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Jürgen Garage\Desktop\Bowling 2025-26\"/>
    </mc:Choice>
  </mc:AlternateContent>
  <xr:revisionPtr revIDLastSave="0" documentId="13_ncr:1_{658F8C04-3921-4F42-A178-B0A671BC83BB}" xr6:coauthVersionLast="47" xr6:coauthVersionMax="47" xr10:uidLastSave="{00000000-0000-0000-0000-000000000000}"/>
  <workbookProtection workbookAlgorithmName="SHA-512" workbookHashValue="B25x26YtWYcf1SRH0pV9sNHIFRLWJTnWme9hoZ50M/ZYI14JRc/vJYw8xYnSbqbUFUW8hTZYfopT/Fr7IsUf6g==" workbookSaltValue="iXqeL2dgcXUMDjipNoAMfA==" workbookSpinCount="100000" lockStructure="1"/>
  <bookViews>
    <workbookView xWindow="-108" yWindow="-108" windowWidth="23256" windowHeight="12456" tabRatio="690" firstSheet="3" activeTab="8" xr2:uid="{00000000-000D-0000-FFFF-FFFF00000000}"/>
  </bookViews>
  <sheets>
    <sheet name="Spielorte" sheetId="44" state="hidden" r:id="rId1"/>
    <sheet name="Schlüssel" sheetId="16" state="hidden" r:id="rId2"/>
    <sheet name="Member" sheetId="108" state="hidden" r:id="rId3"/>
    <sheet name="Starter" sheetId="97" r:id="rId4"/>
    <sheet name="Schiedsrichterinfos" sheetId="96" r:id="rId5"/>
    <sheet name="SRBericht1" sheetId="98" r:id="rId6"/>
    <sheet name="TabGes" sheetId="104" r:id="rId7"/>
    <sheet name="Tabelle1" sheetId="60" r:id="rId8"/>
    <sheet name="Erfassung1" sheetId="52" r:id="rId9"/>
    <sheet name="Schnitt1" sheetId="78" r:id="rId10"/>
    <sheet name="Tabelle2" sheetId="66" state="hidden" r:id="rId11"/>
    <sheet name="Erfassung2" sheetId="53" state="hidden" r:id="rId12"/>
    <sheet name="Schnitt2" sheetId="79" state="hidden" r:id="rId13"/>
    <sheet name="SRBericht2" sheetId="99" state="hidden" r:id="rId14"/>
    <sheet name="Tabelle3" sheetId="63" state="hidden" r:id="rId15"/>
    <sheet name="Erfassung3" sheetId="55" state="hidden" r:id="rId16"/>
    <sheet name="Schnitt3" sheetId="80" state="hidden" r:id="rId17"/>
    <sheet name="SRBericht3" sheetId="100" state="hidden" r:id="rId18"/>
    <sheet name="Tabelle4" sheetId="70" state="hidden" r:id="rId19"/>
    <sheet name="Erfassung4" sheetId="57" state="hidden" r:id="rId20"/>
    <sheet name="Schnitt4" sheetId="81" state="hidden" r:id="rId21"/>
    <sheet name="SRBericht4" sheetId="101" state="hidden" r:id="rId22"/>
    <sheet name="Tabelle5" sheetId="68" state="hidden" r:id="rId23"/>
    <sheet name="Erfassung5" sheetId="58" state="hidden" r:id="rId24"/>
    <sheet name="Schnitt5" sheetId="82" state="hidden" r:id="rId25"/>
    <sheet name="SRBericht5" sheetId="102" state="hidden" r:id="rId26"/>
    <sheet name="Tabelle6" sheetId="69" state="hidden" r:id="rId27"/>
    <sheet name="Erfassung6" sheetId="59" state="hidden" r:id="rId28"/>
    <sheet name="Schnitt6" sheetId="83" state="hidden" r:id="rId29"/>
    <sheet name="SRBericht6" sheetId="103" state="hidden" r:id="rId30"/>
    <sheet name="SchnittGes" sheetId="105" r:id="rId31"/>
  </sheets>
  <externalReferences>
    <externalReference r:id="rId32"/>
  </externalReferences>
  <definedNames>
    <definedName name="daysnew">[1]Eingabe!$J$3</definedName>
    <definedName name="_xlnm.Print_Area" localSheetId="8">Erfassung1!$Z:$AV</definedName>
    <definedName name="_xlnm.Print_Area" localSheetId="11">Erfassung2!$Z:$AV</definedName>
    <definedName name="_xlnm.Print_Area" localSheetId="15">Erfassung3!$Z$1:$AW$299</definedName>
    <definedName name="_xlnm.Print_Area" localSheetId="19">Erfassung4!$Z:$AV</definedName>
    <definedName name="_xlnm.Print_Area" localSheetId="23">Erfassung5!$Z:$AV</definedName>
    <definedName name="_xlnm.Print_Area" localSheetId="27">Erfassung6!$Z:$AV</definedName>
    <definedName name="_xlnm.Print_Area" localSheetId="1">Schlüssel!$A$1:$V$27</definedName>
    <definedName name="_xlnm.Print_Area" localSheetId="9">Schnitt1!$A$1:$G$58</definedName>
    <definedName name="_xlnm.Print_Area" localSheetId="12">Schnitt2!$A$1:$G$62</definedName>
    <definedName name="_xlnm.Print_Area" localSheetId="16">Schnitt3!$A$1:$G$62</definedName>
    <definedName name="_xlnm.Print_Area" localSheetId="20">Schnitt4!$A$1:$G$62</definedName>
    <definedName name="_xlnm.Print_Area" localSheetId="24">Schnitt5!$A$1:$G$62</definedName>
    <definedName name="_xlnm.Print_Area" localSheetId="28">Schnitt6!$A$1:$G$62</definedName>
    <definedName name="_xlnm.Print_Area" localSheetId="30">SchnittGes!$A$1:$G$88</definedName>
    <definedName name="_xlnm.Print_Area" localSheetId="5">SRBericht1!$A$1:$V$130</definedName>
    <definedName name="_xlnm.Print_Area" localSheetId="13">SRBericht2!$A$1:$W$130</definedName>
    <definedName name="_xlnm.Print_Area" localSheetId="17">SRBericht3!$A$1:$W$130</definedName>
    <definedName name="_xlnm.Print_Area" localSheetId="21">SRBericht4!$A$1:$W$130</definedName>
    <definedName name="_xlnm.Print_Area" localSheetId="25">SRBericht5!$A$1:$W$130</definedName>
    <definedName name="_xlnm.Print_Area" localSheetId="29">SRBericht6!$A$1:$W$130</definedName>
    <definedName name="_xlnm.Print_Area" localSheetId="7">Tabelle1!$A$1:$W$18</definedName>
    <definedName name="_xlnm.Print_Area" localSheetId="10">Tabelle2!$A$1:$W$19</definedName>
    <definedName name="_xlnm.Print_Area" localSheetId="14">Tabelle3!$A$1:$W$19</definedName>
    <definedName name="_xlnm.Print_Area" localSheetId="18">Tabelle4!$A$1:$W$18</definedName>
    <definedName name="_xlnm.Print_Area" localSheetId="22">Tabelle5!$A$1:$W$18</definedName>
    <definedName name="_xlnm.Print_Area" localSheetId="26">Tabelle6!$A$1:$W$18</definedName>
    <definedName name="_xlnm.Print_Area" localSheetId="6">TabGes!$A$1:$R$16</definedName>
    <definedName name="Entryshavday">[1]Eingabe!$AL$6</definedName>
    <definedName name="Entryshavnew">[1]Eingabe!$AM$6</definedName>
    <definedName name="Entryshavprv">[1]Eingabe!$AK$6</definedName>
    <definedName name="Entryshbonday">[1]Eingabe!$AL$4</definedName>
    <definedName name="Entryshbonnew">[1]Eingabe!$AM$4</definedName>
    <definedName name="Entryshbonprv">[1]Eingabe!$AK$4</definedName>
    <definedName name="Entryshgmday">[1]Eingabe!$AN$3</definedName>
    <definedName name="Entryshgmnew">[1]Eingabe!$AN$4</definedName>
    <definedName name="Entryshgmprv">[1]Eingabe!$AN$2</definedName>
    <definedName name="Entryshnamoff">[1]Eingabe!$AJ$2</definedName>
    <definedName name="Entryshpinsday">[1]Eingabe!$AL$2</definedName>
    <definedName name="Entryshpinsnew">[1]Eingabe!$AM$2</definedName>
    <definedName name="Entryshpinsprv">[1]Eingabe!$AK$2</definedName>
    <definedName name="Entryshpointday">[1]Eingabe!$AL$3</definedName>
    <definedName name="Entryshpointnew">[1]Eingabe!$AM$3</definedName>
    <definedName name="Entryshpointprv">[1]Eingabe!$AK$3</definedName>
    <definedName name="Entryshsize">[1]Eingabe!$AE$1</definedName>
    <definedName name="Entryshtabhsz">[1]Eingabe!$AJ$5</definedName>
    <definedName name="Entryshtabvsz">[1]Eingabe!$AJ$4</definedName>
    <definedName name="Entryshtnumoffs">[1]Eingabe!$AJ$3</definedName>
    <definedName name="Entryshtotday">[1]Eingabe!$AL$5</definedName>
    <definedName name="Entryshtotprv">[1]Eingabe!$AK$5</definedName>
    <definedName name="ExterneDaten_3" localSheetId="2" hidden="1">Member!$A$1:$Q$1020</definedName>
    <definedName name="Gamesfix">[1]Eingabe!$P$8</definedName>
    <definedName name="Gameshavoffs">[1]Eingabe!$AI$5</definedName>
    <definedName name="Gameshavpos">[1]Eingabe!$AE$3</definedName>
    <definedName name="Gameshgmpos">[1]Eingabe!$AE$4</definedName>
    <definedName name="Gameshpinspos">[1]Eingabe!$AE$5</definedName>
    <definedName name="Gameshplnum">[1]Eingabe!$AI$4</definedName>
    <definedName name="Gameshpnpos">[1]Eingabe!$AI$2</definedName>
    <definedName name="Gameshsize">[1]Eingabe!$AI$1</definedName>
    <definedName name="Gameshtpinpos">[1]Eingabe!$AQ$4</definedName>
    <definedName name="Gameshtpntpos">[1]Eingabe!$AQ$5</definedName>
    <definedName name="gamesnew">[1]Eingabe!$J$2</definedName>
    <definedName name="GamshEDVpos">[1]Eingabe!$AE$2</definedName>
    <definedName name="Teamshbase">[1]RL!$A$11</definedName>
    <definedName name="Teamshnum">[1]RL!$A$13</definedName>
    <definedName name="Teamshoffs">[1]RL!$A$12</definedName>
    <definedName name="Teamshsize">[1]RL!$A$15</definedName>
    <definedName name="teamsnew">[1]Eingabe!$J$1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97" l="1"/>
  <c r="C2" i="97"/>
  <c r="B3" i="97"/>
  <c r="C3" i="97"/>
  <c r="B4" i="97"/>
  <c r="C4" i="97"/>
  <c r="B5" i="97"/>
  <c r="C5" i="97"/>
  <c r="B6" i="97"/>
  <c r="C6" i="97"/>
  <c r="B7" i="97"/>
  <c r="C7" i="97"/>
  <c r="B8" i="97"/>
  <c r="C8" i="97"/>
  <c r="B9" i="97"/>
  <c r="C9" i="97"/>
  <c r="B10" i="97"/>
  <c r="C10" i="97"/>
  <c r="B11" i="97"/>
  <c r="C11" i="97"/>
  <c r="B12" i="97"/>
  <c r="C12" i="97"/>
  <c r="B13" i="97"/>
  <c r="C13" i="97"/>
  <c r="B14" i="97"/>
  <c r="C14" i="97"/>
  <c r="B15" i="97"/>
  <c r="C15" i="97"/>
  <c r="B16" i="97"/>
  <c r="C16" i="97"/>
  <c r="B17" i="97"/>
  <c r="C17" i="97"/>
  <c r="B18" i="97"/>
  <c r="C18" i="97"/>
  <c r="B19" i="97"/>
  <c r="C19" i="97"/>
  <c r="B20" i="97"/>
  <c r="C20" i="97"/>
  <c r="B21" i="97"/>
  <c r="C21" i="97"/>
  <c r="B22" i="97"/>
  <c r="C22" i="97"/>
  <c r="B23" i="97"/>
  <c r="C23" i="97"/>
  <c r="B24" i="97"/>
  <c r="C24" i="97"/>
  <c r="B25" i="97"/>
  <c r="C25" i="97"/>
  <c r="B27" i="97"/>
  <c r="C27" i="97"/>
  <c r="B28" i="97"/>
  <c r="C28" i="97"/>
  <c r="B29" i="97"/>
  <c r="C29" i="97"/>
  <c r="B30" i="97"/>
  <c r="C30" i="97"/>
  <c r="B31" i="97"/>
  <c r="C31" i="97"/>
  <c r="B32" i="97"/>
  <c r="C32" i="97"/>
  <c r="B33" i="97"/>
  <c r="C33" i="97"/>
  <c r="B34" i="97"/>
  <c r="C34" i="97"/>
  <c r="B35" i="97"/>
  <c r="C35" i="97"/>
  <c r="B36" i="97"/>
  <c r="C36" i="97"/>
  <c r="B37" i="97"/>
  <c r="C37" i="97"/>
  <c r="B38" i="97"/>
  <c r="C38" i="97"/>
  <c r="B39" i="97"/>
  <c r="C39" i="97"/>
  <c r="B40" i="97"/>
  <c r="C40" i="97"/>
  <c r="B41" i="97"/>
  <c r="C41" i="97"/>
  <c r="B42" i="97"/>
  <c r="C42" i="97"/>
  <c r="B43" i="97"/>
  <c r="C43" i="97"/>
  <c r="B44" i="97"/>
  <c r="C44" i="97"/>
  <c r="B45" i="97"/>
  <c r="C45" i="97"/>
  <c r="B46" i="97"/>
  <c r="C46" i="97"/>
  <c r="B47" i="97"/>
  <c r="C47" i="97"/>
  <c r="B48" i="97"/>
  <c r="C48" i="97"/>
  <c r="B49" i="97"/>
  <c r="C49" i="97"/>
  <c r="B50" i="97"/>
  <c r="C50" i="97"/>
  <c r="B51" i="97"/>
  <c r="C51" i="97"/>
  <c r="B52" i="97"/>
  <c r="C52" i="97"/>
  <c r="B53" i="97"/>
  <c r="C53" i="97"/>
  <c r="B54" i="97"/>
  <c r="C54" i="97"/>
  <c r="B55" i="97"/>
  <c r="C55" i="97"/>
  <c r="B56" i="97"/>
  <c r="C56" i="97"/>
  <c r="B57" i="97"/>
  <c r="C57" i="97"/>
  <c r="B58" i="97"/>
  <c r="C58" i="97"/>
  <c r="B59" i="97"/>
  <c r="C59" i="97"/>
  <c r="B60" i="97"/>
  <c r="C60" i="97"/>
  <c r="B61" i="97"/>
  <c r="C61" i="97"/>
  <c r="B62" i="97"/>
  <c r="C62" i="97"/>
  <c r="B63" i="97"/>
  <c r="C63" i="97"/>
  <c r="B64" i="97"/>
  <c r="C64" i="97"/>
  <c r="B65" i="97"/>
  <c r="C65" i="97"/>
  <c r="B66" i="97"/>
  <c r="C66" i="97"/>
  <c r="B67" i="97"/>
  <c r="C67" i="97"/>
  <c r="B68" i="97"/>
  <c r="C68" i="97"/>
  <c r="B69" i="97"/>
  <c r="C69" i="97"/>
  <c r="B70" i="97"/>
  <c r="C70" i="97"/>
  <c r="B71" i="97"/>
  <c r="C71" i="97"/>
  <c r="B72" i="97"/>
  <c r="C72" i="97"/>
  <c r="B73" i="97"/>
  <c r="C73" i="97"/>
  <c r="B74" i="97"/>
  <c r="C74" i="97"/>
  <c r="B75" i="97"/>
  <c r="C75" i="97"/>
  <c r="B76" i="97"/>
  <c r="C76" i="97"/>
  <c r="B77" i="97"/>
  <c r="C77" i="97"/>
  <c r="B78" i="97"/>
  <c r="C78" i="97"/>
  <c r="B79" i="97"/>
  <c r="C79" i="97"/>
  <c r="B80" i="97"/>
  <c r="C80" i="97"/>
  <c r="B81" i="97"/>
  <c r="C81" i="97"/>
  <c r="B82" i="97"/>
  <c r="C82" i="97"/>
  <c r="B83" i="97"/>
  <c r="C83" i="97"/>
  <c r="B84" i="97"/>
  <c r="C84" i="97"/>
  <c r="B85" i="97"/>
  <c r="C85" i="97"/>
  <c r="B86" i="97"/>
  <c r="C86" i="97"/>
  <c r="B87" i="97"/>
  <c r="C87" i="97"/>
  <c r="B88" i="97"/>
  <c r="C88" i="97"/>
  <c r="B89" i="97"/>
  <c r="C89" i="97"/>
  <c r="B90" i="97"/>
  <c r="C90" i="97"/>
  <c r="B91" i="97"/>
  <c r="C91" i="97"/>
  <c r="B92" i="97"/>
  <c r="C92" i="97"/>
  <c r="B93" i="97"/>
  <c r="C93" i="97"/>
  <c r="B94" i="97"/>
  <c r="C94" i="97"/>
  <c r="B95" i="97"/>
  <c r="C95" i="97"/>
  <c r="B96" i="97"/>
  <c r="C96" i="97"/>
  <c r="B97" i="97"/>
  <c r="C97" i="97"/>
  <c r="B98" i="97"/>
  <c r="C98" i="97"/>
  <c r="B99" i="97"/>
  <c r="C99" i="97"/>
  <c r="B1" i="97"/>
  <c r="C1" i="97"/>
  <c r="D200" i="83"/>
  <c r="D199" i="83"/>
  <c r="D198" i="83"/>
  <c r="D197" i="83"/>
  <c r="D196" i="83"/>
  <c r="D195" i="83"/>
  <c r="D194" i="83"/>
  <c r="D193" i="83"/>
  <c r="D192" i="83"/>
  <c r="D191" i="83"/>
  <c r="D190" i="83"/>
  <c r="D189" i="83"/>
  <c r="D188" i="83"/>
  <c r="D187" i="83"/>
  <c r="D186" i="83"/>
  <c r="D185" i="83"/>
  <c r="D184" i="83"/>
  <c r="D183" i="83"/>
  <c r="D182" i="83"/>
  <c r="D181" i="83"/>
  <c r="D180" i="83"/>
  <c r="D179" i="83"/>
  <c r="D178" i="83"/>
  <c r="D177" i="83"/>
  <c r="D176" i="83"/>
  <c r="D175" i="83"/>
  <c r="D174" i="83"/>
  <c r="D173" i="83"/>
  <c r="D172" i="83"/>
  <c r="D171" i="83"/>
  <c r="D170" i="83"/>
  <c r="D169" i="83"/>
  <c r="D168" i="83"/>
  <c r="D167" i="83"/>
  <c r="D166" i="83"/>
  <c r="D165" i="83"/>
  <c r="D164" i="83"/>
  <c r="D163" i="83"/>
  <c r="D162" i="83"/>
  <c r="D161" i="83"/>
  <c r="D160" i="83"/>
  <c r="D159" i="83"/>
  <c r="D158" i="83"/>
  <c r="D157" i="83"/>
  <c r="D156" i="83"/>
  <c r="D155" i="83"/>
  <c r="D154" i="83"/>
  <c r="D153" i="83"/>
  <c r="D152" i="83"/>
  <c r="D151" i="83"/>
  <c r="D150" i="83"/>
  <c r="D149" i="83"/>
  <c r="D148" i="83"/>
  <c r="D147" i="83"/>
  <c r="D146" i="83"/>
  <c r="D145" i="83"/>
  <c r="D144" i="83"/>
  <c r="D143" i="83"/>
  <c r="D142" i="83"/>
  <c r="D141" i="83"/>
  <c r="D140" i="83"/>
  <c r="D139" i="83"/>
  <c r="D138" i="83"/>
  <c r="D137" i="83"/>
  <c r="D136" i="83"/>
  <c r="D135" i="83"/>
  <c r="D134" i="83"/>
  <c r="D133" i="83"/>
  <c r="D132" i="83"/>
  <c r="D131" i="83"/>
  <c r="D130" i="83"/>
  <c r="D129" i="83"/>
  <c r="D128" i="83"/>
  <c r="D127" i="83"/>
  <c r="D126" i="83"/>
  <c r="D125" i="83"/>
  <c r="D124" i="83"/>
  <c r="D123" i="83"/>
  <c r="D122" i="83"/>
  <c r="D121" i="83"/>
  <c r="D120" i="83"/>
  <c r="D119" i="83"/>
  <c r="D118" i="83"/>
  <c r="D117" i="83"/>
  <c r="D116" i="83"/>
  <c r="D115" i="83"/>
  <c r="D114" i="83"/>
  <c r="D113" i="83"/>
  <c r="D112" i="83"/>
  <c r="D111" i="83"/>
  <c r="D110" i="83"/>
  <c r="D109" i="83"/>
  <c r="D108" i="83"/>
  <c r="D107" i="83"/>
  <c r="D106" i="83"/>
  <c r="D105" i="83"/>
  <c r="D200" i="82"/>
  <c r="D199" i="82"/>
  <c r="D198" i="82"/>
  <c r="D197" i="82"/>
  <c r="D196" i="82"/>
  <c r="D195" i="82"/>
  <c r="D194" i="82"/>
  <c r="D193" i="82"/>
  <c r="D192" i="82"/>
  <c r="D191" i="82"/>
  <c r="D190" i="82"/>
  <c r="D189" i="82"/>
  <c r="D188" i="82"/>
  <c r="D187" i="82"/>
  <c r="D186" i="82"/>
  <c r="D185" i="82"/>
  <c r="D184" i="82"/>
  <c r="D183" i="82"/>
  <c r="D182" i="82"/>
  <c r="D181" i="82"/>
  <c r="D180" i="82"/>
  <c r="D179" i="82"/>
  <c r="D178" i="82"/>
  <c r="D177" i="82"/>
  <c r="D176" i="82"/>
  <c r="D175" i="82"/>
  <c r="D174" i="82"/>
  <c r="D173" i="82"/>
  <c r="D172" i="82"/>
  <c r="D171" i="82"/>
  <c r="D170" i="82"/>
  <c r="D169" i="82"/>
  <c r="D168" i="82"/>
  <c r="D167" i="82"/>
  <c r="D166" i="82"/>
  <c r="D165" i="82"/>
  <c r="D164" i="82"/>
  <c r="D163" i="82"/>
  <c r="D162" i="82"/>
  <c r="D161" i="82"/>
  <c r="D160" i="82"/>
  <c r="D159" i="82"/>
  <c r="D158" i="82"/>
  <c r="D157" i="82"/>
  <c r="D156" i="82"/>
  <c r="D155" i="82"/>
  <c r="D154" i="82"/>
  <c r="D153" i="82"/>
  <c r="D152" i="82"/>
  <c r="D151" i="82"/>
  <c r="D150" i="82"/>
  <c r="D149" i="82"/>
  <c r="D148" i="82"/>
  <c r="D147" i="82"/>
  <c r="D146" i="82"/>
  <c r="D145" i="82"/>
  <c r="D144" i="82"/>
  <c r="D143" i="82"/>
  <c r="D142" i="82"/>
  <c r="D141" i="82"/>
  <c r="D140" i="82"/>
  <c r="D139" i="82"/>
  <c r="D138" i="82"/>
  <c r="D137" i="82"/>
  <c r="D136" i="82"/>
  <c r="D135" i="82"/>
  <c r="D134" i="82"/>
  <c r="D133" i="82"/>
  <c r="D132" i="82"/>
  <c r="D131" i="82"/>
  <c r="D130" i="82"/>
  <c r="D129" i="82"/>
  <c r="D128" i="82"/>
  <c r="D127" i="82"/>
  <c r="D126" i="82"/>
  <c r="D125" i="82"/>
  <c r="D124" i="82"/>
  <c r="D123" i="82"/>
  <c r="D122" i="82"/>
  <c r="D121" i="82"/>
  <c r="D120" i="82"/>
  <c r="D119" i="82"/>
  <c r="D118" i="82"/>
  <c r="D117" i="82"/>
  <c r="D116" i="82"/>
  <c r="D115" i="82"/>
  <c r="D114" i="82"/>
  <c r="D113" i="82"/>
  <c r="D112" i="82"/>
  <c r="D111" i="82"/>
  <c r="D110" i="82"/>
  <c r="D109" i="82"/>
  <c r="D108" i="82"/>
  <c r="D107" i="82"/>
  <c r="D106" i="82"/>
  <c r="D105" i="82"/>
  <c r="D200" i="81"/>
  <c r="D199" i="81"/>
  <c r="D198" i="81"/>
  <c r="D197" i="81"/>
  <c r="D196" i="81"/>
  <c r="D195" i="81"/>
  <c r="D194" i="81"/>
  <c r="D193" i="81"/>
  <c r="D192" i="81"/>
  <c r="D191" i="81"/>
  <c r="D190" i="81"/>
  <c r="D189" i="81"/>
  <c r="D188" i="81"/>
  <c r="D187" i="81"/>
  <c r="D186" i="81"/>
  <c r="D185" i="81"/>
  <c r="D184" i="81"/>
  <c r="D183" i="81"/>
  <c r="D182" i="81"/>
  <c r="D181" i="81"/>
  <c r="D180" i="81"/>
  <c r="D179" i="81"/>
  <c r="D178" i="81"/>
  <c r="D177" i="81"/>
  <c r="D176" i="81"/>
  <c r="D175" i="81"/>
  <c r="D174" i="81"/>
  <c r="D173" i="81"/>
  <c r="D172" i="81"/>
  <c r="D171" i="81"/>
  <c r="D170" i="81"/>
  <c r="D169" i="81"/>
  <c r="D168" i="81"/>
  <c r="D167" i="81"/>
  <c r="D166" i="81"/>
  <c r="D165" i="81"/>
  <c r="D164" i="81"/>
  <c r="D163" i="81"/>
  <c r="D162" i="81"/>
  <c r="D161" i="81"/>
  <c r="D160" i="81"/>
  <c r="D159" i="81"/>
  <c r="D158" i="81"/>
  <c r="D157" i="81"/>
  <c r="D156" i="81"/>
  <c r="D155" i="81"/>
  <c r="D154" i="81"/>
  <c r="D153" i="81"/>
  <c r="D152" i="81"/>
  <c r="D151" i="81"/>
  <c r="D150" i="81"/>
  <c r="D149" i="81"/>
  <c r="D148" i="81"/>
  <c r="D147" i="81"/>
  <c r="D146" i="81"/>
  <c r="D145" i="81"/>
  <c r="D144" i="81"/>
  <c r="D143" i="81"/>
  <c r="D142" i="81"/>
  <c r="D141" i="81"/>
  <c r="D140" i="81"/>
  <c r="D139" i="81"/>
  <c r="D138" i="81"/>
  <c r="D137" i="81"/>
  <c r="D136" i="81"/>
  <c r="D135" i="81"/>
  <c r="D134" i="81"/>
  <c r="D133" i="81"/>
  <c r="D132" i="81"/>
  <c r="D131" i="81"/>
  <c r="D130" i="81"/>
  <c r="D129" i="81"/>
  <c r="D128" i="81"/>
  <c r="D127" i="81"/>
  <c r="D126" i="81"/>
  <c r="D125" i="81"/>
  <c r="D124" i="81"/>
  <c r="D123" i="81"/>
  <c r="D122" i="81"/>
  <c r="D121" i="81"/>
  <c r="D120" i="81"/>
  <c r="D119" i="81"/>
  <c r="D118" i="81"/>
  <c r="D117" i="81"/>
  <c r="D116" i="81"/>
  <c r="D115" i="81"/>
  <c r="D114" i="81"/>
  <c r="D113" i="81"/>
  <c r="D112" i="81"/>
  <c r="D111" i="81"/>
  <c r="D110" i="81"/>
  <c r="D109" i="81"/>
  <c r="D108" i="81"/>
  <c r="D107" i="81"/>
  <c r="D106" i="81"/>
  <c r="D105" i="81"/>
  <c r="D200" i="80"/>
  <c r="D199" i="80"/>
  <c r="D198" i="80"/>
  <c r="D197" i="80"/>
  <c r="D196" i="80"/>
  <c r="D195" i="80"/>
  <c r="D194" i="80"/>
  <c r="D193" i="80"/>
  <c r="D192" i="80"/>
  <c r="D191" i="80"/>
  <c r="D190" i="80"/>
  <c r="D189" i="80"/>
  <c r="D188" i="80"/>
  <c r="D187" i="80"/>
  <c r="D186" i="80"/>
  <c r="D185" i="80"/>
  <c r="D184" i="80"/>
  <c r="D183" i="80"/>
  <c r="D182" i="80"/>
  <c r="D181" i="80"/>
  <c r="D180" i="80"/>
  <c r="D179" i="80"/>
  <c r="D178" i="80"/>
  <c r="D177" i="80"/>
  <c r="D176" i="80"/>
  <c r="D175" i="80"/>
  <c r="D174" i="80"/>
  <c r="D173" i="80"/>
  <c r="D172" i="80"/>
  <c r="D171" i="80"/>
  <c r="D170" i="80"/>
  <c r="D169" i="80"/>
  <c r="D168" i="80"/>
  <c r="D167" i="80"/>
  <c r="D166" i="80"/>
  <c r="D165" i="80"/>
  <c r="D164" i="80"/>
  <c r="D163" i="80"/>
  <c r="D162" i="80"/>
  <c r="D161" i="80"/>
  <c r="D160" i="80"/>
  <c r="D159" i="80"/>
  <c r="D158" i="80"/>
  <c r="D157" i="80"/>
  <c r="D156" i="80"/>
  <c r="D155" i="80"/>
  <c r="D154" i="80"/>
  <c r="D153" i="80"/>
  <c r="D152" i="80"/>
  <c r="D151" i="80"/>
  <c r="D150" i="80"/>
  <c r="D149" i="80"/>
  <c r="D148" i="80"/>
  <c r="D147" i="80"/>
  <c r="D146" i="80"/>
  <c r="D145" i="80"/>
  <c r="D144" i="80"/>
  <c r="D143" i="80"/>
  <c r="D142" i="80"/>
  <c r="D141" i="80"/>
  <c r="D140" i="80"/>
  <c r="D139" i="80"/>
  <c r="D138" i="80"/>
  <c r="D137" i="80"/>
  <c r="D136" i="80"/>
  <c r="D135" i="80"/>
  <c r="D134" i="80"/>
  <c r="D133" i="80"/>
  <c r="D132" i="80"/>
  <c r="D131" i="80"/>
  <c r="D130" i="80"/>
  <c r="D129" i="80"/>
  <c r="D128" i="80"/>
  <c r="D127" i="80"/>
  <c r="D126" i="80"/>
  <c r="D125" i="80"/>
  <c r="D124" i="80"/>
  <c r="D123" i="80"/>
  <c r="D122" i="80"/>
  <c r="D121" i="80"/>
  <c r="D120" i="80"/>
  <c r="D119" i="80"/>
  <c r="D118" i="80"/>
  <c r="D117" i="80"/>
  <c r="D116" i="80"/>
  <c r="D115" i="80"/>
  <c r="D114" i="80"/>
  <c r="D113" i="80"/>
  <c r="D112" i="80"/>
  <c r="D111" i="80"/>
  <c r="D110" i="80"/>
  <c r="D109" i="80"/>
  <c r="D108" i="80"/>
  <c r="D107" i="80"/>
  <c r="D106" i="80"/>
  <c r="D105" i="80"/>
  <c r="D200" i="79"/>
  <c r="D199" i="79"/>
  <c r="D198" i="79"/>
  <c r="D197" i="79"/>
  <c r="D196" i="79"/>
  <c r="D195" i="79"/>
  <c r="D194" i="79"/>
  <c r="D193" i="79"/>
  <c r="D192" i="79"/>
  <c r="D191" i="79"/>
  <c r="D190" i="79"/>
  <c r="D189" i="79"/>
  <c r="D188" i="79"/>
  <c r="D187" i="79"/>
  <c r="D186" i="79"/>
  <c r="D185" i="79"/>
  <c r="D184" i="79"/>
  <c r="D183" i="79"/>
  <c r="D182" i="79"/>
  <c r="D181" i="79"/>
  <c r="D180" i="79"/>
  <c r="D179" i="79"/>
  <c r="D178" i="79"/>
  <c r="D177" i="79"/>
  <c r="D176" i="79"/>
  <c r="D175" i="79"/>
  <c r="D174" i="79"/>
  <c r="D173" i="79"/>
  <c r="D172" i="79"/>
  <c r="D171" i="79"/>
  <c r="D170" i="79"/>
  <c r="D169" i="79"/>
  <c r="D168" i="79"/>
  <c r="D167" i="79"/>
  <c r="D166" i="79"/>
  <c r="D165" i="79"/>
  <c r="D164" i="79"/>
  <c r="D163" i="79"/>
  <c r="D162" i="79"/>
  <c r="D161" i="79"/>
  <c r="D160" i="79"/>
  <c r="D159" i="79"/>
  <c r="D158" i="79"/>
  <c r="D157" i="79"/>
  <c r="D156" i="79"/>
  <c r="D155" i="79"/>
  <c r="D154" i="79"/>
  <c r="D153" i="79"/>
  <c r="D152" i="79"/>
  <c r="D151" i="79"/>
  <c r="D150" i="79"/>
  <c r="D149" i="79"/>
  <c r="D148" i="79"/>
  <c r="D147" i="79"/>
  <c r="D146" i="79"/>
  <c r="D145" i="79"/>
  <c r="D144" i="79"/>
  <c r="D143" i="79"/>
  <c r="D142" i="79"/>
  <c r="D141" i="79"/>
  <c r="D140" i="79"/>
  <c r="D139" i="79"/>
  <c r="D138" i="79"/>
  <c r="D137" i="79"/>
  <c r="D136" i="79"/>
  <c r="D135" i="79"/>
  <c r="D134" i="79"/>
  <c r="D133" i="79"/>
  <c r="D132" i="79"/>
  <c r="D131" i="79"/>
  <c r="D130" i="79"/>
  <c r="D129" i="79"/>
  <c r="D128" i="79"/>
  <c r="D127" i="79"/>
  <c r="D126" i="79"/>
  <c r="D125" i="79"/>
  <c r="D124" i="79"/>
  <c r="D123" i="79"/>
  <c r="D122" i="79"/>
  <c r="D121" i="79"/>
  <c r="D120" i="79"/>
  <c r="D119" i="79"/>
  <c r="D118" i="79"/>
  <c r="D117" i="79"/>
  <c r="D116" i="79"/>
  <c r="D115" i="79"/>
  <c r="D114" i="79"/>
  <c r="D113" i="79"/>
  <c r="D112" i="79"/>
  <c r="D111" i="79"/>
  <c r="D110" i="79"/>
  <c r="D109" i="79"/>
  <c r="D108" i="79"/>
  <c r="D107" i="79"/>
  <c r="D106" i="79"/>
  <c r="D105" i="79"/>
  <c r="D105" i="78"/>
  <c r="D106" i="78"/>
  <c r="D107" i="78"/>
  <c r="D108" i="78"/>
  <c r="D109" i="78"/>
  <c r="D110" i="78"/>
  <c r="D111" i="78"/>
  <c r="D112" i="78"/>
  <c r="D113" i="78"/>
  <c r="D114" i="78"/>
  <c r="D115" i="78"/>
  <c r="D116" i="78"/>
  <c r="D117" i="78"/>
  <c r="D118" i="78"/>
  <c r="D119" i="78"/>
  <c r="D120" i="78"/>
  <c r="D121" i="78"/>
  <c r="D122" i="78"/>
  <c r="D123" i="78"/>
  <c r="D124" i="78"/>
  <c r="D125" i="78"/>
  <c r="D126" i="78"/>
  <c r="D127" i="78"/>
  <c r="D128" i="78"/>
  <c r="D129" i="78"/>
  <c r="D130" i="78"/>
  <c r="D131" i="78"/>
  <c r="D132" i="78"/>
  <c r="D133" i="78"/>
  <c r="D134" i="78"/>
  <c r="D135" i="78"/>
  <c r="D136" i="78"/>
  <c r="D137" i="78"/>
  <c r="D138" i="78"/>
  <c r="D139" i="78"/>
  <c r="D140" i="78"/>
  <c r="D141" i="78"/>
  <c r="D142" i="78"/>
  <c r="D143" i="78"/>
  <c r="D144" i="78"/>
  <c r="D145" i="78"/>
  <c r="D146" i="78"/>
  <c r="D147" i="78"/>
  <c r="D148" i="78"/>
  <c r="D149" i="78"/>
  <c r="D150" i="78"/>
  <c r="D151" i="78"/>
  <c r="D152" i="78"/>
  <c r="D153" i="78"/>
  <c r="D154" i="78"/>
  <c r="D155" i="78"/>
  <c r="D156" i="78"/>
  <c r="D157" i="78"/>
  <c r="D158" i="78"/>
  <c r="D159" i="78"/>
  <c r="D160" i="78"/>
  <c r="D161" i="78"/>
  <c r="D162" i="78"/>
  <c r="D163" i="78"/>
  <c r="D164" i="78"/>
  <c r="D165" i="78"/>
  <c r="D166" i="78"/>
  <c r="D167" i="78"/>
  <c r="D168" i="78"/>
  <c r="D169" i="78"/>
  <c r="D170" i="78"/>
  <c r="D171" i="78"/>
  <c r="D172" i="78"/>
  <c r="D173" i="78"/>
  <c r="D174" i="78"/>
  <c r="D175" i="78"/>
  <c r="D176" i="78"/>
  <c r="D177" i="78"/>
  <c r="D178" i="78"/>
  <c r="D179" i="78"/>
  <c r="D180" i="78"/>
  <c r="D181" i="78"/>
  <c r="D182" i="78"/>
  <c r="D183" i="78"/>
  <c r="D184" i="78"/>
  <c r="D185" i="78"/>
  <c r="D186" i="78"/>
  <c r="D187" i="78"/>
  <c r="D188" i="78"/>
  <c r="D189" i="78"/>
  <c r="D190" i="78"/>
  <c r="D191" i="78"/>
  <c r="D192" i="78"/>
  <c r="D193" i="78"/>
  <c r="D194" i="78"/>
  <c r="D195" i="78"/>
  <c r="D196" i="78"/>
  <c r="D197" i="78"/>
  <c r="D198" i="78"/>
  <c r="D199" i="78"/>
  <c r="D200" i="78"/>
  <c r="L3" i="81"/>
  <c r="L4" i="81"/>
  <c r="L5" i="81"/>
  <c r="L6" i="81"/>
  <c r="L7" i="81"/>
  <c r="L8" i="81"/>
  <c r="L9" i="81"/>
  <c r="L10" i="81"/>
  <c r="L11" i="81"/>
  <c r="L12" i="81"/>
  <c r="L13" i="81"/>
  <c r="L14" i="81"/>
  <c r="L15" i="81"/>
  <c r="L16" i="81"/>
  <c r="L17" i="81"/>
  <c r="L18" i="81"/>
  <c r="L19" i="81"/>
  <c r="L20" i="81"/>
  <c r="L21" i="81"/>
  <c r="L22" i="81"/>
  <c r="L23" i="81"/>
  <c r="L24" i="81"/>
  <c r="L25" i="81"/>
  <c r="L26" i="81"/>
  <c r="L27" i="81"/>
  <c r="L28" i="81"/>
  <c r="L29" i="81"/>
  <c r="L30" i="81"/>
  <c r="L31" i="81"/>
  <c r="L32" i="81"/>
  <c r="L33" i="81"/>
  <c r="L34" i="81"/>
  <c r="L35" i="81"/>
  <c r="L36" i="81"/>
  <c r="L37" i="81"/>
  <c r="L38" i="81"/>
  <c r="L39" i="81"/>
  <c r="L40" i="81"/>
  <c r="L41" i="81"/>
  <c r="L42" i="81"/>
  <c r="L43" i="81"/>
  <c r="L44" i="81"/>
  <c r="L45" i="81"/>
  <c r="L46" i="81"/>
  <c r="L47" i="81"/>
  <c r="L48" i="81"/>
  <c r="L49" i="81"/>
  <c r="L50" i="81"/>
  <c r="L51" i="81"/>
  <c r="L52" i="81"/>
  <c r="L53" i="81"/>
  <c r="L54" i="81"/>
  <c r="L55" i="81"/>
  <c r="L56" i="81"/>
  <c r="L57" i="81"/>
  <c r="L58" i="81"/>
  <c r="L59" i="81"/>
  <c r="L60" i="81"/>
  <c r="L61" i="81"/>
  <c r="L62" i="81"/>
  <c r="L63" i="81"/>
  <c r="L64" i="81"/>
  <c r="L65" i="81"/>
  <c r="L66" i="81"/>
  <c r="L67" i="81"/>
  <c r="L68" i="81"/>
  <c r="L69" i="81"/>
  <c r="L70" i="81"/>
  <c r="L71" i="81"/>
  <c r="L72" i="81"/>
  <c r="L73" i="81"/>
  <c r="L74" i="81"/>
  <c r="L75" i="81"/>
  <c r="L76" i="81"/>
  <c r="L77" i="81"/>
  <c r="L78" i="81"/>
  <c r="L79" i="81"/>
  <c r="L80" i="81"/>
  <c r="L81" i="81"/>
  <c r="L82" i="81"/>
  <c r="L83" i="81"/>
  <c r="L84" i="81"/>
  <c r="L85" i="81"/>
  <c r="L86" i="81"/>
  <c r="L87" i="81"/>
  <c r="L88" i="81"/>
  <c r="L89" i="81"/>
  <c r="L90" i="81"/>
  <c r="L91" i="81"/>
  <c r="L92" i="81"/>
  <c r="L93" i="81"/>
  <c r="L94" i="81"/>
  <c r="L95" i="81"/>
  <c r="L96" i="81"/>
  <c r="L97" i="81"/>
  <c r="L98" i="81"/>
  <c r="L99" i="81"/>
  <c r="L100" i="81"/>
  <c r="L101" i="81"/>
  <c r="L102" i="81"/>
  <c r="L103" i="81"/>
  <c r="L104" i="81"/>
  <c r="L105" i="81"/>
  <c r="L106" i="81"/>
  <c r="L107" i="81"/>
  <c r="L108" i="81"/>
  <c r="L109" i="81"/>
  <c r="L110" i="81"/>
  <c r="L111" i="81"/>
  <c r="L112" i="81"/>
  <c r="L113" i="81"/>
  <c r="L114" i="81"/>
  <c r="L115" i="81"/>
  <c r="L116" i="81"/>
  <c r="L117" i="81"/>
  <c r="L118" i="81"/>
  <c r="L119" i="81"/>
  <c r="L120" i="81"/>
  <c r="L121" i="81"/>
  <c r="L122" i="81"/>
  <c r="L123" i="81"/>
  <c r="L124" i="81"/>
  <c r="L125" i="81"/>
  <c r="L126" i="81"/>
  <c r="L127" i="81"/>
  <c r="L128" i="81"/>
  <c r="L129" i="81"/>
  <c r="L130" i="81"/>
  <c r="L131" i="81"/>
  <c r="L132" i="81"/>
  <c r="L133" i="81"/>
  <c r="L134" i="81"/>
  <c r="L135" i="81"/>
  <c r="L136" i="81"/>
  <c r="L137" i="81"/>
  <c r="L138" i="81"/>
  <c r="L139" i="81"/>
  <c r="L140" i="81"/>
  <c r="L141" i="81"/>
  <c r="L142" i="81"/>
  <c r="L143" i="81"/>
  <c r="L144" i="81"/>
  <c r="L145" i="81"/>
  <c r="L146" i="81"/>
  <c r="L147" i="81"/>
  <c r="L148" i="81"/>
  <c r="L149" i="81"/>
  <c r="L150" i="81"/>
  <c r="L151" i="81"/>
  <c r="L152" i="81"/>
  <c r="L153" i="81"/>
  <c r="L154" i="81"/>
  <c r="L155" i="81"/>
  <c r="L156" i="81"/>
  <c r="L157" i="81"/>
  <c r="L158" i="81"/>
  <c r="L159" i="81"/>
  <c r="L160" i="81"/>
  <c r="L161" i="81"/>
  <c r="L162" i="81"/>
  <c r="L163" i="81"/>
  <c r="L164" i="81"/>
  <c r="L165" i="81"/>
  <c r="L166" i="81"/>
  <c r="L167" i="81"/>
  <c r="L168" i="81"/>
  <c r="L169" i="81"/>
  <c r="L170" i="81"/>
  <c r="L171" i="81"/>
  <c r="L172" i="81"/>
  <c r="L173" i="81"/>
  <c r="L174" i="81"/>
  <c r="L175" i="81"/>
  <c r="L176" i="81"/>
  <c r="L177" i="81"/>
  <c r="L178" i="81"/>
  <c r="L179" i="81"/>
  <c r="L180" i="81"/>
  <c r="L181" i="81"/>
  <c r="L182" i="81"/>
  <c r="L183" i="81"/>
  <c r="L184" i="81"/>
  <c r="L185" i="81"/>
  <c r="L186" i="81"/>
  <c r="L187" i="81"/>
  <c r="L188" i="81"/>
  <c r="L189" i="81"/>
  <c r="L190" i="81"/>
  <c r="L191" i="81"/>
  <c r="L192" i="81"/>
  <c r="L193" i="81"/>
  <c r="L194" i="81"/>
  <c r="L195" i="81"/>
  <c r="L196" i="81"/>
  <c r="L197" i="81"/>
  <c r="L198" i="81"/>
  <c r="L199" i="81"/>
  <c r="L200" i="81"/>
  <c r="L201" i="81"/>
  <c r="L202" i="81"/>
  <c r="L203" i="81"/>
  <c r="L204" i="81"/>
  <c r="L205" i="81"/>
  <c r="L206" i="81"/>
  <c r="L207" i="81"/>
  <c r="L208" i="81"/>
  <c r="L209" i="81"/>
  <c r="L210" i="81"/>
  <c r="L211" i="81"/>
  <c r="L212" i="81"/>
  <c r="L213" i="81"/>
  <c r="L214" i="81"/>
  <c r="L215" i="81"/>
  <c r="L216" i="81"/>
  <c r="L217" i="81"/>
  <c r="L218" i="81"/>
  <c r="L219" i="81"/>
  <c r="L220" i="81"/>
  <c r="L221" i="81"/>
  <c r="L222" i="81"/>
  <c r="L223" i="81"/>
  <c r="L224" i="81"/>
  <c r="L225" i="81"/>
  <c r="L226" i="81"/>
  <c r="L227" i="81"/>
  <c r="L228" i="81"/>
  <c r="L229" i="81"/>
  <c r="L230" i="81"/>
  <c r="L231" i="81"/>
  <c r="L232" i="81"/>
  <c r="L233" i="81"/>
  <c r="L234" i="81"/>
  <c r="L235" i="81"/>
  <c r="L236" i="81"/>
  <c r="L237" i="81"/>
  <c r="L238" i="81"/>
  <c r="L239" i="81"/>
  <c r="L240" i="81"/>
  <c r="L241" i="81"/>
  <c r="L242" i="81"/>
  <c r="L243" i="81"/>
  <c r="L244" i="81"/>
  <c r="L245" i="81"/>
  <c r="L246" i="81"/>
  <c r="L247" i="81"/>
  <c r="L248" i="81"/>
  <c r="L249" i="81"/>
  <c r="L250" i="81"/>
  <c r="L251" i="81"/>
  <c r="L252" i="81"/>
  <c r="L253" i="81"/>
  <c r="L254" i="81"/>
  <c r="L255" i="81"/>
  <c r="L256" i="81"/>
  <c r="L257" i="81"/>
  <c r="L258" i="81"/>
  <c r="L259" i="81"/>
  <c r="L260" i="81"/>
  <c r="L261" i="81"/>
  <c r="L262" i="81"/>
  <c r="L263" i="81"/>
  <c r="L264" i="81"/>
  <c r="L265" i="81"/>
  <c r="L266" i="81"/>
  <c r="L267" i="81"/>
  <c r="L268" i="81"/>
  <c r="L269" i="81"/>
  <c r="L270" i="81"/>
  <c r="L271" i="81"/>
  <c r="L272" i="81"/>
  <c r="L273" i="81"/>
  <c r="L274" i="81"/>
  <c r="L275" i="81"/>
  <c r="L276" i="81"/>
  <c r="L277" i="81"/>
  <c r="L278" i="81"/>
  <c r="L279" i="81"/>
  <c r="L280" i="81"/>
  <c r="L281" i="81"/>
  <c r="L282" i="81"/>
  <c r="L283" i="81"/>
  <c r="L284" i="81"/>
  <c r="L285" i="81"/>
  <c r="L286" i="81"/>
  <c r="L287" i="81"/>
  <c r="L288" i="81"/>
  <c r="L289" i="81"/>
  <c r="L290" i="81"/>
  <c r="L291" i="81"/>
  <c r="L292" i="81"/>
  <c r="L293" i="81"/>
  <c r="L294" i="81"/>
  <c r="L295" i="81"/>
  <c r="L296" i="81"/>
  <c r="L297" i="81"/>
  <c r="L298" i="81"/>
  <c r="L299" i="81"/>
  <c r="L300" i="81"/>
  <c r="L301" i="81"/>
  <c r="L302" i="81"/>
  <c r="L303" i="81"/>
  <c r="L304" i="81"/>
  <c r="L305" i="81"/>
  <c r="L306" i="81"/>
  <c r="L307" i="81"/>
  <c r="L308" i="81"/>
  <c r="L309" i="81"/>
  <c r="L310" i="81"/>
  <c r="L311" i="81"/>
  <c r="L312" i="81"/>
  <c r="L313" i="81"/>
  <c r="L314" i="81"/>
  <c r="L315" i="81"/>
  <c r="L316" i="81"/>
  <c r="L317" i="81"/>
  <c r="L318" i="81"/>
  <c r="L319" i="81"/>
  <c r="L320" i="81"/>
  <c r="L321" i="81"/>
  <c r="L322" i="81"/>
  <c r="L323" i="81"/>
  <c r="L324" i="81"/>
  <c r="L325" i="81"/>
  <c r="L326" i="81"/>
  <c r="L327" i="81"/>
  <c r="L328" i="81"/>
  <c r="L329" i="81"/>
  <c r="L330" i="81"/>
  <c r="L331" i="81"/>
  <c r="L332" i="81"/>
  <c r="L333" i="81"/>
  <c r="L334" i="81"/>
  <c r="L335" i="81"/>
  <c r="L336" i="81"/>
  <c r="L337" i="81"/>
  <c r="L338" i="81"/>
  <c r="L339" i="81"/>
  <c r="L340" i="81"/>
  <c r="L341" i="81"/>
  <c r="L342" i="81"/>
  <c r="L343" i="81"/>
  <c r="L344" i="81"/>
  <c r="L345" i="81"/>
  <c r="L346" i="81"/>
  <c r="L347" i="81"/>
  <c r="L348" i="81"/>
  <c r="L349" i="81"/>
  <c r="L350" i="81"/>
  <c r="L351" i="81"/>
  <c r="L352" i="81"/>
  <c r="L353" i="81"/>
  <c r="L354" i="81"/>
  <c r="L355" i="81"/>
  <c r="L356" i="81"/>
  <c r="L357" i="81"/>
  <c r="L358" i="81"/>
  <c r="L359" i="81"/>
  <c r="L360" i="81"/>
  <c r="L361" i="81"/>
  <c r="L362" i="81"/>
  <c r="L363" i="81"/>
  <c r="L364" i="81"/>
  <c r="L365" i="81"/>
  <c r="L366" i="81"/>
  <c r="L367" i="81"/>
  <c r="L368" i="81"/>
  <c r="L369" i="81"/>
  <c r="L370" i="81"/>
  <c r="L371" i="81"/>
  <c r="L372" i="81"/>
  <c r="L373" i="81"/>
  <c r="L374" i="81"/>
  <c r="L375" i="81"/>
  <c r="L376" i="81"/>
  <c r="L377" i="81"/>
  <c r="L378" i="81"/>
  <c r="L379" i="81"/>
  <c r="L380" i="81"/>
  <c r="L381" i="81"/>
  <c r="L382" i="81"/>
  <c r="L383" i="81"/>
  <c r="L384" i="81"/>
  <c r="L385" i="81"/>
  <c r="L386" i="81"/>
  <c r="L387" i="81"/>
  <c r="L388" i="81"/>
  <c r="L389" i="81"/>
  <c r="L390" i="81"/>
  <c r="L391" i="81"/>
  <c r="L392" i="81"/>
  <c r="L393" i="81"/>
  <c r="L394" i="81"/>
  <c r="L395" i="81"/>
  <c r="L396" i="81"/>
  <c r="L397" i="81"/>
  <c r="L398" i="81"/>
  <c r="L399" i="81"/>
  <c r="L400" i="81"/>
  <c r="L401" i="81"/>
  <c r="L402" i="81"/>
  <c r="L403" i="81"/>
  <c r="L404" i="81"/>
  <c r="L405" i="81"/>
  <c r="L406" i="81"/>
  <c r="L407" i="81"/>
  <c r="L408" i="81"/>
  <c r="L409" i="81"/>
  <c r="L410" i="81"/>
  <c r="L411" i="81"/>
  <c r="L412" i="81"/>
  <c r="L413" i="81"/>
  <c r="L414" i="81"/>
  <c r="L415" i="81"/>
  <c r="L416" i="81"/>
  <c r="L417" i="81"/>
  <c r="L418" i="81"/>
  <c r="L419" i="81"/>
  <c r="L420" i="81"/>
  <c r="L421" i="81"/>
  <c r="L422" i="81"/>
  <c r="L423" i="81"/>
  <c r="L424" i="81"/>
  <c r="L425" i="81"/>
  <c r="L426" i="81"/>
  <c r="L427" i="81"/>
  <c r="L428" i="81"/>
  <c r="L429" i="81"/>
  <c r="L430" i="81"/>
  <c r="L431" i="81"/>
  <c r="L432" i="81"/>
  <c r="L433" i="81"/>
  <c r="L434" i="81"/>
  <c r="L435" i="81"/>
  <c r="L436" i="81"/>
  <c r="L437" i="81"/>
  <c r="L438" i="81"/>
  <c r="L439" i="81"/>
  <c r="L440" i="81"/>
  <c r="L441" i="81"/>
  <c r="L442" i="81"/>
  <c r="L443" i="81"/>
  <c r="L444" i="81"/>
  <c r="L445" i="81"/>
  <c r="L446" i="81"/>
  <c r="L447" i="81"/>
  <c r="L448" i="81"/>
  <c r="L449" i="81"/>
  <c r="L450" i="81"/>
  <c r="L451" i="81"/>
  <c r="L452" i="81"/>
  <c r="L453" i="81"/>
  <c r="L454" i="81"/>
  <c r="L455" i="81"/>
  <c r="L456" i="81"/>
  <c r="L457" i="81"/>
  <c r="L458" i="81"/>
  <c r="L459" i="81"/>
  <c r="L460" i="81"/>
  <c r="L461" i="81"/>
  <c r="L462" i="81"/>
  <c r="L463" i="81"/>
  <c r="L464" i="81"/>
  <c r="L465" i="81"/>
  <c r="L466" i="81"/>
  <c r="L467" i="81"/>
  <c r="L468" i="81"/>
  <c r="L469" i="81"/>
  <c r="L470" i="81"/>
  <c r="L471" i="81"/>
  <c r="L472" i="81"/>
  <c r="L473" i="81"/>
  <c r="L474" i="81"/>
  <c r="L475" i="81"/>
  <c r="L476" i="81"/>
  <c r="L477" i="81"/>
  <c r="L478" i="81"/>
  <c r="L479" i="81"/>
  <c r="L480" i="81"/>
  <c r="L481" i="81"/>
  <c r="L482" i="81"/>
  <c r="L483" i="81"/>
  <c r="L484" i="81"/>
  <c r="L485" i="81"/>
  <c r="L486" i="81"/>
  <c r="L487" i="81"/>
  <c r="L488" i="81"/>
  <c r="L489" i="81"/>
  <c r="L490" i="81"/>
  <c r="L491" i="81"/>
  <c r="L492" i="81"/>
  <c r="L493" i="81"/>
  <c r="L494" i="81"/>
  <c r="L495" i="81"/>
  <c r="L496" i="81"/>
  <c r="L497" i="81"/>
  <c r="L498" i="81"/>
  <c r="L499" i="81"/>
  <c r="L500" i="81"/>
  <c r="L501" i="81"/>
  <c r="L502" i="81"/>
  <c r="L503" i="81"/>
  <c r="L504" i="81"/>
  <c r="L505" i="81"/>
  <c r="L506" i="81"/>
  <c r="L507" i="81"/>
  <c r="L508" i="81"/>
  <c r="L509" i="81"/>
  <c r="L510" i="81"/>
  <c r="L511" i="81"/>
  <c r="L512" i="81"/>
  <c r="L513" i="81"/>
  <c r="L514" i="81"/>
  <c r="L515" i="81"/>
  <c r="L516" i="81"/>
  <c r="L517" i="81"/>
  <c r="L518" i="81"/>
  <c r="L519" i="81"/>
  <c r="L520" i="81"/>
  <c r="L521" i="81"/>
  <c r="L522" i="81"/>
  <c r="L523" i="81"/>
  <c r="L524" i="81"/>
  <c r="L525" i="81"/>
  <c r="L526" i="81"/>
  <c r="L527" i="81"/>
  <c r="L528" i="81"/>
  <c r="L529" i="81"/>
  <c r="L530" i="81"/>
  <c r="L531" i="81"/>
  <c r="L532" i="81"/>
  <c r="L533" i="81"/>
  <c r="L534" i="81"/>
  <c r="L535" i="81"/>
  <c r="L536" i="81"/>
  <c r="L537" i="81"/>
  <c r="L538" i="81"/>
  <c r="L539" i="81"/>
  <c r="L540" i="81"/>
  <c r="L541" i="81"/>
  <c r="L542" i="81"/>
  <c r="L543" i="81"/>
  <c r="L544" i="81"/>
  <c r="L545" i="81"/>
  <c r="L546" i="81"/>
  <c r="L547" i="81"/>
  <c r="L548" i="81"/>
  <c r="L549" i="81"/>
  <c r="L550" i="81"/>
  <c r="L551" i="81"/>
  <c r="L552" i="81"/>
  <c r="L553" i="81"/>
  <c r="L554" i="81"/>
  <c r="L555" i="81"/>
  <c r="L556" i="81"/>
  <c r="L557" i="81"/>
  <c r="L558" i="81"/>
  <c r="L559" i="81"/>
  <c r="L560" i="81"/>
  <c r="L561" i="81"/>
  <c r="L562" i="81"/>
  <c r="L563" i="81"/>
  <c r="L564" i="81"/>
  <c r="L565" i="81"/>
  <c r="L566" i="81"/>
  <c r="L567" i="81"/>
  <c r="L568" i="81"/>
  <c r="L569" i="81"/>
  <c r="L570" i="81"/>
  <c r="L571" i="81"/>
  <c r="L572" i="81"/>
  <c r="L573" i="81"/>
  <c r="L574" i="81"/>
  <c r="L575" i="81"/>
  <c r="L576" i="81"/>
  <c r="L577" i="81"/>
  <c r="L578" i="81"/>
  <c r="L579" i="81"/>
  <c r="L580" i="81"/>
  <c r="L581" i="81"/>
  <c r="L582" i="81"/>
  <c r="L583" i="81"/>
  <c r="L584" i="81"/>
  <c r="L585" i="81"/>
  <c r="L586" i="81"/>
  <c r="L587" i="81"/>
  <c r="L588" i="81"/>
  <c r="L589" i="81"/>
  <c r="L590" i="81"/>
  <c r="L591" i="81"/>
  <c r="L592" i="81"/>
  <c r="L593" i="81"/>
  <c r="L594" i="81"/>
  <c r="L595" i="81"/>
  <c r="L596" i="81"/>
  <c r="L597" i="81"/>
  <c r="L598" i="81"/>
  <c r="L599" i="81"/>
  <c r="L600" i="81"/>
  <c r="L601" i="81"/>
  <c r="L602" i="81"/>
  <c r="L603" i="81"/>
  <c r="L604" i="81"/>
  <c r="L605" i="81"/>
  <c r="L606" i="81"/>
  <c r="L607" i="81"/>
  <c r="L608" i="81"/>
  <c r="L609" i="81"/>
  <c r="L610" i="81"/>
  <c r="L611" i="81"/>
  <c r="L612" i="81"/>
  <c r="L613" i="81"/>
  <c r="L614" i="81"/>
  <c r="L615" i="81"/>
  <c r="L616" i="81"/>
  <c r="L617" i="81"/>
  <c r="L618" i="81"/>
  <c r="L619" i="81"/>
  <c r="L620" i="81"/>
  <c r="L621" i="81"/>
  <c r="L622" i="81"/>
  <c r="L623" i="81"/>
  <c r="L624" i="81"/>
  <c r="L625" i="81"/>
  <c r="L626" i="81"/>
  <c r="L627" i="81"/>
  <c r="L628" i="81"/>
  <c r="L629" i="81"/>
  <c r="L630" i="81"/>
  <c r="L631" i="81"/>
  <c r="L632" i="81"/>
  <c r="L633" i="81"/>
  <c r="L634" i="81"/>
  <c r="L635" i="81"/>
  <c r="L636" i="81"/>
  <c r="L637" i="81"/>
  <c r="L638" i="81"/>
  <c r="L639" i="81"/>
  <c r="L640" i="81"/>
  <c r="L641" i="81"/>
  <c r="L642" i="81"/>
  <c r="L643" i="81"/>
  <c r="L644" i="81"/>
  <c r="L645" i="81"/>
  <c r="L646" i="81"/>
  <c r="L647" i="81"/>
  <c r="L648" i="81"/>
  <c r="L649" i="81"/>
  <c r="L650" i="81"/>
  <c r="L651" i="81"/>
  <c r="L652" i="81"/>
  <c r="L653" i="81"/>
  <c r="L654" i="81"/>
  <c r="L655" i="81"/>
  <c r="L656" i="81"/>
  <c r="L657" i="81"/>
  <c r="L658" i="81"/>
  <c r="L659" i="81"/>
  <c r="L660" i="81"/>
  <c r="L661" i="81"/>
  <c r="L662" i="81"/>
  <c r="L663" i="81"/>
  <c r="L664" i="81"/>
  <c r="L665" i="81"/>
  <c r="L666" i="81"/>
  <c r="L667" i="81"/>
  <c r="L668" i="81"/>
  <c r="L669" i="81"/>
  <c r="L670" i="81"/>
  <c r="L671" i="81"/>
  <c r="L672" i="81"/>
  <c r="L673" i="81"/>
  <c r="L674" i="81"/>
  <c r="L675" i="81"/>
  <c r="L676" i="81"/>
  <c r="L677" i="81"/>
  <c r="L678" i="81"/>
  <c r="L679" i="81"/>
  <c r="L680" i="81"/>
  <c r="L681" i="81"/>
  <c r="L682" i="81"/>
  <c r="L683" i="81"/>
  <c r="L684" i="81"/>
  <c r="L685" i="81"/>
  <c r="L686" i="81"/>
  <c r="L687" i="81"/>
  <c r="L688" i="81"/>
  <c r="L689" i="81"/>
  <c r="L690" i="81"/>
  <c r="L691" i="81"/>
  <c r="L692" i="81"/>
  <c r="L693" i="81"/>
  <c r="L694" i="81"/>
  <c r="L695" i="81"/>
  <c r="L696" i="81"/>
  <c r="L697" i="81"/>
  <c r="L698" i="81"/>
  <c r="L699" i="81"/>
  <c r="L700" i="81"/>
  <c r="L701" i="81"/>
  <c r="L702" i="81"/>
  <c r="L703" i="81"/>
  <c r="L704" i="81"/>
  <c r="L705" i="81"/>
  <c r="L706" i="81"/>
  <c r="L707" i="81"/>
  <c r="L708" i="81"/>
  <c r="L709" i="81"/>
  <c r="L710" i="81"/>
  <c r="L711" i="81"/>
  <c r="L712" i="81"/>
  <c r="L713" i="81"/>
  <c r="L714" i="81"/>
  <c r="L715" i="81"/>
  <c r="L716" i="81"/>
  <c r="L717" i="81"/>
  <c r="L718" i="81"/>
  <c r="L719" i="81"/>
  <c r="L720" i="81"/>
  <c r="L721" i="81"/>
  <c r="L722" i="81"/>
  <c r="L723" i="81"/>
  <c r="L724" i="81"/>
  <c r="L725" i="81"/>
  <c r="L726" i="81"/>
  <c r="L727" i="81"/>
  <c r="L728" i="81"/>
  <c r="L729" i="81"/>
  <c r="L730" i="81"/>
  <c r="L731" i="81"/>
  <c r="L732" i="81"/>
  <c r="L733" i="81"/>
  <c r="L734" i="81"/>
  <c r="L735" i="81"/>
  <c r="L736" i="81"/>
  <c r="L737" i="81"/>
  <c r="L738" i="81"/>
  <c r="L739" i="81"/>
  <c r="L740" i="81"/>
  <c r="L741" i="81"/>
  <c r="L742" i="81"/>
  <c r="L743" i="81"/>
  <c r="L744" i="81"/>
  <c r="L745" i="81"/>
  <c r="L746" i="81"/>
  <c r="L747" i="81"/>
  <c r="L748" i="81"/>
  <c r="L749" i="81"/>
  <c r="L750" i="81"/>
  <c r="L751" i="81"/>
  <c r="L752" i="81"/>
  <c r="L753" i="81"/>
  <c r="L754" i="81"/>
  <c r="L755" i="81"/>
  <c r="L756" i="81"/>
  <c r="L757" i="81"/>
  <c r="L758" i="81"/>
  <c r="L759" i="81"/>
  <c r="L760" i="81"/>
  <c r="L761" i="81"/>
  <c r="L762" i="81"/>
  <c r="L763" i="81"/>
  <c r="L764" i="81"/>
  <c r="L765" i="81"/>
  <c r="L766" i="81"/>
  <c r="L767" i="81"/>
  <c r="L768" i="81"/>
  <c r="L769" i="81"/>
  <c r="L770" i="81"/>
  <c r="L771" i="81"/>
  <c r="L772" i="81"/>
  <c r="L773" i="81"/>
  <c r="L774" i="81"/>
  <c r="L775" i="81"/>
  <c r="L776" i="81"/>
  <c r="L777" i="81"/>
  <c r="L778" i="81"/>
  <c r="L779" i="81"/>
  <c r="L780" i="81"/>
  <c r="L781" i="81"/>
  <c r="L782" i="81"/>
  <c r="L783" i="81"/>
  <c r="L784" i="81"/>
  <c r="L785" i="81"/>
  <c r="L786" i="81"/>
  <c r="L787" i="81"/>
  <c r="L788" i="81"/>
  <c r="L789" i="81"/>
  <c r="L790" i="81"/>
  <c r="L791" i="81"/>
  <c r="L792" i="81"/>
  <c r="L793" i="81"/>
  <c r="L794" i="81"/>
  <c r="L795" i="81"/>
  <c r="L796" i="81"/>
  <c r="L797" i="81"/>
  <c r="L798" i="81"/>
  <c r="L799" i="81"/>
  <c r="L800" i="81"/>
  <c r="L801" i="81"/>
  <c r="L802" i="81"/>
  <c r="L803" i="81"/>
  <c r="L804" i="81"/>
  <c r="L805" i="81"/>
  <c r="L806" i="81"/>
  <c r="L807" i="81"/>
  <c r="L808" i="81"/>
  <c r="L809" i="81"/>
  <c r="L810" i="81"/>
  <c r="L811" i="81"/>
  <c r="L812" i="81"/>
  <c r="L813" i="81"/>
  <c r="L814" i="81"/>
  <c r="L815" i="81"/>
  <c r="L816" i="81"/>
  <c r="L817" i="81"/>
  <c r="L818" i="81"/>
  <c r="L819" i="81"/>
  <c r="L820" i="81"/>
  <c r="L821" i="81"/>
  <c r="L822" i="81"/>
  <c r="L823" i="81"/>
  <c r="L824" i="81"/>
  <c r="L825" i="81"/>
  <c r="L826" i="81"/>
  <c r="L827" i="81"/>
  <c r="L828" i="81"/>
  <c r="L829" i="81"/>
  <c r="L830" i="81"/>
  <c r="L831" i="81"/>
  <c r="L832" i="81"/>
  <c r="L833" i="81"/>
  <c r="L834" i="81"/>
  <c r="L835" i="81"/>
  <c r="L836" i="81"/>
  <c r="L837" i="81"/>
  <c r="L838" i="81"/>
  <c r="L839" i="81"/>
  <c r="L840" i="81"/>
  <c r="L841" i="81"/>
  <c r="L842" i="81"/>
  <c r="L843" i="81"/>
  <c r="L844" i="81"/>
  <c r="L845" i="81"/>
  <c r="L846" i="81"/>
  <c r="L847" i="81"/>
  <c r="L848" i="81"/>
  <c r="L849" i="81"/>
  <c r="L850" i="81"/>
  <c r="L851" i="81"/>
  <c r="L852" i="81"/>
  <c r="L853" i="81"/>
  <c r="L854" i="81"/>
  <c r="L855" i="81"/>
  <c r="L856" i="81"/>
  <c r="L857" i="81"/>
  <c r="L858" i="81"/>
  <c r="L859" i="81"/>
  <c r="L860" i="81"/>
  <c r="L861" i="81"/>
  <c r="L862" i="81"/>
  <c r="L863" i="81"/>
  <c r="L864" i="81"/>
  <c r="L865" i="81"/>
  <c r="L866" i="81"/>
  <c r="L867" i="81"/>
  <c r="L868" i="81"/>
  <c r="L869" i="81"/>
  <c r="L870" i="81"/>
  <c r="L871" i="81"/>
  <c r="L872" i="81"/>
  <c r="L873" i="81"/>
  <c r="L874" i="81"/>
  <c r="L875" i="81"/>
  <c r="L876" i="81"/>
  <c r="L877" i="81"/>
  <c r="L878" i="81"/>
  <c r="L879" i="81"/>
  <c r="L880" i="81"/>
  <c r="L881" i="81"/>
  <c r="L882" i="81"/>
  <c r="L883" i="81"/>
  <c r="L884" i="81"/>
  <c r="L885" i="81"/>
  <c r="L886" i="81"/>
  <c r="L887" i="81"/>
  <c r="L888" i="81"/>
  <c r="L889" i="81"/>
  <c r="L890" i="81"/>
  <c r="L891" i="81"/>
  <c r="L892" i="81"/>
  <c r="L893" i="81"/>
  <c r="L894" i="81"/>
  <c r="L895" i="81"/>
  <c r="L896" i="81"/>
  <c r="L897" i="81"/>
  <c r="L898" i="81"/>
  <c r="L899" i="81"/>
  <c r="L900" i="81"/>
  <c r="L901" i="81"/>
  <c r="L902" i="81"/>
  <c r="L903" i="81"/>
  <c r="L904" i="81"/>
  <c r="L905" i="81"/>
  <c r="L906" i="81"/>
  <c r="L907" i="81"/>
  <c r="L908" i="81"/>
  <c r="L909" i="81"/>
  <c r="L910" i="81"/>
  <c r="L911" i="81"/>
  <c r="L912" i="81"/>
  <c r="L913" i="81"/>
  <c r="L914" i="81"/>
  <c r="L915" i="81"/>
  <c r="L916" i="81"/>
  <c r="L917" i="81"/>
  <c r="L918" i="81"/>
  <c r="L919" i="81"/>
  <c r="L920" i="81"/>
  <c r="L921" i="81"/>
  <c r="L922" i="81"/>
  <c r="L923" i="81"/>
  <c r="L924" i="81"/>
  <c r="L925" i="81"/>
  <c r="L926" i="81"/>
  <c r="L927" i="81"/>
  <c r="L928" i="81"/>
  <c r="L929" i="81"/>
  <c r="L930" i="81"/>
  <c r="L931" i="81"/>
  <c r="L932" i="81"/>
  <c r="L933" i="81"/>
  <c r="L934" i="81"/>
  <c r="L935" i="81"/>
  <c r="L936" i="81"/>
  <c r="L937" i="81"/>
  <c r="L938" i="81"/>
  <c r="L939" i="81"/>
  <c r="L940" i="81"/>
  <c r="L941" i="81"/>
  <c r="L942" i="81"/>
  <c r="L943" i="81"/>
  <c r="L944" i="81"/>
  <c r="L945" i="81"/>
  <c r="L946" i="81"/>
  <c r="L947" i="81"/>
  <c r="L948" i="81"/>
  <c r="L949" i="81"/>
  <c r="L950" i="81"/>
  <c r="L951" i="81"/>
  <c r="L952" i="81"/>
  <c r="L953" i="81"/>
  <c r="L954" i="81"/>
  <c r="L955" i="81"/>
  <c r="L956" i="81"/>
  <c r="L957" i="81"/>
  <c r="L958" i="81"/>
  <c r="L959" i="81"/>
  <c r="L960" i="81"/>
  <c r="L961" i="81"/>
  <c r="L962" i="81"/>
  <c r="L963" i="81"/>
  <c r="L964" i="81"/>
  <c r="L965" i="81"/>
  <c r="L966" i="81"/>
  <c r="L967" i="81"/>
  <c r="L968" i="81"/>
  <c r="L969" i="81"/>
  <c r="L970" i="81"/>
  <c r="L971" i="81"/>
  <c r="L972" i="81"/>
  <c r="L973" i="81"/>
  <c r="L974" i="81"/>
  <c r="L975" i="81"/>
  <c r="L976" i="81"/>
  <c r="L977" i="81"/>
  <c r="L978" i="81"/>
  <c r="L979" i="81"/>
  <c r="L980" i="81"/>
  <c r="L981" i="81"/>
  <c r="L982" i="81"/>
  <c r="L983" i="81"/>
  <c r="L984" i="81"/>
  <c r="L985" i="81"/>
  <c r="L986" i="81"/>
  <c r="L987" i="81"/>
  <c r="L988" i="81"/>
  <c r="L989" i="81"/>
  <c r="L990" i="81"/>
  <c r="L991" i="81"/>
  <c r="L992" i="81"/>
  <c r="L993" i="81"/>
  <c r="L994" i="81"/>
  <c r="L995" i="81"/>
  <c r="L996" i="81"/>
  <c r="L997" i="81"/>
  <c r="L998" i="81"/>
  <c r="L999" i="81"/>
  <c r="L1000" i="81"/>
  <c r="L1001" i="81"/>
  <c r="L1002" i="81"/>
  <c r="L1003" i="81"/>
  <c r="L1004" i="81"/>
  <c r="L1005" i="81"/>
  <c r="L1006" i="81"/>
  <c r="L1007" i="81"/>
  <c r="L1008" i="81"/>
  <c r="L1009" i="81"/>
  <c r="L1010" i="81"/>
  <c r="L1011" i="81"/>
  <c r="L1012" i="81"/>
  <c r="L1013" i="81"/>
  <c r="L1014" i="81"/>
  <c r="L1015" i="81"/>
  <c r="L1016" i="81"/>
  <c r="L1017" i="81"/>
  <c r="L1018" i="81"/>
  <c r="L1019" i="81"/>
  <c r="L1020" i="81"/>
  <c r="L1021" i="81"/>
  <c r="L1022" i="81"/>
  <c r="L1023" i="81"/>
  <c r="L1024" i="81"/>
  <c r="L1025" i="81"/>
  <c r="L1026" i="81"/>
  <c r="L1027" i="81"/>
  <c r="L1028" i="81"/>
  <c r="L1029" i="81"/>
  <c r="L1030" i="81"/>
  <c r="L1031" i="81"/>
  <c r="L1032" i="81"/>
  <c r="L1033" i="81"/>
  <c r="L1034" i="81"/>
  <c r="L1035" i="81"/>
  <c r="L1036" i="81"/>
  <c r="L1037" i="81"/>
  <c r="L1038" i="81"/>
  <c r="L1039" i="81"/>
  <c r="L1040" i="81"/>
  <c r="L1041" i="81"/>
  <c r="L1042" i="81"/>
  <c r="L1043" i="81"/>
  <c r="L1044" i="81"/>
  <c r="L1045" i="81"/>
  <c r="L1046" i="81"/>
  <c r="L1047" i="81"/>
  <c r="L1048" i="81"/>
  <c r="L1049" i="81"/>
  <c r="L1050" i="81"/>
  <c r="L1051" i="81"/>
  <c r="L1052" i="81"/>
  <c r="L1053" i="81"/>
  <c r="L1054" i="81"/>
  <c r="L1055" i="81"/>
  <c r="L1056" i="81"/>
  <c r="L1057" i="81"/>
  <c r="L1058" i="81"/>
  <c r="L1059" i="81"/>
  <c r="L1060" i="81"/>
  <c r="L1061" i="81"/>
  <c r="L1062" i="81"/>
  <c r="L1063" i="81"/>
  <c r="L1064" i="81"/>
  <c r="L1065" i="81"/>
  <c r="L1066" i="81"/>
  <c r="L1067" i="81"/>
  <c r="L1068" i="81"/>
  <c r="L1069" i="81"/>
  <c r="L1070" i="81"/>
  <c r="L1071" i="81"/>
  <c r="L1072" i="81"/>
  <c r="L1073" i="81"/>
  <c r="L1074" i="81"/>
  <c r="L1075" i="81"/>
  <c r="L1076" i="81"/>
  <c r="L1077" i="81"/>
  <c r="L1078" i="81"/>
  <c r="L1079" i="81"/>
  <c r="L1080" i="81"/>
  <c r="L1081" i="81"/>
  <c r="L1082" i="81"/>
  <c r="L1083" i="81"/>
  <c r="L1084" i="81"/>
  <c r="L1085" i="81"/>
  <c r="L1086" i="81"/>
  <c r="L1087" i="81"/>
  <c r="L1088" i="81"/>
  <c r="L1089" i="81"/>
  <c r="L1090" i="81"/>
  <c r="L1091" i="81"/>
  <c r="L1092" i="81"/>
  <c r="L1093" i="81"/>
  <c r="L1094" i="81"/>
  <c r="L1095" i="81"/>
  <c r="L1096" i="81"/>
  <c r="L1097" i="81"/>
  <c r="L1098" i="81"/>
  <c r="L1099" i="81"/>
  <c r="L1100" i="81"/>
  <c r="L1101" i="81"/>
  <c r="L1102" i="81"/>
  <c r="L1103" i="81"/>
  <c r="L1104" i="81"/>
  <c r="L1105" i="81"/>
  <c r="L1106" i="81"/>
  <c r="L1107" i="81"/>
  <c r="L1108" i="81"/>
  <c r="L1109" i="81"/>
  <c r="L1110" i="81"/>
  <c r="L1111" i="81"/>
  <c r="L1112" i="81"/>
  <c r="L1113" i="81"/>
  <c r="L1114" i="81"/>
  <c r="L1115" i="81"/>
  <c r="L1116" i="81"/>
  <c r="L1117" i="81"/>
  <c r="L1118" i="81"/>
  <c r="L1119" i="81"/>
  <c r="L1120" i="81"/>
  <c r="L1121" i="81"/>
  <c r="L1122" i="81"/>
  <c r="L1123" i="81"/>
  <c r="L1124" i="81"/>
  <c r="L1125" i="81"/>
  <c r="L1126" i="81"/>
  <c r="L1127" i="81"/>
  <c r="L1128" i="81"/>
  <c r="L1129" i="81"/>
  <c r="L1130" i="81"/>
  <c r="L1131" i="81"/>
  <c r="L1132" i="81"/>
  <c r="L1133" i="81"/>
  <c r="L1134" i="81"/>
  <c r="L1135" i="81"/>
  <c r="L1136" i="81"/>
  <c r="L1137" i="81"/>
  <c r="L1138" i="81"/>
  <c r="L1139" i="81"/>
  <c r="L1140" i="81"/>
  <c r="L1141" i="81"/>
  <c r="L1142" i="81"/>
  <c r="L1143" i="81"/>
  <c r="L1144" i="81"/>
  <c r="L1145" i="81"/>
  <c r="L1146" i="81"/>
  <c r="L1147" i="81"/>
  <c r="L1148" i="81"/>
  <c r="L1149" i="81"/>
  <c r="L1150" i="81"/>
  <c r="L1151" i="81"/>
  <c r="L1152" i="81"/>
  <c r="L1153" i="81"/>
  <c r="L1154" i="81"/>
  <c r="L1155" i="81"/>
  <c r="L1156" i="81"/>
  <c r="L1157" i="81"/>
  <c r="L1158" i="81"/>
  <c r="L1159" i="81"/>
  <c r="L1160" i="81"/>
  <c r="L1161" i="81"/>
  <c r="L1162" i="81"/>
  <c r="L1163" i="81"/>
  <c r="L1164" i="81"/>
  <c r="L1165" i="81"/>
  <c r="L1166" i="81"/>
  <c r="L1167" i="81"/>
  <c r="L1168" i="81"/>
  <c r="L1169" i="81"/>
  <c r="L1170" i="81"/>
  <c r="L1171" i="81"/>
  <c r="L1172" i="81"/>
  <c r="L1173" i="81"/>
  <c r="L1174" i="81"/>
  <c r="L1175" i="81"/>
  <c r="L1176" i="81"/>
  <c r="L1177" i="81"/>
  <c r="L1178" i="81"/>
  <c r="L1179" i="81"/>
  <c r="L1180" i="81"/>
  <c r="L1181" i="81"/>
  <c r="L1182" i="81"/>
  <c r="L1183" i="81"/>
  <c r="L1184" i="81"/>
  <c r="L1185" i="81"/>
  <c r="L1186" i="81"/>
  <c r="L1187" i="81"/>
  <c r="L1188" i="81"/>
  <c r="L1189" i="81"/>
  <c r="L1190" i="81"/>
  <c r="L1191" i="81"/>
  <c r="L1192" i="81"/>
  <c r="L1193" i="81"/>
  <c r="L1194" i="81"/>
  <c r="L1195" i="81"/>
  <c r="L1196" i="81"/>
  <c r="L1197" i="81"/>
  <c r="L1198" i="81"/>
  <c r="L1199" i="81"/>
  <c r="L1200" i="81"/>
  <c r="L1201" i="81"/>
  <c r="L1202" i="81"/>
  <c r="L1203" i="81"/>
  <c r="L1204" i="81"/>
  <c r="L1205" i="81"/>
  <c r="L1206" i="81"/>
  <c r="L1207" i="81"/>
  <c r="L1208" i="81"/>
  <c r="L1209" i="81"/>
  <c r="L1210" i="81"/>
  <c r="L1211" i="81"/>
  <c r="L1212" i="81"/>
  <c r="L1213" i="81"/>
  <c r="L1214" i="81"/>
  <c r="L1215" i="81"/>
  <c r="L1216" i="81"/>
  <c r="L1217" i="81"/>
  <c r="L1218" i="81"/>
  <c r="L1219" i="81"/>
  <c r="L1220" i="81"/>
  <c r="L1221" i="81"/>
  <c r="L1222" i="81"/>
  <c r="L1223" i="81"/>
  <c r="L1224" i="81"/>
  <c r="L1225" i="81"/>
  <c r="L1226" i="81"/>
  <c r="L1227" i="81"/>
  <c r="L1228" i="81"/>
  <c r="L1229" i="81"/>
  <c r="L1230" i="81"/>
  <c r="L1231" i="81"/>
  <c r="L1232" i="81"/>
  <c r="L1233" i="81"/>
  <c r="L1234" i="81"/>
  <c r="L1235" i="81"/>
  <c r="L1236" i="81"/>
  <c r="L1237" i="81"/>
  <c r="L1238" i="81"/>
  <c r="L1239" i="81"/>
  <c r="L1240" i="81"/>
  <c r="L1241" i="81"/>
  <c r="L1242" i="81"/>
  <c r="L1243" i="81"/>
  <c r="L1244" i="81"/>
  <c r="L1245" i="81"/>
  <c r="L1246" i="81"/>
  <c r="L1247" i="81"/>
  <c r="L1248" i="81"/>
  <c r="L1249" i="81"/>
  <c r="L1250" i="81"/>
  <c r="L1251" i="81"/>
  <c r="L1252" i="81"/>
  <c r="L1253" i="81"/>
  <c r="L1254" i="81"/>
  <c r="L1255" i="81"/>
  <c r="L1256" i="81"/>
  <c r="L1257" i="81"/>
  <c r="L1258" i="81"/>
  <c r="L1259" i="81"/>
  <c r="L1260" i="81"/>
  <c r="L1261" i="81"/>
  <c r="L1262" i="81"/>
  <c r="L1263" i="81"/>
  <c r="L1264" i="81"/>
  <c r="L1265" i="81"/>
  <c r="L1266" i="81"/>
  <c r="L1267" i="81"/>
  <c r="L1268" i="81"/>
  <c r="L1269" i="81"/>
  <c r="L1270" i="81"/>
  <c r="L1271" i="81"/>
  <c r="L1272" i="81"/>
  <c r="L1273" i="81"/>
  <c r="L1274" i="81"/>
  <c r="L1275" i="81"/>
  <c r="L1276" i="81"/>
  <c r="L1277" i="81"/>
  <c r="L1278" i="81"/>
  <c r="L1279" i="81"/>
  <c r="L1280" i="81"/>
  <c r="L1281" i="81"/>
  <c r="L1282" i="81"/>
  <c r="L1283" i="81"/>
  <c r="L1284" i="81"/>
  <c r="L1285" i="81"/>
  <c r="L1286" i="81"/>
  <c r="L1287" i="81"/>
  <c r="L1288" i="81"/>
  <c r="L1289" i="81"/>
  <c r="L1290" i="81"/>
  <c r="L1291" i="81"/>
  <c r="L1292" i="81"/>
  <c r="L1293" i="81"/>
  <c r="L1294" i="81"/>
  <c r="L1295" i="81"/>
  <c r="L1296" i="81"/>
  <c r="L1297" i="81"/>
  <c r="L1298" i="81"/>
  <c r="L1299" i="81"/>
  <c r="L1300" i="81"/>
  <c r="L1301" i="81"/>
  <c r="L1302" i="81"/>
  <c r="L1303" i="81"/>
  <c r="L1304" i="81"/>
  <c r="L1305" i="81"/>
  <c r="L1306" i="81"/>
  <c r="L1307" i="81"/>
  <c r="L1308" i="81"/>
  <c r="L1309" i="81"/>
  <c r="L1310" i="81"/>
  <c r="L1311" i="81"/>
  <c r="L1312" i="81"/>
  <c r="L1313" i="81"/>
  <c r="L1314" i="81"/>
  <c r="L1315" i="81"/>
  <c r="L1316" i="81"/>
  <c r="L1317" i="81"/>
  <c r="L1318" i="81"/>
  <c r="L1319" i="81"/>
  <c r="L1320" i="81"/>
  <c r="L1321" i="81"/>
  <c r="L1322" i="81"/>
  <c r="L1323" i="81"/>
  <c r="L1324" i="81"/>
  <c r="L1325" i="81"/>
  <c r="L1326" i="81"/>
  <c r="L1327" i="81"/>
  <c r="L1328" i="81"/>
  <c r="L1329" i="81"/>
  <c r="L1330" i="81"/>
  <c r="L1331" i="81"/>
  <c r="L1332" i="81"/>
  <c r="L1333" i="81"/>
  <c r="L1334" i="81"/>
  <c r="L1335" i="81"/>
  <c r="L1336" i="81"/>
  <c r="L1337" i="81"/>
  <c r="L1338" i="81"/>
  <c r="L1339" i="81"/>
  <c r="L1340" i="81"/>
  <c r="L1341" i="81"/>
  <c r="L1342" i="81"/>
  <c r="L1343" i="81"/>
  <c r="L1344" i="81"/>
  <c r="L1345" i="81"/>
  <c r="L1346" i="81"/>
  <c r="L1347" i="81"/>
  <c r="L1348" i="81"/>
  <c r="L1349" i="81"/>
  <c r="L1350" i="81"/>
  <c r="L1351" i="81"/>
  <c r="L1352" i="81"/>
  <c r="L1353" i="81"/>
  <c r="L1354" i="81"/>
  <c r="L1355" i="81"/>
  <c r="L1356" i="81"/>
  <c r="L1357" i="81"/>
  <c r="L1358" i="81"/>
  <c r="L1359" i="81"/>
  <c r="L1360" i="81"/>
  <c r="L1361" i="81"/>
  <c r="L1362" i="81"/>
  <c r="L1363" i="81"/>
  <c r="L1364" i="81"/>
  <c r="L1365" i="81"/>
  <c r="L1366" i="81"/>
  <c r="L1367" i="81"/>
  <c r="L1368" i="81"/>
  <c r="L1369" i="81"/>
  <c r="L1370" i="81"/>
  <c r="L1371" i="81"/>
  <c r="L1372" i="81"/>
  <c r="L1373" i="81"/>
  <c r="L1374" i="81"/>
  <c r="L1375" i="81"/>
  <c r="L1376" i="81"/>
  <c r="L1377" i="81"/>
  <c r="L1378" i="81"/>
  <c r="L1379" i="81"/>
  <c r="L1380" i="81"/>
  <c r="L1381" i="81"/>
  <c r="L1382" i="81"/>
  <c r="L1383" i="81"/>
  <c r="L1384" i="81"/>
  <c r="L1385" i="81"/>
  <c r="L1386" i="81"/>
  <c r="L1387" i="81"/>
  <c r="L1388" i="81"/>
  <c r="L1389" i="81"/>
  <c r="L1390" i="81"/>
  <c r="L1391" i="81"/>
  <c r="L1392" i="81"/>
  <c r="L1393" i="81"/>
  <c r="L1394" i="81"/>
  <c r="L1395" i="81"/>
  <c r="L1396" i="81"/>
  <c r="L1397" i="81"/>
  <c r="L1398" i="81"/>
  <c r="L1399" i="81"/>
  <c r="L1400" i="81"/>
  <c r="L1401" i="81"/>
  <c r="L1402" i="81"/>
  <c r="L1403" i="81"/>
  <c r="L1404" i="81"/>
  <c r="L1405" i="81"/>
  <c r="L1406" i="81"/>
  <c r="L1407" i="81"/>
  <c r="L1408" i="81"/>
  <c r="L1409" i="81"/>
  <c r="L1410" i="81"/>
  <c r="L1411" i="81"/>
  <c r="L1412" i="81"/>
  <c r="L1413" i="81"/>
  <c r="L1414" i="81"/>
  <c r="L1415" i="81"/>
  <c r="L1416" i="81"/>
  <c r="L1417" i="81"/>
  <c r="L1418" i="81"/>
  <c r="L1419" i="81"/>
  <c r="L1420" i="81"/>
  <c r="L1421" i="81"/>
  <c r="L1422" i="81"/>
  <c r="L1423" i="81"/>
  <c r="L1424" i="81"/>
  <c r="L1425" i="81"/>
  <c r="L1426" i="81"/>
  <c r="L1427" i="81"/>
  <c r="L1428" i="81"/>
  <c r="L1429" i="81"/>
  <c r="L1430" i="81"/>
  <c r="L1431" i="81"/>
  <c r="L1432" i="81"/>
  <c r="L1433" i="81"/>
  <c r="L1434" i="81"/>
  <c r="L1435" i="81"/>
  <c r="L1436" i="81"/>
  <c r="L1437" i="81"/>
  <c r="L1438" i="81"/>
  <c r="L1439" i="81"/>
  <c r="L1440" i="81"/>
  <c r="L1441" i="81"/>
  <c r="L1442" i="81"/>
  <c r="L1443" i="81"/>
  <c r="L1444" i="81"/>
  <c r="L1445" i="81"/>
  <c r="L1446" i="81"/>
  <c r="L1447" i="81"/>
  <c r="L1448" i="81"/>
  <c r="L1449" i="81"/>
  <c r="L1450" i="81"/>
  <c r="L1451" i="81"/>
  <c r="L1452" i="81"/>
  <c r="L1453" i="81"/>
  <c r="L1454" i="81"/>
  <c r="L1455" i="81"/>
  <c r="L1456" i="81"/>
  <c r="L1457" i="81"/>
  <c r="L1458" i="81"/>
  <c r="L1459" i="81"/>
  <c r="L1460" i="81"/>
  <c r="L1461" i="81"/>
  <c r="L1462" i="81"/>
  <c r="L1463" i="81"/>
  <c r="L1464" i="81"/>
  <c r="L1465" i="81"/>
  <c r="L1466" i="81"/>
  <c r="L1467" i="81"/>
  <c r="L1468" i="81"/>
  <c r="L1469" i="81"/>
  <c r="L1470" i="81"/>
  <c r="L1471" i="81"/>
  <c r="L1472" i="81"/>
  <c r="L1473" i="81"/>
  <c r="L1474" i="81"/>
  <c r="L1475" i="81"/>
  <c r="L1476" i="81"/>
  <c r="L1477" i="81"/>
  <c r="L1478" i="81"/>
  <c r="L1479" i="81"/>
  <c r="L1480" i="81"/>
  <c r="L1481" i="81"/>
  <c r="L1482" i="81"/>
  <c r="L1483" i="81"/>
  <c r="L1484" i="81"/>
  <c r="L1485" i="81"/>
  <c r="L1486" i="81"/>
  <c r="L1487" i="81"/>
  <c r="L1488" i="81"/>
  <c r="L1489" i="81"/>
  <c r="L1490" i="81"/>
  <c r="L1491" i="81"/>
  <c r="L1492" i="81"/>
  <c r="L1493" i="81"/>
  <c r="L1494" i="81"/>
  <c r="L1495" i="81"/>
  <c r="L1496" i="81"/>
  <c r="L1497" i="81"/>
  <c r="L1498" i="81"/>
  <c r="L1499" i="81"/>
  <c r="L1500" i="81"/>
  <c r="L1501" i="81"/>
  <c r="L1502" i="81"/>
  <c r="L1503" i="81"/>
  <c r="L1504" i="81"/>
  <c r="L1505" i="81"/>
  <c r="L1506" i="81"/>
  <c r="L1507" i="81"/>
  <c r="L1508" i="81"/>
  <c r="L1509" i="81"/>
  <c r="L1510" i="81"/>
  <c r="L1511" i="81"/>
  <c r="L1512" i="81"/>
  <c r="L1513" i="81"/>
  <c r="L1514" i="81"/>
  <c r="L1515" i="81"/>
  <c r="L1516" i="81"/>
  <c r="L1517" i="81"/>
  <c r="L1518" i="81"/>
  <c r="L1519" i="81"/>
  <c r="L1520" i="81"/>
  <c r="L1521" i="81"/>
  <c r="L1522" i="81"/>
  <c r="L1523" i="81"/>
  <c r="L1524" i="81"/>
  <c r="L1525" i="81"/>
  <c r="L1526" i="81"/>
  <c r="L1527" i="81"/>
  <c r="L1528" i="81"/>
  <c r="L1529" i="81"/>
  <c r="L1530" i="81"/>
  <c r="L1531" i="81"/>
  <c r="L1532" i="81"/>
  <c r="L1533" i="81"/>
  <c r="L1534" i="81"/>
  <c r="L1535" i="81"/>
  <c r="L1536" i="81"/>
  <c r="L1537" i="81"/>
  <c r="L1538" i="81"/>
  <c r="L1539" i="81"/>
  <c r="L1540" i="81"/>
  <c r="L1541" i="81"/>
  <c r="L1542" i="81"/>
  <c r="L1543" i="81"/>
  <c r="L1544" i="81"/>
  <c r="L1545" i="81"/>
  <c r="L1546" i="81"/>
  <c r="L1547" i="81"/>
  <c r="L1548" i="81"/>
  <c r="L1549" i="81"/>
  <c r="L1550" i="81"/>
  <c r="L1551" i="81"/>
  <c r="L1552" i="81"/>
  <c r="L1553" i="81"/>
  <c r="L1554" i="81"/>
  <c r="L1555" i="81"/>
  <c r="L1556" i="81"/>
  <c r="L1557" i="81"/>
  <c r="L1558" i="81"/>
  <c r="L1559" i="81"/>
  <c r="L1560" i="81"/>
  <c r="L1561" i="81"/>
  <c r="L1562" i="81"/>
  <c r="L1563" i="81"/>
  <c r="L1564" i="81"/>
  <c r="L1565" i="81"/>
  <c r="L1566" i="81"/>
  <c r="L1567" i="81"/>
  <c r="L1568" i="81"/>
  <c r="L1569" i="81"/>
  <c r="L1570" i="81"/>
  <c r="L1571" i="81"/>
  <c r="L1572" i="81"/>
  <c r="L1573" i="81"/>
  <c r="L1574" i="81"/>
  <c r="L1575" i="81"/>
  <c r="L1576" i="81"/>
  <c r="L1577" i="81"/>
  <c r="L1578" i="81"/>
  <c r="L1579" i="81"/>
  <c r="L1580" i="81"/>
  <c r="L1581" i="81"/>
  <c r="L1582" i="81"/>
  <c r="L1583" i="81"/>
  <c r="L1584" i="81"/>
  <c r="L1585" i="81"/>
  <c r="L1586" i="81"/>
  <c r="L1587" i="81"/>
  <c r="L1588" i="81"/>
  <c r="L1589" i="81"/>
  <c r="L1590" i="81"/>
  <c r="L1591" i="81"/>
  <c r="L1592" i="81"/>
  <c r="L1593" i="81"/>
  <c r="L1594" i="81"/>
  <c r="L1595" i="81"/>
  <c r="L1596" i="81"/>
  <c r="L1597" i="81"/>
  <c r="L1598" i="81"/>
  <c r="L1599" i="81"/>
  <c r="L1600" i="81"/>
  <c r="L1601" i="81"/>
  <c r="L1602" i="81"/>
  <c r="L1603" i="81"/>
  <c r="L1604" i="81"/>
  <c r="L1605" i="81"/>
  <c r="L1606" i="81"/>
  <c r="L1607" i="81"/>
  <c r="L1608" i="81"/>
  <c r="L1609" i="81"/>
  <c r="L1610" i="81"/>
  <c r="L1611" i="81"/>
  <c r="L1612" i="81"/>
  <c r="L1613" i="81"/>
  <c r="L1614" i="81"/>
  <c r="L1615" i="81"/>
  <c r="L1616" i="81"/>
  <c r="L1617" i="81"/>
  <c r="L1618" i="81"/>
  <c r="L1619" i="81"/>
  <c r="L1620" i="81"/>
  <c r="L1621" i="81"/>
  <c r="L1622" i="81"/>
  <c r="L1623" i="81"/>
  <c r="L1624" i="81"/>
  <c r="L1625" i="81"/>
  <c r="L1626" i="81"/>
  <c r="L1627" i="81"/>
  <c r="L1628" i="81"/>
  <c r="L1629" i="81"/>
  <c r="L1630" i="81"/>
  <c r="L1631" i="81"/>
  <c r="L1632" i="81"/>
  <c r="L1633" i="81"/>
  <c r="L1634" i="81"/>
  <c r="L1635" i="81"/>
  <c r="L1636" i="81"/>
  <c r="L1637" i="81"/>
  <c r="L1638" i="81"/>
  <c r="L1639" i="81"/>
  <c r="L1640" i="81"/>
  <c r="L1641" i="81"/>
  <c r="L1642" i="81"/>
  <c r="L1643" i="81"/>
  <c r="L1644" i="81"/>
  <c r="L1645" i="81"/>
  <c r="L1646" i="81"/>
  <c r="L1647" i="81"/>
  <c r="L1648" i="81"/>
  <c r="L1649" i="81"/>
  <c r="L1650" i="81"/>
  <c r="L1651" i="81"/>
  <c r="L1652" i="81"/>
  <c r="L1653" i="81"/>
  <c r="L1654" i="81"/>
  <c r="L1655" i="81"/>
  <c r="L1656" i="81"/>
  <c r="L1657" i="81"/>
  <c r="L1658" i="81"/>
  <c r="L1659" i="81"/>
  <c r="L1660" i="81"/>
  <c r="L1661" i="81"/>
  <c r="L1662" i="81"/>
  <c r="L1663" i="81"/>
  <c r="L1664" i="81"/>
  <c r="L1665" i="81"/>
  <c r="L1666" i="81"/>
  <c r="L1667" i="81"/>
  <c r="L1668" i="81"/>
  <c r="L1669" i="81"/>
  <c r="L1670" i="81"/>
  <c r="L1671" i="81"/>
  <c r="L1672" i="81"/>
  <c r="L1673" i="81"/>
  <c r="L1674" i="81"/>
  <c r="L1675" i="81"/>
  <c r="L1676" i="81"/>
  <c r="L1677" i="81"/>
  <c r="L1678" i="81"/>
  <c r="L1679" i="81"/>
  <c r="L1680" i="81"/>
  <c r="L1681" i="81"/>
  <c r="L1682" i="81"/>
  <c r="L1683" i="81"/>
  <c r="L1684" i="81"/>
  <c r="L1685" i="81"/>
  <c r="L1686" i="81"/>
  <c r="L1687" i="81"/>
  <c r="L1688" i="81"/>
  <c r="L1689" i="81"/>
  <c r="L1690" i="81"/>
  <c r="L1691" i="81"/>
  <c r="L1692" i="81"/>
  <c r="L1693" i="81"/>
  <c r="L1694" i="81"/>
  <c r="L1695" i="81"/>
  <c r="L1696" i="81"/>
  <c r="L1697" i="81"/>
  <c r="L1698" i="81"/>
  <c r="L1699" i="81"/>
  <c r="L1700" i="81"/>
  <c r="L1701" i="81"/>
  <c r="L1702" i="81"/>
  <c r="L1703" i="81"/>
  <c r="L1704" i="81"/>
  <c r="L1705" i="81"/>
  <c r="L1706" i="81"/>
  <c r="L1707" i="81"/>
  <c r="L1708" i="81"/>
  <c r="L1709" i="81"/>
  <c r="L1710" i="81"/>
  <c r="L1711" i="81"/>
  <c r="L1712" i="81"/>
  <c r="L1713" i="81"/>
  <c r="L1714" i="81"/>
  <c r="L1715" i="81"/>
  <c r="L1716" i="81"/>
  <c r="L1717" i="81"/>
  <c r="L1718" i="81"/>
  <c r="L1719" i="81"/>
  <c r="L1720" i="81"/>
  <c r="L1721" i="81"/>
  <c r="L1722" i="81"/>
  <c r="L1723" i="81"/>
  <c r="L1724" i="81"/>
  <c r="L1725" i="81"/>
  <c r="L1726" i="81"/>
  <c r="L1727" i="81"/>
  <c r="L1728" i="81"/>
  <c r="L1729" i="81"/>
  <c r="L1730" i="81"/>
  <c r="L1731" i="81"/>
  <c r="L1732" i="81"/>
  <c r="L1733" i="81"/>
  <c r="L1734" i="81"/>
  <c r="L1735" i="81"/>
  <c r="L1736" i="81"/>
  <c r="L1737" i="81"/>
  <c r="L1738" i="81"/>
  <c r="L1739" i="81"/>
  <c r="L1740" i="81"/>
  <c r="L1741" i="81"/>
  <c r="L1742" i="81"/>
  <c r="L1743" i="81"/>
  <c r="L1744" i="81"/>
  <c r="L1745" i="81"/>
  <c r="L1746" i="81"/>
  <c r="L1747" i="81"/>
  <c r="L1748" i="81"/>
  <c r="L1749" i="81"/>
  <c r="L1750" i="81"/>
  <c r="L1751" i="81"/>
  <c r="L1752" i="81"/>
  <c r="L1753" i="81"/>
  <c r="L1754" i="81"/>
  <c r="L1755" i="81"/>
  <c r="L1756" i="81"/>
  <c r="L1757" i="81"/>
  <c r="L1758" i="81"/>
  <c r="L1759" i="81"/>
  <c r="L1760" i="81"/>
  <c r="L1761" i="81"/>
  <c r="L1762" i="81"/>
  <c r="L1763" i="81"/>
  <c r="L1764" i="81"/>
  <c r="L1765" i="81"/>
  <c r="L1766" i="81"/>
  <c r="L1767" i="81"/>
  <c r="L1768" i="81"/>
  <c r="L1769" i="81"/>
  <c r="L1770" i="81"/>
  <c r="L1771" i="81"/>
  <c r="L1772" i="81"/>
  <c r="L1773" i="81"/>
  <c r="L1774" i="81"/>
  <c r="L1775" i="81"/>
  <c r="L1776" i="81"/>
  <c r="L1777" i="81"/>
  <c r="L1778" i="81"/>
  <c r="L1779" i="81"/>
  <c r="L1780" i="81"/>
  <c r="L1781" i="81"/>
  <c r="L1782" i="81"/>
  <c r="L1783" i="81"/>
  <c r="L1784" i="81"/>
  <c r="L1785" i="81"/>
  <c r="L1786" i="81"/>
  <c r="L1787" i="81"/>
  <c r="L1788" i="81"/>
  <c r="L1789" i="81"/>
  <c r="L1790" i="81"/>
  <c r="L1791" i="81"/>
  <c r="L1792" i="81"/>
  <c r="L1793" i="81"/>
  <c r="L1794" i="81"/>
  <c r="L1795" i="81"/>
  <c r="L1796" i="81"/>
  <c r="L1797" i="81"/>
  <c r="L1798" i="81"/>
  <c r="L1799" i="81"/>
  <c r="L1800" i="81"/>
  <c r="L1801" i="81"/>
  <c r="L1802" i="81"/>
  <c r="L1803" i="81"/>
  <c r="L1804" i="81"/>
  <c r="L1805" i="81"/>
  <c r="L1806" i="81"/>
  <c r="L1807" i="81"/>
  <c r="L1808" i="81"/>
  <c r="L1809" i="81"/>
  <c r="L1810" i="81"/>
  <c r="L1811" i="81"/>
  <c r="L1812" i="81"/>
  <c r="L1813" i="81"/>
  <c r="L1814" i="81"/>
  <c r="L1815" i="81"/>
  <c r="L1816" i="81"/>
  <c r="L1817" i="81"/>
  <c r="L1818" i="81"/>
  <c r="L1819" i="81"/>
  <c r="L1820" i="81"/>
  <c r="L1821" i="81"/>
  <c r="L1822" i="81"/>
  <c r="L1823" i="81"/>
  <c r="L1824" i="81"/>
  <c r="L1825" i="81"/>
  <c r="L1826" i="81"/>
  <c r="L1827" i="81"/>
  <c r="L1828" i="81"/>
  <c r="L1829" i="81"/>
  <c r="L1830" i="81"/>
  <c r="L1831" i="81"/>
  <c r="L1832" i="81"/>
  <c r="L1833" i="81"/>
  <c r="L1834" i="81"/>
  <c r="L1835" i="81"/>
  <c r="L1836" i="81"/>
  <c r="L1837" i="81"/>
  <c r="L1838" i="81"/>
  <c r="L1839" i="81"/>
  <c r="L1840" i="81"/>
  <c r="L1841" i="81"/>
  <c r="L1842" i="81"/>
  <c r="L1843" i="81"/>
  <c r="L1844" i="81"/>
  <c r="L1845" i="81"/>
  <c r="L1846" i="81"/>
  <c r="L1847" i="81"/>
  <c r="L1848" i="81"/>
  <c r="L1849" i="81"/>
  <c r="L1850" i="81"/>
  <c r="L1851" i="81"/>
  <c r="L1852" i="81"/>
  <c r="L1853" i="81"/>
  <c r="L1854" i="81"/>
  <c r="L1855" i="81"/>
  <c r="L1856" i="81"/>
  <c r="L1857" i="81"/>
  <c r="L1858" i="81"/>
  <c r="L1859" i="81"/>
  <c r="L1860" i="81"/>
  <c r="L1861" i="81"/>
  <c r="L1862" i="81"/>
  <c r="L1863" i="81"/>
  <c r="L1864" i="81"/>
  <c r="L1865" i="81"/>
  <c r="L1866" i="81"/>
  <c r="L1867" i="81"/>
  <c r="L1868" i="81"/>
  <c r="L1869" i="81"/>
  <c r="L1870" i="81"/>
  <c r="L1871" i="81"/>
  <c r="L1872" i="81"/>
  <c r="L1873" i="81"/>
  <c r="L1874" i="81"/>
  <c r="L1875" i="81"/>
  <c r="L1876" i="81"/>
  <c r="L1877" i="81"/>
  <c r="L1878" i="81"/>
  <c r="L1879" i="81"/>
  <c r="L1880" i="81"/>
  <c r="L1881" i="81"/>
  <c r="L1882" i="81"/>
  <c r="L1883" i="81"/>
  <c r="L1884" i="81"/>
  <c r="L1885" i="81"/>
  <c r="L1886" i="81"/>
  <c r="L1887" i="81"/>
  <c r="L1888" i="81"/>
  <c r="L1889" i="81"/>
  <c r="L1890" i="81"/>
  <c r="L1891" i="81"/>
  <c r="L1892" i="81"/>
  <c r="L1893" i="81"/>
  <c r="L1894" i="81"/>
  <c r="L1895" i="81"/>
  <c r="L1896" i="81"/>
  <c r="L1897" i="81"/>
  <c r="L1898" i="81"/>
  <c r="L1899" i="81"/>
  <c r="L1900" i="81"/>
  <c r="L1901" i="81"/>
  <c r="L1902" i="81"/>
  <c r="L1903" i="81"/>
  <c r="L1904" i="81"/>
  <c r="L1905" i="81"/>
  <c r="L1906" i="81"/>
  <c r="L1907" i="81"/>
  <c r="L1908" i="81"/>
  <c r="L1909" i="81"/>
  <c r="L1910" i="81"/>
  <c r="L1911" i="81"/>
  <c r="L1912" i="81"/>
  <c r="L1913" i="81"/>
  <c r="L1914" i="81"/>
  <c r="L1915" i="81"/>
  <c r="L1916" i="81"/>
  <c r="L1917" i="81"/>
  <c r="L1918" i="81"/>
  <c r="L1919" i="81"/>
  <c r="L1920" i="81"/>
  <c r="L1921" i="81"/>
  <c r="L1922" i="81"/>
  <c r="L1923" i="81"/>
  <c r="L1924" i="81"/>
  <c r="L1925" i="81"/>
  <c r="L1926" i="81"/>
  <c r="L1927" i="81"/>
  <c r="L1928" i="81"/>
  <c r="L1929" i="81"/>
  <c r="L1930" i="81"/>
  <c r="L1931" i="81"/>
  <c r="L1932" i="81"/>
  <c r="L1933" i="81"/>
  <c r="L1934" i="81"/>
  <c r="L1935" i="81"/>
  <c r="L1936" i="81"/>
  <c r="L1937" i="81"/>
  <c r="L1938" i="81"/>
  <c r="L1939" i="81"/>
  <c r="L1940" i="81"/>
  <c r="L1941" i="81"/>
  <c r="L1942" i="81"/>
  <c r="L1943" i="81"/>
  <c r="L1944" i="81"/>
  <c r="L1945" i="81"/>
  <c r="L1946" i="81"/>
  <c r="L1947" i="81"/>
  <c r="L1948" i="81"/>
  <c r="L1949" i="81"/>
  <c r="L1950" i="81"/>
  <c r="L1951" i="81"/>
  <c r="L1952" i="81"/>
  <c r="L1953" i="81"/>
  <c r="L1954" i="81"/>
  <c r="L1955" i="81"/>
  <c r="L1956" i="81"/>
  <c r="L1957" i="81"/>
  <c r="L1958" i="81"/>
  <c r="L1959" i="81"/>
  <c r="L1960" i="81"/>
  <c r="L1961" i="81"/>
  <c r="L1962" i="81"/>
  <c r="L1963" i="81"/>
  <c r="L1964" i="81"/>
  <c r="L1965" i="81"/>
  <c r="L1966" i="81"/>
  <c r="L1967" i="81"/>
  <c r="L1968" i="81"/>
  <c r="L1969" i="81"/>
  <c r="L1970" i="81"/>
  <c r="L1971" i="81"/>
  <c r="L1972" i="81"/>
  <c r="L1973" i="81"/>
  <c r="L1974" i="81"/>
  <c r="L1975" i="81"/>
  <c r="L1976" i="81"/>
  <c r="L1977" i="81"/>
  <c r="L1978" i="81"/>
  <c r="L1979" i="81"/>
  <c r="L1980" i="81"/>
  <c r="L1981" i="81"/>
  <c r="L1982" i="81"/>
  <c r="L1983" i="81"/>
  <c r="L1984" i="81"/>
  <c r="L1985" i="81"/>
  <c r="L1986" i="81"/>
  <c r="L1987" i="81"/>
  <c r="L1988" i="81"/>
  <c r="L1989" i="81"/>
  <c r="L1990" i="81"/>
  <c r="L1991" i="81"/>
  <c r="L1992" i="81"/>
  <c r="L1993" i="81"/>
  <c r="L1994" i="81"/>
  <c r="L1995" i="81"/>
  <c r="L1996" i="81"/>
  <c r="L1997" i="81"/>
  <c r="L1998" i="81"/>
  <c r="L1999" i="81"/>
  <c r="L2000" i="81"/>
  <c r="L2001" i="81"/>
  <c r="L2002" i="81"/>
  <c r="L2003" i="81"/>
  <c r="L2004" i="81"/>
  <c r="L2005" i="81"/>
  <c r="L2006" i="81"/>
  <c r="L2007" i="81"/>
  <c r="L2008" i="81"/>
  <c r="L2009" i="81"/>
  <c r="L2010" i="81"/>
  <c r="L2011" i="81"/>
  <c r="L2012" i="81"/>
  <c r="L2013" i="81"/>
  <c r="L2014" i="81"/>
  <c r="L2015" i="81"/>
  <c r="L2016" i="81"/>
  <c r="L2017" i="81"/>
  <c r="L2018" i="81"/>
  <c r="L2019" i="81"/>
  <c r="L2020" i="81"/>
  <c r="L2021" i="81"/>
  <c r="L2022" i="81"/>
  <c r="L2023" i="81"/>
  <c r="L2024" i="81"/>
  <c r="L2025" i="81"/>
  <c r="L2026" i="81"/>
  <c r="L2027" i="81"/>
  <c r="L2028" i="81"/>
  <c r="L2029" i="81"/>
  <c r="L2030" i="81"/>
  <c r="L2031" i="81"/>
  <c r="L2032" i="81"/>
  <c r="L2033" i="81"/>
  <c r="L2034" i="81"/>
  <c r="L2035" i="81"/>
  <c r="L2036" i="81"/>
  <c r="L2037" i="81"/>
  <c r="L2038" i="81"/>
  <c r="L2039" i="81"/>
  <c r="L2040" i="81"/>
  <c r="L2041" i="81"/>
  <c r="L2042" i="81"/>
  <c r="L2043" i="81"/>
  <c r="L2044" i="81"/>
  <c r="L2045" i="81"/>
  <c r="L2046" i="81"/>
  <c r="L2047" i="81"/>
  <c r="L2048" i="81"/>
  <c r="L2049" i="81"/>
  <c r="L2050" i="81"/>
  <c r="L2051" i="81"/>
  <c r="L2052" i="81"/>
  <c r="L2053" i="81"/>
  <c r="L2054" i="81"/>
  <c r="L2055" i="81"/>
  <c r="L2056" i="81"/>
  <c r="L2057" i="81"/>
  <c r="L2058" i="81"/>
  <c r="L2059" i="81"/>
  <c r="L2060" i="81"/>
  <c r="L2061" i="81"/>
  <c r="L2062" i="81"/>
  <c r="L2063" i="81"/>
  <c r="L2064" i="81"/>
  <c r="L2065" i="81"/>
  <c r="L2066" i="81"/>
  <c r="L2067" i="81"/>
  <c r="L2068" i="81"/>
  <c r="L2069" i="81"/>
  <c r="L2070" i="81"/>
  <c r="L2071" i="81"/>
  <c r="L2072" i="81"/>
  <c r="L2073" i="81"/>
  <c r="L2074" i="81"/>
  <c r="L2075" i="81"/>
  <c r="L2076" i="81"/>
  <c r="L2077" i="81"/>
  <c r="L2078" i="81"/>
  <c r="L2079" i="81"/>
  <c r="L2080" i="81"/>
  <c r="L2081" i="81"/>
  <c r="L2082" i="81"/>
  <c r="L2083" i="81"/>
  <c r="L2084" i="81"/>
  <c r="L2085" i="81"/>
  <c r="L2086" i="81"/>
  <c r="L2087" i="81"/>
  <c r="L2088" i="81"/>
  <c r="L2089" i="81"/>
  <c r="L2090" i="81"/>
  <c r="L2091" i="81"/>
  <c r="L2092" i="81"/>
  <c r="L2093" i="81"/>
  <c r="L2094" i="81"/>
  <c r="L2095" i="81"/>
  <c r="L2096" i="81"/>
  <c r="L2097" i="81"/>
  <c r="L2098" i="81"/>
  <c r="L2099" i="81"/>
  <c r="L2100" i="81"/>
  <c r="L2101" i="81"/>
  <c r="L2102" i="81"/>
  <c r="L2103" i="81"/>
  <c r="L2104" i="81"/>
  <c r="L2105" i="81"/>
  <c r="L2106" i="81"/>
  <c r="L2107" i="81"/>
  <c r="L2108" i="81"/>
  <c r="L2109" i="81"/>
  <c r="L2110" i="81"/>
  <c r="L2111" i="81"/>
  <c r="L2112" i="81"/>
  <c r="L2113" i="81"/>
  <c r="L2114" i="81"/>
  <c r="L2115" i="81"/>
  <c r="L2116" i="81"/>
  <c r="L2117" i="81"/>
  <c r="L2118" i="81"/>
  <c r="L2119" i="81"/>
  <c r="L2120" i="81"/>
  <c r="L2121" i="81"/>
  <c r="L2122" i="81"/>
  <c r="L2123" i="81"/>
  <c r="L2124" i="81"/>
  <c r="L2125" i="81"/>
  <c r="L2126" i="81"/>
  <c r="L2127" i="81"/>
  <c r="L2128" i="81"/>
  <c r="L2129" i="81"/>
  <c r="L2130" i="81"/>
  <c r="L2131" i="81"/>
  <c r="L2132" i="81"/>
  <c r="L2133" i="81"/>
  <c r="L2134" i="81"/>
  <c r="L2135" i="81"/>
  <c r="L2136" i="81"/>
  <c r="L2137" i="81"/>
  <c r="L2138" i="81"/>
  <c r="L2139" i="81"/>
  <c r="L2140" i="81"/>
  <c r="L2141" i="81"/>
  <c r="L2142" i="81"/>
  <c r="L2143" i="81"/>
  <c r="L2144" i="81"/>
  <c r="L2145" i="81"/>
  <c r="L2146" i="81"/>
  <c r="L2147" i="81"/>
  <c r="L2148" i="81"/>
  <c r="L2149" i="81"/>
  <c r="L2150" i="81"/>
  <c r="L2151" i="81"/>
  <c r="L2152" i="81"/>
  <c r="L2153" i="81"/>
  <c r="L2154" i="81"/>
  <c r="L2155" i="81"/>
  <c r="L2156" i="81"/>
  <c r="L2157" i="81"/>
  <c r="L2158" i="81"/>
  <c r="L2159" i="81"/>
  <c r="L2160" i="81"/>
  <c r="L2161" i="81"/>
  <c r="L2162" i="81"/>
  <c r="L2163" i="81"/>
  <c r="L2164" i="81"/>
  <c r="L2165" i="81"/>
  <c r="L2166" i="81"/>
  <c r="L2167" i="81"/>
  <c r="L2168" i="81"/>
  <c r="L2169" i="81"/>
  <c r="L2170" i="81"/>
  <c r="L2171" i="81"/>
  <c r="L2172" i="81"/>
  <c r="L2173" i="81"/>
  <c r="L2174" i="81"/>
  <c r="L2175" i="81"/>
  <c r="L2176" i="81"/>
  <c r="L2177" i="81"/>
  <c r="L2178" i="81"/>
  <c r="L2179" i="81"/>
  <c r="L2180" i="81"/>
  <c r="L2181" i="81"/>
  <c r="L2182" i="81"/>
  <c r="L2183" i="81"/>
  <c r="L2184" i="81"/>
  <c r="L2185" i="81"/>
  <c r="L2186" i="81"/>
  <c r="L2187" i="81"/>
  <c r="L2188" i="81"/>
  <c r="L2189" i="81"/>
  <c r="L2190" i="81"/>
  <c r="L2191" i="81"/>
  <c r="L2192" i="81"/>
  <c r="L2193" i="81"/>
  <c r="L2194" i="81"/>
  <c r="L2195" i="81"/>
  <c r="L2196" i="81"/>
  <c r="L2197" i="81"/>
  <c r="L2198" i="81"/>
  <c r="L2" i="81"/>
  <c r="L3" i="83"/>
  <c r="L4" i="83"/>
  <c r="L5" i="83"/>
  <c r="L6" i="83"/>
  <c r="L7" i="83"/>
  <c r="L8" i="83"/>
  <c r="L9" i="83"/>
  <c r="L10" i="83"/>
  <c r="L11" i="83"/>
  <c r="L12" i="83"/>
  <c r="L13" i="83"/>
  <c r="L14" i="83"/>
  <c r="L15" i="83"/>
  <c r="L16" i="83"/>
  <c r="L17" i="83"/>
  <c r="L18" i="83"/>
  <c r="L19" i="83"/>
  <c r="L20" i="83"/>
  <c r="L21" i="83"/>
  <c r="L22" i="83"/>
  <c r="L23" i="83"/>
  <c r="L24" i="83"/>
  <c r="L25" i="83"/>
  <c r="L26" i="83"/>
  <c r="L27" i="83"/>
  <c r="L28" i="83"/>
  <c r="L29" i="83"/>
  <c r="L30" i="83"/>
  <c r="L31" i="83"/>
  <c r="L32" i="83"/>
  <c r="L33" i="83"/>
  <c r="L34" i="83"/>
  <c r="L35" i="83"/>
  <c r="L36" i="83"/>
  <c r="L37" i="83"/>
  <c r="L38" i="83"/>
  <c r="L39" i="83"/>
  <c r="L40" i="83"/>
  <c r="L41" i="83"/>
  <c r="L42" i="83"/>
  <c r="L43" i="83"/>
  <c r="L44" i="83"/>
  <c r="L45" i="83"/>
  <c r="L46" i="83"/>
  <c r="L47" i="83"/>
  <c r="L48" i="83"/>
  <c r="L49" i="83"/>
  <c r="L50" i="83"/>
  <c r="L51" i="83"/>
  <c r="L52" i="83"/>
  <c r="L53" i="83"/>
  <c r="L54" i="83"/>
  <c r="L55" i="83"/>
  <c r="L56" i="83"/>
  <c r="L57" i="83"/>
  <c r="L58" i="83"/>
  <c r="L59" i="83"/>
  <c r="L60" i="83"/>
  <c r="L61" i="83"/>
  <c r="L62" i="83"/>
  <c r="L63" i="83"/>
  <c r="L64" i="83"/>
  <c r="L65" i="83"/>
  <c r="L66" i="83"/>
  <c r="L67" i="83"/>
  <c r="L68" i="83"/>
  <c r="L69" i="83"/>
  <c r="L70" i="83"/>
  <c r="L71" i="83"/>
  <c r="L72" i="83"/>
  <c r="L73" i="83"/>
  <c r="L74" i="83"/>
  <c r="L75" i="83"/>
  <c r="L76" i="83"/>
  <c r="L77" i="83"/>
  <c r="L78" i="83"/>
  <c r="L79" i="83"/>
  <c r="L80" i="83"/>
  <c r="L81" i="83"/>
  <c r="L82" i="83"/>
  <c r="L83" i="83"/>
  <c r="L84" i="83"/>
  <c r="L85" i="83"/>
  <c r="L86" i="83"/>
  <c r="L87" i="83"/>
  <c r="L88" i="83"/>
  <c r="L89" i="83"/>
  <c r="L90" i="83"/>
  <c r="L91" i="83"/>
  <c r="L92" i="83"/>
  <c r="L93" i="83"/>
  <c r="L94" i="83"/>
  <c r="L95" i="83"/>
  <c r="L96" i="83"/>
  <c r="L97" i="83"/>
  <c r="L98" i="83"/>
  <c r="L99" i="83"/>
  <c r="L100" i="83"/>
  <c r="L101" i="83"/>
  <c r="L102" i="83"/>
  <c r="L103" i="83"/>
  <c r="L104" i="83"/>
  <c r="L105" i="83"/>
  <c r="L106" i="83"/>
  <c r="L107" i="83"/>
  <c r="L108" i="83"/>
  <c r="L109" i="83"/>
  <c r="L110" i="83"/>
  <c r="L111" i="83"/>
  <c r="L112" i="83"/>
  <c r="L113" i="83"/>
  <c r="L114" i="83"/>
  <c r="L115" i="83"/>
  <c r="L116" i="83"/>
  <c r="L117" i="83"/>
  <c r="L118" i="83"/>
  <c r="L119" i="83"/>
  <c r="L120" i="83"/>
  <c r="L121" i="83"/>
  <c r="L122" i="83"/>
  <c r="L123" i="83"/>
  <c r="L124" i="83"/>
  <c r="L125" i="83"/>
  <c r="L126" i="83"/>
  <c r="L127" i="83"/>
  <c r="L128" i="83"/>
  <c r="L129" i="83"/>
  <c r="L130" i="83"/>
  <c r="L131" i="83"/>
  <c r="L132" i="83"/>
  <c r="L133" i="83"/>
  <c r="L134" i="83"/>
  <c r="L135" i="83"/>
  <c r="L136" i="83"/>
  <c r="L137" i="83"/>
  <c r="L138" i="83"/>
  <c r="L139" i="83"/>
  <c r="L140" i="83"/>
  <c r="L141" i="83"/>
  <c r="L142" i="83"/>
  <c r="L143" i="83"/>
  <c r="L144" i="83"/>
  <c r="L145" i="83"/>
  <c r="L146" i="83"/>
  <c r="L147" i="83"/>
  <c r="L148" i="83"/>
  <c r="L149" i="83"/>
  <c r="L150" i="83"/>
  <c r="L151" i="83"/>
  <c r="L152" i="83"/>
  <c r="L153" i="83"/>
  <c r="L154" i="83"/>
  <c r="L155" i="83"/>
  <c r="L156" i="83"/>
  <c r="L157" i="83"/>
  <c r="L158" i="83"/>
  <c r="L159" i="83"/>
  <c r="L160" i="83"/>
  <c r="L161" i="83"/>
  <c r="L162" i="83"/>
  <c r="L163" i="83"/>
  <c r="L164" i="83"/>
  <c r="L165" i="83"/>
  <c r="L166" i="83"/>
  <c r="L167" i="83"/>
  <c r="L168" i="83"/>
  <c r="L169" i="83"/>
  <c r="L170" i="83"/>
  <c r="L171" i="83"/>
  <c r="L172" i="83"/>
  <c r="L173" i="83"/>
  <c r="L174" i="83"/>
  <c r="L175" i="83"/>
  <c r="L176" i="83"/>
  <c r="L177" i="83"/>
  <c r="L178" i="83"/>
  <c r="L179" i="83"/>
  <c r="L180" i="83"/>
  <c r="L181" i="83"/>
  <c r="L182" i="83"/>
  <c r="L183" i="83"/>
  <c r="L184" i="83"/>
  <c r="L185" i="83"/>
  <c r="L186" i="83"/>
  <c r="L187" i="83"/>
  <c r="L188" i="83"/>
  <c r="L189" i="83"/>
  <c r="L190" i="83"/>
  <c r="L191" i="83"/>
  <c r="L192" i="83"/>
  <c r="L193" i="83"/>
  <c r="L194" i="83"/>
  <c r="L195" i="83"/>
  <c r="L196" i="83"/>
  <c r="L197" i="83"/>
  <c r="L198" i="83"/>
  <c r="L199" i="83"/>
  <c r="L200" i="83"/>
  <c r="L201" i="83"/>
  <c r="L202" i="83"/>
  <c r="L203" i="83"/>
  <c r="L204" i="83"/>
  <c r="L205" i="83"/>
  <c r="L206" i="83"/>
  <c r="L207" i="83"/>
  <c r="L208" i="83"/>
  <c r="L209" i="83"/>
  <c r="L210" i="83"/>
  <c r="L211" i="83"/>
  <c r="L212" i="83"/>
  <c r="L213" i="83"/>
  <c r="L214" i="83"/>
  <c r="L215" i="83"/>
  <c r="L216" i="83"/>
  <c r="L217" i="83"/>
  <c r="L218" i="83"/>
  <c r="L219" i="83"/>
  <c r="L220" i="83"/>
  <c r="L221" i="83"/>
  <c r="L222" i="83"/>
  <c r="L223" i="83"/>
  <c r="L224" i="83"/>
  <c r="L225" i="83"/>
  <c r="L226" i="83"/>
  <c r="L227" i="83"/>
  <c r="L228" i="83"/>
  <c r="L229" i="83"/>
  <c r="L230" i="83"/>
  <c r="L231" i="83"/>
  <c r="L232" i="83"/>
  <c r="L233" i="83"/>
  <c r="L234" i="83"/>
  <c r="L235" i="83"/>
  <c r="L236" i="83"/>
  <c r="L237" i="83"/>
  <c r="L238" i="83"/>
  <c r="L239" i="83"/>
  <c r="L240" i="83"/>
  <c r="L241" i="83"/>
  <c r="L242" i="83"/>
  <c r="L243" i="83"/>
  <c r="L244" i="83"/>
  <c r="L245" i="83"/>
  <c r="L246" i="83"/>
  <c r="L247" i="83"/>
  <c r="L248" i="83"/>
  <c r="L249" i="83"/>
  <c r="L250" i="83"/>
  <c r="L251" i="83"/>
  <c r="L252" i="83"/>
  <c r="L253" i="83"/>
  <c r="L254" i="83"/>
  <c r="L255" i="83"/>
  <c r="L256" i="83"/>
  <c r="L257" i="83"/>
  <c r="L258" i="83"/>
  <c r="L259" i="83"/>
  <c r="L260" i="83"/>
  <c r="L261" i="83"/>
  <c r="L262" i="83"/>
  <c r="L263" i="83"/>
  <c r="L264" i="83"/>
  <c r="L265" i="83"/>
  <c r="L266" i="83"/>
  <c r="L267" i="83"/>
  <c r="L268" i="83"/>
  <c r="L269" i="83"/>
  <c r="L270" i="83"/>
  <c r="L271" i="83"/>
  <c r="L272" i="83"/>
  <c r="L273" i="83"/>
  <c r="L274" i="83"/>
  <c r="L275" i="83"/>
  <c r="L276" i="83"/>
  <c r="L277" i="83"/>
  <c r="L278" i="83"/>
  <c r="L279" i="83"/>
  <c r="L280" i="83"/>
  <c r="L281" i="83"/>
  <c r="L282" i="83"/>
  <c r="L283" i="83"/>
  <c r="L284" i="83"/>
  <c r="L285" i="83"/>
  <c r="L286" i="83"/>
  <c r="L287" i="83"/>
  <c r="L288" i="83"/>
  <c r="L289" i="83"/>
  <c r="L290" i="83"/>
  <c r="L291" i="83"/>
  <c r="L292" i="83"/>
  <c r="L293" i="83"/>
  <c r="L294" i="83"/>
  <c r="L295" i="83"/>
  <c r="L296" i="83"/>
  <c r="L297" i="83"/>
  <c r="L298" i="83"/>
  <c r="L299" i="83"/>
  <c r="L300" i="83"/>
  <c r="L301" i="83"/>
  <c r="L302" i="83"/>
  <c r="L303" i="83"/>
  <c r="L304" i="83"/>
  <c r="L305" i="83"/>
  <c r="L306" i="83"/>
  <c r="L307" i="83"/>
  <c r="L308" i="83"/>
  <c r="L309" i="83"/>
  <c r="L310" i="83"/>
  <c r="L311" i="83"/>
  <c r="L312" i="83"/>
  <c r="L313" i="83"/>
  <c r="L314" i="83"/>
  <c r="L315" i="83"/>
  <c r="L316" i="83"/>
  <c r="L317" i="83"/>
  <c r="L318" i="83"/>
  <c r="L319" i="83"/>
  <c r="L320" i="83"/>
  <c r="L321" i="83"/>
  <c r="L322" i="83"/>
  <c r="L323" i="83"/>
  <c r="L324" i="83"/>
  <c r="L325" i="83"/>
  <c r="L326" i="83"/>
  <c r="L327" i="83"/>
  <c r="L328" i="83"/>
  <c r="L329" i="83"/>
  <c r="L330" i="83"/>
  <c r="L331" i="83"/>
  <c r="L332" i="83"/>
  <c r="L333" i="83"/>
  <c r="L334" i="83"/>
  <c r="L335" i="83"/>
  <c r="L336" i="83"/>
  <c r="L337" i="83"/>
  <c r="L338" i="83"/>
  <c r="L339" i="83"/>
  <c r="L340" i="83"/>
  <c r="L341" i="83"/>
  <c r="L342" i="83"/>
  <c r="L343" i="83"/>
  <c r="L344" i="83"/>
  <c r="L345" i="83"/>
  <c r="L346" i="83"/>
  <c r="L347" i="83"/>
  <c r="L348" i="83"/>
  <c r="L349" i="83"/>
  <c r="L350" i="83"/>
  <c r="L351" i="83"/>
  <c r="L352" i="83"/>
  <c r="L353" i="83"/>
  <c r="L354" i="83"/>
  <c r="L355" i="83"/>
  <c r="L356" i="83"/>
  <c r="L357" i="83"/>
  <c r="L358" i="83"/>
  <c r="L359" i="83"/>
  <c r="L360" i="83"/>
  <c r="L361" i="83"/>
  <c r="L362" i="83"/>
  <c r="L363" i="83"/>
  <c r="L364" i="83"/>
  <c r="L365" i="83"/>
  <c r="L366" i="83"/>
  <c r="L367" i="83"/>
  <c r="L368" i="83"/>
  <c r="L369" i="83"/>
  <c r="L370" i="83"/>
  <c r="L371" i="83"/>
  <c r="L372" i="83"/>
  <c r="L373" i="83"/>
  <c r="L374" i="83"/>
  <c r="L375" i="83"/>
  <c r="L376" i="83"/>
  <c r="L377" i="83"/>
  <c r="L378" i="83"/>
  <c r="L379" i="83"/>
  <c r="L380" i="83"/>
  <c r="L381" i="83"/>
  <c r="L382" i="83"/>
  <c r="L383" i="83"/>
  <c r="L384" i="83"/>
  <c r="L385" i="83"/>
  <c r="L386" i="83"/>
  <c r="L387" i="83"/>
  <c r="L388" i="83"/>
  <c r="L389" i="83"/>
  <c r="L390" i="83"/>
  <c r="L391" i="83"/>
  <c r="L392" i="83"/>
  <c r="L393" i="83"/>
  <c r="L394" i="83"/>
  <c r="L395" i="83"/>
  <c r="L396" i="83"/>
  <c r="L397" i="83"/>
  <c r="L398" i="83"/>
  <c r="L399" i="83"/>
  <c r="L400" i="83"/>
  <c r="L401" i="83"/>
  <c r="L402" i="83"/>
  <c r="L403" i="83"/>
  <c r="L404" i="83"/>
  <c r="L405" i="83"/>
  <c r="L406" i="83"/>
  <c r="L407" i="83"/>
  <c r="L408" i="83"/>
  <c r="L409" i="83"/>
  <c r="L410" i="83"/>
  <c r="L411" i="83"/>
  <c r="L412" i="83"/>
  <c r="L413" i="83"/>
  <c r="L414" i="83"/>
  <c r="L415" i="83"/>
  <c r="L416" i="83"/>
  <c r="L417" i="83"/>
  <c r="L418" i="83"/>
  <c r="L419" i="83"/>
  <c r="L420" i="83"/>
  <c r="L421" i="83"/>
  <c r="L422" i="83"/>
  <c r="L423" i="83"/>
  <c r="L424" i="83"/>
  <c r="L425" i="83"/>
  <c r="L426" i="83"/>
  <c r="L427" i="83"/>
  <c r="L428" i="83"/>
  <c r="L429" i="83"/>
  <c r="L430" i="83"/>
  <c r="L431" i="83"/>
  <c r="L432" i="83"/>
  <c r="L433" i="83"/>
  <c r="L434" i="83"/>
  <c r="L435" i="83"/>
  <c r="L436" i="83"/>
  <c r="L437" i="83"/>
  <c r="L438" i="83"/>
  <c r="L439" i="83"/>
  <c r="L440" i="83"/>
  <c r="L441" i="83"/>
  <c r="L442" i="83"/>
  <c r="L443" i="83"/>
  <c r="L444" i="83"/>
  <c r="L445" i="83"/>
  <c r="L446" i="83"/>
  <c r="L447" i="83"/>
  <c r="L448" i="83"/>
  <c r="L449" i="83"/>
  <c r="L450" i="83"/>
  <c r="L451" i="83"/>
  <c r="L452" i="83"/>
  <c r="L453" i="83"/>
  <c r="L454" i="83"/>
  <c r="L455" i="83"/>
  <c r="L456" i="83"/>
  <c r="L457" i="83"/>
  <c r="L458" i="83"/>
  <c r="L459" i="83"/>
  <c r="L460" i="83"/>
  <c r="L461" i="83"/>
  <c r="L462" i="83"/>
  <c r="L463" i="83"/>
  <c r="L464" i="83"/>
  <c r="L465" i="83"/>
  <c r="L466" i="83"/>
  <c r="L467" i="83"/>
  <c r="L468" i="83"/>
  <c r="L469" i="83"/>
  <c r="L470" i="83"/>
  <c r="L471" i="83"/>
  <c r="L472" i="83"/>
  <c r="L473" i="83"/>
  <c r="L474" i="83"/>
  <c r="L475" i="83"/>
  <c r="L476" i="83"/>
  <c r="L477" i="83"/>
  <c r="L478" i="83"/>
  <c r="L479" i="83"/>
  <c r="L480" i="83"/>
  <c r="L481" i="83"/>
  <c r="L482" i="83"/>
  <c r="L483" i="83"/>
  <c r="L484" i="83"/>
  <c r="L485" i="83"/>
  <c r="L486" i="83"/>
  <c r="L487" i="83"/>
  <c r="L488" i="83"/>
  <c r="L489" i="83"/>
  <c r="L490" i="83"/>
  <c r="L491" i="83"/>
  <c r="L492" i="83"/>
  <c r="L493" i="83"/>
  <c r="L494" i="83"/>
  <c r="L495" i="83"/>
  <c r="L496" i="83"/>
  <c r="L497" i="83"/>
  <c r="L498" i="83"/>
  <c r="L499" i="83"/>
  <c r="L500" i="83"/>
  <c r="L501" i="83"/>
  <c r="L502" i="83"/>
  <c r="L503" i="83"/>
  <c r="L504" i="83"/>
  <c r="L505" i="83"/>
  <c r="L506" i="83"/>
  <c r="L507" i="83"/>
  <c r="L508" i="83"/>
  <c r="L509" i="83"/>
  <c r="L510" i="83"/>
  <c r="L511" i="83"/>
  <c r="L512" i="83"/>
  <c r="L513" i="83"/>
  <c r="L514" i="83"/>
  <c r="L515" i="83"/>
  <c r="L516" i="83"/>
  <c r="L517" i="83"/>
  <c r="L518" i="83"/>
  <c r="L519" i="83"/>
  <c r="L520" i="83"/>
  <c r="L521" i="83"/>
  <c r="L522" i="83"/>
  <c r="L523" i="83"/>
  <c r="L524" i="83"/>
  <c r="L525" i="83"/>
  <c r="L526" i="83"/>
  <c r="L527" i="83"/>
  <c r="L528" i="83"/>
  <c r="L529" i="83"/>
  <c r="L530" i="83"/>
  <c r="L531" i="83"/>
  <c r="L532" i="83"/>
  <c r="L533" i="83"/>
  <c r="L534" i="83"/>
  <c r="L535" i="83"/>
  <c r="L536" i="83"/>
  <c r="L537" i="83"/>
  <c r="L538" i="83"/>
  <c r="L539" i="83"/>
  <c r="L540" i="83"/>
  <c r="L541" i="83"/>
  <c r="L542" i="83"/>
  <c r="L543" i="83"/>
  <c r="L544" i="83"/>
  <c r="L545" i="83"/>
  <c r="L546" i="83"/>
  <c r="L547" i="83"/>
  <c r="L548" i="83"/>
  <c r="L549" i="83"/>
  <c r="L550" i="83"/>
  <c r="L551" i="83"/>
  <c r="L552" i="83"/>
  <c r="L553" i="83"/>
  <c r="L554" i="83"/>
  <c r="L555" i="83"/>
  <c r="L556" i="83"/>
  <c r="L557" i="83"/>
  <c r="L558" i="83"/>
  <c r="L559" i="83"/>
  <c r="L560" i="83"/>
  <c r="L561" i="83"/>
  <c r="L562" i="83"/>
  <c r="L563" i="83"/>
  <c r="L564" i="83"/>
  <c r="L565" i="83"/>
  <c r="L566" i="83"/>
  <c r="L567" i="83"/>
  <c r="L568" i="83"/>
  <c r="L569" i="83"/>
  <c r="L570" i="83"/>
  <c r="L571" i="83"/>
  <c r="L572" i="83"/>
  <c r="L573" i="83"/>
  <c r="L574" i="83"/>
  <c r="L575" i="83"/>
  <c r="L576" i="83"/>
  <c r="L577" i="83"/>
  <c r="L578" i="83"/>
  <c r="L579" i="83"/>
  <c r="L580" i="83"/>
  <c r="L581" i="83"/>
  <c r="L582" i="83"/>
  <c r="L583" i="83"/>
  <c r="L584" i="83"/>
  <c r="L585" i="83"/>
  <c r="L586" i="83"/>
  <c r="L587" i="83"/>
  <c r="L588" i="83"/>
  <c r="L589" i="83"/>
  <c r="L590" i="83"/>
  <c r="L591" i="83"/>
  <c r="L592" i="83"/>
  <c r="L593" i="83"/>
  <c r="L594" i="83"/>
  <c r="L595" i="83"/>
  <c r="L596" i="83"/>
  <c r="L597" i="83"/>
  <c r="L598" i="83"/>
  <c r="L599" i="83"/>
  <c r="L600" i="83"/>
  <c r="L601" i="83"/>
  <c r="L602" i="83"/>
  <c r="L603" i="83"/>
  <c r="L604" i="83"/>
  <c r="L605" i="83"/>
  <c r="L606" i="83"/>
  <c r="L607" i="83"/>
  <c r="L608" i="83"/>
  <c r="L609" i="83"/>
  <c r="L610" i="83"/>
  <c r="L611" i="83"/>
  <c r="L612" i="83"/>
  <c r="L613" i="83"/>
  <c r="L614" i="83"/>
  <c r="L615" i="83"/>
  <c r="L616" i="83"/>
  <c r="L617" i="83"/>
  <c r="L618" i="83"/>
  <c r="L619" i="83"/>
  <c r="L620" i="83"/>
  <c r="L621" i="83"/>
  <c r="L622" i="83"/>
  <c r="L623" i="83"/>
  <c r="L624" i="83"/>
  <c r="L625" i="83"/>
  <c r="L626" i="83"/>
  <c r="L627" i="83"/>
  <c r="L628" i="83"/>
  <c r="L629" i="83"/>
  <c r="L630" i="83"/>
  <c r="L631" i="83"/>
  <c r="L632" i="83"/>
  <c r="L633" i="83"/>
  <c r="L634" i="83"/>
  <c r="L635" i="83"/>
  <c r="L636" i="83"/>
  <c r="L637" i="83"/>
  <c r="L638" i="83"/>
  <c r="L639" i="83"/>
  <c r="L640" i="83"/>
  <c r="L641" i="83"/>
  <c r="L642" i="83"/>
  <c r="L643" i="83"/>
  <c r="L644" i="83"/>
  <c r="L645" i="83"/>
  <c r="L646" i="83"/>
  <c r="L647" i="83"/>
  <c r="L648" i="83"/>
  <c r="L649" i="83"/>
  <c r="L650" i="83"/>
  <c r="L651" i="83"/>
  <c r="L652" i="83"/>
  <c r="L653" i="83"/>
  <c r="L654" i="83"/>
  <c r="L655" i="83"/>
  <c r="L656" i="83"/>
  <c r="L657" i="83"/>
  <c r="L658" i="83"/>
  <c r="L659" i="83"/>
  <c r="L660" i="83"/>
  <c r="L661" i="83"/>
  <c r="L662" i="83"/>
  <c r="L663" i="83"/>
  <c r="L664" i="83"/>
  <c r="L665" i="83"/>
  <c r="L666" i="83"/>
  <c r="L667" i="83"/>
  <c r="L668" i="83"/>
  <c r="L669" i="83"/>
  <c r="L670" i="83"/>
  <c r="L671" i="83"/>
  <c r="L672" i="83"/>
  <c r="L673" i="83"/>
  <c r="L674" i="83"/>
  <c r="L675" i="83"/>
  <c r="L676" i="83"/>
  <c r="L677" i="83"/>
  <c r="L678" i="83"/>
  <c r="L679" i="83"/>
  <c r="L680" i="83"/>
  <c r="L681" i="83"/>
  <c r="L682" i="83"/>
  <c r="L683" i="83"/>
  <c r="L684" i="83"/>
  <c r="L685" i="83"/>
  <c r="L686" i="83"/>
  <c r="L687" i="83"/>
  <c r="L688" i="83"/>
  <c r="L689" i="83"/>
  <c r="L690" i="83"/>
  <c r="L691" i="83"/>
  <c r="L692" i="83"/>
  <c r="L693" i="83"/>
  <c r="L694" i="83"/>
  <c r="L695" i="83"/>
  <c r="L696" i="83"/>
  <c r="L697" i="83"/>
  <c r="L698" i="83"/>
  <c r="L699" i="83"/>
  <c r="L700" i="83"/>
  <c r="L701" i="83"/>
  <c r="L702" i="83"/>
  <c r="L703" i="83"/>
  <c r="L704" i="83"/>
  <c r="L705" i="83"/>
  <c r="L706" i="83"/>
  <c r="L707" i="83"/>
  <c r="L708" i="83"/>
  <c r="L709" i="83"/>
  <c r="L710" i="83"/>
  <c r="L711" i="83"/>
  <c r="L712" i="83"/>
  <c r="L713" i="83"/>
  <c r="L714" i="83"/>
  <c r="L715" i="83"/>
  <c r="L716" i="83"/>
  <c r="L717" i="83"/>
  <c r="L718" i="83"/>
  <c r="L719" i="83"/>
  <c r="L720" i="83"/>
  <c r="L721" i="83"/>
  <c r="L722" i="83"/>
  <c r="L723" i="83"/>
  <c r="L724" i="83"/>
  <c r="L725" i="83"/>
  <c r="L726" i="83"/>
  <c r="L727" i="83"/>
  <c r="L728" i="83"/>
  <c r="L729" i="83"/>
  <c r="L730" i="83"/>
  <c r="L731" i="83"/>
  <c r="L732" i="83"/>
  <c r="L733" i="83"/>
  <c r="L734" i="83"/>
  <c r="L735" i="83"/>
  <c r="L736" i="83"/>
  <c r="L737" i="83"/>
  <c r="L738" i="83"/>
  <c r="L739" i="83"/>
  <c r="L740" i="83"/>
  <c r="L741" i="83"/>
  <c r="L742" i="83"/>
  <c r="L743" i="83"/>
  <c r="L744" i="83"/>
  <c r="L745" i="83"/>
  <c r="L746" i="83"/>
  <c r="L747" i="83"/>
  <c r="L748" i="83"/>
  <c r="L749" i="83"/>
  <c r="L750" i="83"/>
  <c r="L751" i="83"/>
  <c r="L752" i="83"/>
  <c r="L753" i="83"/>
  <c r="L754" i="83"/>
  <c r="L755" i="83"/>
  <c r="L756" i="83"/>
  <c r="L757" i="83"/>
  <c r="L758" i="83"/>
  <c r="L759" i="83"/>
  <c r="L760" i="83"/>
  <c r="L761" i="83"/>
  <c r="L762" i="83"/>
  <c r="L763" i="83"/>
  <c r="L764" i="83"/>
  <c r="L765" i="83"/>
  <c r="L766" i="83"/>
  <c r="L767" i="83"/>
  <c r="L768" i="83"/>
  <c r="L769" i="83"/>
  <c r="L770" i="83"/>
  <c r="L771" i="83"/>
  <c r="L772" i="83"/>
  <c r="L773" i="83"/>
  <c r="L774" i="83"/>
  <c r="L775" i="83"/>
  <c r="L776" i="83"/>
  <c r="L777" i="83"/>
  <c r="L778" i="83"/>
  <c r="L779" i="83"/>
  <c r="L780" i="83"/>
  <c r="L781" i="83"/>
  <c r="L782" i="83"/>
  <c r="L783" i="83"/>
  <c r="L784" i="83"/>
  <c r="L785" i="83"/>
  <c r="L786" i="83"/>
  <c r="L787" i="83"/>
  <c r="L788" i="83"/>
  <c r="L789" i="83"/>
  <c r="L790" i="83"/>
  <c r="L791" i="83"/>
  <c r="L792" i="83"/>
  <c r="L793" i="83"/>
  <c r="L794" i="83"/>
  <c r="L795" i="83"/>
  <c r="L796" i="83"/>
  <c r="L797" i="83"/>
  <c r="L798" i="83"/>
  <c r="L799" i="83"/>
  <c r="L800" i="83"/>
  <c r="L801" i="83"/>
  <c r="L802" i="83"/>
  <c r="L803" i="83"/>
  <c r="L804" i="83"/>
  <c r="L805" i="83"/>
  <c r="L806" i="83"/>
  <c r="L807" i="83"/>
  <c r="L808" i="83"/>
  <c r="L809" i="83"/>
  <c r="L810" i="83"/>
  <c r="L811" i="83"/>
  <c r="L812" i="83"/>
  <c r="L813" i="83"/>
  <c r="L814" i="83"/>
  <c r="L815" i="83"/>
  <c r="L816" i="83"/>
  <c r="L817" i="83"/>
  <c r="L818" i="83"/>
  <c r="L819" i="83"/>
  <c r="L820" i="83"/>
  <c r="L821" i="83"/>
  <c r="L822" i="83"/>
  <c r="L823" i="83"/>
  <c r="L824" i="83"/>
  <c r="L825" i="83"/>
  <c r="L826" i="83"/>
  <c r="L827" i="83"/>
  <c r="L828" i="83"/>
  <c r="L829" i="83"/>
  <c r="L830" i="83"/>
  <c r="L831" i="83"/>
  <c r="L832" i="83"/>
  <c r="L833" i="83"/>
  <c r="L834" i="83"/>
  <c r="L835" i="83"/>
  <c r="L836" i="83"/>
  <c r="L837" i="83"/>
  <c r="L838" i="83"/>
  <c r="L839" i="83"/>
  <c r="L840" i="83"/>
  <c r="L841" i="83"/>
  <c r="L842" i="83"/>
  <c r="L843" i="83"/>
  <c r="L844" i="83"/>
  <c r="L845" i="83"/>
  <c r="L846" i="83"/>
  <c r="L847" i="83"/>
  <c r="L848" i="83"/>
  <c r="L849" i="83"/>
  <c r="L850" i="83"/>
  <c r="L851" i="83"/>
  <c r="L852" i="83"/>
  <c r="L853" i="83"/>
  <c r="L854" i="83"/>
  <c r="L855" i="83"/>
  <c r="L856" i="83"/>
  <c r="L857" i="83"/>
  <c r="L858" i="83"/>
  <c r="L859" i="83"/>
  <c r="L860" i="83"/>
  <c r="L861" i="83"/>
  <c r="L862" i="83"/>
  <c r="L863" i="83"/>
  <c r="L864" i="83"/>
  <c r="L865" i="83"/>
  <c r="L866" i="83"/>
  <c r="L867" i="83"/>
  <c r="L868" i="83"/>
  <c r="L869" i="83"/>
  <c r="L870" i="83"/>
  <c r="L871" i="83"/>
  <c r="L872" i="83"/>
  <c r="L873" i="83"/>
  <c r="L874" i="83"/>
  <c r="L875" i="83"/>
  <c r="L876" i="83"/>
  <c r="L877" i="83"/>
  <c r="L878" i="83"/>
  <c r="L879" i="83"/>
  <c r="L880" i="83"/>
  <c r="L881" i="83"/>
  <c r="L882" i="83"/>
  <c r="L883" i="83"/>
  <c r="L884" i="83"/>
  <c r="L885" i="83"/>
  <c r="L886" i="83"/>
  <c r="L887" i="83"/>
  <c r="L888" i="83"/>
  <c r="L889" i="83"/>
  <c r="L890" i="83"/>
  <c r="L891" i="83"/>
  <c r="L892" i="83"/>
  <c r="L893" i="83"/>
  <c r="L894" i="83"/>
  <c r="L895" i="83"/>
  <c r="L896" i="83"/>
  <c r="L897" i="83"/>
  <c r="L898" i="83"/>
  <c r="L899" i="83"/>
  <c r="L900" i="83"/>
  <c r="L901" i="83"/>
  <c r="L902" i="83"/>
  <c r="L903" i="83"/>
  <c r="L904" i="83"/>
  <c r="L905" i="83"/>
  <c r="L906" i="83"/>
  <c r="L907" i="83"/>
  <c r="L908" i="83"/>
  <c r="L909" i="83"/>
  <c r="L910" i="83"/>
  <c r="L911" i="83"/>
  <c r="L912" i="83"/>
  <c r="L913" i="83"/>
  <c r="L914" i="83"/>
  <c r="L915" i="83"/>
  <c r="L916" i="83"/>
  <c r="L917" i="83"/>
  <c r="L918" i="83"/>
  <c r="L919" i="83"/>
  <c r="L920" i="83"/>
  <c r="L921" i="83"/>
  <c r="L922" i="83"/>
  <c r="L923" i="83"/>
  <c r="L924" i="83"/>
  <c r="L925" i="83"/>
  <c r="L926" i="83"/>
  <c r="L927" i="83"/>
  <c r="L928" i="83"/>
  <c r="L929" i="83"/>
  <c r="L930" i="83"/>
  <c r="L931" i="83"/>
  <c r="L932" i="83"/>
  <c r="L933" i="83"/>
  <c r="L934" i="83"/>
  <c r="L935" i="83"/>
  <c r="L936" i="83"/>
  <c r="L937" i="83"/>
  <c r="L938" i="83"/>
  <c r="L939" i="83"/>
  <c r="L940" i="83"/>
  <c r="L941" i="83"/>
  <c r="L942" i="83"/>
  <c r="L943" i="83"/>
  <c r="L944" i="83"/>
  <c r="L945" i="83"/>
  <c r="L946" i="83"/>
  <c r="L947" i="83"/>
  <c r="L948" i="83"/>
  <c r="L949" i="83"/>
  <c r="L950" i="83"/>
  <c r="L951" i="83"/>
  <c r="L952" i="83"/>
  <c r="L953" i="83"/>
  <c r="L954" i="83"/>
  <c r="L955" i="83"/>
  <c r="L956" i="83"/>
  <c r="L957" i="83"/>
  <c r="L958" i="83"/>
  <c r="L959" i="83"/>
  <c r="L960" i="83"/>
  <c r="L961" i="83"/>
  <c r="L962" i="83"/>
  <c r="L963" i="83"/>
  <c r="L964" i="83"/>
  <c r="L965" i="83"/>
  <c r="L966" i="83"/>
  <c r="L967" i="83"/>
  <c r="L968" i="83"/>
  <c r="L969" i="83"/>
  <c r="L970" i="83"/>
  <c r="L971" i="83"/>
  <c r="L972" i="83"/>
  <c r="L973" i="83"/>
  <c r="L974" i="83"/>
  <c r="L975" i="83"/>
  <c r="L976" i="83"/>
  <c r="L977" i="83"/>
  <c r="L978" i="83"/>
  <c r="L979" i="83"/>
  <c r="L980" i="83"/>
  <c r="L981" i="83"/>
  <c r="L982" i="83"/>
  <c r="L983" i="83"/>
  <c r="L984" i="83"/>
  <c r="L985" i="83"/>
  <c r="L986" i="83"/>
  <c r="L987" i="83"/>
  <c r="L988" i="83"/>
  <c r="L989" i="83"/>
  <c r="L990" i="83"/>
  <c r="L991" i="83"/>
  <c r="L992" i="83"/>
  <c r="L993" i="83"/>
  <c r="L994" i="83"/>
  <c r="L995" i="83"/>
  <c r="L996" i="83"/>
  <c r="L997" i="83"/>
  <c r="L998" i="83"/>
  <c r="L999" i="83"/>
  <c r="L1000" i="83"/>
  <c r="L1001" i="83"/>
  <c r="L1002" i="83"/>
  <c r="L1003" i="83"/>
  <c r="L1004" i="83"/>
  <c r="L1005" i="83"/>
  <c r="L1006" i="83"/>
  <c r="L1007" i="83"/>
  <c r="L1008" i="83"/>
  <c r="L1009" i="83"/>
  <c r="L1010" i="83"/>
  <c r="L1011" i="83"/>
  <c r="L1012" i="83"/>
  <c r="L1013" i="83"/>
  <c r="L1014" i="83"/>
  <c r="L1015" i="83"/>
  <c r="L1016" i="83"/>
  <c r="L1017" i="83"/>
  <c r="L1018" i="83"/>
  <c r="L1019" i="83"/>
  <c r="L1020" i="83"/>
  <c r="L1021" i="83"/>
  <c r="L1022" i="83"/>
  <c r="L1023" i="83"/>
  <c r="L1024" i="83"/>
  <c r="L1025" i="83"/>
  <c r="L1026" i="83"/>
  <c r="L1027" i="83"/>
  <c r="L1028" i="83"/>
  <c r="L1029" i="83"/>
  <c r="L1030" i="83"/>
  <c r="L1031" i="83"/>
  <c r="L1032" i="83"/>
  <c r="L1033" i="83"/>
  <c r="L1034" i="83"/>
  <c r="L1035" i="83"/>
  <c r="L1036" i="83"/>
  <c r="L1037" i="83"/>
  <c r="L1038" i="83"/>
  <c r="L1039" i="83"/>
  <c r="L1040" i="83"/>
  <c r="L1041" i="83"/>
  <c r="L1042" i="83"/>
  <c r="L1043" i="83"/>
  <c r="L1044" i="83"/>
  <c r="L1045" i="83"/>
  <c r="L1046" i="83"/>
  <c r="L1047" i="83"/>
  <c r="L1048" i="83"/>
  <c r="L1049" i="83"/>
  <c r="L1050" i="83"/>
  <c r="L1051" i="83"/>
  <c r="L1052" i="83"/>
  <c r="L1053" i="83"/>
  <c r="L1054" i="83"/>
  <c r="L1055" i="83"/>
  <c r="L1056" i="83"/>
  <c r="L1057" i="83"/>
  <c r="L1058" i="83"/>
  <c r="L1059" i="83"/>
  <c r="L1060" i="83"/>
  <c r="L1061" i="83"/>
  <c r="L1062" i="83"/>
  <c r="L1063" i="83"/>
  <c r="L1064" i="83"/>
  <c r="L1065" i="83"/>
  <c r="L1066" i="83"/>
  <c r="L1067" i="83"/>
  <c r="L1068" i="83"/>
  <c r="L1069" i="83"/>
  <c r="L1070" i="83"/>
  <c r="L1071" i="83"/>
  <c r="L1072" i="83"/>
  <c r="L1073" i="83"/>
  <c r="L1074" i="83"/>
  <c r="L1075" i="83"/>
  <c r="L1076" i="83"/>
  <c r="L1077" i="83"/>
  <c r="L1078" i="83"/>
  <c r="L1079" i="83"/>
  <c r="L1080" i="83"/>
  <c r="L1081" i="83"/>
  <c r="L1082" i="83"/>
  <c r="L1083" i="83"/>
  <c r="L1084" i="83"/>
  <c r="L1085" i="83"/>
  <c r="L1086" i="83"/>
  <c r="L1087" i="83"/>
  <c r="L1088" i="83"/>
  <c r="L1089" i="83"/>
  <c r="L1090" i="83"/>
  <c r="L1091" i="83"/>
  <c r="L1092" i="83"/>
  <c r="L1093" i="83"/>
  <c r="L1094" i="83"/>
  <c r="L1095" i="83"/>
  <c r="L1096" i="83"/>
  <c r="L1097" i="83"/>
  <c r="L1098" i="83"/>
  <c r="L1099" i="83"/>
  <c r="L1100" i="83"/>
  <c r="L1101" i="83"/>
  <c r="L1102" i="83"/>
  <c r="L1103" i="83"/>
  <c r="L1104" i="83"/>
  <c r="L1105" i="83"/>
  <c r="L1106" i="83"/>
  <c r="L1107" i="83"/>
  <c r="L1108" i="83"/>
  <c r="L1109" i="83"/>
  <c r="L1110" i="83"/>
  <c r="L1111" i="83"/>
  <c r="L1112" i="83"/>
  <c r="L1113" i="83"/>
  <c r="L1114" i="83"/>
  <c r="L1115" i="83"/>
  <c r="L1116" i="83"/>
  <c r="L1117" i="83"/>
  <c r="L1118" i="83"/>
  <c r="L1119" i="83"/>
  <c r="L1120" i="83"/>
  <c r="L1121" i="83"/>
  <c r="L1122" i="83"/>
  <c r="L1123" i="83"/>
  <c r="L1124" i="83"/>
  <c r="L1125" i="83"/>
  <c r="L1126" i="83"/>
  <c r="L1127" i="83"/>
  <c r="L1128" i="83"/>
  <c r="L1129" i="83"/>
  <c r="L1130" i="83"/>
  <c r="L1131" i="83"/>
  <c r="L1132" i="83"/>
  <c r="L1133" i="83"/>
  <c r="L1134" i="83"/>
  <c r="L1135" i="83"/>
  <c r="L1136" i="83"/>
  <c r="L1137" i="83"/>
  <c r="L1138" i="83"/>
  <c r="L1139" i="83"/>
  <c r="L1140" i="83"/>
  <c r="L1141" i="83"/>
  <c r="L1142" i="83"/>
  <c r="L1143" i="83"/>
  <c r="L1144" i="83"/>
  <c r="L1145" i="83"/>
  <c r="L1146" i="83"/>
  <c r="L1147" i="83"/>
  <c r="L1148" i="83"/>
  <c r="L1149" i="83"/>
  <c r="L1150" i="83"/>
  <c r="L1151" i="83"/>
  <c r="L1152" i="83"/>
  <c r="L1153" i="83"/>
  <c r="L1154" i="83"/>
  <c r="L1155" i="83"/>
  <c r="L1156" i="83"/>
  <c r="L1157" i="83"/>
  <c r="L1158" i="83"/>
  <c r="L1159" i="83"/>
  <c r="L1160" i="83"/>
  <c r="L1161" i="83"/>
  <c r="L1162" i="83"/>
  <c r="L1163" i="83"/>
  <c r="L1164" i="83"/>
  <c r="L1165" i="83"/>
  <c r="L1166" i="83"/>
  <c r="L1167" i="83"/>
  <c r="L1168" i="83"/>
  <c r="L1169" i="83"/>
  <c r="L1170" i="83"/>
  <c r="L1171" i="83"/>
  <c r="L1172" i="83"/>
  <c r="L1173" i="83"/>
  <c r="L1174" i="83"/>
  <c r="L1175" i="83"/>
  <c r="L1176" i="83"/>
  <c r="L1177" i="83"/>
  <c r="L1178" i="83"/>
  <c r="L1179" i="83"/>
  <c r="L1180" i="83"/>
  <c r="L1181" i="83"/>
  <c r="L1182" i="83"/>
  <c r="L1183" i="83"/>
  <c r="L1184" i="83"/>
  <c r="L1185" i="83"/>
  <c r="L1186" i="83"/>
  <c r="L1187" i="83"/>
  <c r="L1188" i="83"/>
  <c r="L1189" i="83"/>
  <c r="L1190" i="83"/>
  <c r="L1191" i="83"/>
  <c r="L1192" i="83"/>
  <c r="L1193" i="83"/>
  <c r="L1194" i="83"/>
  <c r="L1195" i="83"/>
  <c r="L1196" i="83"/>
  <c r="L1197" i="83"/>
  <c r="L1198" i="83"/>
  <c r="L1199" i="83"/>
  <c r="L1200" i="83"/>
  <c r="L1201" i="83"/>
  <c r="L1202" i="83"/>
  <c r="L1203" i="83"/>
  <c r="L1204" i="83"/>
  <c r="L1205" i="83"/>
  <c r="L1206" i="83"/>
  <c r="L1207" i="83"/>
  <c r="L1208" i="83"/>
  <c r="L1209" i="83"/>
  <c r="L1210" i="83"/>
  <c r="L1211" i="83"/>
  <c r="L1212" i="83"/>
  <c r="L1213" i="83"/>
  <c r="L1214" i="83"/>
  <c r="L1215" i="83"/>
  <c r="L1216" i="83"/>
  <c r="L1217" i="83"/>
  <c r="L1218" i="83"/>
  <c r="L1219" i="83"/>
  <c r="L1220" i="83"/>
  <c r="L1221" i="83"/>
  <c r="L1222" i="83"/>
  <c r="L1223" i="83"/>
  <c r="L1224" i="83"/>
  <c r="L1225" i="83"/>
  <c r="L1226" i="83"/>
  <c r="L1227" i="83"/>
  <c r="L1228" i="83"/>
  <c r="L1229" i="83"/>
  <c r="L1230" i="83"/>
  <c r="L1231" i="83"/>
  <c r="L1232" i="83"/>
  <c r="L1233" i="83"/>
  <c r="L1234" i="83"/>
  <c r="L1235" i="83"/>
  <c r="L1236" i="83"/>
  <c r="L1237" i="83"/>
  <c r="L1238" i="83"/>
  <c r="L1239" i="83"/>
  <c r="L1240" i="83"/>
  <c r="L1241" i="83"/>
  <c r="L1242" i="83"/>
  <c r="L1243" i="83"/>
  <c r="L1244" i="83"/>
  <c r="L1245" i="83"/>
  <c r="L1246" i="83"/>
  <c r="L1247" i="83"/>
  <c r="L1248" i="83"/>
  <c r="L1249" i="83"/>
  <c r="L1250" i="83"/>
  <c r="L1251" i="83"/>
  <c r="L1252" i="83"/>
  <c r="L1253" i="83"/>
  <c r="L1254" i="83"/>
  <c r="L1255" i="83"/>
  <c r="L1256" i="83"/>
  <c r="L1257" i="83"/>
  <c r="L1258" i="83"/>
  <c r="L1259" i="83"/>
  <c r="L1260" i="83"/>
  <c r="L1261" i="83"/>
  <c r="L1262" i="83"/>
  <c r="L1263" i="83"/>
  <c r="L1264" i="83"/>
  <c r="L1265" i="83"/>
  <c r="L1266" i="83"/>
  <c r="L1267" i="83"/>
  <c r="L1268" i="83"/>
  <c r="L1269" i="83"/>
  <c r="L1270" i="83"/>
  <c r="L1271" i="83"/>
  <c r="L1272" i="83"/>
  <c r="L1273" i="83"/>
  <c r="L1274" i="83"/>
  <c r="L1275" i="83"/>
  <c r="L1276" i="83"/>
  <c r="L1277" i="83"/>
  <c r="L1278" i="83"/>
  <c r="L1279" i="83"/>
  <c r="L1280" i="83"/>
  <c r="L1281" i="83"/>
  <c r="L1282" i="83"/>
  <c r="L1283" i="83"/>
  <c r="L1284" i="83"/>
  <c r="L1285" i="83"/>
  <c r="L1286" i="83"/>
  <c r="L1287" i="83"/>
  <c r="L1288" i="83"/>
  <c r="L1289" i="83"/>
  <c r="L1290" i="83"/>
  <c r="L1291" i="83"/>
  <c r="L1292" i="83"/>
  <c r="L1293" i="83"/>
  <c r="L1294" i="83"/>
  <c r="L1295" i="83"/>
  <c r="L1296" i="83"/>
  <c r="L1297" i="83"/>
  <c r="L1298" i="83"/>
  <c r="L1299" i="83"/>
  <c r="L1300" i="83"/>
  <c r="L1301" i="83"/>
  <c r="L1302" i="83"/>
  <c r="L1303" i="83"/>
  <c r="L1304" i="83"/>
  <c r="L1305" i="83"/>
  <c r="L1306" i="83"/>
  <c r="L1307" i="83"/>
  <c r="L1308" i="83"/>
  <c r="L1309" i="83"/>
  <c r="L1310" i="83"/>
  <c r="L1311" i="83"/>
  <c r="L1312" i="83"/>
  <c r="L1313" i="83"/>
  <c r="L1314" i="83"/>
  <c r="L1315" i="83"/>
  <c r="L1316" i="83"/>
  <c r="L1317" i="83"/>
  <c r="L1318" i="83"/>
  <c r="L1319" i="83"/>
  <c r="L1320" i="83"/>
  <c r="L1321" i="83"/>
  <c r="L1322" i="83"/>
  <c r="L1323" i="83"/>
  <c r="L1324" i="83"/>
  <c r="L1325" i="83"/>
  <c r="L1326" i="83"/>
  <c r="L1327" i="83"/>
  <c r="L1328" i="83"/>
  <c r="L1329" i="83"/>
  <c r="L1330" i="83"/>
  <c r="L1331" i="83"/>
  <c r="L1332" i="83"/>
  <c r="L1333" i="83"/>
  <c r="L1334" i="83"/>
  <c r="L1335" i="83"/>
  <c r="L1336" i="83"/>
  <c r="L1337" i="83"/>
  <c r="L1338" i="83"/>
  <c r="L1339" i="83"/>
  <c r="L1340" i="83"/>
  <c r="L1341" i="83"/>
  <c r="L1342" i="83"/>
  <c r="L1343" i="83"/>
  <c r="L1344" i="83"/>
  <c r="L1345" i="83"/>
  <c r="L1346" i="83"/>
  <c r="L1347" i="83"/>
  <c r="L1348" i="83"/>
  <c r="L1349" i="83"/>
  <c r="L1350" i="83"/>
  <c r="L1351" i="83"/>
  <c r="L1352" i="83"/>
  <c r="L1353" i="83"/>
  <c r="L1354" i="83"/>
  <c r="L1355" i="83"/>
  <c r="L1356" i="83"/>
  <c r="L1357" i="83"/>
  <c r="L1358" i="83"/>
  <c r="L1359" i="83"/>
  <c r="L1360" i="83"/>
  <c r="L1361" i="83"/>
  <c r="L1362" i="83"/>
  <c r="L1363" i="83"/>
  <c r="L1364" i="83"/>
  <c r="L1365" i="83"/>
  <c r="L1366" i="83"/>
  <c r="L1367" i="83"/>
  <c r="L1368" i="83"/>
  <c r="L1369" i="83"/>
  <c r="L1370" i="83"/>
  <c r="L1371" i="83"/>
  <c r="L1372" i="83"/>
  <c r="L1373" i="83"/>
  <c r="L1374" i="83"/>
  <c r="L1375" i="83"/>
  <c r="L1376" i="83"/>
  <c r="L1377" i="83"/>
  <c r="L1378" i="83"/>
  <c r="L1379" i="83"/>
  <c r="L1380" i="83"/>
  <c r="L1381" i="83"/>
  <c r="L1382" i="83"/>
  <c r="L1383" i="83"/>
  <c r="L1384" i="83"/>
  <c r="L1385" i="83"/>
  <c r="L1386" i="83"/>
  <c r="L1387" i="83"/>
  <c r="L1388" i="83"/>
  <c r="L1389" i="83"/>
  <c r="L1390" i="83"/>
  <c r="L1391" i="83"/>
  <c r="L1392" i="83"/>
  <c r="L1393" i="83"/>
  <c r="L1394" i="83"/>
  <c r="L1395" i="83"/>
  <c r="L1396" i="83"/>
  <c r="L1397" i="83"/>
  <c r="L1398" i="83"/>
  <c r="L1399" i="83"/>
  <c r="L1400" i="83"/>
  <c r="L1401" i="83"/>
  <c r="L1402" i="83"/>
  <c r="L1403" i="83"/>
  <c r="L1404" i="83"/>
  <c r="L1405" i="83"/>
  <c r="L1406" i="83"/>
  <c r="L1407" i="83"/>
  <c r="L1408" i="83"/>
  <c r="L1409" i="83"/>
  <c r="L1410" i="83"/>
  <c r="L1411" i="83"/>
  <c r="L1412" i="83"/>
  <c r="L1413" i="83"/>
  <c r="L1414" i="83"/>
  <c r="L1415" i="83"/>
  <c r="L1416" i="83"/>
  <c r="L1417" i="83"/>
  <c r="L1418" i="83"/>
  <c r="L1419" i="83"/>
  <c r="L1420" i="83"/>
  <c r="L1421" i="83"/>
  <c r="L1422" i="83"/>
  <c r="L1423" i="83"/>
  <c r="L1424" i="83"/>
  <c r="L1425" i="83"/>
  <c r="L1426" i="83"/>
  <c r="L1427" i="83"/>
  <c r="L1428" i="83"/>
  <c r="L1429" i="83"/>
  <c r="L1430" i="83"/>
  <c r="L1431" i="83"/>
  <c r="L1432" i="83"/>
  <c r="L1433" i="83"/>
  <c r="L1434" i="83"/>
  <c r="L1435" i="83"/>
  <c r="L1436" i="83"/>
  <c r="L1437" i="83"/>
  <c r="L1438" i="83"/>
  <c r="L1439" i="83"/>
  <c r="L1440" i="83"/>
  <c r="L1441" i="83"/>
  <c r="L1442" i="83"/>
  <c r="L1443" i="83"/>
  <c r="L1444" i="83"/>
  <c r="L1445" i="83"/>
  <c r="L1446" i="83"/>
  <c r="L1447" i="83"/>
  <c r="L1448" i="83"/>
  <c r="L1449" i="83"/>
  <c r="L1450" i="83"/>
  <c r="L1451" i="83"/>
  <c r="L1452" i="83"/>
  <c r="L1453" i="83"/>
  <c r="L1454" i="83"/>
  <c r="L1455" i="83"/>
  <c r="L1456" i="83"/>
  <c r="L1457" i="83"/>
  <c r="L1458" i="83"/>
  <c r="L1459" i="83"/>
  <c r="L1460" i="83"/>
  <c r="L1461" i="83"/>
  <c r="L1462" i="83"/>
  <c r="L1463" i="83"/>
  <c r="L1464" i="83"/>
  <c r="L1465" i="83"/>
  <c r="L1466" i="83"/>
  <c r="L1467" i="83"/>
  <c r="L1468" i="83"/>
  <c r="L1469" i="83"/>
  <c r="L1470" i="83"/>
  <c r="L1471" i="83"/>
  <c r="L1472" i="83"/>
  <c r="L1473" i="83"/>
  <c r="L1474" i="83"/>
  <c r="L1475" i="83"/>
  <c r="L1476" i="83"/>
  <c r="L1477" i="83"/>
  <c r="L1478" i="83"/>
  <c r="L1479" i="83"/>
  <c r="L1480" i="83"/>
  <c r="L1481" i="83"/>
  <c r="L1482" i="83"/>
  <c r="L1483" i="83"/>
  <c r="L1484" i="83"/>
  <c r="L1485" i="83"/>
  <c r="L1486" i="83"/>
  <c r="L1487" i="83"/>
  <c r="L1488" i="83"/>
  <c r="L1489" i="83"/>
  <c r="L1490" i="83"/>
  <c r="L1491" i="83"/>
  <c r="L1492" i="83"/>
  <c r="L1493" i="83"/>
  <c r="L1494" i="83"/>
  <c r="L1495" i="83"/>
  <c r="L1496" i="83"/>
  <c r="L1497" i="83"/>
  <c r="L1498" i="83"/>
  <c r="L1499" i="83"/>
  <c r="L1500" i="83"/>
  <c r="L1501" i="83"/>
  <c r="L1502" i="83"/>
  <c r="L1503" i="83"/>
  <c r="L1504" i="83"/>
  <c r="L1505" i="83"/>
  <c r="L1506" i="83"/>
  <c r="L1507" i="83"/>
  <c r="L1508" i="83"/>
  <c r="L1509" i="83"/>
  <c r="L1510" i="83"/>
  <c r="L1511" i="83"/>
  <c r="L1512" i="83"/>
  <c r="L1513" i="83"/>
  <c r="L1514" i="83"/>
  <c r="L1515" i="83"/>
  <c r="L1516" i="83"/>
  <c r="L1517" i="83"/>
  <c r="L1518" i="83"/>
  <c r="L1519" i="83"/>
  <c r="L1520" i="83"/>
  <c r="L1521" i="83"/>
  <c r="L1522" i="83"/>
  <c r="L1523" i="83"/>
  <c r="L1524" i="83"/>
  <c r="L1525" i="83"/>
  <c r="L1526" i="83"/>
  <c r="L1527" i="83"/>
  <c r="L1528" i="83"/>
  <c r="L1529" i="83"/>
  <c r="L1530" i="83"/>
  <c r="L1531" i="83"/>
  <c r="L1532" i="83"/>
  <c r="L1533" i="83"/>
  <c r="L1534" i="83"/>
  <c r="L1535" i="83"/>
  <c r="L1536" i="83"/>
  <c r="L1537" i="83"/>
  <c r="L1538" i="83"/>
  <c r="L1539" i="83"/>
  <c r="L1540" i="83"/>
  <c r="L1541" i="83"/>
  <c r="L1542" i="83"/>
  <c r="L1543" i="83"/>
  <c r="L1544" i="83"/>
  <c r="L1545" i="83"/>
  <c r="L1546" i="83"/>
  <c r="L1547" i="83"/>
  <c r="L1548" i="83"/>
  <c r="L1549" i="83"/>
  <c r="L1550" i="83"/>
  <c r="L1551" i="83"/>
  <c r="L1552" i="83"/>
  <c r="L1553" i="83"/>
  <c r="L1554" i="83"/>
  <c r="L1555" i="83"/>
  <c r="L1556" i="83"/>
  <c r="L1557" i="83"/>
  <c r="L1558" i="83"/>
  <c r="L1559" i="83"/>
  <c r="L1560" i="83"/>
  <c r="L1561" i="83"/>
  <c r="L1562" i="83"/>
  <c r="L1563" i="83"/>
  <c r="L1564" i="83"/>
  <c r="L1565" i="83"/>
  <c r="L1566" i="83"/>
  <c r="L1567" i="83"/>
  <c r="L1568" i="83"/>
  <c r="L1569" i="83"/>
  <c r="L1570" i="83"/>
  <c r="L1571" i="83"/>
  <c r="L1572" i="83"/>
  <c r="L1573" i="83"/>
  <c r="L1574" i="83"/>
  <c r="L1575" i="83"/>
  <c r="L1576" i="83"/>
  <c r="L1577" i="83"/>
  <c r="L1578" i="83"/>
  <c r="L1579" i="83"/>
  <c r="L1580" i="83"/>
  <c r="L1581" i="83"/>
  <c r="L1582" i="83"/>
  <c r="L1583" i="83"/>
  <c r="L1584" i="83"/>
  <c r="L1585" i="83"/>
  <c r="L1586" i="83"/>
  <c r="L1587" i="83"/>
  <c r="L1588" i="83"/>
  <c r="L1589" i="83"/>
  <c r="L1590" i="83"/>
  <c r="L1591" i="83"/>
  <c r="L1592" i="83"/>
  <c r="L1593" i="83"/>
  <c r="L1594" i="83"/>
  <c r="L1595" i="83"/>
  <c r="L1596" i="83"/>
  <c r="L1597" i="83"/>
  <c r="L1598" i="83"/>
  <c r="L1599" i="83"/>
  <c r="L1600" i="83"/>
  <c r="L1601" i="83"/>
  <c r="L1602" i="83"/>
  <c r="L1603" i="83"/>
  <c r="L1604" i="83"/>
  <c r="L1605" i="83"/>
  <c r="L1606" i="83"/>
  <c r="L1607" i="83"/>
  <c r="L1608" i="83"/>
  <c r="L1609" i="83"/>
  <c r="L1610" i="83"/>
  <c r="L1611" i="83"/>
  <c r="L1612" i="83"/>
  <c r="L1613" i="83"/>
  <c r="L1614" i="83"/>
  <c r="L1615" i="83"/>
  <c r="L1616" i="83"/>
  <c r="L1617" i="83"/>
  <c r="L1618" i="83"/>
  <c r="L1619" i="83"/>
  <c r="L1620" i="83"/>
  <c r="L1621" i="83"/>
  <c r="L1622" i="83"/>
  <c r="L1623" i="83"/>
  <c r="L1624" i="83"/>
  <c r="L1625" i="83"/>
  <c r="L1626" i="83"/>
  <c r="L1627" i="83"/>
  <c r="L1628" i="83"/>
  <c r="L1629" i="83"/>
  <c r="L1630" i="83"/>
  <c r="L1631" i="83"/>
  <c r="L1632" i="83"/>
  <c r="L1633" i="83"/>
  <c r="L1634" i="83"/>
  <c r="L1635" i="83"/>
  <c r="L1636" i="83"/>
  <c r="L1637" i="83"/>
  <c r="L1638" i="83"/>
  <c r="L1639" i="83"/>
  <c r="L1640" i="83"/>
  <c r="L1641" i="83"/>
  <c r="L1642" i="83"/>
  <c r="L1643" i="83"/>
  <c r="L1644" i="83"/>
  <c r="L1645" i="83"/>
  <c r="L1646" i="83"/>
  <c r="L1647" i="83"/>
  <c r="L1648" i="83"/>
  <c r="L1649" i="83"/>
  <c r="L1650" i="83"/>
  <c r="L1651" i="83"/>
  <c r="L1652" i="83"/>
  <c r="L1653" i="83"/>
  <c r="L1654" i="83"/>
  <c r="L1655" i="83"/>
  <c r="L1656" i="83"/>
  <c r="L1657" i="83"/>
  <c r="L1658" i="83"/>
  <c r="L1659" i="83"/>
  <c r="L1660" i="83"/>
  <c r="L1661" i="83"/>
  <c r="L1662" i="83"/>
  <c r="L1663" i="83"/>
  <c r="L1664" i="83"/>
  <c r="L1665" i="83"/>
  <c r="L1666" i="83"/>
  <c r="L1667" i="83"/>
  <c r="L1668" i="83"/>
  <c r="L1669" i="83"/>
  <c r="L1670" i="83"/>
  <c r="L1671" i="83"/>
  <c r="L1672" i="83"/>
  <c r="L1673" i="83"/>
  <c r="L1674" i="83"/>
  <c r="L1675" i="83"/>
  <c r="L1676" i="83"/>
  <c r="L1677" i="83"/>
  <c r="L1678" i="83"/>
  <c r="L1679" i="83"/>
  <c r="L1680" i="83"/>
  <c r="L1681" i="83"/>
  <c r="L1682" i="83"/>
  <c r="L1683" i="83"/>
  <c r="L1684" i="83"/>
  <c r="L1685" i="83"/>
  <c r="L1686" i="83"/>
  <c r="L1687" i="83"/>
  <c r="L1688" i="83"/>
  <c r="L1689" i="83"/>
  <c r="L1690" i="83"/>
  <c r="L1691" i="83"/>
  <c r="L1692" i="83"/>
  <c r="L1693" i="83"/>
  <c r="L1694" i="83"/>
  <c r="L1695" i="83"/>
  <c r="L1696" i="83"/>
  <c r="L1697" i="83"/>
  <c r="L1698" i="83"/>
  <c r="L1699" i="83"/>
  <c r="L1700" i="83"/>
  <c r="L1701" i="83"/>
  <c r="L1702" i="83"/>
  <c r="L1703" i="83"/>
  <c r="L1704" i="83"/>
  <c r="L1705" i="83"/>
  <c r="L1706" i="83"/>
  <c r="L1707" i="83"/>
  <c r="L1708" i="83"/>
  <c r="L1709" i="83"/>
  <c r="L1710" i="83"/>
  <c r="L1711" i="83"/>
  <c r="L1712" i="83"/>
  <c r="L1713" i="83"/>
  <c r="L1714" i="83"/>
  <c r="L1715" i="83"/>
  <c r="L1716" i="83"/>
  <c r="L1717" i="83"/>
  <c r="L1718" i="83"/>
  <c r="L1719" i="83"/>
  <c r="L1720" i="83"/>
  <c r="L1721" i="83"/>
  <c r="L1722" i="83"/>
  <c r="L1723" i="83"/>
  <c r="L1724" i="83"/>
  <c r="L1725" i="83"/>
  <c r="L1726" i="83"/>
  <c r="L1727" i="83"/>
  <c r="L1728" i="83"/>
  <c r="L1729" i="83"/>
  <c r="L1730" i="83"/>
  <c r="L1731" i="83"/>
  <c r="L1732" i="83"/>
  <c r="L1733" i="83"/>
  <c r="L1734" i="83"/>
  <c r="L1735" i="83"/>
  <c r="L1736" i="83"/>
  <c r="L1737" i="83"/>
  <c r="L1738" i="83"/>
  <c r="L1739" i="83"/>
  <c r="L1740" i="83"/>
  <c r="L1741" i="83"/>
  <c r="L1742" i="83"/>
  <c r="L1743" i="83"/>
  <c r="L1744" i="83"/>
  <c r="L1745" i="83"/>
  <c r="L1746" i="83"/>
  <c r="L1747" i="83"/>
  <c r="L1748" i="83"/>
  <c r="L1749" i="83"/>
  <c r="L1750" i="83"/>
  <c r="L1751" i="83"/>
  <c r="L1752" i="83"/>
  <c r="L1753" i="83"/>
  <c r="L1754" i="83"/>
  <c r="L1755" i="83"/>
  <c r="L1756" i="83"/>
  <c r="L1757" i="83"/>
  <c r="L1758" i="83"/>
  <c r="L1759" i="83"/>
  <c r="L1760" i="83"/>
  <c r="L1761" i="83"/>
  <c r="L1762" i="83"/>
  <c r="L1763" i="83"/>
  <c r="L1764" i="83"/>
  <c r="L1765" i="83"/>
  <c r="L1766" i="83"/>
  <c r="L1767" i="83"/>
  <c r="L1768" i="83"/>
  <c r="L1769" i="83"/>
  <c r="L1770" i="83"/>
  <c r="L1771" i="83"/>
  <c r="L1772" i="83"/>
  <c r="L1773" i="83"/>
  <c r="L1774" i="83"/>
  <c r="L1775" i="83"/>
  <c r="L1776" i="83"/>
  <c r="L1777" i="83"/>
  <c r="L1778" i="83"/>
  <c r="L1779" i="83"/>
  <c r="L1780" i="83"/>
  <c r="L1781" i="83"/>
  <c r="L1782" i="83"/>
  <c r="L1783" i="83"/>
  <c r="L1784" i="83"/>
  <c r="L1785" i="83"/>
  <c r="L1786" i="83"/>
  <c r="L1787" i="83"/>
  <c r="L1788" i="83"/>
  <c r="L1789" i="83"/>
  <c r="L1790" i="83"/>
  <c r="L1791" i="83"/>
  <c r="L1792" i="83"/>
  <c r="L1793" i="83"/>
  <c r="L1794" i="83"/>
  <c r="L1795" i="83"/>
  <c r="L1796" i="83"/>
  <c r="L1797" i="83"/>
  <c r="L1798" i="83"/>
  <c r="L1799" i="83"/>
  <c r="L1800" i="83"/>
  <c r="L1801" i="83"/>
  <c r="L1802" i="83"/>
  <c r="L1803" i="83"/>
  <c r="L1804" i="83"/>
  <c r="L1805" i="83"/>
  <c r="L1806" i="83"/>
  <c r="L1807" i="83"/>
  <c r="L1808" i="83"/>
  <c r="L1809" i="83"/>
  <c r="L1810" i="83"/>
  <c r="L1811" i="83"/>
  <c r="L1812" i="83"/>
  <c r="L1813" i="83"/>
  <c r="L1814" i="83"/>
  <c r="L1815" i="83"/>
  <c r="L1816" i="83"/>
  <c r="L1817" i="83"/>
  <c r="L1818" i="83"/>
  <c r="L1819" i="83"/>
  <c r="L1820" i="83"/>
  <c r="L1821" i="83"/>
  <c r="L1822" i="83"/>
  <c r="L1823" i="83"/>
  <c r="L1824" i="83"/>
  <c r="L1825" i="83"/>
  <c r="L1826" i="83"/>
  <c r="L1827" i="83"/>
  <c r="L1828" i="83"/>
  <c r="L1829" i="83"/>
  <c r="L1830" i="83"/>
  <c r="L1831" i="83"/>
  <c r="L1832" i="83"/>
  <c r="L1833" i="83"/>
  <c r="L1834" i="83"/>
  <c r="L1835" i="83"/>
  <c r="L1836" i="83"/>
  <c r="L1837" i="83"/>
  <c r="L1838" i="83"/>
  <c r="L1839" i="83"/>
  <c r="L1840" i="83"/>
  <c r="L1841" i="83"/>
  <c r="L1842" i="83"/>
  <c r="L1843" i="83"/>
  <c r="L1844" i="83"/>
  <c r="L1845" i="83"/>
  <c r="L1846" i="83"/>
  <c r="L1847" i="83"/>
  <c r="L1848" i="83"/>
  <c r="L1849" i="83"/>
  <c r="L1850" i="83"/>
  <c r="L1851" i="83"/>
  <c r="L1852" i="83"/>
  <c r="L1853" i="83"/>
  <c r="L1854" i="83"/>
  <c r="L1855" i="83"/>
  <c r="L1856" i="83"/>
  <c r="L1857" i="83"/>
  <c r="L1858" i="83"/>
  <c r="L1859" i="83"/>
  <c r="L1860" i="83"/>
  <c r="L1861" i="83"/>
  <c r="L1862" i="83"/>
  <c r="L1863" i="83"/>
  <c r="L1864" i="83"/>
  <c r="L1865" i="83"/>
  <c r="L1866" i="83"/>
  <c r="L1867" i="83"/>
  <c r="L1868" i="83"/>
  <c r="L1869" i="83"/>
  <c r="L1870" i="83"/>
  <c r="L1871" i="83"/>
  <c r="L1872" i="83"/>
  <c r="L1873" i="83"/>
  <c r="L1874" i="83"/>
  <c r="L1875" i="83"/>
  <c r="L1876" i="83"/>
  <c r="L1877" i="83"/>
  <c r="L1878" i="83"/>
  <c r="L1879" i="83"/>
  <c r="L1880" i="83"/>
  <c r="L1881" i="83"/>
  <c r="L1882" i="83"/>
  <c r="L1883" i="83"/>
  <c r="L1884" i="83"/>
  <c r="L1885" i="83"/>
  <c r="L1886" i="83"/>
  <c r="L1887" i="83"/>
  <c r="L1888" i="83"/>
  <c r="L1889" i="83"/>
  <c r="L1890" i="83"/>
  <c r="L1891" i="83"/>
  <c r="L1892" i="83"/>
  <c r="L1893" i="83"/>
  <c r="L1894" i="83"/>
  <c r="L1895" i="83"/>
  <c r="L1896" i="83"/>
  <c r="L1897" i="83"/>
  <c r="L1898" i="83"/>
  <c r="L1899" i="83"/>
  <c r="L1900" i="83"/>
  <c r="L1901" i="83"/>
  <c r="L1902" i="83"/>
  <c r="L1903" i="83"/>
  <c r="L1904" i="83"/>
  <c r="L1905" i="83"/>
  <c r="L1906" i="83"/>
  <c r="L1907" i="83"/>
  <c r="L1908" i="83"/>
  <c r="L1909" i="83"/>
  <c r="L1910" i="83"/>
  <c r="L1911" i="83"/>
  <c r="L1912" i="83"/>
  <c r="L1913" i="83"/>
  <c r="L1914" i="83"/>
  <c r="L1915" i="83"/>
  <c r="L1916" i="83"/>
  <c r="L1917" i="83"/>
  <c r="L1918" i="83"/>
  <c r="L1919" i="83"/>
  <c r="L1920" i="83"/>
  <c r="L1921" i="83"/>
  <c r="L1922" i="83"/>
  <c r="L1923" i="83"/>
  <c r="L1924" i="83"/>
  <c r="L1925" i="83"/>
  <c r="L1926" i="83"/>
  <c r="L1927" i="83"/>
  <c r="L1928" i="83"/>
  <c r="L1929" i="83"/>
  <c r="L1930" i="83"/>
  <c r="L1931" i="83"/>
  <c r="L1932" i="83"/>
  <c r="L1933" i="83"/>
  <c r="L1934" i="83"/>
  <c r="L1935" i="83"/>
  <c r="L1936" i="83"/>
  <c r="L1937" i="83"/>
  <c r="L1938" i="83"/>
  <c r="L1939" i="83"/>
  <c r="L1940" i="83"/>
  <c r="L1941" i="83"/>
  <c r="L1942" i="83"/>
  <c r="L1943" i="83"/>
  <c r="L1944" i="83"/>
  <c r="L1945" i="83"/>
  <c r="L1946" i="83"/>
  <c r="L1947" i="83"/>
  <c r="L1948" i="83"/>
  <c r="L1949" i="83"/>
  <c r="L1950" i="83"/>
  <c r="L1951" i="83"/>
  <c r="L1952" i="83"/>
  <c r="L1953" i="83"/>
  <c r="L1954" i="83"/>
  <c r="L1955" i="83"/>
  <c r="L1956" i="83"/>
  <c r="L1957" i="83"/>
  <c r="L1958" i="83"/>
  <c r="L1959" i="83"/>
  <c r="L1960" i="83"/>
  <c r="L1961" i="83"/>
  <c r="L1962" i="83"/>
  <c r="L1963" i="83"/>
  <c r="L1964" i="83"/>
  <c r="L1965" i="83"/>
  <c r="L1966" i="83"/>
  <c r="L1967" i="83"/>
  <c r="L1968" i="83"/>
  <c r="L1969" i="83"/>
  <c r="L1970" i="83"/>
  <c r="L1971" i="83"/>
  <c r="L1972" i="83"/>
  <c r="L1973" i="83"/>
  <c r="L1974" i="83"/>
  <c r="L1975" i="83"/>
  <c r="L1976" i="83"/>
  <c r="L1977" i="83"/>
  <c r="L1978" i="83"/>
  <c r="L1979" i="83"/>
  <c r="L1980" i="83"/>
  <c r="L1981" i="83"/>
  <c r="L1982" i="83"/>
  <c r="L1983" i="83"/>
  <c r="L1984" i="83"/>
  <c r="L1985" i="83"/>
  <c r="L1986" i="83"/>
  <c r="L1987" i="83"/>
  <c r="L1988" i="83"/>
  <c r="L1989" i="83"/>
  <c r="L1990" i="83"/>
  <c r="L1991" i="83"/>
  <c r="L1992" i="83"/>
  <c r="L1993" i="83"/>
  <c r="L1994" i="83"/>
  <c r="L1995" i="83"/>
  <c r="L1996" i="83"/>
  <c r="L1997" i="83"/>
  <c r="L1998" i="83"/>
  <c r="L1999" i="83"/>
  <c r="L2000" i="83"/>
  <c r="L2001" i="83"/>
  <c r="L2002" i="83"/>
  <c r="L2003" i="83"/>
  <c r="L2004" i="83"/>
  <c r="L2005" i="83"/>
  <c r="L2006" i="83"/>
  <c r="L2007" i="83"/>
  <c r="L2008" i="83"/>
  <c r="L2009" i="83"/>
  <c r="L2010" i="83"/>
  <c r="L2011" i="83"/>
  <c r="L2012" i="83"/>
  <c r="L2013" i="83"/>
  <c r="L2014" i="83"/>
  <c r="L2015" i="83"/>
  <c r="L2016" i="83"/>
  <c r="L2017" i="83"/>
  <c r="L2018" i="83"/>
  <c r="L2019" i="83"/>
  <c r="L2020" i="83"/>
  <c r="L2021" i="83"/>
  <c r="L2022" i="83"/>
  <c r="L2023" i="83"/>
  <c r="L2024" i="83"/>
  <c r="L2025" i="83"/>
  <c r="L2026" i="83"/>
  <c r="L2027" i="83"/>
  <c r="L2028" i="83"/>
  <c r="L2029" i="83"/>
  <c r="L2030" i="83"/>
  <c r="L2031" i="83"/>
  <c r="L2032" i="83"/>
  <c r="L2033" i="83"/>
  <c r="L2034" i="83"/>
  <c r="L2035" i="83"/>
  <c r="L2036" i="83"/>
  <c r="L2037" i="83"/>
  <c r="L2038" i="83"/>
  <c r="L2039" i="83"/>
  <c r="L2040" i="83"/>
  <c r="L2041" i="83"/>
  <c r="L2042" i="83"/>
  <c r="L2043" i="83"/>
  <c r="L2044" i="83"/>
  <c r="L2045" i="83"/>
  <c r="L2046" i="83"/>
  <c r="L2047" i="83"/>
  <c r="L2048" i="83"/>
  <c r="L2049" i="83"/>
  <c r="L2050" i="83"/>
  <c r="L2051" i="83"/>
  <c r="L2052" i="83"/>
  <c r="L2053" i="83"/>
  <c r="L2054" i="83"/>
  <c r="L2055" i="83"/>
  <c r="L2056" i="83"/>
  <c r="L2057" i="83"/>
  <c r="L2058" i="83"/>
  <c r="L2059" i="83"/>
  <c r="L2060" i="83"/>
  <c r="L2061" i="83"/>
  <c r="L2062" i="83"/>
  <c r="L2063" i="83"/>
  <c r="L2064" i="83"/>
  <c r="L2065" i="83"/>
  <c r="L2066" i="83"/>
  <c r="L2067" i="83"/>
  <c r="L2068" i="83"/>
  <c r="L2069" i="83"/>
  <c r="L2070" i="83"/>
  <c r="L2071" i="83"/>
  <c r="L2072" i="83"/>
  <c r="L2073" i="83"/>
  <c r="L2074" i="83"/>
  <c r="L2075" i="83"/>
  <c r="L2076" i="83"/>
  <c r="L2077" i="83"/>
  <c r="L2078" i="83"/>
  <c r="L2079" i="83"/>
  <c r="L2080" i="83"/>
  <c r="L2081" i="83"/>
  <c r="L2082" i="83"/>
  <c r="L2083" i="83"/>
  <c r="L2084" i="83"/>
  <c r="L2085" i="83"/>
  <c r="L2086" i="83"/>
  <c r="L2087" i="83"/>
  <c r="L2088" i="83"/>
  <c r="L2089" i="83"/>
  <c r="L2090" i="83"/>
  <c r="L2091" i="83"/>
  <c r="L2092" i="83"/>
  <c r="L2093" i="83"/>
  <c r="L2094" i="83"/>
  <c r="L2095" i="83"/>
  <c r="L2096" i="83"/>
  <c r="L2097" i="83"/>
  <c r="L2098" i="83"/>
  <c r="L2099" i="83"/>
  <c r="L2100" i="83"/>
  <c r="L2101" i="83"/>
  <c r="L2102" i="83"/>
  <c r="L2103" i="83"/>
  <c r="L2104" i="83"/>
  <c r="L2105" i="83"/>
  <c r="L2106" i="83"/>
  <c r="L2107" i="83"/>
  <c r="L2108" i="83"/>
  <c r="L2109" i="83"/>
  <c r="L2110" i="83"/>
  <c r="L2111" i="83"/>
  <c r="L2112" i="83"/>
  <c r="L2113" i="83"/>
  <c r="L2114" i="83"/>
  <c r="L2115" i="83"/>
  <c r="L2116" i="83"/>
  <c r="L2117" i="83"/>
  <c r="L2118" i="83"/>
  <c r="L2119" i="83"/>
  <c r="L2120" i="83"/>
  <c r="L2121" i="83"/>
  <c r="L2122" i="83"/>
  <c r="L2123" i="83"/>
  <c r="L2124" i="83"/>
  <c r="L2125" i="83"/>
  <c r="L2126" i="83"/>
  <c r="L2127" i="83"/>
  <c r="L2128" i="83"/>
  <c r="L2129" i="83"/>
  <c r="L2130" i="83"/>
  <c r="L2131" i="83"/>
  <c r="L2132" i="83"/>
  <c r="L2133" i="83"/>
  <c r="L2134" i="83"/>
  <c r="L2135" i="83"/>
  <c r="L2136" i="83"/>
  <c r="L2137" i="83"/>
  <c r="L2138" i="83"/>
  <c r="L2139" i="83"/>
  <c r="L2140" i="83"/>
  <c r="L2141" i="83"/>
  <c r="L2142" i="83"/>
  <c r="L2143" i="83"/>
  <c r="L2144" i="83"/>
  <c r="L2145" i="83"/>
  <c r="L2146" i="83"/>
  <c r="L2147" i="83"/>
  <c r="L2148" i="83"/>
  <c r="L2149" i="83"/>
  <c r="L2150" i="83"/>
  <c r="L2151" i="83"/>
  <c r="L2152" i="83"/>
  <c r="L2153" i="83"/>
  <c r="L2154" i="83"/>
  <c r="L2155" i="83"/>
  <c r="L2156" i="83"/>
  <c r="L2157" i="83"/>
  <c r="L2158" i="83"/>
  <c r="L2159" i="83"/>
  <c r="L2160" i="83"/>
  <c r="L2161" i="83"/>
  <c r="L2162" i="83"/>
  <c r="L2163" i="83"/>
  <c r="L2164" i="83"/>
  <c r="L2165" i="83"/>
  <c r="L2166" i="83"/>
  <c r="L2167" i="83"/>
  <c r="L2168" i="83"/>
  <c r="L2169" i="83"/>
  <c r="L2170" i="83"/>
  <c r="L2171" i="83"/>
  <c r="L2172" i="83"/>
  <c r="L2173" i="83"/>
  <c r="L2174" i="83"/>
  <c r="L2175" i="83"/>
  <c r="L2176" i="83"/>
  <c r="L2177" i="83"/>
  <c r="L2178" i="83"/>
  <c r="L2179" i="83"/>
  <c r="L2180" i="83"/>
  <c r="L2181" i="83"/>
  <c r="L2182" i="83"/>
  <c r="L2183" i="83"/>
  <c r="L2184" i="83"/>
  <c r="L2185" i="83"/>
  <c r="L2186" i="83"/>
  <c r="L2187" i="83"/>
  <c r="L2188" i="83"/>
  <c r="L2189" i="83"/>
  <c r="L2190" i="83"/>
  <c r="L2191" i="83"/>
  <c r="L2192" i="83"/>
  <c r="L2193" i="83"/>
  <c r="L2194" i="83"/>
  <c r="L2195" i="83"/>
  <c r="L2196" i="83"/>
  <c r="L2197" i="83"/>
  <c r="L2198" i="83"/>
  <c r="L2199" i="83"/>
  <c r="L2" i="83"/>
  <c r="L3" i="82"/>
  <c r="L4" i="82"/>
  <c r="L5" i="82"/>
  <c r="L6" i="82"/>
  <c r="L7" i="82"/>
  <c r="L8" i="82"/>
  <c r="L9" i="82"/>
  <c r="L10" i="82"/>
  <c r="L11" i="82"/>
  <c r="L12" i="82"/>
  <c r="L13" i="82"/>
  <c r="L14" i="82"/>
  <c r="L15" i="82"/>
  <c r="L16" i="82"/>
  <c r="L17" i="82"/>
  <c r="L18" i="82"/>
  <c r="L19" i="82"/>
  <c r="L20" i="82"/>
  <c r="L21" i="82"/>
  <c r="L22" i="82"/>
  <c r="L23" i="82"/>
  <c r="L24" i="82"/>
  <c r="L25" i="82"/>
  <c r="L26" i="82"/>
  <c r="L27" i="82"/>
  <c r="L28" i="82"/>
  <c r="L29" i="82"/>
  <c r="L30" i="82"/>
  <c r="L31" i="82"/>
  <c r="L32" i="82"/>
  <c r="L33" i="82"/>
  <c r="L34" i="82"/>
  <c r="L35" i="82"/>
  <c r="L36" i="82"/>
  <c r="L37" i="82"/>
  <c r="L38" i="82"/>
  <c r="L39" i="82"/>
  <c r="L40" i="82"/>
  <c r="L41" i="82"/>
  <c r="L42" i="82"/>
  <c r="L43" i="82"/>
  <c r="L44" i="82"/>
  <c r="L45" i="82"/>
  <c r="L46" i="82"/>
  <c r="L47" i="82"/>
  <c r="L48" i="82"/>
  <c r="L49" i="82"/>
  <c r="L50" i="82"/>
  <c r="L51" i="82"/>
  <c r="L52" i="82"/>
  <c r="L53" i="82"/>
  <c r="L54" i="82"/>
  <c r="L55" i="82"/>
  <c r="L56" i="82"/>
  <c r="L57" i="82"/>
  <c r="L58" i="82"/>
  <c r="L59" i="82"/>
  <c r="L60" i="82"/>
  <c r="L61" i="82"/>
  <c r="L62" i="82"/>
  <c r="L63" i="82"/>
  <c r="L64" i="82"/>
  <c r="L65" i="82"/>
  <c r="L66" i="82"/>
  <c r="L67" i="82"/>
  <c r="L68" i="82"/>
  <c r="L69" i="82"/>
  <c r="L70" i="82"/>
  <c r="L71" i="82"/>
  <c r="L72" i="82"/>
  <c r="L73" i="82"/>
  <c r="L74" i="82"/>
  <c r="L75" i="82"/>
  <c r="L76" i="82"/>
  <c r="L77" i="82"/>
  <c r="L78" i="82"/>
  <c r="L79" i="82"/>
  <c r="L80" i="82"/>
  <c r="L81" i="82"/>
  <c r="L82" i="82"/>
  <c r="L83" i="82"/>
  <c r="L84" i="82"/>
  <c r="L85" i="82"/>
  <c r="L86" i="82"/>
  <c r="L87" i="82"/>
  <c r="L88" i="82"/>
  <c r="L89" i="82"/>
  <c r="L90" i="82"/>
  <c r="L91" i="82"/>
  <c r="L92" i="82"/>
  <c r="L93" i="82"/>
  <c r="L94" i="82"/>
  <c r="L95" i="82"/>
  <c r="L96" i="82"/>
  <c r="L97" i="82"/>
  <c r="L98" i="82"/>
  <c r="L99" i="82"/>
  <c r="L100" i="82"/>
  <c r="L101" i="82"/>
  <c r="L102" i="82"/>
  <c r="L103" i="82"/>
  <c r="L104" i="82"/>
  <c r="L105" i="82"/>
  <c r="L106" i="82"/>
  <c r="L107" i="82"/>
  <c r="L108" i="82"/>
  <c r="L109" i="82"/>
  <c r="L110" i="82"/>
  <c r="L111" i="82"/>
  <c r="L112" i="82"/>
  <c r="L113" i="82"/>
  <c r="L114" i="82"/>
  <c r="L115" i="82"/>
  <c r="L116" i="82"/>
  <c r="L117" i="82"/>
  <c r="L118" i="82"/>
  <c r="L119" i="82"/>
  <c r="L120" i="82"/>
  <c r="L121" i="82"/>
  <c r="L122" i="82"/>
  <c r="L123" i="82"/>
  <c r="L124" i="82"/>
  <c r="L125" i="82"/>
  <c r="L126" i="82"/>
  <c r="L127" i="82"/>
  <c r="L128" i="82"/>
  <c r="L129" i="82"/>
  <c r="L130" i="82"/>
  <c r="L131" i="82"/>
  <c r="L132" i="82"/>
  <c r="L133" i="82"/>
  <c r="L134" i="82"/>
  <c r="L135" i="82"/>
  <c r="L136" i="82"/>
  <c r="L137" i="82"/>
  <c r="L138" i="82"/>
  <c r="L139" i="82"/>
  <c r="L140" i="82"/>
  <c r="L141" i="82"/>
  <c r="L142" i="82"/>
  <c r="L143" i="82"/>
  <c r="L144" i="82"/>
  <c r="L145" i="82"/>
  <c r="L146" i="82"/>
  <c r="L147" i="82"/>
  <c r="L148" i="82"/>
  <c r="L149" i="82"/>
  <c r="L150" i="82"/>
  <c r="L151" i="82"/>
  <c r="L152" i="82"/>
  <c r="L153" i="82"/>
  <c r="L154" i="82"/>
  <c r="L155" i="82"/>
  <c r="L156" i="82"/>
  <c r="L157" i="82"/>
  <c r="L158" i="82"/>
  <c r="L159" i="82"/>
  <c r="L160" i="82"/>
  <c r="L161" i="82"/>
  <c r="L162" i="82"/>
  <c r="L163" i="82"/>
  <c r="L164" i="82"/>
  <c r="L165" i="82"/>
  <c r="L166" i="82"/>
  <c r="L167" i="82"/>
  <c r="L168" i="82"/>
  <c r="L169" i="82"/>
  <c r="L170" i="82"/>
  <c r="L171" i="82"/>
  <c r="L172" i="82"/>
  <c r="L173" i="82"/>
  <c r="L174" i="82"/>
  <c r="L175" i="82"/>
  <c r="L176" i="82"/>
  <c r="L177" i="82"/>
  <c r="L178" i="82"/>
  <c r="L179" i="82"/>
  <c r="L180" i="82"/>
  <c r="L181" i="82"/>
  <c r="L182" i="82"/>
  <c r="L183" i="82"/>
  <c r="L184" i="82"/>
  <c r="L185" i="82"/>
  <c r="L186" i="82"/>
  <c r="L187" i="82"/>
  <c r="L188" i="82"/>
  <c r="L189" i="82"/>
  <c r="L190" i="82"/>
  <c r="L191" i="82"/>
  <c r="L192" i="82"/>
  <c r="L193" i="82"/>
  <c r="L194" i="82"/>
  <c r="L195" i="82"/>
  <c r="L196" i="82"/>
  <c r="L197" i="82"/>
  <c r="L198" i="82"/>
  <c r="L199" i="82"/>
  <c r="L200" i="82"/>
  <c r="L201" i="82"/>
  <c r="L202" i="82"/>
  <c r="L203" i="82"/>
  <c r="L204" i="82"/>
  <c r="L205" i="82"/>
  <c r="L206" i="82"/>
  <c r="L207" i="82"/>
  <c r="L208" i="82"/>
  <c r="L209" i="82"/>
  <c r="L210" i="82"/>
  <c r="L211" i="82"/>
  <c r="L212" i="82"/>
  <c r="L213" i="82"/>
  <c r="L214" i="82"/>
  <c r="L215" i="82"/>
  <c r="L216" i="82"/>
  <c r="L217" i="82"/>
  <c r="L218" i="82"/>
  <c r="L219" i="82"/>
  <c r="L220" i="82"/>
  <c r="L221" i="82"/>
  <c r="L222" i="82"/>
  <c r="L223" i="82"/>
  <c r="L224" i="82"/>
  <c r="L225" i="82"/>
  <c r="L226" i="82"/>
  <c r="L227" i="82"/>
  <c r="L228" i="82"/>
  <c r="L229" i="82"/>
  <c r="L230" i="82"/>
  <c r="L231" i="82"/>
  <c r="L232" i="82"/>
  <c r="L233" i="82"/>
  <c r="L234" i="82"/>
  <c r="L235" i="82"/>
  <c r="L236" i="82"/>
  <c r="L237" i="82"/>
  <c r="L238" i="82"/>
  <c r="L239" i="82"/>
  <c r="L240" i="82"/>
  <c r="L241" i="82"/>
  <c r="L242" i="82"/>
  <c r="L243" i="82"/>
  <c r="L244" i="82"/>
  <c r="L245" i="82"/>
  <c r="L246" i="82"/>
  <c r="L247" i="82"/>
  <c r="L248" i="82"/>
  <c r="L249" i="82"/>
  <c r="L250" i="82"/>
  <c r="L251" i="82"/>
  <c r="L252" i="82"/>
  <c r="L253" i="82"/>
  <c r="L254" i="82"/>
  <c r="L255" i="82"/>
  <c r="L256" i="82"/>
  <c r="L257" i="82"/>
  <c r="L258" i="82"/>
  <c r="L259" i="82"/>
  <c r="L260" i="82"/>
  <c r="L261" i="82"/>
  <c r="L262" i="82"/>
  <c r="L263" i="82"/>
  <c r="L264" i="82"/>
  <c r="L265" i="82"/>
  <c r="L266" i="82"/>
  <c r="L267" i="82"/>
  <c r="L268" i="82"/>
  <c r="L269" i="82"/>
  <c r="L270" i="82"/>
  <c r="L271" i="82"/>
  <c r="L272" i="82"/>
  <c r="L273" i="82"/>
  <c r="L274" i="82"/>
  <c r="L275" i="82"/>
  <c r="L276" i="82"/>
  <c r="L277" i="82"/>
  <c r="L278" i="82"/>
  <c r="L279" i="82"/>
  <c r="L280" i="82"/>
  <c r="L281" i="82"/>
  <c r="L282" i="82"/>
  <c r="L283" i="82"/>
  <c r="L284" i="82"/>
  <c r="L285" i="82"/>
  <c r="L286" i="82"/>
  <c r="L287" i="82"/>
  <c r="L288" i="82"/>
  <c r="L289" i="82"/>
  <c r="L290" i="82"/>
  <c r="L291" i="82"/>
  <c r="L292" i="82"/>
  <c r="L293" i="82"/>
  <c r="L294" i="82"/>
  <c r="L295" i="82"/>
  <c r="L296" i="82"/>
  <c r="L297" i="82"/>
  <c r="L298" i="82"/>
  <c r="L299" i="82"/>
  <c r="L300" i="82"/>
  <c r="L301" i="82"/>
  <c r="L302" i="82"/>
  <c r="L303" i="82"/>
  <c r="L304" i="82"/>
  <c r="L305" i="82"/>
  <c r="L306" i="82"/>
  <c r="L307" i="82"/>
  <c r="L308" i="82"/>
  <c r="L309" i="82"/>
  <c r="L310" i="82"/>
  <c r="L311" i="82"/>
  <c r="L312" i="82"/>
  <c r="L313" i="82"/>
  <c r="L314" i="82"/>
  <c r="L315" i="82"/>
  <c r="L316" i="82"/>
  <c r="L317" i="82"/>
  <c r="L318" i="82"/>
  <c r="L319" i="82"/>
  <c r="L320" i="82"/>
  <c r="L321" i="82"/>
  <c r="L322" i="82"/>
  <c r="L323" i="82"/>
  <c r="L324" i="82"/>
  <c r="L325" i="82"/>
  <c r="L326" i="82"/>
  <c r="L327" i="82"/>
  <c r="L328" i="82"/>
  <c r="L329" i="82"/>
  <c r="L330" i="82"/>
  <c r="L331" i="82"/>
  <c r="L332" i="82"/>
  <c r="L333" i="82"/>
  <c r="L334" i="82"/>
  <c r="L335" i="82"/>
  <c r="L336" i="82"/>
  <c r="L337" i="82"/>
  <c r="L338" i="82"/>
  <c r="L339" i="82"/>
  <c r="L340" i="82"/>
  <c r="L341" i="82"/>
  <c r="L342" i="82"/>
  <c r="L343" i="82"/>
  <c r="L344" i="82"/>
  <c r="L345" i="82"/>
  <c r="L346" i="82"/>
  <c r="L347" i="82"/>
  <c r="L348" i="82"/>
  <c r="L349" i="82"/>
  <c r="L350" i="82"/>
  <c r="L351" i="82"/>
  <c r="L352" i="82"/>
  <c r="L353" i="82"/>
  <c r="L354" i="82"/>
  <c r="L355" i="82"/>
  <c r="L356" i="82"/>
  <c r="L357" i="82"/>
  <c r="L358" i="82"/>
  <c r="L359" i="82"/>
  <c r="L360" i="82"/>
  <c r="L361" i="82"/>
  <c r="L362" i="82"/>
  <c r="L363" i="82"/>
  <c r="L364" i="82"/>
  <c r="L365" i="82"/>
  <c r="L366" i="82"/>
  <c r="L367" i="82"/>
  <c r="L368" i="82"/>
  <c r="L369" i="82"/>
  <c r="L370" i="82"/>
  <c r="L371" i="82"/>
  <c r="L372" i="82"/>
  <c r="L373" i="82"/>
  <c r="L374" i="82"/>
  <c r="L375" i="82"/>
  <c r="L376" i="82"/>
  <c r="L377" i="82"/>
  <c r="L378" i="82"/>
  <c r="L379" i="82"/>
  <c r="L380" i="82"/>
  <c r="L381" i="82"/>
  <c r="L382" i="82"/>
  <c r="L383" i="82"/>
  <c r="L384" i="82"/>
  <c r="L385" i="82"/>
  <c r="L386" i="82"/>
  <c r="L387" i="82"/>
  <c r="L388" i="82"/>
  <c r="L389" i="82"/>
  <c r="L390" i="82"/>
  <c r="L391" i="82"/>
  <c r="L392" i="82"/>
  <c r="L393" i="82"/>
  <c r="L394" i="82"/>
  <c r="L395" i="82"/>
  <c r="L396" i="82"/>
  <c r="L397" i="82"/>
  <c r="L398" i="82"/>
  <c r="L399" i="82"/>
  <c r="L400" i="82"/>
  <c r="L401" i="82"/>
  <c r="L402" i="82"/>
  <c r="L403" i="82"/>
  <c r="L404" i="82"/>
  <c r="L405" i="82"/>
  <c r="L406" i="82"/>
  <c r="L407" i="82"/>
  <c r="L408" i="82"/>
  <c r="L409" i="82"/>
  <c r="L410" i="82"/>
  <c r="L411" i="82"/>
  <c r="L412" i="82"/>
  <c r="L413" i="82"/>
  <c r="L414" i="82"/>
  <c r="L415" i="82"/>
  <c r="L416" i="82"/>
  <c r="L417" i="82"/>
  <c r="L418" i="82"/>
  <c r="L419" i="82"/>
  <c r="L420" i="82"/>
  <c r="L421" i="82"/>
  <c r="L422" i="82"/>
  <c r="L423" i="82"/>
  <c r="L424" i="82"/>
  <c r="L425" i="82"/>
  <c r="L426" i="82"/>
  <c r="L427" i="82"/>
  <c r="L428" i="82"/>
  <c r="L429" i="82"/>
  <c r="L430" i="82"/>
  <c r="L431" i="82"/>
  <c r="L432" i="82"/>
  <c r="L433" i="82"/>
  <c r="L434" i="82"/>
  <c r="L435" i="82"/>
  <c r="L436" i="82"/>
  <c r="L437" i="82"/>
  <c r="L438" i="82"/>
  <c r="L439" i="82"/>
  <c r="L440" i="82"/>
  <c r="L441" i="82"/>
  <c r="L442" i="82"/>
  <c r="L443" i="82"/>
  <c r="L444" i="82"/>
  <c r="L445" i="82"/>
  <c r="L446" i="82"/>
  <c r="L447" i="82"/>
  <c r="L448" i="82"/>
  <c r="L449" i="82"/>
  <c r="L450" i="82"/>
  <c r="L451" i="82"/>
  <c r="L452" i="82"/>
  <c r="L453" i="82"/>
  <c r="L454" i="82"/>
  <c r="L455" i="82"/>
  <c r="L456" i="82"/>
  <c r="L457" i="82"/>
  <c r="L458" i="82"/>
  <c r="L459" i="82"/>
  <c r="L460" i="82"/>
  <c r="L461" i="82"/>
  <c r="L462" i="82"/>
  <c r="L463" i="82"/>
  <c r="L464" i="82"/>
  <c r="L465" i="82"/>
  <c r="L466" i="82"/>
  <c r="L467" i="82"/>
  <c r="L468" i="82"/>
  <c r="L469" i="82"/>
  <c r="L470" i="82"/>
  <c r="L471" i="82"/>
  <c r="L472" i="82"/>
  <c r="L473" i="82"/>
  <c r="L474" i="82"/>
  <c r="L475" i="82"/>
  <c r="L476" i="82"/>
  <c r="L477" i="82"/>
  <c r="L478" i="82"/>
  <c r="L479" i="82"/>
  <c r="L480" i="82"/>
  <c r="L481" i="82"/>
  <c r="L482" i="82"/>
  <c r="L483" i="82"/>
  <c r="L484" i="82"/>
  <c r="L485" i="82"/>
  <c r="L486" i="82"/>
  <c r="L487" i="82"/>
  <c r="L488" i="82"/>
  <c r="L489" i="82"/>
  <c r="L490" i="82"/>
  <c r="L491" i="82"/>
  <c r="L492" i="82"/>
  <c r="L493" i="82"/>
  <c r="L494" i="82"/>
  <c r="L495" i="82"/>
  <c r="L496" i="82"/>
  <c r="L497" i="82"/>
  <c r="L498" i="82"/>
  <c r="L499" i="82"/>
  <c r="L500" i="82"/>
  <c r="L501" i="82"/>
  <c r="L502" i="82"/>
  <c r="L503" i="82"/>
  <c r="L504" i="82"/>
  <c r="L505" i="82"/>
  <c r="L506" i="82"/>
  <c r="L507" i="82"/>
  <c r="L508" i="82"/>
  <c r="L509" i="82"/>
  <c r="L510" i="82"/>
  <c r="L511" i="82"/>
  <c r="L512" i="82"/>
  <c r="L513" i="82"/>
  <c r="L514" i="82"/>
  <c r="L515" i="82"/>
  <c r="L516" i="82"/>
  <c r="L517" i="82"/>
  <c r="L518" i="82"/>
  <c r="L519" i="82"/>
  <c r="L520" i="82"/>
  <c r="L521" i="82"/>
  <c r="L522" i="82"/>
  <c r="L523" i="82"/>
  <c r="L524" i="82"/>
  <c r="L525" i="82"/>
  <c r="L526" i="82"/>
  <c r="L527" i="82"/>
  <c r="L528" i="82"/>
  <c r="L529" i="82"/>
  <c r="L530" i="82"/>
  <c r="L531" i="82"/>
  <c r="L532" i="82"/>
  <c r="L533" i="82"/>
  <c r="L534" i="82"/>
  <c r="L535" i="82"/>
  <c r="L536" i="82"/>
  <c r="L537" i="82"/>
  <c r="L538" i="82"/>
  <c r="L539" i="82"/>
  <c r="L540" i="82"/>
  <c r="L541" i="82"/>
  <c r="L542" i="82"/>
  <c r="L543" i="82"/>
  <c r="L544" i="82"/>
  <c r="L545" i="82"/>
  <c r="L546" i="82"/>
  <c r="L547" i="82"/>
  <c r="L548" i="82"/>
  <c r="L549" i="82"/>
  <c r="L550" i="82"/>
  <c r="L551" i="82"/>
  <c r="L552" i="82"/>
  <c r="L553" i="82"/>
  <c r="L554" i="82"/>
  <c r="L555" i="82"/>
  <c r="L556" i="82"/>
  <c r="L557" i="82"/>
  <c r="L558" i="82"/>
  <c r="L559" i="82"/>
  <c r="L560" i="82"/>
  <c r="L561" i="82"/>
  <c r="L562" i="82"/>
  <c r="L563" i="82"/>
  <c r="L564" i="82"/>
  <c r="L565" i="82"/>
  <c r="L566" i="82"/>
  <c r="L567" i="82"/>
  <c r="L568" i="82"/>
  <c r="L569" i="82"/>
  <c r="L570" i="82"/>
  <c r="L571" i="82"/>
  <c r="L572" i="82"/>
  <c r="L573" i="82"/>
  <c r="L574" i="82"/>
  <c r="L575" i="82"/>
  <c r="L576" i="82"/>
  <c r="L577" i="82"/>
  <c r="L578" i="82"/>
  <c r="L579" i="82"/>
  <c r="L580" i="82"/>
  <c r="L581" i="82"/>
  <c r="L582" i="82"/>
  <c r="L583" i="82"/>
  <c r="L584" i="82"/>
  <c r="L585" i="82"/>
  <c r="L586" i="82"/>
  <c r="L587" i="82"/>
  <c r="L588" i="82"/>
  <c r="L589" i="82"/>
  <c r="L590" i="82"/>
  <c r="L591" i="82"/>
  <c r="L592" i="82"/>
  <c r="L593" i="82"/>
  <c r="L594" i="82"/>
  <c r="L595" i="82"/>
  <c r="L596" i="82"/>
  <c r="L597" i="82"/>
  <c r="L598" i="82"/>
  <c r="L599" i="82"/>
  <c r="L600" i="82"/>
  <c r="L601" i="82"/>
  <c r="L602" i="82"/>
  <c r="L603" i="82"/>
  <c r="L604" i="82"/>
  <c r="L605" i="82"/>
  <c r="L606" i="82"/>
  <c r="L607" i="82"/>
  <c r="L608" i="82"/>
  <c r="L609" i="82"/>
  <c r="L610" i="82"/>
  <c r="L611" i="82"/>
  <c r="L612" i="82"/>
  <c r="L613" i="82"/>
  <c r="L614" i="82"/>
  <c r="L615" i="82"/>
  <c r="L616" i="82"/>
  <c r="L617" i="82"/>
  <c r="L618" i="82"/>
  <c r="L619" i="82"/>
  <c r="L620" i="82"/>
  <c r="L621" i="82"/>
  <c r="L622" i="82"/>
  <c r="L623" i="82"/>
  <c r="L624" i="82"/>
  <c r="L625" i="82"/>
  <c r="L626" i="82"/>
  <c r="L627" i="82"/>
  <c r="L628" i="82"/>
  <c r="L629" i="82"/>
  <c r="L630" i="82"/>
  <c r="L631" i="82"/>
  <c r="L632" i="82"/>
  <c r="L633" i="82"/>
  <c r="L634" i="82"/>
  <c r="L635" i="82"/>
  <c r="L636" i="82"/>
  <c r="L637" i="82"/>
  <c r="L638" i="82"/>
  <c r="L639" i="82"/>
  <c r="L640" i="82"/>
  <c r="L641" i="82"/>
  <c r="L642" i="82"/>
  <c r="L643" i="82"/>
  <c r="L644" i="82"/>
  <c r="L645" i="82"/>
  <c r="L646" i="82"/>
  <c r="L647" i="82"/>
  <c r="L648" i="82"/>
  <c r="L649" i="82"/>
  <c r="L650" i="82"/>
  <c r="L651" i="82"/>
  <c r="L652" i="82"/>
  <c r="L653" i="82"/>
  <c r="L654" i="82"/>
  <c r="L655" i="82"/>
  <c r="L656" i="82"/>
  <c r="L657" i="82"/>
  <c r="L658" i="82"/>
  <c r="L659" i="82"/>
  <c r="L660" i="82"/>
  <c r="L661" i="82"/>
  <c r="L662" i="82"/>
  <c r="L663" i="82"/>
  <c r="L664" i="82"/>
  <c r="L665" i="82"/>
  <c r="L666" i="82"/>
  <c r="L667" i="82"/>
  <c r="L668" i="82"/>
  <c r="L669" i="82"/>
  <c r="L670" i="82"/>
  <c r="L671" i="82"/>
  <c r="L672" i="82"/>
  <c r="L673" i="82"/>
  <c r="L674" i="82"/>
  <c r="L675" i="82"/>
  <c r="L676" i="82"/>
  <c r="L677" i="82"/>
  <c r="L678" i="82"/>
  <c r="L679" i="82"/>
  <c r="L680" i="82"/>
  <c r="L681" i="82"/>
  <c r="L682" i="82"/>
  <c r="L683" i="82"/>
  <c r="L684" i="82"/>
  <c r="L685" i="82"/>
  <c r="L686" i="82"/>
  <c r="L687" i="82"/>
  <c r="L688" i="82"/>
  <c r="L689" i="82"/>
  <c r="L690" i="82"/>
  <c r="L691" i="82"/>
  <c r="L692" i="82"/>
  <c r="L693" i="82"/>
  <c r="L694" i="82"/>
  <c r="L695" i="82"/>
  <c r="L696" i="82"/>
  <c r="L697" i="82"/>
  <c r="L698" i="82"/>
  <c r="L699" i="82"/>
  <c r="L700" i="82"/>
  <c r="L701" i="82"/>
  <c r="L702" i="82"/>
  <c r="L703" i="82"/>
  <c r="L704" i="82"/>
  <c r="L705" i="82"/>
  <c r="L706" i="82"/>
  <c r="L707" i="82"/>
  <c r="L708" i="82"/>
  <c r="L709" i="82"/>
  <c r="L710" i="82"/>
  <c r="L711" i="82"/>
  <c r="L712" i="82"/>
  <c r="L713" i="82"/>
  <c r="L714" i="82"/>
  <c r="L715" i="82"/>
  <c r="L716" i="82"/>
  <c r="L717" i="82"/>
  <c r="L718" i="82"/>
  <c r="L719" i="82"/>
  <c r="L720" i="82"/>
  <c r="L721" i="82"/>
  <c r="L722" i="82"/>
  <c r="L723" i="82"/>
  <c r="L724" i="82"/>
  <c r="L725" i="82"/>
  <c r="L726" i="82"/>
  <c r="L727" i="82"/>
  <c r="L728" i="82"/>
  <c r="L729" i="82"/>
  <c r="L730" i="82"/>
  <c r="L731" i="82"/>
  <c r="L732" i="82"/>
  <c r="L733" i="82"/>
  <c r="L734" i="82"/>
  <c r="L735" i="82"/>
  <c r="L736" i="82"/>
  <c r="L737" i="82"/>
  <c r="L738" i="82"/>
  <c r="L739" i="82"/>
  <c r="L740" i="82"/>
  <c r="L741" i="82"/>
  <c r="L742" i="82"/>
  <c r="L743" i="82"/>
  <c r="L744" i="82"/>
  <c r="L745" i="82"/>
  <c r="L746" i="82"/>
  <c r="L747" i="82"/>
  <c r="L748" i="82"/>
  <c r="L749" i="82"/>
  <c r="L750" i="82"/>
  <c r="L751" i="82"/>
  <c r="L752" i="82"/>
  <c r="L753" i="82"/>
  <c r="L754" i="82"/>
  <c r="L755" i="82"/>
  <c r="L756" i="82"/>
  <c r="L757" i="82"/>
  <c r="L758" i="82"/>
  <c r="L759" i="82"/>
  <c r="L760" i="82"/>
  <c r="L761" i="82"/>
  <c r="L762" i="82"/>
  <c r="L763" i="82"/>
  <c r="L764" i="82"/>
  <c r="L765" i="82"/>
  <c r="L766" i="82"/>
  <c r="L767" i="82"/>
  <c r="L768" i="82"/>
  <c r="L769" i="82"/>
  <c r="L770" i="82"/>
  <c r="L771" i="82"/>
  <c r="L772" i="82"/>
  <c r="L773" i="82"/>
  <c r="L774" i="82"/>
  <c r="L775" i="82"/>
  <c r="L776" i="82"/>
  <c r="L777" i="82"/>
  <c r="L778" i="82"/>
  <c r="L779" i="82"/>
  <c r="L780" i="82"/>
  <c r="L781" i="82"/>
  <c r="L782" i="82"/>
  <c r="L783" i="82"/>
  <c r="L784" i="82"/>
  <c r="L785" i="82"/>
  <c r="L786" i="82"/>
  <c r="L787" i="82"/>
  <c r="L788" i="82"/>
  <c r="L789" i="82"/>
  <c r="L790" i="82"/>
  <c r="L791" i="82"/>
  <c r="L792" i="82"/>
  <c r="L793" i="82"/>
  <c r="L794" i="82"/>
  <c r="L795" i="82"/>
  <c r="L796" i="82"/>
  <c r="L797" i="82"/>
  <c r="L798" i="82"/>
  <c r="L799" i="82"/>
  <c r="L800" i="82"/>
  <c r="L801" i="82"/>
  <c r="L802" i="82"/>
  <c r="L803" i="82"/>
  <c r="L804" i="82"/>
  <c r="L805" i="82"/>
  <c r="L806" i="82"/>
  <c r="L807" i="82"/>
  <c r="L808" i="82"/>
  <c r="L809" i="82"/>
  <c r="L810" i="82"/>
  <c r="L811" i="82"/>
  <c r="L812" i="82"/>
  <c r="L813" i="82"/>
  <c r="L814" i="82"/>
  <c r="L815" i="82"/>
  <c r="L816" i="82"/>
  <c r="L817" i="82"/>
  <c r="L818" i="82"/>
  <c r="L819" i="82"/>
  <c r="L820" i="82"/>
  <c r="L821" i="82"/>
  <c r="L822" i="82"/>
  <c r="L823" i="82"/>
  <c r="L824" i="82"/>
  <c r="L825" i="82"/>
  <c r="L826" i="82"/>
  <c r="L827" i="82"/>
  <c r="L828" i="82"/>
  <c r="L829" i="82"/>
  <c r="L830" i="82"/>
  <c r="L831" i="82"/>
  <c r="L832" i="82"/>
  <c r="L833" i="82"/>
  <c r="L834" i="82"/>
  <c r="L835" i="82"/>
  <c r="L836" i="82"/>
  <c r="L837" i="82"/>
  <c r="L838" i="82"/>
  <c r="L839" i="82"/>
  <c r="L840" i="82"/>
  <c r="L841" i="82"/>
  <c r="L842" i="82"/>
  <c r="L843" i="82"/>
  <c r="L844" i="82"/>
  <c r="L845" i="82"/>
  <c r="L846" i="82"/>
  <c r="L847" i="82"/>
  <c r="L848" i="82"/>
  <c r="L849" i="82"/>
  <c r="L850" i="82"/>
  <c r="L851" i="82"/>
  <c r="L852" i="82"/>
  <c r="L853" i="82"/>
  <c r="L854" i="82"/>
  <c r="L855" i="82"/>
  <c r="L856" i="82"/>
  <c r="L857" i="82"/>
  <c r="L858" i="82"/>
  <c r="L859" i="82"/>
  <c r="L860" i="82"/>
  <c r="L861" i="82"/>
  <c r="L862" i="82"/>
  <c r="L863" i="82"/>
  <c r="L864" i="82"/>
  <c r="L865" i="82"/>
  <c r="L866" i="82"/>
  <c r="L867" i="82"/>
  <c r="L868" i="82"/>
  <c r="L869" i="82"/>
  <c r="L870" i="82"/>
  <c r="L871" i="82"/>
  <c r="L872" i="82"/>
  <c r="L873" i="82"/>
  <c r="L874" i="82"/>
  <c r="L875" i="82"/>
  <c r="L876" i="82"/>
  <c r="L877" i="82"/>
  <c r="L878" i="82"/>
  <c r="L879" i="82"/>
  <c r="L880" i="82"/>
  <c r="L881" i="82"/>
  <c r="L882" i="82"/>
  <c r="L883" i="82"/>
  <c r="L884" i="82"/>
  <c r="L885" i="82"/>
  <c r="L886" i="82"/>
  <c r="L887" i="82"/>
  <c r="L888" i="82"/>
  <c r="L889" i="82"/>
  <c r="L890" i="82"/>
  <c r="L891" i="82"/>
  <c r="L892" i="82"/>
  <c r="L893" i="82"/>
  <c r="L894" i="82"/>
  <c r="L895" i="82"/>
  <c r="L896" i="82"/>
  <c r="L897" i="82"/>
  <c r="L898" i="82"/>
  <c r="L899" i="82"/>
  <c r="L900" i="82"/>
  <c r="L901" i="82"/>
  <c r="L902" i="82"/>
  <c r="L903" i="82"/>
  <c r="L904" i="82"/>
  <c r="L905" i="82"/>
  <c r="L906" i="82"/>
  <c r="L907" i="82"/>
  <c r="L908" i="82"/>
  <c r="L909" i="82"/>
  <c r="L910" i="82"/>
  <c r="L911" i="82"/>
  <c r="L912" i="82"/>
  <c r="L913" i="82"/>
  <c r="L914" i="82"/>
  <c r="L915" i="82"/>
  <c r="L916" i="82"/>
  <c r="L917" i="82"/>
  <c r="L918" i="82"/>
  <c r="L919" i="82"/>
  <c r="L920" i="82"/>
  <c r="L921" i="82"/>
  <c r="L922" i="82"/>
  <c r="L923" i="82"/>
  <c r="L924" i="82"/>
  <c r="L925" i="82"/>
  <c r="L926" i="82"/>
  <c r="L927" i="82"/>
  <c r="L928" i="82"/>
  <c r="L929" i="82"/>
  <c r="L930" i="82"/>
  <c r="L931" i="82"/>
  <c r="L932" i="82"/>
  <c r="L933" i="82"/>
  <c r="L934" i="82"/>
  <c r="L935" i="82"/>
  <c r="L936" i="82"/>
  <c r="L937" i="82"/>
  <c r="L938" i="82"/>
  <c r="L939" i="82"/>
  <c r="L940" i="82"/>
  <c r="L941" i="82"/>
  <c r="L942" i="82"/>
  <c r="L943" i="82"/>
  <c r="L944" i="82"/>
  <c r="L945" i="82"/>
  <c r="L946" i="82"/>
  <c r="L947" i="82"/>
  <c r="L948" i="82"/>
  <c r="L949" i="82"/>
  <c r="L950" i="82"/>
  <c r="L951" i="82"/>
  <c r="L952" i="82"/>
  <c r="L953" i="82"/>
  <c r="L954" i="82"/>
  <c r="L955" i="82"/>
  <c r="L956" i="82"/>
  <c r="L957" i="82"/>
  <c r="L958" i="82"/>
  <c r="L959" i="82"/>
  <c r="L960" i="82"/>
  <c r="L961" i="82"/>
  <c r="L962" i="82"/>
  <c r="L963" i="82"/>
  <c r="L964" i="82"/>
  <c r="L965" i="82"/>
  <c r="L966" i="82"/>
  <c r="L967" i="82"/>
  <c r="L968" i="82"/>
  <c r="L969" i="82"/>
  <c r="L970" i="82"/>
  <c r="L971" i="82"/>
  <c r="L972" i="82"/>
  <c r="L973" i="82"/>
  <c r="L974" i="82"/>
  <c r="L975" i="82"/>
  <c r="L976" i="82"/>
  <c r="L977" i="82"/>
  <c r="L978" i="82"/>
  <c r="L979" i="82"/>
  <c r="L980" i="82"/>
  <c r="L981" i="82"/>
  <c r="L982" i="82"/>
  <c r="L983" i="82"/>
  <c r="L984" i="82"/>
  <c r="L985" i="82"/>
  <c r="L986" i="82"/>
  <c r="L987" i="82"/>
  <c r="L988" i="82"/>
  <c r="L989" i="82"/>
  <c r="L990" i="82"/>
  <c r="L991" i="82"/>
  <c r="L992" i="82"/>
  <c r="L993" i="82"/>
  <c r="L994" i="82"/>
  <c r="L995" i="82"/>
  <c r="L996" i="82"/>
  <c r="L997" i="82"/>
  <c r="L998" i="82"/>
  <c r="L999" i="82"/>
  <c r="L1000" i="82"/>
  <c r="L1001" i="82"/>
  <c r="L1002" i="82"/>
  <c r="L1003" i="82"/>
  <c r="L1004" i="82"/>
  <c r="L1005" i="82"/>
  <c r="L1006" i="82"/>
  <c r="L1007" i="82"/>
  <c r="L1008" i="82"/>
  <c r="L1009" i="82"/>
  <c r="L1010" i="82"/>
  <c r="L1011" i="82"/>
  <c r="L1012" i="82"/>
  <c r="L1013" i="82"/>
  <c r="L1014" i="82"/>
  <c r="L1015" i="82"/>
  <c r="L1016" i="82"/>
  <c r="L1017" i="82"/>
  <c r="L1018" i="82"/>
  <c r="L1019" i="82"/>
  <c r="L1020" i="82"/>
  <c r="L1021" i="82"/>
  <c r="L1022" i="82"/>
  <c r="L1023" i="82"/>
  <c r="L1024" i="82"/>
  <c r="L1025" i="82"/>
  <c r="L1026" i="82"/>
  <c r="L1027" i="82"/>
  <c r="L1028" i="82"/>
  <c r="L1029" i="82"/>
  <c r="L1030" i="82"/>
  <c r="L1031" i="82"/>
  <c r="L1032" i="82"/>
  <c r="L1033" i="82"/>
  <c r="L1034" i="82"/>
  <c r="L1035" i="82"/>
  <c r="L1036" i="82"/>
  <c r="L1037" i="82"/>
  <c r="L1038" i="82"/>
  <c r="L1039" i="82"/>
  <c r="L1040" i="82"/>
  <c r="L1041" i="82"/>
  <c r="L1042" i="82"/>
  <c r="L1043" i="82"/>
  <c r="L1044" i="82"/>
  <c r="L1045" i="82"/>
  <c r="L1046" i="82"/>
  <c r="L1047" i="82"/>
  <c r="L1048" i="82"/>
  <c r="L1049" i="82"/>
  <c r="L1050" i="82"/>
  <c r="L1051" i="82"/>
  <c r="L1052" i="82"/>
  <c r="L1053" i="82"/>
  <c r="L1054" i="82"/>
  <c r="L1055" i="82"/>
  <c r="L1056" i="82"/>
  <c r="L1057" i="82"/>
  <c r="L1058" i="82"/>
  <c r="L1059" i="82"/>
  <c r="L1060" i="82"/>
  <c r="L1061" i="82"/>
  <c r="L1062" i="82"/>
  <c r="L1063" i="82"/>
  <c r="L1064" i="82"/>
  <c r="L1065" i="82"/>
  <c r="L1066" i="82"/>
  <c r="L1067" i="82"/>
  <c r="L1068" i="82"/>
  <c r="L1069" i="82"/>
  <c r="L1070" i="82"/>
  <c r="L1071" i="82"/>
  <c r="L1072" i="82"/>
  <c r="L1073" i="82"/>
  <c r="L1074" i="82"/>
  <c r="L1075" i="82"/>
  <c r="L1076" i="82"/>
  <c r="L1077" i="82"/>
  <c r="L1078" i="82"/>
  <c r="L1079" i="82"/>
  <c r="L1080" i="82"/>
  <c r="L1081" i="82"/>
  <c r="L1082" i="82"/>
  <c r="L1083" i="82"/>
  <c r="L1084" i="82"/>
  <c r="L1085" i="82"/>
  <c r="L1086" i="82"/>
  <c r="L1087" i="82"/>
  <c r="L1088" i="82"/>
  <c r="L1089" i="82"/>
  <c r="L1090" i="82"/>
  <c r="L1091" i="82"/>
  <c r="L1092" i="82"/>
  <c r="L1093" i="82"/>
  <c r="L1094" i="82"/>
  <c r="L1095" i="82"/>
  <c r="L1096" i="82"/>
  <c r="L1097" i="82"/>
  <c r="L1098" i="82"/>
  <c r="L1099" i="82"/>
  <c r="L1100" i="82"/>
  <c r="L1101" i="82"/>
  <c r="L1102" i="82"/>
  <c r="L1103" i="82"/>
  <c r="L1104" i="82"/>
  <c r="L1105" i="82"/>
  <c r="L1106" i="82"/>
  <c r="L1107" i="82"/>
  <c r="L1108" i="82"/>
  <c r="L1109" i="82"/>
  <c r="L1110" i="82"/>
  <c r="L1111" i="82"/>
  <c r="L1112" i="82"/>
  <c r="L1113" i="82"/>
  <c r="L1114" i="82"/>
  <c r="L1115" i="82"/>
  <c r="L1116" i="82"/>
  <c r="L1117" i="82"/>
  <c r="L1118" i="82"/>
  <c r="L1119" i="82"/>
  <c r="L1120" i="82"/>
  <c r="L1121" i="82"/>
  <c r="L1122" i="82"/>
  <c r="L1123" i="82"/>
  <c r="L1124" i="82"/>
  <c r="L1125" i="82"/>
  <c r="L1126" i="82"/>
  <c r="L1127" i="82"/>
  <c r="L1128" i="82"/>
  <c r="L1129" i="82"/>
  <c r="L1130" i="82"/>
  <c r="L1131" i="82"/>
  <c r="L1132" i="82"/>
  <c r="L1133" i="82"/>
  <c r="L1134" i="82"/>
  <c r="L1135" i="82"/>
  <c r="L1136" i="82"/>
  <c r="L1137" i="82"/>
  <c r="L1138" i="82"/>
  <c r="L1139" i="82"/>
  <c r="L1140" i="82"/>
  <c r="L1141" i="82"/>
  <c r="L1142" i="82"/>
  <c r="L1143" i="82"/>
  <c r="L1144" i="82"/>
  <c r="L1145" i="82"/>
  <c r="L1146" i="82"/>
  <c r="L1147" i="82"/>
  <c r="L1148" i="82"/>
  <c r="L1149" i="82"/>
  <c r="L1150" i="82"/>
  <c r="L1151" i="82"/>
  <c r="L1152" i="82"/>
  <c r="L1153" i="82"/>
  <c r="L1154" i="82"/>
  <c r="L1155" i="82"/>
  <c r="L1156" i="82"/>
  <c r="L1157" i="82"/>
  <c r="L1158" i="82"/>
  <c r="L1159" i="82"/>
  <c r="L1160" i="82"/>
  <c r="L1161" i="82"/>
  <c r="L1162" i="82"/>
  <c r="L1163" i="82"/>
  <c r="L1164" i="82"/>
  <c r="L1165" i="82"/>
  <c r="L1166" i="82"/>
  <c r="L1167" i="82"/>
  <c r="L1168" i="82"/>
  <c r="L1169" i="82"/>
  <c r="L1170" i="82"/>
  <c r="L1171" i="82"/>
  <c r="L1172" i="82"/>
  <c r="L1173" i="82"/>
  <c r="L1174" i="82"/>
  <c r="L1175" i="82"/>
  <c r="L1176" i="82"/>
  <c r="L1177" i="82"/>
  <c r="L1178" i="82"/>
  <c r="L1179" i="82"/>
  <c r="L1180" i="82"/>
  <c r="L1181" i="82"/>
  <c r="L1182" i="82"/>
  <c r="L1183" i="82"/>
  <c r="L1184" i="82"/>
  <c r="L1185" i="82"/>
  <c r="L1186" i="82"/>
  <c r="L1187" i="82"/>
  <c r="L1188" i="82"/>
  <c r="L1189" i="82"/>
  <c r="L1190" i="82"/>
  <c r="L1191" i="82"/>
  <c r="L1192" i="82"/>
  <c r="L1193" i="82"/>
  <c r="L1194" i="82"/>
  <c r="L1195" i="82"/>
  <c r="L1196" i="82"/>
  <c r="L1197" i="82"/>
  <c r="L1198" i="82"/>
  <c r="L1199" i="82"/>
  <c r="L1200" i="82"/>
  <c r="L1201" i="82"/>
  <c r="L1202" i="82"/>
  <c r="L1203" i="82"/>
  <c r="L1204" i="82"/>
  <c r="L1205" i="82"/>
  <c r="L1206" i="82"/>
  <c r="L1207" i="82"/>
  <c r="L1208" i="82"/>
  <c r="L1209" i="82"/>
  <c r="L1210" i="82"/>
  <c r="L1211" i="82"/>
  <c r="L1212" i="82"/>
  <c r="L1213" i="82"/>
  <c r="L1214" i="82"/>
  <c r="L1215" i="82"/>
  <c r="L1216" i="82"/>
  <c r="L1217" i="82"/>
  <c r="L1218" i="82"/>
  <c r="L1219" i="82"/>
  <c r="L1220" i="82"/>
  <c r="L1221" i="82"/>
  <c r="L1222" i="82"/>
  <c r="L1223" i="82"/>
  <c r="L1224" i="82"/>
  <c r="L1225" i="82"/>
  <c r="L1226" i="82"/>
  <c r="L1227" i="82"/>
  <c r="L1228" i="82"/>
  <c r="L1229" i="82"/>
  <c r="L1230" i="82"/>
  <c r="L1231" i="82"/>
  <c r="L1232" i="82"/>
  <c r="L1233" i="82"/>
  <c r="L1234" i="82"/>
  <c r="L1235" i="82"/>
  <c r="L1236" i="82"/>
  <c r="L1237" i="82"/>
  <c r="L1238" i="82"/>
  <c r="L1239" i="82"/>
  <c r="L1240" i="82"/>
  <c r="L1241" i="82"/>
  <c r="L1242" i="82"/>
  <c r="L1243" i="82"/>
  <c r="L1244" i="82"/>
  <c r="L1245" i="82"/>
  <c r="L1246" i="82"/>
  <c r="L1247" i="82"/>
  <c r="L1248" i="82"/>
  <c r="L1249" i="82"/>
  <c r="L1250" i="82"/>
  <c r="L1251" i="82"/>
  <c r="L1252" i="82"/>
  <c r="L1253" i="82"/>
  <c r="L1254" i="82"/>
  <c r="L1255" i="82"/>
  <c r="L1256" i="82"/>
  <c r="L1257" i="82"/>
  <c r="L1258" i="82"/>
  <c r="L1259" i="82"/>
  <c r="L1260" i="82"/>
  <c r="L1261" i="82"/>
  <c r="L1262" i="82"/>
  <c r="L1263" i="82"/>
  <c r="L1264" i="82"/>
  <c r="L1265" i="82"/>
  <c r="L1266" i="82"/>
  <c r="L1267" i="82"/>
  <c r="L1268" i="82"/>
  <c r="L1269" i="82"/>
  <c r="L1270" i="82"/>
  <c r="L1271" i="82"/>
  <c r="L1272" i="82"/>
  <c r="L1273" i="82"/>
  <c r="L1274" i="82"/>
  <c r="L1275" i="82"/>
  <c r="L1276" i="82"/>
  <c r="L1277" i="82"/>
  <c r="L1278" i="82"/>
  <c r="L1279" i="82"/>
  <c r="L1280" i="82"/>
  <c r="L1281" i="82"/>
  <c r="L1282" i="82"/>
  <c r="L1283" i="82"/>
  <c r="L1284" i="82"/>
  <c r="L1285" i="82"/>
  <c r="L1286" i="82"/>
  <c r="L1287" i="82"/>
  <c r="L1288" i="82"/>
  <c r="L1289" i="82"/>
  <c r="L1290" i="82"/>
  <c r="L1291" i="82"/>
  <c r="L1292" i="82"/>
  <c r="L1293" i="82"/>
  <c r="L1294" i="82"/>
  <c r="L1295" i="82"/>
  <c r="L1296" i="82"/>
  <c r="L1297" i="82"/>
  <c r="L1298" i="82"/>
  <c r="L1299" i="82"/>
  <c r="L1300" i="82"/>
  <c r="L1301" i="82"/>
  <c r="L1302" i="82"/>
  <c r="L1303" i="82"/>
  <c r="L1304" i="82"/>
  <c r="L1305" i="82"/>
  <c r="L1306" i="82"/>
  <c r="L1307" i="82"/>
  <c r="L1308" i="82"/>
  <c r="L1309" i="82"/>
  <c r="L1310" i="82"/>
  <c r="L1311" i="82"/>
  <c r="L1312" i="82"/>
  <c r="L1313" i="82"/>
  <c r="L1314" i="82"/>
  <c r="L1315" i="82"/>
  <c r="L1316" i="82"/>
  <c r="L1317" i="82"/>
  <c r="L1318" i="82"/>
  <c r="L1319" i="82"/>
  <c r="L1320" i="82"/>
  <c r="L1321" i="82"/>
  <c r="L1322" i="82"/>
  <c r="L1323" i="82"/>
  <c r="L1324" i="82"/>
  <c r="L1325" i="82"/>
  <c r="L1326" i="82"/>
  <c r="L1327" i="82"/>
  <c r="L1328" i="82"/>
  <c r="L1329" i="82"/>
  <c r="L1330" i="82"/>
  <c r="L1331" i="82"/>
  <c r="L1332" i="82"/>
  <c r="L1333" i="82"/>
  <c r="L1334" i="82"/>
  <c r="L1335" i="82"/>
  <c r="L1336" i="82"/>
  <c r="L1337" i="82"/>
  <c r="L1338" i="82"/>
  <c r="L1339" i="82"/>
  <c r="L1340" i="82"/>
  <c r="L1341" i="82"/>
  <c r="L1342" i="82"/>
  <c r="L1343" i="82"/>
  <c r="L1344" i="82"/>
  <c r="L1345" i="82"/>
  <c r="L1346" i="82"/>
  <c r="L1347" i="82"/>
  <c r="L1348" i="82"/>
  <c r="L1349" i="82"/>
  <c r="L1350" i="82"/>
  <c r="L1351" i="82"/>
  <c r="L1352" i="82"/>
  <c r="L1353" i="82"/>
  <c r="L1354" i="82"/>
  <c r="L1355" i="82"/>
  <c r="L1356" i="82"/>
  <c r="L1357" i="82"/>
  <c r="L1358" i="82"/>
  <c r="L1359" i="82"/>
  <c r="L1360" i="82"/>
  <c r="L1361" i="82"/>
  <c r="L1362" i="82"/>
  <c r="L1363" i="82"/>
  <c r="L1364" i="82"/>
  <c r="L1365" i="82"/>
  <c r="L1366" i="82"/>
  <c r="L1367" i="82"/>
  <c r="L1368" i="82"/>
  <c r="L1369" i="82"/>
  <c r="L1370" i="82"/>
  <c r="L1371" i="82"/>
  <c r="L1372" i="82"/>
  <c r="L1373" i="82"/>
  <c r="L1374" i="82"/>
  <c r="L1375" i="82"/>
  <c r="L1376" i="82"/>
  <c r="L1377" i="82"/>
  <c r="L1378" i="82"/>
  <c r="L1379" i="82"/>
  <c r="L1380" i="82"/>
  <c r="L1381" i="82"/>
  <c r="L1382" i="82"/>
  <c r="L1383" i="82"/>
  <c r="L1384" i="82"/>
  <c r="L1385" i="82"/>
  <c r="L1386" i="82"/>
  <c r="L1387" i="82"/>
  <c r="L1388" i="82"/>
  <c r="L1389" i="82"/>
  <c r="L1390" i="82"/>
  <c r="L1391" i="82"/>
  <c r="L1392" i="82"/>
  <c r="L1393" i="82"/>
  <c r="L1394" i="82"/>
  <c r="L1395" i="82"/>
  <c r="L1396" i="82"/>
  <c r="L1397" i="82"/>
  <c r="L1398" i="82"/>
  <c r="L1399" i="82"/>
  <c r="L1400" i="82"/>
  <c r="L1401" i="82"/>
  <c r="L1402" i="82"/>
  <c r="L1403" i="82"/>
  <c r="L1404" i="82"/>
  <c r="L1405" i="82"/>
  <c r="L1406" i="82"/>
  <c r="L1407" i="82"/>
  <c r="L1408" i="82"/>
  <c r="L1409" i="82"/>
  <c r="L1410" i="82"/>
  <c r="L1411" i="82"/>
  <c r="L1412" i="82"/>
  <c r="L1413" i="82"/>
  <c r="L1414" i="82"/>
  <c r="L1415" i="82"/>
  <c r="L1416" i="82"/>
  <c r="L1417" i="82"/>
  <c r="L1418" i="82"/>
  <c r="L1419" i="82"/>
  <c r="L1420" i="82"/>
  <c r="L1421" i="82"/>
  <c r="L1422" i="82"/>
  <c r="L1423" i="82"/>
  <c r="L1424" i="82"/>
  <c r="L1425" i="82"/>
  <c r="L1426" i="82"/>
  <c r="L1427" i="82"/>
  <c r="L1428" i="82"/>
  <c r="L1429" i="82"/>
  <c r="L1430" i="82"/>
  <c r="L1431" i="82"/>
  <c r="L1432" i="82"/>
  <c r="L1433" i="82"/>
  <c r="L1434" i="82"/>
  <c r="L1435" i="82"/>
  <c r="L1436" i="82"/>
  <c r="L1437" i="82"/>
  <c r="L1438" i="82"/>
  <c r="L1439" i="82"/>
  <c r="L1440" i="82"/>
  <c r="L1441" i="82"/>
  <c r="L1442" i="82"/>
  <c r="L1443" i="82"/>
  <c r="L1444" i="82"/>
  <c r="L1445" i="82"/>
  <c r="L1446" i="82"/>
  <c r="L1447" i="82"/>
  <c r="L1448" i="82"/>
  <c r="L1449" i="82"/>
  <c r="L1450" i="82"/>
  <c r="L1451" i="82"/>
  <c r="L1452" i="82"/>
  <c r="L1453" i="82"/>
  <c r="L1454" i="82"/>
  <c r="L1455" i="82"/>
  <c r="L1456" i="82"/>
  <c r="L1457" i="82"/>
  <c r="L1458" i="82"/>
  <c r="L1459" i="82"/>
  <c r="L1460" i="82"/>
  <c r="L1461" i="82"/>
  <c r="L1462" i="82"/>
  <c r="L1463" i="82"/>
  <c r="L1464" i="82"/>
  <c r="L1465" i="82"/>
  <c r="L1466" i="82"/>
  <c r="L1467" i="82"/>
  <c r="L1468" i="82"/>
  <c r="L1469" i="82"/>
  <c r="L1470" i="82"/>
  <c r="L1471" i="82"/>
  <c r="L1472" i="82"/>
  <c r="L1473" i="82"/>
  <c r="L1474" i="82"/>
  <c r="L1475" i="82"/>
  <c r="L1476" i="82"/>
  <c r="L1477" i="82"/>
  <c r="L1478" i="82"/>
  <c r="L1479" i="82"/>
  <c r="L1480" i="82"/>
  <c r="L1481" i="82"/>
  <c r="L1482" i="82"/>
  <c r="L1483" i="82"/>
  <c r="L1484" i="82"/>
  <c r="L1485" i="82"/>
  <c r="L1486" i="82"/>
  <c r="L1487" i="82"/>
  <c r="L1488" i="82"/>
  <c r="L1489" i="82"/>
  <c r="L1490" i="82"/>
  <c r="L1491" i="82"/>
  <c r="L1492" i="82"/>
  <c r="L1493" i="82"/>
  <c r="L1494" i="82"/>
  <c r="L1495" i="82"/>
  <c r="L1496" i="82"/>
  <c r="L1497" i="82"/>
  <c r="L1498" i="82"/>
  <c r="L1499" i="82"/>
  <c r="L1500" i="82"/>
  <c r="L1501" i="82"/>
  <c r="L1502" i="82"/>
  <c r="L1503" i="82"/>
  <c r="L1504" i="82"/>
  <c r="L1505" i="82"/>
  <c r="L1506" i="82"/>
  <c r="L1507" i="82"/>
  <c r="L1508" i="82"/>
  <c r="L1509" i="82"/>
  <c r="L1510" i="82"/>
  <c r="L1511" i="82"/>
  <c r="L1512" i="82"/>
  <c r="L1513" i="82"/>
  <c r="L1514" i="82"/>
  <c r="L1515" i="82"/>
  <c r="L1516" i="82"/>
  <c r="L1517" i="82"/>
  <c r="L1518" i="82"/>
  <c r="L1519" i="82"/>
  <c r="L1520" i="82"/>
  <c r="L1521" i="82"/>
  <c r="L1522" i="82"/>
  <c r="L1523" i="82"/>
  <c r="L1524" i="82"/>
  <c r="L1525" i="82"/>
  <c r="L1526" i="82"/>
  <c r="L1527" i="82"/>
  <c r="L1528" i="82"/>
  <c r="L1529" i="82"/>
  <c r="L1530" i="82"/>
  <c r="L1531" i="82"/>
  <c r="L1532" i="82"/>
  <c r="L1533" i="82"/>
  <c r="L1534" i="82"/>
  <c r="L1535" i="82"/>
  <c r="L1536" i="82"/>
  <c r="L1537" i="82"/>
  <c r="L1538" i="82"/>
  <c r="L1539" i="82"/>
  <c r="L1540" i="82"/>
  <c r="L1541" i="82"/>
  <c r="L1542" i="82"/>
  <c r="L1543" i="82"/>
  <c r="L1544" i="82"/>
  <c r="L1545" i="82"/>
  <c r="L1546" i="82"/>
  <c r="L1547" i="82"/>
  <c r="L1548" i="82"/>
  <c r="L1549" i="82"/>
  <c r="L1550" i="82"/>
  <c r="L1551" i="82"/>
  <c r="L1552" i="82"/>
  <c r="L1553" i="82"/>
  <c r="L1554" i="82"/>
  <c r="L1555" i="82"/>
  <c r="L1556" i="82"/>
  <c r="L1557" i="82"/>
  <c r="L1558" i="82"/>
  <c r="L1559" i="82"/>
  <c r="L1560" i="82"/>
  <c r="L1561" i="82"/>
  <c r="L1562" i="82"/>
  <c r="L1563" i="82"/>
  <c r="L1564" i="82"/>
  <c r="L1565" i="82"/>
  <c r="L1566" i="82"/>
  <c r="L1567" i="82"/>
  <c r="L1568" i="82"/>
  <c r="L1569" i="82"/>
  <c r="L1570" i="82"/>
  <c r="L1571" i="82"/>
  <c r="L1572" i="82"/>
  <c r="L1573" i="82"/>
  <c r="L1574" i="82"/>
  <c r="L1575" i="82"/>
  <c r="L1576" i="82"/>
  <c r="L1577" i="82"/>
  <c r="L1578" i="82"/>
  <c r="L1579" i="82"/>
  <c r="L1580" i="82"/>
  <c r="L1581" i="82"/>
  <c r="L1582" i="82"/>
  <c r="L1583" i="82"/>
  <c r="L1584" i="82"/>
  <c r="L1585" i="82"/>
  <c r="L1586" i="82"/>
  <c r="L1587" i="82"/>
  <c r="L1588" i="82"/>
  <c r="L1589" i="82"/>
  <c r="L1590" i="82"/>
  <c r="L1591" i="82"/>
  <c r="L1592" i="82"/>
  <c r="L1593" i="82"/>
  <c r="L1594" i="82"/>
  <c r="L1595" i="82"/>
  <c r="L1596" i="82"/>
  <c r="L1597" i="82"/>
  <c r="L1598" i="82"/>
  <c r="L1599" i="82"/>
  <c r="L1600" i="82"/>
  <c r="L1601" i="82"/>
  <c r="L1602" i="82"/>
  <c r="L1603" i="82"/>
  <c r="L1604" i="82"/>
  <c r="L1605" i="82"/>
  <c r="L1606" i="82"/>
  <c r="L1607" i="82"/>
  <c r="L1608" i="82"/>
  <c r="L1609" i="82"/>
  <c r="L1610" i="82"/>
  <c r="L1611" i="82"/>
  <c r="L1612" i="82"/>
  <c r="L1613" i="82"/>
  <c r="L1614" i="82"/>
  <c r="L1615" i="82"/>
  <c r="L1616" i="82"/>
  <c r="L1617" i="82"/>
  <c r="L1618" i="82"/>
  <c r="L1619" i="82"/>
  <c r="L1620" i="82"/>
  <c r="L1621" i="82"/>
  <c r="L1622" i="82"/>
  <c r="L1623" i="82"/>
  <c r="L1624" i="82"/>
  <c r="L1625" i="82"/>
  <c r="L1626" i="82"/>
  <c r="L1627" i="82"/>
  <c r="L1628" i="82"/>
  <c r="L1629" i="82"/>
  <c r="L1630" i="82"/>
  <c r="L1631" i="82"/>
  <c r="L1632" i="82"/>
  <c r="L1633" i="82"/>
  <c r="L1634" i="82"/>
  <c r="L1635" i="82"/>
  <c r="L1636" i="82"/>
  <c r="L1637" i="82"/>
  <c r="L1638" i="82"/>
  <c r="L1639" i="82"/>
  <c r="L1640" i="82"/>
  <c r="L1641" i="82"/>
  <c r="L1642" i="82"/>
  <c r="L1643" i="82"/>
  <c r="L1644" i="82"/>
  <c r="L1645" i="82"/>
  <c r="L1646" i="82"/>
  <c r="L1647" i="82"/>
  <c r="L1648" i="82"/>
  <c r="L1649" i="82"/>
  <c r="L1650" i="82"/>
  <c r="L1651" i="82"/>
  <c r="L1652" i="82"/>
  <c r="L1653" i="82"/>
  <c r="L1654" i="82"/>
  <c r="L1655" i="82"/>
  <c r="L1656" i="82"/>
  <c r="L1657" i="82"/>
  <c r="L1658" i="82"/>
  <c r="L1659" i="82"/>
  <c r="L1660" i="82"/>
  <c r="L1661" i="82"/>
  <c r="L1662" i="82"/>
  <c r="L1663" i="82"/>
  <c r="L1664" i="82"/>
  <c r="L1665" i="82"/>
  <c r="L1666" i="82"/>
  <c r="L1667" i="82"/>
  <c r="L1668" i="82"/>
  <c r="L1669" i="82"/>
  <c r="L1670" i="82"/>
  <c r="L1671" i="82"/>
  <c r="L1672" i="82"/>
  <c r="L1673" i="82"/>
  <c r="L1674" i="82"/>
  <c r="L1675" i="82"/>
  <c r="L1676" i="82"/>
  <c r="L1677" i="82"/>
  <c r="L1678" i="82"/>
  <c r="L1679" i="82"/>
  <c r="L1680" i="82"/>
  <c r="L1681" i="82"/>
  <c r="L1682" i="82"/>
  <c r="L1683" i="82"/>
  <c r="L1684" i="82"/>
  <c r="L1685" i="82"/>
  <c r="L1686" i="82"/>
  <c r="L1687" i="82"/>
  <c r="L1688" i="82"/>
  <c r="L1689" i="82"/>
  <c r="L1690" i="82"/>
  <c r="L1691" i="82"/>
  <c r="L1692" i="82"/>
  <c r="L1693" i="82"/>
  <c r="L1694" i="82"/>
  <c r="L1695" i="82"/>
  <c r="L1696" i="82"/>
  <c r="L1697" i="82"/>
  <c r="L1698" i="82"/>
  <c r="L1699" i="82"/>
  <c r="L1700" i="82"/>
  <c r="L1701" i="82"/>
  <c r="L1702" i="82"/>
  <c r="L1703" i="82"/>
  <c r="L1704" i="82"/>
  <c r="L1705" i="82"/>
  <c r="L1706" i="82"/>
  <c r="L1707" i="82"/>
  <c r="L1708" i="82"/>
  <c r="L1709" i="82"/>
  <c r="L1710" i="82"/>
  <c r="L1711" i="82"/>
  <c r="L1712" i="82"/>
  <c r="L1713" i="82"/>
  <c r="L1714" i="82"/>
  <c r="L1715" i="82"/>
  <c r="L1716" i="82"/>
  <c r="L1717" i="82"/>
  <c r="L1718" i="82"/>
  <c r="L1719" i="82"/>
  <c r="L1720" i="82"/>
  <c r="L1721" i="82"/>
  <c r="L1722" i="82"/>
  <c r="L1723" i="82"/>
  <c r="L1724" i="82"/>
  <c r="L1725" i="82"/>
  <c r="L1726" i="82"/>
  <c r="L1727" i="82"/>
  <c r="L1728" i="82"/>
  <c r="L1729" i="82"/>
  <c r="L1730" i="82"/>
  <c r="L1731" i="82"/>
  <c r="L1732" i="82"/>
  <c r="L1733" i="82"/>
  <c r="L1734" i="82"/>
  <c r="L1735" i="82"/>
  <c r="L1736" i="82"/>
  <c r="L1737" i="82"/>
  <c r="L1738" i="82"/>
  <c r="L1739" i="82"/>
  <c r="L1740" i="82"/>
  <c r="L1741" i="82"/>
  <c r="L1742" i="82"/>
  <c r="L1743" i="82"/>
  <c r="L1744" i="82"/>
  <c r="L1745" i="82"/>
  <c r="L1746" i="82"/>
  <c r="L1747" i="82"/>
  <c r="L1748" i="82"/>
  <c r="L1749" i="82"/>
  <c r="L1750" i="82"/>
  <c r="L1751" i="82"/>
  <c r="L1752" i="82"/>
  <c r="L1753" i="82"/>
  <c r="L1754" i="82"/>
  <c r="L1755" i="82"/>
  <c r="L1756" i="82"/>
  <c r="L1757" i="82"/>
  <c r="L1758" i="82"/>
  <c r="L1759" i="82"/>
  <c r="L1760" i="82"/>
  <c r="L1761" i="82"/>
  <c r="L1762" i="82"/>
  <c r="L1763" i="82"/>
  <c r="L1764" i="82"/>
  <c r="L1765" i="82"/>
  <c r="L1766" i="82"/>
  <c r="L1767" i="82"/>
  <c r="L1768" i="82"/>
  <c r="L1769" i="82"/>
  <c r="L1770" i="82"/>
  <c r="L1771" i="82"/>
  <c r="L1772" i="82"/>
  <c r="L1773" i="82"/>
  <c r="L1774" i="82"/>
  <c r="L1775" i="82"/>
  <c r="L1776" i="82"/>
  <c r="L1777" i="82"/>
  <c r="L1778" i="82"/>
  <c r="L1779" i="82"/>
  <c r="L1780" i="82"/>
  <c r="L1781" i="82"/>
  <c r="L1782" i="82"/>
  <c r="L1783" i="82"/>
  <c r="L1784" i="82"/>
  <c r="L1785" i="82"/>
  <c r="L1786" i="82"/>
  <c r="L1787" i="82"/>
  <c r="L1788" i="82"/>
  <c r="L1789" i="82"/>
  <c r="L1790" i="82"/>
  <c r="L1791" i="82"/>
  <c r="L1792" i="82"/>
  <c r="L1793" i="82"/>
  <c r="L1794" i="82"/>
  <c r="L1795" i="82"/>
  <c r="L1796" i="82"/>
  <c r="L1797" i="82"/>
  <c r="L1798" i="82"/>
  <c r="L1799" i="82"/>
  <c r="L1800" i="82"/>
  <c r="L1801" i="82"/>
  <c r="L1802" i="82"/>
  <c r="L1803" i="82"/>
  <c r="L1804" i="82"/>
  <c r="L1805" i="82"/>
  <c r="L1806" i="82"/>
  <c r="L1807" i="82"/>
  <c r="L1808" i="82"/>
  <c r="L1809" i="82"/>
  <c r="L1810" i="82"/>
  <c r="L1811" i="82"/>
  <c r="L1812" i="82"/>
  <c r="L1813" i="82"/>
  <c r="L1814" i="82"/>
  <c r="L1815" i="82"/>
  <c r="L1816" i="82"/>
  <c r="L1817" i="82"/>
  <c r="L1818" i="82"/>
  <c r="L1819" i="82"/>
  <c r="L1820" i="82"/>
  <c r="L1821" i="82"/>
  <c r="L1822" i="82"/>
  <c r="L1823" i="82"/>
  <c r="L1824" i="82"/>
  <c r="L1825" i="82"/>
  <c r="L1826" i="82"/>
  <c r="L1827" i="82"/>
  <c r="L1828" i="82"/>
  <c r="L1829" i="82"/>
  <c r="L1830" i="82"/>
  <c r="L1831" i="82"/>
  <c r="L1832" i="82"/>
  <c r="L1833" i="82"/>
  <c r="L1834" i="82"/>
  <c r="L1835" i="82"/>
  <c r="L1836" i="82"/>
  <c r="L1837" i="82"/>
  <c r="L1838" i="82"/>
  <c r="L1839" i="82"/>
  <c r="L1840" i="82"/>
  <c r="L1841" i="82"/>
  <c r="L1842" i="82"/>
  <c r="L1843" i="82"/>
  <c r="L1844" i="82"/>
  <c r="L1845" i="82"/>
  <c r="L1846" i="82"/>
  <c r="L1847" i="82"/>
  <c r="L1848" i="82"/>
  <c r="L1849" i="82"/>
  <c r="L1850" i="82"/>
  <c r="L1851" i="82"/>
  <c r="L1852" i="82"/>
  <c r="L1853" i="82"/>
  <c r="L1854" i="82"/>
  <c r="L1855" i="82"/>
  <c r="L1856" i="82"/>
  <c r="L1857" i="82"/>
  <c r="L1858" i="82"/>
  <c r="L1859" i="82"/>
  <c r="L1860" i="82"/>
  <c r="L1861" i="82"/>
  <c r="L1862" i="82"/>
  <c r="L1863" i="82"/>
  <c r="L1864" i="82"/>
  <c r="L1865" i="82"/>
  <c r="L1866" i="82"/>
  <c r="L1867" i="82"/>
  <c r="L1868" i="82"/>
  <c r="L1869" i="82"/>
  <c r="L1870" i="82"/>
  <c r="L1871" i="82"/>
  <c r="L1872" i="82"/>
  <c r="L1873" i="82"/>
  <c r="L1874" i="82"/>
  <c r="L1875" i="82"/>
  <c r="L1876" i="82"/>
  <c r="L1877" i="82"/>
  <c r="L1878" i="82"/>
  <c r="L1879" i="82"/>
  <c r="L1880" i="82"/>
  <c r="L1881" i="82"/>
  <c r="L1882" i="82"/>
  <c r="L1883" i="82"/>
  <c r="L1884" i="82"/>
  <c r="L1885" i="82"/>
  <c r="L1886" i="82"/>
  <c r="L1887" i="82"/>
  <c r="L1888" i="82"/>
  <c r="L1889" i="82"/>
  <c r="L1890" i="82"/>
  <c r="L1891" i="82"/>
  <c r="L1892" i="82"/>
  <c r="L1893" i="82"/>
  <c r="L1894" i="82"/>
  <c r="L1895" i="82"/>
  <c r="L1896" i="82"/>
  <c r="L1897" i="82"/>
  <c r="L1898" i="82"/>
  <c r="L1899" i="82"/>
  <c r="L1900" i="82"/>
  <c r="L1901" i="82"/>
  <c r="L1902" i="82"/>
  <c r="L1903" i="82"/>
  <c r="L1904" i="82"/>
  <c r="L1905" i="82"/>
  <c r="L1906" i="82"/>
  <c r="L1907" i="82"/>
  <c r="L1908" i="82"/>
  <c r="L1909" i="82"/>
  <c r="L1910" i="82"/>
  <c r="L1911" i="82"/>
  <c r="L1912" i="82"/>
  <c r="L1913" i="82"/>
  <c r="L1914" i="82"/>
  <c r="L1915" i="82"/>
  <c r="L1916" i="82"/>
  <c r="L1917" i="82"/>
  <c r="L1918" i="82"/>
  <c r="L1919" i="82"/>
  <c r="L1920" i="82"/>
  <c r="L1921" i="82"/>
  <c r="L1922" i="82"/>
  <c r="L1923" i="82"/>
  <c r="L1924" i="82"/>
  <c r="L1925" i="82"/>
  <c r="L1926" i="82"/>
  <c r="L1927" i="82"/>
  <c r="L1928" i="82"/>
  <c r="L1929" i="82"/>
  <c r="L1930" i="82"/>
  <c r="L1931" i="82"/>
  <c r="L1932" i="82"/>
  <c r="L1933" i="82"/>
  <c r="L1934" i="82"/>
  <c r="L1935" i="82"/>
  <c r="L1936" i="82"/>
  <c r="L1937" i="82"/>
  <c r="L1938" i="82"/>
  <c r="L1939" i="82"/>
  <c r="L1940" i="82"/>
  <c r="L1941" i="82"/>
  <c r="L1942" i="82"/>
  <c r="L1943" i="82"/>
  <c r="L1944" i="82"/>
  <c r="L1945" i="82"/>
  <c r="L1946" i="82"/>
  <c r="L1947" i="82"/>
  <c r="L1948" i="82"/>
  <c r="L1949" i="82"/>
  <c r="L1950" i="82"/>
  <c r="L1951" i="82"/>
  <c r="L1952" i="82"/>
  <c r="L1953" i="82"/>
  <c r="L1954" i="82"/>
  <c r="L1955" i="82"/>
  <c r="L1956" i="82"/>
  <c r="L1957" i="82"/>
  <c r="L1958" i="82"/>
  <c r="L1959" i="82"/>
  <c r="L1960" i="82"/>
  <c r="L1961" i="82"/>
  <c r="L1962" i="82"/>
  <c r="L1963" i="82"/>
  <c r="L1964" i="82"/>
  <c r="L1965" i="82"/>
  <c r="L1966" i="82"/>
  <c r="L1967" i="82"/>
  <c r="L1968" i="82"/>
  <c r="L1969" i="82"/>
  <c r="L1970" i="82"/>
  <c r="L1971" i="82"/>
  <c r="L1972" i="82"/>
  <c r="L1973" i="82"/>
  <c r="L1974" i="82"/>
  <c r="L1975" i="82"/>
  <c r="L1976" i="82"/>
  <c r="L1977" i="82"/>
  <c r="L1978" i="82"/>
  <c r="L1979" i="82"/>
  <c r="L1980" i="82"/>
  <c r="L1981" i="82"/>
  <c r="L1982" i="82"/>
  <c r="L1983" i="82"/>
  <c r="L1984" i="82"/>
  <c r="L1985" i="82"/>
  <c r="L1986" i="82"/>
  <c r="L1987" i="82"/>
  <c r="L1988" i="82"/>
  <c r="L1989" i="82"/>
  <c r="L1990" i="82"/>
  <c r="L1991" i="82"/>
  <c r="L1992" i="82"/>
  <c r="L1993" i="82"/>
  <c r="L1994" i="82"/>
  <c r="L1995" i="82"/>
  <c r="L1996" i="82"/>
  <c r="L1997" i="82"/>
  <c r="L1998" i="82"/>
  <c r="L1999" i="82"/>
  <c r="L2000" i="82"/>
  <c r="L2001" i="82"/>
  <c r="L2002" i="82"/>
  <c r="L2003" i="82"/>
  <c r="L2004" i="82"/>
  <c r="L2005" i="82"/>
  <c r="L2006" i="82"/>
  <c r="L2007" i="82"/>
  <c r="L2008" i="82"/>
  <c r="L2009" i="82"/>
  <c r="L2010" i="82"/>
  <c r="L2011" i="82"/>
  <c r="L2012" i="82"/>
  <c r="L2013" i="82"/>
  <c r="L2014" i="82"/>
  <c r="L2015" i="82"/>
  <c r="L2016" i="82"/>
  <c r="L2017" i="82"/>
  <c r="L2018" i="82"/>
  <c r="L2019" i="82"/>
  <c r="L2020" i="82"/>
  <c r="L2021" i="82"/>
  <c r="L2022" i="82"/>
  <c r="L2023" i="82"/>
  <c r="L2024" i="82"/>
  <c r="L2025" i="82"/>
  <c r="L2026" i="82"/>
  <c r="L2027" i="82"/>
  <c r="L2028" i="82"/>
  <c r="L2029" i="82"/>
  <c r="L2030" i="82"/>
  <c r="L2031" i="82"/>
  <c r="L2032" i="82"/>
  <c r="L2033" i="82"/>
  <c r="L2034" i="82"/>
  <c r="L2035" i="82"/>
  <c r="L2036" i="82"/>
  <c r="L2037" i="82"/>
  <c r="L2038" i="82"/>
  <c r="L2039" i="82"/>
  <c r="L2040" i="82"/>
  <c r="L2041" i="82"/>
  <c r="L2042" i="82"/>
  <c r="L2043" i="82"/>
  <c r="L2044" i="82"/>
  <c r="L2045" i="82"/>
  <c r="L2046" i="82"/>
  <c r="L2047" i="82"/>
  <c r="L2048" i="82"/>
  <c r="L2049" i="82"/>
  <c r="L2050" i="82"/>
  <c r="L2051" i="82"/>
  <c r="L2052" i="82"/>
  <c r="L2053" i="82"/>
  <c r="L2054" i="82"/>
  <c r="L2055" i="82"/>
  <c r="L2056" i="82"/>
  <c r="L2057" i="82"/>
  <c r="L2058" i="82"/>
  <c r="L2059" i="82"/>
  <c r="L2060" i="82"/>
  <c r="L2061" i="82"/>
  <c r="L2062" i="82"/>
  <c r="L2063" i="82"/>
  <c r="L2064" i="82"/>
  <c r="L2065" i="82"/>
  <c r="L2066" i="82"/>
  <c r="L2067" i="82"/>
  <c r="L2068" i="82"/>
  <c r="L2069" i="82"/>
  <c r="L2070" i="82"/>
  <c r="L2071" i="82"/>
  <c r="L2072" i="82"/>
  <c r="L2073" i="82"/>
  <c r="L2074" i="82"/>
  <c r="L2075" i="82"/>
  <c r="L2076" i="82"/>
  <c r="L2077" i="82"/>
  <c r="L2078" i="82"/>
  <c r="L2079" i="82"/>
  <c r="L2080" i="82"/>
  <c r="L2081" i="82"/>
  <c r="L2082" i="82"/>
  <c r="L2083" i="82"/>
  <c r="L2084" i="82"/>
  <c r="L2085" i="82"/>
  <c r="L2086" i="82"/>
  <c r="L2087" i="82"/>
  <c r="L2088" i="82"/>
  <c r="L2089" i="82"/>
  <c r="L2090" i="82"/>
  <c r="L2091" i="82"/>
  <c r="L2092" i="82"/>
  <c r="L2093" i="82"/>
  <c r="L2094" i="82"/>
  <c r="L2095" i="82"/>
  <c r="L2096" i="82"/>
  <c r="L2097" i="82"/>
  <c r="L2098" i="82"/>
  <c r="L2099" i="82"/>
  <c r="L2100" i="82"/>
  <c r="L2101" i="82"/>
  <c r="L2102" i="82"/>
  <c r="L2103" i="82"/>
  <c r="L2104" i="82"/>
  <c r="L2105" i="82"/>
  <c r="L2106" i="82"/>
  <c r="L2107" i="82"/>
  <c r="L2108" i="82"/>
  <c r="L2109" i="82"/>
  <c r="L2110" i="82"/>
  <c r="L2111" i="82"/>
  <c r="L2112" i="82"/>
  <c r="L2113" i="82"/>
  <c r="L2114" i="82"/>
  <c r="L2115" i="82"/>
  <c r="L2116" i="82"/>
  <c r="L2117" i="82"/>
  <c r="L2118" i="82"/>
  <c r="L2119" i="82"/>
  <c r="L2120" i="82"/>
  <c r="L2121" i="82"/>
  <c r="L2122" i="82"/>
  <c r="L2123" i="82"/>
  <c r="L2124" i="82"/>
  <c r="L2125" i="82"/>
  <c r="L2126" i="82"/>
  <c r="L2127" i="82"/>
  <c r="L2128" i="82"/>
  <c r="L2129" i="82"/>
  <c r="L2130" i="82"/>
  <c r="L2131" i="82"/>
  <c r="L2132" i="82"/>
  <c r="L2133" i="82"/>
  <c r="L2134" i="82"/>
  <c r="L2135" i="82"/>
  <c r="L2136" i="82"/>
  <c r="L2137" i="82"/>
  <c r="L2138" i="82"/>
  <c r="L2139" i="82"/>
  <c r="L2140" i="82"/>
  <c r="L2141" i="82"/>
  <c r="L2142" i="82"/>
  <c r="L2143" i="82"/>
  <c r="L2144" i="82"/>
  <c r="L2145" i="82"/>
  <c r="L2146" i="82"/>
  <c r="L2147" i="82"/>
  <c r="L2148" i="82"/>
  <c r="L2149" i="82"/>
  <c r="L2150" i="82"/>
  <c r="L2151" i="82"/>
  <c r="L2152" i="82"/>
  <c r="L2153" i="82"/>
  <c r="L2154" i="82"/>
  <c r="L2155" i="82"/>
  <c r="L2156" i="82"/>
  <c r="L2157" i="82"/>
  <c r="L2158" i="82"/>
  <c r="L2159" i="82"/>
  <c r="L2160" i="82"/>
  <c r="L2161" i="82"/>
  <c r="L2162" i="82"/>
  <c r="L2163" i="82"/>
  <c r="L2164" i="82"/>
  <c r="L2165" i="82"/>
  <c r="L2166" i="82"/>
  <c r="L2167" i="82"/>
  <c r="L2168" i="82"/>
  <c r="L2169" i="82"/>
  <c r="L2170" i="82"/>
  <c r="L2171" i="82"/>
  <c r="L2172" i="82"/>
  <c r="L2173" i="82"/>
  <c r="L2174" i="82"/>
  <c r="L2175" i="82"/>
  <c r="L2176" i="82"/>
  <c r="L2177" i="82"/>
  <c r="L2178" i="82"/>
  <c r="L2179" i="82"/>
  <c r="L2180" i="82"/>
  <c r="L2181" i="82"/>
  <c r="L2182" i="82"/>
  <c r="L2183" i="82"/>
  <c r="L2184" i="82"/>
  <c r="L2185" i="82"/>
  <c r="L2186" i="82"/>
  <c r="L2187" i="82"/>
  <c r="L2188" i="82"/>
  <c r="L2189" i="82"/>
  <c r="L2190" i="82"/>
  <c r="L2191" i="82"/>
  <c r="L2192" i="82"/>
  <c r="L2193" i="82"/>
  <c r="L2194" i="82"/>
  <c r="L2195" i="82"/>
  <c r="L2196" i="82"/>
  <c r="L2" i="82"/>
  <c r="L2198" i="80"/>
  <c r="L2197" i="80"/>
  <c r="L2196" i="80"/>
  <c r="L2195" i="80"/>
  <c r="L2194" i="80"/>
  <c r="L2193" i="80"/>
  <c r="L2192" i="80"/>
  <c r="L2191" i="80"/>
  <c r="L2190" i="80"/>
  <c r="L2189" i="80"/>
  <c r="L2188" i="80"/>
  <c r="L2187" i="80"/>
  <c r="L2186" i="80"/>
  <c r="L2185" i="80"/>
  <c r="L2184" i="80"/>
  <c r="L2183" i="80"/>
  <c r="L2182" i="80"/>
  <c r="L2181" i="80"/>
  <c r="L2180" i="80"/>
  <c r="L2179" i="80"/>
  <c r="L2178" i="80"/>
  <c r="L2177" i="80"/>
  <c r="L2176" i="80"/>
  <c r="L2175" i="80"/>
  <c r="L2174" i="80"/>
  <c r="L2173" i="80"/>
  <c r="L2172" i="80"/>
  <c r="L2171" i="80"/>
  <c r="L2170" i="80"/>
  <c r="L2169" i="80"/>
  <c r="L2168" i="80"/>
  <c r="L2167" i="80"/>
  <c r="L2166" i="80"/>
  <c r="L2165" i="80"/>
  <c r="L2164" i="80"/>
  <c r="L2163" i="80"/>
  <c r="L2162" i="80"/>
  <c r="L2161" i="80"/>
  <c r="L2160" i="80"/>
  <c r="L2159" i="80"/>
  <c r="L2158" i="80"/>
  <c r="L2157" i="80"/>
  <c r="L2156" i="80"/>
  <c r="L2155" i="80"/>
  <c r="L2154" i="80"/>
  <c r="L2153" i="80"/>
  <c r="L2152" i="80"/>
  <c r="L2151" i="80"/>
  <c r="L2150" i="80"/>
  <c r="L2149" i="80"/>
  <c r="L2148" i="80"/>
  <c r="L2147" i="80"/>
  <c r="L2146" i="80"/>
  <c r="L2145" i="80"/>
  <c r="L2144" i="80"/>
  <c r="L2143" i="80"/>
  <c r="L2142" i="80"/>
  <c r="L2141" i="80"/>
  <c r="L2140" i="80"/>
  <c r="L2139" i="80"/>
  <c r="L2138" i="80"/>
  <c r="L2137" i="80"/>
  <c r="L2136" i="80"/>
  <c r="L2135" i="80"/>
  <c r="L2134" i="80"/>
  <c r="L2133" i="80"/>
  <c r="L2132" i="80"/>
  <c r="L2131" i="80"/>
  <c r="L2130" i="80"/>
  <c r="L2129" i="80"/>
  <c r="L2128" i="80"/>
  <c r="L2127" i="80"/>
  <c r="L2126" i="80"/>
  <c r="L2125" i="80"/>
  <c r="L2124" i="80"/>
  <c r="L2123" i="80"/>
  <c r="L2122" i="80"/>
  <c r="L2121" i="80"/>
  <c r="L2120" i="80"/>
  <c r="L2119" i="80"/>
  <c r="L2118" i="80"/>
  <c r="L2117" i="80"/>
  <c r="L2116" i="80"/>
  <c r="L2115" i="80"/>
  <c r="L2114" i="80"/>
  <c r="L2113" i="80"/>
  <c r="L2112" i="80"/>
  <c r="L2111" i="80"/>
  <c r="L2110" i="80"/>
  <c r="L2109" i="80"/>
  <c r="L2108" i="80"/>
  <c r="L2107" i="80"/>
  <c r="L2106" i="80"/>
  <c r="L2105" i="80"/>
  <c r="L2104" i="80"/>
  <c r="L2103" i="80"/>
  <c r="L2102" i="80"/>
  <c r="L2101" i="80"/>
  <c r="L2100" i="80"/>
  <c r="L2099" i="80"/>
  <c r="L2098" i="80"/>
  <c r="L2097" i="80"/>
  <c r="L2096" i="80"/>
  <c r="L2095" i="80"/>
  <c r="L2094" i="80"/>
  <c r="L2093" i="80"/>
  <c r="L2092" i="80"/>
  <c r="L2091" i="80"/>
  <c r="L2090" i="80"/>
  <c r="L2089" i="80"/>
  <c r="L2088" i="80"/>
  <c r="L2087" i="80"/>
  <c r="L2086" i="80"/>
  <c r="L2085" i="80"/>
  <c r="L2084" i="80"/>
  <c r="L2083" i="80"/>
  <c r="L2082" i="80"/>
  <c r="L2081" i="80"/>
  <c r="L2080" i="80"/>
  <c r="L2079" i="80"/>
  <c r="L2078" i="80"/>
  <c r="L2077" i="80"/>
  <c r="L2076" i="80"/>
  <c r="L2075" i="80"/>
  <c r="L2074" i="80"/>
  <c r="L2073" i="80"/>
  <c r="L2072" i="80"/>
  <c r="L2071" i="80"/>
  <c r="L2070" i="80"/>
  <c r="L2069" i="80"/>
  <c r="L2068" i="80"/>
  <c r="L2067" i="80"/>
  <c r="L2066" i="80"/>
  <c r="L2065" i="80"/>
  <c r="L2064" i="80"/>
  <c r="L2063" i="80"/>
  <c r="L2062" i="80"/>
  <c r="L2061" i="80"/>
  <c r="L2060" i="80"/>
  <c r="L2059" i="80"/>
  <c r="L2058" i="80"/>
  <c r="L2057" i="80"/>
  <c r="L2056" i="80"/>
  <c r="L2055" i="80"/>
  <c r="L2054" i="80"/>
  <c r="L2053" i="80"/>
  <c r="L2052" i="80"/>
  <c r="L2051" i="80"/>
  <c r="L2050" i="80"/>
  <c r="L2049" i="80"/>
  <c r="L2048" i="80"/>
  <c r="L2047" i="80"/>
  <c r="L2046" i="80"/>
  <c r="L2045" i="80"/>
  <c r="L2044" i="80"/>
  <c r="L2043" i="80"/>
  <c r="L2042" i="80"/>
  <c r="L2041" i="80"/>
  <c r="L2040" i="80"/>
  <c r="L2039" i="80"/>
  <c r="L2038" i="80"/>
  <c r="L2037" i="80"/>
  <c r="L2036" i="80"/>
  <c r="L2035" i="80"/>
  <c r="L2034" i="80"/>
  <c r="L2033" i="80"/>
  <c r="L2032" i="80"/>
  <c r="L2031" i="80"/>
  <c r="L2030" i="80"/>
  <c r="L2029" i="80"/>
  <c r="L2028" i="80"/>
  <c r="L2027" i="80"/>
  <c r="L2026" i="80"/>
  <c r="L2025" i="80"/>
  <c r="L2024" i="80"/>
  <c r="L2023" i="80"/>
  <c r="L2022" i="80"/>
  <c r="L2021" i="80"/>
  <c r="L2020" i="80"/>
  <c r="L2019" i="80"/>
  <c r="L2018" i="80"/>
  <c r="L2017" i="80"/>
  <c r="L2016" i="80"/>
  <c r="L2015" i="80"/>
  <c r="L2014" i="80"/>
  <c r="L2013" i="80"/>
  <c r="L2012" i="80"/>
  <c r="L2011" i="80"/>
  <c r="L2010" i="80"/>
  <c r="L2009" i="80"/>
  <c r="L2008" i="80"/>
  <c r="L2007" i="80"/>
  <c r="L2006" i="80"/>
  <c r="L2005" i="80"/>
  <c r="L2004" i="80"/>
  <c r="L2003" i="80"/>
  <c r="L2002" i="80"/>
  <c r="L2001" i="80"/>
  <c r="L2000" i="80"/>
  <c r="L1999" i="80"/>
  <c r="L1998" i="80"/>
  <c r="L1997" i="80"/>
  <c r="L1996" i="80"/>
  <c r="L1995" i="80"/>
  <c r="L1994" i="80"/>
  <c r="L1993" i="80"/>
  <c r="L1992" i="80"/>
  <c r="L1991" i="80"/>
  <c r="L1990" i="80"/>
  <c r="L1989" i="80"/>
  <c r="L1988" i="80"/>
  <c r="L1987" i="80"/>
  <c r="L1986" i="80"/>
  <c r="L1985" i="80"/>
  <c r="L1984" i="80"/>
  <c r="L1983" i="80"/>
  <c r="L1982" i="80"/>
  <c r="L1981" i="80"/>
  <c r="L1980" i="80"/>
  <c r="L1979" i="80"/>
  <c r="L1978" i="80"/>
  <c r="L1977" i="80"/>
  <c r="L1976" i="80"/>
  <c r="L1975" i="80"/>
  <c r="L1974" i="80"/>
  <c r="L1973" i="80"/>
  <c r="L1972" i="80"/>
  <c r="L1971" i="80"/>
  <c r="L1970" i="80"/>
  <c r="L1969" i="80"/>
  <c r="L1968" i="80"/>
  <c r="L1967" i="80"/>
  <c r="L1966" i="80"/>
  <c r="L1965" i="80"/>
  <c r="L1964" i="80"/>
  <c r="L1963" i="80"/>
  <c r="L1962" i="80"/>
  <c r="L1961" i="80"/>
  <c r="L1960" i="80"/>
  <c r="L1959" i="80"/>
  <c r="L1958" i="80"/>
  <c r="L1957" i="80"/>
  <c r="L1956" i="80"/>
  <c r="L1955" i="80"/>
  <c r="L1954" i="80"/>
  <c r="L1953" i="80"/>
  <c r="L1952" i="80"/>
  <c r="L1951" i="80"/>
  <c r="L1950" i="80"/>
  <c r="L1949" i="80"/>
  <c r="L1948" i="80"/>
  <c r="L1947" i="80"/>
  <c r="L1946" i="80"/>
  <c r="L1945" i="80"/>
  <c r="L1944" i="80"/>
  <c r="L1943" i="80"/>
  <c r="L1942" i="80"/>
  <c r="L1941" i="80"/>
  <c r="L1940" i="80"/>
  <c r="L1939" i="80"/>
  <c r="L1938" i="80"/>
  <c r="L1937" i="80"/>
  <c r="L1936" i="80"/>
  <c r="L1935" i="80"/>
  <c r="L1934" i="80"/>
  <c r="L1933" i="80"/>
  <c r="L1932" i="80"/>
  <c r="L1931" i="80"/>
  <c r="L1930" i="80"/>
  <c r="L1929" i="80"/>
  <c r="L1928" i="80"/>
  <c r="L1927" i="80"/>
  <c r="L1926" i="80"/>
  <c r="L1925" i="80"/>
  <c r="L1924" i="80"/>
  <c r="L1923" i="80"/>
  <c r="L1922" i="80"/>
  <c r="L1921" i="80"/>
  <c r="L1920" i="80"/>
  <c r="L1919" i="80"/>
  <c r="L1918" i="80"/>
  <c r="L1917" i="80"/>
  <c r="L1916" i="80"/>
  <c r="L1915" i="80"/>
  <c r="L1914" i="80"/>
  <c r="L1913" i="80"/>
  <c r="L1912" i="80"/>
  <c r="L1911" i="80"/>
  <c r="L1910" i="80"/>
  <c r="L1909" i="80"/>
  <c r="L1908" i="80"/>
  <c r="L1907" i="80"/>
  <c r="L1906" i="80"/>
  <c r="L1905" i="80"/>
  <c r="L1904" i="80"/>
  <c r="L1903" i="80"/>
  <c r="L1902" i="80"/>
  <c r="L1901" i="80"/>
  <c r="L1900" i="80"/>
  <c r="L1899" i="80"/>
  <c r="L1898" i="80"/>
  <c r="L1897" i="80"/>
  <c r="L1896" i="80"/>
  <c r="L1895" i="80"/>
  <c r="L1894" i="80"/>
  <c r="L1893" i="80"/>
  <c r="L1892" i="80"/>
  <c r="L1891" i="80"/>
  <c r="L1890" i="80"/>
  <c r="L1889" i="80"/>
  <c r="L1888" i="80"/>
  <c r="L1887" i="80"/>
  <c r="L1886" i="80"/>
  <c r="L1885" i="80"/>
  <c r="L1884" i="80"/>
  <c r="L1883" i="80"/>
  <c r="L1882" i="80"/>
  <c r="L1881" i="80"/>
  <c r="L1880" i="80"/>
  <c r="L1879" i="80"/>
  <c r="L1878" i="80"/>
  <c r="L1877" i="80"/>
  <c r="L1876" i="80"/>
  <c r="L1875" i="80"/>
  <c r="L1874" i="80"/>
  <c r="L1873" i="80"/>
  <c r="L1872" i="80"/>
  <c r="L1871" i="80"/>
  <c r="L1870" i="80"/>
  <c r="L1869" i="80"/>
  <c r="L1868" i="80"/>
  <c r="L1867" i="80"/>
  <c r="L1866" i="80"/>
  <c r="L1865" i="80"/>
  <c r="L1864" i="80"/>
  <c r="L1863" i="80"/>
  <c r="L1862" i="80"/>
  <c r="L1861" i="80"/>
  <c r="L1860" i="80"/>
  <c r="L1859" i="80"/>
  <c r="L1858" i="80"/>
  <c r="L1857" i="80"/>
  <c r="L1856" i="80"/>
  <c r="L1855" i="80"/>
  <c r="L1854" i="80"/>
  <c r="L1853" i="80"/>
  <c r="L1852" i="80"/>
  <c r="L1851" i="80"/>
  <c r="L1850" i="80"/>
  <c r="L1849" i="80"/>
  <c r="L1848" i="80"/>
  <c r="L1847" i="80"/>
  <c r="L1846" i="80"/>
  <c r="L1845" i="80"/>
  <c r="L1844" i="80"/>
  <c r="L1843" i="80"/>
  <c r="L1842" i="80"/>
  <c r="L1841" i="80"/>
  <c r="L1840" i="80"/>
  <c r="L1839" i="80"/>
  <c r="L1838" i="80"/>
  <c r="L1837" i="80"/>
  <c r="L1836" i="80"/>
  <c r="L1835" i="80"/>
  <c r="L1834" i="80"/>
  <c r="L1833" i="80"/>
  <c r="L1832" i="80"/>
  <c r="L1831" i="80"/>
  <c r="L1830" i="80"/>
  <c r="L1829" i="80"/>
  <c r="L1828" i="80"/>
  <c r="L1827" i="80"/>
  <c r="L1826" i="80"/>
  <c r="L1825" i="80"/>
  <c r="L1824" i="80"/>
  <c r="L1823" i="80"/>
  <c r="L1822" i="80"/>
  <c r="L1821" i="80"/>
  <c r="L1820" i="80"/>
  <c r="L1819" i="80"/>
  <c r="L1818" i="80"/>
  <c r="L1817" i="80"/>
  <c r="L1816" i="80"/>
  <c r="L1815" i="80"/>
  <c r="L1814" i="80"/>
  <c r="L1813" i="80"/>
  <c r="L1812" i="80"/>
  <c r="L1811" i="80"/>
  <c r="L1810" i="80"/>
  <c r="L1809" i="80"/>
  <c r="L1808" i="80"/>
  <c r="L1807" i="80"/>
  <c r="L1806" i="80"/>
  <c r="L1805" i="80"/>
  <c r="L1804" i="80"/>
  <c r="L1803" i="80"/>
  <c r="L1802" i="80"/>
  <c r="L1801" i="80"/>
  <c r="L1800" i="80"/>
  <c r="L1799" i="80"/>
  <c r="L1798" i="80"/>
  <c r="L1797" i="80"/>
  <c r="L1796" i="80"/>
  <c r="L1795" i="80"/>
  <c r="L1794" i="80"/>
  <c r="L1793" i="80"/>
  <c r="L1792" i="80"/>
  <c r="L1791" i="80"/>
  <c r="L1790" i="80"/>
  <c r="L1789" i="80"/>
  <c r="L1788" i="80"/>
  <c r="L1787" i="80"/>
  <c r="L1786" i="80"/>
  <c r="L1785" i="80"/>
  <c r="L1784" i="80"/>
  <c r="L1783" i="80"/>
  <c r="L1782" i="80"/>
  <c r="L1781" i="80"/>
  <c r="L1780" i="80"/>
  <c r="L1779" i="80"/>
  <c r="L1778" i="80"/>
  <c r="L1777" i="80"/>
  <c r="L1776" i="80"/>
  <c r="L1775" i="80"/>
  <c r="L1774" i="80"/>
  <c r="L1773" i="80"/>
  <c r="L1772" i="80"/>
  <c r="L1771" i="80"/>
  <c r="L1770" i="80"/>
  <c r="L1769" i="80"/>
  <c r="L1768" i="80"/>
  <c r="L1767" i="80"/>
  <c r="L1766" i="80"/>
  <c r="L1765" i="80"/>
  <c r="L1764" i="80"/>
  <c r="L1763" i="80"/>
  <c r="L1762" i="80"/>
  <c r="L1761" i="80"/>
  <c r="L1760" i="80"/>
  <c r="L1759" i="80"/>
  <c r="L1758" i="80"/>
  <c r="L1757" i="80"/>
  <c r="L1756" i="80"/>
  <c r="L1755" i="80"/>
  <c r="L1754" i="80"/>
  <c r="L1753" i="80"/>
  <c r="L1752" i="80"/>
  <c r="L1751" i="80"/>
  <c r="L1750" i="80"/>
  <c r="L1749" i="80"/>
  <c r="L1748" i="80"/>
  <c r="L1747" i="80"/>
  <c r="L1746" i="80"/>
  <c r="L1745" i="80"/>
  <c r="L1744" i="80"/>
  <c r="L1743" i="80"/>
  <c r="L1742" i="80"/>
  <c r="L1741" i="80"/>
  <c r="L1740" i="80"/>
  <c r="L1739" i="80"/>
  <c r="L1738" i="80"/>
  <c r="L1737" i="80"/>
  <c r="L1736" i="80"/>
  <c r="L1735" i="80"/>
  <c r="L1734" i="80"/>
  <c r="L1733" i="80"/>
  <c r="L1732" i="80"/>
  <c r="L1731" i="80"/>
  <c r="L1730" i="80"/>
  <c r="L1729" i="80"/>
  <c r="L1728" i="80"/>
  <c r="L1727" i="80"/>
  <c r="L1726" i="80"/>
  <c r="L1725" i="80"/>
  <c r="L1724" i="80"/>
  <c r="L1723" i="80"/>
  <c r="L1722" i="80"/>
  <c r="L1721" i="80"/>
  <c r="L1720" i="80"/>
  <c r="L1719" i="80"/>
  <c r="L1718" i="80"/>
  <c r="L1717" i="80"/>
  <c r="L1716" i="80"/>
  <c r="L1715" i="80"/>
  <c r="L1714" i="80"/>
  <c r="L1713" i="80"/>
  <c r="L1712" i="80"/>
  <c r="L1711" i="80"/>
  <c r="L1710" i="80"/>
  <c r="L1709" i="80"/>
  <c r="L1708" i="80"/>
  <c r="L1707" i="80"/>
  <c r="L1706" i="80"/>
  <c r="L1705" i="80"/>
  <c r="L1704" i="80"/>
  <c r="L1703" i="80"/>
  <c r="L1702" i="80"/>
  <c r="L1701" i="80"/>
  <c r="L1700" i="80"/>
  <c r="L1699" i="80"/>
  <c r="L1698" i="80"/>
  <c r="L1697" i="80"/>
  <c r="L1696" i="80"/>
  <c r="L1695" i="80"/>
  <c r="L1694" i="80"/>
  <c r="L1693" i="80"/>
  <c r="L1692" i="80"/>
  <c r="L1691" i="80"/>
  <c r="L1690" i="80"/>
  <c r="L1689" i="80"/>
  <c r="L1688" i="80"/>
  <c r="L1687" i="80"/>
  <c r="L1686" i="80"/>
  <c r="L1685" i="80"/>
  <c r="L1684" i="80"/>
  <c r="L1683" i="80"/>
  <c r="L1682" i="80"/>
  <c r="L1681" i="80"/>
  <c r="L1680" i="80"/>
  <c r="L1679" i="80"/>
  <c r="L1678" i="80"/>
  <c r="L1677" i="80"/>
  <c r="L1676" i="80"/>
  <c r="L1675" i="80"/>
  <c r="L1674" i="80"/>
  <c r="L1673" i="80"/>
  <c r="L1672" i="80"/>
  <c r="L1671" i="80"/>
  <c r="L1670" i="80"/>
  <c r="L1669" i="80"/>
  <c r="L1668" i="80"/>
  <c r="L1667" i="80"/>
  <c r="L1666" i="80"/>
  <c r="L1665" i="80"/>
  <c r="L1664" i="80"/>
  <c r="L1663" i="80"/>
  <c r="L1662" i="80"/>
  <c r="L1661" i="80"/>
  <c r="L1660" i="80"/>
  <c r="L1659" i="80"/>
  <c r="L1658" i="80"/>
  <c r="L1657" i="80"/>
  <c r="L1656" i="80"/>
  <c r="L1655" i="80"/>
  <c r="L1654" i="80"/>
  <c r="L1653" i="80"/>
  <c r="L1652" i="80"/>
  <c r="L1651" i="80"/>
  <c r="L1650" i="80"/>
  <c r="L1649" i="80"/>
  <c r="L1648" i="80"/>
  <c r="L1647" i="80"/>
  <c r="L1646" i="80"/>
  <c r="L1645" i="80"/>
  <c r="L1644" i="80"/>
  <c r="L1643" i="80"/>
  <c r="L1642" i="80"/>
  <c r="L1641" i="80"/>
  <c r="L1640" i="80"/>
  <c r="L1639" i="80"/>
  <c r="L1638" i="80"/>
  <c r="L1637" i="80"/>
  <c r="L1636" i="80"/>
  <c r="L1635" i="80"/>
  <c r="L1634" i="80"/>
  <c r="L1633" i="80"/>
  <c r="L1632" i="80"/>
  <c r="L1631" i="80"/>
  <c r="L1630" i="80"/>
  <c r="L1629" i="80"/>
  <c r="L1628" i="80"/>
  <c r="L1627" i="80"/>
  <c r="L1626" i="80"/>
  <c r="L1625" i="80"/>
  <c r="L1624" i="80"/>
  <c r="L1623" i="80"/>
  <c r="L1622" i="80"/>
  <c r="L1621" i="80"/>
  <c r="L1620" i="80"/>
  <c r="L1619" i="80"/>
  <c r="L1618" i="80"/>
  <c r="L1617" i="80"/>
  <c r="L1616" i="80"/>
  <c r="L1615" i="80"/>
  <c r="L1614" i="80"/>
  <c r="L1613" i="80"/>
  <c r="L1612" i="80"/>
  <c r="L1611" i="80"/>
  <c r="L1610" i="80"/>
  <c r="L1609" i="80"/>
  <c r="L1608" i="80"/>
  <c r="L1607" i="80"/>
  <c r="L1606" i="80"/>
  <c r="L1605" i="80"/>
  <c r="L1604" i="80"/>
  <c r="L1603" i="80"/>
  <c r="L1602" i="80"/>
  <c r="L1601" i="80"/>
  <c r="L1600" i="80"/>
  <c r="L1599" i="80"/>
  <c r="L1598" i="80"/>
  <c r="L1597" i="80"/>
  <c r="L1596" i="80"/>
  <c r="L1595" i="80"/>
  <c r="L1594" i="80"/>
  <c r="L1593" i="80"/>
  <c r="L1592" i="80"/>
  <c r="L1591" i="80"/>
  <c r="L1590" i="80"/>
  <c r="L1589" i="80"/>
  <c r="L1588" i="80"/>
  <c r="L1587" i="80"/>
  <c r="L1586" i="80"/>
  <c r="L1585" i="80"/>
  <c r="L1584" i="80"/>
  <c r="L1583" i="80"/>
  <c r="L1582" i="80"/>
  <c r="L1581" i="80"/>
  <c r="L1580" i="80"/>
  <c r="L1579" i="80"/>
  <c r="L1578" i="80"/>
  <c r="L1577" i="80"/>
  <c r="L1576" i="80"/>
  <c r="L1575" i="80"/>
  <c r="L1574" i="80"/>
  <c r="L1573" i="80"/>
  <c r="L1572" i="80"/>
  <c r="L1571" i="80"/>
  <c r="L1570" i="80"/>
  <c r="L1569" i="80"/>
  <c r="L1568" i="80"/>
  <c r="L1567" i="80"/>
  <c r="L1566" i="80"/>
  <c r="L1565" i="80"/>
  <c r="L1564" i="80"/>
  <c r="L1563" i="80"/>
  <c r="L1562" i="80"/>
  <c r="L1561" i="80"/>
  <c r="L1560" i="80"/>
  <c r="L1559" i="80"/>
  <c r="L1558" i="80"/>
  <c r="L1557" i="80"/>
  <c r="L1556" i="80"/>
  <c r="L1555" i="80"/>
  <c r="L1554" i="80"/>
  <c r="L1553" i="80"/>
  <c r="L1552" i="80"/>
  <c r="L1551" i="80"/>
  <c r="L1550" i="80"/>
  <c r="L1549" i="80"/>
  <c r="L1548" i="80"/>
  <c r="L1547" i="80"/>
  <c r="L1546" i="80"/>
  <c r="L1545" i="80"/>
  <c r="L1544" i="80"/>
  <c r="L1543" i="80"/>
  <c r="L1542" i="80"/>
  <c r="L1541" i="80"/>
  <c r="L1540" i="80"/>
  <c r="L1539" i="80"/>
  <c r="L1538" i="80"/>
  <c r="L1537" i="80"/>
  <c r="L1536" i="80"/>
  <c r="L1535" i="80"/>
  <c r="L1534" i="80"/>
  <c r="L1533" i="80"/>
  <c r="L1532" i="80"/>
  <c r="L1531" i="80"/>
  <c r="L1530" i="80"/>
  <c r="L1529" i="80"/>
  <c r="L1528" i="80"/>
  <c r="L1527" i="80"/>
  <c r="L1526" i="80"/>
  <c r="L1525" i="80"/>
  <c r="L1524" i="80"/>
  <c r="L1523" i="80"/>
  <c r="L1522" i="80"/>
  <c r="L1521" i="80"/>
  <c r="L1520" i="80"/>
  <c r="L1519" i="80"/>
  <c r="L1518" i="80"/>
  <c r="L1517" i="80"/>
  <c r="L1516" i="80"/>
  <c r="L1515" i="80"/>
  <c r="L1514" i="80"/>
  <c r="L1513" i="80"/>
  <c r="L1512" i="80"/>
  <c r="L1511" i="80"/>
  <c r="L1510" i="80"/>
  <c r="L1509" i="80"/>
  <c r="L1508" i="80"/>
  <c r="L1507" i="80"/>
  <c r="L1506" i="80"/>
  <c r="L1505" i="80"/>
  <c r="L1504" i="80"/>
  <c r="L1503" i="80"/>
  <c r="L1502" i="80"/>
  <c r="L1501" i="80"/>
  <c r="L1500" i="80"/>
  <c r="L1499" i="80"/>
  <c r="L1498" i="80"/>
  <c r="L1497" i="80"/>
  <c r="L1496" i="80"/>
  <c r="L1495" i="80"/>
  <c r="L1494" i="80"/>
  <c r="L1493" i="80"/>
  <c r="L1492" i="80"/>
  <c r="L1491" i="80"/>
  <c r="L1490" i="80"/>
  <c r="L1489" i="80"/>
  <c r="L1488" i="80"/>
  <c r="L1487" i="80"/>
  <c r="L1486" i="80"/>
  <c r="L1485" i="80"/>
  <c r="L1484" i="80"/>
  <c r="L1483" i="80"/>
  <c r="L1482" i="80"/>
  <c r="L1481" i="80"/>
  <c r="L1480" i="80"/>
  <c r="L1479" i="80"/>
  <c r="L1478" i="80"/>
  <c r="L1477" i="80"/>
  <c r="L1476" i="80"/>
  <c r="L1475" i="80"/>
  <c r="L1474" i="80"/>
  <c r="L1473" i="80"/>
  <c r="L1472" i="80"/>
  <c r="L1471" i="80"/>
  <c r="L1470" i="80"/>
  <c r="L1469" i="80"/>
  <c r="L1468" i="80"/>
  <c r="L1467" i="80"/>
  <c r="L1466" i="80"/>
  <c r="L1465" i="80"/>
  <c r="L1464" i="80"/>
  <c r="L1463" i="80"/>
  <c r="L1462" i="80"/>
  <c r="L1461" i="80"/>
  <c r="L1460" i="80"/>
  <c r="L1459" i="80"/>
  <c r="L1458" i="80"/>
  <c r="L1457" i="80"/>
  <c r="L1456" i="80"/>
  <c r="L1455" i="80"/>
  <c r="L1454" i="80"/>
  <c r="L1453" i="80"/>
  <c r="L1452" i="80"/>
  <c r="L1451" i="80"/>
  <c r="L1450" i="80"/>
  <c r="L1449" i="80"/>
  <c r="L1448" i="80"/>
  <c r="L1447" i="80"/>
  <c r="L1446" i="80"/>
  <c r="L1445" i="80"/>
  <c r="L1444" i="80"/>
  <c r="L1443" i="80"/>
  <c r="L1442" i="80"/>
  <c r="L1441" i="80"/>
  <c r="L1440" i="80"/>
  <c r="L1439" i="80"/>
  <c r="L1438" i="80"/>
  <c r="L1437" i="80"/>
  <c r="L1436" i="80"/>
  <c r="L1435" i="80"/>
  <c r="L1434" i="80"/>
  <c r="L1433" i="80"/>
  <c r="L1432" i="80"/>
  <c r="L1431" i="80"/>
  <c r="L1430" i="80"/>
  <c r="L1429" i="80"/>
  <c r="L1428" i="80"/>
  <c r="L1427" i="80"/>
  <c r="L1426" i="80"/>
  <c r="L1425" i="80"/>
  <c r="L1424" i="80"/>
  <c r="L1423" i="80"/>
  <c r="L1422" i="80"/>
  <c r="L1421" i="80"/>
  <c r="L1420" i="80"/>
  <c r="L1419" i="80"/>
  <c r="L1418" i="80"/>
  <c r="L1417" i="80"/>
  <c r="L1416" i="80"/>
  <c r="L1415" i="80"/>
  <c r="L1414" i="80"/>
  <c r="L1413" i="80"/>
  <c r="L1412" i="80"/>
  <c r="L1411" i="80"/>
  <c r="L1410" i="80"/>
  <c r="L1409" i="80"/>
  <c r="L1408" i="80"/>
  <c r="L1407" i="80"/>
  <c r="L1406" i="80"/>
  <c r="L1405" i="80"/>
  <c r="L1404" i="80"/>
  <c r="L1403" i="80"/>
  <c r="L1402" i="80"/>
  <c r="L1401" i="80"/>
  <c r="L1400" i="80"/>
  <c r="L1399" i="80"/>
  <c r="L1398" i="80"/>
  <c r="L1397" i="80"/>
  <c r="L1396" i="80"/>
  <c r="L1395" i="80"/>
  <c r="L1394" i="80"/>
  <c r="L1393" i="80"/>
  <c r="L1392" i="80"/>
  <c r="L1391" i="80"/>
  <c r="L1390" i="80"/>
  <c r="L1389" i="80"/>
  <c r="L1388" i="80"/>
  <c r="L1387" i="80"/>
  <c r="L1386" i="80"/>
  <c r="L1385" i="80"/>
  <c r="L1384" i="80"/>
  <c r="L1383" i="80"/>
  <c r="L1382" i="80"/>
  <c r="L1381" i="80"/>
  <c r="L1380" i="80"/>
  <c r="L1379" i="80"/>
  <c r="L1378" i="80"/>
  <c r="L1377" i="80"/>
  <c r="L1376" i="80"/>
  <c r="L1375" i="80"/>
  <c r="L1374" i="80"/>
  <c r="L1373" i="80"/>
  <c r="L1372" i="80"/>
  <c r="L1371" i="80"/>
  <c r="L1370" i="80"/>
  <c r="L1369" i="80"/>
  <c r="L1368" i="80"/>
  <c r="L1367" i="80"/>
  <c r="L1366" i="80"/>
  <c r="L1365" i="80"/>
  <c r="L1364" i="80"/>
  <c r="L1363" i="80"/>
  <c r="L1362" i="80"/>
  <c r="L1361" i="80"/>
  <c r="L1360" i="80"/>
  <c r="L1359" i="80"/>
  <c r="L1358" i="80"/>
  <c r="L1357" i="80"/>
  <c r="L1356" i="80"/>
  <c r="L1355" i="80"/>
  <c r="L1354" i="80"/>
  <c r="L1353" i="80"/>
  <c r="L1352" i="80"/>
  <c r="L1351" i="80"/>
  <c r="L1350" i="80"/>
  <c r="L1349" i="80"/>
  <c r="L1348" i="80"/>
  <c r="L1347" i="80"/>
  <c r="L1346" i="80"/>
  <c r="L1345" i="80"/>
  <c r="L1344" i="80"/>
  <c r="L1343" i="80"/>
  <c r="L1342" i="80"/>
  <c r="L1341" i="80"/>
  <c r="L1340" i="80"/>
  <c r="L1339" i="80"/>
  <c r="L1338" i="80"/>
  <c r="L1337" i="80"/>
  <c r="L1336" i="80"/>
  <c r="L1335" i="80"/>
  <c r="L1334" i="80"/>
  <c r="L1333" i="80"/>
  <c r="L1332" i="80"/>
  <c r="L1331" i="80"/>
  <c r="L1330" i="80"/>
  <c r="L1329" i="80"/>
  <c r="L1328" i="80"/>
  <c r="L1327" i="80"/>
  <c r="L1326" i="80"/>
  <c r="L1325" i="80"/>
  <c r="L1324" i="80"/>
  <c r="L1323" i="80"/>
  <c r="L1322" i="80"/>
  <c r="L1321" i="80"/>
  <c r="L1320" i="80"/>
  <c r="L1319" i="80"/>
  <c r="L1318" i="80"/>
  <c r="L1317" i="80"/>
  <c r="L1316" i="80"/>
  <c r="L1315" i="80"/>
  <c r="L1314" i="80"/>
  <c r="L1313" i="80"/>
  <c r="L1312" i="80"/>
  <c r="L1311" i="80"/>
  <c r="L1310" i="80"/>
  <c r="L1309" i="80"/>
  <c r="L1308" i="80"/>
  <c r="L1307" i="80"/>
  <c r="L1306" i="80"/>
  <c r="L1305" i="80"/>
  <c r="L1304" i="80"/>
  <c r="L1303" i="80"/>
  <c r="L1302" i="80"/>
  <c r="L1301" i="80"/>
  <c r="L1300" i="80"/>
  <c r="L1299" i="80"/>
  <c r="L1298" i="80"/>
  <c r="L1297" i="80"/>
  <c r="L1296" i="80"/>
  <c r="L1295" i="80"/>
  <c r="L1294" i="80"/>
  <c r="L1293" i="80"/>
  <c r="L1292" i="80"/>
  <c r="L1291" i="80"/>
  <c r="L1290" i="80"/>
  <c r="L1289" i="80"/>
  <c r="L1288" i="80"/>
  <c r="L1287" i="80"/>
  <c r="L1286" i="80"/>
  <c r="L1285" i="80"/>
  <c r="L1284" i="80"/>
  <c r="L1283" i="80"/>
  <c r="L1282" i="80"/>
  <c r="L1281" i="80"/>
  <c r="L1280" i="80"/>
  <c r="L1279" i="80"/>
  <c r="L1278" i="80"/>
  <c r="L1277" i="80"/>
  <c r="L1276" i="80"/>
  <c r="L1275" i="80"/>
  <c r="L1274" i="80"/>
  <c r="L1273" i="80"/>
  <c r="L1272" i="80"/>
  <c r="L1271" i="80"/>
  <c r="L1270" i="80"/>
  <c r="L1269" i="80"/>
  <c r="L1268" i="80"/>
  <c r="L1267" i="80"/>
  <c r="L1266" i="80"/>
  <c r="L1265" i="80"/>
  <c r="L1264" i="80"/>
  <c r="L1263" i="80"/>
  <c r="L1262" i="80"/>
  <c r="L1261" i="80"/>
  <c r="L1260" i="80"/>
  <c r="L1259" i="80"/>
  <c r="L1258" i="80"/>
  <c r="L1257" i="80"/>
  <c r="L1256" i="80"/>
  <c r="L1255" i="80"/>
  <c r="L1254" i="80"/>
  <c r="L1253" i="80"/>
  <c r="L1252" i="80"/>
  <c r="L1251" i="80"/>
  <c r="L1250" i="80"/>
  <c r="L1249" i="80"/>
  <c r="L1248" i="80"/>
  <c r="L1247" i="80"/>
  <c r="L1246" i="80"/>
  <c r="L1245" i="80"/>
  <c r="L1244" i="80"/>
  <c r="L1243" i="80"/>
  <c r="L1242" i="80"/>
  <c r="L1241" i="80"/>
  <c r="L1240" i="80"/>
  <c r="L1239" i="80"/>
  <c r="L1238" i="80"/>
  <c r="L1237" i="80"/>
  <c r="L1236" i="80"/>
  <c r="L1235" i="80"/>
  <c r="L1234" i="80"/>
  <c r="L1233" i="80"/>
  <c r="L1232" i="80"/>
  <c r="L1231" i="80"/>
  <c r="L1230" i="80"/>
  <c r="L1229" i="80"/>
  <c r="L1228" i="80"/>
  <c r="L1227" i="80"/>
  <c r="L1226" i="80"/>
  <c r="L1225" i="80"/>
  <c r="L1224" i="80"/>
  <c r="L1223" i="80"/>
  <c r="L1222" i="80"/>
  <c r="L1221" i="80"/>
  <c r="L1220" i="80"/>
  <c r="L1219" i="80"/>
  <c r="L1218" i="80"/>
  <c r="L1217" i="80"/>
  <c r="L1216" i="80"/>
  <c r="L1215" i="80"/>
  <c r="L1214" i="80"/>
  <c r="L1213" i="80"/>
  <c r="L1212" i="80"/>
  <c r="L1211" i="80"/>
  <c r="L1210" i="80"/>
  <c r="L1209" i="80"/>
  <c r="L1208" i="80"/>
  <c r="L1207" i="80"/>
  <c r="L1206" i="80"/>
  <c r="L1205" i="80"/>
  <c r="L1204" i="80"/>
  <c r="L1203" i="80"/>
  <c r="L1202" i="80"/>
  <c r="L1201" i="80"/>
  <c r="L1200" i="80"/>
  <c r="L1199" i="80"/>
  <c r="L1198" i="80"/>
  <c r="L1197" i="80"/>
  <c r="L1196" i="80"/>
  <c r="L1195" i="80"/>
  <c r="L1194" i="80"/>
  <c r="L1193" i="80"/>
  <c r="L1192" i="80"/>
  <c r="L1191" i="80"/>
  <c r="L1190" i="80"/>
  <c r="L1189" i="80"/>
  <c r="L1188" i="80"/>
  <c r="L1187" i="80"/>
  <c r="L1186" i="80"/>
  <c r="L1185" i="80"/>
  <c r="L1184" i="80"/>
  <c r="L1183" i="80"/>
  <c r="L1182" i="80"/>
  <c r="L1181" i="80"/>
  <c r="L1180" i="80"/>
  <c r="L1179" i="80"/>
  <c r="L1178" i="80"/>
  <c r="L1177" i="80"/>
  <c r="L1176" i="80"/>
  <c r="L1175" i="80"/>
  <c r="L1174" i="80"/>
  <c r="L1173" i="80"/>
  <c r="L1172" i="80"/>
  <c r="L1171" i="80"/>
  <c r="L1170" i="80"/>
  <c r="L1169" i="80"/>
  <c r="L1168" i="80"/>
  <c r="L1167" i="80"/>
  <c r="L1166" i="80"/>
  <c r="L1165" i="80"/>
  <c r="L1164" i="80"/>
  <c r="L1163" i="80"/>
  <c r="L1162" i="80"/>
  <c r="L1161" i="80"/>
  <c r="L1160" i="80"/>
  <c r="L1159" i="80"/>
  <c r="L1158" i="80"/>
  <c r="L1157" i="80"/>
  <c r="L1156" i="80"/>
  <c r="L1155" i="80"/>
  <c r="L1154" i="80"/>
  <c r="L1153" i="80"/>
  <c r="L1152" i="80"/>
  <c r="L1151" i="80"/>
  <c r="L1150" i="80"/>
  <c r="L1149" i="80"/>
  <c r="L1148" i="80"/>
  <c r="L1147" i="80"/>
  <c r="L1146" i="80"/>
  <c r="L1145" i="80"/>
  <c r="L1144" i="80"/>
  <c r="L1143" i="80"/>
  <c r="L1142" i="80"/>
  <c r="L1141" i="80"/>
  <c r="L1140" i="80"/>
  <c r="L1139" i="80"/>
  <c r="L1138" i="80"/>
  <c r="L1137" i="80"/>
  <c r="L1136" i="80"/>
  <c r="L1135" i="80"/>
  <c r="L1134" i="80"/>
  <c r="L1133" i="80"/>
  <c r="L1132" i="80"/>
  <c r="L1131" i="80"/>
  <c r="L1130" i="80"/>
  <c r="L1129" i="80"/>
  <c r="L1128" i="80"/>
  <c r="L1127" i="80"/>
  <c r="L1126" i="80"/>
  <c r="L1125" i="80"/>
  <c r="L1124" i="80"/>
  <c r="L1123" i="80"/>
  <c r="L1122" i="80"/>
  <c r="L1121" i="80"/>
  <c r="L1120" i="80"/>
  <c r="L1119" i="80"/>
  <c r="L1118" i="80"/>
  <c r="L1117" i="80"/>
  <c r="L1116" i="80"/>
  <c r="L1115" i="80"/>
  <c r="L1114" i="80"/>
  <c r="L1113" i="80"/>
  <c r="L1112" i="80"/>
  <c r="L1111" i="80"/>
  <c r="L1110" i="80"/>
  <c r="L1109" i="80"/>
  <c r="L1108" i="80"/>
  <c r="L1107" i="80"/>
  <c r="L1106" i="80"/>
  <c r="L1105" i="80"/>
  <c r="L1104" i="80"/>
  <c r="L1103" i="80"/>
  <c r="L1102" i="80"/>
  <c r="L1101" i="80"/>
  <c r="L1100" i="80"/>
  <c r="L1099" i="80"/>
  <c r="L1098" i="80"/>
  <c r="L1097" i="80"/>
  <c r="L1096" i="80"/>
  <c r="L1095" i="80"/>
  <c r="L1094" i="80"/>
  <c r="L1093" i="80"/>
  <c r="L1092" i="80"/>
  <c r="L1091" i="80"/>
  <c r="L1090" i="80"/>
  <c r="L1089" i="80"/>
  <c r="L1088" i="80"/>
  <c r="L1087" i="80"/>
  <c r="L1086" i="80"/>
  <c r="L1085" i="80"/>
  <c r="L1084" i="80"/>
  <c r="L1083" i="80"/>
  <c r="L1082" i="80"/>
  <c r="L1081" i="80"/>
  <c r="L1080" i="80"/>
  <c r="L1079" i="80"/>
  <c r="L1078" i="80"/>
  <c r="L1077" i="80"/>
  <c r="L1076" i="80"/>
  <c r="L1075" i="80"/>
  <c r="L1074" i="80"/>
  <c r="L1073" i="80"/>
  <c r="L1072" i="80"/>
  <c r="L1071" i="80"/>
  <c r="L1070" i="80"/>
  <c r="L1069" i="80"/>
  <c r="L1068" i="80"/>
  <c r="L1067" i="80"/>
  <c r="L1066" i="80"/>
  <c r="L1065" i="80"/>
  <c r="L1064" i="80"/>
  <c r="L1063" i="80"/>
  <c r="L1062" i="80"/>
  <c r="L1061" i="80"/>
  <c r="L1060" i="80"/>
  <c r="L1059" i="80"/>
  <c r="L1058" i="80"/>
  <c r="L1057" i="80"/>
  <c r="L1056" i="80"/>
  <c r="L1055" i="80"/>
  <c r="L1054" i="80"/>
  <c r="L1053" i="80"/>
  <c r="L1052" i="80"/>
  <c r="L1051" i="80"/>
  <c r="L1050" i="80"/>
  <c r="L1049" i="80"/>
  <c r="L1048" i="80"/>
  <c r="L1047" i="80"/>
  <c r="L1046" i="80"/>
  <c r="L1045" i="80"/>
  <c r="L1044" i="80"/>
  <c r="L1043" i="80"/>
  <c r="L1042" i="80"/>
  <c r="L1041" i="80"/>
  <c r="L1040" i="80"/>
  <c r="L1039" i="80"/>
  <c r="L1038" i="80"/>
  <c r="L1037" i="80"/>
  <c r="L1036" i="80"/>
  <c r="L1035" i="80"/>
  <c r="L1034" i="80"/>
  <c r="L1033" i="80"/>
  <c r="L1032" i="80"/>
  <c r="L1031" i="80"/>
  <c r="L1030" i="80"/>
  <c r="L1029" i="80"/>
  <c r="L1028" i="80"/>
  <c r="L1027" i="80"/>
  <c r="L1026" i="80"/>
  <c r="L1025" i="80"/>
  <c r="L1024" i="80"/>
  <c r="L1023" i="80"/>
  <c r="L1022" i="80"/>
  <c r="L1021" i="80"/>
  <c r="L1020" i="80"/>
  <c r="L1019" i="80"/>
  <c r="L1018" i="80"/>
  <c r="L1017" i="80"/>
  <c r="L1016" i="80"/>
  <c r="L1015" i="80"/>
  <c r="L1014" i="80"/>
  <c r="L1013" i="80"/>
  <c r="L1012" i="80"/>
  <c r="L1011" i="80"/>
  <c r="L1010" i="80"/>
  <c r="L1009" i="80"/>
  <c r="L1008" i="80"/>
  <c r="L1007" i="80"/>
  <c r="L1006" i="80"/>
  <c r="L1005" i="80"/>
  <c r="L1004" i="80"/>
  <c r="L1003" i="80"/>
  <c r="L1002" i="80"/>
  <c r="L1001" i="80"/>
  <c r="L1000" i="80"/>
  <c r="L999" i="80"/>
  <c r="L998" i="80"/>
  <c r="L997" i="80"/>
  <c r="L996" i="80"/>
  <c r="L995" i="80"/>
  <c r="L994" i="80"/>
  <c r="L993" i="80"/>
  <c r="L992" i="80"/>
  <c r="L991" i="80"/>
  <c r="L990" i="80"/>
  <c r="L989" i="80"/>
  <c r="L988" i="80"/>
  <c r="L987" i="80"/>
  <c r="L986" i="80"/>
  <c r="L985" i="80"/>
  <c r="L984" i="80"/>
  <c r="L983" i="80"/>
  <c r="L982" i="80"/>
  <c r="L981" i="80"/>
  <c r="L980" i="80"/>
  <c r="L979" i="80"/>
  <c r="L978" i="80"/>
  <c r="L977" i="80"/>
  <c r="L976" i="80"/>
  <c r="L975" i="80"/>
  <c r="L974" i="80"/>
  <c r="L973" i="80"/>
  <c r="L972" i="80"/>
  <c r="L971" i="80"/>
  <c r="L970" i="80"/>
  <c r="L969" i="80"/>
  <c r="L968" i="80"/>
  <c r="L967" i="80"/>
  <c r="L966" i="80"/>
  <c r="L965" i="80"/>
  <c r="L964" i="80"/>
  <c r="L963" i="80"/>
  <c r="L962" i="80"/>
  <c r="L961" i="80"/>
  <c r="L960" i="80"/>
  <c r="L959" i="80"/>
  <c r="L958" i="80"/>
  <c r="L957" i="80"/>
  <c r="L956" i="80"/>
  <c r="L955" i="80"/>
  <c r="L954" i="80"/>
  <c r="L953" i="80"/>
  <c r="L952" i="80"/>
  <c r="L951" i="80"/>
  <c r="L950" i="80"/>
  <c r="L949" i="80"/>
  <c r="L948" i="80"/>
  <c r="L947" i="80"/>
  <c r="L946" i="80"/>
  <c r="L945" i="80"/>
  <c r="L944" i="80"/>
  <c r="L943" i="80"/>
  <c r="L942" i="80"/>
  <c r="L941" i="80"/>
  <c r="L940" i="80"/>
  <c r="L939" i="80"/>
  <c r="L938" i="80"/>
  <c r="L937" i="80"/>
  <c r="L936" i="80"/>
  <c r="L935" i="80"/>
  <c r="L934" i="80"/>
  <c r="L933" i="80"/>
  <c r="L932" i="80"/>
  <c r="L931" i="80"/>
  <c r="L930" i="80"/>
  <c r="L929" i="80"/>
  <c r="L928" i="80"/>
  <c r="L927" i="80"/>
  <c r="L926" i="80"/>
  <c r="L925" i="80"/>
  <c r="L924" i="80"/>
  <c r="L923" i="80"/>
  <c r="L922" i="80"/>
  <c r="L921" i="80"/>
  <c r="L920" i="80"/>
  <c r="L919" i="80"/>
  <c r="L918" i="80"/>
  <c r="L917" i="80"/>
  <c r="L916" i="80"/>
  <c r="L915" i="80"/>
  <c r="L914" i="80"/>
  <c r="L913" i="80"/>
  <c r="L912" i="80"/>
  <c r="L911" i="80"/>
  <c r="L910" i="80"/>
  <c r="L909" i="80"/>
  <c r="L908" i="80"/>
  <c r="L907" i="80"/>
  <c r="L906" i="80"/>
  <c r="L905" i="80"/>
  <c r="L904" i="80"/>
  <c r="L903" i="80"/>
  <c r="L902" i="80"/>
  <c r="L901" i="80"/>
  <c r="L900" i="80"/>
  <c r="L899" i="80"/>
  <c r="L898" i="80"/>
  <c r="L897" i="80"/>
  <c r="L896" i="80"/>
  <c r="L895" i="80"/>
  <c r="L894" i="80"/>
  <c r="L893" i="80"/>
  <c r="L892" i="80"/>
  <c r="L891" i="80"/>
  <c r="L890" i="80"/>
  <c r="L889" i="80"/>
  <c r="L888" i="80"/>
  <c r="L887" i="80"/>
  <c r="L886" i="80"/>
  <c r="L885" i="80"/>
  <c r="L884" i="80"/>
  <c r="L883" i="80"/>
  <c r="L882" i="80"/>
  <c r="L881" i="80"/>
  <c r="L880" i="80"/>
  <c r="L879" i="80"/>
  <c r="L878" i="80"/>
  <c r="L877" i="80"/>
  <c r="L876" i="80"/>
  <c r="L875" i="80"/>
  <c r="L874" i="80"/>
  <c r="L873" i="80"/>
  <c r="L872" i="80"/>
  <c r="L871" i="80"/>
  <c r="L870" i="80"/>
  <c r="L869" i="80"/>
  <c r="L868" i="80"/>
  <c r="L867" i="80"/>
  <c r="L866" i="80"/>
  <c r="L865" i="80"/>
  <c r="L864" i="80"/>
  <c r="L863" i="80"/>
  <c r="L862" i="80"/>
  <c r="L861" i="80"/>
  <c r="L860" i="80"/>
  <c r="L859" i="80"/>
  <c r="L858" i="80"/>
  <c r="L857" i="80"/>
  <c r="L856" i="80"/>
  <c r="L855" i="80"/>
  <c r="L854" i="80"/>
  <c r="L853" i="80"/>
  <c r="L852" i="80"/>
  <c r="L851" i="80"/>
  <c r="L850" i="80"/>
  <c r="L849" i="80"/>
  <c r="L848" i="80"/>
  <c r="L847" i="80"/>
  <c r="L846" i="80"/>
  <c r="L845" i="80"/>
  <c r="L844" i="80"/>
  <c r="L843" i="80"/>
  <c r="L842" i="80"/>
  <c r="L841" i="80"/>
  <c r="L840" i="80"/>
  <c r="L839" i="80"/>
  <c r="L838" i="80"/>
  <c r="L837" i="80"/>
  <c r="L836" i="80"/>
  <c r="L835" i="80"/>
  <c r="L834" i="80"/>
  <c r="L833" i="80"/>
  <c r="L832" i="80"/>
  <c r="L831" i="80"/>
  <c r="L830" i="80"/>
  <c r="L829" i="80"/>
  <c r="L828" i="80"/>
  <c r="L827" i="80"/>
  <c r="L826" i="80"/>
  <c r="L825" i="80"/>
  <c r="L824" i="80"/>
  <c r="L823" i="80"/>
  <c r="L822" i="80"/>
  <c r="L821" i="80"/>
  <c r="L820" i="80"/>
  <c r="L819" i="80"/>
  <c r="L818" i="80"/>
  <c r="L817" i="80"/>
  <c r="L816" i="80"/>
  <c r="L815" i="80"/>
  <c r="L814" i="80"/>
  <c r="L813" i="80"/>
  <c r="L812" i="80"/>
  <c r="L811" i="80"/>
  <c r="L810" i="80"/>
  <c r="L809" i="80"/>
  <c r="L808" i="80"/>
  <c r="L807" i="80"/>
  <c r="L806" i="80"/>
  <c r="L805" i="80"/>
  <c r="L804" i="80"/>
  <c r="L803" i="80"/>
  <c r="L802" i="80"/>
  <c r="L801" i="80"/>
  <c r="L800" i="80"/>
  <c r="L799" i="80"/>
  <c r="L798" i="80"/>
  <c r="L797" i="80"/>
  <c r="L796" i="80"/>
  <c r="L795" i="80"/>
  <c r="L794" i="80"/>
  <c r="L793" i="80"/>
  <c r="L792" i="80"/>
  <c r="L791" i="80"/>
  <c r="L790" i="80"/>
  <c r="L789" i="80"/>
  <c r="L788" i="80"/>
  <c r="L787" i="80"/>
  <c r="L786" i="80"/>
  <c r="L785" i="80"/>
  <c r="L784" i="80"/>
  <c r="L783" i="80"/>
  <c r="L782" i="80"/>
  <c r="L781" i="80"/>
  <c r="L780" i="80"/>
  <c r="L779" i="80"/>
  <c r="L778" i="80"/>
  <c r="L777" i="80"/>
  <c r="L776" i="80"/>
  <c r="L775" i="80"/>
  <c r="L774" i="80"/>
  <c r="L773" i="80"/>
  <c r="L772" i="80"/>
  <c r="L771" i="80"/>
  <c r="L770" i="80"/>
  <c r="L769" i="80"/>
  <c r="L768" i="80"/>
  <c r="L767" i="80"/>
  <c r="L766" i="80"/>
  <c r="L765" i="80"/>
  <c r="L764" i="80"/>
  <c r="L763" i="80"/>
  <c r="L762" i="80"/>
  <c r="L761" i="80"/>
  <c r="L760" i="80"/>
  <c r="L759" i="80"/>
  <c r="L758" i="80"/>
  <c r="L757" i="80"/>
  <c r="L756" i="80"/>
  <c r="L755" i="80"/>
  <c r="L754" i="80"/>
  <c r="L753" i="80"/>
  <c r="L752" i="80"/>
  <c r="L751" i="80"/>
  <c r="L750" i="80"/>
  <c r="L749" i="80"/>
  <c r="L748" i="80"/>
  <c r="L747" i="80"/>
  <c r="L746" i="80"/>
  <c r="L745" i="80"/>
  <c r="L744" i="80"/>
  <c r="L743" i="80"/>
  <c r="L742" i="80"/>
  <c r="L741" i="80"/>
  <c r="L740" i="80"/>
  <c r="L739" i="80"/>
  <c r="L738" i="80"/>
  <c r="L737" i="80"/>
  <c r="L736" i="80"/>
  <c r="L735" i="80"/>
  <c r="L734" i="80"/>
  <c r="L733" i="80"/>
  <c r="L732" i="80"/>
  <c r="L731" i="80"/>
  <c r="L730" i="80"/>
  <c r="L729" i="80"/>
  <c r="L728" i="80"/>
  <c r="L727" i="80"/>
  <c r="L726" i="80"/>
  <c r="L725" i="80"/>
  <c r="L724" i="80"/>
  <c r="L723" i="80"/>
  <c r="L722" i="80"/>
  <c r="L721" i="80"/>
  <c r="L720" i="80"/>
  <c r="L719" i="80"/>
  <c r="L718" i="80"/>
  <c r="L717" i="80"/>
  <c r="L716" i="80"/>
  <c r="L715" i="80"/>
  <c r="L714" i="80"/>
  <c r="L713" i="80"/>
  <c r="L712" i="80"/>
  <c r="L711" i="80"/>
  <c r="L710" i="80"/>
  <c r="L709" i="80"/>
  <c r="L708" i="80"/>
  <c r="L707" i="80"/>
  <c r="L706" i="80"/>
  <c r="L705" i="80"/>
  <c r="L704" i="80"/>
  <c r="L703" i="80"/>
  <c r="L702" i="80"/>
  <c r="L701" i="80"/>
  <c r="L700" i="80"/>
  <c r="L699" i="80"/>
  <c r="L698" i="80"/>
  <c r="L697" i="80"/>
  <c r="L696" i="80"/>
  <c r="L695" i="80"/>
  <c r="L694" i="80"/>
  <c r="L693" i="80"/>
  <c r="L692" i="80"/>
  <c r="L691" i="80"/>
  <c r="L690" i="80"/>
  <c r="L689" i="80"/>
  <c r="L688" i="80"/>
  <c r="L687" i="80"/>
  <c r="L686" i="80"/>
  <c r="L685" i="80"/>
  <c r="L684" i="80"/>
  <c r="L683" i="80"/>
  <c r="L682" i="80"/>
  <c r="L681" i="80"/>
  <c r="L680" i="80"/>
  <c r="L679" i="80"/>
  <c r="L678" i="80"/>
  <c r="L677" i="80"/>
  <c r="L676" i="80"/>
  <c r="L675" i="80"/>
  <c r="L674" i="80"/>
  <c r="L673" i="80"/>
  <c r="L672" i="80"/>
  <c r="L671" i="80"/>
  <c r="L670" i="80"/>
  <c r="L669" i="80"/>
  <c r="L668" i="80"/>
  <c r="L667" i="80"/>
  <c r="L666" i="80"/>
  <c r="L665" i="80"/>
  <c r="L664" i="80"/>
  <c r="L663" i="80"/>
  <c r="L662" i="80"/>
  <c r="L661" i="80"/>
  <c r="L660" i="80"/>
  <c r="L659" i="80"/>
  <c r="L658" i="80"/>
  <c r="L657" i="80"/>
  <c r="L656" i="80"/>
  <c r="L655" i="80"/>
  <c r="L654" i="80"/>
  <c r="L653" i="80"/>
  <c r="L652" i="80"/>
  <c r="L651" i="80"/>
  <c r="L650" i="80"/>
  <c r="L649" i="80"/>
  <c r="L648" i="80"/>
  <c r="L647" i="80"/>
  <c r="L646" i="80"/>
  <c r="L645" i="80"/>
  <c r="L644" i="80"/>
  <c r="L643" i="80"/>
  <c r="L642" i="80"/>
  <c r="L641" i="80"/>
  <c r="L640" i="80"/>
  <c r="L639" i="80"/>
  <c r="L638" i="80"/>
  <c r="L637" i="80"/>
  <c r="L636" i="80"/>
  <c r="L635" i="80"/>
  <c r="L634" i="80"/>
  <c r="L633" i="80"/>
  <c r="L632" i="80"/>
  <c r="L631" i="80"/>
  <c r="L630" i="80"/>
  <c r="L629" i="80"/>
  <c r="L628" i="80"/>
  <c r="L627" i="80"/>
  <c r="L626" i="80"/>
  <c r="L625" i="80"/>
  <c r="L624" i="80"/>
  <c r="L623" i="80"/>
  <c r="L622" i="80"/>
  <c r="L621" i="80"/>
  <c r="L620" i="80"/>
  <c r="L619" i="80"/>
  <c r="L618" i="80"/>
  <c r="L617" i="80"/>
  <c r="L616" i="80"/>
  <c r="L615" i="80"/>
  <c r="L614" i="80"/>
  <c r="L613" i="80"/>
  <c r="L612" i="80"/>
  <c r="L611" i="80"/>
  <c r="L610" i="80"/>
  <c r="L609" i="80"/>
  <c r="L608" i="80"/>
  <c r="L607" i="80"/>
  <c r="L606" i="80"/>
  <c r="L605" i="80"/>
  <c r="L604" i="80"/>
  <c r="L603" i="80"/>
  <c r="L602" i="80"/>
  <c r="L601" i="80"/>
  <c r="L600" i="80"/>
  <c r="L599" i="80"/>
  <c r="L598" i="80"/>
  <c r="L597" i="80"/>
  <c r="L596" i="80"/>
  <c r="L595" i="80"/>
  <c r="L594" i="80"/>
  <c r="L593" i="80"/>
  <c r="L592" i="80"/>
  <c r="L591" i="80"/>
  <c r="L590" i="80"/>
  <c r="L589" i="80"/>
  <c r="L588" i="80"/>
  <c r="L587" i="80"/>
  <c r="L586" i="80"/>
  <c r="L585" i="80"/>
  <c r="L584" i="80"/>
  <c r="L583" i="80"/>
  <c r="L582" i="80"/>
  <c r="L581" i="80"/>
  <c r="L580" i="80"/>
  <c r="L579" i="80"/>
  <c r="L578" i="80"/>
  <c r="L577" i="80"/>
  <c r="L576" i="80"/>
  <c r="L575" i="80"/>
  <c r="L574" i="80"/>
  <c r="L573" i="80"/>
  <c r="L572" i="80"/>
  <c r="L571" i="80"/>
  <c r="L570" i="80"/>
  <c r="L569" i="80"/>
  <c r="L568" i="80"/>
  <c r="L567" i="80"/>
  <c r="L566" i="80"/>
  <c r="L565" i="80"/>
  <c r="L564" i="80"/>
  <c r="L563" i="80"/>
  <c r="L562" i="80"/>
  <c r="L561" i="80"/>
  <c r="L560" i="80"/>
  <c r="L559" i="80"/>
  <c r="L558" i="80"/>
  <c r="L557" i="80"/>
  <c r="L556" i="80"/>
  <c r="L555" i="80"/>
  <c r="L554" i="80"/>
  <c r="L553" i="80"/>
  <c r="L552" i="80"/>
  <c r="L551" i="80"/>
  <c r="L550" i="80"/>
  <c r="L549" i="80"/>
  <c r="L548" i="80"/>
  <c r="L547" i="80"/>
  <c r="L546" i="80"/>
  <c r="L545" i="80"/>
  <c r="L544" i="80"/>
  <c r="L543" i="80"/>
  <c r="L542" i="80"/>
  <c r="L541" i="80"/>
  <c r="L540" i="80"/>
  <c r="L539" i="80"/>
  <c r="L538" i="80"/>
  <c r="L537" i="80"/>
  <c r="L536" i="80"/>
  <c r="L535" i="80"/>
  <c r="L534" i="80"/>
  <c r="L533" i="80"/>
  <c r="L532" i="80"/>
  <c r="L531" i="80"/>
  <c r="L530" i="80"/>
  <c r="L529" i="80"/>
  <c r="L528" i="80"/>
  <c r="L527" i="80"/>
  <c r="L526" i="80"/>
  <c r="L525" i="80"/>
  <c r="L524" i="80"/>
  <c r="L523" i="80"/>
  <c r="L522" i="80"/>
  <c r="L521" i="80"/>
  <c r="L520" i="80"/>
  <c r="L519" i="80"/>
  <c r="L518" i="80"/>
  <c r="L517" i="80"/>
  <c r="L516" i="80"/>
  <c r="L515" i="80"/>
  <c r="L514" i="80"/>
  <c r="L513" i="80"/>
  <c r="L512" i="80"/>
  <c r="L511" i="80"/>
  <c r="L510" i="80"/>
  <c r="L509" i="80"/>
  <c r="L508" i="80"/>
  <c r="L507" i="80"/>
  <c r="L506" i="80"/>
  <c r="L505" i="80"/>
  <c r="L504" i="80"/>
  <c r="L503" i="80"/>
  <c r="L502" i="80"/>
  <c r="L501" i="80"/>
  <c r="L500" i="80"/>
  <c r="L499" i="80"/>
  <c r="L498" i="80"/>
  <c r="L497" i="80"/>
  <c r="L496" i="80"/>
  <c r="L495" i="80"/>
  <c r="L494" i="80"/>
  <c r="L493" i="80"/>
  <c r="L492" i="80"/>
  <c r="L491" i="80"/>
  <c r="L490" i="80"/>
  <c r="L489" i="80"/>
  <c r="L488" i="80"/>
  <c r="L487" i="80"/>
  <c r="L486" i="80"/>
  <c r="L485" i="80"/>
  <c r="L484" i="80"/>
  <c r="L483" i="80"/>
  <c r="L482" i="80"/>
  <c r="L481" i="80"/>
  <c r="L480" i="80"/>
  <c r="L479" i="80"/>
  <c r="L478" i="80"/>
  <c r="L477" i="80"/>
  <c r="L476" i="80"/>
  <c r="L475" i="80"/>
  <c r="L474" i="80"/>
  <c r="L473" i="80"/>
  <c r="L472" i="80"/>
  <c r="L471" i="80"/>
  <c r="L470" i="80"/>
  <c r="L469" i="80"/>
  <c r="L468" i="80"/>
  <c r="L467" i="80"/>
  <c r="L466" i="80"/>
  <c r="L465" i="80"/>
  <c r="L464" i="80"/>
  <c r="L463" i="80"/>
  <c r="L462" i="80"/>
  <c r="L461" i="80"/>
  <c r="L460" i="80"/>
  <c r="L459" i="80"/>
  <c r="L458" i="80"/>
  <c r="L457" i="80"/>
  <c r="L456" i="80"/>
  <c r="L455" i="80"/>
  <c r="L454" i="80"/>
  <c r="L453" i="80"/>
  <c r="L452" i="80"/>
  <c r="L451" i="80"/>
  <c r="L450" i="80"/>
  <c r="L449" i="80"/>
  <c r="L448" i="80"/>
  <c r="L447" i="80"/>
  <c r="L446" i="80"/>
  <c r="L445" i="80"/>
  <c r="L444" i="80"/>
  <c r="L443" i="80"/>
  <c r="L442" i="80"/>
  <c r="L441" i="80"/>
  <c r="L440" i="80"/>
  <c r="L439" i="80"/>
  <c r="L438" i="80"/>
  <c r="L437" i="80"/>
  <c r="L436" i="80"/>
  <c r="L435" i="80"/>
  <c r="L434" i="80"/>
  <c r="L433" i="80"/>
  <c r="L432" i="80"/>
  <c r="L431" i="80"/>
  <c r="L430" i="80"/>
  <c r="L429" i="80"/>
  <c r="L428" i="80"/>
  <c r="L427" i="80"/>
  <c r="L426" i="80"/>
  <c r="L425" i="80"/>
  <c r="L424" i="80"/>
  <c r="L423" i="80"/>
  <c r="L422" i="80"/>
  <c r="L421" i="80"/>
  <c r="L420" i="80"/>
  <c r="L419" i="80"/>
  <c r="L418" i="80"/>
  <c r="L417" i="80"/>
  <c r="L416" i="80"/>
  <c r="L415" i="80"/>
  <c r="L414" i="80"/>
  <c r="L413" i="80"/>
  <c r="L412" i="80"/>
  <c r="L411" i="80"/>
  <c r="L410" i="80"/>
  <c r="L409" i="80"/>
  <c r="L408" i="80"/>
  <c r="L407" i="80"/>
  <c r="L406" i="80"/>
  <c r="L405" i="80"/>
  <c r="L404" i="80"/>
  <c r="L403" i="80"/>
  <c r="L402" i="80"/>
  <c r="L401" i="80"/>
  <c r="L400" i="80"/>
  <c r="L399" i="80"/>
  <c r="L398" i="80"/>
  <c r="L397" i="80"/>
  <c r="L396" i="80"/>
  <c r="L395" i="80"/>
  <c r="L394" i="80"/>
  <c r="L393" i="80"/>
  <c r="L392" i="80"/>
  <c r="L391" i="80"/>
  <c r="L390" i="80"/>
  <c r="L389" i="80"/>
  <c r="L388" i="80"/>
  <c r="L387" i="80"/>
  <c r="L386" i="80"/>
  <c r="L385" i="80"/>
  <c r="L384" i="80"/>
  <c r="L383" i="80"/>
  <c r="L382" i="80"/>
  <c r="L381" i="80"/>
  <c r="L380" i="80"/>
  <c r="L379" i="80"/>
  <c r="L378" i="80"/>
  <c r="L377" i="80"/>
  <c r="L376" i="80"/>
  <c r="L375" i="80"/>
  <c r="L374" i="80"/>
  <c r="L373" i="80"/>
  <c r="L372" i="80"/>
  <c r="L371" i="80"/>
  <c r="L370" i="80"/>
  <c r="L369" i="80"/>
  <c r="L368" i="80"/>
  <c r="L367" i="80"/>
  <c r="L366" i="80"/>
  <c r="L365" i="80"/>
  <c r="L364" i="80"/>
  <c r="L363" i="80"/>
  <c r="L362" i="80"/>
  <c r="L361" i="80"/>
  <c r="L360" i="80"/>
  <c r="L359" i="80"/>
  <c r="L358" i="80"/>
  <c r="L357" i="80"/>
  <c r="L356" i="80"/>
  <c r="L355" i="80"/>
  <c r="L354" i="80"/>
  <c r="L353" i="80"/>
  <c r="L352" i="80"/>
  <c r="L351" i="80"/>
  <c r="L350" i="80"/>
  <c r="L349" i="80"/>
  <c r="L348" i="80"/>
  <c r="L347" i="80"/>
  <c r="L346" i="80"/>
  <c r="L345" i="80"/>
  <c r="L344" i="80"/>
  <c r="L343" i="80"/>
  <c r="L342" i="80"/>
  <c r="L341" i="80"/>
  <c r="L340" i="80"/>
  <c r="L339" i="80"/>
  <c r="L338" i="80"/>
  <c r="L337" i="80"/>
  <c r="L336" i="80"/>
  <c r="L335" i="80"/>
  <c r="L334" i="80"/>
  <c r="L333" i="80"/>
  <c r="L332" i="80"/>
  <c r="L331" i="80"/>
  <c r="L330" i="80"/>
  <c r="L329" i="80"/>
  <c r="L328" i="80"/>
  <c r="L327" i="80"/>
  <c r="L326" i="80"/>
  <c r="L325" i="80"/>
  <c r="L324" i="80"/>
  <c r="L323" i="80"/>
  <c r="L322" i="80"/>
  <c r="L321" i="80"/>
  <c r="L320" i="80"/>
  <c r="L319" i="80"/>
  <c r="L318" i="80"/>
  <c r="L317" i="80"/>
  <c r="L316" i="80"/>
  <c r="L315" i="80"/>
  <c r="L314" i="80"/>
  <c r="L313" i="80"/>
  <c r="L312" i="80"/>
  <c r="L311" i="80"/>
  <c r="L310" i="80"/>
  <c r="L309" i="80"/>
  <c r="L308" i="80"/>
  <c r="L307" i="80"/>
  <c r="L306" i="80"/>
  <c r="L305" i="80"/>
  <c r="L304" i="80"/>
  <c r="L303" i="80"/>
  <c r="L302" i="80"/>
  <c r="L301" i="80"/>
  <c r="L300" i="80"/>
  <c r="L299" i="80"/>
  <c r="L298" i="80"/>
  <c r="L297" i="80"/>
  <c r="L296" i="80"/>
  <c r="L295" i="80"/>
  <c r="L294" i="80"/>
  <c r="L293" i="80"/>
  <c r="L292" i="80"/>
  <c r="L291" i="80"/>
  <c r="L290" i="80"/>
  <c r="L289" i="80"/>
  <c r="L288" i="80"/>
  <c r="L287" i="80"/>
  <c r="L286" i="80"/>
  <c r="L285" i="80"/>
  <c r="L284" i="80"/>
  <c r="L283" i="80"/>
  <c r="L282" i="80"/>
  <c r="L281" i="80"/>
  <c r="L280" i="80"/>
  <c r="L279" i="80"/>
  <c r="L278" i="80"/>
  <c r="L277" i="80"/>
  <c r="L276" i="80"/>
  <c r="L275" i="80"/>
  <c r="L274" i="80"/>
  <c r="L273" i="80"/>
  <c r="L272" i="80"/>
  <c r="L271" i="80"/>
  <c r="L270" i="80"/>
  <c r="L269" i="80"/>
  <c r="L268" i="80"/>
  <c r="L267" i="80"/>
  <c r="L266" i="80"/>
  <c r="L265" i="80"/>
  <c r="L264" i="80"/>
  <c r="L263" i="80"/>
  <c r="L262" i="80"/>
  <c r="L261" i="80"/>
  <c r="L260" i="80"/>
  <c r="L259" i="80"/>
  <c r="L258" i="80"/>
  <c r="L257" i="80"/>
  <c r="L256" i="80"/>
  <c r="L255" i="80"/>
  <c r="L254" i="80"/>
  <c r="L253" i="80"/>
  <c r="L252" i="80"/>
  <c r="L251" i="80"/>
  <c r="L250" i="80"/>
  <c r="L249" i="80"/>
  <c r="L248" i="80"/>
  <c r="L247" i="80"/>
  <c r="L246" i="80"/>
  <c r="L245" i="80"/>
  <c r="L244" i="80"/>
  <c r="L243" i="80"/>
  <c r="L242" i="80"/>
  <c r="L241" i="80"/>
  <c r="L240" i="80"/>
  <c r="L239" i="80"/>
  <c r="L238" i="80"/>
  <c r="L237" i="80"/>
  <c r="L236" i="80"/>
  <c r="L235" i="80"/>
  <c r="L234" i="80"/>
  <c r="L233" i="80"/>
  <c r="L232" i="80"/>
  <c r="L231" i="80"/>
  <c r="L230" i="80"/>
  <c r="L229" i="80"/>
  <c r="L228" i="80"/>
  <c r="L227" i="80"/>
  <c r="L226" i="80"/>
  <c r="L225" i="80"/>
  <c r="L224" i="80"/>
  <c r="L223" i="80"/>
  <c r="L222" i="80"/>
  <c r="L221" i="80"/>
  <c r="L220" i="80"/>
  <c r="L219" i="80"/>
  <c r="L218" i="80"/>
  <c r="L217" i="80"/>
  <c r="L216" i="80"/>
  <c r="L215" i="80"/>
  <c r="L214" i="80"/>
  <c r="L213" i="80"/>
  <c r="L212" i="80"/>
  <c r="L211" i="80"/>
  <c r="L210" i="80"/>
  <c r="L209" i="80"/>
  <c r="L208" i="80"/>
  <c r="L207" i="80"/>
  <c r="L206" i="80"/>
  <c r="L205" i="80"/>
  <c r="L204" i="80"/>
  <c r="L203" i="80"/>
  <c r="L202" i="80"/>
  <c r="L201" i="80"/>
  <c r="L200" i="80"/>
  <c r="L199" i="80"/>
  <c r="L198" i="80"/>
  <c r="L197" i="80"/>
  <c r="L196" i="80"/>
  <c r="L195" i="80"/>
  <c r="L194" i="80"/>
  <c r="L193" i="80"/>
  <c r="L192" i="80"/>
  <c r="L191" i="80"/>
  <c r="L190" i="80"/>
  <c r="L189" i="80"/>
  <c r="L188" i="80"/>
  <c r="L187" i="80"/>
  <c r="L186" i="80"/>
  <c r="L185" i="80"/>
  <c r="L184" i="80"/>
  <c r="L183" i="80"/>
  <c r="L182" i="80"/>
  <c r="L181" i="80"/>
  <c r="L180" i="80"/>
  <c r="L179" i="80"/>
  <c r="L178" i="80"/>
  <c r="L177" i="80"/>
  <c r="L176" i="80"/>
  <c r="L175" i="80"/>
  <c r="L174" i="80"/>
  <c r="L173" i="80"/>
  <c r="L172" i="80"/>
  <c r="L171" i="80"/>
  <c r="L170" i="80"/>
  <c r="L169" i="80"/>
  <c r="L168" i="80"/>
  <c r="L167" i="80"/>
  <c r="L166" i="80"/>
  <c r="L165" i="80"/>
  <c r="L164" i="80"/>
  <c r="L163" i="80"/>
  <c r="L162" i="80"/>
  <c r="L161" i="80"/>
  <c r="L160" i="80"/>
  <c r="L159" i="80"/>
  <c r="L158" i="80"/>
  <c r="L157" i="80"/>
  <c r="L156" i="80"/>
  <c r="L155" i="80"/>
  <c r="L154" i="80"/>
  <c r="L153" i="80"/>
  <c r="L152" i="80"/>
  <c r="L151" i="80"/>
  <c r="L150" i="80"/>
  <c r="L149" i="80"/>
  <c r="L148" i="80"/>
  <c r="L147" i="80"/>
  <c r="L146" i="80"/>
  <c r="L145" i="80"/>
  <c r="L144" i="80"/>
  <c r="L143" i="80"/>
  <c r="L142" i="80"/>
  <c r="L141" i="80"/>
  <c r="L140" i="80"/>
  <c r="L139" i="80"/>
  <c r="L138" i="80"/>
  <c r="L137" i="80"/>
  <c r="L136" i="80"/>
  <c r="L135" i="80"/>
  <c r="L134" i="80"/>
  <c r="L133" i="80"/>
  <c r="L132" i="80"/>
  <c r="L131" i="80"/>
  <c r="L130" i="80"/>
  <c r="L129" i="80"/>
  <c r="L128" i="80"/>
  <c r="L127" i="80"/>
  <c r="L126" i="80"/>
  <c r="L125" i="80"/>
  <c r="L124" i="80"/>
  <c r="L123" i="80"/>
  <c r="L122" i="80"/>
  <c r="L121" i="80"/>
  <c r="L120" i="80"/>
  <c r="L119" i="80"/>
  <c r="L118" i="80"/>
  <c r="L117" i="80"/>
  <c r="L116" i="80"/>
  <c r="L115" i="80"/>
  <c r="L114" i="80"/>
  <c r="L113" i="80"/>
  <c r="L112" i="80"/>
  <c r="L111" i="80"/>
  <c r="L110" i="80"/>
  <c r="L109" i="80"/>
  <c r="L108" i="80"/>
  <c r="L107" i="80"/>
  <c r="L106" i="80"/>
  <c r="L105" i="80"/>
  <c r="L104" i="80"/>
  <c r="L103" i="80"/>
  <c r="L102" i="80"/>
  <c r="L101" i="80"/>
  <c r="L100" i="80"/>
  <c r="L99" i="80"/>
  <c r="L98" i="80"/>
  <c r="L97" i="80"/>
  <c r="L96" i="80"/>
  <c r="L95" i="80"/>
  <c r="L94" i="80"/>
  <c r="L93" i="80"/>
  <c r="L92" i="80"/>
  <c r="L91" i="80"/>
  <c r="L90" i="80"/>
  <c r="L89" i="80"/>
  <c r="L88" i="80"/>
  <c r="L87" i="80"/>
  <c r="L86" i="80"/>
  <c r="L85" i="80"/>
  <c r="L84" i="80"/>
  <c r="L83" i="80"/>
  <c r="L82" i="80"/>
  <c r="L81" i="80"/>
  <c r="L80" i="80"/>
  <c r="L79" i="80"/>
  <c r="L78" i="80"/>
  <c r="L77" i="80"/>
  <c r="L76" i="80"/>
  <c r="L75" i="80"/>
  <c r="L74" i="80"/>
  <c r="L73" i="80"/>
  <c r="L72" i="80"/>
  <c r="L71" i="80"/>
  <c r="L70" i="80"/>
  <c r="L69" i="80"/>
  <c r="L68" i="80"/>
  <c r="L67" i="80"/>
  <c r="L66" i="80"/>
  <c r="L65" i="80"/>
  <c r="L64" i="80"/>
  <c r="L63" i="80"/>
  <c r="L62" i="80"/>
  <c r="L61" i="80"/>
  <c r="L60" i="80"/>
  <c r="L59" i="80"/>
  <c r="L58" i="80"/>
  <c r="L57" i="80"/>
  <c r="L56" i="80"/>
  <c r="L55" i="80"/>
  <c r="L54" i="80"/>
  <c r="L53" i="80"/>
  <c r="L52" i="80"/>
  <c r="L51" i="80"/>
  <c r="L50" i="80"/>
  <c r="L49" i="80"/>
  <c r="L48" i="80"/>
  <c r="L47" i="80"/>
  <c r="L46" i="80"/>
  <c r="L45" i="80"/>
  <c r="L44" i="80"/>
  <c r="L43" i="80"/>
  <c r="L42" i="80"/>
  <c r="L41" i="80"/>
  <c r="L40" i="80"/>
  <c r="L39" i="80"/>
  <c r="L38" i="80"/>
  <c r="L37" i="80"/>
  <c r="L36" i="80"/>
  <c r="L35" i="80"/>
  <c r="L34" i="80"/>
  <c r="L33" i="80"/>
  <c r="L32" i="80"/>
  <c r="L31" i="80"/>
  <c r="L30" i="80"/>
  <c r="L29" i="80"/>
  <c r="L28" i="80"/>
  <c r="L27" i="80"/>
  <c r="L26" i="80"/>
  <c r="L25" i="80"/>
  <c r="L24" i="80"/>
  <c r="L23" i="80"/>
  <c r="L22" i="80"/>
  <c r="L21" i="80"/>
  <c r="L20" i="80"/>
  <c r="L19" i="80"/>
  <c r="L18" i="80"/>
  <c r="L17" i="80"/>
  <c r="L16" i="80"/>
  <c r="L15" i="80"/>
  <c r="L14" i="80"/>
  <c r="L13" i="80"/>
  <c r="L12" i="80"/>
  <c r="L11" i="80"/>
  <c r="L10" i="80"/>
  <c r="L9" i="80"/>
  <c r="L8" i="80"/>
  <c r="L7" i="80"/>
  <c r="L6" i="80"/>
  <c r="L5" i="80"/>
  <c r="L4" i="80"/>
  <c r="L3" i="80"/>
  <c r="L2" i="80"/>
  <c r="C200" i="78"/>
  <c r="C199" i="78"/>
  <c r="C198" i="78"/>
  <c r="C197" i="78"/>
  <c r="C196" i="78"/>
  <c r="C195" i="78"/>
  <c r="C194" i="78"/>
  <c r="C193" i="78"/>
  <c r="C192" i="78"/>
  <c r="C191" i="78"/>
  <c r="C190" i="78"/>
  <c r="C189" i="78"/>
  <c r="C188" i="78"/>
  <c r="C187" i="78"/>
  <c r="C186" i="78"/>
  <c r="C185" i="78"/>
  <c r="C184" i="78"/>
  <c r="C183" i="78"/>
  <c r="C182" i="78"/>
  <c r="C181" i="78"/>
  <c r="C180" i="78"/>
  <c r="C179" i="78"/>
  <c r="C178" i="78"/>
  <c r="C177" i="78"/>
  <c r="C176" i="78"/>
  <c r="C175" i="78"/>
  <c r="C174" i="78"/>
  <c r="C173" i="78"/>
  <c r="C172" i="78"/>
  <c r="C171" i="78"/>
  <c r="C170" i="78"/>
  <c r="C169" i="78"/>
  <c r="C168" i="78"/>
  <c r="C167" i="78"/>
  <c r="C166" i="78"/>
  <c r="C165" i="78"/>
  <c r="C164" i="78"/>
  <c r="C163" i="78"/>
  <c r="C162" i="78"/>
  <c r="C161" i="78"/>
  <c r="C160" i="78"/>
  <c r="C159" i="78"/>
  <c r="C158" i="78"/>
  <c r="C157" i="78"/>
  <c r="C156" i="78"/>
  <c r="C155" i="78"/>
  <c r="C154" i="78"/>
  <c r="C153" i="78"/>
  <c r="C152" i="78"/>
  <c r="C151" i="78"/>
  <c r="C150" i="78"/>
  <c r="C149" i="78"/>
  <c r="C148" i="78"/>
  <c r="C147" i="78"/>
  <c r="C146" i="78"/>
  <c r="C145" i="78"/>
  <c r="C144" i="78"/>
  <c r="C143" i="78"/>
  <c r="C142" i="78"/>
  <c r="C141" i="78"/>
  <c r="C140" i="78"/>
  <c r="C139" i="78"/>
  <c r="C138" i="78"/>
  <c r="C137" i="78"/>
  <c r="C136" i="78"/>
  <c r="C135" i="78"/>
  <c r="C134" i="78"/>
  <c r="C133" i="78"/>
  <c r="C132" i="78"/>
  <c r="C131" i="78"/>
  <c r="C130" i="78"/>
  <c r="C129" i="78"/>
  <c r="C128" i="78"/>
  <c r="C127" i="78"/>
  <c r="C126" i="78"/>
  <c r="C125" i="78"/>
  <c r="C124" i="78"/>
  <c r="C123" i="78"/>
  <c r="C122" i="78"/>
  <c r="C121" i="78"/>
  <c r="C120" i="78"/>
  <c r="C119" i="78"/>
  <c r="C118" i="78"/>
  <c r="C117" i="78"/>
  <c r="C116" i="78"/>
  <c r="C115" i="78"/>
  <c r="C114" i="78"/>
  <c r="C113" i="78"/>
  <c r="C112" i="78"/>
  <c r="C111" i="78"/>
  <c r="C110" i="78"/>
  <c r="C109" i="78"/>
  <c r="C108" i="78"/>
  <c r="C107" i="78"/>
  <c r="C106" i="78"/>
  <c r="C105" i="78"/>
  <c r="C200" i="79"/>
  <c r="C199" i="79"/>
  <c r="C198" i="79"/>
  <c r="C197" i="79"/>
  <c r="C196" i="79"/>
  <c r="C195" i="79"/>
  <c r="C194" i="79"/>
  <c r="C193" i="79"/>
  <c r="C192" i="79"/>
  <c r="C191" i="79"/>
  <c r="C190" i="79"/>
  <c r="C189" i="79"/>
  <c r="C188" i="79"/>
  <c r="C187" i="79"/>
  <c r="C186" i="79"/>
  <c r="C185" i="79"/>
  <c r="C184" i="79"/>
  <c r="C183" i="79"/>
  <c r="C182" i="79"/>
  <c r="C181" i="79"/>
  <c r="C180" i="79"/>
  <c r="C179" i="79"/>
  <c r="C178" i="79"/>
  <c r="C177" i="79"/>
  <c r="C176" i="79"/>
  <c r="C175" i="79"/>
  <c r="C174" i="79"/>
  <c r="C173" i="79"/>
  <c r="C172" i="79"/>
  <c r="C171" i="79"/>
  <c r="C170" i="79"/>
  <c r="C169" i="79"/>
  <c r="C168" i="79"/>
  <c r="C167" i="79"/>
  <c r="C166" i="79"/>
  <c r="C165" i="79"/>
  <c r="C164" i="79"/>
  <c r="C163" i="79"/>
  <c r="C162" i="79"/>
  <c r="C161" i="79"/>
  <c r="C160" i="79"/>
  <c r="C159" i="79"/>
  <c r="C158" i="79"/>
  <c r="C157" i="79"/>
  <c r="C156" i="79"/>
  <c r="C155" i="79"/>
  <c r="C154" i="79"/>
  <c r="C153" i="79"/>
  <c r="C152" i="79"/>
  <c r="C151" i="79"/>
  <c r="C150" i="79"/>
  <c r="C149" i="79"/>
  <c r="C148" i="79"/>
  <c r="C147" i="79"/>
  <c r="C146" i="79"/>
  <c r="C145" i="79"/>
  <c r="C144" i="79"/>
  <c r="C143" i="79"/>
  <c r="C142" i="79"/>
  <c r="C141" i="79"/>
  <c r="C140" i="79"/>
  <c r="C139" i="79"/>
  <c r="C138" i="79"/>
  <c r="C137" i="79"/>
  <c r="C136" i="79"/>
  <c r="C135" i="79"/>
  <c r="C134" i="79"/>
  <c r="C133" i="79"/>
  <c r="C132" i="79"/>
  <c r="C131" i="79"/>
  <c r="C130" i="79"/>
  <c r="C129" i="79"/>
  <c r="C128" i="79"/>
  <c r="C127" i="79"/>
  <c r="C126" i="79"/>
  <c r="C125" i="79"/>
  <c r="C124" i="79"/>
  <c r="C123" i="79"/>
  <c r="C122" i="79"/>
  <c r="C121" i="79"/>
  <c r="C120" i="79"/>
  <c r="C119" i="79"/>
  <c r="C118" i="79"/>
  <c r="C117" i="79"/>
  <c r="C116" i="79"/>
  <c r="C115" i="79"/>
  <c r="C114" i="79"/>
  <c r="C113" i="79"/>
  <c r="C112" i="79"/>
  <c r="C111" i="79"/>
  <c r="C110" i="79"/>
  <c r="C109" i="79"/>
  <c r="C108" i="79"/>
  <c r="C107" i="79"/>
  <c r="C106" i="79"/>
  <c r="C105" i="79"/>
  <c r="C200" i="80"/>
  <c r="C199" i="80"/>
  <c r="C198" i="80"/>
  <c r="C197" i="80"/>
  <c r="C196" i="80"/>
  <c r="C195" i="80"/>
  <c r="C194" i="80"/>
  <c r="C193" i="80"/>
  <c r="C192" i="80"/>
  <c r="C191" i="80"/>
  <c r="C190" i="80"/>
  <c r="C189" i="80"/>
  <c r="C188" i="80"/>
  <c r="C187" i="80"/>
  <c r="C186" i="80"/>
  <c r="C185" i="80"/>
  <c r="C184" i="80"/>
  <c r="C183" i="80"/>
  <c r="C182" i="80"/>
  <c r="C181" i="80"/>
  <c r="C180" i="80"/>
  <c r="C179" i="80"/>
  <c r="C178" i="80"/>
  <c r="C177" i="80"/>
  <c r="C176" i="80"/>
  <c r="C175" i="80"/>
  <c r="C174" i="80"/>
  <c r="C173" i="80"/>
  <c r="C172" i="80"/>
  <c r="C171" i="80"/>
  <c r="C170" i="80"/>
  <c r="C169" i="80"/>
  <c r="C168" i="80"/>
  <c r="C167" i="80"/>
  <c r="C166" i="80"/>
  <c r="C165" i="80"/>
  <c r="C164" i="80"/>
  <c r="C163" i="80"/>
  <c r="C162" i="80"/>
  <c r="C161" i="80"/>
  <c r="C160" i="80"/>
  <c r="C159" i="80"/>
  <c r="C158" i="80"/>
  <c r="C157" i="80"/>
  <c r="C156" i="80"/>
  <c r="C155" i="80"/>
  <c r="C154" i="80"/>
  <c r="C153" i="80"/>
  <c r="C152" i="80"/>
  <c r="C151" i="80"/>
  <c r="C150" i="80"/>
  <c r="C149" i="80"/>
  <c r="C148" i="80"/>
  <c r="C147" i="80"/>
  <c r="C146" i="80"/>
  <c r="C145" i="80"/>
  <c r="C144" i="80"/>
  <c r="C143" i="80"/>
  <c r="C142" i="80"/>
  <c r="C141" i="80"/>
  <c r="C140" i="80"/>
  <c r="C139" i="80"/>
  <c r="C138" i="80"/>
  <c r="C137" i="80"/>
  <c r="C136" i="80"/>
  <c r="C135" i="80"/>
  <c r="C134" i="80"/>
  <c r="C133" i="80"/>
  <c r="C132" i="80"/>
  <c r="C131" i="80"/>
  <c r="C130" i="80"/>
  <c r="C129" i="80"/>
  <c r="C128" i="80"/>
  <c r="C127" i="80"/>
  <c r="C126" i="80"/>
  <c r="C125" i="80"/>
  <c r="C124" i="80"/>
  <c r="C123" i="80"/>
  <c r="C122" i="80"/>
  <c r="C121" i="80"/>
  <c r="C120" i="80"/>
  <c r="C119" i="80"/>
  <c r="C118" i="80"/>
  <c r="C117" i="80"/>
  <c r="C116" i="80"/>
  <c r="C115" i="80"/>
  <c r="C114" i="80"/>
  <c r="C113" i="80"/>
  <c r="C112" i="80"/>
  <c r="C111" i="80"/>
  <c r="C110" i="80"/>
  <c r="C109" i="80"/>
  <c r="C108" i="80"/>
  <c r="C107" i="80"/>
  <c r="C106" i="80"/>
  <c r="C105" i="80"/>
  <c r="C200" i="81"/>
  <c r="C199" i="81"/>
  <c r="C198" i="81"/>
  <c r="C197" i="81"/>
  <c r="C196" i="81"/>
  <c r="C195" i="81"/>
  <c r="C194" i="81"/>
  <c r="C193" i="81"/>
  <c r="C192" i="81"/>
  <c r="C191" i="81"/>
  <c r="C190" i="81"/>
  <c r="C189" i="81"/>
  <c r="C188" i="81"/>
  <c r="C187" i="81"/>
  <c r="C186" i="81"/>
  <c r="C185" i="81"/>
  <c r="C184" i="81"/>
  <c r="C183" i="81"/>
  <c r="C182" i="81"/>
  <c r="C181" i="81"/>
  <c r="C180" i="81"/>
  <c r="C179" i="81"/>
  <c r="C178" i="81"/>
  <c r="C177" i="81"/>
  <c r="C176" i="81"/>
  <c r="C175" i="81"/>
  <c r="C174" i="81"/>
  <c r="C173" i="81"/>
  <c r="C172" i="81"/>
  <c r="C171" i="81"/>
  <c r="C170" i="81"/>
  <c r="C169" i="81"/>
  <c r="C168" i="81"/>
  <c r="C167" i="81"/>
  <c r="C166" i="81"/>
  <c r="C165" i="81"/>
  <c r="C164" i="81"/>
  <c r="C163" i="81"/>
  <c r="C162" i="81"/>
  <c r="C161" i="81"/>
  <c r="C160" i="81"/>
  <c r="C159" i="81"/>
  <c r="C158" i="81"/>
  <c r="C157" i="81"/>
  <c r="C156" i="81"/>
  <c r="C155" i="81"/>
  <c r="C154" i="81"/>
  <c r="C153" i="81"/>
  <c r="C152" i="81"/>
  <c r="C151" i="81"/>
  <c r="C150" i="81"/>
  <c r="C149" i="81"/>
  <c r="C148" i="81"/>
  <c r="C147" i="81"/>
  <c r="C146" i="81"/>
  <c r="C145" i="81"/>
  <c r="C144" i="81"/>
  <c r="C143" i="81"/>
  <c r="C142" i="81"/>
  <c r="C141" i="81"/>
  <c r="C140" i="81"/>
  <c r="C139" i="81"/>
  <c r="C138" i="81"/>
  <c r="C137" i="81"/>
  <c r="C136" i="81"/>
  <c r="C135" i="81"/>
  <c r="C134" i="81"/>
  <c r="C133" i="81"/>
  <c r="C132" i="81"/>
  <c r="C131" i="81"/>
  <c r="C130" i="81"/>
  <c r="C129" i="81"/>
  <c r="C128" i="81"/>
  <c r="C127" i="81"/>
  <c r="C126" i="81"/>
  <c r="C125" i="81"/>
  <c r="C124" i="81"/>
  <c r="C123" i="81"/>
  <c r="C122" i="81"/>
  <c r="C121" i="81"/>
  <c r="C120" i="81"/>
  <c r="C119" i="81"/>
  <c r="C118" i="81"/>
  <c r="C117" i="81"/>
  <c r="C116" i="81"/>
  <c r="C115" i="81"/>
  <c r="C114" i="81"/>
  <c r="C113" i="81"/>
  <c r="C112" i="81"/>
  <c r="C111" i="81"/>
  <c r="C110" i="81"/>
  <c r="C109" i="81"/>
  <c r="C108" i="81"/>
  <c r="C107" i="81"/>
  <c r="C106" i="81"/>
  <c r="C105" i="81"/>
  <c r="C200" i="83"/>
  <c r="C199" i="83"/>
  <c r="C198" i="83"/>
  <c r="C197" i="83"/>
  <c r="C196" i="83"/>
  <c r="C195" i="83"/>
  <c r="C194" i="83"/>
  <c r="C193" i="83"/>
  <c r="C192" i="83"/>
  <c r="C191" i="83"/>
  <c r="C190" i="83"/>
  <c r="C189" i="83"/>
  <c r="C188" i="83"/>
  <c r="C187" i="83"/>
  <c r="C186" i="83"/>
  <c r="C185" i="83"/>
  <c r="C184" i="83"/>
  <c r="C183" i="83"/>
  <c r="C182" i="83"/>
  <c r="C181" i="83"/>
  <c r="C180" i="83"/>
  <c r="C179" i="83"/>
  <c r="C178" i="83"/>
  <c r="C177" i="83"/>
  <c r="C176" i="83"/>
  <c r="C175" i="83"/>
  <c r="C174" i="83"/>
  <c r="C173" i="83"/>
  <c r="C172" i="83"/>
  <c r="C171" i="83"/>
  <c r="C170" i="83"/>
  <c r="C169" i="83"/>
  <c r="C168" i="83"/>
  <c r="C167" i="83"/>
  <c r="C166" i="83"/>
  <c r="C165" i="83"/>
  <c r="C164" i="83"/>
  <c r="C163" i="83"/>
  <c r="C162" i="83"/>
  <c r="C161" i="83"/>
  <c r="C160" i="83"/>
  <c r="C159" i="83"/>
  <c r="C158" i="83"/>
  <c r="C157" i="83"/>
  <c r="C156" i="83"/>
  <c r="C155" i="83"/>
  <c r="C154" i="83"/>
  <c r="C153" i="83"/>
  <c r="C152" i="83"/>
  <c r="C151" i="83"/>
  <c r="C150" i="83"/>
  <c r="C149" i="83"/>
  <c r="C148" i="83"/>
  <c r="C147" i="83"/>
  <c r="C146" i="83"/>
  <c r="C145" i="83"/>
  <c r="C144" i="83"/>
  <c r="C143" i="83"/>
  <c r="C142" i="83"/>
  <c r="C141" i="83"/>
  <c r="C140" i="83"/>
  <c r="C139" i="83"/>
  <c r="C138" i="83"/>
  <c r="C137" i="83"/>
  <c r="C136" i="83"/>
  <c r="C135" i="83"/>
  <c r="C134" i="83"/>
  <c r="C133" i="83"/>
  <c r="C132" i="83"/>
  <c r="C131" i="83"/>
  <c r="C130" i="83"/>
  <c r="C129" i="83"/>
  <c r="C128" i="83"/>
  <c r="C127" i="83"/>
  <c r="C126" i="83"/>
  <c r="C125" i="83"/>
  <c r="C124" i="83"/>
  <c r="C123" i="83"/>
  <c r="C122" i="83"/>
  <c r="C121" i="83"/>
  <c r="C120" i="83"/>
  <c r="C119" i="83"/>
  <c r="C118" i="83"/>
  <c r="C117" i="83"/>
  <c r="C116" i="83"/>
  <c r="C115" i="83"/>
  <c r="C114" i="83"/>
  <c r="C113" i="83"/>
  <c r="C112" i="83"/>
  <c r="C111" i="83"/>
  <c r="C110" i="83"/>
  <c r="C109" i="83"/>
  <c r="C108" i="83"/>
  <c r="C107" i="83"/>
  <c r="C106" i="83"/>
  <c r="C105" i="83"/>
  <c r="C105" i="82"/>
  <c r="C106" i="82"/>
  <c r="C107" i="82"/>
  <c r="C108" i="82"/>
  <c r="C109" i="82"/>
  <c r="C110" i="82"/>
  <c r="C111" i="82"/>
  <c r="C112" i="82"/>
  <c r="C113" i="82"/>
  <c r="C114" i="82"/>
  <c r="C115" i="82"/>
  <c r="C116" i="82"/>
  <c r="C117" i="82"/>
  <c r="C118" i="82"/>
  <c r="C119" i="82"/>
  <c r="C120" i="82"/>
  <c r="C121" i="82"/>
  <c r="C122" i="82"/>
  <c r="C123" i="82"/>
  <c r="C124" i="82"/>
  <c r="C125" i="82"/>
  <c r="C126" i="82"/>
  <c r="C127" i="82"/>
  <c r="C128" i="82"/>
  <c r="C129" i="82"/>
  <c r="C130" i="82"/>
  <c r="C131" i="82"/>
  <c r="C132" i="82"/>
  <c r="C133" i="82"/>
  <c r="C134" i="82"/>
  <c r="C135" i="82"/>
  <c r="C136" i="82"/>
  <c r="C137" i="82"/>
  <c r="C138" i="82"/>
  <c r="C139" i="82"/>
  <c r="C140" i="82"/>
  <c r="C141" i="82"/>
  <c r="C142" i="82"/>
  <c r="C143" i="82"/>
  <c r="C144" i="82"/>
  <c r="C145" i="82"/>
  <c r="C146" i="82"/>
  <c r="C147" i="82"/>
  <c r="C148" i="82"/>
  <c r="C149" i="82"/>
  <c r="C150" i="82"/>
  <c r="C151" i="82"/>
  <c r="C152" i="82"/>
  <c r="C153" i="82"/>
  <c r="C154" i="82"/>
  <c r="C155" i="82"/>
  <c r="C156" i="82"/>
  <c r="C157" i="82"/>
  <c r="C158" i="82"/>
  <c r="C159" i="82"/>
  <c r="C160" i="82"/>
  <c r="C161" i="82"/>
  <c r="C162" i="82"/>
  <c r="C163" i="82"/>
  <c r="C164" i="82"/>
  <c r="C165" i="82"/>
  <c r="C166" i="82"/>
  <c r="C167" i="82"/>
  <c r="C168" i="82"/>
  <c r="C169" i="82"/>
  <c r="C170" i="82"/>
  <c r="C171" i="82"/>
  <c r="C172" i="82"/>
  <c r="C173" i="82"/>
  <c r="C174" i="82"/>
  <c r="C175" i="82"/>
  <c r="C176" i="82"/>
  <c r="C177" i="82"/>
  <c r="C178" i="82"/>
  <c r="C179" i="82"/>
  <c r="C180" i="82"/>
  <c r="C181" i="82"/>
  <c r="C182" i="82"/>
  <c r="C183" i="82"/>
  <c r="C184" i="82"/>
  <c r="C185" i="82"/>
  <c r="C186" i="82"/>
  <c r="C187" i="82"/>
  <c r="C188" i="82"/>
  <c r="C189" i="82"/>
  <c r="C190" i="82"/>
  <c r="C191" i="82"/>
  <c r="C192" i="82"/>
  <c r="C193" i="82"/>
  <c r="C194" i="82"/>
  <c r="C195" i="82"/>
  <c r="C196" i="82"/>
  <c r="C197" i="82"/>
  <c r="C198" i="82"/>
  <c r="C199" i="82"/>
  <c r="C200" i="82"/>
  <c r="C201" i="79"/>
  <c r="C202" i="79"/>
  <c r="C203" i="79"/>
  <c r="C204" i="79"/>
  <c r="C205" i="79"/>
  <c r="C206" i="79"/>
  <c r="C207" i="79"/>
  <c r="C208" i="79"/>
  <c r="C209" i="79"/>
  <c r="C210" i="79"/>
  <c r="C211" i="79"/>
  <c r="C212" i="79"/>
  <c r="C213" i="79"/>
  <c r="C214" i="79"/>
  <c r="C215" i="79"/>
  <c r="C216" i="79"/>
  <c r="C217" i="79"/>
  <c r="C218" i="79"/>
  <c r="C219" i="79"/>
  <c r="C220" i="79"/>
  <c r="C221" i="79"/>
  <c r="C222" i="79"/>
  <c r="C223" i="79"/>
  <c r="C224" i="79"/>
  <c r="C225" i="79"/>
  <c r="C226" i="79"/>
  <c r="C227" i="79"/>
  <c r="C228" i="79"/>
  <c r="C229" i="79"/>
  <c r="C230" i="79"/>
  <c r="C231" i="79"/>
  <c r="C232" i="79"/>
  <c r="C233" i="79"/>
  <c r="C234" i="79"/>
  <c r="C235" i="79"/>
  <c r="C236" i="79"/>
  <c r="C237" i="79"/>
  <c r="C238" i="79"/>
  <c r="C239" i="79"/>
  <c r="C240" i="79"/>
  <c r="C241" i="79"/>
  <c r="C242" i="79"/>
  <c r="C243" i="79"/>
  <c r="C244" i="79"/>
  <c r="C245" i="79"/>
  <c r="C246" i="79"/>
  <c r="C247" i="79"/>
  <c r="C248" i="79"/>
  <c r="C249" i="79"/>
  <c r="C250" i="79"/>
  <c r="C251" i="79"/>
  <c r="C252" i="79"/>
  <c r="C253" i="79"/>
  <c r="C254" i="79"/>
  <c r="C255" i="79"/>
  <c r="C256" i="79"/>
  <c r="C257" i="79"/>
  <c r="C258" i="79"/>
  <c r="C259" i="79"/>
  <c r="C260" i="79"/>
  <c r="C261" i="79"/>
  <c r="C262" i="79"/>
  <c r="C263" i="79"/>
  <c r="C264" i="79"/>
  <c r="C265" i="79"/>
  <c r="C266" i="79"/>
  <c r="C267" i="79"/>
  <c r="C268" i="79"/>
  <c r="C269" i="79"/>
  <c r="C270" i="79"/>
  <c r="C271" i="79"/>
  <c r="C272" i="79"/>
  <c r="C273" i="79"/>
  <c r="C274" i="79"/>
  <c r="C275" i="79"/>
  <c r="C276" i="79"/>
  <c r="C277" i="79"/>
  <c r="C278" i="79"/>
  <c r="C279" i="79"/>
  <c r="C280" i="79"/>
  <c r="C281" i="79"/>
  <c r="C282" i="79"/>
  <c r="C283" i="79"/>
  <c r="C284" i="79"/>
  <c r="C285" i="79"/>
  <c r="C286" i="79"/>
  <c r="C287" i="79"/>
  <c r="C288" i="79"/>
  <c r="C289" i="79"/>
  <c r="C290" i="79"/>
  <c r="C291" i="79"/>
  <c r="C292" i="79"/>
  <c r="C293" i="79"/>
  <c r="C294" i="79"/>
  <c r="C295" i="79"/>
  <c r="C296" i="79"/>
  <c r="C297" i="79"/>
  <c r="C298" i="79"/>
  <c r="C299" i="79"/>
  <c r="C300" i="79"/>
  <c r="C301" i="79"/>
  <c r="C302" i="79"/>
  <c r="C303" i="79"/>
  <c r="C304" i="79"/>
  <c r="C305" i="79"/>
  <c r="C306" i="79"/>
  <c r="C307" i="79"/>
  <c r="C308" i="79"/>
  <c r="C309" i="79"/>
  <c r="C310" i="79"/>
  <c r="C311" i="79"/>
  <c r="C312" i="79"/>
  <c r="C313" i="79"/>
  <c r="C314" i="79"/>
  <c r="C315" i="79"/>
  <c r="C316" i="79"/>
  <c r="C317" i="79"/>
  <c r="C318" i="79"/>
  <c r="C319" i="79"/>
  <c r="C320" i="79"/>
  <c r="C321" i="79"/>
  <c r="C322" i="79"/>
  <c r="C323" i="79"/>
  <c r="C324" i="79"/>
  <c r="C325" i="79"/>
  <c r="C326" i="79"/>
  <c r="C327" i="79"/>
  <c r="C328" i="79"/>
  <c r="C329" i="79"/>
  <c r="C330" i="79"/>
  <c r="C331" i="79"/>
  <c r="C332" i="79"/>
  <c r="C333" i="79"/>
  <c r="C334" i="79"/>
  <c r="C335" i="79"/>
  <c r="C336" i="79"/>
  <c r="C337" i="79"/>
  <c r="C338" i="79"/>
  <c r="C339" i="79"/>
  <c r="C340" i="79"/>
  <c r="C341" i="79"/>
  <c r="C342" i="79"/>
  <c r="C343" i="79"/>
  <c r="C344" i="79"/>
  <c r="C345" i="79"/>
  <c r="C346" i="79"/>
  <c r="C347" i="79"/>
  <c r="C348" i="79"/>
  <c r="C349" i="79"/>
  <c r="C350" i="79"/>
  <c r="C351" i="79"/>
  <c r="C352" i="79"/>
  <c r="C353" i="79"/>
  <c r="C354" i="79"/>
  <c r="C355" i="79"/>
  <c r="C356" i="79"/>
  <c r="C357" i="79"/>
  <c r="C358" i="79"/>
  <c r="C359" i="79"/>
  <c r="C360" i="79"/>
  <c r="C361" i="79"/>
  <c r="C362" i="79"/>
  <c r="C363" i="79"/>
  <c r="C364" i="79"/>
  <c r="C365" i="79"/>
  <c r="C366" i="79"/>
  <c r="C367" i="79"/>
  <c r="C368" i="79"/>
  <c r="C369" i="79"/>
  <c r="C370" i="79"/>
  <c r="C371" i="79"/>
  <c r="C372" i="79"/>
  <c r="C373" i="79"/>
  <c r="C374" i="79"/>
  <c r="C375" i="79"/>
  <c r="C376" i="79"/>
  <c r="C377" i="79"/>
  <c r="C378" i="79"/>
  <c r="C379" i="79"/>
  <c r="C380" i="79"/>
  <c r="C381" i="79"/>
  <c r="C382" i="79"/>
  <c r="C383" i="79"/>
  <c r="C384" i="79"/>
  <c r="C385" i="79"/>
  <c r="C386" i="79"/>
  <c r="C387" i="79"/>
  <c r="C388" i="79"/>
  <c r="C389" i="79"/>
  <c r="C390" i="79"/>
  <c r="C391" i="79"/>
  <c r="C392" i="79"/>
  <c r="C393" i="79"/>
  <c r="C394" i="79"/>
  <c r="C395" i="79"/>
  <c r="C396" i="79"/>
  <c r="C397" i="79"/>
  <c r="C398" i="79"/>
  <c r="C399" i="79"/>
  <c r="C400" i="79"/>
  <c r="C401" i="79"/>
  <c r="C402" i="79"/>
  <c r="C403" i="79"/>
  <c r="C404" i="79"/>
  <c r="C405" i="79"/>
  <c r="C406" i="79"/>
  <c r="C407" i="79"/>
  <c r="C408" i="79"/>
  <c r="C409" i="79"/>
  <c r="C410" i="79"/>
  <c r="C411" i="79"/>
  <c r="C412" i="79"/>
  <c r="C413" i="79"/>
  <c r="C414" i="79"/>
  <c r="C415" i="79"/>
  <c r="C416" i="79"/>
  <c r="C417" i="79"/>
  <c r="C418" i="79"/>
  <c r="C419" i="79"/>
  <c r="C420" i="79"/>
  <c r="C421" i="79"/>
  <c r="C422" i="79"/>
  <c r="C423" i="79"/>
  <c r="C424" i="79"/>
  <c r="C425" i="79"/>
  <c r="C426" i="79"/>
  <c r="C427" i="79"/>
  <c r="C428" i="79"/>
  <c r="C429" i="79"/>
  <c r="C430" i="79"/>
  <c r="C431" i="79"/>
  <c r="C432" i="79"/>
  <c r="C433" i="79"/>
  <c r="C434" i="79"/>
  <c r="C435" i="79"/>
  <c r="C436" i="79"/>
  <c r="C437" i="79"/>
  <c r="C438" i="79"/>
  <c r="C439" i="79"/>
  <c r="C440" i="79"/>
  <c r="C441" i="79"/>
  <c r="C442" i="79"/>
  <c r="C443" i="79"/>
  <c r="C444" i="79"/>
  <c r="C445" i="79"/>
  <c r="C446" i="79"/>
  <c r="C447" i="79"/>
  <c r="C448" i="79"/>
  <c r="C449" i="79"/>
  <c r="C450" i="79"/>
  <c r="C451" i="79"/>
  <c r="C452" i="79"/>
  <c r="C453" i="79"/>
  <c r="C454" i="79"/>
  <c r="C455" i="79"/>
  <c r="C456" i="79"/>
  <c r="C457" i="79"/>
  <c r="C458" i="79"/>
  <c r="C459" i="79"/>
  <c r="C460" i="79"/>
  <c r="C461" i="79"/>
  <c r="C462" i="79"/>
  <c r="C463" i="79"/>
  <c r="C464" i="79"/>
  <c r="C465" i="79"/>
  <c r="C466" i="79"/>
  <c r="C467" i="79"/>
  <c r="C468" i="79"/>
  <c r="C469" i="79"/>
  <c r="C470" i="79"/>
  <c r="C471" i="79"/>
  <c r="C472" i="79"/>
  <c r="C473" i="79"/>
  <c r="C474" i="79"/>
  <c r="C475" i="79"/>
  <c r="C476" i="79"/>
  <c r="C477" i="79"/>
  <c r="C478" i="79"/>
  <c r="C479" i="79"/>
  <c r="C480" i="79"/>
  <c r="C481" i="79"/>
  <c r="C482" i="79"/>
  <c r="C483" i="79"/>
  <c r="C484" i="79"/>
  <c r="C485" i="79"/>
  <c r="C486" i="79"/>
  <c r="C487" i="79"/>
  <c r="C488" i="79"/>
  <c r="C489" i="79"/>
  <c r="C490" i="79"/>
  <c r="C491" i="79"/>
  <c r="C492" i="79"/>
  <c r="C493" i="79"/>
  <c r="C494" i="79"/>
  <c r="C495" i="79"/>
  <c r="C496" i="79"/>
  <c r="C497" i="79"/>
  <c r="C498" i="79"/>
  <c r="C499" i="79"/>
  <c r="C500" i="79"/>
  <c r="C501" i="79"/>
  <c r="C502" i="79"/>
  <c r="C503" i="79"/>
  <c r="C504" i="79"/>
  <c r="C505" i="79"/>
  <c r="C506" i="79"/>
  <c r="C507" i="79"/>
  <c r="C508" i="79"/>
  <c r="C509" i="79"/>
  <c r="C510" i="79"/>
  <c r="C511" i="79"/>
  <c r="C512" i="79"/>
  <c r="C513" i="79"/>
  <c r="C514" i="79"/>
  <c r="C515" i="79"/>
  <c r="C516" i="79"/>
  <c r="C517" i="79"/>
  <c r="C518" i="79"/>
  <c r="C519" i="79"/>
  <c r="C520" i="79"/>
  <c r="C521" i="79"/>
  <c r="C522" i="79"/>
  <c r="C523" i="79"/>
  <c r="C524" i="79"/>
  <c r="C525" i="79"/>
  <c r="C526" i="79"/>
  <c r="C527" i="79"/>
  <c r="C528" i="79"/>
  <c r="C529" i="79"/>
  <c r="C530" i="79"/>
  <c r="C531" i="79"/>
  <c r="C532" i="79"/>
  <c r="C533" i="79"/>
  <c r="C534" i="79"/>
  <c r="C535" i="79"/>
  <c r="C536" i="79"/>
  <c r="C537" i="79"/>
  <c r="C538" i="79"/>
  <c r="C539" i="79"/>
  <c r="C540" i="79"/>
  <c r="C541" i="79"/>
  <c r="C542" i="79"/>
  <c r="C543" i="79"/>
  <c r="C544" i="79"/>
  <c r="C545" i="79"/>
  <c r="C546" i="79"/>
  <c r="C547" i="79"/>
  <c r="C548" i="79"/>
  <c r="C549" i="79"/>
  <c r="C550" i="79"/>
  <c r="C551" i="79"/>
  <c r="C552" i="79"/>
  <c r="C553" i="79"/>
  <c r="C554" i="79"/>
  <c r="C555" i="79"/>
  <c r="C556" i="79"/>
  <c r="C557" i="79"/>
  <c r="C558" i="79"/>
  <c r="C559" i="79"/>
  <c r="C560" i="79"/>
  <c r="C561" i="79"/>
  <c r="C562" i="79"/>
  <c r="C563" i="79"/>
  <c r="C564" i="79"/>
  <c r="C565" i="79"/>
  <c r="C566" i="79"/>
  <c r="C567" i="79"/>
  <c r="C568" i="79"/>
  <c r="C569" i="79"/>
  <c r="C570" i="79"/>
  <c r="C571" i="79"/>
  <c r="C572" i="79"/>
  <c r="C573" i="79"/>
  <c r="C574" i="79"/>
  <c r="C575" i="79"/>
  <c r="C576" i="79"/>
  <c r="C577" i="79"/>
  <c r="C578" i="79"/>
  <c r="C579" i="79"/>
  <c r="C580" i="79"/>
  <c r="C581" i="79"/>
  <c r="C582" i="79"/>
  <c r="C583" i="79"/>
  <c r="C584" i="79"/>
  <c r="C585" i="79"/>
  <c r="C586" i="79"/>
  <c r="C587" i="79"/>
  <c r="C588" i="79"/>
  <c r="C589" i="79"/>
  <c r="C590" i="79"/>
  <c r="C591" i="79"/>
  <c r="C592" i="79"/>
  <c r="C593" i="79"/>
  <c r="C594" i="79"/>
  <c r="C595" i="79"/>
  <c r="C596" i="79"/>
  <c r="C597" i="79"/>
  <c r="C598" i="79"/>
  <c r="C599" i="79"/>
  <c r="C600" i="79"/>
  <c r="C601" i="79"/>
  <c r="C602" i="79"/>
  <c r="C603" i="79"/>
  <c r="C604" i="79"/>
  <c r="C605" i="79"/>
  <c r="C606" i="79"/>
  <c r="C607" i="79"/>
  <c r="C608" i="79"/>
  <c r="C609" i="79"/>
  <c r="C610" i="79"/>
  <c r="C611" i="79"/>
  <c r="C612" i="79"/>
  <c r="C613" i="79"/>
  <c r="C614" i="79"/>
  <c r="C615" i="79"/>
  <c r="C616" i="79"/>
  <c r="C617" i="79"/>
  <c r="C618" i="79"/>
  <c r="C619" i="79"/>
  <c r="C620" i="79"/>
  <c r="C621" i="79"/>
  <c r="C622" i="79"/>
  <c r="C623" i="79"/>
  <c r="C624" i="79"/>
  <c r="C625" i="79"/>
  <c r="C626" i="79"/>
  <c r="C627" i="79"/>
  <c r="C628" i="79"/>
  <c r="C629" i="79"/>
  <c r="C630" i="79"/>
  <c r="C631" i="79"/>
  <c r="C632" i="79"/>
  <c r="C633" i="79"/>
  <c r="C634" i="79"/>
  <c r="C635" i="79"/>
  <c r="C636" i="79"/>
  <c r="C637" i="79"/>
  <c r="C638" i="79"/>
  <c r="C639" i="79"/>
  <c r="C640" i="79"/>
  <c r="C641" i="79"/>
  <c r="C642" i="79"/>
  <c r="C643" i="79"/>
  <c r="C644" i="79"/>
  <c r="C645" i="79"/>
  <c r="C646" i="79"/>
  <c r="C647" i="79"/>
  <c r="C648" i="79"/>
  <c r="C649" i="79"/>
  <c r="C650" i="79"/>
  <c r="C651" i="79"/>
  <c r="C652" i="79"/>
  <c r="C653" i="79"/>
  <c r="C654" i="79"/>
  <c r="C655" i="79"/>
  <c r="C656" i="79"/>
  <c r="C657" i="79"/>
  <c r="C658" i="79"/>
  <c r="C659" i="79"/>
  <c r="C660" i="79"/>
  <c r="C661" i="79"/>
  <c r="C662" i="79"/>
  <c r="C663" i="79"/>
  <c r="C664" i="79"/>
  <c r="C665" i="79"/>
  <c r="C666" i="79"/>
  <c r="C667" i="79"/>
  <c r="C668" i="79"/>
  <c r="C669" i="79"/>
  <c r="C670" i="79"/>
  <c r="C671" i="79"/>
  <c r="C672" i="79"/>
  <c r="C673" i="79"/>
  <c r="C674" i="79"/>
  <c r="C675" i="79"/>
  <c r="C676" i="79"/>
  <c r="C677" i="79"/>
  <c r="C678" i="79"/>
  <c r="C679" i="79"/>
  <c r="C680" i="79"/>
  <c r="C681" i="79"/>
  <c r="C682" i="79"/>
  <c r="C683" i="79"/>
  <c r="C684" i="79"/>
  <c r="C685" i="79"/>
  <c r="C686" i="79"/>
  <c r="C687" i="79"/>
  <c r="C688" i="79"/>
  <c r="C689" i="79"/>
  <c r="C690" i="79"/>
  <c r="C691" i="79"/>
  <c r="C692" i="79"/>
  <c r="C693" i="79"/>
  <c r="C694" i="79"/>
  <c r="C695" i="79"/>
  <c r="C696" i="79"/>
  <c r="C697" i="79"/>
  <c r="C698" i="79"/>
  <c r="C699" i="79"/>
  <c r="C700" i="79"/>
  <c r="C701" i="79"/>
  <c r="C702" i="79"/>
  <c r="C703" i="79"/>
  <c r="C704" i="79"/>
  <c r="C705" i="79"/>
  <c r="C706" i="79"/>
  <c r="C707" i="79"/>
  <c r="C708" i="79"/>
  <c r="C709" i="79"/>
  <c r="C710" i="79"/>
  <c r="C711" i="79"/>
  <c r="C712" i="79"/>
  <c r="C713" i="79"/>
  <c r="C714" i="79"/>
  <c r="C715" i="79"/>
  <c r="C716" i="79"/>
  <c r="C717" i="79"/>
  <c r="C718" i="79"/>
  <c r="C719" i="79"/>
  <c r="C720" i="79"/>
  <c r="C721" i="79"/>
  <c r="C722" i="79"/>
  <c r="C723" i="79"/>
  <c r="C724" i="79"/>
  <c r="C725" i="79"/>
  <c r="C726" i="79"/>
  <c r="C727" i="79"/>
  <c r="C728" i="79"/>
  <c r="C729" i="79"/>
  <c r="C730" i="79"/>
  <c r="C731" i="79"/>
  <c r="C732" i="79"/>
  <c r="C733" i="79"/>
  <c r="C734" i="79"/>
  <c r="C735" i="79"/>
  <c r="C736" i="79"/>
  <c r="C737" i="79"/>
  <c r="C738" i="79"/>
  <c r="C739" i="79"/>
  <c r="C740" i="79"/>
  <c r="C741" i="79"/>
  <c r="C742" i="79"/>
  <c r="C743" i="79"/>
  <c r="C744" i="79"/>
  <c r="C745" i="79"/>
  <c r="C746" i="79"/>
  <c r="C747" i="79"/>
  <c r="C748" i="79"/>
  <c r="C749" i="79"/>
  <c r="C750" i="79"/>
  <c r="C751" i="79"/>
  <c r="C752" i="79"/>
  <c r="C753" i="79"/>
  <c r="C754" i="79"/>
  <c r="C755" i="79"/>
  <c r="C756" i="79"/>
  <c r="C757" i="79"/>
  <c r="C758" i="79"/>
  <c r="C759" i="79"/>
  <c r="C760" i="79"/>
  <c r="C761" i="79"/>
  <c r="C762" i="79"/>
  <c r="C763" i="79"/>
  <c r="C764" i="79"/>
  <c r="C765" i="79"/>
  <c r="C766" i="79"/>
  <c r="C767" i="79"/>
  <c r="C768" i="79"/>
  <c r="C769" i="79"/>
  <c r="C770" i="79"/>
  <c r="C771" i="79"/>
  <c r="C772" i="79"/>
  <c r="C773" i="79"/>
  <c r="C774" i="79"/>
  <c r="C775" i="79"/>
  <c r="C776" i="79"/>
  <c r="C777" i="79"/>
  <c r="C778" i="79"/>
  <c r="C779" i="79"/>
  <c r="C780" i="79"/>
  <c r="C781" i="79"/>
  <c r="C782" i="79"/>
  <c r="C783" i="79"/>
  <c r="C784" i="79"/>
  <c r="C785" i="79"/>
  <c r="C786" i="79"/>
  <c r="C787" i="79"/>
  <c r="C788" i="79"/>
  <c r="C789" i="79"/>
  <c r="C790" i="79"/>
  <c r="C791" i="79"/>
  <c r="C792" i="79"/>
  <c r="C793" i="79"/>
  <c r="C794" i="79"/>
  <c r="C795" i="79"/>
  <c r="C796" i="79"/>
  <c r="C797" i="79"/>
  <c r="C798" i="79"/>
  <c r="C799" i="79"/>
  <c r="C800" i="79"/>
  <c r="C801" i="79"/>
  <c r="C802" i="79"/>
  <c r="C803" i="79"/>
  <c r="C804" i="79"/>
  <c r="C805" i="79"/>
  <c r="C806" i="79"/>
  <c r="C807" i="79"/>
  <c r="C808" i="79"/>
  <c r="C809" i="79"/>
  <c r="C810" i="79"/>
  <c r="C811" i="79"/>
  <c r="C812" i="79"/>
  <c r="C813" i="79"/>
  <c r="C814" i="79"/>
  <c r="C815" i="79"/>
  <c r="C816" i="79"/>
  <c r="C817" i="79"/>
  <c r="C818" i="79"/>
  <c r="C819" i="79"/>
  <c r="C820" i="79"/>
  <c r="C821" i="79"/>
  <c r="C822" i="79"/>
  <c r="C823" i="79"/>
  <c r="C824" i="79"/>
  <c r="C825" i="79"/>
  <c r="C826" i="79"/>
  <c r="C827" i="79"/>
  <c r="C828" i="79"/>
  <c r="C829" i="79"/>
  <c r="C830" i="79"/>
  <c r="C831" i="79"/>
  <c r="C832" i="79"/>
  <c r="C833" i="79"/>
  <c r="C834" i="79"/>
  <c r="C835" i="79"/>
  <c r="C836" i="79"/>
  <c r="C837" i="79"/>
  <c r="C838" i="79"/>
  <c r="C839" i="79"/>
  <c r="C840" i="79"/>
  <c r="C841" i="79"/>
  <c r="C842" i="79"/>
  <c r="C843" i="79"/>
  <c r="C844" i="79"/>
  <c r="C845" i="79"/>
  <c r="C846" i="79"/>
  <c r="C847" i="79"/>
  <c r="C848" i="79"/>
  <c r="C849" i="79"/>
  <c r="C850" i="79"/>
  <c r="C851" i="79"/>
  <c r="C852" i="79"/>
  <c r="C853" i="79"/>
  <c r="C854" i="79"/>
  <c r="C855" i="79"/>
  <c r="C856" i="79"/>
  <c r="C857" i="79"/>
  <c r="C858" i="79"/>
  <c r="C859" i="79"/>
  <c r="C860" i="79"/>
  <c r="C861" i="79"/>
  <c r="C862" i="79"/>
  <c r="C863" i="79"/>
  <c r="C864" i="79"/>
  <c r="C865" i="79"/>
  <c r="C866" i="79"/>
  <c r="C867" i="79"/>
  <c r="C868" i="79"/>
  <c r="C869" i="79"/>
  <c r="C870" i="79"/>
  <c r="C871" i="79"/>
  <c r="C872" i="79"/>
  <c r="C873" i="79"/>
  <c r="C874" i="79"/>
  <c r="C875" i="79"/>
  <c r="C876" i="79"/>
  <c r="C877" i="79"/>
  <c r="C878" i="79"/>
  <c r="C879" i="79"/>
  <c r="C880" i="79"/>
  <c r="C881" i="79"/>
  <c r="C882" i="79"/>
  <c r="C883" i="79"/>
  <c r="C884" i="79"/>
  <c r="C885" i="79"/>
  <c r="C886" i="79"/>
  <c r="C887" i="79"/>
  <c r="C888" i="79"/>
  <c r="C889" i="79"/>
  <c r="C890" i="79"/>
  <c r="C891" i="79"/>
  <c r="C892" i="79"/>
  <c r="C893" i="79"/>
  <c r="C894" i="79"/>
  <c r="C895" i="79"/>
  <c r="C896" i="79"/>
  <c r="C897" i="79"/>
  <c r="C898" i="79"/>
  <c r="C899" i="79"/>
  <c r="C900" i="79"/>
  <c r="C901" i="79"/>
  <c r="C902" i="79"/>
  <c r="C903" i="79"/>
  <c r="C904" i="79"/>
  <c r="C905" i="79"/>
  <c r="C906" i="79"/>
  <c r="C907" i="79"/>
  <c r="C908" i="79"/>
  <c r="C909" i="79"/>
  <c r="C910" i="79"/>
  <c r="C911" i="79"/>
  <c r="C912" i="79"/>
  <c r="C913" i="79"/>
  <c r="C914" i="79"/>
  <c r="C915" i="79"/>
  <c r="C916" i="79"/>
  <c r="C917" i="79"/>
  <c r="C918" i="79"/>
  <c r="C919" i="79"/>
  <c r="C920" i="79"/>
  <c r="C921" i="79"/>
  <c r="C922" i="79"/>
  <c r="C923" i="79"/>
  <c r="C924" i="79"/>
  <c r="C925" i="79"/>
  <c r="C926" i="79"/>
  <c r="C927" i="79"/>
  <c r="C928" i="79"/>
  <c r="C929" i="79"/>
  <c r="C930" i="79"/>
  <c r="C931" i="79"/>
  <c r="C932" i="79"/>
  <c r="C933" i="79"/>
  <c r="L2190" i="79"/>
  <c r="L2191" i="79"/>
  <c r="L2192" i="79"/>
  <c r="L2193" i="79"/>
  <c r="L2194" i="79"/>
  <c r="L2195" i="79"/>
  <c r="L2196" i="79"/>
  <c r="L2197" i="79"/>
  <c r="L2198" i="79"/>
  <c r="L2199" i="79"/>
  <c r="L2200" i="79"/>
  <c r="L3" i="79"/>
  <c r="L4" i="79"/>
  <c r="L5" i="79"/>
  <c r="L6" i="79"/>
  <c r="L7" i="79"/>
  <c r="L8" i="79"/>
  <c r="L9" i="79"/>
  <c r="L10" i="79"/>
  <c r="L11" i="79"/>
  <c r="L12" i="79"/>
  <c r="L13" i="79"/>
  <c r="L14" i="79"/>
  <c r="L15" i="79"/>
  <c r="L16" i="79"/>
  <c r="L17" i="79"/>
  <c r="L18" i="79"/>
  <c r="L19" i="79"/>
  <c r="L20" i="79"/>
  <c r="L21" i="79"/>
  <c r="L22" i="79"/>
  <c r="L23" i="79"/>
  <c r="L24" i="79"/>
  <c r="L25" i="79"/>
  <c r="L26" i="79"/>
  <c r="L27" i="79"/>
  <c r="L28" i="79"/>
  <c r="L29" i="79"/>
  <c r="L30" i="79"/>
  <c r="L31" i="79"/>
  <c r="L32" i="79"/>
  <c r="L33" i="79"/>
  <c r="L34" i="79"/>
  <c r="L35" i="79"/>
  <c r="L36" i="79"/>
  <c r="L37" i="79"/>
  <c r="L38" i="79"/>
  <c r="L39" i="79"/>
  <c r="L40" i="79"/>
  <c r="L41" i="79"/>
  <c r="L42" i="79"/>
  <c r="L43" i="79"/>
  <c r="L44" i="79"/>
  <c r="L45" i="79"/>
  <c r="L46" i="79"/>
  <c r="L47" i="79"/>
  <c r="L48" i="79"/>
  <c r="L49" i="79"/>
  <c r="L50" i="79"/>
  <c r="L51" i="79"/>
  <c r="L52" i="79"/>
  <c r="L53" i="79"/>
  <c r="L54" i="79"/>
  <c r="L55" i="79"/>
  <c r="L56" i="79"/>
  <c r="L57" i="79"/>
  <c r="L58" i="79"/>
  <c r="L59" i="79"/>
  <c r="L60" i="79"/>
  <c r="L61" i="79"/>
  <c r="L62" i="79"/>
  <c r="L63" i="79"/>
  <c r="L64" i="79"/>
  <c r="L65" i="79"/>
  <c r="L66" i="79"/>
  <c r="L67" i="79"/>
  <c r="L68" i="79"/>
  <c r="L69" i="79"/>
  <c r="L70" i="79"/>
  <c r="L71" i="79"/>
  <c r="L72" i="79"/>
  <c r="L73" i="79"/>
  <c r="L74" i="79"/>
  <c r="L75" i="79"/>
  <c r="L76" i="79"/>
  <c r="L77" i="79"/>
  <c r="L78" i="79"/>
  <c r="L79" i="79"/>
  <c r="L80" i="79"/>
  <c r="L81" i="79"/>
  <c r="L82" i="79"/>
  <c r="L83" i="79"/>
  <c r="L84" i="79"/>
  <c r="L85" i="79"/>
  <c r="L86" i="79"/>
  <c r="L87" i="79"/>
  <c r="L88" i="79"/>
  <c r="L89" i="79"/>
  <c r="L90" i="79"/>
  <c r="L91" i="79"/>
  <c r="L92" i="79"/>
  <c r="L93" i="79"/>
  <c r="L94" i="79"/>
  <c r="L95" i="79"/>
  <c r="L96" i="79"/>
  <c r="L97" i="79"/>
  <c r="L98" i="79"/>
  <c r="L99" i="79"/>
  <c r="L100" i="79"/>
  <c r="L101" i="79"/>
  <c r="L102" i="79"/>
  <c r="L103" i="79"/>
  <c r="L104" i="79"/>
  <c r="L105" i="79"/>
  <c r="L106" i="79"/>
  <c r="L107" i="79"/>
  <c r="L108" i="79"/>
  <c r="L109" i="79"/>
  <c r="L110" i="79"/>
  <c r="L111" i="79"/>
  <c r="L112" i="79"/>
  <c r="L113" i="79"/>
  <c r="L114" i="79"/>
  <c r="L115" i="79"/>
  <c r="L116" i="79"/>
  <c r="L117" i="79"/>
  <c r="L118" i="79"/>
  <c r="L119" i="79"/>
  <c r="L120" i="79"/>
  <c r="L121" i="79"/>
  <c r="L122" i="79"/>
  <c r="L123" i="79"/>
  <c r="L124" i="79"/>
  <c r="L125" i="79"/>
  <c r="L126" i="79"/>
  <c r="L127" i="79"/>
  <c r="L128" i="79"/>
  <c r="L129" i="79"/>
  <c r="L130" i="79"/>
  <c r="L131" i="79"/>
  <c r="L132" i="79"/>
  <c r="L133" i="79"/>
  <c r="L134" i="79"/>
  <c r="L135" i="79"/>
  <c r="L136" i="79"/>
  <c r="L137" i="79"/>
  <c r="L138" i="79"/>
  <c r="L139" i="79"/>
  <c r="L140" i="79"/>
  <c r="L141" i="79"/>
  <c r="L142" i="79"/>
  <c r="L143" i="79"/>
  <c r="L144" i="79"/>
  <c r="L145" i="79"/>
  <c r="L146" i="79"/>
  <c r="L147" i="79"/>
  <c r="L148" i="79"/>
  <c r="L149" i="79"/>
  <c r="L150" i="79"/>
  <c r="L151" i="79"/>
  <c r="L152" i="79"/>
  <c r="L153" i="79"/>
  <c r="L154" i="79"/>
  <c r="L155" i="79"/>
  <c r="L156" i="79"/>
  <c r="L157" i="79"/>
  <c r="L158" i="79"/>
  <c r="L159" i="79"/>
  <c r="L160" i="79"/>
  <c r="L161" i="79"/>
  <c r="L162" i="79"/>
  <c r="L163" i="79"/>
  <c r="L164" i="79"/>
  <c r="L165" i="79"/>
  <c r="L166" i="79"/>
  <c r="L167" i="79"/>
  <c r="L168" i="79"/>
  <c r="L169" i="79"/>
  <c r="L170" i="79"/>
  <c r="L171" i="79"/>
  <c r="L172" i="79"/>
  <c r="L173" i="79"/>
  <c r="L174" i="79"/>
  <c r="L175" i="79"/>
  <c r="L176" i="79"/>
  <c r="L177" i="79"/>
  <c r="L178" i="79"/>
  <c r="L179" i="79"/>
  <c r="L180" i="79"/>
  <c r="L181" i="79"/>
  <c r="L182" i="79"/>
  <c r="L183" i="79"/>
  <c r="L184" i="79"/>
  <c r="L185" i="79"/>
  <c r="L186" i="79"/>
  <c r="L187" i="79"/>
  <c r="L188" i="79"/>
  <c r="L189" i="79"/>
  <c r="L190" i="79"/>
  <c r="L191" i="79"/>
  <c r="L192" i="79"/>
  <c r="L193" i="79"/>
  <c r="L194" i="79"/>
  <c r="L195" i="79"/>
  <c r="L196" i="79"/>
  <c r="L197" i="79"/>
  <c r="L198" i="79"/>
  <c r="L199" i="79"/>
  <c r="L200" i="79"/>
  <c r="L201" i="79"/>
  <c r="L202" i="79"/>
  <c r="L203" i="79"/>
  <c r="L204" i="79"/>
  <c r="L205" i="79"/>
  <c r="L206" i="79"/>
  <c r="L207" i="79"/>
  <c r="L208" i="79"/>
  <c r="L209" i="79"/>
  <c r="L210" i="79"/>
  <c r="L211" i="79"/>
  <c r="L212" i="79"/>
  <c r="L213" i="79"/>
  <c r="L214" i="79"/>
  <c r="L215" i="79"/>
  <c r="L216" i="79"/>
  <c r="L217" i="79"/>
  <c r="L218" i="79"/>
  <c r="L219" i="79"/>
  <c r="L220" i="79"/>
  <c r="L221" i="79"/>
  <c r="L222" i="79"/>
  <c r="L223" i="79"/>
  <c r="L224" i="79"/>
  <c r="L225" i="79"/>
  <c r="L226" i="79"/>
  <c r="L227" i="79"/>
  <c r="L228" i="79"/>
  <c r="L229" i="79"/>
  <c r="L230" i="79"/>
  <c r="L231" i="79"/>
  <c r="L232" i="79"/>
  <c r="L233" i="79"/>
  <c r="L234" i="79"/>
  <c r="L235" i="79"/>
  <c r="L236" i="79"/>
  <c r="L237" i="79"/>
  <c r="L238" i="79"/>
  <c r="L239" i="79"/>
  <c r="L240" i="79"/>
  <c r="L241" i="79"/>
  <c r="L242" i="79"/>
  <c r="L243" i="79"/>
  <c r="L244" i="79"/>
  <c r="L245" i="79"/>
  <c r="L246" i="79"/>
  <c r="L247" i="79"/>
  <c r="L248" i="79"/>
  <c r="L249" i="79"/>
  <c r="L250" i="79"/>
  <c r="L251" i="79"/>
  <c r="L252" i="79"/>
  <c r="L253" i="79"/>
  <c r="L254" i="79"/>
  <c r="L255" i="79"/>
  <c r="L256" i="79"/>
  <c r="L257" i="79"/>
  <c r="L258" i="79"/>
  <c r="L259" i="79"/>
  <c r="L260" i="79"/>
  <c r="L261" i="79"/>
  <c r="L262" i="79"/>
  <c r="L263" i="79"/>
  <c r="L264" i="79"/>
  <c r="L265" i="79"/>
  <c r="L266" i="79"/>
  <c r="L267" i="79"/>
  <c r="L268" i="79"/>
  <c r="L269" i="79"/>
  <c r="L270" i="79"/>
  <c r="L271" i="79"/>
  <c r="L272" i="79"/>
  <c r="L273" i="79"/>
  <c r="L274" i="79"/>
  <c r="L275" i="79"/>
  <c r="L276" i="79"/>
  <c r="L277" i="79"/>
  <c r="L278" i="79"/>
  <c r="L279" i="79"/>
  <c r="L280" i="79"/>
  <c r="L281" i="79"/>
  <c r="L282" i="79"/>
  <c r="L283" i="79"/>
  <c r="L284" i="79"/>
  <c r="L285" i="79"/>
  <c r="L286" i="79"/>
  <c r="L287" i="79"/>
  <c r="L288" i="79"/>
  <c r="L289" i="79"/>
  <c r="L290" i="79"/>
  <c r="L291" i="79"/>
  <c r="L292" i="79"/>
  <c r="L293" i="79"/>
  <c r="L294" i="79"/>
  <c r="L295" i="79"/>
  <c r="L296" i="79"/>
  <c r="L297" i="79"/>
  <c r="L298" i="79"/>
  <c r="L299" i="79"/>
  <c r="L300" i="79"/>
  <c r="L301" i="79"/>
  <c r="L302" i="79"/>
  <c r="L303" i="79"/>
  <c r="L304" i="79"/>
  <c r="L305" i="79"/>
  <c r="L306" i="79"/>
  <c r="L307" i="79"/>
  <c r="L308" i="79"/>
  <c r="L309" i="79"/>
  <c r="L310" i="79"/>
  <c r="L311" i="79"/>
  <c r="L312" i="79"/>
  <c r="L313" i="79"/>
  <c r="L314" i="79"/>
  <c r="L315" i="79"/>
  <c r="L316" i="79"/>
  <c r="L317" i="79"/>
  <c r="L318" i="79"/>
  <c r="L319" i="79"/>
  <c r="L320" i="79"/>
  <c r="L321" i="79"/>
  <c r="L322" i="79"/>
  <c r="L323" i="79"/>
  <c r="L324" i="79"/>
  <c r="L325" i="79"/>
  <c r="L326" i="79"/>
  <c r="L327" i="79"/>
  <c r="L328" i="79"/>
  <c r="L329" i="79"/>
  <c r="L330" i="79"/>
  <c r="L331" i="79"/>
  <c r="L332" i="79"/>
  <c r="L333" i="79"/>
  <c r="L334" i="79"/>
  <c r="L335" i="79"/>
  <c r="L336" i="79"/>
  <c r="L337" i="79"/>
  <c r="L338" i="79"/>
  <c r="L339" i="79"/>
  <c r="L340" i="79"/>
  <c r="L341" i="79"/>
  <c r="L342" i="79"/>
  <c r="L343" i="79"/>
  <c r="L344" i="79"/>
  <c r="L345" i="79"/>
  <c r="L346" i="79"/>
  <c r="L347" i="79"/>
  <c r="L348" i="79"/>
  <c r="L349" i="79"/>
  <c r="L350" i="79"/>
  <c r="L351" i="79"/>
  <c r="L352" i="79"/>
  <c r="L353" i="79"/>
  <c r="L354" i="79"/>
  <c r="L355" i="79"/>
  <c r="L356" i="79"/>
  <c r="L357" i="79"/>
  <c r="L358" i="79"/>
  <c r="L359" i="79"/>
  <c r="L360" i="79"/>
  <c r="L361" i="79"/>
  <c r="L362" i="79"/>
  <c r="L363" i="79"/>
  <c r="L364" i="79"/>
  <c r="L365" i="79"/>
  <c r="L366" i="79"/>
  <c r="L367" i="79"/>
  <c r="L368" i="79"/>
  <c r="L369" i="79"/>
  <c r="L370" i="79"/>
  <c r="L371" i="79"/>
  <c r="L372" i="79"/>
  <c r="L373" i="79"/>
  <c r="L374" i="79"/>
  <c r="L375" i="79"/>
  <c r="L376" i="79"/>
  <c r="L377" i="79"/>
  <c r="L378" i="79"/>
  <c r="L379" i="79"/>
  <c r="L380" i="79"/>
  <c r="L381" i="79"/>
  <c r="L382" i="79"/>
  <c r="L383" i="79"/>
  <c r="L384" i="79"/>
  <c r="L385" i="79"/>
  <c r="L386" i="79"/>
  <c r="L387" i="79"/>
  <c r="L388" i="79"/>
  <c r="L389" i="79"/>
  <c r="L390" i="79"/>
  <c r="L391" i="79"/>
  <c r="L392" i="79"/>
  <c r="L393" i="79"/>
  <c r="L394" i="79"/>
  <c r="L395" i="79"/>
  <c r="L396" i="79"/>
  <c r="L397" i="79"/>
  <c r="L398" i="79"/>
  <c r="L399" i="79"/>
  <c r="L400" i="79"/>
  <c r="L401" i="79"/>
  <c r="L402" i="79"/>
  <c r="L403" i="79"/>
  <c r="L404" i="79"/>
  <c r="L405" i="79"/>
  <c r="L406" i="79"/>
  <c r="L407" i="79"/>
  <c r="L408" i="79"/>
  <c r="L409" i="79"/>
  <c r="L410" i="79"/>
  <c r="L411" i="79"/>
  <c r="L412" i="79"/>
  <c r="L413" i="79"/>
  <c r="L414" i="79"/>
  <c r="L415" i="79"/>
  <c r="L416" i="79"/>
  <c r="L417" i="79"/>
  <c r="L418" i="79"/>
  <c r="L419" i="79"/>
  <c r="L420" i="79"/>
  <c r="L421" i="79"/>
  <c r="L422" i="79"/>
  <c r="L423" i="79"/>
  <c r="L424" i="79"/>
  <c r="L425" i="79"/>
  <c r="L426" i="79"/>
  <c r="L427" i="79"/>
  <c r="L428" i="79"/>
  <c r="L429" i="79"/>
  <c r="L430" i="79"/>
  <c r="L431" i="79"/>
  <c r="L432" i="79"/>
  <c r="L433" i="79"/>
  <c r="L434" i="79"/>
  <c r="L435" i="79"/>
  <c r="L436" i="79"/>
  <c r="L437" i="79"/>
  <c r="L438" i="79"/>
  <c r="L439" i="79"/>
  <c r="L440" i="79"/>
  <c r="L441" i="79"/>
  <c r="L442" i="79"/>
  <c r="L443" i="79"/>
  <c r="L444" i="79"/>
  <c r="L445" i="79"/>
  <c r="L446" i="79"/>
  <c r="L447" i="79"/>
  <c r="L448" i="79"/>
  <c r="L449" i="79"/>
  <c r="L450" i="79"/>
  <c r="L451" i="79"/>
  <c r="L452" i="79"/>
  <c r="L453" i="79"/>
  <c r="L454" i="79"/>
  <c r="L455" i="79"/>
  <c r="L456" i="79"/>
  <c r="L457" i="79"/>
  <c r="L458" i="79"/>
  <c r="L459" i="79"/>
  <c r="L460" i="79"/>
  <c r="L461" i="79"/>
  <c r="L462" i="79"/>
  <c r="L463" i="79"/>
  <c r="L464" i="79"/>
  <c r="L465" i="79"/>
  <c r="L466" i="79"/>
  <c r="L467" i="79"/>
  <c r="L468" i="79"/>
  <c r="L469" i="79"/>
  <c r="L470" i="79"/>
  <c r="L471" i="79"/>
  <c r="L472" i="79"/>
  <c r="L473" i="79"/>
  <c r="L474" i="79"/>
  <c r="L475" i="79"/>
  <c r="L476" i="79"/>
  <c r="L477" i="79"/>
  <c r="L478" i="79"/>
  <c r="L479" i="79"/>
  <c r="L480" i="79"/>
  <c r="L481" i="79"/>
  <c r="L482" i="79"/>
  <c r="L483" i="79"/>
  <c r="L484" i="79"/>
  <c r="L485" i="79"/>
  <c r="L486" i="79"/>
  <c r="L487" i="79"/>
  <c r="L488" i="79"/>
  <c r="L489" i="79"/>
  <c r="L490" i="79"/>
  <c r="L491" i="79"/>
  <c r="L492" i="79"/>
  <c r="L493" i="79"/>
  <c r="L494" i="79"/>
  <c r="L495" i="79"/>
  <c r="L496" i="79"/>
  <c r="L497" i="79"/>
  <c r="L498" i="79"/>
  <c r="L499" i="79"/>
  <c r="L500" i="79"/>
  <c r="L501" i="79"/>
  <c r="L502" i="79"/>
  <c r="L503" i="79"/>
  <c r="L504" i="79"/>
  <c r="L505" i="79"/>
  <c r="L506" i="79"/>
  <c r="L507" i="79"/>
  <c r="L508" i="79"/>
  <c r="L509" i="79"/>
  <c r="L510" i="79"/>
  <c r="L511" i="79"/>
  <c r="L512" i="79"/>
  <c r="L513" i="79"/>
  <c r="L514" i="79"/>
  <c r="L515" i="79"/>
  <c r="L516" i="79"/>
  <c r="L517" i="79"/>
  <c r="L518" i="79"/>
  <c r="L519" i="79"/>
  <c r="L520" i="79"/>
  <c r="L521" i="79"/>
  <c r="L522" i="79"/>
  <c r="L523" i="79"/>
  <c r="L524" i="79"/>
  <c r="L525" i="79"/>
  <c r="L526" i="79"/>
  <c r="L527" i="79"/>
  <c r="L528" i="79"/>
  <c r="L529" i="79"/>
  <c r="L530" i="79"/>
  <c r="L531" i="79"/>
  <c r="L532" i="79"/>
  <c r="L533" i="79"/>
  <c r="L534" i="79"/>
  <c r="L535" i="79"/>
  <c r="L536" i="79"/>
  <c r="L537" i="79"/>
  <c r="L538" i="79"/>
  <c r="L539" i="79"/>
  <c r="L540" i="79"/>
  <c r="L541" i="79"/>
  <c r="L542" i="79"/>
  <c r="L543" i="79"/>
  <c r="L544" i="79"/>
  <c r="L545" i="79"/>
  <c r="L546" i="79"/>
  <c r="L547" i="79"/>
  <c r="L548" i="79"/>
  <c r="L549" i="79"/>
  <c r="L550" i="79"/>
  <c r="L551" i="79"/>
  <c r="L552" i="79"/>
  <c r="L553" i="79"/>
  <c r="L554" i="79"/>
  <c r="L555" i="79"/>
  <c r="L556" i="79"/>
  <c r="L557" i="79"/>
  <c r="L558" i="79"/>
  <c r="L559" i="79"/>
  <c r="L560" i="79"/>
  <c r="L561" i="79"/>
  <c r="L562" i="79"/>
  <c r="L563" i="79"/>
  <c r="L564" i="79"/>
  <c r="L565" i="79"/>
  <c r="L566" i="79"/>
  <c r="L567" i="79"/>
  <c r="L568" i="79"/>
  <c r="L569" i="79"/>
  <c r="L570" i="79"/>
  <c r="L571" i="79"/>
  <c r="L572" i="79"/>
  <c r="L573" i="79"/>
  <c r="L574" i="79"/>
  <c r="L575" i="79"/>
  <c r="L576" i="79"/>
  <c r="L577" i="79"/>
  <c r="L578" i="79"/>
  <c r="L579" i="79"/>
  <c r="L580" i="79"/>
  <c r="L581" i="79"/>
  <c r="L582" i="79"/>
  <c r="L583" i="79"/>
  <c r="L584" i="79"/>
  <c r="L585" i="79"/>
  <c r="L586" i="79"/>
  <c r="L587" i="79"/>
  <c r="L588" i="79"/>
  <c r="L589" i="79"/>
  <c r="L590" i="79"/>
  <c r="L591" i="79"/>
  <c r="L592" i="79"/>
  <c r="L593" i="79"/>
  <c r="L594" i="79"/>
  <c r="L595" i="79"/>
  <c r="L596" i="79"/>
  <c r="L597" i="79"/>
  <c r="L598" i="79"/>
  <c r="L599" i="79"/>
  <c r="L600" i="79"/>
  <c r="L601" i="79"/>
  <c r="L602" i="79"/>
  <c r="L603" i="79"/>
  <c r="L604" i="79"/>
  <c r="L605" i="79"/>
  <c r="L606" i="79"/>
  <c r="L607" i="79"/>
  <c r="L608" i="79"/>
  <c r="L609" i="79"/>
  <c r="L610" i="79"/>
  <c r="L611" i="79"/>
  <c r="L612" i="79"/>
  <c r="L613" i="79"/>
  <c r="L614" i="79"/>
  <c r="L615" i="79"/>
  <c r="L616" i="79"/>
  <c r="L617" i="79"/>
  <c r="L618" i="79"/>
  <c r="L619" i="79"/>
  <c r="L620" i="79"/>
  <c r="L621" i="79"/>
  <c r="L622" i="79"/>
  <c r="L623" i="79"/>
  <c r="L624" i="79"/>
  <c r="L625" i="79"/>
  <c r="L626" i="79"/>
  <c r="L627" i="79"/>
  <c r="L628" i="79"/>
  <c r="L629" i="79"/>
  <c r="L630" i="79"/>
  <c r="L631" i="79"/>
  <c r="L632" i="79"/>
  <c r="L633" i="79"/>
  <c r="L634" i="79"/>
  <c r="L635" i="79"/>
  <c r="L636" i="79"/>
  <c r="L637" i="79"/>
  <c r="L638" i="79"/>
  <c r="L639" i="79"/>
  <c r="L640" i="79"/>
  <c r="L641" i="79"/>
  <c r="L642" i="79"/>
  <c r="L643" i="79"/>
  <c r="L644" i="79"/>
  <c r="L645" i="79"/>
  <c r="L646" i="79"/>
  <c r="L647" i="79"/>
  <c r="L648" i="79"/>
  <c r="L649" i="79"/>
  <c r="L650" i="79"/>
  <c r="L651" i="79"/>
  <c r="L652" i="79"/>
  <c r="L653" i="79"/>
  <c r="L654" i="79"/>
  <c r="L655" i="79"/>
  <c r="L656" i="79"/>
  <c r="L657" i="79"/>
  <c r="L658" i="79"/>
  <c r="L659" i="79"/>
  <c r="L660" i="79"/>
  <c r="L661" i="79"/>
  <c r="L662" i="79"/>
  <c r="L663" i="79"/>
  <c r="L664" i="79"/>
  <c r="L665" i="79"/>
  <c r="L666" i="79"/>
  <c r="L667" i="79"/>
  <c r="L668" i="79"/>
  <c r="L669" i="79"/>
  <c r="L670" i="79"/>
  <c r="L671" i="79"/>
  <c r="L672" i="79"/>
  <c r="L673" i="79"/>
  <c r="L674" i="79"/>
  <c r="L675" i="79"/>
  <c r="L676" i="79"/>
  <c r="L677" i="79"/>
  <c r="L678" i="79"/>
  <c r="L679" i="79"/>
  <c r="L680" i="79"/>
  <c r="L681" i="79"/>
  <c r="L682" i="79"/>
  <c r="L683" i="79"/>
  <c r="L684" i="79"/>
  <c r="L685" i="79"/>
  <c r="L686" i="79"/>
  <c r="L687" i="79"/>
  <c r="L688" i="79"/>
  <c r="L689" i="79"/>
  <c r="L690" i="79"/>
  <c r="L691" i="79"/>
  <c r="L692" i="79"/>
  <c r="L693" i="79"/>
  <c r="L694" i="79"/>
  <c r="L695" i="79"/>
  <c r="L696" i="79"/>
  <c r="L697" i="79"/>
  <c r="L698" i="79"/>
  <c r="L699" i="79"/>
  <c r="L700" i="79"/>
  <c r="L701" i="79"/>
  <c r="L702" i="79"/>
  <c r="L703" i="79"/>
  <c r="L704" i="79"/>
  <c r="L705" i="79"/>
  <c r="L706" i="79"/>
  <c r="L707" i="79"/>
  <c r="L708" i="79"/>
  <c r="L709" i="79"/>
  <c r="L710" i="79"/>
  <c r="L711" i="79"/>
  <c r="L712" i="79"/>
  <c r="L713" i="79"/>
  <c r="L714" i="79"/>
  <c r="L715" i="79"/>
  <c r="L716" i="79"/>
  <c r="L717" i="79"/>
  <c r="L718" i="79"/>
  <c r="L719" i="79"/>
  <c r="L720" i="79"/>
  <c r="L721" i="79"/>
  <c r="L722" i="79"/>
  <c r="L723" i="79"/>
  <c r="L724" i="79"/>
  <c r="L725" i="79"/>
  <c r="L726" i="79"/>
  <c r="L727" i="79"/>
  <c r="L728" i="79"/>
  <c r="L729" i="79"/>
  <c r="L730" i="79"/>
  <c r="L731" i="79"/>
  <c r="L732" i="79"/>
  <c r="L733" i="79"/>
  <c r="L734" i="79"/>
  <c r="L735" i="79"/>
  <c r="L736" i="79"/>
  <c r="L737" i="79"/>
  <c r="L738" i="79"/>
  <c r="L739" i="79"/>
  <c r="L740" i="79"/>
  <c r="L741" i="79"/>
  <c r="L742" i="79"/>
  <c r="L743" i="79"/>
  <c r="L744" i="79"/>
  <c r="L745" i="79"/>
  <c r="L746" i="79"/>
  <c r="L747" i="79"/>
  <c r="L748" i="79"/>
  <c r="L749" i="79"/>
  <c r="L750" i="79"/>
  <c r="L751" i="79"/>
  <c r="L752" i="79"/>
  <c r="L753" i="79"/>
  <c r="L754" i="79"/>
  <c r="L755" i="79"/>
  <c r="L756" i="79"/>
  <c r="L757" i="79"/>
  <c r="L758" i="79"/>
  <c r="L759" i="79"/>
  <c r="L760" i="79"/>
  <c r="L761" i="79"/>
  <c r="L762" i="79"/>
  <c r="L763" i="79"/>
  <c r="L764" i="79"/>
  <c r="L765" i="79"/>
  <c r="L766" i="79"/>
  <c r="L767" i="79"/>
  <c r="L768" i="79"/>
  <c r="L769" i="79"/>
  <c r="L770" i="79"/>
  <c r="L771" i="79"/>
  <c r="L772" i="79"/>
  <c r="L773" i="79"/>
  <c r="L774" i="79"/>
  <c r="L775" i="79"/>
  <c r="L776" i="79"/>
  <c r="L777" i="79"/>
  <c r="L778" i="79"/>
  <c r="L779" i="79"/>
  <c r="L780" i="79"/>
  <c r="L781" i="79"/>
  <c r="L782" i="79"/>
  <c r="L783" i="79"/>
  <c r="L784" i="79"/>
  <c r="L785" i="79"/>
  <c r="L786" i="79"/>
  <c r="L787" i="79"/>
  <c r="L788" i="79"/>
  <c r="L789" i="79"/>
  <c r="L790" i="79"/>
  <c r="L791" i="79"/>
  <c r="L792" i="79"/>
  <c r="L793" i="79"/>
  <c r="L794" i="79"/>
  <c r="L795" i="79"/>
  <c r="L796" i="79"/>
  <c r="L797" i="79"/>
  <c r="L798" i="79"/>
  <c r="L799" i="79"/>
  <c r="L800" i="79"/>
  <c r="L801" i="79"/>
  <c r="L802" i="79"/>
  <c r="L803" i="79"/>
  <c r="L804" i="79"/>
  <c r="L805" i="79"/>
  <c r="L806" i="79"/>
  <c r="L807" i="79"/>
  <c r="L808" i="79"/>
  <c r="L809" i="79"/>
  <c r="L810" i="79"/>
  <c r="L811" i="79"/>
  <c r="L812" i="79"/>
  <c r="L813" i="79"/>
  <c r="L814" i="79"/>
  <c r="L815" i="79"/>
  <c r="L816" i="79"/>
  <c r="L817" i="79"/>
  <c r="L818" i="79"/>
  <c r="L819" i="79"/>
  <c r="L820" i="79"/>
  <c r="L821" i="79"/>
  <c r="L822" i="79"/>
  <c r="L823" i="79"/>
  <c r="L824" i="79"/>
  <c r="L825" i="79"/>
  <c r="L826" i="79"/>
  <c r="L827" i="79"/>
  <c r="L828" i="79"/>
  <c r="L829" i="79"/>
  <c r="L830" i="79"/>
  <c r="L831" i="79"/>
  <c r="L832" i="79"/>
  <c r="L833" i="79"/>
  <c r="L834" i="79"/>
  <c r="L835" i="79"/>
  <c r="L836" i="79"/>
  <c r="L837" i="79"/>
  <c r="L838" i="79"/>
  <c r="L839" i="79"/>
  <c r="L840" i="79"/>
  <c r="L841" i="79"/>
  <c r="L842" i="79"/>
  <c r="L843" i="79"/>
  <c r="L844" i="79"/>
  <c r="L845" i="79"/>
  <c r="L846" i="79"/>
  <c r="L847" i="79"/>
  <c r="L848" i="79"/>
  <c r="L849" i="79"/>
  <c r="L850" i="79"/>
  <c r="L851" i="79"/>
  <c r="L852" i="79"/>
  <c r="L853" i="79"/>
  <c r="L854" i="79"/>
  <c r="L855" i="79"/>
  <c r="L856" i="79"/>
  <c r="L857" i="79"/>
  <c r="L858" i="79"/>
  <c r="L859" i="79"/>
  <c r="L860" i="79"/>
  <c r="L861" i="79"/>
  <c r="L862" i="79"/>
  <c r="L863" i="79"/>
  <c r="L864" i="79"/>
  <c r="L865" i="79"/>
  <c r="L866" i="79"/>
  <c r="L867" i="79"/>
  <c r="L868" i="79"/>
  <c r="L869" i="79"/>
  <c r="L870" i="79"/>
  <c r="L871" i="79"/>
  <c r="L872" i="79"/>
  <c r="L873" i="79"/>
  <c r="L874" i="79"/>
  <c r="L875" i="79"/>
  <c r="L876" i="79"/>
  <c r="L877" i="79"/>
  <c r="L878" i="79"/>
  <c r="L879" i="79"/>
  <c r="L880" i="79"/>
  <c r="L881" i="79"/>
  <c r="L882" i="79"/>
  <c r="L883" i="79"/>
  <c r="L884" i="79"/>
  <c r="L885" i="79"/>
  <c r="L886" i="79"/>
  <c r="L887" i="79"/>
  <c r="L888" i="79"/>
  <c r="L889" i="79"/>
  <c r="L890" i="79"/>
  <c r="L891" i="79"/>
  <c r="L892" i="79"/>
  <c r="L893" i="79"/>
  <c r="L894" i="79"/>
  <c r="L895" i="79"/>
  <c r="L896" i="79"/>
  <c r="L897" i="79"/>
  <c r="L898" i="79"/>
  <c r="L899" i="79"/>
  <c r="L900" i="79"/>
  <c r="L901" i="79"/>
  <c r="L902" i="79"/>
  <c r="L903" i="79"/>
  <c r="L904" i="79"/>
  <c r="L905" i="79"/>
  <c r="L906" i="79"/>
  <c r="L907" i="79"/>
  <c r="L908" i="79"/>
  <c r="L909" i="79"/>
  <c r="L910" i="79"/>
  <c r="L911" i="79"/>
  <c r="L912" i="79"/>
  <c r="L913" i="79"/>
  <c r="L914" i="79"/>
  <c r="L915" i="79"/>
  <c r="L916" i="79"/>
  <c r="L917" i="79"/>
  <c r="L918" i="79"/>
  <c r="L919" i="79"/>
  <c r="L920" i="79"/>
  <c r="L921" i="79"/>
  <c r="L922" i="79"/>
  <c r="L923" i="79"/>
  <c r="L924" i="79"/>
  <c r="L925" i="79"/>
  <c r="L926" i="79"/>
  <c r="L927" i="79"/>
  <c r="L928" i="79"/>
  <c r="L929" i="79"/>
  <c r="L930" i="79"/>
  <c r="L931" i="79"/>
  <c r="L932" i="79"/>
  <c r="L933" i="79"/>
  <c r="L934" i="79"/>
  <c r="L935" i="79"/>
  <c r="L936" i="79"/>
  <c r="L937" i="79"/>
  <c r="L938" i="79"/>
  <c r="L939" i="79"/>
  <c r="L940" i="79"/>
  <c r="L941" i="79"/>
  <c r="L942" i="79"/>
  <c r="L943" i="79"/>
  <c r="L944" i="79"/>
  <c r="L945" i="79"/>
  <c r="L946" i="79"/>
  <c r="L947" i="79"/>
  <c r="L948" i="79"/>
  <c r="L949" i="79"/>
  <c r="L950" i="79"/>
  <c r="L951" i="79"/>
  <c r="L952" i="79"/>
  <c r="L953" i="79"/>
  <c r="L954" i="79"/>
  <c r="L955" i="79"/>
  <c r="L956" i="79"/>
  <c r="L957" i="79"/>
  <c r="L958" i="79"/>
  <c r="L959" i="79"/>
  <c r="L960" i="79"/>
  <c r="L961" i="79"/>
  <c r="L962" i="79"/>
  <c r="L963" i="79"/>
  <c r="L964" i="79"/>
  <c r="L965" i="79"/>
  <c r="L966" i="79"/>
  <c r="L967" i="79"/>
  <c r="L968" i="79"/>
  <c r="L969" i="79"/>
  <c r="L970" i="79"/>
  <c r="L971" i="79"/>
  <c r="L972" i="79"/>
  <c r="L973" i="79"/>
  <c r="L974" i="79"/>
  <c r="L975" i="79"/>
  <c r="L976" i="79"/>
  <c r="L977" i="79"/>
  <c r="L978" i="79"/>
  <c r="L979" i="79"/>
  <c r="L980" i="79"/>
  <c r="L981" i="79"/>
  <c r="L982" i="79"/>
  <c r="L983" i="79"/>
  <c r="L984" i="79"/>
  <c r="L985" i="79"/>
  <c r="L986" i="79"/>
  <c r="L987" i="79"/>
  <c r="L988" i="79"/>
  <c r="L989" i="79"/>
  <c r="L990" i="79"/>
  <c r="L991" i="79"/>
  <c r="L992" i="79"/>
  <c r="L993" i="79"/>
  <c r="L994" i="79"/>
  <c r="L995" i="79"/>
  <c r="L996" i="79"/>
  <c r="L997" i="79"/>
  <c r="L998" i="79"/>
  <c r="L999" i="79"/>
  <c r="L1000" i="79"/>
  <c r="L1001" i="79"/>
  <c r="L1002" i="79"/>
  <c r="L1003" i="79"/>
  <c r="L1004" i="79"/>
  <c r="L1005" i="79"/>
  <c r="L1006" i="79"/>
  <c r="L1007" i="79"/>
  <c r="L1008" i="79"/>
  <c r="L1009" i="79"/>
  <c r="L1010" i="79"/>
  <c r="L1011" i="79"/>
  <c r="L1012" i="79"/>
  <c r="L1013" i="79"/>
  <c r="L1014" i="79"/>
  <c r="L1015" i="79"/>
  <c r="L1016" i="79"/>
  <c r="L1017" i="79"/>
  <c r="L1018" i="79"/>
  <c r="L1019" i="79"/>
  <c r="L1020" i="79"/>
  <c r="L1021" i="79"/>
  <c r="L1022" i="79"/>
  <c r="L1023" i="79"/>
  <c r="L1024" i="79"/>
  <c r="L1025" i="79"/>
  <c r="L1026" i="79"/>
  <c r="L1027" i="79"/>
  <c r="L1028" i="79"/>
  <c r="L1029" i="79"/>
  <c r="L1030" i="79"/>
  <c r="L1031" i="79"/>
  <c r="L1032" i="79"/>
  <c r="L1033" i="79"/>
  <c r="L1034" i="79"/>
  <c r="L1035" i="79"/>
  <c r="L1036" i="79"/>
  <c r="L1037" i="79"/>
  <c r="L1038" i="79"/>
  <c r="L1039" i="79"/>
  <c r="L1040" i="79"/>
  <c r="L1041" i="79"/>
  <c r="L1042" i="79"/>
  <c r="L1043" i="79"/>
  <c r="L1044" i="79"/>
  <c r="L1045" i="79"/>
  <c r="L1046" i="79"/>
  <c r="L1047" i="79"/>
  <c r="L1048" i="79"/>
  <c r="L1049" i="79"/>
  <c r="L1050" i="79"/>
  <c r="L1051" i="79"/>
  <c r="L1052" i="79"/>
  <c r="L1053" i="79"/>
  <c r="L1054" i="79"/>
  <c r="L1055" i="79"/>
  <c r="L1056" i="79"/>
  <c r="L1057" i="79"/>
  <c r="L1058" i="79"/>
  <c r="L1059" i="79"/>
  <c r="L1060" i="79"/>
  <c r="L1061" i="79"/>
  <c r="L1062" i="79"/>
  <c r="L1063" i="79"/>
  <c r="L1064" i="79"/>
  <c r="L1065" i="79"/>
  <c r="L1066" i="79"/>
  <c r="L1067" i="79"/>
  <c r="L1068" i="79"/>
  <c r="L1069" i="79"/>
  <c r="L1070" i="79"/>
  <c r="L1071" i="79"/>
  <c r="L1072" i="79"/>
  <c r="L1073" i="79"/>
  <c r="L1074" i="79"/>
  <c r="L1075" i="79"/>
  <c r="L1076" i="79"/>
  <c r="L1077" i="79"/>
  <c r="L1078" i="79"/>
  <c r="L1079" i="79"/>
  <c r="L1080" i="79"/>
  <c r="L1081" i="79"/>
  <c r="L1082" i="79"/>
  <c r="L1083" i="79"/>
  <c r="L1084" i="79"/>
  <c r="L1085" i="79"/>
  <c r="L1086" i="79"/>
  <c r="L1087" i="79"/>
  <c r="L1088" i="79"/>
  <c r="L1089" i="79"/>
  <c r="L1090" i="79"/>
  <c r="L1091" i="79"/>
  <c r="L1092" i="79"/>
  <c r="L1093" i="79"/>
  <c r="L1094" i="79"/>
  <c r="L1095" i="79"/>
  <c r="L1096" i="79"/>
  <c r="L1097" i="79"/>
  <c r="L1098" i="79"/>
  <c r="L1099" i="79"/>
  <c r="L1100" i="79"/>
  <c r="L1101" i="79"/>
  <c r="L1102" i="79"/>
  <c r="L1103" i="79"/>
  <c r="L1104" i="79"/>
  <c r="L1105" i="79"/>
  <c r="L1106" i="79"/>
  <c r="L1107" i="79"/>
  <c r="L1108" i="79"/>
  <c r="L1109" i="79"/>
  <c r="L1110" i="79"/>
  <c r="L1111" i="79"/>
  <c r="L1112" i="79"/>
  <c r="L1113" i="79"/>
  <c r="L1114" i="79"/>
  <c r="L1115" i="79"/>
  <c r="L1116" i="79"/>
  <c r="L1117" i="79"/>
  <c r="L1118" i="79"/>
  <c r="L1119" i="79"/>
  <c r="L1120" i="79"/>
  <c r="L1121" i="79"/>
  <c r="L1122" i="79"/>
  <c r="L1123" i="79"/>
  <c r="L1124" i="79"/>
  <c r="L1125" i="79"/>
  <c r="L1126" i="79"/>
  <c r="L1127" i="79"/>
  <c r="L1128" i="79"/>
  <c r="L1129" i="79"/>
  <c r="L1130" i="79"/>
  <c r="L1131" i="79"/>
  <c r="L1132" i="79"/>
  <c r="L1133" i="79"/>
  <c r="L1134" i="79"/>
  <c r="L1135" i="79"/>
  <c r="L1136" i="79"/>
  <c r="L1137" i="79"/>
  <c r="L1138" i="79"/>
  <c r="L1139" i="79"/>
  <c r="L1140" i="79"/>
  <c r="L1141" i="79"/>
  <c r="L1142" i="79"/>
  <c r="L1143" i="79"/>
  <c r="L1144" i="79"/>
  <c r="L1145" i="79"/>
  <c r="L1146" i="79"/>
  <c r="L1147" i="79"/>
  <c r="L1148" i="79"/>
  <c r="L1149" i="79"/>
  <c r="L1150" i="79"/>
  <c r="L1151" i="79"/>
  <c r="L1152" i="79"/>
  <c r="L1153" i="79"/>
  <c r="L1154" i="79"/>
  <c r="L1155" i="79"/>
  <c r="L1156" i="79"/>
  <c r="L1157" i="79"/>
  <c r="L1158" i="79"/>
  <c r="L1159" i="79"/>
  <c r="L1160" i="79"/>
  <c r="L1161" i="79"/>
  <c r="L1162" i="79"/>
  <c r="L1163" i="79"/>
  <c r="L1164" i="79"/>
  <c r="L1165" i="79"/>
  <c r="L1166" i="79"/>
  <c r="L1167" i="79"/>
  <c r="L1168" i="79"/>
  <c r="L1169" i="79"/>
  <c r="L1170" i="79"/>
  <c r="L1171" i="79"/>
  <c r="L1172" i="79"/>
  <c r="L1173" i="79"/>
  <c r="L1174" i="79"/>
  <c r="L1175" i="79"/>
  <c r="L1176" i="79"/>
  <c r="L1177" i="79"/>
  <c r="L1178" i="79"/>
  <c r="L1179" i="79"/>
  <c r="L1180" i="79"/>
  <c r="L1181" i="79"/>
  <c r="L1182" i="79"/>
  <c r="L1183" i="79"/>
  <c r="L1184" i="79"/>
  <c r="L1185" i="79"/>
  <c r="L1186" i="79"/>
  <c r="L1187" i="79"/>
  <c r="L1188" i="79"/>
  <c r="L1189" i="79"/>
  <c r="L1190" i="79"/>
  <c r="L1191" i="79"/>
  <c r="L1192" i="79"/>
  <c r="L1193" i="79"/>
  <c r="L1194" i="79"/>
  <c r="L1195" i="79"/>
  <c r="L1196" i="79"/>
  <c r="L1197" i="79"/>
  <c r="L1198" i="79"/>
  <c r="L1199" i="79"/>
  <c r="L1200" i="79"/>
  <c r="L1201" i="79"/>
  <c r="L1202" i="79"/>
  <c r="L1203" i="79"/>
  <c r="L1204" i="79"/>
  <c r="L1205" i="79"/>
  <c r="L1206" i="79"/>
  <c r="L1207" i="79"/>
  <c r="L1208" i="79"/>
  <c r="L1209" i="79"/>
  <c r="L1210" i="79"/>
  <c r="L1211" i="79"/>
  <c r="L1212" i="79"/>
  <c r="L1213" i="79"/>
  <c r="L1214" i="79"/>
  <c r="L1215" i="79"/>
  <c r="L1216" i="79"/>
  <c r="L1217" i="79"/>
  <c r="L1218" i="79"/>
  <c r="L1219" i="79"/>
  <c r="L1220" i="79"/>
  <c r="L1221" i="79"/>
  <c r="L1222" i="79"/>
  <c r="L1223" i="79"/>
  <c r="L1224" i="79"/>
  <c r="L1225" i="79"/>
  <c r="L1226" i="79"/>
  <c r="L1227" i="79"/>
  <c r="L1228" i="79"/>
  <c r="L1229" i="79"/>
  <c r="L1230" i="79"/>
  <c r="L1231" i="79"/>
  <c r="L1232" i="79"/>
  <c r="L1233" i="79"/>
  <c r="L1234" i="79"/>
  <c r="L1235" i="79"/>
  <c r="L1236" i="79"/>
  <c r="L1237" i="79"/>
  <c r="L1238" i="79"/>
  <c r="L1239" i="79"/>
  <c r="L1240" i="79"/>
  <c r="L1241" i="79"/>
  <c r="L1242" i="79"/>
  <c r="L1243" i="79"/>
  <c r="L1244" i="79"/>
  <c r="L1245" i="79"/>
  <c r="L1246" i="79"/>
  <c r="L1247" i="79"/>
  <c r="L1248" i="79"/>
  <c r="L1249" i="79"/>
  <c r="L1250" i="79"/>
  <c r="L1251" i="79"/>
  <c r="L1252" i="79"/>
  <c r="L1253" i="79"/>
  <c r="L1254" i="79"/>
  <c r="L1255" i="79"/>
  <c r="L1256" i="79"/>
  <c r="L1257" i="79"/>
  <c r="L1258" i="79"/>
  <c r="L1259" i="79"/>
  <c r="L1260" i="79"/>
  <c r="L1261" i="79"/>
  <c r="L1262" i="79"/>
  <c r="L1263" i="79"/>
  <c r="L1264" i="79"/>
  <c r="L1265" i="79"/>
  <c r="L1266" i="79"/>
  <c r="L1267" i="79"/>
  <c r="L1268" i="79"/>
  <c r="L1269" i="79"/>
  <c r="L1270" i="79"/>
  <c r="L1271" i="79"/>
  <c r="L1272" i="79"/>
  <c r="L1273" i="79"/>
  <c r="L1274" i="79"/>
  <c r="L1275" i="79"/>
  <c r="L1276" i="79"/>
  <c r="L1277" i="79"/>
  <c r="L1278" i="79"/>
  <c r="L1279" i="79"/>
  <c r="L1280" i="79"/>
  <c r="L1281" i="79"/>
  <c r="L1282" i="79"/>
  <c r="L1283" i="79"/>
  <c r="L1284" i="79"/>
  <c r="L1285" i="79"/>
  <c r="L1286" i="79"/>
  <c r="L1287" i="79"/>
  <c r="L1288" i="79"/>
  <c r="L1289" i="79"/>
  <c r="L1290" i="79"/>
  <c r="L1291" i="79"/>
  <c r="L1292" i="79"/>
  <c r="L1293" i="79"/>
  <c r="L1294" i="79"/>
  <c r="L1295" i="79"/>
  <c r="L1296" i="79"/>
  <c r="L1297" i="79"/>
  <c r="L1298" i="79"/>
  <c r="L1299" i="79"/>
  <c r="L1300" i="79"/>
  <c r="L1301" i="79"/>
  <c r="L1302" i="79"/>
  <c r="L1303" i="79"/>
  <c r="L1304" i="79"/>
  <c r="L1305" i="79"/>
  <c r="L1306" i="79"/>
  <c r="L1307" i="79"/>
  <c r="L1308" i="79"/>
  <c r="L1309" i="79"/>
  <c r="L1310" i="79"/>
  <c r="L1311" i="79"/>
  <c r="L1312" i="79"/>
  <c r="L1313" i="79"/>
  <c r="L1314" i="79"/>
  <c r="L1315" i="79"/>
  <c r="L1316" i="79"/>
  <c r="L1317" i="79"/>
  <c r="L1318" i="79"/>
  <c r="L1319" i="79"/>
  <c r="L1320" i="79"/>
  <c r="L1321" i="79"/>
  <c r="L1322" i="79"/>
  <c r="L1323" i="79"/>
  <c r="L1324" i="79"/>
  <c r="L1325" i="79"/>
  <c r="L1326" i="79"/>
  <c r="L1327" i="79"/>
  <c r="L1328" i="79"/>
  <c r="L1329" i="79"/>
  <c r="L1330" i="79"/>
  <c r="L1331" i="79"/>
  <c r="L1332" i="79"/>
  <c r="L1333" i="79"/>
  <c r="L1334" i="79"/>
  <c r="L1335" i="79"/>
  <c r="L1336" i="79"/>
  <c r="L1337" i="79"/>
  <c r="L1338" i="79"/>
  <c r="L1339" i="79"/>
  <c r="L1340" i="79"/>
  <c r="L1341" i="79"/>
  <c r="L1342" i="79"/>
  <c r="L1343" i="79"/>
  <c r="L1344" i="79"/>
  <c r="L1345" i="79"/>
  <c r="L1346" i="79"/>
  <c r="L1347" i="79"/>
  <c r="L1348" i="79"/>
  <c r="L1349" i="79"/>
  <c r="L1350" i="79"/>
  <c r="L1351" i="79"/>
  <c r="L1352" i="79"/>
  <c r="L1353" i="79"/>
  <c r="L1354" i="79"/>
  <c r="L1355" i="79"/>
  <c r="L1356" i="79"/>
  <c r="L1357" i="79"/>
  <c r="L1358" i="79"/>
  <c r="L1359" i="79"/>
  <c r="L1360" i="79"/>
  <c r="L1361" i="79"/>
  <c r="L1362" i="79"/>
  <c r="L1363" i="79"/>
  <c r="L1364" i="79"/>
  <c r="L1365" i="79"/>
  <c r="L1366" i="79"/>
  <c r="L1367" i="79"/>
  <c r="L1368" i="79"/>
  <c r="L1369" i="79"/>
  <c r="L1370" i="79"/>
  <c r="L1371" i="79"/>
  <c r="L1372" i="79"/>
  <c r="L1373" i="79"/>
  <c r="L1374" i="79"/>
  <c r="L1375" i="79"/>
  <c r="L1376" i="79"/>
  <c r="L1377" i="79"/>
  <c r="L1378" i="79"/>
  <c r="L1379" i="79"/>
  <c r="L1380" i="79"/>
  <c r="L1381" i="79"/>
  <c r="L1382" i="79"/>
  <c r="L1383" i="79"/>
  <c r="L1384" i="79"/>
  <c r="L1385" i="79"/>
  <c r="L1386" i="79"/>
  <c r="L1387" i="79"/>
  <c r="L1388" i="79"/>
  <c r="L1389" i="79"/>
  <c r="L1390" i="79"/>
  <c r="L1391" i="79"/>
  <c r="L1392" i="79"/>
  <c r="L1393" i="79"/>
  <c r="L1394" i="79"/>
  <c r="L1395" i="79"/>
  <c r="L1396" i="79"/>
  <c r="L1397" i="79"/>
  <c r="L1398" i="79"/>
  <c r="L1399" i="79"/>
  <c r="L1400" i="79"/>
  <c r="L1401" i="79"/>
  <c r="L1402" i="79"/>
  <c r="L1403" i="79"/>
  <c r="L1404" i="79"/>
  <c r="L1405" i="79"/>
  <c r="L1406" i="79"/>
  <c r="L1407" i="79"/>
  <c r="L1408" i="79"/>
  <c r="L1409" i="79"/>
  <c r="L1410" i="79"/>
  <c r="L1411" i="79"/>
  <c r="L1412" i="79"/>
  <c r="L1413" i="79"/>
  <c r="L1414" i="79"/>
  <c r="L1415" i="79"/>
  <c r="L1416" i="79"/>
  <c r="L1417" i="79"/>
  <c r="L1418" i="79"/>
  <c r="L1419" i="79"/>
  <c r="L1420" i="79"/>
  <c r="L1421" i="79"/>
  <c r="L1422" i="79"/>
  <c r="L1423" i="79"/>
  <c r="L1424" i="79"/>
  <c r="L1425" i="79"/>
  <c r="L1426" i="79"/>
  <c r="L1427" i="79"/>
  <c r="L1428" i="79"/>
  <c r="L1429" i="79"/>
  <c r="L1430" i="79"/>
  <c r="L1431" i="79"/>
  <c r="L1432" i="79"/>
  <c r="L1433" i="79"/>
  <c r="L1434" i="79"/>
  <c r="L1435" i="79"/>
  <c r="L1436" i="79"/>
  <c r="L1437" i="79"/>
  <c r="L1438" i="79"/>
  <c r="L1439" i="79"/>
  <c r="L1440" i="79"/>
  <c r="L1441" i="79"/>
  <c r="L1442" i="79"/>
  <c r="L1443" i="79"/>
  <c r="L1444" i="79"/>
  <c r="L1445" i="79"/>
  <c r="L1446" i="79"/>
  <c r="L1447" i="79"/>
  <c r="L1448" i="79"/>
  <c r="L1449" i="79"/>
  <c r="L1450" i="79"/>
  <c r="L1451" i="79"/>
  <c r="L1452" i="79"/>
  <c r="L1453" i="79"/>
  <c r="L1454" i="79"/>
  <c r="L1455" i="79"/>
  <c r="L1456" i="79"/>
  <c r="L1457" i="79"/>
  <c r="L1458" i="79"/>
  <c r="L1459" i="79"/>
  <c r="L1460" i="79"/>
  <c r="L1461" i="79"/>
  <c r="L1462" i="79"/>
  <c r="L1463" i="79"/>
  <c r="L1464" i="79"/>
  <c r="L1465" i="79"/>
  <c r="L1466" i="79"/>
  <c r="L1467" i="79"/>
  <c r="L1468" i="79"/>
  <c r="L1469" i="79"/>
  <c r="L1470" i="79"/>
  <c r="L1471" i="79"/>
  <c r="L1472" i="79"/>
  <c r="L1473" i="79"/>
  <c r="L1474" i="79"/>
  <c r="L1475" i="79"/>
  <c r="L1476" i="79"/>
  <c r="L1477" i="79"/>
  <c r="L1478" i="79"/>
  <c r="L1479" i="79"/>
  <c r="L1480" i="79"/>
  <c r="L1481" i="79"/>
  <c r="L1482" i="79"/>
  <c r="L1483" i="79"/>
  <c r="L1484" i="79"/>
  <c r="L1485" i="79"/>
  <c r="L1486" i="79"/>
  <c r="L1487" i="79"/>
  <c r="L1488" i="79"/>
  <c r="L1489" i="79"/>
  <c r="L1490" i="79"/>
  <c r="L1491" i="79"/>
  <c r="L1492" i="79"/>
  <c r="L1493" i="79"/>
  <c r="L1494" i="79"/>
  <c r="L1495" i="79"/>
  <c r="L1496" i="79"/>
  <c r="L1497" i="79"/>
  <c r="L1498" i="79"/>
  <c r="L1499" i="79"/>
  <c r="L1500" i="79"/>
  <c r="L1501" i="79"/>
  <c r="L1502" i="79"/>
  <c r="L1503" i="79"/>
  <c r="L1504" i="79"/>
  <c r="L1505" i="79"/>
  <c r="L1506" i="79"/>
  <c r="L1507" i="79"/>
  <c r="L1508" i="79"/>
  <c r="L1509" i="79"/>
  <c r="L1510" i="79"/>
  <c r="L1511" i="79"/>
  <c r="L1512" i="79"/>
  <c r="L1513" i="79"/>
  <c r="L1514" i="79"/>
  <c r="L1515" i="79"/>
  <c r="L1516" i="79"/>
  <c r="L1517" i="79"/>
  <c r="L1518" i="79"/>
  <c r="L1519" i="79"/>
  <c r="L1520" i="79"/>
  <c r="L1521" i="79"/>
  <c r="L1522" i="79"/>
  <c r="L1523" i="79"/>
  <c r="L1524" i="79"/>
  <c r="L1525" i="79"/>
  <c r="L1526" i="79"/>
  <c r="L1527" i="79"/>
  <c r="L1528" i="79"/>
  <c r="L1529" i="79"/>
  <c r="L1530" i="79"/>
  <c r="L1531" i="79"/>
  <c r="L1532" i="79"/>
  <c r="L1533" i="79"/>
  <c r="L1534" i="79"/>
  <c r="L1535" i="79"/>
  <c r="L1536" i="79"/>
  <c r="L1537" i="79"/>
  <c r="L1538" i="79"/>
  <c r="L1539" i="79"/>
  <c r="L1540" i="79"/>
  <c r="L1541" i="79"/>
  <c r="L1542" i="79"/>
  <c r="L1543" i="79"/>
  <c r="L1544" i="79"/>
  <c r="L1545" i="79"/>
  <c r="L1546" i="79"/>
  <c r="L1547" i="79"/>
  <c r="L1548" i="79"/>
  <c r="L1549" i="79"/>
  <c r="L1550" i="79"/>
  <c r="L1551" i="79"/>
  <c r="L1552" i="79"/>
  <c r="L1553" i="79"/>
  <c r="L1554" i="79"/>
  <c r="L1555" i="79"/>
  <c r="L1556" i="79"/>
  <c r="L1557" i="79"/>
  <c r="L1558" i="79"/>
  <c r="L1559" i="79"/>
  <c r="L1560" i="79"/>
  <c r="L1561" i="79"/>
  <c r="L1562" i="79"/>
  <c r="L1563" i="79"/>
  <c r="L1564" i="79"/>
  <c r="L1565" i="79"/>
  <c r="L1566" i="79"/>
  <c r="L1567" i="79"/>
  <c r="L1568" i="79"/>
  <c r="L1569" i="79"/>
  <c r="L1570" i="79"/>
  <c r="L1571" i="79"/>
  <c r="L1572" i="79"/>
  <c r="L1573" i="79"/>
  <c r="L1574" i="79"/>
  <c r="L1575" i="79"/>
  <c r="L1576" i="79"/>
  <c r="L1577" i="79"/>
  <c r="L1578" i="79"/>
  <c r="L1579" i="79"/>
  <c r="L1580" i="79"/>
  <c r="L1581" i="79"/>
  <c r="L1582" i="79"/>
  <c r="L1583" i="79"/>
  <c r="L1584" i="79"/>
  <c r="L1585" i="79"/>
  <c r="L1586" i="79"/>
  <c r="L1587" i="79"/>
  <c r="L1588" i="79"/>
  <c r="L1589" i="79"/>
  <c r="L1590" i="79"/>
  <c r="L1591" i="79"/>
  <c r="L1592" i="79"/>
  <c r="L1593" i="79"/>
  <c r="L1594" i="79"/>
  <c r="L1595" i="79"/>
  <c r="L1596" i="79"/>
  <c r="L1597" i="79"/>
  <c r="L1598" i="79"/>
  <c r="L1599" i="79"/>
  <c r="L1600" i="79"/>
  <c r="L1601" i="79"/>
  <c r="L1602" i="79"/>
  <c r="L1603" i="79"/>
  <c r="L1604" i="79"/>
  <c r="L1605" i="79"/>
  <c r="L1606" i="79"/>
  <c r="L1607" i="79"/>
  <c r="L1608" i="79"/>
  <c r="L1609" i="79"/>
  <c r="L1610" i="79"/>
  <c r="L1611" i="79"/>
  <c r="L1612" i="79"/>
  <c r="L1613" i="79"/>
  <c r="L1614" i="79"/>
  <c r="L1615" i="79"/>
  <c r="L1616" i="79"/>
  <c r="L1617" i="79"/>
  <c r="L1618" i="79"/>
  <c r="L1619" i="79"/>
  <c r="L1620" i="79"/>
  <c r="L1621" i="79"/>
  <c r="L1622" i="79"/>
  <c r="L1623" i="79"/>
  <c r="L1624" i="79"/>
  <c r="L1625" i="79"/>
  <c r="L1626" i="79"/>
  <c r="L1627" i="79"/>
  <c r="L1628" i="79"/>
  <c r="L1629" i="79"/>
  <c r="L1630" i="79"/>
  <c r="L1631" i="79"/>
  <c r="L1632" i="79"/>
  <c r="L1633" i="79"/>
  <c r="L1634" i="79"/>
  <c r="L1635" i="79"/>
  <c r="L1636" i="79"/>
  <c r="L1637" i="79"/>
  <c r="L1638" i="79"/>
  <c r="L1639" i="79"/>
  <c r="L1640" i="79"/>
  <c r="L1641" i="79"/>
  <c r="L1642" i="79"/>
  <c r="L1643" i="79"/>
  <c r="L1644" i="79"/>
  <c r="L1645" i="79"/>
  <c r="L1646" i="79"/>
  <c r="L1647" i="79"/>
  <c r="L1648" i="79"/>
  <c r="L1649" i="79"/>
  <c r="L1650" i="79"/>
  <c r="L1651" i="79"/>
  <c r="L1652" i="79"/>
  <c r="L1653" i="79"/>
  <c r="L1654" i="79"/>
  <c r="L1655" i="79"/>
  <c r="L1656" i="79"/>
  <c r="L1657" i="79"/>
  <c r="L1658" i="79"/>
  <c r="L1659" i="79"/>
  <c r="L1660" i="79"/>
  <c r="L1661" i="79"/>
  <c r="L1662" i="79"/>
  <c r="L1663" i="79"/>
  <c r="L1664" i="79"/>
  <c r="L1665" i="79"/>
  <c r="L1666" i="79"/>
  <c r="L1667" i="79"/>
  <c r="L1668" i="79"/>
  <c r="L1669" i="79"/>
  <c r="L1670" i="79"/>
  <c r="L1671" i="79"/>
  <c r="L1672" i="79"/>
  <c r="L1673" i="79"/>
  <c r="L1674" i="79"/>
  <c r="L1675" i="79"/>
  <c r="L1676" i="79"/>
  <c r="L1677" i="79"/>
  <c r="L1678" i="79"/>
  <c r="L1679" i="79"/>
  <c r="L1680" i="79"/>
  <c r="L1681" i="79"/>
  <c r="L1682" i="79"/>
  <c r="L1683" i="79"/>
  <c r="L1684" i="79"/>
  <c r="L1685" i="79"/>
  <c r="L1686" i="79"/>
  <c r="L1687" i="79"/>
  <c r="L1688" i="79"/>
  <c r="L1689" i="79"/>
  <c r="L1690" i="79"/>
  <c r="L1691" i="79"/>
  <c r="L1692" i="79"/>
  <c r="L1693" i="79"/>
  <c r="L1694" i="79"/>
  <c r="L1695" i="79"/>
  <c r="L1696" i="79"/>
  <c r="L1697" i="79"/>
  <c r="L1698" i="79"/>
  <c r="L1699" i="79"/>
  <c r="L1700" i="79"/>
  <c r="L1701" i="79"/>
  <c r="L1702" i="79"/>
  <c r="L1703" i="79"/>
  <c r="L1704" i="79"/>
  <c r="L1705" i="79"/>
  <c r="L1706" i="79"/>
  <c r="L1707" i="79"/>
  <c r="L1708" i="79"/>
  <c r="L1709" i="79"/>
  <c r="L1710" i="79"/>
  <c r="L1711" i="79"/>
  <c r="L1712" i="79"/>
  <c r="L1713" i="79"/>
  <c r="L1714" i="79"/>
  <c r="L1715" i="79"/>
  <c r="L1716" i="79"/>
  <c r="L1717" i="79"/>
  <c r="L1718" i="79"/>
  <c r="L1719" i="79"/>
  <c r="L1720" i="79"/>
  <c r="L1721" i="79"/>
  <c r="L1722" i="79"/>
  <c r="L1723" i="79"/>
  <c r="L1724" i="79"/>
  <c r="L1725" i="79"/>
  <c r="L1726" i="79"/>
  <c r="L1727" i="79"/>
  <c r="L1728" i="79"/>
  <c r="L1729" i="79"/>
  <c r="L1730" i="79"/>
  <c r="L1731" i="79"/>
  <c r="L1732" i="79"/>
  <c r="L1733" i="79"/>
  <c r="L1734" i="79"/>
  <c r="L1735" i="79"/>
  <c r="L1736" i="79"/>
  <c r="L1737" i="79"/>
  <c r="L1738" i="79"/>
  <c r="L1739" i="79"/>
  <c r="L1740" i="79"/>
  <c r="L1741" i="79"/>
  <c r="L1742" i="79"/>
  <c r="L1743" i="79"/>
  <c r="L1744" i="79"/>
  <c r="L1745" i="79"/>
  <c r="L1746" i="79"/>
  <c r="L1747" i="79"/>
  <c r="L1748" i="79"/>
  <c r="L1749" i="79"/>
  <c r="L1750" i="79"/>
  <c r="L1751" i="79"/>
  <c r="L1752" i="79"/>
  <c r="L1753" i="79"/>
  <c r="L1754" i="79"/>
  <c r="L1755" i="79"/>
  <c r="L1756" i="79"/>
  <c r="L1757" i="79"/>
  <c r="L1758" i="79"/>
  <c r="L1759" i="79"/>
  <c r="L1760" i="79"/>
  <c r="L1761" i="79"/>
  <c r="L1762" i="79"/>
  <c r="L1763" i="79"/>
  <c r="L1764" i="79"/>
  <c r="L1765" i="79"/>
  <c r="L1766" i="79"/>
  <c r="L1767" i="79"/>
  <c r="L1768" i="79"/>
  <c r="L1769" i="79"/>
  <c r="L1770" i="79"/>
  <c r="L1771" i="79"/>
  <c r="L1772" i="79"/>
  <c r="L1773" i="79"/>
  <c r="L1774" i="79"/>
  <c r="L1775" i="79"/>
  <c r="L1776" i="79"/>
  <c r="L1777" i="79"/>
  <c r="L1778" i="79"/>
  <c r="L1779" i="79"/>
  <c r="L1780" i="79"/>
  <c r="L1781" i="79"/>
  <c r="L1782" i="79"/>
  <c r="L1783" i="79"/>
  <c r="L1784" i="79"/>
  <c r="L1785" i="79"/>
  <c r="L1786" i="79"/>
  <c r="L1787" i="79"/>
  <c r="L1788" i="79"/>
  <c r="L1789" i="79"/>
  <c r="L1790" i="79"/>
  <c r="L1791" i="79"/>
  <c r="L1792" i="79"/>
  <c r="L1793" i="79"/>
  <c r="L1794" i="79"/>
  <c r="L1795" i="79"/>
  <c r="L1796" i="79"/>
  <c r="L1797" i="79"/>
  <c r="L1798" i="79"/>
  <c r="L1799" i="79"/>
  <c r="L1800" i="79"/>
  <c r="L1801" i="79"/>
  <c r="L1802" i="79"/>
  <c r="L1803" i="79"/>
  <c r="L1804" i="79"/>
  <c r="L1805" i="79"/>
  <c r="L1806" i="79"/>
  <c r="L1807" i="79"/>
  <c r="L1808" i="79"/>
  <c r="L1809" i="79"/>
  <c r="L1810" i="79"/>
  <c r="L1811" i="79"/>
  <c r="L1812" i="79"/>
  <c r="L1813" i="79"/>
  <c r="L1814" i="79"/>
  <c r="L1815" i="79"/>
  <c r="L1816" i="79"/>
  <c r="L1817" i="79"/>
  <c r="L1818" i="79"/>
  <c r="L1819" i="79"/>
  <c r="L1820" i="79"/>
  <c r="L1821" i="79"/>
  <c r="L1822" i="79"/>
  <c r="L1823" i="79"/>
  <c r="L1824" i="79"/>
  <c r="L1825" i="79"/>
  <c r="L1826" i="79"/>
  <c r="L1827" i="79"/>
  <c r="L1828" i="79"/>
  <c r="L1829" i="79"/>
  <c r="L1830" i="79"/>
  <c r="L1831" i="79"/>
  <c r="L1832" i="79"/>
  <c r="L1833" i="79"/>
  <c r="L1834" i="79"/>
  <c r="L1835" i="79"/>
  <c r="L1836" i="79"/>
  <c r="L1837" i="79"/>
  <c r="L1838" i="79"/>
  <c r="L1839" i="79"/>
  <c r="L1840" i="79"/>
  <c r="L1841" i="79"/>
  <c r="L1842" i="79"/>
  <c r="L1843" i="79"/>
  <c r="L1844" i="79"/>
  <c r="L1845" i="79"/>
  <c r="L1846" i="79"/>
  <c r="L1847" i="79"/>
  <c r="L1848" i="79"/>
  <c r="L1849" i="79"/>
  <c r="L1850" i="79"/>
  <c r="L1851" i="79"/>
  <c r="L1852" i="79"/>
  <c r="L1853" i="79"/>
  <c r="L1854" i="79"/>
  <c r="L1855" i="79"/>
  <c r="L1856" i="79"/>
  <c r="L1857" i="79"/>
  <c r="L1858" i="79"/>
  <c r="L1859" i="79"/>
  <c r="L1860" i="79"/>
  <c r="L1861" i="79"/>
  <c r="L1862" i="79"/>
  <c r="L1863" i="79"/>
  <c r="L1864" i="79"/>
  <c r="L1865" i="79"/>
  <c r="L1866" i="79"/>
  <c r="L1867" i="79"/>
  <c r="L1868" i="79"/>
  <c r="L1869" i="79"/>
  <c r="L1870" i="79"/>
  <c r="L1871" i="79"/>
  <c r="L1872" i="79"/>
  <c r="L1873" i="79"/>
  <c r="L1874" i="79"/>
  <c r="L1875" i="79"/>
  <c r="L1876" i="79"/>
  <c r="L1877" i="79"/>
  <c r="L1878" i="79"/>
  <c r="L1879" i="79"/>
  <c r="L1880" i="79"/>
  <c r="L1881" i="79"/>
  <c r="L1882" i="79"/>
  <c r="L1883" i="79"/>
  <c r="L1884" i="79"/>
  <c r="L1885" i="79"/>
  <c r="L1886" i="79"/>
  <c r="L1887" i="79"/>
  <c r="L1888" i="79"/>
  <c r="L1889" i="79"/>
  <c r="L1890" i="79"/>
  <c r="L1891" i="79"/>
  <c r="L1892" i="79"/>
  <c r="L1893" i="79"/>
  <c r="L1894" i="79"/>
  <c r="L1895" i="79"/>
  <c r="L1896" i="79"/>
  <c r="L1897" i="79"/>
  <c r="L1898" i="79"/>
  <c r="L1899" i="79"/>
  <c r="L1900" i="79"/>
  <c r="L1901" i="79"/>
  <c r="L1902" i="79"/>
  <c r="L1903" i="79"/>
  <c r="L1904" i="79"/>
  <c r="L1905" i="79"/>
  <c r="L1906" i="79"/>
  <c r="L1907" i="79"/>
  <c r="L1908" i="79"/>
  <c r="L1909" i="79"/>
  <c r="L1910" i="79"/>
  <c r="L1911" i="79"/>
  <c r="L1912" i="79"/>
  <c r="L1913" i="79"/>
  <c r="L1914" i="79"/>
  <c r="L1915" i="79"/>
  <c r="L1916" i="79"/>
  <c r="L1917" i="79"/>
  <c r="L1918" i="79"/>
  <c r="L1919" i="79"/>
  <c r="L1920" i="79"/>
  <c r="L1921" i="79"/>
  <c r="L1922" i="79"/>
  <c r="L1923" i="79"/>
  <c r="L1924" i="79"/>
  <c r="L1925" i="79"/>
  <c r="L1926" i="79"/>
  <c r="L1927" i="79"/>
  <c r="L1928" i="79"/>
  <c r="L1929" i="79"/>
  <c r="L1930" i="79"/>
  <c r="L1931" i="79"/>
  <c r="L1932" i="79"/>
  <c r="L1933" i="79"/>
  <c r="L1934" i="79"/>
  <c r="L1935" i="79"/>
  <c r="L1936" i="79"/>
  <c r="L1937" i="79"/>
  <c r="L1938" i="79"/>
  <c r="L1939" i="79"/>
  <c r="L1940" i="79"/>
  <c r="L1941" i="79"/>
  <c r="L1942" i="79"/>
  <c r="L1943" i="79"/>
  <c r="L1944" i="79"/>
  <c r="L1945" i="79"/>
  <c r="L1946" i="79"/>
  <c r="L1947" i="79"/>
  <c r="L1948" i="79"/>
  <c r="L1949" i="79"/>
  <c r="L1950" i="79"/>
  <c r="L1951" i="79"/>
  <c r="L1952" i="79"/>
  <c r="L1953" i="79"/>
  <c r="L1954" i="79"/>
  <c r="L1955" i="79"/>
  <c r="L1956" i="79"/>
  <c r="L1957" i="79"/>
  <c r="L1958" i="79"/>
  <c r="L1959" i="79"/>
  <c r="L1960" i="79"/>
  <c r="L1961" i="79"/>
  <c r="L1962" i="79"/>
  <c r="L1963" i="79"/>
  <c r="L1964" i="79"/>
  <c r="L1965" i="79"/>
  <c r="L1966" i="79"/>
  <c r="L1967" i="79"/>
  <c r="L1968" i="79"/>
  <c r="L1969" i="79"/>
  <c r="L1970" i="79"/>
  <c r="L1971" i="79"/>
  <c r="L1972" i="79"/>
  <c r="L1973" i="79"/>
  <c r="L1974" i="79"/>
  <c r="L1975" i="79"/>
  <c r="L1976" i="79"/>
  <c r="L1977" i="79"/>
  <c r="L1978" i="79"/>
  <c r="L1979" i="79"/>
  <c r="L1980" i="79"/>
  <c r="L1981" i="79"/>
  <c r="L1982" i="79"/>
  <c r="L1983" i="79"/>
  <c r="L1984" i="79"/>
  <c r="L1985" i="79"/>
  <c r="L1986" i="79"/>
  <c r="L1987" i="79"/>
  <c r="L1988" i="79"/>
  <c r="L1989" i="79"/>
  <c r="L1990" i="79"/>
  <c r="L1991" i="79"/>
  <c r="L1992" i="79"/>
  <c r="L1993" i="79"/>
  <c r="L1994" i="79"/>
  <c r="L1995" i="79"/>
  <c r="L1996" i="79"/>
  <c r="L1997" i="79"/>
  <c r="L1998" i="79"/>
  <c r="L1999" i="79"/>
  <c r="L2000" i="79"/>
  <c r="L2001" i="79"/>
  <c r="L2002" i="79"/>
  <c r="L2003" i="79"/>
  <c r="L2004" i="79"/>
  <c r="L2005" i="79"/>
  <c r="L2006" i="79"/>
  <c r="L2007" i="79"/>
  <c r="L2008" i="79"/>
  <c r="L2009" i="79"/>
  <c r="L2010" i="79"/>
  <c r="L2011" i="79"/>
  <c r="L2012" i="79"/>
  <c r="L2013" i="79"/>
  <c r="L2014" i="79"/>
  <c r="L2015" i="79"/>
  <c r="L2016" i="79"/>
  <c r="L2017" i="79"/>
  <c r="L2018" i="79"/>
  <c r="L2019" i="79"/>
  <c r="L2020" i="79"/>
  <c r="L2021" i="79"/>
  <c r="L2022" i="79"/>
  <c r="L2023" i="79"/>
  <c r="L2024" i="79"/>
  <c r="L2025" i="79"/>
  <c r="L2026" i="79"/>
  <c r="L2027" i="79"/>
  <c r="L2028" i="79"/>
  <c r="L2029" i="79"/>
  <c r="L2030" i="79"/>
  <c r="L2031" i="79"/>
  <c r="L2032" i="79"/>
  <c r="L2033" i="79"/>
  <c r="L2034" i="79"/>
  <c r="L2035" i="79"/>
  <c r="L2036" i="79"/>
  <c r="L2037" i="79"/>
  <c r="L2038" i="79"/>
  <c r="L2039" i="79"/>
  <c r="L2040" i="79"/>
  <c r="L2041" i="79"/>
  <c r="L2042" i="79"/>
  <c r="L2043" i="79"/>
  <c r="L2044" i="79"/>
  <c r="L2045" i="79"/>
  <c r="L2046" i="79"/>
  <c r="L2047" i="79"/>
  <c r="L2048" i="79"/>
  <c r="L2049" i="79"/>
  <c r="L2050" i="79"/>
  <c r="L2051" i="79"/>
  <c r="L2052" i="79"/>
  <c r="L2053" i="79"/>
  <c r="L2054" i="79"/>
  <c r="L2055" i="79"/>
  <c r="L2056" i="79"/>
  <c r="L2057" i="79"/>
  <c r="L2058" i="79"/>
  <c r="L2059" i="79"/>
  <c r="L2060" i="79"/>
  <c r="L2061" i="79"/>
  <c r="L2062" i="79"/>
  <c r="L2063" i="79"/>
  <c r="L2064" i="79"/>
  <c r="L2065" i="79"/>
  <c r="L2066" i="79"/>
  <c r="L2067" i="79"/>
  <c r="L2068" i="79"/>
  <c r="L2069" i="79"/>
  <c r="L2070" i="79"/>
  <c r="L2071" i="79"/>
  <c r="L2072" i="79"/>
  <c r="L2073" i="79"/>
  <c r="L2074" i="79"/>
  <c r="L2075" i="79"/>
  <c r="L2076" i="79"/>
  <c r="L2077" i="79"/>
  <c r="L2078" i="79"/>
  <c r="L2079" i="79"/>
  <c r="L2080" i="79"/>
  <c r="L2081" i="79"/>
  <c r="L2082" i="79"/>
  <c r="L2083" i="79"/>
  <c r="L2084" i="79"/>
  <c r="L2085" i="79"/>
  <c r="L2086" i="79"/>
  <c r="L2087" i="79"/>
  <c r="L2088" i="79"/>
  <c r="L2089" i="79"/>
  <c r="L2090" i="79"/>
  <c r="L2091" i="79"/>
  <c r="L2092" i="79"/>
  <c r="L2093" i="79"/>
  <c r="L2094" i="79"/>
  <c r="L2095" i="79"/>
  <c r="L2096" i="79"/>
  <c r="L2097" i="79"/>
  <c r="L2098" i="79"/>
  <c r="L2099" i="79"/>
  <c r="L2100" i="79"/>
  <c r="L2101" i="79"/>
  <c r="L2102" i="79"/>
  <c r="L2103" i="79"/>
  <c r="L2104" i="79"/>
  <c r="L2105" i="79"/>
  <c r="L2106" i="79"/>
  <c r="L2107" i="79"/>
  <c r="L2108" i="79"/>
  <c r="L2109" i="79"/>
  <c r="L2110" i="79"/>
  <c r="L2111" i="79"/>
  <c r="L2112" i="79"/>
  <c r="L2113" i="79"/>
  <c r="L2114" i="79"/>
  <c r="L2115" i="79"/>
  <c r="L2116" i="79"/>
  <c r="L2117" i="79"/>
  <c r="L2118" i="79"/>
  <c r="L2119" i="79"/>
  <c r="L2120" i="79"/>
  <c r="L2121" i="79"/>
  <c r="L2122" i="79"/>
  <c r="L2123" i="79"/>
  <c r="L2124" i="79"/>
  <c r="L2125" i="79"/>
  <c r="L2126" i="79"/>
  <c r="L2127" i="79"/>
  <c r="L2128" i="79"/>
  <c r="L2129" i="79"/>
  <c r="L2130" i="79"/>
  <c r="L2131" i="79"/>
  <c r="L2132" i="79"/>
  <c r="L2133" i="79"/>
  <c r="L2134" i="79"/>
  <c r="L2135" i="79"/>
  <c r="L2136" i="79"/>
  <c r="L2137" i="79"/>
  <c r="L2138" i="79"/>
  <c r="L2139" i="79"/>
  <c r="L2140" i="79"/>
  <c r="L2141" i="79"/>
  <c r="L2142" i="79"/>
  <c r="L2143" i="79"/>
  <c r="L2144" i="79"/>
  <c r="L2145" i="79"/>
  <c r="L2146" i="79"/>
  <c r="L2147" i="79"/>
  <c r="L2148" i="79"/>
  <c r="L2149" i="79"/>
  <c r="L2150" i="79"/>
  <c r="L2151" i="79"/>
  <c r="L2152" i="79"/>
  <c r="L2153" i="79"/>
  <c r="L2154" i="79"/>
  <c r="L2155" i="79"/>
  <c r="L2156" i="79"/>
  <c r="L2157" i="79"/>
  <c r="L2158" i="79"/>
  <c r="L2159" i="79"/>
  <c r="L2160" i="79"/>
  <c r="L2161" i="79"/>
  <c r="L2162" i="79"/>
  <c r="L2163" i="79"/>
  <c r="L2164" i="79"/>
  <c r="L2165" i="79"/>
  <c r="L2166" i="79"/>
  <c r="L2167" i="79"/>
  <c r="L2168" i="79"/>
  <c r="L2169" i="79"/>
  <c r="L2170" i="79"/>
  <c r="L2171" i="79"/>
  <c r="L2172" i="79"/>
  <c r="L2173" i="79"/>
  <c r="L2174" i="79"/>
  <c r="L2175" i="79"/>
  <c r="L2176" i="79"/>
  <c r="L2177" i="79"/>
  <c r="L2178" i="79"/>
  <c r="L2179" i="79"/>
  <c r="L2180" i="79"/>
  <c r="L2181" i="79"/>
  <c r="L2182" i="79"/>
  <c r="L2183" i="79"/>
  <c r="L2184" i="79"/>
  <c r="L2185" i="79"/>
  <c r="L2186" i="79"/>
  <c r="L2187" i="79"/>
  <c r="L2188" i="79"/>
  <c r="L2189" i="79"/>
  <c r="L2" i="79"/>
  <c r="L2184" i="78"/>
  <c r="L2183" i="78"/>
  <c r="L2182" i="78"/>
  <c r="L2181" i="78"/>
  <c r="L2180" i="78"/>
  <c r="L2179" i="78"/>
  <c r="L2178" i="78"/>
  <c r="L2177" i="78"/>
  <c r="L2176" i="78"/>
  <c r="L2175" i="78"/>
  <c r="L2174" i="78"/>
  <c r="L2173" i="78"/>
  <c r="L2172" i="78"/>
  <c r="L2171" i="78"/>
  <c r="L2170" i="78"/>
  <c r="L2169" i="78"/>
  <c r="L2168" i="78"/>
  <c r="L2167" i="78"/>
  <c r="L2166" i="78"/>
  <c r="L2165" i="78"/>
  <c r="L2164" i="78"/>
  <c r="L2163" i="78"/>
  <c r="L2162" i="78"/>
  <c r="L2161" i="78"/>
  <c r="L2160" i="78"/>
  <c r="L2159" i="78"/>
  <c r="L2158" i="78"/>
  <c r="L2157" i="78"/>
  <c r="L2156" i="78"/>
  <c r="L2155" i="78"/>
  <c r="L2154" i="78"/>
  <c r="L2153" i="78"/>
  <c r="L2152" i="78"/>
  <c r="L2151" i="78"/>
  <c r="L2150" i="78"/>
  <c r="L2149" i="78"/>
  <c r="L2148" i="78"/>
  <c r="L2147" i="78"/>
  <c r="L2146" i="78"/>
  <c r="L2145" i="78"/>
  <c r="L2144" i="78"/>
  <c r="L2143" i="78"/>
  <c r="L2142" i="78"/>
  <c r="L2141" i="78"/>
  <c r="L2140" i="78"/>
  <c r="L2139" i="78"/>
  <c r="L2138" i="78"/>
  <c r="L2137" i="78"/>
  <c r="L2136" i="78"/>
  <c r="L2135" i="78"/>
  <c r="L2134" i="78"/>
  <c r="L2133" i="78"/>
  <c r="L2132" i="78"/>
  <c r="L2131" i="78"/>
  <c r="L2130" i="78"/>
  <c r="L2129" i="78"/>
  <c r="L2128" i="78"/>
  <c r="L2127" i="78"/>
  <c r="L2126" i="78"/>
  <c r="L2125" i="78"/>
  <c r="L2124" i="78"/>
  <c r="L2123" i="78"/>
  <c r="L2122" i="78"/>
  <c r="L2121" i="78"/>
  <c r="L2120" i="78"/>
  <c r="L2119" i="78"/>
  <c r="L2118" i="78"/>
  <c r="L2117" i="78"/>
  <c r="L2116" i="78"/>
  <c r="L2115" i="78"/>
  <c r="L2114" i="78"/>
  <c r="L2113" i="78"/>
  <c r="L2112" i="78"/>
  <c r="L2111" i="78"/>
  <c r="L2110" i="78"/>
  <c r="L2109" i="78"/>
  <c r="L2108" i="78"/>
  <c r="L2107" i="78"/>
  <c r="L2106" i="78"/>
  <c r="L2105" i="78"/>
  <c r="L2104" i="78"/>
  <c r="L2103" i="78"/>
  <c r="L2102" i="78"/>
  <c r="L2101" i="78"/>
  <c r="L2100" i="78"/>
  <c r="L2099" i="78"/>
  <c r="L2098" i="78"/>
  <c r="L2097" i="78"/>
  <c r="L2096" i="78"/>
  <c r="L2095" i="78"/>
  <c r="L2094" i="78"/>
  <c r="L2093" i="78"/>
  <c r="L2092" i="78"/>
  <c r="L2091" i="78"/>
  <c r="L2090" i="78"/>
  <c r="L2089" i="78"/>
  <c r="L2088" i="78"/>
  <c r="L2087" i="78"/>
  <c r="L2086" i="78"/>
  <c r="L2085" i="78"/>
  <c r="L2084" i="78"/>
  <c r="L2083" i="78"/>
  <c r="L2082" i="78"/>
  <c r="L2081" i="78"/>
  <c r="L2080" i="78"/>
  <c r="L2079" i="78"/>
  <c r="L2078" i="78"/>
  <c r="L2077" i="78"/>
  <c r="L2076" i="78"/>
  <c r="L2075" i="78"/>
  <c r="L2074" i="78"/>
  <c r="L2073" i="78"/>
  <c r="L2072" i="78"/>
  <c r="L2071" i="78"/>
  <c r="L2070" i="78"/>
  <c r="L2069" i="78"/>
  <c r="L2068" i="78"/>
  <c r="L2067" i="78"/>
  <c r="L2066" i="78"/>
  <c r="L2065" i="78"/>
  <c r="L2064" i="78"/>
  <c r="L2063" i="78"/>
  <c r="L2062" i="78"/>
  <c r="L2061" i="78"/>
  <c r="L2060" i="78"/>
  <c r="L2059" i="78"/>
  <c r="L2058" i="78"/>
  <c r="L2057" i="78"/>
  <c r="L2056" i="78"/>
  <c r="L2055" i="78"/>
  <c r="L2054" i="78"/>
  <c r="L2053" i="78"/>
  <c r="L2052" i="78"/>
  <c r="L2051" i="78"/>
  <c r="L2050" i="78"/>
  <c r="L2049" i="78"/>
  <c r="L2048" i="78"/>
  <c r="L2047" i="78"/>
  <c r="L2046" i="78"/>
  <c r="L2045" i="78"/>
  <c r="L2044" i="78"/>
  <c r="L2043" i="78"/>
  <c r="L2042" i="78"/>
  <c r="L2041" i="78"/>
  <c r="L2040" i="78"/>
  <c r="L2039" i="78"/>
  <c r="L2038" i="78"/>
  <c r="L2037" i="78"/>
  <c r="L2036" i="78"/>
  <c r="L2035" i="78"/>
  <c r="L2034" i="78"/>
  <c r="L2033" i="78"/>
  <c r="L2032" i="78"/>
  <c r="L2031" i="78"/>
  <c r="L2030" i="78"/>
  <c r="L2029" i="78"/>
  <c r="L2028" i="78"/>
  <c r="L2027" i="78"/>
  <c r="L2026" i="78"/>
  <c r="L2025" i="78"/>
  <c r="L2024" i="78"/>
  <c r="L2023" i="78"/>
  <c r="L2022" i="78"/>
  <c r="L2021" i="78"/>
  <c r="L2020" i="78"/>
  <c r="L2019" i="78"/>
  <c r="L2018" i="78"/>
  <c r="L2017" i="78"/>
  <c r="L2016" i="78"/>
  <c r="L2015" i="78"/>
  <c r="L2014" i="78"/>
  <c r="L2013" i="78"/>
  <c r="L2012" i="78"/>
  <c r="L2011" i="78"/>
  <c r="L2010" i="78"/>
  <c r="L2009" i="78"/>
  <c r="L2008" i="78"/>
  <c r="L2007" i="78"/>
  <c r="L2006" i="78"/>
  <c r="L2005" i="78"/>
  <c r="L2004" i="78"/>
  <c r="L2003" i="78"/>
  <c r="L2002" i="78"/>
  <c r="L2001" i="78"/>
  <c r="L2000" i="78"/>
  <c r="L1999" i="78"/>
  <c r="L1998" i="78"/>
  <c r="L1997" i="78"/>
  <c r="L1996" i="78"/>
  <c r="L1995" i="78"/>
  <c r="L1994" i="78"/>
  <c r="L1993" i="78"/>
  <c r="L1992" i="78"/>
  <c r="L1991" i="78"/>
  <c r="L1990" i="78"/>
  <c r="L1989" i="78"/>
  <c r="L1988" i="78"/>
  <c r="L1987" i="78"/>
  <c r="L1986" i="78"/>
  <c r="L1985" i="78"/>
  <c r="L1984" i="78"/>
  <c r="L1983" i="78"/>
  <c r="L1982" i="78"/>
  <c r="L1981" i="78"/>
  <c r="L1980" i="78"/>
  <c r="L1979" i="78"/>
  <c r="L1978" i="78"/>
  <c r="L1977" i="78"/>
  <c r="L1976" i="78"/>
  <c r="L1975" i="78"/>
  <c r="L1974" i="78"/>
  <c r="L1973" i="78"/>
  <c r="L1972" i="78"/>
  <c r="L1971" i="78"/>
  <c r="L1970" i="78"/>
  <c r="L1969" i="78"/>
  <c r="L1968" i="78"/>
  <c r="L1967" i="78"/>
  <c r="L1966" i="78"/>
  <c r="L1965" i="78"/>
  <c r="L1964" i="78"/>
  <c r="L1963" i="78"/>
  <c r="L1962" i="78"/>
  <c r="L1961" i="78"/>
  <c r="L1960" i="78"/>
  <c r="L1959" i="78"/>
  <c r="L1958" i="78"/>
  <c r="L1957" i="78"/>
  <c r="L1956" i="78"/>
  <c r="L1955" i="78"/>
  <c r="L1954" i="78"/>
  <c r="L1953" i="78"/>
  <c r="L1952" i="78"/>
  <c r="L1951" i="78"/>
  <c r="L1950" i="78"/>
  <c r="L1949" i="78"/>
  <c r="L1948" i="78"/>
  <c r="L1947" i="78"/>
  <c r="L1946" i="78"/>
  <c r="L1945" i="78"/>
  <c r="L1944" i="78"/>
  <c r="L1943" i="78"/>
  <c r="L1942" i="78"/>
  <c r="L1941" i="78"/>
  <c r="L1940" i="78"/>
  <c r="L1939" i="78"/>
  <c r="L1938" i="78"/>
  <c r="L1937" i="78"/>
  <c r="L1936" i="78"/>
  <c r="L1935" i="78"/>
  <c r="L1934" i="78"/>
  <c r="L1933" i="78"/>
  <c r="L1932" i="78"/>
  <c r="L1931" i="78"/>
  <c r="L1930" i="78"/>
  <c r="L1929" i="78"/>
  <c r="L1928" i="78"/>
  <c r="L1927" i="78"/>
  <c r="L1926" i="78"/>
  <c r="L1925" i="78"/>
  <c r="L1924" i="78"/>
  <c r="L1923" i="78"/>
  <c r="L1922" i="78"/>
  <c r="L1921" i="78"/>
  <c r="L1920" i="78"/>
  <c r="L1919" i="78"/>
  <c r="L1918" i="78"/>
  <c r="L1917" i="78"/>
  <c r="L1916" i="78"/>
  <c r="L1915" i="78"/>
  <c r="L1914" i="78"/>
  <c r="L1913" i="78"/>
  <c r="L1912" i="78"/>
  <c r="L1911" i="78"/>
  <c r="L1910" i="78"/>
  <c r="L1909" i="78"/>
  <c r="L1908" i="78"/>
  <c r="L1907" i="78"/>
  <c r="L1906" i="78"/>
  <c r="L1905" i="78"/>
  <c r="L1904" i="78"/>
  <c r="L1903" i="78"/>
  <c r="L1902" i="78"/>
  <c r="L1901" i="78"/>
  <c r="L1900" i="78"/>
  <c r="L1899" i="78"/>
  <c r="L1898" i="78"/>
  <c r="L1897" i="78"/>
  <c r="L1896" i="78"/>
  <c r="L1895" i="78"/>
  <c r="L1894" i="78"/>
  <c r="L1893" i="78"/>
  <c r="L1892" i="78"/>
  <c r="L1891" i="78"/>
  <c r="L1890" i="78"/>
  <c r="L1889" i="78"/>
  <c r="L1888" i="78"/>
  <c r="L1887" i="78"/>
  <c r="L1886" i="78"/>
  <c r="L1885" i="78"/>
  <c r="L1884" i="78"/>
  <c r="L1883" i="78"/>
  <c r="L1882" i="78"/>
  <c r="L1881" i="78"/>
  <c r="L1880" i="78"/>
  <c r="L1879" i="78"/>
  <c r="L1878" i="78"/>
  <c r="L1877" i="78"/>
  <c r="L1876" i="78"/>
  <c r="L1875" i="78"/>
  <c r="L1874" i="78"/>
  <c r="L1873" i="78"/>
  <c r="L1872" i="78"/>
  <c r="L1871" i="78"/>
  <c r="L1870" i="78"/>
  <c r="L1869" i="78"/>
  <c r="L1868" i="78"/>
  <c r="L1867" i="78"/>
  <c r="L1866" i="78"/>
  <c r="L1865" i="78"/>
  <c r="L1864" i="78"/>
  <c r="L1863" i="78"/>
  <c r="L1862" i="78"/>
  <c r="L1861" i="78"/>
  <c r="L1860" i="78"/>
  <c r="L1859" i="78"/>
  <c r="L1858" i="78"/>
  <c r="L1857" i="78"/>
  <c r="L1856" i="78"/>
  <c r="L1855" i="78"/>
  <c r="L1854" i="78"/>
  <c r="L1853" i="78"/>
  <c r="L1852" i="78"/>
  <c r="L1851" i="78"/>
  <c r="L1850" i="78"/>
  <c r="L1849" i="78"/>
  <c r="L1848" i="78"/>
  <c r="L1847" i="78"/>
  <c r="L1846" i="78"/>
  <c r="L1845" i="78"/>
  <c r="L1844" i="78"/>
  <c r="L1843" i="78"/>
  <c r="L1842" i="78"/>
  <c r="L1841" i="78"/>
  <c r="L1840" i="78"/>
  <c r="L1839" i="78"/>
  <c r="L1838" i="78"/>
  <c r="L1837" i="78"/>
  <c r="L1836" i="78"/>
  <c r="L1835" i="78"/>
  <c r="L1834" i="78"/>
  <c r="L1833" i="78"/>
  <c r="L1832" i="78"/>
  <c r="L1831" i="78"/>
  <c r="L1830" i="78"/>
  <c r="L1829" i="78"/>
  <c r="L1828" i="78"/>
  <c r="L1827" i="78"/>
  <c r="L1826" i="78"/>
  <c r="L1825" i="78"/>
  <c r="L1824" i="78"/>
  <c r="L1823" i="78"/>
  <c r="L1822" i="78"/>
  <c r="L1821" i="78"/>
  <c r="L1820" i="78"/>
  <c r="L1819" i="78"/>
  <c r="L1818" i="78"/>
  <c r="L1817" i="78"/>
  <c r="L1816" i="78"/>
  <c r="L1815" i="78"/>
  <c r="L1814" i="78"/>
  <c r="L1813" i="78"/>
  <c r="L1812" i="78"/>
  <c r="L1811" i="78"/>
  <c r="L1810" i="78"/>
  <c r="L1809" i="78"/>
  <c r="L1808" i="78"/>
  <c r="L1807" i="78"/>
  <c r="L1806" i="78"/>
  <c r="L1805" i="78"/>
  <c r="L1804" i="78"/>
  <c r="L1803" i="78"/>
  <c r="L1802" i="78"/>
  <c r="L1801" i="78"/>
  <c r="L1800" i="78"/>
  <c r="L1799" i="78"/>
  <c r="L1798" i="78"/>
  <c r="L1797" i="78"/>
  <c r="L1796" i="78"/>
  <c r="L1795" i="78"/>
  <c r="L1794" i="78"/>
  <c r="L1793" i="78"/>
  <c r="L1792" i="78"/>
  <c r="L1791" i="78"/>
  <c r="L1790" i="78"/>
  <c r="L1789" i="78"/>
  <c r="L1788" i="78"/>
  <c r="L1787" i="78"/>
  <c r="L1786" i="78"/>
  <c r="L1785" i="78"/>
  <c r="L1784" i="78"/>
  <c r="L1783" i="78"/>
  <c r="L1782" i="78"/>
  <c r="L1781" i="78"/>
  <c r="L1780" i="78"/>
  <c r="L1779" i="78"/>
  <c r="L1778" i="78"/>
  <c r="L1777" i="78"/>
  <c r="L1776" i="78"/>
  <c r="L1775" i="78"/>
  <c r="L1774" i="78"/>
  <c r="L1773" i="78"/>
  <c r="L1772" i="78"/>
  <c r="L1771" i="78"/>
  <c r="L1770" i="78"/>
  <c r="L1769" i="78"/>
  <c r="L1768" i="78"/>
  <c r="L1767" i="78"/>
  <c r="L1766" i="78"/>
  <c r="L1765" i="78"/>
  <c r="L1764" i="78"/>
  <c r="L1763" i="78"/>
  <c r="L1762" i="78"/>
  <c r="L1761" i="78"/>
  <c r="L1760" i="78"/>
  <c r="L1759" i="78"/>
  <c r="L1758" i="78"/>
  <c r="L1757" i="78"/>
  <c r="L1756" i="78"/>
  <c r="L1755" i="78"/>
  <c r="L1754" i="78"/>
  <c r="L1753" i="78"/>
  <c r="L1752" i="78"/>
  <c r="L1751" i="78"/>
  <c r="L1750" i="78"/>
  <c r="L1749" i="78"/>
  <c r="L1748" i="78"/>
  <c r="L1747" i="78"/>
  <c r="L1746" i="78"/>
  <c r="L1745" i="78"/>
  <c r="L1744" i="78"/>
  <c r="L1743" i="78"/>
  <c r="L1742" i="78"/>
  <c r="L1741" i="78"/>
  <c r="L1740" i="78"/>
  <c r="L1739" i="78"/>
  <c r="L1738" i="78"/>
  <c r="L1737" i="78"/>
  <c r="L1736" i="78"/>
  <c r="L1735" i="78"/>
  <c r="L1734" i="78"/>
  <c r="L1733" i="78"/>
  <c r="L1732" i="78"/>
  <c r="L1731" i="78"/>
  <c r="L1730" i="78"/>
  <c r="L1729" i="78"/>
  <c r="L1728" i="78"/>
  <c r="L1727" i="78"/>
  <c r="L1726" i="78"/>
  <c r="L1725" i="78"/>
  <c r="L1724" i="78"/>
  <c r="L1723" i="78"/>
  <c r="L1722" i="78"/>
  <c r="L1721" i="78"/>
  <c r="L1720" i="78"/>
  <c r="L1719" i="78"/>
  <c r="L1718" i="78"/>
  <c r="L1717" i="78"/>
  <c r="L1716" i="78"/>
  <c r="L1715" i="78"/>
  <c r="L1714" i="78"/>
  <c r="L1713" i="78"/>
  <c r="L1712" i="78"/>
  <c r="L1711" i="78"/>
  <c r="L1710" i="78"/>
  <c r="L1709" i="78"/>
  <c r="L1708" i="78"/>
  <c r="L1707" i="78"/>
  <c r="L1706" i="78"/>
  <c r="L1705" i="78"/>
  <c r="L1704" i="78"/>
  <c r="L1703" i="78"/>
  <c r="L1702" i="78"/>
  <c r="L1701" i="78"/>
  <c r="L1700" i="78"/>
  <c r="L1699" i="78"/>
  <c r="L1698" i="78"/>
  <c r="L1697" i="78"/>
  <c r="L1696" i="78"/>
  <c r="L1695" i="78"/>
  <c r="L1694" i="78"/>
  <c r="L1693" i="78"/>
  <c r="L1692" i="78"/>
  <c r="L1691" i="78"/>
  <c r="L1690" i="78"/>
  <c r="L1689" i="78"/>
  <c r="L1688" i="78"/>
  <c r="L1687" i="78"/>
  <c r="L1686" i="78"/>
  <c r="L1685" i="78"/>
  <c r="L1684" i="78"/>
  <c r="L1683" i="78"/>
  <c r="L1682" i="78"/>
  <c r="L1681" i="78"/>
  <c r="L1680" i="78"/>
  <c r="L1679" i="78"/>
  <c r="L1678" i="78"/>
  <c r="L1677" i="78"/>
  <c r="L1676" i="78"/>
  <c r="L1675" i="78"/>
  <c r="L1674" i="78"/>
  <c r="L1673" i="78"/>
  <c r="L1672" i="78"/>
  <c r="L1671" i="78"/>
  <c r="L1670" i="78"/>
  <c r="L1669" i="78"/>
  <c r="L1668" i="78"/>
  <c r="L1667" i="78"/>
  <c r="L1666" i="78"/>
  <c r="L1665" i="78"/>
  <c r="L1664" i="78"/>
  <c r="L1663" i="78"/>
  <c r="L1662" i="78"/>
  <c r="L1661" i="78"/>
  <c r="L1660" i="78"/>
  <c r="L1659" i="78"/>
  <c r="L1658" i="78"/>
  <c r="L1657" i="78"/>
  <c r="L1656" i="78"/>
  <c r="L1655" i="78"/>
  <c r="L1654" i="78"/>
  <c r="L1653" i="78"/>
  <c r="L1652" i="78"/>
  <c r="L1651" i="78"/>
  <c r="L1650" i="78"/>
  <c r="L1649" i="78"/>
  <c r="L1648" i="78"/>
  <c r="L1647" i="78"/>
  <c r="L1646" i="78"/>
  <c r="L1645" i="78"/>
  <c r="L1644" i="78"/>
  <c r="L1643" i="78"/>
  <c r="L1642" i="78"/>
  <c r="L1641" i="78"/>
  <c r="L1640" i="78"/>
  <c r="L1639" i="78"/>
  <c r="L1638" i="78"/>
  <c r="L1637" i="78"/>
  <c r="L1636" i="78"/>
  <c r="L1635" i="78"/>
  <c r="L1634" i="78"/>
  <c r="L1633" i="78"/>
  <c r="L1632" i="78"/>
  <c r="L1631" i="78"/>
  <c r="L1630" i="78"/>
  <c r="L1629" i="78"/>
  <c r="L1628" i="78"/>
  <c r="L1627" i="78"/>
  <c r="L1626" i="78"/>
  <c r="L1625" i="78"/>
  <c r="L1624" i="78"/>
  <c r="L1623" i="78"/>
  <c r="L1622" i="78"/>
  <c r="L1621" i="78"/>
  <c r="L1620" i="78"/>
  <c r="L1619" i="78"/>
  <c r="L1618" i="78"/>
  <c r="L1617" i="78"/>
  <c r="L1616" i="78"/>
  <c r="L1615" i="78"/>
  <c r="L1614" i="78"/>
  <c r="L1613" i="78"/>
  <c r="L1612" i="78"/>
  <c r="L1611" i="78"/>
  <c r="L1610" i="78"/>
  <c r="L1609" i="78"/>
  <c r="L1608" i="78"/>
  <c r="L1607" i="78"/>
  <c r="L1606" i="78"/>
  <c r="L1605" i="78"/>
  <c r="L1604" i="78"/>
  <c r="L1603" i="78"/>
  <c r="L1602" i="78"/>
  <c r="L1601" i="78"/>
  <c r="L1600" i="78"/>
  <c r="L1599" i="78"/>
  <c r="L1598" i="78"/>
  <c r="L1597" i="78"/>
  <c r="L1596" i="78"/>
  <c r="L1595" i="78"/>
  <c r="L1594" i="78"/>
  <c r="L1593" i="78"/>
  <c r="L1592" i="78"/>
  <c r="L1591" i="78"/>
  <c r="L1590" i="78"/>
  <c r="L1589" i="78"/>
  <c r="L1588" i="78"/>
  <c r="L1587" i="78"/>
  <c r="L1586" i="78"/>
  <c r="L1585" i="78"/>
  <c r="L1584" i="78"/>
  <c r="L1583" i="78"/>
  <c r="L1582" i="78"/>
  <c r="L1581" i="78"/>
  <c r="L1580" i="78"/>
  <c r="L1579" i="78"/>
  <c r="L1578" i="78"/>
  <c r="L1577" i="78"/>
  <c r="L1576" i="78"/>
  <c r="L1575" i="78"/>
  <c r="L1574" i="78"/>
  <c r="L1573" i="78"/>
  <c r="L1572" i="78"/>
  <c r="L1571" i="78"/>
  <c r="L1570" i="78"/>
  <c r="L1569" i="78"/>
  <c r="L1568" i="78"/>
  <c r="L1567" i="78"/>
  <c r="L1566" i="78"/>
  <c r="L1565" i="78"/>
  <c r="L1564" i="78"/>
  <c r="L1563" i="78"/>
  <c r="L1562" i="78"/>
  <c r="L1561" i="78"/>
  <c r="L1560" i="78"/>
  <c r="L1559" i="78"/>
  <c r="L1558" i="78"/>
  <c r="L1557" i="78"/>
  <c r="L1556" i="78"/>
  <c r="L1555" i="78"/>
  <c r="L1554" i="78"/>
  <c r="L1553" i="78"/>
  <c r="L1552" i="78"/>
  <c r="L1551" i="78"/>
  <c r="L1550" i="78"/>
  <c r="L1549" i="78"/>
  <c r="L1548" i="78"/>
  <c r="L1547" i="78"/>
  <c r="L1546" i="78"/>
  <c r="L1545" i="78"/>
  <c r="L1544" i="78"/>
  <c r="L1543" i="78"/>
  <c r="L1542" i="78"/>
  <c r="L1541" i="78"/>
  <c r="L1540" i="78"/>
  <c r="L1539" i="78"/>
  <c r="L1538" i="78"/>
  <c r="L1537" i="78"/>
  <c r="L1536" i="78"/>
  <c r="L1535" i="78"/>
  <c r="L1534" i="78"/>
  <c r="L1533" i="78"/>
  <c r="L1532" i="78"/>
  <c r="L1531" i="78"/>
  <c r="L1530" i="78"/>
  <c r="L1529" i="78"/>
  <c r="L1528" i="78"/>
  <c r="L1527" i="78"/>
  <c r="L1526" i="78"/>
  <c r="L1525" i="78"/>
  <c r="L1524" i="78"/>
  <c r="L1523" i="78"/>
  <c r="L1522" i="78"/>
  <c r="L1521" i="78"/>
  <c r="L1520" i="78"/>
  <c r="L1519" i="78"/>
  <c r="L1518" i="78"/>
  <c r="L1517" i="78"/>
  <c r="L1516" i="78"/>
  <c r="L1515" i="78"/>
  <c r="L1514" i="78"/>
  <c r="L1513" i="78"/>
  <c r="L1512" i="78"/>
  <c r="L1511" i="78"/>
  <c r="L1510" i="78"/>
  <c r="L1509" i="78"/>
  <c r="L1508" i="78"/>
  <c r="L1507" i="78"/>
  <c r="L1506" i="78"/>
  <c r="L1505" i="78"/>
  <c r="L1504" i="78"/>
  <c r="L1503" i="78"/>
  <c r="L1502" i="78"/>
  <c r="L1501" i="78"/>
  <c r="L1500" i="78"/>
  <c r="L1499" i="78"/>
  <c r="L1498" i="78"/>
  <c r="L1497" i="78"/>
  <c r="L1496" i="78"/>
  <c r="L1495" i="78"/>
  <c r="L1494" i="78"/>
  <c r="L1493" i="78"/>
  <c r="L1492" i="78"/>
  <c r="L1491" i="78"/>
  <c r="L1490" i="78"/>
  <c r="L1489" i="78"/>
  <c r="L1488" i="78"/>
  <c r="L1487" i="78"/>
  <c r="L1486" i="78"/>
  <c r="L1485" i="78"/>
  <c r="L1484" i="78"/>
  <c r="L1483" i="78"/>
  <c r="L1482" i="78"/>
  <c r="L1481" i="78"/>
  <c r="L1480" i="78"/>
  <c r="L1479" i="78"/>
  <c r="L1478" i="78"/>
  <c r="L1477" i="78"/>
  <c r="L1476" i="78"/>
  <c r="L1475" i="78"/>
  <c r="L1474" i="78"/>
  <c r="L1473" i="78"/>
  <c r="L1472" i="78"/>
  <c r="L1471" i="78"/>
  <c r="L1470" i="78"/>
  <c r="L1469" i="78"/>
  <c r="L1468" i="78"/>
  <c r="L1467" i="78"/>
  <c r="L1466" i="78"/>
  <c r="L1465" i="78"/>
  <c r="L1464" i="78"/>
  <c r="L1463" i="78"/>
  <c r="L1462" i="78"/>
  <c r="L1461" i="78"/>
  <c r="L1460" i="78"/>
  <c r="L1459" i="78"/>
  <c r="L1458" i="78"/>
  <c r="L1457" i="78"/>
  <c r="L1456" i="78"/>
  <c r="L1455" i="78"/>
  <c r="L1454" i="78"/>
  <c r="L1453" i="78"/>
  <c r="L1452" i="78"/>
  <c r="L1451" i="78"/>
  <c r="L1450" i="78"/>
  <c r="L1449" i="78"/>
  <c r="L1448" i="78"/>
  <c r="L1447" i="78"/>
  <c r="L1446" i="78"/>
  <c r="L1445" i="78"/>
  <c r="L1444" i="78"/>
  <c r="L1443" i="78"/>
  <c r="L1442" i="78"/>
  <c r="L1441" i="78"/>
  <c r="L1440" i="78"/>
  <c r="L1439" i="78"/>
  <c r="L1438" i="78"/>
  <c r="L1437" i="78"/>
  <c r="L1436" i="78"/>
  <c r="L1435" i="78"/>
  <c r="L1434" i="78"/>
  <c r="L1433" i="78"/>
  <c r="L1432" i="78"/>
  <c r="L1431" i="78"/>
  <c r="L1430" i="78"/>
  <c r="L1429" i="78"/>
  <c r="L1428" i="78"/>
  <c r="L1427" i="78"/>
  <c r="L1426" i="78"/>
  <c r="L1425" i="78"/>
  <c r="L1424" i="78"/>
  <c r="L1423" i="78"/>
  <c r="L1422" i="78"/>
  <c r="L1421" i="78"/>
  <c r="L1420" i="78"/>
  <c r="L1419" i="78"/>
  <c r="L1418" i="78"/>
  <c r="L1417" i="78"/>
  <c r="L1416" i="78"/>
  <c r="L1415" i="78"/>
  <c r="L1414" i="78"/>
  <c r="L1413" i="78"/>
  <c r="L1412" i="78"/>
  <c r="L1411" i="78"/>
  <c r="L1410" i="78"/>
  <c r="L1409" i="78"/>
  <c r="L1408" i="78"/>
  <c r="L1407" i="78"/>
  <c r="L1406" i="78"/>
  <c r="L1405" i="78"/>
  <c r="L1404" i="78"/>
  <c r="L1403" i="78"/>
  <c r="L1402" i="78"/>
  <c r="L1401" i="78"/>
  <c r="L1400" i="78"/>
  <c r="L1399" i="78"/>
  <c r="L1398" i="78"/>
  <c r="L1397" i="78"/>
  <c r="L1396" i="78"/>
  <c r="L1395" i="78"/>
  <c r="L1394" i="78"/>
  <c r="L1393" i="78"/>
  <c r="L1392" i="78"/>
  <c r="L1391" i="78"/>
  <c r="L1390" i="78"/>
  <c r="L1389" i="78"/>
  <c r="L1388" i="78"/>
  <c r="L1387" i="78"/>
  <c r="L1386" i="78"/>
  <c r="L1385" i="78"/>
  <c r="L1384" i="78"/>
  <c r="L1383" i="78"/>
  <c r="L1382" i="78"/>
  <c r="L1381" i="78"/>
  <c r="L1380" i="78"/>
  <c r="L1379" i="78"/>
  <c r="L1378" i="78"/>
  <c r="L1377" i="78"/>
  <c r="L1376" i="78"/>
  <c r="L1375" i="78"/>
  <c r="L1374" i="78"/>
  <c r="L1373" i="78"/>
  <c r="L1372" i="78"/>
  <c r="L1371" i="78"/>
  <c r="L1370" i="78"/>
  <c r="L1369" i="78"/>
  <c r="L1368" i="78"/>
  <c r="L1367" i="78"/>
  <c r="L1366" i="78"/>
  <c r="L1365" i="78"/>
  <c r="L1364" i="78"/>
  <c r="L1363" i="78"/>
  <c r="L1362" i="78"/>
  <c r="L1361" i="78"/>
  <c r="L1360" i="78"/>
  <c r="L1359" i="78"/>
  <c r="L1358" i="78"/>
  <c r="L1357" i="78"/>
  <c r="L1356" i="78"/>
  <c r="L1355" i="78"/>
  <c r="L1354" i="78"/>
  <c r="L1353" i="78"/>
  <c r="L1352" i="78"/>
  <c r="L1351" i="78"/>
  <c r="L1350" i="78"/>
  <c r="L1349" i="78"/>
  <c r="L1348" i="78"/>
  <c r="L1347" i="78"/>
  <c r="L1346" i="78"/>
  <c r="L1345" i="78"/>
  <c r="L1344" i="78"/>
  <c r="L1343" i="78"/>
  <c r="L1342" i="78"/>
  <c r="L1341" i="78"/>
  <c r="L1340" i="78"/>
  <c r="L1339" i="78"/>
  <c r="L1338" i="78"/>
  <c r="L1337" i="78"/>
  <c r="L1336" i="78"/>
  <c r="L1335" i="78"/>
  <c r="L1334" i="78"/>
  <c r="L1333" i="78"/>
  <c r="L1332" i="78"/>
  <c r="L1331" i="78"/>
  <c r="L1330" i="78"/>
  <c r="L1329" i="78"/>
  <c r="L1328" i="78"/>
  <c r="L1327" i="78"/>
  <c r="L1326" i="78"/>
  <c r="L1325" i="78"/>
  <c r="L1324" i="78"/>
  <c r="L1323" i="78"/>
  <c r="L1322" i="78"/>
  <c r="L1321" i="78"/>
  <c r="L1320" i="78"/>
  <c r="L1319" i="78"/>
  <c r="L1318" i="78"/>
  <c r="L1317" i="78"/>
  <c r="L1316" i="78"/>
  <c r="L1315" i="78"/>
  <c r="L1314" i="78"/>
  <c r="L1313" i="78"/>
  <c r="L1312" i="78"/>
  <c r="L1311" i="78"/>
  <c r="L1310" i="78"/>
  <c r="L1309" i="78"/>
  <c r="L1308" i="78"/>
  <c r="L1307" i="78"/>
  <c r="L1306" i="78"/>
  <c r="L1305" i="78"/>
  <c r="L1304" i="78"/>
  <c r="L1303" i="78"/>
  <c r="L1302" i="78"/>
  <c r="L1301" i="78"/>
  <c r="L1300" i="78"/>
  <c r="L1299" i="78"/>
  <c r="L1298" i="78"/>
  <c r="L1297" i="78"/>
  <c r="L1296" i="78"/>
  <c r="L1295" i="78"/>
  <c r="L1294" i="78"/>
  <c r="L1293" i="78"/>
  <c r="L1292" i="78"/>
  <c r="L1291" i="78"/>
  <c r="L1290" i="78"/>
  <c r="L1289" i="78"/>
  <c r="L1288" i="78"/>
  <c r="L1287" i="78"/>
  <c r="L1286" i="78"/>
  <c r="L1285" i="78"/>
  <c r="L1284" i="78"/>
  <c r="L1283" i="78"/>
  <c r="L1282" i="78"/>
  <c r="L1281" i="78"/>
  <c r="L1280" i="78"/>
  <c r="L1279" i="78"/>
  <c r="L1278" i="78"/>
  <c r="L1277" i="78"/>
  <c r="L1276" i="78"/>
  <c r="L1275" i="78"/>
  <c r="L1274" i="78"/>
  <c r="L1273" i="78"/>
  <c r="L1272" i="78"/>
  <c r="L1271" i="78"/>
  <c r="L1270" i="78"/>
  <c r="L1269" i="78"/>
  <c r="L1268" i="78"/>
  <c r="L1267" i="78"/>
  <c r="L1266" i="78"/>
  <c r="L1265" i="78"/>
  <c r="L1264" i="78"/>
  <c r="L1263" i="78"/>
  <c r="L1262" i="78"/>
  <c r="L1261" i="78"/>
  <c r="L1260" i="78"/>
  <c r="L1259" i="78"/>
  <c r="L1258" i="78"/>
  <c r="L1257" i="78"/>
  <c r="L1256" i="78"/>
  <c r="L1255" i="78"/>
  <c r="L1254" i="78"/>
  <c r="L1253" i="78"/>
  <c r="L1252" i="78"/>
  <c r="L1251" i="78"/>
  <c r="L1250" i="78"/>
  <c r="L1249" i="78"/>
  <c r="L1248" i="78"/>
  <c r="L1247" i="78"/>
  <c r="L1246" i="78"/>
  <c r="L1245" i="78"/>
  <c r="L1244" i="78"/>
  <c r="L1243" i="78"/>
  <c r="L1242" i="78"/>
  <c r="L1241" i="78"/>
  <c r="L1240" i="78"/>
  <c r="L1239" i="78"/>
  <c r="L1238" i="78"/>
  <c r="L1237" i="78"/>
  <c r="L1236" i="78"/>
  <c r="L1235" i="78"/>
  <c r="L1234" i="78"/>
  <c r="L1233" i="78"/>
  <c r="L1232" i="78"/>
  <c r="L1231" i="78"/>
  <c r="L1230" i="78"/>
  <c r="L1229" i="78"/>
  <c r="L1228" i="78"/>
  <c r="L1227" i="78"/>
  <c r="L1226" i="78"/>
  <c r="L1225" i="78"/>
  <c r="L1224" i="78"/>
  <c r="L1223" i="78"/>
  <c r="L1222" i="78"/>
  <c r="L1221" i="78"/>
  <c r="L1220" i="78"/>
  <c r="L1219" i="78"/>
  <c r="L1218" i="78"/>
  <c r="L1217" i="78"/>
  <c r="L1216" i="78"/>
  <c r="L1215" i="78"/>
  <c r="L1214" i="78"/>
  <c r="L1213" i="78"/>
  <c r="L1212" i="78"/>
  <c r="L1211" i="78"/>
  <c r="L1210" i="78"/>
  <c r="L1209" i="78"/>
  <c r="L1208" i="78"/>
  <c r="L1207" i="78"/>
  <c r="L1206" i="78"/>
  <c r="L1205" i="78"/>
  <c r="L1204" i="78"/>
  <c r="L1203" i="78"/>
  <c r="L1202" i="78"/>
  <c r="L1201" i="78"/>
  <c r="L1200" i="78"/>
  <c r="L1199" i="78"/>
  <c r="L1198" i="78"/>
  <c r="L1197" i="78"/>
  <c r="L1196" i="78"/>
  <c r="L1195" i="78"/>
  <c r="L1194" i="78"/>
  <c r="L1193" i="78"/>
  <c r="L1192" i="78"/>
  <c r="L1191" i="78"/>
  <c r="L1190" i="78"/>
  <c r="L1189" i="78"/>
  <c r="L1188" i="78"/>
  <c r="L1187" i="78"/>
  <c r="L1186" i="78"/>
  <c r="L1185" i="78"/>
  <c r="L1184" i="78"/>
  <c r="L1183" i="78"/>
  <c r="L1182" i="78"/>
  <c r="L1181" i="78"/>
  <c r="L1180" i="78"/>
  <c r="L1179" i="78"/>
  <c r="L1178" i="78"/>
  <c r="L1177" i="78"/>
  <c r="L1176" i="78"/>
  <c r="L1175" i="78"/>
  <c r="L1174" i="78"/>
  <c r="L1173" i="78"/>
  <c r="L1172" i="78"/>
  <c r="L1171" i="78"/>
  <c r="L1170" i="78"/>
  <c r="L1169" i="78"/>
  <c r="L1168" i="78"/>
  <c r="L1167" i="78"/>
  <c r="L1166" i="78"/>
  <c r="L1165" i="78"/>
  <c r="L1164" i="78"/>
  <c r="L1163" i="78"/>
  <c r="L1162" i="78"/>
  <c r="L1161" i="78"/>
  <c r="L1160" i="78"/>
  <c r="L1159" i="78"/>
  <c r="L1158" i="78"/>
  <c r="L1157" i="78"/>
  <c r="L1156" i="78"/>
  <c r="L1155" i="78"/>
  <c r="L1154" i="78"/>
  <c r="L1153" i="78"/>
  <c r="L1152" i="78"/>
  <c r="L1151" i="78"/>
  <c r="L1150" i="78"/>
  <c r="L1149" i="78"/>
  <c r="L1148" i="78"/>
  <c r="L1147" i="78"/>
  <c r="L1146" i="78"/>
  <c r="L1145" i="78"/>
  <c r="L1144" i="78"/>
  <c r="L1143" i="78"/>
  <c r="L1142" i="78"/>
  <c r="L1141" i="78"/>
  <c r="L1140" i="78"/>
  <c r="L1139" i="78"/>
  <c r="L1138" i="78"/>
  <c r="L1137" i="78"/>
  <c r="L1136" i="78"/>
  <c r="L1135" i="78"/>
  <c r="L1134" i="78"/>
  <c r="L1133" i="78"/>
  <c r="L1132" i="78"/>
  <c r="L1131" i="78"/>
  <c r="L1130" i="78"/>
  <c r="L1129" i="78"/>
  <c r="L1128" i="78"/>
  <c r="L1127" i="78"/>
  <c r="L1126" i="78"/>
  <c r="L1125" i="78"/>
  <c r="L1124" i="78"/>
  <c r="L1123" i="78"/>
  <c r="L1122" i="78"/>
  <c r="L1121" i="78"/>
  <c r="L1120" i="78"/>
  <c r="L1119" i="78"/>
  <c r="L1118" i="78"/>
  <c r="L1117" i="78"/>
  <c r="L1116" i="78"/>
  <c r="L1115" i="78"/>
  <c r="L1114" i="78"/>
  <c r="L1113" i="78"/>
  <c r="L1112" i="78"/>
  <c r="L1111" i="78"/>
  <c r="L1110" i="78"/>
  <c r="L1109" i="78"/>
  <c r="L1108" i="78"/>
  <c r="L1107" i="78"/>
  <c r="L1106" i="78"/>
  <c r="L1105" i="78"/>
  <c r="L1104" i="78"/>
  <c r="L1103" i="78"/>
  <c r="L1102" i="78"/>
  <c r="L1101" i="78"/>
  <c r="L1100" i="78"/>
  <c r="L1099" i="78"/>
  <c r="L1098" i="78"/>
  <c r="L1097" i="78"/>
  <c r="L1096" i="78"/>
  <c r="L1095" i="78"/>
  <c r="L1094" i="78"/>
  <c r="L1093" i="78"/>
  <c r="L1092" i="78"/>
  <c r="L1091" i="78"/>
  <c r="L1090" i="78"/>
  <c r="L1089" i="78"/>
  <c r="L1088" i="78"/>
  <c r="L1087" i="78"/>
  <c r="L1086" i="78"/>
  <c r="L1085" i="78"/>
  <c r="L1084" i="78"/>
  <c r="L1083" i="78"/>
  <c r="L1082" i="78"/>
  <c r="L1081" i="78"/>
  <c r="L1080" i="78"/>
  <c r="L1079" i="78"/>
  <c r="L1078" i="78"/>
  <c r="L1077" i="78"/>
  <c r="L1076" i="78"/>
  <c r="L1075" i="78"/>
  <c r="L1074" i="78"/>
  <c r="L1073" i="78"/>
  <c r="L1072" i="78"/>
  <c r="L1071" i="78"/>
  <c r="L1070" i="78"/>
  <c r="L1069" i="78"/>
  <c r="L1068" i="78"/>
  <c r="L1067" i="78"/>
  <c r="L1066" i="78"/>
  <c r="L1065" i="78"/>
  <c r="L1064" i="78"/>
  <c r="L1063" i="78"/>
  <c r="L1062" i="78"/>
  <c r="L1061" i="78"/>
  <c r="L1060" i="78"/>
  <c r="L1059" i="78"/>
  <c r="L1058" i="78"/>
  <c r="L1057" i="78"/>
  <c r="L1056" i="78"/>
  <c r="L1055" i="78"/>
  <c r="L1054" i="78"/>
  <c r="L1053" i="78"/>
  <c r="L1052" i="78"/>
  <c r="L1051" i="78"/>
  <c r="L1050" i="78"/>
  <c r="L1049" i="78"/>
  <c r="L1048" i="78"/>
  <c r="L1047" i="78"/>
  <c r="L1046" i="78"/>
  <c r="L1045" i="78"/>
  <c r="L1044" i="78"/>
  <c r="L1043" i="78"/>
  <c r="L1042" i="78"/>
  <c r="L1041" i="78"/>
  <c r="L1040" i="78"/>
  <c r="L1039" i="78"/>
  <c r="L1038" i="78"/>
  <c r="L1037" i="78"/>
  <c r="L1036" i="78"/>
  <c r="L1035" i="78"/>
  <c r="L1034" i="78"/>
  <c r="L1033" i="78"/>
  <c r="L1032" i="78"/>
  <c r="L1031" i="78"/>
  <c r="L1030" i="78"/>
  <c r="L1029" i="78"/>
  <c r="L1028" i="78"/>
  <c r="L1027" i="78"/>
  <c r="L1026" i="78"/>
  <c r="L1025" i="78"/>
  <c r="L1024" i="78"/>
  <c r="L1023" i="78"/>
  <c r="L1022" i="78"/>
  <c r="L1021" i="78"/>
  <c r="L1020" i="78"/>
  <c r="L1019" i="78"/>
  <c r="L1018" i="78"/>
  <c r="L1017" i="78"/>
  <c r="L1016" i="78"/>
  <c r="L1015" i="78"/>
  <c r="L1014" i="78"/>
  <c r="L1013" i="78"/>
  <c r="L1012" i="78"/>
  <c r="L1011" i="78"/>
  <c r="L1010" i="78"/>
  <c r="L1009" i="78"/>
  <c r="L1008" i="78"/>
  <c r="L1007" i="78"/>
  <c r="L1006" i="78"/>
  <c r="L1005" i="78"/>
  <c r="L1004" i="78"/>
  <c r="L1003" i="78"/>
  <c r="L1002" i="78"/>
  <c r="L1001" i="78"/>
  <c r="L1000" i="78"/>
  <c r="L999" i="78"/>
  <c r="L998" i="78"/>
  <c r="L997" i="78"/>
  <c r="L996" i="78"/>
  <c r="L995" i="78"/>
  <c r="L994" i="78"/>
  <c r="L993" i="78"/>
  <c r="L992" i="78"/>
  <c r="L991" i="78"/>
  <c r="L990" i="78"/>
  <c r="L989" i="78"/>
  <c r="L988" i="78"/>
  <c r="L987" i="78"/>
  <c r="L986" i="78"/>
  <c r="L985" i="78"/>
  <c r="L984" i="78"/>
  <c r="L983" i="78"/>
  <c r="L982" i="78"/>
  <c r="L981" i="78"/>
  <c r="L980" i="78"/>
  <c r="L979" i="78"/>
  <c r="L978" i="78"/>
  <c r="L977" i="78"/>
  <c r="L976" i="78"/>
  <c r="L975" i="78"/>
  <c r="L974" i="78"/>
  <c r="L973" i="78"/>
  <c r="L972" i="78"/>
  <c r="L971" i="78"/>
  <c r="L970" i="78"/>
  <c r="L969" i="78"/>
  <c r="L968" i="78"/>
  <c r="L967" i="78"/>
  <c r="L966" i="78"/>
  <c r="L965" i="78"/>
  <c r="L964" i="78"/>
  <c r="L963" i="78"/>
  <c r="L962" i="78"/>
  <c r="L961" i="78"/>
  <c r="L960" i="78"/>
  <c r="L959" i="78"/>
  <c r="L958" i="78"/>
  <c r="L957" i="78"/>
  <c r="L956" i="78"/>
  <c r="L955" i="78"/>
  <c r="L954" i="78"/>
  <c r="L953" i="78"/>
  <c r="L952" i="78"/>
  <c r="L951" i="78"/>
  <c r="L950" i="78"/>
  <c r="L949" i="78"/>
  <c r="L948" i="78"/>
  <c r="L947" i="78"/>
  <c r="L946" i="78"/>
  <c r="L945" i="78"/>
  <c r="L944" i="78"/>
  <c r="L943" i="78"/>
  <c r="L942" i="78"/>
  <c r="L941" i="78"/>
  <c r="L940" i="78"/>
  <c r="L939" i="78"/>
  <c r="L938" i="78"/>
  <c r="L937" i="78"/>
  <c r="L936" i="78"/>
  <c r="L935" i="78"/>
  <c r="L934" i="78"/>
  <c r="L933" i="78"/>
  <c r="L932" i="78"/>
  <c r="L931" i="78"/>
  <c r="L930" i="78"/>
  <c r="L929" i="78"/>
  <c r="L928" i="78"/>
  <c r="L927" i="78"/>
  <c r="L926" i="78"/>
  <c r="L925" i="78"/>
  <c r="L924" i="78"/>
  <c r="L923" i="78"/>
  <c r="L922" i="78"/>
  <c r="L921" i="78"/>
  <c r="L920" i="78"/>
  <c r="L919" i="78"/>
  <c r="L918" i="78"/>
  <c r="L917" i="78"/>
  <c r="L916" i="78"/>
  <c r="L915" i="78"/>
  <c r="L914" i="78"/>
  <c r="L913" i="78"/>
  <c r="L912" i="78"/>
  <c r="L911" i="78"/>
  <c r="L910" i="78"/>
  <c r="L909" i="78"/>
  <c r="L908" i="78"/>
  <c r="L907" i="78"/>
  <c r="L906" i="78"/>
  <c r="L905" i="78"/>
  <c r="L904" i="78"/>
  <c r="L903" i="78"/>
  <c r="L902" i="78"/>
  <c r="L901" i="78"/>
  <c r="L900" i="78"/>
  <c r="L899" i="78"/>
  <c r="L898" i="78"/>
  <c r="L897" i="78"/>
  <c r="L896" i="78"/>
  <c r="L895" i="78"/>
  <c r="L894" i="78"/>
  <c r="L893" i="78"/>
  <c r="L892" i="78"/>
  <c r="L891" i="78"/>
  <c r="L890" i="78"/>
  <c r="L889" i="78"/>
  <c r="L888" i="78"/>
  <c r="L887" i="78"/>
  <c r="L886" i="78"/>
  <c r="L885" i="78"/>
  <c r="L884" i="78"/>
  <c r="L883" i="78"/>
  <c r="L882" i="78"/>
  <c r="L881" i="78"/>
  <c r="L880" i="78"/>
  <c r="L879" i="78"/>
  <c r="L878" i="78"/>
  <c r="L877" i="78"/>
  <c r="L876" i="78"/>
  <c r="L875" i="78"/>
  <c r="L874" i="78"/>
  <c r="L873" i="78"/>
  <c r="L872" i="78"/>
  <c r="L871" i="78"/>
  <c r="L870" i="78"/>
  <c r="L869" i="78"/>
  <c r="L868" i="78"/>
  <c r="L867" i="78"/>
  <c r="L866" i="78"/>
  <c r="L865" i="78"/>
  <c r="L864" i="78"/>
  <c r="L863" i="78"/>
  <c r="L862" i="78"/>
  <c r="L861" i="78"/>
  <c r="L860" i="78"/>
  <c r="L859" i="78"/>
  <c r="L858" i="78"/>
  <c r="L857" i="78"/>
  <c r="L856" i="78"/>
  <c r="L855" i="78"/>
  <c r="L854" i="78"/>
  <c r="L853" i="78"/>
  <c r="L852" i="78"/>
  <c r="L851" i="78"/>
  <c r="L850" i="78"/>
  <c r="L849" i="78"/>
  <c r="L848" i="78"/>
  <c r="L847" i="78"/>
  <c r="L846" i="78"/>
  <c r="L845" i="78"/>
  <c r="L844" i="78"/>
  <c r="L843" i="78"/>
  <c r="L842" i="78"/>
  <c r="L841" i="78"/>
  <c r="L840" i="78"/>
  <c r="L839" i="78"/>
  <c r="L838" i="78"/>
  <c r="L837" i="78"/>
  <c r="L836" i="78"/>
  <c r="L835" i="78"/>
  <c r="L834" i="78"/>
  <c r="L833" i="78"/>
  <c r="L832" i="78"/>
  <c r="L831" i="78"/>
  <c r="L830" i="78"/>
  <c r="L829" i="78"/>
  <c r="L828" i="78"/>
  <c r="L827" i="78"/>
  <c r="L826" i="78"/>
  <c r="L825" i="78"/>
  <c r="L824" i="78"/>
  <c r="L823" i="78"/>
  <c r="L822" i="78"/>
  <c r="L821" i="78"/>
  <c r="L820" i="78"/>
  <c r="L819" i="78"/>
  <c r="L818" i="78"/>
  <c r="L817" i="78"/>
  <c r="L816" i="78"/>
  <c r="L815" i="78"/>
  <c r="L814" i="78"/>
  <c r="L813" i="78"/>
  <c r="L812" i="78"/>
  <c r="L811" i="78"/>
  <c r="L810" i="78"/>
  <c r="L809" i="78"/>
  <c r="L808" i="78"/>
  <c r="L807" i="78"/>
  <c r="L806" i="78"/>
  <c r="L805" i="78"/>
  <c r="L804" i="78"/>
  <c r="L803" i="78"/>
  <c r="L802" i="78"/>
  <c r="L801" i="78"/>
  <c r="L800" i="78"/>
  <c r="L799" i="78"/>
  <c r="L798" i="78"/>
  <c r="L797" i="78"/>
  <c r="L796" i="78"/>
  <c r="L795" i="78"/>
  <c r="L794" i="78"/>
  <c r="L793" i="78"/>
  <c r="L792" i="78"/>
  <c r="L791" i="78"/>
  <c r="L790" i="78"/>
  <c r="L789" i="78"/>
  <c r="L788" i="78"/>
  <c r="L787" i="78"/>
  <c r="L786" i="78"/>
  <c r="L785" i="78"/>
  <c r="L784" i="78"/>
  <c r="L783" i="78"/>
  <c r="L782" i="78"/>
  <c r="L781" i="78"/>
  <c r="L780" i="78"/>
  <c r="L779" i="78"/>
  <c r="L778" i="78"/>
  <c r="L777" i="78"/>
  <c r="L776" i="78"/>
  <c r="L775" i="78"/>
  <c r="L774" i="78"/>
  <c r="L773" i="78"/>
  <c r="L772" i="78"/>
  <c r="L771" i="78"/>
  <c r="L770" i="78"/>
  <c r="L769" i="78"/>
  <c r="L768" i="78"/>
  <c r="L767" i="78"/>
  <c r="L766" i="78"/>
  <c r="L765" i="78"/>
  <c r="L764" i="78"/>
  <c r="L763" i="78"/>
  <c r="L762" i="78"/>
  <c r="L761" i="78"/>
  <c r="L760" i="78"/>
  <c r="L759" i="78"/>
  <c r="L758" i="78"/>
  <c r="L757" i="78"/>
  <c r="L756" i="78"/>
  <c r="L755" i="78"/>
  <c r="L754" i="78"/>
  <c r="L753" i="78"/>
  <c r="L752" i="78"/>
  <c r="L751" i="78"/>
  <c r="L750" i="78"/>
  <c r="L749" i="78"/>
  <c r="L748" i="78"/>
  <c r="L747" i="78"/>
  <c r="L746" i="78"/>
  <c r="L745" i="78"/>
  <c r="L744" i="78"/>
  <c r="L743" i="78"/>
  <c r="L742" i="78"/>
  <c r="L741" i="78"/>
  <c r="L740" i="78"/>
  <c r="L739" i="78"/>
  <c r="L738" i="78"/>
  <c r="L737" i="78"/>
  <c r="L736" i="78"/>
  <c r="L735" i="78"/>
  <c r="L734" i="78"/>
  <c r="L733" i="78"/>
  <c r="L732" i="78"/>
  <c r="L731" i="78"/>
  <c r="L730" i="78"/>
  <c r="L729" i="78"/>
  <c r="L728" i="78"/>
  <c r="L727" i="78"/>
  <c r="L726" i="78"/>
  <c r="L725" i="78"/>
  <c r="L724" i="78"/>
  <c r="L723" i="78"/>
  <c r="L722" i="78"/>
  <c r="L721" i="78"/>
  <c r="L720" i="78"/>
  <c r="L719" i="78"/>
  <c r="L718" i="78"/>
  <c r="L717" i="78"/>
  <c r="L716" i="78"/>
  <c r="L715" i="78"/>
  <c r="L714" i="78"/>
  <c r="L713" i="78"/>
  <c r="L712" i="78"/>
  <c r="L711" i="78"/>
  <c r="L710" i="78"/>
  <c r="L709" i="78"/>
  <c r="L708" i="78"/>
  <c r="L707" i="78"/>
  <c r="L706" i="78"/>
  <c r="L705" i="78"/>
  <c r="L704" i="78"/>
  <c r="L703" i="78"/>
  <c r="L702" i="78"/>
  <c r="L701" i="78"/>
  <c r="L700" i="78"/>
  <c r="L699" i="78"/>
  <c r="L698" i="78"/>
  <c r="L697" i="78"/>
  <c r="L696" i="78"/>
  <c r="L695" i="78"/>
  <c r="L694" i="78"/>
  <c r="L693" i="78"/>
  <c r="L692" i="78"/>
  <c r="L691" i="78"/>
  <c r="L690" i="78"/>
  <c r="L689" i="78"/>
  <c r="L688" i="78"/>
  <c r="L687" i="78"/>
  <c r="L686" i="78"/>
  <c r="L685" i="78"/>
  <c r="L684" i="78"/>
  <c r="L683" i="78"/>
  <c r="L682" i="78"/>
  <c r="L681" i="78"/>
  <c r="L680" i="78"/>
  <c r="L679" i="78"/>
  <c r="L678" i="78"/>
  <c r="L677" i="78"/>
  <c r="L676" i="78"/>
  <c r="L675" i="78"/>
  <c r="L674" i="78"/>
  <c r="L673" i="78"/>
  <c r="L672" i="78"/>
  <c r="L671" i="78"/>
  <c r="L670" i="78"/>
  <c r="L669" i="78"/>
  <c r="L668" i="78"/>
  <c r="L667" i="78"/>
  <c r="L666" i="78"/>
  <c r="L665" i="78"/>
  <c r="L664" i="78"/>
  <c r="L663" i="78"/>
  <c r="L662" i="78"/>
  <c r="L661" i="78"/>
  <c r="L660" i="78"/>
  <c r="L659" i="78"/>
  <c r="L658" i="78"/>
  <c r="L657" i="78"/>
  <c r="L656" i="78"/>
  <c r="L655" i="78"/>
  <c r="L654" i="78"/>
  <c r="L653" i="78"/>
  <c r="L652" i="78"/>
  <c r="L651" i="78"/>
  <c r="L650" i="78"/>
  <c r="L649" i="78"/>
  <c r="L648" i="78"/>
  <c r="L647" i="78"/>
  <c r="L646" i="78"/>
  <c r="L645" i="78"/>
  <c r="L644" i="78"/>
  <c r="L643" i="78"/>
  <c r="L642" i="78"/>
  <c r="L641" i="78"/>
  <c r="L640" i="78"/>
  <c r="L639" i="78"/>
  <c r="L638" i="78"/>
  <c r="L637" i="78"/>
  <c r="L636" i="78"/>
  <c r="L635" i="78"/>
  <c r="L634" i="78"/>
  <c r="L633" i="78"/>
  <c r="L632" i="78"/>
  <c r="L631" i="78"/>
  <c r="L630" i="78"/>
  <c r="L629" i="78"/>
  <c r="L628" i="78"/>
  <c r="L627" i="78"/>
  <c r="L626" i="78"/>
  <c r="L625" i="78"/>
  <c r="L624" i="78"/>
  <c r="L623" i="78"/>
  <c r="L622" i="78"/>
  <c r="L621" i="78"/>
  <c r="L620" i="78"/>
  <c r="L619" i="78"/>
  <c r="L618" i="78"/>
  <c r="L617" i="78"/>
  <c r="L616" i="78"/>
  <c r="L615" i="78"/>
  <c r="L614" i="78"/>
  <c r="L613" i="78"/>
  <c r="L612" i="78"/>
  <c r="L611" i="78"/>
  <c r="L610" i="78"/>
  <c r="L609" i="78"/>
  <c r="L608" i="78"/>
  <c r="L607" i="78"/>
  <c r="L606" i="78"/>
  <c r="L605" i="78"/>
  <c r="L604" i="78"/>
  <c r="L603" i="78"/>
  <c r="L602" i="78"/>
  <c r="L601" i="78"/>
  <c r="L600" i="78"/>
  <c r="L599" i="78"/>
  <c r="L598" i="78"/>
  <c r="L597" i="78"/>
  <c r="L596" i="78"/>
  <c r="L595" i="78"/>
  <c r="L594" i="78"/>
  <c r="L593" i="78"/>
  <c r="L592" i="78"/>
  <c r="L591" i="78"/>
  <c r="L590" i="78"/>
  <c r="L589" i="78"/>
  <c r="L588" i="78"/>
  <c r="L587" i="78"/>
  <c r="L586" i="78"/>
  <c r="L585" i="78"/>
  <c r="L584" i="78"/>
  <c r="L583" i="78"/>
  <c r="L582" i="78"/>
  <c r="L581" i="78"/>
  <c r="L580" i="78"/>
  <c r="L579" i="78"/>
  <c r="L578" i="78"/>
  <c r="L577" i="78"/>
  <c r="L576" i="78"/>
  <c r="L575" i="78"/>
  <c r="L574" i="78"/>
  <c r="L573" i="78"/>
  <c r="L572" i="78"/>
  <c r="L571" i="78"/>
  <c r="L570" i="78"/>
  <c r="L569" i="78"/>
  <c r="L568" i="78"/>
  <c r="L567" i="78"/>
  <c r="L566" i="78"/>
  <c r="L565" i="78"/>
  <c r="L564" i="78"/>
  <c r="L563" i="78"/>
  <c r="L562" i="78"/>
  <c r="L561" i="78"/>
  <c r="L560" i="78"/>
  <c r="L559" i="78"/>
  <c r="L558" i="78"/>
  <c r="L557" i="78"/>
  <c r="L556" i="78"/>
  <c r="L555" i="78"/>
  <c r="L554" i="78"/>
  <c r="L553" i="78"/>
  <c r="L552" i="78"/>
  <c r="L551" i="78"/>
  <c r="L550" i="78"/>
  <c r="L549" i="78"/>
  <c r="L548" i="78"/>
  <c r="L547" i="78"/>
  <c r="L546" i="78"/>
  <c r="L545" i="78"/>
  <c r="L544" i="78"/>
  <c r="L543" i="78"/>
  <c r="L542" i="78"/>
  <c r="L541" i="78"/>
  <c r="L540" i="78"/>
  <c r="L539" i="78"/>
  <c r="L538" i="78"/>
  <c r="L537" i="78"/>
  <c r="L536" i="78"/>
  <c r="L535" i="78"/>
  <c r="L534" i="78"/>
  <c r="L533" i="78"/>
  <c r="L532" i="78"/>
  <c r="L531" i="78"/>
  <c r="L530" i="78"/>
  <c r="L529" i="78"/>
  <c r="L528" i="78"/>
  <c r="L527" i="78"/>
  <c r="L526" i="78"/>
  <c r="L525" i="78"/>
  <c r="L524" i="78"/>
  <c r="L523" i="78"/>
  <c r="L522" i="78"/>
  <c r="L521" i="78"/>
  <c r="L520" i="78"/>
  <c r="L519" i="78"/>
  <c r="L518" i="78"/>
  <c r="L517" i="78"/>
  <c r="L516" i="78"/>
  <c r="L515" i="78"/>
  <c r="L514" i="78"/>
  <c r="L513" i="78"/>
  <c r="L512" i="78"/>
  <c r="L511" i="78"/>
  <c r="L510" i="78"/>
  <c r="L509" i="78"/>
  <c r="L508" i="78"/>
  <c r="L507" i="78"/>
  <c r="L506" i="78"/>
  <c r="L505" i="78"/>
  <c r="L504" i="78"/>
  <c r="L503" i="78"/>
  <c r="L502" i="78"/>
  <c r="L501" i="78"/>
  <c r="L500" i="78"/>
  <c r="L499" i="78"/>
  <c r="L498" i="78"/>
  <c r="L497" i="78"/>
  <c r="L496" i="78"/>
  <c r="L495" i="78"/>
  <c r="L494" i="78"/>
  <c r="L493" i="78"/>
  <c r="L492" i="78"/>
  <c r="L491" i="78"/>
  <c r="L490" i="78"/>
  <c r="L489" i="78"/>
  <c r="L488" i="78"/>
  <c r="L487" i="78"/>
  <c r="L486" i="78"/>
  <c r="L485" i="78"/>
  <c r="L484" i="78"/>
  <c r="L483" i="78"/>
  <c r="L482" i="78"/>
  <c r="L481" i="78"/>
  <c r="L480" i="78"/>
  <c r="L479" i="78"/>
  <c r="L478" i="78"/>
  <c r="L477" i="78"/>
  <c r="L476" i="78"/>
  <c r="L475" i="78"/>
  <c r="L474" i="78"/>
  <c r="L473" i="78"/>
  <c r="L472" i="78"/>
  <c r="L471" i="78"/>
  <c r="L470" i="78"/>
  <c r="L469" i="78"/>
  <c r="L468" i="78"/>
  <c r="L467" i="78"/>
  <c r="L466" i="78"/>
  <c r="L465" i="78"/>
  <c r="L464" i="78"/>
  <c r="L463" i="78"/>
  <c r="L462" i="78"/>
  <c r="L461" i="78"/>
  <c r="L460" i="78"/>
  <c r="L459" i="78"/>
  <c r="L458" i="78"/>
  <c r="L457" i="78"/>
  <c r="L456" i="78"/>
  <c r="L455" i="78"/>
  <c r="L454" i="78"/>
  <c r="L453" i="78"/>
  <c r="L452" i="78"/>
  <c r="L451" i="78"/>
  <c r="L450" i="78"/>
  <c r="L449" i="78"/>
  <c r="L448" i="78"/>
  <c r="L447" i="78"/>
  <c r="L446" i="78"/>
  <c r="L445" i="78"/>
  <c r="L444" i="78"/>
  <c r="L443" i="78"/>
  <c r="L442" i="78"/>
  <c r="L441" i="78"/>
  <c r="L440" i="78"/>
  <c r="L439" i="78"/>
  <c r="L438" i="78"/>
  <c r="L437" i="78"/>
  <c r="L436" i="78"/>
  <c r="L435" i="78"/>
  <c r="L434" i="78"/>
  <c r="L433" i="78"/>
  <c r="L432" i="78"/>
  <c r="L431" i="78"/>
  <c r="L430" i="78"/>
  <c r="L429" i="78"/>
  <c r="L428" i="78"/>
  <c r="L427" i="78"/>
  <c r="L426" i="78"/>
  <c r="L425" i="78"/>
  <c r="L424" i="78"/>
  <c r="L423" i="78"/>
  <c r="L422" i="78"/>
  <c r="L421" i="78"/>
  <c r="L420" i="78"/>
  <c r="L419" i="78"/>
  <c r="L418" i="78"/>
  <c r="L417" i="78"/>
  <c r="L416" i="78"/>
  <c r="L415" i="78"/>
  <c r="L414" i="78"/>
  <c r="L413" i="78"/>
  <c r="L412" i="78"/>
  <c r="L411" i="78"/>
  <c r="L410" i="78"/>
  <c r="L409" i="78"/>
  <c r="L408" i="78"/>
  <c r="L407" i="78"/>
  <c r="L406" i="78"/>
  <c r="L405" i="78"/>
  <c r="L404" i="78"/>
  <c r="L403" i="78"/>
  <c r="L402" i="78"/>
  <c r="L401" i="78"/>
  <c r="L400" i="78"/>
  <c r="L399" i="78"/>
  <c r="L398" i="78"/>
  <c r="L397" i="78"/>
  <c r="L396" i="78"/>
  <c r="L395" i="78"/>
  <c r="L394" i="78"/>
  <c r="L393" i="78"/>
  <c r="L392" i="78"/>
  <c r="L391" i="78"/>
  <c r="L390" i="78"/>
  <c r="L389" i="78"/>
  <c r="L388" i="78"/>
  <c r="L387" i="78"/>
  <c r="L386" i="78"/>
  <c r="L385" i="78"/>
  <c r="L384" i="78"/>
  <c r="L383" i="78"/>
  <c r="L382" i="78"/>
  <c r="L381" i="78"/>
  <c r="L380" i="78"/>
  <c r="L379" i="78"/>
  <c r="L378" i="78"/>
  <c r="L377" i="78"/>
  <c r="L376" i="78"/>
  <c r="L375" i="78"/>
  <c r="L374" i="78"/>
  <c r="L373" i="78"/>
  <c r="L372" i="78"/>
  <c r="L371" i="78"/>
  <c r="L370" i="78"/>
  <c r="L369" i="78"/>
  <c r="L368" i="78"/>
  <c r="L367" i="78"/>
  <c r="L366" i="78"/>
  <c r="L365" i="78"/>
  <c r="L364" i="78"/>
  <c r="L363" i="78"/>
  <c r="L362" i="78"/>
  <c r="L361" i="78"/>
  <c r="L360" i="78"/>
  <c r="L359" i="78"/>
  <c r="L358" i="78"/>
  <c r="L357" i="78"/>
  <c r="L356" i="78"/>
  <c r="L355" i="78"/>
  <c r="L354" i="78"/>
  <c r="L353" i="78"/>
  <c r="L352" i="78"/>
  <c r="L351" i="78"/>
  <c r="L350" i="78"/>
  <c r="L349" i="78"/>
  <c r="L348" i="78"/>
  <c r="L347" i="78"/>
  <c r="L346" i="78"/>
  <c r="L345" i="78"/>
  <c r="L344" i="78"/>
  <c r="L343" i="78"/>
  <c r="L342" i="78"/>
  <c r="L341" i="78"/>
  <c r="L340" i="78"/>
  <c r="L339" i="78"/>
  <c r="L338" i="78"/>
  <c r="L337" i="78"/>
  <c r="L336" i="78"/>
  <c r="L335" i="78"/>
  <c r="L334" i="78"/>
  <c r="L333" i="78"/>
  <c r="L332" i="78"/>
  <c r="L331" i="78"/>
  <c r="L330" i="78"/>
  <c r="L329" i="78"/>
  <c r="L328" i="78"/>
  <c r="L327" i="78"/>
  <c r="L326" i="78"/>
  <c r="L325" i="78"/>
  <c r="L324" i="78"/>
  <c r="L323" i="78"/>
  <c r="L322" i="78"/>
  <c r="L321" i="78"/>
  <c r="L320" i="78"/>
  <c r="L319" i="78"/>
  <c r="L318" i="78"/>
  <c r="L317" i="78"/>
  <c r="L316" i="78"/>
  <c r="L315" i="78"/>
  <c r="L314" i="78"/>
  <c r="L313" i="78"/>
  <c r="L312" i="78"/>
  <c r="L311" i="78"/>
  <c r="L310" i="78"/>
  <c r="L309" i="78"/>
  <c r="L308" i="78"/>
  <c r="L307" i="78"/>
  <c r="L306" i="78"/>
  <c r="L305" i="78"/>
  <c r="L304" i="78"/>
  <c r="L303" i="78"/>
  <c r="L302" i="78"/>
  <c r="L301" i="78"/>
  <c r="L300" i="78"/>
  <c r="L299" i="78"/>
  <c r="L298" i="78"/>
  <c r="L297" i="78"/>
  <c r="L296" i="78"/>
  <c r="L295" i="78"/>
  <c r="L294" i="78"/>
  <c r="L293" i="78"/>
  <c r="L292" i="78"/>
  <c r="L291" i="78"/>
  <c r="L290" i="78"/>
  <c r="L289" i="78"/>
  <c r="L288" i="78"/>
  <c r="L287" i="78"/>
  <c r="L286" i="78"/>
  <c r="L285" i="78"/>
  <c r="L284" i="78"/>
  <c r="L283" i="78"/>
  <c r="L282" i="78"/>
  <c r="L281" i="78"/>
  <c r="L280" i="78"/>
  <c r="L279" i="78"/>
  <c r="L278" i="78"/>
  <c r="L277" i="78"/>
  <c r="L276" i="78"/>
  <c r="L275" i="78"/>
  <c r="L274" i="78"/>
  <c r="L273" i="78"/>
  <c r="L272" i="78"/>
  <c r="L271" i="78"/>
  <c r="L270" i="78"/>
  <c r="L269" i="78"/>
  <c r="L268" i="78"/>
  <c r="L267" i="78"/>
  <c r="L266" i="78"/>
  <c r="L265" i="78"/>
  <c r="L264" i="78"/>
  <c r="L263" i="78"/>
  <c r="L262" i="78"/>
  <c r="L261" i="78"/>
  <c r="L260" i="78"/>
  <c r="L259" i="78"/>
  <c r="L258" i="78"/>
  <c r="L257" i="78"/>
  <c r="L256" i="78"/>
  <c r="L255" i="78"/>
  <c r="L254" i="78"/>
  <c r="L253" i="78"/>
  <c r="L252" i="78"/>
  <c r="L251" i="78"/>
  <c r="L250" i="78"/>
  <c r="L249" i="78"/>
  <c r="L248" i="78"/>
  <c r="L247" i="78"/>
  <c r="L246" i="78"/>
  <c r="L245" i="78"/>
  <c r="L244" i="78"/>
  <c r="L243" i="78"/>
  <c r="L242" i="78"/>
  <c r="L241" i="78"/>
  <c r="L240" i="78"/>
  <c r="L239" i="78"/>
  <c r="L238" i="78"/>
  <c r="L237" i="78"/>
  <c r="L236" i="78"/>
  <c r="L235" i="78"/>
  <c r="L234" i="78"/>
  <c r="L233" i="78"/>
  <c r="L232" i="78"/>
  <c r="L231" i="78"/>
  <c r="L230" i="78"/>
  <c r="L229" i="78"/>
  <c r="L228" i="78"/>
  <c r="L227" i="78"/>
  <c r="L226" i="78"/>
  <c r="L225" i="78"/>
  <c r="L224" i="78"/>
  <c r="L223" i="78"/>
  <c r="L222" i="78"/>
  <c r="L221" i="78"/>
  <c r="L220" i="78"/>
  <c r="L219" i="78"/>
  <c r="L218" i="78"/>
  <c r="L217" i="78"/>
  <c r="L216" i="78"/>
  <c r="L215" i="78"/>
  <c r="L214" i="78"/>
  <c r="L213" i="78"/>
  <c r="L212" i="78"/>
  <c r="L211" i="78"/>
  <c r="L210" i="78"/>
  <c r="L209" i="78"/>
  <c r="L208" i="78"/>
  <c r="L207" i="78"/>
  <c r="L206" i="78"/>
  <c r="L205" i="78"/>
  <c r="L204" i="78"/>
  <c r="L203" i="78"/>
  <c r="L202" i="78"/>
  <c r="L201" i="78"/>
  <c r="L200" i="78"/>
  <c r="L199" i="78"/>
  <c r="L198" i="78"/>
  <c r="L197" i="78"/>
  <c r="L196" i="78"/>
  <c r="L195" i="78"/>
  <c r="L194" i="78"/>
  <c r="L193" i="78"/>
  <c r="L192" i="78"/>
  <c r="L191" i="78"/>
  <c r="L190" i="78"/>
  <c r="L189" i="78"/>
  <c r="L188" i="78"/>
  <c r="L187" i="78"/>
  <c r="L186" i="78"/>
  <c r="L185" i="78"/>
  <c r="L184" i="78"/>
  <c r="L183" i="78"/>
  <c r="L182" i="78"/>
  <c r="L181" i="78"/>
  <c r="L180" i="78"/>
  <c r="L179" i="78"/>
  <c r="L178" i="78"/>
  <c r="L177" i="78"/>
  <c r="L176" i="78"/>
  <c r="L175" i="78"/>
  <c r="L174" i="78"/>
  <c r="L173" i="78"/>
  <c r="L172" i="78"/>
  <c r="L171" i="78"/>
  <c r="L170" i="78"/>
  <c r="L169" i="78"/>
  <c r="L168" i="78"/>
  <c r="L167" i="78"/>
  <c r="L166" i="78"/>
  <c r="L165" i="78"/>
  <c r="L164" i="78"/>
  <c r="L163" i="78"/>
  <c r="L162" i="78"/>
  <c r="L161" i="78"/>
  <c r="L160" i="78"/>
  <c r="L159" i="78"/>
  <c r="L158" i="78"/>
  <c r="L157" i="78"/>
  <c r="L156" i="78"/>
  <c r="L155" i="78"/>
  <c r="L154" i="78"/>
  <c r="L153" i="78"/>
  <c r="L152" i="78"/>
  <c r="L151" i="78"/>
  <c r="L150" i="78"/>
  <c r="L149" i="78"/>
  <c r="L148" i="78"/>
  <c r="L147" i="78"/>
  <c r="L146" i="78"/>
  <c r="L145" i="78"/>
  <c r="L144" i="78"/>
  <c r="L143" i="78"/>
  <c r="L142" i="78"/>
  <c r="L141" i="78"/>
  <c r="L140" i="78"/>
  <c r="L139" i="78"/>
  <c r="L138" i="78"/>
  <c r="L137" i="78"/>
  <c r="L136" i="78"/>
  <c r="L135" i="78"/>
  <c r="L134" i="78"/>
  <c r="L133" i="78"/>
  <c r="L132" i="78"/>
  <c r="L131" i="78"/>
  <c r="L130" i="78"/>
  <c r="L129" i="78"/>
  <c r="L128" i="78"/>
  <c r="L127" i="78"/>
  <c r="L126" i="78"/>
  <c r="L125" i="78"/>
  <c r="L124" i="78"/>
  <c r="L123" i="78"/>
  <c r="L122" i="78"/>
  <c r="L121" i="78"/>
  <c r="L120" i="78"/>
  <c r="L119" i="78"/>
  <c r="L118" i="78"/>
  <c r="L117" i="78"/>
  <c r="L116" i="78"/>
  <c r="L115" i="78"/>
  <c r="L114" i="78"/>
  <c r="L113" i="78"/>
  <c r="L112" i="78"/>
  <c r="L111" i="78"/>
  <c r="L110" i="78"/>
  <c r="L109" i="78"/>
  <c r="L108" i="78"/>
  <c r="L107" i="78"/>
  <c r="L106" i="78"/>
  <c r="L105" i="78"/>
  <c r="L104" i="78"/>
  <c r="L103" i="78"/>
  <c r="L102" i="78"/>
  <c r="L101" i="78"/>
  <c r="L100" i="78"/>
  <c r="L99" i="78"/>
  <c r="L98" i="78"/>
  <c r="L97" i="78"/>
  <c r="L96" i="78"/>
  <c r="L95" i="78"/>
  <c r="L94" i="78"/>
  <c r="L93" i="78"/>
  <c r="L92" i="78"/>
  <c r="L91" i="78"/>
  <c r="L90" i="78"/>
  <c r="L89" i="78"/>
  <c r="L88" i="78"/>
  <c r="L87" i="78"/>
  <c r="L86" i="78"/>
  <c r="L85" i="78"/>
  <c r="L84" i="78"/>
  <c r="L83" i="78"/>
  <c r="L82" i="78"/>
  <c r="L81" i="78"/>
  <c r="L80" i="78"/>
  <c r="L79" i="78"/>
  <c r="L78" i="78"/>
  <c r="L77" i="78"/>
  <c r="L76" i="78"/>
  <c r="L75" i="78"/>
  <c r="L74" i="78"/>
  <c r="L73" i="78"/>
  <c r="L72" i="78"/>
  <c r="L71" i="78"/>
  <c r="L70" i="78"/>
  <c r="L69" i="78"/>
  <c r="L68" i="78"/>
  <c r="L67" i="78"/>
  <c r="L66" i="78"/>
  <c r="L65" i="78"/>
  <c r="L64" i="78"/>
  <c r="L63" i="78"/>
  <c r="L62" i="78"/>
  <c r="L61" i="78"/>
  <c r="L60" i="78"/>
  <c r="L59" i="78"/>
  <c r="L58" i="78"/>
  <c r="L57" i="78"/>
  <c r="L56" i="78"/>
  <c r="L55" i="78"/>
  <c r="L54" i="78"/>
  <c r="L53" i="78"/>
  <c r="L52" i="78"/>
  <c r="L51" i="78"/>
  <c r="L50" i="78"/>
  <c r="L49" i="78"/>
  <c r="L48" i="78"/>
  <c r="L47" i="78"/>
  <c r="L46" i="78"/>
  <c r="L45" i="78"/>
  <c r="L44" i="78"/>
  <c r="L43" i="78"/>
  <c r="L42" i="78"/>
  <c r="L41" i="78"/>
  <c r="L40" i="78"/>
  <c r="L39" i="78"/>
  <c r="L38" i="78"/>
  <c r="L37" i="78"/>
  <c r="L36" i="78"/>
  <c r="L35" i="78"/>
  <c r="L34" i="78"/>
  <c r="L33" i="78"/>
  <c r="L32" i="78"/>
  <c r="L31" i="78"/>
  <c r="L30" i="78"/>
  <c r="L29" i="78"/>
  <c r="L28" i="78"/>
  <c r="L27" i="78"/>
  <c r="L26" i="78"/>
  <c r="L25" i="78"/>
  <c r="L24" i="78"/>
  <c r="L23" i="78"/>
  <c r="L22" i="78"/>
  <c r="L21" i="78"/>
  <c r="L20" i="78"/>
  <c r="L19" i="78"/>
  <c r="L18" i="78"/>
  <c r="L17" i="78"/>
  <c r="L16" i="78"/>
  <c r="L15" i="78"/>
  <c r="L14" i="78"/>
  <c r="L13" i="78"/>
  <c r="L12" i="78"/>
  <c r="L11" i="78"/>
  <c r="L10" i="78"/>
  <c r="L9" i="78"/>
  <c r="L8" i="78"/>
  <c r="L7" i="78"/>
  <c r="L6" i="78"/>
  <c r="L5" i="78"/>
  <c r="L4" i="78"/>
  <c r="L3" i="78"/>
  <c r="L2" i="78"/>
  <c r="L6555" i="105"/>
  <c r="L6554" i="105"/>
  <c r="L6553" i="105"/>
  <c r="L6552" i="105"/>
  <c r="L6551" i="105"/>
  <c r="L6550" i="105"/>
  <c r="L6549" i="105"/>
  <c r="L6548" i="105"/>
  <c r="L6547" i="105"/>
  <c r="L6546" i="105"/>
  <c r="L6545" i="105"/>
  <c r="L6544" i="105"/>
  <c r="L6543" i="105"/>
  <c r="L6542" i="105"/>
  <c r="L6541" i="105"/>
  <c r="L6540" i="105"/>
  <c r="L6539" i="105"/>
  <c r="L6538" i="105"/>
  <c r="L6537" i="105"/>
  <c r="L6536" i="105"/>
  <c r="L6535" i="105"/>
  <c r="L6534" i="105"/>
  <c r="L6533" i="105"/>
  <c r="L6532" i="105"/>
  <c r="L6531" i="105"/>
  <c r="L6530" i="105"/>
  <c r="L6529" i="105"/>
  <c r="L6528" i="105"/>
  <c r="L6527" i="105"/>
  <c r="L6526" i="105"/>
  <c r="L6525" i="105"/>
  <c r="L6524" i="105"/>
  <c r="L6523" i="105"/>
  <c r="L6522" i="105"/>
  <c r="L6521" i="105"/>
  <c r="L6520" i="105"/>
  <c r="L6519" i="105"/>
  <c r="L6518" i="105"/>
  <c r="L6517" i="105"/>
  <c r="L6516" i="105"/>
  <c r="L6515" i="105"/>
  <c r="L6514" i="105"/>
  <c r="L6513" i="105"/>
  <c r="L6512" i="105"/>
  <c r="L6511" i="105"/>
  <c r="L6510" i="105"/>
  <c r="L6509" i="105"/>
  <c r="L6508" i="105"/>
  <c r="L6507" i="105"/>
  <c r="L6506" i="105"/>
  <c r="L6505" i="105"/>
  <c r="L6504" i="105"/>
  <c r="L6503" i="105"/>
  <c r="L6502" i="105"/>
  <c r="L6501" i="105"/>
  <c r="L6500" i="105"/>
  <c r="L6499" i="105"/>
  <c r="L6498" i="105"/>
  <c r="L6497" i="105"/>
  <c r="L6496" i="105"/>
  <c r="L6495" i="105"/>
  <c r="L6494" i="105"/>
  <c r="L6493" i="105"/>
  <c r="L6492" i="105"/>
  <c r="L6491" i="105"/>
  <c r="L6490" i="105"/>
  <c r="L6489" i="105"/>
  <c r="L6488" i="105"/>
  <c r="L6487" i="105"/>
  <c r="L6486" i="105"/>
  <c r="L6485" i="105"/>
  <c r="L6484" i="105"/>
  <c r="L6483" i="105"/>
  <c r="L6482" i="105"/>
  <c r="L6481" i="105"/>
  <c r="L6480" i="105"/>
  <c r="L6479" i="105"/>
  <c r="L6478" i="105"/>
  <c r="L6477" i="105"/>
  <c r="L6476" i="105"/>
  <c r="L6475" i="105"/>
  <c r="L6474" i="105"/>
  <c r="L6473" i="105"/>
  <c r="L6472" i="105"/>
  <c r="L6471" i="105"/>
  <c r="L6470" i="105"/>
  <c r="L6469" i="105"/>
  <c r="L6468" i="105"/>
  <c r="L6467" i="105"/>
  <c r="L6466" i="105"/>
  <c r="L6465" i="105"/>
  <c r="L6464" i="105"/>
  <c r="L6463" i="105"/>
  <c r="L6462" i="105"/>
  <c r="L6461" i="105"/>
  <c r="L6460" i="105"/>
  <c r="L6459" i="105"/>
  <c r="L6458" i="105"/>
  <c r="L6457" i="105"/>
  <c r="L6456" i="105"/>
  <c r="L6455" i="105"/>
  <c r="L6454" i="105"/>
  <c r="L6453" i="105"/>
  <c r="L6452" i="105"/>
  <c r="L6451" i="105"/>
  <c r="L6450" i="105"/>
  <c r="L6449" i="105"/>
  <c r="L6448" i="105"/>
  <c r="L6447" i="105"/>
  <c r="L6446" i="105"/>
  <c r="L6445" i="105"/>
  <c r="L6444" i="105"/>
  <c r="L6443" i="105"/>
  <c r="L6442" i="105"/>
  <c r="L6441" i="105"/>
  <c r="L6440" i="105"/>
  <c r="L6439" i="105"/>
  <c r="L6438" i="105"/>
  <c r="L6437" i="105"/>
  <c r="L6436" i="105"/>
  <c r="L6435" i="105"/>
  <c r="L6434" i="105"/>
  <c r="L6433" i="105"/>
  <c r="L6432" i="105"/>
  <c r="L6431" i="105"/>
  <c r="L6430" i="105"/>
  <c r="L6429" i="105"/>
  <c r="L6428" i="105"/>
  <c r="L6427" i="105"/>
  <c r="L6426" i="105"/>
  <c r="L6425" i="105"/>
  <c r="L6424" i="105"/>
  <c r="L6423" i="105"/>
  <c r="L6422" i="105"/>
  <c r="L6421" i="105"/>
  <c r="L6420" i="105"/>
  <c r="L6419" i="105"/>
  <c r="L6418" i="105"/>
  <c r="L6417" i="105"/>
  <c r="L6416" i="105"/>
  <c r="L6415" i="105"/>
  <c r="L6414" i="105"/>
  <c r="L6413" i="105"/>
  <c r="L6412" i="105"/>
  <c r="L6411" i="105"/>
  <c r="L6410" i="105"/>
  <c r="L6409" i="105"/>
  <c r="L6408" i="105"/>
  <c r="L6407" i="105"/>
  <c r="L6406" i="105"/>
  <c r="L6405" i="105"/>
  <c r="L6404" i="105"/>
  <c r="L6403" i="105"/>
  <c r="L6402" i="105"/>
  <c r="L6401" i="105"/>
  <c r="L6400" i="105"/>
  <c r="L6399" i="105"/>
  <c r="L6398" i="105"/>
  <c r="L6397" i="105"/>
  <c r="L6396" i="105"/>
  <c r="L6395" i="105"/>
  <c r="L6394" i="105"/>
  <c r="L6393" i="105"/>
  <c r="L6392" i="105"/>
  <c r="L6391" i="105"/>
  <c r="L6390" i="105"/>
  <c r="L6389" i="105"/>
  <c r="L6388" i="105"/>
  <c r="L6387" i="105"/>
  <c r="L6386" i="105"/>
  <c r="L6385" i="105"/>
  <c r="L6384" i="105"/>
  <c r="L6383" i="105"/>
  <c r="L6382" i="105"/>
  <c r="L6381" i="105"/>
  <c r="L6380" i="105"/>
  <c r="L6379" i="105"/>
  <c r="L6378" i="105"/>
  <c r="L6377" i="105"/>
  <c r="L6376" i="105"/>
  <c r="L6375" i="105"/>
  <c r="L6374" i="105"/>
  <c r="L6373" i="105"/>
  <c r="L6372" i="105"/>
  <c r="L6371" i="105"/>
  <c r="L6370" i="105"/>
  <c r="L6369" i="105"/>
  <c r="L6368" i="105"/>
  <c r="L6367" i="105"/>
  <c r="L6366" i="105"/>
  <c r="L6365" i="105"/>
  <c r="L6364" i="105"/>
  <c r="L6363" i="105"/>
  <c r="L6362" i="105"/>
  <c r="L6361" i="105"/>
  <c r="L6360" i="105"/>
  <c r="L6359" i="105"/>
  <c r="L6358" i="105"/>
  <c r="L6357" i="105"/>
  <c r="L6356" i="105"/>
  <c r="L6355" i="105"/>
  <c r="L6354" i="105"/>
  <c r="L6353" i="105"/>
  <c r="L6352" i="105"/>
  <c r="L6351" i="105"/>
  <c r="L6350" i="105"/>
  <c r="L6349" i="105"/>
  <c r="L6348" i="105"/>
  <c r="L6347" i="105"/>
  <c r="L6346" i="105"/>
  <c r="L6345" i="105"/>
  <c r="L6344" i="105"/>
  <c r="L6343" i="105"/>
  <c r="L6342" i="105"/>
  <c r="L6341" i="105"/>
  <c r="L6340" i="105"/>
  <c r="L6339" i="105"/>
  <c r="L6338" i="105"/>
  <c r="L6337" i="105"/>
  <c r="L6336" i="105"/>
  <c r="L6335" i="105"/>
  <c r="L6334" i="105"/>
  <c r="L6333" i="105"/>
  <c r="L6332" i="105"/>
  <c r="L6331" i="105"/>
  <c r="L6330" i="105"/>
  <c r="L6329" i="105"/>
  <c r="L6328" i="105"/>
  <c r="L6327" i="105"/>
  <c r="L6326" i="105"/>
  <c r="L6325" i="105"/>
  <c r="L6324" i="105"/>
  <c r="L6323" i="105"/>
  <c r="L6322" i="105"/>
  <c r="L6321" i="105"/>
  <c r="L6320" i="105"/>
  <c r="L6319" i="105"/>
  <c r="L6318" i="105"/>
  <c r="L6317" i="105"/>
  <c r="L6316" i="105"/>
  <c r="L6315" i="105"/>
  <c r="L6314" i="105"/>
  <c r="L6313" i="105"/>
  <c r="L6312" i="105"/>
  <c r="L6311" i="105"/>
  <c r="L6310" i="105"/>
  <c r="L6309" i="105"/>
  <c r="L6308" i="105"/>
  <c r="L6307" i="105"/>
  <c r="L6306" i="105"/>
  <c r="L6305" i="105"/>
  <c r="L6304" i="105"/>
  <c r="L6303" i="105"/>
  <c r="L6302" i="105"/>
  <c r="L6301" i="105"/>
  <c r="L6300" i="105"/>
  <c r="L6299" i="105"/>
  <c r="L6298" i="105"/>
  <c r="L6297" i="105"/>
  <c r="L6296" i="105"/>
  <c r="L6295" i="105"/>
  <c r="L6294" i="105"/>
  <c r="L6293" i="105"/>
  <c r="L6292" i="105"/>
  <c r="L6291" i="105"/>
  <c r="L6290" i="105"/>
  <c r="L6289" i="105"/>
  <c r="L6288" i="105"/>
  <c r="L6287" i="105"/>
  <c r="L6286" i="105"/>
  <c r="L6285" i="105"/>
  <c r="L6284" i="105"/>
  <c r="L6283" i="105"/>
  <c r="L6282" i="105"/>
  <c r="L6281" i="105"/>
  <c r="L6280" i="105"/>
  <c r="L6279" i="105"/>
  <c r="L6278" i="105"/>
  <c r="L6277" i="105"/>
  <c r="L6276" i="105"/>
  <c r="L6275" i="105"/>
  <c r="L6274" i="105"/>
  <c r="L6273" i="105"/>
  <c r="L6272" i="105"/>
  <c r="L6271" i="105"/>
  <c r="L6270" i="105"/>
  <c r="L6269" i="105"/>
  <c r="L6268" i="105"/>
  <c r="L6267" i="105"/>
  <c r="L6266" i="105"/>
  <c r="L6265" i="105"/>
  <c r="L6264" i="105"/>
  <c r="L6263" i="105"/>
  <c r="L6262" i="105"/>
  <c r="L6261" i="105"/>
  <c r="L6260" i="105"/>
  <c r="L6259" i="105"/>
  <c r="L6258" i="105"/>
  <c r="L6257" i="105"/>
  <c r="L6256" i="105"/>
  <c r="L6255" i="105"/>
  <c r="L6254" i="105"/>
  <c r="L6253" i="105"/>
  <c r="L6252" i="105"/>
  <c r="L6251" i="105"/>
  <c r="L6250" i="105"/>
  <c r="L6249" i="105"/>
  <c r="L6248" i="105"/>
  <c r="L6247" i="105"/>
  <c r="L6246" i="105"/>
  <c r="L6245" i="105"/>
  <c r="L6244" i="105"/>
  <c r="L6243" i="105"/>
  <c r="L6242" i="105"/>
  <c r="L6241" i="105"/>
  <c r="L6240" i="105"/>
  <c r="L6239" i="105"/>
  <c r="L6238" i="105"/>
  <c r="L6237" i="105"/>
  <c r="L6236" i="105"/>
  <c r="L6235" i="105"/>
  <c r="L6234" i="105"/>
  <c r="L6233" i="105"/>
  <c r="L6232" i="105"/>
  <c r="L6231" i="105"/>
  <c r="L6230" i="105"/>
  <c r="L6229" i="105"/>
  <c r="L6228" i="105"/>
  <c r="L6227" i="105"/>
  <c r="L6226" i="105"/>
  <c r="L6225" i="105"/>
  <c r="L6224" i="105"/>
  <c r="L6223" i="105"/>
  <c r="L6222" i="105"/>
  <c r="L6221" i="105"/>
  <c r="L6220" i="105"/>
  <c r="L6219" i="105"/>
  <c r="L6218" i="105"/>
  <c r="L6217" i="105"/>
  <c r="L6216" i="105"/>
  <c r="L6215" i="105"/>
  <c r="L6214" i="105"/>
  <c r="L6213" i="105"/>
  <c r="L6212" i="105"/>
  <c r="L6211" i="105"/>
  <c r="L6210" i="105"/>
  <c r="L6209" i="105"/>
  <c r="L6208" i="105"/>
  <c r="L6207" i="105"/>
  <c r="L6206" i="105"/>
  <c r="L6205" i="105"/>
  <c r="L6204" i="105"/>
  <c r="L6203" i="105"/>
  <c r="L6202" i="105"/>
  <c r="L6201" i="105"/>
  <c r="L6200" i="105"/>
  <c r="L6199" i="105"/>
  <c r="L6198" i="105"/>
  <c r="L6197" i="105"/>
  <c r="L6196" i="105"/>
  <c r="L6195" i="105"/>
  <c r="L6194" i="105"/>
  <c r="L6193" i="105"/>
  <c r="L6192" i="105"/>
  <c r="L6191" i="105"/>
  <c r="L6190" i="105"/>
  <c r="L6189" i="105"/>
  <c r="L6188" i="105"/>
  <c r="L6187" i="105"/>
  <c r="L6186" i="105"/>
  <c r="L6185" i="105"/>
  <c r="L6184" i="105"/>
  <c r="L6183" i="105"/>
  <c r="L6182" i="105"/>
  <c r="L6181" i="105"/>
  <c r="L6180" i="105"/>
  <c r="L6179" i="105"/>
  <c r="L6178" i="105"/>
  <c r="L6177" i="105"/>
  <c r="L6176" i="105"/>
  <c r="L6175" i="105"/>
  <c r="L6174" i="105"/>
  <c r="L6173" i="105"/>
  <c r="L6172" i="105"/>
  <c r="L6171" i="105"/>
  <c r="L6170" i="105"/>
  <c r="L6169" i="105"/>
  <c r="L6168" i="105"/>
  <c r="L6167" i="105"/>
  <c r="L6166" i="105"/>
  <c r="L6165" i="105"/>
  <c r="L6164" i="105"/>
  <c r="L6163" i="105"/>
  <c r="L6162" i="105"/>
  <c r="L6161" i="105"/>
  <c r="L6160" i="105"/>
  <c r="L6159" i="105"/>
  <c r="L6158" i="105"/>
  <c r="L6157" i="105"/>
  <c r="L6156" i="105"/>
  <c r="L6155" i="105"/>
  <c r="L6154" i="105"/>
  <c r="L6153" i="105"/>
  <c r="L6152" i="105"/>
  <c r="L6151" i="105"/>
  <c r="L6150" i="105"/>
  <c r="L6149" i="105"/>
  <c r="L6148" i="105"/>
  <c r="L6147" i="105"/>
  <c r="L6146" i="105"/>
  <c r="L6145" i="105"/>
  <c r="L6144" i="105"/>
  <c r="L6143" i="105"/>
  <c r="L6142" i="105"/>
  <c r="L6141" i="105"/>
  <c r="L6140" i="105"/>
  <c r="L6139" i="105"/>
  <c r="L6138" i="105"/>
  <c r="L6137" i="105"/>
  <c r="L6136" i="105"/>
  <c r="L6135" i="105"/>
  <c r="L6134" i="105"/>
  <c r="L6133" i="105"/>
  <c r="L6132" i="105"/>
  <c r="L6131" i="105"/>
  <c r="L6130" i="105"/>
  <c r="L6129" i="105"/>
  <c r="L6128" i="105"/>
  <c r="L6127" i="105"/>
  <c r="L6126" i="105"/>
  <c r="L6125" i="105"/>
  <c r="L6124" i="105"/>
  <c r="L6123" i="105"/>
  <c r="L6122" i="105"/>
  <c r="L6121" i="105"/>
  <c r="L6120" i="105"/>
  <c r="L6119" i="105"/>
  <c r="L6118" i="105"/>
  <c r="L6117" i="105"/>
  <c r="L6116" i="105"/>
  <c r="L6115" i="105"/>
  <c r="L6114" i="105"/>
  <c r="L6113" i="105"/>
  <c r="L6112" i="105"/>
  <c r="L6111" i="105"/>
  <c r="L6110" i="105"/>
  <c r="L6109" i="105"/>
  <c r="L6108" i="105"/>
  <c r="L6107" i="105"/>
  <c r="L6106" i="105"/>
  <c r="L6105" i="105"/>
  <c r="L6104" i="105"/>
  <c r="L6103" i="105"/>
  <c r="L6102" i="105"/>
  <c r="L6101" i="105"/>
  <c r="L6100" i="105"/>
  <c r="L6099" i="105"/>
  <c r="L6098" i="105"/>
  <c r="L6097" i="105"/>
  <c r="L6096" i="105"/>
  <c r="L6095" i="105"/>
  <c r="L6094" i="105"/>
  <c r="L6093" i="105"/>
  <c r="L6092" i="105"/>
  <c r="L6091" i="105"/>
  <c r="L6090" i="105"/>
  <c r="L6089" i="105"/>
  <c r="L6088" i="105"/>
  <c r="L6087" i="105"/>
  <c r="L6086" i="105"/>
  <c r="L6085" i="105"/>
  <c r="L6084" i="105"/>
  <c r="L6083" i="105"/>
  <c r="L6082" i="105"/>
  <c r="L6081" i="105"/>
  <c r="L6080" i="105"/>
  <c r="L6079" i="105"/>
  <c r="L6078" i="105"/>
  <c r="L6077" i="105"/>
  <c r="L6076" i="105"/>
  <c r="L6075" i="105"/>
  <c r="L6074" i="105"/>
  <c r="L6073" i="105"/>
  <c r="L6072" i="105"/>
  <c r="L6071" i="105"/>
  <c r="L6070" i="105"/>
  <c r="L6069" i="105"/>
  <c r="L6068" i="105"/>
  <c r="L6067" i="105"/>
  <c r="L6066" i="105"/>
  <c r="L6065" i="105"/>
  <c r="L6064" i="105"/>
  <c r="L6063" i="105"/>
  <c r="L6062" i="105"/>
  <c r="L6061" i="105"/>
  <c r="L6060" i="105"/>
  <c r="L6059" i="105"/>
  <c r="L6058" i="105"/>
  <c r="L6057" i="105"/>
  <c r="L6056" i="105"/>
  <c r="L6055" i="105"/>
  <c r="L6054" i="105"/>
  <c r="L6053" i="105"/>
  <c r="L6052" i="105"/>
  <c r="L6051" i="105"/>
  <c r="L6050" i="105"/>
  <c r="L6049" i="105"/>
  <c r="L6048" i="105"/>
  <c r="L6047" i="105"/>
  <c r="L6046" i="105"/>
  <c r="L6045" i="105"/>
  <c r="L6044" i="105"/>
  <c r="L6043" i="105"/>
  <c r="L6042" i="105"/>
  <c r="L6041" i="105"/>
  <c r="L6040" i="105"/>
  <c r="L6039" i="105"/>
  <c r="L6038" i="105"/>
  <c r="L6037" i="105"/>
  <c r="L6036" i="105"/>
  <c r="L6035" i="105"/>
  <c r="L6034" i="105"/>
  <c r="L6033" i="105"/>
  <c r="L6032" i="105"/>
  <c r="L6031" i="105"/>
  <c r="L6030" i="105"/>
  <c r="L6029" i="105"/>
  <c r="L6028" i="105"/>
  <c r="L6027" i="105"/>
  <c r="L6026" i="105"/>
  <c r="L6025" i="105"/>
  <c r="L6024" i="105"/>
  <c r="L6023" i="105"/>
  <c r="L6022" i="105"/>
  <c r="L6021" i="105"/>
  <c r="L6020" i="105"/>
  <c r="L6019" i="105"/>
  <c r="L6018" i="105"/>
  <c r="L6017" i="105"/>
  <c r="L6016" i="105"/>
  <c r="L6015" i="105"/>
  <c r="L6014" i="105"/>
  <c r="L6013" i="105"/>
  <c r="L6012" i="105"/>
  <c r="L6011" i="105"/>
  <c r="L6010" i="105"/>
  <c r="L6009" i="105"/>
  <c r="L6008" i="105"/>
  <c r="L6007" i="105"/>
  <c r="L6006" i="105"/>
  <c r="L6005" i="105"/>
  <c r="L6004" i="105"/>
  <c r="L6003" i="105"/>
  <c r="L6002" i="105"/>
  <c r="L6001" i="105"/>
  <c r="L6000" i="105"/>
  <c r="L5999" i="105"/>
  <c r="L5998" i="105"/>
  <c r="L5997" i="105"/>
  <c r="L5996" i="105"/>
  <c r="L5995" i="105"/>
  <c r="L5994" i="105"/>
  <c r="L5993" i="105"/>
  <c r="L5992" i="105"/>
  <c r="L5991" i="105"/>
  <c r="L5990" i="105"/>
  <c r="L5989" i="105"/>
  <c r="L5988" i="105"/>
  <c r="L5987" i="105"/>
  <c r="L5986" i="105"/>
  <c r="L5985" i="105"/>
  <c r="L5984" i="105"/>
  <c r="L5983" i="105"/>
  <c r="L5982" i="105"/>
  <c r="L5981" i="105"/>
  <c r="L5980" i="105"/>
  <c r="L5979" i="105"/>
  <c r="L5978" i="105"/>
  <c r="L5977" i="105"/>
  <c r="L5976" i="105"/>
  <c r="L5975" i="105"/>
  <c r="L5974" i="105"/>
  <c r="L5973" i="105"/>
  <c r="L5972" i="105"/>
  <c r="L5971" i="105"/>
  <c r="L5970" i="105"/>
  <c r="L5969" i="105"/>
  <c r="L5968" i="105"/>
  <c r="L5967" i="105"/>
  <c r="L5966" i="105"/>
  <c r="L5965" i="105"/>
  <c r="L5964" i="105"/>
  <c r="L5963" i="105"/>
  <c r="L5962" i="105"/>
  <c r="L5961" i="105"/>
  <c r="L5960" i="105"/>
  <c r="L5959" i="105"/>
  <c r="L5958" i="105"/>
  <c r="L5957" i="105"/>
  <c r="L5956" i="105"/>
  <c r="L5955" i="105"/>
  <c r="L5954" i="105"/>
  <c r="L5953" i="105"/>
  <c r="L5952" i="105"/>
  <c r="L5951" i="105"/>
  <c r="L5950" i="105"/>
  <c r="L5949" i="105"/>
  <c r="L5948" i="105"/>
  <c r="L5947" i="105"/>
  <c r="L5946" i="105"/>
  <c r="L5945" i="105"/>
  <c r="L5944" i="105"/>
  <c r="L5943" i="105"/>
  <c r="L5942" i="105"/>
  <c r="L5941" i="105"/>
  <c r="L5940" i="105"/>
  <c r="L5939" i="105"/>
  <c r="L5938" i="105"/>
  <c r="L5937" i="105"/>
  <c r="L5936" i="105"/>
  <c r="L5935" i="105"/>
  <c r="L5934" i="105"/>
  <c r="L5933" i="105"/>
  <c r="L5932" i="105"/>
  <c r="L5931" i="105"/>
  <c r="L5930" i="105"/>
  <c r="L5929" i="105"/>
  <c r="L5928" i="105"/>
  <c r="L5927" i="105"/>
  <c r="L5926" i="105"/>
  <c r="L5925" i="105"/>
  <c r="L5924" i="105"/>
  <c r="L5923" i="105"/>
  <c r="L5922" i="105"/>
  <c r="L5921" i="105"/>
  <c r="L5920" i="105"/>
  <c r="L5919" i="105"/>
  <c r="L5918" i="105"/>
  <c r="L5917" i="105"/>
  <c r="L5916" i="105"/>
  <c r="L5915" i="105"/>
  <c r="L5914" i="105"/>
  <c r="L5913" i="105"/>
  <c r="L5912" i="105"/>
  <c r="L5911" i="105"/>
  <c r="L5910" i="105"/>
  <c r="L5909" i="105"/>
  <c r="L5908" i="105"/>
  <c r="L5907" i="105"/>
  <c r="L5906" i="105"/>
  <c r="L5905" i="105"/>
  <c r="L5904" i="105"/>
  <c r="L5903" i="105"/>
  <c r="L5902" i="105"/>
  <c r="L5901" i="105"/>
  <c r="L5900" i="105"/>
  <c r="L5899" i="105"/>
  <c r="L5898" i="105"/>
  <c r="L5897" i="105"/>
  <c r="L5896" i="105"/>
  <c r="L5895" i="105"/>
  <c r="L5894" i="105"/>
  <c r="L5893" i="105"/>
  <c r="L5892" i="105"/>
  <c r="L5891" i="105"/>
  <c r="L5890" i="105"/>
  <c r="L5889" i="105"/>
  <c r="L5888" i="105"/>
  <c r="L5887" i="105"/>
  <c r="L5886" i="105"/>
  <c r="L5885" i="105"/>
  <c r="L5884" i="105"/>
  <c r="L5883" i="105"/>
  <c r="L5882" i="105"/>
  <c r="L5881" i="105"/>
  <c r="L5880" i="105"/>
  <c r="L5879" i="105"/>
  <c r="L5878" i="105"/>
  <c r="L5877" i="105"/>
  <c r="L5876" i="105"/>
  <c r="L5875" i="105"/>
  <c r="L5874" i="105"/>
  <c r="L5873" i="105"/>
  <c r="L5872" i="105"/>
  <c r="L5871" i="105"/>
  <c r="L5870" i="105"/>
  <c r="L5869" i="105"/>
  <c r="L5868" i="105"/>
  <c r="L5867" i="105"/>
  <c r="L5866" i="105"/>
  <c r="L5865" i="105"/>
  <c r="L5864" i="105"/>
  <c r="L5863" i="105"/>
  <c r="L5862" i="105"/>
  <c r="L5861" i="105"/>
  <c r="L5860" i="105"/>
  <c r="L5859" i="105"/>
  <c r="L5858" i="105"/>
  <c r="L5857" i="105"/>
  <c r="L5856" i="105"/>
  <c r="L5855" i="105"/>
  <c r="L5854" i="105"/>
  <c r="L5853" i="105"/>
  <c r="L5852" i="105"/>
  <c r="L5851" i="105"/>
  <c r="L5850" i="105"/>
  <c r="L5849" i="105"/>
  <c r="L5848" i="105"/>
  <c r="L5847" i="105"/>
  <c r="L5846" i="105"/>
  <c r="L5845" i="105"/>
  <c r="L5844" i="105"/>
  <c r="L5843" i="105"/>
  <c r="L5842" i="105"/>
  <c r="L5841" i="105"/>
  <c r="L5840" i="105"/>
  <c r="L5839" i="105"/>
  <c r="L5838" i="105"/>
  <c r="L5837" i="105"/>
  <c r="L5836" i="105"/>
  <c r="L5835" i="105"/>
  <c r="L5834" i="105"/>
  <c r="L5833" i="105"/>
  <c r="L5832" i="105"/>
  <c r="L5831" i="105"/>
  <c r="L5830" i="105"/>
  <c r="L5829" i="105"/>
  <c r="L5828" i="105"/>
  <c r="L5827" i="105"/>
  <c r="L5826" i="105"/>
  <c r="L5825" i="105"/>
  <c r="L5824" i="105"/>
  <c r="L5823" i="105"/>
  <c r="L5822" i="105"/>
  <c r="L5821" i="105"/>
  <c r="L5820" i="105"/>
  <c r="L5819" i="105"/>
  <c r="L5818" i="105"/>
  <c r="L5817" i="105"/>
  <c r="L5816" i="105"/>
  <c r="L5815" i="105"/>
  <c r="L5814" i="105"/>
  <c r="L5813" i="105"/>
  <c r="L5812" i="105"/>
  <c r="L5811" i="105"/>
  <c r="L5810" i="105"/>
  <c r="L5809" i="105"/>
  <c r="L5808" i="105"/>
  <c r="L5807" i="105"/>
  <c r="L5806" i="105"/>
  <c r="L5805" i="105"/>
  <c r="L5804" i="105"/>
  <c r="L5803" i="105"/>
  <c r="L5802" i="105"/>
  <c r="L5801" i="105"/>
  <c r="L5800" i="105"/>
  <c r="L5799" i="105"/>
  <c r="L5798" i="105"/>
  <c r="L5797" i="105"/>
  <c r="L5796" i="105"/>
  <c r="L5795" i="105"/>
  <c r="L5794" i="105"/>
  <c r="L5793" i="105"/>
  <c r="L5792" i="105"/>
  <c r="L5791" i="105"/>
  <c r="L5790" i="105"/>
  <c r="L5789" i="105"/>
  <c r="L5788" i="105"/>
  <c r="L5787" i="105"/>
  <c r="L5786" i="105"/>
  <c r="L5785" i="105"/>
  <c r="L5784" i="105"/>
  <c r="L5783" i="105"/>
  <c r="L5782" i="105"/>
  <c r="L5781" i="105"/>
  <c r="L5780" i="105"/>
  <c r="L5779" i="105"/>
  <c r="L5778" i="105"/>
  <c r="L5777" i="105"/>
  <c r="L5776" i="105"/>
  <c r="L5775" i="105"/>
  <c r="L5774" i="105"/>
  <c r="L5773" i="105"/>
  <c r="L5772" i="105"/>
  <c r="L5771" i="105"/>
  <c r="L5770" i="105"/>
  <c r="L5769" i="105"/>
  <c r="L5768" i="105"/>
  <c r="L5767" i="105"/>
  <c r="L5766" i="105"/>
  <c r="L5765" i="105"/>
  <c r="L5764" i="105"/>
  <c r="L5763" i="105"/>
  <c r="L5762" i="105"/>
  <c r="L5761" i="105"/>
  <c r="L5760" i="105"/>
  <c r="L5759" i="105"/>
  <c r="L5758" i="105"/>
  <c r="L5757" i="105"/>
  <c r="L5756" i="105"/>
  <c r="L5755" i="105"/>
  <c r="L5754" i="105"/>
  <c r="L5753" i="105"/>
  <c r="L5752" i="105"/>
  <c r="L5751" i="105"/>
  <c r="L5750" i="105"/>
  <c r="L5749" i="105"/>
  <c r="L5748" i="105"/>
  <c r="L5747" i="105"/>
  <c r="L5746" i="105"/>
  <c r="L5745" i="105"/>
  <c r="L5744" i="105"/>
  <c r="L5743" i="105"/>
  <c r="L5742" i="105"/>
  <c r="L5741" i="105"/>
  <c r="L5740" i="105"/>
  <c r="L5739" i="105"/>
  <c r="L5738" i="105"/>
  <c r="L5737" i="105"/>
  <c r="L5736" i="105"/>
  <c r="L5735" i="105"/>
  <c r="L5734" i="105"/>
  <c r="L5733" i="105"/>
  <c r="L5732" i="105"/>
  <c r="L5731" i="105"/>
  <c r="L5730" i="105"/>
  <c r="L5729" i="105"/>
  <c r="L5728" i="105"/>
  <c r="L5727" i="105"/>
  <c r="L5726" i="105"/>
  <c r="L5725" i="105"/>
  <c r="L5724" i="105"/>
  <c r="L5723" i="105"/>
  <c r="L5722" i="105"/>
  <c r="L5721" i="105"/>
  <c r="L5720" i="105"/>
  <c r="L5719" i="105"/>
  <c r="L5718" i="105"/>
  <c r="L5717" i="105"/>
  <c r="L5716" i="105"/>
  <c r="L5715" i="105"/>
  <c r="L5714" i="105"/>
  <c r="L5713" i="105"/>
  <c r="L5712" i="105"/>
  <c r="L5711" i="105"/>
  <c r="L5710" i="105"/>
  <c r="L5709" i="105"/>
  <c r="L5708" i="105"/>
  <c r="L5707" i="105"/>
  <c r="L5706" i="105"/>
  <c r="L5705" i="105"/>
  <c r="L5704" i="105"/>
  <c r="L5703" i="105"/>
  <c r="L5702" i="105"/>
  <c r="L5701" i="105"/>
  <c r="L5700" i="105"/>
  <c r="L5699" i="105"/>
  <c r="L5698" i="105"/>
  <c r="L5697" i="105"/>
  <c r="L5696" i="105"/>
  <c r="L5695" i="105"/>
  <c r="L5694" i="105"/>
  <c r="L5693" i="105"/>
  <c r="L5692" i="105"/>
  <c r="L5691" i="105"/>
  <c r="L5690" i="105"/>
  <c r="L5689" i="105"/>
  <c r="L5688" i="105"/>
  <c r="L5687" i="105"/>
  <c r="L5686" i="105"/>
  <c r="L5685" i="105"/>
  <c r="L5684" i="105"/>
  <c r="L5683" i="105"/>
  <c r="L5682" i="105"/>
  <c r="L5681" i="105"/>
  <c r="L5680" i="105"/>
  <c r="L5679" i="105"/>
  <c r="L5678" i="105"/>
  <c r="L5677" i="105"/>
  <c r="L5676" i="105"/>
  <c r="L5675" i="105"/>
  <c r="L5674" i="105"/>
  <c r="L5673" i="105"/>
  <c r="L5672" i="105"/>
  <c r="L5671" i="105"/>
  <c r="L5670" i="105"/>
  <c r="L5669" i="105"/>
  <c r="L5668" i="105"/>
  <c r="L5667" i="105"/>
  <c r="L5666" i="105"/>
  <c r="L5665" i="105"/>
  <c r="L5664" i="105"/>
  <c r="L5663" i="105"/>
  <c r="L5662" i="105"/>
  <c r="L5661" i="105"/>
  <c r="L5660" i="105"/>
  <c r="L5659" i="105"/>
  <c r="L5658" i="105"/>
  <c r="L5657" i="105"/>
  <c r="L5656" i="105"/>
  <c r="L5655" i="105"/>
  <c r="L5654" i="105"/>
  <c r="L5653" i="105"/>
  <c r="L5652" i="105"/>
  <c r="L5651" i="105"/>
  <c r="L5650" i="105"/>
  <c r="L5649" i="105"/>
  <c r="L5648" i="105"/>
  <c r="L5647" i="105"/>
  <c r="L5646" i="105"/>
  <c r="L5645" i="105"/>
  <c r="L5644" i="105"/>
  <c r="L5643" i="105"/>
  <c r="L5642" i="105"/>
  <c r="L5641" i="105"/>
  <c r="L5640" i="105"/>
  <c r="L5639" i="105"/>
  <c r="L5638" i="105"/>
  <c r="L5637" i="105"/>
  <c r="L5636" i="105"/>
  <c r="L5635" i="105"/>
  <c r="L5634" i="105"/>
  <c r="L5633" i="105"/>
  <c r="L5632" i="105"/>
  <c r="L5631" i="105"/>
  <c r="L5630" i="105"/>
  <c r="L5629" i="105"/>
  <c r="L5628" i="105"/>
  <c r="L5627" i="105"/>
  <c r="L5626" i="105"/>
  <c r="L5625" i="105"/>
  <c r="L5624" i="105"/>
  <c r="L5623" i="105"/>
  <c r="L5622" i="105"/>
  <c r="L5621" i="105"/>
  <c r="L5620" i="105"/>
  <c r="L5619" i="105"/>
  <c r="L5618" i="105"/>
  <c r="L5617" i="105"/>
  <c r="L5616" i="105"/>
  <c r="L5615" i="105"/>
  <c r="L5614" i="105"/>
  <c r="L5613" i="105"/>
  <c r="L5612" i="105"/>
  <c r="L5611" i="105"/>
  <c r="L5610" i="105"/>
  <c r="L5609" i="105"/>
  <c r="L5608" i="105"/>
  <c r="L5607" i="105"/>
  <c r="L5606" i="105"/>
  <c r="L5605" i="105"/>
  <c r="L5604" i="105"/>
  <c r="L5603" i="105"/>
  <c r="L5602" i="105"/>
  <c r="L5601" i="105"/>
  <c r="L5600" i="105"/>
  <c r="L5599" i="105"/>
  <c r="L5598" i="105"/>
  <c r="L5597" i="105"/>
  <c r="L5596" i="105"/>
  <c r="L5595" i="105"/>
  <c r="L5594" i="105"/>
  <c r="L5593" i="105"/>
  <c r="L5592" i="105"/>
  <c r="L5591" i="105"/>
  <c r="L5590" i="105"/>
  <c r="L5589" i="105"/>
  <c r="L5588" i="105"/>
  <c r="L5587" i="105"/>
  <c r="L5586" i="105"/>
  <c r="L5585" i="105"/>
  <c r="L5584" i="105"/>
  <c r="L5583" i="105"/>
  <c r="L5582" i="105"/>
  <c r="L5581" i="105"/>
  <c r="L5580" i="105"/>
  <c r="L5579" i="105"/>
  <c r="L5578" i="105"/>
  <c r="L5577" i="105"/>
  <c r="L5576" i="105"/>
  <c r="L5575" i="105"/>
  <c r="L5574" i="105"/>
  <c r="L5573" i="105"/>
  <c r="L5572" i="105"/>
  <c r="L5571" i="105"/>
  <c r="L5570" i="105"/>
  <c r="L5569" i="105"/>
  <c r="L5568" i="105"/>
  <c r="L5567" i="105"/>
  <c r="L5566" i="105"/>
  <c r="L5565" i="105"/>
  <c r="L5564" i="105"/>
  <c r="L5563" i="105"/>
  <c r="L5562" i="105"/>
  <c r="L5561" i="105"/>
  <c r="L5560" i="105"/>
  <c r="L5559" i="105"/>
  <c r="L5558" i="105"/>
  <c r="L5557" i="105"/>
  <c r="L5556" i="105"/>
  <c r="L5555" i="105"/>
  <c r="L5554" i="105"/>
  <c r="L5553" i="105"/>
  <c r="L5552" i="105"/>
  <c r="L5551" i="105"/>
  <c r="L5550" i="105"/>
  <c r="L5549" i="105"/>
  <c r="L5548" i="105"/>
  <c r="L5547" i="105"/>
  <c r="L5546" i="105"/>
  <c r="L5545" i="105"/>
  <c r="L5544" i="105"/>
  <c r="L5543" i="105"/>
  <c r="L5542" i="105"/>
  <c r="L5541" i="105"/>
  <c r="L5540" i="105"/>
  <c r="L5539" i="105"/>
  <c r="L5538" i="105"/>
  <c r="L5537" i="105"/>
  <c r="L5536" i="105"/>
  <c r="L5535" i="105"/>
  <c r="L5534" i="105"/>
  <c r="L5533" i="105"/>
  <c r="L5532" i="105"/>
  <c r="L5531" i="105"/>
  <c r="L5530" i="105"/>
  <c r="L5529" i="105"/>
  <c r="L5528" i="105"/>
  <c r="L5527" i="105"/>
  <c r="L5526" i="105"/>
  <c r="L5525" i="105"/>
  <c r="L5524" i="105"/>
  <c r="L5523" i="105"/>
  <c r="L5522" i="105"/>
  <c r="L5521" i="105"/>
  <c r="L5520" i="105"/>
  <c r="L5519" i="105"/>
  <c r="L5518" i="105"/>
  <c r="L5517" i="105"/>
  <c r="L5516" i="105"/>
  <c r="L5515" i="105"/>
  <c r="L5514" i="105"/>
  <c r="L5513" i="105"/>
  <c r="L5512" i="105"/>
  <c r="L5511" i="105"/>
  <c r="L5510" i="105"/>
  <c r="L5509" i="105"/>
  <c r="L5508" i="105"/>
  <c r="L5507" i="105"/>
  <c r="L5506" i="105"/>
  <c r="L5505" i="105"/>
  <c r="L5504" i="105"/>
  <c r="L5503" i="105"/>
  <c r="L5502" i="105"/>
  <c r="L5501" i="105"/>
  <c r="L5500" i="105"/>
  <c r="L5499" i="105"/>
  <c r="L5498" i="105"/>
  <c r="L5497" i="105"/>
  <c r="L5496" i="105"/>
  <c r="L5495" i="105"/>
  <c r="L5494" i="105"/>
  <c r="L5493" i="105"/>
  <c r="L5492" i="105"/>
  <c r="L5491" i="105"/>
  <c r="L5490" i="105"/>
  <c r="L5489" i="105"/>
  <c r="L5488" i="105"/>
  <c r="L5487" i="105"/>
  <c r="L5486" i="105"/>
  <c r="L5485" i="105"/>
  <c r="L5484" i="105"/>
  <c r="L5483" i="105"/>
  <c r="L5482" i="105"/>
  <c r="L5481" i="105"/>
  <c r="L5480" i="105"/>
  <c r="L5479" i="105"/>
  <c r="L5478" i="105"/>
  <c r="L5477" i="105"/>
  <c r="L5476" i="105"/>
  <c r="L5475" i="105"/>
  <c r="L5474" i="105"/>
  <c r="L5473" i="105"/>
  <c r="L5472" i="105"/>
  <c r="L5471" i="105"/>
  <c r="L5470" i="105"/>
  <c r="L5469" i="105"/>
  <c r="L5468" i="105"/>
  <c r="L5467" i="105"/>
  <c r="L5466" i="105"/>
  <c r="L5465" i="105"/>
  <c r="L5464" i="105"/>
  <c r="L5463" i="105"/>
  <c r="L5462" i="105"/>
  <c r="L5461" i="105"/>
  <c r="L5460" i="105"/>
  <c r="L5459" i="105"/>
  <c r="L5458" i="105"/>
  <c r="L5457" i="105"/>
  <c r="L5456" i="105"/>
  <c r="L5455" i="105"/>
  <c r="L5454" i="105"/>
  <c r="L5453" i="105"/>
  <c r="L5452" i="105"/>
  <c r="L5451" i="105"/>
  <c r="L5450" i="105"/>
  <c r="L5449" i="105"/>
  <c r="L5448" i="105"/>
  <c r="L5447" i="105"/>
  <c r="L5446" i="105"/>
  <c r="L5445" i="105"/>
  <c r="L5444" i="105"/>
  <c r="L5443" i="105"/>
  <c r="L5442" i="105"/>
  <c r="L5441" i="105"/>
  <c r="L5440" i="105"/>
  <c r="L5439" i="105"/>
  <c r="L5438" i="105"/>
  <c r="L5437" i="105"/>
  <c r="L5436" i="105"/>
  <c r="L5435" i="105"/>
  <c r="L5434" i="105"/>
  <c r="L5433" i="105"/>
  <c r="L5432" i="105"/>
  <c r="L5431" i="105"/>
  <c r="L5430" i="105"/>
  <c r="L5429" i="105"/>
  <c r="L5428" i="105"/>
  <c r="L5427" i="105"/>
  <c r="L5426" i="105"/>
  <c r="L5425" i="105"/>
  <c r="L5424" i="105"/>
  <c r="L5423" i="105"/>
  <c r="L5422" i="105"/>
  <c r="L5421" i="105"/>
  <c r="L5420" i="105"/>
  <c r="L5419" i="105"/>
  <c r="L5418" i="105"/>
  <c r="L5417" i="105"/>
  <c r="L5416" i="105"/>
  <c r="L5415" i="105"/>
  <c r="L5414" i="105"/>
  <c r="L5413" i="105"/>
  <c r="L5412" i="105"/>
  <c r="L5411" i="105"/>
  <c r="L5410" i="105"/>
  <c r="L5409" i="105"/>
  <c r="L5408" i="105"/>
  <c r="L5407" i="105"/>
  <c r="L5406" i="105"/>
  <c r="L5405" i="105"/>
  <c r="L5404" i="105"/>
  <c r="L5403" i="105"/>
  <c r="L5402" i="105"/>
  <c r="L5401" i="105"/>
  <c r="L5400" i="105"/>
  <c r="L5399" i="105"/>
  <c r="L5398" i="105"/>
  <c r="L5397" i="105"/>
  <c r="L5396" i="105"/>
  <c r="L5395" i="105"/>
  <c r="L5394" i="105"/>
  <c r="L5393" i="105"/>
  <c r="L5392" i="105"/>
  <c r="L5391" i="105"/>
  <c r="L5390" i="105"/>
  <c r="L5389" i="105"/>
  <c r="L5388" i="105"/>
  <c r="L5387" i="105"/>
  <c r="L5386" i="105"/>
  <c r="L5385" i="105"/>
  <c r="L5384" i="105"/>
  <c r="L5383" i="105"/>
  <c r="L5382" i="105"/>
  <c r="L5381" i="105"/>
  <c r="L5380" i="105"/>
  <c r="L5379" i="105"/>
  <c r="L5378" i="105"/>
  <c r="L5377" i="105"/>
  <c r="L5376" i="105"/>
  <c r="L5375" i="105"/>
  <c r="L5374" i="105"/>
  <c r="L5373" i="105"/>
  <c r="L5372" i="105"/>
  <c r="L5371" i="105"/>
  <c r="L5370" i="105"/>
  <c r="L5369" i="105"/>
  <c r="L5368" i="105"/>
  <c r="L5367" i="105"/>
  <c r="L5366" i="105"/>
  <c r="L5365" i="105"/>
  <c r="L5364" i="105"/>
  <c r="L5363" i="105"/>
  <c r="L5362" i="105"/>
  <c r="L5361" i="105"/>
  <c r="L5360" i="105"/>
  <c r="L5359" i="105"/>
  <c r="L5358" i="105"/>
  <c r="L5357" i="105"/>
  <c r="L5356" i="105"/>
  <c r="L5355" i="105"/>
  <c r="L5354" i="105"/>
  <c r="L5353" i="105"/>
  <c r="L5352" i="105"/>
  <c r="L5351" i="105"/>
  <c r="L5350" i="105"/>
  <c r="L5349" i="105"/>
  <c r="L5348" i="105"/>
  <c r="L5347" i="105"/>
  <c r="L5346" i="105"/>
  <c r="L5345" i="105"/>
  <c r="L5344" i="105"/>
  <c r="L5343" i="105"/>
  <c r="L5342" i="105"/>
  <c r="L5341" i="105"/>
  <c r="L5340" i="105"/>
  <c r="L5339" i="105"/>
  <c r="L5338" i="105"/>
  <c r="L5337" i="105"/>
  <c r="L5336" i="105"/>
  <c r="L5335" i="105"/>
  <c r="L5334" i="105"/>
  <c r="L5333" i="105"/>
  <c r="L5332" i="105"/>
  <c r="L5331" i="105"/>
  <c r="L5330" i="105"/>
  <c r="L5329" i="105"/>
  <c r="L5328" i="105"/>
  <c r="L5327" i="105"/>
  <c r="L5326" i="105"/>
  <c r="L5325" i="105"/>
  <c r="L5324" i="105"/>
  <c r="L5323" i="105"/>
  <c r="L5322" i="105"/>
  <c r="L5321" i="105"/>
  <c r="L5320" i="105"/>
  <c r="L5319" i="105"/>
  <c r="L5318" i="105"/>
  <c r="L5317" i="105"/>
  <c r="L5316" i="105"/>
  <c r="L5315" i="105"/>
  <c r="L5314" i="105"/>
  <c r="L5313" i="105"/>
  <c r="L5312" i="105"/>
  <c r="L5311" i="105"/>
  <c r="L5310" i="105"/>
  <c r="L5309" i="105"/>
  <c r="L5308" i="105"/>
  <c r="L5307" i="105"/>
  <c r="L5306" i="105"/>
  <c r="L5305" i="105"/>
  <c r="L5304" i="105"/>
  <c r="L5303" i="105"/>
  <c r="L5302" i="105"/>
  <c r="L5301" i="105"/>
  <c r="L5300" i="105"/>
  <c r="L5299" i="105"/>
  <c r="L5298" i="105"/>
  <c r="L5297" i="105"/>
  <c r="L5296" i="105"/>
  <c r="L5295" i="105"/>
  <c r="L5294" i="105"/>
  <c r="L5293" i="105"/>
  <c r="L5292" i="105"/>
  <c r="L5291" i="105"/>
  <c r="L5290" i="105"/>
  <c r="L5289" i="105"/>
  <c r="L5288" i="105"/>
  <c r="L5287" i="105"/>
  <c r="L5286" i="105"/>
  <c r="L5285" i="105"/>
  <c r="L5284" i="105"/>
  <c r="L5283" i="105"/>
  <c r="L5282" i="105"/>
  <c r="L5281" i="105"/>
  <c r="L5280" i="105"/>
  <c r="L5279" i="105"/>
  <c r="L5278" i="105"/>
  <c r="L5277" i="105"/>
  <c r="L5276" i="105"/>
  <c r="L5275" i="105"/>
  <c r="L5274" i="105"/>
  <c r="L5273" i="105"/>
  <c r="L5272" i="105"/>
  <c r="L5271" i="105"/>
  <c r="L5270" i="105"/>
  <c r="L5269" i="105"/>
  <c r="L5268" i="105"/>
  <c r="L5267" i="105"/>
  <c r="L5266" i="105"/>
  <c r="L5265" i="105"/>
  <c r="L5264" i="105"/>
  <c r="L5263" i="105"/>
  <c r="L5262" i="105"/>
  <c r="L5261" i="105"/>
  <c r="L5260" i="105"/>
  <c r="L5259" i="105"/>
  <c r="L5258" i="105"/>
  <c r="L5257" i="105"/>
  <c r="L5256" i="105"/>
  <c r="L5255" i="105"/>
  <c r="L5254" i="105"/>
  <c r="L5253" i="105"/>
  <c r="L5252" i="105"/>
  <c r="L5251" i="105"/>
  <c r="L5250" i="105"/>
  <c r="L5249" i="105"/>
  <c r="L5248" i="105"/>
  <c r="L5247" i="105"/>
  <c r="L5246" i="105"/>
  <c r="L5245" i="105"/>
  <c r="L5244" i="105"/>
  <c r="L5243" i="105"/>
  <c r="L5242" i="105"/>
  <c r="L5241" i="105"/>
  <c r="L5240" i="105"/>
  <c r="L5239" i="105"/>
  <c r="L5238" i="105"/>
  <c r="L5237" i="105"/>
  <c r="L5236" i="105"/>
  <c r="L5235" i="105"/>
  <c r="L5234" i="105"/>
  <c r="L5233" i="105"/>
  <c r="L5232" i="105"/>
  <c r="L5231" i="105"/>
  <c r="L5230" i="105"/>
  <c r="L5229" i="105"/>
  <c r="L5228" i="105"/>
  <c r="L5227" i="105"/>
  <c r="L5226" i="105"/>
  <c r="L5225" i="105"/>
  <c r="L5224" i="105"/>
  <c r="L5223" i="105"/>
  <c r="L5222" i="105"/>
  <c r="L5221" i="105"/>
  <c r="L5220" i="105"/>
  <c r="L5219" i="105"/>
  <c r="L5218" i="105"/>
  <c r="L5217" i="105"/>
  <c r="L5216" i="105"/>
  <c r="L5215" i="105"/>
  <c r="L5214" i="105"/>
  <c r="L5213" i="105"/>
  <c r="L5212" i="105"/>
  <c r="L5211" i="105"/>
  <c r="L5210" i="105"/>
  <c r="L5209" i="105"/>
  <c r="L5208" i="105"/>
  <c r="L5207" i="105"/>
  <c r="L5206" i="105"/>
  <c r="L5205" i="105"/>
  <c r="L5204" i="105"/>
  <c r="L5203" i="105"/>
  <c r="L5202" i="105"/>
  <c r="L5201" i="105"/>
  <c r="L5200" i="105"/>
  <c r="L5199" i="105"/>
  <c r="L5198" i="105"/>
  <c r="L5197" i="105"/>
  <c r="L5196" i="105"/>
  <c r="L5195" i="105"/>
  <c r="L5194" i="105"/>
  <c r="L5193" i="105"/>
  <c r="L5192" i="105"/>
  <c r="L5191" i="105"/>
  <c r="L5190" i="105"/>
  <c r="L5189" i="105"/>
  <c r="L5188" i="105"/>
  <c r="L5187" i="105"/>
  <c r="L5186" i="105"/>
  <c r="L5185" i="105"/>
  <c r="L5184" i="105"/>
  <c r="L5183" i="105"/>
  <c r="L5182" i="105"/>
  <c r="L5181" i="105"/>
  <c r="L5180" i="105"/>
  <c r="L5179" i="105"/>
  <c r="L5178" i="105"/>
  <c r="L5177" i="105"/>
  <c r="L5176" i="105"/>
  <c r="L5175" i="105"/>
  <c r="L5174" i="105"/>
  <c r="L5173" i="105"/>
  <c r="L5172" i="105"/>
  <c r="L5171" i="105"/>
  <c r="L5170" i="105"/>
  <c r="L5169" i="105"/>
  <c r="L5168" i="105"/>
  <c r="L5167" i="105"/>
  <c r="L5166" i="105"/>
  <c r="L5165" i="105"/>
  <c r="L5164" i="105"/>
  <c r="L5163" i="105"/>
  <c r="L5162" i="105"/>
  <c r="L5161" i="105"/>
  <c r="L5160" i="105"/>
  <c r="L5159" i="105"/>
  <c r="L5158" i="105"/>
  <c r="L5157" i="105"/>
  <c r="L5156" i="105"/>
  <c r="L5155" i="105"/>
  <c r="L5154" i="105"/>
  <c r="L5153" i="105"/>
  <c r="L5152" i="105"/>
  <c r="L5151" i="105"/>
  <c r="L5150" i="105"/>
  <c r="L5149" i="105"/>
  <c r="L5148" i="105"/>
  <c r="L5147" i="105"/>
  <c r="L5146" i="105"/>
  <c r="L5145" i="105"/>
  <c r="L5144" i="105"/>
  <c r="L5143" i="105"/>
  <c r="L5142" i="105"/>
  <c r="L5141" i="105"/>
  <c r="L5140" i="105"/>
  <c r="L5139" i="105"/>
  <c r="L5138" i="105"/>
  <c r="L5137" i="105"/>
  <c r="L5136" i="105"/>
  <c r="L5135" i="105"/>
  <c r="L5134" i="105"/>
  <c r="L5133" i="105"/>
  <c r="L5132" i="105"/>
  <c r="L5131" i="105"/>
  <c r="L5130" i="105"/>
  <c r="L5129" i="105"/>
  <c r="L5128" i="105"/>
  <c r="L5127" i="105"/>
  <c r="L5126" i="105"/>
  <c r="L5125" i="105"/>
  <c r="L5124" i="105"/>
  <c r="L5123" i="105"/>
  <c r="L5122" i="105"/>
  <c r="L5121" i="105"/>
  <c r="L5120" i="105"/>
  <c r="L5119" i="105"/>
  <c r="L5118" i="105"/>
  <c r="L5117" i="105"/>
  <c r="L5116" i="105"/>
  <c r="L5115" i="105"/>
  <c r="L5114" i="105"/>
  <c r="L5113" i="105"/>
  <c r="L5112" i="105"/>
  <c r="L5111" i="105"/>
  <c r="L5110" i="105"/>
  <c r="L5109" i="105"/>
  <c r="L5108" i="105"/>
  <c r="L5107" i="105"/>
  <c r="L5106" i="105"/>
  <c r="L5105" i="105"/>
  <c r="L5104" i="105"/>
  <c r="L5103" i="105"/>
  <c r="L5102" i="105"/>
  <c r="L5101" i="105"/>
  <c r="L5100" i="105"/>
  <c r="L5099" i="105"/>
  <c r="L5098" i="105"/>
  <c r="L5097" i="105"/>
  <c r="L5096" i="105"/>
  <c r="L5095" i="105"/>
  <c r="L5094" i="105"/>
  <c r="L5093" i="105"/>
  <c r="L5092" i="105"/>
  <c r="L5091" i="105"/>
  <c r="L5090" i="105"/>
  <c r="L5089" i="105"/>
  <c r="L5088" i="105"/>
  <c r="L5087" i="105"/>
  <c r="L5086" i="105"/>
  <c r="L5085" i="105"/>
  <c r="L5084" i="105"/>
  <c r="L5083" i="105"/>
  <c r="L5082" i="105"/>
  <c r="L5081" i="105"/>
  <c r="L5080" i="105"/>
  <c r="L5079" i="105"/>
  <c r="L5078" i="105"/>
  <c r="L5077" i="105"/>
  <c r="L5076" i="105"/>
  <c r="L5075" i="105"/>
  <c r="L5074" i="105"/>
  <c r="L5073" i="105"/>
  <c r="L5072" i="105"/>
  <c r="L5071" i="105"/>
  <c r="L5070" i="105"/>
  <c r="L5069" i="105"/>
  <c r="L5068" i="105"/>
  <c r="L5067" i="105"/>
  <c r="L5066" i="105"/>
  <c r="L5065" i="105"/>
  <c r="L5064" i="105"/>
  <c r="L5063" i="105"/>
  <c r="L5062" i="105"/>
  <c r="L5061" i="105"/>
  <c r="L5060" i="105"/>
  <c r="L5059" i="105"/>
  <c r="L5058" i="105"/>
  <c r="L5057" i="105"/>
  <c r="L5056" i="105"/>
  <c r="L5055" i="105"/>
  <c r="L5054" i="105"/>
  <c r="L5053" i="105"/>
  <c r="L5052" i="105"/>
  <c r="L5051" i="105"/>
  <c r="L5050" i="105"/>
  <c r="L5049" i="105"/>
  <c r="L5048" i="105"/>
  <c r="L5047" i="105"/>
  <c r="L5046" i="105"/>
  <c r="L5045" i="105"/>
  <c r="L5044" i="105"/>
  <c r="L5043" i="105"/>
  <c r="L5042" i="105"/>
  <c r="L5041" i="105"/>
  <c r="L5040" i="105"/>
  <c r="L5039" i="105"/>
  <c r="L5038" i="105"/>
  <c r="L5037" i="105"/>
  <c r="L5036" i="105"/>
  <c r="L5035" i="105"/>
  <c r="L5034" i="105"/>
  <c r="L5033" i="105"/>
  <c r="L5032" i="105"/>
  <c r="L5031" i="105"/>
  <c r="L5030" i="105"/>
  <c r="L5029" i="105"/>
  <c r="L5028" i="105"/>
  <c r="L5027" i="105"/>
  <c r="L5026" i="105"/>
  <c r="L5025" i="105"/>
  <c r="L5024" i="105"/>
  <c r="L5023" i="105"/>
  <c r="L5022" i="105"/>
  <c r="L5021" i="105"/>
  <c r="L5020" i="105"/>
  <c r="L5019" i="105"/>
  <c r="L5018" i="105"/>
  <c r="L5017" i="105"/>
  <c r="L5016" i="105"/>
  <c r="L5015" i="105"/>
  <c r="L5014" i="105"/>
  <c r="L5013" i="105"/>
  <c r="L5012" i="105"/>
  <c r="L5011" i="105"/>
  <c r="L5010" i="105"/>
  <c r="L5009" i="105"/>
  <c r="L5008" i="105"/>
  <c r="L5007" i="105"/>
  <c r="L5006" i="105"/>
  <c r="L5005" i="105"/>
  <c r="L5004" i="105"/>
  <c r="L5003" i="105"/>
  <c r="L5002" i="105"/>
  <c r="L5001" i="105"/>
  <c r="L5000" i="105"/>
  <c r="L4999" i="105"/>
  <c r="L4998" i="105"/>
  <c r="L4997" i="105"/>
  <c r="L4996" i="105"/>
  <c r="L4995" i="105"/>
  <c r="L4994" i="105"/>
  <c r="L4993" i="105"/>
  <c r="L4992" i="105"/>
  <c r="L4991" i="105"/>
  <c r="L4990" i="105"/>
  <c r="L4989" i="105"/>
  <c r="L4988" i="105"/>
  <c r="L4987" i="105"/>
  <c r="L4986" i="105"/>
  <c r="L4985" i="105"/>
  <c r="L4984" i="105"/>
  <c r="L4983" i="105"/>
  <c r="L4982" i="105"/>
  <c r="L4981" i="105"/>
  <c r="L4980" i="105"/>
  <c r="L4979" i="105"/>
  <c r="L4978" i="105"/>
  <c r="L4977" i="105"/>
  <c r="L4976" i="105"/>
  <c r="L4975" i="105"/>
  <c r="L4974" i="105"/>
  <c r="L4973" i="105"/>
  <c r="L4972" i="105"/>
  <c r="L4971" i="105"/>
  <c r="L4970" i="105"/>
  <c r="L4969" i="105"/>
  <c r="L4968" i="105"/>
  <c r="L4967" i="105"/>
  <c r="L4966" i="105"/>
  <c r="L4965" i="105"/>
  <c r="L4964" i="105"/>
  <c r="L4963" i="105"/>
  <c r="L4962" i="105"/>
  <c r="L4961" i="105"/>
  <c r="L4960" i="105"/>
  <c r="L4959" i="105"/>
  <c r="L4958" i="105"/>
  <c r="L4957" i="105"/>
  <c r="L4956" i="105"/>
  <c r="L4955" i="105"/>
  <c r="L4954" i="105"/>
  <c r="L4953" i="105"/>
  <c r="L4952" i="105"/>
  <c r="L4951" i="105"/>
  <c r="L4950" i="105"/>
  <c r="L4949" i="105"/>
  <c r="L4948" i="105"/>
  <c r="L4947" i="105"/>
  <c r="L4946" i="105"/>
  <c r="L4945" i="105"/>
  <c r="L4944" i="105"/>
  <c r="L4943" i="105"/>
  <c r="L4942" i="105"/>
  <c r="L4941" i="105"/>
  <c r="L4940" i="105"/>
  <c r="L4939" i="105"/>
  <c r="L4938" i="105"/>
  <c r="L4937" i="105"/>
  <c r="L4936" i="105"/>
  <c r="L4935" i="105"/>
  <c r="L4934" i="105"/>
  <c r="L4933" i="105"/>
  <c r="L4932" i="105"/>
  <c r="L4931" i="105"/>
  <c r="L4930" i="105"/>
  <c r="L4929" i="105"/>
  <c r="L4928" i="105"/>
  <c r="L4927" i="105"/>
  <c r="L4926" i="105"/>
  <c r="L4925" i="105"/>
  <c r="L4924" i="105"/>
  <c r="L4923" i="105"/>
  <c r="L4922" i="105"/>
  <c r="L4921" i="105"/>
  <c r="L4920" i="105"/>
  <c r="L4919" i="105"/>
  <c r="L4918" i="105"/>
  <c r="L4917" i="105"/>
  <c r="L4916" i="105"/>
  <c r="L4915" i="105"/>
  <c r="L4914" i="105"/>
  <c r="L4913" i="105"/>
  <c r="L4912" i="105"/>
  <c r="L4911" i="105"/>
  <c r="L4910" i="105"/>
  <c r="L4909" i="105"/>
  <c r="L4908" i="105"/>
  <c r="L4907" i="105"/>
  <c r="L4906" i="105"/>
  <c r="L4905" i="105"/>
  <c r="L4904" i="105"/>
  <c r="L4903" i="105"/>
  <c r="L4902" i="105"/>
  <c r="L4901" i="105"/>
  <c r="L4900" i="105"/>
  <c r="L4899" i="105"/>
  <c r="L4898" i="105"/>
  <c r="L4897" i="105"/>
  <c r="L4896" i="105"/>
  <c r="L4895" i="105"/>
  <c r="L4894" i="105"/>
  <c r="L4893" i="105"/>
  <c r="L4892" i="105"/>
  <c r="L4891" i="105"/>
  <c r="L4890" i="105"/>
  <c r="L4889" i="105"/>
  <c r="L4888" i="105"/>
  <c r="L4887" i="105"/>
  <c r="L4886" i="105"/>
  <c r="L4885" i="105"/>
  <c r="L4884" i="105"/>
  <c r="L4883" i="105"/>
  <c r="L4882" i="105"/>
  <c r="L4881" i="105"/>
  <c r="L4880" i="105"/>
  <c r="L4879" i="105"/>
  <c r="L4878" i="105"/>
  <c r="L4877" i="105"/>
  <c r="L4876" i="105"/>
  <c r="L4875" i="105"/>
  <c r="L4874" i="105"/>
  <c r="L4873" i="105"/>
  <c r="L4872" i="105"/>
  <c r="L4871" i="105"/>
  <c r="L4870" i="105"/>
  <c r="L4869" i="105"/>
  <c r="L4868" i="105"/>
  <c r="L4867" i="105"/>
  <c r="L4866" i="105"/>
  <c r="L4865" i="105"/>
  <c r="L4864" i="105"/>
  <c r="L4863" i="105"/>
  <c r="L4862" i="105"/>
  <c r="L4861" i="105"/>
  <c r="L4860" i="105"/>
  <c r="L4859" i="105"/>
  <c r="L4858" i="105"/>
  <c r="L4857" i="105"/>
  <c r="L4856" i="105"/>
  <c r="L4855" i="105"/>
  <c r="L4854" i="105"/>
  <c r="L4853" i="105"/>
  <c r="L4852" i="105"/>
  <c r="L4851" i="105"/>
  <c r="L4850" i="105"/>
  <c r="L4849" i="105"/>
  <c r="L4848" i="105"/>
  <c r="L4847" i="105"/>
  <c r="L4846" i="105"/>
  <c r="L4845" i="105"/>
  <c r="L4844" i="105"/>
  <c r="L4843" i="105"/>
  <c r="L4842" i="105"/>
  <c r="L4841" i="105"/>
  <c r="L4840" i="105"/>
  <c r="L4839" i="105"/>
  <c r="L4838" i="105"/>
  <c r="L4837" i="105"/>
  <c r="L4836" i="105"/>
  <c r="L4835" i="105"/>
  <c r="L4834" i="105"/>
  <c r="L4833" i="105"/>
  <c r="L4832" i="105"/>
  <c r="L4831" i="105"/>
  <c r="L4830" i="105"/>
  <c r="L4829" i="105"/>
  <c r="L4828" i="105"/>
  <c r="L4827" i="105"/>
  <c r="L4826" i="105"/>
  <c r="L4825" i="105"/>
  <c r="L4824" i="105"/>
  <c r="L4823" i="105"/>
  <c r="L4822" i="105"/>
  <c r="L4821" i="105"/>
  <c r="L4820" i="105"/>
  <c r="L4819" i="105"/>
  <c r="L4818" i="105"/>
  <c r="L4817" i="105"/>
  <c r="L4816" i="105"/>
  <c r="L4815" i="105"/>
  <c r="L4814" i="105"/>
  <c r="L4813" i="105"/>
  <c r="L4812" i="105"/>
  <c r="L4811" i="105"/>
  <c r="L4810" i="105"/>
  <c r="L4809" i="105"/>
  <c r="L4808" i="105"/>
  <c r="L4807" i="105"/>
  <c r="L4806" i="105"/>
  <c r="L4805" i="105"/>
  <c r="L4804" i="105"/>
  <c r="L4803" i="105"/>
  <c r="L4802" i="105"/>
  <c r="L4801" i="105"/>
  <c r="L4800" i="105"/>
  <c r="L4799" i="105"/>
  <c r="L4798" i="105"/>
  <c r="L4797" i="105"/>
  <c r="L4796" i="105"/>
  <c r="L4795" i="105"/>
  <c r="L4794" i="105"/>
  <c r="L4793" i="105"/>
  <c r="L4792" i="105"/>
  <c r="L4791" i="105"/>
  <c r="L4790" i="105"/>
  <c r="L4789" i="105"/>
  <c r="L4788" i="105"/>
  <c r="L4787" i="105"/>
  <c r="L4786" i="105"/>
  <c r="L4785" i="105"/>
  <c r="L4784" i="105"/>
  <c r="L4783" i="105"/>
  <c r="L4782" i="105"/>
  <c r="L4781" i="105"/>
  <c r="L4780" i="105"/>
  <c r="L4779" i="105"/>
  <c r="L4778" i="105"/>
  <c r="L4777" i="105"/>
  <c r="L4776" i="105"/>
  <c r="L4775" i="105"/>
  <c r="L4774" i="105"/>
  <c r="L4773" i="105"/>
  <c r="L4772" i="105"/>
  <c r="L4771" i="105"/>
  <c r="L4770" i="105"/>
  <c r="L4769" i="105"/>
  <c r="L4768" i="105"/>
  <c r="L4767" i="105"/>
  <c r="L4766" i="105"/>
  <c r="L4765" i="105"/>
  <c r="L4764" i="105"/>
  <c r="L4763" i="105"/>
  <c r="L4762" i="105"/>
  <c r="L4761" i="105"/>
  <c r="L4760" i="105"/>
  <c r="L4759" i="105"/>
  <c r="L4758" i="105"/>
  <c r="L4757" i="105"/>
  <c r="L4756" i="105"/>
  <c r="L4755" i="105"/>
  <c r="L4754" i="105"/>
  <c r="L4753" i="105"/>
  <c r="L4752" i="105"/>
  <c r="L4751" i="105"/>
  <c r="L4750" i="105"/>
  <c r="L4749" i="105"/>
  <c r="L4748" i="105"/>
  <c r="L4747" i="105"/>
  <c r="L4746" i="105"/>
  <c r="L4745" i="105"/>
  <c r="L4744" i="105"/>
  <c r="L4743" i="105"/>
  <c r="L4742" i="105"/>
  <c r="L4741" i="105"/>
  <c r="L4740" i="105"/>
  <c r="L4739" i="105"/>
  <c r="L4738" i="105"/>
  <c r="L4737" i="105"/>
  <c r="L4736" i="105"/>
  <c r="L4735" i="105"/>
  <c r="L4734" i="105"/>
  <c r="L4733" i="105"/>
  <c r="L4732" i="105"/>
  <c r="L4731" i="105"/>
  <c r="L4730" i="105"/>
  <c r="L4729" i="105"/>
  <c r="L4728" i="105"/>
  <c r="L4727" i="105"/>
  <c r="L4726" i="105"/>
  <c r="L4725" i="105"/>
  <c r="L4724" i="105"/>
  <c r="L4723" i="105"/>
  <c r="L4722" i="105"/>
  <c r="L4721" i="105"/>
  <c r="L4720" i="105"/>
  <c r="L4719" i="105"/>
  <c r="L4718" i="105"/>
  <c r="L4717" i="105"/>
  <c r="L4716" i="105"/>
  <c r="L4715" i="105"/>
  <c r="L4714" i="105"/>
  <c r="L4713" i="105"/>
  <c r="L4712" i="105"/>
  <c r="L4711" i="105"/>
  <c r="L4710" i="105"/>
  <c r="L4709" i="105"/>
  <c r="L4708" i="105"/>
  <c r="L4707" i="105"/>
  <c r="L4706" i="105"/>
  <c r="L4705" i="105"/>
  <c r="L4704" i="105"/>
  <c r="L4703" i="105"/>
  <c r="L4702" i="105"/>
  <c r="L4701" i="105"/>
  <c r="L4700" i="105"/>
  <c r="L4699" i="105"/>
  <c r="L4698" i="105"/>
  <c r="L4697" i="105"/>
  <c r="L4696" i="105"/>
  <c r="L4695" i="105"/>
  <c r="L4694" i="105"/>
  <c r="L4693" i="105"/>
  <c r="L4692" i="105"/>
  <c r="L4691" i="105"/>
  <c r="L4690" i="105"/>
  <c r="L4689" i="105"/>
  <c r="L4688" i="105"/>
  <c r="L4687" i="105"/>
  <c r="L4686" i="105"/>
  <c r="L4685" i="105"/>
  <c r="L4684" i="105"/>
  <c r="L4683" i="105"/>
  <c r="L4682" i="105"/>
  <c r="L4681" i="105"/>
  <c r="L4680" i="105"/>
  <c r="L4679" i="105"/>
  <c r="L4678" i="105"/>
  <c r="L4677" i="105"/>
  <c r="L4676" i="105"/>
  <c r="L4675" i="105"/>
  <c r="L4674" i="105"/>
  <c r="L4673" i="105"/>
  <c r="L4672" i="105"/>
  <c r="L4671" i="105"/>
  <c r="L4670" i="105"/>
  <c r="L4669" i="105"/>
  <c r="L4668" i="105"/>
  <c r="L4667" i="105"/>
  <c r="L4666" i="105"/>
  <c r="L4665" i="105"/>
  <c r="L4664" i="105"/>
  <c r="L4663" i="105"/>
  <c r="L4662" i="105"/>
  <c r="L4661" i="105"/>
  <c r="L4660" i="105"/>
  <c r="L4659" i="105"/>
  <c r="L4658" i="105"/>
  <c r="L4657" i="105"/>
  <c r="L4656" i="105"/>
  <c r="L4655" i="105"/>
  <c r="L4654" i="105"/>
  <c r="L4653" i="105"/>
  <c r="L4652" i="105"/>
  <c r="L4651" i="105"/>
  <c r="L4650" i="105"/>
  <c r="L4649" i="105"/>
  <c r="L4648" i="105"/>
  <c r="L4647" i="105"/>
  <c r="L4646" i="105"/>
  <c r="L4645" i="105"/>
  <c r="L4644" i="105"/>
  <c r="L4643" i="105"/>
  <c r="L4642" i="105"/>
  <c r="L4641" i="105"/>
  <c r="L4640" i="105"/>
  <c r="L4639" i="105"/>
  <c r="L4638" i="105"/>
  <c r="L4637" i="105"/>
  <c r="L4636" i="105"/>
  <c r="L4635" i="105"/>
  <c r="L4634" i="105"/>
  <c r="L4633" i="105"/>
  <c r="L4632" i="105"/>
  <c r="L4631" i="105"/>
  <c r="L4630" i="105"/>
  <c r="L4629" i="105"/>
  <c r="L4628" i="105"/>
  <c r="L4627" i="105"/>
  <c r="L4626" i="105"/>
  <c r="L4625" i="105"/>
  <c r="L4624" i="105"/>
  <c r="L4623" i="105"/>
  <c r="L4622" i="105"/>
  <c r="L4621" i="105"/>
  <c r="L4620" i="105"/>
  <c r="L4619" i="105"/>
  <c r="L4618" i="105"/>
  <c r="L4617" i="105"/>
  <c r="L4616" i="105"/>
  <c r="L4615" i="105"/>
  <c r="L4614" i="105"/>
  <c r="L4613" i="105"/>
  <c r="L4612" i="105"/>
  <c r="L4611" i="105"/>
  <c r="L4610" i="105"/>
  <c r="L4609" i="105"/>
  <c r="L4608" i="105"/>
  <c r="L4607" i="105"/>
  <c r="L4606" i="105"/>
  <c r="L4605" i="105"/>
  <c r="L4604" i="105"/>
  <c r="L4603" i="105"/>
  <c r="L4602" i="105"/>
  <c r="L4601" i="105"/>
  <c r="L4600" i="105"/>
  <c r="L4599" i="105"/>
  <c r="L4598" i="105"/>
  <c r="L4597" i="105"/>
  <c r="L4596" i="105"/>
  <c r="L4595" i="105"/>
  <c r="L4594" i="105"/>
  <c r="L4593" i="105"/>
  <c r="L4592" i="105"/>
  <c r="L4591" i="105"/>
  <c r="L4590" i="105"/>
  <c r="L4589" i="105"/>
  <c r="L4588" i="105"/>
  <c r="L4587" i="105"/>
  <c r="L4586" i="105"/>
  <c r="L4585" i="105"/>
  <c r="L4584" i="105"/>
  <c r="L4583" i="105"/>
  <c r="L4582" i="105"/>
  <c r="L4581" i="105"/>
  <c r="L4580" i="105"/>
  <c r="L4579" i="105"/>
  <c r="L4578" i="105"/>
  <c r="L4577" i="105"/>
  <c r="L4576" i="105"/>
  <c r="L4575" i="105"/>
  <c r="L4574" i="105"/>
  <c r="L4573" i="105"/>
  <c r="L4572" i="105"/>
  <c r="L4571" i="105"/>
  <c r="L4570" i="105"/>
  <c r="L4569" i="105"/>
  <c r="L4568" i="105"/>
  <c r="L4567" i="105"/>
  <c r="L4566" i="105"/>
  <c r="L4565" i="105"/>
  <c r="L4564" i="105"/>
  <c r="L4563" i="105"/>
  <c r="L4562" i="105"/>
  <c r="L4561" i="105"/>
  <c r="L4560" i="105"/>
  <c r="L4559" i="105"/>
  <c r="L4558" i="105"/>
  <c r="L4557" i="105"/>
  <c r="L4556" i="105"/>
  <c r="L4555" i="105"/>
  <c r="L4554" i="105"/>
  <c r="L4553" i="105"/>
  <c r="L4552" i="105"/>
  <c r="L4551" i="105"/>
  <c r="L4550" i="105"/>
  <c r="L4549" i="105"/>
  <c r="L4548" i="105"/>
  <c r="L4547" i="105"/>
  <c r="L4546" i="105"/>
  <c r="L4545" i="105"/>
  <c r="L4544" i="105"/>
  <c r="L4543" i="105"/>
  <c r="L4542" i="105"/>
  <c r="L4541" i="105"/>
  <c r="L4540" i="105"/>
  <c r="L4539" i="105"/>
  <c r="L4538" i="105"/>
  <c r="L4537" i="105"/>
  <c r="L4536" i="105"/>
  <c r="L4535" i="105"/>
  <c r="L4534" i="105"/>
  <c r="L4533" i="105"/>
  <c r="L4532" i="105"/>
  <c r="L4531" i="105"/>
  <c r="L4530" i="105"/>
  <c r="L4529" i="105"/>
  <c r="L4528" i="105"/>
  <c r="L4527" i="105"/>
  <c r="L4526" i="105"/>
  <c r="L4525" i="105"/>
  <c r="L4524" i="105"/>
  <c r="L4523" i="105"/>
  <c r="L4522" i="105"/>
  <c r="L4521" i="105"/>
  <c r="L4520" i="105"/>
  <c r="L4519" i="105"/>
  <c r="L4518" i="105"/>
  <c r="L4517" i="105"/>
  <c r="L4516" i="105"/>
  <c r="L4515" i="105"/>
  <c r="L4514" i="105"/>
  <c r="L4513" i="105"/>
  <c r="L4512" i="105"/>
  <c r="L4511" i="105"/>
  <c r="L4510" i="105"/>
  <c r="L4509" i="105"/>
  <c r="L4508" i="105"/>
  <c r="L4507" i="105"/>
  <c r="L4506" i="105"/>
  <c r="L4505" i="105"/>
  <c r="L4504" i="105"/>
  <c r="L4503" i="105"/>
  <c r="L4502" i="105"/>
  <c r="L4501" i="105"/>
  <c r="L4500" i="105"/>
  <c r="L4499" i="105"/>
  <c r="L4498" i="105"/>
  <c r="L4497" i="105"/>
  <c r="L4496" i="105"/>
  <c r="L4495" i="105"/>
  <c r="L4494" i="105"/>
  <c r="L4493" i="105"/>
  <c r="L4492" i="105"/>
  <c r="L4491" i="105"/>
  <c r="L4490" i="105"/>
  <c r="L4489" i="105"/>
  <c r="L4488" i="105"/>
  <c r="L4487" i="105"/>
  <c r="L4486" i="105"/>
  <c r="L4485" i="105"/>
  <c r="L4484" i="105"/>
  <c r="L4483" i="105"/>
  <c r="L4482" i="105"/>
  <c r="L4481" i="105"/>
  <c r="L4480" i="105"/>
  <c r="L4479" i="105"/>
  <c r="L4478" i="105"/>
  <c r="L4477" i="105"/>
  <c r="L4476" i="105"/>
  <c r="L4475" i="105"/>
  <c r="L4474" i="105"/>
  <c r="L4473" i="105"/>
  <c r="L4472" i="105"/>
  <c r="L4471" i="105"/>
  <c r="L4470" i="105"/>
  <c r="L4469" i="105"/>
  <c r="L4468" i="105"/>
  <c r="L4467" i="105"/>
  <c r="L4466" i="105"/>
  <c r="L4465" i="105"/>
  <c r="L4464" i="105"/>
  <c r="L4463" i="105"/>
  <c r="L4462" i="105"/>
  <c r="L4461" i="105"/>
  <c r="L4460" i="105"/>
  <c r="L4459" i="105"/>
  <c r="L4458" i="105"/>
  <c r="L4457" i="105"/>
  <c r="L4456" i="105"/>
  <c r="L4455" i="105"/>
  <c r="L4454" i="105"/>
  <c r="L4453" i="105"/>
  <c r="L4452" i="105"/>
  <c r="L4451" i="105"/>
  <c r="L4450" i="105"/>
  <c r="L4449" i="105"/>
  <c r="L4448" i="105"/>
  <c r="L4447" i="105"/>
  <c r="L4446" i="105"/>
  <c r="L4445" i="105"/>
  <c r="L4444" i="105"/>
  <c r="L4443" i="105"/>
  <c r="L4442" i="105"/>
  <c r="L4441" i="105"/>
  <c r="L4440" i="105"/>
  <c r="L4439" i="105"/>
  <c r="L4438" i="105"/>
  <c r="L4437" i="105"/>
  <c r="L4436" i="105"/>
  <c r="L4435" i="105"/>
  <c r="L4434" i="105"/>
  <c r="L4433" i="105"/>
  <c r="L4432" i="105"/>
  <c r="L4431" i="105"/>
  <c r="L4430" i="105"/>
  <c r="L4429" i="105"/>
  <c r="L4428" i="105"/>
  <c r="L4427" i="105"/>
  <c r="L4426" i="105"/>
  <c r="L4425" i="105"/>
  <c r="L4424" i="105"/>
  <c r="L4423" i="105"/>
  <c r="L4422" i="105"/>
  <c r="L4421" i="105"/>
  <c r="L4420" i="105"/>
  <c r="L4419" i="105"/>
  <c r="L4418" i="105"/>
  <c r="L4417" i="105"/>
  <c r="L4416" i="105"/>
  <c r="L4415" i="105"/>
  <c r="L4414" i="105"/>
  <c r="L4413" i="105"/>
  <c r="L4412" i="105"/>
  <c r="L4411" i="105"/>
  <c r="L4410" i="105"/>
  <c r="L4409" i="105"/>
  <c r="L4408" i="105"/>
  <c r="L4407" i="105"/>
  <c r="L4406" i="105"/>
  <c r="L4405" i="105"/>
  <c r="L4404" i="105"/>
  <c r="L4403" i="105"/>
  <c r="L4402" i="105"/>
  <c r="L4401" i="105"/>
  <c r="L4400" i="105"/>
  <c r="L4399" i="105"/>
  <c r="L4398" i="105"/>
  <c r="L4397" i="105"/>
  <c r="L4396" i="105"/>
  <c r="L4395" i="105"/>
  <c r="L4394" i="105"/>
  <c r="L4393" i="105"/>
  <c r="L4392" i="105"/>
  <c r="L4391" i="105"/>
  <c r="L4390" i="105"/>
  <c r="L4389" i="105"/>
  <c r="L4388" i="105"/>
  <c r="L4387" i="105"/>
  <c r="L4386" i="105"/>
  <c r="L4385" i="105"/>
  <c r="L4384" i="105"/>
  <c r="L4383" i="105"/>
  <c r="L4382" i="105"/>
  <c r="L4381" i="105"/>
  <c r="L4380" i="105"/>
  <c r="L4379" i="105"/>
  <c r="L4378" i="105"/>
  <c r="L4377" i="105"/>
  <c r="L4376" i="105"/>
  <c r="L4375" i="105"/>
  <c r="L4374" i="105"/>
  <c r="L4373" i="105"/>
  <c r="L4372" i="105"/>
  <c r="L4371" i="105"/>
  <c r="L4370" i="105"/>
  <c r="L4369" i="105"/>
  <c r="L4368" i="105"/>
  <c r="L4367" i="105"/>
  <c r="L4366" i="105"/>
  <c r="L4365" i="105"/>
  <c r="L4364" i="105"/>
  <c r="L4363" i="105"/>
  <c r="L4362" i="105"/>
  <c r="L4361" i="105"/>
  <c r="L4360" i="105"/>
  <c r="L4359" i="105"/>
  <c r="L4358" i="105"/>
  <c r="L4357" i="105"/>
  <c r="L4356" i="105"/>
  <c r="L4355" i="105"/>
  <c r="L4354" i="105"/>
  <c r="L4353" i="105"/>
  <c r="L4352" i="105"/>
  <c r="L4351" i="105"/>
  <c r="L4350" i="105"/>
  <c r="L4349" i="105"/>
  <c r="L4348" i="105"/>
  <c r="L4347" i="105"/>
  <c r="L4346" i="105"/>
  <c r="L4345" i="105"/>
  <c r="L4344" i="105"/>
  <c r="L4343" i="105"/>
  <c r="L4342" i="105"/>
  <c r="L4341" i="105"/>
  <c r="L4340" i="105"/>
  <c r="L4339" i="105"/>
  <c r="L4338" i="105"/>
  <c r="L4337" i="105"/>
  <c r="L4336" i="105"/>
  <c r="L4335" i="105"/>
  <c r="L4334" i="105"/>
  <c r="L4333" i="105"/>
  <c r="L4332" i="105"/>
  <c r="L4331" i="105"/>
  <c r="L4330" i="105"/>
  <c r="L4329" i="105"/>
  <c r="L4328" i="105"/>
  <c r="L4327" i="105"/>
  <c r="L4326" i="105"/>
  <c r="L4325" i="105"/>
  <c r="L4324" i="105"/>
  <c r="L4323" i="105"/>
  <c r="L4322" i="105"/>
  <c r="L4321" i="105"/>
  <c r="L4320" i="105"/>
  <c r="L4319" i="105"/>
  <c r="L4318" i="105"/>
  <c r="L4317" i="105"/>
  <c r="L4316" i="105"/>
  <c r="L4315" i="105"/>
  <c r="L4314" i="105"/>
  <c r="L4313" i="105"/>
  <c r="L4312" i="105"/>
  <c r="L4311" i="105"/>
  <c r="L4310" i="105"/>
  <c r="L4309" i="105"/>
  <c r="L4308" i="105"/>
  <c r="L4307" i="105"/>
  <c r="L4306" i="105"/>
  <c r="L4305" i="105"/>
  <c r="L4304" i="105"/>
  <c r="L4303" i="105"/>
  <c r="L4302" i="105"/>
  <c r="L4301" i="105"/>
  <c r="L4300" i="105"/>
  <c r="L4299" i="105"/>
  <c r="L4298" i="105"/>
  <c r="L4297" i="105"/>
  <c r="L4296" i="105"/>
  <c r="L4295" i="105"/>
  <c r="L4294" i="105"/>
  <c r="L4293" i="105"/>
  <c r="L4292" i="105"/>
  <c r="L4291" i="105"/>
  <c r="L4290" i="105"/>
  <c r="L4289" i="105"/>
  <c r="L4288" i="105"/>
  <c r="L4287" i="105"/>
  <c r="L4286" i="105"/>
  <c r="L4285" i="105"/>
  <c r="L4284" i="105"/>
  <c r="L4283" i="105"/>
  <c r="L4282" i="105"/>
  <c r="L4281" i="105"/>
  <c r="L4280" i="105"/>
  <c r="L4279" i="105"/>
  <c r="L4278" i="105"/>
  <c r="L4277" i="105"/>
  <c r="L4276" i="105"/>
  <c r="L4275" i="105"/>
  <c r="L4274" i="105"/>
  <c r="L4273" i="105"/>
  <c r="L4272" i="105"/>
  <c r="L4271" i="105"/>
  <c r="L4270" i="105"/>
  <c r="L4269" i="105"/>
  <c r="L4268" i="105"/>
  <c r="L4267" i="105"/>
  <c r="L4266" i="105"/>
  <c r="L4265" i="105"/>
  <c r="L4264" i="105"/>
  <c r="L4263" i="105"/>
  <c r="L4262" i="105"/>
  <c r="L4261" i="105"/>
  <c r="L4260" i="105"/>
  <c r="L4259" i="105"/>
  <c r="L4258" i="105"/>
  <c r="L4257" i="105"/>
  <c r="L4256" i="105"/>
  <c r="L4255" i="105"/>
  <c r="L4254" i="105"/>
  <c r="L4253" i="105"/>
  <c r="L4252" i="105"/>
  <c r="L4251" i="105"/>
  <c r="L4250" i="105"/>
  <c r="L4249" i="105"/>
  <c r="L4248" i="105"/>
  <c r="L4247" i="105"/>
  <c r="L4246" i="105"/>
  <c r="L4245" i="105"/>
  <c r="L4244" i="105"/>
  <c r="L4243" i="105"/>
  <c r="L4242" i="105"/>
  <c r="L4241" i="105"/>
  <c r="L4240" i="105"/>
  <c r="L4239" i="105"/>
  <c r="L4238" i="105"/>
  <c r="L4237" i="105"/>
  <c r="L4236" i="105"/>
  <c r="L4235" i="105"/>
  <c r="L4234" i="105"/>
  <c r="L4233" i="105"/>
  <c r="L4232" i="105"/>
  <c r="L4231" i="105"/>
  <c r="L4230" i="105"/>
  <c r="L4229" i="105"/>
  <c r="L4228" i="105"/>
  <c r="L4227" i="105"/>
  <c r="L4226" i="105"/>
  <c r="L4225" i="105"/>
  <c r="L4224" i="105"/>
  <c r="L4223" i="105"/>
  <c r="L4222" i="105"/>
  <c r="L4221" i="105"/>
  <c r="L4220" i="105"/>
  <c r="L4219" i="105"/>
  <c r="L4218" i="105"/>
  <c r="L4217" i="105"/>
  <c r="L4216" i="105"/>
  <c r="L4215" i="105"/>
  <c r="L4214" i="105"/>
  <c r="L4213" i="105"/>
  <c r="L4212" i="105"/>
  <c r="L4211" i="105"/>
  <c r="L4210" i="105"/>
  <c r="L4209" i="105"/>
  <c r="L4208" i="105"/>
  <c r="L4207" i="105"/>
  <c r="L4206" i="105"/>
  <c r="L4205" i="105"/>
  <c r="L4204" i="105"/>
  <c r="L4203" i="105"/>
  <c r="L4202" i="105"/>
  <c r="L4201" i="105"/>
  <c r="L4200" i="105"/>
  <c r="L4199" i="105"/>
  <c r="L4198" i="105"/>
  <c r="L4197" i="105"/>
  <c r="L4196" i="105"/>
  <c r="L4195" i="105"/>
  <c r="L4194" i="105"/>
  <c r="L4193" i="105"/>
  <c r="L4192" i="105"/>
  <c r="L4191" i="105"/>
  <c r="L4190" i="105"/>
  <c r="L4189" i="105"/>
  <c r="L4188" i="105"/>
  <c r="L4187" i="105"/>
  <c r="L4186" i="105"/>
  <c r="L4185" i="105"/>
  <c r="L4184" i="105"/>
  <c r="L4183" i="105"/>
  <c r="L4182" i="105"/>
  <c r="L4181" i="105"/>
  <c r="L4180" i="105"/>
  <c r="L4179" i="105"/>
  <c r="L4178" i="105"/>
  <c r="L4177" i="105"/>
  <c r="L4176" i="105"/>
  <c r="L4175" i="105"/>
  <c r="L4174" i="105"/>
  <c r="L4173" i="105"/>
  <c r="L4172" i="105"/>
  <c r="L4171" i="105"/>
  <c r="L4170" i="105"/>
  <c r="L4169" i="105"/>
  <c r="L4168" i="105"/>
  <c r="L4167" i="105"/>
  <c r="L4166" i="105"/>
  <c r="L4165" i="105"/>
  <c r="L4164" i="105"/>
  <c r="L4163" i="105"/>
  <c r="L4162" i="105"/>
  <c r="L4161" i="105"/>
  <c r="L4160" i="105"/>
  <c r="L4159" i="105"/>
  <c r="L4158" i="105"/>
  <c r="L4157" i="105"/>
  <c r="L4156" i="105"/>
  <c r="L4155" i="105"/>
  <c r="L4154" i="105"/>
  <c r="L4153" i="105"/>
  <c r="L4152" i="105"/>
  <c r="L4151" i="105"/>
  <c r="L4150" i="105"/>
  <c r="L4149" i="105"/>
  <c r="L4148" i="105"/>
  <c r="L4147" i="105"/>
  <c r="L4146" i="105"/>
  <c r="L4145" i="105"/>
  <c r="L4144" i="105"/>
  <c r="L4143" i="105"/>
  <c r="L4142" i="105"/>
  <c r="L4141" i="105"/>
  <c r="L4140" i="105"/>
  <c r="L4139" i="105"/>
  <c r="L4138" i="105"/>
  <c r="L4137" i="105"/>
  <c r="L4136" i="105"/>
  <c r="L4135" i="105"/>
  <c r="L4134" i="105"/>
  <c r="L4133" i="105"/>
  <c r="L4132" i="105"/>
  <c r="L4131" i="105"/>
  <c r="L4130" i="105"/>
  <c r="L4129" i="105"/>
  <c r="L4128" i="105"/>
  <c r="L4127" i="105"/>
  <c r="L4126" i="105"/>
  <c r="L4125" i="105"/>
  <c r="L4124" i="105"/>
  <c r="L4123" i="105"/>
  <c r="L4122" i="105"/>
  <c r="L4121" i="105"/>
  <c r="L4120" i="105"/>
  <c r="L4119" i="105"/>
  <c r="L4118" i="105"/>
  <c r="L4117" i="105"/>
  <c r="L4116" i="105"/>
  <c r="L4115" i="105"/>
  <c r="L4114" i="105"/>
  <c r="L4113" i="105"/>
  <c r="L4112" i="105"/>
  <c r="L4111" i="105"/>
  <c r="L4110" i="105"/>
  <c r="L4109" i="105"/>
  <c r="L4108" i="105"/>
  <c r="L4107" i="105"/>
  <c r="L4106" i="105"/>
  <c r="L4105" i="105"/>
  <c r="L4104" i="105"/>
  <c r="L4103" i="105"/>
  <c r="L4102" i="105"/>
  <c r="L4101" i="105"/>
  <c r="L4100" i="105"/>
  <c r="L4099" i="105"/>
  <c r="L4098" i="105"/>
  <c r="L4097" i="105"/>
  <c r="L4096" i="105"/>
  <c r="L4095" i="105"/>
  <c r="L4094" i="105"/>
  <c r="L4093" i="105"/>
  <c r="L4092" i="105"/>
  <c r="L4091" i="105"/>
  <c r="L4090" i="105"/>
  <c r="L4089" i="105"/>
  <c r="L4088" i="105"/>
  <c r="L4087" i="105"/>
  <c r="L4086" i="105"/>
  <c r="L4085" i="105"/>
  <c r="L4084" i="105"/>
  <c r="L4083" i="105"/>
  <c r="L4082" i="105"/>
  <c r="L4081" i="105"/>
  <c r="L4080" i="105"/>
  <c r="L4079" i="105"/>
  <c r="L4078" i="105"/>
  <c r="L4077" i="105"/>
  <c r="L4076" i="105"/>
  <c r="L4075" i="105"/>
  <c r="L4074" i="105"/>
  <c r="L4073" i="105"/>
  <c r="L4072" i="105"/>
  <c r="L4071" i="105"/>
  <c r="L4070" i="105"/>
  <c r="L4069" i="105"/>
  <c r="L4068" i="105"/>
  <c r="L4067" i="105"/>
  <c r="L4066" i="105"/>
  <c r="L4065" i="105"/>
  <c r="L4064" i="105"/>
  <c r="L4063" i="105"/>
  <c r="L4062" i="105"/>
  <c r="L4061" i="105"/>
  <c r="L4060" i="105"/>
  <c r="L4059" i="105"/>
  <c r="L4058" i="105"/>
  <c r="L4057" i="105"/>
  <c r="L4056" i="105"/>
  <c r="L4055" i="105"/>
  <c r="L4054" i="105"/>
  <c r="L4053" i="105"/>
  <c r="L4052" i="105"/>
  <c r="L4051" i="105"/>
  <c r="L4050" i="105"/>
  <c r="L4049" i="105"/>
  <c r="L4048" i="105"/>
  <c r="L4047" i="105"/>
  <c r="L4046" i="105"/>
  <c r="L4045" i="105"/>
  <c r="L4044" i="105"/>
  <c r="L4043" i="105"/>
  <c r="L4042" i="105"/>
  <c r="L4041" i="105"/>
  <c r="L4040" i="105"/>
  <c r="L4039" i="105"/>
  <c r="L4038" i="105"/>
  <c r="L4037" i="105"/>
  <c r="L4036" i="105"/>
  <c r="L4035" i="105"/>
  <c r="L4034" i="105"/>
  <c r="L4033" i="105"/>
  <c r="L4032" i="105"/>
  <c r="L4031" i="105"/>
  <c r="L4030" i="105"/>
  <c r="L4029" i="105"/>
  <c r="L4028" i="105"/>
  <c r="L4027" i="105"/>
  <c r="L4026" i="105"/>
  <c r="L4025" i="105"/>
  <c r="L4024" i="105"/>
  <c r="L4023" i="105"/>
  <c r="L4022" i="105"/>
  <c r="L4021" i="105"/>
  <c r="L4020" i="105"/>
  <c r="L4019" i="105"/>
  <c r="L4018" i="105"/>
  <c r="L4017" i="105"/>
  <c r="L4016" i="105"/>
  <c r="L4015" i="105"/>
  <c r="L4014" i="105"/>
  <c r="L4013" i="105"/>
  <c r="L4012" i="105"/>
  <c r="L4011" i="105"/>
  <c r="L4010" i="105"/>
  <c r="L4009" i="105"/>
  <c r="L4008" i="105"/>
  <c r="L4007" i="105"/>
  <c r="L4006" i="105"/>
  <c r="L4005" i="105"/>
  <c r="L4004" i="105"/>
  <c r="L4003" i="105"/>
  <c r="L4002" i="105"/>
  <c r="L4001" i="105"/>
  <c r="L4000" i="105"/>
  <c r="L3999" i="105"/>
  <c r="L3998" i="105"/>
  <c r="L3997" i="105"/>
  <c r="L3996" i="105"/>
  <c r="L3995" i="105"/>
  <c r="L3994" i="105"/>
  <c r="L3993" i="105"/>
  <c r="L3992" i="105"/>
  <c r="L3991" i="105"/>
  <c r="L3990" i="105"/>
  <c r="L3989" i="105"/>
  <c r="L3988" i="105"/>
  <c r="L3987" i="105"/>
  <c r="L3986" i="105"/>
  <c r="L3985" i="105"/>
  <c r="L3984" i="105"/>
  <c r="L3983" i="105"/>
  <c r="L3982" i="105"/>
  <c r="L3981" i="105"/>
  <c r="L3980" i="105"/>
  <c r="L3979" i="105"/>
  <c r="L3978" i="105"/>
  <c r="L3977" i="105"/>
  <c r="L3976" i="105"/>
  <c r="L3975" i="105"/>
  <c r="L3974" i="105"/>
  <c r="L3973" i="105"/>
  <c r="L3972" i="105"/>
  <c r="L3971" i="105"/>
  <c r="L3970" i="105"/>
  <c r="L3969" i="105"/>
  <c r="L3968" i="105"/>
  <c r="L3967" i="105"/>
  <c r="L3966" i="105"/>
  <c r="L3965" i="105"/>
  <c r="L3964" i="105"/>
  <c r="L3963" i="105"/>
  <c r="L3962" i="105"/>
  <c r="L3961" i="105"/>
  <c r="L3960" i="105"/>
  <c r="L3959" i="105"/>
  <c r="L3958" i="105"/>
  <c r="L3957" i="105"/>
  <c r="L3956" i="105"/>
  <c r="L3955" i="105"/>
  <c r="L3954" i="105"/>
  <c r="L3953" i="105"/>
  <c r="L3952" i="105"/>
  <c r="L3951" i="105"/>
  <c r="L3950" i="105"/>
  <c r="L3949" i="105"/>
  <c r="L3948" i="105"/>
  <c r="L3947" i="105"/>
  <c r="L3946" i="105"/>
  <c r="L3945" i="105"/>
  <c r="L3944" i="105"/>
  <c r="L3943" i="105"/>
  <c r="L3942" i="105"/>
  <c r="L3941" i="105"/>
  <c r="L3940" i="105"/>
  <c r="L3939" i="105"/>
  <c r="L3938" i="105"/>
  <c r="L3937" i="105"/>
  <c r="L3936" i="105"/>
  <c r="L3935" i="105"/>
  <c r="L3934" i="105"/>
  <c r="L3933" i="105"/>
  <c r="L3932" i="105"/>
  <c r="L3931" i="105"/>
  <c r="L3930" i="105"/>
  <c r="L3929" i="105"/>
  <c r="L3928" i="105"/>
  <c r="L3927" i="105"/>
  <c r="L3926" i="105"/>
  <c r="L3925" i="105"/>
  <c r="L3924" i="105"/>
  <c r="L3923" i="105"/>
  <c r="L3922" i="105"/>
  <c r="L3921" i="105"/>
  <c r="L3920" i="105"/>
  <c r="L3919" i="105"/>
  <c r="L3918" i="105"/>
  <c r="L3917" i="105"/>
  <c r="L3916" i="105"/>
  <c r="L3915" i="105"/>
  <c r="L3914" i="105"/>
  <c r="L3913" i="105"/>
  <c r="L3912" i="105"/>
  <c r="L3911" i="105"/>
  <c r="L3910" i="105"/>
  <c r="L3909" i="105"/>
  <c r="L3908" i="105"/>
  <c r="L3907" i="105"/>
  <c r="L3906" i="105"/>
  <c r="L3905" i="105"/>
  <c r="L3904" i="105"/>
  <c r="L3903" i="105"/>
  <c r="L3902" i="105"/>
  <c r="L3901" i="105"/>
  <c r="L3900" i="105"/>
  <c r="L3899" i="105"/>
  <c r="L3898" i="105"/>
  <c r="L3897" i="105"/>
  <c r="L3896" i="105"/>
  <c r="L3895" i="105"/>
  <c r="L3894" i="105"/>
  <c r="L3893" i="105"/>
  <c r="L3892" i="105"/>
  <c r="L3891" i="105"/>
  <c r="L3890" i="105"/>
  <c r="L3889" i="105"/>
  <c r="L3888" i="105"/>
  <c r="L3887" i="105"/>
  <c r="L3886" i="105"/>
  <c r="L3885" i="105"/>
  <c r="L3884" i="105"/>
  <c r="L3883" i="105"/>
  <c r="L3882" i="105"/>
  <c r="L3881" i="105"/>
  <c r="L3880" i="105"/>
  <c r="L3879" i="105"/>
  <c r="L3878" i="105"/>
  <c r="L3877" i="105"/>
  <c r="L3876" i="105"/>
  <c r="L3875" i="105"/>
  <c r="L3874" i="105"/>
  <c r="L3873" i="105"/>
  <c r="L3872" i="105"/>
  <c r="L3871" i="105"/>
  <c r="L3870" i="105"/>
  <c r="L3869" i="105"/>
  <c r="L3868" i="105"/>
  <c r="L3867" i="105"/>
  <c r="L3866" i="105"/>
  <c r="L3865" i="105"/>
  <c r="L3864" i="105"/>
  <c r="L3863" i="105"/>
  <c r="L3862" i="105"/>
  <c r="L3861" i="105"/>
  <c r="L3860" i="105"/>
  <c r="L3859" i="105"/>
  <c r="L3858" i="105"/>
  <c r="L3857" i="105"/>
  <c r="L3856" i="105"/>
  <c r="L3855" i="105"/>
  <c r="L3854" i="105"/>
  <c r="L3853" i="105"/>
  <c r="L3852" i="105"/>
  <c r="L3851" i="105"/>
  <c r="L3850" i="105"/>
  <c r="L3849" i="105"/>
  <c r="L3848" i="105"/>
  <c r="L3847" i="105"/>
  <c r="L3846" i="105"/>
  <c r="L3845" i="105"/>
  <c r="L3844" i="105"/>
  <c r="L3843" i="105"/>
  <c r="L3842" i="105"/>
  <c r="L3841" i="105"/>
  <c r="L3840" i="105"/>
  <c r="L3839" i="105"/>
  <c r="L3838" i="105"/>
  <c r="L3837" i="105"/>
  <c r="L3836" i="105"/>
  <c r="L3835" i="105"/>
  <c r="L3834" i="105"/>
  <c r="L3833" i="105"/>
  <c r="L3832" i="105"/>
  <c r="L3831" i="105"/>
  <c r="L3830" i="105"/>
  <c r="L3829" i="105"/>
  <c r="L3828" i="105"/>
  <c r="L3827" i="105"/>
  <c r="L3826" i="105"/>
  <c r="L3825" i="105"/>
  <c r="L3824" i="105"/>
  <c r="L3823" i="105"/>
  <c r="L3822" i="105"/>
  <c r="L3821" i="105"/>
  <c r="L3820" i="105"/>
  <c r="L3819" i="105"/>
  <c r="L3818" i="105"/>
  <c r="L3817" i="105"/>
  <c r="L3816" i="105"/>
  <c r="L3815" i="105"/>
  <c r="L3814" i="105"/>
  <c r="L3813" i="105"/>
  <c r="L3812" i="105"/>
  <c r="L3811" i="105"/>
  <c r="L3810" i="105"/>
  <c r="L3809" i="105"/>
  <c r="L3808" i="105"/>
  <c r="L3807" i="105"/>
  <c r="L3806" i="105"/>
  <c r="L3805" i="105"/>
  <c r="L3804" i="105"/>
  <c r="L3803" i="105"/>
  <c r="L3802" i="105"/>
  <c r="L3801" i="105"/>
  <c r="L3800" i="105"/>
  <c r="L3799" i="105"/>
  <c r="L3798" i="105"/>
  <c r="L3797" i="105"/>
  <c r="L3796" i="105"/>
  <c r="L3795" i="105"/>
  <c r="L3794" i="105"/>
  <c r="L3793" i="105"/>
  <c r="L3792" i="105"/>
  <c r="L3791" i="105"/>
  <c r="L3790" i="105"/>
  <c r="L3789" i="105"/>
  <c r="L3788" i="105"/>
  <c r="L3787" i="105"/>
  <c r="L3786" i="105"/>
  <c r="L3785" i="105"/>
  <c r="L3784" i="105"/>
  <c r="L3783" i="105"/>
  <c r="L3782" i="105"/>
  <c r="L3781" i="105"/>
  <c r="L3780" i="105"/>
  <c r="L3779" i="105"/>
  <c r="L3778" i="105"/>
  <c r="L3777" i="105"/>
  <c r="L3776" i="105"/>
  <c r="L3775" i="105"/>
  <c r="L3774" i="105"/>
  <c r="L3773" i="105"/>
  <c r="L3772" i="105"/>
  <c r="L3771" i="105"/>
  <c r="L3770" i="105"/>
  <c r="L3769" i="105"/>
  <c r="L3768" i="105"/>
  <c r="L3767" i="105"/>
  <c r="L3766" i="105"/>
  <c r="L3765" i="105"/>
  <c r="L3764" i="105"/>
  <c r="L3763" i="105"/>
  <c r="L3762" i="105"/>
  <c r="L3761" i="105"/>
  <c r="L3760" i="105"/>
  <c r="L3759" i="105"/>
  <c r="L3758" i="105"/>
  <c r="L3757" i="105"/>
  <c r="L3756" i="105"/>
  <c r="L3755" i="105"/>
  <c r="L3754" i="105"/>
  <c r="L3753" i="105"/>
  <c r="L3752" i="105"/>
  <c r="L3751" i="105"/>
  <c r="L3750" i="105"/>
  <c r="L3749" i="105"/>
  <c r="L3748" i="105"/>
  <c r="L3747" i="105"/>
  <c r="L3746" i="105"/>
  <c r="L3745" i="105"/>
  <c r="L3744" i="105"/>
  <c r="L3743" i="105"/>
  <c r="L3742" i="105"/>
  <c r="L3741" i="105"/>
  <c r="L3740" i="105"/>
  <c r="L3739" i="105"/>
  <c r="L3738" i="105"/>
  <c r="L3737" i="105"/>
  <c r="L3736" i="105"/>
  <c r="L3735" i="105"/>
  <c r="L3734" i="105"/>
  <c r="L3733" i="105"/>
  <c r="L3732" i="105"/>
  <c r="L3731" i="105"/>
  <c r="L3730" i="105"/>
  <c r="L3729" i="105"/>
  <c r="L3728" i="105"/>
  <c r="L3727" i="105"/>
  <c r="L3726" i="105"/>
  <c r="L3725" i="105"/>
  <c r="L3724" i="105"/>
  <c r="L3723" i="105"/>
  <c r="L3722" i="105"/>
  <c r="L3721" i="105"/>
  <c r="L3720" i="105"/>
  <c r="L3719" i="105"/>
  <c r="L3718" i="105"/>
  <c r="L3717" i="105"/>
  <c r="L3716" i="105"/>
  <c r="L3715" i="105"/>
  <c r="L3714" i="105"/>
  <c r="L3713" i="105"/>
  <c r="L3712" i="105"/>
  <c r="L3711" i="105"/>
  <c r="L3710" i="105"/>
  <c r="L3709" i="105"/>
  <c r="L3708" i="105"/>
  <c r="L3707" i="105"/>
  <c r="L3706" i="105"/>
  <c r="L3705" i="105"/>
  <c r="L3704" i="105"/>
  <c r="L3703" i="105"/>
  <c r="L3702" i="105"/>
  <c r="L3701" i="105"/>
  <c r="L3700" i="105"/>
  <c r="L3699" i="105"/>
  <c r="L3698" i="105"/>
  <c r="L3697" i="105"/>
  <c r="L3696" i="105"/>
  <c r="L3695" i="105"/>
  <c r="L3694" i="105"/>
  <c r="L3693" i="105"/>
  <c r="L3692" i="105"/>
  <c r="L3691" i="105"/>
  <c r="L3690" i="105"/>
  <c r="L3689" i="105"/>
  <c r="L3688" i="105"/>
  <c r="L3687" i="105"/>
  <c r="L3686" i="105"/>
  <c r="L3685" i="105"/>
  <c r="L3684" i="105"/>
  <c r="L3683" i="105"/>
  <c r="L3682" i="105"/>
  <c r="L3681" i="105"/>
  <c r="L3680" i="105"/>
  <c r="L3679" i="105"/>
  <c r="L3678" i="105"/>
  <c r="L3677" i="105"/>
  <c r="L3676" i="105"/>
  <c r="L3675" i="105"/>
  <c r="L3674" i="105"/>
  <c r="L3673" i="105"/>
  <c r="L3672" i="105"/>
  <c r="L3671" i="105"/>
  <c r="L3670" i="105"/>
  <c r="L3669" i="105"/>
  <c r="L3668" i="105"/>
  <c r="L3667" i="105"/>
  <c r="L3666" i="105"/>
  <c r="L3665" i="105"/>
  <c r="L3664" i="105"/>
  <c r="L3663" i="105"/>
  <c r="L3662" i="105"/>
  <c r="L3661" i="105"/>
  <c r="L3660" i="105"/>
  <c r="L3659" i="105"/>
  <c r="L3658" i="105"/>
  <c r="L3657" i="105"/>
  <c r="L3656" i="105"/>
  <c r="L3655" i="105"/>
  <c r="L3654" i="105"/>
  <c r="L3653" i="105"/>
  <c r="L3652" i="105"/>
  <c r="L3651" i="105"/>
  <c r="L3650" i="105"/>
  <c r="L3649" i="105"/>
  <c r="L3648" i="105"/>
  <c r="L3647" i="105"/>
  <c r="L3646" i="105"/>
  <c r="L3645" i="105"/>
  <c r="L3644" i="105"/>
  <c r="L3643" i="105"/>
  <c r="L3642" i="105"/>
  <c r="L3641" i="105"/>
  <c r="L3640" i="105"/>
  <c r="L3639" i="105"/>
  <c r="L3638" i="105"/>
  <c r="L3637" i="105"/>
  <c r="L3636" i="105"/>
  <c r="L3635" i="105"/>
  <c r="L3634" i="105"/>
  <c r="L3633" i="105"/>
  <c r="L3632" i="105"/>
  <c r="L3631" i="105"/>
  <c r="L3630" i="105"/>
  <c r="L3629" i="105"/>
  <c r="L3628" i="105"/>
  <c r="L3627" i="105"/>
  <c r="L3626" i="105"/>
  <c r="L3625" i="105"/>
  <c r="L3624" i="105"/>
  <c r="L3623" i="105"/>
  <c r="L3622" i="105"/>
  <c r="L3621" i="105"/>
  <c r="L3620" i="105"/>
  <c r="L3619" i="105"/>
  <c r="L3618" i="105"/>
  <c r="L3617" i="105"/>
  <c r="L3616" i="105"/>
  <c r="L3615" i="105"/>
  <c r="L3614" i="105"/>
  <c r="L3613" i="105"/>
  <c r="L3612" i="105"/>
  <c r="L3611" i="105"/>
  <c r="L3610" i="105"/>
  <c r="L3609" i="105"/>
  <c r="L3608" i="105"/>
  <c r="L3607" i="105"/>
  <c r="L3606" i="105"/>
  <c r="L3605" i="105"/>
  <c r="L3604" i="105"/>
  <c r="L3603" i="105"/>
  <c r="L3602" i="105"/>
  <c r="L3601" i="105"/>
  <c r="L3600" i="105"/>
  <c r="L3599" i="105"/>
  <c r="L3598" i="105"/>
  <c r="L3597" i="105"/>
  <c r="L3596" i="105"/>
  <c r="L3595" i="105"/>
  <c r="L3594" i="105"/>
  <c r="L3593" i="105"/>
  <c r="L3592" i="105"/>
  <c r="L3591" i="105"/>
  <c r="L3590" i="105"/>
  <c r="L3589" i="105"/>
  <c r="L3588" i="105"/>
  <c r="L3587" i="105"/>
  <c r="L3586" i="105"/>
  <c r="L3585" i="105"/>
  <c r="L3584" i="105"/>
  <c r="L3583" i="105"/>
  <c r="L3582" i="105"/>
  <c r="L3581" i="105"/>
  <c r="L3580" i="105"/>
  <c r="L3579" i="105"/>
  <c r="L3578" i="105"/>
  <c r="L3577" i="105"/>
  <c r="L3576" i="105"/>
  <c r="L3575" i="105"/>
  <c r="L3574" i="105"/>
  <c r="L3573" i="105"/>
  <c r="L3572" i="105"/>
  <c r="L3571" i="105"/>
  <c r="L3570" i="105"/>
  <c r="L3569" i="105"/>
  <c r="L3568" i="105"/>
  <c r="L3567" i="105"/>
  <c r="L3566" i="105"/>
  <c r="L3565" i="105"/>
  <c r="L3564" i="105"/>
  <c r="L3563" i="105"/>
  <c r="L3562" i="105"/>
  <c r="L3561" i="105"/>
  <c r="L3560" i="105"/>
  <c r="L3559" i="105"/>
  <c r="L3558" i="105"/>
  <c r="L3557" i="105"/>
  <c r="L3556" i="105"/>
  <c r="L3555" i="105"/>
  <c r="L3554" i="105"/>
  <c r="L3553" i="105"/>
  <c r="L3552" i="105"/>
  <c r="L3551" i="105"/>
  <c r="L3550" i="105"/>
  <c r="L3549" i="105"/>
  <c r="L3548" i="105"/>
  <c r="L3547" i="105"/>
  <c r="L3546" i="105"/>
  <c r="L3545" i="105"/>
  <c r="L3544" i="105"/>
  <c r="L3543" i="105"/>
  <c r="L3542" i="105"/>
  <c r="L3541" i="105"/>
  <c r="L3540" i="105"/>
  <c r="L3539" i="105"/>
  <c r="L3538" i="105"/>
  <c r="L3537" i="105"/>
  <c r="L3536" i="105"/>
  <c r="L3535" i="105"/>
  <c r="L3534" i="105"/>
  <c r="L3533" i="105"/>
  <c r="L3532" i="105"/>
  <c r="L3531" i="105"/>
  <c r="L3530" i="105"/>
  <c r="L3529" i="105"/>
  <c r="L3528" i="105"/>
  <c r="L3527" i="105"/>
  <c r="L3526" i="105"/>
  <c r="L3525" i="105"/>
  <c r="L3524" i="105"/>
  <c r="L3523" i="105"/>
  <c r="L3522" i="105"/>
  <c r="L3521" i="105"/>
  <c r="L3520" i="105"/>
  <c r="L3519" i="105"/>
  <c r="L3518" i="105"/>
  <c r="L3517" i="105"/>
  <c r="L3516" i="105"/>
  <c r="L3515" i="105"/>
  <c r="L3514" i="105"/>
  <c r="L3513" i="105"/>
  <c r="L3512" i="105"/>
  <c r="L3511" i="105"/>
  <c r="L3510" i="105"/>
  <c r="L3509" i="105"/>
  <c r="L3508" i="105"/>
  <c r="L3507" i="105"/>
  <c r="L3506" i="105"/>
  <c r="L3505" i="105"/>
  <c r="L3504" i="105"/>
  <c r="L3503" i="105"/>
  <c r="L3502" i="105"/>
  <c r="L3501" i="105"/>
  <c r="L3500" i="105"/>
  <c r="L3499" i="105"/>
  <c r="L3498" i="105"/>
  <c r="L3497" i="105"/>
  <c r="L3496" i="105"/>
  <c r="L3495" i="105"/>
  <c r="L3494" i="105"/>
  <c r="L3493" i="105"/>
  <c r="L3492" i="105"/>
  <c r="L3491" i="105"/>
  <c r="L3490" i="105"/>
  <c r="L3489" i="105"/>
  <c r="L3488" i="105"/>
  <c r="L3487" i="105"/>
  <c r="L3486" i="105"/>
  <c r="L3485" i="105"/>
  <c r="L3484" i="105"/>
  <c r="L3483" i="105"/>
  <c r="L3482" i="105"/>
  <c r="L3481" i="105"/>
  <c r="L3480" i="105"/>
  <c r="L3479" i="105"/>
  <c r="L3478" i="105"/>
  <c r="L3477" i="105"/>
  <c r="L3476" i="105"/>
  <c r="L3475" i="105"/>
  <c r="L3474" i="105"/>
  <c r="L3473" i="105"/>
  <c r="L3472" i="105"/>
  <c r="L3471" i="105"/>
  <c r="L3470" i="105"/>
  <c r="L3469" i="105"/>
  <c r="L3468" i="105"/>
  <c r="L3467" i="105"/>
  <c r="L3466" i="105"/>
  <c r="L3465" i="105"/>
  <c r="L3464" i="105"/>
  <c r="L3463" i="105"/>
  <c r="L3462" i="105"/>
  <c r="L3461" i="105"/>
  <c r="L3460" i="105"/>
  <c r="L3459" i="105"/>
  <c r="L3458" i="105"/>
  <c r="L3457" i="105"/>
  <c r="L3456" i="105"/>
  <c r="L3455" i="105"/>
  <c r="L3454" i="105"/>
  <c r="L3453" i="105"/>
  <c r="L3452" i="105"/>
  <c r="L3451" i="105"/>
  <c r="L3450" i="105"/>
  <c r="L3449" i="105"/>
  <c r="L3448" i="105"/>
  <c r="L3447" i="105"/>
  <c r="L3446" i="105"/>
  <c r="L3445" i="105"/>
  <c r="L3444" i="105"/>
  <c r="L3443" i="105"/>
  <c r="L3442" i="105"/>
  <c r="L3441" i="105"/>
  <c r="L3440" i="105"/>
  <c r="L3439" i="105"/>
  <c r="L3438" i="105"/>
  <c r="L3437" i="105"/>
  <c r="L3436" i="105"/>
  <c r="L3435" i="105"/>
  <c r="L3434" i="105"/>
  <c r="L3433" i="105"/>
  <c r="L3432" i="105"/>
  <c r="L3431" i="105"/>
  <c r="L3430" i="105"/>
  <c r="L3429" i="105"/>
  <c r="L3428" i="105"/>
  <c r="L3427" i="105"/>
  <c r="L3426" i="105"/>
  <c r="L3425" i="105"/>
  <c r="L3424" i="105"/>
  <c r="L3423" i="105"/>
  <c r="L3422" i="105"/>
  <c r="L3421" i="105"/>
  <c r="L3420" i="105"/>
  <c r="L3419" i="105"/>
  <c r="L3418" i="105"/>
  <c r="L3417" i="105"/>
  <c r="L3416" i="105"/>
  <c r="L3415" i="105"/>
  <c r="L3414" i="105"/>
  <c r="L3413" i="105"/>
  <c r="L3412" i="105"/>
  <c r="L3411" i="105"/>
  <c r="L3410" i="105"/>
  <c r="L3409" i="105"/>
  <c r="L3408" i="105"/>
  <c r="L3407" i="105"/>
  <c r="L3406" i="105"/>
  <c r="L3405" i="105"/>
  <c r="L3404" i="105"/>
  <c r="L3403" i="105"/>
  <c r="L3402" i="105"/>
  <c r="L3401" i="105"/>
  <c r="L3400" i="105"/>
  <c r="L3399" i="105"/>
  <c r="L3398" i="105"/>
  <c r="L3397" i="105"/>
  <c r="L3396" i="105"/>
  <c r="L3395" i="105"/>
  <c r="L3394" i="105"/>
  <c r="L3393" i="105"/>
  <c r="L3392" i="105"/>
  <c r="L3391" i="105"/>
  <c r="L3390" i="105"/>
  <c r="L3389" i="105"/>
  <c r="L3388" i="105"/>
  <c r="L3387" i="105"/>
  <c r="L3386" i="105"/>
  <c r="L3385" i="105"/>
  <c r="L3384" i="105"/>
  <c r="L3383" i="105"/>
  <c r="L3382" i="105"/>
  <c r="L3381" i="105"/>
  <c r="L3380" i="105"/>
  <c r="L3379" i="105"/>
  <c r="L3378" i="105"/>
  <c r="L3377" i="105"/>
  <c r="L3376" i="105"/>
  <c r="L3375" i="105"/>
  <c r="L3374" i="105"/>
  <c r="L3373" i="105"/>
  <c r="L3372" i="105"/>
  <c r="L3371" i="105"/>
  <c r="L3370" i="105"/>
  <c r="L3369" i="105"/>
  <c r="L3368" i="105"/>
  <c r="L3367" i="105"/>
  <c r="L3366" i="105"/>
  <c r="L3365" i="105"/>
  <c r="L3364" i="105"/>
  <c r="L3363" i="105"/>
  <c r="L3362" i="105"/>
  <c r="L3361" i="105"/>
  <c r="L3360" i="105"/>
  <c r="L3359" i="105"/>
  <c r="L3358" i="105"/>
  <c r="L3357" i="105"/>
  <c r="L3356" i="105"/>
  <c r="L3355" i="105"/>
  <c r="L3354" i="105"/>
  <c r="L3353" i="105"/>
  <c r="L3352" i="105"/>
  <c r="L3351" i="105"/>
  <c r="L3350" i="105"/>
  <c r="L3349" i="105"/>
  <c r="L3348" i="105"/>
  <c r="L3347" i="105"/>
  <c r="L3346" i="105"/>
  <c r="L3345" i="105"/>
  <c r="L3344" i="105"/>
  <c r="L3343" i="105"/>
  <c r="L3342" i="105"/>
  <c r="L3341" i="105"/>
  <c r="L3340" i="105"/>
  <c r="L3339" i="105"/>
  <c r="L3338" i="105"/>
  <c r="L3337" i="105"/>
  <c r="L3336" i="105"/>
  <c r="L3335" i="105"/>
  <c r="L3334" i="105"/>
  <c r="L3333" i="105"/>
  <c r="L3332" i="105"/>
  <c r="L3331" i="105"/>
  <c r="L3330" i="105"/>
  <c r="L3329" i="105"/>
  <c r="L3328" i="105"/>
  <c r="L3327" i="105"/>
  <c r="L3326" i="105"/>
  <c r="L3325" i="105"/>
  <c r="L3324" i="105"/>
  <c r="L3323" i="105"/>
  <c r="L3322" i="105"/>
  <c r="L3321" i="105"/>
  <c r="L3320" i="105"/>
  <c r="L3319" i="105"/>
  <c r="L3318" i="105"/>
  <c r="L3317" i="105"/>
  <c r="L3316" i="105"/>
  <c r="L3315" i="105"/>
  <c r="L3314" i="105"/>
  <c r="L3313" i="105"/>
  <c r="L3312" i="105"/>
  <c r="L3311" i="105"/>
  <c r="L3310" i="105"/>
  <c r="L3309" i="105"/>
  <c r="L3308" i="105"/>
  <c r="L3307" i="105"/>
  <c r="L3306" i="105"/>
  <c r="L3305" i="105"/>
  <c r="L3304" i="105"/>
  <c r="L3303" i="105"/>
  <c r="L3302" i="105"/>
  <c r="L3301" i="105"/>
  <c r="L3300" i="105"/>
  <c r="L3299" i="105"/>
  <c r="L3298" i="105"/>
  <c r="L3297" i="105"/>
  <c r="L3296" i="105"/>
  <c r="L3295" i="105"/>
  <c r="L3294" i="105"/>
  <c r="L3293" i="105"/>
  <c r="L3292" i="105"/>
  <c r="L3291" i="105"/>
  <c r="L3290" i="105"/>
  <c r="L3289" i="105"/>
  <c r="L3288" i="105"/>
  <c r="L3287" i="105"/>
  <c r="L3286" i="105"/>
  <c r="L3285" i="105"/>
  <c r="L3284" i="105"/>
  <c r="L3283" i="105"/>
  <c r="L3282" i="105"/>
  <c r="L3281" i="105"/>
  <c r="L3280" i="105"/>
  <c r="L3279" i="105"/>
  <c r="L3278" i="105"/>
  <c r="L3277" i="105"/>
  <c r="L3276" i="105"/>
  <c r="L3275" i="105"/>
  <c r="L3274" i="105"/>
  <c r="L3273" i="105"/>
  <c r="L3272" i="105"/>
  <c r="L3271" i="105"/>
  <c r="L3270" i="105"/>
  <c r="L3269" i="105"/>
  <c r="L3268" i="105"/>
  <c r="L3267" i="105"/>
  <c r="L3266" i="105"/>
  <c r="L3265" i="105"/>
  <c r="L3264" i="105"/>
  <c r="L3263" i="105"/>
  <c r="L3262" i="105"/>
  <c r="L3261" i="105"/>
  <c r="L3260" i="105"/>
  <c r="L3259" i="105"/>
  <c r="L3258" i="105"/>
  <c r="L3257" i="105"/>
  <c r="L3256" i="105"/>
  <c r="L3255" i="105"/>
  <c r="L3254" i="105"/>
  <c r="L3253" i="105"/>
  <c r="L3252" i="105"/>
  <c r="L3251" i="105"/>
  <c r="L3250" i="105"/>
  <c r="L3249" i="105"/>
  <c r="L3248" i="105"/>
  <c r="L3247" i="105"/>
  <c r="L3246" i="105"/>
  <c r="L3245" i="105"/>
  <c r="L3244" i="105"/>
  <c r="L3243" i="105"/>
  <c r="L3242" i="105"/>
  <c r="L3241" i="105"/>
  <c r="L3240" i="105"/>
  <c r="L3239" i="105"/>
  <c r="L3238" i="105"/>
  <c r="L3237" i="105"/>
  <c r="L3236" i="105"/>
  <c r="L3235" i="105"/>
  <c r="L3234" i="105"/>
  <c r="L3233" i="105"/>
  <c r="L3232" i="105"/>
  <c r="L3231" i="105"/>
  <c r="L3230" i="105"/>
  <c r="L3229" i="105"/>
  <c r="L3228" i="105"/>
  <c r="L3227" i="105"/>
  <c r="L3226" i="105"/>
  <c r="L3225" i="105"/>
  <c r="L3224" i="105"/>
  <c r="L3223" i="105"/>
  <c r="L3222" i="105"/>
  <c r="L3221" i="105"/>
  <c r="L3220" i="105"/>
  <c r="L3219" i="105"/>
  <c r="L3218" i="105"/>
  <c r="L3217" i="105"/>
  <c r="L3216" i="105"/>
  <c r="L3215" i="105"/>
  <c r="L3214" i="105"/>
  <c r="L3213" i="105"/>
  <c r="L3212" i="105"/>
  <c r="L3211" i="105"/>
  <c r="L3210" i="105"/>
  <c r="L3209" i="105"/>
  <c r="L3208" i="105"/>
  <c r="L3207" i="105"/>
  <c r="L3206" i="105"/>
  <c r="L3205" i="105"/>
  <c r="L3204" i="105"/>
  <c r="L3203" i="105"/>
  <c r="L3202" i="105"/>
  <c r="L3201" i="105"/>
  <c r="L3200" i="105"/>
  <c r="L3199" i="105"/>
  <c r="L3198" i="105"/>
  <c r="L3197" i="105"/>
  <c r="L3196" i="105"/>
  <c r="L3195" i="105"/>
  <c r="L3194" i="105"/>
  <c r="L3193" i="105"/>
  <c r="L3192" i="105"/>
  <c r="L3191" i="105"/>
  <c r="L3190" i="105"/>
  <c r="L3189" i="105"/>
  <c r="L3188" i="105"/>
  <c r="L3187" i="105"/>
  <c r="L3186" i="105"/>
  <c r="L3185" i="105"/>
  <c r="L3184" i="105"/>
  <c r="L3183" i="105"/>
  <c r="L3182" i="105"/>
  <c r="L3181" i="105"/>
  <c r="L3180" i="105"/>
  <c r="L3179" i="105"/>
  <c r="L3178" i="105"/>
  <c r="L3177" i="105"/>
  <c r="L3176" i="105"/>
  <c r="L3175" i="105"/>
  <c r="L3174" i="105"/>
  <c r="L3173" i="105"/>
  <c r="L3172" i="105"/>
  <c r="L3171" i="105"/>
  <c r="L3170" i="105"/>
  <c r="L3169" i="105"/>
  <c r="L3168" i="105"/>
  <c r="L3167" i="105"/>
  <c r="L3166" i="105"/>
  <c r="L3165" i="105"/>
  <c r="L3164" i="105"/>
  <c r="L3163" i="105"/>
  <c r="L3162" i="105"/>
  <c r="L3161" i="105"/>
  <c r="L3160" i="105"/>
  <c r="L3159" i="105"/>
  <c r="L3158" i="105"/>
  <c r="L3157" i="105"/>
  <c r="L3156" i="105"/>
  <c r="L3155" i="105"/>
  <c r="L3154" i="105"/>
  <c r="L3153" i="105"/>
  <c r="L3152" i="105"/>
  <c r="L3151" i="105"/>
  <c r="L3150" i="105"/>
  <c r="L3149" i="105"/>
  <c r="L3148" i="105"/>
  <c r="L3147" i="105"/>
  <c r="L3146" i="105"/>
  <c r="L3145" i="105"/>
  <c r="L3144" i="105"/>
  <c r="L3143" i="105"/>
  <c r="L3142" i="105"/>
  <c r="L3141" i="105"/>
  <c r="L3140" i="105"/>
  <c r="L3139" i="105"/>
  <c r="L3138" i="105"/>
  <c r="L3137" i="105"/>
  <c r="L3136" i="105"/>
  <c r="L3135" i="105"/>
  <c r="L3134" i="105"/>
  <c r="L3133" i="105"/>
  <c r="L3132" i="105"/>
  <c r="L3131" i="105"/>
  <c r="L3130" i="105"/>
  <c r="L3129" i="105"/>
  <c r="L3128" i="105"/>
  <c r="L3127" i="105"/>
  <c r="L3126" i="105"/>
  <c r="L3125" i="105"/>
  <c r="L3124" i="105"/>
  <c r="L3123" i="105"/>
  <c r="L3122" i="105"/>
  <c r="L3121" i="105"/>
  <c r="L3120" i="105"/>
  <c r="L3119" i="105"/>
  <c r="L3118" i="105"/>
  <c r="L3117" i="105"/>
  <c r="L3116" i="105"/>
  <c r="L3115" i="105"/>
  <c r="L3114" i="105"/>
  <c r="L3113" i="105"/>
  <c r="L3112" i="105"/>
  <c r="L3111" i="105"/>
  <c r="L3110" i="105"/>
  <c r="L3109" i="105"/>
  <c r="L3108" i="105"/>
  <c r="L3107" i="105"/>
  <c r="L3106" i="105"/>
  <c r="L3105" i="105"/>
  <c r="L3104" i="105"/>
  <c r="L3103" i="105"/>
  <c r="L3102" i="105"/>
  <c r="L3101" i="105"/>
  <c r="L3100" i="105"/>
  <c r="L3099" i="105"/>
  <c r="L3098" i="105"/>
  <c r="L3097" i="105"/>
  <c r="L3096" i="105"/>
  <c r="L3095" i="105"/>
  <c r="L3094" i="105"/>
  <c r="L3093" i="105"/>
  <c r="L3092" i="105"/>
  <c r="L3091" i="105"/>
  <c r="L3090" i="105"/>
  <c r="L3089" i="105"/>
  <c r="L3088" i="105"/>
  <c r="L3087" i="105"/>
  <c r="L3086" i="105"/>
  <c r="L3085" i="105"/>
  <c r="L3084" i="105"/>
  <c r="L3083" i="105"/>
  <c r="L3082" i="105"/>
  <c r="L3081" i="105"/>
  <c r="L3080" i="105"/>
  <c r="L3079" i="105"/>
  <c r="L3078" i="105"/>
  <c r="L3077" i="105"/>
  <c r="L3076" i="105"/>
  <c r="L3075" i="105"/>
  <c r="L3074" i="105"/>
  <c r="L3073" i="105"/>
  <c r="L3072" i="105"/>
  <c r="L3071" i="105"/>
  <c r="L3070" i="105"/>
  <c r="L3069" i="105"/>
  <c r="L3068" i="105"/>
  <c r="L3067" i="105"/>
  <c r="L3066" i="105"/>
  <c r="L3065" i="105"/>
  <c r="L3064" i="105"/>
  <c r="L3063" i="105"/>
  <c r="L3062" i="105"/>
  <c r="L3061" i="105"/>
  <c r="L3060" i="105"/>
  <c r="L3059" i="105"/>
  <c r="L3058" i="105"/>
  <c r="L3057" i="105"/>
  <c r="L3056" i="105"/>
  <c r="L3055" i="105"/>
  <c r="L3054" i="105"/>
  <c r="L3053" i="105"/>
  <c r="L3052" i="105"/>
  <c r="L3051" i="105"/>
  <c r="L3050" i="105"/>
  <c r="L3049" i="105"/>
  <c r="L3048" i="105"/>
  <c r="L3047" i="105"/>
  <c r="L3046" i="105"/>
  <c r="L3045" i="105"/>
  <c r="L3044" i="105"/>
  <c r="L3043" i="105"/>
  <c r="L3042" i="105"/>
  <c r="L3041" i="105"/>
  <c r="L3040" i="105"/>
  <c r="L3039" i="105"/>
  <c r="L3038" i="105"/>
  <c r="L3037" i="105"/>
  <c r="L3036" i="105"/>
  <c r="L3035" i="105"/>
  <c r="L3034" i="105"/>
  <c r="L3033" i="105"/>
  <c r="L3032" i="105"/>
  <c r="L3031" i="105"/>
  <c r="L3030" i="105"/>
  <c r="L3029" i="105"/>
  <c r="L3028" i="105"/>
  <c r="L3027" i="105"/>
  <c r="L3026" i="105"/>
  <c r="L3025" i="105"/>
  <c r="L3024" i="105"/>
  <c r="L3023" i="105"/>
  <c r="L3022" i="105"/>
  <c r="L3021" i="105"/>
  <c r="L3020" i="105"/>
  <c r="L3019" i="105"/>
  <c r="L3018" i="105"/>
  <c r="L3017" i="105"/>
  <c r="L3016" i="105"/>
  <c r="L3015" i="105"/>
  <c r="L3014" i="105"/>
  <c r="L3013" i="105"/>
  <c r="L3012" i="105"/>
  <c r="L3011" i="105"/>
  <c r="L3010" i="105"/>
  <c r="L3009" i="105"/>
  <c r="L3008" i="105"/>
  <c r="L3007" i="105"/>
  <c r="L3006" i="105"/>
  <c r="L3005" i="105"/>
  <c r="L3004" i="105"/>
  <c r="L3003" i="105"/>
  <c r="L3002" i="105"/>
  <c r="L3001" i="105"/>
  <c r="L3000" i="105"/>
  <c r="L2999" i="105"/>
  <c r="L2998" i="105"/>
  <c r="L2997" i="105"/>
  <c r="L2996" i="105"/>
  <c r="L2995" i="105"/>
  <c r="L2994" i="105"/>
  <c r="L2993" i="105"/>
  <c r="L2992" i="105"/>
  <c r="L2991" i="105"/>
  <c r="L2990" i="105"/>
  <c r="L2989" i="105"/>
  <c r="L2988" i="105"/>
  <c r="L2987" i="105"/>
  <c r="L2986" i="105"/>
  <c r="L2985" i="105"/>
  <c r="L2984" i="105"/>
  <c r="L2983" i="105"/>
  <c r="L2982" i="105"/>
  <c r="L2981" i="105"/>
  <c r="L2980" i="105"/>
  <c r="L2979" i="105"/>
  <c r="L2978" i="105"/>
  <c r="L2977" i="105"/>
  <c r="L2976" i="105"/>
  <c r="L2975" i="105"/>
  <c r="L2974" i="105"/>
  <c r="L2973" i="105"/>
  <c r="L2972" i="105"/>
  <c r="L2971" i="105"/>
  <c r="L2970" i="105"/>
  <c r="L2969" i="105"/>
  <c r="L2968" i="105"/>
  <c r="L2967" i="105"/>
  <c r="L2966" i="105"/>
  <c r="L2965" i="105"/>
  <c r="L2964" i="105"/>
  <c r="L2963" i="105"/>
  <c r="L2962" i="105"/>
  <c r="L2961" i="105"/>
  <c r="L2960" i="105"/>
  <c r="L2959" i="105"/>
  <c r="L2958" i="105"/>
  <c r="L2957" i="105"/>
  <c r="L2956" i="105"/>
  <c r="L2955" i="105"/>
  <c r="L2954" i="105"/>
  <c r="L2953" i="105"/>
  <c r="L2952" i="105"/>
  <c r="L2951" i="105"/>
  <c r="L2950" i="105"/>
  <c r="L2949" i="105"/>
  <c r="L2948" i="105"/>
  <c r="L2947" i="105"/>
  <c r="L2946" i="105"/>
  <c r="L2945" i="105"/>
  <c r="L2944" i="105"/>
  <c r="L2943" i="105"/>
  <c r="L2942" i="105"/>
  <c r="L2941" i="105"/>
  <c r="L2940" i="105"/>
  <c r="L2939" i="105"/>
  <c r="L2938" i="105"/>
  <c r="L2937" i="105"/>
  <c r="L2936" i="105"/>
  <c r="L2935" i="105"/>
  <c r="L2934" i="105"/>
  <c r="L2933" i="105"/>
  <c r="L2932" i="105"/>
  <c r="L2931" i="105"/>
  <c r="L2930" i="105"/>
  <c r="L2929" i="105"/>
  <c r="L2928" i="105"/>
  <c r="L2927" i="105"/>
  <c r="L2926" i="105"/>
  <c r="L2925" i="105"/>
  <c r="L2924" i="105"/>
  <c r="L2923" i="105"/>
  <c r="L2922" i="105"/>
  <c r="L2921" i="105"/>
  <c r="L2920" i="105"/>
  <c r="L2919" i="105"/>
  <c r="L2918" i="105"/>
  <c r="L2917" i="105"/>
  <c r="L2916" i="105"/>
  <c r="L2915" i="105"/>
  <c r="L2914" i="105"/>
  <c r="L2913" i="105"/>
  <c r="L2912" i="105"/>
  <c r="L2911" i="105"/>
  <c r="L2910" i="105"/>
  <c r="L2909" i="105"/>
  <c r="L2908" i="105"/>
  <c r="L2907" i="105"/>
  <c r="L2906" i="105"/>
  <c r="L2905" i="105"/>
  <c r="L2904" i="105"/>
  <c r="L2903" i="105"/>
  <c r="L2902" i="105"/>
  <c r="L2901" i="105"/>
  <c r="L2900" i="105"/>
  <c r="L2899" i="105"/>
  <c r="L2898" i="105"/>
  <c r="L2897" i="105"/>
  <c r="L2896" i="105"/>
  <c r="L2895" i="105"/>
  <c r="L2894" i="105"/>
  <c r="L2893" i="105"/>
  <c r="L2892" i="105"/>
  <c r="L2891" i="105"/>
  <c r="L2890" i="105"/>
  <c r="L2889" i="105"/>
  <c r="L2888" i="105"/>
  <c r="L2887" i="105"/>
  <c r="L2886" i="105"/>
  <c r="L2885" i="105"/>
  <c r="L2884" i="105"/>
  <c r="L2883" i="105"/>
  <c r="L2882" i="105"/>
  <c r="L2881" i="105"/>
  <c r="L2880" i="105"/>
  <c r="L2879" i="105"/>
  <c r="L2878" i="105"/>
  <c r="L2877" i="105"/>
  <c r="L2876" i="105"/>
  <c r="L2875" i="105"/>
  <c r="L2874" i="105"/>
  <c r="L2873" i="105"/>
  <c r="L2872" i="105"/>
  <c r="L2871" i="105"/>
  <c r="L2870" i="105"/>
  <c r="L2869" i="105"/>
  <c r="L2868" i="105"/>
  <c r="L2867" i="105"/>
  <c r="L2866" i="105"/>
  <c r="L2865" i="105"/>
  <c r="L2864" i="105"/>
  <c r="L2863" i="105"/>
  <c r="L2862" i="105"/>
  <c r="L2861" i="105"/>
  <c r="L2860" i="105"/>
  <c r="L2859" i="105"/>
  <c r="L2858" i="105"/>
  <c r="L2857" i="105"/>
  <c r="L2856" i="105"/>
  <c r="L2855" i="105"/>
  <c r="L2854" i="105"/>
  <c r="L2853" i="105"/>
  <c r="L2852" i="105"/>
  <c r="L2851" i="105"/>
  <c r="L2850" i="105"/>
  <c r="L2849" i="105"/>
  <c r="L2848" i="105"/>
  <c r="L2847" i="105"/>
  <c r="L2846" i="105"/>
  <c r="L2845" i="105"/>
  <c r="L2844" i="105"/>
  <c r="L2843" i="105"/>
  <c r="L2842" i="105"/>
  <c r="L2841" i="105"/>
  <c r="L2840" i="105"/>
  <c r="L2839" i="105"/>
  <c r="L2838" i="105"/>
  <c r="L2837" i="105"/>
  <c r="L2836" i="105"/>
  <c r="L2835" i="105"/>
  <c r="L2834" i="105"/>
  <c r="L2833" i="105"/>
  <c r="L2832" i="105"/>
  <c r="L2831" i="105"/>
  <c r="L2830" i="105"/>
  <c r="L2829" i="105"/>
  <c r="L2828" i="105"/>
  <c r="L2827" i="105"/>
  <c r="L2826" i="105"/>
  <c r="L2825" i="105"/>
  <c r="L2824" i="105"/>
  <c r="L2823" i="105"/>
  <c r="L2822" i="105"/>
  <c r="L2821" i="105"/>
  <c r="L2820" i="105"/>
  <c r="L2819" i="105"/>
  <c r="L2818" i="105"/>
  <c r="L2817" i="105"/>
  <c r="L2816" i="105"/>
  <c r="L2815" i="105"/>
  <c r="L2814" i="105"/>
  <c r="L2813" i="105"/>
  <c r="L2812" i="105"/>
  <c r="L2811" i="105"/>
  <c r="L2810" i="105"/>
  <c r="L2809" i="105"/>
  <c r="L2808" i="105"/>
  <c r="L2807" i="105"/>
  <c r="L2806" i="105"/>
  <c r="L2805" i="105"/>
  <c r="L2804" i="105"/>
  <c r="L2803" i="105"/>
  <c r="L2802" i="105"/>
  <c r="L2801" i="105"/>
  <c r="L2800" i="105"/>
  <c r="L2799" i="105"/>
  <c r="L2798" i="105"/>
  <c r="L2797" i="105"/>
  <c r="L2796" i="105"/>
  <c r="L2795" i="105"/>
  <c r="L2794" i="105"/>
  <c r="L2793" i="105"/>
  <c r="L2792" i="105"/>
  <c r="L2791" i="105"/>
  <c r="L2790" i="105"/>
  <c r="L2789" i="105"/>
  <c r="L2788" i="105"/>
  <c r="L2787" i="105"/>
  <c r="L2786" i="105"/>
  <c r="L2785" i="105"/>
  <c r="L2784" i="105"/>
  <c r="L2783" i="105"/>
  <c r="L2782" i="105"/>
  <c r="L2781" i="105"/>
  <c r="L2780" i="105"/>
  <c r="L2779" i="105"/>
  <c r="L2778" i="105"/>
  <c r="L2777" i="105"/>
  <c r="L2776" i="105"/>
  <c r="L2775" i="105"/>
  <c r="L2774" i="105"/>
  <c r="L2773" i="105"/>
  <c r="L2772" i="105"/>
  <c r="L2771" i="105"/>
  <c r="L2770" i="105"/>
  <c r="L2769" i="105"/>
  <c r="L2768" i="105"/>
  <c r="L2767" i="105"/>
  <c r="L2766" i="105"/>
  <c r="L2765" i="105"/>
  <c r="L2764" i="105"/>
  <c r="L2763" i="105"/>
  <c r="L2762" i="105"/>
  <c r="L2761" i="105"/>
  <c r="L2760" i="105"/>
  <c r="L2759" i="105"/>
  <c r="L2758" i="105"/>
  <c r="L2757" i="105"/>
  <c r="L2756" i="105"/>
  <c r="L2755" i="105"/>
  <c r="L2754" i="105"/>
  <c r="L2753" i="105"/>
  <c r="L2752" i="105"/>
  <c r="L2751" i="105"/>
  <c r="L2750" i="105"/>
  <c r="L2749" i="105"/>
  <c r="L2748" i="105"/>
  <c r="L2747" i="105"/>
  <c r="L2746" i="105"/>
  <c r="L2745" i="105"/>
  <c r="L2744" i="105"/>
  <c r="L2743" i="105"/>
  <c r="L2742" i="105"/>
  <c r="L2741" i="105"/>
  <c r="L2740" i="105"/>
  <c r="L2739" i="105"/>
  <c r="L2738" i="105"/>
  <c r="L2737" i="105"/>
  <c r="L2736" i="105"/>
  <c r="L2735" i="105"/>
  <c r="L2734" i="105"/>
  <c r="L2733" i="105"/>
  <c r="L2732" i="105"/>
  <c r="L2731" i="105"/>
  <c r="L2730" i="105"/>
  <c r="L2729" i="105"/>
  <c r="L2728" i="105"/>
  <c r="L2727" i="105"/>
  <c r="L2726" i="105"/>
  <c r="L2725" i="105"/>
  <c r="L2724" i="105"/>
  <c r="L2723" i="105"/>
  <c r="L2722" i="105"/>
  <c r="L2721" i="105"/>
  <c r="L2720" i="105"/>
  <c r="L2719" i="105"/>
  <c r="L2718" i="105"/>
  <c r="L2717" i="105"/>
  <c r="L2716" i="105"/>
  <c r="L2715" i="105"/>
  <c r="L2714" i="105"/>
  <c r="L2713" i="105"/>
  <c r="L2712" i="105"/>
  <c r="L2711" i="105"/>
  <c r="L2710" i="105"/>
  <c r="L2709" i="105"/>
  <c r="L2708" i="105"/>
  <c r="L2707" i="105"/>
  <c r="L2706" i="105"/>
  <c r="L2705" i="105"/>
  <c r="L2704" i="105"/>
  <c r="L2703" i="105"/>
  <c r="L2702" i="105"/>
  <c r="L2701" i="105"/>
  <c r="L2700" i="105"/>
  <c r="L2699" i="105"/>
  <c r="L2698" i="105"/>
  <c r="L2697" i="105"/>
  <c r="L2696" i="105"/>
  <c r="L2695" i="105"/>
  <c r="L2694" i="105"/>
  <c r="L2693" i="105"/>
  <c r="L2692" i="105"/>
  <c r="L2691" i="105"/>
  <c r="L2690" i="105"/>
  <c r="L2689" i="105"/>
  <c r="L2688" i="105"/>
  <c r="L2687" i="105"/>
  <c r="L2686" i="105"/>
  <c r="L2685" i="105"/>
  <c r="L2684" i="105"/>
  <c r="L2683" i="105"/>
  <c r="L2682" i="105"/>
  <c r="L2681" i="105"/>
  <c r="L2680" i="105"/>
  <c r="L2679" i="105"/>
  <c r="L2678" i="105"/>
  <c r="L2677" i="105"/>
  <c r="L2676" i="105"/>
  <c r="L2675" i="105"/>
  <c r="L2674" i="105"/>
  <c r="L2673" i="105"/>
  <c r="L2672" i="105"/>
  <c r="L2671" i="105"/>
  <c r="L2670" i="105"/>
  <c r="L2669" i="105"/>
  <c r="L2668" i="105"/>
  <c r="L2667" i="105"/>
  <c r="L2666" i="105"/>
  <c r="L2665" i="105"/>
  <c r="L2664" i="105"/>
  <c r="L2663" i="105"/>
  <c r="L2662" i="105"/>
  <c r="L2661" i="105"/>
  <c r="L2660" i="105"/>
  <c r="L2659" i="105"/>
  <c r="L2658" i="105"/>
  <c r="L2657" i="105"/>
  <c r="L2656" i="105"/>
  <c r="L2655" i="105"/>
  <c r="L2654" i="105"/>
  <c r="L2653" i="105"/>
  <c r="L2652" i="105"/>
  <c r="L2651" i="105"/>
  <c r="L2650" i="105"/>
  <c r="L2649" i="105"/>
  <c r="L2648" i="105"/>
  <c r="L2647" i="105"/>
  <c r="L2646" i="105"/>
  <c r="L2645" i="105"/>
  <c r="L2644" i="105"/>
  <c r="L2643" i="105"/>
  <c r="L2642" i="105"/>
  <c r="L2641" i="105"/>
  <c r="L2640" i="105"/>
  <c r="L2639" i="105"/>
  <c r="L2638" i="105"/>
  <c r="L2637" i="105"/>
  <c r="L2636" i="105"/>
  <c r="L2635" i="105"/>
  <c r="L2634" i="105"/>
  <c r="L2633" i="105"/>
  <c r="L2632" i="105"/>
  <c r="L2631" i="105"/>
  <c r="L2630" i="105"/>
  <c r="L2629" i="105"/>
  <c r="L2628" i="105"/>
  <c r="L2627" i="105"/>
  <c r="L2626" i="105"/>
  <c r="L2625" i="105"/>
  <c r="L2624" i="105"/>
  <c r="L2623" i="105"/>
  <c r="L2622" i="105"/>
  <c r="L2621" i="105"/>
  <c r="L2620" i="105"/>
  <c r="L2619" i="105"/>
  <c r="L2618" i="105"/>
  <c r="L2617" i="105"/>
  <c r="L2616" i="105"/>
  <c r="L2615" i="105"/>
  <c r="L2614" i="105"/>
  <c r="L2613" i="105"/>
  <c r="L2612" i="105"/>
  <c r="L2611" i="105"/>
  <c r="L2610" i="105"/>
  <c r="L2609" i="105"/>
  <c r="L2608" i="105"/>
  <c r="L2607" i="105"/>
  <c r="L2606" i="105"/>
  <c r="L2605" i="105"/>
  <c r="L2604" i="105"/>
  <c r="L2603" i="105"/>
  <c r="L2602" i="105"/>
  <c r="L2601" i="105"/>
  <c r="L2600" i="105"/>
  <c r="L2599" i="105"/>
  <c r="L2598" i="105"/>
  <c r="L2597" i="105"/>
  <c r="L2596" i="105"/>
  <c r="L2595" i="105"/>
  <c r="L2594" i="105"/>
  <c r="L2593" i="105"/>
  <c r="L2592" i="105"/>
  <c r="L2591" i="105"/>
  <c r="L2590" i="105"/>
  <c r="L2589" i="105"/>
  <c r="L2588" i="105"/>
  <c r="L2587" i="105"/>
  <c r="L2586" i="105"/>
  <c r="L2585" i="105"/>
  <c r="L2584" i="105"/>
  <c r="L2583" i="105"/>
  <c r="L2582" i="105"/>
  <c r="L2581" i="105"/>
  <c r="L2580" i="105"/>
  <c r="L2579" i="105"/>
  <c r="L2578" i="105"/>
  <c r="L2577" i="105"/>
  <c r="L2576" i="105"/>
  <c r="L2575" i="105"/>
  <c r="L2574" i="105"/>
  <c r="L2573" i="105"/>
  <c r="L2572" i="105"/>
  <c r="L2571" i="105"/>
  <c r="L2570" i="105"/>
  <c r="L2569" i="105"/>
  <c r="L2568" i="105"/>
  <c r="L2567" i="105"/>
  <c r="L2566" i="105"/>
  <c r="L2565" i="105"/>
  <c r="L2564" i="105"/>
  <c r="L2563" i="105"/>
  <c r="L2562" i="105"/>
  <c r="L2561" i="105"/>
  <c r="L2560" i="105"/>
  <c r="L2559" i="105"/>
  <c r="L2558" i="105"/>
  <c r="L2557" i="105"/>
  <c r="L2556" i="105"/>
  <c r="L2555" i="105"/>
  <c r="L2554" i="105"/>
  <c r="L2553" i="105"/>
  <c r="L2552" i="105"/>
  <c r="L2551" i="105"/>
  <c r="L2550" i="105"/>
  <c r="L2549" i="105"/>
  <c r="L2548" i="105"/>
  <c r="L2547" i="105"/>
  <c r="L2546" i="105"/>
  <c r="L2545" i="105"/>
  <c r="L2544" i="105"/>
  <c r="L2543" i="105"/>
  <c r="L2542" i="105"/>
  <c r="L2541" i="105"/>
  <c r="L2540" i="105"/>
  <c r="L2539" i="105"/>
  <c r="L2538" i="105"/>
  <c r="L2537" i="105"/>
  <c r="L2536" i="105"/>
  <c r="L2535" i="105"/>
  <c r="L2534" i="105"/>
  <c r="L2533" i="105"/>
  <c r="L2532" i="105"/>
  <c r="L2531" i="105"/>
  <c r="L2530" i="105"/>
  <c r="L2529" i="105"/>
  <c r="L2528" i="105"/>
  <c r="L2527" i="105"/>
  <c r="L2526" i="105"/>
  <c r="L2525" i="105"/>
  <c r="L2524" i="105"/>
  <c r="L2523" i="105"/>
  <c r="L2522" i="105"/>
  <c r="L2521" i="105"/>
  <c r="L2520" i="105"/>
  <c r="L2519" i="105"/>
  <c r="L2518" i="105"/>
  <c r="L2517" i="105"/>
  <c r="L2516" i="105"/>
  <c r="L2515" i="105"/>
  <c r="L2514" i="105"/>
  <c r="L2513" i="105"/>
  <c r="L2512" i="105"/>
  <c r="L2511" i="105"/>
  <c r="L2510" i="105"/>
  <c r="L2509" i="105"/>
  <c r="L2508" i="105"/>
  <c r="L2507" i="105"/>
  <c r="L2506" i="105"/>
  <c r="L2505" i="105"/>
  <c r="L2504" i="105"/>
  <c r="L2503" i="105"/>
  <c r="L2502" i="105"/>
  <c r="L2501" i="105"/>
  <c r="L2500" i="105"/>
  <c r="L2499" i="105"/>
  <c r="L2498" i="105"/>
  <c r="L2497" i="105"/>
  <c r="L2496" i="105"/>
  <c r="L2495" i="105"/>
  <c r="L2494" i="105"/>
  <c r="L2493" i="105"/>
  <c r="L2492" i="105"/>
  <c r="L2491" i="105"/>
  <c r="L2490" i="105"/>
  <c r="L2489" i="105"/>
  <c r="L2488" i="105"/>
  <c r="L2487" i="105"/>
  <c r="L2486" i="105"/>
  <c r="L2485" i="105"/>
  <c r="L2484" i="105"/>
  <c r="L2483" i="105"/>
  <c r="L2482" i="105"/>
  <c r="L2481" i="105"/>
  <c r="L2480" i="105"/>
  <c r="L2479" i="105"/>
  <c r="L2478" i="105"/>
  <c r="L2477" i="105"/>
  <c r="L2476" i="105"/>
  <c r="L2475" i="105"/>
  <c r="L2474" i="105"/>
  <c r="L2473" i="105"/>
  <c r="L2472" i="105"/>
  <c r="L2471" i="105"/>
  <c r="L2470" i="105"/>
  <c r="L2469" i="105"/>
  <c r="L2468" i="105"/>
  <c r="L2467" i="105"/>
  <c r="L2466" i="105"/>
  <c r="L2465" i="105"/>
  <c r="L2464" i="105"/>
  <c r="L2463" i="105"/>
  <c r="L2462" i="105"/>
  <c r="L2461" i="105"/>
  <c r="L2460" i="105"/>
  <c r="L2459" i="105"/>
  <c r="L2458" i="105"/>
  <c r="L2457" i="105"/>
  <c r="L2456" i="105"/>
  <c r="L2455" i="105"/>
  <c r="L2454" i="105"/>
  <c r="L2453" i="105"/>
  <c r="L2452" i="105"/>
  <c r="L2451" i="105"/>
  <c r="L2450" i="105"/>
  <c r="L2449" i="105"/>
  <c r="L2448" i="105"/>
  <c r="L2447" i="105"/>
  <c r="L2446" i="105"/>
  <c r="L2445" i="105"/>
  <c r="L2444" i="105"/>
  <c r="L2443" i="105"/>
  <c r="L2442" i="105"/>
  <c r="L2441" i="105"/>
  <c r="L2440" i="105"/>
  <c r="L2439" i="105"/>
  <c r="L2438" i="105"/>
  <c r="L2437" i="105"/>
  <c r="L2436" i="105"/>
  <c r="L2435" i="105"/>
  <c r="L2434" i="105"/>
  <c r="L2433" i="105"/>
  <c r="L2432" i="105"/>
  <c r="L2431" i="105"/>
  <c r="L2430" i="105"/>
  <c r="L2429" i="105"/>
  <c r="L2428" i="105"/>
  <c r="L2427" i="105"/>
  <c r="L2426" i="105"/>
  <c r="L2425" i="105"/>
  <c r="L2424" i="105"/>
  <c r="L2423" i="105"/>
  <c r="L2422" i="105"/>
  <c r="L2421" i="105"/>
  <c r="L2420" i="105"/>
  <c r="L2419" i="105"/>
  <c r="L2418" i="105"/>
  <c r="L2417" i="105"/>
  <c r="L2416" i="105"/>
  <c r="L2415" i="105"/>
  <c r="L2414" i="105"/>
  <c r="L2413" i="105"/>
  <c r="L2412" i="105"/>
  <c r="L2411" i="105"/>
  <c r="L2410" i="105"/>
  <c r="L2409" i="105"/>
  <c r="L2408" i="105"/>
  <c r="L2407" i="105"/>
  <c r="L2406" i="105"/>
  <c r="L2405" i="105"/>
  <c r="L2404" i="105"/>
  <c r="L2403" i="105"/>
  <c r="L2402" i="105"/>
  <c r="L2401" i="105"/>
  <c r="L2400" i="105"/>
  <c r="L2399" i="105"/>
  <c r="L2398" i="105"/>
  <c r="L2397" i="105"/>
  <c r="L2396" i="105"/>
  <c r="L2395" i="105"/>
  <c r="L2394" i="105"/>
  <c r="L2393" i="105"/>
  <c r="L2392" i="105"/>
  <c r="L2391" i="105"/>
  <c r="L2390" i="105"/>
  <c r="L2389" i="105"/>
  <c r="L2388" i="105"/>
  <c r="L2387" i="105"/>
  <c r="L2386" i="105"/>
  <c r="L2385" i="105"/>
  <c r="L2384" i="105"/>
  <c r="L2383" i="105"/>
  <c r="L2382" i="105"/>
  <c r="L2381" i="105"/>
  <c r="L2380" i="105"/>
  <c r="L2379" i="105"/>
  <c r="L2378" i="105"/>
  <c r="L2377" i="105"/>
  <c r="L2376" i="105"/>
  <c r="L2375" i="105"/>
  <c r="L2374" i="105"/>
  <c r="L2373" i="105"/>
  <c r="L2372" i="105"/>
  <c r="L2371" i="105"/>
  <c r="L2370" i="105"/>
  <c r="L2369" i="105"/>
  <c r="L2368" i="105"/>
  <c r="L2367" i="105"/>
  <c r="L2366" i="105"/>
  <c r="L2365" i="105"/>
  <c r="L2364" i="105"/>
  <c r="L2363" i="105"/>
  <c r="L2362" i="105"/>
  <c r="L2361" i="105"/>
  <c r="L2360" i="105"/>
  <c r="L2359" i="105"/>
  <c r="L2358" i="105"/>
  <c r="L2357" i="105"/>
  <c r="L2356" i="105"/>
  <c r="L2355" i="105"/>
  <c r="L2354" i="105"/>
  <c r="L2353" i="105"/>
  <c r="L2352" i="105"/>
  <c r="L2351" i="105"/>
  <c r="L2350" i="105"/>
  <c r="L2349" i="105"/>
  <c r="L2348" i="105"/>
  <c r="L2347" i="105"/>
  <c r="L2346" i="105"/>
  <c r="L2345" i="105"/>
  <c r="L2344" i="105"/>
  <c r="L2343" i="105"/>
  <c r="L2342" i="105"/>
  <c r="L2341" i="105"/>
  <c r="L2340" i="105"/>
  <c r="L2339" i="105"/>
  <c r="L2338" i="105"/>
  <c r="L2337" i="105"/>
  <c r="L2336" i="105"/>
  <c r="L2335" i="105"/>
  <c r="L2334" i="105"/>
  <c r="L2333" i="105"/>
  <c r="L2332" i="105"/>
  <c r="L2331" i="105"/>
  <c r="L2330" i="105"/>
  <c r="L2329" i="105"/>
  <c r="L2328" i="105"/>
  <c r="L2327" i="105"/>
  <c r="L2326" i="105"/>
  <c r="L2325" i="105"/>
  <c r="L2324" i="105"/>
  <c r="L2323" i="105"/>
  <c r="L2322" i="105"/>
  <c r="L2321" i="105"/>
  <c r="L2320" i="105"/>
  <c r="L2319" i="105"/>
  <c r="L2318" i="105"/>
  <c r="L2317" i="105"/>
  <c r="L2316" i="105"/>
  <c r="L2315" i="105"/>
  <c r="L2314" i="105"/>
  <c r="L2313" i="105"/>
  <c r="L2312" i="105"/>
  <c r="L2311" i="105"/>
  <c r="L2310" i="105"/>
  <c r="L2309" i="105"/>
  <c r="L2308" i="105"/>
  <c r="L2307" i="105"/>
  <c r="L2306" i="105"/>
  <c r="L2305" i="105"/>
  <c r="L2304" i="105"/>
  <c r="L2303" i="105"/>
  <c r="L2302" i="105"/>
  <c r="L2301" i="105"/>
  <c r="L2300" i="105"/>
  <c r="L2299" i="105"/>
  <c r="L2298" i="105"/>
  <c r="L2297" i="105"/>
  <c r="L2296" i="105"/>
  <c r="L2295" i="105"/>
  <c r="L2294" i="105"/>
  <c r="L2293" i="105"/>
  <c r="L2292" i="105"/>
  <c r="L2291" i="105"/>
  <c r="L2290" i="105"/>
  <c r="L2289" i="105"/>
  <c r="L2288" i="105"/>
  <c r="L2287" i="105"/>
  <c r="L2286" i="105"/>
  <c r="L2285" i="105"/>
  <c r="L2284" i="105"/>
  <c r="L2283" i="105"/>
  <c r="L2282" i="105"/>
  <c r="L2281" i="105"/>
  <c r="L2280" i="105"/>
  <c r="L2279" i="105"/>
  <c r="L2278" i="105"/>
  <c r="L2277" i="105"/>
  <c r="L2276" i="105"/>
  <c r="L2275" i="105"/>
  <c r="L2274" i="105"/>
  <c r="L2273" i="105"/>
  <c r="L2272" i="105"/>
  <c r="L2271" i="105"/>
  <c r="L2270" i="105"/>
  <c r="L2269" i="105"/>
  <c r="L2268" i="105"/>
  <c r="L2267" i="105"/>
  <c r="L2266" i="105"/>
  <c r="L2265" i="105"/>
  <c r="L2264" i="105"/>
  <c r="L2263" i="105"/>
  <c r="L2262" i="105"/>
  <c r="L2261" i="105"/>
  <c r="L2260" i="105"/>
  <c r="L2259" i="105"/>
  <c r="L2258" i="105"/>
  <c r="L2257" i="105"/>
  <c r="L2256" i="105"/>
  <c r="L2255" i="105"/>
  <c r="L2254" i="105"/>
  <c r="L2253" i="105"/>
  <c r="L2252" i="105"/>
  <c r="L2251" i="105"/>
  <c r="L2250" i="105"/>
  <c r="L2249" i="105"/>
  <c r="L2248" i="105"/>
  <c r="L2247" i="105"/>
  <c r="L2246" i="105"/>
  <c r="L2245" i="105"/>
  <c r="L2244" i="105"/>
  <c r="L2243" i="105"/>
  <c r="L2242" i="105"/>
  <c r="L2241" i="105"/>
  <c r="L2240" i="105"/>
  <c r="L2239" i="105"/>
  <c r="L2238" i="105"/>
  <c r="L2237" i="105"/>
  <c r="L2236" i="105"/>
  <c r="L2235" i="105"/>
  <c r="L2234" i="105"/>
  <c r="L2233" i="105"/>
  <c r="L2232" i="105"/>
  <c r="L2231" i="105"/>
  <c r="L2230" i="105"/>
  <c r="L2229" i="105"/>
  <c r="L2228" i="105"/>
  <c r="L2227" i="105"/>
  <c r="L2226" i="105"/>
  <c r="L2225" i="105"/>
  <c r="L2224" i="105"/>
  <c r="L2223" i="105"/>
  <c r="L2222" i="105"/>
  <c r="L2221" i="105"/>
  <c r="L2220" i="105"/>
  <c r="L2219" i="105"/>
  <c r="L2218" i="105"/>
  <c r="L2217" i="105"/>
  <c r="L2216" i="105"/>
  <c r="L2215" i="105"/>
  <c r="L2214" i="105"/>
  <c r="L2213" i="105"/>
  <c r="L2212" i="105"/>
  <c r="L2211" i="105"/>
  <c r="L2210" i="105"/>
  <c r="L2209" i="105"/>
  <c r="L2208" i="105"/>
  <c r="L2207" i="105"/>
  <c r="L2206" i="105"/>
  <c r="L2205" i="105"/>
  <c r="L2204" i="105"/>
  <c r="L2203" i="105"/>
  <c r="L2202" i="105"/>
  <c r="L2201" i="105"/>
  <c r="L2200" i="105"/>
  <c r="L2199" i="105"/>
  <c r="L2198" i="105"/>
  <c r="L2197" i="105"/>
  <c r="L2196" i="105"/>
  <c r="L2195" i="105"/>
  <c r="L2194" i="105"/>
  <c r="L2193" i="105"/>
  <c r="L2192" i="105"/>
  <c r="L2191" i="105"/>
  <c r="L2190" i="105"/>
  <c r="L2189" i="105"/>
  <c r="L2188" i="105"/>
  <c r="L2187" i="105"/>
  <c r="L2186" i="105"/>
  <c r="L2185" i="105"/>
  <c r="L2184" i="105"/>
  <c r="L2183" i="105"/>
  <c r="L2182" i="105"/>
  <c r="L2181" i="105"/>
  <c r="L2180" i="105"/>
  <c r="L2179" i="105"/>
  <c r="L2178" i="105"/>
  <c r="L2177" i="105"/>
  <c r="L2176" i="105"/>
  <c r="L2175" i="105"/>
  <c r="L2174" i="105"/>
  <c r="L2173" i="105"/>
  <c r="L2172" i="105"/>
  <c r="L2171" i="105"/>
  <c r="L2170" i="105"/>
  <c r="L2169" i="105"/>
  <c r="L2168" i="105"/>
  <c r="L2167" i="105"/>
  <c r="L2166" i="105"/>
  <c r="L2165" i="105"/>
  <c r="L2164" i="105"/>
  <c r="L2163" i="105"/>
  <c r="L2162" i="105"/>
  <c r="L2161" i="105"/>
  <c r="L2160" i="105"/>
  <c r="L2159" i="105"/>
  <c r="L2158" i="105"/>
  <c r="L2157" i="105"/>
  <c r="L2156" i="105"/>
  <c r="L2155" i="105"/>
  <c r="L2154" i="105"/>
  <c r="L2153" i="105"/>
  <c r="L2152" i="105"/>
  <c r="L2151" i="105"/>
  <c r="L2150" i="105"/>
  <c r="L2149" i="105"/>
  <c r="L2148" i="105"/>
  <c r="L2147" i="105"/>
  <c r="L2146" i="105"/>
  <c r="L2145" i="105"/>
  <c r="L2144" i="105"/>
  <c r="L2143" i="105"/>
  <c r="L2142" i="105"/>
  <c r="L2141" i="105"/>
  <c r="L2140" i="105"/>
  <c r="L2139" i="105"/>
  <c r="L2138" i="105"/>
  <c r="L2137" i="105"/>
  <c r="L2136" i="105"/>
  <c r="L2135" i="105"/>
  <c r="L2134" i="105"/>
  <c r="L2133" i="105"/>
  <c r="L2132" i="105"/>
  <c r="L2131" i="105"/>
  <c r="L2130" i="105"/>
  <c r="L2129" i="105"/>
  <c r="L2128" i="105"/>
  <c r="L2127" i="105"/>
  <c r="L2126" i="105"/>
  <c r="L2125" i="105"/>
  <c r="L2124" i="105"/>
  <c r="L2123" i="105"/>
  <c r="L2122" i="105"/>
  <c r="L2121" i="105"/>
  <c r="L2120" i="105"/>
  <c r="L2119" i="105"/>
  <c r="L2118" i="105"/>
  <c r="L2117" i="105"/>
  <c r="L2116" i="105"/>
  <c r="L2115" i="105"/>
  <c r="L2114" i="105"/>
  <c r="L2113" i="105"/>
  <c r="L2112" i="105"/>
  <c r="L2111" i="105"/>
  <c r="L2110" i="105"/>
  <c r="L2109" i="105"/>
  <c r="L2108" i="105"/>
  <c r="L2107" i="105"/>
  <c r="L2106" i="105"/>
  <c r="L2105" i="105"/>
  <c r="L2104" i="105"/>
  <c r="L2103" i="105"/>
  <c r="L2102" i="105"/>
  <c r="L2101" i="105"/>
  <c r="L2100" i="105"/>
  <c r="L2099" i="105"/>
  <c r="L2098" i="105"/>
  <c r="L2097" i="105"/>
  <c r="L2096" i="105"/>
  <c r="L2095" i="105"/>
  <c r="L2094" i="105"/>
  <c r="L2093" i="105"/>
  <c r="L2092" i="105"/>
  <c r="L2091" i="105"/>
  <c r="L2090" i="105"/>
  <c r="L2089" i="105"/>
  <c r="L2088" i="105"/>
  <c r="L2087" i="105"/>
  <c r="L2086" i="105"/>
  <c r="L2085" i="105"/>
  <c r="L2084" i="105"/>
  <c r="L2083" i="105"/>
  <c r="L2082" i="105"/>
  <c r="L2081" i="105"/>
  <c r="L2080" i="105"/>
  <c r="L2079" i="105"/>
  <c r="L2078" i="105"/>
  <c r="L2077" i="105"/>
  <c r="L2076" i="105"/>
  <c r="L2075" i="105"/>
  <c r="L2074" i="105"/>
  <c r="L2073" i="105"/>
  <c r="L2072" i="105"/>
  <c r="L2071" i="105"/>
  <c r="L2070" i="105"/>
  <c r="L2069" i="105"/>
  <c r="L2068" i="105"/>
  <c r="L2067" i="105"/>
  <c r="L2066" i="105"/>
  <c r="L2065" i="105"/>
  <c r="L2064" i="105"/>
  <c r="L2063" i="105"/>
  <c r="L2062" i="105"/>
  <c r="L2061" i="105"/>
  <c r="L2060" i="105"/>
  <c r="L2059" i="105"/>
  <c r="L2058" i="105"/>
  <c r="L2057" i="105"/>
  <c r="L2056" i="105"/>
  <c r="L2055" i="105"/>
  <c r="L2054" i="105"/>
  <c r="L2053" i="105"/>
  <c r="L2052" i="105"/>
  <c r="L2051" i="105"/>
  <c r="L2050" i="105"/>
  <c r="L2049" i="105"/>
  <c r="L2048" i="105"/>
  <c r="L2047" i="105"/>
  <c r="L2046" i="105"/>
  <c r="L2045" i="105"/>
  <c r="L2044" i="105"/>
  <c r="L2043" i="105"/>
  <c r="L2042" i="105"/>
  <c r="L2041" i="105"/>
  <c r="L2040" i="105"/>
  <c r="L2039" i="105"/>
  <c r="L2038" i="105"/>
  <c r="L2037" i="105"/>
  <c r="L2036" i="105"/>
  <c r="L2035" i="105"/>
  <c r="L2034" i="105"/>
  <c r="L2033" i="105"/>
  <c r="L2032" i="105"/>
  <c r="L2031" i="105"/>
  <c r="L2030" i="105"/>
  <c r="L2029" i="105"/>
  <c r="L2028" i="105"/>
  <c r="L2027" i="105"/>
  <c r="L2026" i="105"/>
  <c r="L2025" i="105"/>
  <c r="L2024" i="105"/>
  <c r="L2023" i="105"/>
  <c r="L2022" i="105"/>
  <c r="L2021" i="105"/>
  <c r="L2020" i="105"/>
  <c r="L2019" i="105"/>
  <c r="L2018" i="105"/>
  <c r="L2017" i="105"/>
  <c r="L2016" i="105"/>
  <c r="L2015" i="105"/>
  <c r="L2014" i="105"/>
  <c r="L2013" i="105"/>
  <c r="L2012" i="105"/>
  <c r="L2011" i="105"/>
  <c r="L2010" i="105"/>
  <c r="L2009" i="105"/>
  <c r="L2008" i="105"/>
  <c r="L2007" i="105"/>
  <c r="L2006" i="105"/>
  <c r="L2005" i="105"/>
  <c r="L2004" i="105"/>
  <c r="L2003" i="105"/>
  <c r="L2002" i="105"/>
  <c r="L2001" i="105"/>
  <c r="L2000" i="105"/>
  <c r="L1999" i="105"/>
  <c r="L1998" i="105"/>
  <c r="L1997" i="105"/>
  <c r="L1996" i="105"/>
  <c r="L1995" i="105"/>
  <c r="L1994" i="105"/>
  <c r="L1993" i="105"/>
  <c r="L1992" i="105"/>
  <c r="L1991" i="105"/>
  <c r="L1990" i="105"/>
  <c r="L1989" i="105"/>
  <c r="L1988" i="105"/>
  <c r="L1987" i="105"/>
  <c r="L1986" i="105"/>
  <c r="L1985" i="105"/>
  <c r="L1984" i="105"/>
  <c r="L1983" i="105"/>
  <c r="L1982" i="105"/>
  <c r="L1981" i="105"/>
  <c r="L1980" i="105"/>
  <c r="L1979" i="105"/>
  <c r="L1978" i="105"/>
  <c r="L1977" i="105"/>
  <c r="L1976" i="105"/>
  <c r="L1975" i="105"/>
  <c r="L1974" i="105"/>
  <c r="L1973" i="105"/>
  <c r="L1972" i="105"/>
  <c r="L1971" i="105"/>
  <c r="L1970" i="105"/>
  <c r="L1969" i="105"/>
  <c r="L1968" i="105"/>
  <c r="L1967" i="105"/>
  <c r="L1966" i="105"/>
  <c r="L1965" i="105"/>
  <c r="L1964" i="105"/>
  <c r="L1963" i="105"/>
  <c r="L1962" i="105"/>
  <c r="L1961" i="105"/>
  <c r="L1960" i="105"/>
  <c r="L1959" i="105"/>
  <c r="L1958" i="105"/>
  <c r="L1957" i="105"/>
  <c r="L1956" i="105"/>
  <c r="L1955" i="105"/>
  <c r="L1954" i="105"/>
  <c r="L1953" i="105"/>
  <c r="L1952" i="105"/>
  <c r="L1951" i="105"/>
  <c r="L1950" i="105"/>
  <c r="L1949" i="105"/>
  <c r="L1948" i="105"/>
  <c r="L1947" i="105"/>
  <c r="L1946" i="105"/>
  <c r="L1945" i="105"/>
  <c r="L1944" i="105"/>
  <c r="L1943" i="105"/>
  <c r="L1942" i="105"/>
  <c r="L1941" i="105"/>
  <c r="L1940" i="105"/>
  <c r="L1939" i="105"/>
  <c r="L1938" i="105"/>
  <c r="L1937" i="105"/>
  <c r="L1936" i="105"/>
  <c r="L1935" i="105"/>
  <c r="L1934" i="105"/>
  <c r="L1933" i="105"/>
  <c r="L1932" i="105"/>
  <c r="L1931" i="105"/>
  <c r="L1930" i="105"/>
  <c r="L1929" i="105"/>
  <c r="L1928" i="105"/>
  <c r="L1927" i="105"/>
  <c r="L1926" i="105"/>
  <c r="L1925" i="105"/>
  <c r="L1924" i="105"/>
  <c r="L1923" i="105"/>
  <c r="L1922" i="105"/>
  <c r="L1921" i="105"/>
  <c r="L1920" i="105"/>
  <c r="L1919" i="105"/>
  <c r="L1918" i="105"/>
  <c r="L1917" i="105"/>
  <c r="L1916" i="105"/>
  <c r="L1915" i="105"/>
  <c r="L1914" i="105"/>
  <c r="L1913" i="105"/>
  <c r="L1912" i="105"/>
  <c r="L1911" i="105"/>
  <c r="L1910" i="105"/>
  <c r="L1909" i="105"/>
  <c r="L1908" i="105"/>
  <c r="L1907" i="105"/>
  <c r="L1906" i="105"/>
  <c r="L1905" i="105"/>
  <c r="L1904" i="105"/>
  <c r="L1903" i="105"/>
  <c r="L1902" i="105"/>
  <c r="L1901" i="105"/>
  <c r="L1900" i="105"/>
  <c r="L1899" i="105"/>
  <c r="L1898" i="105"/>
  <c r="L1897" i="105"/>
  <c r="L1896" i="105"/>
  <c r="L1895" i="105"/>
  <c r="L1894" i="105"/>
  <c r="L1893" i="105"/>
  <c r="L1892" i="105"/>
  <c r="L1891" i="105"/>
  <c r="L1890" i="105"/>
  <c r="L1889" i="105"/>
  <c r="L1888" i="105"/>
  <c r="L1887" i="105"/>
  <c r="L1886" i="105"/>
  <c r="L1885" i="105"/>
  <c r="L1884" i="105"/>
  <c r="L1883" i="105"/>
  <c r="L1882" i="105"/>
  <c r="L1881" i="105"/>
  <c r="L1880" i="105"/>
  <c r="L1879" i="105"/>
  <c r="L1878" i="105"/>
  <c r="L1877" i="105"/>
  <c r="L1876" i="105"/>
  <c r="L1875" i="105"/>
  <c r="L1874" i="105"/>
  <c r="L1873" i="105"/>
  <c r="L1872" i="105"/>
  <c r="L1871" i="105"/>
  <c r="L1870" i="105"/>
  <c r="L1869" i="105"/>
  <c r="L1868" i="105"/>
  <c r="L1867" i="105"/>
  <c r="L1866" i="105"/>
  <c r="L1865" i="105"/>
  <c r="L1864" i="105"/>
  <c r="L1863" i="105"/>
  <c r="L1862" i="105"/>
  <c r="L1861" i="105"/>
  <c r="L1860" i="105"/>
  <c r="L1859" i="105"/>
  <c r="L1858" i="105"/>
  <c r="L1857" i="105"/>
  <c r="L1856" i="105"/>
  <c r="L1855" i="105"/>
  <c r="L1854" i="105"/>
  <c r="L1853" i="105"/>
  <c r="L1852" i="105"/>
  <c r="L1851" i="105"/>
  <c r="L1850" i="105"/>
  <c r="L1849" i="105"/>
  <c r="L1848" i="105"/>
  <c r="L1847" i="105"/>
  <c r="L1846" i="105"/>
  <c r="L1845" i="105"/>
  <c r="L1844" i="105"/>
  <c r="L1843" i="105"/>
  <c r="L1842" i="105"/>
  <c r="L1841" i="105"/>
  <c r="L1840" i="105"/>
  <c r="L1839" i="105"/>
  <c r="L1838" i="105"/>
  <c r="L1837" i="105"/>
  <c r="L1836" i="105"/>
  <c r="L1835" i="105"/>
  <c r="L1834" i="105"/>
  <c r="L1833" i="105"/>
  <c r="L1832" i="105"/>
  <c r="L1831" i="105"/>
  <c r="L1830" i="105"/>
  <c r="L1829" i="105"/>
  <c r="L1828" i="105"/>
  <c r="L1827" i="105"/>
  <c r="L1826" i="105"/>
  <c r="L1825" i="105"/>
  <c r="L1824" i="105"/>
  <c r="L1823" i="105"/>
  <c r="L1822" i="105"/>
  <c r="L1821" i="105"/>
  <c r="L1820" i="105"/>
  <c r="L1819" i="105"/>
  <c r="L1818" i="105"/>
  <c r="L1817" i="105"/>
  <c r="L1816" i="105"/>
  <c r="L1815" i="105"/>
  <c r="L1814" i="105"/>
  <c r="L1813" i="105"/>
  <c r="L1812" i="105"/>
  <c r="L1811" i="105"/>
  <c r="L1810" i="105"/>
  <c r="L1809" i="105"/>
  <c r="L1808" i="105"/>
  <c r="L1807" i="105"/>
  <c r="L1806" i="105"/>
  <c r="L1805" i="105"/>
  <c r="L1804" i="105"/>
  <c r="L1803" i="105"/>
  <c r="L1802" i="105"/>
  <c r="L1801" i="105"/>
  <c r="L1800" i="105"/>
  <c r="L1799" i="105"/>
  <c r="L1798" i="105"/>
  <c r="L1797" i="105"/>
  <c r="L1796" i="105"/>
  <c r="L1795" i="105"/>
  <c r="L1794" i="105"/>
  <c r="L1793" i="105"/>
  <c r="L1792" i="105"/>
  <c r="L1791" i="105"/>
  <c r="L1790" i="105"/>
  <c r="L1789" i="105"/>
  <c r="L1788" i="105"/>
  <c r="L1787" i="105"/>
  <c r="L1786" i="105"/>
  <c r="L1785" i="105"/>
  <c r="L1784" i="105"/>
  <c r="L1783" i="105"/>
  <c r="L1782" i="105"/>
  <c r="L1781" i="105"/>
  <c r="L1780" i="105"/>
  <c r="L1779" i="105"/>
  <c r="L1778" i="105"/>
  <c r="L1777" i="105"/>
  <c r="L1776" i="105"/>
  <c r="L1775" i="105"/>
  <c r="L1774" i="105"/>
  <c r="L1773" i="105"/>
  <c r="L1772" i="105"/>
  <c r="L1771" i="105"/>
  <c r="L1770" i="105"/>
  <c r="L1769" i="105"/>
  <c r="L1768" i="105"/>
  <c r="L1767" i="105"/>
  <c r="L1766" i="105"/>
  <c r="L1765" i="105"/>
  <c r="L1764" i="105"/>
  <c r="L1763" i="105"/>
  <c r="L1762" i="105"/>
  <c r="L1761" i="105"/>
  <c r="L1760" i="105"/>
  <c r="L1759" i="105"/>
  <c r="L1758" i="105"/>
  <c r="L1757" i="105"/>
  <c r="L1756" i="105"/>
  <c r="L1755" i="105"/>
  <c r="L1754" i="105"/>
  <c r="L1753" i="105"/>
  <c r="L1752" i="105"/>
  <c r="L1751" i="105"/>
  <c r="L1750" i="105"/>
  <c r="L1749" i="105"/>
  <c r="L1748" i="105"/>
  <c r="L1747" i="105"/>
  <c r="L1746" i="105"/>
  <c r="L1745" i="105"/>
  <c r="L1744" i="105"/>
  <c r="L1743" i="105"/>
  <c r="L1742" i="105"/>
  <c r="L1741" i="105"/>
  <c r="L1740" i="105"/>
  <c r="L1739" i="105"/>
  <c r="L1738" i="105"/>
  <c r="L1737" i="105"/>
  <c r="L1736" i="105"/>
  <c r="L1735" i="105"/>
  <c r="L1734" i="105"/>
  <c r="L1733" i="105"/>
  <c r="L1732" i="105"/>
  <c r="L1731" i="105"/>
  <c r="L1730" i="105"/>
  <c r="L1729" i="105"/>
  <c r="L1728" i="105"/>
  <c r="L1727" i="105"/>
  <c r="L1726" i="105"/>
  <c r="L1725" i="105"/>
  <c r="L1724" i="105"/>
  <c r="L1723" i="105"/>
  <c r="L1722" i="105"/>
  <c r="L1721" i="105"/>
  <c r="L1720" i="105"/>
  <c r="L1719" i="105"/>
  <c r="L1718" i="105"/>
  <c r="L1717" i="105"/>
  <c r="L1716" i="105"/>
  <c r="L1715" i="105"/>
  <c r="L1714" i="105"/>
  <c r="L1713" i="105"/>
  <c r="L1712" i="105"/>
  <c r="L1711" i="105"/>
  <c r="L1710" i="105"/>
  <c r="L1709" i="105"/>
  <c r="L1708" i="105"/>
  <c r="L1707" i="105"/>
  <c r="L1706" i="105"/>
  <c r="L1705" i="105"/>
  <c r="L1704" i="105"/>
  <c r="L1703" i="105"/>
  <c r="L1702" i="105"/>
  <c r="L1701" i="105"/>
  <c r="L1700" i="105"/>
  <c r="L1699" i="105"/>
  <c r="L1698" i="105"/>
  <c r="L1697" i="105"/>
  <c r="L1696" i="105"/>
  <c r="L1695" i="105"/>
  <c r="L1694" i="105"/>
  <c r="L1693" i="105"/>
  <c r="L1692" i="105"/>
  <c r="L1691" i="105"/>
  <c r="L1690" i="105"/>
  <c r="L1689" i="105"/>
  <c r="L1688" i="105"/>
  <c r="L1687" i="105"/>
  <c r="L1686" i="105"/>
  <c r="L1685" i="105"/>
  <c r="L1684" i="105"/>
  <c r="L1683" i="105"/>
  <c r="L1682" i="105"/>
  <c r="L1681" i="105"/>
  <c r="L1680" i="105"/>
  <c r="L1679" i="105"/>
  <c r="L1678" i="105"/>
  <c r="L1677" i="105"/>
  <c r="L1676" i="105"/>
  <c r="L1675" i="105"/>
  <c r="L1674" i="105"/>
  <c r="L1673" i="105"/>
  <c r="L1672" i="105"/>
  <c r="L1671" i="105"/>
  <c r="L1670" i="105"/>
  <c r="L1669" i="105"/>
  <c r="L1668" i="105"/>
  <c r="L1667" i="105"/>
  <c r="L1666" i="105"/>
  <c r="L1665" i="105"/>
  <c r="L1664" i="105"/>
  <c r="L1663" i="105"/>
  <c r="L1662" i="105"/>
  <c r="L1661" i="105"/>
  <c r="L1660" i="105"/>
  <c r="L1659" i="105"/>
  <c r="L1658" i="105"/>
  <c r="L1657" i="105"/>
  <c r="L1656" i="105"/>
  <c r="L1655" i="105"/>
  <c r="L1654" i="105"/>
  <c r="L1653" i="105"/>
  <c r="L1652" i="105"/>
  <c r="L1651" i="105"/>
  <c r="L1650" i="105"/>
  <c r="L1649" i="105"/>
  <c r="L1648" i="105"/>
  <c r="L1647" i="105"/>
  <c r="L1646" i="105"/>
  <c r="L1645" i="105"/>
  <c r="L1644" i="105"/>
  <c r="L1643" i="105"/>
  <c r="L1642" i="105"/>
  <c r="L1641" i="105"/>
  <c r="L1640" i="105"/>
  <c r="L1639" i="105"/>
  <c r="L1638" i="105"/>
  <c r="L1637" i="105"/>
  <c r="L1636" i="105"/>
  <c r="L1635" i="105"/>
  <c r="L1634" i="105"/>
  <c r="L1633" i="105"/>
  <c r="L1632" i="105"/>
  <c r="L1631" i="105"/>
  <c r="L1630" i="105"/>
  <c r="L1629" i="105"/>
  <c r="L1628" i="105"/>
  <c r="L1627" i="105"/>
  <c r="L1626" i="105"/>
  <c r="L1625" i="105"/>
  <c r="L1624" i="105"/>
  <c r="L1623" i="105"/>
  <c r="L1622" i="105"/>
  <c r="L1621" i="105"/>
  <c r="L1620" i="105"/>
  <c r="L1619" i="105"/>
  <c r="L1618" i="105"/>
  <c r="L1617" i="105"/>
  <c r="L1616" i="105"/>
  <c r="L1615" i="105"/>
  <c r="L1614" i="105"/>
  <c r="L1613" i="105"/>
  <c r="L1612" i="105"/>
  <c r="L1611" i="105"/>
  <c r="L1610" i="105"/>
  <c r="L1609" i="105"/>
  <c r="L1608" i="105"/>
  <c r="L1607" i="105"/>
  <c r="L1606" i="105"/>
  <c r="L1605" i="105"/>
  <c r="L1604" i="105"/>
  <c r="L1603" i="105"/>
  <c r="L1602" i="105"/>
  <c r="L1601" i="105"/>
  <c r="L1600" i="105"/>
  <c r="L1599" i="105"/>
  <c r="L1598" i="105"/>
  <c r="L1597" i="105"/>
  <c r="L1596" i="105"/>
  <c r="L1595" i="105"/>
  <c r="L1594" i="105"/>
  <c r="L1593" i="105"/>
  <c r="L1592" i="105"/>
  <c r="L1591" i="105"/>
  <c r="L1590" i="105"/>
  <c r="L1589" i="105"/>
  <c r="L1588" i="105"/>
  <c r="L1587" i="105"/>
  <c r="L1586" i="105"/>
  <c r="L1585" i="105"/>
  <c r="L1584" i="105"/>
  <c r="L1583" i="105"/>
  <c r="L1582" i="105"/>
  <c r="L1581" i="105"/>
  <c r="L1580" i="105"/>
  <c r="L1579" i="105"/>
  <c r="L1578" i="105"/>
  <c r="L1577" i="105"/>
  <c r="L1576" i="105"/>
  <c r="L1575" i="105"/>
  <c r="L1574" i="105"/>
  <c r="L1573" i="105"/>
  <c r="L1572" i="105"/>
  <c r="L1571" i="105"/>
  <c r="L1570" i="105"/>
  <c r="L1569" i="105"/>
  <c r="L1568" i="105"/>
  <c r="L1567" i="105"/>
  <c r="L1566" i="105"/>
  <c r="L1565" i="105"/>
  <c r="L1564" i="105"/>
  <c r="L1563" i="105"/>
  <c r="L1562" i="105"/>
  <c r="L1561" i="105"/>
  <c r="L1560" i="105"/>
  <c r="L1559" i="105"/>
  <c r="L1558" i="105"/>
  <c r="L1557" i="105"/>
  <c r="L1556" i="105"/>
  <c r="L1555" i="105"/>
  <c r="L1554" i="105"/>
  <c r="L1553" i="105"/>
  <c r="L1552" i="105"/>
  <c r="L1551" i="105"/>
  <c r="L1550" i="105"/>
  <c r="L1549" i="105"/>
  <c r="L1548" i="105"/>
  <c r="L1547" i="105"/>
  <c r="L1546" i="105"/>
  <c r="L1545" i="105"/>
  <c r="L1544" i="105"/>
  <c r="L1543" i="105"/>
  <c r="L1542" i="105"/>
  <c r="L1541" i="105"/>
  <c r="L1540" i="105"/>
  <c r="L1539" i="105"/>
  <c r="L1538" i="105"/>
  <c r="L1537" i="105"/>
  <c r="L1536" i="105"/>
  <c r="L1535" i="105"/>
  <c r="L1534" i="105"/>
  <c r="L1533" i="105"/>
  <c r="L1532" i="105"/>
  <c r="L1531" i="105"/>
  <c r="L1530" i="105"/>
  <c r="L1529" i="105"/>
  <c r="L1528" i="105"/>
  <c r="L1527" i="105"/>
  <c r="L1526" i="105"/>
  <c r="L1525" i="105"/>
  <c r="L1524" i="105"/>
  <c r="L1523" i="105"/>
  <c r="L1522" i="105"/>
  <c r="L1521" i="105"/>
  <c r="L1520" i="105"/>
  <c r="L1519" i="105"/>
  <c r="L1518" i="105"/>
  <c r="L1517" i="105"/>
  <c r="L1516" i="105"/>
  <c r="L1515" i="105"/>
  <c r="L1514" i="105"/>
  <c r="L1513" i="105"/>
  <c r="L1512" i="105"/>
  <c r="L1511" i="105"/>
  <c r="L1510" i="105"/>
  <c r="L1509" i="105"/>
  <c r="L1508" i="105"/>
  <c r="L1507" i="105"/>
  <c r="L1506" i="105"/>
  <c r="L1505" i="105"/>
  <c r="L1504" i="105"/>
  <c r="L1503" i="105"/>
  <c r="L1502" i="105"/>
  <c r="L1501" i="105"/>
  <c r="L1500" i="105"/>
  <c r="L1499" i="105"/>
  <c r="L1498" i="105"/>
  <c r="L1497" i="105"/>
  <c r="L1496" i="105"/>
  <c r="L1495" i="105"/>
  <c r="L1494" i="105"/>
  <c r="L1493" i="105"/>
  <c r="L1492" i="105"/>
  <c r="L1491" i="105"/>
  <c r="L1490" i="105"/>
  <c r="L1489" i="105"/>
  <c r="L1488" i="105"/>
  <c r="L1487" i="105"/>
  <c r="L1486" i="105"/>
  <c r="L1485" i="105"/>
  <c r="L1484" i="105"/>
  <c r="L1483" i="105"/>
  <c r="L1482" i="105"/>
  <c r="L1481" i="105"/>
  <c r="L1480" i="105"/>
  <c r="L1479" i="105"/>
  <c r="L1478" i="105"/>
  <c r="L1477" i="105"/>
  <c r="L1476" i="105"/>
  <c r="L1475" i="105"/>
  <c r="L1474" i="105"/>
  <c r="L1473" i="105"/>
  <c r="L1472" i="105"/>
  <c r="L1471" i="105"/>
  <c r="L1470" i="105"/>
  <c r="L1469" i="105"/>
  <c r="L1468" i="105"/>
  <c r="L1467" i="105"/>
  <c r="L1466" i="105"/>
  <c r="L1465" i="105"/>
  <c r="L1464" i="105"/>
  <c r="L1463" i="105"/>
  <c r="L1462" i="105"/>
  <c r="L1461" i="105"/>
  <c r="L1460" i="105"/>
  <c r="L1459" i="105"/>
  <c r="L1458" i="105"/>
  <c r="L1457" i="105"/>
  <c r="L1456" i="105"/>
  <c r="L1455" i="105"/>
  <c r="L1454" i="105"/>
  <c r="L1453" i="105"/>
  <c r="L1452" i="105"/>
  <c r="L1451" i="105"/>
  <c r="L1450" i="105"/>
  <c r="L1449" i="105"/>
  <c r="L1448" i="105"/>
  <c r="L1447" i="105"/>
  <c r="L1446" i="105"/>
  <c r="L1445" i="105"/>
  <c r="L1444" i="105"/>
  <c r="L1443" i="105"/>
  <c r="L1442" i="105"/>
  <c r="L1441" i="105"/>
  <c r="L1440" i="105"/>
  <c r="L1439" i="105"/>
  <c r="L1438" i="105"/>
  <c r="L1437" i="105"/>
  <c r="L1436" i="105"/>
  <c r="L1435" i="105"/>
  <c r="L1434" i="105"/>
  <c r="L1433" i="105"/>
  <c r="L1432" i="105"/>
  <c r="L1431" i="105"/>
  <c r="L1430" i="105"/>
  <c r="L1429" i="105"/>
  <c r="L1428" i="105"/>
  <c r="L1427" i="105"/>
  <c r="L1426" i="105"/>
  <c r="L1425" i="105"/>
  <c r="L1424" i="105"/>
  <c r="L1423" i="105"/>
  <c r="L1422" i="105"/>
  <c r="L1421" i="105"/>
  <c r="L1420" i="105"/>
  <c r="L1419" i="105"/>
  <c r="L1418" i="105"/>
  <c r="L1417" i="105"/>
  <c r="L1416" i="105"/>
  <c r="L1415" i="105"/>
  <c r="L1414" i="105"/>
  <c r="L1413" i="105"/>
  <c r="L1412" i="105"/>
  <c r="L1411" i="105"/>
  <c r="L1410" i="105"/>
  <c r="L1409" i="105"/>
  <c r="L1408" i="105"/>
  <c r="L1407" i="105"/>
  <c r="L1406" i="105"/>
  <c r="L1405" i="105"/>
  <c r="L1404" i="105"/>
  <c r="L1403" i="105"/>
  <c r="L1402" i="105"/>
  <c r="L1401" i="105"/>
  <c r="L1400" i="105"/>
  <c r="L1399" i="105"/>
  <c r="L1398" i="105"/>
  <c r="L1397" i="105"/>
  <c r="L1396" i="105"/>
  <c r="L1395" i="105"/>
  <c r="L1394" i="105"/>
  <c r="L1393" i="105"/>
  <c r="L1392" i="105"/>
  <c r="L1391" i="105"/>
  <c r="L1390" i="105"/>
  <c r="L1389" i="105"/>
  <c r="L1388" i="105"/>
  <c r="L1387" i="105"/>
  <c r="L1386" i="105"/>
  <c r="L1385" i="105"/>
  <c r="L1384" i="105"/>
  <c r="L1383" i="105"/>
  <c r="L1382" i="105"/>
  <c r="L1381" i="105"/>
  <c r="L1380" i="105"/>
  <c r="L1379" i="105"/>
  <c r="L1378" i="105"/>
  <c r="L1377" i="105"/>
  <c r="L1376" i="105"/>
  <c r="L1375" i="105"/>
  <c r="L1374" i="105"/>
  <c r="L1373" i="105"/>
  <c r="L1372" i="105"/>
  <c r="L1371" i="105"/>
  <c r="L1370" i="105"/>
  <c r="L1369" i="105"/>
  <c r="L1368" i="105"/>
  <c r="L1367" i="105"/>
  <c r="L1366" i="105"/>
  <c r="L1365" i="105"/>
  <c r="L1364" i="105"/>
  <c r="L1363" i="105"/>
  <c r="L1362" i="105"/>
  <c r="L1361" i="105"/>
  <c r="L1360" i="105"/>
  <c r="L1359" i="105"/>
  <c r="L1358" i="105"/>
  <c r="L1357" i="105"/>
  <c r="L1356" i="105"/>
  <c r="L1355" i="105"/>
  <c r="L1354" i="105"/>
  <c r="L1353" i="105"/>
  <c r="L1352" i="105"/>
  <c r="L1351" i="105"/>
  <c r="L1350" i="105"/>
  <c r="L1349" i="105"/>
  <c r="L1348" i="105"/>
  <c r="L1347" i="105"/>
  <c r="L1346" i="105"/>
  <c r="L1345" i="105"/>
  <c r="L1344" i="105"/>
  <c r="L1343" i="105"/>
  <c r="L1342" i="105"/>
  <c r="L1341" i="105"/>
  <c r="L1340" i="105"/>
  <c r="L1339" i="105"/>
  <c r="L1338" i="105"/>
  <c r="L1337" i="105"/>
  <c r="L1336" i="105"/>
  <c r="L1335" i="105"/>
  <c r="L1334" i="105"/>
  <c r="L1333" i="105"/>
  <c r="L1332" i="105"/>
  <c r="L1331" i="105"/>
  <c r="L1330" i="105"/>
  <c r="L1329" i="105"/>
  <c r="L1328" i="105"/>
  <c r="L1327" i="105"/>
  <c r="L1326" i="105"/>
  <c r="L1325" i="105"/>
  <c r="L1324" i="105"/>
  <c r="L1323" i="105"/>
  <c r="L1322" i="105"/>
  <c r="L1321" i="105"/>
  <c r="L1320" i="105"/>
  <c r="L1319" i="105"/>
  <c r="L1318" i="105"/>
  <c r="L1317" i="105"/>
  <c r="L1316" i="105"/>
  <c r="L1315" i="105"/>
  <c r="L1314" i="105"/>
  <c r="L1313" i="105"/>
  <c r="L1312" i="105"/>
  <c r="L1311" i="105"/>
  <c r="L1310" i="105"/>
  <c r="L1309" i="105"/>
  <c r="L1308" i="105"/>
  <c r="L1307" i="105"/>
  <c r="L1306" i="105"/>
  <c r="L1305" i="105"/>
  <c r="L1304" i="105"/>
  <c r="L1303" i="105"/>
  <c r="L1302" i="105"/>
  <c r="L1301" i="105"/>
  <c r="L1300" i="105"/>
  <c r="L1299" i="105"/>
  <c r="L1298" i="105"/>
  <c r="L1297" i="105"/>
  <c r="L1296" i="105"/>
  <c r="L1295" i="105"/>
  <c r="L1294" i="105"/>
  <c r="L1293" i="105"/>
  <c r="L1292" i="105"/>
  <c r="L1291" i="105"/>
  <c r="L1290" i="105"/>
  <c r="L1289" i="105"/>
  <c r="L1288" i="105"/>
  <c r="L1287" i="105"/>
  <c r="L1286" i="105"/>
  <c r="L1285" i="105"/>
  <c r="L1284" i="105"/>
  <c r="L1283" i="105"/>
  <c r="L1282" i="105"/>
  <c r="L1281" i="105"/>
  <c r="L1280" i="105"/>
  <c r="L1279" i="105"/>
  <c r="L1278" i="105"/>
  <c r="L1277" i="105"/>
  <c r="L1276" i="105"/>
  <c r="L1275" i="105"/>
  <c r="L1274" i="105"/>
  <c r="L1273" i="105"/>
  <c r="L1272" i="105"/>
  <c r="L1271" i="105"/>
  <c r="L1270" i="105"/>
  <c r="L1269" i="105"/>
  <c r="L1268" i="105"/>
  <c r="L1267" i="105"/>
  <c r="L1266" i="105"/>
  <c r="L1265" i="105"/>
  <c r="L1264" i="105"/>
  <c r="L1263" i="105"/>
  <c r="L1262" i="105"/>
  <c r="L1261" i="105"/>
  <c r="L1260" i="105"/>
  <c r="L1259" i="105"/>
  <c r="L1258" i="105"/>
  <c r="L1257" i="105"/>
  <c r="L1256" i="105"/>
  <c r="L1255" i="105"/>
  <c r="L1254" i="105"/>
  <c r="L1253" i="105"/>
  <c r="L1252" i="105"/>
  <c r="L1251" i="105"/>
  <c r="L1250" i="105"/>
  <c r="L1249" i="105"/>
  <c r="L1248" i="105"/>
  <c r="L1247" i="105"/>
  <c r="L1246" i="105"/>
  <c r="L1245" i="105"/>
  <c r="L1244" i="105"/>
  <c r="L1243" i="105"/>
  <c r="L1242" i="105"/>
  <c r="L1241" i="105"/>
  <c r="L1240" i="105"/>
  <c r="L1239" i="105"/>
  <c r="L1238" i="105"/>
  <c r="L1237" i="105"/>
  <c r="L1236" i="105"/>
  <c r="L1235" i="105"/>
  <c r="L1234" i="105"/>
  <c r="L1233" i="105"/>
  <c r="L1232" i="105"/>
  <c r="L1231" i="105"/>
  <c r="L1230" i="105"/>
  <c r="L1229" i="105"/>
  <c r="L1228" i="105"/>
  <c r="L1227" i="105"/>
  <c r="L1226" i="105"/>
  <c r="L1225" i="105"/>
  <c r="L1224" i="105"/>
  <c r="L1223" i="105"/>
  <c r="L1222" i="105"/>
  <c r="L1221" i="105"/>
  <c r="L1220" i="105"/>
  <c r="L1219" i="105"/>
  <c r="L1218" i="105"/>
  <c r="L1217" i="105"/>
  <c r="L1216" i="105"/>
  <c r="L1215" i="105"/>
  <c r="L1214" i="105"/>
  <c r="L1213" i="105"/>
  <c r="L1212" i="105"/>
  <c r="L1211" i="105"/>
  <c r="L1210" i="105"/>
  <c r="L1209" i="105"/>
  <c r="L1208" i="105"/>
  <c r="L1207" i="105"/>
  <c r="L1206" i="105"/>
  <c r="L1205" i="105"/>
  <c r="L1204" i="105"/>
  <c r="L1203" i="105"/>
  <c r="L1202" i="105"/>
  <c r="L1201" i="105"/>
  <c r="L1200" i="105"/>
  <c r="L1199" i="105"/>
  <c r="L1198" i="105"/>
  <c r="L1197" i="105"/>
  <c r="L1196" i="105"/>
  <c r="L1195" i="105"/>
  <c r="L1194" i="105"/>
  <c r="L1193" i="105"/>
  <c r="L1192" i="105"/>
  <c r="L1191" i="105"/>
  <c r="L1190" i="105"/>
  <c r="L1189" i="105"/>
  <c r="L1188" i="105"/>
  <c r="L1187" i="105"/>
  <c r="L1186" i="105"/>
  <c r="L1185" i="105"/>
  <c r="L1184" i="105"/>
  <c r="L1183" i="105"/>
  <c r="L1182" i="105"/>
  <c r="L1181" i="105"/>
  <c r="L1180" i="105"/>
  <c r="L1179" i="105"/>
  <c r="L1178" i="105"/>
  <c r="L1177" i="105"/>
  <c r="L1176" i="105"/>
  <c r="L1175" i="105"/>
  <c r="L1174" i="105"/>
  <c r="L1173" i="105"/>
  <c r="L1172" i="105"/>
  <c r="L1171" i="105"/>
  <c r="L1170" i="105"/>
  <c r="L1169" i="105"/>
  <c r="L1168" i="105"/>
  <c r="L1167" i="105"/>
  <c r="L1166" i="105"/>
  <c r="L1165" i="105"/>
  <c r="L1164" i="105"/>
  <c r="L1163" i="105"/>
  <c r="L1162" i="105"/>
  <c r="L1161" i="105"/>
  <c r="L1160" i="105"/>
  <c r="L1159" i="105"/>
  <c r="L1158" i="105"/>
  <c r="L1157" i="105"/>
  <c r="L1156" i="105"/>
  <c r="L1155" i="105"/>
  <c r="L1154" i="105"/>
  <c r="L1153" i="105"/>
  <c r="L1152" i="105"/>
  <c r="L1151" i="105"/>
  <c r="L1150" i="105"/>
  <c r="L1149" i="105"/>
  <c r="L1148" i="105"/>
  <c r="L1147" i="105"/>
  <c r="L1146" i="105"/>
  <c r="L1145" i="105"/>
  <c r="L1144" i="105"/>
  <c r="L1143" i="105"/>
  <c r="L1142" i="105"/>
  <c r="L1141" i="105"/>
  <c r="L1140" i="105"/>
  <c r="L1139" i="105"/>
  <c r="L1138" i="105"/>
  <c r="L1137" i="105"/>
  <c r="L1136" i="105"/>
  <c r="L1135" i="105"/>
  <c r="L1134" i="105"/>
  <c r="L1133" i="105"/>
  <c r="L1132" i="105"/>
  <c r="L1131" i="105"/>
  <c r="L1130" i="105"/>
  <c r="L1129" i="105"/>
  <c r="L1128" i="105"/>
  <c r="L1127" i="105"/>
  <c r="L1126" i="105"/>
  <c r="L1125" i="105"/>
  <c r="L1124" i="105"/>
  <c r="L1123" i="105"/>
  <c r="L1122" i="105"/>
  <c r="L1121" i="105"/>
  <c r="L1120" i="105"/>
  <c r="L1119" i="105"/>
  <c r="L1118" i="105"/>
  <c r="L1117" i="105"/>
  <c r="L1116" i="105"/>
  <c r="L1115" i="105"/>
  <c r="L1114" i="105"/>
  <c r="L1113" i="105"/>
  <c r="L1112" i="105"/>
  <c r="L1111" i="105"/>
  <c r="L1110" i="105"/>
  <c r="L1109" i="105"/>
  <c r="L1108" i="105"/>
  <c r="L1107" i="105"/>
  <c r="L1106" i="105"/>
  <c r="L1105" i="105"/>
  <c r="L1104" i="105"/>
  <c r="L1103" i="105"/>
  <c r="L1102" i="105"/>
  <c r="L1101" i="105"/>
  <c r="L1100" i="105"/>
  <c r="L1099" i="105"/>
  <c r="L1098" i="105"/>
  <c r="L1097" i="105"/>
  <c r="L1096" i="105"/>
  <c r="L1095" i="105"/>
  <c r="L1094" i="105"/>
  <c r="L1093" i="105"/>
  <c r="L1092" i="105"/>
  <c r="L1091" i="105"/>
  <c r="L1090" i="105"/>
  <c r="L1089" i="105"/>
  <c r="L1088" i="105"/>
  <c r="L1087" i="105"/>
  <c r="L1086" i="105"/>
  <c r="L1085" i="105"/>
  <c r="L1084" i="105"/>
  <c r="L1083" i="105"/>
  <c r="L1082" i="105"/>
  <c r="L1081" i="105"/>
  <c r="L1080" i="105"/>
  <c r="L1079" i="105"/>
  <c r="L1078" i="105"/>
  <c r="L1077" i="105"/>
  <c r="L1076" i="105"/>
  <c r="L1075" i="105"/>
  <c r="L1074" i="105"/>
  <c r="L1073" i="105"/>
  <c r="L1072" i="105"/>
  <c r="L1071" i="105"/>
  <c r="L1070" i="105"/>
  <c r="L1069" i="105"/>
  <c r="L1068" i="105"/>
  <c r="L1067" i="105"/>
  <c r="L1066" i="105"/>
  <c r="L1065" i="105"/>
  <c r="L1064" i="105"/>
  <c r="L1063" i="105"/>
  <c r="L1062" i="105"/>
  <c r="L1061" i="105"/>
  <c r="L1060" i="105"/>
  <c r="L1059" i="105"/>
  <c r="L1058" i="105"/>
  <c r="L1057" i="105"/>
  <c r="L1056" i="105"/>
  <c r="L1055" i="105"/>
  <c r="L1054" i="105"/>
  <c r="L1053" i="105"/>
  <c r="L1052" i="105"/>
  <c r="L1051" i="105"/>
  <c r="L1050" i="105"/>
  <c r="L1049" i="105"/>
  <c r="L1048" i="105"/>
  <c r="L1047" i="105"/>
  <c r="L1046" i="105"/>
  <c r="L1045" i="105"/>
  <c r="L1044" i="105"/>
  <c r="L1043" i="105"/>
  <c r="L1042" i="105"/>
  <c r="L1041" i="105"/>
  <c r="L1040" i="105"/>
  <c r="L1039" i="105"/>
  <c r="L1038" i="105"/>
  <c r="L1037" i="105"/>
  <c r="L1036" i="105"/>
  <c r="L1035" i="105"/>
  <c r="L1034" i="105"/>
  <c r="L1033" i="105"/>
  <c r="L1032" i="105"/>
  <c r="L1031" i="105"/>
  <c r="L1030" i="105"/>
  <c r="L1029" i="105"/>
  <c r="L1028" i="105"/>
  <c r="L1027" i="105"/>
  <c r="L1026" i="105"/>
  <c r="L1025" i="105"/>
  <c r="L1024" i="105"/>
  <c r="L1023" i="105"/>
  <c r="L1022" i="105"/>
  <c r="L1021" i="105"/>
  <c r="L1020" i="105"/>
  <c r="L1019" i="105"/>
  <c r="L1018" i="105"/>
  <c r="L1017" i="105"/>
  <c r="L1016" i="105"/>
  <c r="L1015" i="105"/>
  <c r="L1014" i="105"/>
  <c r="L1013" i="105"/>
  <c r="L1012" i="105"/>
  <c r="L1011" i="105"/>
  <c r="L1010" i="105"/>
  <c r="L1009" i="105"/>
  <c r="L1008" i="105"/>
  <c r="L1007" i="105"/>
  <c r="L1006" i="105"/>
  <c r="L1005" i="105"/>
  <c r="L1004" i="105"/>
  <c r="L1003" i="105"/>
  <c r="L1002" i="105"/>
  <c r="L1001" i="105"/>
  <c r="L1000" i="105"/>
  <c r="L999" i="105"/>
  <c r="L998" i="105"/>
  <c r="L997" i="105"/>
  <c r="L996" i="105"/>
  <c r="L995" i="105"/>
  <c r="L994" i="105"/>
  <c r="L993" i="105"/>
  <c r="L992" i="105"/>
  <c r="L991" i="105"/>
  <c r="L990" i="105"/>
  <c r="L989" i="105"/>
  <c r="L988" i="105"/>
  <c r="L987" i="105"/>
  <c r="L986" i="105"/>
  <c r="L985" i="105"/>
  <c r="L984" i="105"/>
  <c r="L983" i="105"/>
  <c r="L982" i="105"/>
  <c r="L981" i="105"/>
  <c r="L980" i="105"/>
  <c r="L979" i="105"/>
  <c r="L978" i="105"/>
  <c r="L977" i="105"/>
  <c r="L976" i="105"/>
  <c r="L975" i="105"/>
  <c r="L974" i="105"/>
  <c r="L973" i="105"/>
  <c r="L972" i="105"/>
  <c r="L971" i="105"/>
  <c r="L970" i="105"/>
  <c r="L969" i="105"/>
  <c r="L968" i="105"/>
  <c r="L967" i="105"/>
  <c r="L966" i="105"/>
  <c r="L965" i="105"/>
  <c r="L964" i="105"/>
  <c r="L963" i="105"/>
  <c r="L962" i="105"/>
  <c r="L961" i="105"/>
  <c r="L960" i="105"/>
  <c r="L959" i="105"/>
  <c r="L958" i="105"/>
  <c r="L957" i="105"/>
  <c r="L956" i="105"/>
  <c r="L955" i="105"/>
  <c r="L954" i="105"/>
  <c r="L953" i="105"/>
  <c r="L952" i="105"/>
  <c r="L951" i="105"/>
  <c r="L950" i="105"/>
  <c r="L949" i="105"/>
  <c r="L948" i="105"/>
  <c r="L947" i="105"/>
  <c r="L946" i="105"/>
  <c r="L945" i="105"/>
  <c r="L944" i="105"/>
  <c r="L943" i="105"/>
  <c r="L942" i="105"/>
  <c r="L941" i="105"/>
  <c r="L940" i="105"/>
  <c r="L939" i="105"/>
  <c r="L938" i="105"/>
  <c r="L937" i="105"/>
  <c r="L936" i="105"/>
  <c r="L935" i="105"/>
  <c r="L934" i="105"/>
  <c r="L933" i="105"/>
  <c r="L932" i="105"/>
  <c r="L931" i="105"/>
  <c r="L930" i="105"/>
  <c r="L929" i="105"/>
  <c r="L928" i="105"/>
  <c r="L927" i="105"/>
  <c r="L926" i="105"/>
  <c r="L925" i="105"/>
  <c r="L924" i="105"/>
  <c r="L923" i="105"/>
  <c r="L922" i="105"/>
  <c r="L921" i="105"/>
  <c r="L920" i="105"/>
  <c r="L919" i="105"/>
  <c r="L918" i="105"/>
  <c r="L917" i="105"/>
  <c r="L916" i="105"/>
  <c r="L915" i="105"/>
  <c r="L914" i="105"/>
  <c r="L913" i="105"/>
  <c r="L912" i="105"/>
  <c r="L911" i="105"/>
  <c r="L910" i="105"/>
  <c r="L909" i="105"/>
  <c r="L908" i="105"/>
  <c r="L907" i="105"/>
  <c r="L906" i="105"/>
  <c r="L905" i="105"/>
  <c r="L904" i="105"/>
  <c r="L903" i="105"/>
  <c r="L902" i="105"/>
  <c r="L901" i="105"/>
  <c r="L900" i="105"/>
  <c r="L899" i="105"/>
  <c r="L898" i="105"/>
  <c r="L897" i="105"/>
  <c r="L896" i="105"/>
  <c r="L895" i="105"/>
  <c r="L894" i="105"/>
  <c r="L893" i="105"/>
  <c r="L892" i="105"/>
  <c r="L891" i="105"/>
  <c r="L890" i="105"/>
  <c r="L889" i="105"/>
  <c r="L888" i="105"/>
  <c r="L887" i="105"/>
  <c r="L886" i="105"/>
  <c r="L885" i="105"/>
  <c r="L884" i="105"/>
  <c r="L883" i="105"/>
  <c r="L882" i="105"/>
  <c r="L881" i="105"/>
  <c r="L880" i="105"/>
  <c r="L879" i="105"/>
  <c r="L878" i="105"/>
  <c r="L877" i="105"/>
  <c r="L876" i="105"/>
  <c r="L875" i="105"/>
  <c r="L874" i="105"/>
  <c r="L873" i="105"/>
  <c r="L872" i="105"/>
  <c r="L871" i="105"/>
  <c r="L870" i="105"/>
  <c r="L869" i="105"/>
  <c r="L868" i="105"/>
  <c r="L867" i="105"/>
  <c r="L866" i="105"/>
  <c r="L865" i="105"/>
  <c r="L864" i="105"/>
  <c r="L863" i="105"/>
  <c r="L862" i="105"/>
  <c r="L861" i="105"/>
  <c r="L860" i="105"/>
  <c r="L859" i="105"/>
  <c r="L858" i="105"/>
  <c r="L857" i="105"/>
  <c r="L856" i="105"/>
  <c r="L855" i="105"/>
  <c r="L854" i="105"/>
  <c r="L853" i="105"/>
  <c r="L852" i="105"/>
  <c r="L851" i="105"/>
  <c r="L850" i="105"/>
  <c r="L849" i="105"/>
  <c r="L848" i="105"/>
  <c r="L847" i="105"/>
  <c r="L846" i="105"/>
  <c r="L845" i="105"/>
  <c r="L844" i="105"/>
  <c r="L843" i="105"/>
  <c r="L842" i="105"/>
  <c r="L841" i="105"/>
  <c r="L840" i="105"/>
  <c r="L839" i="105"/>
  <c r="L838" i="105"/>
  <c r="L837" i="105"/>
  <c r="L836" i="105"/>
  <c r="L835" i="105"/>
  <c r="L834" i="105"/>
  <c r="L833" i="105"/>
  <c r="L832" i="105"/>
  <c r="L831" i="105"/>
  <c r="L830" i="105"/>
  <c r="L829" i="105"/>
  <c r="L828" i="105"/>
  <c r="L827" i="105"/>
  <c r="L826" i="105"/>
  <c r="L825" i="105"/>
  <c r="L824" i="105"/>
  <c r="L823" i="105"/>
  <c r="L822" i="105"/>
  <c r="L821" i="105"/>
  <c r="L820" i="105"/>
  <c r="L819" i="105"/>
  <c r="L818" i="105"/>
  <c r="L817" i="105"/>
  <c r="L816" i="105"/>
  <c r="L815" i="105"/>
  <c r="L814" i="105"/>
  <c r="L813" i="105"/>
  <c r="L812" i="105"/>
  <c r="L811" i="105"/>
  <c r="L810" i="105"/>
  <c r="L809" i="105"/>
  <c r="L808" i="105"/>
  <c r="L807" i="105"/>
  <c r="L806" i="105"/>
  <c r="L805" i="105"/>
  <c r="L804" i="105"/>
  <c r="L803" i="105"/>
  <c r="L802" i="105"/>
  <c r="L801" i="105"/>
  <c r="L800" i="105"/>
  <c r="L799" i="105"/>
  <c r="L798" i="105"/>
  <c r="L797" i="105"/>
  <c r="L796" i="105"/>
  <c r="L795" i="105"/>
  <c r="L794" i="105"/>
  <c r="L793" i="105"/>
  <c r="L792" i="105"/>
  <c r="L791" i="105"/>
  <c r="L790" i="105"/>
  <c r="L789" i="105"/>
  <c r="L788" i="105"/>
  <c r="L787" i="105"/>
  <c r="L786" i="105"/>
  <c r="L785" i="105"/>
  <c r="L784" i="105"/>
  <c r="L783" i="105"/>
  <c r="L782" i="105"/>
  <c r="L781" i="105"/>
  <c r="L780" i="105"/>
  <c r="L779" i="105"/>
  <c r="L778" i="105"/>
  <c r="L777" i="105"/>
  <c r="L776" i="105"/>
  <c r="L775" i="105"/>
  <c r="L774" i="105"/>
  <c r="L773" i="105"/>
  <c r="L772" i="105"/>
  <c r="L771" i="105"/>
  <c r="L770" i="105"/>
  <c r="L769" i="105"/>
  <c r="L768" i="105"/>
  <c r="L767" i="105"/>
  <c r="L766" i="105"/>
  <c r="L765" i="105"/>
  <c r="L764" i="105"/>
  <c r="L763" i="105"/>
  <c r="L762" i="105"/>
  <c r="L761" i="105"/>
  <c r="L760" i="105"/>
  <c r="L759" i="105"/>
  <c r="L758" i="105"/>
  <c r="L757" i="105"/>
  <c r="L756" i="105"/>
  <c r="L755" i="105"/>
  <c r="L754" i="105"/>
  <c r="L753" i="105"/>
  <c r="L752" i="105"/>
  <c r="L751" i="105"/>
  <c r="L750" i="105"/>
  <c r="L749" i="105"/>
  <c r="L748" i="105"/>
  <c r="L747" i="105"/>
  <c r="L746" i="105"/>
  <c r="L745" i="105"/>
  <c r="L744" i="105"/>
  <c r="L743" i="105"/>
  <c r="L742" i="105"/>
  <c r="L741" i="105"/>
  <c r="L740" i="105"/>
  <c r="L739" i="105"/>
  <c r="L738" i="105"/>
  <c r="L737" i="105"/>
  <c r="L736" i="105"/>
  <c r="L735" i="105"/>
  <c r="L734" i="105"/>
  <c r="L733" i="105"/>
  <c r="L732" i="105"/>
  <c r="L731" i="105"/>
  <c r="L730" i="105"/>
  <c r="L729" i="105"/>
  <c r="L728" i="105"/>
  <c r="L727" i="105"/>
  <c r="L726" i="105"/>
  <c r="L725" i="105"/>
  <c r="L724" i="105"/>
  <c r="L723" i="105"/>
  <c r="L722" i="105"/>
  <c r="L721" i="105"/>
  <c r="L720" i="105"/>
  <c r="L719" i="105"/>
  <c r="L718" i="105"/>
  <c r="L717" i="105"/>
  <c r="L716" i="105"/>
  <c r="L715" i="105"/>
  <c r="L714" i="105"/>
  <c r="L713" i="105"/>
  <c r="L712" i="105"/>
  <c r="L711" i="105"/>
  <c r="L710" i="105"/>
  <c r="L709" i="105"/>
  <c r="L708" i="105"/>
  <c r="L707" i="105"/>
  <c r="L706" i="105"/>
  <c r="L705" i="105"/>
  <c r="L704" i="105"/>
  <c r="L703" i="105"/>
  <c r="L702" i="105"/>
  <c r="L701" i="105"/>
  <c r="L700" i="105"/>
  <c r="L699" i="105"/>
  <c r="L698" i="105"/>
  <c r="L697" i="105"/>
  <c r="L696" i="105"/>
  <c r="L695" i="105"/>
  <c r="L694" i="105"/>
  <c r="L693" i="105"/>
  <c r="L692" i="105"/>
  <c r="L691" i="105"/>
  <c r="L690" i="105"/>
  <c r="L689" i="105"/>
  <c r="L688" i="105"/>
  <c r="L687" i="105"/>
  <c r="L686" i="105"/>
  <c r="L685" i="105"/>
  <c r="L684" i="105"/>
  <c r="L683" i="105"/>
  <c r="L682" i="105"/>
  <c r="L681" i="105"/>
  <c r="L680" i="105"/>
  <c r="L679" i="105"/>
  <c r="L678" i="105"/>
  <c r="L677" i="105"/>
  <c r="L676" i="105"/>
  <c r="L675" i="105"/>
  <c r="L674" i="105"/>
  <c r="L673" i="105"/>
  <c r="L672" i="105"/>
  <c r="L671" i="105"/>
  <c r="L670" i="105"/>
  <c r="L669" i="105"/>
  <c r="L668" i="105"/>
  <c r="L667" i="105"/>
  <c r="L666" i="105"/>
  <c r="L665" i="105"/>
  <c r="L664" i="105"/>
  <c r="L663" i="105"/>
  <c r="L662" i="105"/>
  <c r="L661" i="105"/>
  <c r="L660" i="105"/>
  <c r="L659" i="105"/>
  <c r="L658" i="105"/>
  <c r="L657" i="105"/>
  <c r="L656" i="105"/>
  <c r="L655" i="105"/>
  <c r="L654" i="105"/>
  <c r="L653" i="105"/>
  <c r="L652" i="105"/>
  <c r="L651" i="105"/>
  <c r="L650" i="105"/>
  <c r="L649" i="105"/>
  <c r="L648" i="105"/>
  <c r="L647" i="105"/>
  <c r="L646" i="105"/>
  <c r="L645" i="105"/>
  <c r="L644" i="105"/>
  <c r="L643" i="105"/>
  <c r="L642" i="105"/>
  <c r="L641" i="105"/>
  <c r="L640" i="105"/>
  <c r="L639" i="105"/>
  <c r="L638" i="105"/>
  <c r="L637" i="105"/>
  <c r="L636" i="105"/>
  <c r="L635" i="105"/>
  <c r="L634" i="105"/>
  <c r="L633" i="105"/>
  <c r="L632" i="105"/>
  <c r="L631" i="105"/>
  <c r="L630" i="105"/>
  <c r="L629" i="105"/>
  <c r="L628" i="105"/>
  <c r="L627" i="105"/>
  <c r="L626" i="105"/>
  <c r="L625" i="105"/>
  <c r="L624" i="105"/>
  <c r="L623" i="105"/>
  <c r="L622" i="105"/>
  <c r="L621" i="105"/>
  <c r="L620" i="105"/>
  <c r="L619" i="105"/>
  <c r="L618" i="105"/>
  <c r="L617" i="105"/>
  <c r="L616" i="105"/>
  <c r="L615" i="105"/>
  <c r="L614" i="105"/>
  <c r="L613" i="105"/>
  <c r="L612" i="105"/>
  <c r="L611" i="105"/>
  <c r="L610" i="105"/>
  <c r="L609" i="105"/>
  <c r="L608" i="105"/>
  <c r="L607" i="105"/>
  <c r="L606" i="105"/>
  <c r="L605" i="105"/>
  <c r="L604" i="105"/>
  <c r="L603" i="105"/>
  <c r="L602" i="105"/>
  <c r="L601" i="105"/>
  <c r="L600" i="105"/>
  <c r="L599" i="105"/>
  <c r="L598" i="105"/>
  <c r="L597" i="105"/>
  <c r="L596" i="105"/>
  <c r="L595" i="105"/>
  <c r="L594" i="105"/>
  <c r="L593" i="105"/>
  <c r="L592" i="105"/>
  <c r="L591" i="105"/>
  <c r="L590" i="105"/>
  <c r="L589" i="105"/>
  <c r="L588" i="105"/>
  <c r="L587" i="105"/>
  <c r="L586" i="105"/>
  <c r="L585" i="105"/>
  <c r="L584" i="105"/>
  <c r="L583" i="105"/>
  <c r="L582" i="105"/>
  <c r="L581" i="105"/>
  <c r="L580" i="105"/>
  <c r="L579" i="105"/>
  <c r="L578" i="105"/>
  <c r="L577" i="105"/>
  <c r="L576" i="105"/>
  <c r="L575" i="105"/>
  <c r="L574" i="105"/>
  <c r="L573" i="105"/>
  <c r="L572" i="105"/>
  <c r="L571" i="105"/>
  <c r="L570" i="105"/>
  <c r="L569" i="105"/>
  <c r="L568" i="105"/>
  <c r="L567" i="105"/>
  <c r="L566" i="105"/>
  <c r="L565" i="105"/>
  <c r="L564" i="105"/>
  <c r="L563" i="105"/>
  <c r="L562" i="105"/>
  <c r="L561" i="105"/>
  <c r="L560" i="105"/>
  <c r="L559" i="105"/>
  <c r="L558" i="105"/>
  <c r="L557" i="105"/>
  <c r="L556" i="105"/>
  <c r="L555" i="105"/>
  <c r="L554" i="105"/>
  <c r="L553" i="105"/>
  <c r="L552" i="105"/>
  <c r="L551" i="105"/>
  <c r="L550" i="105"/>
  <c r="L549" i="105"/>
  <c r="L548" i="105"/>
  <c r="L547" i="105"/>
  <c r="L546" i="105"/>
  <c r="L545" i="105"/>
  <c r="L544" i="105"/>
  <c r="L543" i="105"/>
  <c r="L542" i="105"/>
  <c r="L541" i="105"/>
  <c r="L540" i="105"/>
  <c r="L539" i="105"/>
  <c r="L538" i="105"/>
  <c r="L537" i="105"/>
  <c r="L536" i="105"/>
  <c r="L535" i="105"/>
  <c r="L534" i="105"/>
  <c r="L533" i="105"/>
  <c r="L532" i="105"/>
  <c r="L531" i="105"/>
  <c r="L530" i="105"/>
  <c r="L529" i="105"/>
  <c r="L528" i="105"/>
  <c r="L527" i="105"/>
  <c r="L526" i="105"/>
  <c r="L525" i="105"/>
  <c r="L524" i="105"/>
  <c r="L523" i="105"/>
  <c r="L522" i="105"/>
  <c r="L521" i="105"/>
  <c r="L520" i="105"/>
  <c r="L519" i="105"/>
  <c r="L518" i="105"/>
  <c r="L517" i="105"/>
  <c r="L516" i="105"/>
  <c r="L515" i="105"/>
  <c r="L514" i="105"/>
  <c r="L513" i="105"/>
  <c r="L512" i="105"/>
  <c r="L511" i="105"/>
  <c r="L510" i="105"/>
  <c r="L509" i="105"/>
  <c r="L508" i="105"/>
  <c r="L507" i="105"/>
  <c r="L506" i="105"/>
  <c r="L505" i="105"/>
  <c r="L504" i="105"/>
  <c r="L503" i="105"/>
  <c r="L502" i="105"/>
  <c r="L501" i="105"/>
  <c r="L500" i="105"/>
  <c r="L499" i="105"/>
  <c r="L498" i="105"/>
  <c r="L497" i="105"/>
  <c r="L496" i="105"/>
  <c r="L495" i="105"/>
  <c r="L494" i="105"/>
  <c r="L493" i="105"/>
  <c r="L492" i="105"/>
  <c r="L491" i="105"/>
  <c r="L490" i="105"/>
  <c r="L489" i="105"/>
  <c r="L488" i="105"/>
  <c r="L487" i="105"/>
  <c r="L486" i="105"/>
  <c r="L485" i="105"/>
  <c r="L484" i="105"/>
  <c r="L483" i="105"/>
  <c r="L482" i="105"/>
  <c r="L481" i="105"/>
  <c r="L480" i="105"/>
  <c r="L479" i="105"/>
  <c r="L478" i="105"/>
  <c r="L477" i="105"/>
  <c r="L476" i="105"/>
  <c r="L475" i="105"/>
  <c r="L474" i="105"/>
  <c r="L473" i="105"/>
  <c r="L472" i="105"/>
  <c r="L471" i="105"/>
  <c r="L470" i="105"/>
  <c r="L469" i="105"/>
  <c r="L468" i="105"/>
  <c r="L467" i="105"/>
  <c r="L466" i="105"/>
  <c r="L465" i="105"/>
  <c r="L464" i="105"/>
  <c r="L463" i="105"/>
  <c r="L462" i="105"/>
  <c r="L461" i="105"/>
  <c r="L460" i="105"/>
  <c r="L459" i="105"/>
  <c r="L458" i="105"/>
  <c r="L457" i="105"/>
  <c r="L456" i="105"/>
  <c r="L455" i="105"/>
  <c r="L454" i="105"/>
  <c r="L453" i="105"/>
  <c r="L452" i="105"/>
  <c r="L451" i="105"/>
  <c r="L450" i="105"/>
  <c r="L449" i="105"/>
  <c r="L448" i="105"/>
  <c r="L447" i="105"/>
  <c r="L446" i="105"/>
  <c r="L445" i="105"/>
  <c r="L444" i="105"/>
  <c r="L443" i="105"/>
  <c r="L442" i="105"/>
  <c r="L441" i="105"/>
  <c r="L440" i="105"/>
  <c r="L439" i="105"/>
  <c r="L438" i="105"/>
  <c r="L437" i="105"/>
  <c r="L436" i="105"/>
  <c r="L435" i="105"/>
  <c r="L434" i="105"/>
  <c r="L433" i="105"/>
  <c r="L432" i="105"/>
  <c r="L431" i="105"/>
  <c r="L430" i="105"/>
  <c r="L429" i="105"/>
  <c r="L428" i="105"/>
  <c r="L427" i="105"/>
  <c r="L426" i="105"/>
  <c r="L425" i="105"/>
  <c r="L424" i="105"/>
  <c r="L423" i="105"/>
  <c r="L422" i="105"/>
  <c r="L421" i="105"/>
  <c r="L420" i="105"/>
  <c r="L419" i="105"/>
  <c r="L418" i="105"/>
  <c r="L417" i="105"/>
  <c r="L416" i="105"/>
  <c r="L415" i="105"/>
  <c r="L414" i="105"/>
  <c r="L413" i="105"/>
  <c r="L412" i="105"/>
  <c r="L411" i="105"/>
  <c r="L410" i="105"/>
  <c r="L409" i="105"/>
  <c r="L408" i="105"/>
  <c r="L407" i="105"/>
  <c r="L406" i="105"/>
  <c r="L405" i="105"/>
  <c r="L404" i="105"/>
  <c r="L403" i="105"/>
  <c r="L402" i="105"/>
  <c r="L401" i="105"/>
  <c r="L400" i="105"/>
  <c r="L399" i="105"/>
  <c r="L398" i="105"/>
  <c r="L397" i="105"/>
  <c r="L396" i="105"/>
  <c r="L395" i="105"/>
  <c r="L394" i="105"/>
  <c r="L393" i="105"/>
  <c r="L392" i="105"/>
  <c r="L391" i="105"/>
  <c r="L390" i="105"/>
  <c r="L389" i="105"/>
  <c r="L388" i="105"/>
  <c r="L387" i="105"/>
  <c r="L386" i="105"/>
  <c r="L385" i="105"/>
  <c r="L384" i="105"/>
  <c r="L383" i="105"/>
  <c r="L382" i="105"/>
  <c r="L381" i="105"/>
  <c r="L380" i="105"/>
  <c r="L379" i="105"/>
  <c r="L378" i="105"/>
  <c r="L377" i="105"/>
  <c r="L376" i="105"/>
  <c r="L375" i="105"/>
  <c r="L374" i="105"/>
  <c r="L373" i="105"/>
  <c r="L372" i="105"/>
  <c r="L371" i="105"/>
  <c r="L370" i="105"/>
  <c r="L369" i="105"/>
  <c r="L368" i="105"/>
  <c r="L367" i="105"/>
  <c r="L366" i="105"/>
  <c r="L365" i="105"/>
  <c r="L364" i="105"/>
  <c r="L363" i="105"/>
  <c r="L362" i="105"/>
  <c r="L361" i="105"/>
  <c r="L360" i="105"/>
  <c r="L359" i="105"/>
  <c r="L358" i="105"/>
  <c r="L357" i="105"/>
  <c r="L356" i="105"/>
  <c r="L355" i="105"/>
  <c r="L354" i="105"/>
  <c r="L353" i="105"/>
  <c r="L352" i="105"/>
  <c r="L351" i="105"/>
  <c r="L350" i="105"/>
  <c r="L349" i="105"/>
  <c r="L348" i="105"/>
  <c r="L347" i="105"/>
  <c r="L346" i="105"/>
  <c r="L345" i="105"/>
  <c r="L344" i="105"/>
  <c r="L343" i="105"/>
  <c r="L342" i="105"/>
  <c r="L341" i="105"/>
  <c r="L340" i="105"/>
  <c r="L339" i="105"/>
  <c r="L338" i="105"/>
  <c r="L337" i="105"/>
  <c r="L336" i="105"/>
  <c r="L335" i="105"/>
  <c r="L334" i="105"/>
  <c r="L333" i="105"/>
  <c r="L332" i="105"/>
  <c r="L331" i="105"/>
  <c r="L330" i="105"/>
  <c r="L329" i="105"/>
  <c r="L328" i="105"/>
  <c r="L327" i="105"/>
  <c r="L326" i="105"/>
  <c r="L325" i="105"/>
  <c r="L324" i="105"/>
  <c r="L323" i="105"/>
  <c r="L322" i="105"/>
  <c r="L321" i="105"/>
  <c r="L320" i="105"/>
  <c r="L319" i="105"/>
  <c r="L318" i="105"/>
  <c r="L317" i="105"/>
  <c r="L316" i="105"/>
  <c r="L315" i="105"/>
  <c r="L314" i="105"/>
  <c r="L313" i="105"/>
  <c r="L312" i="105"/>
  <c r="L311" i="105"/>
  <c r="L310" i="105"/>
  <c r="L309" i="105"/>
  <c r="L308" i="105"/>
  <c r="L307" i="105"/>
  <c r="L306" i="105"/>
  <c r="L305" i="105"/>
  <c r="L304" i="105"/>
  <c r="L303" i="105"/>
  <c r="L302" i="105"/>
  <c r="L301" i="105"/>
  <c r="L300" i="105"/>
  <c r="L299" i="105"/>
  <c r="L298" i="105"/>
  <c r="L297" i="105"/>
  <c r="L296" i="105"/>
  <c r="L295" i="105"/>
  <c r="L294" i="105"/>
  <c r="L293" i="105"/>
  <c r="L292" i="105"/>
  <c r="L291" i="105"/>
  <c r="L290" i="105"/>
  <c r="L289" i="105"/>
  <c r="L288" i="105"/>
  <c r="L287" i="105"/>
  <c r="L286" i="105"/>
  <c r="L285" i="105"/>
  <c r="L284" i="105"/>
  <c r="L283" i="105"/>
  <c r="L282" i="105"/>
  <c r="L281" i="105"/>
  <c r="L280" i="105"/>
  <c r="L279" i="105"/>
  <c r="L278" i="105"/>
  <c r="L277" i="105"/>
  <c r="L276" i="105"/>
  <c r="L275" i="105"/>
  <c r="L274" i="105"/>
  <c r="L273" i="105"/>
  <c r="L272" i="105"/>
  <c r="L271" i="105"/>
  <c r="L270" i="105"/>
  <c r="L269" i="105"/>
  <c r="L268" i="105"/>
  <c r="L267" i="105"/>
  <c r="L266" i="105"/>
  <c r="L265" i="105"/>
  <c r="L264" i="105"/>
  <c r="L263" i="105"/>
  <c r="L262" i="105"/>
  <c r="L261" i="105"/>
  <c r="L260" i="105"/>
  <c r="L259" i="105"/>
  <c r="L258" i="105"/>
  <c r="L257" i="105"/>
  <c r="L256" i="105"/>
  <c r="L255" i="105"/>
  <c r="L254" i="105"/>
  <c r="L253" i="105"/>
  <c r="L252" i="105"/>
  <c r="L251" i="105"/>
  <c r="L250" i="105"/>
  <c r="L249" i="105"/>
  <c r="L248" i="105"/>
  <c r="L247" i="105"/>
  <c r="L246" i="105"/>
  <c r="L245" i="105"/>
  <c r="L244" i="105"/>
  <c r="L243" i="105"/>
  <c r="L242" i="105"/>
  <c r="L241" i="105"/>
  <c r="L240" i="105"/>
  <c r="L239" i="105"/>
  <c r="L238" i="105"/>
  <c r="L237" i="105"/>
  <c r="L236" i="105"/>
  <c r="L235" i="105"/>
  <c r="L234" i="105"/>
  <c r="L233" i="105"/>
  <c r="L232" i="105"/>
  <c r="L231" i="105"/>
  <c r="L230" i="105"/>
  <c r="L229" i="105"/>
  <c r="L228" i="105"/>
  <c r="L227" i="105"/>
  <c r="L226" i="105"/>
  <c r="L225" i="105"/>
  <c r="L224" i="105"/>
  <c r="L223" i="105"/>
  <c r="L222" i="105"/>
  <c r="L221" i="105"/>
  <c r="L220" i="105"/>
  <c r="L219" i="105"/>
  <c r="L218" i="105"/>
  <c r="L217" i="105"/>
  <c r="L216" i="105"/>
  <c r="L215" i="105"/>
  <c r="L214" i="105"/>
  <c r="L213" i="105"/>
  <c r="L212" i="105"/>
  <c r="L211" i="105"/>
  <c r="L210" i="105"/>
  <c r="L209" i="105"/>
  <c r="L208" i="105"/>
  <c r="L207" i="105"/>
  <c r="L206" i="105"/>
  <c r="L205" i="105"/>
  <c r="L204" i="105"/>
  <c r="L203" i="105"/>
  <c r="L202" i="105"/>
  <c r="L201" i="105"/>
  <c r="L200" i="105"/>
  <c r="L199" i="105"/>
  <c r="L198" i="105"/>
  <c r="L197" i="105"/>
  <c r="L196" i="105"/>
  <c r="L195" i="105"/>
  <c r="L194" i="105"/>
  <c r="L193" i="105"/>
  <c r="L192" i="105"/>
  <c r="L191" i="105"/>
  <c r="L190" i="105"/>
  <c r="L189" i="105"/>
  <c r="L188" i="105"/>
  <c r="L187" i="105"/>
  <c r="L186" i="105"/>
  <c r="L185" i="105"/>
  <c r="L184" i="105"/>
  <c r="L183" i="105"/>
  <c r="L182" i="105"/>
  <c r="L181" i="105"/>
  <c r="L180" i="105"/>
  <c r="L179" i="105"/>
  <c r="L178" i="105"/>
  <c r="L177" i="105"/>
  <c r="L176" i="105"/>
  <c r="L175" i="105"/>
  <c r="L174" i="105"/>
  <c r="L173" i="105"/>
  <c r="L172" i="105"/>
  <c r="L171" i="105"/>
  <c r="L170" i="105"/>
  <c r="L169" i="105"/>
  <c r="L168" i="105"/>
  <c r="L167" i="105"/>
  <c r="L166" i="105"/>
  <c r="L165" i="105"/>
  <c r="L164" i="105"/>
  <c r="L163" i="105"/>
  <c r="L162" i="105"/>
  <c r="L161" i="105"/>
  <c r="L160" i="105"/>
  <c r="L159" i="105"/>
  <c r="L158" i="105"/>
  <c r="L157" i="105"/>
  <c r="L156" i="105"/>
  <c r="L155" i="105"/>
  <c r="L154" i="105"/>
  <c r="L153" i="105"/>
  <c r="L152" i="105"/>
  <c r="L151" i="105"/>
  <c r="L150" i="105"/>
  <c r="L149" i="105"/>
  <c r="L148" i="105"/>
  <c r="L147" i="105"/>
  <c r="L146" i="105"/>
  <c r="L145" i="105"/>
  <c r="L144" i="105"/>
  <c r="L143" i="105"/>
  <c r="L142" i="105"/>
  <c r="L141" i="105"/>
  <c r="L140" i="105"/>
  <c r="L139" i="105"/>
  <c r="L138" i="105"/>
  <c r="L137" i="105"/>
  <c r="L136" i="105"/>
  <c r="L135" i="105"/>
  <c r="L134" i="105"/>
  <c r="L133" i="105"/>
  <c r="L132" i="105"/>
  <c r="L131" i="105"/>
  <c r="L130" i="105"/>
  <c r="L129" i="105"/>
  <c r="L128" i="105"/>
  <c r="L127" i="105"/>
  <c r="L126" i="105"/>
  <c r="L125" i="105"/>
  <c r="L124" i="105"/>
  <c r="L123" i="105"/>
  <c r="L122" i="105"/>
  <c r="L121" i="105"/>
  <c r="L120" i="105"/>
  <c r="L119" i="105"/>
  <c r="L118" i="105"/>
  <c r="L117" i="105"/>
  <c r="L116" i="105"/>
  <c r="L115" i="105"/>
  <c r="L114" i="105"/>
  <c r="L113" i="105"/>
  <c r="L112" i="105"/>
  <c r="L111" i="105"/>
  <c r="L110" i="105"/>
  <c r="L109" i="105"/>
  <c r="L108" i="105"/>
  <c r="L107" i="105"/>
  <c r="L106" i="105"/>
  <c r="L105" i="105"/>
  <c r="L104" i="105"/>
  <c r="L103" i="105"/>
  <c r="L102" i="105"/>
  <c r="L101" i="105"/>
  <c r="L100" i="105"/>
  <c r="L99" i="105"/>
  <c r="L98" i="105"/>
  <c r="L97" i="105"/>
  <c r="L96" i="105"/>
  <c r="L95" i="105"/>
  <c r="L94" i="105"/>
  <c r="L93" i="105"/>
  <c r="L92" i="105"/>
  <c r="L91" i="105"/>
  <c r="L90" i="105"/>
  <c r="L89" i="105"/>
  <c r="L88" i="105"/>
  <c r="L87" i="105"/>
  <c r="L86" i="105"/>
  <c r="L85" i="105"/>
  <c r="L84" i="105"/>
  <c r="L83" i="105"/>
  <c r="L82" i="105"/>
  <c r="L81" i="105"/>
  <c r="L80" i="105"/>
  <c r="L79" i="105"/>
  <c r="L78" i="105"/>
  <c r="L77" i="105"/>
  <c r="L76" i="105"/>
  <c r="L75" i="105"/>
  <c r="L74" i="105"/>
  <c r="L73" i="105"/>
  <c r="L72" i="105"/>
  <c r="L71" i="105"/>
  <c r="L70" i="105"/>
  <c r="L69" i="105"/>
  <c r="L68" i="105"/>
  <c r="L67" i="105"/>
  <c r="L66" i="105"/>
  <c r="L65" i="105"/>
  <c r="L64" i="105"/>
  <c r="L63" i="105"/>
  <c r="L62" i="105"/>
  <c r="L61" i="105"/>
  <c r="L60" i="105"/>
  <c r="L59" i="105"/>
  <c r="L58" i="105"/>
  <c r="L57" i="105"/>
  <c r="L56" i="105"/>
  <c r="L55" i="105"/>
  <c r="L54" i="105"/>
  <c r="L53" i="105"/>
  <c r="L52" i="105"/>
  <c r="L51" i="105"/>
  <c r="L50" i="105"/>
  <c r="L49" i="105"/>
  <c r="L48" i="105"/>
  <c r="L47" i="105"/>
  <c r="L46" i="105"/>
  <c r="L45" i="105"/>
  <c r="L44" i="105"/>
  <c r="L43" i="105"/>
  <c r="L42" i="105"/>
  <c r="L41" i="105"/>
  <c r="L40" i="105"/>
  <c r="L39" i="105"/>
  <c r="L38" i="105"/>
  <c r="L37" i="105"/>
  <c r="L36" i="105"/>
  <c r="L35" i="105"/>
  <c r="L34" i="105"/>
  <c r="L33" i="105"/>
  <c r="L32" i="105"/>
  <c r="L31" i="105"/>
  <c r="L30" i="105"/>
  <c r="L29" i="105"/>
  <c r="L28" i="105"/>
  <c r="L27" i="105"/>
  <c r="L26" i="105"/>
  <c r="L25" i="105"/>
  <c r="L24" i="105"/>
  <c r="L23" i="105"/>
  <c r="L22" i="105"/>
  <c r="L21" i="105"/>
  <c r="L20" i="105"/>
  <c r="L19" i="105"/>
  <c r="L18" i="105"/>
  <c r="L17" i="105"/>
  <c r="L16" i="105"/>
  <c r="L15" i="105"/>
  <c r="L14" i="105"/>
  <c r="L13" i="105"/>
  <c r="L12" i="105"/>
  <c r="L11" i="105"/>
  <c r="L10" i="105"/>
  <c r="L9" i="105"/>
  <c r="L8" i="105"/>
  <c r="L7" i="105"/>
  <c r="L6" i="105"/>
  <c r="L5" i="105"/>
  <c r="L4" i="105"/>
  <c r="L3" i="105"/>
  <c r="L2" i="105"/>
  <c r="AS289" i="59"/>
  <c r="AQ289" i="59"/>
  <c r="AO289" i="59"/>
  <c r="AM289" i="59"/>
  <c r="AK289" i="59"/>
  <c r="AI289" i="59"/>
  <c r="AG289" i="59"/>
  <c r="AE289" i="59"/>
  <c r="AC289" i="59"/>
  <c r="AU288" i="59"/>
  <c r="AA288" i="59"/>
  <c r="AU287" i="59"/>
  <c r="AA287" i="59"/>
  <c r="B287" i="59" s="1"/>
  <c r="AU286" i="59"/>
  <c r="AA286" i="59"/>
  <c r="B286" i="59" s="1"/>
  <c r="AU285" i="59"/>
  <c r="AA285" i="59"/>
  <c r="B285" i="59" s="1"/>
  <c r="AU284" i="59"/>
  <c r="AA284" i="59"/>
  <c r="B284" i="59" s="1"/>
  <c r="AU283" i="59"/>
  <c r="AA283" i="59"/>
  <c r="B283" i="59" s="1"/>
  <c r="AU282" i="59"/>
  <c r="AA282" i="59"/>
  <c r="B282" i="59" s="1"/>
  <c r="AU281" i="59"/>
  <c r="AA281" i="59"/>
  <c r="AU280" i="59"/>
  <c r="AA280" i="59"/>
  <c r="AU279" i="59"/>
  <c r="AA279" i="59"/>
  <c r="B279" i="59" s="1"/>
  <c r="AU278" i="59"/>
  <c r="AA278" i="59"/>
  <c r="B278" i="59" s="1"/>
  <c r="AU277" i="59"/>
  <c r="AA277" i="59"/>
  <c r="B277" i="59" s="1"/>
  <c r="AS289" i="58"/>
  <c r="AQ289" i="58"/>
  <c r="AO289" i="58"/>
  <c r="AM289" i="58"/>
  <c r="AK289" i="58"/>
  <c r="AI289" i="58"/>
  <c r="AG289" i="58"/>
  <c r="AE289" i="58"/>
  <c r="AC289" i="58"/>
  <c r="AU289" i="58" s="1"/>
  <c r="AU288" i="58"/>
  <c r="AA288" i="58"/>
  <c r="B288" i="58" s="1"/>
  <c r="AU287" i="58"/>
  <c r="AA287" i="58"/>
  <c r="B287" i="58" s="1"/>
  <c r="AU286" i="58"/>
  <c r="AA286" i="58"/>
  <c r="B286" i="58" s="1"/>
  <c r="AU285" i="58"/>
  <c r="AA285" i="58"/>
  <c r="B285" i="58" s="1"/>
  <c r="AU284" i="58"/>
  <c r="AA284" i="58"/>
  <c r="B284" i="58" s="1"/>
  <c r="AU283" i="58"/>
  <c r="AA283" i="58"/>
  <c r="B283" i="58" s="1"/>
  <c r="AU282" i="58"/>
  <c r="AA282" i="58"/>
  <c r="B282" i="58" s="1"/>
  <c r="AU281" i="58"/>
  <c r="AA281" i="58"/>
  <c r="B281" i="58" s="1"/>
  <c r="AU280" i="58"/>
  <c r="AA280" i="58"/>
  <c r="B280" i="58" s="1"/>
  <c r="AU279" i="58"/>
  <c r="AA279" i="58"/>
  <c r="B279" i="58" s="1"/>
  <c r="AU278" i="58"/>
  <c r="AA278" i="58"/>
  <c r="B278" i="58" s="1"/>
  <c r="AU277" i="58"/>
  <c r="AA277" i="58"/>
  <c r="B277" i="58" s="1"/>
  <c r="AS289" i="57"/>
  <c r="AQ289" i="57"/>
  <c r="AO289" i="57"/>
  <c r="AM289" i="57"/>
  <c r="AK289" i="57"/>
  <c r="AI289" i="57"/>
  <c r="AG289" i="57"/>
  <c r="AE289" i="57"/>
  <c r="AU289" i="57" s="1"/>
  <c r="AC289" i="57"/>
  <c r="AU288" i="57"/>
  <c r="AA288" i="57"/>
  <c r="B288" i="57" s="1"/>
  <c r="AU287" i="57"/>
  <c r="AA287" i="57"/>
  <c r="B287" i="57" s="1"/>
  <c r="AU286" i="57"/>
  <c r="AA286" i="57"/>
  <c r="B286" i="57" s="1"/>
  <c r="AU285" i="57"/>
  <c r="AA285" i="57"/>
  <c r="B285" i="57" s="1"/>
  <c r="AU284" i="57"/>
  <c r="AA284" i="57"/>
  <c r="B284" i="57" s="1"/>
  <c r="AU283" i="57"/>
  <c r="AA283" i="57"/>
  <c r="AU282" i="57"/>
  <c r="AA282" i="57"/>
  <c r="AU281" i="57"/>
  <c r="AA281" i="57"/>
  <c r="B281" i="57" s="1"/>
  <c r="AU280" i="57"/>
  <c r="AA280" i="57"/>
  <c r="B280" i="57" s="1"/>
  <c r="AU279" i="57"/>
  <c r="AA279" i="57"/>
  <c r="B279" i="57" s="1"/>
  <c r="AU278" i="57"/>
  <c r="AA278" i="57"/>
  <c r="AU277" i="57"/>
  <c r="AA277" i="57"/>
  <c r="B277" i="57" s="1"/>
  <c r="AS289" i="55"/>
  <c r="AQ289" i="55"/>
  <c r="AO289" i="55"/>
  <c r="AM289" i="55"/>
  <c r="AK289" i="55"/>
  <c r="AI289" i="55"/>
  <c r="AG289" i="55"/>
  <c r="AU289" i="55" s="1"/>
  <c r="AE289" i="55"/>
  <c r="AC289" i="55"/>
  <c r="AU288" i="55"/>
  <c r="AA288" i="55"/>
  <c r="B288" i="55" s="1"/>
  <c r="AU287" i="55"/>
  <c r="AA287" i="55"/>
  <c r="B287" i="55" s="1"/>
  <c r="AU286" i="55"/>
  <c r="AA286" i="55"/>
  <c r="B286" i="55" s="1"/>
  <c r="AU285" i="55"/>
  <c r="AA285" i="55"/>
  <c r="B285" i="55" s="1"/>
  <c r="AU284" i="55"/>
  <c r="AA284" i="55"/>
  <c r="B284" i="55" s="1"/>
  <c r="AU283" i="55"/>
  <c r="AA283" i="55"/>
  <c r="B283" i="55" s="1"/>
  <c r="AU282" i="55"/>
  <c r="AA282" i="55"/>
  <c r="B282" i="55" s="1"/>
  <c r="AU281" i="55"/>
  <c r="AA281" i="55"/>
  <c r="B281" i="55" s="1"/>
  <c r="AU280" i="55"/>
  <c r="AA280" i="55"/>
  <c r="B280" i="55" s="1"/>
  <c r="AU279" i="55"/>
  <c r="AA279" i="55"/>
  <c r="B279" i="55" s="1"/>
  <c r="AU278" i="55"/>
  <c r="AA278" i="55"/>
  <c r="B278" i="55" s="1"/>
  <c r="AU277" i="55"/>
  <c r="AA277" i="55"/>
  <c r="B277" i="55" s="1"/>
  <c r="AS289" i="53"/>
  <c r="AQ289" i="53"/>
  <c r="AO289" i="53"/>
  <c r="AM289" i="53"/>
  <c r="AK289" i="53"/>
  <c r="AI289" i="53"/>
  <c r="AU289" i="53" s="1"/>
  <c r="AG289" i="53"/>
  <c r="AE289" i="53"/>
  <c r="AC289" i="53"/>
  <c r="AU288" i="53"/>
  <c r="AA288" i="53"/>
  <c r="AU287" i="53"/>
  <c r="AA287" i="53"/>
  <c r="B287" i="53" s="1"/>
  <c r="AU286" i="53"/>
  <c r="AA286" i="53"/>
  <c r="B286" i="53" s="1"/>
  <c r="AU285" i="53"/>
  <c r="AA285" i="53"/>
  <c r="B285" i="53" s="1"/>
  <c r="AU284" i="53"/>
  <c r="AA284" i="53"/>
  <c r="AU283" i="53"/>
  <c r="AA283" i="53"/>
  <c r="AU282" i="53"/>
  <c r="AA282" i="53"/>
  <c r="AU281" i="53"/>
  <c r="AA281" i="53"/>
  <c r="AU280" i="53"/>
  <c r="AA280" i="53"/>
  <c r="B280" i="53" s="1"/>
  <c r="AU279" i="53"/>
  <c r="AA279" i="53"/>
  <c r="B279" i="53" s="1"/>
  <c r="AU278" i="53"/>
  <c r="AA278" i="53"/>
  <c r="AU277" i="53"/>
  <c r="AA277" i="53"/>
  <c r="B277" i="53" s="1"/>
  <c r="AS259" i="59"/>
  <c r="AQ259" i="59"/>
  <c r="AO259" i="59"/>
  <c r="AM259" i="59"/>
  <c r="AK259" i="59"/>
  <c r="AI259" i="59"/>
  <c r="AG259" i="59"/>
  <c r="AE259" i="59"/>
  <c r="AC259" i="59"/>
  <c r="AU259" i="59" s="1"/>
  <c r="V259" i="59" s="1"/>
  <c r="AU258" i="59"/>
  <c r="AA258" i="59"/>
  <c r="B258" i="59" s="1"/>
  <c r="AU257" i="59"/>
  <c r="AA257" i="59"/>
  <c r="B257" i="59" s="1"/>
  <c r="AU256" i="59"/>
  <c r="AA256" i="59"/>
  <c r="B256" i="59" s="1"/>
  <c r="AU255" i="59"/>
  <c r="AA255" i="59"/>
  <c r="B255" i="59" s="1"/>
  <c r="AU254" i="59"/>
  <c r="AA254" i="59"/>
  <c r="B254" i="59" s="1"/>
  <c r="AU253" i="59"/>
  <c r="AA253" i="59"/>
  <c r="B253" i="59" s="1"/>
  <c r="AU252" i="59"/>
  <c r="AA252" i="59"/>
  <c r="B252" i="59" s="1"/>
  <c r="AU251" i="59"/>
  <c r="AA251" i="59"/>
  <c r="B251" i="59" s="1"/>
  <c r="AU250" i="59"/>
  <c r="AA250" i="59"/>
  <c r="B250" i="59" s="1"/>
  <c r="AU249" i="59"/>
  <c r="AA249" i="59"/>
  <c r="B249" i="59" s="1"/>
  <c r="AU248" i="59"/>
  <c r="AA248" i="59"/>
  <c r="B248" i="59" s="1"/>
  <c r="AU247" i="59"/>
  <c r="AA247" i="59"/>
  <c r="B247" i="59" s="1"/>
  <c r="AS259" i="58"/>
  <c r="AQ259" i="58"/>
  <c r="AO259" i="58"/>
  <c r="AM259" i="58"/>
  <c r="AK259" i="58"/>
  <c r="AI259" i="58"/>
  <c r="AG259" i="58"/>
  <c r="AE259" i="58"/>
  <c r="AU259" i="58" s="1"/>
  <c r="V259" i="58" s="1"/>
  <c r="AC259" i="58"/>
  <c r="AU258" i="58"/>
  <c r="AA258" i="58"/>
  <c r="B258" i="58" s="1"/>
  <c r="AU257" i="58"/>
  <c r="AA257" i="58"/>
  <c r="B257" i="58" s="1"/>
  <c r="AU256" i="58"/>
  <c r="AA256" i="58"/>
  <c r="B256" i="58" s="1"/>
  <c r="AU255" i="58"/>
  <c r="AA255" i="58"/>
  <c r="AU254" i="58"/>
  <c r="AA254" i="58"/>
  <c r="AU253" i="58"/>
  <c r="AA253" i="58"/>
  <c r="B253" i="58" s="1"/>
  <c r="AU252" i="58"/>
  <c r="AA252" i="58"/>
  <c r="B252" i="58" s="1"/>
  <c r="AU251" i="58"/>
  <c r="AA251" i="58"/>
  <c r="B251" i="58" s="1"/>
  <c r="AU250" i="58"/>
  <c r="AA250" i="58"/>
  <c r="B250" i="58" s="1"/>
  <c r="AU249" i="58"/>
  <c r="AA249" i="58"/>
  <c r="AU248" i="58"/>
  <c r="AA248" i="58"/>
  <c r="B248" i="58" s="1"/>
  <c r="AU247" i="58"/>
  <c r="AA247" i="58"/>
  <c r="B247" i="58" s="1"/>
  <c r="AS259" i="57"/>
  <c r="AQ259" i="57"/>
  <c r="AO259" i="57"/>
  <c r="AM259" i="57"/>
  <c r="AK259" i="57"/>
  <c r="AI259" i="57"/>
  <c r="AG259" i="57"/>
  <c r="AU259" i="57" s="1"/>
  <c r="AE259" i="57"/>
  <c r="AC259" i="57"/>
  <c r="AU258" i="57"/>
  <c r="AA258" i="57"/>
  <c r="B258" i="57" s="1"/>
  <c r="AU257" i="57"/>
  <c r="AA257" i="57"/>
  <c r="B257" i="57" s="1"/>
  <c r="AU256" i="57"/>
  <c r="AA256" i="57"/>
  <c r="B256" i="57" s="1"/>
  <c r="AU255" i="57"/>
  <c r="AA255" i="57"/>
  <c r="B255" i="57" s="1"/>
  <c r="AU254" i="57"/>
  <c r="AA254" i="57"/>
  <c r="B254" i="57" s="1"/>
  <c r="AU253" i="57"/>
  <c r="AA253" i="57"/>
  <c r="B253" i="57" s="1"/>
  <c r="AU252" i="57"/>
  <c r="AA252" i="57"/>
  <c r="B252" i="57" s="1"/>
  <c r="AU251" i="57"/>
  <c r="AA251" i="57"/>
  <c r="B251" i="57" s="1"/>
  <c r="AU250" i="57"/>
  <c r="AA250" i="57"/>
  <c r="B250" i="57" s="1"/>
  <c r="AU249" i="57"/>
  <c r="AA249" i="57"/>
  <c r="B249" i="57" s="1"/>
  <c r="AU248" i="57"/>
  <c r="AA248" i="57"/>
  <c r="B248" i="57" s="1"/>
  <c r="AU247" i="57"/>
  <c r="AA247" i="57"/>
  <c r="B247" i="57" s="1"/>
  <c r="AS259" i="55"/>
  <c r="AQ259" i="55"/>
  <c r="AO259" i="55"/>
  <c r="AM259" i="55"/>
  <c r="AK259" i="55"/>
  <c r="AI259" i="55"/>
  <c r="AU259" i="55" s="1"/>
  <c r="AG259" i="55"/>
  <c r="AE259" i="55"/>
  <c r="AC259" i="55"/>
  <c r="AU258" i="55"/>
  <c r="AA258" i="55"/>
  <c r="AU257" i="55"/>
  <c r="AA257" i="55"/>
  <c r="B257" i="55" s="1"/>
  <c r="AU256" i="55"/>
  <c r="AA256" i="55"/>
  <c r="B256" i="55" s="1"/>
  <c r="AU255" i="55"/>
  <c r="AA255" i="55"/>
  <c r="AU254" i="55"/>
  <c r="AA254" i="55"/>
  <c r="AU253" i="55"/>
  <c r="AA253" i="55"/>
  <c r="B253" i="55" s="1"/>
  <c r="AU252" i="55"/>
  <c r="AA252" i="55"/>
  <c r="B252" i="55" s="1"/>
  <c r="AU251" i="55"/>
  <c r="AA251" i="55"/>
  <c r="B251" i="55" s="1"/>
  <c r="AU250" i="55"/>
  <c r="AA250" i="55"/>
  <c r="B250" i="55" s="1"/>
  <c r="AU249" i="55"/>
  <c r="AA249" i="55"/>
  <c r="B249" i="55" s="1"/>
  <c r="AU248" i="55"/>
  <c r="AA248" i="55"/>
  <c r="B248" i="55" s="1"/>
  <c r="AU247" i="55"/>
  <c r="AA247" i="55"/>
  <c r="AS259" i="53"/>
  <c r="AQ259" i="53"/>
  <c r="AO259" i="53"/>
  <c r="AM259" i="53"/>
  <c r="AK259" i="53"/>
  <c r="AI259" i="53"/>
  <c r="AG259" i="53"/>
  <c r="AE259" i="53"/>
  <c r="AC259" i="53"/>
  <c r="AU259" i="53" s="1"/>
  <c r="AU258" i="53"/>
  <c r="AA258" i="53"/>
  <c r="B258" i="53" s="1"/>
  <c r="AU257" i="53"/>
  <c r="AA257" i="53"/>
  <c r="B257" i="53" s="1"/>
  <c r="AU256" i="53"/>
  <c r="AA256" i="53"/>
  <c r="B256" i="53" s="1"/>
  <c r="AU255" i="53"/>
  <c r="AA255" i="53"/>
  <c r="B255" i="53" s="1"/>
  <c r="AU254" i="53"/>
  <c r="AA254" i="53"/>
  <c r="B254" i="53" s="1"/>
  <c r="AU253" i="53"/>
  <c r="AA253" i="53"/>
  <c r="B253" i="53" s="1"/>
  <c r="AU252" i="53"/>
  <c r="AA252" i="53"/>
  <c r="B252" i="53" s="1"/>
  <c r="AU251" i="53"/>
  <c r="AA251" i="53"/>
  <c r="B251" i="53" s="1"/>
  <c r="AU250" i="53"/>
  <c r="AA250" i="53"/>
  <c r="B250" i="53" s="1"/>
  <c r="AU249" i="53"/>
  <c r="AA249" i="53"/>
  <c r="B249" i="53" s="1"/>
  <c r="AU248" i="53"/>
  <c r="AA248" i="53"/>
  <c r="B248" i="53" s="1"/>
  <c r="AU247" i="53"/>
  <c r="AA247" i="53"/>
  <c r="AS229" i="59"/>
  <c r="AQ229" i="59"/>
  <c r="AO229" i="59"/>
  <c r="AM229" i="59"/>
  <c r="AK229" i="59"/>
  <c r="AI229" i="59"/>
  <c r="AG229" i="59"/>
  <c r="AE229" i="59"/>
  <c r="AC229" i="59"/>
  <c r="AU228" i="59"/>
  <c r="AA228" i="59"/>
  <c r="B228" i="59" s="1"/>
  <c r="AU227" i="59"/>
  <c r="AA227" i="59"/>
  <c r="AU226" i="59"/>
  <c r="AA226" i="59"/>
  <c r="B226" i="59" s="1"/>
  <c r="AU225" i="59"/>
  <c r="AA225" i="59"/>
  <c r="AU224" i="59"/>
  <c r="AA224" i="59"/>
  <c r="B224" i="59" s="1"/>
  <c r="AU223" i="59"/>
  <c r="AA223" i="59"/>
  <c r="B223" i="59" s="1"/>
  <c r="AU222" i="59"/>
  <c r="AA222" i="59"/>
  <c r="B222" i="59" s="1"/>
  <c r="AU221" i="59"/>
  <c r="AA221" i="59"/>
  <c r="B221" i="59" s="1"/>
  <c r="AU220" i="59"/>
  <c r="AA220" i="59"/>
  <c r="B220" i="59" s="1"/>
  <c r="AU219" i="59"/>
  <c r="AA219" i="59"/>
  <c r="AU218" i="59"/>
  <c r="AA218" i="59"/>
  <c r="AU217" i="59"/>
  <c r="AA217" i="59"/>
  <c r="B217" i="59" s="1"/>
  <c r="AS229" i="58"/>
  <c r="AQ229" i="58"/>
  <c r="AO229" i="58"/>
  <c r="AM229" i="58"/>
  <c r="AK229" i="58"/>
  <c r="AI229" i="58"/>
  <c r="AG229" i="58"/>
  <c r="AE229" i="58"/>
  <c r="AC229" i="58"/>
  <c r="AU229" i="58" s="1"/>
  <c r="AU228" i="58"/>
  <c r="AA228" i="58"/>
  <c r="AU227" i="58"/>
  <c r="AA227" i="58"/>
  <c r="B227" i="58" s="1"/>
  <c r="AU226" i="58"/>
  <c r="AA226" i="58"/>
  <c r="B226" i="58" s="1"/>
  <c r="AU225" i="58"/>
  <c r="AA225" i="58"/>
  <c r="B225" i="58" s="1"/>
  <c r="AU224" i="58"/>
  <c r="AA224" i="58"/>
  <c r="B224" i="58" s="1"/>
  <c r="AU223" i="58"/>
  <c r="AA223" i="58"/>
  <c r="B223" i="58" s="1"/>
  <c r="AU222" i="58"/>
  <c r="AA222" i="58"/>
  <c r="B222" i="58" s="1"/>
  <c r="AU221" i="58"/>
  <c r="AA221" i="58"/>
  <c r="B221" i="58" s="1"/>
  <c r="AU220" i="58"/>
  <c r="AA220" i="58"/>
  <c r="B220" i="58" s="1"/>
  <c r="AU219" i="58"/>
  <c r="AA219" i="58"/>
  <c r="B219" i="58" s="1"/>
  <c r="AU218" i="58"/>
  <c r="AA218" i="58"/>
  <c r="B218" i="58" s="1"/>
  <c r="AU217" i="58"/>
  <c r="AA217" i="58"/>
  <c r="AS229" i="57"/>
  <c r="AQ229" i="57"/>
  <c r="AO229" i="57"/>
  <c r="AM229" i="57"/>
  <c r="AK229" i="57"/>
  <c r="AI229" i="57"/>
  <c r="AG229" i="57"/>
  <c r="AE229" i="57"/>
  <c r="AC229" i="57"/>
  <c r="AU229" i="57" s="1"/>
  <c r="AU228" i="57"/>
  <c r="AA228" i="57"/>
  <c r="B228" i="57" s="1"/>
  <c r="AU227" i="57"/>
  <c r="AA227" i="57"/>
  <c r="AU226" i="57"/>
  <c r="AA226" i="57"/>
  <c r="B226" i="57" s="1"/>
  <c r="AU225" i="57"/>
  <c r="AA225" i="57"/>
  <c r="B225" i="57" s="1"/>
  <c r="AU224" i="57"/>
  <c r="AA224" i="57"/>
  <c r="B224" i="57" s="1"/>
  <c r="AU223" i="57"/>
  <c r="AA223" i="57"/>
  <c r="B223" i="57" s="1"/>
  <c r="AU222" i="57"/>
  <c r="AA222" i="57"/>
  <c r="B222" i="57" s="1"/>
  <c r="AU221" i="57"/>
  <c r="AA221" i="57"/>
  <c r="B221" i="57" s="1"/>
  <c r="AU220" i="57"/>
  <c r="AA220" i="57"/>
  <c r="B220" i="57" s="1"/>
  <c r="AU219" i="57"/>
  <c r="AA219" i="57"/>
  <c r="B219" i="57" s="1"/>
  <c r="AU218" i="57"/>
  <c r="AA218" i="57"/>
  <c r="B218" i="57" s="1"/>
  <c r="AU217" i="57"/>
  <c r="AA217" i="57"/>
  <c r="B217" i="57" s="1"/>
  <c r="AS229" i="55"/>
  <c r="AQ229" i="55"/>
  <c r="AO229" i="55"/>
  <c r="AM229" i="55"/>
  <c r="AK229" i="55"/>
  <c r="AI229" i="55"/>
  <c r="AG229" i="55"/>
  <c r="AE229" i="55"/>
  <c r="AU229" i="55" s="1"/>
  <c r="AC229" i="55"/>
  <c r="AU228" i="55"/>
  <c r="AA228" i="55"/>
  <c r="AU227" i="55"/>
  <c r="AA227" i="55"/>
  <c r="B227" i="55" s="1"/>
  <c r="AU226" i="55"/>
  <c r="AA226" i="55"/>
  <c r="B226" i="55" s="1"/>
  <c r="AU225" i="55"/>
  <c r="AA225" i="55"/>
  <c r="AU224" i="55"/>
  <c r="AA224" i="55"/>
  <c r="B224" i="55" s="1"/>
  <c r="AU223" i="55"/>
  <c r="AA223" i="55"/>
  <c r="B223" i="55" s="1"/>
  <c r="AU222" i="55"/>
  <c r="AA222" i="55"/>
  <c r="B222" i="55" s="1"/>
  <c r="AU221" i="55"/>
  <c r="AA221" i="55"/>
  <c r="AU220" i="55"/>
  <c r="AA220" i="55"/>
  <c r="AU219" i="55"/>
  <c r="AA219" i="55"/>
  <c r="AU218" i="55"/>
  <c r="AA218" i="55"/>
  <c r="B218" i="55" s="1"/>
  <c r="AU217" i="55"/>
  <c r="AA217" i="55"/>
  <c r="B217" i="55" s="1"/>
  <c r="AS229" i="53"/>
  <c r="AQ229" i="53"/>
  <c r="AO229" i="53"/>
  <c r="AM229" i="53"/>
  <c r="AK229" i="53"/>
  <c r="AI229" i="53"/>
  <c r="AG229" i="53"/>
  <c r="AU229" i="53" s="1"/>
  <c r="AE229" i="53"/>
  <c r="AC229" i="53"/>
  <c r="AU228" i="53"/>
  <c r="AA228" i="53"/>
  <c r="B228" i="53" s="1"/>
  <c r="AU227" i="53"/>
  <c r="AA227" i="53"/>
  <c r="B227" i="53" s="1"/>
  <c r="AU226" i="53"/>
  <c r="AA226" i="53"/>
  <c r="B226" i="53" s="1"/>
  <c r="AU225" i="53"/>
  <c r="AA225" i="53"/>
  <c r="B225" i="53" s="1"/>
  <c r="AU224" i="53"/>
  <c r="AA224" i="53"/>
  <c r="B224" i="53" s="1"/>
  <c r="AU223" i="53"/>
  <c r="AA223" i="53"/>
  <c r="B223" i="53" s="1"/>
  <c r="AU222" i="53"/>
  <c r="AA222" i="53"/>
  <c r="B222" i="53" s="1"/>
  <c r="AU221" i="53"/>
  <c r="AA221" i="53"/>
  <c r="B221" i="53" s="1"/>
  <c r="AU220" i="53"/>
  <c r="AA220" i="53"/>
  <c r="B220" i="53" s="1"/>
  <c r="AU219" i="53"/>
  <c r="AA219" i="53"/>
  <c r="B219" i="53" s="1"/>
  <c r="AU218" i="53"/>
  <c r="AA218" i="53"/>
  <c r="B218" i="53" s="1"/>
  <c r="AU217" i="53"/>
  <c r="AA217" i="53"/>
  <c r="B217" i="53" s="1"/>
  <c r="AS199" i="59"/>
  <c r="AQ199" i="59"/>
  <c r="AO199" i="59"/>
  <c r="AM199" i="59"/>
  <c r="AK199" i="59"/>
  <c r="AI199" i="59"/>
  <c r="AG199" i="59"/>
  <c r="AE199" i="59"/>
  <c r="AC199" i="59"/>
  <c r="AU199" i="59" s="1"/>
  <c r="AU198" i="59"/>
  <c r="AA198" i="59"/>
  <c r="AU197" i="59"/>
  <c r="AA197" i="59"/>
  <c r="B197" i="59" s="1"/>
  <c r="AU196" i="59"/>
  <c r="AA196" i="59"/>
  <c r="B196" i="59" s="1"/>
  <c r="AU195" i="59"/>
  <c r="AA195" i="59"/>
  <c r="B195" i="59" s="1"/>
  <c r="AU194" i="59"/>
  <c r="AA194" i="59"/>
  <c r="B194" i="59" s="1"/>
  <c r="AU193" i="59"/>
  <c r="AA193" i="59"/>
  <c r="B193" i="59" s="1"/>
  <c r="AU192" i="59"/>
  <c r="AA192" i="59"/>
  <c r="AU191" i="59"/>
  <c r="AA191" i="59"/>
  <c r="B191" i="59" s="1"/>
  <c r="AU190" i="59"/>
  <c r="AA190" i="59"/>
  <c r="AU189" i="59"/>
  <c r="AA189" i="59"/>
  <c r="B189" i="59" s="1"/>
  <c r="AU188" i="59"/>
  <c r="AA188" i="59"/>
  <c r="B188" i="59" s="1"/>
  <c r="AU187" i="59"/>
  <c r="AA187" i="59"/>
  <c r="B187" i="59" s="1"/>
  <c r="AS199" i="58"/>
  <c r="AQ199" i="58"/>
  <c r="AO199" i="58"/>
  <c r="AM199" i="58"/>
  <c r="AK199" i="58"/>
  <c r="AI199" i="58"/>
  <c r="AG199" i="58"/>
  <c r="AE199" i="58"/>
  <c r="AC199" i="58"/>
  <c r="AU199" i="58" s="1"/>
  <c r="AU198" i="58"/>
  <c r="AA198" i="58"/>
  <c r="B198" i="58" s="1"/>
  <c r="AU197" i="58"/>
  <c r="AA197" i="58"/>
  <c r="B197" i="58" s="1"/>
  <c r="AU196" i="58"/>
  <c r="AA196" i="58"/>
  <c r="B196" i="58" s="1"/>
  <c r="AU195" i="58"/>
  <c r="AA195" i="58"/>
  <c r="B195" i="58" s="1"/>
  <c r="AU194" i="58"/>
  <c r="AA194" i="58"/>
  <c r="B194" i="58" s="1"/>
  <c r="AU193" i="58"/>
  <c r="AA193" i="58"/>
  <c r="B193" i="58" s="1"/>
  <c r="AU192" i="58"/>
  <c r="AA192" i="58"/>
  <c r="B192" i="58" s="1"/>
  <c r="AU191" i="58"/>
  <c r="AA191" i="58"/>
  <c r="B191" i="58" s="1"/>
  <c r="AU190" i="58"/>
  <c r="AA190" i="58"/>
  <c r="B190" i="58" s="1"/>
  <c r="AU189" i="58"/>
  <c r="AA189" i="58"/>
  <c r="B189" i="58" s="1"/>
  <c r="AU188" i="58"/>
  <c r="AA188" i="58"/>
  <c r="B188" i="58" s="1"/>
  <c r="AU187" i="58"/>
  <c r="AA187" i="58"/>
  <c r="B187" i="58" s="1"/>
  <c r="AS199" i="57"/>
  <c r="AQ199" i="57"/>
  <c r="AO199" i="57"/>
  <c r="AM199" i="57"/>
  <c r="AK199" i="57"/>
  <c r="AI199" i="57"/>
  <c r="AG199" i="57"/>
  <c r="AE199" i="57"/>
  <c r="AC199" i="57"/>
  <c r="AU199" i="57" s="1"/>
  <c r="AU198" i="57"/>
  <c r="AA198" i="57"/>
  <c r="B198" i="57" s="1"/>
  <c r="AU197" i="57"/>
  <c r="AA197" i="57"/>
  <c r="B197" i="57" s="1"/>
  <c r="AU196" i="57"/>
  <c r="AA196" i="57"/>
  <c r="B196" i="57" s="1"/>
  <c r="AU195" i="57"/>
  <c r="AA195" i="57"/>
  <c r="B195" i="57" s="1"/>
  <c r="AU194" i="57"/>
  <c r="AA194" i="57"/>
  <c r="B194" i="57" s="1"/>
  <c r="AU193" i="57"/>
  <c r="AA193" i="57"/>
  <c r="B193" i="57" s="1"/>
  <c r="AU192" i="57"/>
  <c r="AA192" i="57"/>
  <c r="B192" i="57" s="1"/>
  <c r="AU191" i="57"/>
  <c r="AA191" i="57"/>
  <c r="B191" i="57" s="1"/>
  <c r="AU190" i="57"/>
  <c r="AA190" i="57"/>
  <c r="B190" i="57" s="1"/>
  <c r="AU189" i="57"/>
  <c r="AA189" i="57"/>
  <c r="B189" i="57" s="1"/>
  <c r="AU188" i="57"/>
  <c r="AA188" i="57"/>
  <c r="B188" i="57" s="1"/>
  <c r="AU187" i="57"/>
  <c r="AA187" i="57"/>
  <c r="B187" i="57" s="1"/>
  <c r="AS199" i="55"/>
  <c r="AQ199" i="55"/>
  <c r="AO199" i="55"/>
  <c r="AM199" i="55"/>
  <c r="AK199" i="55"/>
  <c r="AI199" i="55"/>
  <c r="AG199" i="55"/>
  <c r="AE199" i="55"/>
  <c r="AC199" i="55"/>
  <c r="AU198" i="55"/>
  <c r="AA198" i="55"/>
  <c r="B198" i="55" s="1"/>
  <c r="AU197" i="55"/>
  <c r="AA197" i="55"/>
  <c r="B197" i="55" s="1"/>
  <c r="AU196" i="55"/>
  <c r="AA196" i="55"/>
  <c r="B196" i="55" s="1"/>
  <c r="AU195" i="55"/>
  <c r="AA195" i="55"/>
  <c r="B195" i="55" s="1"/>
  <c r="AU194" i="55"/>
  <c r="AA194" i="55"/>
  <c r="AU193" i="55"/>
  <c r="AA193" i="55"/>
  <c r="AU192" i="55"/>
  <c r="AA192" i="55"/>
  <c r="B192" i="55" s="1"/>
  <c r="AU191" i="55"/>
  <c r="AA191" i="55"/>
  <c r="B191" i="55" s="1"/>
  <c r="AU190" i="55"/>
  <c r="AA190" i="55"/>
  <c r="B190" i="55" s="1"/>
  <c r="AU189" i="55"/>
  <c r="AA189" i="55"/>
  <c r="B189" i="55" s="1"/>
  <c r="AU188" i="55"/>
  <c r="AA188" i="55"/>
  <c r="AU187" i="55"/>
  <c r="AA187" i="55"/>
  <c r="B187" i="55" s="1"/>
  <c r="AS199" i="53"/>
  <c r="AQ199" i="53"/>
  <c r="AO199" i="53"/>
  <c r="AM199" i="53"/>
  <c r="AK199" i="53"/>
  <c r="AI199" i="53"/>
  <c r="AG199" i="53"/>
  <c r="AE199" i="53"/>
  <c r="AC199" i="53"/>
  <c r="AU199" i="53" s="1"/>
  <c r="AU198" i="53"/>
  <c r="AA198" i="53"/>
  <c r="B198" i="53" s="1"/>
  <c r="AU197" i="53"/>
  <c r="AA197" i="53"/>
  <c r="B197" i="53" s="1"/>
  <c r="AU196" i="53"/>
  <c r="AA196" i="53"/>
  <c r="B196" i="53" s="1"/>
  <c r="AU195" i="53"/>
  <c r="AA195" i="53"/>
  <c r="B195" i="53" s="1"/>
  <c r="AU194" i="53"/>
  <c r="AA194" i="53"/>
  <c r="B194" i="53" s="1"/>
  <c r="AU193" i="53"/>
  <c r="AA193" i="53"/>
  <c r="B193" i="53" s="1"/>
  <c r="AU192" i="53"/>
  <c r="AA192" i="53"/>
  <c r="B192" i="53" s="1"/>
  <c r="AU191" i="53"/>
  <c r="AA191" i="53"/>
  <c r="B191" i="53" s="1"/>
  <c r="AU190" i="53"/>
  <c r="AA190" i="53"/>
  <c r="B190" i="53" s="1"/>
  <c r="AU189" i="53"/>
  <c r="AA189" i="53"/>
  <c r="B189" i="53" s="1"/>
  <c r="AU188" i="53"/>
  <c r="AA188" i="53"/>
  <c r="B188" i="53" s="1"/>
  <c r="AU187" i="53"/>
  <c r="AA187" i="53"/>
  <c r="B187" i="53" s="1"/>
  <c r="AS169" i="59"/>
  <c r="AQ169" i="59"/>
  <c r="AO169" i="59"/>
  <c r="AM169" i="59"/>
  <c r="AK169" i="59"/>
  <c r="AI169" i="59"/>
  <c r="AG169" i="59"/>
  <c r="AE169" i="59"/>
  <c r="AC169" i="59"/>
  <c r="AU168" i="59"/>
  <c r="AA168" i="59"/>
  <c r="B168" i="59" s="1"/>
  <c r="AU167" i="59"/>
  <c r="AA167" i="59"/>
  <c r="AU166" i="59"/>
  <c r="AA166" i="59"/>
  <c r="AU165" i="59"/>
  <c r="AA165" i="59"/>
  <c r="B165" i="59" s="1"/>
  <c r="AU164" i="59"/>
  <c r="AA164" i="59"/>
  <c r="AU163" i="59"/>
  <c r="AA163" i="59"/>
  <c r="B163" i="59" s="1"/>
  <c r="AU162" i="59"/>
  <c r="AA162" i="59"/>
  <c r="B162" i="59" s="1"/>
  <c r="AU161" i="59"/>
  <c r="AA161" i="59"/>
  <c r="B161" i="59" s="1"/>
  <c r="AU160" i="59"/>
  <c r="AA160" i="59"/>
  <c r="B160" i="59" s="1"/>
  <c r="AU159" i="59"/>
  <c r="AA159" i="59"/>
  <c r="B159" i="59" s="1"/>
  <c r="AU158" i="59"/>
  <c r="AA158" i="59"/>
  <c r="B158" i="59" s="1"/>
  <c r="AU157" i="59"/>
  <c r="AA157" i="59"/>
  <c r="B157" i="59" s="1"/>
  <c r="AS169" i="58"/>
  <c r="AQ169" i="58"/>
  <c r="AO169" i="58"/>
  <c r="AM169" i="58"/>
  <c r="AK169" i="58"/>
  <c r="AI169" i="58"/>
  <c r="AG169" i="58"/>
  <c r="AU169" i="58" s="1"/>
  <c r="AE169" i="58"/>
  <c r="AC169" i="58"/>
  <c r="AU168" i="58"/>
  <c r="AA168" i="58"/>
  <c r="B168" i="58" s="1"/>
  <c r="AU167" i="58"/>
  <c r="AA167" i="58"/>
  <c r="B167" i="58" s="1"/>
  <c r="AU166" i="58"/>
  <c r="AA166" i="58"/>
  <c r="B166" i="58" s="1"/>
  <c r="AU165" i="58"/>
  <c r="AA165" i="58"/>
  <c r="B165" i="58" s="1"/>
  <c r="AU164" i="58"/>
  <c r="AA164" i="58"/>
  <c r="B164" i="58" s="1"/>
  <c r="AU163" i="58"/>
  <c r="AA163" i="58"/>
  <c r="B163" i="58" s="1"/>
  <c r="AU162" i="58"/>
  <c r="AA162" i="58"/>
  <c r="B162" i="58" s="1"/>
  <c r="AU161" i="58"/>
  <c r="AA161" i="58"/>
  <c r="B161" i="58" s="1"/>
  <c r="AU160" i="58"/>
  <c r="AA160" i="58"/>
  <c r="B160" i="58" s="1"/>
  <c r="AU159" i="58"/>
  <c r="AA159" i="58"/>
  <c r="B159" i="58" s="1"/>
  <c r="AU158" i="58"/>
  <c r="AA158" i="58"/>
  <c r="B158" i="58" s="1"/>
  <c r="AU157" i="58"/>
  <c r="AA157" i="58"/>
  <c r="B157" i="58" s="1"/>
  <c r="AS169" i="57"/>
  <c r="AQ169" i="57"/>
  <c r="AO169" i="57"/>
  <c r="AM169" i="57"/>
  <c r="AK169" i="57"/>
  <c r="AI169" i="57"/>
  <c r="AU169" i="57" s="1"/>
  <c r="AG169" i="57"/>
  <c r="AE169" i="57"/>
  <c r="AC169" i="57"/>
  <c r="AU168" i="57"/>
  <c r="AA168" i="57"/>
  <c r="B168" i="57" s="1"/>
  <c r="AU167" i="57"/>
  <c r="AA167" i="57"/>
  <c r="B167" i="57" s="1"/>
  <c r="AU166" i="57"/>
  <c r="AA166" i="57"/>
  <c r="B166" i="57" s="1"/>
  <c r="AU165" i="57"/>
  <c r="AA165" i="57"/>
  <c r="AU164" i="57"/>
  <c r="AA164" i="57"/>
  <c r="B164" i="57" s="1"/>
  <c r="AU163" i="57"/>
  <c r="AA163" i="57"/>
  <c r="B163" i="57" s="1"/>
  <c r="AU162" i="57"/>
  <c r="AA162" i="57"/>
  <c r="B162" i="57" s="1"/>
  <c r="AU161" i="57"/>
  <c r="AA161" i="57"/>
  <c r="B161" i="57" s="1"/>
  <c r="AU160" i="57"/>
  <c r="AA160" i="57"/>
  <c r="AU159" i="57"/>
  <c r="AA159" i="57"/>
  <c r="B159" i="57" s="1"/>
  <c r="AU158" i="57"/>
  <c r="AA158" i="57"/>
  <c r="AU157" i="57"/>
  <c r="AA157" i="57"/>
  <c r="B157" i="57" s="1"/>
  <c r="AS169" i="55"/>
  <c r="AQ169" i="55"/>
  <c r="AO169" i="55"/>
  <c r="AM169" i="55"/>
  <c r="AK169" i="55"/>
  <c r="AI169" i="55"/>
  <c r="AG169" i="55"/>
  <c r="AE169" i="55"/>
  <c r="AC169" i="55"/>
  <c r="AU169" i="55" s="1"/>
  <c r="AU168" i="55"/>
  <c r="AA168" i="55"/>
  <c r="B168" i="55" s="1"/>
  <c r="AU167" i="55"/>
  <c r="AA167" i="55"/>
  <c r="B167" i="55" s="1"/>
  <c r="AU166" i="55"/>
  <c r="AA166" i="55"/>
  <c r="B166" i="55" s="1"/>
  <c r="AU165" i="55"/>
  <c r="AA165" i="55"/>
  <c r="B165" i="55" s="1"/>
  <c r="AU164" i="55"/>
  <c r="AA164" i="55"/>
  <c r="B164" i="55" s="1"/>
  <c r="AU163" i="55"/>
  <c r="AA163" i="55"/>
  <c r="B163" i="55" s="1"/>
  <c r="AU162" i="55"/>
  <c r="AA162" i="55"/>
  <c r="B162" i="55" s="1"/>
  <c r="AU161" i="55"/>
  <c r="AA161" i="55"/>
  <c r="B161" i="55" s="1"/>
  <c r="AU160" i="55"/>
  <c r="AA160" i="55"/>
  <c r="B160" i="55" s="1"/>
  <c r="AU159" i="55"/>
  <c r="AA159" i="55"/>
  <c r="B159" i="55" s="1"/>
  <c r="AU158" i="55"/>
  <c r="AA158" i="55"/>
  <c r="B158" i="55" s="1"/>
  <c r="AU157" i="55"/>
  <c r="AA157" i="55"/>
  <c r="B157" i="55" s="1"/>
  <c r="AS169" i="53"/>
  <c r="AQ169" i="53"/>
  <c r="AO169" i="53"/>
  <c r="AM169" i="53"/>
  <c r="AU169" i="53" s="1"/>
  <c r="AK169" i="53"/>
  <c r="AI169" i="53"/>
  <c r="AG169" i="53"/>
  <c r="AE169" i="53"/>
  <c r="AC169" i="53"/>
  <c r="AU168" i="53"/>
  <c r="AA168" i="53"/>
  <c r="B168" i="53" s="1"/>
  <c r="AU167" i="53"/>
  <c r="AA167" i="53"/>
  <c r="B167" i="53" s="1"/>
  <c r="AU166" i="53"/>
  <c r="AA166" i="53"/>
  <c r="B166" i="53" s="1"/>
  <c r="AU165" i="53"/>
  <c r="AA165" i="53"/>
  <c r="AU164" i="53"/>
  <c r="AA164" i="53"/>
  <c r="B164" i="53" s="1"/>
  <c r="AU163" i="53"/>
  <c r="AA163" i="53"/>
  <c r="B163" i="53" s="1"/>
  <c r="AU162" i="53"/>
  <c r="AA162" i="53"/>
  <c r="B162" i="53" s="1"/>
  <c r="AU161" i="53"/>
  <c r="AA161" i="53"/>
  <c r="AU160" i="53"/>
  <c r="AA160" i="53"/>
  <c r="B160" i="53" s="1"/>
  <c r="AU159" i="53"/>
  <c r="AA159" i="53"/>
  <c r="B159" i="53" s="1"/>
  <c r="AU158" i="53"/>
  <c r="AA158" i="53"/>
  <c r="B158" i="53" s="1"/>
  <c r="AU157" i="53"/>
  <c r="AA157" i="53"/>
  <c r="AS139" i="59"/>
  <c r="AQ139" i="59"/>
  <c r="AO139" i="59"/>
  <c r="AM139" i="59"/>
  <c r="AK139" i="59"/>
  <c r="AI139" i="59"/>
  <c r="AG139" i="59"/>
  <c r="AU139" i="59" s="1"/>
  <c r="AE139" i="59"/>
  <c r="AC139" i="59"/>
  <c r="AU138" i="59"/>
  <c r="AA138" i="59"/>
  <c r="B138" i="59" s="1"/>
  <c r="AU137" i="59"/>
  <c r="AA137" i="59"/>
  <c r="B137" i="59" s="1"/>
  <c r="AU136" i="59"/>
  <c r="AA136" i="59"/>
  <c r="B136" i="59" s="1"/>
  <c r="AU135" i="59"/>
  <c r="AA135" i="59"/>
  <c r="B135" i="59" s="1"/>
  <c r="AU134" i="59"/>
  <c r="AA134" i="59"/>
  <c r="B134" i="59" s="1"/>
  <c r="AU133" i="59"/>
  <c r="AA133" i="59"/>
  <c r="B133" i="59" s="1"/>
  <c r="AU132" i="59"/>
  <c r="AA132" i="59"/>
  <c r="B132" i="59" s="1"/>
  <c r="AU131" i="59"/>
  <c r="AA131" i="59"/>
  <c r="B131" i="59" s="1"/>
  <c r="AU130" i="59"/>
  <c r="AA130" i="59"/>
  <c r="B130" i="59" s="1"/>
  <c r="AU129" i="59"/>
  <c r="AA129" i="59"/>
  <c r="B129" i="59" s="1"/>
  <c r="AU128" i="59"/>
  <c r="AA128" i="59"/>
  <c r="B128" i="59" s="1"/>
  <c r="AU127" i="59"/>
  <c r="AA127" i="59"/>
  <c r="B127" i="59" s="1"/>
  <c r="AS139" i="58"/>
  <c r="AQ139" i="58"/>
  <c r="AO139" i="58"/>
  <c r="AM139" i="58"/>
  <c r="AK139" i="58"/>
  <c r="AI139" i="58"/>
  <c r="AU139" i="58" s="1"/>
  <c r="AG139" i="58"/>
  <c r="AE139" i="58"/>
  <c r="AC139" i="58"/>
  <c r="AU138" i="58"/>
  <c r="AA138" i="58"/>
  <c r="AU137" i="58"/>
  <c r="AA137" i="58"/>
  <c r="B137" i="58" s="1"/>
  <c r="AU136" i="58"/>
  <c r="AA136" i="58"/>
  <c r="AU135" i="58"/>
  <c r="AA135" i="58"/>
  <c r="B135" i="58" s="1"/>
  <c r="AU134" i="58"/>
  <c r="AA134" i="58"/>
  <c r="B134" i="58" s="1"/>
  <c r="AU133" i="58"/>
  <c r="AA133" i="58"/>
  <c r="B133" i="58" s="1"/>
  <c r="AU132" i="58"/>
  <c r="AA132" i="58"/>
  <c r="AU131" i="58"/>
  <c r="AA131" i="58"/>
  <c r="B131" i="58" s="1"/>
  <c r="AU130" i="58"/>
  <c r="AA130" i="58"/>
  <c r="AU129" i="58"/>
  <c r="AA129" i="58"/>
  <c r="B129" i="58" s="1"/>
  <c r="AU128" i="58"/>
  <c r="AA128" i="58"/>
  <c r="AU127" i="58"/>
  <c r="AA127" i="58"/>
  <c r="B127" i="58" s="1"/>
  <c r="AS139" i="57"/>
  <c r="AQ139" i="57"/>
  <c r="AO139" i="57"/>
  <c r="AM139" i="57"/>
  <c r="AK139" i="57"/>
  <c r="AI139" i="57"/>
  <c r="AG139" i="57"/>
  <c r="AE139" i="57"/>
  <c r="AC139" i="57"/>
  <c r="AU139" i="57" s="1"/>
  <c r="AU138" i="57"/>
  <c r="AA138" i="57"/>
  <c r="B138" i="57" s="1"/>
  <c r="AU137" i="57"/>
  <c r="AA137" i="57"/>
  <c r="B137" i="57" s="1"/>
  <c r="AU136" i="57"/>
  <c r="AA136" i="57"/>
  <c r="B136" i="57" s="1"/>
  <c r="AU135" i="57"/>
  <c r="AA135" i="57"/>
  <c r="B135" i="57" s="1"/>
  <c r="AU134" i="57"/>
  <c r="AA134" i="57"/>
  <c r="B134" i="57" s="1"/>
  <c r="AU133" i="57"/>
  <c r="AA133" i="57"/>
  <c r="B133" i="57" s="1"/>
  <c r="AU132" i="57"/>
  <c r="AA132" i="57"/>
  <c r="B132" i="57" s="1"/>
  <c r="AU131" i="57"/>
  <c r="AA131" i="57"/>
  <c r="B131" i="57" s="1"/>
  <c r="AU130" i="57"/>
  <c r="AA130" i="57"/>
  <c r="B130" i="57" s="1"/>
  <c r="AU129" i="57"/>
  <c r="AA129" i="57"/>
  <c r="B129" i="57" s="1"/>
  <c r="AU128" i="57"/>
  <c r="AA128" i="57"/>
  <c r="B128" i="57" s="1"/>
  <c r="AU127" i="57"/>
  <c r="AA127" i="57"/>
  <c r="B127" i="57" s="1"/>
  <c r="AS139" i="55"/>
  <c r="AQ139" i="55"/>
  <c r="AO139" i="55"/>
  <c r="AM139" i="55"/>
  <c r="AU139" i="55" s="1"/>
  <c r="AK139" i="55"/>
  <c r="AI139" i="55"/>
  <c r="AG139" i="55"/>
  <c r="AE139" i="55"/>
  <c r="AC139" i="55"/>
  <c r="AU138" i="55"/>
  <c r="AA138" i="55"/>
  <c r="AU137" i="55"/>
  <c r="AA137" i="55"/>
  <c r="B137" i="55" s="1"/>
  <c r="AU136" i="55"/>
  <c r="AA136" i="55"/>
  <c r="B136" i="55" s="1"/>
  <c r="AU135" i="55"/>
  <c r="AA135" i="55"/>
  <c r="B135" i="55" s="1"/>
  <c r="AU134" i="55"/>
  <c r="AA134" i="55"/>
  <c r="B134" i="55" s="1"/>
  <c r="AU133" i="55"/>
  <c r="AA133" i="55"/>
  <c r="AU132" i="55"/>
  <c r="AA132" i="55"/>
  <c r="B132" i="55" s="1"/>
  <c r="AU131" i="55"/>
  <c r="AA131" i="55"/>
  <c r="B131" i="55" s="1"/>
  <c r="AU130" i="55"/>
  <c r="AA130" i="55"/>
  <c r="B130" i="55" s="1"/>
  <c r="AU129" i="55"/>
  <c r="AA129" i="55"/>
  <c r="B129" i="55" s="1"/>
  <c r="AU128" i="55"/>
  <c r="AA128" i="55"/>
  <c r="B128" i="55" s="1"/>
  <c r="AU127" i="55"/>
  <c r="AA127" i="55"/>
  <c r="B127" i="55" s="1"/>
  <c r="AS139" i="53"/>
  <c r="AQ139" i="53"/>
  <c r="AO139" i="53"/>
  <c r="AM139" i="53"/>
  <c r="AK139" i="53"/>
  <c r="AI139" i="53"/>
  <c r="AG139" i="53"/>
  <c r="AU139" i="53" s="1"/>
  <c r="AE139" i="53"/>
  <c r="AC139" i="53"/>
  <c r="AU138" i="53"/>
  <c r="AA138" i="53"/>
  <c r="B138" i="53" s="1"/>
  <c r="AU137" i="53"/>
  <c r="AA137" i="53"/>
  <c r="B137" i="53" s="1"/>
  <c r="AU136" i="53"/>
  <c r="AA136" i="53"/>
  <c r="B136" i="53" s="1"/>
  <c r="AU135" i="53"/>
  <c r="AA135" i="53"/>
  <c r="B135" i="53" s="1"/>
  <c r="AU134" i="53"/>
  <c r="AA134" i="53"/>
  <c r="B134" i="53" s="1"/>
  <c r="AU133" i="53"/>
  <c r="AA133" i="53"/>
  <c r="B133" i="53" s="1"/>
  <c r="AU132" i="53"/>
  <c r="AA132" i="53"/>
  <c r="B132" i="53" s="1"/>
  <c r="AU131" i="53"/>
  <c r="AA131" i="53"/>
  <c r="B131" i="53" s="1"/>
  <c r="AU130" i="53"/>
  <c r="AA130" i="53"/>
  <c r="B130" i="53" s="1"/>
  <c r="AU129" i="53"/>
  <c r="AA129" i="53"/>
  <c r="B129" i="53" s="1"/>
  <c r="AU128" i="53"/>
  <c r="AA128" i="53"/>
  <c r="B128" i="53" s="1"/>
  <c r="AU127" i="53"/>
  <c r="AA127" i="53"/>
  <c r="B127" i="53" s="1"/>
  <c r="AS109" i="59"/>
  <c r="AQ109" i="59"/>
  <c r="AO109" i="59"/>
  <c r="AM109" i="59"/>
  <c r="AK109" i="59"/>
  <c r="AI109" i="59"/>
  <c r="AU109" i="59" s="1"/>
  <c r="AG109" i="59"/>
  <c r="AE109" i="59"/>
  <c r="AC109" i="59"/>
  <c r="AU108" i="59"/>
  <c r="V108" i="59" s="1"/>
  <c r="AA108" i="59"/>
  <c r="B108" i="59" s="1"/>
  <c r="AU107" i="59"/>
  <c r="AA107" i="59"/>
  <c r="B107" i="59" s="1"/>
  <c r="AU106" i="59"/>
  <c r="AA106" i="59"/>
  <c r="B106" i="59" s="1"/>
  <c r="AU105" i="59"/>
  <c r="AA105" i="59"/>
  <c r="B105" i="59" s="1"/>
  <c r="AU104" i="59"/>
  <c r="AA104" i="59"/>
  <c r="B104" i="59" s="1"/>
  <c r="AU103" i="59"/>
  <c r="AA103" i="59"/>
  <c r="B103" i="59" s="1"/>
  <c r="AU102" i="59"/>
  <c r="BE102" i="59" s="1"/>
  <c r="AA102" i="59"/>
  <c r="B102" i="59" s="1"/>
  <c r="AU101" i="59"/>
  <c r="AA101" i="59"/>
  <c r="B101" i="59" s="1"/>
  <c r="AU100" i="59"/>
  <c r="AA100" i="59"/>
  <c r="AU99" i="59"/>
  <c r="AA99" i="59"/>
  <c r="B99" i="59" s="1"/>
  <c r="AU98" i="59"/>
  <c r="AA98" i="59"/>
  <c r="B98" i="59" s="1"/>
  <c r="AU97" i="59"/>
  <c r="AA97" i="59"/>
  <c r="B97" i="59" s="1"/>
  <c r="AS109" i="58"/>
  <c r="AQ109" i="58"/>
  <c r="AO109" i="58"/>
  <c r="AM109" i="58"/>
  <c r="AK109" i="58"/>
  <c r="AI109" i="58"/>
  <c r="AG109" i="58"/>
  <c r="AE109" i="58"/>
  <c r="AC109" i="58"/>
  <c r="AU109" i="58" s="1"/>
  <c r="BB110" i="58" s="1"/>
  <c r="AU108" i="58"/>
  <c r="AA108" i="58"/>
  <c r="B108" i="58" s="1"/>
  <c r="AU107" i="58"/>
  <c r="AA107" i="58"/>
  <c r="B107" i="58" s="1"/>
  <c r="AU106" i="58"/>
  <c r="AA106" i="58"/>
  <c r="B106" i="58" s="1"/>
  <c r="AU105" i="58"/>
  <c r="AA105" i="58"/>
  <c r="B105" i="58" s="1"/>
  <c r="AU104" i="58"/>
  <c r="AA104" i="58"/>
  <c r="B104" i="58" s="1"/>
  <c r="AU103" i="58"/>
  <c r="AA103" i="58"/>
  <c r="B103" i="58" s="1"/>
  <c r="AU102" i="58"/>
  <c r="AA102" i="58"/>
  <c r="B102" i="58" s="1"/>
  <c r="AU101" i="58"/>
  <c r="AA101" i="58"/>
  <c r="B101" i="58" s="1"/>
  <c r="AU100" i="58"/>
  <c r="AA100" i="58"/>
  <c r="B100" i="58" s="1"/>
  <c r="AU99" i="58"/>
  <c r="AA99" i="58"/>
  <c r="B99" i="58" s="1"/>
  <c r="AU98" i="58"/>
  <c r="AA98" i="58"/>
  <c r="B98" i="58" s="1"/>
  <c r="AU97" i="58"/>
  <c r="AA97" i="58"/>
  <c r="B97" i="58" s="1"/>
  <c r="AS109" i="57"/>
  <c r="AQ109" i="57"/>
  <c r="AO109" i="57"/>
  <c r="AM109" i="57"/>
  <c r="AU109" i="57" s="1"/>
  <c r="AK109" i="57"/>
  <c r="AI109" i="57"/>
  <c r="AG109" i="57"/>
  <c r="AE109" i="57"/>
  <c r="AC109" i="57"/>
  <c r="AU108" i="57"/>
  <c r="AA108" i="57"/>
  <c r="B108" i="57" s="1"/>
  <c r="AU107" i="57"/>
  <c r="AA107" i="57"/>
  <c r="B107" i="57" s="1"/>
  <c r="AU106" i="57"/>
  <c r="AA106" i="57"/>
  <c r="B106" i="57" s="1"/>
  <c r="AU105" i="57"/>
  <c r="AA105" i="57"/>
  <c r="B105" i="57" s="1"/>
  <c r="AU104" i="57"/>
  <c r="AA104" i="57"/>
  <c r="B104" i="57" s="1"/>
  <c r="AU103" i="57"/>
  <c r="AA103" i="57"/>
  <c r="B103" i="57" s="1"/>
  <c r="AU102" i="57"/>
  <c r="AA102" i="57"/>
  <c r="B102" i="57" s="1"/>
  <c r="AU101" i="57"/>
  <c r="AA101" i="57"/>
  <c r="AU100" i="57"/>
  <c r="AA100" i="57"/>
  <c r="B100" i="57" s="1"/>
  <c r="AU99" i="57"/>
  <c r="AA99" i="57"/>
  <c r="B99" i="57" s="1"/>
  <c r="AU98" i="57"/>
  <c r="AA98" i="57"/>
  <c r="B98" i="57" s="1"/>
  <c r="AU97" i="57"/>
  <c r="AA97" i="57"/>
  <c r="AS109" i="55"/>
  <c r="AQ109" i="55"/>
  <c r="AO109" i="55"/>
  <c r="AM109" i="55"/>
  <c r="AK109" i="55"/>
  <c r="AI109" i="55"/>
  <c r="AG109" i="55"/>
  <c r="AE109" i="55"/>
  <c r="AC109" i="55"/>
  <c r="AU109" i="55" s="1"/>
  <c r="AU108" i="55"/>
  <c r="AA108" i="55"/>
  <c r="B108" i="55" s="1"/>
  <c r="AU107" i="55"/>
  <c r="AA107" i="55"/>
  <c r="B107" i="55" s="1"/>
  <c r="AU106" i="55"/>
  <c r="AA106" i="55"/>
  <c r="AU105" i="55"/>
  <c r="AA105" i="55"/>
  <c r="B105" i="55" s="1"/>
  <c r="AU104" i="55"/>
  <c r="AA104" i="55"/>
  <c r="AU103" i="55"/>
  <c r="AA103" i="55"/>
  <c r="B103" i="55" s="1"/>
  <c r="AU102" i="55"/>
  <c r="AA102" i="55"/>
  <c r="B102" i="55" s="1"/>
  <c r="AU101" i="55"/>
  <c r="AA101" i="55"/>
  <c r="B101" i="55" s="1"/>
  <c r="AU100" i="55"/>
  <c r="AA100" i="55"/>
  <c r="AU99" i="55"/>
  <c r="AA99" i="55"/>
  <c r="B99" i="55" s="1"/>
  <c r="AU98" i="55"/>
  <c r="BE98" i="55" s="1"/>
  <c r="AA98" i="55"/>
  <c r="AU97" i="55"/>
  <c r="AA97" i="55"/>
  <c r="B97" i="55" s="1"/>
  <c r="AS109" i="53"/>
  <c r="AQ109" i="53"/>
  <c r="AO109" i="53"/>
  <c r="AM109" i="53"/>
  <c r="AK109" i="53"/>
  <c r="AI109" i="53"/>
  <c r="AG109" i="53"/>
  <c r="AE109" i="53"/>
  <c r="AC109" i="53"/>
  <c r="AU109" i="53" s="1"/>
  <c r="AU108" i="53"/>
  <c r="AA108" i="53"/>
  <c r="B108" i="53" s="1"/>
  <c r="AU107" i="53"/>
  <c r="AA107" i="53"/>
  <c r="B107" i="53" s="1"/>
  <c r="AU106" i="53"/>
  <c r="AA106" i="53"/>
  <c r="B106" i="53" s="1"/>
  <c r="AU105" i="53"/>
  <c r="AA105" i="53"/>
  <c r="B105" i="53" s="1"/>
  <c r="AU104" i="53"/>
  <c r="AA104" i="53"/>
  <c r="B104" i="53" s="1"/>
  <c r="AU103" i="53"/>
  <c r="AA103" i="53"/>
  <c r="B103" i="53" s="1"/>
  <c r="AU102" i="53"/>
  <c r="AA102" i="53"/>
  <c r="B102" i="53" s="1"/>
  <c r="AU101" i="53"/>
  <c r="AA101" i="53"/>
  <c r="B101" i="53" s="1"/>
  <c r="AU100" i="53"/>
  <c r="AA100" i="53"/>
  <c r="B100" i="53" s="1"/>
  <c r="AU99" i="53"/>
  <c r="AA99" i="53"/>
  <c r="B99" i="53" s="1"/>
  <c r="AU98" i="53"/>
  <c r="AA98" i="53"/>
  <c r="B98" i="53" s="1"/>
  <c r="AU97" i="53"/>
  <c r="AA97" i="53"/>
  <c r="B97" i="53" s="1"/>
  <c r="AS79" i="59"/>
  <c r="AQ79" i="59"/>
  <c r="AO79" i="59"/>
  <c r="AM79" i="59"/>
  <c r="AK79" i="59"/>
  <c r="AI79" i="59"/>
  <c r="AG79" i="59"/>
  <c r="AE79" i="59"/>
  <c r="AU79" i="59" s="1"/>
  <c r="V79" i="59" s="1"/>
  <c r="AC79" i="59"/>
  <c r="AU78" i="59"/>
  <c r="AA78" i="59"/>
  <c r="B78" i="59" s="1"/>
  <c r="AU77" i="59"/>
  <c r="AA77" i="59"/>
  <c r="B77" i="59" s="1"/>
  <c r="AU76" i="59"/>
  <c r="AA76" i="59"/>
  <c r="B76" i="59" s="1"/>
  <c r="AU75" i="59"/>
  <c r="AA75" i="59"/>
  <c r="AU74" i="59"/>
  <c r="AA74" i="59"/>
  <c r="B74" i="59" s="1"/>
  <c r="AU73" i="59"/>
  <c r="AA73" i="59"/>
  <c r="AU72" i="59"/>
  <c r="AA72" i="59"/>
  <c r="B72" i="59" s="1"/>
  <c r="AU71" i="59"/>
  <c r="BE71" i="59" s="1"/>
  <c r="AA71" i="59"/>
  <c r="B71" i="59" s="1"/>
  <c r="AU70" i="59"/>
  <c r="AA70" i="59"/>
  <c r="B70" i="59" s="1"/>
  <c r="AU69" i="59"/>
  <c r="AA69" i="59"/>
  <c r="B69" i="59" s="1"/>
  <c r="AU68" i="59"/>
  <c r="AA68" i="59"/>
  <c r="B68" i="59" s="1"/>
  <c r="AU67" i="59"/>
  <c r="AA67" i="59"/>
  <c r="B67" i="59" s="1"/>
  <c r="AS79" i="58"/>
  <c r="AQ79" i="58"/>
  <c r="AO79" i="58"/>
  <c r="AM79" i="58"/>
  <c r="AK79" i="58"/>
  <c r="AI79" i="58"/>
  <c r="AG79" i="58"/>
  <c r="AU79" i="58" s="1"/>
  <c r="BB80" i="58" s="1"/>
  <c r="AE79" i="58"/>
  <c r="AC79" i="58"/>
  <c r="AU78" i="58"/>
  <c r="AA78" i="58"/>
  <c r="B78" i="58" s="1"/>
  <c r="AU77" i="58"/>
  <c r="AA77" i="58"/>
  <c r="B77" i="58" s="1"/>
  <c r="AU76" i="58"/>
  <c r="AA76" i="58"/>
  <c r="B76" i="58" s="1"/>
  <c r="AU75" i="58"/>
  <c r="AA75" i="58"/>
  <c r="B75" i="58" s="1"/>
  <c r="AU74" i="58"/>
  <c r="AA74" i="58"/>
  <c r="B74" i="58" s="1"/>
  <c r="AU73" i="58"/>
  <c r="AA73" i="58"/>
  <c r="B73" i="58" s="1"/>
  <c r="AU72" i="58"/>
  <c r="AA72" i="58"/>
  <c r="B72" i="58" s="1"/>
  <c r="AU71" i="58"/>
  <c r="AA71" i="58"/>
  <c r="B71" i="58" s="1"/>
  <c r="AU70" i="58"/>
  <c r="AA70" i="58"/>
  <c r="B70" i="58" s="1"/>
  <c r="AU69" i="58"/>
  <c r="AA69" i="58"/>
  <c r="B69" i="58" s="1"/>
  <c r="AU68" i="58"/>
  <c r="AA68" i="58"/>
  <c r="B68" i="58" s="1"/>
  <c r="AU67" i="58"/>
  <c r="AA67" i="58"/>
  <c r="B67" i="58" s="1"/>
  <c r="AS79" i="57"/>
  <c r="AQ79" i="57"/>
  <c r="AO79" i="57"/>
  <c r="AM79" i="57"/>
  <c r="AK79" i="57"/>
  <c r="AI79" i="57"/>
  <c r="AG79" i="57"/>
  <c r="AE79" i="57"/>
  <c r="AC79" i="57"/>
  <c r="AU78" i="57"/>
  <c r="AA78" i="57"/>
  <c r="B78" i="57" s="1"/>
  <c r="AU77" i="57"/>
  <c r="AA77" i="57"/>
  <c r="B77" i="57" s="1"/>
  <c r="AU76" i="57"/>
  <c r="AA76" i="57"/>
  <c r="AU75" i="57"/>
  <c r="AA75" i="57"/>
  <c r="B75" i="57" s="1"/>
  <c r="AU74" i="57"/>
  <c r="AA74" i="57"/>
  <c r="B74" i="57" s="1"/>
  <c r="AU73" i="57"/>
  <c r="AA73" i="57"/>
  <c r="B73" i="57" s="1"/>
  <c r="AU72" i="57"/>
  <c r="AA72" i="57"/>
  <c r="B72" i="57" s="1"/>
  <c r="AU71" i="57"/>
  <c r="AA71" i="57"/>
  <c r="B71" i="57" s="1"/>
  <c r="AU70" i="57"/>
  <c r="AA70" i="57"/>
  <c r="AU69" i="57"/>
  <c r="AA69" i="57"/>
  <c r="B69" i="57" s="1"/>
  <c r="AU68" i="57"/>
  <c r="BE68" i="57" s="1"/>
  <c r="AA68" i="57"/>
  <c r="AU67" i="57"/>
  <c r="AA67" i="57"/>
  <c r="B67" i="57" s="1"/>
  <c r="AS79" i="55"/>
  <c r="AQ79" i="55"/>
  <c r="AO79" i="55"/>
  <c r="AM79" i="55"/>
  <c r="AK79" i="55"/>
  <c r="AI79" i="55"/>
  <c r="AG79" i="55"/>
  <c r="AE79" i="55"/>
  <c r="AC79" i="55"/>
  <c r="AU79" i="55" s="1"/>
  <c r="AU78" i="55"/>
  <c r="AA78" i="55"/>
  <c r="B78" i="55" s="1"/>
  <c r="AU77" i="55"/>
  <c r="AA77" i="55"/>
  <c r="B77" i="55" s="1"/>
  <c r="AU76" i="55"/>
  <c r="AA76" i="55"/>
  <c r="B76" i="55" s="1"/>
  <c r="AU75" i="55"/>
  <c r="AA75" i="55"/>
  <c r="B75" i="55" s="1"/>
  <c r="AU74" i="55"/>
  <c r="AA74" i="55"/>
  <c r="B74" i="55" s="1"/>
  <c r="AU73" i="55"/>
  <c r="AA73" i="55"/>
  <c r="B73" i="55" s="1"/>
  <c r="AU72" i="55"/>
  <c r="AA72" i="55"/>
  <c r="B72" i="55" s="1"/>
  <c r="AU71" i="55"/>
  <c r="AA71" i="55"/>
  <c r="B71" i="55" s="1"/>
  <c r="AU70" i="55"/>
  <c r="AA70" i="55"/>
  <c r="B70" i="55" s="1"/>
  <c r="AU69" i="55"/>
  <c r="AA69" i="55"/>
  <c r="B69" i="55" s="1"/>
  <c r="AU68" i="55"/>
  <c r="AA68" i="55"/>
  <c r="B68" i="55" s="1"/>
  <c r="AU67" i="55"/>
  <c r="AA67" i="55"/>
  <c r="B67" i="55" s="1"/>
  <c r="AS79" i="53"/>
  <c r="AQ79" i="53"/>
  <c r="AO79" i="53"/>
  <c r="AM79" i="53"/>
  <c r="AK79" i="53"/>
  <c r="AI79" i="53"/>
  <c r="AG79" i="53"/>
  <c r="AE79" i="53"/>
  <c r="AU79" i="53" s="1"/>
  <c r="AC79" i="53"/>
  <c r="AU78" i="53"/>
  <c r="AA78" i="53"/>
  <c r="B78" i="53" s="1"/>
  <c r="AU77" i="53"/>
  <c r="BE77" i="53" s="1"/>
  <c r="AA77" i="53"/>
  <c r="AU76" i="53"/>
  <c r="AA76" i="53"/>
  <c r="B76" i="53" s="1"/>
  <c r="AU75" i="53"/>
  <c r="AA75" i="53"/>
  <c r="AU74" i="53"/>
  <c r="AA74" i="53"/>
  <c r="B74" i="53" s="1"/>
  <c r="AU73" i="53"/>
  <c r="AA73" i="53"/>
  <c r="B73" i="53" s="1"/>
  <c r="AU72" i="53"/>
  <c r="AA72" i="53"/>
  <c r="B72" i="53" s="1"/>
  <c r="AU71" i="53"/>
  <c r="AA71" i="53"/>
  <c r="B71" i="53" s="1"/>
  <c r="AU70" i="53"/>
  <c r="AA70" i="53"/>
  <c r="AU69" i="53"/>
  <c r="AA69" i="53"/>
  <c r="AU68" i="53"/>
  <c r="AA68" i="53"/>
  <c r="B68" i="53" s="1"/>
  <c r="AU67" i="53"/>
  <c r="AA67" i="53"/>
  <c r="B67" i="53" s="1"/>
  <c r="AS49" i="59"/>
  <c r="AQ49" i="59"/>
  <c r="AO49" i="59"/>
  <c r="P49" i="59" s="1"/>
  <c r="AM49" i="59"/>
  <c r="AK49" i="59"/>
  <c r="AI49" i="59"/>
  <c r="AG49" i="59"/>
  <c r="AU49" i="59" s="1"/>
  <c r="AE49" i="59"/>
  <c r="AC49" i="59"/>
  <c r="AU48" i="59"/>
  <c r="AA48" i="59"/>
  <c r="B48" i="59" s="1"/>
  <c r="AU47" i="59"/>
  <c r="AA47" i="59"/>
  <c r="B47" i="59" s="1"/>
  <c r="AU46" i="59"/>
  <c r="AA46" i="59"/>
  <c r="B46" i="59" s="1"/>
  <c r="AU45" i="59"/>
  <c r="AA45" i="59"/>
  <c r="B45" i="59" s="1"/>
  <c r="AU44" i="59"/>
  <c r="AA44" i="59"/>
  <c r="B44" i="59" s="1"/>
  <c r="AU43" i="59"/>
  <c r="AA43" i="59"/>
  <c r="B43" i="59" s="1"/>
  <c r="AU42" i="59"/>
  <c r="AA42" i="59"/>
  <c r="B42" i="59" s="1"/>
  <c r="AU41" i="59"/>
  <c r="AA41" i="59"/>
  <c r="B41" i="59" s="1"/>
  <c r="AU40" i="59"/>
  <c r="AA40" i="59"/>
  <c r="B40" i="59" s="1"/>
  <c r="AU39" i="59"/>
  <c r="AA39" i="59"/>
  <c r="B39" i="59" s="1"/>
  <c r="AU38" i="59"/>
  <c r="AA38" i="59"/>
  <c r="B38" i="59" s="1"/>
  <c r="AU37" i="59"/>
  <c r="AA37" i="59"/>
  <c r="B37" i="59" s="1"/>
  <c r="AS49" i="58"/>
  <c r="AQ49" i="58"/>
  <c r="AO49" i="58"/>
  <c r="AM49" i="58"/>
  <c r="AK49" i="58"/>
  <c r="AI49" i="58"/>
  <c r="AU49" i="58" s="1"/>
  <c r="AG49" i="58"/>
  <c r="AE49" i="58"/>
  <c r="AC49" i="58"/>
  <c r="AU48" i="58"/>
  <c r="AA48" i="58"/>
  <c r="B48" i="58" s="1"/>
  <c r="AU47" i="58"/>
  <c r="AA47" i="58"/>
  <c r="B47" i="58" s="1"/>
  <c r="AU46" i="58"/>
  <c r="AA46" i="58"/>
  <c r="B46" i="58" s="1"/>
  <c r="AU45" i="58"/>
  <c r="AA45" i="58"/>
  <c r="B45" i="58" s="1"/>
  <c r="AU44" i="58"/>
  <c r="AA44" i="58"/>
  <c r="B44" i="58" s="1"/>
  <c r="AU43" i="58"/>
  <c r="AA43" i="58"/>
  <c r="B43" i="58" s="1"/>
  <c r="AU42" i="58"/>
  <c r="AA42" i="58"/>
  <c r="B42" i="58" s="1"/>
  <c r="AU41" i="58"/>
  <c r="AA41" i="58"/>
  <c r="B41" i="58" s="1"/>
  <c r="AU40" i="58"/>
  <c r="AA40" i="58"/>
  <c r="AU39" i="58"/>
  <c r="AA39" i="58"/>
  <c r="B39" i="58" s="1"/>
  <c r="AU38" i="58"/>
  <c r="AA38" i="58"/>
  <c r="B38" i="58" s="1"/>
  <c r="AU37" i="58"/>
  <c r="AA37" i="58"/>
  <c r="B37" i="58" s="1"/>
  <c r="AS49" i="57"/>
  <c r="AQ49" i="57"/>
  <c r="AO49" i="57"/>
  <c r="AM49" i="57"/>
  <c r="AK49" i="57"/>
  <c r="AI49" i="57"/>
  <c r="AG49" i="57"/>
  <c r="AE49" i="57"/>
  <c r="AU49" i="57"/>
  <c r="AC49" i="57"/>
  <c r="AU48" i="57"/>
  <c r="AA48" i="57"/>
  <c r="B48" i="57" s="1"/>
  <c r="AU47" i="57"/>
  <c r="AA47" i="57"/>
  <c r="AU46" i="57"/>
  <c r="AA46" i="57"/>
  <c r="B46" i="57" s="1"/>
  <c r="AU45" i="57"/>
  <c r="AA45" i="57"/>
  <c r="B45" i="57" s="1"/>
  <c r="AU44" i="57"/>
  <c r="AA44" i="57"/>
  <c r="AU43" i="57"/>
  <c r="BE43" i="57" s="1"/>
  <c r="AA43" i="57"/>
  <c r="B43" i="57" s="1"/>
  <c r="AU42" i="57"/>
  <c r="AA42" i="57"/>
  <c r="B42" i="57" s="1"/>
  <c r="AU41" i="57"/>
  <c r="AA41" i="57"/>
  <c r="B41" i="57" s="1"/>
  <c r="AU40" i="57"/>
  <c r="AA40" i="57"/>
  <c r="B40" i="57" s="1"/>
  <c r="AU39" i="57"/>
  <c r="AA39" i="57"/>
  <c r="AU38" i="57"/>
  <c r="AA38" i="57"/>
  <c r="B38" i="57" s="1"/>
  <c r="AU37" i="57"/>
  <c r="AA37" i="57"/>
  <c r="B37" i="57" s="1"/>
  <c r="AS49" i="55"/>
  <c r="AQ49" i="55"/>
  <c r="AO49" i="55"/>
  <c r="AM49" i="55"/>
  <c r="AK49" i="55"/>
  <c r="AI49" i="55"/>
  <c r="AG49" i="55"/>
  <c r="AU49" i="55" s="1"/>
  <c r="AE49" i="55"/>
  <c r="AC49" i="55"/>
  <c r="AU48" i="55"/>
  <c r="AA48" i="55"/>
  <c r="B48" i="55" s="1"/>
  <c r="AU47" i="55"/>
  <c r="AA47" i="55"/>
  <c r="B47" i="55" s="1"/>
  <c r="AU46" i="55"/>
  <c r="AA46" i="55"/>
  <c r="B46" i="55" s="1"/>
  <c r="AU45" i="55"/>
  <c r="AA45" i="55"/>
  <c r="B45" i="55" s="1"/>
  <c r="AU44" i="55"/>
  <c r="AA44" i="55"/>
  <c r="B44" i="55" s="1"/>
  <c r="AU43" i="55"/>
  <c r="AA43" i="55"/>
  <c r="B43" i="55" s="1"/>
  <c r="AU42" i="55"/>
  <c r="AA42" i="55"/>
  <c r="B42" i="55" s="1"/>
  <c r="AU41" i="55"/>
  <c r="AA41" i="55"/>
  <c r="B41" i="55" s="1"/>
  <c r="AU40" i="55"/>
  <c r="AA40" i="55"/>
  <c r="B40" i="55" s="1"/>
  <c r="AU39" i="55"/>
  <c r="AA39" i="55"/>
  <c r="B39" i="55" s="1"/>
  <c r="AU38" i="55"/>
  <c r="AA38" i="55"/>
  <c r="AU37" i="55"/>
  <c r="AA37" i="55"/>
  <c r="B37" i="55" s="1"/>
  <c r="AS49" i="53"/>
  <c r="AQ49" i="53"/>
  <c r="AO49" i="53"/>
  <c r="AM49" i="53"/>
  <c r="AK49" i="53"/>
  <c r="AI49" i="53"/>
  <c r="AG49" i="53"/>
  <c r="AE49" i="53"/>
  <c r="AC49" i="53"/>
  <c r="AU49" i="53" s="1"/>
  <c r="AU48" i="53"/>
  <c r="AA48" i="53"/>
  <c r="AU47" i="53"/>
  <c r="AA47" i="53"/>
  <c r="B47" i="53" s="1"/>
  <c r="AU46" i="53"/>
  <c r="BE46" i="53" s="1"/>
  <c r="AA46" i="53"/>
  <c r="B46" i="53" s="1"/>
  <c r="AU45" i="53"/>
  <c r="AA45" i="53"/>
  <c r="B45" i="53" s="1"/>
  <c r="AU44" i="53"/>
  <c r="AA44" i="53"/>
  <c r="B44" i="53" s="1"/>
  <c r="AU43" i="53"/>
  <c r="AA43" i="53"/>
  <c r="B43" i="53" s="1"/>
  <c r="AU42" i="53"/>
  <c r="AA42" i="53"/>
  <c r="B42" i="53" s="1"/>
  <c r="AU41" i="53"/>
  <c r="AA41" i="53"/>
  <c r="B41" i="53" s="1"/>
  <c r="AU40" i="53"/>
  <c r="AA40" i="53"/>
  <c r="AU39" i="53"/>
  <c r="AA39" i="53"/>
  <c r="B39" i="53" s="1"/>
  <c r="AU38" i="53"/>
  <c r="AA38" i="53"/>
  <c r="AU37" i="53"/>
  <c r="AA37" i="53"/>
  <c r="AS19" i="59"/>
  <c r="AQ19" i="59"/>
  <c r="AO19" i="59"/>
  <c r="AM19" i="59"/>
  <c r="AK19" i="59"/>
  <c r="L19" i="59" s="1"/>
  <c r="AI19" i="59"/>
  <c r="AG19" i="59"/>
  <c r="AE19" i="59"/>
  <c r="AC19" i="59"/>
  <c r="AU18" i="59"/>
  <c r="AA18" i="59"/>
  <c r="B18" i="59" s="1"/>
  <c r="AU17" i="59"/>
  <c r="AA17" i="59"/>
  <c r="B17" i="59" s="1"/>
  <c r="AU16" i="59"/>
  <c r="AA16" i="59"/>
  <c r="B16" i="59" s="1"/>
  <c r="AU15" i="59"/>
  <c r="AA15" i="59"/>
  <c r="B15" i="59" s="1"/>
  <c r="AU14" i="59"/>
  <c r="AA14" i="59"/>
  <c r="B14" i="59" s="1"/>
  <c r="AU13" i="59"/>
  <c r="AA13" i="59"/>
  <c r="B13" i="59" s="1"/>
  <c r="AU12" i="59"/>
  <c r="AA12" i="59"/>
  <c r="B12" i="59" s="1"/>
  <c r="AU11" i="59"/>
  <c r="AA11" i="59"/>
  <c r="B11" i="59" s="1"/>
  <c r="AU10" i="59"/>
  <c r="AA10" i="59"/>
  <c r="B10" i="59" s="1"/>
  <c r="AU9" i="59"/>
  <c r="AA9" i="59"/>
  <c r="AU8" i="59"/>
  <c r="AA8" i="59"/>
  <c r="B8" i="59" s="1"/>
  <c r="AU7" i="59"/>
  <c r="AA7" i="59"/>
  <c r="B7" i="59" s="1"/>
  <c r="AS19" i="58"/>
  <c r="AQ19" i="58"/>
  <c r="AO19" i="58"/>
  <c r="AM19" i="58"/>
  <c r="AK19" i="58"/>
  <c r="AI19" i="58"/>
  <c r="AG19" i="58"/>
  <c r="AE19" i="58"/>
  <c r="F19" i="58" s="1"/>
  <c r="AC19" i="58"/>
  <c r="AU18" i="58"/>
  <c r="AA18" i="58"/>
  <c r="B18" i="58" s="1"/>
  <c r="AU17" i="58"/>
  <c r="AA17" i="58"/>
  <c r="B17" i="58" s="1"/>
  <c r="AU16" i="58"/>
  <c r="AA16" i="58"/>
  <c r="B16" i="58" s="1"/>
  <c r="AU15" i="58"/>
  <c r="AA15" i="58"/>
  <c r="AU14" i="58"/>
  <c r="AA14" i="58"/>
  <c r="B14" i="58" s="1"/>
  <c r="AU13" i="58"/>
  <c r="AA13" i="58"/>
  <c r="B13" i="58" s="1"/>
  <c r="AU12" i="58"/>
  <c r="AA12" i="58"/>
  <c r="B12" i="58" s="1"/>
  <c r="AU11" i="58"/>
  <c r="AA11" i="58"/>
  <c r="B11" i="58" s="1"/>
  <c r="AU10" i="58"/>
  <c r="AA10" i="58"/>
  <c r="B10" i="58" s="1"/>
  <c r="AU9" i="58"/>
  <c r="AA9" i="58"/>
  <c r="B9" i="58" s="1"/>
  <c r="AU8" i="58"/>
  <c r="AA8" i="58"/>
  <c r="AU7" i="58"/>
  <c r="V7" i="58" s="1"/>
  <c r="AA7" i="58"/>
  <c r="AS19" i="57"/>
  <c r="AQ19" i="57"/>
  <c r="AO19" i="57"/>
  <c r="AM19" i="57"/>
  <c r="AK19" i="57"/>
  <c r="AI19" i="57"/>
  <c r="AG19" i="57"/>
  <c r="AU19" i="57" s="1"/>
  <c r="AE19" i="57"/>
  <c r="AC19" i="57"/>
  <c r="AU18" i="57"/>
  <c r="AA18" i="57"/>
  <c r="B18" i="57" s="1"/>
  <c r="AU17" i="57"/>
  <c r="AA17" i="57"/>
  <c r="B17" i="57" s="1"/>
  <c r="AU16" i="57"/>
  <c r="AA16" i="57"/>
  <c r="B16" i="57" s="1"/>
  <c r="AU15" i="57"/>
  <c r="AA15" i="57"/>
  <c r="B15" i="57" s="1"/>
  <c r="AU14" i="57"/>
  <c r="AA14" i="57"/>
  <c r="B14" i="57" s="1"/>
  <c r="AU13" i="57"/>
  <c r="AA13" i="57"/>
  <c r="AU12" i="57"/>
  <c r="AA12" i="57"/>
  <c r="B12" i="57" s="1"/>
  <c r="AU11" i="57"/>
  <c r="AA11" i="57"/>
  <c r="B11" i="57" s="1"/>
  <c r="AU10" i="57"/>
  <c r="AA10" i="57"/>
  <c r="AU9" i="57"/>
  <c r="AA9" i="57"/>
  <c r="B9" i="57" s="1"/>
  <c r="AU8" i="57"/>
  <c r="AA8" i="57"/>
  <c r="B8" i="57" s="1"/>
  <c r="AU7" i="57"/>
  <c r="AA7" i="57"/>
  <c r="B7" i="57" s="1"/>
  <c r="AS19" i="55"/>
  <c r="AQ19" i="55"/>
  <c r="R19" i="55" s="1"/>
  <c r="AO19" i="55"/>
  <c r="AM19" i="55"/>
  <c r="AK19" i="55"/>
  <c r="AI19" i="55"/>
  <c r="AG19" i="55"/>
  <c r="AE19" i="55"/>
  <c r="AC19" i="55"/>
  <c r="AU19" i="55" s="1"/>
  <c r="AU18" i="55"/>
  <c r="AA18" i="55"/>
  <c r="B18" i="55" s="1"/>
  <c r="AU17" i="55"/>
  <c r="AA17" i="55"/>
  <c r="B17" i="55" s="1"/>
  <c r="AU16" i="55"/>
  <c r="BE16" i="55" s="1"/>
  <c r="AA16" i="55"/>
  <c r="B16" i="55" s="1"/>
  <c r="AU15" i="55"/>
  <c r="AA15" i="55"/>
  <c r="B15" i="55" s="1"/>
  <c r="AU14" i="55"/>
  <c r="AA14" i="55"/>
  <c r="B14" i="55" s="1"/>
  <c r="AU13" i="55"/>
  <c r="AA13" i="55"/>
  <c r="AU12" i="55"/>
  <c r="AA12" i="55"/>
  <c r="AU11" i="55"/>
  <c r="AA11" i="55"/>
  <c r="B11" i="55" s="1"/>
  <c r="AU10" i="55"/>
  <c r="BE10" i="55" s="1"/>
  <c r="AA10" i="55"/>
  <c r="B10" i="55" s="1"/>
  <c r="AU9" i="55"/>
  <c r="AA9" i="55"/>
  <c r="AU8" i="55"/>
  <c r="AA8" i="55"/>
  <c r="B8" i="55" s="1"/>
  <c r="AU7" i="55"/>
  <c r="AA7" i="55"/>
  <c r="AS19" i="53"/>
  <c r="AQ19" i="53"/>
  <c r="AO19" i="53"/>
  <c r="AM19" i="53"/>
  <c r="AK19" i="53"/>
  <c r="L19" i="53" s="1"/>
  <c r="AI19" i="53"/>
  <c r="AG19" i="53"/>
  <c r="AE19" i="53"/>
  <c r="AC19" i="53"/>
  <c r="AU19" i="53" s="1"/>
  <c r="AU18" i="53"/>
  <c r="AA18" i="53"/>
  <c r="B18" i="53" s="1"/>
  <c r="AU17" i="53"/>
  <c r="AA17" i="53"/>
  <c r="B17" i="53" s="1"/>
  <c r="AU16" i="53"/>
  <c r="AA16" i="53"/>
  <c r="B16" i="53" s="1"/>
  <c r="AU15" i="53"/>
  <c r="AA15" i="53"/>
  <c r="B15" i="53" s="1"/>
  <c r="AU14" i="53"/>
  <c r="AA14" i="53"/>
  <c r="B14" i="53" s="1"/>
  <c r="AU13" i="53"/>
  <c r="AA13" i="53"/>
  <c r="B13" i="53" s="1"/>
  <c r="AU12" i="53"/>
  <c r="AA12" i="53"/>
  <c r="B12" i="53" s="1"/>
  <c r="AU11" i="53"/>
  <c r="AA11" i="53"/>
  <c r="AU10" i="53"/>
  <c r="AA10" i="53"/>
  <c r="B10" i="53" s="1"/>
  <c r="AU9" i="53"/>
  <c r="AA9" i="53"/>
  <c r="AU8" i="53"/>
  <c r="AA8" i="53"/>
  <c r="B8" i="53" s="1"/>
  <c r="AU7" i="53"/>
  <c r="AA7" i="53"/>
  <c r="AA3" i="53"/>
  <c r="AA3" i="55"/>
  <c r="AS169" i="52"/>
  <c r="T169" i="52" s="1"/>
  <c r="AQ169" i="52"/>
  <c r="AO169" i="52"/>
  <c r="P169" i="52" s="1"/>
  <c r="AM169" i="52"/>
  <c r="AK169" i="52"/>
  <c r="AI169" i="52"/>
  <c r="J169" i="52" s="1"/>
  <c r="AG169" i="52"/>
  <c r="AE169" i="52"/>
  <c r="F169" i="52" s="1"/>
  <c r="AC169" i="52"/>
  <c r="AU168" i="52"/>
  <c r="AA168" i="52"/>
  <c r="B168" i="52" s="1"/>
  <c r="AU167" i="52"/>
  <c r="V167" i="52" s="1"/>
  <c r="AA167" i="52"/>
  <c r="B167" i="52" s="1"/>
  <c r="AU166" i="52"/>
  <c r="AA166" i="52"/>
  <c r="AU165" i="52"/>
  <c r="AA165" i="52"/>
  <c r="B165" i="52" s="1"/>
  <c r="AU164" i="52"/>
  <c r="AA164" i="52"/>
  <c r="AU163" i="52"/>
  <c r="BE163" i="52" s="1"/>
  <c r="AA163" i="52"/>
  <c r="B163" i="52" s="1"/>
  <c r="AU162" i="52"/>
  <c r="AA162" i="52"/>
  <c r="B162" i="52" s="1"/>
  <c r="AU161" i="52"/>
  <c r="BE161" i="52" s="1"/>
  <c r="AA161" i="52"/>
  <c r="B161" i="52" s="1"/>
  <c r="AU160" i="52"/>
  <c r="AA160" i="52"/>
  <c r="B160" i="52" s="1"/>
  <c r="AU159" i="52"/>
  <c r="AA159" i="52"/>
  <c r="B159" i="52" s="1"/>
  <c r="AU158" i="52"/>
  <c r="BE158" i="52" s="1"/>
  <c r="AA158" i="52"/>
  <c r="AU157" i="52"/>
  <c r="BE157" i="52" s="1"/>
  <c r="AA157" i="52"/>
  <c r="AA153" i="52"/>
  <c r="AU79" i="57"/>
  <c r="AU199" i="55"/>
  <c r="AU289" i="59"/>
  <c r="AU229" i="59"/>
  <c r="AU169" i="59"/>
  <c r="AU19" i="59"/>
  <c r="AS289" i="52"/>
  <c r="AQ289" i="52"/>
  <c r="AO289" i="52"/>
  <c r="AM289" i="52"/>
  <c r="AK289" i="52"/>
  <c r="L289" i="52" s="1"/>
  <c r="AI289" i="52"/>
  <c r="J289" i="52" s="1"/>
  <c r="AG289" i="52"/>
  <c r="AE289" i="52"/>
  <c r="AC289" i="52"/>
  <c r="D289" i="52" s="1"/>
  <c r="AU288" i="52"/>
  <c r="AA288" i="52"/>
  <c r="B288" i="52" s="1"/>
  <c r="AU287" i="52"/>
  <c r="AA287" i="52"/>
  <c r="B287" i="52" s="1"/>
  <c r="AU286" i="52"/>
  <c r="AA286" i="52"/>
  <c r="AU285" i="52"/>
  <c r="AA285" i="52"/>
  <c r="B285" i="52" s="1"/>
  <c r="AU284" i="52"/>
  <c r="AA284" i="52"/>
  <c r="AU283" i="52"/>
  <c r="BE283" i="52" s="1"/>
  <c r="AA283" i="52"/>
  <c r="B283" i="52" s="1"/>
  <c r="AU282" i="52"/>
  <c r="AA282" i="52"/>
  <c r="B282" i="52" s="1"/>
  <c r="AU281" i="52"/>
  <c r="AA281" i="52"/>
  <c r="B281" i="52" s="1"/>
  <c r="AU280" i="52"/>
  <c r="AA280" i="52"/>
  <c r="AU279" i="52"/>
  <c r="AA279" i="52"/>
  <c r="B279" i="52" s="1"/>
  <c r="AU278" i="52"/>
  <c r="AA278" i="52"/>
  <c r="AU277" i="52"/>
  <c r="BE277" i="52" s="1"/>
  <c r="AA277" i="52"/>
  <c r="B277" i="52" s="1"/>
  <c r="AS259" i="52"/>
  <c r="AQ259" i="52"/>
  <c r="R259" i="52" s="1"/>
  <c r="AO259" i="52"/>
  <c r="AM259" i="52"/>
  <c r="AK259" i="52"/>
  <c r="AI259" i="52"/>
  <c r="AG259" i="52"/>
  <c r="AE259" i="52"/>
  <c r="F259" i="52" s="1"/>
  <c r="AC259" i="52"/>
  <c r="D259" i="52" s="1"/>
  <c r="AU258" i="52"/>
  <c r="AA258" i="52"/>
  <c r="B258" i="52" s="1"/>
  <c r="AU257" i="52"/>
  <c r="AA257" i="52"/>
  <c r="B257" i="52" s="1"/>
  <c r="AU256" i="52"/>
  <c r="AA256" i="52"/>
  <c r="B256" i="52" s="1"/>
  <c r="AU255" i="52"/>
  <c r="AA255" i="52"/>
  <c r="B255" i="52" s="1"/>
  <c r="AU254" i="52"/>
  <c r="AA254" i="52"/>
  <c r="B254" i="52" s="1"/>
  <c r="AU253" i="52"/>
  <c r="AA253" i="52"/>
  <c r="B253" i="52" s="1"/>
  <c r="AU252" i="52"/>
  <c r="AA252" i="52"/>
  <c r="B252" i="52" s="1"/>
  <c r="AU251" i="52"/>
  <c r="AA251" i="52"/>
  <c r="B251" i="52" s="1"/>
  <c r="AU250" i="52"/>
  <c r="AA250" i="52"/>
  <c r="B250" i="52" s="1"/>
  <c r="AU249" i="52"/>
  <c r="AA249" i="52"/>
  <c r="B249" i="52" s="1"/>
  <c r="AU248" i="52"/>
  <c r="AA248" i="52"/>
  <c r="B248" i="52" s="1"/>
  <c r="AU247" i="52"/>
  <c r="AA247" i="52"/>
  <c r="B247" i="52" s="1"/>
  <c r="AS229" i="52"/>
  <c r="AQ229" i="52"/>
  <c r="AO229" i="52"/>
  <c r="AM229" i="52"/>
  <c r="N229" i="52" s="1"/>
  <c r="AK229" i="52"/>
  <c r="AI229" i="52"/>
  <c r="J229" i="52" s="1"/>
  <c r="AG229" i="52"/>
  <c r="H229" i="52" s="1"/>
  <c r="AE229" i="52"/>
  <c r="AC229" i="52"/>
  <c r="D229" i="52" s="1"/>
  <c r="AU228" i="52"/>
  <c r="AA228" i="52"/>
  <c r="B228" i="52" s="1"/>
  <c r="AU227" i="52"/>
  <c r="AA227" i="52"/>
  <c r="AU226" i="52"/>
  <c r="V226" i="52" s="1"/>
  <c r="AA226" i="52"/>
  <c r="B226" i="52" s="1"/>
  <c r="AU225" i="52"/>
  <c r="AA225" i="52"/>
  <c r="AU224" i="52"/>
  <c r="BE224" i="52" s="1"/>
  <c r="AA224" i="52"/>
  <c r="B224" i="52" s="1"/>
  <c r="AU223" i="52"/>
  <c r="AA223" i="52"/>
  <c r="B223" i="52" s="1"/>
  <c r="AU222" i="52"/>
  <c r="AA222" i="52"/>
  <c r="B222" i="52" s="1"/>
  <c r="AU221" i="52"/>
  <c r="AA221" i="52"/>
  <c r="B221" i="52" s="1"/>
  <c r="AU220" i="52"/>
  <c r="V220" i="52" s="1"/>
  <c r="AA220" i="52"/>
  <c r="B220" i="52" s="1"/>
  <c r="AU219" i="52"/>
  <c r="V219" i="52" s="1"/>
  <c r="AA219" i="52"/>
  <c r="AU218" i="52"/>
  <c r="AA218" i="52"/>
  <c r="B218" i="52" s="1"/>
  <c r="AU217" i="52"/>
  <c r="AA217" i="52"/>
  <c r="B217" i="52" s="1"/>
  <c r="AS199" i="52"/>
  <c r="AQ199" i="52"/>
  <c r="R199" i="52" s="1"/>
  <c r="AO199" i="52"/>
  <c r="P199" i="52" s="1"/>
  <c r="AM199" i="52"/>
  <c r="AK199" i="52"/>
  <c r="L199" i="52" s="1"/>
  <c r="AI199" i="52"/>
  <c r="AG199" i="52"/>
  <c r="H199" i="52" s="1"/>
  <c r="AE199" i="52"/>
  <c r="F199" i="52" s="1"/>
  <c r="AC199" i="52"/>
  <c r="D199" i="52" s="1"/>
  <c r="AU198" i="52"/>
  <c r="AA198" i="52"/>
  <c r="B198" i="52" s="1"/>
  <c r="AU197" i="52"/>
  <c r="AA197" i="52"/>
  <c r="B197" i="52" s="1"/>
  <c r="AU196" i="52"/>
  <c r="V196" i="52" s="1"/>
  <c r="AA196" i="52"/>
  <c r="B196" i="52" s="1"/>
  <c r="AU195" i="52"/>
  <c r="AA195" i="52"/>
  <c r="B195" i="52" s="1"/>
  <c r="AU194" i="52"/>
  <c r="BE194" i="52" s="1"/>
  <c r="AA194" i="52"/>
  <c r="B194" i="52" s="1"/>
  <c r="AU193" i="52"/>
  <c r="V193" i="52" s="1"/>
  <c r="AA193" i="52"/>
  <c r="B193" i="52" s="1"/>
  <c r="AU192" i="52"/>
  <c r="AA192" i="52"/>
  <c r="B192" i="52" s="1"/>
  <c r="AU191" i="52"/>
  <c r="AA191" i="52"/>
  <c r="B191" i="52" s="1"/>
  <c r="AU190" i="52"/>
  <c r="BE190" i="52" s="1"/>
  <c r="AA190" i="52"/>
  <c r="B190" i="52" s="1"/>
  <c r="AU189" i="52"/>
  <c r="AA189" i="52"/>
  <c r="B189" i="52" s="1"/>
  <c r="AU188" i="52"/>
  <c r="AA188" i="52"/>
  <c r="B188" i="52" s="1"/>
  <c r="AU187" i="52"/>
  <c r="V187" i="52" s="1"/>
  <c r="AA187" i="52"/>
  <c r="B187" i="52" s="1"/>
  <c r="AS139" i="52"/>
  <c r="AQ139" i="52"/>
  <c r="AO139" i="52"/>
  <c r="P139" i="52" s="1"/>
  <c r="AM139" i="52"/>
  <c r="N139" i="52" s="1"/>
  <c r="AK139" i="52"/>
  <c r="L139" i="52" s="1"/>
  <c r="AI139" i="52"/>
  <c r="J139" i="52"/>
  <c r="AG139" i="52"/>
  <c r="AE139" i="52"/>
  <c r="F139" i="52" s="1"/>
  <c r="AC139" i="52"/>
  <c r="D139" i="52" s="1"/>
  <c r="AU138" i="52"/>
  <c r="AA138" i="52"/>
  <c r="B138" i="52" s="1"/>
  <c r="AU137" i="52"/>
  <c r="AA137" i="52"/>
  <c r="B137" i="52" s="1"/>
  <c r="AU136" i="52"/>
  <c r="V136" i="52" s="1"/>
  <c r="AA136" i="52"/>
  <c r="B136" i="52" s="1"/>
  <c r="AU135" i="52"/>
  <c r="AA135" i="52"/>
  <c r="B135" i="52" s="1"/>
  <c r="AU134" i="52"/>
  <c r="AA134" i="52"/>
  <c r="B134" i="52" s="1"/>
  <c r="AU133" i="52"/>
  <c r="BE133" i="52" s="1"/>
  <c r="AA133" i="52"/>
  <c r="B133" i="52" s="1"/>
  <c r="AU132" i="52"/>
  <c r="AA132" i="52"/>
  <c r="B132" i="52" s="1"/>
  <c r="AU131" i="52"/>
  <c r="AA131" i="52"/>
  <c r="B131" i="52" s="1"/>
  <c r="AU130" i="52"/>
  <c r="AA130" i="52"/>
  <c r="B130" i="52" s="1"/>
  <c r="AU129" i="52"/>
  <c r="AA129" i="52"/>
  <c r="B129" i="52" s="1"/>
  <c r="AU128" i="52"/>
  <c r="AA128" i="52"/>
  <c r="B128" i="52" s="1"/>
  <c r="AU127" i="52"/>
  <c r="AA127" i="52"/>
  <c r="B127" i="52" s="1"/>
  <c r="AS109" i="52"/>
  <c r="T109" i="52" s="1"/>
  <c r="AQ109" i="52"/>
  <c r="R109" i="52" s="1"/>
  <c r="AO109" i="52"/>
  <c r="P109" i="52" s="1"/>
  <c r="AM109" i="52"/>
  <c r="N109" i="52" s="1"/>
  <c r="AK109" i="52"/>
  <c r="L109" i="52" s="1"/>
  <c r="AI109" i="52"/>
  <c r="J109" i="52" s="1"/>
  <c r="AG109" i="52"/>
  <c r="AE109" i="52"/>
  <c r="F109" i="52" s="1"/>
  <c r="AC109" i="52"/>
  <c r="D109" i="52" s="1"/>
  <c r="AU108" i="52"/>
  <c r="AA108" i="52"/>
  <c r="B108" i="52" s="1"/>
  <c r="AU107" i="52"/>
  <c r="AA107" i="52"/>
  <c r="B107" i="52" s="1"/>
  <c r="AU106" i="52"/>
  <c r="BE106" i="52" s="1"/>
  <c r="AA106" i="52"/>
  <c r="B106" i="52" s="1"/>
  <c r="AU105" i="52"/>
  <c r="BE105" i="52" s="1"/>
  <c r="AA105" i="52"/>
  <c r="B105" i="52" s="1"/>
  <c r="AU104" i="52"/>
  <c r="AA104" i="52"/>
  <c r="B104" i="52" s="1"/>
  <c r="AU103" i="52"/>
  <c r="AA103" i="52"/>
  <c r="B103" i="52" s="1"/>
  <c r="AU102" i="52"/>
  <c r="AA102" i="52"/>
  <c r="B102" i="52" s="1"/>
  <c r="AU101" i="52"/>
  <c r="AA101" i="52"/>
  <c r="B101" i="52" s="1"/>
  <c r="AU100" i="52"/>
  <c r="BE100" i="52" s="1"/>
  <c r="AA100" i="52"/>
  <c r="B100" i="52" s="1"/>
  <c r="AU99" i="52"/>
  <c r="AA99" i="52"/>
  <c r="B99" i="52" s="1"/>
  <c r="AU98" i="52"/>
  <c r="AA98" i="52"/>
  <c r="B98" i="52" s="1"/>
  <c r="AU97" i="52"/>
  <c r="AA97" i="52"/>
  <c r="B97" i="52" s="1"/>
  <c r="AS79" i="52"/>
  <c r="AQ79" i="52"/>
  <c r="R79" i="52" s="1"/>
  <c r="AO79" i="52"/>
  <c r="AM79" i="52"/>
  <c r="N79" i="52" s="1"/>
  <c r="AK79" i="52"/>
  <c r="AI79" i="52"/>
  <c r="J79" i="52" s="1"/>
  <c r="AG79" i="52"/>
  <c r="H79" i="52" s="1"/>
  <c r="AE79" i="52"/>
  <c r="F79" i="52" s="1"/>
  <c r="AC79" i="52"/>
  <c r="D79" i="52" s="1"/>
  <c r="AU78" i="52"/>
  <c r="AA78" i="52"/>
  <c r="B78" i="52" s="1"/>
  <c r="AU77" i="52"/>
  <c r="AA77" i="52"/>
  <c r="B77" i="52" s="1"/>
  <c r="AU76" i="52"/>
  <c r="BE76" i="52" s="1"/>
  <c r="AA76" i="52"/>
  <c r="B76" i="52" s="1"/>
  <c r="AU75" i="52"/>
  <c r="AA75" i="52"/>
  <c r="B75" i="52" s="1"/>
  <c r="AU74" i="52"/>
  <c r="AA74" i="52"/>
  <c r="AU73" i="52"/>
  <c r="BE73" i="52" s="1"/>
  <c r="AA73" i="52"/>
  <c r="B73" i="52" s="1"/>
  <c r="AU72" i="52"/>
  <c r="AA72" i="52"/>
  <c r="B72" i="52" s="1"/>
  <c r="AU71" i="52"/>
  <c r="AA71" i="52"/>
  <c r="B71" i="52" s="1"/>
  <c r="AU70" i="52"/>
  <c r="V70" i="52" s="1"/>
  <c r="AA70" i="52"/>
  <c r="B70" i="52" s="1"/>
  <c r="AU69" i="52"/>
  <c r="AA69" i="52"/>
  <c r="B69" i="52" s="1"/>
  <c r="AU68" i="52"/>
  <c r="AA68" i="52"/>
  <c r="B68" i="52" s="1"/>
  <c r="AU67" i="52"/>
  <c r="BE67" i="52" s="1"/>
  <c r="AA67" i="52"/>
  <c r="B67" i="52" s="1"/>
  <c r="AS49" i="52"/>
  <c r="AQ49" i="52"/>
  <c r="AO49" i="52"/>
  <c r="P49" i="52" s="1"/>
  <c r="AM49" i="52"/>
  <c r="N49" i="52" s="1"/>
  <c r="AK49" i="52"/>
  <c r="L49" i="52" s="1"/>
  <c r="AI49" i="52"/>
  <c r="AG49" i="52"/>
  <c r="H49" i="52" s="1"/>
  <c r="AE49" i="52"/>
  <c r="AC49" i="52"/>
  <c r="D49" i="52" s="1"/>
  <c r="AU48" i="52"/>
  <c r="AA48" i="52"/>
  <c r="B48" i="52" s="1"/>
  <c r="AU47" i="52"/>
  <c r="AA47" i="52"/>
  <c r="B47" i="52" s="1"/>
  <c r="AU46" i="52"/>
  <c r="V46" i="52" s="1"/>
  <c r="AA46" i="52"/>
  <c r="B46" i="52" s="1"/>
  <c r="AU45" i="52"/>
  <c r="AA45" i="52"/>
  <c r="B45" i="52" s="1"/>
  <c r="AU44" i="52"/>
  <c r="BE44" i="52" s="1"/>
  <c r="AA44" i="52"/>
  <c r="B44" i="52" s="1"/>
  <c r="AU43" i="52"/>
  <c r="BE43" i="52" s="1"/>
  <c r="AA43" i="52"/>
  <c r="B43" i="52" s="1"/>
  <c r="AU42" i="52"/>
  <c r="AA42" i="52"/>
  <c r="B42" i="52" s="1"/>
  <c r="AU41" i="52"/>
  <c r="V41" i="52" s="1"/>
  <c r="AA41" i="52"/>
  <c r="B41" i="52" s="1"/>
  <c r="AU40" i="52"/>
  <c r="AA40" i="52"/>
  <c r="B40" i="52" s="1"/>
  <c r="AU39" i="52"/>
  <c r="AA39" i="52"/>
  <c r="B39" i="52" s="1"/>
  <c r="AU38" i="52"/>
  <c r="AA38" i="52"/>
  <c r="B38" i="52" s="1"/>
  <c r="AU37" i="52"/>
  <c r="AA37" i="52"/>
  <c r="B37" i="52" s="1"/>
  <c r="J49" i="52"/>
  <c r="AC52" i="52"/>
  <c r="AC53" i="52" s="1"/>
  <c r="D53" i="52" s="1"/>
  <c r="AE52" i="52"/>
  <c r="AE53" i="52" s="1"/>
  <c r="F53" i="52" s="1"/>
  <c r="AG52" i="52"/>
  <c r="AG53" i="52" s="1"/>
  <c r="AI52" i="52"/>
  <c r="AI53" i="52" s="1"/>
  <c r="J53" i="52" s="1"/>
  <c r="AK52" i="52"/>
  <c r="AK53" i="52" s="1"/>
  <c r="L53" i="52" s="1"/>
  <c r="AM52" i="52"/>
  <c r="AM53" i="52" s="1"/>
  <c r="AO52" i="52"/>
  <c r="AO53" i="52" s="1"/>
  <c r="P53" i="52" s="1"/>
  <c r="AQ52" i="52"/>
  <c r="AQ55" i="52" s="1"/>
  <c r="AR37" i="52" s="1"/>
  <c r="S37" i="52" s="1"/>
  <c r="AS52" i="52"/>
  <c r="AS53" i="52" s="1"/>
  <c r="T53" i="52" s="1"/>
  <c r="AS19" i="52"/>
  <c r="AQ19" i="52"/>
  <c r="AO19" i="52"/>
  <c r="AM19" i="52"/>
  <c r="AK19" i="52"/>
  <c r="AI19" i="52"/>
  <c r="AG19" i="52"/>
  <c r="AE19" i="52"/>
  <c r="AC19" i="52"/>
  <c r="AU18" i="52"/>
  <c r="AA18" i="52"/>
  <c r="AU17" i="52"/>
  <c r="BE17" i="52" s="1"/>
  <c r="AA17" i="52"/>
  <c r="B17" i="52" s="1"/>
  <c r="AU16" i="52"/>
  <c r="AA16" i="52"/>
  <c r="B16" i="52" s="1"/>
  <c r="AU15" i="52"/>
  <c r="AA15" i="52"/>
  <c r="B15" i="52" s="1"/>
  <c r="AU14" i="52"/>
  <c r="AA14" i="52"/>
  <c r="B14" i="52" s="1"/>
  <c r="AU13" i="52"/>
  <c r="AA13" i="52"/>
  <c r="AU12" i="52"/>
  <c r="AA12" i="52"/>
  <c r="B12" i="52" s="1"/>
  <c r="AU11" i="52"/>
  <c r="AA11" i="52"/>
  <c r="B11" i="52" s="1"/>
  <c r="AU10" i="52"/>
  <c r="V10" i="52" s="1"/>
  <c r="AA10" i="52"/>
  <c r="B10" i="52" s="1"/>
  <c r="AU9" i="52"/>
  <c r="V9" i="52" s="1"/>
  <c r="AA9" i="52"/>
  <c r="B9" i="52" s="1"/>
  <c r="AU8" i="52"/>
  <c r="V8" i="52" s="1"/>
  <c r="AA8" i="52"/>
  <c r="B8" i="52" s="1"/>
  <c r="AU7" i="52"/>
  <c r="AA7" i="52"/>
  <c r="AQ112" i="52"/>
  <c r="AE2" i="52"/>
  <c r="AE2" i="55"/>
  <c r="AC52" i="53"/>
  <c r="AC292" i="52"/>
  <c r="AT1" i="52"/>
  <c r="P259" i="52"/>
  <c r="L259" i="52"/>
  <c r="J259" i="52"/>
  <c r="H259" i="52"/>
  <c r="N289" i="52"/>
  <c r="T289" i="52"/>
  <c r="R289" i="52"/>
  <c r="H289" i="52"/>
  <c r="F289" i="52"/>
  <c r="C289" i="52"/>
  <c r="B289" i="52"/>
  <c r="N259" i="52"/>
  <c r="C259" i="52"/>
  <c r="B259" i="52"/>
  <c r="L229" i="52"/>
  <c r="T229" i="52"/>
  <c r="R229" i="52"/>
  <c r="P229" i="52"/>
  <c r="F229" i="52"/>
  <c r="C229" i="52"/>
  <c r="B229" i="52"/>
  <c r="N199" i="52"/>
  <c r="J199" i="52"/>
  <c r="C199" i="52"/>
  <c r="B199" i="52"/>
  <c r="N169" i="52"/>
  <c r="L169" i="52"/>
  <c r="R169" i="52"/>
  <c r="C169" i="52"/>
  <c r="B169" i="52"/>
  <c r="T139" i="52"/>
  <c r="R139" i="52"/>
  <c r="H139" i="52"/>
  <c r="C139" i="52"/>
  <c r="B139" i="52"/>
  <c r="H109" i="52"/>
  <c r="C109" i="52"/>
  <c r="B109" i="52"/>
  <c r="T79" i="52"/>
  <c r="P79" i="52"/>
  <c r="L79" i="52"/>
  <c r="C79" i="52"/>
  <c r="B79" i="52"/>
  <c r="T49" i="52"/>
  <c r="R49" i="52"/>
  <c r="F49" i="52"/>
  <c r="C49" i="52"/>
  <c r="B49" i="52"/>
  <c r="AA273" i="59"/>
  <c r="AA243" i="59"/>
  <c r="AA213" i="59"/>
  <c r="AA183" i="59"/>
  <c r="BU187" i="59" s="1"/>
  <c r="BU188" i="59" s="1"/>
  <c r="BU189" i="59" s="1"/>
  <c r="BU190" i="59" s="1"/>
  <c r="BU191" i="59" s="1"/>
  <c r="BU192" i="59" s="1"/>
  <c r="BU193" i="59" s="1"/>
  <c r="BU194" i="59" s="1"/>
  <c r="BU195" i="59" s="1"/>
  <c r="BU196" i="59" s="1"/>
  <c r="BU197" i="59" s="1"/>
  <c r="BU198" i="59" s="1"/>
  <c r="AA153" i="59"/>
  <c r="AA123" i="59"/>
  <c r="AA93" i="59"/>
  <c r="AA63" i="59"/>
  <c r="AA33" i="59"/>
  <c r="BU37" i="59" s="1"/>
  <c r="BU38" i="59" s="1"/>
  <c r="BU39" i="59" s="1"/>
  <c r="AA3" i="59"/>
  <c r="AA273" i="58"/>
  <c r="AA243" i="58"/>
  <c r="AA213" i="58"/>
  <c r="AA183" i="58"/>
  <c r="BU187" i="58" s="1"/>
  <c r="BU188" i="58" s="1"/>
  <c r="BU189" i="58" s="1"/>
  <c r="BU190" i="58" s="1"/>
  <c r="BU191" i="58" s="1"/>
  <c r="BU192" i="58" s="1"/>
  <c r="BU193" i="58" s="1"/>
  <c r="BU194" i="58" s="1"/>
  <c r="BU195" i="58" s="1"/>
  <c r="BU196" i="58" s="1"/>
  <c r="AA153" i="58"/>
  <c r="AA123" i="58"/>
  <c r="BU127" i="58" s="1"/>
  <c r="BU128" i="58" s="1"/>
  <c r="BU129" i="58" s="1"/>
  <c r="BU130" i="58" s="1"/>
  <c r="BU131" i="58" s="1"/>
  <c r="BU132" i="58" s="1"/>
  <c r="BU133" i="58" s="1"/>
  <c r="BU134" i="58" s="1"/>
  <c r="BU135" i="58" s="1"/>
  <c r="BU136" i="58" s="1"/>
  <c r="BU137" i="58" s="1"/>
  <c r="BU138" i="58" s="1"/>
  <c r="AA93" i="58"/>
  <c r="BU97" i="58" s="1"/>
  <c r="BU98" i="58" s="1"/>
  <c r="BU99" i="58" s="1"/>
  <c r="BU100" i="58" s="1"/>
  <c r="BU101" i="58" s="1"/>
  <c r="BU102" i="58" s="1"/>
  <c r="BU103" i="58" s="1"/>
  <c r="BU104" i="58" s="1"/>
  <c r="BU105" i="58" s="1"/>
  <c r="BU106" i="58" s="1"/>
  <c r="BU107" i="58" s="1"/>
  <c r="BU108" i="58" s="1"/>
  <c r="AA63" i="58"/>
  <c r="AA33" i="58"/>
  <c r="AA3" i="58"/>
  <c r="AA273" i="57"/>
  <c r="BU277" i="57" s="1"/>
  <c r="BU278" i="57" s="1"/>
  <c r="BU279" i="57" s="1"/>
  <c r="BU280" i="57" s="1"/>
  <c r="BU281" i="57" s="1"/>
  <c r="BU282" i="57" s="1"/>
  <c r="BU283" i="57" s="1"/>
  <c r="BU284" i="57" s="1"/>
  <c r="BU285" i="57" s="1"/>
  <c r="BU286" i="57" s="1"/>
  <c r="BU287" i="57" s="1"/>
  <c r="BU288" i="57" s="1"/>
  <c r="AA243" i="57"/>
  <c r="AA213" i="57"/>
  <c r="AA183" i="57"/>
  <c r="AA153" i="57"/>
  <c r="AA123" i="57"/>
  <c r="AA93" i="57"/>
  <c r="AA63" i="57"/>
  <c r="BU67" i="57" s="1"/>
  <c r="BU68" i="57" s="1"/>
  <c r="BU69" i="57" s="1"/>
  <c r="BU70" i="57" s="1"/>
  <c r="BU71" i="57" s="1"/>
  <c r="BU72" i="57" s="1"/>
  <c r="BU73" i="57" s="1"/>
  <c r="BU74" i="57" s="1"/>
  <c r="BU75" i="57" s="1"/>
  <c r="BU76" i="57" s="1"/>
  <c r="BU77" i="57" s="1"/>
  <c r="BU78" i="57" s="1"/>
  <c r="AA33" i="57"/>
  <c r="AA3" i="57"/>
  <c r="AA273" i="55"/>
  <c r="AA243" i="55"/>
  <c r="BU247" i="55" s="1"/>
  <c r="BU248" i="55" s="1"/>
  <c r="BU249" i="55" s="1"/>
  <c r="BU250" i="55" s="1"/>
  <c r="BU251" i="55" s="1"/>
  <c r="BU252" i="55" s="1"/>
  <c r="BU253" i="55" s="1"/>
  <c r="BU254" i="55" s="1"/>
  <c r="BU255" i="55" s="1"/>
  <c r="BU256" i="55" s="1"/>
  <c r="BU257" i="55" s="1"/>
  <c r="BU258" i="55" s="1"/>
  <c r="AA213" i="55"/>
  <c r="AA183" i="55"/>
  <c r="AA153" i="55"/>
  <c r="AA123" i="55"/>
  <c r="AA93" i="55"/>
  <c r="BU97" i="55" s="1"/>
  <c r="BU98" i="55" s="1"/>
  <c r="BU99" i="55" s="1"/>
  <c r="BU100" i="55" s="1"/>
  <c r="BU101" i="55" s="1"/>
  <c r="BU102" i="55" s="1"/>
  <c r="BU103" i="55" s="1"/>
  <c r="BU104" i="55" s="1"/>
  <c r="BU105" i="55" s="1"/>
  <c r="BU106" i="55" s="1"/>
  <c r="BU107" i="55" s="1"/>
  <c r="BU108" i="55" s="1"/>
  <c r="AA63" i="55"/>
  <c r="AA33" i="55"/>
  <c r="AA273" i="53"/>
  <c r="BU277" i="53" s="1"/>
  <c r="BU278" i="53" s="1"/>
  <c r="BU279" i="53" s="1"/>
  <c r="BU280" i="53" s="1"/>
  <c r="BU281" i="53" s="1"/>
  <c r="BU282" i="53" s="1"/>
  <c r="BU283" i="53" s="1"/>
  <c r="BU284" i="53" s="1"/>
  <c r="BU285" i="53" s="1"/>
  <c r="BU286" i="53" s="1"/>
  <c r="BU287" i="53" s="1"/>
  <c r="BU288" i="53" s="1"/>
  <c r="AA243" i="53"/>
  <c r="AA213" i="53"/>
  <c r="AA183" i="53"/>
  <c r="AA153" i="53"/>
  <c r="AA123" i="53"/>
  <c r="AA93" i="53"/>
  <c r="AA63" i="53"/>
  <c r="AA33" i="53"/>
  <c r="BU37" i="53" s="1"/>
  <c r="BU38" i="53" s="1"/>
  <c r="BU39" i="53" s="1"/>
  <c r="U13" i="104"/>
  <c r="AM13" i="104" s="1" a="1"/>
  <c r="U14" i="104"/>
  <c r="AM14" i="104" s="1" a="1"/>
  <c r="AM14" i="104" s="1"/>
  <c r="U15" i="104"/>
  <c r="AM15" i="104" a="1"/>
  <c r="U16" i="104"/>
  <c r="AM16" i="104" s="1" a="1"/>
  <c r="D115" i="103"/>
  <c r="D114" i="103"/>
  <c r="D113" i="103"/>
  <c r="D112" i="103"/>
  <c r="D111" i="103"/>
  <c r="D110" i="103"/>
  <c r="D109" i="103"/>
  <c r="D108" i="103"/>
  <c r="D107" i="103"/>
  <c r="D106" i="103"/>
  <c r="D105" i="103"/>
  <c r="D104" i="103"/>
  <c r="D96" i="103"/>
  <c r="D95" i="103"/>
  <c r="D94" i="103"/>
  <c r="D93" i="103"/>
  <c r="D92" i="103"/>
  <c r="D91" i="103"/>
  <c r="D90" i="103"/>
  <c r="D89" i="103"/>
  <c r="D88" i="103"/>
  <c r="D87" i="103"/>
  <c r="D86" i="103"/>
  <c r="D85" i="103"/>
  <c r="D77" i="103"/>
  <c r="D76" i="103"/>
  <c r="D75" i="103"/>
  <c r="D74" i="103"/>
  <c r="D73" i="103"/>
  <c r="D72" i="103"/>
  <c r="D71" i="103"/>
  <c r="D70" i="103"/>
  <c r="D69" i="103"/>
  <c r="D68" i="103"/>
  <c r="D67" i="103"/>
  <c r="D66" i="103"/>
  <c r="H8" i="103"/>
  <c r="H6" i="103"/>
  <c r="D115" i="102"/>
  <c r="D114" i="102"/>
  <c r="D113" i="102"/>
  <c r="D112" i="102"/>
  <c r="D111" i="102"/>
  <c r="D110" i="102"/>
  <c r="D109" i="102"/>
  <c r="D108" i="102"/>
  <c r="D107" i="102"/>
  <c r="D106" i="102"/>
  <c r="D105" i="102"/>
  <c r="D104" i="102"/>
  <c r="D96" i="102"/>
  <c r="D95" i="102"/>
  <c r="D94" i="102"/>
  <c r="D93" i="102"/>
  <c r="D92" i="102"/>
  <c r="D91" i="102"/>
  <c r="D90" i="102"/>
  <c r="D89" i="102"/>
  <c r="D88" i="102"/>
  <c r="D87" i="102"/>
  <c r="D86" i="102"/>
  <c r="D85" i="102"/>
  <c r="D77" i="102"/>
  <c r="D76" i="102"/>
  <c r="D75" i="102"/>
  <c r="D74" i="102"/>
  <c r="D73" i="102"/>
  <c r="D72" i="102"/>
  <c r="D71" i="102"/>
  <c r="D70" i="102"/>
  <c r="D69" i="102"/>
  <c r="D68" i="102"/>
  <c r="D67" i="102"/>
  <c r="D66" i="102"/>
  <c r="H8" i="102"/>
  <c r="H6" i="102"/>
  <c r="D115" i="101"/>
  <c r="D114" i="101"/>
  <c r="D113" i="101"/>
  <c r="D112" i="101"/>
  <c r="D111" i="101"/>
  <c r="D110" i="101"/>
  <c r="D109" i="101"/>
  <c r="D108" i="101"/>
  <c r="D107" i="101"/>
  <c r="D106" i="101"/>
  <c r="D105" i="101"/>
  <c r="D104" i="101"/>
  <c r="D96" i="101"/>
  <c r="D95" i="101"/>
  <c r="D94" i="101"/>
  <c r="D93" i="101"/>
  <c r="D92" i="101"/>
  <c r="D91" i="101"/>
  <c r="D90" i="101"/>
  <c r="D89" i="101"/>
  <c r="D88" i="101"/>
  <c r="D87" i="101"/>
  <c r="D86" i="101"/>
  <c r="D85" i="101"/>
  <c r="D77" i="101"/>
  <c r="D76" i="101"/>
  <c r="D75" i="101"/>
  <c r="D74" i="101"/>
  <c r="D73" i="101"/>
  <c r="D72" i="101"/>
  <c r="D71" i="101"/>
  <c r="D70" i="101"/>
  <c r="D69" i="101"/>
  <c r="D68" i="101"/>
  <c r="D67" i="101"/>
  <c r="D66" i="101"/>
  <c r="H8" i="101"/>
  <c r="H6" i="101"/>
  <c r="D115" i="100"/>
  <c r="D114" i="100"/>
  <c r="D113" i="100"/>
  <c r="D112" i="100"/>
  <c r="D111" i="100"/>
  <c r="D110" i="100"/>
  <c r="D109" i="100"/>
  <c r="D108" i="100"/>
  <c r="D107" i="100"/>
  <c r="D106" i="100"/>
  <c r="D105" i="100"/>
  <c r="D104" i="100"/>
  <c r="D96" i="100"/>
  <c r="D95" i="100"/>
  <c r="D94" i="100"/>
  <c r="D93" i="100"/>
  <c r="D92" i="100"/>
  <c r="D91" i="100"/>
  <c r="D90" i="100"/>
  <c r="D89" i="100"/>
  <c r="D88" i="100"/>
  <c r="D87" i="100"/>
  <c r="D86" i="100"/>
  <c r="D85" i="100"/>
  <c r="D77" i="100"/>
  <c r="D76" i="100"/>
  <c r="D75" i="100"/>
  <c r="D74" i="100"/>
  <c r="D73" i="100"/>
  <c r="D72" i="100"/>
  <c r="D71" i="100"/>
  <c r="D70" i="100"/>
  <c r="D69" i="100"/>
  <c r="D68" i="100"/>
  <c r="D67" i="100"/>
  <c r="D66" i="100"/>
  <c r="H8" i="100"/>
  <c r="H6" i="100"/>
  <c r="D115" i="99"/>
  <c r="D114" i="99"/>
  <c r="D113" i="99"/>
  <c r="D112" i="99"/>
  <c r="D111" i="99"/>
  <c r="D110" i="99"/>
  <c r="D109" i="99"/>
  <c r="D108" i="99"/>
  <c r="D107" i="99"/>
  <c r="D106" i="99"/>
  <c r="D105" i="99"/>
  <c r="D104" i="99"/>
  <c r="D96" i="99"/>
  <c r="D95" i="99"/>
  <c r="D94" i="99"/>
  <c r="D93" i="99"/>
  <c r="D92" i="99"/>
  <c r="D91" i="99"/>
  <c r="D90" i="99"/>
  <c r="D89" i="99"/>
  <c r="D88" i="99"/>
  <c r="D87" i="99"/>
  <c r="D86" i="99"/>
  <c r="D85" i="99"/>
  <c r="D77" i="99"/>
  <c r="D76" i="99"/>
  <c r="D75" i="99"/>
  <c r="D74" i="99"/>
  <c r="D73" i="99"/>
  <c r="D72" i="99"/>
  <c r="D71" i="99"/>
  <c r="D70" i="99"/>
  <c r="D69" i="99"/>
  <c r="D68" i="99"/>
  <c r="D67" i="99"/>
  <c r="D66" i="99"/>
  <c r="H8" i="99"/>
  <c r="H6" i="99"/>
  <c r="C1" i="105"/>
  <c r="U12" i="104"/>
  <c r="U11" i="104"/>
  <c r="U10" i="104"/>
  <c r="U9" i="104"/>
  <c r="U8" i="104"/>
  <c r="U7" i="104"/>
  <c r="A2" i="104"/>
  <c r="A1" i="104"/>
  <c r="CD4" i="16"/>
  <c r="BJ4" i="16"/>
  <c r="AP4" i="16"/>
  <c r="AL12" i="16" s="1"/>
  <c r="V4" i="16"/>
  <c r="S10" i="16" s="1"/>
  <c r="CX4" i="16"/>
  <c r="DR4" i="16"/>
  <c r="D115" i="98"/>
  <c r="D114" i="98"/>
  <c r="D113" i="98"/>
  <c r="D112" i="98"/>
  <c r="D111" i="98"/>
  <c r="D110" i="98"/>
  <c r="D109" i="98"/>
  <c r="D108" i="98"/>
  <c r="D107" i="98"/>
  <c r="D106" i="98"/>
  <c r="D105" i="98"/>
  <c r="D104" i="98"/>
  <c r="D96" i="98"/>
  <c r="D95" i="98"/>
  <c r="D94" i="98"/>
  <c r="D93" i="98"/>
  <c r="D92" i="98"/>
  <c r="D91" i="98"/>
  <c r="D90" i="98"/>
  <c r="D89" i="98"/>
  <c r="D88" i="98"/>
  <c r="D87" i="98"/>
  <c r="D86" i="98"/>
  <c r="D85" i="98"/>
  <c r="D77" i="98"/>
  <c r="D76" i="98"/>
  <c r="D75" i="98"/>
  <c r="D74" i="98"/>
  <c r="D73" i="98"/>
  <c r="D72" i="98"/>
  <c r="D71" i="98"/>
  <c r="D70" i="98"/>
  <c r="D69" i="98"/>
  <c r="D68" i="98"/>
  <c r="D67" i="98"/>
  <c r="D66" i="98"/>
  <c r="H8" i="98"/>
  <c r="H6" i="98"/>
  <c r="H169" i="52"/>
  <c r="T199" i="52"/>
  <c r="P289" i="52"/>
  <c r="D169" i="52"/>
  <c r="AM7" i="104" a="1"/>
  <c r="B157" i="52"/>
  <c r="B286" i="52"/>
  <c r="B166" i="52"/>
  <c r="DL5" i="16"/>
  <c r="AJ4" i="59"/>
  <c r="CR9" i="16"/>
  <c r="AJ124" i="58" s="1"/>
  <c r="CA9" i="16"/>
  <c r="AP124" i="57" s="1"/>
  <c r="BF8" i="16"/>
  <c r="AN94" i="55" s="1"/>
  <c r="A1" i="69"/>
  <c r="A1" i="68"/>
  <c r="A1" i="70"/>
  <c r="A1" i="63"/>
  <c r="A1" i="66"/>
  <c r="BC290" i="59"/>
  <c r="BP288" i="59"/>
  <c r="BO288" i="59"/>
  <c r="BN288" i="59"/>
  <c r="BM288" i="59"/>
  <c r="BL288" i="59"/>
  <c r="BK288" i="59"/>
  <c r="BJ288" i="59"/>
  <c r="BI288" i="59"/>
  <c r="BH288" i="59"/>
  <c r="BD288" i="59"/>
  <c r="BP287" i="59"/>
  <c r="BO287" i="59"/>
  <c r="BN287" i="59"/>
  <c r="BM287" i="59"/>
  <c r="BL287" i="59"/>
  <c r="BK287" i="59"/>
  <c r="BJ287" i="59"/>
  <c r="BI287" i="59"/>
  <c r="BH287" i="59"/>
  <c r="BD287" i="59"/>
  <c r="BP286" i="59"/>
  <c r="BO286" i="59"/>
  <c r="BN286" i="59"/>
  <c r="BM286" i="59"/>
  <c r="BL286" i="59"/>
  <c r="BK286" i="59"/>
  <c r="BJ286" i="59"/>
  <c r="BI286" i="59"/>
  <c r="BH286" i="59"/>
  <c r="BD286" i="59"/>
  <c r="BP285" i="59"/>
  <c r="BO285" i="59"/>
  <c r="BN285" i="59"/>
  <c r="BM285" i="59"/>
  <c r="BL285" i="59"/>
  <c r="BK285" i="59"/>
  <c r="BJ285" i="59"/>
  <c r="BI285" i="59"/>
  <c r="BH285" i="59"/>
  <c r="BD285" i="59"/>
  <c r="BP284" i="59"/>
  <c r="BO284" i="59"/>
  <c r="BN284" i="59"/>
  <c r="BM284" i="59"/>
  <c r="BL284" i="59"/>
  <c r="BK284" i="59"/>
  <c r="BJ284" i="59"/>
  <c r="BI284" i="59"/>
  <c r="BH284" i="59"/>
  <c r="BD284" i="59"/>
  <c r="BP283" i="59"/>
  <c r="BO283" i="59"/>
  <c r="BN283" i="59"/>
  <c r="BM283" i="59"/>
  <c r="BL283" i="59"/>
  <c r="BK283" i="59"/>
  <c r="BJ283" i="59"/>
  <c r="BI283" i="59"/>
  <c r="BH283" i="59"/>
  <c r="BD283" i="59"/>
  <c r="BP282" i="59"/>
  <c r="BO282" i="59"/>
  <c r="BN282" i="59"/>
  <c r="BM282" i="59"/>
  <c r="BL282" i="59"/>
  <c r="BK282" i="59"/>
  <c r="BJ282" i="59"/>
  <c r="BI282" i="59"/>
  <c r="BH282" i="59"/>
  <c r="BD282" i="59"/>
  <c r="BP281" i="59"/>
  <c r="BO281" i="59"/>
  <c r="BN281" i="59"/>
  <c r="BM281" i="59"/>
  <c r="BL281" i="59"/>
  <c r="BK281" i="59"/>
  <c r="BJ281" i="59"/>
  <c r="BI281" i="59"/>
  <c r="BH281" i="59"/>
  <c r="BD281" i="59"/>
  <c r="BP280" i="59"/>
  <c r="BO280" i="59"/>
  <c r="BN280" i="59"/>
  <c r="BM280" i="59"/>
  <c r="BL280" i="59"/>
  <c r="BK280" i="59"/>
  <c r="BJ280" i="59"/>
  <c r="BI280" i="59"/>
  <c r="BH280" i="59"/>
  <c r="BD280" i="59"/>
  <c r="BP279" i="59"/>
  <c r="BO279" i="59"/>
  <c r="BN279" i="59"/>
  <c r="BM279" i="59"/>
  <c r="BL279" i="59"/>
  <c r="BK279" i="59"/>
  <c r="BJ279" i="59"/>
  <c r="BI279" i="59"/>
  <c r="BH279" i="59"/>
  <c r="BD279" i="59"/>
  <c r="BP278" i="59"/>
  <c r="BO278" i="59"/>
  <c r="BN278" i="59"/>
  <c r="BM278" i="59"/>
  <c r="BL278" i="59"/>
  <c r="BK278" i="59"/>
  <c r="BJ278" i="59"/>
  <c r="BI278" i="59"/>
  <c r="BH278" i="59"/>
  <c r="BD278" i="59"/>
  <c r="BP277" i="59"/>
  <c r="BS277" i="59"/>
  <c r="BO277" i="59"/>
  <c r="BN277" i="59"/>
  <c r="BM277" i="59"/>
  <c r="BL277" i="59"/>
  <c r="BK277" i="59"/>
  <c r="BJ277" i="59"/>
  <c r="BI277" i="59"/>
  <c r="BH277" i="59"/>
  <c r="BD277" i="59"/>
  <c r="BC260" i="59"/>
  <c r="BP258" i="59"/>
  <c r="BO258" i="59"/>
  <c r="BN258" i="59"/>
  <c r="BM258" i="59"/>
  <c r="BL258" i="59"/>
  <c r="BK258" i="59"/>
  <c r="BJ258" i="59"/>
  <c r="BI258" i="59"/>
  <c r="BH258" i="59"/>
  <c r="BD258" i="59"/>
  <c r="BP257" i="59"/>
  <c r="BO257" i="59"/>
  <c r="BN257" i="59"/>
  <c r="BM257" i="59"/>
  <c r="BL257" i="59"/>
  <c r="BK257" i="59"/>
  <c r="BJ257" i="59"/>
  <c r="BG257" i="59" s="1"/>
  <c r="BI257" i="59"/>
  <c r="BH257" i="59"/>
  <c r="BD257" i="59"/>
  <c r="BP256" i="59"/>
  <c r="BO256" i="59"/>
  <c r="BN256" i="59"/>
  <c r="BM256" i="59"/>
  <c r="BL256" i="59"/>
  <c r="BK256" i="59"/>
  <c r="BJ256" i="59"/>
  <c r="BI256" i="59"/>
  <c r="BH256" i="59"/>
  <c r="BD256" i="59"/>
  <c r="BP255" i="59"/>
  <c r="BO255" i="59"/>
  <c r="BN255" i="59"/>
  <c r="BM255" i="59"/>
  <c r="BL255" i="59"/>
  <c r="BK255" i="59"/>
  <c r="BJ255" i="59"/>
  <c r="BI255" i="59"/>
  <c r="BH255" i="59"/>
  <c r="BD255" i="59"/>
  <c r="BP254" i="59"/>
  <c r="BO254" i="59"/>
  <c r="BN254" i="59"/>
  <c r="BM254" i="59"/>
  <c r="BL254" i="59"/>
  <c r="BK254" i="59"/>
  <c r="BJ254" i="59"/>
  <c r="BI254" i="59"/>
  <c r="BH254" i="59"/>
  <c r="BG254" i="59" s="1"/>
  <c r="BD254" i="59"/>
  <c r="BP253" i="59"/>
  <c r="BO253" i="59"/>
  <c r="BN253" i="59"/>
  <c r="BM253" i="59"/>
  <c r="BL253" i="59"/>
  <c r="BK253" i="59"/>
  <c r="BJ253" i="59"/>
  <c r="BI253" i="59"/>
  <c r="BH253" i="59"/>
  <c r="BD253" i="59"/>
  <c r="BP252" i="59"/>
  <c r="BO252" i="59"/>
  <c r="BN252" i="59"/>
  <c r="BM252" i="59"/>
  <c r="BL252" i="59"/>
  <c r="BK252" i="59"/>
  <c r="BJ252" i="59"/>
  <c r="BI252" i="59"/>
  <c r="BH252" i="59"/>
  <c r="BD252" i="59"/>
  <c r="BP251" i="59"/>
  <c r="BO251" i="59"/>
  <c r="BN251" i="59"/>
  <c r="BM251" i="59"/>
  <c r="BL251" i="59"/>
  <c r="BK251" i="59"/>
  <c r="BJ251" i="59"/>
  <c r="BI251" i="59"/>
  <c r="BH251" i="59"/>
  <c r="BD251" i="59"/>
  <c r="BP250" i="59"/>
  <c r="BO250" i="59"/>
  <c r="BN250" i="59"/>
  <c r="BM250" i="59"/>
  <c r="BL250" i="59"/>
  <c r="BK250" i="59"/>
  <c r="BJ250" i="59"/>
  <c r="BI250" i="59"/>
  <c r="BH250" i="59"/>
  <c r="BD250" i="59"/>
  <c r="BP249" i="59"/>
  <c r="BO249" i="59"/>
  <c r="BN249" i="59"/>
  <c r="BM249" i="59"/>
  <c r="BL249" i="59"/>
  <c r="BK249" i="59"/>
  <c r="BJ249" i="59"/>
  <c r="BI249" i="59"/>
  <c r="BH249" i="59"/>
  <c r="BD249" i="59"/>
  <c r="BP248" i="59"/>
  <c r="BO248" i="59"/>
  <c r="BN248" i="59"/>
  <c r="BM248" i="59"/>
  <c r="BL248" i="59"/>
  <c r="BK248" i="59"/>
  <c r="BJ248" i="59"/>
  <c r="BI248" i="59"/>
  <c r="BH248" i="59"/>
  <c r="BD248" i="59"/>
  <c r="BP247" i="59"/>
  <c r="BO247" i="59"/>
  <c r="BN247" i="59"/>
  <c r="BM247" i="59"/>
  <c r="BL247" i="59"/>
  <c r="BK247" i="59"/>
  <c r="BJ247" i="59"/>
  <c r="BI247" i="59"/>
  <c r="BH247" i="59"/>
  <c r="BD247" i="59"/>
  <c r="BC230" i="59"/>
  <c r="BP228" i="59"/>
  <c r="BO228" i="59"/>
  <c r="BN228" i="59"/>
  <c r="BM228" i="59"/>
  <c r="BL228" i="59"/>
  <c r="BK228" i="59"/>
  <c r="BJ228" i="59"/>
  <c r="BI228" i="59"/>
  <c r="BH228" i="59"/>
  <c r="BD228" i="59"/>
  <c r="BP227" i="59"/>
  <c r="BO227" i="59"/>
  <c r="BN227" i="59"/>
  <c r="BM227" i="59"/>
  <c r="BL227" i="59"/>
  <c r="BK227" i="59"/>
  <c r="BJ227" i="59"/>
  <c r="BI227" i="59"/>
  <c r="BX227" i="59" s="1"/>
  <c r="BH227" i="59"/>
  <c r="BD227" i="59"/>
  <c r="BP226" i="59"/>
  <c r="BO226" i="59"/>
  <c r="BN226" i="59"/>
  <c r="BM226" i="59"/>
  <c r="BL226" i="59"/>
  <c r="BK226" i="59"/>
  <c r="BJ226" i="59"/>
  <c r="BI226" i="59"/>
  <c r="BH226" i="59"/>
  <c r="BD226" i="59"/>
  <c r="BP225" i="59"/>
  <c r="BO225" i="59"/>
  <c r="BN225" i="59"/>
  <c r="BM225" i="59"/>
  <c r="BL225" i="59"/>
  <c r="BK225" i="59"/>
  <c r="BJ225" i="59"/>
  <c r="BI225" i="59"/>
  <c r="BH225" i="59"/>
  <c r="BD225" i="59"/>
  <c r="BP224" i="59"/>
  <c r="BO224" i="59"/>
  <c r="BN224" i="59"/>
  <c r="BM224" i="59"/>
  <c r="BL224" i="59"/>
  <c r="BK224" i="59"/>
  <c r="BJ224" i="59"/>
  <c r="BI224" i="59"/>
  <c r="BH224" i="59"/>
  <c r="BF224" i="59" s="1"/>
  <c r="BD224" i="59"/>
  <c r="BP223" i="59"/>
  <c r="BO223" i="59"/>
  <c r="BN223" i="59"/>
  <c r="BM223" i="59"/>
  <c r="BL223" i="59"/>
  <c r="BK223" i="59"/>
  <c r="BJ223" i="59"/>
  <c r="BI223" i="59"/>
  <c r="BH223" i="59"/>
  <c r="BD223" i="59"/>
  <c r="BP222" i="59"/>
  <c r="BO222" i="59"/>
  <c r="BN222" i="59"/>
  <c r="BM222" i="59"/>
  <c r="BL222" i="59"/>
  <c r="BK222" i="59"/>
  <c r="BJ222" i="59"/>
  <c r="BI222" i="59"/>
  <c r="BH222" i="59"/>
  <c r="BD222" i="59"/>
  <c r="BP221" i="59"/>
  <c r="BO221" i="59"/>
  <c r="BN221" i="59"/>
  <c r="BM221" i="59"/>
  <c r="BL221" i="59"/>
  <c r="BK221" i="59"/>
  <c r="BJ221" i="59"/>
  <c r="BI221" i="59"/>
  <c r="BG221" i="59" s="1"/>
  <c r="BH221" i="59"/>
  <c r="BD221" i="59"/>
  <c r="BP220" i="59"/>
  <c r="BO220" i="59"/>
  <c r="BN220" i="59"/>
  <c r="BM220" i="59"/>
  <c r="BL220" i="59"/>
  <c r="BK220" i="59"/>
  <c r="BJ220" i="59"/>
  <c r="BI220" i="59"/>
  <c r="BH220" i="59"/>
  <c r="BD220" i="59"/>
  <c r="BP219" i="59"/>
  <c r="BO219" i="59"/>
  <c r="BN219" i="59"/>
  <c r="BM219" i="59"/>
  <c r="BL219" i="59"/>
  <c r="BK219" i="59"/>
  <c r="BW219" i="59" s="1"/>
  <c r="BJ219" i="59"/>
  <c r="BI219" i="59"/>
  <c r="BH219" i="59"/>
  <c r="BD219" i="59"/>
  <c r="BP218" i="59"/>
  <c r="BO218" i="59"/>
  <c r="BN218" i="59"/>
  <c r="BM218" i="59"/>
  <c r="BL218" i="59"/>
  <c r="BK218" i="59"/>
  <c r="BJ218" i="59"/>
  <c r="BI218" i="59"/>
  <c r="BH218" i="59"/>
  <c r="BD218" i="59"/>
  <c r="BP217" i="59"/>
  <c r="BO217" i="59"/>
  <c r="BN217" i="59"/>
  <c r="BM217" i="59"/>
  <c r="BL217" i="59"/>
  <c r="BK217" i="59"/>
  <c r="BJ217" i="59"/>
  <c r="BI217" i="59"/>
  <c r="BH217" i="59"/>
  <c r="BD217" i="59"/>
  <c r="BC200" i="59"/>
  <c r="BP198" i="59"/>
  <c r="BO198" i="59"/>
  <c r="BN198" i="59"/>
  <c r="BM198" i="59"/>
  <c r="BL198" i="59"/>
  <c r="BK198" i="59"/>
  <c r="BJ198" i="59"/>
  <c r="BI198" i="59"/>
  <c r="BH198" i="59"/>
  <c r="BG198" i="59" s="1"/>
  <c r="BD198" i="59"/>
  <c r="BP197" i="59"/>
  <c r="BO197" i="59"/>
  <c r="BN197" i="59"/>
  <c r="BM197" i="59"/>
  <c r="BL197" i="59"/>
  <c r="BK197" i="59"/>
  <c r="BJ197" i="59"/>
  <c r="BI197" i="59"/>
  <c r="BH197" i="59"/>
  <c r="BD197" i="59"/>
  <c r="BP196" i="59"/>
  <c r="BO196" i="59"/>
  <c r="BN196" i="59"/>
  <c r="BM196" i="59"/>
  <c r="BL196" i="59"/>
  <c r="BK196" i="59"/>
  <c r="BJ196" i="59"/>
  <c r="BI196" i="59"/>
  <c r="BH196" i="59"/>
  <c r="BD196" i="59"/>
  <c r="BP195" i="59"/>
  <c r="BO195" i="59"/>
  <c r="BN195" i="59"/>
  <c r="BM195" i="59"/>
  <c r="BL195" i="59"/>
  <c r="BK195" i="59"/>
  <c r="BJ195" i="59"/>
  <c r="BI195" i="59"/>
  <c r="BG195" i="59" s="1"/>
  <c r="BH195" i="59"/>
  <c r="BD195" i="59"/>
  <c r="BP194" i="59"/>
  <c r="BO194" i="59"/>
  <c r="BN194" i="59"/>
  <c r="BM194" i="59"/>
  <c r="BL194" i="59"/>
  <c r="BK194" i="59"/>
  <c r="BJ194" i="59"/>
  <c r="BI194" i="59"/>
  <c r="BH194" i="59"/>
  <c r="BF194" i="59" s="1"/>
  <c r="BD194" i="59"/>
  <c r="BP193" i="59"/>
  <c r="BO193" i="59"/>
  <c r="BN193" i="59"/>
  <c r="BM193" i="59"/>
  <c r="BL193" i="59"/>
  <c r="BK193" i="59"/>
  <c r="BJ193" i="59"/>
  <c r="BI193" i="59"/>
  <c r="BH193" i="59"/>
  <c r="BD193" i="59"/>
  <c r="BP192" i="59"/>
  <c r="BO192" i="59"/>
  <c r="BN192" i="59"/>
  <c r="BM192" i="59"/>
  <c r="BL192" i="59"/>
  <c r="BK192" i="59"/>
  <c r="BJ192" i="59"/>
  <c r="BX192" i="59" s="1"/>
  <c r="BI192" i="59"/>
  <c r="BH192" i="59"/>
  <c r="BD192" i="59"/>
  <c r="BP191" i="59"/>
  <c r="BO191" i="59"/>
  <c r="BN191" i="59"/>
  <c r="BM191" i="59"/>
  <c r="BL191" i="59"/>
  <c r="BK191" i="59"/>
  <c r="BJ191" i="59"/>
  <c r="BS191" i="59" s="1"/>
  <c r="BI191" i="59"/>
  <c r="BH191" i="59"/>
  <c r="BD191" i="59"/>
  <c r="BP190" i="59"/>
  <c r="BO190" i="59"/>
  <c r="BN190" i="59"/>
  <c r="BM190" i="59"/>
  <c r="BL190" i="59"/>
  <c r="BK190" i="59"/>
  <c r="BJ190" i="59"/>
  <c r="BI190" i="59"/>
  <c r="BH190" i="59"/>
  <c r="BD190" i="59"/>
  <c r="BP189" i="59"/>
  <c r="BO189" i="59"/>
  <c r="BN189" i="59"/>
  <c r="BM189" i="59"/>
  <c r="BL189" i="59"/>
  <c r="BK189" i="59"/>
  <c r="BJ189" i="59"/>
  <c r="BI189" i="59"/>
  <c r="BG189" i="59" s="1"/>
  <c r="BH189" i="59"/>
  <c r="BD189" i="59"/>
  <c r="BP188" i="59"/>
  <c r="BO188" i="59"/>
  <c r="BN188" i="59"/>
  <c r="BM188" i="59"/>
  <c r="BL188" i="59"/>
  <c r="BK188" i="59"/>
  <c r="BJ188" i="59"/>
  <c r="BI188" i="59"/>
  <c r="BH188" i="59"/>
  <c r="BD188" i="59"/>
  <c r="BP187" i="59"/>
  <c r="BO187" i="59"/>
  <c r="BN187" i="59"/>
  <c r="BM187" i="59"/>
  <c r="BL187" i="59"/>
  <c r="BK187" i="59"/>
  <c r="BJ187" i="59"/>
  <c r="BI187" i="59"/>
  <c r="BH187" i="59"/>
  <c r="BD187" i="59"/>
  <c r="BC170" i="59"/>
  <c r="BP168" i="59"/>
  <c r="BO168" i="59"/>
  <c r="BN168" i="59"/>
  <c r="BM168" i="59"/>
  <c r="BL168" i="59"/>
  <c r="BK168" i="59"/>
  <c r="BJ168" i="59"/>
  <c r="BI168" i="59"/>
  <c r="BH168" i="59"/>
  <c r="BD168" i="59"/>
  <c r="BP167" i="59"/>
  <c r="BO167" i="59"/>
  <c r="BN167" i="59"/>
  <c r="BM167" i="59"/>
  <c r="BL167" i="59"/>
  <c r="BK167" i="59"/>
  <c r="BJ167" i="59"/>
  <c r="BI167" i="59"/>
  <c r="BH167" i="59"/>
  <c r="BD167" i="59"/>
  <c r="BP166" i="59"/>
  <c r="BO166" i="59"/>
  <c r="BN166" i="59"/>
  <c r="BM166" i="59"/>
  <c r="BL166" i="59"/>
  <c r="BK166" i="59"/>
  <c r="BJ166" i="59"/>
  <c r="BI166" i="59"/>
  <c r="BH166" i="59"/>
  <c r="BD166" i="59"/>
  <c r="BP165" i="59"/>
  <c r="BO165" i="59"/>
  <c r="BN165" i="59"/>
  <c r="BM165" i="59"/>
  <c r="BL165" i="59"/>
  <c r="BK165" i="59"/>
  <c r="BJ165" i="59"/>
  <c r="BI165" i="59"/>
  <c r="BH165" i="59"/>
  <c r="BD165" i="59"/>
  <c r="BP164" i="59"/>
  <c r="BO164" i="59"/>
  <c r="BN164" i="59"/>
  <c r="BM164" i="59"/>
  <c r="BL164" i="59"/>
  <c r="BK164" i="59"/>
  <c r="BJ164" i="59"/>
  <c r="BI164" i="59"/>
  <c r="BH164" i="59"/>
  <c r="BD164" i="59"/>
  <c r="BP163" i="59"/>
  <c r="BO163" i="59"/>
  <c r="BN163" i="59"/>
  <c r="BM163" i="59"/>
  <c r="BL163" i="59"/>
  <c r="BK163" i="59"/>
  <c r="BJ163" i="59"/>
  <c r="BI163" i="59"/>
  <c r="BH163" i="59"/>
  <c r="BD163" i="59"/>
  <c r="BP162" i="59"/>
  <c r="BO162" i="59"/>
  <c r="BN162" i="59"/>
  <c r="BM162" i="59"/>
  <c r="BL162" i="59"/>
  <c r="BK162" i="59"/>
  <c r="BJ162" i="59"/>
  <c r="BI162" i="59"/>
  <c r="BH162" i="59"/>
  <c r="BD162" i="59"/>
  <c r="BP161" i="59"/>
  <c r="BO161" i="59"/>
  <c r="BN161" i="59"/>
  <c r="BM161" i="59"/>
  <c r="BL161" i="59"/>
  <c r="BK161" i="59"/>
  <c r="BJ161" i="59"/>
  <c r="BI161" i="59"/>
  <c r="BH161" i="59"/>
  <c r="BD161" i="59"/>
  <c r="BP160" i="59"/>
  <c r="BO160" i="59"/>
  <c r="BN160" i="59"/>
  <c r="BM160" i="59"/>
  <c r="BL160" i="59"/>
  <c r="BK160" i="59"/>
  <c r="BJ160" i="59"/>
  <c r="BI160" i="59"/>
  <c r="BH160" i="59"/>
  <c r="BD160" i="59"/>
  <c r="BP159" i="59"/>
  <c r="BO159" i="59"/>
  <c r="BN159" i="59"/>
  <c r="BM159" i="59"/>
  <c r="BL159" i="59"/>
  <c r="BK159" i="59"/>
  <c r="BJ159" i="59"/>
  <c r="BI159" i="59"/>
  <c r="BH159" i="59"/>
  <c r="BD159" i="59"/>
  <c r="BP158" i="59"/>
  <c r="BO158" i="59"/>
  <c r="BN158" i="59"/>
  <c r="BM158" i="59"/>
  <c r="BL158" i="59"/>
  <c r="BK158" i="59"/>
  <c r="BJ158" i="59"/>
  <c r="BI158" i="59"/>
  <c r="BW158" i="59" s="1"/>
  <c r="BH158" i="59"/>
  <c r="BD158" i="59"/>
  <c r="BP157" i="59"/>
  <c r="BO157" i="59"/>
  <c r="BN157" i="59"/>
  <c r="BM157" i="59"/>
  <c r="BL157" i="59"/>
  <c r="BK157" i="59"/>
  <c r="BJ157" i="59"/>
  <c r="BI157" i="59"/>
  <c r="BH157" i="59"/>
  <c r="BD157" i="59"/>
  <c r="BC140" i="59"/>
  <c r="BP138" i="59"/>
  <c r="BO138" i="59"/>
  <c r="BN138" i="59"/>
  <c r="BM138" i="59"/>
  <c r="BL138" i="59"/>
  <c r="BK138" i="59"/>
  <c r="BJ138" i="59"/>
  <c r="BI138" i="59"/>
  <c r="BH138" i="59"/>
  <c r="BD138" i="59"/>
  <c r="BP137" i="59"/>
  <c r="BO137" i="59"/>
  <c r="BN137" i="59"/>
  <c r="BM137" i="59"/>
  <c r="BL137" i="59"/>
  <c r="BK137" i="59"/>
  <c r="BJ137" i="59"/>
  <c r="BI137" i="59"/>
  <c r="BH137" i="59"/>
  <c r="BD137" i="59"/>
  <c r="BP136" i="59"/>
  <c r="BO136" i="59"/>
  <c r="BN136" i="59"/>
  <c r="BM136" i="59"/>
  <c r="BL136" i="59"/>
  <c r="BK136" i="59"/>
  <c r="BJ136" i="59"/>
  <c r="BI136" i="59"/>
  <c r="BH136" i="59"/>
  <c r="BD136" i="59"/>
  <c r="BP135" i="59"/>
  <c r="BO135" i="59"/>
  <c r="BN135" i="59"/>
  <c r="BM135" i="59"/>
  <c r="BL135" i="59"/>
  <c r="BK135" i="59"/>
  <c r="BJ135" i="59"/>
  <c r="BI135" i="59"/>
  <c r="BH135" i="59"/>
  <c r="BD135" i="59"/>
  <c r="BP134" i="59"/>
  <c r="BO134" i="59"/>
  <c r="BN134" i="59"/>
  <c r="BM134" i="59"/>
  <c r="BL134" i="59"/>
  <c r="BK134" i="59"/>
  <c r="BJ134" i="59"/>
  <c r="BI134" i="59"/>
  <c r="BH134" i="59"/>
  <c r="BD134" i="59"/>
  <c r="BP133" i="59"/>
  <c r="BO133" i="59"/>
  <c r="BN133" i="59"/>
  <c r="BM133" i="59"/>
  <c r="BL133" i="59"/>
  <c r="BK133" i="59"/>
  <c r="BJ133" i="59"/>
  <c r="BI133" i="59"/>
  <c r="BH133" i="59"/>
  <c r="BD133" i="59"/>
  <c r="BP132" i="59"/>
  <c r="BO132" i="59"/>
  <c r="BN132" i="59"/>
  <c r="BM132" i="59"/>
  <c r="BL132" i="59"/>
  <c r="BK132" i="59"/>
  <c r="BJ132" i="59"/>
  <c r="BI132" i="59"/>
  <c r="BH132" i="59"/>
  <c r="BD132" i="59"/>
  <c r="BP131" i="59"/>
  <c r="BO131" i="59"/>
  <c r="BN131" i="59"/>
  <c r="BM131" i="59"/>
  <c r="BL131" i="59"/>
  <c r="BK131" i="59"/>
  <c r="BJ131" i="59"/>
  <c r="BI131" i="59"/>
  <c r="BH131" i="59"/>
  <c r="BD131" i="59"/>
  <c r="BP130" i="59"/>
  <c r="BO130" i="59"/>
  <c r="BN130" i="59"/>
  <c r="BM130" i="59"/>
  <c r="BL130" i="59"/>
  <c r="BK130" i="59"/>
  <c r="BJ130" i="59"/>
  <c r="BI130" i="59"/>
  <c r="BH130" i="59"/>
  <c r="BD130" i="59"/>
  <c r="BP129" i="59"/>
  <c r="BO129" i="59"/>
  <c r="BN129" i="59"/>
  <c r="BM129" i="59"/>
  <c r="BL129" i="59"/>
  <c r="BK129" i="59"/>
  <c r="BJ129" i="59"/>
  <c r="BI129" i="59"/>
  <c r="BH129" i="59"/>
  <c r="BD129" i="59"/>
  <c r="BP128" i="59"/>
  <c r="BO128" i="59"/>
  <c r="BN128" i="59"/>
  <c r="BM128" i="59"/>
  <c r="BL128" i="59"/>
  <c r="BK128" i="59"/>
  <c r="BJ128" i="59"/>
  <c r="BI128" i="59"/>
  <c r="BH128" i="59"/>
  <c r="BD128" i="59"/>
  <c r="BP127" i="59"/>
  <c r="BO127" i="59"/>
  <c r="BN127" i="59"/>
  <c r="BM127" i="59"/>
  <c r="BL127" i="59"/>
  <c r="BK127" i="59"/>
  <c r="BJ127" i="59"/>
  <c r="BI127" i="59"/>
  <c r="BH127" i="59"/>
  <c r="BD127" i="59"/>
  <c r="BC110" i="59"/>
  <c r="BP108" i="59"/>
  <c r="BO108" i="59"/>
  <c r="BN108" i="59"/>
  <c r="BM108" i="59"/>
  <c r="BL108" i="59"/>
  <c r="BK108" i="59"/>
  <c r="BJ108" i="59"/>
  <c r="BI108" i="59"/>
  <c r="BH108" i="59"/>
  <c r="BD108" i="59"/>
  <c r="BP107" i="59"/>
  <c r="BO107" i="59"/>
  <c r="BN107" i="59"/>
  <c r="BM107" i="59"/>
  <c r="BL107" i="59"/>
  <c r="BK107" i="59"/>
  <c r="BJ107" i="59"/>
  <c r="BI107" i="59"/>
  <c r="BH107" i="59"/>
  <c r="BD107" i="59"/>
  <c r="BP106" i="59"/>
  <c r="BO106" i="59"/>
  <c r="BN106" i="59"/>
  <c r="BM106" i="59"/>
  <c r="BL106" i="59"/>
  <c r="BK106" i="59"/>
  <c r="BJ106" i="59"/>
  <c r="BI106" i="59"/>
  <c r="BH106" i="59"/>
  <c r="BD106" i="59"/>
  <c r="BP105" i="59"/>
  <c r="BO105" i="59"/>
  <c r="BN105" i="59"/>
  <c r="BM105" i="59"/>
  <c r="BL105" i="59"/>
  <c r="BK105" i="59"/>
  <c r="BJ105" i="59"/>
  <c r="BI105" i="59"/>
  <c r="BH105" i="59"/>
  <c r="BD105" i="59"/>
  <c r="BP104" i="59"/>
  <c r="BO104" i="59"/>
  <c r="BN104" i="59"/>
  <c r="BM104" i="59"/>
  <c r="BL104" i="59"/>
  <c r="BK104" i="59"/>
  <c r="BJ104" i="59"/>
  <c r="BI104" i="59"/>
  <c r="BH104" i="59"/>
  <c r="BD104" i="59"/>
  <c r="BP103" i="59"/>
  <c r="BO103" i="59"/>
  <c r="BN103" i="59"/>
  <c r="BM103" i="59"/>
  <c r="BL103" i="59"/>
  <c r="BK103" i="59"/>
  <c r="BJ103" i="59"/>
  <c r="BI103" i="59"/>
  <c r="BH103" i="59"/>
  <c r="BD103" i="59"/>
  <c r="BP102" i="59"/>
  <c r="BO102" i="59"/>
  <c r="BN102" i="59"/>
  <c r="BM102" i="59"/>
  <c r="BL102" i="59"/>
  <c r="BK102" i="59"/>
  <c r="BJ102" i="59"/>
  <c r="BI102" i="59"/>
  <c r="BH102" i="59"/>
  <c r="BD102" i="59"/>
  <c r="BP101" i="59"/>
  <c r="BO101" i="59"/>
  <c r="BN101" i="59"/>
  <c r="BM101" i="59"/>
  <c r="BL101" i="59"/>
  <c r="BK101" i="59"/>
  <c r="BJ101" i="59"/>
  <c r="BI101" i="59"/>
  <c r="BH101" i="59"/>
  <c r="BD101" i="59"/>
  <c r="BP100" i="59"/>
  <c r="BO100" i="59"/>
  <c r="BN100" i="59"/>
  <c r="BM100" i="59"/>
  <c r="BL100" i="59"/>
  <c r="BK100" i="59"/>
  <c r="BJ100" i="59"/>
  <c r="BI100" i="59"/>
  <c r="BH100" i="59"/>
  <c r="BD100" i="59"/>
  <c r="BP99" i="59"/>
  <c r="BO99" i="59"/>
  <c r="BN99" i="59"/>
  <c r="BM99" i="59"/>
  <c r="BL99" i="59"/>
  <c r="BK99" i="59"/>
  <c r="BJ99" i="59"/>
  <c r="BI99" i="59"/>
  <c r="BH99" i="59"/>
  <c r="BD99" i="59"/>
  <c r="BP98" i="59"/>
  <c r="BO98" i="59"/>
  <c r="BN98" i="59"/>
  <c r="BM98" i="59"/>
  <c r="BL98" i="59"/>
  <c r="BK98" i="59"/>
  <c r="BJ98" i="59"/>
  <c r="BI98" i="59"/>
  <c r="BH98" i="59"/>
  <c r="BD98" i="59"/>
  <c r="BP97" i="59"/>
  <c r="BO97" i="59"/>
  <c r="BN97" i="59"/>
  <c r="BM97" i="59"/>
  <c r="BL97" i="59"/>
  <c r="BK97" i="59"/>
  <c r="BJ97" i="59"/>
  <c r="BI97" i="59"/>
  <c r="BH97" i="59"/>
  <c r="BD97" i="59"/>
  <c r="BC80" i="59"/>
  <c r="BP78" i="59"/>
  <c r="BO78" i="59"/>
  <c r="BN78" i="59"/>
  <c r="BM78" i="59"/>
  <c r="BL78" i="59"/>
  <c r="BK78" i="59"/>
  <c r="BJ78" i="59"/>
  <c r="BI78" i="59"/>
  <c r="BH78" i="59"/>
  <c r="BD78" i="59"/>
  <c r="BP77" i="59"/>
  <c r="BO77" i="59"/>
  <c r="BN77" i="59"/>
  <c r="BM77" i="59"/>
  <c r="BL77" i="59"/>
  <c r="BK77" i="59"/>
  <c r="BJ77" i="59"/>
  <c r="BI77" i="59"/>
  <c r="BH77" i="59"/>
  <c r="BD77" i="59"/>
  <c r="BP76" i="59"/>
  <c r="BO76" i="59"/>
  <c r="BN76" i="59"/>
  <c r="BM76" i="59"/>
  <c r="BL76" i="59"/>
  <c r="BK76" i="59"/>
  <c r="BJ76" i="59"/>
  <c r="BI76" i="59"/>
  <c r="BH76" i="59"/>
  <c r="BD76" i="59"/>
  <c r="BP75" i="59"/>
  <c r="BO75" i="59"/>
  <c r="BN75" i="59"/>
  <c r="BM75" i="59"/>
  <c r="BL75" i="59"/>
  <c r="BK75" i="59"/>
  <c r="BJ75" i="59"/>
  <c r="BI75" i="59"/>
  <c r="BH75" i="59"/>
  <c r="BD75" i="59"/>
  <c r="BP74" i="59"/>
  <c r="BO74" i="59"/>
  <c r="BN74" i="59"/>
  <c r="BM74" i="59"/>
  <c r="BL74" i="59"/>
  <c r="BK74" i="59"/>
  <c r="BJ74" i="59"/>
  <c r="BI74" i="59"/>
  <c r="BH74" i="59"/>
  <c r="BD74" i="59"/>
  <c r="BP73" i="59"/>
  <c r="BO73" i="59"/>
  <c r="BN73" i="59"/>
  <c r="BM73" i="59"/>
  <c r="BL73" i="59"/>
  <c r="BK73" i="59"/>
  <c r="BJ73" i="59"/>
  <c r="BI73" i="59"/>
  <c r="BH73" i="59"/>
  <c r="BD73" i="59"/>
  <c r="BP72" i="59"/>
  <c r="BO72" i="59"/>
  <c r="BN72" i="59"/>
  <c r="BM72" i="59"/>
  <c r="BL72" i="59"/>
  <c r="BK72" i="59"/>
  <c r="BJ72" i="59"/>
  <c r="BI72" i="59"/>
  <c r="BH72" i="59"/>
  <c r="BD72" i="59"/>
  <c r="BP71" i="59"/>
  <c r="BO71" i="59"/>
  <c r="BN71" i="59"/>
  <c r="BM71" i="59"/>
  <c r="BL71" i="59"/>
  <c r="BK71" i="59"/>
  <c r="BJ71" i="59"/>
  <c r="BI71" i="59"/>
  <c r="BH71" i="59"/>
  <c r="BD71" i="59"/>
  <c r="BP70" i="59"/>
  <c r="BO70" i="59"/>
  <c r="BN70" i="59"/>
  <c r="BM70" i="59"/>
  <c r="BL70" i="59"/>
  <c r="BK70" i="59"/>
  <c r="BJ70" i="59"/>
  <c r="BI70" i="59"/>
  <c r="BH70" i="59"/>
  <c r="BD70" i="59"/>
  <c r="BP69" i="59"/>
  <c r="BO69" i="59"/>
  <c r="BN69" i="59"/>
  <c r="BM69" i="59"/>
  <c r="BL69" i="59"/>
  <c r="BK69" i="59"/>
  <c r="BJ69" i="59"/>
  <c r="BI69" i="59"/>
  <c r="BH69" i="59"/>
  <c r="BD69" i="59"/>
  <c r="BP68" i="59"/>
  <c r="BO68" i="59"/>
  <c r="BN68" i="59"/>
  <c r="BM68" i="59"/>
  <c r="BL68" i="59"/>
  <c r="BK68" i="59"/>
  <c r="BJ68" i="59"/>
  <c r="BI68" i="59"/>
  <c r="BH68" i="59"/>
  <c r="BD68" i="59"/>
  <c r="BP67" i="59"/>
  <c r="BO67" i="59"/>
  <c r="BN67" i="59"/>
  <c r="BM67" i="59"/>
  <c r="BL67" i="59"/>
  <c r="BK67" i="59"/>
  <c r="BJ67" i="59"/>
  <c r="BI67" i="59"/>
  <c r="BH67" i="59"/>
  <c r="BD67" i="59"/>
  <c r="BC50" i="59"/>
  <c r="BP48" i="59"/>
  <c r="BO48" i="59"/>
  <c r="BN48" i="59"/>
  <c r="BM48" i="59"/>
  <c r="BL48" i="59"/>
  <c r="BK48" i="59"/>
  <c r="BJ48" i="59"/>
  <c r="BI48" i="59"/>
  <c r="BH48" i="59"/>
  <c r="BD48" i="59"/>
  <c r="BP47" i="59"/>
  <c r="BO47" i="59"/>
  <c r="BN47" i="59"/>
  <c r="BM47" i="59"/>
  <c r="BL47" i="59"/>
  <c r="BK47" i="59"/>
  <c r="BJ47" i="59"/>
  <c r="BI47" i="59"/>
  <c r="BH47" i="59"/>
  <c r="BD47" i="59"/>
  <c r="BP46" i="59"/>
  <c r="BO46" i="59"/>
  <c r="BN46" i="59"/>
  <c r="BM46" i="59"/>
  <c r="BL46" i="59"/>
  <c r="BK46" i="59"/>
  <c r="BJ46" i="59"/>
  <c r="BI46" i="59"/>
  <c r="BH46" i="59"/>
  <c r="BD46" i="59"/>
  <c r="BP45" i="59"/>
  <c r="BO45" i="59"/>
  <c r="BN45" i="59"/>
  <c r="BM45" i="59"/>
  <c r="BL45" i="59"/>
  <c r="BK45" i="59"/>
  <c r="BJ45" i="59"/>
  <c r="BI45" i="59"/>
  <c r="BH45" i="59"/>
  <c r="BD45" i="59"/>
  <c r="BP44" i="59"/>
  <c r="BO44" i="59"/>
  <c r="BN44" i="59"/>
  <c r="BM44" i="59"/>
  <c r="BL44" i="59"/>
  <c r="BK44" i="59"/>
  <c r="BJ44" i="59"/>
  <c r="BI44" i="59"/>
  <c r="BH44" i="59"/>
  <c r="BD44" i="59"/>
  <c r="BP43" i="59"/>
  <c r="BO43" i="59"/>
  <c r="BN43" i="59"/>
  <c r="BM43" i="59"/>
  <c r="BL43" i="59"/>
  <c r="BK43" i="59"/>
  <c r="BJ43" i="59"/>
  <c r="BI43" i="59"/>
  <c r="BH43" i="59"/>
  <c r="BD43" i="59"/>
  <c r="BP42" i="59"/>
  <c r="BO42" i="59"/>
  <c r="BN42" i="59"/>
  <c r="BM42" i="59"/>
  <c r="BL42" i="59"/>
  <c r="BK42" i="59"/>
  <c r="BJ42" i="59"/>
  <c r="BI42" i="59"/>
  <c r="BH42" i="59"/>
  <c r="BD42" i="59"/>
  <c r="BP41" i="59"/>
  <c r="BO41" i="59"/>
  <c r="BN41" i="59"/>
  <c r="BM41" i="59"/>
  <c r="BL41" i="59"/>
  <c r="BK41" i="59"/>
  <c r="BJ41" i="59"/>
  <c r="BI41" i="59"/>
  <c r="BH41" i="59"/>
  <c r="BD41" i="59"/>
  <c r="BP40" i="59"/>
  <c r="BO40" i="59"/>
  <c r="BN40" i="59"/>
  <c r="BM40" i="59"/>
  <c r="BL40" i="59"/>
  <c r="BK40" i="59"/>
  <c r="BJ40" i="59"/>
  <c r="BI40" i="59"/>
  <c r="BH40" i="59"/>
  <c r="BD40" i="59"/>
  <c r="BP39" i="59"/>
  <c r="BO39" i="59"/>
  <c r="BN39" i="59"/>
  <c r="BM39" i="59"/>
  <c r="BL39" i="59"/>
  <c r="BK39" i="59"/>
  <c r="BJ39" i="59"/>
  <c r="BI39" i="59"/>
  <c r="BH39" i="59"/>
  <c r="BD39" i="59"/>
  <c r="BP38" i="59"/>
  <c r="BO38" i="59"/>
  <c r="BN38" i="59"/>
  <c r="BM38" i="59"/>
  <c r="BL38" i="59"/>
  <c r="BK38" i="59"/>
  <c r="BJ38" i="59"/>
  <c r="BI38" i="59"/>
  <c r="BH38" i="59"/>
  <c r="BD38" i="59"/>
  <c r="BP37" i="59"/>
  <c r="BO37" i="59"/>
  <c r="BN37" i="59"/>
  <c r="BM37" i="59"/>
  <c r="BL37" i="59"/>
  <c r="BK37" i="59"/>
  <c r="BJ37" i="59"/>
  <c r="BI37" i="59"/>
  <c r="BH37" i="59"/>
  <c r="BD37" i="59"/>
  <c r="BC20" i="59"/>
  <c r="BP18" i="59"/>
  <c r="BO18" i="59"/>
  <c r="BN18" i="59"/>
  <c r="BM18" i="59"/>
  <c r="BL18" i="59"/>
  <c r="BK18" i="59"/>
  <c r="BJ18" i="59"/>
  <c r="BI18" i="59"/>
  <c r="BH18" i="59"/>
  <c r="BD18" i="59"/>
  <c r="BP17" i="59"/>
  <c r="BO17" i="59"/>
  <c r="BN17" i="59"/>
  <c r="BM17" i="59"/>
  <c r="BL17" i="59"/>
  <c r="BK17" i="59"/>
  <c r="BJ17" i="59"/>
  <c r="BI17" i="59"/>
  <c r="BH17" i="59"/>
  <c r="BD17" i="59"/>
  <c r="BP16" i="59"/>
  <c r="BO16" i="59"/>
  <c r="BN16" i="59"/>
  <c r="BM16" i="59"/>
  <c r="BL16" i="59"/>
  <c r="BK16" i="59"/>
  <c r="BJ16" i="59"/>
  <c r="BI16" i="59"/>
  <c r="BH16" i="59"/>
  <c r="BD16" i="59"/>
  <c r="BP15" i="59"/>
  <c r="BO15" i="59"/>
  <c r="BN15" i="59"/>
  <c r="BM15" i="59"/>
  <c r="BL15" i="59"/>
  <c r="BK15" i="59"/>
  <c r="BJ15" i="59"/>
  <c r="BI15" i="59"/>
  <c r="BH15" i="59"/>
  <c r="BD15" i="59"/>
  <c r="BP14" i="59"/>
  <c r="BO14" i="59"/>
  <c r="BN14" i="59"/>
  <c r="BM14" i="59"/>
  <c r="BL14" i="59"/>
  <c r="BK14" i="59"/>
  <c r="BJ14" i="59"/>
  <c r="BI14" i="59"/>
  <c r="BH14" i="59"/>
  <c r="BD14" i="59"/>
  <c r="BP13" i="59"/>
  <c r="BO13" i="59"/>
  <c r="BN13" i="59"/>
  <c r="BM13" i="59"/>
  <c r="BL13" i="59"/>
  <c r="BK13" i="59"/>
  <c r="BJ13" i="59"/>
  <c r="BI13" i="59"/>
  <c r="BH13" i="59"/>
  <c r="BD13" i="59"/>
  <c r="BP12" i="59"/>
  <c r="BO12" i="59"/>
  <c r="BN12" i="59"/>
  <c r="BM12" i="59"/>
  <c r="BL12" i="59"/>
  <c r="BK12" i="59"/>
  <c r="BJ12" i="59"/>
  <c r="BI12" i="59"/>
  <c r="BH12" i="59"/>
  <c r="BD12" i="59"/>
  <c r="BP11" i="59"/>
  <c r="BO11" i="59"/>
  <c r="BN11" i="59"/>
  <c r="BM11" i="59"/>
  <c r="BL11" i="59"/>
  <c r="BK11" i="59"/>
  <c r="BJ11" i="59"/>
  <c r="BI11" i="59"/>
  <c r="BH11" i="59"/>
  <c r="BD11" i="59"/>
  <c r="BP10" i="59"/>
  <c r="BO10" i="59"/>
  <c r="BN10" i="59"/>
  <c r="BM10" i="59"/>
  <c r="BL10" i="59"/>
  <c r="BK10" i="59"/>
  <c r="BJ10" i="59"/>
  <c r="BI10" i="59"/>
  <c r="BH10" i="59"/>
  <c r="BD10" i="59"/>
  <c r="BP9" i="59"/>
  <c r="BO9" i="59"/>
  <c r="BN9" i="59"/>
  <c r="BM9" i="59"/>
  <c r="BL9" i="59"/>
  <c r="BK9" i="59"/>
  <c r="BJ9" i="59"/>
  <c r="BI9" i="59"/>
  <c r="BH9" i="59"/>
  <c r="BD9" i="59"/>
  <c r="BP8" i="59"/>
  <c r="BO8" i="59"/>
  <c r="BN8" i="59"/>
  <c r="BM8" i="59"/>
  <c r="BL8" i="59"/>
  <c r="BK8" i="59"/>
  <c r="BJ8" i="59"/>
  <c r="BI8" i="59"/>
  <c r="BH8" i="59"/>
  <c r="BD8" i="59"/>
  <c r="BP7" i="59"/>
  <c r="BO7" i="59"/>
  <c r="BN7" i="59"/>
  <c r="BM7" i="59"/>
  <c r="BL7" i="59"/>
  <c r="BK7" i="59"/>
  <c r="BJ7" i="59"/>
  <c r="BI7" i="59"/>
  <c r="BH7" i="59"/>
  <c r="BD7" i="59"/>
  <c r="BC290" i="58"/>
  <c r="BP288" i="58"/>
  <c r="BO288" i="58"/>
  <c r="BN288" i="58"/>
  <c r="BM288" i="58"/>
  <c r="BL288" i="58"/>
  <c r="BK288" i="58"/>
  <c r="BJ288" i="58"/>
  <c r="BI288" i="58"/>
  <c r="BH288" i="58"/>
  <c r="BD288" i="58"/>
  <c r="BP287" i="58"/>
  <c r="BO287" i="58"/>
  <c r="BN287" i="58"/>
  <c r="BM287" i="58"/>
  <c r="BL287" i="58"/>
  <c r="BK287" i="58"/>
  <c r="BJ287" i="58"/>
  <c r="BI287" i="58"/>
  <c r="BH287" i="58"/>
  <c r="BD287" i="58"/>
  <c r="BP286" i="58"/>
  <c r="BO286" i="58"/>
  <c r="BN286" i="58"/>
  <c r="BM286" i="58"/>
  <c r="BL286" i="58"/>
  <c r="BK286" i="58"/>
  <c r="BJ286" i="58"/>
  <c r="BI286" i="58"/>
  <c r="BH286" i="58"/>
  <c r="BD286" i="58"/>
  <c r="BP285" i="58"/>
  <c r="BO285" i="58"/>
  <c r="BN285" i="58"/>
  <c r="BM285" i="58"/>
  <c r="BL285" i="58"/>
  <c r="BK285" i="58"/>
  <c r="BJ285" i="58"/>
  <c r="BI285" i="58"/>
  <c r="BH285" i="58"/>
  <c r="BD285" i="58"/>
  <c r="BP284" i="58"/>
  <c r="BO284" i="58"/>
  <c r="BN284" i="58"/>
  <c r="BM284" i="58"/>
  <c r="BL284" i="58"/>
  <c r="BK284" i="58"/>
  <c r="BJ284" i="58"/>
  <c r="BI284" i="58"/>
  <c r="BH284" i="58"/>
  <c r="BD284" i="58"/>
  <c r="BP283" i="58"/>
  <c r="BO283" i="58"/>
  <c r="BN283" i="58"/>
  <c r="BM283" i="58"/>
  <c r="BL283" i="58"/>
  <c r="BK283" i="58"/>
  <c r="BJ283" i="58"/>
  <c r="BI283" i="58"/>
  <c r="BH283" i="58"/>
  <c r="BD283" i="58"/>
  <c r="BP282" i="58"/>
  <c r="BO282" i="58"/>
  <c r="BN282" i="58"/>
  <c r="BM282" i="58"/>
  <c r="BL282" i="58"/>
  <c r="BK282" i="58"/>
  <c r="BJ282" i="58"/>
  <c r="BI282" i="58"/>
  <c r="BH282" i="58"/>
  <c r="BD282" i="58"/>
  <c r="BP281" i="58"/>
  <c r="BO281" i="58"/>
  <c r="BN281" i="58"/>
  <c r="BM281" i="58"/>
  <c r="BL281" i="58"/>
  <c r="BK281" i="58"/>
  <c r="BJ281" i="58"/>
  <c r="BI281" i="58"/>
  <c r="BH281" i="58"/>
  <c r="BD281" i="58"/>
  <c r="BP280" i="58"/>
  <c r="BO280" i="58"/>
  <c r="BN280" i="58"/>
  <c r="BM280" i="58"/>
  <c r="BL280" i="58"/>
  <c r="BK280" i="58"/>
  <c r="BJ280" i="58"/>
  <c r="BI280" i="58"/>
  <c r="BH280" i="58"/>
  <c r="BD280" i="58"/>
  <c r="BP279" i="58"/>
  <c r="BO279" i="58"/>
  <c r="BN279" i="58"/>
  <c r="BM279" i="58"/>
  <c r="BL279" i="58"/>
  <c r="BK279" i="58"/>
  <c r="BJ279" i="58"/>
  <c r="BI279" i="58"/>
  <c r="BH279" i="58"/>
  <c r="BD279" i="58"/>
  <c r="BP278" i="58"/>
  <c r="BO278" i="58"/>
  <c r="BN278" i="58"/>
  <c r="BM278" i="58"/>
  <c r="BL278" i="58"/>
  <c r="BK278" i="58"/>
  <c r="BJ278" i="58"/>
  <c r="BI278" i="58"/>
  <c r="BH278" i="58"/>
  <c r="BD278" i="58"/>
  <c r="BP277" i="58"/>
  <c r="BO277" i="58"/>
  <c r="BN277" i="58"/>
  <c r="BM277" i="58"/>
  <c r="BL277" i="58"/>
  <c r="BK277" i="58"/>
  <c r="BJ277" i="58"/>
  <c r="BI277" i="58"/>
  <c r="BH277" i="58"/>
  <c r="BD277" i="58"/>
  <c r="BC260" i="58"/>
  <c r="BP258" i="58"/>
  <c r="BO258" i="58"/>
  <c r="BN258" i="58"/>
  <c r="BM258" i="58"/>
  <c r="BL258" i="58"/>
  <c r="BK258" i="58"/>
  <c r="BJ258" i="58"/>
  <c r="BI258" i="58"/>
  <c r="BH258" i="58"/>
  <c r="BD258" i="58"/>
  <c r="BP257" i="58"/>
  <c r="BO257" i="58"/>
  <c r="BN257" i="58"/>
  <c r="BM257" i="58"/>
  <c r="BL257" i="58"/>
  <c r="BK257" i="58"/>
  <c r="BJ257" i="58"/>
  <c r="BI257" i="58"/>
  <c r="BH257" i="58"/>
  <c r="BD257" i="58"/>
  <c r="BP256" i="58"/>
  <c r="BO256" i="58"/>
  <c r="BN256" i="58"/>
  <c r="BM256" i="58"/>
  <c r="BL256" i="58"/>
  <c r="BK256" i="58"/>
  <c r="BJ256" i="58"/>
  <c r="BI256" i="58"/>
  <c r="BH256" i="58"/>
  <c r="BD256" i="58"/>
  <c r="BP255" i="58"/>
  <c r="BO255" i="58"/>
  <c r="BN255" i="58"/>
  <c r="BM255" i="58"/>
  <c r="BL255" i="58"/>
  <c r="BK255" i="58"/>
  <c r="BJ255" i="58"/>
  <c r="BI255" i="58"/>
  <c r="BH255" i="58"/>
  <c r="BD255" i="58"/>
  <c r="BP254" i="58"/>
  <c r="BO254" i="58"/>
  <c r="BN254" i="58"/>
  <c r="BM254" i="58"/>
  <c r="BL254" i="58"/>
  <c r="BK254" i="58"/>
  <c r="BJ254" i="58"/>
  <c r="BI254" i="58"/>
  <c r="BH254" i="58"/>
  <c r="BD254" i="58"/>
  <c r="BP253" i="58"/>
  <c r="BO253" i="58"/>
  <c r="BN253" i="58"/>
  <c r="BM253" i="58"/>
  <c r="BL253" i="58"/>
  <c r="BK253" i="58"/>
  <c r="BJ253" i="58"/>
  <c r="BI253" i="58"/>
  <c r="BH253" i="58"/>
  <c r="BD253" i="58"/>
  <c r="BP252" i="58"/>
  <c r="BO252" i="58"/>
  <c r="BN252" i="58"/>
  <c r="BM252" i="58"/>
  <c r="BL252" i="58"/>
  <c r="BK252" i="58"/>
  <c r="BJ252" i="58"/>
  <c r="BI252" i="58"/>
  <c r="BH252" i="58"/>
  <c r="BD252" i="58"/>
  <c r="BP251" i="58"/>
  <c r="BO251" i="58"/>
  <c r="BN251" i="58"/>
  <c r="BM251" i="58"/>
  <c r="BL251" i="58"/>
  <c r="BK251" i="58"/>
  <c r="BJ251" i="58"/>
  <c r="BI251" i="58"/>
  <c r="BH251" i="58"/>
  <c r="BD251" i="58"/>
  <c r="BP250" i="58"/>
  <c r="BO250" i="58"/>
  <c r="BN250" i="58"/>
  <c r="BM250" i="58"/>
  <c r="BL250" i="58"/>
  <c r="BK250" i="58"/>
  <c r="BJ250" i="58"/>
  <c r="BI250" i="58"/>
  <c r="BH250" i="58"/>
  <c r="BD250" i="58"/>
  <c r="BP249" i="58"/>
  <c r="BO249" i="58"/>
  <c r="BN249" i="58"/>
  <c r="BM249" i="58"/>
  <c r="BL249" i="58"/>
  <c r="BK249" i="58"/>
  <c r="BJ249" i="58"/>
  <c r="BI249" i="58"/>
  <c r="BH249" i="58"/>
  <c r="BD249" i="58"/>
  <c r="BP248" i="58"/>
  <c r="BO248" i="58"/>
  <c r="BN248" i="58"/>
  <c r="BM248" i="58"/>
  <c r="BL248" i="58"/>
  <c r="BK248" i="58"/>
  <c r="BJ248" i="58"/>
  <c r="BI248" i="58"/>
  <c r="BH248" i="58"/>
  <c r="BD248" i="58"/>
  <c r="BP247" i="58"/>
  <c r="BO247" i="58"/>
  <c r="BN247" i="58"/>
  <c r="BM247" i="58"/>
  <c r="BL247" i="58"/>
  <c r="BK247" i="58"/>
  <c r="BJ247" i="58"/>
  <c r="BI247" i="58"/>
  <c r="BF247" i="58" s="1"/>
  <c r="BH247" i="58"/>
  <c r="BD247" i="58"/>
  <c r="BC230" i="58"/>
  <c r="BP228" i="58"/>
  <c r="BO228" i="58"/>
  <c r="BN228" i="58"/>
  <c r="BM228" i="58"/>
  <c r="BL228" i="58"/>
  <c r="BK228" i="58"/>
  <c r="BJ228" i="58"/>
  <c r="BI228" i="58"/>
  <c r="BH228" i="58"/>
  <c r="BD228" i="58"/>
  <c r="BP227" i="58"/>
  <c r="BO227" i="58"/>
  <c r="BN227" i="58"/>
  <c r="BM227" i="58"/>
  <c r="BL227" i="58"/>
  <c r="BK227" i="58"/>
  <c r="BJ227" i="58"/>
  <c r="BI227" i="58"/>
  <c r="BH227" i="58"/>
  <c r="BD227" i="58"/>
  <c r="BP226" i="58"/>
  <c r="BO226" i="58"/>
  <c r="BN226" i="58"/>
  <c r="BM226" i="58"/>
  <c r="BL226" i="58"/>
  <c r="BK226" i="58"/>
  <c r="BJ226" i="58"/>
  <c r="BI226" i="58"/>
  <c r="BH226" i="58"/>
  <c r="BD226" i="58"/>
  <c r="BP225" i="58"/>
  <c r="BO225" i="58"/>
  <c r="BN225" i="58"/>
  <c r="BM225" i="58"/>
  <c r="BL225" i="58"/>
  <c r="BK225" i="58"/>
  <c r="BJ225" i="58"/>
  <c r="BI225" i="58"/>
  <c r="BH225" i="58"/>
  <c r="BF225" i="58" s="1"/>
  <c r="BD225" i="58"/>
  <c r="BP224" i="58"/>
  <c r="BO224" i="58"/>
  <c r="BN224" i="58"/>
  <c r="BM224" i="58"/>
  <c r="BL224" i="58"/>
  <c r="BK224" i="58"/>
  <c r="BJ224" i="58"/>
  <c r="BI224" i="58"/>
  <c r="BH224" i="58"/>
  <c r="BD224" i="58"/>
  <c r="BP223" i="58"/>
  <c r="BO223" i="58"/>
  <c r="BN223" i="58"/>
  <c r="BM223" i="58"/>
  <c r="BL223" i="58"/>
  <c r="BK223" i="58"/>
  <c r="BJ223" i="58"/>
  <c r="BI223" i="58"/>
  <c r="BH223" i="58"/>
  <c r="BD223" i="58"/>
  <c r="BP222" i="58"/>
  <c r="BO222" i="58"/>
  <c r="BN222" i="58"/>
  <c r="BM222" i="58"/>
  <c r="BL222" i="58"/>
  <c r="BK222" i="58"/>
  <c r="BJ222" i="58"/>
  <c r="BX222" i="58" s="1"/>
  <c r="BI222" i="58"/>
  <c r="BH222" i="58"/>
  <c r="BD222" i="58"/>
  <c r="BP221" i="58"/>
  <c r="BO221" i="58"/>
  <c r="BN221" i="58"/>
  <c r="BM221" i="58"/>
  <c r="BL221" i="58"/>
  <c r="BK221" i="58"/>
  <c r="BJ221" i="58"/>
  <c r="BI221" i="58"/>
  <c r="BH221" i="58"/>
  <c r="BD221" i="58"/>
  <c r="BP220" i="58"/>
  <c r="BO220" i="58"/>
  <c r="BN220" i="58"/>
  <c r="BM220" i="58"/>
  <c r="BL220" i="58"/>
  <c r="BK220" i="58"/>
  <c r="BJ220" i="58"/>
  <c r="BI220" i="58"/>
  <c r="BH220" i="58"/>
  <c r="BD220" i="58"/>
  <c r="BP219" i="58"/>
  <c r="BO219" i="58"/>
  <c r="BN219" i="58"/>
  <c r="BM219" i="58"/>
  <c r="BL219" i="58"/>
  <c r="BK219" i="58"/>
  <c r="BJ219" i="58"/>
  <c r="BI219" i="58"/>
  <c r="BG219" i="58" s="1"/>
  <c r="BH219" i="58"/>
  <c r="BD219" i="58"/>
  <c r="BP218" i="58"/>
  <c r="BO218" i="58"/>
  <c r="BN218" i="58"/>
  <c r="BM218" i="58"/>
  <c r="BL218" i="58"/>
  <c r="BK218" i="58"/>
  <c r="BJ218" i="58"/>
  <c r="BI218" i="58"/>
  <c r="BH218" i="58"/>
  <c r="BD218" i="58"/>
  <c r="BP217" i="58"/>
  <c r="BO217" i="58"/>
  <c r="BN217" i="58"/>
  <c r="BM217" i="58"/>
  <c r="BL217" i="58"/>
  <c r="BK217" i="58"/>
  <c r="BJ217" i="58"/>
  <c r="BI217" i="58"/>
  <c r="BH217" i="58"/>
  <c r="BD217" i="58"/>
  <c r="BC200" i="58"/>
  <c r="BP198" i="58"/>
  <c r="BO198" i="58"/>
  <c r="BN198" i="58"/>
  <c r="BM198" i="58"/>
  <c r="BL198" i="58"/>
  <c r="BK198" i="58"/>
  <c r="BJ198" i="58"/>
  <c r="BI198" i="58"/>
  <c r="BH198" i="58"/>
  <c r="BD198" i="58"/>
  <c r="BP197" i="58"/>
  <c r="BO197" i="58"/>
  <c r="BN197" i="58"/>
  <c r="BM197" i="58"/>
  <c r="BL197" i="58"/>
  <c r="BK197" i="58"/>
  <c r="BJ197" i="58"/>
  <c r="BI197" i="58"/>
  <c r="BH197" i="58"/>
  <c r="BD197" i="58"/>
  <c r="BP196" i="58"/>
  <c r="BO196" i="58"/>
  <c r="BN196" i="58"/>
  <c r="BM196" i="58"/>
  <c r="BL196" i="58"/>
  <c r="BK196" i="58"/>
  <c r="BJ196" i="58"/>
  <c r="BI196" i="58"/>
  <c r="BH196" i="58"/>
  <c r="BD196" i="58"/>
  <c r="BP195" i="58"/>
  <c r="BO195" i="58"/>
  <c r="BN195" i="58"/>
  <c r="BM195" i="58"/>
  <c r="BL195" i="58"/>
  <c r="BK195" i="58"/>
  <c r="BJ195" i="58"/>
  <c r="BI195" i="58"/>
  <c r="BH195" i="58"/>
  <c r="BD195" i="58"/>
  <c r="BP194" i="58"/>
  <c r="BO194" i="58"/>
  <c r="BN194" i="58"/>
  <c r="BM194" i="58"/>
  <c r="BL194" i="58"/>
  <c r="BK194" i="58"/>
  <c r="BJ194" i="58"/>
  <c r="BI194" i="58"/>
  <c r="BH194" i="58"/>
  <c r="BD194" i="58"/>
  <c r="BP193" i="58"/>
  <c r="BO193" i="58"/>
  <c r="BN193" i="58"/>
  <c r="BM193" i="58"/>
  <c r="BL193" i="58"/>
  <c r="BK193" i="58"/>
  <c r="BJ193" i="58"/>
  <c r="BI193" i="58"/>
  <c r="BH193" i="58"/>
  <c r="BD193" i="58"/>
  <c r="BP192" i="58"/>
  <c r="BO192" i="58"/>
  <c r="BN192" i="58"/>
  <c r="BM192" i="58"/>
  <c r="BL192" i="58"/>
  <c r="BK192" i="58"/>
  <c r="BJ192" i="58"/>
  <c r="BI192" i="58"/>
  <c r="BH192" i="58"/>
  <c r="BD192" i="58"/>
  <c r="BP191" i="58"/>
  <c r="BO191" i="58"/>
  <c r="BN191" i="58"/>
  <c r="BM191" i="58"/>
  <c r="BL191" i="58"/>
  <c r="BK191" i="58"/>
  <c r="BJ191" i="58"/>
  <c r="BI191" i="58"/>
  <c r="BH191" i="58"/>
  <c r="BD191" i="58"/>
  <c r="BP190" i="58"/>
  <c r="BO190" i="58"/>
  <c r="BN190" i="58"/>
  <c r="BM190" i="58"/>
  <c r="BL190" i="58"/>
  <c r="BK190" i="58"/>
  <c r="BJ190" i="58"/>
  <c r="BI190" i="58"/>
  <c r="BH190" i="58"/>
  <c r="BD190" i="58"/>
  <c r="BP189" i="58"/>
  <c r="BO189" i="58"/>
  <c r="BN189" i="58"/>
  <c r="BM189" i="58"/>
  <c r="BL189" i="58"/>
  <c r="BK189" i="58"/>
  <c r="BJ189" i="58"/>
  <c r="BI189" i="58"/>
  <c r="BH189" i="58"/>
  <c r="BD189" i="58"/>
  <c r="BP188" i="58"/>
  <c r="BO188" i="58"/>
  <c r="BN188" i="58"/>
  <c r="BM188" i="58"/>
  <c r="BL188" i="58"/>
  <c r="BK188" i="58"/>
  <c r="BJ188" i="58"/>
  <c r="BI188" i="58"/>
  <c r="BH188" i="58"/>
  <c r="BD188" i="58"/>
  <c r="BP187" i="58"/>
  <c r="BO187" i="58"/>
  <c r="BN187" i="58"/>
  <c r="BM187" i="58"/>
  <c r="BL187" i="58"/>
  <c r="BK187" i="58"/>
  <c r="BJ187" i="58"/>
  <c r="BI187" i="58"/>
  <c r="BH187" i="58"/>
  <c r="BD187" i="58"/>
  <c r="BC170" i="58"/>
  <c r="BP168" i="58"/>
  <c r="BO168" i="58"/>
  <c r="BN168" i="58"/>
  <c r="BM168" i="58"/>
  <c r="BL168" i="58"/>
  <c r="BK168" i="58"/>
  <c r="BJ168" i="58"/>
  <c r="BI168" i="58"/>
  <c r="BH168" i="58"/>
  <c r="BD168" i="58"/>
  <c r="BP167" i="58"/>
  <c r="BO167" i="58"/>
  <c r="BN167" i="58"/>
  <c r="BM167" i="58"/>
  <c r="BL167" i="58"/>
  <c r="BK167" i="58"/>
  <c r="BJ167" i="58"/>
  <c r="BI167" i="58"/>
  <c r="BH167" i="58"/>
  <c r="BD167" i="58"/>
  <c r="BP166" i="58"/>
  <c r="BO166" i="58"/>
  <c r="BN166" i="58"/>
  <c r="BM166" i="58"/>
  <c r="BL166" i="58"/>
  <c r="BK166" i="58"/>
  <c r="BJ166" i="58"/>
  <c r="BI166" i="58"/>
  <c r="BH166" i="58"/>
  <c r="BD166" i="58"/>
  <c r="BP165" i="58"/>
  <c r="BO165" i="58"/>
  <c r="BN165" i="58"/>
  <c r="BM165" i="58"/>
  <c r="BL165" i="58"/>
  <c r="BK165" i="58"/>
  <c r="BJ165" i="58"/>
  <c r="BI165" i="58"/>
  <c r="BH165" i="58"/>
  <c r="BD165" i="58"/>
  <c r="BP164" i="58"/>
  <c r="BO164" i="58"/>
  <c r="BN164" i="58"/>
  <c r="BM164" i="58"/>
  <c r="BL164" i="58"/>
  <c r="BK164" i="58"/>
  <c r="BJ164" i="58"/>
  <c r="BI164" i="58"/>
  <c r="BH164" i="58"/>
  <c r="BD164" i="58"/>
  <c r="BP163" i="58"/>
  <c r="BO163" i="58"/>
  <c r="BN163" i="58"/>
  <c r="BM163" i="58"/>
  <c r="BL163" i="58"/>
  <c r="BK163" i="58"/>
  <c r="BJ163" i="58"/>
  <c r="BI163" i="58"/>
  <c r="BH163" i="58"/>
  <c r="BD163" i="58"/>
  <c r="BP162" i="58"/>
  <c r="BO162" i="58"/>
  <c r="BN162" i="58"/>
  <c r="BM162" i="58"/>
  <c r="BL162" i="58"/>
  <c r="BK162" i="58"/>
  <c r="BJ162" i="58"/>
  <c r="BI162" i="58"/>
  <c r="BH162" i="58"/>
  <c r="BD162" i="58"/>
  <c r="BP161" i="58"/>
  <c r="BO161" i="58"/>
  <c r="BN161" i="58"/>
  <c r="BM161" i="58"/>
  <c r="BL161" i="58"/>
  <c r="BK161" i="58"/>
  <c r="BJ161" i="58"/>
  <c r="BI161" i="58"/>
  <c r="BH161" i="58"/>
  <c r="BD161" i="58"/>
  <c r="BP160" i="58"/>
  <c r="BO160" i="58"/>
  <c r="BN160" i="58"/>
  <c r="BM160" i="58"/>
  <c r="BL160" i="58"/>
  <c r="BK160" i="58"/>
  <c r="BJ160" i="58"/>
  <c r="BI160" i="58"/>
  <c r="BH160" i="58"/>
  <c r="BD160" i="58"/>
  <c r="BP159" i="58"/>
  <c r="BO159" i="58"/>
  <c r="BN159" i="58"/>
  <c r="BM159" i="58"/>
  <c r="BL159" i="58"/>
  <c r="BK159" i="58"/>
  <c r="BJ159" i="58"/>
  <c r="BI159" i="58"/>
  <c r="BH159" i="58"/>
  <c r="BD159" i="58"/>
  <c r="BP158" i="58"/>
  <c r="BO158" i="58"/>
  <c r="BN158" i="58"/>
  <c r="BM158" i="58"/>
  <c r="BL158" i="58"/>
  <c r="BK158" i="58"/>
  <c r="BJ158" i="58"/>
  <c r="BI158" i="58"/>
  <c r="BH158" i="58"/>
  <c r="BD158" i="58"/>
  <c r="BP157" i="58"/>
  <c r="BO157" i="58"/>
  <c r="BN157" i="58"/>
  <c r="BM157" i="58"/>
  <c r="BL157" i="58"/>
  <c r="BK157" i="58"/>
  <c r="BJ157" i="58"/>
  <c r="BI157" i="58"/>
  <c r="BH157" i="58"/>
  <c r="BD157" i="58"/>
  <c r="BC140" i="58"/>
  <c r="BP138" i="58"/>
  <c r="BO138" i="58"/>
  <c r="BN138" i="58"/>
  <c r="BM138" i="58"/>
  <c r="BL138" i="58"/>
  <c r="BK138" i="58"/>
  <c r="BJ138" i="58"/>
  <c r="BI138" i="58"/>
  <c r="BH138" i="58"/>
  <c r="BD138" i="58"/>
  <c r="BP137" i="58"/>
  <c r="BO137" i="58"/>
  <c r="BN137" i="58"/>
  <c r="BM137" i="58"/>
  <c r="BL137" i="58"/>
  <c r="BK137" i="58"/>
  <c r="BJ137" i="58"/>
  <c r="BI137" i="58"/>
  <c r="BH137" i="58"/>
  <c r="BD137" i="58"/>
  <c r="BP136" i="58"/>
  <c r="BO136" i="58"/>
  <c r="BN136" i="58"/>
  <c r="BM136" i="58"/>
  <c r="BL136" i="58"/>
  <c r="BK136" i="58"/>
  <c r="BJ136" i="58"/>
  <c r="BI136" i="58"/>
  <c r="BH136" i="58"/>
  <c r="BD136" i="58"/>
  <c r="BP135" i="58"/>
  <c r="BO135" i="58"/>
  <c r="BN135" i="58"/>
  <c r="BM135" i="58"/>
  <c r="BL135" i="58"/>
  <c r="BK135" i="58"/>
  <c r="BJ135" i="58"/>
  <c r="BI135" i="58"/>
  <c r="BH135" i="58"/>
  <c r="BD135" i="58"/>
  <c r="BP134" i="58"/>
  <c r="BO134" i="58"/>
  <c r="BN134" i="58"/>
  <c r="BM134" i="58"/>
  <c r="BL134" i="58"/>
  <c r="BK134" i="58"/>
  <c r="BJ134" i="58"/>
  <c r="BI134" i="58"/>
  <c r="BH134" i="58"/>
  <c r="BD134" i="58"/>
  <c r="BP133" i="58"/>
  <c r="BO133" i="58"/>
  <c r="BN133" i="58"/>
  <c r="BM133" i="58"/>
  <c r="BL133" i="58"/>
  <c r="BK133" i="58"/>
  <c r="BJ133" i="58"/>
  <c r="BI133" i="58"/>
  <c r="BH133" i="58"/>
  <c r="BD133" i="58"/>
  <c r="BP132" i="58"/>
  <c r="BO132" i="58"/>
  <c r="BN132" i="58"/>
  <c r="BM132" i="58"/>
  <c r="BL132" i="58"/>
  <c r="BK132" i="58"/>
  <c r="BJ132" i="58"/>
  <c r="BI132" i="58"/>
  <c r="BH132" i="58"/>
  <c r="BD132" i="58"/>
  <c r="BP131" i="58"/>
  <c r="BO131" i="58"/>
  <c r="BN131" i="58"/>
  <c r="BM131" i="58"/>
  <c r="BL131" i="58"/>
  <c r="BK131" i="58"/>
  <c r="BJ131" i="58"/>
  <c r="BI131" i="58"/>
  <c r="BH131" i="58"/>
  <c r="BD131" i="58"/>
  <c r="BP130" i="58"/>
  <c r="BO130" i="58"/>
  <c r="BN130" i="58"/>
  <c r="BM130" i="58"/>
  <c r="BL130" i="58"/>
  <c r="BK130" i="58"/>
  <c r="BJ130" i="58"/>
  <c r="BI130" i="58"/>
  <c r="BH130" i="58"/>
  <c r="BD130" i="58"/>
  <c r="BP129" i="58"/>
  <c r="BO129" i="58"/>
  <c r="BN129" i="58"/>
  <c r="BM129" i="58"/>
  <c r="BL129" i="58"/>
  <c r="BK129" i="58"/>
  <c r="BJ129" i="58"/>
  <c r="BI129" i="58"/>
  <c r="BH129" i="58"/>
  <c r="BD129" i="58"/>
  <c r="BP128" i="58"/>
  <c r="BO128" i="58"/>
  <c r="BN128" i="58"/>
  <c r="BM128" i="58"/>
  <c r="BL128" i="58"/>
  <c r="BK128" i="58"/>
  <c r="BJ128" i="58"/>
  <c r="BI128" i="58"/>
  <c r="BH128" i="58"/>
  <c r="BD128" i="58"/>
  <c r="BP127" i="58"/>
  <c r="BO127" i="58"/>
  <c r="BN127" i="58"/>
  <c r="BM127" i="58"/>
  <c r="BL127" i="58"/>
  <c r="BK127" i="58"/>
  <c r="BJ127" i="58"/>
  <c r="BI127" i="58"/>
  <c r="BH127" i="58"/>
  <c r="BD127" i="58"/>
  <c r="BC110" i="58"/>
  <c r="BP108" i="58"/>
  <c r="BO108" i="58"/>
  <c r="BN108" i="58"/>
  <c r="BM108" i="58"/>
  <c r="BL108" i="58"/>
  <c r="BK108" i="58"/>
  <c r="BJ108" i="58"/>
  <c r="BI108" i="58"/>
  <c r="BH108" i="58"/>
  <c r="BD108" i="58"/>
  <c r="BP107" i="58"/>
  <c r="BO107" i="58"/>
  <c r="BN107" i="58"/>
  <c r="BM107" i="58"/>
  <c r="BL107" i="58"/>
  <c r="BK107" i="58"/>
  <c r="BJ107" i="58"/>
  <c r="BI107" i="58"/>
  <c r="BF107" i="58" s="1"/>
  <c r="BH107" i="58"/>
  <c r="BD107" i="58"/>
  <c r="BP106" i="58"/>
  <c r="BO106" i="58"/>
  <c r="BN106" i="58"/>
  <c r="BM106" i="58"/>
  <c r="BL106" i="58"/>
  <c r="BK106" i="58"/>
  <c r="BJ106" i="58"/>
  <c r="BI106" i="58"/>
  <c r="BH106" i="58"/>
  <c r="BD106" i="58"/>
  <c r="BP105" i="58"/>
  <c r="BO105" i="58"/>
  <c r="BN105" i="58"/>
  <c r="BM105" i="58"/>
  <c r="BL105" i="58"/>
  <c r="BK105" i="58"/>
  <c r="BJ105" i="58"/>
  <c r="BI105" i="58"/>
  <c r="BH105" i="58"/>
  <c r="BD105" i="58"/>
  <c r="BP104" i="58"/>
  <c r="BO104" i="58"/>
  <c r="BN104" i="58"/>
  <c r="BM104" i="58"/>
  <c r="BL104" i="58"/>
  <c r="BK104" i="58"/>
  <c r="BJ104" i="58"/>
  <c r="BI104" i="58"/>
  <c r="BH104" i="58"/>
  <c r="BD104" i="58"/>
  <c r="BP103" i="58"/>
  <c r="BO103" i="58"/>
  <c r="BN103" i="58"/>
  <c r="BM103" i="58"/>
  <c r="BL103" i="58"/>
  <c r="BK103" i="58"/>
  <c r="BJ103" i="58"/>
  <c r="BI103" i="58"/>
  <c r="BH103" i="58"/>
  <c r="BD103" i="58"/>
  <c r="BP102" i="58"/>
  <c r="BO102" i="58"/>
  <c r="BN102" i="58"/>
  <c r="BM102" i="58"/>
  <c r="BL102" i="58"/>
  <c r="BK102" i="58"/>
  <c r="BJ102" i="58"/>
  <c r="BI102" i="58"/>
  <c r="BH102" i="58"/>
  <c r="BD102" i="58"/>
  <c r="BP101" i="58"/>
  <c r="BO101" i="58"/>
  <c r="BN101" i="58"/>
  <c r="BM101" i="58"/>
  <c r="BL101" i="58"/>
  <c r="BK101" i="58"/>
  <c r="BJ101" i="58"/>
  <c r="BI101" i="58"/>
  <c r="BH101" i="58"/>
  <c r="BD101" i="58"/>
  <c r="BP100" i="58"/>
  <c r="BO100" i="58"/>
  <c r="BN100" i="58"/>
  <c r="BM100" i="58"/>
  <c r="BL100" i="58"/>
  <c r="BK100" i="58"/>
  <c r="BJ100" i="58"/>
  <c r="BI100" i="58"/>
  <c r="BH100" i="58"/>
  <c r="BD100" i="58"/>
  <c r="BP99" i="58"/>
  <c r="BO99" i="58"/>
  <c r="BN99" i="58"/>
  <c r="BM99" i="58"/>
  <c r="BL99" i="58"/>
  <c r="BK99" i="58"/>
  <c r="BJ99" i="58"/>
  <c r="BI99" i="58"/>
  <c r="BH99" i="58"/>
  <c r="BD99" i="58"/>
  <c r="BP98" i="58"/>
  <c r="BO98" i="58"/>
  <c r="BN98" i="58"/>
  <c r="BM98" i="58"/>
  <c r="BL98" i="58"/>
  <c r="BK98" i="58"/>
  <c r="BJ98" i="58"/>
  <c r="BI98" i="58"/>
  <c r="BH98" i="58"/>
  <c r="BD98" i="58"/>
  <c r="BP97" i="58"/>
  <c r="BO97" i="58"/>
  <c r="BN97" i="58"/>
  <c r="BM97" i="58"/>
  <c r="BL97" i="58"/>
  <c r="BK97" i="58"/>
  <c r="BJ97" i="58"/>
  <c r="BI97" i="58"/>
  <c r="BH97" i="58"/>
  <c r="BD97" i="58"/>
  <c r="BC80" i="58"/>
  <c r="BP78" i="58"/>
  <c r="BO78" i="58"/>
  <c r="BN78" i="58"/>
  <c r="BM78" i="58"/>
  <c r="BL78" i="58"/>
  <c r="BK78" i="58"/>
  <c r="BJ78" i="58"/>
  <c r="BI78" i="58"/>
  <c r="BH78" i="58"/>
  <c r="BD78" i="58"/>
  <c r="BP77" i="58"/>
  <c r="BO77" i="58"/>
  <c r="BN77" i="58"/>
  <c r="BM77" i="58"/>
  <c r="BL77" i="58"/>
  <c r="BK77" i="58"/>
  <c r="BJ77" i="58"/>
  <c r="BI77" i="58"/>
  <c r="BH77" i="58"/>
  <c r="BD77" i="58"/>
  <c r="BP76" i="58"/>
  <c r="BO76" i="58"/>
  <c r="BN76" i="58"/>
  <c r="BM76" i="58"/>
  <c r="BL76" i="58"/>
  <c r="BK76" i="58"/>
  <c r="BJ76" i="58"/>
  <c r="BI76" i="58"/>
  <c r="BH76" i="58"/>
  <c r="BD76" i="58"/>
  <c r="BP75" i="58"/>
  <c r="BO75" i="58"/>
  <c r="BN75" i="58"/>
  <c r="BM75" i="58"/>
  <c r="BL75" i="58"/>
  <c r="BK75" i="58"/>
  <c r="BJ75" i="58"/>
  <c r="BI75" i="58"/>
  <c r="BH75" i="58"/>
  <c r="BD75" i="58"/>
  <c r="BP74" i="58"/>
  <c r="BO74" i="58"/>
  <c r="BN74" i="58"/>
  <c r="BM74" i="58"/>
  <c r="BL74" i="58"/>
  <c r="BK74" i="58"/>
  <c r="BJ74" i="58"/>
  <c r="BI74" i="58"/>
  <c r="BH74" i="58"/>
  <c r="BD74" i="58"/>
  <c r="BP73" i="58"/>
  <c r="BO73" i="58"/>
  <c r="BN73" i="58"/>
  <c r="BM73" i="58"/>
  <c r="BL73" i="58"/>
  <c r="BK73" i="58"/>
  <c r="BJ73" i="58"/>
  <c r="BI73" i="58"/>
  <c r="BH73" i="58"/>
  <c r="BD73" i="58"/>
  <c r="BP72" i="58"/>
  <c r="BO72" i="58"/>
  <c r="BN72" i="58"/>
  <c r="BM72" i="58"/>
  <c r="BL72" i="58"/>
  <c r="BK72" i="58"/>
  <c r="BJ72" i="58"/>
  <c r="BI72" i="58"/>
  <c r="BH72" i="58"/>
  <c r="BD72" i="58"/>
  <c r="BP71" i="58"/>
  <c r="BO71" i="58"/>
  <c r="BN71" i="58"/>
  <c r="BM71" i="58"/>
  <c r="BL71" i="58"/>
  <c r="BK71" i="58"/>
  <c r="BJ71" i="58"/>
  <c r="BI71" i="58"/>
  <c r="BH71" i="58"/>
  <c r="BD71" i="58"/>
  <c r="BP70" i="58"/>
  <c r="BO70" i="58"/>
  <c r="BN70" i="58"/>
  <c r="BM70" i="58"/>
  <c r="BL70" i="58"/>
  <c r="BK70" i="58"/>
  <c r="BJ70" i="58"/>
  <c r="BI70" i="58"/>
  <c r="BH70" i="58"/>
  <c r="BD70" i="58"/>
  <c r="BP69" i="58"/>
  <c r="BO69" i="58"/>
  <c r="BN69" i="58"/>
  <c r="BM69" i="58"/>
  <c r="BL69" i="58"/>
  <c r="BK69" i="58"/>
  <c r="BJ69" i="58"/>
  <c r="BI69" i="58"/>
  <c r="BH69" i="58"/>
  <c r="BD69" i="58"/>
  <c r="BP68" i="58"/>
  <c r="BO68" i="58"/>
  <c r="BN68" i="58"/>
  <c r="BM68" i="58"/>
  <c r="BL68" i="58"/>
  <c r="BK68" i="58"/>
  <c r="BJ68" i="58"/>
  <c r="BI68" i="58"/>
  <c r="BH68" i="58"/>
  <c r="BD68" i="58"/>
  <c r="BP67" i="58"/>
  <c r="BO67" i="58"/>
  <c r="BN67" i="58"/>
  <c r="BM67" i="58"/>
  <c r="BL67" i="58"/>
  <c r="BK67" i="58"/>
  <c r="BJ67" i="58"/>
  <c r="BI67" i="58"/>
  <c r="BH67" i="58"/>
  <c r="BD67" i="58"/>
  <c r="BC50" i="58"/>
  <c r="BP48" i="58"/>
  <c r="BO48" i="58"/>
  <c r="BN48" i="58"/>
  <c r="BM48" i="58"/>
  <c r="BL48" i="58"/>
  <c r="BK48" i="58"/>
  <c r="BJ48" i="58"/>
  <c r="BI48" i="58"/>
  <c r="BH48" i="58"/>
  <c r="BD48" i="58"/>
  <c r="BP47" i="58"/>
  <c r="BO47" i="58"/>
  <c r="BN47" i="58"/>
  <c r="BM47" i="58"/>
  <c r="BL47" i="58"/>
  <c r="BK47" i="58"/>
  <c r="BJ47" i="58"/>
  <c r="BI47" i="58"/>
  <c r="BH47" i="58"/>
  <c r="BD47" i="58"/>
  <c r="BP46" i="58"/>
  <c r="BO46" i="58"/>
  <c r="BN46" i="58"/>
  <c r="BM46" i="58"/>
  <c r="BL46" i="58"/>
  <c r="BK46" i="58"/>
  <c r="BJ46" i="58"/>
  <c r="BI46" i="58"/>
  <c r="BH46" i="58"/>
  <c r="BD46" i="58"/>
  <c r="BP45" i="58"/>
  <c r="BO45" i="58"/>
  <c r="BN45" i="58"/>
  <c r="BM45" i="58"/>
  <c r="BL45" i="58"/>
  <c r="BK45" i="58"/>
  <c r="BJ45" i="58"/>
  <c r="BI45" i="58"/>
  <c r="BH45" i="58"/>
  <c r="BD45" i="58"/>
  <c r="BP44" i="58"/>
  <c r="BO44" i="58"/>
  <c r="BN44" i="58"/>
  <c r="BM44" i="58"/>
  <c r="BL44" i="58"/>
  <c r="BK44" i="58"/>
  <c r="BJ44" i="58"/>
  <c r="BI44" i="58"/>
  <c r="BH44" i="58"/>
  <c r="BD44" i="58"/>
  <c r="BP43" i="58"/>
  <c r="BO43" i="58"/>
  <c r="BN43" i="58"/>
  <c r="BM43" i="58"/>
  <c r="BL43" i="58"/>
  <c r="BK43" i="58"/>
  <c r="BJ43" i="58"/>
  <c r="BI43" i="58"/>
  <c r="BH43" i="58"/>
  <c r="BD43" i="58"/>
  <c r="BP42" i="58"/>
  <c r="BO42" i="58"/>
  <c r="BN42" i="58"/>
  <c r="BM42" i="58"/>
  <c r="BL42" i="58"/>
  <c r="BK42" i="58"/>
  <c r="BJ42" i="58"/>
  <c r="BI42" i="58"/>
  <c r="BH42" i="58"/>
  <c r="BD42" i="58"/>
  <c r="BP41" i="58"/>
  <c r="BO41" i="58"/>
  <c r="BN41" i="58"/>
  <c r="BM41" i="58"/>
  <c r="BL41" i="58"/>
  <c r="BK41" i="58"/>
  <c r="BJ41" i="58"/>
  <c r="BI41" i="58"/>
  <c r="BH41" i="58"/>
  <c r="BD41" i="58"/>
  <c r="BP40" i="58"/>
  <c r="BO40" i="58"/>
  <c r="BN40" i="58"/>
  <c r="BM40" i="58"/>
  <c r="BL40" i="58"/>
  <c r="BK40" i="58"/>
  <c r="BJ40" i="58"/>
  <c r="BI40" i="58"/>
  <c r="BH40" i="58"/>
  <c r="BD40" i="58"/>
  <c r="BP39" i="58"/>
  <c r="BO39" i="58"/>
  <c r="BN39" i="58"/>
  <c r="BM39" i="58"/>
  <c r="BL39" i="58"/>
  <c r="BK39" i="58"/>
  <c r="BJ39" i="58"/>
  <c r="BI39" i="58"/>
  <c r="BH39" i="58"/>
  <c r="BD39" i="58"/>
  <c r="BP38" i="58"/>
  <c r="BO38" i="58"/>
  <c r="BN38" i="58"/>
  <c r="BM38" i="58"/>
  <c r="BL38" i="58"/>
  <c r="BK38" i="58"/>
  <c r="BJ38" i="58"/>
  <c r="BI38" i="58"/>
  <c r="BH38" i="58"/>
  <c r="BD38" i="58"/>
  <c r="BP37" i="58"/>
  <c r="BO37" i="58"/>
  <c r="BN37" i="58"/>
  <c r="BM37" i="58"/>
  <c r="BL37" i="58"/>
  <c r="BK37" i="58"/>
  <c r="BJ37" i="58"/>
  <c r="BI37" i="58"/>
  <c r="BH37" i="58"/>
  <c r="BD37" i="58"/>
  <c r="BC20" i="58"/>
  <c r="BP18" i="58"/>
  <c r="BO18" i="58"/>
  <c r="BN18" i="58"/>
  <c r="BM18" i="58"/>
  <c r="BL18" i="58"/>
  <c r="BK18" i="58"/>
  <c r="BJ18" i="58"/>
  <c r="BI18" i="58"/>
  <c r="BH18" i="58"/>
  <c r="BD18" i="58"/>
  <c r="BP17" i="58"/>
  <c r="BO17" i="58"/>
  <c r="BN17" i="58"/>
  <c r="BM17" i="58"/>
  <c r="BL17" i="58"/>
  <c r="BK17" i="58"/>
  <c r="BJ17" i="58"/>
  <c r="BI17" i="58"/>
  <c r="BH17" i="58"/>
  <c r="BD17" i="58"/>
  <c r="BP16" i="58"/>
  <c r="BO16" i="58"/>
  <c r="BN16" i="58"/>
  <c r="BM16" i="58"/>
  <c r="BL16" i="58"/>
  <c r="BK16" i="58"/>
  <c r="BJ16" i="58"/>
  <c r="BI16" i="58"/>
  <c r="BH16" i="58"/>
  <c r="BD16" i="58"/>
  <c r="BP15" i="58"/>
  <c r="BO15" i="58"/>
  <c r="BN15" i="58"/>
  <c r="BM15" i="58"/>
  <c r="BL15" i="58"/>
  <c r="BK15" i="58"/>
  <c r="BJ15" i="58"/>
  <c r="BI15" i="58"/>
  <c r="BH15" i="58"/>
  <c r="BD15" i="58"/>
  <c r="BP14" i="58"/>
  <c r="BO14" i="58"/>
  <c r="BN14" i="58"/>
  <c r="BM14" i="58"/>
  <c r="BL14" i="58"/>
  <c r="BK14" i="58"/>
  <c r="BJ14" i="58"/>
  <c r="BI14" i="58"/>
  <c r="BH14" i="58"/>
  <c r="BD14" i="58"/>
  <c r="BP13" i="58"/>
  <c r="BO13" i="58"/>
  <c r="BN13" i="58"/>
  <c r="BM13" i="58"/>
  <c r="BL13" i="58"/>
  <c r="BK13" i="58"/>
  <c r="BJ13" i="58"/>
  <c r="BI13" i="58"/>
  <c r="BH13" i="58"/>
  <c r="BD13" i="58"/>
  <c r="BP12" i="58"/>
  <c r="BO12" i="58"/>
  <c r="BN12" i="58"/>
  <c r="BM12" i="58"/>
  <c r="BL12" i="58"/>
  <c r="BK12" i="58"/>
  <c r="BJ12" i="58"/>
  <c r="BI12" i="58"/>
  <c r="BH12" i="58"/>
  <c r="BD12" i="58"/>
  <c r="BP11" i="58"/>
  <c r="BO11" i="58"/>
  <c r="BN11" i="58"/>
  <c r="BM11" i="58"/>
  <c r="BL11" i="58"/>
  <c r="BK11" i="58"/>
  <c r="BJ11" i="58"/>
  <c r="BI11" i="58"/>
  <c r="BH11" i="58"/>
  <c r="BD11" i="58"/>
  <c r="BP10" i="58"/>
  <c r="BO10" i="58"/>
  <c r="BN10" i="58"/>
  <c r="BM10" i="58"/>
  <c r="BL10" i="58"/>
  <c r="BK10" i="58"/>
  <c r="BJ10" i="58"/>
  <c r="BI10" i="58"/>
  <c r="BH10" i="58"/>
  <c r="BD10" i="58"/>
  <c r="BP9" i="58"/>
  <c r="BO9" i="58"/>
  <c r="BN9" i="58"/>
  <c r="BM9" i="58"/>
  <c r="BL9" i="58"/>
  <c r="BK9" i="58"/>
  <c r="BJ9" i="58"/>
  <c r="BI9" i="58"/>
  <c r="BH9" i="58"/>
  <c r="BD9" i="58"/>
  <c r="BP8" i="58"/>
  <c r="BO8" i="58"/>
  <c r="BN8" i="58"/>
  <c r="BM8" i="58"/>
  <c r="BL8" i="58"/>
  <c r="BK8" i="58"/>
  <c r="BJ8" i="58"/>
  <c r="BI8" i="58"/>
  <c r="BH8" i="58"/>
  <c r="BD8" i="58"/>
  <c r="BP7" i="58"/>
  <c r="BO7" i="58"/>
  <c r="BN7" i="58"/>
  <c r="BM7" i="58"/>
  <c r="BL7" i="58"/>
  <c r="BK7" i="58"/>
  <c r="BJ7" i="58"/>
  <c r="BI7" i="58"/>
  <c r="BH7" i="58"/>
  <c r="BD7" i="58"/>
  <c r="BC290" i="57"/>
  <c r="BP288" i="57"/>
  <c r="BO288" i="57"/>
  <c r="BN288" i="57"/>
  <c r="BM288" i="57"/>
  <c r="BL288" i="57"/>
  <c r="BK288" i="57"/>
  <c r="BJ288" i="57"/>
  <c r="BI288" i="57"/>
  <c r="BH288" i="57"/>
  <c r="BD288" i="57"/>
  <c r="BP287" i="57"/>
  <c r="BO287" i="57"/>
  <c r="BN287" i="57"/>
  <c r="BM287" i="57"/>
  <c r="BL287" i="57"/>
  <c r="BK287" i="57"/>
  <c r="BJ287" i="57"/>
  <c r="BI287" i="57"/>
  <c r="BH287" i="57"/>
  <c r="BD287" i="57"/>
  <c r="BP286" i="57"/>
  <c r="BO286" i="57"/>
  <c r="BN286" i="57"/>
  <c r="BM286" i="57"/>
  <c r="BL286" i="57"/>
  <c r="BK286" i="57"/>
  <c r="BJ286" i="57"/>
  <c r="BI286" i="57"/>
  <c r="BH286" i="57"/>
  <c r="BD286" i="57"/>
  <c r="BP285" i="57"/>
  <c r="BO285" i="57"/>
  <c r="BN285" i="57"/>
  <c r="BM285" i="57"/>
  <c r="BL285" i="57"/>
  <c r="BK285" i="57"/>
  <c r="BJ285" i="57"/>
  <c r="BI285" i="57"/>
  <c r="BH285" i="57"/>
  <c r="BD285" i="57"/>
  <c r="BP284" i="57"/>
  <c r="BO284" i="57"/>
  <c r="BN284" i="57"/>
  <c r="BM284" i="57"/>
  <c r="BL284" i="57"/>
  <c r="BK284" i="57"/>
  <c r="BJ284" i="57"/>
  <c r="BI284" i="57"/>
  <c r="BH284" i="57"/>
  <c r="BD284" i="57"/>
  <c r="BP283" i="57"/>
  <c r="BO283" i="57"/>
  <c r="BN283" i="57"/>
  <c r="BM283" i="57"/>
  <c r="BL283" i="57"/>
  <c r="BK283" i="57"/>
  <c r="BJ283" i="57"/>
  <c r="BI283" i="57"/>
  <c r="BH283" i="57"/>
  <c r="BD283" i="57"/>
  <c r="BP282" i="57"/>
  <c r="BO282" i="57"/>
  <c r="BN282" i="57"/>
  <c r="BM282" i="57"/>
  <c r="BL282" i="57"/>
  <c r="BK282" i="57"/>
  <c r="BJ282" i="57"/>
  <c r="BI282" i="57"/>
  <c r="BH282" i="57"/>
  <c r="BD282" i="57"/>
  <c r="BP281" i="57"/>
  <c r="BO281" i="57"/>
  <c r="BN281" i="57"/>
  <c r="BM281" i="57"/>
  <c r="BL281" i="57"/>
  <c r="BK281" i="57"/>
  <c r="BJ281" i="57"/>
  <c r="BI281" i="57"/>
  <c r="BH281" i="57"/>
  <c r="BD281" i="57"/>
  <c r="BP280" i="57"/>
  <c r="BO280" i="57"/>
  <c r="BN280" i="57"/>
  <c r="BM280" i="57"/>
  <c r="BL280" i="57"/>
  <c r="BK280" i="57"/>
  <c r="BJ280" i="57"/>
  <c r="BI280" i="57"/>
  <c r="BH280" i="57"/>
  <c r="BD280" i="57"/>
  <c r="BP279" i="57"/>
  <c r="BO279" i="57"/>
  <c r="BN279" i="57"/>
  <c r="BM279" i="57"/>
  <c r="BL279" i="57"/>
  <c r="BK279" i="57"/>
  <c r="BJ279" i="57"/>
  <c r="BI279" i="57"/>
  <c r="BH279" i="57"/>
  <c r="BD279" i="57"/>
  <c r="BP278" i="57"/>
  <c r="BO278" i="57"/>
  <c r="BN278" i="57"/>
  <c r="BM278" i="57"/>
  <c r="BL278" i="57"/>
  <c r="BK278" i="57"/>
  <c r="BJ278" i="57"/>
  <c r="BI278" i="57"/>
  <c r="BH278" i="57"/>
  <c r="BD278" i="57"/>
  <c r="BP277" i="57"/>
  <c r="BO277" i="57"/>
  <c r="BN277" i="57"/>
  <c r="BM277" i="57"/>
  <c r="BL277" i="57"/>
  <c r="BK277" i="57"/>
  <c r="BJ277" i="57"/>
  <c r="BI277" i="57"/>
  <c r="BH277" i="57"/>
  <c r="BD277" i="57"/>
  <c r="BC260" i="57"/>
  <c r="BP258" i="57"/>
  <c r="BO258" i="57"/>
  <c r="BN258" i="57"/>
  <c r="BM258" i="57"/>
  <c r="BL258" i="57"/>
  <c r="BK258" i="57"/>
  <c r="BJ258" i="57"/>
  <c r="BI258" i="57"/>
  <c r="BH258" i="57"/>
  <c r="BD258" i="57"/>
  <c r="BP257" i="57"/>
  <c r="BO257" i="57"/>
  <c r="BN257" i="57"/>
  <c r="BM257" i="57"/>
  <c r="BL257" i="57"/>
  <c r="BK257" i="57"/>
  <c r="BJ257" i="57"/>
  <c r="BI257" i="57"/>
  <c r="BH257" i="57"/>
  <c r="BD257" i="57"/>
  <c r="BP256" i="57"/>
  <c r="BO256" i="57"/>
  <c r="BN256" i="57"/>
  <c r="BM256" i="57"/>
  <c r="BL256" i="57"/>
  <c r="BK256" i="57"/>
  <c r="BJ256" i="57"/>
  <c r="BI256" i="57"/>
  <c r="BH256" i="57"/>
  <c r="BF256" i="57" s="1"/>
  <c r="BD256" i="57"/>
  <c r="BP255" i="57"/>
  <c r="BO255" i="57"/>
  <c r="BN255" i="57"/>
  <c r="BM255" i="57"/>
  <c r="BL255" i="57"/>
  <c r="BK255" i="57"/>
  <c r="BJ255" i="57"/>
  <c r="BI255" i="57"/>
  <c r="BH255" i="57"/>
  <c r="BD255" i="57"/>
  <c r="BP254" i="57"/>
  <c r="BO254" i="57"/>
  <c r="BN254" i="57"/>
  <c r="BM254" i="57"/>
  <c r="BL254" i="57"/>
  <c r="BK254" i="57"/>
  <c r="BJ254" i="57"/>
  <c r="BI254" i="57"/>
  <c r="BH254" i="57"/>
  <c r="BD254" i="57"/>
  <c r="BP253" i="57"/>
  <c r="BO253" i="57"/>
  <c r="BN253" i="57"/>
  <c r="BM253" i="57"/>
  <c r="BL253" i="57"/>
  <c r="BK253" i="57"/>
  <c r="BJ253" i="57"/>
  <c r="BI253" i="57"/>
  <c r="BH253" i="57"/>
  <c r="BD253" i="57"/>
  <c r="BP252" i="57"/>
  <c r="BO252" i="57"/>
  <c r="BN252" i="57"/>
  <c r="BM252" i="57"/>
  <c r="BL252" i="57"/>
  <c r="BK252" i="57"/>
  <c r="BJ252" i="57"/>
  <c r="BI252" i="57"/>
  <c r="BH252" i="57"/>
  <c r="BD252" i="57"/>
  <c r="BP251" i="57"/>
  <c r="BO251" i="57"/>
  <c r="BN251" i="57"/>
  <c r="BM251" i="57"/>
  <c r="BL251" i="57"/>
  <c r="BK251" i="57"/>
  <c r="BJ251" i="57"/>
  <c r="BI251" i="57"/>
  <c r="BH251" i="57"/>
  <c r="BD251" i="57"/>
  <c r="BP250" i="57"/>
  <c r="BO250" i="57"/>
  <c r="BN250" i="57"/>
  <c r="BM250" i="57"/>
  <c r="BL250" i="57"/>
  <c r="BK250" i="57"/>
  <c r="BJ250" i="57"/>
  <c r="BI250" i="57"/>
  <c r="BH250" i="57"/>
  <c r="BD250" i="57"/>
  <c r="BP249" i="57"/>
  <c r="BO249" i="57"/>
  <c r="BN249" i="57"/>
  <c r="BM249" i="57"/>
  <c r="BL249" i="57"/>
  <c r="BK249" i="57"/>
  <c r="BJ249" i="57"/>
  <c r="BI249" i="57"/>
  <c r="BH249" i="57"/>
  <c r="BD249" i="57"/>
  <c r="BP248" i="57"/>
  <c r="BO248" i="57"/>
  <c r="BN248" i="57"/>
  <c r="BM248" i="57"/>
  <c r="BL248" i="57"/>
  <c r="BK248" i="57"/>
  <c r="BJ248" i="57"/>
  <c r="BI248" i="57"/>
  <c r="BH248" i="57"/>
  <c r="BD248" i="57"/>
  <c r="BP247" i="57"/>
  <c r="BO247" i="57"/>
  <c r="BN247" i="57"/>
  <c r="BM247" i="57"/>
  <c r="BL247" i="57"/>
  <c r="BK247" i="57"/>
  <c r="BJ247" i="57"/>
  <c r="BI247" i="57"/>
  <c r="BH247" i="57"/>
  <c r="BD247" i="57"/>
  <c r="BC230" i="57"/>
  <c r="BP228" i="57"/>
  <c r="BO228" i="57"/>
  <c r="BN228" i="57"/>
  <c r="BM228" i="57"/>
  <c r="BL228" i="57"/>
  <c r="BK228" i="57"/>
  <c r="BJ228" i="57"/>
  <c r="BI228" i="57"/>
  <c r="BH228" i="57"/>
  <c r="BD228" i="57"/>
  <c r="BP227" i="57"/>
  <c r="BO227" i="57"/>
  <c r="BN227" i="57"/>
  <c r="BM227" i="57"/>
  <c r="BL227" i="57"/>
  <c r="BK227" i="57"/>
  <c r="BJ227" i="57"/>
  <c r="BI227" i="57"/>
  <c r="BH227" i="57"/>
  <c r="BD227" i="57"/>
  <c r="BP226" i="57"/>
  <c r="BO226" i="57"/>
  <c r="BN226" i="57"/>
  <c r="BM226" i="57"/>
  <c r="BL226" i="57"/>
  <c r="BK226" i="57"/>
  <c r="BJ226" i="57"/>
  <c r="BI226" i="57"/>
  <c r="BH226" i="57"/>
  <c r="BD226" i="57"/>
  <c r="BP225" i="57"/>
  <c r="BO225" i="57"/>
  <c r="BN225" i="57"/>
  <c r="BM225" i="57"/>
  <c r="BL225" i="57"/>
  <c r="BK225" i="57"/>
  <c r="BJ225" i="57"/>
  <c r="BI225" i="57"/>
  <c r="BH225" i="57"/>
  <c r="BD225" i="57"/>
  <c r="BP224" i="57"/>
  <c r="BO224" i="57"/>
  <c r="BN224" i="57"/>
  <c r="BM224" i="57"/>
  <c r="BL224" i="57"/>
  <c r="BK224" i="57"/>
  <c r="BJ224" i="57"/>
  <c r="BI224" i="57"/>
  <c r="BH224" i="57"/>
  <c r="BD224" i="57"/>
  <c r="BP223" i="57"/>
  <c r="BO223" i="57"/>
  <c r="BN223" i="57"/>
  <c r="BM223" i="57"/>
  <c r="BL223" i="57"/>
  <c r="BK223" i="57"/>
  <c r="BJ223" i="57"/>
  <c r="BI223" i="57"/>
  <c r="BH223" i="57"/>
  <c r="BX223" i="57" s="1"/>
  <c r="BD223" i="57"/>
  <c r="BP222" i="57"/>
  <c r="BO222" i="57"/>
  <c r="BN222" i="57"/>
  <c r="BM222" i="57"/>
  <c r="BL222" i="57"/>
  <c r="BK222" i="57"/>
  <c r="BJ222" i="57"/>
  <c r="BI222" i="57"/>
  <c r="BH222" i="57"/>
  <c r="BD222" i="57"/>
  <c r="BP221" i="57"/>
  <c r="BO221" i="57"/>
  <c r="BN221" i="57"/>
  <c r="BM221" i="57"/>
  <c r="BL221" i="57"/>
  <c r="BK221" i="57"/>
  <c r="BJ221" i="57"/>
  <c r="BI221" i="57"/>
  <c r="BH221" i="57"/>
  <c r="BD221" i="57"/>
  <c r="BP220" i="57"/>
  <c r="BO220" i="57"/>
  <c r="BN220" i="57"/>
  <c r="BM220" i="57"/>
  <c r="BL220" i="57"/>
  <c r="BK220" i="57"/>
  <c r="BJ220" i="57"/>
  <c r="BI220" i="57"/>
  <c r="BH220" i="57"/>
  <c r="BD220" i="57"/>
  <c r="BP219" i="57"/>
  <c r="BO219" i="57"/>
  <c r="BN219" i="57"/>
  <c r="BM219" i="57"/>
  <c r="BL219" i="57"/>
  <c r="BK219" i="57"/>
  <c r="BJ219" i="57"/>
  <c r="BI219" i="57"/>
  <c r="BH219" i="57"/>
  <c r="BD219" i="57"/>
  <c r="BP218" i="57"/>
  <c r="BO218" i="57"/>
  <c r="BN218" i="57"/>
  <c r="BM218" i="57"/>
  <c r="BL218" i="57"/>
  <c r="BK218" i="57"/>
  <c r="BJ218" i="57"/>
  <c r="BI218" i="57"/>
  <c r="BH218" i="57"/>
  <c r="BD218" i="57"/>
  <c r="BP217" i="57"/>
  <c r="BO217" i="57"/>
  <c r="BN217" i="57"/>
  <c r="BM217" i="57"/>
  <c r="BL217" i="57"/>
  <c r="BK217" i="57"/>
  <c r="BJ217" i="57"/>
  <c r="BI217" i="57"/>
  <c r="BH217" i="57"/>
  <c r="BD217" i="57"/>
  <c r="BC200" i="57"/>
  <c r="BP198" i="57"/>
  <c r="BO198" i="57"/>
  <c r="BN198" i="57"/>
  <c r="BM198" i="57"/>
  <c r="BL198" i="57"/>
  <c r="BK198" i="57"/>
  <c r="BJ198" i="57"/>
  <c r="BI198" i="57"/>
  <c r="BH198" i="57"/>
  <c r="BD198" i="57"/>
  <c r="BP197" i="57"/>
  <c r="BO197" i="57"/>
  <c r="BN197" i="57"/>
  <c r="BM197" i="57"/>
  <c r="BL197" i="57"/>
  <c r="BK197" i="57"/>
  <c r="BJ197" i="57"/>
  <c r="BI197" i="57"/>
  <c r="BH197" i="57"/>
  <c r="BD197" i="57"/>
  <c r="BP196" i="57"/>
  <c r="BO196" i="57"/>
  <c r="BN196" i="57"/>
  <c r="BM196" i="57"/>
  <c r="BL196" i="57"/>
  <c r="BK196" i="57"/>
  <c r="BJ196" i="57"/>
  <c r="BI196" i="57"/>
  <c r="BH196" i="57"/>
  <c r="BD196" i="57"/>
  <c r="BP195" i="57"/>
  <c r="BO195" i="57"/>
  <c r="BN195" i="57"/>
  <c r="BM195" i="57"/>
  <c r="BL195" i="57"/>
  <c r="BK195" i="57"/>
  <c r="BJ195" i="57"/>
  <c r="BI195" i="57"/>
  <c r="BH195" i="57"/>
  <c r="BD195" i="57"/>
  <c r="BP194" i="57"/>
  <c r="BO194" i="57"/>
  <c r="BN194" i="57"/>
  <c r="BM194" i="57"/>
  <c r="BL194" i="57"/>
  <c r="BK194" i="57"/>
  <c r="BJ194" i="57"/>
  <c r="BI194" i="57"/>
  <c r="BH194" i="57"/>
  <c r="BD194" i="57"/>
  <c r="BP193" i="57"/>
  <c r="BO193" i="57"/>
  <c r="BN193" i="57"/>
  <c r="BM193" i="57"/>
  <c r="BL193" i="57"/>
  <c r="BK193" i="57"/>
  <c r="BJ193" i="57"/>
  <c r="BI193" i="57"/>
  <c r="BH193" i="57"/>
  <c r="BD193" i="57"/>
  <c r="BP192" i="57"/>
  <c r="BO192" i="57"/>
  <c r="BN192" i="57"/>
  <c r="BM192" i="57"/>
  <c r="BL192" i="57"/>
  <c r="BK192" i="57"/>
  <c r="BJ192" i="57"/>
  <c r="BI192" i="57"/>
  <c r="BH192" i="57"/>
  <c r="BD192" i="57"/>
  <c r="BP191" i="57"/>
  <c r="BO191" i="57"/>
  <c r="BN191" i="57"/>
  <c r="BM191" i="57"/>
  <c r="BL191" i="57"/>
  <c r="BK191" i="57"/>
  <c r="BJ191" i="57"/>
  <c r="BI191" i="57"/>
  <c r="BH191" i="57"/>
  <c r="BD191" i="57"/>
  <c r="BP190" i="57"/>
  <c r="BO190" i="57"/>
  <c r="BN190" i="57"/>
  <c r="BM190" i="57"/>
  <c r="BL190" i="57"/>
  <c r="BK190" i="57"/>
  <c r="BJ190" i="57"/>
  <c r="BI190" i="57"/>
  <c r="BH190" i="57"/>
  <c r="BD190" i="57"/>
  <c r="BP189" i="57"/>
  <c r="BO189" i="57"/>
  <c r="BN189" i="57"/>
  <c r="BM189" i="57"/>
  <c r="BL189" i="57"/>
  <c r="BK189" i="57"/>
  <c r="BJ189" i="57"/>
  <c r="BI189" i="57"/>
  <c r="BH189" i="57"/>
  <c r="BD189" i="57"/>
  <c r="BP188" i="57"/>
  <c r="BO188" i="57"/>
  <c r="BN188" i="57"/>
  <c r="BM188" i="57"/>
  <c r="BL188" i="57"/>
  <c r="BK188" i="57"/>
  <c r="BJ188" i="57"/>
  <c r="BI188" i="57"/>
  <c r="BH188" i="57"/>
  <c r="BD188" i="57"/>
  <c r="BP187" i="57"/>
  <c r="BO187" i="57"/>
  <c r="BN187" i="57"/>
  <c r="BM187" i="57"/>
  <c r="BL187" i="57"/>
  <c r="BK187" i="57"/>
  <c r="BJ187" i="57"/>
  <c r="BI187" i="57"/>
  <c r="BH187" i="57"/>
  <c r="BD187" i="57"/>
  <c r="BC170" i="57"/>
  <c r="BP168" i="57"/>
  <c r="BO168" i="57"/>
  <c r="BN168" i="57"/>
  <c r="BM168" i="57"/>
  <c r="BL168" i="57"/>
  <c r="BK168" i="57"/>
  <c r="BJ168" i="57"/>
  <c r="BI168" i="57"/>
  <c r="BH168" i="57"/>
  <c r="BD168" i="57"/>
  <c r="BP167" i="57"/>
  <c r="BO167" i="57"/>
  <c r="BN167" i="57"/>
  <c r="BM167" i="57"/>
  <c r="BL167" i="57"/>
  <c r="BK167" i="57"/>
  <c r="BJ167" i="57"/>
  <c r="BI167" i="57"/>
  <c r="BH167" i="57"/>
  <c r="BD167" i="57"/>
  <c r="BP166" i="57"/>
  <c r="BO166" i="57"/>
  <c r="BN166" i="57"/>
  <c r="BM166" i="57"/>
  <c r="BL166" i="57"/>
  <c r="BK166" i="57"/>
  <c r="BJ166" i="57"/>
  <c r="BI166" i="57"/>
  <c r="BH166" i="57"/>
  <c r="BD166" i="57"/>
  <c r="BP165" i="57"/>
  <c r="BO165" i="57"/>
  <c r="BN165" i="57"/>
  <c r="BM165" i="57"/>
  <c r="BL165" i="57"/>
  <c r="BK165" i="57"/>
  <c r="BJ165" i="57"/>
  <c r="BI165" i="57"/>
  <c r="BH165" i="57"/>
  <c r="BD165" i="57"/>
  <c r="BP164" i="57"/>
  <c r="BO164" i="57"/>
  <c r="BN164" i="57"/>
  <c r="BM164" i="57"/>
  <c r="BL164" i="57"/>
  <c r="BK164" i="57"/>
  <c r="BJ164" i="57"/>
  <c r="BI164" i="57"/>
  <c r="BH164" i="57"/>
  <c r="BD164" i="57"/>
  <c r="BP163" i="57"/>
  <c r="BO163" i="57"/>
  <c r="BN163" i="57"/>
  <c r="BM163" i="57"/>
  <c r="BL163" i="57"/>
  <c r="BK163" i="57"/>
  <c r="BJ163" i="57"/>
  <c r="BI163" i="57"/>
  <c r="BH163" i="57"/>
  <c r="BD163" i="57"/>
  <c r="BP162" i="57"/>
  <c r="BO162" i="57"/>
  <c r="BN162" i="57"/>
  <c r="BM162" i="57"/>
  <c r="BL162" i="57"/>
  <c r="BK162" i="57"/>
  <c r="BJ162" i="57"/>
  <c r="BI162" i="57"/>
  <c r="BH162" i="57"/>
  <c r="BD162" i="57"/>
  <c r="BP161" i="57"/>
  <c r="BO161" i="57"/>
  <c r="BN161" i="57"/>
  <c r="BM161" i="57"/>
  <c r="BL161" i="57"/>
  <c r="BK161" i="57"/>
  <c r="BJ161" i="57"/>
  <c r="BI161" i="57"/>
  <c r="BH161" i="57"/>
  <c r="BD161" i="57"/>
  <c r="BP160" i="57"/>
  <c r="BO160" i="57"/>
  <c r="BN160" i="57"/>
  <c r="BM160" i="57"/>
  <c r="BL160" i="57"/>
  <c r="BK160" i="57"/>
  <c r="BJ160" i="57"/>
  <c r="BI160" i="57"/>
  <c r="BH160" i="57"/>
  <c r="BD160" i="57"/>
  <c r="BP159" i="57"/>
  <c r="BO159" i="57"/>
  <c r="BN159" i="57"/>
  <c r="BM159" i="57"/>
  <c r="BL159" i="57"/>
  <c r="BK159" i="57"/>
  <c r="BJ159" i="57"/>
  <c r="BI159" i="57"/>
  <c r="BX159" i="57" s="1"/>
  <c r="BH159" i="57"/>
  <c r="BD159" i="57"/>
  <c r="BP158" i="57"/>
  <c r="BO158" i="57"/>
  <c r="BN158" i="57"/>
  <c r="BM158" i="57"/>
  <c r="BL158" i="57"/>
  <c r="BK158" i="57"/>
  <c r="BJ158" i="57"/>
  <c r="BI158" i="57"/>
  <c r="BH158" i="57"/>
  <c r="BD158" i="57"/>
  <c r="BP157" i="57"/>
  <c r="BO157" i="57"/>
  <c r="BN157" i="57"/>
  <c r="BM157" i="57"/>
  <c r="BL157" i="57"/>
  <c r="BK157" i="57"/>
  <c r="BJ157" i="57"/>
  <c r="BI157" i="57"/>
  <c r="BH157" i="57"/>
  <c r="BD157" i="57"/>
  <c r="BC140" i="57"/>
  <c r="BP138" i="57"/>
  <c r="BO138" i="57"/>
  <c r="BN138" i="57"/>
  <c r="BM138" i="57"/>
  <c r="BL138" i="57"/>
  <c r="BK138" i="57"/>
  <c r="BJ138" i="57"/>
  <c r="BI138" i="57"/>
  <c r="BH138" i="57"/>
  <c r="BD138" i="57"/>
  <c r="BP137" i="57"/>
  <c r="BO137" i="57"/>
  <c r="BN137" i="57"/>
  <c r="BM137" i="57"/>
  <c r="BL137" i="57"/>
  <c r="BK137" i="57"/>
  <c r="BJ137" i="57"/>
  <c r="BI137" i="57"/>
  <c r="BH137" i="57"/>
  <c r="BD137" i="57"/>
  <c r="BP136" i="57"/>
  <c r="BO136" i="57"/>
  <c r="BN136" i="57"/>
  <c r="BM136" i="57"/>
  <c r="BL136" i="57"/>
  <c r="BK136" i="57"/>
  <c r="BJ136" i="57"/>
  <c r="BI136" i="57"/>
  <c r="BH136" i="57"/>
  <c r="BD136" i="57"/>
  <c r="BP135" i="57"/>
  <c r="BO135" i="57"/>
  <c r="BN135" i="57"/>
  <c r="BM135" i="57"/>
  <c r="BL135" i="57"/>
  <c r="BK135" i="57"/>
  <c r="BJ135" i="57"/>
  <c r="BI135" i="57"/>
  <c r="BH135" i="57"/>
  <c r="BD135" i="57"/>
  <c r="BP134" i="57"/>
  <c r="BO134" i="57"/>
  <c r="BN134" i="57"/>
  <c r="BM134" i="57"/>
  <c r="BL134" i="57"/>
  <c r="BK134" i="57"/>
  <c r="BJ134" i="57"/>
  <c r="BI134" i="57"/>
  <c r="BH134" i="57"/>
  <c r="BD134" i="57"/>
  <c r="BP133" i="57"/>
  <c r="BO133" i="57"/>
  <c r="BN133" i="57"/>
  <c r="BM133" i="57"/>
  <c r="BL133" i="57"/>
  <c r="BK133" i="57"/>
  <c r="BJ133" i="57"/>
  <c r="BI133" i="57"/>
  <c r="BH133" i="57"/>
  <c r="BD133" i="57"/>
  <c r="BP132" i="57"/>
  <c r="BO132" i="57"/>
  <c r="BN132" i="57"/>
  <c r="BM132" i="57"/>
  <c r="BL132" i="57"/>
  <c r="BK132" i="57"/>
  <c r="BJ132" i="57"/>
  <c r="BI132" i="57"/>
  <c r="BH132" i="57"/>
  <c r="BD132" i="57"/>
  <c r="BP131" i="57"/>
  <c r="BO131" i="57"/>
  <c r="BN131" i="57"/>
  <c r="BM131" i="57"/>
  <c r="BL131" i="57"/>
  <c r="BK131" i="57"/>
  <c r="BJ131" i="57"/>
  <c r="BI131" i="57"/>
  <c r="BH131" i="57"/>
  <c r="BD131" i="57"/>
  <c r="BP130" i="57"/>
  <c r="BO130" i="57"/>
  <c r="BN130" i="57"/>
  <c r="BM130" i="57"/>
  <c r="BL130" i="57"/>
  <c r="BK130" i="57"/>
  <c r="BJ130" i="57"/>
  <c r="BI130" i="57"/>
  <c r="BH130" i="57"/>
  <c r="BD130" i="57"/>
  <c r="BP129" i="57"/>
  <c r="BO129" i="57"/>
  <c r="BN129" i="57"/>
  <c r="BM129" i="57"/>
  <c r="BL129" i="57"/>
  <c r="BK129" i="57"/>
  <c r="BJ129" i="57"/>
  <c r="BI129" i="57"/>
  <c r="BH129" i="57"/>
  <c r="BD129" i="57"/>
  <c r="BP128" i="57"/>
  <c r="BO128" i="57"/>
  <c r="BN128" i="57"/>
  <c r="BM128" i="57"/>
  <c r="BL128" i="57"/>
  <c r="BK128" i="57"/>
  <c r="BJ128" i="57"/>
  <c r="BI128" i="57"/>
  <c r="BH128" i="57"/>
  <c r="BD128" i="57"/>
  <c r="BP127" i="57"/>
  <c r="BO127" i="57"/>
  <c r="BN127" i="57"/>
  <c r="BM127" i="57"/>
  <c r="BL127" i="57"/>
  <c r="BK127" i="57"/>
  <c r="BJ127" i="57"/>
  <c r="BI127" i="57"/>
  <c r="BH127" i="57"/>
  <c r="BD127" i="57"/>
  <c r="BC110" i="57"/>
  <c r="BP108" i="57"/>
  <c r="BO108" i="57"/>
  <c r="BN108" i="57"/>
  <c r="BM108" i="57"/>
  <c r="BL108" i="57"/>
  <c r="BK108" i="57"/>
  <c r="BJ108" i="57"/>
  <c r="BI108" i="57"/>
  <c r="BH108" i="57"/>
  <c r="BD108" i="57"/>
  <c r="BP107" i="57"/>
  <c r="BO107" i="57"/>
  <c r="BN107" i="57"/>
  <c r="BM107" i="57"/>
  <c r="BL107" i="57"/>
  <c r="BK107" i="57"/>
  <c r="BJ107" i="57"/>
  <c r="BI107" i="57"/>
  <c r="BH107" i="57"/>
  <c r="BD107" i="57"/>
  <c r="BP106" i="57"/>
  <c r="BO106" i="57"/>
  <c r="BN106" i="57"/>
  <c r="BM106" i="57"/>
  <c r="BL106" i="57"/>
  <c r="BK106" i="57"/>
  <c r="BJ106" i="57"/>
  <c r="BI106" i="57"/>
  <c r="BH106" i="57"/>
  <c r="BD106" i="57"/>
  <c r="BP105" i="57"/>
  <c r="BO105" i="57"/>
  <c r="BN105" i="57"/>
  <c r="BM105" i="57"/>
  <c r="BL105" i="57"/>
  <c r="BK105" i="57"/>
  <c r="BJ105" i="57"/>
  <c r="BI105" i="57"/>
  <c r="BH105" i="57"/>
  <c r="BD105" i="57"/>
  <c r="BP104" i="57"/>
  <c r="BO104" i="57"/>
  <c r="BN104" i="57"/>
  <c r="BM104" i="57"/>
  <c r="BL104" i="57"/>
  <c r="BK104" i="57"/>
  <c r="BJ104" i="57"/>
  <c r="BI104" i="57"/>
  <c r="BH104" i="57"/>
  <c r="BD104" i="57"/>
  <c r="BP103" i="57"/>
  <c r="BO103" i="57"/>
  <c r="BN103" i="57"/>
  <c r="BM103" i="57"/>
  <c r="BL103" i="57"/>
  <c r="BK103" i="57"/>
  <c r="BJ103" i="57"/>
  <c r="BI103" i="57"/>
  <c r="BH103" i="57"/>
  <c r="BD103" i="57"/>
  <c r="BP102" i="57"/>
  <c r="BO102" i="57"/>
  <c r="BN102" i="57"/>
  <c r="BM102" i="57"/>
  <c r="BL102" i="57"/>
  <c r="BK102" i="57"/>
  <c r="BJ102" i="57"/>
  <c r="BI102" i="57"/>
  <c r="BH102" i="57"/>
  <c r="BD102" i="57"/>
  <c r="BP101" i="57"/>
  <c r="BO101" i="57"/>
  <c r="BN101" i="57"/>
  <c r="BM101" i="57"/>
  <c r="BL101" i="57"/>
  <c r="BK101" i="57"/>
  <c r="BJ101" i="57"/>
  <c r="BI101" i="57"/>
  <c r="BH101" i="57"/>
  <c r="BG101" i="57" s="1"/>
  <c r="BD101" i="57"/>
  <c r="BP100" i="57"/>
  <c r="BO100" i="57"/>
  <c r="BN100" i="57"/>
  <c r="BM100" i="57"/>
  <c r="BL100" i="57"/>
  <c r="BK100" i="57"/>
  <c r="BJ100" i="57"/>
  <c r="BI100" i="57"/>
  <c r="BH100" i="57"/>
  <c r="BD100" i="57"/>
  <c r="BP99" i="57"/>
  <c r="BO99" i="57"/>
  <c r="BN99" i="57"/>
  <c r="BM99" i="57"/>
  <c r="BL99" i="57"/>
  <c r="BK99" i="57"/>
  <c r="BJ99" i="57"/>
  <c r="BI99" i="57"/>
  <c r="BH99" i="57"/>
  <c r="BD99" i="57"/>
  <c r="BP98" i="57"/>
  <c r="BO98" i="57"/>
  <c r="BN98" i="57"/>
  <c r="BM98" i="57"/>
  <c r="BL98" i="57"/>
  <c r="BK98" i="57"/>
  <c r="BJ98" i="57"/>
  <c r="BI98" i="57"/>
  <c r="BH98" i="57"/>
  <c r="BS98" i="57" s="1"/>
  <c r="BD98" i="57"/>
  <c r="BP97" i="57"/>
  <c r="BO97" i="57"/>
  <c r="BN97" i="57"/>
  <c r="BM97" i="57"/>
  <c r="BL97" i="57"/>
  <c r="BK97" i="57"/>
  <c r="BJ97" i="57"/>
  <c r="BI97" i="57"/>
  <c r="BH97" i="57"/>
  <c r="BD97" i="57"/>
  <c r="BC80" i="57"/>
  <c r="BP78" i="57"/>
  <c r="BO78" i="57"/>
  <c r="BN78" i="57"/>
  <c r="BM78" i="57"/>
  <c r="BL78" i="57"/>
  <c r="BK78" i="57"/>
  <c r="BJ78" i="57"/>
  <c r="BI78" i="57"/>
  <c r="BH78" i="57"/>
  <c r="BD78" i="57"/>
  <c r="BP77" i="57"/>
  <c r="BO77" i="57"/>
  <c r="BN77" i="57"/>
  <c r="BM77" i="57"/>
  <c r="BL77" i="57"/>
  <c r="BK77" i="57"/>
  <c r="BJ77" i="57"/>
  <c r="BI77" i="57"/>
  <c r="BH77" i="57"/>
  <c r="BD77" i="57"/>
  <c r="BP76" i="57"/>
  <c r="BO76" i="57"/>
  <c r="BN76" i="57"/>
  <c r="BM76" i="57"/>
  <c r="BL76" i="57"/>
  <c r="BK76" i="57"/>
  <c r="BJ76" i="57"/>
  <c r="BI76" i="57"/>
  <c r="BH76" i="57"/>
  <c r="BD76" i="57"/>
  <c r="BP75" i="57"/>
  <c r="BO75" i="57"/>
  <c r="BN75" i="57"/>
  <c r="BM75" i="57"/>
  <c r="BL75" i="57"/>
  <c r="BK75" i="57"/>
  <c r="BJ75" i="57"/>
  <c r="BI75" i="57"/>
  <c r="BH75" i="57"/>
  <c r="BD75" i="57"/>
  <c r="BP74" i="57"/>
  <c r="BO74" i="57"/>
  <c r="BN74" i="57"/>
  <c r="BM74" i="57"/>
  <c r="BL74" i="57"/>
  <c r="BK74" i="57"/>
  <c r="BJ74" i="57"/>
  <c r="BI74" i="57"/>
  <c r="BH74" i="57"/>
  <c r="BD74" i="57"/>
  <c r="BP73" i="57"/>
  <c r="BO73" i="57"/>
  <c r="BN73" i="57"/>
  <c r="BM73" i="57"/>
  <c r="BL73" i="57"/>
  <c r="BK73" i="57"/>
  <c r="BJ73" i="57"/>
  <c r="BI73" i="57"/>
  <c r="BH73" i="57"/>
  <c r="BD73" i="57"/>
  <c r="BP72" i="57"/>
  <c r="BO72" i="57"/>
  <c r="BN72" i="57"/>
  <c r="BX72" i="57" s="1"/>
  <c r="BM72" i="57"/>
  <c r="BL72" i="57"/>
  <c r="BK72" i="57"/>
  <c r="BJ72" i="57"/>
  <c r="BI72" i="57"/>
  <c r="BH72" i="57"/>
  <c r="BD72" i="57"/>
  <c r="BP71" i="57"/>
  <c r="BO71" i="57"/>
  <c r="BN71" i="57"/>
  <c r="BM71" i="57"/>
  <c r="BL71" i="57"/>
  <c r="BK71" i="57"/>
  <c r="BJ71" i="57"/>
  <c r="BI71" i="57"/>
  <c r="BH71" i="57"/>
  <c r="BD71" i="57"/>
  <c r="BP70" i="57"/>
  <c r="BO70" i="57"/>
  <c r="BN70" i="57"/>
  <c r="BM70" i="57"/>
  <c r="BL70" i="57"/>
  <c r="BK70" i="57"/>
  <c r="BJ70" i="57"/>
  <c r="BI70" i="57"/>
  <c r="BH70" i="57"/>
  <c r="BD70" i="57"/>
  <c r="BP69" i="57"/>
  <c r="BO69" i="57"/>
  <c r="BN69" i="57"/>
  <c r="BM69" i="57"/>
  <c r="BL69" i="57"/>
  <c r="BK69" i="57"/>
  <c r="BJ69" i="57"/>
  <c r="BI69" i="57"/>
  <c r="BH69" i="57"/>
  <c r="BS69" i="57" s="1"/>
  <c r="BD69" i="57"/>
  <c r="BP68" i="57"/>
  <c r="BO68" i="57"/>
  <c r="BN68" i="57"/>
  <c r="BM68" i="57"/>
  <c r="BL68" i="57"/>
  <c r="BK68" i="57"/>
  <c r="BJ68" i="57"/>
  <c r="BI68" i="57"/>
  <c r="BH68" i="57"/>
  <c r="BD68" i="57"/>
  <c r="BP67" i="57"/>
  <c r="BO67" i="57"/>
  <c r="BN67" i="57"/>
  <c r="BM67" i="57"/>
  <c r="BL67" i="57"/>
  <c r="BK67" i="57"/>
  <c r="BJ67" i="57"/>
  <c r="BI67" i="57"/>
  <c r="BH67" i="57"/>
  <c r="BD67" i="57"/>
  <c r="BC50" i="57"/>
  <c r="BP48" i="57"/>
  <c r="BO48" i="57"/>
  <c r="BN48" i="57"/>
  <c r="BM48" i="57"/>
  <c r="BL48" i="57"/>
  <c r="BK48" i="57"/>
  <c r="BJ48" i="57"/>
  <c r="BI48" i="57"/>
  <c r="BH48" i="57"/>
  <c r="BD48" i="57"/>
  <c r="BP47" i="57"/>
  <c r="BO47" i="57"/>
  <c r="BN47" i="57"/>
  <c r="BM47" i="57"/>
  <c r="BL47" i="57"/>
  <c r="BK47" i="57"/>
  <c r="BJ47" i="57"/>
  <c r="BI47" i="57"/>
  <c r="BH47" i="57"/>
  <c r="BD47" i="57"/>
  <c r="BP46" i="57"/>
  <c r="BO46" i="57"/>
  <c r="BN46" i="57"/>
  <c r="BM46" i="57"/>
  <c r="BL46" i="57"/>
  <c r="BK46" i="57"/>
  <c r="BJ46" i="57"/>
  <c r="BI46" i="57"/>
  <c r="BH46" i="57"/>
  <c r="BD46" i="57"/>
  <c r="BP45" i="57"/>
  <c r="BO45" i="57"/>
  <c r="BN45" i="57"/>
  <c r="BM45" i="57"/>
  <c r="BL45" i="57"/>
  <c r="BK45" i="57"/>
  <c r="BJ45" i="57"/>
  <c r="BI45" i="57"/>
  <c r="BH45" i="57"/>
  <c r="BD45" i="57"/>
  <c r="BP44" i="57"/>
  <c r="BO44" i="57"/>
  <c r="BN44" i="57"/>
  <c r="BM44" i="57"/>
  <c r="BL44" i="57"/>
  <c r="BK44" i="57"/>
  <c r="BJ44" i="57"/>
  <c r="BI44" i="57"/>
  <c r="BH44" i="57"/>
  <c r="BD44" i="57"/>
  <c r="BP43" i="57"/>
  <c r="BO43" i="57"/>
  <c r="BN43" i="57"/>
  <c r="BM43" i="57"/>
  <c r="BL43" i="57"/>
  <c r="BK43" i="57"/>
  <c r="BJ43" i="57"/>
  <c r="BI43" i="57"/>
  <c r="BH43" i="57"/>
  <c r="BD43" i="57"/>
  <c r="BP42" i="57"/>
  <c r="BO42" i="57"/>
  <c r="BN42" i="57"/>
  <c r="BM42" i="57"/>
  <c r="BL42" i="57"/>
  <c r="BK42" i="57"/>
  <c r="BJ42" i="57"/>
  <c r="BI42" i="57"/>
  <c r="BH42" i="57"/>
  <c r="BD42" i="57"/>
  <c r="BP41" i="57"/>
  <c r="BO41" i="57"/>
  <c r="BN41" i="57"/>
  <c r="BM41" i="57"/>
  <c r="BL41" i="57"/>
  <c r="BK41" i="57"/>
  <c r="BJ41" i="57"/>
  <c r="BI41" i="57"/>
  <c r="BH41" i="57"/>
  <c r="BD41" i="57"/>
  <c r="BP40" i="57"/>
  <c r="BO40" i="57"/>
  <c r="BG40" i="57" s="1"/>
  <c r="BN40" i="57"/>
  <c r="BM40" i="57"/>
  <c r="BL40" i="57"/>
  <c r="BK40" i="57"/>
  <c r="BJ40" i="57"/>
  <c r="BI40" i="57"/>
  <c r="BH40" i="57"/>
  <c r="BD40" i="57"/>
  <c r="BP39" i="57"/>
  <c r="BO39" i="57"/>
  <c r="BN39" i="57"/>
  <c r="BM39" i="57"/>
  <c r="BL39" i="57"/>
  <c r="BK39" i="57"/>
  <c r="BJ39" i="57"/>
  <c r="BI39" i="57"/>
  <c r="BH39" i="57"/>
  <c r="BD39" i="57"/>
  <c r="BP38" i="57"/>
  <c r="BO38" i="57"/>
  <c r="BN38" i="57"/>
  <c r="BM38" i="57"/>
  <c r="BL38" i="57"/>
  <c r="BK38" i="57"/>
  <c r="BJ38" i="57"/>
  <c r="BI38" i="57"/>
  <c r="BH38" i="57"/>
  <c r="BD38" i="57"/>
  <c r="BP37" i="57"/>
  <c r="BO37" i="57"/>
  <c r="BN37" i="57"/>
  <c r="BM37" i="57"/>
  <c r="BL37" i="57"/>
  <c r="BK37" i="57"/>
  <c r="BJ37" i="57"/>
  <c r="BI37" i="57"/>
  <c r="BX37" i="57" s="1"/>
  <c r="BH37" i="57"/>
  <c r="BD37" i="57"/>
  <c r="BC20" i="57"/>
  <c r="BP18" i="57"/>
  <c r="BO18" i="57"/>
  <c r="BN18" i="57"/>
  <c r="BM18" i="57"/>
  <c r="BL18" i="57"/>
  <c r="BK18" i="57"/>
  <c r="BJ18" i="57"/>
  <c r="BI18" i="57"/>
  <c r="BH18" i="57"/>
  <c r="BD18" i="57"/>
  <c r="BP17" i="57"/>
  <c r="BO17" i="57"/>
  <c r="BN17" i="57"/>
  <c r="BM17" i="57"/>
  <c r="BL17" i="57"/>
  <c r="BK17" i="57"/>
  <c r="BJ17" i="57"/>
  <c r="BI17" i="57"/>
  <c r="BH17" i="57"/>
  <c r="BD17" i="57"/>
  <c r="BP16" i="57"/>
  <c r="BO16" i="57"/>
  <c r="BN16" i="57"/>
  <c r="BM16" i="57"/>
  <c r="BL16" i="57"/>
  <c r="BK16" i="57"/>
  <c r="BJ16" i="57"/>
  <c r="BI16" i="57"/>
  <c r="BH16" i="57"/>
  <c r="BD16" i="57"/>
  <c r="BP15" i="57"/>
  <c r="BO15" i="57"/>
  <c r="BN15" i="57"/>
  <c r="BM15" i="57"/>
  <c r="BL15" i="57"/>
  <c r="BK15" i="57"/>
  <c r="BJ15" i="57"/>
  <c r="BI15" i="57"/>
  <c r="BH15" i="57"/>
  <c r="BD15" i="57"/>
  <c r="BP14" i="57"/>
  <c r="BO14" i="57"/>
  <c r="BN14" i="57"/>
  <c r="BM14" i="57"/>
  <c r="BL14" i="57"/>
  <c r="BK14" i="57"/>
  <c r="BJ14" i="57"/>
  <c r="BI14" i="57"/>
  <c r="BH14" i="57"/>
  <c r="BD14" i="57"/>
  <c r="BP13" i="57"/>
  <c r="BO13" i="57"/>
  <c r="BN13" i="57"/>
  <c r="BM13" i="57"/>
  <c r="BL13" i="57"/>
  <c r="BK13" i="57"/>
  <c r="BJ13" i="57"/>
  <c r="BI13" i="57"/>
  <c r="BH13" i="57"/>
  <c r="BD13" i="57"/>
  <c r="BP12" i="57"/>
  <c r="BO12" i="57"/>
  <c r="BN12" i="57"/>
  <c r="BM12" i="57"/>
  <c r="BL12" i="57"/>
  <c r="BK12" i="57"/>
  <c r="BJ12" i="57"/>
  <c r="BI12" i="57"/>
  <c r="BH12" i="57"/>
  <c r="BD12" i="57"/>
  <c r="BP11" i="57"/>
  <c r="BO11" i="57"/>
  <c r="BN11" i="57"/>
  <c r="BM11" i="57"/>
  <c r="BL11" i="57"/>
  <c r="BK11" i="57"/>
  <c r="BJ11" i="57"/>
  <c r="BI11" i="57"/>
  <c r="BH11" i="57"/>
  <c r="BD11" i="57"/>
  <c r="BP10" i="57"/>
  <c r="BO10" i="57"/>
  <c r="BN10" i="57"/>
  <c r="BM10" i="57"/>
  <c r="BL10" i="57"/>
  <c r="BK10" i="57"/>
  <c r="BJ10" i="57"/>
  <c r="BI10" i="57"/>
  <c r="BH10" i="57"/>
  <c r="BD10" i="57"/>
  <c r="BP9" i="57"/>
  <c r="BO9" i="57"/>
  <c r="BN9" i="57"/>
  <c r="BM9" i="57"/>
  <c r="BL9" i="57"/>
  <c r="BK9" i="57"/>
  <c r="BJ9" i="57"/>
  <c r="BI9" i="57"/>
  <c r="BH9" i="57"/>
  <c r="BD9" i="57"/>
  <c r="BP8" i="57"/>
  <c r="BO8" i="57"/>
  <c r="BF8" i="57"/>
  <c r="BN8" i="57"/>
  <c r="BM8" i="57"/>
  <c r="BL8" i="57"/>
  <c r="BK8" i="57"/>
  <c r="BJ8" i="57"/>
  <c r="BI8" i="57"/>
  <c r="BH8" i="57"/>
  <c r="BD8" i="57"/>
  <c r="BP7" i="57"/>
  <c r="BO7" i="57"/>
  <c r="BN7" i="57"/>
  <c r="BM7" i="57"/>
  <c r="BL7" i="57"/>
  <c r="BK7" i="57"/>
  <c r="BJ7" i="57"/>
  <c r="BI7" i="57"/>
  <c r="BH7" i="57"/>
  <c r="BD7" i="57"/>
  <c r="BC290" i="55"/>
  <c r="BP288" i="55"/>
  <c r="BO288" i="55"/>
  <c r="BN288" i="55"/>
  <c r="BM288" i="55"/>
  <c r="BL288" i="55"/>
  <c r="BK288" i="55"/>
  <c r="BJ288" i="55"/>
  <c r="BI288" i="55"/>
  <c r="BH288" i="55"/>
  <c r="BD288" i="55"/>
  <c r="BP287" i="55"/>
  <c r="BO287" i="55"/>
  <c r="BN287" i="55"/>
  <c r="BM287" i="55"/>
  <c r="BL287" i="55"/>
  <c r="BK287" i="55"/>
  <c r="BJ287" i="55"/>
  <c r="BI287" i="55"/>
  <c r="BH287" i="55"/>
  <c r="BD287" i="55"/>
  <c r="BP286" i="55"/>
  <c r="BO286" i="55"/>
  <c r="BN286" i="55"/>
  <c r="BM286" i="55"/>
  <c r="BL286" i="55"/>
  <c r="BK286" i="55"/>
  <c r="BJ286" i="55"/>
  <c r="BI286" i="55"/>
  <c r="BH286" i="55"/>
  <c r="BW286" i="55" s="1"/>
  <c r="BD286" i="55"/>
  <c r="BP285" i="55"/>
  <c r="BO285" i="55"/>
  <c r="BN285" i="55"/>
  <c r="BM285" i="55"/>
  <c r="BL285" i="55"/>
  <c r="BK285" i="55"/>
  <c r="BJ285" i="55"/>
  <c r="BI285" i="55"/>
  <c r="BH285" i="55"/>
  <c r="BD285" i="55"/>
  <c r="BP284" i="55"/>
  <c r="BO284" i="55"/>
  <c r="BN284" i="55"/>
  <c r="BM284" i="55"/>
  <c r="BL284" i="55"/>
  <c r="BK284" i="55"/>
  <c r="BJ284" i="55"/>
  <c r="BI284" i="55"/>
  <c r="BH284" i="55"/>
  <c r="BD284" i="55"/>
  <c r="BP283" i="55"/>
  <c r="BO283" i="55"/>
  <c r="BN283" i="55"/>
  <c r="BM283" i="55"/>
  <c r="BL283" i="55"/>
  <c r="BK283" i="55"/>
  <c r="BJ283" i="55"/>
  <c r="BI283" i="55"/>
  <c r="BH283" i="55"/>
  <c r="BD283" i="55"/>
  <c r="BP282" i="55"/>
  <c r="BO282" i="55"/>
  <c r="BN282" i="55"/>
  <c r="BM282" i="55"/>
  <c r="BL282" i="55"/>
  <c r="BK282" i="55"/>
  <c r="BJ282" i="55"/>
  <c r="BI282" i="55"/>
  <c r="BH282" i="55"/>
  <c r="BD282" i="55"/>
  <c r="BP281" i="55"/>
  <c r="BO281" i="55"/>
  <c r="BN281" i="55"/>
  <c r="BM281" i="55"/>
  <c r="BL281" i="55"/>
  <c r="BK281" i="55"/>
  <c r="BJ281" i="55"/>
  <c r="BI281" i="55"/>
  <c r="BH281" i="55"/>
  <c r="BD281" i="55"/>
  <c r="BP280" i="55"/>
  <c r="BO280" i="55"/>
  <c r="BN280" i="55"/>
  <c r="BM280" i="55"/>
  <c r="BL280" i="55"/>
  <c r="BK280" i="55"/>
  <c r="BJ280" i="55"/>
  <c r="BI280" i="55"/>
  <c r="BH280" i="55"/>
  <c r="BD280" i="55"/>
  <c r="BP279" i="55"/>
  <c r="BO279" i="55"/>
  <c r="BN279" i="55"/>
  <c r="BM279" i="55"/>
  <c r="BL279" i="55"/>
  <c r="BK279" i="55"/>
  <c r="BJ279" i="55"/>
  <c r="BI279" i="55"/>
  <c r="BH279" i="55"/>
  <c r="BD279" i="55"/>
  <c r="BP278" i="55"/>
  <c r="BO278" i="55"/>
  <c r="BN278" i="55"/>
  <c r="BM278" i="55"/>
  <c r="BL278" i="55"/>
  <c r="BK278" i="55"/>
  <c r="BJ278" i="55"/>
  <c r="BI278" i="55"/>
  <c r="BH278" i="55"/>
  <c r="BD278" i="55"/>
  <c r="BP277" i="55"/>
  <c r="BO277" i="55"/>
  <c r="BN277" i="55"/>
  <c r="BM277" i="55"/>
  <c r="BL277" i="55"/>
  <c r="BK277" i="55"/>
  <c r="BJ277" i="55"/>
  <c r="BI277" i="55"/>
  <c r="BH277" i="55"/>
  <c r="BD277" i="55"/>
  <c r="BC260" i="55"/>
  <c r="BP258" i="55"/>
  <c r="BO258" i="55"/>
  <c r="BN258" i="55"/>
  <c r="BM258" i="55"/>
  <c r="BL258" i="55"/>
  <c r="BK258" i="55"/>
  <c r="BJ258" i="55"/>
  <c r="BI258" i="55"/>
  <c r="BH258" i="55"/>
  <c r="BD258" i="55"/>
  <c r="BP257" i="55"/>
  <c r="BO257" i="55"/>
  <c r="BN257" i="55"/>
  <c r="BM257" i="55"/>
  <c r="BL257" i="55"/>
  <c r="BK257" i="55"/>
  <c r="BJ257" i="55"/>
  <c r="BI257" i="55"/>
  <c r="BH257" i="55"/>
  <c r="BD257" i="55"/>
  <c r="BP256" i="55"/>
  <c r="BO256" i="55"/>
  <c r="BN256" i="55"/>
  <c r="BM256" i="55"/>
  <c r="BL256" i="55"/>
  <c r="BK256" i="55"/>
  <c r="BJ256" i="55"/>
  <c r="BI256" i="55"/>
  <c r="BH256" i="55"/>
  <c r="BD256" i="55"/>
  <c r="BP255" i="55"/>
  <c r="BO255" i="55"/>
  <c r="BN255" i="55"/>
  <c r="BM255" i="55"/>
  <c r="BL255" i="55"/>
  <c r="BK255" i="55"/>
  <c r="BJ255" i="55"/>
  <c r="BI255" i="55"/>
  <c r="BH255" i="55"/>
  <c r="BD255" i="55"/>
  <c r="BP254" i="55"/>
  <c r="BO254" i="55"/>
  <c r="BN254" i="55"/>
  <c r="BM254" i="55"/>
  <c r="BL254" i="55"/>
  <c r="BK254" i="55"/>
  <c r="BJ254" i="55"/>
  <c r="BI254" i="55"/>
  <c r="BH254" i="55"/>
  <c r="BD254" i="55"/>
  <c r="BP253" i="55"/>
  <c r="BO253" i="55"/>
  <c r="BN253" i="55"/>
  <c r="BM253" i="55"/>
  <c r="BL253" i="55"/>
  <c r="BK253" i="55"/>
  <c r="BJ253" i="55"/>
  <c r="BI253" i="55"/>
  <c r="BH253" i="55"/>
  <c r="BD253" i="55"/>
  <c r="BP252" i="55"/>
  <c r="BO252" i="55"/>
  <c r="BN252" i="55"/>
  <c r="BM252" i="55"/>
  <c r="BL252" i="55"/>
  <c r="BK252" i="55"/>
  <c r="BJ252" i="55"/>
  <c r="BI252" i="55"/>
  <c r="BH252" i="55"/>
  <c r="BD252" i="55"/>
  <c r="BP251" i="55"/>
  <c r="BO251" i="55"/>
  <c r="BN251" i="55"/>
  <c r="BM251" i="55"/>
  <c r="BL251" i="55"/>
  <c r="BK251" i="55"/>
  <c r="BJ251" i="55"/>
  <c r="BI251" i="55"/>
  <c r="BH251" i="55"/>
  <c r="BD251" i="55"/>
  <c r="BP250" i="55"/>
  <c r="BO250" i="55"/>
  <c r="BN250" i="55"/>
  <c r="BM250" i="55"/>
  <c r="BL250" i="55"/>
  <c r="BK250" i="55"/>
  <c r="BJ250" i="55"/>
  <c r="BI250" i="55"/>
  <c r="BH250" i="55"/>
  <c r="BD250" i="55"/>
  <c r="BP249" i="55"/>
  <c r="BO249" i="55"/>
  <c r="BN249" i="55"/>
  <c r="BM249" i="55"/>
  <c r="BL249" i="55"/>
  <c r="BK249" i="55"/>
  <c r="BJ249" i="55"/>
  <c r="BI249" i="55"/>
  <c r="BH249" i="55"/>
  <c r="BD249" i="55"/>
  <c r="BP248" i="55"/>
  <c r="BO248" i="55"/>
  <c r="BN248" i="55"/>
  <c r="BM248" i="55"/>
  <c r="BL248" i="55"/>
  <c r="BK248" i="55"/>
  <c r="BJ248" i="55"/>
  <c r="BI248" i="55"/>
  <c r="BH248" i="55"/>
  <c r="BD248" i="55"/>
  <c r="BP247" i="55"/>
  <c r="BO247" i="55"/>
  <c r="BN247" i="55"/>
  <c r="BM247" i="55"/>
  <c r="BL247" i="55"/>
  <c r="BK247" i="55"/>
  <c r="BJ247" i="55"/>
  <c r="BI247" i="55"/>
  <c r="BH247" i="55"/>
  <c r="BD247" i="55"/>
  <c r="BC230" i="55"/>
  <c r="BP228" i="55"/>
  <c r="BO228" i="55"/>
  <c r="BN228" i="55"/>
  <c r="BM228" i="55"/>
  <c r="BL228" i="55"/>
  <c r="BK228" i="55"/>
  <c r="BJ228" i="55"/>
  <c r="BI228" i="55"/>
  <c r="BH228" i="55"/>
  <c r="BD228" i="55"/>
  <c r="BP227" i="55"/>
  <c r="BO227" i="55"/>
  <c r="BN227" i="55"/>
  <c r="BM227" i="55"/>
  <c r="BL227" i="55"/>
  <c r="BK227" i="55"/>
  <c r="BJ227" i="55"/>
  <c r="BI227" i="55"/>
  <c r="BH227" i="55"/>
  <c r="BD227" i="55"/>
  <c r="BP226" i="55"/>
  <c r="BO226" i="55"/>
  <c r="BN226" i="55"/>
  <c r="BM226" i="55"/>
  <c r="BL226" i="55"/>
  <c r="BK226" i="55"/>
  <c r="BJ226" i="55"/>
  <c r="BI226" i="55"/>
  <c r="BH226" i="55"/>
  <c r="BD226" i="55"/>
  <c r="BP225" i="55"/>
  <c r="BO225" i="55"/>
  <c r="BN225" i="55"/>
  <c r="BM225" i="55"/>
  <c r="BL225" i="55"/>
  <c r="BK225" i="55"/>
  <c r="BJ225" i="55"/>
  <c r="BI225" i="55"/>
  <c r="BH225" i="55"/>
  <c r="BD225" i="55"/>
  <c r="BP224" i="55"/>
  <c r="BO224" i="55"/>
  <c r="BN224" i="55"/>
  <c r="BM224" i="55"/>
  <c r="BL224" i="55"/>
  <c r="BK224" i="55"/>
  <c r="BJ224" i="55"/>
  <c r="BI224" i="55"/>
  <c r="BH224" i="55"/>
  <c r="BD224" i="55"/>
  <c r="BP223" i="55"/>
  <c r="BO223" i="55"/>
  <c r="BN223" i="55"/>
  <c r="BM223" i="55"/>
  <c r="BL223" i="55"/>
  <c r="BK223" i="55"/>
  <c r="BJ223" i="55"/>
  <c r="BI223" i="55"/>
  <c r="BH223" i="55"/>
  <c r="BD223" i="55"/>
  <c r="BP222" i="55"/>
  <c r="BO222" i="55"/>
  <c r="BN222" i="55"/>
  <c r="BM222" i="55"/>
  <c r="BL222" i="55"/>
  <c r="BK222" i="55"/>
  <c r="BJ222" i="55"/>
  <c r="BI222" i="55"/>
  <c r="BH222" i="55"/>
  <c r="BD222" i="55"/>
  <c r="BP221" i="55"/>
  <c r="BO221" i="55"/>
  <c r="BN221" i="55"/>
  <c r="BM221" i="55"/>
  <c r="BL221" i="55"/>
  <c r="BK221" i="55"/>
  <c r="BJ221" i="55"/>
  <c r="BI221" i="55"/>
  <c r="BH221" i="55"/>
  <c r="BD221" i="55"/>
  <c r="BP220" i="55"/>
  <c r="BO220" i="55"/>
  <c r="BN220" i="55"/>
  <c r="BM220" i="55"/>
  <c r="BL220" i="55"/>
  <c r="BK220" i="55"/>
  <c r="BJ220" i="55"/>
  <c r="BI220" i="55"/>
  <c r="BH220" i="55"/>
  <c r="BD220" i="55"/>
  <c r="BP219" i="55"/>
  <c r="BO219" i="55"/>
  <c r="BN219" i="55"/>
  <c r="BM219" i="55"/>
  <c r="BL219" i="55"/>
  <c r="BK219" i="55"/>
  <c r="BJ219" i="55"/>
  <c r="BI219" i="55"/>
  <c r="BH219" i="55"/>
  <c r="BD219" i="55"/>
  <c r="BP218" i="55"/>
  <c r="BO218" i="55"/>
  <c r="BN218" i="55"/>
  <c r="BM218" i="55"/>
  <c r="BL218" i="55"/>
  <c r="BK218" i="55"/>
  <c r="BJ218" i="55"/>
  <c r="BI218" i="55"/>
  <c r="BH218" i="55"/>
  <c r="BD218" i="55"/>
  <c r="BP217" i="55"/>
  <c r="BO217" i="55"/>
  <c r="BN217" i="55"/>
  <c r="BM217" i="55"/>
  <c r="BL217" i="55"/>
  <c r="BK217" i="55"/>
  <c r="BJ217" i="55"/>
  <c r="BI217" i="55"/>
  <c r="BH217" i="55"/>
  <c r="BD217" i="55"/>
  <c r="BC200" i="55"/>
  <c r="BP198" i="55"/>
  <c r="BO198" i="55"/>
  <c r="BN198" i="55"/>
  <c r="BM198" i="55"/>
  <c r="BL198" i="55"/>
  <c r="BK198" i="55"/>
  <c r="BJ198" i="55"/>
  <c r="BI198" i="55"/>
  <c r="BH198" i="55"/>
  <c r="BD198" i="55"/>
  <c r="BP197" i="55"/>
  <c r="BO197" i="55"/>
  <c r="BN197" i="55"/>
  <c r="BM197" i="55"/>
  <c r="BL197" i="55"/>
  <c r="BK197" i="55"/>
  <c r="BJ197" i="55"/>
  <c r="BI197" i="55"/>
  <c r="BH197" i="55"/>
  <c r="BD197" i="55"/>
  <c r="BP196" i="55"/>
  <c r="BO196" i="55"/>
  <c r="BN196" i="55"/>
  <c r="BM196" i="55"/>
  <c r="BL196" i="55"/>
  <c r="BK196" i="55"/>
  <c r="BJ196" i="55"/>
  <c r="BI196" i="55"/>
  <c r="BH196" i="55"/>
  <c r="BD196" i="55"/>
  <c r="BP195" i="55"/>
  <c r="BO195" i="55"/>
  <c r="BN195" i="55"/>
  <c r="BM195" i="55"/>
  <c r="BL195" i="55"/>
  <c r="BK195" i="55"/>
  <c r="BJ195" i="55"/>
  <c r="BI195" i="55"/>
  <c r="BH195" i="55"/>
  <c r="BD195" i="55"/>
  <c r="BP194" i="55"/>
  <c r="BO194" i="55"/>
  <c r="BN194" i="55"/>
  <c r="BM194" i="55"/>
  <c r="BL194" i="55"/>
  <c r="BK194" i="55"/>
  <c r="BJ194" i="55"/>
  <c r="BI194" i="55"/>
  <c r="BH194" i="55"/>
  <c r="BD194" i="55"/>
  <c r="BP193" i="55"/>
  <c r="BO193" i="55"/>
  <c r="BN193" i="55"/>
  <c r="BM193" i="55"/>
  <c r="BL193" i="55"/>
  <c r="BK193" i="55"/>
  <c r="BJ193" i="55"/>
  <c r="BI193" i="55"/>
  <c r="BH193" i="55"/>
  <c r="BD193" i="55"/>
  <c r="BP192" i="55"/>
  <c r="BO192" i="55"/>
  <c r="BN192" i="55"/>
  <c r="BM192" i="55"/>
  <c r="BL192" i="55"/>
  <c r="BK192" i="55"/>
  <c r="BJ192" i="55"/>
  <c r="BI192" i="55"/>
  <c r="BH192" i="55"/>
  <c r="BD192" i="55"/>
  <c r="BP191" i="55"/>
  <c r="BO191" i="55"/>
  <c r="BN191" i="55"/>
  <c r="BM191" i="55"/>
  <c r="BL191" i="55"/>
  <c r="BK191" i="55"/>
  <c r="BJ191" i="55"/>
  <c r="BI191" i="55"/>
  <c r="BH191" i="55"/>
  <c r="BD191" i="55"/>
  <c r="BP190" i="55"/>
  <c r="BO190" i="55"/>
  <c r="BN190" i="55"/>
  <c r="BM190" i="55"/>
  <c r="BL190" i="55"/>
  <c r="BK190" i="55"/>
  <c r="BJ190" i="55"/>
  <c r="BI190" i="55"/>
  <c r="BH190" i="55"/>
  <c r="BD190" i="55"/>
  <c r="BP189" i="55"/>
  <c r="BO189" i="55"/>
  <c r="BN189" i="55"/>
  <c r="BM189" i="55"/>
  <c r="BL189" i="55"/>
  <c r="BK189" i="55"/>
  <c r="BJ189" i="55"/>
  <c r="BI189" i="55"/>
  <c r="BS189" i="55" s="1"/>
  <c r="BH189" i="55"/>
  <c r="BD189" i="55"/>
  <c r="BP188" i="55"/>
  <c r="BO188" i="55"/>
  <c r="BN188" i="55"/>
  <c r="BM188" i="55"/>
  <c r="BL188" i="55"/>
  <c r="BK188" i="55"/>
  <c r="BJ188" i="55"/>
  <c r="BI188" i="55"/>
  <c r="BH188" i="55"/>
  <c r="BD188" i="55"/>
  <c r="BP187" i="55"/>
  <c r="BO187" i="55"/>
  <c r="BN187" i="55"/>
  <c r="BM187" i="55"/>
  <c r="BL187" i="55"/>
  <c r="BK187" i="55"/>
  <c r="BJ187" i="55"/>
  <c r="BI187" i="55"/>
  <c r="BH187" i="55"/>
  <c r="BD187" i="55"/>
  <c r="BC170" i="55"/>
  <c r="BP168" i="55"/>
  <c r="BO168" i="55"/>
  <c r="BN168" i="55"/>
  <c r="BM168" i="55"/>
  <c r="BL168" i="55"/>
  <c r="BK168" i="55"/>
  <c r="BJ168" i="55"/>
  <c r="BI168" i="55"/>
  <c r="BW168" i="55" s="1"/>
  <c r="BH168" i="55"/>
  <c r="BD168" i="55"/>
  <c r="BP167" i="55"/>
  <c r="BO167" i="55"/>
  <c r="BN167" i="55"/>
  <c r="BM167" i="55"/>
  <c r="BL167" i="55"/>
  <c r="BK167" i="55"/>
  <c r="BJ167" i="55"/>
  <c r="BI167" i="55"/>
  <c r="BH167" i="55"/>
  <c r="BD167" i="55"/>
  <c r="BP166" i="55"/>
  <c r="BO166" i="55"/>
  <c r="BN166" i="55"/>
  <c r="BM166" i="55"/>
  <c r="BL166" i="55"/>
  <c r="BK166" i="55"/>
  <c r="BJ166" i="55"/>
  <c r="BI166" i="55"/>
  <c r="BH166" i="55"/>
  <c r="BD166" i="55"/>
  <c r="BP165" i="55"/>
  <c r="BO165" i="55"/>
  <c r="BN165" i="55"/>
  <c r="BM165" i="55"/>
  <c r="BL165" i="55"/>
  <c r="BK165" i="55"/>
  <c r="BJ165" i="55"/>
  <c r="BI165" i="55"/>
  <c r="BH165" i="55"/>
  <c r="BD165" i="55"/>
  <c r="BP164" i="55"/>
  <c r="BO164" i="55"/>
  <c r="BN164" i="55"/>
  <c r="BM164" i="55"/>
  <c r="BL164" i="55"/>
  <c r="BK164" i="55"/>
  <c r="BJ164" i="55"/>
  <c r="BI164" i="55"/>
  <c r="BH164" i="55"/>
  <c r="BD164" i="55"/>
  <c r="BP163" i="55"/>
  <c r="BO163" i="55"/>
  <c r="BN163" i="55"/>
  <c r="BM163" i="55"/>
  <c r="BL163" i="55"/>
  <c r="BK163" i="55"/>
  <c r="BJ163" i="55"/>
  <c r="BI163" i="55"/>
  <c r="BH163" i="55"/>
  <c r="BD163" i="55"/>
  <c r="BP162" i="55"/>
  <c r="BO162" i="55"/>
  <c r="BN162" i="55"/>
  <c r="BM162" i="55"/>
  <c r="BL162" i="55"/>
  <c r="BK162" i="55"/>
  <c r="BJ162" i="55"/>
  <c r="BI162" i="55"/>
  <c r="BH162" i="55"/>
  <c r="BD162" i="55"/>
  <c r="BP161" i="55"/>
  <c r="BO161" i="55"/>
  <c r="BN161" i="55"/>
  <c r="BM161" i="55"/>
  <c r="BL161" i="55"/>
  <c r="BK161" i="55"/>
  <c r="BJ161" i="55"/>
  <c r="BI161" i="55"/>
  <c r="BH161" i="55"/>
  <c r="BD161" i="55"/>
  <c r="BP160" i="55"/>
  <c r="BO160" i="55"/>
  <c r="BN160" i="55"/>
  <c r="BM160" i="55"/>
  <c r="BL160" i="55"/>
  <c r="BK160" i="55"/>
  <c r="BJ160" i="55"/>
  <c r="BI160" i="55"/>
  <c r="BH160" i="55"/>
  <c r="BD160" i="55"/>
  <c r="BP159" i="55"/>
  <c r="BO159" i="55"/>
  <c r="BN159" i="55"/>
  <c r="BM159" i="55"/>
  <c r="BL159" i="55"/>
  <c r="BK159" i="55"/>
  <c r="BJ159" i="55"/>
  <c r="BI159" i="55"/>
  <c r="BH159" i="55"/>
  <c r="BD159" i="55"/>
  <c r="BP158" i="55"/>
  <c r="BO158" i="55"/>
  <c r="BN158" i="55"/>
  <c r="BM158" i="55"/>
  <c r="BL158" i="55"/>
  <c r="BK158" i="55"/>
  <c r="BJ158" i="55"/>
  <c r="BI158" i="55"/>
  <c r="BH158" i="55"/>
  <c r="BD158" i="55"/>
  <c r="BP157" i="55"/>
  <c r="BO157" i="55"/>
  <c r="BN157" i="55"/>
  <c r="BM157" i="55"/>
  <c r="BL157" i="55"/>
  <c r="BK157" i="55"/>
  <c r="BJ157" i="55"/>
  <c r="BI157" i="55"/>
  <c r="BH157" i="55"/>
  <c r="BD157" i="55"/>
  <c r="BC140" i="55"/>
  <c r="BP138" i="55"/>
  <c r="BO138" i="55"/>
  <c r="BN138" i="55"/>
  <c r="BM138" i="55"/>
  <c r="BL138" i="55"/>
  <c r="BK138" i="55"/>
  <c r="BJ138" i="55"/>
  <c r="BI138" i="55"/>
  <c r="BH138" i="55"/>
  <c r="BD138" i="55"/>
  <c r="BP137" i="55"/>
  <c r="BO137" i="55"/>
  <c r="BN137" i="55"/>
  <c r="BM137" i="55"/>
  <c r="BL137" i="55"/>
  <c r="BK137" i="55"/>
  <c r="BJ137" i="55"/>
  <c r="BI137" i="55"/>
  <c r="BH137" i="55"/>
  <c r="BD137" i="55"/>
  <c r="BP136" i="55"/>
  <c r="BO136" i="55"/>
  <c r="BN136" i="55"/>
  <c r="BM136" i="55"/>
  <c r="BL136" i="55"/>
  <c r="BK136" i="55"/>
  <c r="BJ136" i="55"/>
  <c r="BI136" i="55"/>
  <c r="BH136" i="55"/>
  <c r="BD136" i="55"/>
  <c r="BP135" i="55"/>
  <c r="BO135" i="55"/>
  <c r="BN135" i="55"/>
  <c r="BM135" i="55"/>
  <c r="BL135" i="55"/>
  <c r="BK135" i="55"/>
  <c r="BJ135" i="55"/>
  <c r="BI135" i="55"/>
  <c r="BH135" i="55"/>
  <c r="BD135" i="55"/>
  <c r="BP134" i="55"/>
  <c r="BO134" i="55"/>
  <c r="BN134" i="55"/>
  <c r="BM134" i="55"/>
  <c r="BL134" i="55"/>
  <c r="BK134" i="55"/>
  <c r="BJ134" i="55"/>
  <c r="BI134" i="55"/>
  <c r="BH134" i="55"/>
  <c r="BD134" i="55"/>
  <c r="BP133" i="55"/>
  <c r="BO133" i="55"/>
  <c r="BN133" i="55"/>
  <c r="BM133" i="55"/>
  <c r="BL133" i="55"/>
  <c r="BK133" i="55"/>
  <c r="BJ133" i="55"/>
  <c r="BI133" i="55"/>
  <c r="BH133" i="55"/>
  <c r="BD133" i="55"/>
  <c r="BP132" i="55"/>
  <c r="BO132" i="55"/>
  <c r="BN132" i="55"/>
  <c r="BM132" i="55"/>
  <c r="BL132" i="55"/>
  <c r="BK132" i="55"/>
  <c r="BJ132" i="55"/>
  <c r="BI132" i="55"/>
  <c r="BH132" i="55"/>
  <c r="BD132" i="55"/>
  <c r="BP131" i="55"/>
  <c r="BO131" i="55"/>
  <c r="BN131" i="55"/>
  <c r="BM131" i="55"/>
  <c r="BL131" i="55"/>
  <c r="BK131" i="55"/>
  <c r="BJ131" i="55"/>
  <c r="BI131" i="55"/>
  <c r="BH131" i="55"/>
  <c r="BD131" i="55"/>
  <c r="BP130" i="55"/>
  <c r="BO130" i="55"/>
  <c r="BN130" i="55"/>
  <c r="BM130" i="55"/>
  <c r="BL130" i="55"/>
  <c r="BK130" i="55"/>
  <c r="BJ130" i="55"/>
  <c r="BI130" i="55"/>
  <c r="BH130" i="55"/>
  <c r="BD130" i="55"/>
  <c r="BP129" i="55"/>
  <c r="BO129" i="55"/>
  <c r="BN129" i="55"/>
  <c r="BM129" i="55"/>
  <c r="BL129" i="55"/>
  <c r="BK129" i="55"/>
  <c r="BJ129" i="55"/>
  <c r="BI129" i="55"/>
  <c r="BH129" i="55"/>
  <c r="BD129" i="55"/>
  <c r="BP128" i="55"/>
  <c r="BO128" i="55"/>
  <c r="BN128" i="55"/>
  <c r="BM128" i="55"/>
  <c r="BL128" i="55"/>
  <c r="BK128" i="55"/>
  <c r="BJ128" i="55"/>
  <c r="BI128" i="55"/>
  <c r="BH128" i="55"/>
  <c r="BD128" i="55"/>
  <c r="BP127" i="55"/>
  <c r="BO127" i="55"/>
  <c r="BN127" i="55"/>
  <c r="BM127" i="55"/>
  <c r="BL127" i="55"/>
  <c r="BK127" i="55"/>
  <c r="BJ127" i="55"/>
  <c r="BI127" i="55"/>
  <c r="BH127" i="55"/>
  <c r="BD127" i="55"/>
  <c r="BC110" i="55"/>
  <c r="BP108" i="55"/>
  <c r="BO108" i="55"/>
  <c r="BN108" i="55"/>
  <c r="BM108" i="55"/>
  <c r="BL108" i="55"/>
  <c r="BK108" i="55"/>
  <c r="BJ108" i="55"/>
  <c r="BI108" i="55"/>
  <c r="BH108" i="55"/>
  <c r="BD108" i="55"/>
  <c r="BP107" i="55"/>
  <c r="BO107" i="55"/>
  <c r="BN107" i="55"/>
  <c r="BM107" i="55"/>
  <c r="BL107" i="55"/>
  <c r="BK107" i="55"/>
  <c r="BJ107" i="55"/>
  <c r="BI107" i="55"/>
  <c r="BH107" i="55"/>
  <c r="BD107" i="55"/>
  <c r="BP106" i="55"/>
  <c r="BO106" i="55"/>
  <c r="BN106" i="55"/>
  <c r="BM106" i="55"/>
  <c r="BL106" i="55"/>
  <c r="BK106" i="55"/>
  <c r="BJ106" i="55"/>
  <c r="BI106" i="55"/>
  <c r="BH106" i="55"/>
  <c r="BD106" i="55"/>
  <c r="BP105" i="55"/>
  <c r="BO105" i="55"/>
  <c r="BN105" i="55"/>
  <c r="BM105" i="55"/>
  <c r="BL105" i="55"/>
  <c r="BK105" i="55"/>
  <c r="BJ105" i="55"/>
  <c r="BI105" i="55"/>
  <c r="BH105" i="55"/>
  <c r="BD105" i="55"/>
  <c r="BP104" i="55"/>
  <c r="BO104" i="55"/>
  <c r="BN104" i="55"/>
  <c r="BM104" i="55"/>
  <c r="BL104" i="55"/>
  <c r="BK104" i="55"/>
  <c r="BJ104" i="55"/>
  <c r="BI104" i="55"/>
  <c r="BH104" i="55"/>
  <c r="BD104" i="55"/>
  <c r="BP103" i="55"/>
  <c r="BO103" i="55"/>
  <c r="BN103" i="55"/>
  <c r="BM103" i="55"/>
  <c r="BL103" i="55"/>
  <c r="BK103" i="55"/>
  <c r="BJ103" i="55"/>
  <c r="BI103" i="55"/>
  <c r="BH103" i="55"/>
  <c r="BD103" i="55"/>
  <c r="BP102" i="55"/>
  <c r="BO102" i="55"/>
  <c r="BN102" i="55"/>
  <c r="BM102" i="55"/>
  <c r="BL102" i="55"/>
  <c r="BK102" i="55"/>
  <c r="BJ102" i="55"/>
  <c r="BI102" i="55"/>
  <c r="BH102" i="55"/>
  <c r="BD102" i="55"/>
  <c r="BP101" i="55"/>
  <c r="BO101" i="55"/>
  <c r="BN101" i="55"/>
  <c r="BM101" i="55"/>
  <c r="BL101" i="55"/>
  <c r="BK101" i="55"/>
  <c r="BJ101" i="55"/>
  <c r="BI101" i="55"/>
  <c r="BH101" i="55"/>
  <c r="BD101" i="55"/>
  <c r="BP100" i="55"/>
  <c r="BO100" i="55"/>
  <c r="BN100" i="55"/>
  <c r="BM100" i="55"/>
  <c r="BL100" i="55"/>
  <c r="BK100" i="55"/>
  <c r="BJ100" i="55"/>
  <c r="BI100" i="55"/>
  <c r="BH100" i="55"/>
  <c r="BD100" i="55"/>
  <c r="BP99" i="55"/>
  <c r="BO99" i="55"/>
  <c r="BN99" i="55"/>
  <c r="BM99" i="55"/>
  <c r="BL99" i="55"/>
  <c r="BK99" i="55"/>
  <c r="BJ99" i="55"/>
  <c r="BI99" i="55"/>
  <c r="BH99" i="55"/>
  <c r="BD99" i="55"/>
  <c r="BP98" i="55"/>
  <c r="BO98" i="55"/>
  <c r="BN98" i="55"/>
  <c r="BM98" i="55"/>
  <c r="BL98" i="55"/>
  <c r="BK98" i="55"/>
  <c r="BJ98" i="55"/>
  <c r="BI98" i="55"/>
  <c r="BH98" i="55"/>
  <c r="BD98" i="55"/>
  <c r="BP97" i="55"/>
  <c r="BO97" i="55"/>
  <c r="BN97" i="55"/>
  <c r="BM97" i="55"/>
  <c r="BL97" i="55"/>
  <c r="BK97" i="55"/>
  <c r="BJ97" i="55"/>
  <c r="BI97" i="55"/>
  <c r="BH97" i="55"/>
  <c r="BD97" i="55"/>
  <c r="BC80" i="55"/>
  <c r="BP78" i="55"/>
  <c r="BO78" i="55"/>
  <c r="BN78" i="55"/>
  <c r="BM78" i="55"/>
  <c r="BL78" i="55"/>
  <c r="BK78" i="55"/>
  <c r="BJ78" i="55"/>
  <c r="BI78" i="55"/>
  <c r="BX78" i="55" s="1"/>
  <c r="BH78" i="55"/>
  <c r="BD78" i="55"/>
  <c r="BP77" i="55"/>
  <c r="BO77" i="55"/>
  <c r="BN77" i="55"/>
  <c r="BM77" i="55"/>
  <c r="BL77" i="55"/>
  <c r="BK77" i="55"/>
  <c r="BJ77" i="55"/>
  <c r="BI77" i="55"/>
  <c r="BH77" i="55"/>
  <c r="BD77" i="55"/>
  <c r="BP76" i="55"/>
  <c r="BO76" i="55"/>
  <c r="BN76" i="55"/>
  <c r="BM76" i="55"/>
  <c r="BL76" i="55"/>
  <c r="BK76" i="55"/>
  <c r="BJ76" i="55"/>
  <c r="BI76" i="55"/>
  <c r="BH76" i="55"/>
  <c r="BD76" i="55"/>
  <c r="BP75" i="55"/>
  <c r="BO75" i="55"/>
  <c r="BN75" i="55"/>
  <c r="BM75" i="55"/>
  <c r="BL75" i="55"/>
  <c r="BK75" i="55"/>
  <c r="BJ75" i="55"/>
  <c r="BI75" i="55"/>
  <c r="BH75" i="55"/>
  <c r="BD75" i="55"/>
  <c r="BP74" i="55"/>
  <c r="BO74" i="55"/>
  <c r="BN74" i="55"/>
  <c r="BM74" i="55"/>
  <c r="BL74" i="55"/>
  <c r="BK74" i="55"/>
  <c r="BJ74" i="55"/>
  <c r="BI74" i="55"/>
  <c r="BH74" i="55"/>
  <c r="BD74" i="55"/>
  <c r="BP73" i="55"/>
  <c r="BO73" i="55"/>
  <c r="BN73" i="55"/>
  <c r="BM73" i="55"/>
  <c r="BL73" i="55"/>
  <c r="BK73" i="55"/>
  <c r="BJ73" i="55"/>
  <c r="BI73" i="55"/>
  <c r="BH73" i="55"/>
  <c r="BD73" i="55"/>
  <c r="BP72" i="55"/>
  <c r="BO72" i="55"/>
  <c r="BN72" i="55"/>
  <c r="BM72" i="55"/>
  <c r="BL72" i="55"/>
  <c r="BK72" i="55"/>
  <c r="BJ72" i="55"/>
  <c r="BI72" i="55"/>
  <c r="BH72" i="55"/>
  <c r="BD72" i="55"/>
  <c r="BP71" i="55"/>
  <c r="BO71" i="55"/>
  <c r="BN71" i="55"/>
  <c r="BM71" i="55"/>
  <c r="BL71" i="55"/>
  <c r="BK71" i="55"/>
  <c r="BJ71" i="55"/>
  <c r="BI71" i="55"/>
  <c r="BH71" i="55"/>
  <c r="BD71" i="55"/>
  <c r="BP70" i="55"/>
  <c r="BO70" i="55"/>
  <c r="BN70" i="55"/>
  <c r="BM70" i="55"/>
  <c r="BL70" i="55"/>
  <c r="BK70" i="55"/>
  <c r="BJ70" i="55"/>
  <c r="BI70" i="55"/>
  <c r="BH70" i="55"/>
  <c r="BD70" i="55"/>
  <c r="BP69" i="55"/>
  <c r="BO69" i="55"/>
  <c r="BN69" i="55"/>
  <c r="BM69" i="55"/>
  <c r="BL69" i="55"/>
  <c r="BK69" i="55"/>
  <c r="BJ69" i="55"/>
  <c r="BI69" i="55"/>
  <c r="BH69" i="55"/>
  <c r="BD69" i="55"/>
  <c r="BP68" i="55"/>
  <c r="BO68" i="55"/>
  <c r="BN68" i="55"/>
  <c r="BM68" i="55"/>
  <c r="BL68" i="55"/>
  <c r="BK68" i="55"/>
  <c r="BJ68" i="55"/>
  <c r="BI68" i="55"/>
  <c r="BH68" i="55"/>
  <c r="BD68" i="55"/>
  <c r="BP67" i="55"/>
  <c r="BO67" i="55"/>
  <c r="BN67" i="55"/>
  <c r="BM67" i="55"/>
  <c r="BL67" i="55"/>
  <c r="BK67" i="55"/>
  <c r="BJ67" i="55"/>
  <c r="BI67" i="55"/>
  <c r="BH67" i="55"/>
  <c r="BD67" i="55"/>
  <c r="BC50" i="55"/>
  <c r="BP48" i="55"/>
  <c r="BO48" i="55"/>
  <c r="BN48" i="55"/>
  <c r="BM48" i="55"/>
  <c r="BL48" i="55"/>
  <c r="BK48" i="55"/>
  <c r="BJ48" i="55"/>
  <c r="BI48" i="55"/>
  <c r="BH48" i="55"/>
  <c r="BD48" i="55"/>
  <c r="BP47" i="55"/>
  <c r="BO47" i="55"/>
  <c r="BN47" i="55"/>
  <c r="BM47" i="55"/>
  <c r="BL47" i="55"/>
  <c r="BK47" i="55"/>
  <c r="BJ47" i="55"/>
  <c r="BI47" i="55"/>
  <c r="BH47" i="55"/>
  <c r="BD47" i="55"/>
  <c r="BP46" i="55"/>
  <c r="BO46" i="55"/>
  <c r="BN46" i="55"/>
  <c r="BM46" i="55"/>
  <c r="BL46" i="55"/>
  <c r="BK46" i="55"/>
  <c r="BJ46" i="55"/>
  <c r="BI46" i="55"/>
  <c r="BH46" i="55"/>
  <c r="BD46" i="55"/>
  <c r="BP45" i="55"/>
  <c r="BO45" i="55"/>
  <c r="BN45" i="55"/>
  <c r="BM45" i="55"/>
  <c r="BL45" i="55"/>
  <c r="BK45" i="55"/>
  <c r="BJ45" i="55"/>
  <c r="BI45" i="55"/>
  <c r="BH45" i="55"/>
  <c r="BD45" i="55"/>
  <c r="BP44" i="55"/>
  <c r="BO44" i="55"/>
  <c r="BN44" i="55"/>
  <c r="BM44" i="55"/>
  <c r="BL44" i="55"/>
  <c r="BK44" i="55"/>
  <c r="BJ44" i="55"/>
  <c r="BI44" i="55"/>
  <c r="BH44" i="55"/>
  <c r="BD44" i="55"/>
  <c r="BP43" i="55"/>
  <c r="BO43" i="55"/>
  <c r="BN43" i="55"/>
  <c r="BM43" i="55"/>
  <c r="BL43" i="55"/>
  <c r="BK43" i="55"/>
  <c r="BJ43" i="55"/>
  <c r="BI43" i="55"/>
  <c r="BH43" i="55"/>
  <c r="BD43" i="55"/>
  <c r="BP42" i="55"/>
  <c r="BO42" i="55"/>
  <c r="BN42" i="55"/>
  <c r="BM42" i="55"/>
  <c r="BL42" i="55"/>
  <c r="BK42" i="55"/>
  <c r="BJ42" i="55"/>
  <c r="BI42" i="55"/>
  <c r="BH42" i="55"/>
  <c r="BD42" i="55"/>
  <c r="BP41" i="55"/>
  <c r="BO41" i="55"/>
  <c r="BN41" i="55"/>
  <c r="BM41" i="55"/>
  <c r="BL41" i="55"/>
  <c r="BK41" i="55"/>
  <c r="BJ41" i="55"/>
  <c r="BI41" i="55"/>
  <c r="BH41" i="55"/>
  <c r="BD41" i="55"/>
  <c r="BP40" i="55"/>
  <c r="BO40" i="55"/>
  <c r="BN40" i="55"/>
  <c r="BM40" i="55"/>
  <c r="BL40" i="55"/>
  <c r="BK40" i="55"/>
  <c r="BJ40" i="55"/>
  <c r="BI40" i="55"/>
  <c r="BH40" i="55"/>
  <c r="BD40" i="55"/>
  <c r="BP39" i="55"/>
  <c r="BO39" i="55"/>
  <c r="BN39" i="55"/>
  <c r="BM39" i="55"/>
  <c r="BL39" i="55"/>
  <c r="BK39" i="55"/>
  <c r="BJ39" i="55"/>
  <c r="BI39" i="55"/>
  <c r="BH39" i="55"/>
  <c r="BD39" i="55"/>
  <c r="BP38" i="55"/>
  <c r="BO38" i="55"/>
  <c r="BN38" i="55"/>
  <c r="BM38" i="55"/>
  <c r="BL38" i="55"/>
  <c r="BK38" i="55"/>
  <c r="BJ38" i="55"/>
  <c r="BI38" i="55"/>
  <c r="BH38" i="55"/>
  <c r="BD38" i="55"/>
  <c r="BP37" i="55"/>
  <c r="BO37" i="55"/>
  <c r="BN37" i="55"/>
  <c r="BM37" i="55"/>
  <c r="BL37" i="55"/>
  <c r="BK37" i="55"/>
  <c r="BJ37" i="55"/>
  <c r="BI37" i="55"/>
  <c r="BH37" i="55"/>
  <c r="BD37" i="55"/>
  <c r="BC20" i="55"/>
  <c r="BP18" i="55"/>
  <c r="BO18" i="55"/>
  <c r="BN18" i="55"/>
  <c r="BM18" i="55"/>
  <c r="BL18" i="55"/>
  <c r="BK18" i="55"/>
  <c r="BJ18" i="55"/>
  <c r="BI18" i="55"/>
  <c r="BH18" i="55"/>
  <c r="BD18" i="55"/>
  <c r="BP17" i="55"/>
  <c r="BO17" i="55"/>
  <c r="BN17" i="55"/>
  <c r="BM17" i="55"/>
  <c r="BL17" i="55"/>
  <c r="BK17" i="55"/>
  <c r="BJ17" i="55"/>
  <c r="BI17" i="55"/>
  <c r="BH17" i="55"/>
  <c r="BF17" i="55" s="1"/>
  <c r="BD17" i="55"/>
  <c r="BP16" i="55"/>
  <c r="BO16" i="55"/>
  <c r="BN16" i="55"/>
  <c r="BM16" i="55"/>
  <c r="BL16" i="55"/>
  <c r="BK16" i="55"/>
  <c r="BJ16" i="55"/>
  <c r="BI16" i="55"/>
  <c r="BH16" i="55"/>
  <c r="BD16" i="55"/>
  <c r="BP15" i="55"/>
  <c r="BO15" i="55"/>
  <c r="BN15" i="55"/>
  <c r="BM15" i="55"/>
  <c r="BL15" i="55"/>
  <c r="BK15" i="55"/>
  <c r="BJ15" i="55"/>
  <c r="BI15" i="55"/>
  <c r="BH15" i="55"/>
  <c r="BD15" i="55"/>
  <c r="BP14" i="55"/>
  <c r="BO14" i="55"/>
  <c r="BN14" i="55"/>
  <c r="BM14" i="55"/>
  <c r="BL14" i="55"/>
  <c r="BK14" i="55"/>
  <c r="BJ14" i="55"/>
  <c r="BI14" i="55"/>
  <c r="BH14" i="55"/>
  <c r="BD14" i="55"/>
  <c r="BP13" i="55"/>
  <c r="BO13" i="55"/>
  <c r="BN13" i="55"/>
  <c r="BM13" i="55"/>
  <c r="BL13" i="55"/>
  <c r="BK13" i="55"/>
  <c r="BJ13" i="55"/>
  <c r="BI13" i="55"/>
  <c r="BH13" i="55"/>
  <c r="BD13" i="55"/>
  <c r="BP12" i="55"/>
  <c r="BO12" i="55"/>
  <c r="BN12" i="55"/>
  <c r="BM12" i="55"/>
  <c r="BL12" i="55"/>
  <c r="BK12" i="55"/>
  <c r="BJ12" i="55"/>
  <c r="BI12" i="55"/>
  <c r="BH12" i="55"/>
  <c r="BD12" i="55"/>
  <c r="BP11" i="55"/>
  <c r="BO11" i="55"/>
  <c r="BN11" i="55"/>
  <c r="BM11" i="55"/>
  <c r="BL11" i="55"/>
  <c r="BK11" i="55"/>
  <c r="BJ11" i="55"/>
  <c r="BI11" i="55"/>
  <c r="BH11" i="55"/>
  <c r="BD11" i="55"/>
  <c r="BP10" i="55"/>
  <c r="BO10" i="55"/>
  <c r="BN10" i="55"/>
  <c r="BM10" i="55"/>
  <c r="BL10" i="55"/>
  <c r="BK10" i="55"/>
  <c r="BJ10" i="55"/>
  <c r="BI10" i="55"/>
  <c r="BH10" i="55"/>
  <c r="BD10" i="55"/>
  <c r="BP9" i="55"/>
  <c r="BO9" i="55"/>
  <c r="BN9" i="55"/>
  <c r="BM9" i="55"/>
  <c r="BL9" i="55"/>
  <c r="BK9" i="55"/>
  <c r="BJ9" i="55"/>
  <c r="BI9" i="55"/>
  <c r="BH9" i="55"/>
  <c r="BD9" i="55"/>
  <c r="BP8" i="55"/>
  <c r="BO8" i="55"/>
  <c r="BN8" i="55"/>
  <c r="BM8" i="55"/>
  <c r="BL8" i="55"/>
  <c r="BK8" i="55"/>
  <c r="BJ8" i="55"/>
  <c r="BI8" i="55"/>
  <c r="BH8" i="55"/>
  <c r="BD8" i="55"/>
  <c r="BP7" i="55"/>
  <c r="BO7" i="55"/>
  <c r="BN7" i="55"/>
  <c r="BM7" i="55"/>
  <c r="BL7" i="55"/>
  <c r="BK7" i="55"/>
  <c r="BJ7" i="55"/>
  <c r="BI7" i="55"/>
  <c r="BH7" i="55"/>
  <c r="BD7" i="55"/>
  <c r="BC290" i="53"/>
  <c r="BP288" i="53"/>
  <c r="BO288" i="53"/>
  <c r="BN288" i="53"/>
  <c r="BM288" i="53"/>
  <c r="BL288" i="53"/>
  <c r="BK288" i="53"/>
  <c r="BJ288" i="53"/>
  <c r="BI288" i="53"/>
  <c r="BH288" i="53"/>
  <c r="BD288" i="53"/>
  <c r="BP287" i="53"/>
  <c r="BO287" i="53"/>
  <c r="BN287" i="53"/>
  <c r="BM287" i="53"/>
  <c r="BL287" i="53"/>
  <c r="BK287" i="53"/>
  <c r="BJ287" i="53"/>
  <c r="BI287" i="53"/>
  <c r="BH287" i="53"/>
  <c r="BD287" i="53"/>
  <c r="BP286" i="53"/>
  <c r="BO286" i="53"/>
  <c r="BN286" i="53"/>
  <c r="BM286" i="53"/>
  <c r="BL286" i="53"/>
  <c r="BK286" i="53"/>
  <c r="BJ286" i="53"/>
  <c r="BI286" i="53"/>
  <c r="BH286" i="53"/>
  <c r="BD286" i="53"/>
  <c r="BP285" i="53"/>
  <c r="BO285" i="53"/>
  <c r="BN285" i="53"/>
  <c r="BM285" i="53"/>
  <c r="BL285" i="53"/>
  <c r="BK285" i="53"/>
  <c r="BJ285" i="53"/>
  <c r="BI285" i="53"/>
  <c r="BH285" i="53"/>
  <c r="BD285" i="53"/>
  <c r="BP284" i="53"/>
  <c r="BO284" i="53"/>
  <c r="BN284" i="53"/>
  <c r="BM284" i="53"/>
  <c r="BL284" i="53"/>
  <c r="BK284" i="53"/>
  <c r="BJ284" i="53"/>
  <c r="BI284" i="53"/>
  <c r="BH284" i="53"/>
  <c r="BD284" i="53"/>
  <c r="BP283" i="53"/>
  <c r="BO283" i="53"/>
  <c r="BN283" i="53"/>
  <c r="BM283" i="53"/>
  <c r="BL283" i="53"/>
  <c r="BK283" i="53"/>
  <c r="BJ283" i="53"/>
  <c r="BI283" i="53"/>
  <c r="BH283" i="53"/>
  <c r="BD283" i="53"/>
  <c r="BP282" i="53"/>
  <c r="BO282" i="53"/>
  <c r="BN282" i="53"/>
  <c r="BM282" i="53"/>
  <c r="BL282" i="53"/>
  <c r="BK282" i="53"/>
  <c r="BJ282" i="53"/>
  <c r="BI282" i="53"/>
  <c r="BH282" i="53"/>
  <c r="BD282" i="53"/>
  <c r="BP281" i="53"/>
  <c r="BO281" i="53"/>
  <c r="BN281" i="53"/>
  <c r="BM281" i="53"/>
  <c r="BL281" i="53"/>
  <c r="BK281" i="53"/>
  <c r="BJ281" i="53"/>
  <c r="BI281" i="53"/>
  <c r="BH281" i="53"/>
  <c r="BD281" i="53"/>
  <c r="BP280" i="53"/>
  <c r="BO280" i="53"/>
  <c r="BN280" i="53"/>
  <c r="BM280" i="53"/>
  <c r="BL280" i="53"/>
  <c r="BK280" i="53"/>
  <c r="BJ280" i="53"/>
  <c r="BI280" i="53"/>
  <c r="BH280" i="53"/>
  <c r="BD280" i="53"/>
  <c r="BP279" i="53"/>
  <c r="BO279" i="53"/>
  <c r="BN279" i="53"/>
  <c r="BM279" i="53"/>
  <c r="BL279" i="53"/>
  <c r="BK279" i="53"/>
  <c r="BJ279" i="53"/>
  <c r="BI279" i="53"/>
  <c r="BH279" i="53"/>
  <c r="BD279" i="53"/>
  <c r="BP278" i="53"/>
  <c r="BO278" i="53"/>
  <c r="BN278" i="53"/>
  <c r="BM278" i="53"/>
  <c r="BL278" i="53"/>
  <c r="BK278" i="53"/>
  <c r="BJ278" i="53"/>
  <c r="BI278" i="53"/>
  <c r="BH278" i="53"/>
  <c r="BD278" i="53"/>
  <c r="BP277" i="53"/>
  <c r="BO277" i="53"/>
  <c r="BN277" i="53"/>
  <c r="BM277" i="53"/>
  <c r="BL277" i="53"/>
  <c r="BK277" i="53"/>
  <c r="BJ277" i="53"/>
  <c r="BI277" i="53"/>
  <c r="BH277" i="53"/>
  <c r="BD277" i="53"/>
  <c r="BC260" i="53"/>
  <c r="BP258" i="53"/>
  <c r="BO258" i="53"/>
  <c r="BN258" i="53"/>
  <c r="BM258" i="53"/>
  <c r="BL258" i="53"/>
  <c r="BK258" i="53"/>
  <c r="BJ258" i="53"/>
  <c r="BI258" i="53"/>
  <c r="BH258" i="53"/>
  <c r="BD258" i="53"/>
  <c r="BP257" i="53"/>
  <c r="BO257" i="53"/>
  <c r="BN257" i="53"/>
  <c r="BM257" i="53"/>
  <c r="BL257" i="53"/>
  <c r="BK257" i="53"/>
  <c r="BJ257" i="53"/>
  <c r="BI257" i="53"/>
  <c r="BH257" i="53"/>
  <c r="BD257" i="53"/>
  <c r="BP256" i="53"/>
  <c r="BO256" i="53"/>
  <c r="BN256" i="53"/>
  <c r="BM256" i="53"/>
  <c r="BL256" i="53"/>
  <c r="BK256" i="53"/>
  <c r="BJ256" i="53"/>
  <c r="BI256" i="53"/>
  <c r="BH256" i="53"/>
  <c r="BD256" i="53"/>
  <c r="BP255" i="53"/>
  <c r="BO255" i="53"/>
  <c r="BN255" i="53"/>
  <c r="BM255" i="53"/>
  <c r="BL255" i="53"/>
  <c r="BK255" i="53"/>
  <c r="BJ255" i="53"/>
  <c r="BI255" i="53"/>
  <c r="BH255" i="53"/>
  <c r="BD255" i="53"/>
  <c r="BP254" i="53"/>
  <c r="BO254" i="53"/>
  <c r="BN254" i="53"/>
  <c r="BM254" i="53"/>
  <c r="BL254" i="53"/>
  <c r="BK254" i="53"/>
  <c r="BJ254" i="53"/>
  <c r="BI254" i="53"/>
  <c r="BH254" i="53"/>
  <c r="BD254" i="53"/>
  <c r="BP253" i="53"/>
  <c r="BO253" i="53"/>
  <c r="BN253" i="53"/>
  <c r="BM253" i="53"/>
  <c r="BL253" i="53"/>
  <c r="BK253" i="53"/>
  <c r="BJ253" i="53"/>
  <c r="BI253" i="53"/>
  <c r="BH253" i="53"/>
  <c r="BD253" i="53"/>
  <c r="BP252" i="53"/>
  <c r="BO252" i="53"/>
  <c r="BN252" i="53"/>
  <c r="BM252" i="53"/>
  <c r="BL252" i="53"/>
  <c r="BK252" i="53"/>
  <c r="BJ252" i="53"/>
  <c r="BI252" i="53"/>
  <c r="BH252" i="53"/>
  <c r="BD252" i="53"/>
  <c r="BP251" i="53"/>
  <c r="BO251" i="53"/>
  <c r="BN251" i="53"/>
  <c r="BM251" i="53"/>
  <c r="BL251" i="53"/>
  <c r="BK251" i="53"/>
  <c r="BJ251" i="53"/>
  <c r="BI251" i="53"/>
  <c r="BH251" i="53"/>
  <c r="BD251" i="53"/>
  <c r="BP250" i="53"/>
  <c r="BO250" i="53"/>
  <c r="BN250" i="53"/>
  <c r="BM250" i="53"/>
  <c r="BL250" i="53"/>
  <c r="BK250" i="53"/>
  <c r="BJ250" i="53"/>
  <c r="BI250" i="53"/>
  <c r="BH250" i="53"/>
  <c r="BD250" i="53"/>
  <c r="BP249" i="53"/>
  <c r="BO249" i="53"/>
  <c r="BN249" i="53"/>
  <c r="BM249" i="53"/>
  <c r="BL249" i="53"/>
  <c r="BK249" i="53"/>
  <c r="BJ249" i="53"/>
  <c r="BI249" i="53"/>
  <c r="BH249" i="53"/>
  <c r="BD249" i="53"/>
  <c r="BP248" i="53"/>
  <c r="BO248" i="53"/>
  <c r="BN248" i="53"/>
  <c r="BM248" i="53"/>
  <c r="BL248" i="53"/>
  <c r="BK248" i="53"/>
  <c r="BJ248" i="53"/>
  <c r="BI248" i="53"/>
  <c r="BH248" i="53"/>
  <c r="BD248" i="53"/>
  <c r="BP247" i="53"/>
  <c r="BO247" i="53"/>
  <c r="BN247" i="53"/>
  <c r="BM247" i="53"/>
  <c r="BL247" i="53"/>
  <c r="BK247" i="53"/>
  <c r="BJ247" i="53"/>
  <c r="BI247" i="53"/>
  <c r="BH247" i="53"/>
  <c r="BD247" i="53"/>
  <c r="BC230" i="53"/>
  <c r="BP228" i="53"/>
  <c r="BO228" i="53"/>
  <c r="BN228" i="53"/>
  <c r="BM228" i="53"/>
  <c r="BL228" i="53"/>
  <c r="BK228" i="53"/>
  <c r="BJ228" i="53"/>
  <c r="BI228" i="53"/>
  <c r="BH228" i="53"/>
  <c r="BD228" i="53"/>
  <c r="BP227" i="53"/>
  <c r="BO227" i="53"/>
  <c r="BN227" i="53"/>
  <c r="BM227" i="53"/>
  <c r="BL227" i="53"/>
  <c r="BK227" i="53"/>
  <c r="BJ227" i="53"/>
  <c r="BI227" i="53"/>
  <c r="BH227" i="53"/>
  <c r="BD227" i="53"/>
  <c r="BP226" i="53"/>
  <c r="BO226" i="53"/>
  <c r="BN226" i="53"/>
  <c r="BM226" i="53"/>
  <c r="BL226" i="53"/>
  <c r="BK226" i="53"/>
  <c r="BJ226" i="53"/>
  <c r="BI226" i="53"/>
  <c r="BH226" i="53"/>
  <c r="BF226" i="53" s="1"/>
  <c r="BD226" i="53"/>
  <c r="BP225" i="53"/>
  <c r="BO225" i="53"/>
  <c r="BN225" i="53"/>
  <c r="BM225" i="53"/>
  <c r="BL225" i="53"/>
  <c r="BK225" i="53"/>
  <c r="BJ225" i="53"/>
  <c r="BI225" i="53"/>
  <c r="BH225" i="53"/>
  <c r="BD225" i="53"/>
  <c r="BP224" i="53"/>
  <c r="BO224" i="53"/>
  <c r="BN224" i="53"/>
  <c r="BM224" i="53"/>
  <c r="BL224" i="53"/>
  <c r="BK224" i="53"/>
  <c r="BJ224" i="53"/>
  <c r="BI224" i="53"/>
  <c r="BH224" i="53"/>
  <c r="BD224" i="53"/>
  <c r="BP223" i="53"/>
  <c r="BO223" i="53"/>
  <c r="BN223" i="53"/>
  <c r="BM223" i="53"/>
  <c r="BL223" i="53"/>
  <c r="BK223" i="53"/>
  <c r="BJ223" i="53"/>
  <c r="BI223" i="53"/>
  <c r="BH223" i="53"/>
  <c r="BD223" i="53"/>
  <c r="BP222" i="53"/>
  <c r="BO222" i="53"/>
  <c r="BN222" i="53"/>
  <c r="BM222" i="53"/>
  <c r="BL222" i="53"/>
  <c r="BK222" i="53"/>
  <c r="BJ222" i="53"/>
  <c r="BI222" i="53"/>
  <c r="BH222" i="53"/>
  <c r="BD222" i="53"/>
  <c r="BP221" i="53"/>
  <c r="BO221" i="53"/>
  <c r="BN221" i="53"/>
  <c r="BM221" i="53"/>
  <c r="BL221" i="53"/>
  <c r="BK221" i="53"/>
  <c r="BJ221" i="53"/>
  <c r="BI221" i="53"/>
  <c r="BH221" i="53"/>
  <c r="BD221" i="53"/>
  <c r="BP220" i="53"/>
  <c r="BO220" i="53"/>
  <c r="BN220" i="53"/>
  <c r="BM220" i="53"/>
  <c r="BL220" i="53"/>
  <c r="BK220" i="53"/>
  <c r="BJ220" i="53"/>
  <c r="BI220" i="53"/>
  <c r="BH220" i="53"/>
  <c r="BD220" i="53"/>
  <c r="BP219" i="53"/>
  <c r="BO219" i="53"/>
  <c r="BN219" i="53"/>
  <c r="BM219" i="53"/>
  <c r="BL219" i="53"/>
  <c r="BK219" i="53"/>
  <c r="BJ219" i="53"/>
  <c r="BI219" i="53"/>
  <c r="BH219" i="53"/>
  <c r="BD219" i="53"/>
  <c r="BP218" i="53"/>
  <c r="BO218" i="53"/>
  <c r="BN218" i="53"/>
  <c r="BM218" i="53"/>
  <c r="BL218" i="53"/>
  <c r="BK218" i="53"/>
  <c r="BJ218" i="53"/>
  <c r="BI218" i="53"/>
  <c r="BH218" i="53"/>
  <c r="BD218" i="53"/>
  <c r="BP217" i="53"/>
  <c r="BO217" i="53"/>
  <c r="BN217" i="53"/>
  <c r="BM217" i="53"/>
  <c r="BL217" i="53"/>
  <c r="BK217" i="53"/>
  <c r="BJ217" i="53"/>
  <c r="BI217" i="53"/>
  <c r="BH217" i="53"/>
  <c r="BD217" i="53"/>
  <c r="BC200" i="53"/>
  <c r="BP198" i="53"/>
  <c r="BO198" i="53"/>
  <c r="BN198" i="53"/>
  <c r="BM198" i="53"/>
  <c r="BL198" i="53"/>
  <c r="BK198" i="53"/>
  <c r="BJ198" i="53"/>
  <c r="BI198" i="53"/>
  <c r="BH198" i="53"/>
  <c r="BD198" i="53"/>
  <c r="BP197" i="53"/>
  <c r="BO197" i="53"/>
  <c r="BN197" i="53"/>
  <c r="BM197" i="53"/>
  <c r="BL197" i="53"/>
  <c r="BK197" i="53"/>
  <c r="BJ197" i="53"/>
  <c r="BI197" i="53"/>
  <c r="BH197" i="53"/>
  <c r="BD197" i="53"/>
  <c r="BP196" i="53"/>
  <c r="BO196" i="53"/>
  <c r="BN196" i="53"/>
  <c r="BM196" i="53"/>
  <c r="BL196" i="53"/>
  <c r="BK196" i="53"/>
  <c r="BJ196" i="53"/>
  <c r="BI196" i="53"/>
  <c r="BH196" i="53"/>
  <c r="BD196" i="53"/>
  <c r="BP195" i="53"/>
  <c r="BO195" i="53"/>
  <c r="BN195" i="53"/>
  <c r="BM195" i="53"/>
  <c r="BL195" i="53"/>
  <c r="BK195" i="53"/>
  <c r="BJ195" i="53"/>
  <c r="BI195" i="53"/>
  <c r="BH195" i="53"/>
  <c r="BD195" i="53"/>
  <c r="BP194" i="53"/>
  <c r="BO194" i="53"/>
  <c r="BN194" i="53"/>
  <c r="BM194" i="53"/>
  <c r="BL194" i="53"/>
  <c r="BK194" i="53"/>
  <c r="BJ194" i="53"/>
  <c r="BI194" i="53"/>
  <c r="BH194" i="53"/>
  <c r="BD194" i="53"/>
  <c r="BP193" i="53"/>
  <c r="BO193" i="53"/>
  <c r="BN193" i="53"/>
  <c r="BM193" i="53"/>
  <c r="BL193" i="53"/>
  <c r="BK193" i="53"/>
  <c r="BJ193" i="53"/>
  <c r="BI193" i="53"/>
  <c r="BH193" i="53"/>
  <c r="BD193" i="53"/>
  <c r="BP192" i="53"/>
  <c r="BO192" i="53"/>
  <c r="BN192" i="53"/>
  <c r="BM192" i="53"/>
  <c r="BL192" i="53"/>
  <c r="BK192" i="53"/>
  <c r="BJ192" i="53"/>
  <c r="BI192" i="53"/>
  <c r="BH192" i="53"/>
  <c r="BD192" i="53"/>
  <c r="BP191" i="53"/>
  <c r="BO191" i="53"/>
  <c r="BN191" i="53"/>
  <c r="BM191" i="53"/>
  <c r="BL191" i="53"/>
  <c r="BK191" i="53"/>
  <c r="BJ191" i="53"/>
  <c r="BI191" i="53"/>
  <c r="BH191" i="53"/>
  <c r="BD191" i="53"/>
  <c r="BP190" i="53"/>
  <c r="BO190" i="53"/>
  <c r="BN190" i="53"/>
  <c r="BM190" i="53"/>
  <c r="BL190" i="53"/>
  <c r="BK190" i="53"/>
  <c r="BJ190" i="53"/>
  <c r="BI190" i="53"/>
  <c r="BH190" i="53"/>
  <c r="BD190" i="53"/>
  <c r="BP189" i="53"/>
  <c r="BO189" i="53"/>
  <c r="BN189" i="53"/>
  <c r="BM189" i="53"/>
  <c r="BL189" i="53"/>
  <c r="BK189" i="53"/>
  <c r="BJ189" i="53"/>
  <c r="BI189" i="53"/>
  <c r="BH189" i="53"/>
  <c r="BD189" i="53"/>
  <c r="BP188" i="53"/>
  <c r="BO188" i="53"/>
  <c r="BN188" i="53"/>
  <c r="BM188" i="53"/>
  <c r="BL188" i="53"/>
  <c r="BK188" i="53"/>
  <c r="BJ188" i="53"/>
  <c r="BI188" i="53"/>
  <c r="BH188" i="53"/>
  <c r="BD188" i="53"/>
  <c r="BP187" i="53"/>
  <c r="BO187" i="53"/>
  <c r="BN187" i="53"/>
  <c r="BM187" i="53"/>
  <c r="BL187" i="53"/>
  <c r="BK187" i="53"/>
  <c r="BJ187" i="53"/>
  <c r="BI187" i="53"/>
  <c r="BH187" i="53"/>
  <c r="BD187" i="53"/>
  <c r="BC170" i="53"/>
  <c r="BP168" i="53"/>
  <c r="BO168" i="53"/>
  <c r="BN168" i="53"/>
  <c r="BM168" i="53"/>
  <c r="BL168" i="53"/>
  <c r="BK168" i="53"/>
  <c r="BJ168" i="53"/>
  <c r="BI168" i="53"/>
  <c r="BH168" i="53"/>
  <c r="BD168" i="53"/>
  <c r="BP167" i="53"/>
  <c r="BO167" i="53"/>
  <c r="BN167" i="53"/>
  <c r="BM167" i="53"/>
  <c r="BL167" i="53"/>
  <c r="BK167" i="53"/>
  <c r="BJ167" i="53"/>
  <c r="BI167" i="53"/>
  <c r="BH167" i="53"/>
  <c r="BD167" i="53"/>
  <c r="BP166" i="53"/>
  <c r="BO166" i="53"/>
  <c r="BN166" i="53"/>
  <c r="BM166" i="53"/>
  <c r="BL166" i="53"/>
  <c r="BK166" i="53"/>
  <c r="BJ166" i="53"/>
  <c r="BI166" i="53"/>
  <c r="BH166" i="53"/>
  <c r="BD166" i="53"/>
  <c r="BP165" i="53"/>
  <c r="BO165" i="53"/>
  <c r="BN165" i="53"/>
  <c r="BM165" i="53"/>
  <c r="BL165" i="53"/>
  <c r="BK165" i="53"/>
  <c r="BJ165" i="53"/>
  <c r="BI165" i="53"/>
  <c r="BH165" i="53"/>
  <c r="BD165" i="53"/>
  <c r="BP164" i="53"/>
  <c r="BO164" i="53"/>
  <c r="BN164" i="53"/>
  <c r="BM164" i="53"/>
  <c r="BL164" i="53"/>
  <c r="BK164" i="53"/>
  <c r="BJ164" i="53"/>
  <c r="BI164" i="53"/>
  <c r="BH164" i="53"/>
  <c r="BD164" i="53"/>
  <c r="BP163" i="53"/>
  <c r="BO163" i="53"/>
  <c r="BN163" i="53"/>
  <c r="BM163" i="53"/>
  <c r="BL163" i="53"/>
  <c r="BK163" i="53"/>
  <c r="BJ163" i="53"/>
  <c r="BI163" i="53"/>
  <c r="BH163" i="53"/>
  <c r="BD163" i="53"/>
  <c r="BP162" i="53"/>
  <c r="BO162" i="53"/>
  <c r="BN162" i="53"/>
  <c r="BM162" i="53"/>
  <c r="BL162" i="53"/>
  <c r="BK162" i="53"/>
  <c r="BJ162" i="53"/>
  <c r="BI162" i="53"/>
  <c r="BH162" i="53"/>
  <c r="BD162" i="53"/>
  <c r="BP161" i="53"/>
  <c r="BO161" i="53"/>
  <c r="BN161" i="53"/>
  <c r="BM161" i="53"/>
  <c r="BL161" i="53"/>
  <c r="BK161" i="53"/>
  <c r="BJ161" i="53"/>
  <c r="BI161" i="53"/>
  <c r="BH161" i="53"/>
  <c r="BD161" i="53"/>
  <c r="BP160" i="53"/>
  <c r="BO160" i="53"/>
  <c r="BN160" i="53"/>
  <c r="BM160" i="53"/>
  <c r="BL160" i="53"/>
  <c r="BK160" i="53"/>
  <c r="BJ160" i="53"/>
  <c r="BI160" i="53"/>
  <c r="BH160" i="53"/>
  <c r="BD160" i="53"/>
  <c r="BP159" i="53"/>
  <c r="BO159" i="53"/>
  <c r="BN159" i="53"/>
  <c r="BM159" i="53"/>
  <c r="BL159" i="53"/>
  <c r="BK159" i="53"/>
  <c r="BJ159" i="53"/>
  <c r="BI159" i="53"/>
  <c r="BH159" i="53"/>
  <c r="BD159" i="53"/>
  <c r="BP158" i="53"/>
  <c r="BO158" i="53"/>
  <c r="BN158" i="53"/>
  <c r="BM158" i="53"/>
  <c r="BL158" i="53"/>
  <c r="BK158" i="53"/>
  <c r="BJ158" i="53"/>
  <c r="BI158" i="53"/>
  <c r="BH158" i="53"/>
  <c r="BD158" i="53"/>
  <c r="BP157" i="53"/>
  <c r="BO157" i="53"/>
  <c r="BN157" i="53"/>
  <c r="BM157" i="53"/>
  <c r="BL157" i="53"/>
  <c r="BK157" i="53"/>
  <c r="BJ157" i="53"/>
  <c r="BI157" i="53"/>
  <c r="BH157" i="53"/>
  <c r="BD157" i="53"/>
  <c r="BC140" i="53"/>
  <c r="BP138" i="53"/>
  <c r="BO138" i="53"/>
  <c r="BN138" i="53"/>
  <c r="BM138" i="53"/>
  <c r="BL138" i="53"/>
  <c r="BK138" i="53"/>
  <c r="BJ138" i="53"/>
  <c r="BI138" i="53"/>
  <c r="BH138" i="53"/>
  <c r="BD138" i="53"/>
  <c r="BP137" i="53"/>
  <c r="BO137" i="53"/>
  <c r="BN137" i="53"/>
  <c r="BM137" i="53"/>
  <c r="BL137" i="53"/>
  <c r="BK137" i="53"/>
  <c r="BJ137" i="53"/>
  <c r="BI137" i="53"/>
  <c r="BH137" i="53"/>
  <c r="BD137" i="53"/>
  <c r="BP136" i="53"/>
  <c r="BO136" i="53"/>
  <c r="BN136" i="53"/>
  <c r="BM136" i="53"/>
  <c r="BL136" i="53"/>
  <c r="BK136" i="53"/>
  <c r="BJ136" i="53"/>
  <c r="BI136" i="53"/>
  <c r="BH136" i="53"/>
  <c r="BD136" i="53"/>
  <c r="BP135" i="53"/>
  <c r="BO135" i="53"/>
  <c r="BN135" i="53"/>
  <c r="BM135" i="53"/>
  <c r="BL135" i="53"/>
  <c r="BK135" i="53"/>
  <c r="BJ135" i="53"/>
  <c r="BI135" i="53"/>
  <c r="BH135" i="53"/>
  <c r="BD135" i="53"/>
  <c r="BP134" i="53"/>
  <c r="BO134" i="53"/>
  <c r="BN134" i="53"/>
  <c r="BM134" i="53"/>
  <c r="BL134" i="53"/>
  <c r="BK134" i="53"/>
  <c r="BJ134" i="53"/>
  <c r="BI134" i="53"/>
  <c r="BH134" i="53"/>
  <c r="BD134" i="53"/>
  <c r="BP133" i="53"/>
  <c r="BO133" i="53"/>
  <c r="BN133" i="53"/>
  <c r="BM133" i="53"/>
  <c r="BL133" i="53"/>
  <c r="BK133" i="53"/>
  <c r="BJ133" i="53"/>
  <c r="BI133" i="53"/>
  <c r="BH133" i="53"/>
  <c r="BD133" i="53"/>
  <c r="BP132" i="53"/>
  <c r="BO132" i="53"/>
  <c r="BN132" i="53"/>
  <c r="BM132" i="53"/>
  <c r="BL132" i="53"/>
  <c r="BK132" i="53"/>
  <c r="BJ132" i="53"/>
  <c r="BI132" i="53"/>
  <c r="BH132" i="53"/>
  <c r="BD132" i="53"/>
  <c r="BP131" i="53"/>
  <c r="BO131" i="53"/>
  <c r="BN131" i="53"/>
  <c r="BM131" i="53"/>
  <c r="BL131" i="53"/>
  <c r="BK131" i="53"/>
  <c r="BJ131" i="53"/>
  <c r="BI131" i="53"/>
  <c r="BH131" i="53"/>
  <c r="BD131" i="53"/>
  <c r="BP130" i="53"/>
  <c r="BO130" i="53"/>
  <c r="BN130" i="53"/>
  <c r="BM130" i="53"/>
  <c r="BL130" i="53"/>
  <c r="BK130" i="53"/>
  <c r="BJ130" i="53"/>
  <c r="BI130" i="53"/>
  <c r="BH130" i="53"/>
  <c r="BD130" i="53"/>
  <c r="BP129" i="53"/>
  <c r="BO129" i="53"/>
  <c r="BN129" i="53"/>
  <c r="BM129" i="53"/>
  <c r="BL129" i="53"/>
  <c r="BK129" i="53"/>
  <c r="BJ129" i="53"/>
  <c r="BI129" i="53"/>
  <c r="BH129" i="53"/>
  <c r="BD129" i="53"/>
  <c r="BP128" i="53"/>
  <c r="BO128" i="53"/>
  <c r="BN128" i="53"/>
  <c r="BM128" i="53"/>
  <c r="BL128" i="53"/>
  <c r="BK128" i="53"/>
  <c r="BJ128" i="53"/>
  <c r="BI128" i="53"/>
  <c r="BH128" i="53"/>
  <c r="BD128" i="53"/>
  <c r="BP127" i="53"/>
  <c r="BO127" i="53"/>
  <c r="BN127" i="53"/>
  <c r="BM127" i="53"/>
  <c r="BL127" i="53"/>
  <c r="BK127" i="53"/>
  <c r="BJ127" i="53"/>
  <c r="BI127" i="53"/>
  <c r="BH127" i="53"/>
  <c r="BD127" i="53"/>
  <c r="BC110" i="53"/>
  <c r="BP108" i="53"/>
  <c r="BO108" i="53"/>
  <c r="BN108" i="53"/>
  <c r="BM108" i="53"/>
  <c r="BL108" i="53"/>
  <c r="BK108" i="53"/>
  <c r="BJ108" i="53"/>
  <c r="BI108" i="53"/>
  <c r="BH108" i="53"/>
  <c r="BD108" i="53"/>
  <c r="BP107" i="53"/>
  <c r="BO107" i="53"/>
  <c r="BN107" i="53"/>
  <c r="BM107" i="53"/>
  <c r="BL107" i="53"/>
  <c r="BK107" i="53"/>
  <c r="BJ107" i="53"/>
  <c r="BI107" i="53"/>
  <c r="BH107" i="53"/>
  <c r="BD107" i="53"/>
  <c r="BP106" i="53"/>
  <c r="BO106" i="53"/>
  <c r="BN106" i="53"/>
  <c r="BM106" i="53"/>
  <c r="BL106" i="53"/>
  <c r="BK106" i="53"/>
  <c r="BJ106" i="53"/>
  <c r="BI106" i="53"/>
  <c r="BH106" i="53"/>
  <c r="BD106" i="53"/>
  <c r="BP105" i="53"/>
  <c r="BO105" i="53"/>
  <c r="BN105" i="53"/>
  <c r="BM105" i="53"/>
  <c r="BL105" i="53"/>
  <c r="BK105" i="53"/>
  <c r="BJ105" i="53"/>
  <c r="BI105" i="53"/>
  <c r="BH105" i="53"/>
  <c r="BD105" i="53"/>
  <c r="BP104" i="53"/>
  <c r="BO104" i="53"/>
  <c r="BN104" i="53"/>
  <c r="BM104" i="53"/>
  <c r="BL104" i="53"/>
  <c r="BK104" i="53"/>
  <c r="BJ104" i="53"/>
  <c r="BI104" i="53"/>
  <c r="BH104" i="53"/>
  <c r="BD104" i="53"/>
  <c r="BP103" i="53"/>
  <c r="BO103" i="53"/>
  <c r="BN103" i="53"/>
  <c r="BM103" i="53"/>
  <c r="BL103" i="53"/>
  <c r="BK103" i="53"/>
  <c r="BJ103" i="53"/>
  <c r="BI103" i="53"/>
  <c r="BH103" i="53"/>
  <c r="BD103" i="53"/>
  <c r="BP102" i="53"/>
  <c r="BO102" i="53"/>
  <c r="BN102" i="53"/>
  <c r="BM102" i="53"/>
  <c r="BL102" i="53"/>
  <c r="BK102" i="53"/>
  <c r="BJ102" i="53"/>
  <c r="BI102" i="53"/>
  <c r="BH102" i="53"/>
  <c r="BD102" i="53"/>
  <c r="BP101" i="53"/>
  <c r="BO101" i="53"/>
  <c r="BN101" i="53"/>
  <c r="BM101" i="53"/>
  <c r="BL101" i="53"/>
  <c r="BK101" i="53"/>
  <c r="BJ101" i="53"/>
  <c r="BI101" i="53"/>
  <c r="BH101" i="53"/>
  <c r="BD101" i="53"/>
  <c r="BP100" i="53"/>
  <c r="BO100" i="53"/>
  <c r="BN100" i="53"/>
  <c r="BM100" i="53"/>
  <c r="BL100" i="53"/>
  <c r="BK100" i="53"/>
  <c r="BJ100" i="53"/>
  <c r="BI100" i="53"/>
  <c r="BH100" i="53"/>
  <c r="BD100" i="53"/>
  <c r="BP99" i="53"/>
  <c r="BO99" i="53"/>
  <c r="BN99" i="53"/>
  <c r="BM99" i="53"/>
  <c r="BL99" i="53"/>
  <c r="BK99" i="53"/>
  <c r="BJ99" i="53"/>
  <c r="BI99" i="53"/>
  <c r="BH99" i="53"/>
  <c r="BD99" i="53"/>
  <c r="BP98" i="53"/>
  <c r="BO98" i="53"/>
  <c r="BN98" i="53"/>
  <c r="BM98" i="53"/>
  <c r="BL98" i="53"/>
  <c r="BK98" i="53"/>
  <c r="BJ98" i="53"/>
  <c r="BI98" i="53"/>
  <c r="BH98" i="53"/>
  <c r="BD98" i="53"/>
  <c r="BP97" i="53"/>
  <c r="BO97" i="53"/>
  <c r="BN97" i="53"/>
  <c r="BM97" i="53"/>
  <c r="BL97" i="53"/>
  <c r="BK97" i="53"/>
  <c r="BJ97" i="53"/>
  <c r="BI97" i="53"/>
  <c r="BH97" i="53"/>
  <c r="BD97" i="53"/>
  <c r="BC80" i="53"/>
  <c r="BP78" i="53"/>
  <c r="BO78" i="53"/>
  <c r="BN78" i="53"/>
  <c r="BM78" i="53"/>
  <c r="BL78" i="53"/>
  <c r="BK78" i="53"/>
  <c r="BJ78" i="53"/>
  <c r="BI78" i="53"/>
  <c r="BH78" i="53"/>
  <c r="BD78" i="53"/>
  <c r="BP77" i="53"/>
  <c r="BO77" i="53"/>
  <c r="BN77" i="53"/>
  <c r="BM77" i="53"/>
  <c r="BL77" i="53"/>
  <c r="BK77" i="53"/>
  <c r="BJ77" i="53"/>
  <c r="BI77" i="53"/>
  <c r="BH77" i="53"/>
  <c r="BD77" i="53"/>
  <c r="BP76" i="53"/>
  <c r="BO76" i="53"/>
  <c r="BN76" i="53"/>
  <c r="BM76" i="53"/>
  <c r="BL76" i="53"/>
  <c r="BK76" i="53"/>
  <c r="BJ76" i="53"/>
  <c r="BI76" i="53"/>
  <c r="BH76" i="53"/>
  <c r="BD76" i="53"/>
  <c r="BP75" i="53"/>
  <c r="BO75" i="53"/>
  <c r="BN75" i="53"/>
  <c r="BM75" i="53"/>
  <c r="BL75" i="53"/>
  <c r="BK75" i="53"/>
  <c r="BJ75" i="53"/>
  <c r="BI75" i="53"/>
  <c r="BH75" i="53"/>
  <c r="BD75" i="53"/>
  <c r="BP74" i="53"/>
  <c r="BO74" i="53"/>
  <c r="BN74" i="53"/>
  <c r="BM74" i="53"/>
  <c r="BL74" i="53"/>
  <c r="BK74" i="53"/>
  <c r="BJ74" i="53"/>
  <c r="BI74" i="53"/>
  <c r="BH74" i="53"/>
  <c r="BD74" i="53"/>
  <c r="BP73" i="53"/>
  <c r="BO73" i="53"/>
  <c r="BN73" i="53"/>
  <c r="BM73" i="53"/>
  <c r="BL73" i="53"/>
  <c r="BK73" i="53"/>
  <c r="BJ73" i="53"/>
  <c r="BI73" i="53"/>
  <c r="BH73" i="53"/>
  <c r="BD73" i="53"/>
  <c r="BP72" i="53"/>
  <c r="BO72" i="53"/>
  <c r="BN72" i="53"/>
  <c r="BM72" i="53"/>
  <c r="BL72" i="53"/>
  <c r="BK72" i="53"/>
  <c r="BJ72" i="53"/>
  <c r="BI72" i="53"/>
  <c r="BH72" i="53"/>
  <c r="BD72" i="53"/>
  <c r="BP71" i="53"/>
  <c r="BO71" i="53"/>
  <c r="BN71" i="53"/>
  <c r="BM71" i="53"/>
  <c r="BL71" i="53"/>
  <c r="BK71" i="53"/>
  <c r="BJ71" i="53"/>
  <c r="BI71" i="53"/>
  <c r="BH71" i="53"/>
  <c r="BD71" i="53"/>
  <c r="BP70" i="53"/>
  <c r="BO70" i="53"/>
  <c r="BN70" i="53"/>
  <c r="BM70" i="53"/>
  <c r="BL70" i="53"/>
  <c r="BK70" i="53"/>
  <c r="BJ70" i="53"/>
  <c r="BI70" i="53"/>
  <c r="BH70" i="53"/>
  <c r="BD70" i="53"/>
  <c r="BP69" i="53"/>
  <c r="BO69" i="53"/>
  <c r="BN69" i="53"/>
  <c r="BM69" i="53"/>
  <c r="BL69" i="53"/>
  <c r="BK69" i="53"/>
  <c r="BJ69" i="53"/>
  <c r="BI69" i="53"/>
  <c r="BH69" i="53"/>
  <c r="BD69" i="53"/>
  <c r="BP68" i="53"/>
  <c r="BO68" i="53"/>
  <c r="BN68" i="53"/>
  <c r="BM68" i="53"/>
  <c r="BL68" i="53"/>
  <c r="BK68" i="53"/>
  <c r="BJ68" i="53"/>
  <c r="BI68" i="53"/>
  <c r="BH68" i="53"/>
  <c r="BD68" i="53"/>
  <c r="BP67" i="53"/>
  <c r="BO67" i="53"/>
  <c r="BN67" i="53"/>
  <c r="BM67" i="53"/>
  <c r="BL67" i="53"/>
  <c r="BK67" i="53"/>
  <c r="BJ67" i="53"/>
  <c r="BI67" i="53"/>
  <c r="BH67" i="53"/>
  <c r="BD67" i="53"/>
  <c r="BC50" i="53"/>
  <c r="BP48" i="53"/>
  <c r="BO48" i="53"/>
  <c r="BN48" i="53"/>
  <c r="BM48" i="53"/>
  <c r="BL48" i="53"/>
  <c r="BK48" i="53"/>
  <c r="BJ48" i="53"/>
  <c r="BI48" i="53"/>
  <c r="BH48" i="53"/>
  <c r="BD48" i="53"/>
  <c r="BP47" i="53"/>
  <c r="BO47" i="53"/>
  <c r="BN47" i="53"/>
  <c r="BM47" i="53"/>
  <c r="BL47" i="53"/>
  <c r="BK47" i="53"/>
  <c r="BJ47" i="53"/>
  <c r="BI47" i="53"/>
  <c r="BH47" i="53"/>
  <c r="BD47" i="53"/>
  <c r="BP46" i="53"/>
  <c r="BO46" i="53"/>
  <c r="BN46" i="53"/>
  <c r="BM46" i="53"/>
  <c r="BL46" i="53"/>
  <c r="BK46" i="53"/>
  <c r="BJ46" i="53"/>
  <c r="BI46" i="53"/>
  <c r="BH46" i="53"/>
  <c r="BD46" i="53"/>
  <c r="BP45" i="53"/>
  <c r="BO45" i="53"/>
  <c r="BN45" i="53"/>
  <c r="BM45" i="53"/>
  <c r="BL45" i="53"/>
  <c r="BK45" i="53"/>
  <c r="BJ45" i="53"/>
  <c r="BI45" i="53"/>
  <c r="BH45" i="53"/>
  <c r="BD45" i="53"/>
  <c r="BP44" i="53"/>
  <c r="BO44" i="53"/>
  <c r="BN44" i="53"/>
  <c r="BM44" i="53"/>
  <c r="BL44" i="53"/>
  <c r="BK44" i="53"/>
  <c r="BJ44" i="53"/>
  <c r="BI44" i="53"/>
  <c r="BH44" i="53"/>
  <c r="BD44" i="53"/>
  <c r="BP43" i="53"/>
  <c r="BO43" i="53"/>
  <c r="BN43" i="53"/>
  <c r="BM43" i="53"/>
  <c r="BL43" i="53"/>
  <c r="BK43" i="53"/>
  <c r="BJ43" i="53"/>
  <c r="BI43" i="53"/>
  <c r="BH43" i="53"/>
  <c r="BD43" i="53"/>
  <c r="BP42" i="53"/>
  <c r="BO42" i="53"/>
  <c r="BN42" i="53"/>
  <c r="BM42" i="53"/>
  <c r="BL42" i="53"/>
  <c r="BK42" i="53"/>
  <c r="BJ42" i="53"/>
  <c r="BI42" i="53"/>
  <c r="BH42" i="53"/>
  <c r="BD42" i="53"/>
  <c r="BP41" i="53"/>
  <c r="BO41" i="53"/>
  <c r="BN41" i="53"/>
  <c r="BM41" i="53"/>
  <c r="BL41" i="53"/>
  <c r="BK41" i="53"/>
  <c r="BJ41" i="53"/>
  <c r="BI41" i="53"/>
  <c r="BH41" i="53"/>
  <c r="BD41" i="53"/>
  <c r="BP40" i="53"/>
  <c r="BO40" i="53"/>
  <c r="BN40" i="53"/>
  <c r="BM40" i="53"/>
  <c r="BL40" i="53"/>
  <c r="BK40" i="53"/>
  <c r="BJ40" i="53"/>
  <c r="BI40" i="53"/>
  <c r="BH40" i="53"/>
  <c r="BD40" i="53"/>
  <c r="BP39" i="53"/>
  <c r="BO39" i="53"/>
  <c r="BN39" i="53"/>
  <c r="BM39" i="53"/>
  <c r="BL39" i="53"/>
  <c r="BK39" i="53"/>
  <c r="BJ39" i="53"/>
  <c r="BI39" i="53"/>
  <c r="BH39" i="53"/>
  <c r="BD39" i="53"/>
  <c r="BP38" i="53"/>
  <c r="BO38" i="53"/>
  <c r="BN38" i="53"/>
  <c r="BM38" i="53"/>
  <c r="BL38" i="53"/>
  <c r="BK38" i="53"/>
  <c r="BJ38" i="53"/>
  <c r="BI38" i="53"/>
  <c r="BH38" i="53"/>
  <c r="BD38" i="53"/>
  <c r="BP37" i="53"/>
  <c r="BO37" i="53"/>
  <c r="BN37" i="53"/>
  <c r="BM37" i="53"/>
  <c r="BL37" i="53"/>
  <c r="BK37" i="53"/>
  <c r="BJ37" i="53"/>
  <c r="BI37" i="53"/>
  <c r="BH37" i="53"/>
  <c r="BD37" i="53"/>
  <c r="BC20" i="53"/>
  <c r="BP18" i="53"/>
  <c r="BO18" i="53"/>
  <c r="BN18" i="53"/>
  <c r="BM18" i="53"/>
  <c r="BL18" i="53"/>
  <c r="BK18" i="53"/>
  <c r="BJ18" i="53"/>
  <c r="BI18" i="53"/>
  <c r="BH18" i="53"/>
  <c r="BD18" i="53"/>
  <c r="BP17" i="53"/>
  <c r="BO17" i="53"/>
  <c r="BN17" i="53"/>
  <c r="BM17" i="53"/>
  <c r="BL17" i="53"/>
  <c r="BK17" i="53"/>
  <c r="BJ17" i="53"/>
  <c r="BI17" i="53"/>
  <c r="BH17" i="53"/>
  <c r="BD17" i="53"/>
  <c r="BP16" i="53"/>
  <c r="BO16" i="53"/>
  <c r="BN16" i="53"/>
  <c r="BM16" i="53"/>
  <c r="BL16" i="53"/>
  <c r="BK16" i="53"/>
  <c r="BJ16" i="53"/>
  <c r="BI16" i="53"/>
  <c r="BH16" i="53"/>
  <c r="BD16" i="53"/>
  <c r="BP15" i="53"/>
  <c r="BO15" i="53"/>
  <c r="BN15" i="53"/>
  <c r="BM15" i="53"/>
  <c r="BL15" i="53"/>
  <c r="BK15" i="53"/>
  <c r="BJ15" i="53"/>
  <c r="BI15" i="53"/>
  <c r="BH15" i="53"/>
  <c r="BD15" i="53"/>
  <c r="BP14" i="53"/>
  <c r="BO14" i="53"/>
  <c r="BN14" i="53"/>
  <c r="BM14" i="53"/>
  <c r="BL14" i="53"/>
  <c r="BK14" i="53"/>
  <c r="BJ14" i="53"/>
  <c r="BI14" i="53"/>
  <c r="BH14" i="53"/>
  <c r="BD14" i="53"/>
  <c r="BP13" i="53"/>
  <c r="BO13" i="53"/>
  <c r="BN13" i="53"/>
  <c r="BM13" i="53"/>
  <c r="BL13" i="53"/>
  <c r="BK13" i="53"/>
  <c r="BJ13" i="53"/>
  <c r="BI13" i="53"/>
  <c r="BH13" i="53"/>
  <c r="BD13" i="53"/>
  <c r="BP12" i="53"/>
  <c r="BO12" i="53"/>
  <c r="BN12" i="53"/>
  <c r="BM12" i="53"/>
  <c r="BL12" i="53"/>
  <c r="BK12" i="53"/>
  <c r="BJ12" i="53"/>
  <c r="BI12" i="53"/>
  <c r="BH12" i="53"/>
  <c r="BD12" i="53"/>
  <c r="BP11" i="53"/>
  <c r="BO11" i="53"/>
  <c r="BN11" i="53"/>
  <c r="BM11" i="53"/>
  <c r="BL11" i="53"/>
  <c r="BK11" i="53"/>
  <c r="BJ11" i="53"/>
  <c r="BI11" i="53"/>
  <c r="BH11" i="53"/>
  <c r="BD11" i="53"/>
  <c r="BP10" i="53"/>
  <c r="BO10" i="53"/>
  <c r="BN10" i="53"/>
  <c r="BM10" i="53"/>
  <c r="BL10" i="53"/>
  <c r="BK10" i="53"/>
  <c r="BJ10" i="53"/>
  <c r="BI10" i="53"/>
  <c r="BH10" i="53"/>
  <c r="BD10" i="53"/>
  <c r="BP9" i="53"/>
  <c r="BO9" i="53"/>
  <c r="BN9" i="53"/>
  <c r="BM9" i="53"/>
  <c r="BL9" i="53"/>
  <c r="BK9" i="53"/>
  <c r="BJ9" i="53"/>
  <c r="BI9" i="53"/>
  <c r="BH9" i="53"/>
  <c r="BD9" i="53"/>
  <c r="BP8" i="53"/>
  <c r="BO8" i="53"/>
  <c r="BN8" i="53"/>
  <c r="BM8" i="53"/>
  <c r="BL8" i="53"/>
  <c r="BK8" i="53"/>
  <c r="BJ8" i="53"/>
  <c r="BI8" i="53"/>
  <c r="BH8" i="53"/>
  <c r="BD8" i="53"/>
  <c r="BP7" i="53"/>
  <c r="BO7" i="53"/>
  <c r="BN7" i="53"/>
  <c r="BM7" i="53"/>
  <c r="BL7" i="53"/>
  <c r="BK7" i="53"/>
  <c r="BJ7" i="53"/>
  <c r="BI7" i="53"/>
  <c r="BH7" i="53"/>
  <c r="BD7" i="53"/>
  <c r="BC290" i="52"/>
  <c r="BP288" i="52"/>
  <c r="BO288" i="52"/>
  <c r="BN288" i="52"/>
  <c r="BM288" i="52"/>
  <c r="BL288" i="52"/>
  <c r="BK288" i="52"/>
  <c r="BJ288" i="52"/>
  <c r="BI288" i="52"/>
  <c r="BH288" i="52"/>
  <c r="BD288" i="52"/>
  <c r="BP287" i="52"/>
  <c r="BO287" i="52"/>
  <c r="BN287" i="52"/>
  <c r="BM287" i="52"/>
  <c r="BL287" i="52"/>
  <c r="BK287" i="52"/>
  <c r="BJ287" i="52"/>
  <c r="BI287" i="52"/>
  <c r="BH287" i="52"/>
  <c r="BD287" i="52"/>
  <c r="BP286" i="52"/>
  <c r="BO286" i="52"/>
  <c r="BN286" i="52"/>
  <c r="BM286" i="52"/>
  <c r="BL286" i="52"/>
  <c r="BK286" i="52"/>
  <c r="BJ286" i="52"/>
  <c r="BI286" i="52"/>
  <c r="BH286" i="52"/>
  <c r="BD286" i="52"/>
  <c r="BP285" i="52"/>
  <c r="BO285" i="52"/>
  <c r="BN285" i="52"/>
  <c r="BM285" i="52"/>
  <c r="BL285" i="52"/>
  <c r="BK285" i="52"/>
  <c r="BJ285" i="52"/>
  <c r="BI285" i="52"/>
  <c r="BH285" i="52"/>
  <c r="BD285" i="52"/>
  <c r="BP284" i="52"/>
  <c r="BO284" i="52"/>
  <c r="BN284" i="52"/>
  <c r="BM284" i="52"/>
  <c r="BL284" i="52"/>
  <c r="BK284" i="52"/>
  <c r="BJ284" i="52"/>
  <c r="BI284" i="52"/>
  <c r="BH284" i="52"/>
  <c r="BD284" i="52"/>
  <c r="BP283" i="52"/>
  <c r="BO283" i="52"/>
  <c r="BN283" i="52"/>
  <c r="BM283" i="52"/>
  <c r="BL283" i="52"/>
  <c r="BK283" i="52"/>
  <c r="BJ283" i="52"/>
  <c r="BI283" i="52"/>
  <c r="BH283" i="52"/>
  <c r="BD283" i="52"/>
  <c r="BP282" i="52"/>
  <c r="BO282" i="52"/>
  <c r="BN282" i="52"/>
  <c r="BM282" i="52"/>
  <c r="BL282" i="52"/>
  <c r="BK282" i="52"/>
  <c r="BJ282" i="52"/>
  <c r="BI282" i="52"/>
  <c r="BH282" i="52"/>
  <c r="BD282" i="52"/>
  <c r="BP281" i="52"/>
  <c r="BO281" i="52"/>
  <c r="BN281" i="52"/>
  <c r="BM281" i="52"/>
  <c r="BL281" i="52"/>
  <c r="BK281" i="52"/>
  <c r="BJ281" i="52"/>
  <c r="BI281" i="52"/>
  <c r="BH281" i="52"/>
  <c r="BD281" i="52"/>
  <c r="BP280" i="52"/>
  <c r="BO280" i="52"/>
  <c r="BN280" i="52"/>
  <c r="BM280" i="52"/>
  <c r="BL280" i="52"/>
  <c r="BK280" i="52"/>
  <c r="BJ280" i="52"/>
  <c r="BI280" i="52"/>
  <c r="BH280" i="52"/>
  <c r="BD280" i="52"/>
  <c r="BP279" i="52"/>
  <c r="BO279" i="52"/>
  <c r="BN279" i="52"/>
  <c r="BM279" i="52"/>
  <c r="BL279" i="52"/>
  <c r="BK279" i="52"/>
  <c r="BJ279" i="52"/>
  <c r="BI279" i="52"/>
  <c r="BH279" i="52"/>
  <c r="BD279" i="52"/>
  <c r="BP278" i="52"/>
  <c r="BO278" i="52"/>
  <c r="BN278" i="52"/>
  <c r="BM278" i="52"/>
  <c r="BL278" i="52"/>
  <c r="BK278" i="52"/>
  <c r="BJ278" i="52"/>
  <c r="BI278" i="52"/>
  <c r="BH278" i="52"/>
  <c r="BD278" i="52"/>
  <c r="BP277" i="52"/>
  <c r="BO277" i="52"/>
  <c r="BN277" i="52"/>
  <c r="BM277" i="52"/>
  <c r="BL277" i="52"/>
  <c r="BK277" i="52"/>
  <c r="BJ277" i="52"/>
  <c r="BI277" i="52"/>
  <c r="BH277" i="52"/>
  <c r="BD277" i="52"/>
  <c r="BC260" i="52"/>
  <c r="BP258" i="52"/>
  <c r="BO258" i="52"/>
  <c r="BN258" i="52"/>
  <c r="BM258" i="52"/>
  <c r="BL258" i="52"/>
  <c r="BK258" i="52"/>
  <c r="BJ258" i="52"/>
  <c r="BI258" i="52"/>
  <c r="BH258" i="52"/>
  <c r="BD258" i="52"/>
  <c r="BP257" i="52"/>
  <c r="BO257" i="52"/>
  <c r="BN257" i="52"/>
  <c r="BM257" i="52"/>
  <c r="BL257" i="52"/>
  <c r="BK257" i="52"/>
  <c r="BJ257" i="52"/>
  <c r="BI257" i="52"/>
  <c r="BH257" i="52"/>
  <c r="BD257" i="52"/>
  <c r="BP256" i="52"/>
  <c r="BO256" i="52"/>
  <c r="BN256" i="52"/>
  <c r="BM256" i="52"/>
  <c r="BL256" i="52"/>
  <c r="BK256" i="52"/>
  <c r="BJ256" i="52"/>
  <c r="BI256" i="52"/>
  <c r="BH256" i="52"/>
  <c r="BD256" i="52"/>
  <c r="BP255" i="52"/>
  <c r="BO255" i="52"/>
  <c r="BN255" i="52"/>
  <c r="BM255" i="52"/>
  <c r="BL255" i="52"/>
  <c r="BK255" i="52"/>
  <c r="BJ255" i="52"/>
  <c r="BI255" i="52"/>
  <c r="BH255" i="52"/>
  <c r="BD255" i="52"/>
  <c r="BP254" i="52"/>
  <c r="BO254" i="52"/>
  <c r="BN254" i="52"/>
  <c r="BM254" i="52"/>
  <c r="BL254" i="52"/>
  <c r="BK254" i="52"/>
  <c r="BJ254" i="52"/>
  <c r="BI254" i="52"/>
  <c r="BH254" i="52"/>
  <c r="BD254" i="52"/>
  <c r="BP253" i="52"/>
  <c r="BO253" i="52"/>
  <c r="BN253" i="52"/>
  <c r="BM253" i="52"/>
  <c r="BL253" i="52"/>
  <c r="BK253" i="52"/>
  <c r="BJ253" i="52"/>
  <c r="BI253" i="52"/>
  <c r="BH253" i="52"/>
  <c r="BD253" i="52"/>
  <c r="BP252" i="52"/>
  <c r="BO252" i="52"/>
  <c r="BN252" i="52"/>
  <c r="BM252" i="52"/>
  <c r="BL252" i="52"/>
  <c r="BK252" i="52"/>
  <c r="BJ252" i="52"/>
  <c r="BI252" i="52"/>
  <c r="BH252" i="52"/>
  <c r="BD252" i="52"/>
  <c r="BP251" i="52"/>
  <c r="BO251" i="52"/>
  <c r="BN251" i="52"/>
  <c r="BM251" i="52"/>
  <c r="BL251" i="52"/>
  <c r="BK251" i="52"/>
  <c r="BJ251" i="52"/>
  <c r="BI251" i="52"/>
  <c r="BH251" i="52"/>
  <c r="BD251" i="52"/>
  <c r="BP250" i="52"/>
  <c r="BO250" i="52"/>
  <c r="BN250" i="52"/>
  <c r="BM250" i="52"/>
  <c r="BL250" i="52"/>
  <c r="BK250" i="52"/>
  <c r="BJ250" i="52"/>
  <c r="BI250" i="52"/>
  <c r="BH250" i="52"/>
  <c r="BD250" i="52"/>
  <c r="BP249" i="52"/>
  <c r="BO249" i="52"/>
  <c r="BN249" i="52"/>
  <c r="BM249" i="52"/>
  <c r="BL249" i="52"/>
  <c r="BK249" i="52"/>
  <c r="BJ249" i="52"/>
  <c r="BI249" i="52"/>
  <c r="BH249" i="52"/>
  <c r="BD249" i="52"/>
  <c r="BP248" i="52"/>
  <c r="BO248" i="52"/>
  <c r="BN248" i="52"/>
  <c r="BM248" i="52"/>
  <c r="BL248" i="52"/>
  <c r="BK248" i="52"/>
  <c r="BJ248" i="52"/>
  <c r="BI248" i="52"/>
  <c r="BH248" i="52"/>
  <c r="BD248" i="52"/>
  <c r="BP247" i="52"/>
  <c r="BO247" i="52"/>
  <c r="BN247" i="52"/>
  <c r="BM247" i="52"/>
  <c r="BL247" i="52"/>
  <c r="BK247" i="52"/>
  <c r="BJ247" i="52"/>
  <c r="BI247" i="52"/>
  <c r="BH247" i="52"/>
  <c r="BD247" i="52"/>
  <c r="BC230" i="52"/>
  <c r="BP228" i="52"/>
  <c r="BO228" i="52"/>
  <c r="BN228" i="52"/>
  <c r="BM228" i="52"/>
  <c r="BL228" i="52"/>
  <c r="BK228" i="52"/>
  <c r="BJ228" i="52"/>
  <c r="BI228" i="52"/>
  <c r="BH228" i="52"/>
  <c r="BD228" i="52"/>
  <c r="BP227" i="52"/>
  <c r="BO227" i="52"/>
  <c r="BN227" i="52"/>
  <c r="BM227" i="52"/>
  <c r="BL227" i="52"/>
  <c r="BK227" i="52"/>
  <c r="BJ227" i="52"/>
  <c r="BI227" i="52"/>
  <c r="BH227" i="52"/>
  <c r="BD227" i="52"/>
  <c r="BP226" i="52"/>
  <c r="BO226" i="52"/>
  <c r="BN226" i="52"/>
  <c r="BM226" i="52"/>
  <c r="BL226" i="52"/>
  <c r="BK226" i="52"/>
  <c r="BJ226" i="52"/>
  <c r="BI226" i="52"/>
  <c r="BH226" i="52"/>
  <c r="BD226" i="52"/>
  <c r="BP225" i="52"/>
  <c r="BO225" i="52"/>
  <c r="BN225" i="52"/>
  <c r="BM225" i="52"/>
  <c r="BL225" i="52"/>
  <c r="BK225" i="52"/>
  <c r="BJ225" i="52"/>
  <c r="BI225" i="52"/>
  <c r="BH225" i="52"/>
  <c r="BD225" i="52"/>
  <c r="BP224" i="52"/>
  <c r="BO224" i="52"/>
  <c r="BN224" i="52"/>
  <c r="BM224" i="52"/>
  <c r="BL224" i="52"/>
  <c r="BK224" i="52"/>
  <c r="BJ224" i="52"/>
  <c r="BI224" i="52"/>
  <c r="BH224" i="52"/>
  <c r="BD224" i="52"/>
  <c r="BP223" i="52"/>
  <c r="BO223" i="52"/>
  <c r="BN223" i="52"/>
  <c r="BM223" i="52"/>
  <c r="BL223" i="52"/>
  <c r="BK223" i="52"/>
  <c r="BJ223" i="52"/>
  <c r="BI223" i="52"/>
  <c r="BH223" i="52"/>
  <c r="BD223" i="52"/>
  <c r="BP222" i="52"/>
  <c r="BO222" i="52"/>
  <c r="BN222" i="52"/>
  <c r="BM222" i="52"/>
  <c r="BL222" i="52"/>
  <c r="BK222" i="52"/>
  <c r="BJ222" i="52"/>
  <c r="BI222" i="52"/>
  <c r="BH222" i="52"/>
  <c r="BD222" i="52"/>
  <c r="BP221" i="52"/>
  <c r="BO221" i="52"/>
  <c r="BN221" i="52"/>
  <c r="BM221" i="52"/>
  <c r="BL221" i="52"/>
  <c r="BK221" i="52"/>
  <c r="BJ221" i="52"/>
  <c r="BI221" i="52"/>
  <c r="BH221" i="52"/>
  <c r="BD221" i="52"/>
  <c r="BP220" i="52"/>
  <c r="BO220" i="52"/>
  <c r="BN220" i="52"/>
  <c r="BM220" i="52"/>
  <c r="BL220" i="52"/>
  <c r="BK220" i="52"/>
  <c r="BJ220" i="52"/>
  <c r="BI220" i="52"/>
  <c r="BH220" i="52"/>
  <c r="BD220" i="52"/>
  <c r="BP219" i="52"/>
  <c r="BO219" i="52"/>
  <c r="BN219" i="52"/>
  <c r="BM219" i="52"/>
  <c r="BL219" i="52"/>
  <c r="BK219" i="52"/>
  <c r="BJ219" i="52"/>
  <c r="BI219" i="52"/>
  <c r="BH219" i="52"/>
  <c r="BD219" i="52"/>
  <c r="BP218" i="52"/>
  <c r="BO218" i="52"/>
  <c r="BN218" i="52"/>
  <c r="BM218" i="52"/>
  <c r="BL218" i="52"/>
  <c r="BK218" i="52"/>
  <c r="BJ218" i="52"/>
  <c r="BI218" i="52"/>
  <c r="BH218" i="52"/>
  <c r="BD218" i="52"/>
  <c r="BP217" i="52"/>
  <c r="BO217" i="52"/>
  <c r="BN217" i="52"/>
  <c r="BM217" i="52"/>
  <c r="BL217" i="52"/>
  <c r="BK217" i="52"/>
  <c r="BJ217" i="52"/>
  <c r="BI217" i="52"/>
  <c r="BH217" i="52"/>
  <c r="BD217" i="52"/>
  <c r="BC200" i="52"/>
  <c r="BP198" i="52"/>
  <c r="BO198" i="52"/>
  <c r="BN198" i="52"/>
  <c r="BM198" i="52"/>
  <c r="BL198" i="52"/>
  <c r="BK198" i="52"/>
  <c r="BJ198" i="52"/>
  <c r="BI198" i="52"/>
  <c r="BH198" i="52"/>
  <c r="BD198" i="52"/>
  <c r="BP197" i="52"/>
  <c r="BO197" i="52"/>
  <c r="BN197" i="52"/>
  <c r="BM197" i="52"/>
  <c r="BL197" i="52"/>
  <c r="BK197" i="52"/>
  <c r="BJ197" i="52"/>
  <c r="BI197" i="52"/>
  <c r="BH197" i="52"/>
  <c r="BD197" i="52"/>
  <c r="BP196" i="52"/>
  <c r="BO196" i="52"/>
  <c r="BN196" i="52"/>
  <c r="BM196" i="52"/>
  <c r="BL196" i="52"/>
  <c r="BK196" i="52"/>
  <c r="BJ196" i="52"/>
  <c r="BI196" i="52"/>
  <c r="BH196" i="52"/>
  <c r="BD196" i="52"/>
  <c r="BP195" i="52"/>
  <c r="BO195" i="52"/>
  <c r="BN195" i="52"/>
  <c r="BM195" i="52"/>
  <c r="BL195" i="52"/>
  <c r="BK195" i="52"/>
  <c r="BJ195" i="52"/>
  <c r="BI195" i="52"/>
  <c r="BH195" i="52"/>
  <c r="BD195" i="52"/>
  <c r="BP194" i="52"/>
  <c r="BO194" i="52"/>
  <c r="BN194" i="52"/>
  <c r="BM194" i="52"/>
  <c r="BL194" i="52"/>
  <c r="BK194" i="52"/>
  <c r="BJ194" i="52"/>
  <c r="BI194" i="52"/>
  <c r="BH194" i="52"/>
  <c r="BD194" i="52"/>
  <c r="BP193" i="52"/>
  <c r="BO193" i="52"/>
  <c r="BN193" i="52"/>
  <c r="BM193" i="52"/>
  <c r="BL193" i="52"/>
  <c r="BK193" i="52"/>
  <c r="BJ193" i="52"/>
  <c r="BI193" i="52"/>
  <c r="BH193" i="52"/>
  <c r="BD193" i="52"/>
  <c r="BP192" i="52"/>
  <c r="BO192" i="52"/>
  <c r="BN192" i="52"/>
  <c r="BM192" i="52"/>
  <c r="BL192" i="52"/>
  <c r="BK192" i="52"/>
  <c r="BJ192" i="52"/>
  <c r="BI192" i="52"/>
  <c r="BH192" i="52"/>
  <c r="BD192" i="52"/>
  <c r="BP191" i="52"/>
  <c r="BO191" i="52"/>
  <c r="BN191" i="52"/>
  <c r="BM191" i="52"/>
  <c r="BL191" i="52"/>
  <c r="BK191" i="52"/>
  <c r="BJ191" i="52"/>
  <c r="BI191" i="52"/>
  <c r="BH191" i="52"/>
  <c r="BD191" i="52"/>
  <c r="BP190" i="52"/>
  <c r="BO190" i="52"/>
  <c r="BN190" i="52"/>
  <c r="BM190" i="52"/>
  <c r="BL190" i="52"/>
  <c r="BK190" i="52"/>
  <c r="BJ190" i="52"/>
  <c r="BI190" i="52"/>
  <c r="BH190" i="52"/>
  <c r="BD190" i="52"/>
  <c r="BP189" i="52"/>
  <c r="BO189" i="52"/>
  <c r="BN189" i="52"/>
  <c r="BM189" i="52"/>
  <c r="BL189" i="52"/>
  <c r="BK189" i="52"/>
  <c r="BJ189" i="52"/>
  <c r="BI189" i="52"/>
  <c r="BH189" i="52"/>
  <c r="BD189" i="52"/>
  <c r="BP188" i="52"/>
  <c r="BO188" i="52"/>
  <c r="BN188" i="52"/>
  <c r="BM188" i="52"/>
  <c r="BL188" i="52"/>
  <c r="BK188" i="52"/>
  <c r="BJ188" i="52"/>
  <c r="BI188" i="52"/>
  <c r="BH188" i="52"/>
  <c r="BD188" i="52"/>
  <c r="BP187" i="52"/>
  <c r="BO187" i="52"/>
  <c r="BN187" i="52"/>
  <c r="BM187" i="52"/>
  <c r="BL187" i="52"/>
  <c r="BK187" i="52"/>
  <c r="BJ187" i="52"/>
  <c r="BI187" i="52"/>
  <c r="BH187" i="52"/>
  <c r="BD187" i="52"/>
  <c r="A1" i="60"/>
  <c r="BC170" i="52"/>
  <c r="BP168" i="52"/>
  <c r="BO168" i="52"/>
  <c r="BN168" i="52"/>
  <c r="BM168" i="52"/>
  <c r="BL168" i="52"/>
  <c r="BK168" i="52"/>
  <c r="BJ168" i="52"/>
  <c r="BI168" i="52"/>
  <c r="BH168" i="52"/>
  <c r="BD168" i="52"/>
  <c r="BP167" i="52"/>
  <c r="BO167" i="52"/>
  <c r="BN167" i="52"/>
  <c r="BM167" i="52"/>
  <c r="BL167" i="52"/>
  <c r="BK167" i="52"/>
  <c r="BJ167" i="52"/>
  <c r="BI167" i="52"/>
  <c r="BH167" i="52"/>
  <c r="BD167" i="52"/>
  <c r="BP166" i="52"/>
  <c r="BO166" i="52"/>
  <c r="BN166" i="52"/>
  <c r="BM166" i="52"/>
  <c r="BL166" i="52"/>
  <c r="BK166" i="52"/>
  <c r="BJ166" i="52"/>
  <c r="BI166" i="52"/>
  <c r="BH166" i="52"/>
  <c r="BD166" i="52"/>
  <c r="BP165" i="52"/>
  <c r="BO165" i="52"/>
  <c r="BN165" i="52"/>
  <c r="BM165" i="52"/>
  <c r="BL165" i="52"/>
  <c r="BK165" i="52"/>
  <c r="BJ165" i="52"/>
  <c r="BI165" i="52"/>
  <c r="BH165" i="52"/>
  <c r="BD165" i="52"/>
  <c r="BP164" i="52"/>
  <c r="BO164" i="52"/>
  <c r="BN164" i="52"/>
  <c r="BM164" i="52"/>
  <c r="BL164" i="52"/>
  <c r="BK164" i="52"/>
  <c r="BJ164" i="52"/>
  <c r="BI164" i="52"/>
  <c r="BH164" i="52"/>
  <c r="BD164" i="52"/>
  <c r="BP163" i="52"/>
  <c r="BO163" i="52"/>
  <c r="BN163" i="52"/>
  <c r="BF163" i="52" s="1"/>
  <c r="BM163" i="52"/>
  <c r="BL163" i="52"/>
  <c r="BK163" i="52"/>
  <c r="BJ163" i="52"/>
  <c r="BI163" i="52"/>
  <c r="BH163" i="52"/>
  <c r="BD163" i="52"/>
  <c r="BP162" i="52"/>
  <c r="BO162" i="52"/>
  <c r="BN162" i="52"/>
  <c r="BM162" i="52"/>
  <c r="BL162" i="52"/>
  <c r="BK162" i="52"/>
  <c r="BJ162" i="52"/>
  <c r="BI162" i="52"/>
  <c r="BH162" i="52"/>
  <c r="BD162" i="52"/>
  <c r="BP161" i="52"/>
  <c r="BO161" i="52"/>
  <c r="BN161" i="52"/>
  <c r="BM161" i="52"/>
  <c r="BL161" i="52"/>
  <c r="BK161" i="52"/>
  <c r="BJ161" i="52"/>
  <c r="BI161" i="52"/>
  <c r="BH161" i="52"/>
  <c r="BD161" i="52"/>
  <c r="BP160" i="52"/>
  <c r="BO160" i="52"/>
  <c r="BN160" i="52"/>
  <c r="BM160" i="52"/>
  <c r="BL160" i="52"/>
  <c r="BK160" i="52"/>
  <c r="BJ160" i="52"/>
  <c r="BI160" i="52"/>
  <c r="BH160" i="52"/>
  <c r="BD160" i="52"/>
  <c r="BP159" i="52"/>
  <c r="BO159" i="52"/>
  <c r="BN159" i="52"/>
  <c r="BM159" i="52"/>
  <c r="BL159" i="52"/>
  <c r="BK159" i="52"/>
  <c r="BJ159" i="52"/>
  <c r="BI159" i="52"/>
  <c r="BH159" i="52"/>
  <c r="BD159" i="52"/>
  <c r="BP158" i="52"/>
  <c r="BO158" i="52"/>
  <c r="BN158" i="52"/>
  <c r="BM158" i="52"/>
  <c r="BL158" i="52"/>
  <c r="BK158" i="52"/>
  <c r="BJ158" i="52"/>
  <c r="BI158" i="52"/>
  <c r="BH158" i="52"/>
  <c r="BD158" i="52"/>
  <c r="BP157" i="52"/>
  <c r="BO157" i="52"/>
  <c r="BN157" i="52"/>
  <c r="BM157" i="52"/>
  <c r="BL157" i="52"/>
  <c r="BK157" i="52"/>
  <c r="BJ157" i="52"/>
  <c r="BI157" i="52"/>
  <c r="BH157" i="52"/>
  <c r="BD157" i="52"/>
  <c r="BC140" i="52"/>
  <c r="BP138" i="52"/>
  <c r="BO138" i="52"/>
  <c r="BN138" i="52"/>
  <c r="BM138" i="52"/>
  <c r="BL138" i="52"/>
  <c r="BK138" i="52"/>
  <c r="BJ138" i="52"/>
  <c r="BI138" i="52"/>
  <c r="BH138" i="52"/>
  <c r="BD138" i="52"/>
  <c r="BP137" i="52"/>
  <c r="BO137" i="52"/>
  <c r="BN137" i="52"/>
  <c r="BM137" i="52"/>
  <c r="BL137" i="52"/>
  <c r="BK137" i="52"/>
  <c r="BJ137" i="52"/>
  <c r="BI137" i="52"/>
  <c r="BH137" i="52"/>
  <c r="BD137" i="52"/>
  <c r="BP136" i="52"/>
  <c r="BO136" i="52"/>
  <c r="BN136" i="52"/>
  <c r="BM136" i="52"/>
  <c r="BL136" i="52"/>
  <c r="BK136" i="52"/>
  <c r="BJ136" i="52"/>
  <c r="BI136" i="52"/>
  <c r="BH136" i="52"/>
  <c r="BD136" i="52"/>
  <c r="BP135" i="52"/>
  <c r="BO135" i="52"/>
  <c r="BN135" i="52"/>
  <c r="BM135" i="52"/>
  <c r="BL135" i="52"/>
  <c r="BK135" i="52"/>
  <c r="BJ135" i="52"/>
  <c r="BI135" i="52"/>
  <c r="BH135" i="52"/>
  <c r="BD135" i="52"/>
  <c r="BP134" i="52"/>
  <c r="BO134" i="52"/>
  <c r="BN134" i="52"/>
  <c r="BM134" i="52"/>
  <c r="BL134" i="52"/>
  <c r="BK134" i="52"/>
  <c r="BJ134" i="52"/>
  <c r="BI134" i="52"/>
  <c r="BH134" i="52"/>
  <c r="BD134" i="52"/>
  <c r="BP133" i="52"/>
  <c r="BO133" i="52"/>
  <c r="BN133" i="52"/>
  <c r="BM133" i="52"/>
  <c r="BL133" i="52"/>
  <c r="BK133" i="52"/>
  <c r="BJ133" i="52"/>
  <c r="BI133" i="52"/>
  <c r="BH133" i="52"/>
  <c r="BD133" i="52"/>
  <c r="BP132" i="52"/>
  <c r="BO132" i="52"/>
  <c r="BN132" i="52"/>
  <c r="BM132" i="52"/>
  <c r="BL132" i="52"/>
  <c r="BK132" i="52"/>
  <c r="BJ132" i="52"/>
  <c r="BI132" i="52"/>
  <c r="BH132" i="52"/>
  <c r="BD132" i="52"/>
  <c r="BP131" i="52"/>
  <c r="BO131" i="52"/>
  <c r="BN131" i="52"/>
  <c r="BM131" i="52"/>
  <c r="BL131" i="52"/>
  <c r="BK131" i="52"/>
  <c r="BJ131" i="52"/>
  <c r="BI131" i="52"/>
  <c r="BH131" i="52"/>
  <c r="BD131" i="52"/>
  <c r="BP130" i="52"/>
  <c r="BO130" i="52"/>
  <c r="BN130" i="52"/>
  <c r="BM130" i="52"/>
  <c r="BL130" i="52"/>
  <c r="BK130" i="52"/>
  <c r="BJ130" i="52"/>
  <c r="BI130" i="52"/>
  <c r="BH130" i="52"/>
  <c r="BD130" i="52"/>
  <c r="BP129" i="52"/>
  <c r="BW129" i="52"/>
  <c r="BO129" i="52"/>
  <c r="BN129" i="52"/>
  <c r="BM129" i="52"/>
  <c r="BL129" i="52"/>
  <c r="BK129" i="52"/>
  <c r="BJ129" i="52"/>
  <c r="BI129" i="52"/>
  <c r="BH129" i="52"/>
  <c r="BD129" i="52"/>
  <c r="BP128" i="52"/>
  <c r="BO128" i="52"/>
  <c r="BN128" i="52"/>
  <c r="BM128" i="52"/>
  <c r="BL128" i="52"/>
  <c r="BK128" i="52"/>
  <c r="BJ128" i="52"/>
  <c r="BI128" i="52"/>
  <c r="BH128" i="52"/>
  <c r="BD128" i="52"/>
  <c r="BP127" i="52"/>
  <c r="BO127" i="52"/>
  <c r="BN127" i="52"/>
  <c r="BM127" i="52"/>
  <c r="BL127" i="52"/>
  <c r="BK127" i="52"/>
  <c r="BJ127" i="52"/>
  <c r="BI127" i="52"/>
  <c r="BH127" i="52"/>
  <c r="BD127" i="52"/>
  <c r="BC110" i="52"/>
  <c r="BP108" i="52"/>
  <c r="BO108" i="52"/>
  <c r="BN108" i="52"/>
  <c r="BM108" i="52"/>
  <c r="BL108" i="52"/>
  <c r="BK108" i="52"/>
  <c r="BJ108" i="52"/>
  <c r="BI108" i="52"/>
  <c r="BH108" i="52"/>
  <c r="BD108" i="52"/>
  <c r="BP107" i="52"/>
  <c r="BO107" i="52"/>
  <c r="BN107" i="52"/>
  <c r="BM107" i="52"/>
  <c r="BL107" i="52"/>
  <c r="BK107" i="52"/>
  <c r="BJ107" i="52"/>
  <c r="BI107" i="52"/>
  <c r="BH107" i="52"/>
  <c r="BD107" i="52"/>
  <c r="BP106" i="52"/>
  <c r="BO106" i="52"/>
  <c r="BN106" i="52"/>
  <c r="BM106" i="52"/>
  <c r="BL106" i="52"/>
  <c r="BK106" i="52"/>
  <c r="BJ106" i="52"/>
  <c r="BI106" i="52"/>
  <c r="BH106" i="52"/>
  <c r="BD106" i="52"/>
  <c r="BP105" i="52"/>
  <c r="BO105" i="52"/>
  <c r="BN105" i="52"/>
  <c r="BM105" i="52"/>
  <c r="BL105" i="52"/>
  <c r="BK105" i="52"/>
  <c r="BJ105" i="52"/>
  <c r="BI105" i="52"/>
  <c r="BH105" i="52"/>
  <c r="BD105" i="52"/>
  <c r="BP104" i="52"/>
  <c r="BO104" i="52"/>
  <c r="BN104" i="52"/>
  <c r="BM104" i="52"/>
  <c r="BL104" i="52"/>
  <c r="BK104" i="52"/>
  <c r="BJ104" i="52"/>
  <c r="BI104" i="52"/>
  <c r="BH104" i="52"/>
  <c r="BD104" i="52"/>
  <c r="BP103" i="52"/>
  <c r="BO103" i="52"/>
  <c r="BN103" i="52"/>
  <c r="BM103" i="52"/>
  <c r="BL103" i="52"/>
  <c r="BK103" i="52"/>
  <c r="BJ103" i="52"/>
  <c r="BI103" i="52"/>
  <c r="BH103" i="52"/>
  <c r="BD103" i="52"/>
  <c r="BP102" i="52"/>
  <c r="BO102" i="52"/>
  <c r="BN102" i="52"/>
  <c r="BM102" i="52"/>
  <c r="BL102" i="52"/>
  <c r="BK102" i="52"/>
  <c r="BJ102" i="52"/>
  <c r="BI102" i="52"/>
  <c r="BH102" i="52"/>
  <c r="BD102" i="52"/>
  <c r="BP101" i="52"/>
  <c r="BO101" i="52"/>
  <c r="BN101" i="52"/>
  <c r="BM101" i="52"/>
  <c r="BL101" i="52"/>
  <c r="BK101" i="52"/>
  <c r="BJ101" i="52"/>
  <c r="BI101" i="52"/>
  <c r="BH101" i="52"/>
  <c r="BD101" i="52"/>
  <c r="BP100" i="52"/>
  <c r="BO100" i="52"/>
  <c r="BN100" i="52"/>
  <c r="BM100" i="52"/>
  <c r="BL100" i="52"/>
  <c r="BK100" i="52"/>
  <c r="BJ100" i="52"/>
  <c r="BI100" i="52"/>
  <c r="BH100" i="52"/>
  <c r="BD100" i="52"/>
  <c r="BP99" i="52"/>
  <c r="BO99" i="52"/>
  <c r="BN99" i="52"/>
  <c r="BM99" i="52"/>
  <c r="BL99" i="52"/>
  <c r="BK99" i="52"/>
  <c r="BJ99" i="52"/>
  <c r="BI99" i="52"/>
  <c r="BH99" i="52"/>
  <c r="BD99" i="52"/>
  <c r="BP98" i="52"/>
  <c r="BO98" i="52"/>
  <c r="BN98" i="52"/>
  <c r="BM98" i="52"/>
  <c r="BL98" i="52"/>
  <c r="BK98" i="52"/>
  <c r="BJ98" i="52"/>
  <c r="BI98" i="52"/>
  <c r="BH98" i="52"/>
  <c r="BD98" i="52"/>
  <c r="BP97" i="52"/>
  <c r="BO97" i="52"/>
  <c r="BN97" i="52"/>
  <c r="BM97" i="52"/>
  <c r="BL97" i="52"/>
  <c r="BK97" i="52"/>
  <c r="BJ97" i="52"/>
  <c r="BI97" i="52"/>
  <c r="BH97" i="52"/>
  <c r="BD97" i="52"/>
  <c r="BC80" i="52"/>
  <c r="BP78" i="52"/>
  <c r="BO78" i="52"/>
  <c r="BN78" i="52"/>
  <c r="BM78" i="52"/>
  <c r="BL78" i="52"/>
  <c r="BK78" i="52"/>
  <c r="BJ78" i="52"/>
  <c r="BI78" i="52"/>
  <c r="BH78" i="52"/>
  <c r="BD78" i="52"/>
  <c r="BP77" i="52"/>
  <c r="BO77" i="52"/>
  <c r="BN77" i="52"/>
  <c r="BM77" i="52"/>
  <c r="BL77" i="52"/>
  <c r="BK77" i="52"/>
  <c r="BJ77" i="52"/>
  <c r="BI77" i="52"/>
  <c r="BH77" i="52"/>
  <c r="BD77" i="52"/>
  <c r="BP76" i="52"/>
  <c r="BO76" i="52"/>
  <c r="BN76" i="52"/>
  <c r="BM76" i="52"/>
  <c r="BL76" i="52"/>
  <c r="BK76" i="52"/>
  <c r="BJ76" i="52"/>
  <c r="BI76" i="52"/>
  <c r="BH76" i="52"/>
  <c r="BD76" i="52"/>
  <c r="BP75" i="52"/>
  <c r="BO75" i="52"/>
  <c r="BN75" i="52"/>
  <c r="BM75" i="52"/>
  <c r="BL75" i="52"/>
  <c r="BK75" i="52"/>
  <c r="BJ75" i="52"/>
  <c r="BI75" i="52"/>
  <c r="BH75" i="52"/>
  <c r="BD75" i="52"/>
  <c r="BP74" i="52"/>
  <c r="BO74" i="52"/>
  <c r="BN74" i="52"/>
  <c r="BM74" i="52"/>
  <c r="BL74" i="52"/>
  <c r="BK74" i="52"/>
  <c r="BJ74" i="52"/>
  <c r="BI74" i="52"/>
  <c r="BH74" i="52"/>
  <c r="BD74" i="52"/>
  <c r="BP73" i="52"/>
  <c r="BO73" i="52"/>
  <c r="BN73" i="52"/>
  <c r="BM73" i="52"/>
  <c r="BL73" i="52"/>
  <c r="BK73" i="52"/>
  <c r="BJ73" i="52"/>
  <c r="BI73" i="52"/>
  <c r="BH73" i="52"/>
  <c r="BD73" i="52"/>
  <c r="BP72" i="52"/>
  <c r="BO72" i="52"/>
  <c r="BN72" i="52"/>
  <c r="BM72" i="52"/>
  <c r="BL72" i="52"/>
  <c r="BK72" i="52"/>
  <c r="BJ72" i="52"/>
  <c r="BI72" i="52"/>
  <c r="BH72" i="52"/>
  <c r="BD72" i="52"/>
  <c r="BP71" i="52"/>
  <c r="BO71" i="52"/>
  <c r="BN71" i="52"/>
  <c r="BM71" i="52"/>
  <c r="BL71" i="52"/>
  <c r="BK71" i="52"/>
  <c r="BJ71" i="52"/>
  <c r="BI71" i="52"/>
  <c r="BH71" i="52"/>
  <c r="BD71" i="52"/>
  <c r="BP70" i="52"/>
  <c r="BO70" i="52"/>
  <c r="BN70" i="52"/>
  <c r="BM70" i="52"/>
  <c r="BL70" i="52"/>
  <c r="BK70" i="52"/>
  <c r="BJ70" i="52"/>
  <c r="BI70" i="52"/>
  <c r="BH70" i="52"/>
  <c r="BD70" i="52"/>
  <c r="BP69" i="52"/>
  <c r="BO69" i="52"/>
  <c r="BN69" i="52"/>
  <c r="BM69" i="52"/>
  <c r="BL69" i="52"/>
  <c r="BK69" i="52"/>
  <c r="BJ69" i="52"/>
  <c r="BI69" i="52"/>
  <c r="BH69" i="52"/>
  <c r="BD69" i="52"/>
  <c r="BP68" i="52"/>
  <c r="BO68" i="52"/>
  <c r="BN68" i="52"/>
  <c r="BM68" i="52"/>
  <c r="BL68" i="52"/>
  <c r="BK68" i="52"/>
  <c r="BJ68" i="52"/>
  <c r="BI68" i="52"/>
  <c r="BH68" i="52"/>
  <c r="BD68" i="52"/>
  <c r="BP67" i="52"/>
  <c r="BO67" i="52"/>
  <c r="BN67" i="52"/>
  <c r="BM67" i="52"/>
  <c r="BL67" i="52"/>
  <c r="BK67" i="52"/>
  <c r="BJ67" i="52"/>
  <c r="BI67" i="52"/>
  <c r="BH67" i="52"/>
  <c r="BD67" i="52"/>
  <c r="BC50" i="52"/>
  <c r="BP48" i="52"/>
  <c r="BO48" i="52"/>
  <c r="BN48" i="52"/>
  <c r="BM48" i="52"/>
  <c r="BL48" i="52"/>
  <c r="BK48" i="52"/>
  <c r="BJ48" i="52"/>
  <c r="BI48" i="52"/>
  <c r="BH48" i="52"/>
  <c r="BD48" i="52"/>
  <c r="BP47" i="52"/>
  <c r="BO47" i="52"/>
  <c r="BN47" i="52"/>
  <c r="BM47" i="52"/>
  <c r="BL47" i="52"/>
  <c r="BK47" i="52"/>
  <c r="BJ47" i="52"/>
  <c r="BI47" i="52"/>
  <c r="BH47" i="52"/>
  <c r="BD47" i="52"/>
  <c r="BP46" i="52"/>
  <c r="BO46" i="52"/>
  <c r="BN46" i="52"/>
  <c r="BM46" i="52"/>
  <c r="BL46" i="52"/>
  <c r="BK46" i="52"/>
  <c r="BJ46" i="52"/>
  <c r="BI46" i="52"/>
  <c r="BH46" i="52"/>
  <c r="BD46" i="52"/>
  <c r="BP45" i="52"/>
  <c r="BO45" i="52"/>
  <c r="BN45" i="52"/>
  <c r="BM45" i="52"/>
  <c r="BL45" i="52"/>
  <c r="BK45" i="52"/>
  <c r="BJ45" i="52"/>
  <c r="BI45" i="52"/>
  <c r="BH45" i="52"/>
  <c r="BD45" i="52"/>
  <c r="BP44" i="52"/>
  <c r="BO44" i="52"/>
  <c r="BN44" i="52"/>
  <c r="BM44" i="52"/>
  <c r="BL44" i="52"/>
  <c r="BK44" i="52"/>
  <c r="BJ44" i="52"/>
  <c r="BI44" i="52"/>
  <c r="BH44" i="52"/>
  <c r="BD44" i="52"/>
  <c r="BP43" i="52"/>
  <c r="BO43" i="52"/>
  <c r="BN43" i="52"/>
  <c r="BM43" i="52"/>
  <c r="BL43" i="52"/>
  <c r="BK43" i="52"/>
  <c r="BJ43" i="52"/>
  <c r="BI43" i="52"/>
  <c r="BH43" i="52"/>
  <c r="BD43" i="52"/>
  <c r="BP42" i="52"/>
  <c r="BO42" i="52"/>
  <c r="BN42" i="52"/>
  <c r="BM42" i="52"/>
  <c r="BL42" i="52"/>
  <c r="BK42" i="52"/>
  <c r="BJ42" i="52"/>
  <c r="BI42" i="52"/>
  <c r="BH42" i="52"/>
  <c r="BD42" i="52"/>
  <c r="BP41" i="52"/>
  <c r="BO41" i="52"/>
  <c r="BN41" i="52"/>
  <c r="BM41" i="52"/>
  <c r="BL41" i="52"/>
  <c r="BK41" i="52"/>
  <c r="BJ41" i="52"/>
  <c r="BI41" i="52"/>
  <c r="BH41" i="52"/>
  <c r="BD41" i="52"/>
  <c r="BP40" i="52"/>
  <c r="BO40" i="52"/>
  <c r="BN40" i="52"/>
  <c r="BM40" i="52"/>
  <c r="BL40" i="52"/>
  <c r="BK40" i="52"/>
  <c r="BJ40" i="52"/>
  <c r="BI40" i="52"/>
  <c r="BH40" i="52"/>
  <c r="BD40" i="52"/>
  <c r="BP39" i="52"/>
  <c r="BO39" i="52"/>
  <c r="BN39" i="52"/>
  <c r="BM39" i="52"/>
  <c r="BL39" i="52"/>
  <c r="BK39" i="52"/>
  <c r="BJ39" i="52"/>
  <c r="BI39" i="52"/>
  <c r="BH39" i="52"/>
  <c r="BD39" i="52"/>
  <c r="BP38" i="52"/>
  <c r="BO38" i="52"/>
  <c r="BN38" i="52"/>
  <c r="BM38" i="52"/>
  <c r="BL38" i="52"/>
  <c r="BK38" i="52"/>
  <c r="BJ38" i="52"/>
  <c r="BI38" i="52"/>
  <c r="BH38" i="52"/>
  <c r="BD38" i="52"/>
  <c r="BP37" i="52"/>
  <c r="BO37" i="52"/>
  <c r="BN37" i="52"/>
  <c r="BM37" i="52"/>
  <c r="BL37" i="52"/>
  <c r="BK37" i="52"/>
  <c r="BJ37" i="52"/>
  <c r="BI37" i="52"/>
  <c r="BH37" i="52"/>
  <c r="BD37" i="52"/>
  <c r="BP18" i="52"/>
  <c r="BO18" i="52"/>
  <c r="BN18" i="52"/>
  <c r="BM18" i="52"/>
  <c r="BL18" i="52"/>
  <c r="BK18" i="52"/>
  <c r="BJ18" i="52"/>
  <c r="BI18" i="52"/>
  <c r="BH18" i="52"/>
  <c r="BP17" i="52"/>
  <c r="BO17" i="52"/>
  <c r="BN17" i="52"/>
  <c r="BM17" i="52"/>
  <c r="BL17" i="52"/>
  <c r="BK17" i="52"/>
  <c r="BJ17" i="52"/>
  <c r="BI17" i="52"/>
  <c r="BH17" i="52"/>
  <c r="BP16" i="52"/>
  <c r="BO16" i="52"/>
  <c r="BN16" i="52"/>
  <c r="BM16" i="52"/>
  <c r="BL16" i="52"/>
  <c r="BK16" i="52"/>
  <c r="BJ16" i="52"/>
  <c r="BI16" i="52"/>
  <c r="BH16" i="52"/>
  <c r="BP15" i="52"/>
  <c r="BO15" i="52"/>
  <c r="BN15" i="52"/>
  <c r="BM15" i="52"/>
  <c r="BL15" i="52"/>
  <c r="BK15" i="52"/>
  <c r="BJ15" i="52"/>
  <c r="BI15" i="52"/>
  <c r="BH15" i="52"/>
  <c r="BP14" i="52"/>
  <c r="BO14" i="52"/>
  <c r="BN14" i="52"/>
  <c r="BM14" i="52"/>
  <c r="BL14" i="52"/>
  <c r="BK14" i="52"/>
  <c r="BJ14" i="52"/>
  <c r="BI14" i="52"/>
  <c r="BH14" i="52"/>
  <c r="BP13" i="52"/>
  <c r="BO13" i="52"/>
  <c r="BN13" i="52"/>
  <c r="BM13" i="52"/>
  <c r="BL13" i="52"/>
  <c r="BK13" i="52"/>
  <c r="BJ13" i="52"/>
  <c r="BI13" i="52"/>
  <c r="BH13" i="52"/>
  <c r="BP12" i="52"/>
  <c r="BO12" i="52"/>
  <c r="BN12" i="52"/>
  <c r="BM12" i="52"/>
  <c r="BL12" i="52"/>
  <c r="BK12" i="52"/>
  <c r="BJ12" i="52"/>
  <c r="BI12" i="52"/>
  <c r="BH12" i="52"/>
  <c r="BP11" i="52"/>
  <c r="BO11" i="52"/>
  <c r="BN11" i="52"/>
  <c r="BM11" i="52"/>
  <c r="BL11" i="52"/>
  <c r="BK11" i="52"/>
  <c r="BJ11" i="52"/>
  <c r="BI11" i="52"/>
  <c r="BH11" i="52"/>
  <c r="BP10" i="52"/>
  <c r="BO10" i="52"/>
  <c r="BN10" i="52"/>
  <c r="BM10" i="52"/>
  <c r="BL10" i="52"/>
  <c r="BK10" i="52"/>
  <c r="BJ10" i="52"/>
  <c r="BI10" i="52"/>
  <c r="BH10" i="52"/>
  <c r="BP9" i="52"/>
  <c r="BO9" i="52"/>
  <c r="BN9" i="52"/>
  <c r="BM9" i="52"/>
  <c r="BL9" i="52"/>
  <c r="BK9" i="52"/>
  <c r="BJ9" i="52"/>
  <c r="BI9" i="52"/>
  <c r="BH9" i="52"/>
  <c r="BP8" i="52"/>
  <c r="BO8" i="52"/>
  <c r="BN8" i="52"/>
  <c r="BM8" i="52"/>
  <c r="BL8" i="52"/>
  <c r="BK8" i="52"/>
  <c r="BJ8" i="52"/>
  <c r="BI8" i="52"/>
  <c r="BH8" i="52"/>
  <c r="BP7" i="52"/>
  <c r="BO7" i="52"/>
  <c r="BN7" i="52"/>
  <c r="BM7" i="52"/>
  <c r="BL7" i="52"/>
  <c r="BK7" i="52"/>
  <c r="BJ7" i="52"/>
  <c r="BI7" i="52"/>
  <c r="BH7" i="52"/>
  <c r="BD18" i="52"/>
  <c r="BD17" i="52"/>
  <c r="BD16" i="52"/>
  <c r="BD15" i="52"/>
  <c r="BD14" i="52"/>
  <c r="BD13" i="52"/>
  <c r="BD12" i="52"/>
  <c r="BD11" i="52"/>
  <c r="BD10" i="52"/>
  <c r="BD9" i="52"/>
  <c r="BD8" i="52"/>
  <c r="BD7" i="52"/>
  <c r="BC20" i="52"/>
  <c r="BE288" i="59"/>
  <c r="BE287" i="59"/>
  <c r="BE286" i="59"/>
  <c r="BE285" i="59"/>
  <c r="BE284" i="59"/>
  <c r="V283" i="59"/>
  <c r="BE282" i="59"/>
  <c r="BE280" i="59"/>
  <c r="BE279" i="59"/>
  <c r="BE277" i="59"/>
  <c r="BE258" i="59"/>
  <c r="BE256" i="59"/>
  <c r="BE254" i="59"/>
  <c r="BE253" i="59"/>
  <c r="BE252" i="59"/>
  <c r="BE251" i="59"/>
  <c r="BE250" i="59"/>
  <c r="V247" i="59"/>
  <c r="V226" i="59"/>
  <c r="BE225" i="59"/>
  <c r="BE224" i="59"/>
  <c r="BE222" i="59"/>
  <c r="BE220" i="59"/>
  <c r="BE217" i="59"/>
  <c r="BE198" i="59"/>
  <c r="BE196" i="59"/>
  <c r="BE195" i="59"/>
  <c r="BE194" i="59"/>
  <c r="BE193" i="59"/>
  <c r="BE192" i="59"/>
  <c r="BE191" i="59"/>
  <c r="V190" i="59"/>
  <c r="V188" i="59"/>
  <c r="BE187" i="59"/>
  <c r="BE168" i="59"/>
  <c r="BE167" i="59"/>
  <c r="BE166" i="59"/>
  <c r="BE165" i="59"/>
  <c r="BE164" i="59"/>
  <c r="V163" i="59"/>
  <c r="BE162" i="59"/>
  <c r="BE161" i="59"/>
  <c r="BE160" i="59"/>
  <c r="BE159" i="59"/>
  <c r="BE158" i="59"/>
  <c r="BE138" i="59"/>
  <c r="BE137" i="59"/>
  <c r="BE136" i="59"/>
  <c r="BE135" i="59"/>
  <c r="BE134" i="59"/>
  <c r="BE133" i="59"/>
  <c r="BE130" i="59"/>
  <c r="BE127" i="59"/>
  <c r="BE108" i="59"/>
  <c r="BE107" i="59"/>
  <c r="BE106" i="59"/>
  <c r="BE105" i="59"/>
  <c r="BE104" i="59"/>
  <c r="V103" i="59"/>
  <c r="BE101" i="59"/>
  <c r="BE100" i="59"/>
  <c r="BE98" i="59"/>
  <c r="BE97" i="59"/>
  <c r="BE78" i="59"/>
  <c r="V77" i="59"/>
  <c r="BE76" i="59"/>
  <c r="BE75" i="59"/>
  <c r="BE74" i="59"/>
  <c r="V73" i="59"/>
  <c r="BE72" i="59"/>
  <c r="BE69" i="59"/>
  <c r="BE68" i="59"/>
  <c r="V67" i="59"/>
  <c r="BE48" i="59"/>
  <c r="V47" i="59"/>
  <c r="V46" i="59"/>
  <c r="BE45" i="59"/>
  <c r="BE43" i="59"/>
  <c r="BE42" i="59"/>
  <c r="BE41" i="59"/>
  <c r="BE40" i="59"/>
  <c r="BE39" i="59"/>
  <c r="BE38" i="59"/>
  <c r="V37" i="59"/>
  <c r="BE16" i="59"/>
  <c r="BE15" i="59"/>
  <c r="BE14" i="59"/>
  <c r="V13" i="59"/>
  <c r="BE11" i="59"/>
  <c r="BE10" i="59"/>
  <c r="BE8" i="59"/>
  <c r="BE7" i="59"/>
  <c r="BE287" i="58"/>
  <c r="V286" i="58"/>
  <c r="BE285" i="58"/>
  <c r="BE284" i="58"/>
  <c r="V283" i="58"/>
  <c r="V280" i="58"/>
  <c r="BE278" i="58"/>
  <c r="BE277" i="58"/>
  <c r="BE258" i="58"/>
  <c r="BE257" i="58"/>
  <c r="V256" i="58"/>
  <c r="BE254" i="58"/>
  <c r="BE253" i="58"/>
  <c r="BE251" i="58"/>
  <c r="BE250" i="58"/>
  <c r="BE248" i="58"/>
  <c r="BE228" i="58"/>
  <c r="BE227" i="58"/>
  <c r="BE226" i="58"/>
  <c r="BE225" i="58"/>
  <c r="BE224" i="58"/>
  <c r="V223" i="58"/>
  <c r="BE222" i="58"/>
  <c r="BE221" i="58"/>
  <c r="BE220" i="58"/>
  <c r="BE219" i="58"/>
  <c r="BE218" i="58"/>
  <c r="BE217" i="58"/>
  <c r="BE198" i="58"/>
  <c r="BE197" i="58"/>
  <c r="V196" i="58"/>
  <c r="BE194" i="58"/>
  <c r="BE192" i="58"/>
  <c r="BE190" i="58"/>
  <c r="V187" i="58"/>
  <c r="BE168" i="58"/>
  <c r="BE167" i="58"/>
  <c r="BE166" i="58"/>
  <c r="BE165" i="58"/>
  <c r="BE164" i="58"/>
  <c r="V163" i="58"/>
  <c r="BE162" i="58"/>
  <c r="BE161" i="58"/>
  <c r="V160" i="58"/>
  <c r="BE159" i="58"/>
  <c r="BE158" i="58"/>
  <c r="BE157" i="58"/>
  <c r="BE138" i="58"/>
  <c r="V136" i="58"/>
  <c r="V134" i="58"/>
  <c r="V133" i="58"/>
  <c r="BE132" i="58"/>
  <c r="BE131" i="58"/>
  <c r="BE130" i="58"/>
  <c r="BE128" i="58"/>
  <c r="BE108" i="58"/>
  <c r="BE107" i="58"/>
  <c r="BE106" i="58"/>
  <c r="BE104" i="58"/>
  <c r="BE103" i="58"/>
  <c r="V101" i="58"/>
  <c r="BE100" i="58"/>
  <c r="BE99" i="58"/>
  <c r="V98" i="58"/>
  <c r="BE97" i="58"/>
  <c r="BE78" i="58"/>
  <c r="BE77" i="58"/>
  <c r="BE76" i="58"/>
  <c r="BE75" i="58"/>
  <c r="BE73" i="58"/>
  <c r="BE72" i="58"/>
  <c r="BE71" i="58"/>
  <c r="V70" i="58"/>
  <c r="BE68" i="58"/>
  <c r="BE67" i="58"/>
  <c r="BE46" i="58"/>
  <c r="BE43" i="58"/>
  <c r="BE40" i="58"/>
  <c r="BE39" i="58"/>
  <c r="BE38" i="58"/>
  <c r="BE37" i="58"/>
  <c r="BE17" i="58"/>
  <c r="BE14" i="58"/>
  <c r="BE13" i="58"/>
  <c r="BE12" i="58"/>
  <c r="BE9" i="58"/>
  <c r="BE288" i="57"/>
  <c r="BE287" i="57"/>
  <c r="BE286" i="57"/>
  <c r="BE284" i="57"/>
  <c r="BE283" i="57"/>
  <c r="V282" i="57"/>
  <c r="BE280" i="57"/>
  <c r="V278" i="57"/>
  <c r="BE277" i="57"/>
  <c r="BE258" i="57"/>
  <c r="BE257" i="57"/>
  <c r="V255" i="57"/>
  <c r="BE254" i="57"/>
  <c r="BE253" i="57"/>
  <c r="BE252" i="57"/>
  <c r="BE251" i="57"/>
  <c r="BE250" i="57"/>
  <c r="BE248" i="57"/>
  <c r="BE247" i="57"/>
  <c r="BE228" i="57"/>
  <c r="BE226" i="57"/>
  <c r="BE225" i="57"/>
  <c r="BE224" i="57"/>
  <c r="BE223" i="57"/>
  <c r="BE222" i="57"/>
  <c r="BE219" i="57"/>
  <c r="BE217" i="57"/>
  <c r="BE197" i="57"/>
  <c r="BE196" i="57"/>
  <c r="BE195" i="57"/>
  <c r="BE194" i="57"/>
  <c r="BE192" i="57"/>
  <c r="BE190" i="57"/>
  <c r="V187" i="57"/>
  <c r="BE168" i="57"/>
  <c r="BE166" i="57"/>
  <c r="BE165" i="57"/>
  <c r="BE164" i="57"/>
  <c r="BE163" i="57"/>
  <c r="BE162" i="57"/>
  <c r="BE161" i="57"/>
  <c r="BE159" i="57"/>
  <c r="BE158" i="57"/>
  <c r="BE157" i="57"/>
  <c r="BE138" i="57"/>
  <c r="BE135" i="57"/>
  <c r="BE134" i="57"/>
  <c r="BE133" i="57"/>
  <c r="BE131" i="57"/>
  <c r="BE130" i="57"/>
  <c r="BE129" i="57"/>
  <c r="BE107" i="57"/>
  <c r="BE106" i="57"/>
  <c r="BE105" i="57"/>
  <c r="BE104" i="57"/>
  <c r="BE101" i="57"/>
  <c r="BE100" i="57"/>
  <c r="BE98" i="57"/>
  <c r="BE97" i="57"/>
  <c r="BE75" i="57"/>
  <c r="BE74" i="57"/>
  <c r="BE73" i="57"/>
  <c r="BE72" i="57"/>
  <c r="BE71" i="57"/>
  <c r="BE70" i="57"/>
  <c r="BE69" i="57"/>
  <c r="BE67" i="57"/>
  <c r="BE48" i="57"/>
  <c r="BE47" i="57"/>
  <c r="BE42" i="57"/>
  <c r="BE41" i="57"/>
  <c r="BE40" i="57"/>
  <c r="BE39" i="57"/>
  <c r="BE38" i="57"/>
  <c r="BE18" i="57"/>
  <c r="BE17" i="57"/>
  <c r="BE16" i="57"/>
  <c r="BE15" i="57"/>
  <c r="BE13" i="57"/>
  <c r="BE12" i="57"/>
  <c r="BE11" i="57"/>
  <c r="BE9" i="57"/>
  <c r="BE7" i="57"/>
  <c r="BE288" i="55"/>
  <c r="BE287" i="55"/>
  <c r="BE286" i="55"/>
  <c r="BE284" i="55"/>
  <c r="BE283" i="55"/>
  <c r="BE281" i="55"/>
  <c r="BE280" i="55"/>
  <c r="BE279" i="55"/>
  <c r="BE277" i="55"/>
  <c r="BE258" i="55"/>
  <c r="BE257" i="55"/>
  <c r="BE256" i="55"/>
  <c r="BE255" i="55"/>
  <c r="BE254" i="55"/>
  <c r="BE253" i="55"/>
  <c r="BE251" i="55"/>
  <c r="BE249" i="55"/>
  <c r="BE248" i="55"/>
  <c r="V247" i="55"/>
  <c r="BE228" i="55"/>
  <c r="BE227" i="55"/>
  <c r="BE226" i="55"/>
  <c r="BE225" i="55"/>
  <c r="BE224" i="55"/>
  <c r="BE223" i="55"/>
  <c r="BE220" i="55"/>
  <c r="BE217" i="55"/>
  <c r="BE197" i="55"/>
  <c r="BE196" i="55"/>
  <c r="BE194" i="55"/>
  <c r="BE193" i="55"/>
  <c r="BE191" i="55"/>
  <c r="BE190" i="55"/>
  <c r="BE188" i="55"/>
  <c r="BE187" i="55"/>
  <c r="BE168" i="55"/>
  <c r="BE165" i="55"/>
  <c r="BE164" i="55"/>
  <c r="BE163" i="55"/>
  <c r="BE161" i="55"/>
  <c r="BE160" i="55"/>
  <c r="BE157" i="55"/>
  <c r="BE136" i="55"/>
  <c r="BE131" i="55"/>
  <c r="BE129" i="55"/>
  <c r="BE128" i="55"/>
  <c r="V127" i="55"/>
  <c r="BE106" i="55"/>
  <c r="BE105" i="55"/>
  <c r="BE104" i="55"/>
  <c r="BE103" i="55"/>
  <c r="BE101" i="55"/>
  <c r="BE100" i="55"/>
  <c r="V97" i="55"/>
  <c r="V77" i="55"/>
  <c r="V76" i="55"/>
  <c r="BE75" i="55"/>
  <c r="BE74" i="55"/>
  <c r="V73" i="55"/>
  <c r="BE72" i="55"/>
  <c r="BE70" i="55"/>
  <c r="BE69" i="55"/>
  <c r="BE68" i="55"/>
  <c r="BE67" i="55"/>
  <c r="BE48" i="55"/>
  <c r="BE46" i="55"/>
  <c r="V44" i="55"/>
  <c r="BE43" i="55"/>
  <c r="BE41" i="55"/>
  <c r="BE40" i="55"/>
  <c r="BE39" i="55"/>
  <c r="BE37" i="55"/>
  <c r="BE18" i="55"/>
  <c r="BE14" i="55"/>
  <c r="BE12" i="55"/>
  <c r="BE9" i="55"/>
  <c r="BE8" i="55"/>
  <c r="BE7" i="55"/>
  <c r="BE288" i="53"/>
  <c r="BE286" i="53"/>
  <c r="BE282" i="53"/>
  <c r="BE281" i="53"/>
  <c r="BE279" i="53"/>
  <c r="BE278" i="53"/>
  <c r="BE277" i="53"/>
  <c r="BE258" i="53"/>
  <c r="BE257" i="53"/>
  <c r="BE256" i="53"/>
  <c r="BE254" i="53"/>
  <c r="BE253" i="53"/>
  <c r="BE251" i="53"/>
  <c r="BE249" i="53"/>
  <c r="BE247" i="53"/>
  <c r="BE227" i="53"/>
  <c r="BE226" i="53"/>
  <c r="BE225" i="53"/>
  <c r="BE224" i="53"/>
  <c r="BE222" i="53"/>
  <c r="BE221" i="53"/>
  <c r="V218" i="53"/>
  <c r="BE196" i="53"/>
  <c r="BE194" i="53"/>
  <c r="BE193" i="53"/>
  <c r="BE192" i="53"/>
  <c r="BE191" i="53"/>
  <c r="BE187" i="53"/>
  <c r="BE168" i="53"/>
  <c r="BE167" i="53"/>
  <c r="V166" i="53"/>
  <c r="BE164" i="53"/>
  <c r="BE163" i="53"/>
  <c r="BE160" i="53"/>
  <c r="BE159" i="53"/>
  <c r="BE157" i="53"/>
  <c r="BE138" i="53"/>
  <c r="V136" i="53"/>
  <c r="V134" i="53"/>
  <c r="BE133" i="53"/>
  <c r="BE132" i="53"/>
  <c r="BE130" i="53"/>
  <c r="BE129" i="53"/>
  <c r="BE128" i="53"/>
  <c r="BE108" i="53"/>
  <c r="BE106" i="53"/>
  <c r="BE105" i="53"/>
  <c r="BE104" i="53"/>
  <c r="BE102" i="53"/>
  <c r="BE100" i="53"/>
  <c r="BE99" i="53"/>
  <c r="BE98" i="53"/>
  <c r="BE78" i="53"/>
  <c r="BE76" i="53"/>
  <c r="BE75" i="53"/>
  <c r="BE74" i="53"/>
  <c r="BE72" i="53"/>
  <c r="BE70" i="53"/>
  <c r="BE69" i="53"/>
  <c r="BE67" i="53"/>
  <c r="BE45" i="53"/>
  <c r="BE44" i="53"/>
  <c r="BE43" i="53"/>
  <c r="BE42" i="53"/>
  <c r="BE37" i="53"/>
  <c r="BE18" i="53"/>
  <c r="BE17" i="53"/>
  <c r="BE16" i="53"/>
  <c r="BE14" i="53"/>
  <c r="BE13" i="53"/>
  <c r="BE12" i="53"/>
  <c r="BE10" i="53"/>
  <c r="BE9" i="53"/>
  <c r="BE8" i="53"/>
  <c r="BE288" i="52"/>
  <c r="BE287" i="52"/>
  <c r="V286" i="52"/>
  <c r="BE282" i="52"/>
  <c r="V281" i="52"/>
  <c r="BE280" i="52"/>
  <c r="BE278" i="52"/>
  <c r="BE257" i="52"/>
  <c r="BE256" i="52"/>
  <c r="BE255" i="52"/>
  <c r="V253" i="52"/>
  <c r="BE252" i="52"/>
  <c r="BE250" i="52"/>
  <c r="BE249" i="52"/>
  <c r="BE248" i="52"/>
  <c r="BE247" i="52"/>
  <c r="BE228" i="52"/>
  <c r="V225" i="52"/>
  <c r="BE223" i="52"/>
  <c r="BE221" i="52"/>
  <c r="BE218" i="52"/>
  <c r="V217" i="52"/>
  <c r="BE198" i="52"/>
  <c r="BE195" i="52"/>
  <c r="BE191" i="52"/>
  <c r="BE189" i="52"/>
  <c r="BE188" i="52"/>
  <c r="BE168" i="52"/>
  <c r="BE164" i="52"/>
  <c r="BE162" i="52"/>
  <c r="BE159" i="52"/>
  <c r="V138" i="52"/>
  <c r="BE136" i="52"/>
  <c r="BE134" i="52"/>
  <c r="BE132" i="52"/>
  <c r="V131" i="52"/>
  <c r="BE130" i="52"/>
  <c r="V127" i="52"/>
  <c r="BE104" i="52"/>
  <c r="BE103" i="52"/>
  <c r="BE101" i="52"/>
  <c r="V97" i="52"/>
  <c r="BE78" i="52"/>
  <c r="BE75" i="52"/>
  <c r="BE74" i="52"/>
  <c r="BE72" i="52"/>
  <c r="BE71" i="52"/>
  <c r="BE68" i="52"/>
  <c r="BE47" i="52"/>
  <c r="BE42" i="52"/>
  <c r="BE41" i="52"/>
  <c r="BE40" i="52"/>
  <c r="V39" i="52"/>
  <c r="BE37" i="52"/>
  <c r="V16" i="52"/>
  <c r="V14" i="52"/>
  <c r="V13" i="52"/>
  <c r="BE12" i="52"/>
  <c r="BE11" i="52"/>
  <c r="BE9" i="52"/>
  <c r="BE8" i="52"/>
  <c r="R289" i="59"/>
  <c r="N289" i="59"/>
  <c r="L289" i="59"/>
  <c r="J289" i="59"/>
  <c r="H289" i="59"/>
  <c r="F289" i="59"/>
  <c r="D289" i="59"/>
  <c r="R259" i="59"/>
  <c r="P259" i="59"/>
  <c r="N259" i="59"/>
  <c r="L259" i="59"/>
  <c r="D259" i="59"/>
  <c r="R229" i="59"/>
  <c r="P229" i="59"/>
  <c r="N229" i="59"/>
  <c r="L229" i="59"/>
  <c r="H229" i="59"/>
  <c r="D229" i="59"/>
  <c r="R199" i="59"/>
  <c r="P199" i="59"/>
  <c r="N199" i="59"/>
  <c r="L199" i="59"/>
  <c r="H199" i="59"/>
  <c r="F199" i="59"/>
  <c r="D199" i="59"/>
  <c r="T169" i="59"/>
  <c r="R169" i="59"/>
  <c r="N169" i="59"/>
  <c r="H169" i="59"/>
  <c r="F169" i="59"/>
  <c r="D169" i="59"/>
  <c r="T139" i="59"/>
  <c r="R139" i="59"/>
  <c r="P139" i="59"/>
  <c r="N139" i="59"/>
  <c r="J139" i="59"/>
  <c r="H139" i="59"/>
  <c r="F139" i="59"/>
  <c r="D139" i="59"/>
  <c r="T109" i="59"/>
  <c r="R109" i="59"/>
  <c r="P109" i="59"/>
  <c r="N109" i="59"/>
  <c r="J109" i="59"/>
  <c r="H109" i="59"/>
  <c r="F109" i="59"/>
  <c r="D109" i="59"/>
  <c r="T79" i="59"/>
  <c r="R79" i="59"/>
  <c r="L79" i="59"/>
  <c r="F79" i="59"/>
  <c r="D79" i="59"/>
  <c r="T49" i="59"/>
  <c r="R49" i="59"/>
  <c r="N49" i="59"/>
  <c r="L49" i="59"/>
  <c r="H49" i="59"/>
  <c r="F49" i="59"/>
  <c r="D49" i="59"/>
  <c r="T19" i="59"/>
  <c r="R19" i="59"/>
  <c r="P19" i="59"/>
  <c r="J19" i="59"/>
  <c r="H19" i="59"/>
  <c r="F19" i="59"/>
  <c r="D19" i="59"/>
  <c r="N289" i="58"/>
  <c r="H289" i="58"/>
  <c r="R259" i="58"/>
  <c r="P259" i="58"/>
  <c r="H259" i="58"/>
  <c r="F259" i="58"/>
  <c r="D259" i="58"/>
  <c r="P229" i="58"/>
  <c r="L229" i="58"/>
  <c r="J229" i="58"/>
  <c r="H229" i="58"/>
  <c r="T199" i="58"/>
  <c r="N199" i="58"/>
  <c r="F199" i="58"/>
  <c r="D199" i="58"/>
  <c r="T169" i="58"/>
  <c r="H169" i="58"/>
  <c r="F169" i="58"/>
  <c r="D169" i="58"/>
  <c r="R139" i="58"/>
  <c r="P139" i="58"/>
  <c r="F139" i="58"/>
  <c r="T109" i="58"/>
  <c r="R109" i="58"/>
  <c r="P109" i="58"/>
  <c r="N109" i="58"/>
  <c r="L109" i="58"/>
  <c r="J109" i="58"/>
  <c r="F109" i="58"/>
  <c r="D109" i="58"/>
  <c r="T79" i="58"/>
  <c r="R79" i="58"/>
  <c r="F79" i="58"/>
  <c r="T49" i="58"/>
  <c r="L49" i="58"/>
  <c r="J49" i="58"/>
  <c r="H49" i="58"/>
  <c r="D49" i="58"/>
  <c r="T19" i="58"/>
  <c r="R19" i="58"/>
  <c r="P19" i="58"/>
  <c r="L19" i="58"/>
  <c r="J19" i="58"/>
  <c r="H19" i="58"/>
  <c r="D19" i="58"/>
  <c r="T289" i="57"/>
  <c r="R289" i="57"/>
  <c r="P289" i="57"/>
  <c r="N289" i="57"/>
  <c r="L289" i="57"/>
  <c r="J289" i="57"/>
  <c r="F289" i="57"/>
  <c r="D289" i="57"/>
  <c r="T259" i="57"/>
  <c r="R259" i="57"/>
  <c r="N259" i="57"/>
  <c r="J259" i="57"/>
  <c r="H259" i="57"/>
  <c r="F259" i="57"/>
  <c r="D259" i="57"/>
  <c r="R229" i="57"/>
  <c r="P229" i="57"/>
  <c r="N229" i="57"/>
  <c r="J229" i="57"/>
  <c r="F229" i="57"/>
  <c r="T199" i="57"/>
  <c r="H199" i="57"/>
  <c r="F199" i="57"/>
  <c r="D199" i="57"/>
  <c r="R169" i="57"/>
  <c r="P169" i="57"/>
  <c r="N169" i="57"/>
  <c r="H169" i="57"/>
  <c r="D169" i="57"/>
  <c r="T139" i="57"/>
  <c r="R139" i="57"/>
  <c r="N139" i="57"/>
  <c r="F139" i="57"/>
  <c r="D139" i="57"/>
  <c r="T109" i="57"/>
  <c r="R109" i="57"/>
  <c r="N109" i="57"/>
  <c r="L109" i="57"/>
  <c r="J109" i="57"/>
  <c r="H109" i="57"/>
  <c r="D109" i="57"/>
  <c r="R79" i="57"/>
  <c r="P79" i="57"/>
  <c r="N79" i="57"/>
  <c r="L79" i="57"/>
  <c r="H79" i="57"/>
  <c r="F79" i="57"/>
  <c r="D79" i="57"/>
  <c r="T49" i="57"/>
  <c r="R49" i="57"/>
  <c r="P49" i="57"/>
  <c r="H49" i="57"/>
  <c r="F49" i="57"/>
  <c r="D49" i="57"/>
  <c r="T19" i="57"/>
  <c r="J19" i="57"/>
  <c r="H19" i="57"/>
  <c r="F19" i="57"/>
  <c r="D19" i="57"/>
  <c r="T289" i="55"/>
  <c r="R289" i="55"/>
  <c r="P289" i="55"/>
  <c r="L289" i="55"/>
  <c r="J289" i="55"/>
  <c r="H289" i="55"/>
  <c r="D289" i="55"/>
  <c r="T259" i="55"/>
  <c r="R259" i="55"/>
  <c r="P259" i="55"/>
  <c r="N259" i="55"/>
  <c r="J259" i="55"/>
  <c r="F259" i="55"/>
  <c r="T229" i="55"/>
  <c r="R229" i="55"/>
  <c r="P229" i="55"/>
  <c r="N229" i="55"/>
  <c r="L229" i="55"/>
  <c r="J229" i="55"/>
  <c r="H229" i="55"/>
  <c r="F229" i="55"/>
  <c r="D229" i="55"/>
  <c r="T199" i="55"/>
  <c r="R199" i="55"/>
  <c r="N199" i="55"/>
  <c r="L199" i="55"/>
  <c r="J199" i="55"/>
  <c r="H199" i="55"/>
  <c r="T169" i="55"/>
  <c r="R169" i="55"/>
  <c r="P169" i="55"/>
  <c r="L169" i="55"/>
  <c r="J169" i="55"/>
  <c r="H169" i="55"/>
  <c r="F169" i="55"/>
  <c r="D169" i="55"/>
  <c r="T139" i="55"/>
  <c r="R139" i="55"/>
  <c r="P139" i="55"/>
  <c r="N139" i="55"/>
  <c r="J139" i="55"/>
  <c r="H139" i="55"/>
  <c r="F139" i="55"/>
  <c r="D139" i="55"/>
  <c r="T109" i="55"/>
  <c r="R109" i="55"/>
  <c r="P109" i="55"/>
  <c r="N109" i="55"/>
  <c r="J109" i="55"/>
  <c r="H109" i="55"/>
  <c r="F109" i="55"/>
  <c r="D109" i="55"/>
  <c r="T79" i="55"/>
  <c r="R79" i="55"/>
  <c r="P79" i="55"/>
  <c r="N79" i="55"/>
  <c r="L79" i="55"/>
  <c r="H79" i="55"/>
  <c r="F79" i="55"/>
  <c r="D79" i="55"/>
  <c r="T49" i="55"/>
  <c r="R49" i="55"/>
  <c r="P49" i="55"/>
  <c r="N49" i="55"/>
  <c r="L49" i="55"/>
  <c r="J49" i="55"/>
  <c r="H49" i="55"/>
  <c r="F49" i="55"/>
  <c r="T19" i="55"/>
  <c r="P19" i="55"/>
  <c r="N19" i="55"/>
  <c r="L19" i="55"/>
  <c r="J19" i="55"/>
  <c r="F19" i="55"/>
  <c r="D19" i="55"/>
  <c r="T289" i="53"/>
  <c r="R289" i="53"/>
  <c r="P289" i="53"/>
  <c r="N289" i="53"/>
  <c r="L289" i="53"/>
  <c r="F289" i="53"/>
  <c r="T259" i="53"/>
  <c r="P259" i="53"/>
  <c r="N259" i="53"/>
  <c r="J259" i="53"/>
  <c r="H259" i="53"/>
  <c r="F259" i="53"/>
  <c r="D259" i="53"/>
  <c r="R229" i="53"/>
  <c r="N229" i="53"/>
  <c r="L229" i="53"/>
  <c r="F229" i="53"/>
  <c r="D229" i="53"/>
  <c r="T199" i="53"/>
  <c r="R199" i="53"/>
  <c r="P199" i="53"/>
  <c r="J199" i="53"/>
  <c r="H199" i="53"/>
  <c r="F199" i="53"/>
  <c r="D199" i="53"/>
  <c r="T169" i="53"/>
  <c r="P169" i="53"/>
  <c r="N169" i="53"/>
  <c r="H169" i="53"/>
  <c r="F169" i="53"/>
  <c r="D169" i="53"/>
  <c r="R139" i="53"/>
  <c r="P139" i="53"/>
  <c r="J139" i="53"/>
  <c r="D139" i="53"/>
  <c r="R109" i="53"/>
  <c r="N109" i="53"/>
  <c r="J109" i="53"/>
  <c r="D109" i="53"/>
  <c r="T79" i="53"/>
  <c r="R79" i="53"/>
  <c r="P79" i="53"/>
  <c r="N79" i="53"/>
  <c r="L79" i="53"/>
  <c r="J79" i="53"/>
  <c r="H79" i="53"/>
  <c r="R49" i="53"/>
  <c r="P49" i="53"/>
  <c r="N49" i="53"/>
  <c r="D49" i="53"/>
  <c r="T19" i="53"/>
  <c r="R19" i="53"/>
  <c r="P19" i="53"/>
  <c r="N19" i="53"/>
  <c r="J19" i="53"/>
  <c r="D19" i="53"/>
  <c r="T19" i="52"/>
  <c r="R19" i="52"/>
  <c r="P19" i="52"/>
  <c r="N19" i="52"/>
  <c r="L19" i="52"/>
  <c r="J19" i="52"/>
  <c r="H19" i="52"/>
  <c r="D19" i="52"/>
  <c r="A1" i="96"/>
  <c r="W1" i="16"/>
  <c r="AQ1" i="16"/>
  <c r="BK1" i="16"/>
  <c r="CE1" i="16" s="1"/>
  <c r="CY1" i="16" s="1"/>
  <c r="B25" i="16"/>
  <c r="B24" i="16"/>
  <c r="B23" i="16"/>
  <c r="B22" i="16"/>
  <c r="B21" i="16"/>
  <c r="B20" i="16"/>
  <c r="B19" i="16"/>
  <c r="B18" i="16"/>
  <c r="B17" i="16"/>
  <c r="B16" i="16"/>
  <c r="C1" i="83"/>
  <c r="C1" i="82"/>
  <c r="C1" i="81"/>
  <c r="C1" i="80"/>
  <c r="C1" i="79"/>
  <c r="C1" i="78"/>
  <c r="B219" i="55"/>
  <c r="B225" i="55"/>
  <c r="B228" i="55"/>
  <c r="B280" i="59"/>
  <c r="CS11" i="16"/>
  <c r="AL184" i="58"/>
  <c r="CO14" i="16"/>
  <c r="AD274" i="58"/>
  <c r="CR14" i="16"/>
  <c r="AJ274" i="58"/>
  <c r="CA7" i="16"/>
  <c r="AP64" i="57" s="1"/>
  <c r="BI8" i="16"/>
  <c r="AT94" i="55"/>
  <c r="BD9" i="16"/>
  <c r="AJ124" i="55" s="1"/>
  <c r="BH10" i="16"/>
  <c r="AR154" i="55"/>
  <c r="BA12" i="16"/>
  <c r="AD214" i="55"/>
  <c r="BB12" i="16"/>
  <c r="AF214" i="55"/>
  <c r="BI13" i="16"/>
  <c r="AT244" i="55" s="1"/>
  <c r="B288" i="59"/>
  <c r="B281" i="59"/>
  <c r="BU277" i="59"/>
  <c r="BU278" i="59" s="1"/>
  <c r="BU279" i="59" s="1"/>
  <c r="BU280" i="59" s="1"/>
  <c r="BU281" i="59" s="1"/>
  <c r="BU282" i="59" s="1"/>
  <c r="BU283" i="59" s="1"/>
  <c r="BU284" i="59" s="1"/>
  <c r="BU285" i="59" s="1"/>
  <c r="BU286" i="59" s="1"/>
  <c r="BU287" i="59" s="1"/>
  <c r="BU288" i="59" s="1"/>
  <c r="BU247" i="59"/>
  <c r="BU248" i="59" s="1"/>
  <c r="BU249" i="59" s="1"/>
  <c r="BU250" i="59" s="1"/>
  <c r="BU251" i="59" s="1"/>
  <c r="BU252" i="59" s="1"/>
  <c r="BU253" i="59" s="1"/>
  <c r="BU254" i="59" s="1"/>
  <c r="BU255" i="59" s="1"/>
  <c r="BU256" i="59" s="1"/>
  <c r="BU257" i="59" s="1"/>
  <c r="BU258" i="59" s="1"/>
  <c r="B227" i="59"/>
  <c r="B225" i="59"/>
  <c r="B219" i="59"/>
  <c r="B218" i="59"/>
  <c r="BU217" i="59"/>
  <c r="BU218" i="59" s="1"/>
  <c r="BU219" i="59" s="1"/>
  <c r="BU220" i="59" s="1"/>
  <c r="BU221" i="59" s="1"/>
  <c r="BU222" i="59" s="1"/>
  <c r="BU223" i="59" s="1"/>
  <c r="BU224" i="59" s="1"/>
  <c r="BU225" i="59" s="1"/>
  <c r="BU226" i="59" s="1"/>
  <c r="BU227" i="59" s="1"/>
  <c r="BU228" i="59" s="1"/>
  <c r="B198" i="59"/>
  <c r="B192" i="59"/>
  <c r="B190" i="59"/>
  <c r="B167" i="59"/>
  <c r="B166" i="59"/>
  <c r="B164" i="59"/>
  <c r="BU127" i="59"/>
  <c r="BU128" i="59" s="1"/>
  <c r="BU129" i="59" s="1"/>
  <c r="BU130" i="59" s="1"/>
  <c r="BU131" i="59" s="1"/>
  <c r="BU132" i="59" s="1"/>
  <c r="BU133" i="59" s="1"/>
  <c r="BU134" i="59" s="1"/>
  <c r="BU135" i="59" s="1"/>
  <c r="BU136" i="59" s="1"/>
  <c r="BU137" i="59" s="1"/>
  <c r="BU138" i="59" s="1"/>
  <c r="B100" i="59"/>
  <c r="BU97" i="59"/>
  <c r="BU98" i="59" s="1"/>
  <c r="BU99" i="59" s="1"/>
  <c r="BU100" i="59" s="1"/>
  <c r="BU101" i="59" s="1"/>
  <c r="BU102" i="59" s="1"/>
  <c r="BU103" i="59" s="1"/>
  <c r="BU104" i="59" s="1"/>
  <c r="BU105" i="59" s="1"/>
  <c r="BU106" i="59" s="1"/>
  <c r="BU107" i="59" s="1"/>
  <c r="BU108" i="59" s="1"/>
  <c r="B73" i="59"/>
  <c r="BU40" i="59"/>
  <c r="BU41" i="59" s="1"/>
  <c r="BU42" i="59" s="1"/>
  <c r="BU43" i="59" s="1"/>
  <c r="BU44" i="59" s="1"/>
  <c r="BU45" i="59" s="1"/>
  <c r="BU46" i="59" s="1"/>
  <c r="BU47" i="59" s="1"/>
  <c r="BU48" i="59" s="1"/>
  <c r="BU277" i="58"/>
  <c r="BU278" i="58" s="1"/>
  <c r="BU279" i="58" s="1"/>
  <c r="BU280" i="58" s="1"/>
  <c r="BU281" i="58" s="1"/>
  <c r="BU282" i="58" s="1"/>
  <c r="BU283" i="58" s="1"/>
  <c r="BU284" i="58" s="1"/>
  <c r="BU285" i="58" s="1"/>
  <c r="BU286" i="58" s="1"/>
  <c r="BU287" i="58" s="1"/>
  <c r="BU288" i="58" s="1"/>
  <c r="B255" i="58"/>
  <c r="B249" i="58"/>
  <c r="BU247" i="58"/>
  <c r="BU248" i="58" s="1"/>
  <c r="BU249" i="58" s="1"/>
  <c r="BU250" i="58" s="1"/>
  <c r="BU251" i="58" s="1"/>
  <c r="BU252" i="58" s="1"/>
  <c r="BU253" i="58" s="1"/>
  <c r="BU254" i="58" s="1"/>
  <c r="BU255" i="58" s="1"/>
  <c r="BU256" i="58" s="1"/>
  <c r="BU257" i="58" s="1"/>
  <c r="BU258" i="58" s="1"/>
  <c r="B228" i="58"/>
  <c r="BU217" i="58"/>
  <c r="BU218" i="58" s="1"/>
  <c r="BU219" i="58" s="1"/>
  <c r="BU220" i="58" s="1"/>
  <c r="BU221" i="58" s="1"/>
  <c r="BU222" i="58" s="1"/>
  <c r="BU223" i="58" s="1"/>
  <c r="BU224" i="58" s="1"/>
  <c r="BU225" i="58" s="1"/>
  <c r="BU226" i="58" s="1"/>
  <c r="BU227" i="58" s="1"/>
  <c r="BU228" i="58" s="1"/>
  <c r="BU197" i="58"/>
  <c r="BU198" i="58" s="1"/>
  <c r="B138" i="58"/>
  <c r="B128" i="58"/>
  <c r="BU67" i="58"/>
  <c r="BU68" i="58" s="1"/>
  <c r="BU69" i="58" s="1"/>
  <c r="BU70" i="58" s="1"/>
  <c r="BU71" i="58" s="1"/>
  <c r="BU72" i="58" s="1"/>
  <c r="BU73" i="58" s="1"/>
  <c r="BU74" i="58" s="1"/>
  <c r="BU75" i="58" s="1"/>
  <c r="BU76" i="58" s="1"/>
  <c r="BU77" i="58" s="1"/>
  <c r="BU78" i="58" s="1"/>
  <c r="BU37" i="58"/>
  <c r="BU38" i="58" s="1"/>
  <c r="BU39" i="58" s="1"/>
  <c r="BU40" i="58" s="1"/>
  <c r="BU41" i="58" s="1"/>
  <c r="BU42" i="58" s="1"/>
  <c r="BU43" i="58" s="1"/>
  <c r="BU44" i="58" s="1"/>
  <c r="BU45" i="58" s="1"/>
  <c r="BU46" i="58" s="1"/>
  <c r="BU47" i="58" s="1"/>
  <c r="BU48" i="58" s="1"/>
  <c r="B15" i="58"/>
  <c r="B282" i="57"/>
  <c r="BU247" i="57"/>
  <c r="BU248" i="57" s="1"/>
  <c r="BU249" i="57" s="1"/>
  <c r="BU250" i="57" s="1"/>
  <c r="BU251" i="57" s="1"/>
  <c r="BU252" i="57" s="1"/>
  <c r="BU253" i="57" s="1"/>
  <c r="BU254" i="57" s="1"/>
  <c r="BU255" i="57" s="1"/>
  <c r="BU256" i="57" s="1"/>
  <c r="BU257" i="57" s="1"/>
  <c r="BU258" i="57" s="1"/>
  <c r="B227" i="57"/>
  <c r="BU217" i="57"/>
  <c r="BU218" i="57" s="1"/>
  <c r="BU219" i="57" s="1"/>
  <c r="BU220" i="57" s="1"/>
  <c r="BU221" i="57" s="1"/>
  <c r="BU222" i="57" s="1"/>
  <c r="BU223" i="57" s="1"/>
  <c r="BU224" i="57" s="1"/>
  <c r="BU225" i="57" s="1"/>
  <c r="BU226" i="57" s="1"/>
  <c r="BU227" i="57" s="1"/>
  <c r="BU228" i="57" s="1"/>
  <c r="B165" i="57"/>
  <c r="B158" i="57"/>
  <c r="BU157" i="57"/>
  <c r="BU158" i="57" s="1"/>
  <c r="BU159" i="57" s="1"/>
  <c r="BU160" i="57" s="1"/>
  <c r="BU161" i="57" s="1"/>
  <c r="BU162" i="57" s="1"/>
  <c r="BU163" i="57" s="1"/>
  <c r="BU164" i="57" s="1"/>
  <c r="BU165" i="57" s="1"/>
  <c r="BU166" i="57" s="1"/>
  <c r="BU167" i="57" s="1"/>
  <c r="BU168" i="57" s="1"/>
  <c r="B101" i="57"/>
  <c r="BU97" i="57"/>
  <c r="BU98" i="57" s="1"/>
  <c r="BU99" i="57" s="1"/>
  <c r="BU100" i="57" s="1"/>
  <c r="BU101" i="57" s="1"/>
  <c r="BU102" i="57" s="1"/>
  <c r="BU103" i="57" s="1"/>
  <c r="BU104" i="57" s="1"/>
  <c r="BU105" i="57" s="1"/>
  <c r="BU106" i="57" s="1"/>
  <c r="BU107" i="57" s="1"/>
  <c r="BU108" i="57" s="1"/>
  <c r="B68" i="57"/>
  <c r="B39" i="57"/>
  <c r="BU37" i="57"/>
  <c r="BU38" i="57" s="1"/>
  <c r="BU39" i="57" s="1"/>
  <c r="BU40" i="57" s="1"/>
  <c r="BU41" i="57" s="1"/>
  <c r="BU42" i="57" s="1"/>
  <c r="BU43" i="57" s="1"/>
  <c r="BU44" i="57" s="1"/>
  <c r="BU45" i="57" s="1"/>
  <c r="BU46" i="57" s="1"/>
  <c r="BU47" i="57" s="1"/>
  <c r="BU48" i="57" s="1"/>
  <c r="BU277" i="55"/>
  <c r="BU278" i="55"/>
  <c r="BU279" i="55" s="1"/>
  <c r="BU280" i="55" s="1"/>
  <c r="BU281" i="55" s="1"/>
  <c r="BU282" i="55" s="1"/>
  <c r="BU283" i="55" s="1"/>
  <c r="BU284" i="55" s="1"/>
  <c r="BU285" i="55" s="1"/>
  <c r="BU286" i="55" s="1"/>
  <c r="BU287" i="55" s="1"/>
  <c r="BU288" i="55" s="1"/>
  <c r="B258" i="55"/>
  <c r="B255" i="55"/>
  <c r="B254" i="55"/>
  <c r="BU217" i="55"/>
  <c r="BU218" i="55" s="1"/>
  <c r="BU219" i="55" s="1"/>
  <c r="BU220" i="55" s="1"/>
  <c r="BU221" i="55" s="1"/>
  <c r="BU222" i="55" s="1"/>
  <c r="BU223" i="55" s="1"/>
  <c r="BU224" i="55" s="1"/>
  <c r="BU225" i="55" s="1"/>
  <c r="BU226" i="55" s="1"/>
  <c r="BU227" i="55" s="1"/>
  <c r="BU228" i="55" s="1"/>
  <c r="B194" i="55"/>
  <c r="B188" i="55"/>
  <c r="BU187" i="55"/>
  <c r="BU188" i="55" s="1"/>
  <c r="BU189" i="55" s="1"/>
  <c r="BU190" i="55" s="1"/>
  <c r="BU191" i="55" s="1"/>
  <c r="BU192" i="55" s="1"/>
  <c r="BU193" i="55" s="1"/>
  <c r="BU194" i="55" s="1"/>
  <c r="BU195" i="55" s="1"/>
  <c r="BU196" i="55" s="1"/>
  <c r="BU197" i="55" s="1"/>
  <c r="BU198" i="55" s="1"/>
  <c r="BU157" i="55"/>
  <c r="BU158" i="55" s="1"/>
  <c r="BU159" i="55" s="1"/>
  <c r="BU160" i="55" s="1"/>
  <c r="BU161" i="55" s="1"/>
  <c r="BU162" i="55" s="1"/>
  <c r="BU163" i="55" s="1"/>
  <c r="BU164" i="55" s="1"/>
  <c r="BU165" i="55" s="1"/>
  <c r="BU166" i="55" s="1"/>
  <c r="BU167" i="55" s="1"/>
  <c r="BU168" i="55" s="1"/>
  <c r="B138" i="55"/>
  <c r="BU127" i="55"/>
  <c r="BU128" i="55" s="1"/>
  <c r="BU129" i="55" s="1"/>
  <c r="BU130" i="55" s="1"/>
  <c r="BU131" i="55" s="1"/>
  <c r="BU132" i="55" s="1"/>
  <c r="BU133" i="55" s="1"/>
  <c r="BU134" i="55" s="1"/>
  <c r="BU135" i="55" s="1"/>
  <c r="BU136" i="55" s="1"/>
  <c r="BU137" i="55" s="1"/>
  <c r="BU138" i="55" s="1"/>
  <c r="B104" i="55"/>
  <c r="BU67" i="55"/>
  <c r="BU68" i="55" s="1"/>
  <c r="BU69" i="55" s="1"/>
  <c r="BU70" i="55" s="1"/>
  <c r="BU71" i="55" s="1"/>
  <c r="BU72" i="55" s="1"/>
  <c r="BU73" i="55" s="1"/>
  <c r="BU74" i="55" s="1"/>
  <c r="BU75" i="55" s="1"/>
  <c r="BU76" i="55" s="1"/>
  <c r="BU77" i="55" s="1"/>
  <c r="BU78" i="55" s="1"/>
  <c r="BU37" i="55"/>
  <c r="BU38" i="55" s="1"/>
  <c r="BU39" i="55" s="1"/>
  <c r="BU40" i="55" s="1"/>
  <c r="BU41" i="55" s="1"/>
  <c r="BU42" i="55" s="1"/>
  <c r="BU43" i="55" s="1"/>
  <c r="BU44" i="55" s="1"/>
  <c r="BU45" i="55" s="1"/>
  <c r="BU46" i="55" s="1"/>
  <c r="BU47" i="55" s="1"/>
  <c r="BU48" i="55" s="1"/>
  <c r="B12" i="55"/>
  <c r="B288" i="53"/>
  <c r="BU217" i="53"/>
  <c r="BU218" i="53" s="1"/>
  <c r="BU219" i="53" s="1"/>
  <c r="BU220" i="53" s="1"/>
  <c r="BU221" i="53" s="1"/>
  <c r="BU222" i="53" s="1"/>
  <c r="BU223" i="53" s="1"/>
  <c r="BU224" i="53" s="1"/>
  <c r="BU225" i="53" s="1"/>
  <c r="BU226" i="53" s="1"/>
  <c r="BU227" i="53" s="1"/>
  <c r="BU228" i="53" s="1"/>
  <c r="BU187" i="53"/>
  <c r="BU188" i="53" s="1"/>
  <c r="BU189" i="53" s="1"/>
  <c r="BU190" i="53" s="1"/>
  <c r="BU191" i="53" s="1"/>
  <c r="BU192" i="53" s="1"/>
  <c r="BU193" i="53" s="1"/>
  <c r="BU194" i="53" s="1"/>
  <c r="BU195" i="53" s="1"/>
  <c r="BU196" i="53" s="1"/>
  <c r="BU197" i="53" s="1"/>
  <c r="BU198" i="53" s="1"/>
  <c r="B165" i="53"/>
  <c r="B161" i="53"/>
  <c r="BU157" i="53"/>
  <c r="BU158" i="53" s="1"/>
  <c r="BU159" i="53" s="1"/>
  <c r="BU160" i="53" s="1"/>
  <c r="BU161" i="53" s="1"/>
  <c r="BU162" i="53" s="1"/>
  <c r="BU163" i="53" s="1"/>
  <c r="BU164" i="53" s="1"/>
  <c r="BU165" i="53" s="1"/>
  <c r="BU166" i="53" s="1"/>
  <c r="BU167" i="53" s="1"/>
  <c r="BU168" i="53" s="1"/>
  <c r="BU127" i="53"/>
  <c r="BU128" i="53" s="1"/>
  <c r="BU129" i="53" s="1"/>
  <c r="BU130" i="53" s="1"/>
  <c r="BU131" i="53" s="1"/>
  <c r="BU132" i="53" s="1"/>
  <c r="BU133" i="53" s="1"/>
  <c r="BU134" i="53" s="1"/>
  <c r="BU135" i="53" s="1"/>
  <c r="BU136" i="53" s="1"/>
  <c r="BU137" i="53" s="1"/>
  <c r="BU138" i="53" s="1"/>
  <c r="BU97" i="53"/>
  <c r="BU98" i="53" s="1"/>
  <c r="BU99" i="53" s="1"/>
  <c r="BU100" i="53" s="1"/>
  <c r="BU101" i="53" s="1"/>
  <c r="BU102" i="53" s="1"/>
  <c r="BU103" i="53" s="1"/>
  <c r="BU104" i="53" s="1"/>
  <c r="BU105" i="53" s="1"/>
  <c r="BU106" i="53" s="1"/>
  <c r="BU107" i="53" s="1"/>
  <c r="BU108" i="53" s="1"/>
  <c r="B75" i="53"/>
  <c r="B69" i="53"/>
  <c r="BU67" i="53"/>
  <c r="BU68" i="53" s="1"/>
  <c r="BU69" i="53" s="1"/>
  <c r="BU70" i="53" s="1"/>
  <c r="BU71" i="53" s="1"/>
  <c r="BU72" i="53" s="1"/>
  <c r="BU73" i="53" s="1"/>
  <c r="BU74" i="53" s="1"/>
  <c r="BU75" i="53" s="1"/>
  <c r="BU76" i="53" s="1"/>
  <c r="BU77" i="53" s="1"/>
  <c r="BU78" i="53" s="1"/>
  <c r="B48" i="53"/>
  <c r="BU40" i="53"/>
  <c r="BU41" i="53" s="1"/>
  <c r="BU42" i="53" s="1"/>
  <c r="BU43" i="53" s="1"/>
  <c r="BU44" i="53" s="1"/>
  <c r="BU45" i="53" s="1"/>
  <c r="BU46" i="53" s="1"/>
  <c r="BU47" i="53" s="1"/>
  <c r="BU48" i="53" s="1"/>
  <c r="B225" i="52"/>
  <c r="B219" i="52"/>
  <c r="B164" i="52"/>
  <c r="B158" i="52"/>
  <c r="AE1" i="53"/>
  <c r="F1" i="53"/>
  <c r="AT1" i="53"/>
  <c r="U1" i="53" s="1"/>
  <c r="AE2" i="53"/>
  <c r="AC22" i="53"/>
  <c r="AE22" i="53"/>
  <c r="AG22" i="53"/>
  <c r="AI22" i="53"/>
  <c r="AK22" i="53"/>
  <c r="AM22" i="53"/>
  <c r="AO22" i="53"/>
  <c r="AQ22" i="53"/>
  <c r="AS22" i="53"/>
  <c r="AE31" i="53"/>
  <c r="F31" i="53"/>
  <c r="AT31" i="53"/>
  <c r="U31" i="53" s="1"/>
  <c r="AE32" i="53"/>
  <c r="F32" i="53" s="1"/>
  <c r="AE52" i="53"/>
  <c r="AG52" i="53"/>
  <c r="AI52" i="53"/>
  <c r="AK52" i="53"/>
  <c r="AM52" i="53"/>
  <c r="AO52" i="53"/>
  <c r="AQ52" i="53"/>
  <c r="AS52" i="53"/>
  <c r="AE61" i="53"/>
  <c r="AT61" i="53"/>
  <c r="U61" i="53" s="1"/>
  <c r="AE62" i="53"/>
  <c r="F62" i="53" s="1"/>
  <c r="V77" i="53"/>
  <c r="AC82" i="53"/>
  <c r="AE82" i="53"/>
  <c r="AG82" i="53"/>
  <c r="AI82" i="53"/>
  <c r="AK82" i="53"/>
  <c r="AM82" i="53"/>
  <c r="AO82" i="53"/>
  <c r="AQ82" i="53"/>
  <c r="AS82" i="53"/>
  <c r="AE91" i="53"/>
  <c r="F91" i="53" s="1"/>
  <c r="AT91" i="53"/>
  <c r="U91" i="53" s="1"/>
  <c r="AE92" i="53"/>
  <c r="F92" i="53" s="1"/>
  <c r="AC112" i="53"/>
  <c r="AE112" i="53"/>
  <c r="AG112" i="53"/>
  <c r="AI112" i="53"/>
  <c r="AK112" i="53"/>
  <c r="AM112" i="53"/>
  <c r="AO112" i="53"/>
  <c r="AQ112" i="53"/>
  <c r="AS112" i="53"/>
  <c r="AE121" i="53"/>
  <c r="F121" i="53"/>
  <c r="AT121" i="53"/>
  <c r="U121" i="53" s="1"/>
  <c r="AE122" i="53"/>
  <c r="F122" i="53" s="1"/>
  <c r="AC142" i="53"/>
  <c r="AE142" i="53"/>
  <c r="AG142" i="53"/>
  <c r="AI142" i="53"/>
  <c r="AK142" i="53"/>
  <c r="AM142" i="53"/>
  <c r="AO142" i="53"/>
  <c r="AQ142" i="53"/>
  <c r="AS142" i="53"/>
  <c r="AE151" i="53"/>
  <c r="F151" i="53"/>
  <c r="AT151" i="53"/>
  <c r="U151" i="53" s="1"/>
  <c r="AE152" i="53"/>
  <c r="F152" i="53" s="1"/>
  <c r="AC172" i="53"/>
  <c r="AE172" i="53"/>
  <c r="AG172" i="53"/>
  <c r="AI172" i="53"/>
  <c r="AK172" i="53"/>
  <c r="AM172" i="53"/>
  <c r="AO172" i="53"/>
  <c r="AQ172" i="53"/>
  <c r="AS172" i="53"/>
  <c r="AE181" i="53"/>
  <c r="F181" i="53" s="1"/>
  <c r="AT181" i="53"/>
  <c r="U181" i="53" s="1"/>
  <c r="AE182" i="53"/>
  <c r="F182" i="53" s="1"/>
  <c r="V187" i="53"/>
  <c r="AC202" i="53"/>
  <c r="AE202" i="53"/>
  <c r="AG202" i="53"/>
  <c r="AI202" i="53"/>
  <c r="AK202" i="53"/>
  <c r="AM202" i="53"/>
  <c r="AO202" i="53"/>
  <c r="AQ202" i="53"/>
  <c r="AS202" i="53"/>
  <c r="AE211" i="53"/>
  <c r="F211" i="53"/>
  <c r="AT211" i="53"/>
  <c r="U211" i="53" s="1"/>
  <c r="AE212" i="53"/>
  <c r="F212" i="53" s="1"/>
  <c r="AC232" i="53"/>
  <c r="AE232" i="53"/>
  <c r="AG232" i="53"/>
  <c r="AI232" i="53"/>
  <c r="AK232" i="53"/>
  <c r="AM232" i="53"/>
  <c r="AO232" i="53"/>
  <c r="AQ232" i="53"/>
  <c r="AS232" i="53"/>
  <c r="AE241" i="53"/>
  <c r="F241" i="53"/>
  <c r="AT241" i="53"/>
  <c r="U241" i="53" s="1"/>
  <c r="AE242" i="53"/>
  <c r="F242" i="53" s="1"/>
  <c r="AC262" i="53"/>
  <c r="AE262" i="53"/>
  <c r="AG262" i="53"/>
  <c r="AI262" i="53"/>
  <c r="AK262" i="53"/>
  <c r="AM262" i="53"/>
  <c r="AO262" i="53"/>
  <c r="AQ262" i="53"/>
  <c r="AS262" i="53"/>
  <c r="AE271" i="53"/>
  <c r="F271" i="53" s="1"/>
  <c r="AT271" i="53"/>
  <c r="U271" i="53" s="1"/>
  <c r="AE272" i="53"/>
  <c r="F272" i="53" s="1"/>
  <c r="AC292" i="53"/>
  <c r="AE292" i="53"/>
  <c r="AG292" i="53"/>
  <c r="AI292" i="53"/>
  <c r="AK292" i="53"/>
  <c r="AM292" i="53"/>
  <c r="AO292" i="53"/>
  <c r="AQ292" i="53"/>
  <c r="AS292" i="53"/>
  <c r="AS292" i="59"/>
  <c r="AQ292" i="59"/>
  <c r="AO292" i="59"/>
  <c r="AM292" i="59"/>
  <c r="AK292" i="59"/>
  <c r="AI292" i="59"/>
  <c r="AG292" i="59"/>
  <c r="AE292" i="59"/>
  <c r="AC292" i="59"/>
  <c r="V288" i="59"/>
  <c r="AE272" i="59"/>
  <c r="F272" i="59" s="1"/>
  <c r="AT271" i="59"/>
  <c r="U271" i="59" s="1"/>
  <c r="AE271" i="59"/>
  <c r="F271" i="59"/>
  <c r="AS262" i="59"/>
  <c r="AQ262" i="59"/>
  <c r="AO262" i="59"/>
  <c r="AM262" i="59"/>
  <c r="AK262" i="59"/>
  <c r="AI262" i="59"/>
  <c r="AG262" i="59"/>
  <c r="AG263" i="59" s="1"/>
  <c r="H263" i="59" s="1"/>
  <c r="AE262" i="59"/>
  <c r="AC262" i="59"/>
  <c r="AE242" i="59"/>
  <c r="F242" i="59" s="1"/>
  <c r="AT241" i="59"/>
  <c r="U241" i="59" s="1"/>
  <c r="AE241" i="59"/>
  <c r="F241" i="59" s="1"/>
  <c r="T294" i="59"/>
  <c r="R294" i="59"/>
  <c r="P294" i="59"/>
  <c r="N294" i="59"/>
  <c r="L294" i="59"/>
  <c r="J294" i="59"/>
  <c r="H294" i="59"/>
  <c r="F294" i="59"/>
  <c r="D294" i="59"/>
  <c r="V290" i="59"/>
  <c r="R264" i="59"/>
  <c r="N264" i="59"/>
  <c r="J264" i="59"/>
  <c r="F264" i="59"/>
  <c r="V260" i="59"/>
  <c r="AS232" i="59"/>
  <c r="AQ232" i="59"/>
  <c r="AO232" i="59"/>
  <c r="AM232" i="59"/>
  <c r="AK232" i="59"/>
  <c r="AI232" i="59"/>
  <c r="AG232" i="59"/>
  <c r="AE232" i="59"/>
  <c r="AC232" i="59"/>
  <c r="D232" i="59" s="1"/>
  <c r="AE212" i="59"/>
  <c r="F212" i="59" s="1"/>
  <c r="AT211" i="59"/>
  <c r="U211" i="59" s="1"/>
  <c r="AE211" i="59"/>
  <c r="F211" i="59"/>
  <c r="AS202" i="59"/>
  <c r="AQ202" i="59"/>
  <c r="AO202" i="59"/>
  <c r="AM202" i="59"/>
  <c r="AK202" i="59"/>
  <c r="AI202" i="59"/>
  <c r="AG202" i="59"/>
  <c r="AE202" i="59"/>
  <c r="AC202" i="59"/>
  <c r="AE182" i="59"/>
  <c r="F182" i="59" s="1"/>
  <c r="AT181" i="59"/>
  <c r="U181" i="59" s="1"/>
  <c r="AE181" i="59"/>
  <c r="F181" i="59"/>
  <c r="AS172" i="59"/>
  <c r="AQ172" i="59"/>
  <c r="AO172" i="59"/>
  <c r="AM172" i="59"/>
  <c r="AK172" i="59"/>
  <c r="AI172" i="59"/>
  <c r="AG172" i="59"/>
  <c r="AE172" i="59"/>
  <c r="AC172" i="59"/>
  <c r="AE152" i="59"/>
  <c r="F152" i="59" s="1"/>
  <c r="AT151" i="59"/>
  <c r="U151" i="59" s="1"/>
  <c r="AE151" i="59"/>
  <c r="F151" i="59" s="1"/>
  <c r="AS142" i="59"/>
  <c r="AQ142" i="59"/>
  <c r="AO142" i="59"/>
  <c r="AM142" i="59"/>
  <c r="AK142" i="59"/>
  <c r="AI142" i="59"/>
  <c r="AG142" i="59"/>
  <c r="AE142" i="59"/>
  <c r="AC142" i="59"/>
  <c r="V135" i="59"/>
  <c r="AE122" i="59"/>
  <c r="F122" i="59" s="1"/>
  <c r="AT121" i="59"/>
  <c r="U121" i="59" s="1"/>
  <c r="AE121" i="59"/>
  <c r="F121" i="59"/>
  <c r="AS112" i="59"/>
  <c r="AQ112" i="59"/>
  <c r="AO112" i="59"/>
  <c r="AM112" i="59"/>
  <c r="AK112" i="59"/>
  <c r="AI112" i="59"/>
  <c r="AG112" i="59"/>
  <c r="AE112" i="59"/>
  <c r="AC112" i="59"/>
  <c r="AE92" i="59"/>
  <c r="F92" i="59" s="1"/>
  <c r="AT91" i="59"/>
  <c r="U91" i="59" s="1"/>
  <c r="AE91" i="59"/>
  <c r="F91" i="59"/>
  <c r="AS82" i="59"/>
  <c r="AQ82" i="59"/>
  <c r="AO82" i="59"/>
  <c r="AM82" i="59"/>
  <c r="AK82" i="59"/>
  <c r="AI82" i="59"/>
  <c r="AG82" i="59"/>
  <c r="AE82" i="59"/>
  <c r="AC82" i="59"/>
  <c r="AE62" i="59"/>
  <c r="F62" i="59" s="1"/>
  <c r="AT61" i="59"/>
  <c r="U61" i="59" s="1"/>
  <c r="AE61" i="59"/>
  <c r="F61" i="59" s="1"/>
  <c r="AS52" i="59"/>
  <c r="AQ52" i="59"/>
  <c r="AO52" i="59"/>
  <c r="AM52" i="59"/>
  <c r="AK52" i="59"/>
  <c r="AI52" i="59"/>
  <c r="AG52" i="59"/>
  <c r="AE52" i="59"/>
  <c r="AC52" i="59"/>
  <c r="AE32" i="59"/>
  <c r="F32" i="59" s="1"/>
  <c r="AT31" i="59"/>
  <c r="U31" i="59" s="1"/>
  <c r="AE31" i="59"/>
  <c r="F31" i="59"/>
  <c r="R204" i="59"/>
  <c r="N204" i="59"/>
  <c r="J204" i="59"/>
  <c r="F204" i="59"/>
  <c r="V200" i="59"/>
  <c r="T174" i="59"/>
  <c r="P174" i="59"/>
  <c r="L174" i="59"/>
  <c r="H174" i="59"/>
  <c r="D174" i="59"/>
  <c r="R174" i="59"/>
  <c r="N174" i="59"/>
  <c r="J174" i="59"/>
  <c r="F174" i="59"/>
  <c r="V170" i="59"/>
  <c r="T144" i="59"/>
  <c r="P144" i="59"/>
  <c r="L144" i="59"/>
  <c r="H144" i="59"/>
  <c r="D144" i="59"/>
  <c r="R144" i="59"/>
  <c r="N144" i="59"/>
  <c r="J144" i="59"/>
  <c r="F144" i="59"/>
  <c r="V140" i="59"/>
  <c r="T114" i="59"/>
  <c r="P114" i="59"/>
  <c r="L114" i="59"/>
  <c r="H114" i="59"/>
  <c r="D114" i="59"/>
  <c r="R114" i="59"/>
  <c r="N114" i="59"/>
  <c r="J114" i="59"/>
  <c r="F114" i="59"/>
  <c r="V110" i="59"/>
  <c r="AS22" i="59"/>
  <c r="AQ22" i="59"/>
  <c r="AO22" i="59"/>
  <c r="AM22" i="59"/>
  <c r="AK22" i="59"/>
  <c r="AI22" i="59"/>
  <c r="AG22" i="59"/>
  <c r="AE22" i="59"/>
  <c r="AC22" i="59"/>
  <c r="U299" i="59"/>
  <c r="S299" i="59"/>
  <c r="Q299" i="59"/>
  <c r="O299" i="59"/>
  <c r="M299" i="59"/>
  <c r="K299" i="59"/>
  <c r="I299" i="59"/>
  <c r="G299" i="59"/>
  <c r="E299" i="59"/>
  <c r="C299" i="59"/>
  <c r="B299" i="59"/>
  <c r="U298" i="59"/>
  <c r="S298" i="59"/>
  <c r="Q298" i="59"/>
  <c r="O298" i="59"/>
  <c r="M298" i="59"/>
  <c r="K298" i="59"/>
  <c r="I298" i="59"/>
  <c r="G298" i="59"/>
  <c r="E298" i="59"/>
  <c r="C298" i="59"/>
  <c r="B298" i="59"/>
  <c r="U297" i="59"/>
  <c r="S297" i="59"/>
  <c r="Q297" i="59"/>
  <c r="O297" i="59"/>
  <c r="M297" i="59"/>
  <c r="K297" i="59"/>
  <c r="I297" i="59"/>
  <c r="G297" i="59"/>
  <c r="E297" i="59"/>
  <c r="C297" i="59"/>
  <c r="B297" i="59"/>
  <c r="U296" i="59"/>
  <c r="S296" i="59"/>
  <c r="Q296" i="59"/>
  <c r="O296" i="59"/>
  <c r="M296" i="59"/>
  <c r="K296" i="59"/>
  <c r="I296" i="59"/>
  <c r="G296" i="59"/>
  <c r="E296" i="59"/>
  <c r="C296" i="59"/>
  <c r="B296" i="59"/>
  <c r="U295" i="59"/>
  <c r="S295" i="59"/>
  <c r="Q295" i="59"/>
  <c r="O295" i="59"/>
  <c r="M295" i="59"/>
  <c r="K295" i="59"/>
  <c r="I295" i="59"/>
  <c r="G295" i="59"/>
  <c r="E295" i="59"/>
  <c r="C295" i="59"/>
  <c r="B295" i="59"/>
  <c r="U294" i="59"/>
  <c r="S294" i="59"/>
  <c r="Q294" i="59"/>
  <c r="O294" i="59"/>
  <c r="M294" i="59"/>
  <c r="K294" i="59"/>
  <c r="I294" i="59"/>
  <c r="G294" i="59"/>
  <c r="E294" i="59"/>
  <c r="C294" i="59"/>
  <c r="B294" i="59"/>
  <c r="U293" i="59"/>
  <c r="S293" i="59"/>
  <c r="Q293" i="59"/>
  <c r="O293" i="59"/>
  <c r="M293" i="59"/>
  <c r="K293" i="59"/>
  <c r="I293" i="59"/>
  <c r="G293" i="59"/>
  <c r="E293" i="59"/>
  <c r="C293" i="59"/>
  <c r="B293" i="59"/>
  <c r="U292" i="59"/>
  <c r="S292" i="59"/>
  <c r="Q292" i="59"/>
  <c r="O292" i="59"/>
  <c r="M292" i="59"/>
  <c r="K292" i="59"/>
  <c r="I292" i="59"/>
  <c r="G292" i="59"/>
  <c r="E292" i="59"/>
  <c r="C292" i="59"/>
  <c r="B292" i="59"/>
  <c r="T290" i="59"/>
  <c r="R290" i="59"/>
  <c r="P290" i="59"/>
  <c r="N290" i="59"/>
  <c r="L290" i="59"/>
  <c r="J290" i="59"/>
  <c r="H290" i="59"/>
  <c r="F290" i="59"/>
  <c r="D290" i="59"/>
  <c r="C290" i="59"/>
  <c r="B290" i="59"/>
  <c r="C289" i="59"/>
  <c r="B289" i="59"/>
  <c r="T288" i="59"/>
  <c r="R288" i="59"/>
  <c r="P288" i="59"/>
  <c r="N288" i="59"/>
  <c r="L288" i="59"/>
  <c r="J288" i="59"/>
  <c r="H288" i="59"/>
  <c r="F288" i="59"/>
  <c r="D288" i="59"/>
  <c r="C288" i="59"/>
  <c r="T287" i="59"/>
  <c r="R287" i="59"/>
  <c r="P287" i="59"/>
  <c r="N287" i="59"/>
  <c r="L287" i="59"/>
  <c r="J287" i="59"/>
  <c r="H287" i="59"/>
  <c r="F287" i="59"/>
  <c r="D287" i="59"/>
  <c r="C287" i="59"/>
  <c r="F286" i="59"/>
  <c r="D286" i="59"/>
  <c r="C286" i="59"/>
  <c r="T285" i="59"/>
  <c r="R285" i="59"/>
  <c r="P285" i="59"/>
  <c r="N285" i="59"/>
  <c r="L285" i="59"/>
  <c r="J285" i="59"/>
  <c r="H285" i="59"/>
  <c r="F285" i="59"/>
  <c r="D285" i="59"/>
  <c r="C285" i="59"/>
  <c r="T284" i="59"/>
  <c r="R284" i="59"/>
  <c r="P284" i="59"/>
  <c r="N284" i="59"/>
  <c r="L284" i="59"/>
  <c r="J284" i="59"/>
  <c r="H284" i="59"/>
  <c r="F284" i="59"/>
  <c r="D284" i="59"/>
  <c r="C284" i="59"/>
  <c r="F283" i="59"/>
  <c r="D283" i="59"/>
  <c r="C283" i="59"/>
  <c r="T282" i="59"/>
  <c r="R282" i="59"/>
  <c r="P282" i="59"/>
  <c r="N282" i="59"/>
  <c r="L282" i="59"/>
  <c r="J282" i="59"/>
  <c r="H282" i="59"/>
  <c r="F282" i="59"/>
  <c r="D282" i="59"/>
  <c r="C282" i="59"/>
  <c r="T281" i="59"/>
  <c r="R281" i="59"/>
  <c r="P281" i="59"/>
  <c r="N281" i="59"/>
  <c r="L281" i="59"/>
  <c r="J281" i="59"/>
  <c r="H281" i="59"/>
  <c r="F281" i="59"/>
  <c r="D281" i="59"/>
  <c r="C281" i="59"/>
  <c r="F280" i="59"/>
  <c r="D280" i="59"/>
  <c r="C280" i="59"/>
  <c r="T279" i="59"/>
  <c r="R279" i="59"/>
  <c r="P279" i="59"/>
  <c r="N279" i="59"/>
  <c r="L279" i="59"/>
  <c r="J279" i="59"/>
  <c r="H279" i="59"/>
  <c r="F279" i="59"/>
  <c r="D279" i="59"/>
  <c r="C279" i="59"/>
  <c r="T278" i="59"/>
  <c r="R278" i="59"/>
  <c r="P278" i="59"/>
  <c r="N278" i="59"/>
  <c r="L278" i="59"/>
  <c r="J278" i="59"/>
  <c r="H278" i="59"/>
  <c r="F278" i="59"/>
  <c r="D278" i="59"/>
  <c r="C278" i="59"/>
  <c r="F277" i="59"/>
  <c r="D277" i="59"/>
  <c r="C277" i="59"/>
  <c r="T272" i="59"/>
  <c r="B272" i="59"/>
  <c r="B273" i="59"/>
  <c r="D271" i="59"/>
  <c r="B271" i="59"/>
  <c r="U269" i="59"/>
  <c r="S269" i="59"/>
  <c r="Q269" i="59"/>
  <c r="O269" i="59"/>
  <c r="M269" i="59"/>
  <c r="K269" i="59"/>
  <c r="I269" i="59"/>
  <c r="G269" i="59"/>
  <c r="E269" i="59"/>
  <c r="C269" i="59"/>
  <c r="B269" i="59"/>
  <c r="U268" i="59"/>
  <c r="S268" i="59"/>
  <c r="Q268" i="59"/>
  <c r="O268" i="59"/>
  <c r="M268" i="59"/>
  <c r="K268" i="59"/>
  <c r="I268" i="59"/>
  <c r="G268" i="59"/>
  <c r="E268" i="59"/>
  <c r="C268" i="59"/>
  <c r="B268" i="59"/>
  <c r="U267" i="59"/>
  <c r="S267" i="59"/>
  <c r="Q267" i="59"/>
  <c r="O267" i="59"/>
  <c r="M267" i="59"/>
  <c r="K267" i="59"/>
  <c r="I267" i="59"/>
  <c r="G267" i="59"/>
  <c r="E267" i="59"/>
  <c r="C267" i="59"/>
  <c r="B267" i="59"/>
  <c r="U266" i="59"/>
  <c r="S266" i="59"/>
  <c r="Q266" i="59"/>
  <c r="O266" i="59"/>
  <c r="M266" i="59"/>
  <c r="K266" i="59"/>
  <c r="I266" i="59"/>
  <c r="G266" i="59"/>
  <c r="E266" i="59"/>
  <c r="C266" i="59"/>
  <c r="B266" i="59"/>
  <c r="U265" i="59"/>
  <c r="S265" i="59"/>
  <c r="Q265" i="59"/>
  <c r="O265" i="59"/>
  <c r="M265" i="59"/>
  <c r="K265" i="59"/>
  <c r="I265" i="59"/>
  <c r="G265" i="59"/>
  <c r="E265" i="59"/>
  <c r="C265" i="59"/>
  <c r="B265" i="59"/>
  <c r="U264" i="59"/>
  <c r="T264" i="59"/>
  <c r="S264" i="59"/>
  <c r="Q264" i="59"/>
  <c r="P264" i="59"/>
  <c r="O264" i="59"/>
  <c r="M264" i="59"/>
  <c r="L264" i="59"/>
  <c r="K264" i="59"/>
  <c r="I264" i="59"/>
  <c r="H264" i="59"/>
  <c r="G264" i="59"/>
  <c r="E264" i="59"/>
  <c r="D264" i="59"/>
  <c r="C264" i="59"/>
  <c r="B264" i="59"/>
  <c r="U263" i="59"/>
  <c r="S263" i="59"/>
  <c r="Q263" i="59"/>
  <c r="O263" i="59"/>
  <c r="M263" i="59"/>
  <c r="K263" i="59"/>
  <c r="I263" i="59"/>
  <c r="G263" i="59"/>
  <c r="E263" i="59"/>
  <c r="C263" i="59"/>
  <c r="B263" i="59"/>
  <c r="U262" i="59"/>
  <c r="S262" i="59"/>
  <c r="Q262" i="59"/>
  <c r="O262" i="59"/>
  <c r="M262" i="59"/>
  <c r="K262" i="59"/>
  <c r="I262" i="59"/>
  <c r="G262" i="59"/>
  <c r="E262" i="59"/>
  <c r="C262" i="59"/>
  <c r="B262" i="59"/>
  <c r="T260" i="59"/>
  <c r="R260" i="59"/>
  <c r="P260" i="59"/>
  <c r="N260" i="59"/>
  <c r="L260" i="59"/>
  <c r="J260" i="59"/>
  <c r="H260" i="59"/>
  <c r="F260" i="59"/>
  <c r="D260" i="59"/>
  <c r="C260" i="59"/>
  <c r="B260" i="59"/>
  <c r="C259" i="59"/>
  <c r="B259" i="59"/>
  <c r="T258" i="59"/>
  <c r="R258" i="59"/>
  <c r="P258" i="59"/>
  <c r="N258" i="59"/>
  <c r="L258" i="59"/>
  <c r="J258" i="59"/>
  <c r="H258" i="59"/>
  <c r="F258" i="59"/>
  <c r="D258" i="59"/>
  <c r="C258" i="59"/>
  <c r="T257" i="59"/>
  <c r="R257" i="59"/>
  <c r="P257" i="59"/>
  <c r="N257" i="59"/>
  <c r="L257" i="59"/>
  <c r="J257" i="59"/>
  <c r="H257" i="59"/>
  <c r="F257" i="59"/>
  <c r="D257" i="59"/>
  <c r="C257" i="59"/>
  <c r="F256" i="59"/>
  <c r="D256" i="59"/>
  <c r="C256" i="59"/>
  <c r="T255" i="59"/>
  <c r="R255" i="59"/>
  <c r="P255" i="59"/>
  <c r="N255" i="59"/>
  <c r="L255" i="59"/>
  <c r="J255" i="59"/>
  <c r="H255" i="59"/>
  <c r="F255" i="59"/>
  <c r="D255" i="59"/>
  <c r="C255" i="59"/>
  <c r="T254" i="59"/>
  <c r="R254" i="59"/>
  <c r="P254" i="59"/>
  <c r="N254" i="59"/>
  <c r="L254" i="59"/>
  <c r="J254" i="59"/>
  <c r="H254" i="59"/>
  <c r="F254" i="59"/>
  <c r="D254" i="59"/>
  <c r="C254" i="59"/>
  <c r="F253" i="59"/>
  <c r="D253" i="59"/>
  <c r="C253" i="59"/>
  <c r="T252" i="59"/>
  <c r="R252" i="59"/>
  <c r="P252" i="59"/>
  <c r="N252" i="59"/>
  <c r="L252" i="59"/>
  <c r="J252" i="59"/>
  <c r="H252" i="59"/>
  <c r="F252" i="59"/>
  <c r="D252" i="59"/>
  <c r="C252" i="59"/>
  <c r="T251" i="59"/>
  <c r="R251" i="59"/>
  <c r="P251" i="59"/>
  <c r="N251" i="59"/>
  <c r="L251" i="59"/>
  <c r="J251" i="59"/>
  <c r="H251" i="59"/>
  <c r="F251" i="59"/>
  <c r="D251" i="59"/>
  <c r="C251" i="59"/>
  <c r="F250" i="59"/>
  <c r="D250" i="59"/>
  <c r="C250" i="59"/>
  <c r="T249" i="59"/>
  <c r="R249" i="59"/>
  <c r="P249" i="59"/>
  <c r="N249" i="59"/>
  <c r="L249" i="59"/>
  <c r="J249" i="59"/>
  <c r="H249" i="59"/>
  <c r="F249" i="59"/>
  <c r="D249" i="59"/>
  <c r="C249" i="59"/>
  <c r="T248" i="59"/>
  <c r="R248" i="59"/>
  <c r="P248" i="59"/>
  <c r="N248" i="59"/>
  <c r="L248" i="59"/>
  <c r="J248" i="59"/>
  <c r="H248" i="59"/>
  <c r="F248" i="59"/>
  <c r="D248" i="59"/>
  <c r="C248" i="59"/>
  <c r="H247" i="59"/>
  <c r="F247" i="59"/>
  <c r="D247" i="59"/>
  <c r="C247" i="59"/>
  <c r="T242" i="59"/>
  <c r="B242" i="59"/>
  <c r="B243" i="59"/>
  <c r="D241" i="59"/>
  <c r="B241" i="59"/>
  <c r="U239" i="59"/>
  <c r="S239" i="59"/>
  <c r="Q239" i="59"/>
  <c r="O239" i="59"/>
  <c r="M239" i="59"/>
  <c r="K239" i="59"/>
  <c r="I239" i="59"/>
  <c r="G239" i="59"/>
  <c r="E239" i="59"/>
  <c r="C239" i="59"/>
  <c r="B239" i="59"/>
  <c r="U238" i="59"/>
  <c r="S238" i="59"/>
  <c r="Q238" i="59"/>
  <c r="O238" i="59"/>
  <c r="M238" i="59"/>
  <c r="K238" i="59"/>
  <c r="I238" i="59"/>
  <c r="G238" i="59"/>
  <c r="E238" i="59"/>
  <c r="C238" i="59"/>
  <c r="B238" i="59"/>
  <c r="U237" i="59"/>
  <c r="S237" i="59"/>
  <c r="Q237" i="59"/>
  <c r="O237" i="59"/>
  <c r="M237" i="59"/>
  <c r="K237" i="59"/>
  <c r="I237" i="59"/>
  <c r="G237" i="59"/>
  <c r="E237" i="59"/>
  <c r="C237" i="59"/>
  <c r="B237" i="59"/>
  <c r="U236" i="59"/>
  <c r="S236" i="59"/>
  <c r="Q236" i="59"/>
  <c r="O236" i="59"/>
  <c r="M236" i="59"/>
  <c r="K236" i="59"/>
  <c r="I236" i="59"/>
  <c r="G236" i="59"/>
  <c r="E236" i="59"/>
  <c r="C236" i="59"/>
  <c r="B236" i="59"/>
  <c r="U235" i="59"/>
  <c r="S235" i="59"/>
  <c r="Q235" i="59"/>
  <c r="O235" i="59"/>
  <c r="M235" i="59"/>
  <c r="K235" i="59"/>
  <c r="I235" i="59"/>
  <c r="G235" i="59"/>
  <c r="E235" i="59"/>
  <c r="C235" i="59"/>
  <c r="B235" i="59"/>
  <c r="U234" i="59"/>
  <c r="T234" i="59"/>
  <c r="S234" i="59"/>
  <c r="R234" i="59"/>
  <c r="Q234" i="59"/>
  <c r="P234" i="59"/>
  <c r="O234" i="59"/>
  <c r="N234" i="59"/>
  <c r="M234" i="59"/>
  <c r="L234" i="59"/>
  <c r="K234" i="59"/>
  <c r="J234" i="59"/>
  <c r="I234" i="59"/>
  <c r="H234" i="59"/>
  <c r="G234" i="59"/>
  <c r="F234" i="59"/>
  <c r="E234" i="59"/>
  <c r="D234" i="59"/>
  <c r="C234" i="59"/>
  <c r="B234" i="59"/>
  <c r="U233" i="59"/>
  <c r="S233" i="59"/>
  <c r="Q233" i="59"/>
  <c r="O233" i="59"/>
  <c r="M233" i="59"/>
  <c r="K233" i="59"/>
  <c r="I233" i="59"/>
  <c r="G233" i="59"/>
  <c r="E233" i="59"/>
  <c r="C233" i="59"/>
  <c r="B233" i="59"/>
  <c r="U232" i="59"/>
  <c r="S232" i="59"/>
  <c r="Q232" i="59"/>
  <c r="O232" i="59"/>
  <c r="M232" i="59"/>
  <c r="K232" i="59"/>
  <c r="I232" i="59"/>
  <c r="G232" i="59"/>
  <c r="E232" i="59"/>
  <c r="C232" i="59"/>
  <c r="B232" i="59"/>
  <c r="V230" i="59"/>
  <c r="T230" i="59"/>
  <c r="R230" i="59"/>
  <c r="P230" i="59"/>
  <c r="N230" i="59"/>
  <c r="L230" i="59"/>
  <c r="J230" i="59"/>
  <c r="H230" i="59"/>
  <c r="F230" i="59"/>
  <c r="D230" i="59"/>
  <c r="C230" i="59"/>
  <c r="B230" i="59"/>
  <c r="C229" i="59"/>
  <c r="B229" i="59"/>
  <c r="T228" i="59"/>
  <c r="R228" i="59"/>
  <c r="P228" i="59"/>
  <c r="N228" i="59"/>
  <c r="L228" i="59"/>
  <c r="J228" i="59"/>
  <c r="H228" i="59"/>
  <c r="F228" i="59"/>
  <c r="D228" i="59"/>
  <c r="C228" i="59"/>
  <c r="T227" i="59"/>
  <c r="R227" i="59"/>
  <c r="P227" i="59"/>
  <c r="N227" i="59"/>
  <c r="L227" i="59"/>
  <c r="J227" i="59"/>
  <c r="H227" i="59"/>
  <c r="F227" i="59"/>
  <c r="D227" i="59"/>
  <c r="C227" i="59"/>
  <c r="F226" i="59"/>
  <c r="D226" i="59"/>
  <c r="C226" i="59"/>
  <c r="T225" i="59"/>
  <c r="R225" i="59"/>
  <c r="P225" i="59"/>
  <c r="N225" i="59"/>
  <c r="L225" i="59"/>
  <c r="J225" i="59"/>
  <c r="H225" i="59"/>
  <c r="F225" i="59"/>
  <c r="D225" i="59"/>
  <c r="C225" i="59"/>
  <c r="T224" i="59"/>
  <c r="R224" i="59"/>
  <c r="P224" i="59"/>
  <c r="N224" i="59"/>
  <c r="L224" i="59"/>
  <c r="J224" i="59"/>
  <c r="H224" i="59"/>
  <c r="F224" i="59"/>
  <c r="D224" i="59"/>
  <c r="C224" i="59"/>
  <c r="F223" i="59"/>
  <c r="D223" i="59"/>
  <c r="C223" i="59"/>
  <c r="T222" i="59"/>
  <c r="R222" i="59"/>
  <c r="P222" i="59"/>
  <c r="N222" i="59"/>
  <c r="L222" i="59"/>
  <c r="J222" i="59"/>
  <c r="H222" i="59"/>
  <c r="F222" i="59"/>
  <c r="D222" i="59"/>
  <c r="C222" i="59"/>
  <c r="T221" i="59"/>
  <c r="R221" i="59"/>
  <c r="P221" i="59"/>
  <c r="N221" i="59"/>
  <c r="L221" i="59"/>
  <c r="J221" i="59"/>
  <c r="H221" i="59"/>
  <c r="F221" i="59"/>
  <c r="D221" i="59"/>
  <c r="C221" i="59"/>
  <c r="F220" i="59"/>
  <c r="D220" i="59"/>
  <c r="C220" i="59"/>
  <c r="T219" i="59"/>
  <c r="R219" i="59"/>
  <c r="P219" i="59"/>
  <c r="N219" i="59"/>
  <c r="L219" i="59"/>
  <c r="J219" i="59"/>
  <c r="H219" i="59"/>
  <c r="F219" i="59"/>
  <c r="D219" i="59"/>
  <c r="C219" i="59"/>
  <c r="T218" i="59"/>
  <c r="R218" i="59"/>
  <c r="P218" i="59"/>
  <c r="N218" i="59"/>
  <c r="L218" i="59"/>
  <c r="J218" i="59"/>
  <c r="H218" i="59"/>
  <c r="F218" i="59"/>
  <c r="D218" i="59"/>
  <c r="C218" i="59"/>
  <c r="H217" i="59"/>
  <c r="F217" i="59"/>
  <c r="D217" i="59"/>
  <c r="C217" i="59"/>
  <c r="T212" i="59"/>
  <c r="B212" i="59"/>
  <c r="B213" i="59"/>
  <c r="D211" i="59"/>
  <c r="B211" i="59"/>
  <c r="U209" i="59"/>
  <c r="S209" i="59"/>
  <c r="Q209" i="59"/>
  <c r="O209" i="59"/>
  <c r="M209" i="59"/>
  <c r="K209" i="59"/>
  <c r="I209" i="59"/>
  <c r="G209" i="59"/>
  <c r="E209" i="59"/>
  <c r="C209" i="59"/>
  <c r="B209" i="59"/>
  <c r="U208" i="59"/>
  <c r="S208" i="59"/>
  <c r="Q208" i="59"/>
  <c r="O208" i="59"/>
  <c r="M208" i="59"/>
  <c r="K208" i="59"/>
  <c r="I208" i="59"/>
  <c r="G208" i="59"/>
  <c r="E208" i="59"/>
  <c r="C208" i="59"/>
  <c r="B208" i="59"/>
  <c r="U207" i="59"/>
  <c r="S207" i="59"/>
  <c r="Q207" i="59"/>
  <c r="O207" i="59"/>
  <c r="M207" i="59"/>
  <c r="K207" i="59"/>
  <c r="I207" i="59"/>
  <c r="G207" i="59"/>
  <c r="E207" i="59"/>
  <c r="C207" i="59"/>
  <c r="B207" i="59"/>
  <c r="U206" i="59"/>
  <c r="S206" i="59"/>
  <c r="Q206" i="59"/>
  <c r="O206" i="59"/>
  <c r="M206" i="59"/>
  <c r="K206" i="59"/>
  <c r="I206" i="59"/>
  <c r="G206" i="59"/>
  <c r="E206" i="59"/>
  <c r="C206" i="59"/>
  <c r="B206" i="59"/>
  <c r="U205" i="59"/>
  <c r="S205" i="59"/>
  <c r="Q205" i="59"/>
  <c r="O205" i="59"/>
  <c r="M205" i="59"/>
  <c r="K205" i="59"/>
  <c r="I205" i="59"/>
  <c r="G205" i="59"/>
  <c r="E205" i="59"/>
  <c r="C205" i="59"/>
  <c r="B205" i="59"/>
  <c r="U204" i="59"/>
  <c r="T204" i="59"/>
  <c r="S204" i="59"/>
  <c r="Q204" i="59"/>
  <c r="P204" i="59"/>
  <c r="O204" i="59"/>
  <c r="M204" i="59"/>
  <c r="L204" i="59"/>
  <c r="K204" i="59"/>
  <c r="I204" i="59"/>
  <c r="H204" i="59"/>
  <c r="G204" i="59"/>
  <c r="E204" i="59"/>
  <c r="D204" i="59"/>
  <c r="C204" i="59"/>
  <c r="B204" i="59"/>
  <c r="U203" i="59"/>
  <c r="S203" i="59"/>
  <c r="Q203" i="59"/>
  <c r="O203" i="59"/>
  <c r="M203" i="59"/>
  <c r="K203" i="59"/>
  <c r="I203" i="59"/>
  <c r="G203" i="59"/>
  <c r="E203" i="59"/>
  <c r="C203" i="59"/>
  <c r="B203" i="59"/>
  <c r="U202" i="59"/>
  <c r="S202" i="59"/>
  <c r="Q202" i="59"/>
  <c r="O202" i="59"/>
  <c r="M202" i="59"/>
  <c r="K202" i="59"/>
  <c r="I202" i="59"/>
  <c r="G202" i="59"/>
  <c r="E202" i="59"/>
  <c r="C202" i="59"/>
  <c r="B202" i="59"/>
  <c r="T200" i="59"/>
  <c r="R200" i="59"/>
  <c r="P200" i="59"/>
  <c r="N200" i="59"/>
  <c r="L200" i="59"/>
  <c r="J200" i="59"/>
  <c r="H200" i="59"/>
  <c r="F200" i="59"/>
  <c r="D200" i="59"/>
  <c r="C200" i="59"/>
  <c r="B200" i="59"/>
  <c r="C199" i="59"/>
  <c r="B199" i="59"/>
  <c r="T198" i="59"/>
  <c r="R198" i="59"/>
  <c r="P198" i="59"/>
  <c r="N198" i="59"/>
  <c r="L198" i="59"/>
  <c r="J198" i="59"/>
  <c r="H198" i="59"/>
  <c r="F198" i="59"/>
  <c r="D198" i="59"/>
  <c r="C198" i="59"/>
  <c r="T197" i="59"/>
  <c r="R197" i="59"/>
  <c r="P197" i="59"/>
  <c r="N197" i="59"/>
  <c r="L197" i="59"/>
  <c r="J197" i="59"/>
  <c r="H197" i="59"/>
  <c r="F197" i="59"/>
  <c r="D197" i="59"/>
  <c r="C197" i="59"/>
  <c r="F196" i="59"/>
  <c r="D196" i="59"/>
  <c r="C196" i="59"/>
  <c r="T195" i="59"/>
  <c r="R195" i="59"/>
  <c r="P195" i="59"/>
  <c r="N195" i="59"/>
  <c r="L195" i="59"/>
  <c r="J195" i="59"/>
  <c r="H195" i="59"/>
  <c r="F195" i="59"/>
  <c r="D195" i="59"/>
  <c r="C195" i="59"/>
  <c r="V194" i="59"/>
  <c r="T194" i="59"/>
  <c r="R194" i="59"/>
  <c r="P194" i="59"/>
  <c r="N194" i="59"/>
  <c r="L194" i="59"/>
  <c r="J194" i="59"/>
  <c r="H194" i="59"/>
  <c r="F194" i="59"/>
  <c r="D194" i="59"/>
  <c r="C194" i="59"/>
  <c r="F193" i="59"/>
  <c r="D193" i="59"/>
  <c r="C193" i="59"/>
  <c r="T192" i="59"/>
  <c r="R192" i="59"/>
  <c r="P192" i="59"/>
  <c r="N192" i="59"/>
  <c r="L192" i="59"/>
  <c r="J192" i="59"/>
  <c r="H192" i="59"/>
  <c r="F192" i="59"/>
  <c r="D192" i="59"/>
  <c r="C192" i="59"/>
  <c r="T191" i="59"/>
  <c r="R191" i="59"/>
  <c r="P191" i="59"/>
  <c r="N191" i="59"/>
  <c r="L191" i="59"/>
  <c r="J191" i="59"/>
  <c r="H191" i="59"/>
  <c r="F191" i="59"/>
  <c r="D191" i="59"/>
  <c r="C191" i="59"/>
  <c r="F190" i="59"/>
  <c r="D190" i="59"/>
  <c r="C190" i="59"/>
  <c r="T189" i="59"/>
  <c r="R189" i="59"/>
  <c r="P189" i="59"/>
  <c r="N189" i="59"/>
  <c r="L189" i="59"/>
  <c r="J189" i="59"/>
  <c r="H189" i="59"/>
  <c r="F189" i="59"/>
  <c r="D189" i="59"/>
  <c r="C189" i="59"/>
  <c r="T188" i="59"/>
  <c r="R188" i="59"/>
  <c r="P188" i="59"/>
  <c r="N188" i="59"/>
  <c r="L188" i="59"/>
  <c r="J188" i="59"/>
  <c r="H188" i="59"/>
  <c r="F188" i="59"/>
  <c r="D188" i="59"/>
  <c r="C188" i="59"/>
  <c r="F187" i="59"/>
  <c r="D187" i="59"/>
  <c r="C187" i="59"/>
  <c r="T182" i="59"/>
  <c r="B182" i="59"/>
  <c r="B183" i="59"/>
  <c r="D181" i="59"/>
  <c r="B181" i="59"/>
  <c r="U179" i="59"/>
  <c r="S179" i="59"/>
  <c r="Q179" i="59"/>
  <c r="O179" i="59"/>
  <c r="M179" i="59"/>
  <c r="K179" i="59"/>
  <c r="I179" i="59"/>
  <c r="G179" i="59"/>
  <c r="E179" i="59"/>
  <c r="C179" i="59"/>
  <c r="B179" i="59"/>
  <c r="U178" i="59"/>
  <c r="S178" i="59"/>
  <c r="Q178" i="59"/>
  <c r="O178" i="59"/>
  <c r="M178" i="59"/>
  <c r="K178" i="59"/>
  <c r="I178" i="59"/>
  <c r="G178" i="59"/>
  <c r="E178" i="59"/>
  <c r="C178" i="59"/>
  <c r="B178" i="59"/>
  <c r="U177" i="59"/>
  <c r="S177" i="59"/>
  <c r="Q177" i="59"/>
  <c r="O177" i="59"/>
  <c r="M177" i="59"/>
  <c r="K177" i="59"/>
  <c r="I177" i="59"/>
  <c r="G177" i="59"/>
  <c r="E177" i="59"/>
  <c r="C177" i="59"/>
  <c r="B177" i="59"/>
  <c r="U176" i="59"/>
  <c r="S176" i="59"/>
  <c r="Q176" i="59"/>
  <c r="O176" i="59"/>
  <c r="M176" i="59"/>
  <c r="K176" i="59"/>
  <c r="I176" i="59"/>
  <c r="G176" i="59"/>
  <c r="E176" i="59"/>
  <c r="C176" i="59"/>
  <c r="B176" i="59"/>
  <c r="U175" i="59"/>
  <c r="S175" i="59"/>
  <c r="Q175" i="59"/>
  <c r="O175" i="59"/>
  <c r="M175" i="59"/>
  <c r="K175" i="59"/>
  <c r="I175" i="59"/>
  <c r="G175" i="59"/>
  <c r="E175" i="59"/>
  <c r="C175" i="59"/>
  <c r="B175" i="59"/>
  <c r="U174" i="59"/>
  <c r="S174" i="59"/>
  <c r="Q174" i="59"/>
  <c r="O174" i="59"/>
  <c r="M174" i="59"/>
  <c r="K174" i="59"/>
  <c r="I174" i="59"/>
  <c r="G174" i="59"/>
  <c r="E174" i="59"/>
  <c r="C174" i="59"/>
  <c r="B174" i="59"/>
  <c r="U173" i="59"/>
  <c r="S173" i="59"/>
  <c r="Q173" i="59"/>
  <c r="O173" i="59"/>
  <c r="M173" i="59"/>
  <c r="K173" i="59"/>
  <c r="I173" i="59"/>
  <c r="G173" i="59"/>
  <c r="E173" i="59"/>
  <c r="C173" i="59"/>
  <c r="B173" i="59"/>
  <c r="U172" i="59"/>
  <c r="S172" i="59"/>
  <c r="Q172" i="59"/>
  <c r="O172" i="59"/>
  <c r="M172" i="59"/>
  <c r="K172" i="59"/>
  <c r="I172" i="59"/>
  <c r="G172" i="59"/>
  <c r="E172" i="59"/>
  <c r="C172" i="59"/>
  <c r="B172" i="59"/>
  <c r="T170" i="59"/>
  <c r="R170" i="59"/>
  <c r="P170" i="59"/>
  <c r="N170" i="59"/>
  <c r="L170" i="59"/>
  <c r="J170" i="59"/>
  <c r="H170" i="59"/>
  <c r="F170" i="59"/>
  <c r="D170" i="59"/>
  <c r="C170" i="59"/>
  <c r="B170" i="59"/>
  <c r="C169" i="59"/>
  <c r="B169" i="59"/>
  <c r="T168" i="59"/>
  <c r="R168" i="59"/>
  <c r="P168" i="59"/>
  <c r="N168" i="59"/>
  <c r="L168" i="59"/>
  <c r="J168" i="59"/>
  <c r="H168" i="59"/>
  <c r="F168" i="59"/>
  <c r="D168" i="59"/>
  <c r="C168" i="59"/>
  <c r="T167" i="59"/>
  <c r="R167" i="59"/>
  <c r="P167" i="59"/>
  <c r="N167" i="59"/>
  <c r="L167" i="59"/>
  <c r="J167" i="59"/>
  <c r="H167" i="59"/>
  <c r="F167" i="59"/>
  <c r="D167" i="59"/>
  <c r="C167" i="59"/>
  <c r="F166" i="59"/>
  <c r="D166" i="59"/>
  <c r="C166" i="59"/>
  <c r="T165" i="59"/>
  <c r="R165" i="59"/>
  <c r="P165" i="59"/>
  <c r="N165" i="59"/>
  <c r="L165" i="59"/>
  <c r="J165" i="59"/>
  <c r="H165" i="59"/>
  <c r="F165" i="59"/>
  <c r="D165" i="59"/>
  <c r="C165" i="59"/>
  <c r="T164" i="59"/>
  <c r="R164" i="59"/>
  <c r="P164" i="59"/>
  <c r="N164" i="59"/>
  <c r="L164" i="59"/>
  <c r="J164" i="59"/>
  <c r="H164" i="59"/>
  <c r="F164" i="59"/>
  <c r="D164" i="59"/>
  <c r="C164" i="59"/>
  <c r="F163" i="59"/>
  <c r="D163" i="59"/>
  <c r="C163" i="59"/>
  <c r="T162" i="59"/>
  <c r="R162" i="59"/>
  <c r="P162" i="59"/>
  <c r="N162" i="59"/>
  <c r="L162" i="59"/>
  <c r="J162" i="59"/>
  <c r="H162" i="59"/>
  <c r="F162" i="59"/>
  <c r="D162" i="59"/>
  <c r="C162" i="59"/>
  <c r="T161" i="59"/>
  <c r="R161" i="59"/>
  <c r="P161" i="59"/>
  <c r="N161" i="59"/>
  <c r="L161" i="59"/>
  <c r="J161" i="59"/>
  <c r="H161" i="59"/>
  <c r="F161" i="59"/>
  <c r="D161" i="59"/>
  <c r="C161" i="59"/>
  <c r="F160" i="59"/>
  <c r="D160" i="59"/>
  <c r="C160" i="59"/>
  <c r="T159" i="59"/>
  <c r="R159" i="59"/>
  <c r="P159" i="59"/>
  <c r="N159" i="59"/>
  <c r="L159" i="59"/>
  <c r="J159" i="59"/>
  <c r="H159" i="59"/>
  <c r="F159" i="59"/>
  <c r="D159" i="59"/>
  <c r="C159" i="59"/>
  <c r="V158" i="59"/>
  <c r="T158" i="59"/>
  <c r="R158" i="59"/>
  <c r="P158" i="59"/>
  <c r="N158" i="59"/>
  <c r="L158" i="59"/>
  <c r="J158" i="59"/>
  <c r="H158" i="59"/>
  <c r="F158" i="59"/>
  <c r="D158" i="59"/>
  <c r="C158" i="59"/>
  <c r="F157" i="59"/>
  <c r="D157" i="59"/>
  <c r="C157" i="59"/>
  <c r="T152" i="59"/>
  <c r="B152" i="59"/>
  <c r="B153" i="59"/>
  <c r="D151" i="59"/>
  <c r="B151" i="59"/>
  <c r="U149" i="59"/>
  <c r="S149" i="59"/>
  <c r="Q149" i="59"/>
  <c r="O149" i="59"/>
  <c r="M149" i="59"/>
  <c r="K149" i="59"/>
  <c r="I149" i="59"/>
  <c r="G149" i="59"/>
  <c r="E149" i="59"/>
  <c r="C149" i="59"/>
  <c r="B149" i="59"/>
  <c r="U148" i="59"/>
  <c r="S148" i="59"/>
  <c r="Q148" i="59"/>
  <c r="O148" i="59"/>
  <c r="M148" i="59"/>
  <c r="K148" i="59"/>
  <c r="I148" i="59"/>
  <c r="G148" i="59"/>
  <c r="E148" i="59"/>
  <c r="C148" i="59"/>
  <c r="B148" i="59"/>
  <c r="U147" i="59"/>
  <c r="S147" i="59"/>
  <c r="Q147" i="59"/>
  <c r="O147" i="59"/>
  <c r="M147" i="59"/>
  <c r="K147" i="59"/>
  <c r="I147" i="59"/>
  <c r="G147" i="59"/>
  <c r="E147" i="59"/>
  <c r="C147" i="59"/>
  <c r="B147" i="59"/>
  <c r="U146" i="59"/>
  <c r="S146" i="59"/>
  <c r="Q146" i="59"/>
  <c r="O146" i="59"/>
  <c r="M146" i="59"/>
  <c r="K146" i="59"/>
  <c r="I146" i="59"/>
  <c r="G146" i="59"/>
  <c r="E146" i="59"/>
  <c r="C146" i="59"/>
  <c r="B146" i="59"/>
  <c r="U145" i="59"/>
  <c r="S145" i="59"/>
  <c r="Q145" i="59"/>
  <c r="O145" i="59"/>
  <c r="M145" i="59"/>
  <c r="K145" i="59"/>
  <c r="I145" i="59"/>
  <c r="G145" i="59"/>
  <c r="E145" i="59"/>
  <c r="C145" i="59"/>
  <c r="B145" i="59"/>
  <c r="U144" i="59"/>
  <c r="S144" i="59"/>
  <c r="Q144" i="59"/>
  <c r="O144" i="59"/>
  <c r="M144" i="59"/>
  <c r="K144" i="59"/>
  <c r="I144" i="59"/>
  <c r="G144" i="59"/>
  <c r="E144" i="59"/>
  <c r="C144" i="59"/>
  <c r="B144" i="59"/>
  <c r="U143" i="59"/>
  <c r="S143" i="59"/>
  <c r="Q143" i="59"/>
  <c r="O143" i="59"/>
  <c r="M143" i="59"/>
  <c r="K143" i="59"/>
  <c r="I143" i="59"/>
  <c r="G143" i="59"/>
  <c r="E143" i="59"/>
  <c r="C143" i="59"/>
  <c r="B143" i="59"/>
  <c r="U142" i="59"/>
  <c r="S142" i="59"/>
  <c r="Q142" i="59"/>
  <c r="O142" i="59"/>
  <c r="M142" i="59"/>
  <c r="K142" i="59"/>
  <c r="I142" i="59"/>
  <c r="G142" i="59"/>
  <c r="E142" i="59"/>
  <c r="C142" i="59"/>
  <c r="B142" i="59"/>
  <c r="T140" i="59"/>
  <c r="R140" i="59"/>
  <c r="P140" i="59"/>
  <c r="N140" i="59"/>
  <c r="L140" i="59"/>
  <c r="J140" i="59"/>
  <c r="H140" i="59"/>
  <c r="F140" i="59"/>
  <c r="D140" i="59"/>
  <c r="C140" i="59"/>
  <c r="B140" i="59"/>
  <c r="C139" i="59"/>
  <c r="B139" i="59"/>
  <c r="T138" i="59"/>
  <c r="R138" i="59"/>
  <c r="P138" i="59"/>
  <c r="N138" i="59"/>
  <c r="L138" i="59"/>
  <c r="J138" i="59"/>
  <c r="H138" i="59"/>
  <c r="F138" i="59"/>
  <c r="D138" i="59"/>
  <c r="C138" i="59"/>
  <c r="T137" i="59"/>
  <c r="R137" i="59"/>
  <c r="P137" i="59"/>
  <c r="N137" i="59"/>
  <c r="L137" i="59"/>
  <c r="J137" i="59"/>
  <c r="H137" i="59"/>
  <c r="F137" i="59"/>
  <c r="D137" i="59"/>
  <c r="C137" i="59"/>
  <c r="F136" i="59"/>
  <c r="D136" i="59"/>
  <c r="C136" i="59"/>
  <c r="T135" i="59"/>
  <c r="R135" i="59"/>
  <c r="P135" i="59"/>
  <c r="N135" i="59"/>
  <c r="L135" i="59"/>
  <c r="J135" i="59"/>
  <c r="H135" i="59"/>
  <c r="F135" i="59"/>
  <c r="D135" i="59"/>
  <c r="C135" i="59"/>
  <c r="T134" i="59"/>
  <c r="R134" i="59"/>
  <c r="P134" i="59"/>
  <c r="N134" i="59"/>
  <c r="L134" i="59"/>
  <c r="J134" i="59"/>
  <c r="H134" i="59"/>
  <c r="F134" i="59"/>
  <c r="D134" i="59"/>
  <c r="C134" i="59"/>
  <c r="H133" i="59"/>
  <c r="F133" i="59"/>
  <c r="D133" i="59"/>
  <c r="C133" i="59"/>
  <c r="T132" i="59"/>
  <c r="R132" i="59"/>
  <c r="P132" i="59"/>
  <c r="N132" i="59"/>
  <c r="L132" i="59"/>
  <c r="J132" i="59"/>
  <c r="H132" i="59"/>
  <c r="F132" i="59"/>
  <c r="D132" i="59"/>
  <c r="C132" i="59"/>
  <c r="T131" i="59"/>
  <c r="R131" i="59"/>
  <c r="P131" i="59"/>
  <c r="N131" i="59"/>
  <c r="L131" i="59"/>
  <c r="J131" i="59"/>
  <c r="H131" i="59"/>
  <c r="F131" i="59"/>
  <c r="D131" i="59"/>
  <c r="C131" i="59"/>
  <c r="H130" i="59"/>
  <c r="F130" i="59"/>
  <c r="D130" i="59"/>
  <c r="C130" i="59"/>
  <c r="T129" i="59"/>
  <c r="R129" i="59"/>
  <c r="P129" i="59"/>
  <c r="N129" i="59"/>
  <c r="L129" i="59"/>
  <c r="J129" i="59"/>
  <c r="H129" i="59"/>
  <c r="F129" i="59"/>
  <c r="D129" i="59"/>
  <c r="C129" i="59"/>
  <c r="T128" i="59"/>
  <c r="R128" i="59"/>
  <c r="P128" i="59"/>
  <c r="N128" i="59"/>
  <c r="L128" i="59"/>
  <c r="J128" i="59"/>
  <c r="H128" i="59"/>
  <c r="F128" i="59"/>
  <c r="D128" i="59"/>
  <c r="C128" i="59"/>
  <c r="H127" i="59"/>
  <c r="F127" i="59"/>
  <c r="D127" i="59"/>
  <c r="C127" i="59"/>
  <c r="T122" i="59"/>
  <c r="B122" i="59"/>
  <c r="B123" i="59" s="1"/>
  <c r="D121" i="59"/>
  <c r="B121" i="59"/>
  <c r="U119" i="59"/>
  <c r="S119" i="59"/>
  <c r="Q119" i="59"/>
  <c r="O119" i="59"/>
  <c r="M119" i="59"/>
  <c r="K119" i="59"/>
  <c r="I119" i="59"/>
  <c r="G119" i="59"/>
  <c r="E119" i="59"/>
  <c r="C119" i="59"/>
  <c r="B119" i="59"/>
  <c r="U118" i="59"/>
  <c r="S118" i="59"/>
  <c r="Q118" i="59"/>
  <c r="O118" i="59"/>
  <c r="M118" i="59"/>
  <c r="K118" i="59"/>
  <c r="I118" i="59"/>
  <c r="G118" i="59"/>
  <c r="E118" i="59"/>
  <c r="C118" i="59"/>
  <c r="B118" i="59"/>
  <c r="U117" i="59"/>
  <c r="S117" i="59"/>
  <c r="Q117" i="59"/>
  <c r="O117" i="59"/>
  <c r="M117" i="59"/>
  <c r="K117" i="59"/>
  <c r="I117" i="59"/>
  <c r="G117" i="59"/>
  <c r="E117" i="59"/>
  <c r="C117" i="59"/>
  <c r="B117" i="59"/>
  <c r="U116" i="59"/>
  <c r="S116" i="59"/>
  <c r="Q116" i="59"/>
  <c r="O116" i="59"/>
  <c r="M116" i="59"/>
  <c r="K116" i="59"/>
  <c r="I116" i="59"/>
  <c r="G116" i="59"/>
  <c r="E116" i="59"/>
  <c r="C116" i="59"/>
  <c r="B116" i="59"/>
  <c r="U115" i="59"/>
  <c r="S115" i="59"/>
  <c r="Q115" i="59"/>
  <c r="O115" i="59"/>
  <c r="M115" i="59"/>
  <c r="K115" i="59"/>
  <c r="I115" i="59"/>
  <c r="G115" i="59"/>
  <c r="E115" i="59"/>
  <c r="C115" i="59"/>
  <c r="B115" i="59"/>
  <c r="U114" i="59"/>
  <c r="S114" i="59"/>
  <c r="Q114" i="59"/>
  <c r="O114" i="59"/>
  <c r="M114" i="59"/>
  <c r="K114" i="59"/>
  <c r="I114" i="59"/>
  <c r="G114" i="59"/>
  <c r="E114" i="59"/>
  <c r="C114" i="59"/>
  <c r="B114" i="59"/>
  <c r="U113" i="59"/>
  <c r="S113" i="59"/>
  <c r="Q113" i="59"/>
  <c r="O113" i="59"/>
  <c r="M113" i="59"/>
  <c r="K113" i="59"/>
  <c r="I113" i="59"/>
  <c r="G113" i="59"/>
  <c r="E113" i="59"/>
  <c r="C113" i="59"/>
  <c r="B113" i="59"/>
  <c r="U112" i="59"/>
  <c r="S112" i="59"/>
  <c r="Q112" i="59"/>
  <c r="O112" i="59"/>
  <c r="M112" i="59"/>
  <c r="K112" i="59"/>
  <c r="I112" i="59"/>
  <c r="G112" i="59"/>
  <c r="E112" i="59"/>
  <c r="C112" i="59"/>
  <c r="B112" i="59"/>
  <c r="T110" i="59"/>
  <c r="R110" i="59"/>
  <c r="P110" i="59"/>
  <c r="N110" i="59"/>
  <c r="L110" i="59"/>
  <c r="J110" i="59"/>
  <c r="H110" i="59"/>
  <c r="F110" i="59"/>
  <c r="D110" i="59"/>
  <c r="C110" i="59"/>
  <c r="B110" i="59"/>
  <c r="C109" i="59"/>
  <c r="B109" i="59"/>
  <c r="T108" i="59"/>
  <c r="R108" i="59"/>
  <c r="P108" i="59"/>
  <c r="N108" i="59"/>
  <c r="L108" i="59"/>
  <c r="J108" i="59"/>
  <c r="H108" i="59"/>
  <c r="F108" i="59"/>
  <c r="D108" i="59"/>
  <c r="C108" i="59"/>
  <c r="T107" i="59"/>
  <c r="R107" i="59"/>
  <c r="P107" i="59"/>
  <c r="N107" i="59"/>
  <c r="L107" i="59"/>
  <c r="J107" i="59"/>
  <c r="H107" i="59"/>
  <c r="F107" i="59"/>
  <c r="D107" i="59"/>
  <c r="C107" i="59"/>
  <c r="F106" i="59"/>
  <c r="D106" i="59"/>
  <c r="C106" i="59"/>
  <c r="T105" i="59"/>
  <c r="R105" i="59"/>
  <c r="P105" i="59"/>
  <c r="N105" i="59"/>
  <c r="L105" i="59"/>
  <c r="J105" i="59"/>
  <c r="H105" i="59"/>
  <c r="F105" i="59"/>
  <c r="D105" i="59"/>
  <c r="C105" i="59"/>
  <c r="T104" i="59"/>
  <c r="R104" i="59"/>
  <c r="P104" i="59"/>
  <c r="N104" i="59"/>
  <c r="L104" i="59"/>
  <c r="J104" i="59"/>
  <c r="H104" i="59"/>
  <c r="F104" i="59"/>
  <c r="D104" i="59"/>
  <c r="C104" i="59"/>
  <c r="F103" i="59"/>
  <c r="D103" i="59"/>
  <c r="C103" i="59"/>
  <c r="T102" i="59"/>
  <c r="R102" i="59"/>
  <c r="P102" i="59"/>
  <c r="N102" i="59"/>
  <c r="L102" i="59"/>
  <c r="J102" i="59"/>
  <c r="H102" i="59"/>
  <c r="F102" i="59"/>
  <c r="D102" i="59"/>
  <c r="C102" i="59"/>
  <c r="T101" i="59"/>
  <c r="R101" i="59"/>
  <c r="P101" i="59"/>
  <c r="N101" i="59"/>
  <c r="L101" i="59"/>
  <c r="J101" i="59"/>
  <c r="H101" i="59"/>
  <c r="F101" i="59"/>
  <c r="D101" i="59"/>
  <c r="C101" i="59"/>
  <c r="H100" i="59"/>
  <c r="F100" i="59"/>
  <c r="D100" i="59"/>
  <c r="C100" i="59"/>
  <c r="T99" i="59"/>
  <c r="R99" i="59"/>
  <c r="P99" i="59"/>
  <c r="N99" i="59"/>
  <c r="L99" i="59"/>
  <c r="J99" i="59"/>
  <c r="H99" i="59"/>
  <c r="F99" i="59"/>
  <c r="D99" i="59"/>
  <c r="C99" i="59"/>
  <c r="T98" i="59"/>
  <c r="R98" i="59"/>
  <c r="P98" i="59"/>
  <c r="N98" i="59"/>
  <c r="L98" i="59"/>
  <c r="J98" i="59"/>
  <c r="H98" i="59"/>
  <c r="F98" i="59"/>
  <c r="D98" i="59"/>
  <c r="C98" i="59"/>
  <c r="F97" i="59"/>
  <c r="D97" i="59"/>
  <c r="C97" i="59"/>
  <c r="T92" i="59"/>
  <c r="B92" i="59"/>
  <c r="B93" i="59" s="1"/>
  <c r="D91" i="59"/>
  <c r="B91" i="59"/>
  <c r="U89" i="59"/>
  <c r="S89" i="59"/>
  <c r="Q89" i="59"/>
  <c r="O89" i="59"/>
  <c r="M89" i="59"/>
  <c r="K89" i="59"/>
  <c r="I89" i="59"/>
  <c r="G89" i="59"/>
  <c r="E89" i="59"/>
  <c r="C89" i="59"/>
  <c r="B89" i="59"/>
  <c r="U88" i="59"/>
  <c r="S88" i="59"/>
  <c r="Q88" i="59"/>
  <c r="O88" i="59"/>
  <c r="M88" i="59"/>
  <c r="K88" i="59"/>
  <c r="I88" i="59"/>
  <c r="G88" i="59"/>
  <c r="E88" i="59"/>
  <c r="C88" i="59"/>
  <c r="B88" i="59"/>
  <c r="U87" i="59"/>
  <c r="S87" i="59"/>
  <c r="Q87" i="59"/>
  <c r="O87" i="59"/>
  <c r="M87" i="59"/>
  <c r="K87" i="59"/>
  <c r="I87" i="59"/>
  <c r="G87" i="59"/>
  <c r="E87" i="59"/>
  <c r="C87" i="59"/>
  <c r="B87" i="59"/>
  <c r="U86" i="59"/>
  <c r="S86" i="59"/>
  <c r="Q86" i="59"/>
  <c r="O86" i="59"/>
  <c r="M86" i="59"/>
  <c r="K86" i="59"/>
  <c r="I86" i="59"/>
  <c r="G86" i="59"/>
  <c r="E86" i="59"/>
  <c r="C86" i="59"/>
  <c r="B86" i="59"/>
  <c r="U85" i="59"/>
  <c r="S85" i="59"/>
  <c r="Q85" i="59"/>
  <c r="O85" i="59"/>
  <c r="M85" i="59"/>
  <c r="K85" i="59"/>
  <c r="I85" i="59"/>
  <c r="G85" i="59"/>
  <c r="E85" i="59"/>
  <c r="C85" i="59"/>
  <c r="B85" i="59"/>
  <c r="U84" i="59"/>
  <c r="T84" i="59"/>
  <c r="S84" i="59"/>
  <c r="R84" i="59"/>
  <c r="Q84" i="59"/>
  <c r="P84" i="59"/>
  <c r="O84" i="59"/>
  <c r="N84" i="59"/>
  <c r="M84" i="59"/>
  <c r="L84" i="59"/>
  <c r="K84" i="59"/>
  <c r="J84" i="59"/>
  <c r="I84" i="59"/>
  <c r="H84" i="59"/>
  <c r="G84" i="59"/>
  <c r="F84" i="59"/>
  <c r="E84" i="59"/>
  <c r="D84" i="59"/>
  <c r="C84" i="59"/>
  <c r="B84" i="59"/>
  <c r="U83" i="59"/>
  <c r="S83" i="59"/>
  <c r="Q83" i="59"/>
  <c r="O83" i="59"/>
  <c r="M83" i="59"/>
  <c r="K83" i="59"/>
  <c r="I83" i="59"/>
  <c r="G83" i="59"/>
  <c r="E83" i="59"/>
  <c r="C83" i="59"/>
  <c r="B83" i="59"/>
  <c r="U82" i="59"/>
  <c r="S82" i="59"/>
  <c r="Q82" i="59"/>
  <c r="O82" i="59"/>
  <c r="M82" i="59"/>
  <c r="K82" i="59"/>
  <c r="I82" i="59"/>
  <c r="G82" i="59"/>
  <c r="E82" i="59"/>
  <c r="C82" i="59"/>
  <c r="B82" i="59"/>
  <c r="V80" i="59"/>
  <c r="T80" i="59"/>
  <c r="R80" i="59"/>
  <c r="P80" i="59"/>
  <c r="N80" i="59"/>
  <c r="L80" i="59"/>
  <c r="J80" i="59"/>
  <c r="H80" i="59"/>
  <c r="F80" i="59"/>
  <c r="D80" i="59"/>
  <c r="C80" i="59"/>
  <c r="B80" i="59"/>
  <c r="C79" i="59"/>
  <c r="B79" i="59"/>
  <c r="T78" i="59"/>
  <c r="R78" i="59"/>
  <c r="P78" i="59"/>
  <c r="N78" i="59"/>
  <c r="L78" i="59"/>
  <c r="J78" i="59"/>
  <c r="H78" i="59"/>
  <c r="F78" i="59"/>
  <c r="D78" i="59"/>
  <c r="C78" i="59"/>
  <c r="T77" i="59"/>
  <c r="R77" i="59"/>
  <c r="P77" i="59"/>
  <c r="N77" i="59"/>
  <c r="L77" i="59"/>
  <c r="J77" i="59"/>
  <c r="H77" i="59"/>
  <c r="F77" i="59"/>
  <c r="D77" i="59"/>
  <c r="C77" i="59"/>
  <c r="F76" i="59"/>
  <c r="D76" i="59"/>
  <c r="C76" i="59"/>
  <c r="T75" i="59"/>
  <c r="R75" i="59"/>
  <c r="P75" i="59"/>
  <c r="N75" i="59"/>
  <c r="L75" i="59"/>
  <c r="J75" i="59"/>
  <c r="H75" i="59"/>
  <c r="F75" i="59"/>
  <c r="D75" i="59"/>
  <c r="C75" i="59"/>
  <c r="T74" i="59"/>
  <c r="R74" i="59"/>
  <c r="P74" i="59"/>
  <c r="N74" i="59"/>
  <c r="L74" i="59"/>
  <c r="J74" i="59"/>
  <c r="H74" i="59"/>
  <c r="F74" i="59"/>
  <c r="D74" i="59"/>
  <c r="C74" i="59"/>
  <c r="F73" i="59"/>
  <c r="D73" i="59"/>
  <c r="C73" i="59"/>
  <c r="T72" i="59"/>
  <c r="R72" i="59"/>
  <c r="P72" i="59"/>
  <c r="N72" i="59"/>
  <c r="L72" i="59"/>
  <c r="J72" i="59"/>
  <c r="H72" i="59"/>
  <c r="F72" i="59"/>
  <c r="D72" i="59"/>
  <c r="C72" i="59"/>
  <c r="T71" i="59"/>
  <c r="R71" i="59"/>
  <c r="P71" i="59"/>
  <c r="N71" i="59"/>
  <c r="L71" i="59"/>
  <c r="J71" i="59"/>
  <c r="H71" i="59"/>
  <c r="F71" i="59"/>
  <c r="D71" i="59"/>
  <c r="C71" i="59"/>
  <c r="H70" i="59"/>
  <c r="F70" i="59"/>
  <c r="D70" i="59"/>
  <c r="C70" i="59"/>
  <c r="T69" i="59"/>
  <c r="R69" i="59"/>
  <c r="P69" i="59"/>
  <c r="N69" i="59"/>
  <c r="L69" i="59"/>
  <c r="J69" i="59"/>
  <c r="H69" i="59"/>
  <c r="F69" i="59"/>
  <c r="D69" i="59"/>
  <c r="C69" i="59"/>
  <c r="T68" i="59"/>
  <c r="R68" i="59"/>
  <c r="P68" i="59"/>
  <c r="N68" i="59"/>
  <c r="L68" i="59"/>
  <c r="J68" i="59"/>
  <c r="H68" i="59"/>
  <c r="F68" i="59"/>
  <c r="D68" i="59"/>
  <c r="C68" i="59"/>
  <c r="H67" i="59"/>
  <c r="F67" i="59"/>
  <c r="D67" i="59"/>
  <c r="C67" i="59"/>
  <c r="T62" i="59"/>
  <c r="B62" i="59"/>
  <c r="B63" i="59"/>
  <c r="D61" i="59"/>
  <c r="B61" i="59"/>
  <c r="U59" i="59"/>
  <c r="S59" i="59"/>
  <c r="Q59" i="59"/>
  <c r="O59" i="59"/>
  <c r="M59" i="59"/>
  <c r="K59" i="59"/>
  <c r="I59" i="59"/>
  <c r="G59" i="59"/>
  <c r="E59" i="59"/>
  <c r="C59" i="59"/>
  <c r="B59" i="59"/>
  <c r="U58" i="59"/>
  <c r="S58" i="59"/>
  <c r="Q58" i="59"/>
  <c r="O58" i="59"/>
  <c r="M58" i="59"/>
  <c r="K58" i="59"/>
  <c r="I58" i="59"/>
  <c r="G58" i="59"/>
  <c r="E58" i="59"/>
  <c r="C58" i="59"/>
  <c r="B58" i="59"/>
  <c r="U57" i="59"/>
  <c r="S57" i="59"/>
  <c r="Q57" i="59"/>
  <c r="O57" i="59"/>
  <c r="M57" i="59"/>
  <c r="K57" i="59"/>
  <c r="I57" i="59"/>
  <c r="G57" i="59"/>
  <c r="E57" i="59"/>
  <c r="C57" i="59"/>
  <c r="B57" i="59"/>
  <c r="U56" i="59"/>
  <c r="S56" i="59"/>
  <c r="Q56" i="59"/>
  <c r="O56" i="59"/>
  <c r="M56" i="59"/>
  <c r="K56" i="59"/>
  <c r="I56" i="59"/>
  <c r="G56" i="59"/>
  <c r="E56" i="59"/>
  <c r="C56" i="59"/>
  <c r="B56" i="59"/>
  <c r="U55" i="59"/>
  <c r="S55" i="59"/>
  <c r="Q55" i="59"/>
  <c r="O55" i="59"/>
  <c r="M55" i="59"/>
  <c r="K55" i="59"/>
  <c r="I55" i="59"/>
  <c r="G55" i="59"/>
  <c r="E55" i="59"/>
  <c r="C55" i="59"/>
  <c r="B55" i="59"/>
  <c r="U54" i="59"/>
  <c r="T54" i="59"/>
  <c r="S54" i="59"/>
  <c r="R54" i="59"/>
  <c r="Q54" i="59"/>
  <c r="P54" i="59"/>
  <c r="O54" i="59"/>
  <c r="N54" i="59"/>
  <c r="M54" i="59"/>
  <c r="L54" i="59"/>
  <c r="K54" i="59"/>
  <c r="J54" i="59"/>
  <c r="I54" i="59"/>
  <c r="H54" i="59"/>
  <c r="G54" i="59"/>
  <c r="F54" i="59"/>
  <c r="E54" i="59"/>
  <c r="D54" i="59"/>
  <c r="C54" i="59"/>
  <c r="B54" i="59"/>
  <c r="U53" i="59"/>
  <c r="S53" i="59"/>
  <c r="Q53" i="59"/>
  <c r="O53" i="59"/>
  <c r="M53" i="59"/>
  <c r="K53" i="59"/>
  <c r="I53" i="59"/>
  <c r="G53" i="59"/>
  <c r="E53" i="59"/>
  <c r="C53" i="59"/>
  <c r="B53" i="59"/>
  <c r="U52" i="59"/>
  <c r="S52" i="59"/>
  <c r="Q52" i="59"/>
  <c r="O52" i="59"/>
  <c r="M52" i="59"/>
  <c r="K52" i="59"/>
  <c r="I52" i="59"/>
  <c r="G52" i="59"/>
  <c r="E52" i="59"/>
  <c r="C52" i="59"/>
  <c r="B52" i="59"/>
  <c r="V50" i="59"/>
  <c r="T50" i="59"/>
  <c r="R50" i="59"/>
  <c r="P50" i="59"/>
  <c r="N50" i="59"/>
  <c r="L50" i="59"/>
  <c r="J50" i="59"/>
  <c r="H50" i="59"/>
  <c r="F50" i="59"/>
  <c r="D50" i="59"/>
  <c r="C50" i="59"/>
  <c r="B50" i="59"/>
  <c r="C49" i="59"/>
  <c r="B49" i="59"/>
  <c r="V48" i="59"/>
  <c r="T48" i="59"/>
  <c r="R48" i="59"/>
  <c r="P48" i="59"/>
  <c r="N48" i="59"/>
  <c r="L48" i="59"/>
  <c r="J48" i="59"/>
  <c r="H48" i="59"/>
  <c r="F48" i="59"/>
  <c r="D48" i="59"/>
  <c r="C48" i="59"/>
  <c r="T47" i="59"/>
  <c r="R47" i="59"/>
  <c r="P47" i="59"/>
  <c r="N47" i="59"/>
  <c r="L47" i="59"/>
  <c r="J47" i="59"/>
  <c r="H47" i="59"/>
  <c r="F47" i="59"/>
  <c r="D47" i="59"/>
  <c r="C47" i="59"/>
  <c r="F46" i="59"/>
  <c r="D46" i="59"/>
  <c r="C46" i="59"/>
  <c r="T45" i="59"/>
  <c r="R45" i="59"/>
  <c r="P45" i="59"/>
  <c r="N45" i="59"/>
  <c r="L45" i="59"/>
  <c r="J45" i="59"/>
  <c r="H45" i="59"/>
  <c r="F45" i="59"/>
  <c r="D45" i="59"/>
  <c r="C45" i="59"/>
  <c r="T44" i="59"/>
  <c r="R44" i="59"/>
  <c r="P44" i="59"/>
  <c r="N44" i="59"/>
  <c r="L44" i="59"/>
  <c r="J44" i="59"/>
  <c r="H44" i="59"/>
  <c r="F44" i="59"/>
  <c r="D44" i="59"/>
  <c r="C44" i="59"/>
  <c r="F43" i="59"/>
  <c r="D43" i="59"/>
  <c r="C43" i="59"/>
  <c r="T42" i="59"/>
  <c r="R42" i="59"/>
  <c r="P42" i="59"/>
  <c r="N42" i="59"/>
  <c r="L42" i="59"/>
  <c r="J42" i="59"/>
  <c r="H42" i="59"/>
  <c r="F42" i="59"/>
  <c r="D42" i="59"/>
  <c r="C42" i="59"/>
  <c r="T41" i="59"/>
  <c r="R41" i="59"/>
  <c r="P41" i="59"/>
  <c r="N41" i="59"/>
  <c r="L41" i="59"/>
  <c r="J41" i="59"/>
  <c r="H41" i="59"/>
  <c r="F41" i="59"/>
  <c r="D41" i="59"/>
  <c r="C41" i="59"/>
  <c r="F40" i="59"/>
  <c r="D40" i="59"/>
  <c r="C40" i="59"/>
  <c r="T39" i="59"/>
  <c r="R39" i="59"/>
  <c r="P39" i="59"/>
  <c r="N39" i="59"/>
  <c r="L39" i="59"/>
  <c r="J39" i="59"/>
  <c r="H39" i="59"/>
  <c r="F39" i="59"/>
  <c r="D39" i="59"/>
  <c r="C39" i="59"/>
  <c r="T38" i="59"/>
  <c r="R38" i="59"/>
  <c r="P38" i="59"/>
  <c r="N38" i="59"/>
  <c r="L38" i="59"/>
  <c r="J38" i="59"/>
  <c r="H38" i="59"/>
  <c r="F38" i="59"/>
  <c r="D38" i="59"/>
  <c r="C38" i="59"/>
  <c r="F37" i="59"/>
  <c r="D37" i="59"/>
  <c r="C37" i="59"/>
  <c r="T32" i="59"/>
  <c r="B32" i="59"/>
  <c r="B33" i="59"/>
  <c r="D31" i="59"/>
  <c r="B31" i="59"/>
  <c r="U29" i="59"/>
  <c r="S29" i="59"/>
  <c r="Q29" i="59"/>
  <c r="O29" i="59"/>
  <c r="M29" i="59"/>
  <c r="K29" i="59"/>
  <c r="I29" i="59"/>
  <c r="G29" i="59"/>
  <c r="E29" i="59"/>
  <c r="C29" i="59"/>
  <c r="B29" i="59"/>
  <c r="U28" i="59"/>
  <c r="S28" i="59"/>
  <c r="Q28" i="59"/>
  <c r="O28" i="59"/>
  <c r="M28" i="59"/>
  <c r="K28" i="59"/>
  <c r="I28" i="59"/>
  <c r="G28" i="59"/>
  <c r="E28" i="59"/>
  <c r="C28" i="59"/>
  <c r="B28" i="59"/>
  <c r="U27" i="59"/>
  <c r="S27" i="59"/>
  <c r="Q27" i="59"/>
  <c r="O27" i="59"/>
  <c r="M27" i="59"/>
  <c r="K27" i="59"/>
  <c r="I27" i="59"/>
  <c r="G27" i="59"/>
  <c r="E27" i="59"/>
  <c r="C27" i="59"/>
  <c r="B27" i="59"/>
  <c r="U26" i="59"/>
  <c r="S26" i="59"/>
  <c r="Q26" i="59"/>
  <c r="O26" i="59"/>
  <c r="M26" i="59"/>
  <c r="K26" i="59"/>
  <c r="I26" i="59"/>
  <c r="G26" i="59"/>
  <c r="E26" i="59"/>
  <c r="C26" i="59"/>
  <c r="B26" i="59"/>
  <c r="U25" i="59"/>
  <c r="S25" i="59"/>
  <c r="Q25" i="59"/>
  <c r="O25" i="59"/>
  <c r="M25" i="59"/>
  <c r="K25" i="59"/>
  <c r="I25" i="59"/>
  <c r="G25" i="59"/>
  <c r="E25" i="59"/>
  <c r="C25" i="59"/>
  <c r="B25" i="59"/>
  <c r="U24" i="59"/>
  <c r="T24" i="59"/>
  <c r="S24" i="59"/>
  <c r="R24" i="59"/>
  <c r="Q24" i="59"/>
  <c r="P24" i="59"/>
  <c r="O24" i="59"/>
  <c r="N24" i="59"/>
  <c r="M24" i="59"/>
  <c r="L24" i="59"/>
  <c r="K24" i="59"/>
  <c r="J24" i="59"/>
  <c r="I24" i="59"/>
  <c r="H24" i="59"/>
  <c r="G24" i="59"/>
  <c r="F24" i="59"/>
  <c r="E24" i="59"/>
  <c r="D24" i="59"/>
  <c r="C24" i="59"/>
  <c r="B24" i="59"/>
  <c r="U23" i="59"/>
  <c r="S23" i="59"/>
  <c r="Q23" i="59"/>
  <c r="O23" i="59"/>
  <c r="M23" i="59"/>
  <c r="K23" i="59"/>
  <c r="I23" i="59"/>
  <c r="G23" i="59"/>
  <c r="E23" i="59"/>
  <c r="C23" i="59"/>
  <c r="B23" i="59"/>
  <c r="U22" i="59"/>
  <c r="S22" i="59"/>
  <c r="Q22" i="59"/>
  <c r="O22" i="59"/>
  <c r="M22" i="59"/>
  <c r="K22" i="59"/>
  <c r="I22" i="59"/>
  <c r="G22" i="59"/>
  <c r="E22" i="59"/>
  <c r="C22" i="59"/>
  <c r="B22" i="59"/>
  <c r="V20" i="59"/>
  <c r="T20" i="59"/>
  <c r="R20" i="59"/>
  <c r="P20" i="59"/>
  <c r="N20" i="59"/>
  <c r="L20" i="59"/>
  <c r="J20" i="59"/>
  <c r="H20" i="59"/>
  <c r="F20" i="59"/>
  <c r="D20" i="59"/>
  <c r="C20" i="59"/>
  <c r="B20" i="59"/>
  <c r="C19" i="59"/>
  <c r="B19" i="59"/>
  <c r="T18" i="59"/>
  <c r="R18" i="59"/>
  <c r="P18" i="59"/>
  <c r="N18" i="59"/>
  <c r="L18" i="59"/>
  <c r="J18" i="59"/>
  <c r="H18" i="59"/>
  <c r="F18" i="59"/>
  <c r="D18" i="59"/>
  <c r="C18" i="59"/>
  <c r="T17" i="59"/>
  <c r="R17" i="59"/>
  <c r="P17" i="59"/>
  <c r="N17" i="59"/>
  <c r="L17" i="59"/>
  <c r="J17" i="59"/>
  <c r="H17" i="59"/>
  <c r="F17" i="59"/>
  <c r="D17" i="59"/>
  <c r="C17" i="59"/>
  <c r="F16" i="59"/>
  <c r="D16" i="59"/>
  <c r="C16" i="59"/>
  <c r="T15" i="59"/>
  <c r="R15" i="59"/>
  <c r="P15" i="59"/>
  <c r="N15" i="59"/>
  <c r="L15" i="59"/>
  <c r="J15" i="59"/>
  <c r="H15" i="59"/>
  <c r="F15" i="59"/>
  <c r="D15" i="59"/>
  <c r="C15" i="59"/>
  <c r="V14" i="59"/>
  <c r="T14" i="59"/>
  <c r="R14" i="59"/>
  <c r="P14" i="59"/>
  <c r="N14" i="59"/>
  <c r="L14" i="59"/>
  <c r="J14" i="59"/>
  <c r="H14" i="59"/>
  <c r="F14" i="59"/>
  <c r="D14" i="59"/>
  <c r="C14" i="59"/>
  <c r="F13" i="59"/>
  <c r="D13" i="59"/>
  <c r="C13" i="59"/>
  <c r="T12" i="59"/>
  <c r="R12" i="59"/>
  <c r="P12" i="59"/>
  <c r="N12" i="59"/>
  <c r="L12" i="59"/>
  <c r="J12" i="59"/>
  <c r="H12" i="59"/>
  <c r="F12" i="59"/>
  <c r="D12" i="59"/>
  <c r="C12" i="59"/>
  <c r="T11" i="59"/>
  <c r="R11" i="59"/>
  <c r="P11" i="59"/>
  <c r="N11" i="59"/>
  <c r="L11" i="59"/>
  <c r="J11" i="59"/>
  <c r="H11" i="59"/>
  <c r="F11" i="59"/>
  <c r="D11" i="59"/>
  <c r="C11" i="59"/>
  <c r="T10" i="59"/>
  <c r="F10" i="59"/>
  <c r="D10" i="59"/>
  <c r="C10" i="59"/>
  <c r="T9" i="59"/>
  <c r="R9" i="59"/>
  <c r="P9" i="59"/>
  <c r="N9" i="59"/>
  <c r="L9" i="59"/>
  <c r="J9" i="59"/>
  <c r="H9" i="59"/>
  <c r="F9" i="59"/>
  <c r="D9" i="59"/>
  <c r="C9" i="59"/>
  <c r="T8" i="59"/>
  <c r="R8" i="59"/>
  <c r="P8" i="59"/>
  <c r="N8" i="59"/>
  <c r="L8" i="59"/>
  <c r="J8" i="59"/>
  <c r="H8" i="59"/>
  <c r="F8" i="59"/>
  <c r="D8" i="59"/>
  <c r="C8" i="59"/>
  <c r="F7" i="59"/>
  <c r="D7" i="59"/>
  <c r="C7" i="59"/>
  <c r="BU7" i="59"/>
  <c r="BU8" i="59" s="1"/>
  <c r="BU9" i="59" s="1"/>
  <c r="BU10" i="59" s="1"/>
  <c r="BU11" i="59" s="1"/>
  <c r="BU12" i="59" s="1"/>
  <c r="BU13" i="59" s="1"/>
  <c r="BU14" i="59" s="1"/>
  <c r="BU15" i="59" s="1"/>
  <c r="BU16" i="59" s="1"/>
  <c r="BU17" i="59" s="1"/>
  <c r="BU18" i="59" s="1"/>
  <c r="AE2" i="59"/>
  <c r="A3" i="69" s="1"/>
  <c r="T2" i="59"/>
  <c r="B2" i="59"/>
  <c r="AT1" i="59"/>
  <c r="AE1" i="59"/>
  <c r="F1" i="59" s="1"/>
  <c r="D1" i="59"/>
  <c r="B1" i="59"/>
  <c r="AS292" i="58"/>
  <c r="AQ292" i="58"/>
  <c r="AO292" i="58"/>
  <c r="AM292" i="58"/>
  <c r="AK292" i="58"/>
  <c r="AI292" i="58"/>
  <c r="AG292" i="58"/>
  <c r="AE292" i="58"/>
  <c r="AC292" i="58"/>
  <c r="AE272" i="58"/>
  <c r="F272" i="58" s="1"/>
  <c r="AT271" i="58"/>
  <c r="U271" i="58" s="1"/>
  <c r="AE271" i="58"/>
  <c r="F271" i="58" s="1"/>
  <c r="AS262" i="58"/>
  <c r="AQ262" i="58"/>
  <c r="AO262" i="58"/>
  <c r="AM262" i="58"/>
  <c r="AK262" i="58"/>
  <c r="AI262" i="58"/>
  <c r="AG262" i="58"/>
  <c r="AE262" i="58"/>
  <c r="AC262" i="58"/>
  <c r="AE242" i="58"/>
  <c r="F242" i="58" s="1"/>
  <c r="AT241" i="58"/>
  <c r="U241" i="58" s="1"/>
  <c r="AE241" i="58"/>
  <c r="F241" i="58"/>
  <c r="AS232" i="58"/>
  <c r="AQ232" i="58"/>
  <c r="AO232" i="58"/>
  <c r="AM232" i="58"/>
  <c r="AK232" i="58"/>
  <c r="AI232" i="58"/>
  <c r="AG232" i="58"/>
  <c r="AE232" i="58"/>
  <c r="AC232" i="58"/>
  <c r="AE212" i="58"/>
  <c r="F212" i="58" s="1"/>
  <c r="AT211" i="58"/>
  <c r="U211" i="58" s="1"/>
  <c r="AE211" i="58"/>
  <c r="F211" i="58"/>
  <c r="AS202" i="58"/>
  <c r="AQ202" i="58"/>
  <c r="AO202" i="58"/>
  <c r="AM202" i="58"/>
  <c r="AK202" i="58"/>
  <c r="AI202" i="58"/>
  <c r="AG202" i="58"/>
  <c r="AE202" i="58"/>
  <c r="AC202" i="58"/>
  <c r="AE182" i="58"/>
  <c r="F182" i="58" s="1"/>
  <c r="AT181" i="58"/>
  <c r="U181" i="58" s="1"/>
  <c r="AE181" i="58"/>
  <c r="F181" i="58" s="1"/>
  <c r="AS172" i="58"/>
  <c r="AQ172" i="58"/>
  <c r="AO172" i="58"/>
  <c r="AM172" i="58"/>
  <c r="AK172" i="58"/>
  <c r="AI172" i="58"/>
  <c r="AG172" i="58"/>
  <c r="AE172" i="58"/>
  <c r="AC172" i="58"/>
  <c r="V168" i="58"/>
  <c r="AE152" i="58"/>
  <c r="F152" i="58" s="1"/>
  <c r="AT151" i="58"/>
  <c r="U151" i="58" s="1"/>
  <c r="AE151" i="58"/>
  <c r="F151" i="58" s="1"/>
  <c r="AS142" i="58"/>
  <c r="AQ142" i="58"/>
  <c r="AO142" i="58"/>
  <c r="AM142" i="58"/>
  <c r="AK142" i="58"/>
  <c r="AI142" i="58"/>
  <c r="AG142" i="58"/>
  <c r="AE142" i="58"/>
  <c r="AC142" i="58"/>
  <c r="AE122" i="58"/>
  <c r="F122" i="58" s="1"/>
  <c r="AT121" i="58"/>
  <c r="U121" i="58" s="1"/>
  <c r="AE121" i="58"/>
  <c r="F121" i="58"/>
  <c r="AS112" i="58"/>
  <c r="AQ112" i="58"/>
  <c r="AO112" i="58"/>
  <c r="AM112" i="58"/>
  <c r="AK112" i="58"/>
  <c r="AI112" i="58"/>
  <c r="AG112" i="58"/>
  <c r="AE112" i="58"/>
  <c r="AE113" i="58" s="1"/>
  <c r="F113" i="58" s="1"/>
  <c r="AC112" i="58"/>
  <c r="AE92" i="58"/>
  <c r="F92" i="58" s="1"/>
  <c r="AT91" i="58"/>
  <c r="U91" i="58" s="1"/>
  <c r="AE91" i="58"/>
  <c r="F91" i="58" s="1"/>
  <c r="AS82" i="58"/>
  <c r="AQ82" i="58"/>
  <c r="AO82" i="58"/>
  <c r="AM82" i="58"/>
  <c r="AK82" i="58"/>
  <c r="AI82" i="58"/>
  <c r="AG82" i="58"/>
  <c r="AE82" i="58"/>
  <c r="AC82" i="58"/>
  <c r="AE62" i="58"/>
  <c r="F62" i="58" s="1"/>
  <c r="AT61" i="58"/>
  <c r="U61" i="58" s="1"/>
  <c r="AE61" i="58"/>
  <c r="F61" i="58"/>
  <c r="AS52" i="58"/>
  <c r="AQ52" i="58"/>
  <c r="AO52" i="58"/>
  <c r="AM52" i="58"/>
  <c r="AK52" i="58"/>
  <c r="AI52" i="58"/>
  <c r="AG52" i="58"/>
  <c r="AE52" i="58"/>
  <c r="AC52" i="58"/>
  <c r="AE32" i="58"/>
  <c r="F32" i="58" s="1"/>
  <c r="AT31" i="58"/>
  <c r="U31" i="58" s="1"/>
  <c r="AE31" i="58"/>
  <c r="F31" i="58" s="1"/>
  <c r="AS22" i="58"/>
  <c r="AQ22" i="58"/>
  <c r="AO22" i="58"/>
  <c r="AM22" i="58"/>
  <c r="AK22" i="58"/>
  <c r="AI22" i="58"/>
  <c r="AG22" i="58"/>
  <c r="AE22" i="58"/>
  <c r="AC22" i="58"/>
  <c r="U299" i="58"/>
  <c r="S299" i="58"/>
  <c r="Q299" i="58"/>
  <c r="O299" i="58"/>
  <c r="M299" i="58"/>
  <c r="K299" i="58"/>
  <c r="I299" i="58"/>
  <c r="G299" i="58"/>
  <c r="E299" i="58"/>
  <c r="C299" i="58"/>
  <c r="B299" i="58"/>
  <c r="U298" i="58"/>
  <c r="S298" i="58"/>
  <c r="Q298" i="58"/>
  <c r="O298" i="58"/>
  <c r="M298" i="58"/>
  <c r="K298" i="58"/>
  <c r="I298" i="58"/>
  <c r="G298" i="58"/>
  <c r="E298" i="58"/>
  <c r="C298" i="58"/>
  <c r="B298" i="58"/>
  <c r="U297" i="58"/>
  <c r="S297" i="58"/>
  <c r="Q297" i="58"/>
  <c r="O297" i="58"/>
  <c r="M297" i="58"/>
  <c r="K297" i="58"/>
  <c r="I297" i="58"/>
  <c r="G297" i="58"/>
  <c r="E297" i="58"/>
  <c r="C297" i="58"/>
  <c r="B297" i="58"/>
  <c r="U296" i="58"/>
  <c r="S296" i="58"/>
  <c r="Q296" i="58"/>
  <c r="O296" i="58"/>
  <c r="M296" i="58"/>
  <c r="K296" i="58"/>
  <c r="I296" i="58"/>
  <c r="G296" i="58"/>
  <c r="E296" i="58"/>
  <c r="C296" i="58"/>
  <c r="B296" i="58"/>
  <c r="U295" i="58"/>
  <c r="S295" i="58"/>
  <c r="Q295" i="58"/>
  <c r="O295" i="58"/>
  <c r="M295" i="58"/>
  <c r="K295" i="58"/>
  <c r="I295" i="58"/>
  <c r="G295" i="58"/>
  <c r="E295" i="58"/>
  <c r="C295" i="58"/>
  <c r="B295" i="58"/>
  <c r="U294" i="58"/>
  <c r="T294" i="58"/>
  <c r="S294" i="58"/>
  <c r="R294" i="58"/>
  <c r="Q294" i="58"/>
  <c r="P294" i="58"/>
  <c r="O294" i="58"/>
  <c r="N294" i="58"/>
  <c r="M294" i="58"/>
  <c r="L294" i="58"/>
  <c r="K294" i="58"/>
  <c r="J294" i="58"/>
  <c r="I294" i="58"/>
  <c r="H294" i="58"/>
  <c r="G294" i="58"/>
  <c r="F294" i="58"/>
  <c r="E294" i="58"/>
  <c r="D294" i="58"/>
  <c r="C294" i="58"/>
  <c r="B294" i="58"/>
  <c r="U293" i="58"/>
  <c r="S293" i="58"/>
  <c r="Q293" i="58"/>
  <c r="O293" i="58"/>
  <c r="M293" i="58"/>
  <c r="K293" i="58"/>
  <c r="I293" i="58"/>
  <c r="G293" i="58"/>
  <c r="E293" i="58"/>
  <c r="C293" i="58"/>
  <c r="B293" i="58"/>
  <c r="U292" i="58"/>
  <c r="S292" i="58"/>
  <c r="Q292" i="58"/>
  <c r="O292" i="58"/>
  <c r="M292" i="58"/>
  <c r="K292" i="58"/>
  <c r="I292" i="58"/>
  <c r="G292" i="58"/>
  <c r="E292" i="58"/>
  <c r="C292" i="58"/>
  <c r="B292" i="58"/>
  <c r="V290" i="58"/>
  <c r="T290" i="58"/>
  <c r="R290" i="58"/>
  <c r="P290" i="58"/>
  <c r="N290" i="58"/>
  <c r="L290" i="58"/>
  <c r="J290" i="58"/>
  <c r="H290" i="58"/>
  <c r="F290" i="58"/>
  <c r="D290" i="58"/>
  <c r="C290" i="58"/>
  <c r="B290" i="58"/>
  <c r="C289" i="58"/>
  <c r="B289" i="58"/>
  <c r="T288" i="58"/>
  <c r="R288" i="58"/>
  <c r="P288" i="58"/>
  <c r="N288" i="58"/>
  <c r="L288" i="58"/>
  <c r="J288" i="58"/>
  <c r="H288" i="58"/>
  <c r="F288" i="58"/>
  <c r="D288" i="58"/>
  <c r="C288" i="58"/>
  <c r="T287" i="58"/>
  <c r="R287" i="58"/>
  <c r="P287" i="58"/>
  <c r="N287" i="58"/>
  <c r="L287" i="58"/>
  <c r="J287" i="58"/>
  <c r="H287" i="58"/>
  <c r="F287" i="58"/>
  <c r="D287" i="58"/>
  <c r="C287" i="58"/>
  <c r="F286" i="58"/>
  <c r="D286" i="58"/>
  <c r="C286" i="58"/>
  <c r="T285" i="58"/>
  <c r="R285" i="58"/>
  <c r="P285" i="58"/>
  <c r="N285" i="58"/>
  <c r="L285" i="58"/>
  <c r="J285" i="58"/>
  <c r="H285" i="58"/>
  <c r="F285" i="58"/>
  <c r="D285" i="58"/>
  <c r="C285" i="58"/>
  <c r="T284" i="58"/>
  <c r="R284" i="58"/>
  <c r="P284" i="58"/>
  <c r="N284" i="58"/>
  <c r="L284" i="58"/>
  <c r="J284" i="58"/>
  <c r="H284" i="58"/>
  <c r="F284" i="58"/>
  <c r="D284" i="58"/>
  <c r="C284" i="58"/>
  <c r="N283" i="58"/>
  <c r="L283" i="58"/>
  <c r="F283" i="58"/>
  <c r="D283" i="58"/>
  <c r="C283" i="58"/>
  <c r="T282" i="58"/>
  <c r="R282" i="58"/>
  <c r="P282" i="58"/>
  <c r="N282" i="58"/>
  <c r="L282" i="58"/>
  <c r="J282" i="58"/>
  <c r="H282" i="58"/>
  <c r="F282" i="58"/>
  <c r="D282" i="58"/>
  <c r="C282" i="58"/>
  <c r="T281" i="58"/>
  <c r="R281" i="58"/>
  <c r="P281" i="58"/>
  <c r="N281" i="58"/>
  <c r="L281" i="58"/>
  <c r="J281" i="58"/>
  <c r="H281" i="58"/>
  <c r="F281" i="58"/>
  <c r="D281" i="58"/>
  <c r="C281" i="58"/>
  <c r="F280" i="58"/>
  <c r="D280" i="58"/>
  <c r="C280" i="58"/>
  <c r="T279" i="58"/>
  <c r="R279" i="58"/>
  <c r="P279" i="58"/>
  <c r="N279" i="58"/>
  <c r="L279" i="58"/>
  <c r="J279" i="58"/>
  <c r="H279" i="58"/>
  <c r="F279" i="58"/>
  <c r="D279" i="58"/>
  <c r="C279" i="58"/>
  <c r="T278" i="58"/>
  <c r="R278" i="58"/>
  <c r="P278" i="58"/>
  <c r="N278" i="58"/>
  <c r="L278" i="58"/>
  <c r="J278" i="58"/>
  <c r="H278" i="58"/>
  <c r="F278" i="58"/>
  <c r="D278" i="58"/>
  <c r="C278" i="58"/>
  <c r="F277" i="58"/>
  <c r="D277" i="58"/>
  <c r="C277" i="58"/>
  <c r="T272" i="58"/>
  <c r="B272" i="58"/>
  <c r="B273" i="58"/>
  <c r="D271" i="58"/>
  <c r="B271" i="58"/>
  <c r="U269" i="58"/>
  <c r="S269" i="58"/>
  <c r="Q269" i="58"/>
  <c r="O269" i="58"/>
  <c r="M269" i="58"/>
  <c r="K269" i="58"/>
  <c r="I269" i="58"/>
  <c r="G269" i="58"/>
  <c r="E269" i="58"/>
  <c r="C269" i="58"/>
  <c r="B269" i="58"/>
  <c r="U268" i="58"/>
  <c r="S268" i="58"/>
  <c r="Q268" i="58"/>
  <c r="O268" i="58"/>
  <c r="M268" i="58"/>
  <c r="K268" i="58"/>
  <c r="I268" i="58"/>
  <c r="G268" i="58"/>
  <c r="E268" i="58"/>
  <c r="C268" i="58"/>
  <c r="B268" i="58"/>
  <c r="U267" i="58"/>
  <c r="S267" i="58"/>
  <c r="Q267" i="58"/>
  <c r="O267" i="58"/>
  <c r="M267" i="58"/>
  <c r="K267" i="58"/>
  <c r="I267" i="58"/>
  <c r="G267" i="58"/>
  <c r="E267" i="58"/>
  <c r="C267" i="58"/>
  <c r="B267" i="58"/>
  <c r="U266" i="58"/>
  <c r="S266" i="58"/>
  <c r="Q266" i="58"/>
  <c r="O266" i="58"/>
  <c r="M266" i="58"/>
  <c r="K266" i="58"/>
  <c r="I266" i="58"/>
  <c r="G266" i="58"/>
  <c r="E266" i="58"/>
  <c r="C266" i="58"/>
  <c r="B266" i="58"/>
  <c r="U265" i="58"/>
  <c r="S265" i="58"/>
  <c r="Q265" i="58"/>
  <c r="O265" i="58"/>
  <c r="M265" i="58"/>
  <c r="K265" i="58"/>
  <c r="I265" i="58"/>
  <c r="G265" i="58"/>
  <c r="E265" i="58"/>
  <c r="C265" i="58"/>
  <c r="B265" i="58"/>
  <c r="U264" i="58"/>
  <c r="T264" i="58"/>
  <c r="S264" i="58"/>
  <c r="R264" i="58"/>
  <c r="Q264" i="58"/>
  <c r="P264" i="58"/>
  <c r="O264" i="58"/>
  <c r="N264" i="58"/>
  <c r="M264" i="58"/>
  <c r="L264" i="58"/>
  <c r="K264" i="58"/>
  <c r="J264" i="58"/>
  <c r="I264" i="58"/>
  <c r="H264" i="58"/>
  <c r="G264" i="58"/>
  <c r="F264" i="58"/>
  <c r="E264" i="58"/>
  <c r="D264" i="58"/>
  <c r="C264" i="58"/>
  <c r="B264" i="58"/>
  <c r="U263" i="58"/>
  <c r="S263" i="58"/>
  <c r="Q263" i="58"/>
  <c r="O263" i="58"/>
  <c r="M263" i="58"/>
  <c r="K263" i="58"/>
  <c r="I263" i="58"/>
  <c r="G263" i="58"/>
  <c r="E263" i="58"/>
  <c r="C263" i="58"/>
  <c r="B263" i="58"/>
  <c r="U262" i="58"/>
  <c r="S262" i="58"/>
  <c r="Q262" i="58"/>
  <c r="O262" i="58"/>
  <c r="M262" i="58"/>
  <c r="K262" i="58"/>
  <c r="I262" i="58"/>
  <c r="G262" i="58"/>
  <c r="E262" i="58"/>
  <c r="C262" i="58"/>
  <c r="B262" i="58"/>
  <c r="V260" i="58"/>
  <c r="T260" i="58"/>
  <c r="R260" i="58"/>
  <c r="P260" i="58"/>
  <c r="N260" i="58"/>
  <c r="L260" i="58"/>
  <c r="J260" i="58"/>
  <c r="H260" i="58"/>
  <c r="F260" i="58"/>
  <c r="D260" i="58"/>
  <c r="C260" i="58"/>
  <c r="B260" i="58"/>
  <c r="C259" i="58"/>
  <c r="B259" i="58"/>
  <c r="T258" i="58"/>
  <c r="R258" i="58"/>
  <c r="P258" i="58"/>
  <c r="N258" i="58"/>
  <c r="L258" i="58"/>
  <c r="J258" i="58"/>
  <c r="H258" i="58"/>
  <c r="F258" i="58"/>
  <c r="D258" i="58"/>
  <c r="C258" i="58"/>
  <c r="T257" i="58"/>
  <c r="R257" i="58"/>
  <c r="P257" i="58"/>
  <c r="N257" i="58"/>
  <c r="L257" i="58"/>
  <c r="J257" i="58"/>
  <c r="H257" i="58"/>
  <c r="F257" i="58"/>
  <c r="D257" i="58"/>
  <c r="C257" i="58"/>
  <c r="T256" i="58"/>
  <c r="R256" i="58"/>
  <c r="P256" i="58"/>
  <c r="N256" i="58"/>
  <c r="L256" i="58"/>
  <c r="H256" i="58"/>
  <c r="F256" i="58"/>
  <c r="D256" i="58"/>
  <c r="C256" i="58"/>
  <c r="T255" i="58"/>
  <c r="R255" i="58"/>
  <c r="P255" i="58"/>
  <c r="N255" i="58"/>
  <c r="L255" i="58"/>
  <c r="J255" i="58"/>
  <c r="H255" i="58"/>
  <c r="F255" i="58"/>
  <c r="D255" i="58"/>
  <c r="C255" i="58"/>
  <c r="T254" i="58"/>
  <c r="R254" i="58"/>
  <c r="P254" i="58"/>
  <c r="N254" i="58"/>
  <c r="L254" i="58"/>
  <c r="J254" i="58"/>
  <c r="H254" i="58"/>
  <c r="F254" i="58"/>
  <c r="D254" i="58"/>
  <c r="C254" i="58"/>
  <c r="T253" i="58"/>
  <c r="R253" i="58"/>
  <c r="P253" i="58"/>
  <c r="N253" i="58"/>
  <c r="L253" i="58"/>
  <c r="J253" i="58"/>
  <c r="H253" i="58"/>
  <c r="F253" i="58"/>
  <c r="D253" i="58"/>
  <c r="C253" i="58"/>
  <c r="T252" i="58"/>
  <c r="R252" i="58"/>
  <c r="P252" i="58"/>
  <c r="N252" i="58"/>
  <c r="L252" i="58"/>
  <c r="J252" i="58"/>
  <c r="H252" i="58"/>
  <c r="F252" i="58"/>
  <c r="D252" i="58"/>
  <c r="C252" i="58"/>
  <c r="T251" i="58"/>
  <c r="R251" i="58"/>
  <c r="P251" i="58"/>
  <c r="N251" i="58"/>
  <c r="L251" i="58"/>
  <c r="J251" i="58"/>
  <c r="H251" i="58"/>
  <c r="F251" i="58"/>
  <c r="D251" i="58"/>
  <c r="C251" i="58"/>
  <c r="T250" i="58"/>
  <c r="R250" i="58"/>
  <c r="P250" i="58"/>
  <c r="N250" i="58"/>
  <c r="L250" i="58"/>
  <c r="J250" i="58"/>
  <c r="H250" i="58"/>
  <c r="F250" i="58"/>
  <c r="D250" i="58"/>
  <c r="C250" i="58"/>
  <c r="T249" i="58"/>
  <c r="R249" i="58"/>
  <c r="P249" i="58"/>
  <c r="N249" i="58"/>
  <c r="L249" i="58"/>
  <c r="J249" i="58"/>
  <c r="H249" i="58"/>
  <c r="F249" i="58"/>
  <c r="D249" i="58"/>
  <c r="C249" i="58"/>
  <c r="T248" i="58"/>
  <c r="R248" i="58"/>
  <c r="P248" i="58"/>
  <c r="N248" i="58"/>
  <c r="L248" i="58"/>
  <c r="J248" i="58"/>
  <c r="H248" i="58"/>
  <c r="F248" i="58"/>
  <c r="D248" i="58"/>
  <c r="C248" i="58"/>
  <c r="H247" i="58"/>
  <c r="F247" i="58"/>
  <c r="D247" i="58"/>
  <c r="C247" i="58"/>
  <c r="T242" i="58"/>
  <c r="B242" i="58"/>
  <c r="B243" i="58"/>
  <c r="D241" i="58"/>
  <c r="B241" i="58"/>
  <c r="U239" i="58"/>
  <c r="S239" i="58"/>
  <c r="Q239" i="58"/>
  <c r="O239" i="58"/>
  <c r="M239" i="58"/>
  <c r="K239" i="58"/>
  <c r="I239" i="58"/>
  <c r="G239" i="58"/>
  <c r="E239" i="58"/>
  <c r="C239" i="58"/>
  <c r="B239" i="58"/>
  <c r="U238" i="58"/>
  <c r="S238" i="58"/>
  <c r="Q238" i="58"/>
  <c r="O238" i="58"/>
  <c r="M238" i="58"/>
  <c r="K238" i="58"/>
  <c r="I238" i="58"/>
  <c r="G238" i="58"/>
  <c r="E238" i="58"/>
  <c r="C238" i="58"/>
  <c r="B238" i="58"/>
  <c r="U237" i="58"/>
  <c r="S237" i="58"/>
  <c r="Q237" i="58"/>
  <c r="O237" i="58"/>
  <c r="M237" i="58"/>
  <c r="K237" i="58"/>
  <c r="I237" i="58"/>
  <c r="G237" i="58"/>
  <c r="E237" i="58"/>
  <c r="C237" i="58"/>
  <c r="B237" i="58"/>
  <c r="U236" i="58"/>
  <c r="S236" i="58"/>
  <c r="Q236" i="58"/>
  <c r="O236" i="58"/>
  <c r="M236" i="58"/>
  <c r="K236" i="58"/>
  <c r="I236" i="58"/>
  <c r="G236" i="58"/>
  <c r="E236" i="58"/>
  <c r="C236" i="58"/>
  <c r="B236" i="58"/>
  <c r="U235" i="58"/>
  <c r="S235" i="58"/>
  <c r="Q235" i="58"/>
  <c r="O235" i="58"/>
  <c r="M235" i="58"/>
  <c r="K235" i="58"/>
  <c r="I235" i="58"/>
  <c r="G235" i="58"/>
  <c r="E235" i="58"/>
  <c r="C235" i="58"/>
  <c r="B235" i="58"/>
  <c r="U234" i="58"/>
  <c r="T234" i="58"/>
  <c r="S234" i="58"/>
  <c r="R234" i="58"/>
  <c r="Q234" i="58"/>
  <c r="P234" i="58"/>
  <c r="O234" i="58"/>
  <c r="N234" i="58"/>
  <c r="M234" i="58"/>
  <c r="L234" i="58"/>
  <c r="K234" i="58"/>
  <c r="J234" i="58"/>
  <c r="I234" i="58"/>
  <c r="H234" i="58"/>
  <c r="G234" i="58"/>
  <c r="F234" i="58"/>
  <c r="E234" i="58"/>
  <c r="D234" i="58"/>
  <c r="C234" i="58"/>
  <c r="B234" i="58"/>
  <c r="U233" i="58"/>
  <c r="S233" i="58"/>
  <c r="Q233" i="58"/>
  <c r="O233" i="58"/>
  <c r="M233" i="58"/>
  <c r="K233" i="58"/>
  <c r="I233" i="58"/>
  <c r="G233" i="58"/>
  <c r="E233" i="58"/>
  <c r="C233" i="58"/>
  <c r="B233" i="58"/>
  <c r="U232" i="58"/>
  <c r="S232" i="58"/>
  <c r="Q232" i="58"/>
  <c r="O232" i="58"/>
  <c r="M232" i="58"/>
  <c r="K232" i="58"/>
  <c r="I232" i="58"/>
  <c r="G232" i="58"/>
  <c r="E232" i="58"/>
  <c r="C232" i="58"/>
  <c r="B232" i="58"/>
  <c r="V230" i="58"/>
  <c r="T230" i="58"/>
  <c r="R230" i="58"/>
  <c r="P230" i="58"/>
  <c r="N230" i="58"/>
  <c r="L230" i="58"/>
  <c r="J230" i="58"/>
  <c r="H230" i="58"/>
  <c r="F230" i="58"/>
  <c r="D230" i="58"/>
  <c r="C230" i="58"/>
  <c r="B230" i="58"/>
  <c r="D229" i="58"/>
  <c r="C229" i="58"/>
  <c r="B229" i="58"/>
  <c r="T228" i="58"/>
  <c r="R228" i="58"/>
  <c r="P228" i="58"/>
  <c r="N228" i="58"/>
  <c r="L228" i="58"/>
  <c r="J228" i="58"/>
  <c r="H228" i="58"/>
  <c r="F228" i="58"/>
  <c r="D228" i="58"/>
  <c r="C228" i="58"/>
  <c r="T227" i="58"/>
  <c r="R227" i="58"/>
  <c r="P227" i="58"/>
  <c r="N227" i="58"/>
  <c r="L227" i="58"/>
  <c r="J227" i="58"/>
  <c r="H227" i="58"/>
  <c r="F227" i="58"/>
  <c r="D227" i="58"/>
  <c r="C227" i="58"/>
  <c r="F226" i="58"/>
  <c r="D226" i="58"/>
  <c r="C226" i="58"/>
  <c r="T225" i="58"/>
  <c r="R225" i="58"/>
  <c r="P225" i="58"/>
  <c r="N225" i="58"/>
  <c r="L225" i="58"/>
  <c r="J225" i="58"/>
  <c r="H225" i="58"/>
  <c r="F225" i="58"/>
  <c r="D225" i="58"/>
  <c r="C225" i="58"/>
  <c r="P224" i="58"/>
  <c r="N224" i="58"/>
  <c r="L224" i="58"/>
  <c r="J224" i="58"/>
  <c r="H224" i="58"/>
  <c r="F224" i="58"/>
  <c r="D224" i="58"/>
  <c r="C224" i="58"/>
  <c r="P223" i="58"/>
  <c r="N223" i="58"/>
  <c r="L223" i="58"/>
  <c r="F223" i="58"/>
  <c r="D223" i="58"/>
  <c r="C223" i="58"/>
  <c r="T222" i="58"/>
  <c r="R222" i="58"/>
  <c r="P222" i="58"/>
  <c r="N222" i="58"/>
  <c r="L222" i="58"/>
  <c r="J222" i="58"/>
  <c r="H222" i="58"/>
  <c r="F222" i="58"/>
  <c r="D222" i="58"/>
  <c r="C222" i="58"/>
  <c r="L221" i="58"/>
  <c r="J221" i="58"/>
  <c r="H221" i="58"/>
  <c r="F221" i="58"/>
  <c r="D221" i="58"/>
  <c r="C221" i="58"/>
  <c r="T220" i="58"/>
  <c r="R220" i="58"/>
  <c r="P220" i="58"/>
  <c r="N220" i="58"/>
  <c r="L220" i="58"/>
  <c r="J220" i="58"/>
  <c r="F220" i="58"/>
  <c r="D220" i="58"/>
  <c r="C220" i="58"/>
  <c r="T219" i="58"/>
  <c r="R219" i="58"/>
  <c r="P219" i="58"/>
  <c r="N219" i="58"/>
  <c r="L219" i="58"/>
  <c r="J219" i="58"/>
  <c r="H219" i="58"/>
  <c r="F219" i="58"/>
  <c r="D219" i="58"/>
  <c r="C219" i="58"/>
  <c r="T218" i="58"/>
  <c r="R218" i="58"/>
  <c r="P218" i="58"/>
  <c r="N218" i="58"/>
  <c r="L218" i="58"/>
  <c r="J218" i="58"/>
  <c r="H218" i="58"/>
  <c r="F218" i="58"/>
  <c r="D218" i="58"/>
  <c r="C218" i="58"/>
  <c r="F217" i="58"/>
  <c r="D217" i="58"/>
  <c r="C217" i="58"/>
  <c r="T212" i="58"/>
  <c r="B212" i="58"/>
  <c r="B213" i="58" s="1"/>
  <c r="D211" i="58"/>
  <c r="B211" i="58"/>
  <c r="U209" i="58"/>
  <c r="S209" i="58"/>
  <c r="Q209" i="58"/>
  <c r="O209" i="58"/>
  <c r="M209" i="58"/>
  <c r="K209" i="58"/>
  <c r="I209" i="58"/>
  <c r="G209" i="58"/>
  <c r="E209" i="58"/>
  <c r="C209" i="58"/>
  <c r="B209" i="58"/>
  <c r="U208" i="58"/>
  <c r="S208" i="58"/>
  <c r="Q208" i="58"/>
  <c r="O208" i="58"/>
  <c r="M208" i="58"/>
  <c r="K208" i="58"/>
  <c r="I208" i="58"/>
  <c r="G208" i="58"/>
  <c r="E208" i="58"/>
  <c r="C208" i="58"/>
  <c r="B208" i="58"/>
  <c r="U207" i="58"/>
  <c r="S207" i="58"/>
  <c r="Q207" i="58"/>
  <c r="O207" i="58"/>
  <c r="M207" i="58"/>
  <c r="K207" i="58"/>
  <c r="I207" i="58"/>
  <c r="G207" i="58"/>
  <c r="E207" i="58"/>
  <c r="C207" i="58"/>
  <c r="B207" i="58"/>
  <c r="U206" i="58"/>
  <c r="S206" i="58"/>
  <c r="Q206" i="58"/>
  <c r="O206" i="58"/>
  <c r="M206" i="58"/>
  <c r="K206" i="58"/>
  <c r="I206" i="58"/>
  <c r="G206" i="58"/>
  <c r="E206" i="58"/>
  <c r="C206" i="58"/>
  <c r="B206" i="58"/>
  <c r="U205" i="58"/>
  <c r="S205" i="58"/>
  <c r="Q205" i="58"/>
  <c r="O205" i="58"/>
  <c r="M205" i="58"/>
  <c r="K205" i="58"/>
  <c r="I205" i="58"/>
  <c r="G205" i="58"/>
  <c r="E205" i="58"/>
  <c r="C205" i="58"/>
  <c r="B205" i="58"/>
  <c r="U204" i="58"/>
  <c r="T204" i="58"/>
  <c r="S204" i="58"/>
  <c r="R204" i="58"/>
  <c r="Q204" i="58"/>
  <c r="P204" i="58"/>
  <c r="O204" i="58"/>
  <c r="N204" i="58"/>
  <c r="M204" i="58"/>
  <c r="L204" i="58"/>
  <c r="K204" i="58"/>
  <c r="J204" i="58"/>
  <c r="I204" i="58"/>
  <c r="H204" i="58"/>
  <c r="G204" i="58"/>
  <c r="F204" i="58"/>
  <c r="E204" i="58"/>
  <c r="D204" i="58"/>
  <c r="C204" i="58"/>
  <c r="B204" i="58"/>
  <c r="U203" i="58"/>
  <c r="S203" i="58"/>
  <c r="Q203" i="58"/>
  <c r="O203" i="58"/>
  <c r="M203" i="58"/>
  <c r="K203" i="58"/>
  <c r="I203" i="58"/>
  <c r="G203" i="58"/>
  <c r="E203" i="58"/>
  <c r="C203" i="58"/>
  <c r="B203" i="58"/>
  <c r="U202" i="58"/>
  <c r="S202" i="58"/>
  <c r="Q202" i="58"/>
  <c r="O202" i="58"/>
  <c r="M202" i="58"/>
  <c r="K202" i="58"/>
  <c r="I202" i="58"/>
  <c r="G202" i="58"/>
  <c r="E202" i="58"/>
  <c r="C202" i="58"/>
  <c r="B202" i="58"/>
  <c r="V200" i="58"/>
  <c r="T200" i="58"/>
  <c r="R200" i="58"/>
  <c r="P200" i="58"/>
  <c r="N200" i="58"/>
  <c r="L200" i="58"/>
  <c r="J200" i="58"/>
  <c r="H200" i="58"/>
  <c r="F200" i="58"/>
  <c r="D200" i="58"/>
  <c r="C200" i="58"/>
  <c r="B200" i="58"/>
  <c r="C199" i="58"/>
  <c r="B199" i="58"/>
  <c r="T198" i="58"/>
  <c r="R198" i="58"/>
  <c r="P198" i="58"/>
  <c r="N198" i="58"/>
  <c r="L198" i="58"/>
  <c r="J198" i="58"/>
  <c r="H198" i="58"/>
  <c r="F198" i="58"/>
  <c r="D198" i="58"/>
  <c r="C198" i="58"/>
  <c r="T197" i="58"/>
  <c r="R197" i="58"/>
  <c r="P197" i="58"/>
  <c r="N197" i="58"/>
  <c r="L197" i="58"/>
  <c r="J197" i="58"/>
  <c r="H197" i="58"/>
  <c r="F197" i="58"/>
  <c r="D197" i="58"/>
  <c r="C197" i="58"/>
  <c r="F196" i="58"/>
  <c r="D196" i="58"/>
  <c r="C196" i="58"/>
  <c r="T195" i="58"/>
  <c r="R195" i="58"/>
  <c r="P195" i="58"/>
  <c r="N195" i="58"/>
  <c r="L195" i="58"/>
  <c r="J195" i="58"/>
  <c r="H195" i="58"/>
  <c r="F195" i="58"/>
  <c r="D195" i="58"/>
  <c r="C195" i="58"/>
  <c r="T194" i="58"/>
  <c r="R194" i="58"/>
  <c r="P194" i="58"/>
  <c r="N194" i="58"/>
  <c r="L194" i="58"/>
  <c r="J194" i="58"/>
  <c r="H194" i="58"/>
  <c r="F194" i="58"/>
  <c r="D194" i="58"/>
  <c r="C194" i="58"/>
  <c r="F193" i="58"/>
  <c r="D193" i="58"/>
  <c r="C193" i="58"/>
  <c r="T192" i="58"/>
  <c r="R192" i="58"/>
  <c r="P192" i="58"/>
  <c r="N192" i="58"/>
  <c r="L192" i="58"/>
  <c r="J192" i="58"/>
  <c r="H192" i="58"/>
  <c r="F192" i="58"/>
  <c r="D192" i="58"/>
  <c r="C192" i="58"/>
  <c r="T191" i="58"/>
  <c r="R191" i="58"/>
  <c r="P191" i="58"/>
  <c r="N191" i="58"/>
  <c r="L191" i="58"/>
  <c r="J191" i="58"/>
  <c r="H191" i="58"/>
  <c r="F191" i="58"/>
  <c r="D191" i="58"/>
  <c r="C191" i="58"/>
  <c r="T190" i="58"/>
  <c r="R190" i="58"/>
  <c r="F190" i="58"/>
  <c r="D190" i="58"/>
  <c r="C190" i="58"/>
  <c r="T189" i="58"/>
  <c r="R189" i="58"/>
  <c r="P189" i="58"/>
  <c r="N189" i="58"/>
  <c r="L189" i="58"/>
  <c r="J189" i="58"/>
  <c r="H189" i="58"/>
  <c r="F189" i="58"/>
  <c r="D189" i="58"/>
  <c r="C189" i="58"/>
  <c r="T188" i="58"/>
  <c r="R188" i="58"/>
  <c r="P188" i="58"/>
  <c r="N188" i="58"/>
  <c r="L188" i="58"/>
  <c r="J188" i="58"/>
  <c r="H188" i="58"/>
  <c r="F188" i="58"/>
  <c r="D188" i="58"/>
  <c r="C188" i="58"/>
  <c r="J187" i="58"/>
  <c r="H187" i="58"/>
  <c r="F187" i="58"/>
  <c r="D187" i="58"/>
  <c r="C187" i="58"/>
  <c r="T182" i="58"/>
  <c r="B182" i="58"/>
  <c r="B183" i="58"/>
  <c r="D181" i="58"/>
  <c r="B181" i="58"/>
  <c r="U179" i="58"/>
  <c r="S179" i="58"/>
  <c r="Q179" i="58"/>
  <c r="O179" i="58"/>
  <c r="M179" i="58"/>
  <c r="K179" i="58"/>
  <c r="I179" i="58"/>
  <c r="G179" i="58"/>
  <c r="E179" i="58"/>
  <c r="C179" i="58"/>
  <c r="B179" i="58"/>
  <c r="U178" i="58"/>
  <c r="S178" i="58"/>
  <c r="Q178" i="58"/>
  <c r="O178" i="58"/>
  <c r="M178" i="58"/>
  <c r="K178" i="58"/>
  <c r="I178" i="58"/>
  <c r="G178" i="58"/>
  <c r="E178" i="58"/>
  <c r="C178" i="58"/>
  <c r="B178" i="58"/>
  <c r="U177" i="58"/>
  <c r="S177" i="58"/>
  <c r="Q177" i="58"/>
  <c r="O177" i="58"/>
  <c r="M177" i="58"/>
  <c r="K177" i="58"/>
  <c r="I177" i="58"/>
  <c r="G177" i="58"/>
  <c r="E177" i="58"/>
  <c r="C177" i="58"/>
  <c r="B177" i="58"/>
  <c r="U176" i="58"/>
  <c r="S176" i="58"/>
  <c r="Q176" i="58"/>
  <c r="O176" i="58"/>
  <c r="M176" i="58"/>
  <c r="K176" i="58"/>
  <c r="I176" i="58"/>
  <c r="G176" i="58"/>
  <c r="E176" i="58"/>
  <c r="C176" i="58"/>
  <c r="B176" i="58"/>
  <c r="U175" i="58"/>
  <c r="S175" i="58"/>
  <c r="Q175" i="58"/>
  <c r="O175" i="58"/>
  <c r="M175" i="58"/>
  <c r="K175" i="58"/>
  <c r="I175" i="58"/>
  <c r="G175" i="58"/>
  <c r="E175" i="58"/>
  <c r="C175" i="58"/>
  <c r="B175" i="58"/>
  <c r="U174" i="58"/>
  <c r="T174" i="58"/>
  <c r="S174" i="58"/>
  <c r="R174" i="58"/>
  <c r="Q174" i="58"/>
  <c r="P174" i="58"/>
  <c r="O174" i="58"/>
  <c r="N174" i="58"/>
  <c r="M174" i="58"/>
  <c r="L174" i="58"/>
  <c r="K174" i="58"/>
  <c r="J174" i="58"/>
  <c r="I174" i="58"/>
  <c r="H174" i="58"/>
  <c r="G174" i="58"/>
  <c r="F174" i="58"/>
  <c r="E174" i="58"/>
  <c r="D174" i="58"/>
  <c r="C174" i="58"/>
  <c r="B174" i="58"/>
  <c r="U173" i="58"/>
  <c r="S173" i="58"/>
  <c r="Q173" i="58"/>
  <c r="O173" i="58"/>
  <c r="M173" i="58"/>
  <c r="K173" i="58"/>
  <c r="I173" i="58"/>
  <c r="G173" i="58"/>
  <c r="E173" i="58"/>
  <c r="C173" i="58"/>
  <c r="B173" i="58"/>
  <c r="U172" i="58"/>
  <c r="S172" i="58"/>
  <c r="Q172" i="58"/>
  <c r="O172" i="58"/>
  <c r="M172" i="58"/>
  <c r="K172" i="58"/>
  <c r="I172" i="58"/>
  <c r="G172" i="58"/>
  <c r="E172" i="58"/>
  <c r="C172" i="58"/>
  <c r="B172" i="58"/>
  <c r="V170" i="58"/>
  <c r="T170" i="58"/>
  <c r="R170" i="58"/>
  <c r="P170" i="58"/>
  <c r="N170" i="58"/>
  <c r="L170" i="58"/>
  <c r="J170" i="58"/>
  <c r="H170" i="58"/>
  <c r="F170" i="58"/>
  <c r="D170" i="58"/>
  <c r="C170" i="58"/>
  <c r="B170" i="58"/>
  <c r="C169" i="58"/>
  <c r="B169" i="58"/>
  <c r="T168" i="58"/>
  <c r="R168" i="58"/>
  <c r="P168" i="58"/>
  <c r="N168" i="58"/>
  <c r="L168" i="58"/>
  <c r="J168" i="58"/>
  <c r="H168" i="58"/>
  <c r="F168" i="58"/>
  <c r="D168" i="58"/>
  <c r="C168" i="58"/>
  <c r="V167" i="58"/>
  <c r="T167" i="58"/>
  <c r="R167" i="58"/>
  <c r="P167" i="58"/>
  <c r="N167" i="58"/>
  <c r="L167" i="58"/>
  <c r="J167" i="58"/>
  <c r="H167" i="58"/>
  <c r="F167" i="58"/>
  <c r="D167" i="58"/>
  <c r="C167" i="58"/>
  <c r="T166" i="58"/>
  <c r="R166" i="58"/>
  <c r="P166" i="58"/>
  <c r="N166" i="58"/>
  <c r="H166" i="58"/>
  <c r="F166" i="58"/>
  <c r="D166" i="58"/>
  <c r="C166" i="58"/>
  <c r="T165" i="58"/>
  <c r="R165" i="58"/>
  <c r="P165" i="58"/>
  <c r="N165" i="58"/>
  <c r="L165" i="58"/>
  <c r="J165" i="58"/>
  <c r="H165" i="58"/>
  <c r="F165" i="58"/>
  <c r="D165" i="58"/>
  <c r="C165" i="58"/>
  <c r="T164" i="58"/>
  <c r="R164" i="58"/>
  <c r="P164" i="58"/>
  <c r="N164" i="58"/>
  <c r="L164" i="58"/>
  <c r="J164" i="58"/>
  <c r="H164" i="58"/>
  <c r="F164" i="58"/>
  <c r="D164" i="58"/>
  <c r="C164" i="58"/>
  <c r="F163" i="58"/>
  <c r="D163" i="58"/>
  <c r="C163" i="58"/>
  <c r="T162" i="58"/>
  <c r="R162" i="58"/>
  <c r="P162" i="58"/>
  <c r="N162" i="58"/>
  <c r="L162" i="58"/>
  <c r="J162" i="58"/>
  <c r="H162" i="58"/>
  <c r="F162" i="58"/>
  <c r="D162" i="58"/>
  <c r="C162" i="58"/>
  <c r="T161" i="58"/>
  <c r="R161" i="58"/>
  <c r="P161" i="58"/>
  <c r="N161" i="58"/>
  <c r="L161" i="58"/>
  <c r="J161" i="58"/>
  <c r="H161" i="58"/>
  <c r="F161" i="58"/>
  <c r="D161" i="58"/>
  <c r="C161" i="58"/>
  <c r="F160" i="58"/>
  <c r="D160" i="58"/>
  <c r="C160" i="58"/>
  <c r="T159" i="58"/>
  <c r="R159" i="58"/>
  <c r="P159" i="58"/>
  <c r="N159" i="58"/>
  <c r="L159" i="58"/>
  <c r="J159" i="58"/>
  <c r="H159" i="58"/>
  <c r="F159" i="58"/>
  <c r="D159" i="58"/>
  <c r="C159" i="58"/>
  <c r="T158" i="58"/>
  <c r="R158" i="58"/>
  <c r="P158" i="58"/>
  <c r="N158" i="58"/>
  <c r="L158" i="58"/>
  <c r="J158" i="58"/>
  <c r="H158" i="58"/>
  <c r="F158" i="58"/>
  <c r="D158" i="58"/>
  <c r="C158" i="58"/>
  <c r="R157" i="58"/>
  <c r="P157" i="58"/>
  <c r="F157" i="58"/>
  <c r="D157" i="58"/>
  <c r="C157" i="58"/>
  <c r="T152" i="58"/>
  <c r="B152" i="58"/>
  <c r="B153" i="58"/>
  <c r="D151" i="58"/>
  <c r="B151" i="58"/>
  <c r="U149" i="58"/>
  <c r="S149" i="58"/>
  <c r="Q149" i="58"/>
  <c r="O149" i="58"/>
  <c r="M149" i="58"/>
  <c r="K149" i="58"/>
  <c r="I149" i="58"/>
  <c r="G149" i="58"/>
  <c r="E149" i="58"/>
  <c r="C149" i="58"/>
  <c r="B149" i="58"/>
  <c r="U148" i="58"/>
  <c r="S148" i="58"/>
  <c r="Q148" i="58"/>
  <c r="O148" i="58"/>
  <c r="M148" i="58"/>
  <c r="K148" i="58"/>
  <c r="I148" i="58"/>
  <c r="G148" i="58"/>
  <c r="E148" i="58"/>
  <c r="C148" i="58"/>
  <c r="B148" i="58"/>
  <c r="U147" i="58"/>
  <c r="S147" i="58"/>
  <c r="Q147" i="58"/>
  <c r="O147" i="58"/>
  <c r="M147" i="58"/>
  <c r="K147" i="58"/>
  <c r="I147" i="58"/>
  <c r="G147" i="58"/>
  <c r="E147" i="58"/>
  <c r="C147" i="58"/>
  <c r="B147" i="58"/>
  <c r="U146" i="58"/>
  <c r="S146" i="58"/>
  <c r="Q146" i="58"/>
  <c r="O146" i="58"/>
  <c r="M146" i="58"/>
  <c r="K146" i="58"/>
  <c r="I146" i="58"/>
  <c r="G146" i="58"/>
  <c r="E146" i="58"/>
  <c r="C146" i="58"/>
  <c r="B146" i="58"/>
  <c r="U145" i="58"/>
  <c r="S145" i="58"/>
  <c r="Q145" i="58"/>
  <c r="O145" i="58"/>
  <c r="M145" i="58"/>
  <c r="K145" i="58"/>
  <c r="I145" i="58"/>
  <c r="G145" i="58"/>
  <c r="E145" i="58"/>
  <c r="C145" i="58"/>
  <c r="B145" i="58"/>
  <c r="U144" i="58"/>
  <c r="T144" i="58"/>
  <c r="S144" i="58"/>
  <c r="R144" i="58"/>
  <c r="Q144" i="58"/>
  <c r="P144" i="58"/>
  <c r="O144" i="58"/>
  <c r="N144" i="58"/>
  <c r="M144" i="58"/>
  <c r="L144" i="58"/>
  <c r="K144" i="58"/>
  <c r="J144" i="58"/>
  <c r="I144" i="58"/>
  <c r="H144" i="58"/>
  <c r="G144" i="58"/>
  <c r="F144" i="58"/>
  <c r="E144" i="58"/>
  <c r="D144" i="58"/>
  <c r="C144" i="58"/>
  <c r="B144" i="58"/>
  <c r="U143" i="58"/>
  <c r="S143" i="58"/>
  <c r="Q143" i="58"/>
  <c r="O143" i="58"/>
  <c r="M143" i="58"/>
  <c r="K143" i="58"/>
  <c r="I143" i="58"/>
  <c r="G143" i="58"/>
  <c r="E143" i="58"/>
  <c r="C143" i="58"/>
  <c r="B143" i="58"/>
  <c r="U142" i="58"/>
  <c r="S142" i="58"/>
  <c r="Q142" i="58"/>
  <c r="O142" i="58"/>
  <c r="M142" i="58"/>
  <c r="K142" i="58"/>
  <c r="I142" i="58"/>
  <c r="G142" i="58"/>
  <c r="E142" i="58"/>
  <c r="C142" i="58"/>
  <c r="B142" i="58"/>
  <c r="V140" i="58"/>
  <c r="T140" i="58"/>
  <c r="R140" i="58"/>
  <c r="P140" i="58"/>
  <c r="N140" i="58"/>
  <c r="L140" i="58"/>
  <c r="J140" i="58"/>
  <c r="H140" i="58"/>
  <c r="F140" i="58"/>
  <c r="D140" i="58"/>
  <c r="C140" i="58"/>
  <c r="B140" i="58"/>
  <c r="D139" i="58"/>
  <c r="C139" i="58"/>
  <c r="B139" i="58"/>
  <c r="T138" i="58"/>
  <c r="R138" i="58"/>
  <c r="P138" i="58"/>
  <c r="N138" i="58"/>
  <c r="L138" i="58"/>
  <c r="J138" i="58"/>
  <c r="H138" i="58"/>
  <c r="F138" i="58"/>
  <c r="D138" i="58"/>
  <c r="C138" i="58"/>
  <c r="T137" i="58"/>
  <c r="R137" i="58"/>
  <c r="P137" i="58"/>
  <c r="N137" i="58"/>
  <c r="L137" i="58"/>
  <c r="J137" i="58"/>
  <c r="H137" i="58"/>
  <c r="F137" i="58"/>
  <c r="D137" i="58"/>
  <c r="C137" i="58"/>
  <c r="F136" i="58"/>
  <c r="D136" i="58"/>
  <c r="C136" i="58"/>
  <c r="T135" i="58"/>
  <c r="R135" i="58"/>
  <c r="P135" i="58"/>
  <c r="N135" i="58"/>
  <c r="L135" i="58"/>
  <c r="J135" i="58"/>
  <c r="H135" i="58"/>
  <c r="F135" i="58"/>
  <c r="D135" i="58"/>
  <c r="C135" i="58"/>
  <c r="T134" i="58"/>
  <c r="R134" i="58"/>
  <c r="P134" i="58"/>
  <c r="N134" i="58"/>
  <c r="L134" i="58"/>
  <c r="J134" i="58"/>
  <c r="H134" i="58"/>
  <c r="F134" i="58"/>
  <c r="D134" i="58"/>
  <c r="C134" i="58"/>
  <c r="H133" i="58"/>
  <c r="F133" i="58"/>
  <c r="D133" i="58"/>
  <c r="C133" i="58"/>
  <c r="T132" i="58"/>
  <c r="R132" i="58"/>
  <c r="P132" i="58"/>
  <c r="N132" i="58"/>
  <c r="L132" i="58"/>
  <c r="J132" i="58"/>
  <c r="H132" i="58"/>
  <c r="F132" i="58"/>
  <c r="D132" i="58"/>
  <c r="C132" i="58"/>
  <c r="T131" i="58"/>
  <c r="R131" i="58"/>
  <c r="P131" i="58"/>
  <c r="N131" i="58"/>
  <c r="L131" i="58"/>
  <c r="J131" i="58"/>
  <c r="H131" i="58"/>
  <c r="F131" i="58"/>
  <c r="D131" i="58"/>
  <c r="C131" i="58"/>
  <c r="H130" i="58"/>
  <c r="F130" i="58"/>
  <c r="D130" i="58"/>
  <c r="C130" i="58"/>
  <c r="T129" i="58"/>
  <c r="R129" i="58"/>
  <c r="P129" i="58"/>
  <c r="N129" i="58"/>
  <c r="L129" i="58"/>
  <c r="J129" i="58"/>
  <c r="H129" i="58"/>
  <c r="F129" i="58"/>
  <c r="D129" i="58"/>
  <c r="C129" i="58"/>
  <c r="T128" i="58"/>
  <c r="R128" i="58"/>
  <c r="P128" i="58"/>
  <c r="N128" i="58"/>
  <c r="L128" i="58"/>
  <c r="J128" i="58"/>
  <c r="H128" i="58"/>
  <c r="F128" i="58"/>
  <c r="D128" i="58"/>
  <c r="C128" i="58"/>
  <c r="F127" i="58"/>
  <c r="D127" i="58"/>
  <c r="C127" i="58"/>
  <c r="T122" i="58"/>
  <c r="B122" i="58"/>
  <c r="B123" i="58"/>
  <c r="D121" i="58"/>
  <c r="B121" i="58"/>
  <c r="U119" i="58"/>
  <c r="S119" i="58"/>
  <c r="Q119" i="58"/>
  <c r="O119" i="58"/>
  <c r="M119" i="58"/>
  <c r="K119" i="58"/>
  <c r="I119" i="58"/>
  <c r="G119" i="58"/>
  <c r="E119" i="58"/>
  <c r="C119" i="58"/>
  <c r="B119" i="58"/>
  <c r="U118" i="58"/>
  <c r="S118" i="58"/>
  <c r="Q118" i="58"/>
  <c r="O118" i="58"/>
  <c r="M118" i="58"/>
  <c r="K118" i="58"/>
  <c r="I118" i="58"/>
  <c r="G118" i="58"/>
  <c r="E118" i="58"/>
  <c r="C118" i="58"/>
  <c r="B118" i="58"/>
  <c r="U117" i="58"/>
  <c r="S117" i="58"/>
  <c r="Q117" i="58"/>
  <c r="O117" i="58"/>
  <c r="M117" i="58"/>
  <c r="K117" i="58"/>
  <c r="I117" i="58"/>
  <c r="G117" i="58"/>
  <c r="E117" i="58"/>
  <c r="C117" i="58"/>
  <c r="B117" i="58"/>
  <c r="U116" i="58"/>
  <c r="S116" i="58"/>
  <c r="Q116" i="58"/>
  <c r="O116" i="58"/>
  <c r="M116" i="58"/>
  <c r="K116" i="58"/>
  <c r="I116" i="58"/>
  <c r="G116" i="58"/>
  <c r="E116" i="58"/>
  <c r="C116" i="58"/>
  <c r="B116" i="58"/>
  <c r="U115" i="58"/>
  <c r="S115" i="58"/>
  <c r="Q115" i="58"/>
  <c r="O115" i="58"/>
  <c r="M115" i="58"/>
  <c r="K115" i="58"/>
  <c r="I115" i="58"/>
  <c r="G115" i="58"/>
  <c r="E115" i="58"/>
  <c r="C115" i="58"/>
  <c r="B115" i="58"/>
  <c r="U114" i="58"/>
  <c r="T114" i="58"/>
  <c r="S114" i="58"/>
  <c r="R114" i="58"/>
  <c r="Q114" i="58"/>
  <c r="P114" i="58"/>
  <c r="O114" i="58"/>
  <c r="N114" i="58"/>
  <c r="M114" i="58"/>
  <c r="L114" i="58"/>
  <c r="K114" i="58"/>
  <c r="J114" i="58"/>
  <c r="I114" i="58"/>
  <c r="H114" i="58"/>
  <c r="G114" i="58"/>
  <c r="F114" i="58"/>
  <c r="E114" i="58"/>
  <c r="D114" i="58"/>
  <c r="C114" i="58"/>
  <c r="B114" i="58"/>
  <c r="U113" i="58"/>
  <c r="S113" i="58"/>
  <c r="Q113" i="58"/>
  <c r="O113" i="58"/>
  <c r="M113" i="58"/>
  <c r="K113" i="58"/>
  <c r="I113" i="58"/>
  <c r="G113" i="58"/>
  <c r="E113" i="58"/>
  <c r="C113" i="58"/>
  <c r="B113" i="58"/>
  <c r="U112" i="58"/>
  <c r="S112" i="58"/>
  <c r="Q112" i="58"/>
  <c r="O112" i="58"/>
  <c r="M112" i="58"/>
  <c r="K112" i="58"/>
  <c r="I112" i="58"/>
  <c r="G112" i="58"/>
  <c r="E112" i="58"/>
  <c r="C112" i="58"/>
  <c r="B112" i="58"/>
  <c r="V110" i="58"/>
  <c r="T110" i="58"/>
  <c r="R110" i="58"/>
  <c r="P110" i="58"/>
  <c r="N110" i="58"/>
  <c r="L110" i="58"/>
  <c r="J110" i="58"/>
  <c r="H110" i="58"/>
  <c r="F110" i="58"/>
  <c r="D110" i="58"/>
  <c r="C110" i="58"/>
  <c r="B110" i="58"/>
  <c r="C109" i="58"/>
  <c r="B109" i="58"/>
  <c r="T108" i="58"/>
  <c r="R108" i="58"/>
  <c r="P108" i="58"/>
  <c r="N108" i="58"/>
  <c r="L108" i="58"/>
  <c r="J108" i="58"/>
  <c r="H108" i="58"/>
  <c r="F108" i="58"/>
  <c r="D108" i="58"/>
  <c r="C108" i="58"/>
  <c r="T107" i="58"/>
  <c r="R107" i="58"/>
  <c r="P107" i="58"/>
  <c r="N107" i="58"/>
  <c r="L107" i="58"/>
  <c r="J107" i="58"/>
  <c r="H107" i="58"/>
  <c r="F107" i="58"/>
  <c r="D107" i="58"/>
  <c r="C107" i="58"/>
  <c r="T106" i="58"/>
  <c r="H106" i="58"/>
  <c r="F106" i="58"/>
  <c r="D106" i="58"/>
  <c r="C106" i="58"/>
  <c r="T105" i="58"/>
  <c r="R105" i="58"/>
  <c r="P105" i="58"/>
  <c r="N105" i="58"/>
  <c r="L105" i="58"/>
  <c r="J105" i="58"/>
  <c r="H105" i="58"/>
  <c r="F105" i="58"/>
  <c r="D105" i="58"/>
  <c r="C105" i="58"/>
  <c r="T104" i="58"/>
  <c r="R104" i="58"/>
  <c r="P104" i="58"/>
  <c r="N104" i="58"/>
  <c r="L104" i="58"/>
  <c r="J104" i="58"/>
  <c r="H104" i="58"/>
  <c r="F104" i="58"/>
  <c r="D104" i="58"/>
  <c r="C104" i="58"/>
  <c r="T103" i="58"/>
  <c r="R103" i="58"/>
  <c r="H103" i="58"/>
  <c r="F103" i="58"/>
  <c r="D103" i="58"/>
  <c r="C103" i="58"/>
  <c r="T102" i="58"/>
  <c r="R102" i="58"/>
  <c r="P102" i="58"/>
  <c r="N102" i="58"/>
  <c r="L102" i="58"/>
  <c r="J102" i="58"/>
  <c r="H102" i="58"/>
  <c r="F102" i="58"/>
  <c r="D102" i="58"/>
  <c r="C102" i="58"/>
  <c r="T101" i="58"/>
  <c r="R101" i="58"/>
  <c r="P101" i="58"/>
  <c r="N101" i="58"/>
  <c r="L101" i="58"/>
  <c r="J101" i="58"/>
  <c r="H101" i="58"/>
  <c r="F101" i="58"/>
  <c r="D101" i="58"/>
  <c r="C101" i="58"/>
  <c r="T100" i="58"/>
  <c r="F100" i="58"/>
  <c r="D100" i="58"/>
  <c r="C100" i="58"/>
  <c r="T99" i="58"/>
  <c r="R99" i="58"/>
  <c r="P99" i="58"/>
  <c r="N99" i="58"/>
  <c r="L99" i="58"/>
  <c r="J99" i="58"/>
  <c r="H99" i="58"/>
  <c r="F99" i="58"/>
  <c r="D99" i="58"/>
  <c r="C99" i="58"/>
  <c r="T98" i="58"/>
  <c r="R98" i="58"/>
  <c r="P98" i="58"/>
  <c r="N98" i="58"/>
  <c r="L98" i="58"/>
  <c r="J98" i="58"/>
  <c r="H98" i="58"/>
  <c r="F98" i="58"/>
  <c r="D98" i="58"/>
  <c r="C98" i="58"/>
  <c r="T97" i="58"/>
  <c r="F97" i="58"/>
  <c r="D97" i="58"/>
  <c r="C97" i="58"/>
  <c r="T92" i="58"/>
  <c r="B92" i="58"/>
  <c r="B93" i="58" s="1"/>
  <c r="D91" i="58"/>
  <c r="B91" i="58"/>
  <c r="U89" i="58"/>
  <c r="S89" i="58"/>
  <c r="Q89" i="58"/>
  <c r="O89" i="58"/>
  <c r="M89" i="58"/>
  <c r="K89" i="58"/>
  <c r="I89" i="58"/>
  <c r="G89" i="58"/>
  <c r="E89" i="58"/>
  <c r="C89" i="58"/>
  <c r="B89" i="58"/>
  <c r="U88" i="58"/>
  <c r="S88" i="58"/>
  <c r="Q88" i="58"/>
  <c r="O88" i="58"/>
  <c r="M88" i="58"/>
  <c r="K88" i="58"/>
  <c r="I88" i="58"/>
  <c r="G88" i="58"/>
  <c r="E88" i="58"/>
  <c r="C88" i="58"/>
  <c r="B88" i="58"/>
  <c r="U87" i="58"/>
  <c r="S87" i="58"/>
  <c r="Q87" i="58"/>
  <c r="O87" i="58"/>
  <c r="M87" i="58"/>
  <c r="K87" i="58"/>
  <c r="I87" i="58"/>
  <c r="G87" i="58"/>
  <c r="E87" i="58"/>
  <c r="C87" i="58"/>
  <c r="B87" i="58"/>
  <c r="U86" i="58"/>
  <c r="S86" i="58"/>
  <c r="Q86" i="58"/>
  <c r="O86" i="58"/>
  <c r="M86" i="58"/>
  <c r="K86" i="58"/>
  <c r="I86" i="58"/>
  <c r="G86" i="58"/>
  <c r="E86" i="58"/>
  <c r="C86" i="58"/>
  <c r="B86" i="58"/>
  <c r="U85" i="58"/>
  <c r="S85" i="58"/>
  <c r="Q85" i="58"/>
  <c r="O85" i="58"/>
  <c r="M85" i="58"/>
  <c r="K85" i="58"/>
  <c r="I85" i="58"/>
  <c r="G85" i="58"/>
  <c r="E85" i="58"/>
  <c r="C85" i="58"/>
  <c r="B85" i="58"/>
  <c r="U84" i="58"/>
  <c r="T84" i="58"/>
  <c r="S84" i="58"/>
  <c r="R84" i="58"/>
  <c r="Q84" i="58"/>
  <c r="P84" i="58"/>
  <c r="O84" i="58"/>
  <c r="N84" i="58"/>
  <c r="M84" i="58"/>
  <c r="L84" i="58"/>
  <c r="K84" i="58"/>
  <c r="J84" i="58"/>
  <c r="I84" i="58"/>
  <c r="H84" i="58"/>
  <c r="G84" i="58"/>
  <c r="F84" i="58"/>
  <c r="E84" i="58"/>
  <c r="D84" i="58"/>
  <c r="C84" i="58"/>
  <c r="B84" i="58"/>
  <c r="U83" i="58"/>
  <c r="S83" i="58"/>
  <c r="Q83" i="58"/>
  <c r="O83" i="58"/>
  <c r="M83" i="58"/>
  <c r="K83" i="58"/>
  <c r="I83" i="58"/>
  <c r="G83" i="58"/>
  <c r="E83" i="58"/>
  <c r="C83" i="58"/>
  <c r="B83" i="58"/>
  <c r="U82" i="58"/>
  <c r="S82" i="58"/>
  <c r="Q82" i="58"/>
  <c r="O82" i="58"/>
  <c r="M82" i="58"/>
  <c r="K82" i="58"/>
  <c r="I82" i="58"/>
  <c r="G82" i="58"/>
  <c r="E82" i="58"/>
  <c r="C82" i="58"/>
  <c r="B82" i="58"/>
  <c r="V80" i="58"/>
  <c r="T80" i="58"/>
  <c r="R80" i="58"/>
  <c r="P80" i="58"/>
  <c r="N80" i="58"/>
  <c r="L80" i="58"/>
  <c r="J80" i="58"/>
  <c r="H80" i="58"/>
  <c r="F80" i="58"/>
  <c r="D80" i="58"/>
  <c r="C80" i="58"/>
  <c r="B80" i="58"/>
  <c r="D79" i="58"/>
  <c r="C79" i="58"/>
  <c r="B79" i="58"/>
  <c r="T78" i="58"/>
  <c r="R78" i="58"/>
  <c r="P78" i="58"/>
  <c r="N78" i="58"/>
  <c r="L78" i="58"/>
  <c r="J78" i="58"/>
  <c r="H78" i="58"/>
  <c r="F78" i="58"/>
  <c r="D78" i="58"/>
  <c r="C78" i="58"/>
  <c r="T77" i="58"/>
  <c r="R77" i="58"/>
  <c r="P77" i="58"/>
  <c r="N77" i="58"/>
  <c r="L77" i="58"/>
  <c r="J77" i="58"/>
  <c r="H77" i="58"/>
  <c r="F77" i="58"/>
  <c r="D77" i="58"/>
  <c r="C77" i="58"/>
  <c r="F76" i="58"/>
  <c r="D76" i="58"/>
  <c r="C76" i="58"/>
  <c r="T75" i="58"/>
  <c r="R75" i="58"/>
  <c r="P75" i="58"/>
  <c r="N75" i="58"/>
  <c r="L75" i="58"/>
  <c r="J75" i="58"/>
  <c r="H75" i="58"/>
  <c r="F75" i="58"/>
  <c r="D75" i="58"/>
  <c r="C75" i="58"/>
  <c r="T74" i="58"/>
  <c r="R74" i="58"/>
  <c r="P74" i="58"/>
  <c r="N74" i="58"/>
  <c r="L74" i="58"/>
  <c r="J74" i="58"/>
  <c r="H74" i="58"/>
  <c r="F74" i="58"/>
  <c r="D74" i="58"/>
  <c r="C74" i="58"/>
  <c r="F73" i="58"/>
  <c r="D73" i="58"/>
  <c r="C73" i="58"/>
  <c r="T72" i="58"/>
  <c r="R72" i="58"/>
  <c r="P72" i="58"/>
  <c r="N72" i="58"/>
  <c r="L72" i="58"/>
  <c r="J72" i="58"/>
  <c r="H72" i="58"/>
  <c r="F72" i="58"/>
  <c r="D72" i="58"/>
  <c r="C72" i="58"/>
  <c r="T71" i="58"/>
  <c r="R71" i="58"/>
  <c r="P71" i="58"/>
  <c r="N71" i="58"/>
  <c r="L71" i="58"/>
  <c r="J71" i="58"/>
  <c r="H71" i="58"/>
  <c r="F71" i="58"/>
  <c r="D71" i="58"/>
  <c r="C71" i="58"/>
  <c r="H70" i="58"/>
  <c r="F70" i="58"/>
  <c r="D70" i="58"/>
  <c r="C70" i="58"/>
  <c r="T69" i="58"/>
  <c r="R69" i="58"/>
  <c r="P69" i="58"/>
  <c r="N69" i="58"/>
  <c r="L69" i="58"/>
  <c r="J69" i="58"/>
  <c r="H69" i="58"/>
  <c r="F69" i="58"/>
  <c r="D69" i="58"/>
  <c r="C69" i="58"/>
  <c r="T68" i="58"/>
  <c r="R68" i="58"/>
  <c r="P68" i="58"/>
  <c r="N68" i="58"/>
  <c r="L68" i="58"/>
  <c r="J68" i="58"/>
  <c r="H68" i="58"/>
  <c r="F68" i="58"/>
  <c r="D68" i="58"/>
  <c r="C68" i="58"/>
  <c r="F67" i="58"/>
  <c r="D67" i="58"/>
  <c r="C67" i="58"/>
  <c r="T62" i="58"/>
  <c r="B62" i="58"/>
  <c r="B63" i="58"/>
  <c r="D61" i="58"/>
  <c r="B61" i="58"/>
  <c r="U59" i="58"/>
  <c r="S59" i="58"/>
  <c r="Q59" i="58"/>
  <c r="O59" i="58"/>
  <c r="M59" i="58"/>
  <c r="K59" i="58"/>
  <c r="I59" i="58"/>
  <c r="G59" i="58"/>
  <c r="E59" i="58"/>
  <c r="C59" i="58"/>
  <c r="B59" i="58"/>
  <c r="U58" i="58"/>
  <c r="S58" i="58"/>
  <c r="Q58" i="58"/>
  <c r="O58" i="58"/>
  <c r="M58" i="58"/>
  <c r="K58" i="58"/>
  <c r="I58" i="58"/>
  <c r="G58" i="58"/>
  <c r="E58" i="58"/>
  <c r="C58" i="58"/>
  <c r="B58" i="58"/>
  <c r="U57" i="58"/>
  <c r="S57" i="58"/>
  <c r="Q57" i="58"/>
  <c r="O57" i="58"/>
  <c r="M57" i="58"/>
  <c r="K57" i="58"/>
  <c r="I57" i="58"/>
  <c r="G57" i="58"/>
  <c r="E57" i="58"/>
  <c r="C57" i="58"/>
  <c r="B57" i="58"/>
  <c r="U56" i="58"/>
  <c r="S56" i="58"/>
  <c r="Q56" i="58"/>
  <c r="O56" i="58"/>
  <c r="M56" i="58"/>
  <c r="K56" i="58"/>
  <c r="I56" i="58"/>
  <c r="G56" i="58"/>
  <c r="E56" i="58"/>
  <c r="C56" i="58"/>
  <c r="B56" i="58"/>
  <c r="U55" i="58"/>
  <c r="S55" i="58"/>
  <c r="Q55" i="58"/>
  <c r="O55" i="58"/>
  <c r="M55" i="58"/>
  <c r="K55" i="58"/>
  <c r="I55" i="58"/>
  <c r="G55" i="58"/>
  <c r="E55" i="58"/>
  <c r="C55" i="58"/>
  <c r="B55" i="58"/>
  <c r="U54" i="58"/>
  <c r="T54" i="58"/>
  <c r="S54" i="58"/>
  <c r="R54" i="58"/>
  <c r="Q54" i="58"/>
  <c r="P54" i="58"/>
  <c r="O54" i="58"/>
  <c r="N54" i="58"/>
  <c r="M54" i="58"/>
  <c r="L54" i="58"/>
  <c r="K54" i="58"/>
  <c r="J54" i="58"/>
  <c r="I54" i="58"/>
  <c r="H54" i="58"/>
  <c r="G54" i="58"/>
  <c r="F54" i="58"/>
  <c r="E54" i="58"/>
  <c r="D54" i="58"/>
  <c r="C54" i="58"/>
  <c r="B54" i="58"/>
  <c r="U53" i="58"/>
  <c r="S53" i="58"/>
  <c r="Q53" i="58"/>
  <c r="O53" i="58"/>
  <c r="M53" i="58"/>
  <c r="K53" i="58"/>
  <c r="I53" i="58"/>
  <c r="G53" i="58"/>
  <c r="E53" i="58"/>
  <c r="C53" i="58"/>
  <c r="B53" i="58"/>
  <c r="U52" i="58"/>
  <c r="S52" i="58"/>
  <c r="Q52" i="58"/>
  <c r="O52" i="58"/>
  <c r="M52" i="58"/>
  <c r="K52" i="58"/>
  <c r="I52" i="58"/>
  <c r="G52" i="58"/>
  <c r="E52" i="58"/>
  <c r="C52" i="58"/>
  <c r="B52" i="58"/>
  <c r="V50" i="58"/>
  <c r="T50" i="58"/>
  <c r="R50" i="58"/>
  <c r="P50" i="58"/>
  <c r="N50" i="58"/>
  <c r="L50" i="58"/>
  <c r="J50" i="58"/>
  <c r="H50" i="58"/>
  <c r="F50" i="58"/>
  <c r="D50" i="58"/>
  <c r="C50" i="58"/>
  <c r="B50" i="58"/>
  <c r="C49" i="58"/>
  <c r="B49" i="58"/>
  <c r="T48" i="58"/>
  <c r="R48" i="58"/>
  <c r="P48" i="58"/>
  <c r="N48" i="58"/>
  <c r="L48" i="58"/>
  <c r="J48" i="58"/>
  <c r="H48" i="58"/>
  <c r="F48" i="58"/>
  <c r="D48" i="58"/>
  <c r="C48" i="58"/>
  <c r="T47" i="58"/>
  <c r="R47" i="58"/>
  <c r="P47" i="58"/>
  <c r="N47" i="58"/>
  <c r="L47" i="58"/>
  <c r="J47" i="58"/>
  <c r="H47" i="58"/>
  <c r="F47" i="58"/>
  <c r="D47" i="58"/>
  <c r="C47" i="58"/>
  <c r="F46" i="58"/>
  <c r="D46" i="58"/>
  <c r="C46" i="58"/>
  <c r="T45" i="58"/>
  <c r="R45" i="58"/>
  <c r="P45" i="58"/>
  <c r="N45" i="58"/>
  <c r="L45" i="58"/>
  <c r="J45" i="58"/>
  <c r="H45" i="58"/>
  <c r="F45" i="58"/>
  <c r="D45" i="58"/>
  <c r="C45" i="58"/>
  <c r="T44" i="58"/>
  <c r="R44" i="58"/>
  <c r="P44" i="58"/>
  <c r="N44" i="58"/>
  <c r="L44" i="58"/>
  <c r="J44" i="58"/>
  <c r="H44" i="58"/>
  <c r="F44" i="58"/>
  <c r="D44" i="58"/>
  <c r="C44" i="58"/>
  <c r="F43" i="58"/>
  <c r="D43" i="58"/>
  <c r="C43" i="58"/>
  <c r="T42" i="58"/>
  <c r="R42" i="58"/>
  <c r="P42" i="58"/>
  <c r="N42" i="58"/>
  <c r="L42" i="58"/>
  <c r="J42" i="58"/>
  <c r="H42" i="58"/>
  <c r="F42" i="58"/>
  <c r="D42" i="58"/>
  <c r="C42" i="58"/>
  <c r="T41" i="58"/>
  <c r="R41" i="58"/>
  <c r="P41" i="58"/>
  <c r="N41" i="58"/>
  <c r="L41" i="58"/>
  <c r="J41" i="58"/>
  <c r="H41" i="58"/>
  <c r="F41" i="58"/>
  <c r="D41" i="58"/>
  <c r="C41" i="58"/>
  <c r="F40" i="58"/>
  <c r="D40" i="58"/>
  <c r="C40" i="58"/>
  <c r="T39" i="58"/>
  <c r="R39" i="58"/>
  <c r="P39" i="58"/>
  <c r="N39" i="58"/>
  <c r="L39" i="58"/>
  <c r="J39" i="58"/>
  <c r="H39" i="58"/>
  <c r="F39" i="58"/>
  <c r="D39" i="58"/>
  <c r="C39" i="58"/>
  <c r="T38" i="58"/>
  <c r="R38" i="58"/>
  <c r="P38" i="58"/>
  <c r="N38" i="58"/>
  <c r="L38" i="58"/>
  <c r="J38" i="58"/>
  <c r="H38" i="58"/>
  <c r="F38" i="58"/>
  <c r="D38" i="58"/>
  <c r="C38" i="58"/>
  <c r="T37" i="58"/>
  <c r="R37" i="58"/>
  <c r="F37" i="58"/>
  <c r="D37" i="58"/>
  <c r="C37" i="58"/>
  <c r="T32" i="58"/>
  <c r="B32" i="58"/>
  <c r="B33" i="58" s="1"/>
  <c r="D31" i="58"/>
  <c r="B31" i="58"/>
  <c r="U29" i="58"/>
  <c r="S29" i="58"/>
  <c r="Q29" i="58"/>
  <c r="O29" i="58"/>
  <c r="M29" i="58"/>
  <c r="K29" i="58"/>
  <c r="I29" i="58"/>
  <c r="G29" i="58"/>
  <c r="E29" i="58"/>
  <c r="C29" i="58"/>
  <c r="B29" i="58"/>
  <c r="U28" i="58"/>
  <c r="S28" i="58"/>
  <c r="Q28" i="58"/>
  <c r="O28" i="58"/>
  <c r="M28" i="58"/>
  <c r="K28" i="58"/>
  <c r="I28" i="58"/>
  <c r="G28" i="58"/>
  <c r="E28" i="58"/>
  <c r="C28" i="58"/>
  <c r="B28" i="58"/>
  <c r="U27" i="58"/>
  <c r="S27" i="58"/>
  <c r="Q27" i="58"/>
  <c r="O27" i="58"/>
  <c r="M27" i="58"/>
  <c r="K27" i="58"/>
  <c r="I27" i="58"/>
  <c r="G27" i="58"/>
  <c r="E27" i="58"/>
  <c r="C27" i="58"/>
  <c r="B27" i="58"/>
  <c r="U26" i="58"/>
  <c r="S26" i="58"/>
  <c r="Q26" i="58"/>
  <c r="O26" i="58"/>
  <c r="M26" i="58"/>
  <c r="K26" i="58"/>
  <c r="I26" i="58"/>
  <c r="G26" i="58"/>
  <c r="E26" i="58"/>
  <c r="C26" i="58"/>
  <c r="B26" i="58"/>
  <c r="U25" i="58"/>
  <c r="S25" i="58"/>
  <c r="Q25" i="58"/>
  <c r="O25" i="58"/>
  <c r="M25" i="58"/>
  <c r="K25" i="58"/>
  <c r="I25" i="58"/>
  <c r="G25" i="58"/>
  <c r="E25" i="58"/>
  <c r="C25" i="58"/>
  <c r="B25" i="58"/>
  <c r="U24" i="58"/>
  <c r="T24" i="58"/>
  <c r="S24" i="58"/>
  <c r="R24" i="58"/>
  <c r="Q24" i="58"/>
  <c r="P24" i="58"/>
  <c r="O24" i="58"/>
  <c r="N24" i="58"/>
  <c r="M24" i="58"/>
  <c r="L24" i="58"/>
  <c r="K24" i="58"/>
  <c r="J24" i="58"/>
  <c r="I24" i="58"/>
  <c r="H24" i="58"/>
  <c r="G24" i="58"/>
  <c r="F24" i="58"/>
  <c r="E24" i="58"/>
  <c r="D24" i="58"/>
  <c r="C24" i="58"/>
  <c r="B24" i="58"/>
  <c r="U23" i="58"/>
  <c r="S23" i="58"/>
  <c r="Q23" i="58"/>
  <c r="O23" i="58"/>
  <c r="M23" i="58"/>
  <c r="K23" i="58"/>
  <c r="I23" i="58"/>
  <c r="G23" i="58"/>
  <c r="E23" i="58"/>
  <c r="C23" i="58"/>
  <c r="B23" i="58"/>
  <c r="U22" i="58"/>
  <c r="S22" i="58"/>
  <c r="Q22" i="58"/>
  <c r="O22" i="58"/>
  <c r="M22" i="58"/>
  <c r="K22" i="58"/>
  <c r="I22" i="58"/>
  <c r="G22" i="58"/>
  <c r="E22" i="58"/>
  <c r="C22" i="58"/>
  <c r="B22" i="58"/>
  <c r="V20" i="58"/>
  <c r="T20" i="58"/>
  <c r="R20" i="58"/>
  <c r="P20" i="58"/>
  <c r="N20" i="58"/>
  <c r="L20" i="58"/>
  <c r="J20" i="58"/>
  <c r="H20" i="58"/>
  <c r="F20" i="58"/>
  <c r="D20" i="58"/>
  <c r="C20" i="58"/>
  <c r="B20" i="58"/>
  <c r="C19" i="58"/>
  <c r="B19" i="58"/>
  <c r="T18" i="58"/>
  <c r="R18" i="58"/>
  <c r="P18" i="58"/>
  <c r="N18" i="58"/>
  <c r="L18" i="58"/>
  <c r="J18" i="58"/>
  <c r="H18" i="58"/>
  <c r="F18" i="58"/>
  <c r="D18" i="58"/>
  <c r="C18" i="58"/>
  <c r="T17" i="58"/>
  <c r="R17" i="58"/>
  <c r="P17" i="58"/>
  <c r="N17" i="58"/>
  <c r="L17" i="58"/>
  <c r="J17" i="58"/>
  <c r="H17" i="58"/>
  <c r="F17" i="58"/>
  <c r="D17" i="58"/>
  <c r="C17" i="58"/>
  <c r="H16" i="58"/>
  <c r="F16" i="58"/>
  <c r="D16" i="58"/>
  <c r="C16" i="58"/>
  <c r="T15" i="58"/>
  <c r="R15" i="58"/>
  <c r="P15" i="58"/>
  <c r="N15" i="58"/>
  <c r="L15" i="58"/>
  <c r="J15" i="58"/>
  <c r="H15" i="58"/>
  <c r="F15" i="58"/>
  <c r="D15" i="58"/>
  <c r="C15" i="58"/>
  <c r="T14" i="58"/>
  <c r="R14" i="58"/>
  <c r="P14" i="58"/>
  <c r="N14" i="58"/>
  <c r="L14" i="58"/>
  <c r="J14" i="58"/>
  <c r="H14" i="58"/>
  <c r="F14" i="58"/>
  <c r="D14" i="58"/>
  <c r="C14" i="58"/>
  <c r="N13" i="58"/>
  <c r="L13" i="58"/>
  <c r="F13" i="58"/>
  <c r="D13" i="58"/>
  <c r="C13" i="58"/>
  <c r="T12" i="58"/>
  <c r="R12" i="58"/>
  <c r="P12" i="58"/>
  <c r="N12" i="58"/>
  <c r="L12" i="58"/>
  <c r="J12" i="58"/>
  <c r="H12" i="58"/>
  <c r="F12" i="58"/>
  <c r="D12" i="58"/>
  <c r="C12" i="58"/>
  <c r="H11" i="58"/>
  <c r="F11" i="58"/>
  <c r="D11" i="58"/>
  <c r="C11" i="58"/>
  <c r="T10" i="58"/>
  <c r="R10" i="58"/>
  <c r="P10" i="58"/>
  <c r="N10" i="58"/>
  <c r="L10" i="58"/>
  <c r="J10" i="58"/>
  <c r="H10" i="58"/>
  <c r="F10" i="58"/>
  <c r="D10" i="58"/>
  <c r="C10" i="58"/>
  <c r="T9" i="58"/>
  <c r="R9" i="58"/>
  <c r="P9" i="58"/>
  <c r="N9" i="58"/>
  <c r="L9" i="58"/>
  <c r="J9" i="58"/>
  <c r="H9" i="58"/>
  <c r="F9" i="58"/>
  <c r="D9" i="58"/>
  <c r="C9" i="58"/>
  <c r="T8" i="58"/>
  <c r="R8" i="58"/>
  <c r="P8" i="58"/>
  <c r="N8" i="58"/>
  <c r="L8" i="58"/>
  <c r="J8" i="58"/>
  <c r="H8" i="58"/>
  <c r="F8" i="58"/>
  <c r="D8" i="58"/>
  <c r="C8" i="58"/>
  <c r="H7" i="58"/>
  <c r="F7" i="58"/>
  <c r="D7" i="58"/>
  <c r="C7" i="58"/>
  <c r="AE2" i="58"/>
  <c r="A3" i="68" s="1"/>
  <c r="T2" i="58"/>
  <c r="B2" i="58"/>
  <c r="AT1" i="58"/>
  <c r="AE1" i="58"/>
  <c r="F1" i="58" s="1"/>
  <c r="D1" i="58"/>
  <c r="B1" i="58"/>
  <c r="AS292" i="57"/>
  <c r="AQ292" i="57"/>
  <c r="AO292" i="57"/>
  <c r="AM292" i="57"/>
  <c r="AK292" i="57"/>
  <c r="AI292" i="57"/>
  <c r="AG292" i="57"/>
  <c r="AE292" i="57"/>
  <c r="AC292" i="57"/>
  <c r="AE272" i="57"/>
  <c r="F272" i="57" s="1"/>
  <c r="AT271" i="57"/>
  <c r="U271" i="57" s="1"/>
  <c r="AE271" i="57"/>
  <c r="F271" i="57" s="1"/>
  <c r="AS262" i="57"/>
  <c r="AQ262" i="57"/>
  <c r="AO262" i="57"/>
  <c r="AM262" i="57"/>
  <c r="AK262" i="57"/>
  <c r="AI262" i="57"/>
  <c r="AG262" i="57"/>
  <c r="AE262" i="57"/>
  <c r="AC262" i="57"/>
  <c r="AE242" i="57"/>
  <c r="F242" i="57" s="1"/>
  <c r="AT241" i="57"/>
  <c r="U241" i="57" s="1"/>
  <c r="AE241" i="57"/>
  <c r="F241" i="57" s="1"/>
  <c r="AS232" i="57"/>
  <c r="AQ232" i="57"/>
  <c r="AO232" i="57"/>
  <c r="AM232" i="57"/>
  <c r="AK232" i="57"/>
  <c r="AI232" i="57"/>
  <c r="AG232" i="57"/>
  <c r="AE232" i="57"/>
  <c r="AC232" i="57"/>
  <c r="AE212" i="57"/>
  <c r="F212" i="57" s="1"/>
  <c r="AT211" i="57"/>
  <c r="U211" i="57" s="1"/>
  <c r="AE211" i="57"/>
  <c r="F211" i="57" s="1"/>
  <c r="AS202" i="57"/>
  <c r="AQ202" i="57"/>
  <c r="AO202" i="57"/>
  <c r="AM202" i="57"/>
  <c r="AK202" i="57"/>
  <c r="AI202" i="57"/>
  <c r="AG202" i="57"/>
  <c r="H202" i="57" s="1"/>
  <c r="AE202" i="57"/>
  <c r="AC202" i="57"/>
  <c r="V195" i="57"/>
  <c r="AE182" i="57"/>
  <c r="F182" i="57" s="1"/>
  <c r="AT181" i="57"/>
  <c r="U181" i="57" s="1"/>
  <c r="AE181" i="57"/>
  <c r="F181" i="57" s="1"/>
  <c r="AS172" i="57"/>
  <c r="AQ172" i="57"/>
  <c r="AO172" i="57"/>
  <c r="AM172" i="57"/>
  <c r="AK172" i="57"/>
  <c r="AI172" i="57"/>
  <c r="AG172" i="57"/>
  <c r="AE172" i="57"/>
  <c r="AC172" i="57"/>
  <c r="AE152" i="57"/>
  <c r="F152" i="57" s="1"/>
  <c r="AT151" i="57"/>
  <c r="U151" i="57" s="1"/>
  <c r="AE151" i="57"/>
  <c r="F151" i="57" s="1"/>
  <c r="AS142" i="57"/>
  <c r="AQ142" i="57"/>
  <c r="AO142" i="57"/>
  <c r="AM142" i="57"/>
  <c r="AK142" i="57"/>
  <c r="AI142" i="57"/>
  <c r="AG142" i="57"/>
  <c r="AE142" i="57"/>
  <c r="F142" i="57" s="1"/>
  <c r="AC142" i="57"/>
  <c r="AE122" i="57"/>
  <c r="F122" i="57" s="1"/>
  <c r="AT121" i="57"/>
  <c r="U121" i="57" s="1"/>
  <c r="AE121" i="57"/>
  <c r="F121" i="57"/>
  <c r="AS112" i="57"/>
  <c r="AQ112" i="57"/>
  <c r="AO112" i="57"/>
  <c r="AM112" i="57"/>
  <c r="AK112" i="57"/>
  <c r="AI112" i="57"/>
  <c r="AG112" i="57"/>
  <c r="AE112" i="57"/>
  <c r="AC112" i="57"/>
  <c r="AE92" i="57"/>
  <c r="F92" i="57" s="1"/>
  <c r="AT91" i="57"/>
  <c r="U91" i="57" s="1"/>
  <c r="AE91" i="57"/>
  <c r="F91" i="57" s="1"/>
  <c r="AS82" i="57"/>
  <c r="AQ82" i="57"/>
  <c r="AO82" i="57"/>
  <c r="AM82" i="57"/>
  <c r="AK82" i="57"/>
  <c r="AI82" i="57"/>
  <c r="AG82" i="57"/>
  <c r="AE82" i="57"/>
  <c r="AC82" i="57"/>
  <c r="AE62" i="57"/>
  <c r="F62" i="57" s="1"/>
  <c r="AT61" i="57"/>
  <c r="U61" i="57" s="1"/>
  <c r="AE61" i="57"/>
  <c r="F61" i="57"/>
  <c r="AS52" i="57"/>
  <c r="AQ52" i="57"/>
  <c r="AO52" i="57"/>
  <c r="AM52" i="57"/>
  <c r="AM58" i="57" s="1"/>
  <c r="AN46" i="57" s="1"/>
  <c r="O46" i="57" s="1"/>
  <c r="AK52" i="57"/>
  <c r="AI52" i="57"/>
  <c r="AG52" i="57"/>
  <c r="AE52" i="57"/>
  <c r="AC52" i="57"/>
  <c r="AE32" i="57"/>
  <c r="F32" i="57" s="1"/>
  <c r="AT31" i="57"/>
  <c r="U31" i="57" s="1"/>
  <c r="AE31" i="57"/>
  <c r="F31" i="57" s="1"/>
  <c r="AS22" i="57"/>
  <c r="AQ22" i="57"/>
  <c r="AO22" i="57"/>
  <c r="AM22" i="57"/>
  <c r="AK22" i="57"/>
  <c r="AI22" i="57"/>
  <c r="AG22" i="57"/>
  <c r="AE22" i="57"/>
  <c r="AC22" i="57"/>
  <c r="U299" i="57"/>
  <c r="S299" i="57"/>
  <c r="Q299" i="57"/>
  <c r="O299" i="57"/>
  <c r="M299" i="57"/>
  <c r="K299" i="57"/>
  <c r="I299" i="57"/>
  <c r="G299" i="57"/>
  <c r="E299" i="57"/>
  <c r="C299" i="57"/>
  <c r="B299" i="57"/>
  <c r="U298" i="57"/>
  <c r="S298" i="57"/>
  <c r="Q298" i="57"/>
  <c r="O298" i="57"/>
  <c r="M298" i="57"/>
  <c r="K298" i="57"/>
  <c r="I298" i="57"/>
  <c r="G298" i="57"/>
  <c r="E298" i="57"/>
  <c r="C298" i="57"/>
  <c r="B298" i="57"/>
  <c r="U297" i="57"/>
  <c r="S297" i="57"/>
  <c r="Q297" i="57"/>
  <c r="O297" i="57"/>
  <c r="M297" i="57"/>
  <c r="K297" i="57"/>
  <c r="I297" i="57"/>
  <c r="G297" i="57"/>
  <c r="E297" i="57"/>
  <c r="C297" i="57"/>
  <c r="B297" i="57"/>
  <c r="U296" i="57"/>
  <c r="S296" i="57"/>
  <c r="Q296" i="57"/>
  <c r="O296" i="57"/>
  <c r="M296" i="57"/>
  <c r="K296" i="57"/>
  <c r="I296" i="57"/>
  <c r="G296" i="57"/>
  <c r="E296" i="57"/>
  <c r="C296" i="57"/>
  <c r="B296" i="57"/>
  <c r="U295" i="57"/>
  <c r="S295" i="57"/>
  <c r="Q295" i="57"/>
  <c r="O295" i="57"/>
  <c r="M295" i="57"/>
  <c r="K295" i="57"/>
  <c r="I295" i="57"/>
  <c r="G295" i="57"/>
  <c r="E295" i="57"/>
  <c r="C295" i="57"/>
  <c r="B295" i="57"/>
  <c r="U294" i="57"/>
  <c r="T294" i="57"/>
  <c r="S294" i="57"/>
  <c r="R294" i="57"/>
  <c r="Q294" i="57"/>
  <c r="P294" i="57"/>
  <c r="O294" i="57"/>
  <c r="N294" i="57"/>
  <c r="M294" i="57"/>
  <c r="L294" i="57"/>
  <c r="K294" i="57"/>
  <c r="J294" i="57"/>
  <c r="I294" i="57"/>
  <c r="H294" i="57"/>
  <c r="G294" i="57"/>
  <c r="F294" i="57"/>
  <c r="E294" i="57"/>
  <c r="D294" i="57"/>
  <c r="C294" i="57"/>
  <c r="B294" i="57"/>
  <c r="U293" i="57"/>
  <c r="S293" i="57"/>
  <c r="Q293" i="57"/>
  <c r="O293" i="57"/>
  <c r="M293" i="57"/>
  <c r="K293" i="57"/>
  <c r="I293" i="57"/>
  <c r="G293" i="57"/>
  <c r="E293" i="57"/>
  <c r="C293" i="57"/>
  <c r="B293" i="57"/>
  <c r="U292" i="57"/>
  <c r="S292" i="57"/>
  <c r="Q292" i="57"/>
  <c r="O292" i="57"/>
  <c r="M292" i="57"/>
  <c r="K292" i="57"/>
  <c r="I292" i="57"/>
  <c r="G292" i="57"/>
  <c r="E292" i="57"/>
  <c r="C292" i="57"/>
  <c r="B292" i="57"/>
  <c r="V290" i="57"/>
  <c r="T290" i="57"/>
  <c r="R290" i="57"/>
  <c r="P290" i="57"/>
  <c r="N290" i="57"/>
  <c r="L290" i="57"/>
  <c r="J290" i="57"/>
  <c r="H290" i="57"/>
  <c r="F290" i="57"/>
  <c r="D290" i="57"/>
  <c r="C290" i="57"/>
  <c r="B290" i="57"/>
  <c r="C289" i="57"/>
  <c r="B289" i="57"/>
  <c r="T288" i="57"/>
  <c r="R288" i="57"/>
  <c r="P288" i="57"/>
  <c r="N288" i="57"/>
  <c r="L288" i="57"/>
  <c r="J288" i="57"/>
  <c r="H288" i="57"/>
  <c r="F288" i="57"/>
  <c r="D288" i="57"/>
  <c r="C288" i="57"/>
  <c r="T287" i="57"/>
  <c r="R287" i="57"/>
  <c r="P287" i="57"/>
  <c r="N287" i="57"/>
  <c r="L287" i="57"/>
  <c r="J287" i="57"/>
  <c r="H287" i="57"/>
  <c r="F287" i="57"/>
  <c r="D287" i="57"/>
  <c r="C287" i="57"/>
  <c r="T286" i="57"/>
  <c r="R286" i="57"/>
  <c r="P286" i="57"/>
  <c r="N286" i="57"/>
  <c r="L286" i="57"/>
  <c r="J286" i="57"/>
  <c r="H286" i="57"/>
  <c r="F286" i="57"/>
  <c r="D286" i="57"/>
  <c r="C286" i="57"/>
  <c r="T285" i="57"/>
  <c r="R285" i="57"/>
  <c r="P285" i="57"/>
  <c r="N285" i="57"/>
  <c r="L285" i="57"/>
  <c r="J285" i="57"/>
  <c r="H285" i="57"/>
  <c r="F285" i="57"/>
  <c r="D285" i="57"/>
  <c r="C285" i="57"/>
  <c r="T284" i="57"/>
  <c r="R284" i="57"/>
  <c r="P284" i="57"/>
  <c r="N284" i="57"/>
  <c r="L284" i="57"/>
  <c r="J284" i="57"/>
  <c r="H284" i="57"/>
  <c r="F284" i="57"/>
  <c r="D284" i="57"/>
  <c r="C284" i="57"/>
  <c r="T283" i="57"/>
  <c r="R283" i="57"/>
  <c r="P283" i="57"/>
  <c r="N283" i="57"/>
  <c r="L283" i="57"/>
  <c r="J283" i="57"/>
  <c r="H283" i="57"/>
  <c r="F283" i="57"/>
  <c r="D283" i="57"/>
  <c r="C283" i="57"/>
  <c r="T282" i="57"/>
  <c r="R282" i="57"/>
  <c r="P282" i="57"/>
  <c r="N282" i="57"/>
  <c r="L282" i="57"/>
  <c r="J282" i="57"/>
  <c r="H282" i="57"/>
  <c r="F282" i="57"/>
  <c r="D282" i="57"/>
  <c r="C282" i="57"/>
  <c r="T281" i="57"/>
  <c r="R281" i="57"/>
  <c r="P281" i="57"/>
  <c r="N281" i="57"/>
  <c r="L281" i="57"/>
  <c r="J281" i="57"/>
  <c r="H281" i="57"/>
  <c r="F281" i="57"/>
  <c r="D281" i="57"/>
  <c r="C281" i="57"/>
  <c r="T280" i="57"/>
  <c r="R280" i="57"/>
  <c r="P280" i="57"/>
  <c r="N280" i="57"/>
  <c r="L280" i="57"/>
  <c r="J280" i="57"/>
  <c r="H280" i="57"/>
  <c r="F280" i="57"/>
  <c r="D280" i="57"/>
  <c r="C280" i="57"/>
  <c r="T279" i="57"/>
  <c r="R279" i="57"/>
  <c r="P279" i="57"/>
  <c r="N279" i="57"/>
  <c r="L279" i="57"/>
  <c r="J279" i="57"/>
  <c r="H279" i="57"/>
  <c r="F279" i="57"/>
  <c r="D279" i="57"/>
  <c r="C279" i="57"/>
  <c r="T278" i="57"/>
  <c r="R278" i="57"/>
  <c r="P278" i="57"/>
  <c r="N278" i="57"/>
  <c r="L278" i="57"/>
  <c r="J278" i="57"/>
  <c r="H278" i="57"/>
  <c r="F278" i="57"/>
  <c r="D278" i="57"/>
  <c r="C278" i="57"/>
  <c r="T277" i="57"/>
  <c r="R277" i="57"/>
  <c r="P277" i="57"/>
  <c r="N277" i="57"/>
  <c r="L277" i="57"/>
  <c r="J277" i="57"/>
  <c r="H277" i="57"/>
  <c r="F277" i="57"/>
  <c r="D277" i="57"/>
  <c r="C277" i="57"/>
  <c r="T272" i="57"/>
  <c r="B272" i="57"/>
  <c r="B273" i="57" s="1"/>
  <c r="D271" i="57"/>
  <c r="B271" i="57"/>
  <c r="U269" i="57"/>
  <c r="S269" i="57"/>
  <c r="Q269" i="57"/>
  <c r="O269" i="57"/>
  <c r="M269" i="57"/>
  <c r="K269" i="57"/>
  <c r="I269" i="57"/>
  <c r="G269" i="57"/>
  <c r="E269" i="57"/>
  <c r="C269" i="57"/>
  <c r="B269" i="57"/>
  <c r="U268" i="57"/>
  <c r="S268" i="57"/>
  <c r="Q268" i="57"/>
  <c r="O268" i="57"/>
  <c r="M268" i="57"/>
  <c r="K268" i="57"/>
  <c r="I268" i="57"/>
  <c r="G268" i="57"/>
  <c r="E268" i="57"/>
  <c r="C268" i="57"/>
  <c r="B268" i="57"/>
  <c r="U267" i="57"/>
  <c r="S267" i="57"/>
  <c r="Q267" i="57"/>
  <c r="O267" i="57"/>
  <c r="M267" i="57"/>
  <c r="K267" i="57"/>
  <c r="I267" i="57"/>
  <c r="G267" i="57"/>
  <c r="E267" i="57"/>
  <c r="C267" i="57"/>
  <c r="B267" i="57"/>
  <c r="U266" i="57"/>
  <c r="S266" i="57"/>
  <c r="Q266" i="57"/>
  <c r="O266" i="57"/>
  <c r="M266" i="57"/>
  <c r="K266" i="57"/>
  <c r="I266" i="57"/>
  <c r="G266" i="57"/>
  <c r="E266" i="57"/>
  <c r="C266" i="57"/>
  <c r="B266" i="57"/>
  <c r="U265" i="57"/>
  <c r="S265" i="57"/>
  <c r="Q265" i="57"/>
  <c r="O265" i="57"/>
  <c r="M265" i="57"/>
  <c r="K265" i="57"/>
  <c r="I265" i="57"/>
  <c r="G265" i="57"/>
  <c r="E265" i="57"/>
  <c r="C265" i="57"/>
  <c r="B265" i="57"/>
  <c r="U264" i="57"/>
  <c r="T264" i="57"/>
  <c r="S264" i="57"/>
  <c r="R264" i="57"/>
  <c r="Q264" i="57"/>
  <c r="P264" i="57"/>
  <c r="O264" i="57"/>
  <c r="N264" i="57"/>
  <c r="M264" i="57"/>
  <c r="L264" i="57"/>
  <c r="K264" i="57"/>
  <c r="J264" i="57"/>
  <c r="I264" i="57"/>
  <c r="H264" i="57"/>
  <c r="G264" i="57"/>
  <c r="F264" i="57"/>
  <c r="E264" i="57"/>
  <c r="D264" i="57"/>
  <c r="C264" i="57"/>
  <c r="B264" i="57"/>
  <c r="U263" i="57"/>
  <c r="S263" i="57"/>
  <c r="Q263" i="57"/>
  <c r="O263" i="57"/>
  <c r="M263" i="57"/>
  <c r="K263" i="57"/>
  <c r="I263" i="57"/>
  <c r="G263" i="57"/>
  <c r="E263" i="57"/>
  <c r="C263" i="57"/>
  <c r="B263" i="57"/>
  <c r="U262" i="57"/>
  <c r="S262" i="57"/>
  <c r="Q262" i="57"/>
  <c r="O262" i="57"/>
  <c r="M262" i="57"/>
  <c r="K262" i="57"/>
  <c r="I262" i="57"/>
  <c r="G262" i="57"/>
  <c r="E262" i="57"/>
  <c r="C262" i="57"/>
  <c r="B262" i="57"/>
  <c r="V260" i="57"/>
  <c r="T260" i="57"/>
  <c r="R260" i="57"/>
  <c r="P260" i="57"/>
  <c r="N260" i="57"/>
  <c r="L260" i="57"/>
  <c r="J260" i="57"/>
  <c r="H260" i="57"/>
  <c r="F260" i="57"/>
  <c r="D260" i="57"/>
  <c r="C260" i="57"/>
  <c r="B260" i="57"/>
  <c r="C259" i="57"/>
  <c r="B259" i="57"/>
  <c r="T258" i="57"/>
  <c r="R258" i="57"/>
  <c r="P258" i="57"/>
  <c r="N258" i="57"/>
  <c r="L258" i="57"/>
  <c r="J258" i="57"/>
  <c r="H258" i="57"/>
  <c r="F258" i="57"/>
  <c r="D258" i="57"/>
  <c r="C258" i="57"/>
  <c r="T257" i="57"/>
  <c r="R257" i="57"/>
  <c r="P257" i="57"/>
  <c r="N257" i="57"/>
  <c r="L257" i="57"/>
  <c r="J257" i="57"/>
  <c r="H257" i="57"/>
  <c r="F257" i="57"/>
  <c r="D257" i="57"/>
  <c r="C257" i="57"/>
  <c r="F256" i="57"/>
  <c r="D256" i="57"/>
  <c r="C256" i="57"/>
  <c r="T255" i="57"/>
  <c r="R255" i="57"/>
  <c r="P255" i="57"/>
  <c r="N255" i="57"/>
  <c r="L255" i="57"/>
  <c r="J255" i="57"/>
  <c r="H255" i="57"/>
  <c r="F255" i="57"/>
  <c r="D255" i="57"/>
  <c r="C255" i="57"/>
  <c r="T254" i="57"/>
  <c r="R254" i="57"/>
  <c r="P254" i="57"/>
  <c r="N254" i="57"/>
  <c r="L254" i="57"/>
  <c r="J254" i="57"/>
  <c r="H254" i="57"/>
  <c r="F254" i="57"/>
  <c r="D254" i="57"/>
  <c r="C254" i="57"/>
  <c r="H253" i="57"/>
  <c r="F253" i="57"/>
  <c r="D253" i="57"/>
  <c r="C253" i="57"/>
  <c r="T252" i="57"/>
  <c r="R252" i="57"/>
  <c r="P252" i="57"/>
  <c r="N252" i="57"/>
  <c r="L252" i="57"/>
  <c r="J252" i="57"/>
  <c r="H252" i="57"/>
  <c r="F252" i="57"/>
  <c r="D252" i="57"/>
  <c r="C252" i="57"/>
  <c r="T251" i="57"/>
  <c r="R251" i="57"/>
  <c r="P251" i="57"/>
  <c r="N251" i="57"/>
  <c r="L251" i="57"/>
  <c r="J251" i="57"/>
  <c r="H251" i="57"/>
  <c r="F251" i="57"/>
  <c r="D251" i="57"/>
  <c r="C251" i="57"/>
  <c r="F250" i="57"/>
  <c r="D250" i="57"/>
  <c r="C250" i="57"/>
  <c r="T249" i="57"/>
  <c r="R249" i="57"/>
  <c r="P249" i="57"/>
  <c r="N249" i="57"/>
  <c r="L249" i="57"/>
  <c r="J249" i="57"/>
  <c r="H249" i="57"/>
  <c r="F249" i="57"/>
  <c r="D249" i="57"/>
  <c r="C249" i="57"/>
  <c r="T248" i="57"/>
  <c r="R248" i="57"/>
  <c r="P248" i="57"/>
  <c r="N248" i="57"/>
  <c r="L248" i="57"/>
  <c r="J248" i="57"/>
  <c r="H248" i="57"/>
  <c r="F248" i="57"/>
  <c r="D248" i="57"/>
  <c r="C248" i="57"/>
  <c r="F247" i="57"/>
  <c r="D247" i="57"/>
  <c r="C247" i="57"/>
  <c r="T242" i="57"/>
  <c r="B242" i="57"/>
  <c r="B243" i="57" s="1"/>
  <c r="D241" i="57"/>
  <c r="B241" i="57"/>
  <c r="U239" i="57"/>
  <c r="S239" i="57"/>
  <c r="Q239" i="57"/>
  <c r="O239" i="57"/>
  <c r="M239" i="57"/>
  <c r="K239" i="57"/>
  <c r="I239" i="57"/>
  <c r="G239" i="57"/>
  <c r="E239" i="57"/>
  <c r="C239" i="57"/>
  <c r="B239" i="57"/>
  <c r="U238" i="57"/>
  <c r="S238" i="57"/>
  <c r="Q238" i="57"/>
  <c r="O238" i="57"/>
  <c r="M238" i="57"/>
  <c r="K238" i="57"/>
  <c r="I238" i="57"/>
  <c r="G238" i="57"/>
  <c r="E238" i="57"/>
  <c r="C238" i="57"/>
  <c r="B238" i="57"/>
  <c r="U237" i="57"/>
  <c r="S237" i="57"/>
  <c r="Q237" i="57"/>
  <c r="O237" i="57"/>
  <c r="M237" i="57"/>
  <c r="K237" i="57"/>
  <c r="I237" i="57"/>
  <c r="G237" i="57"/>
  <c r="E237" i="57"/>
  <c r="C237" i="57"/>
  <c r="B237" i="57"/>
  <c r="U236" i="57"/>
  <c r="S236" i="57"/>
  <c r="Q236" i="57"/>
  <c r="O236" i="57"/>
  <c r="M236" i="57"/>
  <c r="K236" i="57"/>
  <c r="I236" i="57"/>
  <c r="G236" i="57"/>
  <c r="E236" i="57"/>
  <c r="C236" i="57"/>
  <c r="B236" i="57"/>
  <c r="U235" i="57"/>
  <c r="S235" i="57"/>
  <c r="Q235" i="57"/>
  <c r="O235" i="57"/>
  <c r="M235" i="57"/>
  <c r="K235" i="57"/>
  <c r="I235" i="57"/>
  <c r="G235" i="57"/>
  <c r="E235" i="57"/>
  <c r="C235" i="57"/>
  <c r="B235" i="57"/>
  <c r="U234" i="57"/>
  <c r="T234" i="57"/>
  <c r="S234" i="57"/>
  <c r="R234" i="57"/>
  <c r="Q234" i="57"/>
  <c r="P234" i="57"/>
  <c r="O234" i="57"/>
  <c r="N234" i="57"/>
  <c r="M234" i="57"/>
  <c r="L234" i="57"/>
  <c r="K234" i="57"/>
  <c r="J234" i="57"/>
  <c r="I234" i="57"/>
  <c r="H234" i="57"/>
  <c r="G234" i="57"/>
  <c r="F234" i="57"/>
  <c r="E234" i="57"/>
  <c r="D234" i="57"/>
  <c r="C234" i="57"/>
  <c r="B234" i="57"/>
  <c r="U233" i="57"/>
  <c r="S233" i="57"/>
  <c r="Q233" i="57"/>
  <c r="O233" i="57"/>
  <c r="M233" i="57"/>
  <c r="K233" i="57"/>
  <c r="I233" i="57"/>
  <c r="G233" i="57"/>
  <c r="E233" i="57"/>
  <c r="C233" i="57"/>
  <c r="B233" i="57"/>
  <c r="U232" i="57"/>
  <c r="S232" i="57"/>
  <c r="Q232" i="57"/>
  <c r="O232" i="57"/>
  <c r="M232" i="57"/>
  <c r="K232" i="57"/>
  <c r="I232" i="57"/>
  <c r="G232" i="57"/>
  <c r="E232" i="57"/>
  <c r="C232" i="57"/>
  <c r="B232" i="57"/>
  <c r="V230" i="57"/>
  <c r="T230" i="57"/>
  <c r="R230" i="57"/>
  <c r="P230" i="57"/>
  <c r="N230" i="57"/>
  <c r="L230" i="57"/>
  <c r="J230" i="57"/>
  <c r="H230" i="57"/>
  <c r="F230" i="57"/>
  <c r="D230" i="57"/>
  <c r="C230" i="57"/>
  <c r="B230" i="57"/>
  <c r="D229" i="57"/>
  <c r="C229" i="57"/>
  <c r="B229" i="57"/>
  <c r="T228" i="57"/>
  <c r="R228" i="57"/>
  <c r="P228" i="57"/>
  <c r="N228" i="57"/>
  <c r="L228" i="57"/>
  <c r="J228" i="57"/>
  <c r="H228" i="57"/>
  <c r="F228" i="57"/>
  <c r="D228" i="57"/>
  <c r="C228" i="57"/>
  <c r="T227" i="57"/>
  <c r="R227" i="57"/>
  <c r="P227" i="57"/>
  <c r="N227" i="57"/>
  <c r="L227" i="57"/>
  <c r="J227" i="57"/>
  <c r="H227" i="57"/>
  <c r="F227" i="57"/>
  <c r="D227" i="57"/>
  <c r="C227" i="57"/>
  <c r="F226" i="57"/>
  <c r="D226" i="57"/>
  <c r="C226" i="57"/>
  <c r="T225" i="57"/>
  <c r="R225" i="57"/>
  <c r="P225" i="57"/>
  <c r="N225" i="57"/>
  <c r="L225" i="57"/>
  <c r="J225" i="57"/>
  <c r="H225" i="57"/>
  <c r="F225" i="57"/>
  <c r="D225" i="57"/>
  <c r="C225" i="57"/>
  <c r="T224" i="57"/>
  <c r="R224" i="57"/>
  <c r="P224" i="57"/>
  <c r="N224" i="57"/>
  <c r="L224" i="57"/>
  <c r="J224" i="57"/>
  <c r="H224" i="57"/>
  <c r="F224" i="57"/>
  <c r="D224" i="57"/>
  <c r="C224" i="57"/>
  <c r="F223" i="57"/>
  <c r="D223" i="57"/>
  <c r="C223" i="57"/>
  <c r="T222" i="57"/>
  <c r="R222" i="57"/>
  <c r="P222" i="57"/>
  <c r="N222" i="57"/>
  <c r="L222" i="57"/>
  <c r="J222" i="57"/>
  <c r="H222" i="57"/>
  <c r="F222" i="57"/>
  <c r="D222" i="57"/>
  <c r="C222" i="57"/>
  <c r="T221" i="57"/>
  <c r="R221" i="57"/>
  <c r="P221" i="57"/>
  <c r="N221" i="57"/>
  <c r="L221" i="57"/>
  <c r="J221" i="57"/>
  <c r="H221" i="57"/>
  <c r="F221" i="57"/>
  <c r="D221" i="57"/>
  <c r="C221" i="57"/>
  <c r="F220" i="57"/>
  <c r="D220" i="57"/>
  <c r="C220" i="57"/>
  <c r="T219" i="57"/>
  <c r="R219" i="57"/>
  <c r="P219" i="57"/>
  <c r="N219" i="57"/>
  <c r="L219" i="57"/>
  <c r="J219" i="57"/>
  <c r="H219" i="57"/>
  <c r="F219" i="57"/>
  <c r="D219" i="57"/>
  <c r="C219" i="57"/>
  <c r="T218" i="57"/>
  <c r="R218" i="57"/>
  <c r="P218" i="57"/>
  <c r="N218" i="57"/>
  <c r="L218" i="57"/>
  <c r="J218" i="57"/>
  <c r="H218" i="57"/>
  <c r="F218" i="57"/>
  <c r="D218" i="57"/>
  <c r="C218" i="57"/>
  <c r="F217" i="57"/>
  <c r="D217" i="57"/>
  <c r="C217" i="57"/>
  <c r="T212" i="57"/>
  <c r="B212" i="57"/>
  <c r="B213" i="57"/>
  <c r="D211" i="57"/>
  <c r="B211" i="57"/>
  <c r="U209" i="57"/>
  <c r="S209" i="57"/>
  <c r="Q209" i="57"/>
  <c r="O209" i="57"/>
  <c r="M209" i="57"/>
  <c r="K209" i="57"/>
  <c r="I209" i="57"/>
  <c r="G209" i="57"/>
  <c r="E209" i="57"/>
  <c r="C209" i="57"/>
  <c r="B209" i="57"/>
  <c r="U208" i="57"/>
  <c r="S208" i="57"/>
  <c r="Q208" i="57"/>
  <c r="O208" i="57"/>
  <c r="M208" i="57"/>
  <c r="K208" i="57"/>
  <c r="I208" i="57"/>
  <c r="G208" i="57"/>
  <c r="E208" i="57"/>
  <c r="C208" i="57"/>
  <c r="B208" i="57"/>
  <c r="U207" i="57"/>
  <c r="S207" i="57"/>
  <c r="Q207" i="57"/>
  <c r="O207" i="57"/>
  <c r="M207" i="57"/>
  <c r="K207" i="57"/>
  <c r="I207" i="57"/>
  <c r="G207" i="57"/>
  <c r="E207" i="57"/>
  <c r="C207" i="57"/>
  <c r="B207" i="57"/>
  <c r="U206" i="57"/>
  <c r="S206" i="57"/>
  <c r="Q206" i="57"/>
  <c r="O206" i="57"/>
  <c r="M206" i="57"/>
  <c r="K206" i="57"/>
  <c r="I206" i="57"/>
  <c r="G206" i="57"/>
  <c r="E206" i="57"/>
  <c r="C206" i="57"/>
  <c r="B206" i="57"/>
  <c r="U205" i="57"/>
  <c r="S205" i="57"/>
  <c r="Q205" i="57"/>
  <c r="O205" i="57"/>
  <c r="M205" i="57"/>
  <c r="K205" i="57"/>
  <c r="I205" i="57"/>
  <c r="G205" i="57"/>
  <c r="E205" i="57"/>
  <c r="C205" i="57"/>
  <c r="B205" i="57"/>
  <c r="U204" i="57"/>
  <c r="T204" i="57"/>
  <c r="S204" i="57"/>
  <c r="R204" i="57"/>
  <c r="Q204" i="57"/>
  <c r="P204" i="57"/>
  <c r="O204" i="57"/>
  <c r="N204" i="57"/>
  <c r="M204" i="57"/>
  <c r="L204" i="57"/>
  <c r="K204" i="57"/>
  <c r="J204" i="57"/>
  <c r="I204" i="57"/>
  <c r="H204" i="57"/>
  <c r="G204" i="57"/>
  <c r="F204" i="57"/>
  <c r="E204" i="57"/>
  <c r="D204" i="57"/>
  <c r="C204" i="57"/>
  <c r="B204" i="57"/>
  <c r="U203" i="57"/>
  <c r="S203" i="57"/>
  <c r="Q203" i="57"/>
  <c r="O203" i="57"/>
  <c r="M203" i="57"/>
  <c r="K203" i="57"/>
  <c r="I203" i="57"/>
  <c r="G203" i="57"/>
  <c r="E203" i="57"/>
  <c r="C203" i="57"/>
  <c r="B203" i="57"/>
  <c r="U202" i="57"/>
  <c r="S202" i="57"/>
  <c r="Q202" i="57"/>
  <c r="O202" i="57"/>
  <c r="M202" i="57"/>
  <c r="K202" i="57"/>
  <c r="I202" i="57"/>
  <c r="G202" i="57"/>
  <c r="E202" i="57"/>
  <c r="C202" i="57"/>
  <c r="B202" i="57"/>
  <c r="V200" i="57"/>
  <c r="T200" i="57"/>
  <c r="R200" i="57"/>
  <c r="P200" i="57"/>
  <c r="N200" i="57"/>
  <c r="L200" i="57"/>
  <c r="J200" i="57"/>
  <c r="H200" i="57"/>
  <c r="F200" i="57"/>
  <c r="D200" i="57"/>
  <c r="C200" i="57"/>
  <c r="B200" i="57"/>
  <c r="C199" i="57"/>
  <c r="B199" i="57"/>
  <c r="T198" i="57"/>
  <c r="R198" i="57"/>
  <c r="P198" i="57"/>
  <c r="N198" i="57"/>
  <c r="L198" i="57"/>
  <c r="J198" i="57"/>
  <c r="H198" i="57"/>
  <c r="F198" i="57"/>
  <c r="D198" i="57"/>
  <c r="C198" i="57"/>
  <c r="T197" i="57"/>
  <c r="R197" i="57"/>
  <c r="P197" i="57"/>
  <c r="N197" i="57"/>
  <c r="L197" i="57"/>
  <c r="J197" i="57"/>
  <c r="H197" i="57"/>
  <c r="F197" i="57"/>
  <c r="D197" i="57"/>
  <c r="C197" i="57"/>
  <c r="F196" i="57"/>
  <c r="D196" i="57"/>
  <c r="C196" i="57"/>
  <c r="T195" i="57"/>
  <c r="R195" i="57"/>
  <c r="P195" i="57"/>
  <c r="N195" i="57"/>
  <c r="L195" i="57"/>
  <c r="J195" i="57"/>
  <c r="H195" i="57"/>
  <c r="F195" i="57"/>
  <c r="D195" i="57"/>
  <c r="C195" i="57"/>
  <c r="T194" i="57"/>
  <c r="R194" i="57"/>
  <c r="P194" i="57"/>
  <c r="N194" i="57"/>
  <c r="L194" i="57"/>
  <c r="J194" i="57"/>
  <c r="H194" i="57"/>
  <c r="F194" i="57"/>
  <c r="D194" i="57"/>
  <c r="C194" i="57"/>
  <c r="F193" i="57"/>
  <c r="D193" i="57"/>
  <c r="C193" i="57"/>
  <c r="V192" i="57"/>
  <c r="T192" i="57"/>
  <c r="R192" i="57"/>
  <c r="P192" i="57"/>
  <c r="N192" i="57"/>
  <c r="L192" i="57"/>
  <c r="J192" i="57"/>
  <c r="H192" i="57"/>
  <c r="F192" i="57"/>
  <c r="D192" i="57"/>
  <c r="C192" i="57"/>
  <c r="T191" i="57"/>
  <c r="R191" i="57"/>
  <c r="P191" i="57"/>
  <c r="N191" i="57"/>
  <c r="L191" i="57"/>
  <c r="J191" i="57"/>
  <c r="H191" i="57"/>
  <c r="F191" i="57"/>
  <c r="D191" i="57"/>
  <c r="C191" i="57"/>
  <c r="F190" i="57"/>
  <c r="D190" i="57"/>
  <c r="C190" i="57"/>
  <c r="T189" i="57"/>
  <c r="R189" i="57"/>
  <c r="P189" i="57"/>
  <c r="N189" i="57"/>
  <c r="L189" i="57"/>
  <c r="J189" i="57"/>
  <c r="H189" i="57"/>
  <c r="F189" i="57"/>
  <c r="D189" i="57"/>
  <c r="C189" i="57"/>
  <c r="T188" i="57"/>
  <c r="R188" i="57"/>
  <c r="P188" i="57"/>
  <c r="N188" i="57"/>
  <c r="L188" i="57"/>
  <c r="J188" i="57"/>
  <c r="H188" i="57"/>
  <c r="F188" i="57"/>
  <c r="D188" i="57"/>
  <c r="C188" i="57"/>
  <c r="H187" i="57"/>
  <c r="F187" i="57"/>
  <c r="D187" i="57"/>
  <c r="C187" i="57"/>
  <c r="T182" i="57"/>
  <c r="B182" i="57"/>
  <c r="B183" i="57" s="1"/>
  <c r="D181" i="57"/>
  <c r="B181" i="57"/>
  <c r="U179" i="57"/>
  <c r="S179" i="57"/>
  <c r="Q179" i="57"/>
  <c r="O179" i="57"/>
  <c r="M179" i="57"/>
  <c r="K179" i="57"/>
  <c r="I179" i="57"/>
  <c r="G179" i="57"/>
  <c r="E179" i="57"/>
  <c r="C179" i="57"/>
  <c r="B179" i="57"/>
  <c r="U178" i="57"/>
  <c r="S178" i="57"/>
  <c r="Q178" i="57"/>
  <c r="O178" i="57"/>
  <c r="M178" i="57"/>
  <c r="K178" i="57"/>
  <c r="I178" i="57"/>
  <c r="G178" i="57"/>
  <c r="E178" i="57"/>
  <c r="C178" i="57"/>
  <c r="B178" i="57"/>
  <c r="U177" i="57"/>
  <c r="S177" i="57"/>
  <c r="Q177" i="57"/>
  <c r="O177" i="57"/>
  <c r="M177" i="57"/>
  <c r="K177" i="57"/>
  <c r="I177" i="57"/>
  <c r="G177" i="57"/>
  <c r="E177" i="57"/>
  <c r="C177" i="57"/>
  <c r="B177" i="57"/>
  <c r="U176" i="57"/>
  <c r="S176" i="57"/>
  <c r="Q176" i="57"/>
  <c r="O176" i="57"/>
  <c r="M176" i="57"/>
  <c r="K176" i="57"/>
  <c r="I176" i="57"/>
  <c r="G176" i="57"/>
  <c r="E176" i="57"/>
  <c r="C176" i="57"/>
  <c r="B176" i="57"/>
  <c r="U175" i="57"/>
  <c r="S175" i="57"/>
  <c r="Q175" i="57"/>
  <c r="O175" i="57"/>
  <c r="M175" i="57"/>
  <c r="K175" i="57"/>
  <c r="I175" i="57"/>
  <c r="G175" i="57"/>
  <c r="E175" i="57"/>
  <c r="C175" i="57"/>
  <c r="B175" i="57"/>
  <c r="U174" i="57"/>
  <c r="T174" i="57"/>
  <c r="S174" i="57"/>
  <c r="R174" i="57"/>
  <c r="Q174" i="57"/>
  <c r="P174" i="57"/>
  <c r="O174" i="57"/>
  <c r="N174" i="57"/>
  <c r="M174" i="57"/>
  <c r="L174" i="57"/>
  <c r="K174" i="57"/>
  <c r="J174" i="57"/>
  <c r="I174" i="57"/>
  <c r="H174" i="57"/>
  <c r="G174" i="57"/>
  <c r="F174" i="57"/>
  <c r="E174" i="57"/>
  <c r="D174" i="57"/>
  <c r="C174" i="57"/>
  <c r="B174" i="57"/>
  <c r="U173" i="57"/>
  <c r="S173" i="57"/>
  <c r="Q173" i="57"/>
  <c r="O173" i="57"/>
  <c r="M173" i="57"/>
  <c r="K173" i="57"/>
  <c r="I173" i="57"/>
  <c r="G173" i="57"/>
  <c r="E173" i="57"/>
  <c r="C173" i="57"/>
  <c r="B173" i="57"/>
  <c r="U172" i="57"/>
  <c r="S172" i="57"/>
  <c r="Q172" i="57"/>
  <c r="O172" i="57"/>
  <c r="M172" i="57"/>
  <c r="K172" i="57"/>
  <c r="I172" i="57"/>
  <c r="G172" i="57"/>
  <c r="E172" i="57"/>
  <c r="C172" i="57"/>
  <c r="B172" i="57"/>
  <c r="V170" i="57"/>
  <c r="T170" i="57"/>
  <c r="R170" i="57"/>
  <c r="P170" i="57"/>
  <c r="N170" i="57"/>
  <c r="L170" i="57"/>
  <c r="J170" i="57"/>
  <c r="H170" i="57"/>
  <c r="F170" i="57"/>
  <c r="D170" i="57"/>
  <c r="C170" i="57"/>
  <c r="B170" i="57"/>
  <c r="C169" i="57"/>
  <c r="B169" i="57"/>
  <c r="T168" i="57"/>
  <c r="R168" i="57"/>
  <c r="P168" i="57"/>
  <c r="N168" i="57"/>
  <c r="L168" i="57"/>
  <c r="J168" i="57"/>
  <c r="H168" i="57"/>
  <c r="F168" i="57"/>
  <c r="D168" i="57"/>
  <c r="C168" i="57"/>
  <c r="T167" i="57"/>
  <c r="R167" i="57"/>
  <c r="P167" i="57"/>
  <c r="N167" i="57"/>
  <c r="L167" i="57"/>
  <c r="J167" i="57"/>
  <c r="H167" i="57"/>
  <c r="F167" i="57"/>
  <c r="D167" i="57"/>
  <c r="C167" i="57"/>
  <c r="T166" i="57"/>
  <c r="R166" i="57"/>
  <c r="P166" i="57"/>
  <c r="N166" i="57"/>
  <c r="L166" i="57"/>
  <c r="J166" i="57"/>
  <c r="H166" i="57"/>
  <c r="F166" i="57"/>
  <c r="D166" i="57"/>
  <c r="C166" i="57"/>
  <c r="T165" i="57"/>
  <c r="R165" i="57"/>
  <c r="P165" i="57"/>
  <c r="N165" i="57"/>
  <c r="L165" i="57"/>
  <c r="J165" i="57"/>
  <c r="H165" i="57"/>
  <c r="F165" i="57"/>
  <c r="D165" i="57"/>
  <c r="C165" i="57"/>
  <c r="T164" i="57"/>
  <c r="R164" i="57"/>
  <c r="P164" i="57"/>
  <c r="N164" i="57"/>
  <c r="L164" i="57"/>
  <c r="J164" i="57"/>
  <c r="H164" i="57"/>
  <c r="F164" i="57"/>
  <c r="D164" i="57"/>
  <c r="C164" i="57"/>
  <c r="F163" i="57"/>
  <c r="D163" i="57"/>
  <c r="C163" i="57"/>
  <c r="T162" i="57"/>
  <c r="R162" i="57"/>
  <c r="P162" i="57"/>
  <c r="N162" i="57"/>
  <c r="L162" i="57"/>
  <c r="J162" i="57"/>
  <c r="H162" i="57"/>
  <c r="F162" i="57"/>
  <c r="D162" i="57"/>
  <c r="C162" i="57"/>
  <c r="V161" i="57"/>
  <c r="T161" i="57"/>
  <c r="R161" i="57"/>
  <c r="P161" i="57"/>
  <c r="N161" i="57"/>
  <c r="L161" i="57"/>
  <c r="J161" i="57"/>
  <c r="H161" i="57"/>
  <c r="F161" i="57"/>
  <c r="D161" i="57"/>
  <c r="C161" i="57"/>
  <c r="T160" i="57"/>
  <c r="R160" i="57"/>
  <c r="H160" i="57"/>
  <c r="F160" i="57"/>
  <c r="D160" i="57"/>
  <c r="C160" i="57"/>
  <c r="T159" i="57"/>
  <c r="R159" i="57"/>
  <c r="P159" i="57"/>
  <c r="N159" i="57"/>
  <c r="L159" i="57"/>
  <c r="J159" i="57"/>
  <c r="H159" i="57"/>
  <c r="F159" i="57"/>
  <c r="D159" i="57"/>
  <c r="C159" i="57"/>
  <c r="T158" i="57"/>
  <c r="R158" i="57"/>
  <c r="P158" i="57"/>
  <c r="N158" i="57"/>
  <c r="L158" i="57"/>
  <c r="J158" i="57"/>
  <c r="H158" i="57"/>
  <c r="F158" i="57"/>
  <c r="D158" i="57"/>
  <c r="C158" i="57"/>
  <c r="T157" i="57"/>
  <c r="R157" i="57"/>
  <c r="P157" i="57"/>
  <c r="N157" i="57"/>
  <c r="L157" i="57"/>
  <c r="J157" i="57"/>
  <c r="H157" i="57"/>
  <c r="F157" i="57"/>
  <c r="D157" i="57"/>
  <c r="C157" i="57"/>
  <c r="T152" i="57"/>
  <c r="B152" i="57"/>
  <c r="B153" i="57"/>
  <c r="D151" i="57"/>
  <c r="B151" i="57"/>
  <c r="U149" i="57"/>
  <c r="S149" i="57"/>
  <c r="Q149" i="57"/>
  <c r="O149" i="57"/>
  <c r="M149" i="57"/>
  <c r="K149" i="57"/>
  <c r="I149" i="57"/>
  <c r="G149" i="57"/>
  <c r="E149" i="57"/>
  <c r="C149" i="57"/>
  <c r="B149" i="57"/>
  <c r="U148" i="57"/>
  <c r="S148" i="57"/>
  <c r="Q148" i="57"/>
  <c r="O148" i="57"/>
  <c r="M148" i="57"/>
  <c r="K148" i="57"/>
  <c r="I148" i="57"/>
  <c r="G148" i="57"/>
  <c r="E148" i="57"/>
  <c r="C148" i="57"/>
  <c r="B148" i="57"/>
  <c r="U147" i="57"/>
  <c r="S147" i="57"/>
  <c r="Q147" i="57"/>
  <c r="O147" i="57"/>
  <c r="M147" i="57"/>
  <c r="K147" i="57"/>
  <c r="I147" i="57"/>
  <c r="G147" i="57"/>
  <c r="E147" i="57"/>
  <c r="C147" i="57"/>
  <c r="B147" i="57"/>
  <c r="U146" i="57"/>
  <c r="S146" i="57"/>
  <c r="Q146" i="57"/>
  <c r="O146" i="57"/>
  <c r="M146" i="57"/>
  <c r="K146" i="57"/>
  <c r="I146" i="57"/>
  <c r="G146" i="57"/>
  <c r="E146" i="57"/>
  <c r="C146" i="57"/>
  <c r="B146" i="57"/>
  <c r="U145" i="57"/>
  <c r="S145" i="57"/>
  <c r="Q145" i="57"/>
  <c r="O145" i="57"/>
  <c r="M145" i="57"/>
  <c r="K145" i="57"/>
  <c r="I145" i="57"/>
  <c r="G145" i="57"/>
  <c r="E145" i="57"/>
  <c r="C145" i="57"/>
  <c r="B145" i="57"/>
  <c r="U144" i="57"/>
  <c r="T144" i="57"/>
  <c r="S144" i="57"/>
  <c r="R144" i="57"/>
  <c r="Q144" i="57"/>
  <c r="P144" i="57"/>
  <c r="O144" i="57"/>
  <c r="N144" i="57"/>
  <c r="M144" i="57"/>
  <c r="L144" i="57"/>
  <c r="K144" i="57"/>
  <c r="J144" i="57"/>
  <c r="I144" i="57"/>
  <c r="H144" i="57"/>
  <c r="G144" i="57"/>
  <c r="F144" i="57"/>
  <c r="E144" i="57"/>
  <c r="D144" i="57"/>
  <c r="C144" i="57"/>
  <c r="B144" i="57"/>
  <c r="U143" i="57"/>
  <c r="S143" i="57"/>
  <c r="Q143" i="57"/>
  <c r="O143" i="57"/>
  <c r="M143" i="57"/>
  <c r="K143" i="57"/>
  <c r="I143" i="57"/>
  <c r="G143" i="57"/>
  <c r="E143" i="57"/>
  <c r="C143" i="57"/>
  <c r="B143" i="57"/>
  <c r="U142" i="57"/>
  <c r="S142" i="57"/>
  <c r="Q142" i="57"/>
  <c r="O142" i="57"/>
  <c r="M142" i="57"/>
  <c r="K142" i="57"/>
  <c r="I142" i="57"/>
  <c r="G142" i="57"/>
  <c r="E142" i="57"/>
  <c r="C142" i="57"/>
  <c r="B142" i="57"/>
  <c r="V140" i="57"/>
  <c r="T140" i="57"/>
  <c r="R140" i="57"/>
  <c r="P140" i="57"/>
  <c r="N140" i="57"/>
  <c r="L140" i="57"/>
  <c r="J140" i="57"/>
  <c r="H140" i="57"/>
  <c r="F140" i="57"/>
  <c r="D140" i="57"/>
  <c r="C140" i="57"/>
  <c r="B140" i="57"/>
  <c r="C139" i="57"/>
  <c r="B139" i="57"/>
  <c r="T138" i="57"/>
  <c r="R138" i="57"/>
  <c r="P138" i="57"/>
  <c r="N138" i="57"/>
  <c r="L138" i="57"/>
  <c r="J138" i="57"/>
  <c r="H138" i="57"/>
  <c r="F138" i="57"/>
  <c r="D138" i="57"/>
  <c r="C138" i="57"/>
  <c r="T137" i="57"/>
  <c r="R137" i="57"/>
  <c r="P137" i="57"/>
  <c r="N137" i="57"/>
  <c r="L137" i="57"/>
  <c r="J137" i="57"/>
  <c r="H137" i="57"/>
  <c r="F137" i="57"/>
  <c r="D137" i="57"/>
  <c r="C137" i="57"/>
  <c r="H136" i="57"/>
  <c r="F136" i="57"/>
  <c r="D136" i="57"/>
  <c r="C136" i="57"/>
  <c r="V135" i="57"/>
  <c r="T135" i="57"/>
  <c r="R135" i="57"/>
  <c r="P135" i="57"/>
  <c r="N135" i="57"/>
  <c r="L135" i="57"/>
  <c r="J135" i="57"/>
  <c r="H135" i="57"/>
  <c r="F135" i="57"/>
  <c r="D135" i="57"/>
  <c r="C135" i="57"/>
  <c r="T134" i="57"/>
  <c r="R134" i="57"/>
  <c r="P134" i="57"/>
  <c r="N134" i="57"/>
  <c r="L134" i="57"/>
  <c r="J134" i="57"/>
  <c r="H134" i="57"/>
  <c r="F134" i="57"/>
  <c r="D134" i="57"/>
  <c r="C134" i="57"/>
  <c r="F133" i="57"/>
  <c r="D133" i="57"/>
  <c r="C133" i="57"/>
  <c r="T132" i="57"/>
  <c r="R132" i="57"/>
  <c r="P132" i="57"/>
  <c r="N132" i="57"/>
  <c r="L132" i="57"/>
  <c r="J132" i="57"/>
  <c r="H132" i="57"/>
  <c r="F132" i="57"/>
  <c r="D132" i="57"/>
  <c r="C132" i="57"/>
  <c r="T131" i="57"/>
  <c r="R131" i="57"/>
  <c r="P131" i="57"/>
  <c r="N131" i="57"/>
  <c r="L131" i="57"/>
  <c r="J131" i="57"/>
  <c r="H131" i="57"/>
  <c r="F131" i="57"/>
  <c r="D131" i="57"/>
  <c r="C131" i="57"/>
  <c r="F130" i="57"/>
  <c r="D130" i="57"/>
  <c r="C130" i="57"/>
  <c r="T129" i="57"/>
  <c r="R129" i="57"/>
  <c r="P129" i="57"/>
  <c r="N129" i="57"/>
  <c r="L129" i="57"/>
  <c r="J129" i="57"/>
  <c r="H129" i="57"/>
  <c r="F129" i="57"/>
  <c r="D129" i="57"/>
  <c r="C129" i="57"/>
  <c r="T128" i="57"/>
  <c r="R128" i="57"/>
  <c r="P128" i="57"/>
  <c r="N128" i="57"/>
  <c r="L128" i="57"/>
  <c r="J128" i="57"/>
  <c r="H128" i="57"/>
  <c r="F128" i="57"/>
  <c r="D128" i="57"/>
  <c r="C128" i="57"/>
  <c r="F127" i="57"/>
  <c r="D127" i="57"/>
  <c r="C127" i="57"/>
  <c r="T122" i="57"/>
  <c r="B122" i="57"/>
  <c r="B123" i="57"/>
  <c r="D121" i="57"/>
  <c r="B121" i="57"/>
  <c r="U119" i="57"/>
  <c r="S119" i="57"/>
  <c r="Q119" i="57"/>
  <c r="O119" i="57"/>
  <c r="M119" i="57"/>
  <c r="K119" i="57"/>
  <c r="I119" i="57"/>
  <c r="G119" i="57"/>
  <c r="E119" i="57"/>
  <c r="C119" i="57"/>
  <c r="B119" i="57"/>
  <c r="U118" i="57"/>
  <c r="S118" i="57"/>
  <c r="Q118" i="57"/>
  <c r="O118" i="57"/>
  <c r="M118" i="57"/>
  <c r="K118" i="57"/>
  <c r="I118" i="57"/>
  <c r="G118" i="57"/>
  <c r="E118" i="57"/>
  <c r="C118" i="57"/>
  <c r="B118" i="57"/>
  <c r="U117" i="57"/>
  <c r="S117" i="57"/>
  <c r="Q117" i="57"/>
  <c r="O117" i="57"/>
  <c r="M117" i="57"/>
  <c r="K117" i="57"/>
  <c r="I117" i="57"/>
  <c r="G117" i="57"/>
  <c r="E117" i="57"/>
  <c r="C117" i="57"/>
  <c r="B117" i="57"/>
  <c r="U116" i="57"/>
  <c r="S116" i="57"/>
  <c r="Q116" i="57"/>
  <c r="O116" i="57"/>
  <c r="M116" i="57"/>
  <c r="K116" i="57"/>
  <c r="I116" i="57"/>
  <c r="G116" i="57"/>
  <c r="E116" i="57"/>
  <c r="C116" i="57"/>
  <c r="B116" i="57"/>
  <c r="U115" i="57"/>
  <c r="S115" i="57"/>
  <c r="Q115" i="57"/>
  <c r="O115" i="57"/>
  <c r="M115" i="57"/>
  <c r="K115" i="57"/>
  <c r="I115" i="57"/>
  <c r="G115" i="57"/>
  <c r="E115" i="57"/>
  <c r="C115" i="57"/>
  <c r="B115" i="57"/>
  <c r="U114" i="57"/>
  <c r="T114" i="57"/>
  <c r="S114" i="57"/>
  <c r="R114" i="57"/>
  <c r="Q114" i="57"/>
  <c r="P114" i="57"/>
  <c r="O114" i="57"/>
  <c r="N114" i="57"/>
  <c r="M114" i="57"/>
  <c r="L114" i="57"/>
  <c r="K114" i="57"/>
  <c r="J114" i="57"/>
  <c r="I114" i="57"/>
  <c r="H114" i="57"/>
  <c r="G114" i="57"/>
  <c r="F114" i="57"/>
  <c r="E114" i="57"/>
  <c r="D114" i="57"/>
  <c r="C114" i="57"/>
  <c r="B114" i="57"/>
  <c r="U113" i="57"/>
  <c r="S113" i="57"/>
  <c r="Q113" i="57"/>
  <c r="O113" i="57"/>
  <c r="M113" i="57"/>
  <c r="K113" i="57"/>
  <c r="I113" i="57"/>
  <c r="G113" i="57"/>
  <c r="E113" i="57"/>
  <c r="C113" i="57"/>
  <c r="B113" i="57"/>
  <c r="U112" i="57"/>
  <c r="S112" i="57"/>
  <c r="Q112" i="57"/>
  <c r="O112" i="57"/>
  <c r="M112" i="57"/>
  <c r="K112" i="57"/>
  <c r="I112" i="57"/>
  <c r="G112" i="57"/>
  <c r="E112" i="57"/>
  <c r="C112" i="57"/>
  <c r="B112" i="57"/>
  <c r="V110" i="57"/>
  <c r="T110" i="57"/>
  <c r="R110" i="57"/>
  <c r="P110" i="57"/>
  <c r="N110" i="57"/>
  <c r="L110" i="57"/>
  <c r="J110" i="57"/>
  <c r="H110" i="57"/>
  <c r="F110" i="57"/>
  <c r="D110" i="57"/>
  <c r="C110" i="57"/>
  <c r="B110" i="57"/>
  <c r="C109" i="57"/>
  <c r="B109" i="57"/>
  <c r="T108" i="57"/>
  <c r="R108" i="57"/>
  <c r="P108" i="57"/>
  <c r="N108" i="57"/>
  <c r="L108" i="57"/>
  <c r="J108" i="57"/>
  <c r="H108" i="57"/>
  <c r="F108" i="57"/>
  <c r="D108" i="57"/>
  <c r="C108" i="57"/>
  <c r="T107" i="57"/>
  <c r="R107" i="57"/>
  <c r="P107" i="57"/>
  <c r="N107" i="57"/>
  <c r="L107" i="57"/>
  <c r="J107" i="57"/>
  <c r="H107" i="57"/>
  <c r="F107" i="57"/>
  <c r="D107" i="57"/>
  <c r="C107" i="57"/>
  <c r="F106" i="57"/>
  <c r="D106" i="57"/>
  <c r="C106" i="57"/>
  <c r="T105" i="57"/>
  <c r="R105" i="57"/>
  <c r="P105" i="57"/>
  <c r="N105" i="57"/>
  <c r="L105" i="57"/>
  <c r="J105" i="57"/>
  <c r="H105" i="57"/>
  <c r="F105" i="57"/>
  <c r="D105" i="57"/>
  <c r="C105" i="57"/>
  <c r="T104" i="57"/>
  <c r="R104" i="57"/>
  <c r="P104" i="57"/>
  <c r="N104" i="57"/>
  <c r="L104" i="57"/>
  <c r="J104" i="57"/>
  <c r="H104" i="57"/>
  <c r="F104" i="57"/>
  <c r="D104" i="57"/>
  <c r="C104" i="57"/>
  <c r="T103" i="57"/>
  <c r="R103" i="57"/>
  <c r="F103" i="57"/>
  <c r="D103" i="57"/>
  <c r="C103" i="57"/>
  <c r="T102" i="57"/>
  <c r="R102" i="57"/>
  <c r="P102" i="57"/>
  <c r="N102" i="57"/>
  <c r="L102" i="57"/>
  <c r="J102" i="57"/>
  <c r="H102" i="57"/>
  <c r="F102" i="57"/>
  <c r="D102" i="57"/>
  <c r="C102" i="57"/>
  <c r="T101" i="57"/>
  <c r="R101" i="57"/>
  <c r="P101" i="57"/>
  <c r="N101" i="57"/>
  <c r="L101" i="57"/>
  <c r="J101" i="57"/>
  <c r="H101" i="57"/>
  <c r="F101" i="57"/>
  <c r="D101" i="57"/>
  <c r="C101" i="57"/>
  <c r="F100" i="57"/>
  <c r="D100" i="57"/>
  <c r="C100" i="57"/>
  <c r="T99" i="57"/>
  <c r="R99" i="57"/>
  <c r="P99" i="57"/>
  <c r="N99" i="57"/>
  <c r="L99" i="57"/>
  <c r="J99" i="57"/>
  <c r="H99" i="57"/>
  <c r="F99" i="57"/>
  <c r="D99" i="57"/>
  <c r="C99" i="57"/>
  <c r="L98" i="57"/>
  <c r="J98" i="57"/>
  <c r="H98" i="57"/>
  <c r="F98" i="57"/>
  <c r="D98" i="57"/>
  <c r="C98" i="57"/>
  <c r="T97" i="57"/>
  <c r="R97" i="57"/>
  <c r="P97" i="57"/>
  <c r="N97" i="57"/>
  <c r="L97" i="57"/>
  <c r="J97" i="57"/>
  <c r="H97" i="57"/>
  <c r="F97" i="57"/>
  <c r="D97" i="57"/>
  <c r="C97" i="57"/>
  <c r="T92" i="57"/>
  <c r="B92" i="57"/>
  <c r="B93" i="57"/>
  <c r="D91" i="57"/>
  <c r="B91" i="57"/>
  <c r="U89" i="57"/>
  <c r="S89" i="57"/>
  <c r="Q89" i="57"/>
  <c r="O89" i="57"/>
  <c r="M89" i="57"/>
  <c r="K89" i="57"/>
  <c r="I89" i="57"/>
  <c r="G89" i="57"/>
  <c r="E89" i="57"/>
  <c r="C89" i="57"/>
  <c r="B89" i="57"/>
  <c r="U88" i="57"/>
  <c r="S88" i="57"/>
  <c r="Q88" i="57"/>
  <c r="O88" i="57"/>
  <c r="M88" i="57"/>
  <c r="K88" i="57"/>
  <c r="I88" i="57"/>
  <c r="G88" i="57"/>
  <c r="E88" i="57"/>
  <c r="C88" i="57"/>
  <c r="B88" i="57"/>
  <c r="U87" i="57"/>
  <c r="S87" i="57"/>
  <c r="Q87" i="57"/>
  <c r="O87" i="57"/>
  <c r="M87" i="57"/>
  <c r="K87" i="57"/>
  <c r="I87" i="57"/>
  <c r="G87" i="57"/>
  <c r="E87" i="57"/>
  <c r="C87" i="57"/>
  <c r="B87" i="57"/>
  <c r="U86" i="57"/>
  <c r="S86" i="57"/>
  <c r="Q86" i="57"/>
  <c r="O86" i="57"/>
  <c r="M86" i="57"/>
  <c r="K86" i="57"/>
  <c r="I86" i="57"/>
  <c r="G86" i="57"/>
  <c r="E86" i="57"/>
  <c r="C86" i="57"/>
  <c r="B86" i="57"/>
  <c r="U85" i="57"/>
  <c r="S85" i="57"/>
  <c r="Q85" i="57"/>
  <c r="O85" i="57"/>
  <c r="M85" i="57"/>
  <c r="K85" i="57"/>
  <c r="I85" i="57"/>
  <c r="G85" i="57"/>
  <c r="E85" i="57"/>
  <c r="C85" i="57"/>
  <c r="B85" i="57"/>
  <c r="U84" i="57"/>
  <c r="T84" i="57"/>
  <c r="S84" i="57"/>
  <c r="R84" i="57"/>
  <c r="Q84" i="57"/>
  <c r="P84" i="57"/>
  <c r="O84" i="57"/>
  <c r="N84" i="57"/>
  <c r="M84" i="57"/>
  <c r="L84" i="57"/>
  <c r="K84" i="57"/>
  <c r="J84" i="57"/>
  <c r="I84" i="57"/>
  <c r="H84" i="57"/>
  <c r="G84" i="57"/>
  <c r="F84" i="57"/>
  <c r="E84" i="57"/>
  <c r="D84" i="57"/>
  <c r="C84" i="57"/>
  <c r="B84" i="57"/>
  <c r="U83" i="57"/>
  <c r="S83" i="57"/>
  <c r="Q83" i="57"/>
  <c r="O83" i="57"/>
  <c r="M83" i="57"/>
  <c r="K83" i="57"/>
  <c r="I83" i="57"/>
  <c r="G83" i="57"/>
  <c r="E83" i="57"/>
  <c r="C83" i="57"/>
  <c r="B83" i="57"/>
  <c r="U82" i="57"/>
  <c r="S82" i="57"/>
  <c r="Q82" i="57"/>
  <c r="O82" i="57"/>
  <c r="M82" i="57"/>
  <c r="K82" i="57"/>
  <c r="I82" i="57"/>
  <c r="G82" i="57"/>
  <c r="E82" i="57"/>
  <c r="C82" i="57"/>
  <c r="B82" i="57"/>
  <c r="V80" i="57"/>
  <c r="T80" i="57"/>
  <c r="R80" i="57"/>
  <c r="P80" i="57"/>
  <c r="N80" i="57"/>
  <c r="L80" i="57"/>
  <c r="J80" i="57"/>
  <c r="H80" i="57"/>
  <c r="F80" i="57"/>
  <c r="D80" i="57"/>
  <c r="C80" i="57"/>
  <c r="B80" i="57"/>
  <c r="C79" i="57"/>
  <c r="B79" i="57"/>
  <c r="T78" i="57"/>
  <c r="R78" i="57"/>
  <c r="P78" i="57"/>
  <c r="N78" i="57"/>
  <c r="L78" i="57"/>
  <c r="J78" i="57"/>
  <c r="H78" i="57"/>
  <c r="F78" i="57"/>
  <c r="D78" i="57"/>
  <c r="C78" i="57"/>
  <c r="R77" i="57"/>
  <c r="P77" i="57"/>
  <c r="N77" i="57"/>
  <c r="L77" i="57"/>
  <c r="J77" i="57"/>
  <c r="H77" i="57"/>
  <c r="F77" i="57"/>
  <c r="D77" i="57"/>
  <c r="C77" i="57"/>
  <c r="T76" i="57"/>
  <c r="R76" i="57"/>
  <c r="P76" i="57"/>
  <c r="N76" i="57"/>
  <c r="H76" i="57"/>
  <c r="F76" i="57"/>
  <c r="D76" i="57"/>
  <c r="C76" i="57"/>
  <c r="T75" i="57"/>
  <c r="R75" i="57"/>
  <c r="P75" i="57"/>
  <c r="N75" i="57"/>
  <c r="L75" i="57"/>
  <c r="J75" i="57"/>
  <c r="H75" i="57"/>
  <c r="F75" i="57"/>
  <c r="D75" i="57"/>
  <c r="C75" i="57"/>
  <c r="T74" i="57"/>
  <c r="R74" i="57"/>
  <c r="P74" i="57"/>
  <c r="N74" i="57"/>
  <c r="L74" i="57"/>
  <c r="J74" i="57"/>
  <c r="H74" i="57"/>
  <c r="F74" i="57"/>
  <c r="D74" i="57"/>
  <c r="C74" i="57"/>
  <c r="F73" i="57"/>
  <c r="D73" i="57"/>
  <c r="C73" i="57"/>
  <c r="T72" i="57"/>
  <c r="R72" i="57"/>
  <c r="P72" i="57"/>
  <c r="N72" i="57"/>
  <c r="L72" i="57"/>
  <c r="J72" i="57"/>
  <c r="H72" i="57"/>
  <c r="F72" i="57"/>
  <c r="D72" i="57"/>
  <c r="C72" i="57"/>
  <c r="T71" i="57"/>
  <c r="R71" i="57"/>
  <c r="P71" i="57"/>
  <c r="N71" i="57"/>
  <c r="L71" i="57"/>
  <c r="J71" i="57"/>
  <c r="H71" i="57"/>
  <c r="F71" i="57"/>
  <c r="D71" i="57"/>
  <c r="C71" i="57"/>
  <c r="F70" i="57"/>
  <c r="D70" i="57"/>
  <c r="C70" i="57"/>
  <c r="T69" i="57"/>
  <c r="R69" i="57"/>
  <c r="P69" i="57"/>
  <c r="N69" i="57"/>
  <c r="L69" i="57"/>
  <c r="J69" i="57"/>
  <c r="H69" i="57"/>
  <c r="F69" i="57"/>
  <c r="D69" i="57"/>
  <c r="C69" i="57"/>
  <c r="T68" i="57"/>
  <c r="R68" i="57"/>
  <c r="P68" i="57"/>
  <c r="N68" i="57"/>
  <c r="L68" i="57"/>
  <c r="J68" i="57"/>
  <c r="H68" i="57"/>
  <c r="F68" i="57"/>
  <c r="D68" i="57"/>
  <c r="C68" i="57"/>
  <c r="T67" i="57"/>
  <c r="R67" i="57"/>
  <c r="F67" i="57"/>
  <c r="D67" i="57"/>
  <c r="C67" i="57"/>
  <c r="T62" i="57"/>
  <c r="B62" i="57"/>
  <c r="B63" i="57"/>
  <c r="D61" i="57"/>
  <c r="B61" i="57"/>
  <c r="U59" i="57"/>
  <c r="S59" i="57"/>
  <c r="Q59" i="57"/>
  <c r="O59" i="57"/>
  <c r="M59" i="57"/>
  <c r="K59" i="57"/>
  <c r="I59" i="57"/>
  <c r="G59" i="57"/>
  <c r="E59" i="57"/>
  <c r="C59" i="57"/>
  <c r="B59" i="57"/>
  <c r="U58" i="57"/>
  <c r="S58" i="57"/>
  <c r="Q58" i="57"/>
  <c r="O58" i="57"/>
  <c r="M58" i="57"/>
  <c r="K58" i="57"/>
  <c r="I58" i="57"/>
  <c r="G58" i="57"/>
  <c r="E58" i="57"/>
  <c r="C58" i="57"/>
  <c r="B58" i="57"/>
  <c r="U57" i="57"/>
  <c r="S57" i="57"/>
  <c r="Q57" i="57"/>
  <c r="O57" i="57"/>
  <c r="M57" i="57"/>
  <c r="K57" i="57"/>
  <c r="I57" i="57"/>
  <c r="G57" i="57"/>
  <c r="E57" i="57"/>
  <c r="C57" i="57"/>
  <c r="B57" i="57"/>
  <c r="U56" i="57"/>
  <c r="S56" i="57"/>
  <c r="Q56" i="57"/>
  <c r="O56" i="57"/>
  <c r="M56" i="57"/>
  <c r="K56" i="57"/>
  <c r="I56" i="57"/>
  <c r="G56" i="57"/>
  <c r="E56" i="57"/>
  <c r="C56" i="57"/>
  <c r="B56" i="57"/>
  <c r="U55" i="57"/>
  <c r="S55" i="57"/>
  <c r="Q55" i="57"/>
  <c r="O55" i="57"/>
  <c r="M55" i="57"/>
  <c r="K55" i="57"/>
  <c r="I55" i="57"/>
  <c r="G55" i="57"/>
  <c r="E55" i="57"/>
  <c r="C55" i="57"/>
  <c r="B55" i="57"/>
  <c r="U54" i="57"/>
  <c r="T54" i="57"/>
  <c r="S54" i="57"/>
  <c r="R54" i="57"/>
  <c r="Q54" i="57"/>
  <c r="P54" i="57"/>
  <c r="O54" i="57"/>
  <c r="N54" i="57"/>
  <c r="M54" i="57"/>
  <c r="L54" i="57"/>
  <c r="K54" i="57"/>
  <c r="J54" i="57"/>
  <c r="I54" i="57"/>
  <c r="H54" i="57"/>
  <c r="G54" i="57"/>
  <c r="F54" i="57"/>
  <c r="E54" i="57"/>
  <c r="D54" i="57"/>
  <c r="C54" i="57"/>
  <c r="B54" i="57"/>
  <c r="U53" i="57"/>
  <c r="S53" i="57"/>
  <c r="Q53" i="57"/>
  <c r="O53" i="57"/>
  <c r="M53" i="57"/>
  <c r="K53" i="57"/>
  <c r="I53" i="57"/>
  <c r="G53" i="57"/>
  <c r="E53" i="57"/>
  <c r="C53" i="57"/>
  <c r="B53" i="57"/>
  <c r="U52" i="57"/>
  <c r="S52" i="57"/>
  <c r="Q52" i="57"/>
  <c r="O52" i="57"/>
  <c r="M52" i="57"/>
  <c r="K52" i="57"/>
  <c r="I52" i="57"/>
  <c r="G52" i="57"/>
  <c r="E52" i="57"/>
  <c r="C52" i="57"/>
  <c r="B52" i="57"/>
  <c r="V50" i="57"/>
  <c r="T50" i="57"/>
  <c r="R50" i="57"/>
  <c r="P50" i="57"/>
  <c r="N50" i="57"/>
  <c r="L50" i="57"/>
  <c r="J50" i="57"/>
  <c r="H50" i="57"/>
  <c r="F50" i="57"/>
  <c r="D50" i="57"/>
  <c r="C50" i="57"/>
  <c r="B50" i="57"/>
  <c r="C49" i="57"/>
  <c r="B49" i="57"/>
  <c r="T48" i="57"/>
  <c r="R48" i="57"/>
  <c r="P48" i="57"/>
  <c r="N48" i="57"/>
  <c r="L48" i="57"/>
  <c r="J48" i="57"/>
  <c r="H48" i="57"/>
  <c r="F48" i="57"/>
  <c r="D48" i="57"/>
  <c r="C48" i="57"/>
  <c r="T47" i="57"/>
  <c r="R47" i="57"/>
  <c r="P47" i="57"/>
  <c r="N47" i="57"/>
  <c r="L47" i="57"/>
  <c r="J47" i="57"/>
  <c r="H47" i="57"/>
  <c r="F47" i="57"/>
  <c r="D47" i="57"/>
  <c r="C47" i="57"/>
  <c r="F46" i="57"/>
  <c r="D46" i="57"/>
  <c r="C46" i="57"/>
  <c r="T45" i="57"/>
  <c r="R45" i="57"/>
  <c r="P45" i="57"/>
  <c r="N45" i="57"/>
  <c r="L45" i="57"/>
  <c r="J45" i="57"/>
  <c r="H45" i="57"/>
  <c r="F45" i="57"/>
  <c r="D45" i="57"/>
  <c r="C45" i="57"/>
  <c r="T44" i="57"/>
  <c r="R44" i="57"/>
  <c r="P44" i="57"/>
  <c r="N44" i="57"/>
  <c r="L44" i="57"/>
  <c r="J44" i="57"/>
  <c r="H44" i="57"/>
  <c r="F44" i="57"/>
  <c r="D44" i="57"/>
  <c r="C44" i="57"/>
  <c r="F43" i="57"/>
  <c r="D43" i="57"/>
  <c r="C43" i="57"/>
  <c r="T42" i="57"/>
  <c r="R42" i="57"/>
  <c r="P42" i="57"/>
  <c r="N42" i="57"/>
  <c r="L42" i="57"/>
  <c r="J42" i="57"/>
  <c r="H42" i="57"/>
  <c r="F42" i="57"/>
  <c r="D42" i="57"/>
  <c r="C42" i="57"/>
  <c r="T41" i="57"/>
  <c r="R41" i="57"/>
  <c r="P41" i="57"/>
  <c r="N41" i="57"/>
  <c r="L41" i="57"/>
  <c r="J41" i="57"/>
  <c r="H41" i="57"/>
  <c r="F41" i="57"/>
  <c r="D41" i="57"/>
  <c r="C41" i="57"/>
  <c r="F40" i="57"/>
  <c r="D40" i="57"/>
  <c r="C40" i="57"/>
  <c r="T39" i="57"/>
  <c r="R39" i="57"/>
  <c r="P39" i="57"/>
  <c r="N39" i="57"/>
  <c r="L39" i="57"/>
  <c r="J39" i="57"/>
  <c r="H39" i="57"/>
  <c r="F39" i="57"/>
  <c r="D39" i="57"/>
  <c r="C39" i="57"/>
  <c r="T38" i="57"/>
  <c r="R38" i="57"/>
  <c r="P38" i="57"/>
  <c r="N38" i="57"/>
  <c r="L38" i="57"/>
  <c r="J38" i="57"/>
  <c r="H38" i="57"/>
  <c r="F38" i="57"/>
  <c r="D38" i="57"/>
  <c r="C38" i="57"/>
  <c r="T37" i="57"/>
  <c r="R37" i="57"/>
  <c r="H37" i="57"/>
  <c r="F37" i="57"/>
  <c r="D37" i="57"/>
  <c r="C37" i="57"/>
  <c r="T32" i="57"/>
  <c r="B32" i="57"/>
  <c r="B33" i="57"/>
  <c r="D31" i="57"/>
  <c r="B31" i="57"/>
  <c r="U29" i="57"/>
  <c r="S29" i="57"/>
  <c r="Q29" i="57"/>
  <c r="O29" i="57"/>
  <c r="M29" i="57"/>
  <c r="K29" i="57"/>
  <c r="I29" i="57"/>
  <c r="G29" i="57"/>
  <c r="E29" i="57"/>
  <c r="C29" i="57"/>
  <c r="B29" i="57"/>
  <c r="U28" i="57"/>
  <c r="S28" i="57"/>
  <c r="Q28" i="57"/>
  <c r="O28" i="57"/>
  <c r="M28" i="57"/>
  <c r="K28" i="57"/>
  <c r="I28" i="57"/>
  <c r="G28" i="57"/>
  <c r="E28" i="57"/>
  <c r="C28" i="57"/>
  <c r="B28" i="57"/>
  <c r="U27" i="57"/>
  <c r="S27" i="57"/>
  <c r="Q27" i="57"/>
  <c r="O27" i="57"/>
  <c r="M27" i="57"/>
  <c r="K27" i="57"/>
  <c r="I27" i="57"/>
  <c r="G27" i="57"/>
  <c r="E27" i="57"/>
  <c r="C27" i="57"/>
  <c r="B27" i="57"/>
  <c r="U26" i="57"/>
  <c r="S26" i="57"/>
  <c r="Q26" i="57"/>
  <c r="O26" i="57"/>
  <c r="M26" i="57"/>
  <c r="K26" i="57"/>
  <c r="I26" i="57"/>
  <c r="G26" i="57"/>
  <c r="E26" i="57"/>
  <c r="C26" i="57"/>
  <c r="B26" i="57"/>
  <c r="U25" i="57"/>
  <c r="S25" i="57"/>
  <c r="Q25" i="57"/>
  <c r="O25" i="57"/>
  <c r="M25" i="57"/>
  <c r="K25" i="57"/>
  <c r="I25" i="57"/>
  <c r="G25" i="57"/>
  <c r="E25" i="57"/>
  <c r="C25" i="57"/>
  <c r="B25" i="57"/>
  <c r="U24" i="57"/>
  <c r="T24" i="57"/>
  <c r="S24" i="57"/>
  <c r="R24" i="57"/>
  <c r="Q24" i="57"/>
  <c r="P24" i="57"/>
  <c r="O24" i="57"/>
  <c r="N24" i="57"/>
  <c r="M24" i="57"/>
  <c r="L24" i="57"/>
  <c r="K24" i="57"/>
  <c r="J24" i="57"/>
  <c r="I24" i="57"/>
  <c r="H24" i="57"/>
  <c r="G24" i="57"/>
  <c r="F24" i="57"/>
  <c r="E24" i="57"/>
  <c r="D24" i="57"/>
  <c r="C24" i="57"/>
  <c r="B24" i="57"/>
  <c r="U23" i="57"/>
  <c r="S23" i="57"/>
  <c r="Q23" i="57"/>
  <c r="O23" i="57"/>
  <c r="M23" i="57"/>
  <c r="K23" i="57"/>
  <c r="I23" i="57"/>
  <c r="G23" i="57"/>
  <c r="E23" i="57"/>
  <c r="C23" i="57"/>
  <c r="B23" i="57"/>
  <c r="U22" i="57"/>
  <c r="S22" i="57"/>
  <c r="Q22" i="57"/>
  <c r="O22" i="57"/>
  <c r="M22" i="57"/>
  <c r="K22" i="57"/>
  <c r="I22" i="57"/>
  <c r="G22" i="57"/>
  <c r="E22" i="57"/>
  <c r="C22" i="57"/>
  <c r="B22" i="57"/>
  <c r="V20" i="57"/>
  <c r="T20" i="57"/>
  <c r="R20" i="57"/>
  <c r="P20" i="57"/>
  <c r="N20" i="57"/>
  <c r="L20" i="57"/>
  <c r="J20" i="57"/>
  <c r="H20" i="57"/>
  <c r="F20" i="57"/>
  <c r="D20" i="57"/>
  <c r="C20" i="57"/>
  <c r="B20" i="57"/>
  <c r="C19" i="57"/>
  <c r="B19" i="57"/>
  <c r="T18" i="57"/>
  <c r="R18" i="57"/>
  <c r="P18" i="57"/>
  <c r="N18" i="57"/>
  <c r="L18" i="57"/>
  <c r="J18" i="57"/>
  <c r="H18" i="57"/>
  <c r="F18" i="57"/>
  <c r="D18" i="57"/>
  <c r="C18" i="57"/>
  <c r="T17" i="57"/>
  <c r="R17" i="57"/>
  <c r="P17" i="57"/>
  <c r="N17" i="57"/>
  <c r="L17" i="57"/>
  <c r="J17" i="57"/>
  <c r="H17" i="57"/>
  <c r="F17" i="57"/>
  <c r="D17" i="57"/>
  <c r="C17" i="57"/>
  <c r="F16" i="57"/>
  <c r="D16" i="57"/>
  <c r="C16" i="57"/>
  <c r="T15" i="57"/>
  <c r="R15" i="57"/>
  <c r="P15" i="57"/>
  <c r="N15" i="57"/>
  <c r="L15" i="57"/>
  <c r="J15" i="57"/>
  <c r="H15" i="57"/>
  <c r="F15" i="57"/>
  <c r="D15" i="57"/>
  <c r="C15" i="57"/>
  <c r="T14" i="57"/>
  <c r="R14" i="57"/>
  <c r="P14" i="57"/>
  <c r="N14" i="57"/>
  <c r="L14" i="57"/>
  <c r="J14" i="57"/>
  <c r="H14" i="57"/>
  <c r="F14" i="57"/>
  <c r="D14" i="57"/>
  <c r="C14" i="57"/>
  <c r="F13" i="57"/>
  <c r="D13" i="57"/>
  <c r="C13" i="57"/>
  <c r="T12" i="57"/>
  <c r="R12" i="57"/>
  <c r="P12" i="57"/>
  <c r="N12" i="57"/>
  <c r="L12" i="57"/>
  <c r="J12" i="57"/>
  <c r="H12" i="57"/>
  <c r="F12" i="57"/>
  <c r="D12" i="57"/>
  <c r="C12" i="57"/>
  <c r="P11" i="57"/>
  <c r="N11" i="57"/>
  <c r="L11" i="57"/>
  <c r="J11" i="57"/>
  <c r="H11" i="57"/>
  <c r="F11" i="57"/>
  <c r="D11" i="57"/>
  <c r="C11" i="57"/>
  <c r="T10" i="57"/>
  <c r="R10" i="57"/>
  <c r="P10" i="57"/>
  <c r="N10" i="57"/>
  <c r="F10" i="57"/>
  <c r="D10" i="57"/>
  <c r="C10" i="57"/>
  <c r="T9" i="57"/>
  <c r="R9" i="57"/>
  <c r="P9" i="57"/>
  <c r="N9" i="57"/>
  <c r="L9" i="57"/>
  <c r="J9" i="57"/>
  <c r="H9" i="57"/>
  <c r="F9" i="57"/>
  <c r="D9" i="57"/>
  <c r="C9" i="57"/>
  <c r="T8" i="57"/>
  <c r="R8" i="57"/>
  <c r="P8" i="57"/>
  <c r="N8" i="57"/>
  <c r="L8" i="57"/>
  <c r="J8" i="57"/>
  <c r="H8" i="57"/>
  <c r="F8" i="57"/>
  <c r="D8" i="57"/>
  <c r="C8" i="57"/>
  <c r="H7" i="57"/>
  <c r="F7" i="57"/>
  <c r="D7" i="57"/>
  <c r="C7" i="57"/>
  <c r="AE2" i="57"/>
  <c r="A3" i="70" s="1"/>
  <c r="T2" i="57"/>
  <c r="B2" i="57"/>
  <c r="B3" i="57"/>
  <c r="AT1" i="57"/>
  <c r="A2" i="70" s="1"/>
  <c r="AE1" i="57"/>
  <c r="F1" i="57" s="1"/>
  <c r="D1" i="57"/>
  <c r="B1" i="57"/>
  <c r="AS292" i="55"/>
  <c r="AS298" i="55" s="1"/>
  <c r="T298" i="55" s="1"/>
  <c r="AQ292" i="55"/>
  <c r="AO292" i="55"/>
  <c r="AM292" i="55"/>
  <c r="AK292" i="55"/>
  <c r="AI292" i="55"/>
  <c r="AG292" i="55"/>
  <c r="AE292" i="55"/>
  <c r="AC292" i="55"/>
  <c r="AE272" i="55"/>
  <c r="F272" i="55" s="1"/>
  <c r="AT271" i="55"/>
  <c r="U271" i="55" s="1"/>
  <c r="AE271" i="55"/>
  <c r="F271" i="55" s="1"/>
  <c r="AS262" i="55"/>
  <c r="AQ262" i="55"/>
  <c r="AO262" i="55"/>
  <c r="AM262" i="55"/>
  <c r="AK262" i="55"/>
  <c r="AI262" i="55"/>
  <c r="AG262" i="55"/>
  <c r="AE262" i="55"/>
  <c r="AE263" i="55" s="1"/>
  <c r="F263" i="55" s="1"/>
  <c r="AC262" i="55"/>
  <c r="V255" i="55"/>
  <c r="AE242" i="55"/>
  <c r="F242" i="55" s="1"/>
  <c r="AT241" i="55"/>
  <c r="U241" i="55" s="1"/>
  <c r="AE241" i="55"/>
  <c r="F241" i="55" s="1"/>
  <c r="AS232" i="55"/>
  <c r="AQ232" i="55"/>
  <c r="R232" i="55" s="1"/>
  <c r="AO232" i="55"/>
  <c r="AM232" i="55"/>
  <c r="AK232" i="55"/>
  <c r="AI232" i="55"/>
  <c r="AG232" i="55"/>
  <c r="AE232" i="55"/>
  <c r="AC232" i="55"/>
  <c r="AE212" i="55"/>
  <c r="F212" i="55" s="1"/>
  <c r="AT211" i="55"/>
  <c r="U211" i="55" s="1"/>
  <c r="AE211" i="55"/>
  <c r="F211" i="55"/>
  <c r="AS202" i="55"/>
  <c r="AQ202" i="55"/>
  <c r="AO202" i="55"/>
  <c r="AM202" i="55"/>
  <c r="AK202" i="55"/>
  <c r="AI202" i="55"/>
  <c r="AG202" i="55"/>
  <c r="AE202" i="55"/>
  <c r="AC202" i="55"/>
  <c r="V194" i="55"/>
  <c r="AE182" i="55"/>
  <c r="F182" i="55" s="1"/>
  <c r="AT181" i="55"/>
  <c r="U181" i="55" s="1"/>
  <c r="AE181" i="55"/>
  <c r="F181" i="55" s="1"/>
  <c r="AS172" i="55"/>
  <c r="AQ172" i="55"/>
  <c r="AO172" i="55"/>
  <c r="P172" i="55" s="1"/>
  <c r="AM172" i="55"/>
  <c r="AK172" i="55"/>
  <c r="AI172" i="55"/>
  <c r="AG172" i="55"/>
  <c r="AE172" i="55"/>
  <c r="AC172" i="55"/>
  <c r="AE152" i="55"/>
  <c r="F152" i="55" s="1"/>
  <c r="AT151" i="55"/>
  <c r="U151" i="55" s="1"/>
  <c r="AE151" i="55"/>
  <c r="F151" i="55"/>
  <c r="AS142" i="55"/>
  <c r="AQ142" i="55"/>
  <c r="AO142" i="55"/>
  <c r="AM142" i="55"/>
  <c r="AK142" i="55"/>
  <c r="AI142" i="55"/>
  <c r="AG142" i="55"/>
  <c r="AE142" i="55"/>
  <c r="AC142" i="55"/>
  <c r="AE122" i="55"/>
  <c r="F122" i="55" s="1"/>
  <c r="AT121" i="55"/>
  <c r="U121" i="55" s="1"/>
  <c r="AE121" i="55"/>
  <c r="F121" i="55" s="1"/>
  <c r="AS112" i="55"/>
  <c r="AQ112" i="55"/>
  <c r="AO112" i="55"/>
  <c r="AM112" i="55"/>
  <c r="AK112" i="55"/>
  <c r="AI112" i="55"/>
  <c r="AG112" i="55"/>
  <c r="AE112" i="55"/>
  <c r="AC112" i="55"/>
  <c r="AE92" i="55"/>
  <c r="F92" i="55" s="1"/>
  <c r="AT91" i="55"/>
  <c r="U91" i="55" s="1"/>
  <c r="AE91" i="55"/>
  <c r="F91" i="55"/>
  <c r="AS82" i="55"/>
  <c r="AQ82" i="55"/>
  <c r="AO82" i="55"/>
  <c r="AM82" i="55"/>
  <c r="AK82" i="55"/>
  <c r="AI82" i="55"/>
  <c r="AG82" i="55"/>
  <c r="AE82" i="55"/>
  <c r="AC82" i="55"/>
  <c r="AE62" i="55"/>
  <c r="F62" i="55" s="1"/>
  <c r="AT61" i="55"/>
  <c r="U61" i="55" s="1"/>
  <c r="AE61" i="55"/>
  <c r="F61" i="55" s="1"/>
  <c r="AS52" i="55"/>
  <c r="AQ52" i="55"/>
  <c r="AO52" i="55"/>
  <c r="P52" i="55" s="1"/>
  <c r="AM52" i="55"/>
  <c r="AK52" i="55"/>
  <c r="AI52" i="55"/>
  <c r="AG52" i="55"/>
  <c r="AE52" i="55"/>
  <c r="AC52" i="55"/>
  <c r="AE32" i="55"/>
  <c r="F32" i="55" s="1"/>
  <c r="AT31" i="55"/>
  <c r="U31" i="55" s="1"/>
  <c r="AE31" i="55"/>
  <c r="F31" i="55"/>
  <c r="AS22" i="55"/>
  <c r="AQ22" i="55"/>
  <c r="AO22" i="55"/>
  <c r="AM22" i="55"/>
  <c r="AK22" i="55"/>
  <c r="AI22" i="55"/>
  <c r="AG22" i="55"/>
  <c r="AE22" i="55"/>
  <c r="AC22" i="55"/>
  <c r="U299" i="55"/>
  <c r="S299" i="55"/>
  <c r="Q299" i="55"/>
  <c r="O299" i="55"/>
  <c r="M299" i="55"/>
  <c r="K299" i="55"/>
  <c r="I299" i="55"/>
  <c r="G299" i="55"/>
  <c r="E299" i="55"/>
  <c r="C299" i="55"/>
  <c r="B299" i="55"/>
  <c r="U298" i="55"/>
  <c r="S298" i="55"/>
  <c r="Q298" i="55"/>
  <c r="O298" i="55"/>
  <c r="M298" i="55"/>
  <c r="K298" i="55"/>
  <c r="I298" i="55"/>
  <c r="G298" i="55"/>
  <c r="E298" i="55"/>
  <c r="C298" i="55"/>
  <c r="B298" i="55"/>
  <c r="U297" i="55"/>
  <c r="S297" i="55"/>
  <c r="Q297" i="55"/>
  <c r="O297" i="55"/>
  <c r="M297" i="55"/>
  <c r="K297" i="55"/>
  <c r="I297" i="55"/>
  <c r="G297" i="55"/>
  <c r="E297" i="55"/>
  <c r="C297" i="55"/>
  <c r="B297" i="55"/>
  <c r="U296" i="55"/>
  <c r="S296" i="55"/>
  <c r="Q296" i="55"/>
  <c r="O296" i="55"/>
  <c r="M296" i="55"/>
  <c r="K296" i="55"/>
  <c r="I296" i="55"/>
  <c r="G296" i="55"/>
  <c r="E296" i="55"/>
  <c r="C296" i="55"/>
  <c r="B296" i="55"/>
  <c r="U295" i="55"/>
  <c r="S295" i="55"/>
  <c r="Q295" i="55"/>
  <c r="O295" i="55"/>
  <c r="M295" i="55"/>
  <c r="K295" i="55"/>
  <c r="I295" i="55"/>
  <c r="G295" i="55"/>
  <c r="E295" i="55"/>
  <c r="C295" i="55"/>
  <c r="B295" i="55"/>
  <c r="U294" i="55"/>
  <c r="T294" i="55"/>
  <c r="S294" i="55"/>
  <c r="R294" i="55"/>
  <c r="Q294" i="55"/>
  <c r="P294" i="55"/>
  <c r="O294" i="55"/>
  <c r="N294" i="55"/>
  <c r="M294" i="55"/>
  <c r="L294" i="55"/>
  <c r="K294" i="55"/>
  <c r="J294" i="55"/>
  <c r="I294" i="55"/>
  <c r="H294" i="55"/>
  <c r="G294" i="55"/>
  <c r="F294" i="55"/>
  <c r="E294" i="55"/>
  <c r="D294" i="55"/>
  <c r="C294" i="55"/>
  <c r="B294" i="55"/>
  <c r="U293" i="55"/>
  <c r="S293" i="55"/>
  <c r="Q293" i="55"/>
  <c r="O293" i="55"/>
  <c r="M293" i="55"/>
  <c r="K293" i="55"/>
  <c r="I293" i="55"/>
  <c r="G293" i="55"/>
  <c r="E293" i="55"/>
  <c r="C293" i="55"/>
  <c r="B293" i="55"/>
  <c r="U292" i="55"/>
  <c r="S292" i="55"/>
  <c r="Q292" i="55"/>
  <c r="O292" i="55"/>
  <c r="M292" i="55"/>
  <c r="K292" i="55"/>
  <c r="I292" i="55"/>
  <c r="G292" i="55"/>
  <c r="E292" i="55"/>
  <c r="C292" i="55"/>
  <c r="B292" i="55"/>
  <c r="V290" i="55"/>
  <c r="T290" i="55"/>
  <c r="R290" i="55"/>
  <c r="P290" i="55"/>
  <c r="N290" i="55"/>
  <c r="L290" i="55"/>
  <c r="J290" i="55"/>
  <c r="H290" i="55"/>
  <c r="F290" i="55"/>
  <c r="D290" i="55"/>
  <c r="C290" i="55"/>
  <c r="B290" i="55"/>
  <c r="C289" i="55"/>
  <c r="B289" i="55"/>
  <c r="T288" i="55"/>
  <c r="R288" i="55"/>
  <c r="P288" i="55"/>
  <c r="N288" i="55"/>
  <c r="L288" i="55"/>
  <c r="J288" i="55"/>
  <c r="H288" i="55"/>
  <c r="F288" i="55"/>
  <c r="D288" i="55"/>
  <c r="C288" i="55"/>
  <c r="T287" i="55"/>
  <c r="R287" i="55"/>
  <c r="P287" i="55"/>
  <c r="N287" i="55"/>
  <c r="L287" i="55"/>
  <c r="J287" i="55"/>
  <c r="H287" i="55"/>
  <c r="F287" i="55"/>
  <c r="D287" i="55"/>
  <c r="C287" i="55"/>
  <c r="F286" i="55"/>
  <c r="D286" i="55"/>
  <c r="C286" i="55"/>
  <c r="T285" i="55"/>
  <c r="R285" i="55"/>
  <c r="P285" i="55"/>
  <c r="N285" i="55"/>
  <c r="L285" i="55"/>
  <c r="J285" i="55"/>
  <c r="H285" i="55"/>
  <c r="F285" i="55"/>
  <c r="D285" i="55"/>
  <c r="C285" i="55"/>
  <c r="T284" i="55"/>
  <c r="R284" i="55"/>
  <c r="P284" i="55"/>
  <c r="N284" i="55"/>
  <c r="L284" i="55"/>
  <c r="J284" i="55"/>
  <c r="H284" i="55"/>
  <c r="F284" i="55"/>
  <c r="D284" i="55"/>
  <c r="C284" i="55"/>
  <c r="T283" i="55"/>
  <c r="R283" i="55"/>
  <c r="P283" i="55"/>
  <c r="N283" i="55"/>
  <c r="L283" i="55"/>
  <c r="J283" i="55"/>
  <c r="H283" i="55"/>
  <c r="F283" i="55"/>
  <c r="D283" i="55"/>
  <c r="C283" i="55"/>
  <c r="T282" i="55"/>
  <c r="R282" i="55"/>
  <c r="P282" i="55"/>
  <c r="N282" i="55"/>
  <c r="L282" i="55"/>
  <c r="J282" i="55"/>
  <c r="H282" i="55"/>
  <c r="F282" i="55"/>
  <c r="D282" i="55"/>
  <c r="C282" i="55"/>
  <c r="T281" i="55"/>
  <c r="R281" i="55"/>
  <c r="P281" i="55"/>
  <c r="N281" i="55"/>
  <c r="L281" i="55"/>
  <c r="J281" i="55"/>
  <c r="H281" i="55"/>
  <c r="F281" i="55"/>
  <c r="D281" i="55"/>
  <c r="C281" i="55"/>
  <c r="F280" i="55"/>
  <c r="D280" i="55"/>
  <c r="C280" i="55"/>
  <c r="T279" i="55"/>
  <c r="R279" i="55"/>
  <c r="P279" i="55"/>
  <c r="N279" i="55"/>
  <c r="L279" i="55"/>
  <c r="J279" i="55"/>
  <c r="H279" i="55"/>
  <c r="F279" i="55"/>
  <c r="D279" i="55"/>
  <c r="C279" i="55"/>
  <c r="T278" i="55"/>
  <c r="R278" i="55"/>
  <c r="P278" i="55"/>
  <c r="N278" i="55"/>
  <c r="L278" i="55"/>
  <c r="J278" i="55"/>
  <c r="H278" i="55"/>
  <c r="F278" i="55"/>
  <c r="D278" i="55"/>
  <c r="C278" i="55"/>
  <c r="D277" i="55"/>
  <c r="C277" i="55"/>
  <c r="T272" i="55"/>
  <c r="B272" i="55"/>
  <c r="B273" i="55"/>
  <c r="D271" i="55"/>
  <c r="B271" i="55"/>
  <c r="U269" i="55"/>
  <c r="S269" i="55"/>
  <c r="Q269" i="55"/>
  <c r="O269" i="55"/>
  <c r="M269" i="55"/>
  <c r="K269" i="55"/>
  <c r="I269" i="55"/>
  <c r="G269" i="55"/>
  <c r="E269" i="55"/>
  <c r="C269" i="55"/>
  <c r="B269" i="55"/>
  <c r="U268" i="55"/>
  <c r="S268" i="55"/>
  <c r="Q268" i="55"/>
  <c r="O268" i="55"/>
  <c r="M268" i="55"/>
  <c r="K268" i="55"/>
  <c r="I268" i="55"/>
  <c r="G268" i="55"/>
  <c r="E268" i="55"/>
  <c r="C268" i="55"/>
  <c r="B268" i="55"/>
  <c r="U267" i="55"/>
  <c r="S267" i="55"/>
  <c r="Q267" i="55"/>
  <c r="O267" i="55"/>
  <c r="M267" i="55"/>
  <c r="K267" i="55"/>
  <c r="I267" i="55"/>
  <c r="G267" i="55"/>
  <c r="E267" i="55"/>
  <c r="C267" i="55"/>
  <c r="B267" i="55"/>
  <c r="U266" i="55"/>
  <c r="S266" i="55"/>
  <c r="Q266" i="55"/>
  <c r="O266" i="55"/>
  <c r="M266" i="55"/>
  <c r="K266" i="55"/>
  <c r="I266" i="55"/>
  <c r="G266" i="55"/>
  <c r="E266" i="55"/>
  <c r="C266" i="55"/>
  <c r="B266" i="55"/>
  <c r="U265" i="55"/>
  <c r="S265" i="55"/>
  <c r="Q265" i="55"/>
  <c r="O265" i="55"/>
  <c r="M265" i="55"/>
  <c r="K265" i="55"/>
  <c r="I265" i="55"/>
  <c r="G265" i="55"/>
  <c r="E265" i="55"/>
  <c r="C265" i="55"/>
  <c r="B265" i="55"/>
  <c r="U264" i="55"/>
  <c r="T264" i="55"/>
  <c r="S264" i="55"/>
  <c r="R264" i="55"/>
  <c r="Q264" i="55"/>
  <c r="P264" i="55"/>
  <c r="O264" i="55"/>
  <c r="N264" i="55"/>
  <c r="M264" i="55"/>
  <c r="L264" i="55"/>
  <c r="K264" i="55"/>
  <c r="J264" i="55"/>
  <c r="I264" i="55"/>
  <c r="H264" i="55"/>
  <c r="G264" i="55"/>
  <c r="F264" i="55"/>
  <c r="E264" i="55"/>
  <c r="D264" i="55"/>
  <c r="C264" i="55"/>
  <c r="B264" i="55"/>
  <c r="U263" i="55"/>
  <c r="S263" i="55"/>
  <c r="Q263" i="55"/>
  <c r="O263" i="55"/>
  <c r="M263" i="55"/>
  <c r="K263" i="55"/>
  <c r="I263" i="55"/>
  <c r="G263" i="55"/>
  <c r="E263" i="55"/>
  <c r="C263" i="55"/>
  <c r="B263" i="55"/>
  <c r="U262" i="55"/>
  <c r="S262" i="55"/>
  <c r="Q262" i="55"/>
  <c r="O262" i="55"/>
  <c r="M262" i="55"/>
  <c r="K262" i="55"/>
  <c r="I262" i="55"/>
  <c r="G262" i="55"/>
  <c r="E262" i="55"/>
  <c r="C262" i="55"/>
  <c r="B262" i="55"/>
  <c r="V260" i="55"/>
  <c r="T260" i="55"/>
  <c r="R260" i="55"/>
  <c r="P260" i="55"/>
  <c r="N260" i="55"/>
  <c r="L260" i="55"/>
  <c r="J260" i="55"/>
  <c r="H260" i="55"/>
  <c r="F260" i="55"/>
  <c r="D260" i="55"/>
  <c r="C260" i="55"/>
  <c r="B260" i="55"/>
  <c r="D259" i="55"/>
  <c r="C259" i="55"/>
  <c r="B259" i="55"/>
  <c r="T258" i="55"/>
  <c r="R258" i="55"/>
  <c r="P258" i="55"/>
  <c r="N258" i="55"/>
  <c r="L258" i="55"/>
  <c r="J258" i="55"/>
  <c r="H258" i="55"/>
  <c r="F258" i="55"/>
  <c r="D258" i="55"/>
  <c r="C258" i="55"/>
  <c r="T257" i="55"/>
  <c r="R257" i="55"/>
  <c r="P257" i="55"/>
  <c r="N257" i="55"/>
  <c r="L257" i="55"/>
  <c r="J257" i="55"/>
  <c r="H257" i="55"/>
  <c r="F257" i="55"/>
  <c r="D257" i="55"/>
  <c r="C257" i="55"/>
  <c r="T256" i="55"/>
  <c r="R256" i="55"/>
  <c r="P256" i="55"/>
  <c r="N256" i="55"/>
  <c r="L256" i="55"/>
  <c r="J256" i="55"/>
  <c r="H256" i="55"/>
  <c r="F256" i="55"/>
  <c r="D256" i="55"/>
  <c r="C256" i="55"/>
  <c r="T255" i="55"/>
  <c r="R255" i="55"/>
  <c r="P255" i="55"/>
  <c r="N255" i="55"/>
  <c r="L255" i="55"/>
  <c r="J255" i="55"/>
  <c r="H255" i="55"/>
  <c r="F255" i="55"/>
  <c r="D255" i="55"/>
  <c r="C255" i="55"/>
  <c r="T254" i="55"/>
  <c r="R254" i="55"/>
  <c r="P254" i="55"/>
  <c r="N254" i="55"/>
  <c r="L254" i="55"/>
  <c r="J254" i="55"/>
  <c r="H254" i="55"/>
  <c r="F254" i="55"/>
  <c r="D254" i="55"/>
  <c r="C254" i="55"/>
  <c r="T253" i="55"/>
  <c r="R253" i="55"/>
  <c r="P253" i="55"/>
  <c r="N253" i="55"/>
  <c r="L253" i="55"/>
  <c r="J253" i="55"/>
  <c r="H253" i="55"/>
  <c r="F253" i="55"/>
  <c r="D253" i="55"/>
  <c r="C253" i="55"/>
  <c r="T252" i="55"/>
  <c r="R252" i="55"/>
  <c r="P252" i="55"/>
  <c r="N252" i="55"/>
  <c r="L252" i="55"/>
  <c r="J252" i="55"/>
  <c r="H252" i="55"/>
  <c r="F252" i="55"/>
  <c r="D252" i="55"/>
  <c r="C252" i="55"/>
  <c r="T251" i="55"/>
  <c r="R251" i="55"/>
  <c r="P251" i="55"/>
  <c r="N251" i="55"/>
  <c r="L251" i="55"/>
  <c r="J251" i="55"/>
  <c r="H251" i="55"/>
  <c r="F251" i="55"/>
  <c r="D251" i="55"/>
  <c r="C251" i="55"/>
  <c r="T250" i="55"/>
  <c r="R250" i="55"/>
  <c r="P250" i="55"/>
  <c r="N250" i="55"/>
  <c r="L250" i="55"/>
  <c r="J250" i="55"/>
  <c r="H250" i="55"/>
  <c r="F250" i="55"/>
  <c r="D250" i="55"/>
  <c r="C250" i="55"/>
  <c r="T249" i="55"/>
  <c r="R249" i="55"/>
  <c r="P249" i="55"/>
  <c r="N249" i="55"/>
  <c r="L249" i="55"/>
  <c r="J249" i="55"/>
  <c r="H249" i="55"/>
  <c r="F249" i="55"/>
  <c r="D249" i="55"/>
  <c r="C249" i="55"/>
  <c r="T248" i="55"/>
  <c r="R248" i="55"/>
  <c r="P248" i="55"/>
  <c r="N248" i="55"/>
  <c r="L248" i="55"/>
  <c r="J248" i="55"/>
  <c r="H248" i="55"/>
  <c r="F248" i="55"/>
  <c r="D248" i="55"/>
  <c r="C248" i="55"/>
  <c r="H247" i="55"/>
  <c r="F247" i="55"/>
  <c r="D247" i="55"/>
  <c r="C247" i="55"/>
  <c r="T242" i="55"/>
  <c r="B242" i="55"/>
  <c r="B243" i="55"/>
  <c r="D241" i="55"/>
  <c r="B241" i="55"/>
  <c r="U239" i="55"/>
  <c r="S239" i="55"/>
  <c r="Q239" i="55"/>
  <c r="O239" i="55"/>
  <c r="M239" i="55"/>
  <c r="K239" i="55"/>
  <c r="I239" i="55"/>
  <c r="G239" i="55"/>
  <c r="E239" i="55"/>
  <c r="C239" i="55"/>
  <c r="B239" i="55"/>
  <c r="U238" i="55"/>
  <c r="S238" i="55"/>
  <c r="Q238" i="55"/>
  <c r="O238" i="55"/>
  <c r="M238" i="55"/>
  <c r="K238" i="55"/>
  <c r="I238" i="55"/>
  <c r="G238" i="55"/>
  <c r="E238" i="55"/>
  <c r="C238" i="55"/>
  <c r="B238" i="55"/>
  <c r="U237" i="55"/>
  <c r="S237" i="55"/>
  <c r="Q237" i="55"/>
  <c r="O237" i="55"/>
  <c r="M237" i="55"/>
  <c r="K237" i="55"/>
  <c r="I237" i="55"/>
  <c r="G237" i="55"/>
  <c r="E237" i="55"/>
  <c r="C237" i="55"/>
  <c r="B237" i="55"/>
  <c r="U236" i="55"/>
  <c r="S236" i="55"/>
  <c r="Q236" i="55"/>
  <c r="O236" i="55"/>
  <c r="M236" i="55"/>
  <c r="K236" i="55"/>
  <c r="I236" i="55"/>
  <c r="G236" i="55"/>
  <c r="E236" i="55"/>
  <c r="C236" i="55"/>
  <c r="B236" i="55"/>
  <c r="U235" i="55"/>
  <c r="S235" i="55"/>
  <c r="Q235" i="55"/>
  <c r="O235" i="55"/>
  <c r="M235" i="55"/>
  <c r="K235" i="55"/>
  <c r="I235" i="55"/>
  <c r="G235" i="55"/>
  <c r="E235" i="55"/>
  <c r="C235" i="55"/>
  <c r="B235" i="55"/>
  <c r="U234" i="55"/>
  <c r="T234" i="55"/>
  <c r="S234" i="55"/>
  <c r="R234" i="55"/>
  <c r="Q234" i="55"/>
  <c r="P234" i="55"/>
  <c r="O234" i="55"/>
  <c r="N234" i="55"/>
  <c r="M234" i="55"/>
  <c r="L234" i="55"/>
  <c r="K234" i="55"/>
  <c r="J234" i="55"/>
  <c r="I234" i="55"/>
  <c r="H234" i="55"/>
  <c r="G234" i="55"/>
  <c r="F234" i="55"/>
  <c r="E234" i="55"/>
  <c r="D234" i="55"/>
  <c r="C234" i="55"/>
  <c r="B234" i="55"/>
  <c r="U233" i="55"/>
  <c r="S233" i="55"/>
  <c r="Q233" i="55"/>
  <c r="O233" i="55"/>
  <c r="M233" i="55"/>
  <c r="K233" i="55"/>
  <c r="I233" i="55"/>
  <c r="G233" i="55"/>
  <c r="E233" i="55"/>
  <c r="C233" i="55"/>
  <c r="B233" i="55"/>
  <c r="U232" i="55"/>
  <c r="S232" i="55"/>
  <c r="Q232" i="55"/>
  <c r="O232" i="55"/>
  <c r="M232" i="55"/>
  <c r="K232" i="55"/>
  <c r="I232" i="55"/>
  <c r="G232" i="55"/>
  <c r="E232" i="55"/>
  <c r="C232" i="55"/>
  <c r="B232" i="55"/>
  <c r="V230" i="55"/>
  <c r="T230" i="55"/>
  <c r="R230" i="55"/>
  <c r="P230" i="55"/>
  <c r="N230" i="55"/>
  <c r="L230" i="55"/>
  <c r="J230" i="55"/>
  <c r="H230" i="55"/>
  <c r="F230" i="55"/>
  <c r="D230" i="55"/>
  <c r="C230" i="55"/>
  <c r="B230" i="55"/>
  <c r="C229" i="55"/>
  <c r="B229" i="55"/>
  <c r="T228" i="55"/>
  <c r="R228" i="55"/>
  <c r="P228" i="55"/>
  <c r="N228" i="55"/>
  <c r="L228" i="55"/>
  <c r="J228" i="55"/>
  <c r="H228" i="55"/>
  <c r="F228" i="55"/>
  <c r="D228" i="55"/>
  <c r="C228" i="55"/>
  <c r="T227" i="55"/>
  <c r="R227" i="55"/>
  <c r="P227" i="55"/>
  <c r="N227" i="55"/>
  <c r="L227" i="55"/>
  <c r="J227" i="55"/>
  <c r="H227" i="55"/>
  <c r="F227" i="55"/>
  <c r="D227" i="55"/>
  <c r="C227" i="55"/>
  <c r="F226" i="55"/>
  <c r="D226" i="55"/>
  <c r="C226" i="55"/>
  <c r="T225" i="55"/>
  <c r="R225" i="55"/>
  <c r="P225" i="55"/>
  <c r="N225" i="55"/>
  <c r="L225" i="55"/>
  <c r="J225" i="55"/>
  <c r="H225" i="55"/>
  <c r="F225" i="55"/>
  <c r="D225" i="55"/>
  <c r="C225" i="55"/>
  <c r="T224" i="55"/>
  <c r="R224" i="55"/>
  <c r="P224" i="55"/>
  <c r="N224" i="55"/>
  <c r="L224" i="55"/>
  <c r="J224" i="55"/>
  <c r="H224" i="55"/>
  <c r="F224" i="55"/>
  <c r="D224" i="55"/>
  <c r="C224" i="55"/>
  <c r="F223" i="55"/>
  <c r="D223" i="55"/>
  <c r="C223" i="55"/>
  <c r="T222" i="55"/>
  <c r="R222" i="55"/>
  <c r="P222" i="55"/>
  <c r="N222" i="55"/>
  <c r="L222" i="55"/>
  <c r="J222" i="55"/>
  <c r="H222" i="55"/>
  <c r="F222" i="55"/>
  <c r="D222" i="55"/>
  <c r="C222" i="55"/>
  <c r="T221" i="55"/>
  <c r="R221" i="55"/>
  <c r="P221" i="55"/>
  <c r="N221" i="55"/>
  <c r="L221" i="55"/>
  <c r="J221" i="55"/>
  <c r="H221" i="55"/>
  <c r="F221" i="55"/>
  <c r="D221" i="55"/>
  <c r="C221" i="55"/>
  <c r="T220" i="55"/>
  <c r="R220" i="55"/>
  <c r="P220" i="55"/>
  <c r="N220" i="55"/>
  <c r="L220" i="55"/>
  <c r="J220" i="55"/>
  <c r="H220" i="55"/>
  <c r="F220" i="55"/>
  <c r="D220" i="55"/>
  <c r="C220" i="55"/>
  <c r="T219" i="55"/>
  <c r="R219" i="55"/>
  <c r="P219" i="55"/>
  <c r="N219" i="55"/>
  <c r="L219" i="55"/>
  <c r="J219" i="55"/>
  <c r="H219" i="55"/>
  <c r="F219" i="55"/>
  <c r="D219" i="55"/>
  <c r="C219" i="55"/>
  <c r="T218" i="55"/>
  <c r="R218" i="55"/>
  <c r="P218" i="55"/>
  <c r="N218" i="55"/>
  <c r="L218" i="55"/>
  <c r="J218" i="55"/>
  <c r="H218" i="55"/>
  <c r="F218" i="55"/>
  <c r="D218" i="55"/>
  <c r="C218" i="55"/>
  <c r="F217" i="55"/>
  <c r="D217" i="55"/>
  <c r="C217" i="55"/>
  <c r="T212" i="55"/>
  <c r="B212" i="55"/>
  <c r="B213" i="55"/>
  <c r="D211" i="55"/>
  <c r="B211" i="55"/>
  <c r="U209" i="55"/>
  <c r="S209" i="55"/>
  <c r="Q209" i="55"/>
  <c r="O209" i="55"/>
  <c r="M209" i="55"/>
  <c r="K209" i="55"/>
  <c r="I209" i="55"/>
  <c r="G209" i="55"/>
  <c r="E209" i="55"/>
  <c r="C209" i="55"/>
  <c r="B209" i="55"/>
  <c r="U208" i="55"/>
  <c r="S208" i="55"/>
  <c r="Q208" i="55"/>
  <c r="O208" i="55"/>
  <c r="M208" i="55"/>
  <c r="K208" i="55"/>
  <c r="I208" i="55"/>
  <c r="G208" i="55"/>
  <c r="E208" i="55"/>
  <c r="C208" i="55"/>
  <c r="B208" i="55"/>
  <c r="U207" i="55"/>
  <c r="S207" i="55"/>
  <c r="Q207" i="55"/>
  <c r="O207" i="55"/>
  <c r="M207" i="55"/>
  <c r="K207" i="55"/>
  <c r="I207" i="55"/>
  <c r="G207" i="55"/>
  <c r="E207" i="55"/>
  <c r="C207" i="55"/>
  <c r="B207" i="55"/>
  <c r="U206" i="55"/>
  <c r="S206" i="55"/>
  <c r="Q206" i="55"/>
  <c r="O206" i="55"/>
  <c r="M206" i="55"/>
  <c r="K206" i="55"/>
  <c r="I206" i="55"/>
  <c r="G206" i="55"/>
  <c r="E206" i="55"/>
  <c r="C206" i="55"/>
  <c r="B206" i="55"/>
  <c r="U205" i="55"/>
  <c r="S205" i="55"/>
  <c r="Q205" i="55"/>
  <c r="O205" i="55"/>
  <c r="M205" i="55"/>
  <c r="K205" i="55"/>
  <c r="I205" i="55"/>
  <c r="G205" i="55"/>
  <c r="E205" i="55"/>
  <c r="C205" i="55"/>
  <c r="B205" i="55"/>
  <c r="U204" i="55"/>
  <c r="T204" i="55"/>
  <c r="S204" i="55"/>
  <c r="R204" i="55"/>
  <c r="Q204" i="55"/>
  <c r="P204" i="55"/>
  <c r="O204" i="55"/>
  <c r="N204" i="55"/>
  <c r="M204" i="55"/>
  <c r="L204" i="55"/>
  <c r="K204" i="55"/>
  <c r="J204" i="55"/>
  <c r="I204" i="55"/>
  <c r="H204" i="55"/>
  <c r="G204" i="55"/>
  <c r="F204" i="55"/>
  <c r="E204" i="55"/>
  <c r="D204" i="55"/>
  <c r="C204" i="55"/>
  <c r="B204" i="55"/>
  <c r="U203" i="55"/>
  <c r="S203" i="55"/>
  <c r="Q203" i="55"/>
  <c r="O203" i="55"/>
  <c r="M203" i="55"/>
  <c r="K203" i="55"/>
  <c r="I203" i="55"/>
  <c r="G203" i="55"/>
  <c r="E203" i="55"/>
  <c r="C203" i="55"/>
  <c r="B203" i="55"/>
  <c r="U202" i="55"/>
  <c r="S202" i="55"/>
  <c r="Q202" i="55"/>
  <c r="O202" i="55"/>
  <c r="M202" i="55"/>
  <c r="K202" i="55"/>
  <c r="I202" i="55"/>
  <c r="G202" i="55"/>
  <c r="E202" i="55"/>
  <c r="C202" i="55"/>
  <c r="B202" i="55"/>
  <c r="V200" i="55"/>
  <c r="T200" i="55"/>
  <c r="R200" i="55"/>
  <c r="P200" i="55"/>
  <c r="N200" i="55"/>
  <c r="L200" i="55"/>
  <c r="J200" i="55"/>
  <c r="H200" i="55"/>
  <c r="F200" i="55"/>
  <c r="D200" i="55"/>
  <c r="C200" i="55"/>
  <c r="B200" i="55"/>
  <c r="F199" i="55"/>
  <c r="C199" i="55"/>
  <c r="B199" i="55"/>
  <c r="T198" i="55"/>
  <c r="R198" i="55"/>
  <c r="P198" i="55"/>
  <c r="N198" i="55"/>
  <c r="L198" i="55"/>
  <c r="J198" i="55"/>
  <c r="H198" i="55"/>
  <c r="F198" i="55"/>
  <c r="D198" i="55"/>
  <c r="C198" i="55"/>
  <c r="T197" i="55"/>
  <c r="R197" i="55"/>
  <c r="P197" i="55"/>
  <c r="N197" i="55"/>
  <c r="L197" i="55"/>
  <c r="J197" i="55"/>
  <c r="H197" i="55"/>
  <c r="F197" i="55"/>
  <c r="D197" i="55"/>
  <c r="C197" i="55"/>
  <c r="F196" i="55"/>
  <c r="D196" i="55"/>
  <c r="C196" i="55"/>
  <c r="T195" i="55"/>
  <c r="R195" i="55"/>
  <c r="P195" i="55"/>
  <c r="N195" i="55"/>
  <c r="L195" i="55"/>
  <c r="J195" i="55"/>
  <c r="H195" i="55"/>
  <c r="F195" i="55"/>
  <c r="D195" i="55"/>
  <c r="C195" i="55"/>
  <c r="T194" i="55"/>
  <c r="R194" i="55"/>
  <c r="P194" i="55"/>
  <c r="N194" i="55"/>
  <c r="L194" i="55"/>
  <c r="J194" i="55"/>
  <c r="H194" i="55"/>
  <c r="F194" i="55"/>
  <c r="D194" i="55"/>
  <c r="C194" i="55"/>
  <c r="F193" i="55"/>
  <c r="D193" i="55"/>
  <c r="C193" i="55"/>
  <c r="T192" i="55"/>
  <c r="R192" i="55"/>
  <c r="P192" i="55"/>
  <c r="N192" i="55"/>
  <c r="L192" i="55"/>
  <c r="J192" i="55"/>
  <c r="H192" i="55"/>
  <c r="F192" i="55"/>
  <c r="D192" i="55"/>
  <c r="C192" i="55"/>
  <c r="T191" i="55"/>
  <c r="R191" i="55"/>
  <c r="P191" i="55"/>
  <c r="N191" i="55"/>
  <c r="L191" i="55"/>
  <c r="J191" i="55"/>
  <c r="H191" i="55"/>
  <c r="F191" i="55"/>
  <c r="D191" i="55"/>
  <c r="C191" i="55"/>
  <c r="F190" i="55"/>
  <c r="D190" i="55"/>
  <c r="C190" i="55"/>
  <c r="T189" i="55"/>
  <c r="R189" i="55"/>
  <c r="P189" i="55"/>
  <c r="N189" i="55"/>
  <c r="L189" i="55"/>
  <c r="J189" i="55"/>
  <c r="H189" i="55"/>
  <c r="F189" i="55"/>
  <c r="D189" i="55"/>
  <c r="C189" i="55"/>
  <c r="T188" i="55"/>
  <c r="R188" i="55"/>
  <c r="P188" i="55"/>
  <c r="N188" i="55"/>
  <c r="L188" i="55"/>
  <c r="J188" i="55"/>
  <c r="H188" i="55"/>
  <c r="F188" i="55"/>
  <c r="D188" i="55"/>
  <c r="C188" i="55"/>
  <c r="F187" i="55"/>
  <c r="D187" i="55"/>
  <c r="C187" i="55"/>
  <c r="T182" i="55"/>
  <c r="B182" i="55"/>
  <c r="B183" i="55"/>
  <c r="D181" i="55"/>
  <c r="B181" i="55"/>
  <c r="U179" i="55"/>
  <c r="S179" i="55"/>
  <c r="Q179" i="55"/>
  <c r="O179" i="55"/>
  <c r="M179" i="55"/>
  <c r="K179" i="55"/>
  <c r="I179" i="55"/>
  <c r="G179" i="55"/>
  <c r="E179" i="55"/>
  <c r="C179" i="55"/>
  <c r="B179" i="55"/>
  <c r="U178" i="55"/>
  <c r="S178" i="55"/>
  <c r="Q178" i="55"/>
  <c r="O178" i="55"/>
  <c r="M178" i="55"/>
  <c r="K178" i="55"/>
  <c r="I178" i="55"/>
  <c r="G178" i="55"/>
  <c r="E178" i="55"/>
  <c r="C178" i="55"/>
  <c r="B178" i="55"/>
  <c r="U177" i="55"/>
  <c r="S177" i="55"/>
  <c r="Q177" i="55"/>
  <c r="O177" i="55"/>
  <c r="M177" i="55"/>
  <c r="K177" i="55"/>
  <c r="I177" i="55"/>
  <c r="G177" i="55"/>
  <c r="E177" i="55"/>
  <c r="C177" i="55"/>
  <c r="B177" i="55"/>
  <c r="U176" i="55"/>
  <c r="S176" i="55"/>
  <c r="Q176" i="55"/>
  <c r="O176" i="55"/>
  <c r="M176" i="55"/>
  <c r="K176" i="55"/>
  <c r="I176" i="55"/>
  <c r="G176" i="55"/>
  <c r="E176" i="55"/>
  <c r="C176" i="55"/>
  <c r="B176" i="55"/>
  <c r="U175" i="55"/>
  <c r="S175" i="55"/>
  <c r="Q175" i="55"/>
  <c r="O175" i="55"/>
  <c r="M175" i="55"/>
  <c r="K175" i="55"/>
  <c r="I175" i="55"/>
  <c r="G175" i="55"/>
  <c r="E175" i="55"/>
  <c r="C175" i="55"/>
  <c r="B175" i="55"/>
  <c r="U174" i="55"/>
  <c r="T174" i="55"/>
  <c r="S174" i="55"/>
  <c r="R174" i="55"/>
  <c r="Q174" i="55"/>
  <c r="P174" i="55"/>
  <c r="O174" i="55"/>
  <c r="N174" i="55"/>
  <c r="M174" i="55"/>
  <c r="L174" i="55"/>
  <c r="K174" i="55"/>
  <c r="J174" i="55"/>
  <c r="I174" i="55"/>
  <c r="H174" i="55"/>
  <c r="G174" i="55"/>
  <c r="F174" i="55"/>
  <c r="E174" i="55"/>
  <c r="D174" i="55"/>
  <c r="C174" i="55"/>
  <c r="B174" i="55"/>
  <c r="U173" i="55"/>
  <c r="S173" i="55"/>
  <c r="Q173" i="55"/>
  <c r="O173" i="55"/>
  <c r="M173" i="55"/>
  <c r="K173" i="55"/>
  <c r="I173" i="55"/>
  <c r="G173" i="55"/>
  <c r="E173" i="55"/>
  <c r="C173" i="55"/>
  <c r="B173" i="55"/>
  <c r="U172" i="55"/>
  <c r="S172" i="55"/>
  <c r="Q172" i="55"/>
  <c r="O172" i="55"/>
  <c r="M172" i="55"/>
  <c r="K172" i="55"/>
  <c r="I172" i="55"/>
  <c r="G172" i="55"/>
  <c r="E172" i="55"/>
  <c r="C172" i="55"/>
  <c r="B172" i="55"/>
  <c r="V170" i="55"/>
  <c r="T170" i="55"/>
  <c r="R170" i="55"/>
  <c r="P170" i="55"/>
  <c r="N170" i="55"/>
  <c r="L170" i="55"/>
  <c r="J170" i="55"/>
  <c r="H170" i="55"/>
  <c r="F170" i="55"/>
  <c r="D170" i="55"/>
  <c r="C170" i="55"/>
  <c r="B170" i="55"/>
  <c r="C169" i="55"/>
  <c r="B169" i="55"/>
  <c r="T168" i="55"/>
  <c r="R168" i="55"/>
  <c r="P168" i="55"/>
  <c r="N168" i="55"/>
  <c r="L168" i="55"/>
  <c r="J168" i="55"/>
  <c r="H168" i="55"/>
  <c r="F168" i="55"/>
  <c r="D168" i="55"/>
  <c r="C168" i="55"/>
  <c r="T167" i="55"/>
  <c r="R167" i="55"/>
  <c r="P167" i="55"/>
  <c r="N167" i="55"/>
  <c r="L167" i="55"/>
  <c r="J167" i="55"/>
  <c r="H167" i="55"/>
  <c r="F167" i="55"/>
  <c r="D167" i="55"/>
  <c r="C167" i="55"/>
  <c r="F166" i="55"/>
  <c r="D166" i="55"/>
  <c r="C166" i="55"/>
  <c r="T165" i="55"/>
  <c r="R165" i="55"/>
  <c r="P165" i="55"/>
  <c r="N165" i="55"/>
  <c r="L165" i="55"/>
  <c r="J165" i="55"/>
  <c r="H165" i="55"/>
  <c r="F165" i="55"/>
  <c r="D165" i="55"/>
  <c r="C165" i="55"/>
  <c r="T164" i="55"/>
  <c r="R164" i="55"/>
  <c r="P164" i="55"/>
  <c r="N164" i="55"/>
  <c r="L164" i="55"/>
  <c r="J164" i="55"/>
  <c r="H164" i="55"/>
  <c r="F164" i="55"/>
  <c r="D164" i="55"/>
  <c r="C164" i="55"/>
  <c r="F163" i="55"/>
  <c r="D163" i="55"/>
  <c r="C163" i="55"/>
  <c r="T162" i="55"/>
  <c r="R162" i="55"/>
  <c r="P162" i="55"/>
  <c r="N162" i="55"/>
  <c r="L162" i="55"/>
  <c r="J162" i="55"/>
  <c r="H162" i="55"/>
  <c r="F162" i="55"/>
  <c r="D162" i="55"/>
  <c r="C162" i="55"/>
  <c r="T161" i="55"/>
  <c r="R161" i="55"/>
  <c r="P161" i="55"/>
  <c r="N161" i="55"/>
  <c r="L161" i="55"/>
  <c r="J161" i="55"/>
  <c r="H161" i="55"/>
  <c r="F161" i="55"/>
  <c r="D161" i="55"/>
  <c r="C161" i="55"/>
  <c r="F160" i="55"/>
  <c r="D160" i="55"/>
  <c r="C160" i="55"/>
  <c r="T159" i="55"/>
  <c r="R159" i="55"/>
  <c r="P159" i="55"/>
  <c r="N159" i="55"/>
  <c r="L159" i="55"/>
  <c r="J159" i="55"/>
  <c r="H159" i="55"/>
  <c r="F159" i="55"/>
  <c r="D159" i="55"/>
  <c r="C159" i="55"/>
  <c r="T158" i="55"/>
  <c r="R158" i="55"/>
  <c r="P158" i="55"/>
  <c r="N158" i="55"/>
  <c r="L158" i="55"/>
  <c r="J158" i="55"/>
  <c r="H158" i="55"/>
  <c r="F158" i="55"/>
  <c r="D158" i="55"/>
  <c r="C158" i="55"/>
  <c r="F157" i="55"/>
  <c r="D157" i="55"/>
  <c r="C157" i="55"/>
  <c r="T152" i="55"/>
  <c r="B152" i="55"/>
  <c r="B153" i="55" s="1"/>
  <c r="D151" i="55"/>
  <c r="B151" i="55"/>
  <c r="U149" i="55"/>
  <c r="S149" i="55"/>
  <c r="Q149" i="55"/>
  <c r="O149" i="55"/>
  <c r="M149" i="55"/>
  <c r="K149" i="55"/>
  <c r="I149" i="55"/>
  <c r="G149" i="55"/>
  <c r="E149" i="55"/>
  <c r="C149" i="55"/>
  <c r="B149" i="55"/>
  <c r="U148" i="55"/>
  <c r="S148" i="55"/>
  <c r="Q148" i="55"/>
  <c r="O148" i="55"/>
  <c r="M148" i="55"/>
  <c r="K148" i="55"/>
  <c r="I148" i="55"/>
  <c r="G148" i="55"/>
  <c r="E148" i="55"/>
  <c r="C148" i="55"/>
  <c r="B148" i="55"/>
  <c r="U147" i="55"/>
  <c r="S147" i="55"/>
  <c r="Q147" i="55"/>
  <c r="O147" i="55"/>
  <c r="M147" i="55"/>
  <c r="K147" i="55"/>
  <c r="I147" i="55"/>
  <c r="G147" i="55"/>
  <c r="E147" i="55"/>
  <c r="C147" i="55"/>
  <c r="B147" i="55"/>
  <c r="U146" i="55"/>
  <c r="S146" i="55"/>
  <c r="Q146" i="55"/>
  <c r="O146" i="55"/>
  <c r="M146" i="55"/>
  <c r="K146" i="55"/>
  <c r="I146" i="55"/>
  <c r="G146" i="55"/>
  <c r="E146" i="55"/>
  <c r="C146" i="55"/>
  <c r="B146" i="55"/>
  <c r="U145" i="55"/>
  <c r="S145" i="55"/>
  <c r="Q145" i="55"/>
  <c r="O145" i="55"/>
  <c r="M145" i="55"/>
  <c r="K145" i="55"/>
  <c r="I145" i="55"/>
  <c r="G145" i="55"/>
  <c r="E145" i="55"/>
  <c r="C145" i="55"/>
  <c r="B145" i="55"/>
  <c r="U144" i="55"/>
  <c r="T144" i="55"/>
  <c r="S144" i="55"/>
  <c r="R144" i="55"/>
  <c r="Q144" i="55"/>
  <c r="P144" i="55"/>
  <c r="O144" i="55"/>
  <c r="N144" i="55"/>
  <c r="M144" i="55"/>
  <c r="L144" i="55"/>
  <c r="K144" i="55"/>
  <c r="J144" i="55"/>
  <c r="I144" i="55"/>
  <c r="H144" i="55"/>
  <c r="G144" i="55"/>
  <c r="F144" i="55"/>
  <c r="E144" i="55"/>
  <c r="D144" i="55"/>
  <c r="C144" i="55"/>
  <c r="B144" i="55"/>
  <c r="U143" i="55"/>
  <c r="S143" i="55"/>
  <c r="Q143" i="55"/>
  <c r="O143" i="55"/>
  <c r="M143" i="55"/>
  <c r="K143" i="55"/>
  <c r="I143" i="55"/>
  <c r="G143" i="55"/>
  <c r="E143" i="55"/>
  <c r="C143" i="55"/>
  <c r="B143" i="55"/>
  <c r="U142" i="55"/>
  <c r="S142" i="55"/>
  <c r="Q142" i="55"/>
  <c r="O142" i="55"/>
  <c r="M142" i="55"/>
  <c r="K142" i="55"/>
  <c r="I142" i="55"/>
  <c r="G142" i="55"/>
  <c r="E142" i="55"/>
  <c r="C142" i="55"/>
  <c r="B142" i="55"/>
  <c r="V140" i="55"/>
  <c r="T140" i="55"/>
  <c r="R140" i="55"/>
  <c r="P140" i="55"/>
  <c r="N140" i="55"/>
  <c r="L140" i="55"/>
  <c r="J140" i="55"/>
  <c r="H140" i="55"/>
  <c r="F140" i="55"/>
  <c r="D140" i="55"/>
  <c r="C140" i="55"/>
  <c r="B140" i="55"/>
  <c r="C139" i="55"/>
  <c r="B139" i="55"/>
  <c r="T138" i="55"/>
  <c r="R138" i="55"/>
  <c r="P138" i="55"/>
  <c r="N138" i="55"/>
  <c r="L138" i="55"/>
  <c r="J138" i="55"/>
  <c r="H138" i="55"/>
  <c r="F138" i="55"/>
  <c r="D138" i="55"/>
  <c r="C138" i="55"/>
  <c r="T137" i="55"/>
  <c r="R137" i="55"/>
  <c r="P137" i="55"/>
  <c r="N137" i="55"/>
  <c r="L137" i="55"/>
  <c r="J137" i="55"/>
  <c r="H137" i="55"/>
  <c r="F137" i="55"/>
  <c r="D137" i="55"/>
  <c r="C137" i="55"/>
  <c r="F136" i="55"/>
  <c r="D136" i="55"/>
  <c r="C136" i="55"/>
  <c r="T135" i="55"/>
  <c r="R135" i="55"/>
  <c r="P135" i="55"/>
  <c r="N135" i="55"/>
  <c r="L135" i="55"/>
  <c r="J135" i="55"/>
  <c r="H135" i="55"/>
  <c r="F135" i="55"/>
  <c r="D135" i="55"/>
  <c r="C135" i="55"/>
  <c r="T134" i="55"/>
  <c r="R134" i="55"/>
  <c r="P134" i="55"/>
  <c r="N134" i="55"/>
  <c r="L134" i="55"/>
  <c r="J134" i="55"/>
  <c r="H134" i="55"/>
  <c r="F134" i="55"/>
  <c r="D134" i="55"/>
  <c r="C134" i="55"/>
  <c r="F133" i="55"/>
  <c r="D133" i="55"/>
  <c r="C133" i="55"/>
  <c r="T132" i="55"/>
  <c r="R132" i="55"/>
  <c r="P132" i="55"/>
  <c r="N132" i="55"/>
  <c r="L132" i="55"/>
  <c r="J132" i="55"/>
  <c r="H132" i="55"/>
  <c r="F132" i="55"/>
  <c r="D132" i="55"/>
  <c r="C132" i="55"/>
  <c r="T131" i="55"/>
  <c r="R131" i="55"/>
  <c r="P131" i="55"/>
  <c r="N131" i="55"/>
  <c r="L131" i="55"/>
  <c r="J131" i="55"/>
  <c r="H131" i="55"/>
  <c r="F131" i="55"/>
  <c r="D131" i="55"/>
  <c r="C131" i="55"/>
  <c r="F130" i="55"/>
  <c r="D130" i="55"/>
  <c r="C130" i="55"/>
  <c r="T129" i="55"/>
  <c r="R129" i="55"/>
  <c r="P129" i="55"/>
  <c r="N129" i="55"/>
  <c r="L129" i="55"/>
  <c r="J129" i="55"/>
  <c r="H129" i="55"/>
  <c r="F129" i="55"/>
  <c r="D129" i="55"/>
  <c r="C129" i="55"/>
  <c r="T128" i="55"/>
  <c r="R128" i="55"/>
  <c r="P128" i="55"/>
  <c r="N128" i="55"/>
  <c r="L128" i="55"/>
  <c r="J128" i="55"/>
  <c r="H128" i="55"/>
  <c r="F128" i="55"/>
  <c r="D128" i="55"/>
  <c r="C128" i="55"/>
  <c r="J127" i="55"/>
  <c r="F127" i="55"/>
  <c r="D127" i="55"/>
  <c r="C127" i="55"/>
  <c r="T122" i="55"/>
  <c r="B122" i="55"/>
  <c r="B123" i="55" s="1"/>
  <c r="D121" i="55"/>
  <c r="B121" i="55"/>
  <c r="U119" i="55"/>
  <c r="S119" i="55"/>
  <c r="Q119" i="55"/>
  <c r="O119" i="55"/>
  <c r="M119" i="55"/>
  <c r="K119" i="55"/>
  <c r="I119" i="55"/>
  <c r="G119" i="55"/>
  <c r="E119" i="55"/>
  <c r="C119" i="55"/>
  <c r="B119" i="55"/>
  <c r="U118" i="55"/>
  <c r="S118" i="55"/>
  <c r="Q118" i="55"/>
  <c r="O118" i="55"/>
  <c r="M118" i="55"/>
  <c r="K118" i="55"/>
  <c r="I118" i="55"/>
  <c r="G118" i="55"/>
  <c r="E118" i="55"/>
  <c r="C118" i="55"/>
  <c r="B118" i="55"/>
  <c r="U117" i="55"/>
  <c r="S117" i="55"/>
  <c r="Q117" i="55"/>
  <c r="O117" i="55"/>
  <c r="M117" i="55"/>
  <c r="K117" i="55"/>
  <c r="I117" i="55"/>
  <c r="G117" i="55"/>
  <c r="E117" i="55"/>
  <c r="C117" i="55"/>
  <c r="B117" i="55"/>
  <c r="U116" i="55"/>
  <c r="S116" i="55"/>
  <c r="Q116" i="55"/>
  <c r="O116" i="55"/>
  <c r="M116" i="55"/>
  <c r="K116" i="55"/>
  <c r="I116" i="55"/>
  <c r="G116" i="55"/>
  <c r="E116" i="55"/>
  <c r="C116" i="55"/>
  <c r="B116" i="55"/>
  <c r="U115" i="55"/>
  <c r="S115" i="55"/>
  <c r="Q115" i="55"/>
  <c r="O115" i="55"/>
  <c r="M115" i="55"/>
  <c r="K115" i="55"/>
  <c r="I115" i="55"/>
  <c r="G115" i="55"/>
  <c r="E115" i="55"/>
  <c r="C115" i="55"/>
  <c r="B115" i="55"/>
  <c r="U114" i="55"/>
  <c r="T114" i="55"/>
  <c r="S114" i="55"/>
  <c r="R114" i="55"/>
  <c r="Q114" i="55"/>
  <c r="P114" i="55"/>
  <c r="O114" i="55"/>
  <c r="N114" i="55"/>
  <c r="M114" i="55"/>
  <c r="L114" i="55"/>
  <c r="K114" i="55"/>
  <c r="J114" i="55"/>
  <c r="I114" i="55"/>
  <c r="H114" i="55"/>
  <c r="G114" i="55"/>
  <c r="F114" i="55"/>
  <c r="E114" i="55"/>
  <c r="D114" i="55"/>
  <c r="C114" i="55"/>
  <c r="B114" i="55"/>
  <c r="U113" i="55"/>
  <c r="S113" i="55"/>
  <c r="Q113" i="55"/>
  <c r="O113" i="55"/>
  <c r="M113" i="55"/>
  <c r="K113" i="55"/>
  <c r="I113" i="55"/>
  <c r="G113" i="55"/>
  <c r="E113" i="55"/>
  <c r="C113" i="55"/>
  <c r="B113" i="55"/>
  <c r="U112" i="55"/>
  <c r="S112" i="55"/>
  <c r="Q112" i="55"/>
  <c r="O112" i="55"/>
  <c r="M112" i="55"/>
  <c r="K112" i="55"/>
  <c r="I112" i="55"/>
  <c r="G112" i="55"/>
  <c r="E112" i="55"/>
  <c r="C112" i="55"/>
  <c r="B112" i="55"/>
  <c r="V110" i="55"/>
  <c r="T110" i="55"/>
  <c r="R110" i="55"/>
  <c r="P110" i="55"/>
  <c r="N110" i="55"/>
  <c r="L110" i="55"/>
  <c r="J110" i="55"/>
  <c r="H110" i="55"/>
  <c r="F110" i="55"/>
  <c r="D110" i="55"/>
  <c r="C110" i="55"/>
  <c r="B110" i="55"/>
  <c r="C109" i="55"/>
  <c r="B109" i="55"/>
  <c r="T108" i="55"/>
  <c r="R108" i="55"/>
  <c r="P108" i="55"/>
  <c r="N108" i="55"/>
  <c r="L108" i="55"/>
  <c r="J108" i="55"/>
  <c r="H108" i="55"/>
  <c r="F108" i="55"/>
  <c r="D108" i="55"/>
  <c r="C108" i="55"/>
  <c r="T107" i="55"/>
  <c r="R107" i="55"/>
  <c r="P107" i="55"/>
  <c r="N107" i="55"/>
  <c r="L107" i="55"/>
  <c r="J107" i="55"/>
  <c r="H107" i="55"/>
  <c r="F107" i="55"/>
  <c r="D107" i="55"/>
  <c r="C107" i="55"/>
  <c r="F106" i="55"/>
  <c r="D106" i="55"/>
  <c r="C106" i="55"/>
  <c r="T105" i="55"/>
  <c r="R105" i="55"/>
  <c r="P105" i="55"/>
  <c r="N105" i="55"/>
  <c r="L105" i="55"/>
  <c r="J105" i="55"/>
  <c r="H105" i="55"/>
  <c r="F105" i="55"/>
  <c r="D105" i="55"/>
  <c r="C105" i="55"/>
  <c r="T104" i="55"/>
  <c r="R104" i="55"/>
  <c r="P104" i="55"/>
  <c r="N104" i="55"/>
  <c r="L104" i="55"/>
  <c r="J104" i="55"/>
  <c r="H104" i="55"/>
  <c r="F104" i="55"/>
  <c r="D104" i="55"/>
  <c r="C104" i="55"/>
  <c r="T103" i="55"/>
  <c r="F103" i="55"/>
  <c r="D103" i="55"/>
  <c r="C103" i="55"/>
  <c r="T102" i="55"/>
  <c r="R102" i="55"/>
  <c r="P102" i="55"/>
  <c r="N102" i="55"/>
  <c r="L102" i="55"/>
  <c r="J102" i="55"/>
  <c r="H102" i="55"/>
  <c r="F102" i="55"/>
  <c r="D102" i="55"/>
  <c r="C102" i="55"/>
  <c r="T101" i="55"/>
  <c r="R101" i="55"/>
  <c r="P101" i="55"/>
  <c r="N101" i="55"/>
  <c r="L101" i="55"/>
  <c r="J101" i="55"/>
  <c r="H101" i="55"/>
  <c r="F101" i="55"/>
  <c r="D101" i="55"/>
  <c r="C101" i="55"/>
  <c r="F100" i="55"/>
  <c r="D100" i="55"/>
  <c r="C100" i="55"/>
  <c r="T99" i="55"/>
  <c r="R99" i="55"/>
  <c r="P99" i="55"/>
  <c r="N99" i="55"/>
  <c r="L99" i="55"/>
  <c r="J99" i="55"/>
  <c r="H99" i="55"/>
  <c r="F99" i="55"/>
  <c r="D99" i="55"/>
  <c r="C99" i="55"/>
  <c r="P98" i="55"/>
  <c r="N98" i="55"/>
  <c r="L98" i="55"/>
  <c r="J98" i="55"/>
  <c r="H98" i="55"/>
  <c r="F98" i="55"/>
  <c r="D98" i="55"/>
  <c r="C98" i="55"/>
  <c r="T97" i="55"/>
  <c r="R97" i="55"/>
  <c r="P97" i="55"/>
  <c r="N97" i="55"/>
  <c r="F97" i="55"/>
  <c r="D97" i="55"/>
  <c r="C97" i="55"/>
  <c r="T92" i="55"/>
  <c r="B92" i="55"/>
  <c r="B93" i="55" s="1"/>
  <c r="D91" i="55"/>
  <c r="B91" i="55"/>
  <c r="U89" i="55"/>
  <c r="S89" i="55"/>
  <c r="Q89" i="55"/>
  <c r="O89" i="55"/>
  <c r="M89" i="55"/>
  <c r="K89" i="55"/>
  <c r="I89" i="55"/>
  <c r="G89" i="55"/>
  <c r="E89" i="55"/>
  <c r="C89" i="55"/>
  <c r="B89" i="55"/>
  <c r="U88" i="55"/>
  <c r="S88" i="55"/>
  <c r="Q88" i="55"/>
  <c r="O88" i="55"/>
  <c r="M88" i="55"/>
  <c r="K88" i="55"/>
  <c r="I88" i="55"/>
  <c r="G88" i="55"/>
  <c r="E88" i="55"/>
  <c r="C88" i="55"/>
  <c r="B88" i="55"/>
  <c r="U87" i="55"/>
  <c r="S87" i="55"/>
  <c r="Q87" i="55"/>
  <c r="O87" i="55"/>
  <c r="M87" i="55"/>
  <c r="K87" i="55"/>
  <c r="I87" i="55"/>
  <c r="G87" i="55"/>
  <c r="E87" i="55"/>
  <c r="C87" i="55"/>
  <c r="B87" i="55"/>
  <c r="U86" i="55"/>
  <c r="S86" i="55"/>
  <c r="Q86" i="55"/>
  <c r="O86" i="55"/>
  <c r="M86" i="55"/>
  <c r="K86" i="55"/>
  <c r="I86" i="55"/>
  <c r="G86" i="55"/>
  <c r="E86" i="55"/>
  <c r="C86" i="55"/>
  <c r="B86" i="55"/>
  <c r="U85" i="55"/>
  <c r="S85" i="55"/>
  <c r="Q85" i="55"/>
  <c r="O85" i="55"/>
  <c r="M85" i="55"/>
  <c r="K85" i="55"/>
  <c r="I85" i="55"/>
  <c r="G85" i="55"/>
  <c r="E85" i="55"/>
  <c r="C85" i="55"/>
  <c r="B85" i="55"/>
  <c r="U84" i="55"/>
  <c r="T84" i="55"/>
  <c r="S84" i="55"/>
  <c r="R84" i="55"/>
  <c r="Q84" i="55"/>
  <c r="P84" i="55"/>
  <c r="O84" i="55"/>
  <c r="N84" i="55"/>
  <c r="M84" i="55"/>
  <c r="L84" i="55"/>
  <c r="K84" i="55"/>
  <c r="J84" i="55"/>
  <c r="I84" i="55"/>
  <c r="H84" i="55"/>
  <c r="G84" i="55"/>
  <c r="F84" i="55"/>
  <c r="E84" i="55"/>
  <c r="D84" i="55"/>
  <c r="C84" i="55"/>
  <c r="B84" i="55"/>
  <c r="U83" i="55"/>
  <c r="S83" i="55"/>
  <c r="Q83" i="55"/>
  <c r="O83" i="55"/>
  <c r="M83" i="55"/>
  <c r="K83" i="55"/>
  <c r="I83" i="55"/>
  <c r="G83" i="55"/>
  <c r="E83" i="55"/>
  <c r="C83" i="55"/>
  <c r="B83" i="55"/>
  <c r="U82" i="55"/>
  <c r="S82" i="55"/>
  <c r="Q82" i="55"/>
  <c r="O82" i="55"/>
  <c r="M82" i="55"/>
  <c r="K82" i="55"/>
  <c r="I82" i="55"/>
  <c r="G82" i="55"/>
  <c r="E82" i="55"/>
  <c r="C82" i="55"/>
  <c r="B82" i="55"/>
  <c r="V80" i="55"/>
  <c r="T80" i="55"/>
  <c r="R80" i="55"/>
  <c r="P80" i="55"/>
  <c r="N80" i="55"/>
  <c r="L80" i="55"/>
  <c r="J80" i="55"/>
  <c r="H80" i="55"/>
  <c r="F80" i="55"/>
  <c r="D80" i="55"/>
  <c r="C80" i="55"/>
  <c r="B80" i="55"/>
  <c r="C79" i="55"/>
  <c r="B79" i="55"/>
  <c r="T78" i="55"/>
  <c r="R78" i="55"/>
  <c r="P78" i="55"/>
  <c r="N78" i="55"/>
  <c r="L78" i="55"/>
  <c r="J78" i="55"/>
  <c r="H78" i="55"/>
  <c r="F78" i="55"/>
  <c r="D78" i="55"/>
  <c r="C78" i="55"/>
  <c r="L77" i="55"/>
  <c r="J77" i="55"/>
  <c r="H77" i="55"/>
  <c r="F77" i="55"/>
  <c r="D77" i="55"/>
  <c r="C77" i="55"/>
  <c r="N76" i="55"/>
  <c r="L76" i="55"/>
  <c r="J76" i="55"/>
  <c r="F76" i="55"/>
  <c r="D76" i="55"/>
  <c r="C76" i="55"/>
  <c r="T75" i="55"/>
  <c r="R75" i="55"/>
  <c r="P75" i="55"/>
  <c r="N75" i="55"/>
  <c r="L75" i="55"/>
  <c r="J75" i="55"/>
  <c r="H75" i="55"/>
  <c r="F75" i="55"/>
  <c r="D75" i="55"/>
  <c r="C75" i="55"/>
  <c r="T74" i="55"/>
  <c r="R74" i="55"/>
  <c r="P74" i="55"/>
  <c r="N74" i="55"/>
  <c r="L74" i="55"/>
  <c r="J74" i="55"/>
  <c r="H74" i="55"/>
  <c r="F74" i="55"/>
  <c r="D74" i="55"/>
  <c r="C74" i="55"/>
  <c r="F73" i="55"/>
  <c r="D73" i="55"/>
  <c r="C73" i="55"/>
  <c r="T72" i="55"/>
  <c r="R72" i="55"/>
  <c r="P72" i="55"/>
  <c r="N72" i="55"/>
  <c r="L72" i="55"/>
  <c r="J72" i="55"/>
  <c r="H72" i="55"/>
  <c r="F72" i="55"/>
  <c r="D72" i="55"/>
  <c r="C72" i="55"/>
  <c r="T71" i="55"/>
  <c r="R71" i="55"/>
  <c r="P71" i="55"/>
  <c r="N71" i="55"/>
  <c r="L71" i="55"/>
  <c r="J71" i="55"/>
  <c r="H71" i="55"/>
  <c r="F71" i="55"/>
  <c r="D71" i="55"/>
  <c r="C71" i="55"/>
  <c r="F70" i="55"/>
  <c r="D70" i="55"/>
  <c r="C70" i="55"/>
  <c r="T69" i="55"/>
  <c r="R69" i="55"/>
  <c r="P69" i="55"/>
  <c r="N69" i="55"/>
  <c r="L69" i="55"/>
  <c r="J69" i="55"/>
  <c r="H69" i="55"/>
  <c r="F69" i="55"/>
  <c r="D69" i="55"/>
  <c r="C69" i="55"/>
  <c r="T68" i="55"/>
  <c r="R68" i="55"/>
  <c r="P68" i="55"/>
  <c r="N68" i="55"/>
  <c r="L68" i="55"/>
  <c r="J68" i="55"/>
  <c r="H68" i="55"/>
  <c r="F68" i="55"/>
  <c r="D68" i="55"/>
  <c r="C68" i="55"/>
  <c r="F67" i="55"/>
  <c r="D67" i="55"/>
  <c r="C67" i="55"/>
  <c r="T62" i="55"/>
  <c r="B62" i="55"/>
  <c r="B63" i="55" s="1"/>
  <c r="D61" i="55"/>
  <c r="B61" i="55"/>
  <c r="U59" i="55"/>
  <c r="S59" i="55"/>
  <c r="Q59" i="55"/>
  <c r="O59" i="55"/>
  <c r="M59" i="55"/>
  <c r="K59" i="55"/>
  <c r="I59" i="55"/>
  <c r="G59" i="55"/>
  <c r="E59" i="55"/>
  <c r="C59" i="55"/>
  <c r="B59" i="55"/>
  <c r="U58" i="55"/>
  <c r="S58" i="55"/>
  <c r="Q58" i="55"/>
  <c r="O58" i="55"/>
  <c r="M58" i="55"/>
  <c r="K58" i="55"/>
  <c r="I58" i="55"/>
  <c r="G58" i="55"/>
  <c r="E58" i="55"/>
  <c r="C58" i="55"/>
  <c r="B58" i="55"/>
  <c r="U57" i="55"/>
  <c r="S57" i="55"/>
  <c r="Q57" i="55"/>
  <c r="O57" i="55"/>
  <c r="M57" i="55"/>
  <c r="K57" i="55"/>
  <c r="I57" i="55"/>
  <c r="G57" i="55"/>
  <c r="E57" i="55"/>
  <c r="C57" i="55"/>
  <c r="B57" i="55"/>
  <c r="U56" i="55"/>
  <c r="S56" i="55"/>
  <c r="Q56" i="55"/>
  <c r="O56" i="55"/>
  <c r="M56" i="55"/>
  <c r="K56" i="55"/>
  <c r="I56" i="55"/>
  <c r="G56" i="55"/>
  <c r="E56" i="55"/>
  <c r="C56" i="55"/>
  <c r="B56" i="55"/>
  <c r="U55" i="55"/>
  <c r="S55" i="55"/>
  <c r="Q55" i="55"/>
  <c r="O55" i="55"/>
  <c r="M55" i="55"/>
  <c r="K55" i="55"/>
  <c r="I55" i="55"/>
  <c r="G55" i="55"/>
  <c r="E55" i="55"/>
  <c r="C55" i="55"/>
  <c r="B55" i="55"/>
  <c r="U54" i="55"/>
  <c r="T54" i="55"/>
  <c r="S54" i="55"/>
  <c r="R54" i="55"/>
  <c r="Q54" i="55"/>
  <c r="P54" i="55"/>
  <c r="O54" i="55"/>
  <c r="N54" i="55"/>
  <c r="M54" i="55"/>
  <c r="L54" i="55"/>
  <c r="K54" i="55"/>
  <c r="J54" i="55"/>
  <c r="I54" i="55"/>
  <c r="H54" i="55"/>
  <c r="G54" i="55"/>
  <c r="F54" i="55"/>
  <c r="E54" i="55"/>
  <c r="D54" i="55"/>
  <c r="C54" i="55"/>
  <c r="B54" i="55"/>
  <c r="U53" i="55"/>
  <c r="S53" i="55"/>
  <c r="Q53" i="55"/>
  <c r="O53" i="55"/>
  <c r="M53" i="55"/>
  <c r="K53" i="55"/>
  <c r="I53" i="55"/>
  <c r="G53" i="55"/>
  <c r="E53" i="55"/>
  <c r="C53" i="55"/>
  <c r="B53" i="55"/>
  <c r="U52" i="55"/>
  <c r="S52" i="55"/>
  <c r="Q52" i="55"/>
  <c r="O52" i="55"/>
  <c r="M52" i="55"/>
  <c r="K52" i="55"/>
  <c r="I52" i="55"/>
  <c r="G52" i="55"/>
  <c r="E52" i="55"/>
  <c r="C52" i="55"/>
  <c r="B52" i="55"/>
  <c r="V50" i="55"/>
  <c r="T50" i="55"/>
  <c r="R50" i="55"/>
  <c r="P50" i="55"/>
  <c r="N50" i="55"/>
  <c r="L50" i="55"/>
  <c r="J50" i="55"/>
  <c r="H50" i="55"/>
  <c r="F50" i="55"/>
  <c r="D50" i="55"/>
  <c r="C50" i="55"/>
  <c r="B50" i="55"/>
  <c r="C49" i="55"/>
  <c r="B49" i="55"/>
  <c r="T48" i="55"/>
  <c r="R48" i="55"/>
  <c r="P48" i="55"/>
  <c r="N48" i="55"/>
  <c r="L48" i="55"/>
  <c r="J48" i="55"/>
  <c r="H48" i="55"/>
  <c r="F48" i="55"/>
  <c r="D48" i="55"/>
  <c r="C48" i="55"/>
  <c r="T47" i="55"/>
  <c r="R47" i="55"/>
  <c r="P47" i="55"/>
  <c r="N47" i="55"/>
  <c r="L47" i="55"/>
  <c r="J47" i="55"/>
  <c r="H47" i="55"/>
  <c r="F47" i="55"/>
  <c r="D47" i="55"/>
  <c r="C47" i="55"/>
  <c r="F46" i="55"/>
  <c r="D46" i="55"/>
  <c r="C46" i="55"/>
  <c r="T45" i="55"/>
  <c r="R45" i="55"/>
  <c r="P45" i="55"/>
  <c r="N45" i="55"/>
  <c r="L45" i="55"/>
  <c r="J45" i="55"/>
  <c r="H45" i="55"/>
  <c r="F45" i="55"/>
  <c r="D45" i="55"/>
  <c r="C45" i="55"/>
  <c r="T44" i="55"/>
  <c r="R44" i="55"/>
  <c r="P44" i="55"/>
  <c r="N44" i="55"/>
  <c r="L44" i="55"/>
  <c r="J44" i="55"/>
  <c r="H44" i="55"/>
  <c r="F44" i="55"/>
  <c r="D44" i="55"/>
  <c r="C44" i="55"/>
  <c r="F43" i="55"/>
  <c r="D43" i="55"/>
  <c r="C43" i="55"/>
  <c r="T42" i="55"/>
  <c r="R42" i="55"/>
  <c r="P42" i="55"/>
  <c r="N42" i="55"/>
  <c r="L42" i="55"/>
  <c r="J42" i="55"/>
  <c r="H42" i="55"/>
  <c r="F42" i="55"/>
  <c r="D42" i="55"/>
  <c r="C42" i="55"/>
  <c r="T41" i="55"/>
  <c r="R41" i="55"/>
  <c r="P41" i="55"/>
  <c r="N41" i="55"/>
  <c r="L41" i="55"/>
  <c r="J41" i="55"/>
  <c r="H41" i="55"/>
  <c r="F41" i="55"/>
  <c r="D41" i="55"/>
  <c r="C41" i="55"/>
  <c r="F40" i="55"/>
  <c r="D40" i="55"/>
  <c r="C40" i="55"/>
  <c r="T39" i="55"/>
  <c r="R39" i="55"/>
  <c r="P39" i="55"/>
  <c r="N39" i="55"/>
  <c r="L39" i="55"/>
  <c r="J39" i="55"/>
  <c r="H39" i="55"/>
  <c r="F39" i="55"/>
  <c r="D39" i="55"/>
  <c r="C39" i="55"/>
  <c r="T38" i="55"/>
  <c r="R38" i="55"/>
  <c r="P38" i="55"/>
  <c r="N38" i="55"/>
  <c r="L38" i="55"/>
  <c r="J38" i="55"/>
  <c r="H38" i="55"/>
  <c r="F38" i="55"/>
  <c r="D38" i="55"/>
  <c r="C38" i="55"/>
  <c r="F37" i="55"/>
  <c r="D37" i="55"/>
  <c r="C37" i="55"/>
  <c r="T32" i="55"/>
  <c r="B32" i="55"/>
  <c r="B33" i="55" s="1"/>
  <c r="D31" i="55"/>
  <c r="B31" i="55"/>
  <c r="U29" i="55"/>
  <c r="S29" i="55"/>
  <c r="Q29" i="55"/>
  <c r="O29" i="55"/>
  <c r="M29" i="55"/>
  <c r="K29" i="55"/>
  <c r="I29" i="55"/>
  <c r="G29" i="55"/>
  <c r="E29" i="55"/>
  <c r="C29" i="55"/>
  <c r="B29" i="55"/>
  <c r="U28" i="55"/>
  <c r="S28" i="55"/>
  <c r="Q28" i="55"/>
  <c r="O28" i="55"/>
  <c r="M28" i="55"/>
  <c r="K28" i="55"/>
  <c r="I28" i="55"/>
  <c r="G28" i="55"/>
  <c r="E28" i="55"/>
  <c r="C28" i="55"/>
  <c r="B28" i="55"/>
  <c r="U27" i="55"/>
  <c r="S27" i="55"/>
  <c r="Q27" i="55"/>
  <c r="O27" i="55"/>
  <c r="M27" i="55"/>
  <c r="K27" i="55"/>
  <c r="I27" i="55"/>
  <c r="G27" i="55"/>
  <c r="E27" i="55"/>
  <c r="C27" i="55"/>
  <c r="B27" i="55"/>
  <c r="U26" i="55"/>
  <c r="S26" i="55"/>
  <c r="Q26" i="55"/>
  <c r="O26" i="55"/>
  <c r="M26" i="55"/>
  <c r="K26" i="55"/>
  <c r="I26" i="55"/>
  <c r="G26" i="55"/>
  <c r="E26" i="55"/>
  <c r="C26" i="55"/>
  <c r="B26" i="55"/>
  <c r="U25" i="55"/>
  <c r="S25" i="55"/>
  <c r="Q25" i="55"/>
  <c r="O25" i="55"/>
  <c r="M25" i="55"/>
  <c r="K25" i="55"/>
  <c r="I25" i="55"/>
  <c r="G25" i="55"/>
  <c r="E25" i="55"/>
  <c r="C25" i="55"/>
  <c r="B25" i="55"/>
  <c r="U24" i="55"/>
  <c r="T24" i="55"/>
  <c r="S24" i="55"/>
  <c r="R24" i="55"/>
  <c r="Q24" i="55"/>
  <c r="P24" i="55"/>
  <c r="O24" i="55"/>
  <c r="N24" i="55"/>
  <c r="M24" i="55"/>
  <c r="L24" i="55"/>
  <c r="K24" i="55"/>
  <c r="J24" i="55"/>
  <c r="I24" i="55"/>
  <c r="H24" i="55"/>
  <c r="G24" i="55"/>
  <c r="F24" i="55"/>
  <c r="E24" i="55"/>
  <c r="D24" i="55"/>
  <c r="C24" i="55"/>
  <c r="B24" i="55"/>
  <c r="U23" i="55"/>
  <c r="S23" i="55"/>
  <c r="Q23" i="55"/>
  <c r="O23" i="55"/>
  <c r="M23" i="55"/>
  <c r="K23" i="55"/>
  <c r="I23" i="55"/>
  <c r="G23" i="55"/>
  <c r="E23" i="55"/>
  <c r="C23" i="55"/>
  <c r="B23" i="55"/>
  <c r="U22" i="55"/>
  <c r="S22" i="55"/>
  <c r="Q22" i="55"/>
  <c r="O22" i="55"/>
  <c r="M22" i="55"/>
  <c r="K22" i="55"/>
  <c r="I22" i="55"/>
  <c r="G22" i="55"/>
  <c r="E22" i="55"/>
  <c r="C22" i="55"/>
  <c r="B22" i="55"/>
  <c r="V20" i="55"/>
  <c r="T20" i="55"/>
  <c r="R20" i="55"/>
  <c r="P20" i="55"/>
  <c r="N20" i="55"/>
  <c r="L20" i="55"/>
  <c r="J20" i="55"/>
  <c r="H20" i="55"/>
  <c r="F20" i="55"/>
  <c r="D20" i="55"/>
  <c r="C20" i="55"/>
  <c r="B20" i="55"/>
  <c r="C19" i="55"/>
  <c r="B19" i="55"/>
  <c r="T18" i="55"/>
  <c r="R18" i="55"/>
  <c r="P18" i="55"/>
  <c r="N18" i="55"/>
  <c r="L18" i="55"/>
  <c r="J18" i="55"/>
  <c r="H18" i="55"/>
  <c r="F18" i="55"/>
  <c r="D18" i="55"/>
  <c r="C18" i="55"/>
  <c r="T17" i="55"/>
  <c r="R17" i="55"/>
  <c r="P17" i="55"/>
  <c r="N17" i="55"/>
  <c r="L17" i="55"/>
  <c r="J17" i="55"/>
  <c r="H17" i="55"/>
  <c r="F17" i="55"/>
  <c r="D17" i="55"/>
  <c r="C17" i="55"/>
  <c r="F16" i="55"/>
  <c r="D16" i="55"/>
  <c r="C16" i="55"/>
  <c r="T15" i="55"/>
  <c r="R15" i="55"/>
  <c r="P15" i="55"/>
  <c r="N15" i="55"/>
  <c r="L15" i="55"/>
  <c r="J15" i="55"/>
  <c r="H15" i="55"/>
  <c r="F15" i="55"/>
  <c r="D15" i="55"/>
  <c r="C15" i="55"/>
  <c r="V14" i="55"/>
  <c r="T14" i="55"/>
  <c r="R14" i="55"/>
  <c r="P14" i="55"/>
  <c r="N14" i="55"/>
  <c r="L14" i="55"/>
  <c r="J14" i="55"/>
  <c r="H14" i="55"/>
  <c r="F14" i="55"/>
  <c r="D14" i="55"/>
  <c r="C14" i="55"/>
  <c r="F13" i="55"/>
  <c r="D13" i="55"/>
  <c r="C13" i="55"/>
  <c r="V12" i="55"/>
  <c r="T12" i="55"/>
  <c r="R12" i="55"/>
  <c r="P12" i="55"/>
  <c r="N12" i="55"/>
  <c r="L12" i="55"/>
  <c r="J12" i="55"/>
  <c r="H12" i="55"/>
  <c r="F12" i="55"/>
  <c r="D12" i="55"/>
  <c r="C12" i="55"/>
  <c r="J11" i="55"/>
  <c r="H11" i="55"/>
  <c r="F11" i="55"/>
  <c r="D11" i="55"/>
  <c r="C11" i="55"/>
  <c r="T10" i="55"/>
  <c r="R10" i="55"/>
  <c r="P10" i="55"/>
  <c r="N10" i="55"/>
  <c r="L10" i="55"/>
  <c r="J10" i="55"/>
  <c r="H10" i="55"/>
  <c r="F10" i="55"/>
  <c r="D10" i="55"/>
  <c r="C10" i="55"/>
  <c r="V9" i="55"/>
  <c r="T9" i="55"/>
  <c r="R9" i="55"/>
  <c r="P9" i="55"/>
  <c r="N9" i="55"/>
  <c r="L9" i="55"/>
  <c r="J9" i="55"/>
  <c r="H9" i="55"/>
  <c r="F9" i="55"/>
  <c r="D9" i="55"/>
  <c r="C9" i="55"/>
  <c r="T8" i="55"/>
  <c r="R8" i="55"/>
  <c r="P8" i="55"/>
  <c r="N8" i="55"/>
  <c r="L8" i="55"/>
  <c r="J8" i="55"/>
  <c r="H8" i="55"/>
  <c r="F8" i="55"/>
  <c r="D8" i="55"/>
  <c r="C8" i="55"/>
  <c r="F7" i="55"/>
  <c r="D7" i="55"/>
  <c r="C7" i="55"/>
  <c r="A3" i="63"/>
  <c r="T2" i="55"/>
  <c r="B2" i="55"/>
  <c r="B3" i="55" s="1"/>
  <c r="AT1" i="55"/>
  <c r="AE1" i="55"/>
  <c r="F1" i="55"/>
  <c r="D1" i="55"/>
  <c r="B1" i="55"/>
  <c r="AT271" i="52"/>
  <c r="U271" i="52" s="1"/>
  <c r="AT241" i="52"/>
  <c r="U241" i="52" s="1"/>
  <c r="AT211" i="52"/>
  <c r="U211" i="52" s="1"/>
  <c r="AT181" i="52"/>
  <c r="U181" i="52" s="1"/>
  <c r="AT151" i="52"/>
  <c r="U151" i="52" s="1"/>
  <c r="AT121" i="52"/>
  <c r="U121" i="52" s="1"/>
  <c r="AT91" i="52"/>
  <c r="U91" i="52" s="1"/>
  <c r="AT61" i="52"/>
  <c r="U61" i="52" s="1"/>
  <c r="AT31" i="52"/>
  <c r="U31" i="52" s="1"/>
  <c r="A2" i="60"/>
  <c r="AE272" i="52"/>
  <c r="F272" i="52" s="1"/>
  <c r="AE271" i="52"/>
  <c r="F271" i="52" s="1"/>
  <c r="AE242" i="52"/>
  <c r="F242" i="52" s="1"/>
  <c r="AE241" i="52"/>
  <c r="F241" i="52" s="1"/>
  <c r="AE212" i="52"/>
  <c r="F212" i="52" s="1"/>
  <c r="AE211" i="52"/>
  <c r="F211" i="52" s="1"/>
  <c r="AE182" i="52"/>
  <c r="F182" i="52" s="1"/>
  <c r="AE181" i="52"/>
  <c r="F181" i="52"/>
  <c r="AE152" i="52"/>
  <c r="F152" i="52" s="1"/>
  <c r="AE151" i="52"/>
  <c r="F151" i="52" s="1"/>
  <c r="AE122" i="52"/>
  <c r="F122" i="52" s="1"/>
  <c r="AE121" i="52"/>
  <c r="F121" i="52" s="1"/>
  <c r="AE92" i="52"/>
  <c r="F92" i="52" s="1"/>
  <c r="AE91" i="52"/>
  <c r="F91" i="52" s="1"/>
  <c r="AE62" i="52"/>
  <c r="F62" i="52" s="1"/>
  <c r="AE61" i="52"/>
  <c r="F61" i="52"/>
  <c r="AE32" i="52"/>
  <c r="F32" i="52" s="1"/>
  <c r="AE31" i="52"/>
  <c r="F31" i="52" s="1"/>
  <c r="A3" i="60"/>
  <c r="AS292" i="52"/>
  <c r="AQ292" i="52"/>
  <c r="R292" i="52" s="1"/>
  <c r="AO292" i="52"/>
  <c r="AM292" i="52"/>
  <c r="AM293" i="52" s="1"/>
  <c r="N293" i="52" s="1"/>
  <c r="AK292" i="52"/>
  <c r="AI292" i="52"/>
  <c r="AG292" i="52"/>
  <c r="H292" i="52" s="1"/>
  <c r="AE292" i="52"/>
  <c r="F292" i="52" s="1"/>
  <c r="AC293" i="52"/>
  <c r="D293" i="52" s="1"/>
  <c r="AS262" i="52"/>
  <c r="AQ262" i="52"/>
  <c r="AQ263" i="52" s="1"/>
  <c r="R263" i="52" s="1"/>
  <c r="AO262" i="52"/>
  <c r="P262" i="52" s="1"/>
  <c r="AM262" i="52"/>
  <c r="AM263" i="52" s="1"/>
  <c r="N263" i="52" s="1"/>
  <c r="AK262" i="52"/>
  <c r="AI262" i="52"/>
  <c r="AG262" i="52"/>
  <c r="H262" i="52" s="1"/>
  <c r="AE262" i="52"/>
  <c r="AC262" i="52"/>
  <c r="D262" i="52" s="1"/>
  <c r="AS232" i="52"/>
  <c r="AQ232" i="52"/>
  <c r="AO232" i="52"/>
  <c r="AO233" i="52" s="1"/>
  <c r="P233" i="52" s="1"/>
  <c r="AM232" i="52"/>
  <c r="AM233" i="52" s="1"/>
  <c r="N233" i="52" s="1"/>
  <c r="AK232" i="52"/>
  <c r="AK233" i="52" s="1"/>
  <c r="L233" i="52" s="1"/>
  <c r="AI232" i="52"/>
  <c r="J232" i="52" s="1"/>
  <c r="AG232" i="52"/>
  <c r="H232" i="52" s="1"/>
  <c r="AE232" i="52"/>
  <c r="AE233" i="52" s="1"/>
  <c r="F233" i="52" s="1"/>
  <c r="AC232" i="52"/>
  <c r="AC233" i="52" s="1"/>
  <c r="D233" i="52" s="1"/>
  <c r="AS202" i="52"/>
  <c r="AS203" i="52" s="1"/>
  <c r="T203" i="52" s="1"/>
  <c r="AQ202" i="52"/>
  <c r="AO202" i="52"/>
  <c r="AM202" i="52"/>
  <c r="AK202" i="52"/>
  <c r="AI202" i="52"/>
  <c r="J202" i="52" s="1"/>
  <c r="AG202" i="52"/>
  <c r="AE202" i="52"/>
  <c r="AC202" i="52"/>
  <c r="AC203" i="52" s="1"/>
  <c r="D203" i="52" s="1"/>
  <c r="AS172" i="52"/>
  <c r="AS173" i="52" s="1"/>
  <c r="T173" i="52" s="1"/>
  <c r="AQ172" i="52"/>
  <c r="AQ173" i="52" s="1"/>
  <c r="R173" i="52" s="1"/>
  <c r="AO172" i="52"/>
  <c r="AO173" i="52" s="1"/>
  <c r="P173" i="52" s="1"/>
  <c r="AM172" i="52"/>
  <c r="AM173" i="52" s="1"/>
  <c r="N173" i="52" s="1"/>
  <c r="AK172" i="52"/>
  <c r="AI172" i="52"/>
  <c r="AI173" i="52" s="1"/>
  <c r="J173" i="52" s="1"/>
  <c r="AG172" i="52"/>
  <c r="AG173" i="52" s="1"/>
  <c r="H173" i="52" s="1"/>
  <c r="AE172" i="52"/>
  <c r="AC172" i="52"/>
  <c r="AS142" i="52"/>
  <c r="AQ142" i="52"/>
  <c r="AO142" i="52"/>
  <c r="AO143" i="52" s="1"/>
  <c r="P143" i="52" s="1"/>
  <c r="AM142" i="52"/>
  <c r="AK142" i="52"/>
  <c r="AI142" i="52"/>
  <c r="AG142" i="52"/>
  <c r="H142" i="52" s="1"/>
  <c r="AE142" i="52"/>
  <c r="F142" i="52" s="1"/>
  <c r="AC142" i="52"/>
  <c r="AS112" i="52"/>
  <c r="AS113" i="52" s="1"/>
  <c r="T113" i="52" s="1"/>
  <c r="AO112" i="52"/>
  <c r="AM112" i="52"/>
  <c r="N112" i="52" s="1"/>
  <c r="AK112" i="52"/>
  <c r="AI112" i="52"/>
  <c r="AI113" i="52" s="1"/>
  <c r="J113" i="52" s="1"/>
  <c r="AG112" i="52"/>
  <c r="AG113" i="52" s="1"/>
  <c r="H113" i="52" s="1"/>
  <c r="AE112" i="52"/>
  <c r="AC112" i="52"/>
  <c r="AS82" i="52"/>
  <c r="AQ82" i="52"/>
  <c r="R82" i="52" s="1"/>
  <c r="AO82" i="52"/>
  <c r="AM82" i="52"/>
  <c r="AM83" i="52" s="1"/>
  <c r="N83" i="52" s="1"/>
  <c r="AK82" i="52"/>
  <c r="AI82" i="52"/>
  <c r="J82" i="52" s="1"/>
  <c r="AG82" i="52"/>
  <c r="AE82" i="52"/>
  <c r="AC82" i="52"/>
  <c r="AC88" i="52" s="1"/>
  <c r="AD76" i="52" s="1"/>
  <c r="E76" i="52" s="1"/>
  <c r="N52" i="52"/>
  <c r="U299" i="53"/>
  <c r="S299" i="53"/>
  <c r="Q299" i="53"/>
  <c r="O299" i="53"/>
  <c r="M299" i="53"/>
  <c r="K299" i="53"/>
  <c r="I299" i="53"/>
  <c r="G299" i="53"/>
  <c r="E299" i="53"/>
  <c r="C299" i="53"/>
  <c r="B299" i="53"/>
  <c r="U298" i="53"/>
  <c r="S298" i="53"/>
  <c r="Q298" i="53"/>
  <c r="O298" i="53"/>
  <c r="M298" i="53"/>
  <c r="K298" i="53"/>
  <c r="I298" i="53"/>
  <c r="G298" i="53"/>
  <c r="E298" i="53"/>
  <c r="C298" i="53"/>
  <c r="B298" i="53"/>
  <c r="U297" i="53"/>
  <c r="S297" i="53"/>
  <c r="Q297" i="53"/>
  <c r="O297" i="53"/>
  <c r="M297" i="53"/>
  <c r="K297" i="53"/>
  <c r="I297" i="53"/>
  <c r="G297" i="53"/>
  <c r="E297" i="53"/>
  <c r="C297" i="53"/>
  <c r="B297" i="53"/>
  <c r="U296" i="53"/>
  <c r="S296" i="53"/>
  <c r="Q296" i="53"/>
  <c r="O296" i="53"/>
  <c r="M296" i="53"/>
  <c r="K296" i="53"/>
  <c r="I296" i="53"/>
  <c r="G296" i="53"/>
  <c r="E296" i="53"/>
  <c r="C296" i="53"/>
  <c r="B296" i="53"/>
  <c r="U295" i="53"/>
  <c r="S295" i="53"/>
  <c r="Q295" i="53"/>
  <c r="O295" i="53"/>
  <c r="M295" i="53"/>
  <c r="K295" i="53"/>
  <c r="I295" i="53"/>
  <c r="G295" i="53"/>
  <c r="E295" i="53"/>
  <c r="C295" i="53"/>
  <c r="B295" i="53"/>
  <c r="U294" i="53"/>
  <c r="T294" i="53"/>
  <c r="S294" i="53"/>
  <c r="R294" i="53"/>
  <c r="Q294" i="53"/>
  <c r="P294" i="53"/>
  <c r="O294" i="53"/>
  <c r="N294" i="53"/>
  <c r="M294" i="53"/>
  <c r="L294" i="53"/>
  <c r="K294" i="53"/>
  <c r="J294" i="53"/>
  <c r="I294" i="53"/>
  <c r="H294" i="53"/>
  <c r="G294" i="53"/>
  <c r="F294" i="53"/>
  <c r="E294" i="53"/>
  <c r="D294" i="53"/>
  <c r="C294" i="53"/>
  <c r="B294" i="53"/>
  <c r="U293" i="53"/>
  <c r="S293" i="53"/>
  <c r="Q293" i="53"/>
  <c r="O293" i="53"/>
  <c r="M293" i="53"/>
  <c r="K293" i="53"/>
  <c r="I293" i="53"/>
  <c r="G293" i="53"/>
  <c r="E293" i="53"/>
  <c r="C293" i="53"/>
  <c r="B293" i="53"/>
  <c r="U292" i="53"/>
  <c r="S292" i="53"/>
  <c r="Q292" i="53"/>
  <c r="O292" i="53"/>
  <c r="M292" i="53"/>
  <c r="K292" i="53"/>
  <c r="I292" i="53"/>
  <c r="G292" i="53"/>
  <c r="E292" i="53"/>
  <c r="C292" i="53"/>
  <c r="B292" i="53"/>
  <c r="V290" i="53"/>
  <c r="T290" i="53"/>
  <c r="R290" i="53"/>
  <c r="P290" i="53"/>
  <c r="N290" i="53"/>
  <c r="L290" i="53"/>
  <c r="J290" i="53"/>
  <c r="H290" i="53"/>
  <c r="F290" i="53"/>
  <c r="D290" i="53"/>
  <c r="C290" i="53"/>
  <c r="B290" i="53"/>
  <c r="J289" i="53"/>
  <c r="C289" i="53"/>
  <c r="B289" i="53"/>
  <c r="T288" i="53"/>
  <c r="R288" i="53"/>
  <c r="P288" i="53"/>
  <c r="N288" i="53"/>
  <c r="L288" i="53"/>
  <c r="J288" i="53"/>
  <c r="H288" i="53"/>
  <c r="F288" i="53"/>
  <c r="D288" i="53"/>
  <c r="C288" i="53"/>
  <c r="T287" i="53"/>
  <c r="R287" i="53"/>
  <c r="P287" i="53"/>
  <c r="N287" i="53"/>
  <c r="L287" i="53"/>
  <c r="J287" i="53"/>
  <c r="H287" i="53"/>
  <c r="F287" i="53"/>
  <c r="D287" i="53"/>
  <c r="C287" i="53"/>
  <c r="T286" i="53"/>
  <c r="R286" i="53"/>
  <c r="P286" i="53"/>
  <c r="N286" i="53"/>
  <c r="L286" i="53"/>
  <c r="J286" i="53"/>
  <c r="H286" i="53"/>
  <c r="F286" i="53"/>
  <c r="D286" i="53"/>
  <c r="C286" i="53"/>
  <c r="T285" i="53"/>
  <c r="R285" i="53"/>
  <c r="P285" i="53"/>
  <c r="N285" i="53"/>
  <c r="L285" i="53"/>
  <c r="J285" i="53"/>
  <c r="H285" i="53"/>
  <c r="F285" i="53"/>
  <c r="D285" i="53"/>
  <c r="C285" i="53"/>
  <c r="T284" i="53"/>
  <c r="R284" i="53"/>
  <c r="P284" i="53"/>
  <c r="N284" i="53"/>
  <c r="L284" i="53"/>
  <c r="J284" i="53"/>
  <c r="H284" i="53"/>
  <c r="F284" i="53"/>
  <c r="D284" i="53"/>
  <c r="C284" i="53"/>
  <c r="T283" i="53"/>
  <c r="R283" i="53"/>
  <c r="P283" i="53"/>
  <c r="N283" i="53"/>
  <c r="L283" i="53"/>
  <c r="J283" i="53"/>
  <c r="H283" i="53"/>
  <c r="F283" i="53"/>
  <c r="D283" i="53"/>
  <c r="C283" i="53"/>
  <c r="T282" i="53"/>
  <c r="R282" i="53"/>
  <c r="P282" i="53"/>
  <c r="N282" i="53"/>
  <c r="L282" i="53"/>
  <c r="J282" i="53"/>
  <c r="H282" i="53"/>
  <c r="F282" i="53"/>
  <c r="D282" i="53"/>
  <c r="C282" i="53"/>
  <c r="V281" i="53"/>
  <c r="T281" i="53"/>
  <c r="R281" i="53"/>
  <c r="P281" i="53"/>
  <c r="N281" i="53"/>
  <c r="L281" i="53"/>
  <c r="J281" i="53"/>
  <c r="H281" i="53"/>
  <c r="F281" i="53"/>
  <c r="D281" i="53"/>
  <c r="C281" i="53"/>
  <c r="T280" i="53"/>
  <c r="R280" i="53"/>
  <c r="P280" i="53"/>
  <c r="N280" i="53"/>
  <c r="L280" i="53"/>
  <c r="J280" i="53"/>
  <c r="H280" i="53"/>
  <c r="F280" i="53"/>
  <c r="D280" i="53"/>
  <c r="C280" i="53"/>
  <c r="T279" i="53"/>
  <c r="R279" i="53"/>
  <c r="P279" i="53"/>
  <c r="N279" i="53"/>
  <c r="L279" i="53"/>
  <c r="J279" i="53"/>
  <c r="H279" i="53"/>
  <c r="F279" i="53"/>
  <c r="D279" i="53"/>
  <c r="C279" i="53"/>
  <c r="V278" i="53"/>
  <c r="T278" i="53"/>
  <c r="R278" i="53"/>
  <c r="P278" i="53"/>
  <c r="N278" i="53"/>
  <c r="L278" i="53"/>
  <c r="J278" i="53"/>
  <c r="H278" i="53"/>
  <c r="F278" i="53"/>
  <c r="D278" i="53"/>
  <c r="C278" i="53"/>
  <c r="T277" i="53"/>
  <c r="R277" i="53"/>
  <c r="P277" i="53"/>
  <c r="N277" i="53"/>
  <c r="L277" i="53"/>
  <c r="J277" i="53"/>
  <c r="H277" i="53"/>
  <c r="F277" i="53"/>
  <c r="D277" i="53"/>
  <c r="C277" i="53"/>
  <c r="T272" i="53"/>
  <c r="B272" i="53"/>
  <c r="B273" i="53"/>
  <c r="D271" i="53"/>
  <c r="B271" i="53"/>
  <c r="U269" i="53"/>
  <c r="S269" i="53"/>
  <c r="Q269" i="53"/>
  <c r="O269" i="53"/>
  <c r="M269" i="53"/>
  <c r="K269" i="53"/>
  <c r="I269" i="53"/>
  <c r="G269" i="53"/>
  <c r="E269" i="53"/>
  <c r="C269" i="53"/>
  <c r="B269" i="53"/>
  <c r="U268" i="53"/>
  <c r="S268" i="53"/>
  <c r="Q268" i="53"/>
  <c r="O268" i="53"/>
  <c r="M268" i="53"/>
  <c r="K268" i="53"/>
  <c r="I268" i="53"/>
  <c r="G268" i="53"/>
  <c r="E268" i="53"/>
  <c r="C268" i="53"/>
  <c r="B268" i="53"/>
  <c r="U267" i="53"/>
  <c r="S267" i="53"/>
  <c r="Q267" i="53"/>
  <c r="O267" i="53"/>
  <c r="M267" i="53"/>
  <c r="K267" i="53"/>
  <c r="I267" i="53"/>
  <c r="G267" i="53"/>
  <c r="E267" i="53"/>
  <c r="C267" i="53"/>
  <c r="B267" i="53"/>
  <c r="U266" i="53"/>
  <c r="S266" i="53"/>
  <c r="Q266" i="53"/>
  <c r="O266" i="53"/>
  <c r="M266" i="53"/>
  <c r="K266" i="53"/>
  <c r="I266" i="53"/>
  <c r="G266" i="53"/>
  <c r="E266" i="53"/>
  <c r="C266" i="53"/>
  <c r="B266" i="53"/>
  <c r="U265" i="53"/>
  <c r="S265" i="53"/>
  <c r="Q265" i="53"/>
  <c r="O265" i="53"/>
  <c r="M265" i="53"/>
  <c r="K265" i="53"/>
  <c r="I265" i="53"/>
  <c r="G265" i="53"/>
  <c r="E265" i="53"/>
  <c r="C265" i="53"/>
  <c r="B265" i="53"/>
  <c r="U264" i="53"/>
  <c r="T264" i="53"/>
  <c r="S264" i="53"/>
  <c r="R264" i="53"/>
  <c r="Q264" i="53"/>
  <c r="P264" i="53"/>
  <c r="O264" i="53"/>
  <c r="N264" i="53"/>
  <c r="M264" i="53"/>
  <c r="L264" i="53"/>
  <c r="K264" i="53"/>
  <c r="J264" i="53"/>
  <c r="I264" i="53"/>
  <c r="H264" i="53"/>
  <c r="G264" i="53"/>
  <c r="F264" i="53"/>
  <c r="E264" i="53"/>
  <c r="D264" i="53"/>
  <c r="C264" i="53"/>
  <c r="B264" i="53"/>
  <c r="U263" i="53"/>
  <c r="S263" i="53"/>
  <c r="Q263" i="53"/>
  <c r="O263" i="53"/>
  <c r="M263" i="53"/>
  <c r="K263" i="53"/>
  <c r="I263" i="53"/>
  <c r="G263" i="53"/>
  <c r="E263" i="53"/>
  <c r="C263" i="53"/>
  <c r="B263" i="53"/>
  <c r="U262" i="53"/>
  <c r="S262" i="53"/>
  <c r="Q262" i="53"/>
  <c r="O262" i="53"/>
  <c r="M262" i="53"/>
  <c r="K262" i="53"/>
  <c r="I262" i="53"/>
  <c r="G262" i="53"/>
  <c r="E262" i="53"/>
  <c r="C262" i="53"/>
  <c r="B262" i="53"/>
  <c r="V260" i="53"/>
  <c r="T260" i="53"/>
  <c r="R260" i="53"/>
  <c r="P260" i="53"/>
  <c r="N260" i="53"/>
  <c r="L260" i="53"/>
  <c r="J260" i="53"/>
  <c r="H260" i="53"/>
  <c r="F260" i="53"/>
  <c r="D260" i="53"/>
  <c r="C260" i="53"/>
  <c r="B260" i="53"/>
  <c r="C259" i="53"/>
  <c r="B259" i="53"/>
  <c r="V258" i="53"/>
  <c r="T258" i="53"/>
  <c r="R258" i="53"/>
  <c r="P258" i="53"/>
  <c r="N258" i="53"/>
  <c r="L258" i="53"/>
  <c r="J258" i="53"/>
  <c r="H258" i="53"/>
  <c r="F258" i="53"/>
  <c r="D258" i="53"/>
  <c r="C258" i="53"/>
  <c r="T257" i="53"/>
  <c r="R257" i="53"/>
  <c r="P257" i="53"/>
  <c r="N257" i="53"/>
  <c r="L257" i="53"/>
  <c r="J257" i="53"/>
  <c r="H257" i="53"/>
  <c r="F257" i="53"/>
  <c r="D257" i="53"/>
  <c r="C257" i="53"/>
  <c r="T256" i="53"/>
  <c r="R256" i="53"/>
  <c r="P256" i="53"/>
  <c r="N256" i="53"/>
  <c r="L256" i="53"/>
  <c r="J256" i="53"/>
  <c r="H256" i="53"/>
  <c r="F256" i="53"/>
  <c r="D256" i="53"/>
  <c r="C256" i="53"/>
  <c r="T255" i="53"/>
  <c r="R255" i="53"/>
  <c r="P255" i="53"/>
  <c r="N255" i="53"/>
  <c r="L255" i="53"/>
  <c r="J255" i="53"/>
  <c r="H255" i="53"/>
  <c r="F255" i="53"/>
  <c r="D255" i="53"/>
  <c r="C255" i="53"/>
  <c r="V254" i="53"/>
  <c r="T254" i="53"/>
  <c r="R254" i="53"/>
  <c r="P254" i="53"/>
  <c r="N254" i="53"/>
  <c r="L254" i="53"/>
  <c r="J254" i="53"/>
  <c r="H254" i="53"/>
  <c r="F254" i="53"/>
  <c r="D254" i="53"/>
  <c r="C254" i="53"/>
  <c r="T253" i="53"/>
  <c r="R253" i="53"/>
  <c r="P253" i="53"/>
  <c r="N253" i="53"/>
  <c r="L253" i="53"/>
  <c r="J253" i="53"/>
  <c r="H253" i="53"/>
  <c r="F253" i="53"/>
  <c r="D253" i="53"/>
  <c r="C253" i="53"/>
  <c r="T252" i="53"/>
  <c r="R252" i="53"/>
  <c r="P252" i="53"/>
  <c r="N252" i="53"/>
  <c r="L252" i="53"/>
  <c r="J252" i="53"/>
  <c r="H252" i="53"/>
  <c r="F252" i="53"/>
  <c r="D252" i="53"/>
  <c r="C252" i="53"/>
  <c r="T251" i="53"/>
  <c r="R251" i="53"/>
  <c r="P251" i="53"/>
  <c r="N251" i="53"/>
  <c r="L251" i="53"/>
  <c r="J251" i="53"/>
  <c r="H251" i="53"/>
  <c r="F251" i="53"/>
  <c r="D251" i="53"/>
  <c r="C251" i="53"/>
  <c r="T250" i="53"/>
  <c r="R250" i="53"/>
  <c r="P250" i="53"/>
  <c r="N250" i="53"/>
  <c r="L250" i="53"/>
  <c r="J250" i="53"/>
  <c r="H250" i="53"/>
  <c r="F250" i="53"/>
  <c r="D250" i="53"/>
  <c r="C250" i="53"/>
  <c r="T249" i="53"/>
  <c r="R249" i="53"/>
  <c r="P249" i="53"/>
  <c r="N249" i="53"/>
  <c r="L249" i="53"/>
  <c r="J249" i="53"/>
  <c r="H249" i="53"/>
  <c r="F249" i="53"/>
  <c r="D249" i="53"/>
  <c r="C249" i="53"/>
  <c r="T248" i="53"/>
  <c r="R248" i="53"/>
  <c r="P248" i="53"/>
  <c r="N248" i="53"/>
  <c r="L248" i="53"/>
  <c r="J248" i="53"/>
  <c r="H248" i="53"/>
  <c r="F248" i="53"/>
  <c r="D248" i="53"/>
  <c r="C248" i="53"/>
  <c r="V247" i="53"/>
  <c r="T247" i="53"/>
  <c r="R247" i="53"/>
  <c r="P247" i="53"/>
  <c r="N247" i="53"/>
  <c r="L247" i="53"/>
  <c r="J247" i="53"/>
  <c r="H247" i="53"/>
  <c r="F247" i="53"/>
  <c r="D247" i="53"/>
  <c r="C247" i="53"/>
  <c r="T242" i="53"/>
  <c r="B242" i="53"/>
  <c r="B243" i="53"/>
  <c r="D241" i="53"/>
  <c r="B241" i="53"/>
  <c r="U239" i="53"/>
  <c r="S239" i="53"/>
  <c r="Q239" i="53"/>
  <c r="O239" i="53"/>
  <c r="M239" i="53"/>
  <c r="K239" i="53"/>
  <c r="I239" i="53"/>
  <c r="G239" i="53"/>
  <c r="E239" i="53"/>
  <c r="C239" i="53"/>
  <c r="B239" i="53"/>
  <c r="U238" i="53"/>
  <c r="S238" i="53"/>
  <c r="Q238" i="53"/>
  <c r="O238" i="53"/>
  <c r="M238" i="53"/>
  <c r="K238" i="53"/>
  <c r="I238" i="53"/>
  <c r="G238" i="53"/>
  <c r="E238" i="53"/>
  <c r="C238" i="53"/>
  <c r="B238" i="53"/>
  <c r="U237" i="53"/>
  <c r="S237" i="53"/>
  <c r="Q237" i="53"/>
  <c r="O237" i="53"/>
  <c r="M237" i="53"/>
  <c r="K237" i="53"/>
  <c r="I237" i="53"/>
  <c r="G237" i="53"/>
  <c r="E237" i="53"/>
  <c r="C237" i="53"/>
  <c r="B237" i="53"/>
  <c r="U236" i="53"/>
  <c r="S236" i="53"/>
  <c r="Q236" i="53"/>
  <c r="O236" i="53"/>
  <c r="M236" i="53"/>
  <c r="K236" i="53"/>
  <c r="I236" i="53"/>
  <c r="G236" i="53"/>
  <c r="E236" i="53"/>
  <c r="C236" i="53"/>
  <c r="B236" i="53"/>
  <c r="U235" i="53"/>
  <c r="S235" i="53"/>
  <c r="Q235" i="53"/>
  <c r="O235" i="53"/>
  <c r="M235" i="53"/>
  <c r="K235" i="53"/>
  <c r="I235" i="53"/>
  <c r="G235" i="53"/>
  <c r="E235" i="53"/>
  <c r="C235" i="53"/>
  <c r="B235" i="53"/>
  <c r="U234" i="53"/>
  <c r="T234" i="53"/>
  <c r="S234" i="53"/>
  <c r="R234" i="53"/>
  <c r="Q234" i="53"/>
  <c r="P234" i="53"/>
  <c r="O234" i="53"/>
  <c r="N234" i="53"/>
  <c r="M234" i="53"/>
  <c r="L234" i="53"/>
  <c r="K234" i="53"/>
  <c r="J234" i="53"/>
  <c r="I234" i="53"/>
  <c r="H234" i="53"/>
  <c r="G234" i="53"/>
  <c r="F234" i="53"/>
  <c r="E234" i="53"/>
  <c r="D234" i="53"/>
  <c r="C234" i="53"/>
  <c r="B234" i="53"/>
  <c r="U233" i="53"/>
  <c r="S233" i="53"/>
  <c r="Q233" i="53"/>
  <c r="O233" i="53"/>
  <c r="M233" i="53"/>
  <c r="K233" i="53"/>
  <c r="I233" i="53"/>
  <c r="G233" i="53"/>
  <c r="E233" i="53"/>
  <c r="C233" i="53"/>
  <c r="B233" i="53"/>
  <c r="U232" i="53"/>
  <c r="S232" i="53"/>
  <c r="Q232" i="53"/>
  <c r="O232" i="53"/>
  <c r="M232" i="53"/>
  <c r="K232" i="53"/>
  <c r="I232" i="53"/>
  <c r="G232" i="53"/>
  <c r="E232" i="53"/>
  <c r="C232" i="53"/>
  <c r="B232" i="53"/>
  <c r="V230" i="53"/>
  <c r="T230" i="53"/>
  <c r="R230" i="53"/>
  <c r="P230" i="53"/>
  <c r="N230" i="53"/>
  <c r="L230" i="53"/>
  <c r="J230" i="53"/>
  <c r="H230" i="53"/>
  <c r="F230" i="53"/>
  <c r="D230" i="53"/>
  <c r="C230" i="53"/>
  <c r="B230" i="53"/>
  <c r="C229" i="53"/>
  <c r="B229" i="53"/>
  <c r="T228" i="53"/>
  <c r="R228" i="53"/>
  <c r="P228" i="53"/>
  <c r="N228" i="53"/>
  <c r="L228" i="53"/>
  <c r="J228" i="53"/>
  <c r="H228" i="53"/>
  <c r="F228" i="53"/>
  <c r="D228" i="53"/>
  <c r="C228" i="53"/>
  <c r="V227" i="53"/>
  <c r="T227" i="53"/>
  <c r="R227" i="53"/>
  <c r="P227" i="53"/>
  <c r="N227" i="53"/>
  <c r="L227" i="53"/>
  <c r="J227" i="53"/>
  <c r="H227" i="53"/>
  <c r="F227" i="53"/>
  <c r="D227" i="53"/>
  <c r="C227" i="53"/>
  <c r="T226" i="53"/>
  <c r="R226" i="53"/>
  <c r="P226" i="53"/>
  <c r="N226" i="53"/>
  <c r="L226" i="53"/>
  <c r="J226" i="53"/>
  <c r="H226" i="53"/>
  <c r="F226" i="53"/>
  <c r="D226" i="53"/>
  <c r="C226" i="53"/>
  <c r="V225" i="53"/>
  <c r="T225" i="53"/>
  <c r="R225" i="53"/>
  <c r="P225" i="53"/>
  <c r="N225" i="53"/>
  <c r="L225" i="53"/>
  <c r="J225" i="53"/>
  <c r="H225" i="53"/>
  <c r="F225" i="53"/>
  <c r="D225" i="53"/>
  <c r="C225" i="53"/>
  <c r="V224" i="53"/>
  <c r="T224" i="53"/>
  <c r="R224" i="53"/>
  <c r="P224" i="53"/>
  <c r="N224" i="53"/>
  <c r="L224" i="53"/>
  <c r="J224" i="53"/>
  <c r="H224" i="53"/>
  <c r="F224" i="53"/>
  <c r="D224" i="53"/>
  <c r="C224" i="53"/>
  <c r="T223" i="53"/>
  <c r="R223" i="53"/>
  <c r="P223" i="53"/>
  <c r="N223" i="53"/>
  <c r="L223" i="53"/>
  <c r="J223" i="53"/>
  <c r="H223" i="53"/>
  <c r="F223" i="53"/>
  <c r="D223" i="53"/>
  <c r="C223" i="53"/>
  <c r="T222" i="53"/>
  <c r="R222" i="53"/>
  <c r="P222" i="53"/>
  <c r="N222" i="53"/>
  <c r="L222" i="53"/>
  <c r="J222" i="53"/>
  <c r="H222" i="53"/>
  <c r="F222" i="53"/>
  <c r="D222" i="53"/>
  <c r="C222" i="53"/>
  <c r="V221" i="53"/>
  <c r="T221" i="53"/>
  <c r="R221" i="53"/>
  <c r="P221" i="53"/>
  <c r="N221" i="53"/>
  <c r="L221" i="53"/>
  <c r="J221" i="53"/>
  <c r="H221" i="53"/>
  <c r="F221" i="53"/>
  <c r="D221" i="53"/>
  <c r="C221" i="53"/>
  <c r="T220" i="53"/>
  <c r="R220" i="53"/>
  <c r="P220" i="53"/>
  <c r="N220" i="53"/>
  <c r="L220" i="53"/>
  <c r="J220" i="53"/>
  <c r="H220" i="53"/>
  <c r="F220" i="53"/>
  <c r="D220" i="53"/>
  <c r="C220" i="53"/>
  <c r="T219" i="53"/>
  <c r="R219" i="53"/>
  <c r="P219" i="53"/>
  <c r="N219" i="53"/>
  <c r="L219" i="53"/>
  <c r="J219" i="53"/>
  <c r="H219" i="53"/>
  <c r="F219" i="53"/>
  <c r="D219" i="53"/>
  <c r="C219" i="53"/>
  <c r="T218" i="53"/>
  <c r="R218" i="53"/>
  <c r="P218" i="53"/>
  <c r="N218" i="53"/>
  <c r="L218" i="53"/>
  <c r="J218" i="53"/>
  <c r="H218" i="53"/>
  <c r="F218" i="53"/>
  <c r="D218" i="53"/>
  <c r="C218" i="53"/>
  <c r="T217" i="53"/>
  <c r="R217" i="53"/>
  <c r="P217" i="53"/>
  <c r="N217" i="53"/>
  <c r="L217" i="53"/>
  <c r="J217" i="53"/>
  <c r="H217" i="53"/>
  <c r="F217" i="53"/>
  <c r="D217" i="53"/>
  <c r="C217" i="53"/>
  <c r="T212" i="53"/>
  <c r="B212" i="53"/>
  <c r="B213" i="53"/>
  <c r="D211" i="53"/>
  <c r="B211" i="53"/>
  <c r="U209" i="53"/>
  <c r="S209" i="53"/>
  <c r="Q209" i="53"/>
  <c r="O209" i="53"/>
  <c r="M209" i="53"/>
  <c r="K209" i="53"/>
  <c r="I209" i="53"/>
  <c r="G209" i="53"/>
  <c r="E209" i="53"/>
  <c r="C209" i="53"/>
  <c r="B209" i="53"/>
  <c r="U208" i="53"/>
  <c r="S208" i="53"/>
  <c r="Q208" i="53"/>
  <c r="O208" i="53"/>
  <c r="M208" i="53"/>
  <c r="K208" i="53"/>
  <c r="I208" i="53"/>
  <c r="G208" i="53"/>
  <c r="E208" i="53"/>
  <c r="C208" i="53"/>
  <c r="B208" i="53"/>
  <c r="U207" i="53"/>
  <c r="S207" i="53"/>
  <c r="Q207" i="53"/>
  <c r="O207" i="53"/>
  <c r="M207" i="53"/>
  <c r="K207" i="53"/>
  <c r="I207" i="53"/>
  <c r="G207" i="53"/>
  <c r="E207" i="53"/>
  <c r="C207" i="53"/>
  <c r="B207" i="53"/>
  <c r="U206" i="53"/>
  <c r="S206" i="53"/>
  <c r="Q206" i="53"/>
  <c r="O206" i="53"/>
  <c r="M206" i="53"/>
  <c r="K206" i="53"/>
  <c r="I206" i="53"/>
  <c r="G206" i="53"/>
  <c r="E206" i="53"/>
  <c r="C206" i="53"/>
  <c r="B206" i="53"/>
  <c r="U205" i="53"/>
  <c r="S205" i="53"/>
  <c r="Q205" i="53"/>
  <c r="O205" i="53"/>
  <c r="M205" i="53"/>
  <c r="K205" i="53"/>
  <c r="I205" i="53"/>
  <c r="G205" i="53"/>
  <c r="E205" i="53"/>
  <c r="C205" i="53"/>
  <c r="B205" i="53"/>
  <c r="U204" i="53"/>
  <c r="T204" i="53"/>
  <c r="S204" i="53"/>
  <c r="R204" i="53"/>
  <c r="Q204" i="53"/>
  <c r="P204" i="53"/>
  <c r="O204" i="53"/>
  <c r="N204" i="53"/>
  <c r="M204" i="53"/>
  <c r="L204" i="53"/>
  <c r="K204" i="53"/>
  <c r="J204" i="53"/>
  <c r="I204" i="53"/>
  <c r="H204" i="53"/>
  <c r="G204" i="53"/>
  <c r="F204" i="53"/>
  <c r="E204" i="53"/>
  <c r="D204" i="53"/>
  <c r="C204" i="53"/>
  <c r="B204" i="53"/>
  <c r="U203" i="53"/>
  <c r="S203" i="53"/>
  <c r="Q203" i="53"/>
  <c r="O203" i="53"/>
  <c r="M203" i="53"/>
  <c r="K203" i="53"/>
  <c r="I203" i="53"/>
  <c r="G203" i="53"/>
  <c r="E203" i="53"/>
  <c r="C203" i="53"/>
  <c r="B203" i="53"/>
  <c r="U202" i="53"/>
  <c r="S202" i="53"/>
  <c r="Q202" i="53"/>
  <c r="O202" i="53"/>
  <c r="M202" i="53"/>
  <c r="K202" i="53"/>
  <c r="I202" i="53"/>
  <c r="G202" i="53"/>
  <c r="E202" i="53"/>
  <c r="C202" i="53"/>
  <c r="B202" i="53"/>
  <c r="V200" i="53"/>
  <c r="T200" i="53"/>
  <c r="R200" i="53"/>
  <c r="P200" i="53"/>
  <c r="N200" i="53"/>
  <c r="L200" i="53"/>
  <c r="J200" i="53"/>
  <c r="H200" i="53"/>
  <c r="F200" i="53"/>
  <c r="D200" i="53"/>
  <c r="C200" i="53"/>
  <c r="B200" i="53"/>
  <c r="C199" i="53"/>
  <c r="B199" i="53"/>
  <c r="T198" i="53"/>
  <c r="R198" i="53"/>
  <c r="P198" i="53"/>
  <c r="N198" i="53"/>
  <c r="L198" i="53"/>
  <c r="J198" i="53"/>
  <c r="H198" i="53"/>
  <c r="F198" i="53"/>
  <c r="D198" i="53"/>
  <c r="C198" i="53"/>
  <c r="T197" i="53"/>
  <c r="R197" i="53"/>
  <c r="P197" i="53"/>
  <c r="N197" i="53"/>
  <c r="L197" i="53"/>
  <c r="J197" i="53"/>
  <c r="H197" i="53"/>
  <c r="F197" i="53"/>
  <c r="D197" i="53"/>
  <c r="C197" i="53"/>
  <c r="T196" i="53"/>
  <c r="R196" i="53"/>
  <c r="P196" i="53"/>
  <c r="N196" i="53"/>
  <c r="L196" i="53"/>
  <c r="J196" i="53"/>
  <c r="H196" i="53"/>
  <c r="F196" i="53"/>
  <c r="D196" i="53"/>
  <c r="C196" i="53"/>
  <c r="T195" i="53"/>
  <c r="R195" i="53"/>
  <c r="P195" i="53"/>
  <c r="N195" i="53"/>
  <c r="L195" i="53"/>
  <c r="J195" i="53"/>
  <c r="H195" i="53"/>
  <c r="F195" i="53"/>
  <c r="D195" i="53"/>
  <c r="C195" i="53"/>
  <c r="T194" i="53"/>
  <c r="R194" i="53"/>
  <c r="P194" i="53"/>
  <c r="N194" i="53"/>
  <c r="L194" i="53"/>
  <c r="J194" i="53"/>
  <c r="H194" i="53"/>
  <c r="F194" i="53"/>
  <c r="D194" i="53"/>
  <c r="C194" i="53"/>
  <c r="T193" i="53"/>
  <c r="R193" i="53"/>
  <c r="P193" i="53"/>
  <c r="N193" i="53"/>
  <c r="L193" i="53"/>
  <c r="J193" i="53"/>
  <c r="H193" i="53"/>
  <c r="F193" i="53"/>
  <c r="D193" i="53"/>
  <c r="C193" i="53"/>
  <c r="T192" i="53"/>
  <c r="R192" i="53"/>
  <c r="P192" i="53"/>
  <c r="N192" i="53"/>
  <c r="L192" i="53"/>
  <c r="J192" i="53"/>
  <c r="H192" i="53"/>
  <c r="F192" i="53"/>
  <c r="D192" i="53"/>
  <c r="C192" i="53"/>
  <c r="T191" i="53"/>
  <c r="R191" i="53"/>
  <c r="P191" i="53"/>
  <c r="N191" i="53"/>
  <c r="L191" i="53"/>
  <c r="J191" i="53"/>
  <c r="H191" i="53"/>
  <c r="F191" i="53"/>
  <c r="D191" i="53"/>
  <c r="C191" i="53"/>
  <c r="T190" i="53"/>
  <c r="R190" i="53"/>
  <c r="P190" i="53"/>
  <c r="N190" i="53"/>
  <c r="L190" i="53"/>
  <c r="J190" i="53"/>
  <c r="H190" i="53"/>
  <c r="F190" i="53"/>
  <c r="D190" i="53"/>
  <c r="C190" i="53"/>
  <c r="T189" i="53"/>
  <c r="R189" i="53"/>
  <c r="P189" i="53"/>
  <c r="N189" i="53"/>
  <c r="L189" i="53"/>
  <c r="J189" i="53"/>
  <c r="H189" i="53"/>
  <c r="F189" i="53"/>
  <c r="D189" i="53"/>
  <c r="C189" i="53"/>
  <c r="T188" i="53"/>
  <c r="R188" i="53"/>
  <c r="P188" i="53"/>
  <c r="N188" i="53"/>
  <c r="L188" i="53"/>
  <c r="J188" i="53"/>
  <c r="H188" i="53"/>
  <c r="F188" i="53"/>
  <c r="D188" i="53"/>
  <c r="C188" i="53"/>
  <c r="T187" i="53"/>
  <c r="R187" i="53"/>
  <c r="P187" i="53"/>
  <c r="N187" i="53"/>
  <c r="L187" i="53"/>
  <c r="J187" i="53"/>
  <c r="H187" i="53"/>
  <c r="F187" i="53"/>
  <c r="D187" i="53"/>
  <c r="C187" i="53"/>
  <c r="T182" i="53"/>
  <c r="B182" i="53"/>
  <c r="B183" i="53"/>
  <c r="D181" i="53"/>
  <c r="B181" i="53"/>
  <c r="U179" i="53"/>
  <c r="S179" i="53"/>
  <c r="Q179" i="53"/>
  <c r="O179" i="53"/>
  <c r="M179" i="53"/>
  <c r="K179" i="53"/>
  <c r="I179" i="53"/>
  <c r="G179" i="53"/>
  <c r="E179" i="53"/>
  <c r="C179" i="53"/>
  <c r="B179" i="53"/>
  <c r="U178" i="53"/>
  <c r="S178" i="53"/>
  <c r="Q178" i="53"/>
  <c r="O178" i="53"/>
  <c r="M178" i="53"/>
  <c r="K178" i="53"/>
  <c r="I178" i="53"/>
  <c r="G178" i="53"/>
  <c r="E178" i="53"/>
  <c r="C178" i="53"/>
  <c r="B178" i="53"/>
  <c r="U177" i="53"/>
  <c r="S177" i="53"/>
  <c r="Q177" i="53"/>
  <c r="O177" i="53"/>
  <c r="M177" i="53"/>
  <c r="K177" i="53"/>
  <c r="I177" i="53"/>
  <c r="G177" i="53"/>
  <c r="E177" i="53"/>
  <c r="C177" i="53"/>
  <c r="B177" i="53"/>
  <c r="U176" i="53"/>
  <c r="S176" i="53"/>
  <c r="Q176" i="53"/>
  <c r="O176" i="53"/>
  <c r="M176" i="53"/>
  <c r="K176" i="53"/>
  <c r="I176" i="53"/>
  <c r="G176" i="53"/>
  <c r="E176" i="53"/>
  <c r="C176" i="53"/>
  <c r="B176" i="53"/>
  <c r="U175" i="53"/>
  <c r="S175" i="53"/>
  <c r="Q175" i="53"/>
  <c r="O175" i="53"/>
  <c r="M175" i="53"/>
  <c r="K175" i="53"/>
  <c r="I175" i="53"/>
  <c r="G175" i="53"/>
  <c r="E175" i="53"/>
  <c r="C175" i="53"/>
  <c r="B175" i="53"/>
  <c r="U174" i="53"/>
  <c r="T174" i="53"/>
  <c r="S174" i="53"/>
  <c r="R174" i="53"/>
  <c r="Q174" i="53"/>
  <c r="P174" i="53"/>
  <c r="O174" i="53"/>
  <c r="N174" i="53"/>
  <c r="M174" i="53"/>
  <c r="L174" i="53"/>
  <c r="K174" i="53"/>
  <c r="J174" i="53"/>
  <c r="I174" i="53"/>
  <c r="H174" i="53"/>
  <c r="G174" i="53"/>
  <c r="F174" i="53"/>
  <c r="E174" i="53"/>
  <c r="D174" i="53"/>
  <c r="C174" i="53"/>
  <c r="B174" i="53"/>
  <c r="U173" i="53"/>
  <c r="S173" i="53"/>
  <c r="Q173" i="53"/>
  <c r="O173" i="53"/>
  <c r="M173" i="53"/>
  <c r="K173" i="53"/>
  <c r="I173" i="53"/>
  <c r="G173" i="53"/>
  <c r="E173" i="53"/>
  <c r="C173" i="53"/>
  <c r="B173" i="53"/>
  <c r="U172" i="53"/>
  <c r="S172" i="53"/>
  <c r="Q172" i="53"/>
  <c r="O172" i="53"/>
  <c r="M172" i="53"/>
  <c r="K172" i="53"/>
  <c r="I172" i="53"/>
  <c r="G172" i="53"/>
  <c r="E172" i="53"/>
  <c r="C172" i="53"/>
  <c r="B172" i="53"/>
  <c r="V170" i="53"/>
  <c r="T170" i="53"/>
  <c r="R170" i="53"/>
  <c r="P170" i="53"/>
  <c r="N170" i="53"/>
  <c r="L170" i="53"/>
  <c r="J170" i="53"/>
  <c r="H170" i="53"/>
  <c r="F170" i="53"/>
  <c r="D170" i="53"/>
  <c r="C170" i="53"/>
  <c r="B170" i="53"/>
  <c r="L169" i="53"/>
  <c r="C169" i="53"/>
  <c r="B169" i="53"/>
  <c r="T168" i="53"/>
  <c r="R168" i="53"/>
  <c r="P168" i="53"/>
  <c r="N168" i="53"/>
  <c r="L168" i="53"/>
  <c r="J168" i="53"/>
  <c r="H168" i="53"/>
  <c r="F168" i="53"/>
  <c r="D168" i="53"/>
  <c r="C168" i="53"/>
  <c r="V167" i="53"/>
  <c r="T167" i="53"/>
  <c r="R167" i="53"/>
  <c r="P167" i="53"/>
  <c r="N167" i="53"/>
  <c r="L167" i="53"/>
  <c r="J167" i="53"/>
  <c r="H167" i="53"/>
  <c r="F167" i="53"/>
  <c r="D167" i="53"/>
  <c r="C167" i="53"/>
  <c r="T166" i="53"/>
  <c r="R166" i="53"/>
  <c r="P166" i="53"/>
  <c r="N166" i="53"/>
  <c r="L166" i="53"/>
  <c r="J166" i="53"/>
  <c r="H166" i="53"/>
  <c r="F166" i="53"/>
  <c r="D166" i="53"/>
  <c r="C166" i="53"/>
  <c r="T165" i="53"/>
  <c r="R165" i="53"/>
  <c r="P165" i="53"/>
  <c r="N165" i="53"/>
  <c r="L165" i="53"/>
  <c r="J165" i="53"/>
  <c r="H165" i="53"/>
  <c r="F165" i="53"/>
  <c r="D165" i="53"/>
  <c r="C165" i="53"/>
  <c r="V164" i="53"/>
  <c r="T164" i="53"/>
  <c r="R164" i="53"/>
  <c r="P164" i="53"/>
  <c r="N164" i="53"/>
  <c r="L164" i="53"/>
  <c r="J164" i="53"/>
  <c r="H164" i="53"/>
  <c r="F164" i="53"/>
  <c r="D164" i="53"/>
  <c r="C164" i="53"/>
  <c r="T163" i="53"/>
  <c r="R163" i="53"/>
  <c r="P163" i="53"/>
  <c r="N163" i="53"/>
  <c r="L163" i="53"/>
  <c r="J163" i="53"/>
  <c r="H163" i="53"/>
  <c r="F163" i="53"/>
  <c r="D163" i="53"/>
  <c r="C163" i="53"/>
  <c r="T162" i="53"/>
  <c r="R162" i="53"/>
  <c r="P162" i="53"/>
  <c r="N162" i="53"/>
  <c r="L162" i="53"/>
  <c r="J162" i="53"/>
  <c r="H162" i="53"/>
  <c r="F162" i="53"/>
  <c r="D162" i="53"/>
  <c r="C162" i="53"/>
  <c r="T161" i="53"/>
  <c r="R161" i="53"/>
  <c r="P161" i="53"/>
  <c r="N161" i="53"/>
  <c r="L161" i="53"/>
  <c r="J161" i="53"/>
  <c r="H161" i="53"/>
  <c r="F161" i="53"/>
  <c r="D161" i="53"/>
  <c r="C161" i="53"/>
  <c r="T160" i="53"/>
  <c r="R160" i="53"/>
  <c r="P160" i="53"/>
  <c r="N160" i="53"/>
  <c r="L160" i="53"/>
  <c r="J160" i="53"/>
  <c r="H160" i="53"/>
  <c r="F160" i="53"/>
  <c r="D160" i="53"/>
  <c r="C160" i="53"/>
  <c r="T159" i="53"/>
  <c r="R159" i="53"/>
  <c r="P159" i="53"/>
  <c r="N159" i="53"/>
  <c r="L159" i="53"/>
  <c r="J159" i="53"/>
  <c r="H159" i="53"/>
  <c r="F159" i="53"/>
  <c r="D159" i="53"/>
  <c r="C159" i="53"/>
  <c r="T158" i="53"/>
  <c r="R158" i="53"/>
  <c r="P158" i="53"/>
  <c r="N158" i="53"/>
  <c r="L158" i="53"/>
  <c r="J158" i="53"/>
  <c r="H158" i="53"/>
  <c r="F158" i="53"/>
  <c r="D158" i="53"/>
  <c r="C158" i="53"/>
  <c r="T157" i="53"/>
  <c r="R157" i="53"/>
  <c r="P157" i="53"/>
  <c r="N157" i="53"/>
  <c r="L157" i="53"/>
  <c r="J157" i="53"/>
  <c r="H157" i="53"/>
  <c r="F157" i="53"/>
  <c r="D157" i="53"/>
  <c r="C157" i="53"/>
  <c r="T152" i="53"/>
  <c r="B152" i="53"/>
  <c r="B153" i="53" s="1"/>
  <c r="D151" i="53"/>
  <c r="B151" i="53"/>
  <c r="U149" i="53"/>
  <c r="S149" i="53"/>
  <c r="Q149" i="53"/>
  <c r="O149" i="53"/>
  <c r="M149" i="53"/>
  <c r="K149" i="53"/>
  <c r="I149" i="53"/>
  <c r="G149" i="53"/>
  <c r="E149" i="53"/>
  <c r="C149" i="53"/>
  <c r="B149" i="53"/>
  <c r="U148" i="53"/>
  <c r="S148" i="53"/>
  <c r="Q148" i="53"/>
  <c r="O148" i="53"/>
  <c r="M148" i="53"/>
  <c r="K148" i="53"/>
  <c r="I148" i="53"/>
  <c r="G148" i="53"/>
  <c r="E148" i="53"/>
  <c r="C148" i="53"/>
  <c r="B148" i="53"/>
  <c r="U147" i="53"/>
  <c r="S147" i="53"/>
  <c r="Q147" i="53"/>
  <c r="O147" i="53"/>
  <c r="M147" i="53"/>
  <c r="K147" i="53"/>
  <c r="I147" i="53"/>
  <c r="G147" i="53"/>
  <c r="E147" i="53"/>
  <c r="C147" i="53"/>
  <c r="B147" i="53"/>
  <c r="U146" i="53"/>
  <c r="S146" i="53"/>
  <c r="Q146" i="53"/>
  <c r="O146" i="53"/>
  <c r="M146" i="53"/>
  <c r="K146" i="53"/>
  <c r="I146" i="53"/>
  <c r="G146" i="53"/>
  <c r="E146" i="53"/>
  <c r="C146" i="53"/>
  <c r="B146" i="53"/>
  <c r="U145" i="53"/>
  <c r="S145" i="53"/>
  <c r="Q145" i="53"/>
  <c r="O145" i="53"/>
  <c r="M145" i="53"/>
  <c r="K145" i="53"/>
  <c r="I145" i="53"/>
  <c r="G145" i="53"/>
  <c r="E145" i="53"/>
  <c r="C145" i="53"/>
  <c r="B145" i="53"/>
  <c r="U144" i="53"/>
  <c r="T144" i="53"/>
  <c r="S144" i="53"/>
  <c r="R144" i="53"/>
  <c r="Q144" i="53"/>
  <c r="P144" i="53"/>
  <c r="O144" i="53"/>
  <c r="N144" i="53"/>
  <c r="M144" i="53"/>
  <c r="L144" i="53"/>
  <c r="K144" i="53"/>
  <c r="J144" i="53"/>
  <c r="I144" i="53"/>
  <c r="H144" i="53"/>
  <c r="G144" i="53"/>
  <c r="F144" i="53"/>
  <c r="E144" i="53"/>
  <c r="D144" i="53"/>
  <c r="C144" i="53"/>
  <c r="B144" i="53"/>
  <c r="U143" i="53"/>
  <c r="S143" i="53"/>
  <c r="Q143" i="53"/>
  <c r="O143" i="53"/>
  <c r="M143" i="53"/>
  <c r="K143" i="53"/>
  <c r="I143" i="53"/>
  <c r="G143" i="53"/>
  <c r="E143" i="53"/>
  <c r="C143" i="53"/>
  <c r="B143" i="53"/>
  <c r="U142" i="53"/>
  <c r="S142" i="53"/>
  <c r="Q142" i="53"/>
  <c r="O142" i="53"/>
  <c r="M142" i="53"/>
  <c r="K142" i="53"/>
  <c r="I142" i="53"/>
  <c r="G142" i="53"/>
  <c r="E142" i="53"/>
  <c r="C142" i="53"/>
  <c r="B142" i="53"/>
  <c r="V140" i="53"/>
  <c r="T140" i="53"/>
  <c r="R140" i="53"/>
  <c r="P140" i="53"/>
  <c r="N140" i="53"/>
  <c r="L140" i="53"/>
  <c r="J140" i="53"/>
  <c r="H140" i="53"/>
  <c r="F140" i="53"/>
  <c r="D140" i="53"/>
  <c r="C140" i="53"/>
  <c r="B140" i="53"/>
  <c r="L139" i="53"/>
  <c r="H139" i="53"/>
  <c r="C139" i="53"/>
  <c r="B139" i="53"/>
  <c r="V138" i="53"/>
  <c r="T138" i="53"/>
  <c r="R138" i="53"/>
  <c r="P138" i="53"/>
  <c r="N138" i="53"/>
  <c r="L138" i="53"/>
  <c r="J138" i="53"/>
  <c r="H138" i="53"/>
  <c r="F138" i="53"/>
  <c r="D138" i="53"/>
  <c r="C138" i="53"/>
  <c r="T137" i="53"/>
  <c r="R137" i="53"/>
  <c r="P137" i="53"/>
  <c r="N137" i="53"/>
  <c r="L137" i="53"/>
  <c r="J137" i="53"/>
  <c r="H137" i="53"/>
  <c r="F137" i="53"/>
  <c r="D137" i="53"/>
  <c r="C137" i="53"/>
  <c r="T136" i="53"/>
  <c r="R136" i="53"/>
  <c r="P136" i="53"/>
  <c r="N136" i="53"/>
  <c r="L136" i="53"/>
  <c r="J136" i="53"/>
  <c r="H136" i="53"/>
  <c r="F136" i="53"/>
  <c r="D136" i="53"/>
  <c r="C136" i="53"/>
  <c r="T135" i="53"/>
  <c r="R135" i="53"/>
  <c r="P135" i="53"/>
  <c r="N135" i="53"/>
  <c r="L135" i="53"/>
  <c r="J135" i="53"/>
  <c r="H135" i="53"/>
  <c r="F135" i="53"/>
  <c r="D135" i="53"/>
  <c r="C135" i="53"/>
  <c r="T134" i="53"/>
  <c r="R134" i="53"/>
  <c r="P134" i="53"/>
  <c r="N134" i="53"/>
  <c r="L134" i="53"/>
  <c r="J134" i="53"/>
  <c r="H134" i="53"/>
  <c r="F134" i="53"/>
  <c r="D134" i="53"/>
  <c r="C134" i="53"/>
  <c r="T133" i="53"/>
  <c r="R133" i="53"/>
  <c r="P133" i="53"/>
  <c r="N133" i="53"/>
  <c r="L133" i="53"/>
  <c r="J133" i="53"/>
  <c r="H133" i="53"/>
  <c r="F133" i="53"/>
  <c r="D133" i="53"/>
  <c r="C133" i="53"/>
  <c r="T132" i="53"/>
  <c r="R132" i="53"/>
  <c r="P132" i="53"/>
  <c r="N132" i="53"/>
  <c r="L132" i="53"/>
  <c r="J132" i="53"/>
  <c r="H132" i="53"/>
  <c r="F132" i="53"/>
  <c r="D132" i="53"/>
  <c r="C132" i="53"/>
  <c r="T131" i="53"/>
  <c r="R131" i="53"/>
  <c r="P131" i="53"/>
  <c r="N131" i="53"/>
  <c r="L131" i="53"/>
  <c r="J131" i="53"/>
  <c r="H131" i="53"/>
  <c r="F131" i="53"/>
  <c r="D131" i="53"/>
  <c r="C131" i="53"/>
  <c r="T130" i="53"/>
  <c r="R130" i="53"/>
  <c r="P130" i="53"/>
  <c r="N130" i="53"/>
  <c r="L130" i="53"/>
  <c r="J130" i="53"/>
  <c r="H130" i="53"/>
  <c r="F130" i="53"/>
  <c r="D130" i="53"/>
  <c r="C130" i="53"/>
  <c r="V129" i="53"/>
  <c r="T129" i="53"/>
  <c r="R129" i="53"/>
  <c r="P129" i="53"/>
  <c r="N129" i="53"/>
  <c r="L129" i="53"/>
  <c r="J129" i="53"/>
  <c r="H129" i="53"/>
  <c r="F129" i="53"/>
  <c r="D129" i="53"/>
  <c r="C129" i="53"/>
  <c r="T128" i="53"/>
  <c r="R128" i="53"/>
  <c r="P128" i="53"/>
  <c r="N128" i="53"/>
  <c r="L128" i="53"/>
  <c r="J128" i="53"/>
  <c r="H128" i="53"/>
  <c r="F128" i="53"/>
  <c r="D128" i="53"/>
  <c r="C128" i="53"/>
  <c r="T127" i="53"/>
  <c r="R127" i="53"/>
  <c r="P127" i="53"/>
  <c r="N127" i="53"/>
  <c r="L127" i="53"/>
  <c r="J127" i="53"/>
  <c r="H127" i="53"/>
  <c r="F127" i="53"/>
  <c r="D127" i="53"/>
  <c r="C127" i="53"/>
  <c r="T122" i="53"/>
  <c r="B122" i="53"/>
  <c r="B123" i="53" s="1"/>
  <c r="D121" i="53"/>
  <c r="B121" i="53"/>
  <c r="U119" i="53"/>
  <c r="S119" i="53"/>
  <c r="Q119" i="53"/>
  <c r="O119" i="53"/>
  <c r="M119" i="53"/>
  <c r="K119" i="53"/>
  <c r="I119" i="53"/>
  <c r="G119" i="53"/>
  <c r="E119" i="53"/>
  <c r="C119" i="53"/>
  <c r="B119" i="53"/>
  <c r="U118" i="53"/>
  <c r="S118" i="53"/>
  <c r="Q118" i="53"/>
  <c r="O118" i="53"/>
  <c r="M118" i="53"/>
  <c r="K118" i="53"/>
  <c r="I118" i="53"/>
  <c r="G118" i="53"/>
  <c r="E118" i="53"/>
  <c r="C118" i="53"/>
  <c r="B118" i="53"/>
  <c r="U117" i="53"/>
  <c r="S117" i="53"/>
  <c r="Q117" i="53"/>
  <c r="O117" i="53"/>
  <c r="M117" i="53"/>
  <c r="K117" i="53"/>
  <c r="I117" i="53"/>
  <c r="G117" i="53"/>
  <c r="E117" i="53"/>
  <c r="C117" i="53"/>
  <c r="B117" i="53"/>
  <c r="U116" i="53"/>
  <c r="S116" i="53"/>
  <c r="Q116" i="53"/>
  <c r="O116" i="53"/>
  <c r="M116" i="53"/>
  <c r="K116" i="53"/>
  <c r="I116" i="53"/>
  <c r="G116" i="53"/>
  <c r="E116" i="53"/>
  <c r="C116" i="53"/>
  <c r="B116" i="53"/>
  <c r="U115" i="53"/>
  <c r="S115" i="53"/>
  <c r="Q115" i="53"/>
  <c r="O115" i="53"/>
  <c r="M115" i="53"/>
  <c r="K115" i="53"/>
  <c r="I115" i="53"/>
  <c r="G115" i="53"/>
  <c r="E115" i="53"/>
  <c r="C115" i="53"/>
  <c r="B115" i="53"/>
  <c r="U114" i="53"/>
  <c r="T114" i="53"/>
  <c r="S114" i="53"/>
  <c r="R114" i="53"/>
  <c r="Q114" i="53"/>
  <c r="P114" i="53"/>
  <c r="O114" i="53"/>
  <c r="N114" i="53"/>
  <c r="M114" i="53"/>
  <c r="L114" i="53"/>
  <c r="K114" i="53"/>
  <c r="J114" i="53"/>
  <c r="I114" i="53"/>
  <c r="H114" i="53"/>
  <c r="G114" i="53"/>
  <c r="F114" i="53"/>
  <c r="E114" i="53"/>
  <c r="D114" i="53"/>
  <c r="C114" i="53"/>
  <c r="B114" i="53"/>
  <c r="U113" i="53"/>
  <c r="S113" i="53"/>
  <c r="Q113" i="53"/>
  <c r="O113" i="53"/>
  <c r="M113" i="53"/>
  <c r="K113" i="53"/>
  <c r="I113" i="53"/>
  <c r="G113" i="53"/>
  <c r="E113" i="53"/>
  <c r="C113" i="53"/>
  <c r="B113" i="53"/>
  <c r="U112" i="53"/>
  <c r="S112" i="53"/>
  <c r="Q112" i="53"/>
  <c r="O112" i="53"/>
  <c r="M112" i="53"/>
  <c r="K112" i="53"/>
  <c r="I112" i="53"/>
  <c r="G112" i="53"/>
  <c r="E112" i="53"/>
  <c r="C112" i="53"/>
  <c r="B112" i="53"/>
  <c r="V110" i="53"/>
  <c r="T110" i="53"/>
  <c r="R110" i="53"/>
  <c r="P110" i="53"/>
  <c r="N110" i="53"/>
  <c r="L110" i="53"/>
  <c r="J110" i="53"/>
  <c r="H110" i="53"/>
  <c r="F110" i="53"/>
  <c r="D110" i="53"/>
  <c r="C110" i="53"/>
  <c r="B110" i="53"/>
  <c r="T109" i="53"/>
  <c r="P109" i="53"/>
  <c r="C109" i="53"/>
  <c r="B109" i="53"/>
  <c r="T108" i="53"/>
  <c r="R108" i="53"/>
  <c r="P108" i="53"/>
  <c r="N108" i="53"/>
  <c r="L108" i="53"/>
  <c r="J108" i="53"/>
  <c r="H108" i="53"/>
  <c r="F108" i="53"/>
  <c r="D108" i="53"/>
  <c r="C108" i="53"/>
  <c r="T107" i="53"/>
  <c r="R107" i="53"/>
  <c r="P107" i="53"/>
  <c r="N107" i="53"/>
  <c r="L107" i="53"/>
  <c r="J107" i="53"/>
  <c r="H107" i="53"/>
  <c r="F107" i="53"/>
  <c r="D107" i="53"/>
  <c r="C107" i="53"/>
  <c r="T106" i="53"/>
  <c r="R106" i="53"/>
  <c r="P106" i="53"/>
  <c r="N106" i="53"/>
  <c r="L106" i="53"/>
  <c r="J106" i="53"/>
  <c r="H106" i="53"/>
  <c r="F106" i="53"/>
  <c r="D106" i="53"/>
  <c r="C106" i="53"/>
  <c r="V105" i="53"/>
  <c r="T105" i="53"/>
  <c r="R105" i="53"/>
  <c r="P105" i="53"/>
  <c r="N105" i="53"/>
  <c r="L105" i="53"/>
  <c r="J105" i="53"/>
  <c r="H105" i="53"/>
  <c r="F105" i="53"/>
  <c r="D105" i="53"/>
  <c r="C105" i="53"/>
  <c r="T104" i="53"/>
  <c r="R104" i="53"/>
  <c r="P104" i="53"/>
  <c r="N104" i="53"/>
  <c r="L104" i="53"/>
  <c r="J104" i="53"/>
  <c r="H104" i="53"/>
  <c r="F104" i="53"/>
  <c r="D104" i="53"/>
  <c r="C104" i="53"/>
  <c r="T103" i="53"/>
  <c r="R103" i="53"/>
  <c r="P103" i="53"/>
  <c r="N103" i="53"/>
  <c r="L103" i="53"/>
  <c r="J103" i="53"/>
  <c r="H103" i="53"/>
  <c r="F103" i="53"/>
  <c r="D103" i="53"/>
  <c r="C103" i="53"/>
  <c r="V102" i="53"/>
  <c r="T102" i="53"/>
  <c r="R102" i="53"/>
  <c r="P102" i="53"/>
  <c r="N102" i="53"/>
  <c r="L102" i="53"/>
  <c r="J102" i="53"/>
  <c r="H102" i="53"/>
  <c r="F102" i="53"/>
  <c r="D102" i="53"/>
  <c r="C102" i="53"/>
  <c r="T101" i="53"/>
  <c r="R101" i="53"/>
  <c r="P101" i="53"/>
  <c r="N101" i="53"/>
  <c r="L101" i="53"/>
  <c r="J101" i="53"/>
  <c r="H101" i="53"/>
  <c r="F101" i="53"/>
  <c r="D101" i="53"/>
  <c r="C101" i="53"/>
  <c r="T100" i="53"/>
  <c r="R100" i="53"/>
  <c r="P100" i="53"/>
  <c r="N100" i="53"/>
  <c r="L100" i="53"/>
  <c r="J100" i="53"/>
  <c r="H100" i="53"/>
  <c r="F100" i="53"/>
  <c r="D100" i="53"/>
  <c r="C100" i="53"/>
  <c r="V99" i="53"/>
  <c r="T99" i="53"/>
  <c r="R99" i="53"/>
  <c r="P99" i="53"/>
  <c r="N99" i="53"/>
  <c r="L99" i="53"/>
  <c r="J99" i="53"/>
  <c r="H99" i="53"/>
  <c r="F99" i="53"/>
  <c r="D99" i="53"/>
  <c r="C99" i="53"/>
  <c r="V98" i="53"/>
  <c r="T98" i="53"/>
  <c r="R98" i="53"/>
  <c r="P98" i="53"/>
  <c r="N98" i="53"/>
  <c r="L98" i="53"/>
  <c r="J98" i="53"/>
  <c r="H98" i="53"/>
  <c r="F98" i="53"/>
  <c r="D98" i="53"/>
  <c r="C98" i="53"/>
  <c r="T97" i="53"/>
  <c r="R97" i="53"/>
  <c r="P97" i="53"/>
  <c r="N97" i="53"/>
  <c r="L97" i="53"/>
  <c r="J97" i="53"/>
  <c r="H97" i="53"/>
  <c r="F97" i="53"/>
  <c r="D97" i="53"/>
  <c r="C97" i="53"/>
  <c r="T92" i="53"/>
  <c r="B92" i="53"/>
  <c r="B93" i="53" s="1"/>
  <c r="D91" i="53"/>
  <c r="B91" i="53"/>
  <c r="U89" i="53"/>
  <c r="S89" i="53"/>
  <c r="Q89" i="53"/>
  <c r="O89" i="53"/>
  <c r="M89" i="53"/>
  <c r="K89" i="53"/>
  <c r="I89" i="53"/>
  <c r="G89" i="53"/>
  <c r="E89" i="53"/>
  <c r="C89" i="53"/>
  <c r="B89" i="53"/>
  <c r="U88" i="53"/>
  <c r="S88" i="53"/>
  <c r="Q88" i="53"/>
  <c r="O88" i="53"/>
  <c r="M88" i="53"/>
  <c r="K88" i="53"/>
  <c r="I88" i="53"/>
  <c r="G88" i="53"/>
  <c r="E88" i="53"/>
  <c r="C88" i="53"/>
  <c r="B88" i="53"/>
  <c r="U87" i="53"/>
  <c r="S87" i="53"/>
  <c r="Q87" i="53"/>
  <c r="O87" i="53"/>
  <c r="M87" i="53"/>
  <c r="K87" i="53"/>
  <c r="I87" i="53"/>
  <c r="G87" i="53"/>
  <c r="E87" i="53"/>
  <c r="C87" i="53"/>
  <c r="B87" i="53"/>
  <c r="U86" i="53"/>
  <c r="S86" i="53"/>
  <c r="Q86" i="53"/>
  <c r="O86" i="53"/>
  <c r="M86" i="53"/>
  <c r="K86" i="53"/>
  <c r="I86" i="53"/>
  <c r="G86" i="53"/>
  <c r="E86" i="53"/>
  <c r="C86" i="53"/>
  <c r="B86" i="53"/>
  <c r="U85" i="53"/>
  <c r="S85" i="53"/>
  <c r="Q85" i="53"/>
  <c r="O85" i="53"/>
  <c r="M85" i="53"/>
  <c r="K85" i="53"/>
  <c r="I85" i="53"/>
  <c r="G85" i="53"/>
  <c r="E85" i="53"/>
  <c r="C85" i="53"/>
  <c r="B85" i="53"/>
  <c r="U84" i="53"/>
  <c r="T84" i="53"/>
  <c r="S84" i="53"/>
  <c r="R84" i="53"/>
  <c r="Q84" i="53"/>
  <c r="P84" i="53"/>
  <c r="O84" i="53"/>
  <c r="N84" i="53"/>
  <c r="M84" i="53"/>
  <c r="L84" i="53"/>
  <c r="K84" i="53"/>
  <c r="J84" i="53"/>
  <c r="I84" i="53"/>
  <c r="H84" i="53"/>
  <c r="G84" i="53"/>
  <c r="F84" i="53"/>
  <c r="E84" i="53"/>
  <c r="D84" i="53"/>
  <c r="C84" i="53"/>
  <c r="B84" i="53"/>
  <c r="U83" i="53"/>
  <c r="S83" i="53"/>
  <c r="Q83" i="53"/>
  <c r="O83" i="53"/>
  <c r="M83" i="53"/>
  <c r="K83" i="53"/>
  <c r="I83" i="53"/>
  <c r="G83" i="53"/>
  <c r="E83" i="53"/>
  <c r="C83" i="53"/>
  <c r="B83" i="53"/>
  <c r="U82" i="53"/>
  <c r="S82" i="53"/>
  <c r="Q82" i="53"/>
  <c r="O82" i="53"/>
  <c r="M82" i="53"/>
  <c r="K82" i="53"/>
  <c r="I82" i="53"/>
  <c r="G82" i="53"/>
  <c r="E82" i="53"/>
  <c r="C82" i="53"/>
  <c r="B82" i="53"/>
  <c r="V80" i="53"/>
  <c r="T80" i="53"/>
  <c r="R80" i="53"/>
  <c r="P80" i="53"/>
  <c r="N80" i="53"/>
  <c r="L80" i="53"/>
  <c r="J80" i="53"/>
  <c r="H80" i="53"/>
  <c r="F80" i="53"/>
  <c r="D80" i="53"/>
  <c r="C80" i="53"/>
  <c r="B80" i="53"/>
  <c r="F79" i="53"/>
  <c r="D79" i="53"/>
  <c r="C79" i="53"/>
  <c r="B79" i="53"/>
  <c r="V78" i="53"/>
  <c r="T78" i="53"/>
  <c r="R78" i="53"/>
  <c r="P78" i="53"/>
  <c r="N78" i="53"/>
  <c r="L78" i="53"/>
  <c r="J78" i="53"/>
  <c r="H78" i="53"/>
  <c r="F78" i="53"/>
  <c r="D78" i="53"/>
  <c r="C78" i="53"/>
  <c r="T77" i="53"/>
  <c r="R77" i="53"/>
  <c r="P77" i="53"/>
  <c r="N77" i="53"/>
  <c r="L77" i="53"/>
  <c r="J77" i="53"/>
  <c r="H77" i="53"/>
  <c r="F77" i="53"/>
  <c r="D77" i="53"/>
  <c r="C77" i="53"/>
  <c r="T76" i="53"/>
  <c r="R76" i="53"/>
  <c r="P76" i="53"/>
  <c r="N76" i="53"/>
  <c r="L76" i="53"/>
  <c r="J76" i="53"/>
  <c r="H76" i="53"/>
  <c r="F76" i="53"/>
  <c r="D76" i="53"/>
  <c r="C76" i="53"/>
  <c r="T75" i="53"/>
  <c r="R75" i="53"/>
  <c r="P75" i="53"/>
  <c r="N75" i="53"/>
  <c r="L75" i="53"/>
  <c r="J75" i="53"/>
  <c r="H75" i="53"/>
  <c r="F75" i="53"/>
  <c r="D75" i="53"/>
  <c r="C75" i="53"/>
  <c r="T74" i="53"/>
  <c r="R74" i="53"/>
  <c r="P74" i="53"/>
  <c r="N74" i="53"/>
  <c r="L74" i="53"/>
  <c r="J74" i="53"/>
  <c r="H74" i="53"/>
  <c r="F74" i="53"/>
  <c r="D74" i="53"/>
  <c r="C74" i="53"/>
  <c r="T73" i="53"/>
  <c r="R73" i="53"/>
  <c r="P73" i="53"/>
  <c r="N73" i="53"/>
  <c r="L73" i="53"/>
  <c r="J73" i="53"/>
  <c r="H73" i="53"/>
  <c r="F73" i="53"/>
  <c r="D73" i="53"/>
  <c r="C73" i="53"/>
  <c r="T72" i="53"/>
  <c r="R72" i="53"/>
  <c r="P72" i="53"/>
  <c r="N72" i="53"/>
  <c r="L72" i="53"/>
  <c r="J72" i="53"/>
  <c r="H72" i="53"/>
  <c r="F72" i="53"/>
  <c r="D72" i="53"/>
  <c r="C72" i="53"/>
  <c r="T71" i="53"/>
  <c r="R71" i="53"/>
  <c r="P71" i="53"/>
  <c r="N71" i="53"/>
  <c r="L71" i="53"/>
  <c r="J71" i="53"/>
  <c r="H71" i="53"/>
  <c r="F71" i="53"/>
  <c r="D71" i="53"/>
  <c r="C71" i="53"/>
  <c r="T70" i="53"/>
  <c r="R70" i="53"/>
  <c r="P70" i="53"/>
  <c r="N70" i="53"/>
  <c r="L70" i="53"/>
  <c r="J70" i="53"/>
  <c r="H70" i="53"/>
  <c r="F70" i="53"/>
  <c r="D70" i="53"/>
  <c r="C70" i="53"/>
  <c r="V69" i="53"/>
  <c r="T69" i="53"/>
  <c r="R69" i="53"/>
  <c r="P69" i="53"/>
  <c r="N69" i="53"/>
  <c r="L69" i="53"/>
  <c r="J69" i="53"/>
  <c r="H69" i="53"/>
  <c r="F69" i="53"/>
  <c r="D69" i="53"/>
  <c r="C69" i="53"/>
  <c r="T68" i="53"/>
  <c r="R68" i="53"/>
  <c r="P68" i="53"/>
  <c r="N68" i="53"/>
  <c r="L68" i="53"/>
  <c r="J68" i="53"/>
  <c r="H68" i="53"/>
  <c r="F68" i="53"/>
  <c r="D68" i="53"/>
  <c r="C68" i="53"/>
  <c r="T67" i="53"/>
  <c r="R67" i="53"/>
  <c r="P67" i="53"/>
  <c r="N67" i="53"/>
  <c r="L67" i="53"/>
  <c r="J67" i="53"/>
  <c r="H67" i="53"/>
  <c r="F67" i="53"/>
  <c r="D67" i="53"/>
  <c r="C67" i="53"/>
  <c r="T62" i="53"/>
  <c r="B62" i="53"/>
  <c r="B63" i="53" s="1"/>
  <c r="F61" i="53"/>
  <c r="D61" i="53"/>
  <c r="B61" i="53"/>
  <c r="U59" i="53"/>
  <c r="S59" i="53"/>
  <c r="Q59" i="53"/>
  <c r="O59" i="53"/>
  <c r="M59" i="53"/>
  <c r="K59" i="53"/>
  <c r="I59" i="53"/>
  <c r="G59" i="53"/>
  <c r="E59" i="53"/>
  <c r="C59" i="53"/>
  <c r="B59" i="53"/>
  <c r="U58" i="53"/>
  <c r="S58" i="53"/>
  <c r="Q58" i="53"/>
  <c r="O58" i="53"/>
  <c r="M58" i="53"/>
  <c r="K58" i="53"/>
  <c r="I58" i="53"/>
  <c r="G58" i="53"/>
  <c r="E58" i="53"/>
  <c r="C58" i="53"/>
  <c r="B58" i="53"/>
  <c r="U57" i="53"/>
  <c r="S57" i="53"/>
  <c r="Q57" i="53"/>
  <c r="O57" i="53"/>
  <c r="M57" i="53"/>
  <c r="K57" i="53"/>
  <c r="I57" i="53"/>
  <c r="G57" i="53"/>
  <c r="E57" i="53"/>
  <c r="C57" i="53"/>
  <c r="B57" i="53"/>
  <c r="U56" i="53"/>
  <c r="S56" i="53"/>
  <c r="Q56" i="53"/>
  <c r="O56" i="53"/>
  <c r="M56" i="53"/>
  <c r="K56" i="53"/>
  <c r="I56" i="53"/>
  <c r="G56" i="53"/>
  <c r="E56" i="53"/>
  <c r="C56" i="53"/>
  <c r="B56" i="53"/>
  <c r="U55" i="53"/>
  <c r="S55" i="53"/>
  <c r="Q55" i="53"/>
  <c r="O55" i="53"/>
  <c r="M55" i="53"/>
  <c r="K55" i="53"/>
  <c r="I55" i="53"/>
  <c r="G55" i="53"/>
  <c r="E55" i="53"/>
  <c r="C55" i="53"/>
  <c r="B55" i="53"/>
  <c r="U54" i="53"/>
  <c r="T54" i="53"/>
  <c r="S54" i="53"/>
  <c r="R54" i="53"/>
  <c r="Q54" i="53"/>
  <c r="P54" i="53"/>
  <c r="O54" i="53"/>
  <c r="N54" i="53"/>
  <c r="M54" i="53"/>
  <c r="L54" i="53"/>
  <c r="K54" i="53"/>
  <c r="J54" i="53"/>
  <c r="I54" i="53"/>
  <c r="H54" i="53"/>
  <c r="G54" i="53"/>
  <c r="F54" i="53"/>
  <c r="E54" i="53"/>
  <c r="D54" i="53"/>
  <c r="C54" i="53"/>
  <c r="B54" i="53"/>
  <c r="U53" i="53"/>
  <c r="S53" i="53"/>
  <c r="Q53" i="53"/>
  <c r="O53" i="53"/>
  <c r="M53" i="53"/>
  <c r="K53" i="53"/>
  <c r="I53" i="53"/>
  <c r="G53" i="53"/>
  <c r="E53" i="53"/>
  <c r="C53" i="53"/>
  <c r="B53" i="53"/>
  <c r="U52" i="53"/>
  <c r="S52" i="53"/>
  <c r="Q52" i="53"/>
  <c r="O52" i="53"/>
  <c r="M52" i="53"/>
  <c r="K52" i="53"/>
  <c r="I52" i="53"/>
  <c r="G52" i="53"/>
  <c r="E52" i="53"/>
  <c r="C52" i="53"/>
  <c r="B52" i="53"/>
  <c r="V50" i="53"/>
  <c r="T50" i="53"/>
  <c r="R50" i="53"/>
  <c r="P50" i="53"/>
  <c r="N50" i="53"/>
  <c r="L50" i="53"/>
  <c r="J50" i="53"/>
  <c r="H50" i="53"/>
  <c r="F50" i="53"/>
  <c r="D50" i="53"/>
  <c r="C50" i="53"/>
  <c r="B50" i="53"/>
  <c r="T49" i="53"/>
  <c r="J49" i="53"/>
  <c r="C49" i="53"/>
  <c r="B49" i="53"/>
  <c r="T48" i="53"/>
  <c r="R48" i="53"/>
  <c r="P48" i="53"/>
  <c r="N48" i="53"/>
  <c r="L48" i="53"/>
  <c r="J48" i="53"/>
  <c r="H48" i="53"/>
  <c r="F48" i="53"/>
  <c r="D48" i="53"/>
  <c r="C48" i="53"/>
  <c r="T47" i="53"/>
  <c r="R47" i="53"/>
  <c r="P47" i="53"/>
  <c r="N47" i="53"/>
  <c r="L47" i="53"/>
  <c r="J47" i="53"/>
  <c r="H47" i="53"/>
  <c r="F47" i="53"/>
  <c r="D47" i="53"/>
  <c r="C47" i="53"/>
  <c r="T46" i="53"/>
  <c r="R46" i="53"/>
  <c r="P46" i="53"/>
  <c r="N46" i="53"/>
  <c r="L46" i="53"/>
  <c r="J46" i="53"/>
  <c r="H46" i="53"/>
  <c r="F46" i="53"/>
  <c r="D46" i="53"/>
  <c r="C46" i="53"/>
  <c r="T45" i="53"/>
  <c r="R45" i="53"/>
  <c r="P45" i="53"/>
  <c r="N45" i="53"/>
  <c r="L45" i="53"/>
  <c r="J45" i="53"/>
  <c r="H45" i="53"/>
  <c r="F45" i="53"/>
  <c r="D45" i="53"/>
  <c r="C45" i="53"/>
  <c r="V44" i="53"/>
  <c r="T44" i="53"/>
  <c r="R44" i="53"/>
  <c r="P44" i="53"/>
  <c r="N44" i="53"/>
  <c r="L44" i="53"/>
  <c r="J44" i="53"/>
  <c r="H44" i="53"/>
  <c r="F44" i="53"/>
  <c r="D44" i="53"/>
  <c r="C44" i="53"/>
  <c r="T43" i="53"/>
  <c r="R43" i="53"/>
  <c r="P43" i="53"/>
  <c r="N43" i="53"/>
  <c r="L43" i="53"/>
  <c r="J43" i="53"/>
  <c r="H43" i="53"/>
  <c r="F43" i="53"/>
  <c r="D43" i="53"/>
  <c r="C43" i="53"/>
  <c r="V42" i="53"/>
  <c r="T42" i="53"/>
  <c r="R42" i="53"/>
  <c r="P42" i="53"/>
  <c r="N42" i="53"/>
  <c r="L42" i="53"/>
  <c r="J42" i="53"/>
  <c r="H42" i="53"/>
  <c r="F42" i="53"/>
  <c r="D42" i="53"/>
  <c r="C42" i="53"/>
  <c r="T41" i="53"/>
  <c r="R41" i="53"/>
  <c r="P41" i="53"/>
  <c r="N41" i="53"/>
  <c r="L41" i="53"/>
  <c r="J41" i="53"/>
  <c r="H41" i="53"/>
  <c r="F41" i="53"/>
  <c r="D41" i="53"/>
  <c r="C41" i="53"/>
  <c r="T40" i="53"/>
  <c r="R40" i="53"/>
  <c r="P40" i="53"/>
  <c r="N40" i="53"/>
  <c r="L40" i="53"/>
  <c r="J40" i="53"/>
  <c r="H40" i="53"/>
  <c r="F40" i="53"/>
  <c r="D40" i="53"/>
  <c r="C40" i="53"/>
  <c r="T39" i="53"/>
  <c r="R39" i="53"/>
  <c r="P39" i="53"/>
  <c r="N39" i="53"/>
  <c r="L39" i="53"/>
  <c r="J39" i="53"/>
  <c r="H39" i="53"/>
  <c r="F39" i="53"/>
  <c r="D39" i="53"/>
  <c r="C39" i="53"/>
  <c r="T38" i="53"/>
  <c r="R38" i="53"/>
  <c r="P38" i="53"/>
  <c r="N38" i="53"/>
  <c r="L38" i="53"/>
  <c r="J38" i="53"/>
  <c r="H38" i="53"/>
  <c r="F38" i="53"/>
  <c r="D38" i="53"/>
  <c r="C38" i="53"/>
  <c r="T37" i="53"/>
  <c r="R37" i="53"/>
  <c r="P37" i="53"/>
  <c r="N37" i="53"/>
  <c r="L37" i="53"/>
  <c r="J37" i="53"/>
  <c r="H37" i="53"/>
  <c r="F37" i="53"/>
  <c r="D37" i="53"/>
  <c r="C37" i="53"/>
  <c r="T32" i="53"/>
  <c r="B32" i="53"/>
  <c r="B33" i="53"/>
  <c r="D31" i="53"/>
  <c r="B31" i="53"/>
  <c r="U29" i="53"/>
  <c r="S29" i="53"/>
  <c r="Q29" i="53"/>
  <c r="O29" i="53"/>
  <c r="M29" i="53"/>
  <c r="K29" i="53"/>
  <c r="I29" i="53"/>
  <c r="G29" i="53"/>
  <c r="E29" i="53"/>
  <c r="C29" i="53"/>
  <c r="B29" i="53"/>
  <c r="U28" i="53"/>
  <c r="S28" i="53"/>
  <c r="Q28" i="53"/>
  <c r="O28" i="53"/>
  <c r="M28" i="53"/>
  <c r="K28" i="53"/>
  <c r="I28" i="53"/>
  <c r="G28" i="53"/>
  <c r="E28" i="53"/>
  <c r="C28" i="53"/>
  <c r="B28" i="53"/>
  <c r="U27" i="53"/>
  <c r="S27" i="53"/>
  <c r="Q27" i="53"/>
  <c r="O27" i="53"/>
  <c r="M27" i="53"/>
  <c r="K27" i="53"/>
  <c r="I27" i="53"/>
  <c r="G27" i="53"/>
  <c r="E27" i="53"/>
  <c r="C27" i="53"/>
  <c r="B27" i="53"/>
  <c r="U26" i="53"/>
  <c r="S26" i="53"/>
  <c r="Q26" i="53"/>
  <c r="O26" i="53"/>
  <c r="M26" i="53"/>
  <c r="K26" i="53"/>
  <c r="I26" i="53"/>
  <c r="G26" i="53"/>
  <c r="E26" i="53"/>
  <c r="C26" i="53"/>
  <c r="B26" i="53"/>
  <c r="U25" i="53"/>
  <c r="S25" i="53"/>
  <c r="Q25" i="53"/>
  <c r="O25" i="53"/>
  <c r="M25" i="53"/>
  <c r="K25" i="53"/>
  <c r="I25" i="53"/>
  <c r="G25" i="53"/>
  <c r="E25" i="53"/>
  <c r="C25" i="53"/>
  <c r="B25" i="53"/>
  <c r="U24" i="53"/>
  <c r="T24" i="53"/>
  <c r="S24" i="53"/>
  <c r="R24" i="53"/>
  <c r="Q24" i="53"/>
  <c r="P24" i="53"/>
  <c r="O24" i="53"/>
  <c r="N24" i="53"/>
  <c r="M24" i="53"/>
  <c r="L24" i="53"/>
  <c r="K24" i="53"/>
  <c r="J24" i="53"/>
  <c r="I24" i="53"/>
  <c r="H24" i="53"/>
  <c r="G24" i="53"/>
  <c r="F24" i="53"/>
  <c r="E24" i="53"/>
  <c r="D24" i="53"/>
  <c r="C24" i="53"/>
  <c r="B24" i="53"/>
  <c r="U23" i="53"/>
  <c r="S23" i="53"/>
  <c r="Q23" i="53"/>
  <c r="O23" i="53"/>
  <c r="M23" i="53"/>
  <c r="K23" i="53"/>
  <c r="I23" i="53"/>
  <c r="G23" i="53"/>
  <c r="E23" i="53"/>
  <c r="C23" i="53"/>
  <c r="B23" i="53"/>
  <c r="U22" i="53"/>
  <c r="S22" i="53"/>
  <c r="Q22" i="53"/>
  <c r="O22" i="53"/>
  <c r="M22" i="53"/>
  <c r="K22" i="53"/>
  <c r="I22" i="53"/>
  <c r="G22" i="53"/>
  <c r="E22" i="53"/>
  <c r="C22" i="53"/>
  <c r="B22" i="53"/>
  <c r="V20" i="53"/>
  <c r="T20" i="53"/>
  <c r="R20" i="53"/>
  <c r="P20" i="53"/>
  <c r="N20" i="53"/>
  <c r="L20" i="53"/>
  <c r="J20" i="53"/>
  <c r="H20" i="53"/>
  <c r="F20" i="53"/>
  <c r="D20" i="53"/>
  <c r="C20" i="53"/>
  <c r="B20" i="53"/>
  <c r="H19" i="53"/>
  <c r="C19" i="53"/>
  <c r="B19" i="53"/>
  <c r="T18" i="53"/>
  <c r="R18" i="53"/>
  <c r="P18" i="53"/>
  <c r="N18" i="53"/>
  <c r="L18" i="53"/>
  <c r="J18" i="53"/>
  <c r="H18" i="53"/>
  <c r="F18" i="53"/>
  <c r="D18" i="53"/>
  <c r="C18" i="53"/>
  <c r="V17" i="53"/>
  <c r="T17" i="53"/>
  <c r="R17" i="53"/>
  <c r="P17" i="53"/>
  <c r="N17" i="53"/>
  <c r="L17" i="53"/>
  <c r="J17" i="53"/>
  <c r="H17" i="53"/>
  <c r="F17" i="53"/>
  <c r="D17" i="53"/>
  <c r="C17" i="53"/>
  <c r="V16" i="53"/>
  <c r="T16" i="53"/>
  <c r="R16" i="53"/>
  <c r="P16" i="53"/>
  <c r="N16" i="53"/>
  <c r="L16" i="53"/>
  <c r="J16" i="53"/>
  <c r="H16" i="53"/>
  <c r="F16" i="53"/>
  <c r="D16" i="53"/>
  <c r="C16" i="53"/>
  <c r="T15" i="53"/>
  <c r="R15" i="53"/>
  <c r="P15" i="53"/>
  <c r="N15" i="53"/>
  <c r="L15" i="53"/>
  <c r="J15" i="53"/>
  <c r="H15" i="53"/>
  <c r="F15" i="53"/>
  <c r="D15" i="53"/>
  <c r="C15" i="53"/>
  <c r="T14" i="53"/>
  <c r="R14" i="53"/>
  <c r="P14" i="53"/>
  <c r="N14" i="53"/>
  <c r="L14" i="53"/>
  <c r="J14" i="53"/>
  <c r="H14" i="53"/>
  <c r="F14" i="53"/>
  <c r="D14" i="53"/>
  <c r="C14" i="53"/>
  <c r="T13" i="53"/>
  <c r="R13" i="53"/>
  <c r="P13" i="53"/>
  <c r="N13" i="53"/>
  <c r="L13" i="53"/>
  <c r="J13" i="53"/>
  <c r="H13" i="53"/>
  <c r="F13" i="53"/>
  <c r="D13" i="53"/>
  <c r="C13" i="53"/>
  <c r="T12" i="53"/>
  <c r="R12" i="53"/>
  <c r="P12" i="53"/>
  <c r="N12" i="53"/>
  <c r="L12" i="53"/>
  <c r="J12" i="53"/>
  <c r="H12" i="53"/>
  <c r="F12" i="53"/>
  <c r="D12" i="53"/>
  <c r="C12" i="53"/>
  <c r="T11" i="53"/>
  <c r="R11" i="53"/>
  <c r="P11" i="53"/>
  <c r="N11" i="53"/>
  <c r="L11" i="53"/>
  <c r="J11" i="53"/>
  <c r="H11" i="53"/>
  <c r="F11" i="53"/>
  <c r="D11" i="53"/>
  <c r="C11" i="53"/>
  <c r="T10" i="53"/>
  <c r="R10" i="53"/>
  <c r="P10" i="53"/>
  <c r="N10" i="53"/>
  <c r="L10" i="53"/>
  <c r="J10" i="53"/>
  <c r="H10" i="53"/>
  <c r="F10" i="53"/>
  <c r="D10" i="53"/>
  <c r="C10" i="53"/>
  <c r="T9" i="53"/>
  <c r="R9" i="53"/>
  <c r="P9" i="53"/>
  <c r="N9" i="53"/>
  <c r="L9" i="53"/>
  <c r="J9" i="53"/>
  <c r="H9" i="53"/>
  <c r="F9" i="53"/>
  <c r="D9" i="53"/>
  <c r="C9" i="53"/>
  <c r="T8" i="53"/>
  <c r="R8" i="53"/>
  <c r="P8" i="53"/>
  <c r="N8" i="53"/>
  <c r="L8" i="53"/>
  <c r="J8" i="53"/>
  <c r="H8" i="53"/>
  <c r="F8" i="53"/>
  <c r="D8" i="53"/>
  <c r="C8" i="53"/>
  <c r="T7" i="53"/>
  <c r="R7" i="53"/>
  <c r="P7" i="53"/>
  <c r="N7" i="53"/>
  <c r="L7" i="53"/>
  <c r="J7" i="53"/>
  <c r="H7" i="53"/>
  <c r="F7" i="53"/>
  <c r="D7" i="53"/>
  <c r="C7" i="53"/>
  <c r="T2" i="53"/>
  <c r="B2" i="53"/>
  <c r="D1" i="53"/>
  <c r="B1" i="53"/>
  <c r="U299" i="52"/>
  <c r="S299" i="52"/>
  <c r="Q299" i="52"/>
  <c r="O299" i="52"/>
  <c r="M299" i="52"/>
  <c r="K299" i="52"/>
  <c r="I299" i="52"/>
  <c r="G299" i="52"/>
  <c r="E299" i="52"/>
  <c r="C299" i="52"/>
  <c r="B299" i="52"/>
  <c r="U298" i="52"/>
  <c r="S298" i="52"/>
  <c r="Q298" i="52"/>
  <c r="O298" i="52"/>
  <c r="M298" i="52"/>
  <c r="K298" i="52"/>
  <c r="I298" i="52"/>
  <c r="G298" i="52"/>
  <c r="E298" i="52"/>
  <c r="C298" i="52"/>
  <c r="B298" i="52"/>
  <c r="U297" i="52"/>
  <c r="S297" i="52"/>
  <c r="Q297" i="52"/>
  <c r="O297" i="52"/>
  <c r="M297" i="52"/>
  <c r="K297" i="52"/>
  <c r="I297" i="52"/>
  <c r="G297" i="52"/>
  <c r="E297" i="52"/>
  <c r="C297" i="52"/>
  <c r="B297" i="52"/>
  <c r="U296" i="52"/>
  <c r="S296" i="52"/>
  <c r="Q296" i="52"/>
  <c r="O296" i="52"/>
  <c r="M296" i="52"/>
  <c r="K296" i="52"/>
  <c r="I296" i="52"/>
  <c r="G296" i="52"/>
  <c r="E296" i="52"/>
  <c r="C296" i="52"/>
  <c r="B296" i="52"/>
  <c r="U295" i="52"/>
  <c r="S295" i="52"/>
  <c r="Q295" i="52"/>
  <c r="O295" i="52"/>
  <c r="M295" i="52"/>
  <c r="K295" i="52"/>
  <c r="I295" i="52"/>
  <c r="G295" i="52"/>
  <c r="E295" i="52"/>
  <c r="C295" i="52"/>
  <c r="B295" i="52"/>
  <c r="U294" i="52"/>
  <c r="T294" i="52"/>
  <c r="S294" i="52"/>
  <c r="R294" i="52"/>
  <c r="Q294" i="52"/>
  <c r="P294" i="52"/>
  <c r="O294" i="52"/>
  <c r="N294" i="52"/>
  <c r="M294" i="52"/>
  <c r="L294" i="52"/>
  <c r="K294" i="52"/>
  <c r="J294" i="52"/>
  <c r="I294" i="52"/>
  <c r="H294" i="52"/>
  <c r="G294" i="52"/>
  <c r="F294" i="52"/>
  <c r="E294" i="52"/>
  <c r="D294" i="52"/>
  <c r="C294" i="52"/>
  <c r="B294" i="52"/>
  <c r="U293" i="52"/>
  <c r="S293" i="52"/>
  <c r="Q293" i="52"/>
  <c r="O293" i="52"/>
  <c r="M293" i="52"/>
  <c r="K293" i="52"/>
  <c r="I293" i="52"/>
  <c r="G293" i="52"/>
  <c r="E293" i="52"/>
  <c r="C293" i="52"/>
  <c r="B293" i="52"/>
  <c r="U292" i="52"/>
  <c r="S292" i="52"/>
  <c r="Q292" i="52"/>
  <c r="O292" i="52"/>
  <c r="M292" i="52"/>
  <c r="K292" i="52"/>
  <c r="I292" i="52"/>
  <c r="G292" i="52"/>
  <c r="E292" i="52"/>
  <c r="C292" i="52"/>
  <c r="B292" i="52"/>
  <c r="V290" i="52"/>
  <c r="T290" i="52"/>
  <c r="R290" i="52"/>
  <c r="P290" i="52"/>
  <c r="N290" i="52"/>
  <c r="L290" i="52"/>
  <c r="J290" i="52"/>
  <c r="H290" i="52"/>
  <c r="F290" i="52"/>
  <c r="D290" i="52"/>
  <c r="C290" i="52"/>
  <c r="B290" i="52"/>
  <c r="T288" i="52"/>
  <c r="R288" i="52"/>
  <c r="P288" i="52"/>
  <c r="N288" i="52"/>
  <c r="L288" i="52"/>
  <c r="J288" i="52"/>
  <c r="H288" i="52"/>
  <c r="F288" i="52"/>
  <c r="D288" i="52"/>
  <c r="C288" i="52"/>
  <c r="T287" i="52"/>
  <c r="R287" i="52"/>
  <c r="P287" i="52"/>
  <c r="N287" i="52"/>
  <c r="L287" i="52"/>
  <c r="J287" i="52"/>
  <c r="H287" i="52"/>
  <c r="F287" i="52"/>
  <c r="D287" i="52"/>
  <c r="C287" i="52"/>
  <c r="T286" i="52"/>
  <c r="R286" i="52"/>
  <c r="P286" i="52"/>
  <c r="N286" i="52"/>
  <c r="L286" i="52"/>
  <c r="J286" i="52"/>
  <c r="H286" i="52"/>
  <c r="F286" i="52"/>
  <c r="D286" i="52"/>
  <c r="C286" i="52"/>
  <c r="T285" i="52"/>
  <c r="R285" i="52"/>
  <c r="P285" i="52"/>
  <c r="N285" i="52"/>
  <c r="L285" i="52"/>
  <c r="J285" i="52"/>
  <c r="H285" i="52"/>
  <c r="F285" i="52"/>
  <c r="D285" i="52"/>
  <c r="C285" i="52"/>
  <c r="T284" i="52"/>
  <c r="R284" i="52"/>
  <c r="P284" i="52"/>
  <c r="N284" i="52"/>
  <c r="L284" i="52"/>
  <c r="J284" i="52"/>
  <c r="H284" i="52"/>
  <c r="F284" i="52"/>
  <c r="D284" i="52"/>
  <c r="C284" i="52"/>
  <c r="T283" i="52"/>
  <c r="R283" i="52"/>
  <c r="P283" i="52"/>
  <c r="N283" i="52"/>
  <c r="L283" i="52"/>
  <c r="J283" i="52"/>
  <c r="H283" i="52"/>
  <c r="F283" i="52"/>
  <c r="D283" i="52"/>
  <c r="C283" i="52"/>
  <c r="T282" i="52"/>
  <c r="R282" i="52"/>
  <c r="P282" i="52"/>
  <c r="N282" i="52"/>
  <c r="L282" i="52"/>
  <c r="J282" i="52"/>
  <c r="H282" i="52"/>
  <c r="F282" i="52"/>
  <c r="D282" i="52"/>
  <c r="C282" i="52"/>
  <c r="T281" i="52"/>
  <c r="R281" i="52"/>
  <c r="P281" i="52"/>
  <c r="N281" i="52"/>
  <c r="L281" i="52"/>
  <c r="J281" i="52"/>
  <c r="H281" i="52"/>
  <c r="F281" i="52"/>
  <c r="D281" i="52"/>
  <c r="C281" i="52"/>
  <c r="T280" i="52"/>
  <c r="R280" i="52"/>
  <c r="P280" i="52"/>
  <c r="N280" i="52"/>
  <c r="L280" i="52"/>
  <c r="J280" i="52"/>
  <c r="H280" i="52"/>
  <c r="F280" i="52"/>
  <c r="D280" i="52"/>
  <c r="C280" i="52"/>
  <c r="T279" i="52"/>
  <c r="R279" i="52"/>
  <c r="P279" i="52"/>
  <c r="N279" i="52"/>
  <c r="L279" i="52"/>
  <c r="J279" i="52"/>
  <c r="H279" i="52"/>
  <c r="F279" i="52"/>
  <c r="D279" i="52"/>
  <c r="C279" i="52"/>
  <c r="T278" i="52"/>
  <c r="R278" i="52"/>
  <c r="P278" i="52"/>
  <c r="N278" i="52"/>
  <c r="L278" i="52"/>
  <c r="J278" i="52"/>
  <c r="H278" i="52"/>
  <c r="F278" i="52"/>
  <c r="D278" i="52"/>
  <c r="C278" i="52"/>
  <c r="T277" i="52"/>
  <c r="R277" i="52"/>
  <c r="P277" i="52"/>
  <c r="N277" i="52"/>
  <c r="L277" i="52"/>
  <c r="J277" i="52"/>
  <c r="H277" i="52"/>
  <c r="F277" i="52"/>
  <c r="D277" i="52"/>
  <c r="C277" i="52"/>
  <c r="AA273" i="52"/>
  <c r="BU277" i="52" s="1"/>
  <c r="BU278" i="52" s="1"/>
  <c r="BU279" i="52" s="1"/>
  <c r="BU280" i="52" s="1"/>
  <c r="BU281" i="52" s="1"/>
  <c r="BU282" i="52" s="1"/>
  <c r="BU283" i="52" s="1"/>
  <c r="BU284" i="52" s="1"/>
  <c r="BU285" i="52" s="1"/>
  <c r="BU286" i="52" s="1"/>
  <c r="BU287" i="52" s="1"/>
  <c r="BU288" i="52" s="1"/>
  <c r="T272" i="52"/>
  <c r="B272" i="52"/>
  <c r="B273" i="52" s="1"/>
  <c r="D271" i="52"/>
  <c r="B271" i="52"/>
  <c r="B242" i="52"/>
  <c r="B243" i="52"/>
  <c r="B212" i="52"/>
  <c r="B213" i="52" s="1"/>
  <c r="B182" i="52"/>
  <c r="B183" i="52" s="1"/>
  <c r="B152" i="52"/>
  <c r="B153" i="52"/>
  <c r="B122" i="52"/>
  <c r="B123" i="52" s="1"/>
  <c r="B92" i="52"/>
  <c r="B93" i="52" s="1"/>
  <c r="B62" i="52"/>
  <c r="B63" i="52"/>
  <c r="B32" i="52"/>
  <c r="B33" i="52" s="1"/>
  <c r="B2" i="52"/>
  <c r="B3" i="52" s="1"/>
  <c r="U269" i="52"/>
  <c r="S269" i="52"/>
  <c r="Q269" i="52"/>
  <c r="O269" i="52"/>
  <c r="M269" i="52"/>
  <c r="K269" i="52"/>
  <c r="I269" i="52"/>
  <c r="G269" i="52"/>
  <c r="E269" i="52"/>
  <c r="C269" i="52"/>
  <c r="B269" i="52"/>
  <c r="U268" i="52"/>
  <c r="S268" i="52"/>
  <c r="Q268" i="52"/>
  <c r="O268" i="52"/>
  <c r="M268" i="52"/>
  <c r="K268" i="52"/>
  <c r="I268" i="52"/>
  <c r="G268" i="52"/>
  <c r="E268" i="52"/>
  <c r="C268" i="52"/>
  <c r="B268" i="52"/>
  <c r="U267" i="52"/>
  <c r="S267" i="52"/>
  <c r="Q267" i="52"/>
  <c r="O267" i="52"/>
  <c r="M267" i="52"/>
  <c r="K267" i="52"/>
  <c r="I267" i="52"/>
  <c r="G267" i="52"/>
  <c r="E267" i="52"/>
  <c r="C267" i="52"/>
  <c r="B267" i="52"/>
  <c r="U266" i="52"/>
  <c r="S266" i="52"/>
  <c r="Q266" i="52"/>
  <c r="O266" i="52"/>
  <c r="M266" i="52"/>
  <c r="K266" i="52"/>
  <c r="I266" i="52"/>
  <c r="G266" i="52"/>
  <c r="E266" i="52"/>
  <c r="C266" i="52"/>
  <c r="B266" i="52"/>
  <c r="U265" i="52"/>
  <c r="S265" i="52"/>
  <c r="Q265" i="52"/>
  <c r="O265" i="52"/>
  <c r="M265" i="52"/>
  <c r="K265" i="52"/>
  <c r="I265" i="52"/>
  <c r="G265" i="52"/>
  <c r="E265" i="52"/>
  <c r="C265" i="52"/>
  <c r="B265" i="52"/>
  <c r="U264" i="52"/>
  <c r="T264" i="52"/>
  <c r="S264" i="52"/>
  <c r="R264" i="52"/>
  <c r="Q264" i="52"/>
  <c r="P264" i="52"/>
  <c r="O264" i="52"/>
  <c r="N264" i="52"/>
  <c r="M264" i="52"/>
  <c r="L264" i="52"/>
  <c r="K264" i="52"/>
  <c r="J264" i="52"/>
  <c r="I264" i="52"/>
  <c r="H264" i="52"/>
  <c r="G264" i="52"/>
  <c r="F264" i="52"/>
  <c r="E264" i="52"/>
  <c r="D264" i="52"/>
  <c r="C264" i="52"/>
  <c r="B264" i="52"/>
  <c r="U263" i="52"/>
  <c r="S263" i="52"/>
  <c r="Q263" i="52"/>
  <c r="O263" i="52"/>
  <c r="M263" i="52"/>
  <c r="K263" i="52"/>
  <c r="I263" i="52"/>
  <c r="G263" i="52"/>
  <c r="E263" i="52"/>
  <c r="C263" i="52"/>
  <c r="B263" i="52"/>
  <c r="U262" i="52"/>
  <c r="S262" i="52"/>
  <c r="Q262" i="52"/>
  <c r="O262" i="52"/>
  <c r="M262" i="52"/>
  <c r="K262" i="52"/>
  <c r="I262" i="52"/>
  <c r="G262" i="52"/>
  <c r="E262" i="52"/>
  <c r="C262" i="52"/>
  <c r="B262" i="52"/>
  <c r="V260" i="52"/>
  <c r="T260" i="52"/>
  <c r="R260" i="52"/>
  <c r="P260" i="52"/>
  <c r="N260" i="52"/>
  <c r="L260" i="52"/>
  <c r="J260" i="52"/>
  <c r="H260" i="52"/>
  <c r="F260" i="52"/>
  <c r="D260" i="52"/>
  <c r="C260" i="52"/>
  <c r="B260" i="52"/>
  <c r="T258" i="52"/>
  <c r="R258" i="52"/>
  <c r="P258" i="52"/>
  <c r="N258" i="52"/>
  <c r="L258" i="52"/>
  <c r="J258" i="52"/>
  <c r="H258" i="52"/>
  <c r="F258" i="52"/>
  <c r="D258" i="52"/>
  <c r="C258" i="52"/>
  <c r="T257" i="52"/>
  <c r="R257" i="52"/>
  <c r="P257" i="52"/>
  <c r="N257" i="52"/>
  <c r="L257" i="52"/>
  <c r="J257" i="52"/>
  <c r="H257" i="52"/>
  <c r="F257" i="52"/>
  <c r="D257" i="52"/>
  <c r="C257" i="52"/>
  <c r="T256" i="52"/>
  <c r="R256" i="52"/>
  <c r="P256" i="52"/>
  <c r="N256" i="52"/>
  <c r="L256" i="52"/>
  <c r="J256" i="52"/>
  <c r="H256" i="52"/>
  <c r="F256" i="52"/>
  <c r="D256" i="52"/>
  <c r="C256" i="52"/>
  <c r="T255" i="52"/>
  <c r="R255" i="52"/>
  <c r="P255" i="52"/>
  <c r="N255" i="52"/>
  <c r="L255" i="52"/>
  <c r="J255" i="52"/>
  <c r="H255" i="52"/>
  <c r="F255" i="52"/>
  <c r="D255" i="52"/>
  <c r="C255" i="52"/>
  <c r="T254" i="52"/>
  <c r="R254" i="52"/>
  <c r="P254" i="52"/>
  <c r="N254" i="52"/>
  <c r="L254" i="52"/>
  <c r="J254" i="52"/>
  <c r="H254" i="52"/>
  <c r="F254" i="52"/>
  <c r="D254" i="52"/>
  <c r="C254" i="52"/>
  <c r="T253" i="52"/>
  <c r="R253" i="52"/>
  <c r="P253" i="52"/>
  <c r="N253" i="52"/>
  <c r="L253" i="52"/>
  <c r="J253" i="52"/>
  <c r="H253" i="52"/>
  <c r="F253" i="52"/>
  <c r="D253" i="52"/>
  <c r="C253" i="52"/>
  <c r="T252" i="52"/>
  <c r="R252" i="52"/>
  <c r="P252" i="52"/>
  <c r="N252" i="52"/>
  <c r="L252" i="52"/>
  <c r="J252" i="52"/>
  <c r="H252" i="52"/>
  <c r="F252" i="52"/>
  <c r="D252" i="52"/>
  <c r="C252" i="52"/>
  <c r="T251" i="52"/>
  <c r="R251" i="52"/>
  <c r="P251" i="52"/>
  <c r="N251" i="52"/>
  <c r="L251" i="52"/>
  <c r="J251" i="52"/>
  <c r="H251" i="52"/>
  <c r="F251" i="52"/>
  <c r="D251" i="52"/>
  <c r="C251" i="52"/>
  <c r="T250" i="52"/>
  <c r="R250" i="52"/>
  <c r="P250" i="52"/>
  <c r="N250" i="52"/>
  <c r="L250" i="52"/>
  <c r="J250" i="52"/>
  <c r="H250" i="52"/>
  <c r="F250" i="52"/>
  <c r="D250" i="52"/>
  <c r="C250" i="52"/>
  <c r="T249" i="52"/>
  <c r="R249" i="52"/>
  <c r="P249" i="52"/>
  <c r="N249" i="52"/>
  <c r="L249" i="52"/>
  <c r="J249" i="52"/>
  <c r="H249" i="52"/>
  <c r="F249" i="52"/>
  <c r="D249" i="52"/>
  <c r="C249" i="52"/>
  <c r="T248" i="52"/>
  <c r="R248" i="52"/>
  <c r="P248" i="52"/>
  <c r="N248" i="52"/>
  <c r="L248" i="52"/>
  <c r="J248" i="52"/>
  <c r="H248" i="52"/>
  <c r="F248" i="52"/>
  <c r="D248" i="52"/>
  <c r="C248" i="52"/>
  <c r="T247" i="52"/>
  <c r="R247" i="52"/>
  <c r="P247" i="52"/>
  <c r="N247" i="52"/>
  <c r="L247" i="52"/>
  <c r="J247" i="52"/>
  <c r="H247" i="52"/>
  <c r="F247" i="52"/>
  <c r="D247" i="52"/>
  <c r="C247" i="52"/>
  <c r="AA243" i="52"/>
  <c r="BU247" i="52" s="1"/>
  <c r="BU248" i="52" s="1"/>
  <c r="BU249" i="52" s="1"/>
  <c r="BU250" i="52" s="1"/>
  <c r="BU251" i="52" s="1"/>
  <c r="BU252" i="52" s="1"/>
  <c r="BU253" i="52" s="1"/>
  <c r="BU254" i="52" s="1"/>
  <c r="BU255" i="52" s="1"/>
  <c r="BU256" i="52" s="1"/>
  <c r="BU257" i="52" s="1"/>
  <c r="BU258" i="52" s="1"/>
  <c r="T242" i="52"/>
  <c r="D241" i="52"/>
  <c r="B241" i="52"/>
  <c r="AS22" i="52"/>
  <c r="AQ22" i="52"/>
  <c r="AO22" i="52"/>
  <c r="AO23" i="52" s="1"/>
  <c r="P23" i="52" s="1"/>
  <c r="AM22" i="52"/>
  <c r="AM23" i="52" s="1"/>
  <c r="N23" i="52" s="1"/>
  <c r="AK22" i="52"/>
  <c r="AK23" i="52" s="1"/>
  <c r="L23" i="52" s="1"/>
  <c r="AI22" i="52"/>
  <c r="AG22" i="52"/>
  <c r="H22" i="52" s="1"/>
  <c r="AE22" i="52"/>
  <c r="AC22" i="52"/>
  <c r="D22" i="52" s="1"/>
  <c r="U239" i="52"/>
  <c r="S239" i="52"/>
  <c r="Q239" i="52"/>
  <c r="O239" i="52"/>
  <c r="M239" i="52"/>
  <c r="K239" i="52"/>
  <c r="I239" i="52"/>
  <c r="G239" i="52"/>
  <c r="E239" i="52"/>
  <c r="C239" i="52"/>
  <c r="B239" i="52"/>
  <c r="U238" i="52"/>
  <c r="S238" i="52"/>
  <c r="Q238" i="52"/>
  <c r="O238" i="52"/>
  <c r="M238" i="52"/>
  <c r="K238" i="52"/>
  <c r="I238" i="52"/>
  <c r="G238" i="52"/>
  <c r="E238" i="52"/>
  <c r="C238" i="52"/>
  <c r="B238" i="52"/>
  <c r="U237" i="52"/>
  <c r="S237" i="52"/>
  <c r="Q237" i="52"/>
  <c r="O237" i="52"/>
  <c r="M237" i="52"/>
  <c r="K237" i="52"/>
  <c r="I237" i="52"/>
  <c r="G237" i="52"/>
  <c r="E237" i="52"/>
  <c r="C237" i="52"/>
  <c r="B237" i="52"/>
  <c r="U236" i="52"/>
  <c r="S236" i="52"/>
  <c r="Q236" i="52"/>
  <c r="O236" i="52"/>
  <c r="M236" i="52"/>
  <c r="K236" i="52"/>
  <c r="I236" i="52"/>
  <c r="G236" i="52"/>
  <c r="E236" i="52"/>
  <c r="C236" i="52"/>
  <c r="B236" i="52"/>
  <c r="U235" i="52"/>
  <c r="S235" i="52"/>
  <c r="Q235" i="52"/>
  <c r="O235" i="52"/>
  <c r="M235" i="52"/>
  <c r="K235" i="52"/>
  <c r="I235" i="52"/>
  <c r="G235" i="52"/>
  <c r="E235" i="52"/>
  <c r="C235" i="52"/>
  <c r="B235" i="52"/>
  <c r="U234" i="52"/>
  <c r="T234" i="52"/>
  <c r="S234" i="52"/>
  <c r="R234" i="52"/>
  <c r="Q234" i="52"/>
  <c r="P234" i="52"/>
  <c r="O234" i="52"/>
  <c r="N234" i="52"/>
  <c r="M234" i="52"/>
  <c r="L234" i="52"/>
  <c r="K234" i="52"/>
  <c r="J234" i="52"/>
  <c r="I234" i="52"/>
  <c r="H234" i="52"/>
  <c r="G234" i="52"/>
  <c r="F234" i="52"/>
  <c r="E234" i="52"/>
  <c r="D234" i="52"/>
  <c r="C234" i="52"/>
  <c r="B234" i="52"/>
  <c r="U233" i="52"/>
  <c r="S233" i="52"/>
  <c r="Q233" i="52"/>
  <c r="O233" i="52"/>
  <c r="M233" i="52"/>
  <c r="K233" i="52"/>
  <c r="I233" i="52"/>
  <c r="G233" i="52"/>
  <c r="E233" i="52"/>
  <c r="C233" i="52"/>
  <c r="B233" i="52"/>
  <c r="U232" i="52"/>
  <c r="S232" i="52"/>
  <c r="Q232" i="52"/>
  <c r="O232" i="52"/>
  <c r="M232" i="52"/>
  <c r="K232" i="52"/>
  <c r="I232" i="52"/>
  <c r="G232" i="52"/>
  <c r="E232" i="52"/>
  <c r="C232" i="52"/>
  <c r="B232" i="52"/>
  <c r="V230" i="52"/>
  <c r="T230" i="52"/>
  <c r="R230" i="52"/>
  <c r="P230" i="52"/>
  <c r="N230" i="52"/>
  <c r="L230" i="52"/>
  <c r="J230" i="52"/>
  <c r="H230" i="52"/>
  <c r="F230" i="52"/>
  <c r="D230" i="52"/>
  <c r="C230" i="52"/>
  <c r="B230" i="52"/>
  <c r="T228" i="52"/>
  <c r="R228" i="52"/>
  <c r="P228" i="52"/>
  <c r="N228" i="52"/>
  <c r="L228" i="52"/>
  <c r="J228" i="52"/>
  <c r="H228" i="52"/>
  <c r="F228" i="52"/>
  <c r="D228" i="52"/>
  <c r="C228" i="52"/>
  <c r="T227" i="52"/>
  <c r="R227" i="52"/>
  <c r="P227" i="52"/>
  <c r="N227" i="52"/>
  <c r="L227" i="52"/>
  <c r="J227" i="52"/>
  <c r="H227" i="52"/>
  <c r="F227" i="52"/>
  <c r="D227" i="52"/>
  <c r="C227" i="52"/>
  <c r="T226" i="52"/>
  <c r="R226" i="52"/>
  <c r="P226" i="52"/>
  <c r="N226" i="52"/>
  <c r="L226" i="52"/>
  <c r="J226" i="52"/>
  <c r="H226" i="52"/>
  <c r="F226" i="52"/>
  <c r="D226" i="52"/>
  <c r="C226" i="52"/>
  <c r="T225" i="52"/>
  <c r="R225" i="52"/>
  <c r="P225" i="52"/>
  <c r="N225" i="52"/>
  <c r="L225" i="52"/>
  <c r="J225" i="52"/>
  <c r="H225" i="52"/>
  <c r="F225" i="52"/>
  <c r="D225" i="52"/>
  <c r="C225" i="52"/>
  <c r="T224" i="52"/>
  <c r="R224" i="52"/>
  <c r="P224" i="52"/>
  <c r="N224" i="52"/>
  <c r="L224" i="52"/>
  <c r="J224" i="52"/>
  <c r="H224" i="52"/>
  <c r="F224" i="52"/>
  <c r="D224" i="52"/>
  <c r="C224" i="52"/>
  <c r="T223" i="52"/>
  <c r="R223" i="52"/>
  <c r="P223" i="52"/>
  <c r="N223" i="52"/>
  <c r="L223" i="52"/>
  <c r="J223" i="52"/>
  <c r="H223" i="52"/>
  <c r="F223" i="52"/>
  <c r="D223" i="52"/>
  <c r="C223" i="52"/>
  <c r="T222" i="52"/>
  <c r="R222" i="52"/>
  <c r="P222" i="52"/>
  <c r="N222" i="52"/>
  <c r="L222" i="52"/>
  <c r="J222" i="52"/>
  <c r="H222" i="52"/>
  <c r="F222" i="52"/>
  <c r="D222" i="52"/>
  <c r="C222" i="52"/>
  <c r="T221" i="52"/>
  <c r="R221" i="52"/>
  <c r="P221" i="52"/>
  <c r="N221" i="52"/>
  <c r="L221" i="52"/>
  <c r="J221" i="52"/>
  <c r="H221" i="52"/>
  <c r="F221" i="52"/>
  <c r="D221" i="52"/>
  <c r="C221" i="52"/>
  <c r="T220" i="52"/>
  <c r="R220" i="52"/>
  <c r="P220" i="52"/>
  <c r="N220" i="52"/>
  <c r="L220" i="52"/>
  <c r="J220" i="52"/>
  <c r="H220" i="52"/>
  <c r="F220" i="52"/>
  <c r="D220" i="52"/>
  <c r="C220" i="52"/>
  <c r="T219" i="52"/>
  <c r="R219" i="52"/>
  <c r="P219" i="52"/>
  <c r="N219" i="52"/>
  <c r="L219" i="52"/>
  <c r="J219" i="52"/>
  <c r="H219" i="52"/>
  <c r="F219" i="52"/>
  <c r="D219" i="52"/>
  <c r="C219" i="52"/>
  <c r="T218" i="52"/>
  <c r="R218" i="52"/>
  <c r="P218" i="52"/>
  <c r="N218" i="52"/>
  <c r="L218" i="52"/>
  <c r="J218" i="52"/>
  <c r="H218" i="52"/>
  <c r="F218" i="52"/>
  <c r="D218" i="52"/>
  <c r="C218" i="52"/>
  <c r="T217" i="52"/>
  <c r="R217" i="52"/>
  <c r="P217" i="52"/>
  <c r="N217" i="52"/>
  <c r="L217" i="52"/>
  <c r="J217" i="52"/>
  <c r="H217" i="52"/>
  <c r="F217" i="52"/>
  <c r="D217" i="52"/>
  <c r="C217" i="52"/>
  <c r="AA213" i="52"/>
  <c r="BU217" i="52" s="1"/>
  <c r="BU218" i="52" s="1"/>
  <c r="BU219" i="52" s="1"/>
  <c r="BU220" i="52" s="1"/>
  <c r="BU221" i="52" s="1"/>
  <c r="BU222" i="52" s="1"/>
  <c r="BU223" i="52" s="1"/>
  <c r="BU224" i="52" s="1"/>
  <c r="BU225" i="52" s="1"/>
  <c r="BU226" i="52" s="1"/>
  <c r="BU227" i="52" s="1"/>
  <c r="BU228" i="52" s="1"/>
  <c r="T212" i="52"/>
  <c r="D211" i="52"/>
  <c r="B211" i="52"/>
  <c r="U209" i="52"/>
  <c r="S209" i="52"/>
  <c r="Q209" i="52"/>
  <c r="O209" i="52"/>
  <c r="M209" i="52"/>
  <c r="K209" i="52"/>
  <c r="I209" i="52"/>
  <c r="G209" i="52"/>
  <c r="E209" i="52"/>
  <c r="C209" i="52"/>
  <c r="B209" i="52"/>
  <c r="U208" i="52"/>
  <c r="S208" i="52"/>
  <c r="Q208" i="52"/>
  <c r="O208" i="52"/>
  <c r="M208" i="52"/>
  <c r="K208" i="52"/>
  <c r="I208" i="52"/>
  <c r="G208" i="52"/>
  <c r="E208" i="52"/>
  <c r="C208" i="52"/>
  <c r="B208" i="52"/>
  <c r="U207" i="52"/>
  <c r="S207" i="52"/>
  <c r="Q207" i="52"/>
  <c r="O207" i="52"/>
  <c r="M207" i="52"/>
  <c r="K207" i="52"/>
  <c r="I207" i="52"/>
  <c r="G207" i="52"/>
  <c r="E207" i="52"/>
  <c r="C207" i="52"/>
  <c r="B207" i="52"/>
  <c r="U206" i="52"/>
  <c r="S206" i="52"/>
  <c r="Q206" i="52"/>
  <c r="O206" i="52"/>
  <c r="M206" i="52"/>
  <c r="K206" i="52"/>
  <c r="I206" i="52"/>
  <c r="G206" i="52"/>
  <c r="E206" i="52"/>
  <c r="C206" i="52"/>
  <c r="B206" i="52"/>
  <c r="U205" i="52"/>
  <c r="S205" i="52"/>
  <c r="Q205" i="52"/>
  <c r="O205" i="52"/>
  <c r="M205" i="52"/>
  <c r="K205" i="52"/>
  <c r="I205" i="52"/>
  <c r="G205" i="52"/>
  <c r="E205" i="52"/>
  <c r="C205" i="52"/>
  <c r="B205" i="52"/>
  <c r="U204" i="52"/>
  <c r="T204" i="52"/>
  <c r="S204" i="52"/>
  <c r="R204" i="52"/>
  <c r="Q204" i="52"/>
  <c r="P204" i="52"/>
  <c r="O204" i="52"/>
  <c r="N204" i="52"/>
  <c r="M204" i="52"/>
  <c r="L204" i="52"/>
  <c r="K204" i="52"/>
  <c r="J204" i="52"/>
  <c r="I204" i="52"/>
  <c r="H204" i="52"/>
  <c r="G204" i="52"/>
  <c r="F204" i="52"/>
  <c r="E204" i="52"/>
  <c r="D204" i="52"/>
  <c r="C204" i="52"/>
  <c r="B204" i="52"/>
  <c r="U203" i="52"/>
  <c r="S203" i="52"/>
  <c r="Q203" i="52"/>
  <c r="O203" i="52"/>
  <c r="M203" i="52"/>
  <c r="K203" i="52"/>
  <c r="I203" i="52"/>
  <c r="G203" i="52"/>
  <c r="E203" i="52"/>
  <c r="C203" i="52"/>
  <c r="B203" i="52"/>
  <c r="U202" i="52"/>
  <c r="S202" i="52"/>
  <c r="Q202" i="52"/>
  <c r="O202" i="52"/>
  <c r="M202" i="52"/>
  <c r="K202" i="52"/>
  <c r="I202" i="52"/>
  <c r="G202" i="52"/>
  <c r="E202" i="52"/>
  <c r="C202" i="52"/>
  <c r="B202" i="52"/>
  <c r="V200" i="52"/>
  <c r="T200" i="52"/>
  <c r="R200" i="52"/>
  <c r="P200" i="52"/>
  <c r="N200" i="52"/>
  <c r="L200" i="52"/>
  <c r="J200" i="52"/>
  <c r="H200" i="52"/>
  <c r="F200" i="52"/>
  <c r="D200" i="52"/>
  <c r="C200" i="52"/>
  <c r="B200" i="52"/>
  <c r="T198" i="52"/>
  <c r="R198" i="52"/>
  <c r="P198" i="52"/>
  <c r="N198" i="52"/>
  <c r="L198" i="52"/>
  <c r="J198" i="52"/>
  <c r="H198" i="52"/>
  <c r="F198" i="52"/>
  <c r="D198" i="52"/>
  <c r="C198" i="52"/>
  <c r="T197" i="52"/>
  <c r="R197" i="52"/>
  <c r="P197" i="52"/>
  <c r="N197" i="52"/>
  <c r="L197" i="52"/>
  <c r="J197" i="52"/>
  <c r="H197" i="52"/>
  <c r="F197" i="52"/>
  <c r="D197" i="52"/>
  <c r="C197" i="52"/>
  <c r="T196" i="52"/>
  <c r="R196" i="52"/>
  <c r="P196" i="52"/>
  <c r="N196" i="52"/>
  <c r="L196" i="52"/>
  <c r="J196" i="52"/>
  <c r="H196" i="52"/>
  <c r="F196" i="52"/>
  <c r="D196" i="52"/>
  <c r="C196" i="52"/>
  <c r="T195" i="52"/>
  <c r="R195" i="52"/>
  <c r="P195" i="52"/>
  <c r="N195" i="52"/>
  <c r="L195" i="52"/>
  <c r="J195" i="52"/>
  <c r="H195" i="52"/>
  <c r="F195" i="52"/>
  <c r="D195" i="52"/>
  <c r="C195" i="52"/>
  <c r="T194" i="52"/>
  <c r="R194" i="52"/>
  <c r="P194" i="52"/>
  <c r="N194" i="52"/>
  <c r="L194" i="52"/>
  <c r="J194" i="52"/>
  <c r="H194" i="52"/>
  <c r="F194" i="52"/>
  <c r="D194" i="52"/>
  <c r="C194" i="52"/>
  <c r="T193" i="52"/>
  <c r="R193" i="52"/>
  <c r="P193" i="52"/>
  <c r="N193" i="52"/>
  <c r="L193" i="52"/>
  <c r="J193" i="52"/>
  <c r="H193" i="52"/>
  <c r="F193" i="52"/>
  <c r="D193" i="52"/>
  <c r="C193" i="52"/>
  <c r="T192" i="52"/>
  <c r="R192" i="52"/>
  <c r="P192" i="52"/>
  <c r="N192" i="52"/>
  <c r="L192" i="52"/>
  <c r="J192" i="52"/>
  <c r="H192" i="52"/>
  <c r="F192" i="52"/>
  <c r="D192" i="52"/>
  <c r="C192" i="52"/>
  <c r="T191" i="52"/>
  <c r="R191" i="52"/>
  <c r="P191" i="52"/>
  <c r="N191" i="52"/>
  <c r="L191" i="52"/>
  <c r="J191" i="52"/>
  <c r="H191" i="52"/>
  <c r="F191" i="52"/>
  <c r="D191" i="52"/>
  <c r="C191" i="52"/>
  <c r="T190" i="52"/>
  <c r="R190" i="52"/>
  <c r="P190" i="52"/>
  <c r="N190" i="52"/>
  <c r="L190" i="52"/>
  <c r="J190" i="52"/>
  <c r="H190" i="52"/>
  <c r="F190" i="52"/>
  <c r="D190" i="52"/>
  <c r="C190" i="52"/>
  <c r="T189" i="52"/>
  <c r="R189" i="52"/>
  <c r="P189" i="52"/>
  <c r="N189" i="52"/>
  <c r="L189" i="52"/>
  <c r="J189" i="52"/>
  <c r="H189" i="52"/>
  <c r="F189" i="52"/>
  <c r="D189" i="52"/>
  <c r="C189" i="52"/>
  <c r="T188" i="52"/>
  <c r="R188" i="52"/>
  <c r="P188" i="52"/>
  <c r="N188" i="52"/>
  <c r="L188" i="52"/>
  <c r="J188" i="52"/>
  <c r="H188" i="52"/>
  <c r="F188" i="52"/>
  <c r="D188" i="52"/>
  <c r="C188" i="52"/>
  <c r="T187" i="52"/>
  <c r="R187" i="52"/>
  <c r="P187" i="52"/>
  <c r="N187" i="52"/>
  <c r="L187" i="52"/>
  <c r="J187" i="52"/>
  <c r="H187" i="52"/>
  <c r="F187" i="52"/>
  <c r="D187" i="52"/>
  <c r="C187" i="52"/>
  <c r="AA183" i="52"/>
  <c r="BU187" i="52" s="1"/>
  <c r="BU188" i="52" s="1"/>
  <c r="BU189" i="52" s="1"/>
  <c r="BU190" i="52" s="1"/>
  <c r="BU191" i="52" s="1"/>
  <c r="BU192" i="52" s="1"/>
  <c r="BU193" i="52" s="1"/>
  <c r="BU194" i="52" s="1"/>
  <c r="BU195" i="52" s="1"/>
  <c r="BU196" i="52" s="1"/>
  <c r="BU197" i="52" s="1"/>
  <c r="BU198" i="52" s="1"/>
  <c r="T182" i="52"/>
  <c r="D181" i="52"/>
  <c r="B181" i="52"/>
  <c r="U179" i="52"/>
  <c r="S179" i="52"/>
  <c r="Q179" i="52"/>
  <c r="O179" i="52"/>
  <c r="M179" i="52"/>
  <c r="K179" i="52"/>
  <c r="I179" i="52"/>
  <c r="G179" i="52"/>
  <c r="E179" i="52"/>
  <c r="C179" i="52"/>
  <c r="B179" i="52"/>
  <c r="U178" i="52"/>
  <c r="S178" i="52"/>
  <c r="Q178" i="52"/>
  <c r="O178" i="52"/>
  <c r="M178" i="52"/>
  <c r="K178" i="52"/>
  <c r="I178" i="52"/>
  <c r="G178" i="52"/>
  <c r="E178" i="52"/>
  <c r="C178" i="52"/>
  <c r="B178" i="52"/>
  <c r="U177" i="52"/>
  <c r="S177" i="52"/>
  <c r="Q177" i="52"/>
  <c r="O177" i="52"/>
  <c r="M177" i="52"/>
  <c r="K177" i="52"/>
  <c r="I177" i="52"/>
  <c r="G177" i="52"/>
  <c r="E177" i="52"/>
  <c r="C177" i="52"/>
  <c r="B177" i="52"/>
  <c r="U176" i="52"/>
  <c r="S176" i="52"/>
  <c r="Q176" i="52"/>
  <c r="O176" i="52"/>
  <c r="M176" i="52"/>
  <c r="K176" i="52"/>
  <c r="I176" i="52"/>
  <c r="G176" i="52"/>
  <c r="E176" i="52"/>
  <c r="C176" i="52"/>
  <c r="B176" i="52"/>
  <c r="U175" i="52"/>
  <c r="S175" i="52"/>
  <c r="Q175" i="52"/>
  <c r="O175" i="52"/>
  <c r="M175" i="52"/>
  <c r="K175" i="52"/>
  <c r="I175" i="52"/>
  <c r="G175" i="52"/>
  <c r="E175" i="52"/>
  <c r="C175" i="52"/>
  <c r="B175" i="52"/>
  <c r="U174" i="52"/>
  <c r="T174" i="52"/>
  <c r="S174" i="52"/>
  <c r="R174" i="52"/>
  <c r="Q174" i="52"/>
  <c r="P174" i="52"/>
  <c r="O174" i="52"/>
  <c r="N174" i="52"/>
  <c r="M174" i="52"/>
  <c r="L174" i="52"/>
  <c r="K174" i="52"/>
  <c r="J174" i="52"/>
  <c r="I174" i="52"/>
  <c r="H174" i="52"/>
  <c r="G174" i="52"/>
  <c r="F174" i="52"/>
  <c r="E174" i="52"/>
  <c r="D174" i="52"/>
  <c r="C174" i="52"/>
  <c r="B174" i="52"/>
  <c r="U173" i="52"/>
  <c r="S173" i="52"/>
  <c r="Q173" i="52"/>
  <c r="O173" i="52"/>
  <c r="M173" i="52"/>
  <c r="K173" i="52"/>
  <c r="I173" i="52"/>
  <c r="G173" i="52"/>
  <c r="E173" i="52"/>
  <c r="C173" i="52"/>
  <c r="B173" i="52"/>
  <c r="U172" i="52"/>
  <c r="S172" i="52"/>
  <c r="Q172" i="52"/>
  <c r="O172" i="52"/>
  <c r="M172" i="52"/>
  <c r="K172" i="52"/>
  <c r="I172" i="52"/>
  <c r="G172" i="52"/>
  <c r="E172" i="52"/>
  <c r="C172" i="52"/>
  <c r="B172" i="52"/>
  <c r="V170" i="52"/>
  <c r="T170" i="52"/>
  <c r="R170" i="52"/>
  <c r="P170" i="52"/>
  <c r="N170" i="52"/>
  <c r="L170" i="52"/>
  <c r="J170" i="52"/>
  <c r="H170" i="52"/>
  <c r="F170" i="52"/>
  <c r="D170" i="52"/>
  <c r="C170" i="52"/>
  <c r="B170" i="52"/>
  <c r="V168" i="52"/>
  <c r="T168" i="52"/>
  <c r="R168" i="52"/>
  <c r="P168" i="52"/>
  <c r="N168" i="52"/>
  <c r="L168" i="52"/>
  <c r="J168" i="52"/>
  <c r="H168" i="52"/>
  <c r="F168" i="52"/>
  <c r="D168" i="52"/>
  <c r="C168" i="52"/>
  <c r="T167" i="52"/>
  <c r="R167" i="52"/>
  <c r="P167" i="52"/>
  <c r="N167" i="52"/>
  <c r="L167" i="52"/>
  <c r="J167" i="52"/>
  <c r="H167" i="52"/>
  <c r="F167" i="52"/>
  <c r="D167" i="52"/>
  <c r="C167" i="52"/>
  <c r="T166" i="52"/>
  <c r="R166" i="52"/>
  <c r="P166" i="52"/>
  <c r="N166" i="52"/>
  <c r="L166" i="52"/>
  <c r="J166" i="52"/>
  <c r="H166" i="52"/>
  <c r="F166" i="52"/>
  <c r="D166" i="52"/>
  <c r="C166" i="52"/>
  <c r="T165" i="52"/>
  <c r="R165" i="52"/>
  <c r="P165" i="52"/>
  <c r="N165" i="52"/>
  <c r="L165" i="52"/>
  <c r="J165" i="52"/>
  <c r="H165" i="52"/>
  <c r="F165" i="52"/>
  <c r="D165" i="52"/>
  <c r="C165" i="52"/>
  <c r="T164" i="52"/>
  <c r="R164" i="52"/>
  <c r="P164" i="52"/>
  <c r="N164" i="52"/>
  <c r="L164" i="52"/>
  <c r="J164" i="52"/>
  <c r="H164" i="52"/>
  <c r="F164" i="52"/>
  <c r="D164" i="52"/>
  <c r="C164" i="52"/>
  <c r="T163" i="52"/>
  <c r="R163" i="52"/>
  <c r="P163" i="52"/>
  <c r="N163" i="52"/>
  <c r="L163" i="52"/>
  <c r="J163" i="52"/>
  <c r="H163" i="52"/>
  <c r="F163" i="52"/>
  <c r="D163" i="52"/>
  <c r="C163" i="52"/>
  <c r="T162" i="52"/>
  <c r="R162" i="52"/>
  <c r="P162" i="52"/>
  <c r="N162" i="52"/>
  <c r="L162" i="52"/>
  <c r="J162" i="52"/>
  <c r="H162" i="52"/>
  <c r="F162" i="52"/>
  <c r="D162" i="52"/>
  <c r="C162" i="52"/>
  <c r="T161" i="52"/>
  <c r="R161" i="52"/>
  <c r="P161" i="52"/>
  <c r="N161" i="52"/>
  <c r="L161" i="52"/>
  <c r="J161" i="52"/>
  <c r="H161" i="52"/>
  <c r="F161" i="52"/>
  <c r="D161" i="52"/>
  <c r="C161" i="52"/>
  <c r="T160" i="52"/>
  <c r="R160" i="52"/>
  <c r="P160" i="52"/>
  <c r="N160" i="52"/>
  <c r="L160" i="52"/>
  <c r="J160" i="52"/>
  <c r="H160" i="52"/>
  <c r="F160" i="52"/>
  <c r="D160" i="52"/>
  <c r="C160" i="52"/>
  <c r="V159" i="52"/>
  <c r="T159" i="52"/>
  <c r="R159" i="52"/>
  <c r="P159" i="52"/>
  <c r="N159" i="52"/>
  <c r="L159" i="52"/>
  <c r="J159" i="52"/>
  <c r="H159" i="52"/>
  <c r="F159" i="52"/>
  <c r="D159" i="52"/>
  <c r="C159" i="52"/>
  <c r="T158" i="52"/>
  <c r="R158" i="52"/>
  <c r="P158" i="52"/>
  <c r="N158" i="52"/>
  <c r="L158" i="52"/>
  <c r="J158" i="52"/>
  <c r="H158" i="52"/>
  <c r="F158" i="52"/>
  <c r="D158" i="52"/>
  <c r="C158" i="52"/>
  <c r="T157" i="52"/>
  <c r="R157" i="52"/>
  <c r="P157" i="52"/>
  <c r="N157" i="52"/>
  <c r="L157" i="52"/>
  <c r="J157" i="52"/>
  <c r="H157" i="52"/>
  <c r="F157" i="52"/>
  <c r="D157" i="52"/>
  <c r="C157" i="52"/>
  <c r="BU157" i="52"/>
  <c r="BU158" i="52" s="1"/>
  <c r="BU159" i="52" s="1"/>
  <c r="BU160" i="52" s="1"/>
  <c r="BU161" i="52" s="1"/>
  <c r="BU162" i="52" s="1"/>
  <c r="BU163" i="52" s="1"/>
  <c r="BU164" i="52" s="1"/>
  <c r="BU165" i="52" s="1"/>
  <c r="BU166" i="52" s="1"/>
  <c r="BU167" i="52" s="1"/>
  <c r="BU168" i="52" s="1"/>
  <c r="T152" i="52"/>
  <c r="D151" i="52"/>
  <c r="B151" i="52"/>
  <c r="U149" i="52"/>
  <c r="S149" i="52"/>
  <c r="Q149" i="52"/>
  <c r="O149" i="52"/>
  <c r="M149" i="52"/>
  <c r="K149" i="52"/>
  <c r="I149" i="52"/>
  <c r="G149" i="52"/>
  <c r="E149" i="52"/>
  <c r="C149" i="52"/>
  <c r="B149" i="52"/>
  <c r="U148" i="52"/>
  <c r="S148" i="52"/>
  <c r="Q148" i="52"/>
  <c r="O148" i="52"/>
  <c r="M148" i="52"/>
  <c r="K148" i="52"/>
  <c r="I148" i="52"/>
  <c r="G148" i="52"/>
  <c r="E148" i="52"/>
  <c r="C148" i="52"/>
  <c r="B148" i="52"/>
  <c r="U147" i="52"/>
  <c r="S147" i="52"/>
  <c r="Q147" i="52"/>
  <c r="O147" i="52"/>
  <c r="M147" i="52"/>
  <c r="K147" i="52"/>
  <c r="I147" i="52"/>
  <c r="G147" i="52"/>
  <c r="E147" i="52"/>
  <c r="C147" i="52"/>
  <c r="B147" i="52"/>
  <c r="U146" i="52"/>
  <c r="S146" i="52"/>
  <c r="Q146" i="52"/>
  <c r="O146" i="52"/>
  <c r="M146" i="52"/>
  <c r="K146" i="52"/>
  <c r="I146" i="52"/>
  <c r="G146" i="52"/>
  <c r="E146" i="52"/>
  <c r="C146" i="52"/>
  <c r="B146" i="52"/>
  <c r="U145" i="52"/>
  <c r="S145" i="52"/>
  <c r="Q145" i="52"/>
  <c r="O145" i="52"/>
  <c r="M145" i="52"/>
  <c r="K145" i="52"/>
  <c r="I145" i="52"/>
  <c r="G145" i="52"/>
  <c r="E145" i="52"/>
  <c r="C145" i="52"/>
  <c r="B145" i="52"/>
  <c r="U144" i="52"/>
  <c r="T144" i="52"/>
  <c r="S144" i="52"/>
  <c r="R144" i="52"/>
  <c r="Q144" i="52"/>
  <c r="P144" i="52"/>
  <c r="O144" i="52"/>
  <c r="N144" i="52"/>
  <c r="M144" i="52"/>
  <c r="L144" i="52"/>
  <c r="K144" i="52"/>
  <c r="J144" i="52"/>
  <c r="I144" i="52"/>
  <c r="H144" i="52"/>
  <c r="G144" i="52"/>
  <c r="F144" i="52"/>
  <c r="E144" i="52"/>
  <c r="D144" i="52"/>
  <c r="C144" i="52"/>
  <c r="B144" i="52"/>
  <c r="U143" i="52"/>
  <c r="S143" i="52"/>
  <c r="Q143" i="52"/>
  <c r="O143" i="52"/>
  <c r="M143" i="52"/>
  <c r="K143" i="52"/>
  <c r="I143" i="52"/>
  <c r="G143" i="52"/>
  <c r="E143" i="52"/>
  <c r="C143" i="52"/>
  <c r="B143" i="52"/>
  <c r="U142" i="52"/>
  <c r="S142" i="52"/>
  <c r="Q142" i="52"/>
  <c r="O142" i="52"/>
  <c r="M142" i="52"/>
  <c r="K142" i="52"/>
  <c r="I142" i="52"/>
  <c r="G142" i="52"/>
  <c r="E142" i="52"/>
  <c r="C142" i="52"/>
  <c r="B142" i="52"/>
  <c r="V140" i="52"/>
  <c r="T140" i="52"/>
  <c r="R140" i="52"/>
  <c r="P140" i="52"/>
  <c r="N140" i="52"/>
  <c r="L140" i="52"/>
  <c r="J140" i="52"/>
  <c r="H140" i="52"/>
  <c r="F140" i="52"/>
  <c r="D140" i="52"/>
  <c r="C140" i="52"/>
  <c r="B140" i="52"/>
  <c r="T138" i="52"/>
  <c r="R138" i="52"/>
  <c r="P138" i="52"/>
  <c r="N138" i="52"/>
  <c r="L138" i="52"/>
  <c r="J138" i="52"/>
  <c r="H138" i="52"/>
  <c r="F138" i="52"/>
  <c r="D138" i="52"/>
  <c r="C138" i="52"/>
  <c r="T137" i="52"/>
  <c r="R137" i="52"/>
  <c r="P137" i="52"/>
  <c r="N137" i="52"/>
  <c r="L137" i="52"/>
  <c r="J137" i="52"/>
  <c r="H137" i="52"/>
  <c r="F137" i="52"/>
  <c r="D137" i="52"/>
  <c r="C137" i="52"/>
  <c r="T136" i="52"/>
  <c r="R136" i="52"/>
  <c r="P136" i="52"/>
  <c r="N136" i="52"/>
  <c r="L136" i="52"/>
  <c r="J136" i="52"/>
  <c r="H136" i="52"/>
  <c r="F136" i="52"/>
  <c r="D136" i="52"/>
  <c r="C136" i="52"/>
  <c r="T135" i="52"/>
  <c r="R135" i="52"/>
  <c r="P135" i="52"/>
  <c r="N135" i="52"/>
  <c r="L135" i="52"/>
  <c r="J135" i="52"/>
  <c r="H135" i="52"/>
  <c r="F135" i="52"/>
  <c r="D135" i="52"/>
  <c r="C135" i="52"/>
  <c r="T134" i="52"/>
  <c r="R134" i="52"/>
  <c r="P134" i="52"/>
  <c r="N134" i="52"/>
  <c r="L134" i="52"/>
  <c r="J134" i="52"/>
  <c r="H134" i="52"/>
  <c r="F134" i="52"/>
  <c r="D134" i="52"/>
  <c r="C134" i="52"/>
  <c r="T133" i="52"/>
  <c r="R133" i="52"/>
  <c r="P133" i="52"/>
  <c r="N133" i="52"/>
  <c r="L133" i="52"/>
  <c r="J133" i="52"/>
  <c r="H133" i="52"/>
  <c r="F133" i="52"/>
  <c r="D133" i="52"/>
  <c r="C133" i="52"/>
  <c r="V132" i="52"/>
  <c r="T132" i="52"/>
  <c r="R132" i="52"/>
  <c r="P132" i="52"/>
  <c r="N132" i="52"/>
  <c r="L132" i="52"/>
  <c r="J132" i="52"/>
  <c r="H132" i="52"/>
  <c r="F132" i="52"/>
  <c r="D132" i="52"/>
  <c r="C132" i="52"/>
  <c r="T131" i="52"/>
  <c r="R131" i="52"/>
  <c r="P131" i="52"/>
  <c r="N131" i="52"/>
  <c r="L131" i="52"/>
  <c r="J131" i="52"/>
  <c r="H131" i="52"/>
  <c r="F131" i="52"/>
  <c r="D131" i="52"/>
  <c r="C131" i="52"/>
  <c r="T130" i="52"/>
  <c r="R130" i="52"/>
  <c r="P130" i="52"/>
  <c r="N130" i="52"/>
  <c r="L130" i="52"/>
  <c r="J130" i="52"/>
  <c r="H130" i="52"/>
  <c r="F130" i="52"/>
  <c r="D130" i="52"/>
  <c r="C130" i="52"/>
  <c r="T129" i="52"/>
  <c r="R129" i="52"/>
  <c r="P129" i="52"/>
  <c r="N129" i="52"/>
  <c r="L129" i="52"/>
  <c r="J129" i="52"/>
  <c r="H129" i="52"/>
  <c r="F129" i="52"/>
  <c r="D129" i="52"/>
  <c r="C129" i="52"/>
  <c r="T128" i="52"/>
  <c r="R128" i="52"/>
  <c r="P128" i="52"/>
  <c r="N128" i="52"/>
  <c r="L128" i="52"/>
  <c r="J128" i="52"/>
  <c r="H128" i="52"/>
  <c r="F128" i="52"/>
  <c r="D128" i="52"/>
  <c r="C128" i="52"/>
  <c r="T127" i="52"/>
  <c r="R127" i="52"/>
  <c r="P127" i="52"/>
  <c r="N127" i="52"/>
  <c r="L127" i="52"/>
  <c r="J127" i="52"/>
  <c r="H127" i="52"/>
  <c r="F127" i="52"/>
  <c r="D127" i="52"/>
  <c r="C127" i="52"/>
  <c r="AA123" i="52"/>
  <c r="BU127" i="52" s="1"/>
  <c r="BU128" i="52" s="1"/>
  <c r="BU129" i="52" s="1"/>
  <c r="BU130" i="52" s="1"/>
  <c r="BU131" i="52" s="1"/>
  <c r="BU132" i="52" s="1"/>
  <c r="BU133" i="52" s="1"/>
  <c r="BU134" i="52" s="1"/>
  <c r="BU135" i="52" s="1"/>
  <c r="BU136" i="52" s="1"/>
  <c r="BU137" i="52" s="1"/>
  <c r="BU138" i="52" s="1"/>
  <c r="T122" i="52"/>
  <c r="D121" i="52"/>
  <c r="B121" i="52"/>
  <c r="U119" i="52"/>
  <c r="S119" i="52"/>
  <c r="Q119" i="52"/>
  <c r="O119" i="52"/>
  <c r="M119" i="52"/>
  <c r="K119" i="52"/>
  <c r="I119" i="52"/>
  <c r="G119" i="52"/>
  <c r="E119" i="52"/>
  <c r="C119" i="52"/>
  <c r="B119" i="52"/>
  <c r="U118" i="52"/>
  <c r="S118" i="52"/>
  <c r="Q118" i="52"/>
  <c r="O118" i="52"/>
  <c r="M118" i="52"/>
  <c r="K118" i="52"/>
  <c r="I118" i="52"/>
  <c r="G118" i="52"/>
  <c r="E118" i="52"/>
  <c r="C118" i="52"/>
  <c r="B118" i="52"/>
  <c r="U117" i="52"/>
  <c r="S117" i="52"/>
  <c r="Q117" i="52"/>
  <c r="O117" i="52"/>
  <c r="M117" i="52"/>
  <c r="K117" i="52"/>
  <c r="I117" i="52"/>
  <c r="G117" i="52"/>
  <c r="E117" i="52"/>
  <c r="C117" i="52"/>
  <c r="B117" i="52"/>
  <c r="U116" i="52"/>
  <c r="S116" i="52"/>
  <c r="Q116" i="52"/>
  <c r="O116" i="52"/>
  <c r="M116" i="52"/>
  <c r="K116" i="52"/>
  <c r="I116" i="52"/>
  <c r="G116" i="52"/>
  <c r="E116" i="52"/>
  <c r="C116" i="52"/>
  <c r="B116" i="52"/>
  <c r="U115" i="52"/>
  <c r="S115" i="52"/>
  <c r="Q115" i="52"/>
  <c r="O115" i="52"/>
  <c r="M115" i="52"/>
  <c r="K115" i="52"/>
  <c r="I115" i="52"/>
  <c r="G115" i="52"/>
  <c r="E115" i="52"/>
  <c r="C115" i="52"/>
  <c r="B115" i="52"/>
  <c r="U114" i="52"/>
  <c r="T114" i="52"/>
  <c r="S114" i="52"/>
  <c r="R114" i="52"/>
  <c r="Q114" i="52"/>
  <c r="P114" i="52"/>
  <c r="O114" i="52"/>
  <c r="N114" i="52"/>
  <c r="M114" i="52"/>
  <c r="L114" i="52"/>
  <c r="K114" i="52"/>
  <c r="J114" i="52"/>
  <c r="I114" i="52"/>
  <c r="H114" i="52"/>
  <c r="G114" i="52"/>
  <c r="F114" i="52"/>
  <c r="E114" i="52"/>
  <c r="D114" i="52"/>
  <c r="C114" i="52"/>
  <c r="B114" i="52"/>
  <c r="U113" i="52"/>
  <c r="S113" i="52"/>
  <c r="Q113" i="52"/>
  <c r="O113" i="52"/>
  <c r="M113" i="52"/>
  <c r="K113" i="52"/>
  <c r="I113" i="52"/>
  <c r="G113" i="52"/>
  <c r="E113" i="52"/>
  <c r="C113" i="52"/>
  <c r="B113" i="52"/>
  <c r="U112" i="52"/>
  <c r="S112" i="52"/>
  <c r="Q112" i="52"/>
  <c r="O112" i="52"/>
  <c r="M112" i="52"/>
  <c r="K112" i="52"/>
  <c r="I112" i="52"/>
  <c r="G112" i="52"/>
  <c r="E112" i="52"/>
  <c r="C112" i="52"/>
  <c r="B112" i="52"/>
  <c r="V110" i="52"/>
  <c r="T110" i="52"/>
  <c r="R110" i="52"/>
  <c r="P110" i="52"/>
  <c r="N110" i="52"/>
  <c r="L110" i="52"/>
  <c r="J110" i="52"/>
  <c r="H110" i="52"/>
  <c r="F110" i="52"/>
  <c r="D110" i="52"/>
  <c r="C110" i="52"/>
  <c r="B110" i="52"/>
  <c r="V198" i="52"/>
  <c r="T108" i="52"/>
  <c r="R108" i="52"/>
  <c r="P108" i="52"/>
  <c r="N108" i="52"/>
  <c r="L108" i="52"/>
  <c r="J108" i="52"/>
  <c r="H108" i="52"/>
  <c r="F108" i="52"/>
  <c r="D108" i="52"/>
  <c r="C108" i="52"/>
  <c r="T107" i="52"/>
  <c r="R107" i="52"/>
  <c r="P107" i="52"/>
  <c r="N107" i="52"/>
  <c r="L107" i="52"/>
  <c r="J107" i="52"/>
  <c r="H107" i="52"/>
  <c r="F107" i="52"/>
  <c r="D107" i="52"/>
  <c r="C107" i="52"/>
  <c r="T106" i="52"/>
  <c r="R106" i="52"/>
  <c r="P106" i="52"/>
  <c r="N106" i="52"/>
  <c r="L106" i="52"/>
  <c r="J106" i="52"/>
  <c r="H106" i="52"/>
  <c r="F106" i="52"/>
  <c r="D106" i="52"/>
  <c r="C106" i="52"/>
  <c r="T105" i="52"/>
  <c r="R105" i="52"/>
  <c r="P105" i="52"/>
  <c r="N105" i="52"/>
  <c r="L105" i="52"/>
  <c r="J105" i="52"/>
  <c r="H105" i="52"/>
  <c r="F105" i="52"/>
  <c r="D105" i="52"/>
  <c r="C105" i="52"/>
  <c r="T104" i="52"/>
  <c r="R104" i="52"/>
  <c r="P104" i="52"/>
  <c r="N104" i="52"/>
  <c r="L104" i="52"/>
  <c r="J104" i="52"/>
  <c r="H104" i="52"/>
  <c r="F104" i="52"/>
  <c r="D104" i="52"/>
  <c r="C104" i="52"/>
  <c r="T103" i="52"/>
  <c r="R103" i="52"/>
  <c r="P103" i="52"/>
  <c r="N103" i="52"/>
  <c r="L103" i="52"/>
  <c r="J103" i="52"/>
  <c r="H103" i="52"/>
  <c r="F103" i="52"/>
  <c r="D103" i="52"/>
  <c r="C103" i="52"/>
  <c r="T102" i="52"/>
  <c r="R102" i="52"/>
  <c r="P102" i="52"/>
  <c r="N102" i="52"/>
  <c r="L102" i="52"/>
  <c r="J102" i="52"/>
  <c r="H102" i="52"/>
  <c r="F102" i="52"/>
  <c r="D102" i="52"/>
  <c r="C102" i="52"/>
  <c r="T101" i="52"/>
  <c r="R101" i="52"/>
  <c r="P101" i="52"/>
  <c r="N101" i="52"/>
  <c r="L101" i="52"/>
  <c r="J101" i="52"/>
  <c r="H101" i="52"/>
  <c r="F101" i="52"/>
  <c r="D101" i="52"/>
  <c r="C101" i="52"/>
  <c r="T100" i="52"/>
  <c r="R100" i="52"/>
  <c r="P100" i="52"/>
  <c r="N100" i="52"/>
  <c r="L100" i="52"/>
  <c r="J100" i="52"/>
  <c r="H100" i="52"/>
  <c r="F100" i="52"/>
  <c r="D100" i="52"/>
  <c r="C100" i="52"/>
  <c r="T99" i="52"/>
  <c r="R99" i="52"/>
  <c r="P99" i="52"/>
  <c r="N99" i="52"/>
  <c r="L99" i="52"/>
  <c r="J99" i="52"/>
  <c r="H99" i="52"/>
  <c r="F99" i="52"/>
  <c r="D99" i="52"/>
  <c r="C99" i="52"/>
  <c r="T98" i="52"/>
  <c r="R98" i="52"/>
  <c r="P98" i="52"/>
  <c r="N98" i="52"/>
  <c r="L98" i="52"/>
  <c r="J98" i="52"/>
  <c r="H98" i="52"/>
  <c r="F98" i="52"/>
  <c r="D98" i="52"/>
  <c r="C98" i="52"/>
  <c r="T97" i="52"/>
  <c r="R97" i="52"/>
  <c r="P97" i="52"/>
  <c r="N97" i="52"/>
  <c r="L97" i="52"/>
  <c r="J97" i="52"/>
  <c r="H97" i="52"/>
  <c r="F97" i="52"/>
  <c r="D97" i="52"/>
  <c r="C97" i="52"/>
  <c r="AA93" i="52"/>
  <c r="BU97" i="52" s="1"/>
  <c r="BU98" i="52" s="1"/>
  <c r="BU99" i="52" s="1"/>
  <c r="BU100" i="52" s="1"/>
  <c r="BU101" i="52" s="1"/>
  <c r="BU102" i="52" s="1"/>
  <c r="BU103" i="52" s="1"/>
  <c r="BU104" i="52" s="1"/>
  <c r="BU105" i="52" s="1"/>
  <c r="BU106" i="52" s="1"/>
  <c r="BU107" i="52" s="1"/>
  <c r="BU108" i="52" s="1"/>
  <c r="T92" i="52"/>
  <c r="D91" i="52"/>
  <c r="B91" i="52"/>
  <c r="U89" i="52"/>
  <c r="S89" i="52"/>
  <c r="Q89" i="52"/>
  <c r="O89" i="52"/>
  <c r="M89" i="52"/>
  <c r="K89" i="52"/>
  <c r="I89" i="52"/>
  <c r="G89" i="52"/>
  <c r="E89" i="52"/>
  <c r="C89" i="52"/>
  <c r="B89" i="52"/>
  <c r="U88" i="52"/>
  <c r="S88" i="52"/>
  <c r="Q88" i="52"/>
  <c r="O88" i="52"/>
  <c r="M88" i="52"/>
  <c r="K88" i="52"/>
  <c r="I88" i="52"/>
  <c r="G88" i="52"/>
  <c r="E88" i="52"/>
  <c r="C88" i="52"/>
  <c r="B88" i="52"/>
  <c r="U87" i="52"/>
  <c r="S87" i="52"/>
  <c r="Q87" i="52"/>
  <c r="O87" i="52"/>
  <c r="M87" i="52"/>
  <c r="K87" i="52"/>
  <c r="I87" i="52"/>
  <c r="G87" i="52"/>
  <c r="E87" i="52"/>
  <c r="C87" i="52"/>
  <c r="B87" i="52"/>
  <c r="U86" i="52"/>
  <c r="S86" i="52"/>
  <c r="Q86" i="52"/>
  <c r="O86" i="52"/>
  <c r="M86" i="52"/>
  <c r="K86" i="52"/>
  <c r="I86" i="52"/>
  <c r="G86" i="52"/>
  <c r="E86" i="52"/>
  <c r="C86" i="52"/>
  <c r="B86" i="52"/>
  <c r="U85" i="52"/>
  <c r="S85" i="52"/>
  <c r="Q85" i="52"/>
  <c r="O85" i="52"/>
  <c r="M85" i="52"/>
  <c r="K85" i="52"/>
  <c r="I85" i="52"/>
  <c r="G85" i="52"/>
  <c r="E85" i="52"/>
  <c r="C85" i="52"/>
  <c r="B85" i="52"/>
  <c r="U84" i="52"/>
  <c r="T84" i="52"/>
  <c r="S84" i="52"/>
  <c r="R84" i="52"/>
  <c r="Q84" i="52"/>
  <c r="P84" i="52"/>
  <c r="O84" i="52"/>
  <c r="N84" i="52"/>
  <c r="M84" i="52"/>
  <c r="L84" i="52"/>
  <c r="K84" i="52"/>
  <c r="J84" i="52"/>
  <c r="I84" i="52"/>
  <c r="H84" i="52"/>
  <c r="G84" i="52"/>
  <c r="F84" i="52"/>
  <c r="E84" i="52"/>
  <c r="D84" i="52"/>
  <c r="C84" i="52"/>
  <c r="B84" i="52"/>
  <c r="U83" i="52"/>
  <c r="S83" i="52"/>
  <c r="Q83" i="52"/>
  <c r="O83" i="52"/>
  <c r="M83" i="52"/>
  <c r="K83" i="52"/>
  <c r="I83" i="52"/>
  <c r="G83" i="52"/>
  <c r="E83" i="52"/>
  <c r="C83" i="52"/>
  <c r="B83" i="52"/>
  <c r="U82" i="52"/>
  <c r="S82" i="52"/>
  <c r="Q82" i="52"/>
  <c r="O82" i="52"/>
  <c r="M82" i="52"/>
  <c r="K82" i="52"/>
  <c r="I82" i="52"/>
  <c r="G82" i="52"/>
  <c r="E82" i="52"/>
  <c r="C82" i="52"/>
  <c r="B82" i="52"/>
  <c r="V80" i="52"/>
  <c r="T80" i="52"/>
  <c r="R80" i="52"/>
  <c r="P80" i="52"/>
  <c r="N80" i="52"/>
  <c r="L80" i="52"/>
  <c r="J80" i="52"/>
  <c r="H80" i="52"/>
  <c r="F80" i="52"/>
  <c r="D80" i="52"/>
  <c r="C80" i="52"/>
  <c r="B80" i="52"/>
  <c r="T78" i="52"/>
  <c r="R78" i="52"/>
  <c r="P78" i="52"/>
  <c r="N78" i="52"/>
  <c r="L78" i="52"/>
  <c r="J78" i="52"/>
  <c r="H78" i="52"/>
  <c r="F78" i="52"/>
  <c r="D78" i="52"/>
  <c r="C78" i="52"/>
  <c r="T77" i="52"/>
  <c r="R77" i="52"/>
  <c r="P77" i="52"/>
  <c r="N77" i="52"/>
  <c r="L77" i="52"/>
  <c r="J77" i="52"/>
  <c r="H77" i="52"/>
  <c r="F77" i="52"/>
  <c r="D77" i="52"/>
  <c r="C77" i="52"/>
  <c r="T76" i="52"/>
  <c r="R76" i="52"/>
  <c r="P76" i="52"/>
  <c r="N76" i="52"/>
  <c r="L76" i="52"/>
  <c r="J76" i="52"/>
  <c r="H76" i="52"/>
  <c r="F76" i="52"/>
  <c r="D76" i="52"/>
  <c r="C76" i="52"/>
  <c r="T75" i="52"/>
  <c r="R75" i="52"/>
  <c r="P75" i="52"/>
  <c r="N75" i="52"/>
  <c r="L75" i="52"/>
  <c r="J75" i="52"/>
  <c r="H75" i="52"/>
  <c r="F75" i="52"/>
  <c r="D75" i="52"/>
  <c r="C75" i="52"/>
  <c r="T74" i="52"/>
  <c r="R74" i="52"/>
  <c r="P74" i="52"/>
  <c r="N74" i="52"/>
  <c r="L74" i="52"/>
  <c r="J74" i="52"/>
  <c r="H74" i="52"/>
  <c r="F74" i="52"/>
  <c r="D74" i="52"/>
  <c r="C74" i="52"/>
  <c r="T73" i="52"/>
  <c r="R73" i="52"/>
  <c r="P73" i="52"/>
  <c r="N73" i="52"/>
  <c r="L73" i="52"/>
  <c r="J73" i="52"/>
  <c r="H73" i="52"/>
  <c r="F73" i="52"/>
  <c r="D73" i="52"/>
  <c r="C73" i="52"/>
  <c r="T72" i="52"/>
  <c r="R72" i="52"/>
  <c r="P72" i="52"/>
  <c r="N72" i="52"/>
  <c r="L72" i="52"/>
  <c r="J72" i="52"/>
  <c r="H72" i="52"/>
  <c r="F72" i="52"/>
  <c r="D72" i="52"/>
  <c r="C72" i="52"/>
  <c r="T71" i="52"/>
  <c r="R71" i="52"/>
  <c r="P71" i="52"/>
  <c r="N71" i="52"/>
  <c r="L71" i="52"/>
  <c r="J71" i="52"/>
  <c r="H71" i="52"/>
  <c r="F71" i="52"/>
  <c r="D71" i="52"/>
  <c r="C71" i="52"/>
  <c r="T70" i="52"/>
  <c r="R70" i="52"/>
  <c r="P70" i="52"/>
  <c r="N70" i="52"/>
  <c r="L70" i="52"/>
  <c r="J70" i="52"/>
  <c r="H70" i="52"/>
  <c r="F70" i="52"/>
  <c r="D70" i="52"/>
  <c r="C70" i="52"/>
  <c r="T69" i="52"/>
  <c r="R69" i="52"/>
  <c r="P69" i="52"/>
  <c r="N69" i="52"/>
  <c r="L69" i="52"/>
  <c r="J69" i="52"/>
  <c r="H69" i="52"/>
  <c r="F69" i="52"/>
  <c r="D69" i="52"/>
  <c r="C69" i="52"/>
  <c r="T68" i="52"/>
  <c r="R68" i="52"/>
  <c r="P68" i="52"/>
  <c r="N68" i="52"/>
  <c r="L68" i="52"/>
  <c r="J68" i="52"/>
  <c r="H68" i="52"/>
  <c r="F68" i="52"/>
  <c r="D68" i="52"/>
  <c r="C68" i="52"/>
  <c r="T67" i="52"/>
  <c r="R67" i="52"/>
  <c r="P67" i="52"/>
  <c r="N67" i="52"/>
  <c r="L67" i="52"/>
  <c r="J67" i="52"/>
  <c r="H67" i="52"/>
  <c r="F67" i="52"/>
  <c r="D67" i="52"/>
  <c r="C67" i="52"/>
  <c r="AA63" i="52"/>
  <c r="BU67" i="52" s="1"/>
  <c r="BU68" i="52" s="1"/>
  <c r="BU69" i="52" s="1"/>
  <c r="BU70" i="52" s="1"/>
  <c r="BU71" i="52" s="1"/>
  <c r="BU72" i="52" s="1"/>
  <c r="BU73" i="52" s="1"/>
  <c r="BU74" i="52" s="1"/>
  <c r="BU75" i="52" s="1"/>
  <c r="BU76" i="52" s="1"/>
  <c r="BU77" i="52" s="1"/>
  <c r="BU78" i="52" s="1"/>
  <c r="T62" i="52"/>
  <c r="D61" i="52"/>
  <c r="B61" i="52"/>
  <c r="U59" i="52"/>
  <c r="S59" i="52"/>
  <c r="Q59" i="52"/>
  <c r="O59" i="52"/>
  <c r="M59" i="52"/>
  <c r="K59" i="52"/>
  <c r="I59" i="52"/>
  <c r="G59" i="52"/>
  <c r="E59" i="52"/>
  <c r="C59" i="52"/>
  <c r="B59" i="52"/>
  <c r="U58" i="52"/>
  <c r="S58" i="52"/>
  <c r="Q58" i="52"/>
  <c r="O58" i="52"/>
  <c r="M58" i="52"/>
  <c r="K58" i="52"/>
  <c r="I58" i="52"/>
  <c r="G58" i="52"/>
  <c r="E58" i="52"/>
  <c r="C58" i="52"/>
  <c r="B58" i="52"/>
  <c r="U57" i="52"/>
  <c r="S57" i="52"/>
  <c r="Q57" i="52"/>
  <c r="O57" i="52"/>
  <c r="M57" i="52"/>
  <c r="K57" i="52"/>
  <c r="I57" i="52"/>
  <c r="G57" i="52"/>
  <c r="E57" i="52"/>
  <c r="C57" i="52"/>
  <c r="B57" i="52"/>
  <c r="U56" i="52"/>
  <c r="S56" i="52"/>
  <c r="Q56" i="52"/>
  <c r="O56" i="52"/>
  <c r="M56" i="52"/>
  <c r="K56" i="52"/>
  <c r="I56" i="52"/>
  <c r="G56" i="52"/>
  <c r="E56" i="52"/>
  <c r="C56" i="52"/>
  <c r="B56" i="52"/>
  <c r="U55" i="52"/>
  <c r="S55" i="52"/>
  <c r="Q55" i="52"/>
  <c r="O55" i="52"/>
  <c r="M55" i="52"/>
  <c r="K55" i="52"/>
  <c r="I55" i="52"/>
  <c r="G55" i="52"/>
  <c r="E55" i="52"/>
  <c r="C55" i="52"/>
  <c r="B55" i="52"/>
  <c r="U54" i="52"/>
  <c r="T54" i="52"/>
  <c r="S54" i="52"/>
  <c r="R54" i="52"/>
  <c r="Q54" i="52"/>
  <c r="P54" i="52"/>
  <c r="O54" i="52"/>
  <c r="N54" i="52"/>
  <c r="M54" i="52"/>
  <c r="L54" i="52"/>
  <c r="K54" i="52"/>
  <c r="J54" i="52"/>
  <c r="I54" i="52"/>
  <c r="H54" i="52"/>
  <c r="G54" i="52"/>
  <c r="F54" i="52"/>
  <c r="E54" i="52"/>
  <c r="D54" i="52"/>
  <c r="C54" i="52"/>
  <c r="B54" i="52"/>
  <c r="U53" i="52"/>
  <c r="S53" i="52"/>
  <c r="Q53" i="52"/>
  <c r="O53" i="52"/>
  <c r="M53" i="52"/>
  <c r="K53" i="52"/>
  <c r="I53" i="52"/>
  <c r="G53" i="52"/>
  <c r="E53" i="52"/>
  <c r="C53" i="52"/>
  <c r="B53" i="52"/>
  <c r="U52" i="52"/>
  <c r="S52" i="52"/>
  <c r="Q52" i="52"/>
  <c r="O52" i="52"/>
  <c r="M52" i="52"/>
  <c r="K52" i="52"/>
  <c r="I52" i="52"/>
  <c r="G52" i="52"/>
  <c r="E52" i="52"/>
  <c r="C52" i="52"/>
  <c r="B52" i="52"/>
  <c r="V50" i="52"/>
  <c r="T50" i="52"/>
  <c r="R50" i="52"/>
  <c r="P50" i="52"/>
  <c r="N50" i="52"/>
  <c r="L50" i="52"/>
  <c r="J50" i="52"/>
  <c r="H50" i="52"/>
  <c r="F50" i="52"/>
  <c r="D50" i="52"/>
  <c r="C50" i="52"/>
  <c r="B50" i="52"/>
  <c r="T48" i="52"/>
  <c r="R48" i="52"/>
  <c r="P48" i="52"/>
  <c r="N48" i="52"/>
  <c r="L48" i="52"/>
  <c r="J48" i="52"/>
  <c r="H48" i="52"/>
  <c r="F48" i="52"/>
  <c r="D48" i="52"/>
  <c r="C48" i="52"/>
  <c r="T47" i="52"/>
  <c r="R47" i="52"/>
  <c r="P47" i="52"/>
  <c r="N47" i="52"/>
  <c r="L47" i="52"/>
  <c r="J47" i="52"/>
  <c r="H47" i="52"/>
  <c r="F47" i="52"/>
  <c r="D47" i="52"/>
  <c r="C47" i="52"/>
  <c r="T46" i="52"/>
  <c r="R46" i="52"/>
  <c r="P46" i="52"/>
  <c r="N46" i="52"/>
  <c r="L46" i="52"/>
  <c r="J46" i="52"/>
  <c r="H46" i="52"/>
  <c r="F46" i="52"/>
  <c r="D46" i="52"/>
  <c r="C46" i="52"/>
  <c r="T45" i="52"/>
  <c r="R45" i="52"/>
  <c r="P45" i="52"/>
  <c r="N45" i="52"/>
  <c r="L45" i="52"/>
  <c r="J45" i="52"/>
  <c r="H45" i="52"/>
  <c r="F45" i="52"/>
  <c r="D45" i="52"/>
  <c r="C45" i="52"/>
  <c r="T44" i="52"/>
  <c r="R44" i="52"/>
  <c r="P44" i="52"/>
  <c r="N44" i="52"/>
  <c r="L44" i="52"/>
  <c r="J44" i="52"/>
  <c r="H44" i="52"/>
  <c r="F44" i="52"/>
  <c r="D44" i="52"/>
  <c r="C44" i="52"/>
  <c r="T43" i="52"/>
  <c r="R43" i="52"/>
  <c r="P43" i="52"/>
  <c r="N43" i="52"/>
  <c r="L43" i="52"/>
  <c r="J43" i="52"/>
  <c r="H43" i="52"/>
  <c r="F43" i="52"/>
  <c r="D43" i="52"/>
  <c r="C43" i="52"/>
  <c r="T42" i="52"/>
  <c r="R42" i="52"/>
  <c r="P42" i="52"/>
  <c r="N42" i="52"/>
  <c r="L42" i="52"/>
  <c r="J42" i="52"/>
  <c r="H42" i="52"/>
  <c r="F42" i="52"/>
  <c r="D42" i="52"/>
  <c r="C42" i="52"/>
  <c r="T41" i="52"/>
  <c r="R41" i="52"/>
  <c r="P41" i="52"/>
  <c r="N41" i="52"/>
  <c r="L41" i="52"/>
  <c r="J41" i="52"/>
  <c r="H41" i="52"/>
  <c r="F41" i="52"/>
  <c r="D41" i="52"/>
  <c r="C41" i="52"/>
  <c r="T40" i="52"/>
  <c r="R40" i="52"/>
  <c r="P40" i="52"/>
  <c r="N40" i="52"/>
  <c r="L40" i="52"/>
  <c r="J40" i="52"/>
  <c r="H40" i="52"/>
  <c r="F40" i="52"/>
  <c r="D40" i="52"/>
  <c r="C40" i="52"/>
  <c r="T39" i="52"/>
  <c r="R39" i="52"/>
  <c r="P39" i="52"/>
  <c r="N39" i="52"/>
  <c r="L39" i="52"/>
  <c r="J39" i="52"/>
  <c r="H39" i="52"/>
  <c r="F39" i="52"/>
  <c r="D39" i="52"/>
  <c r="C39" i="52"/>
  <c r="T38" i="52"/>
  <c r="R38" i="52"/>
  <c r="P38" i="52"/>
  <c r="N38" i="52"/>
  <c r="L38" i="52"/>
  <c r="J38" i="52"/>
  <c r="H38" i="52"/>
  <c r="F38" i="52"/>
  <c r="D38" i="52"/>
  <c r="C38" i="52"/>
  <c r="T37" i="52"/>
  <c r="R37" i="52"/>
  <c r="P37" i="52"/>
  <c r="N37" i="52"/>
  <c r="L37" i="52"/>
  <c r="J37" i="52"/>
  <c r="H37" i="52"/>
  <c r="F37" i="52"/>
  <c r="D37" i="52"/>
  <c r="C37" i="52"/>
  <c r="AA33" i="52"/>
  <c r="T32" i="52"/>
  <c r="D31" i="52"/>
  <c r="B31" i="52"/>
  <c r="U29" i="52"/>
  <c r="S29" i="52"/>
  <c r="Q29" i="52"/>
  <c r="O29" i="52"/>
  <c r="M29" i="52"/>
  <c r="K29" i="52"/>
  <c r="I29" i="52"/>
  <c r="G29" i="52"/>
  <c r="E29" i="52"/>
  <c r="C29" i="52"/>
  <c r="B29" i="52"/>
  <c r="U28" i="52"/>
  <c r="S28" i="52"/>
  <c r="Q28" i="52"/>
  <c r="O28" i="52"/>
  <c r="M28" i="52"/>
  <c r="K28" i="52"/>
  <c r="I28" i="52"/>
  <c r="G28" i="52"/>
  <c r="E28" i="52"/>
  <c r="C28" i="52"/>
  <c r="B28" i="52"/>
  <c r="U27" i="52"/>
  <c r="S27" i="52"/>
  <c r="Q27" i="52"/>
  <c r="O27" i="52"/>
  <c r="M27" i="52"/>
  <c r="K27" i="52"/>
  <c r="I27" i="52"/>
  <c r="G27" i="52"/>
  <c r="E27" i="52"/>
  <c r="C27" i="52"/>
  <c r="B27" i="52"/>
  <c r="U26" i="52"/>
  <c r="S26" i="52"/>
  <c r="Q26" i="52"/>
  <c r="O26" i="52"/>
  <c r="M26" i="52"/>
  <c r="K26" i="52"/>
  <c r="I26" i="52"/>
  <c r="G26" i="52"/>
  <c r="E26" i="52"/>
  <c r="C26" i="52"/>
  <c r="B26" i="52"/>
  <c r="U25" i="52"/>
  <c r="S25" i="52"/>
  <c r="Q25" i="52"/>
  <c r="O25" i="52"/>
  <c r="M25" i="52"/>
  <c r="K25" i="52"/>
  <c r="I25" i="52"/>
  <c r="G25" i="52"/>
  <c r="E25" i="52"/>
  <c r="C25" i="52"/>
  <c r="B25" i="52"/>
  <c r="U24" i="52"/>
  <c r="T24" i="52"/>
  <c r="S24" i="52"/>
  <c r="R24" i="52"/>
  <c r="Q24" i="52"/>
  <c r="P24" i="52"/>
  <c r="O24" i="52"/>
  <c r="N24" i="52"/>
  <c r="M24" i="52"/>
  <c r="L24" i="52"/>
  <c r="K24" i="52"/>
  <c r="J24" i="52"/>
  <c r="I24" i="52"/>
  <c r="H24" i="52"/>
  <c r="G24" i="52"/>
  <c r="F24" i="52"/>
  <c r="E24" i="52"/>
  <c r="D24" i="52"/>
  <c r="C24" i="52"/>
  <c r="B24" i="52"/>
  <c r="U23" i="52"/>
  <c r="S23" i="52"/>
  <c r="Q23" i="52"/>
  <c r="O23" i="52"/>
  <c r="M23" i="52"/>
  <c r="K23" i="52"/>
  <c r="I23" i="52"/>
  <c r="G23" i="52"/>
  <c r="E23" i="52"/>
  <c r="C23" i="52"/>
  <c r="B23" i="52"/>
  <c r="U22" i="52"/>
  <c r="S22" i="52"/>
  <c r="Q22" i="52"/>
  <c r="O22" i="52"/>
  <c r="M22" i="52"/>
  <c r="K22" i="52"/>
  <c r="I22" i="52"/>
  <c r="G22" i="52"/>
  <c r="E22" i="52"/>
  <c r="C22" i="52"/>
  <c r="B22" i="52"/>
  <c r="V20" i="52"/>
  <c r="T20" i="52"/>
  <c r="R20" i="52"/>
  <c r="P20" i="52"/>
  <c r="N20" i="52"/>
  <c r="L20" i="52"/>
  <c r="J20" i="52"/>
  <c r="H20" i="52"/>
  <c r="F20" i="52"/>
  <c r="D20" i="52"/>
  <c r="C20" i="52"/>
  <c r="B20" i="52"/>
  <c r="C19" i="52"/>
  <c r="B19" i="52"/>
  <c r="T18" i="52"/>
  <c r="R18" i="52"/>
  <c r="P18" i="52"/>
  <c r="N18" i="52"/>
  <c r="L18" i="52"/>
  <c r="J18" i="52"/>
  <c r="H18" i="52"/>
  <c r="F18" i="52"/>
  <c r="D18" i="52"/>
  <c r="C18" i="52"/>
  <c r="T17" i="52"/>
  <c r="R17" i="52"/>
  <c r="P17" i="52"/>
  <c r="N17" i="52"/>
  <c r="L17" i="52"/>
  <c r="J17" i="52"/>
  <c r="H17" i="52"/>
  <c r="F17" i="52"/>
  <c r="D17" i="52"/>
  <c r="C17" i="52"/>
  <c r="T16" i="52"/>
  <c r="R16" i="52"/>
  <c r="P16" i="52"/>
  <c r="N16" i="52"/>
  <c r="L16" i="52"/>
  <c r="J16" i="52"/>
  <c r="H16" i="52"/>
  <c r="F16" i="52"/>
  <c r="D16" i="52"/>
  <c r="C16" i="52"/>
  <c r="T15" i="52"/>
  <c r="R15" i="52"/>
  <c r="P15" i="52"/>
  <c r="N15" i="52"/>
  <c r="L15" i="52"/>
  <c r="J15" i="52"/>
  <c r="H15" i="52"/>
  <c r="F15" i="52"/>
  <c r="D15" i="52"/>
  <c r="C15" i="52"/>
  <c r="T14" i="52"/>
  <c r="R14" i="52"/>
  <c r="P14" i="52"/>
  <c r="N14" i="52"/>
  <c r="L14" i="52"/>
  <c r="J14" i="52"/>
  <c r="H14" i="52"/>
  <c r="F14" i="52"/>
  <c r="D14" i="52"/>
  <c r="C14" i="52"/>
  <c r="T13" i="52"/>
  <c r="R13" i="52"/>
  <c r="P13" i="52"/>
  <c r="N13" i="52"/>
  <c r="L13" i="52"/>
  <c r="J13" i="52"/>
  <c r="H13" i="52"/>
  <c r="F13" i="52"/>
  <c r="D13" i="52"/>
  <c r="C13" i="52"/>
  <c r="T12" i="52"/>
  <c r="R12" i="52"/>
  <c r="P12" i="52"/>
  <c r="N12" i="52"/>
  <c r="L12" i="52"/>
  <c r="J12" i="52"/>
  <c r="H12" i="52"/>
  <c r="F12" i="52"/>
  <c r="D12" i="52"/>
  <c r="C12" i="52"/>
  <c r="T11" i="52"/>
  <c r="R11" i="52"/>
  <c r="P11" i="52"/>
  <c r="N11" i="52"/>
  <c r="L11" i="52"/>
  <c r="J11" i="52"/>
  <c r="H11" i="52"/>
  <c r="F11" i="52"/>
  <c r="D11" i="52"/>
  <c r="C11" i="52"/>
  <c r="T10" i="52"/>
  <c r="R10" i="52"/>
  <c r="P10" i="52"/>
  <c r="N10" i="52"/>
  <c r="L10" i="52"/>
  <c r="J10" i="52"/>
  <c r="H10" i="52"/>
  <c r="F10" i="52"/>
  <c r="D10" i="52"/>
  <c r="C10" i="52"/>
  <c r="T9" i="52"/>
  <c r="R9" i="52"/>
  <c r="P9" i="52"/>
  <c r="N9" i="52"/>
  <c r="L9" i="52"/>
  <c r="J9" i="52"/>
  <c r="H9" i="52"/>
  <c r="F9" i="52"/>
  <c r="D9" i="52"/>
  <c r="C9" i="52"/>
  <c r="T8" i="52"/>
  <c r="R8" i="52"/>
  <c r="P8" i="52"/>
  <c r="N8" i="52"/>
  <c r="L8" i="52"/>
  <c r="J8" i="52"/>
  <c r="H8" i="52"/>
  <c r="F8" i="52"/>
  <c r="D8" i="52"/>
  <c r="C8" i="52"/>
  <c r="T7" i="52"/>
  <c r="R7" i="52"/>
  <c r="P7" i="52"/>
  <c r="N7" i="52"/>
  <c r="L7" i="52"/>
  <c r="J7" i="52"/>
  <c r="H7" i="52"/>
  <c r="F7" i="52"/>
  <c r="D7" i="52"/>
  <c r="C7" i="52"/>
  <c r="T2" i="52"/>
  <c r="D1" i="52"/>
  <c r="B1" i="52"/>
  <c r="AA3" i="52"/>
  <c r="AE1" i="52"/>
  <c r="F1" i="52"/>
  <c r="CY15" i="16"/>
  <c r="CZ15" i="16"/>
  <c r="DA15" i="16"/>
  <c r="DB15" i="16"/>
  <c r="DC15" i="16"/>
  <c r="DD15" i="16"/>
  <c r="DE15" i="16"/>
  <c r="DF15" i="16"/>
  <c r="DG15" i="16"/>
  <c r="BK15" i="16"/>
  <c r="BL15" i="16"/>
  <c r="BM15" i="16"/>
  <c r="BN15" i="16"/>
  <c r="BO15" i="16"/>
  <c r="BP15" i="16"/>
  <c r="BQ15" i="16"/>
  <c r="BR15" i="16"/>
  <c r="BS15" i="16"/>
  <c r="CE15" i="16"/>
  <c r="CF15" i="16"/>
  <c r="CG15" i="16"/>
  <c r="CH15" i="16"/>
  <c r="CI15" i="16"/>
  <c r="CJ15" i="16"/>
  <c r="CK15" i="16"/>
  <c r="CL15" i="16"/>
  <c r="CM15" i="16"/>
  <c r="C15" i="16"/>
  <c r="D15" i="16"/>
  <c r="E15" i="16"/>
  <c r="F15" i="16"/>
  <c r="G15" i="16"/>
  <c r="H15" i="16"/>
  <c r="I15" i="16"/>
  <c r="J15" i="16"/>
  <c r="K15" i="16"/>
  <c r="W15" i="16"/>
  <c r="X15" i="16"/>
  <c r="Y15" i="16"/>
  <c r="Z15" i="16"/>
  <c r="AA15" i="16"/>
  <c r="AB15" i="16"/>
  <c r="AC15" i="16"/>
  <c r="AD15" i="16"/>
  <c r="AE15" i="16"/>
  <c r="AQ15" i="16"/>
  <c r="AR15" i="16"/>
  <c r="AS15" i="16"/>
  <c r="AT15" i="16"/>
  <c r="AU15" i="16"/>
  <c r="AV15" i="16"/>
  <c r="AW15" i="16"/>
  <c r="AX15" i="16"/>
  <c r="AY15" i="16"/>
  <c r="DI1" i="16"/>
  <c r="N6" i="103" s="1"/>
  <c r="CY2" i="16"/>
  <c r="H10" i="103" s="1"/>
  <c r="CO1" i="16"/>
  <c r="N6" i="102" s="1"/>
  <c r="CE2" i="16"/>
  <c r="H10" i="102" s="1"/>
  <c r="BU1" i="16"/>
  <c r="N6" i="101" s="1"/>
  <c r="BK2" i="16"/>
  <c r="H10" i="101" s="1"/>
  <c r="AQ2" i="16"/>
  <c r="H10" i="100" s="1"/>
  <c r="BA1" i="16"/>
  <c r="N6" i="100" s="1"/>
  <c r="AG1" i="16"/>
  <c r="N6" i="99" s="1"/>
  <c r="W2" i="16"/>
  <c r="H10" i="99" s="1"/>
  <c r="M1" i="16"/>
  <c r="N6" i="98" s="1"/>
  <c r="DQ26" i="16"/>
  <c r="DP26" i="16"/>
  <c r="DR26" i="16" s="1"/>
  <c r="DO26" i="16"/>
  <c r="DN26" i="16"/>
  <c r="DM26" i="16"/>
  <c r="DL26" i="16"/>
  <c r="DK26" i="16"/>
  <c r="DJ26" i="16"/>
  <c r="DI26" i="16"/>
  <c r="CW26" i="16"/>
  <c r="CV26" i="16"/>
  <c r="CU26" i="16"/>
  <c r="CT26" i="16"/>
  <c r="CS26" i="16"/>
  <c r="CX26" i="16" s="1"/>
  <c r="CR26" i="16"/>
  <c r="CQ26" i="16"/>
  <c r="CP26" i="16"/>
  <c r="CO26" i="16"/>
  <c r="DR25" i="16"/>
  <c r="CX25" i="16"/>
  <c r="DR24" i="16"/>
  <c r="CX24" i="16"/>
  <c r="DR23" i="16"/>
  <c r="CX23" i="16"/>
  <c r="DR22" i="16"/>
  <c r="CX22" i="16"/>
  <c r="DR21" i="16"/>
  <c r="CX21" i="16"/>
  <c r="DR20" i="16"/>
  <c r="CX20" i="16"/>
  <c r="DR19" i="16"/>
  <c r="CX19" i="16"/>
  <c r="DR18" i="16"/>
  <c r="CX18" i="16"/>
  <c r="DR17" i="16"/>
  <c r="CX17" i="16"/>
  <c r="DR16" i="16"/>
  <c r="CX16" i="16"/>
  <c r="DH14" i="16"/>
  <c r="CN14" i="16"/>
  <c r="DH13" i="16"/>
  <c r="CN13" i="16"/>
  <c r="DH12" i="16"/>
  <c r="CN12" i="16"/>
  <c r="DH11" i="16"/>
  <c r="CN11" i="16"/>
  <c r="DH10" i="16"/>
  <c r="CN10" i="16"/>
  <c r="DH9" i="16"/>
  <c r="CN9" i="16"/>
  <c r="DH8" i="16"/>
  <c r="CN8" i="16"/>
  <c r="DH7" i="16"/>
  <c r="CN7" i="16"/>
  <c r="DH6" i="16"/>
  <c r="CN6" i="16"/>
  <c r="DH5" i="16"/>
  <c r="CN5" i="16"/>
  <c r="CC26" i="16"/>
  <c r="CB26" i="16"/>
  <c r="CA26" i="16"/>
  <c r="BZ26" i="16"/>
  <c r="BY26" i="16"/>
  <c r="BX26" i="16"/>
  <c r="BW26" i="16"/>
  <c r="BV26" i="16"/>
  <c r="BU26" i="16"/>
  <c r="CD26" i="16" s="1"/>
  <c r="BI26" i="16"/>
  <c r="BH26" i="16"/>
  <c r="BG26" i="16"/>
  <c r="BF26" i="16"/>
  <c r="BE26" i="16"/>
  <c r="BD26" i="16"/>
  <c r="BJ26" i="16" s="1"/>
  <c r="BC26" i="16"/>
  <c r="BB26" i="16"/>
  <c r="BA26" i="16"/>
  <c r="CD25" i="16"/>
  <c r="BJ25" i="16"/>
  <c r="CD24" i="16"/>
  <c r="BJ24" i="16"/>
  <c r="CD23" i="16"/>
  <c r="BJ23" i="16"/>
  <c r="CD22" i="16"/>
  <c r="BJ22" i="16"/>
  <c r="CD21" i="16"/>
  <c r="BJ21" i="16"/>
  <c r="CD20" i="16"/>
  <c r="BJ20" i="16"/>
  <c r="CD19" i="16"/>
  <c r="BJ19" i="16"/>
  <c r="CD18" i="16"/>
  <c r="BJ18" i="16"/>
  <c r="CD17" i="16"/>
  <c r="BJ17" i="16"/>
  <c r="CD16" i="16"/>
  <c r="BJ16" i="16"/>
  <c r="BT14" i="16"/>
  <c r="AZ14" i="16"/>
  <c r="BT13" i="16"/>
  <c r="AZ13" i="16"/>
  <c r="BT12" i="16"/>
  <c r="AZ12" i="16"/>
  <c r="BT11" i="16"/>
  <c r="AZ11" i="16"/>
  <c r="BT10" i="16"/>
  <c r="AZ10" i="16"/>
  <c r="BT9" i="16"/>
  <c r="AZ9" i="16"/>
  <c r="BT8" i="16"/>
  <c r="AZ8" i="16"/>
  <c r="BT7" i="16"/>
  <c r="AZ7" i="16"/>
  <c r="BT6" i="16"/>
  <c r="AZ6" i="16"/>
  <c r="BT5" i="16"/>
  <c r="AZ5" i="16"/>
  <c r="AO26" i="16"/>
  <c r="AN26" i="16"/>
  <c r="AM26" i="16"/>
  <c r="AL26" i="16"/>
  <c r="AK26" i="16"/>
  <c r="AJ26" i="16"/>
  <c r="AI26" i="16"/>
  <c r="AP26" i="16" s="1"/>
  <c r="AH26" i="16"/>
  <c r="AG26" i="16"/>
  <c r="AP25" i="16"/>
  <c r="AP24" i="16"/>
  <c r="AP23" i="16"/>
  <c r="AP22" i="16"/>
  <c r="AP21" i="16"/>
  <c r="AP20" i="16"/>
  <c r="AP19" i="16"/>
  <c r="AP18" i="16"/>
  <c r="AP17" i="16"/>
  <c r="AP16" i="16"/>
  <c r="AF14" i="16"/>
  <c r="AF13" i="16"/>
  <c r="AF12" i="16"/>
  <c r="AF11" i="16"/>
  <c r="AF10" i="16"/>
  <c r="AF9" i="16"/>
  <c r="AF8" i="16"/>
  <c r="AF7" i="16"/>
  <c r="AF6" i="16"/>
  <c r="AF5" i="16"/>
  <c r="C2" i="16"/>
  <c r="H10" i="98" s="1"/>
  <c r="V18" i="16"/>
  <c r="V20" i="16"/>
  <c r="V22" i="16"/>
  <c r="V24" i="16"/>
  <c r="M26" i="16"/>
  <c r="N26" i="16"/>
  <c r="O26" i="16"/>
  <c r="P26" i="16"/>
  <c r="Q26" i="16"/>
  <c r="R26" i="16"/>
  <c r="V26" i="16" s="1"/>
  <c r="S26" i="16"/>
  <c r="T26" i="16"/>
  <c r="U26" i="16"/>
  <c r="V16" i="16"/>
  <c r="V17" i="16"/>
  <c r="V19" i="16"/>
  <c r="V21" i="16"/>
  <c r="V23" i="16"/>
  <c r="V25" i="16"/>
  <c r="L14" i="16"/>
  <c r="L13" i="16"/>
  <c r="L12" i="16"/>
  <c r="L11" i="16"/>
  <c r="L10" i="16"/>
  <c r="L9" i="16"/>
  <c r="L8" i="16"/>
  <c r="L7" i="16"/>
  <c r="L6" i="16"/>
  <c r="L5" i="16"/>
  <c r="V280" i="57"/>
  <c r="V257" i="55"/>
  <c r="V279" i="55"/>
  <c r="F259" i="59"/>
  <c r="V68" i="59"/>
  <c r="V72" i="59"/>
  <c r="V105" i="59"/>
  <c r="V104" i="52"/>
  <c r="V188" i="52"/>
  <c r="V191" i="52"/>
  <c r="V71" i="52"/>
  <c r="V78" i="52"/>
  <c r="V223" i="52"/>
  <c r="V164" i="52"/>
  <c r="V134" i="52"/>
  <c r="V42" i="52"/>
  <c r="V282" i="52"/>
  <c r="V105" i="52"/>
  <c r="V72" i="52"/>
  <c r="V11" i="52"/>
  <c r="V249" i="52"/>
  <c r="H49" i="53"/>
  <c r="F19" i="53"/>
  <c r="V70" i="53"/>
  <c r="V282" i="53"/>
  <c r="N199" i="53"/>
  <c r="V100" i="53"/>
  <c r="L109" i="53"/>
  <c r="H109" i="53"/>
  <c r="F109" i="53"/>
  <c r="T139" i="53"/>
  <c r="F139" i="53"/>
  <c r="J169" i="53"/>
  <c r="H289" i="53"/>
  <c r="D289" i="53"/>
  <c r="V277" i="53"/>
  <c r="B227" i="52"/>
  <c r="R259" i="53"/>
  <c r="L259" i="53"/>
  <c r="J229" i="53"/>
  <c r="H229" i="53"/>
  <c r="B77" i="53"/>
  <c r="AG263" i="52"/>
  <c r="H263" i="52" s="1"/>
  <c r="H226" i="55"/>
  <c r="V288" i="55"/>
  <c r="V284" i="55"/>
  <c r="H196" i="55"/>
  <c r="H190" i="55"/>
  <c r="H127" i="55"/>
  <c r="P76" i="55"/>
  <c r="V72" i="55"/>
  <c r="J226" i="55"/>
  <c r="J43" i="55"/>
  <c r="L190" i="55"/>
  <c r="J190" i="55"/>
  <c r="R76" i="55"/>
  <c r="T76" i="55"/>
  <c r="T157" i="55"/>
  <c r="T166" i="55"/>
  <c r="B278" i="52"/>
  <c r="B220" i="55"/>
  <c r="B254" i="58"/>
  <c r="H256" i="57"/>
  <c r="V252" i="57"/>
  <c r="V219" i="57"/>
  <c r="H193" i="57"/>
  <c r="R11" i="57"/>
  <c r="J256" i="57"/>
  <c r="J193" i="57"/>
  <c r="L256" i="57"/>
  <c r="N247" i="57"/>
  <c r="N220" i="57"/>
  <c r="L196" i="57"/>
  <c r="L193" i="57"/>
  <c r="P247" i="57"/>
  <c r="P220" i="57"/>
  <c r="N196" i="57"/>
  <c r="N193" i="57"/>
  <c r="P256" i="57"/>
  <c r="R253" i="57"/>
  <c r="R220" i="57"/>
  <c r="R217" i="57"/>
  <c r="P196" i="57"/>
  <c r="P193" i="57"/>
  <c r="R256" i="57"/>
  <c r="T253" i="57"/>
  <c r="T250" i="57"/>
  <c r="R223" i="57"/>
  <c r="T220" i="57"/>
  <c r="T217" i="57"/>
  <c r="R193" i="57"/>
  <c r="T256" i="57"/>
  <c r="T196" i="57"/>
  <c r="H196" i="59"/>
  <c r="J130" i="59"/>
  <c r="H97" i="59"/>
  <c r="H73" i="59"/>
  <c r="J70" i="59"/>
  <c r="J67" i="59"/>
  <c r="V282" i="59"/>
  <c r="V251" i="59"/>
  <c r="V222" i="59"/>
  <c r="V224" i="59"/>
  <c r="V195" i="59"/>
  <c r="V162" i="59"/>
  <c r="V45" i="59"/>
  <c r="V42" i="59"/>
  <c r="V15" i="59"/>
  <c r="P283" i="58"/>
  <c r="V284" i="58"/>
  <c r="V287" i="58"/>
  <c r="V254" i="58"/>
  <c r="V248" i="58"/>
  <c r="R223" i="58"/>
  <c r="V218" i="58"/>
  <c r="V219" i="58"/>
  <c r="V225" i="58"/>
  <c r="V192" i="58"/>
  <c r="T157" i="58"/>
  <c r="V158" i="58"/>
  <c r="H76" i="58"/>
  <c r="H73" i="58"/>
  <c r="J70" i="58"/>
  <c r="V72" i="58"/>
  <c r="P13" i="58"/>
  <c r="J196" i="59"/>
  <c r="L130" i="59"/>
  <c r="L127" i="59"/>
  <c r="J97" i="59"/>
  <c r="J73" i="59"/>
  <c r="L70" i="59"/>
  <c r="L67" i="59"/>
  <c r="R283" i="58"/>
  <c r="T223" i="58"/>
  <c r="J73" i="58"/>
  <c r="L70" i="58"/>
  <c r="N280" i="59"/>
  <c r="L196" i="59"/>
  <c r="N130" i="59"/>
  <c r="N127" i="59"/>
  <c r="L73" i="59"/>
  <c r="N70" i="59"/>
  <c r="N67" i="59"/>
  <c r="N40" i="59"/>
  <c r="T283" i="58"/>
  <c r="L73" i="58"/>
  <c r="P280" i="59"/>
  <c r="N196" i="59"/>
  <c r="P130" i="59"/>
  <c r="P127" i="59"/>
  <c r="P70" i="59"/>
  <c r="P67" i="59"/>
  <c r="N43" i="59"/>
  <c r="P67" i="58"/>
  <c r="R220" i="59"/>
  <c r="P196" i="59"/>
  <c r="R160" i="59"/>
  <c r="R130" i="59"/>
  <c r="R127" i="59"/>
  <c r="R70" i="59"/>
  <c r="P73" i="58"/>
  <c r="T277" i="59"/>
  <c r="T250" i="59"/>
  <c r="T247" i="59"/>
  <c r="T160" i="59"/>
  <c r="T67" i="59"/>
  <c r="T76" i="58"/>
  <c r="V258" i="59"/>
  <c r="V198" i="58"/>
  <c r="V78" i="58"/>
  <c r="T193" i="57"/>
  <c r="V71" i="57"/>
  <c r="V68" i="57"/>
  <c r="V104" i="57"/>
  <c r="V288" i="57"/>
  <c r="V17" i="57"/>
  <c r="J196" i="55"/>
  <c r="L67" i="55"/>
  <c r="N190" i="55"/>
  <c r="J67" i="55"/>
  <c r="H70" i="55"/>
  <c r="H43" i="55"/>
  <c r="H7" i="55"/>
  <c r="H46" i="55"/>
  <c r="H67" i="55"/>
  <c r="H13" i="55"/>
  <c r="F277" i="55"/>
  <c r="J247" i="59"/>
  <c r="R280" i="59"/>
  <c r="J247" i="58"/>
  <c r="J256" i="58"/>
  <c r="R224" i="58"/>
  <c r="J160" i="57"/>
  <c r="J37" i="57"/>
  <c r="J253" i="57"/>
  <c r="N256" i="57"/>
  <c r="R247" i="57"/>
  <c r="T77" i="57"/>
  <c r="J136" i="57"/>
  <c r="J247" i="55"/>
  <c r="L127" i="55"/>
  <c r="J13" i="55"/>
  <c r="N226" i="55"/>
  <c r="J70" i="55"/>
  <c r="P190" i="55"/>
  <c r="N67" i="55"/>
  <c r="L196" i="55"/>
  <c r="T280" i="59"/>
  <c r="L247" i="59"/>
  <c r="J259" i="58"/>
  <c r="L247" i="58"/>
  <c r="T224" i="58"/>
  <c r="L253" i="57"/>
  <c r="L160" i="57"/>
  <c r="L136" i="57"/>
  <c r="T247" i="57"/>
  <c r="N196" i="55"/>
  <c r="R190" i="55"/>
  <c r="L247" i="55"/>
  <c r="L70" i="55"/>
  <c r="N127" i="55"/>
  <c r="P67" i="55"/>
  <c r="L13" i="55"/>
  <c r="N247" i="59"/>
  <c r="N247" i="58"/>
  <c r="L259" i="58"/>
  <c r="N136" i="57"/>
  <c r="N253" i="57"/>
  <c r="P127" i="55"/>
  <c r="R67" i="55"/>
  <c r="N247" i="55"/>
  <c r="N70" i="55"/>
  <c r="P196" i="55"/>
  <c r="T190" i="55"/>
  <c r="P247" i="59"/>
  <c r="N259" i="58"/>
  <c r="P247" i="58"/>
  <c r="P253" i="57"/>
  <c r="P136" i="57"/>
  <c r="P247" i="55"/>
  <c r="R127" i="55"/>
  <c r="P70" i="55"/>
  <c r="R196" i="55"/>
  <c r="T67" i="55"/>
  <c r="R247" i="59"/>
  <c r="R247" i="58"/>
  <c r="R136" i="57"/>
  <c r="R70" i="55"/>
  <c r="T127" i="55"/>
  <c r="R247" i="55"/>
  <c r="T196" i="55"/>
  <c r="T247" i="58"/>
  <c r="T136" i="57"/>
  <c r="T70" i="55"/>
  <c r="T247" i="55"/>
  <c r="V287" i="59"/>
  <c r="V285" i="58"/>
  <c r="V279" i="53"/>
  <c r="V287" i="57"/>
  <c r="V288" i="52"/>
  <c r="F289" i="58"/>
  <c r="V249" i="53"/>
  <c r="T220" i="59"/>
  <c r="V227" i="58"/>
  <c r="V221" i="58"/>
  <c r="V228" i="58"/>
  <c r="P226" i="55"/>
  <c r="V222" i="58"/>
  <c r="L226" i="55"/>
  <c r="F229" i="59"/>
  <c r="V194" i="57"/>
  <c r="V189" i="52"/>
  <c r="V192" i="53"/>
  <c r="V167" i="59"/>
  <c r="V168" i="59"/>
  <c r="V165" i="55"/>
  <c r="F169" i="57"/>
  <c r="N160" i="57"/>
  <c r="V168" i="55"/>
  <c r="V138" i="58"/>
  <c r="V131" i="55"/>
  <c r="L97" i="59"/>
  <c r="V108" i="58"/>
  <c r="N97" i="59"/>
  <c r="T40" i="59"/>
  <c r="L37" i="57"/>
  <c r="V39" i="55"/>
  <c r="V39" i="57"/>
  <c r="V39" i="59"/>
  <c r="L46" i="55"/>
  <c r="V42" i="57"/>
  <c r="N37" i="57"/>
  <c r="L43" i="55"/>
  <c r="J46" i="55"/>
  <c r="T11" i="57"/>
  <c r="J7" i="55"/>
  <c r="N13" i="55"/>
  <c r="T127" i="59"/>
  <c r="P40" i="59"/>
  <c r="T70" i="59"/>
  <c r="R40" i="59"/>
  <c r="P43" i="59"/>
  <c r="N73" i="59"/>
  <c r="V165" i="59"/>
  <c r="V137" i="59"/>
  <c r="J76" i="58"/>
  <c r="N73" i="58"/>
  <c r="N70" i="58"/>
  <c r="R67" i="58"/>
  <c r="R13" i="58"/>
  <c r="V39" i="58"/>
  <c r="V99" i="58"/>
  <c r="T223" i="57"/>
  <c r="V38" i="57"/>
  <c r="V69" i="57"/>
  <c r="V225" i="57"/>
  <c r="V248" i="57"/>
  <c r="V47" i="57"/>
  <c r="V9" i="57"/>
  <c r="L7" i="55"/>
  <c r="V69" i="55"/>
  <c r="V129" i="55"/>
  <c r="V164" i="55"/>
  <c r="V105" i="55"/>
  <c r="V197" i="55"/>
  <c r="V191" i="55"/>
  <c r="V249" i="55"/>
  <c r="V281" i="55"/>
  <c r="V228" i="55"/>
  <c r="V224" i="55"/>
  <c r="V225" i="55"/>
  <c r="V18" i="53"/>
  <c r="V8" i="53"/>
  <c r="H277" i="58"/>
  <c r="N221" i="58"/>
  <c r="R226" i="55"/>
  <c r="H220" i="59"/>
  <c r="H226" i="58"/>
  <c r="H223" i="58"/>
  <c r="H160" i="55"/>
  <c r="P160" i="57"/>
  <c r="H157" i="59"/>
  <c r="H157" i="58"/>
  <c r="H160" i="58"/>
  <c r="H163" i="58"/>
  <c r="R98" i="55"/>
  <c r="H106" i="59"/>
  <c r="H103" i="57"/>
  <c r="P97" i="59"/>
  <c r="J106" i="58"/>
  <c r="H103" i="59"/>
  <c r="H100" i="58"/>
  <c r="H106" i="57"/>
  <c r="R43" i="59"/>
  <c r="N46" i="55"/>
  <c r="N43" i="55"/>
  <c r="H40" i="58"/>
  <c r="H46" i="57"/>
  <c r="H40" i="55"/>
  <c r="H43" i="59"/>
  <c r="H40" i="59"/>
  <c r="T13" i="58"/>
  <c r="L11" i="55"/>
  <c r="H19" i="55"/>
  <c r="J7" i="57"/>
  <c r="P13" i="55"/>
  <c r="H16" i="55"/>
  <c r="H10" i="57"/>
  <c r="H277" i="59"/>
  <c r="J133" i="59"/>
  <c r="H286" i="59"/>
  <c r="H223" i="59"/>
  <c r="H193" i="59"/>
  <c r="J103" i="59"/>
  <c r="H256" i="59"/>
  <c r="H283" i="59"/>
  <c r="J40" i="59"/>
  <c r="H226" i="59"/>
  <c r="H160" i="59"/>
  <c r="H166" i="59"/>
  <c r="H253" i="59"/>
  <c r="J157" i="59"/>
  <c r="H7" i="59"/>
  <c r="J127" i="59"/>
  <c r="H187" i="59"/>
  <c r="H46" i="59"/>
  <c r="H136" i="59"/>
  <c r="H37" i="59"/>
  <c r="H250" i="59"/>
  <c r="H16" i="59"/>
  <c r="H10" i="59"/>
  <c r="H76" i="59"/>
  <c r="J217" i="59"/>
  <c r="H13" i="59"/>
  <c r="R196" i="59"/>
  <c r="P73" i="59"/>
  <c r="H280" i="59"/>
  <c r="H190" i="59"/>
  <c r="R67" i="59"/>
  <c r="T130" i="59"/>
  <c r="V130" i="59"/>
  <c r="H163" i="59"/>
  <c r="J100" i="59"/>
  <c r="H280" i="58"/>
  <c r="H13" i="58"/>
  <c r="J157" i="58"/>
  <c r="J103" i="58"/>
  <c r="L76" i="58"/>
  <c r="V166" i="58"/>
  <c r="J166" i="58"/>
  <c r="J277" i="58"/>
  <c r="H97" i="58"/>
  <c r="T67" i="58"/>
  <c r="H136" i="58"/>
  <c r="H220" i="58"/>
  <c r="H37" i="58"/>
  <c r="J226" i="58"/>
  <c r="H127" i="58"/>
  <c r="H193" i="58"/>
  <c r="H286" i="58"/>
  <c r="J40" i="58"/>
  <c r="R73" i="58"/>
  <c r="J100" i="58"/>
  <c r="L187" i="58"/>
  <c r="H217" i="58"/>
  <c r="J11" i="58"/>
  <c r="H43" i="58"/>
  <c r="H283" i="58"/>
  <c r="J133" i="58"/>
  <c r="J16" i="58"/>
  <c r="L106" i="58"/>
  <c r="H190" i="58"/>
  <c r="J7" i="58"/>
  <c r="H196" i="58"/>
  <c r="H67" i="58"/>
  <c r="J163" i="58"/>
  <c r="P70" i="58"/>
  <c r="H46" i="58"/>
  <c r="J160" i="58"/>
  <c r="J130" i="58"/>
  <c r="H100" i="57"/>
  <c r="H133" i="57"/>
  <c r="H196" i="57"/>
  <c r="N98" i="57"/>
  <c r="H163" i="57"/>
  <c r="J169" i="57"/>
  <c r="J76" i="57"/>
  <c r="H223" i="57"/>
  <c r="J187" i="57"/>
  <c r="H70" i="57"/>
  <c r="H217" i="57"/>
  <c r="H73" i="57"/>
  <c r="H43" i="57"/>
  <c r="H40" i="57"/>
  <c r="V11" i="57"/>
  <c r="H190" i="57"/>
  <c r="H130" i="57"/>
  <c r="H13" i="57"/>
  <c r="R196" i="57"/>
  <c r="H127" i="57"/>
  <c r="H67" i="57"/>
  <c r="H226" i="57"/>
  <c r="H16" i="57"/>
  <c r="H247" i="57"/>
  <c r="H220" i="57"/>
  <c r="H250" i="57"/>
  <c r="H280" i="55"/>
  <c r="H133" i="55"/>
  <c r="H136" i="55"/>
  <c r="H223" i="55"/>
  <c r="H37" i="55"/>
  <c r="H100" i="55"/>
  <c r="H193" i="55"/>
  <c r="H286" i="55"/>
  <c r="H73" i="55"/>
  <c r="H97" i="55"/>
  <c r="H187" i="55"/>
  <c r="H217" i="55"/>
  <c r="H157" i="55"/>
  <c r="H166" i="55"/>
  <c r="H277" i="55"/>
  <c r="H130" i="55"/>
  <c r="H103" i="55"/>
  <c r="H106" i="55"/>
  <c r="H76" i="55"/>
  <c r="N7" i="55"/>
  <c r="N77" i="55"/>
  <c r="H163" i="55"/>
  <c r="P221" i="58"/>
  <c r="J223" i="58"/>
  <c r="T226" i="55"/>
  <c r="J220" i="59"/>
  <c r="J169" i="59"/>
  <c r="J160" i="55"/>
  <c r="L169" i="58"/>
  <c r="T98" i="55"/>
  <c r="J106" i="59"/>
  <c r="J103" i="57"/>
  <c r="J106" i="57"/>
  <c r="T43" i="59"/>
  <c r="P37" i="57"/>
  <c r="P46" i="55"/>
  <c r="J49" i="57"/>
  <c r="P43" i="55"/>
  <c r="J43" i="59"/>
  <c r="J40" i="55"/>
  <c r="J46" i="57"/>
  <c r="N11" i="55"/>
  <c r="L7" i="57"/>
  <c r="J16" i="55"/>
  <c r="R13" i="55"/>
  <c r="J10" i="57"/>
  <c r="T196" i="59"/>
  <c r="J10" i="59"/>
  <c r="J193" i="59"/>
  <c r="L100" i="59"/>
  <c r="J226" i="59"/>
  <c r="J16" i="59"/>
  <c r="J187" i="59"/>
  <c r="L157" i="59"/>
  <c r="J277" i="59"/>
  <c r="R73" i="59"/>
  <c r="J76" i="59"/>
  <c r="J256" i="59"/>
  <c r="J286" i="59"/>
  <c r="L133" i="59"/>
  <c r="J190" i="59"/>
  <c r="L217" i="59"/>
  <c r="J46" i="59"/>
  <c r="J250" i="59"/>
  <c r="J136" i="59"/>
  <c r="J283" i="59"/>
  <c r="L103" i="59"/>
  <c r="J280" i="59"/>
  <c r="J7" i="59"/>
  <c r="J160" i="59"/>
  <c r="J223" i="59"/>
  <c r="J163" i="59"/>
  <c r="J13" i="59"/>
  <c r="H79" i="59"/>
  <c r="J37" i="59"/>
  <c r="J253" i="59"/>
  <c r="J166" i="59"/>
  <c r="L40" i="59"/>
  <c r="L160" i="58"/>
  <c r="L163" i="58"/>
  <c r="L16" i="58"/>
  <c r="J196" i="58"/>
  <c r="N106" i="58"/>
  <c r="J283" i="58"/>
  <c r="J217" i="58"/>
  <c r="N187" i="58"/>
  <c r="L226" i="58"/>
  <c r="J37" i="58"/>
  <c r="H109" i="58"/>
  <c r="L103" i="58"/>
  <c r="T73" i="58"/>
  <c r="J97" i="58"/>
  <c r="N76" i="58"/>
  <c r="H79" i="58"/>
  <c r="L40" i="58"/>
  <c r="J13" i="58"/>
  <c r="R70" i="58"/>
  <c r="L7" i="58"/>
  <c r="J190" i="58"/>
  <c r="L11" i="58"/>
  <c r="J136" i="58"/>
  <c r="J169" i="58"/>
  <c r="L130" i="58"/>
  <c r="J193" i="58"/>
  <c r="J127" i="58"/>
  <c r="L166" i="58"/>
  <c r="L157" i="58"/>
  <c r="J46" i="58"/>
  <c r="J67" i="58"/>
  <c r="L133" i="58"/>
  <c r="L100" i="58"/>
  <c r="J43" i="58"/>
  <c r="J286" i="58"/>
  <c r="L277" i="58"/>
  <c r="J280" i="58"/>
  <c r="J127" i="57"/>
  <c r="J223" i="57"/>
  <c r="J163" i="57"/>
  <c r="J220" i="57"/>
  <c r="V247" i="57"/>
  <c r="J247" i="57"/>
  <c r="J16" i="57"/>
  <c r="J217" i="57"/>
  <c r="J199" i="57"/>
  <c r="J133" i="57"/>
  <c r="J13" i="57"/>
  <c r="J130" i="57"/>
  <c r="L187" i="57"/>
  <c r="L76" i="57"/>
  <c r="J43" i="57"/>
  <c r="J73" i="57"/>
  <c r="J70" i="57"/>
  <c r="J250" i="57"/>
  <c r="J196" i="57"/>
  <c r="J190" i="57"/>
  <c r="L49" i="57"/>
  <c r="J40" i="57"/>
  <c r="J226" i="57"/>
  <c r="J67" i="57"/>
  <c r="P98" i="57"/>
  <c r="J100" i="57"/>
  <c r="J163" i="55"/>
  <c r="J166" i="55"/>
  <c r="P77" i="55"/>
  <c r="J193" i="55"/>
  <c r="J277" i="55"/>
  <c r="J73" i="55"/>
  <c r="J286" i="55"/>
  <c r="J223" i="55"/>
  <c r="J136" i="55"/>
  <c r="J157" i="55"/>
  <c r="J187" i="55"/>
  <c r="J37" i="55"/>
  <c r="J280" i="55"/>
  <c r="J130" i="55"/>
  <c r="J97" i="55"/>
  <c r="P7" i="55"/>
  <c r="J106" i="55"/>
  <c r="J103" i="55"/>
  <c r="J217" i="55"/>
  <c r="J100" i="55"/>
  <c r="J133" i="55"/>
  <c r="R221" i="58"/>
  <c r="L220" i="59"/>
  <c r="L169" i="59"/>
  <c r="L160" i="55"/>
  <c r="R97" i="59"/>
  <c r="L109" i="55"/>
  <c r="L103" i="57"/>
  <c r="L106" i="59"/>
  <c r="L106" i="57"/>
  <c r="R46" i="55"/>
  <c r="R43" i="55"/>
  <c r="L40" i="55"/>
  <c r="L43" i="59"/>
  <c r="L46" i="57"/>
  <c r="P11" i="55"/>
  <c r="N19" i="58"/>
  <c r="L16" i="55"/>
  <c r="L10" i="57"/>
  <c r="T13" i="55"/>
  <c r="N7" i="57"/>
  <c r="L139" i="59"/>
  <c r="L166" i="59"/>
  <c r="J259" i="59"/>
  <c r="L256" i="59"/>
  <c r="L277" i="59"/>
  <c r="J199" i="59"/>
  <c r="L193" i="59"/>
  <c r="L283" i="59"/>
  <c r="T73" i="59"/>
  <c r="L13" i="59"/>
  <c r="L223" i="59"/>
  <c r="L160" i="59"/>
  <c r="L7" i="59"/>
  <c r="L280" i="59"/>
  <c r="L136" i="59"/>
  <c r="J79" i="59"/>
  <c r="L253" i="59"/>
  <c r="L163" i="59"/>
  <c r="N103" i="59"/>
  <c r="L46" i="59"/>
  <c r="N133" i="59"/>
  <c r="L76" i="59"/>
  <c r="N157" i="59"/>
  <c r="L187" i="59"/>
  <c r="N100" i="59"/>
  <c r="L37" i="59"/>
  <c r="N217" i="59"/>
  <c r="L190" i="59"/>
  <c r="L250" i="59"/>
  <c r="L16" i="59"/>
  <c r="L226" i="59"/>
  <c r="L286" i="59"/>
  <c r="L10" i="59"/>
  <c r="J79" i="58"/>
  <c r="L37" i="58"/>
  <c r="N100" i="58"/>
  <c r="L46" i="58"/>
  <c r="L136" i="58"/>
  <c r="L190" i="58"/>
  <c r="T70" i="58"/>
  <c r="N40" i="58"/>
  <c r="L286" i="58"/>
  <c r="N157" i="58"/>
  <c r="N226" i="58"/>
  <c r="N163" i="58"/>
  <c r="N277" i="58"/>
  <c r="N133" i="58"/>
  <c r="L193" i="58"/>
  <c r="N229" i="58"/>
  <c r="L217" i="58"/>
  <c r="L43" i="58"/>
  <c r="J139" i="58"/>
  <c r="V103" i="58"/>
  <c r="N103" i="58"/>
  <c r="L196" i="58"/>
  <c r="L280" i="58"/>
  <c r="N130" i="58"/>
  <c r="P76" i="58"/>
  <c r="L67" i="58"/>
  <c r="J289" i="58"/>
  <c r="N7" i="58"/>
  <c r="L97" i="58"/>
  <c r="P187" i="58"/>
  <c r="V106" i="58"/>
  <c r="P106" i="58"/>
  <c r="N16" i="58"/>
  <c r="N160" i="58"/>
  <c r="L127" i="58"/>
  <c r="N11" i="58"/>
  <c r="L199" i="57"/>
  <c r="L40" i="57"/>
  <c r="L70" i="57"/>
  <c r="L130" i="57"/>
  <c r="L13" i="57"/>
  <c r="L16" i="57"/>
  <c r="L223" i="57"/>
  <c r="L190" i="57"/>
  <c r="N187" i="57"/>
  <c r="L220" i="57"/>
  <c r="L163" i="57"/>
  <c r="J139" i="57"/>
  <c r="L43" i="57"/>
  <c r="L127" i="57"/>
  <c r="L100" i="57"/>
  <c r="L226" i="57"/>
  <c r="L250" i="57"/>
  <c r="R98" i="57"/>
  <c r="J79" i="57"/>
  <c r="L73" i="57"/>
  <c r="L247" i="57"/>
  <c r="L67" i="57"/>
  <c r="L133" i="57"/>
  <c r="L217" i="57"/>
  <c r="L133" i="55"/>
  <c r="L100" i="55"/>
  <c r="L103" i="55"/>
  <c r="L286" i="55"/>
  <c r="R7" i="55"/>
  <c r="L280" i="55"/>
  <c r="L187" i="55"/>
  <c r="L157" i="55"/>
  <c r="L193" i="55"/>
  <c r="L163" i="55"/>
  <c r="L277" i="55"/>
  <c r="R77" i="55"/>
  <c r="L217" i="55"/>
  <c r="L136" i="55"/>
  <c r="L166" i="55"/>
  <c r="L97" i="55"/>
  <c r="L130" i="55"/>
  <c r="L106" i="55"/>
  <c r="L37" i="55"/>
  <c r="L73" i="55"/>
  <c r="L223" i="55"/>
  <c r="N289" i="55"/>
  <c r="T221" i="58"/>
  <c r="N220" i="59"/>
  <c r="N169" i="55"/>
  <c r="N160" i="55"/>
  <c r="T97" i="59"/>
  <c r="N103" i="57"/>
  <c r="N106" i="57"/>
  <c r="N106" i="59"/>
  <c r="T46" i="55"/>
  <c r="T43" i="55"/>
  <c r="N40" i="55"/>
  <c r="N49" i="57"/>
  <c r="N46" i="57"/>
  <c r="R11" i="55"/>
  <c r="P7" i="57"/>
  <c r="N16" i="55"/>
  <c r="N10" i="59"/>
  <c r="N187" i="59"/>
  <c r="P157" i="59"/>
  <c r="P217" i="59"/>
  <c r="N160" i="59"/>
  <c r="N286" i="59"/>
  <c r="N250" i="59"/>
  <c r="N253" i="59"/>
  <c r="N136" i="59"/>
  <c r="N277" i="59"/>
  <c r="N46" i="59"/>
  <c r="N7" i="59"/>
  <c r="N166" i="59"/>
  <c r="N37" i="59"/>
  <c r="N190" i="59"/>
  <c r="P133" i="59"/>
  <c r="N16" i="59"/>
  <c r="P103" i="59"/>
  <c r="N223" i="59"/>
  <c r="N13" i="59"/>
  <c r="N193" i="59"/>
  <c r="N226" i="59"/>
  <c r="P100" i="59"/>
  <c r="N76" i="59"/>
  <c r="N163" i="59"/>
  <c r="N283" i="59"/>
  <c r="N256" i="59"/>
  <c r="R187" i="58"/>
  <c r="N67" i="58"/>
  <c r="L289" i="58"/>
  <c r="P16" i="58"/>
  <c r="L79" i="58"/>
  <c r="P226" i="58"/>
  <c r="N46" i="58"/>
  <c r="R106" i="58"/>
  <c r="P7" i="58"/>
  <c r="N280" i="58"/>
  <c r="P79" i="58"/>
  <c r="N217" i="58"/>
  <c r="P133" i="58"/>
  <c r="N286" i="58"/>
  <c r="L139" i="58"/>
  <c r="P160" i="58"/>
  <c r="R76" i="58"/>
  <c r="P130" i="58"/>
  <c r="N196" i="58"/>
  <c r="P103" i="58"/>
  <c r="P277" i="58"/>
  <c r="P163" i="58"/>
  <c r="N169" i="58"/>
  <c r="L199" i="58"/>
  <c r="N193" i="58"/>
  <c r="P11" i="58"/>
  <c r="N127" i="58"/>
  <c r="N43" i="58"/>
  <c r="P40" i="58"/>
  <c r="N37" i="58"/>
  <c r="N97" i="58"/>
  <c r="N190" i="58"/>
  <c r="N136" i="58"/>
  <c r="P100" i="58"/>
  <c r="L139" i="57"/>
  <c r="N13" i="57"/>
  <c r="L259" i="57"/>
  <c r="N100" i="57"/>
  <c r="N226" i="57"/>
  <c r="T98" i="57"/>
  <c r="N127" i="57"/>
  <c r="N130" i="57"/>
  <c r="N199" i="57"/>
  <c r="N190" i="57"/>
  <c r="N16" i="57"/>
  <c r="N217" i="57"/>
  <c r="N73" i="57"/>
  <c r="N223" i="57"/>
  <c r="N70" i="57"/>
  <c r="N250" i="57"/>
  <c r="L169" i="57"/>
  <c r="P187" i="57"/>
  <c r="N40" i="57"/>
  <c r="N133" i="57"/>
  <c r="N67" i="57"/>
  <c r="N43" i="57"/>
  <c r="N163" i="57"/>
  <c r="N130" i="55"/>
  <c r="N286" i="55"/>
  <c r="N100" i="55"/>
  <c r="N166" i="55"/>
  <c r="N217" i="55"/>
  <c r="N277" i="55"/>
  <c r="N163" i="55"/>
  <c r="N157" i="55"/>
  <c r="N187" i="55"/>
  <c r="N73" i="55"/>
  <c r="T77" i="55"/>
  <c r="N193" i="55"/>
  <c r="N280" i="55"/>
  <c r="N223" i="55"/>
  <c r="N37" i="55"/>
  <c r="N136" i="55"/>
  <c r="T7" i="55"/>
  <c r="N106" i="55"/>
  <c r="L139" i="55"/>
  <c r="N103" i="55"/>
  <c r="N133" i="55"/>
  <c r="P289" i="58"/>
  <c r="P220" i="59"/>
  <c r="P169" i="59"/>
  <c r="R169" i="58"/>
  <c r="P160" i="55"/>
  <c r="P109" i="57"/>
  <c r="P106" i="59"/>
  <c r="P103" i="57"/>
  <c r="P106" i="57"/>
  <c r="P49" i="58"/>
  <c r="P40" i="55"/>
  <c r="P46" i="57"/>
  <c r="T11" i="55"/>
  <c r="P19" i="57"/>
  <c r="P16" i="55"/>
  <c r="R7" i="57"/>
  <c r="P163" i="59"/>
  <c r="P277" i="59"/>
  <c r="P286" i="59"/>
  <c r="P160" i="59"/>
  <c r="P283" i="59"/>
  <c r="P76" i="59"/>
  <c r="P223" i="59"/>
  <c r="P166" i="59"/>
  <c r="P37" i="59"/>
  <c r="P136" i="59"/>
  <c r="R157" i="59"/>
  <c r="P187" i="59"/>
  <c r="P256" i="59"/>
  <c r="R100" i="59"/>
  <c r="P226" i="59"/>
  <c r="P193" i="59"/>
  <c r="P10" i="59"/>
  <c r="P13" i="59"/>
  <c r="P190" i="59"/>
  <c r="R217" i="59"/>
  <c r="N79" i="59"/>
  <c r="P7" i="59"/>
  <c r="P46" i="59"/>
  <c r="P250" i="59"/>
  <c r="R103" i="59"/>
  <c r="P16" i="59"/>
  <c r="R133" i="59"/>
  <c r="P253" i="59"/>
  <c r="P136" i="58"/>
  <c r="P97" i="58"/>
  <c r="P193" i="58"/>
  <c r="R133" i="58"/>
  <c r="R16" i="58"/>
  <c r="R277" i="58"/>
  <c r="R130" i="58"/>
  <c r="P280" i="58"/>
  <c r="R7" i="58"/>
  <c r="N49" i="58"/>
  <c r="R11" i="58"/>
  <c r="P169" i="58"/>
  <c r="P46" i="58"/>
  <c r="R100" i="58"/>
  <c r="P190" i="58"/>
  <c r="P37" i="58"/>
  <c r="N139" i="58"/>
  <c r="P217" i="58"/>
  <c r="R226" i="58"/>
  <c r="N79" i="58"/>
  <c r="R49" i="58"/>
  <c r="P43" i="58"/>
  <c r="R163" i="58"/>
  <c r="P196" i="58"/>
  <c r="R160" i="58"/>
  <c r="P286" i="58"/>
  <c r="T187" i="58"/>
  <c r="R40" i="58"/>
  <c r="P127" i="58"/>
  <c r="P199" i="57"/>
  <c r="P223" i="57"/>
  <c r="P13" i="57"/>
  <c r="P67" i="57"/>
  <c r="P127" i="57"/>
  <c r="P100" i="57"/>
  <c r="N19" i="57"/>
  <c r="P70" i="57"/>
  <c r="P226" i="57"/>
  <c r="P163" i="57"/>
  <c r="P250" i="57"/>
  <c r="P73" i="57"/>
  <c r="P133" i="57"/>
  <c r="R187" i="57"/>
  <c r="P217" i="57"/>
  <c r="P16" i="57"/>
  <c r="P190" i="57"/>
  <c r="P40" i="57"/>
  <c r="P43" i="57"/>
  <c r="P130" i="57"/>
  <c r="P193" i="55"/>
  <c r="P73" i="55"/>
  <c r="P166" i="55"/>
  <c r="P100" i="55"/>
  <c r="P223" i="55"/>
  <c r="P280" i="55"/>
  <c r="P157" i="55"/>
  <c r="P286" i="55"/>
  <c r="P103" i="55"/>
  <c r="P37" i="55"/>
  <c r="P106" i="55"/>
  <c r="P136" i="55"/>
  <c r="P187" i="55"/>
  <c r="P133" i="55"/>
  <c r="P163" i="55"/>
  <c r="P217" i="55"/>
  <c r="P277" i="55"/>
  <c r="P130" i="55"/>
  <c r="R289" i="58"/>
  <c r="V277" i="58"/>
  <c r="R160" i="55"/>
  <c r="R106" i="59"/>
  <c r="V106" i="57"/>
  <c r="R106" i="57"/>
  <c r="R40" i="55"/>
  <c r="R46" i="57"/>
  <c r="T7" i="57"/>
  <c r="R16" i="55"/>
  <c r="T217" i="59"/>
  <c r="R190" i="59"/>
  <c r="T100" i="59"/>
  <c r="R187" i="59"/>
  <c r="P79" i="59"/>
  <c r="R283" i="59"/>
  <c r="R16" i="59"/>
  <c r="R10" i="59"/>
  <c r="R136" i="59"/>
  <c r="R37" i="59"/>
  <c r="R286" i="59"/>
  <c r="R250" i="59"/>
  <c r="R7" i="59"/>
  <c r="R256" i="59"/>
  <c r="R277" i="59"/>
  <c r="R253" i="59"/>
  <c r="T133" i="59"/>
  <c r="R46" i="59"/>
  <c r="R223" i="59"/>
  <c r="R76" i="59"/>
  <c r="R163" i="59"/>
  <c r="R193" i="59"/>
  <c r="R13" i="59"/>
  <c r="T103" i="59"/>
  <c r="T157" i="59"/>
  <c r="R226" i="59"/>
  <c r="R166" i="59"/>
  <c r="R286" i="58"/>
  <c r="T226" i="58"/>
  <c r="R280" i="58"/>
  <c r="R43" i="58"/>
  <c r="R193" i="58"/>
  <c r="R97" i="58"/>
  <c r="T229" i="58"/>
  <c r="R217" i="58"/>
  <c r="T277" i="58"/>
  <c r="R127" i="58"/>
  <c r="T11" i="58"/>
  <c r="T40" i="58"/>
  <c r="R196" i="58"/>
  <c r="T163" i="58"/>
  <c r="P199" i="58"/>
  <c r="R46" i="58"/>
  <c r="T7" i="58"/>
  <c r="T130" i="58"/>
  <c r="T133" i="58"/>
  <c r="T160" i="58"/>
  <c r="T16" i="58"/>
  <c r="R136" i="58"/>
  <c r="R199" i="57"/>
  <c r="R73" i="57"/>
  <c r="R226" i="57"/>
  <c r="R133" i="57"/>
  <c r="R250" i="57"/>
  <c r="R190" i="57"/>
  <c r="P259" i="57"/>
  <c r="R70" i="57"/>
  <c r="R43" i="57"/>
  <c r="T187" i="57"/>
  <c r="R127" i="57"/>
  <c r="R130" i="57"/>
  <c r="R40" i="57"/>
  <c r="R100" i="57"/>
  <c r="R163" i="57"/>
  <c r="R13" i="57"/>
  <c r="R16" i="57"/>
  <c r="V73" i="57"/>
  <c r="R163" i="55"/>
  <c r="P199" i="55"/>
  <c r="R166" i="55"/>
  <c r="R187" i="55"/>
  <c r="R277" i="55"/>
  <c r="R37" i="55"/>
  <c r="R73" i="55"/>
  <c r="R193" i="55"/>
  <c r="R130" i="55"/>
  <c r="R100" i="55"/>
  <c r="R106" i="55"/>
  <c r="R223" i="55"/>
  <c r="R136" i="55"/>
  <c r="R103" i="55"/>
  <c r="R286" i="55"/>
  <c r="R157" i="55"/>
  <c r="R280" i="55"/>
  <c r="R217" i="55"/>
  <c r="R133" i="55"/>
  <c r="V226" i="57"/>
  <c r="T160" i="55"/>
  <c r="T106" i="57"/>
  <c r="T106" i="59"/>
  <c r="T40" i="55"/>
  <c r="T46" i="57"/>
  <c r="T16" i="55"/>
  <c r="T223" i="59"/>
  <c r="T16" i="59"/>
  <c r="T76" i="59"/>
  <c r="T193" i="59"/>
  <c r="T46" i="59"/>
  <c r="T256" i="59"/>
  <c r="T37" i="59"/>
  <c r="T283" i="59"/>
  <c r="T187" i="59"/>
  <c r="T226" i="59"/>
  <c r="T166" i="59"/>
  <c r="T13" i="59"/>
  <c r="T253" i="59"/>
  <c r="T136" i="59"/>
  <c r="T190" i="59"/>
  <c r="T163" i="59"/>
  <c r="T7" i="59"/>
  <c r="T286" i="59"/>
  <c r="R199" i="58"/>
  <c r="T46" i="58"/>
  <c r="T127" i="58"/>
  <c r="T193" i="58"/>
  <c r="T43" i="58"/>
  <c r="T196" i="58"/>
  <c r="T217" i="58"/>
  <c r="T286" i="58"/>
  <c r="T136" i="58"/>
  <c r="T280" i="58"/>
  <c r="T43" i="57"/>
  <c r="T70" i="57"/>
  <c r="T190" i="57"/>
  <c r="T226" i="57"/>
  <c r="T16" i="57"/>
  <c r="T100" i="57"/>
  <c r="T163" i="57"/>
  <c r="T13" i="57"/>
  <c r="T133" i="57"/>
  <c r="V133" i="57"/>
  <c r="T130" i="57"/>
  <c r="T40" i="57"/>
  <c r="T127" i="57"/>
  <c r="T73" i="57"/>
  <c r="V43" i="57"/>
  <c r="T136" i="55"/>
  <c r="T106" i="55"/>
  <c r="T193" i="55"/>
  <c r="T130" i="55"/>
  <c r="T277" i="55"/>
  <c r="T163" i="55"/>
  <c r="T133" i="55"/>
  <c r="T280" i="55"/>
  <c r="T286" i="55"/>
  <c r="T100" i="55"/>
  <c r="T187" i="55"/>
  <c r="T217" i="55"/>
  <c r="T37" i="55"/>
  <c r="T223" i="55"/>
  <c r="T73" i="55"/>
  <c r="T169" i="57"/>
  <c r="T229" i="57"/>
  <c r="L19" i="57"/>
  <c r="F109" i="57"/>
  <c r="V70" i="55"/>
  <c r="V104" i="59"/>
  <c r="V132" i="58"/>
  <c r="V197" i="58"/>
  <c r="V107" i="57"/>
  <c r="V134" i="57"/>
  <c r="V138" i="57"/>
  <c r="V159" i="57"/>
  <c r="V166" i="57"/>
  <c r="V98" i="59"/>
  <c r="V285" i="59"/>
  <c r="V193" i="59"/>
  <c r="V217" i="58"/>
  <c r="V217" i="57"/>
  <c r="P289" i="59"/>
  <c r="V71" i="58"/>
  <c r="V194" i="58"/>
  <c r="AC85" i="52"/>
  <c r="AD67" i="52" s="1"/>
  <c r="E67" i="52" s="1"/>
  <c r="V101" i="57"/>
  <c r="V284" i="57"/>
  <c r="V77" i="58"/>
  <c r="V131" i="58"/>
  <c r="R262" i="52"/>
  <c r="V162" i="57"/>
  <c r="AG175" i="52"/>
  <c r="AH157" i="52" s="1"/>
  <c r="I157" i="52" s="1"/>
  <c r="AG178" i="52"/>
  <c r="AH166" i="52" s="1"/>
  <c r="I166" i="52" s="1"/>
  <c r="AG176" i="52"/>
  <c r="AH160" i="52" s="1"/>
  <c r="I160" i="52" s="1"/>
  <c r="V159" i="59"/>
  <c r="V158" i="52"/>
  <c r="V70" i="57"/>
  <c r="V40" i="57"/>
  <c r="V130" i="58"/>
  <c r="R229" i="58"/>
  <c r="V280" i="55"/>
  <c r="V223" i="57"/>
  <c r="V157" i="58"/>
  <c r="V253" i="57"/>
  <c r="V222" i="57"/>
  <c r="V228" i="57"/>
  <c r="V164" i="57"/>
  <c r="V98" i="55"/>
  <c r="V162" i="58"/>
  <c r="V283" i="57"/>
  <c r="V278" i="58"/>
  <c r="V279" i="59"/>
  <c r="V257" i="58"/>
  <c r="V258" i="57"/>
  <c r="V251" i="58"/>
  <c r="V284" i="59"/>
  <c r="V198" i="59"/>
  <c r="V226" i="58"/>
  <c r="V43" i="55"/>
  <c r="V16" i="57"/>
  <c r="V190" i="57"/>
  <c r="L229" i="57"/>
  <c r="V257" i="57"/>
  <c r="V258" i="55"/>
  <c r="V168" i="57"/>
  <c r="V78" i="59"/>
  <c r="V134" i="59"/>
  <c r="V192" i="59"/>
  <c r="V13" i="58"/>
  <c r="V253" i="59"/>
  <c r="V12" i="57"/>
  <c r="V164" i="58"/>
  <c r="V248" i="55"/>
  <c r="V105" i="57"/>
  <c r="V161" i="58"/>
  <c r="V287" i="55"/>
  <c r="V41" i="55"/>
  <c r="V100" i="58"/>
  <c r="V163" i="57"/>
  <c r="V98" i="57"/>
  <c r="V97" i="58"/>
  <c r="V13" i="57"/>
  <c r="V164" i="59"/>
  <c r="V159" i="53"/>
  <c r="V138" i="59"/>
  <c r="BG12" i="59"/>
  <c r="BW70" i="59"/>
  <c r="BW78" i="59"/>
  <c r="BW99" i="59"/>
  <c r="BG159" i="59"/>
  <c r="BS12" i="59"/>
  <c r="BF75" i="59"/>
  <c r="BS159" i="59"/>
  <c r="BS98" i="59"/>
  <c r="BG72" i="59"/>
  <c r="BF99" i="59"/>
  <c r="BF15" i="59"/>
  <c r="BX198" i="59"/>
  <c r="BS248" i="59"/>
  <c r="BX279" i="59"/>
  <c r="BW248" i="59"/>
  <c r="BF279" i="59"/>
  <c r="BG282" i="59"/>
  <c r="BF285" i="59"/>
  <c r="BG222" i="59"/>
  <c r="BG279" i="59"/>
  <c r="BF282" i="59"/>
  <c r="BW282" i="59"/>
  <c r="BS285" i="59"/>
  <c r="BX288" i="59"/>
  <c r="BS288" i="59"/>
  <c r="BG288" i="59"/>
  <c r="BS279" i="59"/>
  <c r="BW224" i="59"/>
  <c r="BW251" i="59"/>
  <c r="BG68" i="58"/>
  <c r="BS100" i="58"/>
  <c r="BW131" i="58"/>
  <c r="BF278" i="58"/>
  <c r="BW283" i="58"/>
  <c r="BX283" i="58"/>
  <c r="BF283" i="58"/>
  <c r="BS283" i="58"/>
  <c r="BW220" i="58"/>
  <c r="BX48" i="57"/>
  <c r="BW135" i="57"/>
  <c r="BS74" i="57"/>
  <c r="BG77" i="57"/>
  <c r="BW74" i="57"/>
  <c r="BS45" i="57"/>
  <c r="BS108" i="57"/>
  <c r="BG127" i="57"/>
  <c r="BS161" i="57"/>
  <c r="BX108" i="57"/>
  <c r="BF198" i="57"/>
  <c r="BW161" i="57"/>
  <c r="BW192" i="57"/>
  <c r="BG221" i="57"/>
  <c r="BS134" i="57"/>
  <c r="BX38" i="55"/>
  <c r="BW219" i="55"/>
  <c r="BX225" i="55"/>
  <c r="BW39" i="53"/>
  <c r="BG48" i="53"/>
  <c r="BF39" i="53"/>
  <c r="BG42" i="53"/>
  <c r="BX47" i="53"/>
  <c r="BF189" i="53"/>
  <c r="BX71" i="53"/>
  <c r="BX78" i="53"/>
  <c r="BW102" i="53"/>
  <c r="BW249" i="53"/>
  <c r="BX102" i="53"/>
  <c r="BX197" i="53"/>
  <c r="BS194" i="53"/>
  <c r="BW134" i="53"/>
  <c r="BF157" i="53"/>
  <c r="BS255" i="53"/>
  <c r="BS283" i="53"/>
  <c r="BW283" i="53"/>
  <c r="BG195" i="52"/>
  <c r="N292" i="52"/>
  <c r="AC23" i="52"/>
  <c r="D23" i="52" s="1"/>
  <c r="V101" i="52"/>
  <c r="V135" i="52"/>
  <c r="BE135" i="52"/>
  <c r="V227" i="52"/>
  <c r="BE227" i="52"/>
  <c r="V194" i="52"/>
  <c r="V228" i="52"/>
  <c r="P229" i="53"/>
  <c r="F49" i="53"/>
  <c r="AE293" i="52"/>
  <c r="F293" i="52" s="1"/>
  <c r="B221" i="55"/>
  <c r="BE11" i="53"/>
  <c r="V11" i="53"/>
  <c r="BE217" i="53"/>
  <c r="V217" i="53"/>
  <c r="BW68" i="53"/>
  <c r="F2" i="59"/>
  <c r="BX14" i="16"/>
  <c r="AJ274" i="57" s="1"/>
  <c r="BV8" i="16"/>
  <c r="AF94" i="57"/>
  <c r="BX9" i="16"/>
  <c r="AJ124" i="57"/>
  <c r="BV6" i="16"/>
  <c r="AF34" i="57"/>
  <c r="BX5" i="16"/>
  <c r="BB7" i="16"/>
  <c r="AF64" i="55" s="1"/>
  <c r="BE13" i="16"/>
  <c r="AL244" i="55"/>
  <c r="BC7" i="16"/>
  <c r="AH64" i="55" s="1"/>
  <c r="BE8" i="16"/>
  <c r="AL94" i="55" s="1"/>
  <c r="BC12" i="16"/>
  <c r="AH214" i="55" s="1"/>
  <c r="BG14" i="16"/>
  <c r="AP274" i="55"/>
  <c r="BI12" i="16"/>
  <c r="AT214" i="55" s="1"/>
  <c r="BH11" i="16"/>
  <c r="AR184" i="55"/>
  <c r="BC14" i="16"/>
  <c r="AH274" i="55" s="1"/>
  <c r="AL7" i="16"/>
  <c r="AM7" i="16"/>
  <c r="AK9" i="16"/>
  <c r="AI11" i="16"/>
  <c r="AN8" i="16"/>
  <c r="AL10" i="16"/>
  <c r="AJ12" i="16"/>
  <c r="AH14" i="16"/>
  <c r="AG5" i="16"/>
  <c r="AD4" i="53"/>
  <c r="BV11" i="16"/>
  <c r="AF184" i="57" s="1"/>
  <c r="A2" i="68"/>
  <c r="V128" i="58"/>
  <c r="BS8" i="53"/>
  <c r="BG248" i="59"/>
  <c r="BX248" i="59"/>
  <c r="BS45" i="53"/>
  <c r="BX39" i="53"/>
  <c r="BS279" i="52"/>
  <c r="BG165" i="55"/>
  <c r="BX68" i="53"/>
  <c r="BW157" i="53"/>
  <c r="BX77" i="57"/>
  <c r="BG47" i="53"/>
  <c r="BG194" i="53"/>
  <c r="BX219" i="57"/>
  <c r="BW47" i="53"/>
  <c r="BS40" i="53"/>
  <c r="BG40" i="53"/>
  <c r="BF100" i="53"/>
  <c r="V221" i="52"/>
  <c r="BE281" i="52"/>
  <c r="BF283" i="53"/>
  <c r="BS41" i="55"/>
  <c r="BS10" i="58"/>
  <c r="BS16" i="53"/>
  <c r="BW128" i="58"/>
  <c r="BG100" i="57"/>
  <c r="BW137" i="57"/>
  <c r="BW68" i="58"/>
  <c r="BS39" i="53"/>
  <c r="BS97" i="58"/>
  <c r="BW72" i="53"/>
  <c r="BX100" i="58"/>
  <c r="BF165" i="58"/>
  <c r="BG219" i="55"/>
  <c r="BG70" i="58"/>
  <c r="BF220" i="58"/>
  <c r="BX159" i="59"/>
  <c r="BF159" i="59"/>
  <c r="BG75" i="59"/>
  <c r="BX68" i="58"/>
  <c r="BW15" i="59"/>
  <c r="BX15" i="59"/>
  <c r="BS105" i="59"/>
  <c r="BS70" i="59"/>
  <c r="BF108" i="58"/>
  <c r="BG107" i="59"/>
  <c r="BS251" i="59"/>
  <c r="BF128" i="58"/>
  <c r="BG78" i="59"/>
  <c r="BS282" i="59"/>
  <c r="BW285" i="59"/>
  <c r="V286" i="57"/>
  <c r="BE278" i="57"/>
  <c r="V158" i="57"/>
  <c r="V157" i="57"/>
  <c r="V130" i="57"/>
  <c r="BF106" i="57"/>
  <c r="BS103" i="57"/>
  <c r="BF103" i="57"/>
  <c r="BG103" i="57"/>
  <c r="V97" i="57"/>
  <c r="T79" i="57"/>
  <c r="BF40" i="57"/>
  <c r="BF16" i="57"/>
  <c r="BW16" i="57"/>
  <c r="F2" i="57"/>
  <c r="BU7" i="58"/>
  <c r="BU8" i="58" s="1"/>
  <c r="BU9" i="58" s="1"/>
  <c r="BU10" i="58" s="1"/>
  <c r="BU11" i="58" s="1"/>
  <c r="BU12" i="58" s="1"/>
  <c r="BU13" i="58" s="1"/>
  <c r="BU14" i="58" s="1"/>
  <c r="BU15" i="58" s="1"/>
  <c r="BU16" i="58" s="1"/>
  <c r="BU17" i="58" s="1"/>
  <c r="BU18" i="58" s="1"/>
  <c r="BW76" i="57"/>
  <c r="BG223" i="53"/>
  <c r="BG254" i="55"/>
  <c r="BF45" i="57"/>
  <c r="BF168" i="58"/>
  <c r="BW78" i="58"/>
  <c r="BS225" i="59"/>
  <c r="BX198" i="52"/>
  <c r="BS222" i="59"/>
  <c r="BF251" i="59"/>
  <c r="BG11" i="53"/>
  <c r="BS11" i="53"/>
  <c r="BX11" i="53"/>
  <c r="BG157" i="53"/>
  <c r="BF192" i="53"/>
  <c r="BG278" i="57"/>
  <c r="BG228" i="58"/>
  <c r="D232" i="52"/>
  <c r="BX283" i="53"/>
  <c r="BF219" i="55"/>
  <c r="BS280" i="58"/>
  <c r="BG280" i="58"/>
  <c r="BW280" i="58"/>
  <c r="BF280" i="58"/>
  <c r="BW277" i="58"/>
  <c r="BG277" i="58"/>
  <c r="BW256" i="58"/>
  <c r="F229" i="58"/>
  <c r="BW217" i="58"/>
  <c r="BG217" i="58"/>
  <c r="BF217" i="58"/>
  <c r="BW196" i="58"/>
  <c r="BS193" i="58"/>
  <c r="H199" i="58"/>
  <c r="BG160" i="58"/>
  <c r="BS160" i="58"/>
  <c r="BW160" i="58"/>
  <c r="BF160" i="58"/>
  <c r="BF157" i="58"/>
  <c r="BG157" i="58"/>
  <c r="BW157" i="58"/>
  <c r="BW136" i="58"/>
  <c r="BE133" i="58"/>
  <c r="BG107" i="58"/>
  <c r="BW107" i="58"/>
  <c r="BS107" i="58"/>
  <c r="BW97" i="58"/>
  <c r="BG97" i="58"/>
  <c r="BF97" i="58"/>
  <c r="V43" i="58"/>
  <c r="B278" i="57"/>
  <c r="BW12" i="59"/>
  <c r="BF12" i="59"/>
  <c r="BE225" i="52"/>
  <c r="BX257" i="53"/>
  <c r="R169" i="53"/>
  <c r="BS161" i="53"/>
  <c r="V225" i="59"/>
  <c r="V44" i="52"/>
  <c r="BS220" i="59"/>
  <c r="BG45" i="53"/>
  <c r="BS281" i="53"/>
  <c r="BF68" i="58"/>
  <c r="BG102" i="58"/>
  <c r="BS228" i="59"/>
  <c r="BS249" i="53"/>
  <c r="BS132" i="57"/>
  <c r="BW48" i="57"/>
  <c r="BX107" i="58"/>
  <c r="BW252" i="53"/>
  <c r="BX68" i="57"/>
  <c r="BG128" i="57"/>
  <c r="BX12" i="59"/>
  <c r="BG15" i="59"/>
  <c r="BG220" i="57"/>
  <c r="BS97" i="53"/>
  <c r="BF218" i="53"/>
  <c r="BF254" i="55"/>
  <c r="BG187" i="58"/>
  <c r="BE39" i="52"/>
  <c r="BG136" i="57"/>
  <c r="BW256" i="59"/>
  <c r="V250" i="59"/>
  <c r="BE226" i="59"/>
  <c r="BS226" i="59"/>
  <c r="V220" i="59"/>
  <c r="J229" i="59"/>
  <c r="V191" i="59"/>
  <c r="V187" i="59"/>
  <c r="BS166" i="59"/>
  <c r="BX166" i="59"/>
  <c r="BW166" i="59"/>
  <c r="BF166" i="59"/>
  <c r="BG163" i="59"/>
  <c r="V161" i="59"/>
  <c r="BW130" i="59"/>
  <c r="BF130" i="59"/>
  <c r="BS130" i="59"/>
  <c r="BG130" i="59"/>
  <c r="BX127" i="59"/>
  <c r="BF127" i="59"/>
  <c r="BS127" i="59"/>
  <c r="BW127" i="59"/>
  <c r="BG127" i="59"/>
  <c r="V107" i="59"/>
  <c r="BF107" i="59"/>
  <c r="BX107" i="59"/>
  <c r="BW107" i="59"/>
  <c r="V102" i="59"/>
  <c r="V97" i="59"/>
  <c r="BF76" i="59"/>
  <c r="BX76" i="59"/>
  <c r="V74" i="59"/>
  <c r="BS73" i="59"/>
  <c r="BG70" i="59"/>
  <c r="BG41" i="59"/>
  <c r="V40" i="59"/>
  <c r="V11" i="59"/>
  <c r="BX288" i="58"/>
  <c r="BG288" i="58"/>
  <c r="BS288" i="58"/>
  <c r="BF288" i="58"/>
  <c r="BW288" i="58"/>
  <c r="BS8" i="59"/>
  <c r="BF8" i="59"/>
  <c r="BX8" i="59"/>
  <c r="BX9" i="59"/>
  <c r="BS9" i="59"/>
  <c r="BG9" i="59"/>
  <c r="BF9" i="59"/>
  <c r="BW11" i="59"/>
  <c r="BG17" i="59"/>
  <c r="BS17" i="59"/>
  <c r="BW17" i="59"/>
  <c r="BF17" i="59"/>
  <c r="BX17" i="59"/>
  <c r="BS38" i="59"/>
  <c r="BX38" i="59"/>
  <c r="BG38" i="59"/>
  <c r="BF38" i="59"/>
  <c r="BW38" i="59"/>
  <c r="BW40" i="59"/>
  <c r="BG43" i="59"/>
  <c r="BS46" i="59"/>
  <c r="BW46" i="59"/>
  <c r="BG46" i="59"/>
  <c r="BX46" i="59"/>
  <c r="BF46" i="59"/>
  <c r="BS284" i="59"/>
  <c r="BF284" i="59"/>
  <c r="BW284" i="59"/>
  <c r="BX284" i="59"/>
  <c r="BG284" i="59"/>
  <c r="BS287" i="59"/>
  <c r="BF287" i="59"/>
  <c r="BX287" i="59"/>
  <c r="BG287" i="59"/>
  <c r="BW287" i="59"/>
  <c r="BW195" i="58"/>
  <c r="BX195" i="58"/>
  <c r="BG197" i="58"/>
  <c r="BG198" i="58"/>
  <c r="BS198" i="58"/>
  <c r="BW198" i="58"/>
  <c r="BW218" i="58"/>
  <c r="BX218" i="58"/>
  <c r="BX221" i="58"/>
  <c r="BF221" i="58"/>
  <c r="BS253" i="58"/>
  <c r="BX226" i="59"/>
  <c r="BW226" i="59"/>
  <c r="BF278" i="59"/>
  <c r="BS278" i="59"/>
  <c r="BW278" i="59"/>
  <c r="BF281" i="59"/>
  <c r="BG281" i="59"/>
  <c r="BX281" i="59"/>
  <c r="BS281" i="59"/>
  <c r="BE195" i="53"/>
  <c r="V195" i="53"/>
  <c r="BE195" i="55"/>
  <c r="V195" i="55"/>
  <c r="BS16" i="58"/>
  <c r="BW18" i="58"/>
  <c r="BS39" i="58"/>
  <c r="BF45" i="58"/>
  <c r="BG45" i="58"/>
  <c r="BX45" i="58"/>
  <c r="BG192" i="58"/>
  <c r="BW192" i="58"/>
  <c r="BF192" i="58"/>
  <c r="BG160" i="59"/>
  <c r="BS160" i="59"/>
  <c r="BX162" i="59"/>
  <c r="BF162" i="59"/>
  <c r="BW162" i="59"/>
  <c r="BG162" i="59"/>
  <c r="BS162" i="59"/>
  <c r="BS163" i="59"/>
  <c r="BW165" i="59"/>
  <c r="BX165" i="59"/>
  <c r="BF165" i="59"/>
  <c r="BS165" i="59"/>
  <c r="BG165" i="59"/>
  <c r="BF168" i="59"/>
  <c r="BS168" i="59"/>
  <c r="BG168" i="59"/>
  <c r="BX168" i="59"/>
  <c r="BW168" i="59"/>
  <c r="BX189" i="59"/>
  <c r="BS192" i="59"/>
  <c r="BW192" i="59"/>
  <c r="BS218" i="59"/>
  <c r="BX218" i="59"/>
  <c r="BF218" i="59"/>
  <c r="BW218" i="59"/>
  <c r="BW220" i="59"/>
  <c r="BF220" i="59"/>
  <c r="BG220" i="59"/>
  <c r="BX225" i="59"/>
  <c r="BG225" i="59"/>
  <c r="BF225" i="59"/>
  <c r="BS255" i="59"/>
  <c r="BG255" i="59"/>
  <c r="BW255" i="59"/>
  <c r="BX255" i="59"/>
  <c r="BE127" i="53"/>
  <c r="V127" i="53"/>
  <c r="BE107" i="55"/>
  <c r="V107" i="55"/>
  <c r="BS13" i="58"/>
  <c r="BG13" i="58"/>
  <c r="BF13" i="58"/>
  <c r="BW13" i="58"/>
  <c r="T292" i="52"/>
  <c r="AS263" i="52"/>
  <c r="T263" i="52" s="1"/>
  <c r="T262" i="52"/>
  <c r="AE23" i="52"/>
  <c r="F23" i="52" s="1"/>
  <c r="F22" i="52"/>
  <c r="T52" i="52"/>
  <c r="N19" i="59"/>
  <c r="B47" i="57"/>
  <c r="B38" i="53"/>
  <c r="V101" i="53"/>
  <c r="BE101" i="53"/>
  <c r="BE17" i="55"/>
  <c r="V17" i="55"/>
  <c r="B136" i="58"/>
  <c r="V68" i="52"/>
  <c r="BG102" i="53"/>
  <c r="BG138" i="57"/>
  <c r="V161" i="53"/>
  <c r="BE161" i="53"/>
  <c r="BG222" i="53"/>
  <c r="BG257" i="53"/>
  <c r="BX219" i="55"/>
  <c r="BW279" i="59"/>
  <c r="BF255" i="59"/>
  <c r="BX47" i="58"/>
  <c r="BG226" i="59"/>
  <c r="BF131" i="58"/>
  <c r="BW281" i="59"/>
  <c r="BG251" i="59"/>
  <c r="BX47" i="55"/>
  <c r="BG191" i="53"/>
  <c r="BX255" i="55"/>
  <c r="BG196" i="58"/>
  <c r="BX278" i="57"/>
  <c r="BG250" i="53"/>
  <c r="BW251" i="55"/>
  <c r="BG249" i="57"/>
  <c r="V251" i="53"/>
  <c r="BW250" i="53"/>
  <c r="V258" i="58"/>
  <c r="BF258" i="53"/>
  <c r="V257" i="53"/>
  <c r="BW254" i="53"/>
  <c r="V254" i="57"/>
  <c r="V250" i="58"/>
  <c r="V108" i="53"/>
  <c r="BG71" i="57"/>
  <c r="BX71" i="55"/>
  <c r="BE39" i="53"/>
  <c r="V39" i="53"/>
  <c r="BE47" i="53"/>
  <c r="V47" i="53"/>
  <c r="BE45" i="55"/>
  <c r="V45" i="55"/>
  <c r="BE37" i="57"/>
  <c r="V37" i="57"/>
  <c r="BE45" i="58"/>
  <c r="V45" i="58"/>
  <c r="BX41" i="52"/>
  <c r="BF42" i="57"/>
  <c r="BW42" i="57"/>
  <c r="BX42" i="57"/>
  <c r="BX45" i="57"/>
  <c r="V37" i="52"/>
  <c r="V14" i="58"/>
  <c r="V18" i="57"/>
  <c r="BS15" i="58"/>
  <c r="BE247" i="59"/>
  <c r="BE188" i="59"/>
  <c r="BE163" i="59"/>
  <c r="BX163" i="59"/>
  <c r="BG99" i="59"/>
  <c r="BX101" i="59"/>
  <c r="BG105" i="59"/>
  <c r="BW101" i="59"/>
  <c r="BW105" i="59"/>
  <c r="BG101" i="59"/>
  <c r="BF101" i="59"/>
  <c r="BF105" i="59"/>
  <c r="BS101" i="59"/>
  <c r="V101" i="59"/>
  <c r="BX105" i="59"/>
  <c r="BS107" i="59"/>
  <c r="BF70" i="59"/>
  <c r="BE73" i="59"/>
  <c r="BW41" i="59"/>
  <c r="BG44" i="59"/>
  <c r="BS37" i="59"/>
  <c r="BF41" i="59"/>
  <c r="V41" i="59"/>
  <c r="BX41" i="59"/>
  <c r="BS41" i="59"/>
  <c r="BX44" i="59"/>
  <c r="BS44" i="59"/>
  <c r="BW44" i="59"/>
  <c r="BF44" i="59"/>
  <c r="BE47" i="59"/>
  <c r="BE37" i="59"/>
  <c r="BX37" i="59"/>
  <c r="AI233" i="52"/>
  <c r="J233" i="52" s="1"/>
  <c r="H112" i="52"/>
  <c r="AK173" i="52"/>
  <c r="L173" i="52" s="1"/>
  <c r="L172" i="52"/>
  <c r="AK143" i="52"/>
  <c r="L143" i="52" s="1"/>
  <c r="L142" i="52"/>
  <c r="F2" i="58"/>
  <c r="BE190" i="59"/>
  <c r="AI203" i="52"/>
  <c r="J203" i="52" s="1"/>
  <c r="AM143" i="52"/>
  <c r="N143" i="52" s="1"/>
  <c r="N142" i="52"/>
  <c r="D52" i="52"/>
  <c r="AM113" i="52"/>
  <c r="N113" i="52" s="1"/>
  <c r="BU7" i="53"/>
  <c r="BU8" i="53" s="1"/>
  <c r="BU9" i="53" s="1"/>
  <c r="BU10" i="53" s="1"/>
  <c r="BU11" i="53" s="1"/>
  <c r="BU12" i="53" s="1"/>
  <c r="BU13" i="53" s="1"/>
  <c r="BU14" i="53" s="1"/>
  <c r="BU15" i="53" s="1"/>
  <c r="BU16" i="53" s="1"/>
  <c r="BU17" i="53" s="1"/>
  <c r="BU18" i="53" s="1"/>
  <c r="F232" i="52"/>
  <c r="N172" i="52"/>
  <c r="T112" i="52"/>
  <c r="AG233" i="52"/>
  <c r="H233" i="52" s="1"/>
  <c r="AQ83" i="52"/>
  <c r="R83" i="52" s="1"/>
  <c r="J172" i="52"/>
  <c r="AC143" i="52"/>
  <c r="D143" i="52" s="1"/>
  <c r="D142" i="52"/>
  <c r="F52" i="52"/>
  <c r="BU7" i="57"/>
  <c r="BU8" i="57" s="1"/>
  <c r="BU9" i="57" s="1"/>
  <c r="BU10" i="57" s="1"/>
  <c r="BU11" i="57" s="1"/>
  <c r="BU12" i="57" s="1"/>
  <c r="BU13" i="57" s="1"/>
  <c r="BU14" i="57" s="1"/>
  <c r="BU15" i="57" s="1"/>
  <c r="BU16" i="57" s="1"/>
  <c r="BU17" i="57" s="1"/>
  <c r="BU18" i="57" s="1"/>
  <c r="AE266" i="52"/>
  <c r="AF250" i="52" s="1"/>
  <c r="G250" i="52" s="1"/>
  <c r="AE265" i="52"/>
  <c r="AF247" i="52" s="1"/>
  <c r="G247" i="52" s="1"/>
  <c r="AE268" i="52"/>
  <c r="AF256" i="52" s="1"/>
  <c r="G256" i="52" s="1"/>
  <c r="AE263" i="52"/>
  <c r="F263" i="52" s="1"/>
  <c r="AE267" i="52"/>
  <c r="AF253" i="52" s="1"/>
  <c r="G253" i="52" s="1"/>
  <c r="F262" i="52"/>
  <c r="R19" i="57"/>
  <c r="BE285" i="52"/>
  <c r="V285" i="52"/>
  <c r="BE42" i="55"/>
  <c r="V42" i="55"/>
  <c r="V197" i="57"/>
  <c r="V188" i="55"/>
  <c r="AI83" i="52"/>
  <c r="J83" i="52" s="1"/>
  <c r="P142" i="52"/>
  <c r="P172" i="52"/>
  <c r="AQ293" i="52"/>
  <c r="R293" i="52" s="1"/>
  <c r="BE189" i="57"/>
  <c r="V189" i="57"/>
  <c r="BE197" i="53"/>
  <c r="V197" i="53"/>
  <c r="J112" i="52"/>
  <c r="V76" i="53"/>
  <c r="V106" i="53"/>
  <c r="BG222" i="55"/>
  <c r="BG42" i="57"/>
  <c r="BG258" i="59"/>
  <c r="BG218" i="59"/>
  <c r="BS78" i="59"/>
  <c r="AE83" i="52"/>
  <c r="F83" i="52" s="1"/>
  <c r="F82" i="52"/>
  <c r="L52" i="52"/>
  <c r="B3" i="59"/>
  <c r="BG222" i="57"/>
  <c r="BE219" i="52"/>
  <c r="BF288" i="59"/>
  <c r="BE286" i="52"/>
  <c r="BF284" i="52"/>
  <c r="BG284" i="52"/>
  <c r="BE253" i="52"/>
  <c r="BG251" i="52"/>
  <c r="BX251" i="52"/>
  <c r="BF224" i="52"/>
  <c r="BX137" i="52"/>
  <c r="BS137" i="52"/>
  <c r="BW137" i="52"/>
  <c r="BF137" i="52"/>
  <c r="BX131" i="52"/>
  <c r="V103" i="52"/>
  <c r="BX103" i="52"/>
  <c r="BG76" i="52"/>
  <c r="BE7" i="52"/>
  <c r="V7" i="52"/>
  <c r="BE48" i="53"/>
  <c r="V48" i="53"/>
  <c r="BE38" i="53"/>
  <c r="V38" i="53"/>
  <c r="BE283" i="53"/>
  <c r="V283" i="53"/>
  <c r="AQ233" i="52"/>
  <c r="R233" i="52" s="1"/>
  <c r="R232" i="52"/>
  <c r="BF249" i="57"/>
  <c r="BW160" i="59"/>
  <c r="BG11" i="59"/>
  <c r="V195" i="52"/>
  <c r="BG188" i="57"/>
  <c r="BS10" i="59"/>
  <c r="BG37" i="59"/>
  <c r="BF73" i="59"/>
  <c r="BS76" i="59"/>
  <c r="BW76" i="59"/>
  <c r="BX102" i="59"/>
  <c r="BF102" i="59"/>
  <c r="BX128" i="59"/>
  <c r="BS128" i="59"/>
  <c r="BF128" i="59"/>
  <c r="BG128" i="59"/>
  <c r="BX137" i="59"/>
  <c r="BW137" i="59"/>
  <c r="V166" i="52"/>
  <c r="BE166" i="52"/>
  <c r="BE137" i="58"/>
  <c r="V137" i="58"/>
  <c r="V196" i="59"/>
  <c r="BE283" i="59"/>
  <c r="BX48" i="52"/>
  <c r="BW78" i="52"/>
  <c r="BX78" i="52"/>
  <c r="BX105" i="55"/>
  <c r="BS105" i="55"/>
  <c r="BW105" i="55"/>
  <c r="BW108" i="55"/>
  <c r="BF108" i="55"/>
  <c r="BG108" i="55"/>
  <c r="BS128" i="55"/>
  <c r="BG128" i="55"/>
  <c r="BF128" i="55"/>
  <c r="BX128" i="55"/>
  <c r="BW129" i="55"/>
  <c r="BX129" i="55"/>
  <c r="BF132" i="55"/>
  <c r="BG132" i="55"/>
  <c r="BG134" i="55"/>
  <c r="BS134" i="55"/>
  <c r="BW134" i="55"/>
  <c r="BX134" i="55"/>
  <c r="BS137" i="55"/>
  <c r="BG137" i="55"/>
  <c r="BF137" i="55"/>
  <c r="BW137" i="55"/>
  <c r="BX137" i="55"/>
  <c r="BG158" i="55"/>
  <c r="BW158" i="55"/>
  <c r="BF158" i="55"/>
  <c r="BX158" i="55"/>
  <c r="BX165" i="55"/>
  <c r="BF165" i="55"/>
  <c r="BS165" i="55"/>
  <c r="BG191" i="55"/>
  <c r="BF191" i="55"/>
  <c r="BS191" i="55"/>
  <c r="BW191" i="55"/>
  <c r="BF194" i="55"/>
  <c r="BS194" i="55"/>
  <c r="BG197" i="55"/>
  <c r="BX197" i="55"/>
  <c r="BW197" i="55"/>
  <c r="BS228" i="55"/>
  <c r="BW228" i="55"/>
  <c r="BF228" i="55"/>
  <c r="BX228" i="55"/>
  <c r="BS249" i="55"/>
  <c r="BX249" i="55"/>
  <c r="BW249" i="55"/>
  <c r="BF249" i="55"/>
  <c r="BX162" i="57"/>
  <c r="BW164" i="57"/>
  <c r="BG164" i="57"/>
  <c r="BX164" i="57"/>
  <c r="BX190" i="57"/>
  <c r="BS190" i="57"/>
  <c r="BW190" i="57"/>
  <c r="BG190" i="57"/>
  <c r="BF190" i="57"/>
  <c r="BG194" i="57"/>
  <c r="BS198" i="57"/>
  <c r="BG198" i="57"/>
  <c r="BW198" i="57"/>
  <c r="BX198" i="57"/>
  <c r="BS217" i="57"/>
  <c r="BS222" i="57"/>
  <c r="BX222" i="57"/>
  <c r="BG225" i="57"/>
  <c r="BX225" i="57"/>
  <c r="BF225" i="57"/>
  <c r="BW253" i="57"/>
  <c r="BW257" i="57"/>
  <c r="BX257" i="57"/>
  <c r="BS257" i="57"/>
  <c r="BS11" i="58"/>
  <c r="BW16" i="58"/>
  <c r="BF16" i="58"/>
  <c r="BG16" i="58"/>
  <c r="BS38" i="58"/>
  <c r="BF38" i="58"/>
  <c r="BW45" i="58"/>
  <c r="BS45" i="58"/>
  <c r="BG75" i="58"/>
  <c r="BX75" i="58"/>
  <c r="BS77" i="58"/>
  <c r="BF129" i="58"/>
  <c r="BW129" i="58"/>
  <c r="BG129" i="58"/>
  <c r="BX129" i="58"/>
  <c r="BW134" i="58"/>
  <c r="BG134" i="58"/>
  <c r="BF134" i="58"/>
  <c r="BS134" i="58"/>
  <c r="BX134" i="58"/>
  <c r="BX137" i="58"/>
  <c r="BF137" i="58"/>
  <c r="BW161" i="58"/>
  <c r="BF161" i="58"/>
  <c r="BX161" i="58"/>
  <c r="BG161" i="58"/>
  <c r="BW193" i="58"/>
  <c r="BF198" i="58"/>
  <c r="BX198" i="58"/>
  <c r="BF218" i="58"/>
  <c r="BS218" i="58"/>
  <c r="BG218" i="58"/>
  <c r="BG224" i="58"/>
  <c r="BX224" i="58"/>
  <c r="BF224" i="58"/>
  <c r="BF227" i="58"/>
  <c r="BG227" i="58"/>
  <c r="BS227" i="58"/>
  <c r="BF248" i="58"/>
  <c r="BG248" i="58"/>
  <c r="BX248" i="58"/>
  <c r="BF285" i="58"/>
  <c r="BX285" i="58"/>
  <c r="BS287" i="58"/>
  <c r="BW8" i="59"/>
  <c r="BG8" i="59"/>
  <c r="Q6" i="16"/>
  <c r="O5" i="16"/>
  <c r="AH4" i="52"/>
  <c r="M13" i="16"/>
  <c r="AD244" i="53" s="1"/>
  <c r="Q11" i="16"/>
  <c r="AL184" i="53" s="1"/>
  <c r="R7" i="16"/>
  <c r="S12" i="16"/>
  <c r="U7" i="16"/>
  <c r="Q5" i="16"/>
  <c r="T13" i="16"/>
  <c r="Q12" i="16"/>
  <c r="AL214" i="53"/>
  <c r="BG129" i="55"/>
  <c r="BF9" i="58"/>
  <c r="BE128" i="52"/>
  <c r="V128" i="52"/>
  <c r="BF254" i="52"/>
  <c r="BG254" i="52"/>
  <c r="BX254" i="52"/>
  <c r="BW254" i="52"/>
  <c r="BF257" i="52"/>
  <c r="BG257" i="52"/>
  <c r="BX48" i="53"/>
  <c r="BW48" i="53"/>
  <c r="BS48" i="53"/>
  <c r="BS67" i="53"/>
  <c r="BF67" i="53"/>
  <c r="BG69" i="53"/>
  <c r="BF69" i="53"/>
  <c r="BX69" i="53"/>
  <c r="BS72" i="53"/>
  <c r="BF72" i="53"/>
  <c r="BG72" i="53"/>
  <c r="BX72" i="53"/>
  <c r="BS74" i="53"/>
  <c r="BG74" i="53"/>
  <c r="BW74" i="53"/>
  <c r="BW75" i="53"/>
  <c r="BX75" i="53"/>
  <c r="BS75" i="53"/>
  <c r="BG77" i="53"/>
  <c r="BX77" i="53"/>
  <c r="BF77" i="53"/>
  <c r="BW77" i="53"/>
  <c r="BS77" i="53"/>
  <c r="BG100" i="53"/>
  <c r="BW100" i="53"/>
  <c r="BS104" i="53"/>
  <c r="BG104" i="53"/>
  <c r="BX104" i="53"/>
  <c r="BG108" i="53"/>
  <c r="BX108" i="53"/>
  <c r="BW108" i="53"/>
  <c r="BW129" i="53"/>
  <c r="BG129" i="53"/>
  <c r="BS129" i="53"/>
  <c r="BX129" i="53"/>
  <c r="BF129" i="53"/>
  <c r="BX130" i="53"/>
  <c r="BW137" i="53"/>
  <c r="BX137" i="53"/>
  <c r="BF137" i="53"/>
  <c r="BS137" i="53"/>
  <c r="BG137" i="53"/>
  <c r="BW158" i="53"/>
  <c r="BS158" i="53"/>
  <c r="BX158" i="53"/>
  <c r="BF159" i="53"/>
  <c r="BW161" i="53"/>
  <c r="BG161" i="53"/>
  <c r="BG163" i="53"/>
  <c r="BF164" i="53"/>
  <c r="BG164" i="53"/>
  <c r="BS164" i="53"/>
  <c r="BX164" i="53"/>
  <c r="BF166" i="53"/>
  <c r="BX167" i="53"/>
  <c r="BG167" i="53"/>
  <c r="BF167" i="53"/>
  <c r="BW167" i="53"/>
  <c r="BG192" i="53"/>
  <c r="BS192" i="53"/>
  <c r="BX192" i="53"/>
  <c r="BG193" i="53"/>
  <c r="BW193" i="53"/>
  <c r="BS193" i="53"/>
  <c r="BX195" i="53"/>
  <c r="BF195" i="53"/>
  <c r="BG195" i="53"/>
  <c r="BW195" i="53"/>
  <c r="BW198" i="53"/>
  <c r="BX198" i="53"/>
  <c r="BS198" i="53"/>
  <c r="BG198" i="53"/>
  <c r="BG218" i="53"/>
  <c r="BW218" i="53"/>
  <c r="BX218" i="53"/>
  <c r="BS218" i="53"/>
  <c r="BS219" i="53"/>
  <c r="BW219" i="53"/>
  <c r="BS221" i="53"/>
  <c r="BW221" i="53"/>
  <c r="BF221" i="53"/>
  <c r="BS222" i="53"/>
  <c r="BF222" i="53"/>
  <c r="BX222" i="53"/>
  <c r="BW222" i="53"/>
  <c r="BS224" i="53"/>
  <c r="BG224" i="53"/>
  <c r="BF224" i="53"/>
  <c r="BW227" i="53"/>
  <c r="BS227" i="53"/>
  <c r="BX227" i="53"/>
  <c r="BF227" i="53"/>
  <c r="BX253" i="53"/>
  <c r="BX255" i="53"/>
  <c r="BW255" i="53"/>
  <c r="BF255" i="53"/>
  <c r="BG255" i="53"/>
  <c r="BW258" i="53"/>
  <c r="BG258" i="53"/>
  <c r="BS279" i="53"/>
  <c r="BF279" i="53"/>
  <c r="BX279" i="53"/>
  <c r="BW279" i="53"/>
  <c r="BF282" i="53"/>
  <c r="BX282" i="53"/>
  <c r="BG282" i="53"/>
  <c r="BW282" i="53"/>
  <c r="BS282" i="53"/>
  <c r="BF284" i="53"/>
  <c r="BG285" i="53"/>
  <c r="BS285" i="53"/>
  <c r="BF285" i="53"/>
  <c r="BW285" i="53"/>
  <c r="BX285" i="53"/>
  <c r="BG287" i="53"/>
  <c r="BF287" i="53"/>
  <c r="BX287" i="53"/>
  <c r="BS11" i="55"/>
  <c r="BX18" i="55"/>
  <c r="BF18" i="55"/>
  <c r="BW18" i="55"/>
  <c r="BS18" i="55"/>
  <c r="BG39" i="55"/>
  <c r="BX39" i="55"/>
  <c r="BS39" i="55"/>
  <c r="BW39" i="55"/>
  <c r="BG42" i="55"/>
  <c r="BS42" i="55"/>
  <c r="BF42" i="55"/>
  <c r="BX42" i="55"/>
  <c r="BW42" i="55"/>
  <c r="BF44" i="55"/>
  <c r="BW44" i="55"/>
  <c r="BS44" i="55"/>
  <c r="BG44" i="55"/>
  <c r="BW45" i="55"/>
  <c r="BS45" i="55"/>
  <c r="BF45" i="55"/>
  <c r="BF47" i="55"/>
  <c r="BS47" i="55"/>
  <c r="BG47" i="55"/>
  <c r="BW47" i="55"/>
  <c r="BW48" i="55"/>
  <c r="BS48" i="55"/>
  <c r="BG48" i="55"/>
  <c r="BF48" i="55"/>
  <c r="BS68" i="55"/>
  <c r="BX68" i="55"/>
  <c r="BF68" i="55"/>
  <c r="BW68" i="55"/>
  <c r="BF71" i="55"/>
  <c r="BW71" i="55"/>
  <c r="BS71" i="55"/>
  <c r="BS220" i="57"/>
  <c r="BX108" i="55"/>
  <c r="BW167" i="57"/>
  <c r="BS132" i="58"/>
  <c r="L259" i="55"/>
  <c r="H139" i="58"/>
  <c r="BE11" i="58"/>
  <c r="V11" i="58"/>
  <c r="BE69" i="58"/>
  <c r="V69" i="58"/>
  <c r="BE17" i="59"/>
  <c r="V17" i="59"/>
  <c r="BF251" i="52"/>
  <c r="BW251" i="52"/>
  <c r="BX191" i="55"/>
  <c r="BF164" i="57"/>
  <c r="BG285" i="58"/>
  <c r="H82" i="52"/>
  <c r="AG83" i="52"/>
  <c r="H83" i="52" s="1"/>
  <c r="BG228" i="55"/>
  <c r="BX132" i="58"/>
  <c r="BW102" i="59"/>
  <c r="BG227" i="57"/>
  <c r="BS158" i="55"/>
  <c r="BF134" i="55"/>
  <c r="BE198" i="55"/>
  <c r="V198" i="55"/>
  <c r="BE198" i="57"/>
  <c r="V198" i="57"/>
  <c r="R172" i="52"/>
  <c r="BG78" i="52"/>
  <c r="BF78" i="52"/>
  <c r="BG102" i="52"/>
  <c r="BS102" i="52"/>
  <c r="BS167" i="57"/>
  <c r="BX167" i="57"/>
  <c r="BW188" i="57"/>
  <c r="BS188" i="57"/>
  <c r="BF188" i="57"/>
  <c r="BX191" i="57"/>
  <c r="BS193" i="57"/>
  <c r="BF193" i="57"/>
  <c r="BG217" i="57"/>
  <c r="BF217" i="57"/>
  <c r="BW217" i="57"/>
  <c r="BW219" i="57"/>
  <c r="BF219" i="57"/>
  <c r="BG219" i="57"/>
  <c r="BF220" i="57"/>
  <c r="BF222" i="57"/>
  <c r="BW222" i="57"/>
  <c r="BW225" i="57"/>
  <c r="BF227" i="57"/>
  <c r="BX227" i="57"/>
  <c r="BS228" i="57"/>
  <c r="BW228" i="57"/>
  <c r="BX228" i="57"/>
  <c r="BG248" i="57"/>
  <c r="BF248" i="57"/>
  <c r="BS248" i="57"/>
  <c r="BX248" i="57"/>
  <c r="BW254" i="57"/>
  <c r="BX254" i="57"/>
  <c r="BF254" i="57"/>
  <c r="BF257" i="57"/>
  <c r="BG257" i="57"/>
  <c r="BF278" i="57"/>
  <c r="BW278" i="57"/>
  <c r="BS278" i="57"/>
  <c r="BG283" i="57"/>
  <c r="BW283" i="57"/>
  <c r="BS283" i="57"/>
  <c r="BW9" i="58"/>
  <c r="BG9" i="58"/>
  <c r="BS9" i="58"/>
  <c r="BW12" i="58"/>
  <c r="BW38" i="58"/>
  <c r="BG38" i="58"/>
  <c r="BX41" i="58"/>
  <c r="BS41" i="58"/>
  <c r="BS46" i="58"/>
  <c r="BS75" i="58"/>
  <c r="BF75" i="58"/>
  <c r="BW100" i="58"/>
  <c r="BG104" i="58"/>
  <c r="BF104" i="58"/>
  <c r="BW104" i="58"/>
  <c r="BX108" i="58"/>
  <c r="BW108" i="58"/>
  <c r="BS129" i="58"/>
  <c r="BG137" i="58"/>
  <c r="BS137" i="58"/>
  <c r="BS158" i="58"/>
  <c r="BG158" i="58"/>
  <c r="BF158" i="58"/>
  <c r="BW158" i="58"/>
  <c r="BX158" i="58"/>
  <c r="BS161" i="58"/>
  <c r="BX192" i="58"/>
  <c r="BG193" i="58"/>
  <c r="BS195" i="58"/>
  <c r="BG221" i="58"/>
  <c r="BF222" i="58"/>
  <c r="BS224" i="58"/>
  <c r="BW227" i="58"/>
  <c r="BS248" i="58"/>
  <c r="BW248" i="58"/>
  <c r="BG250" i="58"/>
  <c r="BX251" i="58"/>
  <c r="BG255" i="58"/>
  <c r="BF255" i="58"/>
  <c r="BX255" i="58"/>
  <c r="BS285" i="58"/>
  <c r="BW285" i="58"/>
  <c r="BF11" i="59"/>
  <c r="BW47" i="59"/>
  <c r="BG76" i="59"/>
  <c r="BW98" i="59"/>
  <c r="BF98" i="59"/>
  <c r="BX98" i="59"/>
  <c r="BG98" i="59"/>
  <c r="BF131" i="59"/>
  <c r="BW131" i="59"/>
  <c r="BX131" i="59"/>
  <c r="BG137" i="59"/>
  <c r="BS137" i="59"/>
  <c r="BF137" i="59"/>
  <c r="BE279" i="52"/>
  <c r="V279" i="52"/>
  <c r="BE136" i="53"/>
  <c r="B3" i="53"/>
  <c r="AG203" i="52"/>
  <c r="H203" i="52" s="1"/>
  <c r="H202" i="52"/>
  <c r="L292" i="52"/>
  <c r="AK297" i="52"/>
  <c r="AL283" i="52" s="1"/>
  <c r="M283" i="52" s="1"/>
  <c r="AK293" i="52"/>
  <c r="L293" i="52" s="1"/>
  <c r="BE129" i="58"/>
  <c r="V129" i="58"/>
  <c r="BE189" i="58"/>
  <c r="V189" i="58"/>
  <c r="BE128" i="59"/>
  <c r="V128" i="59"/>
  <c r="AG177" i="52"/>
  <c r="AH163" i="52" s="1"/>
  <c r="I163" i="52" s="1"/>
  <c r="D82" i="52"/>
  <c r="AE143" i="52"/>
  <c r="F143" i="52" s="1"/>
  <c r="H172" i="52"/>
  <c r="BE11" i="55"/>
  <c r="V11" i="55"/>
  <c r="BE255" i="57"/>
  <c r="V98" i="52"/>
  <c r="BE98" i="52"/>
  <c r="V9" i="53"/>
  <c r="BE228" i="53"/>
  <c r="V228" i="53"/>
  <c r="BF131" i="52"/>
  <c r="BE99" i="52"/>
  <c r="V99" i="52"/>
  <c r="AO8" i="16"/>
  <c r="AH12" i="16"/>
  <c r="AM5" i="16"/>
  <c r="AP4" i="53"/>
  <c r="AI9" i="16"/>
  <c r="AK14" i="16"/>
  <c r="V107" i="52"/>
  <c r="BE107" i="52"/>
  <c r="BF252" i="59"/>
  <c r="BX44" i="52"/>
  <c r="BS76" i="52"/>
  <c r="BF76" i="52"/>
  <c r="BG254" i="57"/>
  <c r="BG137" i="52"/>
  <c r="BX288" i="57"/>
  <c r="L199" i="53"/>
  <c r="T229" i="53"/>
  <c r="V193" i="53"/>
  <c r="BF76" i="53"/>
  <c r="BS76" i="53"/>
  <c r="BW76" i="53"/>
  <c r="BS13" i="53"/>
  <c r="BG13" i="53"/>
  <c r="BF13" i="53"/>
  <c r="D289" i="58"/>
  <c r="BE129" i="59"/>
  <c r="V129" i="59"/>
  <c r="L49" i="53"/>
  <c r="N139" i="53"/>
  <c r="BX195" i="57"/>
  <c r="BS195" i="57"/>
  <c r="BF195" i="57"/>
  <c r="BW195" i="57"/>
  <c r="BG195" i="57"/>
  <c r="BW220" i="57"/>
  <c r="BW7" i="58"/>
  <c r="BF15" i="58"/>
  <c r="BX15" i="58"/>
  <c r="BW15" i="58"/>
  <c r="BG76" i="58"/>
  <c r="BW76" i="58"/>
  <c r="BF76" i="58"/>
  <c r="BS99" i="58"/>
  <c r="BW99" i="58"/>
  <c r="BG99" i="58"/>
  <c r="BF99" i="58"/>
  <c r="BE258" i="52"/>
  <c r="V258" i="52"/>
  <c r="BS225" i="52"/>
  <c r="BX225" i="52"/>
  <c r="AO83" i="52"/>
  <c r="P83" i="52" s="1"/>
  <c r="P82" i="52"/>
  <c r="AS236" i="52"/>
  <c r="BE255" i="53"/>
  <c r="V255" i="53"/>
  <c r="BE284" i="53"/>
  <c r="V284" i="53"/>
  <c r="V161" i="55"/>
  <c r="BE222" i="52"/>
  <c r="V222" i="52"/>
  <c r="BX227" i="58"/>
  <c r="BG166" i="59"/>
  <c r="BX70" i="53"/>
  <c r="BF74" i="55"/>
  <c r="BE221" i="59"/>
  <c r="V221" i="59"/>
  <c r="BE15" i="58"/>
  <c r="V15" i="58"/>
  <c r="BG76" i="53"/>
  <c r="V75" i="59"/>
  <c r="BW227" i="57"/>
  <c r="BS43" i="59"/>
  <c r="BX188" i="57"/>
  <c r="BF250" i="53"/>
  <c r="BG131" i="59"/>
  <c r="BE227" i="57"/>
  <c r="V227" i="57"/>
  <c r="BF160" i="59"/>
  <c r="V286" i="55"/>
  <c r="V283" i="55"/>
  <c r="F289" i="55"/>
  <c r="V277" i="55"/>
  <c r="BF252" i="55"/>
  <c r="BX252" i="55"/>
  <c r="BW252" i="55"/>
  <c r="BG252" i="55"/>
  <c r="BF251" i="55"/>
  <c r="BG251" i="55"/>
  <c r="BS251" i="55"/>
  <c r="BX226" i="55"/>
  <c r="BF226" i="55"/>
  <c r="BS226" i="55"/>
  <c r="V217" i="55"/>
  <c r="V106" i="55"/>
  <c r="V101" i="55"/>
  <c r="V100" i="55"/>
  <c r="V67" i="55"/>
  <c r="V37" i="55"/>
  <c r="V7" i="55"/>
  <c r="BG288" i="53"/>
  <c r="BS288" i="53"/>
  <c r="BX288" i="53"/>
  <c r="BF288" i="53"/>
  <c r="BW288" i="53"/>
  <c r="BF7" i="55"/>
  <c r="BG9" i="55"/>
  <c r="BW14" i="55"/>
  <c r="BG14" i="55"/>
  <c r="BS14" i="55"/>
  <c r="BF14" i="55"/>
  <c r="BX14" i="55"/>
  <c r="BG15" i="55"/>
  <c r="BF38" i="55"/>
  <c r="BW38" i="55"/>
  <c r="BS38" i="55"/>
  <c r="BG38" i="55"/>
  <c r="BW41" i="55"/>
  <c r="BG41" i="55"/>
  <c r="BX41" i="55"/>
  <c r="BW46" i="55"/>
  <c r="BG46" i="55"/>
  <c r="BF46" i="55"/>
  <c r="BX46" i="55"/>
  <c r="BX69" i="55"/>
  <c r="BG69" i="55"/>
  <c r="BW69" i="55"/>
  <c r="BF69" i="55"/>
  <c r="BS69" i="55"/>
  <c r="BG72" i="55"/>
  <c r="BF72" i="55"/>
  <c r="BW72" i="55"/>
  <c r="BX72" i="55"/>
  <c r="BS72" i="55"/>
  <c r="BX75" i="55"/>
  <c r="BF75" i="55"/>
  <c r="BG75" i="55"/>
  <c r="BW75" i="55"/>
  <c r="BS75" i="55"/>
  <c r="BX98" i="55"/>
  <c r="BF98" i="55"/>
  <c r="BW98" i="55"/>
  <c r="BF101" i="55"/>
  <c r="BW101" i="55"/>
  <c r="BX101" i="55"/>
  <c r="BS101" i="55"/>
  <c r="BG101" i="55"/>
  <c r="BS132" i="55"/>
  <c r="BW132" i="55"/>
  <c r="BX135" i="55"/>
  <c r="BW135" i="55"/>
  <c r="BS135" i="55"/>
  <c r="BG135" i="55"/>
  <c r="BF135" i="55"/>
  <c r="BS159" i="55"/>
  <c r="BX159" i="55"/>
  <c r="BF159" i="55"/>
  <c r="BW159" i="55"/>
  <c r="BG159" i="55"/>
  <c r="BS161" i="55"/>
  <c r="BX161" i="55"/>
  <c r="BF161" i="55"/>
  <c r="BW161" i="55"/>
  <c r="BS162" i="55"/>
  <c r="BW162" i="55"/>
  <c r="BX162" i="55"/>
  <c r="BG162" i="55"/>
  <c r="BF162" i="55"/>
  <c r="BG164" i="55"/>
  <c r="BG161" i="55"/>
  <c r="AQ57" i="52"/>
  <c r="AR43" i="52" s="1"/>
  <c r="S43" i="52" s="1"/>
  <c r="R52" i="52"/>
  <c r="AQ56" i="52"/>
  <c r="AQ58" i="52"/>
  <c r="R58" i="52" s="1"/>
  <c r="BS71" i="52"/>
  <c r="BF71" i="52"/>
  <c r="BW71" i="52"/>
  <c r="BS73" i="52"/>
  <c r="BF102" i="52"/>
  <c r="BX102" i="52"/>
  <c r="BW102" i="52"/>
  <c r="BX105" i="52"/>
  <c r="BG105" i="52"/>
  <c r="BW105" i="52"/>
  <c r="BW108" i="52"/>
  <c r="BS108" i="52"/>
  <c r="BX108" i="52"/>
  <c r="BG108" i="52"/>
  <c r="BF108" i="52"/>
  <c r="A2" i="63"/>
  <c r="U1" i="55"/>
  <c r="BS46" i="55"/>
  <c r="BG98" i="55"/>
  <c r="BF41" i="55"/>
  <c r="F172" i="52"/>
  <c r="AE173" i="52"/>
  <c r="F173" i="52" s="1"/>
  <c r="BS98" i="55"/>
  <c r="AI23" i="52"/>
  <c r="J23" i="52" s="1"/>
  <c r="J22" i="52"/>
  <c r="BW44" i="53"/>
  <c r="BF44" i="53"/>
  <c r="P232" i="52"/>
  <c r="BE165" i="53"/>
  <c r="V165" i="53"/>
  <c r="V68" i="55"/>
  <c r="AK113" i="52"/>
  <c r="L113" i="52" s="1"/>
  <c r="L112" i="52"/>
  <c r="BS46" i="53"/>
  <c r="BF46" i="53"/>
  <c r="BW10" i="57"/>
  <c r="BG10" i="57"/>
  <c r="BS10" i="57"/>
  <c r="BX10" i="57"/>
  <c r="BF12" i="57"/>
  <c r="BX12" i="57"/>
  <c r="BG12" i="57"/>
  <c r="BX18" i="57"/>
  <c r="BF18" i="57"/>
  <c r="BF68" i="57"/>
  <c r="BW68" i="57"/>
  <c r="BG70" i="57"/>
  <c r="BS70" i="57"/>
  <c r="BW73" i="57"/>
  <c r="BF73" i="57"/>
  <c r="BS73" i="57"/>
  <c r="BX73" i="57"/>
  <c r="BF127" i="57"/>
  <c r="BS127" i="57"/>
  <c r="BW127" i="57"/>
  <c r="BW131" i="57"/>
  <c r="BG131" i="57"/>
  <c r="BS131" i="57"/>
  <c r="BW133" i="57"/>
  <c r="BS133" i="57"/>
  <c r="BG135" i="57"/>
  <c r="BS135" i="57"/>
  <c r="BS136" i="57"/>
  <c r="BW136" i="57"/>
  <c r="BW138" i="57"/>
  <c r="BF138" i="57"/>
  <c r="BF8" i="53"/>
  <c r="BG8" i="53"/>
  <c r="BW38" i="53"/>
  <c r="BX38" i="53"/>
  <c r="BW41" i="53"/>
  <c r="BW225" i="55"/>
  <c r="BS225" i="55"/>
  <c r="BF225" i="55"/>
  <c r="BX254" i="55"/>
  <c r="BW254" i="55"/>
  <c r="BS257" i="55"/>
  <c r="BX257" i="55"/>
  <c r="BG198" i="52"/>
  <c r="BS198" i="52"/>
  <c r="BX221" i="52"/>
  <c r="BW222" i="52"/>
  <c r="BG222" i="52"/>
  <c r="BE197" i="52"/>
  <c r="V197" i="52"/>
  <c r="BE219" i="53"/>
  <c r="V219" i="53"/>
  <c r="BE12" i="59"/>
  <c r="V12" i="59"/>
  <c r="BG71" i="52"/>
  <c r="BW13" i="53"/>
  <c r="BE6" i="16"/>
  <c r="AL34" i="55"/>
  <c r="BD8" i="16"/>
  <c r="AJ94" i="55"/>
  <c r="BE7" i="16"/>
  <c r="BF7" i="16"/>
  <c r="BB9" i="16"/>
  <c r="BD13" i="16"/>
  <c r="AJ244" i="55" s="1"/>
  <c r="V128" i="53"/>
  <c r="BW68" i="52"/>
  <c r="BV10" i="16"/>
  <c r="BY12" i="16"/>
  <c r="AL214" i="57"/>
  <c r="BW10" i="16"/>
  <c r="AH154" i="57"/>
  <c r="BX157" i="53"/>
  <c r="D199" i="55"/>
  <c r="BG46" i="58"/>
  <c r="BE256" i="58"/>
  <c r="BX256" i="58"/>
  <c r="V252" i="52"/>
  <c r="BG167" i="57"/>
  <c r="BX222" i="52"/>
  <c r="BW221" i="58"/>
  <c r="BG228" i="57"/>
  <c r="BF193" i="58"/>
  <c r="BW128" i="55"/>
  <c r="BW165" i="55"/>
  <c r="BE137" i="55"/>
  <c r="V137" i="55"/>
  <c r="V165" i="57"/>
  <c r="BE255" i="59"/>
  <c r="V255" i="59"/>
  <c r="V251" i="52"/>
  <c r="BE251" i="52"/>
  <c r="BW194" i="55"/>
  <c r="BS252" i="55"/>
  <c r="BF193" i="53"/>
  <c r="BF161" i="53"/>
  <c r="BG227" i="53"/>
  <c r="BS192" i="58"/>
  <c r="V163" i="55"/>
  <c r="BF195" i="52"/>
  <c r="BS69" i="53"/>
  <c r="BF219" i="53"/>
  <c r="BG108" i="58"/>
  <c r="V250" i="55"/>
  <c r="BE250" i="55"/>
  <c r="BX192" i="57"/>
  <c r="BX251" i="55"/>
  <c r="BG103" i="58"/>
  <c r="BS280" i="57"/>
  <c r="BG280" i="57"/>
  <c r="BF280" i="57"/>
  <c r="BX251" i="57"/>
  <c r="BG251" i="57"/>
  <c r="BS251" i="57"/>
  <c r="BW251" i="57"/>
  <c r="BG196" i="57"/>
  <c r="BS196" i="57"/>
  <c r="BW196" i="57"/>
  <c r="BE187" i="57"/>
  <c r="BS130" i="57"/>
  <c r="BG130" i="57"/>
  <c r="BW130" i="57"/>
  <c r="BX130" i="57"/>
  <c r="P139" i="57"/>
  <c r="BF7" i="57"/>
  <c r="BS7" i="57"/>
  <c r="BX9" i="58"/>
  <c r="BX188" i="53"/>
  <c r="BX217" i="57"/>
  <c r="BS195" i="53"/>
  <c r="BF46" i="58"/>
  <c r="BE247" i="55"/>
  <c r="BE283" i="58"/>
  <c r="T289" i="58"/>
  <c r="BS256" i="58"/>
  <c r="BG256" i="58"/>
  <c r="T259" i="58"/>
  <c r="BF253" i="58"/>
  <c r="BW253" i="58"/>
  <c r="BS247" i="58"/>
  <c r="BS226" i="58"/>
  <c r="BW226" i="58"/>
  <c r="BG226" i="58"/>
  <c r="BW223" i="58"/>
  <c r="BF223" i="58"/>
  <c r="V220" i="58"/>
  <c r="BF190" i="58"/>
  <c r="BS190" i="58"/>
  <c r="BG190" i="58"/>
  <c r="BX190" i="58"/>
  <c r="V190" i="58"/>
  <c r="BW187" i="58"/>
  <c r="BF187" i="58"/>
  <c r="BW163" i="58"/>
  <c r="BE163" i="58"/>
  <c r="BX163" i="58"/>
  <c r="BS163" i="58"/>
  <c r="BG163" i="58"/>
  <c r="BE160" i="58"/>
  <c r="BX160" i="58"/>
  <c r="BE136" i="58"/>
  <c r="BX136" i="58"/>
  <c r="BF136" i="58"/>
  <c r="BW132" i="58"/>
  <c r="BG132" i="58"/>
  <c r="T139" i="58"/>
  <c r="V107" i="58"/>
  <c r="BS76" i="58"/>
  <c r="BF67" i="58"/>
  <c r="BG67" i="58"/>
  <c r="BS67" i="58"/>
  <c r="V40" i="58"/>
  <c r="V37" i="58"/>
  <c r="BS18" i="58"/>
  <c r="BF12" i="58"/>
  <c r="BX12" i="58"/>
  <c r="BS12" i="58"/>
  <c r="BE7" i="58"/>
  <c r="BX7" i="58"/>
  <c r="B284" i="53"/>
  <c r="B280" i="52"/>
  <c r="B247" i="55"/>
  <c r="B247" i="53"/>
  <c r="B278" i="53"/>
  <c r="B281" i="53"/>
  <c r="B284" i="52"/>
  <c r="B193" i="55"/>
  <c r="B283" i="57"/>
  <c r="B70" i="57"/>
  <c r="B70" i="53"/>
  <c r="B97" i="57"/>
  <c r="B130" i="58"/>
  <c r="B157" i="53"/>
  <c r="B132" i="58"/>
  <c r="B133" i="55"/>
  <c r="B160" i="57"/>
  <c r="B40" i="58"/>
  <c r="B40" i="53"/>
  <c r="B217" i="58"/>
  <c r="B282" i="53"/>
  <c r="B283" i="53"/>
  <c r="B106" i="55"/>
  <c r="B76" i="57"/>
  <c r="BE78" i="57"/>
  <c r="V78" i="57"/>
  <c r="BE287" i="53"/>
  <c r="V287" i="53"/>
  <c r="U1" i="58"/>
  <c r="BE10" i="58"/>
  <c r="V10" i="58"/>
  <c r="BE127" i="58"/>
  <c r="V127" i="58"/>
  <c r="BX76" i="58"/>
  <c r="BE137" i="52"/>
  <c r="V137" i="52"/>
  <c r="BG253" i="58"/>
  <c r="BG161" i="57"/>
  <c r="BW190" i="58"/>
  <c r="BX11" i="59"/>
  <c r="BG48" i="58"/>
  <c r="BS187" i="58"/>
  <c r="BS78" i="53"/>
  <c r="BX16" i="57"/>
  <c r="BF11" i="53"/>
  <c r="BG12" i="58"/>
  <c r="BX70" i="57"/>
  <c r="BG78" i="58"/>
  <c r="BF45" i="53"/>
  <c r="BX196" i="57"/>
  <c r="BE98" i="58"/>
  <c r="BW280" i="57"/>
  <c r="BG226" i="55"/>
  <c r="BE223" i="58"/>
  <c r="T289" i="59"/>
  <c r="BS256" i="59"/>
  <c r="V256" i="59"/>
  <c r="BF256" i="59"/>
  <c r="BG253" i="59"/>
  <c r="T259" i="59"/>
  <c r="BS253" i="59"/>
  <c r="BW253" i="59"/>
  <c r="BG250" i="59"/>
  <c r="BF250" i="59"/>
  <c r="T229" i="59"/>
  <c r="T199" i="59"/>
  <c r="V160" i="59"/>
  <c r="V136" i="59"/>
  <c r="V127" i="59"/>
  <c r="L109" i="59"/>
  <c r="BW48" i="59"/>
  <c r="BS48" i="59"/>
  <c r="BG48" i="59"/>
  <c r="BX48" i="59"/>
  <c r="BW37" i="59"/>
  <c r="BE13" i="59"/>
  <c r="V7" i="59"/>
  <c r="V252" i="59"/>
  <c r="V253" i="53"/>
  <c r="V251" i="55"/>
  <c r="BF253" i="59"/>
  <c r="BS250" i="59"/>
  <c r="BX224" i="53"/>
  <c r="BX220" i="57"/>
  <c r="BF163" i="58"/>
  <c r="V159" i="58"/>
  <c r="BS136" i="58"/>
  <c r="BF130" i="57"/>
  <c r="BF132" i="58"/>
  <c r="V104" i="58"/>
  <c r="BE101" i="58"/>
  <c r="BW69" i="59"/>
  <c r="BG73" i="59"/>
  <c r="V67" i="53"/>
  <c r="V68" i="58"/>
  <c r="V75" i="53"/>
  <c r="BG69" i="59"/>
  <c r="BS69" i="59"/>
  <c r="BF69" i="59"/>
  <c r="V75" i="57"/>
  <c r="BX73" i="59"/>
  <c r="V73" i="58"/>
  <c r="V72" i="57"/>
  <c r="BW67" i="58"/>
  <c r="V69" i="59"/>
  <c r="V72" i="53"/>
  <c r="V75" i="55"/>
  <c r="V67" i="58"/>
  <c r="V74" i="53"/>
  <c r="V71" i="59"/>
  <c r="V75" i="52"/>
  <c r="V74" i="57"/>
  <c r="V75" i="58"/>
  <c r="V76" i="58"/>
  <c r="BE77" i="59"/>
  <c r="BE46" i="59"/>
  <c r="V38" i="58"/>
  <c r="V48" i="55"/>
  <c r="BW48" i="58"/>
  <c r="V48" i="57"/>
  <c r="V46" i="58"/>
  <c r="V41" i="57"/>
  <c r="V38" i="59"/>
  <c r="BF37" i="59"/>
  <c r="BF48" i="59"/>
  <c r="BE14" i="52"/>
  <c r="BG18" i="58"/>
  <c r="BG10" i="58"/>
  <c r="V14" i="53"/>
  <c r="V9" i="58"/>
  <c r="BW10" i="58"/>
  <c r="V17" i="58"/>
  <c r="BF10" i="58"/>
  <c r="V18" i="55"/>
  <c r="V15" i="57"/>
  <c r="BF18" i="58"/>
  <c r="V16" i="59"/>
  <c r="H259" i="59"/>
  <c r="BE103" i="59"/>
  <c r="V106" i="59"/>
  <c r="BE70" i="58"/>
  <c r="BX70" i="58"/>
  <c r="BE196" i="58"/>
  <c r="BE134" i="58"/>
  <c r="V129" i="57"/>
  <c r="V277" i="57"/>
  <c r="BE44" i="55"/>
  <c r="AG23" i="52"/>
  <c r="H23" i="52" s="1"/>
  <c r="AK296" i="52"/>
  <c r="AL280" i="52" s="1"/>
  <c r="M280" i="52" s="1"/>
  <c r="T172" i="52"/>
  <c r="BG280" i="55"/>
  <c r="BS277" i="55"/>
  <c r="BG277" i="55"/>
  <c r="BS280" i="55"/>
  <c r="BF280" i="55"/>
  <c r="BW280" i="55"/>
  <c r="BW277" i="55"/>
  <c r="BF277" i="55"/>
  <c r="BF283" i="55"/>
  <c r="BS283" i="55"/>
  <c r="BG283" i="55"/>
  <c r="BW283" i="55"/>
  <c r="BS288" i="55"/>
  <c r="BW287" i="55"/>
  <c r="BG284" i="55"/>
  <c r="BS281" i="55"/>
  <c r="BG278" i="55"/>
  <c r="BG286" i="55"/>
  <c r="BF286" i="55"/>
  <c r="BW284" i="55"/>
  <c r="BS284" i="55"/>
  <c r="BF281" i="55"/>
  <c r="BX281" i="55"/>
  <c r="AS173" i="55"/>
  <c r="T173" i="55" s="1"/>
  <c r="P52" i="57"/>
  <c r="F202" i="57"/>
  <c r="N262" i="57"/>
  <c r="AC113" i="58"/>
  <c r="D113" i="58" s="1"/>
  <c r="AS23" i="59"/>
  <c r="T23" i="59" s="1"/>
  <c r="N82" i="59"/>
  <c r="D262" i="59"/>
  <c r="AG293" i="53"/>
  <c r="H293" i="53" s="1"/>
  <c r="AQ143" i="53"/>
  <c r="R143" i="53" s="1"/>
  <c r="AM117" i="55"/>
  <c r="AM116" i="55"/>
  <c r="AM115" i="55"/>
  <c r="N115" i="55" s="1"/>
  <c r="AM118" i="55"/>
  <c r="N118" i="55" s="1"/>
  <c r="AQ53" i="57"/>
  <c r="R53" i="57" s="1"/>
  <c r="AI173" i="58"/>
  <c r="J173" i="58" s="1"/>
  <c r="AQ238" i="58"/>
  <c r="AR226" i="58" s="1"/>
  <c r="S226" i="58" s="1"/>
  <c r="AQ237" i="58"/>
  <c r="AQ236" i="58"/>
  <c r="R236" i="58" s="1"/>
  <c r="AQ235" i="58"/>
  <c r="AR217" i="58" s="1"/>
  <c r="S217" i="58" s="1"/>
  <c r="AO83" i="59"/>
  <c r="P83" i="59" s="1"/>
  <c r="T142" i="59"/>
  <c r="F262" i="59"/>
  <c r="AE293" i="53"/>
  <c r="F293" i="53" s="1"/>
  <c r="AG83" i="53"/>
  <c r="H83" i="53" s="1"/>
  <c r="AO113" i="55"/>
  <c r="P113" i="55" s="1"/>
  <c r="D142" i="57"/>
  <c r="AG113" i="58"/>
  <c r="H113" i="58" s="1"/>
  <c r="AK173" i="58"/>
  <c r="L173" i="58" s="1"/>
  <c r="AS233" i="58"/>
  <c r="T233" i="58" s="1"/>
  <c r="AQ83" i="59"/>
  <c r="R83" i="59" s="1"/>
  <c r="AE233" i="59"/>
  <c r="F233" i="59" s="1"/>
  <c r="AE238" i="59"/>
  <c r="F238" i="59" s="1"/>
  <c r="AE237" i="59"/>
  <c r="AF223" i="59" s="1"/>
  <c r="G223" i="59" s="1"/>
  <c r="AE236" i="59"/>
  <c r="AE235" i="59"/>
  <c r="F235" i="59" s="1"/>
  <c r="D292" i="53"/>
  <c r="T202" i="53"/>
  <c r="AM148" i="53"/>
  <c r="AN136" i="53" s="1"/>
  <c r="O136" i="53" s="1"/>
  <c r="AM147" i="53"/>
  <c r="N147" i="53" s="1"/>
  <c r="AM146" i="53"/>
  <c r="N146" i="53" s="1"/>
  <c r="AM145" i="53"/>
  <c r="AN127" i="53" s="1"/>
  <c r="O127" i="53" s="1"/>
  <c r="AO263" i="52"/>
  <c r="P263" i="52" s="1"/>
  <c r="AI58" i="55"/>
  <c r="J58" i="55" s="1"/>
  <c r="AI56" i="55"/>
  <c r="AJ40" i="55" s="1"/>
  <c r="AI55" i="55"/>
  <c r="AJ37" i="55" s="1"/>
  <c r="K37" i="55" s="1"/>
  <c r="AI57" i="55"/>
  <c r="AJ43" i="55" s="1"/>
  <c r="K43" i="55" s="1"/>
  <c r="AC263" i="55"/>
  <c r="D263" i="55" s="1"/>
  <c r="AK203" i="57"/>
  <c r="L203" i="57" s="1"/>
  <c r="AC56" i="58"/>
  <c r="AD40" i="58" s="1"/>
  <c r="E40" i="58" s="1"/>
  <c r="AC55" i="58"/>
  <c r="AD37" i="58" s="1"/>
  <c r="E37" i="58" s="1"/>
  <c r="AC58" i="58"/>
  <c r="AD46" i="58" s="1"/>
  <c r="E46" i="58" s="1"/>
  <c r="AC57" i="58"/>
  <c r="D57" i="58" s="1"/>
  <c r="J112" i="58"/>
  <c r="AM173" i="58"/>
  <c r="N173" i="58" s="1"/>
  <c r="AK53" i="55"/>
  <c r="L53" i="55" s="1"/>
  <c r="F52" i="58"/>
  <c r="L112" i="58"/>
  <c r="AK116" i="58"/>
  <c r="L116" i="58" s="1"/>
  <c r="AK115" i="58"/>
  <c r="AK117" i="58"/>
  <c r="AL103" i="58" s="1"/>
  <c r="M103" i="58" s="1"/>
  <c r="AK118" i="58"/>
  <c r="L118" i="58" s="1"/>
  <c r="P172" i="58"/>
  <c r="J232" i="59"/>
  <c r="L262" i="59"/>
  <c r="AI143" i="53"/>
  <c r="J143" i="53" s="1"/>
  <c r="AI143" i="57"/>
  <c r="J143" i="57" s="1"/>
  <c r="AO203" i="57"/>
  <c r="P203" i="57" s="1"/>
  <c r="H52" i="58"/>
  <c r="AM113" i="58"/>
  <c r="N113" i="58" s="1"/>
  <c r="R172" i="58"/>
  <c r="AC173" i="59"/>
  <c r="D173" i="59" s="1"/>
  <c r="AK233" i="59"/>
  <c r="L233" i="59" s="1"/>
  <c r="AM268" i="59"/>
  <c r="N268" i="59" s="1"/>
  <c r="AM267" i="59"/>
  <c r="AN253" i="59" s="1"/>
  <c r="O253" i="59" s="1"/>
  <c r="AM266" i="59"/>
  <c r="AM265" i="59"/>
  <c r="AN247" i="59" s="1"/>
  <c r="O247" i="59" s="1"/>
  <c r="AM203" i="53"/>
  <c r="N203" i="53" s="1"/>
  <c r="H142" i="53"/>
  <c r="BG219" i="52"/>
  <c r="N232" i="52"/>
  <c r="F202" i="55"/>
  <c r="AC83" i="57"/>
  <c r="D83" i="57" s="1"/>
  <c r="AO113" i="58"/>
  <c r="P113" i="58" s="1"/>
  <c r="T172" i="58"/>
  <c r="AC263" i="58"/>
  <c r="D263" i="58" s="1"/>
  <c r="R52" i="55"/>
  <c r="L262" i="55"/>
  <c r="AE83" i="57"/>
  <c r="F83" i="57" s="1"/>
  <c r="N142" i="57"/>
  <c r="AS203" i="57"/>
  <c r="T203" i="57" s="1"/>
  <c r="AC298" i="57"/>
  <c r="AD286" i="57" s="1"/>
  <c r="E286" i="57" s="1"/>
  <c r="AC297" i="57"/>
  <c r="D297" i="57" s="1"/>
  <c r="AC296" i="57"/>
  <c r="D296" i="57" s="1"/>
  <c r="AC295" i="57"/>
  <c r="D295" i="57" s="1"/>
  <c r="D112" i="59"/>
  <c r="P232" i="59"/>
  <c r="R262" i="59"/>
  <c r="AQ268" i="53"/>
  <c r="AQ267" i="53"/>
  <c r="AR253" i="53" s="1"/>
  <c r="S253" i="53" s="1"/>
  <c r="AQ266" i="53"/>
  <c r="AR250" i="53" s="1"/>
  <c r="AQ265" i="53"/>
  <c r="AR247" i="53" s="1"/>
  <c r="S247" i="53" s="1"/>
  <c r="AI208" i="53"/>
  <c r="J208" i="53" s="1"/>
  <c r="AI207" i="53"/>
  <c r="J207" i="53" s="1"/>
  <c r="AI206" i="53"/>
  <c r="AJ190" i="53" s="1"/>
  <c r="K190" i="53" s="1"/>
  <c r="AI205" i="53"/>
  <c r="AG293" i="52"/>
  <c r="H293" i="52" s="1"/>
  <c r="AS53" i="55"/>
  <c r="T53" i="55" s="1"/>
  <c r="AC148" i="55"/>
  <c r="AC147" i="55"/>
  <c r="D147" i="55" s="1"/>
  <c r="AC146" i="55"/>
  <c r="AD130" i="55" s="1"/>
  <c r="E130" i="55" s="1"/>
  <c r="AC145" i="55"/>
  <c r="AD127" i="55" s="1"/>
  <c r="E127" i="55" s="1"/>
  <c r="J202" i="55"/>
  <c r="N262" i="55"/>
  <c r="AG83" i="57"/>
  <c r="H83" i="57" s="1"/>
  <c r="P142" i="57"/>
  <c r="AE293" i="57"/>
  <c r="F293" i="57" s="1"/>
  <c r="AG263" i="58"/>
  <c r="H263" i="58" s="1"/>
  <c r="AE113" i="59"/>
  <c r="F113" i="59" s="1"/>
  <c r="AI173" i="59"/>
  <c r="J173" i="59" s="1"/>
  <c r="AS263" i="59"/>
  <c r="T263" i="59" s="1"/>
  <c r="P262" i="53"/>
  <c r="T52" i="53"/>
  <c r="AE143" i="55"/>
  <c r="F143" i="55" s="1"/>
  <c r="AK203" i="55"/>
  <c r="L203" i="55" s="1"/>
  <c r="P262" i="55"/>
  <c r="AI83" i="57"/>
  <c r="J83" i="57" s="1"/>
  <c r="R142" i="57"/>
  <c r="AG293" i="57"/>
  <c r="H293" i="57" s="1"/>
  <c r="J262" i="58"/>
  <c r="AI268" i="58"/>
  <c r="AI266" i="58"/>
  <c r="J266" i="58" s="1"/>
  <c r="AI265" i="58"/>
  <c r="AI267" i="58"/>
  <c r="J267" i="58" s="1"/>
  <c r="H112" i="59"/>
  <c r="N262" i="53"/>
  <c r="H142" i="55"/>
  <c r="N202" i="55"/>
  <c r="AC23" i="57"/>
  <c r="D23" i="57" s="1"/>
  <c r="J292" i="57"/>
  <c r="R52" i="58"/>
  <c r="AC203" i="58"/>
  <c r="D203" i="58" s="1"/>
  <c r="AK263" i="58"/>
  <c r="L263" i="58" s="1"/>
  <c r="AO53" i="53"/>
  <c r="P53" i="53" s="1"/>
  <c r="BX45" i="52"/>
  <c r="AI143" i="55"/>
  <c r="J143" i="55" s="1"/>
  <c r="AS263" i="55"/>
  <c r="T263" i="55" s="1"/>
  <c r="F22" i="57"/>
  <c r="D232" i="57"/>
  <c r="AK293" i="57"/>
  <c r="L293" i="57" s="1"/>
  <c r="AS53" i="58"/>
  <c r="T53" i="58" s="1"/>
  <c r="AE203" i="58"/>
  <c r="F203" i="58" s="1"/>
  <c r="N262" i="58"/>
  <c r="AC53" i="59"/>
  <c r="D53" i="59" s="1"/>
  <c r="AK113" i="59"/>
  <c r="L113" i="59" s="1"/>
  <c r="AK118" i="59"/>
  <c r="AL106" i="59" s="1"/>
  <c r="M106" i="59" s="1"/>
  <c r="AK117" i="59"/>
  <c r="AK115" i="59"/>
  <c r="L115" i="59" s="1"/>
  <c r="AK116" i="59"/>
  <c r="L116" i="59" s="1"/>
  <c r="P172" i="59"/>
  <c r="AI263" i="53"/>
  <c r="J263" i="53" s="1"/>
  <c r="N52" i="53"/>
  <c r="M16" i="79"/>
  <c r="T16" i="105" s="1"/>
  <c r="M98" i="79"/>
  <c r="M492" i="79"/>
  <c r="M800" i="79"/>
  <c r="M940" i="79"/>
  <c r="M266" i="79"/>
  <c r="N380" i="79"/>
  <c r="O380" i="79" s="1"/>
  <c r="M72" i="79"/>
  <c r="M131" i="79"/>
  <c r="M379" i="79"/>
  <c r="M436" i="79"/>
  <c r="M551" i="79"/>
  <c r="N608" i="79"/>
  <c r="O608" i="79" s="1"/>
  <c r="N663" i="79"/>
  <c r="O663" i="79" s="1"/>
  <c r="M721" i="79"/>
  <c r="M776" i="79"/>
  <c r="M832" i="79"/>
  <c r="T832" i="105" s="1"/>
  <c r="M887" i="79"/>
  <c r="N72" i="79"/>
  <c r="O72" i="79" s="1"/>
  <c r="N131" i="79"/>
  <c r="O131" i="79" s="1"/>
  <c r="N190" i="79"/>
  <c r="O190" i="79" s="1"/>
  <c r="N247" i="79"/>
  <c r="O247" i="79" s="1"/>
  <c r="N266" i="79"/>
  <c r="O266" i="79" s="1"/>
  <c r="N321" i="79"/>
  <c r="O321" i="79" s="1"/>
  <c r="M359" i="79"/>
  <c r="N436" i="79"/>
  <c r="O436" i="79" s="1"/>
  <c r="M495" i="79"/>
  <c r="M531" i="79"/>
  <c r="N551" i="79"/>
  <c r="O551" i="79" s="1"/>
  <c r="N588" i="79"/>
  <c r="O588" i="79" s="1"/>
  <c r="N609" i="79"/>
  <c r="O609" i="79" s="1"/>
  <c r="M664" i="79"/>
  <c r="T664" i="105" s="1"/>
  <c r="M722" i="79"/>
  <c r="M759" i="79"/>
  <c r="N776" i="79"/>
  <c r="O776" i="79" s="1"/>
  <c r="N833" i="79"/>
  <c r="O833" i="79" s="1"/>
  <c r="N887" i="79"/>
  <c r="O887" i="79" s="1"/>
  <c r="N923" i="79"/>
  <c r="O923" i="79" s="1"/>
  <c r="M978" i="79"/>
  <c r="M54" i="79"/>
  <c r="N92" i="79"/>
  <c r="O92" i="79" s="1"/>
  <c r="M112" i="79"/>
  <c r="M153" i="79"/>
  <c r="M191" i="79"/>
  <c r="M209" i="79"/>
  <c r="N267" i="79"/>
  <c r="O267" i="79" s="1"/>
  <c r="M304" i="79"/>
  <c r="N322" i="79"/>
  <c r="O322" i="79" s="1"/>
  <c r="M400" i="79"/>
  <c r="N475" i="79"/>
  <c r="O475" i="79" s="1"/>
  <c r="N495" i="79"/>
  <c r="O495" i="79" s="1"/>
  <c r="M532" i="79"/>
  <c r="M552" i="79"/>
  <c r="N591" i="79"/>
  <c r="O591" i="79" s="1"/>
  <c r="M610" i="79"/>
  <c r="M647" i="79"/>
  <c r="N664" i="79"/>
  <c r="O664" i="79" s="1"/>
  <c r="N722" i="79"/>
  <c r="O722" i="79" s="1"/>
  <c r="N759" i="79"/>
  <c r="O759" i="79" s="1"/>
  <c r="M777" i="79"/>
  <c r="M834" i="79"/>
  <c r="N853" i="79"/>
  <c r="O853" i="79" s="1"/>
  <c r="M888" i="79"/>
  <c r="M960" i="79"/>
  <c r="N978" i="79"/>
  <c r="O978" i="79" s="1"/>
  <c r="M35" i="79"/>
  <c r="N54" i="79"/>
  <c r="O54" i="79" s="1"/>
  <c r="N74" i="79"/>
  <c r="O74" i="79" s="1"/>
  <c r="N112" i="79"/>
  <c r="O112" i="79" s="1"/>
  <c r="M134" i="79"/>
  <c r="N153" i="79"/>
  <c r="O153" i="79" s="1"/>
  <c r="N191" i="79"/>
  <c r="O191" i="79" s="1"/>
  <c r="N209" i="79"/>
  <c r="O209" i="79" s="1"/>
  <c r="M250" i="79"/>
  <c r="M268" i="79"/>
  <c r="N287" i="79"/>
  <c r="O287" i="79" s="1"/>
  <c r="N304" i="79"/>
  <c r="O304" i="79" s="1"/>
  <c r="M323" i="79"/>
  <c r="M342" i="79"/>
  <c r="N361" i="79"/>
  <c r="O361" i="79" s="1"/>
  <c r="M382" i="79"/>
  <c r="N400" i="79"/>
  <c r="O400" i="79" s="1"/>
  <c r="M418" i="79"/>
  <c r="T418" i="105" s="1"/>
  <c r="N455" i="79"/>
  <c r="O455" i="79" s="1"/>
  <c r="N476" i="79"/>
  <c r="O476" i="79" s="1"/>
  <c r="M496" i="79"/>
  <c r="M514" i="79"/>
  <c r="N532" i="79"/>
  <c r="O532" i="79" s="1"/>
  <c r="N552" i="79"/>
  <c r="O552" i="79" s="1"/>
  <c r="M571" i="79"/>
  <c r="M592" i="79"/>
  <c r="N610" i="79"/>
  <c r="O610" i="79" s="1"/>
  <c r="M628" i="79"/>
  <c r="N647" i="79"/>
  <c r="O647" i="79"/>
  <c r="M665" i="79"/>
  <c r="N683" i="79"/>
  <c r="O683" i="79" s="1"/>
  <c r="N705" i="79"/>
  <c r="O705" i="79" s="1"/>
  <c r="M723" i="79"/>
  <c r="M760" i="79"/>
  <c r="N777" i="79"/>
  <c r="O777" i="79" s="1"/>
  <c r="M796" i="79"/>
  <c r="N816" i="79"/>
  <c r="O816" i="79" s="1"/>
  <c r="N834" i="79"/>
  <c r="O834" i="79" s="1"/>
  <c r="N888" i="79"/>
  <c r="O888" i="79" s="1"/>
  <c r="N905" i="79"/>
  <c r="O905" i="79" s="1"/>
  <c r="M943" i="79"/>
  <c r="N960" i="79"/>
  <c r="O960" i="79" s="1"/>
  <c r="M979" i="79"/>
  <c r="M995" i="79"/>
  <c r="M1011" i="79"/>
  <c r="M55" i="79"/>
  <c r="T55" i="105" s="1"/>
  <c r="M75" i="79"/>
  <c r="N134" i="79"/>
  <c r="O134" i="79" s="1"/>
  <c r="M154" i="79"/>
  <c r="M210" i="79"/>
  <c r="N250" i="79"/>
  <c r="O250" i="79" s="1"/>
  <c r="M362" i="79"/>
  <c r="M383" i="79"/>
  <c r="M419" i="79"/>
  <c r="N496" i="79"/>
  <c r="O496" i="79" s="1"/>
  <c r="M553" i="79"/>
  <c r="M611" i="79"/>
  <c r="N665" i="79"/>
  <c r="O665" i="79" s="1"/>
  <c r="N723" i="79"/>
  <c r="O723" i="79" s="1"/>
  <c r="M743" i="79"/>
  <c r="M778" i="79"/>
  <c r="M871" i="79"/>
  <c r="M889" i="79"/>
  <c r="N943" i="79"/>
  <c r="O943" i="79" s="1"/>
  <c r="N979" i="79"/>
  <c r="O979" i="79" s="1"/>
  <c r="N1011" i="79"/>
  <c r="O1011" i="79" s="1"/>
  <c r="M15" i="79"/>
  <c r="N36" i="79"/>
  <c r="O36" i="79" s="1"/>
  <c r="M56" i="79"/>
  <c r="N75" i="79"/>
  <c r="O75" i="79" s="1"/>
  <c r="N94" i="79"/>
  <c r="O94" i="79" s="1"/>
  <c r="M136" i="79"/>
  <c r="N154" i="79"/>
  <c r="O154" i="79" s="1"/>
  <c r="N192" i="79"/>
  <c r="O192" i="79" s="1"/>
  <c r="N210" i="79"/>
  <c r="O210" i="79" s="1"/>
  <c r="N251" i="79"/>
  <c r="O251" i="79" s="1"/>
  <c r="M288" i="79"/>
  <c r="N325" i="79"/>
  <c r="O325" i="79" s="1"/>
  <c r="M363" i="79"/>
  <c r="N383" i="79"/>
  <c r="O383" i="79" s="1"/>
  <c r="N419" i="79"/>
  <c r="O419" i="79" s="1"/>
  <c r="M439" i="79"/>
  <c r="N456" i="79"/>
  <c r="O456" i="79" s="1"/>
  <c r="M497" i="79"/>
  <c r="N553" i="79"/>
  <c r="O553" i="79" s="1"/>
  <c r="M594" i="79"/>
  <c r="N611" i="79"/>
  <c r="O611" i="79" s="1"/>
  <c r="N649" i="79"/>
  <c r="O649" i="79" s="1"/>
  <c r="M666" i="79"/>
  <c r="M724" i="79"/>
  <c r="N743" i="79"/>
  <c r="O743" i="79" s="1"/>
  <c r="M761" i="79"/>
  <c r="N778" i="79"/>
  <c r="O778" i="79" s="1"/>
  <c r="M798" i="79"/>
  <c r="M835" i="79"/>
  <c r="M855" i="79"/>
  <c r="N871" i="79"/>
  <c r="O871" i="79" s="1"/>
  <c r="N889" i="79"/>
  <c r="O889" i="79" s="1"/>
  <c r="N927" i="79"/>
  <c r="O927" i="79" s="1"/>
  <c r="M944" i="79"/>
  <c r="N962" i="79"/>
  <c r="O962" i="79" s="1"/>
  <c r="M980" i="79"/>
  <c r="M996" i="79"/>
  <c r="T996" i="105" s="1"/>
  <c r="N15" i="79"/>
  <c r="O15" i="79" s="1"/>
  <c r="N155" i="79"/>
  <c r="O155" i="79" s="1"/>
  <c r="N211" i="79"/>
  <c r="O211" i="79" s="1"/>
  <c r="N497" i="79"/>
  <c r="O497" i="79" s="1"/>
  <c r="M688" i="79"/>
  <c r="M744" i="79"/>
  <c r="N800" i="79"/>
  <c r="O800" i="79" s="1"/>
  <c r="N996" i="79"/>
  <c r="O996" i="79" s="1"/>
  <c r="M156" i="79"/>
  <c r="M212" i="79"/>
  <c r="M575" i="79"/>
  <c r="N688" i="79"/>
  <c r="O688" i="79" s="1"/>
  <c r="N744" i="79"/>
  <c r="O744" i="79" s="1"/>
  <c r="M945" i="79"/>
  <c r="M385" i="79"/>
  <c r="N575" i="79"/>
  <c r="O575" i="79" s="1"/>
  <c r="M632" i="79"/>
  <c r="M856" i="79"/>
  <c r="N945" i="79"/>
  <c r="O945" i="79" s="1"/>
  <c r="M273" i="79"/>
  <c r="N385" i="79"/>
  <c r="O385" i="79" s="1"/>
  <c r="M441" i="79"/>
  <c r="N632" i="79"/>
  <c r="O632" i="79" s="1"/>
  <c r="N856" i="79"/>
  <c r="O856" i="79" s="1"/>
  <c r="M912" i="79"/>
  <c r="M100" i="79"/>
  <c r="N273" i="79"/>
  <c r="O273" i="79" s="1"/>
  <c r="N329" i="79"/>
  <c r="O329" i="79" s="1"/>
  <c r="N912" i="79"/>
  <c r="O912" i="79" s="1"/>
  <c r="N20" i="79"/>
  <c r="O20" i="79" s="1"/>
  <c r="N100" i="79"/>
  <c r="O100" i="79" s="1"/>
  <c r="M159" i="79"/>
  <c r="M217" i="79"/>
  <c r="N691" i="79"/>
  <c r="O691" i="79" s="1"/>
  <c r="N803" i="79"/>
  <c r="O803" i="79" s="1"/>
  <c r="M1000" i="79"/>
  <c r="M21" i="79"/>
  <c r="M41" i="79"/>
  <c r="M79" i="79"/>
  <c r="N120" i="79"/>
  <c r="O120" i="79" s="1"/>
  <c r="N139" i="79"/>
  <c r="O139" i="79" s="1"/>
  <c r="M160" i="79"/>
  <c r="M178" i="79"/>
  <c r="N195" i="79"/>
  <c r="O195" i="79" s="1"/>
  <c r="M218" i="79"/>
  <c r="N274" i="79"/>
  <c r="O274" i="79" s="1"/>
  <c r="N330" i="79"/>
  <c r="O330" i="79" s="1"/>
  <c r="M369" i="79"/>
  <c r="M387" i="79"/>
  <c r="M405" i="79"/>
  <c r="M444" i="79"/>
  <c r="M464" i="79"/>
  <c r="N482" i="79"/>
  <c r="O482" i="79" s="1"/>
  <c r="N519" i="79"/>
  <c r="O519" i="79" s="1"/>
  <c r="N538" i="79"/>
  <c r="O538" i="79" s="1"/>
  <c r="M559" i="79"/>
  <c r="N579" i="79"/>
  <c r="O579" i="79" s="1"/>
  <c r="M615" i="79"/>
  <c r="N652" i="79"/>
  <c r="O652" i="79" s="1"/>
  <c r="N671" i="79"/>
  <c r="O671" i="79" s="1"/>
  <c r="M692" i="79"/>
  <c r="N710" i="79"/>
  <c r="O710" i="79" s="1"/>
  <c r="N729" i="79"/>
  <c r="O729" i="79" s="1"/>
  <c r="M747" i="79"/>
  <c r="N764" i="79"/>
  <c r="O764" i="79" s="1"/>
  <c r="N784" i="79"/>
  <c r="O784" i="79" s="1"/>
  <c r="M804" i="79"/>
  <c r="N840" i="79"/>
  <c r="O840" i="79" s="1"/>
  <c r="M875" i="79"/>
  <c r="M895" i="79"/>
  <c r="M931" i="79"/>
  <c r="N948" i="79"/>
  <c r="O948" i="79" s="1"/>
  <c r="N966" i="79"/>
  <c r="O966" i="79" s="1"/>
  <c r="N983" i="79"/>
  <c r="O983" i="79" s="1"/>
  <c r="N1001" i="79"/>
  <c r="O1001" i="79" s="1"/>
  <c r="M1018" i="79"/>
  <c r="M42" i="79"/>
  <c r="N160" i="79"/>
  <c r="O160" i="79" s="1"/>
  <c r="N464" i="79"/>
  <c r="O464" i="79" s="1"/>
  <c r="M520" i="79"/>
  <c r="M580" i="79"/>
  <c r="M635" i="79"/>
  <c r="N692" i="79"/>
  <c r="O692" i="79" s="1"/>
  <c r="N747" i="79"/>
  <c r="O747" i="79" s="1"/>
  <c r="N804" i="79"/>
  <c r="O804" i="79" s="1"/>
  <c r="N42" i="79"/>
  <c r="O42" i="79" s="1"/>
  <c r="M161" i="79"/>
  <c r="M238" i="79"/>
  <c r="M407" i="79"/>
  <c r="N520" i="79"/>
  <c r="O520" i="79" s="1"/>
  <c r="N580" i="79"/>
  <c r="O580" i="79" s="1"/>
  <c r="N635" i="79"/>
  <c r="O635" i="79" s="1"/>
  <c r="M748" i="79"/>
  <c r="M859" i="79"/>
  <c r="M915" i="79"/>
  <c r="M44" i="79"/>
  <c r="N161" i="79"/>
  <c r="O161" i="79" s="1"/>
  <c r="N238" i="79"/>
  <c r="O238" i="79" s="1"/>
  <c r="M350" i="79"/>
  <c r="N407" i="79"/>
  <c r="O407" i="79" s="1"/>
  <c r="N693" i="79"/>
  <c r="O693" i="79" s="1"/>
  <c r="M968" i="79"/>
  <c r="M23" i="79"/>
  <c r="N44" i="79"/>
  <c r="O44" i="79" s="1"/>
  <c r="M104" i="79"/>
  <c r="M162" i="79"/>
  <c r="M239" i="79"/>
  <c r="M352" i="79"/>
  <c r="M582" i="79"/>
  <c r="N636" i="79"/>
  <c r="O636" i="79" s="1"/>
  <c r="M694" i="79"/>
  <c r="M806" i="79"/>
  <c r="N860" i="79"/>
  <c r="O860" i="79" s="1"/>
  <c r="M916" i="79"/>
  <c r="N968" i="79"/>
  <c r="O968" i="79" s="1"/>
  <c r="M105" i="79"/>
  <c r="M182" i="79"/>
  <c r="N240" i="79"/>
  <c r="O240" i="79" s="1"/>
  <c r="M412" i="79"/>
  <c r="N467" i="79"/>
  <c r="O467" i="79" s="1"/>
  <c r="N524" i="79"/>
  <c r="O524" i="79" s="1"/>
  <c r="M771" i="79"/>
  <c r="M971" i="79"/>
  <c r="M6" i="79"/>
  <c r="M25" i="79"/>
  <c r="N46" i="79"/>
  <c r="O46" i="79" s="1"/>
  <c r="N64" i="79"/>
  <c r="O64" i="79" s="1"/>
  <c r="N105" i="79"/>
  <c r="O105" i="79" s="1"/>
  <c r="N124" i="79"/>
  <c r="O124" i="79" s="1"/>
  <c r="M164" i="79"/>
  <c r="M183" i="79"/>
  <c r="M203" i="79"/>
  <c r="M222" i="79"/>
  <c r="M241" i="79"/>
  <c r="M260" i="79"/>
  <c r="M278" i="79"/>
  <c r="N298" i="79"/>
  <c r="O298" i="79" s="1"/>
  <c r="N316" i="79"/>
  <c r="O316" i="79"/>
  <c r="M334" i="79"/>
  <c r="N353" i="79"/>
  <c r="O353" i="79" s="1"/>
  <c r="N372" i="79"/>
  <c r="O372" i="79" s="1"/>
  <c r="N390" i="79"/>
  <c r="O390" i="79" s="1"/>
  <c r="N412" i="79"/>
  <c r="O412" i="79" s="1"/>
  <c r="N448" i="79"/>
  <c r="O448" i="79" s="1"/>
  <c r="M468" i="79"/>
  <c r="N486" i="79"/>
  <c r="O486" i="79" s="1"/>
  <c r="N504" i="79"/>
  <c r="O504" i="79" s="1"/>
  <c r="N544" i="79"/>
  <c r="O544" i="79" s="1"/>
  <c r="N583" i="79"/>
  <c r="O583" i="79" s="1"/>
  <c r="N639" i="79"/>
  <c r="O639" i="79" s="1"/>
  <c r="M658" i="79"/>
  <c r="N695" i="79"/>
  <c r="O695" i="79" s="1"/>
  <c r="N714" i="79"/>
  <c r="O714" i="79" s="1"/>
  <c r="N751" i="79"/>
  <c r="O751" i="79" s="1"/>
  <c r="N771" i="79"/>
  <c r="O771" i="79" s="1"/>
  <c r="N807" i="79"/>
  <c r="O807" i="79" s="1"/>
  <c r="M826" i="79"/>
  <c r="N863" i="79"/>
  <c r="O863" i="79" s="1"/>
  <c r="M882" i="79"/>
  <c r="N899" i="79"/>
  <c r="O899" i="79" s="1"/>
  <c r="M935" i="79"/>
  <c r="N952" i="79"/>
  <c r="O952" i="79" s="1"/>
  <c r="N971" i="79"/>
  <c r="O971" i="79" s="1"/>
  <c r="M47" i="79"/>
  <c r="M106" i="79"/>
  <c r="N164" i="79"/>
  <c r="O164" i="79" s="1"/>
  <c r="N183" i="79"/>
  <c r="O183" i="79" s="1"/>
  <c r="M204" i="79"/>
  <c r="N222" i="79"/>
  <c r="O222" i="79"/>
  <c r="N260" i="79"/>
  <c r="O260" i="79" s="1"/>
  <c r="N278" i="79"/>
  <c r="O278" i="79" s="1"/>
  <c r="M299" i="79"/>
  <c r="N334" i="79"/>
  <c r="O334" i="79" s="1"/>
  <c r="M391" i="79"/>
  <c r="N468" i="79"/>
  <c r="O468" i="79" s="1"/>
  <c r="M545" i="79"/>
  <c r="M584" i="79"/>
  <c r="M601" i="79"/>
  <c r="M640" i="79"/>
  <c r="N659" i="79"/>
  <c r="O659" i="79" s="1"/>
  <c r="M696" i="79"/>
  <c r="N716" i="79"/>
  <c r="O716" i="79" s="1"/>
  <c r="M752" i="79"/>
  <c r="M772" i="79"/>
  <c r="M808" i="79"/>
  <c r="M864" i="79"/>
  <c r="M918" i="79"/>
  <c r="T918" i="105" s="1"/>
  <c r="M953" i="79"/>
  <c r="M972" i="79"/>
  <c r="M1006" i="79"/>
  <c r="N26" i="79"/>
  <c r="O26" i="79" s="1"/>
  <c r="N47" i="79"/>
  <c r="O47" i="79" s="1"/>
  <c r="N87" i="79"/>
  <c r="O87" i="79" s="1"/>
  <c r="N106" i="79"/>
  <c r="O106" i="79" s="1"/>
  <c r="N185" i="79"/>
  <c r="O185" i="79" s="1"/>
  <c r="N204" i="79"/>
  <c r="O204" i="79" s="1"/>
  <c r="M223" i="79"/>
  <c r="M243" i="79"/>
  <c r="N300" i="79"/>
  <c r="O300" i="79" s="1"/>
  <c r="M335" i="79"/>
  <c r="M355" i="79"/>
  <c r="N391" i="79"/>
  <c r="M527" i="79"/>
  <c r="N545" i="79"/>
  <c r="O545" i="79" s="1"/>
  <c r="N584" i="79"/>
  <c r="O584" i="79" s="1"/>
  <c r="N601" i="79"/>
  <c r="O601" i="79" s="1"/>
  <c r="N696" i="79"/>
  <c r="O696" i="79" s="1"/>
  <c r="N772" i="79"/>
  <c r="O772" i="79" s="1"/>
  <c r="N808" i="79"/>
  <c r="O808" i="79" s="1"/>
  <c r="N827" i="79"/>
  <c r="O827" i="79" s="1"/>
  <c r="M883" i="79"/>
  <c r="N918" i="79"/>
  <c r="O918" i="79" s="1"/>
  <c r="N953" i="79"/>
  <c r="O953" i="79" s="1"/>
  <c r="N1006" i="79"/>
  <c r="O1006" i="79" s="1"/>
  <c r="M8" i="79"/>
  <c r="N27" i="79"/>
  <c r="O27" i="79" s="1"/>
  <c r="M48" i="79"/>
  <c r="M107" i="79"/>
  <c r="N126" i="79"/>
  <c r="O126" i="79" s="1"/>
  <c r="N223" i="79"/>
  <c r="O223" i="79" s="1"/>
  <c r="N243" i="79"/>
  <c r="O243" i="79" s="1"/>
  <c r="M280" i="79"/>
  <c r="M318" i="79"/>
  <c r="N355" i="79"/>
  <c r="O355" i="79" s="1"/>
  <c r="M374" i="79"/>
  <c r="M395" i="79"/>
  <c r="M414" i="79"/>
  <c r="N527" i="79"/>
  <c r="O527" i="79" s="1"/>
  <c r="N546" i="79"/>
  <c r="O546" i="79" s="1"/>
  <c r="N566" i="79"/>
  <c r="O566" i="79" s="1"/>
  <c r="N602" i="79"/>
  <c r="O602" i="79" s="1"/>
  <c r="M660" i="79"/>
  <c r="M736" i="79"/>
  <c r="N754" i="79"/>
  <c r="O754" i="79" s="1"/>
  <c r="M773" i="79"/>
  <c r="N790" i="79"/>
  <c r="O790" i="79" s="1"/>
  <c r="M828" i="79"/>
  <c r="M866" i="79"/>
  <c r="N883" i="79"/>
  <c r="O883" i="79" s="1"/>
  <c r="M901" i="79"/>
  <c r="M937" i="79"/>
  <c r="N955" i="79"/>
  <c r="O955" i="79" s="1"/>
  <c r="M1007" i="79"/>
  <c r="N48" i="79"/>
  <c r="O48" i="79" s="1"/>
  <c r="M127" i="79"/>
  <c r="M356" i="79"/>
  <c r="M547" i="79"/>
  <c r="M603" i="79"/>
  <c r="N828" i="79"/>
  <c r="O828" i="79" s="1"/>
  <c r="M884" i="79"/>
  <c r="M919" i="79"/>
  <c r="M974" i="79"/>
  <c r="M49" i="79"/>
  <c r="M89" i="79"/>
  <c r="N108" i="79"/>
  <c r="O108" i="79" s="1"/>
  <c r="N128" i="79"/>
  <c r="O128" i="79" s="1"/>
  <c r="N147" i="79"/>
  <c r="O147" i="79" s="1"/>
  <c r="N167" i="79"/>
  <c r="O167" i="79" s="1"/>
  <c r="N187" i="79"/>
  <c r="O187" i="79"/>
  <c r="M206" i="79"/>
  <c r="N224" i="79"/>
  <c r="O224" i="79" s="1"/>
  <c r="N244" i="79"/>
  <c r="O244" i="79" s="1"/>
  <c r="N262" i="79"/>
  <c r="N281" i="79"/>
  <c r="O281" i="79" s="1"/>
  <c r="M319" i="79"/>
  <c r="N356" i="79"/>
  <c r="O356" i="79" s="1"/>
  <c r="M375" i="79"/>
  <c r="M415" i="79"/>
  <c r="N470" i="79"/>
  <c r="O470" i="79" s="1"/>
  <c r="M510" i="79"/>
  <c r="N528" i="79"/>
  <c r="O528" i="79" s="1"/>
  <c r="N548" i="79"/>
  <c r="O548" i="79" s="1"/>
  <c r="N567" i="79"/>
  <c r="O567" i="79" s="1"/>
  <c r="M586" i="79"/>
  <c r="N604" i="79"/>
  <c r="O604" i="79" s="1"/>
  <c r="N624" i="79"/>
  <c r="O624" i="79" s="1"/>
  <c r="N642" i="79"/>
  <c r="O642" i="79" s="1"/>
  <c r="M662" i="79"/>
  <c r="M680" i="79"/>
  <c r="M698" i="79"/>
  <c r="N718" i="79"/>
  <c r="O718" i="79"/>
  <c r="N756" i="79"/>
  <c r="O756" i="79" s="1"/>
  <c r="M774" i="79"/>
  <c r="N791" i="79"/>
  <c r="O791" i="79" s="1"/>
  <c r="M811" i="79"/>
  <c r="N848" i="79"/>
  <c r="O848" i="79" s="1"/>
  <c r="M867" i="79"/>
  <c r="N884" i="79"/>
  <c r="O884" i="79" s="1"/>
  <c r="M902" i="79"/>
  <c r="N919" i="79"/>
  <c r="O919" i="79" s="1"/>
  <c r="M938" i="79"/>
  <c r="N974" i="79"/>
  <c r="O974" i="79" s="1"/>
  <c r="M1008" i="79"/>
  <c r="M51" i="79"/>
  <c r="N69" i="79"/>
  <c r="O69" i="79" s="1"/>
  <c r="M148" i="79"/>
  <c r="N168" i="79"/>
  <c r="O168" i="79" s="1"/>
  <c r="M188" i="79"/>
  <c r="M225" i="79"/>
  <c r="N245" i="79"/>
  <c r="O245" i="79" s="1"/>
  <c r="N283" i="79"/>
  <c r="O283" i="79" s="1"/>
  <c r="M302" i="79"/>
  <c r="N415" i="79"/>
  <c r="O415" i="79" s="1"/>
  <c r="M433" i="79"/>
  <c r="M471" i="79"/>
  <c r="M489" i="79"/>
  <c r="M568" i="79"/>
  <c r="N586" i="79"/>
  <c r="O586" i="79" s="1"/>
  <c r="M643" i="79"/>
  <c r="N680" i="79"/>
  <c r="O680" i="79" s="1"/>
  <c r="N698" i="79"/>
  <c r="O698" i="79" s="1"/>
  <c r="M719" i="79"/>
  <c r="M792" i="79"/>
  <c r="T792" i="105" s="1"/>
  <c r="N811" i="79"/>
  <c r="O811" i="79" s="1"/>
  <c r="M868" i="79"/>
  <c r="N1008" i="79"/>
  <c r="O1008" i="79" s="1"/>
  <c r="N51" i="79"/>
  <c r="O51" i="79" s="1"/>
  <c r="M71" i="79"/>
  <c r="N129" i="79"/>
  <c r="O129" i="79" s="1"/>
  <c r="N150" i="79"/>
  <c r="O150" i="79"/>
  <c r="N169" i="79"/>
  <c r="O169" i="79" s="1"/>
  <c r="N188" i="79"/>
  <c r="O188" i="79" s="1"/>
  <c r="M246" i="79"/>
  <c r="N302" i="79"/>
  <c r="O302" i="79" s="1"/>
  <c r="M339" i="79"/>
  <c r="M377" i="79"/>
  <c r="M398" i="79"/>
  <c r="M434" i="79"/>
  <c r="N471" i="79"/>
  <c r="O471" i="79" s="1"/>
  <c r="N492" i="79"/>
  <c r="O492" i="79" s="1"/>
  <c r="N549" i="79"/>
  <c r="O549" i="79" s="1"/>
  <c r="N568" i="79"/>
  <c r="O568" i="79" s="1"/>
  <c r="M587" i="79"/>
  <c r="M607" i="79"/>
  <c r="M626" i="79"/>
  <c r="T626" i="105" s="1"/>
  <c r="M644" i="79"/>
  <c r="N699" i="79"/>
  <c r="O699" i="79" s="1"/>
  <c r="N720" i="79"/>
  <c r="O720" i="79" s="1"/>
  <c r="M738" i="79"/>
  <c r="M775" i="79"/>
  <c r="N792" i="79"/>
  <c r="O792" i="79" s="1"/>
  <c r="M812" i="79"/>
  <c r="N831" i="79"/>
  <c r="O831" i="79" s="1"/>
  <c r="N850" i="79"/>
  <c r="O850" i="79" s="1"/>
  <c r="N868" i="79"/>
  <c r="O868" i="79" s="1"/>
  <c r="N940" i="79"/>
  <c r="O940" i="79" s="1"/>
  <c r="M958" i="79"/>
  <c r="M976" i="79"/>
  <c r="M1009" i="79"/>
  <c r="M10" i="79"/>
  <c r="M31" i="79"/>
  <c r="M52" i="79"/>
  <c r="N71" i="79"/>
  <c r="O71" i="79" s="1"/>
  <c r="M91" i="79"/>
  <c r="M110" i="79"/>
  <c r="M151" i="79"/>
  <c r="N207" i="79"/>
  <c r="O207" i="79" s="1"/>
  <c r="N246" i="79"/>
  <c r="O246" i="79" s="1"/>
  <c r="M265" i="79"/>
  <c r="M303" i="79"/>
  <c r="N339" i="79"/>
  <c r="O339" i="79" s="1"/>
  <c r="M358" i="79"/>
  <c r="N378" i="79"/>
  <c r="O378" i="79" s="1"/>
  <c r="N398" i="79"/>
  <c r="O398" i="79" s="1"/>
  <c r="M416" i="79"/>
  <c r="N434" i="79"/>
  <c r="O434" i="79" s="1"/>
  <c r="M472" i="79"/>
  <c r="M530" i="79"/>
  <c r="M550" i="79"/>
  <c r="N587" i="79"/>
  <c r="O587" i="79" s="1"/>
  <c r="M608" i="79"/>
  <c r="N626" i="79"/>
  <c r="O626" i="79" s="1"/>
  <c r="N644" i="79"/>
  <c r="O644" i="79" s="1"/>
  <c r="M663" i="79"/>
  <c r="M700" i="79"/>
  <c r="N738" i="79"/>
  <c r="O738" i="79" s="1"/>
  <c r="N775" i="79"/>
  <c r="O775" i="79" s="1"/>
  <c r="N812" i="79"/>
  <c r="O812" i="79" s="1"/>
  <c r="M851" i="79"/>
  <c r="N886" i="79"/>
  <c r="O886" i="79" s="1"/>
  <c r="N903" i="79"/>
  <c r="O903" i="79" s="1"/>
  <c r="M922" i="79"/>
  <c r="N958" i="79"/>
  <c r="O958" i="79" s="1"/>
  <c r="N976" i="79"/>
  <c r="O976" i="79" s="1"/>
  <c r="M993" i="79"/>
  <c r="N1009" i="79"/>
  <c r="O1009" i="79" s="1"/>
  <c r="N239" i="79"/>
  <c r="O239" i="79" s="1"/>
  <c r="N770" i="79"/>
  <c r="O770" i="79" s="1"/>
  <c r="M259" i="79"/>
  <c r="M788" i="79"/>
  <c r="M277" i="79"/>
  <c r="N806" i="79"/>
  <c r="O806" i="79" s="1"/>
  <c r="M294" i="79"/>
  <c r="M825" i="79"/>
  <c r="M843" i="79"/>
  <c r="N352" i="79"/>
  <c r="O352" i="79" s="1"/>
  <c r="N880" i="79"/>
  <c r="O880" i="79" s="1"/>
  <c r="N371" i="79"/>
  <c r="O371" i="79" s="1"/>
  <c r="N916" i="79"/>
  <c r="O916" i="79"/>
  <c r="N409" i="79"/>
  <c r="O409" i="79" s="1"/>
  <c r="N951" i="79"/>
  <c r="O951" i="79" s="1"/>
  <c r="N447" i="79"/>
  <c r="O447" i="79" s="1"/>
  <c r="M969" i="79"/>
  <c r="M467" i="79"/>
  <c r="N987" i="79"/>
  <c r="O987" i="79" s="1"/>
  <c r="N1004" i="79"/>
  <c r="O1004" i="79" s="1"/>
  <c r="M503" i="79"/>
  <c r="N1020" i="79"/>
  <c r="O1020" i="79" s="1"/>
  <c r="N522" i="79"/>
  <c r="O522" i="79" s="1"/>
  <c r="N543" i="79"/>
  <c r="O543" i="79"/>
  <c r="M24" i="79"/>
  <c r="N563" i="79"/>
  <c r="O563" i="79" s="1"/>
  <c r="N582" i="79"/>
  <c r="O582" i="79" s="1"/>
  <c r="N63" i="79"/>
  <c r="O63" i="79" s="1"/>
  <c r="M600" i="79"/>
  <c r="N83" i="79"/>
  <c r="O83" i="79" s="1"/>
  <c r="M619" i="79"/>
  <c r="N104" i="79"/>
  <c r="O104" i="79" s="1"/>
  <c r="N123" i="79"/>
  <c r="O123" i="79" s="1"/>
  <c r="N656" i="79"/>
  <c r="O656" i="79" s="1"/>
  <c r="N143" i="79"/>
  <c r="O143" i="79" s="1"/>
  <c r="N676" i="79"/>
  <c r="O676" i="79" s="1"/>
  <c r="N162" i="79"/>
  <c r="O162" i="79" s="1"/>
  <c r="N694" i="79"/>
  <c r="O694" i="79" s="1"/>
  <c r="N180" i="79"/>
  <c r="O180" i="79" s="1"/>
  <c r="M713" i="79"/>
  <c r="M202" i="79"/>
  <c r="N732" i="79"/>
  <c r="O732" i="79"/>
  <c r="M994" i="79"/>
  <c r="M712" i="79"/>
  <c r="M599" i="79"/>
  <c r="N374" i="79"/>
  <c r="O374" i="79" s="1"/>
  <c r="M345" i="79"/>
  <c r="M959" i="79"/>
  <c r="M874" i="79"/>
  <c r="M284" i="79"/>
  <c r="M926" i="79"/>
  <c r="N534" i="79"/>
  <c r="O534" i="79" s="1"/>
  <c r="N142" i="79"/>
  <c r="O142" i="79" s="1"/>
  <c r="M224" i="79"/>
  <c r="M306" i="79"/>
  <c r="M639" i="79"/>
  <c r="N748" i="79"/>
  <c r="O748" i="79" s="1"/>
  <c r="M522" i="79"/>
  <c r="M465" i="79"/>
  <c r="N460" i="79"/>
  <c r="O460" i="79" s="1"/>
  <c r="N90" i="79"/>
  <c r="O90" i="79" s="1"/>
  <c r="N793" i="79"/>
  <c r="O793" i="79" s="1"/>
  <c r="M232" i="79"/>
  <c r="N641" i="79"/>
  <c r="O641" i="79" s="1"/>
  <c r="N565" i="79"/>
  <c r="O565" i="79" s="1"/>
  <c r="M3" i="79"/>
  <c r="N337" i="79"/>
  <c r="O337" i="79" s="1"/>
  <c r="N220" i="79"/>
  <c r="O220" i="79" s="1"/>
  <c r="N1019" i="79"/>
  <c r="O1019" i="79" s="1"/>
  <c r="M783" i="79"/>
  <c r="N598" i="79"/>
  <c r="O598" i="79" s="1"/>
  <c r="N673" i="79"/>
  <c r="O673" i="79" s="1"/>
  <c r="N81" i="79"/>
  <c r="O81" i="79" s="1"/>
  <c r="N820" i="79"/>
  <c r="O820" i="79" s="1"/>
  <c r="N499" i="79"/>
  <c r="O499" i="79" s="1"/>
  <c r="M862" i="79"/>
  <c r="N235" i="79"/>
  <c r="O235" i="79" s="1"/>
  <c r="N516" i="79"/>
  <c r="O516" i="79" s="1"/>
  <c r="N836" i="79"/>
  <c r="O836" i="79" s="1"/>
  <c r="N719" i="79"/>
  <c r="O719" i="79" s="1"/>
  <c r="M830" i="79"/>
  <c r="N305" i="79"/>
  <c r="O305" i="79"/>
  <c r="M939" i="79"/>
  <c r="M686" i="79"/>
  <c r="N152" i="79"/>
  <c r="O152" i="79" s="1"/>
  <c r="N97" i="79"/>
  <c r="O97" i="79" s="1"/>
  <c r="N268" i="79"/>
  <c r="O268" i="79" s="1"/>
  <c r="M267" i="79"/>
  <c r="M966" i="79"/>
  <c r="M684" i="79"/>
  <c r="N571" i="79"/>
  <c r="O571" i="79" s="1"/>
  <c r="N318" i="79"/>
  <c r="O318" i="79" s="1"/>
  <c r="N931" i="79"/>
  <c r="O931" i="79" s="1"/>
  <c r="M818" i="79"/>
  <c r="M705" i="79"/>
  <c r="M256" i="79"/>
  <c r="N926" i="79"/>
  <c r="O926" i="79" s="1"/>
  <c r="M506" i="79"/>
  <c r="M114" i="79"/>
  <c r="N56" i="79"/>
  <c r="O56" i="79" s="1"/>
  <c r="M194" i="79"/>
  <c r="M137" i="79"/>
  <c r="M583" i="79"/>
  <c r="M636" i="79"/>
  <c r="N466" i="79"/>
  <c r="O466" i="79" s="1"/>
  <c r="M437" i="79"/>
  <c r="M376" i="79"/>
  <c r="N232" i="79"/>
  <c r="O232" i="79" s="1"/>
  <c r="N623" i="79"/>
  <c r="O623" i="79" s="1"/>
  <c r="N145" i="79"/>
  <c r="O145" i="79" s="1"/>
  <c r="N3" i="79"/>
  <c r="O3" i="79" s="1"/>
  <c r="N200" i="79"/>
  <c r="O200" i="79" s="1"/>
  <c r="M823" i="79"/>
  <c r="N783" i="79"/>
  <c r="N727" i="79"/>
  <c r="O727" i="79" s="1"/>
  <c r="N359" i="79"/>
  <c r="O359" i="79" s="1"/>
  <c r="N862" i="79"/>
  <c r="O862" i="79" s="1"/>
  <c r="M176" i="79"/>
  <c r="N498" i="79"/>
  <c r="O498" i="79" s="1"/>
  <c r="N818" i="79"/>
  <c r="O818" i="79"/>
  <c r="N607" i="79"/>
  <c r="O607" i="79" s="1"/>
  <c r="N830" i="79"/>
  <c r="O830" i="79" s="1"/>
  <c r="M231" i="79"/>
  <c r="N939" i="79"/>
  <c r="O939" i="79" s="1"/>
  <c r="N658" i="79"/>
  <c r="O658" i="79" s="1"/>
  <c r="M111" i="79"/>
  <c r="N41" i="79"/>
  <c r="O41" i="79" s="1"/>
  <c r="M240" i="79"/>
  <c r="M211" i="79"/>
  <c r="N938" i="79"/>
  <c r="O938" i="79" s="1"/>
  <c r="N628" i="79"/>
  <c r="O628" i="79" s="1"/>
  <c r="M515" i="79"/>
  <c r="M290" i="79"/>
  <c r="M289" i="79"/>
  <c r="M903" i="79"/>
  <c r="M790" i="79"/>
  <c r="M228" i="79"/>
  <c r="N898" i="79"/>
  <c r="O898" i="79" s="1"/>
  <c r="N506" i="79"/>
  <c r="O506" i="79" s="1"/>
  <c r="N114" i="79"/>
  <c r="O114" i="79" s="1"/>
  <c r="M28" i="79"/>
  <c r="M138" i="79"/>
  <c r="M555" i="79"/>
  <c r="M440" i="79"/>
  <c r="N354" i="79"/>
  <c r="O354" i="79" s="1"/>
  <c r="M409" i="79"/>
  <c r="N376" i="79"/>
  <c r="O376" i="79" s="1"/>
  <c r="M737" i="79"/>
  <c r="N176" i="79"/>
  <c r="O176" i="79" s="1"/>
  <c r="M431" i="79"/>
  <c r="N67" i="79"/>
  <c r="O67" i="79" s="1"/>
  <c r="N66" i="79"/>
  <c r="O66" i="79" s="1"/>
  <c r="M955" i="79"/>
  <c r="N988" i="79"/>
  <c r="O988" i="79" s="1"/>
  <c r="N225" i="79"/>
  <c r="O225" i="79" s="1"/>
  <c r="N4" i="79"/>
  <c r="O4" i="79" s="1"/>
  <c r="N768" i="79"/>
  <c r="O768" i="79" s="1"/>
  <c r="N755" i="79"/>
  <c r="N483" i="79"/>
  <c r="O483" i="79" s="1"/>
  <c r="M560" i="79"/>
  <c r="N291" i="79"/>
  <c r="O291" i="79" s="1"/>
  <c r="N633" i="79"/>
  <c r="O633" i="79" s="1"/>
  <c r="M331" i="79"/>
  <c r="M750" i="79"/>
  <c r="N96" i="79"/>
  <c r="O96" i="79" s="1"/>
  <c r="N480" i="79"/>
  <c r="O480" i="79" s="1"/>
  <c r="N779" i="79"/>
  <c r="O779" i="79" s="1"/>
  <c r="M579" i="79"/>
  <c r="M802" i="79"/>
  <c r="N174" i="79"/>
  <c r="O174" i="79" s="1"/>
  <c r="N911" i="79"/>
  <c r="O911" i="79" s="1"/>
  <c r="M602" i="79"/>
  <c r="N53" i="79"/>
  <c r="O53" i="79" s="1"/>
  <c r="M977" i="79"/>
  <c r="N212" i="79"/>
  <c r="O212" i="79" s="1"/>
  <c r="M155" i="79"/>
  <c r="M910" i="79"/>
  <c r="N600" i="79"/>
  <c r="O600" i="79" s="1"/>
  <c r="M487" i="79"/>
  <c r="M262" i="79"/>
  <c r="N875" i="79"/>
  <c r="O875" i="79" s="1"/>
  <c r="M762" i="79"/>
  <c r="M649" i="79"/>
  <c r="M200" i="79"/>
  <c r="M870" i="79"/>
  <c r="M478" i="79"/>
  <c r="M86" i="79"/>
  <c r="N1007" i="79"/>
  <c r="O1007" i="79" s="1"/>
  <c r="N110" i="79"/>
  <c r="O110" i="79" s="1"/>
  <c r="M443" i="79"/>
  <c r="T443" i="105" s="1"/>
  <c r="M384" i="79"/>
  <c r="M326" i="79"/>
  <c r="M264" i="79"/>
  <c r="N990" i="79"/>
  <c r="O990" i="79" s="1"/>
  <c r="N148" i="79"/>
  <c r="O148" i="79" s="1"/>
  <c r="N261" i="79"/>
  <c r="O261" i="79" s="1"/>
  <c r="M7" i="79"/>
  <c r="M1012" i="79"/>
  <c r="M927" i="79"/>
  <c r="N934" i="79"/>
  <c r="O934" i="79" s="1"/>
  <c r="M924" i="79"/>
  <c r="M731" i="79"/>
  <c r="M699" i="79"/>
  <c r="N292" i="79"/>
  <c r="O292" i="79" s="1"/>
  <c r="M539" i="79"/>
  <c r="N614" i="79"/>
  <c r="O614" i="79" s="1"/>
  <c r="N163" i="79"/>
  <c r="O163" i="79" s="1"/>
  <c r="N750" i="79"/>
  <c r="O750" i="79" s="1"/>
  <c r="M59" i="79"/>
  <c r="M460" i="79"/>
  <c r="N650" i="79"/>
  <c r="O650" i="79" s="1"/>
  <c r="M523" i="79"/>
  <c r="M718" i="79"/>
  <c r="M799" i="79"/>
  <c r="N574" i="79"/>
  <c r="O574" i="79" s="1"/>
  <c r="N32" i="79"/>
  <c r="O32" i="79" s="1"/>
  <c r="N852" i="79"/>
  <c r="O852" i="79" s="1"/>
  <c r="M184" i="79"/>
  <c r="N127" i="79"/>
  <c r="O127" i="79" s="1"/>
  <c r="N882" i="79"/>
  <c r="O882" i="79" s="1"/>
  <c r="M544" i="79"/>
  <c r="M459" i="79"/>
  <c r="M234" i="79"/>
  <c r="M791" i="79"/>
  <c r="M678" i="79"/>
  <c r="M537" i="79"/>
  <c r="M172" i="79"/>
  <c r="N870" i="79"/>
  <c r="O870" i="79" s="1"/>
  <c r="N478" i="79"/>
  <c r="O478" i="79" s="1"/>
  <c r="N86" i="79"/>
  <c r="O86" i="79" s="1"/>
  <c r="M951" i="79"/>
  <c r="N82" i="79"/>
  <c r="O82" i="79" s="1"/>
  <c r="N25" i="79"/>
  <c r="O25" i="79" s="1"/>
  <c r="N387" i="79"/>
  <c r="O387" i="79" s="1"/>
  <c r="N272" i="79"/>
  <c r="O272" i="79" s="1"/>
  <c r="M270" i="79"/>
  <c r="M353" i="79"/>
  <c r="N264" i="79"/>
  <c r="O264" i="79" s="1"/>
  <c r="M934" i="79"/>
  <c r="M625" i="79"/>
  <c r="M36" i="79"/>
  <c r="N146" i="79"/>
  <c r="O146" i="79" s="1"/>
  <c r="N1012" i="79"/>
  <c r="O1012" i="79" s="1"/>
  <c r="M899" i="79"/>
  <c r="N924" i="79"/>
  <c r="O924" i="79" s="1"/>
  <c r="M675" i="79"/>
  <c r="N643" i="79"/>
  <c r="O643" i="79" s="1"/>
  <c r="N275" i="79"/>
  <c r="O275" i="79" s="1"/>
  <c r="M920" i="79"/>
  <c r="N578" i="79"/>
  <c r="O578" i="79" s="1"/>
  <c r="N135" i="79"/>
  <c r="O135" i="79" s="1"/>
  <c r="M638" i="79"/>
  <c r="N38" i="79"/>
  <c r="O38" i="79" s="1"/>
  <c r="N440" i="79"/>
  <c r="O440" i="79" s="1"/>
  <c r="N630" i="79"/>
  <c r="O630" i="79" s="1"/>
  <c r="N523" i="79"/>
  <c r="O523" i="79" s="1"/>
  <c r="M690" i="79"/>
  <c r="N969" i="79"/>
  <c r="O969" i="79" s="1"/>
  <c r="M687" i="79"/>
  <c r="M546" i="79"/>
  <c r="N184" i="79"/>
  <c r="O184" i="79" s="1"/>
  <c r="M99" i="79"/>
  <c r="N854" i="79"/>
  <c r="O854" i="79" s="1"/>
  <c r="M516" i="79"/>
  <c r="M403" i="79"/>
  <c r="N206" i="79"/>
  <c r="O206" i="79" s="1"/>
  <c r="M177" i="79"/>
  <c r="M763" i="79"/>
  <c r="M650" i="79"/>
  <c r="M144" i="79"/>
  <c r="M842" i="79"/>
  <c r="M450" i="79"/>
  <c r="M58" i="79"/>
  <c r="M839" i="79"/>
  <c r="M1004" i="79"/>
  <c r="N331" i="79"/>
  <c r="O331" i="79" s="1"/>
  <c r="N216" i="79"/>
  <c r="O216" i="79" s="1"/>
  <c r="N242" i="79"/>
  <c r="O242" i="79" s="1"/>
  <c r="M152" i="79"/>
  <c r="M906" i="79"/>
  <c r="N991" i="79"/>
  <c r="O991" i="79" s="1"/>
  <c r="N984" i="79"/>
  <c r="O984" i="79" s="1"/>
  <c r="M815" i="79"/>
  <c r="M785" i="79"/>
  <c r="M169" i="79"/>
  <c r="M840" i="79"/>
  <c r="M617" i="79"/>
  <c r="N559" i="79"/>
  <c r="O559" i="79" s="1"/>
  <c r="N219" i="79"/>
  <c r="O219" i="79" s="1"/>
  <c r="M425" i="79"/>
  <c r="N920" i="79"/>
  <c r="O920" i="79" s="1"/>
  <c r="N558" i="79"/>
  <c r="O558" i="79" s="1"/>
  <c r="M135" i="79"/>
  <c r="N638" i="79"/>
  <c r="O638" i="79" s="1"/>
  <c r="M346" i="79"/>
  <c r="N612" i="79"/>
  <c r="O612" i="79" s="1"/>
  <c r="M411" i="79"/>
  <c r="M634" i="79"/>
  <c r="M913" i="79"/>
  <c r="T913" i="105" s="1"/>
  <c r="M295" i="79"/>
  <c r="M490" i="79"/>
  <c r="M512" i="79"/>
  <c r="N156" i="79"/>
  <c r="O156" i="79" s="1"/>
  <c r="M43" i="79"/>
  <c r="M714" i="79"/>
  <c r="M488" i="79"/>
  <c r="N375" i="79"/>
  <c r="O375" i="79" s="1"/>
  <c r="N178" i="79"/>
  <c r="O178" i="79" s="1"/>
  <c r="M707" i="79"/>
  <c r="N594" i="79"/>
  <c r="O594" i="79" s="1"/>
  <c r="M481" i="79"/>
  <c r="M88" i="79"/>
  <c r="N842" i="79"/>
  <c r="N450" i="79"/>
  <c r="O450" i="79" s="1"/>
  <c r="N58" i="79"/>
  <c r="O58" i="79" s="1"/>
  <c r="M755" i="79"/>
  <c r="M949" i="79"/>
  <c r="M948" i="79"/>
  <c r="N303" i="79"/>
  <c r="O303" i="79" s="1"/>
  <c r="M76" i="79"/>
  <c r="M214" i="79"/>
  <c r="N297" i="79"/>
  <c r="O297" i="79" s="1"/>
  <c r="M68" i="79"/>
  <c r="N906" i="79"/>
  <c r="O906" i="79" s="1"/>
  <c r="M457" i="79"/>
  <c r="N809" i="79"/>
  <c r="O809" i="79" s="1"/>
  <c r="M985" i="79"/>
  <c r="N872" i="79"/>
  <c r="O872" i="79" s="1"/>
  <c r="N815" i="79"/>
  <c r="O815" i="79" s="1"/>
  <c r="N785" i="79"/>
  <c r="O785" i="79" s="1"/>
  <c r="M113" i="79"/>
  <c r="M756" i="79"/>
  <c r="N561" i="79"/>
  <c r="O561" i="79" s="1"/>
  <c r="N531" i="79"/>
  <c r="O531" i="79" s="1"/>
  <c r="N199" i="79"/>
  <c r="O199" i="79"/>
  <c r="N348" i="79"/>
  <c r="O348" i="79" s="1"/>
  <c r="M892" i="79"/>
  <c r="N518" i="79"/>
  <c r="O518" i="79" s="1"/>
  <c r="N107" i="79"/>
  <c r="O107" i="79" s="1"/>
  <c r="M554" i="79"/>
  <c r="N721" i="79"/>
  <c r="O721" i="79" s="1"/>
  <c r="N289" i="79"/>
  <c r="O289" i="79" s="1"/>
  <c r="N535" i="79"/>
  <c r="O535" i="79" s="1"/>
  <c r="N411" i="79"/>
  <c r="O411" i="79" s="1"/>
  <c r="M606" i="79"/>
  <c r="M745" i="79"/>
  <c r="N99" i="79"/>
  <c r="O99" i="79" s="1"/>
  <c r="N490" i="79"/>
  <c r="O490" i="79" s="1"/>
  <c r="N340" i="79"/>
  <c r="O340" i="79" s="1"/>
  <c r="M128" i="79"/>
  <c r="N43" i="79"/>
  <c r="O43" i="79" s="1"/>
  <c r="M630" i="79"/>
  <c r="M432" i="79"/>
  <c r="M347" i="79"/>
  <c r="M122" i="79"/>
  <c r="M9" i="79"/>
  <c r="M679" i="79"/>
  <c r="T679" i="105" s="1"/>
  <c r="M566" i="79"/>
  <c r="M60" i="79"/>
  <c r="N814" i="79"/>
  <c r="O814" i="79" s="1"/>
  <c r="M422" i="79"/>
  <c r="M30" i="79"/>
  <c r="M727" i="79"/>
  <c r="M921" i="79"/>
  <c r="M836" i="79"/>
  <c r="M275" i="79"/>
  <c r="M20" i="79"/>
  <c r="M186" i="79"/>
  <c r="N213" i="79"/>
  <c r="O213" i="79" s="1"/>
  <c r="M40" i="79"/>
  <c r="M878" i="79"/>
  <c r="N457" i="79"/>
  <c r="O457" i="79" s="1"/>
  <c r="N697" i="79"/>
  <c r="O697" i="79" s="1"/>
  <c r="M1014" i="79"/>
  <c r="M704" i="79"/>
  <c r="N731" i="79"/>
  <c r="O731" i="79" s="1"/>
  <c r="M729" i="79"/>
  <c r="N113" i="79"/>
  <c r="O113" i="79" s="1"/>
  <c r="M728" i="79"/>
  <c r="N502" i="79"/>
  <c r="O502" i="79" s="1"/>
  <c r="N503" i="79"/>
  <c r="O503" i="79" s="1"/>
  <c r="M950" i="79"/>
  <c r="N311" i="79"/>
  <c r="O311" i="79" s="1"/>
  <c r="N892" i="79"/>
  <c r="O892" i="79" s="1"/>
  <c r="N500" i="79"/>
  <c r="O500" i="79" s="1"/>
  <c r="N23" i="79"/>
  <c r="O23" i="79"/>
  <c r="M526" i="79"/>
  <c r="N234" i="79"/>
  <c r="O234" i="79" s="1"/>
  <c r="N479" i="79"/>
  <c r="O479" i="79" s="1"/>
  <c r="M327" i="79"/>
  <c r="N606" i="79"/>
  <c r="O606" i="79" s="1"/>
  <c r="N689" i="79"/>
  <c r="O689" i="79" s="1"/>
  <c r="N994" i="79"/>
  <c r="O994" i="79" s="1"/>
  <c r="N406" i="79"/>
  <c r="O406" i="79" s="1"/>
  <c r="M881" i="79"/>
  <c r="N171" i="79"/>
  <c r="O171" i="79" s="1"/>
  <c r="N295" i="79"/>
  <c r="O295" i="79" s="1"/>
  <c r="N70" i="79"/>
  <c r="O70" i="79" s="1"/>
  <c r="M574" i="79"/>
  <c r="M404" i="79"/>
  <c r="N319" i="79"/>
  <c r="O319" i="79" s="1"/>
  <c r="M94" i="79"/>
  <c r="M932" i="79"/>
  <c r="M651" i="79"/>
  <c r="M538" i="79"/>
  <c r="N369" i="79"/>
  <c r="O369" i="79" s="1"/>
  <c r="M32" i="79"/>
  <c r="M814" i="79"/>
  <c r="N422" i="79"/>
  <c r="O422" i="79" s="1"/>
  <c r="N30" i="79"/>
  <c r="O30" i="79" s="1"/>
  <c r="M671" i="79"/>
  <c r="N865" i="79"/>
  <c r="O865" i="79" s="1"/>
  <c r="N724" i="79"/>
  <c r="O724" i="79" s="1"/>
  <c r="M247" i="79"/>
  <c r="M158" i="79"/>
  <c r="N40" i="79"/>
  <c r="O40" i="79" s="1"/>
  <c r="N878" i="79"/>
  <c r="O878" i="79" s="1"/>
  <c r="M233" i="79"/>
  <c r="N679" i="79"/>
  <c r="O679" i="79" s="1"/>
  <c r="N846" i="79"/>
  <c r="O846" i="79" s="1"/>
  <c r="N704" i="79"/>
  <c r="O704" i="79" s="1"/>
  <c r="M703" i="79"/>
  <c r="N728" i="79"/>
  <c r="O728" i="79" s="1"/>
  <c r="N465" i="79"/>
  <c r="O465" i="79" s="1"/>
  <c r="M475" i="79"/>
  <c r="M810" i="79"/>
  <c r="N256" i="79"/>
  <c r="O256" i="79" s="1"/>
  <c r="N864" i="79"/>
  <c r="O864" i="79" s="1"/>
  <c r="N462" i="79"/>
  <c r="O462" i="79" s="1"/>
  <c r="N965" i="79"/>
  <c r="O965" i="79" s="1"/>
  <c r="N526" i="79"/>
  <c r="O526" i="79" s="1"/>
  <c r="M609" i="79"/>
  <c r="N137" i="79"/>
  <c r="O137" i="79" s="1"/>
  <c r="N459" i="79"/>
  <c r="O459" i="79" s="1"/>
  <c r="N299" i="79"/>
  <c r="N550" i="79"/>
  <c r="O550" i="79" s="1"/>
  <c r="N942" i="79"/>
  <c r="O942" i="79" s="1"/>
  <c r="M378" i="79"/>
  <c r="M1001" i="79"/>
  <c r="N799" i="79"/>
  <c r="O799" i="79" s="1"/>
  <c r="N14" i="79"/>
  <c r="O14" i="79" s="1"/>
  <c r="M518" i="79"/>
  <c r="M348" i="79"/>
  <c r="M291" i="79"/>
  <c r="M38" i="79"/>
  <c r="M904" i="79"/>
  <c r="M595" i="79"/>
  <c r="M482" i="79"/>
  <c r="M4" i="79"/>
  <c r="M786" i="79"/>
  <c r="M394" i="79"/>
  <c r="N615" i="79"/>
  <c r="O615" i="79" s="1"/>
  <c r="M809" i="79"/>
  <c r="M612" i="79"/>
  <c r="M219" i="79"/>
  <c r="N915" i="79"/>
  <c r="O915" i="79" s="1"/>
  <c r="M130" i="79"/>
  <c r="M129" i="79"/>
  <c r="M12" i="79"/>
  <c r="M850" i="79"/>
  <c r="N585" i="79"/>
  <c r="O585" i="79" s="1"/>
  <c r="M846" i="79"/>
  <c r="N817" i="79"/>
  <c r="O817" i="79" s="1"/>
  <c r="M648" i="79"/>
  <c r="N703" i="79"/>
  <c r="O703" i="79" s="1"/>
  <c r="M57" i="79"/>
  <c r="N700" i="79"/>
  <c r="O700" i="79" s="1"/>
  <c r="N446" i="79"/>
  <c r="O446" i="79" s="1"/>
  <c r="N363" i="79"/>
  <c r="O363" i="79" s="1"/>
  <c r="N810" i="79"/>
  <c r="O810" i="79" s="1"/>
  <c r="M196" i="79"/>
  <c r="N780" i="79"/>
  <c r="O780" i="79" s="1"/>
  <c r="N443" i="79"/>
  <c r="O443" i="79" s="1"/>
  <c r="N946" i="79"/>
  <c r="O946" i="79" s="1"/>
  <c r="M442" i="79"/>
  <c r="N441" i="79"/>
  <c r="O441" i="79" s="1"/>
  <c r="M118" i="79"/>
  <c r="N271" i="79"/>
  <c r="O271" i="79" s="1"/>
  <c r="M494" i="79"/>
  <c r="N795" i="79"/>
  <c r="O795" i="79" s="1"/>
  <c r="M322" i="79"/>
  <c r="N769" i="79"/>
  <c r="O769" i="79" s="1"/>
  <c r="M833" i="79"/>
  <c r="T833" i="105" s="1"/>
  <c r="N715" i="79"/>
  <c r="O715" i="79" s="1"/>
  <c r="N350" i="79"/>
  <c r="O350" i="79" s="1"/>
  <c r="M462" i="79"/>
  <c r="M320" i="79"/>
  <c r="M207" i="79"/>
  <c r="N10" i="79"/>
  <c r="O10" i="79" s="1"/>
  <c r="M848" i="79"/>
  <c r="M567" i="79"/>
  <c r="M454" i="79"/>
  <c r="M257" i="79"/>
  <c r="M983" i="79"/>
  <c r="N786" i="79"/>
  <c r="O786" i="79" s="1"/>
  <c r="N394" i="79"/>
  <c r="O394" i="79" s="1"/>
  <c r="M897" i="79"/>
  <c r="M447" i="79"/>
  <c r="M753" i="79"/>
  <c r="M528" i="79"/>
  <c r="M163" i="79"/>
  <c r="M803" i="79"/>
  <c r="N102" i="79"/>
  <c r="O102" i="79" s="1"/>
  <c r="N12" i="79"/>
  <c r="O12" i="79" s="1"/>
  <c r="M822" i="79"/>
  <c r="M149" i="79"/>
  <c r="N488" i="79"/>
  <c r="O488" i="79" s="1"/>
  <c r="N734" i="79"/>
  <c r="O734" i="79" s="1"/>
  <c r="N648" i="79"/>
  <c r="O648" i="79"/>
  <c r="N675" i="79"/>
  <c r="O675" i="79" s="1"/>
  <c r="M673" i="79"/>
  <c r="N57" i="79"/>
  <c r="O57" i="79" s="1"/>
  <c r="M672" i="79"/>
  <c r="N427" i="79"/>
  <c r="O427" i="79" s="1"/>
  <c r="N335" i="79"/>
  <c r="O335" i="79" s="1"/>
  <c r="M782" i="79"/>
  <c r="M140" i="79"/>
  <c r="N752" i="79"/>
  <c r="O752" i="79" s="1"/>
  <c r="M424" i="79"/>
  <c r="N763" i="79"/>
  <c r="O763" i="79" s="1"/>
  <c r="N442" i="79"/>
  <c r="O442" i="79" s="1"/>
  <c r="N18" i="79"/>
  <c r="O18" i="79" s="1"/>
  <c r="N402" i="79"/>
  <c r="O402" i="79" s="1"/>
  <c r="N215" i="79"/>
  <c r="O215" i="79" s="1"/>
  <c r="N494" i="79"/>
  <c r="O494" i="79" s="1"/>
  <c r="M577" i="79"/>
  <c r="N740" i="79"/>
  <c r="O740" i="79" s="1"/>
  <c r="N294" i="79"/>
  <c r="O294" i="79" s="1"/>
  <c r="N581" i="79"/>
  <c r="M715" i="79"/>
  <c r="M406" i="79"/>
  <c r="M292" i="79"/>
  <c r="M179" i="79"/>
  <c r="M1017" i="79"/>
  <c r="M820" i="79"/>
  <c r="M511" i="79"/>
  <c r="M370" i="79"/>
  <c r="N843" i="79"/>
  <c r="O843" i="79" s="1"/>
  <c r="N758" i="79"/>
  <c r="O758" i="79" s="1"/>
  <c r="M366" i="79"/>
  <c r="M307" i="79"/>
  <c r="M725" i="79"/>
  <c r="M500" i="79"/>
  <c r="N79" i="79"/>
  <c r="O79" i="79" s="1"/>
  <c r="M691" i="79"/>
  <c r="M74" i="79"/>
  <c r="N995" i="79"/>
  <c r="O995" i="79" s="1"/>
  <c r="N681" i="79"/>
  <c r="O681" i="79" s="1"/>
  <c r="M766" i="79"/>
  <c r="N121" i="79"/>
  <c r="O121" i="79" s="1"/>
  <c r="N706" i="79"/>
  <c r="O706" i="79" s="1"/>
  <c r="M593" i="79"/>
  <c r="N620" i="79"/>
  <c r="O620" i="79" s="1"/>
  <c r="M591" i="79"/>
  <c r="N672" i="79"/>
  <c r="O672" i="79" s="1"/>
  <c r="N388" i="79"/>
  <c r="O388" i="79" s="1"/>
  <c r="M279" i="79"/>
  <c r="N782" i="79"/>
  <c r="O782" i="79" s="1"/>
  <c r="M121" i="79"/>
  <c r="N668" i="79"/>
  <c r="O668" i="79" s="1"/>
  <c r="N404" i="79"/>
  <c r="O404" i="79" s="1"/>
  <c r="N746" i="79"/>
  <c r="O746" i="79" s="1"/>
  <c r="N218" i="79"/>
  <c r="O218" i="79" s="1"/>
  <c r="M329" i="79"/>
  <c r="N1000" i="79"/>
  <c r="O1000" i="79" s="1"/>
  <c r="N384" i="79"/>
  <c r="O384" i="79" s="1"/>
  <c r="M215" i="79"/>
  <c r="M466" i="79"/>
  <c r="N521" i="79"/>
  <c r="O521" i="79" s="1"/>
  <c r="N627" i="79"/>
  <c r="O627" i="79" s="1"/>
  <c r="N182" i="79"/>
  <c r="O182" i="79" s="1"/>
  <c r="N713" i="79"/>
  <c r="O713" i="79" s="1"/>
  <c r="N687" i="79"/>
  <c r="O687" i="79" s="1"/>
  <c r="N993" i="79"/>
  <c r="O993" i="79" s="1"/>
  <c r="M236" i="79"/>
  <c r="N151" i="79"/>
  <c r="O151" i="79" s="1"/>
  <c r="M764" i="79"/>
  <c r="M483" i="79"/>
  <c r="N342" i="79"/>
  <c r="O342" i="79" s="1"/>
  <c r="M787" i="79"/>
  <c r="M758" i="79"/>
  <c r="N366" i="79"/>
  <c r="O366" i="79" s="1"/>
  <c r="M841" i="79"/>
  <c r="M195" i="79"/>
  <c r="M697" i="79"/>
  <c r="N416" i="79"/>
  <c r="O416" i="79" s="1"/>
  <c r="M898" i="79"/>
  <c r="N439" i="79"/>
  <c r="O439" i="79" s="1"/>
  <c r="M18" i="79"/>
  <c r="M967" i="79"/>
  <c r="M569" i="79"/>
  <c r="N766" i="79"/>
  <c r="O766" i="79" s="1"/>
  <c r="N186" i="79"/>
  <c r="O186" i="79" s="1"/>
  <c r="M622" i="79"/>
  <c r="N593" i="79"/>
  <c r="O593" i="79" s="1"/>
  <c r="M536" i="79"/>
  <c r="M507" i="79"/>
  <c r="N986" i="79"/>
  <c r="O986" i="79" s="1"/>
  <c r="M616" i="79"/>
  <c r="N370" i="79"/>
  <c r="O370" i="79" s="1"/>
  <c r="N279" i="79"/>
  <c r="O279" i="79" s="1"/>
  <c r="M754" i="79"/>
  <c r="N977" i="79"/>
  <c r="O977" i="79" s="1"/>
  <c r="N640" i="79"/>
  <c r="O640" i="79" s="1"/>
  <c r="N386" i="79"/>
  <c r="O386" i="79" s="1"/>
  <c r="M190" i="79"/>
  <c r="N972" i="79"/>
  <c r="O972" i="79" s="1"/>
  <c r="M187" i="79"/>
  <c r="M438" i="79"/>
  <c r="M297" i="79"/>
  <c r="N570" i="79"/>
  <c r="O570" i="79" s="1"/>
  <c r="M126" i="79"/>
  <c r="N217" i="79"/>
  <c r="O217" i="79" s="1"/>
  <c r="M659" i="79"/>
  <c r="M208" i="79"/>
  <c r="M123" i="79"/>
  <c r="M905" i="79"/>
  <c r="N736" i="79"/>
  <c r="O736" i="79" s="1"/>
  <c r="M455" i="79"/>
  <c r="M314" i="79"/>
  <c r="N619" i="79"/>
  <c r="O619" i="79" s="1"/>
  <c r="M730" i="79"/>
  <c r="T730" i="105" s="1"/>
  <c r="M338" i="79"/>
  <c r="M561" i="79"/>
  <c r="M167" i="79"/>
  <c r="M641" i="79"/>
  <c r="M388" i="79"/>
  <c r="N1002" i="79"/>
  <c r="O1002" i="79" s="1"/>
  <c r="N327" i="79"/>
  <c r="O327" i="79" s="1"/>
  <c r="M911" i="79"/>
  <c r="N320" i="79"/>
  <c r="O320" i="79" s="1"/>
  <c r="M654" i="79"/>
  <c r="M65" i="79"/>
  <c r="N88" i="79"/>
  <c r="O88" i="79" s="1"/>
  <c r="N622" i="79"/>
  <c r="O622" i="79"/>
  <c r="M508" i="79"/>
  <c r="N507" i="79"/>
  <c r="O507" i="79" s="1"/>
  <c r="N617" i="79"/>
  <c r="O617" i="79" s="1"/>
  <c r="N932" i="79"/>
  <c r="O932" i="79" s="1"/>
  <c r="N560" i="79"/>
  <c r="O560" i="79" s="1"/>
  <c r="N332" i="79"/>
  <c r="O332" i="79" s="1"/>
  <c r="M251" i="79"/>
  <c r="N726" i="79"/>
  <c r="O726" i="79" s="1"/>
  <c r="N556" i="79"/>
  <c r="O556" i="79" s="1"/>
  <c r="M368" i="79"/>
  <c r="M670" i="79"/>
  <c r="M50" i="79"/>
  <c r="N49" i="79"/>
  <c r="O49" i="79" s="1"/>
  <c r="N832" i="79"/>
  <c r="O832" i="79" s="1"/>
  <c r="N345" i="79"/>
  <c r="O345" i="79" s="1"/>
  <c r="N159" i="79"/>
  <c r="O159" i="79" s="1"/>
  <c r="M410" i="79"/>
  <c r="N513" i="79"/>
  <c r="O513" i="79" s="1"/>
  <c r="N98" i="79"/>
  <c r="O98" i="79" s="1"/>
  <c r="M17" i="79"/>
  <c r="M631" i="79"/>
  <c r="N937" i="79"/>
  <c r="O937" i="79" s="1"/>
  <c r="M180" i="79"/>
  <c r="M95" i="79"/>
  <c r="N849" i="79"/>
  <c r="O849" i="79" s="1"/>
  <c r="M708" i="79"/>
  <c r="M427" i="79"/>
  <c r="M286" i="79"/>
  <c r="M563" i="79"/>
  <c r="N730" i="79"/>
  <c r="O730" i="79" s="1"/>
  <c r="N338" i="79"/>
  <c r="O338" i="79" s="1"/>
  <c r="N449" i="79"/>
  <c r="O449" i="79" s="1"/>
  <c r="M139" i="79"/>
  <c r="T139" i="105" s="1"/>
  <c r="M332" i="79"/>
  <c r="M946" i="79"/>
  <c r="M271" i="79"/>
  <c r="N855" i="79"/>
  <c r="O855" i="79" s="1"/>
  <c r="N851" i="79"/>
  <c r="O851" i="79" s="1"/>
  <c r="M486" i="79"/>
  <c r="N65" i="79"/>
  <c r="O65" i="79" s="1"/>
  <c r="N68" i="79"/>
  <c r="O68" i="79" s="1"/>
  <c r="N510" i="79"/>
  <c r="O510" i="79"/>
  <c r="N425" i="79"/>
  <c r="O425" i="79"/>
  <c r="N508" i="79"/>
  <c r="O508" i="79" s="1"/>
  <c r="N451" i="79"/>
  <c r="O451" i="79" s="1"/>
  <c r="N897" i="79"/>
  <c r="O897" i="79" s="1"/>
  <c r="M476" i="79"/>
  <c r="N314" i="79"/>
  <c r="O314" i="79" s="1"/>
  <c r="N111" i="79"/>
  <c r="O111" i="79" s="1"/>
  <c r="N670" i="79"/>
  <c r="O670" i="79"/>
  <c r="N472" i="79"/>
  <c r="O472" i="79" s="1"/>
  <c r="N651" i="79"/>
  <c r="O651" i="79" s="1"/>
  <c r="N50" i="79"/>
  <c r="O50" i="79" s="1"/>
  <c r="N1015" i="79"/>
  <c r="O1015" i="79" s="1"/>
  <c r="M720" i="79"/>
  <c r="N326" i="79"/>
  <c r="O326" i="79" s="1"/>
  <c r="N19" i="79"/>
  <c r="O19" i="79" s="1"/>
  <c r="N410" i="79"/>
  <c r="O410" i="79" s="1"/>
  <c r="N241" i="79"/>
  <c r="O241" i="79" s="1"/>
  <c r="N417" i="79"/>
  <c r="O417" i="79" s="1"/>
  <c r="M70" i="79"/>
  <c r="M657" i="79"/>
  <c r="N17" i="79"/>
  <c r="O17" i="79" s="1"/>
  <c r="N631" i="79"/>
  <c r="O631" i="79" s="1"/>
  <c r="N881" i="79"/>
  <c r="O881" i="79" s="1"/>
  <c r="M124" i="79"/>
  <c r="M39" i="79"/>
  <c r="M652" i="79"/>
  <c r="M399" i="79"/>
  <c r="N202" i="79"/>
  <c r="O202" i="79" s="1"/>
  <c r="M956" i="79"/>
  <c r="M535" i="79"/>
  <c r="M702" i="79"/>
  <c r="M310" i="79"/>
  <c r="M281" i="79"/>
  <c r="M83" i="79"/>
  <c r="M585" i="79"/>
  <c r="T585" i="105" s="1"/>
  <c r="M276" i="79"/>
  <c r="M890" i="79"/>
  <c r="M103" i="79"/>
  <c r="N913" i="79"/>
  <c r="O913" i="79" s="1"/>
  <c r="M827" i="79"/>
  <c r="N823" i="79"/>
  <c r="O823" i="79" s="1"/>
  <c r="N458" i="79"/>
  <c r="O458" i="79" s="1"/>
  <c r="N956" i="79"/>
  <c r="O956" i="79" s="1"/>
  <c r="M987" i="79"/>
  <c r="M426" i="79"/>
  <c r="M480" i="79"/>
  <c r="M311" i="79"/>
  <c r="N879" i="79"/>
  <c r="O879" i="79" s="1"/>
  <c r="M420" i="79"/>
  <c r="N257" i="79"/>
  <c r="O257" i="79" s="1"/>
  <c r="N55" i="79"/>
  <c r="O55" i="79" s="1"/>
  <c r="M474" i="79"/>
  <c r="M865" i="79"/>
  <c r="N444" i="79"/>
  <c r="O444" i="79" s="1"/>
  <c r="N236" i="79"/>
  <c r="O236" i="79" s="1"/>
  <c r="N596" i="79"/>
  <c r="O596" i="79" s="1"/>
  <c r="N929" i="79"/>
  <c r="O929" i="79" s="1"/>
  <c r="N997" i="79"/>
  <c r="O997" i="79" s="1"/>
  <c r="M524" i="79"/>
  <c r="N306" i="79"/>
  <c r="O306" i="79" s="1"/>
  <c r="N1014" i="79"/>
  <c r="O1014" i="79" s="1"/>
  <c r="N382" i="79"/>
  <c r="O382" i="79" s="1"/>
  <c r="M213" i="79"/>
  <c r="M14" i="79"/>
  <c r="M716" i="79"/>
  <c r="N603" i="79"/>
  <c r="O603" i="79" s="1"/>
  <c r="N825" i="79"/>
  <c r="O825" i="79" s="1"/>
  <c r="M96" i="79"/>
  <c r="M11" i="79"/>
  <c r="M793" i="79"/>
  <c r="M624" i="79"/>
  <c r="M371" i="79"/>
  <c r="M174" i="79"/>
  <c r="M928" i="79"/>
  <c r="M479" i="79"/>
  <c r="N702" i="79"/>
  <c r="O702" i="79" s="1"/>
  <c r="N310" i="79"/>
  <c r="O310" i="79" s="1"/>
  <c r="N950" i="79"/>
  <c r="O950" i="79" s="1"/>
  <c r="M529" i="79"/>
  <c r="M220" i="79"/>
  <c r="N666" i="79"/>
  <c r="O666" i="79" s="1"/>
  <c r="M19" i="79"/>
  <c r="M857" i="79"/>
  <c r="M964" i="79"/>
  <c r="M795" i="79"/>
  <c r="M458" i="79"/>
  <c r="N432" i="79"/>
  <c r="O432" i="79"/>
  <c r="M847" i="79"/>
  <c r="N426" i="79"/>
  <c r="O426" i="79" s="1"/>
  <c r="M313" i="79"/>
  <c r="N424" i="79"/>
  <c r="O424" i="79" s="1"/>
  <c r="M283" i="79"/>
  <c r="M533" i="79"/>
  <c r="N824" i="79"/>
  <c r="O824" i="79" s="1"/>
  <c r="M392" i="79"/>
  <c r="N179" i="79"/>
  <c r="O179" i="79" s="1"/>
  <c r="M27" i="79"/>
  <c r="N474" i="79"/>
  <c r="O474" i="79" s="1"/>
  <c r="M837" i="79"/>
  <c r="M360" i="79"/>
  <c r="N177" i="79"/>
  <c r="O177" i="79" s="1"/>
  <c r="N537" i="79"/>
  <c r="O537" i="79" s="1"/>
  <c r="M891" i="79"/>
  <c r="M328" i="79"/>
  <c r="N252" i="79"/>
  <c r="O252" i="79" s="1"/>
  <c r="M872" i="79"/>
  <c r="M354" i="79"/>
  <c r="M185" i="79"/>
  <c r="N959" i="79"/>
  <c r="O959" i="79"/>
  <c r="N660" i="79"/>
  <c r="O660" i="79" s="1"/>
  <c r="N547" i="79"/>
  <c r="O547" i="79" s="1"/>
  <c r="M769" i="79"/>
  <c r="M1019" i="79"/>
  <c r="N1018" i="79"/>
  <c r="O1018" i="79" s="1"/>
  <c r="N737" i="79"/>
  <c r="O737" i="79" s="1"/>
  <c r="M596" i="79"/>
  <c r="M287" i="79"/>
  <c r="M146" i="79"/>
  <c r="M900" i="79"/>
  <c r="M451" i="79"/>
  <c r="M674" i="79"/>
  <c r="M282" i="79"/>
  <c r="N922" i="79"/>
  <c r="O922" i="79" s="1"/>
  <c r="M192" i="79"/>
  <c r="M498" i="79"/>
  <c r="M998" i="79"/>
  <c r="M801" i="79"/>
  <c r="N936" i="79"/>
  <c r="O936" i="79" s="1"/>
  <c r="N767" i="79"/>
  <c r="O767" i="79" s="1"/>
  <c r="N346" i="79"/>
  <c r="O346" i="79" s="1"/>
  <c r="M1016" i="79"/>
  <c r="N819" i="79"/>
  <c r="O819" i="79" s="1"/>
  <c r="M258" i="79"/>
  <c r="N313" i="79"/>
  <c r="O313" i="79" s="1"/>
  <c r="N396" i="79"/>
  <c r="O396" i="79" s="1"/>
  <c r="M255" i="79"/>
  <c r="N787" i="79"/>
  <c r="O787" i="79" s="1"/>
  <c r="N392" i="79"/>
  <c r="O392" i="79" s="1"/>
  <c r="N985" i="79"/>
  <c r="O985" i="79" s="1"/>
  <c r="N418" i="79"/>
  <c r="O418" i="79" s="1"/>
  <c r="N360" i="79"/>
  <c r="O360" i="79" s="1"/>
  <c r="N78" i="79"/>
  <c r="O78" i="79" s="1"/>
  <c r="N481" i="79"/>
  <c r="O481" i="79" s="1"/>
  <c r="N838" i="79"/>
  <c r="O838" i="79" s="1"/>
  <c r="N964" i="79"/>
  <c r="O964" i="79" s="1"/>
  <c r="N328" i="79"/>
  <c r="O328" i="79" s="1"/>
  <c r="N193" i="79"/>
  <c r="O193" i="79" s="1"/>
  <c r="N707" i="79"/>
  <c r="O707" i="79" s="1"/>
  <c r="M298" i="79"/>
  <c r="N249" i="79"/>
  <c r="O249" i="79" s="1"/>
  <c r="N904" i="79"/>
  <c r="O904" i="79" s="1"/>
  <c r="M604" i="79"/>
  <c r="M519" i="79"/>
  <c r="N657" i="79"/>
  <c r="O657" i="79" s="1"/>
  <c r="M991" i="79"/>
  <c r="M962" i="79"/>
  <c r="M484" i="79"/>
  <c r="N259" i="79"/>
  <c r="O259" i="79" s="1"/>
  <c r="M90" i="79"/>
  <c r="M844" i="79"/>
  <c r="M423" i="79"/>
  <c r="N674" i="79"/>
  <c r="O674" i="79" s="1"/>
  <c r="N282" i="79"/>
  <c r="O282" i="79" s="1"/>
  <c r="N85" i="79"/>
  <c r="O85" i="79" s="1"/>
  <c r="M894" i="79"/>
  <c r="M473" i="79"/>
  <c r="N136" i="79"/>
  <c r="O136" i="79" s="1"/>
  <c r="M470" i="79"/>
  <c r="M942" i="79"/>
  <c r="N773" i="79"/>
  <c r="O773" i="79" s="1"/>
  <c r="M908" i="79"/>
  <c r="M543" i="79"/>
  <c r="M150" i="79"/>
  <c r="N1016" i="79"/>
  <c r="O1016" i="79" s="1"/>
  <c r="M735" i="79"/>
  <c r="M230" i="79"/>
  <c r="N368" i="79"/>
  <c r="O368" i="79" s="1"/>
  <c r="N255" i="79"/>
  <c r="O255" i="79" s="1"/>
  <c r="M505" i="79"/>
  <c r="N712" i="79"/>
  <c r="O712" i="79" s="1"/>
  <c r="N364" i="79"/>
  <c r="O364" i="79" s="1"/>
  <c r="N122" i="79"/>
  <c r="O122" i="79" s="1"/>
  <c r="N967" i="79"/>
  <c r="O967" i="79"/>
  <c r="N362" i="79"/>
  <c r="O362" i="79" s="1"/>
  <c r="M248" i="79"/>
  <c r="N60" i="79"/>
  <c r="O60" i="79" s="1"/>
  <c r="N423" i="79"/>
  <c r="O423" i="79" s="1"/>
  <c r="M819" i="79"/>
  <c r="N873" i="79"/>
  <c r="O873" i="79" s="1"/>
  <c r="M300" i="79"/>
  <c r="N175" i="79"/>
  <c r="O175" i="79" s="1"/>
  <c r="N554" i="79"/>
  <c r="O554" i="79" s="1"/>
  <c r="M242" i="79"/>
  <c r="N172" i="79"/>
  <c r="O172" i="79" s="1"/>
  <c r="M576" i="79"/>
  <c r="M491" i="79"/>
  <c r="M963" i="79"/>
  <c r="M794" i="79"/>
  <c r="M681" i="79"/>
  <c r="M456" i="79"/>
  <c r="M175" i="79"/>
  <c r="M62" i="79"/>
  <c r="M816" i="79"/>
  <c r="N395" i="79"/>
  <c r="O395" i="79" s="1"/>
  <c r="M646" i="79"/>
  <c r="M254" i="79"/>
  <c r="N980" i="79"/>
  <c r="O980" i="79" s="1"/>
  <c r="N866" i="79"/>
  <c r="O866" i="79" s="1"/>
  <c r="M108" i="79"/>
  <c r="N414" i="79"/>
  <c r="O414" i="79" s="1"/>
  <c r="M914" i="79"/>
  <c r="N745" i="79"/>
  <c r="O745" i="79" s="1"/>
  <c r="N908" i="79"/>
  <c r="O908" i="79" s="1"/>
  <c r="N431" i="79"/>
  <c r="O431" i="79" s="1"/>
  <c r="M66" i="79"/>
  <c r="M988" i="79"/>
  <c r="N735" i="79"/>
  <c r="O735" i="79" s="1"/>
  <c r="N118" i="79"/>
  <c r="O118" i="79" s="1"/>
  <c r="M201" i="79"/>
  <c r="M340" i="79"/>
  <c r="M227" i="79"/>
  <c r="N505" i="79"/>
  <c r="O505" i="79" s="1"/>
  <c r="N655" i="79"/>
  <c r="O655" i="79" s="1"/>
  <c r="N336" i="79"/>
  <c r="O336" i="79" s="1"/>
  <c r="N103" i="79"/>
  <c r="O103" i="79" s="1"/>
  <c r="M166" i="79"/>
  <c r="N753" i="79"/>
  <c r="O753" i="79" s="1"/>
  <c r="N248" i="79"/>
  <c r="O248" i="79" s="1"/>
  <c r="N39" i="79"/>
  <c r="O39" i="79" s="1"/>
  <c r="N367" i="79"/>
  <c r="O367" i="79" s="1"/>
  <c r="N801" i="79"/>
  <c r="O801" i="79"/>
  <c r="M272" i="79"/>
  <c r="N515" i="79"/>
  <c r="O515" i="79" s="1"/>
  <c r="N214" i="79"/>
  <c r="O214" i="79" s="1"/>
  <c r="M73" i="79"/>
  <c r="N34" i="79"/>
  <c r="O34" i="79" s="1"/>
  <c r="N794" i="79"/>
  <c r="O794" i="79" s="1"/>
  <c r="N489" i="79"/>
  <c r="O489" i="79" s="1"/>
  <c r="N576" i="79"/>
  <c r="O576" i="79" s="1"/>
  <c r="N491" i="79"/>
  <c r="O491" i="79"/>
  <c r="N935" i="79"/>
  <c r="O935" i="79" s="1"/>
  <c r="M710" i="79"/>
  <c r="N625" i="79"/>
  <c r="O625" i="79" s="1"/>
  <c r="M372" i="79"/>
  <c r="M147" i="79"/>
  <c r="N6" i="79"/>
  <c r="O6" i="79" s="1"/>
  <c r="N788" i="79"/>
  <c r="O788" i="79" s="1"/>
  <c r="M367" i="79"/>
  <c r="N646" i="79"/>
  <c r="O646" i="79" s="1"/>
  <c r="N254" i="79"/>
  <c r="O254" i="79" s="1"/>
  <c r="M952" i="79"/>
  <c r="M838" i="79"/>
  <c r="M417" i="79"/>
  <c r="N80" i="79"/>
  <c r="O80" i="79" s="1"/>
  <c r="M386" i="79"/>
  <c r="M858" i="79"/>
  <c r="M689" i="79"/>
  <c r="M880" i="79"/>
  <c r="N263" i="79"/>
  <c r="O263" i="79" s="1"/>
  <c r="N452" i="79"/>
  <c r="O452" i="79" s="1"/>
  <c r="M876" i="79"/>
  <c r="M623" i="79"/>
  <c r="M34" i="79"/>
  <c r="N201" i="79"/>
  <c r="O201" i="79" s="1"/>
  <c r="M312" i="79"/>
  <c r="N227" i="79"/>
  <c r="O227" i="79" s="1"/>
  <c r="N599" i="79"/>
  <c r="O599" i="79"/>
  <c r="M308" i="79"/>
  <c r="N62" i="79"/>
  <c r="O62" i="79" s="1"/>
  <c r="N896" i="79"/>
  <c r="O896" i="79" s="1"/>
  <c r="N166" i="79"/>
  <c r="O166" i="79" s="1"/>
  <c r="M80" i="79"/>
  <c r="N1003" i="79"/>
  <c r="O1003" i="79" s="1"/>
  <c r="N347" i="79"/>
  <c r="O347" i="79" s="1"/>
  <c r="M726" i="79"/>
  <c r="M780" i="79"/>
  <c r="M244" i="79"/>
  <c r="N95" i="79"/>
  <c r="O95" i="79" s="1"/>
  <c r="N420" i="79"/>
  <c r="O420" i="79" s="1"/>
  <c r="N130" i="79"/>
  <c r="O130" i="79" s="1"/>
  <c r="N73" i="79"/>
  <c r="O73" i="79" s="1"/>
  <c r="N11" i="79"/>
  <c r="O11" i="79" s="1"/>
  <c r="N739" i="79"/>
  <c r="O739" i="79" s="1"/>
  <c r="M548" i="79"/>
  <c r="M463" i="79"/>
  <c r="M907" i="79"/>
  <c r="M682" i="79"/>
  <c r="M597" i="79"/>
  <c r="M316" i="79"/>
  <c r="M119" i="79"/>
  <c r="N760" i="79"/>
  <c r="O760" i="79"/>
  <c r="M143" i="79"/>
  <c r="M618" i="79"/>
  <c r="M226" i="79"/>
  <c r="M896" i="79"/>
  <c r="M642" i="79"/>
  <c r="M389" i="79"/>
  <c r="N24" i="79"/>
  <c r="O24" i="79" s="1"/>
  <c r="N358" i="79"/>
  <c r="O358" i="79" s="1"/>
  <c r="N802" i="79"/>
  <c r="O802" i="79" s="1"/>
  <c r="M852" i="79"/>
  <c r="M235" i="79"/>
  <c r="M263" i="79"/>
  <c r="N876" i="79"/>
  <c r="O876" i="79" s="1"/>
  <c r="N539" i="79"/>
  <c r="O539" i="79" s="1"/>
  <c r="M990" i="79"/>
  <c r="N312" i="79"/>
  <c r="O312" i="79" s="1"/>
  <c r="M199" i="79"/>
  <c r="N542" i="79"/>
  <c r="O542" i="79" s="1"/>
  <c r="N280" i="79"/>
  <c r="O280" i="79" s="1"/>
  <c r="N22" i="79"/>
  <c r="O22" i="79" s="1"/>
  <c r="M82" i="79"/>
  <c r="N52" i="79"/>
  <c r="O52" i="79" s="1"/>
  <c r="M975" i="79"/>
  <c r="N308" i="79"/>
  <c r="O308" i="79" s="1"/>
  <c r="M668" i="79"/>
  <c r="N762" i="79"/>
  <c r="O762" i="79" s="1"/>
  <c r="M216" i="79"/>
  <c r="N76" i="79"/>
  <c r="O76" i="79" s="1"/>
  <c r="M364" i="79"/>
  <c r="M102" i="79"/>
  <c r="M817" i="79"/>
  <c r="M854" i="79"/>
  <c r="N682" i="79"/>
  <c r="O682" i="79" s="1"/>
  <c r="N433" i="79"/>
  <c r="O433" i="79" s="1"/>
  <c r="M408" i="79"/>
  <c r="N463" i="79"/>
  <c r="O463" i="79" s="1"/>
  <c r="M321" i="79"/>
  <c r="M879" i="79"/>
  <c r="M598" i="79"/>
  <c r="N569" i="79"/>
  <c r="O569" i="79" s="1"/>
  <c r="N288" i="79"/>
  <c r="O288" i="79" s="1"/>
  <c r="N91" i="79"/>
  <c r="O91" i="79" s="1"/>
  <c r="M929" i="79"/>
  <c r="M732" i="79"/>
  <c r="M1010" i="79"/>
  <c r="N618" i="79"/>
  <c r="O618" i="79" s="1"/>
  <c r="N226" i="79"/>
  <c r="O226" i="79" s="1"/>
  <c r="M784" i="79"/>
  <c r="M614" i="79"/>
  <c r="M361" i="79"/>
  <c r="M1003" i="79"/>
  <c r="M330" i="79"/>
  <c r="N774" i="79"/>
  <c r="O774" i="79" s="1"/>
  <c r="M633" i="79"/>
  <c r="M824" i="79"/>
  <c r="M67" i="79"/>
  <c r="N9" i="79"/>
  <c r="O9" i="79" s="1"/>
  <c r="M540" i="79"/>
  <c r="N343" i="79"/>
  <c r="O343" i="79" s="1"/>
  <c r="M936" i="79"/>
  <c r="M145" i="79"/>
  <c r="N284" i="79"/>
  <c r="O284" i="79" s="1"/>
  <c r="M171" i="79"/>
  <c r="M449" i="79"/>
  <c r="N484" i="79"/>
  <c r="O484" i="79" s="1"/>
  <c r="N196" i="79"/>
  <c r="O196" i="79" s="1"/>
  <c r="N841" i="79"/>
  <c r="O841" i="79" s="1"/>
  <c r="M26" i="79"/>
  <c r="N1017" i="79"/>
  <c r="O1017" i="79"/>
  <c r="N975" i="79"/>
  <c r="O975" i="79" s="1"/>
  <c r="N290" i="79"/>
  <c r="O290" i="79" s="1"/>
  <c r="N613" i="79"/>
  <c r="O613" i="79" s="1"/>
  <c r="M132" i="79"/>
  <c r="N270" i="79"/>
  <c r="O270" i="79" s="1"/>
  <c r="M46" i="79"/>
  <c r="M706" i="79"/>
  <c r="N826" i="79"/>
  <c r="O826" i="79" s="1"/>
  <c r="N473" i="79"/>
  <c r="O473" i="79" s="1"/>
  <c r="N408" i="79"/>
  <c r="O408" i="79" s="1"/>
  <c r="M435" i="79"/>
  <c r="M739" i="79"/>
  <c r="M570" i="79"/>
  <c r="M513" i="79"/>
  <c r="M120" i="79"/>
  <c r="M63" i="79"/>
  <c r="M676" i="79"/>
  <c r="N1010" i="79"/>
  <c r="O1010" i="79" s="1"/>
  <c r="M590" i="79"/>
  <c r="M198" i="79"/>
  <c r="M588" i="79"/>
  <c r="M558" i="79"/>
  <c r="M863" i="79"/>
  <c r="M274" i="79"/>
  <c r="M746" i="79"/>
  <c r="N796" i="79"/>
  <c r="O796" i="79" s="1"/>
  <c r="N992" i="79"/>
  <c r="O992" i="79" s="1"/>
  <c r="M961" i="79"/>
  <c r="N540" i="79"/>
  <c r="O540" i="79" s="1"/>
  <c r="N315" i="79"/>
  <c r="O315" i="79" s="1"/>
  <c r="N900" i="79"/>
  <c r="O900" i="79" s="1"/>
  <c r="N89" i="79"/>
  <c r="O89" i="79" s="1"/>
  <c r="M116" i="79"/>
  <c r="M115" i="79"/>
  <c r="N421" i="79"/>
  <c r="O421" i="79" s="1"/>
  <c r="M428" i="79"/>
  <c r="M168" i="79"/>
  <c r="N822" i="79"/>
  <c r="O822" i="79" s="1"/>
  <c r="M984" i="79"/>
  <c r="N930" i="79"/>
  <c r="O930" i="79" s="1"/>
  <c r="M947" i="79"/>
  <c r="N194" i="79"/>
  <c r="O194" i="79" s="1"/>
  <c r="M556" i="79"/>
  <c r="N708" i="79"/>
  <c r="O708" i="79" s="1"/>
  <c r="N132" i="79"/>
  <c r="O132" i="79" s="1"/>
  <c r="N233" i="79"/>
  <c r="O233" i="79" s="1"/>
  <c r="N907" i="79"/>
  <c r="O907" i="79" s="1"/>
  <c r="N438" i="79"/>
  <c r="O438" i="79" s="1"/>
  <c r="N798" i="79"/>
  <c r="O798" i="79" s="1"/>
  <c r="N454" i="79"/>
  <c r="O454" i="79" s="1"/>
  <c r="N377" i="79"/>
  <c r="O377" i="79" s="1"/>
  <c r="M380" i="79"/>
  <c r="N435" i="79"/>
  <c r="O435" i="79" s="1"/>
  <c r="N265" i="79"/>
  <c r="O265" i="79" s="1"/>
  <c r="M711" i="79"/>
  <c r="M542" i="79"/>
  <c r="M92" i="79"/>
  <c r="N35" i="79"/>
  <c r="O35" i="79" s="1"/>
  <c r="M873" i="79"/>
  <c r="N592" i="79"/>
  <c r="O592" i="79" s="1"/>
  <c r="M982" i="79"/>
  <c r="N590" i="79"/>
  <c r="O590" i="79" s="1"/>
  <c r="N198" i="79"/>
  <c r="O198" i="79" s="1"/>
  <c r="M504" i="79"/>
  <c r="N530" i="79"/>
  <c r="O530" i="79" s="1"/>
  <c r="M305" i="79"/>
  <c r="M779" i="79"/>
  <c r="M78" i="79"/>
  <c r="N690" i="79"/>
  <c r="O690" i="79" s="1"/>
  <c r="N577" i="79"/>
  <c r="O577" i="79" s="1"/>
  <c r="M768" i="79"/>
  <c r="N921" i="79"/>
  <c r="O921" i="79" s="1"/>
  <c r="N961" i="79"/>
  <c r="O961" i="79" s="1"/>
  <c r="N512" i="79"/>
  <c r="O512" i="79" s="1"/>
  <c r="N231" i="79"/>
  <c r="O231" i="79" s="1"/>
  <c r="M734" i="79"/>
  <c r="M33" i="79"/>
  <c r="N116" i="79"/>
  <c r="O116" i="79" s="1"/>
  <c r="N115" i="79"/>
  <c r="O115" i="79" s="1"/>
  <c r="N393" i="79"/>
  <c r="O393" i="79" s="1"/>
  <c r="M315" i="79"/>
  <c r="N140" i="79"/>
  <c r="O140" i="79" s="1"/>
  <c r="M767" i="79"/>
  <c r="N914" i="79"/>
  <c r="O914" i="79" s="1"/>
  <c r="N894" i="79"/>
  <c r="O894" i="79" s="1"/>
  <c r="N947" i="79"/>
  <c r="O947" i="79"/>
  <c r="N158" i="79"/>
  <c r="O158" i="79" s="1"/>
  <c r="M499" i="79"/>
  <c r="N667" i="79"/>
  <c r="O667" i="79" s="1"/>
  <c r="N963" i="79"/>
  <c r="O963" i="79" s="1"/>
  <c r="M999" i="79"/>
  <c r="N998" i="79"/>
  <c r="O998" i="79" s="1"/>
  <c r="N684" i="79"/>
  <c r="O684" i="79" s="1"/>
  <c r="M770" i="79"/>
  <c r="N399" i="79"/>
  <c r="O399" i="79" s="1"/>
  <c r="N324" i="79"/>
  <c r="O324" i="79" s="1"/>
  <c r="N379" i="79"/>
  <c r="O379" i="79" s="1"/>
  <c r="M683" i="79"/>
  <c r="N514" i="79"/>
  <c r="O514" i="79" s="1"/>
  <c r="M64" i="79"/>
  <c r="M986" i="79"/>
  <c r="M564" i="79"/>
  <c r="N982" i="79"/>
  <c r="O982" i="79" s="1"/>
  <c r="M562" i="79"/>
  <c r="N170" i="79"/>
  <c r="O170" i="79" s="1"/>
  <c r="M448" i="79"/>
  <c r="M502" i="79"/>
  <c r="N277" i="79"/>
  <c r="O277" i="79" s="1"/>
  <c r="M751" i="79"/>
  <c r="M22" i="79"/>
  <c r="N662" i="79"/>
  <c r="O662" i="79" s="1"/>
  <c r="M740" i="79"/>
  <c r="N529" i="79"/>
  <c r="O529" i="79" s="1"/>
  <c r="N428" i="79"/>
  <c r="O428" i="79" s="1"/>
  <c r="N203" i="79"/>
  <c r="O203" i="79"/>
  <c r="N678" i="79"/>
  <c r="O678" i="79" s="1"/>
  <c r="N33" i="79"/>
  <c r="O33" i="79" s="1"/>
  <c r="M620" i="79"/>
  <c r="M87" i="79"/>
  <c r="M393" i="79"/>
  <c r="N293" i="79"/>
  <c r="O293" i="79" s="1"/>
  <c r="M84" i="79"/>
  <c r="M923" i="79"/>
  <c r="N711" i="79"/>
  <c r="O711" i="79" s="1"/>
  <c r="N858" i="79"/>
  <c r="O858" i="79" s="1"/>
  <c r="M249" i="79"/>
  <c r="N874" i="79"/>
  <c r="O874" i="79" s="1"/>
  <c r="N891" i="79"/>
  <c r="O891" i="79" s="1"/>
  <c r="N138" i="79"/>
  <c r="O138" i="79" s="1"/>
  <c r="N403" i="79"/>
  <c r="O403" i="79" s="1"/>
  <c r="N595" i="79"/>
  <c r="O595" i="79" s="1"/>
  <c r="N928" i="79"/>
  <c r="O928" i="79" s="1"/>
  <c r="N999" i="79"/>
  <c r="O999" i="79" s="1"/>
  <c r="M970" i="79"/>
  <c r="M572" i="79"/>
  <c r="N230" i="79"/>
  <c r="O230" i="79" s="1"/>
  <c r="M742" i="79"/>
  <c r="N286" i="79"/>
  <c r="O286" i="79" s="1"/>
  <c r="M324" i="79"/>
  <c r="M351" i="79"/>
  <c r="M1020" i="79"/>
  <c r="M655" i="79"/>
  <c r="M430" i="79"/>
  <c r="M401" i="79"/>
  <c r="N8" i="79"/>
  <c r="O8" i="79" s="1"/>
  <c r="M930" i="79"/>
  <c r="M452" i="79"/>
  <c r="M954" i="79"/>
  <c r="N562" i="79"/>
  <c r="O562" i="79" s="1"/>
  <c r="M170" i="79"/>
  <c r="M336" i="79"/>
  <c r="M446" i="79"/>
  <c r="M695" i="79"/>
  <c r="N944" i="79"/>
  <c r="O944" i="79" s="1"/>
  <c r="N634" i="79"/>
  <c r="O634" i="79" s="1"/>
  <c r="M521" i="79"/>
  <c r="M656" i="79"/>
  <c r="N511" i="79"/>
  <c r="O511" i="79" s="1"/>
  <c r="M344" i="79"/>
  <c r="N7" i="79"/>
  <c r="O7" i="79" s="1"/>
  <c r="N487" i="79"/>
  <c r="O487" i="79" s="1"/>
  <c r="N844" i="79"/>
  <c r="O844" i="79"/>
  <c r="N564" i="79"/>
  <c r="O564" i="79"/>
  <c r="N59" i="79"/>
  <c r="O59" i="79" s="1"/>
  <c r="N276" i="79"/>
  <c r="O276" i="79" s="1"/>
  <c r="N84" i="79"/>
  <c r="O84" i="79" s="1"/>
  <c r="N895" i="79"/>
  <c r="O895" i="79" s="1"/>
  <c r="N654" i="79"/>
  <c r="O654" i="79" s="1"/>
  <c r="N821" i="79"/>
  <c r="O821" i="79" s="1"/>
  <c r="N857" i="79"/>
  <c r="O857" i="79" s="1"/>
  <c r="N835" i="79"/>
  <c r="O835" i="79" s="1"/>
  <c r="N119" i="79"/>
  <c r="O119" i="79" s="1"/>
  <c r="N307" i="79"/>
  <c r="O307" i="79" s="1"/>
  <c r="N555" i="79"/>
  <c r="O555" i="79" s="1"/>
  <c r="N910" i="79"/>
  <c r="O910" i="79" s="1"/>
  <c r="N859" i="79"/>
  <c r="O859" i="79" s="1"/>
  <c r="N970" i="79"/>
  <c r="O970" i="79" s="1"/>
  <c r="N401" i="79"/>
  <c r="O401" i="79" s="1"/>
  <c r="N16" i="79"/>
  <c r="O16" i="79" s="1"/>
  <c r="N742" i="79"/>
  <c r="O742" i="79" s="1"/>
  <c r="N228" i="79"/>
  <c r="O228" i="79" s="1"/>
  <c r="M296" i="79"/>
  <c r="N351" i="79"/>
  <c r="O351" i="79" s="1"/>
  <c r="M992" i="79"/>
  <c r="M627" i="79"/>
  <c r="M402" i="79"/>
  <c r="M1015" i="79"/>
  <c r="N902" i="79"/>
  <c r="O902" i="79" s="1"/>
  <c r="N761" i="79"/>
  <c r="O761" i="79" s="1"/>
  <c r="M396" i="79"/>
  <c r="N954" i="79"/>
  <c r="O954" i="79" s="1"/>
  <c r="M534" i="79"/>
  <c r="M142" i="79"/>
  <c r="M252" i="79"/>
  <c r="M390" i="79"/>
  <c r="M193" i="79"/>
  <c r="M667" i="79"/>
  <c r="M860" i="79"/>
  <c r="M578" i="79"/>
  <c r="N572" i="79"/>
  <c r="O572" i="79" s="1"/>
  <c r="M849" i="79"/>
  <c r="N344" i="79"/>
  <c r="O344" i="79" s="1"/>
  <c r="N847" i="79"/>
  <c r="O847" i="79" s="1"/>
  <c r="N430" i="79"/>
  <c r="O430" i="79" s="1"/>
  <c r="N144" i="79"/>
  <c r="O144" i="79" s="1"/>
  <c r="N31" i="79"/>
  <c r="O31" i="79"/>
  <c r="M337" i="79"/>
  <c r="N258" i="79"/>
  <c r="O258" i="79" s="1"/>
  <c r="N28" i="79"/>
  <c r="O28" i="79" s="1"/>
  <c r="N867" i="79"/>
  <c r="O867" i="79" s="1"/>
  <c r="N616" i="79"/>
  <c r="O616" i="79" s="1"/>
  <c r="M81" i="79"/>
  <c r="N839" i="79"/>
  <c r="O839" i="79" s="1"/>
  <c r="M807" i="79"/>
  <c r="M1002" i="79"/>
  <c r="N536" i="79"/>
  <c r="O536" i="79"/>
  <c r="N890" i="79"/>
  <c r="O890" i="79" s="1"/>
  <c r="M831" i="79"/>
  <c r="M886" i="79"/>
  <c r="M343" i="79"/>
  <c r="N686" i="79"/>
  <c r="O686" i="79" s="1"/>
  <c r="N208" i="79"/>
  <c r="O208" i="79" s="1"/>
  <c r="M97" i="79"/>
  <c r="N296" i="79"/>
  <c r="O296" i="79" s="1"/>
  <c r="N323" i="79"/>
  <c r="O323" i="79" s="1"/>
  <c r="BG12" i="53"/>
  <c r="BG15" i="53"/>
  <c r="AQ203" i="55"/>
  <c r="R203" i="55" s="1"/>
  <c r="H22" i="57"/>
  <c r="AE233" i="57"/>
  <c r="F233" i="57" s="1"/>
  <c r="AM293" i="57"/>
  <c r="N293" i="57" s="1"/>
  <c r="H202" i="58"/>
  <c r="AO263" i="58"/>
  <c r="P263" i="58" s="1"/>
  <c r="AE53" i="59"/>
  <c r="F53" i="59" s="1"/>
  <c r="AM113" i="59"/>
  <c r="N113" i="59" s="1"/>
  <c r="AQ178" i="59"/>
  <c r="R178" i="59" s="1"/>
  <c r="AQ177" i="59"/>
  <c r="AR163" i="59" s="1"/>
  <c r="S163" i="59" s="1"/>
  <c r="AQ176" i="59"/>
  <c r="AQ175" i="59"/>
  <c r="AR157" i="59" s="1"/>
  <c r="S157" i="59" s="1"/>
  <c r="AQ113" i="53"/>
  <c r="R113" i="53" s="1"/>
  <c r="L52" i="53"/>
  <c r="F82" i="55"/>
  <c r="AE87" i="55"/>
  <c r="AF73" i="55" s="1"/>
  <c r="AE88" i="55"/>
  <c r="F88" i="55" s="1"/>
  <c r="AE86" i="55"/>
  <c r="AF70" i="55" s="1"/>
  <c r="G70" i="55" s="1"/>
  <c r="AE85" i="55"/>
  <c r="AF67" i="55" s="1"/>
  <c r="G67" i="55" s="1"/>
  <c r="T202" i="55"/>
  <c r="AI23" i="57"/>
  <c r="J23" i="57" s="1"/>
  <c r="AQ88" i="57"/>
  <c r="R88" i="57" s="1"/>
  <c r="AQ87" i="57"/>
  <c r="AR73" i="57" s="1"/>
  <c r="S73" i="57" s="1"/>
  <c r="AQ85" i="57"/>
  <c r="R85" i="57" s="1"/>
  <c r="AQ86" i="57"/>
  <c r="R86" i="57" s="1"/>
  <c r="AG233" i="57"/>
  <c r="H233" i="57" s="1"/>
  <c r="AC143" i="58"/>
  <c r="D143" i="58" s="1"/>
  <c r="R262" i="58"/>
  <c r="AG53" i="59"/>
  <c r="H53" i="59" s="1"/>
  <c r="AO113" i="59"/>
  <c r="P113" i="59" s="1"/>
  <c r="D292" i="59"/>
  <c r="AI53" i="53"/>
  <c r="J53" i="53" s="1"/>
  <c r="BW135" i="52"/>
  <c r="BF248" i="53"/>
  <c r="P142" i="55"/>
  <c r="T82" i="57"/>
  <c r="D172" i="57"/>
  <c r="R292" i="57"/>
  <c r="F142" i="58"/>
  <c r="AS263" i="58"/>
  <c r="T263" i="58" s="1"/>
  <c r="J52" i="59"/>
  <c r="F292" i="59"/>
  <c r="AG53" i="53"/>
  <c r="H53" i="53" s="1"/>
  <c r="BF159" i="52"/>
  <c r="BG254" i="53"/>
  <c r="R142" i="55"/>
  <c r="AC293" i="55"/>
  <c r="D293" i="55" s="1"/>
  <c r="N22" i="57"/>
  <c r="AE173" i="57"/>
  <c r="F173" i="57" s="1"/>
  <c r="AS293" i="57"/>
  <c r="T293" i="57" s="1"/>
  <c r="AC83" i="58"/>
  <c r="D83" i="58" s="1"/>
  <c r="AG143" i="58"/>
  <c r="H143" i="58" s="1"/>
  <c r="AM203" i="58"/>
  <c r="N203" i="58" s="1"/>
  <c r="L52" i="59"/>
  <c r="AS113" i="59"/>
  <c r="T113" i="59" s="1"/>
  <c r="T172" i="53"/>
  <c r="L112" i="53"/>
  <c r="AE58" i="53"/>
  <c r="F58" i="53" s="1"/>
  <c r="AE57" i="53"/>
  <c r="AF43" i="53" s="1"/>
  <c r="G43" i="53" s="1"/>
  <c r="AE55" i="53"/>
  <c r="F55" i="53" s="1"/>
  <c r="AE56" i="53"/>
  <c r="AC23" i="55"/>
  <c r="D23" i="55" s="1"/>
  <c r="AO23" i="57"/>
  <c r="P23" i="57" s="1"/>
  <c r="AG173" i="57"/>
  <c r="H173" i="57" s="1"/>
  <c r="AM233" i="57"/>
  <c r="N233" i="57" s="1"/>
  <c r="AI143" i="58"/>
  <c r="J143" i="58" s="1"/>
  <c r="AO203" i="58"/>
  <c r="P203" i="58" s="1"/>
  <c r="AI293" i="59"/>
  <c r="J293" i="59" s="1"/>
  <c r="AQ173" i="53"/>
  <c r="R173" i="53" s="1"/>
  <c r="AC233" i="55"/>
  <c r="D233" i="55" s="1"/>
  <c r="AG293" i="55"/>
  <c r="H293" i="55" s="1"/>
  <c r="AI173" i="57"/>
  <c r="J173" i="57" s="1"/>
  <c r="AO238" i="57"/>
  <c r="AP226" i="57" s="1"/>
  <c r="Q226" i="57" s="1"/>
  <c r="AO237" i="57"/>
  <c r="P237" i="57" s="1"/>
  <c r="AO236" i="57"/>
  <c r="AP220" i="57" s="1"/>
  <c r="Q220" i="57" s="1"/>
  <c r="AO235" i="57"/>
  <c r="AP217" i="57" s="1"/>
  <c r="Q217" i="57" s="1"/>
  <c r="H82" i="58"/>
  <c r="AK143" i="58"/>
  <c r="L143" i="58" s="1"/>
  <c r="R202" i="58"/>
  <c r="AC208" i="59"/>
  <c r="AC207" i="59"/>
  <c r="AD193" i="59" s="1"/>
  <c r="E193" i="59" s="1"/>
  <c r="AC206" i="59"/>
  <c r="D206" i="59" s="1"/>
  <c r="AC205" i="59"/>
  <c r="AD187" i="59" s="1"/>
  <c r="E187" i="59" s="1"/>
  <c r="L292" i="59"/>
  <c r="AO175" i="53"/>
  <c r="P175" i="53" s="1"/>
  <c r="AO178" i="53"/>
  <c r="AO177" i="53"/>
  <c r="P177" i="53" s="1"/>
  <c r="AO176" i="53"/>
  <c r="P176" i="53" s="1"/>
  <c r="AG118" i="53"/>
  <c r="AG117" i="53"/>
  <c r="AH103" i="53" s="1"/>
  <c r="I103" i="53" s="1"/>
  <c r="AG116" i="53"/>
  <c r="H116" i="53" s="1"/>
  <c r="AG115" i="53"/>
  <c r="AH97" i="53" s="1"/>
  <c r="I97" i="53" s="1"/>
  <c r="AG23" i="55"/>
  <c r="H23" i="55" s="1"/>
  <c r="F232" i="55"/>
  <c r="AI293" i="55"/>
  <c r="J293" i="55" s="1"/>
  <c r="T22" i="57"/>
  <c r="AC113" i="57"/>
  <c r="D113" i="57" s="1"/>
  <c r="L172" i="57"/>
  <c r="AK177" i="57"/>
  <c r="L177" i="57" s="1"/>
  <c r="AK176" i="57"/>
  <c r="L176" i="57" s="1"/>
  <c r="AK175" i="57"/>
  <c r="L175" i="57" s="1"/>
  <c r="AK178" i="57"/>
  <c r="L178" i="57" s="1"/>
  <c r="R232" i="57"/>
  <c r="AI83" i="58"/>
  <c r="J83" i="58" s="1"/>
  <c r="AS208" i="58"/>
  <c r="T208" i="58" s="1"/>
  <c r="AS207" i="58"/>
  <c r="AT193" i="58" s="1"/>
  <c r="U193" i="58" s="1"/>
  <c r="AS206" i="58"/>
  <c r="AS205" i="58"/>
  <c r="AT187" i="58" s="1"/>
  <c r="U187" i="58" s="1"/>
  <c r="D292" i="58"/>
  <c r="R52" i="59"/>
  <c r="AE203" i="59"/>
  <c r="F203" i="59" s="1"/>
  <c r="N292" i="59"/>
  <c r="T232" i="53"/>
  <c r="N172" i="53"/>
  <c r="F112" i="53"/>
  <c r="AI23" i="55"/>
  <c r="J23" i="55" s="1"/>
  <c r="AQ83" i="55"/>
  <c r="R83" i="55" s="1"/>
  <c r="AG233" i="55"/>
  <c r="H233" i="55" s="1"/>
  <c r="AG238" i="55"/>
  <c r="AH226" i="55" s="1"/>
  <c r="I226" i="55" s="1"/>
  <c r="AG237" i="55"/>
  <c r="AH223" i="55" s="1"/>
  <c r="I223" i="55" s="1"/>
  <c r="AG236" i="55"/>
  <c r="H236" i="55" s="1"/>
  <c r="AG235" i="55"/>
  <c r="AH217" i="55" s="1"/>
  <c r="I217" i="55" s="1"/>
  <c r="L292" i="55"/>
  <c r="N172" i="57"/>
  <c r="T232" i="57"/>
  <c r="L82" i="58"/>
  <c r="AO148" i="58"/>
  <c r="AP136" i="58" s="1"/>
  <c r="Q136" i="58" s="1"/>
  <c r="AO147" i="58"/>
  <c r="P147" i="58" s="1"/>
  <c r="AO146" i="58"/>
  <c r="P146" i="58" s="1"/>
  <c r="AO145" i="58"/>
  <c r="P145" i="58" s="1"/>
  <c r="F292" i="58"/>
  <c r="AS58" i="59"/>
  <c r="AT46" i="59" s="1"/>
  <c r="U46" i="59" s="1"/>
  <c r="AS57" i="59"/>
  <c r="AT43" i="59" s="1"/>
  <c r="U43" i="59" s="1"/>
  <c r="AS56" i="59"/>
  <c r="T56" i="59" s="1"/>
  <c r="AS55" i="59"/>
  <c r="AO298" i="59"/>
  <c r="AP286" i="59" s="1"/>
  <c r="AO297" i="59"/>
  <c r="AP283" i="59" s="1"/>
  <c r="Q283" i="59" s="1"/>
  <c r="AO296" i="59"/>
  <c r="AP280" i="59" s="1"/>
  <c r="Q280" i="59" s="1"/>
  <c r="AO295" i="59"/>
  <c r="AP277" i="59" s="1"/>
  <c r="Q277" i="59" s="1"/>
  <c r="AQ233" i="53"/>
  <c r="R233" i="53" s="1"/>
  <c r="AS83" i="55"/>
  <c r="T83" i="55" s="1"/>
  <c r="D172" i="55"/>
  <c r="H112" i="57"/>
  <c r="P172" i="57"/>
  <c r="AM88" i="58"/>
  <c r="AM87" i="58"/>
  <c r="AN73" i="58" s="1"/>
  <c r="O73" i="58" s="1"/>
  <c r="AM86" i="58"/>
  <c r="N86" i="58" s="1"/>
  <c r="AM85" i="58"/>
  <c r="AN67" i="58" s="1"/>
  <c r="O67" i="58" s="1"/>
  <c r="AG293" i="58"/>
  <c r="H293" i="58" s="1"/>
  <c r="AG297" i="58"/>
  <c r="H297" i="58" s="1"/>
  <c r="AG296" i="58"/>
  <c r="AG295" i="58"/>
  <c r="AH277" i="58" s="1"/>
  <c r="I277" i="58" s="1"/>
  <c r="AG298" i="58"/>
  <c r="H298" i="58" s="1"/>
  <c r="AI203" i="59"/>
  <c r="J203" i="59" s="1"/>
  <c r="AQ293" i="59"/>
  <c r="R293" i="59" s="1"/>
  <c r="AO233" i="53"/>
  <c r="P233" i="53" s="1"/>
  <c r="AI173" i="53"/>
  <c r="J173" i="53" s="1"/>
  <c r="N22" i="55"/>
  <c r="AE173" i="55"/>
  <c r="F173" i="55" s="1"/>
  <c r="AK233" i="55"/>
  <c r="L233" i="55" s="1"/>
  <c r="AI118" i="57"/>
  <c r="J118" i="57" s="1"/>
  <c r="AI117" i="57"/>
  <c r="AI116" i="57"/>
  <c r="AI115" i="57"/>
  <c r="J115" i="57" s="1"/>
  <c r="R172" i="57"/>
  <c r="H22" i="58"/>
  <c r="AS143" i="58"/>
  <c r="T143" i="58" s="1"/>
  <c r="AI293" i="58"/>
  <c r="J293" i="58" s="1"/>
  <c r="AE23" i="59"/>
  <c r="F23" i="59" s="1"/>
  <c r="D142" i="59"/>
  <c r="AS293" i="59"/>
  <c r="T293" i="59" s="1"/>
  <c r="N232" i="53"/>
  <c r="R22" i="53"/>
  <c r="BF192" i="57"/>
  <c r="BG253" i="57"/>
  <c r="BF189" i="58"/>
  <c r="BW250" i="58"/>
  <c r="BS282" i="58"/>
  <c r="BS72" i="59"/>
  <c r="BW188" i="59"/>
  <c r="BU7" i="52"/>
  <c r="BU8" i="52" s="1"/>
  <c r="BU9" i="52" s="1"/>
  <c r="BU10" i="52" s="1"/>
  <c r="BU11" i="52" s="1"/>
  <c r="BU12" i="52" s="1"/>
  <c r="BU13" i="52" s="1"/>
  <c r="BU14" i="52" s="1"/>
  <c r="BU15" i="52" s="1"/>
  <c r="BU16" i="52" s="1"/>
  <c r="BU17" i="52" s="1"/>
  <c r="BU18" i="52" s="1"/>
  <c r="AS293" i="52"/>
  <c r="T293" i="52" s="1"/>
  <c r="AO23" i="55"/>
  <c r="P23" i="55" s="1"/>
  <c r="AG173" i="55"/>
  <c r="H173" i="55" s="1"/>
  <c r="AM233" i="55"/>
  <c r="N233" i="55" s="1"/>
  <c r="D52" i="57"/>
  <c r="AK113" i="57"/>
  <c r="L113" i="57" s="1"/>
  <c r="T172" i="57"/>
  <c r="D232" i="58"/>
  <c r="H22" i="59"/>
  <c r="AE143" i="59"/>
  <c r="F143" i="59" s="1"/>
  <c r="AS293" i="53"/>
  <c r="T293" i="53" s="1"/>
  <c r="L232" i="53"/>
  <c r="F172" i="53"/>
  <c r="AQ23" i="55"/>
  <c r="R23" i="55" s="1"/>
  <c r="AI173" i="55"/>
  <c r="J173" i="55" s="1"/>
  <c r="T292" i="55"/>
  <c r="AS297" i="55"/>
  <c r="T297" i="55" s="1"/>
  <c r="AC263" i="57"/>
  <c r="D263" i="57" s="1"/>
  <c r="AK23" i="58"/>
  <c r="L23" i="58" s="1"/>
  <c r="AS83" i="58"/>
  <c r="T83" i="58" s="1"/>
  <c r="F232" i="58"/>
  <c r="AM293" i="58"/>
  <c r="N293" i="58" s="1"/>
  <c r="AI23" i="59"/>
  <c r="J23" i="59" s="1"/>
  <c r="D82" i="59"/>
  <c r="AG146" i="59"/>
  <c r="H146" i="59" s="1"/>
  <c r="AG145" i="59"/>
  <c r="H145" i="59" s="1"/>
  <c r="AG148" i="59"/>
  <c r="H148" i="59" s="1"/>
  <c r="AG147" i="59"/>
  <c r="H147" i="59" s="1"/>
  <c r="AO203" i="59"/>
  <c r="P203" i="59" s="1"/>
  <c r="AQ293" i="53"/>
  <c r="R293" i="53" s="1"/>
  <c r="AS88" i="53"/>
  <c r="T88" i="53" s="1"/>
  <c r="AS87" i="53"/>
  <c r="T87" i="53" s="1"/>
  <c r="AS86" i="53"/>
  <c r="AS85" i="53"/>
  <c r="AT67" i="53" s="1"/>
  <c r="U67" i="53" s="1"/>
  <c r="AM23" i="53"/>
  <c r="N23" i="53" s="1"/>
  <c r="AS23" i="55"/>
  <c r="T23" i="55" s="1"/>
  <c r="AK178" i="55"/>
  <c r="L178" i="55" s="1"/>
  <c r="AK177" i="55"/>
  <c r="AL163" i="55" s="1"/>
  <c r="M163" i="55" s="1"/>
  <c r="AK176" i="55"/>
  <c r="L176" i="55" s="1"/>
  <c r="AK175" i="55"/>
  <c r="AL157" i="55" s="1"/>
  <c r="M157" i="55" s="1"/>
  <c r="P112" i="57"/>
  <c r="AE268" i="57"/>
  <c r="AE267" i="57"/>
  <c r="AF253" i="57" s="1"/>
  <c r="G253" i="57" s="1"/>
  <c r="AE266" i="57"/>
  <c r="F266" i="57" s="1"/>
  <c r="AE265" i="57"/>
  <c r="AF247" i="57" s="1"/>
  <c r="AG233" i="58"/>
  <c r="H233" i="58" s="1"/>
  <c r="AO293" i="58"/>
  <c r="P293" i="58" s="1"/>
  <c r="F82" i="59"/>
  <c r="AI143" i="59"/>
  <c r="J143" i="59" s="1"/>
  <c r="AO293" i="53"/>
  <c r="P293" i="53" s="1"/>
  <c r="AG233" i="53"/>
  <c r="H233" i="53" s="1"/>
  <c r="AQ83" i="53"/>
  <c r="R83" i="53" s="1"/>
  <c r="BF98" i="53"/>
  <c r="BW101" i="53"/>
  <c r="BF278" i="53"/>
  <c r="BX281" i="53"/>
  <c r="N172" i="55"/>
  <c r="AS233" i="55"/>
  <c r="T233" i="55" s="1"/>
  <c r="AG263" i="57"/>
  <c r="H263" i="57" s="1"/>
  <c r="P22" i="58"/>
  <c r="J232" i="58"/>
  <c r="AQ293" i="58"/>
  <c r="R293" i="58" s="1"/>
  <c r="H82" i="59"/>
  <c r="L142" i="59"/>
  <c r="AS203" i="59"/>
  <c r="T203" i="59" s="1"/>
  <c r="AO83" i="53"/>
  <c r="P83" i="53" s="1"/>
  <c r="J22" i="53"/>
  <c r="L52" i="57"/>
  <c r="J262" i="57"/>
  <c r="R22" i="58"/>
  <c r="AK233" i="58"/>
  <c r="L233" i="58" s="1"/>
  <c r="AS293" i="58"/>
  <c r="T293" i="58" s="1"/>
  <c r="AO23" i="59"/>
  <c r="P23" i="59" s="1"/>
  <c r="AI88" i="59"/>
  <c r="J88" i="59" s="1"/>
  <c r="AI87" i="59"/>
  <c r="AI86" i="59"/>
  <c r="AJ70" i="59" s="1"/>
  <c r="K70" i="59" s="1"/>
  <c r="AI85" i="59"/>
  <c r="AJ67" i="59" s="1"/>
  <c r="K67" i="59" s="1"/>
  <c r="AK298" i="53"/>
  <c r="AL286" i="53" s="1"/>
  <c r="M286" i="53" s="1"/>
  <c r="AK297" i="53"/>
  <c r="AL283" i="53" s="1"/>
  <c r="M283" i="53" s="1"/>
  <c r="AK296" i="53"/>
  <c r="AL280" i="53" s="1"/>
  <c r="M280" i="53" s="1"/>
  <c r="AK295" i="53"/>
  <c r="AC237" i="53"/>
  <c r="AD223" i="53" s="1"/>
  <c r="AC236" i="53"/>
  <c r="D236" i="53" s="1"/>
  <c r="AC235" i="53"/>
  <c r="D235" i="53" s="1"/>
  <c r="AC238" i="53"/>
  <c r="AD226" i="53" s="1"/>
  <c r="E226" i="53" s="1"/>
  <c r="AM83" i="53"/>
  <c r="N83" i="53" s="1"/>
  <c r="AI113" i="55"/>
  <c r="J113" i="55" s="1"/>
  <c r="AM57" i="57"/>
  <c r="AN43" i="57" s="1"/>
  <c r="O43" i="57" s="1"/>
  <c r="AK263" i="57"/>
  <c r="L263" i="57" s="1"/>
  <c r="AE178" i="58"/>
  <c r="AE177" i="58"/>
  <c r="AF163" i="58" s="1"/>
  <c r="AE176" i="58"/>
  <c r="F176" i="58" s="1"/>
  <c r="AE175" i="58"/>
  <c r="AF157" i="58" s="1"/>
  <c r="G157" i="58" s="1"/>
  <c r="AS143" i="53"/>
  <c r="T143" i="53" s="1"/>
  <c r="AE23" i="53"/>
  <c r="F23" i="53" s="1"/>
  <c r="BW99" i="55"/>
  <c r="BX107" i="55"/>
  <c r="BG102" i="55"/>
  <c r="BW9" i="55"/>
  <c r="BS12" i="55"/>
  <c r="BS70" i="55"/>
  <c r="BG73" i="55"/>
  <c r="BG166" i="55"/>
  <c r="BS192" i="55"/>
  <c r="BG195" i="55"/>
  <c r="BS221" i="55"/>
  <c r="BF224" i="55"/>
  <c r="BG285" i="55"/>
  <c r="BW288" i="55"/>
  <c r="BX17" i="57"/>
  <c r="BG43" i="57"/>
  <c r="BG46" i="57"/>
  <c r="BS75" i="57"/>
  <c r="BG78" i="57"/>
  <c r="BX104" i="57"/>
  <c r="BG157" i="57"/>
  <c r="BG162" i="57"/>
  <c r="BF165" i="57"/>
  <c r="BX168" i="57"/>
  <c r="BW191" i="57"/>
  <c r="BF194" i="57"/>
  <c r="BX197" i="57"/>
  <c r="BF247" i="57"/>
  <c r="BX252" i="57"/>
  <c r="BS255" i="57"/>
  <c r="BX258" i="57"/>
  <c r="BF279" i="57"/>
  <c r="BG281" i="57"/>
  <c r="BS284" i="57"/>
  <c r="BF287" i="57"/>
  <c r="BS69" i="58"/>
  <c r="BF74" i="58"/>
  <c r="BW77" i="58"/>
  <c r="BX98" i="58"/>
  <c r="BX101" i="58"/>
  <c r="BW103" i="58"/>
  <c r="BS106" i="58"/>
  <c r="BX127" i="58"/>
  <c r="BW130" i="58"/>
  <c r="BF135" i="58"/>
  <c r="BF138" i="58"/>
  <c r="BS159" i="58"/>
  <c r="BG162" i="58"/>
  <c r="BG164" i="58"/>
  <c r="BS167" i="58"/>
  <c r="BW188" i="58"/>
  <c r="BS191" i="58"/>
  <c r="BF196" i="58"/>
  <c r="BS217" i="58"/>
  <c r="BS223" i="58"/>
  <c r="BX249" i="58"/>
  <c r="BW252" i="58"/>
  <c r="BG278" i="58"/>
  <c r="BX281" i="58"/>
  <c r="BF284" i="58"/>
  <c r="BG286" i="58"/>
  <c r="BX10" i="59"/>
  <c r="BG13" i="59"/>
  <c r="BW18" i="59"/>
  <c r="BX39" i="59"/>
  <c r="BS42" i="59"/>
  <c r="BW45" i="59"/>
  <c r="BG47" i="59"/>
  <c r="BX68" i="59"/>
  <c r="BW71" i="59"/>
  <c r="BG74" i="59"/>
  <c r="BS97" i="59"/>
  <c r="BF100" i="59"/>
  <c r="BF103" i="59"/>
  <c r="BS106" i="59"/>
  <c r="BX108" i="59"/>
  <c r="BW129" i="59"/>
  <c r="BG132" i="59"/>
  <c r="BW135" i="59"/>
  <c r="BG190" i="59"/>
  <c r="BF193" i="59"/>
  <c r="BF196" i="59"/>
  <c r="BW222" i="59"/>
  <c r="BW225" i="59"/>
  <c r="BG283" i="59"/>
  <c r="BG286" i="59"/>
  <c r="BF15" i="55"/>
  <c r="BF247" i="55"/>
  <c r="BF250" i="55"/>
  <c r="BF253" i="55"/>
  <c r="BG67" i="57"/>
  <c r="BG189" i="57"/>
  <c r="BW218" i="57"/>
  <c r="BW72" i="58"/>
  <c r="BG133" i="58"/>
  <c r="BW194" i="58"/>
  <c r="BS255" i="58"/>
  <c r="BG16" i="59"/>
  <c r="BX77" i="59"/>
  <c r="BW138" i="59"/>
  <c r="BG161" i="59"/>
  <c r="BF164" i="59"/>
  <c r="BG167" i="59"/>
  <c r="BX99" i="57"/>
  <c r="BS160" i="57"/>
  <c r="BX165" i="58"/>
  <c r="BF287" i="58"/>
  <c r="BW9" i="57"/>
  <c r="BX37" i="58"/>
  <c r="BX40" i="58"/>
  <c r="BS43" i="58"/>
  <c r="BS48" i="58"/>
  <c r="BS258" i="58"/>
  <c r="BW257" i="53"/>
  <c r="BX8" i="58"/>
  <c r="BW11" i="58"/>
  <c r="BW14" i="58"/>
  <c r="BX17" i="58"/>
  <c r="BX191" i="58"/>
  <c r="BS197" i="58"/>
  <c r="BS98" i="52"/>
  <c r="BS138" i="52"/>
  <c r="BG38" i="57"/>
  <c r="BG41" i="57"/>
  <c r="BS44" i="57"/>
  <c r="BF46" i="57"/>
  <c r="BG247" i="58"/>
  <c r="BW279" i="58"/>
  <c r="BF132" i="53"/>
  <c r="BG135" i="53"/>
  <c r="BW138" i="53"/>
  <c r="BG277" i="57"/>
  <c r="BG282" i="57"/>
  <c r="BX285" i="57"/>
  <c r="BS288" i="57"/>
  <c r="BW220" i="53"/>
  <c r="BW223" i="53"/>
  <c r="BS228" i="53"/>
  <c r="BX158" i="57"/>
  <c r="BF102" i="58"/>
  <c r="BS194" i="59"/>
  <c r="BW197" i="59"/>
  <c r="BW284" i="53"/>
  <c r="BF39" i="57"/>
  <c r="BF47" i="57"/>
  <c r="BX105" i="58"/>
  <c r="BW159" i="53"/>
  <c r="BX165" i="53"/>
  <c r="BF188" i="55"/>
  <c r="BS108" i="58"/>
  <c r="AG233" i="59"/>
  <c r="H233" i="59" s="1"/>
  <c r="AI263" i="59"/>
  <c r="J263" i="59" s="1"/>
  <c r="R202" i="53"/>
  <c r="D82" i="53"/>
  <c r="BX8" i="55"/>
  <c r="BX97" i="58"/>
  <c r="BG100" i="58"/>
  <c r="BS221" i="52"/>
  <c r="BG224" i="52"/>
  <c r="BS227" i="52"/>
  <c r="BF285" i="52"/>
  <c r="BF288" i="52"/>
  <c r="BG133" i="53"/>
  <c r="BX127" i="55"/>
  <c r="BG130" i="55"/>
  <c r="BS138" i="55"/>
  <c r="BG280" i="52"/>
  <c r="BW39" i="58"/>
  <c r="BX42" i="58"/>
  <c r="BW44" i="58"/>
  <c r="BW47" i="58"/>
  <c r="AO263" i="59"/>
  <c r="P263" i="59" s="1"/>
  <c r="AS263" i="53"/>
  <c r="T263" i="53" s="1"/>
  <c r="L202" i="53"/>
  <c r="BX228" i="58"/>
  <c r="BG251" i="58"/>
  <c r="BF254" i="58"/>
  <c r="BF257" i="58"/>
  <c r="BG127" i="53"/>
  <c r="BF277" i="59"/>
  <c r="BS286" i="59"/>
  <c r="BW277" i="59"/>
  <c r="BG277" i="59"/>
  <c r="BW287" i="58"/>
  <c r="BX284" i="58"/>
  <c r="BW284" i="58"/>
  <c r="BS286" i="58"/>
  <c r="BG284" i="58"/>
  <c r="BG287" i="58"/>
  <c r="BG281" i="58"/>
  <c r="BF279" i="58"/>
  <c r="BG279" i="58"/>
  <c r="BW281" i="58"/>
  <c r="BX279" i="58"/>
  <c r="BF281" i="58"/>
  <c r="BF282" i="58"/>
  <c r="BS281" i="58"/>
  <c r="BX282" i="58"/>
  <c r="BG282" i="58"/>
  <c r="BW282" i="58"/>
  <c r="BG279" i="57"/>
  <c r="BX279" i="57"/>
  <c r="BW279" i="57"/>
  <c r="BS279" i="57"/>
  <c r="BX287" i="57"/>
  <c r="BW287" i="57"/>
  <c r="BG284" i="57"/>
  <c r="BF284" i="57"/>
  <c r="BX284" i="57"/>
  <c r="BS282" i="57"/>
  <c r="BW284" i="57"/>
  <c r="BF282" i="57"/>
  <c r="BW288" i="57"/>
  <c r="BW282" i="57"/>
  <c r="BX282" i="57"/>
  <c r="BS281" i="57"/>
  <c r="BS287" i="57"/>
  <c r="BF281" i="57"/>
  <c r="BG285" i="57"/>
  <c r="BX281" i="57"/>
  <c r="BG288" i="57"/>
  <c r="BW281" i="57"/>
  <c r="BG287" i="57"/>
  <c r="BS285" i="57"/>
  <c r="BF285" i="57"/>
  <c r="BW285" i="57"/>
  <c r="BG282" i="55"/>
  <c r="BW282" i="55"/>
  <c r="BS282" i="55"/>
  <c r="BS285" i="55"/>
  <c r="BX288" i="55"/>
  <c r="BF281" i="53"/>
  <c r="BG284" i="53"/>
  <c r="BG278" i="53"/>
  <c r="BX284" i="53"/>
  <c r="BS284" i="53"/>
  <c r="BG281" i="53"/>
  <c r="BW257" i="59"/>
  <c r="BS257" i="59"/>
  <c r="BF257" i="59"/>
  <c r="BX257" i="59"/>
  <c r="BW249" i="58"/>
  <c r="BW251" i="58"/>
  <c r="BG249" i="58"/>
  <c r="BF251" i="58"/>
  <c r="BW247" i="58"/>
  <c r="BX252" i="58"/>
  <c r="BS254" i="58"/>
  <c r="BS252" i="58"/>
  <c r="BG252" i="58"/>
  <c r="BF252" i="58"/>
  <c r="BF250" i="58"/>
  <c r="BS250" i="58"/>
  <c r="BG257" i="58"/>
  <c r="BW258" i="58"/>
  <c r="BG258" i="58"/>
  <c r="BX258" i="58"/>
  <c r="BG256" i="57"/>
  <c r="BS256" i="57"/>
  <c r="BF253" i="57"/>
  <c r="BX247" i="57"/>
  <c r="BW258" i="57"/>
  <c r="BW256" i="57"/>
  <c r="BW247" i="57"/>
  <c r="BG247" i="57"/>
  <c r="BS247" i="57"/>
  <c r="BG258" i="57"/>
  <c r="BX255" i="57"/>
  <c r="BG253" i="55"/>
  <c r="BS253" i="55"/>
  <c r="BW253" i="55"/>
  <c r="BX247" i="55"/>
  <c r="BG247" i="55"/>
  <c r="BS247" i="55"/>
  <c r="BF254" i="53"/>
  <c r="BX254" i="53"/>
  <c r="BS248" i="53"/>
  <c r="BX248" i="53"/>
  <c r="BW248" i="53"/>
  <c r="BS221" i="59"/>
  <c r="BW228" i="58"/>
  <c r="BF228" i="58"/>
  <c r="BW225" i="58"/>
  <c r="BG225" i="58"/>
  <c r="BS224" i="59"/>
  <c r="BS225" i="58"/>
  <c r="BG224" i="59"/>
  <c r="BS219" i="58"/>
  <c r="BS227" i="59"/>
  <c r="BX223" i="58"/>
  <c r="BX222" i="59"/>
  <c r="BX225" i="58"/>
  <c r="BX219" i="59"/>
  <c r="BX224" i="59"/>
  <c r="BG219" i="59"/>
  <c r="BF219" i="59"/>
  <c r="BS222" i="58"/>
  <c r="BX219" i="58"/>
  <c r="BW227" i="59"/>
  <c r="BF219" i="58"/>
  <c r="BX218" i="57"/>
  <c r="BG223" i="57"/>
  <c r="BW223" i="57"/>
  <c r="BS223" i="57"/>
  <c r="BG225" i="55"/>
  <c r="BW224" i="55"/>
  <c r="BW221" i="55"/>
  <c r="BG221" i="55"/>
  <c r="BX221" i="55"/>
  <c r="BS226" i="53"/>
  <c r="BG226" i="53"/>
  <c r="BX226" i="53"/>
  <c r="BF228" i="53"/>
  <c r="BW226" i="53"/>
  <c r="BS197" i="59"/>
  <c r="BW194" i="59"/>
  <c r="BW198" i="59"/>
  <c r="BG194" i="59"/>
  <c r="BF198" i="59"/>
  <c r="BS195" i="59"/>
  <c r="BF192" i="59"/>
  <c r="BS188" i="59"/>
  <c r="BX190" i="59"/>
  <c r="BG192" i="59"/>
  <c r="BG191" i="59"/>
  <c r="BW191" i="59"/>
  <c r="BS189" i="59"/>
  <c r="BW190" i="59"/>
  <c r="BF190" i="59"/>
  <c r="BS190" i="59"/>
  <c r="BG188" i="59"/>
  <c r="BF188" i="59"/>
  <c r="BX188" i="59"/>
  <c r="BW193" i="59"/>
  <c r="BF191" i="59"/>
  <c r="BX191" i="59"/>
  <c r="BS193" i="59"/>
  <c r="BG193" i="59"/>
  <c r="BW196" i="59"/>
  <c r="BG196" i="59"/>
  <c r="BS196" i="59"/>
  <c r="BX196" i="59"/>
  <c r="BX197" i="58"/>
  <c r="BF197" i="58"/>
  <c r="BW197" i="58"/>
  <c r="BS196" i="58"/>
  <c r="BF191" i="58"/>
  <c r="BF194" i="58"/>
  <c r="BS194" i="58"/>
  <c r="BX194" i="58"/>
  <c r="BX188" i="58"/>
  <c r="BG194" i="58"/>
  <c r="BG189" i="58"/>
  <c r="BS189" i="58"/>
  <c r="BX189" i="58"/>
  <c r="BW189" i="58"/>
  <c r="BX196" i="58"/>
  <c r="BG191" i="57"/>
  <c r="BF191" i="57"/>
  <c r="BS191" i="57"/>
  <c r="BS194" i="57"/>
  <c r="BW194" i="57"/>
  <c r="BX194" i="57"/>
  <c r="BF189" i="55"/>
  <c r="BW188" i="55"/>
  <c r="BF195" i="55"/>
  <c r="BG188" i="55"/>
  <c r="BW195" i="55"/>
  <c r="BX195" i="55"/>
  <c r="BF192" i="55"/>
  <c r="BG192" i="55"/>
  <c r="BX192" i="55"/>
  <c r="BG189" i="55"/>
  <c r="BW189" i="55"/>
  <c r="BX189" i="55"/>
  <c r="BS161" i="59"/>
  <c r="BS158" i="59"/>
  <c r="BX158" i="59"/>
  <c r="BS167" i="59"/>
  <c r="BG158" i="59"/>
  <c r="BF167" i="59"/>
  <c r="BX167" i="59"/>
  <c r="BW164" i="59"/>
  <c r="BX161" i="59"/>
  <c r="BF161" i="59"/>
  <c r="BW161" i="59"/>
  <c r="BS162" i="58"/>
  <c r="BW162" i="58"/>
  <c r="BX168" i="58"/>
  <c r="BW167" i="58"/>
  <c r="BG167" i="58"/>
  <c r="BX164" i="58"/>
  <c r="BW164" i="58"/>
  <c r="BX162" i="58"/>
  <c r="BS164" i="58"/>
  <c r="BF167" i="58"/>
  <c r="BF162" i="58"/>
  <c r="BX167" i="58"/>
  <c r="BX159" i="58"/>
  <c r="BF164" i="58"/>
  <c r="BW168" i="57"/>
  <c r="BS158" i="57"/>
  <c r="BF168" i="57"/>
  <c r="BS159" i="57"/>
  <c r="BW159" i="57"/>
  <c r="BW158" i="57"/>
  <c r="BX157" i="57"/>
  <c r="BF159" i="57"/>
  <c r="BF158" i="57"/>
  <c r="BG158" i="57"/>
  <c r="BW162" i="57"/>
  <c r="BW165" i="57"/>
  <c r="BF162" i="57"/>
  <c r="BX165" i="57"/>
  <c r="BG165" i="57"/>
  <c r="BS165" i="57"/>
  <c r="BF166" i="55"/>
  <c r="BS166" i="55"/>
  <c r="BX168" i="55"/>
  <c r="BF168" i="55"/>
  <c r="BS168" i="55"/>
  <c r="BG168" i="55"/>
  <c r="BS165" i="53"/>
  <c r="BG159" i="53"/>
  <c r="BX159" i="53"/>
  <c r="BS159" i="53"/>
  <c r="BW132" i="59"/>
  <c r="BF132" i="59"/>
  <c r="BF138" i="59"/>
  <c r="BG135" i="59"/>
  <c r="BS132" i="59"/>
  <c r="BS138" i="59"/>
  <c r="BX129" i="59"/>
  <c r="BG129" i="59"/>
  <c r="BF135" i="59"/>
  <c r="BG138" i="59"/>
  <c r="BS129" i="59"/>
  <c r="BX132" i="59"/>
  <c r="BX138" i="59"/>
  <c r="BX135" i="59"/>
  <c r="BG136" i="58"/>
  <c r="BF130" i="58"/>
  <c r="BX135" i="58"/>
  <c r="BS135" i="58"/>
  <c r="BF133" i="58"/>
  <c r="BF127" i="58"/>
  <c r="BS133" i="58"/>
  <c r="BS127" i="58"/>
  <c r="BW127" i="58"/>
  <c r="BX130" i="58"/>
  <c r="BG138" i="58"/>
  <c r="BS138" i="58"/>
  <c r="BG127" i="58"/>
  <c r="BX138" i="58"/>
  <c r="BW138" i="58"/>
  <c r="BW135" i="58"/>
  <c r="BS130" i="58"/>
  <c r="BW138" i="55"/>
  <c r="BX138" i="55"/>
  <c r="BF138" i="55"/>
  <c r="BG138" i="55"/>
  <c r="BX138" i="53"/>
  <c r="BF138" i="53"/>
  <c r="BG138" i="53"/>
  <c r="BS133" i="53"/>
  <c r="BS138" i="53"/>
  <c r="BW127" i="53"/>
  <c r="BF135" i="53"/>
  <c r="BX135" i="53"/>
  <c r="BS135" i="53"/>
  <c r="BX132" i="53"/>
  <c r="BS132" i="53"/>
  <c r="BX127" i="53"/>
  <c r="BF127" i="53"/>
  <c r="BS127" i="53"/>
  <c r="BF97" i="59"/>
  <c r="BX97" i="59"/>
  <c r="BW97" i="59"/>
  <c r="BW108" i="59"/>
  <c r="BF108" i="59"/>
  <c r="BG108" i="59"/>
  <c r="BG97" i="59"/>
  <c r="BS103" i="59"/>
  <c r="BF106" i="59"/>
  <c r="BW106" i="59"/>
  <c r="BG106" i="59"/>
  <c r="BF106" i="58"/>
  <c r="BX106" i="58"/>
  <c r="BW106" i="58"/>
  <c r="BF101" i="58"/>
  <c r="BW101" i="58"/>
  <c r="BX103" i="58"/>
  <c r="BS103" i="58"/>
  <c r="BF103" i="58"/>
  <c r="BS101" i="58"/>
  <c r="BG101" i="58"/>
  <c r="BG98" i="58"/>
  <c r="BG105" i="58"/>
  <c r="BS98" i="58"/>
  <c r="BF98" i="58"/>
  <c r="BF100" i="58"/>
  <c r="BG106" i="58"/>
  <c r="BS104" i="57"/>
  <c r="BX101" i="57"/>
  <c r="BW101" i="57"/>
  <c r="BS99" i="57"/>
  <c r="BF99" i="57"/>
  <c r="BF101" i="57"/>
  <c r="BX98" i="57"/>
  <c r="BX102" i="55"/>
  <c r="BF107" i="55"/>
  <c r="BS107" i="55"/>
  <c r="BW107" i="55"/>
  <c r="BG107" i="55"/>
  <c r="BF102" i="55"/>
  <c r="BW102" i="55"/>
  <c r="BS102" i="55"/>
  <c r="BF99" i="55"/>
  <c r="BG99" i="55"/>
  <c r="BX99" i="55"/>
  <c r="BS99" i="55"/>
  <c r="BS101" i="53"/>
  <c r="BX101" i="53"/>
  <c r="BF101" i="53"/>
  <c r="BG101" i="53"/>
  <c r="BG98" i="53"/>
  <c r="BS98" i="53"/>
  <c r="BX98" i="53"/>
  <c r="BS71" i="59"/>
  <c r="BF72" i="59"/>
  <c r="BS77" i="59"/>
  <c r="BW68" i="59"/>
  <c r="BG68" i="59"/>
  <c r="BG71" i="59"/>
  <c r="BS74" i="59"/>
  <c r="BW74" i="59"/>
  <c r="BF74" i="59"/>
  <c r="BF68" i="59"/>
  <c r="BF77" i="59"/>
  <c r="BG69" i="58"/>
  <c r="BF77" i="58"/>
  <c r="BS74" i="58"/>
  <c r="BW74" i="58"/>
  <c r="BG74" i="58"/>
  <c r="BX72" i="58"/>
  <c r="BF69" i="58"/>
  <c r="BG72" i="58"/>
  <c r="BF72" i="58"/>
  <c r="BX77" i="58"/>
  <c r="BG77" i="58"/>
  <c r="BX69" i="58"/>
  <c r="BW69" i="58"/>
  <c r="BS78" i="57"/>
  <c r="BG75" i="57"/>
  <c r="BX69" i="57"/>
  <c r="BX78" i="57"/>
  <c r="BW72" i="57"/>
  <c r="BS72" i="57"/>
  <c r="BF78" i="55"/>
  <c r="BF73" i="55"/>
  <c r="BG78" i="55"/>
  <c r="BS78" i="55"/>
  <c r="BW78" i="55"/>
  <c r="BF39" i="59"/>
  <c r="BG39" i="59"/>
  <c r="BF42" i="59"/>
  <c r="BS39" i="59"/>
  <c r="BF47" i="59"/>
  <c r="BX45" i="59"/>
  <c r="BG45" i="59"/>
  <c r="BF45" i="59"/>
  <c r="BW39" i="59"/>
  <c r="BS45" i="59"/>
  <c r="BG42" i="59"/>
  <c r="BX42" i="59"/>
  <c r="BF48" i="58"/>
  <c r="BX48" i="58"/>
  <c r="BG43" i="58"/>
  <c r="BG40" i="58"/>
  <c r="BS40" i="58"/>
  <c r="BS44" i="58"/>
  <c r="BW40" i="58"/>
  <c r="BF47" i="58"/>
  <c r="BG47" i="58"/>
  <c r="BX44" i="58"/>
  <c r="BS47" i="58"/>
  <c r="BG42" i="58"/>
  <c r="BS42" i="58"/>
  <c r="BW42" i="58"/>
  <c r="BF42" i="58"/>
  <c r="BG39" i="58"/>
  <c r="BX39" i="58"/>
  <c r="BW43" i="58"/>
  <c r="BF39" i="58"/>
  <c r="BF44" i="58"/>
  <c r="BG47" i="57"/>
  <c r="BW38" i="57"/>
  <c r="BF37" i="57"/>
  <c r="BG37" i="57"/>
  <c r="BW46" i="57"/>
  <c r="BS40" i="57"/>
  <c r="BS46" i="57"/>
  <c r="BW40" i="57"/>
  <c r="BS38" i="57"/>
  <c r="BW44" i="57"/>
  <c r="BX38" i="57"/>
  <c r="BW37" i="57"/>
  <c r="BW41" i="57"/>
  <c r="BF43" i="57"/>
  <c r="BX39" i="57"/>
  <c r="BX43" i="57"/>
  <c r="BS42" i="53"/>
  <c r="BW10" i="59"/>
  <c r="BG10" i="59"/>
  <c r="BS13" i="59"/>
  <c r="M634" i="83"/>
  <c r="BW13" i="59"/>
  <c r="M242" i="83"/>
  <c r="BF16" i="59"/>
  <c r="BF18" i="59"/>
  <c r="BG18" i="59"/>
  <c r="BS16" i="59"/>
  <c r="BW17" i="58"/>
  <c r="BG17" i="58"/>
  <c r="BG11" i="58"/>
  <c r="BF17" i="58"/>
  <c r="N4" i="82"/>
  <c r="O4" i="82" s="1"/>
  <c r="BS8" i="58"/>
  <c r="BG8" i="58"/>
  <c r="BX11" i="58"/>
  <c r="BS14" i="58"/>
  <c r="BX14" i="58"/>
  <c r="BG14" i="58"/>
  <c r="BF11" i="58"/>
  <c r="BW8" i="58"/>
  <c r="BF8" i="58"/>
  <c r="BF17" i="57"/>
  <c r="BG9" i="57"/>
  <c r="M479" i="81"/>
  <c r="BS9" i="57"/>
  <c r="BS9" i="55"/>
  <c r="BX9" i="55"/>
  <c r="BF9" i="55"/>
  <c r="BW17" i="55"/>
  <c r="BG17" i="55"/>
  <c r="BS17" i="55"/>
  <c r="BX17" i="55"/>
  <c r="BS15" i="55"/>
  <c r="BX15" i="55"/>
  <c r="BW15" i="55"/>
  <c r="BG11" i="55"/>
  <c r="BS16" i="55"/>
  <c r="BX12" i="55"/>
  <c r="BG12" i="55"/>
  <c r="BF12" i="55"/>
  <c r="BS10" i="53"/>
  <c r="BX15" i="53"/>
  <c r="BW12" i="53"/>
  <c r="BX9" i="53"/>
  <c r="BW14" i="53"/>
  <c r="BS17" i="53"/>
  <c r="BX11" i="55"/>
  <c r="M39" i="80"/>
  <c r="BG17" i="53"/>
  <c r="BF17" i="53"/>
  <c r="BW8" i="53"/>
  <c r="BF10" i="53"/>
  <c r="BX16" i="53"/>
  <c r="BX14" i="53"/>
  <c r="BG158" i="52"/>
  <c r="BS161" i="52"/>
  <c r="BG167" i="52"/>
  <c r="BW168" i="52"/>
  <c r="BX219" i="52"/>
  <c r="BW219" i="52"/>
  <c r="BG221" i="52"/>
  <c r="BS288" i="52"/>
  <c r="BF227" i="52"/>
  <c r="BS228" i="52"/>
  <c r="BS224" i="52"/>
  <c r="BX224" i="52"/>
  <c r="BF162" i="52"/>
  <c r="BF161" i="52"/>
  <c r="BX161" i="52"/>
  <c r="BX167" i="52"/>
  <c r="BF158" i="52"/>
  <c r="BG129" i="52"/>
  <c r="BG99" i="52"/>
  <c r="BG128" i="52"/>
  <c r="BG135" i="52"/>
  <c r="BX135" i="52"/>
  <c r="BX69" i="52"/>
  <c r="BW72" i="52"/>
  <c r="BX75" i="52"/>
  <c r="BX77" i="52"/>
  <c r="BG45" i="52"/>
  <c r="BW45" i="52"/>
  <c r="BG15" i="52"/>
  <c r="BG16" i="52"/>
  <c r="BS218" i="52"/>
  <c r="BX159" i="52"/>
  <c r="BW11" i="52"/>
  <c r="BG11" i="52"/>
  <c r="V12" i="52"/>
  <c r="BG258" i="52"/>
  <c r="BS249" i="52"/>
  <c r="BX252" i="52"/>
  <c r="BW255" i="52"/>
  <c r="BG159" i="52"/>
  <c r="BS77" i="52"/>
  <c r="BW249" i="52"/>
  <c r="BF77" i="52"/>
  <c r="BG138" i="52"/>
  <c r="BW128" i="52"/>
  <c r="BW138" i="52"/>
  <c r="BW77" i="52"/>
  <c r="BW162" i="52"/>
  <c r="BF128" i="52"/>
  <c r="BF98" i="52"/>
  <c r="BS128" i="52"/>
  <c r="BS75" i="52"/>
  <c r="BX98" i="52"/>
  <c r="BX128" i="52"/>
  <c r="BG75" i="52"/>
  <c r="BF107" i="52"/>
  <c r="BW75" i="52"/>
  <c r="BG228" i="52"/>
  <c r="BX228" i="52"/>
  <c r="BX99" i="52"/>
  <c r="BF99" i="52"/>
  <c r="BW99" i="52"/>
  <c r="BF249" i="52"/>
  <c r="BG72" i="52"/>
  <c r="BW98" i="52"/>
  <c r="BG98" i="52"/>
  <c r="M496" i="83"/>
  <c r="M551" i="83"/>
  <c r="M946" i="83"/>
  <c r="M417" i="83"/>
  <c r="M673" i="83"/>
  <c r="N834" i="83"/>
  <c r="O834" i="83" s="1"/>
  <c r="N53" i="83"/>
  <c r="O53" i="83"/>
  <c r="N634" i="83"/>
  <c r="O634" i="83" s="1"/>
  <c r="M645" i="83"/>
  <c r="N439" i="83"/>
  <c r="O439" i="83" s="1"/>
  <c r="M806" i="83"/>
  <c r="M25" i="83"/>
  <c r="M994" i="83"/>
  <c r="N978" i="83"/>
  <c r="O978" i="83" s="1"/>
  <c r="N956" i="83"/>
  <c r="O956" i="83" s="1"/>
  <c r="M907" i="83"/>
  <c r="M884" i="83"/>
  <c r="M870" i="83"/>
  <c r="N821" i="83"/>
  <c r="O821" i="83" s="1"/>
  <c r="M798" i="83"/>
  <c r="M784" i="83"/>
  <c r="M761" i="83"/>
  <c r="M737" i="83"/>
  <c r="N713" i="83"/>
  <c r="O713" i="83" s="1"/>
  <c r="N698" i="83"/>
  <c r="O698" i="83" s="1"/>
  <c r="M676" i="83"/>
  <c r="N652" i="83"/>
  <c r="O652" i="83" s="1"/>
  <c r="N628" i="83"/>
  <c r="O628" i="83" s="1"/>
  <c r="M607" i="83"/>
  <c r="M591" i="83"/>
  <c r="M567" i="83"/>
  <c r="M544" i="83"/>
  <c r="N520" i="83"/>
  <c r="O520" i="83"/>
  <c r="N506" i="83"/>
  <c r="O506" i="83" s="1"/>
  <c r="N482" i="83"/>
  <c r="O482" i="83" s="1"/>
  <c r="N457" i="83"/>
  <c r="O457" i="83" s="1"/>
  <c r="N420" i="83"/>
  <c r="O420" i="83" s="1"/>
  <c r="M398" i="83"/>
  <c r="M375" i="83"/>
  <c r="N352" i="83"/>
  <c r="O352" i="83"/>
  <c r="N338" i="83"/>
  <c r="O338" i="83" s="1"/>
  <c r="N1000" i="83"/>
  <c r="O1000" i="83" s="1"/>
  <c r="N982" i="83"/>
  <c r="O982" i="83" s="1"/>
  <c r="N958" i="83"/>
  <c r="O958" i="83" s="1"/>
  <c r="N932" i="83"/>
  <c r="O932" i="83" s="1"/>
  <c r="M908" i="83"/>
  <c r="N884" i="83"/>
  <c r="O884" i="83" s="1"/>
  <c r="N868" i="83"/>
  <c r="O868" i="83" s="1"/>
  <c r="M845" i="83"/>
  <c r="M820" i="83"/>
  <c r="M796" i="83"/>
  <c r="N772" i="83"/>
  <c r="O772" i="83" s="1"/>
  <c r="M758" i="83"/>
  <c r="N733" i="83"/>
  <c r="O733" i="83" s="1"/>
  <c r="N709" i="83"/>
  <c r="O709" i="83" s="1"/>
  <c r="N685" i="83"/>
  <c r="O685" i="83" s="1"/>
  <c r="M664" i="83"/>
  <c r="M647" i="83"/>
  <c r="N622" i="83"/>
  <c r="O622" i="83" s="1"/>
  <c r="N598" i="83"/>
  <c r="O598" i="83" s="1"/>
  <c r="M574" i="83"/>
  <c r="N558" i="83"/>
  <c r="O558" i="83" s="1"/>
  <c r="M536" i="83"/>
  <c r="M512" i="83"/>
  <c r="N487" i="83"/>
  <c r="O487" i="83" s="1"/>
  <c r="M462" i="83"/>
  <c r="N447" i="83"/>
  <c r="O447" i="83" s="1"/>
  <c r="M425" i="83"/>
  <c r="M401" i="83"/>
  <c r="N377" i="83"/>
  <c r="O377" i="83" s="1"/>
  <c r="M362" i="83"/>
  <c r="M340" i="83"/>
  <c r="N316" i="83"/>
  <c r="O316" i="83" s="1"/>
  <c r="N293" i="83"/>
  <c r="O293" i="83" s="1"/>
  <c r="N278" i="83"/>
  <c r="O278" i="83" s="1"/>
  <c r="M256" i="83"/>
  <c r="N1016" i="83"/>
  <c r="O1016" i="83" s="1"/>
  <c r="M990" i="83"/>
  <c r="N965" i="83"/>
  <c r="M875" i="83"/>
  <c r="M850" i="83"/>
  <c r="N824" i="83"/>
  <c r="O824" i="83" s="1"/>
  <c r="M800" i="83"/>
  <c r="M785" i="83"/>
  <c r="N760" i="83"/>
  <c r="O760" i="83"/>
  <c r="M711" i="83"/>
  <c r="N686" i="83"/>
  <c r="O686" i="83" s="1"/>
  <c r="N670" i="83"/>
  <c r="O670" i="83" s="1"/>
  <c r="N646" i="83"/>
  <c r="O646" i="83" s="1"/>
  <c r="N621" i="83"/>
  <c r="O621" i="83" s="1"/>
  <c r="M597" i="83"/>
  <c r="M572" i="83"/>
  <c r="M548" i="83"/>
  <c r="M532" i="83"/>
  <c r="N508" i="83"/>
  <c r="O508" i="83" s="1"/>
  <c r="M457" i="83"/>
  <c r="M434" i="83"/>
  <c r="M418" i="83"/>
  <c r="N394" i="83"/>
  <c r="O394" i="83" s="1"/>
  <c r="N370" i="83"/>
  <c r="O370" i="83" s="1"/>
  <c r="M308" i="83"/>
  <c r="M261" i="83"/>
  <c r="M238" i="83"/>
  <c r="N223" i="83"/>
  <c r="O223" i="83" s="1"/>
  <c r="M202" i="83"/>
  <c r="N178" i="83"/>
  <c r="O178" i="83" s="1"/>
  <c r="M141" i="83"/>
  <c r="M119" i="83"/>
  <c r="N96" i="83"/>
  <c r="O96" i="83" s="1"/>
  <c r="N76" i="83"/>
  <c r="O76" i="83" s="1"/>
  <c r="M36" i="83"/>
  <c r="N13" i="83"/>
  <c r="O13" i="83" s="1"/>
  <c r="M1016" i="83"/>
  <c r="N989" i="83"/>
  <c r="O989" i="83" s="1"/>
  <c r="M965" i="83"/>
  <c r="N938" i="83"/>
  <c r="O938" i="83" s="1"/>
  <c r="N922" i="83"/>
  <c r="O922" i="83" s="1"/>
  <c r="N898" i="83"/>
  <c r="O898" i="83" s="1"/>
  <c r="N874" i="83"/>
  <c r="O874" i="83" s="1"/>
  <c r="N849" i="83"/>
  <c r="O849" i="83"/>
  <c r="M824" i="83"/>
  <c r="N799" i="83"/>
  <c r="O799" i="83" s="1"/>
  <c r="N784" i="83"/>
  <c r="O784" i="83"/>
  <c r="N1015" i="83"/>
  <c r="O1015" i="83" s="1"/>
  <c r="M989" i="83"/>
  <c r="N964" i="83"/>
  <c r="M938" i="83"/>
  <c r="M916" i="83"/>
  <c r="M898" i="83"/>
  <c r="M874" i="83"/>
  <c r="M849" i="83"/>
  <c r="N823" i="83"/>
  <c r="O823" i="83" s="1"/>
  <c r="M799" i="83"/>
  <c r="N783" i="83"/>
  <c r="O783" i="83" s="1"/>
  <c r="N759" i="83"/>
  <c r="O759" i="83" s="1"/>
  <c r="N734" i="83"/>
  <c r="O734" i="83" s="1"/>
  <c r="M710" i="83"/>
  <c r="M685" i="83"/>
  <c r="N660" i="83"/>
  <c r="O660" i="83" s="1"/>
  <c r="N644" i="83"/>
  <c r="O644" i="83" s="1"/>
  <c r="N620" i="83"/>
  <c r="O620" i="83" s="1"/>
  <c r="M596" i="83"/>
  <c r="M571" i="83"/>
  <c r="M1015" i="83"/>
  <c r="N988" i="83"/>
  <c r="O988" i="83" s="1"/>
  <c r="N937" i="83"/>
  <c r="O937" i="83" s="1"/>
  <c r="N912" i="83"/>
  <c r="O912" i="83" s="1"/>
  <c r="N897" i="83"/>
  <c r="O897" i="83" s="1"/>
  <c r="N873" i="83"/>
  <c r="O873" i="83" s="1"/>
  <c r="N848" i="83"/>
  <c r="M823" i="83"/>
  <c r="N798" i="83"/>
  <c r="O798" i="83" s="1"/>
  <c r="M783" i="83"/>
  <c r="M759" i="83"/>
  <c r="M985" i="83"/>
  <c r="N960" i="83"/>
  <c r="O960" i="83" s="1"/>
  <c r="M934" i="83"/>
  <c r="M909" i="83"/>
  <c r="M888" i="83"/>
  <c r="M868" i="83"/>
  <c r="M844" i="83"/>
  <c r="N818" i="83"/>
  <c r="O818" i="83" s="1"/>
  <c r="M794" i="83"/>
  <c r="M770" i="83"/>
  <c r="M730" i="83"/>
  <c r="N705" i="83"/>
  <c r="O705" i="83" s="1"/>
  <c r="M681" i="83"/>
  <c r="N656" i="83"/>
  <c r="O656" i="83" s="1"/>
  <c r="N631" i="83"/>
  <c r="O631" i="83" s="1"/>
  <c r="M615" i="83"/>
  <c r="M592" i="83"/>
  <c r="N566" i="83"/>
  <c r="O566" i="83" s="1"/>
  <c r="N542" i="83"/>
  <c r="O542" i="83" s="1"/>
  <c r="M518" i="83"/>
  <c r="N1018" i="83"/>
  <c r="O1018" i="83" s="1"/>
  <c r="M960" i="83"/>
  <c r="M930" i="83"/>
  <c r="N902" i="83"/>
  <c r="O902" i="83" s="1"/>
  <c r="M876" i="83"/>
  <c r="N846" i="83"/>
  <c r="M817" i="83"/>
  <c r="M790" i="83"/>
  <c r="M736" i="83"/>
  <c r="N708" i="83"/>
  <c r="O708" i="83" s="1"/>
  <c r="N682" i="83"/>
  <c r="O682" i="83" s="1"/>
  <c r="M656" i="83"/>
  <c r="N629" i="83"/>
  <c r="O629" i="83" s="1"/>
  <c r="N576" i="83"/>
  <c r="O576" i="83" s="1"/>
  <c r="M559" i="83"/>
  <c r="M534" i="83"/>
  <c r="M508" i="83"/>
  <c r="M482" i="83"/>
  <c r="N455" i="83"/>
  <c r="O455" i="83" s="1"/>
  <c r="M432" i="83"/>
  <c r="M407" i="83"/>
  <c r="N390" i="83"/>
  <c r="O390" i="83" s="1"/>
  <c r="M367" i="83"/>
  <c r="M343" i="83"/>
  <c r="N318" i="83"/>
  <c r="O318" i="83" s="1"/>
  <c r="N294" i="83"/>
  <c r="O294" i="83" s="1"/>
  <c r="M278" i="83"/>
  <c r="N254" i="83"/>
  <c r="O254" i="83" s="1"/>
  <c r="N231" i="83"/>
  <c r="O231" i="83" s="1"/>
  <c r="M209" i="83"/>
  <c r="M188" i="83"/>
  <c r="N170" i="83"/>
  <c r="O170" i="83" s="1"/>
  <c r="M124" i="83"/>
  <c r="N104" i="83"/>
  <c r="O104" i="83" s="1"/>
  <c r="N62" i="83"/>
  <c r="O62" i="83" s="1"/>
  <c r="M39" i="83"/>
  <c r="M16" i="83"/>
  <c r="N959" i="83"/>
  <c r="O959" i="83" s="1"/>
  <c r="N929" i="83"/>
  <c r="O929" i="83" s="1"/>
  <c r="M902" i="83"/>
  <c r="N816" i="83"/>
  <c r="O816" i="83" s="1"/>
  <c r="N789" i="83"/>
  <c r="O789" i="83"/>
  <c r="M708" i="83"/>
  <c r="M682" i="83"/>
  <c r="N655" i="83"/>
  <c r="O655" i="83" s="1"/>
  <c r="M629" i="83"/>
  <c r="N602" i="83"/>
  <c r="O602" i="83" s="1"/>
  <c r="M576" i="83"/>
  <c r="M558" i="83"/>
  <c r="N532" i="83"/>
  <c r="O532" i="83" s="1"/>
  <c r="N1017" i="83"/>
  <c r="O1017" i="83" s="1"/>
  <c r="N986" i="83"/>
  <c r="O986" i="83" s="1"/>
  <c r="M959" i="83"/>
  <c r="M929" i="83"/>
  <c r="N901" i="83"/>
  <c r="O901" i="83"/>
  <c r="M873" i="83"/>
  <c r="N844" i="83"/>
  <c r="O844" i="83" s="1"/>
  <c r="M816" i="83"/>
  <c r="M789" i="83"/>
  <c r="N762" i="83"/>
  <c r="O762" i="83" s="1"/>
  <c r="M734" i="83"/>
  <c r="N681" i="83"/>
  <c r="O681" i="83" s="1"/>
  <c r="M655" i="83"/>
  <c r="M628" i="83"/>
  <c r="M602" i="83"/>
  <c r="M1017" i="83"/>
  <c r="M986" i="83"/>
  <c r="M958" i="83"/>
  <c r="N928" i="83"/>
  <c r="O928" i="83" s="1"/>
  <c r="M901" i="83"/>
  <c r="N872" i="83"/>
  <c r="O872" i="83" s="1"/>
  <c r="N815" i="83"/>
  <c r="O815" i="83" s="1"/>
  <c r="N788" i="83"/>
  <c r="O788" i="83" s="1"/>
  <c r="M762" i="83"/>
  <c r="M733" i="83"/>
  <c r="N680" i="83"/>
  <c r="O680" i="83" s="1"/>
  <c r="N654" i="83"/>
  <c r="O654" i="83" s="1"/>
  <c r="N601" i="83"/>
  <c r="O601" i="83" s="1"/>
  <c r="M575" i="83"/>
  <c r="M552" i="83"/>
  <c r="M506" i="83"/>
  <c r="N480" i="83"/>
  <c r="O480" i="83" s="1"/>
  <c r="N1014" i="83"/>
  <c r="O1014" i="83" s="1"/>
  <c r="N985" i="83"/>
  <c r="O985" i="83" s="1"/>
  <c r="N957" i="83"/>
  <c r="O957" i="83"/>
  <c r="M928" i="83"/>
  <c r="N900" i="83"/>
  <c r="O900" i="83" s="1"/>
  <c r="M872" i="83"/>
  <c r="M815" i="83"/>
  <c r="M788" i="83"/>
  <c r="N761" i="83"/>
  <c r="O761" i="83" s="1"/>
  <c r="N732" i="83"/>
  <c r="O732" i="83" s="1"/>
  <c r="N706" i="83"/>
  <c r="O706" i="83" s="1"/>
  <c r="M680" i="83"/>
  <c r="M654" i="83"/>
  <c r="M601" i="83"/>
  <c r="M1013" i="83"/>
  <c r="N983" i="83"/>
  <c r="O983" i="83" s="1"/>
  <c r="N926" i="83"/>
  <c r="O926" i="83" s="1"/>
  <c r="M897" i="83"/>
  <c r="N870" i="83"/>
  <c r="O870" i="83" s="1"/>
  <c r="M841" i="83"/>
  <c r="N812" i="83"/>
  <c r="O812" i="83" s="1"/>
  <c r="N786" i="83"/>
  <c r="O786" i="83" s="1"/>
  <c r="N756" i="83"/>
  <c r="O756" i="83" s="1"/>
  <c r="N704" i="83"/>
  <c r="O704" i="83" s="1"/>
  <c r="N678" i="83"/>
  <c r="O678" i="83" s="1"/>
  <c r="M652" i="83"/>
  <c r="N625" i="83"/>
  <c r="O625" i="83" s="1"/>
  <c r="N599" i="83"/>
  <c r="O599" i="83" s="1"/>
  <c r="N572" i="83"/>
  <c r="O572" i="83" s="1"/>
  <c r="M546" i="83"/>
  <c r="M520" i="83"/>
  <c r="M503" i="83"/>
  <c r="N478" i="83"/>
  <c r="O478" i="83" s="1"/>
  <c r="M452" i="83"/>
  <c r="N428" i="83"/>
  <c r="O428" i="83" s="1"/>
  <c r="N362" i="83"/>
  <c r="O362" i="83" s="1"/>
  <c r="M314" i="83"/>
  <c r="M1012" i="83"/>
  <c r="M982" i="83"/>
  <c r="N954" i="83"/>
  <c r="O954" i="83" s="1"/>
  <c r="N924" i="83"/>
  <c r="O924" i="83" s="1"/>
  <c r="M896" i="83"/>
  <c r="N866" i="83"/>
  <c r="O866" i="83" s="1"/>
  <c r="M839" i="83"/>
  <c r="N785" i="83"/>
  <c r="O785" i="83" s="1"/>
  <c r="N729" i="83"/>
  <c r="O729" i="83" s="1"/>
  <c r="N703" i="83"/>
  <c r="O703" i="83" s="1"/>
  <c r="N677" i="83"/>
  <c r="O677" i="83" s="1"/>
  <c r="N624" i="83"/>
  <c r="O624" i="83" s="1"/>
  <c r="M598" i="83"/>
  <c r="N570" i="83"/>
  <c r="O570" i="83" s="1"/>
  <c r="M545" i="83"/>
  <c r="M519" i="83"/>
  <c r="M502" i="83"/>
  <c r="N476" i="83"/>
  <c r="O476" i="83" s="1"/>
  <c r="N402" i="83"/>
  <c r="O402" i="83" s="1"/>
  <c r="M378" i="83"/>
  <c r="M356" i="83"/>
  <c r="N336" i="83"/>
  <c r="O336" i="83" s="1"/>
  <c r="M313" i="83"/>
  <c r="N289" i="83"/>
  <c r="O289" i="83" s="1"/>
  <c r="M265" i="83"/>
  <c r="M244" i="83"/>
  <c r="N204" i="83"/>
  <c r="O204" i="83" s="1"/>
  <c r="N180" i="83"/>
  <c r="O180" i="83" s="1"/>
  <c r="M160" i="83"/>
  <c r="N142" i="83"/>
  <c r="O142" i="83" s="1"/>
  <c r="N119" i="83"/>
  <c r="O119" i="83" s="1"/>
  <c r="M96" i="83"/>
  <c r="M72" i="83"/>
  <c r="N56" i="83"/>
  <c r="O56" i="83" s="1"/>
  <c r="M34" i="83"/>
  <c r="N1010" i="83"/>
  <c r="O1010" i="83" s="1"/>
  <c r="M952" i="83"/>
  <c r="M895" i="83"/>
  <c r="M832" i="83"/>
  <c r="N810" i="83"/>
  <c r="O810" i="83" s="1"/>
  <c r="M776" i="83"/>
  <c r="M748" i="83"/>
  <c r="M728" i="83"/>
  <c r="N702" i="83"/>
  <c r="O702" i="83" s="1"/>
  <c r="N676" i="83"/>
  <c r="O676" i="83" s="1"/>
  <c r="M650" i="83"/>
  <c r="N623" i="83"/>
  <c r="O623" i="83" s="1"/>
  <c r="N596" i="83"/>
  <c r="O596" i="83" s="1"/>
  <c r="N569" i="83"/>
  <c r="O569" i="83" s="1"/>
  <c r="N543" i="83"/>
  <c r="O543" i="83" s="1"/>
  <c r="N517" i="83"/>
  <c r="O517" i="83" s="1"/>
  <c r="M492" i="83"/>
  <c r="N474" i="83"/>
  <c r="O474" i="83" s="1"/>
  <c r="M450" i="83"/>
  <c r="N426" i="83"/>
  <c r="O426" i="83" s="1"/>
  <c r="N401" i="83"/>
  <c r="O401" i="83" s="1"/>
  <c r="N376" i="83"/>
  <c r="O376" i="83" s="1"/>
  <c r="M352" i="83"/>
  <c r="M335" i="83"/>
  <c r="M312" i="83"/>
  <c r="N288" i="83"/>
  <c r="O288" i="83" s="1"/>
  <c r="M264" i="83"/>
  <c r="N240" i="83"/>
  <c r="O240" i="83" s="1"/>
  <c r="M226" i="83"/>
  <c r="M156" i="83"/>
  <c r="N140" i="83"/>
  <c r="O140" i="83" s="1"/>
  <c r="M118" i="83"/>
  <c r="N991" i="83"/>
  <c r="O991" i="83" s="1"/>
  <c r="M950" i="83"/>
  <c r="N906" i="83"/>
  <c r="O906" i="83" s="1"/>
  <c r="N871" i="83"/>
  <c r="O871" i="83" s="1"/>
  <c r="N826" i="83"/>
  <c r="O826" i="83"/>
  <c r="M792" i="83"/>
  <c r="N744" i="83"/>
  <c r="O744" i="83" s="1"/>
  <c r="N714" i="83"/>
  <c r="O714" i="83" s="1"/>
  <c r="N679" i="83"/>
  <c r="O679" i="83" s="1"/>
  <c r="N647" i="83"/>
  <c r="O647" i="83" s="1"/>
  <c r="M608" i="83"/>
  <c r="N540" i="83"/>
  <c r="O540" i="83" s="1"/>
  <c r="N511" i="83"/>
  <c r="O511" i="83" s="1"/>
  <c r="M453" i="83"/>
  <c r="M426" i="83"/>
  <c r="N398" i="83"/>
  <c r="O398" i="83" s="1"/>
  <c r="M345" i="83"/>
  <c r="M318" i="83"/>
  <c r="N984" i="83"/>
  <c r="O984" i="83" s="1"/>
  <c r="N904" i="83"/>
  <c r="O904" i="83" s="1"/>
  <c r="N856" i="83"/>
  <c r="O856" i="83" s="1"/>
  <c r="N822" i="83"/>
  <c r="O822" i="83" s="1"/>
  <c r="N742" i="83"/>
  <c r="O742" i="83" s="1"/>
  <c r="M712" i="83"/>
  <c r="N642" i="83"/>
  <c r="O642" i="83" s="1"/>
  <c r="N600" i="83"/>
  <c r="O600" i="83" s="1"/>
  <c r="M568" i="83"/>
  <c r="N538" i="83"/>
  <c r="O538" i="83" s="1"/>
  <c r="N509" i="83"/>
  <c r="O509" i="83" s="1"/>
  <c r="N479" i="83"/>
  <c r="O479" i="83" s="1"/>
  <c r="N449" i="83"/>
  <c r="O449" i="83" s="1"/>
  <c r="N423" i="83"/>
  <c r="O423" i="83" s="1"/>
  <c r="M396" i="83"/>
  <c r="M369" i="83"/>
  <c r="N342" i="83"/>
  <c r="O342" i="83" s="1"/>
  <c r="M289" i="83"/>
  <c r="N262" i="83"/>
  <c r="O262" i="83" s="1"/>
  <c r="M237" i="83"/>
  <c r="M215" i="83"/>
  <c r="M984" i="83"/>
  <c r="M937" i="83"/>
  <c r="M904" i="83"/>
  <c r="M856" i="83"/>
  <c r="M822" i="83"/>
  <c r="M742" i="83"/>
  <c r="N711" i="83"/>
  <c r="O711" i="83" s="1"/>
  <c r="M641" i="83"/>
  <c r="M600" i="83"/>
  <c r="N567" i="83"/>
  <c r="O567" i="83" s="1"/>
  <c r="M538" i="83"/>
  <c r="M509" i="83"/>
  <c r="M479" i="83"/>
  <c r="M449" i="83"/>
  <c r="M423" i="83"/>
  <c r="N368" i="83"/>
  <c r="O368" i="83" s="1"/>
  <c r="M342" i="83"/>
  <c r="N314" i="83"/>
  <c r="O314" i="83" s="1"/>
  <c r="M288" i="83"/>
  <c r="M262" i="83"/>
  <c r="N236" i="83"/>
  <c r="O236" i="83" s="1"/>
  <c r="N212" i="83"/>
  <c r="O212" i="83" s="1"/>
  <c r="M980" i="83"/>
  <c r="M936" i="83"/>
  <c r="M903" i="83"/>
  <c r="M855" i="83"/>
  <c r="N820" i="83"/>
  <c r="O820" i="83" s="1"/>
  <c r="N782" i="83"/>
  <c r="O782" i="83" s="1"/>
  <c r="M741" i="83"/>
  <c r="M709" i="83"/>
  <c r="M674" i="83"/>
  <c r="N632" i="83"/>
  <c r="O632" i="83" s="1"/>
  <c r="N597" i="83"/>
  <c r="O597" i="83" s="1"/>
  <c r="N565" i="83"/>
  <c r="O565" i="83" s="1"/>
  <c r="M537" i="83"/>
  <c r="M476" i="83"/>
  <c r="M448" i="83"/>
  <c r="M422" i="83"/>
  <c r="M394" i="83"/>
  <c r="N367" i="83"/>
  <c r="M341" i="83"/>
  <c r="N312" i="83"/>
  <c r="O312" i="83" s="1"/>
  <c r="M287" i="83"/>
  <c r="N260" i="83"/>
  <c r="O260" i="83" s="1"/>
  <c r="M194" i="83"/>
  <c r="M169" i="83"/>
  <c r="N144" i="83"/>
  <c r="O144" i="83" s="1"/>
  <c r="M120" i="83"/>
  <c r="N94" i="83"/>
  <c r="O94" i="83" s="1"/>
  <c r="N69" i="83"/>
  <c r="O69" i="83" s="1"/>
  <c r="M48" i="83"/>
  <c r="M29" i="83"/>
  <c r="N5" i="83"/>
  <c r="O5" i="83" s="1"/>
  <c r="M1018" i="83"/>
  <c r="N933" i="83"/>
  <c r="O933" i="83" s="1"/>
  <c r="N895" i="83"/>
  <c r="O895" i="83" s="1"/>
  <c r="M853" i="83"/>
  <c r="N817" i="83"/>
  <c r="O817" i="83" s="1"/>
  <c r="N770" i="83"/>
  <c r="O770" i="83" s="1"/>
  <c r="M703" i="83"/>
  <c r="M671" i="83"/>
  <c r="M630" i="83"/>
  <c r="M594" i="83"/>
  <c r="N534" i="83"/>
  <c r="O534" i="83" s="1"/>
  <c r="N502" i="83"/>
  <c r="O502" i="83" s="1"/>
  <c r="N463" i="83"/>
  <c r="O463" i="83" s="1"/>
  <c r="N440" i="83"/>
  <c r="O440" i="83" s="1"/>
  <c r="N418" i="83"/>
  <c r="O418" i="83" s="1"/>
  <c r="M391" i="83"/>
  <c r="N364" i="83"/>
  <c r="O364" i="83" s="1"/>
  <c r="M336" i="83"/>
  <c r="M310" i="83"/>
  <c r="N284" i="83"/>
  <c r="O284" i="83" s="1"/>
  <c r="N258" i="83"/>
  <c r="O258" i="83" s="1"/>
  <c r="N233" i="83"/>
  <c r="O233" i="83" s="1"/>
  <c r="N209" i="83"/>
  <c r="O209" i="83" s="1"/>
  <c r="N183" i="83"/>
  <c r="O183" i="83" s="1"/>
  <c r="N166" i="83"/>
  <c r="O166" i="83" s="1"/>
  <c r="M1014" i="83"/>
  <c r="N968" i="83"/>
  <c r="O968" i="83" s="1"/>
  <c r="M933" i="83"/>
  <c r="N894" i="83"/>
  <c r="O894" i="83" s="1"/>
  <c r="N852" i="83"/>
  <c r="O852" i="83" s="1"/>
  <c r="N814" i="83"/>
  <c r="O814" i="83" s="1"/>
  <c r="N769" i="83"/>
  <c r="O769" i="83" s="1"/>
  <c r="N738" i="83"/>
  <c r="O738" i="83" s="1"/>
  <c r="M702" i="83"/>
  <c r="N663" i="83"/>
  <c r="O663" i="83" s="1"/>
  <c r="N626" i="83"/>
  <c r="O626" i="83" s="1"/>
  <c r="N593" i="83"/>
  <c r="O593" i="83" s="1"/>
  <c r="N492" i="83"/>
  <c r="O492" i="83" s="1"/>
  <c r="M463" i="83"/>
  <c r="M440" i="83"/>
  <c r="M412" i="83"/>
  <c r="M390" i="83"/>
  <c r="M364" i="83"/>
  <c r="N334" i="83"/>
  <c r="O334" i="83" s="1"/>
  <c r="N309" i="83"/>
  <c r="O309" i="83" s="1"/>
  <c r="M284" i="83"/>
  <c r="M258" i="83"/>
  <c r="M233" i="83"/>
  <c r="N208" i="83"/>
  <c r="O208" i="83" s="1"/>
  <c r="M183" i="83"/>
  <c r="M166" i="83"/>
  <c r="M140" i="83"/>
  <c r="M116" i="83"/>
  <c r="M92" i="83"/>
  <c r="N42" i="83"/>
  <c r="O42" i="83"/>
  <c r="N26" i="83"/>
  <c r="O26" i="83" s="1"/>
  <c r="N1013" i="83"/>
  <c r="O1013" i="83" s="1"/>
  <c r="M968" i="83"/>
  <c r="M932" i="83"/>
  <c r="M852" i="83"/>
  <c r="M814" i="83"/>
  <c r="M769" i="83"/>
  <c r="M738" i="83"/>
  <c r="N700" i="83"/>
  <c r="O700" i="83" s="1"/>
  <c r="M660" i="83"/>
  <c r="M626" i="83"/>
  <c r="M593" i="83"/>
  <c r="N562" i="83"/>
  <c r="O562" i="83" s="1"/>
  <c r="N530" i="83"/>
  <c r="O530" i="83" s="1"/>
  <c r="N462" i="83"/>
  <c r="O462" i="83" s="1"/>
  <c r="N436" i="83"/>
  <c r="O436" i="83" s="1"/>
  <c r="N408" i="83"/>
  <c r="O408" i="83" s="1"/>
  <c r="N384" i="83"/>
  <c r="O384" i="83" s="1"/>
  <c r="M334" i="83"/>
  <c r="M309" i="83"/>
  <c r="N283" i="83"/>
  <c r="O283" i="83" s="1"/>
  <c r="N257" i="83"/>
  <c r="O257" i="83" s="1"/>
  <c r="N232" i="83"/>
  <c r="O232" i="83" s="1"/>
  <c r="M208" i="83"/>
  <c r="N182" i="83"/>
  <c r="O182" i="83" s="1"/>
  <c r="N1012" i="83"/>
  <c r="O1012" i="83" s="1"/>
  <c r="N967" i="83"/>
  <c r="O967" i="83" s="1"/>
  <c r="M812" i="83"/>
  <c r="N768" i="83"/>
  <c r="O768" i="83" s="1"/>
  <c r="N737" i="83"/>
  <c r="O737" i="83" s="1"/>
  <c r="M700" i="83"/>
  <c r="M625" i="83"/>
  <c r="N592" i="83"/>
  <c r="O592" i="83" s="1"/>
  <c r="M562" i="83"/>
  <c r="M530" i="83"/>
  <c r="N461" i="83"/>
  <c r="O461" i="83" s="1"/>
  <c r="M436" i="83"/>
  <c r="M408" i="83"/>
  <c r="M384" i="83"/>
  <c r="N356" i="83"/>
  <c r="O356" i="83" s="1"/>
  <c r="N328" i="83"/>
  <c r="O328" i="83" s="1"/>
  <c r="M1010" i="83"/>
  <c r="N966" i="83"/>
  <c r="O966" i="83" s="1"/>
  <c r="N927" i="83"/>
  <c r="O927" i="83" s="1"/>
  <c r="M882" i="83"/>
  <c r="N850" i="83"/>
  <c r="O850" i="83" s="1"/>
  <c r="M804" i="83"/>
  <c r="N767" i="83"/>
  <c r="O767" i="83" s="1"/>
  <c r="M732" i="83"/>
  <c r="N658" i="83"/>
  <c r="O658" i="83"/>
  <c r="M623" i="83"/>
  <c r="N590" i="83"/>
  <c r="O590" i="83" s="1"/>
  <c r="M560" i="83"/>
  <c r="N519" i="83"/>
  <c r="O519" i="83" s="1"/>
  <c r="M490" i="83"/>
  <c r="N460" i="83"/>
  <c r="O460" i="83" s="1"/>
  <c r="N434" i="83"/>
  <c r="O434" i="83" s="1"/>
  <c r="N406" i="83"/>
  <c r="O406" i="83" s="1"/>
  <c r="M380" i="83"/>
  <c r="N351" i="83"/>
  <c r="M327" i="83"/>
  <c r="N1008" i="83"/>
  <c r="O1008" i="83" s="1"/>
  <c r="M966" i="83"/>
  <c r="M927" i="83"/>
  <c r="N881" i="83"/>
  <c r="O881" i="83"/>
  <c r="M848" i="83"/>
  <c r="M767" i="83"/>
  <c r="M692" i="83"/>
  <c r="M658" i="83"/>
  <c r="M622" i="83"/>
  <c r="M590" i="83"/>
  <c r="N559" i="83"/>
  <c r="O559" i="83" s="1"/>
  <c r="N518" i="83"/>
  <c r="O518" i="83" s="1"/>
  <c r="N489" i="83"/>
  <c r="O489" i="83" s="1"/>
  <c r="M460" i="83"/>
  <c r="N433" i="83"/>
  <c r="O433" i="83" s="1"/>
  <c r="M406" i="83"/>
  <c r="N324" i="83"/>
  <c r="O324" i="83" s="1"/>
  <c r="N306" i="83"/>
  <c r="O306" i="83" s="1"/>
  <c r="M996" i="83"/>
  <c r="N962" i="83"/>
  <c r="O962" i="83" s="1"/>
  <c r="M912" i="83"/>
  <c r="M880" i="83"/>
  <c r="N842" i="83"/>
  <c r="O842" i="83" s="1"/>
  <c r="M797" i="83"/>
  <c r="N765" i="83"/>
  <c r="O765" i="83" s="1"/>
  <c r="M727" i="83"/>
  <c r="M688" i="83"/>
  <c r="N653" i="83"/>
  <c r="O653" i="83" s="1"/>
  <c r="N619" i="83"/>
  <c r="O619" i="83" s="1"/>
  <c r="M516" i="83"/>
  <c r="M488" i="83"/>
  <c r="N458" i="83"/>
  <c r="O458" i="83" s="1"/>
  <c r="N431" i="83"/>
  <c r="O431" i="83" s="1"/>
  <c r="N404" i="83"/>
  <c r="O404" i="83" s="1"/>
  <c r="M376" i="83"/>
  <c r="N349" i="83"/>
  <c r="O349" i="83" s="1"/>
  <c r="N322" i="83"/>
  <c r="O322" i="83"/>
  <c r="N296" i="83"/>
  <c r="O296" i="83" s="1"/>
  <c r="M279" i="83"/>
  <c r="M252" i="83"/>
  <c r="N228" i="83"/>
  <c r="O228" i="83"/>
  <c r="M962" i="83"/>
  <c r="N911" i="83"/>
  <c r="O911" i="83" s="1"/>
  <c r="N879" i="83"/>
  <c r="O879" i="83" s="1"/>
  <c r="M842" i="83"/>
  <c r="N796" i="83"/>
  <c r="O796" i="83" s="1"/>
  <c r="M765" i="83"/>
  <c r="N726" i="83"/>
  <c r="O726" i="83"/>
  <c r="N687" i="83"/>
  <c r="O687" i="83" s="1"/>
  <c r="M653" i="83"/>
  <c r="N546" i="83"/>
  <c r="O546" i="83" s="1"/>
  <c r="M487" i="83"/>
  <c r="M458" i="83"/>
  <c r="M431" i="83"/>
  <c r="M404" i="83"/>
  <c r="N375" i="83"/>
  <c r="O375" i="83" s="1"/>
  <c r="M349" i="83"/>
  <c r="M322" i="83"/>
  <c r="M296" i="83"/>
  <c r="N272" i="83"/>
  <c r="O272" i="83" s="1"/>
  <c r="M228" i="83"/>
  <c r="M203" i="83"/>
  <c r="M177" i="83"/>
  <c r="N961" i="83"/>
  <c r="O961" i="83" s="1"/>
  <c r="M911" i="83"/>
  <c r="M879" i="83"/>
  <c r="M840" i="83"/>
  <c r="N795" i="83"/>
  <c r="O795" i="83" s="1"/>
  <c r="N764" i="83"/>
  <c r="O764" i="83" s="1"/>
  <c r="M720" i="83"/>
  <c r="M687" i="83"/>
  <c r="N651" i="83"/>
  <c r="O651" i="83" s="1"/>
  <c r="N618" i="83"/>
  <c r="O618" i="83" s="1"/>
  <c r="N586" i="83"/>
  <c r="O586" i="83" s="1"/>
  <c r="N545" i="83"/>
  <c r="O545" i="83" s="1"/>
  <c r="N486" i="83"/>
  <c r="O486" i="83" s="1"/>
  <c r="N456" i="83"/>
  <c r="O456" i="83" s="1"/>
  <c r="M993" i="83"/>
  <c r="M956" i="83"/>
  <c r="N909" i="83"/>
  <c r="O909" i="83" s="1"/>
  <c r="N877" i="83"/>
  <c r="O877" i="83" s="1"/>
  <c r="M828" i="83"/>
  <c r="N793" i="83"/>
  <c r="O793" i="83" s="1"/>
  <c r="N758" i="83"/>
  <c r="O758" i="83" s="1"/>
  <c r="M716" i="83"/>
  <c r="M684" i="83"/>
  <c r="M649" i="83"/>
  <c r="M616" i="83"/>
  <c r="N574" i="83"/>
  <c r="O574" i="83" s="1"/>
  <c r="M542" i="83"/>
  <c r="N513" i="83"/>
  <c r="O513" i="83" s="1"/>
  <c r="M485" i="83"/>
  <c r="N454" i="83"/>
  <c r="O454" i="83" s="1"/>
  <c r="M988" i="83"/>
  <c r="M905" i="83"/>
  <c r="M825" i="83"/>
  <c r="M743" i="83"/>
  <c r="M677" i="83"/>
  <c r="M480" i="83"/>
  <c r="N425" i="83"/>
  <c r="O425" i="83" s="1"/>
  <c r="N373" i="83"/>
  <c r="O373" i="83"/>
  <c r="M324" i="83"/>
  <c r="M254" i="83"/>
  <c r="N222" i="83"/>
  <c r="O222" i="83" s="1"/>
  <c r="N188" i="83"/>
  <c r="O188" i="83" s="1"/>
  <c r="M132" i="83"/>
  <c r="N112" i="83"/>
  <c r="O112" i="83" s="1"/>
  <c r="M61" i="83"/>
  <c r="N9" i="83"/>
  <c r="O9" i="83" s="1"/>
  <c r="N903" i="83"/>
  <c r="O903" i="83" s="1"/>
  <c r="M821" i="83"/>
  <c r="N741" i="83"/>
  <c r="O741" i="83" s="1"/>
  <c r="N674" i="83"/>
  <c r="O674" i="83" s="1"/>
  <c r="M599" i="83"/>
  <c r="N537" i="83"/>
  <c r="O537" i="83" s="1"/>
  <c r="M478" i="83"/>
  <c r="N424" i="83"/>
  <c r="O424" i="83" s="1"/>
  <c r="M373" i="83"/>
  <c r="N286" i="83"/>
  <c r="N252" i="83"/>
  <c r="O252" i="83" s="1"/>
  <c r="M222" i="83"/>
  <c r="N184" i="83"/>
  <c r="O184" i="83" s="1"/>
  <c r="N154" i="83"/>
  <c r="O154" i="83" s="1"/>
  <c r="M112" i="83"/>
  <c r="N60" i="83"/>
  <c r="O60" i="83" s="1"/>
  <c r="N34" i="83"/>
  <c r="O34" i="83" s="1"/>
  <c r="M9" i="83"/>
  <c r="N972" i="83"/>
  <c r="O972" i="83" s="1"/>
  <c r="M740" i="83"/>
  <c r="M672" i="83"/>
  <c r="N535" i="83"/>
  <c r="O535" i="83" s="1"/>
  <c r="N464" i="83"/>
  <c r="O464" i="83" s="1"/>
  <c r="N422" i="83"/>
  <c r="O422" i="83" s="1"/>
  <c r="M372" i="83"/>
  <c r="M321" i="83"/>
  <c r="N250" i="83"/>
  <c r="O250" i="83" s="1"/>
  <c r="N215" i="83"/>
  <c r="O215" i="83" s="1"/>
  <c r="M182" i="83"/>
  <c r="N153" i="83"/>
  <c r="O153" i="83" s="1"/>
  <c r="M128" i="83"/>
  <c r="M111" i="83"/>
  <c r="N84" i="83"/>
  <c r="O84" i="83" s="1"/>
  <c r="M33" i="83"/>
  <c r="M8" i="83"/>
  <c r="M972" i="83"/>
  <c r="N896" i="83"/>
  <c r="O896" i="83" s="1"/>
  <c r="M818" i="83"/>
  <c r="N671" i="83"/>
  <c r="O671" i="83" s="1"/>
  <c r="N594" i="83"/>
  <c r="O594" i="83" s="1"/>
  <c r="M535" i="83"/>
  <c r="M464" i="83"/>
  <c r="M420" i="83"/>
  <c r="N320" i="83"/>
  <c r="O320" i="83" s="1"/>
  <c r="M250" i="83"/>
  <c r="M212" i="83"/>
  <c r="N181" i="83"/>
  <c r="O181" i="83" s="1"/>
  <c r="M153" i="83"/>
  <c r="N127" i="83"/>
  <c r="O127" i="83" s="1"/>
  <c r="N110" i="83"/>
  <c r="O110" i="83" s="1"/>
  <c r="M84" i="83"/>
  <c r="N58" i="83"/>
  <c r="O58" i="83" s="1"/>
  <c r="N32" i="83"/>
  <c r="O32" i="83"/>
  <c r="N7" i="83"/>
  <c r="O7" i="83" s="1"/>
  <c r="M967" i="83"/>
  <c r="N882" i="83"/>
  <c r="O882" i="83" s="1"/>
  <c r="N736" i="83"/>
  <c r="O736" i="83" s="1"/>
  <c r="N591" i="83"/>
  <c r="O591" i="83" s="1"/>
  <c r="M524" i="83"/>
  <c r="M461" i="83"/>
  <c r="M370" i="83"/>
  <c r="M320" i="83"/>
  <c r="N282" i="83"/>
  <c r="N244" i="83"/>
  <c r="O244" i="83"/>
  <c r="M181" i="83"/>
  <c r="N152" i="83"/>
  <c r="O152" i="83" s="1"/>
  <c r="M127" i="83"/>
  <c r="M110" i="83"/>
  <c r="M58" i="83"/>
  <c r="M32" i="83"/>
  <c r="M7" i="83"/>
  <c r="M961" i="83"/>
  <c r="N878" i="83"/>
  <c r="O878" i="83" s="1"/>
  <c r="M719" i="83"/>
  <c r="N650" i="83"/>
  <c r="O650" i="83" s="1"/>
  <c r="M586" i="83"/>
  <c r="N514" i="83"/>
  <c r="O514" i="83" s="1"/>
  <c r="M456" i="83"/>
  <c r="N405" i="83"/>
  <c r="O405" i="83" s="1"/>
  <c r="N366" i="83"/>
  <c r="O366" i="83" s="1"/>
  <c r="N317" i="83"/>
  <c r="O317" i="83"/>
  <c r="M280" i="83"/>
  <c r="N239" i="83"/>
  <c r="O239" i="83" s="1"/>
  <c r="N207" i="83"/>
  <c r="O207" i="83" s="1"/>
  <c r="M178" i="83"/>
  <c r="M151" i="83"/>
  <c r="N125" i="83"/>
  <c r="O125" i="83" s="1"/>
  <c r="M55" i="83"/>
  <c r="N30" i="83"/>
  <c r="O30" i="83" s="1"/>
  <c r="M5" i="83"/>
  <c r="M957" i="83"/>
  <c r="M878" i="83"/>
  <c r="N794" i="83"/>
  <c r="O794" i="83" s="1"/>
  <c r="N716" i="83"/>
  <c r="O716" i="83" s="1"/>
  <c r="N649" i="83"/>
  <c r="O649" i="83" s="1"/>
  <c r="N575" i="83"/>
  <c r="O575" i="83" s="1"/>
  <c r="M514" i="83"/>
  <c r="M455" i="83"/>
  <c r="M405" i="83"/>
  <c r="M366" i="83"/>
  <c r="M317" i="83"/>
  <c r="N279" i="83"/>
  <c r="M239" i="83"/>
  <c r="M207" i="83"/>
  <c r="N177" i="83"/>
  <c r="O177" i="83" s="1"/>
  <c r="N150" i="83"/>
  <c r="O150" i="83" s="1"/>
  <c r="M125" i="83"/>
  <c r="N72" i="83"/>
  <c r="O72" i="83" s="1"/>
  <c r="N54" i="83"/>
  <c r="O54" i="83" s="1"/>
  <c r="M30" i="83"/>
  <c r="N4" i="83"/>
  <c r="O4" i="83" s="1"/>
  <c r="M877" i="83"/>
  <c r="M793" i="83"/>
  <c r="N648" i="83"/>
  <c r="O648" i="83" s="1"/>
  <c r="N573" i="83"/>
  <c r="O573" i="83" s="1"/>
  <c r="M513" i="83"/>
  <c r="M454" i="83"/>
  <c r="N365" i="83"/>
  <c r="O365" i="83" s="1"/>
  <c r="M316" i="83"/>
  <c r="N268" i="83"/>
  <c r="O268" i="83" s="1"/>
  <c r="N238" i="83"/>
  <c r="O238" i="83" s="1"/>
  <c r="N206" i="83"/>
  <c r="O206" i="83" s="1"/>
  <c r="N176" i="83"/>
  <c r="O176" i="83" s="1"/>
  <c r="M150" i="83"/>
  <c r="N124" i="83"/>
  <c r="O124" i="83" s="1"/>
  <c r="N98" i="83"/>
  <c r="O98" i="83" s="1"/>
  <c r="N71" i="83"/>
  <c r="O71" i="83" s="1"/>
  <c r="M54" i="83"/>
  <c r="N28" i="83"/>
  <c r="O28" i="83" s="1"/>
  <c r="M4" i="83"/>
  <c r="M954" i="83"/>
  <c r="N876" i="83"/>
  <c r="O876" i="83" s="1"/>
  <c r="N792" i="83"/>
  <c r="O792" i="83" s="1"/>
  <c r="M648" i="83"/>
  <c r="M573" i="83"/>
  <c r="N512" i="83"/>
  <c r="O512" i="83" s="1"/>
  <c r="N453" i="83"/>
  <c r="O453" i="83" s="1"/>
  <c r="M402" i="83"/>
  <c r="N313" i="83"/>
  <c r="O313" i="83" s="1"/>
  <c r="M268" i="83"/>
  <c r="N237" i="83"/>
  <c r="O237" i="83" s="1"/>
  <c r="M206" i="83"/>
  <c r="M176" i="83"/>
  <c r="N149" i="83"/>
  <c r="O149" i="83" s="1"/>
  <c r="M98" i="83"/>
  <c r="M71" i="83"/>
  <c r="N48" i="83"/>
  <c r="O48" i="83" s="1"/>
  <c r="M28" i="83"/>
  <c r="N944" i="83"/>
  <c r="O944" i="83" s="1"/>
  <c r="M871" i="83"/>
  <c r="N791" i="83"/>
  <c r="O791" i="83" s="1"/>
  <c r="M714" i="83"/>
  <c r="M646" i="83"/>
  <c r="M570" i="83"/>
  <c r="M511" i="83"/>
  <c r="N452" i="83"/>
  <c r="O452" i="83"/>
  <c r="N400" i="83"/>
  <c r="O400" i="83" s="1"/>
  <c r="N350" i="83"/>
  <c r="O350" i="83" s="1"/>
  <c r="N311" i="83"/>
  <c r="O311" i="83" s="1"/>
  <c r="M236" i="83"/>
  <c r="N205" i="83"/>
  <c r="O205" i="83" s="1"/>
  <c r="N175" i="83"/>
  <c r="O175" i="83" s="1"/>
  <c r="M149" i="83"/>
  <c r="M123" i="83"/>
  <c r="N97" i="83"/>
  <c r="O97" i="83" s="1"/>
  <c r="N70" i="83"/>
  <c r="O70" i="83" s="1"/>
  <c r="N44" i="83"/>
  <c r="O44" i="83" s="1"/>
  <c r="N2" i="83"/>
  <c r="O2" i="83" s="1"/>
  <c r="N940" i="83"/>
  <c r="O940" i="83" s="1"/>
  <c r="M791" i="83"/>
  <c r="M713" i="83"/>
  <c r="M644" i="83"/>
  <c r="M569" i="83"/>
  <c r="N510" i="83"/>
  <c r="O510" i="83" s="1"/>
  <c r="M400" i="83"/>
  <c r="M350" i="83"/>
  <c r="M311" i="83"/>
  <c r="M235" i="83"/>
  <c r="M205" i="83"/>
  <c r="M175" i="83"/>
  <c r="N148" i="83"/>
  <c r="O148" i="83" s="1"/>
  <c r="N122" i="83"/>
  <c r="O122" i="83" s="1"/>
  <c r="M97" i="83"/>
  <c r="M70" i="83"/>
  <c r="M44" i="83"/>
  <c r="M2" i="83"/>
  <c r="X2" i="105"/>
  <c r="N936" i="83"/>
  <c r="O936" i="83" s="1"/>
  <c r="N855" i="83"/>
  <c r="O855" i="83" s="1"/>
  <c r="M786" i="83"/>
  <c r="N710" i="83"/>
  <c r="O710" i="83" s="1"/>
  <c r="M636" i="83"/>
  <c r="M566" i="83"/>
  <c r="N448" i="83"/>
  <c r="O448" i="83" s="1"/>
  <c r="M399" i="83"/>
  <c r="M348" i="83"/>
  <c r="N308" i="83"/>
  <c r="O308" i="83" s="1"/>
  <c r="M266" i="83"/>
  <c r="M234" i="83"/>
  <c r="N202" i="83"/>
  <c r="O202" i="83" s="1"/>
  <c r="M174" i="83"/>
  <c r="N121" i="83"/>
  <c r="O121" i="83" s="1"/>
  <c r="M95" i="83"/>
  <c r="N68" i="83"/>
  <c r="O68" i="83" s="1"/>
  <c r="M43" i="83"/>
  <c r="N20" i="83"/>
  <c r="O20" i="83" s="1"/>
  <c r="M1020" i="83"/>
  <c r="M935" i="83"/>
  <c r="M854" i="83"/>
  <c r="M705" i="83"/>
  <c r="M631" i="83"/>
  <c r="N564" i="83"/>
  <c r="O564" i="83" s="1"/>
  <c r="N504" i="83"/>
  <c r="O504" i="83" s="1"/>
  <c r="M397" i="83"/>
  <c r="N346" i="83"/>
  <c r="O346" i="83" s="1"/>
  <c r="M306" i="83"/>
  <c r="N264" i="83"/>
  <c r="O264" i="83" s="1"/>
  <c r="M231" i="83"/>
  <c r="M201" i="83"/>
  <c r="M146" i="83"/>
  <c r="N120" i="83"/>
  <c r="O120" i="83" s="1"/>
  <c r="N93" i="83"/>
  <c r="O93" i="83" s="1"/>
  <c r="N41" i="83"/>
  <c r="O41" i="83"/>
  <c r="N16" i="83"/>
  <c r="O16" i="83" s="1"/>
  <c r="N1020" i="83"/>
  <c r="O1020" i="83" s="1"/>
  <c r="N935" i="83"/>
  <c r="O935" i="83" s="1"/>
  <c r="N854" i="83"/>
  <c r="O854" i="83" s="1"/>
  <c r="M772" i="83"/>
  <c r="M706" i="83"/>
  <c r="M632" i="83"/>
  <c r="M565" i="83"/>
  <c r="M505" i="83"/>
  <c r="M447" i="83"/>
  <c r="N397" i="83"/>
  <c r="O397" i="83" s="1"/>
  <c r="N265" i="83"/>
  <c r="O265" i="83" s="1"/>
  <c r="M232" i="83"/>
  <c r="N201" i="83"/>
  <c r="O201" i="83" s="1"/>
  <c r="N173" i="83"/>
  <c r="O173" i="83" s="1"/>
  <c r="N146" i="83"/>
  <c r="O146" i="83" s="1"/>
  <c r="M121" i="83"/>
  <c r="M94" i="83"/>
  <c r="M68" i="83"/>
  <c r="M42" i="83"/>
  <c r="M20" i="83"/>
  <c r="N934" i="83"/>
  <c r="O934" i="83" s="1"/>
  <c r="N853" i="83"/>
  <c r="O853" i="83" s="1"/>
  <c r="M704" i="83"/>
  <c r="N630" i="83"/>
  <c r="O630" i="83" s="1"/>
  <c r="M564" i="83"/>
  <c r="M504" i="83"/>
  <c r="M446" i="83"/>
  <c r="N396" i="83"/>
  <c r="O396" i="83" s="1"/>
  <c r="M346" i="83"/>
  <c r="M300" i="83"/>
  <c r="N263" i="83"/>
  <c r="O263" i="83" s="1"/>
  <c r="N230" i="83"/>
  <c r="O230" i="83" s="1"/>
  <c r="N200" i="83"/>
  <c r="O200" i="83" s="1"/>
  <c r="N172" i="83"/>
  <c r="O172" i="83" s="1"/>
  <c r="N118" i="83"/>
  <c r="O118" i="83" s="1"/>
  <c r="M93" i="83"/>
  <c r="N66" i="83"/>
  <c r="O66" i="83" s="1"/>
  <c r="M41" i="83"/>
  <c r="N15" i="83"/>
  <c r="O15" i="83" s="1"/>
  <c r="N930" i="83"/>
  <c r="O930" i="83" s="1"/>
  <c r="M768" i="83"/>
  <c r="M624" i="83"/>
  <c r="N560" i="83"/>
  <c r="O560" i="83" s="1"/>
  <c r="N490" i="83"/>
  <c r="O490" i="83" s="1"/>
  <c r="N345" i="83"/>
  <c r="O345" i="83" s="1"/>
  <c r="N295" i="83"/>
  <c r="O295" i="83" s="1"/>
  <c r="M263" i="83"/>
  <c r="M230" i="83"/>
  <c r="M200" i="83"/>
  <c r="M172" i="83"/>
  <c r="N117" i="83"/>
  <c r="O117" i="83" s="1"/>
  <c r="N92" i="83"/>
  <c r="O92" i="83" s="1"/>
  <c r="M66" i="83"/>
  <c r="N40" i="83"/>
  <c r="O40" i="83" s="1"/>
  <c r="M15" i="83"/>
  <c r="N994" i="83"/>
  <c r="O994" i="83" s="1"/>
  <c r="N910" i="83"/>
  <c r="O910" i="83" s="1"/>
  <c r="N838" i="83"/>
  <c r="O838" i="83" s="1"/>
  <c r="M764" i="83"/>
  <c r="M686" i="83"/>
  <c r="M618" i="83"/>
  <c r="N544" i="83"/>
  <c r="O544" i="83" s="1"/>
  <c r="M486" i="83"/>
  <c r="N430" i="83"/>
  <c r="O430" i="83" s="1"/>
  <c r="N391" i="83"/>
  <c r="O391" i="83" s="1"/>
  <c r="N343" i="83"/>
  <c r="O343" i="83"/>
  <c r="M293" i="83"/>
  <c r="N198" i="83"/>
  <c r="O198" i="83" s="1"/>
  <c r="M170" i="83"/>
  <c r="M143" i="83"/>
  <c r="N64" i="83"/>
  <c r="O64" i="83" s="1"/>
  <c r="N38" i="83"/>
  <c r="O38" i="83" s="1"/>
  <c r="M13" i="83"/>
  <c r="M1008" i="83"/>
  <c r="M926" i="83"/>
  <c r="N847" i="83"/>
  <c r="O847" i="83" s="1"/>
  <c r="N766" i="83"/>
  <c r="O766" i="83" s="1"/>
  <c r="M621" i="83"/>
  <c r="M556" i="83"/>
  <c r="M489" i="83"/>
  <c r="M433" i="83"/>
  <c r="N392" i="83"/>
  <c r="O392" i="83" s="1"/>
  <c r="N344" i="83"/>
  <c r="O344" i="83" s="1"/>
  <c r="M295" i="83"/>
  <c r="N261" i="83"/>
  <c r="O261" i="83" s="1"/>
  <c r="N229" i="83"/>
  <c r="O229" i="83" s="1"/>
  <c r="N199" i="83"/>
  <c r="O199" i="83" s="1"/>
  <c r="M144" i="83"/>
  <c r="M117" i="83"/>
  <c r="N65" i="83"/>
  <c r="O65" i="83" s="1"/>
  <c r="M40" i="83"/>
  <c r="N14" i="83"/>
  <c r="O14" i="83" s="1"/>
  <c r="N996" i="83"/>
  <c r="O996" i="83" s="1"/>
  <c r="M924" i="83"/>
  <c r="M847" i="83"/>
  <c r="M766" i="83"/>
  <c r="N688" i="83"/>
  <c r="O688" i="83" s="1"/>
  <c r="M620" i="83"/>
  <c r="N548" i="83"/>
  <c r="O548" i="83" s="1"/>
  <c r="N488" i="83"/>
  <c r="O488" i="83" s="1"/>
  <c r="N432" i="83"/>
  <c r="O432" i="83" s="1"/>
  <c r="M392" i="83"/>
  <c r="M344" i="83"/>
  <c r="M294" i="83"/>
  <c r="M260" i="83"/>
  <c r="M229" i="83"/>
  <c r="M199" i="83"/>
  <c r="M171" i="83"/>
  <c r="N143" i="83"/>
  <c r="O143" i="83"/>
  <c r="N116" i="83"/>
  <c r="O116" i="83" s="1"/>
  <c r="M91" i="83"/>
  <c r="M65" i="83"/>
  <c r="N39" i="83"/>
  <c r="O39" i="83" s="1"/>
  <c r="M14" i="83"/>
  <c r="N992" i="83"/>
  <c r="O992" i="83" s="1"/>
  <c r="N908" i="83"/>
  <c r="O908" i="83" s="1"/>
  <c r="M756" i="83"/>
  <c r="N614" i="83"/>
  <c r="O614" i="83" s="1"/>
  <c r="N541" i="83"/>
  <c r="O541" i="83"/>
  <c r="N484" i="83"/>
  <c r="O484" i="83" s="1"/>
  <c r="N429" i="83"/>
  <c r="O429" i="83" s="1"/>
  <c r="N378" i="83"/>
  <c r="O378" i="83" s="1"/>
  <c r="N340" i="83"/>
  <c r="O340" i="83" s="1"/>
  <c r="M292" i="83"/>
  <c r="M257" i="83"/>
  <c r="M225" i="83"/>
  <c r="N196" i="83"/>
  <c r="O196" i="83" s="1"/>
  <c r="M168" i="83"/>
  <c r="N114" i="83"/>
  <c r="O114" i="83" s="1"/>
  <c r="N89" i="83"/>
  <c r="O89" i="83" s="1"/>
  <c r="N63" i="83"/>
  <c r="O63" i="83" s="1"/>
  <c r="N37" i="83"/>
  <c r="O37" i="83" s="1"/>
  <c r="M12" i="83"/>
  <c r="M992" i="83"/>
  <c r="N907" i="83"/>
  <c r="O907" i="83" s="1"/>
  <c r="N754" i="83"/>
  <c r="O754" i="83" s="1"/>
  <c r="M614" i="83"/>
  <c r="M541" i="83"/>
  <c r="M484" i="83"/>
  <c r="M429" i="83"/>
  <c r="M377" i="83"/>
  <c r="N256" i="83"/>
  <c r="O256" i="83"/>
  <c r="N224" i="83"/>
  <c r="O224" i="83" s="1"/>
  <c r="M196" i="83"/>
  <c r="M991" i="83"/>
  <c r="M906" i="83"/>
  <c r="M826" i="83"/>
  <c r="M744" i="83"/>
  <c r="M679" i="83"/>
  <c r="N604" i="83"/>
  <c r="O604" i="83" s="1"/>
  <c r="M540" i="83"/>
  <c r="N481" i="83"/>
  <c r="O481" i="83" s="1"/>
  <c r="M428" i="83"/>
  <c r="N374" i="83"/>
  <c r="O374" i="83" s="1"/>
  <c r="M338" i="83"/>
  <c r="N290" i="83"/>
  <c r="O290" i="83" s="1"/>
  <c r="N255" i="83"/>
  <c r="O255" i="83" s="1"/>
  <c r="M224" i="83"/>
  <c r="N160" i="83"/>
  <c r="M138" i="83"/>
  <c r="N113" i="83"/>
  <c r="O113" i="83"/>
  <c r="N88" i="83"/>
  <c r="O88" i="83" s="1"/>
  <c r="M62" i="83"/>
  <c r="N36" i="83"/>
  <c r="O36" i="83" s="1"/>
  <c r="N10" i="83"/>
  <c r="O10" i="83" s="1"/>
  <c r="M729" i="83"/>
  <c r="N234" i="83"/>
  <c r="O234" i="83" s="1"/>
  <c r="M26" i="83"/>
  <c r="N712" i="83"/>
  <c r="O712" i="83" s="1"/>
  <c r="M424" i="83"/>
  <c r="N226" i="83"/>
  <c r="O226" i="83" s="1"/>
  <c r="M114" i="83"/>
  <c r="N12" i="83"/>
  <c r="O12" i="83" s="1"/>
  <c r="N684" i="83"/>
  <c r="O684" i="83" s="1"/>
  <c r="M223" i="83"/>
  <c r="M113" i="83"/>
  <c r="M678" i="83"/>
  <c r="N407" i="83"/>
  <c r="O407" i="83" s="1"/>
  <c r="M216" i="83"/>
  <c r="N111" i="83"/>
  <c r="O111" i="83" s="1"/>
  <c r="M10" i="83"/>
  <c r="N672" i="83"/>
  <c r="O672" i="83" s="1"/>
  <c r="N399" i="83"/>
  <c r="O399" i="83" s="1"/>
  <c r="N210" i="83"/>
  <c r="O210" i="83" s="1"/>
  <c r="N100" i="83"/>
  <c r="O100" i="83" s="1"/>
  <c r="N8" i="83"/>
  <c r="O8" i="83" s="1"/>
  <c r="M657" i="83"/>
  <c r="M374" i="83"/>
  <c r="M204" i="83"/>
  <c r="N95" i="83"/>
  <c r="O95" i="83" s="1"/>
  <c r="M6" i="83"/>
  <c r="M983" i="83"/>
  <c r="N372" i="83"/>
  <c r="O372" i="83" s="1"/>
  <c r="M198" i="83"/>
  <c r="N90" i="83"/>
  <c r="O90" i="83"/>
  <c r="N993" i="83"/>
  <c r="O993" i="83" s="1"/>
  <c r="N657" i="83"/>
  <c r="O657" i="83" s="1"/>
  <c r="N380" i="83"/>
  <c r="O380" i="83" s="1"/>
  <c r="M210" i="83"/>
  <c r="M100" i="83"/>
  <c r="N6" i="83"/>
  <c r="O6" i="83" s="1"/>
  <c r="N990" i="83"/>
  <c r="O990" i="83" s="1"/>
  <c r="N55" i="83"/>
  <c r="O55" i="83" s="1"/>
  <c r="N616" i="83"/>
  <c r="O616" i="83" s="1"/>
  <c r="N369" i="83"/>
  <c r="O369" i="83" s="1"/>
  <c r="N194" i="83"/>
  <c r="O194" i="83" s="1"/>
  <c r="M90" i="83"/>
  <c r="M604" i="83"/>
  <c r="M368" i="83"/>
  <c r="M184" i="83"/>
  <c r="M89" i="83"/>
  <c r="N348" i="83"/>
  <c r="O348" i="83" s="1"/>
  <c r="M180" i="83"/>
  <c r="M88" i="83"/>
  <c r="M940" i="83"/>
  <c r="N588" i="83"/>
  <c r="O588" i="83" s="1"/>
  <c r="N341" i="83"/>
  <c r="O341" i="83" s="1"/>
  <c r="M910" i="83"/>
  <c r="M588" i="83"/>
  <c r="M328" i="83"/>
  <c r="N174" i="83"/>
  <c r="N905" i="83"/>
  <c r="O905" i="83" s="1"/>
  <c r="N568" i="83"/>
  <c r="O568" i="83" s="1"/>
  <c r="N321" i="83"/>
  <c r="O321" i="83" s="1"/>
  <c r="M173" i="83"/>
  <c r="N82" i="83"/>
  <c r="M900" i="83"/>
  <c r="M543" i="83"/>
  <c r="N319" i="83"/>
  <c r="O319" i="83"/>
  <c r="N168" i="83"/>
  <c r="O168" i="83" s="1"/>
  <c r="M69" i="83"/>
  <c r="N485" i="83"/>
  <c r="O485" i="83" s="1"/>
  <c r="M881" i="83"/>
  <c r="M319" i="83"/>
  <c r="M167" i="83"/>
  <c r="M64" i="83"/>
  <c r="M282" i="83"/>
  <c r="N880" i="83"/>
  <c r="O880" i="83" s="1"/>
  <c r="N536" i="83"/>
  <c r="O536" i="83" s="1"/>
  <c r="N310" i="83"/>
  <c r="O310" i="83"/>
  <c r="N156" i="83"/>
  <c r="O156" i="83" s="1"/>
  <c r="M63" i="83"/>
  <c r="M860" i="83"/>
  <c r="M517" i="83"/>
  <c r="N292" i="83"/>
  <c r="O292" i="83" s="1"/>
  <c r="M154" i="83"/>
  <c r="N61" i="83"/>
  <c r="O61" i="83" s="1"/>
  <c r="N516" i="83"/>
  <c r="O516" i="83" s="1"/>
  <c r="M290" i="83"/>
  <c r="M152" i="83"/>
  <c r="M60" i="83"/>
  <c r="M148" i="83"/>
  <c r="N828" i="83"/>
  <c r="O828" i="83" s="1"/>
  <c r="N825" i="83"/>
  <c r="O825" i="83" s="1"/>
  <c r="M510" i="83"/>
  <c r="N151" i="83"/>
  <c r="O151" i="83" s="1"/>
  <c r="M56" i="83"/>
  <c r="N800" i="83"/>
  <c r="O800" i="83" s="1"/>
  <c r="M481" i="83"/>
  <c r="N280" i="83"/>
  <c r="O280" i="83" s="1"/>
  <c r="M142" i="83"/>
  <c r="N43" i="83"/>
  <c r="O43" i="83" s="1"/>
  <c r="N797" i="83"/>
  <c r="O797" i="83" s="1"/>
  <c r="M474" i="83"/>
  <c r="N266" i="83"/>
  <c r="O266" i="83" s="1"/>
  <c r="N138" i="83"/>
  <c r="O138" i="83"/>
  <c r="M38" i="83"/>
  <c r="N790" i="83"/>
  <c r="O790" i="83" s="1"/>
  <c r="N132" i="83"/>
  <c r="O132" i="83" s="1"/>
  <c r="M37" i="83"/>
  <c r="M760" i="83"/>
  <c r="M255" i="83"/>
  <c r="N128" i="83"/>
  <c r="N743" i="83"/>
  <c r="O743" i="83" s="1"/>
  <c r="N450" i="83"/>
  <c r="O450" i="83" s="1"/>
  <c r="N126" i="83"/>
  <c r="O126" i="83" s="1"/>
  <c r="N33" i="83"/>
  <c r="O33" i="83" s="1"/>
  <c r="N740" i="83"/>
  <c r="O740" i="83" s="1"/>
  <c r="N446" i="83"/>
  <c r="O446" i="83" s="1"/>
  <c r="M126" i="83"/>
  <c r="N31" i="83"/>
  <c r="O31" i="83" s="1"/>
  <c r="N730" i="83"/>
  <c r="O730" i="83" s="1"/>
  <c r="M430" i="83"/>
  <c r="M240" i="83"/>
  <c r="M122" i="83"/>
  <c r="M31" i="83"/>
  <c r="N580" i="83"/>
  <c r="O580" i="83" s="1"/>
  <c r="M866" i="83"/>
  <c r="N269" i="83"/>
  <c r="O269" i="83" s="1"/>
  <c r="M521" i="83"/>
  <c r="N969" i="83"/>
  <c r="O969" i="83" s="1"/>
  <c r="M270" i="83"/>
  <c r="M662" i="83"/>
  <c r="M79" i="83"/>
  <c r="N471" i="83"/>
  <c r="O471" i="83" s="1"/>
  <c r="M863" i="83"/>
  <c r="M248" i="83"/>
  <c r="N668" i="83"/>
  <c r="O668" i="83"/>
  <c r="M53" i="83"/>
  <c r="M445" i="83"/>
  <c r="M865" i="83"/>
  <c r="M273" i="83"/>
  <c r="M665" i="83"/>
  <c r="N50" i="83"/>
  <c r="O50" i="83" s="1"/>
  <c r="M442" i="83"/>
  <c r="M834" i="83"/>
  <c r="N561" i="83"/>
  <c r="O561" i="83" s="1"/>
  <c r="N608" i="83"/>
  <c r="O608" i="83" s="1"/>
  <c r="M894" i="83"/>
  <c r="N325" i="83"/>
  <c r="O325" i="83" s="1"/>
  <c r="N549" i="83"/>
  <c r="O549" i="83" s="1"/>
  <c r="N270" i="83"/>
  <c r="O270" i="83" s="1"/>
  <c r="N662" i="83"/>
  <c r="O662" i="83"/>
  <c r="N891" i="83"/>
  <c r="O891" i="83" s="1"/>
  <c r="M696" i="83"/>
  <c r="N81" i="83"/>
  <c r="O81" i="83" s="1"/>
  <c r="N473" i="83"/>
  <c r="O473" i="83" s="1"/>
  <c r="N893" i="83"/>
  <c r="O893" i="83" s="1"/>
  <c r="N301" i="83"/>
  <c r="O301" i="83" s="1"/>
  <c r="N693" i="83"/>
  <c r="O693" i="83" s="1"/>
  <c r="M78" i="83"/>
  <c r="N470" i="83"/>
  <c r="O470" i="83" s="1"/>
  <c r="N862" i="83"/>
  <c r="O862" i="83" s="1"/>
  <c r="N495" i="83"/>
  <c r="O495" i="83" s="1"/>
  <c r="M561" i="83"/>
  <c r="N327" i="83"/>
  <c r="O327" i="83" s="1"/>
  <c r="N636" i="83"/>
  <c r="O636" i="83" s="1"/>
  <c r="N167" i="83"/>
  <c r="O167" i="83" s="1"/>
  <c r="M922" i="83"/>
  <c r="M325" i="83"/>
  <c r="M549" i="83"/>
  <c r="N298" i="83"/>
  <c r="O298" i="83" s="1"/>
  <c r="N690" i="83"/>
  <c r="O690" i="83" s="1"/>
  <c r="N696" i="83"/>
  <c r="O696" i="83" s="1"/>
  <c r="M81" i="83"/>
  <c r="M473" i="83"/>
  <c r="M893" i="83"/>
  <c r="M301" i="83"/>
  <c r="M693" i="83"/>
  <c r="N78" i="83"/>
  <c r="O78" i="83" s="1"/>
  <c r="M470" i="83"/>
  <c r="M862" i="83"/>
  <c r="M495" i="83"/>
  <c r="N589" i="83"/>
  <c r="O589" i="83" s="1"/>
  <c r="N664" i="83"/>
  <c r="O664" i="83" s="1"/>
  <c r="N950" i="83"/>
  <c r="O950" i="83" s="1"/>
  <c r="M381" i="83"/>
  <c r="N605" i="83"/>
  <c r="O605" i="83" s="1"/>
  <c r="M298" i="83"/>
  <c r="M690" i="83"/>
  <c r="N135" i="83"/>
  <c r="O135" i="83" s="1"/>
  <c r="N527" i="83"/>
  <c r="O527" i="83" s="1"/>
  <c r="N919" i="83"/>
  <c r="O919" i="83" s="1"/>
  <c r="N304" i="83"/>
  <c r="O304" i="83" s="1"/>
  <c r="N724" i="83"/>
  <c r="O724" i="83" s="1"/>
  <c r="N109" i="83"/>
  <c r="O109" i="83" s="1"/>
  <c r="N501" i="83"/>
  <c r="O501" i="83" s="1"/>
  <c r="N921" i="83"/>
  <c r="O921" i="83" s="1"/>
  <c r="N329" i="83"/>
  <c r="O329" i="83" s="1"/>
  <c r="N721" i="83"/>
  <c r="O721" i="83" s="1"/>
  <c r="M106" i="83"/>
  <c r="N498" i="83"/>
  <c r="O498" i="83" s="1"/>
  <c r="N890" i="83"/>
  <c r="O890" i="83" s="1"/>
  <c r="M589" i="83"/>
  <c r="N607" i="83"/>
  <c r="O607" i="83" s="1"/>
  <c r="N692" i="83"/>
  <c r="O692" i="83" s="1"/>
  <c r="N335" i="83"/>
  <c r="O335" i="83" s="1"/>
  <c r="M978" i="83"/>
  <c r="N381" i="83"/>
  <c r="O381" i="83" s="1"/>
  <c r="M605" i="83"/>
  <c r="N326" i="83"/>
  <c r="O326" i="83" s="1"/>
  <c r="M718" i="83"/>
  <c r="M135" i="83"/>
  <c r="M527" i="83"/>
  <c r="M919" i="83"/>
  <c r="M304" i="83"/>
  <c r="M724" i="83"/>
  <c r="M109" i="83"/>
  <c r="M501" i="83"/>
  <c r="M921" i="83"/>
  <c r="M329" i="83"/>
  <c r="M721" i="83"/>
  <c r="N106" i="83"/>
  <c r="O106" i="83" s="1"/>
  <c r="M498" i="83"/>
  <c r="M890" i="83"/>
  <c r="M663" i="83"/>
  <c r="N720" i="83"/>
  <c r="O720" i="83" s="1"/>
  <c r="N29" i="83"/>
  <c r="O29" i="83" s="1"/>
  <c r="N437" i="83"/>
  <c r="O437" i="83" s="1"/>
  <c r="N633" i="83"/>
  <c r="O633" i="83" s="1"/>
  <c r="M326" i="83"/>
  <c r="N718" i="83"/>
  <c r="O718" i="83" s="1"/>
  <c r="M555" i="83"/>
  <c r="M332" i="83"/>
  <c r="N752" i="83"/>
  <c r="O752" i="83" s="1"/>
  <c r="N137" i="83"/>
  <c r="O137" i="83"/>
  <c r="N529" i="83"/>
  <c r="O529" i="83" s="1"/>
  <c r="N949" i="83"/>
  <c r="O949" i="83" s="1"/>
  <c r="N357" i="83"/>
  <c r="O357" i="83" s="1"/>
  <c r="N749" i="83"/>
  <c r="O749" i="83"/>
  <c r="M134" i="83"/>
  <c r="N526" i="83"/>
  <c r="O526" i="83" s="1"/>
  <c r="N918" i="83"/>
  <c r="O918" i="83"/>
  <c r="N551" i="83"/>
  <c r="O551" i="83" s="1"/>
  <c r="N748" i="83"/>
  <c r="O748" i="83" s="1"/>
  <c r="N503" i="83"/>
  <c r="O503" i="83" s="1"/>
  <c r="N141" i="83"/>
  <c r="O141" i="83" s="1"/>
  <c r="M437" i="83"/>
  <c r="M633" i="83"/>
  <c r="M354" i="83"/>
  <c r="M746" i="83"/>
  <c r="N332" i="83"/>
  <c r="O332" i="83" s="1"/>
  <c r="M752" i="83"/>
  <c r="M137" i="83"/>
  <c r="M529" i="83"/>
  <c r="M949" i="83"/>
  <c r="M357" i="83"/>
  <c r="M749" i="83"/>
  <c r="N134" i="83"/>
  <c r="O134" i="83" s="1"/>
  <c r="M526" i="83"/>
  <c r="M918" i="83"/>
  <c r="N719" i="83"/>
  <c r="O719" i="83" s="1"/>
  <c r="N776" i="83"/>
  <c r="O776" i="83" s="1"/>
  <c r="N615" i="83"/>
  <c r="O615" i="83" s="1"/>
  <c r="N169" i="83"/>
  <c r="O169" i="83" s="1"/>
  <c r="N493" i="83"/>
  <c r="O493" i="83" s="1"/>
  <c r="N661" i="83"/>
  <c r="O661" i="83" s="1"/>
  <c r="N354" i="83"/>
  <c r="O354" i="83" s="1"/>
  <c r="N746" i="83"/>
  <c r="O746" i="83" s="1"/>
  <c r="M191" i="83"/>
  <c r="N583" i="83"/>
  <c r="O583" i="83" s="1"/>
  <c r="N975" i="83"/>
  <c r="O975" i="83" s="1"/>
  <c r="N360" i="83"/>
  <c r="O360" i="83" s="1"/>
  <c r="M780" i="83"/>
  <c r="N165" i="83"/>
  <c r="O165" i="83" s="1"/>
  <c r="N557" i="83"/>
  <c r="O557" i="83" s="1"/>
  <c r="M977" i="83"/>
  <c r="N385" i="83"/>
  <c r="O385" i="83" s="1"/>
  <c r="N777" i="83"/>
  <c r="O777" i="83" s="1"/>
  <c r="M162" i="83"/>
  <c r="N554" i="83"/>
  <c r="O554" i="83" s="1"/>
  <c r="N946" i="83"/>
  <c r="O946" i="83" s="1"/>
  <c r="N47" i="83"/>
  <c r="O47" i="83" s="1"/>
  <c r="N645" i="83"/>
  <c r="O645" i="83" s="1"/>
  <c r="N951" i="83"/>
  <c r="O951" i="83" s="1"/>
  <c r="N1006" i="83"/>
  <c r="O1006" i="83" s="1"/>
  <c r="N804" i="83"/>
  <c r="O804" i="83" s="1"/>
  <c r="N225" i="83"/>
  <c r="O225" i="83" s="1"/>
  <c r="M493" i="83"/>
  <c r="M661" i="83"/>
  <c r="N382" i="83"/>
  <c r="M774" i="83"/>
  <c r="N191" i="83"/>
  <c r="O191" i="83" s="1"/>
  <c r="M583" i="83"/>
  <c r="M975" i="83"/>
  <c r="M360" i="83"/>
  <c r="N780" i="83"/>
  <c r="M165" i="83"/>
  <c r="M557" i="83"/>
  <c r="N977" i="83"/>
  <c r="O977" i="83" s="1"/>
  <c r="M385" i="83"/>
  <c r="M777" i="83"/>
  <c r="N162" i="83"/>
  <c r="O162" i="83" s="1"/>
  <c r="N832" i="83"/>
  <c r="O832" i="83" s="1"/>
  <c r="N727" i="83"/>
  <c r="M365" i="83"/>
  <c r="N577" i="83"/>
  <c r="O577" i="83"/>
  <c r="N17" i="83"/>
  <c r="O17" i="83" s="1"/>
  <c r="N689" i="83"/>
  <c r="O689" i="83" s="1"/>
  <c r="M382" i="83"/>
  <c r="N774" i="83"/>
  <c r="O774" i="83" s="1"/>
  <c r="N1003" i="83"/>
  <c r="O1003" i="83" s="1"/>
  <c r="N388" i="83"/>
  <c r="O388" i="83" s="1"/>
  <c r="M808" i="83"/>
  <c r="N193" i="83"/>
  <c r="O193" i="83" s="1"/>
  <c r="N585" i="83"/>
  <c r="O585" i="83"/>
  <c r="N1005" i="83"/>
  <c r="O1005" i="83" s="1"/>
  <c r="M21" i="83"/>
  <c r="N413" i="83"/>
  <c r="O413" i="83" s="1"/>
  <c r="N805" i="83"/>
  <c r="O805" i="83" s="1"/>
  <c r="M190" i="83"/>
  <c r="N582" i="83"/>
  <c r="O582" i="83" s="1"/>
  <c r="M974" i="83"/>
  <c r="M57" i="83"/>
  <c r="N673" i="83"/>
  <c r="O673" i="83" s="1"/>
  <c r="N1007" i="83"/>
  <c r="O1007" i="83" s="1"/>
  <c r="N860" i="83"/>
  <c r="O860" i="83" s="1"/>
  <c r="N505" i="83"/>
  <c r="O505" i="83" s="1"/>
  <c r="M577" i="83"/>
  <c r="M17" i="83"/>
  <c r="M689" i="83"/>
  <c r="M18" i="83"/>
  <c r="N410" i="83"/>
  <c r="O410" i="83" s="1"/>
  <c r="N802" i="83"/>
  <c r="O802" i="83" s="1"/>
  <c r="M388" i="83"/>
  <c r="N808" i="83"/>
  <c r="O808" i="83" s="1"/>
  <c r="M193" i="83"/>
  <c r="M585" i="83"/>
  <c r="M1005" i="83"/>
  <c r="N21" i="83"/>
  <c r="O21" i="83" s="1"/>
  <c r="M413" i="83"/>
  <c r="M805" i="83"/>
  <c r="N190" i="83"/>
  <c r="O190" i="83"/>
  <c r="N888" i="83"/>
  <c r="O888" i="83"/>
  <c r="N839" i="83"/>
  <c r="O839" i="83" s="1"/>
  <c r="N841" i="83"/>
  <c r="O841" i="83" s="1"/>
  <c r="N717" i="83"/>
  <c r="O717" i="83" s="1"/>
  <c r="M73" i="83"/>
  <c r="M745" i="83"/>
  <c r="N18" i="83"/>
  <c r="O18" i="83" s="1"/>
  <c r="M410" i="83"/>
  <c r="M802" i="83"/>
  <c r="N247" i="83"/>
  <c r="O247" i="83" s="1"/>
  <c r="N639" i="83"/>
  <c r="O639" i="83" s="1"/>
  <c r="N24" i="83"/>
  <c r="O24" i="83" s="1"/>
  <c r="N416" i="83"/>
  <c r="O416" i="83" s="1"/>
  <c r="N836" i="83"/>
  <c r="O836" i="83" s="1"/>
  <c r="N221" i="83"/>
  <c r="O221" i="83" s="1"/>
  <c r="N613" i="83"/>
  <c r="O613" i="83" s="1"/>
  <c r="N49" i="83"/>
  <c r="O49" i="83" s="1"/>
  <c r="N441" i="83"/>
  <c r="O441" i="83" s="1"/>
  <c r="N833" i="83"/>
  <c r="O833" i="83" s="1"/>
  <c r="M218" i="83"/>
  <c r="N610" i="83"/>
  <c r="O610" i="83" s="1"/>
  <c r="M1002" i="83"/>
  <c r="N103" i="83"/>
  <c r="O103" i="83" s="1"/>
  <c r="N775" i="83"/>
  <c r="O775" i="83" s="1"/>
  <c r="N916" i="83"/>
  <c r="O916" i="83" s="1"/>
  <c r="M717" i="83"/>
  <c r="N73" i="83"/>
  <c r="O73" i="83" s="1"/>
  <c r="N745" i="83"/>
  <c r="O745" i="83" s="1"/>
  <c r="N46" i="83"/>
  <c r="O46" i="83" s="1"/>
  <c r="M438" i="83"/>
  <c r="M830" i="83"/>
  <c r="M247" i="83"/>
  <c r="M639" i="83"/>
  <c r="M24" i="83"/>
  <c r="M416" i="83"/>
  <c r="M836" i="83"/>
  <c r="M221" i="83"/>
  <c r="M613" i="83"/>
  <c r="M49" i="83"/>
  <c r="M441" i="83"/>
  <c r="M833" i="83"/>
  <c r="N218" i="83"/>
  <c r="O218" i="83" s="1"/>
  <c r="M610" i="83"/>
  <c r="N1002" i="83"/>
  <c r="O1002" i="83" s="1"/>
  <c r="M103" i="83"/>
  <c r="M944" i="83"/>
  <c r="M997" i="83"/>
  <c r="M129" i="83"/>
  <c r="N773" i="83"/>
  <c r="O773" i="83" s="1"/>
  <c r="M46" i="83"/>
  <c r="N438" i="83"/>
  <c r="O438" i="83" s="1"/>
  <c r="N830" i="83"/>
  <c r="O830" i="83" s="1"/>
  <c r="N52" i="83"/>
  <c r="O52" i="83" s="1"/>
  <c r="M444" i="83"/>
  <c r="N864" i="83"/>
  <c r="O864" i="83" s="1"/>
  <c r="N249" i="83"/>
  <c r="O249" i="83" s="1"/>
  <c r="N669" i="83"/>
  <c r="O669" i="83" s="1"/>
  <c r="N77" i="83"/>
  <c r="O77" i="83" s="1"/>
  <c r="N469" i="83"/>
  <c r="O469" i="83" s="1"/>
  <c r="N861" i="83"/>
  <c r="O861" i="83" s="1"/>
  <c r="N246" i="83"/>
  <c r="O246" i="83" s="1"/>
  <c r="N638" i="83"/>
  <c r="O638" i="83" s="1"/>
  <c r="N159" i="83"/>
  <c r="O159" i="83" s="1"/>
  <c r="N831" i="83"/>
  <c r="O831" i="83"/>
  <c r="M197" i="83"/>
  <c r="M757" i="83"/>
  <c r="M1000" i="83"/>
  <c r="N840" i="83"/>
  <c r="O840" i="83" s="1"/>
  <c r="N997" i="83"/>
  <c r="O997" i="83" s="1"/>
  <c r="N129" i="83"/>
  <c r="O129" i="83" s="1"/>
  <c r="M773" i="83"/>
  <c r="N74" i="83"/>
  <c r="O74" i="83" s="1"/>
  <c r="N466" i="83"/>
  <c r="O466" i="83" s="1"/>
  <c r="N858" i="83"/>
  <c r="O858" i="83" s="1"/>
  <c r="N275" i="83"/>
  <c r="O275" i="83" s="1"/>
  <c r="M52" i="83"/>
  <c r="N444" i="83"/>
  <c r="O444" i="83" s="1"/>
  <c r="M864" i="83"/>
  <c r="M249" i="83"/>
  <c r="M669" i="83"/>
  <c r="M77" i="83"/>
  <c r="M469" i="83"/>
  <c r="M861" i="83"/>
  <c r="M246" i="83"/>
  <c r="M638" i="83"/>
  <c r="M159" i="83"/>
  <c r="M831" i="83"/>
  <c r="N253" i="83"/>
  <c r="O253" i="83" s="1"/>
  <c r="N813" i="83"/>
  <c r="O813" i="83" s="1"/>
  <c r="N952" i="83"/>
  <c r="O952" i="83" s="1"/>
  <c r="N641" i="83"/>
  <c r="O641" i="83" s="1"/>
  <c r="N185" i="83"/>
  <c r="O185" i="83"/>
  <c r="N801" i="83"/>
  <c r="O801" i="83" s="1"/>
  <c r="M74" i="83"/>
  <c r="M466" i="83"/>
  <c r="M858" i="83"/>
  <c r="N303" i="83"/>
  <c r="O303" i="83" s="1"/>
  <c r="N695" i="83"/>
  <c r="O695" i="83" s="1"/>
  <c r="M80" i="83"/>
  <c r="M472" i="83"/>
  <c r="M892" i="83"/>
  <c r="N277" i="83"/>
  <c r="O277" i="83" s="1"/>
  <c r="N697" i="83"/>
  <c r="O697" i="83" s="1"/>
  <c r="M105" i="83"/>
  <c r="N497" i="83"/>
  <c r="O497" i="83" s="1"/>
  <c r="N889" i="83"/>
  <c r="O889" i="83" s="1"/>
  <c r="N274" i="83"/>
  <c r="O274" i="83" s="1"/>
  <c r="N666" i="83"/>
  <c r="O666" i="83" s="1"/>
  <c r="N887" i="83"/>
  <c r="O887" i="83" s="1"/>
  <c r="M253" i="83"/>
  <c r="M813" i="83"/>
  <c r="N980" i="83"/>
  <c r="O980" i="83" s="1"/>
  <c r="N556" i="83"/>
  <c r="O556" i="83" s="1"/>
  <c r="M185" i="83"/>
  <c r="M801" i="83"/>
  <c r="N102" i="83"/>
  <c r="O102" i="83" s="1"/>
  <c r="N494" i="83"/>
  <c r="O494" i="83" s="1"/>
  <c r="M886" i="83"/>
  <c r="M303" i="83"/>
  <c r="M695" i="83"/>
  <c r="N80" i="83"/>
  <c r="O80" i="83" s="1"/>
  <c r="N472" i="83"/>
  <c r="O472" i="83" s="1"/>
  <c r="N892" i="83"/>
  <c r="O892" i="83" s="1"/>
  <c r="M277" i="83"/>
  <c r="M697" i="83"/>
  <c r="N105" i="83"/>
  <c r="O105" i="83" s="1"/>
  <c r="M497" i="83"/>
  <c r="M889" i="83"/>
  <c r="M274" i="83"/>
  <c r="M666" i="83"/>
  <c r="M887" i="83"/>
  <c r="N281" i="83"/>
  <c r="O281" i="83" s="1"/>
  <c r="N869" i="83"/>
  <c r="O869" i="83" s="1"/>
  <c r="N241" i="83"/>
  <c r="O241" i="83" s="1"/>
  <c r="N829" i="83"/>
  <c r="O829" i="83" s="1"/>
  <c r="M102" i="83"/>
  <c r="M494" i="83"/>
  <c r="N886" i="83"/>
  <c r="O886" i="83" s="1"/>
  <c r="M108" i="83"/>
  <c r="N500" i="83"/>
  <c r="O500" i="83" s="1"/>
  <c r="M920" i="83"/>
  <c r="N305" i="83"/>
  <c r="O305" i="83" s="1"/>
  <c r="N725" i="83"/>
  <c r="O725" i="83" s="1"/>
  <c r="M133" i="83"/>
  <c r="N525" i="83"/>
  <c r="O525" i="83" s="1"/>
  <c r="N917" i="83"/>
  <c r="O917" i="83" s="1"/>
  <c r="N302" i="83"/>
  <c r="O302" i="83" s="1"/>
  <c r="N694" i="83"/>
  <c r="O694" i="83" s="1"/>
  <c r="N271" i="83"/>
  <c r="O271" i="83" s="1"/>
  <c r="M241" i="83"/>
  <c r="M829" i="83"/>
  <c r="M130" i="83"/>
  <c r="N522" i="83"/>
  <c r="O522" i="83" s="1"/>
  <c r="N914" i="83"/>
  <c r="O914" i="83" s="1"/>
  <c r="M331" i="83"/>
  <c r="N108" i="83"/>
  <c r="O108" i="83" s="1"/>
  <c r="M500" i="83"/>
  <c r="N920" i="83"/>
  <c r="O920" i="83" s="1"/>
  <c r="M305" i="83"/>
  <c r="M725" i="83"/>
  <c r="N133" i="83"/>
  <c r="O133" i="83" s="1"/>
  <c r="M525" i="83"/>
  <c r="M917" i="83"/>
  <c r="M302" i="83"/>
  <c r="M694" i="83"/>
  <c r="M271" i="83"/>
  <c r="N337" i="83"/>
  <c r="O337" i="83" s="1"/>
  <c r="N925" i="83"/>
  <c r="O925" i="83" s="1"/>
  <c r="M76" i="83"/>
  <c r="N45" i="83"/>
  <c r="O45" i="83"/>
  <c r="M297" i="83"/>
  <c r="N857" i="83"/>
  <c r="O857" i="83" s="1"/>
  <c r="N130" i="83"/>
  <c r="O130" i="83" s="1"/>
  <c r="M522" i="83"/>
  <c r="M914" i="83"/>
  <c r="M751" i="83"/>
  <c r="N136" i="83"/>
  <c r="O136" i="83" s="1"/>
  <c r="N528" i="83"/>
  <c r="O528" i="83" s="1"/>
  <c r="N948" i="83"/>
  <c r="O948" i="83" s="1"/>
  <c r="N333" i="83"/>
  <c r="O333" i="83" s="1"/>
  <c r="N753" i="83"/>
  <c r="O753" i="83" s="1"/>
  <c r="M161" i="83"/>
  <c r="X161" i="105" s="1"/>
  <c r="N553" i="83"/>
  <c r="O553" i="83" s="1"/>
  <c r="N945" i="83"/>
  <c r="O945" i="83" s="1"/>
  <c r="N330" i="83"/>
  <c r="O330" i="83" s="1"/>
  <c r="N722" i="83"/>
  <c r="O722" i="83" s="1"/>
  <c r="N943" i="83"/>
  <c r="O943" i="83" s="1"/>
  <c r="M337" i="83"/>
  <c r="M925" i="83"/>
  <c r="M104" i="83"/>
  <c r="M642" i="83"/>
  <c r="M45" i="83"/>
  <c r="N297" i="83"/>
  <c r="O297" i="83"/>
  <c r="M857" i="83"/>
  <c r="M158" i="83"/>
  <c r="N550" i="83"/>
  <c r="O550" i="83" s="1"/>
  <c r="N942" i="83"/>
  <c r="O942" i="83" s="1"/>
  <c r="N751" i="83"/>
  <c r="O751" i="83" s="1"/>
  <c r="M136" i="83"/>
  <c r="M528" i="83"/>
  <c r="M948" i="83"/>
  <c r="M333" i="83"/>
  <c r="M753" i="83"/>
  <c r="N161" i="83"/>
  <c r="O161" i="83" s="1"/>
  <c r="M553" i="83"/>
  <c r="M945" i="83"/>
  <c r="M330" i="83"/>
  <c r="M722" i="83"/>
  <c r="M299" i="83"/>
  <c r="X299" i="105" s="1"/>
  <c r="M943" i="83"/>
  <c r="N216" i="83"/>
  <c r="O216" i="83" s="1"/>
  <c r="M670" i="83"/>
  <c r="N101" i="83"/>
  <c r="O101" i="83" s="1"/>
  <c r="M353" i="83"/>
  <c r="N885" i="83"/>
  <c r="O885" i="83" s="1"/>
  <c r="N158" i="83"/>
  <c r="O158" i="83" s="1"/>
  <c r="M550" i="83"/>
  <c r="M942" i="83"/>
  <c r="M164" i="83"/>
  <c r="N584" i="83"/>
  <c r="O584" i="83" s="1"/>
  <c r="N976" i="83"/>
  <c r="O976" i="83" s="1"/>
  <c r="N361" i="83"/>
  <c r="O361" i="83" s="1"/>
  <c r="N781" i="83"/>
  <c r="O781" i="83" s="1"/>
  <c r="N189" i="83"/>
  <c r="O189" i="83" s="1"/>
  <c r="N581" i="83"/>
  <c r="O581" i="83" s="1"/>
  <c r="M973" i="83"/>
  <c r="N358" i="83"/>
  <c r="O358" i="83" s="1"/>
  <c r="N750" i="83"/>
  <c r="O750" i="83" s="1"/>
  <c r="N383" i="83"/>
  <c r="O383" i="83" s="1"/>
  <c r="N999" i="83"/>
  <c r="O999" i="83" s="1"/>
  <c r="M272" i="83"/>
  <c r="M698" i="83"/>
  <c r="M101" i="83"/>
  <c r="N353" i="83"/>
  <c r="O353" i="83" s="1"/>
  <c r="M885" i="83"/>
  <c r="X885" i="105"/>
  <c r="N186" i="83"/>
  <c r="O186" i="83" s="1"/>
  <c r="N578" i="83"/>
  <c r="O578" i="83" s="1"/>
  <c r="N970" i="83"/>
  <c r="O970" i="83" s="1"/>
  <c r="M779" i="83"/>
  <c r="N164" i="83"/>
  <c r="O164" i="83" s="1"/>
  <c r="M584" i="83"/>
  <c r="M976" i="83"/>
  <c r="M361" i="83"/>
  <c r="M781" i="83"/>
  <c r="M189" i="83"/>
  <c r="M581" i="83"/>
  <c r="N973" i="83"/>
  <c r="O973" i="83" s="1"/>
  <c r="M358" i="83"/>
  <c r="M750" i="83"/>
  <c r="N300" i="83"/>
  <c r="O300" i="83" s="1"/>
  <c r="M726" i="83"/>
  <c r="N409" i="83"/>
  <c r="O409" i="83" s="1"/>
  <c r="N913" i="83"/>
  <c r="O913" i="83" s="1"/>
  <c r="M186" i="83"/>
  <c r="M578" i="83"/>
  <c r="M970" i="83"/>
  <c r="M23" i="83"/>
  <c r="N415" i="83"/>
  <c r="O415" i="83" s="1"/>
  <c r="N807" i="83"/>
  <c r="O807" i="83" s="1"/>
  <c r="N192" i="83"/>
  <c r="O192" i="83" s="1"/>
  <c r="M612" i="83"/>
  <c r="N1004" i="83"/>
  <c r="O1004" i="83" s="1"/>
  <c r="N389" i="83"/>
  <c r="O389" i="83" s="1"/>
  <c r="N809" i="83"/>
  <c r="O809" i="83" s="1"/>
  <c r="N412" i="83"/>
  <c r="O412" i="83" s="1"/>
  <c r="M754" i="83"/>
  <c r="M409" i="83"/>
  <c r="M913" i="83"/>
  <c r="N214" i="83"/>
  <c r="O214" i="83" s="1"/>
  <c r="N606" i="83"/>
  <c r="O606" i="83" s="1"/>
  <c r="M998" i="83"/>
  <c r="N23" i="83"/>
  <c r="O23" i="83" s="1"/>
  <c r="M415" i="83"/>
  <c r="M807" i="83"/>
  <c r="M192" i="83"/>
  <c r="N612" i="83"/>
  <c r="O612" i="83" s="1"/>
  <c r="M1004" i="83"/>
  <c r="M389" i="83"/>
  <c r="M809" i="83"/>
  <c r="N496" i="83"/>
  <c r="O496" i="83" s="1"/>
  <c r="M782" i="83"/>
  <c r="N213" i="83"/>
  <c r="O213" i="83" s="1"/>
  <c r="N465" i="83"/>
  <c r="O465" i="83" s="1"/>
  <c r="M941" i="83"/>
  <c r="M214" i="83"/>
  <c r="M606" i="83"/>
  <c r="N998" i="83"/>
  <c r="O998" i="83" s="1"/>
  <c r="N220" i="83"/>
  <c r="O220" i="83" s="1"/>
  <c r="N640" i="83"/>
  <c r="O640" i="83" s="1"/>
  <c r="N25" i="83"/>
  <c r="O25" i="83" s="1"/>
  <c r="N417" i="83"/>
  <c r="O417" i="83" s="1"/>
  <c r="M468" i="83"/>
  <c r="M617" i="83"/>
  <c r="M439" i="83"/>
  <c r="N806" i="83"/>
  <c r="O806" i="83" s="1"/>
  <c r="M1001" i="83"/>
  <c r="N242" i="83"/>
  <c r="O242" i="83" s="1"/>
  <c r="BW187" i="59"/>
  <c r="N468" i="83"/>
  <c r="O468" i="83" s="1"/>
  <c r="N617" i="83"/>
  <c r="O617" i="83" s="1"/>
  <c r="M778" i="83"/>
  <c r="N1001" i="83"/>
  <c r="O1001" i="83" s="1"/>
  <c r="BG7" i="59"/>
  <c r="N87" i="83"/>
  <c r="M1007" i="83"/>
  <c r="M533" i="83"/>
  <c r="N411" i="83"/>
  <c r="O411" i="83" s="1"/>
  <c r="N778" i="83"/>
  <c r="O778" i="83" s="1"/>
  <c r="N665" i="83"/>
  <c r="O665" i="83"/>
  <c r="M951" i="83"/>
  <c r="N533" i="83"/>
  <c r="O533" i="83" s="1"/>
  <c r="M383" i="83"/>
  <c r="M582" i="83"/>
  <c r="M637" i="83"/>
  <c r="BW283" i="59"/>
  <c r="M475" i="83"/>
  <c r="X475" i="105" s="1"/>
  <c r="M477" i="83"/>
  <c r="M554" i="83"/>
  <c r="N637" i="83"/>
  <c r="O637" i="83" s="1"/>
  <c r="N477" i="83"/>
  <c r="O477" i="83" s="1"/>
  <c r="M47" i="83"/>
  <c r="N442" i="83"/>
  <c r="O442" i="83" s="1"/>
  <c r="M609" i="83"/>
  <c r="BX103" i="59"/>
  <c r="M421" i="83"/>
  <c r="M414" i="83"/>
  <c r="N609" i="83"/>
  <c r="O609" i="83" s="1"/>
  <c r="M668" i="83"/>
  <c r="N421" i="83"/>
  <c r="N414" i="83"/>
  <c r="O414" i="83" s="1"/>
  <c r="N273" i="83"/>
  <c r="O273" i="83" s="1"/>
  <c r="M640" i="83"/>
  <c r="M393" i="83"/>
  <c r="M386" i="83"/>
  <c r="M245" i="83"/>
  <c r="N248" i="83"/>
  <c r="O248" i="83" s="1"/>
  <c r="N393" i="83"/>
  <c r="O393" i="83" s="1"/>
  <c r="N386" i="83"/>
  <c r="N245" i="83"/>
  <c r="O245" i="83" s="1"/>
  <c r="M220" i="83"/>
  <c r="BX13" i="59"/>
  <c r="M281" i="83"/>
  <c r="M50" i="83"/>
  <c r="M217" i="83"/>
  <c r="N197" i="83"/>
  <c r="O197" i="83" s="1"/>
  <c r="N22" i="83"/>
  <c r="O22" i="83" s="1"/>
  <c r="N217" i="83"/>
  <c r="O217" i="83" s="1"/>
  <c r="M85" i="83"/>
  <c r="M22" i="83"/>
  <c r="N85" i="83"/>
  <c r="O85" i="83" s="1"/>
  <c r="BG133" i="59"/>
  <c r="N157" i="83"/>
  <c r="N57" i="83"/>
  <c r="O57" i="83" s="1"/>
  <c r="M269" i="83"/>
  <c r="M213" i="83"/>
  <c r="N1009" i="83"/>
  <c r="N863" i="83"/>
  <c r="O863" i="83" s="1"/>
  <c r="M969" i="83"/>
  <c r="M1009" i="83"/>
  <c r="N941" i="83"/>
  <c r="O941" i="83" s="1"/>
  <c r="BW72" i="59"/>
  <c r="BX78" i="59"/>
  <c r="N981" i="83"/>
  <c r="O981" i="83" s="1"/>
  <c r="M471" i="83"/>
  <c r="N521" i="83"/>
  <c r="O521" i="83" s="1"/>
  <c r="M981" i="83"/>
  <c r="M465" i="83"/>
  <c r="M838" i="83"/>
  <c r="BX43" i="59"/>
  <c r="N953" i="83"/>
  <c r="O953" i="83" s="1"/>
  <c r="N79" i="83"/>
  <c r="O79" i="83"/>
  <c r="M810" i="83"/>
  <c r="BW104" i="59"/>
  <c r="M953" i="83"/>
  <c r="M999" i="83"/>
  <c r="N865" i="83"/>
  <c r="O865" i="83" s="1"/>
  <c r="N51" i="83"/>
  <c r="O51" i="83" s="1"/>
  <c r="M1006" i="83"/>
  <c r="M869" i="83"/>
  <c r="M775" i="83"/>
  <c r="M837" i="83"/>
  <c r="N757" i="83"/>
  <c r="O757" i="83" s="1"/>
  <c r="N837" i="83"/>
  <c r="O837" i="83" s="1"/>
  <c r="N552" i="83"/>
  <c r="O552" i="83" s="1"/>
  <c r="M580" i="83"/>
  <c r="N974" i="83"/>
  <c r="O974" i="83" s="1"/>
  <c r="N445" i="83"/>
  <c r="O445" i="83" s="1"/>
  <c r="N524" i="83"/>
  <c r="O524" i="83" s="1"/>
  <c r="M240" i="82"/>
  <c r="M762" i="82"/>
  <c r="M652" i="82"/>
  <c r="N260" i="82"/>
  <c r="O260" i="82" s="1"/>
  <c r="N684" i="82"/>
  <c r="O684" i="82" s="1"/>
  <c r="M292" i="82"/>
  <c r="N711" i="82"/>
  <c r="O711" i="82" s="1"/>
  <c r="N319" i="82"/>
  <c r="O319" i="82" s="1"/>
  <c r="M766" i="82"/>
  <c r="M346" i="82"/>
  <c r="N649" i="82"/>
  <c r="O649" i="82" s="1"/>
  <c r="N257" i="82"/>
  <c r="O257" i="82"/>
  <c r="N620" i="82"/>
  <c r="O620" i="82" s="1"/>
  <c r="N760" i="82"/>
  <c r="O760" i="82" s="1"/>
  <c r="N240" i="82"/>
  <c r="O240" i="82" s="1"/>
  <c r="N762" i="82"/>
  <c r="O762" i="82" s="1"/>
  <c r="N905" i="82"/>
  <c r="O905" i="82" s="1"/>
  <c r="M624" i="82"/>
  <c r="N232" i="82"/>
  <c r="O232" i="82" s="1"/>
  <c r="M656" i="82"/>
  <c r="M264" i="82"/>
  <c r="M683" i="82"/>
  <c r="N291" i="82"/>
  <c r="O291" i="82" s="1"/>
  <c r="N738" i="82"/>
  <c r="O738" i="82" s="1"/>
  <c r="N318" i="82"/>
  <c r="O318" i="82" s="1"/>
  <c r="N37" i="82"/>
  <c r="O37" i="82" s="1"/>
  <c r="M649" i="82"/>
  <c r="M257" i="82"/>
  <c r="M564" i="82"/>
  <c r="M704" i="82"/>
  <c r="M156" i="82"/>
  <c r="M650" i="82"/>
  <c r="M905" i="82"/>
  <c r="N624" i="82"/>
  <c r="O624" i="82" s="1"/>
  <c r="M232" i="82"/>
  <c r="N656" i="82"/>
  <c r="O656" i="82" s="1"/>
  <c r="N264" i="82"/>
  <c r="O264" i="82"/>
  <c r="N683" i="82"/>
  <c r="O683" i="82" s="1"/>
  <c r="M291" i="82"/>
  <c r="M738" i="82"/>
  <c r="M318" i="82"/>
  <c r="M401" i="82"/>
  <c r="M9" i="82"/>
  <c r="N564" i="82"/>
  <c r="O564" i="82" s="1"/>
  <c r="N704" i="82"/>
  <c r="O704" i="82" s="1"/>
  <c r="N156" i="82"/>
  <c r="O156" i="82" s="1"/>
  <c r="N650" i="82"/>
  <c r="O650" i="82" s="1"/>
  <c r="M1016" i="82"/>
  <c r="M596" i="82"/>
  <c r="M204" i="82"/>
  <c r="M1020" i="82"/>
  <c r="M628" i="82"/>
  <c r="M236" i="82"/>
  <c r="M655" i="82"/>
  <c r="M263" i="82"/>
  <c r="N710" i="82"/>
  <c r="O710" i="82" s="1"/>
  <c r="N290" i="82"/>
  <c r="O290" i="82" s="1"/>
  <c r="N401" i="82"/>
  <c r="O401" i="82" s="1"/>
  <c r="N9" i="82"/>
  <c r="O9" i="82" s="1"/>
  <c r="M1013" i="82"/>
  <c r="M508" i="82"/>
  <c r="M648" i="82"/>
  <c r="M44" i="82"/>
  <c r="M538" i="82"/>
  <c r="N1016" i="82"/>
  <c r="O1016" i="82" s="1"/>
  <c r="N596" i="82"/>
  <c r="O596" i="82" s="1"/>
  <c r="N204" i="82"/>
  <c r="O204" i="82" s="1"/>
  <c r="N1020" i="82"/>
  <c r="O1020" i="82" s="1"/>
  <c r="N628" i="82"/>
  <c r="O628" i="82" s="1"/>
  <c r="N236" i="82"/>
  <c r="O236" i="82" s="1"/>
  <c r="N655" i="82"/>
  <c r="O655" i="82" s="1"/>
  <c r="N263" i="82"/>
  <c r="O263" i="82" s="1"/>
  <c r="M710" i="82"/>
  <c r="M290" i="82"/>
  <c r="M985" i="82"/>
  <c r="N593" i="82"/>
  <c r="O593" i="82" s="1"/>
  <c r="N201" i="82"/>
  <c r="O201" i="82" s="1"/>
  <c r="N508" i="82"/>
  <c r="O508" i="82" s="1"/>
  <c r="N648" i="82"/>
  <c r="O648" i="82" s="1"/>
  <c r="N44" i="82"/>
  <c r="O44" i="82" s="1"/>
  <c r="N538" i="82"/>
  <c r="O538" i="82" s="1"/>
  <c r="M849" i="82"/>
  <c r="M988" i="82"/>
  <c r="M568" i="82"/>
  <c r="M176" i="82"/>
  <c r="N992" i="82"/>
  <c r="O992" i="82" s="1"/>
  <c r="M600" i="82"/>
  <c r="M208" i="82"/>
  <c r="M627" i="82"/>
  <c r="M235" i="82"/>
  <c r="N682" i="82"/>
  <c r="O682" i="82" s="1"/>
  <c r="N262" i="82"/>
  <c r="O262" i="82" s="1"/>
  <c r="N985" i="82"/>
  <c r="O985" i="82" s="1"/>
  <c r="M593" i="82"/>
  <c r="M201" i="82"/>
  <c r="M452" i="82"/>
  <c r="M592" i="82"/>
  <c r="M510" i="82"/>
  <c r="N849" i="82"/>
  <c r="O849" i="82" s="1"/>
  <c r="N988" i="82"/>
  <c r="O988" i="82" s="1"/>
  <c r="N568" i="82"/>
  <c r="O568" i="82" s="1"/>
  <c r="N176" i="82"/>
  <c r="O176" i="82" s="1"/>
  <c r="M992" i="82"/>
  <c r="N600" i="82"/>
  <c r="O600" i="82" s="1"/>
  <c r="N208" i="82"/>
  <c r="O208" i="82" s="1"/>
  <c r="N627" i="82"/>
  <c r="O627" i="82" s="1"/>
  <c r="N235" i="82"/>
  <c r="O235" i="82" s="1"/>
  <c r="M682" i="82"/>
  <c r="M262" i="82"/>
  <c r="M345" i="82"/>
  <c r="N452" i="82"/>
  <c r="O452" i="82" s="1"/>
  <c r="N592" i="82"/>
  <c r="O592" i="82" s="1"/>
  <c r="N510" i="82"/>
  <c r="O510" i="82" s="1"/>
  <c r="M960" i="82"/>
  <c r="M540" i="82"/>
  <c r="M148" i="82"/>
  <c r="N964" i="82"/>
  <c r="M572" i="82"/>
  <c r="M180" i="82"/>
  <c r="M1019" i="82"/>
  <c r="M599" i="82"/>
  <c r="M207" i="82"/>
  <c r="N654" i="82"/>
  <c r="O654" i="82" s="1"/>
  <c r="N234" i="82"/>
  <c r="O234" i="82" s="1"/>
  <c r="N345" i="82"/>
  <c r="O345" i="82" s="1"/>
  <c r="M396" i="82"/>
  <c r="N536" i="82"/>
  <c r="O536" i="82" s="1"/>
  <c r="BX99" i="58"/>
  <c r="BW105" i="58"/>
  <c r="BX128" i="58"/>
  <c r="N454" i="82"/>
  <c r="O454" i="82" s="1"/>
  <c r="N960" i="82"/>
  <c r="O960" i="82" s="1"/>
  <c r="N540" i="82"/>
  <c r="O540" i="82" s="1"/>
  <c r="N148" i="82"/>
  <c r="O148" i="82" s="1"/>
  <c r="N572" i="82"/>
  <c r="O572" i="82" s="1"/>
  <c r="N180" i="82"/>
  <c r="O180" i="82" s="1"/>
  <c r="N1019" i="82"/>
  <c r="O1019" i="82" s="1"/>
  <c r="N599" i="82"/>
  <c r="O599" i="82" s="1"/>
  <c r="N207" i="82"/>
  <c r="O207" i="82" s="1"/>
  <c r="M654" i="82"/>
  <c r="M234" i="82"/>
  <c r="M929" i="82"/>
  <c r="N537" i="82"/>
  <c r="O537" i="82" s="1"/>
  <c r="N145" i="82"/>
  <c r="O145" i="82" s="1"/>
  <c r="N396" i="82"/>
  <c r="O396" i="82" s="1"/>
  <c r="M536" i="82"/>
  <c r="BF249" i="58"/>
  <c r="M454" i="82"/>
  <c r="M793" i="82"/>
  <c r="M932" i="82"/>
  <c r="M512" i="82"/>
  <c r="W512" i="105" s="1"/>
  <c r="M92" i="82"/>
  <c r="M936" i="82"/>
  <c r="M544" i="82"/>
  <c r="M152" i="82"/>
  <c r="M991" i="82"/>
  <c r="N571" i="82"/>
  <c r="O571" i="82" s="1"/>
  <c r="M179" i="82"/>
  <c r="M1018" i="82"/>
  <c r="N598" i="82"/>
  <c r="O598" i="82" s="1"/>
  <c r="N206" i="82"/>
  <c r="O206" i="82" s="1"/>
  <c r="N929" i="82"/>
  <c r="O929" i="82" s="1"/>
  <c r="M537" i="82"/>
  <c r="M145" i="82"/>
  <c r="M340" i="82"/>
  <c r="M480" i="82"/>
  <c r="M314" i="82"/>
  <c r="N793" i="82"/>
  <c r="O793" i="82" s="1"/>
  <c r="N932" i="82"/>
  <c r="O932" i="82" s="1"/>
  <c r="N512" i="82"/>
  <c r="O512" i="82" s="1"/>
  <c r="N92" i="82"/>
  <c r="O92" i="82" s="1"/>
  <c r="N936" i="82"/>
  <c r="O936" i="82" s="1"/>
  <c r="N544" i="82"/>
  <c r="O544" i="82" s="1"/>
  <c r="N152" i="82"/>
  <c r="O152" i="82" s="1"/>
  <c r="N991" i="82"/>
  <c r="O991" i="82" s="1"/>
  <c r="M571" i="82"/>
  <c r="N179" i="82"/>
  <c r="O179" i="82" s="1"/>
  <c r="N1018" i="82"/>
  <c r="O1018" i="82" s="1"/>
  <c r="M598" i="82"/>
  <c r="M206" i="82"/>
  <c r="M289" i="82"/>
  <c r="N340" i="82"/>
  <c r="O340" i="82"/>
  <c r="N480" i="82"/>
  <c r="O480" i="82" s="1"/>
  <c r="N314" i="82"/>
  <c r="O314" i="82" s="1"/>
  <c r="M737" i="82"/>
  <c r="M904" i="82"/>
  <c r="M484" i="82"/>
  <c r="N64" i="82"/>
  <c r="O64" i="82" s="1"/>
  <c r="M908" i="82"/>
  <c r="M516" i="82"/>
  <c r="N124" i="82"/>
  <c r="O124" i="82" s="1"/>
  <c r="M963" i="82"/>
  <c r="M543" i="82"/>
  <c r="M151" i="82"/>
  <c r="M990" i="82"/>
  <c r="N570" i="82"/>
  <c r="O570" i="82" s="1"/>
  <c r="N178" i="82"/>
  <c r="O178" i="82" s="1"/>
  <c r="N289" i="82"/>
  <c r="O289" i="82" s="1"/>
  <c r="N901" i="82"/>
  <c r="O901" i="82" s="1"/>
  <c r="M284" i="82"/>
  <c r="N424" i="82"/>
  <c r="O424" i="82" s="1"/>
  <c r="M1007" i="82"/>
  <c r="M987" i="82"/>
  <c r="M970" i="82"/>
  <c r="N947" i="82"/>
  <c r="O947" i="82" s="1"/>
  <c r="N924" i="82"/>
  <c r="O924" i="82" s="1"/>
  <c r="N887" i="82"/>
  <c r="O887" i="82" s="1"/>
  <c r="M866" i="82"/>
  <c r="M847" i="82"/>
  <c r="M830" i="82"/>
  <c r="N807" i="82"/>
  <c r="O807" i="82" s="1"/>
  <c r="N785" i="82"/>
  <c r="O785" i="82" s="1"/>
  <c r="M771" i="82"/>
  <c r="M750" i="82"/>
  <c r="M728" i="82"/>
  <c r="M713" i="82"/>
  <c r="M692" i="82"/>
  <c r="M671" i="82"/>
  <c r="M657" i="82"/>
  <c r="M635" i="82"/>
  <c r="M594" i="82"/>
  <c r="M578" i="82"/>
  <c r="M556" i="82"/>
  <c r="M534" i="82"/>
  <c r="M520" i="82"/>
  <c r="M498" i="82"/>
  <c r="M1006" i="82"/>
  <c r="N982" i="82"/>
  <c r="O982" i="82" s="1"/>
  <c r="M968" i="82"/>
  <c r="M945" i="82"/>
  <c r="N921" i="82"/>
  <c r="O921" i="82"/>
  <c r="M898" i="82"/>
  <c r="N883" i="82"/>
  <c r="O883" i="82" s="1"/>
  <c r="M839" i="82"/>
  <c r="M818" i="82"/>
  <c r="N801" i="82"/>
  <c r="O801" i="82" s="1"/>
  <c r="M779" i="82"/>
  <c r="M757" i="82"/>
  <c r="M742" i="82"/>
  <c r="M720" i="82"/>
  <c r="N697" i="82"/>
  <c r="O697" i="82" s="1"/>
  <c r="M678" i="82"/>
  <c r="M639" i="82"/>
  <c r="M617" i="82"/>
  <c r="N602" i="82"/>
  <c r="O602" i="82" s="1"/>
  <c r="N580" i="82"/>
  <c r="O580" i="82" s="1"/>
  <c r="M558" i="82"/>
  <c r="N535" i="82"/>
  <c r="O535" i="82" s="1"/>
  <c r="M521" i="82"/>
  <c r="N498" i="82"/>
  <c r="O498" i="82" s="1"/>
  <c r="M476" i="82"/>
  <c r="M461" i="82"/>
  <c r="M439" i="82"/>
  <c r="M982" i="82"/>
  <c r="N967" i="82"/>
  <c r="O967" i="82" s="1"/>
  <c r="N944" i="82"/>
  <c r="O944" i="82" s="1"/>
  <c r="M921" i="82"/>
  <c r="N897" i="82"/>
  <c r="O897" i="82" s="1"/>
  <c r="M883" i="82"/>
  <c r="N838" i="82"/>
  <c r="O838" i="82" s="1"/>
  <c r="N815" i="82"/>
  <c r="O815" i="82" s="1"/>
  <c r="M801" i="82"/>
  <c r="N778" i="82"/>
  <c r="O778" i="82" s="1"/>
  <c r="N756" i="82"/>
  <c r="O756" i="82" s="1"/>
  <c r="N719" i="82"/>
  <c r="O719" i="82" s="1"/>
  <c r="M697" i="82"/>
  <c r="W697" i="105" s="1"/>
  <c r="N675" i="82"/>
  <c r="O675" i="82" s="1"/>
  <c r="M661" i="82"/>
  <c r="N638" i="82"/>
  <c r="O638" i="82" s="1"/>
  <c r="N616" i="82"/>
  <c r="O616" i="82" s="1"/>
  <c r="M602" i="82"/>
  <c r="M580" i="82"/>
  <c r="N557" i="82"/>
  <c r="O557" i="82" s="1"/>
  <c r="M535" i="82"/>
  <c r="N520" i="82"/>
  <c r="O520" i="82" s="1"/>
  <c r="N497" i="82"/>
  <c r="O497" i="82" s="1"/>
  <c r="N475" i="82"/>
  <c r="O475" i="82" s="1"/>
  <c r="N455" i="82"/>
  <c r="O455" i="82" s="1"/>
  <c r="N438" i="82"/>
  <c r="O438" i="82" s="1"/>
  <c r="N416" i="82"/>
  <c r="O416" i="82" s="1"/>
  <c r="N394" i="82"/>
  <c r="O394" i="82" s="1"/>
  <c r="M380" i="82"/>
  <c r="M359" i="82"/>
  <c r="W359" i="105" s="1"/>
  <c r="M338" i="82"/>
  <c r="M324" i="82"/>
  <c r="M302" i="82"/>
  <c r="M280" i="82"/>
  <c r="M266" i="82"/>
  <c r="W266" i="105" s="1"/>
  <c r="N244" i="82"/>
  <c r="O244" i="82" s="1"/>
  <c r="M222" i="82"/>
  <c r="M202" i="82"/>
  <c r="M186" i="82"/>
  <c r="M143" i="82"/>
  <c r="W143" i="105" s="1"/>
  <c r="M129" i="82"/>
  <c r="N107" i="82"/>
  <c r="O107" i="82" s="1"/>
  <c r="N86" i="82"/>
  <c r="N72" i="82"/>
  <c r="O72" i="82" s="1"/>
  <c r="N50" i="82"/>
  <c r="O50" i="82" s="1"/>
  <c r="M28" i="82"/>
  <c r="M14" i="82"/>
  <c r="M1005" i="82"/>
  <c r="N981" i="82"/>
  <c r="O981" i="82" s="1"/>
  <c r="M967" i="82"/>
  <c r="M944" i="82"/>
  <c r="N920" i="82"/>
  <c r="O920" i="82" s="1"/>
  <c r="M897" i="82"/>
  <c r="N882" i="82"/>
  <c r="O882" i="82" s="1"/>
  <c r="N860" i="82"/>
  <c r="O860" i="82" s="1"/>
  <c r="M838" i="82"/>
  <c r="M815" i="82"/>
  <c r="N800" i="82"/>
  <c r="O800" i="82"/>
  <c r="M778" i="82"/>
  <c r="M756" i="82"/>
  <c r="M741" i="82"/>
  <c r="M719" i="82"/>
  <c r="N696" i="82"/>
  <c r="O696" i="82" s="1"/>
  <c r="M675" i="82"/>
  <c r="N660" i="82"/>
  <c r="O660" i="82" s="1"/>
  <c r="M638" i="82"/>
  <c r="W638" i="105" s="1"/>
  <c r="M616" i="82"/>
  <c r="N601" i="82"/>
  <c r="O601" i="82" s="1"/>
  <c r="N579" i="82"/>
  <c r="O579" i="82" s="1"/>
  <c r="N534" i="82"/>
  <c r="O534" i="82" s="1"/>
  <c r="N519" i="82"/>
  <c r="O519" i="82" s="1"/>
  <c r="M497" i="82"/>
  <c r="M475" i="82"/>
  <c r="M455" i="82"/>
  <c r="M438" i="82"/>
  <c r="N1004" i="82"/>
  <c r="O1004" i="82" s="1"/>
  <c r="M981" i="82"/>
  <c r="W981" i="105" s="1"/>
  <c r="N966" i="82"/>
  <c r="N943" i="82"/>
  <c r="O943" i="82" s="1"/>
  <c r="M920" i="82"/>
  <c r="N896" i="82"/>
  <c r="O896" i="82" s="1"/>
  <c r="M882" i="82"/>
  <c r="M860" i="82"/>
  <c r="N837" i="82"/>
  <c r="O837" i="82" s="1"/>
  <c r="N814" i="82"/>
  <c r="O814" i="82" s="1"/>
  <c r="M800" i="82"/>
  <c r="N777" i="82"/>
  <c r="O777" i="82" s="1"/>
  <c r="N755" i="82"/>
  <c r="O755" i="82"/>
  <c r="N735" i="82"/>
  <c r="N718" i="82"/>
  <c r="O718" i="82" s="1"/>
  <c r="M696" i="82"/>
  <c r="N674" i="82"/>
  <c r="O674" i="82"/>
  <c r="M660" i="82"/>
  <c r="N615" i="82"/>
  <c r="O615" i="82" s="1"/>
  <c r="M601" i="82"/>
  <c r="M579" i="82"/>
  <c r="N556" i="82"/>
  <c r="O556" i="82" s="1"/>
  <c r="N533" i="82"/>
  <c r="O533" i="82" s="1"/>
  <c r="M519" i="82"/>
  <c r="N496" i="82"/>
  <c r="O496" i="82" s="1"/>
  <c r="N474" i="82"/>
  <c r="O474" i="82"/>
  <c r="N451" i="82"/>
  <c r="O451" i="82" s="1"/>
  <c r="M1004" i="82"/>
  <c r="N980" i="82"/>
  <c r="O980" i="82" s="1"/>
  <c r="M966" i="82"/>
  <c r="M943" i="82"/>
  <c r="N919" i="82"/>
  <c r="O919" i="82" s="1"/>
  <c r="M896" i="82"/>
  <c r="N881" i="82"/>
  <c r="O881" i="82" s="1"/>
  <c r="N859" i="82"/>
  <c r="O859" i="82" s="1"/>
  <c r="M837" i="82"/>
  <c r="W837" i="105" s="1"/>
  <c r="M814" i="82"/>
  <c r="N799" i="82"/>
  <c r="O799" i="82" s="1"/>
  <c r="M777" i="82"/>
  <c r="M755" i="82"/>
  <c r="M735" i="82"/>
  <c r="M718" i="82"/>
  <c r="N695" i="82"/>
  <c r="O695" i="82" s="1"/>
  <c r="M674" i="82"/>
  <c r="N659" i="82"/>
  <c r="O659" i="82" s="1"/>
  <c r="M615" i="82"/>
  <c r="N595" i="82"/>
  <c r="O595" i="82" s="1"/>
  <c r="N578" i="82"/>
  <c r="O578" i="82" s="1"/>
  <c r="N555" i="82"/>
  <c r="O555" i="82" s="1"/>
  <c r="M533" i="82"/>
  <c r="N518" i="82"/>
  <c r="O518" i="82"/>
  <c r="M496" i="82"/>
  <c r="M474" i="82"/>
  <c r="W474" i="105" s="1"/>
  <c r="M451" i="82"/>
  <c r="M437" i="82"/>
  <c r="M1003" i="82"/>
  <c r="M977" i="82"/>
  <c r="N951" i="82"/>
  <c r="O951" i="82" s="1"/>
  <c r="M899" i="82"/>
  <c r="W899" i="105" s="1"/>
  <c r="M874" i="82"/>
  <c r="M855" i="82"/>
  <c r="M804" i="82"/>
  <c r="N776" i="82"/>
  <c r="O776" i="82" s="1"/>
  <c r="M752" i="82"/>
  <c r="N726" i="82"/>
  <c r="O726" i="82" s="1"/>
  <c r="N679" i="82"/>
  <c r="O679" i="82" s="1"/>
  <c r="M658" i="82"/>
  <c r="N632" i="82"/>
  <c r="O632" i="82" s="1"/>
  <c r="M608" i="82"/>
  <c r="N583" i="82"/>
  <c r="O583" i="82" s="1"/>
  <c r="N558" i="82"/>
  <c r="O558" i="82" s="1"/>
  <c r="N530" i="82"/>
  <c r="O530" i="82" s="1"/>
  <c r="N505" i="82"/>
  <c r="O505" i="82" s="1"/>
  <c r="N482" i="82"/>
  <c r="O482" i="82" s="1"/>
  <c r="M463" i="82"/>
  <c r="N435" i="82"/>
  <c r="O435" i="82" s="1"/>
  <c r="M414" i="82"/>
  <c r="N391" i="82"/>
  <c r="O391" i="82" s="1"/>
  <c r="N371" i="82"/>
  <c r="O371" i="82"/>
  <c r="M355" i="82"/>
  <c r="W355" i="105" s="1"/>
  <c r="N333" i="82"/>
  <c r="O333" i="82" s="1"/>
  <c r="M311" i="82"/>
  <c r="N296" i="82"/>
  <c r="O296" i="82" s="1"/>
  <c r="M274" i="82"/>
  <c r="M252" i="82"/>
  <c r="W252" i="105" s="1"/>
  <c r="N231" i="82"/>
  <c r="O231" i="82" s="1"/>
  <c r="N214" i="82"/>
  <c r="O214" i="82" s="1"/>
  <c r="M192" i="82"/>
  <c r="N170" i="82"/>
  <c r="O170" i="82" s="1"/>
  <c r="M155" i="82"/>
  <c r="W155" i="105" s="1"/>
  <c r="N133" i="82"/>
  <c r="O133" i="82" s="1"/>
  <c r="N111" i="82"/>
  <c r="O111" i="82" s="1"/>
  <c r="M97" i="82"/>
  <c r="N75" i="82"/>
  <c r="O75" i="82" s="1"/>
  <c r="M53" i="82"/>
  <c r="W53" i="105" s="1"/>
  <c r="M30" i="82"/>
  <c r="W30" i="105" s="1"/>
  <c r="N15" i="82"/>
  <c r="O15" i="82" s="1"/>
  <c r="N1002" i="82"/>
  <c r="O1002" i="82" s="1"/>
  <c r="N976" i="82"/>
  <c r="O976" i="82" s="1"/>
  <c r="M951" i="82"/>
  <c r="N898" i="82"/>
  <c r="O898" i="82" s="1"/>
  <c r="N871" i="82"/>
  <c r="O871" i="82"/>
  <c r="N854" i="82"/>
  <c r="O854" i="82" s="1"/>
  <c r="N803" i="82"/>
  <c r="O803" i="82" s="1"/>
  <c r="M776" i="82"/>
  <c r="N751" i="82"/>
  <c r="O751" i="82" s="1"/>
  <c r="M726" i="82"/>
  <c r="M701" i="82"/>
  <c r="M679" i="82"/>
  <c r="W679" i="105" s="1"/>
  <c r="N657" i="82"/>
  <c r="O657" i="82" s="1"/>
  <c r="N631" i="82"/>
  <c r="O631" i="82"/>
  <c r="N607" i="82"/>
  <c r="O607" i="82" s="1"/>
  <c r="M583" i="82"/>
  <c r="W583" i="105" s="1"/>
  <c r="M555" i="82"/>
  <c r="M530" i="82"/>
  <c r="W530" i="105"/>
  <c r="M505" i="82"/>
  <c r="M482" i="82"/>
  <c r="W482" i="105" s="1"/>
  <c r="N462" i="82"/>
  <c r="O462" i="82" s="1"/>
  <c r="M435" i="82"/>
  <c r="N413" i="82"/>
  <c r="O413" i="82" s="1"/>
  <c r="M391" i="82"/>
  <c r="M371" i="82"/>
  <c r="N354" i="82"/>
  <c r="O354" i="82" s="1"/>
  <c r="M333" i="82"/>
  <c r="N310" i="82"/>
  <c r="O310" i="82" s="1"/>
  <c r="N295" i="82"/>
  <c r="O295" i="82" s="1"/>
  <c r="N273" i="82"/>
  <c r="O273" i="82" s="1"/>
  <c r="N251" i="82"/>
  <c r="O251" i="82" s="1"/>
  <c r="M231" i="82"/>
  <c r="M214" i="82"/>
  <c r="N191" i="82"/>
  <c r="O191" i="82" s="1"/>
  <c r="M170" i="82"/>
  <c r="W170" i="105"/>
  <c r="N154" i="82"/>
  <c r="O154" i="82" s="1"/>
  <c r="M111" i="82"/>
  <c r="N1000" i="82"/>
  <c r="O1000" i="82"/>
  <c r="N974" i="82"/>
  <c r="O974" i="82" s="1"/>
  <c r="M949" i="82"/>
  <c r="W949" i="105" s="1"/>
  <c r="N922" i="82"/>
  <c r="O922" i="82" s="1"/>
  <c r="M894" i="82"/>
  <c r="N869" i="82"/>
  <c r="O869" i="82" s="1"/>
  <c r="N847" i="82"/>
  <c r="O847" i="82"/>
  <c r="M826" i="82"/>
  <c r="W826" i="105" s="1"/>
  <c r="M799" i="82"/>
  <c r="M774" i="82"/>
  <c r="M724" i="82"/>
  <c r="N672" i="82"/>
  <c r="O672" i="82" s="1"/>
  <c r="M647" i="82"/>
  <c r="W647" i="105"/>
  <c r="N629" i="82"/>
  <c r="O629" i="82" s="1"/>
  <c r="N605" i="82"/>
  <c r="O605" i="82" s="1"/>
  <c r="M581" i="82"/>
  <c r="M553" i="82"/>
  <c r="M528" i="82"/>
  <c r="M503" i="82"/>
  <c r="M478" i="82"/>
  <c r="M450" i="82"/>
  <c r="W450" i="105" s="1"/>
  <c r="M433" i="82"/>
  <c r="N411" i="82"/>
  <c r="O411" i="82" s="1"/>
  <c r="M389" i="82"/>
  <c r="M367" i="82"/>
  <c r="W367" i="105" s="1"/>
  <c r="N352" i="82"/>
  <c r="O352" i="82" s="1"/>
  <c r="M331" i="82"/>
  <c r="N308" i="82"/>
  <c r="O308" i="82" s="1"/>
  <c r="N293" i="82"/>
  <c r="N271" i="82"/>
  <c r="O271" i="82" s="1"/>
  <c r="N249" i="82"/>
  <c r="O249" i="82" s="1"/>
  <c r="N226" i="82"/>
  <c r="O226" i="82" s="1"/>
  <c r="N211" i="82"/>
  <c r="O211" i="82" s="1"/>
  <c r="N189" i="82"/>
  <c r="O189" i="82" s="1"/>
  <c r="M168" i="82"/>
  <c r="W168" i="105" s="1"/>
  <c r="M131" i="82"/>
  <c r="M1000" i="82"/>
  <c r="M974" i="82"/>
  <c r="N948" i="82"/>
  <c r="O948" i="82" s="1"/>
  <c r="M922" i="82"/>
  <c r="W922" i="105" s="1"/>
  <c r="M869" i="82"/>
  <c r="N843" i="82"/>
  <c r="O843" i="82" s="1"/>
  <c r="N825" i="82"/>
  <c r="O825" i="82" s="1"/>
  <c r="N798" i="82"/>
  <c r="O798" i="82" s="1"/>
  <c r="N773" i="82"/>
  <c r="O773" i="82" s="1"/>
  <c r="N748" i="82"/>
  <c r="O748" i="82" s="1"/>
  <c r="N723" i="82"/>
  <c r="O723" i="82" s="1"/>
  <c r="N698" i="82"/>
  <c r="O698" i="82" s="1"/>
  <c r="M672" i="82"/>
  <c r="W672" i="105" s="1"/>
  <c r="N646" i="82"/>
  <c r="O646" i="82" s="1"/>
  <c r="M629" i="82"/>
  <c r="W629" i="105" s="1"/>
  <c r="M605" i="82"/>
  <c r="N577" i="82"/>
  <c r="O577" i="82" s="1"/>
  <c r="N552" i="82"/>
  <c r="O552" i="82" s="1"/>
  <c r="N527" i="82"/>
  <c r="O527" i="82" s="1"/>
  <c r="N502" i="82"/>
  <c r="O502" i="82" s="1"/>
  <c r="N477" i="82"/>
  <c r="O477" i="82" s="1"/>
  <c r="N449" i="82"/>
  <c r="O449" i="82" s="1"/>
  <c r="N427" i="82"/>
  <c r="O427" i="82" s="1"/>
  <c r="M411" i="82"/>
  <c r="W411" i="105" s="1"/>
  <c r="N388" i="82"/>
  <c r="O388" i="82" s="1"/>
  <c r="N366" i="82"/>
  <c r="O366" i="82" s="1"/>
  <c r="M352" i="82"/>
  <c r="N330" i="82"/>
  <c r="O330" i="82" s="1"/>
  <c r="M308" i="82"/>
  <c r="M293" i="82"/>
  <c r="W293" i="105" s="1"/>
  <c r="M271" i="82"/>
  <c r="W271" i="105" s="1"/>
  <c r="M249" i="82"/>
  <c r="W249" i="105" s="1"/>
  <c r="M226" i="82"/>
  <c r="M211" i="82"/>
  <c r="M189" i="82"/>
  <c r="W189" i="105" s="1"/>
  <c r="N167" i="82"/>
  <c r="O167" i="82" s="1"/>
  <c r="M147" i="82"/>
  <c r="N130" i="82"/>
  <c r="O130" i="82" s="1"/>
  <c r="M999" i="82"/>
  <c r="W999" i="105" s="1"/>
  <c r="M947" i="82"/>
  <c r="N918" i="82"/>
  <c r="O918" i="82" s="1"/>
  <c r="N892" i="82"/>
  <c r="O892" i="82" s="1"/>
  <c r="M868" i="82"/>
  <c r="N819" i="82"/>
  <c r="O819" i="82"/>
  <c r="M772" i="82"/>
  <c r="N747" i="82"/>
  <c r="O747" i="82" s="1"/>
  <c r="N722" i="82"/>
  <c r="O722" i="82" s="1"/>
  <c r="M695" i="82"/>
  <c r="N670" i="82"/>
  <c r="N645" i="82"/>
  <c r="O645" i="82" s="1"/>
  <c r="M623" i="82"/>
  <c r="M604" i="82"/>
  <c r="W604" i="105" s="1"/>
  <c r="M576" i="82"/>
  <c r="N551" i="82"/>
  <c r="O551" i="82" s="1"/>
  <c r="N526" i="82"/>
  <c r="O526" i="82" s="1"/>
  <c r="N501" i="82"/>
  <c r="O501" i="82" s="1"/>
  <c r="N476" i="82"/>
  <c r="O476" i="82" s="1"/>
  <c r="N448" i="82"/>
  <c r="O448" i="82" s="1"/>
  <c r="N426" i="82"/>
  <c r="O426" i="82" s="1"/>
  <c r="M410" i="82"/>
  <c r="W410" i="105" s="1"/>
  <c r="N387" i="82"/>
  <c r="O387" i="82" s="1"/>
  <c r="N365" i="82"/>
  <c r="O365" i="82" s="1"/>
  <c r="N329" i="82"/>
  <c r="O329" i="82" s="1"/>
  <c r="M307" i="82"/>
  <c r="W307" i="105" s="1"/>
  <c r="M287" i="82"/>
  <c r="M270" i="82"/>
  <c r="M248" i="82"/>
  <c r="W248" i="105" s="1"/>
  <c r="M225" i="82"/>
  <c r="M210" i="82"/>
  <c r="W210" i="105" s="1"/>
  <c r="M188" i="82"/>
  <c r="M146" i="82"/>
  <c r="W146" i="105" s="1"/>
  <c r="N129" i="82"/>
  <c r="O129" i="82" s="1"/>
  <c r="N997" i="82"/>
  <c r="O997" i="82" s="1"/>
  <c r="N968" i="82"/>
  <c r="O968" i="82" s="1"/>
  <c r="M937" i="82"/>
  <c r="W937" i="105" s="1"/>
  <c r="M902" i="82"/>
  <c r="W902" i="105" s="1"/>
  <c r="N868" i="82"/>
  <c r="O868" i="82" s="1"/>
  <c r="M840" i="82"/>
  <c r="W840" i="105" s="1"/>
  <c r="N809" i="82"/>
  <c r="O809" i="82" s="1"/>
  <c r="N781" i="82"/>
  <c r="O781" i="82" s="1"/>
  <c r="M751" i="82"/>
  <c r="N721" i="82"/>
  <c r="O721" i="82" s="1"/>
  <c r="M691" i="82"/>
  <c r="N664" i="82"/>
  <c r="O664" i="82" s="1"/>
  <c r="M634" i="82"/>
  <c r="W634" i="105" s="1"/>
  <c r="M606" i="82"/>
  <c r="M574" i="82"/>
  <c r="W574" i="105" s="1"/>
  <c r="M547" i="82"/>
  <c r="N511" i="82"/>
  <c r="O511" i="82" s="1"/>
  <c r="M483" i="82"/>
  <c r="W483" i="105" s="1"/>
  <c r="M448" i="82"/>
  <c r="N421" i="82"/>
  <c r="O421" i="82" s="1"/>
  <c r="M399" i="82"/>
  <c r="W399" i="105" s="1"/>
  <c r="N378" i="82"/>
  <c r="O378" i="82" s="1"/>
  <c r="N353" i="82"/>
  <c r="O353" i="82" s="1"/>
  <c r="M328" i="82"/>
  <c r="M303" i="82"/>
  <c r="N277" i="82"/>
  <c r="O277" i="82" s="1"/>
  <c r="M253" i="82"/>
  <c r="N225" i="82"/>
  <c r="O225" i="82" s="1"/>
  <c r="N199" i="82"/>
  <c r="O199" i="82" s="1"/>
  <c r="N182" i="82"/>
  <c r="O182" i="82"/>
  <c r="N158" i="82"/>
  <c r="O158" i="82" s="1"/>
  <c r="M133" i="82"/>
  <c r="W133" i="105" s="1"/>
  <c r="N108" i="82"/>
  <c r="O108" i="82" s="1"/>
  <c r="M86" i="82"/>
  <c r="M71" i="82"/>
  <c r="W71" i="105" s="1"/>
  <c r="M48" i="82"/>
  <c r="W48" i="105" s="1"/>
  <c r="N24" i="82"/>
  <c r="O24" i="82" s="1"/>
  <c r="N2" i="82"/>
  <c r="O2" i="82" s="1"/>
  <c r="N994" i="82"/>
  <c r="O994" i="82" s="1"/>
  <c r="M955" i="82"/>
  <c r="W955" i="105" s="1"/>
  <c r="N926" i="82"/>
  <c r="O926" i="82"/>
  <c r="M893" i="82"/>
  <c r="W893" i="105" s="1"/>
  <c r="M865" i="82"/>
  <c r="W865" i="105" s="1"/>
  <c r="M835" i="82"/>
  <c r="W835" i="105" s="1"/>
  <c r="N806" i="82"/>
  <c r="O806" i="82" s="1"/>
  <c r="N775" i="82"/>
  <c r="O775" i="82" s="1"/>
  <c r="N746" i="82"/>
  <c r="O746" i="82" s="1"/>
  <c r="N715" i="82"/>
  <c r="AE715" i="105" s="1"/>
  <c r="N687" i="82"/>
  <c r="O687" i="82" s="1"/>
  <c r="M662" i="82"/>
  <c r="M630" i="82"/>
  <c r="N591" i="82"/>
  <c r="O591" i="82" s="1"/>
  <c r="N566" i="82"/>
  <c r="O566" i="82" s="1"/>
  <c r="N539" i="82"/>
  <c r="O539" i="82" s="1"/>
  <c r="M983" i="82"/>
  <c r="N952" i="82"/>
  <c r="O952" i="82" s="1"/>
  <c r="M919" i="82"/>
  <c r="W919" i="105" s="1"/>
  <c r="N1011" i="82"/>
  <c r="O1011" i="82" s="1"/>
  <c r="N1006" i="82"/>
  <c r="O1006" i="82" s="1"/>
  <c r="N973" i="82"/>
  <c r="O973" i="82" s="1"/>
  <c r="M942" i="82"/>
  <c r="W942" i="105" s="1"/>
  <c r="N913" i="82"/>
  <c r="O913" i="82"/>
  <c r="N884" i="82"/>
  <c r="O884" i="82" s="1"/>
  <c r="M854" i="82"/>
  <c r="W854" i="105" s="1"/>
  <c r="N813" i="82"/>
  <c r="O813" i="82" s="1"/>
  <c r="M786" i="82"/>
  <c r="N758" i="82"/>
  <c r="O758" i="82" s="1"/>
  <c r="N699" i="82"/>
  <c r="N668" i="82"/>
  <c r="O668" i="82" s="1"/>
  <c r="M641" i="82"/>
  <c r="M611" i="82"/>
  <c r="W611" i="105" s="1"/>
  <c r="M584" i="82"/>
  <c r="W584" i="105" s="1"/>
  <c r="M551" i="82"/>
  <c r="W551" i="105" s="1"/>
  <c r="N523" i="82"/>
  <c r="O523" i="82" s="1"/>
  <c r="N999" i="82"/>
  <c r="O999" i="82" s="1"/>
  <c r="N970" i="82"/>
  <c r="O970" i="82"/>
  <c r="N938" i="82"/>
  <c r="O938" i="82" s="1"/>
  <c r="M910" i="82"/>
  <c r="M871" i="82"/>
  <c r="W871" i="105" s="1"/>
  <c r="N841" i="82"/>
  <c r="O841" i="82"/>
  <c r="M811" i="82"/>
  <c r="M783" i="82"/>
  <c r="N753" i="82"/>
  <c r="O753" i="82" s="1"/>
  <c r="N724" i="82"/>
  <c r="O724" i="82" s="1"/>
  <c r="M693" i="82"/>
  <c r="W693" i="105" s="1"/>
  <c r="M666" i="82"/>
  <c r="W666" i="105" s="1"/>
  <c r="M636" i="82"/>
  <c r="W636" i="105" s="1"/>
  <c r="N608" i="82"/>
  <c r="O608" i="82" s="1"/>
  <c r="N575" i="82"/>
  <c r="O575" i="82" s="1"/>
  <c r="N548" i="82"/>
  <c r="O548" i="82" s="1"/>
  <c r="M518" i="82"/>
  <c r="W518" i="105" s="1"/>
  <c r="M1001" i="82"/>
  <c r="M959" i="82"/>
  <c r="M923" i="82"/>
  <c r="W923" i="105" s="1"/>
  <c r="M888" i="82"/>
  <c r="M856" i="82"/>
  <c r="M812" i="82"/>
  <c r="W812" i="105" s="1"/>
  <c r="M781" i="82"/>
  <c r="W781" i="105" s="1"/>
  <c r="M746" i="82"/>
  <c r="N707" i="82"/>
  <c r="O707" i="82" s="1"/>
  <c r="N673" i="82"/>
  <c r="O673" i="82" s="1"/>
  <c r="N1010" i="82"/>
  <c r="O1010" i="82" s="1"/>
  <c r="N975" i="82"/>
  <c r="O975" i="82" s="1"/>
  <c r="M939" i="82"/>
  <c r="W939" i="105" s="1"/>
  <c r="M895" i="82"/>
  <c r="N863" i="82"/>
  <c r="O863" i="82"/>
  <c r="N831" i="82"/>
  <c r="O831" i="82"/>
  <c r="M791" i="82"/>
  <c r="W791" i="105" s="1"/>
  <c r="M758" i="82"/>
  <c r="W758" i="105" s="1"/>
  <c r="M723" i="82"/>
  <c r="W723" i="105" s="1"/>
  <c r="N689" i="82"/>
  <c r="O689" i="82" s="1"/>
  <c r="N998" i="82"/>
  <c r="O998" i="82" s="1"/>
  <c r="M954" i="82"/>
  <c r="W954" i="105" s="1"/>
  <c r="M916" i="82"/>
  <c r="M881" i="82"/>
  <c r="N836" i="82"/>
  <c r="O836" i="82" s="1"/>
  <c r="N804" i="82"/>
  <c r="O804" i="82" s="1"/>
  <c r="M765" i="82"/>
  <c r="M727" i="82"/>
  <c r="M690" i="82"/>
  <c r="W690" i="105" s="1"/>
  <c r="M651" i="82"/>
  <c r="W651" i="105" s="1"/>
  <c r="N617" i="82"/>
  <c r="O617" i="82" s="1"/>
  <c r="N585" i="82"/>
  <c r="O585" i="82" s="1"/>
  <c r="M550" i="82"/>
  <c r="W550" i="105" s="1"/>
  <c r="M517" i="82"/>
  <c r="W517" i="105" s="1"/>
  <c r="N479" i="82"/>
  <c r="O479" i="82" s="1"/>
  <c r="M447" i="82"/>
  <c r="M420" i="82"/>
  <c r="M394" i="82"/>
  <c r="W394" i="105" s="1"/>
  <c r="M370" i="82"/>
  <c r="W370" i="105" s="1"/>
  <c r="M349" i="82"/>
  <c r="N324" i="82"/>
  <c r="O324" i="82" s="1"/>
  <c r="N298" i="82"/>
  <c r="O298" i="82" s="1"/>
  <c r="M272" i="82"/>
  <c r="W272" i="105"/>
  <c r="N245" i="82"/>
  <c r="O245" i="82" s="1"/>
  <c r="M219" i="82"/>
  <c r="W219" i="105" s="1"/>
  <c r="N193" i="82"/>
  <c r="O193" i="82" s="1"/>
  <c r="M167" i="82"/>
  <c r="W167" i="105" s="1"/>
  <c r="N140" i="82"/>
  <c r="O140" i="82" s="1"/>
  <c r="N118" i="82"/>
  <c r="O118" i="82" s="1"/>
  <c r="M100" i="82"/>
  <c r="W100" i="105" s="1"/>
  <c r="N77" i="82"/>
  <c r="O77" i="82" s="1"/>
  <c r="M54" i="82"/>
  <c r="N29" i="82"/>
  <c r="O29" i="82" s="1"/>
  <c r="N13" i="82"/>
  <c r="O13" i="82" s="1"/>
  <c r="N867" i="82"/>
  <c r="O867" i="82" s="1"/>
  <c r="M998" i="82"/>
  <c r="W998" i="105" s="1"/>
  <c r="N953" i="82"/>
  <c r="O953" i="82" s="1"/>
  <c r="N915" i="82"/>
  <c r="O915" i="82" s="1"/>
  <c r="M875" i="82"/>
  <c r="W875" i="105" s="1"/>
  <c r="M836" i="82"/>
  <c r="M803" i="82"/>
  <c r="N763" i="82"/>
  <c r="O763" i="82" s="1"/>
  <c r="N725" i="82"/>
  <c r="O725" i="82" s="1"/>
  <c r="M689" i="82"/>
  <c r="W689" i="105" s="1"/>
  <c r="N647" i="82"/>
  <c r="O647" i="82" s="1"/>
  <c r="N614" i="82"/>
  <c r="O614" i="82" s="1"/>
  <c r="M585" i="82"/>
  <c r="W585" i="105" s="1"/>
  <c r="M511" i="82"/>
  <c r="W511" i="105"/>
  <c r="M479" i="82"/>
  <c r="W479" i="105" s="1"/>
  <c r="N446" i="82"/>
  <c r="O446" i="82" s="1"/>
  <c r="N419" i="82"/>
  <c r="O419" i="82" s="1"/>
  <c r="N393" i="82"/>
  <c r="O393" i="82" s="1"/>
  <c r="N367" i="82"/>
  <c r="AE367" i="105" s="1"/>
  <c r="N343" i="82"/>
  <c r="O343" i="82" s="1"/>
  <c r="N323" i="82"/>
  <c r="O323" i="82" s="1"/>
  <c r="M298" i="82"/>
  <c r="N270" i="82"/>
  <c r="O270" i="82" s="1"/>
  <c r="M245" i="82"/>
  <c r="N218" i="82"/>
  <c r="O218" i="82" s="1"/>
  <c r="M193" i="82"/>
  <c r="M166" i="82"/>
  <c r="W166" i="105" s="1"/>
  <c r="M140" i="82"/>
  <c r="W140" i="105" s="1"/>
  <c r="N115" i="82"/>
  <c r="O115" i="82" s="1"/>
  <c r="N99" i="82"/>
  <c r="O99" i="82" s="1"/>
  <c r="M77" i="82"/>
  <c r="N53" i="82"/>
  <c r="O53" i="82" s="1"/>
  <c r="M29" i="82"/>
  <c r="W29" i="105" s="1"/>
  <c r="M13" i="82"/>
  <c r="N833" i="82"/>
  <c r="O833" i="82" s="1"/>
  <c r="M997" i="82"/>
  <c r="W997" i="105" s="1"/>
  <c r="M953" i="82"/>
  <c r="W953" i="105" s="1"/>
  <c r="M915" i="82"/>
  <c r="W915" i="105" s="1"/>
  <c r="N874" i="82"/>
  <c r="O874" i="82" s="1"/>
  <c r="N835" i="82"/>
  <c r="O835" i="82" s="1"/>
  <c r="N802" i="82"/>
  <c r="O802" i="82" s="1"/>
  <c r="M763" i="82"/>
  <c r="W763" i="105" s="1"/>
  <c r="M725" i="82"/>
  <c r="M687" i="82"/>
  <c r="W687" i="105" s="1"/>
  <c r="M646" i="82"/>
  <c r="W646" i="105" s="1"/>
  <c r="M614" i="82"/>
  <c r="W614" i="105" s="1"/>
  <c r="N584" i="82"/>
  <c r="O584" i="82" s="1"/>
  <c r="M549" i="82"/>
  <c r="N507" i="82"/>
  <c r="O507" i="82" s="1"/>
  <c r="N478" i="82"/>
  <c r="O478" i="82" s="1"/>
  <c r="M446" i="82"/>
  <c r="W446" i="105" s="1"/>
  <c r="M419" i="82"/>
  <c r="M393" i="82"/>
  <c r="W393" i="105" s="1"/>
  <c r="M366" i="82"/>
  <c r="M343" i="82"/>
  <c r="W343" i="105" s="1"/>
  <c r="M323" i="82"/>
  <c r="N297" i="82"/>
  <c r="O297" i="82" s="1"/>
  <c r="N269" i="82"/>
  <c r="O269" i="82" s="1"/>
  <c r="M244" i="82"/>
  <c r="M218" i="82"/>
  <c r="N192" i="82"/>
  <c r="O192" i="82" s="1"/>
  <c r="N165" i="82"/>
  <c r="O165" i="82" s="1"/>
  <c r="N139" i="82"/>
  <c r="O139" i="82" s="1"/>
  <c r="M115" i="82"/>
  <c r="W115" i="105" s="1"/>
  <c r="M99" i="82"/>
  <c r="N76" i="82"/>
  <c r="O76" i="82" s="1"/>
  <c r="N52" i="82"/>
  <c r="O52" i="82" s="1"/>
  <c r="N28" i="82"/>
  <c r="O28" i="82" s="1"/>
  <c r="N7" i="82"/>
  <c r="O7" i="82" s="1"/>
  <c r="M995" i="82"/>
  <c r="W995" i="105" s="1"/>
  <c r="M797" i="82"/>
  <c r="W797" i="105" s="1"/>
  <c r="M996" i="82"/>
  <c r="M952" i="82"/>
  <c r="W952" i="105" s="1"/>
  <c r="N914" i="82"/>
  <c r="O914" i="82" s="1"/>
  <c r="N870" i="82"/>
  <c r="O870" i="82" s="1"/>
  <c r="N834" i="82"/>
  <c r="O834" i="82" s="1"/>
  <c r="M802" i="82"/>
  <c r="W802" i="105" s="1"/>
  <c r="N759" i="82"/>
  <c r="O759" i="82" s="1"/>
  <c r="M722" i="82"/>
  <c r="W722" i="105" s="1"/>
  <c r="N686" i="82"/>
  <c r="O686" i="82" s="1"/>
  <c r="M613" i="82"/>
  <c r="N582" i="82"/>
  <c r="O582" i="82" s="1"/>
  <c r="M548" i="82"/>
  <c r="W548" i="105" s="1"/>
  <c r="M507" i="82"/>
  <c r="W507" i="105" s="1"/>
  <c r="M477" i="82"/>
  <c r="N445" i="82"/>
  <c r="O445" i="82" s="1"/>
  <c r="N418" i="82"/>
  <c r="O418" i="82"/>
  <c r="N392" i="82"/>
  <c r="O392" i="82" s="1"/>
  <c r="M365" i="82"/>
  <c r="W365" i="105" s="1"/>
  <c r="N342" i="82"/>
  <c r="O342" i="82" s="1"/>
  <c r="N322" i="82"/>
  <c r="O322" i="82" s="1"/>
  <c r="M297" i="82"/>
  <c r="M269" i="82"/>
  <c r="W269" i="105" s="1"/>
  <c r="N243" i="82"/>
  <c r="O243" i="82" s="1"/>
  <c r="N217" i="82"/>
  <c r="O217" i="82" s="1"/>
  <c r="M191" i="82"/>
  <c r="N164" i="82"/>
  <c r="O164" i="82"/>
  <c r="M139" i="82"/>
  <c r="W139" i="105" s="1"/>
  <c r="N114" i="82"/>
  <c r="O114" i="82" s="1"/>
  <c r="N98" i="82"/>
  <c r="O98" i="82" s="1"/>
  <c r="M76" i="82"/>
  <c r="M52" i="82"/>
  <c r="N27" i="82"/>
  <c r="O27" i="82" s="1"/>
  <c r="M7" i="82"/>
  <c r="W7" i="105" s="1"/>
  <c r="M913" i="82"/>
  <c r="W913" i="105"/>
  <c r="N720" i="82"/>
  <c r="O720" i="82" s="1"/>
  <c r="N995" i="82"/>
  <c r="O995" i="82" s="1"/>
  <c r="N950" i="82"/>
  <c r="O950" i="82" s="1"/>
  <c r="M914" i="82"/>
  <c r="W914" i="105" s="1"/>
  <c r="M870" i="82"/>
  <c r="M834" i="82"/>
  <c r="M798" i="82"/>
  <c r="M759" i="82"/>
  <c r="W759" i="105" s="1"/>
  <c r="M721" i="82"/>
  <c r="W721" i="105"/>
  <c r="M686" i="82"/>
  <c r="N644" i="82"/>
  <c r="O644" i="82" s="1"/>
  <c r="N612" i="82"/>
  <c r="O612" i="82" s="1"/>
  <c r="M582" i="82"/>
  <c r="W582" i="105" s="1"/>
  <c r="N547" i="82"/>
  <c r="O547" i="82" s="1"/>
  <c r="N506" i="82"/>
  <c r="O506" i="82" s="1"/>
  <c r="N473" i="82"/>
  <c r="O473" i="82" s="1"/>
  <c r="M445" i="82"/>
  <c r="W445" i="105" s="1"/>
  <c r="M418" i="82"/>
  <c r="W418" i="105" s="1"/>
  <c r="M392" i="82"/>
  <c r="W392" i="105" s="1"/>
  <c r="N364" i="82"/>
  <c r="O364" i="82" s="1"/>
  <c r="M342" i="82"/>
  <c r="M322" i="82"/>
  <c r="W322" i="105" s="1"/>
  <c r="M295" i="82"/>
  <c r="N268" i="82"/>
  <c r="O268" i="82" s="1"/>
  <c r="M243" i="82"/>
  <c r="M217" i="82"/>
  <c r="W217" i="105" s="1"/>
  <c r="N190" i="82"/>
  <c r="O190" i="82" s="1"/>
  <c r="M164" i="82"/>
  <c r="N138" i="82"/>
  <c r="O138" i="82" s="1"/>
  <c r="M114" i="82"/>
  <c r="M98" i="82"/>
  <c r="W98" i="105" s="1"/>
  <c r="M75" i="82"/>
  <c r="W75" i="105"/>
  <c r="N51" i="82"/>
  <c r="O51" i="82" s="1"/>
  <c r="M27" i="82"/>
  <c r="N6" i="82"/>
  <c r="N993" i="82"/>
  <c r="O993" i="82" s="1"/>
  <c r="M948" i="82"/>
  <c r="M911" i="82"/>
  <c r="N866" i="82"/>
  <c r="O866" i="82" s="1"/>
  <c r="N832" i="82"/>
  <c r="O832" i="82" s="1"/>
  <c r="N787" i="82"/>
  <c r="O787" i="82" s="1"/>
  <c r="M754" i="82"/>
  <c r="M717" i="82"/>
  <c r="W717" i="105" s="1"/>
  <c r="M681" i="82"/>
  <c r="W681" i="105" s="1"/>
  <c r="M643" i="82"/>
  <c r="N610" i="82"/>
  <c r="O610" i="82"/>
  <c r="M575" i="82"/>
  <c r="N545" i="82"/>
  <c r="O545" i="82" s="1"/>
  <c r="M504" i="82"/>
  <c r="M472" i="82"/>
  <c r="W472" i="105"/>
  <c r="N443" i="82"/>
  <c r="O443" i="82" s="1"/>
  <c r="M416" i="82"/>
  <c r="W416" i="105" s="1"/>
  <c r="M363" i="82"/>
  <c r="W363" i="105" s="1"/>
  <c r="N338" i="82"/>
  <c r="O338" i="82" s="1"/>
  <c r="N315" i="82"/>
  <c r="O315" i="82" s="1"/>
  <c r="N287" i="82"/>
  <c r="O287" i="82" s="1"/>
  <c r="M267" i="82"/>
  <c r="W267" i="105"/>
  <c r="N241" i="82"/>
  <c r="O241" i="82" s="1"/>
  <c r="N215" i="82"/>
  <c r="O215" i="82" s="1"/>
  <c r="N187" i="82"/>
  <c r="O187" i="82" s="1"/>
  <c r="N162" i="82"/>
  <c r="M137" i="82"/>
  <c r="W137" i="105" s="1"/>
  <c r="N112" i="82"/>
  <c r="O112" i="82" s="1"/>
  <c r="M91" i="82"/>
  <c r="W91" i="105" s="1"/>
  <c r="N73" i="82"/>
  <c r="O73" i="82" s="1"/>
  <c r="N49" i="82"/>
  <c r="O49" i="82" s="1"/>
  <c r="N25" i="82"/>
  <c r="O25" i="82" s="1"/>
  <c r="M3" i="82"/>
  <c r="W3" i="105" s="1"/>
  <c r="M975" i="82"/>
  <c r="W975" i="105" s="1"/>
  <c r="M931" i="82"/>
  <c r="N890" i="82"/>
  <c r="O890" i="82" s="1"/>
  <c r="N857" i="82"/>
  <c r="O857" i="82" s="1"/>
  <c r="N812" i="82"/>
  <c r="O812" i="82" s="1"/>
  <c r="M780" i="82"/>
  <c r="N743" i="82"/>
  <c r="O743" i="82" s="1"/>
  <c r="N702" i="82"/>
  <c r="O702" i="82" s="1"/>
  <c r="M667" i="82"/>
  <c r="W667" i="105" s="1"/>
  <c r="N633" i="82"/>
  <c r="O633" i="82" s="1"/>
  <c r="M591" i="82"/>
  <c r="W591" i="105" s="1"/>
  <c r="N561" i="82"/>
  <c r="O561" i="82" s="1"/>
  <c r="M527" i="82"/>
  <c r="N494" i="82"/>
  <c r="O494" i="82" s="1"/>
  <c r="M467" i="82"/>
  <c r="W467" i="105" s="1"/>
  <c r="N434" i="82"/>
  <c r="O434" i="82" s="1"/>
  <c r="N408" i="82"/>
  <c r="O408" i="82" s="1"/>
  <c r="M383" i="82"/>
  <c r="M332" i="82"/>
  <c r="W332" i="105"/>
  <c r="M305" i="82"/>
  <c r="M279" i="82"/>
  <c r="W279" i="105" s="1"/>
  <c r="M254" i="82"/>
  <c r="M227" i="82"/>
  <c r="W227" i="105" s="1"/>
  <c r="M199" i="82"/>
  <c r="W199" i="105" s="1"/>
  <c r="N181" i="82"/>
  <c r="O181" i="82" s="1"/>
  <c r="M130" i="82"/>
  <c r="N105" i="82"/>
  <c r="O105" i="82" s="1"/>
  <c r="M83" i="82"/>
  <c r="N59" i="82"/>
  <c r="O59" i="82" s="1"/>
  <c r="M43" i="82"/>
  <c r="W43" i="105" s="1"/>
  <c r="M20" i="82"/>
  <c r="N886" i="82"/>
  <c r="O886" i="82" s="1"/>
  <c r="M1011" i="82"/>
  <c r="W1011" i="105" s="1"/>
  <c r="N972" i="82"/>
  <c r="O972" i="82" s="1"/>
  <c r="N930" i="82"/>
  <c r="O930" i="82" s="1"/>
  <c r="M890" i="82"/>
  <c r="W890" i="105" s="1"/>
  <c r="M857" i="82"/>
  <c r="W857" i="105"/>
  <c r="N811" i="82"/>
  <c r="O811" i="82" s="1"/>
  <c r="N779" i="82"/>
  <c r="O779" i="82" s="1"/>
  <c r="M743" i="82"/>
  <c r="W743" i="105" s="1"/>
  <c r="M702" i="82"/>
  <c r="W702" i="105" s="1"/>
  <c r="N666" i="82"/>
  <c r="O666" i="82"/>
  <c r="M633" i="82"/>
  <c r="N590" i="82"/>
  <c r="O590" i="82" s="1"/>
  <c r="M561" i="82"/>
  <c r="W561" i="105" s="1"/>
  <c r="M526" i="82"/>
  <c r="W526" i="105" s="1"/>
  <c r="M494" i="82"/>
  <c r="N466" i="82"/>
  <c r="O466" i="82" s="1"/>
  <c r="M434" i="82"/>
  <c r="N407" i="82"/>
  <c r="O407" i="82" s="1"/>
  <c r="M357" i="82"/>
  <c r="W357" i="105" s="1"/>
  <c r="N331" i="82"/>
  <c r="O331" i="82" s="1"/>
  <c r="N304" i="82"/>
  <c r="O304" i="82" s="1"/>
  <c r="N278" i="82"/>
  <c r="O278" i="82" s="1"/>
  <c r="N253" i="82"/>
  <c r="O253" i="82"/>
  <c r="N224" i="82"/>
  <c r="O224" i="82" s="1"/>
  <c r="N198" i="82"/>
  <c r="O198" i="82" s="1"/>
  <c r="M181" i="82"/>
  <c r="N155" i="82"/>
  <c r="O155" i="82" s="1"/>
  <c r="N128" i="82"/>
  <c r="O128" i="82" s="1"/>
  <c r="M105" i="82"/>
  <c r="W105" i="105"/>
  <c r="N82" i="82"/>
  <c r="O82" i="82" s="1"/>
  <c r="M59" i="82"/>
  <c r="W59" i="105" s="1"/>
  <c r="N42" i="82"/>
  <c r="O42" i="82" s="1"/>
  <c r="N19" i="82"/>
  <c r="O19" i="82" s="1"/>
  <c r="M969" i="82"/>
  <c r="N770" i="82"/>
  <c r="O770" i="82" s="1"/>
  <c r="M663" i="82"/>
  <c r="W663" i="105" s="1"/>
  <c r="M1010" i="82"/>
  <c r="M972" i="82"/>
  <c r="N927" i="82"/>
  <c r="O927" i="82" s="1"/>
  <c r="N889" i="82"/>
  <c r="O889" i="82" s="1"/>
  <c r="N856" i="82"/>
  <c r="O856" i="82" s="1"/>
  <c r="N810" i="82"/>
  <c r="O810" i="82" s="1"/>
  <c r="M775" i="82"/>
  <c r="N742" i="82"/>
  <c r="O742" i="82" s="1"/>
  <c r="N700" i="82"/>
  <c r="O700" i="82"/>
  <c r="N665" i="82"/>
  <c r="O665" i="82" s="1"/>
  <c r="M631" i="82"/>
  <c r="M590" i="82"/>
  <c r="W590" i="105" s="1"/>
  <c r="N560" i="82"/>
  <c r="O560" i="82" s="1"/>
  <c r="N525" i="82"/>
  <c r="O525" i="82"/>
  <c r="N493" i="82"/>
  <c r="O493" i="82" s="1"/>
  <c r="M466" i="82"/>
  <c r="N433" i="82"/>
  <c r="O433" i="82" s="1"/>
  <c r="M407" i="82"/>
  <c r="M382" i="82"/>
  <c r="W382" i="105" s="1"/>
  <c r="N356" i="82"/>
  <c r="O356" i="82" s="1"/>
  <c r="M330" i="82"/>
  <c r="W330" i="105" s="1"/>
  <c r="M304" i="82"/>
  <c r="W304" i="105" s="1"/>
  <c r="M278" i="82"/>
  <c r="N252" i="82"/>
  <c r="O252" i="82" s="1"/>
  <c r="M224" i="82"/>
  <c r="M198" i="82"/>
  <c r="W198" i="105" s="1"/>
  <c r="N175" i="82"/>
  <c r="O175" i="82"/>
  <c r="M154" i="82"/>
  <c r="M128" i="82"/>
  <c r="N104" i="82"/>
  <c r="O104" i="82" s="1"/>
  <c r="M82" i="82"/>
  <c r="W82" i="105" s="1"/>
  <c r="N58" i="82"/>
  <c r="O58" i="82" s="1"/>
  <c r="M42" i="82"/>
  <c r="M19" i="82"/>
  <c r="N1009" i="82"/>
  <c r="O1009" i="82" s="1"/>
  <c r="M927" i="82"/>
  <c r="W927" i="105" s="1"/>
  <c r="M889" i="82"/>
  <c r="N855" i="82"/>
  <c r="O855" i="82" s="1"/>
  <c r="M810" i="82"/>
  <c r="W810" i="105" s="1"/>
  <c r="N774" i="82"/>
  <c r="O774" i="82" s="1"/>
  <c r="M734" i="82"/>
  <c r="W734" i="105" s="1"/>
  <c r="M700" i="82"/>
  <c r="M665" i="82"/>
  <c r="N630" i="82"/>
  <c r="O630" i="82" s="1"/>
  <c r="N589" i="82"/>
  <c r="O589" i="82" s="1"/>
  <c r="M560" i="82"/>
  <c r="M525" i="82"/>
  <c r="W525" i="105" s="1"/>
  <c r="M493" i="82"/>
  <c r="W493" i="105" s="1"/>
  <c r="N465" i="82"/>
  <c r="O465" i="82" s="1"/>
  <c r="M427" i="82"/>
  <c r="N406" i="82"/>
  <c r="O406" i="82" s="1"/>
  <c r="N381" i="82"/>
  <c r="O381" i="82" s="1"/>
  <c r="M356" i="82"/>
  <c r="M329" i="82"/>
  <c r="N303" i="82"/>
  <c r="O303" i="82" s="1"/>
  <c r="M277" i="82"/>
  <c r="M251" i="82"/>
  <c r="W251" i="105"/>
  <c r="N223" i="82"/>
  <c r="O223" i="82" s="1"/>
  <c r="N197" i="82"/>
  <c r="O197" i="82" s="1"/>
  <c r="M175" i="82"/>
  <c r="W175" i="105" s="1"/>
  <c r="N153" i="82"/>
  <c r="O153" i="82" s="1"/>
  <c r="N127" i="82"/>
  <c r="O127" i="82" s="1"/>
  <c r="M104" i="82"/>
  <c r="W104" i="105" s="1"/>
  <c r="N81" i="82"/>
  <c r="O81" i="82" s="1"/>
  <c r="M58" i="82"/>
  <c r="N41" i="82"/>
  <c r="O41" i="82" s="1"/>
  <c r="N18" i="82"/>
  <c r="O18" i="82" s="1"/>
  <c r="M1008" i="82"/>
  <c r="M808" i="82"/>
  <c r="W808" i="105" s="1"/>
  <c r="M694" i="82"/>
  <c r="M1009" i="82"/>
  <c r="W1009" i="105" s="1"/>
  <c r="M926" i="82"/>
  <c r="W926" i="105" s="1"/>
  <c r="N888" i="82"/>
  <c r="O888" i="82" s="1"/>
  <c r="N853" i="82"/>
  <c r="O853" i="82" s="1"/>
  <c r="M809" i="82"/>
  <c r="W809" i="105" s="1"/>
  <c r="M773" i="82"/>
  <c r="W773" i="105" s="1"/>
  <c r="N731" i="82"/>
  <c r="O731" i="82" s="1"/>
  <c r="M698" i="82"/>
  <c r="W698" i="105" s="1"/>
  <c r="M664" i="82"/>
  <c r="W664" i="105" s="1"/>
  <c r="N623" i="82"/>
  <c r="O623" i="82" s="1"/>
  <c r="M589" i="82"/>
  <c r="N559" i="82"/>
  <c r="O559" i="82" s="1"/>
  <c r="N524" i="82"/>
  <c r="O524" i="82" s="1"/>
  <c r="N491" i="82"/>
  <c r="O491" i="82"/>
  <c r="M465" i="82"/>
  <c r="M426" i="82"/>
  <c r="W426" i="105" s="1"/>
  <c r="M406" i="82"/>
  <c r="M381" i="82"/>
  <c r="W381" i="105" s="1"/>
  <c r="N355" i="82"/>
  <c r="O355" i="82" s="1"/>
  <c r="N328" i="82"/>
  <c r="O328" i="82" s="1"/>
  <c r="N302" i="82"/>
  <c r="O302" i="82" s="1"/>
  <c r="N276" i="82"/>
  <c r="AE276" i="105" s="1"/>
  <c r="N250" i="82"/>
  <c r="O250" i="82"/>
  <c r="M223" i="82"/>
  <c r="W223" i="105" s="1"/>
  <c r="M197" i="82"/>
  <c r="W197" i="105" s="1"/>
  <c r="N174" i="82"/>
  <c r="O174" i="82" s="1"/>
  <c r="M153" i="82"/>
  <c r="M127" i="82"/>
  <c r="N103" i="82"/>
  <c r="O103" i="82" s="1"/>
  <c r="M81" i="82"/>
  <c r="W81" i="105" s="1"/>
  <c r="N57" i="82"/>
  <c r="O57" i="82" s="1"/>
  <c r="M41" i="82"/>
  <c r="W41" i="105" s="1"/>
  <c r="M18" i="82"/>
  <c r="W18" i="105" s="1"/>
  <c r="N923" i="82"/>
  <c r="O923" i="82" s="1"/>
  <c r="N1008" i="82"/>
  <c r="O1008" i="82" s="1"/>
  <c r="N969" i="82"/>
  <c r="O969" i="82" s="1"/>
  <c r="M924" i="82"/>
  <c r="M887" i="82"/>
  <c r="M853" i="82"/>
  <c r="W853" i="105" s="1"/>
  <c r="N808" i="82"/>
  <c r="O808" i="82" s="1"/>
  <c r="N771" i="82"/>
  <c r="O771" i="82" s="1"/>
  <c r="M731" i="82"/>
  <c r="W731" i="105" s="1"/>
  <c r="N694" i="82"/>
  <c r="O694" i="82" s="1"/>
  <c r="N663" i="82"/>
  <c r="O663" i="82" s="1"/>
  <c r="N622" i="82"/>
  <c r="O622" i="82" s="1"/>
  <c r="N588" i="82"/>
  <c r="O588" i="82" s="1"/>
  <c r="M559" i="82"/>
  <c r="M524" i="82"/>
  <c r="W524" i="105" s="1"/>
  <c r="M491" i="82"/>
  <c r="W491" i="105" s="1"/>
  <c r="N463" i="82"/>
  <c r="O463" i="82" s="1"/>
  <c r="N423" i="82"/>
  <c r="O423" i="82" s="1"/>
  <c r="N405" i="82"/>
  <c r="O405" i="82"/>
  <c r="N379" i="82"/>
  <c r="O379" i="82" s="1"/>
  <c r="M354" i="82"/>
  <c r="N327" i="82"/>
  <c r="O327" i="82" s="1"/>
  <c r="N301" i="82"/>
  <c r="O301" i="82" s="1"/>
  <c r="M276" i="82"/>
  <c r="M250" i="82"/>
  <c r="W250" i="105" s="1"/>
  <c r="N222" i="82"/>
  <c r="O222" i="82" s="1"/>
  <c r="N196" i="82"/>
  <c r="O196" i="82" s="1"/>
  <c r="M174" i="82"/>
  <c r="N146" i="82"/>
  <c r="O146" i="82" s="1"/>
  <c r="N126" i="82"/>
  <c r="O126" i="82" s="1"/>
  <c r="M103" i="82"/>
  <c r="N80" i="82"/>
  <c r="M57" i="82"/>
  <c r="N35" i="82"/>
  <c r="O35" i="82" s="1"/>
  <c r="N17" i="82"/>
  <c r="O17" i="82" s="1"/>
  <c r="M843" i="82"/>
  <c r="N1007" i="82"/>
  <c r="O1007" i="82" s="1"/>
  <c r="M918" i="82"/>
  <c r="W918" i="105" s="1"/>
  <c r="M886" i="82"/>
  <c r="M807" i="82"/>
  <c r="W807" i="105" s="1"/>
  <c r="M770" i="82"/>
  <c r="W770" i="105" s="1"/>
  <c r="M730" i="82"/>
  <c r="W730" i="105" s="1"/>
  <c r="N693" i="82"/>
  <c r="O693" i="82" s="1"/>
  <c r="N662" i="82"/>
  <c r="O662" i="82" s="1"/>
  <c r="N619" i="82"/>
  <c r="O619" i="82" s="1"/>
  <c r="N587" i="82"/>
  <c r="O587" i="82" s="1"/>
  <c r="M554" i="82"/>
  <c r="N522" i="82"/>
  <c r="O522" i="82" s="1"/>
  <c r="M490" i="82"/>
  <c r="W490" i="105" s="1"/>
  <c r="N461" i="82"/>
  <c r="O461" i="82" s="1"/>
  <c r="N422" i="82"/>
  <c r="O422" i="82" s="1"/>
  <c r="N399" i="82"/>
  <c r="O399" i="82" s="1"/>
  <c r="M378" i="82"/>
  <c r="N351" i="82"/>
  <c r="AE351" i="105" s="1"/>
  <c r="N326" i="82"/>
  <c r="O326" i="82" s="1"/>
  <c r="N300" i="82"/>
  <c r="O300" i="82" s="1"/>
  <c r="M275" i="82"/>
  <c r="N247" i="82"/>
  <c r="O247" i="82" s="1"/>
  <c r="M221" i="82"/>
  <c r="W221" i="105" s="1"/>
  <c r="N195" i="82"/>
  <c r="O195" i="82" s="1"/>
  <c r="M171" i="82"/>
  <c r="N142" i="82"/>
  <c r="O142" i="82" s="1"/>
  <c r="N125" i="82"/>
  <c r="O125" i="82" s="1"/>
  <c r="M102" i="82"/>
  <c r="W102" i="105"/>
  <c r="N79" i="82"/>
  <c r="O79" i="82" s="1"/>
  <c r="M56" i="82"/>
  <c r="W56" i="105" s="1"/>
  <c r="M34" i="82"/>
  <c r="N16" i="82"/>
  <c r="O16" i="82" s="1"/>
  <c r="N1003" i="82"/>
  <c r="O1003" i="82" s="1"/>
  <c r="N917" i="82"/>
  <c r="O917" i="82" s="1"/>
  <c r="N885" i="82"/>
  <c r="O885" i="82" s="1"/>
  <c r="M841" i="82"/>
  <c r="M806" i="82"/>
  <c r="W806" i="105" s="1"/>
  <c r="N769" i="82"/>
  <c r="O769" i="82" s="1"/>
  <c r="N729" i="82"/>
  <c r="O729" i="82" s="1"/>
  <c r="N692" i="82"/>
  <c r="O692" i="82" s="1"/>
  <c r="M659" i="82"/>
  <c r="W659" i="105" s="1"/>
  <c r="M619" i="82"/>
  <c r="M587" i="82"/>
  <c r="N553" i="82"/>
  <c r="O553" i="82" s="1"/>
  <c r="M522" i="82"/>
  <c r="W522" i="105" s="1"/>
  <c r="N489" i="82"/>
  <c r="O489" i="82" s="1"/>
  <c r="N450" i="82"/>
  <c r="O450" i="82" s="1"/>
  <c r="M422" i="82"/>
  <c r="M398" i="82"/>
  <c r="N377" i="82"/>
  <c r="O377" i="82" s="1"/>
  <c r="N350" i="82"/>
  <c r="O350" i="82" s="1"/>
  <c r="M326" i="82"/>
  <c r="W326" i="105" s="1"/>
  <c r="M300" i="82"/>
  <c r="N274" i="82"/>
  <c r="O274" i="82" s="1"/>
  <c r="M247" i="82"/>
  <c r="W247" i="105" s="1"/>
  <c r="N220" i="82"/>
  <c r="O220" i="82" s="1"/>
  <c r="M195" i="82"/>
  <c r="N169" i="82"/>
  <c r="O169" i="82" s="1"/>
  <c r="M142" i="82"/>
  <c r="W142" i="105" s="1"/>
  <c r="M125" i="82"/>
  <c r="W125" i="105" s="1"/>
  <c r="N101" i="82"/>
  <c r="O101" i="82" s="1"/>
  <c r="M79" i="82"/>
  <c r="N55" i="82"/>
  <c r="O55" i="82" s="1"/>
  <c r="N31" i="82"/>
  <c r="O31" i="82" s="1"/>
  <c r="M16" i="82"/>
  <c r="M1002" i="82"/>
  <c r="W1002" i="105" s="1"/>
  <c r="N955" i="82"/>
  <c r="O955" i="82" s="1"/>
  <c r="M917" i="82"/>
  <c r="M885" i="82"/>
  <c r="N840" i="82"/>
  <c r="O840" i="82" s="1"/>
  <c r="N805" i="82"/>
  <c r="O805" i="82" s="1"/>
  <c r="M769" i="82"/>
  <c r="M729" i="82"/>
  <c r="N691" i="82"/>
  <c r="O691" i="82" s="1"/>
  <c r="N658" i="82"/>
  <c r="O658" i="82" s="1"/>
  <c r="N618" i="82"/>
  <c r="O618" i="82" s="1"/>
  <c r="N586" i="82"/>
  <c r="O586" i="82" s="1"/>
  <c r="M552" i="82"/>
  <c r="W552" i="105" s="1"/>
  <c r="N521" i="82"/>
  <c r="O521" i="82" s="1"/>
  <c r="M489" i="82"/>
  <c r="W489" i="105" s="1"/>
  <c r="M449" i="82"/>
  <c r="W449" i="105" s="1"/>
  <c r="M421" i="82"/>
  <c r="W421" i="105" s="1"/>
  <c r="N395" i="82"/>
  <c r="O395" i="82" s="1"/>
  <c r="M377" i="82"/>
  <c r="W377" i="105" s="1"/>
  <c r="M350" i="82"/>
  <c r="W350" i="105" s="1"/>
  <c r="N325" i="82"/>
  <c r="O325" i="82" s="1"/>
  <c r="N299" i="82"/>
  <c r="O299" i="82" s="1"/>
  <c r="M273" i="82"/>
  <c r="N246" i="82"/>
  <c r="O246" i="82" s="1"/>
  <c r="M220" i="82"/>
  <c r="N194" i="82"/>
  <c r="O194" i="82" s="1"/>
  <c r="M169" i="82"/>
  <c r="N141" i="82"/>
  <c r="O141" i="82" s="1"/>
  <c r="N119" i="82"/>
  <c r="O119" i="82" s="1"/>
  <c r="M101" i="82"/>
  <c r="W101" i="105" s="1"/>
  <c r="N78" i="82"/>
  <c r="O78" i="82" s="1"/>
  <c r="M55" i="82"/>
  <c r="M31" i="82"/>
  <c r="W31" i="105" s="1"/>
  <c r="M15" i="82"/>
  <c r="W15" i="105" s="1"/>
  <c r="N1001" i="82"/>
  <c r="O1001" i="82" s="1"/>
  <c r="N954" i="82"/>
  <c r="O954" i="82" s="1"/>
  <c r="N916" i="82"/>
  <c r="O916" i="82"/>
  <c r="M884" i="82"/>
  <c r="W884" i="105" s="1"/>
  <c r="N839" i="82"/>
  <c r="O839" i="82" s="1"/>
  <c r="M805" i="82"/>
  <c r="N767" i="82"/>
  <c r="O767" i="82" s="1"/>
  <c r="N690" i="82"/>
  <c r="O690" i="82" s="1"/>
  <c r="N651" i="82"/>
  <c r="O651" i="82" s="1"/>
  <c r="M618" i="82"/>
  <c r="M586" i="82"/>
  <c r="W586" i="105" s="1"/>
  <c r="N550" i="82"/>
  <c r="O550" i="82" s="1"/>
  <c r="N517" i="82"/>
  <c r="O517" i="82" s="1"/>
  <c r="N483" i="82"/>
  <c r="O483" i="82" s="1"/>
  <c r="N447" i="82"/>
  <c r="O447" i="82" s="1"/>
  <c r="N420" i="82"/>
  <c r="O420" i="82" s="1"/>
  <c r="M395" i="82"/>
  <c r="N370" i="82"/>
  <c r="O370" i="82" s="1"/>
  <c r="N349" i="82"/>
  <c r="O349" i="82" s="1"/>
  <c r="M325" i="82"/>
  <c r="W325" i="105" s="1"/>
  <c r="M299" i="82"/>
  <c r="W299" i="105" s="1"/>
  <c r="N272" i="82"/>
  <c r="O272" i="82" s="1"/>
  <c r="M246" i="82"/>
  <c r="N219" i="82"/>
  <c r="O219" i="82" s="1"/>
  <c r="M194" i="82"/>
  <c r="W194" i="105" s="1"/>
  <c r="N168" i="82"/>
  <c r="O168" i="82" s="1"/>
  <c r="M141" i="82"/>
  <c r="M119" i="82"/>
  <c r="N100" i="82"/>
  <c r="O100" i="82" s="1"/>
  <c r="M78" i="82"/>
  <c r="W78" i="105" s="1"/>
  <c r="N54" i="82"/>
  <c r="O54" i="82" s="1"/>
  <c r="N30" i="82"/>
  <c r="O30" i="82" s="1"/>
  <c r="N14" i="82"/>
  <c r="O14" i="82" s="1"/>
  <c r="M950" i="82"/>
  <c r="W950" i="105" s="1"/>
  <c r="N757" i="82"/>
  <c r="O757" i="82" s="1"/>
  <c r="M644" i="82"/>
  <c r="N937" i="82"/>
  <c r="O937" i="82" s="1"/>
  <c r="M825" i="82"/>
  <c r="W825" i="105" s="1"/>
  <c r="N713" i="82"/>
  <c r="O713" i="82" s="1"/>
  <c r="M612" i="82"/>
  <c r="W612" i="105"/>
  <c r="N532" i="82"/>
  <c r="O532" i="82" s="1"/>
  <c r="N468" i="82"/>
  <c r="O468" i="82" s="1"/>
  <c r="N390" i="82"/>
  <c r="O390" i="82"/>
  <c r="N336" i="82"/>
  <c r="O336" i="82" s="1"/>
  <c r="M281" i="82"/>
  <c r="N216" i="82"/>
  <c r="O216" i="82" s="1"/>
  <c r="M161" i="82"/>
  <c r="W161" i="105" s="1"/>
  <c r="N911" i="82"/>
  <c r="O911" i="82" s="1"/>
  <c r="M819" i="82"/>
  <c r="M707" i="82"/>
  <c r="W707" i="105" s="1"/>
  <c r="N611" i="82"/>
  <c r="O611" i="82" s="1"/>
  <c r="M532" i="82"/>
  <c r="M468" i="82"/>
  <c r="M390" i="82"/>
  <c r="M336" i="82"/>
  <c r="N280" i="82"/>
  <c r="O280" i="82" s="1"/>
  <c r="M216" i="82"/>
  <c r="N160" i="82"/>
  <c r="AE160" i="105" s="1"/>
  <c r="N106" i="82"/>
  <c r="O106" i="82" s="1"/>
  <c r="M50" i="82"/>
  <c r="W50" i="105" s="1"/>
  <c r="N791" i="82"/>
  <c r="O791" i="82" s="1"/>
  <c r="M706" i="82"/>
  <c r="M531" i="82"/>
  <c r="W531" i="105" s="1"/>
  <c r="M462" i="82"/>
  <c r="W462" i="105" s="1"/>
  <c r="M387" i="82"/>
  <c r="W387" i="105" s="1"/>
  <c r="M335" i="82"/>
  <c r="N275" i="82"/>
  <c r="O275" i="82" s="1"/>
  <c r="N213" i="82"/>
  <c r="O213" i="82" s="1"/>
  <c r="N159" i="82"/>
  <c r="O159" i="82" s="1"/>
  <c r="N102" i="82"/>
  <c r="O102" i="82" s="1"/>
  <c r="N48" i="82"/>
  <c r="O48" i="82" s="1"/>
  <c r="M577" i="82"/>
  <c r="W577" i="105" s="1"/>
  <c r="M84" i="82"/>
  <c r="N186" i="82"/>
  <c r="O186" i="82" s="1"/>
  <c r="N910" i="82"/>
  <c r="M813" i="82"/>
  <c r="W813" i="105" s="1"/>
  <c r="N706" i="82"/>
  <c r="O706" i="82" s="1"/>
  <c r="M610" i="82"/>
  <c r="N531" i="82"/>
  <c r="O531" i="82" s="1"/>
  <c r="N467" i="82"/>
  <c r="O467" i="82" s="1"/>
  <c r="M388" i="82"/>
  <c r="N335" i="82"/>
  <c r="O335" i="82" s="1"/>
  <c r="N279" i="82"/>
  <c r="O279" i="82" s="1"/>
  <c r="M215" i="82"/>
  <c r="W215" i="105" s="1"/>
  <c r="M160" i="82"/>
  <c r="M106" i="82"/>
  <c r="W106" i="105" s="1"/>
  <c r="M49" i="82"/>
  <c r="W49" i="105" s="1"/>
  <c r="M909" i="82"/>
  <c r="W909" i="105" s="1"/>
  <c r="M24" i="82"/>
  <c r="N609" i="82"/>
  <c r="O609" i="82" s="1"/>
  <c r="M903" i="82"/>
  <c r="W903" i="105" s="1"/>
  <c r="M787" i="82"/>
  <c r="W787" i="105" s="1"/>
  <c r="N703" i="82"/>
  <c r="O703" i="82" s="1"/>
  <c r="M609" i="82"/>
  <c r="N529" i="82"/>
  <c r="O529" i="82" s="1"/>
  <c r="N444" i="82"/>
  <c r="O444" i="82" s="1"/>
  <c r="N386" i="82"/>
  <c r="N334" i="82"/>
  <c r="O334" i="82" s="1"/>
  <c r="M268" i="82"/>
  <c r="W268" i="105" s="1"/>
  <c r="M213" i="82"/>
  <c r="W213" i="105" s="1"/>
  <c r="M159" i="82"/>
  <c r="N97" i="82"/>
  <c r="O97" i="82" s="1"/>
  <c r="N47" i="82"/>
  <c r="O47" i="82" s="1"/>
  <c r="N895" i="82"/>
  <c r="O895" i="82" s="1"/>
  <c r="N685" i="82"/>
  <c r="O685" i="82" s="1"/>
  <c r="N606" i="82"/>
  <c r="O606" i="82" s="1"/>
  <c r="M443" i="82"/>
  <c r="N332" i="82"/>
  <c r="O332" i="82" s="1"/>
  <c r="N210" i="82"/>
  <c r="O210" i="82" s="1"/>
  <c r="N90" i="82"/>
  <c r="O90" i="82" s="1"/>
  <c r="N864" i="82"/>
  <c r="O864" i="82" s="1"/>
  <c r="N500" i="82"/>
  <c r="O500" i="82" s="1"/>
  <c r="M255" i="82"/>
  <c r="W255" i="105" s="1"/>
  <c r="N248" i="82"/>
  <c r="O248" i="82" s="1"/>
  <c r="N899" i="82"/>
  <c r="O899" i="82" s="1"/>
  <c r="N786" i="82"/>
  <c r="O786" i="82" s="1"/>
  <c r="M703" i="82"/>
  <c r="W703" i="105" s="1"/>
  <c r="M607" i="82"/>
  <c r="W607" i="105" s="1"/>
  <c r="M529" i="82"/>
  <c r="W529" i="105" s="1"/>
  <c r="M444" i="82"/>
  <c r="M386" i="82"/>
  <c r="M334" i="82"/>
  <c r="W334" i="105" s="1"/>
  <c r="N267" i="82"/>
  <c r="O267" i="82" s="1"/>
  <c r="M212" i="82"/>
  <c r="M158" i="82"/>
  <c r="W158" i="105" s="1"/>
  <c r="N91" i="82"/>
  <c r="M47" i="82"/>
  <c r="W47" i="105" s="1"/>
  <c r="M785" i="82"/>
  <c r="N528" i="82"/>
  <c r="O528" i="82" s="1"/>
  <c r="N385" i="82"/>
  <c r="O385" i="82" s="1"/>
  <c r="N266" i="82"/>
  <c r="O266" i="82" s="1"/>
  <c r="N157" i="82"/>
  <c r="N46" i="82"/>
  <c r="O46" i="82" s="1"/>
  <c r="N754" i="82"/>
  <c r="O754" i="82" s="1"/>
  <c r="M135" i="82"/>
  <c r="W135" i="105" s="1"/>
  <c r="N307" i="82"/>
  <c r="O307" i="82" s="1"/>
  <c r="N894" i="82"/>
  <c r="O894" i="82" s="1"/>
  <c r="N784" i="82"/>
  <c r="O784" i="82" s="1"/>
  <c r="M685" i="82"/>
  <c r="W685" i="105" s="1"/>
  <c r="N604" i="82"/>
  <c r="O604" i="82" s="1"/>
  <c r="M523" i="82"/>
  <c r="N442" i="82"/>
  <c r="O442" i="82" s="1"/>
  <c r="M385" i="82"/>
  <c r="W385" i="105" s="1"/>
  <c r="M327" i="82"/>
  <c r="W327" i="105" s="1"/>
  <c r="N265" i="82"/>
  <c r="O265" i="82" s="1"/>
  <c r="N209" i="82"/>
  <c r="O209" i="82" s="1"/>
  <c r="N143" i="82"/>
  <c r="O143" i="82" s="1"/>
  <c r="M90" i="82"/>
  <c r="W90" i="105" s="1"/>
  <c r="M46" i="82"/>
  <c r="W46" i="105"/>
  <c r="M994" i="82"/>
  <c r="N891" i="82"/>
  <c r="O891" i="82" s="1"/>
  <c r="N783" i="82"/>
  <c r="O783" i="82" s="1"/>
  <c r="N678" i="82"/>
  <c r="O678" i="82"/>
  <c r="M603" i="82"/>
  <c r="N504" i="82"/>
  <c r="O504" i="82" s="1"/>
  <c r="N441" i="82"/>
  <c r="O441" i="82" s="1"/>
  <c r="M384" i="82"/>
  <c r="W384" i="105" s="1"/>
  <c r="M321" i="82"/>
  <c r="N259" i="82"/>
  <c r="O259" i="82" s="1"/>
  <c r="N203" i="82"/>
  <c r="O203" i="82" s="1"/>
  <c r="N137" i="82"/>
  <c r="O137" i="82" s="1"/>
  <c r="M87" i="82"/>
  <c r="W87" i="105" s="1"/>
  <c r="M45" i="82"/>
  <c r="N363" i="82"/>
  <c r="O363" i="82"/>
  <c r="M892" i="82"/>
  <c r="W892" i="105" s="1"/>
  <c r="M784" i="82"/>
  <c r="W784" i="105" s="1"/>
  <c r="N680" i="82"/>
  <c r="O680" i="82" s="1"/>
  <c r="N603" i="82"/>
  <c r="O603" i="82" s="1"/>
  <c r="M506" i="82"/>
  <c r="W506" i="105" s="1"/>
  <c r="M442" i="82"/>
  <c r="W442" i="105" s="1"/>
  <c r="N384" i="82"/>
  <c r="O384" i="82" s="1"/>
  <c r="N321" i="82"/>
  <c r="O321" i="82"/>
  <c r="M265" i="82"/>
  <c r="M209" i="82"/>
  <c r="M138" i="82"/>
  <c r="N87" i="82"/>
  <c r="O87" i="82" s="1"/>
  <c r="N45" i="82"/>
  <c r="O45" i="82" s="1"/>
  <c r="N309" i="82"/>
  <c r="O309" i="82" s="1"/>
  <c r="M993" i="82"/>
  <c r="W993" i="105" s="1"/>
  <c r="M891" i="82"/>
  <c r="W891" i="105" s="1"/>
  <c r="N782" i="82"/>
  <c r="M673" i="82"/>
  <c r="M595" i="82"/>
  <c r="W595" i="105" s="1"/>
  <c r="N503" i="82"/>
  <c r="O503" i="82" s="1"/>
  <c r="M441" i="82"/>
  <c r="N383" i="82"/>
  <c r="O383" i="82" s="1"/>
  <c r="M315" i="82"/>
  <c r="M259" i="82"/>
  <c r="W259" i="105" s="1"/>
  <c r="M203" i="82"/>
  <c r="W203" i="105" s="1"/>
  <c r="N136" i="82"/>
  <c r="O136" i="82"/>
  <c r="N85" i="82"/>
  <c r="AE85" i="105" s="1"/>
  <c r="N43" i="82"/>
  <c r="O43" i="82" s="1"/>
  <c r="N865" i="82"/>
  <c r="O865" i="82" s="1"/>
  <c r="M670" i="82"/>
  <c r="W670" i="105" s="1"/>
  <c r="N581" i="82"/>
  <c r="O581" i="82" s="1"/>
  <c r="M440" i="82"/>
  <c r="M364" i="82"/>
  <c r="W364" i="105" s="1"/>
  <c r="N255" i="82"/>
  <c r="O255" i="82" s="1"/>
  <c r="M190" i="82"/>
  <c r="W190" i="105" s="1"/>
  <c r="N84" i="82"/>
  <c r="O84" i="82" s="1"/>
  <c r="N26" i="82"/>
  <c r="O26" i="82" s="1"/>
  <c r="N979" i="82"/>
  <c r="O979" i="82" s="1"/>
  <c r="N439" i="82"/>
  <c r="O439" i="82" s="1"/>
  <c r="M26" i="82"/>
  <c r="W26" i="105" s="1"/>
  <c r="M80" i="82"/>
  <c r="N983" i="82"/>
  <c r="O983" i="82"/>
  <c r="M867" i="82"/>
  <c r="W867" i="105" s="1"/>
  <c r="M782" i="82"/>
  <c r="W782" i="105" s="1"/>
  <c r="N671" i="82"/>
  <c r="O671" i="82" s="1"/>
  <c r="M588" i="82"/>
  <c r="M502" i="82"/>
  <c r="W502" i="105" s="1"/>
  <c r="N440" i="82"/>
  <c r="O440" i="82" s="1"/>
  <c r="M379" i="82"/>
  <c r="N311" i="82"/>
  <c r="O311" i="82" s="1"/>
  <c r="M258" i="82"/>
  <c r="M196" i="82"/>
  <c r="M136" i="82"/>
  <c r="W136" i="105" s="1"/>
  <c r="M85" i="82"/>
  <c r="M35" i="82"/>
  <c r="W35" i="105" s="1"/>
  <c r="M980" i="82"/>
  <c r="N780" i="82"/>
  <c r="O780" i="82" s="1"/>
  <c r="M501" i="82"/>
  <c r="W501" i="105" s="1"/>
  <c r="M310" i="82"/>
  <c r="W310" i="105"/>
  <c r="N135" i="82"/>
  <c r="O135" i="82" s="1"/>
  <c r="N669" i="82"/>
  <c r="O669" i="82" s="1"/>
  <c r="N188" i="82"/>
  <c r="O188" i="82" s="1"/>
  <c r="M362" i="82"/>
  <c r="W362" i="105" s="1"/>
  <c r="M979" i="82"/>
  <c r="W979" i="105" s="1"/>
  <c r="M864" i="82"/>
  <c r="M753" i="82"/>
  <c r="M669" i="82"/>
  <c r="N574" i="82"/>
  <c r="O574" i="82" s="1"/>
  <c r="M500" i="82"/>
  <c r="N437" i="82"/>
  <c r="O437" i="82" s="1"/>
  <c r="N362" i="82"/>
  <c r="O362" i="82"/>
  <c r="M309" i="82"/>
  <c r="W309" i="105" s="1"/>
  <c r="N254" i="82"/>
  <c r="O254" i="82" s="1"/>
  <c r="M187" i="82"/>
  <c r="N134" i="82"/>
  <c r="O134" i="82" s="1"/>
  <c r="M25" i="82"/>
  <c r="W25" i="105"/>
  <c r="N978" i="82"/>
  <c r="O978" i="82" s="1"/>
  <c r="M863" i="82"/>
  <c r="N752" i="82"/>
  <c r="O752" i="82" s="1"/>
  <c r="M668" i="82"/>
  <c r="W668" i="105" s="1"/>
  <c r="N573" i="82"/>
  <c r="O573" i="82" s="1"/>
  <c r="N499" i="82"/>
  <c r="O499" i="82" s="1"/>
  <c r="M423" i="82"/>
  <c r="W423" i="105" s="1"/>
  <c r="M134" i="82"/>
  <c r="M978" i="82"/>
  <c r="W978" i="105" s="1"/>
  <c r="N862" i="82"/>
  <c r="O862" i="82" s="1"/>
  <c r="N750" i="82"/>
  <c r="O750" i="82"/>
  <c r="N667" i="82"/>
  <c r="O667" i="82" s="1"/>
  <c r="M573" i="82"/>
  <c r="W573" i="105" s="1"/>
  <c r="M499" i="82"/>
  <c r="W499" i="105" s="1"/>
  <c r="N417" i="82"/>
  <c r="O417" i="82" s="1"/>
  <c r="N361" i="82"/>
  <c r="O361" i="82" s="1"/>
  <c r="N306" i="82"/>
  <c r="O306" i="82" s="1"/>
  <c r="N242" i="82"/>
  <c r="O242" i="82" s="1"/>
  <c r="N185" i="82"/>
  <c r="O185" i="82" s="1"/>
  <c r="N132" i="82"/>
  <c r="O132" i="82" s="1"/>
  <c r="N74" i="82"/>
  <c r="O74" i="82" s="1"/>
  <c r="N23" i="82"/>
  <c r="O23" i="82" s="1"/>
  <c r="N977" i="82"/>
  <c r="O977" i="82" s="1"/>
  <c r="M862" i="82"/>
  <c r="N749" i="82"/>
  <c r="O749" i="82" s="1"/>
  <c r="N643" i="82"/>
  <c r="O643" i="82" s="1"/>
  <c r="N567" i="82"/>
  <c r="O567" i="82" s="1"/>
  <c r="N495" i="82"/>
  <c r="O495" i="82" s="1"/>
  <c r="M417" i="82"/>
  <c r="M361" i="82"/>
  <c r="M306" i="82"/>
  <c r="W306" i="105" s="1"/>
  <c r="M242" i="82"/>
  <c r="W242" i="105" s="1"/>
  <c r="M185" i="82"/>
  <c r="M132" i="82"/>
  <c r="M74" i="82"/>
  <c r="W74" i="105"/>
  <c r="M23" i="82"/>
  <c r="W23" i="105" s="1"/>
  <c r="M976" i="82"/>
  <c r="W976" i="105" s="1"/>
  <c r="M859" i="82"/>
  <c r="M748" i="82"/>
  <c r="W748" i="105" s="1"/>
  <c r="N642" i="82"/>
  <c r="O642" i="82" s="1"/>
  <c r="M567" i="82"/>
  <c r="W567" i="105" s="1"/>
  <c r="M495" i="82"/>
  <c r="W495" i="105" s="1"/>
  <c r="N415" i="82"/>
  <c r="O415" i="82" s="1"/>
  <c r="N360" i="82"/>
  <c r="O360" i="82" s="1"/>
  <c r="N305" i="82"/>
  <c r="O305" i="82" s="1"/>
  <c r="M241" i="82"/>
  <c r="W241" i="105" s="1"/>
  <c r="N184" i="82"/>
  <c r="O184" i="82" s="1"/>
  <c r="N131" i="82"/>
  <c r="O131" i="82" s="1"/>
  <c r="M73" i="82"/>
  <c r="W73" i="105" s="1"/>
  <c r="N22" i="82"/>
  <c r="O22" i="82" s="1"/>
  <c r="M714" i="82"/>
  <c r="N221" i="82"/>
  <c r="O221" i="82" s="1"/>
  <c r="M51" i="82"/>
  <c r="W51" i="105" s="1"/>
  <c r="N949" i="82"/>
  <c r="O949" i="82" s="1"/>
  <c r="N858" i="82"/>
  <c r="O858" i="82" s="1"/>
  <c r="M747" i="82"/>
  <c r="W747" i="105" s="1"/>
  <c r="M642" i="82"/>
  <c r="W642" i="105" s="1"/>
  <c r="N563" i="82"/>
  <c r="O563" i="82" s="1"/>
  <c r="N490" i="82"/>
  <c r="O490" i="82" s="1"/>
  <c r="M415" i="82"/>
  <c r="M360" i="82"/>
  <c r="W360" i="105" s="1"/>
  <c r="M301" i="82"/>
  <c r="W301" i="105"/>
  <c r="N239" i="82"/>
  <c r="O239" i="82" s="1"/>
  <c r="M184" i="82"/>
  <c r="M126" i="82"/>
  <c r="W126" i="105" s="1"/>
  <c r="M72" i="82"/>
  <c r="W72" i="105" s="1"/>
  <c r="M22" i="82"/>
  <c r="W22" i="105" s="1"/>
  <c r="M545" i="82"/>
  <c r="M282" i="82"/>
  <c r="M63" i="82"/>
  <c r="W63" i="105"/>
  <c r="M539" i="82"/>
  <c r="W539" i="105" s="1"/>
  <c r="M108" i="82"/>
  <c r="N946" i="82"/>
  <c r="O946" i="82" s="1"/>
  <c r="M858" i="82"/>
  <c r="W858" i="105" s="1"/>
  <c r="N745" i="82"/>
  <c r="O745" i="82" s="1"/>
  <c r="N641" i="82"/>
  <c r="O641" i="82" s="1"/>
  <c r="M563" i="82"/>
  <c r="W563" i="105" s="1"/>
  <c r="M473" i="82"/>
  <c r="W473" i="105" s="1"/>
  <c r="N414" i="82"/>
  <c r="O414" i="82" s="1"/>
  <c r="N359" i="82"/>
  <c r="N294" i="82"/>
  <c r="O294" i="82" s="1"/>
  <c r="M239" i="82"/>
  <c r="W239" i="105" s="1"/>
  <c r="N183" i="82"/>
  <c r="O183" i="82" s="1"/>
  <c r="N113" i="82"/>
  <c r="O113" i="82" s="1"/>
  <c r="N71" i="82"/>
  <c r="O71" i="82" s="1"/>
  <c r="N21" i="82"/>
  <c r="O21" i="82" s="1"/>
  <c r="N714" i="82"/>
  <c r="O714" i="82" s="1"/>
  <c r="N469" i="82"/>
  <c r="N227" i="82"/>
  <c r="O227" i="82" s="1"/>
  <c r="M2" i="82"/>
  <c r="M469" i="82"/>
  <c r="W469" i="105" s="1"/>
  <c r="N56" i="82"/>
  <c r="O56" i="82" s="1"/>
  <c r="M946" i="82"/>
  <c r="W946" i="105" s="1"/>
  <c r="M833" i="82"/>
  <c r="M745" i="82"/>
  <c r="N640" i="82"/>
  <c r="O640" i="82" s="1"/>
  <c r="N562" i="82"/>
  <c r="O562" i="82" s="1"/>
  <c r="N472" i="82"/>
  <c r="O472" i="82" s="1"/>
  <c r="M413" i="82"/>
  <c r="W413" i="105" s="1"/>
  <c r="N358" i="82"/>
  <c r="O358" i="82" s="1"/>
  <c r="M294" i="82"/>
  <c r="W294" i="105" s="1"/>
  <c r="N238" i="82"/>
  <c r="O238" i="82" s="1"/>
  <c r="M183" i="82"/>
  <c r="M113" i="82"/>
  <c r="W113" i="105"/>
  <c r="N70" i="82"/>
  <c r="O70" i="82" s="1"/>
  <c r="M21" i="82"/>
  <c r="M827" i="82"/>
  <c r="M409" i="82"/>
  <c r="M109" i="82"/>
  <c r="W109" i="105" s="1"/>
  <c r="M938" i="82"/>
  <c r="W938" i="105" s="1"/>
  <c r="M622" i="82"/>
  <c r="W622" i="105" s="1"/>
  <c r="N161" i="82"/>
  <c r="O161" i="82" s="1"/>
  <c r="M107" i="82"/>
  <c r="W107" i="105" s="1"/>
  <c r="N945" i="82"/>
  <c r="O945" i="82" s="1"/>
  <c r="M832" i="82"/>
  <c r="W832" i="105" s="1"/>
  <c r="N744" i="82"/>
  <c r="O744" i="82" s="1"/>
  <c r="M640" i="82"/>
  <c r="W640" i="105" s="1"/>
  <c r="M562" i="82"/>
  <c r="W562" i="105" s="1"/>
  <c r="N471" i="82"/>
  <c r="O471" i="82" s="1"/>
  <c r="N412" i="82"/>
  <c r="O412" i="82" s="1"/>
  <c r="M358" i="82"/>
  <c r="W358" i="105" s="1"/>
  <c r="N286" i="82"/>
  <c r="O286" i="82" s="1"/>
  <c r="M238" i="82"/>
  <c r="W238" i="105" s="1"/>
  <c r="M182" i="82"/>
  <c r="W182" i="105" s="1"/>
  <c r="M112" i="82"/>
  <c r="M70" i="82"/>
  <c r="W70" i="105" s="1"/>
  <c r="N20" i="82"/>
  <c r="O20" i="82" s="1"/>
  <c r="N942" i="82"/>
  <c r="O942" i="82" s="1"/>
  <c r="M831" i="82"/>
  <c r="N730" i="82"/>
  <c r="O730" i="82" s="1"/>
  <c r="N639" i="82"/>
  <c r="O639" i="82" s="1"/>
  <c r="N554" i="82"/>
  <c r="O554" i="82" s="1"/>
  <c r="M471" i="82"/>
  <c r="M412" i="82"/>
  <c r="W412" i="105" s="1"/>
  <c r="M353" i="82"/>
  <c r="W353" i="105" s="1"/>
  <c r="N283" i="82"/>
  <c r="O283" i="82" s="1"/>
  <c r="N237" i="82"/>
  <c r="O237" i="82" s="1"/>
  <c r="N171" i="82"/>
  <c r="O171" i="82" s="1"/>
  <c r="N110" i="82"/>
  <c r="O110" i="82" s="1"/>
  <c r="N69" i="82"/>
  <c r="O69" i="82" s="1"/>
  <c r="M17" i="82"/>
  <c r="W17" i="105" s="1"/>
  <c r="N939" i="82"/>
  <c r="O939" i="82"/>
  <c r="N337" i="82"/>
  <c r="O337" i="82" s="1"/>
  <c r="M405" i="82"/>
  <c r="W405" i="105" s="1"/>
  <c r="N941" i="82"/>
  <c r="O941" i="82" s="1"/>
  <c r="N830" i="82"/>
  <c r="O830" i="82" s="1"/>
  <c r="N717" i="82"/>
  <c r="O717" i="82" s="1"/>
  <c r="N636" i="82"/>
  <c r="O636" i="82" s="1"/>
  <c r="N546" i="82"/>
  <c r="O546" i="82" s="1"/>
  <c r="N470" i="82"/>
  <c r="O470" i="82" s="1"/>
  <c r="N410" i="82"/>
  <c r="O410" i="82" s="1"/>
  <c r="N339" i="82"/>
  <c r="O339" i="82" s="1"/>
  <c r="M283" i="82"/>
  <c r="W283" i="105" s="1"/>
  <c r="M237" i="82"/>
  <c r="W237" i="105" s="1"/>
  <c r="N163" i="82"/>
  <c r="O163" i="82" s="1"/>
  <c r="M110" i="82"/>
  <c r="M69" i="82"/>
  <c r="W69" i="105" s="1"/>
  <c r="M6" i="82"/>
  <c r="W6" i="105" s="1"/>
  <c r="N634" i="82"/>
  <c r="O634" i="82" s="1"/>
  <c r="M162" i="82"/>
  <c r="N826" i="82"/>
  <c r="O826" i="82" s="1"/>
  <c r="N281" i="82"/>
  <c r="O281" i="82"/>
  <c r="M941" i="82"/>
  <c r="W941" i="105" s="1"/>
  <c r="N827" i="82"/>
  <c r="O827" i="82" s="1"/>
  <c r="M715" i="82"/>
  <c r="N635" i="82"/>
  <c r="O635" i="82" s="1"/>
  <c r="M546" i="82"/>
  <c r="W546" i="105" s="1"/>
  <c r="M470" i="82"/>
  <c r="W470" i="105" s="1"/>
  <c r="N409" i="82"/>
  <c r="O409" i="82" s="1"/>
  <c r="M339" i="82"/>
  <c r="W339" i="105" s="1"/>
  <c r="N282" i="82"/>
  <c r="AE282" i="105" s="1"/>
  <c r="N230" i="82"/>
  <c r="O230" i="82"/>
  <c r="M163" i="82"/>
  <c r="W163" i="105" s="1"/>
  <c r="N109" i="82"/>
  <c r="O109" i="82" s="1"/>
  <c r="N63" i="82"/>
  <c r="O63" i="82" s="1"/>
  <c r="N3" i="82"/>
  <c r="O3" i="82" s="1"/>
  <c r="M337" i="82"/>
  <c r="W337" i="105" s="1"/>
  <c r="M940" i="82"/>
  <c r="M62" i="82"/>
  <c r="W62" i="105" s="1"/>
  <c r="N737" i="82"/>
  <c r="O737" i="82" s="1"/>
  <c r="N904" i="82"/>
  <c r="O904" i="82" s="1"/>
  <c r="N484" i="82"/>
  <c r="O484" i="82" s="1"/>
  <c r="M64" i="82"/>
  <c r="N908" i="82"/>
  <c r="O908" i="82" s="1"/>
  <c r="N516" i="82"/>
  <c r="O516" i="82" s="1"/>
  <c r="M124" i="82"/>
  <c r="N963" i="82"/>
  <c r="O963" i="82" s="1"/>
  <c r="N543" i="82"/>
  <c r="O543" i="82" s="1"/>
  <c r="N151" i="82"/>
  <c r="O151" i="82" s="1"/>
  <c r="N990" i="82"/>
  <c r="O990" i="82" s="1"/>
  <c r="M570" i="82"/>
  <c r="W570" i="105" s="1"/>
  <c r="M178" i="82"/>
  <c r="W178" i="105" s="1"/>
  <c r="M653" i="82"/>
  <c r="M261" i="82"/>
  <c r="W261" i="105" s="1"/>
  <c r="N873" i="82"/>
  <c r="O873" i="82" s="1"/>
  <c r="N481" i="82"/>
  <c r="O481" i="82" s="1"/>
  <c r="N89" i="82"/>
  <c r="O89" i="82" s="1"/>
  <c r="N284" i="82"/>
  <c r="O284" i="82" s="1"/>
  <c r="M424" i="82"/>
  <c r="W424" i="105" s="1"/>
  <c r="N1015" i="82"/>
  <c r="O1015" i="82" s="1"/>
  <c r="BG7" i="58"/>
  <c r="N940" i="82"/>
  <c r="O940" i="82" s="1"/>
  <c r="N62" i="82"/>
  <c r="O62" i="82" s="1"/>
  <c r="M709" i="82"/>
  <c r="M876" i="82"/>
  <c r="W876" i="105" s="1"/>
  <c r="M456" i="82"/>
  <c r="W456" i="105" s="1"/>
  <c r="M36" i="82"/>
  <c r="M880" i="82"/>
  <c r="M488" i="82"/>
  <c r="M96" i="82"/>
  <c r="W96" i="105" s="1"/>
  <c r="M935" i="82"/>
  <c r="W935" i="105" s="1"/>
  <c r="M515" i="82"/>
  <c r="W515" i="105" s="1"/>
  <c r="N95" i="82"/>
  <c r="O95" i="82" s="1"/>
  <c r="M962" i="82"/>
  <c r="N542" i="82"/>
  <c r="O542" i="82" s="1"/>
  <c r="N150" i="82"/>
  <c r="O150" i="82" s="1"/>
  <c r="N653" i="82"/>
  <c r="O653" i="82" s="1"/>
  <c r="N261" i="82"/>
  <c r="O261" i="82" s="1"/>
  <c r="M873" i="82"/>
  <c r="M481" i="82"/>
  <c r="W481" i="105" s="1"/>
  <c r="M89" i="82"/>
  <c r="W89" i="105" s="1"/>
  <c r="N1012" i="82"/>
  <c r="O1012" i="82" s="1"/>
  <c r="M228" i="82"/>
  <c r="M368" i="82"/>
  <c r="W368" i="105" s="1"/>
  <c r="M930" i="82"/>
  <c r="W930" i="105" s="1"/>
  <c r="N987" i="82"/>
  <c r="O987" i="82"/>
  <c r="M912" i="82"/>
  <c r="W912" i="105" s="1"/>
  <c r="N709" i="82"/>
  <c r="O709" i="82" s="1"/>
  <c r="N876" i="82"/>
  <c r="O876" i="82" s="1"/>
  <c r="N456" i="82"/>
  <c r="O456" i="82" s="1"/>
  <c r="N36" i="82"/>
  <c r="O36" i="82" s="1"/>
  <c r="N880" i="82"/>
  <c r="O880" i="82" s="1"/>
  <c r="N488" i="82"/>
  <c r="O488" i="82" s="1"/>
  <c r="N96" i="82"/>
  <c r="O96" i="82" s="1"/>
  <c r="N935" i="82"/>
  <c r="O935" i="82" s="1"/>
  <c r="N515" i="82"/>
  <c r="O515" i="82" s="1"/>
  <c r="M95" i="82"/>
  <c r="W95" i="105" s="1"/>
  <c r="N962" i="82"/>
  <c r="O962" i="82" s="1"/>
  <c r="M542" i="82"/>
  <c r="W542" i="105" s="1"/>
  <c r="M150" i="82"/>
  <c r="M625" i="82"/>
  <c r="M233" i="82"/>
  <c r="W233" i="105" s="1"/>
  <c r="N845" i="82"/>
  <c r="AE845" i="105" s="1"/>
  <c r="N453" i="82"/>
  <c r="O453" i="82" s="1"/>
  <c r="N61" i="82"/>
  <c r="O61" i="82" s="1"/>
  <c r="M1012" i="82"/>
  <c r="W1012" i="105" s="1"/>
  <c r="N228" i="82"/>
  <c r="O228" i="82" s="1"/>
  <c r="N368" i="82"/>
  <c r="O368" i="82" s="1"/>
  <c r="N902" i="82"/>
  <c r="O902" i="82" s="1"/>
  <c r="N959" i="82"/>
  <c r="O959" i="82" s="1"/>
  <c r="N912" i="82"/>
  <c r="O912" i="82" s="1"/>
  <c r="M848" i="82"/>
  <c r="W848" i="105" s="1"/>
  <c r="M428" i="82"/>
  <c r="W428" i="105" s="1"/>
  <c r="N8" i="82"/>
  <c r="O8" i="82" s="1"/>
  <c r="N852" i="82"/>
  <c r="O852" i="82" s="1"/>
  <c r="M460" i="82"/>
  <c r="N68" i="82"/>
  <c r="O68" i="82" s="1"/>
  <c r="M907" i="82"/>
  <c r="W907" i="105" s="1"/>
  <c r="M487" i="82"/>
  <c r="W487" i="105" s="1"/>
  <c r="M67" i="82"/>
  <c r="W67" i="105" s="1"/>
  <c r="M934" i="82"/>
  <c r="N514" i="82"/>
  <c r="O514" i="82" s="1"/>
  <c r="N122" i="82"/>
  <c r="O122" i="82" s="1"/>
  <c r="N625" i="82"/>
  <c r="O625" i="82" s="1"/>
  <c r="N233" i="82"/>
  <c r="O233" i="82" s="1"/>
  <c r="M845" i="82"/>
  <c r="M453" i="82"/>
  <c r="M61" i="82"/>
  <c r="W61" i="105" s="1"/>
  <c r="N956" i="82"/>
  <c r="O956" i="82" s="1"/>
  <c r="M172" i="82"/>
  <c r="W172" i="105" s="1"/>
  <c r="M312" i="82"/>
  <c r="N996" i="82"/>
  <c r="O996" i="82" s="1"/>
  <c r="N818" i="82"/>
  <c r="O818" i="82" s="1"/>
  <c r="N931" i="82"/>
  <c r="O931" i="82" s="1"/>
  <c r="M828" i="82"/>
  <c r="N848" i="82"/>
  <c r="AE848" i="105" s="1"/>
  <c r="N428" i="82"/>
  <c r="O428" i="82" s="1"/>
  <c r="M8" i="82"/>
  <c r="M852" i="82"/>
  <c r="N460" i="82"/>
  <c r="O460" i="82" s="1"/>
  <c r="M68" i="82"/>
  <c r="N907" i="82"/>
  <c r="O907" i="82" s="1"/>
  <c r="N487" i="82"/>
  <c r="O487" i="82" s="1"/>
  <c r="N67" i="82"/>
  <c r="O67" i="82" s="1"/>
  <c r="N934" i="82"/>
  <c r="O934" i="82" s="1"/>
  <c r="M514" i="82"/>
  <c r="M122" i="82"/>
  <c r="M597" i="82"/>
  <c r="W597" i="105" s="1"/>
  <c r="M205" i="82"/>
  <c r="W205" i="105" s="1"/>
  <c r="N817" i="82"/>
  <c r="O817" i="82" s="1"/>
  <c r="N425" i="82"/>
  <c r="O425" i="82" s="1"/>
  <c r="N33" i="82"/>
  <c r="O33" i="82" s="1"/>
  <c r="M956" i="82"/>
  <c r="W956" i="105" s="1"/>
  <c r="N172" i="82"/>
  <c r="O172" i="82" s="1"/>
  <c r="N312" i="82"/>
  <c r="O312" i="82" s="1"/>
  <c r="N772" i="82"/>
  <c r="O772" i="82" s="1"/>
  <c r="N734" i="82"/>
  <c r="O734" i="82" s="1"/>
  <c r="N903" i="82"/>
  <c r="O903" i="82" s="1"/>
  <c r="N828" i="82"/>
  <c r="O828" i="82" s="1"/>
  <c r="M820" i="82"/>
  <c r="W820" i="105" s="1"/>
  <c r="M400" i="82"/>
  <c r="W400" i="105" s="1"/>
  <c r="N123" i="82"/>
  <c r="O123" i="82" s="1"/>
  <c r="M824" i="82"/>
  <c r="W824" i="105" s="1"/>
  <c r="M432" i="82"/>
  <c r="M40" i="82"/>
  <c r="N879" i="82"/>
  <c r="O879" i="82" s="1"/>
  <c r="N459" i="82"/>
  <c r="O459" i="82" s="1"/>
  <c r="N39" i="82"/>
  <c r="O39" i="82" s="1"/>
  <c r="M906" i="82"/>
  <c r="W906" i="105" s="1"/>
  <c r="N486" i="82"/>
  <c r="O486" i="82" s="1"/>
  <c r="N94" i="82"/>
  <c r="O94" i="82" s="1"/>
  <c r="N597" i="82"/>
  <c r="O597" i="82" s="1"/>
  <c r="N205" i="82"/>
  <c r="O205" i="82" s="1"/>
  <c r="M817" i="82"/>
  <c r="W817" i="105" s="1"/>
  <c r="M425" i="82"/>
  <c r="M33" i="82"/>
  <c r="N900" i="82"/>
  <c r="O900" i="82" s="1"/>
  <c r="N88" i="82"/>
  <c r="O88" i="82" s="1"/>
  <c r="N256" i="82"/>
  <c r="O256" i="82" s="1"/>
  <c r="M744" i="82"/>
  <c r="W744" i="105" s="1"/>
  <c r="N594" i="82"/>
  <c r="O594" i="82" s="1"/>
  <c r="N875" i="82"/>
  <c r="O875" i="82" s="1"/>
  <c r="M716" i="82"/>
  <c r="W716" i="105" s="1"/>
  <c r="M1014" i="82"/>
  <c r="W1014" i="105" s="1"/>
  <c r="N820" i="82"/>
  <c r="O820" i="82" s="1"/>
  <c r="N400" i="82"/>
  <c r="O400" i="82"/>
  <c r="N626" i="82"/>
  <c r="O626" i="82"/>
  <c r="N824" i="82"/>
  <c r="O824" i="82" s="1"/>
  <c r="N432" i="82"/>
  <c r="O432" i="82" s="1"/>
  <c r="N40" i="82"/>
  <c r="O40" i="82" s="1"/>
  <c r="M879" i="82"/>
  <c r="M459" i="82"/>
  <c r="W459" i="105"/>
  <c r="M39" i="82"/>
  <c r="N906" i="82"/>
  <c r="O906" i="82" s="1"/>
  <c r="M486" i="82"/>
  <c r="W486" i="105" s="1"/>
  <c r="M94" i="82"/>
  <c r="W94" i="105" s="1"/>
  <c r="M569" i="82"/>
  <c r="M177" i="82"/>
  <c r="N789" i="82"/>
  <c r="O789" i="82" s="1"/>
  <c r="N397" i="82"/>
  <c r="O397" i="82" s="1"/>
  <c r="N5" i="82"/>
  <c r="O5" i="82" s="1"/>
  <c r="M900" i="82"/>
  <c r="M88" i="82"/>
  <c r="M256" i="82"/>
  <c r="W256" i="105" s="1"/>
  <c r="M632" i="82"/>
  <c r="M566" i="82"/>
  <c r="W566" i="105" s="1"/>
  <c r="M626" i="82"/>
  <c r="W626" i="105" s="1"/>
  <c r="N716" i="82"/>
  <c r="O716" i="82" s="1"/>
  <c r="N1014" i="82"/>
  <c r="O1014" i="82" s="1"/>
  <c r="N792" i="82"/>
  <c r="O792" i="82" s="1"/>
  <c r="M372" i="82"/>
  <c r="N796" i="82"/>
  <c r="O796" i="82" s="1"/>
  <c r="N404" i="82"/>
  <c r="O404" i="82" s="1"/>
  <c r="M12" i="82"/>
  <c r="W12" i="105" s="1"/>
  <c r="M851" i="82"/>
  <c r="W851" i="105" s="1"/>
  <c r="M431" i="82"/>
  <c r="W431" i="105" s="1"/>
  <c r="N11" i="82"/>
  <c r="O11" i="82" s="1"/>
  <c r="M878" i="82"/>
  <c r="W878" i="105" s="1"/>
  <c r="N458" i="82"/>
  <c r="O458" i="82"/>
  <c r="N66" i="82"/>
  <c r="O66" i="82" s="1"/>
  <c r="N569" i="82"/>
  <c r="O569" i="82" s="1"/>
  <c r="N177" i="82"/>
  <c r="O177" i="82" s="1"/>
  <c r="M789" i="82"/>
  <c r="W789" i="105" s="1"/>
  <c r="M397" i="82"/>
  <c r="M5" i="82"/>
  <c r="W5" i="105" s="1"/>
  <c r="M844" i="82"/>
  <c r="W844" i="105" s="1"/>
  <c r="M32" i="82"/>
  <c r="W32" i="105" s="1"/>
  <c r="N984" i="82"/>
  <c r="O984" i="82" s="1"/>
  <c r="N200" i="82"/>
  <c r="O200" i="82" s="1"/>
  <c r="N576" i="82"/>
  <c r="O576" i="82" s="1"/>
  <c r="N398" i="82"/>
  <c r="O398" i="82" s="1"/>
  <c r="M767" i="82"/>
  <c r="W767" i="105" s="1"/>
  <c r="BG254" i="58"/>
  <c r="M688" i="82"/>
  <c r="N986" i="82"/>
  <c r="O986" i="82" s="1"/>
  <c r="N120" i="82"/>
  <c r="O120" i="82" s="1"/>
  <c r="M792" i="82"/>
  <c r="N372" i="82"/>
  <c r="O372" i="82" s="1"/>
  <c r="M796" i="82"/>
  <c r="W796" i="105" s="1"/>
  <c r="M404" i="82"/>
  <c r="N12" i="82"/>
  <c r="O12" i="82" s="1"/>
  <c r="N851" i="82"/>
  <c r="O851" i="82" s="1"/>
  <c r="N431" i="82"/>
  <c r="O431" i="82" s="1"/>
  <c r="M11" i="82"/>
  <c r="N878" i="82"/>
  <c r="O878" i="82" s="1"/>
  <c r="M458" i="82"/>
  <c r="W458" i="105" s="1"/>
  <c r="M66" i="82"/>
  <c r="W66" i="105" s="1"/>
  <c r="M541" i="82"/>
  <c r="W541" i="105" s="1"/>
  <c r="M149" i="82"/>
  <c r="W149" i="105" s="1"/>
  <c r="N761" i="82"/>
  <c r="O761" i="82" s="1"/>
  <c r="N369" i="82"/>
  <c r="O369" i="82" s="1"/>
  <c r="N844" i="82"/>
  <c r="O844" i="82" s="1"/>
  <c r="N32" i="82"/>
  <c r="O32" i="82" s="1"/>
  <c r="M984" i="82"/>
  <c r="W984" i="105" s="1"/>
  <c r="M200" i="82"/>
  <c r="M408" i="82"/>
  <c r="M286" i="82"/>
  <c r="W286" i="105" s="1"/>
  <c r="M123" i="82"/>
  <c r="W123" i="105" s="1"/>
  <c r="N688" i="82"/>
  <c r="O688" i="82" s="1"/>
  <c r="M986" i="82"/>
  <c r="W986" i="105" s="1"/>
  <c r="N1017" i="82"/>
  <c r="O1017" i="82" s="1"/>
  <c r="M764" i="82"/>
  <c r="W764" i="105" s="1"/>
  <c r="N344" i="82"/>
  <c r="O344" i="82" s="1"/>
  <c r="M768" i="82"/>
  <c r="W768" i="105" s="1"/>
  <c r="M376" i="82"/>
  <c r="M823" i="82"/>
  <c r="W823" i="105" s="1"/>
  <c r="M403" i="82"/>
  <c r="W403" i="105" s="1"/>
  <c r="N850" i="82"/>
  <c r="O850" i="82" s="1"/>
  <c r="N430" i="82"/>
  <c r="O430" i="82" s="1"/>
  <c r="N38" i="82"/>
  <c r="O38" i="82" s="1"/>
  <c r="N541" i="82"/>
  <c r="O541" i="82" s="1"/>
  <c r="N149" i="82"/>
  <c r="O149" i="82" s="1"/>
  <c r="M761" i="82"/>
  <c r="W761" i="105" s="1"/>
  <c r="M369" i="82"/>
  <c r="M788" i="82"/>
  <c r="W788" i="105" s="1"/>
  <c r="N928" i="82"/>
  <c r="O928" i="82" s="1"/>
  <c r="M144" i="82"/>
  <c r="W144" i="105" s="1"/>
  <c r="N380" i="82"/>
  <c r="O380" i="82" s="1"/>
  <c r="N258" i="82"/>
  <c r="O258" i="82" s="1"/>
  <c r="M492" i="82"/>
  <c r="W492" i="105" s="1"/>
  <c r="M958" i="82"/>
  <c r="W958" i="105" s="1"/>
  <c r="M1017" i="82"/>
  <c r="N764" i="82"/>
  <c r="O764" i="82" s="1"/>
  <c r="M344" i="82"/>
  <c r="N768" i="82"/>
  <c r="O768" i="82" s="1"/>
  <c r="N376" i="82"/>
  <c r="O376" i="82" s="1"/>
  <c r="N823" i="82"/>
  <c r="O823" i="82" s="1"/>
  <c r="N403" i="82"/>
  <c r="O403" i="82" s="1"/>
  <c r="M850" i="82"/>
  <c r="W850" i="105" s="1"/>
  <c r="M430" i="82"/>
  <c r="W430" i="105" s="1"/>
  <c r="M38" i="82"/>
  <c r="W38" i="105" s="1"/>
  <c r="M513" i="82"/>
  <c r="W513" i="105" s="1"/>
  <c r="M121" i="82"/>
  <c r="W121" i="105" s="1"/>
  <c r="N733" i="82"/>
  <c r="O733" i="82" s="1"/>
  <c r="N341" i="82"/>
  <c r="O341" i="82" s="1"/>
  <c r="N788" i="82"/>
  <c r="O788" i="82" s="1"/>
  <c r="M928" i="82"/>
  <c r="W928" i="105" s="1"/>
  <c r="N144" i="82"/>
  <c r="O144" i="82" s="1"/>
  <c r="M296" i="82"/>
  <c r="M230" i="82"/>
  <c r="N492" i="82"/>
  <c r="O492" i="82" s="1"/>
  <c r="N958" i="82"/>
  <c r="O958" i="82" s="1"/>
  <c r="M989" i="82"/>
  <c r="W989" i="105" s="1"/>
  <c r="M736" i="82"/>
  <c r="W736" i="105" s="1"/>
  <c r="M316" i="82"/>
  <c r="W316" i="105" s="1"/>
  <c r="N740" i="82"/>
  <c r="O740" i="82" s="1"/>
  <c r="M348" i="82"/>
  <c r="N795" i="82"/>
  <c r="O795" i="82" s="1"/>
  <c r="M375" i="82"/>
  <c r="W375" i="105"/>
  <c r="N822" i="82"/>
  <c r="O822" i="82" s="1"/>
  <c r="N402" i="82"/>
  <c r="O402" i="82"/>
  <c r="N10" i="82"/>
  <c r="O10" i="82" s="1"/>
  <c r="N513" i="82"/>
  <c r="O513" i="82" s="1"/>
  <c r="N121" i="82"/>
  <c r="O121" i="82" s="1"/>
  <c r="M733" i="82"/>
  <c r="W733" i="105" s="1"/>
  <c r="M341" i="82"/>
  <c r="W341" i="105" s="1"/>
  <c r="M732" i="82"/>
  <c r="N872" i="82"/>
  <c r="O872" i="82" s="1"/>
  <c r="M116" i="82"/>
  <c r="N212" i="82"/>
  <c r="O212" i="82" s="1"/>
  <c r="N202" i="82"/>
  <c r="O202" i="82" s="1"/>
  <c r="M464" i="82"/>
  <c r="W464" i="105" s="1"/>
  <c r="N989" i="82"/>
  <c r="O989" i="82" s="1"/>
  <c r="N736" i="82"/>
  <c r="O736" i="82" s="1"/>
  <c r="N316" i="82"/>
  <c r="O316" i="82" s="1"/>
  <c r="M740" i="82"/>
  <c r="W740" i="105" s="1"/>
  <c r="N348" i="82"/>
  <c r="O348" i="82" s="1"/>
  <c r="M795" i="82"/>
  <c r="W795" i="105" s="1"/>
  <c r="N375" i="82"/>
  <c r="O375" i="82" s="1"/>
  <c r="M822" i="82"/>
  <c r="M402" i="82"/>
  <c r="W402" i="105" s="1"/>
  <c r="M10" i="82"/>
  <c r="W10" i="105" s="1"/>
  <c r="M485" i="82"/>
  <c r="W485" i="105" s="1"/>
  <c r="M93" i="82"/>
  <c r="N705" i="82"/>
  <c r="O705" i="82" s="1"/>
  <c r="N313" i="82"/>
  <c r="O313" i="82" s="1"/>
  <c r="N732" i="82"/>
  <c r="O732" i="82" s="1"/>
  <c r="M872" i="82"/>
  <c r="N116" i="82"/>
  <c r="O116" i="82" s="1"/>
  <c r="M118" i="82"/>
  <c r="W118" i="105" s="1"/>
  <c r="N765" i="82"/>
  <c r="O765" i="82" s="1"/>
  <c r="M1015" i="82"/>
  <c r="W1015" i="105" s="1"/>
  <c r="N464" i="82"/>
  <c r="O464" i="82" s="1"/>
  <c r="N846" i="82"/>
  <c r="AE846" i="105" s="1"/>
  <c r="N961" i="82"/>
  <c r="O961" i="82"/>
  <c r="N708" i="82"/>
  <c r="O708" i="82" s="1"/>
  <c r="M288" i="82"/>
  <c r="M712" i="82"/>
  <c r="W712" i="105" s="1"/>
  <c r="M320" i="82"/>
  <c r="W320" i="105" s="1"/>
  <c r="M739" i="82"/>
  <c r="W739" i="105" s="1"/>
  <c r="M347" i="82"/>
  <c r="N794" i="82"/>
  <c r="O794" i="82" s="1"/>
  <c r="N374" i="82"/>
  <c r="O374" i="82" s="1"/>
  <c r="N485" i="82"/>
  <c r="O485" i="82"/>
  <c r="N93" i="82"/>
  <c r="O93" i="82" s="1"/>
  <c r="M705" i="82"/>
  <c r="W705" i="105" s="1"/>
  <c r="M313" i="82"/>
  <c r="W313" i="105" s="1"/>
  <c r="M676" i="82"/>
  <c r="M816" i="82"/>
  <c r="M60" i="82"/>
  <c r="W60" i="105" s="1"/>
  <c r="N34" i="82"/>
  <c r="O34" i="82" s="1"/>
  <c r="N681" i="82"/>
  <c r="O681" i="82" s="1"/>
  <c r="M436" i="82"/>
  <c r="M790" i="82"/>
  <c r="M961" i="82"/>
  <c r="W961" i="105" s="1"/>
  <c r="M708" i="82"/>
  <c r="W708" i="105" s="1"/>
  <c r="N288" i="82"/>
  <c r="AE288" i="105" s="1"/>
  <c r="N712" i="82"/>
  <c r="O712" i="82" s="1"/>
  <c r="N320" i="82"/>
  <c r="O320" i="82" s="1"/>
  <c r="N739" i="82"/>
  <c r="O739" i="82" s="1"/>
  <c r="N347" i="82"/>
  <c r="O347" i="82" s="1"/>
  <c r="M794" i="82"/>
  <c r="W794" i="105"/>
  <c r="M374" i="82"/>
  <c r="W374" i="105" s="1"/>
  <c r="M457" i="82"/>
  <c r="W457" i="105" s="1"/>
  <c r="M65" i="82"/>
  <c r="W65" i="105" s="1"/>
  <c r="N677" i="82"/>
  <c r="O677" i="82" s="1"/>
  <c r="N285" i="82"/>
  <c r="N676" i="82"/>
  <c r="O676" i="82" s="1"/>
  <c r="N816" i="82"/>
  <c r="O816" i="82" s="1"/>
  <c r="N60" i="82"/>
  <c r="O60" i="82" s="1"/>
  <c r="M680" i="82"/>
  <c r="W680" i="105" s="1"/>
  <c r="N436" i="82"/>
  <c r="O436" i="82" s="1"/>
  <c r="N790" i="82"/>
  <c r="O790" i="82" s="1"/>
  <c r="N933" i="82"/>
  <c r="O933" i="82" s="1"/>
  <c r="N652" i="82"/>
  <c r="O652" i="82" s="1"/>
  <c r="M260" i="82"/>
  <c r="M684" i="82"/>
  <c r="N292" i="82"/>
  <c r="O292" i="82" s="1"/>
  <c r="M711" i="82"/>
  <c r="W711" i="105" s="1"/>
  <c r="M319" i="82"/>
  <c r="W319" i="105" s="1"/>
  <c r="N766" i="82"/>
  <c r="O766" i="82" s="1"/>
  <c r="N346" i="82"/>
  <c r="O346" i="82" s="1"/>
  <c r="N457" i="82"/>
  <c r="O457" i="82" s="1"/>
  <c r="N65" i="82"/>
  <c r="O65" i="82" s="1"/>
  <c r="M677" i="82"/>
  <c r="M285" i="82"/>
  <c r="W285" i="105" s="1"/>
  <c r="M620" i="82"/>
  <c r="W620" i="105" s="1"/>
  <c r="M760" i="82"/>
  <c r="W760" i="105" s="1"/>
  <c r="M4" i="82"/>
  <c r="M120" i="82"/>
  <c r="BS227" i="57"/>
  <c r="M507" i="81"/>
  <c r="V507" i="105" s="1"/>
  <c r="M917" i="81"/>
  <c r="N667" i="81"/>
  <c r="O667" i="81" s="1"/>
  <c r="M671" i="81"/>
  <c r="V671" i="105" s="1"/>
  <c r="N195" i="81"/>
  <c r="O195" i="81" s="1"/>
  <c r="N698" i="81"/>
  <c r="O698" i="81" s="1"/>
  <c r="N306" i="81"/>
  <c r="O306" i="81" s="1"/>
  <c r="M669" i="81"/>
  <c r="V669" i="105"/>
  <c r="M249" i="81"/>
  <c r="V249" i="105" s="1"/>
  <c r="N724" i="81"/>
  <c r="O724" i="81"/>
  <c r="N332" i="81"/>
  <c r="O332" i="81" s="1"/>
  <c r="N832" i="81"/>
  <c r="O832" i="81" s="1"/>
  <c r="N440" i="81"/>
  <c r="O440" i="81" s="1"/>
  <c r="M48" i="81"/>
  <c r="V48" i="105" s="1"/>
  <c r="M663" i="81"/>
  <c r="V663" i="105" s="1"/>
  <c r="M747" i="81"/>
  <c r="M759" i="81"/>
  <c r="N507" i="81"/>
  <c r="O507" i="81" s="1"/>
  <c r="N917" i="81"/>
  <c r="O917" i="81"/>
  <c r="M667" i="81"/>
  <c r="M135" i="81"/>
  <c r="N671" i="81"/>
  <c r="O671" i="81" s="1"/>
  <c r="M195" i="81"/>
  <c r="M670" i="81"/>
  <c r="M278" i="81"/>
  <c r="V278" i="105" s="1"/>
  <c r="N641" i="81"/>
  <c r="O641" i="81" s="1"/>
  <c r="N221" i="81"/>
  <c r="O221" i="81"/>
  <c r="M696" i="81"/>
  <c r="M304" i="81"/>
  <c r="M804" i="81"/>
  <c r="V804" i="105" s="1"/>
  <c r="M412" i="81"/>
  <c r="V412" i="105" s="1"/>
  <c r="M20" i="81"/>
  <c r="N663" i="81"/>
  <c r="O663" i="81"/>
  <c r="N747" i="81"/>
  <c r="O747" i="81" s="1"/>
  <c r="N1016" i="81"/>
  <c r="O1016" i="81" s="1"/>
  <c r="N995" i="81"/>
  <c r="O995" i="81" s="1"/>
  <c r="N981" i="81"/>
  <c r="O981" i="81" s="1"/>
  <c r="N960" i="81"/>
  <c r="O960" i="81" s="1"/>
  <c r="N939" i="81"/>
  <c r="O939" i="81" s="1"/>
  <c r="N925" i="81"/>
  <c r="O925" i="81" s="1"/>
  <c r="M904" i="81"/>
  <c r="N881" i="81"/>
  <c r="O881" i="81" s="1"/>
  <c r="N862" i="81"/>
  <c r="O862" i="81" s="1"/>
  <c r="N846" i="81"/>
  <c r="AD846" i="105"/>
  <c r="N825" i="81"/>
  <c r="O825" i="81"/>
  <c r="N806" i="81"/>
  <c r="O806" i="81" s="1"/>
  <c r="N790" i="81"/>
  <c r="O790" i="81" s="1"/>
  <c r="N768" i="81"/>
  <c r="O768" i="81" s="1"/>
  <c r="M749" i="81"/>
  <c r="V749" i="105" s="1"/>
  <c r="M733" i="81"/>
  <c r="M712" i="81"/>
  <c r="V712" i="105" s="1"/>
  <c r="M693" i="81"/>
  <c r="M677" i="81"/>
  <c r="M656" i="81"/>
  <c r="V656" i="105" s="1"/>
  <c r="M638" i="81"/>
  <c r="V638" i="105" s="1"/>
  <c r="N1012" i="81"/>
  <c r="O1012" i="81" s="1"/>
  <c r="N991" i="81"/>
  <c r="O991" i="81" s="1"/>
  <c r="N970" i="81"/>
  <c r="O970" i="81" s="1"/>
  <c r="N956" i="81"/>
  <c r="O956" i="81" s="1"/>
  <c r="N935" i="81"/>
  <c r="O935" i="81" s="1"/>
  <c r="M914" i="81"/>
  <c r="V914" i="105" s="1"/>
  <c r="M900" i="81"/>
  <c r="N877" i="81"/>
  <c r="O877" i="81" s="1"/>
  <c r="N856" i="81"/>
  <c r="O856" i="81" s="1"/>
  <c r="N842" i="81"/>
  <c r="N821" i="81"/>
  <c r="O821" i="81" s="1"/>
  <c r="N800" i="81"/>
  <c r="O800" i="81" s="1"/>
  <c r="N785" i="81"/>
  <c r="O785" i="81" s="1"/>
  <c r="N764" i="81"/>
  <c r="O764" i="81" s="1"/>
  <c r="M743" i="81"/>
  <c r="V743" i="105" s="1"/>
  <c r="M729" i="81"/>
  <c r="M708" i="81"/>
  <c r="M687" i="81"/>
  <c r="V687" i="105" s="1"/>
  <c r="M673" i="81"/>
  <c r="M652" i="81"/>
  <c r="M631" i="81"/>
  <c r="M617" i="81"/>
  <c r="N595" i="81"/>
  <c r="O595" i="81" s="1"/>
  <c r="M1018" i="81"/>
  <c r="V1018" i="105" s="1"/>
  <c r="M997" i="81"/>
  <c r="V997" i="105" s="1"/>
  <c r="M983" i="81"/>
  <c r="M962" i="81"/>
  <c r="V962" i="105"/>
  <c r="M941" i="81"/>
  <c r="V941" i="105" s="1"/>
  <c r="M927" i="81"/>
  <c r="V927" i="105" s="1"/>
  <c r="N905" i="81"/>
  <c r="O905" i="81" s="1"/>
  <c r="M883" i="81"/>
  <c r="N868" i="81"/>
  <c r="O868" i="81" s="1"/>
  <c r="M848" i="81"/>
  <c r="M827" i="81"/>
  <c r="M813" i="81"/>
  <c r="M792" i="81"/>
  <c r="M770" i="81"/>
  <c r="V770" i="105" s="1"/>
  <c r="N750" i="81"/>
  <c r="O750" i="81" s="1"/>
  <c r="N734" i="81"/>
  <c r="O734" i="81" s="1"/>
  <c r="N713" i="81"/>
  <c r="O713" i="81" s="1"/>
  <c r="N694" i="81"/>
  <c r="O694" i="81"/>
  <c r="N678" i="81"/>
  <c r="O678" i="81" s="1"/>
  <c r="N657" i="81"/>
  <c r="O657" i="81" s="1"/>
  <c r="N639" i="81"/>
  <c r="O639" i="81" s="1"/>
  <c r="N1017" i="81"/>
  <c r="O1017" i="81" s="1"/>
  <c r="N996" i="81"/>
  <c r="O996" i="81" s="1"/>
  <c r="N982" i="81"/>
  <c r="O982" i="81" s="1"/>
  <c r="N961" i="81"/>
  <c r="O961" i="81"/>
  <c r="N940" i="81"/>
  <c r="O940" i="81" s="1"/>
  <c r="N926" i="81"/>
  <c r="O926" i="81" s="1"/>
  <c r="M905" i="81"/>
  <c r="V905" i="105" s="1"/>
  <c r="N882" i="81"/>
  <c r="O882" i="81" s="1"/>
  <c r="M868" i="81"/>
  <c r="V868" i="105" s="1"/>
  <c r="N847" i="81"/>
  <c r="O847" i="81" s="1"/>
  <c r="N826" i="81"/>
  <c r="O826" i="81" s="1"/>
  <c r="N812" i="81"/>
  <c r="O812" i="81" s="1"/>
  <c r="N791" i="81"/>
  <c r="O791" i="81" s="1"/>
  <c r="N769" i="81"/>
  <c r="O769" i="81" s="1"/>
  <c r="M750" i="81"/>
  <c r="M734" i="81"/>
  <c r="M713" i="81"/>
  <c r="V713" i="105" s="1"/>
  <c r="M694" i="81"/>
  <c r="M678" i="81"/>
  <c r="V678" i="105" s="1"/>
  <c r="M657" i="81"/>
  <c r="M639" i="81"/>
  <c r="V639" i="105" s="1"/>
  <c r="N1011" i="81"/>
  <c r="O1011" i="81" s="1"/>
  <c r="N988" i="81"/>
  <c r="O988" i="81" s="1"/>
  <c r="N965" i="81"/>
  <c r="AD965" i="105" s="1"/>
  <c r="N942" i="81"/>
  <c r="O942" i="81" s="1"/>
  <c r="M925" i="81"/>
  <c r="N901" i="81"/>
  <c r="O901" i="81" s="1"/>
  <c r="N876" i="81"/>
  <c r="O876" i="81" s="1"/>
  <c r="N853" i="81"/>
  <c r="O853" i="81" s="1"/>
  <c r="N830" i="81"/>
  <c r="O830" i="81" s="1"/>
  <c r="N814" i="81"/>
  <c r="O814" i="81" s="1"/>
  <c r="M790" i="81"/>
  <c r="V790" i="105" s="1"/>
  <c r="M766" i="81"/>
  <c r="V766" i="105" s="1"/>
  <c r="M742" i="81"/>
  <c r="V742" i="105" s="1"/>
  <c r="M721" i="81"/>
  <c r="M703" i="81"/>
  <c r="M680" i="81"/>
  <c r="N655" i="81"/>
  <c r="O655" i="81" s="1"/>
  <c r="N632" i="81"/>
  <c r="O632" i="81" s="1"/>
  <c r="M618" i="81"/>
  <c r="M596" i="81"/>
  <c r="V596" i="105" s="1"/>
  <c r="M575" i="81"/>
  <c r="M561" i="81"/>
  <c r="V561" i="105" s="1"/>
  <c r="M540" i="81"/>
  <c r="M518" i="81"/>
  <c r="V518" i="105" s="1"/>
  <c r="M498" i="81"/>
  <c r="V498" i="105" s="1"/>
  <c r="N481" i="81"/>
  <c r="O481" i="81"/>
  <c r="M460" i="81"/>
  <c r="M441" i="81"/>
  <c r="M425" i="81"/>
  <c r="N404" i="81"/>
  <c r="O404" i="81"/>
  <c r="N385" i="81"/>
  <c r="O385" i="81" s="1"/>
  <c r="N369" i="81"/>
  <c r="O369" i="81" s="1"/>
  <c r="M1020" i="81"/>
  <c r="V1020" i="105" s="1"/>
  <c r="M995" i="81"/>
  <c r="V995" i="105" s="1"/>
  <c r="N973" i="81"/>
  <c r="O973" i="81" s="1"/>
  <c r="N954" i="81"/>
  <c r="AD954" i="105" s="1"/>
  <c r="M931" i="81"/>
  <c r="M907" i="81"/>
  <c r="V907" i="105" s="1"/>
  <c r="N880" i="81"/>
  <c r="O880" i="81" s="1"/>
  <c r="M857" i="81"/>
  <c r="M840" i="81"/>
  <c r="N816" i="81"/>
  <c r="O816" i="81" s="1"/>
  <c r="M793" i="81"/>
  <c r="M767" i="81"/>
  <c r="N742" i="81"/>
  <c r="O742" i="81" s="1"/>
  <c r="N718" i="81"/>
  <c r="O718" i="81" s="1"/>
  <c r="M702" i="81"/>
  <c r="V702" i="105" s="1"/>
  <c r="N677" i="81"/>
  <c r="O677" i="81" s="1"/>
  <c r="N653" i="81"/>
  <c r="O653" i="81" s="1"/>
  <c r="N629" i="81"/>
  <c r="O629" i="81" s="1"/>
  <c r="N609" i="81"/>
  <c r="O609" i="81"/>
  <c r="M592" i="81"/>
  <c r="M571" i="81"/>
  <c r="V571" i="105" s="1"/>
  <c r="N549" i="81"/>
  <c r="O549" i="81" s="1"/>
  <c r="M535" i="81"/>
  <c r="V535" i="105"/>
  <c r="N512" i="81"/>
  <c r="O512" i="81" s="1"/>
  <c r="N489" i="81"/>
  <c r="O489" i="81" s="1"/>
  <c r="N469" i="81"/>
  <c r="O469" i="81"/>
  <c r="M453" i="81"/>
  <c r="V453" i="105" s="1"/>
  <c r="N431" i="81"/>
  <c r="O431" i="81" s="1"/>
  <c r="N410" i="81"/>
  <c r="O410" i="81" s="1"/>
  <c r="M396" i="81"/>
  <c r="V396" i="105" s="1"/>
  <c r="N374" i="81"/>
  <c r="O374" i="81" s="1"/>
  <c r="N352" i="81"/>
  <c r="O352" i="81" s="1"/>
  <c r="N337" i="81"/>
  <c r="O337" i="81" s="1"/>
  <c r="M317" i="81"/>
  <c r="V317" i="105" s="1"/>
  <c r="M295" i="81"/>
  <c r="N280" i="81"/>
  <c r="O280" i="81" s="1"/>
  <c r="M261" i="81"/>
  <c r="M240" i="81"/>
  <c r="N1014" i="81"/>
  <c r="O1014" i="81" s="1"/>
  <c r="N990" i="81"/>
  <c r="O990" i="81" s="1"/>
  <c r="M967" i="81"/>
  <c r="N945" i="81"/>
  <c r="O945" i="81" s="1"/>
  <c r="M926" i="81"/>
  <c r="V926" i="105"/>
  <c r="N1010" i="81"/>
  <c r="O1010" i="81" s="1"/>
  <c r="M986" i="81"/>
  <c r="V986" i="105" s="1"/>
  <c r="M960" i="81"/>
  <c r="V960" i="105" s="1"/>
  <c r="M935" i="81"/>
  <c r="M910" i="81"/>
  <c r="N884" i="81"/>
  <c r="O884" i="81" s="1"/>
  <c r="M861" i="81"/>
  <c r="V861" i="105" s="1"/>
  <c r="N841" i="81"/>
  <c r="O841" i="81"/>
  <c r="N817" i="81"/>
  <c r="O817" i="81" s="1"/>
  <c r="N793" i="81"/>
  <c r="O793" i="81"/>
  <c r="N766" i="81"/>
  <c r="O766" i="81" s="1"/>
  <c r="M741" i="81"/>
  <c r="V741" i="105" s="1"/>
  <c r="M717" i="81"/>
  <c r="V717" i="105" s="1"/>
  <c r="M700" i="81"/>
  <c r="N674" i="81"/>
  <c r="O674" i="81"/>
  <c r="M650" i="81"/>
  <c r="M626" i="81"/>
  <c r="M603" i="81"/>
  <c r="M587" i="81"/>
  <c r="M566" i="81"/>
  <c r="V566" i="105" s="1"/>
  <c r="M544" i="81"/>
  <c r="M521" i="81"/>
  <c r="V521" i="105" s="1"/>
  <c r="M505" i="81"/>
  <c r="N482" i="81"/>
  <c r="O482" i="81" s="1"/>
  <c r="N459" i="81"/>
  <c r="O459" i="81" s="1"/>
  <c r="N437" i="81"/>
  <c r="O437" i="81"/>
  <c r="N422" i="81"/>
  <c r="O422" i="81" s="1"/>
  <c r="M401" i="81"/>
  <c r="M379" i="81"/>
  <c r="N358" i="81"/>
  <c r="O358" i="81" s="1"/>
  <c r="M342" i="81"/>
  <c r="V342" i="105" s="1"/>
  <c r="M320" i="81"/>
  <c r="N297" i="81"/>
  <c r="O297" i="81"/>
  <c r="N282" i="81"/>
  <c r="O282" i="81" s="1"/>
  <c r="M1017" i="81"/>
  <c r="V1017" i="105" s="1"/>
  <c r="M992" i="81"/>
  <c r="N941" i="81"/>
  <c r="O941" i="81" s="1"/>
  <c r="M918" i="81"/>
  <c r="V918" i="105" s="1"/>
  <c r="N896" i="81"/>
  <c r="O896" i="81" s="1"/>
  <c r="M872" i="81"/>
  <c r="M847" i="81"/>
  <c r="N822" i="81"/>
  <c r="O822" i="81" s="1"/>
  <c r="M798" i="81"/>
  <c r="M773" i="81"/>
  <c r="N749" i="81"/>
  <c r="O749" i="81" s="1"/>
  <c r="M730" i="81"/>
  <c r="N705" i="81"/>
  <c r="O705" i="81"/>
  <c r="N681" i="81"/>
  <c r="O681" i="81" s="1"/>
  <c r="N656" i="81"/>
  <c r="O656" i="81" s="1"/>
  <c r="N631" i="81"/>
  <c r="O631" i="81"/>
  <c r="N610" i="81"/>
  <c r="O610" i="81" s="1"/>
  <c r="N592" i="81"/>
  <c r="O592" i="81" s="1"/>
  <c r="N570" i="81"/>
  <c r="O570" i="81" s="1"/>
  <c r="N548" i="81"/>
  <c r="O548" i="81" s="1"/>
  <c r="N533" i="81"/>
  <c r="O533" i="81" s="1"/>
  <c r="N510" i="81"/>
  <c r="O510" i="81"/>
  <c r="M487" i="81"/>
  <c r="N464" i="81"/>
  <c r="O464" i="81" s="1"/>
  <c r="N449" i="81"/>
  <c r="O449" i="81" s="1"/>
  <c r="N427" i="81"/>
  <c r="O427" i="81" s="1"/>
  <c r="M406" i="81"/>
  <c r="V406" i="105" s="1"/>
  <c r="M386" i="81"/>
  <c r="V386" i="105" s="1"/>
  <c r="N368" i="81"/>
  <c r="O368" i="81" s="1"/>
  <c r="N346" i="81"/>
  <c r="N324" i="81"/>
  <c r="O324" i="81" s="1"/>
  <c r="M309" i="81"/>
  <c r="V309" i="105" s="1"/>
  <c r="N287" i="81"/>
  <c r="N1019" i="81"/>
  <c r="O1019" i="81" s="1"/>
  <c r="N992" i="81"/>
  <c r="O992" i="81" s="1"/>
  <c r="M938" i="81"/>
  <c r="V938" i="105" s="1"/>
  <c r="N911" i="81"/>
  <c r="O911" i="81" s="1"/>
  <c r="M885" i="81"/>
  <c r="V885" i="105" s="1"/>
  <c r="M858" i="81"/>
  <c r="M834" i="81"/>
  <c r="N813" i="81"/>
  <c r="O813" i="81" s="1"/>
  <c r="M786" i="81"/>
  <c r="N760" i="81"/>
  <c r="O760" i="81" s="1"/>
  <c r="M735" i="81"/>
  <c r="V735" i="105" s="1"/>
  <c r="N708" i="81"/>
  <c r="O708" i="81" s="1"/>
  <c r="M683" i="81"/>
  <c r="V683" i="105" s="1"/>
  <c r="M658" i="81"/>
  <c r="V658" i="105" s="1"/>
  <c r="M630" i="81"/>
  <c r="N605" i="81"/>
  <c r="O605" i="81" s="1"/>
  <c r="M1015" i="81"/>
  <c r="V1015" i="105" s="1"/>
  <c r="M988" i="81"/>
  <c r="V988" i="105" s="1"/>
  <c r="N962" i="81"/>
  <c r="O962" i="81" s="1"/>
  <c r="N934" i="81"/>
  <c r="O934" i="81" s="1"/>
  <c r="N908" i="81"/>
  <c r="O908" i="81" s="1"/>
  <c r="M880" i="81"/>
  <c r="N854" i="81"/>
  <c r="O854" i="81" s="1"/>
  <c r="M829" i="81"/>
  <c r="V829" i="105" s="1"/>
  <c r="N802" i="81"/>
  <c r="O802" i="81" s="1"/>
  <c r="M778" i="81"/>
  <c r="N757" i="81"/>
  <c r="O757" i="81" s="1"/>
  <c r="M731" i="81"/>
  <c r="M705" i="81"/>
  <c r="V705" i="105" s="1"/>
  <c r="N679" i="81"/>
  <c r="O679" i="81" s="1"/>
  <c r="N652" i="81"/>
  <c r="O652" i="81" s="1"/>
  <c r="M627" i="81"/>
  <c r="V627" i="105" s="1"/>
  <c r="N602" i="81"/>
  <c r="O602" i="81" s="1"/>
  <c r="N581" i="81"/>
  <c r="O581" i="81" s="1"/>
  <c r="N563" i="81"/>
  <c r="O563" i="81" s="1"/>
  <c r="N540" i="81"/>
  <c r="O540" i="81" s="1"/>
  <c r="M516" i="81"/>
  <c r="V516" i="105" s="1"/>
  <c r="N491" i="81"/>
  <c r="O491" i="81" s="1"/>
  <c r="M470" i="81"/>
  <c r="N451" i="81"/>
  <c r="O451" i="81" s="1"/>
  <c r="N428" i="81"/>
  <c r="O428" i="81" s="1"/>
  <c r="N405" i="81"/>
  <c r="O405" i="81" s="1"/>
  <c r="M382" i="81"/>
  <c r="V382" i="105" s="1"/>
  <c r="N365" i="81"/>
  <c r="O365" i="81" s="1"/>
  <c r="M343" i="81"/>
  <c r="V343" i="105" s="1"/>
  <c r="N319" i="81"/>
  <c r="O319" i="81" s="1"/>
  <c r="M296" i="81"/>
  <c r="V296" i="105" s="1"/>
  <c r="N279" i="81"/>
  <c r="O279" i="81" s="1"/>
  <c r="N259" i="81"/>
  <c r="O259" i="81" s="1"/>
  <c r="M238" i="81"/>
  <c r="M224" i="81"/>
  <c r="M203" i="81"/>
  <c r="M182" i="81"/>
  <c r="M168" i="81"/>
  <c r="M147" i="81"/>
  <c r="V147" i="105" s="1"/>
  <c r="M126" i="81"/>
  <c r="M112" i="81"/>
  <c r="V112" i="105" s="1"/>
  <c r="M91" i="81"/>
  <c r="M70" i="81"/>
  <c r="V70" i="105" s="1"/>
  <c r="M56" i="81"/>
  <c r="V56" i="105" s="1"/>
  <c r="N35" i="81"/>
  <c r="O35" i="81"/>
  <c r="N13" i="81"/>
  <c r="O13" i="81"/>
  <c r="M1014" i="81"/>
  <c r="V1014" i="105"/>
  <c r="N987" i="81"/>
  <c r="O987" i="81" s="1"/>
  <c r="M961" i="81"/>
  <c r="M934" i="81"/>
  <c r="V934" i="105" s="1"/>
  <c r="M908" i="81"/>
  <c r="V908" i="105" s="1"/>
  <c r="N879" i="81"/>
  <c r="O879" i="81" s="1"/>
  <c r="M854" i="81"/>
  <c r="V854" i="105"/>
  <c r="N828" i="81"/>
  <c r="O828" i="81" s="1"/>
  <c r="M802" i="81"/>
  <c r="V802" i="105"/>
  <c r="N777" i="81"/>
  <c r="O777" i="81" s="1"/>
  <c r="M757" i="81"/>
  <c r="V757" i="105" s="1"/>
  <c r="N730" i="81"/>
  <c r="O730" i="81" s="1"/>
  <c r="N704" i="81"/>
  <c r="O704" i="81"/>
  <c r="M679" i="81"/>
  <c r="N651" i="81"/>
  <c r="O651" i="81" s="1"/>
  <c r="N626" i="81"/>
  <c r="O626" i="81" s="1"/>
  <c r="M602" i="81"/>
  <c r="M581" i="81"/>
  <c r="V581" i="105" s="1"/>
  <c r="M563" i="81"/>
  <c r="N539" i="81"/>
  <c r="O539" i="81" s="1"/>
  <c r="M1010" i="81"/>
  <c r="N984" i="81"/>
  <c r="O984" i="81" s="1"/>
  <c r="N957" i="81"/>
  <c r="O957" i="81" s="1"/>
  <c r="N931" i="81"/>
  <c r="O931" i="81" s="1"/>
  <c r="N903" i="81"/>
  <c r="O903" i="81" s="1"/>
  <c r="M876" i="81"/>
  <c r="V876" i="105" s="1"/>
  <c r="M851" i="81"/>
  <c r="N824" i="81"/>
  <c r="O824" i="81" s="1"/>
  <c r="N1009" i="81"/>
  <c r="O1009" i="81" s="1"/>
  <c r="M984" i="81"/>
  <c r="V984" i="105" s="1"/>
  <c r="M957" i="81"/>
  <c r="V957" i="105" s="1"/>
  <c r="N930" i="81"/>
  <c r="O930" i="81" s="1"/>
  <c r="M903" i="81"/>
  <c r="V903" i="105" s="1"/>
  <c r="N875" i="81"/>
  <c r="O875" i="81" s="1"/>
  <c r="N850" i="81"/>
  <c r="O850" i="81"/>
  <c r="M824" i="81"/>
  <c r="M1009" i="81"/>
  <c r="V1009" i="105" s="1"/>
  <c r="N983" i="81"/>
  <c r="O983" i="81" s="1"/>
  <c r="M956" i="81"/>
  <c r="V956" i="105" s="1"/>
  <c r="M930" i="81"/>
  <c r="N902" i="81"/>
  <c r="O902" i="81" s="1"/>
  <c r="M875" i="81"/>
  <c r="M850" i="81"/>
  <c r="N823" i="81"/>
  <c r="O823" i="81" s="1"/>
  <c r="N797" i="81"/>
  <c r="O797" i="81" s="1"/>
  <c r="N771" i="81"/>
  <c r="O771" i="81"/>
  <c r="N744" i="81"/>
  <c r="O744" i="81" s="1"/>
  <c r="M1007" i="81"/>
  <c r="V1007" i="105" s="1"/>
  <c r="N980" i="81"/>
  <c r="O980" i="81" s="1"/>
  <c r="M954" i="81"/>
  <c r="V954" i="105" s="1"/>
  <c r="N928" i="81"/>
  <c r="O928" i="81" s="1"/>
  <c r="N900" i="81"/>
  <c r="O900" i="81" s="1"/>
  <c r="N873" i="81"/>
  <c r="O873" i="81" s="1"/>
  <c r="N848" i="81"/>
  <c r="M821" i="81"/>
  <c r="N1002" i="81"/>
  <c r="O1002" i="81" s="1"/>
  <c r="M980" i="81"/>
  <c r="V980" i="105" s="1"/>
  <c r="N953" i="81"/>
  <c r="O953" i="81" s="1"/>
  <c r="M928" i="81"/>
  <c r="V928" i="105" s="1"/>
  <c r="N898" i="81"/>
  <c r="O898" i="81" s="1"/>
  <c r="M873" i="81"/>
  <c r="M846" i="81"/>
  <c r="N820" i="81"/>
  <c r="N795" i="81"/>
  <c r="O795" i="81" s="1"/>
  <c r="M768" i="81"/>
  <c r="V768" i="105" s="1"/>
  <c r="N740" i="81"/>
  <c r="O740" i="81" s="1"/>
  <c r="N715" i="81"/>
  <c r="M689" i="81"/>
  <c r="N665" i="81"/>
  <c r="O665" i="81" s="1"/>
  <c r="N645" i="81"/>
  <c r="O645" i="81" s="1"/>
  <c r="N620" i="81"/>
  <c r="O620" i="81" s="1"/>
  <c r="N596" i="81"/>
  <c r="O596" i="81" s="1"/>
  <c r="M573" i="81"/>
  <c r="V573" i="105" s="1"/>
  <c r="M550" i="81"/>
  <c r="V550" i="105" s="1"/>
  <c r="M1002" i="81"/>
  <c r="N974" i="81"/>
  <c r="AD974" i="105" s="1"/>
  <c r="M953" i="81"/>
  <c r="N927" i="81"/>
  <c r="O927" i="81" s="1"/>
  <c r="M898" i="81"/>
  <c r="N872" i="81"/>
  <c r="O872" i="81" s="1"/>
  <c r="N845" i="81"/>
  <c r="AD845" i="105" s="1"/>
  <c r="M820" i="81"/>
  <c r="M795" i="81"/>
  <c r="V795" i="105" s="1"/>
  <c r="N767" i="81"/>
  <c r="O767" i="81" s="1"/>
  <c r="M740" i="81"/>
  <c r="V740" i="105" s="1"/>
  <c r="M715" i="81"/>
  <c r="V715" i="105" s="1"/>
  <c r="N688" i="81"/>
  <c r="O688" i="81" s="1"/>
  <c r="M665" i="81"/>
  <c r="M645" i="81"/>
  <c r="V645" i="105" s="1"/>
  <c r="M620" i="81"/>
  <c r="M595" i="81"/>
  <c r="V595" i="105" s="1"/>
  <c r="N572" i="81"/>
  <c r="O572" i="81" s="1"/>
  <c r="M549" i="81"/>
  <c r="N532" i="81"/>
  <c r="O532" i="81" s="1"/>
  <c r="N508" i="81"/>
  <c r="O508" i="81" s="1"/>
  <c r="M484" i="81"/>
  <c r="V484" i="105" s="1"/>
  <c r="N460" i="81"/>
  <c r="O460" i="81" s="1"/>
  <c r="N436" i="81"/>
  <c r="O436" i="81" s="1"/>
  <c r="N420" i="81"/>
  <c r="O420" i="81" s="1"/>
  <c r="M398" i="81"/>
  <c r="V398" i="105" s="1"/>
  <c r="M375" i="81"/>
  <c r="V375" i="105" s="1"/>
  <c r="M330" i="81"/>
  <c r="V330" i="105" s="1"/>
  <c r="N312" i="81"/>
  <c r="O312" i="81" s="1"/>
  <c r="M289" i="81"/>
  <c r="V289" i="105" s="1"/>
  <c r="N267" i="81"/>
  <c r="O267" i="81" s="1"/>
  <c r="M253" i="81"/>
  <c r="N231" i="81"/>
  <c r="O231" i="81" s="1"/>
  <c r="N210" i="81"/>
  <c r="O210" i="81" s="1"/>
  <c r="N196" i="81"/>
  <c r="O196" i="81" s="1"/>
  <c r="N175" i="81"/>
  <c r="O175" i="81" s="1"/>
  <c r="N154" i="81"/>
  <c r="O154" i="81" s="1"/>
  <c r="N140" i="81"/>
  <c r="O140" i="81" s="1"/>
  <c r="N119" i="81"/>
  <c r="O119" i="81" s="1"/>
  <c r="N98" i="81"/>
  <c r="O98" i="81" s="1"/>
  <c r="N84" i="81"/>
  <c r="O84" i="81" s="1"/>
  <c r="N63" i="81"/>
  <c r="O63" i="81" s="1"/>
  <c r="M43" i="81"/>
  <c r="V43" i="105" s="1"/>
  <c r="M29" i="81"/>
  <c r="M7" i="81"/>
  <c r="V7" i="105" s="1"/>
  <c r="N998" i="81"/>
  <c r="O998" i="81" s="1"/>
  <c r="M973" i="81"/>
  <c r="V973" i="105" s="1"/>
  <c r="M952" i="81"/>
  <c r="V952" i="105" s="1"/>
  <c r="M924" i="81"/>
  <c r="V924" i="105" s="1"/>
  <c r="M897" i="81"/>
  <c r="V897" i="105" s="1"/>
  <c r="N870" i="81"/>
  <c r="O870" i="81" s="1"/>
  <c r="N844" i="81"/>
  <c r="O844" i="81" s="1"/>
  <c r="M819" i="81"/>
  <c r="N997" i="81"/>
  <c r="O997" i="81" s="1"/>
  <c r="N969" i="81"/>
  <c r="O969" i="81" s="1"/>
  <c r="M946" i="81"/>
  <c r="N918" i="81"/>
  <c r="O918" i="81" s="1"/>
  <c r="N890" i="81"/>
  <c r="O890" i="81" s="1"/>
  <c r="N869" i="81"/>
  <c r="O869" i="81" s="1"/>
  <c r="M818" i="81"/>
  <c r="V818" i="105" s="1"/>
  <c r="M791" i="81"/>
  <c r="N763" i="81"/>
  <c r="O763" i="81" s="1"/>
  <c r="M738" i="81"/>
  <c r="N711" i="81"/>
  <c r="O711" i="81" s="1"/>
  <c r="M686" i="81"/>
  <c r="V686" i="105" s="1"/>
  <c r="M661" i="81"/>
  <c r="V661" i="105" s="1"/>
  <c r="N634" i="81"/>
  <c r="O634" i="81" s="1"/>
  <c r="N617" i="81"/>
  <c r="O617" i="81" s="1"/>
  <c r="N1020" i="81"/>
  <c r="O1020" i="81" s="1"/>
  <c r="M993" i="81"/>
  <c r="V993" i="105" s="1"/>
  <c r="M966" i="81"/>
  <c r="V966" i="105" s="1"/>
  <c r="N938" i="81"/>
  <c r="O938" i="81" s="1"/>
  <c r="M912" i="81"/>
  <c r="V912" i="105" s="1"/>
  <c r="N885" i="81"/>
  <c r="O885" i="81" s="1"/>
  <c r="N858" i="81"/>
  <c r="N834" i="81"/>
  <c r="O834" i="81" s="1"/>
  <c r="M814" i="81"/>
  <c r="N786" i="81"/>
  <c r="O786" i="81" s="1"/>
  <c r="M761" i="81"/>
  <c r="N993" i="81"/>
  <c r="O993" i="81" s="1"/>
  <c r="N946" i="81"/>
  <c r="O946" i="81" s="1"/>
  <c r="N904" i="81"/>
  <c r="O904" i="81" s="1"/>
  <c r="M855" i="81"/>
  <c r="M815" i="81"/>
  <c r="V815" i="105" s="1"/>
  <c r="N773" i="81"/>
  <c r="O773" i="81" s="1"/>
  <c r="N738" i="81"/>
  <c r="O738" i="81" s="1"/>
  <c r="N707" i="81"/>
  <c r="O707" i="81" s="1"/>
  <c r="N675" i="81"/>
  <c r="O675" i="81" s="1"/>
  <c r="N646" i="81"/>
  <c r="O646" i="81" s="1"/>
  <c r="M616" i="81"/>
  <c r="V616" i="105" s="1"/>
  <c r="N588" i="81"/>
  <c r="O588" i="81" s="1"/>
  <c r="N562" i="81"/>
  <c r="O562" i="81" s="1"/>
  <c r="M537" i="81"/>
  <c r="V537" i="105" s="1"/>
  <c r="N511" i="81"/>
  <c r="O511" i="81" s="1"/>
  <c r="N485" i="81"/>
  <c r="O485" i="81" s="1"/>
  <c r="M461" i="81"/>
  <c r="V461" i="105" s="1"/>
  <c r="N435" i="81"/>
  <c r="O435" i="81" s="1"/>
  <c r="M414" i="81"/>
  <c r="V414" i="105" s="1"/>
  <c r="N394" i="81"/>
  <c r="O394" i="81" s="1"/>
  <c r="N370" i="81"/>
  <c r="O370" i="81" s="1"/>
  <c r="N345" i="81"/>
  <c r="O345" i="81" s="1"/>
  <c r="N321" i="81"/>
  <c r="N296" i="81"/>
  <c r="O296" i="81" s="1"/>
  <c r="M275" i="81"/>
  <c r="N257" i="81"/>
  <c r="O257" i="81" s="1"/>
  <c r="M235" i="81"/>
  <c r="M213" i="81"/>
  <c r="V213" i="105" s="1"/>
  <c r="M198" i="81"/>
  <c r="M176" i="81"/>
  <c r="V176" i="105" s="1"/>
  <c r="N153" i="81"/>
  <c r="O153" i="81" s="1"/>
  <c r="N133" i="81"/>
  <c r="O133" i="81" s="1"/>
  <c r="N116" i="81"/>
  <c r="O116" i="81"/>
  <c r="N94" i="81"/>
  <c r="O94" i="81" s="1"/>
  <c r="N72" i="81"/>
  <c r="O72" i="81" s="1"/>
  <c r="N57" i="81"/>
  <c r="O57" i="81" s="1"/>
  <c r="M36" i="81"/>
  <c r="N12" i="81"/>
  <c r="O12" i="81" s="1"/>
  <c r="M991" i="81"/>
  <c r="M945" i="81"/>
  <c r="V945" i="105" s="1"/>
  <c r="M902" i="81"/>
  <c r="V902" i="105" s="1"/>
  <c r="M853" i="81"/>
  <c r="V853" i="105" s="1"/>
  <c r="M812" i="81"/>
  <c r="V812" i="105"/>
  <c r="N772" i="81"/>
  <c r="O772" i="81" s="1"/>
  <c r="N737" i="81"/>
  <c r="O737" i="81" s="1"/>
  <c r="M707" i="81"/>
  <c r="V707" i="105" s="1"/>
  <c r="M675" i="81"/>
  <c r="V675" i="105"/>
  <c r="M646" i="81"/>
  <c r="M610" i="81"/>
  <c r="M588" i="81"/>
  <c r="M562" i="81"/>
  <c r="N536" i="81"/>
  <c r="O536" i="81" s="1"/>
  <c r="M511" i="81"/>
  <c r="M459" i="81"/>
  <c r="V459" i="105"/>
  <c r="M435" i="81"/>
  <c r="N413" i="81"/>
  <c r="O413" i="81" s="1"/>
  <c r="M394" i="81"/>
  <c r="V394" i="105" s="1"/>
  <c r="M370" i="81"/>
  <c r="M345" i="81"/>
  <c r="V345" i="105" s="1"/>
  <c r="M321" i="81"/>
  <c r="N295" i="81"/>
  <c r="O295" i="81" s="1"/>
  <c r="N274" i="81"/>
  <c r="O274" i="81" s="1"/>
  <c r="M257" i="81"/>
  <c r="N234" i="81"/>
  <c r="O234" i="81" s="1"/>
  <c r="N212" i="81"/>
  <c r="O212" i="81" s="1"/>
  <c r="N197" i="81"/>
  <c r="O197" i="81" s="1"/>
  <c r="M175" i="81"/>
  <c r="V175" i="105" s="1"/>
  <c r="M153" i="81"/>
  <c r="M133" i="81"/>
  <c r="V133" i="105" s="1"/>
  <c r="M116" i="81"/>
  <c r="M94" i="81"/>
  <c r="M72" i="81"/>
  <c r="V72" i="105" s="1"/>
  <c r="M57" i="81"/>
  <c r="V57" i="105" s="1"/>
  <c r="M35" i="81"/>
  <c r="M12" i="81"/>
  <c r="V12" i="105" s="1"/>
  <c r="M990" i="81"/>
  <c r="M942" i="81"/>
  <c r="M901" i="81"/>
  <c r="N852" i="81"/>
  <c r="O852" i="81" s="1"/>
  <c r="M806" i="81"/>
  <c r="V806" i="105" s="1"/>
  <c r="M772" i="81"/>
  <c r="M737" i="81"/>
  <c r="V737" i="105" s="1"/>
  <c r="N706" i="81"/>
  <c r="O706" i="81" s="1"/>
  <c r="M674" i="81"/>
  <c r="N644" i="81"/>
  <c r="O644" i="81" s="1"/>
  <c r="N606" i="81"/>
  <c r="O606" i="81" s="1"/>
  <c r="N582" i="81"/>
  <c r="O582" i="81" s="1"/>
  <c r="N561" i="81"/>
  <c r="O561" i="81" s="1"/>
  <c r="M536" i="81"/>
  <c r="M510" i="81"/>
  <c r="V510" i="105" s="1"/>
  <c r="N484" i="81"/>
  <c r="O484" i="81" s="1"/>
  <c r="N458" i="81"/>
  <c r="O458" i="81" s="1"/>
  <c r="N434" i="81"/>
  <c r="O434" i="81" s="1"/>
  <c r="M413" i="81"/>
  <c r="V413" i="105" s="1"/>
  <c r="N393" i="81"/>
  <c r="O393" i="81" s="1"/>
  <c r="M369" i="81"/>
  <c r="V369" i="105" s="1"/>
  <c r="N344" i="81"/>
  <c r="O344" i="81" s="1"/>
  <c r="N320" i="81"/>
  <c r="O320" i="81" s="1"/>
  <c r="N294" i="81"/>
  <c r="O294" i="81" s="1"/>
  <c r="M274" i="81"/>
  <c r="V274" i="105" s="1"/>
  <c r="N256" i="81"/>
  <c r="O256" i="81" s="1"/>
  <c r="M234" i="81"/>
  <c r="M212" i="81"/>
  <c r="M197" i="81"/>
  <c r="N174" i="81"/>
  <c r="O174" i="81" s="1"/>
  <c r="N152" i="81"/>
  <c r="O152" i="81" s="1"/>
  <c r="N130" i="81"/>
  <c r="O130" i="81" s="1"/>
  <c r="N115" i="81"/>
  <c r="O115" i="81" s="1"/>
  <c r="N93" i="81"/>
  <c r="O93" i="81" s="1"/>
  <c r="N71" i="81"/>
  <c r="O71" i="81" s="1"/>
  <c r="N56" i="81"/>
  <c r="O56" i="81" s="1"/>
  <c r="N34" i="81"/>
  <c r="O34" i="81" s="1"/>
  <c r="N11" i="81"/>
  <c r="O11" i="81" s="1"/>
  <c r="M985" i="81"/>
  <c r="M936" i="81"/>
  <c r="M886" i="81"/>
  <c r="M844" i="81"/>
  <c r="V844" i="105" s="1"/>
  <c r="N799" i="81"/>
  <c r="O799" i="81" s="1"/>
  <c r="M764" i="81"/>
  <c r="M732" i="81"/>
  <c r="V732" i="105" s="1"/>
  <c r="N662" i="81"/>
  <c r="O662" i="81" s="1"/>
  <c r="M632" i="81"/>
  <c r="V632" i="105"/>
  <c r="N601" i="81"/>
  <c r="O601" i="81" s="1"/>
  <c r="N576" i="81"/>
  <c r="O576" i="81" s="1"/>
  <c r="M553" i="81"/>
  <c r="V553" i="105" s="1"/>
  <c r="N526" i="81"/>
  <c r="O526" i="81" s="1"/>
  <c r="N505" i="81"/>
  <c r="O505" i="81" s="1"/>
  <c r="M480" i="81"/>
  <c r="N455" i="81"/>
  <c r="O455" i="81" s="1"/>
  <c r="M431" i="81"/>
  <c r="N407" i="81"/>
  <c r="O407" i="81" s="1"/>
  <c r="N382" i="81"/>
  <c r="N364" i="81"/>
  <c r="N340" i="81"/>
  <c r="O340" i="81" s="1"/>
  <c r="M316" i="81"/>
  <c r="N291" i="81"/>
  <c r="O291" i="81" s="1"/>
  <c r="M269" i="81"/>
  <c r="N253" i="81"/>
  <c r="O253" i="81"/>
  <c r="N230" i="81"/>
  <c r="O230" i="81" s="1"/>
  <c r="N208" i="81"/>
  <c r="O208" i="81"/>
  <c r="N186" i="81"/>
  <c r="O186" i="81" s="1"/>
  <c r="N171" i="81"/>
  <c r="O171" i="81" s="1"/>
  <c r="N149" i="81"/>
  <c r="O149" i="81" s="1"/>
  <c r="N127" i="81"/>
  <c r="O127" i="81" s="1"/>
  <c r="N112" i="81"/>
  <c r="O112" i="81" s="1"/>
  <c r="M90" i="81"/>
  <c r="M68" i="81"/>
  <c r="N46" i="81"/>
  <c r="O46" i="81" s="1"/>
  <c r="N31" i="81"/>
  <c r="O31" i="81" s="1"/>
  <c r="N8" i="81"/>
  <c r="O8" i="81" s="1"/>
  <c r="M981" i="81"/>
  <c r="V981" i="105" s="1"/>
  <c r="M933" i="81"/>
  <c r="V933" i="105" s="1"/>
  <c r="N883" i="81"/>
  <c r="O883" i="81" s="1"/>
  <c r="M842" i="81"/>
  <c r="N798" i="81"/>
  <c r="O798" i="81" s="1"/>
  <c r="N762" i="81"/>
  <c r="O762" i="81" s="1"/>
  <c r="N729" i="81"/>
  <c r="O729" i="81" s="1"/>
  <c r="N693" i="81"/>
  <c r="O693" i="81" s="1"/>
  <c r="N661" i="81"/>
  <c r="O661" i="81" s="1"/>
  <c r="M629" i="81"/>
  <c r="N600" i="81"/>
  <c r="O600" i="81" s="1"/>
  <c r="N575" i="81"/>
  <c r="O575" i="81" s="1"/>
  <c r="M548" i="81"/>
  <c r="N522" i="81"/>
  <c r="O522" i="81" s="1"/>
  <c r="M504" i="81"/>
  <c r="V504" i="105" s="1"/>
  <c r="N478" i="81"/>
  <c r="O478" i="81" s="1"/>
  <c r="N454" i="81"/>
  <c r="O454" i="81" s="1"/>
  <c r="M430" i="81"/>
  <c r="N406" i="81"/>
  <c r="O406" i="81"/>
  <c r="M381" i="81"/>
  <c r="V381" i="105" s="1"/>
  <c r="M358" i="81"/>
  <c r="V358" i="105" s="1"/>
  <c r="N338" i="81"/>
  <c r="O338" i="81" s="1"/>
  <c r="M315" i="81"/>
  <c r="N290" i="81"/>
  <c r="O290" i="81" s="1"/>
  <c r="M268" i="81"/>
  <c r="V268" i="105" s="1"/>
  <c r="M252" i="81"/>
  <c r="V252" i="105" s="1"/>
  <c r="N229" i="81"/>
  <c r="O229" i="81" s="1"/>
  <c r="N207" i="81"/>
  <c r="O207" i="81" s="1"/>
  <c r="N185" i="81"/>
  <c r="O185" i="81" s="1"/>
  <c r="N170" i="81"/>
  <c r="O170" i="81" s="1"/>
  <c r="N148" i="81"/>
  <c r="O148" i="81" s="1"/>
  <c r="N126" i="81"/>
  <c r="O126" i="81" s="1"/>
  <c r="M106" i="81"/>
  <c r="M89" i="81"/>
  <c r="M67" i="81"/>
  <c r="N45" i="81"/>
  <c r="O45" i="81" s="1"/>
  <c r="N30" i="81"/>
  <c r="O30" i="81" s="1"/>
  <c r="N7" i="81"/>
  <c r="O7" i="81" s="1"/>
  <c r="M974" i="81"/>
  <c r="N932" i="81"/>
  <c r="O932" i="81" s="1"/>
  <c r="M882" i="81"/>
  <c r="V882" i="105" s="1"/>
  <c r="M841" i="81"/>
  <c r="M797" i="81"/>
  <c r="M762" i="81"/>
  <c r="N728" i="81"/>
  <c r="N690" i="81"/>
  <c r="O690" i="81" s="1"/>
  <c r="N660" i="81"/>
  <c r="O660" i="81" s="1"/>
  <c r="N628" i="81"/>
  <c r="O628" i="81" s="1"/>
  <c r="M600" i="81"/>
  <c r="N574" i="81"/>
  <c r="O574" i="81" s="1"/>
  <c r="N547" i="81"/>
  <c r="O547" i="81" s="1"/>
  <c r="M522" i="81"/>
  <c r="V522" i="105" s="1"/>
  <c r="N498" i="81"/>
  <c r="O498" i="81" s="1"/>
  <c r="M478" i="81"/>
  <c r="V478" i="105" s="1"/>
  <c r="M454" i="81"/>
  <c r="V454" i="105" s="1"/>
  <c r="N429" i="81"/>
  <c r="O429" i="81" s="1"/>
  <c r="M405" i="81"/>
  <c r="V405" i="105" s="1"/>
  <c r="N380" i="81"/>
  <c r="O380" i="81" s="1"/>
  <c r="N357" i="81"/>
  <c r="M338" i="81"/>
  <c r="N314" i="81"/>
  <c r="O314" i="81"/>
  <c r="M290" i="81"/>
  <c r="M267" i="81"/>
  <c r="N246" i="81"/>
  <c r="O246" i="81" s="1"/>
  <c r="M229" i="81"/>
  <c r="M207" i="81"/>
  <c r="V207" i="105" s="1"/>
  <c r="M185" i="81"/>
  <c r="M170" i="81"/>
  <c r="V170" i="105" s="1"/>
  <c r="M148" i="81"/>
  <c r="N125" i="81"/>
  <c r="O125" i="81" s="1"/>
  <c r="N105" i="81"/>
  <c r="O105" i="81" s="1"/>
  <c r="N88" i="81"/>
  <c r="O88" i="81" s="1"/>
  <c r="N66" i="81"/>
  <c r="O66" i="81" s="1"/>
  <c r="M45" i="81"/>
  <c r="V45" i="105" s="1"/>
  <c r="M30" i="81"/>
  <c r="V30" i="105" s="1"/>
  <c r="N6" i="81"/>
  <c r="O6" i="81" s="1"/>
  <c r="M970" i="81"/>
  <c r="V970" i="105" s="1"/>
  <c r="M932" i="81"/>
  <c r="V932" i="105" s="1"/>
  <c r="M881" i="81"/>
  <c r="V881" i="105"/>
  <c r="N840" i="81"/>
  <c r="O840" i="81" s="1"/>
  <c r="N796" i="81"/>
  <c r="O796" i="81" s="1"/>
  <c r="N761" i="81"/>
  <c r="O761" i="81" s="1"/>
  <c r="M690" i="81"/>
  <c r="V690" i="105" s="1"/>
  <c r="M660" i="81"/>
  <c r="M628" i="81"/>
  <c r="V628" i="105" s="1"/>
  <c r="N599" i="81"/>
  <c r="O599" i="81" s="1"/>
  <c r="M574" i="81"/>
  <c r="M547" i="81"/>
  <c r="N521" i="81"/>
  <c r="O521" i="81" s="1"/>
  <c r="N497" i="81"/>
  <c r="O497" i="81" s="1"/>
  <c r="N477" i="81"/>
  <c r="O477" i="81" s="1"/>
  <c r="N453" i="81"/>
  <c r="O453" i="81" s="1"/>
  <c r="M429" i="81"/>
  <c r="M404" i="81"/>
  <c r="M380" i="81"/>
  <c r="V380" i="105" s="1"/>
  <c r="M357" i="81"/>
  <c r="M337" i="81"/>
  <c r="M314" i="81"/>
  <c r="V314" i="105" s="1"/>
  <c r="N289" i="81"/>
  <c r="O289" i="81" s="1"/>
  <c r="N266" i="81"/>
  <c r="O266" i="81"/>
  <c r="M246" i="81"/>
  <c r="V246" i="105" s="1"/>
  <c r="N228" i="81"/>
  <c r="O228" i="81"/>
  <c r="N206" i="81"/>
  <c r="O206" i="81" s="1"/>
  <c r="N184" i="81"/>
  <c r="O184" i="81" s="1"/>
  <c r="N169" i="81"/>
  <c r="O169" i="81" s="1"/>
  <c r="N147" i="81"/>
  <c r="O147" i="81" s="1"/>
  <c r="M125" i="81"/>
  <c r="V125" i="105" s="1"/>
  <c r="M105" i="81"/>
  <c r="V105" i="105" s="1"/>
  <c r="M88" i="81"/>
  <c r="V88" i="105" s="1"/>
  <c r="M66" i="81"/>
  <c r="V66" i="105" s="1"/>
  <c r="N44" i="81"/>
  <c r="O44" i="81" s="1"/>
  <c r="N29" i="81"/>
  <c r="O29" i="81" s="1"/>
  <c r="M6" i="81"/>
  <c r="V6" i="105" s="1"/>
  <c r="M1016" i="81"/>
  <c r="M968" i="81"/>
  <c r="V968" i="105" s="1"/>
  <c r="N924" i="81"/>
  <c r="O924" i="81" s="1"/>
  <c r="M878" i="81"/>
  <c r="V878" i="105" s="1"/>
  <c r="M830" i="81"/>
  <c r="M794" i="81"/>
  <c r="V794" i="105" s="1"/>
  <c r="N758" i="81"/>
  <c r="O758" i="81" s="1"/>
  <c r="N721" i="81"/>
  <c r="O721" i="81" s="1"/>
  <c r="N687" i="81"/>
  <c r="O687" i="81" s="1"/>
  <c r="N658" i="81"/>
  <c r="O658" i="81"/>
  <c r="M625" i="81"/>
  <c r="M598" i="81"/>
  <c r="N571" i="81"/>
  <c r="O571" i="81" s="1"/>
  <c r="N545" i="81"/>
  <c r="O545" i="81" s="1"/>
  <c r="N519" i="81"/>
  <c r="O519" i="81"/>
  <c r="N493" i="81"/>
  <c r="O493" i="81" s="1"/>
  <c r="M476" i="81"/>
  <c r="M451" i="81"/>
  <c r="V451" i="105" s="1"/>
  <c r="N426" i="81"/>
  <c r="O426" i="81" s="1"/>
  <c r="N402" i="81"/>
  <c r="O402" i="81" s="1"/>
  <c r="M378" i="81"/>
  <c r="V378" i="105"/>
  <c r="N353" i="81"/>
  <c r="O353" i="81" s="1"/>
  <c r="M331" i="81"/>
  <c r="V331" i="105" s="1"/>
  <c r="M312" i="81"/>
  <c r="V312" i="105" s="1"/>
  <c r="M287" i="81"/>
  <c r="V287" i="105" s="1"/>
  <c r="M265" i="81"/>
  <c r="N242" i="81"/>
  <c r="M227" i="81"/>
  <c r="M205" i="81"/>
  <c r="M183" i="81"/>
  <c r="N162" i="81"/>
  <c r="O162" i="81" s="1"/>
  <c r="N145" i="81"/>
  <c r="N123" i="81"/>
  <c r="O123" i="81" s="1"/>
  <c r="N101" i="81"/>
  <c r="O101" i="81" s="1"/>
  <c r="N64" i="81"/>
  <c r="O64" i="81" s="1"/>
  <c r="N42" i="81"/>
  <c r="O42" i="81" s="1"/>
  <c r="N22" i="81"/>
  <c r="O22" i="81" s="1"/>
  <c r="N4" i="81"/>
  <c r="O4" i="81" s="1"/>
  <c r="N1015" i="81"/>
  <c r="O1015" i="81" s="1"/>
  <c r="N967" i="81"/>
  <c r="O967" i="81" s="1"/>
  <c r="M923" i="81"/>
  <c r="M877" i="81"/>
  <c r="V877" i="105" s="1"/>
  <c r="N829" i="81"/>
  <c r="O829" i="81" s="1"/>
  <c r="N792" i="81"/>
  <c r="O792" i="81" s="1"/>
  <c r="M758" i="81"/>
  <c r="M718" i="81"/>
  <c r="V718" i="105" s="1"/>
  <c r="N686" i="81"/>
  <c r="O686" i="81" s="1"/>
  <c r="M655" i="81"/>
  <c r="V655" i="105" s="1"/>
  <c r="N624" i="81"/>
  <c r="O624" i="81"/>
  <c r="N597" i="81"/>
  <c r="O597" i="81" s="1"/>
  <c r="M570" i="81"/>
  <c r="V570" i="105" s="1"/>
  <c r="M545" i="81"/>
  <c r="V545" i="105" s="1"/>
  <c r="M519" i="81"/>
  <c r="V519" i="105" s="1"/>
  <c r="M493" i="81"/>
  <c r="N470" i="81"/>
  <c r="O470" i="81" s="1"/>
  <c r="N450" i="81"/>
  <c r="O450" i="81" s="1"/>
  <c r="M426" i="81"/>
  <c r="M402" i="81"/>
  <c r="V402" i="105" s="1"/>
  <c r="N377" i="81"/>
  <c r="O377" i="81" s="1"/>
  <c r="M353" i="81"/>
  <c r="V353" i="105" s="1"/>
  <c r="N330" i="81"/>
  <c r="O330" i="81" s="1"/>
  <c r="N310" i="81"/>
  <c r="O310" i="81" s="1"/>
  <c r="N286" i="81"/>
  <c r="N264" i="81"/>
  <c r="O264" i="81" s="1"/>
  <c r="M242" i="81"/>
  <c r="V242" i="105"/>
  <c r="N226" i="81"/>
  <c r="O226" i="81" s="1"/>
  <c r="N204" i="81"/>
  <c r="O204" i="81" s="1"/>
  <c r="N182" i="81"/>
  <c r="O182" i="81" s="1"/>
  <c r="M162" i="81"/>
  <c r="M145" i="81"/>
  <c r="V145" i="105" s="1"/>
  <c r="M123" i="81"/>
  <c r="V123" i="105" s="1"/>
  <c r="M101" i="81"/>
  <c r="M64" i="81"/>
  <c r="M42" i="81"/>
  <c r="V42" i="105" s="1"/>
  <c r="M22" i="81"/>
  <c r="V22" i="105" s="1"/>
  <c r="M4" i="81"/>
  <c r="N1013" i="81"/>
  <c r="O1013" i="81" s="1"/>
  <c r="N964" i="81"/>
  <c r="O964" i="81" s="1"/>
  <c r="N914" i="81"/>
  <c r="O914" i="81" s="1"/>
  <c r="N874" i="81"/>
  <c r="O874" i="81"/>
  <c r="M828" i="81"/>
  <c r="N789" i="81"/>
  <c r="N756" i="81"/>
  <c r="O756" i="81" s="1"/>
  <c r="N717" i="81"/>
  <c r="O717" i="81" s="1"/>
  <c r="N685" i="81"/>
  <c r="O685" i="81" s="1"/>
  <c r="N654" i="81"/>
  <c r="O654" i="81" s="1"/>
  <c r="M624" i="81"/>
  <c r="V624" i="105" s="1"/>
  <c r="M597" i="81"/>
  <c r="N569" i="81"/>
  <c r="O569" i="81" s="1"/>
  <c r="N544" i="81"/>
  <c r="O544" i="81" s="1"/>
  <c r="N518" i="81"/>
  <c r="O518" i="81" s="1"/>
  <c r="N492" i="81"/>
  <c r="O492" i="81" s="1"/>
  <c r="M469" i="81"/>
  <c r="M450" i="81"/>
  <c r="N425" i="81"/>
  <c r="O425" i="81"/>
  <c r="N401" i="81"/>
  <c r="O401" i="81" s="1"/>
  <c r="M377" i="81"/>
  <c r="V377" i="105" s="1"/>
  <c r="M352" i="81"/>
  <c r="V352" i="105" s="1"/>
  <c r="N329" i="81"/>
  <c r="O329" i="81" s="1"/>
  <c r="M310" i="81"/>
  <c r="M286" i="81"/>
  <c r="V286" i="105" s="1"/>
  <c r="M264" i="81"/>
  <c r="V264" i="105" s="1"/>
  <c r="N241" i="81"/>
  <c r="O241" i="81" s="1"/>
  <c r="M226" i="81"/>
  <c r="V226" i="105" s="1"/>
  <c r="M204" i="81"/>
  <c r="V204" i="105" s="1"/>
  <c r="N181" i="81"/>
  <c r="O181" i="81" s="1"/>
  <c r="N161" i="81"/>
  <c r="O161" i="81" s="1"/>
  <c r="N144" i="81"/>
  <c r="O144" i="81" s="1"/>
  <c r="N122" i="81"/>
  <c r="O122" i="81" s="1"/>
  <c r="N100" i="81"/>
  <c r="M63" i="81"/>
  <c r="N41" i="81"/>
  <c r="O41" i="81" s="1"/>
  <c r="N18" i="81"/>
  <c r="O18" i="81" s="1"/>
  <c r="N3" i="81"/>
  <c r="O3" i="81" s="1"/>
  <c r="M1013" i="81"/>
  <c r="V1013" i="105" s="1"/>
  <c r="M964" i="81"/>
  <c r="N913" i="81"/>
  <c r="O913" i="81" s="1"/>
  <c r="M874" i="81"/>
  <c r="V874" i="105" s="1"/>
  <c r="N827" i="81"/>
  <c r="O827" i="81" s="1"/>
  <c r="M789" i="81"/>
  <c r="M756" i="81"/>
  <c r="N716" i="81"/>
  <c r="O716" i="81" s="1"/>
  <c r="M685" i="81"/>
  <c r="V685" i="105" s="1"/>
  <c r="M654" i="81"/>
  <c r="V654" i="105" s="1"/>
  <c r="N623" i="81"/>
  <c r="O623" i="81" s="1"/>
  <c r="N594" i="81"/>
  <c r="O594" i="81" s="1"/>
  <c r="M569" i="81"/>
  <c r="V569" i="105" s="1"/>
  <c r="N543" i="81"/>
  <c r="O543" i="81" s="1"/>
  <c r="N517" i="81"/>
  <c r="O517" i="81" s="1"/>
  <c r="M492" i="81"/>
  <c r="V492" i="105" s="1"/>
  <c r="N466" i="81"/>
  <c r="O466" i="81" s="1"/>
  <c r="M449" i="81"/>
  <c r="V449" i="105" s="1"/>
  <c r="N424" i="81"/>
  <c r="O424" i="81" s="1"/>
  <c r="N400" i="81"/>
  <c r="O400" i="81" s="1"/>
  <c r="N376" i="81"/>
  <c r="O376" i="81" s="1"/>
  <c r="M329" i="81"/>
  <c r="V329" i="105" s="1"/>
  <c r="N309" i="81"/>
  <c r="O309" i="81" s="1"/>
  <c r="N263" i="81"/>
  <c r="O263" i="81" s="1"/>
  <c r="M241" i="81"/>
  <c r="N225" i="81"/>
  <c r="O225" i="81" s="1"/>
  <c r="N203" i="81"/>
  <c r="O203" i="81" s="1"/>
  <c r="M181" i="81"/>
  <c r="M161" i="81"/>
  <c r="V161" i="105" s="1"/>
  <c r="M144" i="81"/>
  <c r="M122" i="81"/>
  <c r="V122" i="105" s="1"/>
  <c r="M100" i="81"/>
  <c r="N62" i="81"/>
  <c r="O62" i="81" s="1"/>
  <c r="M41" i="81"/>
  <c r="M18" i="81"/>
  <c r="M3" i="81"/>
  <c r="M1012" i="81"/>
  <c r="N963" i="81"/>
  <c r="O963" i="81" s="1"/>
  <c r="M913" i="81"/>
  <c r="V913" i="105" s="1"/>
  <c r="N871" i="81"/>
  <c r="O871" i="81"/>
  <c r="M826" i="81"/>
  <c r="V826" i="105" s="1"/>
  <c r="N788" i="81"/>
  <c r="O788" i="81" s="1"/>
  <c r="N746" i="81"/>
  <c r="O746" i="81" s="1"/>
  <c r="M716" i="81"/>
  <c r="V716" i="105" s="1"/>
  <c r="N684" i="81"/>
  <c r="O684" i="81" s="1"/>
  <c r="M653" i="81"/>
  <c r="V653" i="105" s="1"/>
  <c r="M623" i="81"/>
  <c r="M594" i="81"/>
  <c r="V594" i="105" s="1"/>
  <c r="N568" i="81"/>
  <c r="O568" i="81" s="1"/>
  <c r="M543" i="81"/>
  <c r="M517" i="81"/>
  <c r="V517" i="105" s="1"/>
  <c r="M466" i="81"/>
  <c r="N448" i="81"/>
  <c r="O448" i="81" s="1"/>
  <c r="M424" i="81"/>
  <c r="M400" i="81"/>
  <c r="V400" i="105" s="1"/>
  <c r="M376" i="81"/>
  <c r="N350" i="81"/>
  <c r="O350" i="81" s="1"/>
  <c r="N326" i="81"/>
  <c r="N308" i="81"/>
  <c r="O308" i="81" s="1"/>
  <c r="M263" i="81"/>
  <c r="N240" i="81"/>
  <c r="O240" i="81" s="1"/>
  <c r="M225" i="81"/>
  <c r="N202" i="81"/>
  <c r="O202" i="81" s="1"/>
  <c r="N180" i="81"/>
  <c r="O180" i="81" s="1"/>
  <c r="N158" i="81"/>
  <c r="O158" i="81"/>
  <c r="N143" i="81"/>
  <c r="O143" i="81" s="1"/>
  <c r="N121" i="81"/>
  <c r="O121" i="81" s="1"/>
  <c r="N99" i="81"/>
  <c r="O99" i="81" s="1"/>
  <c r="M84" i="81"/>
  <c r="M62" i="81"/>
  <c r="V62" i="105" s="1"/>
  <c r="N40" i="81"/>
  <c r="O40" i="81" s="1"/>
  <c r="N17" i="81"/>
  <c r="O17" i="81" s="1"/>
  <c r="M2" i="81"/>
  <c r="V2" i="105" s="1"/>
  <c r="M1011" i="81"/>
  <c r="V1011" i="105" s="1"/>
  <c r="M963" i="81"/>
  <c r="N912" i="81"/>
  <c r="O912" i="81" s="1"/>
  <c r="M870" i="81"/>
  <c r="V870" i="105" s="1"/>
  <c r="M825" i="81"/>
  <c r="M788" i="81"/>
  <c r="V788" i="105" s="1"/>
  <c r="M746" i="81"/>
  <c r="N714" i="81"/>
  <c r="O714" i="81" s="1"/>
  <c r="M684" i="81"/>
  <c r="M651" i="81"/>
  <c r="N622" i="81"/>
  <c r="O622" i="81" s="1"/>
  <c r="N593" i="81"/>
  <c r="O593" i="81" s="1"/>
  <c r="M568" i="81"/>
  <c r="N542" i="81"/>
  <c r="O542" i="81" s="1"/>
  <c r="N516" i="81"/>
  <c r="O516" i="81" s="1"/>
  <c r="N490" i="81"/>
  <c r="O490" i="81" s="1"/>
  <c r="N465" i="81"/>
  <c r="O465" i="81" s="1"/>
  <c r="M448" i="81"/>
  <c r="N423" i="81"/>
  <c r="O423" i="81" s="1"/>
  <c r="N399" i="81"/>
  <c r="O399" i="81" s="1"/>
  <c r="N375" i="81"/>
  <c r="O375" i="81" s="1"/>
  <c r="M350" i="81"/>
  <c r="V350" i="105" s="1"/>
  <c r="M326" i="81"/>
  <c r="V326" i="105" s="1"/>
  <c r="M308" i="81"/>
  <c r="N284" i="81"/>
  <c r="O284" i="81" s="1"/>
  <c r="N262" i="81"/>
  <c r="O262" i="81" s="1"/>
  <c r="N239" i="81"/>
  <c r="O239" i="81" s="1"/>
  <c r="N224" i="81"/>
  <c r="O224" i="81" s="1"/>
  <c r="M202" i="81"/>
  <c r="M180" i="81"/>
  <c r="M158" i="81"/>
  <c r="M143" i="81"/>
  <c r="M121" i="81"/>
  <c r="M99" i="81"/>
  <c r="V99" i="105" s="1"/>
  <c r="N78" i="81"/>
  <c r="O78" i="81" s="1"/>
  <c r="N61" i="81"/>
  <c r="O61" i="81" s="1"/>
  <c r="M40" i="81"/>
  <c r="M17" i="81"/>
  <c r="V17" i="105" s="1"/>
  <c r="N2" i="81"/>
  <c r="O2" i="81" s="1"/>
  <c r="N1008" i="81"/>
  <c r="O1008" i="81" s="1"/>
  <c r="N959" i="81"/>
  <c r="O959" i="81" s="1"/>
  <c r="M911" i="81"/>
  <c r="V911" i="105" s="1"/>
  <c r="M869" i="81"/>
  <c r="V869" i="105" s="1"/>
  <c r="M823" i="81"/>
  <c r="M785" i="81"/>
  <c r="N745" i="81"/>
  <c r="O745" i="81" s="1"/>
  <c r="M714" i="81"/>
  <c r="V714" i="105" s="1"/>
  <c r="N683" i="81"/>
  <c r="O683" i="81" s="1"/>
  <c r="N650" i="81"/>
  <c r="O650" i="81" s="1"/>
  <c r="M622" i="81"/>
  <c r="V622" i="105" s="1"/>
  <c r="M593" i="81"/>
  <c r="V593" i="105" s="1"/>
  <c r="N567" i="81"/>
  <c r="O567" i="81" s="1"/>
  <c r="M542" i="81"/>
  <c r="V542" i="105" s="1"/>
  <c r="N515" i="81"/>
  <c r="O515" i="81" s="1"/>
  <c r="M490" i="81"/>
  <c r="V490" i="105" s="1"/>
  <c r="M465" i="81"/>
  <c r="N442" i="81"/>
  <c r="O442" i="81" s="1"/>
  <c r="M423" i="81"/>
  <c r="M399" i="81"/>
  <c r="M374" i="81"/>
  <c r="V374" i="105" s="1"/>
  <c r="N349" i="81"/>
  <c r="O349" i="81" s="1"/>
  <c r="N325" i="81"/>
  <c r="O325" i="81" s="1"/>
  <c r="N302" i="81"/>
  <c r="O302" i="81" s="1"/>
  <c r="M284" i="81"/>
  <c r="M262" i="81"/>
  <c r="V262" i="105" s="1"/>
  <c r="M239" i="81"/>
  <c r="N218" i="81"/>
  <c r="O218" i="81" s="1"/>
  <c r="N201" i="81"/>
  <c r="O201" i="81" s="1"/>
  <c r="N179" i="81"/>
  <c r="O179" i="81" s="1"/>
  <c r="N142" i="81"/>
  <c r="O142" i="81" s="1"/>
  <c r="N120" i="81"/>
  <c r="O120" i="81" s="1"/>
  <c r="M98" i="81"/>
  <c r="M78" i="81"/>
  <c r="M61" i="81"/>
  <c r="V61" i="105" s="1"/>
  <c r="N39" i="81"/>
  <c r="O39" i="81" s="1"/>
  <c r="N16" i="81"/>
  <c r="O16" i="81" s="1"/>
  <c r="N1001" i="81"/>
  <c r="O1001" i="81" s="1"/>
  <c r="N958" i="81"/>
  <c r="O958" i="81" s="1"/>
  <c r="N909" i="81"/>
  <c r="O909" i="81" s="1"/>
  <c r="M862" i="81"/>
  <c r="N819" i="81"/>
  <c r="M784" i="81"/>
  <c r="M744" i="81"/>
  <c r="M711" i="81"/>
  <c r="V711" i="105" s="1"/>
  <c r="M682" i="81"/>
  <c r="M649" i="81"/>
  <c r="V649" i="105" s="1"/>
  <c r="M621" i="81"/>
  <c r="M591" i="81"/>
  <c r="V591" i="105" s="1"/>
  <c r="N566" i="81"/>
  <c r="O566" i="81"/>
  <c r="M541" i="81"/>
  <c r="V541" i="105" s="1"/>
  <c r="N514" i="81"/>
  <c r="O514" i="81" s="1"/>
  <c r="N488" i="81"/>
  <c r="O488" i="81" s="1"/>
  <c r="N463" i="81"/>
  <c r="O463" i="81" s="1"/>
  <c r="N441" i="81"/>
  <c r="O441" i="81" s="1"/>
  <c r="N421" i="81"/>
  <c r="O421" i="81" s="1"/>
  <c r="N397" i="81"/>
  <c r="O397" i="81" s="1"/>
  <c r="M373" i="81"/>
  <c r="V373" i="105" s="1"/>
  <c r="N348" i="81"/>
  <c r="O348" i="81" s="1"/>
  <c r="M324" i="81"/>
  <c r="N301" i="81"/>
  <c r="O301" i="81" s="1"/>
  <c r="M282" i="81"/>
  <c r="V282" i="105" s="1"/>
  <c r="N260" i="81"/>
  <c r="O260" i="81" s="1"/>
  <c r="N237" i="81"/>
  <c r="O237" i="81" s="1"/>
  <c r="N217" i="81"/>
  <c r="O217" i="81" s="1"/>
  <c r="N200" i="81"/>
  <c r="O200" i="81" s="1"/>
  <c r="N178" i="81"/>
  <c r="O178" i="81" s="1"/>
  <c r="N156" i="81"/>
  <c r="O156" i="81" s="1"/>
  <c r="N141" i="81"/>
  <c r="O141" i="81" s="1"/>
  <c r="M119" i="81"/>
  <c r="V119" i="105" s="1"/>
  <c r="M97" i="81"/>
  <c r="M77" i="81"/>
  <c r="M60" i="81"/>
  <c r="N38" i="81"/>
  <c r="O38" i="81" s="1"/>
  <c r="N15" i="81"/>
  <c r="O15" i="81" s="1"/>
  <c r="M996" i="81"/>
  <c r="V996" i="105" s="1"/>
  <c r="M906" i="81"/>
  <c r="M805" i="81"/>
  <c r="V805" i="105" s="1"/>
  <c r="N733" i="81"/>
  <c r="O733" i="81" s="1"/>
  <c r="M662" i="81"/>
  <c r="N598" i="81"/>
  <c r="O598" i="81" s="1"/>
  <c r="M539" i="81"/>
  <c r="V539" i="105" s="1"/>
  <c r="N487" i="81"/>
  <c r="O487" i="81" s="1"/>
  <c r="M437" i="81"/>
  <c r="M393" i="81"/>
  <c r="V393" i="105" s="1"/>
  <c r="N342" i="81"/>
  <c r="O342" i="81" s="1"/>
  <c r="M292" i="81"/>
  <c r="N245" i="81"/>
  <c r="O245" i="81" s="1"/>
  <c r="M201" i="81"/>
  <c r="V201" i="105"/>
  <c r="N155" i="81"/>
  <c r="O155" i="81" s="1"/>
  <c r="M117" i="81"/>
  <c r="V117" i="105" s="1"/>
  <c r="N70" i="81"/>
  <c r="O70" i="81" s="1"/>
  <c r="N32" i="81"/>
  <c r="O32" i="81" s="1"/>
  <c r="M16" i="81"/>
  <c r="M1008" i="81"/>
  <c r="V1008" i="105" s="1"/>
  <c r="N815" i="81"/>
  <c r="O815" i="81" s="1"/>
  <c r="N666" i="81"/>
  <c r="O666" i="81" s="1"/>
  <c r="M546" i="81"/>
  <c r="N438" i="81"/>
  <c r="O438" i="81" s="1"/>
  <c r="M344" i="81"/>
  <c r="V344" i="105" s="1"/>
  <c r="M254" i="81"/>
  <c r="M157" i="81"/>
  <c r="V157" i="105"/>
  <c r="M73" i="81"/>
  <c r="N994" i="81"/>
  <c r="O994" i="81" s="1"/>
  <c r="N897" i="81"/>
  <c r="O897" i="81" s="1"/>
  <c r="N801" i="81"/>
  <c r="O801" i="81" s="1"/>
  <c r="N732" i="81"/>
  <c r="O732" i="81" s="1"/>
  <c r="N659" i="81"/>
  <c r="O659" i="81" s="1"/>
  <c r="N591" i="81"/>
  <c r="O591" i="81" s="1"/>
  <c r="N538" i="81"/>
  <c r="O538" i="81" s="1"/>
  <c r="N486" i="81"/>
  <c r="O486" i="81" s="1"/>
  <c r="M436" i="81"/>
  <c r="V436" i="105" s="1"/>
  <c r="N392" i="81"/>
  <c r="O392" i="81" s="1"/>
  <c r="N341" i="81"/>
  <c r="O341" i="81" s="1"/>
  <c r="M291" i="81"/>
  <c r="V291" i="105" s="1"/>
  <c r="M245" i="81"/>
  <c r="V245" i="105" s="1"/>
  <c r="M200" i="81"/>
  <c r="V200" i="105" s="1"/>
  <c r="M155" i="81"/>
  <c r="V155" i="105" s="1"/>
  <c r="M115" i="81"/>
  <c r="V115" i="105" s="1"/>
  <c r="N69" i="81"/>
  <c r="O69" i="81" s="1"/>
  <c r="M32" i="81"/>
  <c r="V32" i="105" s="1"/>
  <c r="M799" i="81"/>
  <c r="V799" i="105" s="1"/>
  <c r="N483" i="81"/>
  <c r="O483" i="81" s="1"/>
  <c r="N283" i="81"/>
  <c r="N198" i="81"/>
  <c r="O198" i="81" s="1"/>
  <c r="N67" i="81"/>
  <c r="O67" i="81" s="1"/>
  <c r="N65" i="81"/>
  <c r="O65" i="81" s="1"/>
  <c r="N907" i="81"/>
  <c r="O907" i="81" s="1"/>
  <c r="M736" i="81"/>
  <c r="V736" i="105" s="1"/>
  <c r="M601" i="81"/>
  <c r="M489" i="81"/>
  <c r="V489" i="105" s="1"/>
  <c r="N395" i="81"/>
  <c r="O395" i="81"/>
  <c r="M293" i="81"/>
  <c r="M206" i="81"/>
  <c r="V206" i="105" s="1"/>
  <c r="M118" i="81"/>
  <c r="M994" i="81"/>
  <c r="V994" i="105" s="1"/>
  <c r="M896" i="81"/>
  <c r="M801" i="81"/>
  <c r="N731" i="81"/>
  <c r="O731" i="81" s="1"/>
  <c r="M659" i="81"/>
  <c r="N590" i="81"/>
  <c r="O590" i="81"/>
  <c r="M538" i="81"/>
  <c r="V538" i="105" s="1"/>
  <c r="M486" i="81"/>
  <c r="V486" i="105" s="1"/>
  <c r="M434" i="81"/>
  <c r="V434" i="105" s="1"/>
  <c r="M392" i="81"/>
  <c r="V392" i="105" s="1"/>
  <c r="M341" i="81"/>
  <c r="V341" i="105" s="1"/>
  <c r="N288" i="81"/>
  <c r="N238" i="81"/>
  <c r="O238" i="81" s="1"/>
  <c r="N199" i="81"/>
  <c r="O199" i="81" s="1"/>
  <c r="M154" i="81"/>
  <c r="N114" i="81"/>
  <c r="M69" i="81"/>
  <c r="M31" i="81"/>
  <c r="N534" i="81"/>
  <c r="O534" i="81" s="1"/>
  <c r="N989" i="81"/>
  <c r="O989" i="81" s="1"/>
  <c r="M890" i="81"/>
  <c r="M800" i="81"/>
  <c r="V800" i="105" s="1"/>
  <c r="N722" i="81"/>
  <c r="O722" i="81" s="1"/>
  <c r="N649" i="81"/>
  <c r="O649" i="81" s="1"/>
  <c r="M590" i="81"/>
  <c r="N537" i="81"/>
  <c r="O537" i="81" s="1"/>
  <c r="M485" i="81"/>
  <c r="N433" i="81"/>
  <c r="O433" i="81"/>
  <c r="N386" i="81"/>
  <c r="O386" i="81" s="1"/>
  <c r="M340" i="81"/>
  <c r="M288" i="81"/>
  <c r="M237" i="81"/>
  <c r="M199" i="81"/>
  <c r="M152" i="81"/>
  <c r="V152" i="105" s="1"/>
  <c r="M114" i="81"/>
  <c r="V114" i="105" s="1"/>
  <c r="N68" i="81"/>
  <c r="O68" i="81" s="1"/>
  <c r="N28" i="81"/>
  <c r="O28" i="81" s="1"/>
  <c r="M989" i="81"/>
  <c r="V989" i="105" s="1"/>
  <c r="N889" i="81"/>
  <c r="O889" i="81" s="1"/>
  <c r="M722" i="81"/>
  <c r="V722" i="105" s="1"/>
  <c r="N648" i="81"/>
  <c r="O648" i="81" s="1"/>
  <c r="N589" i="81"/>
  <c r="N535" i="81"/>
  <c r="O535" i="81" s="1"/>
  <c r="M433" i="81"/>
  <c r="M385" i="81"/>
  <c r="V385" i="105" s="1"/>
  <c r="N336" i="81"/>
  <c r="O336" i="81" s="1"/>
  <c r="N236" i="81"/>
  <c r="O236" i="81" s="1"/>
  <c r="N151" i="81"/>
  <c r="O151" i="81" s="1"/>
  <c r="N113" i="81"/>
  <c r="O113" i="81" s="1"/>
  <c r="M28" i="81"/>
  <c r="M987" i="81"/>
  <c r="V987" i="105" s="1"/>
  <c r="N886" i="81"/>
  <c r="O886" i="81" s="1"/>
  <c r="M796" i="81"/>
  <c r="N712" i="81"/>
  <c r="O712" i="81" s="1"/>
  <c r="M648" i="81"/>
  <c r="M589" i="81"/>
  <c r="V589" i="105" s="1"/>
  <c r="M483" i="81"/>
  <c r="V483" i="105" s="1"/>
  <c r="N432" i="81"/>
  <c r="O432" i="81" s="1"/>
  <c r="N381" i="81"/>
  <c r="O381" i="81" s="1"/>
  <c r="M336" i="81"/>
  <c r="V336" i="105" s="1"/>
  <c r="N281" i="81"/>
  <c r="O281" i="81" s="1"/>
  <c r="M236" i="81"/>
  <c r="V236" i="105" s="1"/>
  <c r="M196" i="81"/>
  <c r="M113" i="81"/>
  <c r="V113" i="105" s="1"/>
  <c r="N986" i="81"/>
  <c r="O986" i="81" s="1"/>
  <c r="M884" i="81"/>
  <c r="V884" i="105" s="1"/>
  <c r="N794" i="81"/>
  <c r="O794" i="81" s="1"/>
  <c r="N710" i="81"/>
  <c r="N647" i="81"/>
  <c r="O647" i="81" s="1"/>
  <c r="M582" i="81"/>
  <c r="M534" i="81"/>
  <c r="V534" i="105" s="1"/>
  <c r="M482" i="81"/>
  <c r="M432" i="81"/>
  <c r="V432" i="105" s="1"/>
  <c r="N379" i="81"/>
  <c r="O379" i="81" s="1"/>
  <c r="M325" i="81"/>
  <c r="V325" i="105" s="1"/>
  <c r="M281" i="81"/>
  <c r="N235" i="81"/>
  <c r="O235" i="81" s="1"/>
  <c r="N190" i="81"/>
  <c r="O190" i="81"/>
  <c r="N150" i="81"/>
  <c r="O150" i="81" s="1"/>
  <c r="N106" i="81"/>
  <c r="O106" i="81" s="1"/>
  <c r="M65" i="81"/>
  <c r="V65" i="105" s="1"/>
  <c r="M15" i="81"/>
  <c r="M777" i="81"/>
  <c r="V777" i="105" s="1"/>
  <c r="N577" i="81"/>
  <c r="O577" i="81" s="1"/>
  <c r="M427" i="81"/>
  <c r="N273" i="81"/>
  <c r="O273" i="81" s="1"/>
  <c r="M59" i="81"/>
  <c r="V59" i="105" s="1"/>
  <c r="N985" i="81"/>
  <c r="O985" i="81" s="1"/>
  <c r="M879" i="81"/>
  <c r="V879" i="105" s="1"/>
  <c r="N784" i="81"/>
  <c r="O784" i="81" s="1"/>
  <c r="M710" i="81"/>
  <c r="V710" i="105" s="1"/>
  <c r="M647" i="81"/>
  <c r="V647" i="105" s="1"/>
  <c r="N578" i="81"/>
  <c r="O578" i="81" s="1"/>
  <c r="M533" i="81"/>
  <c r="V533" i="105" s="1"/>
  <c r="M481" i="81"/>
  <c r="N430" i="81"/>
  <c r="N378" i="81"/>
  <c r="O378" i="81" s="1"/>
  <c r="N323" i="81"/>
  <c r="O323" i="81" s="1"/>
  <c r="M280" i="81"/>
  <c r="N233" i="81"/>
  <c r="O233" i="81" s="1"/>
  <c r="M190" i="81"/>
  <c r="V190" i="105" s="1"/>
  <c r="M150" i="81"/>
  <c r="N102" i="81"/>
  <c r="O102" i="81" s="1"/>
  <c r="N60" i="81"/>
  <c r="O60" i="81" s="1"/>
  <c r="N14" i="81"/>
  <c r="O14" i="81" s="1"/>
  <c r="M863" i="81"/>
  <c r="N638" i="81"/>
  <c r="O638" i="81" s="1"/>
  <c r="N479" i="81"/>
  <c r="O479" i="81" s="1"/>
  <c r="N322" i="81"/>
  <c r="O322" i="81" s="1"/>
  <c r="M189" i="81"/>
  <c r="V189" i="105" s="1"/>
  <c r="N97" i="81"/>
  <c r="O97" i="81" s="1"/>
  <c r="M982" i="81"/>
  <c r="N878" i="81"/>
  <c r="O878" i="81" s="1"/>
  <c r="N778" i="81"/>
  <c r="O778" i="81" s="1"/>
  <c r="N709" i="81"/>
  <c r="O709" i="81" s="1"/>
  <c r="M644" i="81"/>
  <c r="V644" i="105" s="1"/>
  <c r="M578" i="81"/>
  <c r="V578" i="105" s="1"/>
  <c r="M532" i="81"/>
  <c r="V532" i="105" s="1"/>
  <c r="N480" i="81"/>
  <c r="O480" i="81" s="1"/>
  <c r="M428" i="81"/>
  <c r="V428" i="105" s="1"/>
  <c r="N373" i="81"/>
  <c r="O373" i="81" s="1"/>
  <c r="M323" i="81"/>
  <c r="N277" i="81"/>
  <c r="O277" i="81" s="1"/>
  <c r="M233" i="81"/>
  <c r="N189" i="81"/>
  <c r="O189" i="81" s="1"/>
  <c r="M149" i="81"/>
  <c r="M102" i="81"/>
  <c r="V102" i="105" s="1"/>
  <c r="N59" i="81"/>
  <c r="O59" i="81" s="1"/>
  <c r="M14" i="81"/>
  <c r="V14" i="105" s="1"/>
  <c r="M969" i="81"/>
  <c r="M709" i="81"/>
  <c r="M526" i="81"/>
  <c r="V526" i="105"/>
  <c r="N372" i="81"/>
  <c r="O372" i="81" s="1"/>
  <c r="N232" i="81"/>
  <c r="O232" i="81" s="1"/>
  <c r="N146" i="81"/>
  <c r="O146" i="81" s="1"/>
  <c r="M13" i="81"/>
  <c r="N968" i="81"/>
  <c r="O968" i="81" s="1"/>
  <c r="N861" i="81"/>
  <c r="O861" i="81" s="1"/>
  <c r="N774" i="81"/>
  <c r="O774" i="81" s="1"/>
  <c r="M706" i="81"/>
  <c r="V706" i="105" s="1"/>
  <c r="M634" i="81"/>
  <c r="V634" i="105" s="1"/>
  <c r="M577" i="81"/>
  <c r="V577" i="105" s="1"/>
  <c r="N520" i="81"/>
  <c r="O520" i="81" s="1"/>
  <c r="M477" i="81"/>
  <c r="V477" i="105" s="1"/>
  <c r="M422" i="81"/>
  <c r="V422" i="105" s="1"/>
  <c r="M372" i="81"/>
  <c r="M322" i="81"/>
  <c r="V322" i="105" s="1"/>
  <c r="M273" i="81"/>
  <c r="M232" i="81"/>
  <c r="V232" i="105" s="1"/>
  <c r="M186" i="81"/>
  <c r="M146" i="81"/>
  <c r="N96" i="81"/>
  <c r="O96" i="81" s="1"/>
  <c r="N58" i="81"/>
  <c r="O58" i="81" s="1"/>
  <c r="M11" i="81"/>
  <c r="V11" i="105" s="1"/>
  <c r="M959" i="81"/>
  <c r="V959" i="105" s="1"/>
  <c r="N857" i="81"/>
  <c r="O857" i="81" s="1"/>
  <c r="M774" i="81"/>
  <c r="V774" i="105" s="1"/>
  <c r="M704" i="81"/>
  <c r="V704" i="105" s="1"/>
  <c r="N633" i="81"/>
  <c r="O633" i="81" s="1"/>
  <c r="M576" i="81"/>
  <c r="M520" i="81"/>
  <c r="V520" i="105" s="1"/>
  <c r="N476" i="81"/>
  <c r="O476" i="81" s="1"/>
  <c r="M421" i="81"/>
  <c r="V421" i="105" s="1"/>
  <c r="N371" i="81"/>
  <c r="O371" i="81" s="1"/>
  <c r="M319" i="81"/>
  <c r="N270" i="81"/>
  <c r="O270" i="81" s="1"/>
  <c r="M231" i="81"/>
  <c r="V231" i="105" s="1"/>
  <c r="M184" i="81"/>
  <c r="V184" i="105" s="1"/>
  <c r="M142" i="81"/>
  <c r="V142" i="105" s="1"/>
  <c r="M96" i="81"/>
  <c r="V96" i="105" s="1"/>
  <c r="M58" i="81"/>
  <c r="V58" i="105" s="1"/>
  <c r="N10" i="81"/>
  <c r="O10" i="81" s="1"/>
  <c r="M958" i="81"/>
  <c r="V958" i="105" s="1"/>
  <c r="M856" i="81"/>
  <c r="M771" i="81"/>
  <c r="V771" i="105" s="1"/>
  <c r="N703" i="81"/>
  <c r="O703" i="81" s="1"/>
  <c r="M633" i="81"/>
  <c r="N573" i="81"/>
  <c r="O573" i="81" s="1"/>
  <c r="M515" i="81"/>
  <c r="M464" i="81"/>
  <c r="V464" i="105" s="1"/>
  <c r="M420" i="81"/>
  <c r="M371" i="81"/>
  <c r="V371" i="105" s="1"/>
  <c r="N318" i="81"/>
  <c r="O318" i="81" s="1"/>
  <c r="M270" i="81"/>
  <c r="V270" i="105" s="1"/>
  <c r="M230" i="81"/>
  <c r="V230" i="105" s="1"/>
  <c r="N183" i="81"/>
  <c r="M141" i="81"/>
  <c r="N95" i="81"/>
  <c r="O95" i="81" s="1"/>
  <c r="N51" i="81"/>
  <c r="O51" i="81" s="1"/>
  <c r="M10" i="81"/>
  <c r="V10" i="105" s="1"/>
  <c r="M955" i="81"/>
  <c r="V955" i="105" s="1"/>
  <c r="N513" i="81"/>
  <c r="O513" i="81" s="1"/>
  <c r="M367" i="81"/>
  <c r="N268" i="81"/>
  <c r="O268" i="81" s="1"/>
  <c r="M178" i="81"/>
  <c r="V178" i="105"/>
  <c r="M93" i="81"/>
  <c r="V93" i="105" s="1"/>
  <c r="M9" i="81"/>
  <c r="N955" i="81"/>
  <c r="O955" i="81" s="1"/>
  <c r="N855" i="81"/>
  <c r="O855" i="81" s="1"/>
  <c r="N770" i="81"/>
  <c r="O770" i="81" s="1"/>
  <c r="N702" i="81"/>
  <c r="O702" i="81" s="1"/>
  <c r="N630" i="81"/>
  <c r="M572" i="81"/>
  <c r="M514" i="81"/>
  <c r="M463" i="81"/>
  <c r="V463" i="105" s="1"/>
  <c r="N419" i="81"/>
  <c r="O419" i="81" s="1"/>
  <c r="M368" i="81"/>
  <c r="V368" i="105" s="1"/>
  <c r="M318" i="81"/>
  <c r="N269" i="81"/>
  <c r="O269" i="81" s="1"/>
  <c r="M228" i="81"/>
  <c r="M179" i="81"/>
  <c r="V179" i="105" s="1"/>
  <c r="M140" i="81"/>
  <c r="V140" i="105" s="1"/>
  <c r="M95" i="81"/>
  <c r="M51" i="81"/>
  <c r="N9" i="81"/>
  <c r="O9" i="81" s="1"/>
  <c r="M852" i="81"/>
  <c r="V852" i="105" s="1"/>
  <c r="M769" i="81"/>
  <c r="V769" i="105" s="1"/>
  <c r="N627" i="81"/>
  <c r="O627" i="81" s="1"/>
  <c r="M567" i="81"/>
  <c r="N462" i="81"/>
  <c r="O462" i="81" s="1"/>
  <c r="N414" i="81"/>
  <c r="O414" i="81" s="1"/>
  <c r="N317" i="81"/>
  <c r="O317" i="81"/>
  <c r="N227" i="81"/>
  <c r="O227" i="81" s="1"/>
  <c r="N134" i="81"/>
  <c r="O134" i="81"/>
  <c r="N50" i="81"/>
  <c r="O50" i="81" s="1"/>
  <c r="N33" i="81"/>
  <c r="O33" i="81" s="1"/>
  <c r="N952" i="81"/>
  <c r="O952" i="81"/>
  <c r="N851" i="81"/>
  <c r="N765" i="81"/>
  <c r="O765" i="81" s="1"/>
  <c r="N700" i="81"/>
  <c r="O700" i="81" s="1"/>
  <c r="N625" i="81"/>
  <c r="O625" i="81" s="1"/>
  <c r="N565" i="81"/>
  <c r="O565" i="81" s="1"/>
  <c r="M513" i="81"/>
  <c r="V513" i="105" s="1"/>
  <c r="M462" i="81"/>
  <c r="M410" i="81"/>
  <c r="V410" i="105" s="1"/>
  <c r="N366" i="81"/>
  <c r="O366" i="81" s="1"/>
  <c r="N316" i="81"/>
  <c r="O316" i="81" s="1"/>
  <c r="M266" i="81"/>
  <c r="V266" i="105" s="1"/>
  <c r="M218" i="81"/>
  <c r="N177" i="81"/>
  <c r="O177" i="81" s="1"/>
  <c r="M134" i="81"/>
  <c r="V134" i="105" s="1"/>
  <c r="N92" i="81"/>
  <c r="O92" i="81" s="1"/>
  <c r="M50" i="81"/>
  <c r="V50" i="105" s="1"/>
  <c r="M8" i="81"/>
  <c r="V8" i="105" s="1"/>
  <c r="M940" i="81"/>
  <c r="N849" i="81"/>
  <c r="O849" i="81" s="1"/>
  <c r="M765" i="81"/>
  <c r="V765" i="105" s="1"/>
  <c r="N689" i="81"/>
  <c r="O689" i="81" s="1"/>
  <c r="N621" i="81"/>
  <c r="O621" i="81" s="1"/>
  <c r="M565" i="81"/>
  <c r="V565" i="105" s="1"/>
  <c r="M512" i="81"/>
  <c r="V512" i="105"/>
  <c r="N461" i="81"/>
  <c r="O461" i="81" s="1"/>
  <c r="N409" i="81"/>
  <c r="O409" i="81" s="1"/>
  <c r="M366" i="81"/>
  <c r="V366" i="105" s="1"/>
  <c r="N315" i="81"/>
  <c r="O315" i="81" s="1"/>
  <c r="N265" i="81"/>
  <c r="M217" i="81"/>
  <c r="M177" i="81"/>
  <c r="M130" i="81"/>
  <c r="V130" i="105" s="1"/>
  <c r="M92" i="81"/>
  <c r="M49" i="81"/>
  <c r="V49" i="105" s="1"/>
  <c r="N5" i="81"/>
  <c r="O5" i="81" s="1"/>
  <c r="M939" i="81"/>
  <c r="M849" i="81"/>
  <c r="V849" i="105" s="1"/>
  <c r="M763" i="81"/>
  <c r="V763" i="105" s="1"/>
  <c r="M688" i="81"/>
  <c r="N619" i="81"/>
  <c r="O619" i="81" s="1"/>
  <c r="N564" i="81"/>
  <c r="O564" i="81" s="1"/>
  <c r="N509" i="81"/>
  <c r="O509" i="81" s="1"/>
  <c r="M458" i="81"/>
  <c r="V458" i="105" s="1"/>
  <c r="M409" i="81"/>
  <c r="V409" i="105" s="1"/>
  <c r="M365" i="81"/>
  <c r="N313" i="81"/>
  <c r="O313" i="81" s="1"/>
  <c r="N261" i="81"/>
  <c r="N214" i="81"/>
  <c r="O214" i="81" s="1"/>
  <c r="N176" i="81"/>
  <c r="O176" i="81" s="1"/>
  <c r="N129" i="81"/>
  <c r="O129" i="81" s="1"/>
  <c r="N91" i="81"/>
  <c r="O91" i="81" s="1"/>
  <c r="M46" i="81"/>
  <c r="V46" i="105" s="1"/>
  <c r="M5" i="81"/>
  <c r="V5" i="105" s="1"/>
  <c r="N910" i="81"/>
  <c r="O910" i="81" s="1"/>
  <c r="N937" i="81"/>
  <c r="M760" i="81"/>
  <c r="N682" i="81"/>
  <c r="O682" i="81" s="1"/>
  <c r="M619" i="81"/>
  <c r="V619" i="105" s="1"/>
  <c r="M564" i="81"/>
  <c r="M509" i="81"/>
  <c r="V509" i="105" s="1"/>
  <c r="N457" i="81"/>
  <c r="O457" i="81" s="1"/>
  <c r="N408" i="81"/>
  <c r="O408" i="81" s="1"/>
  <c r="M364" i="81"/>
  <c r="M313" i="81"/>
  <c r="V313" i="105" s="1"/>
  <c r="M260" i="81"/>
  <c r="M214" i="81"/>
  <c r="M174" i="81"/>
  <c r="M129" i="81"/>
  <c r="V129" i="105" s="1"/>
  <c r="N90" i="81"/>
  <c r="O90" i="81" s="1"/>
  <c r="M44" i="81"/>
  <c r="V44" i="105" s="1"/>
  <c r="N739" i="81"/>
  <c r="O739" i="81" s="1"/>
  <c r="N494" i="81"/>
  <c r="O494" i="81" s="1"/>
  <c r="M297" i="81"/>
  <c r="M124" i="81"/>
  <c r="V124" i="105" s="1"/>
  <c r="M120" i="81"/>
  <c r="V120" i="105" s="1"/>
  <c r="M937" i="81"/>
  <c r="V937" i="105" s="1"/>
  <c r="M843" i="81"/>
  <c r="V843" i="105" s="1"/>
  <c r="N759" i="81"/>
  <c r="O759" i="81" s="1"/>
  <c r="M681" i="81"/>
  <c r="V681" i="105" s="1"/>
  <c r="N618" i="81"/>
  <c r="O618" i="81" s="1"/>
  <c r="N560" i="81"/>
  <c r="O560" i="81" s="1"/>
  <c r="M508" i="81"/>
  <c r="V508" i="105" s="1"/>
  <c r="M457" i="81"/>
  <c r="M408" i="81"/>
  <c r="N354" i="81"/>
  <c r="O354" i="81" s="1"/>
  <c r="M302" i="81"/>
  <c r="M259" i="81"/>
  <c r="V259" i="105" s="1"/>
  <c r="N213" i="81"/>
  <c r="O213" i="81" s="1"/>
  <c r="N173" i="81"/>
  <c r="O173" i="81" s="1"/>
  <c r="N128" i="81"/>
  <c r="O128" i="81" s="1"/>
  <c r="N89" i="81"/>
  <c r="O89" i="81" s="1"/>
  <c r="N43" i="81"/>
  <c r="O43" i="81" s="1"/>
  <c r="M1019" i="81"/>
  <c r="N936" i="81"/>
  <c r="O936" i="81" s="1"/>
  <c r="N833" i="81"/>
  <c r="O833" i="81" s="1"/>
  <c r="M745" i="81"/>
  <c r="V745" i="105" s="1"/>
  <c r="N680" i="81"/>
  <c r="O680" i="81" s="1"/>
  <c r="N616" i="81"/>
  <c r="O616" i="81" s="1"/>
  <c r="M560" i="81"/>
  <c r="N506" i="81"/>
  <c r="O506" i="81" s="1"/>
  <c r="N456" i="81"/>
  <c r="O456" i="81" s="1"/>
  <c r="M407" i="81"/>
  <c r="V407" i="105" s="1"/>
  <c r="M354" i="81"/>
  <c r="V354" i="105" s="1"/>
  <c r="M301" i="81"/>
  <c r="V301" i="105" s="1"/>
  <c r="N258" i="81"/>
  <c r="O258" i="81" s="1"/>
  <c r="N211" i="81"/>
  <c r="O211" i="81" s="1"/>
  <c r="M173" i="81"/>
  <c r="V173" i="105" s="1"/>
  <c r="M128" i="81"/>
  <c r="M39" i="81"/>
  <c r="V39" i="105" s="1"/>
  <c r="M929" i="81"/>
  <c r="N818" i="81"/>
  <c r="O818" i="81" s="1"/>
  <c r="N604" i="81"/>
  <c r="O604" i="81" s="1"/>
  <c r="N553" i="81"/>
  <c r="O553" i="81" s="1"/>
  <c r="N452" i="81"/>
  <c r="O452" i="81" s="1"/>
  <c r="N347" i="81"/>
  <c r="O347" i="81" s="1"/>
  <c r="N209" i="81"/>
  <c r="O209" i="81" s="1"/>
  <c r="N74" i="81"/>
  <c r="O74" i="81" s="1"/>
  <c r="N933" i="81"/>
  <c r="O933" i="81" s="1"/>
  <c r="M833" i="81"/>
  <c r="N743" i="81"/>
  <c r="O743" i="81" s="1"/>
  <c r="N676" i="81"/>
  <c r="O676" i="81" s="1"/>
  <c r="M606" i="81"/>
  <c r="V606" i="105" s="1"/>
  <c r="N554" i="81"/>
  <c r="O554" i="81" s="1"/>
  <c r="M506" i="81"/>
  <c r="M456" i="81"/>
  <c r="N403" i="81"/>
  <c r="O403" i="81" s="1"/>
  <c r="M349" i="81"/>
  <c r="V349" i="105" s="1"/>
  <c r="N298" i="81"/>
  <c r="O298" i="81" s="1"/>
  <c r="M258" i="81"/>
  <c r="V258" i="105" s="1"/>
  <c r="M211" i="81"/>
  <c r="V211" i="105" s="1"/>
  <c r="N172" i="81"/>
  <c r="O172" i="81" s="1"/>
  <c r="M127" i="81"/>
  <c r="V127" i="105" s="1"/>
  <c r="M87" i="81"/>
  <c r="V87" i="105" s="1"/>
  <c r="M38" i="81"/>
  <c r="N673" i="81"/>
  <c r="N398" i="81"/>
  <c r="O398" i="81" s="1"/>
  <c r="M171" i="81"/>
  <c r="M37" i="81"/>
  <c r="N36" i="81"/>
  <c r="O36" i="81" s="1"/>
  <c r="N929" i="81"/>
  <c r="M822" i="81"/>
  <c r="V822" i="105" s="1"/>
  <c r="N741" i="81"/>
  <c r="O741" i="81" s="1"/>
  <c r="M676" i="81"/>
  <c r="V676" i="105" s="1"/>
  <c r="M605" i="81"/>
  <c r="V605" i="105" s="1"/>
  <c r="M554" i="81"/>
  <c r="N504" i="81"/>
  <c r="O504" i="81" s="1"/>
  <c r="M455" i="81"/>
  <c r="V455" i="105" s="1"/>
  <c r="M403" i="81"/>
  <c r="M348" i="81"/>
  <c r="V348" i="105"/>
  <c r="M298" i="81"/>
  <c r="V298" i="105" s="1"/>
  <c r="M256" i="81"/>
  <c r="M210" i="81"/>
  <c r="M172" i="81"/>
  <c r="V172" i="105" s="1"/>
  <c r="N124" i="81"/>
  <c r="O124" i="81" s="1"/>
  <c r="N77" i="81"/>
  <c r="O77" i="81" s="1"/>
  <c r="N37" i="81"/>
  <c r="O37" i="81" s="1"/>
  <c r="M169" i="81"/>
  <c r="V169" i="105" s="1"/>
  <c r="N255" i="81"/>
  <c r="O255" i="81" s="1"/>
  <c r="M817" i="81"/>
  <c r="V817" i="105" s="1"/>
  <c r="M739" i="81"/>
  <c r="V739" i="105" s="1"/>
  <c r="N672" i="81"/>
  <c r="O672" i="81" s="1"/>
  <c r="M604" i="81"/>
  <c r="V604" i="105" s="1"/>
  <c r="N550" i="81"/>
  <c r="O550" i="81" s="1"/>
  <c r="M494" i="81"/>
  <c r="M452" i="81"/>
  <c r="V452" i="105" s="1"/>
  <c r="M397" i="81"/>
  <c r="M347" i="81"/>
  <c r="V347" i="105" s="1"/>
  <c r="M294" i="81"/>
  <c r="M255" i="81"/>
  <c r="V255" i="105" s="1"/>
  <c r="M209" i="81"/>
  <c r="M74" i="81"/>
  <c r="V74" i="105" s="1"/>
  <c r="N1018" i="81"/>
  <c r="O1018" i="81" s="1"/>
  <c r="M909" i="81"/>
  <c r="M816" i="81"/>
  <c r="N736" i="81"/>
  <c r="O736" i="81" s="1"/>
  <c r="M672" i="81"/>
  <c r="N603" i="81"/>
  <c r="O603" i="81" s="1"/>
  <c r="N546" i="81"/>
  <c r="O546" i="81" s="1"/>
  <c r="M491" i="81"/>
  <c r="M442" i="81"/>
  <c r="N396" i="81"/>
  <c r="O396" i="81" s="1"/>
  <c r="M346" i="81"/>
  <c r="V346" i="105" s="1"/>
  <c r="N293" i="81"/>
  <c r="O293" i="81" s="1"/>
  <c r="N254" i="81"/>
  <c r="O254" i="81" s="1"/>
  <c r="M208" i="81"/>
  <c r="V208" i="105" s="1"/>
  <c r="N168" i="81"/>
  <c r="O168" i="81" s="1"/>
  <c r="N118" i="81"/>
  <c r="O118" i="81" s="1"/>
  <c r="N73" i="81"/>
  <c r="O73" i="81" s="1"/>
  <c r="M34" i="81"/>
  <c r="M998" i="81"/>
  <c r="V998" i="105" s="1"/>
  <c r="N906" i="81"/>
  <c r="O906" i="81" s="1"/>
  <c r="N805" i="81"/>
  <c r="O805" i="81" s="1"/>
  <c r="N735" i="81"/>
  <c r="AD735" i="105" s="1"/>
  <c r="M666" i="81"/>
  <c r="M599" i="81"/>
  <c r="V599" i="105" s="1"/>
  <c r="N541" i="81"/>
  <c r="O541" i="81" s="1"/>
  <c r="M488" i="81"/>
  <c r="V488" i="105" s="1"/>
  <c r="M438" i="81"/>
  <c r="M395" i="81"/>
  <c r="V395" i="105" s="1"/>
  <c r="N343" i="81"/>
  <c r="O343" i="81" s="1"/>
  <c r="N292" i="81"/>
  <c r="O292" i="81" s="1"/>
  <c r="N252" i="81"/>
  <c r="O252" i="81" s="1"/>
  <c r="N205" i="81"/>
  <c r="O205" i="81" s="1"/>
  <c r="M156" i="81"/>
  <c r="N117" i="81"/>
  <c r="O117" i="81" s="1"/>
  <c r="M71" i="81"/>
  <c r="V71" i="105" s="1"/>
  <c r="M33" i="81"/>
  <c r="M151" i="81"/>
  <c r="M339" i="81"/>
  <c r="V339" i="105" s="1"/>
  <c r="M637" i="81"/>
  <c r="V637" i="105" s="1"/>
  <c r="M611" i="81"/>
  <c r="V611" i="105" s="1"/>
  <c r="N135" i="81"/>
  <c r="O135" i="81" s="1"/>
  <c r="N643" i="81"/>
  <c r="O643" i="81" s="1"/>
  <c r="M167" i="81"/>
  <c r="V167" i="105" s="1"/>
  <c r="N670" i="81"/>
  <c r="O670" i="81" s="1"/>
  <c r="N278" i="81"/>
  <c r="M641" i="81"/>
  <c r="M221" i="81"/>
  <c r="V221" i="105" s="1"/>
  <c r="N696" i="81"/>
  <c r="O696" i="81" s="1"/>
  <c r="N304" i="81"/>
  <c r="O304" i="81" s="1"/>
  <c r="N804" i="81"/>
  <c r="O804" i="81" s="1"/>
  <c r="N412" i="81"/>
  <c r="O412" i="81" s="1"/>
  <c r="N20" i="81"/>
  <c r="O20" i="81" s="1"/>
  <c r="M607" i="81"/>
  <c r="V607" i="105" s="1"/>
  <c r="M691" i="81"/>
  <c r="V691" i="105" s="1"/>
  <c r="N367" i="81"/>
  <c r="O367" i="81" s="1"/>
  <c r="N339" i="81"/>
  <c r="O339" i="81" s="1"/>
  <c r="N637" i="81"/>
  <c r="O637" i="81" s="1"/>
  <c r="N611" i="81"/>
  <c r="O611" i="81" s="1"/>
  <c r="M107" i="81"/>
  <c r="V107" i="105" s="1"/>
  <c r="M643" i="81"/>
  <c r="N167" i="81"/>
  <c r="O167" i="81" s="1"/>
  <c r="M642" i="81"/>
  <c r="V642" i="105" s="1"/>
  <c r="M250" i="81"/>
  <c r="V250" i="105" s="1"/>
  <c r="N1005" i="81"/>
  <c r="O1005" i="81" s="1"/>
  <c r="N613" i="81"/>
  <c r="O613" i="81"/>
  <c r="N193" i="81"/>
  <c r="O193" i="81" s="1"/>
  <c r="M668" i="81"/>
  <c r="V668" i="105" s="1"/>
  <c r="M276" i="81"/>
  <c r="N776" i="81"/>
  <c r="M384" i="81"/>
  <c r="N607" i="81"/>
  <c r="O607" i="81" s="1"/>
  <c r="N691" i="81"/>
  <c r="O691" i="81" s="1"/>
  <c r="M283" i="81"/>
  <c r="BX161" i="57"/>
  <c r="BF283" i="57"/>
  <c r="M311" i="81"/>
  <c r="V311" i="105"/>
  <c r="M525" i="81"/>
  <c r="M583" i="81"/>
  <c r="V583" i="105" s="1"/>
  <c r="N107" i="81"/>
  <c r="O107" i="81" s="1"/>
  <c r="M615" i="81"/>
  <c r="V615" i="105" s="1"/>
  <c r="M139" i="81"/>
  <c r="N642" i="81"/>
  <c r="O642" i="81" s="1"/>
  <c r="N250" i="81"/>
  <c r="O250" i="81" s="1"/>
  <c r="M1005" i="81"/>
  <c r="M613" i="81"/>
  <c r="V613" i="105"/>
  <c r="M193" i="81"/>
  <c r="N668" i="81"/>
  <c r="N276" i="81"/>
  <c r="O276" i="81" s="1"/>
  <c r="M776" i="81"/>
  <c r="V776" i="105" s="1"/>
  <c r="N384" i="81"/>
  <c r="O384" i="81" s="1"/>
  <c r="N551" i="81"/>
  <c r="O551" i="81" s="1"/>
  <c r="N635" i="81"/>
  <c r="O635" i="81" s="1"/>
  <c r="N1007" i="81"/>
  <c r="N311" i="81"/>
  <c r="O311" i="81" s="1"/>
  <c r="N525" i="81"/>
  <c r="O525" i="81" s="1"/>
  <c r="N583" i="81"/>
  <c r="O583" i="81"/>
  <c r="M23" i="81"/>
  <c r="V23" i="105" s="1"/>
  <c r="N615" i="81"/>
  <c r="O615" i="81" s="1"/>
  <c r="N139" i="81"/>
  <c r="O139" i="81" s="1"/>
  <c r="N1006" i="81"/>
  <c r="O1006" i="81" s="1"/>
  <c r="N614" i="81"/>
  <c r="O614" i="81" s="1"/>
  <c r="N222" i="81"/>
  <c r="O222" i="81" s="1"/>
  <c r="N977" i="81"/>
  <c r="O977" i="81" s="1"/>
  <c r="N585" i="81"/>
  <c r="O585" i="81" s="1"/>
  <c r="N165" i="81"/>
  <c r="O165" i="81" s="1"/>
  <c r="M640" i="81"/>
  <c r="V640" i="105" s="1"/>
  <c r="M248" i="81"/>
  <c r="M748" i="81"/>
  <c r="M356" i="81"/>
  <c r="M551" i="81"/>
  <c r="V551" i="105" s="1"/>
  <c r="M635" i="81"/>
  <c r="V635" i="105" s="1"/>
  <c r="N923" i="81"/>
  <c r="O923" i="81" s="1"/>
  <c r="M21" i="81"/>
  <c r="V21" i="105" s="1"/>
  <c r="N555" i="81"/>
  <c r="O555" i="81" s="1"/>
  <c r="N23" i="81"/>
  <c r="O23" i="81" s="1"/>
  <c r="N559" i="81"/>
  <c r="M111" i="81"/>
  <c r="M1006" i="81"/>
  <c r="M614" i="81"/>
  <c r="V614" i="105" s="1"/>
  <c r="M222" i="81"/>
  <c r="M977" i="81"/>
  <c r="V977" i="105" s="1"/>
  <c r="M585" i="81"/>
  <c r="M165" i="81"/>
  <c r="V165" i="105" s="1"/>
  <c r="N640" i="81"/>
  <c r="O640" i="81" s="1"/>
  <c r="N248" i="81"/>
  <c r="O248" i="81" s="1"/>
  <c r="N748" i="81"/>
  <c r="O748" i="81" s="1"/>
  <c r="N356" i="81"/>
  <c r="O356" i="81" s="1"/>
  <c r="N495" i="81"/>
  <c r="O495" i="81" s="1"/>
  <c r="M579" i="81"/>
  <c r="N587" i="81"/>
  <c r="O587" i="81" s="1"/>
  <c r="N21" i="81"/>
  <c r="O21" i="81" s="1"/>
  <c r="M555" i="81"/>
  <c r="M559" i="81"/>
  <c r="V559" i="105" s="1"/>
  <c r="N111" i="81"/>
  <c r="O111" i="81" s="1"/>
  <c r="M978" i="81"/>
  <c r="V978" i="105" s="1"/>
  <c r="M586" i="81"/>
  <c r="V586" i="105" s="1"/>
  <c r="N194" i="81"/>
  <c r="O194" i="81" s="1"/>
  <c r="N949" i="81"/>
  <c r="O949" i="81" s="1"/>
  <c r="N557" i="81"/>
  <c r="O557" i="81" s="1"/>
  <c r="N137" i="81"/>
  <c r="O137" i="81" s="1"/>
  <c r="M1004" i="81"/>
  <c r="V1004" i="105" s="1"/>
  <c r="M612" i="81"/>
  <c r="M220" i="81"/>
  <c r="M720" i="81"/>
  <c r="V720" i="105" s="1"/>
  <c r="M328" i="81"/>
  <c r="M495" i="81"/>
  <c r="V495" i="105" s="1"/>
  <c r="N579" i="81"/>
  <c r="O579" i="81" s="1"/>
  <c r="M419" i="81"/>
  <c r="V419" i="105" s="1"/>
  <c r="N1003" i="81"/>
  <c r="O1003" i="81" s="1"/>
  <c r="M527" i="81"/>
  <c r="V527" i="105" s="1"/>
  <c r="M979" i="81"/>
  <c r="V979" i="105" s="1"/>
  <c r="M531" i="81"/>
  <c r="N978" i="81"/>
  <c r="O978" i="81" s="1"/>
  <c r="N586" i="81"/>
  <c r="O586" i="81" s="1"/>
  <c r="M194" i="81"/>
  <c r="M949" i="81"/>
  <c r="V949" i="105" s="1"/>
  <c r="M557" i="81"/>
  <c r="V557" i="105" s="1"/>
  <c r="M137" i="81"/>
  <c r="N1004" i="81"/>
  <c r="O1004" i="81" s="1"/>
  <c r="N612" i="81"/>
  <c r="O612" i="81" s="1"/>
  <c r="N220" i="81"/>
  <c r="O220" i="81" s="1"/>
  <c r="N720" i="81"/>
  <c r="O720" i="81" s="1"/>
  <c r="N328" i="81"/>
  <c r="O328" i="81" s="1"/>
  <c r="M439" i="81"/>
  <c r="V439" i="105" s="1"/>
  <c r="M523" i="81"/>
  <c r="V523" i="105" s="1"/>
  <c r="M279" i="81"/>
  <c r="V279" i="105" s="1"/>
  <c r="N863" i="81"/>
  <c r="O863" i="81" s="1"/>
  <c r="N975" i="81"/>
  <c r="N527" i="81"/>
  <c r="N979" i="81"/>
  <c r="O979" i="81" s="1"/>
  <c r="N531" i="81"/>
  <c r="O531" i="81" s="1"/>
  <c r="M950" i="81"/>
  <c r="V950" i="105" s="1"/>
  <c r="M558" i="81"/>
  <c r="M166" i="81"/>
  <c r="V166" i="105" s="1"/>
  <c r="N921" i="81"/>
  <c r="O921" i="81" s="1"/>
  <c r="N529" i="81"/>
  <c r="O529" i="81" s="1"/>
  <c r="N109" i="81"/>
  <c r="O109" i="81" s="1"/>
  <c r="M976" i="81"/>
  <c r="V976" i="105" s="1"/>
  <c r="M584" i="81"/>
  <c r="V584" i="105" s="1"/>
  <c r="M192" i="81"/>
  <c r="M692" i="81"/>
  <c r="M300" i="81"/>
  <c r="V300" i="105" s="1"/>
  <c r="N439" i="81"/>
  <c r="O439" i="81" s="1"/>
  <c r="N523" i="81"/>
  <c r="O523" i="81" s="1"/>
  <c r="N331" i="81"/>
  <c r="O331" i="81" s="1"/>
  <c r="BE282" i="57"/>
  <c r="N947" i="81"/>
  <c r="O947" i="81" s="1"/>
  <c r="M499" i="81"/>
  <c r="V499" i="105" s="1"/>
  <c r="M951" i="81"/>
  <c r="V951" i="105" s="1"/>
  <c r="N503" i="81"/>
  <c r="O503" i="81" s="1"/>
  <c r="N55" i="81"/>
  <c r="O55" i="81" s="1"/>
  <c r="N950" i="81"/>
  <c r="O950" i="81" s="1"/>
  <c r="N558" i="81"/>
  <c r="O558" i="81" s="1"/>
  <c r="N166" i="81"/>
  <c r="O166" i="81" s="1"/>
  <c r="M921" i="81"/>
  <c r="V921" i="105" s="1"/>
  <c r="M529" i="81"/>
  <c r="M109" i="81"/>
  <c r="V109" i="105" s="1"/>
  <c r="N976" i="81"/>
  <c r="O976" i="81" s="1"/>
  <c r="N584" i="81"/>
  <c r="O584" i="81" s="1"/>
  <c r="N192" i="81"/>
  <c r="O192" i="81" s="1"/>
  <c r="N692" i="81"/>
  <c r="O692" i="81" s="1"/>
  <c r="N300" i="81"/>
  <c r="O300" i="81" s="1"/>
  <c r="N383" i="81"/>
  <c r="O383" i="81" s="1"/>
  <c r="M467" i="81"/>
  <c r="V467" i="105" s="1"/>
  <c r="N275" i="81"/>
  <c r="O275" i="81" s="1"/>
  <c r="M947" i="81"/>
  <c r="V947" i="105" s="1"/>
  <c r="N499" i="81"/>
  <c r="O499" i="81" s="1"/>
  <c r="N951" i="81"/>
  <c r="O951" i="81" s="1"/>
  <c r="M503" i="81"/>
  <c r="M55" i="81"/>
  <c r="V55" i="105" s="1"/>
  <c r="N922" i="81"/>
  <c r="O922" i="81" s="1"/>
  <c r="M530" i="81"/>
  <c r="V530" i="105" s="1"/>
  <c r="N138" i="81"/>
  <c r="O138" i="81" s="1"/>
  <c r="N893" i="81"/>
  <c r="O893" i="81" s="1"/>
  <c r="N501" i="81"/>
  <c r="O501" i="81" s="1"/>
  <c r="N81" i="81"/>
  <c r="O81" i="81" s="1"/>
  <c r="M948" i="81"/>
  <c r="V948" i="105" s="1"/>
  <c r="M556" i="81"/>
  <c r="V556" i="105" s="1"/>
  <c r="M164" i="81"/>
  <c r="N664" i="81"/>
  <c r="O664" i="81" s="1"/>
  <c r="M272" i="81"/>
  <c r="V272" i="105" s="1"/>
  <c r="M383" i="81"/>
  <c r="V383" i="105" s="1"/>
  <c r="N467" i="81"/>
  <c r="O467" i="81" s="1"/>
  <c r="N247" i="81"/>
  <c r="M919" i="81"/>
  <c r="M471" i="81"/>
  <c r="M895" i="81"/>
  <c r="V895" i="105" s="1"/>
  <c r="M475" i="81"/>
  <c r="M27" i="81"/>
  <c r="V27" i="105" s="1"/>
  <c r="M922" i="81"/>
  <c r="N530" i="81"/>
  <c r="O530" i="81" s="1"/>
  <c r="M138" i="81"/>
  <c r="M893" i="81"/>
  <c r="V893" i="105" s="1"/>
  <c r="M501" i="81"/>
  <c r="V501" i="105" s="1"/>
  <c r="M81" i="81"/>
  <c r="N948" i="81"/>
  <c r="O948" i="81" s="1"/>
  <c r="N556" i="81"/>
  <c r="O556" i="81" s="1"/>
  <c r="N164" i="81"/>
  <c r="O164" i="81" s="1"/>
  <c r="M664" i="81"/>
  <c r="V664" i="105" s="1"/>
  <c r="N272" i="81"/>
  <c r="O272" i="81" s="1"/>
  <c r="N327" i="81"/>
  <c r="O327" i="81" s="1"/>
  <c r="N411" i="81"/>
  <c r="O411" i="81" s="1"/>
  <c r="N163" i="81"/>
  <c r="AD163" i="105" s="1"/>
  <c r="N919" i="81"/>
  <c r="O919" i="81" s="1"/>
  <c r="N471" i="81"/>
  <c r="O471" i="81" s="1"/>
  <c r="N895" i="81"/>
  <c r="O895" i="81" s="1"/>
  <c r="N475" i="81"/>
  <c r="O475" i="81"/>
  <c r="N27" i="81"/>
  <c r="O27" i="81" s="1"/>
  <c r="M894" i="81"/>
  <c r="V894" i="105" s="1"/>
  <c r="M502" i="81"/>
  <c r="M110" i="81"/>
  <c r="V110" i="105" s="1"/>
  <c r="N865" i="81"/>
  <c r="O865" i="81" s="1"/>
  <c r="N473" i="81"/>
  <c r="O473" i="81" s="1"/>
  <c r="N53" i="81"/>
  <c r="O53" i="81" s="1"/>
  <c r="M920" i="81"/>
  <c r="V920" i="105" s="1"/>
  <c r="M528" i="81"/>
  <c r="V528" i="105" s="1"/>
  <c r="N136" i="81"/>
  <c r="O136" i="81" s="1"/>
  <c r="M636" i="81"/>
  <c r="M244" i="81"/>
  <c r="M327" i="81"/>
  <c r="V327" i="105" s="1"/>
  <c r="M411" i="81"/>
  <c r="M79" i="81"/>
  <c r="M891" i="81"/>
  <c r="V891" i="105" s="1"/>
  <c r="M443" i="81"/>
  <c r="N867" i="81"/>
  <c r="O867" i="81" s="1"/>
  <c r="M447" i="81"/>
  <c r="V447" i="105" s="1"/>
  <c r="N894" i="81"/>
  <c r="O894" i="81" s="1"/>
  <c r="N502" i="81"/>
  <c r="O502" i="81" s="1"/>
  <c r="N110" i="81"/>
  <c r="O110" i="81" s="1"/>
  <c r="M865" i="81"/>
  <c r="V865" i="105" s="1"/>
  <c r="M473" i="81"/>
  <c r="V473" i="105" s="1"/>
  <c r="M53" i="81"/>
  <c r="V53" i="105" s="1"/>
  <c r="N920" i="81"/>
  <c r="O920" i="81" s="1"/>
  <c r="N528" i="81"/>
  <c r="O528" i="81" s="1"/>
  <c r="M136" i="81"/>
  <c r="V136" i="105"/>
  <c r="N636" i="81"/>
  <c r="O636" i="81" s="1"/>
  <c r="N244" i="81"/>
  <c r="M271" i="81"/>
  <c r="M355" i="81"/>
  <c r="V355" i="105" s="1"/>
  <c r="N891" i="81"/>
  <c r="O891" i="81" s="1"/>
  <c r="N443" i="81"/>
  <c r="O443" i="81" s="1"/>
  <c r="M867" i="81"/>
  <c r="N447" i="81"/>
  <c r="O447" i="81" s="1"/>
  <c r="M866" i="81"/>
  <c r="N474" i="81"/>
  <c r="O474" i="81" s="1"/>
  <c r="M82" i="81"/>
  <c r="V82" i="105" s="1"/>
  <c r="N837" i="81"/>
  <c r="O837" i="81" s="1"/>
  <c r="N445" i="81"/>
  <c r="O445" i="81" s="1"/>
  <c r="N25" i="81"/>
  <c r="O25" i="81" s="1"/>
  <c r="M892" i="81"/>
  <c r="M500" i="81"/>
  <c r="V500" i="105" s="1"/>
  <c r="M108" i="81"/>
  <c r="V108" i="105" s="1"/>
  <c r="M1000" i="81"/>
  <c r="M608" i="81"/>
  <c r="M216" i="81"/>
  <c r="V216" i="105" s="1"/>
  <c r="N271" i="81"/>
  <c r="O271" i="81" s="1"/>
  <c r="N355" i="81"/>
  <c r="O355" i="81" s="1"/>
  <c r="M835" i="81"/>
  <c r="V835" i="105" s="1"/>
  <c r="M415" i="81"/>
  <c r="V415" i="105" s="1"/>
  <c r="M839" i="81"/>
  <c r="V839" i="105" s="1"/>
  <c r="M391" i="81"/>
  <c r="V391" i="105" s="1"/>
  <c r="N866" i="81"/>
  <c r="O866" i="81" s="1"/>
  <c r="M474" i="81"/>
  <c r="N82" i="81"/>
  <c r="O82" i="81" s="1"/>
  <c r="M837" i="81"/>
  <c r="M445" i="81"/>
  <c r="V445" i="105" s="1"/>
  <c r="M25" i="81"/>
  <c r="N892" i="81"/>
  <c r="O892" i="81" s="1"/>
  <c r="N500" i="81"/>
  <c r="O500" i="81" s="1"/>
  <c r="N108" i="81"/>
  <c r="O108" i="81" s="1"/>
  <c r="N1000" i="81"/>
  <c r="O1000" i="81" s="1"/>
  <c r="N608" i="81"/>
  <c r="O608" i="81" s="1"/>
  <c r="N216" i="81"/>
  <c r="O216" i="81" s="1"/>
  <c r="M215" i="81"/>
  <c r="M299" i="81"/>
  <c r="M277" i="81"/>
  <c r="M1003" i="81"/>
  <c r="V1003" i="105" s="1"/>
  <c r="N835" i="81"/>
  <c r="O835" i="81" s="1"/>
  <c r="N415" i="81"/>
  <c r="O415" i="81" s="1"/>
  <c r="N839" i="81"/>
  <c r="O839" i="81" s="1"/>
  <c r="N391" i="81"/>
  <c r="O391" i="81" s="1"/>
  <c r="M838" i="81"/>
  <c r="V838" i="105" s="1"/>
  <c r="N446" i="81"/>
  <c r="O446" i="81" s="1"/>
  <c r="M54" i="81"/>
  <c r="V54" i="105" s="1"/>
  <c r="N809" i="81"/>
  <c r="O809" i="81" s="1"/>
  <c r="N417" i="81"/>
  <c r="O417" i="81" s="1"/>
  <c r="M864" i="81"/>
  <c r="V864" i="105" s="1"/>
  <c r="M472" i="81"/>
  <c r="V472" i="105" s="1"/>
  <c r="M80" i="81"/>
  <c r="N972" i="81"/>
  <c r="N580" i="81"/>
  <c r="O580" i="81" s="1"/>
  <c r="M188" i="81"/>
  <c r="N215" i="81"/>
  <c r="O215" i="81" s="1"/>
  <c r="N299" i="81"/>
  <c r="O299" i="81" s="1"/>
  <c r="N79" i="81"/>
  <c r="O79" i="81" s="1"/>
  <c r="M807" i="81"/>
  <c r="V807" i="105" s="1"/>
  <c r="M387" i="81"/>
  <c r="M811" i="81"/>
  <c r="V811" i="105" s="1"/>
  <c r="M363" i="81"/>
  <c r="V363" i="105" s="1"/>
  <c r="N838" i="81"/>
  <c r="O838" i="81" s="1"/>
  <c r="M446" i="81"/>
  <c r="N54" i="81"/>
  <c r="O54" i="81" s="1"/>
  <c r="M809" i="81"/>
  <c r="M417" i="81"/>
  <c r="V417" i="105" s="1"/>
  <c r="N864" i="81"/>
  <c r="O864" i="81" s="1"/>
  <c r="N472" i="81"/>
  <c r="O472" i="81" s="1"/>
  <c r="N80" i="81"/>
  <c r="O80" i="81" s="1"/>
  <c r="M972" i="81"/>
  <c r="V972" i="105" s="1"/>
  <c r="M580" i="81"/>
  <c r="V580" i="105" s="1"/>
  <c r="N188" i="81"/>
  <c r="O188" i="81" s="1"/>
  <c r="N943" i="81"/>
  <c r="O943" i="81" s="1"/>
  <c r="M159" i="81"/>
  <c r="V159" i="105" s="1"/>
  <c r="M999" i="81"/>
  <c r="V999" i="105" s="1"/>
  <c r="M243" i="81"/>
  <c r="V243" i="105" s="1"/>
  <c r="N807" i="81"/>
  <c r="O807" i="81" s="1"/>
  <c r="N387" i="81"/>
  <c r="O387" i="81" s="1"/>
  <c r="N811" i="81"/>
  <c r="O811" i="81" s="1"/>
  <c r="N363" i="81"/>
  <c r="O363" i="81" s="1"/>
  <c r="M810" i="81"/>
  <c r="M418" i="81"/>
  <c r="V418" i="105" s="1"/>
  <c r="M26" i="81"/>
  <c r="N781" i="81"/>
  <c r="O781" i="81" s="1"/>
  <c r="N389" i="81"/>
  <c r="M836" i="81"/>
  <c r="V836" i="105" s="1"/>
  <c r="N444" i="81"/>
  <c r="O444" i="81" s="1"/>
  <c r="M52" i="81"/>
  <c r="M944" i="81"/>
  <c r="V944" i="105" s="1"/>
  <c r="M552" i="81"/>
  <c r="M160" i="81"/>
  <c r="M943" i="81"/>
  <c r="V943" i="105" s="1"/>
  <c r="N159" i="81"/>
  <c r="O159" i="81" s="1"/>
  <c r="N999" i="81"/>
  <c r="O999" i="81" s="1"/>
  <c r="N243" i="81"/>
  <c r="O243" i="81" s="1"/>
  <c r="M163" i="81"/>
  <c r="M779" i="81"/>
  <c r="M783" i="81"/>
  <c r="V783" i="105" s="1"/>
  <c r="M335" i="81"/>
  <c r="V335" i="105" s="1"/>
  <c r="N810" i="81"/>
  <c r="O810" i="81" s="1"/>
  <c r="N418" i="81"/>
  <c r="O418" i="81" s="1"/>
  <c r="N26" i="81"/>
  <c r="O26" i="81" s="1"/>
  <c r="M781" i="81"/>
  <c r="V781" i="105" s="1"/>
  <c r="M389" i="81"/>
  <c r="V389" i="105" s="1"/>
  <c r="N836" i="81"/>
  <c r="O836" i="81" s="1"/>
  <c r="M444" i="81"/>
  <c r="N52" i="81"/>
  <c r="N944" i="81"/>
  <c r="O944" i="81" s="1"/>
  <c r="N552" i="81"/>
  <c r="O552" i="81" s="1"/>
  <c r="N160" i="81"/>
  <c r="AD160" i="105" s="1"/>
  <c r="M887" i="81"/>
  <c r="N75" i="81"/>
  <c r="O75" i="81" s="1"/>
  <c r="M971" i="81"/>
  <c r="M187" i="81"/>
  <c r="V187" i="105" s="1"/>
  <c r="N779" i="81"/>
  <c r="O779" i="81" s="1"/>
  <c r="N359" i="81"/>
  <c r="AD359" i="105" s="1"/>
  <c r="N783" i="81"/>
  <c r="O783" i="81" s="1"/>
  <c r="N335" i="81"/>
  <c r="N782" i="81"/>
  <c r="O782" i="81" s="1"/>
  <c r="N390" i="81"/>
  <c r="O390" i="81" s="1"/>
  <c r="N753" i="81"/>
  <c r="O753" i="81" s="1"/>
  <c r="N361" i="81"/>
  <c r="O361" i="81" s="1"/>
  <c r="M808" i="81"/>
  <c r="V808" i="105" s="1"/>
  <c r="N416" i="81"/>
  <c r="O416" i="81" s="1"/>
  <c r="N24" i="81"/>
  <c r="O24" i="81" s="1"/>
  <c r="M916" i="81"/>
  <c r="V916" i="105" s="1"/>
  <c r="M524" i="81"/>
  <c r="V524" i="105" s="1"/>
  <c r="M132" i="81"/>
  <c r="N887" i="81"/>
  <c r="O887" i="81" s="1"/>
  <c r="M75" i="81"/>
  <c r="V75" i="105" s="1"/>
  <c r="N187" i="81"/>
  <c r="O187" i="81" s="1"/>
  <c r="M751" i="81"/>
  <c r="V751" i="105" s="1"/>
  <c r="N303" i="81"/>
  <c r="O303" i="81" s="1"/>
  <c r="N755" i="81"/>
  <c r="O755" i="81" s="1"/>
  <c r="M307" i="81"/>
  <c r="V307" i="105" s="1"/>
  <c r="M782" i="81"/>
  <c r="M390" i="81"/>
  <c r="M753" i="81"/>
  <c r="M361" i="81"/>
  <c r="N808" i="81"/>
  <c r="O808" i="81" s="1"/>
  <c r="M416" i="81"/>
  <c r="M24" i="81"/>
  <c r="V24" i="105" s="1"/>
  <c r="N916" i="81"/>
  <c r="O916" i="81" s="1"/>
  <c r="N524" i="81"/>
  <c r="O524" i="81" s="1"/>
  <c r="N132" i="81"/>
  <c r="O132" i="81" s="1"/>
  <c r="N831" i="81"/>
  <c r="O831" i="81" s="1"/>
  <c r="N19" i="81"/>
  <c r="O19" i="81" s="1"/>
  <c r="M915" i="81"/>
  <c r="V915" i="105" s="1"/>
  <c r="M131" i="81"/>
  <c r="N751" i="81"/>
  <c r="O751" i="81" s="1"/>
  <c r="M303" i="81"/>
  <c r="V303" i="105" s="1"/>
  <c r="M755" i="81"/>
  <c r="N307" i="81"/>
  <c r="O307" i="81" s="1"/>
  <c r="M754" i="81"/>
  <c r="V754" i="105" s="1"/>
  <c r="M362" i="81"/>
  <c r="V362" i="105" s="1"/>
  <c r="N725" i="81"/>
  <c r="O725" i="81" s="1"/>
  <c r="N333" i="81"/>
  <c r="O333" i="81" s="1"/>
  <c r="M780" i="81"/>
  <c r="V780" i="105" s="1"/>
  <c r="M388" i="81"/>
  <c r="M888" i="81"/>
  <c r="V888" i="105" s="1"/>
  <c r="M496" i="81"/>
  <c r="V496" i="105" s="1"/>
  <c r="M104" i="81"/>
  <c r="V104" i="105" s="1"/>
  <c r="M831" i="81"/>
  <c r="V831" i="105" s="1"/>
  <c r="M19" i="81"/>
  <c r="N915" i="81"/>
  <c r="O915" i="81" s="1"/>
  <c r="N131" i="81"/>
  <c r="O131" i="81" s="1"/>
  <c r="M1001" i="81"/>
  <c r="BF131" i="57"/>
  <c r="BG160" i="57"/>
  <c r="BS224" i="57"/>
  <c r="BS253" i="57"/>
  <c r="M899" i="81"/>
  <c r="M723" i="81"/>
  <c r="V723" i="105" s="1"/>
  <c r="N219" i="81"/>
  <c r="O219" i="81" s="1"/>
  <c r="N251" i="81"/>
  <c r="O251" i="81" s="1"/>
  <c r="N754" i="81"/>
  <c r="O754" i="81" s="1"/>
  <c r="N362" i="81"/>
  <c r="O362" i="81" s="1"/>
  <c r="M725" i="81"/>
  <c r="V725" i="105" s="1"/>
  <c r="M333" i="81"/>
  <c r="V333" i="105" s="1"/>
  <c r="N780" i="81"/>
  <c r="O780" i="81" s="1"/>
  <c r="N388" i="81"/>
  <c r="O388" i="81" s="1"/>
  <c r="N888" i="81"/>
  <c r="O888" i="81" s="1"/>
  <c r="N496" i="81"/>
  <c r="O496" i="81" s="1"/>
  <c r="N104" i="81"/>
  <c r="O104" i="81" s="1"/>
  <c r="N775" i="81"/>
  <c r="O775" i="81" s="1"/>
  <c r="M859" i="81"/>
  <c r="V859" i="105" s="1"/>
  <c r="N103" i="81"/>
  <c r="O103" i="81" s="1"/>
  <c r="M889" i="81"/>
  <c r="V889" i="105" s="1"/>
  <c r="N899" i="81"/>
  <c r="O899" i="81" s="1"/>
  <c r="N723" i="81"/>
  <c r="O723" i="81" s="1"/>
  <c r="M219" i="81"/>
  <c r="V219" i="105" s="1"/>
  <c r="M251" i="81"/>
  <c r="N726" i="81"/>
  <c r="M334" i="81"/>
  <c r="V334" i="105" s="1"/>
  <c r="N697" i="81"/>
  <c r="O697" i="81" s="1"/>
  <c r="N305" i="81"/>
  <c r="O305" i="81" s="1"/>
  <c r="M752" i="81"/>
  <c r="V752" i="105" s="1"/>
  <c r="N360" i="81"/>
  <c r="O360" i="81" s="1"/>
  <c r="N860" i="81"/>
  <c r="O860" i="81" s="1"/>
  <c r="N468" i="81"/>
  <c r="O468" i="81" s="1"/>
  <c r="M76" i="81"/>
  <c r="M775" i="81"/>
  <c r="N859" i="81"/>
  <c r="O859" i="81" s="1"/>
  <c r="M103" i="81"/>
  <c r="M609" i="81"/>
  <c r="V609" i="105" s="1"/>
  <c r="M787" i="81"/>
  <c r="V787" i="105"/>
  <c r="M247" i="81"/>
  <c r="M695" i="81"/>
  <c r="V695" i="105" s="1"/>
  <c r="M191" i="81"/>
  <c r="V191" i="105" s="1"/>
  <c r="M699" i="81"/>
  <c r="V699" i="105" s="1"/>
  <c r="M223" i="81"/>
  <c r="V223" i="105" s="1"/>
  <c r="M726" i="81"/>
  <c r="V726" i="105" s="1"/>
  <c r="N334" i="81"/>
  <c r="O334" i="81" s="1"/>
  <c r="M697" i="81"/>
  <c r="V697" i="105" s="1"/>
  <c r="M305" i="81"/>
  <c r="N752" i="81"/>
  <c r="M360" i="81"/>
  <c r="M860" i="81"/>
  <c r="M468" i="81"/>
  <c r="V468" i="105"/>
  <c r="N76" i="81"/>
  <c r="O76" i="81" s="1"/>
  <c r="M719" i="81"/>
  <c r="V719" i="105" s="1"/>
  <c r="N803" i="81"/>
  <c r="O803" i="81" s="1"/>
  <c r="M47" i="81"/>
  <c r="V47" i="105" s="1"/>
  <c r="M497" i="81"/>
  <c r="N787" i="81"/>
  <c r="O787" i="81" s="1"/>
  <c r="N695" i="81"/>
  <c r="O695" i="81" s="1"/>
  <c r="N191" i="81"/>
  <c r="O191" i="81" s="1"/>
  <c r="N223" i="81"/>
  <c r="O223" i="81" s="1"/>
  <c r="M698" i="81"/>
  <c r="V698" i="105" s="1"/>
  <c r="M306" i="81"/>
  <c r="V306" i="105" s="1"/>
  <c r="N669" i="81"/>
  <c r="O669" i="81" s="1"/>
  <c r="N249" i="81"/>
  <c r="O249" i="81" s="1"/>
  <c r="M724" i="81"/>
  <c r="V724" i="105" s="1"/>
  <c r="M332" i="81"/>
  <c r="V332" i="105" s="1"/>
  <c r="M832" i="81"/>
  <c r="V832" i="105" s="1"/>
  <c r="M440" i="81"/>
  <c r="V440" i="105" s="1"/>
  <c r="N48" i="81"/>
  <c r="O48" i="81" s="1"/>
  <c r="N719" i="81"/>
  <c r="O719" i="81" s="1"/>
  <c r="M803" i="81"/>
  <c r="V803" i="105" s="1"/>
  <c r="N47" i="81"/>
  <c r="O47" i="81" s="1"/>
  <c r="M871" i="81"/>
  <c r="N49" i="81"/>
  <c r="O49" i="81" s="1"/>
  <c r="BG218" i="55"/>
  <c r="BG288" i="55"/>
  <c r="N831" i="80"/>
  <c r="O831" i="80"/>
  <c r="N439" i="80"/>
  <c r="O439" i="80" s="1"/>
  <c r="N47" i="80"/>
  <c r="O47" i="80" s="1"/>
  <c r="N305" i="80"/>
  <c r="O305" i="80" s="1"/>
  <c r="N245" i="80"/>
  <c r="O245" i="80" s="1"/>
  <c r="M666" i="80"/>
  <c r="U666" i="105" s="1"/>
  <c r="M941" i="80"/>
  <c r="U941" i="105" s="1"/>
  <c r="M211" i="80"/>
  <c r="U211" i="105" s="1"/>
  <c r="M856" i="80"/>
  <c r="N681" i="80"/>
  <c r="O681" i="80" s="1"/>
  <c r="M266" i="80"/>
  <c r="U266" i="105" s="1"/>
  <c r="M803" i="80"/>
  <c r="U803" i="105" s="1"/>
  <c r="M411" i="80"/>
  <c r="U411" i="105" s="1"/>
  <c r="M19" i="80"/>
  <c r="U19" i="105"/>
  <c r="M863" i="80"/>
  <c r="U863" i="105" s="1"/>
  <c r="M305" i="80"/>
  <c r="U305" i="105" s="1"/>
  <c r="M385" i="80"/>
  <c r="U385" i="105" s="1"/>
  <c r="N638" i="80"/>
  <c r="O638" i="80" s="1"/>
  <c r="M885" i="80"/>
  <c r="U885" i="105" s="1"/>
  <c r="M155" i="80"/>
  <c r="U155" i="105" s="1"/>
  <c r="N856" i="80"/>
  <c r="N625" i="80"/>
  <c r="O625" i="80" s="1"/>
  <c r="N823" i="80"/>
  <c r="O823" i="80"/>
  <c r="N803" i="80"/>
  <c r="N411" i="80"/>
  <c r="O411" i="80" s="1"/>
  <c r="N19" i="80"/>
  <c r="O19" i="80" s="1"/>
  <c r="N863" i="80"/>
  <c r="O863" i="80" s="1"/>
  <c r="M53" i="80"/>
  <c r="U53" i="105" s="1"/>
  <c r="M920" i="80"/>
  <c r="U920" i="105" s="1"/>
  <c r="N105" i="80"/>
  <c r="O105" i="80" s="1"/>
  <c r="M638" i="80"/>
  <c r="U638" i="105" s="1"/>
  <c r="N773" i="80"/>
  <c r="O773" i="80" s="1"/>
  <c r="N155" i="80"/>
  <c r="O155" i="80" s="1"/>
  <c r="M828" i="80"/>
  <c r="U828" i="105" s="1"/>
  <c r="M625" i="80"/>
  <c r="U625" i="105" s="1"/>
  <c r="M431" i="80"/>
  <c r="U431" i="105"/>
  <c r="M775" i="80"/>
  <c r="U775" i="105" s="1"/>
  <c r="M383" i="80"/>
  <c r="U383" i="105" s="1"/>
  <c r="M837" i="80"/>
  <c r="U837" i="105" s="1"/>
  <c r="N53" i="80"/>
  <c r="O53" i="80" s="1"/>
  <c r="N920" i="80"/>
  <c r="O920" i="80" s="1"/>
  <c r="M1001" i="80"/>
  <c r="U1001" i="105" s="1"/>
  <c r="M610" i="80"/>
  <c r="U610" i="105" s="1"/>
  <c r="M717" i="80"/>
  <c r="U717" i="105" s="1"/>
  <c r="M127" i="80"/>
  <c r="U127" i="105" s="1"/>
  <c r="N716" i="80"/>
  <c r="N513" i="80"/>
  <c r="O513" i="80" s="1"/>
  <c r="N1006" i="80"/>
  <c r="O1006" i="80" s="1"/>
  <c r="N975" i="80"/>
  <c r="O975" i="80" s="1"/>
  <c r="N944" i="80"/>
  <c r="O944" i="80" s="1"/>
  <c r="M899" i="80"/>
  <c r="U899" i="105" s="1"/>
  <c r="N867" i="80"/>
  <c r="O867" i="80" s="1"/>
  <c r="N832" i="80"/>
  <c r="O832" i="80" s="1"/>
  <c r="M788" i="80"/>
  <c r="U788" i="105" s="1"/>
  <c r="M758" i="80"/>
  <c r="U758" i="105" s="1"/>
  <c r="N695" i="80"/>
  <c r="O695" i="80" s="1"/>
  <c r="M648" i="80"/>
  <c r="U648" i="105" s="1"/>
  <c r="N617" i="80"/>
  <c r="O617" i="80" s="1"/>
  <c r="M586" i="80"/>
  <c r="U586" i="105" s="1"/>
  <c r="N556" i="80"/>
  <c r="O556" i="80" s="1"/>
  <c r="M524" i="80"/>
  <c r="U524" i="105" s="1"/>
  <c r="N479" i="80"/>
  <c r="O479" i="80" s="1"/>
  <c r="N447" i="80"/>
  <c r="O447" i="80" s="1"/>
  <c r="M417" i="80"/>
  <c r="U417" i="105" s="1"/>
  <c r="M384" i="80"/>
  <c r="U384" i="105" s="1"/>
  <c r="M341" i="80"/>
  <c r="U341" i="105" s="1"/>
  <c r="M312" i="80"/>
  <c r="U312" i="105" s="1"/>
  <c r="M281" i="80"/>
  <c r="U281" i="105" s="1"/>
  <c r="N251" i="80"/>
  <c r="O251" i="80" s="1"/>
  <c r="N219" i="80"/>
  <c r="O219" i="80" s="1"/>
  <c r="N190" i="80"/>
  <c r="O190" i="80" s="1"/>
  <c r="N116" i="80"/>
  <c r="O116" i="80" s="1"/>
  <c r="M87" i="80"/>
  <c r="U87" i="105" s="1"/>
  <c r="M58" i="80"/>
  <c r="U58" i="105" s="1"/>
  <c r="M27" i="80"/>
  <c r="U27" i="105" s="1"/>
  <c r="M1006" i="80"/>
  <c r="U1006" i="105" s="1"/>
  <c r="M975" i="80"/>
  <c r="U975" i="105" s="1"/>
  <c r="M944" i="80"/>
  <c r="U944" i="105" s="1"/>
  <c r="N898" i="80"/>
  <c r="O898" i="80" s="1"/>
  <c r="M867" i="80"/>
  <c r="U867" i="105" s="1"/>
  <c r="M832" i="80"/>
  <c r="U832" i="105" s="1"/>
  <c r="N787" i="80"/>
  <c r="O787" i="80" s="1"/>
  <c r="N757" i="80"/>
  <c r="O757" i="80" s="1"/>
  <c r="M695" i="80"/>
  <c r="U695" i="105" s="1"/>
  <c r="N647" i="80"/>
  <c r="O647" i="80" s="1"/>
  <c r="M617" i="80"/>
  <c r="U617" i="105" s="1"/>
  <c r="N585" i="80"/>
  <c r="O585" i="80" s="1"/>
  <c r="M556" i="80"/>
  <c r="U556" i="105" s="1"/>
  <c r="N509" i="80"/>
  <c r="O509" i="80" s="1"/>
  <c r="M479" i="80"/>
  <c r="U479" i="105"/>
  <c r="M447" i="80"/>
  <c r="U447" i="105" s="1"/>
  <c r="N416" i="80"/>
  <c r="O416" i="80" s="1"/>
  <c r="N369" i="80"/>
  <c r="O369" i="80" s="1"/>
  <c r="N340" i="80"/>
  <c r="O340" i="80" s="1"/>
  <c r="N311" i="80"/>
  <c r="O311" i="80" s="1"/>
  <c r="N280" i="80"/>
  <c r="O280" i="80" s="1"/>
  <c r="M251" i="80"/>
  <c r="U251" i="105" s="1"/>
  <c r="M219" i="80"/>
  <c r="U219" i="105" s="1"/>
  <c r="N188" i="80"/>
  <c r="O188" i="80" s="1"/>
  <c r="M116" i="80"/>
  <c r="N57" i="80"/>
  <c r="N26" i="80"/>
  <c r="O26" i="80" s="1"/>
  <c r="M1005" i="80"/>
  <c r="U1005" i="105"/>
  <c r="N972" i="80"/>
  <c r="O972" i="80" s="1"/>
  <c r="N929" i="80"/>
  <c r="O929" i="80" s="1"/>
  <c r="M898" i="80"/>
  <c r="U898" i="105" s="1"/>
  <c r="N866" i="80"/>
  <c r="O866" i="80" s="1"/>
  <c r="N817" i="80"/>
  <c r="O817" i="80" s="1"/>
  <c r="M787" i="80"/>
  <c r="U787" i="105" s="1"/>
  <c r="M757" i="80"/>
  <c r="U757" i="105" s="1"/>
  <c r="N692" i="80"/>
  <c r="O692" i="80" s="1"/>
  <c r="M647" i="80"/>
  <c r="U647" i="105" s="1"/>
  <c r="N616" i="80"/>
  <c r="O616" i="80" s="1"/>
  <c r="M585" i="80"/>
  <c r="U585" i="105" s="1"/>
  <c r="N555" i="80"/>
  <c r="O555" i="80" s="1"/>
  <c r="M509" i="80"/>
  <c r="U509" i="105" s="1"/>
  <c r="N478" i="80"/>
  <c r="O478" i="80" s="1"/>
  <c r="N446" i="80"/>
  <c r="O446" i="80" s="1"/>
  <c r="M416" i="80"/>
  <c r="U416" i="105" s="1"/>
  <c r="M369" i="80"/>
  <c r="U369" i="105" s="1"/>
  <c r="M340" i="80"/>
  <c r="M311" i="80"/>
  <c r="U311" i="105" s="1"/>
  <c r="M280" i="80"/>
  <c r="U280" i="105" s="1"/>
  <c r="N250" i="80"/>
  <c r="M218" i="80"/>
  <c r="U218" i="105" s="1"/>
  <c r="M188" i="80"/>
  <c r="U188" i="105"/>
  <c r="N115" i="80"/>
  <c r="M57" i="80"/>
  <c r="U57" i="105" s="1"/>
  <c r="M26" i="80"/>
  <c r="U26" i="105" s="1"/>
  <c r="N1004" i="80"/>
  <c r="M972" i="80"/>
  <c r="U972" i="105" s="1"/>
  <c r="M929" i="80"/>
  <c r="U929" i="105" s="1"/>
  <c r="N897" i="80"/>
  <c r="O897" i="80" s="1"/>
  <c r="M866" i="80"/>
  <c r="U866" i="105" s="1"/>
  <c r="M817" i="80"/>
  <c r="U817" i="105" s="1"/>
  <c r="N786" i="80"/>
  <c r="O786" i="80" s="1"/>
  <c r="N756" i="80"/>
  <c r="O756" i="80" s="1"/>
  <c r="M692" i="80"/>
  <c r="U692" i="105" s="1"/>
  <c r="N646" i="80"/>
  <c r="O646" i="80" s="1"/>
  <c r="M616" i="80"/>
  <c r="U616" i="105" s="1"/>
  <c r="N584" i="80"/>
  <c r="O584" i="80" s="1"/>
  <c r="M555" i="80"/>
  <c r="U555" i="105" s="1"/>
  <c r="N508" i="80"/>
  <c r="O508" i="80" s="1"/>
  <c r="M478" i="80"/>
  <c r="U478" i="105" s="1"/>
  <c r="M446" i="80"/>
  <c r="U446" i="105" s="1"/>
  <c r="N415" i="80"/>
  <c r="O415" i="80" s="1"/>
  <c r="N368" i="80"/>
  <c r="O368" i="80" s="1"/>
  <c r="N339" i="80"/>
  <c r="O339" i="80" s="1"/>
  <c r="N310" i="80"/>
  <c r="M250" i="80"/>
  <c r="U250" i="105" s="1"/>
  <c r="N217" i="80"/>
  <c r="O217" i="80"/>
  <c r="N173" i="80"/>
  <c r="M115" i="80"/>
  <c r="U115" i="105" s="1"/>
  <c r="N85" i="80"/>
  <c r="O85" i="80" s="1"/>
  <c r="N56" i="80"/>
  <c r="O56" i="80" s="1"/>
  <c r="M25" i="80"/>
  <c r="U25" i="105" s="1"/>
  <c r="N1003" i="80"/>
  <c r="O1003" i="80" s="1"/>
  <c r="N923" i="80"/>
  <c r="O923" i="80" s="1"/>
  <c r="M873" i="80"/>
  <c r="U873" i="105" s="1"/>
  <c r="N839" i="80"/>
  <c r="O839" i="80" s="1"/>
  <c r="N789" i="80"/>
  <c r="O789" i="80" s="1"/>
  <c r="M755" i="80"/>
  <c r="U755" i="105" s="1"/>
  <c r="M720" i="80"/>
  <c r="U720" i="105" s="1"/>
  <c r="M673" i="80"/>
  <c r="U673" i="105" s="1"/>
  <c r="M639" i="80"/>
  <c r="U639" i="105" s="1"/>
  <c r="N589" i="80"/>
  <c r="O589" i="80" s="1"/>
  <c r="M558" i="80"/>
  <c r="U558" i="105" s="1"/>
  <c r="N507" i="80"/>
  <c r="O507" i="80" s="1"/>
  <c r="M475" i="80"/>
  <c r="U475" i="105" s="1"/>
  <c r="M425" i="80"/>
  <c r="U425" i="105" s="1"/>
  <c r="N393" i="80"/>
  <c r="O393" i="80" s="1"/>
  <c r="M359" i="80"/>
  <c r="U359" i="105" s="1"/>
  <c r="N313" i="80"/>
  <c r="O313" i="80" s="1"/>
  <c r="N278" i="80"/>
  <c r="O278" i="80" s="1"/>
  <c r="N244" i="80"/>
  <c r="O244" i="80" s="1"/>
  <c r="M198" i="80"/>
  <c r="U198" i="105" s="1"/>
  <c r="N166" i="80"/>
  <c r="O166" i="80" s="1"/>
  <c r="N134" i="80"/>
  <c r="O134" i="80" s="1"/>
  <c r="N88" i="80"/>
  <c r="N55" i="80"/>
  <c r="O55" i="80" s="1"/>
  <c r="M20" i="80"/>
  <c r="M1003" i="80"/>
  <c r="U1003" i="105" s="1"/>
  <c r="N954" i="80"/>
  <c r="AC954" i="105" s="1"/>
  <c r="M923" i="80"/>
  <c r="U923" i="105" s="1"/>
  <c r="N872" i="80"/>
  <c r="O872" i="80" s="1"/>
  <c r="M839" i="80"/>
  <c r="U839" i="105" s="1"/>
  <c r="M789" i="80"/>
  <c r="U789" i="105"/>
  <c r="N754" i="80"/>
  <c r="O754" i="80" s="1"/>
  <c r="N705" i="80"/>
  <c r="O705" i="80" s="1"/>
  <c r="N672" i="80"/>
  <c r="O672" i="80" s="1"/>
  <c r="N636" i="80"/>
  <c r="O636" i="80" s="1"/>
  <c r="M589" i="80"/>
  <c r="U589" i="105" s="1"/>
  <c r="N557" i="80"/>
  <c r="O557" i="80" s="1"/>
  <c r="M507" i="80"/>
  <c r="U507" i="105" s="1"/>
  <c r="N474" i="80"/>
  <c r="O474" i="80" s="1"/>
  <c r="N424" i="80"/>
  <c r="O424" i="80" s="1"/>
  <c r="M393" i="80"/>
  <c r="U393" i="105" s="1"/>
  <c r="N358" i="80"/>
  <c r="O358" i="80" s="1"/>
  <c r="M313" i="80"/>
  <c r="U313" i="105" s="1"/>
  <c r="M278" i="80"/>
  <c r="U278" i="105" s="1"/>
  <c r="M244" i="80"/>
  <c r="N197" i="80"/>
  <c r="O197" i="80" s="1"/>
  <c r="M166" i="80"/>
  <c r="U166" i="105" s="1"/>
  <c r="N133" i="80"/>
  <c r="O133" i="80" s="1"/>
  <c r="M88" i="80"/>
  <c r="U88" i="105" s="1"/>
  <c r="M55" i="80"/>
  <c r="U55" i="105" s="1"/>
  <c r="N5" i="80"/>
  <c r="O5" i="80" s="1"/>
  <c r="M1000" i="80"/>
  <c r="U1000" i="105" s="1"/>
  <c r="N953" i="80"/>
  <c r="O953" i="80" s="1"/>
  <c r="M922" i="80"/>
  <c r="U922" i="105" s="1"/>
  <c r="N871" i="80"/>
  <c r="O871" i="80" s="1"/>
  <c r="M838" i="80"/>
  <c r="U838" i="105" s="1"/>
  <c r="M786" i="80"/>
  <c r="U786" i="105" s="1"/>
  <c r="N753" i="80"/>
  <c r="O753" i="80" s="1"/>
  <c r="N704" i="80"/>
  <c r="O704" i="80" s="1"/>
  <c r="N671" i="80"/>
  <c r="O671" i="80" s="1"/>
  <c r="N621" i="80"/>
  <c r="O621" i="80" s="1"/>
  <c r="M588" i="80"/>
  <c r="U588" i="105" s="1"/>
  <c r="N553" i="80"/>
  <c r="O553" i="80" s="1"/>
  <c r="M506" i="80"/>
  <c r="U506" i="105" s="1"/>
  <c r="M473" i="80"/>
  <c r="U473" i="105" s="1"/>
  <c r="N423" i="80"/>
  <c r="O423" i="80" s="1"/>
  <c r="M392" i="80"/>
  <c r="U392" i="105" s="1"/>
  <c r="M357" i="80"/>
  <c r="U357" i="105" s="1"/>
  <c r="M310" i="80"/>
  <c r="U310" i="105" s="1"/>
  <c r="M277" i="80"/>
  <c r="U277" i="105" s="1"/>
  <c r="M229" i="80"/>
  <c r="U229" i="105"/>
  <c r="N196" i="80"/>
  <c r="O196" i="80" s="1"/>
  <c r="M165" i="80"/>
  <c r="U165" i="105" s="1"/>
  <c r="N132" i="80"/>
  <c r="M85" i="80"/>
  <c r="U85" i="105" s="1"/>
  <c r="M54" i="80"/>
  <c r="U54" i="105" s="1"/>
  <c r="N4" i="80"/>
  <c r="O4" i="80" s="1"/>
  <c r="M997" i="80"/>
  <c r="U997" i="105"/>
  <c r="M953" i="80"/>
  <c r="U953" i="105" s="1"/>
  <c r="N919" i="80"/>
  <c r="O919" i="80" s="1"/>
  <c r="M871" i="80"/>
  <c r="U871" i="105" s="1"/>
  <c r="M836" i="80"/>
  <c r="U836" i="105" s="1"/>
  <c r="N785" i="80"/>
  <c r="O785" i="80"/>
  <c r="M753" i="80"/>
  <c r="U753" i="105" s="1"/>
  <c r="M704" i="80"/>
  <c r="U704" i="105" s="1"/>
  <c r="M671" i="80"/>
  <c r="U671" i="105" s="1"/>
  <c r="M621" i="80"/>
  <c r="U621" i="105" s="1"/>
  <c r="N587" i="80"/>
  <c r="O587" i="80" s="1"/>
  <c r="M553" i="80"/>
  <c r="U553" i="105" s="1"/>
  <c r="N505" i="80"/>
  <c r="O505" i="80" s="1"/>
  <c r="N471" i="80"/>
  <c r="O471" i="80" s="1"/>
  <c r="M423" i="80"/>
  <c r="U423" i="105" s="1"/>
  <c r="N391" i="80"/>
  <c r="O391" i="80" s="1"/>
  <c r="N356" i="80"/>
  <c r="O356" i="80" s="1"/>
  <c r="N309" i="80"/>
  <c r="O309" i="80" s="1"/>
  <c r="N228" i="80"/>
  <c r="O228" i="80" s="1"/>
  <c r="M196" i="80"/>
  <c r="M164" i="80"/>
  <c r="M132" i="80"/>
  <c r="M52" i="80"/>
  <c r="M4" i="80"/>
  <c r="N985" i="80"/>
  <c r="M952" i="80"/>
  <c r="U952" i="105" s="1"/>
  <c r="M919" i="80"/>
  <c r="U919" i="105" s="1"/>
  <c r="N870" i="80"/>
  <c r="O870" i="80" s="1"/>
  <c r="N835" i="80"/>
  <c r="O835" i="80" s="1"/>
  <c r="M785" i="80"/>
  <c r="U785" i="105" s="1"/>
  <c r="N752" i="80"/>
  <c r="O752" i="80" s="1"/>
  <c r="N703" i="80"/>
  <c r="O703" i="80" s="1"/>
  <c r="N670" i="80"/>
  <c r="O670" i="80" s="1"/>
  <c r="N620" i="80"/>
  <c r="O620" i="80" s="1"/>
  <c r="M587" i="80"/>
  <c r="U587" i="105" s="1"/>
  <c r="N552" i="80"/>
  <c r="O552" i="80" s="1"/>
  <c r="M505" i="80"/>
  <c r="U505" i="105" s="1"/>
  <c r="N468" i="80"/>
  <c r="O468" i="80" s="1"/>
  <c r="N422" i="80"/>
  <c r="O422" i="80" s="1"/>
  <c r="M391" i="80"/>
  <c r="U391" i="105"/>
  <c r="M356" i="80"/>
  <c r="M309" i="80"/>
  <c r="U309" i="105" s="1"/>
  <c r="M228" i="80"/>
  <c r="N195" i="80"/>
  <c r="O195" i="80" s="1"/>
  <c r="N163" i="80"/>
  <c r="AC163" i="105" s="1"/>
  <c r="N117" i="80"/>
  <c r="O117" i="80" s="1"/>
  <c r="N51" i="80"/>
  <c r="O51" i="80" s="1"/>
  <c r="N3" i="80"/>
  <c r="O3" i="80" s="1"/>
  <c r="M985" i="80"/>
  <c r="U985" i="105" s="1"/>
  <c r="N951" i="80"/>
  <c r="O951" i="80" s="1"/>
  <c r="M918" i="80"/>
  <c r="U918" i="105" s="1"/>
  <c r="M870" i="80"/>
  <c r="U870" i="105" s="1"/>
  <c r="M835" i="80"/>
  <c r="U835" i="105" s="1"/>
  <c r="N784" i="80"/>
  <c r="O784" i="80" s="1"/>
  <c r="M752" i="80"/>
  <c r="U752" i="105" s="1"/>
  <c r="M703" i="80"/>
  <c r="U703" i="105" s="1"/>
  <c r="M670" i="80"/>
  <c r="U670" i="105" s="1"/>
  <c r="M620" i="80"/>
  <c r="U620" i="105" s="1"/>
  <c r="N586" i="80"/>
  <c r="M552" i="80"/>
  <c r="U552" i="105" s="1"/>
  <c r="N504" i="80"/>
  <c r="O504" i="80" s="1"/>
  <c r="M468" i="80"/>
  <c r="U468" i="105" s="1"/>
  <c r="M422" i="80"/>
  <c r="U422" i="105" s="1"/>
  <c r="N390" i="80"/>
  <c r="O390" i="80" s="1"/>
  <c r="N341" i="80"/>
  <c r="O341" i="80" s="1"/>
  <c r="N308" i="80"/>
  <c r="O308" i="80" s="1"/>
  <c r="N275" i="80"/>
  <c r="O275" i="80" s="1"/>
  <c r="N227" i="80"/>
  <c r="O227" i="80" s="1"/>
  <c r="M195" i="80"/>
  <c r="U195" i="105" s="1"/>
  <c r="M117" i="80"/>
  <c r="U117" i="105" s="1"/>
  <c r="M51" i="80"/>
  <c r="U51" i="105" s="1"/>
  <c r="M3" i="80"/>
  <c r="U3" i="105" s="1"/>
  <c r="M984" i="80"/>
  <c r="U984" i="105" s="1"/>
  <c r="N950" i="80"/>
  <c r="O950" i="80" s="1"/>
  <c r="N916" i="80"/>
  <c r="M869" i="80"/>
  <c r="U869" i="105" s="1"/>
  <c r="M816" i="80"/>
  <c r="U816" i="105" s="1"/>
  <c r="N783" i="80"/>
  <c r="M751" i="80"/>
  <c r="U751" i="105" s="1"/>
  <c r="M702" i="80"/>
  <c r="U702" i="105" s="1"/>
  <c r="N664" i="80"/>
  <c r="O664" i="80"/>
  <c r="M619" i="80"/>
  <c r="U619" i="105" s="1"/>
  <c r="N583" i="80"/>
  <c r="O583" i="80" s="1"/>
  <c r="M537" i="80"/>
  <c r="U537" i="105" s="1"/>
  <c r="N503" i="80"/>
  <c r="O503" i="80"/>
  <c r="M453" i="80"/>
  <c r="U453" i="105" s="1"/>
  <c r="M421" i="80"/>
  <c r="U421" i="105" s="1"/>
  <c r="N387" i="80"/>
  <c r="O387" i="80" s="1"/>
  <c r="N338" i="80"/>
  <c r="O338" i="80" s="1"/>
  <c r="N307" i="80"/>
  <c r="O307" i="80" s="1"/>
  <c r="M273" i="80"/>
  <c r="U273" i="105" s="1"/>
  <c r="N226" i="80"/>
  <c r="O226" i="80" s="1"/>
  <c r="M194" i="80"/>
  <c r="U194" i="105" s="1"/>
  <c r="M162" i="80"/>
  <c r="U162" i="105" s="1"/>
  <c r="M114" i="80"/>
  <c r="U114" i="105" s="1"/>
  <c r="N48" i="80"/>
  <c r="O48" i="80" s="1"/>
  <c r="M2" i="80"/>
  <c r="U2" i="105" s="1"/>
  <c r="M1013" i="80"/>
  <c r="U1013" i="105" s="1"/>
  <c r="M981" i="80"/>
  <c r="U981" i="105" s="1"/>
  <c r="N947" i="80"/>
  <c r="O947" i="80" s="1"/>
  <c r="N899" i="80"/>
  <c r="N860" i="80"/>
  <c r="O860" i="80" s="1"/>
  <c r="M813" i="80"/>
  <c r="U813" i="105" s="1"/>
  <c r="N780" i="80"/>
  <c r="N732" i="80"/>
  <c r="O732" i="80" s="1"/>
  <c r="N648" i="80"/>
  <c r="O648" i="80" s="1"/>
  <c r="M614" i="80"/>
  <c r="U614" i="105" s="1"/>
  <c r="M565" i="80"/>
  <c r="U565" i="105" s="1"/>
  <c r="M534" i="80"/>
  <c r="U534" i="105"/>
  <c r="M499" i="80"/>
  <c r="U499" i="105" s="1"/>
  <c r="M450" i="80"/>
  <c r="U450" i="105" s="1"/>
  <c r="N417" i="80"/>
  <c r="O417" i="80" s="1"/>
  <c r="N366" i="80"/>
  <c r="O366" i="80" s="1"/>
  <c r="N335" i="80"/>
  <c r="O335" i="80" s="1"/>
  <c r="N301" i="80"/>
  <c r="O301" i="80" s="1"/>
  <c r="M256" i="80"/>
  <c r="U256" i="105" s="1"/>
  <c r="N223" i="80"/>
  <c r="O223" i="80" s="1"/>
  <c r="M191" i="80"/>
  <c r="U191" i="105" s="1"/>
  <c r="M143" i="80"/>
  <c r="U143" i="105" s="1"/>
  <c r="M111" i="80"/>
  <c r="U111" i="105" s="1"/>
  <c r="M79" i="80"/>
  <c r="U79" i="105" s="1"/>
  <c r="N31" i="80"/>
  <c r="O31" i="80" s="1"/>
  <c r="N980" i="80"/>
  <c r="O980" i="80" s="1"/>
  <c r="N1012" i="80"/>
  <c r="O1012" i="80" s="1"/>
  <c r="M947" i="80"/>
  <c r="U947" i="105" s="1"/>
  <c r="M897" i="80"/>
  <c r="U897" i="105" s="1"/>
  <c r="M860" i="80"/>
  <c r="U860" i="105" s="1"/>
  <c r="N812" i="80"/>
  <c r="O812" i="80" s="1"/>
  <c r="M780" i="80"/>
  <c r="U780" i="105" s="1"/>
  <c r="M732" i="80"/>
  <c r="U732" i="105" s="1"/>
  <c r="N698" i="80"/>
  <c r="O698" i="80" s="1"/>
  <c r="M646" i="80"/>
  <c r="U646" i="105" s="1"/>
  <c r="N613" i="80"/>
  <c r="O613" i="80" s="1"/>
  <c r="N564" i="80"/>
  <c r="O564" i="80" s="1"/>
  <c r="N533" i="80"/>
  <c r="O533" i="80" s="1"/>
  <c r="N497" i="80"/>
  <c r="O497" i="80" s="1"/>
  <c r="N449" i="80"/>
  <c r="O449" i="80" s="1"/>
  <c r="M415" i="80"/>
  <c r="U415" i="105" s="1"/>
  <c r="M366" i="80"/>
  <c r="U366" i="105" s="1"/>
  <c r="M335" i="80"/>
  <c r="U335" i="105" s="1"/>
  <c r="M301" i="80"/>
  <c r="U301" i="105" s="1"/>
  <c r="N255" i="80"/>
  <c r="O255" i="80" s="1"/>
  <c r="M223" i="80"/>
  <c r="U223" i="105" s="1"/>
  <c r="M173" i="80"/>
  <c r="U173" i="105" s="1"/>
  <c r="N142" i="80"/>
  <c r="O142" i="80" s="1"/>
  <c r="N110" i="80"/>
  <c r="O110" i="80" s="1"/>
  <c r="M78" i="80"/>
  <c r="U78" i="105" s="1"/>
  <c r="M31" i="80"/>
  <c r="U31" i="105" s="1"/>
  <c r="N983" i="80"/>
  <c r="O983" i="80" s="1"/>
  <c r="M928" i="80"/>
  <c r="U928" i="105" s="1"/>
  <c r="N869" i="80"/>
  <c r="O869" i="80" s="1"/>
  <c r="N810" i="80"/>
  <c r="O810" i="80" s="1"/>
  <c r="M754" i="80"/>
  <c r="U754" i="105" s="1"/>
  <c r="M696" i="80"/>
  <c r="U696" i="105" s="1"/>
  <c r="N639" i="80"/>
  <c r="O639" i="80" s="1"/>
  <c r="N563" i="80"/>
  <c r="O563" i="80" s="1"/>
  <c r="N524" i="80"/>
  <c r="M449" i="80"/>
  <c r="U449" i="105" s="1"/>
  <c r="M395" i="80"/>
  <c r="U395" i="105" s="1"/>
  <c r="M336" i="80"/>
  <c r="U336" i="105" s="1"/>
  <c r="N282" i="80"/>
  <c r="O282" i="80" s="1"/>
  <c r="N224" i="80"/>
  <c r="O224" i="80" s="1"/>
  <c r="M169" i="80"/>
  <c r="U169" i="105"/>
  <c r="N112" i="80"/>
  <c r="O112" i="80" s="1"/>
  <c r="N60" i="80"/>
  <c r="O60" i="80" s="1"/>
  <c r="M983" i="80"/>
  <c r="U983" i="105" s="1"/>
  <c r="N927" i="80"/>
  <c r="O927" i="80" s="1"/>
  <c r="N868" i="80"/>
  <c r="O868" i="80" s="1"/>
  <c r="M810" i="80"/>
  <c r="U810" i="105" s="1"/>
  <c r="N751" i="80"/>
  <c r="O751" i="80" s="1"/>
  <c r="N677" i="80"/>
  <c r="O677" i="80" s="1"/>
  <c r="M636" i="80"/>
  <c r="U636" i="105" s="1"/>
  <c r="M563" i="80"/>
  <c r="U563" i="105" s="1"/>
  <c r="M508" i="80"/>
  <c r="U508" i="105" s="1"/>
  <c r="N448" i="80"/>
  <c r="O448" i="80" s="1"/>
  <c r="N394" i="80"/>
  <c r="O394" i="80" s="1"/>
  <c r="N334" i="80"/>
  <c r="O334" i="80" s="1"/>
  <c r="M282" i="80"/>
  <c r="U282" i="105" s="1"/>
  <c r="M224" i="80"/>
  <c r="U224" i="105" s="1"/>
  <c r="N168" i="80"/>
  <c r="M112" i="80"/>
  <c r="U112" i="105" s="1"/>
  <c r="M60" i="80"/>
  <c r="U60" i="105" s="1"/>
  <c r="N982" i="80"/>
  <c r="O982" i="80" s="1"/>
  <c r="M927" i="80"/>
  <c r="U927" i="105"/>
  <c r="M868" i="80"/>
  <c r="U868" i="105" s="1"/>
  <c r="M809" i="80"/>
  <c r="U809" i="105" s="1"/>
  <c r="N749" i="80"/>
  <c r="O749" i="80" s="1"/>
  <c r="M677" i="80"/>
  <c r="U677" i="105" s="1"/>
  <c r="N619" i="80"/>
  <c r="O619" i="80" s="1"/>
  <c r="N562" i="80"/>
  <c r="O562" i="80" s="1"/>
  <c r="N506" i="80"/>
  <c r="O506" i="80" s="1"/>
  <c r="M448" i="80"/>
  <c r="U448" i="105" s="1"/>
  <c r="M394" i="80"/>
  <c r="U394" i="105"/>
  <c r="M334" i="80"/>
  <c r="U334" i="105" s="1"/>
  <c r="N281" i="80"/>
  <c r="O281" i="80" s="1"/>
  <c r="N222" i="80"/>
  <c r="O222" i="80" s="1"/>
  <c r="M168" i="80"/>
  <c r="U168" i="105" s="1"/>
  <c r="N111" i="80"/>
  <c r="O111" i="80" s="1"/>
  <c r="N59" i="80"/>
  <c r="O59" i="80" s="1"/>
  <c r="N981" i="80"/>
  <c r="O981" i="80"/>
  <c r="M926" i="80"/>
  <c r="U926" i="105" s="1"/>
  <c r="N861" i="80"/>
  <c r="O861" i="80" s="1"/>
  <c r="N807" i="80"/>
  <c r="O807" i="80" s="1"/>
  <c r="M748" i="80"/>
  <c r="U748" i="105" s="1"/>
  <c r="M676" i="80"/>
  <c r="U676" i="105" s="1"/>
  <c r="M618" i="80"/>
  <c r="U618" i="105"/>
  <c r="N561" i="80"/>
  <c r="O561" i="80" s="1"/>
  <c r="M503" i="80"/>
  <c r="U503" i="105"/>
  <c r="M445" i="80"/>
  <c r="U445" i="105" s="1"/>
  <c r="M390" i="80"/>
  <c r="U390" i="105" s="1"/>
  <c r="M333" i="80"/>
  <c r="U333" i="105" s="1"/>
  <c r="N277" i="80"/>
  <c r="O277" i="80" s="1"/>
  <c r="N221" i="80"/>
  <c r="O221" i="80" s="1"/>
  <c r="N109" i="80"/>
  <c r="O109" i="80" s="1"/>
  <c r="N58" i="80"/>
  <c r="O58" i="80"/>
  <c r="M980" i="80"/>
  <c r="U980" i="105" s="1"/>
  <c r="N925" i="80"/>
  <c r="O925" i="80" s="1"/>
  <c r="M807" i="80"/>
  <c r="U807" i="105"/>
  <c r="N733" i="80"/>
  <c r="O733" i="80" s="1"/>
  <c r="N675" i="80"/>
  <c r="O675" i="80" s="1"/>
  <c r="M561" i="80"/>
  <c r="U561" i="105" s="1"/>
  <c r="N502" i="80"/>
  <c r="O502" i="80" s="1"/>
  <c r="M387" i="80"/>
  <c r="U387" i="105"/>
  <c r="N332" i="80"/>
  <c r="O332" i="80" s="1"/>
  <c r="N216" i="80"/>
  <c r="O216" i="80" s="1"/>
  <c r="N165" i="80"/>
  <c r="O165" i="80" s="1"/>
  <c r="M861" i="80"/>
  <c r="U861" i="105"/>
  <c r="N615" i="80"/>
  <c r="O615" i="80" s="1"/>
  <c r="N444" i="80"/>
  <c r="O444" i="80" s="1"/>
  <c r="N274" i="80"/>
  <c r="O274" i="80" s="1"/>
  <c r="M978" i="80"/>
  <c r="U978" i="105" s="1"/>
  <c r="M917" i="80"/>
  <c r="U917" i="105" s="1"/>
  <c r="M844" i="80"/>
  <c r="U844" i="105" s="1"/>
  <c r="N788" i="80"/>
  <c r="O788" i="80" s="1"/>
  <c r="N730" i="80"/>
  <c r="O730" i="80" s="1"/>
  <c r="N673" i="80"/>
  <c r="O673" i="80" s="1"/>
  <c r="M611" i="80"/>
  <c r="U611" i="105" s="1"/>
  <c r="M559" i="80"/>
  <c r="U559" i="105" s="1"/>
  <c r="M497" i="80"/>
  <c r="U497" i="105" s="1"/>
  <c r="N440" i="80"/>
  <c r="O440" i="80" s="1"/>
  <c r="N330" i="80"/>
  <c r="O330" i="80" s="1"/>
  <c r="M257" i="80"/>
  <c r="U257" i="105" s="1"/>
  <c r="N200" i="80"/>
  <c r="O200" i="80" s="1"/>
  <c r="N144" i="80"/>
  <c r="O144" i="80" s="1"/>
  <c r="M107" i="80"/>
  <c r="U107" i="105" s="1"/>
  <c r="N33" i="80"/>
  <c r="O33" i="80" s="1"/>
  <c r="M977" i="80"/>
  <c r="U977" i="105" s="1"/>
  <c r="M916" i="80"/>
  <c r="U916" i="105" s="1"/>
  <c r="M784" i="80"/>
  <c r="U784" i="105" s="1"/>
  <c r="M672" i="80"/>
  <c r="U672" i="105" s="1"/>
  <c r="N608" i="80"/>
  <c r="O608" i="80" s="1"/>
  <c r="N496" i="80"/>
  <c r="O496" i="80" s="1"/>
  <c r="M440" i="80"/>
  <c r="U440" i="105" s="1"/>
  <c r="M330" i="80"/>
  <c r="U330" i="105" s="1"/>
  <c r="M200" i="80"/>
  <c r="U200" i="105" s="1"/>
  <c r="N843" i="80"/>
  <c r="AC843" i="105" s="1"/>
  <c r="M730" i="80"/>
  <c r="U730" i="105"/>
  <c r="N558" i="80"/>
  <c r="O558" i="80" s="1"/>
  <c r="N365" i="80"/>
  <c r="N256" i="80"/>
  <c r="O256" i="80" s="1"/>
  <c r="N976" i="80"/>
  <c r="O976" i="80" s="1"/>
  <c r="N901" i="80"/>
  <c r="O901" i="80" s="1"/>
  <c r="M843" i="80"/>
  <c r="U843" i="105" s="1"/>
  <c r="M783" i="80"/>
  <c r="U783" i="105" s="1"/>
  <c r="N729" i="80"/>
  <c r="O729" i="80" s="1"/>
  <c r="N667" i="80"/>
  <c r="O667" i="80" s="1"/>
  <c r="M608" i="80"/>
  <c r="U608" i="105" s="1"/>
  <c r="M557" i="80"/>
  <c r="U557" i="105" s="1"/>
  <c r="M496" i="80"/>
  <c r="U496" i="105" s="1"/>
  <c r="N425" i="80"/>
  <c r="O425" i="80" s="1"/>
  <c r="M365" i="80"/>
  <c r="U365" i="105" s="1"/>
  <c r="N328" i="80"/>
  <c r="O328" i="80" s="1"/>
  <c r="M255" i="80"/>
  <c r="U255" i="105" s="1"/>
  <c r="N199" i="80"/>
  <c r="O199" i="80" s="1"/>
  <c r="N143" i="80"/>
  <c r="O143" i="80" s="1"/>
  <c r="M104" i="80"/>
  <c r="U104" i="105" s="1"/>
  <c r="N32" i="80"/>
  <c r="O32" i="80"/>
  <c r="N1011" i="80"/>
  <c r="O1011" i="80" s="1"/>
  <c r="M956" i="80"/>
  <c r="U956" i="105" s="1"/>
  <c r="N896" i="80"/>
  <c r="O896" i="80" s="1"/>
  <c r="M841" i="80"/>
  <c r="U841" i="105" s="1"/>
  <c r="M781" i="80"/>
  <c r="U781" i="105" s="1"/>
  <c r="N723" i="80"/>
  <c r="O723" i="80" s="1"/>
  <c r="N649" i="80"/>
  <c r="O649" i="80" s="1"/>
  <c r="M592" i="80"/>
  <c r="U592" i="105" s="1"/>
  <c r="N535" i="80"/>
  <c r="O535" i="80" s="1"/>
  <c r="N1010" i="80"/>
  <c r="O1010" i="80" s="1"/>
  <c r="N895" i="80"/>
  <c r="O895" i="80" s="1"/>
  <c r="M840" i="80"/>
  <c r="U840" i="105" s="1"/>
  <c r="M779" i="80"/>
  <c r="U779" i="105" s="1"/>
  <c r="M721" i="80"/>
  <c r="U721" i="105" s="1"/>
  <c r="N645" i="80"/>
  <c r="O645" i="80" s="1"/>
  <c r="M591" i="80"/>
  <c r="U591" i="105" s="1"/>
  <c r="N534" i="80"/>
  <c r="O534" i="80" s="1"/>
  <c r="M477" i="80"/>
  <c r="U477" i="105" s="1"/>
  <c r="M1010" i="80"/>
  <c r="U1010" i="105" s="1"/>
  <c r="M951" i="80"/>
  <c r="U951" i="105" s="1"/>
  <c r="M895" i="80"/>
  <c r="U895" i="105" s="1"/>
  <c r="N838" i="80"/>
  <c r="O838" i="80" s="1"/>
  <c r="N776" i="80"/>
  <c r="O776" i="80" s="1"/>
  <c r="N720" i="80"/>
  <c r="O720" i="80" s="1"/>
  <c r="M645" i="80"/>
  <c r="U645" i="105" s="1"/>
  <c r="N590" i="80"/>
  <c r="O590" i="80" s="1"/>
  <c r="M533" i="80"/>
  <c r="U533" i="105" s="1"/>
  <c r="N476" i="80"/>
  <c r="O476" i="80" s="1"/>
  <c r="N1009" i="80"/>
  <c r="O1009" i="80" s="1"/>
  <c r="M950" i="80"/>
  <c r="U950" i="105" s="1"/>
  <c r="N894" i="80"/>
  <c r="O894" i="80" s="1"/>
  <c r="N816" i="80"/>
  <c r="O816" i="80" s="1"/>
  <c r="M776" i="80"/>
  <c r="U776" i="105" s="1"/>
  <c r="M705" i="80"/>
  <c r="U705" i="105" s="1"/>
  <c r="N644" i="80"/>
  <c r="O644" i="80" s="1"/>
  <c r="M590" i="80"/>
  <c r="U590" i="105" s="1"/>
  <c r="N532" i="80"/>
  <c r="O532" i="80" s="1"/>
  <c r="M476" i="80"/>
  <c r="U476" i="105" s="1"/>
  <c r="M414" i="80"/>
  <c r="U414" i="105" s="1"/>
  <c r="M361" i="80"/>
  <c r="U361" i="105" s="1"/>
  <c r="M303" i="80"/>
  <c r="U303" i="105" s="1"/>
  <c r="N248" i="80"/>
  <c r="O248" i="80" s="1"/>
  <c r="M192" i="80"/>
  <c r="U192" i="105" s="1"/>
  <c r="N138" i="80"/>
  <c r="O138" i="80" s="1"/>
  <c r="N27" i="80"/>
  <c r="O27" i="80" s="1"/>
  <c r="M1004" i="80"/>
  <c r="U1004" i="105" s="1"/>
  <c r="N945" i="80"/>
  <c r="O945" i="80" s="1"/>
  <c r="M888" i="80"/>
  <c r="U888" i="105"/>
  <c r="M812" i="80"/>
  <c r="U812" i="105" s="1"/>
  <c r="M759" i="80"/>
  <c r="U759" i="105" s="1"/>
  <c r="N699" i="80"/>
  <c r="AC699" i="105" s="1"/>
  <c r="M641" i="80"/>
  <c r="U641" i="105" s="1"/>
  <c r="M580" i="80"/>
  <c r="U580" i="105" s="1"/>
  <c r="M527" i="80"/>
  <c r="U527" i="105" s="1"/>
  <c r="N451" i="80"/>
  <c r="O451" i="80" s="1"/>
  <c r="N396" i="80"/>
  <c r="O396" i="80" s="1"/>
  <c r="N337" i="80"/>
  <c r="M284" i="80"/>
  <c r="U284" i="105" s="1"/>
  <c r="M226" i="80"/>
  <c r="U226" i="105" s="1"/>
  <c r="N170" i="80"/>
  <c r="N114" i="80"/>
  <c r="O114" i="80" s="1"/>
  <c r="M76" i="80"/>
  <c r="U76" i="105" s="1"/>
  <c r="M5" i="80"/>
  <c r="U5" i="105" s="1"/>
  <c r="M1012" i="80"/>
  <c r="U1012" i="105" s="1"/>
  <c r="M901" i="80"/>
  <c r="U901" i="105" s="1"/>
  <c r="N804" i="80"/>
  <c r="O804" i="80" s="1"/>
  <c r="N676" i="80"/>
  <c r="O676" i="80" s="1"/>
  <c r="N565" i="80"/>
  <c r="O565" i="80" s="1"/>
  <c r="N453" i="80"/>
  <c r="O453" i="80" s="1"/>
  <c r="N284" i="80"/>
  <c r="O284" i="80" s="1"/>
  <c r="N194" i="80"/>
  <c r="O194" i="80"/>
  <c r="N113" i="80"/>
  <c r="O113" i="80" s="1"/>
  <c r="M32" i="80"/>
  <c r="U32" i="105" s="1"/>
  <c r="M1007" i="80"/>
  <c r="U1007" i="105" s="1"/>
  <c r="N537" i="80"/>
  <c r="O537" i="80" s="1"/>
  <c r="N257" i="80"/>
  <c r="O257" i="80" s="1"/>
  <c r="M28" i="80"/>
  <c r="U28" i="105" s="1"/>
  <c r="M1011" i="80"/>
  <c r="U1011" i="105" s="1"/>
  <c r="N900" i="80"/>
  <c r="O900" i="80" s="1"/>
  <c r="M804" i="80"/>
  <c r="U804" i="105" s="1"/>
  <c r="M675" i="80"/>
  <c r="U675" i="105" s="1"/>
  <c r="M564" i="80"/>
  <c r="U564" i="105" s="1"/>
  <c r="N452" i="80"/>
  <c r="O452" i="80" s="1"/>
  <c r="N363" i="80"/>
  <c r="O363" i="80" s="1"/>
  <c r="N283" i="80"/>
  <c r="N193" i="80"/>
  <c r="O193" i="80" s="1"/>
  <c r="M113" i="80"/>
  <c r="U113" i="105" s="1"/>
  <c r="N30" i="80"/>
  <c r="M1009" i="80"/>
  <c r="U1009" i="105" s="1"/>
  <c r="M900" i="80"/>
  <c r="U900" i="105" s="1"/>
  <c r="N782" i="80"/>
  <c r="O782" i="80" s="1"/>
  <c r="N674" i="80"/>
  <c r="O674" i="80" s="1"/>
  <c r="M562" i="80"/>
  <c r="U562" i="105" s="1"/>
  <c r="M452" i="80"/>
  <c r="U452" i="105" s="1"/>
  <c r="M363" i="80"/>
  <c r="U363" i="105" s="1"/>
  <c r="M283" i="80"/>
  <c r="U283" i="105" s="1"/>
  <c r="M193" i="80"/>
  <c r="U193" i="105" s="1"/>
  <c r="M110" i="80"/>
  <c r="U110" i="105" s="1"/>
  <c r="M30" i="80"/>
  <c r="U30" i="105" s="1"/>
  <c r="N659" i="80"/>
  <c r="O659" i="80" s="1"/>
  <c r="N360" i="80"/>
  <c r="O360" i="80" s="1"/>
  <c r="M172" i="80"/>
  <c r="U172" i="105" s="1"/>
  <c r="N1008" i="80"/>
  <c r="O1008" i="80" s="1"/>
  <c r="M896" i="80"/>
  <c r="U896" i="105" s="1"/>
  <c r="M782" i="80"/>
  <c r="U782" i="105" s="1"/>
  <c r="M674" i="80"/>
  <c r="U674" i="105" s="1"/>
  <c r="N560" i="80"/>
  <c r="O560" i="80" s="1"/>
  <c r="M451" i="80"/>
  <c r="U451" i="105" s="1"/>
  <c r="N362" i="80"/>
  <c r="O362" i="80" s="1"/>
  <c r="N192" i="80"/>
  <c r="O192" i="80" s="1"/>
  <c r="M109" i="80"/>
  <c r="U109" i="105" s="1"/>
  <c r="N29" i="80"/>
  <c r="O29" i="80" s="1"/>
  <c r="M1008" i="80"/>
  <c r="U1008" i="105" s="1"/>
  <c r="M894" i="80"/>
  <c r="U894" i="105" s="1"/>
  <c r="N781" i="80"/>
  <c r="O781" i="80" s="1"/>
  <c r="M664" i="80"/>
  <c r="U664" i="105" s="1"/>
  <c r="M560" i="80"/>
  <c r="U560" i="105" s="1"/>
  <c r="N450" i="80"/>
  <c r="O450" i="80" s="1"/>
  <c r="M362" i="80"/>
  <c r="U362" i="105" s="1"/>
  <c r="N272" i="80"/>
  <c r="O272" i="80" s="1"/>
  <c r="N191" i="80"/>
  <c r="O191" i="80" s="1"/>
  <c r="N108" i="80"/>
  <c r="O108" i="80" s="1"/>
  <c r="M29" i="80"/>
  <c r="U29" i="105" s="1"/>
  <c r="N1007" i="80"/>
  <c r="O1007" i="80" s="1"/>
  <c r="M892" i="80"/>
  <c r="U892" i="105"/>
  <c r="N779" i="80"/>
  <c r="O779" i="80" s="1"/>
  <c r="M661" i="80"/>
  <c r="U661" i="105" s="1"/>
  <c r="N559" i="80"/>
  <c r="O559" i="80" s="1"/>
  <c r="N445" i="80"/>
  <c r="O445" i="80" s="1"/>
  <c r="N361" i="80"/>
  <c r="O361" i="80" s="1"/>
  <c r="M272" i="80"/>
  <c r="U272" i="105" s="1"/>
  <c r="N172" i="80"/>
  <c r="O172" i="80" s="1"/>
  <c r="M108" i="80"/>
  <c r="U108" i="105" s="1"/>
  <c r="N28" i="80"/>
  <c r="O28" i="80" s="1"/>
  <c r="N891" i="80"/>
  <c r="O891" i="80" s="1"/>
  <c r="N761" i="80"/>
  <c r="O761" i="80" s="1"/>
  <c r="M444" i="80"/>
  <c r="U444" i="105" s="1"/>
  <c r="N107" i="80"/>
  <c r="O107" i="80" s="1"/>
  <c r="N1000" i="80"/>
  <c r="O1000" i="80" s="1"/>
  <c r="M891" i="80"/>
  <c r="U891" i="105" s="1"/>
  <c r="M761" i="80"/>
  <c r="U761" i="105" s="1"/>
  <c r="M649" i="80"/>
  <c r="U649" i="105" s="1"/>
  <c r="N536" i="80"/>
  <c r="N443" i="80"/>
  <c r="O443" i="80" s="1"/>
  <c r="N359" i="80"/>
  <c r="N254" i="80"/>
  <c r="O254" i="80" s="1"/>
  <c r="N171" i="80"/>
  <c r="O171" i="80" s="1"/>
  <c r="N104" i="80"/>
  <c r="O104" i="80" s="1"/>
  <c r="M24" i="80"/>
  <c r="U24" i="105" s="1"/>
  <c r="N984" i="80"/>
  <c r="O984" i="80" s="1"/>
  <c r="N888" i="80"/>
  <c r="O888" i="80" s="1"/>
  <c r="N760" i="80"/>
  <c r="O760" i="80" s="1"/>
  <c r="N643" i="80"/>
  <c r="O643" i="80" s="1"/>
  <c r="M536" i="80"/>
  <c r="U536" i="105"/>
  <c r="M443" i="80"/>
  <c r="U443" i="105"/>
  <c r="N357" i="80"/>
  <c r="O357" i="80" s="1"/>
  <c r="M254" i="80"/>
  <c r="U254" i="105" s="1"/>
  <c r="M171" i="80"/>
  <c r="U171" i="105" s="1"/>
  <c r="M101" i="80"/>
  <c r="U101" i="105" s="1"/>
  <c r="N23" i="80"/>
  <c r="O23" i="80" s="1"/>
  <c r="M982" i="80"/>
  <c r="U982" i="105" s="1"/>
  <c r="N873" i="80"/>
  <c r="O873" i="80" s="1"/>
  <c r="M760" i="80"/>
  <c r="U760" i="105" s="1"/>
  <c r="M643" i="80"/>
  <c r="U643" i="105" s="1"/>
  <c r="M535" i="80"/>
  <c r="U535" i="105"/>
  <c r="M424" i="80"/>
  <c r="U424" i="105" s="1"/>
  <c r="M339" i="80"/>
  <c r="U339" i="105" s="1"/>
  <c r="N253" i="80"/>
  <c r="O253" i="80" s="1"/>
  <c r="M170" i="80"/>
  <c r="U170" i="105" s="1"/>
  <c r="N89" i="80"/>
  <c r="O89" i="80" s="1"/>
  <c r="M23" i="80"/>
  <c r="U23" i="105" s="1"/>
  <c r="N979" i="80"/>
  <c r="O979" i="80" s="1"/>
  <c r="M872" i="80"/>
  <c r="U872" i="105" s="1"/>
  <c r="N759" i="80"/>
  <c r="O759" i="80" s="1"/>
  <c r="N642" i="80"/>
  <c r="O642" i="80" s="1"/>
  <c r="N531" i="80"/>
  <c r="O531" i="80" s="1"/>
  <c r="N421" i="80"/>
  <c r="O421" i="80"/>
  <c r="M338" i="80"/>
  <c r="U338" i="105" s="1"/>
  <c r="M253" i="80"/>
  <c r="U253" i="105"/>
  <c r="N169" i="80"/>
  <c r="O169" i="80" s="1"/>
  <c r="M89" i="80"/>
  <c r="U89" i="105" s="1"/>
  <c r="M21" i="80"/>
  <c r="U21" i="105" s="1"/>
  <c r="M979" i="80"/>
  <c r="U979" i="105" s="1"/>
  <c r="M865" i="80"/>
  <c r="U865" i="105" s="1"/>
  <c r="N758" i="80"/>
  <c r="O758" i="80" s="1"/>
  <c r="M642" i="80"/>
  <c r="U642" i="105" s="1"/>
  <c r="M531" i="80"/>
  <c r="U531" i="105" s="1"/>
  <c r="M420" i="80"/>
  <c r="M337" i="80"/>
  <c r="U337" i="105" s="1"/>
  <c r="N252" i="80"/>
  <c r="O252" i="80" s="1"/>
  <c r="N87" i="80"/>
  <c r="O87" i="80" s="1"/>
  <c r="N20" i="80"/>
  <c r="N978" i="80"/>
  <c r="O978" i="80" s="1"/>
  <c r="N755" i="80"/>
  <c r="N641" i="80"/>
  <c r="O641" i="80" s="1"/>
  <c r="N530" i="80"/>
  <c r="O530" i="80" s="1"/>
  <c r="N419" i="80"/>
  <c r="O419" i="80" s="1"/>
  <c r="N336" i="80"/>
  <c r="O336" i="80" s="1"/>
  <c r="M252" i="80"/>
  <c r="U252" i="105" s="1"/>
  <c r="N162" i="80"/>
  <c r="O162" i="80" s="1"/>
  <c r="N2" i="80"/>
  <c r="O2" i="80" s="1"/>
  <c r="N957" i="80"/>
  <c r="O957" i="80" s="1"/>
  <c r="N748" i="80"/>
  <c r="O748" i="80" s="1"/>
  <c r="N640" i="80"/>
  <c r="O640" i="80" s="1"/>
  <c r="M530" i="80"/>
  <c r="U530" i="105" s="1"/>
  <c r="M419" i="80"/>
  <c r="U419" i="105" s="1"/>
  <c r="N333" i="80"/>
  <c r="O333" i="80" s="1"/>
  <c r="N249" i="80"/>
  <c r="O249" i="80" s="1"/>
  <c r="N161" i="80"/>
  <c r="O161" i="80" s="1"/>
  <c r="M957" i="80"/>
  <c r="U957" i="105" s="1"/>
  <c r="N844" i="80"/>
  <c r="O844" i="80" s="1"/>
  <c r="M733" i="80"/>
  <c r="U733" i="105" s="1"/>
  <c r="M640" i="80"/>
  <c r="U640" i="105" s="1"/>
  <c r="N527" i="80"/>
  <c r="N418" i="80"/>
  <c r="O418" i="80" s="1"/>
  <c r="M332" i="80"/>
  <c r="U332" i="105" s="1"/>
  <c r="M248" i="80"/>
  <c r="U248" i="105" s="1"/>
  <c r="M161" i="80"/>
  <c r="U161" i="105" s="1"/>
  <c r="N956" i="80"/>
  <c r="O956" i="80" s="1"/>
  <c r="N731" i="80"/>
  <c r="O731" i="80" s="1"/>
  <c r="N618" i="80"/>
  <c r="O618" i="80" s="1"/>
  <c r="N525" i="80"/>
  <c r="O525" i="80" s="1"/>
  <c r="M418" i="80"/>
  <c r="U418" i="105" s="1"/>
  <c r="N331" i="80"/>
  <c r="O331" i="80" s="1"/>
  <c r="N247" i="80"/>
  <c r="O247" i="80" s="1"/>
  <c r="M144" i="80"/>
  <c r="U144" i="105" s="1"/>
  <c r="N80" i="80"/>
  <c r="O80" i="80" s="1"/>
  <c r="M731" i="80"/>
  <c r="U731" i="105" s="1"/>
  <c r="M615" i="80"/>
  <c r="U615" i="105" s="1"/>
  <c r="M525" i="80"/>
  <c r="U525" i="105" s="1"/>
  <c r="M413" i="80"/>
  <c r="U413" i="105"/>
  <c r="M331" i="80"/>
  <c r="U331" i="105" s="1"/>
  <c r="M247" i="80"/>
  <c r="U247" i="105" s="1"/>
  <c r="M142" i="80"/>
  <c r="U142" i="105" s="1"/>
  <c r="N79" i="80"/>
  <c r="O79" i="80" s="1"/>
  <c r="N949" i="80"/>
  <c r="O949" i="80"/>
  <c r="N841" i="80"/>
  <c r="O841" i="80" s="1"/>
  <c r="M729" i="80"/>
  <c r="U729" i="105" s="1"/>
  <c r="N614" i="80"/>
  <c r="O614" i="80" s="1"/>
  <c r="M504" i="80"/>
  <c r="U504" i="105" s="1"/>
  <c r="N412" i="80"/>
  <c r="O412" i="80" s="1"/>
  <c r="M328" i="80"/>
  <c r="U328" i="105" s="1"/>
  <c r="N229" i="80"/>
  <c r="N141" i="80"/>
  <c r="O141" i="80" s="1"/>
  <c r="N77" i="80"/>
  <c r="O77" i="80" s="1"/>
  <c r="M949" i="80"/>
  <c r="U949" i="105" s="1"/>
  <c r="N840" i="80"/>
  <c r="O840" i="80" s="1"/>
  <c r="N728" i="80"/>
  <c r="O728" i="80" s="1"/>
  <c r="N611" i="80"/>
  <c r="O611" i="80" s="1"/>
  <c r="M502" i="80"/>
  <c r="U502" i="105" s="1"/>
  <c r="M412" i="80"/>
  <c r="U412" i="105" s="1"/>
  <c r="N312" i="80"/>
  <c r="O312" i="80" s="1"/>
  <c r="M227" i="80"/>
  <c r="U227" i="105" s="1"/>
  <c r="M141" i="80"/>
  <c r="U141" i="105" s="1"/>
  <c r="M77" i="80"/>
  <c r="U77" i="105" s="1"/>
  <c r="N948" i="80"/>
  <c r="O948" i="80" s="1"/>
  <c r="N815" i="80"/>
  <c r="O815" i="80" s="1"/>
  <c r="N724" i="80"/>
  <c r="O724" i="80" s="1"/>
  <c r="N593" i="80"/>
  <c r="O593" i="80" s="1"/>
  <c r="N500" i="80"/>
  <c r="O500" i="80" s="1"/>
  <c r="N397" i="80"/>
  <c r="O397" i="80" s="1"/>
  <c r="M308" i="80"/>
  <c r="U308" i="105" s="1"/>
  <c r="N225" i="80"/>
  <c r="O225" i="80" s="1"/>
  <c r="N140" i="80"/>
  <c r="O140" i="80" s="1"/>
  <c r="N76" i="80"/>
  <c r="O76" i="80" s="1"/>
  <c r="M948" i="80"/>
  <c r="U948" i="105"/>
  <c r="M815" i="80"/>
  <c r="U815" i="105" s="1"/>
  <c r="M723" i="80"/>
  <c r="U723" i="105" s="1"/>
  <c r="M593" i="80"/>
  <c r="U593" i="105" s="1"/>
  <c r="N499" i="80"/>
  <c r="O499" i="80" s="1"/>
  <c r="M397" i="80"/>
  <c r="U397" i="105" s="1"/>
  <c r="M307" i="80"/>
  <c r="U307" i="105" s="1"/>
  <c r="M225" i="80"/>
  <c r="U225" i="105" s="1"/>
  <c r="M140" i="80"/>
  <c r="U140" i="105" s="1"/>
  <c r="N61" i="80"/>
  <c r="O61" i="80" s="1"/>
  <c r="N946" i="80"/>
  <c r="O946" i="80" s="1"/>
  <c r="N814" i="80"/>
  <c r="O814" i="80" s="1"/>
  <c r="N702" i="80"/>
  <c r="O702" i="80" s="1"/>
  <c r="N592" i="80"/>
  <c r="O592" i="80" s="1"/>
  <c r="N481" i="80"/>
  <c r="O481" i="80" s="1"/>
  <c r="M396" i="80"/>
  <c r="U396" i="105" s="1"/>
  <c r="N306" i="80"/>
  <c r="O306" i="80" s="1"/>
  <c r="M222" i="80"/>
  <c r="U222" i="105" s="1"/>
  <c r="N139" i="80"/>
  <c r="O139" i="80" s="1"/>
  <c r="M61" i="80"/>
  <c r="U61" i="105"/>
  <c r="M945" i="80"/>
  <c r="U945" i="105" s="1"/>
  <c r="M814" i="80"/>
  <c r="U814" i="105" s="1"/>
  <c r="N701" i="80"/>
  <c r="O701" i="80" s="1"/>
  <c r="N591" i="80"/>
  <c r="O591" i="80" s="1"/>
  <c r="M481" i="80"/>
  <c r="U481" i="105" s="1"/>
  <c r="N395" i="80"/>
  <c r="O395" i="80" s="1"/>
  <c r="M306" i="80"/>
  <c r="U306" i="105" s="1"/>
  <c r="M216" i="80"/>
  <c r="U216" i="105" s="1"/>
  <c r="M139" i="80"/>
  <c r="U139" i="105" s="1"/>
  <c r="M59" i="80"/>
  <c r="U59" i="105" s="1"/>
  <c r="N928" i="80"/>
  <c r="N813" i="80"/>
  <c r="O813" i="80" s="1"/>
  <c r="M701" i="80"/>
  <c r="U701" i="105" s="1"/>
  <c r="N588" i="80"/>
  <c r="O588" i="80" s="1"/>
  <c r="N480" i="80"/>
  <c r="O480" i="80" s="1"/>
  <c r="N392" i="80"/>
  <c r="O392" i="80" s="1"/>
  <c r="N303" i="80"/>
  <c r="O303" i="80" s="1"/>
  <c r="N201" i="80"/>
  <c r="O201" i="80" s="1"/>
  <c r="M138" i="80"/>
  <c r="U138" i="105" s="1"/>
  <c r="M56" i="80"/>
  <c r="U56" i="105" s="1"/>
  <c r="N926" i="80"/>
  <c r="O926" i="80" s="1"/>
  <c r="N811" i="80"/>
  <c r="O811" i="80" s="1"/>
  <c r="N700" i="80"/>
  <c r="O700" i="80" s="1"/>
  <c r="M584" i="80"/>
  <c r="U584" i="105" s="1"/>
  <c r="M480" i="80"/>
  <c r="U480" i="105" s="1"/>
  <c r="N384" i="80"/>
  <c r="O384" i="80" s="1"/>
  <c r="N300" i="80"/>
  <c r="O300" i="80" s="1"/>
  <c r="M201" i="80"/>
  <c r="U201" i="105" s="1"/>
  <c r="N137" i="80"/>
  <c r="O137" i="80" s="1"/>
  <c r="N54" i="80"/>
  <c r="O54" i="80" s="1"/>
  <c r="M925" i="80"/>
  <c r="U925" i="105" s="1"/>
  <c r="M811" i="80"/>
  <c r="U811" i="105" s="1"/>
  <c r="M700" i="80"/>
  <c r="U700" i="105" s="1"/>
  <c r="M583" i="80"/>
  <c r="U583" i="105" s="1"/>
  <c r="N477" i="80"/>
  <c r="O477" i="80" s="1"/>
  <c r="M368" i="80"/>
  <c r="U368" i="105" s="1"/>
  <c r="M300" i="80"/>
  <c r="U300" i="105" s="1"/>
  <c r="M199" i="80"/>
  <c r="U199" i="105" s="1"/>
  <c r="N135" i="80"/>
  <c r="O135" i="80" s="1"/>
  <c r="M49" i="80"/>
  <c r="U49" i="105" s="1"/>
  <c r="N924" i="80"/>
  <c r="O924" i="80" s="1"/>
  <c r="M808" i="80"/>
  <c r="U808" i="105" s="1"/>
  <c r="M698" i="80"/>
  <c r="U698" i="105" s="1"/>
  <c r="N582" i="80"/>
  <c r="O582" i="80" s="1"/>
  <c r="N475" i="80"/>
  <c r="O475" i="80" s="1"/>
  <c r="N285" i="80"/>
  <c r="AC285" i="105" s="1"/>
  <c r="N198" i="80"/>
  <c r="O198" i="80" s="1"/>
  <c r="M135" i="80"/>
  <c r="U135" i="105" s="1"/>
  <c r="M48" i="80"/>
  <c r="U48" i="105" s="1"/>
  <c r="N1013" i="80"/>
  <c r="O1013" i="80" s="1"/>
  <c r="N922" i="80"/>
  <c r="O922" i="80" s="1"/>
  <c r="M805" i="80"/>
  <c r="U805" i="105" s="1"/>
  <c r="N696" i="80"/>
  <c r="O696" i="80" s="1"/>
  <c r="N580" i="80"/>
  <c r="O580" i="80" s="1"/>
  <c r="M474" i="80"/>
  <c r="U474" i="105" s="1"/>
  <c r="N364" i="80"/>
  <c r="AC364" i="105" s="1"/>
  <c r="M197" i="80"/>
  <c r="U197" i="105" s="1"/>
  <c r="M133" i="80"/>
  <c r="U133" i="105" s="1"/>
  <c r="M33" i="80"/>
  <c r="U33" i="105" s="1"/>
  <c r="M659" i="80"/>
  <c r="U659" i="105" s="1"/>
  <c r="N836" i="80"/>
  <c r="O836" i="80" s="1"/>
  <c r="N952" i="80"/>
  <c r="O952" i="80" s="1"/>
  <c r="M6" i="80"/>
  <c r="U6" i="105" s="1"/>
  <c r="N818" i="80"/>
  <c r="O818" i="80" s="1"/>
  <c r="M706" i="80"/>
  <c r="U706" i="105" s="1"/>
  <c r="N175" i="80"/>
  <c r="O175" i="80" s="1"/>
  <c r="M567" i="80"/>
  <c r="U567" i="105" s="1"/>
  <c r="M959" i="80"/>
  <c r="U959" i="105" s="1"/>
  <c r="M346" i="80"/>
  <c r="U346" i="105" s="1"/>
  <c r="M738" i="80"/>
  <c r="U738" i="105" s="1"/>
  <c r="N67" i="80"/>
  <c r="O67" i="80" s="1"/>
  <c r="N459" i="80"/>
  <c r="O459" i="80" s="1"/>
  <c r="M851" i="80"/>
  <c r="U851" i="105" s="1"/>
  <c r="N124" i="80"/>
  <c r="O124" i="80" s="1"/>
  <c r="M516" i="80"/>
  <c r="U516" i="105" s="1"/>
  <c r="M908" i="80"/>
  <c r="U908" i="105" s="1"/>
  <c r="M321" i="80"/>
  <c r="U321" i="105" s="1"/>
  <c r="M713" i="80"/>
  <c r="U713" i="105" s="1"/>
  <c r="N294" i="80"/>
  <c r="O294" i="80" s="1"/>
  <c r="N686" i="80"/>
  <c r="O686" i="80" s="1"/>
  <c r="N316" i="80"/>
  <c r="O316" i="80" s="1"/>
  <c r="M708" i="80"/>
  <c r="U708" i="105" s="1"/>
  <c r="M46" i="80"/>
  <c r="U46" i="105" s="1"/>
  <c r="M438" i="80"/>
  <c r="U438" i="105" s="1"/>
  <c r="M830" i="80"/>
  <c r="U830" i="105" s="1"/>
  <c r="M9" i="80"/>
  <c r="U9" i="105" s="1"/>
  <c r="M429" i="80"/>
  <c r="U429" i="105" s="1"/>
  <c r="M883" i="80"/>
  <c r="U883" i="105" s="1"/>
  <c r="N892" i="80"/>
  <c r="O892" i="80" s="1"/>
  <c r="N62" i="80"/>
  <c r="O62" i="80"/>
  <c r="N874" i="80"/>
  <c r="O874" i="80" s="1"/>
  <c r="N762" i="80"/>
  <c r="O762" i="80" s="1"/>
  <c r="N203" i="80"/>
  <c r="O203" i="80" s="1"/>
  <c r="N595" i="80"/>
  <c r="O595" i="80"/>
  <c r="M987" i="80"/>
  <c r="U987" i="105" s="1"/>
  <c r="M374" i="80"/>
  <c r="U374" i="105" s="1"/>
  <c r="M766" i="80"/>
  <c r="U766" i="105" s="1"/>
  <c r="M67" i="80"/>
  <c r="U67" i="105" s="1"/>
  <c r="M459" i="80"/>
  <c r="U459" i="105" s="1"/>
  <c r="N851" i="80"/>
  <c r="O851" i="80" s="1"/>
  <c r="M124" i="80"/>
  <c r="U124" i="105" s="1"/>
  <c r="N516" i="80"/>
  <c r="O516" i="80" s="1"/>
  <c r="N908" i="80"/>
  <c r="O908" i="80" s="1"/>
  <c r="N321" i="80"/>
  <c r="O321" i="80" s="1"/>
  <c r="N713" i="80"/>
  <c r="O713" i="80" s="1"/>
  <c r="M294" i="80"/>
  <c r="U294" i="105" s="1"/>
  <c r="M686" i="80"/>
  <c r="U686" i="105" s="1"/>
  <c r="M344" i="80"/>
  <c r="U344" i="105" s="1"/>
  <c r="N736" i="80"/>
  <c r="O736" i="80" s="1"/>
  <c r="N74" i="80"/>
  <c r="N466" i="80"/>
  <c r="O466" i="80" s="1"/>
  <c r="N858" i="80"/>
  <c r="O858" i="80"/>
  <c r="N37" i="80"/>
  <c r="N457" i="80"/>
  <c r="O457" i="80" s="1"/>
  <c r="M976" i="80"/>
  <c r="U976" i="105" s="1"/>
  <c r="M62" i="80"/>
  <c r="U62" i="105" s="1"/>
  <c r="M874" i="80"/>
  <c r="U874" i="105" s="1"/>
  <c r="M762" i="80"/>
  <c r="U762" i="105" s="1"/>
  <c r="M203" i="80"/>
  <c r="U203" i="105" s="1"/>
  <c r="M595" i="80"/>
  <c r="U595" i="105" s="1"/>
  <c r="N987" i="80"/>
  <c r="O987" i="80" s="1"/>
  <c r="N374" i="80"/>
  <c r="O374" i="80"/>
  <c r="N766" i="80"/>
  <c r="O766" i="80" s="1"/>
  <c r="N95" i="80"/>
  <c r="O95" i="80" s="1"/>
  <c r="N487" i="80"/>
  <c r="O487" i="80" s="1"/>
  <c r="M879" i="80"/>
  <c r="U879" i="105" s="1"/>
  <c r="M152" i="80"/>
  <c r="U152" i="105" s="1"/>
  <c r="N544" i="80"/>
  <c r="O544" i="80" s="1"/>
  <c r="M936" i="80"/>
  <c r="U936" i="105" s="1"/>
  <c r="M349" i="80"/>
  <c r="U349" i="105" s="1"/>
  <c r="N741" i="80"/>
  <c r="O741" i="80" s="1"/>
  <c r="N322" i="80"/>
  <c r="O322" i="80" s="1"/>
  <c r="N714" i="80"/>
  <c r="O714" i="80" s="1"/>
  <c r="N344" i="80"/>
  <c r="O344" i="80" s="1"/>
  <c r="M736" i="80"/>
  <c r="U736" i="105" s="1"/>
  <c r="M74" i="80"/>
  <c r="U74" i="105" s="1"/>
  <c r="M466" i="80"/>
  <c r="U466" i="105" s="1"/>
  <c r="M858" i="80"/>
  <c r="U858" i="105" s="1"/>
  <c r="M37" i="80"/>
  <c r="U37" i="105" s="1"/>
  <c r="M457" i="80"/>
  <c r="U457" i="105" s="1"/>
  <c r="N118" i="80"/>
  <c r="O118" i="80" s="1"/>
  <c r="N930" i="80"/>
  <c r="O930" i="80" s="1"/>
  <c r="M34" i="80"/>
  <c r="U34" i="105" s="1"/>
  <c r="M790" i="80"/>
  <c r="U790" i="105" s="1"/>
  <c r="N231" i="80"/>
  <c r="O231" i="80" s="1"/>
  <c r="N623" i="80"/>
  <c r="O623" i="80" s="1"/>
  <c r="M1015" i="80"/>
  <c r="U1015" i="105" s="1"/>
  <c r="N10" i="80"/>
  <c r="O10" i="80" s="1"/>
  <c r="N402" i="80"/>
  <c r="O402" i="80" s="1"/>
  <c r="M794" i="80"/>
  <c r="U794" i="105" s="1"/>
  <c r="M95" i="80"/>
  <c r="U95" i="105" s="1"/>
  <c r="M487" i="80"/>
  <c r="U487" i="105" s="1"/>
  <c r="N879" i="80"/>
  <c r="O879" i="80" s="1"/>
  <c r="N152" i="80"/>
  <c r="O152" i="80" s="1"/>
  <c r="M544" i="80"/>
  <c r="U544" i="105" s="1"/>
  <c r="N936" i="80"/>
  <c r="O936" i="80" s="1"/>
  <c r="N349" i="80"/>
  <c r="O349" i="80"/>
  <c r="M741" i="80"/>
  <c r="U741" i="105" s="1"/>
  <c r="M322" i="80"/>
  <c r="U322" i="105" s="1"/>
  <c r="M714" i="80"/>
  <c r="U714" i="105" s="1"/>
  <c r="M372" i="80"/>
  <c r="U372" i="105" s="1"/>
  <c r="N764" i="80"/>
  <c r="O764" i="80" s="1"/>
  <c r="N102" i="80"/>
  <c r="O102" i="80" s="1"/>
  <c r="N494" i="80"/>
  <c r="O494" i="80" s="1"/>
  <c r="N886" i="80"/>
  <c r="N65" i="80"/>
  <c r="O65" i="80"/>
  <c r="M485" i="80"/>
  <c r="U485" i="105" s="1"/>
  <c r="N877" i="80"/>
  <c r="N128" i="80"/>
  <c r="O128" i="80" s="1"/>
  <c r="N520" i="80"/>
  <c r="O520" i="80" s="1"/>
  <c r="N912" i="80"/>
  <c r="O912" i="80" s="1"/>
  <c r="M183" i="80"/>
  <c r="U183" i="105" s="1"/>
  <c r="M575" i="80"/>
  <c r="U575" i="105" s="1"/>
  <c r="N129" i="80"/>
  <c r="O129" i="80" s="1"/>
  <c r="N521" i="80"/>
  <c r="O521" i="80" s="1"/>
  <c r="N22" i="80"/>
  <c r="O22" i="80" s="1"/>
  <c r="N694" i="80"/>
  <c r="O694" i="80" s="1"/>
  <c r="M118" i="80"/>
  <c r="U118" i="105" s="1"/>
  <c r="M930" i="80"/>
  <c r="U930" i="105" s="1"/>
  <c r="N34" i="80"/>
  <c r="O34" i="80" s="1"/>
  <c r="N790" i="80"/>
  <c r="O790" i="80" s="1"/>
  <c r="M231" i="80"/>
  <c r="U231" i="105" s="1"/>
  <c r="M623" i="80"/>
  <c r="U623" i="105" s="1"/>
  <c r="N1015" i="80"/>
  <c r="O1015" i="80" s="1"/>
  <c r="M10" i="80"/>
  <c r="U10" i="105" s="1"/>
  <c r="M402" i="80"/>
  <c r="U402" i="105" s="1"/>
  <c r="N794" i="80"/>
  <c r="O794" i="80" s="1"/>
  <c r="N123" i="80"/>
  <c r="O123" i="80" s="1"/>
  <c r="M515" i="80"/>
  <c r="U515" i="105" s="1"/>
  <c r="N907" i="80"/>
  <c r="O907" i="80" s="1"/>
  <c r="M180" i="80"/>
  <c r="N572" i="80"/>
  <c r="O572" i="80" s="1"/>
  <c r="N377" i="80"/>
  <c r="O377" i="80" s="1"/>
  <c r="N769" i="80"/>
  <c r="M350" i="80"/>
  <c r="U350" i="105" s="1"/>
  <c r="M742" i="80"/>
  <c r="U742" i="105" s="1"/>
  <c r="N372" i="80"/>
  <c r="O372" i="80" s="1"/>
  <c r="M764" i="80"/>
  <c r="U764" i="105" s="1"/>
  <c r="M102" i="80"/>
  <c r="U102" i="105" s="1"/>
  <c r="M494" i="80"/>
  <c r="U494" i="105"/>
  <c r="M886" i="80"/>
  <c r="U886" i="105" s="1"/>
  <c r="M65" i="80"/>
  <c r="U65" i="105" s="1"/>
  <c r="N485" i="80"/>
  <c r="O485" i="80" s="1"/>
  <c r="M877" i="80"/>
  <c r="U877" i="105" s="1"/>
  <c r="M128" i="80"/>
  <c r="U128" i="105" s="1"/>
  <c r="M520" i="80"/>
  <c r="U520" i="105" s="1"/>
  <c r="M912" i="80"/>
  <c r="U912" i="105" s="1"/>
  <c r="N183" i="80"/>
  <c r="O183" i="80" s="1"/>
  <c r="N575" i="80"/>
  <c r="O575" i="80" s="1"/>
  <c r="M129" i="80"/>
  <c r="U129" i="105" s="1"/>
  <c r="M521" i="80"/>
  <c r="U521" i="105" s="1"/>
  <c r="M22" i="80"/>
  <c r="U22" i="105" s="1"/>
  <c r="M694" i="80"/>
  <c r="U694" i="105" s="1"/>
  <c r="M174" i="80"/>
  <c r="U174" i="105"/>
  <c r="N986" i="80"/>
  <c r="O986" i="80" s="1"/>
  <c r="N90" i="80"/>
  <c r="O90" i="80"/>
  <c r="N846" i="80"/>
  <c r="AC846" i="105" s="1"/>
  <c r="M259" i="80"/>
  <c r="U259" i="105" s="1"/>
  <c r="M651" i="80"/>
  <c r="U651" i="105" s="1"/>
  <c r="N38" i="80"/>
  <c r="O38" i="80" s="1"/>
  <c r="M430" i="80"/>
  <c r="U430" i="105" s="1"/>
  <c r="N822" i="80"/>
  <c r="O822" i="80" s="1"/>
  <c r="M123" i="80"/>
  <c r="U123" i="105" s="1"/>
  <c r="N515" i="80"/>
  <c r="O515" i="80" s="1"/>
  <c r="M907" i="80"/>
  <c r="U907" i="105"/>
  <c r="N180" i="80"/>
  <c r="O180" i="80" s="1"/>
  <c r="M572" i="80"/>
  <c r="U572" i="105" s="1"/>
  <c r="M377" i="80"/>
  <c r="U377" i="105" s="1"/>
  <c r="M769" i="80"/>
  <c r="U769" i="105" s="1"/>
  <c r="N350" i="80"/>
  <c r="O350" i="80"/>
  <c r="N742" i="80"/>
  <c r="O742" i="80" s="1"/>
  <c r="N8" i="80"/>
  <c r="O8" i="80" s="1"/>
  <c r="N400" i="80"/>
  <c r="O400" i="80" s="1"/>
  <c r="N792" i="80"/>
  <c r="O792" i="80" s="1"/>
  <c r="N130" i="80"/>
  <c r="O130" i="80" s="1"/>
  <c r="N522" i="80"/>
  <c r="O522" i="80" s="1"/>
  <c r="N914" i="80"/>
  <c r="O914" i="80" s="1"/>
  <c r="M93" i="80"/>
  <c r="U93" i="105" s="1"/>
  <c r="M513" i="80"/>
  <c r="U513" i="105" s="1"/>
  <c r="N905" i="80"/>
  <c r="O905" i="80" s="1"/>
  <c r="N156" i="80"/>
  <c r="O156" i="80" s="1"/>
  <c r="N548" i="80"/>
  <c r="O548" i="80" s="1"/>
  <c r="N940" i="80"/>
  <c r="O940" i="80" s="1"/>
  <c r="N211" i="80"/>
  <c r="N603" i="80"/>
  <c r="O603" i="80" s="1"/>
  <c r="N549" i="80"/>
  <c r="N50" i="80"/>
  <c r="O50" i="80" s="1"/>
  <c r="N722" i="80"/>
  <c r="O722" i="80" s="1"/>
  <c r="N174" i="80"/>
  <c r="O174" i="80" s="1"/>
  <c r="M986" i="80"/>
  <c r="U986" i="105" s="1"/>
  <c r="M90" i="80"/>
  <c r="U90" i="105" s="1"/>
  <c r="M846" i="80"/>
  <c r="U846" i="105" s="1"/>
  <c r="N259" i="80"/>
  <c r="O259" i="80" s="1"/>
  <c r="N651" i="80"/>
  <c r="O651" i="80" s="1"/>
  <c r="M38" i="80"/>
  <c r="U38" i="105" s="1"/>
  <c r="N430" i="80"/>
  <c r="O430" i="80" s="1"/>
  <c r="M822" i="80"/>
  <c r="U822" i="105" s="1"/>
  <c r="M151" i="80"/>
  <c r="U151" i="105" s="1"/>
  <c r="N543" i="80"/>
  <c r="O543" i="80" s="1"/>
  <c r="N935" i="80"/>
  <c r="O935" i="80" s="1"/>
  <c r="M208" i="80"/>
  <c r="U208" i="105" s="1"/>
  <c r="N600" i="80"/>
  <c r="O600" i="80" s="1"/>
  <c r="M992" i="80"/>
  <c r="U992" i="105" s="1"/>
  <c r="N13" i="80"/>
  <c r="O13" i="80" s="1"/>
  <c r="M405" i="80"/>
  <c r="U405" i="105" s="1"/>
  <c r="N797" i="80"/>
  <c r="O797" i="80" s="1"/>
  <c r="M378" i="80"/>
  <c r="U378" i="105" s="1"/>
  <c r="M770" i="80"/>
  <c r="U770" i="105" s="1"/>
  <c r="M8" i="80"/>
  <c r="U8" i="105" s="1"/>
  <c r="M400" i="80"/>
  <c r="U400" i="105" s="1"/>
  <c r="M792" i="80"/>
  <c r="U792" i="105" s="1"/>
  <c r="M130" i="80"/>
  <c r="U130" i="105" s="1"/>
  <c r="N996" i="80"/>
  <c r="O996" i="80" s="1"/>
  <c r="N230" i="80"/>
  <c r="O230" i="80" s="1"/>
  <c r="N146" i="80"/>
  <c r="O146" i="80" s="1"/>
  <c r="M902" i="80"/>
  <c r="U902" i="105" s="1"/>
  <c r="M287" i="80"/>
  <c r="U287" i="105" s="1"/>
  <c r="M679" i="80"/>
  <c r="U679" i="105" s="1"/>
  <c r="N66" i="80"/>
  <c r="O66" i="80" s="1"/>
  <c r="M458" i="80"/>
  <c r="U458" i="105" s="1"/>
  <c r="N850" i="80"/>
  <c r="O850" i="80"/>
  <c r="N151" i="80"/>
  <c r="O151" i="80" s="1"/>
  <c r="M543" i="80"/>
  <c r="U543" i="105" s="1"/>
  <c r="M935" i="80"/>
  <c r="U935" i="105" s="1"/>
  <c r="N208" i="80"/>
  <c r="O208" i="80" s="1"/>
  <c r="M600" i="80"/>
  <c r="U600" i="105" s="1"/>
  <c r="N992" i="80"/>
  <c r="O992" i="80" s="1"/>
  <c r="M13" i="80"/>
  <c r="U13" i="105" s="1"/>
  <c r="N405" i="80"/>
  <c r="O405" i="80" s="1"/>
  <c r="M797" i="80"/>
  <c r="U797" i="105" s="1"/>
  <c r="N378" i="80"/>
  <c r="O378" i="80" s="1"/>
  <c r="N770" i="80"/>
  <c r="O770" i="80" s="1"/>
  <c r="N36" i="80"/>
  <c r="O36" i="80" s="1"/>
  <c r="N428" i="80"/>
  <c r="O428" i="80" s="1"/>
  <c r="N820" i="80"/>
  <c r="N158" i="80"/>
  <c r="O158" i="80" s="1"/>
  <c r="N550" i="80"/>
  <c r="O550" i="80" s="1"/>
  <c r="N942" i="80"/>
  <c r="N121" i="80"/>
  <c r="O121" i="80" s="1"/>
  <c r="N541" i="80"/>
  <c r="O541" i="80" s="1"/>
  <c r="M230" i="80"/>
  <c r="U230" i="105" s="1"/>
  <c r="M146" i="80"/>
  <c r="U146" i="105"/>
  <c r="N902" i="80"/>
  <c r="O902" i="80" s="1"/>
  <c r="N287" i="80"/>
  <c r="O287" i="80" s="1"/>
  <c r="N679" i="80"/>
  <c r="O679" i="80" s="1"/>
  <c r="M66" i="80"/>
  <c r="U66" i="105" s="1"/>
  <c r="N458" i="80"/>
  <c r="O458" i="80" s="1"/>
  <c r="M850" i="80"/>
  <c r="U850" i="105" s="1"/>
  <c r="N179" i="80"/>
  <c r="O179" i="80" s="1"/>
  <c r="N571" i="80"/>
  <c r="O571" i="80" s="1"/>
  <c r="N963" i="80"/>
  <c r="N236" i="80"/>
  <c r="O236" i="80" s="1"/>
  <c r="N628" i="80"/>
  <c r="O628" i="80" s="1"/>
  <c r="N1020" i="80"/>
  <c r="O1020" i="80" s="1"/>
  <c r="N41" i="80"/>
  <c r="O41" i="80" s="1"/>
  <c r="M433" i="80"/>
  <c r="U433" i="105" s="1"/>
  <c r="M825" i="80"/>
  <c r="U825" i="105" s="1"/>
  <c r="M14" i="80"/>
  <c r="U14" i="105" s="1"/>
  <c r="N406" i="80"/>
  <c r="O406" i="80" s="1"/>
  <c r="N798" i="80"/>
  <c r="O798" i="80" s="1"/>
  <c r="M36" i="80"/>
  <c r="U36" i="105" s="1"/>
  <c r="M428" i="80"/>
  <c r="U428" i="105" s="1"/>
  <c r="M820" i="80"/>
  <c r="U820" i="105" s="1"/>
  <c r="M158" i="80"/>
  <c r="U158" i="105" s="1"/>
  <c r="M550" i="80"/>
  <c r="U550" i="105" s="1"/>
  <c r="M942" i="80"/>
  <c r="U942" i="105"/>
  <c r="M121" i="80"/>
  <c r="U121" i="105" s="1"/>
  <c r="M541" i="80"/>
  <c r="U541" i="105" s="1"/>
  <c r="N101" i="80"/>
  <c r="O101" i="80" s="1"/>
  <c r="M202" i="80"/>
  <c r="U202" i="105" s="1"/>
  <c r="M958" i="80"/>
  <c r="U958" i="105" s="1"/>
  <c r="N315" i="80"/>
  <c r="O315" i="80" s="1"/>
  <c r="N707" i="80"/>
  <c r="O707" i="80" s="1"/>
  <c r="M94" i="80"/>
  <c r="U94" i="105" s="1"/>
  <c r="M486" i="80"/>
  <c r="U486" i="105" s="1"/>
  <c r="M878" i="80"/>
  <c r="U878" i="105" s="1"/>
  <c r="M179" i="80"/>
  <c r="U179" i="105" s="1"/>
  <c r="M571" i="80"/>
  <c r="U571" i="105" s="1"/>
  <c r="M963" i="80"/>
  <c r="U963" i="105" s="1"/>
  <c r="M236" i="80"/>
  <c r="U236" i="105" s="1"/>
  <c r="M628" i="80"/>
  <c r="U628" i="105" s="1"/>
  <c r="M1020" i="80"/>
  <c r="U1020" i="105" s="1"/>
  <c r="M41" i="80"/>
  <c r="U41" i="105" s="1"/>
  <c r="N433" i="80"/>
  <c r="O433" i="80" s="1"/>
  <c r="N825" i="80"/>
  <c r="O825" i="80" s="1"/>
  <c r="N14" i="80"/>
  <c r="O14" i="80" s="1"/>
  <c r="M406" i="80"/>
  <c r="U406" i="105" s="1"/>
  <c r="M798" i="80"/>
  <c r="U798" i="105" s="1"/>
  <c r="N64" i="80"/>
  <c r="O64" i="80" s="1"/>
  <c r="M456" i="80"/>
  <c r="U456" i="105" s="1"/>
  <c r="N186" i="80"/>
  <c r="N578" i="80"/>
  <c r="O578" i="80" s="1"/>
  <c r="N970" i="80"/>
  <c r="O970" i="80" s="1"/>
  <c r="N149" i="80"/>
  <c r="O149" i="80" s="1"/>
  <c r="N569" i="80"/>
  <c r="O569" i="80" s="1"/>
  <c r="N661" i="80"/>
  <c r="O661" i="80"/>
  <c r="N202" i="80"/>
  <c r="O202" i="80" s="1"/>
  <c r="N958" i="80"/>
  <c r="O958" i="80"/>
  <c r="M315" i="80"/>
  <c r="U315" i="105" s="1"/>
  <c r="M707" i="80"/>
  <c r="U707" i="105" s="1"/>
  <c r="N94" i="80"/>
  <c r="O94" i="80" s="1"/>
  <c r="N486" i="80"/>
  <c r="O486" i="80" s="1"/>
  <c r="N878" i="80"/>
  <c r="O878" i="80" s="1"/>
  <c r="N207" i="80"/>
  <c r="O207" i="80" s="1"/>
  <c r="N599" i="80"/>
  <c r="O599" i="80" s="1"/>
  <c r="N991" i="80"/>
  <c r="O991" i="80" s="1"/>
  <c r="N264" i="80"/>
  <c r="O264" i="80" s="1"/>
  <c r="M656" i="80"/>
  <c r="U656" i="105" s="1"/>
  <c r="N69" i="80"/>
  <c r="O69" i="80" s="1"/>
  <c r="N461" i="80"/>
  <c r="O461" i="80" s="1"/>
  <c r="N853" i="80"/>
  <c r="O853" i="80" s="1"/>
  <c r="M42" i="80"/>
  <c r="U42" i="105" s="1"/>
  <c r="M434" i="80"/>
  <c r="U434" i="105" s="1"/>
  <c r="N826" i="80"/>
  <c r="M64" i="80"/>
  <c r="U64" i="105" s="1"/>
  <c r="N456" i="80"/>
  <c r="O456" i="80" s="1"/>
  <c r="M186" i="80"/>
  <c r="U186" i="105" s="1"/>
  <c r="M578" i="80"/>
  <c r="U578" i="105" s="1"/>
  <c r="M970" i="80"/>
  <c r="U970" i="105" s="1"/>
  <c r="M149" i="80"/>
  <c r="U149" i="105" s="1"/>
  <c r="M569" i="80"/>
  <c r="U569" i="105" s="1"/>
  <c r="N961" i="80"/>
  <c r="O961" i="80" s="1"/>
  <c r="M212" i="80"/>
  <c r="M604" i="80"/>
  <c r="U604" i="105" s="1"/>
  <c r="M345" i="80"/>
  <c r="U345" i="105" s="1"/>
  <c r="M267" i="80"/>
  <c r="U267" i="105" s="1"/>
  <c r="M687" i="80"/>
  <c r="U687" i="105" s="1"/>
  <c r="M213" i="80"/>
  <c r="U213" i="105" s="1"/>
  <c r="M605" i="80"/>
  <c r="U605" i="105" s="1"/>
  <c r="M246" i="80"/>
  <c r="U246" i="105" s="1"/>
  <c r="M778" i="80"/>
  <c r="U778" i="105" s="1"/>
  <c r="N689" i="80"/>
  <c r="O689" i="80" s="1"/>
  <c r="M275" i="80"/>
  <c r="U275" i="105" s="1"/>
  <c r="N342" i="80"/>
  <c r="O342" i="80" s="1"/>
  <c r="N258" i="80"/>
  <c r="O258" i="80" s="1"/>
  <c r="N1014" i="80"/>
  <c r="O1014" i="80" s="1"/>
  <c r="N343" i="80"/>
  <c r="O343" i="80" s="1"/>
  <c r="N122" i="80"/>
  <c r="O122" i="80" s="1"/>
  <c r="N514" i="80"/>
  <c r="N906" i="80"/>
  <c r="O906" i="80" s="1"/>
  <c r="M207" i="80"/>
  <c r="U207" i="105" s="1"/>
  <c r="M599" i="80"/>
  <c r="U599" i="105" s="1"/>
  <c r="M991" i="80"/>
  <c r="U991" i="105" s="1"/>
  <c r="M264" i="80"/>
  <c r="U264" i="105" s="1"/>
  <c r="N656" i="80"/>
  <c r="O656" i="80" s="1"/>
  <c r="M69" i="80"/>
  <c r="U69" i="105" s="1"/>
  <c r="M461" i="80"/>
  <c r="U461" i="105" s="1"/>
  <c r="M853" i="80"/>
  <c r="U853" i="105" s="1"/>
  <c r="N42" i="80"/>
  <c r="O42" i="80" s="1"/>
  <c r="N434" i="80"/>
  <c r="O434" i="80" s="1"/>
  <c r="M826" i="80"/>
  <c r="U826" i="105" s="1"/>
  <c r="N92" i="80"/>
  <c r="O92" i="80" s="1"/>
  <c r="N484" i="80"/>
  <c r="O484" i="80" s="1"/>
  <c r="N876" i="80"/>
  <c r="O876" i="80"/>
  <c r="N214" i="80"/>
  <c r="O214" i="80" s="1"/>
  <c r="N606" i="80"/>
  <c r="O606" i="80" s="1"/>
  <c r="N998" i="80"/>
  <c r="O998" i="80" s="1"/>
  <c r="N177" i="80"/>
  <c r="O177" i="80" s="1"/>
  <c r="N597" i="80"/>
  <c r="O597" i="80" s="1"/>
  <c r="N989" i="80"/>
  <c r="O989" i="80" s="1"/>
  <c r="N240" i="80"/>
  <c r="N632" i="80"/>
  <c r="O632" i="80" s="1"/>
  <c r="N295" i="80"/>
  <c r="O295" i="80" s="1"/>
  <c r="M241" i="80"/>
  <c r="U241" i="105" s="1"/>
  <c r="M633" i="80"/>
  <c r="U633" i="105" s="1"/>
  <c r="N302" i="80"/>
  <c r="O302" i="80" s="1"/>
  <c r="N806" i="80"/>
  <c r="N913" i="80"/>
  <c r="O913" i="80" s="1"/>
  <c r="M471" i="80"/>
  <c r="U471" i="105" s="1"/>
  <c r="M342" i="80"/>
  <c r="U342" i="105" s="1"/>
  <c r="M258" i="80"/>
  <c r="U258" i="105" s="1"/>
  <c r="M1014" i="80"/>
  <c r="U1014" i="105" s="1"/>
  <c r="M343" i="80"/>
  <c r="U343" i="105" s="1"/>
  <c r="M122" i="80"/>
  <c r="U122" i="105" s="1"/>
  <c r="M514" i="80"/>
  <c r="U514" i="105" s="1"/>
  <c r="M906" i="80"/>
  <c r="U906" i="105" s="1"/>
  <c r="N235" i="80"/>
  <c r="O235" i="80" s="1"/>
  <c r="M627" i="80"/>
  <c r="U627" i="105" s="1"/>
  <c r="N1019" i="80"/>
  <c r="O1019" i="80" s="1"/>
  <c r="N292" i="80"/>
  <c r="O292" i="80" s="1"/>
  <c r="N684" i="80"/>
  <c r="O684" i="80" s="1"/>
  <c r="N97" i="80"/>
  <c r="O97" i="80" s="1"/>
  <c r="N489" i="80"/>
  <c r="O489" i="80" s="1"/>
  <c r="N881" i="80"/>
  <c r="O881" i="80" s="1"/>
  <c r="N70" i="80"/>
  <c r="O70" i="80" s="1"/>
  <c r="M462" i="80"/>
  <c r="U462" i="105" s="1"/>
  <c r="M854" i="80"/>
  <c r="U854" i="105" s="1"/>
  <c r="M92" i="80"/>
  <c r="U92" i="105" s="1"/>
  <c r="M484" i="80"/>
  <c r="U484" i="105" s="1"/>
  <c r="M876" i="80"/>
  <c r="U876" i="105" s="1"/>
  <c r="M214" i="80"/>
  <c r="U214" i="105" s="1"/>
  <c r="M606" i="80"/>
  <c r="U606" i="105" s="1"/>
  <c r="M998" i="80"/>
  <c r="U998" i="105" s="1"/>
  <c r="M177" i="80"/>
  <c r="U177" i="105" s="1"/>
  <c r="M597" i="80"/>
  <c r="U597" i="105" s="1"/>
  <c r="M989" i="80"/>
  <c r="U989" i="105" s="1"/>
  <c r="M240" i="80"/>
  <c r="U240" i="105" s="1"/>
  <c r="M632" i="80"/>
  <c r="U632" i="105" s="1"/>
  <c r="M295" i="80"/>
  <c r="U295" i="105" s="1"/>
  <c r="N241" i="80"/>
  <c r="O241" i="80" s="1"/>
  <c r="N633" i="80"/>
  <c r="O633" i="80" s="1"/>
  <c r="M302" i="80"/>
  <c r="U302" i="105"/>
  <c r="M806" i="80"/>
  <c r="U806" i="105" s="1"/>
  <c r="N997" i="80"/>
  <c r="O997" i="80"/>
  <c r="N21" i="80"/>
  <c r="O21" i="80" s="1"/>
  <c r="N78" i="80"/>
  <c r="O78" i="80" s="1"/>
  <c r="M667" i="80"/>
  <c r="U667" i="105" s="1"/>
  <c r="M398" i="80"/>
  <c r="U398" i="105" s="1"/>
  <c r="N314" i="80"/>
  <c r="O314" i="80" s="1"/>
  <c r="M371" i="80"/>
  <c r="U371" i="105" s="1"/>
  <c r="N763" i="80"/>
  <c r="O763" i="80" s="1"/>
  <c r="N150" i="80"/>
  <c r="O150" i="80" s="1"/>
  <c r="N542" i="80"/>
  <c r="O542" i="80" s="1"/>
  <c r="M934" i="80"/>
  <c r="U934" i="105" s="1"/>
  <c r="M235" i="80"/>
  <c r="U235" i="105" s="1"/>
  <c r="N627" i="80"/>
  <c r="O627" i="80" s="1"/>
  <c r="M1019" i="80"/>
  <c r="U1019" i="105" s="1"/>
  <c r="M292" i="80"/>
  <c r="U292" i="105" s="1"/>
  <c r="M684" i="80"/>
  <c r="U684" i="105" s="1"/>
  <c r="M97" i="80"/>
  <c r="U97" i="105" s="1"/>
  <c r="M489" i="80"/>
  <c r="U489" i="105" s="1"/>
  <c r="M881" i="80"/>
  <c r="U881" i="105" s="1"/>
  <c r="M70" i="80"/>
  <c r="U70" i="105" s="1"/>
  <c r="N462" i="80"/>
  <c r="O462" i="80" s="1"/>
  <c r="N854" i="80"/>
  <c r="O854" i="80" s="1"/>
  <c r="N120" i="80"/>
  <c r="O120" i="80" s="1"/>
  <c r="M512" i="80"/>
  <c r="U512" i="105" s="1"/>
  <c r="M904" i="80"/>
  <c r="U904" i="105" s="1"/>
  <c r="N242" i="80"/>
  <c r="O242" i="80" s="1"/>
  <c r="N25" i="80"/>
  <c r="O25" i="80" s="1"/>
  <c r="N49" i="80"/>
  <c r="O49" i="80" s="1"/>
  <c r="M134" i="80"/>
  <c r="U134" i="105" s="1"/>
  <c r="N398" i="80"/>
  <c r="O398" i="80"/>
  <c r="M314" i="80"/>
  <c r="U314" i="105" s="1"/>
  <c r="N371" i="80"/>
  <c r="O371" i="80" s="1"/>
  <c r="M763" i="80"/>
  <c r="U763" i="105" s="1"/>
  <c r="M150" i="80"/>
  <c r="U150" i="105" s="1"/>
  <c r="M542" i="80"/>
  <c r="U542" i="105" s="1"/>
  <c r="N934" i="80"/>
  <c r="O934" i="80" s="1"/>
  <c r="N263" i="80"/>
  <c r="O263" i="80" s="1"/>
  <c r="N655" i="80"/>
  <c r="O655" i="80" s="1"/>
  <c r="N320" i="80"/>
  <c r="O320" i="80" s="1"/>
  <c r="M712" i="80"/>
  <c r="U712" i="105" s="1"/>
  <c r="N125" i="80"/>
  <c r="O125" i="80" s="1"/>
  <c r="N517" i="80"/>
  <c r="O517" i="80" s="1"/>
  <c r="N909" i="80"/>
  <c r="N98" i="80"/>
  <c r="O98" i="80" s="1"/>
  <c r="N490" i="80"/>
  <c r="O490" i="80" s="1"/>
  <c r="N882" i="80"/>
  <c r="O882" i="80" s="1"/>
  <c r="M120" i="80"/>
  <c r="U120" i="105" s="1"/>
  <c r="N512" i="80"/>
  <c r="O512" i="80" s="1"/>
  <c r="N904" i="80"/>
  <c r="O904" i="80" s="1"/>
  <c r="M242" i="80"/>
  <c r="U242" i="105" s="1"/>
  <c r="M137" i="80"/>
  <c r="U137" i="105" s="1"/>
  <c r="M105" i="80"/>
  <c r="U105" i="105" s="1"/>
  <c r="M190" i="80"/>
  <c r="U190" i="105" s="1"/>
  <c r="M454" i="80"/>
  <c r="U454" i="105"/>
  <c r="N370" i="80"/>
  <c r="O370" i="80" s="1"/>
  <c r="N7" i="80"/>
  <c r="O7" i="80" s="1"/>
  <c r="M399" i="80"/>
  <c r="U399" i="105" s="1"/>
  <c r="N791" i="80"/>
  <c r="O791" i="80"/>
  <c r="N178" i="80"/>
  <c r="O178" i="80" s="1"/>
  <c r="M570" i="80"/>
  <c r="U570" i="105" s="1"/>
  <c r="N962" i="80"/>
  <c r="O962" i="80" s="1"/>
  <c r="M263" i="80"/>
  <c r="U263" i="105" s="1"/>
  <c r="M655" i="80"/>
  <c r="U655" i="105"/>
  <c r="M320" i="80"/>
  <c r="U320" i="105" s="1"/>
  <c r="N712" i="80"/>
  <c r="O712" i="80" s="1"/>
  <c r="M125" i="80"/>
  <c r="U125" i="105" s="1"/>
  <c r="M517" i="80"/>
  <c r="U517" i="105" s="1"/>
  <c r="M909" i="80"/>
  <c r="U909" i="105" s="1"/>
  <c r="M98" i="80"/>
  <c r="U98" i="105" s="1"/>
  <c r="M490" i="80"/>
  <c r="U490" i="105" s="1"/>
  <c r="M882" i="80"/>
  <c r="U882" i="105" s="1"/>
  <c r="M148" i="80"/>
  <c r="U148" i="105" s="1"/>
  <c r="N540" i="80"/>
  <c r="N932" i="80"/>
  <c r="O932" i="80" s="1"/>
  <c r="N270" i="80"/>
  <c r="O270" i="80" s="1"/>
  <c r="N662" i="80"/>
  <c r="O662" i="80" s="1"/>
  <c r="N233" i="80"/>
  <c r="O233" i="80" s="1"/>
  <c r="N653" i="80"/>
  <c r="O653" i="80" s="1"/>
  <c r="N296" i="80"/>
  <c r="O296" i="80" s="1"/>
  <c r="N688" i="80"/>
  <c r="O688" i="80" s="1"/>
  <c r="M351" i="80"/>
  <c r="U351" i="105" s="1"/>
  <c r="N771" i="80"/>
  <c r="O771" i="80" s="1"/>
  <c r="M297" i="80"/>
  <c r="U297" i="105" s="1"/>
  <c r="M745" i="80"/>
  <c r="U745" i="105" s="1"/>
  <c r="M442" i="80"/>
  <c r="U442" i="105" s="1"/>
  <c r="N890" i="80"/>
  <c r="O890" i="80" s="1"/>
  <c r="M221" i="80"/>
  <c r="U221" i="105" s="1"/>
  <c r="M217" i="80"/>
  <c r="U217" i="105" s="1"/>
  <c r="N218" i="80"/>
  <c r="O218" i="80" s="1"/>
  <c r="N454" i="80"/>
  <c r="O454" i="80" s="1"/>
  <c r="M370" i="80"/>
  <c r="U370" i="105" s="1"/>
  <c r="M7" i="80"/>
  <c r="U7" i="105" s="1"/>
  <c r="N399" i="80"/>
  <c r="O399" i="80" s="1"/>
  <c r="M791" i="80"/>
  <c r="U791" i="105" s="1"/>
  <c r="M178" i="80"/>
  <c r="U178" i="105" s="1"/>
  <c r="N570" i="80"/>
  <c r="O570" i="80" s="1"/>
  <c r="M962" i="80"/>
  <c r="U962" i="105" s="1"/>
  <c r="M291" i="80"/>
  <c r="U291" i="105"/>
  <c r="N683" i="80"/>
  <c r="O683" i="80" s="1"/>
  <c r="N348" i="80"/>
  <c r="O348" i="80" s="1"/>
  <c r="N740" i="80"/>
  <c r="O740" i="80" s="1"/>
  <c r="N153" i="80"/>
  <c r="O153" i="80" s="1"/>
  <c r="M545" i="80"/>
  <c r="U545" i="105" s="1"/>
  <c r="N937" i="80"/>
  <c r="O937" i="80" s="1"/>
  <c r="N126" i="80"/>
  <c r="O126" i="80" s="1"/>
  <c r="M518" i="80"/>
  <c r="U518" i="105" s="1"/>
  <c r="N910" i="80"/>
  <c r="O910" i="80" s="1"/>
  <c r="N148" i="80"/>
  <c r="O148" i="80" s="1"/>
  <c r="M540" i="80"/>
  <c r="U540" i="105" s="1"/>
  <c r="M932" i="80"/>
  <c r="U932" i="105" s="1"/>
  <c r="M270" i="80"/>
  <c r="U270" i="105" s="1"/>
  <c r="M662" i="80"/>
  <c r="U662" i="105" s="1"/>
  <c r="M233" i="80"/>
  <c r="U233" i="105" s="1"/>
  <c r="M653" i="80"/>
  <c r="U653" i="105" s="1"/>
  <c r="M296" i="80"/>
  <c r="U296" i="105" s="1"/>
  <c r="M688" i="80"/>
  <c r="U688" i="105" s="1"/>
  <c r="N351" i="80"/>
  <c r="AC351" i="105"/>
  <c r="M771" i="80"/>
  <c r="U771" i="105" s="1"/>
  <c r="N297" i="80"/>
  <c r="N745" i="80"/>
  <c r="O745" i="80" s="1"/>
  <c r="M249" i="80"/>
  <c r="U249" i="105" s="1"/>
  <c r="M245" i="80"/>
  <c r="U245" i="105" s="1"/>
  <c r="M274" i="80"/>
  <c r="U274" i="105" s="1"/>
  <c r="N510" i="80"/>
  <c r="O510" i="80" s="1"/>
  <c r="M426" i="80"/>
  <c r="U426" i="105" s="1"/>
  <c r="N35" i="80"/>
  <c r="O35" i="80" s="1"/>
  <c r="N427" i="80"/>
  <c r="O427" i="80" s="1"/>
  <c r="M819" i="80"/>
  <c r="U819" i="105" s="1"/>
  <c r="M206" i="80"/>
  <c r="U206" i="105" s="1"/>
  <c r="M598" i="80"/>
  <c r="U598" i="105" s="1"/>
  <c r="M990" i="80"/>
  <c r="U990" i="105" s="1"/>
  <c r="N291" i="80"/>
  <c r="O291" i="80" s="1"/>
  <c r="M683" i="80"/>
  <c r="U683" i="105" s="1"/>
  <c r="M348" i="80"/>
  <c r="U348" i="105" s="1"/>
  <c r="M740" i="80"/>
  <c r="U740" i="105" s="1"/>
  <c r="M153" i="80"/>
  <c r="U153" i="105" s="1"/>
  <c r="N545" i="80"/>
  <c r="M937" i="80"/>
  <c r="U937" i="105" s="1"/>
  <c r="M126" i="80"/>
  <c r="U126" i="105" s="1"/>
  <c r="N518" i="80"/>
  <c r="O518" i="80" s="1"/>
  <c r="M910" i="80"/>
  <c r="U910" i="105" s="1"/>
  <c r="N176" i="80"/>
  <c r="O176" i="80" s="1"/>
  <c r="N568" i="80"/>
  <c r="O568" i="80"/>
  <c r="N960" i="80"/>
  <c r="O960" i="80" s="1"/>
  <c r="N298" i="80"/>
  <c r="O298" i="80" s="1"/>
  <c r="N690" i="80"/>
  <c r="N261" i="80"/>
  <c r="O261" i="80" s="1"/>
  <c r="N473" i="80"/>
  <c r="N273" i="80"/>
  <c r="O273" i="80" s="1"/>
  <c r="M358" i="80"/>
  <c r="U358" i="105" s="1"/>
  <c r="M510" i="80"/>
  <c r="U510" i="105" s="1"/>
  <c r="N426" i="80"/>
  <c r="O426" i="80" s="1"/>
  <c r="M35" i="80"/>
  <c r="U35" i="105" s="1"/>
  <c r="M427" i="80"/>
  <c r="U427" i="105" s="1"/>
  <c r="N819" i="80"/>
  <c r="O819" i="80" s="1"/>
  <c r="N206" i="80"/>
  <c r="O206" i="80" s="1"/>
  <c r="N598" i="80"/>
  <c r="O598" i="80" s="1"/>
  <c r="N990" i="80"/>
  <c r="O990" i="80" s="1"/>
  <c r="M319" i="80"/>
  <c r="U319" i="105" s="1"/>
  <c r="N711" i="80"/>
  <c r="O711" i="80" s="1"/>
  <c r="N376" i="80"/>
  <c r="O376" i="80" s="1"/>
  <c r="N768" i="80"/>
  <c r="O768" i="80" s="1"/>
  <c r="N181" i="80"/>
  <c r="O181" i="80" s="1"/>
  <c r="N573" i="80"/>
  <c r="O573" i="80" s="1"/>
  <c r="N154" i="80"/>
  <c r="O154" i="80" s="1"/>
  <c r="M546" i="80"/>
  <c r="U546" i="105" s="1"/>
  <c r="M938" i="80"/>
  <c r="U938" i="105" s="1"/>
  <c r="M176" i="80"/>
  <c r="U176" i="105" s="1"/>
  <c r="M568" i="80"/>
  <c r="U568" i="105" s="1"/>
  <c r="M960" i="80"/>
  <c r="U960" i="105" s="1"/>
  <c r="M298" i="80"/>
  <c r="U298" i="105" s="1"/>
  <c r="M690" i="80"/>
  <c r="U690" i="105" s="1"/>
  <c r="M261" i="80"/>
  <c r="U261" i="105" s="1"/>
  <c r="M681" i="80"/>
  <c r="U681" i="105" s="1"/>
  <c r="M324" i="80"/>
  <c r="U324" i="105" s="1"/>
  <c r="M716" i="80"/>
  <c r="U716" i="105" s="1"/>
  <c r="N379" i="80"/>
  <c r="M799" i="80"/>
  <c r="U799" i="105" s="1"/>
  <c r="M325" i="80"/>
  <c r="U325" i="105" s="1"/>
  <c r="M773" i="80"/>
  <c r="U773" i="105" s="1"/>
  <c r="N470" i="80"/>
  <c r="O470" i="80" s="1"/>
  <c r="M974" i="80"/>
  <c r="U974" i="105" s="1"/>
  <c r="N329" i="80"/>
  <c r="O329" i="80" s="1"/>
  <c r="N24" i="80"/>
  <c r="O24" i="80" s="1"/>
  <c r="M613" i="80"/>
  <c r="U613" i="105" s="1"/>
  <c r="N385" i="80"/>
  <c r="O385" i="80" s="1"/>
  <c r="N414" i="80"/>
  <c r="O414" i="80" s="1"/>
  <c r="M566" i="80"/>
  <c r="U566" i="105" s="1"/>
  <c r="N482" i="80"/>
  <c r="O482" i="80" s="1"/>
  <c r="N63" i="80"/>
  <c r="M455" i="80"/>
  <c r="U455" i="105" s="1"/>
  <c r="N847" i="80"/>
  <c r="O847" i="80" s="1"/>
  <c r="N234" i="80"/>
  <c r="O234" i="80" s="1"/>
  <c r="N626" i="80"/>
  <c r="O626" i="80" s="1"/>
  <c r="M1018" i="80"/>
  <c r="U1018" i="105" s="1"/>
  <c r="N319" i="80"/>
  <c r="O319" i="80" s="1"/>
  <c r="M711" i="80"/>
  <c r="U711" i="105" s="1"/>
  <c r="M376" i="80"/>
  <c r="U376" i="105" s="1"/>
  <c r="M768" i="80"/>
  <c r="U768" i="105" s="1"/>
  <c r="M181" i="80"/>
  <c r="U181" i="105" s="1"/>
  <c r="M573" i="80"/>
  <c r="U573" i="105" s="1"/>
  <c r="M154" i="80"/>
  <c r="U154" i="105" s="1"/>
  <c r="N546" i="80"/>
  <c r="O546" i="80" s="1"/>
  <c r="N938" i="80"/>
  <c r="M204" i="80"/>
  <c r="U204" i="105" s="1"/>
  <c r="M596" i="80"/>
  <c r="U596" i="105" s="1"/>
  <c r="N988" i="80"/>
  <c r="O988" i="80" s="1"/>
  <c r="N326" i="80"/>
  <c r="O326" i="80" s="1"/>
  <c r="N718" i="80"/>
  <c r="O718" i="80" s="1"/>
  <c r="M289" i="80"/>
  <c r="U289" i="105" s="1"/>
  <c r="M709" i="80"/>
  <c r="U709" i="105" s="1"/>
  <c r="N352" i="80"/>
  <c r="O352" i="80" s="1"/>
  <c r="N744" i="80"/>
  <c r="O744" i="80" s="1"/>
  <c r="N15" i="80"/>
  <c r="O15" i="80" s="1"/>
  <c r="N407" i="80"/>
  <c r="O407" i="80" s="1"/>
  <c r="N827" i="80"/>
  <c r="O827" i="80" s="1"/>
  <c r="N353" i="80"/>
  <c r="O353" i="80" s="1"/>
  <c r="N801" i="80"/>
  <c r="O801" i="80" s="1"/>
  <c r="M913" i="80"/>
  <c r="U913" i="105" s="1"/>
  <c r="N498" i="80"/>
  <c r="O498" i="80" s="1"/>
  <c r="M1002" i="80"/>
  <c r="U1002" i="105" s="1"/>
  <c r="M329" i="80"/>
  <c r="U329" i="105" s="1"/>
  <c r="N52" i="80"/>
  <c r="O52" i="80" s="1"/>
  <c r="N809" i="80"/>
  <c r="N413" i="80"/>
  <c r="O413" i="80" s="1"/>
  <c r="M582" i="80"/>
  <c r="U582" i="105" s="1"/>
  <c r="N566" i="80"/>
  <c r="M482" i="80"/>
  <c r="U482" i="105" s="1"/>
  <c r="M63" i="80"/>
  <c r="U63" i="105" s="1"/>
  <c r="N455" i="80"/>
  <c r="O455" i="80" s="1"/>
  <c r="M847" i="80"/>
  <c r="U847" i="105" s="1"/>
  <c r="M234" i="80"/>
  <c r="U234" i="105" s="1"/>
  <c r="M626" i="80"/>
  <c r="U626" i="105" s="1"/>
  <c r="N1018" i="80"/>
  <c r="O1018" i="80" s="1"/>
  <c r="M347" i="80"/>
  <c r="U347" i="105" s="1"/>
  <c r="N739" i="80"/>
  <c r="O739" i="80" s="1"/>
  <c r="M12" i="80"/>
  <c r="U12" i="105" s="1"/>
  <c r="N404" i="80"/>
  <c r="O404" i="80" s="1"/>
  <c r="N796" i="80"/>
  <c r="O796" i="80" s="1"/>
  <c r="N209" i="80"/>
  <c r="O209" i="80" s="1"/>
  <c r="N601" i="80"/>
  <c r="O601" i="80" s="1"/>
  <c r="M993" i="80"/>
  <c r="U993" i="105" s="1"/>
  <c r="N182" i="80"/>
  <c r="O182" i="80" s="1"/>
  <c r="N574" i="80"/>
  <c r="O574" i="80" s="1"/>
  <c r="N204" i="80"/>
  <c r="O204" i="80" s="1"/>
  <c r="N596" i="80"/>
  <c r="O596" i="80"/>
  <c r="M988" i="80"/>
  <c r="U988" i="105" s="1"/>
  <c r="M326" i="80"/>
  <c r="U326" i="105" s="1"/>
  <c r="M718" i="80"/>
  <c r="U718" i="105" s="1"/>
  <c r="N289" i="80"/>
  <c r="O289" i="80" s="1"/>
  <c r="N709" i="80"/>
  <c r="O709" i="80" s="1"/>
  <c r="M352" i="80"/>
  <c r="U352" i="105" s="1"/>
  <c r="M744" i="80"/>
  <c r="U744" i="105" s="1"/>
  <c r="M15" i="80"/>
  <c r="U15" i="105" s="1"/>
  <c r="M407" i="80"/>
  <c r="U407" i="105" s="1"/>
  <c r="M827" i="80"/>
  <c r="U827" i="105" s="1"/>
  <c r="M353" i="80"/>
  <c r="U353" i="105" s="1"/>
  <c r="M801" i="80"/>
  <c r="U801" i="105" s="1"/>
  <c r="M498" i="80"/>
  <c r="U498" i="105" s="1"/>
  <c r="N1002" i="80"/>
  <c r="O1002" i="80" s="1"/>
  <c r="M441" i="80"/>
  <c r="U441" i="105" s="1"/>
  <c r="M80" i="80"/>
  <c r="U80" i="105" s="1"/>
  <c r="N837" i="80"/>
  <c r="O837" i="80" s="1"/>
  <c r="N609" i="80"/>
  <c r="O609" i="80" s="1"/>
  <c r="N862" i="80"/>
  <c r="O862" i="80" s="1"/>
  <c r="M622" i="80"/>
  <c r="U622" i="105" s="1"/>
  <c r="N538" i="80"/>
  <c r="O538" i="80" s="1"/>
  <c r="N91" i="80"/>
  <c r="O91" i="80" s="1"/>
  <c r="M483" i="80"/>
  <c r="U483" i="105" s="1"/>
  <c r="N875" i="80"/>
  <c r="O875" i="80" s="1"/>
  <c r="M262" i="80"/>
  <c r="U262" i="105" s="1"/>
  <c r="N654" i="80"/>
  <c r="O654" i="80" s="1"/>
  <c r="N347" i="80"/>
  <c r="O347" i="80" s="1"/>
  <c r="M739" i="80"/>
  <c r="U739" i="105" s="1"/>
  <c r="N12" i="80"/>
  <c r="M404" i="80"/>
  <c r="U404" i="105" s="1"/>
  <c r="M796" i="80"/>
  <c r="U796" i="105" s="1"/>
  <c r="M209" i="80"/>
  <c r="U209" i="105" s="1"/>
  <c r="M601" i="80"/>
  <c r="U601" i="105" s="1"/>
  <c r="N993" i="80"/>
  <c r="O993" i="80" s="1"/>
  <c r="M182" i="80"/>
  <c r="U182" i="105"/>
  <c r="M574" i="80"/>
  <c r="U574" i="105" s="1"/>
  <c r="N232" i="80"/>
  <c r="O232" i="80" s="1"/>
  <c r="M624" i="80"/>
  <c r="U624" i="105" s="1"/>
  <c r="N1016" i="80"/>
  <c r="O1016" i="80" s="1"/>
  <c r="N354" i="80"/>
  <c r="O354" i="80" s="1"/>
  <c r="N746" i="80"/>
  <c r="O746" i="80"/>
  <c r="M317" i="80"/>
  <c r="U317" i="105" s="1"/>
  <c r="N737" i="80"/>
  <c r="O737" i="80" s="1"/>
  <c r="N380" i="80"/>
  <c r="O380" i="80" s="1"/>
  <c r="N772" i="80"/>
  <c r="O772" i="80" s="1"/>
  <c r="M43" i="80"/>
  <c r="U43" i="105" s="1"/>
  <c r="N435" i="80"/>
  <c r="O435" i="80" s="1"/>
  <c r="N855" i="80"/>
  <c r="O855" i="80" s="1"/>
  <c r="N381" i="80"/>
  <c r="O381" i="80" s="1"/>
  <c r="N829" i="80"/>
  <c r="O829" i="80" s="1"/>
  <c r="N526" i="80"/>
  <c r="O526" i="80" s="1"/>
  <c r="N441" i="80"/>
  <c r="O441" i="80" s="1"/>
  <c r="N164" i="80"/>
  <c r="O164" i="80" s="1"/>
  <c r="N865" i="80"/>
  <c r="O865" i="80" s="1"/>
  <c r="M637" i="80"/>
  <c r="U637" i="105"/>
  <c r="N420" i="80"/>
  <c r="O420" i="80" s="1"/>
  <c r="N918" i="80"/>
  <c r="O918" i="80" s="1"/>
  <c r="N622" i="80"/>
  <c r="O622" i="80" s="1"/>
  <c r="M538" i="80"/>
  <c r="U538" i="105" s="1"/>
  <c r="M91" i="80"/>
  <c r="U91" i="105" s="1"/>
  <c r="N483" i="80"/>
  <c r="O483" i="80" s="1"/>
  <c r="M875" i="80"/>
  <c r="U875" i="105" s="1"/>
  <c r="N262" i="80"/>
  <c r="O262" i="80"/>
  <c r="M654" i="80"/>
  <c r="U654" i="105" s="1"/>
  <c r="M375" i="80"/>
  <c r="U375" i="105" s="1"/>
  <c r="N767" i="80"/>
  <c r="O767" i="80" s="1"/>
  <c r="N40" i="80"/>
  <c r="O40" i="80" s="1"/>
  <c r="N432" i="80"/>
  <c r="O432" i="80" s="1"/>
  <c r="N824" i="80"/>
  <c r="O824" i="80" s="1"/>
  <c r="M237" i="80"/>
  <c r="U237" i="105" s="1"/>
  <c r="N629" i="80"/>
  <c r="O629" i="80" s="1"/>
  <c r="N210" i="80"/>
  <c r="O210" i="80" s="1"/>
  <c r="N602" i="80"/>
  <c r="O602" i="80" s="1"/>
  <c r="N994" i="80"/>
  <c r="O994" i="80" s="1"/>
  <c r="M232" i="80"/>
  <c r="U232" i="105" s="1"/>
  <c r="N624" i="80"/>
  <c r="O624" i="80" s="1"/>
  <c r="M1016" i="80"/>
  <c r="U1016" i="105" s="1"/>
  <c r="M354" i="80"/>
  <c r="U354" i="105" s="1"/>
  <c r="M746" i="80"/>
  <c r="U746" i="105" s="1"/>
  <c r="N317" i="80"/>
  <c r="O317" i="80" s="1"/>
  <c r="M737" i="80"/>
  <c r="U737" i="105" s="1"/>
  <c r="M380" i="80"/>
  <c r="U380" i="105" s="1"/>
  <c r="M772" i="80"/>
  <c r="U772" i="105" s="1"/>
  <c r="N43" i="80"/>
  <c r="O43" i="80" s="1"/>
  <c r="M435" i="80"/>
  <c r="U435" i="105" s="1"/>
  <c r="M855" i="80"/>
  <c r="U855" i="105" s="1"/>
  <c r="M381" i="80"/>
  <c r="U381" i="105" s="1"/>
  <c r="M829" i="80"/>
  <c r="U829" i="105" s="1"/>
  <c r="M360" i="80"/>
  <c r="U360" i="105" s="1"/>
  <c r="N977" i="80"/>
  <c r="N721" i="80"/>
  <c r="O721" i="80" s="1"/>
  <c r="M532" i="80"/>
  <c r="U532" i="105" s="1"/>
  <c r="M946" i="80"/>
  <c r="U946" i="105" s="1"/>
  <c r="N345" i="80"/>
  <c r="O345" i="80" s="1"/>
  <c r="N678" i="80"/>
  <c r="O678" i="80" s="1"/>
  <c r="M594" i="80"/>
  <c r="U594" i="105" s="1"/>
  <c r="M119" i="80"/>
  <c r="U119" i="105" s="1"/>
  <c r="M511" i="80"/>
  <c r="U511" i="105" s="1"/>
  <c r="N903" i="80"/>
  <c r="O903" i="80" s="1"/>
  <c r="N290" i="80"/>
  <c r="O290" i="80" s="1"/>
  <c r="M682" i="80"/>
  <c r="U682" i="105" s="1"/>
  <c r="N375" i="80"/>
  <c r="O375" i="80" s="1"/>
  <c r="M767" i="80"/>
  <c r="U767" i="105" s="1"/>
  <c r="M40" i="80"/>
  <c r="U40" i="105" s="1"/>
  <c r="M432" i="80"/>
  <c r="U432" i="105" s="1"/>
  <c r="M824" i="80"/>
  <c r="U824" i="105" s="1"/>
  <c r="N237" i="80"/>
  <c r="O237" i="80"/>
  <c r="M629" i="80"/>
  <c r="U629" i="105" s="1"/>
  <c r="M210" i="80"/>
  <c r="U210" i="105" s="1"/>
  <c r="M602" i="80"/>
  <c r="U602" i="105" s="1"/>
  <c r="M994" i="80"/>
  <c r="U994" i="105" s="1"/>
  <c r="N260" i="80"/>
  <c r="O260" i="80" s="1"/>
  <c r="M652" i="80"/>
  <c r="U652" i="105" s="1"/>
  <c r="N382" i="80"/>
  <c r="AC382" i="105" s="1"/>
  <c r="N774" i="80"/>
  <c r="N373" i="80"/>
  <c r="O373" i="80" s="1"/>
  <c r="N765" i="80"/>
  <c r="O765" i="80" s="1"/>
  <c r="N16" i="80"/>
  <c r="O16" i="80" s="1"/>
  <c r="N408" i="80"/>
  <c r="O408" i="80" s="1"/>
  <c r="N800" i="80"/>
  <c r="O800" i="80" s="1"/>
  <c r="N71" i="80"/>
  <c r="O71" i="80" s="1"/>
  <c r="N463" i="80"/>
  <c r="O463" i="80" s="1"/>
  <c r="M911" i="80"/>
  <c r="U911" i="105" s="1"/>
  <c r="N409" i="80"/>
  <c r="O409" i="80" s="1"/>
  <c r="N857" i="80"/>
  <c r="O857" i="80" s="1"/>
  <c r="N554" i="80"/>
  <c r="M469" i="80"/>
  <c r="U469" i="105" s="1"/>
  <c r="M472" i="80"/>
  <c r="U472" i="105" s="1"/>
  <c r="N1005" i="80"/>
  <c r="O1005" i="80" s="1"/>
  <c r="M749" i="80"/>
  <c r="U749" i="105" s="1"/>
  <c r="M644" i="80"/>
  <c r="U644" i="105" s="1"/>
  <c r="M678" i="80"/>
  <c r="U678" i="105" s="1"/>
  <c r="N594" i="80"/>
  <c r="O594" i="80" s="1"/>
  <c r="N119" i="80"/>
  <c r="O119" i="80" s="1"/>
  <c r="N511" i="80"/>
  <c r="O511" i="80" s="1"/>
  <c r="M903" i="80"/>
  <c r="U903" i="105" s="1"/>
  <c r="M290" i="80"/>
  <c r="U290" i="105" s="1"/>
  <c r="N682" i="80"/>
  <c r="N11" i="80"/>
  <c r="O11" i="80" s="1"/>
  <c r="M403" i="80"/>
  <c r="U403" i="105" s="1"/>
  <c r="N795" i="80"/>
  <c r="O795" i="80" s="1"/>
  <c r="N68" i="80"/>
  <c r="O68" i="80" s="1"/>
  <c r="M460" i="80"/>
  <c r="U460" i="105" s="1"/>
  <c r="M852" i="80"/>
  <c r="U852" i="105" s="1"/>
  <c r="N265" i="80"/>
  <c r="O265" i="80" s="1"/>
  <c r="M657" i="80"/>
  <c r="U657" i="105" s="1"/>
  <c r="N238" i="80"/>
  <c r="O238" i="80" s="1"/>
  <c r="N630" i="80"/>
  <c r="O630" i="80" s="1"/>
  <c r="M260" i="80"/>
  <c r="U260" i="105" s="1"/>
  <c r="N652" i="80"/>
  <c r="M382" i="80"/>
  <c r="U382" i="105"/>
  <c r="M774" i="80"/>
  <c r="U774" i="105" s="1"/>
  <c r="M373" i="80"/>
  <c r="U373" i="105" s="1"/>
  <c r="M765" i="80"/>
  <c r="U765" i="105" s="1"/>
  <c r="M16" i="80"/>
  <c r="U16" i="105"/>
  <c r="M408" i="80"/>
  <c r="U408" i="105" s="1"/>
  <c r="M800" i="80"/>
  <c r="U800" i="105" s="1"/>
  <c r="M71" i="80"/>
  <c r="U71" i="105" s="1"/>
  <c r="M463" i="80"/>
  <c r="U463" i="105" s="1"/>
  <c r="N911" i="80"/>
  <c r="O911" i="80" s="1"/>
  <c r="M409" i="80"/>
  <c r="U409" i="105" s="1"/>
  <c r="M857" i="80"/>
  <c r="U857" i="105" s="1"/>
  <c r="N883" i="80"/>
  <c r="O883" i="80" s="1"/>
  <c r="M554" i="80"/>
  <c r="U554" i="105" s="1"/>
  <c r="N581" i="80"/>
  <c r="O581" i="80" s="1"/>
  <c r="M500" i="80"/>
  <c r="U500" i="105" s="1"/>
  <c r="N805" i="80"/>
  <c r="O805" i="80" s="1"/>
  <c r="M728" i="80"/>
  <c r="U728" i="105" s="1"/>
  <c r="M734" i="80"/>
  <c r="U734" i="105" s="1"/>
  <c r="M650" i="80"/>
  <c r="U650" i="105" s="1"/>
  <c r="M147" i="80"/>
  <c r="U147" i="105" s="1"/>
  <c r="N539" i="80"/>
  <c r="O539" i="80" s="1"/>
  <c r="N931" i="80"/>
  <c r="O931" i="80" s="1"/>
  <c r="N318" i="80"/>
  <c r="O318" i="80" s="1"/>
  <c r="N710" i="80"/>
  <c r="O710" i="80" s="1"/>
  <c r="M11" i="80"/>
  <c r="U11" i="105" s="1"/>
  <c r="N403" i="80"/>
  <c r="O403" i="80" s="1"/>
  <c r="M795" i="80"/>
  <c r="U795" i="105" s="1"/>
  <c r="M68" i="80"/>
  <c r="U68" i="105" s="1"/>
  <c r="N460" i="80"/>
  <c r="O460" i="80" s="1"/>
  <c r="N852" i="80"/>
  <c r="O852" i="80" s="1"/>
  <c r="M265" i="80"/>
  <c r="U265" i="105" s="1"/>
  <c r="N657" i="80"/>
  <c r="O657" i="80" s="1"/>
  <c r="M238" i="80"/>
  <c r="U238" i="105"/>
  <c r="M630" i="80"/>
  <c r="U630" i="105" s="1"/>
  <c r="M288" i="80"/>
  <c r="U288" i="105" s="1"/>
  <c r="N680" i="80"/>
  <c r="O680" i="80" s="1"/>
  <c r="N18" i="80"/>
  <c r="O18" i="80" s="1"/>
  <c r="N410" i="80"/>
  <c r="O410" i="80" s="1"/>
  <c r="N802" i="80"/>
  <c r="O802" i="80" s="1"/>
  <c r="N401" i="80"/>
  <c r="O401" i="80" s="1"/>
  <c r="M793" i="80"/>
  <c r="U793" i="105" s="1"/>
  <c r="N44" i="80"/>
  <c r="O44" i="80" s="1"/>
  <c r="N436" i="80"/>
  <c r="O436" i="80" s="1"/>
  <c r="N828" i="80"/>
  <c r="O828" i="80" s="1"/>
  <c r="N99" i="80"/>
  <c r="O99" i="80" s="1"/>
  <c r="N491" i="80"/>
  <c r="O491" i="80" s="1"/>
  <c r="N939" i="80"/>
  <c r="O939" i="80" s="1"/>
  <c r="N17" i="80"/>
  <c r="O17" i="80" s="1"/>
  <c r="N437" i="80"/>
  <c r="O437" i="80" s="1"/>
  <c r="N885" i="80"/>
  <c r="O885" i="80" s="1"/>
  <c r="M724" i="80"/>
  <c r="U724" i="105" s="1"/>
  <c r="M889" i="80"/>
  <c r="U889" i="105" s="1"/>
  <c r="M756" i="80"/>
  <c r="U756" i="105" s="1"/>
  <c r="N734" i="80"/>
  <c r="N650" i="80"/>
  <c r="O650" i="80" s="1"/>
  <c r="N147" i="80"/>
  <c r="O147" i="80" s="1"/>
  <c r="M539" i="80"/>
  <c r="U539" i="105" s="1"/>
  <c r="M931" i="80"/>
  <c r="U931" i="105" s="1"/>
  <c r="M318" i="80"/>
  <c r="U318" i="105" s="1"/>
  <c r="M710" i="80"/>
  <c r="U710" i="105" s="1"/>
  <c r="N39" i="80"/>
  <c r="O39" i="80" s="1"/>
  <c r="N431" i="80"/>
  <c r="O431" i="80" s="1"/>
  <c r="M823" i="80"/>
  <c r="U823" i="105" s="1"/>
  <c r="N96" i="80"/>
  <c r="O96" i="80" s="1"/>
  <c r="N488" i="80"/>
  <c r="O488" i="80" s="1"/>
  <c r="M880" i="80"/>
  <c r="U880" i="105" s="1"/>
  <c r="M293" i="80"/>
  <c r="U293" i="105" s="1"/>
  <c r="N685" i="80"/>
  <c r="O685" i="80"/>
  <c r="N266" i="80"/>
  <c r="O266" i="80" s="1"/>
  <c r="N658" i="80"/>
  <c r="O658" i="80" s="1"/>
  <c r="N288" i="80"/>
  <c r="AC288" i="105" s="1"/>
  <c r="M680" i="80"/>
  <c r="U680" i="105" s="1"/>
  <c r="M18" i="80"/>
  <c r="U18" i="105" s="1"/>
  <c r="M410" i="80"/>
  <c r="U410" i="105" s="1"/>
  <c r="M802" i="80"/>
  <c r="U802" i="105" s="1"/>
  <c r="M401" i="80"/>
  <c r="U401" i="105" s="1"/>
  <c r="N775" i="80"/>
  <c r="O775" i="80" s="1"/>
  <c r="N383" i="80"/>
  <c r="O383" i="80" s="1"/>
  <c r="N472" i="80"/>
  <c r="O472" i="80" s="1"/>
  <c r="N864" i="80"/>
  <c r="O864" i="80"/>
  <c r="N1001" i="80"/>
  <c r="O1001" i="80" s="1"/>
  <c r="N610" i="80"/>
  <c r="O610" i="80" s="1"/>
  <c r="N717" i="80"/>
  <c r="N127" i="80"/>
  <c r="O127" i="80" s="1"/>
  <c r="M660" i="80"/>
  <c r="U660" i="105" s="1"/>
  <c r="N429" i="80"/>
  <c r="O429" i="80" s="1"/>
  <c r="M747" i="80"/>
  <c r="U747" i="105" s="1"/>
  <c r="M355" i="80"/>
  <c r="U355" i="105" s="1"/>
  <c r="M864" i="80"/>
  <c r="U864" i="105" s="1"/>
  <c r="N973" i="80"/>
  <c r="O973" i="80" s="1"/>
  <c r="M526" i="80"/>
  <c r="U526" i="105" s="1"/>
  <c r="N605" i="80"/>
  <c r="O605" i="80" s="1"/>
  <c r="M995" i="80"/>
  <c r="U995" i="105" s="1"/>
  <c r="M99" i="80"/>
  <c r="U99" i="105" s="1"/>
  <c r="N660" i="80"/>
  <c r="O660" i="80" s="1"/>
  <c r="M205" i="80"/>
  <c r="U205" i="105" s="1"/>
  <c r="N738" i="80"/>
  <c r="N747" i="80"/>
  <c r="O747" i="80" s="1"/>
  <c r="N355" i="80"/>
  <c r="O355" i="80" s="1"/>
  <c r="N668" i="80"/>
  <c r="O668" i="80" s="1"/>
  <c r="M973" i="80"/>
  <c r="U973" i="105" s="1"/>
  <c r="M470" i="80"/>
  <c r="U470" i="105" s="1"/>
  <c r="M577" i="80"/>
  <c r="U577" i="105" s="1"/>
  <c r="N995" i="80"/>
  <c r="O995" i="80" s="1"/>
  <c r="N604" i="80"/>
  <c r="O604" i="80" s="1"/>
  <c r="N205" i="80"/>
  <c r="O205" i="80" s="1"/>
  <c r="N346" i="80"/>
  <c r="O346" i="80" s="1"/>
  <c r="M719" i="80"/>
  <c r="U719" i="105" s="1"/>
  <c r="M327" i="80"/>
  <c r="U327" i="105" s="1"/>
  <c r="M668" i="80"/>
  <c r="U668" i="105" s="1"/>
  <c r="M833" i="80"/>
  <c r="U833" i="105" s="1"/>
  <c r="N442" i="80"/>
  <c r="O442" i="80"/>
  <c r="N577" i="80"/>
  <c r="O577" i="80" s="1"/>
  <c r="M967" i="80"/>
  <c r="U967" i="105" s="1"/>
  <c r="M576" i="80"/>
  <c r="U576" i="105" s="1"/>
  <c r="N93" i="80"/>
  <c r="O93" i="80" s="1"/>
  <c r="M914" i="80"/>
  <c r="U914" i="105" s="1"/>
  <c r="N719" i="80"/>
  <c r="O719" i="80" s="1"/>
  <c r="N327" i="80"/>
  <c r="O327" i="80" s="1"/>
  <c r="M612" i="80"/>
  <c r="U612" i="105" s="1"/>
  <c r="N833" i="80"/>
  <c r="O833" i="80" s="1"/>
  <c r="M386" i="80"/>
  <c r="U386" i="105" s="1"/>
  <c r="M549" i="80"/>
  <c r="U549" i="105" s="1"/>
  <c r="N967" i="80"/>
  <c r="O967" i="80" s="1"/>
  <c r="N576" i="80"/>
  <c r="O576" i="80" s="1"/>
  <c r="N9" i="80"/>
  <c r="O9" i="80" s="1"/>
  <c r="N830" i="80"/>
  <c r="M691" i="80"/>
  <c r="U691" i="105" s="1"/>
  <c r="M299" i="80"/>
  <c r="U299" i="105" s="1"/>
  <c r="N612" i="80"/>
  <c r="O612" i="80" s="1"/>
  <c r="M777" i="80"/>
  <c r="U777" i="105" s="1"/>
  <c r="M493" i="80"/>
  <c r="U493" i="105" s="1"/>
  <c r="M939" i="80"/>
  <c r="U939" i="105" s="1"/>
  <c r="M548" i="80"/>
  <c r="U548" i="105" s="1"/>
  <c r="M634" i="80"/>
  <c r="U634" i="105" s="1"/>
  <c r="N691" i="80"/>
  <c r="O691" i="80" s="1"/>
  <c r="N299" i="80"/>
  <c r="O299" i="80" s="1"/>
  <c r="M528" i="80"/>
  <c r="U528" i="105" s="1"/>
  <c r="N777" i="80"/>
  <c r="O777" i="80" s="1"/>
  <c r="N246" i="80"/>
  <c r="O246" i="80" s="1"/>
  <c r="N493" i="80"/>
  <c r="N799" i="80"/>
  <c r="O799" i="80" s="1"/>
  <c r="M492" i="80"/>
  <c r="U492" i="105" s="1"/>
  <c r="N634" i="80"/>
  <c r="O634" i="80" s="1"/>
  <c r="M663" i="80"/>
  <c r="U663" i="105" s="1"/>
  <c r="M271" i="80"/>
  <c r="U271" i="105" s="1"/>
  <c r="N528" i="80"/>
  <c r="O528" i="80" s="1"/>
  <c r="M693" i="80"/>
  <c r="U693" i="105" s="1"/>
  <c r="M106" i="80"/>
  <c r="U106" i="105" s="1"/>
  <c r="N465" i="80"/>
  <c r="O465" i="80" s="1"/>
  <c r="N743" i="80"/>
  <c r="O743" i="80" s="1"/>
  <c r="M996" i="80"/>
  <c r="U996" i="105" s="1"/>
  <c r="N492" i="80"/>
  <c r="O492" i="80" s="1"/>
  <c r="M522" i="80"/>
  <c r="U522" i="105" s="1"/>
  <c r="N663" i="80"/>
  <c r="O663" i="80" s="1"/>
  <c r="N271" i="80"/>
  <c r="M921" i="80"/>
  <c r="U921" i="105" s="1"/>
  <c r="M388" i="80"/>
  <c r="U388" i="105" s="1"/>
  <c r="N693" i="80"/>
  <c r="O693" i="80" s="1"/>
  <c r="N106" i="80"/>
  <c r="O106" i="80" s="1"/>
  <c r="M465" i="80"/>
  <c r="U465" i="105" s="1"/>
  <c r="M743" i="80"/>
  <c r="U743" i="105" s="1"/>
  <c r="M464" i="80"/>
  <c r="U464" i="105" s="1"/>
  <c r="N438" i="80"/>
  <c r="O438" i="80" s="1"/>
  <c r="M635" i="80"/>
  <c r="U635" i="105" s="1"/>
  <c r="M243" i="80"/>
  <c r="U243" i="105" s="1"/>
  <c r="N921" i="80"/>
  <c r="O921" i="80" s="1"/>
  <c r="N388" i="80"/>
  <c r="O388" i="80" s="1"/>
  <c r="M665" i="80"/>
  <c r="U665" i="105" s="1"/>
  <c r="M50" i="80"/>
  <c r="U50" i="105" s="1"/>
  <c r="M437" i="80"/>
  <c r="U437" i="105" s="1"/>
  <c r="N687" i="80"/>
  <c r="O687" i="80" s="1"/>
  <c r="N464" i="80"/>
  <c r="O464" i="80" s="1"/>
  <c r="N46" i="80"/>
  <c r="O46" i="80" s="1"/>
  <c r="N635" i="80"/>
  <c r="O635" i="80" s="1"/>
  <c r="N243" i="80"/>
  <c r="O243" i="80" s="1"/>
  <c r="M893" i="80"/>
  <c r="U893" i="105" s="1"/>
  <c r="M304" i="80"/>
  <c r="U304" i="105" s="1"/>
  <c r="N665" i="80"/>
  <c r="N325" i="80"/>
  <c r="O325" i="80"/>
  <c r="M631" i="80"/>
  <c r="U631" i="105" s="1"/>
  <c r="M436" i="80"/>
  <c r="U436" i="105" s="1"/>
  <c r="N706" i="80"/>
  <c r="O706" i="80" s="1"/>
  <c r="M999" i="80"/>
  <c r="U999" i="105" s="1"/>
  <c r="M607" i="80"/>
  <c r="U607" i="105" s="1"/>
  <c r="M215" i="80"/>
  <c r="U215" i="105" s="1"/>
  <c r="N893" i="80"/>
  <c r="O893" i="80" s="1"/>
  <c r="N304" i="80"/>
  <c r="O304" i="80" s="1"/>
  <c r="M581" i="80"/>
  <c r="U581" i="105" s="1"/>
  <c r="M269" i="80"/>
  <c r="U269" i="105" s="1"/>
  <c r="N631" i="80"/>
  <c r="O631" i="80" s="1"/>
  <c r="N324" i="80"/>
  <c r="N999" i="80"/>
  <c r="O999" i="80" s="1"/>
  <c r="N607" i="80"/>
  <c r="O607" i="80" s="1"/>
  <c r="N215" i="80"/>
  <c r="O215" i="80" s="1"/>
  <c r="M725" i="80"/>
  <c r="U725" i="105" s="1"/>
  <c r="M220" i="80"/>
  <c r="U220" i="105" s="1"/>
  <c r="N469" i="80"/>
  <c r="N269" i="80"/>
  <c r="O269" i="80" s="1"/>
  <c r="M603" i="80"/>
  <c r="U603" i="105" s="1"/>
  <c r="M268" i="80"/>
  <c r="U268" i="105" s="1"/>
  <c r="M685" i="80"/>
  <c r="U685" i="105" s="1"/>
  <c r="N959" i="80"/>
  <c r="O959" i="80" s="1"/>
  <c r="M579" i="80"/>
  <c r="U579" i="105" s="1"/>
  <c r="M187" i="80"/>
  <c r="U187" i="105" s="1"/>
  <c r="N725" i="80"/>
  <c r="O725" i="80" s="1"/>
  <c r="N220" i="80"/>
  <c r="O220" i="80" s="1"/>
  <c r="M189" i="80"/>
  <c r="U189" i="105" s="1"/>
  <c r="M689" i="80"/>
  <c r="U689" i="105" s="1"/>
  <c r="N213" i="80"/>
  <c r="O213" i="80" s="1"/>
  <c r="N547" i="80"/>
  <c r="O547" i="80" s="1"/>
  <c r="N268" i="80"/>
  <c r="O268" i="80" s="1"/>
  <c r="N1017" i="80"/>
  <c r="O1017" i="80" s="1"/>
  <c r="N293" i="80"/>
  <c r="O293" i="80" s="1"/>
  <c r="N880" i="80"/>
  <c r="O880" i="80" s="1"/>
  <c r="N567" i="80"/>
  <c r="O567" i="80" s="1"/>
  <c r="N579" i="80"/>
  <c r="N187" i="80"/>
  <c r="O187" i="80" s="1"/>
  <c r="M697" i="80"/>
  <c r="U697" i="105" s="1"/>
  <c r="M136" i="80"/>
  <c r="U136" i="105" s="1"/>
  <c r="N189" i="80"/>
  <c r="O189" i="80" s="1"/>
  <c r="N185" i="80"/>
  <c r="O185" i="80" s="1"/>
  <c r="M547" i="80"/>
  <c r="U547" i="105" s="1"/>
  <c r="N212" i="80"/>
  <c r="O212" i="80" s="1"/>
  <c r="M1017" i="80"/>
  <c r="U1017" i="105" s="1"/>
  <c r="M488" i="80"/>
  <c r="U488" i="105" s="1"/>
  <c r="M175" i="80"/>
  <c r="U175" i="105" s="1"/>
  <c r="M943" i="80"/>
  <c r="U943" i="105" s="1"/>
  <c r="M551" i="80"/>
  <c r="U551" i="105" s="1"/>
  <c r="M159" i="80"/>
  <c r="U159" i="105" s="1"/>
  <c r="N697" i="80"/>
  <c r="O697" i="80" s="1"/>
  <c r="N136" i="80"/>
  <c r="O136" i="80" s="1"/>
  <c r="N974" i="80"/>
  <c r="O974" i="80" s="1"/>
  <c r="M185" i="80"/>
  <c r="U185" i="105" s="1"/>
  <c r="M519" i="80"/>
  <c r="U519" i="105" s="1"/>
  <c r="M184" i="80"/>
  <c r="U184" i="105" s="1"/>
  <c r="M961" i="80"/>
  <c r="U961" i="105" s="1"/>
  <c r="N708" i="80"/>
  <c r="O708" i="80" s="1"/>
  <c r="M96" i="80"/>
  <c r="U96" i="105" s="1"/>
  <c r="N943" i="80"/>
  <c r="O943" i="80" s="1"/>
  <c r="N551" i="80"/>
  <c r="O551" i="80" s="1"/>
  <c r="N159" i="80"/>
  <c r="M669" i="80"/>
  <c r="U669" i="105" s="1"/>
  <c r="M862" i="80"/>
  <c r="U862" i="105" s="1"/>
  <c r="M890" i="80"/>
  <c r="U890" i="105" s="1"/>
  <c r="N519" i="80"/>
  <c r="O519" i="80" s="1"/>
  <c r="N184" i="80"/>
  <c r="O184" i="80" s="1"/>
  <c r="M933" i="80"/>
  <c r="U933" i="105" s="1"/>
  <c r="M316" i="80"/>
  <c r="U316" i="105" s="1"/>
  <c r="M818" i="80"/>
  <c r="U818" i="105" s="1"/>
  <c r="M915" i="80"/>
  <c r="U915" i="105" s="1"/>
  <c r="M523" i="80"/>
  <c r="U523" i="105" s="1"/>
  <c r="M131" i="80"/>
  <c r="U131" i="105" s="1"/>
  <c r="N669" i="80"/>
  <c r="O669" i="80" s="1"/>
  <c r="N834" i="80"/>
  <c r="O834" i="80" s="1"/>
  <c r="N73" i="80"/>
  <c r="O73" i="80" s="1"/>
  <c r="M491" i="80"/>
  <c r="U491" i="105" s="1"/>
  <c r="M156" i="80"/>
  <c r="U156" i="105" s="1"/>
  <c r="N933" i="80"/>
  <c r="O933" i="80" s="1"/>
  <c r="N6" i="80"/>
  <c r="O6" i="80" s="1"/>
  <c r="N915" i="80"/>
  <c r="O915" i="80" s="1"/>
  <c r="N523" i="80"/>
  <c r="O523" i="80" s="1"/>
  <c r="N131" i="80"/>
  <c r="M529" i="80"/>
  <c r="U529" i="105" s="1"/>
  <c r="M834" i="80"/>
  <c r="U834" i="105" s="1"/>
  <c r="M73" i="80"/>
  <c r="U73" i="105" s="1"/>
  <c r="M379" i="80"/>
  <c r="U379" i="105" s="1"/>
  <c r="M100" i="80"/>
  <c r="U100" i="105"/>
  <c r="M905" i="80"/>
  <c r="U905" i="105" s="1"/>
  <c r="M887" i="80"/>
  <c r="U887" i="105" s="1"/>
  <c r="M495" i="80"/>
  <c r="U495" i="105" s="1"/>
  <c r="M103" i="80"/>
  <c r="U103" i="105" s="1"/>
  <c r="N529" i="80"/>
  <c r="O529" i="80" s="1"/>
  <c r="N778" i="80"/>
  <c r="O778" i="80" s="1"/>
  <c r="N45" i="80"/>
  <c r="M323" i="80"/>
  <c r="U323" i="105" s="1"/>
  <c r="M968" i="80"/>
  <c r="U968" i="105" s="1"/>
  <c r="N100" i="80"/>
  <c r="O100" i="80" s="1"/>
  <c r="M849" i="80"/>
  <c r="U849" i="105" s="1"/>
  <c r="N887" i="80"/>
  <c r="O887" i="80" s="1"/>
  <c r="N495" i="80"/>
  <c r="O495" i="80" s="1"/>
  <c r="N103" i="80"/>
  <c r="O103" i="80" s="1"/>
  <c r="N501" i="80"/>
  <c r="O501" i="80" s="1"/>
  <c r="M750" i="80"/>
  <c r="U750" i="105" s="1"/>
  <c r="M45" i="80"/>
  <c r="U45" i="105" s="1"/>
  <c r="N323" i="80"/>
  <c r="O323" i="80" s="1"/>
  <c r="N968" i="80"/>
  <c r="O968" i="80" s="1"/>
  <c r="M72" i="80"/>
  <c r="U72" i="105" s="1"/>
  <c r="N849" i="80"/>
  <c r="O849" i="80" s="1"/>
  <c r="M924" i="80"/>
  <c r="U924" i="105" s="1"/>
  <c r="M859" i="80"/>
  <c r="U859" i="105" s="1"/>
  <c r="M467" i="80"/>
  <c r="U467" i="105" s="1"/>
  <c r="M75" i="80"/>
  <c r="U75" i="105"/>
  <c r="M501" i="80"/>
  <c r="U501" i="105" s="1"/>
  <c r="N889" i="80"/>
  <c r="O889" i="80" s="1"/>
  <c r="N750" i="80"/>
  <c r="O750" i="80" s="1"/>
  <c r="M969" i="80"/>
  <c r="U969" i="105" s="1"/>
  <c r="M17" i="80"/>
  <c r="U17" i="105" s="1"/>
  <c r="N267" i="80"/>
  <c r="O267" i="80" s="1"/>
  <c r="M940" i="80"/>
  <c r="U940" i="105"/>
  <c r="N72" i="80"/>
  <c r="O72" i="80" s="1"/>
  <c r="N821" i="80"/>
  <c r="O821" i="80" s="1"/>
  <c r="N917" i="80"/>
  <c r="O917" i="80" s="1"/>
  <c r="N859" i="80"/>
  <c r="O859" i="80" s="1"/>
  <c r="N467" i="80"/>
  <c r="O467" i="80" s="1"/>
  <c r="N75" i="80"/>
  <c r="O75" i="80" s="1"/>
  <c r="N389" i="80"/>
  <c r="O389" i="80" s="1"/>
  <c r="N637" i="80"/>
  <c r="O637" i="80" s="1"/>
  <c r="M722" i="80"/>
  <c r="U722" i="105" s="1"/>
  <c r="N969" i="80"/>
  <c r="O969" i="80" s="1"/>
  <c r="M239" i="80"/>
  <c r="U239" i="105" s="1"/>
  <c r="M884" i="80"/>
  <c r="U884" i="105" s="1"/>
  <c r="M44" i="80"/>
  <c r="U44" i="105" s="1"/>
  <c r="M821" i="80"/>
  <c r="U821" i="105" s="1"/>
  <c r="M831" i="80"/>
  <c r="U831" i="105" s="1"/>
  <c r="M439" i="80"/>
  <c r="U439" i="105" s="1"/>
  <c r="M47" i="80"/>
  <c r="U47" i="105" s="1"/>
  <c r="M389" i="80"/>
  <c r="U389" i="105" s="1"/>
  <c r="M609" i="80"/>
  <c r="U609" i="105" s="1"/>
  <c r="N666" i="80"/>
  <c r="O666" i="80" s="1"/>
  <c r="N941" i="80"/>
  <c r="O941" i="80" s="1"/>
  <c r="N239" i="80"/>
  <c r="O239" i="80" s="1"/>
  <c r="N884" i="80"/>
  <c r="O884" i="80" s="1"/>
  <c r="N793" i="80"/>
  <c r="O793" i="80" s="1"/>
  <c r="M658" i="80"/>
  <c r="U658" i="105"/>
  <c r="N808" i="80"/>
  <c r="O808" i="80" s="1"/>
  <c r="BW281" i="53"/>
  <c r="BB110" i="53"/>
  <c r="T452" i="105"/>
  <c r="T424" i="105"/>
  <c r="T88" i="105"/>
  <c r="BF16" i="53"/>
  <c r="T787" i="105"/>
  <c r="BG16" i="53"/>
  <c r="T507" i="105"/>
  <c r="T856" i="105"/>
  <c r="T855" i="105"/>
  <c r="T828" i="105"/>
  <c r="T748" i="105"/>
  <c r="T654" i="105"/>
  <c r="T932" i="105"/>
  <c r="T770" i="105"/>
  <c r="T931" i="105"/>
  <c r="T970" i="105"/>
  <c r="T575" i="105"/>
  <c r="T482" i="105"/>
  <c r="T456" i="105"/>
  <c r="T402" i="105"/>
  <c r="T938" i="105"/>
  <c r="T804" i="105"/>
  <c r="T19" i="105"/>
  <c r="T4" i="105"/>
  <c r="T346" i="105"/>
  <c r="N2" i="79"/>
  <c r="O2" i="79" s="1"/>
  <c r="T570" i="105"/>
  <c r="T438" i="105"/>
  <c r="T291" i="105"/>
  <c r="T40" i="105"/>
  <c r="T995" i="105"/>
  <c r="T963" i="105"/>
  <c r="T238" i="105"/>
  <c r="T185" i="105"/>
  <c r="T958" i="105"/>
  <c r="T550" i="105"/>
  <c r="T182" i="105"/>
  <c r="T762" i="105"/>
  <c r="T518" i="105"/>
  <c r="T943" i="105"/>
  <c r="T794" i="105"/>
  <c r="T760" i="105"/>
  <c r="T684" i="105"/>
  <c r="T516" i="105"/>
  <c r="T716" i="105"/>
  <c r="T607" i="105"/>
  <c r="T209" i="105"/>
  <c r="T91" i="105"/>
  <c r="T32" i="105"/>
  <c r="T179" i="105"/>
  <c r="T121" i="105"/>
  <c r="T906" i="105"/>
  <c r="T514" i="105"/>
  <c r="T383" i="105"/>
  <c r="T149" i="105"/>
  <c r="T48" i="105"/>
  <c r="T678" i="105"/>
  <c r="T543" i="105"/>
  <c r="T822" i="105"/>
  <c r="T603" i="105"/>
  <c r="T571" i="105"/>
  <c r="T887" i="105"/>
  <c r="T742" i="105"/>
  <c r="T930" i="105"/>
  <c r="T852" i="105"/>
  <c r="T630" i="105"/>
  <c r="T1012" i="105"/>
  <c r="T814" i="105"/>
  <c r="T288" i="105"/>
  <c r="T130" i="105"/>
  <c r="T884" i="105"/>
  <c r="T738" i="105"/>
  <c r="T187" i="105"/>
  <c r="T158" i="105"/>
  <c r="T100" i="105"/>
  <c r="T1000" i="105"/>
  <c r="T849" i="105"/>
  <c r="T435" i="105"/>
  <c r="T287" i="105"/>
  <c r="T256" i="105"/>
  <c r="T70" i="105"/>
  <c r="T594" i="105"/>
  <c r="T405" i="105"/>
  <c r="T376" i="105"/>
  <c r="T150" i="105"/>
  <c r="T90" i="105"/>
  <c r="T513" i="105"/>
  <c r="T779" i="105"/>
  <c r="T455" i="105"/>
  <c r="T323" i="105"/>
  <c r="T937" i="105"/>
  <c r="T710" i="105"/>
  <c r="T75" i="105"/>
  <c r="T204" i="105"/>
  <c r="T437" i="105"/>
  <c r="T131" i="105"/>
  <c r="T73" i="105"/>
  <c r="T690" i="105"/>
  <c r="T314" i="105"/>
  <c r="T68" i="105"/>
  <c r="T11" i="105"/>
  <c r="T764" i="105"/>
  <c r="T622" i="105"/>
  <c r="T551" i="105"/>
  <c r="T243" i="105"/>
  <c r="T66" i="105"/>
  <c r="T10" i="105"/>
  <c r="T994" i="105"/>
  <c r="T618" i="105"/>
  <c r="T431" i="105"/>
  <c r="T371" i="105"/>
  <c r="T608" i="105"/>
  <c r="T430" i="105"/>
  <c r="T356" i="105"/>
  <c r="T823" i="105"/>
  <c r="T7" i="105"/>
  <c r="T744" i="105"/>
  <c r="T675" i="105"/>
  <c r="T604" i="105"/>
  <c r="T232" i="105"/>
  <c r="T540" i="105"/>
  <c r="T663" i="105"/>
  <c r="T408" i="105"/>
  <c r="T102" i="105"/>
  <c r="T43" i="105"/>
  <c r="T962" i="105"/>
  <c r="T658" i="105"/>
  <c r="T156" i="105"/>
  <c r="T590" i="105"/>
  <c r="T735" i="105"/>
  <c r="T657" i="105"/>
  <c r="T580" i="105"/>
  <c r="T214" i="105"/>
  <c r="T521" i="105"/>
  <c r="T579" i="105"/>
  <c r="T578" i="105"/>
  <c r="T328" i="105"/>
  <c r="T270" i="105"/>
  <c r="T211" i="105"/>
  <c r="T606" i="105"/>
  <c r="T510" i="105"/>
  <c r="T427" i="105"/>
  <c r="T260" i="105"/>
  <c r="T726" i="105"/>
  <c r="T425" i="105"/>
  <c r="T703" i="105"/>
  <c r="T1011" i="105"/>
  <c r="T817" i="105"/>
  <c r="T702" i="105"/>
  <c r="T676" i="105"/>
  <c r="T362" i="105"/>
  <c r="T588" i="105"/>
  <c r="T729" i="105"/>
  <c r="T782" i="105"/>
  <c r="T223" i="105"/>
  <c r="T615" i="105"/>
  <c r="T975" i="105"/>
  <c r="T3" i="105"/>
  <c r="T974" i="105"/>
  <c r="T137" i="105"/>
  <c r="T284" i="105"/>
  <c r="T31" i="105"/>
  <c r="T1002" i="105"/>
  <c r="T1004" i="105"/>
  <c r="T553" i="105"/>
  <c r="T949" i="105"/>
  <c r="T901" i="105"/>
  <c r="T500" i="105"/>
  <c r="T246" i="105"/>
  <c r="T929" i="105"/>
  <c r="T699" i="105"/>
  <c r="T191" i="105"/>
  <c r="T611" i="105"/>
  <c r="M2" i="79"/>
  <c r="T2" i="105" s="1"/>
  <c r="T308" i="105"/>
  <c r="T700" i="105"/>
  <c r="T639" i="105"/>
  <c r="T556" i="105"/>
  <c r="T727" i="105"/>
  <c r="T593" i="105"/>
  <c r="T721" i="105"/>
  <c r="T694" i="105"/>
  <c r="T584" i="105"/>
  <c r="T363" i="105"/>
  <c r="T275" i="105"/>
  <c r="T722" i="105"/>
  <c r="T166" i="105"/>
  <c r="T783" i="105"/>
  <c r="T136" i="105"/>
  <c r="T927" i="105"/>
  <c r="T950" i="105"/>
  <c r="T391" i="105"/>
  <c r="T21" i="105"/>
  <c r="T978" i="105"/>
  <c r="T192" i="105"/>
  <c r="T220" i="105"/>
  <c r="T194" i="105"/>
  <c r="T811" i="105"/>
  <c r="T144" i="105"/>
  <c r="T889" i="105"/>
  <c r="AB386" i="105"/>
  <c r="T778" i="105"/>
  <c r="T420" i="105"/>
  <c r="T535" i="105"/>
  <c r="T394" i="105"/>
  <c r="T200" i="105"/>
  <c r="T668" i="105"/>
  <c r="T674" i="105"/>
  <c r="T222" i="105"/>
  <c r="T561" i="105"/>
  <c r="T953" i="105"/>
  <c r="T780" i="105"/>
  <c r="T171" i="105"/>
  <c r="T945" i="105"/>
  <c r="T867" i="105"/>
  <c r="T563" i="105"/>
  <c r="T816" i="105"/>
  <c r="T1001" i="105"/>
  <c r="T50" i="105"/>
  <c r="T475" i="105"/>
  <c r="T448" i="105"/>
  <c r="T387" i="105"/>
  <c r="T217" i="105"/>
  <c r="T389" i="105"/>
  <c r="T895" i="105"/>
  <c r="AB84" i="105"/>
  <c r="T868" i="105"/>
  <c r="T591" i="105"/>
  <c r="T905" i="105"/>
  <c r="T1010" i="105"/>
  <c r="T368" i="105"/>
  <c r="T78" i="105"/>
  <c r="T25" i="105"/>
  <c r="T670" i="105"/>
  <c r="T476" i="105"/>
  <c r="T369" i="105"/>
  <c r="T534" i="105"/>
  <c r="T504" i="105"/>
  <c r="T896" i="105"/>
  <c r="T415" i="105"/>
  <c r="T863" i="105"/>
  <c r="T761" i="105"/>
  <c r="T508" i="105"/>
  <c r="T106" i="105"/>
  <c r="T306" i="105"/>
  <c r="T698" i="105"/>
  <c r="T923" i="105"/>
  <c r="T112" i="105"/>
  <c r="T646" i="105"/>
  <c r="T329" i="105"/>
  <c r="T890" i="105"/>
  <c r="AB726" i="105"/>
  <c r="T924" i="105"/>
  <c r="T864" i="105"/>
  <c r="T255" i="105"/>
  <c r="T142" i="105"/>
  <c r="V104" i="53"/>
  <c r="T87" i="105"/>
  <c r="T536" i="105"/>
  <c r="D52" i="58"/>
  <c r="AI113" i="58"/>
  <c r="J113" i="58" s="1"/>
  <c r="AQ173" i="58"/>
  <c r="R173" i="58" s="1"/>
  <c r="H232" i="59"/>
  <c r="J262" i="59"/>
  <c r="F82" i="57"/>
  <c r="AQ203" i="53"/>
  <c r="R203" i="53" s="1"/>
  <c r="D82" i="57"/>
  <c r="M154" i="59"/>
  <c r="AE53" i="58"/>
  <c r="F53" i="58" s="1"/>
  <c r="N112" i="58"/>
  <c r="AQ53" i="55"/>
  <c r="R53" i="55" s="1"/>
  <c r="X804" i="105"/>
  <c r="V823" i="105"/>
  <c r="AD944" i="105"/>
  <c r="AD744" i="105"/>
  <c r="AD984" i="105"/>
  <c r="V862" i="105"/>
  <c r="AD525" i="105"/>
  <c r="T236" i="105"/>
  <c r="T886" i="105"/>
  <c r="T432" i="105"/>
  <c r="T966" i="105"/>
  <c r="T602" i="105"/>
  <c r="T631" i="105"/>
  <c r="AE923" i="105"/>
  <c r="W911" i="105"/>
  <c r="W889" i="105"/>
  <c r="AE857" i="105"/>
  <c r="AE785" i="105"/>
  <c r="AE1018" i="105"/>
  <c r="AE991" i="105"/>
  <c r="W929" i="105"/>
  <c r="AE869" i="105"/>
  <c r="AE668" i="105"/>
  <c r="AE628" i="105"/>
  <c r="W977" i="105"/>
  <c r="AE997" i="105"/>
  <c r="AE988" i="105"/>
  <c r="W639" i="105"/>
  <c r="W598" i="105"/>
  <c r="AE438" i="105"/>
  <c r="AE434" i="105"/>
  <c r="W371" i="105"/>
  <c r="AE667" i="105"/>
  <c r="AE555" i="105"/>
  <c r="W537" i="105"/>
  <c r="AE980" i="105"/>
  <c r="W780" i="105"/>
  <c r="AE773" i="105"/>
  <c r="W665" i="105"/>
  <c r="W545" i="105"/>
  <c r="AE526" i="105"/>
  <c r="W510" i="105"/>
  <c r="W994" i="105"/>
  <c r="W988" i="105"/>
  <c r="W726" i="105"/>
  <c r="W945" i="105"/>
  <c r="W920" i="105"/>
  <c r="W742" i="105"/>
  <c r="W683" i="105"/>
  <c r="AE666" i="105"/>
  <c r="AE615" i="105"/>
  <c r="W543" i="105"/>
  <c r="AE514" i="105"/>
  <c r="W887" i="105"/>
  <c r="AE843" i="105"/>
  <c r="AE772" i="105"/>
  <c r="W754" i="105"/>
  <c r="AE682" i="105"/>
  <c r="AE617" i="105"/>
  <c r="W281" i="105"/>
  <c r="W206" i="105"/>
  <c r="W191" i="105"/>
  <c r="W870" i="105"/>
  <c r="AE241" i="105"/>
  <c r="W924" i="105"/>
  <c r="W866" i="105"/>
  <c r="AE740" i="105"/>
  <c r="W631" i="105"/>
  <c r="W287" i="105"/>
  <c r="AE246" i="105"/>
  <c r="W222" i="105"/>
  <c r="AE187" i="105"/>
  <c r="W127" i="105"/>
  <c r="AE118" i="105"/>
  <c r="W58" i="105"/>
  <c r="W696" i="105"/>
  <c r="AE536" i="105"/>
  <c r="AE388" i="105"/>
  <c r="AE691" i="105"/>
  <c r="W594" i="105"/>
  <c r="W480" i="105"/>
  <c r="W471" i="105"/>
  <c r="AE402" i="105"/>
  <c r="AE348" i="105"/>
  <c r="W273" i="105"/>
  <c r="W177" i="105"/>
  <c r="W159" i="105"/>
  <c r="AE55" i="105"/>
  <c r="AE963" i="105"/>
  <c r="AE406" i="105"/>
  <c r="AE391" i="105"/>
  <c r="W603" i="105"/>
  <c r="AE558" i="105"/>
  <c r="AE501" i="105"/>
  <c r="W441" i="105"/>
  <c r="AE419" i="105"/>
  <c r="AE238" i="105"/>
  <c r="AE213" i="105"/>
  <c r="W201" i="105"/>
  <c r="W131" i="105"/>
  <c r="W114" i="105"/>
  <c r="AE852" i="105"/>
  <c r="AE591" i="105"/>
  <c r="W455" i="105"/>
  <c r="AE387" i="105"/>
  <c r="AE346" i="105"/>
  <c r="AE178" i="105"/>
  <c r="W103" i="105"/>
  <c r="AE884" i="105"/>
  <c r="W880" i="105"/>
  <c r="W863" i="105"/>
  <c r="W695" i="105"/>
  <c r="W443" i="105"/>
  <c r="W422" i="105"/>
  <c r="W415" i="105"/>
  <c r="AE969" i="105"/>
  <c r="AE899" i="105"/>
  <c r="AE887" i="105"/>
  <c r="W466" i="105"/>
  <c r="AE304" i="105"/>
  <c r="AE252" i="105"/>
  <c r="AE185" i="105"/>
  <c r="W873" i="105"/>
  <c r="W635" i="105"/>
  <c r="AE152" i="105"/>
  <c r="W757" i="105"/>
  <c r="W527" i="105"/>
  <c r="W828" i="105"/>
  <c r="W600" i="105"/>
  <c r="AE981" i="105"/>
  <c r="W841" i="105"/>
  <c r="W822" i="105"/>
  <c r="W729" i="105"/>
  <c r="AE684" i="105"/>
  <c r="W484" i="105"/>
  <c r="W447" i="105"/>
  <c r="AE433" i="105"/>
  <c r="AE318" i="105"/>
  <c r="AE157" i="105"/>
  <c r="W150" i="105"/>
  <c r="AE138" i="105"/>
  <c r="AE949" i="105"/>
  <c r="W855" i="105"/>
  <c r="AE624" i="105"/>
  <c r="AE502" i="105"/>
  <c r="AE262" i="105"/>
  <c r="W202" i="105"/>
  <c r="W288" i="105"/>
  <c r="W859" i="105"/>
  <c r="W724" i="105"/>
  <c r="AE606" i="105"/>
  <c r="W514" i="105"/>
  <c r="W174" i="105"/>
  <c r="AE994" i="105"/>
  <c r="W815" i="105"/>
  <c r="AE600" i="105"/>
  <c r="W536" i="105"/>
  <c r="W323" i="105"/>
  <c r="W207" i="105"/>
  <c r="W606" i="105"/>
  <c r="AE562" i="105"/>
  <c r="AE634" i="105"/>
  <c r="W230" i="105"/>
  <c r="W676" i="105"/>
  <c r="W678" i="105"/>
  <c r="AE420" i="105"/>
  <c r="W311" i="105"/>
  <c r="W389" i="105"/>
  <c r="W246" i="105"/>
  <c r="W967" i="105"/>
  <c r="W827" i="105"/>
  <c r="AE650" i="105"/>
  <c r="W568" i="105"/>
  <c r="W547" i="105"/>
  <c r="AE507" i="105"/>
  <c r="W404" i="105"/>
  <c r="W344" i="105"/>
  <c r="W303" i="105"/>
  <c r="AE833" i="105"/>
  <c r="W610" i="105"/>
  <c r="W605" i="105"/>
  <c r="AE532" i="105"/>
  <c r="AE30" i="105"/>
  <c r="W896" i="105"/>
  <c r="W494" i="105"/>
  <c r="AE445" i="105"/>
  <c r="AE390" i="105"/>
  <c r="W349" i="105"/>
  <c r="AE135" i="105"/>
  <c r="W86" i="105"/>
  <c r="AE82" i="105"/>
  <c r="W76" i="105"/>
  <c r="W45" i="105"/>
  <c r="AE597" i="105"/>
  <c r="W297" i="105"/>
  <c r="W122" i="105"/>
  <c r="AE811" i="105"/>
  <c r="AE806" i="105"/>
  <c r="W800" i="105"/>
  <c r="AE731" i="105"/>
  <c r="AE662" i="105"/>
  <c r="W532" i="105"/>
  <c r="AE822" i="105"/>
  <c r="W706" i="105"/>
  <c r="W618" i="105"/>
  <c r="AE533" i="105"/>
  <c r="AE232" i="105"/>
  <c r="W134" i="105"/>
  <c r="AE90" i="105"/>
  <c r="AE871" i="105"/>
  <c r="W674" i="105"/>
  <c r="AE926" i="105"/>
  <c r="AE831" i="105"/>
  <c r="AE450" i="105"/>
  <c r="AE374" i="105"/>
  <c r="W57" i="105"/>
  <c r="W27" i="105"/>
  <c r="AE914" i="105"/>
  <c r="AE585" i="105"/>
  <c r="AE489" i="105"/>
  <c r="AE443" i="105"/>
  <c r="W390" i="105"/>
  <c r="AE359" i="105"/>
  <c r="AE303" i="105"/>
  <c r="AE63" i="105"/>
  <c r="AE45" i="105"/>
  <c r="W895" i="105"/>
  <c r="W811" i="105"/>
  <c r="W460" i="105"/>
  <c r="W258" i="105"/>
  <c r="AE654" i="105"/>
  <c r="AE902" i="105"/>
  <c r="AE764" i="105"/>
  <c r="AE640" i="105"/>
  <c r="AE582" i="105"/>
  <c r="W396" i="105"/>
  <c r="AE270" i="105"/>
  <c r="AE136" i="105"/>
  <c r="W13" i="105"/>
  <c r="AE979" i="105"/>
  <c r="AE794" i="105"/>
  <c r="W691" i="105"/>
  <c r="AE641" i="105"/>
  <c r="AE607" i="105"/>
  <c r="AE360" i="105"/>
  <c r="W331" i="105"/>
  <c r="AE297" i="105"/>
  <c r="W216" i="105"/>
  <c r="AE174" i="105"/>
  <c r="AE154" i="105"/>
  <c r="W85" i="105"/>
  <c r="AE938" i="105"/>
  <c r="AE163" i="105"/>
  <c r="AE74" i="105"/>
  <c r="W755" i="105"/>
  <c r="W224" i="105"/>
  <c r="AE52" i="105"/>
  <c r="AE951" i="105"/>
  <c r="W936" i="105"/>
  <c r="W831" i="105"/>
  <c r="AE568" i="105"/>
  <c r="W376" i="105"/>
  <c r="W348" i="105"/>
  <c r="W243" i="105"/>
  <c r="W910" i="105"/>
  <c r="W869" i="105"/>
  <c r="AE515" i="105"/>
  <c r="W152" i="105"/>
  <c r="W124" i="105"/>
  <c r="AE413" i="105"/>
  <c r="W649" i="105"/>
  <c r="AE165" i="105"/>
  <c r="AE145" i="105"/>
  <c r="AE578" i="105"/>
  <c r="AE24" i="105"/>
  <c r="AE978" i="105"/>
  <c r="W762" i="105"/>
  <c r="W719" i="105"/>
  <c r="W291" i="105"/>
  <c r="AE219" i="105"/>
  <c r="W24" i="105"/>
  <c r="AE837" i="105"/>
  <c r="W688" i="105"/>
  <c r="W420" i="105"/>
  <c r="AE279" i="105"/>
  <c r="W209" i="105"/>
  <c r="AE95" i="105"/>
  <c r="AE72" i="105"/>
  <c r="AE50" i="105"/>
  <c r="W128" i="105"/>
  <c r="AE958" i="105"/>
  <c r="W879" i="105"/>
  <c r="AE816" i="105"/>
  <c r="AE572" i="105"/>
  <c r="W300" i="105"/>
  <c r="W624" i="105"/>
  <c r="AE858" i="105"/>
  <c r="W436" i="105"/>
  <c r="W427" i="105"/>
  <c r="W160" i="105"/>
  <c r="AE148" i="105"/>
  <c r="AE311" i="105"/>
  <c r="W270" i="105"/>
  <c r="AE484" i="105"/>
  <c r="W500" i="105"/>
  <c r="AE583" i="105"/>
  <c r="AE159" i="105"/>
  <c r="AE921" i="105"/>
  <c r="W772" i="105"/>
  <c r="AE467" i="105"/>
  <c r="W312" i="105"/>
  <c r="W282" i="105"/>
  <c r="W633" i="105"/>
  <c r="AE499" i="105"/>
  <c r="W369" i="105"/>
  <c r="AE354" i="105"/>
  <c r="AE266" i="105"/>
  <c r="W20" i="105"/>
  <c r="AE771" i="105"/>
  <c r="W528" i="105"/>
  <c r="AE211" i="105"/>
  <c r="AE598" i="105"/>
  <c r="W715" i="105"/>
  <c r="W970" i="105"/>
  <c r="W799" i="105"/>
  <c r="AE192" i="105"/>
  <c r="AE415" i="105"/>
  <c r="W129" i="105"/>
  <c r="AE759" i="105"/>
  <c r="AE86" i="105"/>
  <c r="AE68" i="105"/>
  <c r="W264" i="105"/>
  <c r="W839" i="105"/>
  <c r="W816" i="105"/>
  <c r="AE209" i="105"/>
  <c r="W538" i="105"/>
  <c r="AE337" i="105"/>
  <c r="AE10" i="105"/>
  <c r="AE153" i="105"/>
  <c r="W792" i="105"/>
  <c r="AE315" i="105"/>
  <c r="AE474" i="105"/>
  <c r="W745" i="105"/>
  <c r="AE290" i="105"/>
  <c r="AE37" i="105"/>
  <c r="W1001" i="105"/>
  <c r="AE874" i="105"/>
  <c r="W785" i="105"/>
  <c r="W662" i="105"/>
  <c r="W352" i="105"/>
  <c r="AE259" i="105"/>
  <c r="AE418" i="105"/>
  <c r="AE510" i="105"/>
  <c r="AE699" i="105"/>
  <c r="AE302" i="105"/>
  <c r="W253" i="105"/>
  <c r="AE603" i="105"/>
  <c r="W234" i="105"/>
  <c r="W477" i="105"/>
  <c r="W347" i="105"/>
  <c r="AE257" i="105"/>
  <c r="W746" i="105"/>
  <c r="AE984" i="105"/>
  <c r="AE546" i="105"/>
  <c r="W97" i="105"/>
  <c r="AE915" i="105"/>
  <c r="W188" i="105"/>
  <c r="AE40" i="105"/>
  <c r="W830" i="105"/>
  <c r="W108" i="105"/>
  <c r="W64" i="105"/>
  <c r="W793" i="105"/>
  <c r="AE93" i="105"/>
  <c r="AE108" i="105"/>
  <c r="AE78" i="105"/>
  <c r="W88" i="105"/>
  <c r="AE27" i="105"/>
  <c r="W534" i="105"/>
  <c r="W409" i="105"/>
  <c r="W996" i="105"/>
  <c r="AE687" i="105"/>
  <c r="AE534" i="105"/>
  <c r="AE1017" i="105"/>
  <c r="AE677" i="105"/>
  <c r="AE112" i="105"/>
  <c r="AE455" i="105"/>
  <c r="W417" i="105"/>
  <c r="W231" i="105"/>
  <c r="AE529" i="105"/>
  <c r="W183" i="105"/>
  <c r="W232" i="105"/>
  <c r="AE149" i="105"/>
  <c r="AE305" i="105"/>
  <c r="AE482" i="105"/>
  <c r="W112" i="105"/>
  <c r="AE277" i="105"/>
  <c r="W1017" i="105"/>
  <c r="AE196" i="105"/>
  <c r="AE495" i="105"/>
  <c r="AE349" i="105"/>
  <c r="AE935" i="105"/>
  <c r="W625" i="105"/>
  <c r="W575" i="105"/>
  <c r="W694" i="105"/>
  <c r="W93" i="105"/>
  <c r="W321" i="105"/>
  <c r="AE237" i="105"/>
  <c r="AE656" i="105"/>
  <c r="AE29" i="105"/>
  <c r="W314" i="105"/>
  <c r="AE793" i="105"/>
  <c r="AE89" i="105"/>
  <c r="AE100" i="105"/>
  <c r="AE130" i="105"/>
  <c r="AE421" i="105"/>
  <c r="AE214" i="105"/>
  <c r="W277" i="105"/>
  <c r="W751" i="105"/>
  <c r="AE204" i="105"/>
  <c r="W677" i="105"/>
  <c r="W295" i="105"/>
  <c r="W254" i="105"/>
  <c r="AE36" i="105"/>
  <c r="W864" i="105"/>
  <c r="AE77" i="105"/>
  <c r="AE885" i="105"/>
  <c r="W154" i="105"/>
  <c r="AE545" i="105"/>
  <c r="AE619" i="105"/>
  <c r="AE64" i="105"/>
  <c r="AE226" i="105"/>
  <c r="AE350" i="105"/>
  <c r="W204" i="105"/>
  <c r="W653" i="105"/>
  <c r="W193" i="105"/>
  <c r="W130" i="105"/>
  <c r="AE155" i="105"/>
  <c r="W886" i="105"/>
  <c r="AE97" i="105"/>
  <c r="W732" i="105"/>
  <c r="W777" i="105"/>
  <c r="AE653" i="105"/>
  <c r="W228" i="105"/>
  <c r="W181" i="105"/>
  <c r="AE716" i="105"/>
  <c r="AE631" i="105"/>
  <c r="W983" i="105"/>
  <c r="W77" i="105"/>
  <c r="AE48" i="105"/>
  <c r="AE732" i="105"/>
  <c r="W559" i="105"/>
  <c r="AE46" i="105"/>
  <c r="W40" i="105"/>
  <c r="AE193" i="105"/>
  <c r="W200" i="105"/>
  <c r="W397" i="105"/>
  <c r="AE500" i="105"/>
  <c r="W214" i="105"/>
  <c r="AE106" i="105"/>
  <c r="AE242" i="105"/>
  <c r="W516" i="105"/>
  <c r="W8" i="105"/>
  <c r="W587" i="105"/>
  <c r="W496" i="105"/>
  <c r="AE917" i="105"/>
  <c r="AE218" i="105"/>
  <c r="W776" i="105"/>
  <c r="AE432" i="105"/>
  <c r="W623" i="105"/>
  <c r="W328" i="105"/>
  <c r="W52" i="105"/>
  <c r="W153" i="105"/>
  <c r="W280" i="105"/>
  <c r="W11" i="105"/>
  <c r="W34" i="105"/>
  <c r="AE26" i="105"/>
  <c r="AE260" i="105"/>
  <c r="AE790" i="105"/>
  <c r="W432" i="105"/>
  <c r="W505" i="105"/>
  <c r="W110" i="105"/>
  <c r="AE116" i="105"/>
  <c r="W186" i="105"/>
  <c r="AE99" i="105"/>
  <c r="AE356" i="105"/>
  <c r="AE11" i="105"/>
  <c r="AE200" i="105"/>
  <c r="AE425" i="105"/>
  <c r="W274" i="105"/>
  <c r="AE235" i="105"/>
  <c r="W616" i="105"/>
  <c r="W847" i="105"/>
  <c r="W42" i="105"/>
  <c r="AE342" i="105"/>
  <c r="AE104" i="105"/>
  <c r="AE275" i="105"/>
  <c r="AE454" i="105"/>
  <c r="W488" i="105"/>
  <c r="W361" i="105"/>
  <c r="W498" i="105"/>
  <c r="AE8" i="105"/>
  <c r="W44" i="105"/>
  <c r="W845" i="105"/>
  <c r="AE535" i="105"/>
  <c r="AE587" i="105"/>
  <c r="W212" i="105"/>
  <c r="W872" i="105"/>
  <c r="AE721" i="105"/>
  <c r="W589" i="105"/>
  <c r="AE459" i="105"/>
  <c r="AE725" i="105"/>
  <c r="AE383" i="105"/>
  <c r="AE347" i="105"/>
  <c r="W378" i="105"/>
  <c r="W342" i="105"/>
  <c r="AE478" i="105"/>
  <c r="W260" i="105"/>
  <c r="W21" i="105"/>
  <c r="W298" i="105"/>
  <c r="W898" i="105"/>
  <c r="AE557" i="105"/>
  <c r="W14" i="105"/>
  <c r="W395" i="105"/>
  <c r="AE197" i="105"/>
  <c r="W380" i="105"/>
  <c r="AE21" i="105"/>
  <c r="W692" i="105"/>
  <c r="W79" i="105"/>
  <c r="W305" i="105"/>
  <c r="W885" i="105"/>
  <c r="W786" i="105"/>
  <c r="AE776" i="105"/>
  <c r="AE974" i="105"/>
  <c r="AE298" i="105"/>
  <c r="W440" i="105"/>
  <c r="W296" i="105"/>
  <c r="AE681" i="105"/>
  <c r="AE724" i="105"/>
  <c r="AE933" i="105"/>
  <c r="W852" i="105"/>
  <c r="AE660" i="105"/>
  <c r="W448" i="105"/>
  <c r="AE704" i="105"/>
  <c r="W9" i="105"/>
  <c r="W263" i="105"/>
  <c r="W974" i="105"/>
  <c r="AE758" i="105"/>
  <c r="W453" i="105"/>
  <c r="AE38" i="105"/>
  <c r="AE379" i="105"/>
  <c r="W275" i="105"/>
  <c r="AE993" i="105"/>
  <c r="W725" i="105"/>
  <c r="W834" i="105"/>
  <c r="AE675" i="105"/>
  <c r="AE743" i="105"/>
  <c r="W80" i="105"/>
  <c r="AE689" i="105"/>
  <c r="AE735" i="105"/>
  <c r="W245" i="105"/>
  <c r="AE184" i="105"/>
  <c r="W461" i="105"/>
  <c r="W673" i="105"/>
  <c r="W560" i="105"/>
  <c r="AE468" i="105"/>
  <c r="W790" i="105"/>
  <c r="AE371" i="105"/>
  <c r="W407" i="105"/>
  <c r="AE94" i="105"/>
  <c r="AE51" i="105"/>
  <c r="W284" i="105"/>
  <c r="W468" i="105"/>
  <c r="AE405" i="105"/>
  <c r="AE747" i="105"/>
  <c r="AE543" i="105"/>
  <c r="W714" i="105"/>
  <c r="W302" i="105"/>
  <c r="W553" i="105"/>
  <c r="AE199" i="105"/>
  <c r="W99" i="105"/>
  <c r="AE386" i="105"/>
  <c r="W55" i="105"/>
  <c r="W444" i="105"/>
  <c r="W519" i="105"/>
  <c r="AE590" i="105"/>
  <c r="AE43" i="105"/>
  <c r="AE426" i="105"/>
  <c r="AE531" i="105"/>
  <c r="AE561" i="105"/>
  <c r="W39" i="105"/>
  <c r="AE995" i="105"/>
  <c r="W992" i="105"/>
  <c r="AE648" i="105"/>
  <c r="W769" i="105"/>
  <c r="W503" i="105"/>
  <c r="W2" i="105"/>
  <c r="W419" i="105"/>
  <c r="W434" i="105"/>
  <c r="AE870" i="105"/>
  <c r="W868" i="105"/>
  <c r="W775" i="105"/>
  <c r="W940" i="105"/>
  <c r="AE745" i="105"/>
  <c r="W969" i="105"/>
  <c r="AE472" i="105"/>
  <c r="AE883" i="105"/>
  <c r="W805" i="105"/>
  <c r="W615" i="105"/>
  <c r="AE595" i="105"/>
  <c r="AE294" i="105"/>
  <c r="W819" i="105"/>
  <c r="W549" i="105"/>
  <c r="AE826" i="105"/>
  <c r="W709" i="105"/>
  <c r="AE285" i="105"/>
  <c r="AE314" i="105"/>
  <c r="AE300" i="105"/>
  <c r="AE496" i="105"/>
  <c r="AE779" i="105"/>
  <c r="AE894" i="105"/>
  <c r="AE959" i="105"/>
  <c r="W966" i="105"/>
  <c r="W120" i="105"/>
  <c r="W220" i="105"/>
  <c r="AE431" i="105"/>
  <c r="AE5" i="105"/>
  <c r="AE769" i="105"/>
  <c r="AE709" i="105"/>
  <c r="AE646" i="105"/>
  <c r="AE838" i="105"/>
  <c r="W684" i="105"/>
  <c r="W972" i="105"/>
  <c r="AE233" i="105"/>
  <c r="W187" i="105"/>
  <c r="AE932" i="105"/>
  <c r="AE752" i="105"/>
  <c r="AE749" i="105"/>
  <c r="W111" i="105"/>
  <c r="AE254" i="105"/>
  <c r="AE345" i="105"/>
  <c r="AE876" i="105"/>
  <c r="W632" i="105"/>
  <c r="AE868" i="105"/>
  <c r="AE395" i="105"/>
  <c r="W16" i="105"/>
  <c r="W1010" i="105"/>
  <c r="AE539" i="105"/>
  <c r="W959" i="105"/>
  <c r="AE950" i="105"/>
  <c r="W226" i="105"/>
  <c r="W386" i="105"/>
  <c r="W917" i="105"/>
  <c r="W315" i="105"/>
  <c r="AE623" i="105"/>
  <c r="AE470" i="105"/>
  <c r="AE817" i="105"/>
  <c r="AE258" i="105"/>
  <c r="W465" i="105"/>
  <c r="W738" i="105"/>
  <c r="AE599" i="105"/>
  <c r="W345" i="105"/>
  <c r="W765" i="105"/>
  <c r="AE612" i="105"/>
  <c r="W391" i="105"/>
  <c r="AE953" i="105"/>
  <c r="W982" i="105"/>
  <c r="AE593" i="105"/>
  <c r="AE447" i="105"/>
  <c r="W581" i="105"/>
  <c r="AE33" i="105"/>
  <c r="W599" i="105"/>
  <c r="W932" i="105"/>
  <c r="W774" i="105"/>
  <c r="W686" i="105"/>
  <c r="AE594" i="105"/>
  <c r="W916" i="105"/>
  <c r="AE836" i="105"/>
  <c r="W564" i="105"/>
  <c r="W1008" i="105"/>
  <c r="W643" i="105"/>
  <c r="W613" i="105"/>
  <c r="W838" i="105"/>
  <c r="W523" i="105"/>
  <c r="AE559" i="105"/>
  <c r="W240" i="105"/>
  <c r="W700" i="105"/>
  <c r="W475" i="105"/>
  <c r="W888" i="105"/>
  <c r="AE338" i="105"/>
  <c r="AE1010" i="105"/>
  <c r="AE369" i="105"/>
  <c r="W195" i="105"/>
  <c r="AE778" i="105"/>
  <c r="W608" i="105"/>
  <c r="W881" i="105"/>
  <c r="AE289" i="105"/>
  <c r="AE207" i="105"/>
  <c r="AE636" i="105"/>
  <c r="W931" i="105"/>
  <c r="AE409" i="105"/>
  <c r="AE723" i="105"/>
  <c r="W862" i="105"/>
  <c r="AE143" i="105"/>
  <c r="AE859" i="105"/>
  <c r="AE629" i="105"/>
  <c r="AE812" i="105"/>
  <c r="W141" i="105"/>
  <c r="W713" i="105"/>
  <c r="AE15" i="105"/>
  <c r="W798" i="105"/>
  <c r="W669" i="105"/>
  <c r="W619" i="105"/>
  <c r="W609" i="105"/>
  <c r="AE1006" i="105"/>
  <c r="W641" i="105"/>
  <c r="AE31" i="105"/>
  <c r="AE263" i="105"/>
  <c r="W980" i="105"/>
  <c r="AE296" i="105"/>
  <c r="W569" i="105"/>
  <c r="AE1001" i="105"/>
  <c r="AE694" i="105"/>
  <c r="AE176" i="105"/>
  <c r="W753" i="105"/>
  <c r="W185" i="105"/>
  <c r="W630" i="105"/>
  <c r="AE911" i="105"/>
  <c r="AE301" i="105"/>
  <c r="AE900" i="105"/>
  <c r="W171" i="105"/>
  <c r="W408" i="105"/>
  <c r="AE473" i="105"/>
  <c r="AE410" i="105"/>
  <c r="W804" i="105"/>
  <c r="AE896" i="105"/>
  <c r="AE586" i="105"/>
  <c r="AE554" i="105"/>
  <c r="W1000" i="105"/>
  <c r="AE763" i="105"/>
  <c r="W433" i="105"/>
  <c r="AE761" i="105"/>
  <c r="W265" i="105"/>
  <c r="AE3" i="105"/>
  <c r="W379" i="105"/>
  <c r="W766" i="105"/>
  <c r="AE541" i="105"/>
  <c r="W741" i="105"/>
  <c r="W504" i="105"/>
  <c r="W147" i="105"/>
  <c r="AE215" i="105"/>
  <c r="AE744" i="105"/>
  <c r="AE399" i="105"/>
  <c r="AE964" i="105"/>
  <c r="W962" i="105"/>
  <c r="W406" i="105"/>
  <c r="AE638" i="105"/>
  <c r="AE942" i="105"/>
  <c r="W354" i="105"/>
  <c r="AE703" i="105"/>
  <c r="AE849" i="105"/>
  <c r="W179" i="105"/>
  <c r="AE722" i="105"/>
  <c r="W425" i="105"/>
  <c r="W308" i="105"/>
  <c r="AE439" i="105"/>
  <c r="AE620" i="105"/>
  <c r="AE522" i="105"/>
  <c r="AE707" i="105"/>
  <c r="W329" i="105"/>
  <c r="AE380" i="105"/>
  <c r="AE530" i="105"/>
  <c r="W169" i="105"/>
  <c r="W138" i="105"/>
  <c r="AE537" i="105"/>
  <c r="AE920" i="105"/>
  <c r="AE649" i="105"/>
  <c r="AE1011" i="105"/>
  <c r="W184" i="105"/>
  <c r="AE366" i="105"/>
  <c r="AE170" i="105"/>
  <c r="AE504" i="105"/>
  <c r="W211" i="105"/>
  <c r="W533" i="105"/>
  <c r="W54" i="105"/>
  <c r="W435" i="105"/>
  <c r="AE240" i="105"/>
  <c r="AE203" i="105"/>
  <c r="W905" i="105"/>
  <c r="AE310" i="105"/>
  <c r="W383" i="105"/>
  <c r="AE825" i="105"/>
  <c r="AE109" i="105"/>
  <c r="AE247" i="105"/>
  <c r="W236" i="105"/>
  <c r="AE854" i="105"/>
  <c r="AE1015" i="105"/>
  <c r="AE799" i="105"/>
  <c r="AE1004" i="105"/>
  <c r="AE657" i="105"/>
  <c r="W934" i="105"/>
  <c r="W588" i="105"/>
  <c r="AE940" i="105"/>
  <c r="AE671" i="105"/>
  <c r="AE408" i="105"/>
  <c r="W162" i="105"/>
  <c r="W803" i="105"/>
  <c r="W833" i="105"/>
  <c r="W33" i="105"/>
  <c r="AE580" i="105"/>
  <c r="W438" i="105"/>
  <c r="W119" i="105"/>
  <c r="W900" i="105"/>
  <c r="W218" i="105"/>
  <c r="AE944" i="105"/>
  <c r="AE460" i="105"/>
  <c r="W968" i="105"/>
  <c r="AE256" i="105"/>
  <c r="W756" i="105"/>
  <c r="V560" i="105"/>
  <c r="X615" i="105"/>
  <c r="U856" i="105"/>
  <c r="AF1018" i="105"/>
  <c r="AF869" i="105"/>
  <c r="X984" i="105"/>
  <c r="AF838" i="105"/>
  <c r="X734" i="105"/>
  <c r="AF678" i="105"/>
  <c r="AF932" i="105"/>
  <c r="AF894" i="105"/>
  <c r="X841" i="105"/>
  <c r="AF830" i="105"/>
  <c r="AF908" i="105"/>
  <c r="X788" i="105"/>
  <c r="X626" i="105"/>
  <c r="AF612" i="105"/>
  <c r="X537" i="105"/>
  <c r="X458" i="105"/>
  <c r="X452" i="105"/>
  <c r="AF340" i="105"/>
  <c r="X985" i="105"/>
  <c r="X950" i="105"/>
  <c r="AF941" i="105"/>
  <c r="AF928" i="105"/>
  <c r="X858" i="105"/>
  <c r="AF817" i="105"/>
  <c r="AF783" i="105"/>
  <c r="X780" i="105"/>
  <c r="AF773" i="105"/>
  <c r="X665" i="105"/>
  <c r="X647" i="105"/>
  <c r="X629" i="105"/>
  <c r="AF540" i="105"/>
  <c r="AF486" i="105"/>
  <c r="AF959" i="105"/>
  <c r="X937" i="105"/>
  <c r="AF925" i="105"/>
  <c r="X871" i="105"/>
  <c r="X726" i="105"/>
  <c r="AF655" i="105"/>
  <c r="AF967" i="105"/>
  <c r="AF888" i="105"/>
  <c r="X814" i="105"/>
  <c r="AF720" i="105"/>
  <c r="AF617" i="105"/>
  <c r="AF821" i="105"/>
  <c r="AF772" i="105"/>
  <c r="AF761" i="105"/>
  <c r="X663" i="105"/>
  <c r="AF624" i="105"/>
  <c r="X631" i="105"/>
  <c r="X583" i="105"/>
  <c r="AF574" i="105"/>
  <c r="X565" i="105"/>
  <c r="AF461" i="105"/>
  <c r="X433" i="105"/>
  <c r="X429" i="105"/>
  <c r="AF423" i="105"/>
  <c r="AF313" i="105"/>
  <c r="X287" i="105"/>
  <c r="X90" i="105"/>
  <c r="AF85" i="105"/>
  <c r="AF62" i="105"/>
  <c r="X58" i="105"/>
  <c r="AF724" i="105"/>
  <c r="X678" i="105"/>
  <c r="AF634" i="105"/>
  <c r="AF320" i="105"/>
  <c r="AF255" i="105"/>
  <c r="X1013" i="105"/>
  <c r="X998" i="105"/>
  <c r="AF982" i="105"/>
  <c r="X958" i="105"/>
  <c r="AF839" i="105"/>
  <c r="X638" i="105"/>
  <c r="X594" i="105"/>
  <c r="X511" i="105"/>
  <c r="X480" i="105"/>
  <c r="X471" i="105"/>
  <c r="AF436" i="105"/>
  <c r="AF402" i="105"/>
  <c r="AF348" i="105"/>
  <c r="AF334" i="105"/>
  <c r="X261" i="105"/>
  <c r="X177" i="105"/>
  <c r="X173" i="105"/>
  <c r="X159" i="105"/>
  <c r="AF55" i="105"/>
  <c r="X882" i="105"/>
  <c r="AF506" i="105"/>
  <c r="X432" i="105"/>
  <c r="X423" i="105"/>
  <c r="AF411" i="105"/>
  <c r="AF82" i="105"/>
  <c r="AF876" i="105"/>
  <c r="X824" i="105"/>
  <c r="X809" i="105"/>
  <c r="X783" i="105"/>
  <c r="AF757" i="105"/>
  <c r="AF658" i="105"/>
  <c r="AF626" i="105"/>
  <c r="X588" i="105"/>
  <c r="AF384" i="105"/>
  <c r="AF377" i="105"/>
  <c r="X366" i="105"/>
  <c r="X201" i="105"/>
  <c r="X104" i="105"/>
  <c r="X978" i="105"/>
  <c r="X702" i="105"/>
  <c r="X687" i="105"/>
  <c r="X672" i="105"/>
  <c r="AF166" i="105"/>
  <c r="X870" i="105"/>
  <c r="AF708" i="105"/>
  <c r="X598" i="105"/>
  <c r="AF406" i="105"/>
  <c r="AF241" i="105"/>
  <c r="X233" i="105"/>
  <c r="AF217" i="105"/>
  <c r="AF151" i="105"/>
  <c r="AF39" i="105"/>
  <c r="X8" i="105"/>
  <c r="X930" i="105"/>
  <c r="X880" i="105"/>
  <c r="AF863" i="105"/>
  <c r="X802" i="105"/>
  <c r="AF718" i="105"/>
  <c r="AF706" i="105"/>
  <c r="X695" i="105"/>
  <c r="AF614" i="105"/>
  <c r="AF577" i="105"/>
  <c r="X422" i="105"/>
  <c r="X360" i="105"/>
  <c r="X293" i="105"/>
  <c r="X249" i="105"/>
  <c r="AF150" i="105"/>
  <c r="AF141" i="105"/>
  <c r="AF81" i="105"/>
  <c r="X72" i="105"/>
  <c r="AF1020" i="105"/>
  <c r="AF990" i="105"/>
  <c r="AF985" i="105"/>
  <c r="X935" i="105"/>
  <c r="X906" i="105"/>
  <c r="AF833" i="105"/>
  <c r="AF650" i="105"/>
  <c r="X646" i="105"/>
  <c r="X610" i="105"/>
  <c r="AF596" i="105"/>
  <c r="AF999" i="105"/>
  <c r="AF802" i="105"/>
  <c r="AF789" i="105"/>
  <c r="AF684" i="105"/>
  <c r="AF318" i="105"/>
  <c r="AF288" i="105"/>
  <c r="AF273" i="105"/>
  <c r="AF230" i="105"/>
  <c r="AF178" i="105"/>
  <c r="AF169" i="105"/>
  <c r="X150" i="105"/>
  <c r="AF113" i="105"/>
  <c r="AF73" i="105"/>
  <c r="X28" i="105"/>
  <c r="AF7" i="105"/>
  <c r="AF956" i="105"/>
  <c r="AF743" i="105"/>
  <c r="AF376" i="105"/>
  <c r="AF152" i="105"/>
  <c r="AF775" i="105"/>
  <c r="X358" i="105"/>
  <c r="X527" i="105"/>
  <c r="X65" i="105"/>
  <c r="X737" i="105"/>
  <c r="AF807" i="105"/>
  <c r="AF976" i="105"/>
  <c r="X921" i="105"/>
  <c r="AF893" i="105"/>
  <c r="AF670" i="105"/>
  <c r="AF606" i="105"/>
  <c r="X570" i="105"/>
  <c r="X550" i="105"/>
  <c r="X330" i="105"/>
  <c r="X174" i="105"/>
  <c r="AF94" i="105"/>
  <c r="AF446" i="105"/>
  <c r="X56" i="105"/>
  <c r="X34" i="105"/>
  <c r="AF502" i="105"/>
  <c r="AF458" i="105"/>
  <c r="X986" i="105"/>
  <c r="X288" i="105"/>
  <c r="X709" i="105"/>
  <c r="X555" i="105"/>
  <c r="X487" i="105"/>
  <c r="AF92" i="105"/>
  <c r="X925" i="105"/>
  <c r="AF668" i="105"/>
  <c r="X874" i="105"/>
  <c r="X670" i="105"/>
  <c r="X577" i="105"/>
  <c r="AF420" i="105"/>
  <c r="X394" i="105"/>
  <c r="X311" i="105"/>
  <c r="X60" i="105"/>
  <c r="X373" i="105"/>
  <c r="X770" i="105"/>
  <c r="AF497" i="105"/>
  <c r="AF834" i="105"/>
  <c r="AF303" i="105"/>
  <c r="X281" i="105"/>
  <c r="AF748" i="105"/>
  <c r="X652" i="105"/>
  <c r="AF1012" i="105"/>
  <c r="AF1005" i="105"/>
  <c r="AF994" i="105"/>
  <c r="AF949" i="105"/>
  <c r="AF930" i="105"/>
  <c r="AF920" i="105"/>
  <c r="X815" i="105"/>
  <c r="AF770" i="105"/>
  <c r="X703" i="105"/>
  <c r="X690" i="105"/>
  <c r="X582" i="105"/>
  <c r="X536" i="105"/>
  <c r="X503" i="105"/>
  <c r="AF487" i="105"/>
  <c r="X389" i="105"/>
  <c r="X191" i="105"/>
  <c r="AF161" i="105"/>
  <c r="X118" i="105"/>
  <c r="X101" i="105"/>
  <c r="AF65" i="105"/>
  <c r="AF695" i="105"/>
  <c r="X757" i="105"/>
  <c r="X252" i="105"/>
  <c r="X138" i="105"/>
  <c r="X773" i="105"/>
  <c r="X748" i="105"/>
  <c r="X605" i="105"/>
  <c r="AF532" i="105"/>
  <c r="AF494" i="105"/>
  <c r="AF189" i="105"/>
  <c r="X91" i="105"/>
  <c r="AF76" i="105"/>
  <c r="AF30" i="105"/>
  <c r="X997" i="105"/>
  <c r="AF935" i="105"/>
  <c r="AF889" i="105"/>
  <c r="X781" i="105"/>
  <c r="X708" i="105"/>
  <c r="X512" i="105"/>
  <c r="AF445" i="105"/>
  <c r="AF375" i="105"/>
  <c r="X349" i="105"/>
  <c r="AF210" i="105"/>
  <c r="AF103" i="105"/>
  <c r="AF53" i="105"/>
  <c r="X4" i="105"/>
  <c r="AF960" i="105"/>
  <c r="X865" i="105"/>
  <c r="AF857" i="105"/>
  <c r="AF693" i="105"/>
  <c r="X644" i="105"/>
  <c r="X456" i="105"/>
  <c r="AF306" i="105"/>
  <c r="X297" i="105"/>
  <c r="AF96" i="105"/>
  <c r="AF916" i="105"/>
  <c r="AF792" i="105"/>
  <c r="AF370" i="105"/>
  <c r="X266" i="105"/>
  <c r="X206" i="105"/>
  <c r="X165" i="105"/>
  <c r="AF24" i="105"/>
  <c r="X928" i="105"/>
  <c r="X884" i="105"/>
  <c r="X857" i="105"/>
  <c r="AF680" i="105"/>
  <c r="X633" i="105"/>
  <c r="X591" i="105"/>
  <c r="AF572" i="105"/>
  <c r="AF861" i="105"/>
  <c r="AF450" i="105"/>
  <c r="AF304" i="105"/>
  <c r="AF98" i="105"/>
  <c r="AF996" i="105"/>
  <c r="AF685" i="105"/>
  <c r="AF585" i="105"/>
  <c r="X543" i="105"/>
  <c r="X479" i="105"/>
  <c r="X390" i="105"/>
  <c r="AF198" i="105"/>
  <c r="X190" i="105"/>
  <c r="AF45" i="105"/>
  <c r="X1007" i="105"/>
  <c r="X967" i="105"/>
  <c r="AF800" i="105"/>
  <c r="X759" i="105"/>
  <c r="X717" i="105"/>
  <c r="X685" i="105"/>
  <c r="X597" i="105"/>
  <c r="AF366" i="105"/>
  <c r="AF156" i="105"/>
  <c r="AF124" i="105"/>
  <c r="X117" i="105"/>
  <c r="AF977" i="105"/>
  <c r="AF746" i="105"/>
  <c r="AF654" i="105"/>
  <c r="X519" i="105"/>
  <c r="AF1016" i="105"/>
  <c r="AF914" i="105"/>
  <c r="AF871" i="105"/>
  <c r="AF663" i="105"/>
  <c r="X5" i="105"/>
  <c r="X945" i="105"/>
  <c r="X1015" i="105"/>
  <c r="AF858" i="105"/>
  <c r="AF849" i="105"/>
  <c r="X869" i="105"/>
  <c r="AF466" i="105"/>
  <c r="X203" i="105"/>
  <c r="AF953" i="105"/>
  <c r="AF782" i="105"/>
  <c r="AF570" i="105"/>
  <c r="AF54" i="105"/>
  <c r="AF28" i="105"/>
  <c r="AF781" i="105"/>
  <c r="AF951" i="105"/>
  <c r="AF766" i="105"/>
  <c r="AF629" i="105"/>
  <c r="X399" i="105"/>
  <c r="X264" i="105"/>
  <c r="X62" i="105"/>
  <c r="AF978" i="105"/>
  <c r="AF727" i="105"/>
  <c r="X666" i="105"/>
  <c r="X103" i="105"/>
  <c r="AF1000" i="105"/>
  <c r="X949" i="105"/>
  <c r="X469" i="105"/>
  <c r="AF337" i="105"/>
  <c r="X538" i="105"/>
  <c r="AF401" i="105"/>
  <c r="X376" i="105"/>
  <c r="AF177" i="105"/>
  <c r="AF794" i="105"/>
  <c r="AF342" i="105"/>
  <c r="X270" i="105"/>
  <c r="AF550" i="105"/>
  <c r="AF200" i="105"/>
  <c r="AF837" i="105"/>
  <c r="X590" i="105"/>
  <c r="X420" i="105"/>
  <c r="X374" i="105"/>
  <c r="AF279" i="105"/>
  <c r="AF95" i="105"/>
  <c r="AF50" i="105"/>
  <c r="X36" i="105"/>
  <c r="X916" i="105"/>
  <c r="X364" i="105"/>
  <c r="AF232" i="105"/>
  <c r="AF10" i="105"/>
  <c r="AF958" i="105"/>
  <c r="X879" i="105"/>
  <c r="X558" i="105"/>
  <c r="X300" i="105"/>
  <c r="X289" i="105"/>
  <c r="X940" i="105"/>
  <c r="X698" i="105"/>
  <c r="AF657" i="105"/>
  <c r="AF583" i="105"/>
  <c r="X439" i="105"/>
  <c r="AF239" i="105"/>
  <c r="AF159" i="105"/>
  <c r="X486" i="105"/>
  <c r="AF921" i="105"/>
  <c r="AF453" i="105"/>
  <c r="AF202" i="105"/>
  <c r="X124" i="105"/>
  <c r="AF9" i="105"/>
  <c r="X719" i="105"/>
  <c r="AF621" i="105"/>
  <c r="AF533" i="105"/>
  <c r="X68" i="105"/>
  <c r="AF738" i="105"/>
  <c r="AF601" i="105"/>
  <c r="AF438" i="105"/>
  <c r="AF602" i="105"/>
  <c r="X312" i="105"/>
  <c r="X396" i="105"/>
  <c r="AF201" i="105"/>
  <c r="X369" i="105"/>
  <c r="AF266" i="105"/>
  <c r="X936" i="105"/>
  <c r="X805" i="105"/>
  <c r="AF480" i="105"/>
  <c r="X466" i="105"/>
  <c r="X354" i="105"/>
  <c r="X327" i="105"/>
  <c r="AF90" i="105"/>
  <c r="X562" i="105"/>
  <c r="AF897" i="105"/>
  <c r="AF631" i="105"/>
  <c r="AF448" i="105"/>
  <c r="X224" i="105"/>
  <c r="X799" i="105"/>
  <c r="AF729" i="105"/>
  <c r="AF628" i="105"/>
  <c r="X404" i="105"/>
  <c r="X208" i="105"/>
  <c r="AF165" i="105"/>
  <c r="X154" i="105"/>
  <c r="AF874" i="105"/>
  <c r="AF836" i="105"/>
  <c r="AF815" i="105"/>
  <c r="X445" i="105"/>
  <c r="X418" i="105"/>
  <c r="AF415" i="105"/>
  <c r="AF270" i="105"/>
  <c r="X129" i="105"/>
  <c r="AF759" i="105"/>
  <c r="AF430" i="105"/>
  <c r="X377" i="105"/>
  <c r="AF394" i="105"/>
  <c r="AF360" i="105"/>
  <c r="AF505" i="105"/>
  <c r="AF301" i="105"/>
  <c r="AF84" i="105"/>
  <c r="AF559" i="105"/>
  <c r="X946" i="105"/>
  <c r="X624" i="105"/>
  <c r="AF518" i="105"/>
  <c r="AF441" i="105"/>
  <c r="AF474" i="105"/>
  <c r="X897" i="105"/>
  <c r="AF918" i="105"/>
  <c r="X402" i="105"/>
  <c r="AF641" i="105"/>
  <c r="X785" i="105"/>
  <c r="X661" i="105"/>
  <c r="AF984" i="105"/>
  <c r="AF41" i="105"/>
  <c r="X96" i="105"/>
  <c r="AF810" i="105"/>
  <c r="X639" i="105"/>
  <c r="X712" i="105"/>
  <c r="X234" i="105"/>
  <c r="X929" i="105"/>
  <c r="AF534" i="105"/>
  <c r="AF12" i="105"/>
  <c r="AF257" i="105"/>
  <c r="AF157" i="105"/>
  <c r="AF286" i="105"/>
  <c r="X97" i="105"/>
  <c r="X277" i="105"/>
  <c r="AF31" i="105"/>
  <c r="X378" i="105"/>
  <c r="AF79" i="105"/>
  <c r="AF14" i="105"/>
  <c r="AF108" i="105"/>
  <c r="X78" i="105"/>
  <c r="AF231" i="105"/>
  <c r="X350" i="105"/>
  <c r="AF69" i="105"/>
  <c r="AF712" i="105"/>
  <c r="AF111" i="105"/>
  <c r="AF42" i="105"/>
  <c r="X272" i="105"/>
  <c r="AF669" i="105"/>
  <c r="AF185" i="105"/>
  <c r="AF530" i="105"/>
  <c r="AF553" i="105"/>
  <c r="AF167" i="105"/>
  <c r="X69" i="105"/>
  <c r="AF929" i="105"/>
  <c r="AF477" i="105"/>
  <c r="X760" i="105"/>
  <c r="AF674" i="105"/>
  <c r="AF308" i="105"/>
  <c r="AF144" i="105"/>
  <c r="X340" i="105"/>
  <c r="X893" i="105"/>
  <c r="AF70" i="105"/>
  <c r="X793" i="105"/>
  <c r="AF732" i="105"/>
  <c r="AF562" i="105"/>
  <c r="AF196" i="105"/>
  <c r="X42" i="105"/>
  <c r="X704" i="105"/>
  <c r="X25" i="105"/>
  <c r="X872" i="105"/>
  <c r="AF481" i="105"/>
  <c r="X228" i="105"/>
  <c r="AF295" i="105"/>
  <c r="X253" i="105"/>
  <c r="AF205" i="105"/>
  <c r="X148" i="105"/>
  <c r="AF373" i="105"/>
  <c r="X942" i="105"/>
  <c r="AF664" i="105"/>
  <c r="AF181" i="105"/>
  <c r="AF503" i="105"/>
  <c r="AF132" i="105"/>
  <c r="X549" i="105"/>
  <c r="AF368" i="105"/>
  <c r="AF309" i="105"/>
  <c r="AF168" i="105"/>
  <c r="X314" i="105"/>
  <c r="AF704" i="105"/>
  <c r="AF199" i="105"/>
  <c r="AF302" i="105"/>
  <c r="AF793" i="105"/>
  <c r="X44" i="105"/>
  <c r="X136" i="105"/>
  <c r="AF89" i="105"/>
  <c r="X130" i="105"/>
  <c r="AF961" i="105"/>
  <c r="AF721" i="105"/>
  <c r="AF864" i="105"/>
  <c r="AF274" i="105"/>
  <c r="X26" i="105"/>
  <c r="X55" i="105"/>
  <c r="X413" i="105"/>
  <c r="X257" i="105"/>
  <c r="AF93" i="105"/>
  <c r="X343" i="105"/>
  <c r="AF321" i="105"/>
  <c r="X140" i="105"/>
  <c r="X336" i="105"/>
  <c r="X254" i="105"/>
  <c r="AF36" i="105"/>
  <c r="X53" i="105"/>
  <c r="X61" i="105"/>
  <c r="X481" i="105"/>
  <c r="AF102" i="105"/>
  <c r="AF186" i="105"/>
  <c r="X66" i="105"/>
  <c r="AF393" i="105"/>
  <c r="AF545" i="105"/>
  <c r="AF160" i="105"/>
  <c r="AF619" i="105"/>
  <c r="AF618" i="105"/>
  <c r="X548" i="105"/>
  <c r="X541" i="105"/>
  <c r="X183" i="105"/>
  <c r="X80" i="105"/>
  <c r="AF942" i="105"/>
  <c r="X292" i="105"/>
  <c r="AF289" i="105"/>
  <c r="X567" i="105"/>
  <c r="AF345" i="105"/>
  <c r="AF319" i="105"/>
  <c r="X532" i="105"/>
  <c r="AF175" i="105"/>
  <c r="AF952" i="105"/>
  <c r="X798" i="105"/>
  <c r="X316" i="105"/>
  <c r="X70" i="105"/>
  <c r="X653" i="105"/>
  <c r="X983" i="105"/>
  <c r="AF154" i="105"/>
  <c r="AF80" i="105"/>
  <c r="AF254" i="105"/>
  <c r="AF412" i="105"/>
  <c r="X545" i="105"/>
  <c r="AF325" i="105"/>
  <c r="X111" i="105"/>
  <c r="X465" i="105"/>
  <c r="AF260" i="105"/>
  <c r="AF648" i="105"/>
  <c r="X126" i="105"/>
  <c r="AF808" i="105"/>
  <c r="AF457" i="105"/>
  <c r="X137" i="105"/>
  <c r="AF329" i="105"/>
  <c r="AF948" i="105"/>
  <c r="X361" i="105"/>
  <c r="X732" i="105"/>
  <c r="AF88" i="105"/>
  <c r="X193" i="105"/>
  <c r="AF593" i="105"/>
  <c r="X890" i="105"/>
  <c r="AF790" i="105"/>
  <c r="X222" i="105"/>
  <c r="AF13" i="105"/>
  <c r="X505" i="105"/>
  <c r="X41" i="105"/>
  <c r="X517" i="105"/>
  <c r="X105" i="105"/>
  <c r="X572" i="105"/>
  <c r="AF330" i="105"/>
  <c r="X546" i="105"/>
  <c r="X820" i="105"/>
  <c r="X498" i="105"/>
  <c r="X149" i="105"/>
  <c r="AF2" i="105"/>
  <c r="X274" i="105"/>
  <c r="X954" i="105"/>
  <c r="X407" i="105"/>
  <c r="AF551" i="105"/>
  <c r="X85" i="105"/>
  <c r="AF361" i="105"/>
  <c r="X829" i="105"/>
  <c r="X711" i="105"/>
  <c r="AF209" i="105"/>
  <c r="X496" i="105"/>
  <c r="X875" i="105"/>
  <c r="X658" i="105"/>
  <c r="AF442" i="105"/>
  <c r="X492" i="105"/>
  <c r="AF513" i="105"/>
  <c r="AF485" i="105"/>
  <c r="X207" i="105"/>
  <c r="X294" i="105"/>
  <c r="AF677" i="105"/>
  <c r="AF127" i="105"/>
  <c r="AF78" i="105"/>
  <c r="X170" i="105"/>
  <c r="X431" i="105"/>
  <c r="X301" i="105"/>
  <c r="AF490" i="105"/>
  <c r="AF890" i="105"/>
  <c r="X551" i="105"/>
  <c r="X22" i="105"/>
  <c r="AF405" i="105"/>
  <c r="AF74" i="105"/>
  <c r="AF473" i="105"/>
  <c r="AF892" i="105"/>
  <c r="X932" i="105"/>
  <c r="AF522" i="105"/>
  <c r="X713" i="105"/>
  <c r="X533" i="105"/>
  <c r="AF316" i="105"/>
  <c r="AF47" i="105"/>
  <c r="X231" i="105"/>
  <c r="X356" i="105"/>
  <c r="AF247" i="105"/>
  <c r="AF275" i="105"/>
  <c r="AF818" i="105"/>
  <c r="AF493" i="105"/>
  <c r="AF137" i="105"/>
  <c r="X342" i="105"/>
  <c r="AF262" i="105"/>
  <c r="AF478" i="105"/>
  <c r="AF109" i="105"/>
  <c r="AF104" i="105"/>
  <c r="AF397" i="105"/>
  <c r="AF898" i="105"/>
  <c r="AF975" i="105"/>
  <c r="X518" i="105"/>
  <c r="AF314" i="105"/>
  <c r="X317" i="105"/>
  <c r="AF872" i="105"/>
  <c r="X262" i="105"/>
  <c r="AF300" i="105"/>
  <c r="X352" i="105"/>
  <c r="AF18" i="105"/>
  <c r="AF504" i="105"/>
  <c r="X362" i="105"/>
  <c r="X826" i="105"/>
  <c r="X50" i="105"/>
  <c r="X278" i="105"/>
  <c r="X77" i="105"/>
  <c r="X23" i="105"/>
  <c r="AF599" i="105"/>
  <c r="X604" i="105"/>
  <c r="X796" i="105"/>
  <c r="X166" i="105"/>
  <c r="X852" i="105"/>
  <c r="X992" i="105"/>
  <c r="AF904" i="105"/>
  <c r="AF335" i="105"/>
  <c r="X818" i="105"/>
  <c r="X142" i="105"/>
  <c r="AF734" i="105"/>
  <c r="AF364" i="105"/>
  <c r="X263" i="105"/>
  <c r="X974" i="105"/>
  <c r="X7" i="105"/>
  <c r="AF305" i="105"/>
  <c r="AF455" i="105"/>
  <c r="AF604" i="105"/>
  <c r="AF333" i="105"/>
  <c r="X472" i="105"/>
  <c r="X557" i="105"/>
  <c r="AF298" i="105"/>
  <c r="AF488" i="105"/>
  <c r="AF917" i="105"/>
  <c r="X776" i="105"/>
  <c r="X1008" i="105"/>
  <c r="AF561" i="105"/>
  <c r="X943" i="105"/>
  <c r="X245" i="105"/>
  <c r="AF974" i="105"/>
  <c r="AF581" i="105"/>
  <c r="X156" i="105"/>
  <c r="X718" i="105"/>
  <c r="X461" i="105"/>
  <c r="X31" i="105"/>
  <c r="AF119" i="105"/>
  <c r="X790" i="105"/>
  <c r="AF367" i="105"/>
  <c r="X991" i="105"/>
  <c r="X688" i="105"/>
  <c r="X524" i="105"/>
  <c r="X326" i="105"/>
  <c r="X38" i="105"/>
  <c r="X6" i="105"/>
  <c r="AF452" i="105"/>
  <c r="AF382" i="105"/>
  <c r="AF580" i="105"/>
  <c r="X903" i="105"/>
  <c r="X609" i="105"/>
  <c r="X417" i="105"/>
  <c r="AF422" i="105"/>
  <c r="X367" i="105"/>
  <c r="X10" i="105"/>
  <c r="X24" i="105"/>
  <c r="X1010" i="105"/>
  <c r="AF620" i="105"/>
  <c r="AF184" i="105"/>
  <c r="X488" i="105"/>
  <c r="AF479" i="105"/>
  <c r="X630" i="105"/>
  <c r="X120" i="105"/>
  <c r="X112" i="105"/>
  <c r="X593" i="105"/>
  <c r="X692" i="105"/>
  <c r="AF51" i="105"/>
  <c r="X324" i="105"/>
  <c r="X447" i="105"/>
  <c r="X620" i="105"/>
  <c r="X229" i="105"/>
  <c r="X221" i="105"/>
  <c r="X520" i="105"/>
  <c r="X854" i="105"/>
  <c r="AF896" i="105"/>
  <c r="X106" i="105"/>
  <c r="X46" i="105"/>
  <c r="AF21" i="105"/>
  <c r="AF312" i="105"/>
  <c r="AF324" i="105"/>
  <c r="AF472" i="105"/>
  <c r="X235" i="105"/>
  <c r="AF852" i="105"/>
  <c r="X768" i="105"/>
  <c r="X341" i="105"/>
  <c r="X401" i="105"/>
  <c r="AF456" i="105"/>
  <c r="X501" i="105"/>
  <c r="AF294" i="105"/>
  <c r="X47" i="105"/>
  <c r="X424" i="105"/>
  <c r="AF434" i="105"/>
  <c r="X853" i="105"/>
  <c r="AF679" i="105"/>
  <c r="AF778" i="105"/>
  <c r="AF389" i="105"/>
  <c r="AF1015" i="105"/>
  <c r="AF511" i="105"/>
  <c r="X108" i="105"/>
  <c r="AF496" i="105"/>
  <c r="X368" i="105"/>
  <c r="X76" i="105"/>
  <c r="AF805" i="105"/>
  <c r="AF832" i="105"/>
  <c r="X959" i="105"/>
  <c r="AF414" i="105"/>
  <c r="X93" i="105"/>
  <c r="X127" i="105"/>
  <c r="X576" i="105"/>
  <c r="AF228" i="105"/>
  <c r="AF220" i="105"/>
  <c r="AF5" i="105"/>
  <c r="X671" i="105"/>
  <c r="X645" i="105"/>
  <c r="AF460" i="105"/>
  <c r="X571" i="105"/>
  <c r="AF646" i="105"/>
  <c r="X684" i="105"/>
  <c r="AF576" i="105"/>
  <c r="X426" i="105"/>
  <c r="AF538" i="105"/>
  <c r="AF398" i="105"/>
  <c r="AF192" i="105"/>
  <c r="X54" i="105"/>
  <c r="AF636" i="105"/>
  <c r="AF842" i="105"/>
  <c r="AF751" i="105"/>
  <c r="X529" i="105"/>
  <c r="X669" i="105"/>
  <c r="X18" i="105"/>
  <c r="X736" i="105"/>
  <c r="AF369" i="105"/>
  <c r="X40" i="105"/>
  <c r="AF265" i="105"/>
  <c r="AF560" i="105"/>
  <c r="AF16" i="105"/>
  <c r="AF760" i="105"/>
  <c r="AF72" i="105"/>
  <c r="AF249" i="105"/>
  <c r="AF992" i="105"/>
  <c r="AF934" i="105"/>
  <c r="X602" i="105"/>
  <c r="X801" i="105"/>
  <c r="AF950" i="105"/>
  <c r="X806" i="105"/>
  <c r="AF814" i="105"/>
  <c r="AF121" i="105"/>
  <c r="X917" i="105"/>
  <c r="AF623" i="105"/>
  <c r="X470" i="105"/>
  <c r="X743" i="105"/>
  <c r="X697" i="105"/>
  <c r="AF873" i="105"/>
  <c r="X842" i="105"/>
  <c r="X280" i="105"/>
  <c r="AF284" i="105"/>
  <c r="AF134" i="105"/>
  <c r="X765" i="105"/>
  <c r="AF447" i="105"/>
  <c r="X904" i="105"/>
  <c r="X982" i="105"/>
  <c r="X119" i="105"/>
  <c r="X365" i="105"/>
  <c r="AF740" i="105"/>
  <c r="AF647" i="105"/>
  <c r="AF881" i="105"/>
  <c r="AF582" i="105"/>
  <c r="AF33" i="105"/>
  <c r="AF194" i="105"/>
  <c r="X714" i="105"/>
  <c r="AF966" i="105"/>
  <c r="X960" i="105"/>
  <c r="AF60" i="105"/>
  <c r="AF1010" i="105"/>
  <c r="AF847" i="105"/>
  <c r="X509" i="105"/>
  <c r="AF630" i="105"/>
  <c r="X905" i="105"/>
  <c r="AF106" i="105"/>
  <c r="AF767" i="105"/>
  <c r="X310" i="105"/>
  <c r="AF592" i="105"/>
  <c r="X832" i="105"/>
  <c r="X585" i="105"/>
  <c r="AF338" i="105"/>
  <c r="X521" i="105"/>
  <c r="X453" i="105"/>
  <c r="AF850" i="105"/>
  <c r="X881" i="105"/>
  <c r="X214" i="105"/>
  <c r="X143" i="105"/>
  <c r="AF795" i="105"/>
  <c r="X382" i="105"/>
  <c r="X716" i="105"/>
  <c r="AF725" i="105"/>
  <c r="X696" i="105"/>
  <c r="X1004" i="105"/>
  <c r="X821" i="105"/>
  <c r="AF1002" i="105"/>
  <c r="AF711" i="105"/>
  <c r="AF229" i="105"/>
  <c r="X640" i="105"/>
  <c r="AF608" i="105"/>
  <c r="AF676" i="105"/>
  <c r="X901" i="105"/>
  <c r="AF924" i="105"/>
  <c r="AF15" i="105"/>
  <c r="X975" i="105"/>
  <c r="AF509" i="105"/>
  <c r="X791" i="105"/>
  <c r="X641" i="105"/>
  <c r="AF498" i="105"/>
  <c r="X248" i="105"/>
  <c r="AF733" i="105"/>
  <c r="X980" i="105"/>
  <c r="AF140" i="105"/>
  <c r="AF970" i="105"/>
  <c r="X302" i="105"/>
  <c r="X15" i="105"/>
  <c r="X213" i="105"/>
  <c r="X752" i="105"/>
  <c r="X710" i="105"/>
  <c r="AF865" i="105"/>
  <c r="X848" i="105"/>
  <c r="AF317" i="105"/>
  <c r="AF381" i="105"/>
  <c r="AF352" i="105"/>
  <c r="X898" i="105"/>
  <c r="X335" i="105"/>
  <c r="X242" i="105"/>
  <c r="AF34" i="105"/>
  <c r="X88" i="105"/>
  <c r="AF431" i="105"/>
  <c r="AF525" i="105"/>
  <c r="X553" i="105"/>
  <c r="AF100" i="105"/>
  <c r="X554" i="105"/>
  <c r="X774" i="105"/>
  <c r="X750" i="105"/>
  <c r="X1000" i="105"/>
  <c r="X218" i="105"/>
  <c r="X556" i="105"/>
  <c r="AF548" i="105"/>
  <c r="AF651" i="105"/>
  <c r="AF439" i="105"/>
  <c r="X440" i="105"/>
  <c r="AF510" i="105"/>
  <c r="X353" i="105"/>
  <c r="X761" i="105"/>
  <c r="X559" i="105"/>
  <c r="X993" i="105"/>
  <c r="AF638" i="105"/>
  <c r="X265" i="105"/>
  <c r="X321" i="105"/>
  <c r="X544" i="105"/>
  <c r="X473" i="105"/>
  <c r="X128" i="105"/>
  <c r="AF554" i="105"/>
  <c r="X608" i="105"/>
  <c r="X158" i="105"/>
  <c r="X236" i="105"/>
  <c r="X614" i="105"/>
  <c r="X918" i="105"/>
  <c r="X784" i="105"/>
  <c r="X329" i="105"/>
  <c r="X968" i="105"/>
  <c r="X516" i="105"/>
  <c r="AF193" i="105"/>
  <c r="X133" i="105"/>
  <c r="AF649" i="105"/>
  <c r="AF310" i="105"/>
  <c r="AF407" i="105"/>
  <c r="X681" i="105"/>
  <c r="AF957" i="105"/>
  <c r="X425" i="105"/>
  <c r="AF591" i="105"/>
  <c r="X758" i="105"/>
  <c r="AF696" i="105"/>
  <c r="AF860" i="105"/>
  <c r="X617" i="105"/>
  <c r="AF962" i="105"/>
  <c r="X789" i="105"/>
  <c r="AF468" i="105"/>
  <c r="AF891" i="105"/>
  <c r="AF880" i="105"/>
  <c r="X181" i="105"/>
  <c r="X934" i="105"/>
  <c r="AF973" i="105"/>
  <c r="AF409" i="105"/>
  <c r="AF736" i="105"/>
  <c r="X1020" i="105"/>
  <c r="AF40" i="105"/>
  <c r="X926" i="105"/>
  <c r="AF223" i="105"/>
  <c r="X838" i="105"/>
  <c r="AF280" i="105"/>
  <c r="X756" i="105"/>
  <c r="X873" i="105"/>
  <c r="X1016" i="105"/>
  <c r="X564" i="105"/>
  <c r="X490" i="105"/>
  <c r="X989" i="105"/>
  <c r="AF149" i="105"/>
  <c r="AF855" i="105"/>
  <c r="AF573" i="105"/>
  <c r="AF901" i="105"/>
  <c r="X972" i="105"/>
  <c r="AF840" i="105"/>
  <c r="AF1013" i="105"/>
  <c r="AF879" i="105"/>
  <c r="X192" i="105"/>
  <c r="AF584" i="105"/>
  <c r="AF653" i="105"/>
  <c r="AF399" i="105"/>
  <c r="AF823" i="105"/>
  <c r="AF853" i="105"/>
  <c r="X247" i="105"/>
  <c r="AF946" i="105"/>
  <c r="AF136" i="105"/>
  <c r="AF336" i="105"/>
  <c r="AF521" i="105"/>
  <c r="X125" i="105"/>
  <c r="AF907" i="105"/>
  <c r="AF432" i="105"/>
  <c r="X825" i="105"/>
  <c r="AF190" i="105"/>
  <c r="AF404" i="105"/>
  <c r="AF911" i="105"/>
  <c r="X408" i="105"/>
  <c r="AF112" i="105"/>
  <c r="X162" i="105"/>
  <c r="X39" i="105"/>
  <c r="X863" i="105"/>
  <c r="X400" i="105"/>
  <c r="AF791" i="105"/>
  <c r="AF937" i="105"/>
  <c r="X33" i="105"/>
  <c r="AF207" i="105"/>
  <c r="AB968" i="105"/>
  <c r="T844" i="105"/>
  <c r="AB878" i="105"/>
  <c r="T827" i="105"/>
  <c r="T799" i="105"/>
  <c r="AB965" i="105"/>
  <c r="AB914" i="105"/>
  <c r="T911" i="105"/>
  <c r="AB886" i="105"/>
  <c r="T838" i="105"/>
  <c r="AB994" i="105"/>
  <c r="T968" i="105"/>
  <c r="AB960" i="105"/>
  <c r="AB950" i="105"/>
  <c r="T934" i="105"/>
  <c r="T904" i="105"/>
  <c r="AB871" i="105"/>
  <c r="AB718" i="105"/>
  <c r="AB693" i="105"/>
  <c r="AB566" i="105"/>
  <c r="T499" i="105"/>
  <c r="T484" i="105"/>
  <c r="AB474" i="105"/>
  <c r="AB430" i="105"/>
  <c r="T318" i="105"/>
  <c r="AB988" i="105"/>
  <c r="T806" i="105"/>
  <c r="AB771" i="105"/>
  <c r="T681" i="105"/>
  <c r="AB584" i="105"/>
  <c r="AB1014" i="105"/>
  <c r="AB997" i="105"/>
  <c r="AB946" i="105"/>
  <c r="T898" i="105"/>
  <c r="T882" i="105"/>
  <c r="T876" i="105"/>
  <c r="T801" i="105"/>
  <c r="AB792" i="105"/>
  <c r="T763" i="105"/>
  <c r="T718" i="105"/>
  <c r="AB672" i="105"/>
  <c r="T652" i="105"/>
  <c r="T633" i="105"/>
  <c r="T537" i="105"/>
  <c r="T1019" i="105"/>
  <c r="T956" i="105"/>
  <c r="AB908" i="105"/>
  <c r="T788" i="105"/>
  <c r="T708" i="105"/>
  <c r="T598" i="105"/>
  <c r="T992" i="105"/>
  <c r="AB963" i="105"/>
  <c r="AB746" i="105"/>
  <c r="AB631" i="105"/>
  <c r="AB607" i="105"/>
  <c r="AB505" i="105"/>
  <c r="T472" i="105"/>
  <c r="T1003" i="105"/>
  <c r="AB998" i="105"/>
  <c r="AB769" i="105"/>
  <c r="T649" i="105"/>
  <c r="T627" i="105"/>
  <c r="AB603" i="105"/>
  <c r="T559" i="105"/>
  <c r="AB554" i="105"/>
  <c r="T458" i="105"/>
  <c r="T407" i="105"/>
  <c r="T322" i="105"/>
  <c r="AB222" i="105"/>
  <c r="T152" i="105"/>
  <c r="AB114" i="105"/>
  <c r="T41" i="105"/>
  <c r="T987" i="105"/>
  <c r="T648" i="105"/>
  <c r="AB569" i="105"/>
  <c r="T526" i="105"/>
  <c r="T304" i="105"/>
  <c r="AB947" i="105"/>
  <c r="AB902" i="105"/>
  <c r="AB779" i="105"/>
  <c r="AB663" i="105"/>
  <c r="T635" i="105"/>
  <c r="AB611" i="105"/>
  <c r="AB598" i="105"/>
  <c r="T340" i="105"/>
  <c r="AB290" i="105"/>
  <c r="AB139" i="105"/>
  <c r="AB123" i="105"/>
  <c r="AB16" i="105"/>
  <c r="AB799" i="105"/>
  <c r="T638" i="105"/>
  <c r="AB519" i="105"/>
  <c r="AB187" i="105"/>
  <c r="T58" i="105"/>
  <c r="T30" i="105"/>
  <c r="AB978" i="105"/>
  <c r="T964" i="105"/>
  <c r="T819" i="105"/>
  <c r="T754" i="105"/>
  <c r="T725" i="105"/>
  <c r="AB687" i="105"/>
  <c r="AB678" i="105"/>
  <c r="T617" i="105"/>
  <c r="T554" i="105"/>
  <c r="AB514" i="105"/>
  <c r="AB489" i="105"/>
  <c r="T486" i="105"/>
  <c r="AB475" i="105"/>
  <c r="AB448" i="105"/>
  <c r="AB432" i="105"/>
  <c r="AB344" i="105"/>
  <c r="T327" i="105"/>
  <c r="T300" i="105"/>
  <c r="T296" i="105"/>
  <c r="AB233" i="105"/>
  <c r="AB195" i="105"/>
  <c r="AB180" i="105"/>
  <c r="T135" i="105"/>
  <c r="T1018" i="105"/>
  <c r="AB830" i="105"/>
  <c r="T104" i="105"/>
  <c r="T952" i="105"/>
  <c r="T919" i="105"/>
  <c r="T866" i="105"/>
  <c r="AB860" i="105"/>
  <c r="T850" i="105"/>
  <c r="AB682" i="105"/>
  <c r="T583" i="105"/>
  <c r="AB574" i="105"/>
  <c r="T542" i="105"/>
  <c r="AB444" i="105"/>
  <c r="AB313" i="105"/>
  <c r="AB268" i="105"/>
  <c r="T206" i="105"/>
  <c r="T155" i="105"/>
  <c r="AB147" i="105"/>
  <c r="AB996" i="105"/>
  <c r="AB926" i="105"/>
  <c r="AB911" i="105"/>
  <c r="AB858" i="105"/>
  <c r="T847" i="105"/>
  <c r="T713" i="105"/>
  <c r="AB487" i="105"/>
  <c r="T411" i="105"/>
  <c r="T358" i="105"/>
  <c r="AB312" i="105"/>
  <c r="AB306" i="105"/>
  <c r="T267" i="105"/>
  <c r="AB244" i="105"/>
  <c r="T241" i="105"/>
  <c r="AB207" i="105"/>
  <c r="T190" i="105"/>
  <c r="AB96" i="105"/>
  <c r="AB966" i="105"/>
  <c r="AB956" i="105"/>
  <c r="T874" i="105"/>
  <c r="T745" i="105"/>
  <c r="T739" i="105"/>
  <c r="T666" i="105"/>
  <c r="T625" i="105"/>
  <c r="T582" i="105"/>
  <c r="AB562" i="105"/>
  <c r="AB523" i="105"/>
  <c r="T474" i="105"/>
  <c r="T428" i="105"/>
  <c r="T988" i="105"/>
  <c r="T691" i="105"/>
  <c r="T522" i="105"/>
  <c r="AB484" i="105"/>
  <c r="T406" i="105"/>
  <c r="T208" i="105"/>
  <c r="T134" i="105"/>
  <c r="T35" i="105"/>
  <c r="T22" i="105"/>
  <c r="AB770" i="105"/>
  <c r="AB527" i="105"/>
  <c r="T259" i="105"/>
  <c r="AB230" i="105"/>
  <c r="T28" i="105"/>
  <c r="T724" i="105"/>
  <c r="AB416" i="105"/>
  <c r="T80" i="105"/>
  <c r="T728" i="105"/>
  <c r="AB646" i="105"/>
  <c r="T39" i="105"/>
  <c r="AB1018" i="105"/>
  <c r="T840" i="105"/>
  <c r="AB828" i="105"/>
  <c r="T569" i="105"/>
  <c r="AB376" i="105"/>
  <c r="AB217" i="105"/>
  <c r="T118" i="105"/>
  <c r="AB1006" i="105"/>
  <c r="AB899" i="105"/>
  <c r="AB855" i="105"/>
  <c r="AB815" i="105"/>
  <c r="T771" i="105"/>
  <c r="AB764" i="105"/>
  <c r="T719" i="105"/>
  <c r="T640" i="105"/>
  <c r="T620" i="105"/>
  <c r="T612" i="105"/>
  <c r="T601" i="105"/>
  <c r="AB542" i="105"/>
  <c r="AB510" i="105"/>
  <c r="AB471" i="105"/>
  <c r="AB443" i="105"/>
  <c r="T374" i="105"/>
  <c r="T129" i="105"/>
  <c r="T107" i="105"/>
  <c r="AB802" i="105"/>
  <c r="T273" i="105"/>
  <c r="AB73" i="105"/>
  <c r="T596" i="105"/>
  <c r="T577" i="105"/>
  <c r="AB483" i="105"/>
  <c r="T384" i="105"/>
  <c r="T330" i="105"/>
  <c r="T174" i="105"/>
  <c r="T899" i="105"/>
  <c r="T815" i="105"/>
  <c r="AB652" i="105"/>
  <c r="T416" i="105"/>
  <c r="T912" i="105"/>
  <c r="AB600" i="105"/>
  <c r="T251" i="105"/>
  <c r="T207" i="105"/>
  <c r="AB161" i="105"/>
  <c r="T65" i="105"/>
  <c r="AB1019" i="105"/>
  <c r="T926" i="105"/>
  <c r="T881" i="105"/>
  <c r="T647" i="105"/>
  <c r="AB635" i="105"/>
  <c r="T471" i="105"/>
  <c r="AB428" i="105"/>
  <c r="AB323" i="105"/>
  <c r="T264" i="105"/>
  <c r="T247" i="105"/>
  <c r="T224" i="105"/>
  <c r="T219" i="105"/>
  <c r="AB213" i="105"/>
  <c r="T124" i="105"/>
  <c r="AB7" i="105"/>
  <c r="T907" i="105"/>
  <c r="AB288" i="105"/>
  <c r="AB263" i="105"/>
  <c r="AB880" i="105"/>
  <c r="AB737" i="105"/>
  <c r="T400" i="105"/>
  <c r="T113" i="105"/>
  <c r="AB87" i="105"/>
  <c r="T311" i="105"/>
  <c r="AB1012" i="105"/>
  <c r="AB936" i="105"/>
  <c r="T920" i="105"/>
  <c r="AB540" i="105"/>
  <c r="T999" i="105"/>
  <c r="T586" i="105"/>
  <c r="AB446" i="105"/>
  <c r="T466" i="105"/>
  <c r="AB411" i="105"/>
  <c r="AB334" i="105"/>
  <c r="AB304" i="105"/>
  <c r="AB241" i="105"/>
  <c r="AB185" i="105"/>
  <c r="AB138" i="105"/>
  <c r="AB281" i="105"/>
  <c r="AB665" i="105"/>
  <c r="AB420" i="105"/>
  <c r="T298" i="105"/>
  <c r="AB618" i="105"/>
  <c r="T768" i="105"/>
  <c r="T682" i="105"/>
  <c r="T634" i="105"/>
  <c r="T562" i="105"/>
  <c r="AB526" i="105"/>
  <c r="AB419" i="105"/>
  <c r="AB372" i="105"/>
  <c r="AB297" i="105"/>
  <c r="AB63" i="105"/>
  <c r="AB800" i="105"/>
  <c r="T688" i="105"/>
  <c r="AB539" i="105"/>
  <c r="AB450" i="105"/>
  <c r="T436" i="105"/>
  <c r="T410" i="105"/>
  <c r="AB206" i="105"/>
  <c r="T201" i="105"/>
  <c r="AB122" i="105"/>
  <c r="AB58" i="105"/>
  <c r="T1016" i="105"/>
  <c r="T991" i="105"/>
  <c r="T967" i="105"/>
  <c r="AB928" i="105"/>
  <c r="AB884" i="105"/>
  <c r="T839" i="105"/>
  <c r="AB628" i="105"/>
  <c r="T624" i="105"/>
  <c r="T592" i="105"/>
  <c r="T419" i="105"/>
  <c r="T227" i="105"/>
  <c r="T132" i="105"/>
  <c r="T985" i="105"/>
  <c r="T871" i="105"/>
  <c r="AB857" i="105"/>
  <c r="T747" i="105"/>
  <c r="AB650" i="105"/>
  <c r="AB579" i="105"/>
  <c r="T568" i="105"/>
  <c r="T545" i="105"/>
  <c r="AB532" i="105"/>
  <c r="AB518" i="105"/>
  <c r="AB486" i="105"/>
  <c r="AB387" i="105"/>
  <c r="T344" i="105"/>
  <c r="T303" i="105"/>
  <c r="AB255" i="105"/>
  <c r="AB249" i="105"/>
  <c r="AB146" i="105"/>
  <c r="T76" i="105"/>
  <c r="AB1015" i="105"/>
  <c r="T947" i="105"/>
  <c r="T773" i="105"/>
  <c r="AB967" i="105"/>
  <c r="T936" i="105"/>
  <c r="AB759" i="105"/>
  <c r="AB748" i="105"/>
  <c r="AB460" i="105"/>
  <c r="AB390" i="105"/>
  <c r="T695" i="105"/>
  <c r="T655" i="105"/>
  <c r="T313" i="105"/>
  <c r="AB259" i="105"/>
  <c r="T800" i="105"/>
  <c r="T935" i="105"/>
  <c r="T872" i="105"/>
  <c r="T851" i="105"/>
  <c r="T555" i="105"/>
  <c r="AB511" i="105"/>
  <c r="AB434" i="105"/>
  <c r="AB332" i="105"/>
  <c r="AB17" i="105"/>
  <c r="AB90" i="105"/>
  <c r="T27" i="105"/>
  <c r="T791" i="105"/>
  <c r="T706" i="105"/>
  <c r="AB585" i="105"/>
  <c r="T511" i="105"/>
  <c r="T489" i="105"/>
  <c r="T324" i="105"/>
  <c r="T266" i="105"/>
  <c r="AB232" i="105"/>
  <c r="T986" i="105"/>
  <c r="AB831" i="105"/>
  <c r="T643" i="105"/>
  <c r="AB626" i="105"/>
  <c r="T450" i="105"/>
  <c r="AB399" i="105"/>
  <c r="T366" i="105"/>
  <c r="T180" i="105"/>
  <c r="AB172" i="105"/>
  <c r="T63" i="105"/>
  <c r="T977" i="105"/>
  <c r="AB839" i="105"/>
  <c r="T746" i="105"/>
  <c r="T642" i="105"/>
  <c r="T883" i="105"/>
  <c r="AB940" i="105"/>
  <c r="AB889" i="105"/>
  <c r="AB680" i="105"/>
  <c r="AB422" i="105"/>
  <c r="T388" i="105"/>
  <c r="T378" i="105"/>
  <c r="AB211" i="105"/>
  <c r="AB95" i="105"/>
  <c r="AB655" i="105"/>
  <c r="AB378" i="105"/>
  <c r="AB370" i="105"/>
  <c r="T277" i="105"/>
  <c r="AB224" i="105"/>
  <c r="T128" i="105"/>
  <c r="AB105" i="105"/>
  <c r="AB807" i="105"/>
  <c r="AB729" i="105"/>
  <c r="T680" i="105"/>
  <c r="AB135" i="105"/>
  <c r="AB654" i="105"/>
  <c r="T331" i="105"/>
  <c r="AB74" i="105"/>
  <c r="AB938" i="105"/>
  <c r="AB766" i="105"/>
  <c r="T755" i="105"/>
  <c r="AB570" i="105"/>
  <c r="T1015" i="105"/>
  <c r="AB856" i="105"/>
  <c r="AB458" i="105"/>
  <c r="T338" i="105"/>
  <c r="T831" i="105"/>
  <c r="AB568" i="105"/>
  <c r="T294" i="105"/>
  <c r="T512" i="105"/>
  <c r="T423" i="105"/>
  <c r="AB320" i="105"/>
  <c r="AB270" i="105"/>
  <c r="T202" i="105"/>
  <c r="T982" i="105"/>
  <c r="T734" i="105"/>
  <c r="AB691" i="105"/>
  <c r="AB499" i="105"/>
  <c r="AB86" i="105"/>
  <c r="T870" i="105"/>
  <c r="AB762" i="105"/>
  <c r="T497" i="105"/>
  <c r="AB175" i="105"/>
  <c r="T122" i="105"/>
  <c r="AB36" i="105"/>
  <c r="AB916" i="105"/>
  <c r="AB303" i="105"/>
  <c r="T632" i="105"/>
  <c r="AB396" i="105"/>
  <c r="AB243" i="105"/>
  <c r="AB121" i="105"/>
  <c r="AB1020" i="105"/>
  <c r="AB910" i="105"/>
  <c r="T865" i="105"/>
  <c r="T772" i="105"/>
  <c r="T686" i="105"/>
  <c r="AB404" i="105"/>
  <c r="AB348" i="105"/>
  <c r="T312" i="105"/>
  <c r="AB627" i="105"/>
  <c r="AB515" i="105"/>
  <c r="T505" i="105"/>
  <c r="T360" i="105"/>
  <c r="AB103" i="105"/>
  <c r="AB91" i="105"/>
  <c r="AB738" i="105"/>
  <c r="AB436" i="105"/>
  <c r="AB377" i="105"/>
  <c r="T334" i="105"/>
  <c r="T297" i="105"/>
  <c r="T215" i="105"/>
  <c r="AB124" i="105"/>
  <c r="AB552" i="105"/>
  <c r="AB773" i="105"/>
  <c r="AB414" i="105"/>
  <c r="AB68" i="105"/>
  <c r="T396" i="105"/>
  <c r="AB636" i="105"/>
  <c r="AB502" i="105"/>
  <c r="T52" i="105"/>
  <c r="AB583" i="105"/>
  <c r="AB327" i="105"/>
  <c r="AB995" i="105"/>
  <c r="AB756" i="105"/>
  <c r="AB668" i="105"/>
  <c r="AB81" i="105"/>
  <c r="AB52" i="105"/>
  <c r="T824" i="105"/>
  <c r="AB719" i="105"/>
  <c r="T515" i="105"/>
  <c r="T650" i="105"/>
  <c r="AB667" i="105"/>
  <c r="T159" i="105"/>
  <c r="AB134" i="105"/>
  <c r="T667" i="105"/>
  <c r="AB449" i="105"/>
  <c r="AB4" i="105"/>
  <c r="T528" i="105"/>
  <c r="T479" i="105"/>
  <c r="T239" i="105"/>
  <c r="AB322" i="105"/>
  <c r="T262" i="105"/>
  <c r="T248" i="105"/>
  <c r="AB572" i="105"/>
  <c r="T290" i="105"/>
  <c r="T146" i="105"/>
  <c r="AB72" i="105"/>
  <c r="AB235" i="105"/>
  <c r="T56" i="105"/>
  <c r="AB888" i="105"/>
  <c r="T449" i="105"/>
  <c r="T527" i="105"/>
  <c r="T487" i="105"/>
  <c r="AB415" i="105"/>
  <c r="AB590" i="105"/>
  <c r="T178" i="105"/>
  <c r="T17" i="105"/>
  <c r="T446" i="105"/>
  <c r="T161" i="105"/>
  <c r="T105" i="105"/>
  <c r="T86" i="105"/>
  <c r="AB30" i="105"/>
  <c r="T464" i="105"/>
  <c r="T1008" i="105"/>
  <c r="T558" i="105"/>
  <c r="AB10" i="105"/>
  <c r="T908" i="105"/>
  <c r="AB375" i="105"/>
  <c r="T140" i="105"/>
  <c r="AB192" i="105"/>
  <c r="T441" i="105"/>
  <c r="T442" i="105"/>
  <c r="T990" i="105"/>
  <c r="T539" i="105"/>
  <c r="T390" i="105"/>
  <c r="AB261" i="105"/>
  <c r="T837" i="105"/>
  <c r="AB406" i="105"/>
  <c r="AB706" i="105"/>
  <c r="T62" i="105"/>
  <c r="AB897" i="105"/>
  <c r="AB291" i="105"/>
  <c r="AB151" i="105"/>
  <c r="AB219" i="105"/>
  <c r="AB57" i="105"/>
  <c r="AB745" i="105"/>
  <c r="AB622" i="105"/>
  <c r="AB331" i="105"/>
  <c r="AB238" i="105"/>
  <c r="AB136" i="105"/>
  <c r="T984" i="105"/>
  <c r="T114" i="105"/>
  <c r="AB203" i="105"/>
  <c r="AB352" i="105"/>
  <c r="T434" i="105"/>
  <c r="AB330" i="105"/>
  <c r="AB2" i="105"/>
  <c r="T662" i="105"/>
  <c r="T897" i="105"/>
  <c r="T409" i="105"/>
  <c r="T751" i="105"/>
  <c r="T226" i="105"/>
  <c r="AB350" i="105"/>
  <c r="AB730" i="105"/>
  <c r="AB403" i="105"/>
  <c r="T265" i="105"/>
  <c r="AB642" i="105"/>
  <c r="AB223" i="105"/>
  <c r="T97" i="105"/>
  <c r="T983" i="105"/>
  <c r="AB983" i="105"/>
  <c r="AB78" i="105"/>
  <c r="AB12" i="105"/>
  <c r="AB186" i="105"/>
  <c r="AB985" i="105"/>
  <c r="T846" i="105"/>
  <c r="AB242" i="105"/>
  <c r="AB467" i="105"/>
  <c r="T704" i="105"/>
  <c r="T347" i="105"/>
  <c r="AB176" i="105"/>
  <c r="AB683" i="105"/>
  <c r="T286" i="105"/>
  <c r="AB27" i="105"/>
  <c r="T808" i="105"/>
  <c r="T234" i="105"/>
  <c r="T793" i="105"/>
  <c r="AB732" i="105"/>
  <c r="AB55" i="105"/>
  <c r="T712" i="105"/>
  <c r="AB546" i="105"/>
  <c r="T120" i="105"/>
  <c r="AB108" i="105"/>
  <c r="T777" i="105"/>
  <c r="AB670" i="105"/>
  <c r="AB31" i="105"/>
  <c r="T1007" i="105"/>
  <c r="AB999" i="105"/>
  <c r="T948" i="105"/>
  <c r="AB120" i="105"/>
  <c r="T711" i="105"/>
  <c r="AB70" i="105"/>
  <c r="T302" i="105"/>
  <c r="T1017" i="105"/>
  <c r="AB751" i="105"/>
  <c r="AB314" i="105"/>
  <c r="T268" i="105"/>
  <c r="T820" i="105"/>
  <c r="AB392" i="105"/>
  <c r="T529" i="105"/>
  <c r="AB321" i="105"/>
  <c r="T380" i="105"/>
  <c r="AB254" i="105"/>
  <c r="T274" i="105"/>
  <c r="AB491" i="105"/>
  <c r="AB277" i="105"/>
  <c r="T915" i="105"/>
  <c r="AB99" i="105"/>
  <c r="AB481" i="105"/>
  <c r="AB204" i="105"/>
  <c r="T38" i="105"/>
  <c r="AB439" i="105"/>
  <c r="AB922" i="105"/>
  <c r="AB338" i="105"/>
  <c r="AB160" i="105"/>
  <c r="AB51" i="105"/>
  <c r="AB929" i="105"/>
  <c r="AB495" i="105"/>
  <c r="AB651" i="105"/>
  <c r="T147" i="105"/>
  <c r="T665" i="105"/>
  <c r="AB1017" i="105"/>
  <c r="T51" i="105"/>
  <c r="T546" i="105"/>
  <c r="AB673" i="105"/>
  <c r="AB212" i="105"/>
  <c r="T44" i="105"/>
  <c r="AB183" i="105"/>
  <c r="AB777" i="105"/>
  <c r="AB798" i="105"/>
  <c r="AB316" i="105"/>
  <c r="AB154" i="105"/>
  <c r="AB844" i="105"/>
  <c r="AB435" i="105"/>
  <c r="T478" i="105"/>
  <c r="AB9" i="105"/>
  <c r="T439" i="105"/>
  <c r="AB567" i="105"/>
  <c r="T36" i="105"/>
  <c r="AB656" i="105"/>
  <c r="AB42" i="105"/>
  <c r="T392" i="105"/>
  <c r="AB793" i="105"/>
  <c r="AB111" i="105"/>
  <c r="T89" i="105"/>
  <c r="T295" i="105"/>
  <c r="T417" i="105"/>
  <c r="AB318" i="105"/>
  <c r="AB664" i="105"/>
  <c r="AB286" i="105"/>
  <c r="T595" i="105"/>
  <c r="T47" i="105"/>
  <c r="T168" i="105"/>
  <c r="AB529" i="105"/>
  <c r="T228" i="105"/>
  <c r="T257" i="105"/>
  <c r="AB115" i="105"/>
  <c r="AB200" i="105"/>
  <c r="AB305" i="105"/>
  <c r="T305" i="105"/>
  <c r="AB97" i="105"/>
  <c r="T111" i="105"/>
  <c r="T186" i="105"/>
  <c r="AB226" i="105"/>
  <c r="T481" i="105"/>
  <c r="AB417" i="105"/>
  <c r="T193" i="105"/>
  <c r="AB560" i="105"/>
  <c r="T292" i="105"/>
  <c r="T922" i="105"/>
  <c r="AB393" i="105"/>
  <c r="AB267" i="105"/>
  <c r="T233" i="105"/>
  <c r="T175" i="105"/>
  <c r="T230" i="105"/>
  <c r="T462" i="105"/>
  <c r="T332" i="105"/>
  <c r="AB64" i="105"/>
  <c r="AB278" i="105"/>
  <c r="AB915" i="105"/>
  <c r="AB102" i="105"/>
  <c r="AB711" i="105"/>
  <c r="AB80" i="105"/>
  <c r="T651" i="105"/>
  <c r="T289" i="105"/>
  <c r="AB345" i="105"/>
  <c r="T567" i="105"/>
  <c r="T375" i="105"/>
  <c r="AB69" i="105"/>
  <c r="T15" i="105"/>
  <c r="T116" i="105"/>
  <c r="AB71" i="105"/>
  <c r="AB559" i="105"/>
  <c r="AB576" i="105"/>
  <c r="AB257" i="105"/>
  <c r="AB227" i="105"/>
  <c r="T343" i="105"/>
  <c r="T183" i="105"/>
  <c r="T212" i="105"/>
  <c r="T34" i="105"/>
  <c r="AB280" i="105"/>
  <c r="AB812" i="105"/>
  <c r="AB155" i="105"/>
  <c r="T336" i="105"/>
  <c r="AB721" i="105"/>
  <c r="T26" i="105"/>
  <c r="T519" i="105"/>
  <c r="AB658" i="105"/>
  <c r="AB892" i="105"/>
  <c r="T249" i="105"/>
  <c r="AB408" i="105"/>
  <c r="T393" i="105"/>
  <c r="AB188" i="105"/>
  <c r="AB575" i="105"/>
  <c r="T49" i="105"/>
  <c r="AB326" i="105"/>
  <c r="AB40" i="105"/>
  <c r="AB209" i="105"/>
  <c r="T503" i="105"/>
  <c r="AB875" i="105"/>
  <c r="T422" i="105"/>
  <c r="T776" i="105"/>
  <c r="AB210" i="105"/>
  <c r="AB847" i="105"/>
  <c r="T473" i="105"/>
  <c r="T616" i="105"/>
  <c r="AB565" i="105"/>
  <c r="T337" i="105"/>
  <c r="AB722" i="105"/>
  <c r="AB294" i="105"/>
  <c r="AB948" i="105"/>
  <c r="AB6" i="105"/>
  <c r="T23" i="105"/>
  <c r="AB88" i="105"/>
  <c r="T9" i="105"/>
  <c r="AB504" i="105"/>
  <c r="T623" i="105"/>
  <c r="AB22" i="105"/>
  <c r="T258" i="105"/>
  <c r="T14" i="105"/>
  <c r="T335" i="105"/>
  <c r="T732" i="105"/>
  <c r="T656" i="105"/>
  <c r="AB790" i="105"/>
  <c r="AB913" i="105"/>
  <c r="AB427" i="105"/>
  <c r="T671" i="105"/>
  <c r="AB273" i="105"/>
  <c r="T188" i="105"/>
  <c r="T326" i="105"/>
  <c r="T683" i="105"/>
  <c r="T564" i="105"/>
  <c r="AB400" i="105"/>
  <c r="AB26" i="105"/>
  <c r="T723" i="105"/>
  <c r="T942" i="105"/>
  <c r="AB47" i="105"/>
  <c r="T498" i="105"/>
  <c r="AB34" i="105"/>
  <c r="AB44" i="105"/>
  <c r="T350" i="105"/>
  <c r="T812" i="105"/>
  <c r="T95" i="105"/>
  <c r="AB275" i="105"/>
  <c r="AB18" i="105"/>
  <c r="AB354" i="105"/>
  <c r="T213" i="105"/>
  <c r="AB50" i="105"/>
  <c r="T796" i="105"/>
  <c r="T81" i="105"/>
  <c r="T126" i="105"/>
  <c r="T60" i="105"/>
  <c r="AB92" i="105"/>
  <c r="AB819" i="105"/>
  <c r="AB556" i="105"/>
  <c r="AB538" i="105"/>
  <c r="T609" i="105"/>
  <c r="T892" i="105"/>
  <c r="AB817" i="105"/>
  <c r="T370" i="105"/>
  <c r="T199" i="105"/>
  <c r="T548" i="105"/>
  <c r="AB906" i="105"/>
  <c r="T46" i="105"/>
  <c r="AB265" i="105"/>
  <c r="T278" i="105"/>
  <c r="T33" i="105"/>
  <c r="T426" i="105"/>
  <c r="AB734" i="105"/>
  <c r="T468" i="105"/>
  <c r="T379" i="105"/>
  <c r="AB355" i="105"/>
  <c r="T382" i="105"/>
  <c r="T352" i="105"/>
  <c r="AB891" i="105"/>
  <c r="AB859" i="105"/>
  <c r="T467" i="105"/>
  <c r="T281" i="105"/>
  <c r="T786" i="105"/>
  <c r="T342" i="105"/>
  <c r="T532" i="105"/>
  <c r="AB890" i="105"/>
  <c r="AB245" i="105"/>
  <c r="AB398" i="105"/>
  <c r="T463" i="105"/>
  <c r="T862" i="105"/>
  <c r="T488" i="105"/>
  <c r="T572" i="105"/>
  <c r="T169" i="105"/>
  <c r="T758" i="105"/>
  <c r="AB823" i="105"/>
  <c r="T524" i="105"/>
  <c r="T902" i="105"/>
  <c r="AB524" i="105"/>
  <c r="T8" i="105"/>
  <c r="T790" i="105"/>
  <c r="AB119" i="105"/>
  <c r="AB776" i="105"/>
  <c r="AB735" i="105"/>
  <c r="T143" i="105"/>
  <c r="T172" i="105"/>
  <c r="T20" i="105"/>
  <c r="T151" i="105"/>
  <c r="AB991" i="105"/>
  <c r="AB803" i="105"/>
  <c r="T818" i="105"/>
  <c r="AB53" i="105"/>
  <c r="T599" i="105"/>
  <c r="T404" i="105"/>
  <c r="T492" i="105"/>
  <c r="T307" i="105"/>
  <c r="T859" i="105"/>
  <c r="AB20" i="105"/>
  <c r="T177" i="105"/>
  <c r="T480" i="105"/>
  <c r="AB681" i="105"/>
  <c r="AB939" i="105"/>
  <c r="AB520" i="105"/>
  <c r="T18" i="105"/>
  <c r="AB455" i="105"/>
  <c r="AB284" i="105"/>
  <c r="T57" i="105"/>
  <c r="T412" i="105"/>
  <c r="AB260" i="105"/>
  <c r="T364" i="105"/>
  <c r="T459" i="105"/>
  <c r="AB903" i="105"/>
  <c r="T184" i="105"/>
  <c r="AB508" i="105"/>
  <c r="AB758" i="105"/>
  <c r="AB660" i="105"/>
  <c r="T743" i="105"/>
  <c r="AB714" i="105"/>
  <c r="AB820" i="105"/>
  <c r="AB704" i="105"/>
  <c r="T321" i="105"/>
  <c r="AB251" i="105"/>
  <c r="T263" i="105"/>
  <c r="AB462" i="105"/>
  <c r="T673" i="105"/>
  <c r="T12" i="105"/>
  <c r="AB516" i="105"/>
  <c r="AB329" i="105"/>
  <c r="AB171" i="105"/>
  <c r="T119" i="105"/>
  <c r="T496" i="105"/>
  <c r="AB689" i="105"/>
  <c r="AB760" i="105"/>
  <c r="AB412" i="105"/>
  <c r="AB580" i="105"/>
  <c r="AB41" i="105"/>
  <c r="T939" i="105"/>
  <c r="T894" i="105"/>
  <c r="AB66" i="105"/>
  <c r="AB75" i="105"/>
  <c r="T587" i="105"/>
  <c r="T254" i="105"/>
  <c r="T447" i="105"/>
  <c r="T310" i="105"/>
  <c r="T490" i="105"/>
  <c r="T108" i="105"/>
  <c r="AB234" i="105"/>
  <c r="AB170" i="105"/>
  <c r="AB457" i="105"/>
  <c r="AB46" i="105"/>
  <c r="T798" i="105"/>
  <c r="AB11" i="105"/>
  <c r="T92" i="105"/>
  <c r="AB76" i="105"/>
  <c r="AB463" i="105"/>
  <c r="AB852" i="105"/>
  <c r="AB853" i="105"/>
  <c r="AB615" i="105"/>
  <c r="AB944" i="105"/>
  <c r="AB647" i="105"/>
  <c r="T928" i="105"/>
  <c r="T361" i="105"/>
  <c r="T71" i="105"/>
  <c r="AB426" i="105"/>
  <c r="AB549" i="105"/>
  <c r="AB362" i="105"/>
  <c r="AB1010" i="105"/>
  <c r="T96" i="105"/>
  <c r="T299" i="105"/>
  <c r="T826" i="105"/>
  <c r="T696" i="105"/>
  <c r="AB613" i="105"/>
  <c r="T547" i="105"/>
  <c r="T785" i="105"/>
  <c r="T835" i="105"/>
  <c r="AB1009" i="105"/>
  <c r="T444" i="105"/>
  <c r="AB671" i="105"/>
  <c r="AB974" i="105"/>
  <c r="T74" i="105"/>
  <c r="AB240" i="105"/>
  <c r="AB697" i="105"/>
  <c r="T976" i="105"/>
  <c r="T841" i="105"/>
  <c r="T809" i="105"/>
  <c r="AB531" i="105"/>
  <c r="T319" i="105"/>
  <c r="AB454" i="105"/>
  <c r="T372" i="105"/>
  <c r="AB975" i="105"/>
  <c r="AB246" i="105"/>
  <c r="T348" i="105"/>
  <c r="T533" i="105"/>
  <c r="T756" i="105"/>
  <c r="T628" i="105"/>
  <c r="AB466" i="105"/>
  <c r="T807" i="105"/>
  <c r="AB116" i="105"/>
  <c r="T196" i="105"/>
  <c r="AB472" i="105"/>
  <c r="AB643" i="105"/>
  <c r="T94" i="105"/>
  <c r="T440" i="105"/>
  <c r="AB394" i="105"/>
  <c r="AB838" i="105"/>
  <c r="T969" i="105"/>
  <c r="AB127" i="105"/>
  <c r="AB126" i="105"/>
  <c r="AB104" i="105"/>
  <c r="T59" i="105"/>
  <c r="T531" i="105"/>
  <c r="T491" i="105"/>
  <c r="AB986" i="105"/>
  <c r="T1009" i="105"/>
  <c r="AB625" i="105"/>
  <c r="T494" i="105"/>
  <c r="T940" i="105"/>
  <c r="AB553" i="105"/>
  <c r="AB659" i="105"/>
  <c r="AB162" i="105"/>
  <c r="AB587" i="105"/>
  <c r="T355" i="105"/>
  <c r="T689" i="105"/>
  <c r="AB307" i="105"/>
  <c r="T470" i="105"/>
  <c r="T235" i="105"/>
  <c r="AB470" i="105"/>
  <c r="T138" i="105"/>
  <c r="AB743" i="105"/>
  <c r="T252" i="105"/>
  <c r="T750" i="105"/>
  <c r="T944" i="105"/>
  <c r="AB982" i="105"/>
  <c r="T377" i="105"/>
  <c r="T457" i="105"/>
  <c r="AB465" i="105"/>
  <c r="T115" i="105"/>
  <c r="AB274" i="105"/>
  <c r="AB488" i="105"/>
  <c r="T880" i="105"/>
  <c r="AB676" i="105"/>
  <c r="AB775" i="105"/>
  <c r="T959" i="105"/>
  <c r="T552" i="105"/>
  <c r="AB808" i="105"/>
  <c r="T560" i="105"/>
  <c r="AB478" i="105"/>
  <c r="AB98" i="105"/>
  <c r="T153" i="105"/>
  <c r="AB551" i="105"/>
  <c r="T753" i="105"/>
  <c r="T272" i="105"/>
  <c r="AB740" i="105"/>
  <c r="T857" i="105"/>
  <c r="AB935" i="105"/>
  <c r="T802" i="105"/>
  <c r="AB952" i="105"/>
  <c r="T385" i="105"/>
  <c r="T954" i="105"/>
  <c r="T110" i="105"/>
  <c r="AB67" i="105"/>
  <c r="AB932" i="105"/>
  <c r="T878" i="105"/>
  <c r="AB905" i="105"/>
  <c r="T784" i="105"/>
  <c r="AB840" i="105"/>
  <c r="T283" i="105"/>
  <c r="T316" i="105"/>
  <c r="AB599" i="105"/>
  <c r="T386" i="105"/>
  <c r="T483" i="105"/>
  <c r="T660" i="105"/>
  <c r="T697" i="105"/>
  <c r="T672" i="105"/>
  <c r="AB984" i="105"/>
  <c r="T830" i="105"/>
  <c r="T395" i="105"/>
  <c r="AB347" i="105"/>
  <c r="T495" i="105"/>
  <c r="AB228" i="105"/>
  <c r="T465" i="105"/>
  <c r="T345" i="105"/>
  <c r="T315" i="105"/>
  <c r="AB169" i="105"/>
  <c r="AB796" i="105"/>
  <c r="AB24" i="105"/>
  <c r="AB592" i="105"/>
  <c r="AB833" i="105"/>
  <c r="T231" i="105"/>
  <c r="T127" i="105"/>
  <c r="AB48" i="105"/>
  <c r="T154" i="105"/>
  <c r="T961" i="105"/>
  <c r="T834" i="105"/>
  <c r="AB832" i="105"/>
  <c r="AB854" i="105"/>
  <c r="T720" i="105"/>
  <c r="AB606" i="105"/>
  <c r="T148" i="105"/>
  <c r="T218" i="105"/>
  <c r="AB530" i="105"/>
  <c r="T891" i="105"/>
  <c r="T250" i="105"/>
  <c r="AB894" i="105"/>
  <c r="T960" i="105"/>
  <c r="T731" i="105"/>
  <c r="AB634" i="105"/>
  <c r="T280" i="105"/>
  <c r="T875" i="105"/>
  <c r="T903" i="105"/>
  <c r="AB571" i="105"/>
  <c r="AB931" i="105"/>
  <c r="T737" i="105"/>
  <c r="T79" i="105"/>
  <c r="T67" i="105"/>
  <c r="AB248" i="105"/>
  <c r="AB479" i="105"/>
  <c r="AB649" i="105"/>
  <c r="AB690" i="105"/>
  <c r="T42" i="105"/>
  <c r="AB49" i="105"/>
  <c r="AB872" i="105"/>
  <c r="AB142" i="105"/>
  <c r="AB236" i="105"/>
  <c r="T530" i="105"/>
  <c r="AB369" i="105"/>
  <c r="T198" i="105"/>
  <c r="AB616" i="105"/>
  <c r="AB648" i="105"/>
  <c r="T544" i="105"/>
  <c r="T714" i="105"/>
  <c r="AB494" i="105"/>
  <c r="T888" i="105"/>
  <c r="AB754" i="105"/>
  <c r="AB289" i="105"/>
  <c r="AB144" i="105"/>
  <c r="AB184" i="105"/>
  <c r="T644" i="105"/>
  <c r="T320" i="105"/>
  <c r="T659" i="105"/>
  <c r="T705" i="105"/>
  <c r="T225" i="105"/>
  <c r="AB619" i="105"/>
  <c r="AB543" i="105"/>
  <c r="T873" i="105"/>
  <c r="T99" i="105"/>
  <c r="AB604" i="105"/>
  <c r="AB310" i="105"/>
  <c r="T736" i="105"/>
  <c r="AB753" i="105"/>
  <c r="T520" i="105"/>
  <c r="T574" i="105"/>
  <c r="T810" i="105"/>
  <c r="AB953" i="105"/>
  <c r="T502" i="105"/>
  <c r="AB302" i="105"/>
  <c r="T176" i="105"/>
  <c r="T619" i="105"/>
  <c r="AB898" i="105"/>
  <c r="T523" i="105"/>
  <c r="AB424" i="105"/>
  <c r="AB339" i="105"/>
  <c r="T597" i="105"/>
  <c r="AB15" i="105"/>
  <c r="T216" i="105"/>
  <c r="AB410" i="105"/>
  <c r="T353" i="105"/>
  <c r="T403" i="105"/>
  <c r="AB496" i="105"/>
  <c r="T82" i="105"/>
  <c r="AB921" i="105"/>
  <c r="AB827" i="105"/>
  <c r="AB657" i="105"/>
  <c r="AB795" i="105"/>
  <c r="T1020" i="105"/>
  <c r="AB863" i="105"/>
  <c r="T170" i="105"/>
  <c r="AB182" i="105"/>
  <c r="AB835" i="105"/>
  <c r="T687" i="105"/>
  <c r="AB993" i="105"/>
  <c r="AB591" i="105"/>
  <c r="T769" i="105"/>
  <c r="T339" i="105"/>
  <c r="AB630" i="105"/>
  <c r="AB1000" i="105"/>
  <c r="T759" i="105"/>
  <c r="T951" i="105"/>
  <c r="T123" i="105"/>
  <c r="AB544" i="105"/>
  <c r="T636" i="105"/>
  <c r="AB951" i="105"/>
  <c r="T242" i="105"/>
  <c r="T460" i="105"/>
  <c r="T993" i="105"/>
  <c r="T641" i="105"/>
  <c r="AB896" i="105"/>
  <c r="AB866" i="105"/>
  <c r="AB851" i="105"/>
  <c r="T98" i="105"/>
  <c r="AB82" i="105"/>
  <c r="T860" i="105"/>
  <c r="AB534" i="105"/>
  <c r="AB380" i="105"/>
  <c r="AB588" i="105"/>
  <c r="AB1011" i="105"/>
  <c r="T946" i="105"/>
  <c r="AB535" i="105"/>
  <c r="AB545" i="105"/>
  <c r="T240" i="105"/>
  <c r="T398" i="105"/>
  <c r="T803" i="105"/>
  <c r="T921" i="105"/>
  <c r="AB594" i="105"/>
  <c r="AB972" i="105"/>
  <c r="AB1001" i="105"/>
  <c r="AB961" i="105"/>
  <c r="T414" i="105"/>
  <c r="AB143" i="105"/>
  <c r="AB964" i="105"/>
  <c r="AB768" i="105"/>
  <c r="T401" i="105"/>
  <c r="AB1016" i="105"/>
  <c r="T914" i="105"/>
  <c r="AB595" i="105"/>
  <c r="T244" i="105"/>
  <c r="AB218" i="105"/>
  <c r="AB447" i="105"/>
  <c r="AB710" i="105"/>
  <c r="AB179" i="105"/>
  <c r="T72" i="105"/>
  <c r="AB614" i="105"/>
  <c r="AB60" i="105"/>
  <c r="T103" i="105"/>
  <c r="T600" i="105"/>
  <c r="AB561" i="105"/>
  <c r="T767" i="105"/>
  <c r="AB225" i="105"/>
  <c r="T160" i="105"/>
  <c r="AB522" i="105"/>
  <c r="T707" i="105"/>
  <c r="T433" i="105"/>
  <c r="AB713" i="105"/>
  <c r="T795" i="105"/>
  <c r="AB54" i="105"/>
  <c r="T399" i="105"/>
  <c r="T854" i="105"/>
  <c r="T766" i="105"/>
  <c r="AB703" i="105"/>
  <c r="T506" i="105"/>
  <c r="T998" i="105"/>
  <c r="T271" i="105"/>
  <c r="T900" i="105"/>
  <c r="T610" i="105"/>
  <c r="T1006" i="105"/>
  <c r="AB38" i="105"/>
  <c r="AB675" i="105"/>
  <c r="AB969" i="105"/>
  <c r="T740" i="105"/>
  <c r="T164" i="105"/>
  <c r="AB862" i="105"/>
  <c r="T203" i="105"/>
  <c r="AB550" i="105"/>
  <c r="T858" i="105"/>
  <c r="AB641" i="105"/>
  <c r="T54" i="105"/>
  <c r="T614" i="105"/>
  <c r="AB801" i="105"/>
  <c r="AB826" i="105"/>
  <c r="T774" i="105"/>
  <c r="T775" i="105"/>
  <c r="AB763" i="105"/>
  <c r="T836" i="105"/>
  <c r="T24" i="105"/>
  <c r="AB774" i="105"/>
  <c r="AB640" i="105"/>
  <c r="AB421" i="105"/>
  <c r="T538" i="105"/>
  <c r="T162" i="105"/>
  <c r="AB747" i="105"/>
  <c r="AB578" i="105"/>
  <c r="T879" i="105"/>
  <c r="T1014" i="105"/>
  <c r="AB215" i="105"/>
  <c r="AB924" i="105"/>
  <c r="T910" i="105"/>
  <c r="T210" i="105"/>
  <c r="AB199" i="105"/>
  <c r="T64" i="105"/>
  <c r="T454" i="105"/>
  <c r="T692" i="105"/>
  <c r="T752" i="105"/>
  <c r="AB720" i="105"/>
  <c r="AB780" i="105"/>
  <c r="T979" i="105"/>
  <c r="T354" i="105"/>
  <c r="AB231" i="105"/>
  <c r="AB132" i="105"/>
  <c r="T576" i="105"/>
  <c r="AB407" i="105"/>
  <c r="T195" i="105"/>
  <c r="T566" i="105"/>
  <c r="T6" i="105"/>
  <c r="T825" i="105"/>
  <c r="AB791" i="105"/>
  <c r="AB490" i="105"/>
  <c r="AB620" i="105"/>
  <c r="AB959" i="105"/>
  <c r="T916" i="105"/>
  <c r="AB879" i="105"/>
  <c r="V855" i="105"/>
  <c r="AD886" i="105"/>
  <c r="AD1014" i="105"/>
  <c r="V1006" i="105"/>
  <c r="V1002" i="105"/>
  <c r="AD857" i="105"/>
  <c r="AD785" i="105"/>
  <c r="V779" i="105"/>
  <c r="V762" i="105"/>
  <c r="V703" i="105"/>
  <c r="V646" i="105"/>
  <c r="AD641" i="105"/>
  <c r="V886" i="105"/>
  <c r="AD833" i="105"/>
  <c r="AD792" i="105"/>
  <c r="AD767" i="105"/>
  <c r="AD702" i="105"/>
  <c r="V652" i="105"/>
  <c r="V636" i="105"/>
  <c r="V633" i="105"/>
  <c r="V618" i="105"/>
  <c r="AD366" i="105"/>
  <c r="V1019" i="105"/>
  <c r="AD977" i="105"/>
  <c r="V748" i="105"/>
  <c r="V708" i="105"/>
  <c r="AD602" i="105"/>
  <c r="V598" i="105"/>
  <c r="AD545" i="105"/>
  <c r="V502" i="105"/>
  <c r="AD470" i="105"/>
  <c r="V858" i="105"/>
  <c r="V837" i="105"/>
  <c r="V797" i="105"/>
  <c r="AD758" i="105"/>
  <c r="AD728" i="105"/>
  <c r="AD667" i="105"/>
  <c r="V626" i="105"/>
  <c r="AD609" i="105"/>
  <c r="V529" i="105"/>
  <c r="V985" i="105"/>
  <c r="V840" i="105"/>
  <c r="AD773" i="105"/>
  <c r="V665" i="105"/>
  <c r="AD661" i="105"/>
  <c r="V629" i="105"/>
  <c r="AD540" i="105"/>
  <c r="V939" i="105"/>
  <c r="V936" i="105"/>
  <c r="AD927" i="105"/>
  <c r="V866" i="105"/>
  <c r="V827" i="105"/>
  <c r="AD579" i="105"/>
  <c r="V563" i="105"/>
  <c r="V485" i="105"/>
  <c r="AD978" i="105"/>
  <c r="V964" i="105"/>
  <c r="AD489" i="105"/>
  <c r="AD451" i="105"/>
  <c r="V229" i="105"/>
  <c r="AD195" i="105"/>
  <c r="V135" i="105"/>
  <c r="AD79" i="105"/>
  <c r="AD501" i="105"/>
  <c r="V227" i="105"/>
  <c r="AD213" i="105"/>
  <c r="V131" i="105"/>
  <c r="V16" i="105"/>
  <c r="V919" i="105"/>
  <c r="V887" i="105"/>
  <c r="V856" i="105"/>
  <c r="V850" i="105"/>
  <c r="V814" i="105"/>
  <c r="AD682" i="105"/>
  <c r="V399" i="105"/>
  <c r="V281" i="105"/>
  <c r="AD233" i="105"/>
  <c r="V68" i="105"/>
  <c r="V746" i="105"/>
  <c r="AD626" i="105"/>
  <c r="V441" i="105"/>
  <c r="AD830" i="105"/>
  <c r="AD799" i="105"/>
  <c r="V648" i="105"/>
  <c r="V631" i="105"/>
  <c r="V579" i="105"/>
  <c r="AD547" i="105"/>
  <c r="AD444" i="105"/>
  <c r="V429" i="105"/>
  <c r="AD423" i="105"/>
  <c r="V304" i="105"/>
  <c r="AD250" i="105"/>
  <c r="V222" i="105"/>
  <c r="AD208" i="105"/>
  <c r="V90" i="105"/>
  <c r="AD62" i="105"/>
  <c r="V824" i="105"/>
  <c r="V809" i="105"/>
  <c r="AD658" i="105"/>
  <c r="V603" i="105"/>
  <c r="V94" i="105"/>
  <c r="V3" i="105"/>
  <c r="V982" i="105"/>
  <c r="AD839" i="105"/>
  <c r="AD715" i="105"/>
  <c r="V667" i="105"/>
  <c r="V511" i="105"/>
  <c r="V480" i="105"/>
  <c r="V471" i="105"/>
  <c r="V416" i="105"/>
  <c r="AD377" i="105"/>
  <c r="AD348" i="105"/>
  <c r="AD330" i="105"/>
  <c r="V273" i="105"/>
  <c r="V261" i="105"/>
  <c r="V73" i="105"/>
  <c r="V1012" i="105"/>
  <c r="AD916" i="105"/>
  <c r="AD771" i="105"/>
  <c r="V662" i="105"/>
  <c r="V601" i="105"/>
  <c r="AD469" i="105"/>
  <c r="V370" i="105"/>
  <c r="AD259" i="105"/>
  <c r="AD84" i="105"/>
  <c r="AD5" i="105"/>
  <c r="AD852" i="105"/>
  <c r="V761" i="105"/>
  <c r="V784" i="105"/>
  <c r="AD635" i="105"/>
  <c r="AD563" i="105"/>
  <c r="AD428" i="105"/>
  <c r="V224" i="105"/>
  <c r="V163" i="105"/>
  <c r="AD119" i="105"/>
  <c r="AD56" i="105"/>
  <c r="AD925" i="105"/>
  <c r="AD795" i="105"/>
  <c r="V476" i="105"/>
  <c r="AD994" i="105"/>
  <c r="AD750" i="105"/>
  <c r="AD600" i="105"/>
  <c r="V536" i="105"/>
  <c r="AD487" i="105"/>
  <c r="V144" i="105"/>
  <c r="V101" i="105"/>
  <c r="V411" i="105"/>
  <c r="AD152" i="105"/>
  <c r="AD717" i="105"/>
  <c r="AD502" i="105"/>
  <c r="V241" i="105"/>
  <c r="V202" i="105"/>
  <c r="AD59" i="105"/>
  <c r="AD969" i="105"/>
  <c r="V696" i="105"/>
  <c r="V466" i="105"/>
  <c r="AD358" i="105"/>
  <c r="AD252" i="105"/>
  <c r="V247" i="105"/>
  <c r="V238" i="105"/>
  <c r="V198" i="105"/>
  <c r="V81" i="105"/>
  <c r="AD912" i="105"/>
  <c r="V670" i="105"/>
  <c r="V1005" i="105"/>
  <c r="V764" i="105"/>
  <c r="AD611" i="105"/>
  <c r="AD872" i="105"/>
  <c r="V821" i="105"/>
  <c r="AD624" i="105"/>
  <c r="AD458" i="105"/>
  <c r="AD222" i="105"/>
  <c r="V709" i="105"/>
  <c r="AD464" i="105"/>
  <c r="V442" i="105"/>
  <c r="V841" i="105"/>
  <c r="V830" i="105"/>
  <c r="AD684" i="105"/>
  <c r="AD363" i="105"/>
  <c r="AD273" i="105"/>
  <c r="V150" i="105"/>
  <c r="AD94" i="105"/>
  <c r="V28" i="105"/>
  <c r="AD963" i="105"/>
  <c r="AD65" i="105"/>
  <c r="V789" i="105"/>
  <c r="AD376" i="105"/>
  <c r="V323" i="105"/>
  <c r="AD639" i="105"/>
  <c r="V867" i="105"/>
  <c r="AD562" i="105"/>
  <c r="AD123" i="105"/>
  <c r="AD105" i="105"/>
  <c r="AD774" i="105"/>
  <c r="V497" i="105"/>
  <c r="V431" i="105"/>
  <c r="AD976" i="105"/>
  <c r="AD893" i="105"/>
  <c r="AD718" i="105"/>
  <c r="V625" i="105"/>
  <c r="V514" i="105"/>
  <c r="V443" i="105"/>
  <c r="AD416" i="105"/>
  <c r="V384" i="105"/>
  <c r="V174" i="105"/>
  <c r="V60" i="105"/>
  <c r="V118" i="105"/>
  <c r="V267" i="105"/>
  <c r="V1016" i="105"/>
  <c r="AD755" i="105"/>
  <c r="AD657" i="105"/>
  <c r="AD628" i="105"/>
  <c r="AD598" i="105"/>
  <c r="AD592" i="105"/>
  <c r="V469" i="105"/>
  <c r="AD165" i="105"/>
  <c r="V967" i="105"/>
  <c r="V568" i="105"/>
  <c r="AD518" i="105"/>
  <c r="AD507" i="105"/>
  <c r="AD387" i="105"/>
  <c r="AD141" i="105"/>
  <c r="V37" i="105"/>
  <c r="AD947" i="105"/>
  <c r="V773" i="105"/>
  <c r="AD637" i="105"/>
  <c r="V585" i="105"/>
  <c r="V430" i="105"/>
  <c r="V360" i="105"/>
  <c r="AD151" i="105"/>
  <c r="AD125" i="105"/>
  <c r="V91" i="105"/>
  <c r="AD30" i="105"/>
  <c r="V935" i="105"/>
  <c r="V896" i="105"/>
  <c r="V851" i="105"/>
  <c r="V494" i="105"/>
  <c r="AD479" i="105"/>
  <c r="V474" i="105"/>
  <c r="V450" i="105"/>
  <c r="AD445" i="105"/>
  <c r="V271" i="105"/>
  <c r="AD82" i="105"/>
  <c r="V63" i="105"/>
  <c r="AD960" i="105"/>
  <c r="V767" i="105"/>
  <c r="AD674" i="105"/>
  <c r="AD627" i="105"/>
  <c r="AD811" i="105"/>
  <c r="V738" i="105"/>
  <c r="V555" i="105"/>
  <c r="AD434" i="105"/>
  <c r="AD150" i="105"/>
  <c r="V141" i="105"/>
  <c r="AD107" i="105"/>
  <c r="V946" i="105"/>
  <c r="AD780" i="105"/>
  <c r="AD769" i="105"/>
  <c r="AD232" i="105"/>
  <c r="AD90" i="105"/>
  <c r="V36" i="105"/>
  <c r="AD654" i="105"/>
  <c r="AD861" i="105"/>
  <c r="AD831" i="105"/>
  <c r="V791" i="105"/>
  <c r="AD726" i="105"/>
  <c r="V543" i="105"/>
  <c r="AD450" i="105"/>
  <c r="AD198" i="105"/>
  <c r="V180" i="105"/>
  <c r="AD45" i="105"/>
  <c r="AD605" i="105"/>
  <c r="AD996" i="105"/>
  <c r="V597" i="105"/>
  <c r="AD566" i="105"/>
  <c r="V479" i="105"/>
  <c r="V390" i="105"/>
  <c r="V925" i="105"/>
  <c r="AD800" i="105"/>
  <c r="V460" i="105"/>
  <c r="V693" i="105"/>
  <c r="V674" i="105"/>
  <c r="AD663" i="105"/>
  <c r="V923" i="105"/>
  <c r="AD837" i="105"/>
  <c r="V828" i="105"/>
  <c r="AD816" i="105"/>
  <c r="AD153" i="105"/>
  <c r="V146" i="105"/>
  <c r="AD729" i="105"/>
  <c r="V680" i="105"/>
  <c r="V420" i="105"/>
  <c r="AD389" i="105"/>
  <c r="V194" i="105"/>
  <c r="AD95" i="105"/>
  <c r="AD979" i="105"/>
  <c r="V846" i="105"/>
  <c r="AD834" i="105"/>
  <c r="AD794" i="105"/>
  <c r="AD666" i="105"/>
  <c r="AD607" i="105"/>
  <c r="AD360" i="105"/>
  <c r="AD297" i="105"/>
  <c r="AD174" i="105"/>
  <c r="V857" i="105"/>
  <c r="V755" i="105"/>
  <c r="V297" i="105"/>
  <c r="AD911" i="105"/>
  <c r="AD679" i="105"/>
  <c r="V558" i="105"/>
  <c r="AD544" i="105"/>
  <c r="V1001" i="105"/>
  <c r="AD438" i="105"/>
  <c r="V192" i="105"/>
  <c r="V963" i="105"/>
  <c r="V816" i="105"/>
  <c r="V506" i="105"/>
  <c r="V446" i="105"/>
  <c r="V435" i="105"/>
  <c r="AD856" i="105"/>
  <c r="AD706" i="105"/>
  <c r="AD779" i="105"/>
  <c r="AD764" i="105"/>
  <c r="V456" i="105"/>
  <c r="AD422" i="105"/>
  <c r="AD221" i="105"/>
  <c r="AD122" i="105"/>
  <c r="V387" i="105"/>
  <c r="V792" i="105"/>
  <c r="AD536" i="105"/>
  <c r="AD467" i="105"/>
  <c r="AD209" i="105"/>
  <c r="V562" i="105"/>
  <c r="AD352" i="105"/>
  <c r="AD219" i="105"/>
  <c r="AD515" i="105"/>
  <c r="AD307" i="105"/>
  <c r="AD842" i="105"/>
  <c r="AD708" i="105"/>
  <c r="AD568" i="105"/>
  <c r="V842" i="105"/>
  <c r="V160" i="105"/>
  <c r="V35" i="105"/>
  <c r="V863" i="105"/>
  <c r="AD805" i="105"/>
  <c r="V650" i="105"/>
  <c r="AD327" i="105"/>
  <c r="AD824" i="105"/>
  <c r="AD686" i="105"/>
  <c r="V328" i="105"/>
  <c r="V215" i="105"/>
  <c r="V423" i="105"/>
  <c r="AD583" i="105"/>
  <c r="AD159" i="105"/>
  <c r="AD921" i="105"/>
  <c r="V772" i="105"/>
  <c r="V548" i="105"/>
  <c r="V253" i="105"/>
  <c r="AD339" i="105"/>
  <c r="AD311" i="105"/>
  <c r="AD582" i="105"/>
  <c r="V239" i="105"/>
  <c r="V20" i="105"/>
  <c r="V682" i="105"/>
  <c r="AD224" i="105"/>
  <c r="AD406" i="105"/>
  <c r="AD378" i="105"/>
  <c r="V338" i="105"/>
  <c r="AD3" i="105"/>
  <c r="V220" i="105"/>
  <c r="AD610" i="105"/>
  <c r="V376" i="105"/>
  <c r="V290" i="105"/>
  <c r="AD1000" i="105"/>
  <c r="AD72" i="105"/>
  <c r="V930" i="105"/>
  <c r="V248" i="105"/>
  <c r="AD177" i="105"/>
  <c r="V487" i="105"/>
  <c r="V364" i="105"/>
  <c r="AD306" i="105"/>
  <c r="AD270" i="105"/>
  <c r="V217" i="105"/>
  <c r="AD415" i="105"/>
  <c r="V288" i="105"/>
  <c r="V910" i="105"/>
  <c r="AD951" i="105"/>
  <c r="AD322" i="105"/>
  <c r="V444" i="105"/>
  <c r="AD175" i="105"/>
  <c r="V103" i="105"/>
  <c r="V540" i="105"/>
  <c r="V320" i="105"/>
  <c r="V688" i="105"/>
  <c r="AD815" i="105"/>
  <c r="V337" i="105"/>
  <c r="AD476" i="105"/>
  <c r="AD58" i="105"/>
  <c r="V552" i="105"/>
  <c r="AD315" i="105"/>
  <c r="V151" i="105"/>
  <c r="AD41" i="105"/>
  <c r="AD748" i="105"/>
  <c r="AD272" i="105"/>
  <c r="V813" i="105"/>
  <c r="AD401" i="105"/>
  <c r="AD191" i="105"/>
  <c r="V785" i="105"/>
  <c r="AD24" i="105"/>
  <c r="AD206" i="105"/>
  <c r="V365" i="105"/>
  <c r="V203" i="105"/>
  <c r="AD329" i="105"/>
  <c r="V69" i="105"/>
  <c r="V546" i="105"/>
  <c r="AD383" i="105"/>
  <c r="V31" i="105"/>
  <c r="AD204" i="105"/>
  <c r="AD228" i="105"/>
  <c r="AD67" i="105"/>
  <c r="V929" i="105"/>
  <c r="V64" i="105"/>
  <c r="AD162" i="105"/>
  <c r="AD60" i="105"/>
  <c r="V276" i="105"/>
  <c r="V234" i="105"/>
  <c r="AD477" i="105"/>
  <c r="V29" i="105"/>
  <c r="V294" i="105"/>
  <c r="V576" i="105"/>
  <c r="V77" i="105"/>
  <c r="AD915" i="105"/>
  <c r="V188" i="105"/>
  <c r="V906" i="105"/>
  <c r="AD167" i="105"/>
  <c r="V403" i="105"/>
  <c r="AD286" i="105"/>
  <c r="AD127" i="105"/>
  <c r="V321" i="105"/>
  <c r="AD392" i="105"/>
  <c r="AD633" i="105"/>
  <c r="V677" i="105"/>
  <c r="AD179" i="105"/>
  <c r="AD47" i="105"/>
  <c r="V302" i="105"/>
  <c r="V482" i="105"/>
  <c r="V462" i="105"/>
  <c r="AD51" i="105"/>
  <c r="AD197" i="105"/>
  <c r="AD541" i="105"/>
  <c r="AD66" i="105"/>
  <c r="V251" i="105"/>
  <c r="AD349" i="105"/>
  <c r="V549" i="105"/>
  <c r="V917" i="105"/>
  <c r="V575" i="105"/>
  <c r="AD308" i="105"/>
  <c r="V197" i="105"/>
  <c r="AD885" i="105"/>
  <c r="AD798" i="105"/>
  <c r="AD295" i="105"/>
  <c r="AD80" i="105"/>
  <c r="V942" i="105"/>
  <c r="AD388" i="105"/>
  <c r="V149" i="105"/>
  <c r="AD29" i="105"/>
  <c r="AD350" i="105"/>
  <c r="AD93" i="105"/>
  <c r="V228" i="105"/>
  <c r="AD130" i="105"/>
  <c r="AD651" i="105"/>
  <c r="AD421" i="105"/>
  <c r="AD292" i="105"/>
  <c r="V185" i="105"/>
  <c r="AD313" i="105"/>
  <c r="V277" i="105"/>
  <c r="V97" i="105"/>
  <c r="AD309" i="105"/>
  <c r="AD952" i="105"/>
  <c r="V106" i="105"/>
  <c r="AD560" i="105"/>
  <c r="V254" i="105"/>
  <c r="AD36" i="105"/>
  <c r="V181" i="105"/>
  <c r="V793" i="105"/>
  <c r="V481" i="105"/>
  <c r="V154" i="105"/>
  <c r="V80" i="105"/>
  <c r="AD318" i="105"/>
  <c r="AD64" i="105"/>
  <c r="V909" i="105"/>
  <c r="V798" i="105"/>
  <c r="AD289" i="105"/>
  <c r="V871" i="105"/>
  <c r="V121" i="105"/>
  <c r="V305" i="105"/>
  <c r="AD395" i="105"/>
  <c r="V673" i="105"/>
  <c r="V89" i="105"/>
  <c r="AD302" i="105"/>
  <c r="AD6" i="105"/>
  <c r="V961" i="105"/>
  <c r="V9" i="105"/>
  <c r="AD34" i="105"/>
  <c r="AD149" i="105"/>
  <c r="AD481" i="105"/>
  <c r="AD379" i="105"/>
  <c r="AD711" i="105"/>
  <c r="AD564" i="105"/>
  <c r="V424" i="105"/>
  <c r="AD741" i="105"/>
  <c r="AD669" i="105"/>
  <c r="AD504" i="105"/>
  <c r="AD521" i="105"/>
  <c r="V974" i="105"/>
  <c r="V195" i="105"/>
  <c r="AD722" i="105"/>
  <c r="V700" i="105"/>
  <c r="AD948" i="105"/>
  <c r="V361" i="105"/>
  <c r="V587" i="105"/>
  <c r="AD333" i="105"/>
  <c r="AD225" i="105"/>
  <c r="AD917" i="105"/>
  <c r="AD13" i="105"/>
  <c r="V623" i="105"/>
  <c r="V796" i="105"/>
  <c r="AD732" i="105"/>
  <c r="V158" i="105"/>
  <c r="V426" i="105"/>
  <c r="V890" i="105"/>
  <c r="V256" i="105"/>
  <c r="V233" i="105"/>
  <c r="AD913" i="105"/>
  <c r="AD210" i="105"/>
  <c r="AD634" i="105"/>
  <c r="AD662" i="105"/>
  <c r="AD280" i="105"/>
  <c r="AD226" i="105"/>
  <c r="AD356" i="105"/>
  <c r="V40" i="105"/>
  <c r="AD355" i="105"/>
  <c r="AD942" i="105"/>
  <c r="AD890" i="105"/>
  <c r="AD442" i="105"/>
  <c r="AD623" i="105"/>
  <c r="AD235" i="105"/>
  <c r="V847" i="105"/>
  <c r="V235" i="105"/>
  <c r="V660" i="105"/>
  <c r="AD277" i="105"/>
  <c r="AD677" i="105"/>
  <c r="AD78" i="105"/>
  <c r="V19" i="105"/>
  <c r="AD342" i="105"/>
  <c r="V721" i="105"/>
  <c r="V875" i="105"/>
  <c r="AD454" i="105"/>
  <c r="V126" i="105"/>
  <c r="V209" i="105"/>
  <c r="V425" i="105"/>
  <c r="AD109" i="105"/>
  <c r="AD323" i="105"/>
  <c r="AD716" i="105"/>
  <c r="AD825" i="105"/>
  <c r="AD556" i="105"/>
  <c r="AD263" i="105"/>
  <c r="V437" i="105"/>
  <c r="AD550" i="105"/>
  <c r="AD983" i="105"/>
  <c r="V257" i="105"/>
  <c r="V283" i="105"/>
  <c r="AD137" i="105"/>
  <c r="AD386" i="105"/>
  <c r="V397" i="105"/>
  <c r="AD463" i="105"/>
  <c r="AD1010" i="105"/>
  <c r="AD128" i="105"/>
  <c r="V162" i="105"/>
  <c r="V786" i="105"/>
  <c r="AD599" i="105"/>
  <c r="V171" i="105"/>
  <c r="V531" i="105"/>
  <c r="AD987" i="105"/>
  <c r="V493" i="105"/>
  <c r="AD439" i="105"/>
  <c r="V18" i="105"/>
  <c r="AD532" i="105"/>
  <c r="AD275" i="105"/>
  <c r="AD875" i="105"/>
  <c r="AD803" i="105"/>
  <c r="AD933" i="105"/>
  <c r="AD688" i="105"/>
  <c r="AD797" i="105"/>
  <c r="V433" i="105"/>
  <c r="V588" i="105"/>
  <c r="V899" i="105"/>
  <c r="AD1017" i="105"/>
  <c r="AD257" i="105"/>
  <c r="AD381" i="105"/>
  <c r="AD143" i="105"/>
  <c r="AD681" i="105"/>
  <c r="V880" i="105"/>
  <c r="V992" i="105"/>
  <c r="V778" i="105"/>
  <c r="AD373" i="105"/>
  <c r="V319" i="105"/>
  <c r="V214" i="105"/>
  <c r="V567" i="105"/>
  <c r="AD790" i="105"/>
  <c r="AD20" i="105"/>
  <c r="AD849" i="105"/>
  <c r="AD992" i="105"/>
  <c r="AD904" i="105"/>
  <c r="V729" i="105"/>
  <c r="AD648" i="105"/>
  <c r="AD305" i="105"/>
  <c r="AD455" i="105"/>
  <c r="AD704" i="105"/>
  <c r="AD516" i="105"/>
  <c r="V34" i="105"/>
  <c r="V269" i="105"/>
  <c r="V26" i="105"/>
  <c r="V225" i="105"/>
  <c r="AD364" i="105"/>
  <c r="V263" i="105"/>
  <c r="V67" i="105"/>
  <c r="V600" i="105"/>
  <c r="V139" i="105"/>
  <c r="V820" i="105"/>
  <c r="AD659" i="105"/>
  <c r="AD906" i="105"/>
  <c r="AD380" i="105"/>
  <c r="AD922" i="105"/>
  <c r="AD251" i="105"/>
  <c r="V275" i="105"/>
  <c r="AD993" i="105"/>
  <c r="AD513" i="105"/>
  <c r="V310" i="105"/>
  <c r="AD488" i="105"/>
  <c r="AD581" i="105"/>
  <c r="V834" i="105"/>
  <c r="V156" i="105"/>
  <c r="V340" i="105"/>
  <c r="AD675" i="105"/>
  <c r="AD823" i="105"/>
  <c r="AD743" i="105"/>
  <c r="AD63" i="105"/>
  <c r="AD92" i="105"/>
  <c r="V922" i="105"/>
  <c r="AD483" i="105"/>
  <c r="V357" i="105"/>
  <c r="AD314" i="105"/>
  <c r="V659" i="105"/>
  <c r="V292" i="105"/>
  <c r="AD267" i="105"/>
  <c r="AD765" i="105"/>
  <c r="AD580" i="105"/>
  <c r="V76" i="105"/>
  <c r="AD369" i="105"/>
  <c r="V883" i="105"/>
  <c r="V758" i="105"/>
  <c r="AD827" i="105"/>
  <c r="AD762" i="105"/>
  <c r="AD35" i="105"/>
  <c r="V25" i="105"/>
  <c r="AD19" i="105"/>
  <c r="AD164" i="105"/>
  <c r="V491" i="105"/>
  <c r="AD106" i="105"/>
  <c r="AD367" i="105"/>
  <c r="V898" i="105"/>
  <c r="AD1015" i="105"/>
  <c r="AD457" i="105"/>
  <c r="V183" i="105"/>
  <c r="AD535" i="105"/>
  <c r="AD140" i="105"/>
  <c r="AD531" i="105"/>
  <c r="V692" i="105"/>
  <c r="V367" i="105"/>
  <c r="AD616" i="105"/>
  <c r="AD975" i="105"/>
  <c r="V672" i="105"/>
  <c r="V801" i="105"/>
  <c r="AD931" i="105"/>
  <c r="V38" i="105"/>
  <c r="AD4" i="105"/>
  <c r="V503" i="105"/>
  <c r="AD312" i="105"/>
  <c r="V13" i="105"/>
  <c r="V620" i="105"/>
  <c r="AD756" i="105"/>
  <c r="V621" i="105"/>
  <c r="AD838" i="105"/>
  <c r="AD959" i="105"/>
  <c r="V775" i="105"/>
  <c r="AD670" i="105"/>
  <c r="V969" i="105"/>
  <c r="V92" i="105"/>
  <c r="V872" i="105"/>
  <c r="AD491" i="105"/>
  <c r="AD632" i="105"/>
  <c r="V900" i="105"/>
  <c r="V940" i="105"/>
  <c r="V186" i="105"/>
  <c r="V295" i="105"/>
  <c r="V819" i="105"/>
  <c r="AD171" i="105"/>
  <c r="V52" i="105"/>
  <c r="AD826" i="105"/>
  <c r="V475" i="105"/>
  <c r="AD595" i="105"/>
  <c r="V111" i="105"/>
  <c r="V694" i="105"/>
  <c r="AD549" i="105"/>
  <c r="AD894" i="105"/>
  <c r="AD786" i="105"/>
  <c r="V205" i="105"/>
  <c r="V177" i="105"/>
  <c r="V138" i="105"/>
  <c r="V457" i="105"/>
  <c r="V284" i="105"/>
  <c r="AD478" i="105"/>
  <c r="V760" i="105"/>
  <c r="AD500" i="105"/>
  <c r="AD432" i="105"/>
  <c r="V782" i="105"/>
  <c r="V892" i="105"/>
  <c r="AD552" i="105"/>
  <c r="AD345" i="105"/>
  <c r="AD398" i="105"/>
  <c r="V240" i="105"/>
  <c r="V143" i="105"/>
  <c r="AD868" i="105"/>
  <c r="AD638" i="105"/>
  <c r="AD822" i="105"/>
  <c r="V651" i="105"/>
  <c r="V1010" i="105"/>
  <c r="AD932" i="105"/>
  <c r="V602" i="105"/>
  <c r="V953" i="105"/>
  <c r="V971" i="105"/>
  <c r="V78" i="105"/>
  <c r="V316" i="105"/>
  <c r="V564" i="105"/>
  <c r="V315" i="105"/>
  <c r="AD472" i="105"/>
  <c r="AD437" i="105"/>
  <c r="AD700" i="105"/>
  <c r="V657" i="105"/>
  <c r="AD493" i="105"/>
  <c r="V465" i="105"/>
  <c r="V98" i="105"/>
  <c r="AD341" i="105"/>
  <c r="V904" i="105"/>
  <c r="V610" i="105"/>
  <c r="V810" i="105"/>
  <c r="V582" i="105"/>
  <c r="AD953" i="105"/>
  <c r="AD126" i="105"/>
  <c r="AD231" i="105"/>
  <c r="AD593" i="105"/>
  <c r="AD738" i="105"/>
  <c r="AD425" i="105"/>
  <c r="AD880" i="105"/>
  <c r="AD647" i="105"/>
  <c r="AD881" i="105"/>
  <c r="AD866" i="105"/>
  <c r="V33" i="105"/>
  <c r="V734" i="105"/>
  <c r="V218" i="105"/>
  <c r="V293" i="105"/>
  <c r="AD584" i="105"/>
  <c r="V608" i="105"/>
  <c r="V401" i="105"/>
  <c r="AD649" i="105"/>
  <c r="AD495" i="105"/>
  <c r="V689" i="105"/>
  <c r="V41" i="105"/>
  <c r="V643" i="105"/>
  <c r="V544" i="105"/>
  <c r="AD494" i="105"/>
  <c r="AD821" i="105"/>
  <c r="AD139" i="105"/>
  <c r="AD49" i="105"/>
  <c r="V730" i="105"/>
  <c r="AD382" i="105"/>
  <c r="V612" i="105"/>
  <c r="AD617" i="105"/>
  <c r="AD1011" i="105"/>
  <c r="AD908" i="105"/>
  <c r="V168" i="105"/>
  <c r="AD338" i="105"/>
  <c r="AD362" i="105"/>
  <c r="V617" i="105"/>
  <c r="AD850" i="105"/>
  <c r="V137" i="105"/>
  <c r="AD760" i="105"/>
  <c r="V525" i="105"/>
  <c r="V733" i="105"/>
  <c r="AD636" i="105"/>
  <c r="V931" i="105"/>
  <c r="V759" i="105"/>
  <c r="AD1002" i="105"/>
  <c r="V265" i="105"/>
  <c r="AD604" i="105"/>
  <c r="V128" i="105"/>
  <c r="V679" i="105"/>
  <c r="V547" i="105"/>
  <c r="V833" i="105"/>
  <c r="AD812" i="105"/>
  <c r="V590" i="105"/>
  <c r="AD804" i="105"/>
  <c r="V666" i="105"/>
  <c r="V641" i="105"/>
  <c r="AD594" i="105"/>
  <c r="V901" i="105"/>
  <c r="AD606" i="105"/>
  <c r="V318" i="105"/>
  <c r="V237" i="105"/>
  <c r="AD619" i="105"/>
  <c r="AD287" i="105"/>
  <c r="V860" i="105"/>
  <c r="AD296" i="105"/>
  <c r="AD407" i="105"/>
  <c r="V153" i="105"/>
  <c r="V744" i="105"/>
  <c r="AD653" i="105"/>
  <c r="V193" i="105"/>
  <c r="AD158" i="105"/>
  <c r="AD218" i="105"/>
  <c r="V427" i="105"/>
  <c r="V438" i="105"/>
  <c r="V515" i="105"/>
  <c r="AD452" i="105"/>
  <c r="V95" i="105"/>
  <c r="AD713" i="105"/>
  <c r="V630" i="105"/>
  <c r="AD891" i="105"/>
  <c r="V299" i="105"/>
  <c r="V280" i="105"/>
  <c r="AD473" i="105"/>
  <c r="V990" i="105"/>
  <c r="AD896" i="105"/>
  <c r="AD865" i="105"/>
  <c r="V1000" i="105"/>
  <c r="V79" i="105"/>
  <c r="V747" i="105"/>
  <c r="V505" i="105"/>
  <c r="AD761" i="105"/>
  <c r="V554" i="105"/>
  <c r="AD509" i="105"/>
  <c r="AD788" i="105"/>
  <c r="V182" i="105"/>
  <c r="V210" i="105"/>
  <c r="V750" i="105"/>
  <c r="AD1004" i="105"/>
  <c r="AD672" i="105"/>
  <c r="AD854" i="105"/>
  <c r="V15" i="105"/>
  <c r="AD692" i="105"/>
  <c r="AD419" i="105"/>
  <c r="AD1003" i="105"/>
  <c r="AD703" i="105"/>
  <c r="V572" i="105"/>
  <c r="AD997" i="105"/>
  <c r="AD590" i="105"/>
  <c r="AD696" i="105"/>
  <c r="AD763" i="105"/>
  <c r="AD655" i="105"/>
  <c r="AD136" i="105"/>
  <c r="V51" i="105"/>
  <c r="AD548" i="105"/>
  <c r="AD38" i="105"/>
  <c r="AD537" i="105"/>
  <c r="V199" i="105"/>
  <c r="AD676" i="105"/>
  <c r="V684" i="105"/>
  <c r="AD186" i="105"/>
  <c r="AD372" i="105"/>
  <c r="V379" i="105"/>
  <c r="AD76" i="105"/>
  <c r="V991" i="105"/>
  <c r="V873" i="105"/>
  <c r="V983" i="105"/>
  <c r="AD753" i="105"/>
  <c r="AD588" i="105"/>
  <c r="AD813" i="105"/>
  <c r="AD571" i="105"/>
  <c r="AD862" i="105"/>
  <c r="AD215" i="105"/>
  <c r="AD791" i="105"/>
  <c r="V470" i="105"/>
  <c r="AD939" i="105"/>
  <c r="AD543" i="105"/>
  <c r="AD768" i="105"/>
  <c r="V731" i="105"/>
  <c r="AD1006" i="105"/>
  <c r="V592" i="105"/>
  <c r="V448" i="105"/>
  <c r="AD924" i="105"/>
  <c r="AD907" i="105"/>
  <c r="AD782" i="105"/>
  <c r="V825" i="105"/>
  <c r="V753" i="105"/>
  <c r="V408" i="105"/>
  <c r="V574" i="105"/>
  <c r="V756" i="105"/>
  <c r="V324" i="105"/>
  <c r="AD538" i="105"/>
  <c r="V848" i="105"/>
  <c r="T972" i="105"/>
  <c r="AD565" i="105"/>
  <c r="AM12" i="104"/>
  <c r="AM10" i="104"/>
  <c r="AM11" i="104"/>
  <c r="AM9" i="104"/>
  <c r="AM8" i="104"/>
  <c r="AM7" i="104"/>
  <c r="F172" i="55"/>
  <c r="T22" i="59"/>
  <c r="AM263" i="55"/>
  <c r="N263" i="55" s="1"/>
  <c r="H292" i="53"/>
  <c r="AC233" i="59"/>
  <c r="D233" i="59" s="1"/>
  <c r="N172" i="58"/>
  <c r="AG53" i="58"/>
  <c r="H53" i="58" s="1"/>
  <c r="AO263" i="55"/>
  <c r="P263" i="55" s="1"/>
  <c r="F142" i="55"/>
  <c r="AE143" i="57"/>
  <c r="F143" i="57" s="1"/>
  <c r="AC83" i="53"/>
  <c r="D83" i="53" s="1"/>
  <c r="AK263" i="59"/>
  <c r="L263" i="59" s="1"/>
  <c r="H82" i="57"/>
  <c r="F292" i="57"/>
  <c r="J142" i="53"/>
  <c r="AI233" i="59"/>
  <c r="J233" i="59" s="1"/>
  <c r="L202" i="55"/>
  <c r="M94" i="53"/>
  <c r="L112" i="57"/>
  <c r="H22" i="55"/>
  <c r="AS173" i="53"/>
  <c r="T173" i="53" s="1"/>
  <c r="AI53" i="59"/>
  <c r="J53" i="59" s="1"/>
  <c r="AO143" i="58"/>
  <c r="P143" i="58" s="1"/>
  <c r="P142" i="58"/>
  <c r="H112" i="53"/>
  <c r="J172" i="55"/>
  <c r="AO233" i="59"/>
  <c r="P233" i="59" s="1"/>
  <c r="AG203" i="58"/>
  <c r="H203" i="58" s="1"/>
  <c r="AC293" i="59"/>
  <c r="D293" i="59" s="1"/>
  <c r="AI203" i="55"/>
  <c r="J203" i="55" s="1"/>
  <c r="AC233" i="57"/>
  <c r="D233" i="57" s="1"/>
  <c r="R172" i="53"/>
  <c r="AE23" i="57"/>
  <c r="F23" i="57" s="1"/>
  <c r="AS233" i="57"/>
  <c r="T233" i="57" s="1"/>
  <c r="AQ233" i="55"/>
  <c r="R233" i="55" s="1"/>
  <c r="N232" i="57"/>
  <c r="P262" i="59"/>
  <c r="R262" i="53"/>
  <c r="H142" i="58"/>
  <c r="R112" i="53"/>
  <c r="AO293" i="59"/>
  <c r="P293" i="59" s="1"/>
  <c r="D202" i="58"/>
  <c r="D52" i="59"/>
  <c r="AQ263" i="58"/>
  <c r="R263" i="58" s="1"/>
  <c r="N202" i="53"/>
  <c r="AQ233" i="57"/>
  <c r="R233" i="57" s="1"/>
  <c r="AQ173" i="59"/>
  <c r="R173" i="59" s="1"/>
  <c r="F172" i="57"/>
  <c r="J22" i="57"/>
  <c r="AK203" i="53"/>
  <c r="L203" i="53" s="1"/>
  <c r="T52" i="58"/>
  <c r="P172" i="53"/>
  <c r="AQ53" i="58"/>
  <c r="R53" i="58" s="1"/>
  <c r="J82" i="55"/>
  <c r="AI293" i="57"/>
  <c r="J293" i="57" s="1"/>
  <c r="AO143" i="55"/>
  <c r="P143" i="55" s="1"/>
  <c r="AM293" i="59"/>
  <c r="N293" i="59" s="1"/>
  <c r="H172" i="57"/>
  <c r="AO173" i="53"/>
  <c r="P173" i="53" s="1"/>
  <c r="AQ53" i="59"/>
  <c r="R53" i="59" s="1"/>
  <c r="AO173" i="59"/>
  <c r="P173" i="59" s="1"/>
  <c r="Q7" i="16"/>
  <c r="AL64" i="53"/>
  <c r="AK233" i="53"/>
  <c r="L233" i="53" s="1"/>
  <c r="H82" i="53"/>
  <c r="D172" i="59"/>
  <c r="L292" i="57"/>
  <c r="AC83" i="59"/>
  <c r="D83" i="59" s="1"/>
  <c r="AE263" i="59"/>
  <c r="F263" i="59" s="1"/>
  <c r="AS143" i="59"/>
  <c r="T143" i="59" s="1"/>
  <c r="AG23" i="57"/>
  <c r="H23" i="57" s="1"/>
  <c r="N5" i="16"/>
  <c r="G94" i="52" s="1"/>
  <c r="N142" i="53"/>
  <c r="R22" i="55"/>
  <c r="L262" i="57"/>
  <c r="AS173" i="58"/>
  <c r="T173" i="58" s="1"/>
  <c r="P82" i="53"/>
  <c r="AO53" i="55"/>
  <c r="P53" i="55" s="1"/>
  <c r="N10" i="16"/>
  <c r="AF154" i="52" s="1"/>
  <c r="AM143" i="53"/>
  <c r="N143" i="53" s="1"/>
  <c r="T232" i="58"/>
  <c r="P11" i="16"/>
  <c r="AJ184" i="52" s="1"/>
  <c r="H262" i="58"/>
  <c r="T112" i="58"/>
  <c r="AC143" i="57"/>
  <c r="D143" i="57" s="1"/>
  <c r="M7" i="16"/>
  <c r="AD64" i="52" s="1"/>
  <c r="U12" i="16"/>
  <c r="AT214" i="53" s="1"/>
  <c r="AM173" i="53"/>
  <c r="N173" i="53" s="1"/>
  <c r="AG7" i="16"/>
  <c r="BY8" i="16"/>
  <c r="AL94" i="57"/>
  <c r="CO11" i="16"/>
  <c r="AD184" i="58"/>
  <c r="AG143" i="55"/>
  <c r="H143" i="55" s="1"/>
  <c r="AE233" i="58"/>
  <c r="F233" i="58" s="1"/>
  <c r="Q9" i="16"/>
  <c r="AL124" i="52" s="1"/>
  <c r="BW12" i="16"/>
  <c r="AH214" i="57" s="1"/>
  <c r="CP10" i="16"/>
  <c r="AF154" i="58"/>
  <c r="I154" i="52"/>
  <c r="DI12" i="16"/>
  <c r="AD214" i="59"/>
  <c r="M4" i="52"/>
  <c r="R9" i="16"/>
  <c r="AN124" i="53" s="1"/>
  <c r="H112" i="58"/>
  <c r="AK263" i="55"/>
  <c r="L263" i="55" s="1"/>
  <c r="U13" i="16"/>
  <c r="AT244" i="53" s="1"/>
  <c r="L142" i="58"/>
  <c r="N142" i="55"/>
  <c r="AI6" i="16"/>
  <c r="AH34" i="53"/>
  <c r="BV13" i="16"/>
  <c r="AF244" i="57" s="1"/>
  <c r="R82" i="59"/>
  <c r="AE293" i="58"/>
  <c r="F293" i="58" s="1"/>
  <c r="DK10" i="16"/>
  <c r="AH154" i="59" s="1"/>
  <c r="DO11" i="16"/>
  <c r="AP184" i="59"/>
  <c r="M34" i="52"/>
  <c r="Q14" i="16"/>
  <c r="AL274" i="53" s="1"/>
  <c r="AC53" i="58"/>
  <c r="D53" i="58" s="1"/>
  <c r="F172" i="58"/>
  <c r="R202" i="55"/>
  <c r="AH11" i="16"/>
  <c r="CA10" i="16"/>
  <c r="AP154" i="57"/>
  <c r="D82" i="58"/>
  <c r="DI10" i="16"/>
  <c r="AD154" i="59"/>
  <c r="L172" i="58"/>
  <c r="AE173" i="58"/>
  <c r="F173" i="58" s="1"/>
  <c r="P292" i="58"/>
  <c r="AO23" i="58"/>
  <c r="P23" i="58" s="1"/>
  <c r="DP9" i="16"/>
  <c r="AR124" i="59" s="1"/>
  <c r="BZ12" i="16"/>
  <c r="AN214" i="57" s="1"/>
  <c r="D262" i="57"/>
  <c r="T7" i="16"/>
  <c r="AR64" i="53" s="1"/>
  <c r="F292" i="53"/>
  <c r="BH5" i="16"/>
  <c r="AR4" i="55" s="1"/>
  <c r="CC11" i="16"/>
  <c r="AT184" i="57" s="1"/>
  <c r="M124" i="53"/>
  <c r="N262" i="59"/>
  <c r="Q10" i="16"/>
  <c r="AC173" i="57"/>
  <c r="D173" i="57" s="1"/>
  <c r="BV5" i="16"/>
  <c r="AF4" i="57"/>
  <c r="D262" i="58"/>
  <c r="N8" i="16"/>
  <c r="AF94" i="52" s="1"/>
  <c r="BF10" i="16"/>
  <c r="AN154" i="55" s="1"/>
  <c r="AE83" i="55"/>
  <c r="F83" i="55" s="1"/>
  <c r="AS203" i="53"/>
  <c r="T203" i="53" s="1"/>
  <c r="M34" i="57"/>
  <c r="AM113" i="55"/>
  <c r="N113" i="55" s="1"/>
  <c r="R13" i="16"/>
  <c r="AN244" i="53" s="1"/>
  <c r="M64" i="53"/>
  <c r="BE9" i="16"/>
  <c r="T10" i="16"/>
  <c r="AR154" i="52" s="1"/>
  <c r="J292" i="59"/>
  <c r="BE10" i="16"/>
  <c r="AL154" i="55"/>
  <c r="BB14" i="16"/>
  <c r="O8" i="16"/>
  <c r="AH94" i="52" s="1"/>
  <c r="D22" i="55"/>
  <c r="AG143" i="53"/>
  <c r="H143" i="53" s="1"/>
  <c r="BF6" i="16"/>
  <c r="AN34" i="55"/>
  <c r="AS233" i="53"/>
  <c r="T233" i="53" s="1"/>
  <c r="AN5" i="16"/>
  <c r="AR4" i="53" s="1"/>
  <c r="AQ263" i="53"/>
  <c r="R263" i="53" s="1"/>
  <c r="AH6" i="16"/>
  <c r="AF34" i="53" s="1"/>
  <c r="T14" i="16"/>
  <c r="AR274" i="53" s="1"/>
  <c r="BF12" i="16"/>
  <c r="AN214" i="55" s="1"/>
  <c r="I214" i="55"/>
  <c r="BE11" i="16"/>
  <c r="AL184" i="55" s="1"/>
  <c r="O7" i="16"/>
  <c r="AH64" i="53" s="1"/>
  <c r="AM203" i="55"/>
  <c r="N203" i="55" s="1"/>
  <c r="AQ143" i="57"/>
  <c r="R143" i="57" s="1"/>
  <c r="AE113" i="53"/>
  <c r="F113" i="53" s="1"/>
  <c r="BD11" i="16"/>
  <c r="AJ184" i="55" s="1"/>
  <c r="BI14" i="16"/>
  <c r="AT274" i="55"/>
  <c r="BI5" i="16"/>
  <c r="AT4" i="55" s="1"/>
  <c r="U10" i="16"/>
  <c r="R262" i="55"/>
  <c r="D262" i="55"/>
  <c r="AK173" i="55"/>
  <c r="L173" i="55" s="1"/>
  <c r="BA10" i="16"/>
  <c r="AD154" i="55"/>
  <c r="CA11" i="16"/>
  <c r="AP184" i="57" s="1"/>
  <c r="AS173" i="57"/>
  <c r="T173" i="57" s="1"/>
  <c r="BF14" i="16"/>
  <c r="AN274" i="55" s="1"/>
  <c r="P13" i="16"/>
  <c r="AJ244" i="52"/>
  <c r="J202" i="53"/>
  <c r="L232" i="59"/>
  <c r="T202" i="59"/>
  <c r="CB13" i="16"/>
  <c r="AR244" i="57"/>
  <c r="AM263" i="58"/>
  <c r="N263" i="58" s="1"/>
  <c r="BE14" i="16"/>
  <c r="AL274" i="55" s="1"/>
  <c r="AK173" i="57"/>
  <c r="L173" i="57" s="1"/>
  <c r="P232" i="53"/>
  <c r="P292" i="53"/>
  <c r="P22" i="55"/>
  <c r="AE143" i="58"/>
  <c r="F143" i="58" s="1"/>
  <c r="DO6" i="16"/>
  <c r="AP34" i="59" s="1"/>
  <c r="J22" i="59"/>
  <c r="DI14" i="16"/>
  <c r="AD274" i="59" s="1"/>
  <c r="AQ203" i="58"/>
  <c r="R203" i="58" s="1"/>
  <c r="P202" i="58"/>
  <c r="CP9" i="16"/>
  <c r="AF124" i="58" s="1"/>
  <c r="DI9" i="16"/>
  <c r="AD124" i="59"/>
  <c r="DI7" i="16"/>
  <c r="AD64" i="59"/>
  <c r="CO5" i="16"/>
  <c r="AD4" i="58"/>
  <c r="CU8" i="16"/>
  <c r="AP94" i="58" s="1"/>
  <c r="DQ8" i="16"/>
  <c r="AT94" i="59" s="1"/>
  <c r="H172" i="55"/>
  <c r="I34" i="53"/>
  <c r="T112" i="59"/>
  <c r="AG83" i="58"/>
  <c r="H83" i="58" s="1"/>
  <c r="I124" i="59"/>
  <c r="I214" i="58"/>
  <c r="AM23" i="57"/>
  <c r="N23" i="57" s="1"/>
  <c r="L112" i="59"/>
  <c r="CT6" i="16"/>
  <c r="AN34" i="58" s="1"/>
  <c r="AI263" i="57"/>
  <c r="J263" i="57" s="1"/>
  <c r="CT7" i="16"/>
  <c r="DQ13" i="16"/>
  <c r="AT244" i="59" s="1"/>
  <c r="I214" i="57"/>
  <c r="BF11" i="16"/>
  <c r="AN184" i="55"/>
  <c r="I154" i="59"/>
  <c r="Q13" i="16"/>
  <c r="O9" i="16"/>
  <c r="AH124" i="53" s="1"/>
  <c r="BA11" i="16"/>
  <c r="AD184" i="55" s="1"/>
  <c r="BZ6" i="16"/>
  <c r="AN34" i="57"/>
  <c r="T292" i="59"/>
  <c r="AS203" i="55"/>
  <c r="T203" i="55" s="1"/>
  <c r="CQ7" i="16"/>
  <c r="AH64" i="58" s="1"/>
  <c r="DO13" i="16"/>
  <c r="AP244" i="59" s="1"/>
  <c r="I214" i="52"/>
  <c r="AC233" i="58"/>
  <c r="D233" i="58" s="1"/>
  <c r="I34" i="57"/>
  <c r="AO173" i="55"/>
  <c r="P173" i="55" s="1"/>
  <c r="AI113" i="57"/>
  <c r="J113" i="57" s="1"/>
  <c r="J112" i="55"/>
  <c r="CV14" i="16"/>
  <c r="AR274" i="58" s="1"/>
  <c r="DI13" i="16"/>
  <c r="AD244" i="59" s="1"/>
  <c r="I244" i="53"/>
  <c r="AE293" i="59"/>
  <c r="F293" i="59" s="1"/>
  <c r="P202" i="59"/>
  <c r="F262" i="57"/>
  <c r="AE173" i="53"/>
  <c r="F173" i="53" s="1"/>
  <c r="CS14" i="16"/>
  <c r="AL274" i="58" s="1"/>
  <c r="DP12" i="16"/>
  <c r="AR214" i="59" s="1"/>
  <c r="J292" i="58"/>
  <c r="CV13" i="16"/>
  <c r="AR244" i="58" s="1"/>
  <c r="DQ10" i="16"/>
  <c r="AT154" i="59" s="1"/>
  <c r="J292" i="55"/>
  <c r="DJ7" i="16"/>
  <c r="AF64" i="59" s="1"/>
  <c r="AM173" i="57"/>
  <c r="N173" i="57" s="1"/>
  <c r="CT13" i="16"/>
  <c r="AN244" i="58"/>
  <c r="DP10" i="16"/>
  <c r="AR154" i="59" s="1"/>
  <c r="DO12" i="16"/>
  <c r="R292" i="53"/>
  <c r="AS23" i="57"/>
  <c r="T23" i="57" s="1"/>
  <c r="R292" i="59"/>
  <c r="D112" i="57"/>
  <c r="P52" i="58"/>
  <c r="DK11" i="16"/>
  <c r="M4" i="55"/>
  <c r="BY7" i="16"/>
  <c r="AL64" i="57"/>
  <c r="T262" i="58"/>
  <c r="O13" i="16"/>
  <c r="AH244" i="53" s="1"/>
  <c r="T12" i="16"/>
  <c r="AR214" i="53" s="1"/>
  <c r="AK53" i="57"/>
  <c r="L53" i="57" s="1"/>
  <c r="N292" i="58"/>
  <c r="BG6" i="16"/>
  <c r="AP34" i="55"/>
  <c r="R232" i="53"/>
  <c r="BC13" i="16"/>
  <c r="AH244" i="55" s="1"/>
  <c r="CW12" i="16"/>
  <c r="AT214" i="58" s="1"/>
  <c r="DM10" i="16"/>
  <c r="AL154" i="59"/>
  <c r="CQ13" i="16"/>
  <c r="AH244" i="58"/>
  <c r="DN10" i="16"/>
  <c r="AN154" i="59"/>
  <c r="DO9" i="16"/>
  <c r="AP124" i="59" s="1"/>
  <c r="M124" i="59"/>
  <c r="CB11" i="16"/>
  <c r="AR184" i="57"/>
  <c r="AK143" i="59"/>
  <c r="L143" i="59" s="1"/>
  <c r="S5" i="16"/>
  <c r="Q244" i="55"/>
  <c r="O14" i="16"/>
  <c r="AH274" i="53"/>
  <c r="H52" i="53"/>
  <c r="AK53" i="59"/>
  <c r="L53" i="59" s="1"/>
  <c r="BG5" i="16"/>
  <c r="AP4" i="55" s="1"/>
  <c r="T292" i="53"/>
  <c r="BE12" i="16"/>
  <c r="AL214" i="55"/>
  <c r="CO12" i="16"/>
  <c r="AD214" i="58" s="1"/>
  <c r="DL10" i="16"/>
  <c r="AJ154" i="59" s="1"/>
  <c r="T172" i="55"/>
  <c r="DL11" i="16"/>
  <c r="BG8" i="16"/>
  <c r="AP94" i="55"/>
  <c r="J22" i="55"/>
  <c r="M214" i="59"/>
  <c r="AN13" i="16"/>
  <c r="T142" i="58"/>
  <c r="N11" i="16"/>
  <c r="AF184" i="53" s="1"/>
  <c r="P14" i="16"/>
  <c r="AJ274" i="53"/>
  <c r="L232" i="55"/>
  <c r="AS53" i="53"/>
  <c r="T53" i="53" s="1"/>
  <c r="DJ5" i="16"/>
  <c r="AF4" i="59"/>
  <c r="CV5" i="16"/>
  <c r="AR4" i="58" s="1"/>
  <c r="AI12" i="16"/>
  <c r="BU5" i="16"/>
  <c r="AD4" i="57"/>
  <c r="BA7" i="16"/>
  <c r="AD64" i="55" s="1"/>
  <c r="CQ8" i="16"/>
  <c r="AH94" i="58" s="1"/>
  <c r="DK8" i="16"/>
  <c r="AH94" i="59" s="1"/>
  <c r="I244" i="52"/>
  <c r="DP14" i="16"/>
  <c r="AR274" i="59" s="1"/>
  <c r="T82" i="58"/>
  <c r="CR8" i="16"/>
  <c r="AJ94" i="58"/>
  <c r="H292" i="55"/>
  <c r="BB13" i="16"/>
  <c r="AF244" i="55"/>
  <c r="I184" i="52"/>
  <c r="AH9" i="16"/>
  <c r="AQ23" i="53"/>
  <c r="R23" i="53" s="1"/>
  <c r="U11" i="16"/>
  <c r="AT184" i="53"/>
  <c r="S13" i="16"/>
  <c r="R6" i="16"/>
  <c r="J142" i="58"/>
  <c r="AG113" i="59"/>
  <c r="H113" i="59" s="1"/>
  <c r="CW6" i="16"/>
  <c r="AT34" i="58" s="1"/>
  <c r="AQ143" i="55"/>
  <c r="R143" i="55" s="1"/>
  <c r="AO6" i="16"/>
  <c r="AT34" i="53"/>
  <c r="BH8" i="16"/>
  <c r="AR94" i="55"/>
  <c r="BZ14" i="16"/>
  <c r="AN274" i="57" s="1"/>
  <c r="AK53" i="53"/>
  <c r="L53" i="53" s="1"/>
  <c r="M10" i="16"/>
  <c r="AD154" i="52"/>
  <c r="BI6" i="16"/>
  <c r="AT34" i="55" s="1"/>
  <c r="CP8" i="16"/>
  <c r="AF94" i="58" s="1"/>
  <c r="DJ8" i="16"/>
  <c r="AF94" i="59" s="1"/>
  <c r="AG83" i="59"/>
  <c r="H83" i="59" s="1"/>
  <c r="CO6" i="16"/>
  <c r="AD34" i="58" s="1"/>
  <c r="AO9" i="16"/>
  <c r="BB6" i="16"/>
  <c r="AF34" i="55"/>
  <c r="CC10" i="16"/>
  <c r="AT154" i="57" s="1"/>
  <c r="S11" i="16"/>
  <c r="AP184" i="52" s="1"/>
  <c r="BH6" i="16"/>
  <c r="BJ6" i="16" s="1"/>
  <c r="DQ7" i="16"/>
  <c r="AT64" i="59"/>
  <c r="DI8" i="16"/>
  <c r="AD94" i="59" s="1"/>
  <c r="I154" i="57"/>
  <c r="U8" i="16"/>
  <c r="AT94" i="52" s="1"/>
  <c r="BD10" i="16"/>
  <c r="AJ154" i="55" s="1"/>
  <c r="N292" i="57"/>
  <c r="I244" i="59"/>
  <c r="AG9" i="16"/>
  <c r="F22" i="55"/>
  <c r="O12" i="16"/>
  <c r="U6" i="16"/>
  <c r="N13" i="16"/>
  <c r="AF244" i="52" s="1"/>
  <c r="DK6" i="16"/>
  <c r="AH34" i="59"/>
  <c r="CS5" i="16"/>
  <c r="AL4" i="58" s="1"/>
  <c r="AI13" i="16"/>
  <c r="BG13" i="16"/>
  <c r="AP244" i="55"/>
  <c r="CC5" i="16"/>
  <c r="AT4" i="57"/>
  <c r="L22" i="58"/>
  <c r="H232" i="57"/>
  <c r="BD6" i="16"/>
  <c r="AJ34" i="55" s="1"/>
  <c r="DO7" i="16"/>
  <c r="AP64" i="59" s="1"/>
  <c r="AL13" i="16"/>
  <c r="S6" i="16"/>
  <c r="R10" i="16"/>
  <c r="AN154" i="52"/>
  <c r="CQ6" i="16"/>
  <c r="AH34" i="58"/>
  <c r="DI6" i="16"/>
  <c r="AD34" i="59" s="1"/>
  <c r="F52" i="59"/>
  <c r="CS6" i="16"/>
  <c r="AL34" i="58"/>
  <c r="AO14" i="16"/>
  <c r="BC11" i="16"/>
  <c r="AH184" i="55"/>
  <c r="BY14" i="16"/>
  <c r="AL274" i="57"/>
  <c r="AK23" i="57"/>
  <c r="L23" i="57" s="1"/>
  <c r="BC6" i="16"/>
  <c r="AH34" i="55"/>
  <c r="DO14" i="16"/>
  <c r="AP274" i="59" s="1"/>
  <c r="BI9" i="16"/>
  <c r="AT124" i="55"/>
  <c r="CA5" i="16"/>
  <c r="DN14" i="16"/>
  <c r="AN274" i="59"/>
  <c r="DP5" i="16"/>
  <c r="AR4" i="59"/>
  <c r="J172" i="53"/>
  <c r="BC8" i="16"/>
  <c r="AH94" i="55"/>
  <c r="BB8" i="16"/>
  <c r="AF94" i="55" s="1"/>
  <c r="AM13" i="16"/>
  <c r="AL184" i="52"/>
  <c r="AL8" i="16"/>
  <c r="Q8" i="16"/>
  <c r="AL94" i="52"/>
  <c r="R14" i="16"/>
  <c r="AN274" i="53" s="1"/>
  <c r="F202" i="58"/>
  <c r="AL9" i="16"/>
  <c r="BW13" i="16"/>
  <c r="AH244" i="57"/>
  <c r="P8" i="16"/>
  <c r="AJ94" i="52" s="1"/>
  <c r="F22" i="59"/>
  <c r="CR6" i="16"/>
  <c r="AJ34" i="58" s="1"/>
  <c r="AN7" i="16"/>
  <c r="BF13" i="16"/>
  <c r="AN244" i="55" s="1"/>
  <c r="BU12" i="16"/>
  <c r="AD214" i="57" s="1"/>
  <c r="F232" i="59"/>
  <c r="BV14" i="16"/>
  <c r="AF274" i="57" s="1"/>
  <c r="DM14" i="16"/>
  <c r="AL274" i="59" s="1"/>
  <c r="CP6" i="16"/>
  <c r="DO8" i="16"/>
  <c r="AP94" i="59" s="1"/>
  <c r="AQ293" i="57"/>
  <c r="R293" i="57" s="1"/>
  <c r="BC10" i="16"/>
  <c r="AH154" i="55"/>
  <c r="N232" i="55"/>
  <c r="CQ5" i="16"/>
  <c r="AH4" i="58"/>
  <c r="T82" i="55"/>
  <c r="BH7" i="16"/>
  <c r="AR64" i="55" s="1"/>
  <c r="AI7" i="16"/>
  <c r="T9" i="16"/>
  <c r="AR124" i="52" s="1"/>
  <c r="P5" i="16"/>
  <c r="K94" i="53" s="1"/>
  <c r="F142" i="59"/>
  <c r="BC5" i="16"/>
  <c r="AH4" i="55" s="1"/>
  <c r="AM10" i="16"/>
  <c r="O11" i="16"/>
  <c r="AH184" i="52" s="1"/>
  <c r="S14" i="16"/>
  <c r="AP274" i="52" s="1"/>
  <c r="CP5" i="16"/>
  <c r="AF4" i="58"/>
  <c r="T262" i="59"/>
  <c r="T202" i="58"/>
  <c r="T292" i="58"/>
  <c r="DJ6" i="16"/>
  <c r="AF34" i="59"/>
  <c r="AJ6" i="16"/>
  <c r="AJ34" i="53"/>
  <c r="BB11" i="16"/>
  <c r="AF184" i="55" s="1"/>
  <c r="CB10" i="16"/>
  <c r="AR154" i="57" s="1"/>
  <c r="BZ11" i="16"/>
  <c r="AN184" i="57" s="1"/>
  <c r="DL14" i="16"/>
  <c r="AJ274" i="59"/>
  <c r="M6" i="16"/>
  <c r="AD34" i="52" s="1"/>
  <c r="BG12" i="16"/>
  <c r="BJ12" i="16" s="1"/>
  <c r="AO13" i="16"/>
  <c r="T11" i="16"/>
  <c r="AR184" i="52" s="1"/>
  <c r="N9" i="16"/>
  <c r="AC173" i="55"/>
  <c r="D173" i="55" s="1"/>
  <c r="AS203" i="58"/>
  <c r="T203" i="58" s="1"/>
  <c r="DO5" i="16"/>
  <c r="AN14" i="16"/>
  <c r="BH9" i="16"/>
  <c r="AR124" i="55"/>
  <c r="CC7" i="16"/>
  <c r="AT64" i="57"/>
  <c r="F112" i="59"/>
  <c r="AK113" i="53"/>
  <c r="L113" i="53" s="1"/>
  <c r="N202" i="58"/>
  <c r="BZ9" i="16"/>
  <c r="AN124" i="57" s="1"/>
  <c r="DK14" i="16"/>
  <c r="AH274" i="59"/>
  <c r="H292" i="58"/>
  <c r="O6" i="16"/>
  <c r="AH34" i="52"/>
  <c r="AM173" i="55"/>
  <c r="N173" i="55" s="1"/>
  <c r="BA8" i="16"/>
  <c r="BJ8" i="16" s="1"/>
  <c r="I4" i="52"/>
  <c r="P112" i="59"/>
  <c r="AM233" i="53"/>
  <c r="N233" i="53" s="1"/>
  <c r="BA5" i="16"/>
  <c r="AD4" i="55" s="1"/>
  <c r="I274" i="55"/>
  <c r="AN6" i="16"/>
  <c r="M8" i="16"/>
  <c r="DP6" i="16"/>
  <c r="AR34" i="59" s="1"/>
  <c r="AG13" i="16"/>
  <c r="CA6" i="16"/>
  <c r="AS83" i="57"/>
  <c r="T83" i="57" s="1"/>
  <c r="J52" i="53"/>
  <c r="L262" i="58"/>
  <c r="J202" i="59"/>
  <c r="BW8" i="16"/>
  <c r="AH94" i="57"/>
  <c r="DJ14" i="16"/>
  <c r="AF274" i="59" s="1"/>
  <c r="P202" i="55"/>
  <c r="M94" i="55"/>
  <c r="N22" i="53"/>
  <c r="J142" i="59"/>
  <c r="D232" i="55"/>
  <c r="J172" i="58"/>
  <c r="L22" i="53"/>
  <c r="AK23" i="53"/>
  <c r="L23" i="53" s="1"/>
  <c r="AI53" i="55"/>
  <c r="J53" i="55" s="1"/>
  <c r="J52" i="55"/>
  <c r="AM233" i="58"/>
  <c r="N233" i="58" s="1"/>
  <c r="N232" i="58"/>
  <c r="AM143" i="59"/>
  <c r="N143" i="59" s="1"/>
  <c r="N142" i="59"/>
  <c r="H172" i="58"/>
  <c r="AG173" i="58"/>
  <c r="H173" i="58" s="1"/>
  <c r="P142" i="59"/>
  <c r="AO143" i="59"/>
  <c r="P143" i="59" s="1"/>
  <c r="H22" i="53"/>
  <c r="AG23" i="53"/>
  <c r="H23" i="53" s="1"/>
  <c r="H142" i="57"/>
  <c r="AG143" i="57"/>
  <c r="H143" i="57" s="1"/>
  <c r="N202" i="57"/>
  <c r="AM203" i="57"/>
  <c r="N203" i="57" s="1"/>
  <c r="L82" i="53"/>
  <c r="AK83" i="53"/>
  <c r="L83" i="53" s="1"/>
  <c r="D232" i="53"/>
  <c r="AC233" i="53"/>
  <c r="D233" i="53" s="1"/>
  <c r="AO53" i="57"/>
  <c r="P53" i="57" s="1"/>
  <c r="AC263" i="59"/>
  <c r="D263" i="59" s="1"/>
  <c r="D292" i="57"/>
  <c r="AC293" i="57"/>
  <c r="D293" i="57" s="1"/>
  <c r="F82" i="53"/>
  <c r="AE83" i="53"/>
  <c r="F83" i="53" s="1"/>
  <c r="AI23" i="53"/>
  <c r="J23" i="53" s="1"/>
  <c r="L52" i="55"/>
  <c r="AI83" i="59"/>
  <c r="J83" i="59" s="1"/>
  <c r="L202" i="57"/>
  <c r="R112" i="58"/>
  <c r="AQ113" i="58"/>
  <c r="R113" i="58" s="1"/>
  <c r="D82" i="55"/>
  <c r="AC83" i="55"/>
  <c r="D83" i="55" s="1"/>
  <c r="AK143" i="55"/>
  <c r="L143" i="55" s="1"/>
  <c r="L142" i="55"/>
  <c r="AM53" i="58"/>
  <c r="N53" i="58" s="1"/>
  <c r="N52" i="58"/>
  <c r="BU14" i="16"/>
  <c r="AD274" i="57"/>
  <c r="J142" i="55"/>
  <c r="AR244" i="52"/>
  <c r="AR244" i="53"/>
  <c r="AS143" i="57"/>
  <c r="T143" i="57" s="1"/>
  <c r="P22" i="57"/>
  <c r="AJ4" i="57"/>
  <c r="M154" i="57"/>
  <c r="BU7" i="16"/>
  <c r="AD64" i="57"/>
  <c r="AO173" i="58"/>
  <c r="P173" i="58" s="1"/>
  <c r="I34" i="59"/>
  <c r="I64" i="55"/>
  <c r="F22" i="53"/>
  <c r="T262" i="53"/>
  <c r="DN5" i="16"/>
  <c r="AN4" i="59"/>
  <c r="AM8" i="16"/>
  <c r="CA12" i="16"/>
  <c r="AP214" i="57" s="1"/>
  <c r="BZ10" i="16"/>
  <c r="AN154" i="57"/>
  <c r="CA13" i="16"/>
  <c r="AP244" i="57" s="1"/>
  <c r="CU11" i="16"/>
  <c r="AP184" i="58" s="1"/>
  <c r="DQ12" i="16"/>
  <c r="AT214" i="59" s="1"/>
  <c r="BU10" i="16"/>
  <c r="AG83" i="55"/>
  <c r="H83" i="55" s="1"/>
  <c r="H82" i="55"/>
  <c r="AO293" i="57"/>
  <c r="P293" i="57" s="1"/>
  <c r="P292" i="57"/>
  <c r="BY13" i="16"/>
  <c r="AL244" i="57" s="1"/>
  <c r="M244" i="53"/>
  <c r="I94" i="55"/>
  <c r="I34" i="55"/>
  <c r="BY6" i="16"/>
  <c r="AL34" i="57" s="1"/>
  <c r="M64" i="52"/>
  <c r="DP13" i="16"/>
  <c r="AR244" i="59" s="1"/>
  <c r="CC12" i="16"/>
  <c r="AO203" i="55"/>
  <c r="P203" i="55" s="1"/>
  <c r="R82" i="53"/>
  <c r="D112" i="58"/>
  <c r="I4" i="57"/>
  <c r="AL14" i="16"/>
  <c r="N112" i="59"/>
  <c r="AC143" i="59"/>
  <c r="D143" i="59" s="1"/>
  <c r="AG53" i="55"/>
  <c r="H53" i="55" s="1"/>
  <c r="H262" i="57"/>
  <c r="DM5" i="16"/>
  <c r="AL4" i="59" s="1"/>
  <c r="AJ5" i="16"/>
  <c r="BZ8" i="16"/>
  <c r="AN94" i="57" s="1"/>
  <c r="AM143" i="57"/>
  <c r="N143" i="57" s="1"/>
  <c r="AI113" i="59"/>
  <c r="J113" i="59" s="1"/>
  <c r="J112" i="59"/>
  <c r="AC203" i="53"/>
  <c r="D203" i="53" s="1"/>
  <c r="D202" i="53"/>
  <c r="R52" i="53"/>
  <c r="AQ53" i="53"/>
  <c r="R53" i="53" s="1"/>
  <c r="CB12" i="16"/>
  <c r="AR214" i="57" s="1"/>
  <c r="CR11" i="16"/>
  <c r="AJ184" i="58"/>
  <c r="DK12" i="16"/>
  <c r="AH214" i="59" s="1"/>
  <c r="I124" i="52"/>
  <c r="DN12" i="16"/>
  <c r="AN214" i="59"/>
  <c r="BW6" i="16"/>
  <c r="AH34" i="57"/>
  <c r="I184" i="58"/>
  <c r="I34" i="52"/>
  <c r="AJ14" i="16"/>
  <c r="AP214" i="53"/>
  <c r="AP214" i="52"/>
  <c r="DL6" i="16"/>
  <c r="AJ34" i="59"/>
  <c r="AM11" i="16"/>
  <c r="BX7" i="16"/>
  <c r="AJ64" i="57" s="1"/>
  <c r="T22" i="55"/>
  <c r="AE293" i="55"/>
  <c r="F293" i="55" s="1"/>
  <c r="F292" i="55"/>
  <c r="BX12" i="16"/>
  <c r="AJ214" i="57" s="1"/>
  <c r="CQ11" i="16"/>
  <c r="AH184" i="58" s="1"/>
  <c r="DJ12" i="16"/>
  <c r="AF214" i="59"/>
  <c r="M64" i="59"/>
  <c r="M184" i="55"/>
  <c r="M94" i="57"/>
  <c r="M94" i="59"/>
  <c r="M184" i="53"/>
  <c r="M124" i="57"/>
  <c r="M274" i="52"/>
  <c r="M4" i="59"/>
  <c r="M34" i="53"/>
  <c r="M244" i="59"/>
  <c r="M64" i="57"/>
  <c r="R172" i="59"/>
  <c r="I64" i="59"/>
  <c r="DQ9" i="16"/>
  <c r="AT124" i="59" s="1"/>
  <c r="I274" i="59"/>
  <c r="I4" i="55"/>
  <c r="AI14" i="16"/>
  <c r="P22" i="59"/>
  <c r="AH8" i="16"/>
  <c r="H232" i="53"/>
  <c r="AI5" i="16"/>
  <c r="AH4" i="53" s="1"/>
  <c r="BX11" i="16"/>
  <c r="AJ184" i="57" s="1"/>
  <c r="CV10" i="16"/>
  <c r="AR154" i="58" s="1"/>
  <c r="DQ11" i="16"/>
  <c r="AT184" i="59"/>
  <c r="T262" i="55"/>
  <c r="P292" i="59"/>
  <c r="AH5" i="16"/>
  <c r="AF4" i="53"/>
  <c r="CC9" i="16"/>
  <c r="AT124" i="57" s="1"/>
  <c r="AE83" i="59"/>
  <c r="F83" i="59" s="1"/>
  <c r="J172" i="59"/>
  <c r="T202" i="57"/>
  <c r="AM113" i="53"/>
  <c r="N113" i="53" s="1"/>
  <c r="N112" i="53"/>
  <c r="BW11" i="16"/>
  <c r="AH184" i="57" s="1"/>
  <c r="CS10" i="16"/>
  <c r="AL154" i="58" s="1"/>
  <c r="DP11" i="16"/>
  <c r="AR184" i="59" s="1"/>
  <c r="R11" i="16"/>
  <c r="N7" i="16"/>
  <c r="AF64" i="53" s="1"/>
  <c r="P9" i="16"/>
  <c r="U14" i="16"/>
  <c r="P12" i="16"/>
  <c r="O10" i="16"/>
  <c r="R12" i="16"/>
  <c r="AN214" i="52" s="1"/>
  <c r="S9" i="16"/>
  <c r="T6" i="16"/>
  <c r="AR34" i="52" s="1"/>
  <c r="N12" i="16"/>
  <c r="T8" i="16"/>
  <c r="R8" i="16"/>
  <c r="N6" i="16"/>
  <c r="AF34" i="52" s="1"/>
  <c r="S8" i="16"/>
  <c r="AP94" i="52" s="1"/>
  <c r="U5" i="16"/>
  <c r="U154" i="58"/>
  <c r="P7" i="16"/>
  <c r="P6" i="16"/>
  <c r="AJ34" i="52" s="1"/>
  <c r="M5" i="16"/>
  <c r="E124" i="59" s="1"/>
  <c r="M11" i="16"/>
  <c r="M14" i="16"/>
  <c r="T5" i="16"/>
  <c r="P10" i="16"/>
  <c r="AJ154" i="52" s="1"/>
  <c r="N14" i="16"/>
  <c r="AF274" i="53" s="1"/>
  <c r="M12" i="16"/>
  <c r="S7" i="16"/>
  <c r="AP64" i="53" s="1"/>
  <c r="R5" i="16"/>
  <c r="O214" i="55" s="1"/>
  <c r="U9" i="16"/>
  <c r="AT124" i="52" s="1"/>
  <c r="M9" i="16"/>
  <c r="AD124" i="52"/>
  <c r="G244" i="57"/>
  <c r="T52" i="55"/>
  <c r="AG8" i="16"/>
  <c r="AM6" i="16"/>
  <c r="AP34" i="53" s="1"/>
  <c r="AJ9" i="16"/>
  <c r="AK10" i="16"/>
  <c r="AN10" i="16"/>
  <c r="AJ8" i="16"/>
  <c r="AO10" i="16"/>
  <c r="AO12" i="16"/>
  <c r="AG14" i="16"/>
  <c r="AK7" i="16"/>
  <c r="AO11" i="16"/>
  <c r="AM14" i="16"/>
  <c r="AO5" i="16"/>
  <c r="AT4" i="53" s="1"/>
  <c r="AG11" i="16"/>
  <c r="AJ11" i="16"/>
  <c r="AJ7" i="16"/>
  <c r="AH13" i="16"/>
  <c r="AG12" i="16"/>
  <c r="AO7" i="16"/>
  <c r="AN9" i="16"/>
  <c r="AM9" i="16"/>
  <c r="AM12" i="16"/>
  <c r="AK13" i="16"/>
  <c r="AH7" i="16"/>
  <c r="I184" i="53"/>
  <c r="I124" i="55"/>
  <c r="AJ10" i="16"/>
  <c r="P112" i="55"/>
  <c r="AI203" i="53"/>
  <c r="J203" i="53" s="1"/>
  <c r="AK11" i="16"/>
  <c r="BU6" i="16"/>
  <c r="AD34" i="57"/>
  <c r="BD12" i="16"/>
  <c r="AJ214" i="55"/>
  <c r="BD14" i="16"/>
  <c r="AJ274" i="55" s="1"/>
  <c r="BA6" i="16"/>
  <c r="AD34" i="55" s="1"/>
  <c r="BH14" i="16"/>
  <c r="AR274" i="55" s="1"/>
  <c r="BA9" i="16"/>
  <c r="AD124" i="55"/>
  <c r="BI11" i="16"/>
  <c r="AT184" i="55"/>
  <c r="BG7" i="16"/>
  <c r="BD7" i="16"/>
  <c r="AJ64" i="55"/>
  <c r="BF5" i="16"/>
  <c r="AN4" i="55" s="1"/>
  <c r="BF9" i="16"/>
  <c r="AN124" i="55"/>
  <c r="BH13" i="16"/>
  <c r="AR244" i="55" s="1"/>
  <c r="BB10" i="16"/>
  <c r="AF154" i="55" s="1"/>
  <c r="BG10" i="16"/>
  <c r="AP154" i="55" s="1"/>
  <c r="BB5" i="16"/>
  <c r="BD5" i="16"/>
  <c r="AJ4" i="55" s="1"/>
  <c r="BG9" i="16"/>
  <c r="AP124" i="55" s="1"/>
  <c r="BI7" i="16"/>
  <c r="BI15" i="16" s="1"/>
  <c r="BH12" i="16"/>
  <c r="AR214" i="55"/>
  <c r="BG11" i="16"/>
  <c r="AP184" i="55"/>
  <c r="BI10" i="16"/>
  <c r="AT154" i="55"/>
  <c r="BC9" i="16"/>
  <c r="AH124" i="55" s="1"/>
  <c r="BE5" i="16"/>
  <c r="AL4" i="55" s="1"/>
  <c r="BA13" i="16"/>
  <c r="AD244" i="55" s="1"/>
  <c r="BA14" i="16"/>
  <c r="AD274" i="55"/>
  <c r="AN64" i="52"/>
  <c r="AN64" i="53"/>
  <c r="AI233" i="58"/>
  <c r="J233" i="58" s="1"/>
  <c r="BW14" i="16"/>
  <c r="AH274" i="57"/>
  <c r="CB5" i="16"/>
  <c r="AR4" i="57" s="1"/>
  <c r="BY11" i="16"/>
  <c r="AL184" i="57"/>
  <c r="BX6" i="16"/>
  <c r="AJ34" i="57" s="1"/>
  <c r="BV7" i="16"/>
  <c r="AF64" i="57" s="1"/>
  <c r="CB14" i="16"/>
  <c r="CD14" i="16" s="1"/>
  <c r="CB7" i="16"/>
  <c r="AR64" i="57"/>
  <c r="CC13" i="16"/>
  <c r="AT244" i="57" s="1"/>
  <c r="BW7" i="16"/>
  <c r="AH64" i="57"/>
  <c r="BY5" i="16"/>
  <c r="AL4" i="57" s="1"/>
  <c r="BU9" i="16"/>
  <c r="AD124" i="57" s="1"/>
  <c r="BW5" i="16"/>
  <c r="BW15" i="16" s="1"/>
  <c r="CB9" i="16"/>
  <c r="AR124" i="57"/>
  <c r="CB6" i="16"/>
  <c r="AR34" i="57" s="1"/>
  <c r="BZ5" i="16"/>
  <c r="AN4" i="57"/>
  <c r="CC14" i="16"/>
  <c r="BX10" i="16"/>
  <c r="AJ154" i="57"/>
  <c r="BV9" i="16"/>
  <c r="AF124" i="57"/>
  <c r="BU13" i="16"/>
  <c r="BZ7" i="16"/>
  <c r="AN64" i="57"/>
  <c r="BY10" i="16"/>
  <c r="AL154" i="57" s="1"/>
  <c r="BV12" i="16"/>
  <c r="AF214" i="57"/>
  <c r="BX8" i="16"/>
  <c r="AJ94" i="57" s="1"/>
  <c r="BU11" i="16"/>
  <c r="AD184" i="57" s="1"/>
  <c r="BX13" i="16"/>
  <c r="AJ244" i="57" s="1"/>
  <c r="BZ13" i="16"/>
  <c r="AN244" i="57"/>
  <c r="CC8" i="16"/>
  <c r="AT94" i="57" s="1"/>
  <c r="CA14" i="16"/>
  <c r="AP274" i="57"/>
  <c r="J82" i="59"/>
  <c r="D142" i="58"/>
  <c r="BY9" i="16"/>
  <c r="AL124" i="57" s="1"/>
  <c r="CW5" i="16"/>
  <c r="AT4" i="58" s="1"/>
  <c r="CT9" i="16"/>
  <c r="AN124" i="58"/>
  <c r="CV7" i="16"/>
  <c r="AR64" i="58" s="1"/>
  <c r="CR5" i="16"/>
  <c r="AJ4" i="58"/>
  <c r="CU9" i="16"/>
  <c r="AP124" i="58" s="1"/>
  <c r="CV9" i="16"/>
  <c r="AR124" i="58" s="1"/>
  <c r="CU6" i="16"/>
  <c r="CX6" i="16" s="1"/>
  <c r="CW9" i="16"/>
  <c r="AT124" i="58"/>
  <c r="CT5" i="16"/>
  <c r="CR12" i="16"/>
  <c r="AJ214" i="58" s="1"/>
  <c r="CV6" i="16"/>
  <c r="AR34" i="58"/>
  <c r="CV12" i="16"/>
  <c r="AR214" i="58" s="1"/>
  <c r="CU5" i="16"/>
  <c r="AP4" i="58" s="1"/>
  <c r="CO13" i="16"/>
  <c r="AD244" i="58" s="1"/>
  <c r="CS8" i="16"/>
  <c r="AL94" i="58"/>
  <c r="CT14" i="16"/>
  <c r="AN274" i="58" s="1"/>
  <c r="N112" i="57"/>
  <c r="AM113" i="57"/>
  <c r="N113" i="57" s="1"/>
  <c r="AM83" i="58"/>
  <c r="N83" i="58" s="1"/>
  <c r="N82" i="58"/>
  <c r="BW9" i="16"/>
  <c r="AH124" i="57" s="1"/>
  <c r="DJ9" i="16"/>
  <c r="AF124" i="59" s="1"/>
  <c r="DJ13" i="16"/>
  <c r="AF244" i="59"/>
  <c r="DK9" i="16"/>
  <c r="AH124" i="59" s="1"/>
  <c r="DK13" i="16"/>
  <c r="AH244" i="59"/>
  <c r="DL9" i="16"/>
  <c r="AJ124" i="59" s="1"/>
  <c r="DL13" i="16"/>
  <c r="AJ244" i="59" s="1"/>
  <c r="DP8" i="16"/>
  <c r="AR94" i="59" s="1"/>
  <c r="DM8" i="16"/>
  <c r="DM9" i="16"/>
  <c r="AL124" i="59" s="1"/>
  <c r="DM13" i="16"/>
  <c r="AL244" i="59" s="1"/>
  <c r="DI11" i="16"/>
  <c r="AD184" i="59" s="1"/>
  <c r="DQ14" i="16"/>
  <c r="AT274" i="59"/>
  <c r="DJ11" i="16"/>
  <c r="AF184" i="59"/>
  <c r="DK7" i="16"/>
  <c r="AH64" i="59"/>
  <c r="DM11" i="16"/>
  <c r="AL184" i="59" s="1"/>
  <c r="DL7" i="16"/>
  <c r="AJ64" i="59" s="1"/>
  <c r="DK5" i="16"/>
  <c r="DN7" i="16"/>
  <c r="AN64" i="59" s="1"/>
  <c r="DN6" i="16"/>
  <c r="AN34" i="59" s="1"/>
  <c r="DN11" i="16"/>
  <c r="DN15" i="16" s="1"/>
  <c r="DL8" i="16"/>
  <c r="AJ94" i="59"/>
  <c r="DL12" i="16"/>
  <c r="AJ214" i="59" s="1"/>
  <c r="DI5" i="16"/>
  <c r="DQ6" i="16"/>
  <c r="AT34" i="59" s="1"/>
  <c r="DM6" i="16"/>
  <c r="T142" i="53"/>
  <c r="I274" i="53"/>
  <c r="I154" i="53"/>
  <c r="I214" i="59"/>
  <c r="I184" i="57"/>
  <c r="I64" i="52"/>
  <c r="I244" i="57"/>
  <c r="I124" i="57"/>
  <c r="I64" i="58"/>
  <c r="I124" i="53"/>
  <c r="I64" i="57"/>
  <c r="I94" i="53"/>
  <c r="I4" i="53"/>
  <c r="I94" i="57"/>
  <c r="CC6" i="16"/>
  <c r="CC15" i="16" s="1"/>
  <c r="AE113" i="55"/>
  <c r="F113" i="55" s="1"/>
  <c r="F112" i="55"/>
  <c r="AE263" i="57"/>
  <c r="F263" i="57" s="1"/>
  <c r="CB8" i="16"/>
  <c r="AR94" i="57" s="1"/>
  <c r="N112" i="55"/>
  <c r="R142" i="53"/>
  <c r="H112" i="55"/>
  <c r="AG113" i="55"/>
  <c r="H113" i="55" s="1"/>
  <c r="CA8" i="16"/>
  <c r="AP94" i="57" s="1"/>
  <c r="M214" i="53"/>
  <c r="N52" i="57"/>
  <c r="AM53" i="57"/>
  <c r="N53" i="57" s="1"/>
  <c r="AM23" i="58"/>
  <c r="N23" i="58" s="1"/>
  <c r="N22" i="58"/>
  <c r="AG143" i="59"/>
  <c r="H143" i="59" s="1"/>
  <c r="D172" i="53"/>
  <c r="AC173" i="53"/>
  <c r="D173" i="53" s="1"/>
  <c r="AO23" i="53"/>
  <c r="P23" i="53" s="1"/>
  <c r="P22" i="53"/>
  <c r="BU8" i="16"/>
  <c r="DP7" i="16"/>
  <c r="AR64" i="59"/>
  <c r="DJ10" i="16"/>
  <c r="AF154" i="59"/>
  <c r="T82" i="53"/>
  <c r="AS83" i="53"/>
  <c r="T83" i="53" s="1"/>
  <c r="D202" i="59"/>
  <c r="AK293" i="59"/>
  <c r="L293" i="59" s="1"/>
  <c r="J82" i="58"/>
  <c r="AC203" i="59"/>
  <c r="D203" i="59" s="1"/>
  <c r="J112" i="57"/>
  <c r="AQ173" i="57"/>
  <c r="R173" i="57" s="1"/>
  <c r="BG100" i="59"/>
  <c r="BW247" i="59"/>
  <c r="M285" i="83"/>
  <c r="X285" i="105" s="1"/>
  <c r="BS134" i="59"/>
  <c r="BS280" i="59"/>
  <c r="BS223" i="59"/>
  <c r="V229" i="59"/>
  <c r="BF217" i="59"/>
  <c r="BF157" i="59"/>
  <c r="BW134" i="59"/>
  <c r="M163" i="83"/>
  <c r="X163" i="105" s="1"/>
  <c r="BG134" i="59"/>
  <c r="N163" i="83"/>
  <c r="BF134" i="59"/>
  <c r="BX134" i="59"/>
  <c r="BG104" i="59"/>
  <c r="BX104" i="59"/>
  <c r="BX100" i="59"/>
  <c r="V100" i="59"/>
  <c r="BW100" i="59"/>
  <c r="BS100" i="59"/>
  <c r="BW67" i="59"/>
  <c r="M955" i="83"/>
  <c r="X955" i="105" s="1"/>
  <c r="BG67" i="59"/>
  <c r="N955" i="83"/>
  <c r="BS67" i="59"/>
  <c r="BF67" i="59"/>
  <c r="BW43" i="59"/>
  <c r="M846" i="83"/>
  <c r="X846" i="105" s="1"/>
  <c r="BF43" i="59"/>
  <c r="BB290" i="59"/>
  <c r="BW223" i="59"/>
  <c r="M701" i="83"/>
  <c r="X701" i="105" s="1"/>
  <c r="BF223" i="59"/>
  <c r="BS157" i="59"/>
  <c r="BF40" i="59"/>
  <c r="V49" i="59"/>
  <c r="BF14" i="59"/>
  <c r="BS136" i="59"/>
  <c r="J49" i="59"/>
  <c r="BX283" i="59"/>
  <c r="BF283" i="59"/>
  <c r="BS283" i="59"/>
  <c r="BF280" i="59"/>
  <c r="BW280" i="59"/>
  <c r="M359" i="83"/>
  <c r="X359" i="105" s="1"/>
  <c r="BS247" i="59"/>
  <c r="BX247" i="59"/>
  <c r="BF247" i="59"/>
  <c r="BG247" i="59"/>
  <c r="N285" i="83"/>
  <c r="BW217" i="59"/>
  <c r="M735" i="83"/>
  <c r="X735" i="105" s="1"/>
  <c r="BG217" i="59"/>
  <c r="N735" i="83"/>
  <c r="V217" i="59"/>
  <c r="BX187" i="59"/>
  <c r="BS187" i="59"/>
  <c r="BG187" i="59"/>
  <c r="BF187" i="59"/>
  <c r="BB170" i="59"/>
  <c r="BW136" i="59"/>
  <c r="M145" i="83"/>
  <c r="X145" i="105" s="1"/>
  <c r="BF136" i="59"/>
  <c r="BW133" i="59"/>
  <c r="M157" i="83"/>
  <c r="X157" i="105" s="1"/>
  <c r="BB140" i="59"/>
  <c r="BX106" i="59"/>
  <c r="BW103" i="59"/>
  <c r="V109" i="59"/>
  <c r="V76" i="59"/>
  <c r="BW14" i="59"/>
  <c r="M86" i="83"/>
  <c r="X86" i="105" s="1"/>
  <c r="BS14" i="59"/>
  <c r="BX14" i="59"/>
  <c r="BG14" i="59"/>
  <c r="N86" i="83"/>
  <c r="BS7" i="59"/>
  <c r="BF7" i="59"/>
  <c r="BS40" i="59"/>
  <c r="BG40" i="59"/>
  <c r="N845" i="83"/>
  <c r="V8" i="59"/>
  <c r="V286" i="59"/>
  <c r="V280" i="59"/>
  <c r="V277" i="59"/>
  <c r="BB200" i="59"/>
  <c r="V166" i="59"/>
  <c r="V133" i="59"/>
  <c r="BX130" i="59"/>
  <c r="BE67" i="59"/>
  <c r="BX67" i="59"/>
  <c r="V43" i="59"/>
  <c r="BF13" i="59"/>
  <c r="V10" i="59"/>
  <c r="AR64" i="52"/>
  <c r="G94" i="57"/>
  <c r="V132" i="53"/>
  <c r="AK295" i="52"/>
  <c r="AL277" i="52" s="1"/>
  <c r="M277" i="52" s="1"/>
  <c r="AK298" i="52"/>
  <c r="AL286" i="52" s="1"/>
  <c r="M286" i="52" s="1"/>
  <c r="P262" i="57"/>
  <c r="AO263" i="57"/>
  <c r="P263" i="57" s="1"/>
  <c r="V198" i="53"/>
  <c r="BE198" i="53"/>
  <c r="BE132" i="59"/>
  <c r="V132" i="59"/>
  <c r="AS293" i="55"/>
  <c r="T293" i="55" s="1"/>
  <c r="R202" i="59"/>
  <c r="AQ203" i="59"/>
  <c r="R203" i="59" s="1"/>
  <c r="H292" i="59"/>
  <c r="AG293" i="59"/>
  <c r="H293" i="59" s="1"/>
  <c r="AK143" i="53"/>
  <c r="L143" i="53" s="1"/>
  <c r="L142" i="53"/>
  <c r="T112" i="53"/>
  <c r="AS113" i="53"/>
  <c r="T113" i="53" s="1"/>
  <c r="BE158" i="53"/>
  <c r="V158" i="53"/>
  <c r="BE218" i="59"/>
  <c r="V218" i="59"/>
  <c r="BF41" i="53"/>
  <c r="BS277" i="53"/>
  <c r="BW43" i="57"/>
  <c r="M845" i="81"/>
  <c r="V845" i="105" s="1"/>
  <c r="BS43" i="57"/>
  <c r="BW98" i="57"/>
  <c r="BG98" i="57"/>
  <c r="BG218" i="57"/>
  <c r="N699" i="81"/>
  <c r="BF218" i="57"/>
  <c r="AC143" i="55"/>
  <c r="D143" i="55" s="1"/>
  <c r="D142" i="55"/>
  <c r="BE167" i="52"/>
  <c r="BE107" i="53"/>
  <c r="V107" i="53"/>
  <c r="AI263" i="58"/>
  <c r="J263" i="58" s="1"/>
  <c r="D292" i="55"/>
  <c r="D22" i="57"/>
  <c r="V46" i="53"/>
  <c r="H142" i="59"/>
  <c r="AG203" i="59"/>
  <c r="H203" i="59" s="1"/>
  <c r="H202" i="59"/>
  <c r="N232" i="59"/>
  <c r="AM233" i="59"/>
  <c r="N233" i="59" s="1"/>
  <c r="AC263" i="53"/>
  <c r="D263" i="53" s="1"/>
  <c r="D262" i="53"/>
  <c r="AK203" i="52"/>
  <c r="L203" i="52" s="1"/>
  <c r="L202" i="52"/>
  <c r="AQ173" i="55"/>
  <c r="R173" i="55" s="1"/>
  <c r="R172" i="55"/>
  <c r="AG203" i="55"/>
  <c r="H203" i="55" s="1"/>
  <c r="H202" i="55"/>
  <c r="AO233" i="55"/>
  <c r="P233" i="55" s="1"/>
  <c r="P232" i="55"/>
  <c r="AI203" i="57"/>
  <c r="J203" i="57" s="1"/>
  <c r="J202" i="57"/>
  <c r="D22" i="59"/>
  <c r="AC23" i="59"/>
  <c r="D23" i="59" s="1"/>
  <c r="BB230" i="53"/>
  <c r="AC113" i="55"/>
  <c r="D113" i="55" s="1"/>
  <c r="D112" i="55"/>
  <c r="AE113" i="57"/>
  <c r="F113" i="57" s="1"/>
  <c r="F112" i="57"/>
  <c r="AQ143" i="58"/>
  <c r="R143" i="58" s="1"/>
  <c r="R142" i="58"/>
  <c r="BE248" i="53"/>
  <c r="V248" i="53"/>
  <c r="BE15" i="55"/>
  <c r="V15" i="55"/>
  <c r="BE189" i="59"/>
  <c r="V189" i="59"/>
  <c r="BE197" i="59"/>
  <c r="V197" i="59"/>
  <c r="BE223" i="59"/>
  <c r="V223" i="59"/>
  <c r="BE249" i="59"/>
  <c r="V249" i="59"/>
  <c r="BS11" i="52"/>
  <c r="BX42" i="52"/>
  <c r="BF44" i="52"/>
  <c r="BF45" i="52"/>
  <c r="BX71" i="52"/>
  <c r="BW73" i="52"/>
  <c r="BS99" i="52"/>
  <c r="BF105" i="52"/>
  <c r="BF129" i="52"/>
  <c r="BS129" i="52"/>
  <c r="BX129" i="52"/>
  <c r="BW132" i="52"/>
  <c r="BX132" i="52"/>
  <c r="BX158" i="52"/>
  <c r="BS159" i="52"/>
  <c r="BF165" i="52"/>
  <c r="BS167" i="52"/>
  <c r="BS188" i="52"/>
  <c r="BG191" i="52"/>
  <c r="BS194" i="52"/>
  <c r="BX194" i="52"/>
  <c r="BF221" i="52"/>
  <c r="BW221" i="52"/>
  <c r="BW225" i="52"/>
  <c r="BG249" i="52"/>
  <c r="BS252" i="52"/>
  <c r="BX255" i="52"/>
  <c r="BW258" i="52"/>
  <c r="BX279" i="52"/>
  <c r="BG279" i="52"/>
  <c r="BG288" i="52"/>
  <c r="BX8" i="53"/>
  <c r="BG10" i="53"/>
  <c r="BX12" i="53"/>
  <c r="BF14" i="53"/>
  <c r="BG14" i="53"/>
  <c r="G214" i="55"/>
  <c r="AG113" i="53"/>
  <c r="H113" i="53" s="1"/>
  <c r="AS23" i="53"/>
  <c r="T23" i="53" s="1"/>
  <c r="T22" i="53"/>
  <c r="BF37" i="53"/>
  <c r="BF40" i="53"/>
  <c r="BF74" i="53"/>
  <c r="BF133" i="53"/>
  <c r="BF160" i="53"/>
  <c r="BW192" i="53"/>
  <c r="BS253" i="53"/>
  <c r="BS8" i="55"/>
  <c r="BG16" i="55"/>
  <c r="N82" i="80"/>
  <c r="BW73" i="55"/>
  <c r="M954" i="80"/>
  <c r="U954" i="105" s="1"/>
  <c r="BF76" i="55"/>
  <c r="BW279" i="55"/>
  <c r="M367" i="80"/>
  <c r="U367" i="105" s="1"/>
  <c r="BF72" i="57"/>
  <c r="BX135" i="57"/>
  <c r="BS168" i="57"/>
  <c r="BE15" i="52"/>
  <c r="V15" i="52"/>
  <c r="BE40" i="53"/>
  <c r="V40" i="53"/>
  <c r="BE130" i="55"/>
  <c r="V130" i="55"/>
  <c r="BE138" i="55"/>
  <c r="V138" i="55"/>
  <c r="BE44" i="59"/>
  <c r="V44" i="59"/>
  <c r="BE7" i="53"/>
  <c r="BX7" i="53"/>
  <c r="V7" i="53"/>
  <c r="BE15" i="53"/>
  <c r="V15" i="53"/>
  <c r="BE38" i="55"/>
  <c r="V38" i="55"/>
  <c r="BE71" i="55"/>
  <c r="V71" i="55"/>
  <c r="BE70" i="59"/>
  <c r="BX70" i="59"/>
  <c r="V70" i="59"/>
  <c r="BE102" i="52"/>
  <c r="V102" i="52"/>
  <c r="BE132" i="55"/>
  <c r="V132" i="55"/>
  <c r="BE158" i="55"/>
  <c r="V158" i="55"/>
  <c r="BE166" i="55"/>
  <c r="V166" i="55"/>
  <c r="BE192" i="55"/>
  <c r="V192" i="55"/>
  <c r="BE218" i="55"/>
  <c r="V218" i="55"/>
  <c r="BE76" i="57"/>
  <c r="BX76" i="57"/>
  <c r="V76" i="57"/>
  <c r="BE102" i="57"/>
  <c r="V102" i="57"/>
  <c r="BE128" i="57"/>
  <c r="V128" i="57"/>
  <c r="BE188" i="57"/>
  <c r="V188" i="57"/>
  <c r="BE41" i="58"/>
  <c r="V41" i="58"/>
  <c r="BE288" i="58"/>
  <c r="V288" i="58"/>
  <c r="BE69" i="52"/>
  <c r="V69" i="52"/>
  <c r="BE77" i="52"/>
  <c r="V77" i="52"/>
  <c r="BE189" i="53"/>
  <c r="V189" i="53"/>
  <c r="BE99" i="55"/>
  <c r="V99" i="55"/>
  <c r="BE159" i="55"/>
  <c r="V159" i="55"/>
  <c r="BE167" i="55"/>
  <c r="V167" i="55"/>
  <c r="BE252" i="55"/>
  <c r="V252" i="55"/>
  <c r="BE278" i="55"/>
  <c r="BX278" i="55"/>
  <c r="V278" i="55"/>
  <c r="BE45" i="57"/>
  <c r="V45" i="57"/>
  <c r="BE77" i="57"/>
  <c r="V77" i="57"/>
  <c r="BE103" i="57"/>
  <c r="V103" i="57"/>
  <c r="BE249" i="57"/>
  <c r="V249" i="57"/>
  <c r="BE8" i="58"/>
  <c r="V8" i="58"/>
  <c r="BE16" i="58"/>
  <c r="BX16" i="58"/>
  <c r="V16" i="58"/>
  <c r="BE42" i="58"/>
  <c r="V42" i="58"/>
  <c r="BE102" i="58"/>
  <c r="V102" i="58"/>
  <c r="BE247" i="58"/>
  <c r="V247" i="58"/>
  <c r="BW16" i="53"/>
  <c r="T84" i="105"/>
  <c r="BX17" i="53"/>
  <c r="BG18" i="53"/>
  <c r="BF38" i="53"/>
  <c r="BG39" i="53"/>
  <c r="BF42" i="53"/>
  <c r="BF47" i="53"/>
  <c r="BS47" i="53"/>
  <c r="BW69" i="53"/>
  <c r="BG70" i="53"/>
  <c r="BS71" i="53"/>
  <c r="BW71" i="53"/>
  <c r="T971" i="105"/>
  <c r="BF71" i="53"/>
  <c r="BF75" i="53"/>
  <c r="BG78" i="53"/>
  <c r="BW98" i="53"/>
  <c r="BS102" i="53"/>
  <c r="BF102" i="53"/>
  <c r="BW105" i="53"/>
  <c r="BX107" i="53"/>
  <c r="BG132" i="53"/>
  <c r="BS134" i="53"/>
  <c r="BW135" i="53"/>
  <c r="BS157" i="53"/>
  <c r="BX161" i="53"/>
  <c r="BW164" i="53"/>
  <c r="BF165" i="53"/>
  <c r="BW165" i="53"/>
  <c r="BG165" i="53"/>
  <c r="BS167" i="53"/>
  <c r="BW189" i="53"/>
  <c r="BS189" i="53"/>
  <c r="BS191" i="53"/>
  <c r="BX191" i="53"/>
  <c r="BF198" i="53"/>
  <c r="BG219" i="53"/>
  <c r="BS223" i="53"/>
  <c r="BF223" i="53"/>
  <c r="BW224" i="53"/>
  <c r="BG228" i="53"/>
  <c r="BX228" i="53"/>
  <c r="BW228" i="53"/>
  <c r="BG248" i="53"/>
  <c r="BS250" i="53"/>
  <c r="BX251" i="53"/>
  <c r="BG252" i="53"/>
  <c r="BS254" i="53"/>
  <c r="BS258" i="53"/>
  <c r="BX277" i="53"/>
  <c r="BG279" i="53"/>
  <c r="BG283" i="53"/>
  <c r="BW12" i="55"/>
  <c r="BG45" i="55"/>
  <c r="BX48" i="55"/>
  <c r="BG68" i="55"/>
  <c r="BG71" i="55"/>
  <c r="BX74" i="55"/>
  <c r="BS108" i="55"/>
  <c r="BS129" i="55"/>
  <c r="BX132" i="55"/>
  <c r="BS188" i="55"/>
  <c r="BG190" i="55"/>
  <c r="BW192" i="55"/>
  <c r="BX194" i="55"/>
  <c r="BS195" i="55"/>
  <c r="BF197" i="55"/>
  <c r="BS219" i="55"/>
  <c r="BF221" i="55"/>
  <c r="BG224" i="55"/>
  <c r="BS227" i="55"/>
  <c r="BW227" i="55"/>
  <c r="M727" i="80"/>
  <c r="U727" i="105" s="1"/>
  <c r="BG249" i="55"/>
  <c r="BX253" i="55"/>
  <c r="BG281" i="55"/>
  <c r="BF282" i="55"/>
  <c r="BX284" i="55"/>
  <c r="BW285" i="55"/>
  <c r="BF285" i="55"/>
  <c r="BW7" i="57"/>
  <c r="M85" i="81"/>
  <c r="V85" i="105" s="1"/>
  <c r="BF10" i="57"/>
  <c r="BW12" i="57"/>
  <c r="BS15" i="57"/>
  <c r="BS16" i="57"/>
  <c r="BW18" i="57"/>
  <c r="BS37" i="57"/>
  <c r="BS42" i="57"/>
  <c r="BG44" i="57"/>
  <c r="N843" i="81"/>
  <c r="BW45" i="57"/>
  <c r="BG45" i="57"/>
  <c r="BS47" i="57"/>
  <c r="BF48" i="57"/>
  <c r="BG48" i="57"/>
  <c r="BS48" i="57"/>
  <c r="BG68" i="57"/>
  <c r="BG73" i="57"/>
  <c r="N971" i="81"/>
  <c r="BG74" i="57"/>
  <c r="BX74" i="57"/>
  <c r="BW75" i="57"/>
  <c r="BG99" i="57"/>
  <c r="BW103" i="57"/>
  <c r="BF107" i="57"/>
  <c r="BW108" i="57"/>
  <c r="BF108" i="57"/>
  <c r="BG108" i="57"/>
  <c r="BX131" i="57"/>
  <c r="BX132" i="57"/>
  <c r="BW134" i="57"/>
  <c r="BS137" i="57"/>
  <c r="BS138" i="57"/>
  <c r="BX138" i="57"/>
  <c r="BS218" i="57"/>
  <c r="BX221" i="57"/>
  <c r="BF255" i="57"/>
  <c r="BE97" i="53"/>
  <c r="V97" i="53"/>
  <c r="BE223" i="53"/>
  <c r="BX223" i="53"/>
  <c r="V223" i="53"/>
  <c r="BX100" i="57"/>
  <c r="BS168" i="58"/>
  <c r="BE138" i="52"/>
  <c r="BE134" i="53"/>
  <c r="BE108" i="55"/>
  <c r="V108" i="55"/>
  <c r="BE134" i="55"/>
  <c r="V134" i="55"/>
  <c r="BE188" i="58"/>
  <c r="V188" i="58"/>
  <c r="BE219" i="59"/>
  <c r="V219" i="59"/>
  <c r="BW130" i="53"/>
  <c r="T167" i="105"/>
  <c r="BX247" i="53"/>
  <c r="BG256" i="53"/>
  <c r="BS7" i="55"/>
  <c r="BS131" i="55"/>
  <c r="BG133" i="55"/>
  <c r="N157" i="80"/>
  <c r="BX217" i="55"/>
  <c r="BG223" i="55"/>
  <c r="N726" i="80"/>
  <c r="DQ5" i="16"/>
  <c r="DN8" i="16"/>
  <c r="DN9" i="16"/>
  <c r="AN124" i="59"/>
  <c r="DO10" i="16"/>
  <c r="DM12" i="16"/>
  <c r="AL214" i="59" s="1"/>
  <c r="DN13" i="16"/>
  <c r="DM7" i="16"/>
  <c r="BW168" i="58"/>
  <c r="BS105" i="58"/>
  <c r="BE38" i="52"/>
  <c r="V38" i="52"/>
  <c r="BE45" i="52"/>
  <c r="V45" i="52"/>
  <c r="BX160" i="53"/>
  <c r="BE218" i="53"/>
  <c r="BE44" i="58"/>
  <c r="V44" i="58"/>
  <c r="BE228" i="59"/>
  <c r="V228" i="59"/>
  <c r="BG286" i="53"/>
  <c r="BW43" i="55"/>
  <c r="M848" i="80"/>
  <c r="U848" i="105" s="1"/>
  <c r="BF67" i="55"/>
  <c r="BG100" i="55"/>
  <c r="BG103" i="55"/>
  <c r="BG104" i="55"/>
  <c r="BX106" i="55"/>
  <c r="BS130" i="55"/>
  <c r="BW167" i="55"/>
  <c r="BF227" i="55"/>
  <c r="BG256" i="55"/>
  <c r="N279" i="80"/>
  <c r="V139" i="53"/>
  <c r="BE165" i="52"/>
  <c r="V165" i="52"/>
  <c r="BE162" i="55"/>
  <c r="V162" i="55"/>
  <c r="BX7" i="57"/>
  <c r="BE132" i="57"/>
  <c r="V132" i="57"/>
  <c r="BE9" i="59"/>
  <c r="V9" i="59"/>
  <c r="BX8" i="52"/>
  <c r="BF15" i="52"/>
  <c r="BS17" i="52"/>
  <c r="BS103" i="52"/>
  <c r="BG132" i="52"/>
  <c r="BS158" i="52"/>
  <c r="BW224" i="52"/>
  <c r="BS258" i="52"/>
  <c r="BW11" i="53"/>
  <c r="BS37" i="53"/>
  <c r="BW40" i="53"/>
  <c r="BW45" i="53"/>
  <c r="BF48" i="53"/>
  <c r="BG71" i="53"/>
  <c r="BW97" i="53"/>
  <c r="BW103" i="53"/>
  <c r="BS105" i="53"/>
  <c r="BF106" i="53"/>
  <c r="BS108" i="53"/>
  <c r="BG134" i="53"/>
  <c r="BX168" i="53"/>
  <c r="BW190" i="53"/>
  <c r="BX194" i="53"/>
  <c r="BX221" i="53"/>
  <c r="BS278" i="53"/>
  <c r="BF39" i="55"/>
  <c r="BF43" i="55"/>
  <c r="BG70" i="55"/>
  <c r="N964" i="80"/>
  <c r="BG77" i="55"/>
  <c r="N971" i="80"/>
  <c r="BS100" i="55"/>
  <c r="BS164" i="55"/>
  <c r="BX188" i="55"/>
  <c r="BF193" i="55"/>
  <c r="BW222" i="55"/>
  <c r="BG227" i="55"/>
  <c r="N727" i="80"/>
  <c r="BF248" i="55"/>
  <c r="BG250" i="55"/>
  <c r="N286" i="80"/>
  <c r="O286" i="80" s="1"/>
  <c r="BX277" i="55"/>
  <c r="BX285" i="55"/>
  <c r="BG7" i="57"/>
  <c r="N85" i="81"/>
  <c r="BF9" i="57"/>
  <c r="BX11" i="57"/>
  <c r="BG14" i="57"/>
  <c r="BG17" i="57"/>
  <c r="BF38" i="57"/>
  <c r="BX40" i="57"/>
  <c r="BF74" i="57"/>
  <c r="BX103" i="57"/>
  <c r="BG106" i="57"/>
  <c r="BG132" i="57"/>
  <c r="BS192" i="57"/>
  <c r="BW255" i="57"/>
  <c r="BF258" i="57"/>
  <c r="BX13" i="58"/>
  <c r="BS68" i="58"/>
  <c r="BW102" i="58"/>
  <c r="BG128" i="58"/>
  <c r="BG165" i="58"/>
  <c r="BS228" i="58"/>
  <c r="BS249" i="58"/>
  <c r="BX254" i="58"/>
  <c r="BS257" i="58"/>
  <c r="BW7" i="59"/>
  <c r="BW9" i="59"/>
  <c r="M83" i="83"/>
  <c r="X83" i="105" s="1"/>
  <c r="BX72" i="59"/>
  <c r="BX99" i="59"/>
  <c r="BS135" i="59"/>
  <c r="BX193" i="59"/>
  <c r="BS198" i="59"/>
  <c r="BS219" i="59"/>
  <c r="BF248" i="59"/>
  <c r="BX253" i="59"/>
  <c r="BX256" i="59"/>
  <c r="BX282" i="59"/>
  <c r="BG72" i="57"/>
  <c r="BG255" i="57"/>
  <c r="BE189" i="55"/>
  <c r="V189" i="55"/>
  <c r="BE8" i="57"/>
  <c r="V8" i="57"/>
  <c r="BE279" i="57"/>
  <c r="V279" i="57"/>
  <c r="BG159" i="57"/>
  <c r="BW160" i="57"/>
  <c r="BS162" i="57"/>
  <c r="BF167" i="57"/>
  <c r="BG168" i="57"/>
  <c r="BS225" i="57"/>
  <c r="BF228" i="57"/>
  <c r="BW248" i="57"/>
  <c r="BS254" i="57"/>
  <c r="BX283" i="57"/>
  <c r="BF288" i="57"/>
  <c r="BS17" i="58"/>
  <c r="BX38" i="58"/>
  <c r="BS72" i="58"/>
  <c r="BX74" i="58"/>
  <c r="BW75" i="58"/>
  <c r="BW98" i="58"/>
  <c r="BG130" i="58"/>
  <c r="N166" i="82"/>
  <c r="O166" i="82" s="1"/>
  <c r="BG135" i="58"/>
  <c r="BW137" i="58"/>
  <c r="BF159" i="58"/>
  <c r="BX217" i="58"/>
  <c r="BW219" i="58"/>
  <c r="BW224" i="58"/>
  <c r="M699" i="82"/>
  <c r="W699" i="105" s="1"/>
  <c r="BS251" i="58"/>
  <c r="BW255" i="58"/>
  <c r="BF258" i="58"/>
  <c r="BS279" i="58"/>
  <c r="BX287" i="58"/>
  <c r="BF10" i="59"/>
  <c r="BS11" i="59"/>
  <c r="BW16" i="59"/>
  <c r="M82" i="83"/>
  <c r="X82" i="105" s="1"/>
  <c r="BW42" i="59"/>
  <c r="M1066" i="83" s="1"/>
  <c r="BS47" i="59"/>
  <c r="BS68" i="59"/>
  <c r="BX74" i="59"/>
  <c r="BS108" i="59"/>
  <c r="BW128" i="59"/>
  <c r="BF129" i="59"/>
  <c r="BS131" i="59"/>
  <c r="BG136" i="59"/>
  <c r="N145" i="83"/>
  <c r="O145" i="83" s="1"/>
  <c r="BF158" i="59"/>
  <c r="BX194" i="59"/>
  <c r="BX221" i="59"/>
  <c r="BF226" i="59"/>
  <c r="BW250" i="59"/>
  <c r="BW254" i="58"/>
  <c r="N142" i="58"/>
  <c r="AM143" i="58"/>
  <c r="N143" i="58" s="1"/>
  <c r="BE221" i="57"/>
  <c r="V221" i="57"/>
  <c r="BE74" i="58"/>
  <c r="V74" i="58"/>
  <c r="BE279" i="58"/>
  <c r="V279" i="58"/>
  <c r="BG158" i="53"/>
  <c r="BF103" i="53"/>
  <c r="BF187" i="53"/>
  <c r="BG220" i="53"/>
  <c r="BX166" i="57"/>
  <c r="BX226" i="57"/>
  <c r="BG250" i="57"/>
  <c r="N285" i="81"/>
  <c r="BS277" i="57"/>
  <c r="BG37" i="58"/>
  <c r="N1066" i="82" s="1"/>
  <c r="N842" i="82"/>
  <c r="BS166" i="58"/>
  <c r="BF71" i="58"/>
  <c r="BW71" i="58"/>
  <c r="M971" i="82"/>
  <c r="BS71" i="58"/>
  <c r="BG71" i="58"/>
  <c r="N971" i="82"/>
  <c r="AE971" i="105" s="1"/>
  <c r="BE286" i="58"/>
  <c r="BX286" i="58"/>
  <c r="BS284" i="58"/>
  <c r="BG283" i="58"/>
  <c r="N382" i="82"/>
  <c r="BE280" i="58"/>
  <c r="BX280" i="58"/>
  <c r="BB290" i="58"/>
  <c r="BS277" i="58"/>
  <c r="BX277" i="58"/>
  <c r="BF277" i="58"/>
  <c r="V253" i="58"/>
  <c r="BB260" i="58"/>
  <c r="BS221" i="58"/>
  <c r="BS220" i="58"/>
  <c r="BE187" i="58"/>
  <c r="BX187" i="58"/>
  <c r="BF166" i="58"/>
  <c r="BW166" i="58"/>
  <c r="BG166" i="58"/>
  <c r="BX166" i="58"/>
  <c r="BX157" i="58"/>
  <c r="BG131" i="58"/>
  <c r="N147" i="82"/>
  <c r="BF140" i="58"/>
  <c r="AU11" i="104"/>
  <c r="V109" i="58"/>
  <c r="BF73" i="58"/>
  <c r="BX73" i="58"/>
  <c r="BF43" i="58"/>
  <c r="BB50" i="58"/>
  <c r="F49" i="58"/>
  <c r="BS37" i="58"/>
  <c r="BF37" i="58"/>
  <c r="BW37" i="58"/>
  <c r="M842" i="82"/>
  <c r="W842" i="105" s="1"/>
  <c r="BG15" i="58"/>
  <c r="V289" i="57"/>
  <c r="H289" i="57"/>
  <c r="BF277" i="57"/>
  <c r="BW277" i="57"/>
  <c r="M359" i="81"/>
  <c r="V359" i="105" s="1"/>
  <c r="BX250" i="57"/>
  <c r="BF250" i="57"/>
  <c r="BW250" i="57"/>
  <c r="M285" i="81"/>
  <c r="V285" i="105" s="1"/>
  <c r="V250" i="57"/>
  <c r="BG226" i="57"/>
  <c r="N727" i="81"/>
  <c r="O727" i="81" s="1"/>
  <c r="BF226" i="57"/>
  <c r="BW226" i="57"/>
  <c r="M727" i="81"/>
  <c r="V727" i="105" s="1"/>
  <c r="BS226" i="57"/>
  <c r="BF223" i="57"/>
  <c r="BF221" i="57"/>
  <c r="BF196" i="57"/>
  <c r="V196" i="57"/>
  <c r="BW193" i="57"/>
  <c r="BX187" i="57"/>
  <c r="BG187" i="57"/>
  <c r="BF187" i="57"/>
  <c r="BW187" i="57"/>
  <c r="BS187" i="57"/>
  <c r="BF166" i="57"/>
  <c r="BW166" i="57"/>
  <c r="BS166" i="57"/>
  <c r="BG166" i="57"/>
  <c r="BG163" i="57"/>
  <c r="BF163" i="57"/>
  <c r="BX163" i="57"/>
  <c r="BW163" i="57"/>
  <c r="BS163" i="57"/>
  <c r="BB140" i="57"/>
  <c r="V131" i="57"/>
  <c r="H139" i="57"/>
  <c r="BS101" i="57"/>
  <c r="BS100" i="57"/>
  <c r="BW100" i="57"/>
  <c r="BF100" i="57"/>
  <c r="V100" i="57"/>
  <c r="BS76" i="57"/>
  <c r="V79" i="57"/>
  <c r="V67" i="57"/>
  <c r="BF13" i="57"/>
  <c r="BW13" i="57"/>
  <c r="M86" i="81"/>
  <c r="V86" i="105" s="1"/>
  <c r="V19" i="57"/>
  <c r="BW11" i="57"/>
  <c r="M83" i="81"/>
  <c r="V83" i="105" s="1"/>
  <c r="BS11" i="57"/>
  <c r="V7" i="57"/>
  <c r="BS286" i="55"/>
  <c r="V289" i="55"/>
  <c r="BS256" i="55"/>
  <c r="BF256" i="55"/>
  <c r="BW256" i="55"/>
  <c r="M279" i="80"/>
  <c r="U279" i="105" s="1"/>
  <c r="BX256" i="55"/>
  <c r="V253" i="55"/>
  <c r="BX250" i="55"/>
  <c r="BW250" i="55"/>
  <c r="M286" i="80"/>
  <c r="U286" i="105" s="1"/>
  <c r="BS250" i="55"/>
  <c r="BG248" i="55"/>
  <c r="N276" i="80"/>
  <c r="O276" i="80" s="1"/>
  <c r="BX248" i="55"/>
  <c r="BB260" i="55"/>
  <c r="H259" i="55"/>
  <c r="BS248" i="55"/>
  <c r="BX227" i="55"/>
  <c r="V227" i="55"/>
  <c r="V226" i="55"/>
  <c r="BW223" i="55"/>
  <c r="M726" i="80"/>
  <c r="U726" i="105" s="1"/>
  <c r="BF223" i="55"/>
  <c r="BS223" i="55"/>
  <c r="BX223" i="55"/>
  <c r="V223" i="55"/>
  <c r="BF220" i="55"/>
  <c r="BG220" i="55"/>
  <c r="N735" i="80"/>
  <c r="O735" i="80" s="1"/>
  <c r="BX220" i="55"/>
  <c r="BS220" i="55"/>
  <c r="BW220" i="55"/>
  <c r="M735" i="80"/>
  <c r="U735" i="105" s="1"/>
  <c r="V220" i="55"/>
  <c r="BX218" i="55"/>
  <c r="BW218" i="55"/>
  <c r="BS218" i="55"/>
  <c r="BF218" i="55"/>
  <c r="BF217" i="55"/>
  <c r="BG217" i="55"/>
  <c r="N715" i="80"/>
  <c r="V229" i="55"/>
  <c r="BW217" i="55"/>
  <c r="M715" i="80"/>
  <c r="U715" i="105" s="1"/>
  <c r="BS217" i="55"/>
  <c r="V196" i="55"/>
  <c r="BG196" i="55"/>
  <c r="BW196" i="55"/>
  <c r="BX196" i="55"/>
  <c r="BF196" i="55"/>
  <c r="BS196" i="55"/>
  <c r="BW193" i="55"/>
  <c r="BS193" i="55"/>
  <c r="BG193" i="55"/>
  <c r="V193" i="55"/>
  <c r="BW190" i="55"/>
  <c r="V190" i="55"/>
  <c r="BF190" i="55"/>
  <c r="BF187" i="55"/>
  <c r="BX187" i="55"/>
  <c r="BB200" i="55"/>
  <c r="BG187" i="55"/>
  <c r="BS187" i="55"/>
  <c r="BW187" i="55"/>
  <c r="V187" i="55"/>
  <c r="BX167" i="55"/>
  <c r="BS167" i="55"/>
  <c r="BF164" i="55"/>
  <c r="BX164" i="55"/>
  <c r="BW164" i="55"/>
  <c r="BF163" i="55"/>
  <c r="BW163" i="55"/>
  <c r="BS163" i="55"/>
  <c r="BG163" i="55"/>
  <c r="BS160" i="55"/>
  <c r="BB170" i="55"/>
  <c r="BW160" i="55"/>
  <c r="BF160" i="55"/>
  <c r="BG160" i="55"/>
  <c r="V160" i="55"/>
  <c r="V157" i="55"/>
  <c r="BW157" i="55"/>
  <c r="BG157" i="55"/>
  <c r="BS157" i="55"/>
  <c r="BF157" i="55"/>
  <c r="BX136" i="55"/>
  <c r="BG136" i="55"/>
  <c r="N145" i="80"/>
  <c r="V136" i="55"/>
  <c r="BW136" i="55"/>
  <c r="M145" i="80"/>
  <c r="U145" i="105" s="1"/>
  <c r="BF136" i="55"/>
  <c r="BW133" i="55"/>
  <c r="M157" i="80"/>
  <c r="U157" i="105" s="1"/>
  <c r="BS133" i="55"/>
  <c r="BF133" i="55"/>
  <c r="BF130" i="55"/>
  <c r="BX130" i="55"/>
  <c r="BW130" i="55"/>
  <c r="M163" i="80"/>
  <c r="U163" i="105" s="1"/>
  <c r="BG131" i="55"/>
  <c r="N167" i="80"/>
  <c r="BW131" i="55"/>
  <c r="M167" i="80"/>
  <c r="U167" i="105" s="1"/>
  <c r="V128" i="55"/>
  <c r="BW127" i="55"/>
  <c r="M160" i="80"/>
  <c r="U160" i="105" s="1"/>
  <c r="BG127" i="55"/>
  <c r="N160" i="80"/>
  <c r="BF127" i="55"/>
  <c r="BS127" i="55"/>
  <c r="BE127" i="55"/>
  <c r="BF106" i="55"/>
  <c r="BS106" i="55"/>
  <c r="BG106" i="55"/>
  <c r="BW106" i="55"/>
  <c r="BX104" i="55"/>
  <c r="BF104" i="55"/>
  <c r="BS104" i="55"/>
  <c r="BW104" i="55"/>
  <c r="V104" i="55"/>
  <c r="BF103" i="55"/>
  <c r="BX103" i="55"/>
  <c r="BW103" i="55"/>
  <c r="BS103" i="55"/>
  <c r="V103" i="55"/>
  <c r="BF100" i="55"/>
  <c r="BX100" i="55"/>
  <c r="BW100" i="55"/>
  <c r="V109" i="55"/>
  <c r="BS97" i="55"/>
  <c r="BW97" i="55"/>
  <c r="BF97" i="55"/>
  <c r="BG97" i="55"/>
  <c r="BE97" i="55"/>
  <c r="BX97" i="55"/>
  <c r="BE77" i="55"/>
  <c r="BF77" i="55"/>
  <c r="BW77" i="55"/>
  <c r="M971" i="80"/>
  <c r="U971" i="105" s="1"/>
  <c r="BX77" i="55"/>
  <c r="BS77" i="55"/>
  <c r="BS76" i="55"/>
  <c r="BG76" i="55"/>
  <c r="N966" i="80"/>
  <c r="O966" i="80" s="1"/>
  <c r="BW76" i="55"/>
  <c r="M966" i="80"/>
  <c r="U966" i="105" s="1"/>
  <c r="BX76" i="55"/>
  <c r="BE76" i="55"/>
  <c r="BW74" i="55"/>
  <c r="M965" i="80"/>
  <c r="U965" i="105" s="1"/>
  <c r="BG74" i="55"/>
  <c r="N965" i="80"/>
  <c r="BS74" i="55"/>
  <c r="V74" i="55"/>
  <c r="BX73" i="55"/>
  <c r="BE73" i="55"/>
  <c r="BS73" i="55"/>
  <c r="BW70" i="55"/>
  <c r="M964" i="80"/>
  <c r="U964" i="105" s="1"/>
  <c r="BF70" i="55"/>
  <c r="V79" i="55"/>
  <c r="BG67" i="55"/>
  <c r="N955" i="80"/>
  <c r="BS67" i="55"/>
  <c r="BX67" i="55"/>
  <c r="BW67" i="55"/>
  <c r="M955" i="80"/>
  <c r="U955" i="105" s="1"/>
  <c r="J79" i="55"/>
  <c r="V46" i="55"/>
  <c r="BX43" i="55"/>
  <c r="BG43" i="55"/>
  <c r="N848" i="80"/>
  <c r="BS43" i="55"/>
  <c r="BW40" i="55"/>
  <c r="M845" i="80"/>
  <c r="U845" i="105" s="1"/>
  <c r="BG40" i="55"/>
  <c r="N845" i="80"/>
  <c r="BF40" i="55"/>
  <c r="BS40" i="55"/>
  <c r="V40" i="55"/>
  <c r="BS37" i="55"/>
  <c r="V49" i="55"/>
  <c r="BG37" i="55"/>
  <c r="N842" i="80"/>
  <c r="BF37" i="55"/>
  <c r="BW37" i="55"/>
  <c r="M842" i="80"/>
  <c r="U842" i="105" s="1"/>
  <c r="D49" i="55"/>
  <c r="BW16" i="55"/>
  <c r="M82" i="80"/>
  <c r="U82" i="105" s="1"/>
  <c r="V16" i="55"/>
  <c r="BF16" i="55"/>
  <c r="BX16" i="55"/>
  <c r="BF13" i="55"/>
  <c r="BG13" i="55"/>
  <c r="N86" i="80"/>
  <c r="O86" i="80" s="1"/>
  <c r="BW13" i="55"/>
  <c r="M1088" i="80" s="1"/>
  <c r="M86" i="80"/>
  <c r="U86" i="105" s="1"/>
  <c r="BS13" i="55"/>
  <c r="V10" i="55"/>
  <c r="BS10" i="55"/>
  <c r="BG10" i="55"/>
  <c r="N84" i="80"/>
  <c r="BW10" i="55"/>
  <c r="M84" i="80"/>
  <c r="U84" i="105" s="1"/>
  <c r="BF10" i="55"/>
  <c r="V19" i="55"/>
  <c r="BF8" i="55"/>
  <c r="BG8" i="55"/>
  <c r="N1083" i="80" s="1"/>
  <c r="N81" i="80"/>
  <c r="BW8" i="55"/>
  <c r="M81" i="80"/>
  <c r="U81" i="105" s="1"/>
  <c r="V8" i="55"/>
  <c r="BW7" i="55"/>
  <c r="BG7" i="55"/>
  <c r="BX7" i="55"/>
  <c r="BF163" i="53"/>
  <c r="BG103" i="53"/>
  <c r="BS286" i="53"/>
  <c r="BW286" i="53"/>
  <c r="T367" i="105"/>
  <c r="BF286" i="53"/>
  <c r="BF277" i="53"/>
  <c r="BG277" i="53"/>
  <c r="V256" i="53"/>
  <c r="BF256" i="53"/>
  <c r="BW256" i="53"/>
  <c r="T279" i="105"/>
  <c r="BS256" i="53"/>
  <c r="BG253" i="53"/>
  <c r="AB276" i="105"/>
  <c r="BW253" i="53"/>
  <c r="T276" i="105"/>
  <c r="BF253" i="53"/>
  <c r="BG249" i="53"/>
  <c r="BS247" i="53"/>
  <c r="BG247" i="53"/>
  <c r="BW247" i="53"/>
  <c r="T282" i="105"/>
  <c r="BF247" i="53"/>
  <c r="BB260" i="53"/>
  <c r="V226" i="53"/>
  <c r="BS220" i="53"/>
  <c r="BF220" i="53"/>
  <c r="V229" i="53"/>
  <c r="V196" i="53"/>
  <c r="V194" i="53"/>
  <c r="BS190" i="53"/>
  <c r="BG190" i="53"/>
  <c r="BF190" i="53"/>
  <c r="BW187" i="53"/>
  <c r="BS187" i="53"/>
  <c r="BG187" i="53"/>
  <c r="BB200" i="53"/>
  <c r="BS166" i="53"/>
  <c r="BG166" i="53"/>
  <c r="BW166" i="53"/>
  <c r="BE166" i="53"/>
  <c r="BX166" i="53"/>
  <c r="BX163" i="53"/>
  <c r="BS163" i="53"/>
  <c r="V163" i="53"/>
  <c r="BS160" i="53"/>
  <c r="BW160" i="53"/>
  <c r="V160" i="53"/>
  <c r="BF158" i="53"/>
  <c r="V133" i="53"/>
  <c r="BW133" i="53"/>
  <c r="V130" i="53"/>
  <c r="BG130" i="53"/>
  <c r="BF130" i="53"/>
  <c r="BS130" i="53"/>
  <c r="BW106" i="53"/>
  <c r="BS106" i="53"/>
  <c r="BG106" i="53"/>
  <c r="BS103" i="53"/>
  <c r="BS100" i="53"/>
  <c r="V109" i="53"/>
  <c r="BX43" i="53"/>
  <c r="V43" i="53"/>
  <c r="BG37" i="53"/>
  <c r="BW37" i="53"/>
  <c r="T842" i="105"/>
  <c r="V49" i="53"/>
  <c r="V37" i="53"/>
  <c r="V13" i="53"/>
  <c r="BW10" i="53"/>
  <c r="BX10" i="53"/>
  <c r="V10" i="53"/>
  <c r="BB20" i="53"/>
  <c r="BS13" i="57"/>
  <c r="BW17" i="53"/>
  <c r="BX191" i="52"/>
  <c r="BX43" i="58"/>
  <c r="BE193" i="58"/>
  <c r="V193" i="58"/>
  <c r="BE157" i="59"/>
  <c r="V157" i="59"/>
  <c r="BE257" i="59"/>
  <c r="V257" i="59"/>
  <c r="BG9" i="52"/>
  <c r="N74" i="78" s="1"/>
  <c r="AA74" i="105" s="1"/>
  <c r="BW9" i="52"/>
  <c r="BX12" i="52"/>
  <c r="BW12" i="52"/>
  <c r="BF14" i="52"/>
  <c r="BS14" i="52"/>
  <c r="BG14" i="52"/>
  <c r="BW14" i="52"/>
  <c r="BS39" i="52"/>
  <c r="BX39" i="52"/>
  <c r="BW39" i="52"/>
  <c r="BW41" i="52"/>
  <c r="BG41" i="52"/>
  <c r="BS68" i="52"/>
  <c r="BF68" i="52"/>
  <c r="BW134" i="52"/>
  <c r="BF134" i="52"/>
  <c r="BX134" i="52"/>
  <c r="BG134" i="52"/>
  <c r="BX162" i="52"/>
  <c r="BG162" i="52"/>
  <c r="BX168" i="52"/>
  <c r="BS168" i="52"/>
  <c r="BF168" i="52"/>
  <c r="BW189" i="52"/>
  <c r="BX189" i="52"/>
  <c r="BF189" i="52"/>
  <c r="BG189" i="52"/>
  <c r="BG192" i="52"/>
  <c r="BW192" i="52"/>
  <c r="BS192" i="52"/>
  <c r="BF192" i="52"/>
  <c r="BX192" i="52"/>
  <c r="BF197" i="52"/>
  <c r="BG197" i="52"/>
  <c r="BW197" i="52"/>
  <c r="BG218" i="52"/>
  <c r="BF218" i="52"/>
  <c r="BX218" i="52"/>
  <c r="BW278" i="52"/>
  <c r="BF278" i="52"/>
  <c r="BG278" i="52"/>
  <c r="N23" i="78"/>
  <c r="AA23" i="105" s="1"/>
  <c r="N23" i="105" s="1"/>
  <c r="O23" i="105" s="1"/>
  <c r="BX278" i="52"/>
  <c r="BF281" i="52"/>
  <c r="BX281" i="52"/>
  <c r="BG281" i="52"/>
  <c r="BS7" i="53"/>
  <c r="BG9" i="53"/>
  <c r="BS9" i="53"/>
  <c r="BF15" i="53"/>
  <c r="BS15" i="53"/>
  <c r="BW18" i="53"/>
  <c r="BS18" i="53"/>
  <c r="BS41" i="53"/>
  <c r="BX41" i="53"/>
  <c r="BS43" i="53"/>
  <c r="BF43" i="53"/>
  <c r="BG44" i="53"/>
  <c r="BS44" i="53"/>
  <c r="BG46" i="53"/>
  <c r="BW46" i="53"/>
  <c r="T843" i="105"/>
  <c r="BG67" i="53"/>
  <c r="BW67" i="53"/>
  <c r="T955" i="105"/>
  <c r="BG73" i="53"/>
  <c r="BS73" i="53"/>
  <c r="BF73" i="53"/>
  <c r="BX73" i="53"/>
  <c r="BF78" i="53"/>
  <c r="BW78" i="53"/>
  <c r="BW99" i="53"/>
  <c r="BX99" i="53"/>
  <c r="BS99" i="53"/>
  <c r="BG99" i="53"/>
  <c r="BF104" i="53"/>
  <c r="BW104" i="53"/>
  <c r="BF107" i="53"/>
  <c r="BG107" i="53"/>
  <c r="BW107" i="53"/>
  <c r="BG128" i="53"/>
  <c r="BS128" i="53"/>
  <c r="BS136" i="53"/>
  <c r="BW136" i="53"/>
  <c r="T145" i="105"/>
  <c r="BF162" i="53"/>
  <c r="BX162" i="53"/>
  <c r="BS162" i="53"/>
  <c r="BS188" i="53"/>
  <c r="BG188" i="53"/>
  <c r="BW188" i="53"/>
  <c r="BF188" i="53"/>
  <c r="BS196" i="53"/>
  <c r="BW196" i="53"/>
  <c r="BX196" i="53"/>
  <c r="BF196" i="53"/>
  <c r="BX217" i="53"/>
  <c r="BF217" i="53"/>
  <c r="BG225" i="53"/>
  <c r="BS225" i="53"/>
  <c r="BF251" i="53"/>
  <c r="BW251" i="53"/>
  <c r="BS251" i="53"/>
  <c r="BF280" i="53"/>
  <c r="BX280" i="53"/>
  <c r="BG280" i="53"/>
  <c r="BW287" i="53"/>
  <c r="BS287" i="53"/>
  <c r="BF11" i="55"/>
  <c r="BW11" i="55"/>
  <c r="BF105" i="55"/>
  <c r="BG105" i="55"/>
  <c r="BF131" i="55"/>
  <c r="BX131" i="55"/>
  <c r="BW198" i="55"/>
  <c r="BX198" i="55"/>
  <c r="BS198" i="55"/>
  <c r="BW255" i="55"/>
  <c r="BF255" i="55"/>
  <c r="BS255" i="55"/>
  <c r="BG255" i="55"/>
  <c r="BG257" i="55"/>
  <c r="BW257" i="55"/>
  <c r="BX258" i="55"/>
  <c r="BS258" i="55"/>
  <c r="BW258" i="55"/>
  <c r="BF258" i="55"/>
  <c r="BW278" i="55"/>
  <c r="M364" i="80"/>
  <c r="U364" i="105" s="1"/>
  <c r="BS278" i="55"/>
  <c r="BX279" i="55"/>
  <c r="BG279" i="55"/>
  <c r="N367" i="80"/>
  <c r="O367" i="80" s="1"/>
  <c r="BF279" i="55"/>
  <c r="BF287" i="55"/>
  <c r="BX287" i="55"/>
  <c r="BS287" i="55"/>
  <c r="BG8" i="57"/>
  <c r="BX8" i="57"/>
  <c r="BX15" i="57"/>
  <c r="BW15" i="57"/>
  <c r="BF15" i="57"/>
  <c r="BS39" i="57"/>
  <c r="BG39" i="57"/>
  <c r="BS41" i="57"/>
  <c r="BF41" i="57"/>
  <c r="BS67" i="57"/>
  <c r="BF67" i="57"/>
  <c r="BF70" i="57"/>
  <c r="BW70" i="57"/>
  <c r="M965" i="81"/>
  <c r="BX71" i="57"/>
  <c r="BF71" i="57"/>
  <c r="BW71" i="57"/>
  <c r="BF75" i="57"/>
  <c r="BX75" i="57"/>
  <c r="BW78" i="57"/>
  <c r="BF78" i="57"/>
  <c r="BS97" i="57"/>
  <c r="BF97" i="57"/>
  <c r="BG97" i="57"/>
  <c r="BW97" i="57"/>
  <c r="BX102" i="57"/>
  <c r="BG102" i="57"/>
  <c r="BF102" i="57"/>
  <c r="BG104" i="57"/>
  <c r="BW104" i="57"/>
  <c r="BW105" i="57"/>
  <c r="BG105" i="57"/>
  <c r="BF105" i="57"/>
  <c r="BX105" i="57"/>
  <c r="BW107" i="57"/>
  <c r="BG107" i="57"/>
  <c r="BS107" i="57"/>
  <c r="BX128" i="57"/>
  <c r="BF128" i="57"/>
  <c r="BX133" i="57"/>
  <c r="BF133" i="57"/>
  <c r="BG133" i="57"/>
  <c r="N157" i="81"/>
  <c r="BF134" i="57"/>
  <c r="BX134" i="57"/>
  <c r="BF136" i="57"/>
  <c r="BS157" i="57"/>
  <c r="BF157" i="57"/>
  <c r="BW157" i="57"/>
  <c r="BS189" i="57"/>
  <c r="BX189" i="57"/>
  <c r="BW189" i="57"/>
  <c r="BW197" i="57"/>
  <c r="BS197" i="57"/>
  <c r="BX249" i="57"/>
  <c r="BS249" i="57"/>
  <c r="BS252" i="57"/>
  <c r="BW252" i="57"/>
  <c r="BG286" i="57"/>
  <c r="N351" i="81"/>
  <c r="O351" i="81" s="1"/>
  <c r="BW286" i="57"/>
  <c r="M351" i="81"/>
  <c r="V351" i="105" s="1"/>
  <c r="BS286" i="57"/>
  <c r="BF286" i="57"/>
  <c r="BF7" i="58"/>
  <c r="BS7" i="58"/>
  <c r="BW41" i="58"/>
  <c r="M1066" i="82" s="1"/>
  <c r="BF41" i="58"/>
  <c r="BW70" i="58"/>
  <c r="M964" i="82"/>
  <c r="BS70" i="58"/>
  <c r="BF78" i="58"/>
  <c r="BS78" i="58"/>
  <c r="BS104" i="58"/>
  <c r="BX104" i="58"/>
  <c r="BX133" i="58"/>
  <c r="BW133" i="58"/>
  <c r="M157" i="82"/>
  <c r="W157" i="105" s="1"/>
  <c r="BW159" i="58"/>
  <c r="BG159" i="58"/>
  <c r="BF188" i="58"/>
  <c r="BS188" i="58"/>
  <c r="BG195" i="58"/>
  <c r="BF195" i="58"/>
  <c r="BW222" i="58"/>
  <c r="BG222" i="58"/>
  <c r="BX18" i="59"/>
  <c r="BS18" i="59"/>
  <c r="BX71" i="59"/>
  <c r="BF71" i="59"/>
  <c r="BS102" i="59"/>
  <c r="BG102" i="59"/>
  <c r="BX157" i="59"/>
  <c r="BG157" i="59"/>
  <c r="BW157" i="59"/>
  <c r="BF163" i="59"/>
  <c r="BW163" i="59"/>
  <c r="BF189" i="59"/>
  <c r="BW189" i="59"/>
  <c r="BW195" i="59"/>
  <c r="BF195" i="59"/>
  <c r="BX195" i="59"/>
  <c r="BF197" i="59"/>
  <c r="BX197" i="59"/>
  <c r="BG197" i="59"/>
  <c r="BW221" i="59"/>
  <c r="M1106" i="83" s="1"/>
  <c r="BF221" i="59"/>
  <c r="BX223" i="59"/>
  <c r="BG223" i="59"/>
  <c r="N701" i="83"/>
  <c r="O701" i="83" s="1"/>
  <c r="BF228" i="59"/>
  <c r="BX228" i="59"/>
  <c r="BF249" i="59"/>
  <c r="BX249" i="59"/>
  <c r="BG249" i="59"/>
  <c r="BS249" i="59"/>
  <c r="BX252" i="59"/>
  <c r="BW252" i="59"/>
  <c r="M276" i="83"/>
  <c r="X276" i="105" s="1"/>
  <c r="BS252" i="59"/>
  <c r="BX254" i="59"/>
  <c r="BF254" i="59"/>
  <c r="BW254" i="59"/>
  <c r="BS254" i="59"/>
  <c r="BF258" i="59"/>
  <c r="BW258" i="59"/>
  <c r="BS258" i="59"/>
  <c r="BX278" i="59"/>
  <c r="BG278" i="59"/>
  <c r="BW286" i="59"/>
  <c r="M351" i="83"/>
  <c r="X351" i="105" s="1"/>
  <c r="BF286" i="59"/>
  <c r="BB140" i="53"/>
  <c r="E64" i="59"/>
  <c r="U34" i="52"/>
  <c r="BG16" i="57"/>
  <c r="N87" i="81"/>
  <c r="BS12" i="57"/>
  <c r="BX197" i="52"/>
  <c r="BW191" i="53"/>
  <c r="BS12" i="53"/>
  <c r="AE83" i="58"/>
  <c r="F83" i="58" s="1"/>
  <c r="F82" i="58"/>
  <c r="AK113" i="58"/>
  <c r="L113" i="58" s="1"/>
  <c r="N172" i="59"/>
  <c r="AM173" i="59"/>
  <c r="N173" i="59" s="1"/>
  <c r="AN64" i="58"/>
  <c r="BE10" i="57"/>
  <c r="V10" i="57"/>
  <c r="BE160" i="57"/>
  <c r="BX160" i="57"/>
  <c r="V160" i="57"/>
  <c r="BE193" i="57"/>
  <c r="BX193" i="57"/>
  <c r="V193" i="57"/>
  <c r="V79" i="58"/>
  <c r="BG194" i="55"/>
  <c r="BW277" i="53"/>
  <c r="BS70" i="53"/>
  <c r="BF136" i="53"/>
  <c r="BF284" i="55"/>
  <c r="E184" i="57"/>
  <c r="AL214" i="52"/>
  <c r="BW128" i="53"/>
  <c r="BF252" i="57"/>
  <c r="BF260" i="57" s="1"/>
  <c r="AT15" i="104" s="1"/>
  <c r="BG165" i="52"/>
  <c r="BW218" i="52"/>
  <c r="BW70" i="53"/>
  <c r="T980" i="105"/>
  <c r="BW281" i="55"/>
  <c r="BW39" i="57"/>
  <c r="BS71" i="57"/>
  <c r="BG43" i="53"/>
  <c r="BW217" i="53"/>
  <c r="T715" i="105"/>
  <c r="BG168" i="52"/>
  <c r="BG196" i="53"/>
  <c r="BF70" i="53"/>
  <c r="BG188" i="58"/>
  <c r="BX258" i="59"/>
  <c r="BF76" i="57"/>
  <c r="BG7" i="53"/>
  <c r="BG39" i="52"/>
  <c r="BG255" i="52"/>
  <c r="BS217" i="53"/>
  <c r="BG162" i="53"/>
  <c r="BF128" i="53"/>
  <c r="BF129" i="55"/>
  <c r="BX78" i="58"/>
  <c r="BG228" i="59"/>
  <c r="BW7" i="53"/>
  <c r="T83" i="105"/>
  <c r="BG42" i="52"/>
  <c r="BS107" i="53"/>
  <c r="BF42" i="52"/>
  <c r="BF252" i="52"/>
  <c r="BW162" i="53"/>
  <c r="BX128" i="53"/>
  <c r="BF160" i="57"/>
  <c r="BF189" i="57"/>
  <c r="BW99" i="57"/>
  <c r="BX107" i="57"/>
  <c r="BG41" i="58"/>
  <c r="BG251" i="53"/>
  <c r="BW15" i="53"/>
  <c r="BS14" i="53"/>
  <c r="BF7" i="53"/>
  <c r="BX41" i="57"/>
  <c r="BX249" i="52"/>
  <c r="BW42" i="52"/>
  <c r="BG68" i="52"/>
  <c r="BF44" i="57"/>
  <c r="BS102" i="57"/>
  <c r="BX47" i="59"/>
  <c r="BS45" i="52"/>
  <c r="BX45" i="55"/>
  <c r="BG13" i="57"/>
  <c r="N86" i="81"/>
  <c r="BG41" i="53"/>
  <c r="BG76" i="57"/>
  <c r="N966" i="81"/>
  <c r="BW280" i="53"/>
  <c r="T359" i="105"/>
  <c r="BG198" i="55"/>
  <c r="BS197" i="52"/>
  <c r="BX68" i="52"/>
  <c r="BS42" i="52"/>
  <c r="BF255" i="52"/>
  <c r="BF225" i="53"/>
  <c r="BF191" i="53"/>
  <c r="BS38" i="53"/>
  <c r="BG258" i="55"/>
  <c r="N1033" i="80" s="1"/>
  <c r="BG15" i="57"/>
  <c r="BW228" i="59"/>
  <c r="AJ184" i="59"/>
  <c r="E124" i="58"/>
  <c r="AL34" i="52"/>
  <c r="BX258" i="53"/>
  <c r="BW43" i="53"/>
  <c r="T848" i="105"/>
  <c r="BW9" i="53"/>
  <c r="BX47" i="57"/>
  <c r="BW132" i="53"/>
  <c r="BS134" i="52"/>
  <c r="BF39" i="52"/>
  <c r="BW252" i="52"/>
  <c r="BX225" i="53"/>
  <c r="BF257" i="55"/>
  <c r="BW73" i="53"/>
  <c r="BG217" i="53"/>
  <c r="BG136" i="53"/>
  <c r="BF18" i="53"/>
  <c r="BX224" i="55"/>
  <c r="BS8" i="57"/>
  <c r="BX44" i="57"/>
  <c r="BG252" i="52"/>
  <c r="BX219" i="53"/>
  <c r="BW225" i="53"/>
  <c r="BG38" i="53"/>
  <c r="BS105" i="52"/>
  <c r="BF9" i="53"/>
  <c r="BF197" i="57"/>
  <c r="BG18" i="57"/>
  <c r="BS128" i="57"/>
  <c r="BB80" i="59"/>
  <c r="BS44" i="52"/>
  <c r="BG188" i="52"/>
  <c r="BG193" i="57"/>
  <c r="BX44" i="53"/>
  <c r="BW249" i="59"/>
  <c r="BS18" i="57"/>
  <c r="BF12" i="53"/>
  <c r="BS9" i="52"/>
  <c r="BF198" i="55"/>
  <c r="BS105" i="57"/>
  <c r="E214" i="58"/>
  <c r="AT184" i="52"/>
  <c r="BG44" i="52"/>
  <c r="BX14" i="52"/>
  <c r="BW8" i="57"/>
  <c r="BS224" i="55"/>
  <c r="BF278" i="55"/>
  <c r="BG197" i="57"/>
  <c r="BS191" i="52"/>
  <c r="BF167" i="52"/>
  <c r="BF99" i="53"/>
  <c r="BF12" i="52"/>
  <c r="BW281" i="52"/>
  <c r="BS162" i="52"/>
  <c r="BG287" i="55"/>
  <c r="N1045" i="80" s="1"/>
  <c r="N386" i="80"/>
  <c r="BS68" i="57"/>
  <c r="BW102" i="57"/>
  <c r="BG252" i="59"/>
  <c r="N276" i="83"/>
  <c r="AH184" i="59"/>
  <c r="BS189" i="52"/>
  <c r="BS278" i="52"/>
  <c r="BS281" i="52"/>
  <c r="BS12" i="52"/>
  <c r="BS280" i="53"/>
  <c r="BX136" i="53"/>
  <c r="BS279" i="55"/>
  <c r="BF104" i="57"/>
  <c r="BF70" i="58"/>
  <c r="BX9" i="57"/>
  <c r="BW158" i="52"/>
  <c r="BF258" i="52"/>
  <c r="BW278" i="53"/>
  <c r="BS221" i="57"/>
  <c r="BG192" i="57"/>
  <c r="BX102" i="58"/>
  <c r="BE131" i="53"/>
  <c r="V131" i="53"/>
  <c r="BE280" i="53"/>
  <c r="V280" i="53"/>
  <c r="BE281" i="58"/>
  <c r="V281" i="58"/>
  <c r="BE281" i="57"/>
  <c r="V281" i="57"/>
  <c r="BE249" i="58"/>
  <c r="V249" i="58"/>
  <c r="V278" i="59"/>
  <c r="BE278" i="59"/>
  <c r="BF38" i="52"/>
  <c r="BS130" i="52"/>
  <c r="BG131" i="52"/>
  <c r="BG133" i="52"/>
  <c r="BF217" i="52"/>
  <c r="BF223" i="52"/>
  <c r="BW227" i="52"/>
  <c r="BW280" i="52"/>
  <c r="BW282" i="52"/>
  <c r="BX45" i="53"/>
  <c r="BX74" i="53"/>
  <c r="BF108" i="53"/>
  <c r="BW163" i="53"/>
  <c r="BS254" i="55"/>
  <c r="BF288" i="55"/>
  <c r="BW17" i="57"/>
  <c r="BF98" i="57"/>
  <c r="BX106" i="57"/>
  <c r="BF135" i="57"/>
  <c r="BF161" i="57"/>
  <c r="BS164" i="57"/>
  <c r="BS219" i="57"/>
  <c r="BG224" i="57"/>
  <c r="N701" i="81"/>
  <c r="BW224" i="57"/>
  <c r="M701" i="81"/>
  <c r="V701" i="105" s="1"/>
  <c r="BF224" i="57"/>
  <c r="BX224" i="57"/>
  <c r="BX253" i="57"/>
  <c r="BX277" i="57"/>
  <c r="BX280" i="57"/>
  <c r="BX71" i="58"/>
  <c r="BF105" i="58"/>
  <c r="BF110" i="58" s="1"/>
  <c r="AU10" i="104" s="1"/>
  <c r="BG168" i="58"/>
  <c r="BG223" i="58"/>
  <c r="N727" i="82"/>
  <c r="BX247" i="58"/>
  <c r="BX250" i="58"/>
  <c r="BX278" i="58"/>
  <c r="BW278" i="58"/>
  <c r="BS278" i="58"/>
  <c r="BW286" i="58"/>
  <c r="M351" i="82"/>
  <c r="W351" i="105" s="1"/>
  <c r="BF286" i="58"/>
  <c r="BX7" i="59"/>
  <c r="BS15" i="59"/>
  <c r="BF78" i="59"/>
  <c r="BS99" i="59"/>
  <c r="BS104" i="59"/>
  <c r="BF104" i="59"/>
  <c r="BF110" i="59"/>
  <c r="AV10" i="104" s="1"/>
  <c r="BX133" i="59"/>
  <c r="BS133" i="59"/>
  <c r="BF133" i="59"/>
  <c r="BX136" i="59"/>
  <c r="BW159" i="59"/>
  <c r="BX160" i="59"/>
  <c r="BX217" i="59"/>
  <c r="BX220" i="59"/>
  <c r="BF222" i="59"/>
  <c r="BX251" i="59"/>
  <c r="BX277" i="59"/>
  <c r="BX280" i="59"/>
  <c r="BG285" i="59"/>
  <c r="BX285" i="59"/>
  <c r="BW288" i="59"/>
  <c r="AM263" i="59"/>
  <c r="N263" i="59" s="1"/>
  <c r="A3" i="66"/>
  <c r="F2" i="53"/>
  <c r="BE68" i="53"/>
  <c r="V68" i="53"/>
  <c r="V46" i="57"/>
  <c r="BE46" i="57"/>
  <c r="BX46" i="57"/>
  <c r="BE47" i="58"/>
  <c r="V47" i="58"/>
  <c r="BE227" i="59"/>
  <c r="V227" i="59"/>
  <c r="V218" i="52"/>
  <c r="BE135" i="53"/>
  <c r="V135" i="53"/>
  <c r="BE252" i="53"/>
  <c r="V252" i="53"/>
  <c r="BE285" i="53"/>
  <c r="V285" i="53"/>
  <c r="BE282" i="55"/>
  <c r="BX282" i="55"/>
  <c r="V282" i="55"/>
  <c r="BE252" i="58"/>
  <c r="V252" i="58"/>
  <c r="BE99" i="59"/>
  <c r="V99" i="59"/>
  <c r="BE281" i="59"/>
  <c r="V281" i="59"/>
  <c r="BS195" i="52"/>
  <c r="BW195" i="52"/>
  <c r="BW279" i="52"/>
  <c r="BF279" i="52"/>
  <c r="BX42" i="53"/>
  <c r="BW42" i="53"/>
  <c r="BF68" i="53"/>
  <c r="BG68" i="53"/>
  <c r="BS68" i="53"/>
  <c r="BF131" i="53"/>
  <c r="BS131" i="53"/>
  <c r="BG189" i="53"/>
  <c r="BX189" i="53"/>
  <c r="BF197" i="53"/>
  <c r="BS197" i="53"/>
  <c r="BF249" i="53"/>
  <c r="BX249" i="53"/>
  <c r="BF252" i="53"/>
  <c r="BX252" i="53"/>
  <c r="BS257" i="53"/>
  <c r="BF257" i="53"/>
  <c r="BW69" i="57"/>
  <c r="BF69" i="57"/>
  <c r="BG69" i="57"/>
  <c r="BS77" i="57"/>
  <c r="BF77" i="57"/>
  <c r="BS129" i="57"/>
  <c r="BX129" i="57"/>
  <c r="BG129" i="57"/>
  <c r="BX137" i="57"/>
  <c r="BF137" i="57"/>
  <c r="BG73" i="58"/>
  <c r="N965" i="82"/>
  <c r="O965" i="82" s="1"/>
  <c r="BW73" i="58"/>
  <c r="M965" i="82"/>
  <c r="W965" i="105" s="1"/>
  <c r="BG191" i="58"/>
  <c r="BW191" i="58"/>
  <c r="BX220" i="58"/>
  <c r="BG220" i="58"/>
  <c r="N728" i="82"/>
  <c r="BW75" i="59"/>
  <c r="BX75" i="59"/>
  <c r="BS75" i="59"/>
  <c r="BS164" i="59"/>
  <c r="BG164" i="59"/>
  <c r="BX164" i="59"/>
  <c r="BG227" i="59"/>
  <c r="N728" i="83"/>
  <c r="O728" i="83" s="1"/>
  <c r="BF227" i="59"/>
  <c r="AQ203" i="57"/>
  <c r="R203" i="57" s="1"/>
  <c r="R202" i="57"/>
  <c r="V12" i="58"/>
  <c r="BS252" i="53"/>
  <c r="BW194" i="53"/>
  <c r="BX134" i="53"/>
  <c r="BF11" i="57"/>
  <c r="BS17" i="57"/>
  <c r="V251" i="57"/>
  <c r="AK83" i="59"/>
  <c r="L83" i="59" s="1"/>
  <c r="L82" i="59"/>
  <c r="H229" i="57"/>
  <c r="V229" i="57"/>
  <c r="BE137" i="53"/>
  <c r="V137" i="53"/>
  <c r="BX222" i="55"/>
  <c r="BW197" i="53"/>
  <c r="BF194" i="53"/>
  <c r="BW168" i="53"/>
  <c r="BF105" i="53"/>
  <c r="BX131" i="53"/>
  <c r="BW248" i="55"/>
  <c r="M276" i="80"/>
  <c r="U276" i="105" s="1"/>
  <c r="BW14" i="57"/>
  <c r="M1079" i="81" s="1"/>
  <c r="BS106" i="57"/>
  <c r="BW257" i="58"/>
  <c r="BS102" i="58"/>
  <c r="BG167" i="55"/>
  <c r="BF134" i="53"/>
  <c r="BF222" i="55"/>
  <c r="BW15" i="52"/>
  <c r="BX195" i="52"/>
  <c r="BF168" i="53"/>
  <c r="BX105" i="53"/>
  <c r="BF97" i="53"/>
  <c r="BW77" i="57"/>
  <c r="BW106" i="57"/>
  <c r="BS14" i="57"/>
  <c r="BS165" i="58"/>
  <c r="BS73" i="58"/>
  <c r="AK143" i="57"/>
  <c r="L143" i="57" s="1"/>
  <c r="L142" i="57"/>
  <c r="AK293" i="58"/>
  <c r="L293" i="58" s="1"/>
  <c r="L292" i="58"/>
  <c r="V169" i="57"/>
  <c r="BG221" i="53"/>
  <c r="BG137" i="57"/>
  <c r="BX278" i="53"/>
  <c r="BS132" i="52"/>
  <c r="BF17" i="52"/>
  <c r="BG168" i="53"/>
  <c r="BG105" i="53"/>
  <c r="BX97" i="53"/>
  <c r="BF167" i="55"/>
  <c r="BS250" i="57"/>
  <c r="BF129" i="57"/>
  <c r="BX14" i="57"/>
  <c r="BX257" i="58"/>
  <c r="BX131" i="58"/>
  <c r="BG11" i="57"/>
  <c r="N1076" i="81" s="1"/>
  <c r="N83" i="81"/>
  <c r="AD83" i="105" s="1"/>
  <c r="BG160" i="53"/>
  <c r="BS168" i="53"/>
  <c r="BG97" i="53"/>
  <c r="BW131" i="53"/>
  <c r="T163" i="105"/>
  <c r="BF132" i="57"/>
  <c r="BW129" i="57"/>
  <c r="BF14" i="57"/>
  <c r="BW165" i="58"/>
  <c r="BS131" i="58"/>
  <c r="BS128" i="58"/>
  <c r="BG131" i="53"/>
  <c r="BX258" i="52"/>
  <c r="BG197" i="53"/>
  <c r="BS222" i="55"/>
  <c r="BS258" i="57"/>
  <c r="BW221" i="57"/>
  <c r="M728" i="81"/>
  <c r="V728" i="105" s="1"/>
  <c r="BW132" i="57"/>
  <c r="BS157" i="58"/>
  <c r="J199" i="58"/>
  <c r="BE78" i="55"/>
  <c r="V78" i="55"/>
  <c r="BE127" i="57"/>
  <c r="BX127" i="57"/>
  <c r="V127" i="57"/>
  <c r="BX226" i="58"/>
  <c r="BE48" i="52"/>
  <c r="V48" i="52"/>
  <c r="BE71" i="53"/>
  <c r="V71" i="53"/>
  <c r="BE188" i="53"/>
  <c r="V188" i="53"/>
  <c r="BE48" i="58"/>
  <c r="V48" i="58"/>
  <c r="V73" i="53"/>
  <c r="BE73" i="53"/>
  <c r="BE218" i="57"/>
  <c r="V218" i="57"/>
  <c r="BE248" i="59"/>
  <c r="V248" i="59"/>
  <c r="AC143" i="53"/>
  <c r="D143" i="53" s="1"/>
  <c r="D142" i="53"/>
  <c r="BE18" i="52"/>
  <c r="V18" i="52"/>
  <c r="BE41" i="53"/>
  <c r="V41" i="53"/>
  <c r="BE102" i="55"/>
  <c r="V102" i="55"/>
  <c r="BE135" i="55"/>
  <c r="V135" i="55"/>
  <c r="BE18" i="58"/>
  <c r="V18" i="58"/>
  <c r="BG12" i="52"/>
  <c r="BF187" i="52"/>
  <c r="BS287" i="52"/>
  <c r="BX18" i="53"/>
  <c r="BS190" i="55"/>
  <c r="BG134" i="57"/>
  <c r="BX250" i="59"/>
  <c r="AP4" i="57"/>
  <c r="BE219" i="55"/>
  <c r="V219" i="55"/>
  <c r="BE220" i="57"/>
  <c r="V220" i="57"/>
  <c r="BE285" i="57"/>
  <c r="V285" i="57"/>
  <c r="BE18" i="59"/>
  <c r="V18" i="59"/>
  <c r="P52" i="52"/>
  <c r="V254" i="55"/>
  <c r="AC83" i="52"/>
  <c r="D83" i="52" s="1"/>
  <c r="AC87" i="52"/>
  <c r="BE136" i="57"/>
  <c r="BX136" i="57"/>
  <c r="V136" i="57"/>
  <c r="BE255" i="58"/>
  <c r="V255" i="58"/>
  <c r="V224" i="58"/>
  <c r="V221" i="55"/>
  <c r="BE221" i="55"/>
  <c r="BX97" i="57"/>
  <c r="BX286" i="57"/>
  <c r="BX46" i="58"/>
  <c r="BX67" i="58"/>
  <c r="BX40" i="59"/>
  <c r="BE222" i="55"/>
  <c r="V222" i="55"/>
  <c r="BE256" i="57"/>
  <c r="BX256" i="57"/>
  <c r="V256" i="57"/>
  <c r="BE108" i="52"/>
  <c r="V108" i="52"/>
  <c r="BE162" i="53"/>
  <c r="V162" i="53"/>
  <c r="BE191" i="58"/>
  <c r="V191" i="58"/>
  <c r="F202" i="53"/>
  <c r="AE203" i="53"/>
  <c r="F203" i="53" s="1"/>
  <c r="BE13" i="55"/>
  <c r="BX13" i="55"/>
  <c r="V13" i="55"/>
  <c r="V191" i="57"/>
  <c r="BE191" i="57"/>
  <c r="BX163" i="55"/>
  <c r="BX253" i="58"/>
  <c r="BX16" i="59"/>
  <c r="V256" i="55"/>
  <c r="AJ13" i="16"/>
  <c r="AL6" i="16"/>
  <c r="CO7" i="16"/>
  <c r="CQ14" i="16"/>
  <c r="AH274" i="58" s="1"/>
  <c r="CU12" i="16"/>
  <c r="AP214" i="58" s="1"/>
  <c r="CP11" i="16"/>
  <c r="CS9" i="16"/>
  <c r="AL124" i="58" s="1"/>
  <c r="CO8" i="16"/>
  <c r="BG43" i="52"/>
  <c r="BW46" i="52"/>
  <c r="BW47" i="52"/>
  <c r="BS78" i="52"/>
  <c r="BW104" i="52"/>
  <c r="BG106" i="52"/>
  <c r="BW159" i="52"/>
  <c r="BW167" i="52"/>
  <c r="BG190" i="52"/>
  <c r="BS251" i="52"/>
  <c r="BG253" i="52"/>
  <c r="BS254" i="52"/>
  <c r="BS257" i="52"/>
  <c r="BG283" i="52"/>
  <c r="BX288" i="52"/>
  <c r="BX40" i="53"/>
  <c r="BX106" i="53"/>
  <c r="BX187" i="53"/>
  <c r="BX10" i="55"/>
  <c r="BX280" i="55"/>
  <c r="BX283" i="55"/>
  <c r="AN12" i="16"/>
  <c r="AK6" i="16"/>
  <c r="CW7" i="16"/>
  <c r="CP14" i="16"/>
  <c r="AF274" i="58" s="1"/>
  <c r="CT12" i="16"/>
  <c r="AN214" i="58" s="1"/>
  <c r="BS13" i="52"/>
  <c r="BS41" i="52"/>
  <c r="BW44" i="52"/>
  <c r="BS46" i="52"/>
  <c r="BF75" i="52"/>
  <c r="BG77" i="52"/>
  <c r="V162" i="52"/>
  <c r="AK12" i="16"/>
  <c r="AG6" i="16"/>
  <c r="CU7" i="16"/>
  <c r="CW13" i="16"/>
  <c r="AT244" i="58" s="1"/>
  <c r="CS12" i="16"/>
  <c r="AL214" i="58" s="1"/>
  <c r="CW10" i="16"/>
  <c r="AT154" i="58" s="1"/>
  <c r="CQ9" i="16"/>
  <c r="V157" i="53"/>
  <c r="V222" i="53"/>
  <c r="AN11" i="16"/>
  <c r="AN15" i="16" s="1"/>
  <c r="CS7" i="16"/>
  <c r="CQ12" i="16"/>
  <c r="AH214" i="58"/>
  <c r="CU10" i="16"/>
  <c r="AP154" i="58" s="1"/>
  <c r="CO9" i="16"/>
  <c r="BX37" i="52"/>
  <c r="BW226" i="52"/>
  <c r="BG248" i="52"/>
  <c r="BF250" i="52"/>
  <c r="BF287" i="52"/>
  <c r="V12" i="53"/>
  <c r="V254" i="59"/>
  <c r="V288" i="53"/>
  <c r="AL11" i="16"/>
  <c r="CR7" i="16"/>
  <c r="CU13" i="16"/>
  <c r="AP244" i="58" s="1"/>
  <c r="CP12" i="16"/>
  <c r="CT10" i="16"/>
  <c r="AN154" i="58" s="1"/>
  <c r="CW8" i="16"/>
  <c r="BG97" i="52"/>
  <c r="BS101" i="52"/>
  <c r="BF248" i="52"/>
  <c r="BW10" i="52"/>
  <c r="BW97" i="52"/>
  <c r="BW284" i="52"/>
  <c r="BG286" i="52"/>
  <c r="AI10" i="16"/>
  <c r="CP7" i="16"/>
  <c r="CS13" i="16"/>
  <c r="AL244" i="58" s="1"/>
  <c r="CW11" i="16"/>
  <c r="AT184" i="58" s="1"/>
  <c r="CR10" i="16"/>
  <c r="AJ154" i="58" s="1"/>
  <c r="CV8" i="16"/>
  <c r="BS16" i="52"/>
  <c r="BW43" i="52"/>
  <c r="BS255" i="52"/>
  <c r="BS284" i="52"/>
  <c r="V45" i="53"/>
  <c r="AH10" i="16"/>
  <c r="CW14" i="16"/>
  <c r="AT274" i="58"/>
  <c r="CR13" i="16"/>
  <c r="AJ244" i="58"/>
  <c r="CV11" i="16"/>
  <c r="AR184" i="58" s="1"/>
  <c r="CQ10" i="16"/>
  <c r="AH154" i="58" s="1"/>
  <c r="BF16" i="52"/>
  <c r="BX257" i="52"/>
  <c r="BX286" i="59"/>
  <c r="AG10" i="16"/>
  <c r="BX46" i="53"/>
  <c r="BX67" i="53"/>
  <c r="BX133" i="53"/>
  <c r="BX193" i="53"/>
  <c r="BX256" i="53"/>
  <c r="BX37" i="55"/>
  <c r="BX40" i="55"/>
  <c r="BX166" i="55"/>
  <c r="BX190" i="55"/>
  <c r="BX193" i="55"/>
  <c r="BS197" i="55"/>
  <c r="V191" i="53"/>
  <c r="AK8" i="16"/>
  <c r="CU14" i="16"/>
  <c r="AP274" i="58" s="1"/>
  <c r="CP13" i="16"/>
  <c r="CT11" i="16"/>
  <c r="AN184" i="58" s="1"/>
  <c r="CO10" i="16"/>
  <c r="CT8" i="16"/>
  <c r="AL5" i="16"/>
  <c r="AN4" i="53" s="1"/>
  <c r="AI8" i="16"/>
  <c r="AP8" i="16" s="1"/>
  <c r="BW67" i="57"/>
  <c r="M975" i="81"/>
  <c r="V975" i="105" s="1"/>
  <c r="AK5" i="16"/>
  <c r="AL4" i="53" s="1"/>
  <c r="BG287" i="52"/>
  <c r="BX287" i="52"/>
  <c r="BW287" i="52"/>
  <c r="V287" i="52"/>
  <c r="BW286" i="52"/>
  <c r="BX286" i="52"/>
  <c r="BS286" i="52"/>
  <c r="BF286" i="52"/>
  <c r="BX283" i="52"/>
  <c r="BW283" i="52"/>
  <c r="BF283" i="52"/>
  <c r="BX284" i="52"/>
  <c r="BS283" i="52"/>
  <c r="BX280" i="52"/>
  <c r="BS280" i="52"/>
  <c r="V280" i="52"/>
  <c r="BF280" i="52"/>
  <c r="BS277" i="52"/>
  <c r="BG277" i="52"/>
  <c r="V278" i="52"/>
  <c r="BW277" i="52"/>
  <c r="BF277" i="52"/>
  <c r="BX277" i="52"/>
  <c r="BS256" i="52"/>
  <c r="BF256" i="52"/>
  <c r="BW257" i="52"/>
  <c r="V257" i="52"/>
  <c r="BW256" i="52"/>
  <c r="BG256" i="52"/>
  <c r="V256" i="52"/>
  <c r="V255" i="52"/>
  <c r="BS253" i="52"/>
  <c r="BF253" i="52"/>
  <c r="BX253" i="52"/>
  <c r="BW253" i="52"/>
  <c r="BW250" i="52"/>
  <c r="M40" i="78"/>
  <c r="S40" i="105" s="1"/>
  <c r="M40" i="105" s="1"/>
  <c r="BG250" i="52"/>
  <c r="BX250" i="52"/>
  <c r="BS250" i="52"/>
  <c r="V250" i="52"/>
  <c r="V248" i="52"/>
  <c r="BX248" i="52"/>
  <c r="V247" i="52"/>
  <c r="BX247" i="52"/>
  <c r="BE226" i="52"/>
  <c r="BX226" i="52"/>
  <c r="BF226" i="52"/>
  <c r="BS226" i="52"/>
  <c r="BG226" i="52"/>
  <c r="BX223" i="52"/>
  <c r="BG223" i="52"/>
  <c r="BW223" i="52"/>
  <c r="BS223" i="52"/>
  <c r="BE217" i="52"/>
  <c r="BX217" i="52"/>
  <c r="BW217" i="52"/>
  <c r="M54" i="78"/>
  <c r="S54" i="105" s="1"/>
  <c r="M54" i="105" s="1"/>
  <c r="BS217" i="52"/>
  <c r="BG217" i="52"/>
  <c r="N54" i="78"/>
  <c r="BS196" i="52"/>
  <c r="BF196" i="52"/>
  <c r="BW196" i="52"/>
  <c r="BG196" i="52"/>
  <c r="BE196" i="52"/>
  <c r="BX196" i="52"/>
  <c r="BW193" i="52"/>
  <c r="M9" i="78"/>
  <c r="S9" i="105" s="1"/>
  <c r="BS193" i="52"/>
  <c r="BE193" i="52"/>
  <c r="BX193" i="52"/>
  <c r="BF193" i="52"/>
  <c r="BG193" i="52"/>
  <c r="V190" i="52"/>
  <c r="BS190" i="52"/>
  <c r="BF190" i="52"/>
  <c r="BW190" i="52"/>
  <c r="BW187" i="52"/>
  <c r="BS187" i="52"/>
  <c r="BG187" i="52"/>
  <c r="BS166" i="52"/>
  <c r="BX166" i="52"/>
  <c r="BF166" i="52"/>
  <c r="BG166" i="52"/>
  <c r="BW166" i="52"/>
  <c r="M10" i="78"/>
  <c r="S10" i="105" s="1"/>
  <c r="V163" i="52"/>
  <c r="BW163" i="52"/>
  <c r="BF160" i="52"/>
  <c r="BW160" i="52"/>
  <c r="BG160" i="52"/>
  <c r="N13" i="78"/>
  <c r="AA13" i="105" s="1"/>
  <c r="BS160" i="52"/>
  <c r="BS157" i="52"/>
  <c r="BX157" i="52"/>
  <c r="BF157" i="52"/>
  <c r="BW157" i="52"/>
  <c r="BG157" i="52"/>
  <c r="BS136" i="52"/>
  <c r="BF136" i="52"/>
  <c r="BF133" i="52"/>
  <c r="BX133" i="52"/>
  <c r="BS133" i="52"/>
  <c r="BW133" i="52"/>
  <c r="BS131" i="52"/>
  <c r="BW131" i="52"/>
  <c r="BE131" i="52"/>
  <c r="BF130" i="52"/>
  <c r="BG130" i="52"/>
  <c r="BW130" i="52"/>
  <c r="BX130" i="52"/>
  <c r="V130" i="52"/>
  <c r="BS127" i="52"/>
  <c r="BE127" i="52"/>
  <c r="BX127" i="52"/>
  <c r="BW127" i="52"/>
  <c r="BF127" i="52"/>
  <c r="BG127" i="52"/>
  <c r="BX106" i="52"/>
  <c r="BF106" i="52"/>
  <c r="V106" i="52"/>
  <c r="BS106" i="52"/>
  <c r="BW106" i="52"/>
  <c r="BS104" i="52"/>
  <c r="BG104" i="52"/>
  <c r="BX104" i="52"/>
  <c r="BF104" i="52"/>
  <c r="BW103" i="52"/>
  <c r="BG103" i="52"/>
  <c r="BG101" i="52"/>
  <c r="BX101" i="52"/>
  <c r="BW101" i="52"/>
  <c r="BF101" i="52"/>
  <c r="BX100" i="52"/>
  <c r="BG100" i="52"/>
  <c r="V100" i="52"/>
  <c r="BW100" i="52"/>
  <c r="BS100" i="52"/>
  <c r="BS97" i="52"/>
  <c r="BE97" i="52"/>
  <c r="BX97" i="52"/>
  <c r="BF97" i="52"/>
  <c r="BX76" i="52"/>
  <c r="V76" i="52"/>
  <c r="BW76" i="52"/>
  <c r="BF74" i="52"/>
  <c r="V74" i="52"/>
  <c r="BX74" i="52"/>
  <c r="BW74" i="52"/>
  <c r="BG74" i="52"/>
  <c r="BS74" i="52"/>
  <c r="BF73" i="52"/>
  <c r="BX70" i="52"/>
  <c r="BS70" i="52"/>
  <c r="BW70" i="52"/>
  <c r="BG70" i="52"/>
  <c r="N16" i="78"/>
  <c r="AA16" i="105" s="1"/>
  <c r="BG67" i="52"/>
  <c r="BW67" i="52"/>
  <c r="BX67" i="52"/>
  <c r="BS67" i="52"/>
  <c r="BF67" i="52"/>
  <c r="BF47" i="52"/>
  <c r="BX47" i="52"/>
  <c r="BS47" i="52"/>
  <c r="BG47" i="52"/>
  <c r="V47" i="52"/>
  <c r="BF46" i="52"/>
  <c r="BG46" i="52"/>
  <c r="BE46" i="52"/>
  <c r="BX46" i="52"/>
  <c r="BF43" i="52"/>
  <c r="BX43" i="52"/>
  <c r="BS43" i="52"/>
  <c r="V43" i="52"/>
  <c r="BW40" i="52"/>
  <c r="BS40" i="52"/>
  <c r="BG40" i="52"/>
  <c r="V40" i="52"/>
  <c r="BX40" i="52"/>
  <c r="BF40" i="52"/>
  <c r="BF37" i="52"/>
  <c r="BS37" i="52"/>
  <c r="BG37" i="52"/>
  <c r="BW37" i="52"/>
  <c r="BW16" i="52"/>
  <c r="BE16" i="52"/>
  <c r="BX16" i="52"/>
  <c r="BX13" i="52"/>
  <c r="BG13" i="52"/>
  <c r="BE13" i="52"/>
  <c r="BS10" i="52"/>
  <c r="BE10" i="52"/>
  <c r="BX10" i="52"/>
  <c r="BG10" i="52"/>
  <c r="F19" i="52"/>
  <c r="BW7" i="52"/>
  <c r="BF7" i="52"/>
  <c r="BX7" i="52"/>
  <c r="BG7" i="52"/>
  <c r="BS7" i="52"/>
  <c r="N27" i="78"/>
  <c r="M25" i="78"/>
  <c r="S25" i="105" s="1"/>
  <c r="B7" i="53"/>
  <c r="AH124" i="52"/>
  <c r="B100" i="55"/>
  <c r="BB260" i="59"/>
  <c r="AL64" i="55"/>
  <c r="AP184" i="53"/>
  <c r="AG203" i="57"/>
  <c r="H203" i="57" s="1"/>
  <c r="AO233" i="57"/>
  <c r="P233" i="57" s="1"/>
  <c r="P232" i="57"/>
  <c r="U274" i="58"/>
  <c r="I94" i="58"/>
  <c r="E64" i="58"/>
  <c r="G184" i="58"/>
  <c r="G34" i="58"/>
  <c r="E154" i="58"/>
  <c r="I244" i="58"/>
  <c r="B3" i="58"/>
  <c r="G214" i="58"/>
  <c r="E274" i="58"/>
  <c r="I4" i="58"/>
  <c r="G244" i="58"/>
  <c r="E184" i="58"/>
  <c r="I274" i="58"/>
  <c r="K64" i="58"/>
  <c r="G124" i="58"/>
  <c r="I154" i="58"/>
  <c r="K124" i="58"/>
  <c r="I124" i="58"/>
  <c r="K244" i="58"/>
  <c r="B13" i="55"/>
  <c r="AH274" i="52"/>
  <c r="AF34" i="58"/>
  <c r="AL94" i="53"/>
  <c r="AL124" i="55"/>
  <c r="AJ4" i="52"/>
  <c r="K64" i="53"/>
  <c r="K154" i="57"/>
  <c r="K124" i="55"/>
  <c r="K94" i="52"/>
  <c r="K4" i="55"/>
  <c r="K214" i="55"/>
  <c r="K154" i="53"/>
  <c r="K64" i="59"/>
  <c r="K214" i="57"/>
  <c r="K244" i="53"/>
  <c r="K244" i="59"/>
  <c r="K34" i="53"/>
  <c r="K64" i="57"/>
  <c r="K244" i="52"/>
  <c r="K34" i="52"/>
  <c r="K4" i="52"/>
  <c r="K4" i="53"/>
  <c r="K94" i="57"/>
  <c r="AT214" i="57"/>
  <c r="BB80" i="57"/>
  <c r="AF124" i="55"/>
  <c r="AJ184" i="53"/>
  <c r="AN34" i="52"/>
  <c r="BE192" i="52"/>
  <c r="V192" i="52"/>
  <c r="BE47" i="55"/>
  <c r="V47" i="55"/>
  <c r="J52" i="57"/>
  <c r="AI53" i="57"/>
  <c r="J53" i="57" s="1"/>
  <c r="J112" i="53"/>
  <c r="AI113" i="53"/>
  <c r="J113" i="53" s="1"/>
  <c r="BE160" i="52"/>
  <c r="BX160" i="52"/>
  <c r="V160" i="52"/>
  <c r="BE195" i="58"/>
  <c r="V195" i="58"/>
  <c r="E34" i="55"/>
  <c r="E184" i="55"/>
  <c r="E124" i="57"/>
  <c r="G244" i="55"/>
  <c r="I154" i="55"/>
  <c r="P202" i="57"/>
  <c r="V224" i="57"/>
  <c r="P112" i="52"/>
  <c r="AO118" i="52"/>
  <c r="AP106" i="52" s="1"/>
  <c r="Q106" i="52" s="1"/>
  <c r="P142" i="53"/>
  <c r="AO143" i="53"/>
  <c r="P143" i="53" s="1"/>
  <c r="BE220" i="53"/>
  <c r="V220" i="53"/>
  <c r="BE285" i="55"/>
  <c r="V285" i="55"/>
  <c r="E274" i="53"/>
  <c r="E214" i="52"/>
  <c r="E124" i="52"/>
  <c r="G64" i="55"/>
  <c r="I184" i="59"/>
  <c r="I214" i="53"/>
  <c r="V165" i="58"/>
  <c r="BE129" i="52"/>
  <c r="V129" i="52"/>
  <c r="BE190" i="53"/>
  <c r="BX190" i="53"/>
  <c r="V190" i="53"/>
  <c r="BE99" i="57"/>
  <c r="V99" i="57"/>
  <c r="V131" i="59"/>
  <c r="BE131" i="59"/>
  <c r="E274" i="59"/>
  <c r="E94" i="55"/>
  <c r="AD64" i="53"/>
  <c r="E274" i="52"/>
  <c r="E184" i="53"/>
  <c r="E94" i="52"/>
  <c r="E244" i="53"/>
  <c r="G34" i="52"/>
  <c r="I244" i="55"/>
  <c r="AQ23" i="58"/>
  <c r="R23" i="58" s="1"/>
  <c r="E244" i="55"/>
  <c r="E244" i="59"/>
  <c r="E154" i="59"/>
  <c r="E274" i="55"/>
  <c r="G94" i="59"/>
  <c r="G274" i="53"/>
  <c r="I34" i="58"/>
  <c r="R82" i="57"/>
  <c r="R292" i="55"/>
  <c r="AQ293" i="55"/>
  <c r="R293" i="55" s="1"/>
  <c r="AQ83" i="57"/>
  <c r="R83" i="57" s="1"/>
  <c r="AK173" i="59"/>
  <c r="L173" i="59" s="1"/>
  <c r="L172" i="59"/>
  <c r="L172" i="53"/>
  <c r="AK173" i="53"/>
  <c r="L173" i="53" s="1"/>
  <c r="BE133" i="55"/>
  <c r="BX133" i="55"/>
  <c r="V133" i="55"/>
  <c r="BE167" i="57"/>
  <c r="V167" i="57"/>
  <c r="BE135" i="58"/>
  <c r="V135" i="58"/>
  <c r="E4" i="52"/>
  <c r="E214" i="53"/>
  <c r="G124" i="53"/>
  <c r="AS53" i="59"/>
  <c r="T53" i="59" s="1"/>
  <c r="T52" i="59"/>
  <c r="P202" i="53"/>
  <c r="AO203" i="53"/>
  <c r="P203" i="53" s="1"/>
  <c r="BE284" i="52"/>
  <c r="V284" i="52"/>
  <c r="E34" i="59"/>
  <c r="G124" i="55"/>
  <c r="I4" i="59"/>
  <c r="I274" i="52"/>
  <c r="E154" i="55"/>
  <c r="E34" i="52"/>
  <c r="E4" i="53"/>
  <c r="BE137" i="57"/>
  <c r="V137" i="57"/>
  <c r="BE105" i="58"/>
  <c r="V105" i="58"/>
  <c r="BE282" i="58"/>
  <c r="V282" i="58"/>
  <c r="E274" i="57"/>
  <c r="E64" i="53"/>
  <c r="G124" i="57"/>
  <c r="AP274" i="53"/>
  <c r="BE254" i="52"/>
  <c r="V254" i="52"/>
  <c r="BE44" i="57"/>
  <c r="V44" i="57"/>
  <c r="E244" i="52"/>
  <c r="E184" i="59"/>
  <c r="G34" i="59"/>
  <c r="AI23" i="58"/>
  <c r="J23" i="58" s="1"/>
  <c r="J22" i="58"/>
  <c r="BF135" i="52"/>
  <c r="BS135" i="52"/>
  <c r="BX138" i="52"/>
  <c r="BF138" i="52"/>
  <c r="BW161" i="52"/>
  <c r="BG161" i="52"/>
  <c r="BF164" i="52"/>
  <c r="BX164" i="52"/>
  <c r="BG164" i="52"/>
  <c r="BS164" i="52"/>
  <c r="BW164" i="52"/>
  <c r="BX165" i="52"/>
  <c r="BS165" i="52"/>
  <c r="BW165" i="52"/>
  <c r="BW188" i="52"/>
  <c r="BX188" i="52"/>
  <c r="BF191" i="52"/>
  <c r="BW191" i="52"/>
  <c r="BG194" i="52"/>
  <c r="BW194" i="52"/>
  <c r="BF194" i="52"/>
  <c r="BW198" i="52"/>
  <c r="BF198" i="52"/>
  <c r="BF219" i="52"/>
  <c r="BS219" i="52"/>
  <c r="BF222" i="52"/>
  <c r="BS222" i="52"/>
  <c r="BF225" i="52"/>
  <c r="BG225" i="52"/>
  <c r="BX227" i="52"/>
  <c r="BG227" i="52"/>
  <c r="BF228" i="52"/>
  <c r="BW228" i="52"/>
  <c r="BW248" i="52"/>
  <c r="BS248" i="52"/>
  <c r="BS282" i="52"/>
  <c r="BG282" i="52"/>
  <c r="BF282" i="52"/>
  <c r="BX282" i="52"/>
  <c r="BG285" i="52"/>
  <c r="BS285" i="52"/>
  <c r="BW285" i="52"/>
  <c r="BX285" i="52"/>
  <c r="F262" i="58"/>
  <c r="AE263" i="58"/>
  <c r="F263" i="58" s="1"/>
  <c r="BE103" i="53"/>
  <c r="V103" i="53"/>
  <c r="BE14" i="57"/>
  <c r="V14" i="57"/>
  <c r="BE108" i="57"/>
  <c r="V108" i="57"/>
  <c r="BG8" i="52"/>
  <c r="BW8" i="52"/>
  <c r="BF8" i="52"/>
  <c r="BF9" i="52"/>
  <c r="BX9" i="52"/>
  <c r="BX11" i="52"/>
  <c r="BF11" i="52"/>
  <c r="BX15" i="52"/>
  <c r="BS15" i="52"/>
  <c r="BX17" i="52"/>
  <c r="BG17" i="52"/>
  <c r="BW17" i="52"/>
  <c r="BX18" i="52"/>
  <c r="BS18" i="52"/>
  <c r="BG18" i="52"/>
  <c r="BW18" i="52"/>
  <c r="BF18" i="52"/>
  <c r="BW69" i="52"/>
  <c r="BS69" i="52"/>
  <c r="BG69" i="52"/>
  <c r="BF69" i="52"/>
  <c r="BF72" i="52"/>
  <c r="BX72" i="52"/>
  <c r="BS72" i="52"/>
  <c r="I64" i="53"/>
  <c r="I94" i="52"/>
  <c r="E64" i="55"/>
  <c r="E94" i="59"/>
  <c r="G184" i="55"/>
  <c r="I94" i="59"/>
  <c r="BE250" i="53"/>
  <c r="BX250" i="53"/>
  <c r="V250" i="53"/>
  <c r="BX76" i="53"/>
  <c r="BX100" i="53"/>
  <c r="BX103" i="53"/>
  <c r="BX220" i="53"/>
  <c r="BX286" i="53"/>
  <c r="BG252" i="57"/>
  <c r="BX10" i="58"/>
  <c r="BX69" i="59"/>
  <c r="BG77" i="59"/>
  <c r="N1096" i="83" s="1"/>
  <c r="BW167" i="59"/>
  <c r="BW288" i="52"/>
  <c r="BX190" i="52"/>
  <c r="BX256" i="52"/>
  <c r="BX13" i="53"/>
  <c r="BX37" i="53"/>
  <c r="BG103" i="59"/>
  <c r="BW166" i="55"/>
  <c r="BG44" i="58"/>
  <c r="BX193" i="58"/>
  <c r="BG75" i="53"/>
  <c r="BW249" i="57"/>
  <c r="M1066" i="81" s="1"/>
  <c r="BW46" i="58"/>
  <c r="M846" i="82"/>
  <c r="V168" i="53"/>
  <c r="BW128" i="57"/>
  <c r="BF70" i="52"/>
  <c r="BF41" i="52"/>
  <c r="BF14" i="58"/>
  <c r="BF256" i="58"/>
  <c r="BF260" i="58" s="1"/>
  <c r="AU15" i="104" s="1"/>
  <c r="BF188" i="52"/>
  <c r="BW226" i="55"/>
  <c r="M1080" i="80" s="1"/>
  <c r="BF40" i="58"/>
  <c r="BW38" i="52"/>
  <c r="BX67" i="57"/>
  <c r="BF251" i="57"/>
  <c r="BW13" i="52"/>
  <c r="BX286" i="55"/>
  <c r="BX13" i="57"/>
  <c r="BF226" i="58"/>
  <c r="BF230" i="58" s="1"/>
  <c r="AU14" i="104" s="1"/>
  <c r="BX157" i="55"/>
  <c r="BX160" i="55"/>
  <c r="BG280" i="59"/>
  <c r="N359" i="83"/>
  <c r="V286" i="53"/>
  <c r="BX70" i="55"/>
  <c r="BX18" i="58"/>
  <c r="BW73" i="59"/>
  <c r="M964" i="83"/>
  <c r="BG256" i="59"/>
  <c r="N287" i="83"/>
  <c r="BS217" i="59"/>
  <c r="M8" i="78"/>
  <c r="S8" i="105" s="1"/>
  <c r="B75" i="59"/>
  <c r="B7" i="58"/>
  <c r="B18" i="52"/>
  <c r="B98" i="55"/>
  <c r="B7" i="55"/>
  <c r="J172" i="57"/>
  <c r="AO115" i="52"/>
  <c r="AP97" i="52" s="1"/>
  <c r="Q97" i="52" s="1"/>
  <c r="AO113" i="52"/>
  <c r="P113" i="52" s="1"/>
  <c r="T232" i="55"/>
  <c r="AO116" i="52"/>
  <c r="AP100" i="52" s="1"/>
  <c r="Q100" i="52" s="1"/>
  <c r="AO117" i="52"/>
  <c r="AP103" i="52" s="1"/>
  <c r="Q103" i="52" s="1"/>
  <c r="H292" i="57"/>
  <c r="D292" i="52"/>
  <c r="R52" i="57"/>
  <c r="AK83" i="57"/>
  <c r="L83" i="57" s="1"/>
  <c r="L82" i="57"/>
  <c r="R112" i="57"/>
  <c r="AQ113" i="57"/>
  <c r="R113" i="57" s="1"/>
  <c r="J232" i="57"/>
  <c r="AI233" i="57"/>
  <c r="J233" i="57" s="1"/>
  <c r="AQ263" i="57"/>
  <c r="R263" i="57" s="1"/>
  <c r="R262" i="57"/>
  <c r="AC23" i="58"/>
  <c r="D23" i="58" s="1"/>
  <c r="D22" i="58"/>
  <c r="J52" i="58"/>
  <c r="AI53" i="58"/>
  <c r="J53" i="58" s="1"/>
  <c r="P82" i="58"/>
  <c r="AO83" i="58"/>
  <c r="P83" i="58" s="1"/>
  <c r="J202" i="58"/>
  <c r="AI203" i="58"/>
  <c r="J203" i="58" s="1"/>
  <c r="P232" i="58"/>
  <c r="AO233" i="58"/>
  <c r="P233" i="58" s="1"/>
  <c r="L22" i="59"/>
  <c r="AK23" i="59"/>
  <c r="L23" i="59" s="1"/>
  <c r="T82" i="59"/>
  <c r="AE173" i="59"/>
  <c r="F173" i="59" s="1"/>
  <c r="AK203" i="59"/>
  <c r="L203" i="59" s="1"/>
  <c r="L202" i="59"/>
  <c r="AQ233" i="59"/>
  <c r="R233" i="59" s="1"/>
  <c r="AL277" i="53"/>
  <c r="M277" i="53" s="1"/>
  <c r="AK293" i="53"/>
  <c r="L293" i="53" s="1"/>
  <c r="L292" i="53"/>
  <c r="AG263" i="53"/>
  <c r="H263" i="53" s="1"/>
  <c r="H262" i="53"/>
  <c r="BU157" i="58"/>
  <c r="BU158" i="58" s="1"/>
  <c r="BU159" i="58" s="1"/>
  <c r="BU160" i="58" s="1"/>
  <c r="BU161" i="58" s="1"/>
  <c r="BU162" i="58" s="1"/>
  <c r="BU163" i="58" s="1"/>
  <c r="BU164" i="58" s="1"/>
  <c r="BU165" i="58" s="1"/>
  <c r="BU166" i="58" s="1"/>
  <c r="BU167" i="58" s="1"/>
  <c r="BU168" i="58" s="1"/>
  <c r="BU37" i="52"/>
  <c r="BU38" i="52" s="1"/>
  <c r="BU39" i="52" s="1"/>
  <c r="BU40" i="52" s="1"/>
  <c r="BU41" i="52" s="1"/>
  <c r="BU42" i="52" s="1"/>
  <c r="BU43" i="52" s="1"/>
  <c r="BU44" i="52" s="1"/>
  <c r="BU45" i="52" s="1"/>
  <c r="BU46" i="52" s="1"/>
  <c r="BU47" i="52" s="1"/>
  <c r="BU48" i="52" s="1"/>
  <c r="R22" i="52"/>
  <c r="AQ23" i="52"/>
  <c r="R23" i="52" s="1"/>
  <c r="H53" i="52"/>
  <c r="AC113" i="52"/>
  <c r="D113" i="52" s="1"/>
  <c r="AQ143" i="52"/>
  <c r="R143" i="52" s="1"/>
  <c r="N202" i="52"/>
  <c r="AM206" i="52"/>
  <c r="AN190" i="52" s="1"/>
  <c r="O190" i="52" s="1"/>
  <c r="AM205" i="52"/>
  <c r="N205" i="52" s="1"/>
  <c r="AM207" i="52"/>
  <c r="AN193" i="52" s="1"/>
  <c r="O193" i="52" s="1"/>
  <c r="AM203" i="52"/>
  <c r="N203" i="52" s="1"/>
  <c r="J262" i="52"/>
  <c r="D52" i="55"/>
  <c r="AC53" i="55"/>
  <c r="D53" i="55" s="1"/>
  <c r="AK83" i="55"/>
  <c r="L83" i="55" s="1"/>
  <c r="H262" i="55"/>
  <c r="AM293" i="55"/>
  <c r="N293" i="55" s="1"/>
  <c r="N292" i="55"/>
  <c r="AE53" i="57"/>
  <c r="F53" i="57" s="1"/>
  <c r="F52" i="57"/>
  <c r="T292" i="57"/>
  <c r="AC263" i="52"/>
  <c r="D263" i="52" s="1"/>
  <c r="F112" i="58"/>
  <c r="L22" i="52"/>
  <c r="L172" i="55"/>
  <c r="AM263" i="53"/>
  <c r="N263" i="53" s="1"/>
  <c r="AO143" i="57"/>
  <c r="P143" i="57" s="1"/>
  <c r="L112" i="55"/>
  <c r="AM23" i="55"/>
  <c r="N23" i="55" s="1"/>
  <c r="AM53" i="53"/>
  <c r="N53" i="53" s="1"/>
  <c r="BU247" i="53"/>
  <c r="BU248" i="53" s="1"/>
  <c r="BU249" i="53" s="1"/>
  <c r="BU250" i="53" s="1"/>
  <c r="BU251" i="53" s="1"/>
  <c r="BU252" i="53" s="1"/>
  <c r="BU253" i="53" s="1"/>
  <c r="BU254" i="53" s="1"/>
  <c r="BU255" i="53" s="1"/>
  <c r="BU256" i="53" s="1"/>
  <c r="BU257" i="53" s="1"/>
  <c r="BU258" i="53" s="1"/>
  <c r="BU127" i="57"/>
  <c r="BU128" i="57" s="1"/>
  <c r="BU129" i="57" s="1"/>
  <c r="BU130" i="57" s="1"/>
  <c r="BU131" i="57" s="1"/>
  <c r="BU132" i="57" s="1"/>
  <c r="BU133" i="57" s="1"/>
  <c r="BU134" i="57" s="1"/>
  <c r="BU135" i="57" s="1"/>
  <c r="BU136" i="57" s="1"/>
  <c r="BU137" i="57" s="1"/>
  <c r="BU138" i="57" s="1"/>
  <c r="AS23" i="52"/>
  <c r="T23" i="52" s="1"/>
  <c r="T22" i="52"/>
  <c r="J52" i="52"/>
  <c r="AE113" i="52"/>
  <c r="F113" i="52" s="1"/>
  <c r="F112" i="52"/>
  <c r="T142" i="52"/>
  <c r="AS143" i="52"/>
  <c r="T143" i="52" s="1"/>
  <c r="AO203" i="52"/>
  <c r="P203" i="52" s="1"/>
  <c r="P202" i="52"/>
  <c r="L262" i="52"/>
  <c r="AK263" i="52"/>
  <c r="L263" i="52" s="1"/>
  <c r="F52" i="55"/>
  <c r="AE53" i="55"/>
  <c r="F53" i="55" s="1"/>
  <c r="N82" i="55"/>
  <c r="AM83" i="55"/>
  <c r="N83" i="55" s="1"/>
  <c r="AS113" i="55"/>
  <c r="T113" i="55" s="1"/>
  <c r="T112" i="55"/>
  <c r="AC203" i="55"/>
  <c r="D203" i="55" s="1"/>
  <c r="D202" i="55"/>
  <c r="AI233" i="55"/>
  <c r="J233" i="55" s="1"/>
  <c r="J232" i="55"/>
  <c r="AI263" i="55"/>
  <c r="J263" i="55" s="1"/>
  <c r="J262" i="55"/>
  <c r="AO293" i="55"/>
  <c r="P293" i="55" s="1"/>
  <c r="P292" i="55"/>
  <c r="H52" i="57"/>
  <c r="AG53" i="57"/>
  <c r="H53" i="57" s="1"/>
  <c r="AM83" i="57"/>
  <c r="N83" i="57" s="1"/>
  <c r="N82" i="57"/>
  <c r="AS113" i="57"/>
  <c r="T113" i="57" s="1"/>
  <c r="T112" i="57"/>
  <c r="AC203" i="57"/>
  <c r="D203" i="57" s="1"/>
  <c r="D202" i="57"/>
  <c r="AK233" i="57"/>
  <c r="L233" i="57" s="1"/>
  <c r="L232" i="57"/>
  <c r="AS263" i="57"/>
  <c r="T263" i="57" s="1"/>
  <c r="AE23" i="58"/>
  <c r="F23" i="58" s="1"/>
  <c r="AK53" i="58"/>
  <c r="L53" i="58" s="1"/>
  <c r="AQ83" i="58"/>
  <c r="R83" i="58" s="1"/>
  <c r="AC173" i="58"/>
  <c r="D173" i="58" s="1"/>
  <c r="D172" i="58"/>
  <c r="L202" i="58"/>
  <c r="AK203" i="58"/>
  <c r="L203" i="58" s="1"/>
  <c r="R232" i="58"/>
  <c r="AQ233" i="58"/>
  <c r="R233" i="58" s="1"/>
  <c r="AM23" i="59"/>
  <c r="N23" i="59" s="1"/>
  <c r="N22" i="59"/>
  <c r="AO53" i="59"/>
  <c r="P53" i="59" s="1"/>
  <c r="P52" i="59"/>
  <c r="H172" i="59"/>
  <c r="AG173" i="59"/>
  <c r="H173" i="59" s="1"/>
  <c r="AM203" i="59"/>
  <c r="N203" i="59" s="1"/>
  <c r="N202" i="59"/>
  <c r="T232" i="59"/>
  <c r="AS233" i="59"/>
  <c r="T233" i="59" s="1"/>
  <c r="J292" i="53"/>
  <c r="AI293" i="53"/>
  <c r="J293" i="53" s="1"/>
  <c r="AE263" i="53"/>
  <c r="F263" i="53" s="1"/>
  <c r="F262" i="53"/>
  <c r="AE233" i="53"/>
  <c r="F233" i="53" s="1"/>
  <c r="F232" i="53"/>
  <c r="P112" i="53"/>
  <c r="AO113" i="53"/>
  <c r="P113" i="53" s="1"/>
  <c r="AI83" i="53"/>
  <c r="J83" i="53" s="1"/>
  <c r="J82" i="53"/>
  <c r="AE53" i="53"/>
  <c r="F53" i="53" s="1"/>
  <c r="F52" i="53"/>
  <c r="AC23" i="53"/>
  <c r="D23" i="53" s="1"/>
  <c r="D22" i="53"/>
  <c r="AO263" i="53"/>
  <c r="P263" i="53" s="1"/>
  <c r="F172" i="59"/>
  <c r="L232" i="58"/>
  <c r="AK83" i="58"/>
  <c r="L83" i="58" s="1"/>
  <c r="R232" i="59"/>
  <c r="AM83" i="59"/>
  <c r="N83" i="59" s="1"/>
  <c r="F202" i="59"/>
  <c r="AM208" i="52"/>
  <c r="AN196" i="52" s="1"/>
  <c r="O196" i="52" s="1"/>
  <c r="AM263" i="57"/>
  <c r="N263" i="57" s="1"/>
  <c r="F232" i="57"/>
  <c r="AE203" i="57"/>
  <c r="F203" i="57" s="1"/>
  <c r="D112" i="52"/>
  <c r="T262" i="57"/>
  <c r="AI263" i="52"/>
  <c r="J263" i="52" s="1"/>
  <c r="AO113" i="57"/>
  <c r="P113" i="57" s="1"/>
  <c r="N53" i="52"/>
  <c r="R82" i="55"/>
  <c r="L52" i="58"/>
  <c r="F262" i="55"/>
  <c r="AQ263" i="59"/>
  <c r="R263" i="59" s="1"/>
  <c r="F22" i="58"/>
  <c r="J262" i="53"/>
  <c r="R82" i="58"/>
  <c r="AE233" i="55"/>
  <c r="F233" i="55" s="1"/>
  <c r="AC53" i="57"/>
  <c r="D53" i="57" s="1"/>
  <c r="P52" i="53"/>
  <c r="AO83" i="57"/>
  <c r="P83" i="57" s="1"/>
  <c r="H52" i="59"/>
  <c r="D202" i="52"/>
  <c r="L82" i="55"/>
  <c r="AS83" i="59"/>
  <c r="T83" i="59" s="1"/>
  <c r="T142" i="57"/>
  <c r="AT70" i="53"/>
  <c r="U70" i="53" s="1"/>
  <c r="R142" i="52"/>
  <c r="H52" i="52"/>
  <c r="AG23" i="59"/>
  <c r="H23" i="59" s="1"/>
  <c r="AG143" i="52"/>
  <c r="H143" i="52" s="1"/>
  <c r="N82" i="53"/>
  <c r="T202" i="52"/>
  <c r="R266" i="53"/>
  <c r="P262" i="58"/>
  <c r="H232" i="58"/>
  <c r="L232" i="52"/>
  <c r="AG113" i="57"/>
  <c r="H113" i="57" s="1"/>
  <c r="J142" i="57"/>
  <c r="J82" i="57"/>
  <c r="AG263" i="55"/>
  <c r="H263" i="55" s="1"/>
  <c r="R292" i="58"/>
  <c r="AC113" i="59"/>
  <c r="D113" i="59" s="1"/>
  <c r="AC293" i="53"/>
  <c r="D293" i="53" s="1"/>
  <c r="N82" i="52"/>
  <c r="AG23" i="58"/>
  <c r="H23" i="58" s="1"/>
  <c r="P22" i="52"/>
  <c r="H232" i="55"/>
  <c r="AO173" i="57"/>
  <c r="P173" i="57" s="1"/>
  <c r="AK293" i="55"/>
  <c r="L293" i="55" s="1"/>
  <c r="P112" i="58"/>
  <c r="AE203" i="55"/>
  <c r="F203" i="55" s="1"/>
  <c r="H262" i="59"/>
  <c r="U1" i="52"/>
  <c r="F2" i="55"/>
  <c r="F2" i="52"/>
  <c r="U1" i="59"/>
  <c r="A2" i="69"/>
  <c r="BF50" i="59"/>
  <c r="AV8" i="104"/>
  <c r="N5" i="78"/>
  <c r="AA5" i="105" s="1"/>
  <c r="N49" i="78"/>
  <c r="N3" i="78"/>
  <c r="AA3" i="105" s="1"/>
  <c r="N6" i="78"/>
  <c r="O6" i="78" s="1"/>
  <c r="N65" i="78"/>
  <c r="AA65" i="105" s="1"/>
  <c r="N40" i="78"/>
  <c r="N42" i="78"/>
  <c r="AA42" i="105" s="1"/>
  <c r="N55" i="78"/>
  <c r="AA55" i="105" s="1"/>
  <c r="N20" i="78"/>
  <c r="AA20" i="105" s="1"/>
  <c r="AP124" i="53"/>
  <c r="AP124" i="52"/>
  <c r="M6" i="78"/>
  <c r="S6" i="105" s="1"/>
  <c r="AR34" i="53"/>
  <c r="B13" i="57"/>
  <c r="BF15" i="16"/>
  <c r="BD15" i="16"/>
  <c r="AF274" i="55"/>
  <c r="CD11" i="16"/>
  <c r="AL94" i="59"/>
  <c r="AP214" i="59"/>
  <c r="M274" i="55"/>
  <c r="M154" i="55"/>
  <c r="M274" i="53"/>
  <c r="M274" i="57"/>
  <c r="M244" i="57"/>
  <c r="M214" i="57"/>
  <c r="M94" i="58"/>
  <c r="M244" i="55"/>
  <c r="M34" i="59"/>
  <c r="M124" i="58"/>
  <c r="M214" i="52"/>
  <c r="M184" i="58"/>
  <c r="M214" i="55"/>
  <c r="M4" i="53"/>
  <c r="M64" i="58"/>
  <c r="M94" i="52"/>
  <c r="M244" i="58"/>
  <c r="M154" i="58"/>
  <c r="M184" i="52"/>
  <c r="M34" i="55"/>
  <c r="M4" i="57"/>
  <c r="M184" i="59"/>
  <c r="M124" i="55"/>
  <c r="M184" i="57"/>
  <c r="M34" i="58"/>
  <c r="AL4" i="52"/>
  <c r="M274" i="58"/>
  <c r="M274" i="59"/>
  <c r="M154" i="52"/>
  <c r="M124" i="52"/>
  <c r="M64" i="55"/>
  <c r="M4" i="58"/>
  <c r="M244" i="52"/>
  <c r="M154" i="53"/>
  <c r="M214" i="58"/>
  <c r="AD274" i="53"/>
  <c r="AD274" i="52"/>
  <c r="BJ7" i="16"/>
  <c r="BE15" i="16"/>
  <c r="AT274" i="57"/>
  <c r="N45" i="78"/>
  <c r="AP64" i="55"/>
  <c r="AN64" i="55"/>
  <c r="AP64" i="52"/>
  <c r="U94" i="52"/>
  <c r="U214" i="59"/>
  <c r="U184" i="57"/>
  <c r="U184" i="58"/>
  <c r="Q244" i="58"/>
  <c r="S94" i="58"/>
  <c r="S4" i="55"/>
  <c r="S4" i="58"/>
  <c r="S4" i="59"/>
  <c r="S94" i="55"/>
  <c r="U214" i="58"/>
  <c r="U4" i="53"/>
  <c r="U244" i="52"/>
  <c r="AD244" i="52"/>
  <c r="AL34" i="59"/>
  <c r="U4" i="57"/>
  <c r="U124" i="59"/>
  <c r="U214" i="57"/>
  <c r="U244" i="59"/>
  <c r="CU15" i="16"/>
  <c r="AT64" i="52"/>
  <c r="O124" i="59"/>
  <c r="U214" i="53"/>
  <c r="DR5" i="16"/>
  <c r="AF154" i="57"/>
  <c r="AT64" i="53"/>
  <c r="U34" i="55"/>
  <c r="AP34" i="52"/>
  <c r="U154" i="57"/>
  <c r="AF154" i="53"/>
  <c r="U64" i="57"/>
  <c r="O274" i="57"/>
  <c r="U184" i="59"/>
  <c r="AP4" i="59"/>
  <c r="U64" i="52"/>
  <c r="AL274" i="52"/>
  <c r="U34" i="58"/>
  <c r="U244" i="58"/>
  <c r="U244" i="57"/>
  <c r="U214" i="55"/>
  <c r="AP34" i="57"/>
  <c r="AC86" i="52"/>
  <c r="AD4" i="59"/>
  <c r="AT34" i="52"/>
  <c r="I274" i="57"/>
  <c r="I184" i="55"/>
  <c r="BX44" i="55"/>
  <c r="BS136" i="55"/>
  <c r="BW47" i="57"/>
  <c r="BW247" i="55"/>
  <c r="M285" i="80"/>
  <c r="BG18" i="55"/>
  <c r="BW77" i="59"/>
  <c r="M1090" i="83" s="1"/>
  <c r="M4" i="78"/>
  <c r="S4" i="105" s="1"/>
  <c r="M34" i="78"/>
  <c r="S34" i="105" s="1"/>
  <c r="M37" i="78"/>
  <c r="S37" i="105" s="1"/>
  <c r="M22" i="78"/>
  <c r="S22" i="105" s="1"/>
  <c r="M60" i="78"/>
  <c r="S60" i="105" s="1"/>
  <c r="M60" i="105" s="1"/>
  <c r="M11" i="78"/>
  <c r="S11" i="105" s="1"/>
  <c r="M50" i="78"/>
  <c r="S50" i="105" s="1"/>
  <c r="M50" i="105" s="1"/>
  <c r="K274" i="57"/>
  <c r="K274" i="58"/>
  <c r="G154" i="55"/>
  <c r="AT244" i="52"/>
  <c r="AP94" i="53"/>
  <c r="K124" i="57"/>
  <c r="K274" i="53"/>
  <c r="O184" i="58"/>
  <c r="K184" i="55"/>
  <c r="U64" i="58"/>
  <c r="G274" i="59"/>
  <c r="AP6" i="16"/>
  <c r="AP7" i="16"/>
  <c r="AP14" i="16"/>
  <c r="AP9" i="16"/>
  <c r="AC222" i="105"/>
  <c r="AC65" i="105"/>
  <c r="AC369" i="105"/>
  <c r="AC815" i="105"/>
  <c r="AC896" i="105"/>
  <c r="AC503" i="105"/>
  <c r="AC988" i="105"/>
  <c r="AC870" i="105"/>
  <c r="AC580" i="105"/>
  <c r="AC217" i="105"/>
  <c r="AC128" i="105"/>
  <c r="AC751" i="105"/>
  <c r="AC366" i="105"/>
  <c r="AC427" i="105"/>
  <c r="AC251" i="105"/>
  <c r="AC681" i="105"/>
  <c r="AC788" i="105"/>
  <c r="AC2" i="105"/>
  <c r="AC223" i="105"/>
  <c r="AC453" i="105"/>
  <c r="AC114" i="105"/>
  <c r="AC431" i="105"/>
  <c r="AC248" i="105"/>
  <c r="AC5" i="105"/>
  <c r="AC534" i="105"/>
  <c r="AC667" i="105"/>
  <c r="AC515" i="105"/>
  <c r="AC165" i="105"/>
  <c r="AC255" i="105"/>
  <c r="AC46" i="105"/>
  <c r="AC689" i="105"/>
  <c r="AC858" i="105"/>
  <c r="AC204" i="105"/>
  <c r="AC837" i="105"/>
  <c r="AC457" i="105"/>
  <c r="AC861" i="105"/>
  <c r="AC703" i="105"/>
  <c r="AC301" i="105"/>
  <c r="AC55" i="105"/>
  <c r="AC920" i="105"/>
  <c r="AC307" i="105"/>
  <c r="AC342" i="105"/>
  <c r="AC329" i="105"/>
  <c r="AC779" i="105"/>
  <c r="AC444" i="105"/>
  <c r="AC683" i="105"/>
  <c r="AC53" i="105"/>
  <c r="AC179" i="105"/>
  <c r="AC991" i="105"/>
  <c r="AC894" i="105"/>
  <c r="AC190" i="105"/>
  <c r="AC138" i="105"/>
  <c r="AC59" i="105"/>
  <c r="AC649" i="105"/>
  <c r="AC80" i="105"/>
  <c r="AC781" i="105"/>
  <c r="AC723" i="105"/>
  <c r="AC142" i="105"/>
  <c r="AC981" i="105"/>
  <c r="AC134" i="105"/>
  <c r="AC118" i="105"/>
  <c r="AC496" i="105"/>
  <c r="AC748" i="105"/>
  <c r="AC384" i="105"/>
  <c r="AC4" i="105"/>
  <c r="AC772" i="105"/>
  <c r="AC130" i="105"/>
  <c r="AC944" i="105"/>
  <c r="AC406" i="105"/>
  <c r="AC407" i="105"/>
  <c r="AC538" i="105"/>
  <c r="AC412" i="105"/>
  <c r="AC256" i="105"/>
  <c r="AC468" i="105"/>
  <c r="AC688" i="105"/>
  <c r="AC823" i="105"/>
  <c r="AC154" i="105"/>
  <c r="AC676" i="105"/>
  <c r="AC445" i="105"/>
  <c r="AC471" i="105"/>
  <c r="AC888" i="105"/>
  <c r="AC164" i="105"/>
  <c r="AC95" i="105"/>
  <c r="AC814" i="105"/>
  <c r="AC350" i="105"/>
  <c r="AC33" i="105"/>
  <c r="AC212" i="105"/>
  <c r="AC292" i="105"/>
  <c r="AC817" i="105"/>
  <c r="AC456" i="105"/>
  <c r="AC92" i="105"/>
  <c r="AC421" i="105"/>
  <c r="AC1020" i="105"/>
  <c r="AC651" i="105"/>
  <c r="AC89" i="105"/>
  <c r="AC552" i="105"/>
  <c r="AC773" i="105"/>
  <c r="AC85" i="105"/>
  <c r="AC952" i="105"/>
  <c r="AC562" i="105"/>
  <c r="AC770" i="105"/>
  <c r="AC758" i="105"/>
  <c r="AC13" i="105"/>
  <c r="AC636" i="105"/>
  <c r="AC872" i="105"/>
  <c r="AC883" i="105"/>
  <c r="AC395" i="105"/>
  <c r="AC672" i="105"/>
  <c r="AC813" i="105"/>
  <c r="AC182" i="105"/>
  <c r="AC978" i="105"/>
  <c r="AC714" i="105"/>
  <c r="AC11" i="105"/>
  <c r="AC107" i="105"/>
  <c r="AC435" i="105"/>
  <c r="AC733" i="105"/>
  <c r="AC892" i="105"/>
  <c r="AC556" i="105"/>
  <c r="AC590" i="105"/>
  <c r="AC233" i="105"/>
  <c r="AC621" i="105"/>
  <c r="AC181" i="105"/>
  <c r="AC943" i="105"/>
  <c r="AC656" i="105"/>
  <c r="AC911" i="105"/>
  <c r="AC491" i="105"/>
  <c r="AC460" i="105"/>
  <c r="AC844" i="105"/>
  <c r="AC513" i="105"/>
  <c r="AC833" i="105"/>
  <c r="AC22" i="105"/>
  <c r="AC643" i="105"/>
  <c r="AC918" i="105"/>
  <c r="AC671" i="105"/>
  <c r="AC913" i="105"/>
  <c r="AC415" i="105"/>
  <c r="AC38" i="105"/>
  <c r="AC66" i="105"/>
  <c r="AC816" i="105"/>
  <c r="AC125" i="105"/>
  <c r="AC570" i="105"/>
  <c r="AC404" i="105"/>
  <c r="AC466" i="105"/>
  <c r="AC753" i="105"/>
  <c r="AC760" i="105"/>
  <c r="AC863" i="105"/>
  <c r="AC158" i="105"/>
  <c r="AC477" i="105"/>
  <c r="AC385" i="105"/>
  <c r="AC140" i="105"/>
  <c r="AC318" i="105"/>
  <c r="AC862" i="105"/>
  <c r="AC106" i="105"/>
  <c r="AC641" i="105"/>
  <c r="AC638" i="105"/>
  <c r="AC236" i="105"/>
  <c r="AC247" i="105"/>
  <c r="AC563" i="105"/>
  <c r="AC893" i="105"/>
  <c r="AC356" i="105"/>
  <c r="AC334" i="105"/>
  <c r="AC14" i="105"/>
  <c r="AC939" i="105"/>
  <c r="AC51" i="105"/>
  <c r="AC418" i="105"/>
  <c r="AC490" i="105"/>
  <c r="AC673" i="105"/>
  <c r="AC79" i="105"/>
  <c r="M1037" i="80"/>
  <c r="AC630" i="105"/>
  <c r="AC810" i="105"/>
  <c r="AC797" i="105"/>
  <c r="AC192" i="105"/>
  <c r="AC261" i="105"/>
  <c r="AC501" i="105"/>
  <c r="AC1006" i="105"/>
  <c r="AC314" i="105"/>
  <c r="AC432" i="105"/>
  <c r="AC454" i="105"/>
  <c r="AC931" i="105"/>
  <c r="AC705" i="105"/>
  <c r="AC795" i="105"/>
  <c r="AC910" i="105"/>
  <c r="AC745" i="105"/>
  <c r="AC194" i="105"/>
  <c r="AC897" i="105"/>
  <c r="AC600" i="105"/>
  <c r="AC383" i="105"/>
  <c r="AC438" i="105"/>
  <c r="AC890" i="105"/>
  <c r="AC825" i="105"/>
  <c r="AC195" i="105"/>
  <c r="AC239" i="105"/>
  <c r="AC353" i="105"/>
  <c r="AC762" i="105"/>
  <c r="AC155" i="105"/>
  <c r="AC587" i="105"/>
  <c r="AC268" i="105"/>
  <c r="AC836" i="105"/>
  <c r="AC603" i="105"/>
  <c r="AC31" i="105"/>
  <c r="AC141" i="105"/>
  <c r="AC875" i="105"/>
  <c r="AC373" i="105"/>
  <c r="AC818" i="105"/>
  <c r="AC43" i="105"/>
  <c r="AC96" i="105"/>
  <c r="AC484" i="105"/>
  <c r="AC901" i="105"/>
  <c r="AC595" i="105"/>
  <c r="AC308" i="105"/>
  <c r="AC462" i="105"/>
  <c r="AC950" i="105"/>
  <c r="AC882" i="105"/>
  <c r="AC975" i="105"/>
  <c r="AC291" i="105"/>
  <c r="AC880" i="105"/>
  <c r="AC144" i="105"/>
  <c r="AC48" i="105"/>
  <c r="AC996" i="105"/>
  <c r="AC713" i="105"/>
  <c r="AC980" i="105"/>
  <c r="AC136" i="105"/>
  <c r="AC1012" i="105"/>
  <c r="AC409" i="105"/>
  <c r="AC646" i="105"/>
  <c r="AC143" i="105"/>
  <c r="AC747" i="105"/>
  <c r="AC374" i="105"/>
  <c r="AC482" i="105"/>
  <c r="AC265" i="105"/>
  <c r="AC257" i="105"/>
  <c r="AC305" i="105"/>
  <c r="AC622" i="105"/>
  <c r="AC908" i="105"/>
  <c r="AC617" i="105"/>
  <c r="AC121" i="105"/>
  <c r="AC235" i="105"/>
  <c r="AC197" i="105"/>
  <c r="AC851" i="105"/>
  <c r="AC838" i="105"/>
  <c r="AC700" i="105"/>
  <c r="AC661" i="105"/>
  <c r="AC449" i="105"/>
  <c r="AC539" i="105"/>
  <c r="AC317" i="105"/>
  <c r="AC589" i="105"/>
  <c r="AC244" i="105"/>
  <c r="AC869" i="105"/>
  <c r="AC499" i="105"/>
  <c r="AC508" i="105"/>
  <c r="AC56" i="105"/>
  <c r="AC956" i="105"/>
  <c r="AC475" i="105"/>
  <c r="AC986" i="105"/>
  <c r="AC3" i="105"/>
  <c r="AC232" i="105"/>
  <c r="AC193" i="105"/>
  <c r="AC442" i="105"/>
  <c r="AC309" i="105"/>
  <c r="AC548" i="105"/>
  <c r="AC784" i="105"/>
  <c r="AC648" i="105"/>
  <c r="AC77" i="105"/>
  <c r="AC150" i="105"/>
  <c r="AC608" i="105"/>
  <c r="AC591" i="105"/>
  <c r="AC393" i="105"/>
  <c r="AC479" i="105"/>
  <c r="AC951" i="105"/>
  <c r="AC925" i="105"/>
  <c r="AC377" i="105"/>
  <c r="AC914" i="105"/>
  <c r="AC853" i="105"/>
  <c r="AC786" i="105"/>
  <c r="AC392" i="105"/>
  <c r="AC567" i="105"/>
  <c r="AC69" i="105"/>
  <c r="AC290" i="105"/>
  <c r="AC198" i="105"/>
  <c r="AC618" i="105"/>
  <c r="AC316" i="105"/>
  <c r="AC691" i="105"/>
  <c r="AC535" i="105"/>
  <c r="AC99" i="105"/>
  <c r="AC741" i="105"/>
  <c r="AC36" i="105"/>
  <c r="AC785" i="105"/>
  <c r="AC434" i="105"/>
  <c r="AC416" i="105"/>
  <c r="AC606" i="105"/>
  <c r="AC452" i="105"/>
  <c r="AC413" i="105"/>
  <c r="AC481" i="105"/>
  <c r="AC72" i="105"/>
  <c r="AC885" i="105"/>
  <c r="AC284" i="105"/>
  <c r="AC28" i="105"/>
  <c r="AC654" i="105"/>
  <c r="AC313" i="105"/>
  <c r="AC598" i="105"/>
  <c r="AC70" i="105"/>
  <c r="AC228" i="105"/>
  <c r="AC647" i="105"/>
  <c r="AC64" i="105"/>
  <c r="AC237" i="105"/>
  <c r="AC685" i="105"/>
  <c r="AC756" i="105"/>
  <c r="AC252" i="105"/>
  <c r="AC557" i="105"/>
  <c r="AC26" i="105"/>
  <c r="AC932" i="105"/>
  <c r="AC231" i="105"/>
  <c r="AC960" i="105"/>
  <c r="AC124" i="105"/>
  <c r="AC787" i="105"/>
  <c r="AC1019" i="105"/>
  <c r="AC339" i="105"/>
  <c r="AC730" i="105"/>
  <c r="AC97" i="105"/>
  <c r="AC478" i="105"/>
  <c r="AC692" i="105"/>
  <c r="AC398" i="105"/>
  <c r="AC188" i="105"/>
  <c r="AC720" i="105"/>
  <c r="AC572" i="105"/>
  <c r="AC402" i="105"/>
  <c r="AC568" i="105"/>
  <c r="AC961" i="105"/>
  <c r="AC476" i="105"/>
  <c r="AC358" i="105"/>
  <c r="AC764" i="105"/>
  <c r="AC411" i="105"/>
  <c r="AC982" i="105"/>
  <c r="AC550" i="105"/>
  <c r="AC23" i="105"/>
  <c r="AC546" i="105"/>
  <c r="AC889" i="105"/>
  <c r="AC1018" i="105"/>
  <c r="AC483" i="105"/>
  <c r="AC199" i="105"/>
  <c r="AC675" i="105"/>
  <c r="AC633" i="105"/>
  <c r="AC990" i="105"/>
  <c r="AC253" i="105"/>
  <c r="AC561" i="105"/>
  <c r="AC592" i="105"/>
  <c r="AC338" i="105"/>
  <c r="AC429" i="105"/>
  <c r="AC1015" i="105"/>
  <c r="AC558" i="105"/>
  <c r="AC800" i="105"/>
  <c r="AC686" i="105"/>
  <c r="AC551" i="105"/>
  <c r="AC102" i="105"/>
  <c r="AC315" i="105"/>
  <c r="AC156" i="105"/>
  <c r="AC21" i="105"/>
  <c r="AC639" i="105"/>
  <c r="AC839" i="105"/>
  <c r="AC78" i="105"/>
  <c r="AC578" i="105"/>
  <c r="AC19" i="105"/>
  <c r="AC424" i="105"/>
  <c r="AC370" i="105"/>
  <c r="AC312" i="105"/>
  <c r="AC947" i="105"/>
  <c r="AC664" i="105"/>
  <c r="AC761" i="105"/>
  <c r="AC201" i="105"/>
  <c r="AC485" i="105"/>
  <c r="AC941" i="105"/>
  <c r="AC289" i="105"/>
  <c r="AC32" i="105"/>
  <c r="AC732" i="105"/>
  <c r="AC698" i="105"/>
  <c r="AC666" i="105"/>
  <c r="AC399" i="105"/>
  <c r="AC459" i="105"/>
  <c r="AC936" i="105"/>
  <c r="AC319" i="105"/>
  <c r="AC299" i="105"/>
  <c r="AC660" i="105"/>
  <c r="AC610" i="105"/>
  <c r="AC777" i="105"/>
  <c r="AC346" i="105"/>
  <c r="AC528" i="105"/>
  <c r="AC718" i="105"/>
  <c r="AC859" i="105"/>
  <c r="AC993" i="105"/>
  <c r="AC463" i="105"/>
  <c r="AC834" i="105"/>
  <c r="AC849" i="105"/>
  <c r="AC903" i="105"/>
  <c r="AC680" i="105"/>
  <c r="AC917" i="105"/>
  <c r="AC327" i="105"/>
  <c r="AC500" i="105"/>
  <c r="AC24" i="105"/>
  <c r="AC631" i="105"/>
  <c r="AC640" i="105"/>
  <c r="AC264" i="105"/>
  <c r="AC220" i="105"/>
  <c r="AC7" i="105"/>
  <c r="AC262" i="105"/>
  <c r="AC273" i="105"/>
  <c r="AC98" i="105"/>
  <c r="AC737" i="105"/>
  <c r="AC6" i="105"/>
  <c r="AC263" i="105"/>
  <c r="O780" i="80"/>
  <c r="AC780" i="105"/>
  <c r="O972" i="81"/>
  <c r="AD972" i="105"/>
  <c r="O100" i="81"/>
  <c r="AD100" i="105"/>
  <c r="O789" i="81"/>
  <c r="AD789" i="105"/>
  <c r="N1084" i="80"/>
  <c r="AR94" i="52"/>
  <c r="AR94" i="53"/>
  <c r="O916" i="80"/>
  <c r="AC916" i="105"/>
  <c r="O52" i="81"/>
  <c r="AD52" i="105"/>
  <c r="O229" i="80"/>
  <c r="AC229" i="105"/>
  <c r="O826" i="80"/>
  <c r="AC826" i="105"/>
  <c r="O524" i="80"/>
  <c r="AC524" i="105"/>
  <c r="O899" i="80"/>
  <c r="AC899" i="105"/>
  <c r="O752" i="81"/>
  <c r="AD752" i="105"/>
  <c r="O673" i="81"/>
  <c r="AD673" i="105"/>
  <c r="M87" i="83"/>
  <c r="X87" i="105" s="1"/>
  <c r="M1029" i="83"/>
  <c r="M1048" i="83"/>
  <c r="M1033" i="83"/>
  <c r="M1032" i="83"/>
  <c r="M1082" i="83"/>
  <c r="M1091" i="83"/>
  <c r="M1054" i="83"/>
  <c r="M1074" i="83"/>
  <c r="M1024" i="83"/>
  <c r="M1095" i="83"/>
  <c r="M1060" i="83"/>
  <c r="M1027" i="83"/>
  <c r="M1102" i="83"/>
  <c r="M1052" i="83"/>
  <c r="M1076" i="83"/>
  <c r="M1098" i="83"/>
  <c r="M1062" i="83"/>
  <c r="M1057" i="83"/>
  <c r="M1067" i="83"/>
  <c r="M1092" i="83"/>
  <c r="M1038" i="83"/>
  <c r="M1089" i="83"/>
  <c r="M1083" i="83"/>
  <c r="M1036" i="83"/>
  <c r="M1101" i="83"/>
  <c r="M1069" i="83"/>
  <c r="M1068" i="83"/>
  <c r="M1065" i="83"/>
  <c r="M1022" i="83"/>
  <c r="M1086" i="83"/>
  <c r="M1072" i="83"/>
  <c r="M1080" i="83"/>
  <c r="M1041" i="83"/>
  <c r="M1043" i="83"/>
  <c r="M1044" i="83"/>
  <c r="M1079" i="83"/>
  <c r="M1053" i="83"/>
  <c r="O682" i="80"/>
  <c r="AC682" i="105"/>
  <c r="O928" i="80"/>
  <c r="AC928" i="105"/>
  <c r="O974" i="81"/>
  <c r="N1038" i="81"/>
  <c r="O1038" i="81" s="1"/>
  <c r="N1104" i="80"/>
  <c r="N1096" i="80"/>
  <c r="N1094" i="81"/>
  <c r="AC127" i="105"/>
  <c r="O806" i="80"/>
  <c r="AC806" i="105"/>
  <c r="M1089" i="81"/>
  <c r="O278" i="81"/>
  <c r="AD278" i="105"/>
  <c r="M1106" i="81"/>
  <c r="AH214" i="53"/>
  <c r="AH214" i="52"/>
  <c r="O803" i="80"/>
  <c r="AC803" i="105"/>
  <c r="N1072" i="80"/>
  <c r="O168" i="80"/>
  <c r="AC168" i="105"/>
  <c r="BF260" i="53"/>
  <c r="AR15" i="104" s="1"/>
  <c r="BF200" i="57"/>
  <c r="AT13" i="104"/>
  <c r="O540" i="80"/>
  <c r="AC540" i="105"/>
  <c r="O776" i="81"/>
  <c r="AD776" i="105"/>
  <c r="AH15" i="16"/>
  <c r="AC293" i="105"/>
  <c r="O856" i="80"/>
  <c r="AC856" i="105"/>
  <c r="O819" i="81"/>
  <c r="AD819" i="105"/>
  <c r="N1079" i="81"/>
  <c r="M1055" i="81"/>
  <c r="N1102" i="80"/>
  <c r="O909" i="80"/>
  <c r="AC909" i="105"/>
  <c r="O365" i="80"/>
  <c r="AC365" i="105"/>
  <c r="AO15" i="16"/>
  <c r="N1031" i="80"/>
  <c r="M1060" i="81"/>
  <c r="O283" i="81"/>
  <c r="AD283" i="105"/>
  <c r="N1106" i="80"/>
  <c r="O57" i="80"/>
  <c r="AC57" i="105"/>
  <c r="O716" i="80"/>
  <c r="AC716" i="105"/>
  <c r="O1007" i="81"/>
  <c r="AD1007" i="105"/>
  <c r="O114" i="81"/>
  <c r="AD114" i="105"/>
  <c r="AP13" i="16"/>
  <c r="O877" i="80"/>
  <c r="AC877" i="105"/>
  <c r="O37" i="80"/>
  <c r="AC37" i="105"/>
  <c r="O858" i="81"/>
  <c r="AD858" i="105"/>
  <c r="O115" i="80"/>
  <c r="AC115" i="105"/>
  <c r="O589" i="81"/>
  <c r="AD589" i="105"/>
  <c r="O321" i="81"/>
  <c r="AD321" i="105"/>
  <c r="AD214" i="53"/>
  <c r="AD214" i="52"/>
  <c r="AD94" i="53"/>
  <c r="AD94" i="52"/>
  <c r="O769" i="80"/>
  <c r="AC769" i="105"/>
  <c r="N1051" i="82"/>
  <c r="O1051" i="82"/>
  <c r="AD154" i="57"/>
  <c r="CD10" i="16"/>
  <c r="O886" i="80"/>
  <c r="AC886" i="105"/>
  <c r="O74" i="80"/>
  <c r="AC74" i="105"/>
  <c r="O30" i="80"/>
  <c r="AC30" i="105"/>
  <c r="O170" i="80"/>
  <c r="AC170" i="105"/>
  <c r="O430" i="81"/>
  <c r="AD430" i="105"/>
  <c r="O710" i="81"/>
  <c r="AD710" i="105"/>
  <c r="O324" i="80"/>
  <c r="AC324" i="105"/>
  <c r="O473" i="80"/>
  <c r="AC473" i="105"/>
  <c r="O536" i="80"/>
  <c r="AC536" i="105"/>
  <c r="AC173" i="105"/>
  <c r="O173" i="80"/>
  <c r="O250" i="80"/>
  <c r="AC250" i="105"/>
  <c r="O559" i="81"/>
  <c r="AD559" i="105"/>
  <c r="N1041" i="81"/>
  <c r="O1041" i="81" s="1"/>
  <c r="AF4" i="55"/>
  <c r="BB15" i="16"/>
  <c r="S34" i="58"/>
  <c r="S274" i="58"/>
  <c r="O297" i="80"/>
  <c r="AC297" i="105"/>
  <c r="O549" i="80"/>
  <c r="AC549" i="105"/>
  <c r="O88" i="80"/>
  <c r="AC88" i="105"/>
  <c r="N83" i="80"/>
  <c r="O83" i="80" s="1"/>
  <c r="N1090" i="80"/>
  <c r="N1040" i="80"/>
  <c r="N1105" i="80"/>
  <c r="N1063" i="80"/>
  <c r="N1039" i="80"/>
  <c r="N1048" i="80"/>
  <c r="N1095" i="80"/>
  <c r="N1052" i="80"/>
  <c r="N1032" i="80"/>
  <c r="N1058" i="80"/>
  <c r="N1078" i="80"/>
  <c r="N1079" i="80"/>
  <c r="N1029" i="80"/>
  <c r="N1051" i="80"/>
  <c r="N1069" i="80"/>
  <c r="N1064" i="80"/>
  <c r="N1068" i="80"/>
  <c r="N1024" i="80"/>
  <c r="N1034" i="80"/>
  <c r="N1073" i="80"/>
  <c r="N1067" i="80"/>
  <c r="N1066" i="80"/>
  <c r="N1075" i="80"/>
  <c r="N1092" i="80"/>
  <c r="N1097" i="80"/>
  <c r="N1028" i="80"/>
  <c r="N1042" i="80"/>
  <c r="N1054" i="80"/>
  <c r="N1035" i="80"/>
  <c r="N1038" i="80"/>
  <c r="N1023" i="80"/>
  <c r="N1098" i="80"/>
  <c r="N1077" i="80"/>
  <c r="N1057" i="80"/>
  <c r="N1093" i="80"/>
  <c r="N1049" i="80"/>
  <c r="N1071" i="80"/>
  <c r="N1025" i="80"/>
  <c r="N1021" i="80"/>
  <c r="AC1062" i="105"/>
  <c r="N1041" i="80"/>
  <c r="N1037" i="80"/>
  <c r="N1108" i="80"/>
  <c r="N1022" i="80"/>
  <c r="N1027" i="80"/>
  <c r="N1059" i="80"/>
  <c r="N1076" i="80"/>
  <c r="N1101" i="80"/>
  <c r="N1074" i="80"/>
  <c r="N1086" i="80"/>
  <c r="N1107" i="80"/>
  <c r="O690" i="80"/>
  <c r="AC690" i="105"/>
  <c r="O337" i="80"/>
  <c r="AC337" i="105"/>
  <c r="M83" i="80"/>
  <c r="U83" i="105" s="1"/>
  <c r="M1023" i="80"/>
  <c r="M1054" i="80"/>
  <c r="M1058" i="80"/>
  <c r="M1093" i="80"/>
  <c r="M1078" i="80"/>
  <c r="M1095" i="80"/>
  <c r="M1021" i="80"/>
  <c r="U1028" i="105" s="1"/>
  <c r="M1050" i="80"/>
  <c r="M1049" i="80"/>
  <c r="M1065" i="80"/>
  <c r="M1091" i="80"/>
  <c r="M1076" i="80"/>
  <c r="M1082" i="80"/>
  <c r="M1039" i="80"/>
  <c r="M1051" i="80"/>
  <c r="M1041" i="80"/>
  <c r="M1053" i="80"/>
  <c r="M1035" i="80"/>
  <c r="M1085" i="80"/>
  <c r="M1060" i="80"/>
  <c r="M1036" i="80"/>
  <c r="M1067" i="80"/>
  <c r="M1028" i="80"/>
  <c r="M1098" i="80"/>
  <c r="M1045" i="80"/>
  <c r="M1097" i="80"/>
  <c r="M1071" i="80"/>
  <c r="M1031" i="80"/>
  <c r="M1026" i="80"/>
  <c r="M1100" i="80"/>
  <c r="M1072" i="80"/>
  <c r="M1102" i="80"/>
  <c r="N1061" i="80"/>
  <c r="M1084" i="83"/>
  <c r="AJ4" i="53"/>
  <c r="AJ15" i="16"/>
  <c r="O579" i="80"/>
  <c r="AC579" i="105"/>
  <c r="O211" i="80"/>
  <c r="AC211" i="105"/>
  <c r="O310" i="80"/>
  <c r="AC310" i="105"/>
  <c r="O527" i="81"/>
  <c r="AD527" i="105"/>
  <c r="E64" i="52"/>
  <c r="E94" i="58"/>
  <c r="E4" i="58"/>
  <c r="E184" i="52"/>
  <c r="E4" i="59"/>
  <c r="E154" i="52"/>
  <c r="E4" i="57"/>
  <c r="E214" i="59"/>
  <c r="E34" i="53"/>
  <c r="E124" i="55"/>
  <c r="E154" i="57"/>
  <c r="E94" i="53"/>
  <c r="E94" i="57"/>
  <c r="E124" i="53"/>
  <c r="E244" i="58"/>
  <c r="E34" i="58"/>
  <c r="E244" i="57"/>
  <c r="E154" i="53"/>
  <c r="E34" i="57"/>
  <c r="O566" i="80"/>
  <c r="AC566" i="105"/>
  <c r="O247" i="81"/>
  <c r="AD247" i="105"/>
  <c r="BZ15" i="16"/>
  <c r="O942" i="80"/>
  <c r="AC942" i="105"/>
  <c r="O755" i="80"/>
  <c r="AC755" i="105"/>
  <c r="O630" i="81"/>
  <c r="AD630" i="105"/>
  <c r="E214" i="55"/>
  <c r="O159" i="80"/>
  <c r="AC159" i="105"/>
  <c r="O977" i="80"/>
  <c r="AC977" i="105"/>
  <c r="O985" i="80"/>
  <c r="AC985" i="105"/>
  <c r="O132" i="80"/>
  <c r="AC132" i="105"/>
  <c r="O357" i="81"/>
  <c r="AD357" i="105"/>
  <c r="N1087" i="80"/>
  <c r="M1066" i="80"/>
  <c r="N1066" i="81"/>
  <c r="N83" i="82"/>
  <c r="N1096" i="82"/>
  <c r="O1096" i="82" s="1"/>
  <c r="N1079" i="82"/>
  <c r="N1022" i="82"/>
  <c r="O1022" i="82"/>
  <c r="N1068" i="82"/>
  <c r="O1068" i="82"/>
  <c r="N1077" i="82"/>
  <c r="O1077" i="82"/>
  <c r="N1101" i="82"/>
  <c r="O1101" i="82" s="1"/>
  <c r="M1101" i="80"/>
  <c r="O809" i="80"/>
  <c r="AC809" i="105"/>
  <c r="O20" i="80"/>
  <c r="AC20" i="105"/>
  <c r="O244" i="81"/>
  <c r="AD244" i="105"/>
  <c r="O265" i="81"/>
  <c r="AD265" i="105"/>
  <c r="O851" i="81"/>
  <c r="AD851" i="105"/>
  <c r="O186" i="80"/>
  <c r="AC186" i="105"/>
  <c r="O820" i="80"/>
  <c r="AC820" i="105"/>
  <c r="O783" i="80"/>
  <c r="AC783" i="105"/>
  <c r="AD848" i="105"/>
  <c r="O848" i="81"/>
  <c r="O774" i="80"/>
  <c r="AC774" i="105"/>
  <c r="M1062" i="80"/>
  <c r="O937" i="81"/>
  <c r="AD937" i="105"/>
  <c r="O242" i="81"/>
  <c r="AD242" i="105"/>
  <c r="M1081" i="81"/>
  <c r="O1076" i="81"/>
  <c r="M1089" i="82"/>
  <c r="N1055" i="82"/>
  <c r="M1058" i="82"/>
  <c r="M1090" i="82"/>
  <c r="N1046" i="82"/>
  <c r="O1046" i="82" s="1"/>
  <c r="N1040" i="83"/>
  <c r="O1040" i="83"/>
  <c r="M1063" i="81"/>
  <c r="N1030" i="81"/>
  <c r="O1030" i="81" s="1"/>
  <c r="N1098" i="81"/>
  <c r="O1098" i="81" s="1"/>
  <c r="N1050" i="81"/>
  <c r="O1050" i="81"/>
  <c r="N1023" i="81"/>
  <c r="O1023" i="81"/>
  <c r="M1038" i="81"/>
  <c r="N1099" i="81"/>
  <c r="N1033" i="81"/>
  <c r="O1033" i="81"/>
  <c r="N1057" i="82"/>
  <c r="O1057" i="82" s="1"/>
  <c r="N1061" i="82"/>
  <c r="O1061" i="82" s="1"/>
  <c r="M1032" i="82"/>
  <c r="N1081" i="82"/>
  <c r="O1081" i="82" s="1"/>
  <c r="M1084" i="82"/>
  <c r="M1030" i="82"/>
  <c r="M1024" i="82"/>
  <c r="N1044" i="82"/>
  <c r="O1044" i="82"/>
  <c r="N1086" i="83"/>
  <c r="O1086" i="83" s="1"/>
  <c r="N1038" i="83"/>
  <c r="O1038" i="83" s="1"/>
  <c r="N1079" i="83"/>
  <c r="N1080" i="83"/>
  <c r="O1080" i="83" s="1"/>
  <c r="N1072" i="83"/>
  <c r="O1072" i="83" s="1"/>
  <c r="M1027" i="81"/>
  <c r="M1102" i="81"/>
  <c r="M1076" i="81"/>
  <c r="N1065" i="81"/>
  <c r="O1065" i="81" s="1"/>
  <c r="M1106" i="82"/>
  <c r="N1038" i="82"/>
  <c r="O1038" i="82" s="1"/>
  <c r="M1061" i="82"/>
  <c r="N1106" i="82"/>
  <c r="N1029" i="82"/>
  <c r="O1029" i="82" s="1"/>
  <c r="M1053" i="82"/>
  <c r="N1099" i="82"/>
  <c r="M1075" i="82"/>
  <c r="N1041" i="82"/>
  <c r="O1041" i="82" s="1"/>
  <c r="N1053" i="83"/>
  <c r="O1053" i="83" s="1"/>
  <c r="N1043" i="83"/>
  <c r="O1043" i="83"/>
  <c r="N1042" i="83"/>
  <c r="O1042" i="83"/>
  <c r="AC389" i="105"/>
  <c r="AE748" i="105"/>
  <c r="N1029" i="81"/>
  <c r="O1029" i="81" s="1"/>
  <c r="M1030" i="81"/>
  <c r="M1077" i="81"/>
  <c r="N1086" i="81"/>
  <c r="O1086" i="81" s="1"/>
  <c r="M1069" i="82"/>
  <c r="M1086" i="82"/>
  <c r="N1092" i="82"/>
  <c r="O1092" i="82" s="1"/>
  <c r="M1052" i="82"/>
  <c r="M1071" i="82"/>
  <c r="N1061" i="83"/>
  <c r="AE2" i="105"/>
  <c r="N1059" i="81"/>
  <c r="O1059" i="81"/>
  <c r="N1082" i="81"/>
  <c r="O1082" i="81"/>
  <c r="M1062" i="81"/>
  <c r="N1042" i="82"/>
  <c r="O1042" i="82" s="1"/>
  <c r="M1063" i="82"/>
  <c r="M1067" i="82"/>
  <c r="N1091" i="82"/>
  <c r="O1091" i="82"/>
  <c r="N1083" i="83"/>
  <c r="O1083" i="83"/>
  <c r="N1031" i="83"/>
  <c r="O1031" i="83" s="1"/>
  <c r="N1099" i="83"/>
  <c r="N1022" i="83"/>
  <c r="O1022" i="83" s="1"/>
  <c r="N1091" i="83"/>
  <c r="O1091" i="83" s="1"/>
  <c r="N1032" i="81"/>
  <c r="O1032" i="81" s="1"/>
  <c r="M1050" i="82"/>
  <c r="M1091" i="82"/>
  <c r="M1046" i="82"/>
  <c r="N1102" i="82"/>
  <c r="O1102" i="82" s="1"/>
  <c r="N1071" i="83"/>
  <c r="O1071" i="83"/>
  <c r="N1063" i="83"/>
  <c r="O1063" i="83"/>
  <c r="N1107" i="83"/>
  <c r="N1029" i="83"/>
  <c r="O1029" i="83" s="1"/>
  <c r="M1028" i="81"/>
  <c r="N1045" i="81"/>
  <c r="O1045" i="81" s="1"/>
  <c r="M1099" i="81"/>
  <c r="N1021" i="81"/>
  <c r="N1040" i="81"/>
  <c r="O1040" i="81"/>
  <c r="M1101" i="82"/>
  <c r="N1080" i="82"/>
  <c r="O1080" i="82"/>
  <c r="M1064" i="82"/>
  <c r="N1025" i="82"/>
  <c r="O1025" i="82"/>
  <c r="N1094" i="82"/>
  <c r="N1037" i="82"/>
  <c r="O1037" i="82"/>
  <c r="N1039" i="82"/>
  <c r="O1039" i="82"/>
  <c r="N1030" i="82"/>
  <c r="O1030" i="82"/>
  <c r="N1065" i="83"/>
  <c r="O1065" i="83"/>
  <c r="N1092" i="83"/>
  <c r="O1092" i="83" s="1"/>
  <c r="N1108" i="83"/>
  <c r="O1108" i="83" s="1"/>
  <c r="N1055" i="81"/>
  <c r="N1063" i="81"/>
  <c r="O1063" i="81" s="1"/>
  <c r="M1071" i="81"/>
  <c r="N1101" i="81"/>
  <c r="O1101" i="81"/>
  <c r="N1058" i="81"/>
  <c r="O1058" i="81"/>
  <c r="M1072" i="81"/>
  <c r="N1036" i="81"/>
  <c r="O1036" i="81"/>
  <c r="M1064" i="81"/>
  <c r="M1104" i="82"/>
  <c r="N1073" i="82"/>
  <c r="O1073" i="82" s="1"/>
  <c r="M1070" i="82"/>
  <c r="M1096" i="82"/>
  <c r="N1021" i="82"/>
  <c r="M1087" i="82"/>
  <c r="N1088" i="82"/>
  <c r="M1054" i="82"/>
  <c r="N1024" i="82"/>
  <c r="O1024" i="82"/>
  <c r="N1089" i="83"/>
  <c r="O1089" i="83"/>
  <c r="N1062" i="83"/>
  <c r="O1062" i="83" s="1"/>
  <c r="N1046" i="83"/>
  <c r="N1024" i="81"/>
  <c r="O1024" i="81" s="1"/>
  <c r="N1105" i="81"/>
  <c r="O1105" i="81"/>
  <c r="M1045" i="81"/>
  <c r="N1025" i="81"/>
  <c r="O1025" i="81"/>
  <c r="N1064" i="81"/>
  <c r="O1064" i="81"/>
  <c r="N1080" i="81"/>
  <c r="O1080" i="81" s="1"/>
  <c r="M1073" i="82"/>
  <c r="N1070" i="82"/>
  <c r="N1034" i="82"/>
  <c r="O1034" i="82" s="1"/>
  <c r="N1062" i="82"/>
  <c r="O1062" i="82"/>
  <c r="M1077" i="82"/>
  <c r="N1071" i="82"/>
  <c r="O1071" i="82" s="1"/>
  <c r="N1075" i="82"/>
  <c r="O1075" i="82" s="1"/>
  <c r="Q15" i="16"/>
  <c r="G214" i="59"/>
  <c r="AL154" i="53"/>
  <c r="AL154" i="52"/>
  <c r="AD394" i="105"/>
  <c r="AC819" i="105"/>
  <c r="AC148" i="105"/>
  <c r="AC864" i="105"/>
  <c r="AC184" i="105"/>
  <c r="AC597" i="105"/>
  <c r="AC129" i="105"/>
  <c r="AC178" i="105"/>
  <c r="N1089" i="81"/>
  <c r="O1089" i="81"/>
  <c r="M1098" i="81"/>
  <c r="N1054" i="81"/>
  <c r="O1054" i="81" s="1"/>
  <c r="M1085" i="81"/>
  <c r="N1046" i="81"/>
  <c r="N1069" i="82"/>
  <c r="O1069" i="82"/>
  <c r="N1045" i="82"/>
  <c r="O1045" i="82"/>
  <c r="M1045" i="82"/>
  <c r="N1052" i="82"/>
  <c r="O1052" i="82"/>
  <c r="M1025" i="82"/>
  <c r="M1092" i="82"/>
  <c r="M1031" i="82"/>
  <c r="M1041" i="82"/>
  <c r="M1096" i="83"/>
  <c r="N1058" i="83"/>
  <c r="O1058" i="83" s="1"/>
  <c r="N1059" i="83"/>
  <c r="O1059" i="83"/>
  <c r="N1093" i="83"/>
  <c r="O1093" i="83"/>
  <c r="M1046" i="81"/>
  <c r="M1094" i="80"/>
  <c r="M1106" i="80"/>
  <c r="M1087" i="81"/>
  <c r="G64" i="59"/>
  <c r="N1104" i="83"/>
  <c r="AD578" i="105"/>
  <c r="AC743" i="105"/>
  <c r="AC185" i="105"/>
  <c r="N1027" i="81"/>
  <c r="O1027" i="81" s="1"/>
  <c r="M1059" i="81"/>
  <c r="M1023" i="81"/>
  <c r="M1080" i="81"/>
  <c r="N1072" i="81"/>
  <c r="O1072" i="81" s="1"/>
  <c r="M1100" i="82"/>
  <c r="M1079" i="82"/>
  <c r="N1026" i="82"/>
  <c r="O1026" i="82"/>
  <c r="N1053" i="82"/>
  <c r="O1053" i="82" s="1"/>
  <c r="N1070" i="83"/>
  <c r="N1057" i="83"/>
  <c r="O1057" i="83"/>
  <c r="AC983" i="105"/>
  <c r="AC619" i="105"/>
  <c r="AC868" i="105"/>
  <c r="AC448" i="105"/>
  <c r="AC687" i="105"/>
  <c r="M1050" i="81"/>
  <c r="M1107" i="81"/>
  <c r="M1100" i="81"/>
  <c r="N1065" i="82"/>
  <c r="O1065" i="82"/>
  <c r="N1050" i="82"/>
  <c r="O1050" i="82"/>
  <c r="N1059" i="82"/>
  <c r="O1059" i="82"/>
  <c r="N1067" i="82"/>
  <c r="O1067" i="82" s="1"/>
  <c r="M1076" i="82"/>
  <c r="N1037" i="83"/>
  <c r="O1037" i="83"/>
  <c r="N1078" i="83"/>
  <c r="O1078" i="83" s="1"/>
  <c r="N1100" i="83"/>
  <c r="O1100" i="83"/>
  <c r="N1039" i="83"/>
  <c r="O1039" i="83" s="1"/>
  <c r="N1099" i="80"/>
  <c r="AD238" i="105"/>
  <c r="AC850" i="105"/>
  <c r="AC604" i="105"/>
  <c r="AC147" i="105"/>
  <c r="AC390" i="105"/>
  <c r="AC707" i="105"/>
  <c r="AC202" i="105"/>
  <c r="AC695" i="105"/>
  <c r="AE886" i="105"/>
  <c r="M1083" i="81"/>
  <c r="M1033" i="81"/>
  <c r="N1022" i="81"/>
  <c r="O1022" i="81" s="1"/>
  <c r="M1067" i="81"/>
  <c r="N1077" i="81"/>
  <c r="O1077" i="81"/>
  <c r="N1104" i="82"/>
  <c r="M1022" i="82"/>
  <c r="N1083" i="82"/>
  <c r="O1083" i="82"/>
  <c r="M1095" i="82"/>
  <c r="N1107" i="82"/>
  <c r="N1036" i="82"/>
  <c r="O1036" i="82"/>
  <c r="M1026" i="82"/>
  <c r="N1027" i="82"/>
  <c r="O1027" i="82" s="1"/>
  <c r="N1090" i="82"/>
  <c r="O1090" i="82"/>
  <c r="M1074" i="82"/>
  <c r="N1027" i="83"/>
  <c r="O1027" i="83"/>
  <c r="N1032" i="83"/>
  <c r="O1032" i="83"/>
  <c r="N1081" i="83"/>
  <c r="O1081" i="83"/>
  <c r="N1085" i="83"/>
  <c r="O1085" i="83" s="1"/>
  <c r="N1028" i="83"/>
  <c r="O1028" i="83"/>
  <c r="N1090" i="83"/>
  <c r="O1090" i="83"/>
  <c r="N1064" i="82"/>
  <c r="O1064" i="82"/>
  <c r="N1023" i="82"/>
  <c r="O1023" i="82"/>
  <c r="N1054" i="82"/>
  <c r="O1054" i="82"/>
  <c r="M1056" i="82"/>
  <c r="N1098" i="82"/>
  <c r="O1098" i="82" s="1"/>
  <c r="N1047" i="83"/>
  <c r="O1047" i="83"/>
  <c r="N1034" i="83"/>
  <c r="O1034" i="83" s="1"/>
  <c r="M1107" i="80"/>
  <c r="AC54" i="105"/>
  <c r="AC440" i="105"/>
  <c r="AC694" i="105"/>
  <c r="AC25" i="105"/>
  <c r="AC360" i="105"/>
  <c r="AC39" i="105"/>
  <c r="AE881" i="105"/>
  <c r="AE286" i="105"/>
  <c r="N1035" i="81"/>
  <c r="O1035" i="81"/>
  <c r="M1041" i="81"/>
  <c r="N1051" i="81"/>
  <c r="O1051" i="81"/>
  <c r="N1092" i="81"/>
  <c r="O1092" i="81" s="1"/>
  <c r="M1068" i="82"/>
  <c r="M1055" i="82"/>
  <c r="M1098" i="82"/>
  <c r="M1057" i="82"/>
  <c r="M1080" i="82"/>
  <c r="M1082" i="82"/>
  <c r="W1082" i="105"/>
  <c r="N1072" i="82"/>
  <c r="O1072" i="82"/>
  <c r="N1035" i="83"/>
  <c r="O1035" i="83"/>
  <c r="N1023" i="83"/>
  <c r="O1023" i="83"/>
  <c r="N1050" i="83"/>
  <c r="O1050" i="83" s="1"/>
  <c r="N1052" i="83"/>
  <c r="O1052" i="83"/>
  <c r="N1048" i="83"/>
  <c r="O1048" i="83"/>
  <c r="BF170" i="58"/>
  <c r="AU12" i="104"/>
  <c r="AC879" i="105"/>
  <c r="AC959" i="105"/>
  <c r="AC926" i="105"/>
  <c r="N1028" i="81"/>
  <c r="O1028" i="81" s="1"/>
  <c r="N1062" i="81"/>
  <c r="O1062" i="81" s="1"/>
  <c r="N1047" i="81"/>
  <c r="O1047" i="81"/>
  <c r="N1102" i="81"/>
  <c r="O1102" i="81" s="1"/>
  <c r="M1025" i="81"/>
  <c r="N1100" i="82"/>
  <c r="O1100" i="82"/>
  <c r="N1040" i="82"/>
  <c r="O1040" i="82"/>
  <c r="N1063" i="82"/>
  <c r="O1063" i="82" s="1"/>
  <c r="M1035" i="82"/>
  <c r="N1086" i="82"/>
  <c r="O1086" i="82"/>
  <c r="N1105" i="82"/>
  <c r="O1105" i="82" s="1"/>
  <c r="M1107" i="82"/>
  <c r="M1047" i="82"/>
  <c r="N1036" i="83"/>
  <c r="O1036" i="83" s="1"/>
  <c r="N1095" i="83"/>
  <c r="O1095" i="83" s="1"/>
  <c r="N1077" i="83"/>
  <c r="O1077" i="83" s="1"/>
  <c r="N1043" i="82"/>
  <c r="O1043" i="82"/>
  <c r="M1053" i="81"/>
  <c r="M1040" i="82"/>
  <c r="M1038" i="82"/>
  <c r="M1049" i="82"/>
  <c r="M1108" i="82"/>
  <c r="M1103" i="82"/>
  <c r="N1076" i="83"/>
  <c r="O1076" i="83" s="1"/>
  <c r="N1098" i="83"/>
  <c r="O1098" i="83" s="1"/>
  <c r="M1031" i="81"/>
  <c r="M1082" i="81"/>
  <c r="M1043" i="81"/>
  <c r="N1043" i="81"/>
  <c r="O1043" i="81"/>
  <c r="N1052" i="81"/>
  <c r="O1052" i="81" s="1"/>
  <c r="N1087" i="82"/>
  <c r="O1087" i="82"/>
  <c r="N1082" i="82"/>
  <c r="O1082" i="82" s="1"/>
  <c r="N1024" i="83"/>
  <c r="O1024" i="83"/>
  <c r="N1074" i="83"/>
  <c r="O1074" i="83"/>
  <c r="N1103" i="83"/>
  <c r="O1103" i="83"/>
  <c r="AE756" i="105"/>
  <c r="M1056" i="81"/>
  <c r="M1091" i="81"/>
  <c r="N1049" i="81"/>
  <c r="O1049" i="81" s="1"/>
  <c r="M1095" i="81"/>
  <c r="M1049" i="81"/>
  <c r="M1022" i="81"/>
  <c r="N1037" i="81"/>
  <c r="O1037" i="81"/>
  <c r="M1097" i="81"/>
  <c r="N1068" i="81"/>
  <c r="O1068" i="81"/>
  <c r="N1073" i="81"/>
  <c r="O1073" i="81" s="1"/>
  <c r="N1076" i="82"/>
  <c r="O1076" i="82" s="1"/>
  <c r="M1042" i="82"/>
  <c r="M1059" i="82"/>
  <c r="N1060" i="83"/>
  <c r="O1060" i="83"/>
  <c r="N1088" i="83"/>
  <c r="O1088" i="83" s="1"/>
  <c r="N1101" i="83"/>
  <c r="O1101" i="83"/>
  <c r="M1061" i="80"/>
  <c r="AH154" i="53"/>
  <c r="AH154" i="52"/>
  <c r="U154" i="52"/>
  <c r="U244" i="53"/>
  <c r="BJ14" i="16"/>
  <c r="G34" i="53"/>
  <c r="G184" i="52"/>
  <c r="K34" i="59"/>
  <c r="G274" i="58"/>
  <c r="M1070" i="80"/>
  <c r="G154" i="59"/>
  <c r="AC935" i="105"/>
  <c r="AC112" i="105"/>
  <c r="M1101" i="81"/>
  <c r="M1108" i="81"/>
  <c r="M1074" i="81"/>
  <c r="M1065" i="81"/>
  <c r="M1044" i="81"/>
  <c r="N1093" i="81"/>
  <c r="O1093" i="81"/>
  <c r="N1044" i="81"/>
  <c r="O1044" i="81"/>
  <c r="N1026" i="81"/>
  <c r="O1026" i="81"/>
  <c r="N1108" i="81"/>
  <c r="O1108" i="81"/>
  <c r="N1078" i="82"/>
  <c r="O1078" i="82"/>
  <c r="M1093" i="82"/>
  <c r="M1060" i="82"/>
  <c r="M1099" i="82"/>
  <c r="M1033" i="82"/>
  <c r="N1048" i="82"/>
  <c r="O1048" i="82"/>
  <c r="N1049" i="83"/>
  <c r="O1049" i="83"/>
  <c r="N1060" i="81"/>
  <c r="O1060" i="81"/>
  <c r="M1039" i="81"/>
  <c r="V1039" i="105"/>
  <c r="M1047" i="81"/>
  <c r="M1026" i="81"/>
  <c r="M1086" i="81"/>
  <c r="N1097" i="81"/>
  <c r="O1097" i="81" s="1"/>
  <c r="M1068" i="81"/>
  <c r="M1040" i="81"/>
  <c r="N1048" i="81"/>
  <c r="O1048" i="81" s="1"/>
  <c r="N1058" i="82"/>
  <c r="O1058" i="82" s="1"/>
  <c r="N1074" i="82"/>
  <c r="O1074" i="82" s="1"/>
  <c r="N1094" i="83"/>
  <c r="O1094" i="83"/>
  <c r="N1070" i="81"/>
  <c r="N1083" i="81"/>
  <c r="O1083" i="81"/>
  <c r="M1073" i="81"/>
  <c r="M1057" i="81"/>
  <c r="M1092" i="81"/>
  <c r="M1054" i="81"/>
  <c r="N1069" i="81"/>
  <c r="O1069" i="81"/>
  <c r="M1061" i="81"/>
  <c r="M1072" i="82"/>
  <c r="N1056" i="82"/>
  <c r="O1056" i="82"/>
  <c r="M1034" i="82"/>
  <c r="M1021" i="82"/>
  <c r="N1084" i="82"/>
  <c r="N1073" i="83"/>
  <c r="O1073" i="83" s="1"/>
  <c r="N1069" i="83"/>
  <c r="O1069" i="83" s="1"/>
  <c r="N1045" i="83"/>
  <c r="O1045" i="83" s="1"/>
  <c r="AT4" i="52"/>
  <c r="DR11" i="16"/>
  <c r="G64" i="57"/>
  <c r="K34" i="55"/>
  <c r="N1106" i="81"/>
  <c r="M1061" i="83"/>
  <c r="N1088" i="81"/>
  <c r="M1087" i="80"/>
  <c r="N1080" i="80"/>
  <c r="G4" i="59"/>
  <c r="G154" i="53"/>
  <c r="AC333" i="105"/>
  <c r="AC375" i="105"/>
  <c r="AE751" i="105"/>
  <c r="M1035" i="81"/>
  <c r="M1034" i="81"/>
  <c r="M1021" i="81"/>
  <c r="N1100" i="81"/>
  <c r="O1100" i="81" s="1"/>
  <c r="M1024" i="81"/>
  <c r="N1081" i="81"/>
  <c r="O1081" i="81" s="1"/>
  <c r="M1075" i="81"/>
  <c r="N1085" i="81"/>
  <c r="O1085" i="81"/>
  <c r="N1097" i="82"/>
  <c r="O1097" i="82"/>
  <c r="M1105" i="82"/>
  <c r="M1062" i="82"/>
  <c r="N1049" i="82"/>
  <c r="O1049" i="82" s="1"/>
  <c r="M1044" i="82"/>
  <c r="N1055" i="83"/>
  <c r="O1055" i="83" s="1"/>
  <c r="N1044" i="83"/>
  <c r="O1044" i="83" s="1"/>
  <c r="N1084" i="83"/>
  <c r="AR184" i="53"/>
  <c r="M1088" i="81"/>
  <c r="M1070" i="81"/>
  <c r="N1088" i="80"/>
  <c r="G214" i="57"/>
  <c r="G154" i="52"/>
  <c r="AC172" i="105"/>
  <c r="AC58" i="105"/>
  <c r="AE411" i="105"/>
  <c r="N1071" i="81"/>
  <c r="O1071" i="81" s="1"/>
  <c r="M1051" i="81"/>
  <c r="N1107" i="81"/>
  <c r="N1039" i="81"/>
  <c r="O1039" i="81" s="1"/>
  <c r="M1096" i="81"/>
  <c r="N1035" i="82"/>
  <c r="O1035" i="82" s="1"/>
  <c r="M1023" i="82"/>
  <c r="M1028" i="82"/>
  <c r="N1095" i="82"/>
  <c r="O1095" i="82"/>
  <c r="M1037" i="82"/>
  <c r="N1093" i="82"/>
  <c r="O1093" i="82" s="1"/>
  <c r="M1083" i="82"/>
  <c r="W1083" i="105"/>
  <c r="N1028" i="82"/>
  <c r="O1028" i="82"/>
  <c r="N1108" i="82"/>
  <c r="O1108" i="82" s="1"/>
  <c r="N1047" i="82"/>
  <c r="O1047" i="82" s="1"/>
  <c r="N1103" i="82"/>
  <c r="O1103" i="82" s="1"/>
  <c r="N1033" i="83"/>
  <c r="O1033" i="83" s="1"/>
  <c r="N1051" i="83"/>
  <c r="O1051" i="83" s="1"/>
  <c r="N1102" i="83"/>
  <c r="O1102" i="83"/>
  <c r="N1068" i="83"/>
  <c r="O1068" i="83" s="1"/>
  <c r="AC937" i="105"/>
  <c r="AC209" i="105"/>
  <c r="AC325" i="105"/>
  <c r="AC234" i="105"/>
  <c r="AC287" i="105"/>
  <c r="AC969" i="105"/>
  <c r="N1061" i="81"/>
  <c r="O1061" i="81" s="1"/>
  <c r="M1029" i="81"/>
  <c r="N1031" i="81"/>
  <c r="O1031" i="81" s="1"/>
  <c r="M1078" i="81"/>
  <c r="M1042" i="81"/>
  <c r="N1078" i="81"/>
  <c r="O1078" i="81"/>
  <c r="N1042" i="81"/>
  <c r="O1042" i="81"/>
  <c r="N1053" i="81"/>
  <c r="O1053" i="81"/>
  <c r="N1090" i="81"/>
  <c r="O1090" i="81"/>
  <c r="M1065" i="82"/>
  <c r="N1033" i="82"/>
  <c r="O1033" i="82" s="1"/>
  <c r="M1085" i="82"/>
  <c r="N1085" i="82"/>
  <c r="O1085" i="82"/>
  <c r="M1051" i="82"/>
  <c r="N1082" i="83"/>
  <c r="O1082" i="83" s="1"/>
  <c r="N1054" i="83"/>
  <c r="O1054" i="83" s="1"/>
  <c r="N1056" i="83"/>
  <c r="O1056" i="83"/>
  <c r="N1041" i="83"/>
  <c r="O1041" i="83" s="1"/>
  <c r="BF230" i="55"/>
  <c r="AS14" i="104" s="1"/>
  <c r="N1066" i="83"/>
  <c r="M1084" i="80"/>
  <c r="N1091" i="81"/>
  <c r="O1091" i="81" s="1"/>
  <c r="N1057" i="81"/>
  <c r="O1057" i="81" s="1"/>
  <c r="M1093" i="81"/>
  <c r="M1105" i="81"/>
  <c r="M1069" i="81"/>
  <c r="N1074" i="81"/>
  <c r="O1074" i="81"/>
  <c r="M1081" i="82"/>
  <c r="W1081" i="105"/>
  <c r="M1039" i="82"/>
  <c r="W1039" i="105"/>
  <c r="N1089" i="82"/>
  <c r="O1089" i="82"/>
  <c r="N1026" i="83"/>
  <c r="O1026" i="83"/>
  <c r="N1030" i="83"/>
  <c r="O1030" i="83" s="1"/>
  <c r="N1097" i="83"/>
  <c r="O1097" i="83"/>
  <c r="N1087" i="81"/>
  <c r="M1104" i="80"/>
  <c r="M1104" i="81"/>
  <c r="N1084" i="81"/>
  <c r="AT154" i="53"/>
  <c r="AT154" i="52"/>
  <c r="AC371" i="105"/>
  <c r="AC381" i="105"/>
  <c r="AC576" i="105"/>
  <c r="AC425" i="105"/>
  <c r="AC878" i="105"/>
  <c r="N1056" i="81"/>
  <c r="O1056" i="81" s="1"/>
  <c r="M1032" i="81"/>
  <c r="N1034" i="81"/>
  <c r="O1034" i="81"/>
  <c r="N1075" i="81"/>
  <c r="O1075" i="81"/>
  <c r="N1103" i="81"/>
  <c r="O1103" i="81"/>
  <c r="N1096" i="81"/>
  <c r="O1096" i="81" s="1"/>
  <c r="M1037" i="81"/>
  <c r="M1036" i="81"/>
  <c r="N1095" i="81"/>
  <c r="O1095" i="81"/>
  <c r="M1097" i="82"/>
  <c r="W1097" i="105"/>
  <c r="M1078" i="82"/>
  <c r="W1078" i="105"/>
  <c r="M1043" i="82"/>
  <c r="W1043" i="105"/>
  <c r="M1088" i="82"/>
  <c r="N1031" i="82"/>
  <c r="O1031" i="82" s="1"/>
  <c r="M1029" i="82"/>
  <c r="M1048" i="82"/>
  <c r="N1021" i="83"/>
  <c r="N1106" i="83"/>
  <c r="AC712" i="105"/>
  <c r="AC352" i="105"/>
  <c r="M1090" i="81"/>
  <c r="M1048" i="81"/>
  <c r="M1058" i="81"/>
  <c r="M1052" i="81"/>
  <c r="M1094" i="82"/>
  <c r="M1036" i="82"/>
  <c r="N1060" i="82"/>
  <c r="O1060" i="82" s="1"/>
  <c r="M1027" i="82"/>
  <c r="N1032" i="82"/>
  <c r="O1032" i="82"/>
  <c r="M1102" i="82"/>
  <c r="N1064" i="83"/>
  <c r="O1064" i="83" s="1"/>
  <c r="N1025" i="83"/>
  <c r="O1025" i="83"/>
  <c r="N1075" i="83"/>
  <c r="O1075" i="83" s="1"/>
  <c r="BF290" i="53"/>
  <c r="AR16" i="104" s="1"/>
  <c r="T351" i="105"/>
  <c r="M2196" i="79"/>
  <c r="M1029" i="79"/>
  <c r="M1086" i="79"/>
  <c r="M1098" i="79"/>
  <c r="M1141" i="79"/>
  <c r="M1153" i="79"/>
  <c r="M1164" i="79"/>
  <c r="M1175" i="79"/>
  <c r="M1197" i="79"/>
  <c r="M1208" i="79"/>
  <c r="M1219" i="79"/>
  <c r="M1371" i="79"/>
  <c r="M1381" i="79"/>
  <c r="M1412" i="79"/>
  <c r="M1443" i="79"/>
  <c r="M1454" i="79"/>
  <c r="M1477" i="79"/>
  <c r="M1500" i="79"/>
  <c r="M1511" i="79"/>
  <c r="M1556" i="79"/>
  <c r="M1567" i="79"/>
  <c r="M1642" i="79"/>
  <c r="M1653" i="79"/>
  <c r="M2198" i="79"/>
  <c r="M1111" i="79"/>
  <c r="M1134" i="79"/>
  <c r="M1146" i="79"/>
  <c r="M1225" i="79"/>
  <c r="M1258" i="79"/>
  <c r="M1282" i="79"/>
  <c r="M1293" i="79"/>
  <c r="M1305" i="79"/>
  <c r="M1393" i="79"/>
  <c r="M1436" i="79"/>
  <c r="M1458" i="79"/>
  <c r="M1470" i="79"/>
  <c r="M1506" i="79"/>
  <c r="M1042" i="79"/>
  <c r="M1054" i="79"/>
  <c r="M1066" i="79"/>
  <c r="M1089" i="79"/>
  <c r="M1158" i="79"/>
  <c r="M1169" i="79"/>
  <c r="M1203" i="79"/>
  <c r="M1215" i="79"/>
  <c r="M1317" i="79"/>
  <c r="M1328" i="79"/>
  <c r="M1339" i="79"/>
  <c r="M1350" i="79"/>
  <c r="M1383" i="79"/>
  <c r="M1404" i="79"/>
  <c r="M1447" i="79"/>
  <c r="M1576" i="79"/>
  <c r="M1597" i="79"/>
  <c r="M1608" i="79"/>
  <c r="M1619" i="79"/>
  <c r="M1630" i="79"/>
  <c r="M1686" i="79"/>
  <c r="M2193" i="79"/>
  <c r="M1021" i="79"/>
  <c r="T1084" i="105" s="1"/>
  <c r="M1046" i="79"/>
  <c r="M1058" i="79"/>
  <c r="M1093" i="79"/>
  <c r="M1104" i="79"/>
  <c r="M1150" i="79"/>
  <c r="M1172" i="79"/>
  <c r="M1207" i="79"/>
  <c r="M1229" i="79"/>
  <c r="M1263" i="79"/>
  <c r="M1309" i="79"/>
  <c r="M1364" i="79"/>
  <c r="M1386" i="79"/>
  <c r="M1418" i="79"/>
  <c r="M1429" i="79"/>
  <c r="M1451" i="79"/>
  <c r="M1462" i="79"/>
  <c r="M1498" i="79"/>
  <c r="M1510" i="79"/>
  <c r="M1522" i="79"/>
  <c r="M1534" i="79"/>
  <c r="M1545" i="79"/>
  <c r="M1557" i="79"/>
  <c r="M1568" i="79"/>
  <c r="M1580" i="79"/>
  <c r="M1612" i="79"/>
  <c r="M1646" i="79"/>
  <c r="M1047" i="79"/>
  <c r="M1099" i="79"/>
  <c r="M1163" i="79"/>
  <c r="M1176" i="79"/>
  <c r="M1201" i="79"/>
  <c r="M1251" i="79"/>
  <c r="M1341" i="79"/>
  <c r="M1389" i="79"/>
  <c r="M1401" i="79"/>
  <c r="M1413" i="79"/>
  <c r="M1425" i="79"/>
  <c r="M1503" i="79"/>
  <c r="M1529" i="79"/>
  <c r="M1541" i="79"/>
  <c r="M1554" i="79"/>
  <c r="M1566" i="79"/>
  <c r="M1590" i="79"/>
  <c r="M1601" i="79"/>
  <c r="M1625" i="79"/>
  <c r="M1638" i="79"/>
  <c r="M1662" i="79"/>
  <c r="M1684" i="79"/>
  <c r="M1696" i="79"/>
  <c r="M1730" i="79"/>
  <c r="M1752" i="79"/>
  <c r="M1774" i="79"/>
  <c r="M1033" i="79"/>
  <c r="M1061" i="79"/>
  <c r="M1085" i="79"/>
  <c r="M1124" i="79"/>
  <c r="M1137" i="79"/>
  <c r="M1214" i="79"/>
  <c r="M1239" i="79"/>
  <c r="M1265" i="79"/>
  <c r="M1277" i="79"/>
  <c r="M1303" i="79"/>
  <c r="M1329" i="79"/>
  <c r="M1353" i="79"/>
  <c r="M1365" i="79"/>
  <c r="M1426" i="79"/>
  <c r="M1438" i="79"/>
  <c r="M1450" i="79"/>
  <c r="M1490" i="79"/>
  <c r="M1517" i="79"/>
  <c r="M1579" i="79"/>
  <c r="M1650" i="79"/>
  <c r="M1707" i="79"/>
  <c r="M1719" i="79"/>
  <c r="M1741" i="79"/>
  <c r="M1763" i="79"/>
  <c r="M1850" i="79"/>
  <c r="M1883" i="79"/>
  <c r="M1895" i="79"/>
  <c r="M1035" i="79"/>
  <c r="M1050" i="79"/>
  <c r="M1064" i="79"/>
  <c r="M1092" i="79"/>
  <c r="M1132" i="79"/>
  <c r="M1174" i="79"/>
  <c r="M1188" i="79"/>
  <c r="M1202" i="79"/>
  <c r="M1230" i="79"/>
  <c r="M1284" i="79"/>
  <c r="M1298" i="79"/>
  <c r="M1391" i="79"/>
  <c r="M1430" i="79"/>
  <c r="M1471" i="79"/>
  <c r="M1514" i="79"/>
  <c r="M1555" i="79"/>
  <c r="M1582" i="79"/>
  <c r="M1632" i="79"/>
  <c r="M1695" i="79"/>
  <c r="M1720" i="79"/>
  <c r="M1732" i="79"/>
  <c r="M1744" i="79"/>
  <c r="M1767" i="79"/>
  <c r="M1779" i="79"/>
  <c r="M1814" i="79"/>
  <c r="M1894" i="79"/>
  <c r="M1905" i="79"/>
  <c r="M1939" i="79"/>
  <c r="M1971" i="79"/>
  <c r="M1992" i="79"/>
  <c r="M2004" i="79"/>
  <c r="M2098" i="79"/>
  <c r="M2129" i="79"/>
  <c r="M2151" i="79"/>
  <c r="M2171" i="79"/>
  <c r="M2181" i="79"/>
  <c r="M1036" i="79"/>
  <c r="M1133" i="79"/>
  <c r="M1162" i="79"/>
  <c r="M1271" i="79"/>
  <c r="M1299" i="79"/>
  <c r="M1326" i="79"/>
  <c r="M1392" i="79"/>
  <c r="M1515" i="79"/>
  <c r="M1633" i="79"/>
  <c r="M1683" i="79"/>
  <c r="M1708" i="79"/>
  <c r="M1780" i="79"/>
  <c r="M1838" i="79"/>
  <c r="M2037" i="79"/>
  <c r="M2140" i="79"/>
  <c r="M2200" i="79"/>
  <c r="M1078" i="79"/>
  <c r="M1106" i="79"/>
  <c r="M1119" i="79"/>
  <c r="M1148" i="79"/>
  <c r="M1161" i="79"/>
  <c r="M1189" i="79"/>
  <c r="M1217" i="79"/>
  <c r="M1243" i="79"/>
  <c r="M1270" i="79"/>
  <c r="M1285" i="79"/>
  <c r="M1312" i="79"/>
  <c r="M1338" i="79"/>
  <c r="M1352" i="79"/>
  <c r="M1417" i="79"/>
  <c r="M1486" i="79"/>
  <c r="M1528" i="79"/>
  <c r="M1542" i="79"/>
  <c r="M1606" i="79"/>
  <c r="M1658" i="79"/>
  <c r="M1671" i="79"/>
  <c r="M1791" i="79"/>
  <c r="M1803" i="79"/>
  <c r="M1826" i="79"/>
  <c r="M1848" i="79"/>
  <c r="M1860" i="79"/>
  <c r="M1882" i="79"/>
  <c r="M1906" i="79"/>
  <c r="M1918" i="79"/>
  <c r="M1929" i="79"/>
  <c r="M1950" i="79"/>
  <c r="M1960" i="79"/>
  <c r="M1982" i="79"/>
  <c r="M2015" i="79"/>
  <c r="M2026" i="79"/>
  <c r="M2057" i="79"/>
  <c r="M2078" i="79"/>
  <c r="M2109" i="79"/>
  <c r="M2120" i="79"/>
  <c r="M1065" i="79"/>
  <c r="M1120" i="79"/>
  <c r="M1231" i="79"/>
  <c r="M1256" i="79"/>
  <c r="M1379" i="79"/>
  <c r="M1405" i="79"/>
  <c r="M1457" i="79"/>
  <c r="M1501" i="79"/>
  <c r="M1569" i="79"/>
  <c r="M1594" i="79"/>
  <c r="M1756" i="79"/>
  <c r="M1871" i="79"/>
  <c r="M1993" i="79"/>
  <c r="M2047" i="79"/>
  <c r="M2067" i="79"/>
  <c r="M2089" i="79"/>
  <c r="M2162" i="79"/>
  <c r="M2194" i="79"/>
  <c r="M1138" i="79"/>
  <c r="M1152" i="79"/>
  <c r="M1166" i="79"/>
  <c r="M1193" i="79"/>
  <c r="M1221" i="79"/>
  <c r="M1260" i="79"/>
  <c r="M1302" i="79"/>
  <c r="M1409" i="79"/>
  <c r="M1434" i="79"/>
  <c r="M1461" i="79"/>
  <c r="M1476" i="79"/>
  <c r="M1520" i="79"/>
  <c r="M1623" i="79"/>
  <c r="M1675" i="79"/>
  <c r="M1687" i="79"/>
  <c r="M1724" i="79"/>
  <c r="M1748" i="79"/>
  <c r="M1759" i="79"/>
  <c r="M1794" i="79"/>
  <c r="M1806" i="79"/>
  <c r="M1841" i="79"/>
  <c r="M1910" i="79"/>
  <c r="M1932" i="79"/>
  <c r="M1985" i="79"/>
  <c r="M1997" i="79"/>
  <c r="M2019" i="79"/>
  <c r="M2029" i="79"/>
  <c r="M2040" i="79"/>
  <c r="M2060" i="79"/>
  <c r="M2071" i="79"/>
  <c r="M2081" i="79"/>
  <c r="M2112" i="79"/>
  <c r="M2123" i="79"/>
  <c r="M1040" i="79"/>
  <c r="M1055" i="79"/>
  <c r="M1069" i="79"/>
  <c r="M1082" i="79"/>
  <c r="M1097" i="79"/>
  <c r="M1110" i="79"/>
  <c r="M1180" i="79"/>
  <c r="M1234" i="79"/>
  <c r="M1247" i="79"/>
  <c r="M1275" i="79"/>
  <c r="M1318" i="79"/>
  <c r="M1370" i="79"/>
  <c r="M1396" i="79"/>
  <c r="M1448" i="79"/>
  <c r="M1491" i="79"/>
  <c r="M1505" i="79"/>
  <c r="M1547" i="79"/>
  <c r="M1560" i="79"/>
  <c r="M1573" i="79"/>
  <c r="M1637" i="79"/>
  <c r="M1700" i="79"/>
  <c r="M1736" i="79"/>
  <c r="M2191" i="79"/>
  <c r="M1053" i="79"/>
  <c r="M1071" i="79"/>
  <c r="M1121" i="79"/>
  <c r="M1171" i="79"/>
  <c r="M1206" i="79"/>
  <c r="M1288" i="79"/>
  <c r="M1306" i="79"/>
  <c r="M1337" i="79"/>
  <c r="M1355" i="79"/>
  <c r="M1402" i="79"/>
  <c r="M1466" i="79"/>
  <c r="M1484" i="79"/>
  <c r="M1502" i="79"/>
  <c r="M1599" i="79"/>
  <c r="M1615" i="79"/>
  <c r="M1647" i="79"/>
  <c r="M1663" i="79"/>
  <c r="M1692" i="79"/>
  <c r="M1751" i="79"/>
  <c r="M1037" i="79"/>
  <c r="M1088" i="79"/>
  <c r="M1139" i="79"/>
  <c r="M1190" i="79"/>
  <c r="M1238" i="79"/>
  <c r="M1254" i="79"/>
  <c r="M1272" i="79"/>
  <c r="M1289" i="79"/>
  <c r="M1372" i="79"/>
  <c r="M1387" i="79"/>
  <c r="M1521" i="79"/>
  <c r="M1537" i="79"/>
  <c r="M1552" i="79"/>
  <c r="M1664" i="79"/>
  <c r="M1678" i="79"/>
  <c r="M1706" i="79"/>
  <c r="M1723" i="79"/>
  <c r="M1737" i="79"/>
  <c r="M1807" i="79"/>
  <c r="M1834" i="79"/>
  <c r="M1859" i="79"/>
  <c r="M1873" i="79"/>
  <c r="M1887" i="79"/>
  <c r="M1900" i="79"/>
  <c r="M1914" i="79"/>
  <c r="M1927" i="79"/>
  <c r="M1952" i="79"/>
  <c r="M1964" i="79"/>
  <c r="M2002" i="79"/>
  <c r="M2192" i="79"/>
  <c r="M1105" i="79"/>
  <c r="M1156" i="79"/>
  <c r="M1223" i="79"/>
  <c r="M1290" i="79"/>
  <c r="M1307" i="79"/>
  <c r="M1323" i="79"/>
  <c r="M1340" i="79"/>
  <c r="M1373" i="79"/>
  <c r="M1419" i="79"/>
  <c r="M1467" i="79"/>
  <c r="M1485" i="79"/>
  <c r="M1570" i="79"/>
  <c r="M1585" i="79"/>
  <c r="M1616" i="79"/>
  <c r="M1631" i="79"/>
  <c r="M1693" i="79"/>
  <c r="M1765" i="79"/>
  <c r="M1793" i="79"/>
  <c r="M1821" i="79"/>
  <c r="M1846" i="79"/>
  <c r="M1861" i="79"/>
  <c r="M1940" i="79"/>
  <c r="M1977" i="79"/>
  <c r="M1989" i="79"/>
  <c r="M2016" i="79"/>
  <c r="M2028" i="79"/>
  <c r="M2076" i="79"/>
  <c r="M1038" i="79"/>
  <c r="M1056" i="79"/>
  <c r="M1072" i="79"/>
  <c r="M1122" i="79"/>
  <c r="M1240" i="79"/>
  <c r="M1255" i="79"/>
  <c r="M1273" i="79"/>
  <c r="M1356" i="79"/>
  <c r="M1403" i="79"/>
  <c r="M1435" i="79"/>
  <c r="M1452" i="79"/>
  <c r="M1487" i="79"/>
  <c r="M1504" i="79"/>
  <c r="M1553" i="79"/>
  <c r="M1586" i="79"/>
  <c r="M1600" i="79"/>
  <c r="M1648" i="79"/>
  <c r="M1665" i="79"/>
  <c r="M1738" i="79"/>
  <c r="M1753" i="79"/>
  <c r="M1808" i="79"/>
  <c r="M1874" i="79"/>
  <c r="M1915" i="79"/>
  <c r="M1043" i="79"/>
  <c r="M1060" i="79"/>
  <c r="M1160" i="79"/>
  <c r="M1195" i="79"/>
  <c r="M1211" i="79"/>
  <c r="M1278" i="79"/>
  <c r="M1311" i="79"/>
  <c r="M1359" i="79"/>
  <c r="M1376" i="79"/>
  <c r="M1408" i="79"/>
  <c r="M1455" i="79"/>
  <c r="M1473" i="79"/>
  <c r="M1508" i="79"/>
  <c r="M1589" i="79"/>
  <c r="M1636" i="79"/>
  <c r="M1698" i="79"/>
  <c r="M1727" i="79"/>
  <c r="M1770" i="79"/>
  <c r="M1797" i="79"/>
  <c r="M1824" i="79"/>
  <c r="M1107" i="79"/>
  <c r="M1147" i="79"/>
  <c r="M1228" i="79"/>
  <c r="M1310" i="79"/>
  <c r="M1331" i="79"/>
  <c r="M1368" i="79"/>
  <c r="M1427" i="79"/>
  <c r="M1489" i="79"/>
  <c r="M1571" i="79"/>
  <c r="M1626" i="79"/>
  <c r="M1702" i="79"/>
  <c r="M1788" i="79"/>
  <c r="M1822" i="79"/>
  <c r="M1868" i="79"/>
  <c r="M1942" i="79"/>
  <c r="M1969" i="79"/>
  <c r="M2010" i="79"/>
  <c r="M2062" i="79"/>
  <c r="M2075" i="79"/>
  <c r="M2100" i="79"/>
  <c r="M2113" i="79"/>
  <c r="M2137" i="79"/>
  <c r="M2150" i="79"/>
  <c r="M2174" i="79"/>
  <c r="M2186" i="79"/>
  <c r="M1023" i="79"/>
  <c r="M1045" i="79"/>
  <c r="M1084" i="79"/>
  <c r="M1128" i="79"/>
  <c r="M1187" i="79"/>
  <c r="M1268" i="79"/>
  <c r="M1291" i="79"/>
  <c r="M1532" i="79"/>
  <c r="M1645" i="79"/>
  <c r="M1718" i="79"/>
  <c r="M1755" i="79"/>
  <c r="M1839" i="79"/>
  <c r="M1853" i="79"/>
  <c r="M1899" i="79"/>
  <c r="M1930" i="79"/>
  <c r="M1943" i="79"/>
  <c r="M1956" i="79"/>
  <c r="M1983" i="79"/>
  <c r="M2024" i="79"/>
  <c r="M2050" i="79"/>
  <c r="M2088" i="79"/>
  <c r="M2163" i="79"/>
  <c r="M1067" i="79"/>
  <c r="M1108" i="79"/>
  <c r="M1149" i="79"/>
  <c r="M1168" i="79"/>
  <c r="M1210" i="79"/>
  <c r="M1249" i="79"/>
  <c r="M1332" i="79"/>
  <c r="M1349" i="79"/>
  <c r="M1369" i="79"/>
  <c r="M1410" i="79"/>
  <c r="M1428" i="79"/>
  <c r="M1446" i="79"/>
  <c r="M1468" i="79"/>
  <c r="M1550" i="79"/>
  <c r="M1591" i="79"/>
  <c r="M1627" i="79"/>
  <c r="M1667" i="79"/>
  <c r="M1773" i="79"/>
  <c r="M1805" i="79"/>
  <c r="M1884" i="79"/>
  <c r="M1916" i="79"/>
  <c r="M1998" i="79"/>
  <c r="M2011" i="79"/>
  <c r="M2038" i="79"/>
  <c r="M2101" i="79"/>
  <c r="M2114" i="79"/>
  <c r="M2126" i="79"/>
  <c r="M2175" i="79"/>
  <c r="M2187" i="79"/>
  <c r="M1030" i="79"/>
  <c r="M1095" i="79"/>
  <c r="M1114" i="79"/>
  <c r="M1235" i="79"/>
  <c r="M1297" i="79"/>
  <c r="M1336" i="79"/>
  <c r="M1414" i="79"/>
  <c r="M1433" i="79"/>
  <c r="M1559" i="79"/>
  <c r="M1577" i="79"/>
  <c r="M1614" i="79"/>
  <c r="M1635" i="79"/>
  <c r="M1690" i="79"/>
  <c r="M1709" i="79"/>
  <c r="M1745" i="79"/>
  <c r="M1761" i="79"/>
  <c r="M1777" i="79"/>
  <c r="M1795" i="79"/>
  <c r="M1812" i="79"/>
  <c r="M1843" i="79"/>
  <c r="M1875" i="79"/>
  <c r="M1890" i="79"/>
  <c r="M1947" i="79"/>
  <c r="M1974" i="79"/>
  <c r="M2001" i="79"/>
  <c r="M2093" i="79"/>
  <c r="M2105" i="79"/>
  <c r="M2130" i="79"/>
  <c r="M2142" i="79"/>
  <c r="M2167" i="79"/>
  <c r="M2178" i="79"/>
  <c r="M1891" i="79"/>
  <c r="M1155" i="79"/>
  <c r="M1178" i="79"/>
  <c r="M1319" i="79"/>
  <c r="M1358" i="79"/>
  <c r="M1377" i="79"/>
  <c r="M1397" i="79"/>
  <c r="M1415" i="79"/>
  <c r="M1496" i="79"/>
  <c r="M1518" i="79"/>
  <c r="M1796" i="79"/>
  <c r="M1829" i="79"/>
  <c r="M1858" i="79"/>
  <c r="M1904" i="79"/>
  <c r="M1921" i="79"/>
  <c r="M1934" i="79"/>
  <c r="M1961" i="79"/>
  <c r="M2055" i="79"/>
  <c r="M2068" i="79"/>
  <c r="M2118" i="79"/>
  <c r="M2156" i="79"/>
  <c r="M1031" i="79"/>
  <c r="M1052" i="79"/>
  <c r="M1074" i="79"/>
  <c r="M1096" i="79"/>
  <c r="M1115" i="79"/>
  <c r="M1135" i="79"/>
  <c r="M1157" i="79"/>
  <c r="M1198" i="79"/>
  <c r="M1218" i="79"/>
  <c r="M1236" i="79"/>
  <c r="M1257" i="79"/>
  <c r="M1279" i="79"/>
  <c r="M1378" i="79"/>
  <c r="M1437" i="79"/>
  <c r="M1478" i="79"/>
  <c r="M1519" i="79"/>
  <c r="M1539" i="79"/>
  <c r="M1578" i="79"/>
  <c r="M1596" i="79"/>
  <c r="M1655" i="79"/>
  <c r="M1673" i="79"/>
  <c r="M1691" i="79"/>
  <c r="M1710" i="79"/>
  <c r="M1778" i="79"/>
  <c r="M1844" i="79"/>
  <c r="M1862" i="79"/>
  <c r="M1876" i="79"/>
  <c r="M1975" i="79"/>
  <c r="M1988" i="79"/>
  <c r="M2003" i="79"/>
  <c r="M2017" i="79"/>
  <c r="M2030" i="79"/>
  <c r="M2043" i="79"/>
  <c r="M2143" i="79"/>
  <c r="M1173" i="79"/>
  <c r="M1276" i="79"/>
  <c r="M1354" i="79"/>
  <c r="M1380" i="79"/>
  <c r="M1453" i="79"/>
  <c r="M1507" i="79"/>
  <c r="M1533" i="79"/>
  <c r="M1583" i="79"/>
  <c r="M1605" i="79"/>
  <c r="M1679" i="79"/>
  <c r="M1769" i="79"/>
  <c r="M1870" i="79"/>
  <c r="M2014" i="79"/>
  <c r="M2128" i="79"/>
  <c r="M1070" i="79"/>
  <c r="M1123" i="79"/>
  <c r="M1200" i="79"/>
  <c r="M1252" i="79"/>
  <c r="M1330" i="79"/>
  <c r="M1561" i="79"/>
  <c r="M1790" i="79"/>
  <c r="M1833" i="79"/>
  <c r="M1872" i="79"/>
  <c r="M1911" i="79"/>
  <c r="M1980" i="79"/>
  <c r="M2018" i="79"/>
  <c r="M1250" i="79"/>
  <c r="M1304" i="79"/>
  <c r="M1480" i="79"/>
  <c r="M1629" i="79"/>
  <c r="M1656" i="79"/>
  <c r="M1703" i="79"/>
  <c r="M1726" i="79"/>
  <c r="M1749" i="79"/>
  <c r="M1813" i="79"/>
  <c r="M1852" i="79"/>
  <c r="M1892" i="79"/>
  <c r="M1946" i="79"/>
  <c r="M1963" i="79"/>
  <c r="M1999" i="79"/>
  <c r="M2033" i="79"/>
  <c r="M2065" i="79"/>
  <c r="M2083" i="79"/>
  <c r="M2160" i="79"/>
  <c r="M2176" i="79"/>
  <c r="M1044" i="79"/>
  <c r="M1177" i="79"/>
  <c r="M1226" i="79"/>
  <c r="M1535" i="79"/>
  <c r="M1607" i="79"/>
  <c r="M1931" i="79"/>
  <c r="M1965" i="79"/>
  <c r="M1125" i="79"/>
  <c r="M1151" i="79"/>
  <c r="M1179" i="79"/>
  <c r="M1227" i="79"/>
  <c r="M1280" i="79"/>
  <c r="M1357" i="79"/>
  <c r="M1456" i="79"/>
  <c r="M1481" i="79"/>
  <c r="M1584" i="79"/>
  <c r="M1609" i="79"/>
  <c r="M1634" i="79"/>
  <c r="M1657" i="79"/>
  <c r="M1680" i="79"/>
  <c r="M1728" i="79"/>
  <c r="M1771" i="79"/>
  <c r="M1835" i="79"/>
  <c r="M1948" i="79"/>
  <c r="M2034" i="79"/>
  <c r="M2131" i="79"/>
  <c r="M2161" i="79"/>
  <c r="M1048" i="79"/>
  <c r="M1127" i="79"/>
  <c r="M1384" i="79"/>
  <c r="M1459" i="79"/>
  <c r="M1538" i="79"/>
  <c r="M1611" i="79"/>
  <c r="M1855" i="79"/>
  <c r="M1967" i="79"/>
  <c r="M2085" i="79"/>
  <c r="M2164" i="79"/>
  <c r="M1073" i="79"/>
  <c r="M1100" i="79"/>
  <c r="M1333" i="79"/>
  <c r="M1406" i="79"/>
  <c r="M1509" i="79"/>
  <c r="M1536" i="79"/>
  <c r="M1562" i="79"/>
  <c r="M1704" i="79"/>
  <c r="M1750" i="79"/>
  <c r="M1772" i="79"/>
  <c r="M1792" i="79"/>
  <c r="M1815" i="79"/>
  <c r="M1854" i="79"/>
  <c r="M1893" i="79"/>
  <c r="M1912" i="79"/>
  <c r="M1966" i="79"/>
  <c r="M1981" i="79"/>
  <c r="M2000" i="79"/>
  <c r="M2051" i="79"/>
  <c r="M2066" i="79"/>
  <c r="M2084" i="79"/>
  <c r="M2099" i="79"/>
  <c r="M2116" i="79"/>
  <c r="M2177" i="79"/>
  <c r="M1075" i="79"/>
  <c r="M1360" i="79"/>
  <c r="M1512" i="79"/>
  <c r="M1682" i="79"/>
  <c r="M1949" i="79"/>
  <c r="M1101" i="79"/>
  <c r="M1126" i="79"/>
  <c r="M1181" i="79"/>
  <c r="M1204" i="79"/>
  <c r="M1253" i="79"/>
  <c r="M1281" i="79"/>
  <c r="M1382" i="79"/>
  <c r="M1431" i="79"/>
  <c r="M1482" i="79"/>
  <c r="M1587" i="79"/>
  <c r="M1610" i="79"/>
  <c r="M1659" i="79"/>
  <c r="M1681" i="79"/>
  <c r="M1729" i="79"/>
  <c r="M1836" i="79"/>
  <c r="M2020" i="79"/>
  <c r="M2035" i="79"/>
  <c r="M2052" i="79"/>
  <c r="M2069" i="79"/>
  <c r="M2132" i="79"/>
  <c r="M2147" i="79"/>
  <c r="M2190" i="79"/>
  <c r="M1232" i="79"/>
  <c r="M1308" i="79"/>
  <c r="M1407" i="79"/>
  <c r="M1483" i="79"/>
  <c r="M1563" i="79"/>
  <c r="M1913" i="79"/>
  <c r="M1984" i="79"/>
  <c r="M1159" i="79"/>
  <c r="M1262" i="79"/>
  <c r="M1286" i="79"/>
  <c r="M1342" i="79"/>
  <c r="M1516" i="79"/>
  <c r="M1592" i="79"/>
  <c r="M1617" i="79"/>
  <c r="M1688" i="79"/>
  <c r="M1712" i="79"/>
  <c r="M1757" i="79"/>
  <c r="M1799" i="79"/>
  <c r="M1819" i="79"/>
  <c r="M1936" i="79"/>
  <c r="M1970" i="79"/>
  <c r="M2022" i="79"/>
  <c r="M2056" i="79"/>
  <c r="M2087" i="79"/>
  <c r="M2121" i="79"/>
  <c r="M2152" i="79"/>
  <c r="M1026" i="79"/>
  <c r="M1080" i="79"/>
  <c r="M1131" i="79"/>
  <c r="M1184" i="79"/>
  <c r="M1314" i="79"/>
  <c r="M1363" i="79"/>
  <c r="M1388" i="79"/>
  <c r="M1439" i="79"/>
  <c r="M1463" i="79"/>
  <c r="M1492" i="79"/>
  <c r="M2195" i="79"/>
  <c r="M1028" i="79"/>
  <c r="M1059" i="79"/>
  <c r="M1112" i="79"/>
  <c r="M1186" i="79"/>
  <c r="M1213" i="79"/>
  <c r="M1266" i="79"/>
  <c r="M1292" i="79"/>
  <c r="M1345" i="79"/>
  <c r="M1394" i="79"/>
  <c r="M1416" i="79"/>
  <c r="M1441" i="79"/>
  <c r="M1465" i="79"/>
  <c r="M1494" i="79"/>
  <c r="M1595" i="79"/>
  <c r="M1621" i="79"/>
  <c r="M1643" i="79"/>
  <c r="M1669" i="79"/>
  <c r="M1714" i="79"/>
  <c r="M1735" i="79"/>
  <c r="M1782" i="79"/>
  <c r="M1973" i="79"/>
  <c r="M1990" i="79"/>
  <c r="M2008" i="79"/>
  <c r="M2025" i="79"/>
  <c r="M2042" i="79"/>
  <c r="M2074" i="79"/>
  <c r="M2091" i="79"/>
  <c r="M2169" i="79"/>
  <c r="M1103" i="79"/>
  <c r="M1222" i="79"/>
  <c r="M1422" i="79"/>
  <c r="M1651" i="79"/>
  <c r="M1754" i="79"/>
  <c r="M1784" i="79"/>
  <c r="M1845" i="79"/>
  <c r="M1877" i="79"/>
  <c r="M1928" i="79"/>
  <c r="M2102" i="79"/>
  <c r="M2168" i="79"/>
  <c r="M1063" i="79"/>
  <c r="M1144" i="79"/>
  <c r="M1224" i="79"/>
  <c r="M1618" i="79"/>
  <c r="M1689" i="79"/>
  <c r="M1818" i="79"/>
  <c r="M1878" i="79"/>
  <c r="M2032" i="79"/>
  <c r="M1880" i="79"/>
  <c r="M1032" i="79"/>
  <c r="M1661" i="79"/>
  <c r="M1825" i="79"/>
  <c r="M1196" i="79"/>
  <c r="M1962" i="79"/>
  <c r="M2108" i="79"/>
  <c r="M1666" i="79"/>
  <c r="M1024" i="79"/>
  <c r="M1143" i="79"/>
  <c r="M1385" i="79"/>
  <c r="M1717" i="79"/>
  <c r="M1785" i="79"/>
  <c r="M1817" i="79"/>
  <c r="M1933" i="79"/>
  <c r="M1957" i="79"/>
  <c r="M1979" i="79"/>
  <c r="M2058" i="79"/>
  <c r="M2079" i="79"/>
  <c r="M2124" i="79"/>
  <c r="M2145" i="79"/>
  <c r="M2188" i="79"/>
  <c r="M1025" i="79"/>
  <c r="M1109" i="79"/>
  <c r="M1191" i="79"/>
  <c r="M1267" i="79"/>
  <c r="M1347" i="79"/>
  <c r="M1423" i="79"/>
  <c r="M1546" i="79"/>
  <c r="M1652" i="79"/>
  <c r="M1721" i="79"/>
  <c r="M1847" i="79"/>
  <c r="M1903" i="79"/>
  <c r="M2009" i="79"/>
  <c r="M2103" i="79"/>
  <c r="M2146" i="79"/>
  <c r="M1351" i="79"/>
  <c r="M1395" i="79"/>
  <c r="M1624" i="79"/>
  <c r="M1851" i="79"/>
  <c r="M2061" i="79"/>
  <c r="M1398" i="79"/>
  <c r="M1733" i="79"/>
  <c r="M1856" i="79"/>
  <c r="M1192" i="79"/>
  <c r="M1313" i="79"/>
  <c r="M1390" i="79"/>
  <c r="M1464" i="79"/>
  <c r="M1548" i="79"/>
  <c r="M1581" i="79"/>
  <c r="M1620" i="79"/>
  <c r="M1758" i="79"/>
  <c r="M1786" i="79"/>
  <c r="M1849" i="79"/>
  <c r="M1907" i="79"/>
  <c r="M1935" i="79"/>
  <c r="M2059" i="79"/>
  <c r="M2148" i="79"/>
  <c r="M1154" i="79"/>
  <c r="M1315" i="79"/>
  <c r="M1588" i="79"/>
  <c r="M1908" i="79"/>
  <c r="M2012" i="79"/>
  <c r="M2106" i="79"/>
  <c r="M1316" i="79"/>
  <c r="M1274" i="79"/>
  <c r="M1731" i="79"/>
  <c r="M2086" i="79"/>
  <c r="M1241" i="79"/>
  <c r="M1697" i="79"/>
  <c r="M2013" i="79"/>
  <c r="M2153" i="79"/>
  <c r="M1827" i="79"/>
  <c r="M2173" i="79"/>
  <c r="M1027" i="79"/>
  <c r="M1145" i="79"/>
  <c r="M1269" i="79"/>
  <c r="M1424" i="79"/>
  <c r="M1654" i="79"/>
  <c r="M1722" i="79"/>
  <c r="M1820" i="79"/>
  <c r="M1879" i="79"/>
  <c r="M1958" i="79"/>
  <c r="M2036" i="79"/>
  <c r="M2080" i="79"/>
  <c r="M2104" i="79"/>
  <c r="M2125" i="79"/>
  <c r="M2189" i="79"/>
  <c r="M1549" i="79"/>
  <c r="M1660" i="79"/>
  <c r="M1760" i="79"/>
  <c r="M2039" i="79"/>
  <c r="M1076" i="79"/>
  <c r="M1237" i="79"/>
  <c r="M1432" i="79"/>
  <c r="M1937" i="79"/>
  <c r="M2107" i="79"/>
  <c r="M1077" i="79"/>
  <c r="M1551" i="79"/>
  <c r="M1909" i="79"/>
  <c r="M2041" i="79"/>
  <c r="M2172" i="79"/>
  <c r="M1116" i="79"/>
  <c r="M1361" i="79"/>
  <c r="M1938" i="79"/>
  <c r="M1798" i="79"/>
  <c r="M1113" i="79"/>
  <c r="M1233" i="79"/>
  <c r="M1348" i="79"/>
  <c r="M1469" i="79"/>
  <c r="M1694" i="79"/>
  <c r="M1725" i="79"/>
  <c r="M1787" i="79"/>
  <c r="M1986" i="79"/>
  <c r="M2082" i="79"/>
  <c r="M2149" i="79"/>
  <c r="M2170" i="79"/>
  <c r="M1068" i="79"/>
  <c r="M1194" i="79"/>
  <c r="M1513" i="79"/>
  <c r="M1622" i="79"/>
  <c r="M1823" i="79"/>
  <c r="M1987" i="79"/>
  <c r="M1472" i="79"/>
  <c r="M1789" i="79"/>
  <c r="M1959" i="79"/>
  <c r="M2127" i="79"/>
  <c r="M1762" i="79"/>
  <c r="M1079" i="79"/>
  <c r="M1320" i="79"/>
  <c r="M1881" i="79"/>
  <c r="M1034" i="79"/>
  <c r="M1321" i="79"/>
  <c r="M1474" i="79"/>
  <c r="M1117" i="79"/>
  <c r="M1242" i="79"/>
  <c r="M1362" i="79"/>
  <c r="M1440" i="79"/>
  <c r="M1475" i="79"/>
  <c r="M1523" i="79"/>
  <c r="M1593" i="79"/>
  <c r="M1885" i="79"/>
  <c r="M1991" i="79"/>
  <c r="M2063" i="79"/>
  <c r="M2133" i="79"/>
  <c r="M2154" i="79"/>
  <c r="M1081" i="79"/>
  <c r="M1199" i="79"/>
  <c r="M1283" i="79"/>
  <c r="M1322" i="79"/>
  <c r="M1524" i="79"/>
  <c r="M1668" i="79"/>
  <c r="M1734" i="79"/>
  <c r="M1764" i="79"/>
  <c r="M1828" i="79"/>
  <c r="M1857" i="79"/>
  <c r="M1917" i="79"/>
  <c r="M1941" i="79"/>
  <c r="M1968" i="79"/>
  <c r="M2044" i="79"/>
  <c r="M2064" i="79"/>
  <c r="M2090" i="79"/>
  <c r="M2110" i="79"/>
  <c r="M2155" i="79"/>
  <c r="M2197" i="79"/>
  <c r="M1039" i="79"/>
  <c r="M1118" i="79"/>
  <c r="M1205" i="79"/>
  <c r="M1244" i="79"/>
  <c r="M1324" i="79"/>
  <c r="M1399" i="79"/>
  <c r="M1558" i="79"/>
  <c r="M1628" i="79"/>
  <c r="M1699" i="79"/>
  <c r="M1766" i="79"/>
  <c r="M1800" i="79"/>
  <c r="M1830" i="79"/>
  <c r="M1886" i="79"/>
  <c r="M2021" i="79"/>
  <c r="M1165" i="79"/>
  <c r="M1479" i="79"/>
  <c r="M1525" i="79"/>
  <c r="M1863" i="79"/>
  <c r="M1888" i="79"/>
  <c r="M1919" i="79"/>
  <c r="M2134" i="79"/>
  <c r="M2157" i="79"/>
  <c r="M1062" i="79"/>
  <c r="M1497" i="79"/>
  <c r="M1740" i="79"/>
  <c r="M1804" i="79"/>
  <c r="M1866" i="79"/>
  <c r="M2031" i="79"/>
  <c r="M2092" i="79"/>
  <c r="M2136" i="79"/>
  <c r="M1261" i="79"/>
  <c r="M2095" i="79"/>
  <c r="M1366" i="79"/>
  <c r="M1816" i="79"/>
  <c r="M1094" i="79"/>
  <c r="M1604" i="79"/>
  <c r="M2199" i="79"/>
  <c r="M1544" i="79"/>
  <c r="M1083" i="79"/>
  <c r="M1167" i="79"/>
  <c r="M1248" i="79"/>
  <c r="M1335" i="79"/>
  <c r="M1670" i="79"/>
  <c r="M1978" i="79"/>
  <c r="M2045" i="79"/>
  <c r="M2138" i="79"/>
  <c r="M1676" i="79"/>
  <c r="M1889" i="79"/>
  <c r="M2144" i="79"/>
  <c r="M1685" i="79"/>
  <c r="M1598" i="79"/>
  <c r="M1672" i="79"/>
  <c r="M1742" i="79"/>
  <c r="M1867" i="79"/>
  <c r="M1926" i="79"/>
  <c r="M2183" i="79"/>
  <c r="M1444" i="79"/>
  <c r="M1087" i="79"/>
  <c r="M1343" i="79"/>
  <c r="M1420" i="79"/>
  <c r="M1499" i="79"/>
  <c r="M1674" i="79"/>
  <c r="M1809" i="79"/>
  <c r="M1994" i="79"/>
  <c r="M2094" i="79"/>
  <c r="M1677" i="79"/>
  <c r="M1367" i="79"/>
  <c r="M1287" i="79"/>
  <c r="M1296" i="79"/>
  <c r="M1090" i="79"/>
  <c r="M1170" i="79"/>
  <c r="M1259" i="79"/>
  <c r="M1526" i="79"/>
  <c r="M1743" i="79"/>
  <c r="M1869" i="79"/>
  <c r="M2046" i="79"/>
  <c r="M2139" i="79"/>
  <c r="M2184" i="79"/>
  <c r="M1945" i="79"/>
  <c r="M1183" i="79"/>
  <c r="M2096" i="79"/>
  <c r="M1445" i="79"/>
  <c r="M1776" i="79"/>
  <c r="M1344" i="79"/>
  <c r="M1421" i="79"/>
  <c r="M1602" i="79"/>
  <c r="M1810" i="79"/>
  <c r="M1944" i="79"/>
  <c r="M1995" i="79"/>
  <c r="M2185" i="79"/>
  <c r="M2141" i="79"/>
  <c r="M1264" i="79"/>
  <c r="M1747" i="79"/>
  <c r="M2049" i="79"/>
  <c r="M1530" i="79"/>
  <c r="M1831" i="79"/>
  <c r="M2097" i="79"/>
  <c r="M1375" i="79"/>
  <c r="M1091" i="79"/>
  <c r="M1746" i="79"/>
  <c r="M2053" i="79"/>
  <c r="M1531" i="79"/>
  <c r="M1182" i="79"/>
  <c r="M1346" i="79"/>
  <c r="M1442" i="79"/>
  <c r="M1527" i="79"/>
  <c r="M1603" i="79"/>
  <c r="M1811" i="79"/>
  <c r="M1996" i="79"/>
  <c r="M2048" i="79"/>
  <c r="M1185" i="79"/>
  <c r="M1768" i="79"/>
  <c r="M1832" i="79"/>
  <c r="M1896" i="79"/>
  <c r="M1951" i="79"/>
  <c r="M2005" i="79"/>
  <c r="M1102" i="79"/>
  <c r="M2054" i="79"/>
  <c r="M2111" i="79"/>
  <c r="M2158" i="79"/>
  <c r="M1294" i="79"/>
  <c r="M1705" i="79"/>
  <c r="M1775" i="79"/>
  <c r="M1897" i="79"/>
  <c r="M1954" i="79"/>
  <c r="M2070" i="79"/>
  <c r="M1022" i="79"/>
  <c r="M1543" i="79"/>
  <c r="M1898" i="79"/>
  <c r="M2115" i="79"/>
  <c r="M1209" i="79"/>
  <c r="M1374" i="79"/>
  <c r="M1449" i="79"/>
  <c r="M1540" i="79"/>
  <c r="M1701" i="79"/>
  <c r="M1837" i="79"/>
  <c r="M1953" i="79"/>
  <c r="M2006" i="79"/>
  <c r="M1129" i="79"/>
  <c r="M1212" i="79"/>
  <c r="M1613" i="79"/>
  <c r="M1840" i="79"/>
  <c r="M1295" i="79"/>
  <c r="M1639" i="79"/>
  <c r="M2007" i="79"/>
  <c r="M2159" i="79"/>
  <c r="M2117" i="79"/>
  <c r="M1216" i="79"/>
  <c r="M1781" i="79"/>
  <c r="M1842" i="79"/>
  <c r="M2119" i="79"/>
  <c r="M1049" i="79"/>
  <c r="M1565" i="79"/>
  <c r="M1641" i="79"/>
  <c r="M1713" i="79"/>
  <c r="M1902" i="79"/>
  <c r="M2023" i="79"/>
  <c r="M2073" i="79"/>
  <c r="M2165" i="79"/>
  <c r="M1300" i="79"/>
  <c r="M1972" i="79"/>
  <c r="M1051" i="79"/>
  <c r="M1136" i="79"/>
  <c r="M1920" i="79"/>
  <c r="M2166" i="79"/>
  <c r="M1142" i="79"/>
  <c r="M1057" i="79"/>
  <c r="M1220" i="79"/>
  <c r="M1301" i="79"/>
  <c r="M1400" i="79"/>
  <c r="M1488" i="79"/>
  <c r="M1783" i="79"/>
  <c r="M1922" i="79"/>
  <c r="M2122" i="79"/>
  <c r="M1140" i="79"/>
  <c r="M1325" i="79"/>
  <c r="M1572" i="79"/>
  <c r="M1715" i="79"/>
  <c r="M1864" i="79"/>
  <c r="M1923" i="79"/>
  <c r="M2027" i="79"/>
  <c r="M2179" i="79"/>
  <c r="M1574" i="79"/>
  <c r="M1644" i="79"/>
  <c r="M1801" i="79"/>
  <c r="M1245" i="79"/>
  <c r="M1411" i="79"/>
  <c r="M1493" i="79"/>
  <c r="M1575" i="79"/>
  <c r="M1716" i="79"/>
  <c r="M1865" i="79"/>
  <c r="M1924" i="79"/>
  <c r="M2077" i="79"/>
  <c r="M2180" i="79"/>
  <c r="M1327" i="79"/>
  <c r="M1649" i="79"/>
  <c r="M1739" i="79"/>
  <c r="M1802" i="79"/>
  <c r="M1711" i="79"/>
  <c r="M2135" i="79"/>
  <c r="M1041" i="79"/>
  <c r="M1334" i="79"/>
  <c r="M1901" i="79"/>
  <c r="M1925" i="79"/>
  <c r="M1955" i="79"/>
  <c r="M1976" i="79"/>
  <c r="M1130" i="79"/>
  <c r="M2072" i="79"/>
  <c r="M1246" i="79"/>
  <c r="M1460" i="79"/>
  <c r="M1495" i="79"/>
  <c r="M1564" i="79"/>
  <c r="M2182" i="79"/>
  <c r="M1640" i="79"/>
  <c r="T1055" i="105"/>
  <c r="T1070" i="105"/>
  <c r="N1041" i="79"/>
  <c r="N1119" i="79"/>
  <c r="N1130" i="79"/>
  <c r="N1186" i="79"/>
  <c r="O1186" i="79"/>
  <c r="N1229" i="79"/>
  <c r="N1240" i="79"/>
  <c r="O1240" i="79"/>
  <c r="N1250" i="79"/>
  <c r="N1261" i="79"/>
  <c r="N1284" i="79"/>
  <c r="O1284" i="79"/>
  <c r="N1295" i="79"/>
  <c r="N1306" i="79"/>
  <c r="O1306" i="79"/>
  <c r="N1328" i="79"/>
  <c r="O1328" i="79"/>
  <c r="N1349" i="79"/>
  <c r="O1349" i="79"/>
  <c r="N1359" i="79"/>
  <c r="O1359" i="79"/>
  <c r="N1391" i="79"/>
  <c r="O1391" i="79" s="1"/>
  <c r="N1422" i="79"/>
  <c r="O1422" i="79" s="1"/>
  <c r="N1464" i="79"/>
  <c r="O1464" i="79"/>
  <c r="N1488" i="79"/>
  <c r="N1534" i="79"/>
  <c r="N1578" i="79"/>
  <c r="O1578" i="79"/>
  <c r="N1588" i="79"/>
  <c r="N1598" i="79"/>
  <c r="N1609" i="79"/>
  <c r="O1609" i="79" s="1"/>
  <c r="N1630" i="79"/>
  <c r="O1630" i="79" s="1"/>
  <c r="N1028" i="79"/>
  <c r="N1053" i="79"/>
  <c r="N1076" i="79"/>
  <c r="N1088" i="79"/>
  <c r="N1100" i="79"/>
  <c r="N1122" i="79"/>
  <c r="N1157" i="79"/>
  <c r="N1168" i="79"/>
  <c r="N1180" i="79"/>
  <c r="O1180" i="79" s="1"/>
  <c r="N1191" i="79"/>
  <c r="O1191" i="79" s="1"/>
  <c r="N1214" i="79"/>
  <c r="O1214" i="79"/>
  <c r="N1236" i="79"/>
  <c r="O1236" i="79"/>
  <c r="N1247" i="79"/>
  <c r="O1247" i="79"/>
  <c r="N1270" i="79"/>
  <c r="O1270" i="79"/>
  <c r="N1316" i="79"/>
  <c r="N1338" i="79"/>
  <c r="O1338" i="79"/>
  <c r="N1360" i="79"/>
  <c r="O1360" i="79"/>
  <c r="N1372" i="79"/>
  <c r="N1382" i="79"/>
  <c r="O1382" i="79"/>
  <c r="N1414" i="79"/>
  <c r="O1414" i="79" s="1"/>
  <c r="N1425" i="79"/>
  <c r="O1425" i="79"/>
  <c r="N1482" i="79"/>
  <c r="O1482" i="79" s="1"/>
  <c r="N1493" i="79"/>
  <c r="N1518" i="79"/>
  <c r="O1518" i="79"/>
  <c r="N2198" i="79"/>
  <c r="N1029" i="79"/>
  <c r="O1029" i="79"/>
  <c r="N1111" i="79"/>
  <c r="O1111" i="79" s="1"/>
  <c r="N1134" i="79"/>
  <c r="N1146" i="79"/>
  <c r="N1225" i="79"/>
  <c r="O1225" i="79" s="1"/>
  <c r="N1258" i="79"/>
  <c r="O1258" i="79" s="1"/>
  <c r="N1282" i="79"/>
  <c r="O1282" i="79"/>
  <c r="N1293" i="79"/>
  <c r="O1293" i="79"/>
  <c r="N1305" i="79"/>
  <c r="O1305" i="79" s="1"/>
  <c r="N1393" i="79"/>
  <c r="O1393" i="79" s="1"/>
  <c r="N1436" i="79"/>
  <c r="O1436" i="79" s="1"/>
  <c r="N1458" i="79"/>
  <c r="O1458" i="79" s="1"/>
  <c r="N1470" i="79"/>
  <c r="O1470" i="79"/>
  <c r="N1506" i="79"/>
  <c r="O1506" i="79"/>
  <c r="N1530" i="79"/>
  <c r="N1541" i="79"/>
  <c r="N1553" i="79"/>
  <c r="O1553" i="79" s="1"/>
  <c r="N1642" i="79"/>
  <c r="O1642" i="79" s="1"/>
  <c r="N1665" i="79"/>
  <c r="O1665" i="79" s="1"/>
  <c r="N1033" i="79"/>
  <c r="O1033" i="79"/>
  <c r="N1069" i="79"/>
  <c r="O1069" i="79" s="1"/>
  <c r="N1080" i="79"/>
  <c r="N1126" i="79"/>
  <c r="O1126" i="79"/>
  <c r="N1161" i="79"/>
  <c r="O1161" i="79" s="1"/>
  <c r="N1184" i="79"/>
  <c r="N1195" i="79"/>
  <c r="O1195" i="79" s="1"/>
  <c r="N1218" i="79"/>
  <c r="N1251" i="79"/>
  <c r="O1251" i="79" s="1"/>
  <c r="N1274" i="79"/>
  <c r="N1286" i="79"/>
  <c r="N1320" i="79"/>
  <c r="N1331" i="79"/>
  <c r="O1331" i="79" s="1"/>
  <c r="N1343" i="79"/>
  <c r="N1353" i="79"/>
  <c r="N1407" i="79"/>
  <c r="N1474" i="79"/>
  <c r="O1474" i="79"/>
  <c r="N1590" i="79"/>
  <c r="N1600" i="79"/>
  <c r="O1600" i="79" s="1"/>
  <c r="N1032" i="79"/>
  <c r="N1060" i="79"/>
  <c r="N1072" i="79"/>
  <c r="O1072" i="79" s="1"/>
  <c r="N1084" i="79"/>
  <c r="O1084" i="79" s="1"/>
  <c r="N1136" i="79"/>
  <c r="O1136" i="79" s="1"/>
  <c r="N1150" i="79"/>
  <c r="O1150" i="79"/>
  <c r="N1188" i="79"/>
  <c r="O1188" i="79" s="1"/>
  <c r="N1213" i="79"/>
  <c r="O1213" i="79" s="1"/>
  <c r="N1226" i="79"/>
  <c r="N1238" i="79"/>
  <c r="O1238" i="79" s="1"/>
  <c r="N1264" i="79"/>
  <c r="N1276" i="79"/>
  <c r="N1289" i="79"/>
  <c r="O1289" i="79"/>
  <c r="N1302" i="79"/>
  <c r="O1302" i="79" s="1"/>
  <c r="N1315" i="79"/>
  <c r="N1377" i="79"/>
  <c r="O1377" i="79" s="1"/>
  <c r="N1462" i="79"/>
  <c r="O1462" i="79" s="1"/>
  <c r="N1476" i="79"/>
  <c r="O1476" i="79" s="1"/>
  <c r="N1516" i="79"/>
  <c r="O1516" i="79" s="1"/>
  <c r="N1613" i="79"/>
  <c r="N1673" i="79"/>
  <c r="O1673" i="79" s="1"/>
  <c r="N1718" i="79"/>
  <c r="O1718" i="79"/>
  <c r="N1784" i="79"/>
  <c r="O1784" i="79"/>
  <c r="N1795" i="79"/>
  <c r="N1806" i="79"/>
  <c r="O1806" i="79" s="1"/>
  <c r="N1817" i="79"/>
  <c r="O1817" i="79" s="1"/>
  <c r="N2196" i="79"/>
  <c r="O2196" i="79"/>
  <c r="N1047" i="79"/>
  <c r="O1047" i="79" s="1"/>
  <c r="N1099" i="79"/>
  <c r="O1099" i="79" s="1"/>
  <c r="N1163" i="79"/>
  <c r="O1163" i="79" s="1"/>
  <c r="N1176" i="79"/>
  <c r="O1176" i="79" s="1"/>
  <c r="N1201" i="79"/>
  <c r="O1201" i="79" s="1"/>
  <c r="N1341" i="79"/>
  <c r="O1341" i="79"/>
  <c r="N1389" i="79"/>
  <c r="N1401" i="79"/>
  <c r="O1401" i="79"/>
  <c r="N1413" i="79"/>
  <c r="O1413" i="79"/>
  <c r="N1503" i="79"/>
  <c r="O1503" i="79" s="1"/>
  <c r="N1529" i="79"/>
  <c r="O1529" i="79"/>
  <c r="N1554" i="79"/>
  <c r="N1566" i="79"/>
  <c r="O1566" i="79"/>
  <c r="N1601" i="79"/>
  <c r="O1601" i="79" s="1"/>
  <c r="N1625" i="79"/>
  <c r="O1625" i="79" s="1"/>
  <c r="N1638" i="79"/>
  <c r="N1662" i="79"/>
  <c r="N1684" i="79"/>
  <c r="N1696" i="79"/>
  <c r="O1696" i="79"/>
  <c r="N1730" i="79"/>
  <c r="N1752" i="79"/>
  <c r="N1774" i="79"/>
  <c r="O1774" i="79" s="1"/>
  <c r="N1829" i="79"/>
  <c r="O1829" i="79"/>
  <c r="N1905" i="79"/>
  <c r="N2191" i="79"/>
  <c r="N1077" i="79"/>
  <c r="O1077" i="79" s="1"/>
  <c r="N1105" i="79"/>
  <c r="N1147" i="79"/>
  <c r="O1147" i="79" s="1"/>
  <c r="N1160" i="79"/>
  <c r="N1255" i="79"/>
  <c r="N1325" i="79"/>
  <c r="N1364" i="79"/>
  <c r="O1364" i="79"/>
  <c r="N1378" i="79"/>
  <c r="O1378" i="79"/>
  <c r="N1404" i="79"/>
  <c r="N1442" i="79"/>
  <c r="O1442" i="79" s="1"/>
  <c r="N1456" i="79"/>
  <c r="N1485" i="79"/>
  <c r="N1499" i="79"/>
  <c r="N1568" i="79"/>
  <c r="N1593" i="79"/>
  <c r="O1593" i="79" s="1"/>
  <c r="N1618" i="79"/>
  <c r="N1645" i="79"/>
  <c r="O1645" i="79"/>
  <c r="N1670" i="79"/>
  <c r="O1670" i="79" s="1"/>
  <c r="N1682" i="79"/>
  <c r="N1706" i="79"/>
  <c r="O1706" i="79" s="1"/>
  <c r="N1755" i="79"/>
  <c r="N1790" i="79"/>
  <c r="N1802" i="79"/>
  <c r="N1837" i="79"/>
  <c r="N1847" i="79"/>
  <c r="N1859" i="79"/>
  <c r="O1859" i="79"/>
  <c r="N1870" i="79"/>
  <c r="O1870" i="79" s="1"/>
  <c r="N1881" i="79"/>
  <c r="O1881" i="79"/>
  <c r="N1949" i="79"/>
  <c r="N1981" i="79"/>
  <c r="O1981" i="79"/>
  <c r="N2036" i="79"/>
  <c r="N2046" i="79"/>
  <c r="O2046" i="79"/>
  <c r="N2066" i="79"/>
  <c r="O2066" i="79"/>
  <c r="N2088" i="79"/>
  <c r="O2088" i="79" s="1"/>
  <c r="N2119" i="79"/>
  <c r="N2139" i="79"/>
  <c r="O2139" i="79" s="1"/>
  <c r="N2161" i="79"/>
  <c r="N1078" i="79"/>
  <c r="N1106" i="79"/>
  <c r="O1106" i="79" s="1"/>
  <c r="N1189" i="79"/>
  <c r="O1189" i="79" s="1"/>
  <c r="N1217" i="79"/>
  <c r="O1217" i="79"/>
  <c r="N1243" i="79"/>
  <c r="O1243" i="79" s="1"/>
  <c r="N1352" i="79"/>
  <c r="O1352" i="79" s="1"/>
  <c r="N1417" i="79"/>
  <c r="O1417" i="79" s="1"/>
  <c r="N1486" i="79"/>
  <c r="N1542" i="79"/>
  <c r="O1542" i="79"/>
  <c r="N1606" i="79"/>
  <c r="N1658" i="79"/>
  <c r="O1658" i="79" s="1"/>
  <c r="N1803" i="79"/>
  <c r="N1860" i="79"/>
  <c r="O1860" i="79"/>
  <c r="N1882" i="79"/>
  <c r="N1918" i="79"/>
  <c r="N1950" i="79"/>
  <c r="O1950" i="79" s="1"/>
  <c r="N1982" i="79"/>
  <c r="N2015" i="79"/>
  <c r="O2015" i="79" s="1"/>
  <c r="N2057" i="79"/>
  <c r="O2057" i="79" s="1"/>
  <c r="N2078" i="79"/>
  <c r="O2078" i="79" s="1"/>
  <c r="N2109" i="79"/>
  <c r="O2109" i="79" s="1"/>
  <c r="N1035" i="79"/>
  <c r="O1035" i="79" s="1"/>
  <c r="N1050" i="79"/>
  <c r="O1050" i="79" s="1"/>
  <c r="N1064" i="79"/>
  <c r="O1064" i="79" s="1"/>
  <c r="N1092" i="79"/>
  <c r="O1092" i="79" s="1"/>
  <c r="N1132" i="79"/>
  <c r="O1132" i="79" s="1"/>
  <c r="N1174" i="79"/>
  <c r="O1174" i="79" s="1"/>
  <c r="N1202" i="79"/>
  <c r="O1202" i="79" s="1"/>
  <c r="N1230" i="79"/>
  <c r="O1230" i="79" s="1"/>
  <c r="N1298" i="79"/>
  <c r="N1365" i="79"/>
  <c r="O1365" i="79"/>
  <c r="N1430" i="79"/>
  <c r="N1443" i="79"/>
  <c r="O1443" i="79" s="1"/>
  <c r="N1471" i="79"/>
  <c r="N1500" i="79"/>
  <c r="O1500" i="79"/>
  <c r="N1514" i="79"/>
  <c r="O1514" i="79"/>
  <c r="N1555" i="79"/>
  <c r="O1555" i="79"/>
  <c r="N1582" i="79"/>
  <c r="N1632" i="79"/>
  <c r="N1695" i="79"/>
  <c r="O1695" i="79" s="1"/>
  <c r="N1707" i="79"/>
  <c r="N1720" i="79"/>
  <c r="N1732" i="79"/>
  <c r="O1732" i="79"/>
  <c r="N1744" i="79"/>
  <c r="N1767" i="79"/>
  <c r="N1779" i="79"/>
  <c r="N1814" i="79"/>
  <c r="N1894" i="79"/>
  <c r="O1894" i="79"/>
  <c r="N1939" i="79"/>
  <c r="N1971" i="79"/>
  <c r="O1971" i="79" s="1"/>
  <c r="N1992" i="79"/>
  <c r="O1992" i="79" s="1"/>
  <c r="N2004" i="79"/>
  <c r="O2004" i="79" s="1"/>
  <c r="N2098" i="79"/>
  <c r="O2098" i="79" s="1"/>
  <c r="N2129" i="79"/>
  <c r="O2129" i="79" s="1"/>
  <c r="N2151" i="79"/>
  <c r="O2151" i="79" s="1"/>
  <c r="N2171" i="79"/>
  <c r="O2171" i="79" s="1"/>
  <c r="N2181" i="79"/>
  <c r="O2181" i="79" s="1"/>
  <c r="N2200" i="79"/>
  <c r="N1021" i="79"/>
  <c r="AB1094" i="105"/>
  <c r="N1093" i="79"/>
  <c r="O1093" i="79"/>
  <c r="N1148" i="79"/>
  <c r="N1175" i="79"/>
  <c r="O1175" i="79" s="1"/>
  <c r="N1203" i="79"/>
  <c r="O1203" i="79" s="1"/>
  <c r="N1285" i="79"/>
  <c r="O1285" i="79" s="1"/>
  <c r="N1312" i="79"/>
  <c r="O1312" i="79" s="1"/>
  <c r="N1339" i="79"/>
  <c r="O1339" i="79" s="1"/>
  <c r="N1528" i="79"/>
  <c r="O1528" i="79" s="1"/>
  <c r="N1619" i="79"/>
  <c r="O1619" i="79" s="1"/>
  <c r="N1646" i="79"/>
  <c r="O1646" i="79" s="1"/>
  <c r="N1671" i="79"/>
  <c r="O1671" i="79" s="1"/>
  <c r="N1791" i="79"/>
  <c r="N1826" i="79"/>
  <c r="O1826" i="79"/>
  <c r="N1848" i="79"/>
  <c r="N1895" i="79"/>
  <c r="N1906" i="79"/>
  <c r="N1929" i="79"/>
  <c r="N1960" i="79"/>
  <c r="N2026" i="79"/>
  <c r="O2026" i="79" s="1"/>
  <c r="N2120" i="79"/>
  <c r="O2120" i="79" s="1"/>
  <c r="N1024" i="79"/>
  <c r="N1123" i="79"/>
  <c r="N1207" i="79"/>
  <c r="O1207" i="79" s="1"/>
  <c r="N1288" i="79"/>
  <c r="O1288" i="79" s="1"/>
  <c r="N1317" i="79"/>
  <c r="O1317" i="79" s="1"/>
  <c r="N1330" i="79"/>
  <c r="O1330" i="79" s="1"/>
  <c r="N1344" i="79"/>
  <c r="O1344" i="79" s="1"/>
  <c r="N1356" i="79"/>
  <c r="N1369" i="79"/>
  <c r="O1369" i="79"/>
  <c r="N1383" i="79"/>
  <c r="N1421" i="79"/>
  <c r="O1421" i="79" s="1"/>
  <c r="N1447" i="79"/>
  <c r="N1533" i="79"/>
  <c r="O1533" i="79" s="1"/>
  <c r="N1546" i="79"/>
  <c r="O1546" i="79"/>
  <c r="N1572" i="79"/>
  <c r="N1585" i="79"/>
  <c r="O1585" i="79" s="1"/>
  <c r="N1597" i="79"/>
  <c r="N1610" i="79"/>
  <c r="O1610" i="79"/>
  <c r="N1636" i="79"/>
  <c r="O1636" i="79"/>
  <c r="N1649" i="79"/>
  <c r="N1663" i="79"/>
  <c r="N1699" i="79"/>
  <c r="N1711" i="79"/>
  <c r="N1735" i="79"/>
  <c r="N1771" i="79"/>
  <c r="O1771" i="79" s="1"/>
  <c r="N1818" i="79"/>
  <c r="O1818" i="79" s="1"/>
  <c r="N1830" i="79"/>
  <c r="N1886" i="79"/>
  <c r="N1898" i="79"/>
  <c r="O1898" i="79" s="1"/>
  <c r="N1942" i="79"/>
  <c r="N1963" i="79"/>
  <c r="O1963" i="79"/>
  <c r="N2101" i="79"/>
  <c r="O2101" i="79"/>
  <c r="N2143" i="79"/>
  <c r="N2154" i="79"/>
  <c r="N2184" i="79"/>
  <c r="O2184" i="79"/>
  <c r="N2194" i="79"/>
  <c r="N1124" i="79"/>
  <c r="O1124" i="79" s="1"/>
  <c r="N1138" i="79"/>
  <c r="N1152" i="79"/>
  <c r="O1152" i="79"/>
  <c r="N1166" i="79"/>
  <c r="N1193" i="79"/>
  <c r="N1221" i="79"/>
  <c r="O1221" i="79"/>
  <c r="N1260" i="79"/>
  <c r="O1260" i="79"/>
  <c r="N1303" i="79"/>
  <c r="N1409" i="79"/>
  <c r="O1409" i="79" s="1"/>
  <c r="N1434" i="79"/>
  <c r="O1434" i="79" s="1"/>
  <c r="N1461" i="79"/>
  <c r="O1461" i="79" s="1"/>
  <c r="N1477" i="79"/>
  <c r="N1520" i="79"/>
  <c r="O1520" i="79"/>
  <c r="N1623" i="79"/>
  <c r="O1623" i="79"/>
  <c r="N1650" i="79"/>
  <c r="O1650" i="79"/>
  <c r="N1675" i="79"/>
  <c r="O1675" i="79"/>
  <c r="N1687" i="79"/>
  <c r="N1724" i="79"/>
  <c r="O1724" i="79" s="1"/>
  <c r="N1748" i="79"/>
  <c r="N1036" i="79"/>
  <c r="O1036" i="79" s="1"/>
  <c r="N1087" i="79"/>
  <c r="N1104" i="79"/>
  <c r="O1104" i="79" s="1"/>
  <c r="N1155" i="79"/>
  <c r="N1222" i="79"/>
  <c r="O1222" i="79"/>
  <c r="N1322" i="79"/>
  <c r="N1371" i="79"/>
  <c r="N1386" i="79"/>
  <c r="O1386" i="79"/>
  <c r="N1418" i="79"/>
  <c r="O1418" i="79" s="1"/>
  <c r="N1433" i="79"/>
  <c r="O1433" i="79"/>
  <c r="N1450" i="79"/>
  <c r="N1551" i="79"/>
  <c r="O1551" i="79" s="1"/>
  <c r="N1584" i="79"/>
  <c r="O1584" i="79" s="1"/>
  <c r="N1629" i="79"/>
  <c r="N1722" i="79"/>
  <c r="O1722" i="79"/>
  <c r="N1764" i="79"/>
  <c r="O1764" i="79" s="1"/>
  <c r="N1778" i="79"/>
  <c r="O1778" i="79" s="1"/>
  <c r="N1792" i="79"/>
  <c r="O1792" i="79"/>
  <c r="N1820" i="79"/>
  <c r="N1833" i="79"/>
  <c r="O1833" i="79" s="1"/>
  <c r="N1845" i="79"/>
  <c r="O1845" i="79" s="1"/>
  <c r="N1858" i="79"/>
  <c r="N1054" i="79"/>
  <c r="O1054" i="79" s="1"/>
  <c r="N1071" i="79"/>
  <c r="O1071" i="79" s="1"/>
  <c r="N1121" i="79"/>
  <c r="N1171" i="79"/>
  <c r="N1206" i="79"/>
  <c r="O1206" i="79"/>
  <c r="N1337" i="79"/>
  <c r="O1337" i="79"/>
  <c r="N1355" i="79"/>
  <c r="O1355" i="79"/>
  <c r="N1402" i="79"/>
  <c r="O1402" i="79" s="1"/>
  <c r="N1451" i="79"/>
  <c r="O1451" i="79" s="1"/>
  <c r="N1466" i="79"/>
  <c r="O1466" i="79"/>
  <c r="N1484" i="79"/>
  <c r="O1484" i="79" s="1"/>
  <c r="N1502" i="79"/>
  <c r="O1502" i="79"/>
  <c r="N1569" i="79"/>
  <c r="O1569" i="79"/>
  <c r="N1599" i="79"/>
  <c r="O1599" i="79" s="1"/>
  <c r="N1615" i="79"/>
  <c r="N1647" i="79"/>
  <c r="O1647" i="79"/>
  <c r="N1692" i="79"/>
  <c r="N1751" i="79"/>
  <c r="O1751" i="79" s="1"/>
  <c r="N1938" i="79"/>
  <c r="N1976" i="79"/>
  <c r="N2014" i="79"/>
  <c r="O2014" i="79"/>
  <c r="N2040" i="79"/>
  <c r="N2051" i="79"/>
  <c r="N1037" i="79"/>
  <c r="O1037" i="79" s="1"/>
  <c r="N1055" i="79"/>
  <c r="O1055" i="79"/>
  <c r="N1089" i="79"/>
  <c r="N1139" i="79"/>
  <c r="N1190" i="79"/>
  <c r="O1190" i="79"/>
  <c r="N1239" i="79"/>
  <c r="O1239" i="79"/>
  <c r="N1254" i="79"/>
  <c r="O1254" i="79" s="1"/>
  <c r="N1272" i="79"/>
  <c r="N1387" i="79"/>
  <c r="N1521" i="79"/>
  <c r="O1521" i="79"/>
  <c r="N1537" i="79"/>
  <c r="N1552" i="79"/>
  <c r="N1664" i="79"/>
  <c r="O1664" i="79"/>
  <c r="N1678" i="79"/>
  <c r="O1678" i="79"/>
  <c r="N1708" i="79"/>
  <c r="O1708" i="79" s="1"/>
  <c r="N1723" i="79"/>
  <c r="O1723" i="79" s="1"/>
  <c r="N1737" i="79"/>
  <c r="O1737" i="79"/>
  <c r="N1780" i="79"/>
  <c r="O1780" i="79" s="1"/>
  <c r="N1807" i="79"/>
  <c r="O1807" i="79"/>
  <c r="N1834" i="79"/>
  <c r="O1834" i="79"/>
  <c r="N1873" i="79"/>
  <c r="O1873" i="79" s="1"/>
  <c r="N1887" i="79"/>
  <c r="O1887" i="79" s="1"/>
  <c r="N1900" i="79"/>
  <c r="N1914" i="79"/>
  <c r="O1914" i="79" s="1"/>
  <c r="N1927" i="79"/>
  <c r="O1927" i="79" s="1"/>
  <c r="N1952" i="79"/>
  <c r="O1952" i="79" s="1"/>
  <c r="N1964" i="79"/>
  <c r="O1964" i="79"/>
  <c r="N2002" i="79"/>
  <c r="O2002" i="79"/>
  <c r="N2063" i="79"/>
  <c r="N2089" i="79"/>
  <c r="N2100" i="79"/>
  <c r="N2192" i="79"/>
  <c r="N1156" i="79"/>
  <c r="O1156" i="79" s="1"/>
  <c r="N1172" i="79"/>
  <c r="N1208" i="79"/>
  <c r="N1223" i="79"/>
  <c r="N1290" i="79"/>
  <c r="O1290" i="79" s="1"/>
  <c r="N1307" i="79"/>
  <c r="N1323" i="79"/>
  <c r="N1340" i="79"/>
  <c r="N1373" i="79"/>
  <c r="N1419" i="79"/>
  <c r="O1419" i="79" s="1"/>
  <c r="N1467" i="79"/>
  <c r="N1570" i="79"/>
  <c r="O1570" i="79" s="1"/>
  <c r="N1616" i="79"/>
  <c r="O1616" i="79"/>
  <c r="N1631" i="79"/>
  <c r="O1631" i="79"/>
  <c r="N1693" i="79"/>
  <c r="O1693" i="79"/>
  <c r="N1765" i="79"/>
  <c r="O1765" i="79" s="1"/>
  <c r="N1793" i="79"/>
  <c r="O1793" i="79" s="1"/>
  <c r="N1821" i="79"/>
  <c r="O1821" i="79" s="1"/>
  <c r="N1846" i="79"/>
  <c r="O1846" i="79"/>
  <c r="N1861" i="79"/>
  <c r="O1861" i="79"/>
  <c r="N1075" i="79"/>
  <c r="N1094" i="79"/>
  <c r="O1094" i="79"/>
  <c r="N1110" i="79"/>
  <c r="O1110" i="79" s="1"/>
  <c r="N1143" i="79"/>
  <c r="N1227" i="79"/>
  <c r="N1244" i="79"/>
  <c r="N1294" i="79"/>
  <c r="N1327" i="79"/>
  <c r="N1345" i="79"/>
  <c r="O1345" i="79"/>
  <c r="N1392" i="79"/>
  <c r="O1392" i="79"/>
  <c r="N1423" i="79"/>
  <c r="N1439" i="79"/>
  <c r="N1491" i="79"/>
  <c r="O1491" i="79" s="1"/>
  <c r="N1525" i="79"/>
  <c r="O1525" i="79" s="1"/>
  <c r="N1540" i="79"/>
  <c r="O1540" i="79" s="1"/>
  <c r="N1574" i="79"/>
  <c r="O1574" i="79"/>
  <c r="N1604" i="79"/>
  <c r="N1620" i="79"/>
  <c r="N1652" i="79"/>
  <c r="N1681" i="79"/>
  <c r="O1681" i="79" s="1"/>
  <c r="N1712" i="79"/>
  <c r="O1712" i="79"/>
  <c r="N1741" i="79"/>
  <c r="N1756" i="79"/>
  <c r="O1756" i="79" s="1"/>
  <c r="N1783" i="79"/>
  <c r="O1783" i="79"/>
  <c r="N1811" i="79"/>
  <c r="N1838" i="79"/>
  <c r="O1838" i="79"/>
  <c r="N1044" i="79"/>
  <c r="O1044" i="79" s="1"/>
  <c r="N1065" i="79"/>
  <c r="O1065" i="79"/>
  <c r="N1083" i="79"/>
  <c r="O1083" i="79"/>
  <c r="N1127" i="79"/>
  <c r="O1127" i="79" s="1"/>
  <c r="N1167" i="79"/>
  <c r="N1209" i="79"/>
  <c r="N1248" i="79"/>
  <c r="N1348" i="79"/>
  <c r="N1388" i="79"/>
  <c r="N1408" i="79"/>
  <c r="O1408" i="79" s="1"/>
  <c r="N1445" i="79"/>
  <c r="N1465" i="79"/>
  <c r="N1509" i="79"/>
  <c r="N1531" i="79"/>
  <c r="O1531" i="79" s="1"/>
  <c r="N1549" i="79"/>
  <c r="N1607" i="79"/>
  <c r="O1607" i="79"/>
  <c r="N1644" i="79"/>
  <c r="O1644" i="79" s="1"/>
  <c r="N1666" i="79"/>
  <c r="O1666" i="79" s="1"/>
  <c r="N1683" i="79"/>
  <c r="N1717" i="79"/>
  <c r="O1717" i="79"/>
  <c r="N1736" i="79"/>
  <c r="N1772" i="79"/>
  <c r="O1772" i="79"/>
  <c r="N1804" i="79"/>
  <c r="N1883" i="79"/>
  <c r="N1913" i="79"/>
  <c r="N1996" i="79"/>
  <c r="O1996" i="79" s="1"/>
  <c r="N2023" i="79"/>
  <c r="O2023" i="79"/>
  <c r="N2037" i="79"/>
  <c r="N2049" i="79"/>
  <c r="N2125" i="79"/>
  <c r="O2125" i="79" s="1"/>
  <c r="N1066" i="79"/>
  <c r="O1066" i="79"/>
  <c r="N1107" i="79"/>
  <c r="O1107" i="79"/>
  <c r="N1228" i="79"/>
  <c r="O1228" i="79" s="1"/>
  <c r="N1310" i="79"/>
  <c r="O1310" i="79"/>
  <c r="N1368" i="79"/>
  <c r="O1368" i="79"/>
  <c r="N1427" i="79"/>
  <c r="O1427" i="79" s="1"/>
  <c r="N1489" i="79"/>
  <c r="N1510" i="79"/>
  <c r="N1571" i="79"/>
  <c r="O1571" i="79"/>
  <c r="N1589" i="79"/>
  <c r="N1626" i="79"/>
  <c r="N1702" i="79"/>
  <c r="N1738" i="79"/>
  <c r="O1738" i="79" s="1"/>
  <c r="N1788" i="79"/>
  <c r="O1788" i="79"/>
  <c r="N1822" i="79"/>
  <c r="O1822" i="79"/>
  <c r="N1868" i="79"/>
  <c r="N1915" i="79"/>
  <c r="O1915" i="79"/>
  <c r="N1969" i="79"/>
  <c r="O1969" i="79" s="1"/>
  <c r="N1997" i="79"/>
  <c r="O1997" i="79"/>
  <c r="N2010" i="79"/>
  <c r="N2062" i="79"/>
  <c r="O2062" i="79"/>
  <c r="N2075" i="79"/>
  <c r="N2113" i="79"/>
  <c r="N2137" i="79"/>
  <c r="N2150" i="79"/>
  <c r="O2150" i="79"/>
  <c r="N2174" i="79"/>
  <c r="N2186" i="79"/>
  <c r="N1023" i="79"/>
  <c r="O1023" i="79"/>
  <c r="N1045" i="79"/>
  <c r="O1045" i="79"/>
  <c r="N1085" i="79"/>
  <c r="O1085" i="79" s="1"/>
  <c r="N1128" i="79"/>
  <c r="O1128" i="79"/>
  <c r="N1187" i="79"/>
  <c r="O1187" i="79"/>
  <c r="N1231" i="79"/>
  <c r="O1231" i="79" s="1"/>
  <c r="N1268" i="79"/>
  <c r="O1268" i="79"/>
  <c r="N1291" i="79"/>
  <c r="O1291" i="79"/>
  <c r="N1311" i="79"/>
  <c r="N1490" i="79"/>
  <c r="N1532" i="79"/>
  <c r="O1532" i="79" s="1"/>
  <c r="N1608" i="79"/>
  <c r="N1719" i="79"/>
  <c r="N1839" i="79"/>
  <c r="O1839" i="79" s="1"/>
  <c r="N1853" i="79"/>
  <c r="N1899" i="79"/>
  <c r="N1930" i="79"/>
  <c r="O1930" i="79"/>
  <c r="N1943" i="79"/>
  <c r="O1943" i="79" s="1"/>
  <c r="N1956" i="79"/>
  <c r="N1983" i="79"/>
  <c r="N2024" i="79"/>
  <c r="O2024" i="79" s="1"/>
  <c r="N2050" i="79"/>
  <c r="N2163" i="79"/>
  <c r="N1051" i="79"/>
  <c r="O1051" i="79"/>
  <c r="N1073" i="79"/>
  <c r="N1133" i="79"/>
  <c r="O1133" i="79"/>
  <c r="N1154" i="79"/>
  <c r="O1154" i="79"/>
  <c r="N1177" i="79"/>
  <c r="O1177" i="79"/>
  <c r="N1196" i="79"/>
  <c r="N1216" i="79"/>
  <c r="O1216" i="79" s="1"/>
  <c r="N1256" i="79"/>
  <c r="O1256" i="79"/>
  <c r="N1277" i="79"/>
  <c r="O1277" i="79"/>
  <c r="N1396" i="79"/>
  <c r="N1454" i="79"/>
  <c r="N1475" i="79"/>
  <c r="N1495" i="79"/>
  <c r="O1495" i="79"/>
  <c r="N1538" i="79"/>
  <c r="N1595" i="79"/>
  <c r="N1654" i="79"/>
  <c r="N1672" i="79"/>
  <c r="N1828" i="79"/>
  <c r="O1828" i="79" s="1"/>
  <c r="N1857" i="79"/>
  <c r="O1857" i="79"/>
  <c r="N1903" i="79"/>
  <c r="N1920" i="79"/>
  <c r="N1959" i="79"/>
  <c r="O1959" i="79"/>
  <c r="N1987" i="79"/>
  <c r="O1987" i="79"/>
  <c r="N2016" i="79"/>
  <c r="N2029" i="79"/>
  <c r="N2042" i="79"/>
  <c r="N2054" i="79"/>
  <c r="O2054" i="79"/>
  <c r="N2067" i="79"/>
  <c r="O2067" i="79" s="1"/>
  <c r="N2080" i="79"/>
  <c r="O2080" i="79" s="1"/>
  <c r="N2155" i="79"/>
  <c r="O2155" i="79"/>
  <c r="N1030" i="79"/>
  <c r="N1095" i="79"/>
  <c r="N1114" i="79"/>
  <c r="O1114" i="79"/>
  <c r="N1197" i="79"/>
  <c r="O1197" i="79"/>
  <c r="N1235" i="79"/>
  <c r="N1278" i="79"/>
  <c r="O1278" i="79"/>
  <c r="N1297" i="79"/>
  <c r="N1336" i="79"/>
  <c r="O1336" i="79"/>
  <c r="N1435" i="79"/>
  <c r="O1435" i="79" s="1"/>
  <c r="N1559" i="79"/>
  <c r="O1559" i="79"/>
  <c r="N1577" i="79"/>
  <c r="O1577" i="79"/>
  <c r="N1614" i="79"/>
  <c r="O1614" i="79" s="1"/>
  <c r="N1635" i="79"/>
  <c r="O1635" i="79" s="1"/>
  <c r="N1690" i="79"/>
  <c r="O1690" i="79" s="1"/>
  <c r="N1709" i="79"/>
  <c r="O1709" i="79" s="1"/>
  <c r="N1727" i="79"/>
  <c r="N1745" i="79"/>
  <c r="O1745" i="79" s="1"/>
  <c r="N1761" i="79"/>
  <c r="N1777" i="79"/>
  <c r="O1777" i="79" s="1"/>
  <c r="N1812" i="79"/>
  <c r="N1843" i="79"/>
  <c r="O1843" i="79"/>
  <c r="N1875" i="79"/>
  <c r="O1875" i="79"/>
  <c r="N1890" i="79"/>
  <c r="N1947" i="79"/>
  <c r="N1974" i="79"/>
  <c r="O1974" i="79" s="1"/>
  <c r="N2001" i="79"/>
  <c r="N2093" i="79"/>
  <c r="O2093" i="79" s="1"/>
  <c r="N2105" i="79"/>
  <c r="O2105" i="79" s="1"/>
  <c r="N2130" i="79"/>
  <c r="N2142" i="79"/>
  <c r="N2167" i="79"/>
  <c r="N2178" i="79"/>
  <c r="O2178" i="79" s="1"/>
  <c r="N1796" i="79"/>
  <c r="O1796" i="79" s="1"/>
  <c r="N2118" i="79"/>
  <c r="N1178" i="79"/>
  <c r="O1178" i="79" s="1"/>
  <c r="N1299" i="79"/>
  <c r="N1319" i="79"/>
  <c r="O1319" i="79"/>
  <c r="N1358" i="79"/>
  <c r="O1358" i="79"/>
  <c r="N1397" i="79"/>
  <c r="O1397" i="79" s="1"/>
  <c r="N1415" i="79"/>
  <c r="O1415" i="79" s="1"/>
  <c r="N1455" i="79"/>
  <c r="N1496" i="79"/>
  <c r="O1496" i="79" s="1"/>
  <c r="N1560" i="79"/>
  <c r="O1560" i="79" s="1"/>
  <c r="N1904" i="79"/>
  <c r="O1904" i="79"/>
  <c r="N1921" i="79"/>
  <c r="N1934" i="79"/>
  <c r="N1961" i="79"/>
  <c r="O1961" i="79"/>
  <c r="N2055" i="79"/>
  <c r="O2055" i="79"/>
  <c r="N2068" i="79"/>
  <c r="N2081" i="79"/>
  <c r="N2199" i="79"/>
  <c r="N1042" i="79"/>
  <c r="N1068" i="79"/>
  <c r="N1097" i="79"/>
  <c r="O1097" i="79"/>
  <c r="N1120" i="79"/>
  <c r="O1120" i="79" s="1"/>
  <c r="N1145" i="79"/>
  <c r="O1145" i="79" s="1"/>
  <c r="N1199" i="79"/>
  <c r="O1199" i="79"/>
  <c r="N1224" i="79"/>
  <c r="N1329" i="79"/>
  <c r="O1329" i="79" s="1"/>
  <c r="N1400" i="79"/>
  <c r="N1479" i="79"/>
  <c r="O1479" i="79"/>
  <c r="N1558" i="79"/>
  <c r="O1558" i="79" s="1"/>
  <c r="N1701" i="79"/>
  <c r="O1701" i="79" s="1"/>
  <c r="N1747" i="79"/>
  <c r="N1789" i="79"/>
  <c r="O1789" i="79" s="1"/>
  <c r="N1832" i="79"/>
  <c r="O1832" i="79" s="1"/>
  <c r="N1851" i="79"/>
  <c r="O1851" i="79" s="1"/>
  <c r="N1910" i="79"/>
  <c r="N1928" i="79"/>
  <c r="O1928" i="79" s="1"/>
  <c r="N1979" i="79"/>
  <c r="O1979" i="79" s="1"/>
  <c r="N2032" i="79"/>
  <c r="N2048" i="79"/>
  <c r="N2082" i="79"/>
  <c r="O2082" i="79"/>
  <c r="N2096" i="79"/>
  <c r="O2096" i="79"/>
  <c r="N2112" i="79"/>
  <c r="N2145" i="79"/>
  <c r="N1480" i="79"/>
  <c r="O1480" i="79" s="1"/>
  <c r="N1633" i="79"/>
  <c r="N1703" i="79"/>
  <c r="O1703" i="79"/>
  <c r="N1749" i="79"/>
  <c r="O1749" i="79" s="1"/>
  <c r="N1946" i="79"/>
  <c r="O1946" i="79" s="1"/>
  <c r="N1043" i="79"/>
  <c r="O1043" i="79" s="1"/>
  <c r="N1149" i="79"/>
  <c r="N1173" i="79"/>
  <c r="O1173" i="79" s="1"/>
  <c r="N1279" i="79"/>
  <c r="O1279" i="79" s="1"/>
  <c r="N1354" i="79"/>
  <c r="N1380" i="79"/>
  <c r="O1380" i="79" s="1"/>
  <c r="N1403" i="79"/>
  <c r="N1428" i="79"/>
  <c r="O1428" i="79"/>
  <c r="N1453" i="79"/>
  <c r="O1453" i="79"/>
  <c r="N1507" i="79"/>
  <c r="O1507" i="79" s="1"/>
  <c r="N1583" i="79"/>
  <c r="O1583" i="79" s="1"/>
  <c r="N1605" i="79"/>
  <c r="O1605" i="79"/>
  <c r="N1679" i="79"/>
  <c r="O1679" i="79"/>
  <c r="N1769" i="79"/>
  <c r="O1769" i="79"/>
  <c r="N1871" i="79"/>
  <c r="N2017" i="79"/>
  <c r="N2114" i="79"/>
  <c r="N2128" i="79"/>
  <c r="N1098" i="79"/>
  <c r="O1098" i="79" s="1"/>
  <c r="N1304" i="79"/>
  <c r="N1405" i="79"/>
  <c r="O1405" i="79" s="1"/>
  <c r="N1656" i="79"/>
  <c r="N1726" i="79"/>
  <c r="O1726" i="79"/>
  <c r="N1770" i="79"/>
  <c r="O1770" i="79"/>
  <c r="N1813" i="79"/>
  <c r="O1813" i="79" s="1"/>
  <c r="N1852" i="79"/>
  <c r="O1852" i="79" s="1"/>
  <c r="N1892" i="79"/>
  <c r="O1892" i="79"/>
  <c r="N1999" i="79"/>
  <c r="O1999" i="79"/>
  <c r="N2033" i="79"/>
  <c r="O2033" i="79"/>
  <c r="N1070" i="79"/>
  <c r="O1070" i="79"/>
  <c r="N1200" i="79"/>
  <c r="O1200" i="79" s="1"/>
  <c r="N1252" i="79"/>
  <c r="O1252" i="79" s="1"/>
  <c r="N1332" i="79"/>
  <c r="O1332" i="79"/>
  <c r="N1381" i="79"/>
  <c r="N1429" i="79"/>
  <c r="O1429" i="79" s="1"/>
  <c r="N1508" i="79"/>
  <c r="N1535" i="79"/>
  <c r="N1561" i="79"/>
  <c r="N1872" i="79"/>
  <c r="N1911" i="79"/>
  <c r="O1911" i="79"/>
  <c r="N1931" i="79"/>
  <c r="O1931" i="79"/>
  <c r="N1965" i="79"/>
  <c r="O1965" i="79" s="1"/>
  <c r="N1980" i="79"/>
  <c r="N2018" i="79"/>
  <c r="N2097" i="79"/>
  <c r="N2115" i="79"/>
  <c r="O2115" i="79"/>
  <c r="N2146" i="79"/>
  <c r="O2146" i="79" s="1"/>
  <c r="N1204" i="79"/>
  <c r="N1281" i="79"/>
  <c r="O1281" i="79"/>
  <c r="N1729" i="79"/>
  <c r="O1729" i="79" s="1"/>
  <c r="N2035" i="79"/>
  <c r="N1046" i="79"/>
  <c r="O1046" i="79"/>
  <c r="N1125" i="79"/>
  <c r="N1151" i="79"/>
  <c r="N1179" i="79"/>
  <c r="N1280" i="79"/>
  <c r="O1280" i="79"/>
  <c r="N1357" i="79"/>
  <c r="N1457" i="79"/>
  <c r="O1457" i="79"/>
  <c r="N1481" i="79"/>
  <c r="O1481" i="79"/>
  <c r="N1586" i="79"/>
  <c r="O1586" i="79" s="1"/>
  <c r="N1634" i="79"/>
  <c r="O1634" i="79" s="1"/>
  <c r="N1657" i="79"/>
  <c r="O1657" i="79" s="1"/>
  <c r="N1680" i="79"/>
  <c r="O1680" i="79" s="1"/>
  <c r="N1728" i="79"/>
  <c r="O1728" i="79"/>
  <c r="N1835" i="79"/>
  <c r="O1835" i="79"/>
  <c r="N1874" i="79"/>
  <c r="O1874" i="79" s="1"/>
  <c r="N1948" i="79"/>
  <c r="O1948" i="79" s="1"/>
  <c r="N2019" i="79"/>
  <c r="N2034" i="79"/>
  <c r="O2034" i="79"/>
  <c r="N2131" i="79"/>
  <c r="O2131" i="79"/>
  <c r="N2162" i="79"/>
  <c r="N1181" i="79"/>
  <c r="N1253" i="79"/>
  <c r="O1253" i="79" s="1"/>
  <c r="N1431" i="79"/>
  <c r="O1431" i="79"/>
  <c r="N1587" i="79"/>
  <c r="O1587" i="79" s="1"/>
  <c r="N1794" i="79"/>
  <c r="O1794" i="79"/>
  <c r="N2020" i="79"/>
  <c r="O2020" i="79"/>
  <c r="N2069" i="79"/>
  <c r="O2069" i="79" s="1"/>
  <c r="N2147" i="79"/>
  <c r="N1074" i="79"/>
  <c r="N1333" i="79"/>
  <c r="O1333" i="79"/>
  <c r="N1406" i="79"/>
  <c r="N1511" i="79"/>
  <c r="O1511" i="79" s="1"/>
  <c r="N1536" i="79"/>
  <c r="O1536" i="79" s="1"/>
  <c r="N1562" i="79"/>
  <c r="O1562" i="79"/>
  <c r="N1637" i="79"/>
  <c r="O1637" i="79"/>
  <c r="N1704" i="79"/>
  <c r="O1704" i="79" s="1"/>
  <c r="N1750" i="79"/>
  <c r="O1750" i="79" s="1"/>
  <c r="N1773" i="79"/>
  <c r="O1773" i="79" s="1"/>
  <c r="N1815" i="79"/>
  <c r="O1815" i="79" s="1"/>
  <c r="N1854" i="79"/>
  <c r="O1854" i="79"/>
  <c r="N1876" i="79"/>
  <c r="N1893" i="79"/>
  <c r="O1893" i="79" s="1"/>
  <c r="N1912" i="79"/>
  <c r="O1912" i="79"/>
  <c r="N1932" i="79"/>
  <c r="O1932" i="79" s="1"/>
  <c r="N1966" i="79"/>
  <c r="N2000" i="79"/>
  <c r="N2084" i="79"/>
  <c r="O2084" i="79"/>
  <c r="N2099" i="79"/>
  <c r="N2116" i="79"/>
  <c r="N2177" i="79"/>
  <c r="O2177" i="79" s="1"/>
  <c r="N1101" i="79"/>
  <c r="N1153" i="79"/>
  <c r="O1153" i="79" s="1"/>
  <c r="N1659" i="79"/>
  <c r="O1659" i="79" s="1"/>
  <c r="N1836" i="79"/>
  <c r="N2052" i="79"/>
  <c r="N2132" i="79"/>
  <c r="O2132" i="79"/>
  <c r="N1025" i="79"/>
  <c r="N1052" i="79"/>
  <c r="O1052" i="79" s="1"/>
  <c r="N1103" i="79"/>
  <c r="N1210" i="79"/>
  <c r="N1234" i="79"/>
  <c r="O1234" i="79" s="1"/>
  <c r="N1543" i="79"/>
  <c r="O1543" i="79"/>
  <c r="N1565" i="79"/>
  <c r="N1733" i="79"/>
  <c r="O1733" i="79"/>
  <c r="N1776" i="79"/>
  <c r="N1862" i="79"/>
  <c r="N1897" i="79"/>
  <c r="N1953" i="79"/>
  <c r="O1953" i="79"/>
  <c r="N1986" i="79"/>
  <c r="N2039" i="79"/>
  <c r="O2039" i="79" s="1"/>
  <c r="N2072" i="79"/>
  <c r="N2103" i="79"/>
  <c r="N2134" i="79"/>
  <c r="O2134" i="79"/>
  <c r="N2166" i="79"/>
  <c r="N2193" i="79"/>
  <c r="O2193" i="79" s="1"/>
  <c r="N1056" i="79"/>
  <c r="N1159" i="79"/>
  <c r="O1159" i="79" s="1"/>
  <c r="N1211" i="79"/>
  <c r="O1211" i="79" s="1"/>
  <c r="N1262" i="79"/>
  <c r="N1342" i="79"/>
  <c r="O1342" i="79"/>
  <c r="N1412" i="79"/>
  <c r="O1412" i="79" s="1"/>
  <c r="N1517" i="79"/>
  <c r="O1517" i="79" s="1"/>
  <c r="N1082" i="79"/>
  <c r="O1082" i="79"/>
  <c r="N1241" i="79"/>
  <c r="O1241" i="79" s="1"/>
  <c r="N1318" i="79"/>
  <c r="O1318" i="79"/>
  <c r="N1366" i="79"/>
  <c r="N1523" i="79"/>
  <c r="N1547" i="79"/>
  <c r="N1573" i="79"/>
  <c r="O1573" i="79"/>
  <c r="N1759" i="79"/>
  <c r="N1801" i="79"/>
  <c r="O1801" i="79"/>
  <c r="N1823" i="79"/>
  <c r="N1864" i="79"/>
  <c r="O1864" i="79" s="1"/>
  <c r="N1880" i="79"/>
  <c r="O1880" i="79" s="1"/>
  <c r="N1922" i="79"/>
  <c r="N1955" i="79"/>
  <c r="N2106" i="79"/>
  <c r="O2106" i="79"/>
  <c r="N2136" i="79"/>
  <c r="O2136" i="79"/>
  <c r="N2183" i="79"/>
  <c r="O2183" i="79"/>
  <c r="N2195" i="79"/>
  <c r="N1022" i="79"/>
  <c r="O1022" i="79"/>
  <c r="N1062" i="79"/>
  <c r="O1062" i="79"/>
  <c r="N1142" i="79"/>
  <c r="N1185" i="79"/>
  <c r="N1266" i="79"/>
  <c r="O1266" i="79" s="1"/>
  <c r="N1301" i="79"/>
  <c r="O1301" i="79"/>
  <c r="N1346" i="79"/>
  <c r="O1346" i="79" s="1"/>
  <c r="N1501" i="79"/>
  <c r="N1544" i="79"/>
  <c r="N1579" i="79"/>
  <c r="O1579" i="79"/>
  <c r="N1617" i="79"/>
  <c r="O1617" i="79" s="1"/>
  <c r="N1686" i="79"/>
  <c r="O1686" i="79" s="1"/>
  <c r="N1716" i="79"/>
  <c r="O1716" i="79"/>
  <c r="N1816" i="79"/>
  <c r="O1816" i="79" s="1"/>
  <c r="N1902" i="79"/>
  <c r="O1902" i="79"/>
  <c r="N2007" i="79"/>
  <c r="N2031" i="79"/>
  <c r="O2031" i="79"/>
  <c r="N2144" i="79"/>
  <c r="O2144" i="79"/>
  <c r="N1309" i="79"/>
  <c r="O1309" i="79"/>
  <c r="N1385" i="79"/>
  <c r="O1385" i="79"/>
  <c r="N1504" i="79"/>
  <c r="O1504" i="79" s="1"/>
  <c r="N1757" i="79"/>
  <c r="O1757" i="79" s="1"/>
  <c r="N1933" i="79"/>
  <c r="O1933" i="79"/>
  <c r="N1984" i="79"/>
  <c r="N2079" i="79"/>
  <c r="O2079" i="79" s="1"/>
  <c r="N2124" i="79"/>
  <c r="O2124" i="79"/>
  <c r="N2188" i="79"/>
  <c r="O2188" i="79" s="1"/>
  <c r="N2085" i="79"/>
  <c r="N1432" i="79"/>
  <c r="O1432" i="79" s="1"/>
  <c r="N1989" i="79"/>
  <c r="N1437" i="79"/>
  <c r="O1437" i="79" s="1"/>
  <c r="N1661" i="79"/>
  <c r="O1661" i="79" s="1"/>
  <c r="N1825" i="79"/>
  <c r="N1198" i="79"/>
  <c r="N1438" i="79"/>
  <c r="O1438" i="79" s="1"/>
  <c r="N1884" i="79"/>
  <c r="N2013" i="79"/>
  <c r="O2013" i="79" s="1"/>
  <c r="N1108" i="79"/>
  <c r="N1308" i="79"/>
  <c r="N1463" i="79"/>
  <c r="N1545" i="79"/>
  <c r="O1545" i="79" s="1"/>
  <c r="N1580" i="79"/>
  <c r="O1580" i="79" s="1"/>
  <c r="N1651" i="79"/>
  <c r="O1651" i="79" s="1"/>
  <c r="N1688" i="79"/>
  <c r="O1688" i="79"/>
  <c r="N1754" i="79"/>
  <c r="O1754" i="79"/>
  <c r="N1877" i="79"/>
  <c r="O1877" i="79" s="1"/>
  <c r="N2008" i="79"/>
  <c r="O2008" i="79" s="1"/>
  <c r="N2102" i="79"/>
  <c r="O2102" i="79" s="1"/>
  <c r="N2168" i="79"/>
  <c r="O2168" i="79" s="1"/>
  <c r="N2190" i="79"/>
  <c r="N1785" i="79"/>
  <c r="O1785" i="79" s="1"/>
  <c r="N1957" i="79"/>
  <c r="O1957" i="79"/>
  <c r="N2058" i="79"/>
  <c r="O2058" i="79"/>
  <c r="N1591" i="79"/>
  <c r="O1591" i="79"/>
  <c r="N1824" i="79"/>
  <c r="O1824" i="79"/>
  <c r="N1988" i="79"/>
  <c r="O1988" i="79" s="1"/>
  <c r="N2152" i="79"/>
  <c r="O2152" i="79" s="1"/>
  <c r="N1115" i="79"/>
  <c r="N1275" i="79"/>
  <c r="O1275" i="79" s="1"/>
  <c r="N1395" i="79"/>
  <c r="N1592" i="79"/>
  <c r="O1592" i="79"/>
  <c r="N1762" i="79"/>
  <c r="O1762" i="79"/>
  <c r="N1909" i="79"/>
  <c r="O1909" i="79" s="1"/>
  <c r="N2061" i="79"/>
  <c r="O2061" i="79" s="1"/>
  <c r="N1116" i="79"/>
  <c r="O1116" i="79"/>
  <c r="N1990" i="79"/>
  <c r="O1990" i="79"/>
  <c r="N1026" i="79"/>
  <c r="N1063" i="79"/>
  <c r="N1109" i="79"/>
  <c r="N1144" i="79"/>
  <c r="O1144" i="79" s="1"/>
  <c r="N1232" i="79"/>
  <c r="O1232" i="79"/>
  <c r="N1267" i="79"/>
  <c r="O1267" i="79"/>
  <c r="N1347" i="79"/>
  <c r="N1505" i="79"/>
  <c r="N1653" i="79"/>
  <c r="N1689" i="79"/>
  <c r="O1689" i="79"/>
  <c r="N1721" i="79"/>
  <c r="O1721" i="79"/>
  <c r="N1819" i="79"/>
  <c r="O1819" i="79" s="1"/>
  <c r="N1878" i="79"/>
  <c r="N2009" i="79"/>
  <c r="N2169" i="79"/>
  <c r="N1031" i="79"/>
  <c r="O1031" i="79" s="1"/>
  <c r="N1469" i="79"/>
  <c r="O1469" i="79" s="1"/>
  <c r="N1694" i="79"/>
  <c r="N1787" i="79"/>
  <c r="O1787" i="79"/>
  <c r="N1158" i="79"/>
  <c r="O1158" i="79" s="1"/>
  <c r="N1513" i="79"/>
  <c r="O1513" i="79" s="1"/>
  <c r="N1660" i="79"/>
  <c r="N1908" i="79"/>
  <c r="N2012" i="79"/>
  <c r="N1515" i="79"/>
  <c r="O1515" i="79" s="1"/>
  <c r="N2127" i="79"/>
  <c r="O2127" i="79"/>
  <c r="N1473" i="79"/>
  <c r="N1855" i="79"/>
  <c r="O1855" i="79" s="1"/>
  <c r="N1162" i="79"/>
  <c r="O1162" i="79" s="1"/>
  <c r="N1697" i="79"/>
  <c r="O1697" i="79"/>
  <c r="N1962" i="79"/>
  <c r="N1067" i="79"/>
  <c r="N1112" i="79"/>
  <c r="O1112" i="79"/>
  <c r="N1192" i="79"/>
  <c r="O1192" i="79"/>
  <c r="N1313" i="79"/>
  <c r="O1313" i="79" s="1"/>
  <c r="N1390" i="79"/>
  <c r="O1390" i="79" s="1"/>
  <c r="N1468" i="79"/>
  <c r="O1468" i="79"/>
  <c r="N1548" i="79"/>
  <c r="N1581" i="79"/>
  <c r="O1581" i="79" s="1"/>
  <c r="N1621" i="79"/>
  <c r="N1691" i="79"/>
  <c r="N1758" i="79"/>
  <c r="N1786" i="79"/>
  <c r="O1786" i="79" s="1"/>
  <c r="N1849" i="79"/>
  <c r="O1849" i="79" s="1"/>
  <c r="N1907" i="79"/>
  <c r="N1935" i="79"/>
  <c r="N1985" i="79"/>
  <c r="O1985" i="79"/>
  <c r="N2059" i="79"/>
  <c r="O2059" i="79"/>
  <c r="N2148" i="79"/>
  <c r="N1113" i="79"/>
  <c r="N1233" i="79"/>
  <c r="N1350" i="79"/>
  <c r="N1426" i="79"/>
  <c r="O1426" i="79" s="1"/>
  <c r="N1850" i="79"/>
  <c r="O1850" i="79" s="1"/>
  <c r="N2083" i="79"/>
  <c r="O2083" i="79"/>
  <c r="N2149" i="79"/>
  <c r="N1550" i="79"/>
  <c r="O1550" i="79"/>
  <c r="N1760" i="79"/>
  <c r="N1351" i="79"/>
  <c r="N1624" i="79"/>
  <c r="O1624" i="79"/>
  <c r="N1797" i="79"/>
  <c r="O1797" i="79"/>
  <c r="N2086" i="79"/>
  <c r="O2086" i="79" s="1"/>
  <c r="N1079" i="79"/>
  <c r="O1079" i="79" s="1"/>
  <c r="N1361" i="79"/>
  <c r="O1361" i="79"/>
  <c r="N1522" i="79"/>
  <c r="N1940" i="79"/>
  <c r="N2108" i="79"/>
  <c r="N1027" i="79"/>
  <c r="O1027" i="79" s="1"/>
  <c r="N1269" i="79"/>
  <c r="N1314" i="79"/>
  <c r="O1314" i="79" s="1"/>
  <c r="N1424" i="79"/>
  <c r="O1424" i="79" s="1"/>
  <c r="N1512" i="79"/>
  <c r="O1512" i="79" s="1"/>
  <c r="N1655" i="79"/>
  <c r="O1655" i="79" s="1"/>
  <c r="N1879" i="79"/>
  <c r="O1879" i="79"/>
  <c r="N1936" i="79"/>
  <c r="O1936" i="79"/>
  <c r="N1958" i="79"/>
  <c r="N2011" i="79"/>
  <c r="N2038" i="79"/>
  <c r="N2104" i="79"/>
  <c r="N2126" i="79"/>
  <c r="O2126" i="79" s="1"/>
  <c r="N2189" i="79"/>
  <c r="N1271" i="79"/>
  <c r="O1271" i="79" s="1"/>
  <c r="N1394" i="79"/>
  <c r="O1394" i="79" s="1"/>
  <c r="N1725" i="79"/>
  <c r="N2060" i="79"/>
  <c r="N2170" i="79"/>
  <c r="N1194" i="79"/>
  <c r="N1273" i="79"/>
  <c r="N1622" i="79"/>
  <c r="N1237" i="79"/>
  <c r="N1472" i="79"/>
  <c r="O1472" i="79" s="1"/>
  <c r="N1937" i="79"/>
  <c r="O1937" i="79"/>
  <c r="N2107" i="79"/>
  <c r="O2107" i="79"/>
  <c r="N1519" i="79"/>
  <c r="O1519" i="79" s="1"/>
  <c r="N1731" i="79"/>
  <c r="O1731" i="79" s="1"/>
  <c r="N2041" i="79"/>
  <c r="O2041" i="79" s="1"/>
  <c r="N2172" i="79"/>
  <c r="O2172" i="79" s="1"/>
  <c r="N1763" i="79"/>
  <c r="N1916" i="79"/>
  <c r="O1916" i="79" s="1"/>
  <c r="N2153" i="79"/>
  <c r="O2153" i="79" s="1"/>
  <c r="N1034" i="79"/>
  <c r="O1034" i="79"/>
  <c r="N1321" i="79"/>
  <c r="O1321" i="79"/>
  <c r="N1398" i="79"/>
  <c r="O1398" i="79" s="1"/>
  <c r="N1556" i="79"/>
  <c r="O1556" i="79" s="1"/>
  <c r="N1667" i="79"/>
  <c r="O1667" i="79" s="1"/>
  <c r="N1698" i="79"/>
  <c r="N1798" i="79"/>
  <c r="O1798" i="79" s="1"/>
  <c r="N1827" i="79"/>
  <c r="O1827" i="79" s="1"/>
  <c r="N1856" i="79"/>
  <c r="O1856" i="79"/>
  <c r="N1967" i="79"/>
  <c r="O1967" i="79"/>
  <c r="N2043" i="79"/>
  <c r="N2087" i="79"/>
  <c r="N2173" i="79"/>
  <c r="O2173" i="79"/>
  <c r="N1038" i="79"/>
  <c r="N1117" i="79"/>
  <c r="N1164" i="79"/>
  <c r="O1164" i="79" s="1"/>
  <c r="N1242" i="79"/>
  <c r="N1362" i="79"/>
  <c r="O1362" i="79" s="1"/>
  <c r="N1440" i="79"/>
  <c r="O1440" i="79" s="1"/>
  <c r="N1478" i="79"/>
  <c r="O1478" i="79" s="1"/>
  <c r="N1557" i="79"/>
  <c r="N1594" i="79"/>
  <c r="O1594" i="79" s="1"/>
  <c r="N1627" i="79"/>
  <c r="O1627" i="79" s="1"/>
  <c r="N1799" i="79"/>
  <c r="O1799" i="79" s="1"/>
  <c r="N1885" i="79"/>
  <c r="N1991" i="79"/>
  <c r="O1991" i="79" s="1"/>
  <c r="N2133" i="79"/>
  <c r="O2133" i="79" s="1"/>
  <c r="N1081" i="79"/>
  <c r="N1283" i="79"/>
  <c r="N1363" i="79"/>
  <c r="N1524" i="79"/>
  <c r="O1524" i="79" s="1"/>
  <c r="N1596" i="79"/>
  <c r="O1596" i="79"/>
  <c r="N1668" i="79"/>
  <c r="O1668" i="79"/>
  <c r="N1734" i="79"/>
  <c r="O1734" i="79"/>
  <c r="N1917" i="79"/>
  <c r="O1917" i="79"/>
  <c r="N1941" i="79"/>
  <c r="O1941" i="79" s="1"/>
  <c r="N1968" i="79"/>
  <c r="O1968" i="79" s="1"/>
  <c r="N2044" i="79"/>
  <c r="O2044" i="79"/>
  <c r="N2064" i="79"/>
  <c r="N2090" i="79"/>
  <c r="O2090" i="79" s="1"/>
  <c r="N2110" i="79"/>
  <c r="N2156" i="79"/>
  <c r="O2156" i="79"/>
  <c r="N2175" i="79"/>
  <c r="N2197" i="79"/>
  <c r="O2197" i="79"/>
  <c r="N1039" i="79"/>
  <c r="O1039" i="79"/>
  <c r="N1118" i="79"/>
  <c r="O1118" i="79"/>
  <c r="N1205" i="79"/>
  <c r="N1324" i="79"/>
  <c r="N1399" i="79"/>
  <c r="O1399" i="79" s="1"/>
  <c r="N1441" i="79"/>
  <c r="O1441" i="79" s="1"/>
  <c r="N1563" i="79"/>
  <c r="N1628" i="79"/>
  <c r="N1669" i="79"/>
  <c r="O1669" i="79"/>
  <c r="N1700" i="79"/>
  <c r="O1700" i="79"/>
  <c r="N1766" i="79"/>
  <c r="N1800" i="79"/>
  <c r="O1800" i="79"/>
  <c r="N1993" i="79"/>
  <c r="O1993" i="79"/>
  <c r="N2021" i="79"/>
  <c r="O2021" i="79"/>
  <c r="N2065" i="79"/>
  <c r="O2065" i="79" s="1"/>
  <c r="N2176" i="79"/>
  <c r="N1246" i="79"/>
  <c r="N1334" i="79"/>
  <c r="N1576" i="79"/>
  <c r="O1576" i="79" s="1"/>
  <c r="N1925" i="79"/>
  <c r="N2182" i="79"/>
  <c r="O2182" i="79"/>
  <c r="N1945" i="79"/>
  <c r="O1945" i="79"/>
  <c r="N1096" i="79"/>
  <c r="N1891" i="79"/>
  <c r="N1497" i="79"/>
  <c r="N1740" i="79"/>
  <c r="O1740" i="79" s="1"/>
  <c r="N1805" i="79"/>
  <c r="N1866" i="79"/>
  <c r="N2092" i="79"/>
  <c r="O2092" i="79" s="1"/>
  <c r="N2185" i="79"/>
  <c r="O2185" i="79"/>
  <c r="N1265" i="79"/>
  <c r="O1265" i="79"/>
  <c r="N1753" i="79"/>
  <c r="O1753" i="79"/>
  <c r="N1183" i="79"/>
  <c r="O1183" i="79" s="1"/>
  <c r="N1459" i="79"/>
  <c r="O1459" i="79" s="1"/>
  <c r="N2071" i="79"/>
  <c r="O2071" i="79" s="1"/>
  <c r="N1086" i="79"/>
  <c r="O1086" i="79"/>
  <c r="N1169" i="79"/>
  <c r="O1169" i="79"/>
  <c r="N1249" i="79"/>
  <c r="N1335" i="79"/>
  <c r="O1335" i="79" s="1"/>
  <c r="N1416" i="79"/>
  <c r="O1416" i="79"/>
  <c r="N1498" i="79"/>
  <c r="N1808" i="79"/>
  <c r="O1808" i="79" s="1"/>
  <c r="N1978" i="79"/>
  <c r="O1978" i="79" s="1"/>
  <c r="N2045" i="79"/>
  <c r="O2045" i="79" s="1"/>
  <c r="N2138" i="79"/>
  <c r="O2138" i="79" s="1"/>
  <c r="N1998" i="79"/>
  <c r="O1998" i="79" s="1"/>
  <c r="N1710" i="79"/>
  <c r="N1257" i="79"/>
  <c r="O1257" i="79"/>
  <c r="N1742" i="79"/>
  <c r="O1742" i="79"/>
  <c r="N1867" i="79"/>
  <c r="N1926" i="79"/>
  <c r="N1810" i="79"/>
  <c r="N1182" i="79"/>
  <c r="O1182" i="79" s="1"/>
  <c r="N2003" i="79"/>
  <c r="O2003" i="79" s="1"/>
  <c r="N2157" i="79"/>
  <c r="O2157" i="79" s="1"/>
  <c r="N2159" i="79"/>
  <c r="O2159" i="79" s="1"/>
  <c r="N1420" i="79"/>
  <c r="O1420" i="79" s="1"/>
  <c r="N1674" i="79"/>
  <c r="O1674" i="79" s="1"/>
  <c r="N1809" i="79"/>
  <c r="N1994" i="79"/>
  <c r="N2094" i="79"/>
  <c r="N1995" i="79"/>
  <c r="O1995" i="79"/>
  <c r="N1527" i="79"/>
  <c r="O1527" i="79"/>
  <c r="N1677" i="79"/>
  <c r="N2053" i="79"/>
  <c r="O2053" i="79" s="1"/>
  <c r="N1040" i="79"/>
  <c r="O1040" i="79" s="1"/>
  <c r="N1090" i="79"/>
  <c r="O1090" i="79" s="1"/>
  <c r="N1170" i="79"/>
  <c r="O1170" i="79" s="1"/>
  <c r="N1259" i="79"/>
  <c r="O1259" i="79" s="1"/>
  <c r="N1526" i="79"/>
  <c r="O1526" i="79" s="1"/>
  <c r="N1743" i="79"/>
  <c r="O1743" i="79" s="1"/>
  <c r="N1869" i="79"/>
  <c r="O1869" i="79" s="1"/>
  <c r="N2047" i="79"/>
  <c r="O2047" i="79" s="1"/>
  <c r="N2140" i="79"/>
  <c r="N1602" i="79"/>
  <c r="N1944" i="79"/>
  <c r="O1944" i="79" s="1"/>
  <c r="N1367" i="79"/>
  <c r="O1367" i="79" s="1"/>
  <c r="N1841" i="79"/>
  <c r="N1091" i="79"/>
  <c r="O1091" i="79"/>
  <c r="N1263" i="79"/>
  <c r="N1676" i="79"/>
  <c r="O1676" i="79" s="1"/>
  <c r="N1746" i="79"/>
  <c r="O1746" i="79" s="1"/>
  <c r="N1888" i="79"/>
  <c r="O1888" i="79" s="1"/>
  <c r="N2095" i="79"/>
  <c r="O2095" i="79" s="1"/>
  <c r="N2141" i="79"/>
  <c r="N2187" i="79"/>
  <c r="N1603" i="79"/>
  <c r="O1603" i="79" s="1"/>
  <c r="N1444" i="79"/>
  <c r="O1444" i="79" s="1"/>
  <c r="N1889" i="79"/>
  <c r="O1889" i="79" s="1"/>
  <c r="N1831" i="79"/>
  <c r="N1287" i="79"/>
  <c r="N1370" i="79"/>
  <c r="N1446" i="79"/>
  <c r="O1446" i="79"/>
  <c r="N1611" i="79"/>
  <c r="O1611" i="79"/>
  <c r="N1685" i="79"/>
  <c r="O1685" i="79"/>
  <c r="N1448" i="79"/>
  <c r="O1448" i="79"/>
  <c r="N1539" i="79"/>
  <c r="O1539" i="79"/>
  <c r="N1612" i="79"/>
  <c r="O1612" i="79"/>
  <c r="N1768" i="79"/>
  <c r="O1768" i="79"/>
  <c r="N1896" i="79"/>
  <c r="N1951" i="79"/>
  <c r="N2005" i="79"/>
  <c r="O2005" i="79"/>
  <c r="N1449" i="79"/>
  <c r="O1449" i="79"/>
  <c r="N1212" i="79"/>
  <c r="O1212" i="79"/>
  <c r="N1452" i="79"/>
  <c r="N1705" i="79"/>
  <c r="N1775" i="79"/>
  <c r="O1775" i="79"/>
  <c r="N1954" i="79"/>
  <c r="N2070" i="79"/>
  <c r="O2070" i="79" s="1"/>
  <c r="N1639" i="79"/>
  <c r="O1639" i="79" s="1"/>
  <c r="N1102" i="79"/>
  <c r="N1292" i="79"/>
  <c r="O1292" i="79"/>
  <c r="N2056" i="79"/>
  <c r="O2056" i="79"/>
  <c r="N2111" i="79"/>
  <c r="O2111" i="79"/>
  <c r="N2158" i="79"/>
  <c r="N1374" i="79"/>
  <c r="O1374" i="79" s="1"/>
  <c r="N2006" i="79"/>
  <c r="O2006" i="79" s="1"/>
  <c r="N1129" i="79"/>
  <c r="O1129" i="79" s="1"/>
  <c r="N1840" i="79"/>
  <c r="N1048" i="79"/>
  <c r="N1131" i="79"/>
  <c r="O1131" i="79" s="1"/>
  <c r="N1376" i="79"/>
  <c r="O1376" i="79"/>
  <c r="N1460" i="79"/>
  <c r="O1460" i="79"/>
  <c r="N1564" i="79"/>
  <c r="O1564" i="79"/>
  <c r="N1640" i="79"/>
  <c r="O1640" i="79"/>
  <c r="N1901" i="79"/>
  <c r="N1970" i="79"/>
  <c r="O1970" i="79" s="1"/>
  <c r="N2164" i="79"/>
  <c r="N1379" i="79"/>
  <c r="O1379" i="79" s="1"/>
  <c r="N1483" i="79"/>
  <c r="N1781" i="79"/>
  <c r="N1842" i="79"/>
  <c r="N1049" i="79"/>
  <c r="N1135" i="79"/>
  <c r="N1219" i="79"/>
  <c r="O1219" i="79" s="1"/>
  <c r="N1384" i="79"/>
  <c r="O1384" i="79" s="1"/>
  <c r="N1487" i="79"/>
  <c r="N1641" i="79"/>
  <c r="O1641" i="79" s="1"/>
  <c r="N1713" i="79"/>
  <c r="O1713" i="79"/>
  <c r="N1844" i="79"/>
  <c r="O1844" i="79"/>
  <c r="N1919" i="79"/>
  <c r="O1919" i="79"/>
  <c r="N2073" i="79"/>
  <c r="O2073" i="79"/>
  <c r="N2121" i="79"/>
  <c r="O2121" i="79" s="1"/>
  <c r="N2165" i="79"/>
  <c r="O2165" i="79" s="1"/>
  <c r="N1300" i="79"/>
  <c r="O1300" i="79"/>
  <c r="N1782" i="79"/>
  <c r="O1782" i="79" s="1"/>
  <c r="N1972" i="79"/>
  <c r="O1972" i="79" s="1"/>
  <c r="N2025" i="79"/>
  <c r="N1137" i="79"/>
  <c r="O1137" i="79"/>
  <c r="N1567" i="79"/>
  <c r="O1567" i="79"/>
  <c r="N1714" i="79"/>
  <c r="O1714" i="79" s="1"/>
  <c r="N1863" i="79"/>
  <c r="O1863" i="79"/>
  <c r="N1973" i="79"/>
  <c r="O1973" i="79"/>
  <c r="N2074" i="79"/>
  <c r="N1057" i="79"/>
  <c r="N1220" i="79"/>
  <c r="O1220" i="79"/>
  <c r="N1410" i="79"/>
  <c r="O1410" i="79"/>
  <c r="N1492" i="79"/>
  <c r="O1492" i="79" s="1"/>
  <c r="N1643" i="79"/>
  <c r="O1643" i="79" s="1"/>
  <c r="N2122" i="79"/>
  <c r="O2122" i="79"/>
  <c r="N1058" i="79"/>
  <c r="O1058" i="79" s="1"/>
  <c r="N1140" i="79"/>
  <c r="N1326" i="79"/>
  <c r="N1715" i="79"/>
  <c r="N1923" i="79"/>
  <c r="N1975" i="79"/>
  <c r="O1975" i="79" s="1"/>
  <c r="N2027" i="79"/>
  <c r="N2076" i="79"/>
  <c r="O2076" i="79" s="1"/>
  <c r="N2123" i="79"/>
  <c r="O2123" i="79" s="1"/>
  <c r="N2179" i="79"/>
  <c r="O2179" i="79" s="1"/>
  <c r="N1059" i="79"/>
  <c r="O1059" i="79" s="1"/>
  <c r="N1141" i="79"/>
  <c r="O1141" i="79"/>
  <c r="N1648" i="79"/>
  <c r="O1648" i="79" s="1"/>
  <c r="N2028" i="79"/>
  <c r="O2028" i="79" s="1"/>
  <c r="N1061" i="79"/>
  <c r="O1061" i="79"/>
  <c r="N1245" i="79"/>
  <c r="O1245" i="79" s="1"/>
  <c r="N1411" i="79"/>
  <c r="O1411" i="79" s="1"/>
  <c r="N1494" i="79"/>
  <c r="O1494" i="79" s="1"/>
  <c r="N1575" i="79"/>
  <c r="O1575" i="79"/>
  <c r="N1739" i="79"/>
  <c r="O1739" i="79"/>
  <c r="N2117" i="79"/>
  <c r="N2135" i="79"/>
  <c r="O2135" i="79"/>
  <c r="N1296" i="79"/>
  <c r="N1865" i="79"/>
  <c r="O1865" i="79" s="1"/>
  <c r="N1375" i="79"/>
  <c r="O1375" i="79" s="1"/>
  <c r="N1977" i="79"/>
  <c r="O1977" i="79" s="1"/>
  <c r="N1924" i="79"/>
  <c r="O1924" i="79"/>
  <c r="N2091" i="79"/>
  <c r="O2091" i="79" s="1"/>
  <c r="N2022" i="79"/>
  <c r="O2022" i="79"/>
  <c r="N1165" i="79"/>
  <c r="O1165" i="79" s="1"/>
  <c r="N2030" i="79"/>
  <c r="N1215" i="79"/>
  <c r="N2077" i="79"/>
  <c r="O2077" i="79" s="1"/>
  <c r="N2160" i="79"/>
  <c r="N2180" i="79"/>
  <c r="V1083" i="105"/>
  <c r="V1062" i="105"/>
  <c r="V1071" i="105"/>
  <c r="V1041" i="105"/>
  <c r="V1092" i="105"/>
  <c r="V1033" i="105"/>
  <c r="V1065" i="105"/>
  <c r="V1085" i="105"/>
  <c r="V1050" i="105"/>
  <c r="V1028" i="105"/>
  <c r="V1099" i="105"/>
  <c r="V1035" i="105"/>
  <c r="V1052" i="105"/>
  <c r="V1069" i="105"/>
  <c r="V1045" i="105"/>
  <c r="V1088" i="105"/>
  <c r="V1070" i="105"/>
  <c r="V1034" i="105"/>
  <c r="V1081" i="105"/>
  <c r="V1059" i="105"/>
  <c r="V1090" i="105"/>
  <c r="V1104" i="105"/>
  <c r="V1051" i="105"/>
  <c r="AD290" i="105"/>
  <c r="V1072" i="105"/>
  <c r="V1058" i="105"/>
  <c r="V1025" i="105"/>
  <c r="V1084" i="105"/>
  <c r="V1089" i="105"/>
  <c r="V1060" i="105"/>
  <c r="V1053" i="105"/>
  <c r="V1106" i="105"/>
  <c r="V1102" i="105"/>
  <c r="V1031" i="105"/>
  <c r="V1082" i="105"/>
  <c r="V1043" i="105"/>
  <c r="V1093" i="105"/>
  <c r="V1064" i="105"/>
  <c r="V1067" i="105"/>
  <c r="V1056" i="105"/>
  <c r="V1091" i="105"/>
  <c r="V1095" i="105"/>
  <c r="V1049" i="105"/>
  <c r="V1022" i="105"/>
  <c r="V1097" i="105"/>
  <c r="V1079" i="105"/>
  <c r="V1075" i="105"/>
  <c r="V1101" i="105"/>
  <c r="V1108" i="105"/>
  <c r="V1074" i="105"/>
  <c r="V1044" i="105"/>
  <c r="V1047" i="105"/>
  <c r="V1026" i="105"/>
  <c r="V1086" i="105"/>
  <c r="V1068" i="105"/>
  <c r="V1054" i="105"/>
  <c r="V1073" i="105"/>
  <c r="V1057" i="105"/>
  <c r="V1024" i="105"/>
  <c r="AD574" i="105"/>
  <c r="V1063" i="105"/>
  <c r="V1096" i="105"/>
  <c r="V1046" i="105"/>
  <c r="V1087" i="105"/>
  <c r="V1042" i="105"/>
  <c r="V1061" i="105"/>
  <c r="V1100" i="105"/>
  <c r="V1048" i="105"/>
  <c r="V1105" i="105"/>
  <c r="V1029" i="105"/>
  <c r="V1032" i="105"/>
  <c r="V1037" i="105"/>
  <c r="V1036" i="105"/>
  <c r="V1107" i="105"/>
  <c r="V1076" i="105"/>
  <c r="V1080" i="105"/>
  <c r="V1103" i="105"/>
  <c r="V1098" i="105"/>
  <c r="V1040" i="105"/>
  <c r="V1038" i="105"/>
  <c r="AD1099" i="105"/>
  <c r="V1066" i="105"/>
  <c r="V1023" i="105"/>
  <c r="V1027" i="105"/>
  <c r="V1030" i="105"/>
  <c r="V1077" i="105"/>
  <c r="AF528" i="105"/>
  <c r="AF1107" i="105"/>
  <c r="AF1046" i="105"/>
  <c r="AF138" i="105"/>
  <c r="AF536" i="105"/>
  <c r="AF758" i="105"/>
  <c r="AF263" i="105"/>
  <c r="AF327" i="105"/>
  <c r="AF633" i="105"/>
  <c r="AE84" i="105"/>
  <c r="AE1094" i="105"/>
  <c r="AE1003" i="105"/>
  <c r="AE428" i="105"/>
  <c r="AE1088" i="105"/>
  <c r="W1054" i="105"/>
  <c r="AE1035" i="105"/>
  <c r="W1077" i="105"/>
  <c r="W1031" i="105"/>
  <c r="W1041" i="105"/>
  <c r="AE941" i="105"/>
  <c r="AE198" i="105"/>
  <c r="AE98" i="105"/>
  <c r="W1076" i="105"/>
  <c r="AE1079" i="105"/>
  <c r="AE1097" i="105"/>
  <c r="AE1087" i="105"/>
  <c r="AE364" i="105"/>
  <c r="AE1057" i="105"/>
  <c r="AE414" i="105"/>
  <c r="AE479" i="105"/>
  <c r="AE265" i="105"/>
  <c r="AE1081" i="105"/>
  <c r="AE471" i="105"/>
  <c r="AE113" i="105"/>
  <c r="W1033" i="105"/>
  <c r="AE323" i="105"/>
  <c r="AE101" i="105"/>
  <c r="AE483" i="105"/>
  <c r="W1044" i="105"/>
  <c r="AE321" i="105"/>
  <c r="AE361" i="105"/>
  <c r="AE12" i="105"/>
  <c r="AE423" i="105"/>
  <c r="AE493" i="105"/>
  <c r="AE610" i="105"/>
  <c r="W1048" i="105"/>
  <c r="AE830" i="105"/>
  <c r="W1027" i="105"/>
  <c r="AE823" i="105"/>
  <c r="AE890" i="105"/>
  <c r="AE584" i="105"/>
  <c r="AE110" i="105"/>
  <c r="AE987" i="105"/>
  <c r="W1071" i="105"/>
  <c r="AC349" i="105"/>
  <c r="AC628" i="105"/>
  <c r="AC992" i="105"/>
  <c r="AC697" i="105"/>
  <c r="AC300" i="105"/>
  <c r="AC696" i="105"/>
  <c r="AC827" i="105"/>
  <c r="AC573" i="105"/>
  <c r="AC294" i="105"/>
  <c r="AC934" i="105"/>
  <c r="AC989" i="105"/>
  <c r="AC522" i="105"/>
  <c r="AC397" i="105"/>
  <c r="AC547" i="105"/>
  <c r="AC574" i="105"/>
  <c r="AC321" i="105"/>
  <c r="AB94" i="105"/>
  <c r="AB883" i="105"/>
  <c r="AB555" i="105"/>
  <c r="AB468" i="105"/>
  <c r="AB174" i="105"/>
  <c r="AB178" i="105"/>
  <c r="AB28" i="105"/>
  <c r="AB666" i="105"/>
  <c r="AB384" i="105"/>
  <c r="AB987" i="105"/>
  <c r="AB140" i="105"/>
  <c r="AB692" i="105"/>
  <c r="AB292" i="105"/>
  <c r="AB1002" i="105"/>
  <c r="AB476" i="105"/>
  <c r="AB918" i="105"/>
  <c r="AB128" i="105"/>
  <c r="AB402" i="105"/>
  <c r="AB804" i="105"/>
  <c r="AB193" i="105"/>
  <c r="T1028" i="105"/>
  <c r="T1073" i="105"/>
  <c r="AB927" i="105"/>
  <c r="AB610" i="105"/>
  <c r="AB882" i="105"/>
  <c r="AB311" i="105"/>
  <c r="AB59" i="105"/>
  <c r="AB736" i="105"/>
  <c r="AB723" i="105"/>
  <c r="AB459" i="105"/>
  <c r="AB794" i="105"/>
  <c r="AB954" i="105"/>
  <c r="AB638" i="105"/>
  <c r="AB177" i="105"/>
  <c r="T1044" i="105"/>
  <c r="AF1108" i="105"/>
  <c r="AF385" i="105"/>
  <c r="AF418" i="105"/>
  <c r="AF972" i="105"/>
  <c r="AF868" i="105"/>
  <c r="AF465" i="105"/>
  <c r="AF224" i="105"/>
  <c r="AF296" i="105"/>
  <c r="AF877" i="105"/>
  <c r="AF589" i="105"/>
  <c r="AF700" i="105"/>
  <c r="AF607" i="105"/>
  <c r="AF609" i="105"/>
  <c r="AF1088" i="105"/>
  <c r="AF429" i="105"/>
  <c r="P297" i="59"/>
  <c r="AF125" i="105"/>
  <c r="AF495" i="105"/>
  <c r="AF444" i="105"/>
  <c r="AF938" i="105"/>
  <c r="AF737" i="105"/>
  <c r="AF396" i="105"/>
  <c r="AF272" i="105"/>
  <c r="AF433" i="105"/>
  <c r="AF52" i="105"/>
  <c r="AF1063" i="105"/>
  <c r="AF362" i="105"/>
  <c r="AF697" i="105"/>
  <c r="AF1017" i="105"/>
  <c r="AF170" i="105"/>
  <c r="AF797" i="105"/>
  <c r="AF148" i="105"/>
  <c r="AF1029" i="105"/>
  <c r="AF311" i="105"/>
  <c r="AF162" i="105"/>
  <c r="AF1007" i="105"/>
  <c r="AF750" i="105"/>
  <c r="AF234" i="105"/>
  <c r="AE517" i="105"/>
  <c r="AE404" i="105"/>
  <c r="AH286" i="58"/>
  <c r="I286" i="58" s="1"/>
  <c r="AE18" i="105"/>
  <c r="AE1101" i="105"/>
  <c r="AE922" i="105"/>
  <c r="AE59" i="105"/>
  <c r="AE114" i="105"/>
  <c r="AE850" i="105"/>
  <c r="AE788" i="105"/>
  <c r="AE403" i="105"/>
  <c r="AE713" i="105"/>
  <c r="AE464" i="105"/>
  <c r="AE998" i="105"/>
  <c r="AE492" i="105"/>
  <c r="AE353" i="105"/>
  <c r="AE774" i="105"/>
  <c r="AE466" i="105"/>
  <c r="AE736" i="105"/>
  <c r="AE1077" i="105"/>
  <c r="AE632" i="105"/>
  <c r="AE525" i="105"/>
  <c r="AE224" i="105"/>
  <c r="AE384" i="105"/>
  <c r="AE463" i="105"/>
  <c r="AE427" i="105"/>
  <c r="AE105" i="105"/>
  <c r="AE417" i="105"/>
  <c r="AE855" i="105"/>
  <c r="AE202" i="105"/>
  <c r="AE839" i="105"/>
  <c r="AE608" i="105"/>
  <c r="AE827" i="105"/>
  <c r="AE325" i="105"/>
  <c r="AE230" i="105"/>
  <c r="AE343" i="105"/>
  <c r="AE659" i="105"/>
  <c r="AE497" i="105"/>
  <c r="AE556" i="105"/>
  <c r="AE947" i="105"/>
  <c r="AD211" i="105"/>
  <c r="AD941" i="105"/>
  <c r="AD719" i="105"/>
  <c r="AD914" i="105"/>
  <c r="AD337" i="105"/>
  <c r="AD480" i="105"/>
  <c r="AD555" i="105"/>
  <c r="AD424" i="105"/>
  <c r="AD889" i="105"/>
  <c r="AD900" i="105"/>
  <c r="AD33" i="105"/>
  <c r="AD262" i="105"/>
  <c r="AD930" i="105"/>
  <c r="AD777" i="105"/>
  <c r="AD429" i="105"/>
  <c r="AD1029" i="105"/>
  <c r="AD170" i="105"/>
  <c r="AD958" i="105"/>
  <c r="AD938" i="105"/>
  <c r="AD949" i="105"/>
  <c r="AD178" i="105"/>
  <c r="AD166" i="105"/>
  <c r="AD986" i="105"/>
  <c r="AD161" i="105"/>
  <c r="AD118" i="105"/>
  <c r="AD384" i="105"/>
  <c r="AD855" i="105"/>
  <c r="AD870" i="105"/>
  <c r="AD995" i="105"/>
  <c r="AD962" i="105"/>
  <c r="AD567" i="105"/>
  <c r="AD1067" i="105"/>
  <c r="AD324" i="105"/>
  <c r="AD892" i="105"/>
  <c r="AD409" i="105"/>
  <c r="AD526" i="105"/>
  <c r="AD935" i="105"/>
  <c r="AC335" i="105"/>
  <c r="AC855" i="105"/>
  <c r="AC10" i="105"/>
  <c r="AC467" i="105"/>
  <c r="AC323" i="105"/>
  <c r="AC627" i="105"/>
  <c r="AB870" i="105"/>
  <c r="AB970" i="105"/>
  <c r="AB8" i="105"/>
  <c r="AB912" i="105"/>
  <c r="AB617" i="105"/>
  <c r="AB873" i="105"/>
  <c r="AB388" i="105"/>
  <c r="AB865" i="105"/>
  <c r="AF374" i="105"/>
  <c r="AE813" i="105"/>
  <c r="AE76" i="105"/>
  <c r="AE519" i="105"/>
  <c r="AE225" i="105"/>
  <c r="AE142" i="105"/>
  <c r="AE308" i="105"/>
  <c r="AE327" i="105"/>
  <c r="AE589" i="105"/>
  <c r="AE194" i="105"/>
  <c r="AE937" i="105"/>
  <c r="AE13" i="105"/>
  <c r="AE796" i="105"/>
  <c r="AE456" i="105"/>
  <c r="AE396" i="105"/>
  <c r="AE819" i="105"/>
  <c r="AE267" i="105"/>
  <c r="AE164" i="105"/>
  <c r="AE393" i="105"/>
  <c r="AE278" i="105"/>
  <c r="AE322" i="105"/>
  <c r="AE746" i="105"/>
  <c r="AE508" i="105"/>
  <c r="AE330" i="105"/>
  <c r="AE477" i="105"/>
  <c r="AE234" i="105"/>
  <c r="AE250" i="105"/>
  <c r="AE520" i="105"/>
  <c r="AE449" i="105"/>
  <c r="AE1025" i="105"/>
  <c r="AE1021" i="105"/>
  <c r="AE733" i="105"/>
  <c r="AE1020" i="105"/>
  <c r="AE766" i="105"/>
  <c r="AE324" i="105"/>
  <c r="AE140" i="105"/>
  <c r="AE156" i="105"/>
  <c r="AE444" i="105"/>
  <c r="AE1067" i="105"/>
  <c r="AE132" i="105"/>
  <c r="AE566" i="105"/>
  <c r="AE312" i="105"/>
  <c r="AE462" i="105"/>
  <c r="AE56" i="105"/>
  <c r="AE810" i="105"/>
  <c r="AE864" i="105"/>
  <c r="AE1039" i="105"/>
  <c r="AE102" i="105"/>
  <c r="AE103" i="105"/>
  <c r="AE574" i="105"/>
  <c r="AE171" i="105"/>
  <c r="AE1002" i="105"/>
  <c r="AE87" i="105"/>
  <c r="AE261" i="105"/>
  <c r="AE518" i="105"/>
  <c r="AE161" i="105"/>
  <c r="AE1073" i="105"/>
  <c r="AE989" i="105"/>
  <c r="AE967" i="105"/>
  <c r="AE642" i="105"/>
  <c r="AE268" i="105"/>
  <c r="AE775" i="105"/>
  <c r="AE336" i="105"/>
  <c r="AE253" i="105"/>
  <c r="AE1037" i="105"/>
  <c r="AE1031" i="105"/>
  <c r="AE375" i="105"/>
  <c r="AE676" i="105"/>
  <c r="AE188" i="105"/>
  <c r="AE863" i="105"/>
  <c r="AE1000" i="105"/>
  <c r="AE284" i="105"/>
  <c r="AE982" i="105"/>
  <c r="AE786" i="105"/>
  <c r="AE1080" i="105"/>
  <c r="AE878" i="105"/>
  <c r="AE820" i="105"/>
  <c r="AE14" i="105"/>
  <c r="AE341" i="105"/>
  <c r="AE1102" i="105"/>
  <c r="AE41" i="105"/>
  <c r="AE16" i="105"/>
  <c r="AE804" i="105"/>
  <c r="AE679" i="105"/>
  <c r="AE485" i="105"/>
  <c r="AE560" i="105"/>
  <c r="AE129" i="105"/>
  <c r="AE370" i="105"/>
  <c r="AE847" i="105"/>
  <c r="AE372" i="105"/>
  <c r="AE644" i="105"/>
  <c r="AE451" i="105"/>
  <c r="AE924" i="105"/>
  <c r="AE169" i="105"/>
  <c r="AE718" i="105"/>
  <c r="AE626" i="105"/>
  <c r="AE807" i="105"/>
  <c r="AE61" i="105"/>
  <c r="AE792" i="105"/>
  <c r="AE442" i="105"/>
  <c r="AE669" i="105"/>
  <c r="AE1022" i="105"/>
  <c r="AE753" i="105"/>
  <c r="AE550" i="105"/>
  <c r="AE912" i="105"/>
  <c r="AE400" i="105"/>
  <c r="AE1068" i="105"/>
  <c r="AE490" i="105"/>
  <c r="AE710" i="105"/>
  <c r="AE505" i="105"/>
  <c r="AE575" i="105"/>
  <c r="AE255" i="105"/>
  <c r="AE645" i="105"/>
  <c r="AE75" i="105"/>
  <c r="AE1036" i="105"/>
  <c r="AE548" i="105"/>
  <c r="AE378" i="105"/>
  <c r="AE62" i="105"/>
  <c r="AE609" i="105"/>
  <c r="AE760" i="105"/>
  <c r="AE71" i="105"/>
  <c r="AE1091" i="105"/>
  <c r="AE394" i="105"/>
  <c r="AE107" i="105"/>
  <c r="AE879" i="105"/>
  <c r="AE189" i="105"/>
  <c r="AE363" i="105"/>
  <c r="AD835" i="105"/>
  <c r="AD801" i="105"/>
  <c r="AC343" i="105"/>
  <c r="AC403" i="105"/>
  <c r="AC189" i="105"/>
  <c r="AB612" i="105"/>
  <c r="AB943" i="105"/>
  <c r="AB25" i="105"/>
  <c r="AB156" i="105"/>
  <c r="AB250" i="105"/>
  <c r="AB962" i="105"/>
  <c r="AB503" i="105"/>
  <c r="AB356" i="105"/>
  <c r="AB482" i="105"/>
  <c r="AB152" i="105"/>
  <c r="AB473" i="105"/>
  <c r="AB264" i="105"/>
  <c r="AB497" i="105"/>
  <c r="AB937" i="105"/>
  <c r="AB379" i="105"/>
  <c r="AB409" i="105"/>
  <c r="AB148" i="105"/>
  <c r="AB694" i="105"/>
  <c r="AB696" i="105"/>
  <c r="AB810" i="105"/>
  <c r="AB19" i="105"/>
  <c r="AB593" i="105"/>
  <c r="AB198" i="105"/>
  <c r="AB644" i="105"/>
  <c r="AB868" i="105"/>
  <c r="AB1008" i="105"/>
  <c r="AB423" i="105"/>
  <c r="AB907" i="105"/>
  <c r="AB168" i="105"/>
  <c r="AB252" i="105"/>
  <c r="AB786" i="105"/>
  <c r="AB864" i="105"/>
  <c r="AB945" i="105"/>
  <c r="AB920" i="105"/>
  <c r="AB784" i="105"/>
  <c r="AB662" i="105"/>
  <c r="AB39" i="105"/>
  <c r="AB216" i="105"/>
  <c r="AB876" i="105"/>
  <c r="AB247" i="105"/>
  <c r="AB547" i="105"/>
  <c r="AB767" i="105"/>
  <c r="AB679" i="105"/>
  <c r="AB89" i="105"/>
  <c r="AB904" i="105"/>
  <c r="AB79" i="105"/>
  <c r="AB712" i="105"/>
  <c r="AB480" i="105"/>
  <c r="AE976" i="105"/>
  <c r="AE824" i="105"/>
  <c r="AE672" i="105"/>
  <c r="AE907" i="105"/>
  <c r="AE834" i="105"/>
  <c r="AE123" i="105"/>
  <c r="AE1038" i="105"/>
  <c r="AE430" i="105"/>
  <c r="AE299" i="105"/>
  <c r="AE512" i="105"/>
  <c r="AE521" i="105"/>
  <c r="AE412" i="105"/>
  <c r="AE702" i="105"/>
  <c r="AE962" i="105"/>
  <c r="AE306" i="105"/>
  <c r="AE458" i="105"/>
  <c r="AE867" i="105"/>
  <c r="AE1061" i="105"/>
  <c r="AE717" i="105"/>
  <c r="AE340" i="105"/>
  <c r="AE475" i="105"/>
  <c r="AE124" i="105"/>
  <c r="AE1089" i="105"/>
  <c r="AE693" i="105"/>
  <c r="AE125" i="105"/>
  <c r="AE128" i="105"/>
  <c r="AE416" i="105"/>
  <c r="AE144" i="105"/>
  <c r="AE201" i="105"/>
  <c r="AE851" i="105"/>
  <c r="AE972" i="105"/>
  <c r="AE630" i="105"/>
  <c r="AE73" i="105"/>
  <c r="AE316" i="105"/>
  <c r="AD687" i="105"/>
  <c r="AC645" i="105"/>
  <c r="AC729" i="105"/>
  <c r="AC629" i="105"/>
  <c r="AC126" i="105"/>
  <c r="AC521" i="105"/>
  <c r="AC582" i="105"/>
  <c r="AC470" i="105"/>
  <c r="AC679" i="105"/>
  <c r="AC987" i="105"/>
  <c r="AC1007" i="105"/>
  <c r="AC296" i="105"/>
  <c r="AC828" i="105"/>
  <c r="AC957" i="105"/>
  <c r="AC326" i="105"/>
  <c r="AC504" i="105"/>
  <c r="AC206" i="105"/>
  <c r="AC464" i="105"/>
  <c r="AC238" i="105"/>
  <c r="AC259" i="105"/>
  <c r="AC757" i="105"/>
  <c r="AC958" i="105"/>
  <c r="AC506" i="105"/>
  <c r="AC754" i="105"/>
  <c r="AC658" i="105"/>
  <c r="AC821" i="105"/>
  <c r="AC269" i="105"/>
  <c r="AC531" i="105"/>
  <c r="AC702" i="105"/>
  <c r="AC704" i="105"/>
  <c r="AC565" i="105"/>
  <c r="AC984" i="105"/>
  <c r="AC789" i="105"/>
  <c r="AC997" i="105"/>
  <c r="AC200" i="105"/>
  <c r="AC387" i="105"/>
  <c r="AC380" i="105"/>
  <c r="AC67" i="105"/>
  <c r="AC49" i="105"/>
  <c r="AD217" i="53"/>
  <c r="E217" i="53" s="1"/>
  <c r="AB700" i="105"/>
  <c r="AB340" i="105"/>
  <c r="AB521" i="105"/>
  <c r="AB239" i="105"/>
  <c r="AB113" i="105"/>
  <c r="AB806" i="105"/>
  <c r="AB686" i="105"/>
  <c r="AB958" i="105"/>
  <c r="AB836" i="105"/>
  <c r="AB395" i="105"/>
  <c r="AB818" i="105"/>
  <c r="AB153" i="105"/>
  <c r="AB159" i="105"/>
  <c r="AB107" i="105"/>
  <c r="AB930" i="105"/>
  <c r="AB632" i="105"/>
  <c r="AB328" i="105"/>
  <c r="AB563" i="105"/>
  <c r="AB220" i="105"/>
  <c r="AB266" i="105"/>
  <c r="AB385" i="105"/>
  <c r="AB295" i="105"/>
  <c r="AB14" i="105"/>
  <c r="AB456" i="105"/>
  <c r="AB895" i="105"/>
  <c r="AB1004" i="105"/>
  <c r="AB742" i="105"/>
  <c r="AF557" i="105"/>
  <c r="AF671" i="105"/>
  <c r="D205" i="59"/>
  <c r="AF470" i="105"/>
  <c r="O367" i="83"/>
  <c r="AF349" i="105"/>
  <c r="AF730" i="105"/>
  <c r="AF713" i="105"/>
  <c r="AF64" i="105"/>
  <c r="AF508" i="105"/>
  <c r="AF43" i="105"/>
  <c r="AF428" i="105"/>
  <c r="AF240" i="105"/>
  <c r="AF463" i="105"/>
  <c r="AF400" i="105"/>
  <c r="AF745" i="105"/>
  <c r="AF29" i="105"/>
  <c r="AF902" i="105"/>
  <c r="AF8" i="105"/>
  <c r="AF293" i="105"/>
  <c r="AF660" i="105"/>
  <c r="AF913" i="105"/>
  <c r="AF492" i="105"/>
  <c r="AF489" i="105"/>
  <c r="AF222" i="105"/>
  <c r="AF989" i="105"/>
  <c r="AF278" i="105"/>
  <c r="AF541" i="105"/>
  <c r="AF862" i="105"/>
  <c r="AF854" i="105"/>
  <c r="AF57" i="105"/>
  <c r="AF841" i="105"/>
  <c r="AF788" i="105"/>
  <c r="AF20" i="105"/>
  <c r="AF130" i="105"/>
  <c r="AF236" i="105"/>
  <c r="AE22" i="105"/>
  <c r="AE1093" i="105"/>
  <c r="AE435" i="105"/>
  <c r="AE486" i="105"/>
  <c r="AE955" i="105"/>
  <c r="AE19" i="105"/>
  <c r="AE251" i="105"/>
  <c r="AE898" i="105"/>
  <c r="AE604" i="105"/>
  <c r="AE934" i="105"/>
  <c r="AE860" i="105"/>
  <c r="AE853" i="105"/>
  <c r="AE1103" i="105"/>
  <c r="AE801" i="105"/>
  <c r="AE570" i="105"/>
  <c r="AE844" i="105"/>
  <c r="AE943" i="105"/>
  <c r="AE551" i="105"/>
  <c r="AE678" i="105"/>
  <c r="AE272" i="105"/>
  <c r="AE538" i="105"/>
  <c r="AE1049" i="105"/>
  <c r="AE1028" i="105"/>
  <c r="AE42" i="105"/>
  <c r="AE1108" i="105"/>
  <c r="AE422" i="105"/>
  <c r="AE96" i="105"/>
  <c r="AE683" i="105"/>
  <c r="AE1033" i="105"/>
  <c r="AE523" i="105"/>
  <c r="AE436" i="105"/>
  <c r="AE115" i="105"/>
  <c r="AE905" i="105"/>
  <c r="AE627" i="105"/>
  <c r="AE186" i="105"/>
  <c r="AE177" i="105"/>
  <c r="AE465" i="105"/>
  <c r="AE977" i="105"/>
  <c r="AE205" i="105"/>
  <c r="AE544" i="105"/>
  <c r="AE158" i="105"/>
  <c r="AE904" i="105"/>
  <c r="AE692" i="105"/>
  <c r="AE633" i="105"/>
  <c r="AE222" i="105"/>
  <c r="AE9" i="105"/>
  <c r="AD216" i="105"/>
  <c r="AD11" i="105"/>
  <c r="AD783" i="105"/>
  <c r="AD249" i="105"/>
  <c r="AD499" i="105"/>
  <c r="AD98" i="105"/>
  <c r="AD202" i="105"/>
  <c r="AD514" i="105"/>
  <c r="AD43" i="105"/>
  <c r="AD1033" i="105"/>
  <c r="AD678" i="105"/>
  <c r="AD468" i="105"/>
  <c r="AD230" i="105"/>
  <c r="AD248" i="105"/>
  <c r="AD116" i="105"/>
  <c r="AD492" i="105"/>
  <c r="AD898" i="105"/>
  <c r="AD343" i="105"/>
  <c r="AD1018" i="105"/>
  <c r="AD190" i="105"/>
  <c r="AD629" i="105"/>
  <c r="AD459" i="105"/>
  <c r="AD22" i="105"/>
  <c r="AD733" i="105"/>
  <c r="AD622" i="105"/>
  <c r="AD644" i="105"/>
  <c r="AD2" i="105"/>
  <c r="AD614" i="105"/>
  <c r="AD631" i="105"/>
  <c r="AC41" i="105"/>
  <c r="AC322" i="105"/>
  <c r="AC841" i="105"/>
  <c r="AC655" i="105"/>
  <c r="AC933" i="105"/>
  <c r="AC725" i="105"/>
  <c r="AC927" i="105"/>
  <c r="AC632" i="105"/>
  <c r="AC441" i="105"/>
  <c r="AC347" i="105"/>
  <c r="AC518" i="105"/>
  <c r="AC615" i="105"/>
  <c r="AC974" i="105"/>
  <c r="AC852" i="105"/>
  <c r="AC900" i="105"/>
  <c r="AC472" i="105"/>
  <c r="AC865" i="105"/>
  <c r="AC847" i="105"/>
  <c r="AC596" i="105"/>
  <c r="AC701" i="105"/>
  <c r="AC511" i="105"/>
  <c r="AC340" i="105"/>
  <c r="AC663" i="105"/>
  <c r="AC857" i="105"/>
  <c r="AC137" i="105"/>
  <c r="AC225" i="105"/>
  <c r="O359" i="80"/>
  <c r="AC258" i="105"/>
  <c r="AC995" i="105"/>
  <c r="AC891" i="105"/>
  <c r="AC218" i="105"/>
  <c r="AC437" i="105"/>
  <c r="AC394" i="105"/>
  <c r="AC542" i="105"/>
  <c r="AC1014" i="105"/>
  <c r="AC117" i="105"/>
  <c r="AC122" i="105"/>
  <c r="AC684" i="105"/>
  <c r="AC706" i="105"/>
  <c r="AC560" i="105"/>
  <c r="AC210" i="105"/>
  <c r="AC766" i="105"/>
  <c r="AB582" i="105"/>
  <c r="AF1064" i="105"/>
  <c r="AR160" i="59"/>
  <c r="S160" i="59" s="1"/>
  <c r="AF66" i="105"/>
  <c r="AE1100" i="105"/>
  <c r="AE376" i="105"/>
  <c r="AF160" i="58"/>
  <c r="G160" i="58" s="1"/>
  <c r="AD1027" i="105"/>
  <c r="AD1019" i="105"/>
  <c r="AD18" i="105"/>
  <c r="AD693" i="105"/>
  <c r="AD956" i="105"/>
  <c r="AD691" i="105"/>
  <c r="AD156" i="105"/>
  <c r="AD534" i="105"/>
  <c r="AD573" i="105"/>
  <c r="AD10" i="105"/>
  <c r="AD685" i="105"/>
  <c r="AD131" i="105"/>
  <c r="AD69" i="105"/>
  <c r="AD96" i="105"/>
  <c r="AD239" i="105"/>
  <c r="AD557" i="105"/>
  <c r="AD818" i="105"/>
  <c r="AD185" i="105"/>
  <c r="O954" i="81"/>
  <c r="AD53" i="105"/>
  <c r="AD418" i="105"/>
  <c r="AD192" i="105"/>
  <c r="AD199" i="105"/>
  <c r="AD802" i="105"/>
  <c r="AD354" i="105"/>
  <c r="AD625" i="105"/>
  <c r="AD189" i="105"/>
  <c r="AC120" i="105"/>
  <c r="AC822" i="105"/>
  <c r="AC1010" i="105"/>
  <c r="AC1016" i="105"/>
  <c r="AC583" i="105"/>
  <c r="AC348" i="105"/>
  <c r="AC254" i="105"/>
  <c r="AC533" i="105"/>
  <c r="AC372" i="105"/>
  <c r="AC607" i="105"/>
  <c r="AC588" i="105"/>
  <c r="AC439" i="105"/>
  <c r="AC802" i="105"/>
  <c r="AC149" i="105"/>
  <c r="AC175" i="105"/>
  <c r="AC722" i="105"/>
  <c r="AC972" i="105"/>
  <c r="AC767" i="105"/>
  <c r="AC782" i="105"/>
  <c r="AC224" i="105"/>
  <c r="AC728" i="105"/>
  <c r="AC662" i="105"/>
  <c r="AC793" i="105"/>
  <c r="AC904" i="105"/>
  <c r="AC455" i="105"/>
  <c r="AC388" i="105"/>
  <c r="AC419" i="105"/>
  <c r="AB500" i="105"/>
  <c r="AB811" i="105"/>
  <c r="BF170" i="53"/>
  <c r="AR12" i="104" s="1"/>
  <c r="AB315" i="105"/>
  <c r="AB202" i="105"/>
  <c r="AB816" i="105"/>
  <c r="AB43" i="105"/>
  <c r="AB841" i="105"/>
  <c r="AB778" i="105"/>
  <c r="AB166" i="105"/>
  <c r="AF326" i="105"/>
  <c r="AE335" i="105"/>
  <c r="AE889" i="105"/>
  <c r="AE571" i="105"/>
  <c r="AE150" i="105"/>
  <c r="AE358" i="105"/>
  <c r="AE283" i="105"/>
  <c r="AE210" i="105"/>
  <c r="AE195" i="105"/>
  <c r="AE1063" i="105"/>
  <c r="AE491" i="105"/>
  <c r="AE1054" i="105"/>
  <c r="AE223" i="105"/>
  <c r="AE54" i="105"/>
  <c r="AE596" i="105"/>
  <c r="AE960" i="105"/>
  <c r="AE647" i="105"/>
  <c r="AE17" i="105"/>
  <c r="AE564" i="105"/>
  <c r="AE755" i="105"/>
  <c r="AE392" i="105"/>
  <c r="AE329" i="105"/>
  <c r="AE183" i="105"/>
  <c r="AE809" i="105"/>
  <c r="AE58" i="105"/>
  <c r="AE352" i="105"/>
  <c r="AE808" i="105"/>
  <c r="AE990" i="105"/>
  <c r="AE542" i="105"/>
  <c r="AE738" i="105"/>
  <c r="AE573" i="105"/>
  <c r="AE231" i="105"/>
  <c r="AE956" i="105"/>
  <c r="AE452" i="105"/>
  <c r="AE280" i="105"/>
  <c r="AE1023" i="105"/>
  <c r="AE916" i="105"/>
  <c r="O1107" i="82"/>
  <c r="AE398" i="105"/>
  <c r="AD279" i="105"/>
  <c r="AC304" i="105"/>
  <c r="AC612" i="105"/>
  <c r="AD847" i="105"/>
  <c r="AD144" i="105"/>
  <c r="AC267" i="105"/>
  <c r="AD844" i="105"/>
  <c r="AD505" i="105"/>
  <c r="AC709" i="105"/>
  <c r="AD981" i="105"/>
  <c r="AC436" i="105"/>
  <c r="AC867" i="105"/>
  <c r="AC912" i="105"/>
  <c r="AD551" i="105"/>
  <c r="AD909" i="105"/>
  <c r="AD899" i="105"/>
  <c r="AC1000" i="105"/>
  <c r="AC736" i="105"/>
  <c r="AC906" i="105"/>
  <c r="AC87" i="105"/>
  <c r="AC517" i="105"/>
  <c r="AC798" i="105"/>
  <c r="AD807" i="105"/>
  <c r="AC940" i="105"/>
  <c r="AC428" i="105"/>
  <c r="AC907" i="105"/>
  <c r="AC812" i="105"/>
  <c r="AC302" i="105"/>
  <c r="AC915" i="105"/>
  <c r="AC775" i="105"/>
  <c r="AC642" i="105"/>
  <c r="AD863" i="105"/>
  <c r="AC949" i="105"/>
  <c r="AC776" i="105"/>
  <c r="AC62" i="105"/>
  <c r="AC8" i="105"/>
  <c r="AC625" i="105"/>
  <c r="AD873" i="105"/>
  <c r="AC970" i="105"/>
  <c r="AC708" i="105"/>
  <c r="AC1009" i="105"/>
  <c r="AC311" i="105"/>
  <c r="AC16" i="105"/>
  <c r="AD836" i="105"/>
  <c r="AC1017" i="105"/>
  <c r="AC221" i="105"/>
  <c r="AC133" i="105"/>
  <c r="AC104" i="105"/>
  <c r="AC801" i="105"/>
  <c r="AD1047" i="105"/>
  <c r="AC266" i="105"/>
  <c r="AC94" i="105"/>
  <c r="AC887" i="105"/>
  <c r="AC180" i="105"/>
  <c r="AC123" i="105"/>
  <c r="AC594" i="105"/>
  <c r="AC620" i="105"/>
  <c r="AC260" i="105"/>
  <c r="AC650" i="105"/>
  <c r="BF140" i="55"/>
  <c r="AS11" i="104" s="1"/>
  <c r="AD148" i="105"/>
  <c r="AD400" i="105"/>
  <c r="AD1028" i="105"/>
  <c r="AD874" i="105"/>
  <c r="AC52" i="105"/>
  <c r="AC90" i="105"/>
  <c r="AD44" i="105"/>
  <c r="AD370" i="105"/>
  <c r="AD910" i="105"/>
  <c r="AD73" i="105"/>
  <c r="AC363" i="105"/>
  <c r="AD883" i="105"/>
  <c r="AC298" i="105"/>
  <c r="AD770" i="105"/>
  <c r="AD905" i="105"/>
  <c r="AD1102" i="105"/>
  <c r="AD618" i="105"/>
  <c r="AC29" i="105"/>
  <c r="AC446" i="105"/>
  <c r="AC405" i="105"/>
  <c r="AC860" i="105"/>
  <c r="AC494" i="105"/>
  <c r="AC100" i="105"/>
  <c r="AC166" i="105"/>
  <c r="AC396" i="105"/>
  <c r="AD256" i="105"/>
  <c r="AD934" i="105"/>
  <c r="AD23" i="105"/>
  <c r="AD303" i="105"/>
  <c r="AD1062" i="105"/>
  <c r="AC523" i="105"/>
  <c r="AB106" i="105"/>
  <c r="AB744" i="105"/>
  <c r="AB194" i="105"/>
  <c r="AB558" i="105"/>
  <c r="AB33" i="105"/>
  <c r="AB335" i="105"/>
  <c r="AB293" i="105"/>
  <c r="AB62" i="105"/>
  <c r="AB761" i="105"/>
  <c r="AB451" i="105"/>
  <c r="AB934" i="105"/>
  <c r="AB705" i="105"/>
  <c r="AB298" i="105"/>
  <c r="AB772" i="105"/>
  <c r="AB112" i="105"/>
  <c r="AB942" i="105"/>
  <c r="AB336" i="105"/>
  <c r="AB363" i="105"/>
  <c r="AB433" i="105"/>
  <c r="AB353" i="105"/>
  <c r="AB442" i="105"/>
  <c r="AB633" i="105"/>
  <c r="AB158" i="105"/>
  <c r="AB343" i="105"/>
  <c r="AB360" i="105"/>
  <c r="AB308" i="105"/>
  <c r="AB716" i="105"/>
  <c r="AB283" i="105"/>
  <c r="AB564" i="105"/>
  <c r="AB586" i="105"/>
  <c r="AB507" i="105"/>
  <c r="AB498" i="105"/>
  <c r="AB548" i="105"/>
  <c r="AB923" i="105"/>
  <c r="AB834" i="105"/>
  <c r="AB727" i="105"/>
  <c r="AB438" i="105"/>
  <c r="AB887" i="105"/>
  <c r="AB129" i="105"/>
  <c r="AB990" i="105"/>
  <c r="AB164" i="105"/>
  <c r="AB214" i="105"/>
  <c r="AB337" i="105"/>
  <c r="AB366" i="105"/>
  <c r="AB674" i="105"/>
  <c r="AB319" i="105"/>
  <c r="AB596" i="105"/>
  <c r="AB401" i="105"/>
  <c r="AB688" i="105"/>
  <c r="AB65" i="105"/>
  <c r="AB492" i="105"/>
  <c r="AB821" i="105"/>
  <c r="AB639" i="105"/>
  <c r="AB324" i="105"/>
  <c r="AB100" i="105"/>
  <c r="AB196" i="105"/>
  <c r="AB787" i="105"/>
  <c r="AB364" i="105"/>
  <c r="AB208" i="105"/>
  <c r="AB512" i="105"/>
  <c r="AB919" i="105"/>
  <c r="AB513" i="105"/>
  <c r="AB577" i="105"/>
  <c r="AB528" i="105"/>
  <c r="AB849" i="105"/>
  <c r="R267" i="53"/>
  <c r="AB368" i="105"/>
  <c r="AB707" i="105"/>
  <c r="AB624" i="105"/>
  <c r="AB464" i="105"/>
  <c r="AB822" i="105"/>
  <c r="AB431" i="105"/>
  <c r="AB371" i="105"/>
  <c r="AB601" i="105"/>
  <c r="AB881" i="105"/>
  <c r="AB608" i="105"/>
  <c r="AB150" i="105"/>
  <c r="AB536" i="105"/>
  <c r="AB425" i="105"/>
  <c r="AB272" i="105"/>
  <c r="AB374" i="105"/>
  <c r="AB190" i="105"/>
  <c r="AB56" i="105"/>
  <c r="AF753" i="105"/>
  <c r="AF535" i="105"/>
  <c r="AF682" i="105"/>
  <c r="AF520" i="105"/>
  <c r="AF709" i="105"/>
  <c r="AF226" i="105"/>
  <c r="AF172" i="105"/>
  <c r="AF464" i="105"/>
  <c r="AF372" i="105"/>
  <c r="AF991" i="105"/>
  <c r="AF17" i="105"/>
  <c r="AF237" i="105"/>
  <c r="AF1075" i="105"/>
  <c r="AF462" i="105"/>
  <c r="AF988" i="105"/>
  <c r="AF705" i="105"/>
  <c r="AF588" i="105"/>
  <c r="AF1093" i="105"/>
  <c r="AF1040" i="105"/>
  <c r="AF1004" i="105"/>
  <c r="AF856" i="105"/>
  <c r="AF784" i="105"/>
  <c r="AF799" i="105"/>
  <c r="AF341" i="105"/>
  <c r="AF926" i="105"/>
  <c r="AF844" i="105"/>
  <c r="AF983" i="105"/>
  <c r="AF639" i="105"/>
  <c r="AF689" i="105"/>
  <c r="AF752" i="105"/>
  <c r="AF605" i="105"/>
  <c r="AF118" i="105"/>
  <c r="AF820" i="105"/>
  <c r="AF822" i="105"/>
  <c r="AF665" i="105"/>
  <c r="AF281" i="105"/>
  <c r="AF258" i="105"/>
  <c r="AF77" i="105"/>
  <c r="AF233" i="105"/>
  <c r="AF1053" i="105"/>
  <c r="AF353" i="105"/>
  <c r="AF1086" i="105"/>
  <c r="AF97" i="105"/>
  <c r="AF702" i="105"/>
  <c r="AF500" i="105"/>
  <c r="AF469" i="105"/>
  <c r="AF269" i="105"/>
  <c r="AF903" i="105"/>
  <c r="AF666" i="105"/>
  <c r="AE639" i="105"/>
  <c r="AE179" i="105"/>
  <c r="AE333" i="105"/>
  <c r="AE706" i="105"/>
  <c r="AE908" i="105"/>
  <c r="AE625" i="105"/>
  <c r="AE175" i="105"/>
  <c r="AE20" i="105"/>
  <c r="AE643" i="105"/>
  <c r="AE928" i="105"/>
  <c r="AE815" i="105"/>
  <c r="AE686" i="105"/>
  <c r="AE919" i="105"/>
  <c r="AE999" i="105"/>
  <c r="AE970" i="105"/>
  <c r="AE895" i="105"/>
  <c r="AE781" i="105"/>
  <c r="AE800" i="105"/>
  <c r="AE569" i="105"/>
  <c r="AE882" i="105"/>
  <c r="AE952" i="105"/>
  <c r="AE528" i="105"/>
  <c r="AE705" i="105"/>
  <c r="AE840" i="105"/>
  <c r="AE1056" i="105"/>
  <c r="AE168" i="105"/>
  <c r="AE122" i="105"/>
  <c r="AL100" i="58"/>
  <c r="M100" i="58" s="1"/>
  <c r="AE167" i="105"/>
  <c r="AE503" i="105"/>
  <c r="AE67" i="105"/>
  <c r="AE803" i="105"/>
  <c r="AE737" i="105"/>
  <c r="AE57" i="105"/>
  <c r="AE146" i="105"/>
  <c r="AE795" i="105"/>
  <c r="AE313" i="105"/>
  <c r="AE783" i="105"/>
  <c r="AE770" i="105"/>
  <c r="AE440" i="105"/>
  <c r="AE273" i="105"/>
  <c r="AE936" i="105"/>
  <c r="AE1008" i="105"/>
  <c r="AE362" i="105"/>
  <c r="AE476" i="105"/>
  <c r="AE720" i="105"/>
  <c r="AE798" i="105"/>
  <c r="AE244" i="105"/>
  <c r="AE448" i="105"/>
  <c r="AE946" i="105"/>
  <c r="AE461" i="105"/>
  <c r="AE47" i="105"/>
  <c r="AE901" i="105"/>
  <c r="AE697" i="105"/>
  <c r="AE269" i="105"/>
  <c r="AE441" i="105"/>
  <c r="AE494" i="105"/>
  <c r="AE992" i="105"/>
  <c r="AE1047" i="105"/>
  <c r="AE730" i="105"/>
  <c r="AE32" i="105"/>
  <c r="AE673" i="105"/>
  <c r="AE190" i="105"/>
  <c r="AE897" i="105"/>
  <c r="AE397" i="105"/>
  <c r="AE488" i="105"/>
  <c r="AE553" i="105"/>
  <c r="AE385" i="105"/>
  <c r="AE381" i="105"/>
  <c r="AE326" i="105"/>
  <c r="AE134" i="105"/>
  <c r="AE191" i="105"/>
  <c r="AE567" i="105"/>
  <c r="AE70" i="105"/>
  <c r="AE53" i="105"/>
  <c r="AE516" i="105"/>
  <c r="AE126" i="105"/>
  <c r="AE119" i="105"/>
  <c r="AE287" i="105"/>
  <c r="AE221" i="105"/>
  <c r="AE1045" i="105"/>
  <c r="AJ103" i="57"/>
  <c r="K103" i="57" s="1"/>
  <c r="AD775" i="105"/>
  <c r="AD399" i="105"/>
  <c r="AD180" i="105"/>
  <c r="AD946" i="105"/>
  <c r="AD453" i="105"/>
  <c r="AD408" i="105"/>
  <c r="AD113" i="105"/>
  <c r="AD615" i="105"/>
  <c r="AD71" i="105"/>
  <c r="AD412" i="105"/>
  <c r="AN103" i="55"/>
  <c r="O103" i="55" s="1"/>
  <c r="AC742" i="105"/>
  <c r="AB1003" i="105"/>
  <c r="AB684" i="105"/>
  <c r="AB130" i="105"/>
  <c r="AB110" i="105"/>
  <c r="AB440" i="105"/>
  <c r="AB383" i="105"/>
  <c r="AB23" i="105"/>
  <c r="AB300" i="105"/>
  <c r="AB992" i="105"/>
  <c r="AB191" i="105"/>
  <c r="AB342" i="105"/>
  <c r="AB346" i="105"/>
  <c r="AB137" i="105"/>
  <c r="AB271" i="105"/>
  <c r="AB32" i="105"/>
  <c r="AB325" i="105"/>
  <c r="AB358" i="105"/>
  <c r="AB750" i="105"/>
  <c r="AB976" i="105"/>
  <c r="AB782" i="105"/>
  <c r="AB979" i="105"/>
  <c r="AB785" i="105"/>
  <c r="AB900" i="105"/>
  <c r="AB825" i="105"/>
  <c r="AB698" i="105"/>
  <c r="AF922" i="105"/>
  <c r="AF887" i="105"/>
  <c r="AF910" i="105"/>
  <c r="AF208" i="105"/>
  <c r="O1106" i="83"/>
  <c r="AF564" i="105"/>
  <c r="AF122" i="105"/>
  <c r="AF68" i="105"/>
  <c r="AF512" i="105"/>
  <c r="AF38" i="105"/>
  <c r="AF762" i="105"/>
  <c r="AF212" i="105"/>
  <c r="AF688" i="105"/>
  <c r="AF1001" i="105"/>
  <c r="AF46" i="105"/>
  <c r="AF909" i="105"/>
  <c r="AF993" i="105"/>
  <c r="AF244" i="105"/>
  <c r="AF969" i="105"/>
  <c r="AF476" i="105"/>
  <c r="AF1025" i="105"/>
  <c r="AF332" i="105"/>
  <c r="AF768" i="105"/>
  <c r="AF408" i="105"/>
  <c r="AF741" i="105"/>
  <c r="AF246" i="105"/>
  <c r="AF673" i="105"/>
  <c r="AF410" i="105"/>
  <c r="AF117" i="105"/>
  <c r="AF936" i="105"/>
  <c r="AF986" i="105"/>
  <c r="AF350" i="105"/>
  <c r="AF809" i="105"/>
  <c r="AF183" i="105"/>
  <c r="AF440" i="105"/>
  <c r="AF549" i="105"/>
  <c r="AF529" i="105"/>
  <c r="AF378" i="105"/>
  <c r="AF4" i="105"/>
  <c r="AF777" i="105"/>
  <c r="AF644" i="105"/>
  <c r="AF416" i="105"/>
  <c r="AF1062" i="105"/>
  <c r="AF482" i="105"/>
  <c r="AF114" i="105"/>
  <c r="AF716" i="105"/>
  <c r="AF277" i="105"/>
  <c r="AF256" i="105"/>
  <c r="AF692" i="105"/>
  <c r="AF292" i="105"/>
  <c r="AF652" i="105"/>
  <c r="AF870" i="105"/>
  <c r="AF656" i="105"/>
  <c r="AF216" i="105"/>
  <c r="AF590" i="105"/>
  <c r="AF248" i="105"/>
  <c r="AF519" i="105"/>
  <c r="AF1092" i="105"/>
  <c r="AF640" i="105"/>
  <c r="AF271" i="105"/>
  <c r="AF954" i="105"/>
  <c r="AF1058" i="105"/>
  <c r="AF188" i="105"/>
  <c r="AF1089" i="105"/>
  <c r="AF1059" i="105"/>
  <c r="AF594" i="105"/>
  <c r="AF322" i="105"/>
  <c r="O1096" i="83"/>
  <c r="AF717" i="105"/>
  <c r="AF383" i="105"/>
  <c r="AF365" i="105"/>
  <c r="AF742" i="105"/>
  <c r="AF912" i="105"/>
  <c r="AF1006" i="105"/>
  <c r="AF906" i="105"/>
  <c r="AF213" i="105"/>
  <c r="AF358" i="105"/>
  <c r="AF698" i="105"/>
  <c r="AF105" i="105"/>
  <c r="AF945" i="105"/>
  <c r="AF484" i="105"/>
  <c r="AF884" i="105"/>
  <c r="AF1097" i="105"/>
  <c r="AF44" i="105"/>
  <c r="AF578" i="105"/>
  <c r="AF437" i="105"/>
  <c r="AE880" i="105"/>
  <c r="AE295" i="105"/>
  <c r="O359" i="82"/>
  <c r="AE208" i="105"/>
  <c r="AE891" i="105"/>
  <c r="AE983" i="105"/>
  <c r="AE888" i="105"/>
  <c r="AE401" i="105"/>
  <c r="AE622" i="105"/>
  <c r="AE309" i="105"/>
  <c r="AE39" i="105"/>
  <c r="AE968" i="105"/>
  <c r="AE92" i="105"/>
  <c r="AE23" i="105"/>
  <c r="AE487" i="105"/>
  <c r="AE339" i="105"/>
  <c r="AE437" i="105"/>
  <c r="AE60" i="105"/>
  <c r="AE141" i="105"/>
  <c r="AE66" i="105"/>
  <c r="AE1085" i="105"/>
  <c r="AE605" i="105"/>
  <c r="AE182" i="105"/>
  <c r="AE762" i="105"/>
  <c r="AE948" i="105"/>
  <c r="AE930" i="105"/>
  <c r="AE264" i="105"/>
  <c r="AE334" i="105"/>
  <c r="O1070" i="82"/>
  <c r="AE44" i="105"/>
  <c r="AE216" i="105"/>
  <c r="AE906" i="105"/>
  <c r="AE729" i="105"/>
  <c r="AE131" i="105"/>
  <c r="AD1020" i="105"/>
  <c r="AD436" i="105"/>
  <c r="AD1005" i="105"/>
  <c r="AD471" i="105"/>
  <c r="AD784" i="105"/>
  <c r="AD943" i="105"/>
  <c r="AD135" i="105"/>
  <c r="AD814" i="105"/>
  <c r="AD332" i="105"/>
  <c r="AD612" i="105"/>
  <c r="AD723" i="105"/>
  <c r="AD328" i="105"/>
  <c r="AD365" i="105"/>
  <c r="AD991" i="105"/>
  <c r="AD1052" i="105"/>
  <c r="AD1043" i="105"/>
  <c r="AD601" i="105"/>
  <c r="AD980" i="105"/>
  <c r="AD227" i="105"/>
  <c r="AD254" i="105"/>
  <c r="AD237" i="105"/>
  <c r="AD37" i="105"/>
  <c r="AD887" i="105"/>
  <c r="AD1009" i="105"/>
  <c r="AD650" i="105"/>
  <c r="AD55" i="105"/>
  <c r="AD596" i="105"/>
  <c r="AD28" i="105"/>
  <c r="AD129" i="105"/>
  <c r="AD498" i="105"/>
  <c r="AD793" i="105"/>
  <c r="AD817" i="105"/>
  <c r="AD229" i="105"/>
  <c r="AD926" i="105"/>
  <c r="AD923" i="105"/>
  <c r="AD520" i="105"/>
  <c r="AD344" i="105"/>
  <c r="AC794" i="105"/>
  <c r="AC614" i="105"/>
  <c r="AC205" i="105"/>
  <c r="AC378" i="105"/>
  <c r="AC196" i="105"/>
  <c r="AC420" i="105"/>
  <c r="AC280" i="105"/>
  <c r="AC176" i="105"/>
  <c r="AC461" i="105"/>
  <c r="AC76" i="105"/>
  <c r="AC1011" i="105"/>
  <c r="AC905" i="105"/>
  <c r="AC693" i="105"/>
  <c r="AC152" i="105"/>
  <c r="AC344" i="105"/>
  <c r="AC119" i="105"/>
  <c r="AC362" i="105"/>
  <c r="AC807" i="105"/>
  <c r="AC368" i="105"/>
  <c r="AC1001" i="105"/>
  <c r="AC219" i="105"/>
  <c r="AC320" i="105"/>
  <c r="AC626" i="105"/>
  <c r="AC657" i="105"/>
  <c r="AC873" i="105"/>
  <c r="AC278" i="105"/>
  <c r="AC433" i="105"/>
  <c r="AC274" i="105"/>
  <c r="AC498" i="105"/>
  <c r="AC295" i="105"/>
  <c r="AB609" i="105"/>
  <c r="AB708" i="105"/>
  <c r="AB695" i="105"/>
  <c r="AB201" i="105"/>
  <c r="AB1007" i="105"/>
  <c r="AB3" i="105"/>
  <c r="AB296" i="105"/>
  <c r="AB702" i="105"/>
  <c r="AB739" i="105"/>
  <c r="AB537" i="105"/>
  <c r="AB850" i="105"/>
  <c r="AF546" i="105"/>
  <c r="AF806" i="105"/>
  <c r="AF997" i="105"/>
  <c r="AF126" i="105"/>
  <c r="AF449" i="105"/>
  <c r="AF120" i="105"/>
  <c r="AF514" i="105"/>
  <c r="AF390" i="105"/>
  <c r="AF754" i="105"/>
  <c r="AF703" i="105"/>
  <c r="AF343" i="105"/>
  <c r="AF26" i="105"/>
  <c r="AF197" i="105"/>
  <c r="AF524" i="105"/>
  <c r="AF56" i="105"/>
  <c r="AF637" i="105"/>
  <c r="AF625" i="105"/>
  <c r="AF426" i="105"/>
  <c r="AF23" i="105"/>
  <c r="AF686" i="105"/>
  <c r="AF391" i="105"/>
  <c r="AF1098" i="105"/>
  <c r="AF825" i="105"/>
  <c r="AF252" i="105"/>
  <c r="AF944" i="105"/>
  <c r="AF191" i="105"/>
  <c r="AF1060" i="105"/>
  <c r="AF71" i="105"/>
  <c r="AF182" i="105"/>
  <c r="AF501" i="105"/>
  <c r="AF610" i="105"/>
  <c r="AF828" i="105"/>
  <c r="AF661" i="105"/>
  <c r="AF769" i="105"/>
  <c r="AF882" i="105"/>
  <c r="AF354" i="105"/>
  <c r="AF927" i="105"/>
  <c r="AF900" i="105"/>
  <c r="AF586" i="105"/>
  <c r="AF616" i="105"/>
  <c r="AF801" i="105"/>
  <c r="AE1050" i="105"/>
  <c r="AE111" i="105"/>
  <c r="AE127" i="105"/>
  <c r="AE802" i="105"/>
  <c r="AE217" i="105"/>
  <c r="AE581" i="105"/>
  <c r="AE1014" i="105"/>
  <c r="AE791" i="105"/>
  <c r="AE714" i="105"/>
  <c r="O1104" i="82"/>
  <c r="AE227" i="105"/>
  <c r="AE344" i="105"/>
  <c r="AE579" i="105"/>
  <c r="AE1052" i="105"/>
  <c r="AE1075" i="105"/>
  <c r="AE320" i="105"/>
  <c r="AE120" i="105"/>
  <c r="AE506" i="105"/>
  <c r="AE985" i="105"/>
  <c r="AE757" i="105"/>
  <c r="AE1069" i="105"/>
  <c r="AE552" i="105"/>
  <c r="AE873" i="105"/>
  <c r="AE228" i="105"/>
  <c r="AE355" i="105"/>
  <c r="AE929" i="105"/>
  <c r="AE28" i="105"/>
  <c r="AE918" i="105"/>
  <c r="AE7" i="105"/>
  <c r="AE180" i="105"/>
  <c r="AE903" i="105"/>
  <c r="AE243" i="105"/>
  <c r="AE784" i="105"/>
  <c r="AE527" i="105"/>
  <c r="AE680" i="105"/>
  <c r="AE832" i="105"/>
  <c r="AE274" i="105"/>
  <c r="AE79" i="105"/>
  <c r="AE1059" i="105"/>
  <c r="AE181" i="105"/>
  <c r="AE249" i="105"/>
  <c r="AE319" i="105"/>
  <c r="AE4" i="105"/>
  <c r="AE81" i="105"/>
  <c r="AE331" i="105"/>
  <c r="AE577" i="105"/>
  <c r="AE49" i="105"/>
  <c r="AE690" i="105"/>
  <c r="AE635" i="105"/>
  <c r="AE892" i="105"/>
  <c r="AE939" i="105"/>
  <c r="AE711" i="105"/>
  <c r="AE206" i="105"/>
  <c r="AE1007" i="105"/>
  <c r="AE655" i="105"/>
  <c r="AE787" i="105"/>
  <c r="AE457" i="105"/>
  <c r="AE961" i="105"/>
  <c r="AE996" i="105"/>
  <c r="AE446" i="105"/>
  <c r="AE700" i="105"/>
  <c r="AE1024" i="105"/>
  <c r="AE674" i="105"/>
  <c r="AE708" i="105"/>
  <c r="AE328" i="105"/>
  <c r="AE601" i="105"/>
  <c r="AE1071" i="105"/>
  <c r="AE368" i="105"/>
  <c r="AE739" i="105"/>
  <c r="AE1012" i="105"/>
  <c r="AE616" i="105"/>
  <c r="AE236" i="105"/>
  <c r="AE498" i="105"/>
  <c r="AE220" i="105"/>
  <c r="AE712" i="105"/>
  <c r="AE480" i="105"/>
  <c r="AE239" i="105"/>
  <c r="AE133" i="105"/>
  <c r="AE931" i="105"/>
  <c r="AE780" i="105"/>
  <c r="AE511" i="105"/>
  <c r="AE767" i="105"/>
  <c r="AE248" i="105"/>
  <c r="AE212" i="105"/>
  <c r="AE651" i="105"/>
  <c r="AE69" i="105"/>
  <c r="AE271" i="105"/>
  <c r="AE481" i="105"/>
  <c r="AE1065" i="105"/>
  <c r="AE865" i="105"/>
  <c r="AE734" i="105"/>
  <c r="AE1009" i="105"/>
  <c r="AE835" i="105"/>
  <c r="AE1026" i="105"/>
  <c r="AE986" i="105"/>
  <c r="AE547" i="105"/>
  <c r="AE407" i="105"/>
  <c r="AE1019" i="105"/>
  <c r="AE65" i="105"/>
  <c r="AE818" i="105"/>
  <c r="AE665" i="105"/>
  <c r="AE588" i="105"/>
  <c r="AE862" i="105"/>
  <c r="AE742" i="105"/>
  <c r="AE25" i="105"/>
  <c r="AE245" i="105"/>
  <c r="AE913" i="105"/>
  <c r="AE726" i="105"/>
  <c r="AE828" i="105"/>
  <c r="AE945" i="105"/>
  <c r="AE973" i="105"/>
  <c r="AE872" i="105"/>
  <c r="AE866" i="105"/>
  <c r="AE875" i="105"/>
  <c r="AE663" i="105"/>
  <c r="AE750" i="105"/>
  <c r="AE695" i="105"/>
  <c r="AD660" i="105"/>
  <c r="AD120" i="105"/>
  <c r="AD375" i="105"/>
  <c r="O288" i="81"/>
  <c r="AD1097" i="105"/>
  <c r="AD901" i="105"/>
  <c r="AD519" i="105"/>
  <c r="AD517" i="105"/>
  <c r="AD714" i="105"/>
  <c r="AD689" i="105"/>
  <c r="AD104" i="105"/>
  <c r="AD371" i="105"/>
  <c r="AD1083" i="105"/>
  <c r="AD414" i="105"/>
  <c r="AD511" i="105"/>
  <c r="AD390" i="105"/>
  <c r="AD694" i="105"/>
  <c r="AD402" i="105"/>
  <c r="AD829" i="105"/>
  <c r="AD1057" i="105"/>
  <c r="AD985" i="105"/>
  <c r="AD999" i="105"/>
  <c r="AD1059" i="105"/>
  <c r="AD1001" i="105"/>
  <c r="AD1103" i="105"/>
  <c r="AD31" i="105"/>
  <c r="AD524" i="105"/>
  <c r="AD298" i="105"/>
  <c r="AD89" i="105"/>
  <c r="AD42" i="105"/>
  <c r="AD462" i="105"/>
  <c r="AD724" i="105"/>
  <c r="AD523" i="105"/>
  <c r="AD739" i="105"/>
  <c r="AD621" i="105"/>
  <c r="AD810" i="105"/>
  <c r="AD1075" i="105"/>
  <c r="AD919" i="105"/>
  <c r="AD508" i="105"/>
  <c r="AD112" i="105"/>
  <c r="AD317" i="105"/>
  <c r="AD155" i="105"/>
  <c r="AD902" i="105"/>
  <c r="AD334" i="105"/>
  <c r="AD778" i="105"/>
  <c r="AD446" i="105"/>
  <c r="AD990" i="105"/>
  <c r="AD747" i="105"/>
  <c r="AD539" i="105"/>
  <c r="AD645" i="105"/>
  <c r="AD240" i="105"/>
  <c r="AD200" i="105"/>
  <c r="AD690" i="105"/>
  <c r="AD417" i="105"/>
  <c r="AD759" i="105"/>
  <c r="AD720" i="105"/>
  <c r="AD39" i="105"/>
  <c r="AD241" i="105"/>
  <c r="AD806" i="105"/>
  <c r="O715" i="81"/>
  <c r="AD853" i="105"/>
  <c r="AD188" i="105"/>
  <c r="AD124" i="105"/>
  <c r="AD879" i="105"/>
  <c r="AD449" i="105"/>
  <c r="AD988" i="105"/>
  <c r="AD258" i="105"/>
  <c r="AD121" i="105"/>
  <c r="AD586" i="105"/>
  <c r="AD325" i="105"/>
  <c r="AD433" i="105"/>
  <c r="AD1082" i="105"/>
  <c r="AD698" i="105"/>
  <c r="AD888" i="105"/>
  <c r="AD182" i="105"/>
  <c r="AD740" i="105"/>
  <c r="AD243" i="105"/>
  <c r="AD964" i="105"/>
  <c r="AD485" i="105"/>
  <c r="AD796" i="105"/>
  <c r="AD734" i="105"/>
  <c r="AD294" i="105"/>
  <c r="AD268" i="105"/>
  <c r="AD138" i="105"/>
  <c r="AD968" i="105"/>
  <c r="AD456" i="105"/>
  <c r="AD475" i="105"/>
  <c r="AD427" i="105"/>
  <c r="O160" i="81"/>
  <c r="AD683" i="105"/>
  <c r="AD331" i="105"/>
  <c r="AD1012" i="105"/>
  <c r="AD867" i="105"/>
  <c r="AD940" i="105"/>
  <c r="AD310" i="105"/>
  <c r="AD620" i="105"/>
  <c r="AD220" i="105"/>
  <c r="AD274" i="105"/>
  <c r="AD54" i="105"/>
  <c r="AD737" i="105"/>
  <c r="AD282" i="105"/>
  <c r="AD474" i="105"/>
  <c r="AD411" i="105"/>
  <c r="AD860" i="105"/>
  <c r="AD361" i="105"/>
  <c r="AD88" i="105"/>
  <c r="AD223" i="105"/>
  <c r="AD245" i="105"/>
  <c r="AD745" i="105"/>
  <c r="AD705" i="105"/>
  <c r="AD9" i="105"/>
  <c r="AD725" i="105"/>
  <c r="AD385" i="105"/>
  <c r="AD142" i="105"/>
  <c r="AD266" i="105"/>
  <c r="AD460" i="105"/>
  <c r="AD169" i="105"/>
  <c r="AD897" i="105"/>
  <c r="AD176" i="105"/>
  <c r="AD293" i="105"/>
  <c r="AD1060" i="105"/>
  <c r="AD168" i="105"/>
  <c r="AD712" i="105"/>
  <c r="AD391" i="105"/>
  <c r="AD484" i="105"/>
  <c r="AD577" i="105"/>
  <c r="AD146" i="105"/>
  <c r="AD16" i="105"/>
  <c r="AD572" i="105"/>
  <c r="AD1044" i="105"/>
  <c r="AD301" i="105"/>
  <c r="AD32" i="105"/>
  <c r="AD184" i="105"/>
  <c r="AD81" i="105"/>
  <c r="AD1091" i="105"/>
  <c r="AD193" i="105"/>
  <c r="AD21" i="105"/>
  <c r="AD585" i="105"/>
  <c r="AD876" i="105"/>
  <c r="AD1108" i="105"/>
  <c r="AD405" i="105"/>
  <c r="AD465" i="105"/>
  <c r="AD284" i="105"/>
  <c r="AD998" i="105"/>
  <c r="AD608" i="105"/>
  <c r="AD736" i="105"/>
  <c r="AD533" i="105"/>
  <c r="AD404" i="105"/>
  <c r="AD173" i="105"/>
  <c r="AD102" i="105"/>
  <c r="AD281" i="105"/>
  <c r="AD957" i="105"/>
  <c r="AD528" i="105"/>
  <c r="AD486" i="105"/>
  <c r="AD396" i="105"/>
  <c r="AD117" i="105"/>
  <c r="AD288" i="105"/>
  <c r="AD707" i="105"/>
  <c r="AD1021" i="105"/>
  <c r="AD1016" i="105"/>
  <c r="AD347" i="105"/>
  <c r="AD74" i="105"/>
  <c r="AD25" i="105"/>
  <c r="AD1073" i="105"/>
  <c r="AD522" i="105"/>
  <c r="AD529" i="105"/>
  <c r="AD50" i="105"/>
  <c r="AD255" i="105"/>
  <c r="AD640" i="105"/>
  <c r="AD869" i="105"/>
  <c r="O145" i="81"/>
  <c r="AD1026" i="105"/>
  <c r="AD147" i="105"/>
  <c r="AD1100" i="105"/>
  <c r="AD512" i="105"/>
  <c r="AD461" i="105"/>
  <c r="AD882" i="105"/>
  <c r="AD133" i="105"/>
  <c r="AD731" i="105"/>
  <c r="AD187" i="105"/>
  <c r="AD506" i="105"/>
  <c r="O735" i="81"/>
  <c r="AD426" i="105"/>
  <c r="AD721" i="105"/>
  <c r="AD103" i="105"/>
  <c r="AD1096" i="105"/>
  <c r="AD99" i="105"/>
  <c r="AD643" i="105"/>
  <c r="AD1056" i="105"/>
  <c r="AD1093" i="105"/>
  <c r="AD496" i="105"/>
  <c r="AD709" i="105"/>
  <c r="AD212" i="105"/>
  <c r="AD490" i="105"/>
  <c r="AD431" i="105"/>
  <c r="AD864" i="105"/>
  <c r="AD570" i="105"/>
  <c r="AD1090" i="105"/>
  <c r="AD591" i="105"/>
  <c r="AD108" i="105"/>
  <c r="AD928" i="105"/>
  <c r="AD1045" i="105"/>
  <c r="AD97" i="105"/>
  <c r="AD561" i="105"/>
  <c r="AD955" i="105"/>
  <c r="AD12" i="105"/>
  <c r="AD271" i="105"/>
  <c r="AD530" i="105"/>
  <c r="AD1048" i="105"/>
  <c r="AD77" i="105"/>
  <c r="AD260" i="105"/>
  <c r="AD575" i="105"/>
  <c r="AD172" i="105"/>
  <c r="AD680" i="105"/>
  <c r="AD569" i="105"/>
  <c r="AD214" i="105"/>
  <c r="AD291" i="105"/>
  <c r="AD111" i="105"/>
  <c r="AD205" i="105"/>
  <c r="AD68" i="105"/>
  <c r="AD603" i="105"/>
  <c r="AD17" i="105"/>
  <c r="AD751" i="105"/>
  <c r="AD646" i="105"/>
  <c r="AD754" i="105"/>
  <c r="AD440" i="105"/>
  <c r="AD878" i="105"/>
  <c r="AD403" i="105"/>
  <c r="AD903" i="105"/>
  <c r="AD1008" i="105"/>
  <c r="AD397" i="105"/>
  <c r="AD316" i="105"/>
  <c r="AD546" i="105"/>
  <c r="AD57" i="105"/>
  <c r="AD253" i="105"/>
  <c r="AD871" i="105"/>
  <c r="AD665" i="105"/>
  <c r="AD1095" i="105"/>
  <c r="AD787" i="105"/>
  <c r="AD587" i="105"/>
  <c r="AD46" i="105"/>
  <c r="AD201" i="105"/>
  <c r="AD110" i="105"/>
  <c r="AD1034" i="105"/>
  <c r="AD1068" i="105"/>
  <c r="AD1037" i="105"/>
  <c r="AD1039" i="105"/>
  <c r="AD510" i="105"/>
  <c r="AD482" i="105"/>
  <c r="AD234" i="105"/>
  <c r="AD884" i="105"/>
  <c r="AD652" i="105"/>
  <c r="AD766" i="105"/>
  <c r="AD554" i="105"/>
  <c r="AD132" i="105"/>
  <c r="AD181" i="105"/>
  <c r="AD841" i="105"/>
  <c r="AD664" i="105"/>
  <c r="AD982" i="105"/>
  <c r="AD859" i="105"/>
  <c r="AD194" i="105"/>
  <c r="AD8" i="105"/>
  <c r="AD264" i="105"/>
  <c r="AD542" i="105"/>
  <c r="AD101" i="105"/>
  <c r="AD441" i="105"/>
  <c r="AD918" i="105"/>
  <c r="AD936" i="105"/>
  <c r="AD447" i="105"/>
  <c r="AD558" i="105"/>
  <c r="AD642" i="105"/>
  <c r="AD503" i="105"/>
  <c r="AD14" i="105"/>
  <c r="AD269" i="105"/>
  <c r="AD410" i="105"/>
  <c r="AD154" i="105"/>
  <c r="AD319" i="105"/>
  <c r="AD413" i="105"/>
  <c r="AD656" i="105"/>
  <c r="AD961" i="105"/>
  <c r="AD61" i="105"/>
  <c r="AD967" i="105"/>
  <c r="AD48" i="105"/>
  <c r="AC946" i="105"/>
  <c r="AC919" i="105"/>
  <c r="AC306" i="105"/>
  <c r="AC525" i="105"/>
  <c r="AC426" i="105"/>
  <c r="AC635" i="105"/>
  <c r="AC923" i="105"/>
  <c r="AC824" i="105"/>
  <c r="AC108" i="105"/>
  <c r="AC634" i="105"/>
  <c r="AC42" i="105"/>
  <c r="AC417" i="105"/>
  <c r="AC245" i="105"/>
  <c r="AC214" i="105"/>
  <c r="AC999" i="105"/>
  <c r="AC710" i="105"/>
  <c r="AC623" i="105"/>
  <c r="AC670" i="105"/>
  <c r="AC44" i="105"/>
  <c r="AC831" i="105"/>
  <c r="AC930" i="105"/>
  <c r="AC153" i="105"/>
  <c r="AC187" i="105"/>
  <c r="AC408" i="105"/>
  <c r="AC488" i="105"/>
  <c r="AC669" i="105"/>
  <c r="AC465" i="105"/>
  <c r="AC450" i="105"/>
  <c r="AC282" i="105"/>
  <c r="AC246" i="105"/>
  <c r="AC60" i="105"/>
  <c r="AC243" i="105"/>
  <c r="AC616" i="105"/>
  <c r="AC281" i="105"/>
  <c r="AC921" i="105"/>
  <c r="AC553" i="105"/>
  <c r="AC530" i="105"/>
  <c r="AC559" i="105"/>
  <c r="AC644" i="105"/>
  <c r="AC581" i="105"/>
  <c r="AC721" i="105"/>
  <c r="AC719" i="105"/>
  <c r="AC771" i="105"/>
  <c r="AC277" i="105"/>
  <c r="AC609" i="105"/>
  <c r="AC242" i="105"/>
  <c r="AC529" i="105"/>
  <c r="AC711" i="105"/>
  <c r="AC430" i="105"/>
  <c r="AC678" i="105"/>
  <c r="AC854" i="105"/>
  <c r="AC840" i="105"/>
  <c r="AC487" i="105"/>
  <c r="AC458" i="105"/>
  <c r="AC101" i="105"/>
  <c r="AC750" i="105"/>
  <c r="AC50" i="105"/>
  <c r="AC765" i="105"/>
  <c r="AC502" i="105"/>
  <c r="AC746" i="105"/>
  <c r="AC17" i="105"/>
  <c r="AC791" i="105"/>
  <c r="AC512" i="105"/>
  <c r="AC230" i="105"/>
  <c r="AC505" i="105"/>
  <c r="AC75" i="105"/>
  <c r="AC27" i="105"/>
  <c r="AC410" i="105"/>
  <c r="AC953" i="105"/>
  <c r="AC796" i="105"/>
  <c r="AC948" i="105"/>
  <c r="AC422" i="105"/>
  <c r="AC191" i="105"/>
  <c r="AC330" i="105"/>
  <c r="AC213" i="105"/>
  <c r="AC739" i="105"/>
  <c r="AC169" i="105"/>
  <c r="AC659" i="105"/>
  <c r="AC135" i="105"/>
  <c r="AC303" i="105"/>
  <c r="AC968" i="105"/>
  <c r="AC585" i="105"/>
  <c r="AC902" i="105"/>
  <c r="AC1002" i="105"/>
  <c r="AC602" i="105"/>
  <c r="AC71" i="105"/>
  <c r="AC270" i="105"/>
  <c r="AC18" i="105"/>
  <c r="AC113" i="105"/>
  <c r="AC759" i="105"/>
  <c r="AC866" i="105"/>
  <c r="AC778" i="105"/>
  <c r="AC835" i="105"/>
  <c r="AC226" i="105"/>
  <c r="AC359" i="105"/>
  <c r="AC811" i="105"/>
  <c r="AC520" i="105"/>
  <c r="AC804" i="105"/>
  <c r="AC884" i="105"/>
  <c r="AC443" i="105"/>
  <c r="AC876" i="105"/>
  <c r="AC162" i="105"/>
  <c r="AC924" i="105"/>
  <c r="AC541" i="105"/>
  <c r="AC174" i="105"/>
  <c r="AC613" i="105"/>
  <c r="AC605" i="105"/>
  <c r="AC577" i="105"/>
  <c r="AC486" i="105"/>
  <c r="AC203" i="105"/>
  <c r="AC68" i="105"/>
  <c r="AC341" i="105"/>
  <c r="AC653" i="105"/>
  <c r="AC564" i="105"/>
  <c r="AC808" i="105"/>
  <c r="AC674" i="105"/>
  <c r="AC151" i="105"/>
  <c r="AC994" i="105"/>
  <c r="AC510" i="105"/>
  <c r="BF50" i="53"/>
  <c r="AR8" i="104"/>
  <c r="AF543" i="105"/>
  <c r="AF998" i="105"/>
  <c r="AF1094" i="105"/>
  <c r="O1099" i="83"/>
  <c r="AF672" i="105"/>
  <c r="O1070" i="83"/>
  <c r="AF1035" i="105"/>
  <c r="O727" i="83"/>
  <c r="AF242" i="105"/>
  <c r="AF1055" i="105"/>
  <c r="AF129" i="105"/>
  <c r="AF297" i="105"/>
  <c r="AF22" i="105"/>
  <c r="AF919" i="105"/>
  <c r="AF413" i="105"/>
  <c r="D298" i="57"/>
  <c r="AF133" i="105"/>
  <c r="AF253" i="105"/>
  <c r="AF1045" i="105"/>
  <c r="AF558" i="105"/>
  <c r="AF744" i="105"/>
  <c r="AF765" i="105"/>
  <c r="AF542" i="105"/>
  <c r="AF726" i="105"/>
  <c r="AF290" i="105"/>
  <c r="AF886" i="105"/>
  <c r="P295" i="59"/>
  <c r="AF218" i="105"/>
  <c r="AF829" i="105"/>
  <c r="AF878" i="105"/>
  <c r="AF756" i="105"/>
  <c r="AF566" i="105"/>
  <c r="AF25" i="105"/>
  <c r="AF206" i="105"/>
  <c r="AF796" i="105"/>
  <c r="AF454" i="105"/>
  <c r="AF575" i="105"/>
  <c r="AF204" i="105"/>
  <c r="AF268" i="105"/>
  <c r="AF719" i="105"/>
  <c r="AF552" i="105"/>
  <c r="AF681" i="105"/>
  <c r="AF380" i="105"/>
  <c r="AF1051" i="105"/>
  <c r="AF61" i="105"/>
  <c r="AF146" i="105"/>
  <c r="AF895" i="105"/>
  <c r="AF905" i="105"/>
  <c r="AF116" i="105"/>
  <c r="AF101" i="105"/>
  <c r="AF225" i="105"/>
  <c r="AF63" i="105"/>
  <c r="AF615" i="105"/>
  <c r="AF714" i="105"/>
  <c r="AF283" i="105"/>
  <c r="AF58" i="105"/>
  <c r="AF153" i="105"/>
  <c r="AF662" i="105"/>
  <c r="AF392" i="105"/>
  <c r="AF632" i="105"/>
  <c r="AF417" i="105"/>
  <c r="AF180" i="105"/>
  <c r="AF173" i="105"/>
  <c r="AF221" i="105"/>
  <c r="AF471" i="105"/>
  <c r="BF20" i="59"/>
  <c r="AV7" i="104"/>
  <c r="AF164" i="105"/>
  <c r="AF749" i="105"/>
  <c r="AF135" i="105"/>
  <c r="AF866" i="105"/>
  <c r="AF940" i="105"/>
  <c r="AF6" i="105"/>
  <c r="AF980" i="105"/>
  <c r="AF981" i="105"/>
  <c r="AF357" i="105"/>
  <c r="AF516" i="105"/>
  <c r="AF722" i="105"/>
  <c r="AF537" i="105"/>
  <c r="AF824" i="105"/>
  <c r="AF215" i="105"/>
  <c r="AF424" i="105"/>
  <c r="AF32" i="105"/>
  <c r="AF565" i="105"/>
  <c r="AF346" i="105"/>
  <c r="AF831" i="105"/>
  <c r="AF968" i="105"/>
  <c r="AF1014" i="105"/>
  <c r="AF1044" i="105"/>
  <c r="AF933" i="105"/>
  <c r="AF567" i="105"/>
  <c r="X727" i="105"/>
  <c r="AF261" i="105"/>
  <c r="AF388" i="105"/>
  <c r="AF816" i="105"/>
  <c r="AF527" i="105"/>
  <c r="AF1003" i="105"/>
  <c r="AF526" i="105"/>
  <c r="AF598" i="105"/>
  <c r="AF544" i="105"/>
  <c r="AF49" i="105"/>
  <c r="AF158" i="105"/>
  <c r="AF613" i="105"/>
  <c r="AF710" i="105"/>
  <c r="AF804" i="105"/>
  <c r="AF642" i="105"/>
  <c r="AF764" i="105"/>
  <c r="AF600" i="105"/>
  <c r="AF214" i="105"/>
  <c r="AF344" i="105"/>
  <c r="AF687" i="105"/>
  <c r="AF556" i="105"/>
  <c r="AF1054" i="105"/>
  <c r="AF776" i="105"/>
  <c r="AF798" i="105"/>
  <c r="AF1026" i="105"/>
  <c r="AF1102" i="105"/>
  <c r="AF690" i="105"/>
  <c r="AF812" i="105"/>
  <c r="AF176" i="105"/>
  <c r="AF1082" i="105"/>
  <c r="AF143" i="105"/>
  <c r="AF356" i="105"/>
  <c r="AF786" i="105"/>
  <c r="AF1073" i="105"/>
  <c r="AF826" i="105"/>
  <c r="AF238" i="105"/>
  <c r="O848" i="83"/>
  <c r="O160" i="83"/>
  <c r="AF943" i="105"/>
  <c r="AF245" i="105"/>
  <c r="AF568" i="105"/>
  <c r="AF37" i="105"/>
  <c r="AF264" i="105"/>
  <c r="AF569" i="105"/>
  <c r="O279" i="83"/>
  <c r="AF1069" i="105"/>
  <c r="AF142" i="105"/>
  <c r="AF517" i="105"/>
  <c r="AF1030" i="105"/>
  <c r="AF48" i="105"/>
  <c r="AF110" i="105"/>
  <c r="AF1033" i="105"/>
  <c r="AF328" i="105"/>
  <c r="AF597" i="105"/>
  <c r="AF622" i="105"/>
  <c r="AF813" i="105"/>
  <c r="AF1008" i="105"/>
  <c r="AF250" i="105"/>
  <c r="AE975" i="105"/>
  <c r="AE139" i="105"/>
  <c r="AE1016" i="105"/>
  <c r="AE658" i="105"/>
  <c r="AE377" i="105"/>
  <c r="AE954" i="105"/>
  <c r="AE696" i="105"/>
  <c r="AE291" i="105"/>
  <c r="AE614" i="105"/>
  <c r="AE592" i="105"/>
  <c r="AE754" i="105"/>
  <c r="AE524" i="105"/>
  <c r="AE172" i="105"/>
  <c r="AE688" i="105"/>
  <c r="AE1078" i="105"/>
  <c r="AE805" i="105"/>
  <c r="AE424" i="105"/>
  <c r="AE576" i="105"/>
  <c r="AE1072" i="105"/>
  <c r="AE652" i="105"/>
  <c r="AE602" i="105"/>
  <c r="O386" i="82"/>
  <c r="AE137" i="105"/>
  <c r="AE1040" i="105"/>
  <c r="AE685" i="105"/>
  <c r="O285" i="82"/>
  <c r="AE332" i="105"/>
  <c r="AE151" i="105"/>
  <c r="AE513" i="105"/>
  <c r="AE365" i="105"/>
  <c r="AE307" i="105"/>
  <c r="AE292" i="105"/>
  <c r="AE841" i="105"/>
  <c r="AE927" i="105"/>
  <c r="AE1098" i="105"/>
  <c r="AE765" i="105"/>
  <c r="AE698" i="105"/>
  <c r="AE856" i="105"/>
  <c r="O848" i="82"/>
  <c r="AE563" i="105"/>
  <c r="O282" i="82"/>
  <c r="O367" i="82"/>
  <c r="AE121" i="105"/>
  <c r="AE88" i="105"/>
  <c r="AE664" i="105"/>
  <c r="AE777" i="105"/>
  <c r="AE281" i="105"/>
  <c r="AE719" i="105"/>
  <c r="AE540" i="105"/>
  <c r="AE35" i="105"/>
  <c r="AE618" i="105"/>
  <c r="AE1064" i="105"/>
  <c r="AE768" i="105"/>
  <c r="O288" i="82"/>
  <c r="AD448" i="105"/>
  <c r="AD1024" i="105"/>
  <c r="AD203" i="105"/>
  <c r="AD553" i="105"/>
  <c r="AD781" i="105"/>
  <c r="AD420" i="105"/>
  <c r="AD134" i="105"/>
  <c r="AD145" i="105"/>
  <c r="AD466" i="105"/>
  <c r="AD340" i="105"/>
  <c r="AD742" i="105"/>
  <c r="AD1040" i="105"/>
  <c r="AD75" i="105"/>
  <c r="AD196" i="105"/>
  <c r="AD697" i="105"/>
  <c r="AD671" i="105"/>
  <c r="AD246" i="105"/>
  <c r="O389" i="81"/>
  <c r="AD26" i="105"/>
  <c r="AD895" i="105"/>
  <c r="AD299" i="105"/>
  <c r="AD304" i="105"/>
  <c r="AD746" i="105"/>
  <c r="AD840" i="105"/>
  <c r="AD15" i="105"/>
  <c r="AD749" i="105"/>
  <c r="AD832" i="105"/>
  <c r="AD970" i="105"/>
  <c r="AD597" i="105"/>
  <c r="AD435" i="105"/>
  <c r="AD443" i="105"/>
  <c r="AD115" i="105"/>
  <c r="AD207" i="105"/>
  <c r="AD320" i="105"/>
  <c r="AD217" i="105"/>
  <c r="AD368" i="105"/>
  <c r="AD828" i="105"/>
  <c r="AD808" i="105"/>
  <c r="AD576" i="105"/>
  <c r="AD91" i="105"/>
  <c r="AD809" i="105"/>
  <c r="AD497" i="105"/>
  <c r="AD757" i="105"/>
  <c r="AD300" i="105"/>
  <c r="AD1013" i="105"/>
  <c r="AD1025" i="105"/>
  <c r="AD1038" i="105"/>
  <c r="AD40" i="105"/>
  <c r="AD613" i="105"/>
  <c r="AD950" i="105"/>
  <c r="AD1049" i="105"/>
  <c r="AD236" i="105"/>
  <c r="AD772" i="105"/>
  <c r="O1107" i="81"/>
  <c r="AD920" i="105"/>
  <c r="AD7" i="105"/>
  <c r="AD1105" i="105"/>
  <c r="AD353" i="105"/>
  <c r="AD276" i="105"/>
  <c r="AD989" i="105"/>
  <c r="AD70" i="105"/>
  <c r="AD374" i="105"/>
  <c r="AC599" i="105"/>
  <c r="AC109" i="105"/>
  <c r="AC792" i="105"/>
  <c r="AC790" i="105"/>
  <c r="AC423" i="105"/>
  <c r="AC998" i="105"/>
  <c r="AC171" i="105"/>
  <c r="AC962" i="105"/>
  <c r="AC215" i="105"/>
  <c r="AC832" i="105"/>
  <c r="AC400" i="105"/>
  <c r="AC73" i="105"/>
  <c r="AC241" i="105"/>
  <c r="AC401" i="105"/>
  <c r="AC871" i="105"/>
  <c r="AC569" i="105"/>
  <c r="AC532" i="105"/>
  <c r="AC161" i="105"/>
  <c r="AC507" i="105"/>
  <c r="AC537" i="105"/>
  <c r="AC881" i="105"/>
  <c r="AC544" i="105"/>
  <c r="AC571" i="105"/>
  <c r="AC979" i="105"/>
  <c r="AC361" i="105"/>
  <c r="AC895" i="105"/>
  <c r="AC922" i="105"/>
  <c r="AC1003" i="105"/>
  <c r="AC376" i="105"/>
  <c r="AC740" i="105"/>
  <c r="AC489" i="105"/>
  <c r="AC677" i="105"/>
  <c r="AC355" i="105"/>
  <c r="AC93" i="105"/>
  <c r="AC668" i="105"/>
  <c r="AC526" i="105"/>
  <c r="AC637" i="105"/>
  <c r="AC799" i="105"/>
  <c r="AC331" i="105"/>
  <c r="AC898" i="105"/>
  <c r="AC724" i="105"/>
  <c r="AC345" i="105"/>
  <c r="AC183" i="105"/>
  <c r="AC332" i="105"/>
  <c r="AC495" i="105"/>
  <c r="AC177" i="105"/>
  <c r="AC497" i="105"/>
  <c r="AC47" i="105"/>
  <c r="AC34" i="105"/>
  <c r="AC139" i="105"/>
  <c r="AC91" i="105"/>
  <c r="AC611" i="105"/>
  <c r="AC391" i="105"/>
  <c r="AC945" i="105"/>
  <c r="AC543" i="105"/>
  <c r="AC480" i="105"/>
  <c r="AC749" i="105"/>
  <c r="AC357" i="105"/>
  <c r="AC15" i="105"/>
  <c r="AC110" i="105"/>
  <c r="AC272" i="105"/>
  <c r="AC555" i="105"/>
  <c r="AC328" i="105"/>
  <c r="AC492" i="105"/>
  <c r="AC973" i="105"/>
  <c r="AC601" i="105"/>
  <c r="AC146" i="105"/>
  <c r="AC336" i="105"/>
  <c r="AC575" i="105"/>
  <c r="AC516" i="105"/>
  <c r="AC414" i="105"/>
  <c r="AC1008" i="105"/>
  <c r="AC768" i="105"/>
  <c r="AC1013" i="105"/>
  <c r="AC447" i="105"/>
  <c r="AC35" i="105"/>
  <c r="AC207" i="105"/>
  <c r="AC103" i="105"/>
  <c r="AC763" i="105"/>
  <c r="AC967" i="105"/>
  <c r="AC752" i="105"/>
  <c r="AC9" i="105"/>
  <c r="AC929" i="105"/>
  <c r="AC976" i="105"/>
  <c r="AC208" i="105"/>
  <c r="AC593" i="105"/>
  <c r="AC249" i="105"/>
  <c r="AC111" i="105"/>
  <c r="AC519" i="105"/>
  <c r="AC216" i="105"/>
  <c r="AC509" i="105"/>
  <c r="AC584" i="105"/>
  <c r="AC744" i="105"/>
  <c r="AC275" i="105"/>
  <c r="AC805" i="105"/>
  <c r="AC474" i="105"/>
  <c r="AC354" i="105"/>
  <c r="AC227" i="105"/>
  <c r="AC40" i="105"/>
  <c r="AC61" i="105"/>
  <c r="AC829" i="105"/>
  <c r="AC105" i="105"/>
  <c r="AC874" i="105"/>
  <c r="AC624" i="105"/>
  <c r="AB809" i="105"/>
  <c r="AB824" i="105"/>
  <c r="AB623" i="105"/>
  <c r="AB788" i="105"/>
  <c r="AB131" i="105"/>
  <c r="AB418" i="105"/>
  <c r="AB977" i="105"/>
  <c r="AB731" i="105"/>
  <c r="AB452" i="105"/>
  <c r="AB506" i="105"/>
  <c r="AB441" i="105"/>
  <c r="AB361" i="105"/>
  <c r="AB118" i="105"/>
  <c r="AB752" i="105"/>
  <c r="AB35" i="105"/>
  <c r="AB256" i="105"/>
  <c r="AB814" i="105"/>
  <c r="AC1005" i="105"/>
  <c r="O351" i="80"/>
  <c r="AB867" i="105"/>
  <c r="O845" i="83"/>
  <c r="AF845" i="105"/>
  <c r="O163" i="83"/>
  <c r="AF163" i="105"/>
  <c r="O287" i="83"/>
  <c r="AF287" i="105"/>
  <c r="O964" i="83"/>
  <c r="X964" i="105"/>
  <c r="AF1096" i="105"/>
  <c r="DR12" i="16"/>
  <c r="O1061" i="83"/>
  <c r="DM15" i="16"/>
  <c r="O86" i="83"/>
  <c r="AF86" i="105"/>
  <c r="O1084" i="83"/>
  <c r="AF1084" i="105"/>
  <c r="O1066" i="83"/>
  <c r="AF1066" i="105"/>
  <c r="DO15" i="16"/>
  <c r="M286" i="83"/>
  <c r="X286" i="105" s="1"/>
  <c r="DR8" i="16"/>
  <c r="BF80" i="59"/>
  <c r="AV9" i="104"/>
  <c r="AF1087" i="105"/>
  <c r="AF145" i="105"/>
  <c r="DI15" i="16"/>
  <c r="N1224" i="83"/>
  <c r="N1686" i="83"/>
  <c r="N1690" i="83"/>
  <c r="N1715" i="83"/>
  <c r="N1714" i="83"/>
  <c r="N2139" i="83"/>
  <c r="N1303" i="83"/>
  <c r="N1410" i="83"/>
  <c r="N2165" i="83"/>
  <c r="N1328" i="83"/>
  <c r="N1461" i="83"/>
  <c r="N1297" i="83"/>
  <c r="N1830" i="83"/>
  <c r="N1345" i="83"/>
  <c r="N2189" i="83"/>
  <c r="N1743" i="83"/>
  <c r="N1523" i="83"/>
  <c r="N1163" i="83"/>
  <c r="N1860" i="83"/>
  <c r="N1196" i="83"/>
  <c r="N1835" i="83"/>
  <c r="N1426" i="83"/>
  <c r="N1263" i="83"/>
  <c r="N1803" i="83"/>
  <c r="N1527" i="83"/>
  <c r="N1629" i="83"/>
  <c r="N1360" i="83"/>
  <c r="N1177" i="83"/>
  <c r="N1395" i="83"/>
  <c r="N1315" i="83"/>
  <c r="N1671" i="83"/>
  <c r="N1260" i="83"/>
  <c r="N1662" i="83"/>
  <c r="N2022" i="83"/>
  <c r="N2138" i="83"/>
  <c r="N1491" i="83"/>
  <c r="N1435" i="83"/>
  <c r="N1752" i="83"/>
  <c r="N2102" i="83"/>
  <c r="N1270" i="83"/>
  <c r="N1791" i="83"/>
  <c r="N1694" i="83"/>
  <c r="N1487" i="83"/>
  <c r="N1192" i="83"/>
  <c r="N1806" i="83"/>
  <c r="N1628" i="83"/>
  <c r="N1154" i="83"/>
  <c r="N1321" i="83"/>
  <c r="N1364" i="83"/>
  <c r="N1637" i="83"/>
  <c r="N1998" i="83"/>
  <c r="N1499" i="83"/>
  <c r="N1269" i="83"/>
  <c r="N1909" i="83"/>
  <c r="N2097" i="83"/>
  <c r="N1677" i="83"/>
  <c r="N1110" i="83"/>
  <c r="N1169" i="83"/>
  <c r="N1787" i="83"/>
  <c r="N1617" i="83"/>
  <c r="N1453" i="83"/>
  <c r="N1755" i="83"/>
  <c r="N2093" i="83"/>
  <c r="N2061" i="83"/>
  <c r="N2121" i="83"/>
  <c r="N1452" i="83"/>
  <c r="N1121" i="83"/>
  <c r="N1569" i="83"/>
  <c r="N1372" i="83"/>
  <c r="N1665" i="83"/>
  <c r="N1664" i="83"/>
  <c r="N1776" i="83"/>
  <c r="N2115" i="83"/>
  <c r="N1258" i="83"/>
  <c r="N2108" i="83"/>
  <c r="N1463" i="83"/>
  <c r="N1808" i="83"/>
  <c r="N2064" i="83"/>
  <c r="N1245" i="83"/>
  <c r="N1268" i="83"/>
  <c r="N2103" i="83"/>
  <c r="N1657" i="83"/>
  <c r="N1444" i="83"/>
  <c r="N1772" i="83"/>
  <c r="N2168" i="83"/>
  <c r="N1717" i="83"/>
  <c r="N1582" i="83"/>
  <c r="N1688" i="83"/>
  <c r="N1882" i="83"/>
  <c r="N1975" i="83"/>
  <c r="N1583" i="83"/>
  <c r="N1938" i="83"/>
  <c r="N1354" i="83"/>
  <c r="N1804" i="83"/>
  <c r="N1577" i="83"/>
  <c r="N1705" i="83"/>
  <c r="N1313" i="83"/>
  <c r="N1730" i="83"/>
  <c r="N1561" i="83"/>
  <c r="N2073" i="83"/>
  <c r="N2179" i="83"/>
  <c r="N1949" i="83"/>
  <c r="N1259" i="83"/>
  <c r="N1399" i="83"/>
  <c r="N1481" i="83"/>
  <c r="N1726" i="83"/>
  <c r="N1844" i="83"/>
  <c r="N2101" i="83"/>
  <c r="N2175" i="83"/>
  <c r="N1626" i="83"/>
  <c r="N1640" i="83"/>
  <c r="N1639" i="83"/>
  <c r="N2167" i="83"/>
  <c r="N1252" i="83"/>
  <c r="N1437" i="83"/>
  <c r="N1693" i="83"/>
  <c r="N1220" i="83"/>
  <c r="N1710" i="83"/>
  <c r="N1239" i="83"/>
  <c r="N1611" i="83"/>
  <c r="N1411" i="83"/>
  <c r="N1130" i="83"/>
  <c r="N1498" i="83"/>
  <c r="N2111" i="83"/>
  <c r="N2088" i="83"/>
  <c r="N1661" i="83"/>
  <c r="N2023" i="83"/>
  <c r="N2140" i="83"/>
  <c r="N1521" i="83"/>
  <c r="N1294" i="83"/>
  <c r="N1468" i="83"/>
  <c r="N1127" i="83"/>
  <c r="N1960" i="83"/>
  <c r="N1894" i="83"/>
  <c r="N2122" i="83"/>
  <c r="N1109" i="83"/>
  <c r="N1592" i="83"/>
  <c r="N1707" i="83"/>
  <c r="N1368" i="83"/>
  <c r="N1305" i="83"/>
  <c r="N1931" i="83"/>
  <c r="N2008" i="83"/>
  <c r="N2063" i="83"/>
  <c r="N1653" i="83"/>
  <c r="N1280" i="83"/>
  <c r="N1951" i="83"/>
  <c r="N1724" i="83"/>
  <c r="N1945" i="83"/>
  <c r="N2018" i="83"/>
  <c r="N1302" i="83"/>
  <c r="N1409" i="83"/>
  <c r="N1352" i="83"/>
  <c r="N1751" i="83"/>
  <c r="N1203" i="83"/>
  <c r="N1660" i="83"/>
  <c r="N1208" i="83"/>
  <c r="N1570" i="83"/>
  <c r="N2187" i="83"/>
  <c r="N1443" i="83"/>
  <c r="N1600" i="83"/>
  <c r="N1962" i="83"/>
  <c r="N1218" i="83"/>
  <c r="N2080" i="83"/>
  <c r="N1467" i="83"/>
  <c r="N2170" i="83"/>
  <c r="N1635" i="83"/>
  <c r="N1211" i="83"/>
  <c r="N1359" i="83"/>
  <c r="N2059" i="83"/>
  <c r="N1389" i="83"/>
  <c r="N2016" i="83"/>
  <c r="N2125" i="83"/>
  <c r="N1928" i="83"/>
  <c r="N1893" i="83"/>
  <c r="N1501" i="83"/>
  <c r="N1953" i="83"/>
  <c r="N1815" i="83"/>
  <c r="N1845" i="83"/>
  <c r="N1873" i="83"/>
  <c r="N1875" i="83"/>
  <c r="N1142" i="83"/>
  <c r="N1618" i="83"/>
  <c r="N1590" i="83"/>
  <c r="N1625" i="83"/>
  <c r="N1573" i="83"/>
  <c r="N1599" i="83"/>
  <c r="N1598" i="83"/>
  <c r="N2049" i="83"/>
  <c r="N1988" i="83"/>
  <c r="N2109" i="83"/>
  <c r="N1275" i="83"/>
  <c r="N2015" i="83"/>
  <c r="N1382" i="83"/>
  <c r="N1325" i="83"/>
  <c r="N1970" i="83"/>
  <c r="N1965" i="83"/>
  <c r="N1332" i="83"/>
  <c r="N2087" i="83"/>
  <c r="N1388" i="83"/>
  <c r="N1542" i="83"/>
  <c r="N1146" i="83"/>
  <c r="N1890" i="83"/>
  <c r="N1183" i="83"/>
  <c r="N1415" i="83"/>
  <c r="N1510" i="83"/>
  <c r="N2052" i="83"/>
  <c r="N2130" i="83"/>
  <c r="N1120" i="83"/>
  <c r="N1627" i="83"/>
  <c r="N2110" i="83"/>
  <c r="N1416" i="83"/>
  <c r="N1241" i="83"/>
  <c r="N1477" i="83"/>
  <c r="N1200" i="83"/>
  <c r="N1901" i="83"/>
  <c r="N1306" i="83"/>
  <c r="N1534" i="83"/>
  <c r="N2152" i="83"/>
  <c r="N2089" i="83"/>
  <c r="N2149" i="83"/>
  <c r="N1396" i="83"/>
  <c r="N2174" i="83"/>
  <c r="N2177" i="83"/>
  <c r="N1813" i="83"/>
  <c r="N2035" i="83"/>
  <c r="N2198" i="83"/>
  <c r="N1571" i="83"/>
  <c r="N1684" i="83"/>
  <c r="N1902" i="83"/>
  <c r="N1159" i="83"/>
  <c r="N2079" i="83"/>
  <c r="N1986" i="83"/>
  <c r="N1299" i="83"/>
  <c r="N1692" i="83"/>
  <c r="N1940" i="83"/>
  <c r="N1153" i="83"/>
  <c r="N1298" i="83"/>
  <c r="N2051" i="83"/>
  <c r="N1347" i="83"/>
  <c r="N1910" i="83"/>
  <c r="N1906" i="83"/>
  <c r="N1484" i="83"/>
  <c r="N1482" i="83"/>
  <c r="N1833" i="83"/>
  <c r="N1941" i="83"/>
  <c r="N1358" i="83"/>
  <c r="N1462" i="83"/>
  <c r="N1930" i="83"/>
  <c r="N1497" i="83"/>
  <c r="N2186" i="83"/>
  <c r="N2173" i="83"/>
  <c r="N1869" i="83"/>
  <c r="N1113" i="83"/>
  <c r="N1195" i="83"/>
  <c r="N1118" i="83"/>
  <c r="N1422" i="83"/>
  <c r="N1193" i="83"/>
  <c r="N1698" i="83"/>
  <c r="N1926" i="83"/>
  <c r="N1788" i="83"/>
  <c r="N1983" i="83"/>
  <c r="N1959" i="83"/>
  <c r="N1874" i="83"/>
  <c r="N2069" i="83"/>
  <c r="N1785" i="83"/>
  <c r="N1393" i="83"/>
  <c r="N2172" i="83"/>
  <c r="N2199" i="83"/>
  <c r="N1520" i="83"/>
  <c r="N1547" i="83"/>
  <c r="N1879" i="83"/>
  <c r="N1996" i="83"/>
  <c r="N2048" i="83"/>
  <c r="N1235" i="83"/>
  <c r="N1158" i="83"/>
  <c r="N1327" i="83"/>
  <c r="N2104" i="83"/>
  <c r="N1272" i="83"/>
  <c r="N1575" i="83"/>
  <c r="N1663" i="83"/>
  <c r="N1525" i="83"/>
  <c r="N1868" i="83"/>
  <c r="N1447" i="83"/>
  <c r="N1266" i="83"/>
  <c r="N2086" i="83"/>
  <c r="N1292" i="83"/>
  <c r="N1851" i="83"/>
  <c r="N1432" i="83"/>
  <c r="N1431" i="83"/>
  <c r="N1771" i="83"/>
  <c r="N1886" i="83"/>
  <c r="N1316" i="83"/>
  <c r="N1405" i="83"/>
  <c r="N1800" i="83"/>
  <c r="N1387" i="83"/>
  <c r="N1848" i="83"/>
  <c r="N1687" i="83"/>
  <c r="N2057" i="83"/>
  <c r="N1417" i="83"/>
  <c r="N1505" i="83"/>
  <c r="N1138" i="83"/>
  <c r="N1366" i="83"/>
  <c r="N2182" i="83"/>
  <c r="N1984" i="83"/>
  <c r="N1814" i="83"/>
  <c r="N1585" i="83"/>
  <c r="N1281" i="83"/>
  <c r="N2090" i="83"/>
  <c r="N2180" i="83"/>
  <c r="N1503" i="83"/>
  <c r="N1255" i="83"/>
  <c r="N1226" i="83"/>
  <c r="N2158" i="83"/>
  <c r="N1495" i="83"/>
  <c r="N2197" i="83"/>
  <c r="N1518" i="83"/>
  <c r="N1853" i="83"/>
  <c r="N1971" i="83"/>
  <c r="N1888" i="83"/>
  <c r="N1210" i="83"/>
  <c r="N1916" i="83"/>
  <c r="N1301" i="83"/>
  <c r="N1247" i="83"/>
  <c r="N1633" i="83"/>
  <c r="N1881" i="83"/>
  <c r="N1493" i="83"/>
  <c r="N2191" i="83"/>
  <c r="N1829" i="83"/>
  <c r="N1516" i="83"/>
  <c r="N1934" i="83"/>
  <c r="N1796" i="83"/>
  <c r="N1777" i="83"/>
  <c r="N1381" i="83"/>
  <c r="N1823" i="83"/>
  <c r="N1264" i="83"/>
  <c r="N1353" i="83"/>
  <c r="N1682" i="83"/>
  <c r="N1215" i="83"/>
  <c r="N1748" i="83"/>
  <c r="N1291" i="83"/>
  <c r="N1719" i="83"/>
  <c r="N1974" i="83"/>
  <c r="N1576" i="83"/>
  <c r="N1809" i="83"/>
  <c r="N1897" i="83"/>
  <c r="N1758" i="83"/>
  <c r="N1166" i="83"/>
  <c r="N1397" i="83"/>
  <c r="N1253" i="83"/>
  <c r="N2037" i="83"/>
  <c r="N1673" i="83"/>
  <c r="N1221" i="83"/>
  <c r="N1927" i="83"/>
  <c r="N1672" i="83"/>
  <c r="N1173" i="83"/>
  <c r="N1471" i="83"/>
  <c r="N1470" i="83"/>
  <c r="N1608" i="83"/>
  <c r="N1826" i="83"/>
  <c r="N1858" i="83"/>
  <c r="N1185" i="83"/>
  <c r="N1887" i="83"/>
  <c r="N1274" i="83"/>
  <c r="N2032" i="83"/>
  <c r="N1231" i="83"/>
  <c r="N1515" i="83"/>
  <c r="N1850" i="83"/>
  <c r="N1454" i="83"/>
  <c r="N2144" i="83"/>
  <c r="N1376" i="83"/>
  <c r="N1206" i="83"/>
  <c r="N1472" i="83"/>
  <c r="N1202" i="83"/>
  <c r="N1721" i="83"/>
  <c r="N1718" i="83"/>
  <c r="N1766" i="83"/>
  <c r="N1216" i="83"/>
  <c r="N1553" i="83"/>
  <c r="N1125" i="83"/>
  <c r="N1632" i="83"/>
  <c r="N1604" i="83"/>
  <c r="N1801" i="83"/>
  <c r="N1889" i="83"/>
  <c r="N1254" i="83"/>
  <c r="N1837" i="83"/>
  <c r="N1445" i="83"/>
  <c r="N1922" i="83"/>
  <c r="N2150" i="83"/>
  <c r="N1558" i="83"/>
  <c r="N1789" i="83"/>
  <c r="N1645" i="83"/>
  <c r="N2005" i="83"/>
  <c r="N2065" i="83"/>
  <c r="N1613" i="83"/>
  <c r="N1309" i="83"/>
  <c r="N1419" i="83"/>
  <c r="N1565" i="83"/>
  <c r="N1362" i="83"/>
  <c r="N1812" i="83"/>
  <c r="N1227" i="83"/>
  <c r="N1540" i="83"/>
  <c r="N1932" i="83"/>
  <c r="N1421" i="83"/>
  <c r="N1448" i="83"/>
  <c r="N2156" i="83"/>
  <c r="N2155" i="83"/>
  <c r="N1799" i="83"/>
  <c r="N1919" i="83"/>
  <c r="N1947" i="83"/>
  <c r="N2078" i="83"/>
  <c r="N2003" i="83"/>
  <c r="N1207" i="83"/>
  <c r="N1574" i="83"/>
  <c r="N1413" i="83"/>
  <c r="N1342" i="83"/>
  <c r="N1862" i="83"/>
  <c r="N1948" i="83"/>
  <c r="N1678" i="83"/>
  <c r="N1273" i="83"/>
  <c r="N1594" i="83"/>
  <c r="N1712" i="83"/>
  <c r="N1179" i="83"/>
  <c r="N1251" i="83"/>
  <c r="N2046" i="83"/>
  <c r="N2127" i="83"/>
  <c r="N1446" i="83"/>
  <c r="N1282" i="83"/>
  <c r="N1307" i="83"/>
  <c r="N2012" i="83"/>
  <c r="N1977" i="83"/>
  <c r="N1641" i="83"/>
  <c r="N1701" i="83"/>
  <c r="N1895" i="83"/>
  <c r="N1143" i="83"/>
  <c r="N1923" i="83"/>
  <c r="N1400" i="83"/>
  <c r="N1985" i="83"/>
  <c r="N1201" i="83"/>
  <c r="N1205" i="83"/>
  <c r="N1622" i="83"/>
  <c r="N1652" i="83"/>
  <c r="N2084" i="83"/>
  <c r="N2107" i="83"/>
  <c r="N2133" i="83"/>
  <c r="N2132" i="83"/>
  <c r="N1556" i="83"/>
  <c r="N1775" i="83"/>
  <c r="N1917" i="83"/>
  <c r="N1133" i="83"/>
  <c r="N2047" i="83"/>
  <c r="N1234" i="83"/>
  <c r="N1182" i="83"/>
  <c r="N1135" i="83"/>
  <c r="N1746" i="83"/>
  <c r="N2169" i="83"/>
  <c r="N1601" i="83"/>
  <c r="N1236" i="83"/>
  <c r="N1232" i="83"/>
  <c r="N1638" i="83"/>
  <c r="N1126" i="83"/>
  <c r="N1214" i="83"/>
  <c r="N1878" i="83"/>
  <c r="N1606" i="83"/>
  <c r="N2106" i="83"/>
  <c r="N1248" i="83"/>
  <c r="N1802" i="83"/>
  <c r="N1392" i="83"/>
  <c r="N1742" i="83"/>
  <c r="N1674" i="83"/>
  <c r="N1734" i="83"/>
  <c r="N1111" i="83"/>
  <c r="N2033" i="83"/>
  <c r="N1535" i="83"/>
  <c r="N1456" i="83"/>
  <c r="N1593" i="83"/>
  <c r="N1567" i="83"/>
  <c r="N1455" i="83"/>
  <c r="N1810" i="83"/>
  <c r="N1418" i="83"/>
  <c r="N2058" i="83"/>
  <c r="N1408" i="83"/>
  <c r="N2082" i="83"/>
  <c r="N1430" i="83"/>
  <c r="N1749" i="83"/>
  <c r="N1769" i="83"/>
  <c r="N1209" i="83"/>
  <c r="N1155" i="83"/>
  <c r="N1513" i="83"/>
  <c r="N2160" i="83"/>
  <c r="N2004" i="83"/>
  <c r="N1774" i="83"/>
  <c r="N1861" i="83"/>
  <c r="N1685" i="83"/>
  <c r="N2112" i="83"/>
  <c r="N1551" i="83"/>
  <c r="N1544" i="83"/>
  <c r="N1187" i="83"/>
  <c r="N1244" i="83"/>
  <c r="N1314" i="83"/>
  <c r="N1747" i="83"/>
  <c r="N1496" i="83"/>
  <c r="N1969" i="83"/>
  <c r="N1161" i="83"/>
  <c r="N1458" i="83"/>
  <c r="N1994" i="83"/>
  <c r="N1838" i="83"/>
  <c r="N2066" i="83"/>
  <c r="N1310" i="83"/>
  <c r="N1144" i="83"/>
  <c r="N1223" i="83"/>
  <c r="N1423" i="83"/>
  <c r="N1250" i="83"/>
  <c r="N1899" i="83"/>
  <c r="N1340" i="83"/>
  <c r="N2013" i="83"/>
  <c r="N2070" i="83"/>
  <c r="N1531" i="83"/>
  <c r="N1539" i="83"/>
  <c r="N1728" i="83"/>
  <c r="N2031" i="83"/>
  <c r="N1383" i="83"/>
  <c r="N1380" i="83"/>
  <c r="N2193" i="83"/>
  <c r="N1514" i="83"/>
  <c r="N1857" i="83"/>
  <c r="N1768" i="83"/>
  <c r="N1184" i="83"/>
  <c r="N1406" i="83"/>
  <c r="N1720" i="83"/>
  <c r="N2131" i="83"/>
  <c r="N1612" i="83"/>
  <c r="N1238" i="83"/>
  <c r="N2188" i="83"/>
  <c r="N1740" i="83"/>
  <c r="N1807" i="83"/>
  <c r="N1630" i="83"/>
  <c r="N1522" i="83"/>
  <c r="N2136" i="83"/>
  <c r="N1124" i="83"/>
  <c r="N1156" i="83"/>
  <c r="N1631" i="83"/>
  <c r="N1386" i="83"/>
  <c r="N1836" i="83"/>
  <c r="N1568" i="83"/>
  <c r="N1349" i="83"/>
  <c r="N2184" i="83"/>
  <c r="N1474" i="83"/>
  <c r="N1702" i="83"/>
  <c r="N1536" i="83"/>
  <c r="N1197" i="83"/>
  <c r="N1642" i="83"/>
  <c r="N1478" i="83"/>
  <c r="N1317" i="83"/>
  <c r="N1818" i="83"/>
  <c r="N1877" i="83"/>
  <c r="N1784" i="83"/>
  <c r="N1427" i="83"/>
  <c r="N1624" i="83"/>
  <c r="N1357" i="83"/>
  <c r="N2028" i="83"/>
  <c r="N2055" i="83"/>
  <c r="N2054" i="83"/>
  <c r="N1708" i="83"/>
  <c r="N1827" i="83"/>
  <c r="N1946" i="83"/>
  <c r="N1883" i="83"/>
  <c r="N1379" i="83"/>
  <c r="N1915" i="83"/>
  <c r="N2141" i="83"/>
  <c r="N1689" i="83"/>
  <c r="N1773" i="83"/>
  <c r="N1439" i="83"/>
  <c r="N1434" i="83"/>
  <c r="N1374" i="83"/>
  <c r="N2077" i="83"/>
  <c r="N2027" i="83"/>
  <c r="N1290" i="83"/>
  <c r="N1460" i="83"/>
  <c r="N1246" i="83"/>
  <c r="N1650" i="83"/>
  <c r="N1139" i="83"/>
  <c r="N1866" i="83"/>
  <c r="N2094" i="83"/>
  <c r="N1502" i="83"/>
  <c r="N1367" i="83"/>
  <c r="N1589" i="83"/>
  <c r="N1222" i="83"/>
  <c r="N1450" i="83"/>
  <c r="N1870" i="83"/>
  <c r="N1278" i="83"/>
  <c r="N1114" i="83"/>
  <c r="N1765" i="83"/>
  <c r="N1365" i="83"/>
  <c r="N1457" i="83"/>
  <c r="N1992" i="83"/>
  <c r="N1798" i="83"/>
  <c r="N1795" i="83"/>
  <c r="N1696" i="83"/>
  <c r="N1132" i="83"/>
  <c r="N1854" i="83"/>
  <c r="N1433" i="83"/>
  <c r="N2060" i="83"/>
  <c r="N1524" i="83"/>
  <c r="N1168" i="83"/>
  <c r="N1655" i="83"/>
  <c r="N1735" i="83"/>
  <c r="N1500" i="83"/>
  <c r="N1929" i="83"/>
  <c r="N1320" i="83"/>
  <c r="N1441" i="83"/>
  <c r="N1908" i="83"/>
  <c r="N1403" i="83"/>
  <c r="N1993" i="83"/>
  <c r="N1190" i="83"/>
  <c r="N1602" i="83"/>
  <c r="N1351" i="83"/>
  <c r="N1157" i="83"/>
  <c r="N1615" i="83"/>
  <c r="N1473" i="83"/>
  <c r="N1149" i="83"/>
  <c r="N1759" i="83"/>
  <c r="N1981" i="83"/>
  <c r="N1842" i="83"/>
  <c r="N2034" i="83"/>
  <c r="N1670" i="83"/>
  <c r="N1506" i="83"/>
  <c r="N1952" i="83"/>
  <c r="N1697" i="83"/>
  <c r="N1757" i="83"/>
  <c r="N1424" i="83"/>
  <c r="N2126" i="83"/>
  <c r="N2147" i="83"/>
  <c r="N1681" i="83"/>
  <c r="N1987" i="83"/>
  <c r="N2002" i="83"/>
  <c r="N2001" i="83"/>
  <c r="N2116" i="83"/>
  <c r="N1659" i="83"/>
  <c r="N1822" i="83"/>
  <c r="N2162" i="83"/>
  <c r="N2029" i="83"/>
  <c r="N1490" i="83"/>
  <c r="N1230" i="83"/>
  <c r="N1855" i="83"/>
  <c r="N1331" i="83"/>
  <c r="N1324" i="83"/>
  <c r="N1271" i="83"/>
  <c r="N2154" i="83"/>
  <c r="N1346" i="83"/>
  <c r="N1793" i="83"/>
  <c r="N1304" i="83"/>
  <c r="N1863" i="83"/>
  <c r="N1494" i="83"/>
  <c r="N1554" i="83"/>
  <c r="N2113" i="83"/>
  <c r="N1647" i="83"/>
  <c r="N2091" i="83"/>
  <c r="N1597" i="83"/>
  <c r="N2151" i="83"/>
  <c r="N1921" i="83"/>
  <c r="N1137" i="83"/>
  <c r="N2006" i="83"/>
  <c r="N1898" i="83"/>
  <c r="N1287" i="83"/>
  <c r="N1955" i="83"/>
  <c r="N1816" i="83"/>
  <c r="N1289" i="83"/>
  <c r="N1905" i="83"/>
  <c r="N1371" i="83"/>
  <c r="N1811" i="83"/>
  <c r="N1293" i="83"/>
  <c r="N1963" i="83"/>
  <c r="N1276" i="83"/>
  <c r="N1976" i="83"/>
  <c r="N1634" i="83"/>
  <c r="N1610" i="83"/>
  <c r="N1738" i="83"/>
  <c r="N1856" i="83"/>
  <c r="N1792" i="83"/>
  <c r="N2135" i="83"/>
  <c r="N1378" i="83"/>
  <c r="N1603" i="83"/>
  <c r="N1999" i="83"/>
  <c r="N1178" i="83"/>
  <c r="N1779" i="83"/>
  <c r="N1560" i="83"/>
  <c r="N1654" i="83"/>
  <c r="N1191" i="83"/>
  <c r="N1797" i="83"/>
  <c r="N2024" i="83"/>
  <c r="N2083" i="83"/>
  <c r="N1318" i="83"/>
  <c r="N1884" i="83"/>
  <c r="N1242" i="83"/>
  <c r="N1667" i="83"/>
  <c r="N1385" i="83"/>
  <c r="N1160" i="83"/>
  <c r="N2020" i="83"/>
  <c r="N2039" i="83"/>
  <c r="N1283" i="83"/>
  <c r="N1643" i="83"/>
  <c r="N1529" i="83"/>
  <c r="N1228" i="83"/>
  <c r="N1839" i="83"/>
  <c r="N1363" i="83"/>
  <c r="N2062" i="83"/>
  <c r="N1847" i="83"/>
  <c r="N1732" i="83"/>
  <c r="N2117" i="83"/>
  <c r="N1846" i="83"/>
  <c r="N1167" i="83"/>
  <c r="N1476" i="83"/>
  <c r="N1267" i="83"/>
  <c r="N1398" i="83"/>
  <c r="N1723" i="83"/>
  <c r="N1579" i="83"/>
  <c r="N1609" i="83"/>
  <c r="N1824" i="83"/>
  <c r="N1744" i="83"/>
  <c r="N1412" i="83"/>
  <c r="N1964" i="83"/>
  <c r="N1739" i="83"/>
  <c r="N2021" i="83"/>
  <c r="N1265" i="83"/>
  <c r="N1548" i="83"/>
  <c r="N2163" i="83"/>
  <c r="N1286" i="83"/>
  <c r="N1675" i="83"/>
  <c r="N1311" i="83"/>
  <c r="N1341" i="83"/>
  <c r="N1172" i="83"/>
  <c r="N1620" i="83"/>
  <c r="N1335" i="83"/>
  <c r="N1867" i="83"/>
  <c r="N2124" i="83"/>
  <c r="N1559" i="83"/>
  <c r="N1651" i="83"/>
  <c r="N1891" i="83"/>
  <c r="N1243" i="83"/>
  <c r="N1911" i="83"/>
  <c r="N1237" i="83"/>
  <c r="N1936" i="83"/>
  <c r="N1935" i="83"/>
  <c r="N2050" i="83"/>
  <c r="N1581" i="83"/>
  <c r="N1578" i="83"/>
  <c r="N1794" i="83"/>
  <c r="N1722" i="83"/>
  <c r="N2074" i="83"/>
  <c r="N2161" i="83"/>
  <c r="N1543" i="83"/>
  <c r="N1695" i="83"/>
  <c r="N2143" i="83"/>
  <c r="N1296" i="83"/>
  <c r="N1679" i="83"/>
  <c r="N1134" i="83"/>
  <c r="N1436" i="83"/>
  <c r="N2026" i="83"/>
  <c r="N1504" i="83"/>
  <c r="N2114" i="83"/>
  <c r="N1189" i="83"/>
  <c r="N1716" i="83"/>
  <c r="N1961" i="83"/>
  <c r="N1485" i="83"/>
  <c r="N2067" i="83"/>
  <c r="N1733" i="83"/>
  <c r="N1338" i="83"/>
  <c r="N1564" i="83"/>
  <c r="N1394" i="83"/>
  <c r="N1165" i="83"/>
  <c r="N1225" i="83"/>
  <c r="N1843" i="83"/>
  <c r="N1479" i="83"/>
  <c r="N1391" i="83"/>
  <c r="N1170" i="83"/>
  <c r="N1176" i="83"/>
  <c r="N1373" i="83"/>
  <c r="N1982" i="83"/>
  <c r="N2041" i="83"/>
  <c r="N1841" i="83"/>
  <c r="N1621" i="83"/>
  <c r="N1876" i="83"/>
  <c r="N1219" i="83"/>
  <c r="N1885" i="83"/>
  <c r="N1348" i="83"/>
  <c r="N1683" i="83"/>
  <c r="N1644" i="83"/>
  <c r="N1512" i="83"/>
  <c r="N2194" i="83"/>
  <c r="N1658" i="83"/>
  <c r="N1344" i="83"/>
  <c r="N2098" i="83"/>
  <c r="N1517" i="83"/>
  <c r="N1152" i="83"/>
  <c r="N1150" i="83"/>
  <c r="N1834" i="83"/>
  <c r="N1907" i="83"/>
  <c r="N1402" i="83"/>
  <c r="N2075" i="83"/>
  <c r="N1217" i="83"/>
  <c r="N1703" i="83"/>
  <c r="N1174" i="83"/>
  <c r="N2153" i="83"/>
  <c r="N1530" i="83"/>
  <c r="N1956" i="83"/>
  <c r="N1786" i="83"/>
  <c r="N1557" i="83"/>
  <c r="N1451" i="83"/>
  <c r="N1115" i="83"/>
  <c r="N1334" i="83"/>
  <c r="N1562" i="83"/>
  <c r="N1333" i="83"/>
  <c r="N2017" i="83"/>
  <c r="N1619" i="83"/>
  <c r="N1649" i="83"/>
  <c r="N1979" i="83"/>
  <c r="N1859" i="83"/>
  <c r="N1188" i="83"/>
  <c r="N1997" i="83"/>
  <c r="N1322" i="83"/>
  <c r="N1528" i="83"/>
  <c r="N1666" i="83"/>
  <c r="N1486" i="83"/>
  <c r="N2148" i="83"/>
  <c r="N1616" i="83"/>
  <c r="N1300" i="83"/>
  <c r="N2053" i="83"/>
  <c r="N1828" i="83"/>
  <c r="N1407" i="83"/>
  <c r="N2171" i="83"/>
  <c r="N1212" i="83"/>
  <c r="N1552" i="83"/>
  <c r="N2137" i="83"/>
  <c r="N2164" i="83"/>
  <c r="N1308" i="83"/>
  <c r="N1989" i="83"/>
  <c r="N1541" i="83"/>
  <c r="N2095" i="83"/>
  <c r="N1950" i="83"/>
  <c r="N2178" i="83"/>
  <c r="N2009" i="83"/>
  <c r="N1709" i="83"/>
  <c r="N1261" i="83"/>
  <c r="N1871" i="83"/>
  <c r="N1507" i="83"/>
  <c r="N2119" i="83"/>
  <c r="N1117" i="83"/>
  <c r="N1145" i="83"/>
  <c r="N1954" i="83"/>
  <c r="N1760" i="83"/>
  <c r="N1725" i="83"/>
  <c r="N1596" i="83"/>
  <c r="N1587" i="83"/>
  <c r="N1229" i="83"/>
  <c r="N1825" i="83"/>
  <c r="N1181" i="83"/>
  <c r="N1832" i="83"/>
  <c r="N1162" i="83"/>
  <c r="N1972" i="83"/>
  <c r="N1636" i="83"/>
  <c r="N1973" i="83"/>
  <c r="N2072" i="83"/>
  <c r="N1459" i="83"/>
  <c r="N2105" i="83"/>
  <c r="N1572" i="83"/>
  <c r="N2134" i="83"/>
  <c r="N1580" i="83"/>
  <c r="N2195" i="83"/>
  <c r="N1151" i="83"/>
  <c r="N1213" i="83"/>
  <c r="N1375" i="83"/>
  <c r="N1691" i="83"/>
  <c r="N1933" i="83"/>
  <c r="N1483" i="83"/>
  <c r="N1480" i="83"/>
  <c r="N2120" i="83"/>
  <c r="N1336" i="83"/>
  <c r="N1194" i="83"/>
  <c r="N1233" i="83"/>
  <c r="N2157" i="83"/>
  <c r="N1509" i="83"/>
  <c r="N1537" i="83"/>
  <c r="N2118" i="83"/>
  <c r="N1754" i="83"/>
  <c r="N1401" i="83"/>
  <c r="N1288" i="83"/>
  <c r="N1805" i="83"/>
  <c r="N1140" i="83"/>
  <c r="N2166" i="83"/>
  <c r="N1489" i="83"/>
  <c r="N1607" i="83"/>
  <c r="N1550" i="83"/>
  <c r="N1668" i="83"/>
  <c r="N1605" i="83"/>
  <c r="N1942" i="83"/>
  <c r="N2030" i="83"/>
  <c r="N2056" i="83"/>
  <c r="N1330" i="83"/>
  <c r="N2085" i="83"/>
  <c r="N1122" i="83"/>
  <c r="N1990" i="83"/>
  <c r="N1442" i="83"/>
  <c r="N2159" i="83"/>
  <c r="N2019" i="83"/>
  <c r="N1546" i="83"/>
  <c r="N1123" i="83"/>
  <c r="N1944" i="83"/>
  <c r="N1319" i="83"/>
  <c r="N1129" i="83"/>
  <c r="N2071" i="83"/>
  <c r="N1872" i="83"/>
  <c r="N1116" i="83"/>
  <c r="N1141" i="83"/>
  <c r="N2128" i="83"/>
  <c r="N1586" i="83"/>
  <c r="N1958" i="83"/>
  <c r="N1425" i="83"/>
  <c r="N1737" i="83"/>
  <c r="N2099" i="83"/>
  <c r="N1204" i="83"/>
  <c r="N1957" i="83"/>
  <c r="N1277" i="83"/>
  <c r="N2146" i="83"/>
  <c r="N1429" i="83"/>
  <c r="N2010" i="83"/>
  <c r="N2011" i="83"/>
  <c r="N2043" i="83"/>
  <c r="N1131" i="83"/>
  <c r="N1920" i="83"/>
  <c r="N2142" i="83"/>
  <c r="N1464" i="83"/>
  <c r="N1519" i="83"/>
  <c r="N1913" i="83"/>
  <c r="N2000" i="83"/>
  <c r="N1404" i="83"/>
  <c r="N2007" i="83"/>
  <c r="N1914" i="83"/>
  <c r="N1939" i="83"/>
  <c r="N1186" i="83"/>
  <c r="N1466" i="83"/>
  <c r="N1831" i="83"/>
  <c r="N1770" i="83"/>
  <c r="N1511" i="83"/>
  <c r="N1508" i="83"/>
  <c r="N2176" i="83"/>
  <c r="N1533" i="83"/>
  <c r="N1369" i="83"/>
  <c r="N1279" i="83"/>
  <c r="N1978" i="83"/>
  <c r="N1817" i="83"/>
  <c r="N2129" i="83"/>
  <c r="N1147" i="83"/>
  <c r="N1284" i="83"/>
  <c r="N1840" i="83"/>
  <c r="N2185" i="83"/>
  <c r="N1148" i="83"/>
  <c r="N1699" i="83"/>
  <c r="N1119" i="83"/>
  <c r="N1750" i="83"/>
  <c r="N1767" i="83"/>
  <c r="N1790" i="83"/>
  <c r="N1780" i="83"/>
  <c r="N1440" i="83"/>
  <c r="N1555" i="83"/>
  <c r="N1384" i="83"/>
  <c r="N1492" i="83"/>
  <c r="N1545" i="83"/>
  <c r="N1180" i="83"/>
  <c r="N1966" i="83"/>
  <c r="N1864" i="83"/>
  <c r="N2025" i="83"/>
  <c r="N1584" i="83"/>
  <c r="N1995" i="83"/>
  <c r="N1326" i="83"/>
  <c r="N1991" i="83"/>
  <c r="N1713" i="83"/>
  <c r="N1925" i="83"/>
  <c r="N1339" i="83"/>
  <c r="N1761" i="83"/>
  <c r="N1783" i="83"/>
  <c r="N1256" i="83"/>
  <c r="N1763" i="83"/>
  <c r="N1676" i="83"/>
  <c r="N1171" i="83"/>
  <c r="N1700" i="83"/>
  <c r="N1727" i="83"/>
  <c r="N1706" i="83"/>
  <c r="N1820" i="83"/>
  <c r="N1377" i="83"/>
  <c r="N1390" i="83"/>
  <c r="N1781" i="83"/>
  <c r="N1736" i="83"/>
  <c r="N1741" i="83"/>
  <c r="N1912" i="83"/>
  <c r="N1782" i="83"/>
  <c r="N1198" i="83"/>
  <c r="N2190" i="83"/>
  <c r="N1967" i="83"/>
  <c r="N1128" i="83"/>
  <c r="N1892" i="83"/>
  <c r="N2036" i="83"/>
  <c r="N1538" i="83"/>
  <c r="N1350" i="83"/>
  <c r="N2081" i="83"/>
  <c r="N1762" i="83"/>
  <c r="N1323" i="83"/>
  <c r="N1943" i="83"/>
  <c r="N1924" i="83"/>
  <c r="N1588" i="83"/>
  <c r="N1614" i="83"/>
  <c r="N1849" i="83"/>
  <c r="N1680" i="83"/>
  <c r="N1257" i="83"/>
  <c r="N1900" i="83"/>
  <c r="N1469" i="83"/>
  <c r="N2196" i="83"/>
  <c r="N1549" i="83"/>
  <c r="N1918" i="83"/>
  <c r="N1420" i="83"/>
  <c r="N1285" i="83"/>
  <c r="N1648" i="83"/>
  <c r="N1532" i="83"/>
  <c r="N1112" i="83"/>
  <c r="N1355" i="83"/>
  <c r="N1262" i="83"/>
  <c r="N2040" i="83"/>
  <c r="N1337" i="83"/>
  <c r="N1428" i="83"/>
  <c r="N1903" i="83"/>
  <c r="N1778" i="83"/>
  <c r="N1164" i="83"/>
  <c r="N2068" i="83"/>
  <c r="N1312" i="83"/>
  <c r="N1729" i="83"/>
  <c r="N1343" i="83"/>
  <c r="N1704" i="83"/>
  <c r="N2096" i="83"/>
  <c r="N1199" i="83"/>
  <c r="N1361" i="83"/>
  <c r="N1656" i="83"/>
  <c r="N1745" i="83"/>
  <c r="N1591" i="83"/>
  <c r="N1646" i="83"/>
  <c r="N1937" i="83"/>
  <c r="N1753" i="83"/>
  <c r="N2044" i="83"/>
  <c r="N1880" i="83"/>
  <c r="N1240" i="83"/>
  <c r="N1295" i="83"/>
  <c r="N2145" i="83"/>
  <c r="N1764" i="83"/>
  <c r="N1623" i="83"/>
  <c r="N1370" i="83"/>
  <c r="N1711" i="83"/>
  <c r="N1136" i="83"/>
  <c r="N1904" i="83"/>
  <c r="N2014" i="83"/>
  <c r="N2183" i="83"/>
  <c r="N2092" i="83"/>
  <c r="N1821" i="83"/>
  <c r="N2100" i="83"/>
  <c r="N1465" i="83"/>
  <c r="N1968" i="83"/>
  <c r="N2042" i="83"/>
  <c r="N2076" i="83"/>
  <c r="N1438" i="83"/>
  <c r="N1896" i="83"/>
  <c r="N1449" i="83"/>
  <c r="N1414" i="83"/>
  <c r="N1756" i="83"/>
  <c r="N2038" i="83"/>
  <c r="N2192" i="83"/>
  <c r="N1563" i="83"/>
  <c r="N1595" i="83"/>
  <c r="N1488" i="83"/>
  <c r="N1865" i="83"/>
  <c r="N1731" i="83"/>
  <c r="N1980" i="83"/>
  <c r="N1526" i="83"/>
  <c r="N2123" i="83"/>
  <c r="N1475" i="83"/>
  <c r="N2045" i="83"/>
  <c r="N1566" i="83"/>
  <c r="N1356" i="83"/>
  <c r="N1329" i="83"/>
  <c r="N2181" i="83"/>
  <c r="N1669" i="83"/>
  <c r="N1249" i="83"/>
  <c r="N1175" i="83"/>
  <c r="N1819" i="83"/>
  <c r="N1852" i="83"/>
  <c r="O1104" i="83"/>
  <c r="AF1104" i="105"/>
  <c r="AF701" i="105"/>
  <c r="M1827" i="83"/>
  <c r="M2050" i="83"/>
  <c r="M2166" i="83"/>
  <c r="M1518" i="83"/>
  <c r="M1792" i="83"/>
  <c r="M1882" i="83"/>
  <c r="M2132" i="83"/>
  <c r="M1232" i="83"/>
  <c r="M1682" i="83"/>
  <c r="M1835" i="83"/>
  <c r="M1381" i="83"/>
  <c r="M1712" i="83"/>
  <c r="M2131" i="83"/>
  <c r="M1122" i="83"/>
  <c r="M1824" i="83"/>
  <c r="M2029" i="83"/>
  <c r="M1848" i="83"/>
  <c r="M2069" i="83"/>
  <c r="M1677" i="83"/>
  <c r="M1285" i="83"/>
  <c r="M1932" i="83"/>
  <c r="M1165" i="83"/>
  <c r="M1225" i="83"/>
  <c r="M1251" i="83"/>
  <c r="M1811" i="83"/>
  <c r="M1783" i="83"/>
  <c r="M1666" i="83"/>
  <c r="M1690" i="83"/>
  <c r="M1689" i="83"/>
  <c r="M1800" i="83"/>
  <c r="M2142" i="83"/>
  <c r="M2110" i="83"/>
  <c r="M1276" i="83"/>
  <c r="M1384" i="83"/>
  <c r="M1302" i="83"/>
  <c r="M1851" i="83"/>
  <c r="M1301" i="83"/>
  <c r="M2144" i="83"/>
  <c r="M1132" i="83"/>
  <c r="M1777" i="83"/>
  <c r="M1774" i="83"/>
  <c r="M2155" i="83"/>
  <c r="M1216" i="83"/>
  <c r="M1748" i="83"/>
  <c r="M1430" i="83"/>
  <c r="M2112" i="83"/>
  <c r="M1713" i="83"/>
  <c r="M1499" i="83"/>
  <c r="M1319" i="83"/>
  <c r="M2154" i="83"/>
  <c r="M1313" i="83"/>
  <c r="M1338" i="83"/>
  <c r="M1625" i="83"/>
  <c r="M1557" i="83"/>
  <c r="M1260" i="83"/>
  <c r="M2033" i="83"/>
  <c r="M1334" i="83"/>
  <c r="M1534" i="83"/>
  <c r="M1983" i="83"/>
  <c r="M1531" i="83"/>
  <c r="M1846" i="83"/>
  <c r="M1737" i="83"/>
  <c r="M1371" i="83"/>
  <c r="M1638" i="83"/>
  <c r="M1644" i="83"/>
  <c r="M1997" i="83"/>
  <c r="M2080" i="83"/>
  <c r="M2197" i="83"/>
  <c r="M1356" i="83"/>
  <c r="M1275" i="83"/>
  <c r="M1407" i="83"/>
  <c r="M1722" i="83"/>
  <c r="M1745" i="83"/>
  <c r="M1162" i="83"/>
  <c r="M1553" i="83"/>
  <c r="M2162" i="83"/>
  <c r="M1718" i="83"/>
  <c r="M1273" i="83"/>
  <c r="M2084" i="83"/>
  <c r="M1320" i="83"/>
  <c r="M1179" i="83"/>
  <c r="M1321" i="83"/>
  <c r="M1399" i="83"/>
  <c r="M1183" i="83"/>
  <c r="M1876" i="83"/>
  <c r="M2097" i="83"/>
  <c r="M1502" i="83"/>
  <c r="M1144" i="83"/>
  <c r="M1109" i="83"/>
  <c r="M1169" i="83"/>
  <c r="M1200" i="83"/>
  <c r="M2009" i="83"/>
  <c r="M1933" i="83"/>
  <c r="M1845" i="83"/>
  <c r="M2007" i="83"/>
  <c r="M1926" i="83"/>
  <c r="M2182" i="83"/>
  <c r="M1954" i="83"/>
  <c r="M1623" i="83"/>
  <c r="M1195" i="83"/>
  <c r="M1476" i="83"/>
  <c r="M1343" i="83"/>
  <c r="M1612" i="83"/>
  <c r="M1750" i="83"/>
  <c r="M1972" i="83"/>
  <c r="M2100" i="83"/>
  <c r="M2049" i="83"/>
  <c r="M1236" i="83"/>
  <c r="M1329" i="83"/>
  <c r="M2079" i="83"/>
  <c r="M1380" i="83"/>
  <c r="M1790" i="83"/>
  <c r="M2030" i="83"/>
  <c r="M2054" i="83"/>
  <c r="M2187" i="83"/>
  <c r="M1723" i="83"/>
  <c r="M1662" i="83"/>
  <c r="M1231" i="83"/>
  <c r="M1270" i="83"/>
  <c r="M1126" i="83"/>
  <c r="M1632" i="83"/>
  <c r="M1220" i="83"/>
  <c r="M1752" i="83"/>
  <c r="M1855" i="83"/>
  <c r="M2195" i="83"/>
  <c r="M1218" i="83"/>
  <c r="M2125" i="83"/>
  <c r="M1705" i="83"/>
  <c r="M1536" i="83"/>
  <c r="M1501" i="83"/>
  <c r="M1953" i="83"/>
  <c r="M1561" i="83"/>
  <c r="M1588" i="83"/>
  <c r="M1423" i="83"/>
  <c r="M1453" i="83"/>
  <c r="M1873" i="83"/>
  <c r="M1481" i="83"/>
  <c r="M1196" i="83"/>
  <c r="M1117" i="83"/>
  <c r="M2118" i="83"/>
  <c r="M1365" i="83"/>
  <c r="M1390" i="83"/>
  <c r="M1373" i="83"/>
  <c r="M1279" i="83"/>
  <c r="M1175" i="83"/>
  <c r="M1598" i="83"/>
  <c r="M1600" i="83"/>
  <c r="M1626" i="83"/>
  <c r="M1616" i="83"/>
  <c r="M2076" i="83"/>
  <c r="M1211" i="83"/>
  <c r="M2139" i="83"/>
  <c r="M2048" i="83"/>
  <c r="M1235" i="83"/>
  <c r="M2194" i="83"/>
  <c r="M1665" i="83"/>
  <c r="M2000" i="83"/>
  <c r="M2004" i="83"/>
  <c r="M1376" i="83"/>
  <c r="M2140" i="83"/>
  <c r="M1687" i="83"/>
  <c r="M2031" i="83"/>
  <c r="M2026" i="83"/>
  <c r="M1601" i="83"/>
  <c r="M1187" i="83"/>
  <c r="M1577" i="83"/>
  <c r="M1135" i="83"/>
  <c r="M1734" i="83"/>
  <c r="M1938" i="83"/>
  <c r="M1770" i="83"/>
  <c r="M1449" i="83"/>
  <c r="M1984" i="83"/>
  <c r="M1513" i="83"/>
  <c r="M1509" i="83"/>
  <c r="M1114" i="83"/>
  <c r="M1760" i="83"/>
  <c r="M1697" i="83"/>
  <c r="M1757" i="83"/>
  <c r="M1199" i="83"/>
  <c r="M1782" i="83"/>
  <c r="M1905" i="83"/>
  <c r="M1394" i="83"/>
  <c r="M1569" i="83"/>
  <c r="M1572" i="83"/>
  <c r="M1710" i="83"/>
  <c r="M1920" i="83"/>
  <c r="M1186" i="83"/>
  <c r="M1210" i="83"/>
  <c r="M2163" i="83"/>
  <c r="M1636" i="83"/>
  <c r="M1721" i="83"/>
  <c r="M1180" i="83"/>
  <c r="M1627" i="83"/>
  <c r="M1178" i="83"/>
  <c r="M1524" i="83"/>
  <c r="M2186" i="83"/>
  <c r="M1652" i="83"/>
  <c r="M2115" i="83"/>
  <c r="M1975" i="83"/>
  <c r="M1969" i="83"/>
  <c r="M1543" i="83"/>
  <c r="M2020" i="83"/>
  <c r="M1515" i="83"/>
  <c r="M1266" i="83"/>
  <c r="M1936" i="83"/>
  <c r="M1781" i="83"/>
  <c r="M1841" i="83"/>
  <c r="M2072" i="83"/>
  <c r="M1893" i="83"/>
  <c r="M1595" i="83"/>
  <c r="M1506" i="83"/>
  <c r="M1306" i="83"/>
  <c r="M1419" i="83"/>
  <c r="M1591" i="83"/>
  <c r="M2129" i="83"/>
  <c r="M1559" i="83"/>
  <c r="M1177" i="83"/>
  <c r="M1254" i="83"/>
  <c r="M1547" i="83"/>
  <c r="M1548" i="83"/>
  <c r="M1573" i="83"/>
  <c r="M2022" i="83"/>
  <c r="M1948" i="83"/>
  <c r="M1258" i="83"/>
  <c r="M1185" i="83"/>
  <c r="M2196" i="83"/>
  <c r="M1355" i="83"/>
  <c r="M2136" i="83"/>
  <c r="M1605" i="83"/>
  <c r="M1575" i="83"/>
  <c r="M1140" i="83"/>
  <c r="M1915" i="83"/>
  <c r="M1489" i="83"/>
  <c r="M2137" i="83"/>
  <c r="M1602" i="83"/>
  <c r="M2058" i="83"/>
  <c r="M1131" i="83"/>
  <c r="M1409" i="83"/>
  <c r="M1998" i="83"/>
  <c r="M1973" i="83"/>
  <c r="M1182" i="83"/>
  <c r="M1803" i="83"/>
  <c r="M1654" i="83"/>
  <c r="M1417" i="83"/>
  <c r="M1477" i="83"/>
  <c r="M1592" i="83"/>
  <c r="M1194" i="83"/>
  <c r="M1253" i="83"/>
  <c r="M1929" i="83"/>
  <c r="M1698" i="83"/>
  <c r="M1898" i="83"/>
  <c r="M1143" i="83"/>
  <c r="M1923" i="83"/>
  <c r="M1401" i="83"/>
  <c r="M2041" i="83"/>
  <c r="M1621" i="83"/>
  <c r="M1979" i="83"/>
  <c r="M1520" i="83"/>
  <c r="M1546" i="83"/>
  <c r="M1660" i="83"/>
  <c r="M1918" i="83"/>
  <c r="M1134" i="83"/>
  <c r="M1947" i="83"/>
  <c r="M2165" i="83"/>
  <c r="M1912" i="83"/>
  <c r="M1128" i="83"/>
  <c r="M1996" i="83"/>
  <c r="M1554" i="83"/>
  <c r="M1993" i="83"/>
  <c r="M1836" i="83"/>
  <c r="M1315" i="83"/>
  <c r="M1881" i="83"/>
  <c r="M2111" i="83"/>
  <c r="M1157" i="83"/>
  <c r="M1809" i="83"/>
  <c r="M1869" i="83"/>
  <c r="M1113" i="83"/>
  <c r="M1339" i="83"/>
  <c r="M1586" i="83"/>
  <c r="M1645" i="83"/>
  <c r="M1221" i="83"/>
  <c r="M2090" i="83"/>
  <c r="M1535" i="83"/>
  <c r="M1982" i="83"/>
  <c r="M1651" i="83"/>
  <c r="M1647" i="83"/>
  <c r="M1257" i="83"/>
  <c r="M1496" i="83"/>
  <c r="M2184" i="83"/>
  <c r="M2199" i="83"/>
  <c r="M1635" i="83"/>
  <c r="M2018" i="83"/>
  <c r="M1133" i="83"/>
  <c r="M2138" i="83"/>
  <c r="M2075" i="83"/>
  <c r="M1545" i="83"/>
  <c r="M1412" i="83"/>
  <c r="M1238" i="83"/>
  <c r="M1960" i="83"/>
  <c r="M2047" i="83"/>
  <c r="M1244" i="83"/>
  <c r="M1382" i="83"/>
  <c r="M1715" i="83"/>
  <c r="M2188" i="83"/>
  <c r="M1934" i="83"/>
  <c r="M2021" i="83"/>
  <c r="M1349" i="83"/>
  <c r="M1801" i="83"/>
  <c r="M1445" i="83"/>
  <c r="M1505" i="83"/>
  <c r="M1731" i="83"/>
  <c r="M1341" i="83"/>
  <c r="M1530" i="83"/>
  <c r="M1978" i="83"/>
  <c r="M1228" i="83"/>
  <c r="M1193" i="83"/>
  <c r="M1977" i="83"/>
  <c r="M1613" i="83"/>
  <c r="M1281" i="83"/>
  <c r="M2135" i="83"/>
  <c r="M2158" i="83"/>
  <c r="M2172" i="83"/>
  <c r="M2171" i="83"/>
  <c r="M1494" i="83"/>
  <c r="M1945" i="83"/>
  <c r="M1988" i="83"/>
  <c r="M2108" i="83"/>
  <c r="M1604" i="83"/>
  <c r="M1779" i="83"/>
  <c r="M1909" i="83"/>
  <c r="M1995" i="83"/>
  <c r="M1863" i="83"/>
  <c r="M1323" i="83"/>
  <c r="M1322" i="83"/>
  <c r="M1656" i="83"/>
  <c r="M1314" i="83"/>
  <c r="M2169" i="83"/>
  <c r="M1192" i="83"/>
  <c r="M1850" i="83"/>
  <c r="M1462" i="83"/>
  <c r="M2059" i="83"/>
  <c r="M1463" i="83"/>
  <c r="M1293" i="83"/>
  <c r="M2141" i="83"/>
  <c r="M1897" i="83"/>
  <c r="M2123" i="83"/>
  <c r="M1733" i="83"/>
  <c r="M1594" i="83"/>
  <c r="M1620" i="83"/>
  <c r="M1585" i="83"/>
  <c r="M1673" i="83"/>
  <c r="M1249" i="83"/>
  <c r="M1391" i="83"/>
  <c r="M1429" i="83"/>
  <c r="M2017" i="83"/>
  <c r="M1229" i="83"/>
  <c r="M2109" i="83"/>
  <c r="M1456" i="83"/>
  <c r="M2134" i="83"/>
  <c r="M1469" i="83"/>
  <c r="M1582" i="83"/>
  <c r="M1828" i="83"/>
  <c r="M1159" i="83"/>
  <c r="M1857" i="83"/>
  <c r="M1252" i="83"/>
  <c r="M1488" i="83"/>
  <c r="M1808" i="83"/>
  <c r="M2105" i="83"/>
  <c r="M1744" i="83"/>
  <c r="M1168" i="83"/>
  <c r="M1440" i="83"/>
  <c r="M1802" i="83"/>
  <c r="M1155" i="83"/>
  <c r="M1664" i="83"/>
  <c r="M1274" i="83"/>
  <c r="M1444" i="83"/>
  <c r="M1512" i="83"/>
  <c r="M1495" i="83"/>
  <c r="M1720" i="83"/>
  <c r="M1353" i="83"/>
  <c r="M1935" i="83"/>
  <c r="M1685" i="83"/>
  <c r="M1120" i="83"/>
  <c r="M1646" i="83"/>
  <c r="M1837" i="83"/>
  <c r="M1342" i="83"/>
  <c r="M2153" i="83"/>
  <c r="M1950" i="83"/>
  <c r="M2037" i="83"/>
  <c r="M2005" i="83"/>
  <c r="M2065" i="83"/>
  <c r="M1115" i="83"/>
  <c r="M1754" i="83"/>
  <c r="M1396" i="83"/>
  <c r="M1619" i="83"/>
  <c r="M2010" i="83"/>
  <c r="M1762" i="83"/>
  <c r="M2044" i="83"/>
  <c r="M1372" i="83"/>
  <c r="M1434" i="83"/>
  <c r="M1432" i="83"/>
  <c r="M1447" i="83"/>
  <c r="M1902" i="83"/>
  <c r="M1796" i="83"/>
  <c r="M1825" i="83"/>
  <c r="M1974" i="83"/>
  <c r="M1461" i="83"/>
  <c r="M1544" i="83"/>
  <c r="M1780" i="83"/>
  <c r="M2190" i="83"/>
  <c r="M1379" i="83"/>
  <c r="M2055" i="83"/>
  <c r="M1695" i="83"/>
  <c r="M1300" i="83"/>
  <c r="M1823" i="83"/>
  <c r="M1908" i="83"/>
  <c r="M1403" i="83"/>
  <c r="M1111" i="83"/>
  <c r="M1607" i="83"/>
  <c r="M1527" i="83"/>
  <c r="M1348" i="83"/>
  <c r="M1919" i="83"/>
  <c r="M1408" i="83"/>
  <c r="M1386" i="83"/>
  <c r="M1560" i="83"/>
  <c r="M2074" i="83"/>
  <c r="M1838" i="83"/>
  <c r="M2038" i="83"/>
  <c r="M1446" i="83"/>
  <c r="M1282" i="83"/>
  <c r="M1397" i="83"/>
  <c r="M2093" i="83"/>
  <c r="M1507" i="83"/>
  <c r="M2146" i="83"/>
  <c r="M1788" i="83"/>
  <c r="M2011" i="83"/>
  <c r="M1699" i="83"/>
  <c r="M2039" i="83"/>
  <c r="M1706" i="83"/>
  <c r="M1764" i="83"/>
  <c r="M2043" i="83"/>
  <c r="M1406" i="83"/>
  <c r="M2107" i="83"/>
  <c r="M2106" i="83"/>
  <c r="M1542" i="83"/>
  <c r="M1879" i="83"/>
  <c r="M1888" i="83"/>
  <c r="M1795" i="83"/>
  <c r="M2015" i="83"/>
  <c r="M1943" i="83"/>
  <c r="M1435" i="83"/>
  <c r="M1751" i="83"/>
  <c r="M1346" i="83"/>
  <c r="M1658" i="83"/>
  <c r="M1267" i="83"/>
  <c r="M1360" i="83"/>
  <c r="M1188" i="83"/>
  <c r="M1471" i="83"/>
  <c r="M1583" i="83"/>
  <c r="M1163" i="83"/>
  <c r="M1797" i="83"/>
  <c r="M1290" i="83"/>
  <c r="M1686" i="83"/>
  <c r="M1526" i="83"/>
  <c r="M1474" i="83"/>
  <c r="M1674" i="83"/>
  <c r="M1789" i="83"/>
  <c r="M1450" i="83"/>
  <c r="M1927" i="83"/>
  <c r="M2180" i="83"/>
  <c r="M2173" i="83"/>
  <c r="M1980" i="83"/>
  <c r="M1370" i="83"/>
  <c r="M2064" i="83"/>
  <c r="M1119" i="83"/>
  <c r="M2056" i="83"/>
  <c r="M2082" i="83"/>
  <c r="M2081" i="83"/>
  <c r="M1724" i="83"/>
  <c r="M1853" i="83"/>
  <c r="M1739" i="83"/>
  <c r="M1976" i="83"/>
  <c r="M1914" i="83"/>
  <c r="M1130" i="83"/>
  <c r="M1487" i="83"/>
  <c r="M1304" i="83"/>
  <c r="M1966" i="83"/>
  <c r="M1326" i="83"/>
  <c r="M2051" i="83"/>
  <c r="M1497" i="83"/>
  <c r="M1486" i="83"/>
  <c r="M1150" i="83"/>
  <c r="M1148" i="83"/>
  <c r="M1428" i="83"/>
  <c r="M1679" i="83"/>
  <c r="M2164" i="83"/>
  <c r="M1215" i="83"/>
  <c r="M1190" i="83"/>
  <c r="M1437" i="83"/>
  <c r="M1866" i="83"/>
  <c r="M2066" i="83"/>
  <c r="M1110" i="83"/>
  <c r="M1310" i="83"/>
  <c r="M1141" i="83"/>
  <c r="M1367" i="83"/>
  <c r="M1727" i="83"/>
  <c r="M1815" i="83"/>
  <c r="M1842" i="83"/>
  <c r="M1250" i="83"/>
  <c r="M1317" i="83"/>
  <c r="M1732" i="83"/>
  <c r="M2150" i="83"/>
  <c r="M1424" i="83"/>
  <c r="M1847" i="83"/>
  <c r="M1786" i="83"/>
  <c r="M1821" i="83"/>
  <c r="M1112" i="83"/>
  <c r="M2016" i="83"/>
  <c r="M1354" i="83"/>
  <c r="M2167" i="83"/>
  <c r="M1490" i="83"/>
  <c r="M1826" i="83"/>
  <c r="M1707" i="83"/>
  <c r="M1738" i="83"/>
  <c r="M1158" i="83"/>
  <c r="M1460" i="83"/>
  <c r="M1692" i="83"/>
  <c r="M2099" i="83"/>
  <c r="M1269" i="83"/>
  <c r="M1571" i="83"/>
  <c r="M1207" i="83"/>
  <c r="M1294" i="83"/>
  <c r="M1568" i="83"/>
  <c r="M1990" i="83"/>
  <c r="M1468" i="83"/>
  <c r="M1552" i="83"/>
  <c r="M1125" i="83"/>
  <c r="M1510" i="83"/>
  <c r="M2119" i="83"/>
  <c r="M1719" i="83"/>
  <c r="M1587" i="83"/>
  <c r="M1702" i="83"/>
  <c r="M1928" i="83"/>
  <c r="M1533" i="83"/>
  <c r="M1759" i="83"/>
  <c r="M1137" i="83"/>
  <c r="M1986" i="83"/>
  <c r="M1425" i="83"/>
  <c r="M2034" i="83"/>
  <c r="M1642" i="83"/>
  <c r="M1478" i="83"/>
  <c r="M1765" i="83"/>
  <c r="M2124" i="83"/>
  <c r="M1305" i="83"/>
  <c r="M1171" i="83"/>
  <c r="M1868" i="83"/>
  <c r="M1332" i="83"/>
  <c r="M2003" i="83"/>
  <c r="M1328" i="83"/>
  <c r="M2028" i="83"/>
  <c r="M2027" i="83"/>
  <c r="M2143" i="83"/>
  <c r="M1465" i="83"/>
  <c r="M1684" i="83"/>
  <c r="M1678" i="83"/>
  <c r="M1916" i="83"/>
  <c r="M2192" i="83"/>
  <c r="M1352" i="83"/>
  <c r="M1663" i="83"/>
  <c r="M1240" i="83"/>
  <c r="M1875" i="83"/>
  <c r="M2098" i="83"/>
  <c r="M1263" i="83"/>
  <c r="M1387" i="83"/>
  <c r="M1385" i="83"/>
  <c r="M2159" i="83"/>
  <c r="M1416" i="83"/>
  <c r="M2019" i="83"/>
  <c r="M1889" i="83"/>
  <c r="M1152" i="83"/>
  <c r="M1255" i="83"/>
  <c r="M2063" i="83"/>
  <c r="M1139" i="83"/>
  <c r="M1894" i="83"/>
  <c r="M2094" i="83"/>
  <c r="M1925" i="83"/>
  <c r="M2151" i="83"/>
  <c r="M1529" i="83"/>
  <c r="M1345" i="83"/>
  <c r="M1817" i="83"/>
  <c r="M1614" i="83"/>
  <c r="M1870" i="83"/>
  <c r="M1278" i="83"/>
  <c r="M1952" i="83"/>
  <c r="M1563" i="83"/>
  <c r="M1333" i="83"/>
  <c r="M1201" i="83"/>
  <c r="M2073" i="83"/>
  <c r="M2008" i="83"/>
  <c r="M1118" i="83"/>
  <c r="M1968" i="83"/>
  <c r="M1318" i="83"/>
  <c r="M1303" i="83"/>
  <c r="M1441" i="83"/>
  <c r="M1775" i="83"/>
  <c r="M1650" i="83"/>
  <c r="M1769" i="83"/>
  <c r="M1671" i="83"/>
  <c r="M1887" i="83"/>
  <c r="M1325" i="83"/>
  <c r="M1405" i="83"/>
  <c r="M1633" i="83"/>
  <c r="M1209" i="83"/>
  <c r="M1830" i="83"/>
  <c r="M1136" i="83"/>
  <c r="M2053" i="83"/>
  <c r="M1606" i="83"/>
  <c r="M1688" i="83"/>
  <c r="M1459" i="83"/>
  <c r="M2086" i="83"/>
  <c r="M1359" i="83"/>
  <c r="M1939" i="83"/>
  <c r="M2085" i="83"/>
  <c r="M1248" i="83"/>
  <c r="M1331" i="83"/>
  <c r="M1794" i="83"/>
  <c r="M1683" i="83"/>
  <c r="M1283" i="83"/>
  <c r="M1615" i="83"/>
  <c r="M1167" i="83"/>
  <c r="M1865" i="83"/>
  <c r="M1197" i="83"/>
  <c r="M1335" i="83"/>
  <c r="M2062" i="83"/>
  <c r="M1670" i="83"/>
  <c r="M1312" i="83"/>
  <c r="M1340" i="83"/>
  <c r="M2089" i="83"/>
  <c r="M2149" i="83"/>
  <c r="M1725" i="83"/>
  <c r="M1540" i="83"/>
  <c r="M1593" i="83"/>
  <c r="M1816" i="83"/>
  <c r="M1903" i="83"/>
  <c r="M1223" i="83"/>
  <c r="M2175" i="83"/>
  <c r="M1597" i="83"/>
  <c r="M1942" i="83"/>
  <c r="M1987" i="83"/>
  <c r="M2102" i="83"/>
  <c r="M1415" i="83"/>
  <c r="M1749" i="83"/>
  <c r="M1640" i="83"/>
  <c r="M1299" i="83"/>
  <c r="M1448" i="83"/>
  <c r="M1999" i="83"/>
  <c r="M1402" i="83"/>
  <c r="M1291" i="83"/>
  <c r="M1286" i="83"/>
  <c r="M1219" i="83"/>
  <c r="M1214" i="83"/>
  <c r="M1747" i="83"/>
  <c r="M1964" i="83"/>
  <c r="M1259" i="83"/>
  <c r="M1549" i="83"/>
  <c r="M1675" i="83"/>
  <c r="M2091" i="83"/>
  <c r="M2045" i="83"/>
  <c r="M1589" i="83"/>
  <c r="M1704" i="83"/>
  <c r="M1504" i="83"/>
  <c r="M1145" i="83"/>
  <c r="M2013" i="83"/>
  <c r="M1149" i="83"/>
  <c r="M1590" i="83"/>
  <c r="M1366" i="83"/>
  <c r="M2035" i="83"/>
  <c r="M1917" i="83"/>
  <c r="M1937" i="83"/>
  <c r="M1262" i="83"/>
  <c r="M1963" i="83"/>
  <c r="M1962" i="83"/>
  <c r="M2077" i="83"/>
  <c r="M1608" i="83"/>
  <c r="M1700" i="83"/>
  <c r="M1755" i="83"/>
  <c r="M2104" i="83"/>
  <c r="M2191" i="83"/>
  <c r="M1351" i="83"/>
  <c r="M1574" i="83"/>
  <c r="M1970" i="83"/>
  <c r="M1146" i="83"/>
  <c r="M2189" i="83"/>
  <c r="M1522" i="83"/>
  <c r="M1603" i="83"/>
  <c r="M1161" i="83"/>
  <c r="M1350" i="83"/>
  <c r="M1242" i="83"/>
  <c r="M1237" i="83"/>
  <c r="M1967" i="83"/>
  <c r="M1184" i="83"/>
  <c r="M1807" i="83"/>
  <c r="M1153" i="83"/>
  <c r="M1124" i="83"/>
  <c r="M1631" i="83"/>
  <c r="M1834" i="83"/>
  <c r="M1458" i="83"/>
  <c r="M1485" i="83"/>
  <c r="M2067" i="83"/>
  <c r="M2147" i="83"/>
  <c r="M1532" i="83"/>
  <c r="M1921" i="83"/>
  <c r="M1981" i="83"/>
  <c r="M1451" i="83"/>
  <c r="M1363" i="83"/>
  <c r="M2096" i="83"/>
  <c r="M1622" i="83"/>
  <c r="M1537" i="83"/>
  <c r="M2101" i="83"/>
  <c r="M2177" i="83"/>
  <c r="M1562" i="83"/>
  <c r="M1813" i="83"/>
  <c r="M1375" i="83"/>
  <c r="M1708" i="83"/>
  <c r="M1551" i="83"/>
  <c r="M1672" i="83"/>
  <c r="M1324" i="83"/>
  <c r="M1940" i="83"/>
  <c r="M1377" i="83"/>
  <c r="M1913" i="83"/>
  <c r="M1484" i="83"/>
  <c r="M1555" i="83"/>
  <c r="M1129" i="83"/>
  <c r="M1191" i="83"/>
  <c r="M1189" i="83"/>
  <c r="M1892" i="83"/>
  <c r="M1958" i="83"/>
  <c r="M1217" i="83"/>
  <c r="M1756" i="83"/>
  <c r="M1203" i="83"/>
  <c r="M1691" i="83"/>
  <c r="M1703" i="83"/>
  <c r="M1311" i="83"/>
  <c r="M1138" i="83"/>
  <c r="M1172" i="83"/>
  <c r="M1166" i="83"/>
  <c r="M2012" i="83"/>
  <c r="M1839" i="83"/>
  <c r="M1867" i="83"/>
  <c r="M1288" i="83"/>
  <c r="M1344" i="83"/>
  <c r="M1957" i="83"/>
  <c r="M1896" i="83"/>
  <c r="M1931" i="83"/>
  <c r="M2036" i="83"/>
  <c r="M1307" i="83"/>
  <c r="M1226" i="83"/>
  <c r="M1213" i="83"/>
  <c r="M1911" i="83"/>
  <c r="M1910" i="83"/>
  <c r="M2023" i="83"/>
  <c r="M1556" i="83"/>
  <c r="M1521" i="83"/>
  <c r="M1550" i="83"/>
  <c r="M1768" i="83"/>
  <c r="M1694" i="83"/>
  <c r="M2032" i="83"/>
  <c r="M2133" i="83"/>
  <c r="M1298" i="83"/>
  <c r="M1864" i="83"/>
  <c r="M1443" i="83"/>
  <c r="M1247" i="83"/>
  <c r="M2170" i="83"/>
  <c r="M1628" i="83"/>
  <c r="M1890" i="83"/>
  <c r="M1181" i="83"/>
  <c r="M1711" i="83"/>
  <c r="M1330" i="83"/>
  <c r="M1992" i="83"/>
  <c r="M1596" i="83"/>
  <c r="M2057" i="83"/>
  <c r="M1308" i="83"/>
  <c r="M1961" i="83"/>
  <c r="M1541" i="83"/>
  <c r="M2095" i="83"/>
  <c r="M1730" i="83"/>
  <c r="M1567" i="83"/>
  <c r="M1564" i="83"/>
  <c r="M1558" i="83"/>
  <c r="M1617" i="83"/>
  <c r="M1261" i="83"/>
  <c r="M1871" i="83"/>
  <c r="M1479" i="83"/>
  <c r="M1895" i="83"/>
  <c r="M1368" i="83"/>
  <c r="M1959" i="83"/>
  <c r="M1618" i="83"/>
  <c r="M1785" i="83"/>
  <c r="M1170" i="83"/>
  <c r="M1852" i="83"/>
  <c r="M1204" i="83"/>
  <c r="M1885" i="83"/>
  <c r="M1884" i="83"/>
  <c r="M1659" i="83"/>
  <c r="M1493" i="83"/>
  <c r="M1610" i="83"/>
  <c r="M1519" i="83"/>
  <c r="M1736" i="83"/>
  <c r="M2002" i="83"/>
  <c r="M2103" i="83"/>
  <c r="M1271" i="83"/>
  <c r="M1482" i="83"/>
  <c r="M2113" i="83"/>
  <c r="M1773" i="83"/>
  <c r="M1833" i="83"/>
  <c r="M1127" i="83"/>
  <c r="M1637" i="83"/>
  <c r="M1241" i="83"/>
  <c r="M1793" i="83"/>
  <c r="M1297" i="83"/>
  <c r="M1862" i="83"/>
  <c r="M1472" i="83"/>
  <c r="M1806" i="83"/>
  <c r="M1523" i="83"/>
  <c r="M1452" i="83"/>
  <c r="M2120" i="83"/>
  <c r="M1922" i="83"/>
  <c r="M2122" i="83"/>
  <c r="M1956" i="83"/>
  <c r="M1949" i="83"/>
  <c r="M1843" i="83"/>
  <c r="M1420" i="83"/>
  <c r="M1726" i="83"/>
  <c r="M1362" i="83"/>
  <c r="M2185" i="83"/>
  <c r="M1205" i="83"/>
  <c r="M1753" i="83"/>
  <c r="M1227" i="83"/>
  <c r="M1859" i="83"/>
  <c r="M1858" i="83"/>
  <c r="M2193" i="83"/>
  <c r="M1514" i="83"/>
  <c r="M1634" i="83"/>
  <c r="M1466" i="83"/>
  <c r="M1579" i="83"/>
  <c r="M1492" i="83"/>
  <c r="M1696" i="83"/>
  <c r="M1246" i="83"/>
  <c r="M1268" i="83"/>
  <c r="M2001" i="83"/>
  <c r="M1778" i="83"/>
  <c r="M1374" i="83"/>
  <c r="M1442" i="83"/>
  <c r="M1160" i="83"/>
  <c r="M2052" i="83"/>
  <c r="M1498" i="83"/>
  <c r="M1717" i="83"/>
  <c r="M1771" i="83"/>
  <c r="M2078" i="83"/>
  <c r="M1667" i="83"/>
  <c r="M1746" i="83"/>
  <c r="M2083" i="83"/>
  <c r="M1860" i="83"/>
  <c r="M1629" i="83"/>
  <c r="M1844" i="83"/>
  <c r="M1989" i="83"/>
  <c r="M2126" i="83"/>
  <c r="M1709" i="83"/>
  <c r="M1289" i="83"/>
  <c r="M1899" i="83"/>
  <c r="M1392" i="83"/>
  <c r="M2127" i="83"/>
  <c r="M2152" i="83"/>
  <c r="M2117" i="83"/>
  <c r="M1799" i="83"/>
  <c r="M1156" i="83"/>
  <c r="M1832" i="83"/>
  <c r="M1831" i="83"/>
  <c r="M1946" i="83"/>
  <c r="M1439" i="83"/>
  <c r="M1464" i="83"/>
  <c r="M1230" i="83"/>
  <c r="M1433" i="83"/>
  <c r="M1525" i="83"/>
  <c r="M1239" i="83"/>
  <c r="M1965" i="83"/>
  <c r="M1743" i="83"/>
  <c r="M1404" i="83"/>
  <c r="M2160" i="83"/>
  <c r="M1661" i="83"/>
  <c r="M1714" i="83"/>
  <c r="M1517" i="83"/>
  <c r="M2130" i="83"/>
  <c r="M2156" i="83"/>
  <c r="M1630" i="83"/>
  <c r="M1272" i="83"/>
  <c r="M1580" i="83"/>
  <c r="M1483" i="83"/>
  <c r="M1480" i="83"/>
  <c r="M2176" i="83"/>
  <c r="M1336" i="83"/>
  <c r="M1681" i="83"/>
  <c r="M1256" i="83"/>
  <c r="M1840" i="83"/>
  <c r="M2157" i="83"/>
  <c r="M1901" i="83"/>
  <c r="M1337" i="83"/>
  <c r="M2042" i="83"/>
  <c r="M1503" i="83"/>
  <c r="M2128" i="83"/>
  <c r="M1810" i="83"/>
  <c r="M1421" i="83"/>
  <c r="M1776" i="83"/>
  <c r="M1791" i="83"/>
  <c r="M1123" i="83"/>
  <c r="M1805" i="83"/>
  <c r="M1804" i="83"/>
  <c r="M1581" i="83"/>
  <c r="M1411" i="83"/>
  <c r="M1438" i="83"/>
  <c r="M1639" i="83"/>
  <c r="M1576" i="83"/>
  <c r="M1206" i="83"/>
  <c r="M1491" i="83"/>
  <c r="M1208" i="83"/>
  <c r="M1693" i="83"/>
  <c r="M1296" i="83"/>
  <c r="M1364" i="83"/>
  <c r="M2046" i="83"/>
  <c r="M1930" i="83"/>
  <c r="M1388" i="83"/>
  <c r="M2088" i="83"/>
  <c r="M2087" i="83"/>
  <c r="M1599" i="83"/>
  <c r="M1655" i="83"/>
  <c r="M1467" i="83"/>
  <c r="M2060" i="83"/>
  <c r="M1436" i="83"/>
  <c r="M2024" i="83"/>
  <c r="M1500" i="83"/>
  <c r="M2114" i="83"/>
  <c r="M1874" i="83"/>
  <c r="M2071" i="83"/>
  <c r="M1872" i="83"/>
  <c r="M1116" i="83"/>
  <c r="M1648" i="83"/>
  <c r="M1669" i="83"/>
  <c r="M1729" i="83"/>
  <c r="M1906" i="83"/>
  <c r="M2116" i="83"/>
  <c r="M1410" i="83"/>
  <c r="M1609" i="83"/>
  <c r="M1883" i="83"/>
  <c r="M1971" i="83"/>
  <c r="M1378" i="83"/>
  <c r="M1454" i="83"/>
  <c r="M1174" i="83"/>
  <c r="M1657" i="83"/>
  <c r="M1265" i="83"/>
  <c r="M1327" i="83"/>
  <c r="M1994" i="83"/>
  <c r="M1856" i="83"/>
  <c r="M1347" i="83"/>
  <c r="M2025" i="83"/>
  <c r="M1528" i="83"/>
  <c r="M1886" i="83"/>
  <c r="M1414" i="83"/>
  <c r="M1891" i="83"/>
  <c r="M1400" i="83"/>
  <c r="M1357" i="83"/>
  <c r="M1991" i="83"/>
  <c r="M1245" i="83"/>
  <c r="M1820" i="83"/>
  <c r="M2014" i="83"/>
  <c r="M2183" i="83"/>
  <c r="M1900" i="83"/>
  <c r="M1511" i="83"/>
  <c r="M1508" i="83"/>
  <c r="M1473" i="83"/>
  <c r="M1369" i="83"/>
  <c r="M1395" i="83"/>
  <c r="M1222" i="83"/>
  <c r="M1422" i="83"/>
  <c r="M1784" i="83"/>
  <c r="M2040" i="83"/>
  <c r="M1147" i="83"/>
  <c r="M1284" i="83"/>
  <c r="M1924" i="83"/>
  <c r="M2061" i="83"/>
  <c r="M2121" i="83"/>
  <c r="M1173" i="83"/>
  <c r="M1361" i="83"/>
  <c r="M2092" i="83"/>
  <c r="M1818" i="83"/>
  <c r="M1539" i="83"/>
  <c r="M1624" i="83"/>
  <c r="M1941" i="83"/>
  <c r="M1566" i="83"/>
  <c r="M1234" i="83"/>
  <c r="M1121" i="83"/>
  <c r="M1716" i="83"/>
  <c r="M1154" i="83"/>
  <c r="M1202" i="83"/>
  <c r="M2174" i="83"/>
  <c r="M2161" i="83"/>
  <c r="M1475" i="83"/>
  <c r="M1427" i="83"/>
  <c r="M1418" i="83"/>
  <c r="M1295" i="83"/>
  <c r="M1431" i="83"/>
  <c r="M1668" i="83"/>
  <c r="M2178" i="83"/>
  <c r="M2148" i="83"/>
  <c r="M1264" i="83"/>
  <c r="M1798" i="83"/>
  <c r="M1164" i="83"/>
  <c r="M1742" i="83"/>
  <c r="M1292" i="83"/>
  <c r="M1584" i="83"/>
  <c r="M2006" i="83"/>
  <c r="M1578" i="83"/>
  <c r="M1611" i="83"/>
  <c r="M1243" i="83"/>
  <c r="M1649" i="83"/>
  <c r="M1570" i="83"/>
  <c r="M1758" i="83"/>
  <c r="M1383" i="83"/>
  <c r="M1878" i="83"/>
  <c r="M1142" i="83"/>
  <c r="M2070" i="83"/>
  <c r="M1389" i="83"/>
  <c r="M1198" i="83"/>
  <c r="M1829" i="83"/>
  <c r="M2068" i="83"/>
  <c r="M1676" i="83"/>
  <c r="M1457" i="83"/>
  <c r="M1398" i="83"/>
  <c r="M1426" i="83"/>
  <c r="M1849" i="83"/>
  <c r="M1309" i="83"/>
  <c r="M1280" i="83"/>
  <c r="M1767" i="83"/>
  <c r="M1772" i="83"/>
  <c r="M1861" i="83"/>
  <c r="M1701" i="83"/>
  <c r="M1741" i="83"/>
  <c r="M1787" i="83"/>
  <c r="M1951" i="83"/>
  <c r="M1766" i="83"/>
  <c r="M2179" i="83"/>
  <c r="M1740" i="83"/>
  <c r="M1455" i="83"/>
  <c r="M1393" i="83"/>
  <c r="M1735" i="83"/>
  <c r="M1880" i="83"/>
  <c r="M1151" i="83"/>
  <c r="M1212" i="83"/>
  <c r="M1728" i="83"/>
  <c r="M1854" i="83"/>
  <c r="M1904" i="83"/>
  <c r="M1812" i="83"/>
  <c r="M2145" i="83"/>
  <c r="M1287" i="83"/>
  <c r="M1516" i="83"/>
  <c r="M1814" i="83"/>
  <c r="M1224" i="83"/>
  <c r="M2198" i="83"/>
  <c r="M1944" i="83"/>
  <c r="M1358" i="83"/>
  <c r="M1538" i="83"/>
  <c r="M1955" i="83"/>
  <c r="M1819" i="83"/>
  <c r="M2168" i="83"/>
  <c r="M1907" i="83"/>
  <c r="M1316" i="83"/>
  <c r="M1176" i="83"/>
  <c r="M1763" i="83"/>
  <c r="M1277" i="83"/>
  <c r="M1565" i="83"/>
  <c r="M1877" i="83"/>
  <c r="M1680" i="83"/>
  <c r="M1822" i="83"/>
  <c r="M1643" i="83"/>
  <c r="M1761" i="83"/>
  <c r="M1985" i="83"/>
  <c r="M2181" i="83"/>
  <c r="M1413" i="83"/>
  <c r="M1470" i="83"/>
  <c r="M1641" i="83"/>
  <c r="M1653" i="83"/>
  <c r="M1233" i="83"/>
  <c r="DJ15" i="16"/>
  <c r="O285" i="83"/>
  <c r="AF285" i="105"/>
  <c r="O128" i="83"/>
  <c r="AF128" i="105"/>
  <c r="O421" i="83"/>
  <c r="AF421" i="105"/>
  <c r="O174" i="83"/>
  <c r="O87" i="83"/>
  <c r="O157" i="83"/>
  <c r="O386" i="83"/>
  <c r="O282" i="83"/>
  <c r="O965" i="83"/>
  <c r="O351" i="83"/>
  <c r="O1107" i="83"/>
  <c r="O82" i="83"/>
  <c r="O382" i="83"/>
  <c r="O1079" i="83"/>
  <c r="O1046" i="83"/>
  <c r="O846" i="83"/>
  <c r="M1826" i="82"/>
  <c r="M1832" i="82"/>
  <c r="M1804" i="82"/>
  <c r="M1356" i="82"/>
  <c r="M2134" i="82"/>
  <c r="M1300" i="82"/>
  <c r="M1702" i="82"/>
  <c r="M1138" i="82"/>
  <c r="M1620" i="82"/>
  <c r="M1643" i="82"/>
  <c r="M1543" i="82"/>
  <c r="M1767" i="82"/>
  <c r="M1751" i="82"/>
  <c r="M1735" i="82"/>
  <c r="M1986" i="82"/>
  <c r="M1790" i="82"/>
  <c r="M1599" i="82"/>
  <c r="M2008" i="82"/>
  <c r="M1758" i="82"/>
  <c r="M1995" i="82"/>
  <c r="M1197" i="82"/>
  <c r="M1807" i="82"/>
  <c r="M2099" i="82"/>
  <c r="M1553" i="82"/>
  <c r="M1301" i="82"/>
  <c r="M2150" i="82"/>
  <c r="M1266" i="82"/>
  <c r="M1129" i="82"/>
  <c r="M1913" i="82"/>
  <c r="M2192" i="82"/>
  <c r="M1858" i="82"/>
  <c r="M1164" i="82"/>
  <c r="M1704" i="82"/>
  <c r="M1115" i="82"/>
  <c r="M2186" i="82"/>
  <c r="M1619" i="82"/>
  <c r="M1525" i="82"/>
  <c r="M1699" i="82"/>
  <c r="M1722" i="82"/>
  <c r="M1739" i="82"/>
  <c r="M1766" i="82"/>
  <c r="M1816" i="82"/>
  <c r="M1782" i="82"/>
  <c r="M1750" i="82"/>
  <c r="M2174" i="82"/>
  <c r="M1958" i="82"/>
  <c r="M1529" i="82"/>
  <c r="M1951" i="82"/>
  <c r="M1147" i="82"/>
  <c r="M1379" i="82"/>
  <c r="M2037" i="82"/>
  <c r="M1981" i="82"/>
  <c r="M2159" i="82"/>
  <c r="M1499" i="82"/>
  <c r="M2011" i="82"/>
  <c r="M1974" i="82"/>
  <c r="M2118" i="82"/>
  <c r="M1416" i="82"/>
  <c r="M1800" i="82"/>
  <c r="M2053" i="82"/>
  <c r="M1180" i="82"/>
  <c r="M1666" i="82"/>
  <c r="M1682" i="82"/>
  <c r="M1581" i="82"/>
  <c r="M1596" i="82"/>
  <c r="M2185" i="82"/>
  <c r="M1697" i="82"/>
  <c r="M1991" i="82"/>
  <c r="M1736" i="82"/>
  <c r="M1785" i="82"/>
  <c r="M1754" i="82"/>
  <c r="M1527" i="82"/>
  <c r="M1930" i="82"/>
  <c r="M2122" i="82"/>
  <c r="M1369" i="82"/>
  <c r="M1505" i="82"/>
  <c r="M1246" i="82"/>
  <c r="M1378" i="82"/>
  <c r="M1338" i="82"/>
  <c r="M1708" i="82"/>
  <c r="M1987" i="82"/>
  <c r="M2177" i="82"/>
  <c r="M1818" i="82"/>
  <c r="M1303" i="82"/>
  <c r="M1263" i="82"/>
  <c r="M1867" i="82"/>
  <c r="M1864" i="82"/>
  <c r="M2025" i="82"/>
  <c r="M2052" i="82"/>
  <c r="M1691" i="82"/>
  <c r="M2000" i="82"/>
  <c r="M1243" i="82"/>
  <c r="M1940" i="82"/>
  <c r="M2160" i="82"/>
  <c r="M1159" i="82"/>
  <c r="M1408" i="82"/>
  <c r="M1376" i="82"/>
  <c r="M1644" i="82"/>
  <c r="M1645" i="82"/>
  <c r="M1667" i="82"/>
  <c r="M2170" i="82"/>
  <c r="M1575" i="82"/>
  <c r="M1574" i="82"/>
  <c r="M2184" i="82"/>
  <c r="M1649" i="82"/>
  <c r="M1715" i="82"/>
  <c r="M1963" i="82"/>
  <c r="M1721" i="82"/>
  <c r="M1889" i="82"/>
  <c r="M1652" i="82"/>
  <c r="M2072" i="82"/>
  <c r="M1532" i="82"/>
  <c r="M1861" i="82"/>
  <c r="M1196" i="82"/>
  <c r="M1289" i="82"/>
  <c r="M1669" i="82"/>
  <c r="M1806" i="82"/>
  <c r="M1168" i="82"/>
  <c r="M2066" i="82"/>
  <c r="M1534" i="82"/>
  <c r="M1223" i="82"/>
  <c r="M1350" i="82"/>
  <c r="M1731" i="82"/>
  <c r="M1730" i="82"/>
  <c r="M1660" i="82"/>
  <c r="M1825" i="82"/>
  <c r="M2195" i="82"/>
  <c r="M1185" i="82"/>
  <c r="M2139" i="82"/>
  <c r="M2187" i="82"/>
  <c r="M1621" i="82"/>
  <c r="M2148" i="82"/>
  <c r="M1558" i="82"/>
  <c r="M1443" i="82"/>
  <c r="M1623" i="82"/>
  <c r="M1647" i="82"/>
  <c r="M1672" i="82"/>
  <c r="M1625" i="82"/>
  <c r="M1934" i="82"/>
  <c r="M1863" i="82"/>
  <c r="M1393" i="82"/>
  <c r="M1693" i="82"/>
  <c r="M1429" i="82"/>
  <c r="M1228" i="82"/>
  <c r="M1610" i="82"/>
  <c r="M2031" i="82"/>
  <c r="M2071" i="82"/>
  <c r="M1815" i="82"/>
  <c r="M1480" i="82"/>
  <c r="M1813" i="82"/>
  <c r="M1247" i="82"/>
  <c r="M1616" i="82"/>
  <c r="M1756" i="82"/>
  <c r="M2085" i="82"/>
  <c r="M1547" i="82"/>
  <c r="M1396" i="82"/>
  <c r="M1907" i="82"/>
  <c r="M1595" i="82"/>
  <c r="M1590" i="82"/>
  <c r="M1729" i="82"/>
  <c r="M2049" i="82"/>
  <c r="M1268" i="82"/>
  <c r="M1124" i="82"/>
  <c r="M1604" i="82"/>
  <c r="M1156" i="82"/>
  <c r="M2020" i="82"/>
  <c r="M1433" i="82"/>
  <c r="M1887" i="82"/>
  <c r="M2189" i="82"/>
  <c r="M1852" i="82"/>
  <c r="M1438" i="82"/>
  <c r="M2112" i="82"/>
  <c r="M1208" i="82"/>
  <c r="M2173" i="82"/>
  <c r="M1598" i="82"/>
  <c r="M2102" i="82"/>
  <c r="M2125" i="82"/>
  <c r="M1535" i="82"/>
  <c r="M1418" i="82"/>
  <c r="M1594" i="82"/>
  <c r="M1618" i="82"/>
  <c r="M1671" i="82"/>
  <c r="M1587" i="82"/>
  <c r="M1361" i="82"/>
  <c r="M1696" i="82"/>
  <c r="M1391" i="82"/>
  <c r="M1183" i="82"/>
  <c r="M1983" i="82"/>
  <c r="M1360" i="82"/>
  <c r="M1765" i="82"/>
  <c r="M2146" i="82"/>
  <c r="M1431" i="82"/>
  <c r="M2193" i="82"/>
  <c r="M1495" i="82"/>
  <c r="M1797" i="82"/>
  <c r="M1490" i="82"/>
  <c r="M1292" i="82"/>
  <c r="M1411" i="82"/>
  <c r="M2004" i="82"/>
  <c r="M2108" i="82"/>
  <c r="M1355" i="82"/>
  <c r="M1583" i="82"/>
  <c r="M1582" i="82"/>
  <c r="M1597" i="82"/>
  <c r="M2087" i="82"/>
  <c r="M1511" i="82"/>
  <c r="M2101" i="82"/>
  <c r="M1392" i="82"/>
  <c r="M1568" i="82"/>
  <c r="M1592" i="82"/>
  <c r="M1617" i="82"/>
  <c r="M1794" i="82"/>
  <c r="M1626" i="82"/>
  <c r="M1757" i="82"/>
  <c r="M1508" i="82"/>
  <c r="M1931" i="82"/>
  <c r="M1650" i="82"/>
  <c r="M1177" i="82"/>
  <c r="M1315" i="82"/>
  <c r="M2097" i="82"/>
  <c r="M1390" i="82"/>
  <c r="M1714" i="82"/>
  <c r="M1526" i="82"/>
  <c r="M1659" i="82"/>
  <c r="M1799" i="82"/>
  <c r="M1677" i="82"/>
  <c r="M1347" i="82"/>
  <c r="M1265" i="82"/>
  <c r="M2165" i="82"/>
  <c r="M1405" i="82"/>
  <c r="M1716" i="82"/>
  <c r="M2128" i="82"/>
  <c r="M1561" i="82"/>
  <c r="M2171" i="82"/>
  <c r="M2064" i="82"/>
  <c r="M1473" i="82"/>
  <c r="M1487" i="82"/>
  <c r="M2086" i="82"/>
  <c r="M1566" i="82"/>
  <c r="M1588" i="82"/>
  <c r="M1762" i="82"/>
  <c r="M2176" i="82"/>
  <c r="M1637" i="82"/>
  <c r="M1304" i="82"/>
  <c r="M1459" i="82"/>
  <c r="M1883" i="82"/>
  <c r="M2046" i="82"/>
  <c r="M1673" i="82"/>
  <c r="M1476" i="82"/>
  <c r="M1615" i="82"/>
  <c r="M1945" i="82"/>
  <c r="M1556" i="82"/>
  <c r="M1961" i="82"/>
  <c r="M1358" i="82"/>
  <c r="M1204" i="82"/>
  <c r="M1202" i="82"/>
  <c r="M1312" i="82"/>
  <c r="M2110" i="82"/>
  <c r="M2088" i="82"/>
  <c r="M2109" i="82"/>
  <c r="M1668" i="82"/>
  <c r="M1462" i="82"/>
  <c r="M1324" i="82"/>
  <c r="M2149" i="82"/>
  <c r="M1559" i="82"/>
  <c r="M2040" i="82"/>
  <c r="M1472" i="82"/>
  <c r="M2063" i="82"/>
  <c r="M2061" i="82"/>
  <c r="M1519" i="82"/>
  <c r="M1812" i="82"/>
  <c r="M1485" i="82"/>
  <c r="M2145" i="82"/>
  <c r="M1273" i="82"/>
  <c r="M1602" i="82"/>
  <c r="M2036" i="82"/>
  <c r="M1419" i="82"/>
  <c r="M1368" i="82"/>
  <c r="M2007" i="82"/>
  <c r="M1624" i="82"/>
  <c r="M1423" i="82"/>
  <c r="M1567" i="82"/>
  <c r="M1316" i="82"/>
  <c r="M2062" i="82"/>
  <c r="M1224" i="82"/>
  <c r="M2056" i="82"/>
  <c r="M2132" i="82"/>
  <c r="M1718" i="82"/>
  <c r="M1493" i="82"/>
  <c r="M1993" i="82"/>
  <c r="M1270" i="82"/>
  <c r="M1937" i="82"/>
  <c r="M1552" i="82"/>
  <c r="M1381" i="82"/>
  <c r="M1412" i="82"/>
  <c r="M1661" i="82"/>
  <c r="M2091" i="82"/>
  <c r="M1515" i="82"/>
  <c r="M2103" i="82"/>
  <c r="M2126" i="82"/>
  <c r="M1536" i="82"/>
  <c r="M1426" i="82"/>
  <c r="M1449" i="82"/>
  <c r="M2039" i="82"/>
  <c r="M1313" i="82"/>
  <c r="M1498" i="82"/>
  <c r="M1540" i="82"/>
  <c r="M1470" i="82"/>
  <c r="M1455" i="82"/>
  <c r="M1706" i="82"/>
  <c r="M2117" i="82"/>
  <c r="M1218" i="82"/>
  <c r="M1603" i="82"/>
  <c r="M1370" i="82"/>
  <c r="M1171" i="82"/>
  <c r="M1953" i="82"/>
  <c r="M1709" i="82"/>
  <c r="M1571" i="82"/>
  <c r="M2095" i="82"/>
  <c r="M1375" i="82"/>
  <c r="M1658" i="82"/>
  <c r="M1542" i="82"/>
  <c r="M1921" i="82"/>
  <c r="M1262" i="82"/>
  <c r="M1593" i="82"/>
  <c r="M1914" i="82"/>
  <c r="M1241" i="82"/>
  <c r="M1830" i="82"/>
  <c r="M2105" i="82"/>
  <c r="M2166" i="82"/>
  <c r="M2068" i="82"/>
  <c r="M1501" i="82"/>
  <c r="M1512" i="82"/>
  <c r="M2002" i="82"/>
  <c r="M1403" i="82"/>
  <c r="M2017" i="82"/>
  <c r="M1425" i="82"/>
  <c r="M1469" i="82"/>
  <c r="M1513" i="82"/>
  <c r="M1539" i="82"/>
  <c r="M1430" i="82"/>
  <c r="M1486" i="82"/>
  <c r="M1676" i="82"/>
  <c r="M1586" i="82"/>
  <c r="M1939" i="82"/>
  <c r="M1905" i="82"/>
  <c r="M1949" i="82"/>
  <c r="M1334" i="82"/>
  <c r="M1792" i="82"/>
  <c r="M1555" i="82"/>
  <c r="M1400" i="82"/>
  <c r="M1906" i="82"/>
  <c r="M2059" i="82"/>
  <c r="M1452" i="82"/>
  <c r="M1272" i="82"/>
  <c r="M1327" i="82"/>
  <c r="M1836" i="82"/>
  <c r="M1522" i="82"/>
  <c r="M1494" i="82"/>
  <c r="M1713" i="82"/>
  <c r="M1740" i="82"/>
  <c r="M1774" i="82"/>
  <c r="M2065" i="82"/>
  <c r="M1474" i="82"/>
  <c r="M1497" i="82"/>
  <c r="M1979" i="82"/>
  <c r="M2001" i="82"/>
  <c r="M1402" i="82"/>
  <c r="M2158" i="82"/>
  <c r="M1484" i="82"/>
  <c r="M1711" i="82"/>
  <c r="M1456" i="82"/>
  <c r="M1646" i="82"/>
  <c r="M2045" i="82"/>
  <c r="M1506" i="82"/>
  <c r="M1471" i="82"/>
  <c r="M1126" i="82"/>
  <c r="M1538" i="82"/>
  <c r="M1278" i="82"/>
  <c r="M1700" i="82"/>
  <c r="M1481" i="82"/>
  <c r="M1862" i="82"/>
  <c r="M1424" i="82"/>
  <c r="M1148" i="82"/>
  <c r="M1565" i="82"/>
  <c r="M1755" i="82"/>
  <c r="M1445" i="82"/>
  <c r="M1274" i="82"/>
  <c r="M1648" i="82"/>
  <c r="M1346" i="82"/>
  <c r="M1216" i="82"/>
  <c r="M1404" i="82"/>
  <c r="M1130" i="82"/>
  <c r="M2172" i="82"/>
  <c r="M2164" i="82"/>
  <c r="M1321" i="82"/>
  <c r="M1775" i="82"/>
  <c r="M1382" i="82"/>
  <c r="M2041" i="82"/>
  <c r="M1956" i="82"/>
  <c r="M1366" i="82"/>
  <c r="M1388" i="82"/>
  <c r="M1978" i="82"/>
  <c r="M2141" i="82"/>
  <c r="M1417" i="82"/>
  <c r="M2156" i="82"/>
  <c r="M1435" i="82"/>
  <c r="M2181" i="82"/>
  <c r="M1458" i="82"/>
  <c r="M1483" i="82"/>
  <c r="M1686" i="82"/>
  <c r="M1614" i="82"/>
  <c r="M1143" i="82"/>
  <c r="M1441" i="82"/>
  <c r="M2175" i="82"/>
  <c r="M1442" i="82"/>
  <c r="M1109" i="82"/>
  <c r="M1950" i="82"/>
  <c r="M1245" i="82"/>
  <c r="M1514" i="82"/>
  <c r="M1705" i="82"/>
  <c r="M1166" i="82"/>
  <c r="M1537" i="82"/>
  <c r="M1779" i="82"/>
  <c r="M1778" i="82"/>
  <c r="M2163" i="82"/>
  <c r="M2084" i="82"/>
  <c r="M2050" i="82"/>
  <c r="M1859" i="82"/>
  <c r="M1248" i="82"/>
  <c r="M1772" i="82"/>
  <c r="M1720" i="82"/>
  <c r="M1383" i="82"/>
  <c r="M2106" i="82"/>
  <c r="M1427" i="82"/>
  <c r="M1450" i="82"/>
  <c r="M1955" i="82"/>
  <c r="M1365" i="82"/>
  <c r="M2115" i="82"/>
  <c r="M1414" i="82"/>
  <c r="M1434" i="82"/>
  <c r="M2180" i="82"/>
  <c r="M1457" i="82"/>
  <c r="M1653" i="82"/>
  <c r="M1112" i="82"/>
  <c r="M1448" i="82"/>
  <c r="M1791" i="82"/>
  <c r="M2127" i="82"/>
  <c r="M1761" i="82"/>
  <c r="M1386" i="82"/>
  <c r="M2143" i="82"/>
  <c r="M1475" i="82"/>
  <c r="M1397" i="82"/>
  <c r="M1641" i="82"/>
  <c r="M2014" i="82"/>
  <c r="M1154" i="82"/>
  <c r="M1348" i="82"/>
  <c r="M1467" i="82"/>
  <c r="M1380" i="82"/>
  <c r="M1831" i="82"/>
  <c r="M1328" i="82"/>
  <c r="M1294" i="82"/>
  <c r="M1985" i="82"/>
  <c r="M2003" i="82"/>
  <c r="M1406" i="82"/>
  <c r="M2018" i="82"/>
  <c r="M1917" i="82"/>
  <c r="M1932" i="82"/>
  <c r="M1343" i="82"/>
  <c r="M1190" i="82"/>
  <c r="M2089" i="82"/>
  <c r="M1364" i="82"/>
  <c r="M2107" i="82"/>
  <c r="M1387" i="82"/>
  <c r="M2130" i="82"/>
  <c r="M2178" i="82"/>
  <c r="M1554" i="82"/>
  <c r="M1401" i="82"/>
  <c r="M2073" i="82"/>
  <c r="M1140" i="82"/>
  <c r="M1560" i="82"/>
  <c r="M1723" i="82"/>
  <c r="M1340" i="82"/>
  <c r="M1855" i="82"/>
  <c r="M2093" i="82"/>
  <c r="M1286" i="82"/>
  <c r="M1421" i="82"/>
  <c r="M1613" i="82"/>
  <c r="M2114" i="82"/>
  <c r="M1878" i="82"/>
  <c r="M1152" i="82"/>
  <c r="M2111" i="82"/>
  <c r="M1969" i="82"/>
  <c r="M1885" i="82"/>
  <c r="M1215" i="82"/>
  <c r="M1796" i="82"/>
  <c r="M1182" i="82"/>
  <c r="M1395" i="82"/>
  <c r="M1980" i="82"/>
  <c r="M1894" i="82"/>
  <c r="M1911" i="82"/>
  <c r="M1319" i="82"/>
  <c r="M1165" i="82"/>
  <c r="M1339" i="82"/>
  <c r="M1362" i="82"/>
  <c r="M2129" i="82"/>
  <c r="M1407" i="82"/>
  <c r="M2154" i="82"/>
  <c r="M1591" i="82"/>
  <c r="M2147" i="82"/>
  <c r="M1275" i="82"/>
  <c r="M1923" i="82"/>
  <c r="M1345" i="82"/>
  <c r="M1363" i="82"/>
  <c r="M2121" i="82"/>
  <c r="M1295" i="82"/>
  <c r="M1674" i="82"/>
  <c r="M1290" i="82"/>
  <c r="M2042" i="82"/>
  <c r="M1374" i="82"/>
  <c r="M1564" i="82"/>
  <c r="M1922" i="82"/>
  <c r="M1770" i="82"/>
  <c r="M1447" i="82"/>
  <c r="M2055" i="82"/>
  <c r="M1437" i="82"/>
  <c r="M1468" i="82"/>
  <c r="M2116" i="82"/>
  <c r="M2161" i="82"/>
  <c r="M2081" i="82"/>
  <c r="M1264" i="82"/>
  <c r="M1373" i="82"/>
  <c r="M1957" i="82"/>
  <c r="M1367" i="82"/>
  <c r="M1389" i="82"/>
  <c r="M1305" i="82"/>
  <c r="M1893" i="82"/>
  <c r="M1139" i="82"/>
  <c r="M2034" i="82"/>
  <c r="M2075" i="82"/>
  <c r="M2100" i="82"/>
  <c r="M2123" i="82"/>
  <c r="M1562" i="82"/>
  <c r="M2179" i="82"/>
  <c r="M1307" i="82"/>
  <c r="M2119" i="82"/>
  <c r="M1482" i="82"/>
  <c r="M1891" i="82"/>
  <c r="M2191" i="82"/>
  <c r="M2142" i="82"/>
  <c r="M1317" i="82"/>
  <c r="M1655" i="82"/>
  <c r="M1984" i="82"/>
  <c r="M1252" i="82"/>
  <c r="M1627" i="82"/>
  <c r="M1249" i="82"/>
  <c r="M1759" i="82"/>
  <c r="M1990" i="82"/>
  <c r="M1194" i="82"/>
  <c r="M1331" i="82"/>
  <c r="M1510" i="82"/>
  <c r="M1821" i="82"/>
  <c r="M1788" i="82"/>
  <c r="M1136" i="82"/>
  <c r="M1663" i="82"/>
  <c r="M1941" i="82"/>
  <c r="M1517" i="82"/>
  <c r="M1524" i="82"/>
  <c r="M1606" i="82"/>
  <c r="M1546" i="82"/>
  <c r="M1440" i="82"/>
  <c r="M1769" i="82"/>
  <c r="M1633" i="82"/>
  <c r="M2194" i="82"/>
  <c r="M1549" i="82"/>
  <c r="M1359" i="82"/>
  <c r="M1848" i="82"/>
  <c r="M1259" i="82"/>
  <c r="M1870" i="82"/>
  <c r="M1282" i="82"/>
  <c r="M1822" i="82"/>
  <c r="M2009" i="82"/>
  <c r="M1287" i="82"/>
  <c r="M2032" i="82"/>
  <c r="M2057" i="82"/>
  <c r="M1336" i="82"/>
  <c r="M2074" i="82"/>
  <c r="M1219" i="82"/>
  <c r="M1531" i="82"/>
  <c r="M2151" i="82"/>
  <c r="M1276" i="82"/>
  <c r="M2090" i="82"/>
  <c r="M1206" i="82"/>
  <c r="M1453" i="82"/>
  <c r="M1277" i="82"/>
  <c r="M1611" i="82"/>
  <c r="M1200" i="82"/>
  <c r="M1694" i="82"/>
  <c r="M1679" i="82"/>
  <c r="M1678" i="82"/>
  <c r="M1119" i="82"/>
  <c r="M1504" i="82"/>
  <c r="M1170" i="82"/>
  <c r="M1886" i="82"/>
  <c r="M1377" i="82"/>
  <c r="M2168" i="82"/>
  <c r="M1808" i="82"/>
  <c r="M1213" i="82"/>
  <c r="M2167" i="82"/>
  <c r="M1948" i="82"/>
  <c r="M1802" i="82"/>
  <c r="M1157" i="82"/>
  <c r="M1902" i="82"/>
  <c r="M1337" i="82"/>
  <c r="M1918" i="82"/>
  <c r="M1329" i="82"/>
  <c r="M1933" i="82"/>
  <c r="M1344" i="82"/>
  <c r="M1827" i="82"/>
  <c r="M1238" i="82"/>
  <c r="M1847" i="82"/>
  <c r="M1258" i="82"/>
  <c r="M1982" i="82"/>
  <c r="M1261" i="82"/>
  <c r="M1285" i="82"/>
  <c r="M1310" i="82"/>
  <c r="M1335" i="82"/>
  <c r="M1191" i="82"/>
  <c r="M1502" i="82"/>
  <c r="M2120" i="82"/>
  <c r="M2047" i="82"/>
  <c r="M1174" i="82"/>
  <c r="M1422" i="82"/>
  <c r="M1834" i="82"/>
  <c r="M2162" i="82"/>
  <c r="M1288" i="82"/>
  <c r="M2124" i="82"/>
  <c r="M1563" i="82"/>
  <c r="M1890" i="82"/>
  <c r="M2070" i="82"/>
  <c r="M1533" i="82"/>
  <c r="M1900" i="82"/>
  <c r="M1541" i="82"/>
  <c r="M2023" i="82"/>
  <c r="M1776" i="82"/>
  <c r="M1236" i="82"/>
  <c r="M1410" i="82"/>
  <c r="M1879" i="82"/>
  <c r="M1314" i="82"/>
  <c r="M1895" i="82"/>
  <c r="M1323" i="82"/>
  <c r="M1810" i="82"/>
  <c r="M1235" i="82"/>
  <c r="M1954" i="82"/>
  <c r="M1233" i="82"/>
  <c r="M2006" i="82"/>
  <c r="M2030" i="82"/>
  <c r="M1309" i="82"/>
  <c r="M2033" i="82"/>
  <c r="M1463" i="82"/>
  <c r="M1210" i="82"/>
  <c r="M2019" i="82"/>
  <c r="M1145" i="82"/>
  <c r="M2131" i="82"/>
  <c r="M1254" i="82"/>
  <c r="M1193" i="82"/>
  <c r="M1509" i="82"/>
  <c r="M1318" i="82"/>
  <c r="M1111" i="82"/>
  <c r="M1854" i="82"/>
  <c r="M1446" i="82"/>
  <c r="M1398" i="82"/>
  <c r="M1225" i="82"/>
  <c r="M2157" i="82"/>
  <c r="M2155" i="82"/>
  <c r="M1747" i="82"/>
  <c r="M1240" i="82"/>
  <c r="M1184" i="82"/>
  <c r="M1717" i="82"/>
  <c r="M1384" i="82"/>
  <c r="M1466" i="82"/>
  <c r="M2136" i="82"/>
  <c r="M2080" i="82"/>
  <c r="M1865" i="82"/>
  <c r="M1306" i="82"/>
  <c r="M1221" i="82"/>
  <c r="M1809" i="82"/>
  <c r="M1753" i="82"/>
  <c r="M1928" i="82"/>
  <c r="M1207" i="82"/>
  <c r="M1952" i="82"/>
  <c r="M1977" i="82"/>
  <c r="M1256" i="82"/>
  <c r="M2005" i="82"/>
  <c r="M1281" i="82"/>
  <c r="M1121" i="82"/>
  <c r="M2058" i="82"/>
  <c r="M1117" i="82"/>
  <c r="M2098" i="82"/>
  <c r="M1226" i="82"/>
  <c r="M1192" i="82"/>
  <c r="M1144" i="82"/>
  <c r="M1839" i="82"/>
  <c r="M1975" i="82"/>
  <c r="M2044" i="82"/>
  <c r="M2182" i="82"/>
  <c r="M1142" i="82"/>
  <c r="M1308" i="82"/>
  <c r="M1253" i="82"/>
  <c r="M1771" i="82"/>
  <c r="M1116" i="82"/>
  <c r="M2012" i="82"/>
  <c r="M1967" i="82"/>
  <c r="M2138" i="82"/>
  <c r="M1297" i="82"/>
  <c r="M1332" i="82"/>
  <c r="M1744" i="82"/>
  <c r="M1500" i="82"/>
  <c r="M1688" i="82"/>
  <c r="M1843" i="82"/>
  <c r="M1849" i="82"/>
  <c r="M1260" i="82"/>
  <c r="M1871" i="82"/>
  <c r="M1283" i="82"/>
  <c r="M1786" i="82"/>
  <c r="M1198" i="82"/>
  <c r="M1901" i="82"/>
  <c r="M1926" i="82"/>
  <c r="M1205" i="82"/>
  <c r="M1230" i="82"/>
  <c r="M1976" i="82"/>
  <c r="M1255" i="82"/>
  <c r="M1399" i="82"/>
  <c r="M1146" i="82"/>
  <c r="M1959" i="82"/>
  <c r="M1333" i="82"/>
  <c r="M1733" i="82"/>
  <c r="M1195" i="82"/>
  <c r="M2035" i="82"/>
  <c r="M1163" i="82"/>
  <c r="M1919" i="82"/>
  <c r="M1420" i="82"/>
  <c r="M1227" i="82"/>
  <c r="M1789" i="82"/>
  <c r="M2069" i="82"/>
  <c r="M1530" i="82"/>
  <c r="M2135" i="82"/>
  <c r="M1284" i="82"/>
  <c r="M1169" i="82"/>
  <c r="M1123" i="82"/>
  <c r="M1639" i="82"/>
  <c r="M1746" i="82"/>
  <c r="M2082" i="82"/>
  <c r="M1572" i="82"/>
  <c r="M1460" i="82"/>
  <c r="M2060" i="82"/>
  <c r="M1352" i="82"/>
  <c r="M1322" i="82"/>
  <c r="M1296" i="82"/>
  <c r="M1820" i="82"/>
  <c r="M1239" i="82"/>
  <c r="M1155" i="82"/>
  <c r="M1763" i="82"/>
  <c r="M1175" i="82"/>
  <c r="M1875" i="82"/>
  <c r="M1899" i="82"/>
  <c r="M1925" i="82"/>
  <c r="M1229" i="82"/>
  <c r="M1371" i="82"/>
  <c r="M1118" i="82"/>
  <c r="M1927" i="82"/>
  <c r="M1302" i="82"/>
  <c r="M1167" i="82"/>
  <c r="M1122" i="82"/>
  <c r="M1868" i="82"/>
  <c r="M1372" i="82"/>
  <c r="M1701" i="82"/>
  <c r="M1737" i="82"/>
  <c r="M1877" i="82"/>
  <c r="M2016" i="82"/>
  <c r="M1342" i="82"/>
  <c r="M1477" i="82"/>
  <c r="M1479" i="82"/>
  <c r="M1710" i="82"/>
  <c r="M2092" i="82"/>
  <c r="M1231" i="82"/>
  <c r="M1640" i="82"/>
  <c r="M1503" i="82"/>
  <c r="M1732" i="82"/>
  <c r="M1823" i="82"/>
  <c r="M1354" i="82"/>
  <c r="M2021" i="82"/>
  <c r="M1690" i="82"/>
  <c r="M1465" i="82"/>
  <c r="M1965" i="82"/>
  <c r="M1972" i="82"/>
  <c r="M2048" i="82"/>
  <c r="M1828" i="82"/>
  <c r="M1518" i="82"/>
  <c r="M1220" i="82"/>
  <c r="M1232" i="82"/>
  <c r="M1811" i="82"/>
  <c r="M1833" i="82"/>
  <c r="M1726" i="82"/>
  <c r="M1742" i="82"/>
  <c r="M1151" i="82"/>
  <c r="M1675" i="82"/>
  <c r="M1850" i="82"/>
  <c r="M1135" i="82"/>
  <c r="M1873" i="82"/>
  <c r="M1162" i="82"/>
  <c r="M1179" i="82"/>
  <c r="M1924" i="82"/>
  <c r="M1903" i="82"/>
  <c r="M1341" i="82"/>
  <c r="M1960" i="82"/>
  <c r="M1896" i="82"/>
  <c r="M2010" i="82"/>
  <c r="M1134" i="82"/>
  <c r="M1973" i="82"/>
  <c r="M1330" i="82"/>
  <c r="M1654" i="82"/>
  <c r="M2169" i="82"/>
  <c r="M1698" i="82"/>
  <c r="M1291" i="82"/>
  <c r="M1428" i="82"/>
  <c r="M1670" i="82"/>
  <c r="M1436" i="82"/>
  <c r="M1880" i="82"/>
  <c r="M1768" i="82"/>
  <c r="M1605" i="82"/>
  <c r="M2077" i="82"/>
  <c r="M1783" i="82"/>
  <c r="M1217" i="82"/>
  <c r="M1222" i="82"/>
  <c r="M1137" i="82"/>
  <c r="M1725" i="82"/>
  <c r="M1110" i="82"/>
  <c r="M1133" i="82"/>
  <c r="M1178" i="82"/>
  <c r="M1872" i="82"/>
  <c r="M2183" i="82"/>
  <c r="M1311" i="82"/>
  <c r="M1929" i="82"/>
  <c r="M1234" i="82"/>
  <c r="M1642" i="82"/>
  <c r="M1784" i="82"/>
  <c r="M1280" i="82"/>
  <c r="M1651" i="82"/>
  <c r="M1251" i="82"/>
  <c r="M1385" i="82"/>
  <c r="M1622" i="82"/>
  <c r="M1989" i="82"/>
  <c r="M1817" i="82"/>
  <c r="M1237" i="82"/>
  <c r="M1636" i="82"/>
  <c r="M1628" i="82"/>
  <c r="M1780" i="82"/>
  <c r="M1181" i="82"/>
  <c r="M1188" i="82"/>
  <c r="M1942" i="82"/>
  <c r="M2137" i="82"/>
  <c r="M1320" i="82"/>
  <c r="M1439" i="82"/>
  <c r="M2133" i="82"/>
  <c r="M1685" i="82"/>
  <c r="M2188" i="82"/>
  <c r="M1787" i="82"/>
  <c r="M1199" i="82"/>
  <c r="M1703" i="82"/>
  <c r="M1114" i="82"/>
  <c r="M1113" i="82"/>
  <c r="M1795" i="82"/>
  <c r="M1819" i="82"/>
  <c r="M1845" i="82"/>
  <c r="M1127" i="82"/>
  <c r="M1869" i="82"/>
  <c r="M1149" i="82"/>
  <c r="M1841" i="82"/>
  <c r="M1279" i="82"/>
  <c r="M1897" i="82"/>
  <c r="M1837" i="82"/>
  <c r="M2079" i="82"/>
  <c r="M1203" i="82"/>
  <c r="M1946" i="82"/>
  <c r="M1904" i="82"/>
  <c r="M2152" i="82"/>
  <c r="M1935" i="82"/>
  <c r="M1415" i="82"/>
  <c r="M1609" i="82"/>
  <c r="M1734" i="82"/>
  <c r="M1201" i="82"/>
  <c r="M1814" i="82"/>
  <c r="M2144" i="82"/>
  <c r="M1570" i="82"/>
  <c r="M1947" i="82"/>
  <c r="M1683" i="82"/>
  <c r="M1120" i="82"/>
  <c r="M2013" i="82"/>
  <c r="M1357" i="82"/>
  <c r="M1351" i="82"/>
  <c r="M2153" i="82"/>
  <c r="M1920" i="82"/>
  <c r="M1244" i="82"/>
  <c r="M1550" i="82"/>
  <c r="M1689" i="82"/>
  <c r="M1741" i="82"/>
  <c r="M2140" i="82"/>
  <c r="M1293" i="82"/>
  <c r="M1712" i="82"/>
  <c r="M1738" i="82"/>
  <c r="M1173" i="82"/>
  <c r="M1749" i="82"/>
  <c r="M1764" i="82"/>
  <c r="M1176" i="82"/>
  <c r="M1681" i="82"/>
  <c r="M1680" i="82"/>
  <c r="M1777" i="82"/>
  <c r="M1793" i="82"/>
  <c r="M1844" i="82"/>
  <c r="M1250" i="82"/>
  <c r="M1866" i="82"/>
  <c r="M1805" i="82"/>
  <c r="M1172" i="82"/>
  <c r="M1585" i="82"/>
  <c r="M1874" i="82"/>
  <c r="M2113" i="82"/>
  <c r="M1189" i="82"/>
  <c r="M1557" i="82"/>
  <c r="M1760" i="82"/>
  <c r="M2096" i="82"/>
  <c r="M1898" i="82"/>
  <c r="M2038" i="82"/>
  <c r="M1876" i="82"/>
  <c r="M1211" i="82"/>
  <c r="M1695" i="82"/>
  <c r="M1997" i="82"/>
  <c r="M1158" i="82"/>
  <c r="M1269" i="82"/>
  <c r="M2196" i="82"/>
  <c r="M1892" i="82"/>
  <c r="M1349" i="82"/>
  <c r="M1748" i="82"/>
  <c r="M1803" i="82"/>
  <c r="M1692" i="82"/>
  <c r="M1724" i="82"/>
  <c r="M1150" i="82"/>
  <c r="M1727" i="82"/>
  <c r="M1743" i="82"/>
  <c r="M1161" i="82"/>
  <c r="M1665" i="82"/>
  <c r="M1781" i="82"/>
  <c r="M2094" i="82"/>
  <c r="M1838" i="82"/>
  <c r="M2015" i="82"/>
  <c r="M1842" i="82"/>
  <c r="M2067" i="82"/>
  <c r="M1141" i="82"/>
  <c r="M1840" i="82"/>
  <c r="M1507" i="82"/>
  <c r="M2043" i="82"/>
  <c r="M1478" i="82"/>
  <c r="M1851" i="82"/>
  <c r="M1988" i="82"/>
  <c r="M1687" i="82"/>
  <c r="M2051" i="82"/>
  <c r="M1962" i="82"/>
  <c r="M1521" i="82"/>
  <c r="M1589" i="82"/>
  <c r="M1719" i="82"/>
  <c r="M1577" i="82"/>
  <c r="M2022" i="82"/>
  <c r="M1325" i="82"/>
  <c r="M1662" i="82"/>
  <c r="M1909" i="82"/>
  <c r="M1971" i="82"/>
  <c r="M1267" i="82"/>
  <c r="M1684" i="82"/>
  <c r="M1968" i="82"/>
  <c r="M1125" i="82"/>
  <c r="M1528" i="82"/>
  <c r="M1881" i="82"/>
  <c r="M1496" i="82"/>
  <c r="M1856" i="82"/>
  <c r="M1454" i="82"/>
  <c r="M1835" i="82"/>
  <c r="M2083" i="82"/>
  <c r="M1576" i="82"/>
  <c r="M1584" i="82"/>
  <c r="M1187" i="82"/>
  <c r="M1489" i="82"/>
  <c r="M1464" i="82"/>
  <c r="M1908" i="82"/>
  <c r="M1257" i="82"/>
  <c r="M1299" i="82"/>
  <c r="M1882" i="82"/>
  <c r="M1444" i="82"/>
  <c r="M1853" i="82"/>
  <c r="M1657" i="82"/>
  <c r="M1580" i="82"/>
  <c r="M1999" i="82"/>
  <c r="M1998" i="82"/>
  <c r="M1461" i="82"/>
  <c r="M1451" i="82"/>
  <c r="M1612" i="82"/>
  <c r="M1545" i="82"/>
  <c r="M1607" i="82"/>
  <c r="M1551" i="82"/>
  <c r="M1860" i="82"/>
  <c r="M1326" i="82"/>
  <c r="M1153" i="82"/>
  <c r="M1569" i="82"/>
  <c r="M1629" i="82"/>
  <c r="M1994" i="82"/>
  <c r="M1488" i="82"/>
  <c r="M1353" i="82"/>
  <c r="M2027" i="82"/>
  <c r="M2026" i="82"/>
  <c r="M1970" i="82"/>
  <c r="M1634" i="82"/>
  <c r="M1578" i="82"/>
  <c r="M1656" i="82"/>
  <c r="M2076" i="82"/>
  <c r="M2190" i="82"/>
  <c r="M1186" i="82"/>
  <c r="M1915" i="82"/>
  <c r="M2029" i="82"/>
  <c r="M1996" i="82"/>
  <c r="M1600" i="82"/>
  <c r="M1573" i="82"/>
  <c r="M1916" i="82"/>
  <c r="M1432" i="82"/>
  <c r="M1523" i="82"/>
  <c r="M1212" i="82"/>
  <c r="M1944" i="82"/>
  <c r="M1773" i="82"/>
  <c r="M1131" i="82"/>
  <c r="M2054" i="82"/>
  <c r="M1132" i="82"/>
  <c r="M1707" i="82"/>
  <c r="M1413" i="82"/>
  <c r="M1160" i="82"/>
  <c r="M1888" i="82"/>
  <c r="M1938" i="82"/>
  <c r="M2078" i="82"/>
  <c r="M1829" i="82"/>
  <c r="M1394" i="82"/>
  <c r="M1728" i="82"/>
  <c r="M1752" i="82"/>
  <c r="M1964" i="82"/>
  <c r="M1579" i="82"/>
  <c r="M1798" i="82"/>
  <c r="M2104" i="82"/>
  <c r="M1912" i="82"/>
  <c r="M1491" i="82"/>
  <c r="M1520" i="82"/>
  <c r="M1992" i="82"/>
  <c r="M1801" i="82"/>
  <c r="M1943" i="82"/>
  <c r="M1638" i="82"/>
  <c r="M2024" i="82"/>
  <c r="M1910" i="82"/>
  <c r="M1128" i="82"/>
  <c r="M1824" i="82"/>
  <c r="M1632" i="82"/>
  <c r="M1601" i="82"/>
  <c r="M1271" i="82"/>
  <c r="M1242" i="82"/>
  <c r="M1630" i="82"/>
  <c r="M1846" i="82"/>
  <c r="M1631" i="82"/>
  <c r="M1664" i="82"/>
  <c r="M1209" i="82"/>
  <c r="M1635" i="82"/>
  <c r="M1857" i="82"/>
  <c r="M1516" i="82"/>
  <c r="M1214" i="82"/>
  <c r="M1884" i="82"/>
  <c r="M1936" i="82"/>
  <c r="M1409" i="82"/>
  <c r="M1492" i="82"/>
  <c r="M2028" i="82"/>
  <c r="M1298" i="82"/>
  <c r="M1608" i="82"/>
  <c r="M1966" i="82"/>
  <c r="M1544" i="82"/>
  <c r="M1548" i="82"/>
  <c r="M1745" i="82"/>
  <c r="O83" i="82"/>
  <c r="AE83" i="105"/>
  <c r="O728" i="82"/>
  <c r="AE728" i="105"/>
  <c r="N2107" i="82"/>
  <c r="O2107" i="82"/>
  <c r="N1130" i="82"/>
  <c r="O1130" i="82"/>
  <c r="N1574" i="82"/>
  <c r="O1574" i="82"/>
  <c r="N1241" i="82"/>
  <c r="O1241" i="82" s="1"/>
  <c r="N1350" i="82"/>
  <c r="O1350" i="82" s="1"/>
  <c r="N1411" i="82"/>
  <c r="O1411" i="82"/>
  <c r="N1716" i="82"/>
  <c r="O1716" i="82" s="1"/>
  <c r="N1135" i="82"/>
  <c r="O1135" i="82" s="1"/>
  <c r="N1704" i="82"/>
  <c r="O1704" i="82"/>
  <c r="N1115" i="82"/>
  <c r="O1115" i="82" s="1"/>
  <c r="N1726" i="82"/>
  <c r="O1726" i="82" s="1"/>
  <c r="N1642" i="82"/>
  <c r="O1642" i="82"/>
  <c r="N1724" i="82"/>
  <c r="O1724" i="82" s="1"/>
  <c r="N1749" i="82"/>
  <c r="O1749" i="82" s="1"/>
  <c r="N1791" i="82"/>
  <c r="O1791" i="82"/>
  <c r="N2062" i="82"/>
  <c r="O2062" i="82" s="1"/>
  <c r="N1190" i="82"/>
  <c r="O1190" i="82" s="1"/>
  <c r="N1806" i="82"/>
  <c r="O1806" i="82"/>
  <c r="N1112" i="82"/>
  <c r="O1112" i="82"/>
  <c r="N1514" i="82"/>
  <c r="O1514" i="82" s="1"/>
  <c r="N1846" i="82"/>
  <c r="O1846" i="82"/>
  <c r="N1813" i="82"/>
  <c r="O1813" i="82" s="1"/>
  <c r="N1611" i="82"/>
  <c r="O1611" i="82" s="1"/>
  <c r="N2015" i="82"/>
  <c r="O2015" i="82"/>
  <c r="N1419" i="82"/>
  <c r="O1419" i="82" s="1"/>
  <c r="N1456" i="82"/>
  <c r="O1456" i="82" s="1"/>
  <c r="N1673" i="82"/>
  <c r="O1673" i="82"/>
  <c r="N1807" i="82"/>
  <c r="O1807" i="82" s="1"/>
  <c r="N1427" i="82"/>
  <c r="O1427" i="82" s="1"/>
  <c r="N1946" i="82"/>
  <c r="O1946" i="82" s="1"/>
  <c r="N2085" i="82"/>
  <c r="O2085" i="82" s="1"/>
  <c r="N1117" i="82"/>
  <c r="O1117" i="82" s="1"/>
  <c r="N1815" i="82"/>
  <c r="O1815" i="82" s="1"/>
  <c r="N1919" i="82"/>
  <c r="O1919" i="82" s="1"/>
  <c r="N1637" i="82"/>
  <c r="O1637" i="82" s="1"/>
  <c r="N1731" i="82"/>
  <c r="O1731" i="82" s="1"/>
  <c r="N2152" i="82"/>
  <c r="O2152" i="82" s="1"/>
  <c r="N1169" i="82"/>
  <c r="O1169" i="82" s="1"/>
  <c r="N2120" i="82"/>
  <c r="O2120" i="82"/>
  <c r="N2049" i="82"/>
  <c r="O2049" i="82" s="1"/>
  <c r="N2110" i="82"/>
  <c r="O2110" i="82" s="1"/>
  <c r="N1351" i="82"/>
  <c r="O1351" i="82"/>
  <c r="N1440" i="82"/>
  <c r="O1440" i="82"/>
  <c r="N1323" i="82"/>
  <c r="O1323" i="82" s="1"/>
  <c r="N1412" i="82"/>
  <c r="O1412" i="82" s="1"/>
  <c r="N2023" i="82"/>
  <c r="O2023" i="82" s="1"/>
  <c r="N1939" i="82"/>
  <c r="O1939" i="82" s="1"/>
  <c r="N1324" i="82"/>
  <c r="O1324" i="82" s="1"/>
  <c r="N1680" i="82"/>
  <c r="O1680" i="82" s="1"/>
  <c r="N1113" i="82"/>
  <c r="O1113" i="82" s="1"/>
  <c r="N1682" i="82"/>
  <c r="O1682" i="82"/>
  <c r="N1596" i="82"/>
  <c r="O1596" i="82" s="1"/>
  <c r="N1619" i="82"/>
  <c r="O1619" i="82" s="1"/>
  <c r="N1711" i="82"/>
  <c r="O1711" i="82"/>
  <c r="N2032" i="82"/>
  <c r="O2032" i="82" s="1"/>
  <c r="N1148" i="82"/>
  <c r="O1148" i="82" s="1"/>
  <c r="N1770" i="82"/>
  <c r="O1770" i="82" s="1"/>
  <c r="N1707" i="82"/>
  <c r="O1707" i="82" s="1"/>
  <c r="N1957" i="82"/>
  <c r="O1957" i="82" s="1"/>
  <c r="N1481" i="82"/>
  <c r="O1481" i="82" s="1"/>
  <c r="N1566" i="82"/>
  <c r="O1566" i="82" s="1"/>
  <c r="N1976" i="82"/>
  <c r="O1976" i="82" s="1"/>
  <c r="N1370" i="82"/>
  <c r="O1370" i="82"/>
  <c r="N1415" i="82"/>
  <c r="O1415" i="82" s="1"/>
  <c r="N1554" i="82"/>
  <c r="O1554" i="82" s="1"/>
  <c r="N1625" i="82"/>
  <c r="O1625" i="82"/>
  <c r="N1669" i="82"/>
  <c r="O1669" i="82"/>
  <c r="N1757" i="82"/>
  <c r="O1757" i="82" s="1"/>
  <c r="N1896" i="82"/>
  <c r="O1896" i="82" s="1"/>
  <c r="N1958" i="82"/>
  <c r="O1958" i="82" s="1"/>
  <c r="N1443" i="82"/>
  <c r="O1443" i="82" s="1"/>
  <c r="N1166" i="82"/>
  <c r="O1166" i="82" s="1"/>
  <c r="N1541" i="82"/>
  <c r="O1541" i="82" s="1"/>
  <c r="N1639" i="82"/>
  <c r="O1639" i="82" s="1"/>
  <c r="N1781" i="82"/>
  <c r="O1781" i="82"/>
  <c r="N1598" i="82"/>
  <c r="O1598" i="82" s="1"/>
  <c r="N1980" i="82"/>
  <c r="O1980" i="82" s="1"/>
  <c r="N1657" i="82"/>
  <c r="O1657" i="82"/>
  <c r="N1239" i="82"/>
  <c r="O1239" i="82"/>
  <c r="N1466" i="82"/>
  <c r="O1466" i="82" s="1"/>
  <c r="N2164" i="82"/>
  <c r="O2164" i="82" s="1"/>
  <c r="N1155" i="82"/>
  <c r="O1155" i="82" s="1"/>
  <c r="N1667" i="82"/>
  <c r="O1667" i="82" s="1"/>
  <c r="N2170" i="82"/>
  <c r="O2170" i="82"/>
  <c r="N2185" i="82"/>
  <c r="O2185" i="82" s="1"/>
  <c r="N1595" i="82"/>
  <c r="O1595" i="82" s="1"/>
  <c r="N1498" i="82"/>
  <c r="O1498" i="82" s="1"/>
  <c r="N1674" i="82"/>
  <c r="O1674" i="82" s="1"/>
  <c r="N1721" i="82"/>
  <c r="O1721" i="82" s="1"/>
  <c r="N1737" i="82"/>
  <c r="O1737" i="82"/>
  <c r="N1686" i="82"/>
  <c r="O1686" i="82"/>
  <c r="N1120" i="82"/>
  <c r="O1120" i="82" s="1"/>
  <c r="N1677" i="82"/>
  <c r="O1677" i="82" s="1"/>
  <c r="N1923" i="82"/>
  <c r="O1923" i="82" s="1"/>
  <c r="N1452" i="82"/>
  <c r="O1452" i="82" s="1"/>
  <c r="N1329" i="82"/>
  <c r="O1329" i="82" s="1"/>
  <c r="N1700" i="82"/>
  <c r="O1700" i="82" s="1"/>
  <c r="N1905" i="82"/>
  <c r="O1905" i="82" s="1"/>
  <c r="N1571" i="82"/>
  <c r="O1571" i="82"/>
  <c r="N1903" i="82"/>
  <c r="O1903" i="82" s="1"/>
  <c r="N1849" i="82"/>
  <c r="O1849" i="82" s="1"/>
  <c r="N1641" i="82"/>
  <c r="O1641" i="82"/>
  <c r="N2013" i="82"/>
  <c r="O2013" i="82"/>
  <c r="N1357" i="82"/>
  <c r="O1357" i="82" s="1"/>
  <c r="N1482" i="82"/>
  <c r="O1482" i="82" s="1"/>
  <c r="N1865" i="82"/>
  <c r="O1865" i="82" s="1"/>
  <c r="N1973" i="82"/>
  <c r="O1973" i="82" s="1"/>
  <c r="N1265" i="82"/>
  <c r="O1265" i="82" s="1"/>
  <c r="N2056" i="82"/>
  <c r="O2056" i="82" s="1"/>
  <c r="N2132" i="82"/>
  <c r="O2132" i="82" s="1"/>
  <c r="N1326" i="82"/>
  <c r="O1326" i="82"/>
  <c r="N1601" i="82"/>
  <c r="O1601" i="82" s="1"/>
  <c r="N2076" i="82"/>
  <c r="O2076" i="82" s="1"/>
  <c r="N1270" i="82"/>
  <c r="O1270" i="82"/>
  <c r="N1999" i="82"/>
  <c r="O1999" i="82"/>
  <c r="N1584" i="82"/>
  <c r="O1584" i="82" s="1"/>
  <c r="N1128" i="82"/>
  <c r="O1128" i="82" s="1"/>
  <c r="N1992" i="82"/>
  <c r="O1992" i="82" s="1"/>
  <c r="N1332" i="82"/>
  <c r="O1332" i="82" s="1"/>
  <c r="N1460" i="82"/>
  <c r="O1460" i="82" s="1"/>
  <c r="N2172" i="82"/>
  <c r="O2172" i="82" s="1"/>
  <c r="N1772" i="82"/>
  <c r="O1772" i="82" s="1"/>
  <c r="N1605" i="82"/>
  <c r="O1605" i="82"/>
  <c r="N2105" i="82"/>
  <c r="O2105" i="82" s="1"/>
  <c r="N1827" i="82"/>
  <c r="O1827" i="82" s="1"/>
  <c r="N2148" i="82"/>
  <c r="O2148" i="82"/>
  <c r="N1558" i="82"/>
  <c r="O1558" i="82" s="1"/>
  <c r="N2169" i="82"/>
  <c r="O2169" i="82" s="1"/>
  <c r="N1469" i="82"/>
  <c r="O1469" i="82" s="1"/>
  <c r="N1672" i="82"/>
  <c r="O1672" i="82" s="1"/>
  <c r="N1696" i="82"/>
  <c r="O1696" i="82" s="1"/>
  <c r="N1653" i="82"/>
  <c r="O1653" i="82"/>
  <c r="N1708" i="82"/>
  <c r="O1708" i="82" s="1"/>
  <c r="N1648" i="82"/>
  <c r="O1648" i="82" s="1"/>
  <c r="N1891" i="82"/>
  <c r="O1891" i="82"/>
  <c r="N1421" i="82"/>
  <c r="O1421" i="82" s="1"/>
  <c r="N1756" i="82"/>
  <c r="O1756" i="82" s="1"/>
  <c r="N1478" i="82"/>
  <c r="O1478" i="82"/>
  <c r="N1278" i="82"/>
  <c r="O1278" i="82"/>
  <c r="N1317" i="82"/>
  <c r="O1317" i="82" s="1"/>
  <c r="N1453" i="82"/>
  <c r="O1453" i="82" s="1"/>
  <c r="N1863" i="82"/>
  <c r="O1863" i="82" s="1"/>
  <c r="N1945" i="82"/>
  <c r="O1945" i="82" s="1"/>
  <c r="N2128" i="82"/>
  <c r="O2128" i="82" s="1"/>
  <c r="N1683" i="82"/>
  <c r="O1683" i="82" s="1"/>
  <c r="N1876" i="82"/>
  <c r="O1876" i="82" s="1"/>
  <c r="N1729" i="82"/>
  <c r="O1729" i="82"/>
  <c r="N1837" i="82"/>
  <c r="O1837" i="82" s="1"/>
  <c r="N1549" i="82"/>
  <c r="O1549" i="82" s="1"/>
  <c r="N1630" i="82"/>
  <c r="O1630" i="82"/>
  <c r="N1248" i="82"/>
  <c r="O1248" i="82" s="1"/>
  <c r="N1380" i="82"/>
  <c r="O1380" i="82" s="1"/>
  <c r="N1830" i="82"/>
  <c r="O1830" i="82" s="1"/>
  <c r="N1713" i="82"/>
  <c r="O1713" i="82" s="1"/>
  <c r="N1740" i="82"/>
  <c r="O1740" i="82" s="1"/>
  <c r="N1621" i="82"/>
  <c r="O1621" i="82" s="1"/>
  <c r="N1644" i="82"/>
  <c r="O1644" i="82" s="1"/>
  <c r="N2125" i="82"/>
  <c r="O2125" i="82" s="1"/>
  <c r="N1535" i="82"/>
  <c r="O1535" i="82"/>
  <c r="N2147" i="82"/>
  <c r="O2147" i="82" s="1"/>
  <c r="N1557" i="82"/>
  <c r="O1557" i="82" s="1"/>
  <c r="N2158" i="82"/>
  <c r="O2158" i="82"/>
  <c r="N1695" i="82"/>
  <c r="O1695" i="82"/>
  <c r="N1678" i="82"/>
  <c r="O1678" i="82" s="1"/>
  <c r="N1615" i="82"/>
  <c r="O1615" i="82" s="1"/>
  <c r="N1728" i="82"/>
  <c r="O1728" i="82" s="1"/>
  <c r="N1842" i="82"/>
  <c r="O1842" i="82" s="1"/>
  <c r="N1275" i="82"/>
  <c r="O1275" i="82" s="1"/>
  <c r="N1406" i="82"/>
  <c r="O1406" i="82" s="1"/>
  <c r="N1895" i="82"/>
  <c r="O1895" i="82" s="1"/>
  <c r="N1921" i="82"/>
  <c r="O1921" i="82"/>
  <c r="N1765" i="82"/>
  <c r="O1765" i="82" s="1"/>
  <c r="N1210" i="82"/>
  <c r="O1210" i="82" s="1"/>
  <c r="N1589" i="82"/>
  <c r="O1589" i="82"/>
  <c r="N1157" i="82"/>
  <c r="O1157" i="82"/>
  <c r="N1272" i="82"/>
  <c r="O1272" i="82" s="1"/>
  <c r="N1216" i="82"/>
  <c r="O1216" i="82" s="1"/>
  <c r="N1215" i="82"/>
  <c r="O1215" i="82" s="1"/>
  <c r="N1882" i="82"/>
  <c r="O1882" i="82" s="1"/>
  <c r="N1546" i="82"/>
  <c r="O1546" i="82" s="1"/>
  <c r="N1859" i="82"/>
  <c r="O1859" i="82" s="1"/>
  <c r="N1796" i="82"/>
  <c r="O1796" i="82" s="1"/>
  <c r="N1803" i="82"/>
  <c r="O1803" i="82" s="1"/>
  <c r="N1321" i="82"/>
  <c r="O1321" i="82" s="1"/>
  <c r="N1747" i="82"/>
  <c r="O1747" i="82" s="1"/>
  <c r="N2187" i="82"/>
  <c r="O2187" i="82"/>
  <c r="N1597" i="82"/>
  <c r="O1597" i="82"/>
  <c r="N1620" i="82"/>
  <c r="O1620" i="82" s="1"/>
  <c r="N1511" i="82"/>
  <c r="O1511" i="82" s="1"/>
  <c r="N2124" i="82"/>
  <c r="O2124" i="82" s="1"/>
  <c r="N1534" i="82"/>
  <c r="O1534" i="82" s="1"/>
  <c r="N2141" i="82"/>
  <c r="O2141" i="82" s="1"/>
  <c r="N1646" i="82"/>
  <c r="O1646" i="82" s="1"/>
  <c r="N1592" i="82"/>
  <c r="O1592" i="82" s="1"/>
  <c r="N1902" i="82"/>
  <c r="O1902" i="82"/>
  <c r="N1650" i="82"/>
  <c r="O1650" i="82" s="1"/>
  <c r="N1834" i="82"/>
  <c r="O1834" i="82" s="1"/>
  <c r="N1654" i="82"/>
  <c r="O1654" i="82"/>
  <c r="N1794" i="82"/>
  <c r="O1794" i="82"/>
  <c r="N2175" i="82"/>
  <c r="O2175" i="82" s="1"/>
  <c r="N1560" i="82"/>
  <c r="O1560" i="82" s="1"/>
  <c r="N1838" i="82"/>
  <c r="O1838" i="82" s="1"/>
  <c r="N1226" i="82"/>
  <c r="O1226" i="82" s="1"/>
  <c r="N1759" i="82"/>
  <c r="O1759" i="82" s="1"/>
  <c r="N1320" i="82"/>
  <c r="O1320" i="82" s="1"/>
  <c r="N1467" i="82"/>
  <c r="O1467" i="82" s="1"/>
  <c r="N1720" i="82"/>
  <c r="O1720" i="82" s="1"/>
  <c r="N2150" i="82"/>
  <c r="O2150" i="82" s="1"/>
  <c r="N2171" i="82"/>
  <c r="O2171" i="82" s="1"/>
  <c r="N2186" i="82"/>
  <c r="O2186" i="82"/>
  <c r="N1487" i="82"/>
  <c r="O1487" i="82"/>
  <c r="N2101" i="82"/>
  <c r="O2101" i="82" s="1"/>
  <c r="N1510" i="82"/>
  <c r="O1510" i="82" s="1"/>
  <c r="N2115" i="82"/>
  <c r="O2115" i="82" s="1"/>
  <c r="N1617" i="82"/>
  <c r="O1617" i="82" s="1"/>
  <c r="N1645" i="82"/>
  <c r="O1645" i="82" s="1"/>
  <c r="N1562" i="82"/>
  <c r="O1562" i="82" s="1"/>
  <c r="N1868" i="82"/>
  <c r="O1868" i="82" s="1"/>
  <c r="N1555" i="82"/>
  <c r="O1555" i="82"/>
  <c r="N1331" i="82"/>
  <c r="O1331" i="82" s="1"/>
  <c r="N1668" i="82"/>
  <c r="O1668" i="82" s="1"/>
  <c r="N1346" i="82"/>
  <c r="O1346" i="82"/>
  <c r="N2127" i="82"/>
  <c r="O2127" i="82"/>
  <c r="N1140" i="82"/>
  <c r="O1140" i="82" s="1"/>
  <c r="N1723" i="82"/>
  <c r="O1723" i="82" s="1"/>
  <c r="N1146" i="82"/>
  <c r="O1146" i="82" s="1"/>
  <c r="N1986" i="82"/>
  <c r="O1986" i="82" s="1"/>
  <c r="N1736" i="82"/>
  <c r="O1736" i="82" s="1"/>
  <c r="N2100" i="82"/>
  <c r="O2100" i="82" s="1"/>
  <c r="N1302" i="82"/>
  <c r="O1302" i="82" s="1"/>
  <c r="N1924" i="82"/>
  <c r="O1924" i="82" s="1"/>
  <c r="N1119" i="82"/>
  <c r="O1119" i="82" s="1"/>
  <c r="N1253" i="82"/>
  <c r="O1253" i="82" s="1"/>
  <c r="N1500" i="82"/>
  <c r="O1500" i="82"/>
  <c r="N2010" i="82"/>
  <c r="O2010" i="82"/>
  <c r="N1315" i="82"/>
  <c r="O1315" i="82" s="1"/>
  <c r="N1314" i="82"/>
  <c r="O1314" i="82" s="1"/>
  <c r="N1447" i="82"/>
  <c r="O1447" i="82" s="1"/>
  <c r="N2080" i="82"/>
  <c r="O2080" i="82" s="1"/>
  <c r="N1745" i="82"/>
  <c r="O1745" i="82" s="1"/>
  <c r="N2196" i="82"/>
  <c r="O2196" i="82" s="1"/>
  <c r="N2161" i="82"/>
  <c r="O2161" i="82" s="1"/>
  <c r="N1328" i="82"/>
  <c r="O1328" i="82" s="1"/>
  <c r="N1192" i="82"/>
  <c r="O1192" i="82" s="1"/>
  <c r="N2149" i="82"/>
  <c r="O2149" i="82" s="1"/>
  <c r="N1559" i="82"/>
  <c r="O1559" i="82"/>
  <c r="N1581" i="82"/>
  <c r="O1581" i="82" s="1"/>
  <c r="N2086" i="82"/>
  <c r="O2086" i="82" s="1"/>
  <c r="N1486" i="82"/>
  <c r="O1486" i="82" s="1"/>
  <c r="N2089" i="82"/>
  <c r="O2089" i="82" s="1"/>
  <c r="N1364" i="82"/>
  <c r="O1364" i="82" s="1"/>
  <c r="N1542" i="82"/>
  <c r="O1542" i="82" s="1"/>
  <c r="N1591" i="82"/>
  <c r="O1591" i="82" s="1"/>
  <c r="N1616" i="82"/>
  <c r="O1616" i="82" s="1"/>
  <c r="N1531" i="82"/>
  <c r="O1531" i="82" s="1"/>
  <c r="N1840" i="82"/>
  <c r="O1840" i="82" s="1"/>
  <c r="N1526" i="82"/>
  <c r="O1526" i="82" s="1"/>
  <c r="N1301" i="82"/>
  <c r="O1301" i="82"/>
  <c r="N1593" i="82"/>
  <c r="O1593" i="82"/>
  <c r="N1709" i="82"/>
  <c r="O1709" i="82" s="1"/>
  <c r="N2073" i="82"/>
  <c r="O2073" i="82" s="1"/>
  <c r="N1506" i="82"/>
  <c r="O1506" i="82" s="1"/>
  <c r="N1134" i="82"/>
  <c r="O1134" i="82" s="1"/>
  <c r="N1263" i="82"/>
  <c r="O1263" i="82" s="1"/>
  <c r="N1676" i="82"/>
  <c r="O1676" i="82" s="1"/>
  <c r="N2142" i="82"/>
  <c r="O2142" i="82" s="1"/>
  <c r="N1340" i="82"/>
  <c r="O1340" i="82" s="1"/>
  <c r="N2190" i="82"/>
  <c r="O2190" i="82" s="1"/>
  <c r="N1755" i="82"/>
  <c r="O1755" i="82" s="1"/>
  <c r="N1167" i="82"/>
  <c r="O1167" i="82"/>
  <c r="N1816" i="82"/>
  <c r="O1816" i="82" s="1"/>
  <c r="N1539" i="82"/>
  <c r="O1539" i="82" s="1"/>
  <c r="N1206" i="82"/>
  <c r="O1206" i="82" s="1"/>
  <c r="N1866" i="82"/>
  <c r="O1866" i="82" s="1"/>
  <c r="N1688" i="82"/>
  <c r="O1688" i="82" s="1"/>
  <c r="N1969" i="82"/>
  <c r="O1969" i="82" s="1"/>
  <c r="N1325" i="82"/>
  <c r="O1325" i="82" s="1"/>
  <c r="N1717" i="82"/>
  <c r="O1717" i="82" s="1"/>
  <c r="N1804" i="82"/>
  <c r="O1804" i="82" s="1"/>
  <c r="N1769" i="82"/>
  <c r="O1769" i="82" s="1"/>
  <c r="N2168" i="82"/>
  <c r="O2168" i="82" s="1"/>
  <c r="N1126" i="82"/>
  <c r="O1126" i="82"/>
  <c r="N2113" i="82"/>
  <c r="O2113" i="82" s="1"/>
  <c r="N1538" i="82"/>
  <c r="O1538" i="82" s="1"/>
  <c r="N2126" i="82"/>
  <c r="O2126" i="82" s="1"/>
  <c r="N1536" i="82"/>
  <c r="O1536" i="82" s="1"/>
  <c r="N1449" i="82"/>
  <c r="O1449" i="82" s="1"/>
  <c r="N2063" i="82"/>
  <c r="O2063" i="82" s="1"/>
  <c r="N1471" i="82"/>
  <c r="O1471" i="82" s="1"/>
  <c r="N1339" i="82"/>
  <c r="O1339" i="82" s="1"/>
  <c r="N1540" i="82"/>
  <c r="O1540" i="82" s="1"/>
  <c r="N1565" i="82"/>
  <c r="O1565" i="82" s="1"/>
  <c r="N1590" i="82"/>
  <c r="O1590" i="82" s="1"/>
  <c r="N1502" i="82"/>
  <c r="O1502" i="82"/>
  <c r="N1556" i="82"/>
  <c r="O1556" i="82"/>
  <c r="N1733" i="82"/>
  <c r="O1733" i="82" s="1"/>
  <c r="N1563" i="82"/>
  <c r="O1563" i="82" s="1"/>
  <c r="N1257" i="82"/>
  <c r="O1257" i="82" s="1"/>
  <c r="N1671" i="82"/>
  <c r="O1671" i="82" s="1"/>
  <c r="N1929" i="82"/>
  <c r="O1929" i="82" s="1"/>
  <c r="N1839" i="82"/>
  <c r="O1839" i="82" s="1"/>
  <c r="N1224" i="82"/>
  <c r="O1224" i="82" s="1"/>
  <c r="N1627" i="82"/>
  <c r="O1627" i="82" s="1"/>
  <c r="N1899" i="82"/>
  <c r="O1899" i="82" s="1"/>
  <c r="N1290" i="82"/>
  <c r="O1290" i="82" s="1"/>
  <c r="N2143" i="82"/>
  <c r="O2143" i="82"/>
  <c r="N1706" i="82"/>
  <c r="O1706" i="82" s="1"/>
  <c r="N1892" i="82"/>
  <c r="O1892" i="82" s="1"/>
  <c r="N1820" i="82"/>
  <c r="O1820" i="82" s="1"/>
  <c r="N1679" i="82"/>
  <c r="O1679" i="82" s="1"/>
  <c r="N1397" i="82"/>
  <c r="O1397" i="82" s="1"/>
  <c r="N1730" i="82"/>
  <c r="O1730" i="82" s="1"/>
  <c r="N1172" i="82"/>
  <c r="O1172" i="82" s="1"/>
  <c r="N1296" i="82"/>
  <c r="O1296" i="82" s="1"/>
  <c r="N2111" i="82"/>
  <c r="O2111" i="82" s="1"/>
  <c r="N1743" i="82"/>
  <c r="O1743" i="82" s="1"/>
  <c r="N2055" i="82"/>
  <c r="O2055" i="82" s="1"/>
  <c r="N1631" i="82"/>
  <c r="O1631" i="82"/>
  <c r="N1885" i="82"/>
  <c r="O1885" i="82" s="1"/>
  <c r="N1634" i="82"/>
  <c r="O1634" i="82" s="1"/>
  <c r="N1684" i="82"/>
  <c r="O1684" i="82" s="1"/>
  <c r="N1297" i="82"/>
  <c r="O1297" i="82" s="1"/>
  <c r="N1602" i="82"/>
  <c r="O1602" i="82" s="1"/>
  <c r="N1377" i="82"/>
  <c r="O1377" i="82" s="1"/>
  <c r="N1776" i="82"/>
  <c r="O1776" i="82" s="1"/>
  <c r="N1378" i="82"/>
  <c r="O1378" i="82" s="1"/>
  <c r="N1180" i="82"/>
  <c r="O1180" i="82" s="1"/>
  <c r="N1855" i="82"/>
  <c r="O1855" i="82" s="1"/>
  <c r="N1512" i="82"/>
  <c r="O1512" i="82" s="1"/>
  <c r="N2017" i="82"/>
  <c r="O2017" i="82"/>
  <c r="N2039" i="82"/>
  <c r="O2039" i="82"/>
  <c r="N1448" i="82"/>
  <c r="O1448" i="82" s="1"/>
  <c r="N2034" i="82"/>
  <c r="O2034" i="82" s="1"/>
  <c r="N1513" i="82"/>
  <c r="O1513" i="82" s="1"/>
  <c r="N1564" i="82"/>
  <c r="O1564" i="82" s="1"/>
  <c r="N1779" i="82"/>
  <c r="O1779" i="82" s="1"/>
  <c r="N1527" i="82"/>
  <c r="O1527" i="82" s="1"/>
  <c r="N1232" i="82"/>
  <c r="O1232" i="82" s="1"/>
  <c r="N1567" i="82"/>
  <c r="O1567" i="82" s="1"/>
  <c r="N1532" i="82"/>
  <c r="O1532" i="82" s="1"/>
  <c r="N1626" i="82"/>
  <c r="O1626" i="82" s="1"/>
  <c r="N1984" i="82"/>
  <c r="O1984" i="82"/>
  <c r="N1789" i="82"/>
  <c r="O1789" i="82" s="1"/>
  <c r="N1225" i="82"/>
  <c r="O1225" i="82" s="1"/>
  <c r="N1583" i="82"/>
  <c r="O1583" i="82" s="1"/>
  <c r="N1249" i="82"/>
  <c r="O1249" i="82" s="1"/>
  <c r="N1525" i="82"/>
  <c r="O1525" i="82" s="1"/>
  <c r="N1844" i="82"/>
  <c r="O1844" i="82" s="1"/>
  <c r="N1693" i="82"/>
  <c r="O1693" i="82" s="1"/>
  <c r="N1111" i="82"/>
  <c r="O1111" i="82" s="1"/>
  <c r="N1856" i="82"/>
  <c r="O1856" i="82" s="1"/>
  <c r="N2051" i="82"/>
  <c r="O2051" i="82" s="1"/>
  <c r="N1886" i="82"/>
  <c r="O1886" i="82" s="1"/>
  <c r="N1384" i="82"/>
  <c r="O1384" i="82"/>
  <c r="N1967" i="82"/>
  <c r="O1967" i="82" s="1"/>
  <c r="N2081" i="82"/>
  <c r="O2081" i="82" s="1"/>
  <c r="N2088" i="82"/>
  <c r="O2088" i="82" s="1"/>
  <c r="N1497" i="82"/>
  <c r="O1497" i="82" s="1"/>
  <c r="N2102" i="82"/>
  <c r="O2102" i="82" s="1"/>
  <c r="N1425" i="82"/>
  <c r="O1425" i="82" s="1"/>
  <c r="N2016" i="82"/>
  <c r="O2016" i="82" s="1"/>
  <c r="N2009" i="82"/>
  <c r="O2009" i="82" s="1"/>
  <c r="N1287" i="82"/>
  <c r="O1287" i="82" s="1"/>
  <c r="N2183" i="82"/>
  <c r="O2183" i="82" s="1"/>
  <c r="N1484" i="82"/>
  <c r="O1484" i="82" s="1"/>
  <c r="N1750" i="82"/>
  <c r="O1750" i="82"/>
  <c r="N1423" i="82"/>
  <c r="O1423" i="82"/>
  <c r="N2074" i="82"/>
  <c r="O2074" i="82" s="1"/>
  <c r="N1202" i="82"/>
  <c r="O1202" i="82" s="1"/>
  <c r="N1537" i="82"/>
  <c r="O1537" i="82" s="1"/>
  <c r="N1503" i="82"/>
  <c r="O1503" i="82" s="1"/>
  <c r="N1170" i="82"/>
  <c r="O1170" i="82" s="1"/>
  <c r="N1274" i="82"/>
  <c r="O1274" i="82" s="1"/>
  <c r="N1318" i="82"/>
  <c r="O1318" i="82" s="1"/>
  <c r="N1738" i="82"/>
  <c r="O1738" i="82" s="1"/>
  <c r="N1122" i="82"/>
  <c r="O1122" i="82" s="1"/>
  <c r="N1533" i="82"/>
  <c r="O1533" i="82" s="1"/>
  <c r="N1569" i="82"/>
  <c r="O1569" i="82"/>
  <c r="N1200" i="82"/>
  <c r="O1200" i="82" s="1"/>
  <c r="N1530" i="82"/>
  <c r="O1530" i="82" s="1"/>
  <c r="N2042" i="82"/>
  <c r="O2042" i="82" s="1"/>
  <c r="N1475" i="82"/>
  <c r="O1475" i="82" s="1"/>
  <c r="N1614" i="82"/>
  <c r="O1614" i="82" s="1"/>
  <c r="N1782" i="82"/>
  <c r="O1782" i="82" s="1"/>
  <c r="N1121" i="82"/>
  <c r="O1121" i="82" s="1"/>
  <c r="N1124" i="82"/>
  <c r="O1124" i="82" s="1"/>
  <c r="N1464" i="82"/>
  <c r="O1464" i="82" s="1"/>
  <c r="N1908" i="82"/>
  <c r="O1908" i="82" s="1"/>
  <c r="N1828" i="82"/>
  <c r="O1828" i="82" s="1"/>
  <c r="N1572" i="82"/>
  <c r="O1572" i="82"/>
  <c r="N1267" i="82"/>
  <c r="O1267" i="82" s="1"/>
  <c r="N1183" i="82"/>
  <c r="O1183" i="82" s="1"/>
  <c r="N1438" i="82"/>
  <c r="O1438" i="82" s="1"/>
  <c r="N1633" i="82"/>
  <c r="O1633" i="82" s="1"/>
  <c r="N2167" i="82"/>
  <c r="O2167" i="82" s="1"/>
  <c r="N1948" i="82"/>
  <c r="O1948" i="82" s="1"/>
  <c r="N2044" i="82"/>
  <c r="O2044" i="82" s="1"/>
  <c r="N1477" i="82"/>
  <c r="O1477" i="82" s="1"/>
  <c r="N2087" i="82"/>
  <c r="O2087" i="82" s="1"/>
  <c r="N1388" i="82"/>
  <c r="O1388" i="82" s="1"/>
  <c r="N2001" i="82"/>
  <c r="O2001" i="82" s="1"/>
  <c r="N1402" i="82"/>
  <c r="O1402" i="82"/>
  <c r="N1982" i="82"/>
  <c r="O1982" i="82"/>
  <c r="N1261" i="82"/>
  <c r="O1261" i="82" s="1"/>
  <c r="N1442" i="82"/>
  <c r="O1442" i="82" s="1"/>
  <c r="N2181" i="82"/>
  <c r="O2181" i="82" s="1"/>
  <c r="N1458" i="82"/>
  <c r="O1458" i="82" s="1"/>
  <c r="N1509" i="82"/>
  <c r="O1509" i="82" s="1"/>
  <c r="N1399" i="82"/>
  <c r="O1399" i="82" s="1"/>
  <c r="N1395" i="82"/>
  <c r="O1395" i="82" s="1"/>
  <c r="N1171" i="82"/>
  <c r="O1171" i="82" s="1"/>
  <c r="N1890" i="82"/>
  <c r="O1890" i="82" s="1"/>
  <c r="N1479" i="82"/>
  <c r="O1479" i="82" s="1"/>
  <c r="N1990" i="82"/>
  <c r="O1990" i="82"/>
  <c r="N1286" i="82"/>
  <c r="O1286" i="82" s="1"/>
  <c r="N1422" i="82"/>
  <c r="O1422" i="82" s="1"/>
  <c r="N1918" i="82"/>
  <c r="O1918" i="82" s="1"/>
  <c r="N1632" i="82"/>
  <c r="O1632" i="82" s="1"/>
  <c r="N1436" i="82"/>
  <c r="O1436" i="82" s="1"/>
  <c r="N2060" i="82"/>
  <c r="O2060" i="82" s="1"/>
  <c r="N1213" i="82"/>
  <c r="O1213" i="82" s="1"/>
  <c r="N2112" i="82"/>
  <c r="O2112" i="82" s="1"/>
  <c r="N1208" i="82"/>
  <c r="O1208" i="82" s="1"/>
  <c r="N2030" i="82"/>
  <c r="O2030" i="82" s="1"/>
  <c r="N1454" i="82"/>
  <c r="O1454" i="82" s="1"/>
  <c r="N1450" i="82"/>
  <c r="O1450" i="82"/>
  <c r="N2064" i="82"/>
  <c r="O2064" i="82" s="1"/>
  <c r="N1473" i="82"/>
  <c r="O1473" i="82" s="1"/>
  <c r="N1978" i="82"/>
  <c r="O1978" i="82" s="1"/>
  <c r="N1387" i="82"/>
  <c r="O1387" i="82" s="1"/>
  <c r="N1954" i="82"/>
  <c r="O1954" i="82" s="1"/>
  <c r="N1233" i="82"/>
  <c r="O1233" i="82" s="1"/>
  <c r="N1371" i="82"/>
  <c r="O1371" i="82" s="1"/>
  <c r="N1424" i="82"/>
  <c r="O1424" i="82" s="1"/>
  <c r="N1367" i="82"/>
  <c r="O1367" i="82" s="1"/>
  <c r="N2014" i="82"/>
  <c r="O2014" i="82" s="1"/>
  <c r="N1476" i="82"/>
  <c r="O1476" i="82" s="1"/>
  <c r="N1499" i="82"/>
  <c r="O1499" i="82" s="1"/>
  <c r="N1843" i="82"/>
  <c r="O1843" i="82"/>
  <c r="N1227" i="82"/>
  <c r="O1227" i="82" s="1"/>
  <c r="N1651" i="82"/>
  <c r="O1651" i="82" s="1"/>
  <c r="N1814" i="82"/>
  <c r="O1814" i="82"/>
  <c r="N1288" i="82"/>
  <c r="O1288" i="82" s="1"/>
  <c r="N1428" i="82"/>
  <c r="O1428" i="82" s="1"/>
  <c r="N2182" i="82"/>
  <c r="O2182" i="82" s="1"/>
  <c r="N1374" i="82"/>
  <c r="O1374" i="82" s="1"/>
  <c r="N1307" i="82"/>
  <c r="O1307" i="82"/>
  <c r="N1205" i="82"/>
  <c r="O1205" i="82" s="1"/>
  <c r="N2188" i="82"/>
  <c r="O2188" i="82" s="1"/>
  <c r="N1240" i="82"/>
  <c r="O1240" i="82" s="1"/>
  <c r="N1880" i="82"/>
  <c r="O1880" i="82" s="1"/>
  <c r="N1376" i="82"/>
  <c r="O1376" i="82" s="1"/>
  <c r="N1220" i="82"/>
  <c r="O1220" i="82"/>
  <c r="N2008" i="82"/>
  <c r="O2008" i="82"/>
  <c r="N1431" i="82"/>
  <c r="O1431" i="82" s="1"/>
  <c r="N2018" i="82"/>
  <c r="O2018" i="82" s="1"/>
  <c r="N2040" i="82"/>
  <c r="O2040" i="82" s="1"/>
  <c r="N1932" i="82"/>
  <c r="O1932" i="82" s="1"/>
  <c r="N1343" i="82"/>
  <c r="O1343" i="82"/>
  <c r="N1955" i="82"/>
  <c r="O1955" i="82"/>
  <c r="N1365" i="82"/>
  <c r="O1365" i="82" s="1"/>
  <c r="N1928" i="82"/>
  <c r="O1928" i="82" s="1"/>
  <c r="N1207" i="82"/>
  <c r="O1207" i="82" s="1"/>
  <c r="N1391" i="82"/>
  <c r="O1391" i="82" s="1"/>
  <c r="N2130" i="82"/>
  <c r="O2130" i="82"/>
  <c r="N2155" i="82"/>
  <c r="O2155" i="82"/>
  <c r="N1341" i="82"/>
  <c r="O1341" i="82" s="1"/>
  <c r="N1396" i="82"/>
  <c r="O1396" i="82"/>
  <c r="N1334" i="82"/>
  <c r="O1334" i="82" s="1"/>
  <c r="N1585" i="82"/>
  <c r="O1585" i="82" s="1"/>
  <c r="N1985" i="82"/>
  <c r="O1985" i="82"/>
  <c r="N1445" i="82"/>
  <c r="O1445" i="82"/>
  <c r="N1400" i="82"/>
  <c r="O1400" i="82" s="1"/>
  <c r="N1182" i="82"/>
  <c r="O1182" i="82" s="1"/>
  <c r="N1609" i="82"/>
  <c r="O1609" i="82"/>
  <c r="N2173" i="82"/>
  <c r="O2173" i="82" s="1"/>
  <c r="N1392" i="82"/>
  <c r="O1392" i="82" s="1"/>
  <c r="N1900" i="82"/>
  <c r="O1900" i="82"/>
  <c r="N1194" i="82"/>
  <c r="O1194" i="82" s="1"/>
  <c r="N1333" i="82"/>
  <c r="O1333" i="82" s="1"/>
  <c r="N1655" i="82"/>
  <c r="O1655" i="82" s="1"/>
  <c r="N1446" i="82"/>
  <c r="O1446" i="82" s="1"/>
  <c r="N1168" i="82"/>
  <c r="O1168" i="82"/>
  <c r="N1692" i="82"/>
  <c r="O1692" i="82" s="1"/>
  <c r="N1712" i="82"/>
  <c r="O1712" i="82" s="1"/>
  <c r="N2135" i="82"/>
  <c r="O2135" i="82" s="1"/>
  <c r="N1462" i="82"/>
  <c r="O1462" i="82" s="1"/>
  <c r="N2136" i="82"/>
  <c r="O2136" i="82" s="1"/>
  <c r="N1472" i="82"/>
  <c r="O1472" i="82"/>
  <c r="N1417" i="82"/>
  <c r="O1417" i="82"/>
  <c r="N1426" i="82"/>
  <c r="O1426" i="82" s="1"/>
  <c r="N1322" i="82"/>
  <c r="O1322" i="82" s="1"/>
  <c r="N1931" i="82"/>
  <c r="O1931" i="82" s="1"/>
  <c r="N1342" i="82"/>
  <c r="O1342" i="82" s="1"/>
  <c r="N1901" i="82"/>
  <c r="O1901" i="82"/>
  <c r="N1413" i="82"/>
  <c r="O1413" i="82"/>
  <c r="N2154" i="82"/>
  <c r="O2154" i="82" s="1"/>
  <c r="N1430" i="82"/>
  <c r="O1430" i="82" s="1"/>
  <c r="N2184" i="82"/>
  <c r="O2184" i="82" s="1"/>
  <c r="N1311" i="82"/>
  <c r="O1311" i="82" s="1"/>
  <c r="N1624" i="82"/>
  <c r="O1624" i="82"/>
  <c r="N1368" i="82"/>
  <c r="O1368" i="82"/>
  <c r="N1303" i="82"/>
  <c r="O1303" i="82" s="1"/>
  <c r="N1953" i="82"/>
  <c r="O1953" i="82"/>
  <c r="N1414" i="82"/>
  <c r="O1414" i="82" s="1"/>
  <c r="N1372" i="82"/>
  <c r="O1372" i="82" s="1"/>
  <c r="N1754" i="82"/>
  <c r="O1754" i="82"/>
  <c r="N2121" i="82"/>
  <c r="O2121" i="82"/>
  <c r="N1345" i="82"/>
  <c r="O1345" i="82" s="1"/>
  <c r="N1144" i="82"/>
  <c r="O1144" i="82" s="1"/>
  <c r="N2067" i="82"/>
  <c r="O2067" i="82"/>
  <c r="N1260" i="82"/>
  <c r="O1260" i="82" s="1"/>
  <c r="N1505" i="82"/>
  <c r="O1505" i="82" s="1"/>
  <c r="N2114" i="82"/>
  <c r="O2114" i="82"/>
  <c r="N2116" i="82"/>
  <c r="O2116" i="82" s="1"/>
  <c r="N1300" i="82"/>
  <c r="O1300" i="82" s="1"/>
  <c r="N1771" i="82"/>
  <c r="O1771" i="82" s="1"/>
  <c r="N2138" i="82"/>
  <c r="O2138" i="82" s="1"/>
  <c r="N2082" i="82"/>
  <c r="O2082" i="82"/>
  <c r="N1965" i="82"/>
  <c r="O1965" i="82" s="1"/>
  <c r="N1910" i="82"/>
  <c r="O1910" i="82" s="1"/>
  <c r="N1860" i="82"/>
  <c r="O1860" i="82" s="1"/>
  <c r="N1416" i="82"/>
  <c r="O1416" i="82" s="1"/>
  <c r="N1518" i="82"/>
  <c r="O1518" i="82" s="1"/>
  <c r="N1439" i="82"/>
  <c r="O1439" i="82"/>
  <c r="N1744" i="82"/>
  <c r="O1744" i="82"/>
  <c r="N1962" i="82"/>
  <c r="O1962" i="82" s="1"/>
  <c r="N1389" i="82"/>
  <c r="O1389" i="82" s="1"/>
  <c r="N2002" i="82"/>
  <c r="O2002" i="82" s="1"/>
  <c r="N1403" i="82"/>
  <c r="O1403" i="82" s="1"/>
  <c r="N1305" i="82"/>
  <c r="O1305" i="82"/>
  <c r="N1319" i="82"/>
  <c r="O1319" i="82"/>
  <c r="N1907" i="82"/>
  <c r="O1907" i="82" s="1"/>
  <c r="N1875" i="82"/>
  <c r="O1875" i="82" s="1"/>
  <c r="N2059" i="82"/>
  <c r="O2059" i="82" s="1"/>
  <c r="N2075" i="82"/>
  <c r="O2075" i="82" s="1"/>
  <c r="N2103" i="82"/>
  <c r="O2103" i="82"/>
  <c r="N1386" i="82"/>
  <c r="O1386" i="82"/>
  <c r="N1279" i="82"/>
  <c r="O1279" i="82" s="1"/>
  <c r="N1337" i="82"/>
  <c r="O1337" i="82"/>
  <c r="N1515" i="82"/>
  <c r="O1515" i="82" s="1"/>
  <c r="N1375" i="82"/>
  <c r="O1375" i="82" s="1"/>
  <c r="N2178" i="82"/>
  <c r="O2178" i="82"/>
  <c r="N1701" i="82"/>
  <c r="O1701" i="82"/>
  <c r="N2035" i="82"/>
  <c r="O2035" i="82" s="1"/>
  <c r="N1507" i="82"/>
  <c r="O1507" i="82" s="1"/>
  <c r="N2071" i="82"/>
  <c r="O2071" i="82"/>
  <c r="N1811" i="82"/>
  <c r="O1811" i="82" s="1"/>
  <c r="N2041" i="82"/>
  <c r="O2041" i="82" s="1"/>
  <c r="N1234" i="82"/>
  <c r="O1234" i="82"/>
  <c r="N1961" i="82"/>
  <c r="O1961" i="82" s="1"/>
  <c r="N1394" i="82"/>
  <c r="O1394" i="82" s="1"/>
  <c r="N1719" i="82"/>
  <c r="O1719" i="82" s="1"/>
  <c r="N1746" i="82"/>
  <c r="O1746" i="82" s="1"/>
  <c r="N1493" i="82"/>
  <c r="O1493" i="82"/>
  <c r="N2021" i="82"/>
  <c r="O2021" i="82" s="1"/>
  <c r="N1659" i="82"/>
  <c r="O1659" i="82" s="1"/>
  <c r="N1690" i="82"/>
  <c r="O1690" i="82" s="1"/>
  <c r="N1573" i="82"/>
  <c r="O1573" i="82" s="1"/>
  <c r="N1832" i="82"/>
  <c r="O1832" i="82" s="1"/>
  <c r="N1292" i="82"/>
  <c r="O1292" i="82"/>
  <c r="N2133" i="82"/>
  <c r="O2133" i="82"/>
  <c r="N1352" i="82"/>
  <c r="O1352" i="82" s="1"/>
  <c r="N1883" i="82"/>
  <c r="O1883" i="82" s="1"/>
  <c r="N2025" i="82"/>
  <c r="O2025" i="82" s="1"/>
  <c r="N1947" i="82"/>
  <c r="O1947" i="82" s="1"/>
  <c r="N1979" i="82"/>
  <c r="O1979" i="82"/>
  <c r="N1870" i="82"/>
  <c r="O1870" i="82"/>
  <c r="N1282" i="82"/>
  <c r="O1282" i="82" s="1"/>
  <c r="N1893" i="82"/>
  <c r="O1893" i="82" s="1"/>
  <c r="N1304" i="82"/>
  <c r="O1304" i="82" s="1"/>
  <c r="N1850" i="82"/>
  <c r="O1850" i="82" s="1"/>
  <c r="N1312" i="82"/>
  <c r="O1312" i="82"/>
  <c r="N2057" i="82"/>
  <c r="O2057" i="82"/>
  <c r="N1336" i="82"/>
  <c r="O1336" i="82" s="1"/>
  <c r="N1361" i="82"/>
  <c r="O1361" i="82"/>
  <c r="N1385" i="82"/>
  <c r="O1385" i="82" s="1"/>
  <c r="N1250" i="82"/>
  <c r="O1250" i="82" s="1"/>
  <c r="N1245" i="82"/>
  <c r="O1245" i="82"/>
  <c r="N1347" i="82"/>
  <c r="O1347" i="82" s="1"/>
  <c r="N1313" i="82"/>
  <c r="O1313" i="82" s="1"/>
  <c r="N1788" i="82"/>
  <c r="O1788" i="82" s="1"/>
  <c r="N1457" i="82"/>
  <c r="O1457" i="82"/>
  <c r="N2029" i="82"/>
  <c r="O2029" i="82" s="1"/>
  <c r="N2162" i="82"/>
  <c r="O2162" i="82" s="1"/>
  <c r="N1618" i="82"/>
  <c r="O1618" i="82"/>
  <c r="N2068" i="82"/>
  <c r="O2068" i="82" s="1"/>
  <c r="N1255" i="82"/>
  <c r="O1255" i="82" s="1"/>
  <c r="N1778" i="82"/>
  <c r="O1778" i="82" s="1"/>
  <c r="N1638" i="82"/>
  <c r="O1638" i="82" s="1"/>
  <c r="N1309" i="82"/>
  <c r="O1309" i="82"/>
  <c r="N1327" i="82"/>
  <c r="O1327" i="82" s="1"/>
  <c r="N1836" i="82"/>
  <c r="O1836" i="82" s="1"/>
  <c r="N1354" i="82"/>
  <c r="O1354" i="82" s="1"/>
  <c r="N1629" i="82"/>
  <c r="O1629" i="82" s="1"/>
  <c r="N2028" i="82"/>
  <c r="O2028" i="82" s="1"/>
  <c r="N2104" i="82"/>
  <c r="O2104" i="82"/>
  <c r="N1298" i="82"/>
  <c r="O1298" i="82"/>
  <c r="N1181" i="82"/>
  <c r="O1181" i="82" s="1"/>
  <c r="N1972" i="82"/>
  <c r="O1972" i="82" s="1"/>
  <c r="N1544" i="82"/>
  <c r="O1544" i="82" s="1"/>
  <c r="N1825" i="82"/>
  <c r="O1825" i="82" s="1"/>
  <c r="N1658" i="82"/>
  <c r="O1658" i="82"/>
  <c r="N2137" i="82"/>
  <c r="O2137" i="82"/>
  <c r="N1741" i="82"/>
  <c r="O1741" i="82" s="1"/>
  <c r="N2077" i="82"/>
  <c r="O2077" i="82" s="1"/>
  <c r="N1925" i="82"/>
  <c r="O1925" i="82" s="1"/>
  <c r="N1933" i="82"/>
  <c r="O1933" i="82" s="1"/>
  <c r="N1344" i="82"/>
  <c r="O1344" i="82" s="1"/>
  <c r="N1956" i="82"/>
  <c r="O1956" i="82"/>
  <c r="N1366" i="82"/>
  <c r="O1366" i="82" s="1"/>
  <c r="N1869" i="82"/>
  <c r="O1869" i="82"/>
  <c r="N1281" i="82"/>
  <c r="O1281" i="82" s="1"/>
  <c r="N1110" i="82"/>
  <c r="O1110" i="82" s="1"/>
  <c r="N1310" i="82"/>
  <c r="O1310" i="82"/>
  <c r="N1360" i="82"/>
  <c r="O1360" i="82" s="1"/>
  <c r="N2094" i="82"/>
  <c r="O2094" i="82" s="1"/>
  <c r="N1862" i="82"/>
  <c r="O1862" i="82" s="1"/>
  <c r="N1316" i="82"/>
  <c r="O1316" i="82"/>
  <c r="N2156" i="82"/>
  <c r="O2156" i="82" s="1"/>
  <c r="N1280" i="82"/>
  <c r="O1280" i="82" s="1"/>
  <c r="N2093" i="82"/>
  <c r="O2093" i="82"/>
  <c r="N1938" i="82"/>
  <c r="O1938" i="82" s="1"/>
  <c r="N1455" i="82"/>
  <c r="O1455" i="82" s="1"/>
  <c r="N1418" i="82"/>
  <c r="O1418" i="82" s="1"/>
  <c r="N1981" i="82"/>
  <c r="O1981" i="82" s="1"/>
  <c r="N2119" i="82"/>
  <c r="O2119" i="82"/>
  <c r="N1201" i="82"/>
  <c r="O1201" i="82" s="1"/>
  <c r="N1582" i="82"/>
  <c r="O1582" i="82" s="1"/>
  <c r="N1710" i="82"/>
  <c r="O1710" i="82" s="1"/>
  <c r="N1949" i="82"/>
  <c r="O1949" i="82" s="1"/>
  <c r="N1335" i="82"/>
  <c r="O1335" i="82" s="1"/>
  <c r="N1142" i="82"/>
  <c r="O1142" i="82"/>
  <c r="N1285" i="82"/>
  <c r="O1285" i="82"/>
  <c r="N1474" i="82"/>
  <c r="O1474" i="82" s="1"/>
  <c r="N1501" i="82"/>
  <c r="O1501" i="82" s="1"/>
  <c r="N1433" i="82"/>
  <c r="O1433" i="82" s="1"/>
  <c r="N2079" i="82"/>
  <c r="O2079" i="82" s="1"/>
  <c r="N1689" i="82"/>
  <c r="O1689" i="82"/>
  <c r="N1349" i="82"/>
  <c r="O1349" i="82"/>
  <c r="N1768" i="82"/>
  <c r="O1768" i="82" s="1"/>
  <c r="N1685" i="82"/>
  <c r="O1685" i="82" s="1"/>
  <c r="N1847" i="82"/>
  <c r="O1847" i="82" s="1"/>
  <c r="N1258" i="82"/>
  <c r="O1258" i="82" s="1"/>
  <c r="N1795" i="82"/>
  <c r="O1795" i="82" s="1"/>
  <c r="N2006" i="82"/>
  <c r="O2006" i="82"/>
  <c r="N2031" i="82"/>
  <c r="O2031" i="82" s="1"/>
  <c r="N2047" i="82"/>
  <c r="O2047" i="82"/>
  <c r="N2065" i="82"/>
  <c r="O2065" i="82" s="1"/>
  <c r="N1246" i="82"/>
  <c r="O1246" i="82" s="1"/>
  <c r="N1251" i="82"/>
  <c r="O1251" i="82"/>
  <c r="N2043" i="82"/>
  <c r="O2043" i="82" s="1"/>
  <c r="N1228" i="82"/>
  <c r="O1228" i="82" s="1"/>
  <c r="N1133" i="82"/>
  <c r="O1133" i="82" s="1"/>
  <c r="N1369" i="82"/>
  <c r="O1369" i="82"/>
  <c r="N1930" i="82"/>
  <c r="O1930" i="82" s="1"/>
  <c r="N1163" i="82"/>
  <c r="O1163" i="82" s="1"/>
  <c r="N2144" i="82"/>
  <c r="O2144" i="82"/>
  <c r="N1147" i="82"/>
  <c r="O1147" i="82" s="1"/>
  <c r="N1670" i="82"/>
  <c r="O1670" i="82" s="1"/>
  <c r="N1231" i="82"/>
  <c r="O1231" i="82" s="1"/>
  <c r="N1420" i="82"/>
  <c r="O1420" i="82" s="1"/>
  <c r="N1586" i="82"/>
  <c r="O1586" i="82"/>
  <c r="N1398" i="82"/>
  <c r="O1398" i="82" s="1"/>
  <c r="N1358" i="82"/>
  <c r="O1358" i="82" s="1"/>
  <c r="N2139" i="82"/>
  <c r="O2139" i="82" s="1"/>
  <c r="N1799" i="82"/>
  <c r="O1799" i="82" s="1"/>
  <c r="N2165" i="82"/>
  <c r="O2165" i="82" s="1"/>
  <c r="N1295" i="82"/>
  <c r="O1295" i="82"/>
  <c r="N1494" i="82"/>
  <c r="O1494" i="82"/>
  <c r="N1269" i="82"/>
  <c r="O1269" i="82" s="1"/>
  <c r="N1434" i="82"/>
  <c r="O1434" i="82" s="1"/>
  <c r="N1858" i="82"/>
  <c r="O1858" i="82" s="1"/>
  <c r="N1775" i="82"/>
  <c r="O1775" i="82" s="1"/>
  <c r="N1293" i="82"/>
  <c r="O1293" i="82"/>
  <c r="N1306" i="82"/>
  <c r="O1306" i="82"/>
  <c r="N1917" i="82"/>
  <c r="O1917" i="82" s="1"/>
  <c r="N1221" i="82"/>
  <c r="O1221" i="82" s="1"/>
  <c r="N1826" i="82"/>
  <c r="O1826" i="82" s="1"/>
  <c r="N1235" i="82"/>
  <c r="O1235" i="82" s="1"/>
  <c r="N1823" i="82"/>
  <c r="O1823" i="82" s="1"/>
  <c r="N1777" i="82"/>
  <c r="O1777" i="82"/>
  <c r="N1977" i="82"/>
  <c r="O1977" i="82" s="1"/>
  <c r="N1256" i="82"/>
  <c r="O1256" i="82"/>
  <c r="N1284" i="82"/>
  <c r="O1284" i="82" s="1"/>
  <c r="N1149" i="82"/>
  <c r="O1149" i="82" s="1"/>
  <c r="N2091" i="82"/>
  <c r="O2091" i="82"/>
  <c r="N1393" i="82"/>
  <c r="O1393" i="82" s="1"/>
  <c r="N1793" i="82"/>
  <c r="O1793" i="82" s="1"/>
  <c r="N2095" i="82"/>
  <c r="O2095" i="82" s="1"/>
  <c r="N1223" i="82"/>
  <c r="O1223" i="82"/>
  <c r="N2007" i="82"/>
  <c r="O2007" i="82" s="1"/>
  <c r="N1841" i="82"/>
  <c r="O1841" i="82" s="1"/>
  <c r="N1879" i="82"/>
  <c r="O1879" i="82"/>
  <c r="N2019" i="82"/>
  <c r="O2019" i="82" s="1"/>
  <c r="N2159" i="82"/>
  <c r="O2159" i="82" s="1"/>
  <c r="N1480" i="82"/>
  <c r="O1480" i="82" s="1"/>
  <c r="N2096" i="82"/>
  <c r="O2096" i="82" s="1"/>
  <c r="N1622" i="82"/>
  <c r="O1622" i="82"/>
  <c r="N1193" i="82"/>
  <c r="O1193" i="82" s="1"/>
  <c r="N1373" i="82"/>
  <c r="O1373" i="82" s="1"/>
  <c r="N1363" i="82"/>
  <c r="O1363" i="82" s="1"/>
  <c r="N1165" i="82"/>
  <c r="O1165" i="82" s="1"/>
  <c r="N1878" i="82"/>
  <c r="O1878" i="82" s="1"/>
  <c r="N1154" i="82"/>
  <c r="O1154" i="82"/>
  <c r="N1994" i="82"/>
  <c r="O1994" i="82"/>
  <c r="N1915" i="82"/>
  <c r="O1915" i="82" s="1"/>
  <c r="N1995" i="82"/>
  <c r="O1995" i="82" s="1"/>
  <c r="N2140" i="82"/>
  <c r="O2140" i="82" s="1"/>
  <c r="N1383" i="82"/>
  <c r="O1383" i="82" s="1"/>
  <c r="N2134" i="82"/>
  <c r="O2134" i="82"/>
  <c r="N1291" i="82"/>
  <c r="O1291" i="82"/>
  <c r="N1871" i="82"/>
  <c r="O1871" i="82" s="1"/>
  <c r="N1283" i="82"/>
  <c r="O1283" i="82" s="1"/>
  <c r="N1894" i="82"/>
  <c r="O1894" i="82" s="1"/>
  <c r="N1786" i="82"/>
  <c r="O1786" i="82" s="1"/>
  <c r="N1198" i="82"/>
  <c r="O1198" i="82" s="1"/>
  <c r="N1809" i="82"/>
  <c r="O1809" i="82"/>
  <c r="N1219" i="82"/>
  <c r="O1219" i="82" s="1"/>
  <c r="N1230" i="82"/>
  <c r="O1230" i="82"/>
  <c r="N1991" i="82"/>
  <c r="O1991" i="82" s="1"/>
  <c r="N1429" i="82"/>
  <c r="O1429" i="82" s="1"/>
  <c r="N1177" i="82"/>
  <c r="O1177" i="82"/>
  <c r="N1987" i="82"/>
  <c r="O1987" i="82" s="1"/>
  <c r="N1362" i="82"/>
  <c r="O1362" i="82" s="1"/>
  <c r="N1761" i="82"/>
  <c r="O1761" i="82" s="1"/>
  <c r="N2066" i="82"/>
  <c r="O2066" i="82"/>
  <c r="N1959" i="82"/>
  <c r="O1959" i="82" s="1"/>
  <c r="N1470" i="82"/>
  <c r="O1470" i="82" s="1"/>
  <c r="N1790" i="82"/>
  <c r="O1790" i="82"/>
  <c r="N2174" i="82"/>
  <c r="O2174" i="82" s="1"/>
  <c r="N1276" i="82"/>
  <c r="O1276" i="82" s="1"/>
  <c r="N2118" i="82"/>
  <c r="O2118" i="82" s="1"/>
  <c r="N1441" i="82"/>
  <c r="O1441" i="82" s="1"/>
  <c r="N1570" i="82"/>
  <c r="O1570" i="82"/>
  <c r="N1808" i="82"/>
  <c r="O1808" i="82" s="1"/>
  <c r="N2180" i="82"/>
  <c r="O2180" i="82" s="1"/>
  <c r="N1330" i="82"/>
  <c r="O1330" i="82" s="1"/>
  <c r="N1262" i="82"/>
  <c r="O1262" i="82" s="1"/>
  <c r="N2012" i="82"/>
  <c r="O2012" i="82" s="1"/>
  <c r="N1355" i="82"/>
  <c r="O1355" i="82"/>
  <c r="N1997" i="82"/>
  <c r="O1997" i="82" s="1"/>
  <c r="N1523" i="82"/>
  <c r="O1523" i="82" s="1"/>
  <c r="N1887" i="82"/>
  <c r="O1887" i="82"/>
  <c r="N2192" i="82"/>
  <c r="O2192" i="82" s="1"/>
  <c r="N1211" i="82"/>
  <c r="O1211" i="82"/>
  <c r="N1748" i="82"/>
  <c r="O1748" i="82"/>
  <c r="N1294" i="82"/>
  <c r="O1294" i="82"/>
  <c r="N1277" i="82"/>
  <c r="O1277" i="82" s="1"/>
  <c r="N1763" i="82"/>
  <c r="O1763" i="82" s="1"/>
  <c r="N1175" i="82"/>
  <c r="O1175" i="82" s="1"/>
  <c r="N1785" i="82"/>
  <c r="O1785" i="82" s="1"/>
  <c r="N1197" i="82"/>
  <c r="O1197" i="82" s="1"/>
  <c r="N1727" i="82"/>
  <c r="O1727" i="82"/>
  <c r="N1189" i="82"/>
  <c r="O1189" i="82" s="1"/>
  <c r="N1951" i="82"/>
  <c r="O1951" i="82" s="1"/>
  <c r="N1963" i="82"/>
  <c r="O1963" i="82"/>
  <c r="N2022" i="82"/>
  <c r="O2022" i="82" s="1"/>
  <c r="N2069" i="82"/>
  <c r="O2069" i="82"/>
  <c r="N1753" i="82"/>
  <c r="O1753" i="82"/>
  <c r="N2123" i="82"/>
  <c r="O2123" i="82" s="1"/>
  <c r="N1926" i="82"/>
  <c r="O1926" i="82" s="1"/>
  <c r="N1390" i="82"/>
  <c r="O1390" i="82" s="1"/>
  <c r="N2005" i="82"/>
  <c r="O2005" i="82" s="1"/>
  <c r="N1851" i="82"/>
  <c r="O1851" i="82" s="1"/>
  <c r="N1758" i="82"/>
  <c r="O1758" i="82" s="1"/>
  <c r="N2058" i="82"/>
  <c r="O2058" i="82" s="1"/>
  <c r="N1874" i="82"/>
  <c r="O1874" i="82"/>
  <c r="N1873" i="82"/>
  <c r="O1873" i="82" s="1"/>
  <c r="N1920" i="82"/>
  <c r="O1920" i="82"/>
  <c r="N1521" i="82"/>
  <c r="O1521" i="82" s="1"/>
  <c r="N1913" i="82"/>
  <c r="O1913" i="82"/>
  <c r="N1131" i="82"/>
  <c r="O1131" i="82" s="1"/>
  <c r="N1495" i="82"/>
  <c r="O1495" i="82"/>
  <c r="N1800" i="82"/>
  <c r="O1800" i="82" s="1"/>
  <c r="N1264" i="82"/>
  <c r="O1264" i="82" s="1"/>
  <c r="N1356" i="82"/>
  <c r="O1356" i="82" s="1"/>
  <c r="N1254" i="82"/>
  <c r="O1254" i="82" s="1"/>
  <c r="N1833" i="82"/>
  <c r="O1833" i="82" s="1"/>
  <c r="N1848" i="82"/>
  <c r="O1848" i="82"/>
  <c r="N1259" i="82"/>
  <c r="O1259" i="82"/>
  <c r="N1742" i="82"/>
  <c r="O1742" i="82" s="1"/>
  <c r="N1762" i="82"/>
  <c r="O1762" i="82"/>
  <c r="N1174" i="82"/>
  <c r="O1174" i="82" s="1"/>
  <c r="N1699" i="82"/>
  <c r="O1699" i="82" s="1"/>
  <c r="N1164" i="82"/>
  <c r="O1164" i="82" s="1"/>
  <c r="N1179" i="82"/>
  <c r="O1179" i="82"/>
  <c r="N1204" i="82"/>
  <c r="O1204" i="82" s="1"/>
  <c r="N1950" i="82"/>
  <c r="O1950" i="82" s="1"/>
  <c r="N1934" i="82"/>
  <c r="O1934" i="82" s="1"/>
  <c r="N1988" i="82"/>
  <c r="O1988" i="82" s="1"/>
  <c r="N2176" i="82"/>
  <c r="O2176" i="82"/>
  <c r="N1705" i="82"/>
  <c r="O1705" i="82"/>
  <c r="N2037" i="82"/>
  <c r="O2037" i="82"/>
  <c r="N2003" i="82"/>
  <c r="O2003" i="82" s="1"/>
  <c r="N2072" i="82"/>
  <c r="O2072" i="82"/>
  <c r="N1178" i="82"/>
  <c r="O1178" i="82" s="1"/>
  <c r="N1952" i="82"/>
  <c r="O1952" i="82" s="1"/>
  <c r="N2098" i="82"/>
  <c r="O2098" i="82" s="1"/>
  <c r="N1732" i="82"/>
  <c r="O1732" i="82"/>
  <c r="N1129" i="82"/>
  <c r="O1129" i="82" s="1"/>
  <c r="N2083" i="82"/>
  <c r="O2083" i="82" s="1"/>
  <c r="N1687" i="82"/>
  <c r="O1687" i="82" s="1"/>
  <c r="N2027" i="82"/>
  <c r="O2027" i="82" s="1"/>
  <c r="N1408" i="82"/>
  <c r="O1408" i="82"/>
  <c r="N1911" i="82"/>
  <c r="O1911" i="82"/>
  <c r="N2053" i="82"/>
  <c r="O2053" i="82"/>
  <c r="N1805" i="82"/>
  <c r="O1805" i="82" s="1"/>
  <c r="N1222" i="82"/>
  <c r="O1222" i="82" s="1"/>
  <c r="N1238" i="82"/>
  <c r="O1238" i="82" s="1"/>
  <c r="N1137" i="82"/>
  <c r="O1137" i="82" s="1"/>
  <c r="N1151" i="82"/>
  <c r="O1151" i="82" s="1"/>
  <c r="N1739" i="82"/>
  <c r="O1739" i="82"/>
  <c r="N1898" i="82"/>
  <c r="O1898" i="82" s="1"/>
  <c r="N1203" i="82"/>
  <c r="O1203" i="82" s="1"/>
  <c r="N2145" i="82"/>
  <c r="O2145" i="82"/>
  <c r="N1273" i="82"/>
  <c r="O1273" i="82" s="1"/>
  <c r="N1675" i="82"/>
  <c r="O1675" i="82"/>
  <c r="N1822" i="82"/>
  <c r="O1822" i="82"/>
  <c r="N2033" i="82"/>
  <c r="O2033" i="82"/>
  <c r="N1139" i="82"/>
  <c r="O1139" i="82" s="1"/>
  <c r="N1835" i="82"/>
  <c r="O1835" i="82" s="1"/>
  <c r="N1974" i="82"/>
  <c r="O1974" i="82" s="1"/>
  <c r="N1904" i="82"/>
  <c r="O1904" i="82" s="1"/>
  <c r="N1145" i="82"/>
  <c r="O1145" i="82" s="1"/>
  <c r="N2038" i="82"/>
  <c r="O2038" i="82"/>
  <c r="N2179" i="82"/>
  <c r="O2179" i="82" s="1"/>
  <c r="N1191" i="82"/>
  <c r="O1191" i="82" s="1"/>
  <c r="N1927" i="82"/>
  <c r="O1927" i="82"/>
  <c r="N1852" i="82"/>
  <c r="O1852" i="82" s="1"/>
  <c r="N1831" i="82"/>
  <c r="O1831" i="82"/>
  <c r="N1490" i="82"/>
  <c r="O1490" i="82"/>
  <c r="N1127" i="82"/>
  <c r="O1127" i="82" s="1"/>
  <c r="N2194" i="82"/>
  <c r="O2194" i="82" s="1"/>
  <c r="N1787" i="82"/>
  <c r="O1787" i="82" s="1"/>
  <c r="N1199" i="82"/>
  <c r="O1199" i="82" s="1"/>
  <c r="N1810" i="82"/>
  <c r="O1810" i="82" s="1"/>
  <c r="N1703" i="82"/>
  <c r="O1703" i="82" s="1"/>
  <c r="N1114" i="82"/>
  <c r="O1114" i="82" s="1"/>
  <c r="N1725" i="82"/>
  <c r="O1725" i="82"/>
  <c r="N1136" i="82"/>
  <c r="O1136" i="82" s="1"/>
  <c r="N1649" i="82"/>
  <c r="O1649" i="82"/>
  <c r="N1821" i="82"/>
  <c r="O1821" i="82" s="1"/>
  <c r="N1845" i="82"/>
  <c r="O1845" i="82"/>
  <c r="N1872" i="82"/>
  <c r="O1872" i="82" s="1"/>
  <c r="N1150" i="82"/>
  <c r="O1150" i="82"/>
  <c r="N1897" i="82"/>
  <c r="O1897" i="82" s="1"/>
  <c r="N1864" i="82"/>
  <c r="O1864" i="82" s="1"/>
  <c r="N2117" i="82"/>
  <c r="O2117" i="82" s="1"/>
  <c r="N1975" i="82"/>
  <c r="O1975" i="82" s="1"/>
  <c r="N1935" i="82"/>
  <c r="O1935" i="82" s="1"/>
  <c r="N1610" i="82"/>
  <c r="O1610" i="82"/>
  <c r="N1983" i="82"/>
  <c r="O1983" i="82"/>
  <c r="N1697" i="82"/>
  <c r="O1697" i="82" s="1"/>
  <c r="N1784" i="82"/>
  <c r="O1784" i="82"/>
  <c r="N1861" i="82"/>
  <c r="O1861" i="82" s="1"/>
  <c r="N2131" i="82"/>
  <c r="O2131" i="82" s="1"/>
  <c r="N1141" i="82"/>
  <c r="O1141" i="82" s="1"/>
  <c r="N2099" i="82"/>
  <c r="O2099" i="82"/>
  <c r="N1118" i="82"/>
  <c r="O1118" i="82" s="1"/>
  <c r="N1252" i="82"/>
  <c r="O1252" i="82" s="1"/>
  <c r="N2157" i="82"/>
  <c r="O2157" i="82" s="1"/>
  <c r="N1485" i="82"/>
  <c r="O1485" i="82" s="1"/>
  <c r="N1483" i="82"/>
  <c r="O1483" i="82"/>
  <c r="N2166" i="82"/>
  <c r="O2166" i="82"/>
  <c r="N1266" i="82"/>
  <c r="O1266" i="82"/>
  <c r="N2052" i="82"/>
  <c r="O2052" i="82" s="1"/>
  <c r="N1299" i="82"/>
  <c r="O1299" i="82"/>
  <c r="N1996" i="82"/>
  <c r="O1996" i="82" s="1"/>
  <c r="N1243" i="82"/>
  <c r="O1243" i="82" s="1"/>
  <c r="N1348" i="82"/>
  <c r="O1348" i="82" s="1"/>
  <c r="N2189" i="82"/>
  <c r="O2189" i="82"/>
  <c r="N1236" i="82"/>
  <c r="O1236" i="82" s="1"/>
  <c r="N1802" i="82"/>
  <c r="O1802" i="82" s="1"/>
  <c r="N1185" i="82"/>
  <c r="O1185" i="82" s="1"/>
  <c r="N1760" i="82"/>
  <c r="O1760" i="82" s="1"/>
  <c r="N1195" i="82"/>
  <c r="O1195" i="82"/>
  <c r="N1764" i="82"/>
  <c r="O1764" i="82"/>
  <c r="N1176" i="82"/>
  <c r="O1176" i="82"/>
  <c r="N1681" i="82"/>
  <c r="O1681" i="82" s="1"/>
  <c r="N1702" i="82"/>
  <c r="O1702" i="82" s="1"/>
  <c r="N1623" i="82"/>
  <c r="O1623" i="82" s="1"/>
  <c r="N2153" i="82"/>
  <c r="O2153" i="82" s="1"/>
  <c r="N1613" i="82"/>
  <c r="O1613" i="82" s="1"/>
  <c r="N1735" i="82"/>
  <c r="O1735" i="82"/>
  <c r="N1229" i="82"/>
  <c r="O1229" i="82" s="1"/>
  <c r="N1561" i="82"/>
  <c r="O1561" i="82" s="1"/>
  <c r="N2146" i="82"/>
  <c r="O2146" i="82"/>
  <c r="N1338" i="82"/>
  <c r="O1338" i="82" s="1"/>
  <c r="N2090" i="82"/>
  <c r="O2090" i="82"/>
  <c r="N1960" i="82"/>
  <c r="O1960" i="82"/>
  <c r="N1116" i="82"/>
  <c r="O1116" i="82"/>
  <c r="N1587" i="82"/>
  <c r="O1587" i="82" s="1"/>
  <c r="N1774" i="82"/>
  <c r="O1774" i="82" s="1"/>
  <c r="N1660" i="82"/>
  <c r="O1660" i="82" s="1"/>
  <c r="N1604" i="82"/>
  <c r="O1604" i="82" s="1"/>
  <c r="N1914" i="82"/>
  <c r="O1914" i="82" s="1"/>
  <c r="N1797" i="82"/>
  <c r="O1797" i="82"/>
  <c r="N2109" i="82"/>
  <c r="O2109" i="82" s="1"/>
  <c r="N2195" i="82"/>
  <c r="O2195" i="82" s="1"/>
  <c r="N2004" i="82"/>
  <c r="O2004" i="82"/>
  <c r="N1410" i="82"/>
  <c r="O1410" i="82" s="1"/>
  <c r="N2084" i="82"/>
  <c r="O2084" i="82"/>
  <c r="N1161" i="82"/>
  <c r="O1161" i="82"/>
  <c r="N1666" i="82"/>
  <c r="O1666" i="82" s="1"/>
  <c r="N1594" i="82"/>
  <c r="O1594" i="82" s="1"/>
  <c r="N1818" i="82"/>
  <c r="O1818" i="82" s="1"/>
  <c r="N1123" i="82"/>
  <c r="O1123" i="82" s="1"/>
  <c r="N1812" i="82"/>
  <c r="O1812" i="82" s="1"/>
  <c r="N2122" i="82"/>
  <c r="O2122" i="82" s="1"/>
  <c r="N2045" i="82"/>
  <c r="O2045" i="82" s="1"/>
  <c r="N1906" i="82"/>
  <c r="O1906" i="82"/>
  <c r="N1698" i="82"/>
  <c r="O1698" i="82" s="1"/>
  <c r="N1508" i="82"/>
  <c r="O1508" i="82"/>
  <c r="N1889" i="82"/>
  <c r="O1889" i="82" s="1"/>
  <c r="N1173" i="82"/>
  <c r="O1173" i="82"/>
  <c r="N1694" i="82"/>
  <c r="O1694" i="82" s="1"/>
  <c r="N2097" i="82"/>
  <c r="O2097" i="82"/>
  <c r="N1162" i="82"/>
  <c r="O1162" i="82" s="1"/>
  <c r="N1289" i="82"/>
  <c r="O1289" i="82" s="1"/>
  <c r="N1529" i="82"/>
  <c r="O1529" i="82" s="1"/>
  <c r="N2177" i="82"/>
  <c r="O2177" i="82" s="1"/>
  <c r="N1819" i="82"/>
  <c r="O1819" i="82" s="1"/>
  <c r="N1543" i="82"/>
  <c r="O1543" i="82"/>
  <c r="N1217" i="82"/>
  <c r="O1217" i="82"/>
  <c r="N2011" i="82"/>
  <c r="O2011" i="82" s="1"/>
  <c r="N1308" i="82"/>
  <c r="O1308" i="82"/>
  <c r="N1382" i="82"/>
  <c r="O1382" i="82" s="1"/>
  <c r="N1714" i="82"/>
  <c r="O1714" i="82" s="1"/>
  <c r="N1522" i="82"/>
  <c r="O1522" i="82" s="1"/>
  <c r="N1405" i="82"/>
  <c r="O1405" i="82"/>
  <c r="N1661" i="82"/>
  <c r="O1661" i="82" s="1"/>
  <c r="N1640" i="82"/>
  <c r="O1640" i="82" s="1"/>
  <c r="N2108" i="82"/>
  <c r="O2108" i="82" s="1"/>
  <c r="N1152" i="82"/>
  <c r="O1152" i="82" s="1"/>
  <c r="N1138" i="82"/>
  <c r="O1138" i="82"/>
  <c r="N1643" i="82"/>
  <c r="O1643" i="82"/>
  <c r="N1665" i="82"/>
  <c r="O1665" i="82"/>
  <c r="N1568" i="82"/>
  <c r="O1568" i="82" s="1"/>
  <c r="N1751" i="82"/>
  <c r="O1751" i="82"/>
  <c r="N1767" i="82"/>
  <c r="O1767" i="82" s="1"/>
  <c r="N1792" i="82"/>
  <c r="O1792" i="82" s="1"/>
  <c r="N1817" i="82"/>
  <c r="O1817" i="82" s="1"/>
  <c r="N1218" i="82"/>
  <c r="O1218" i="82"/>
  <c r="N1766" i="82"/>
  <c r="O1766" i="82" s="1"/>
  <c r="N1143" i="82"/>
  <c r="O1143" i="82" s="1"/>
  <c r="N1553" i="82"/>
  <c r="O1553" i="82" s="1"/>
  <c r="N1877" i="82"/>
  <c r="O1877" i="82" s="1"/>
  <c r="N1652" i="82"/>
  <c r="O1652" i="82"/>
  <c r="N1459" i="82"/>
  <c r="O1459" i="82"/>
  <c r="N1647" i="82"/>
  <c r="O1647" i="82"/>
  <c r="N2046" i="82"/>
  <c r="O2046" i="82" s="1"/>
  <c r="N1989" i="82"/>
  <c r="O1989" i="82" s="1"/>
  <c r="N1109" i="82"/>
  <c r="N1722" i="82"/>
  <c r="O1722" i="82" s="1"/>
  <c r="N2092" i="82"/>
  <c r="O2092" i="82"/>
  <c r="N1247" i="82"/>
  <c r="O1247" i="82"/>
  <c r="N2129" i="82"/>
  <c r="O2129" i="82"/>
  <c r="N1401" i="82"/>
  <c r="O1401" i="82" s="1"/>
  <c r="N1922" i="82"/>
  <c r="O1922" i="82"/>
  <c r="N2061" i="82"/>
  <c r="O2061" i="82" s="1"/>
  <c r="N1734" i="82"/>
  <c r="O1734" i="82"/>
  <c r="N1867" i="82"/>
  <c r="O1867" i="82"/>
  <c r="N2106" i="82"/>
  <c r="O2106" i="82"/>
  <c r="N1359" i="82"/>
  <c r="O1359" i="82" s="1"/>
  <c r="N2054" i="82"/>
  <c r="O2054" i="82"/>
  <c r="N1186" i="82"/>
  <c r="O1186" i="82" s="1"/>
  <c r="N2050" i="82"/>
  <c r="O2050" i="82"/>
  <c r="N1547" i="82"/>
  <c r="O1547" i="82"/>
  <c r="N1888" i="82"/>
  <c r="O1888" i="82"/>
  <c r="N1628" i="82"/>
  <c r="O1628" i="82" s="1"/>
  <c r="N1944" i="82"/>
  <c r="O1944" i="82"/>
  <c r="N1941" i="82"/>
  <c r="O1941" i="82" s="1"/>
  <c r="N1579" i="82"/>
  <c r="O1579" i="82"/>
  <c r="N1435" i="82"/>
  <c r="O1435" i="82"/>
  <c r="N1663" i="82"/>
  <c r="O1663" i="82"/>
  <c r="N1160" i="82"/>
  <c r="O1160" i="82" s="1"/>
  <c r="N2024" i="82"/>
  <c r="O2024" i="82"/>
  <c r="N1271" i="82"/>
  <c r="O1271" i="82" s="1"/>
  <c r="N1603" i="82"/>
  <c r="O1603" i="82" s="1"/>
  <c r="N1404" i="82"/>
  <c r="O1404" i="82"/>
  <c r="N2036" i="82"/>
  <c r="O2036" i="82"/>
  <c r="N1993" i="82"/>
  <c r="O1993" i="82" s="1"/>
  <c r="N2160" i="82"/>
  <c r="O2160" i="82"/>
  <c r="N1209" i="82"/>
  <c r="O1209" i="82" s="1"/>
  <c r="N1857" i="82"/>
  <c r="O1857" i="82" s="1"/>
  <c r="N1829" i="82"/>
  <c r="O1829" i="82"/>
  <c r="N1943" i="82"/>
  <c r="O1943" i="82"/>
  <c r="N1798" i="82"/>
  <c r="O1798" i="82" s="1"/>
  <c r="N1409" i="82"/>
  <c r="O1409" i="82"/>
  <c r="N2020" i="82"/>
  <c r="O2020" i="82" s="1"/>
  <c r="N1606" i="82"/>
  <c r="O1606" i="82" s="1"/>
  <c r="N1381" i="82"/>
  <c r="O1381" i="82"/>
  <c r="N1964" i="82"/>
  <c r="O1964" i="82"/>
  <c r="N1854" i="82"/>
  <c r="O1854" i="82" s="1"/>
  <c r="N1636" i="82"/>
  <c r="O1636" i="82"/>
  <c r="N1516" i="82"/>
  <c r="O1516" i="82" s="1"/>
  <c r="N1214" i="82"/>
  <c r="O1214" i="82" s="1"/>
  <c r="N1801" i="82"/>
  <c r="O1801" i="82"/>
  <c r="N1468" i="82"/>
  <c r="O1468" i="82"/>
  <c r="N2163" i="82"/>
  <c r="O2163" i="82" s="1"/>
  <c r="N1244" i="82"/>
  <c r="O1244" i="82"/>
  <c r="N1966" i="82"/>
  <c r="O1966" i="82" s="1"/>
  <c r="N1940" i="82"/>
  <c r="O1940" i="82" s="1"/>
  <c r="N1912" i="82"/>
  <c r="O1912" i="82"/>
  <c r="N1379" i="82"/>
  <c r="O1379" i="82"/>
  <c r="N1548" i="82"/>
  <c r="O1548" i="82" s="1"/>
  <c r="N1520" i="82"/>
  <c r="O1520" i="82"/>
  <c r="N1824" i="82"/>
  <c r="O1824" i="82" s="1"/>
  <c r="N1465" i="82"/>
  <c r="O1465" i="82" s="1"/>
  <c r="N1635" i="82"/>
  <c r="O1635" i="82"/>
  <c r="N1156" i="82"/>
  <c r="O1156" i="82"/>
  <c r="N1884" i="82"/>
  <c r="O1884" i="82" s="1"/>
  <c r="N1437" i="82"/>
  <c r="O1437" i="82"/>
  <c r="N1242" i="82"/>
  <c r="O1242" i="82" s="1"/>
  <c r="N1492" i="82"/>
  <c r="O1492" i="82" s="1"/>
  <c r="N1936" i="82"/>
  <c r="O1936" i="82"/>
  <c r="N1691" i="82"/>
  <c r="O1691" i="82"/>
  <c r="N2048" i="82"/>
  <c r="O2048" i="82" s="1"/>
  <c r="N1519" i="82"/>
  <c r="O1519" i="82"/>
  <c r="N1237" i="82"/>
  <c r="O1237" i="82" s="1"/>
  <c r="N1968" i="82"/>
  <c r="O1968" i="82" s="1"/>
  <c r="N1909" i="82"/>
  <c r="O1909" i="82"/>
  <c r="N1524" i="82"/>
  <c r="O1524" i="82"/>
  <c r="N1463" i="82"/>
  <c r="O1463" i="82" s="1"/>
  <c r="N1451" i="82"/>
  <c r="O1451" i="82"/>
  <c r="N1656" i="82"/>
  <c r="O1656" i="82" s="1"/>
  <c r="N1576" i="82"/>
  <c r="O1576" i="82" s="1"/>
  <c r="N1552" i="82"/>
  <c r="O1552" i="82"/>
  <c r="N1517" i="82"/>
  <c r="O1517" i="82"/>
  <c r="N1783" i="82"/>
  <c r="O1783" i="82" s="1"/>
  <c r="N1599" i="82"/>
  <c r="O1599" i="82"/>
  <c r="N1662" i="82"/>
  <c r="O1662" i="82" s="1"/>
  <c r="N1184" i="82"/>
  <c r="O1184" i="82" s="1"/>
  <c r="N1125" i="82"/>
  <c r="O1125" i="82"/>
  <c r="N1718" i="82"/>
  <c r="O1718" i="82"/>
  <c r="N1577" i="82"/>
  <c r="O1577" i="82" s="1"/>
  <c r="N1528" i="82"/>
  <c r="O1528" i="82"/>
  <c r="N1881" i="82"/>
  <c r="O1881" i="82" s="1"/>
  <c r="N1496" i="82"/>
  <c r="O1496" i="82" s="1"/>
  <c r="N2191" i="82"/>
  <c r="O2191" i="82"/>
  <c r="N1942" i="82"/>
  <c r="O1942" i="82"/>
  <c r="N2070" i="82"/>
  <c r="O2070" i="82" s="1"/>
  <c r="N2078" i="82"/>
  <c r="O2078" i="82"/>
  <c r="N2000" i="82"/>
  <c r="O2000" i="82" s="1"/>
  <c r="N1575" i="82"/>
  <c r="O1575" i="82" s="1"/>
  <c r="N1937" i="82"/>
  <c r="O1937" i="82"/>
  <c r="N1971" i="82"/>
  <c r="O1971" i="82" s="1"/>
  <c r="N1489" i="82"/>
  <c r="O1489" i="82" s="1"/>
  <c r="N1407" i="82"/>
  <c r="O1407" i="82"/>
  <c r="N1550" i="82"/>
  <c r="O1550" i="82" s="1"/>
  <c r="N1504" i="82"/>
  <c r="O1504" i="82" s="1"/>
  <c r="N1608" i="82"/>
  <c r="O1608" i="82"/>
  <c r="N1600" i="82"/>
  <c r="O1600" i="82" s="1"/>
  <c r="N1580" i="82"/>
  <c r="O1580" i="82" s="1"/>
  <c r="N1545" i="82"/>
  <c r="O1545" i="82"/>
  <c r="N1607" i="82"/>
  <c r="O1607" i="82" s="1"/>
  <c r="N1158" i="82"/>
  <c r="O1158" i="82" s="1"/>
  <c r="N1268" i="82"/>
  <c r="O1268" i="82"/>
  <c r="N1188" i="82"/>
  <c r="O1188" i="82" s="1"/>
  <c r="N1612" i="82"/>
  <c r="O1612" i="82" s="1"/>
  <c r="N1153" i="82"/>
  <c r="O1153" i="82"/>
  <c r="N1187" i="82"/>
  <c r="O1187" i="82" s="1"/>
  <c r="N1444" i="82"/>
  <c r="O1444" i="82" s="1"/>
  <c r="N2026" i="82"/>
  <c r="O2026" i="82"/>
  <c r="N1488" i="82"/>
  <c r="O1488" i="82" s="1"/>
  <c r="N1353" i="82"/>
  <c r="O1353" i="82" s="1"/>
  <c r="N1551" i="82"/>
  <c r="O1551" i="82"/>
  <c r="N1588" i="82"/>
  <c r="O1588" i="82" s="1"/>
  <c r="N1664" i="82"/>
  <c r="O1664" i="82" s="1"/>
  <c r="N1212" i="82"/>
  <c r="O1212" i="82"/>
  <c r="N1998" i="82"/>
  <c r="O1998" i="82" s="1"/>
  <c r="N1159" i="82"/>
  <c r="O1159" i="82" s="1"/>
  <c r="N1853" i="82"/>
  <c r="O1853" i="82"/>
  <c r="N1715" i="82"/>
  <c r="O1715" i="82" s="1"/>
  <c r="N1752" i="82"/>
  <c r="O1752" i="82" s="1"/>
  <c r="N1916" i="82"/>
  <c r="O1916" i="82"/>
  <c r="N1432" i="82"/>
  <c r="O1432" i="82" s="1"/>
  <c r="N1773" i="82"/>
  <c r="O1773" i="82" s="1"/>
  <c r="N1461" i="82"/>
  <c r="O1461" i="82"/>
  <c r="N1196" i="82"/>
  <c r="O1196" i="82" s="1"/>
  <c r="N1132" i="82"/>
  <c r="O1132" i="82" s="1"/>
  <c r="N1970" i="82"/>
  <c r="O1970" i="82"/>
  <c r="N2193" i="82"/>
  <c r="O2193" i="82" s="1"/>
  <c r="N2151" i="82"/>
  <c r="O2151" i="82" s="1"/>
  <c r="N1780" i="82"/>
  <c r="O1780" i="82"/>
  <c r="N1491" i="82"/>
  <c r="O1491" i="82" s="1"/>
  <c r="N1578" i="82"/>
  <c r="O1578" i="82" s="1"/>
  <c r="AE965" i="105"/>
  <c r="W971" i="105"/>
  <c r="O842" i="82"/>
  <c r="AE842" i="105"/>
  <c r="O727" i="82"/>
  <c r="AE727" i="105"/>
  <c r="O147" i="82"/>
  <c r="AE147" i="105"/>
  <c r="CX5" i="16"/>
  <c r="O1066" i="82"/>
  <c r="W1066" i="105"/>
  <c r="O846" i="82"/>
  <c r="W846" i="105"/>
  <c r="O964" i="82"/>
  <c r="W964" i="105"/>
  <c r="O276" i="82"/>
  <c r="O1106" i="82"/>
  <c r="O845" i="82"/>
  <c r="O160" i="82"/>
  <c r="O86" i="82"/>
  <c r="O1094" i="82"/>
  <c r="O85" i="82"/>
  <c r="O1084" i="82"/>
  <c r="O1099" i="82"/>
  <c r="O735" i="82"/>
  <c r="O1079" i="82"/>
  <c r="O699" i="82"/>
  <c r="O157" i="82"/>
  <c r="O351" i="82"/>
  <c r="O715" i="82"/>
  <c r="O966" i="82"/>
  <c r="O1088" i="82"/>
  <c r="O1055" i="82"/>
  <c r="M1616" i="81"/>
  <c r="M2043" i="81"/>
  <c r="M2019" i="81"/>
  <c r="M2045" i="81"/>
  <c r="M1512" i="81"/>
  <c r="M2024" i="81"/>
  <c r="M1970" i="81"/>
  <c r="M1432" i="81"/>
  <c r="M2074" i="81"/>
  <c r="M1878" i="81"/>
  <c r="M1906" i="81"/>
  <c r="M1883" i="81"/>
  <c r="M1966" i="81"/>
  <c r="M1739" i="81"/>
  <c r="M1685" i="81"/>
  <c r="M1574" i="81"/>
  <c r="M1299" i="81"/>
  <c r="M1694" i="81"/>
  <c r="M1433" i="81"/>
  <c r="M1940" i="81"/>
  <c r="M1782" i="81"/>
  <c r="M1663" i="81"/>
  <c r="M1662" i="81"/>
  <c r="M1606" i="81"/>
  <c r="M1596" i="81"/>
  <c r="M1633" i="81"/>
  <c r="M1914" i="81"/>
  <c r="M2031" i="81"/>
  <c r="M1670" i="81"/>
  <c r="M1303" i="81"/>
  <c r="M1294" i="81"/>
  <c r="M1489" i="81"/>
  <c r="M1128" i="81"/>
  <c r="M1985" i="81"/>
  <c r="M1955" i="81"/>
  <c r="M1875" i="81"/>
  <c r="M2119" i="81"/>
  <c r="M2103" i="81"/>
  <c r="M1763" i="81"/>
  <c r="M1224" i="81"/>
  <c r="M2023" i="81"/>
  <c r="M1491" i="81"/>
  <c r="M1947" i="81"/>
  <c r="M2028" i="81"/>
  <c r="M2050" i="81"/>
  <c r="M1849" i="81"/>
  <c r="M1877" i="81"/>
  <c r="M1752" i="81"/>
  <c r="M1850" i="81"/>
  <c r="M2075" i="81"/>
  <c r="M1936" i="81"/>
  <c r="M1710" i="81"/>
  <c r="M1918" i="81"/>
  <c r="M1657" i="81"/>
  <c r="M1546" i="81"/>
  <c r="M1738" i="81"/>
  <c r="M1652" i="81"/>
  <c r="M1271" i="81"/>
  <c r="M1667" i="81"/>
  <c r="M1403" i="81"/>
  <c r="M1884" i="81"/>
  <c r="M1830" i="81"/>
  <c r="M1750" i="81"/>
  <c r="M1422" i="81"/>
  <c r="M1533" i="81"/>
  <c r="M1687" i="81"/>
  <c r="M1814" i="81"/>
  <c r="M1808" i="81"/>
  <c r="M1912" i="81"/>
  <c r="M1894" i="81"/>
  <c r="M1666" i="81"/>
  <c r="M1444" i="81"/>
  <c r="M2021" i="81"/>
  <c r="M2020" i="81"/>
  <c r="M1617" i="81"/>
  <c r="M1267" i="81"/>
  <c r="M1845" i="81"/>
  <c r="M1343" i="81"/>
  <c r="M1923" i="81"/>
  <c r="M2124" i="81"/>
  <c r="M1735" i="81"/>
  <c r="M1783" i="81"/>
  <c r="M1364" i="81"/>
  <c r="M1202" i="81"/>
  <c r="M2003" i="81"/>
  <c r="M1470" i="81"/>
  <c r="M1988" i="81"/>
  <c r="M1793" i="81"/>
  <c r="M2143" i="81"/>
  <c r="M1384" i="81"/>
  <c r="M1822" i="81"/>
  <c r="M1157" i="81"/>
  <c r="M2188" i="81"/>
  <c r="M2032" i="81"/>
  <c r="M1964" i="81"/>
  <c r="M1887" i="81"/>
  <c r="M1519" i="81"/>
  <c r="M1708" i="81"/>
  <c r="M1591" i="81"/>
  <c r="M1376" i="81"/>
  <c r="M1831" i="81"/>
  <c r="M1792" i="81"/>
  <c r="M1400" i="81"/>
  <c r="M1288" i="81"/>
  <c r="M1554" i="81"/>
  <c r="M1553" i="81"/>
  <c r="M1490" i="81"/>
  <c r="M1488" i="81"/>
  <c r="M1579" i="81"/>
  <c r="M1743" i="81"/>
  <c r="M1802" i="81"/>
  <c r="M1552" i="81"/>
  <c r="M1226" i="81"/>
  <c r="M1797" i="81"/>
  <c r="M1786" i="81"/>
  <c r="M1863" i="81"/>
  <c r="M1980" i="81"/>
  <c r="M2175" i="81"/>
  <c r="M2011" i="81"/>
  <c r="M1982" i="81"/>
  <c r="M1456" i="81"/>
  <c r="M1770" i="81"/>
  <c r="M2122" i="81"/>
  <c r="M1361" i="81"/>
  <c r="M2004" i="81"/>
  <c r="M1794" i="81"/>
  <c r="M1133" i="81"/>
  <c r="M2158" i="81"/>
  <c r="M1698" i="81"/>
  <c r="M1785" i="81"/>
  <c r="M2000" i="81"/>
  <c r="M1865" i="81"/>
  <c r="M1658" i="81"/>
  <c r="M1857" i="81"/>
  <c r="M1602" i="81"/>
  <c r="M1598" i="81"/>
  <c r="M1569" i="81"/>
  <c r="M1351" i="81"/>
  <c r="M1350" i="81"/>
  <c r="M1795" i="81"/>
  <c r="M1751" i="81"/>
  <c r="M1260" i="81"/>
  <c r="M1445" i="81"/>
  <c r="M1439" i="81"/>
  <c r="M1437" i="81"/>
  <c r="M1525" i="81"/>
  <c r="M1684" i="81"/>
  <c r="M1742" i="81"/>
  <c r="M1736" i="81"/>
  <c r="M1442" i="81"/>
  <c r="M1659" i="81"/>
  <c r="M1142" i="81"/>
  <c r="M1711" i="81"/>
  <c r="M1928" i="81"/>
  <c r="M1967" i="81"/>
  <c r="M1436" i="81"/>
  <c r="M1882" i="81"/>
  <c r="M2104" i="81"/>
  <c r="M1963" i="81"/>
  <c r="M1345" i="81"/>
  <c r="M1109" i="81"/>
  <c r="M2131" i="81"/>
  <c r="M1680" i="81"/>
  <c r="M1757" i="81"/>
  <c r="M2167" i="81"/>
  <c r="M1632" i="81"/>
  <c r="M1826" i="81"/>
  <c r="M1573" i="81"/>
  <c r="M1192" i="81"/>
  <c r="M1347" i="81"/>
  <c r="M1234" i="81"/>
  <c r="M1449" i="81"/>
  <c r="M1383" i="81"/>
  <c r="M1382" i="81"/>
  <c r="M1472" i="81"/>
  <c r="M1629" i="81"/>
  <c r="M1628" i="81"/>
  <c r="M1683" i="81"/>
  <c r="M1673" i="81"/>
  <c r="M1549" i="81"/>
  <c r="M1506" i="81"/>
  <c r="M1600" i="81"/>
  <c r="M1597" i="81"/>
  <c r="M2057" i="81"/>
  <c r="M1872" i="81"/>
  <c r="M1451" i="81"/>
  <c r="M1115" i="81"/>
  <c r="M1447" i="81"/>
  <c r="M1480" i="81"/>
  <c r="M1387" i="81"/>
  <c r="M1946" i="81"/>
  <c r="M1414" i="81"/>
  <c r="M1930" i="81"/>
  <c r="M1737" i="81"/>
  <c r="M2101" i="81"/>
  <c r="M1656" i="81"/>
  <c r="M1725" i="81"/>
  <c r="M1607" i="81"/>
  <c r="M1798" i="81"/>
  <c r="M1550" i="81"/>
  <c r="M1626" i="81"/>
  <c r="M1545" i="81"/>
  <c r="M2078" i="81"/>
  <c r="M1164" i="81"/>
  <c r="M1562" i="81"/>
  <c r="M1298" i="81"/>
  <c r="M1720" i="81"/>
  <c r="M1635" i="81"/>
  <c r="M1319" i="81"/>
  <c r="M1206" i="81"/>
  <c r="M1394" i="81"/>
  <c r="M1346" i="81"/>
  <c r="M1328" i="81"/>
  <c r="M1325" i="81"/>
  <c r="M1372" i="81"/>
  <c r="M1418" i="81"/>
  <c r="M1471" i="81"/>
  <c r="M1523" i="81"/>
  <c r="M1575" i="81"/>
  <c r="M1618" i="81"/>
  <c r="M1215" i="81"/>
  <c r="M1441" i="81"/>
  <c r="M1624" i="81"/>
  <c r="M1390" i="81"/>
  <c r="M1983" i="81"/>
  <c r="M1903" i="81"/>
  <c r="M2147" i="81"/>
  <c r="M1424" i="81"/>
  <c r="M1874" i="81"/>
  <c r="M1373" i="81"/>
  <c r="M1932" i="81"/>
  <c r="M1378" i="81"/>
  <c r="M1835" i="81"/>
  <c r="M1297" i="81"/>
  <c r="M1939" i="81"/>
  <c r="M2073" i="81"/>
  <c r="M1631" i="81"/>
  <c r="M1697" i="81"/>
  <c r="M1581" i="81"/>
  <c r="M2195" i="81"/>
  <c r="M1413" i="81"/>
  <c r="M1599" i="81"/>
  <c r="M1518" i="81"/>
  <c r="M2010" i="81"/>
  <c r="M1137" i="81"/>
  <c r="M1609" i="81"/>
  <c r="M1269" i="81"/>
  <c r="M1521" i="81"/>
  <c r="M1520" i="81"/>
  <c r="M1323" i="81"/>
  <c r="M1320" i="81"/>
  <c r="M1515" i="81"/>
  <c r="M1282" i="81"/>
  <c r="M1495" i="81"/>
  <c r="M1730" i="81"/>
  <c r="M1959" i="81"/>
  <c r="M1531" i="81"/>
  <c r="M1377" i="81"/>
  <c r="M1352" i="81"/>
  <c r="M1911" i="81"/>
  <c r="M1357" i="81"/>
  <c r="M1813" i="81"/>
  <c r="M1272" i="81"/>
  <c r="M1916" i="81"/>
  <c r="M2046" i="81"/>
  <c r="M1870" i="81"/>
  <c r="M2058" i="81"/>
  <c r="M1386" i="81"/>
  <c r="M1461" i="81"/>
  <c r="M1948" i="81"/>
  <c r="M1241" i="81"/>
  <c r="M1665" i="81"/>
  <c r="M1265" i="81"/>
  <c r="M2044" i="81"/>
  <c r="M1154" i="81"/>
  <c r="M1293" i="81"/>
  <c r="M1292" i="81"/>
  <c r="M1220" i="81"/>
  <c r="M1219" i="81"/>
  <c r="M1262" i="81"/>
  <c r="M1318" i="81"/>
  <c r="M1366" i="81"/>
  <c r="M1417" i="81"/>
  <c r="M1467" i="81"/>
  <c r="M1516" i="81"/>
  <c r="M1933" i="81"/>
  <c r="M1242" i="81"/>
  <c r="M1555" i="81"/>
  <c r="M1567" i="81"/>
  <c r="M1356" i="81"/>
  <c r="M1862" i="81"/>
  <c r="M1331" i="81"/>
  <c r="M1889" i="81"/>
  <c r="M1869" i="81"/>
  <c r="M1338" i="81"/>
  <c r="M2144" i="81"/>
  <c r="M1876" i="81"/>
  <c r="M1892" i="81"/>
  <c r="M2026" i="81"/>
  <c r="M1530" i="81"/>
  <c r="M2116" i="81"/>
  <c r="M1359" i="81"/>
  <c r="M1464" i="81"/>
  <c r="M1890" i="81"/>
  <c r="M1486" i="81"/>
  <c r="M1637" i="81"/>
  <c r="M1610" i="81"/>
  <c r="M1126" i="81"/>
  <c r="M1237" i="81"/>
  <c r="M1236" i="81"/>
  <c r="M1185" i="81"/>
  <c r="M1178" i="81"/>
  <c r="M1170" i="81"/>
  <c r="M1169" i="81"/>
  <c r="M1415" i="81"/>
  <c r="M1466" i="81"/>
  <c r="M1463" i="81"/>
  <c r="M1674" i="81"/>
  <c r="M1391" i="81"/>
  <c r="M1900" i="81"/>
  <c r="M1866" i="81"/>
  <c r="M1337" i="81"/>
  <c r="M1317" i="81"/>
  <c r="M1853" i="81"/>
  <c r="M1322" i="81"/>
  <c r="M2128" i="81"/>
  <c r="M1992" i="81"/>
  <c r="M1851" i="81"/>
  <c r="M2186" i="81"/>
  <c r="M1561" i="81"/>
  <c r="M1998" i="81"/>
  <c r="M1995" i="81"/>
  <c r="M2130" i="81"/>
  <c r="M2084" i="81"/>
  <c r="M1407" i="81"/>
  <c r="M1838" i="81"/>
  <c r="M1460" i="81"/>
  <c r="M2141" i="81"/>
  <c r="M2135" i="81"/>
  <c r="M1190" i="81"/>
  <c r="M1585" i="81"/>
  <c r="M1528" i="81"/>
  <c r="M2194" i="81"/>
  <c r="M1211" i="81"/>
  <c r="M1187" i="81"/>
  <c r="M1135" i="81"/>
  <c r="M1124" i="81"/>
  <c r="M1121" i="81"/>
  <c r="M1261" i="81"/>
  <c r="M1362" i="81"/>
  <c r="M1410" i="81"/>
  <c r="M1181" i="81"/>
  <c r="M1612" i="81"/>
  <c r="M1333" i="81"/>
  <c r="M1452" i="81"/>
  <c r="M1647" i="81"/>
  <c r="M1588" i="81"/>
  <c r="M1852" i="81"/>
  <c r="M1321" i="81"/>
  <c r="M1747" i="81"/>
  <c r="M2105" i="81"/>
  <c r="M1968" i="81"/>
  <c r="M1828" i="81"/>
  <c r="M2157" i="81"/>
  <c r="M2174" i="81"/>
  <c r="M1965" i="81"/>
  <c r="M1960" i="81"/>
  <c r="M2087" i="81"/>
  <c r="M2049" i="81"/>
  <c r="M1416" i="81"/>
  <c r="M1305" i="81"/>
  <c r="M1492" i="81"/>
  <c r="M1381" i="81"/>
  <c r="M1800" i="81"/>
  <c r="M2077" i="81"/>
  <c r="M2072" i="81"/>
  <c r="M1161" i="81"/>
  <c r="M1556" i="81"/>
  <c r="M1501" i="81"/>
  <c r="M1119" i="81"/>
  <c r="M1159" i="81"/>
  <c r="M1210" i="81"/>
  <c r="M1306" i="81"/>
  <c r="M1355" i="81"/>
  <c r="M1778" i="81"/>
  <c r="M1654" i="81"/>
  <c r="M1289" i="81"/>
  <c r="M1497" i="81"/>
  <c r="M1274" i="81"/>
  <c r="M1689" i="81"/>
  <c r="M1454" i="81"/>
  <c r="M1475" i="81"/>
  <c r="M1902" i="81"/>
  <c r="M1532" i="81"/>
  <c r="M1196" i="81"/>
  <c r="M1273" i="81"/>
  <c r="M1832" i="81"/>
  <c r="M1301" i="81"/>
  <c r="M1278" i="81"/>
  <c r="M1723" i="81"/>
  <c r="M2080" i="81"/>
  <c r="M1186" i="81"/>
  <c r="M1517" i="81"/>
  <c r="M1576" i="81"/>
  <c r="M1935" i="81"/>
  <c r="M2053" i="81"/>
  <c r="M2016" i="81"/>
  <c r="M1465" i="81"/>
  <c r="M1353" i="81"/>
  <c r="M1765" i="81"/>
  <c r="M1406" i="81"/>
  <c r="M2001" i="81"/>
  <c r="M1557" i="81"/>
  <c r="M1529" i="81"/>
  <c r="M1477" i="81"/>
  <c r="M1820" i="81"/>
  <c r="M1158" i="81"/>
  <c r="M1209" i="81"/>
  <c r="M1254" i="81"/>
  <c r="M1253" i="81"/>
  <c r="M1388" i="81"/>
  <c r="M1163" i="81"/>
  <c r="M1277" i="81"/>
  <c r="M1810" i="81"/>
  <c r="M1264" i="81"/>
  <c r="M2193" i="81"/>
  <c r="M1162" i="81"/>
  <c r="M1803" i="81"/>
  <c r="M1572" i="81"/>
  <c r="M2100" i="81"/>
  <c r="M2121" i="81"/>
  <c r="M1551" i="81"/>
  <c r="M2191" i="81"/>
  <c r="M1897" i="81"/>
  <c r="M1891" i="81"/>
  <c r="M1438" i="81"/>
  <c r="M1975" i="81"/>
  <c r="M1440" i="81"/>
  <c r="M1358" i="81"/>
  <c r="M1327" i="81"/>
  <c r="M1379" i="81"/>
  <c r="M1943" i="81"/>
  <c r="M1941" i="81"/>
  <c r="M1502" i="81"/>
  <c r="M1777" i="81"/>
  <c r="M1156" i="81"/>
  <c r="M1205" i="81"/>
  <c r="M1250" i="81"/>
  <c r="M1247" i="81"/>
  <c r="M2025" i="81"/>
  <c r="M1776" i="81"/>
  <c r="M1538" i="81"/>
  <c r="M1563" i="81"/>
  <c r="M1796" i="81"/>
  <c r="M1898" i="81"/>
  <c r="M1138" i="81"/>
  <c r="M1780" i="81"/>
  <c r="M1547" i="81"/>
  <c r="M1469" i="81"/>
  <c r="M2089" i="81"/>
  <c r="M1524" i="81"/>
  <c r="M2149" i="81"/>
  <c r="M1864" i="81"/>
  <c r="M1861" i="81"/>
  <c r="M1411" i="81"/>
  <c r="M1944" i="81"/>
  <c r="M1412" i="81"/>
  <c r="M1330" i="81"/>
  <c r="M1300" i="81"/>
  <c r="M1886" i="81"/>
  <c r="M1885" i="81"/>
  <c r="M1478" i="81"/>
  <c r="M1428" i="81"/>
  <c r="M1744" i="81"/>
  <c r="M1155" i="81"/>
  <c r="M1204" i="81"/>
  <c r="M1197" i="81"/>
  <c r="M1801" i="81"/>
  <c r="M1775" i="81"/>
  <c r="M1243" i="81"/>
  <c r="M1880" i="81"/>
  <c r="M1122" i="81"/>
  <c r="M1764" i="81"/>
  <c r="M1522" i="81"/>
  <c r="M2184" i="81"/>
  <c r="M1446" i="81"/>
  <c r="M2062" i="81"/>
  <c r="M1499" i="81"/>
  <c r="M2113" i="81"/>
  <c r="M1836" i="81"/>
  <c r="M1953" i="81"/>
  <c r="M1310" i="81"/>
  <c r="M1199" i="81"/>
  <c r="M1304" i="81"/>
  <c r="M1326" i="81"/>
  <c r="M1457" i="81"/>
  <c r="M1401" i="81"/>
  <c r="M1712" i="81"/>
  <c r="M1664" i="81"/>
  <c r="M1771" i="81"/>
  <c r="M1754" i="81"/>
  <c r="M1222" i="81"/>
  <c r="M1993" i="81"/>
  <c r="M1716" i="81"/>
  <c r="M1741" i="81"/>
  <c r="M1498" i="81"/>
  <c r="M2150" i="81"/>
  <c r="M1429" i="81"/>
  <c r="M2037" i="81"/>
  <c r="M1474" i="81"/>
  <c r="M1999" i="81"/>
  <c r="M2171" i="81"/>
  <c r="M2165" i="81"/>
  <c r="M1360" i="81"/>
  <c r="M1177" i="81"/>
  <c r="M1275" i="81"/>
  <c r="M1245" i="81"/>
  <c r="M1641" i="81"/>
  <c r="M1374" i="81"/>
  <c r="M1825" i="81"/>
  <c r="M1686" i="81"/>
  <c r="M1740" i="81"/>
  <c r="M1208" i="81"/>
  <c r="M1969" i="81"/>
  <c r="M1833" i="81"/>
  <c r="M2006" i="81"/>
  <c r="M2047" i="81"/>
  <c r="M2137" i="81"/>
  <c r="M2132" i="81"/>
  <c r="M1334" i="81"/>
  <c r="M1888" i="81"/>
  <c r="M1854" i="81"/>
  <c r="M2027" i="81"/>
  <c r="M1149" i="81"/>
  <c r="M1248" i="81"/>
  <c r="M1218" i="81"/>
  <c r="M1614" i="81"/>
  <c r="M1758" i="81"/>
  <c r="M1753" i="81"/>
  <c r="M1430" i="81"/>
  <c r="M1402" i="81"/>
  <c r="M1348" i="81"/>
  <c r="M1781" i="81"/>
  <c r="M1976" i="81"/>
  <c r="M1691" i="81"/>
  <c r="M1718" i="81"/>
  <c r="M1188" i="81"/>
  <c r="M1696" i="81"/>
  <c r="M1945" i="81"/>
  <c r="M1458" i="81"/>
  <c r="M2090" i="81"/>
  <c r="M1431" i="81"/>
  <c r="M2107" i="81"/>
  <c r="M1316" i="81"/>
  <c r="M1859" i="81"/>
  <c r="M1971" i="81"/>
  <c r="M1123" i="81"/>
  <c r="M1221" i="81"/>
  <c r="M1590" i="81"/>
  <c r="M1244" i="81"/>
  <c r="M1375" i="81"/>
  <c r="M1749" i="81"/>
  <c r="M1630" i="81"/>
  <c r="M1329" i="81"/>
  <c r="M1996" i="81"/>
  <c r="M1191" i="81"/>
  <c r="M1453" i="81"/>
  <c r="M1695" i="81"/>
  <c r="M1141" i="81"/>
  <c r="M1166" i="81"/>
  <c r="M1682" i="81"/>
  <c r="M2056" i="81"/>
  <c r="M2161" i="81"/>
  <c r="M1434" i="81"/>
  <c r="M1950" i="81"/>
  <c r="M1405" i="81"/>
  <c r="M2061" i="81"/>
  <c r="M2054" i="81"/>
  <c r="M1827" i="81"/>
  <c r="M2170" i="81"/>
  <c r="M2079" i="81"/>
  <c r="M1165" i="81"/>
  <c r="M1216" i="81"/>
  <c r="M1692" i="81"/>
  <c r="M1349" i="81"/>
  <c r="M1715" i="81"/>
  <c r="M1603" i="81"/>
  <c r="M1147" i="81"/>
  <c r="M1681" i="81"/>
  <c r="M1150" i="81"/>
  <c r="M1125" i="81"/>
  <c r="M1152" i="81"/>
  <c r="M1130" i="81"/>
  <c r="M2169" i="81"/>
  <c r="M1904" i="81"/>
  <c r="M1768" i="81"/>
  <c r="M2133" i="81"/>
  <c r="M2160" i="81"/>
  <c r="M1332" i="81"/>
  <c r="M2192" i="81"/>
  <c r="M1942" i="81"/>
  <c r="M2029" i="81"/>
  <c r="M2110" i="81"/>
  <c r="M1180" i="81"/>
  <c r="M1855" i="81"/>
  <c r="M1249" i="81"/>
  <c r="M2086" i="81"/>
  <c r="M2018" i="81"/>
  <c r="M1540" i="81"/>
  <c r="M2142" i="81"/>
  <c r="M1577" i="81"/>
  <c r="M1544" i="81"/>
  <c r="M1232" i="81"/>
  <c r="M1129" i="81"/>
  <c r="M2168" i="81"/>
  <c r="M2196" i="81"/>
  <c r="M1661" i="81"/>
  <c r="M2173" i="81"/>
  <c r="M2145" i="81"/>
  <c r="M2017" i="81"/>
  <c r="M1881" i="81"/>
  <c r="M1745" i="81"/>
  <c r="M1385" i="81"/>
  <c r="M1913" i="81"/>
  <c r="M1837" i="81"/>
  <c r="M1997" i="81"/>
  <c r="M1238" i="81"/>
  <c r="M2172" i="81"/>
  <c r="M1639" i="81"/>
  <c r="M1110" i="81"/>
  <c r="M2129" i="81"/>
  <c r="M1721" i="81"/>
  <c r="M2076" i="81"/>
  <c r="M1977" i="81"/>
  <c r="M1290" i="81"/>
  <c r="M1213" i="81"/>
  <c r="M1973" i="81"/>
  <c r="M1773" i="81"/>
  <c r="M2162" i="81"/>
  <c r="M1198" i="81"/>
  <c r="M1487" i="81"/>
  <c r="M2005" i="81"/>
  <c r="M1136" i="81"/>
  <c r="M1613" i="81"/>
  <c r="M1611" i="81"/>
  <c r="M1296" i="81"/>
  <c r="M2197" i="81"/>
  <c r="M1212" i="81"/>
  <c r="M1634" i="81"/>
  <c r="M1302" i="81"/>
  <c r="M1972" i="81"/>
  <c r="M1690" i="81"/>
  <c r="M1986" i="81"/>
  <c r="M1625" i="81"/>
  <c r="M2106" i="81"/>
  <c r="M1834" i="81"/>
  <c r="M2187" i="81"/>
  <c r="M1558" i="81"/>
  <c r="M1266" i="81"/>
  <c r="M2083" i="81"/>
  <c r="M1934" i="81"/>
  <c r="M1919" i="81"/>
  <c r="M2164" i="81"/>
  <c r="M1915" i="81"/>
  <c r="M2088" i="81"/>
  <c r="M1176" i="81"/>
  <c r="M1909" i="81"/>
  <c r="M1841" i="81"/>
  <c r="M1113" i="81"/>
  <c r="M1589" i="81"/>
  <c r="M1586" i="81"/>
  <c r="M1268" i="81"/>
  <c r="M1608" i="81"/>
  <c r="M1496" i="81"/>
  <c r="M2190" i="81"/>
  <c r="M1193" i="81"/>
  <c r="M1184" i="81"/>
  <c r="M1235" i="81"/>
  <c r="M1539" i="81"/>
  <c r="M1578" i="81"/>
  <c r="M2138" i="81"/>
  <c r="M1604" i="81"/>
  <c r="M1583" i="81"/>
  <c r="M2082" i="81"/>
  <c r="M1809" i="81"/>
  <c r="M2163" i="81"/>
  <c r="M1541" i="81"/>
  <c r="M1926" i="81"/>
  <c r="M2048" i="81"/>
  <c r="M1276" i="81"/>
  <c r="M1821" i="81"/>
  <c r="M2140" i="81"/>
  <c r="M1435" i="81"/>
  <c r="M1240" i="81"/>
  <c r="M2198" i="81"/>
  <c r="M2055" i="81"/>
  <c r="M1580" i="81"/>
  <c r="M1468" i="81"/>
  <c r="M2118" i="81"/>
  <c r="M2114" i="81"/>
  <c r="M1978" i="81"/>
  <c r="M1961" i="81"/>
  <c r="M1954" i="81"/>
  <c r="M1949" i="81"/>
  <c r="M2051" i="81"/>
  <c r="M2189" i="81"/>
  <c r="M1182" i="81"/>
  <c r="M2146" i="81"/>
  <c r="M2013" i="81"/>
  <c r="M1582" i="81"/>
  <c r="M2117" i="81"/>
  <c r="M1568" i="81"/>
  <c r="M1922" i="81"/>
  <c r="M1991" i="81"/>
  <c r="M1295" i="81"/>
  <c r="M1217" i="81"/>
  <c r="M2009" i="81"/>
  <c r="M2108" i="81"/>
  <c r="M1804" i="81"/>
  <c r="M1766" i="81"/>
  <c r="M1534" i="81"/>
  <c r="M1214" i="81"/>
  <c r="M1132" i="81"/>
  <c r="M1443" i="81"/>
  <c r="M1842" i="81"/>
  <c r="M1921" i="81"/>
  <c r="M1774" i="81"/>
  <c r="M1719" i="81"/>
  <c r="M1542" i="81"/>
  <c r="M2102" i="81"/>
  <c r="M2034" i="81"/>
  <c r="M1905" i="81"/>
  <c r="M1769" i="81"/>
  <c r="M2115" i="81"/>
  <c r="M2139" i="81"/>
  <c r="M1962" i="81"/>
  <c r="M1270" i="81"/>
  <c r="M1990" i="81"/>
  <c r="M1194" i="81"/>
  <c r="M1974" i="81"/>
  <c r="M1233" i="81"/>
  <c r="M2066" i="81"/>
  <c r="M2136" i="81"/>
  <c r="M1653" i="81"/>
  <c r="M1910" i="81"/>
  <c r="M1772" i="81"/>
  <c r="M1726" i="81"/>
  <c r="M1380" i="81"/>
  <c r="M1513" i="81"/>
  <c r="M1505" i="81"/>
  <c r="M2134" i="81"/>
  <c r="M1189" i="81"/>
  <c r="M1937" i="81"/>
  <c r="M1527" i="81"/>
  <c r="M1767" i="81"/>
  <c r="M1920" i="81"/>
  <c r="M2185" i="81"/>
  <c r="M1636" i="81"/>
  <c r="M2030" i="81"/>
  <c r="M1514" i="81"/>
  <c r="M1134" i="81"/>
  <c r="M1748" i="81"/>
  <c r="M1893" i="81"/>
  <c r="M1860" i="81"/>
  <c r="M1570" i="81"/>
  <c r="M1927" i="81"/>
  <c r="M1307" i="81"/>
  <c r="M1846" i="81"/>
  <c r="M1871" i="81"/>
  <c r="M1788" i="81"/>
  <c r="M1173" i="81"/>
  <c r="M1536" i="81"/>
  <c r="M1116" i="81"/>
  <c r="M1688" i="81"/>
  <c r="M1605" i="81"/>
  <c r="M1709" i="81"/>
  <c r="M1848" i="81"/>
  <c r="M1397" i="81"/>
  <c r="M1479" i="81"/>
  <c r="M1504" i="81"/>
  <c r="M1398" i="81"/>
  <c r="M1395" i="81"/>
  <c r="M1340" i="81"/>
  <c r="M2095" i="81"/>
  <c r="M1144" i="81"/>
  <c r="M1151" i="81"/>
  <c r="M1807" i="81"/>
  <c r="M1389" i="81"/>
  <c r="M1702" i="81"/>
  <c r="M1642" i="81"/>
  <c r="M1584" i="81"/>
  <c r="M1112" i="81"/>
  <c r="M1873" i="81"/>
  <c r="M1195" i="81"/>
  <c r="M1287" i="81"/>
  <c r="M1537" i="81"/>
  <c r="M1280" i="81"/>
  <c r="M2014" i="81"/>
  <c r="M1365" i="81"/>
  <c r="M1779" i="81"/>
  <c r="M1646" i="81"/>
  <c r="M1404" i="81"/>
  <c r="M2111" i="81"/>
  <c r="M1285" i="81"/>
  <c r="M1565" i="81"/>
  <c r="M1671" i="81"/>
  <c r="M1145" i="81"/>
  <c r="M1594" i="81"/>
  <c r="M1566" i="81"/>
  <c r="M1153" i="81"/>
  <c r="M1799" i="81"/>
  <c r="M1640" i="81"/>
  <c r="M1354" i="81"/>
  <c r="M1856" i="81"/>
  <c r="M1127" i="81"/>
  <c r="M1560" i="81"/>
  <c r="M1706" i="81"/>
  <c r="M2007" i="81"/>
  <c r="M1981" i="81"/>
  <c r="M1485" i="81"/>
  <c r="M1459" i="81"/>
  <c r="M1239" i="81"/>
  <c r="M1168" i="81"/>
  <c r="M1789" i="81"/>
  <c r="M1655" i="81"/>
  <c r="M1131" i="81"/>
  <c r="M1957" i="81"/>
  <c r="M1448" i="81"/>
  <c r="M1258" i="81"/>
  <c r="M2065" i="81"/>
  <c r="M2176" i="81"/>
  <c r="M2181" i="81"/>
  <c r="M1701" i="81"/>
  <c r="M1645" i="81"/>
  <c r="M1615" i="81"/>
  <c r="M1118" i="81"/>
  <c r="M1619" i="81"/>
  <c r="M2156" i="81"/>
  <c r="M1535" i="81"/>
  <c r="M1399" i="81"/>
  <c r="M1929" i="81"/>
  <c r="M1812" i="81"/>
  <c r="M2179" i="81"/>
  <c r="M1784" i="81"/>
  <c r="M1761" i="81"/>
  <c r="M1571" i="81"/>
  <c r="M2153" i="81"/>
  <c r="M1291" i="81"/>
  <c r="M1675" i="81"/>
  <c r="M1638" i="81"/>
  <c r="M1500" i="81"/>
  <c r="M2166" i="81"/>
  <c r="M1426" i="81"/>
  <c r="M1335" i="81"/>
  <c r="M1896" i="81"/>
  <c r="M1420" i="81"/>
  <c r="M1787" i="81"/>
  <c r="M1230" i="81"/>
  <c r="M1925" i="81"/>
  <c r="M2148" i="81"/>
  <c r="M1733" i="81"/>
  <c r="M1729" i="81"/>
  <c r="M1231" i="81"/>
  <c r="M1171" i="81"/>
  <c r="M1484" i="81"/>
  <c r="M1473" i="81"/>
  <c r="M1483" i="81"/>
  <c r="M1817" i="81"/>
  <c r="M1907" i="81"/>
  <c r="M1311" i="81"/>
  <c r="M1756" i="81"/>
  <c r="M2120" i="81"/>
  <c r="M2125" i="81"/>
  <c r="M1509" i="81"/>
  <c r="M1481" i="81"/>
  <c r="M1713" i="81"/>
  <c r="M1952" i="81"/>
  <c r="M1816" i="81"/>
  <c r="M1818" i="81"/>
  <c r="M1951" i="81"/>
  <c r="M1286" i="81"/>
  <c r="M2177" i="81"/>
  <c r="M2151" i="81"/>
  <c r="M1728" i="81"/>
  <c r="M1677" i="81"/>
  <c r="M1393" i="81"/>
  <c r="M1117" i="81"/>
  <c r="M1908" i="81"/>
  <c r="M1601" i="81"/>
  <c r="M1368" i="81"/>
  <c r="M1342" i="81"/>
  <c r="M1283" i="81"/>
  <c r="M1731" i="81"/>
  <c r="M1336" i="81"/>
  <c r="M1179" i="81"/>
  <c r="M1246" i="81"/>
  <c r="M1917" i="81"/>
  <c r="M1409" i="81"/>
  <c r="M1408" i="81"/>
  <c r="M1669" i="81"/>
  <c r="M1839" i="81"/>
  <c r="M1421" i="81"/>
  <c r="M1622" i="81"/>
  <c r="M1543" i="81"/>
  <c r="M1806" i="81"/>
  <c r="M1824" i="81"/>
  <c r="M2085" i="81"/>
  <c r="M2002" i="81"/>
  <c r="M1120" i="81"/>
  <c r="M1369" i="81"/>
  <c r="M1423" i="81"/>
  <c r="M2035" i="81"/>
  <c r="M1840" i="81"/>
  <c r="M1315" i="81"/>
  <c r="M1727" i="81"/>
  <c r="M2092" i="81"/>
  <c r="M2097" i="81"/>
  <c r="M2008" i="81"/>
  <c r="M2033" i="81"/>
  <c r="M1627" i="81"/>
  <c r="M1958" i="81"/>
  <c r="M1251" i="81"/>
  <c r="M1819" i="81"/>
  <c r="M1223" i="81"/>
  <c r="M1732" i="81"/>
  <c r="M1867" i="81"/>
  <c r="M2127" i="81"/>
  <c r="M1703" i="81"/>
  <c r="M1700" i="81"/>
  <c r="M1649" i="81"/>
  <c r="M1207" i="81"/>
  <c r="M2022" i="81"/>
  <c r="M1668" i="81"/>
  <c r="M1693" i="81"/>
  <c r="M1363" i="81"/>
  <c r="M1901" i="81"/>
  <c r="M1427" i="81"/>
  <c r="M2183" i="81"/>
  <c r="M1111" i="81"/>
  <c r="M1284" i="81"/>
  <c r="M2096" i="81"/>
  <c r="M1707" i="81"/>
  <c r="M2068" i="81"/>
  <c r="M2099" i="81"/>
  <c r="M1227" i="81"/>
  <c r="M1146" i="81"/>
  <c r="M1263" i="81"/>
  <c r="M2081" i="81"/>
  <c r="M1183" i="81"/>
  <c r="M1989" i="81"/>
  <c r="M1114" i="81"/>
  <c r="M1724" i="81"/>
  <c r="M1714" i="81"/>
  <c r="M1493" i="81"/>
  <c r="M1931" i="81"/>
  <c r="M1847" i="81"/>
  <c r="M2063" i="81"/>
  <c r="M1313" i="81"/>
  <c r="M1370" i="81"/>
  <c r="M2154" i="81"/>
  <c r="M1704" i="81"/>
  <c r="M1811" i="81"/>
  <c r="M1676" i="81"/>
  <c r="M1679" i="81"/>
  <c r="M2042" i="81"/>
  <c r="M2059" i="81"/>
  <c r="M1148" i="81"/>
  <c r="M1660" i="81"/>
  <c r="M2109" i="81"/>
  <c r="M1455" i="81"/>
  <c r="M1705" i="81"/>
  <c r="M1734" i="81"/>
  <c r="M1256" i="81"/>
  <c r="M1228" i="81"/>
  <c r="M1259" i="81"/>
  <c r="M2041" i="81"/>
  <c r="M1548" i="81"/>
  <c r="M2094" i="81"/>
  <c r="M1367" i="81"/>
  <c r="M1895" i="81"/>
  <c r="M2152" i="81"/>
  <c r="M2182" i="81"/>
  <c r="M1755" i="81"/>
  <c r="M2040" i="81"/>
  <c r="M2071" i="81"/>
  <c r="M2069" i="81"/>
  <c r="M2036" i="81"/>
  <c r="M1593" i="81"/>
  <c r="M1526" i="81"/>
  <c r="M1994" i="81"/>
  <c r="M1805" i="81"/>
  <c r="M1717" i="81"/>
  <c r="M1344" i="81"/>
  <c r="M1139" i="81"/>
  <c r="M1760" i="81"/>
  <c r="M1762" i="81"/>
  <c r="M2126" i="81"/>
  <c r="M2159" i="81"/>
  <c r="M1648" i="81"/>
  <c r="M1651" i="81"/>
  <c r="M1309" i="81"/>
  <c r="M2064" i="81"/>
  <c r="M1621" i="81"/>
  <c r="M1644" i="81"/>
  <c r="M1225" i="81"/>
  <c r="M2052" i="81"/>
  <c r="M1425" i="81"/>
  <c r="M1511" i="81"/>
  <c r="M1312" i="81"/>
  <c r="M1678" i="81"/>
  <c r="M2098" i="81"/>
  <c r="M1592" i="81"/>
  <c r="M2067" i="81"/>
  <c r="M1672" i="81"/>
  <c r="M2039" i="81"/>
  <c r="M1252" i="81"/>
  <c r="M1858" i="81"/>
  <c r="M1829" i="81"/>
  <c r="M1938" i="81"/>
  <c r="M1510" i="81"/>
  <c r="M1899" i="81"/>
  <c r="M1791" i="81"/>
  <c r="M1979" i="81"/>
  <c r="M1392" i="81"/>
  <c r="M1650" i="81"/>
  <c r="M1879" i="81"/>
  <c r="M1200" i="81"/>
  <c r="M1746" i="81"/>
  <c r="M1494" i="81"/>
  <c r="M1924" i="81"/>
  <c r="M1371" i="81"/>
  <c r="M1167" i="81"/>
  <c r="M1815" i="81"/>
  <c r="M1699" i="81"/>
  <c r="M2012" i="81"/>
  <c r="M1143" i="81"/>
  <c r="M1722" i="81"/>
  <c r="M1507" i="81"/>
  <c r="M1419" i="81"/>
  <c r="M1844" i="81"/>
  <c r="M1279" i="81"/>
  <c r="M1339" i="81"/>
  <c r="M2070" i="81"/>
  <c r="M1620" i="81"/>
  <c r="M2093" i="81"/>
  <c r="M2060" i="81"/>
  <c r="M2038" i="81"/>
  <c r="M1482" i="81"/>
  <c r="M1140" i="81"/>
  <c r="M1396" i="81"/>
  <c r="M1868" i="81"/>
  <c r="M1314" i="81"/>
  <c r="M1229" i="81"/>
  <c r="M1759" i="81"/>
  <c r="M1564" i="81"/>
  <c r="M1503" i="81"/>
  <c r="M1476" i="81"/>
  <c r="M1257" i="81"/>
  <c r="M2123" i="81"/>
  <c r="M1823" i="81"/>
  <c r="M1172" i="81"/>
  <c r="M2015" i="81"/>
  <c r="M1559" i="81"/>
  <c r="M1987" i="81"/>
  <c r="M2178" i="81"/>
  <c r="M1324" i="81"/>
  <c r="M1790" i="81"/>
  <c r="M1281" i="81"/>
  <c r="M1623" i="81"/>
  <c r="M1595" i="81"/>
  <c r="M1587" i="81"/>
  <c r="M1956" i="81"/>
  <c r="M1450" i="81"/>
  <c r="M1308" i="81"/>
  <c r="M2112" i="81"/>
  <c r="M1643" i="81"/>
  <c r="M1175" i="81"/>
  <c r="M1508" i="81"/>
  <c r="M2091" i="81"/>
  <c r="M1174" i="81"/>
  <c r="M1341" i="81"/>
  <c r="M1255" i="81"/>
  <c r="M1462" i="81"/>
  <c r="M2180" i="81"/>
  <c r="M1201" i="81"/>
  <c r="M1984" i="81"/>
  <c r="M1160" i="81"/>
  <c r="M2155" i="81"/>
  <c r="M1843" i="81"/>
  <c r="M1203" i="81"/>
  <c r="BV15" i="16"/>
  <c r="O1079" i="81"/>
  <c r="AD1079" i="105"/>
  <c r="O83" i="81"/>
  <c r="AD1104" i="105"/>
  <c r="O1084" i="81"/>
  <c r="AD1084" i="105"/>
  <c r="O966" i="81"/>
  <c r="AD966" i="105"/>
  <c r="O86" i="81"/>
  <c r="AD86" i="105"/>
  <c r="O87" i="81"/>
  <c r="AD87" i="105"/>
  <c r="BU15" i="16"/>
  <c r="O971" i="81"/>
  <c r="AD971" i="105"/>
  <c r="O1106" i="81"/>
  <c r="AD1106" i="105"/>
  <c r="O157" i="81"/>
  <c r="AD157" i="105"/>
  <c r="O965" i="81"/>
  <c r="V965" i="105"/>
  <c r="AD727" i="105"/>
  <c r="O701" i="81"/>
  <c r="AD701" i="105"/>
  <c r="O1088" i="81"/>
  <c r="AD1088" i="105"/>
  <c r="O843" i="81"/>
  <c r="AD843" i="105"/>
  <c r="O1066" i="81"/>
  <c r="AD1066" i="105"/>
  <c r="O1087" i="81"/>
  <c r="AD1087" i="105"/>
  <c r="O1070" i="81"/>
  <c r="AD1070" i="105"/>
  <c r="M1094" i="81"/>
  <c r="V1094" i="105"/>
  <c r="N1425" i="81"/>
  <c r="O1425" i="81" s="1"/>
  <c r="N1505" i="81"/>
  <c r="O1505" i="81" s="1"/>
  <c r="N1485" i="81"/>
  <c r="O1485" i="81"/>
  <c r="N1490" i="81"/>
  <c r="O1490" i="81"/>
  <c r="N1834" i="81"/>
  <c r="O1834" i="81"/>
  <c r="N2191" i="81"/>
  <c r="O2191" i="81"/>
  <c r="N2050" i="81"/>
  <c r="O2050" i="81" s="1"/>
  <c r="N1204" i="81"/>
  <c r="O1204" i="81" s="1"/>
  <c r="N1779" i="81"/>
  <c r="O1779" i="81" s="1"/>
  <c r="N1127" i="81"/>
  <c r="O1127" i="81"/>
  <c r="N1156" i="81"/>
  <c r="O1156" i="81"/>
  <c r="N2109" i="81"/>
  <c r="O2109" i="81" s="1"/>
  <c r="N2028" i="81"/>
  <c r="O2028" i="81"/>
  <c r="N1949" i="81"/>
  <c r="O1949" i="81" s="1"/>
  <c r="N1772" i="81"/>
  <c r="O1772" i="81"/>
  <c r="N1674" i="81"/>
  <c r="O1674" i="81"/>
  <c r="N1641" i="81"/>
  <c r="O1641" i="81"/>
  <c r="N1431" i="81"/>
  <c r="O1431" i="81" s="1"/>
  <c r="N1880" i="81"/>
  <c r="O1880" i="81"/>
  <c r="N1446" i="81"/>
  <c r="O1446" i="81" s="1"/>
  <c r="N1337" i="81"/>
  <c r="O1337" i="81" s="1"/>
  <c r="N1597" i="81"/>
  <c r="O1597" i="81" s="1"/>
  <c r="N1596" i="81"/>
  <c r="O1596" i="81"/>
  <c r="N1586" i="81"/>
  <c r="O1586" i="81"/>
  <c r="N1687" i="81"/>
  <c r="O1687" i="81" s="1"/>
  <c r="N1745" i="81"/>
  <c r="O1745" i="81" s="1"/>
  <c r="N1820" i="81"/>
  <c r="O1820" i="81" s="1"/>
  <c r="N1912" i="81"/>
  <c r="O1912" i="81"/>
  <c r="N2021" i="81"/>
  <c r="O2021" i="81"/>
  <c r="N1801" i="81"/>
  <c r="O1801" i="81"/>
  <c r="N1736" i="81"/>
  <c r="O1736" i="81" s="1"/>
  <c r="N1386" i="81"/>
  <c r="O1386" i="81" s="1"/>
  <c r="N1265" i="81"/>
  <c r="O1265" i="81"/>
  <c r="N1374" i="81"/>
  <c r="O1374" i="81" s="1"/>
  <c r="N1369" i="81"/>
  <c r="O1369" i="81" s="1"/>
  <c r="N1370" i="81"/>
  <c r="O1370" i="81"/>
  <c r="N1368" i="81"/>
  <c r="O1368" i="81"/>
  <c r="N1342" i="81"/>
  <c r="O1342" i="81" s="1"/>
  <c r="N1489" i="81"/>
  <c r="O1489" i="81"/>
  <c r="N1997" i="81"/>
  <c r="O1997" i="81" s="1"/>
  <c r="N1464" i="81"/>
  <c r="O1464" i="81"/>
  <c r="N2024" i="81"/>
  <c r="O2024" i="81"/>
  <c r="N2002" i="81"/>
  <c r="O2002" i="81"/>
  <c r="N1469" i="81"/>
  <c r="O1469" i="81" s="1"/>
  <c r="N1810" i="81"/>
  <c r="O1810" i="81" s="1"/>
  <c r="N2166" i="81"/>
  <c r="O2166" i="81"/>
  <c r="N1407" i="81"/>
  <c r="O1407" i="81" s="1"/>
  <c r="N1181" i="81"/>
  <c r="O1181" i="81" s="1"/>
  <c r="N1131" i="81"/>
  <c r="O1131" i="81"/>
  <c r="N1996" i="81"/>
  <c r="O1996" i="81" s="1"/>
  <c r="N1614" i="81"/>
  <c r="O1614" i="81" s="1"/>
  <c r="N1405" i="81"/>
  <c r="O1405" i="81"/>
  <c r="N1314" i="81"/>
  <c r="O1314" i="81" s="1"/>
  <c r="N1608" i="81"/>
  <c r="O1608" i="81"/>
  <c r="N1606" i="81"/>
  <c r="O1606" i="81"/>
  <c r="N1552" i="81"/>
  <c r="O1552" i="81" s="1"/>
  <c r="N1544" i="81"/>
  <c r="O1544" i="81"/>
  <c r="N1543" i="81"/>
  <c r="O1543" i="81" s="1"/>
  <c r="N1542" i="81"/>
  <c r="O1542" i="81"/>
  <c r="N1579" i="81"/>
  <c r="O1579" i="81" s="1"/>
  <c r="N1632" i="81"/>
  <c r="O1632" i="81" s="1"/>
  <c r="N1744" i="81"/>
  <c r="O1744" i="81" s="1"/>
  <c r="N1193" i="81"/>
  <c r="O1193" i="81"/>
  <c r="N1183" i="81"/>
  <c r="O1183" i="81" s="1"/>
  <c r="N1954" i="81"/>
  <c r="O1954" i="81"/>
  <c r="N1149" i="81"/>
  <c r="O1149" i="81" s="1"/>
  <c r="N1247" i="81"/>
  <c r="O1247" i="81"/>
  <c r="N1373" i="81"/>
  <c r="O1373" i="81" s="1"/>
  <c r="N2135" i="81"/>
  <c r="O2135" i="81"/>
  <c r="N2122" i="81"/>
  <c r="O2122" i="81"/>
  <c r="N1507" i="81"/>
  <c r="O1507" i="81" s="1"/>
  <c r="N1483" i="81"/>
  <c r="O1483" i="81"/>
  <c r="N1335" i="81"/>
  <c r="O1335" i="81" s="1"/>
  <c r="N1847" i="81"/>
  <c r="O1847" i="81" s="1"/>
  <c r="N2063" i="81"/>
  <c r="O2063" i="81"/>
  <c r="N1843" i="81"/>
  <c r="O1843" i="81"/>
  <c r="N1759" i="81"/>
  <c r="O1759" i="81" s="1"/>
  <c r="N2001" i="81"/>
  <c r="O2001" i="81"/>
  <c r="N1468" i="81"/>
  <c r="O1468" i="81" s="1"/>
  <c r="N1975" i="81"/>
  <c r="O1975" i="81" s="1"/>
  <c r="N1444" i="81"/>
  <c r="O1444" i="81" s="1"/>
  <c r="N1454" i="81"/>
  <c r="O1454" i="81"/>
  <c r="N1922" i="81"/>
  <c r="O1922" i="81"/>
  <c r="N2004" i="81"/>
  <c r="O2004" i="81" s="1"/>
  <c r="N2027" i="81"/>
  <c r="O2027" i="81"/>
  <c r="N1724" i="81"/>
  <c r="O1724" i="81" s="1"/>
  <c r="N1821" i="81"/>
  <c r="O1821" i="81"/>
  <c r="N1897" i="81"/>
  <c r="O1897" i="81"/>
  <c r="N1684" i="81"/>
  <c r="O1684" i="81"/>
  <c r="N1629" i="81"/>
  <c r="O1629" i="81" s="1"/>
  <c r="N1625" i="81"/>
  <c r="O1625" i="81"/>
  <c r="N1244" i="81"/>
  <c r="O1244" i="81" s="1"/>
  <c r="N1640" i="81"/>
  <c r="O1640" i="81" s="1"/>
  <c r="N1377" i="81"/>
  <c r="O1377" i="81" s="1"/>
  <c r="N1718" i="81"/>
  <c r="O1718" i="81"/>
  <c r="N1497" i="81"/>
  <c r="O1497" i="81"/>
  <c r="N1488" i="81"/>
  <c r="O1488" i="81" s="1"/>
  <c r="N1484" i="81"/>
  <c r="O1484" i="81" s="1"/>
  <c r="N1526" i="81"/>
  <c r="O1526" i="81" s="1"/>
  <c r="N1631" i="81"/>
  <c r="O1631" i="81"/>
  <c r="N1686" i="81"/>
  <c r="O1686" i="81"/>
  <c r="N1742" i="81"/>
  <c r="O1742" i="81"/>
  <c r="N1806" i="81"/>
  <c r="O1806" i="81" s="1"/>
  <c r="N1749" i="81"/>
  <c r="O1749" i="81" s="1"/>
  <c r="N1501" i="81"/>
  <c r="O1501" i="81"/>
  <c r="N1152" i="81"/>
  <c r="O1152" i="81" s="1"/>
  <c r="N1142" i="81"/>
  <c r="O1142" i="81" s="1"/>
  <c r="N1246" i="81"/>
  <c r="O1246" i="81"/>
  <c r="N1862" i="81"/>
  <c r="O1862" i="81"/>
  <c r="N1450" i="81"/>
  <c r="O1450" i="81" s="1"/>
  <c r="N1961" i="81"/>
  <c r="O1961" i="81"/>
  <c r="N1430" i="81"/>
  <c r="O1430" i="81" s="1"/>
  <c r="N1988" i="81"/>
  <c r="O1988" i="81"/>
  <c r="N1966" i="81"/>
  <c r="O1966" i="81"/>
  <c r="N1435" i="81"/>
  <c r="O1435" i="81"/>
  <c r="N1905" i="81"/>
  <c r="O1905" i="81" s="1"/>
  <c r="N1981" i="81"/>
  <c r="O1981" i="81" s="1"/>
  <c r="N1933" i="81"/>
  <c r="O1933" i="81"/>
  <c r="N1492" i="81"/>
  <c r="O1492" i="81" s="1"/>
  <c r="N1680" i="81"/>
  <c r="O1680" i="81" s="1"/>
  <c r="N1217" i="81"/>
  <c r="O1217" i="81"/>
  <c r="N1613" i="81"/>
  <c r="O1613" i="81" s="1"/>
  <c r="N1689" i="81"/>
  <c r="O1689" i="81" s="1"/>
  <c r="N1372" i="81"/>
  <c r="O1372" i="81"/>
  <c r="N1500" i="81"/>
  <c r="O1500" i="81" s="1"/>
  <c r="N1498" i="81"/>
  <c r="O1498" i="81"/>
  <c r="N1437" i="81"/>
  <c r="O1437" i="81"/>
  <c r="N1432" i="81"/>
  <c r="O1432" i="81" s="1"/>
  <c r="N1472" i="81"/>
  <c r="O1472" i="81"/>
  <c r="N1578" i="81"/>
  <c r="O1578" i="81" s="1"/>
  <c r="N1630" i="81"/>
  <c r="O1630" i="81"/>
  <c r="N1683" i="81"/>
  <c r="O1683" i="81" s="1"/>
  <c r="N1658" i="81"/>
  <c r="O1658" i="81" s="1"/>
  <c r="N1971" i="81"/>
  <c r="O1971" i="81" s="1"/>
  <c r="N1617" i="81"/>
  <c r="O1617" i="81"/>
  <c r="N1389" i="81"/>
  <c r="O1389" i="81" s="1"/>
  <c r="N1710" i="81"/>
  <c r="O1710" i="81"/>
  <c r="N1563" i="81"/>
  <c r="O1563" i="81" s="1"/>
  <c r="N1965" i="81"/>
  <c r="O1965" i="81"/>
  <c r="N1434" i="81"/>
  <c r="O1434" i="81" s="1"/>
  <c r="N1940" i="81"/>
  <c r="O1940" i="81"/>
  <c r="N1408" i="81"/>
  <c r="O1408" i="81"/>
  <c r="N1945" i="81"/>
  <c r="O1945" i="81" s="1"/>
  <c r="N1413" i="81"/>
  <c r="O1413" i="81"/>
  <c r="N1746" i="81"/>
  <c r="O1746" i="81" s="1"/>
  <c r="N1978" i="81"/>
  <c r="O1978" i="81" s="1"/>
  <c r="N1765" i="81"/>
  <c r="O1765" i="81"/>
  <c r="N1970" i="81"/>
  <c r="O1970" i="81"/>
  <c r="N2171" i="81"/>
  <c r="O2171" i="81" s="1"/>
  <c r="N1576" i="81"/>
  <c r="O1576" i="81"/>
  <c r="N1465" i="81"/>
  <c r="O1465" i="81" s="1"/>
  <c r="N1652" i="81"/>
  <c r="O1652" i="81" s="1"/>
  <c r="N1540" i="81"/>
  <c r="O1540" i="81" s="1"/>
  <c r="N2142" i="81"/>
  <c r="O2142" i="81"/>
  <c r="N1589" i="81"/>
  <c r="O1589" i="81"/>
  <c r="N1325" i="81"/>
  <c r="O1325" i="81" s="1"/>
  <c r="N1324" i="81"/>
  <c r="O1324" i="81"/>
  <c r="N1751" i="81"/>
  <c r="O1751" i="81" s="1"/>
  <c r="N1719" i="81"/>
  <c r="O1719" i="81"/>
  <c r="N1663" i="81"/>
  <c r="O1663" i="81"/>
  <c r="N1445" i="81"/>
  <c r="O1445" i="81"/>
  <c r="N1390" i="81"/>
  <c r="O1390" i="81" s="1"/>
  <c r="N1381" i="81"/>
  <c r="O1381" i="81"/>
  <c r="N1376" i="81"/>
  <c r="O1376" i="81" s="1"/>
  <c r="N1418" i="81"/>
  <c r="O1418" i="81" s="1"/>
  <c r="N1523" i="81"/>
  <c r="O1523" i="81" s="1"/>
  <c r="N1577" i="81"/>
  <c r="O1577" i="81"/>
  <c r="N1332" i="81"/>
  <c r="O1332" i="81"/>
  <c r="N1549" i="81"/>
  <c r="O1549" i="81" s="1"/>
  <c r="N1750" i="81"/>
  <c r="O1750" i="81" s="1"/>
  <c r="N1281" i="81"/>
  <c r="O1281" i="81" s="1"/>
  <c r="N1196" i="81"/>
  <c r="O1196" i="81"/>
  <c r="N1397" i="81"/>
  <c r="O1397" i="81"/>
  <c r="N1944" i="81"/>
  <c r="O1944" i="81"/>
  <c r="N1412" i="81"/>
  <c r="O1412" i="81" s="1"/>
  <c r="N1919" i="81"/>
  <c r="O1919" i="81" s="1"/>
  <c r="N1394" i="81"/>
  <c r="O1394" i="81"/>
  <c r="N1858" i="81"/>
  <c r="O1858" i="81" s="1"/>
  <c r="N1722" i="81"/>
  <c r="O1722" i="81" s="1"/>
  <c r="N2078" i="81"/>
  <c r="O2078" i="81"/>
  <c r="N1939" i="81"/>
  <c r="O1939" i="81"/>
  <c r="N1320" i="81"/>
  <c r="O1320" i="81" s="1"/>
  <c r="N1962" i="81"/>
  <c r="O1962" i="81"/>
  <c r="N1937" i="81"/>
  <c r="O1937" i="81" s="1"/>
  <c r="N2138" i="81"/>
  <c r="O2138" i="81"/>
  <c r="N2134" i="81"/>
  <c r="O2134" i="81"/>
  <c r="N1440" i="81"/>
  <c r="O1440" i="81"/>
  <c r="N1514" i="81"/>
  <c r="O1514" i="81" s="1"/>
  <c r="N1296" i="81"/>
  <c r="O1296" i="81" s="1"/>
  <c r="N1690" i="81"/>
  <c r="O1690" i="81"/>
  <c r="N2184" i="81"/>
  <c r="O2184" i="81" s="1"/>
  <c r="N1400" i="81"/>
  <c r="O1400" i="81" s="1"/>
  <c r="N1329" i="81"/>
  <c r="O1329" i="81"/>
  <c r="N1327" i="81"/>
  <c r="O1327" i="81" s="1"/>
  <c r="N1575" i="81"/>
  <c r="O1575" i="81" s="1"/>
  <c r="N1627" i="81"/>
  <c r="O1627" i="81"/>
  <c r="N1438" i="81"/>
  <c r="O1438" i="81" s="1"/>
  <c r="N1177" i="81"/>
  <c r="O1177" i="81"/>
  <c r="N1906" i="81"/>
  <c r="O1906" i="81"/>
  <c r="N1477" i="81"/>
  <c r="O1477" i="81" s="1"/>
  <c r="N1473" i="81"/>
  <c r="O1473" i="81"/>
  <c r="N1802" i="81"/>
  <c r="O1802" i="81" s="1"/>
  <c r="N1926" i="81"/>
  <c r="O1926" i="81"/>
  <c r="N1393" i="81"/>
  <c r="O1393" i="81" s="1"/>
  <c r="N1904" i="81"/>
  <c r="O1904" i="81" s="1"/>
  <c r="N1399" i="81"/>
  <c r="O1399" i="81" s="1"/>
  <c r="N1910" i="81"/>
  <c r="O1910" i="81"/>
  <c r="N2192" i="81"/>
  <c r="O2192" i="81" s="1"/>
  <c r="N2054" i="81"/>
  <c r="O2054" i="81"/>
  <c r="N1916" i="81"/>
  <c r="O1916" i="81" s="1"/>
  <c r="N1709" i="81"/>
  <c r="O1709" i="81"/>
  <c r="N1908" i="81"/>
  <c r="O1908" i="81" s="1"/>
  <c r="N2107" i="81"/>
  <c r="O2107" i="81"/>
  <c r="N2093" i="81"/>
  <c r="O2093" i="81"/>
  <c r="N1521" i="81"/>
  <c r="O1521" i="81" s="1"/>
  <c r="N1487" i="81"/>
  <c r="O1487" i="81"/>
  <c r="N1534" i="81"/>
  <c r="O1534" i="81" s="1"/>
  <c r="N1269" i="81"/>
  <c r="O1269" i="81" s="1"/>
  <c r="N1268" i="81"/>
  <c r="O1268" i="81"/>
  <c r="N1691" i="81"/>
  <c r="O1691" i="81"/>
  <c r="N1664" i="81"/>
  <c r="O1664" i="81" s="1"/>
  <c r="N1292" i="81"/>
  <c r="O1292" i="81"/>
  <c r="N2110" i="81"/>
  <c r="O2110" i="81" s="1"/>
  <c r="N1180" i="81"/>
  <c r="O1180" i="81" s="1"/>
  <c r="N1347" i="81"/>
  <c r="O1347" i="81" s="1"/>
  <c r="N1346" i="81"/>
  <c r="O1346" i="81"/>
  <c r="N1290" i="81"/>
  <c r="O1290" i="81"/>
  <c r="N1274" i="81"/>
  <c r="O1274" i="81" s="1"/>
  <c r="N1273" i="81"/>
  <c r="O1273" i="81"/>
  <c r="N1272" i="81"/>
  <c r="O1272" i="81" s="1"/>
  <c r="N1318" i="81"/>
  <c r="O1318" i="81" s="1"/>
  <c r="N1366" i="81"/>
  <c r="O1366" i="81"/>
  <c r="N1417" i="81"/>
  <c r="O1417" i="81"/>
  <c r="N1470" i="81"/>
  <c r="O1470" i="81" s="1"/>
  <c r="N1574" i="81"/>
  <c r="O1574" i="81"/>
  <c r="N1570" i="81"/>
  <c r="O1570" i="81" s="1"/>
  <c r="N1356" i="81"/>
  <c r="O1356" i="81" s="1"/>
  <c r="N1354" i="81"/>
  <c r="O1354" i="81"/>
  <c r="N1909" i="81"/>
  <c r="O1909" i="81"/>
  <c r="N1883" i="81"/>
  <c r="O1883" i="81" s="1"/>
  <c r="N1378" i="81"/>
  <c r="O1378" i="81"/>
  <c r="N1888" i="81"/>
  <c r="O1888" i="81" s="1"/>
  <c r="N2167" i="81"/>
  <c r="O2167" i="81" s="1"/>
  <c r="N2031" i="81"/>
  <c r="O2031" i="81"/>
  <c r="N1892" i="81"/>
  <c r="O1892" i="81"/>
  <c r="N1685" i="81"/>
  <c r="O1685" i="81" s="1"/>
  <c r="N1607" i="81"/>
  <c r="O1607" i="81"/>
  <c r="N1670" i="81"/>
  <c r="O1670" i="81" s="1"/>
  <c r="N2061" i="81"/>
  <c r="O2061" i="81" s="1"/>
  <c r="N1555" i="81"/>
  <c r="O1555" i="81"/>
  <c r="N2156" i="81"/>
  <c r="O2156" i="81"/>
  <c r="N1495" i="81"/>
  <c r="O1495" i="81" s="1"/>
  <c r="N1573" i="81"/>
  <c r="O1573" i="81"/>
  <c r="N1491" i="81"/>
  <c r="O1491" i="81" s="1"/>
  <c r="N1113" i="81"/>
  <c r="O1113" i="81" s="1"/>
  <c r="N1513" i="81"/>
  <c r="O1513" i="81"/>
  <c r="N1243" i="81"/>
  <c r="O1243" i="81"/>
  <c r="N1636" i="81"/>
  <c r="O1636" i="81" s="1"/>
  <c r="N1582" i="81"/>
  <c r="O1582" i="81"/>
  <c r="N1235" i="81"/>
  <c r="O1235" i="81" s="1"/>
  <c r="N1218" i="81"/>
  <c r="O1218" i="81" s="1"/>
  <c r="N1215" i="81"/>
  <c r="O1215" i="81"/>
  <c r="N1466" i="81"/>
  <c r="O1466" i="81"/>
  <c r="N1519" i="81"/>
  <c r="O1519" i="81" s="1"/>
  <c r="N1199" i="81"/>
  <c r="O1199" i="81"/>
  <c r="N1194" i="81"/>
  <c r="O1194" i="81" s="1"/>
  <c r="N1401" i="81"/>
  <c r="O1401" i="81" s="1"/>
  <c r="N1178" i="81"/>
  <c r="O1178" i="81"/>
  <c r="N1609" i="81"/>
  <c r="O1609" i="81"/>
  <c r="N1245" i="81"/>
  <c r="O1245" i="81" s="1"/>
  <c r="N1829" i="81"/>
  <c r="O1829" i="81"/>
  <c r="N1887" i="81"/>
  <c r="O1887" i="81" s="1"/>
  <c r="N1357" i="81"/>
  <c r="O1357" i="81" s="1"/>
  <c r="N1793" i="81"/>
  <c r="O1793" i="81"/>
  <c r="N2010" i="81"/>
  <c r="O2010" i="81"/>
  <c r="N1248" i="81"/>
  <c r="O1248" i="81" s="1"/>
  <c r="N1661" i="81"/>
  <c r="O1661" i="81"/>
  <c r="N2018" i="81"/>
  <c r="O2018" i="81" s="1"/>
  <c r="N1584" i="81"/>
  <c r="O1584" i="81" s="1"/>
  <c r="N1646" i="81"/>
  <c r="O1646" i="81"/>
  <c r="N1838" i="81"/>
  <c r="O1838" i="81"/>
  <c r="N2029" i="81"/>
  <c r="O2029" i="81" s="1"/>
  <c r="N2164" i="81"/>
  <c r="O2164" i="81"/>
  <c r="N1467" i="81"/>
  <c r="O1467" i="81" s="1"/>
  <c r="N1545" i="81"/>
  <c r="O1545" i="81" s="1"/>
  <c r="N1436" i="81"/>
  <c r="O1436" i="81"/>
  <c r="N1214" i="81"/>
  <c r="O1214" i="81"/>
  <c r="N1554" i="81"/>
  <c r="O1554" i="81" s="1"/>
  <c r="N1236" i="81"/>
  <c r="O1236" i="81"/>
  <c r="N1974" i="81"/>
  <c r="O1974" i="81" s="1"/>
  <c r="N1169" i="81"/>
  <c r="O1169" i="81" s="1"/>
  <c r="N1211" i="81"/>
  <c r="O1211" i="81"/>
  <c r="N1261" i="81"/>
  <c r="O1261" i="81"/>
  <c r="N1317" i="81"/>
  <c r="O1317" i="81" s="1"/>
  <c r="N1365" i="81"/>
  <c r="O1365" i="81"/>
  <c r="N1415" i="81"/>
  <c r="O1415" i="81" s="1"/>
  <c r="N1288" i="81"/>
  <c r="O1288" i="81" s="1"/>
  <c r="N1730" i="81"/>
  <c r="O1730" i="81"/>
  <c r="N1496" i="81"/>
  <c r="O1496" i="81"/>
  <c r="N1141" i="81"/>
  <c r="O1141" i="81" s="1"/>
  <c r="N1132" i="81"/>
  <c r="O1132" i="81"/>
  <c r="N1443" i="81"/>
  <c r="O1443" i="81" s="1"/>
  <c r="N1147" i="81"/>
  <c r="O1147" i="81" s="1"/>
  <c r="N1980" i="81"/>
  <c r="O1980" i="81"/>
  <c r="N1842" i="81"/>
  <c r="O1842" i="81"/>
  <c r="N1869" i="81"/>
  <c r="O1869" i="81" s="1"/>
  <c r="N1338" i="81"/>
  <c r="O1338" i="81"/>
  <c r="N1770" i="81"/>
  <c r="O1770" i="81" s="1"/>
  <c r="N1232" i="81"/>
  <c r="O1232" i="81" s="1"/>
  <c r="N1870" i="81"/>
  <c r="O1870" i="81"/>
  <c r="N1635" i="81"/>
  <c r="O1635" i="81" s="1"/>
  <c r="N1626" i="81"/>
  <c r="O1626" i="81" s="1"/>
  <c r="N2174" i="81"/>
  <c r="O2174" i="81"/>
  <c r="N1512" i="81"/>
  <c r="O1512" i="81" s="1"/>
  <c r="N1442" i="81"/>
  <c r="O1442" i="81" s="1"/>
  <c r="N1331" i="81"/>
  <c r="O1331" i="81"/>
  <c r="N1518" i="81"/>
  <c r="O1518" i="81" s="1"/>
  <c r="N1439" i="81"/>
  <c r="O1439" i="81" s="1"/>
  <c r="N1610" i="81"/>
  <c r="O1610" i="81"/>
  <c r="N1915" i="81"/>
  <c r="O1915" i="81" s="1"/>
  <c r="N1190" i="81"/>
  <c r="O1190" i="81" s="1"/>
  <c r="N1126" i="81"/>
  <c r="O1126" i="81"/>
  <c r="N1123" i="81"/>
  <c r="O1123" i="81" s="1"/>
  <c r="N1161" i="81"/>
  <c r="O1161" i="81" s="1"/>
  <c r="N1210" i="81"/>
  <c r="O1210" i="81"/>
  <c r="N1316" i="81"/>
  <c r="O1316" i="81" s="1"/>
  <c r="N1360" i="81"/>
  <c r="O1360" i="81" s="1"/>
  <c r="N1414" i="81"/>
  <c r="O1414" i="81"/>
  <c r="N1634" i="81"/>
  <c r="O1634" i="81" s="1"/>
  <c r="N1387" i="81"/>
  <c r="O1387" i="81" s="1"/>
  <c r="N1348" i="81"/>
  <c r="O1348" i="81"/>
  <c r="N1569" i="81"/>
  <c r="O1569" i="81" s="1"/>
  <c r="N1924" i="81"/>
  <c r="O1924" i="81" s="1"/>
  <c r="N1826" i="81"/>
  <c r="O1826" i="81"/>
  <c r="N1295" i="81"/>
  <c r="O1295" i="81" s="1"/>
  <c r="N1853" i="81"/>
  <c r="O1853" i="81" s="1"/>
  <c r="N1322" i="81"/>
  <c r="O1322" i="81"/>
  <c r="N1831" i="81"/>
  <c r="O1831" i="81" s="1"/>
  <c r="N1300" i="81"/>
  <c r="O1300" i="81" s="1"/>
  <c r="N1209" i="81"/>
  <c r="O1209" i="81"/>
  <c r="N1850" i="81"/>
  <c r="O1850" i="81" s="1"/>
  <c r="N1611" i="81"/>
  <c r="O1611" i="81" s="1"/>
  <c r="N1541" i="81"/>
  <c r="O1541" i="81"/>
  <c r="N2178" i="81"/>
  <c r="O2178" i="81" s="1"/>
  <c r="N1600" i="81"/>
  <c r="O1600" i="81" s="1"/>
  <c r="N1486" i="81"/>
  <c r="O1486" i="81"/>
  <c r="N1411" i="81"/>
  <c r="O1411" i="81" s="1"/>
  <c r="N1433" i="81"/>
  <c r="O1433" i="81" s="1"/>
  <c r="N1585" i="81"/>
  <c r="O1585" i="81"/>
  <c r="N2117" i="81"/>
  <c r="O2117" i="81" s="1"/>
  <c r="N1184" i="81"/>
  <c r="O1184" i="81" s="1"/>
  <c r="N1861" i="81"/>
  <c r="O1861" i="81"/>
  <c r="N1138" i="81"/>
  <c r="O1138" i="81" s="1"/>
  <c r="N1135" i="81"/>
  <c r="O1135" i="81" s="1"/>
  <c r="N1260" i="81"/>
  <c r="O1260" i="81"/>
  <c r="N1306" i="81"/>
  <c r="O1306" i="81" s="1"/>
  <c r="N1359" i="81"/>
  <c r="O1359" i="81" s="1"/>
  <c r="N1219" i="81"/>
  <c r="O1219" i="81"/>
  <c r="N1931" i="81"/>
  <c r="O1931" i="81" s="1"/>
  <c r="N1875" i="81"/>
  <c r="O1875" i="81" s="1"/>
  <c r="N2119" i="81"/>
  <c r="O2119" i="81"/>
  <c r="N1830" i="81"/>
  <c r="O1830" i="81" s="1"/>
  <c r="N1299" i="81"/>
  <c r="O1299" i="81" s="1"/>
  <c r="N1804" i="81"/>
  <c r="O1804" i="81"/>
  <c r="N1809" i="81"/>
  <c r="O1809" i="81" s="1"/>
  <c r="N1943" i="81"/>
  <c r="O1943" i="81" s="1"/>
  <c r="N1803" i="81"/>
  <c r="O1803" i="81"/>
  <c r="N1827" i="81"/>
  <c r="O1827" i="81" s="1"/>
  <c r="N1590" i="81"/>
  <c r="O1590" i="81" s="1"/>
  <c r="N2130" i="81"/>
  <c r="O2130" i="81"/>
  <c r="N2149" i="81"/>
  <c r="O2149" i="81" s="1"/>
  <c r="N2140" i="81"/>
  <c r="O2140" i="81" s="1"/>
  <c r="N1929" i="81"/>
  <c r="O1929" i="81"/>
  <c r="N1461" i="81"/>
  <c r="O1461" i="81" s="1"/>
  <c r="N1388" i="81"/>
  <c r="O1388" i="81" s="1"/>
  <c r="N1276" i="81"/>
  <c r="O1276" i="81"/>
  <c r="N1383" i="81"/>
  <c r="O1383" i="81" s="1"/>
  <c r="N2003" i="81"/>
  <c r="O2003" i="81" s="1"/>
  <c r="N1134" i="81"/>
  <c r="O1134" i="81"/>
  <c r="N2051" i="81"/>
  <c r="O2051" i="81" s="1"/>
  <c r="N1157" i="81"/>
  <c r="O1157" i="81" s="1"/>
  <c r="N1110" i="81"/>
  <c r="O1110" i="81"/>
  <c r="N1305" i="81"/>
  <c r="O1305" i="81" s="1"/>
  <c r="N1302" i="81"/>
  <c r="O1302" i="81" s="1"/>
  <c r="N1977" i="81"/>
  <c r="O1977" i="81"/>
  <c r="N1986" i="81"/>
  <c r="O1986" i="81" s="1"/>
  <c r="N2011" i="81"/>
  <c r="O2011" i="81" s="1"/>
  <c r="N1808" i="81"/>
  <c r="O1808" i="81"/>
  <c r="N1785" i="81"/>
  <c r="O1785" i="81" s="1"/>
  <c r="N1253" i="81"/>
  <c r="O1253" i="81" s="1"/>
  <c r="N1278" i="81"/>
  <c r="O1278" i="81"/>
  <c r="N1795" i="81"/>
  <c r="O1795" i="81" s="1"/>
  <c r="N2055" i="81"/>
  <c r="O2055" i="81" s="1"/>
  <c r="N1920" i="81"/>
  <c r="O1920" i="81"/>
  <c r="N1780" i="81"/>
  <c r="O1780" i="81" s="1"/>
  <c r="N1493" i="81"/>
  <c r="O1493" i="81" s="1"/>
  <c r="N2108" i="81"/>
  <c r="O2108" i="81"/>
  <c r="N2022" i="81"/>
  <c r="O2022" i="81" s="1"/>
  <c r="N1362" i="81"/>
  <c r="O1362" i="81" s="1"/>
  <c r="N1249" i="81"/>
  <c r="O1249" i="81"/>
  <c r="N1725" i="81"/>
  <c r="O1725" i="81" s="1"/>
  <c r="N1529" i="81"/>
  <c r="O1529" i="81" s="1"/>
  <c r="N1449" i="81"/>
  <c r="O1449" i="81"/>
  <c r="N1992" i="81"/>
  <c r="O1992" i="81" s="1"/>
  <c r="N1129" i="81"/>
  <c r="O1129" i="81" s="1"/>
  <c r="N1208" i="81"/>
  <c r="O1208" i="81"/>
  <c r="N1794" i="81"/>
  <c r="O1794" i="81" s="1"/>
  <c r="N1262" i="81"/>
  <c r="O1262" i="81" s="1"/>
  <c r="N1769" i="81"/>
  <c r="O1769" i="81"/>
  <c r="N1237" i="81"/>
  <c r="O1237" i="81" s="1"/>
  <c r="N1264" i="81"/>
  <c r="O1264" i="81" s="1"/>
  <c r="N1774" i="81"/>
  <c r="O1774" i="81"/>
  <c r="N1242" i="81"/>
  <c r="O1242" i="81" s="1"/>
  <c r="N2168" i="81"/>
  <c r="O2168" i="81" s="1"/>
  <c r="N2032" i="81"/>
  <c r="O2032" i="81"/>
  <c r="N1764" i="81"/>
  <c r="O1764" i="81" s="1"/>
  <c r="N2072" i="81"/>
  <c r="O2072" i="81" s="1"/>
  <c r="N2066" i="81"/>
  <c r="O2066" i="81"/>
  <c r="N1989" i="81"/>
  <c r="O1989" i="81" s="1"/>
  <c r="N1334" i="81"/>
  <c r="O1334" i="81" s="1"/>
  <c r="N1225" i="81"/>
  <c r="O1225" i="81"/>
  <c r="N1694" i="81"/>
  <c r="O1694" i="81" s="1"/>
  <c r="N1351" i="81"/>
  <c r="O1351" i="81" s="1"/>
  <c r="N1502" i="81"/>
  <c r="O1502" i="81"/>
  <c r="N1932" i="81"/>
  <c r="O1932" i="81" s="1"/>
  <c r="N1155" i="81"/>
  <c r="O1155" i="81" s="1"/>
  <c r="N1653" i="81"/>
  <c r="O1653" i="81"/>
  <c r="N2013" i="81"/>
  <c r="O2013" i="81" s="1"/>
  <c r="N1115" i="81"/>
  <c r="O1115" i="81" s="1"/>
  <c r="N1773" i="81"/>
  <c r="O1773" i="81"/>
  <c r="N1241" i="81"/>
  <c r="O1241" i="81" s="1"/>
  <c r="N1748" i="81"/>
  <c r="O1748" i="81" s="1"/>
  <c r="N1216" i="81"/>
  <c r="O1216" i="81"/>
  <c r="N1753" i="81"/>
  <c r="O1753" i="81" s="1"/>
  <c r="N1221" i="81"/>
  <c r="O1221" i="81" s="1"/>
  <c r="N2144" i="81"/>
  <c r="O2144" i="81"/>
  <c r="N2016" i="81"/>
  <c r="O2016" i="81" s="1"/>
  <c r="N1741" i="81"/>
  <c r="O1741" i="81" s="1"/>
  <c r="N2030" i="81"/>
  <c r="O2030" i="81"/>
  <c r="N1385" i="81"/>
  <c r="O1385" i="81" s="1"/>
  <c r="N1914" i="81"/>
  <c r="O1914" i="81" s="1"/>
  <c r="N2163" i="81"/>
  <c r="O2163" i="81" s="1"/>
  <c r="N1384" i="81"/>
  <c r="O1384" i="81" s="1"/>
  <c r="N1271" i="81"/>
  <c r="O1271" i="81" s="1"/>
  <c r="N1667" i="81"/>
  <c r="O1667" i="81"/>
  <c r="N1835" i="81"/>
  <c r="O1835" i="81" s="1"/>
  <c r="N1832" i="81"/>
  <c r="O1832" i="81" s="1"/>
  <c r="N1478" i="81"/>
  <c r="O1478" i="81" s="1"/>
  <c r="N1876" i="81"/>
  <c r="O1876" i="81" s="1"/>
  <c r="N1154" i="81"/>
  <c r="O1154" i="81" s="1"/>
  <c r="N1150" i="81"/>
  <c r="O1150" i="81"/>
  <c r="N1528" i="81"/>
  <c r="O1528" i="81" s="1"/>
  <c r="N1447" i="81"/>
  <c r="O1447" i="81" s="1"/>
  <c r="N1752" i="81"/>
  <c r="O1752" i="81" s="1"/>
  <c r="N1220" i="81"/>
  <c r="O1220" i="81" s="1"/>
  <c r="N1726" i="81"/>
  <c r="O1726" i="81" s="1"/>
  <c r="N1198" i="81"/>
  <c r="O1198" i="81"/>
  <c r="N1739" i="81"/>
  <c r="O1739" i="81" s="1"/>
  <c r="N1207" i="81"/>
  <c r="O1207" i="81" s="1"/>
  <c r="N2128" i="81"/>
  <c r="O2128" i="81" s="1"/>
  <c r="N1856" i="81"/>
  <c r="O1856" i="81" s="1"/>
  <c r="N2082" i="81"/>
  <c r="O2082" i="81" s="1"/>
  <c r="N1918" i="81"/>
  <c r="O1918" i="81"/>
  <c r="N1884" i="81"/>
  <c r="O1884" i="81" s="1"/>
  <c r="N1282" i="81"/>
  <c r="O1282" i="81" s="1"/>
  <c r="N2088" i="81"/>
  <c r="O2088" i="81" s="1"/>
  <c r="N1358" i="81"/>
  <c r="O1358" i="81" s="1"/>
  <c r="N1298" i="81"/>
  <c r="O1298" i="81" s="1"/>
  <c r="N1797" i="81"/>
  <c r="O1797" i="81"/>
  <c r="N1796" i="81"/>
  <c r="O1796" i="81" s="1"/>
  <c r="N1457" i="81"/>
  <c r="O1457" i="81" s="1"/>
  <c r="N1429" i="81"/>
  <c r="O1429" i="81" s="1"/>
  <c r="N1551" i="81"/>
  <c r="O1551" i="81" s="1"/>
  <c r="N1410" i="81"/>
  <c r="O1410" i="81" s="1"/>
  <c r="N1738" i="81"/>
  <c r="O1738" i="81"/>
  <c r="N1206" i="81"/>
  <c r="O1206" i="81" s="1"/>
  <c r="N1712" i="81"/>
  <c r="O1712" i="81" s="1"/>
  <c r="N1182" i="81"/>
  <c r="O1182" i="81" s="1"/>
  <c r="N1717" i="81"/>
  <c r="O1717" i="81" s="1"/>
  <c r="N1187" i="81"/>
  <c r="O1187" i="81" s="1"/>
  <c r="N2105" i="81"/>
  <c r="O2105" i="81"/>
  <c r="N1692" i="81"/>
  <c r="O1692" i="81" s="1"/>
  <c r="N1715" i="81"/>
  <c r="O1715" i="81" s="1"/>
  <c r="N1474" i="81"/>
  <c r="O1474" i="81" s="1"/>
  <c r="N2121" i="81"/>
  <c r="O2121" i="81" s="1"/>
  <c r="N1404" i="81"/>
  <c r="O1404" i="81" s="1"/>
  <c r="N1456" i="81"/>
  <c r="O1456" i="81"/>
  <c r="N1967" i="81"/>
  <c r="O1967" i="81" s="1"/>
  <c r="N1254" i="81"/>
  <c r="O1254" i="81" s="1"/>
  <c r="N1330" i="81"/>
  <c r="O1330" i="81" s="1"/>
  <c r="N1270" i="81"/>
  <c r="O1270" i="81" s="1"/>
  <c r="N1657" i="81"/>
  <c r="O1657" i="81" s="1"/>
  <c r="N1441" i="81"/>
  <c r="O1441" i="81"/>
  <c r="N1656" i="81"/>
  <c r="O1656" i="81" s="1"/>
  <c r="N1301" i="81"/>
  <c r="O1301" i="81" s="1"/>
  <c r="N1959" i="81"/>
  <c r="O1959" i="81" s="1"/>
  <c r="N1531" i="81"/>
  <c r="O1531" i="81" s="1"/>
  <c r="N1716" i="81"/>
  <c r="O1716" i="81" s="1"/>
  <c r="N1186" i="81"/>
  <c r="O1186" i="81"/>
  <c r="N1160" i="81"/>
  <c r="O1160" i="81" s="1"/>
  <c r="N1165" i="81"/>
  <c r="O1165" i="81" s="1"/>
  <c r="N2081" i="81"/>
  <c r="O2081" i="81" s="1"/>
  <c r="N1807" i="81"/>
  <c r="O1807" i="81" s="1"/>
  <c r="N1668" i="81"/>
  <c r="O1668" i="81" s="1"/>
  <c r="N2189" i="81"/>
  <c r="O2189" i="81"/>
  <c r="N1380" i="81"/>
  <c r="O1380" i="81" s="1"/>
  <c r="N1976" i="81"/>
  <c r="O1976" i="81" s="1"/>
  <c r="N2005" i="81"/>
  <c r="O2005" i="81" s="1"/>
  <c r="N1936" i="81"/>
  <c r="O1936" i="81" s="1"/>
  <c r="N2087" i="81"/>
  <c r="O2087" i="81" s="1"/>
  <c r="N1823" i="81"/>
  <c r="O1823" i="81"/>
  <c r="N1233" i="81"/>
  <c r="O1233" i="81" s="1"/>
  <c r="N1304" i="81"/>
  <c r="O1304" i="81" s="1"/>
  <c r="N2143" i="81"/>
  <c r="O2143" i="81" s="1"/>
  <c r="N1192" i="81"/>
  <c r="O1192" i="81" s="1"/>
  <c r="N1723" i="81"/>
  <c r="O1723" i="81" s="1"/>
  <c r="N1720" i="81"/>
  <c r="O1720" i="81"/>
  <c r="N1402" i="81"/>
  <c r="O1402" i="81" s="1"/>
  <c r="N1321" i="81"/>
  <c r="O1321" i="81" s="1"/>
  <c r="N1825" i="81"/>
  <c r="O1825" i="81" s="1"/>
  <c r="N1775" i="81"/>
  <c r="O1775" i="81" s="1"/>
  <c r="N1567" i="81"/>
  <c r="O1567" i="81" s="1"/>
  <c r="N1164" i="81"/>
  <c r="O1164" i="81"/>
  <c r="N1669" i="81"/>
  <c r="O1669" i="81" s="1"/>
  <c r="N1696" i="81"/>
  <c r="O1696" i="81" s="1"/>
  <c r="N1151" i="81"/>
  <c r="O1151" i="81" s="1"/>
  <c r="N2193" i="81"/>
  <c r="O2193" i="81" s="1"/>
  <c r="N1921" i="81"/>
  <c r="O1921" i="81" s="1"/>
  <c r="N1786" i="81"/>
  <c r="O1786" i="81"/>
  <c r="N1647" i="81"/>
  <c r="O1647" i="81" s="1"/>
  <c r="N2188" i="81"/>
  <c r="O2188" i="81" s="1"/>
  <c r="N2062" i="81"/>
  <c r="O2062" i="81" s="1"/>
  <c r="N1355" i="81"/>
  <c r="O1355" i="81" s="1"/>
  <c r="N1973" i="81"/>
  <c r="O1973" i="81" s="1"/>
  <c r="N1898" i="81"/>
  <c r="O1898" i="81"/>
  <c r="N1289" i="81"/>
  <c r="O1289" i="81" s="1"/>
  <c r="N1205" i="81"/>
  <c r="O1205" i="81" s="1"/>
  <c r="N1911" i="81"/>
  <c r="O1911" i="81" s="1"/>
  <c r="N1275" i="81"/>
  <c r="O1275" i="81" s="1"/>
  <c r="N2161" i="81"/>
  <c r="O2161" i="81" s="1"/>
  <c r="N1197" i="81"/>
  <c r="O1197" i="81"/>
  <c r="N1565" i="81"/>
  <c r="O1565" i="81" s="1"/>
  <c r="N1693" i="81"/>
  <c r="O1693" i="81" s="1"/>
  <c r="N1375" i="81"/>
  <c r="O1375" i="81" s="1"/>
  <c r="N1293" i="81"/>
  <c r="O1293" i="81" s="1"/>
  <c r="N1212" i="81"/>
  <c r="O1212" i="81" s="1"/>
  <c r="N1558" i="81"/>
  <c r="O1558" i="81"/>
  <c r="N1777" i="81"/>
  <c r="O1777" i="81" s="1"/>
  <c r="N1645" i="81"/>
  <c r="O1645" i="81" s="1"/>
  <c r="N2043" i="81"/>
  <c r="O2043" i="81" s="1"/>
  <c r="N2190" i="81"/>
  <c r="O2190" i="81" s="1"/>
  <c r="N1654" i="81"/>
  <c r="O1654" i="81" s="1"/>
  <c r="N1682" i="81"/>
  <c r="O1682" i="81"/>
  <c r="N2195" i="81"/>
  <c r="O2195" i="81" s="1"/>
  <c r="N1660" i="81"/>
  <c r="O1660" i="81" s="1"/>
  <c r="N2033" i="81"/>
  <c r="O2033" i="81" s="1"/>
  <c r="N1628" i="81"/>
  <c r="O1628" i="81" s="1"/>
  <c r="N1409" i="81"/>
  <c r="O1409" i="81" s="1"/>
  <c r="N2037" i="81"/>
  <c r="O2037" i="81"/>
  <c r="N1379" i="81"/>
  <c r="O1379" i="81" s="1"/>
  <c r="N1865" i="81"/>
  <c r="O1865" i="81" s="1"/>
  <c r="N2023" i="81"/>
  <c r="O2023" i="81" s="1"/>
  <c r="N1263" i="81"/>
  <c r="O1263" i="81" s="1"/>
  <c r="N1798" i="81"/>
  <c r="O1798" i="81" s="1"/>
  <c r="N1170" i="81"/>
  <c r="O1170" i="81"/>
  <c r="N1137" i="81"/>
  <c r="O1137" i="81" s="1"/>
  <c r="N1191" i="81"/>
  <c r="O1191" i="81" s="1"/>
  <c r="N1666" i="81"/>
  <c r="O1666" i="81" s="1"/>
  <c r="N1665" i="81"/>
  <c r="O1665" i="81" s="1"/>
  <c r="N1349" i="81"/>
  <c r="O1349" i="81" s="1"/>
  <c r="N1323" i="81"/>
  <c r="O1323" i="81"/>
  <c r="N1266" i="81"/>
  <c r="O1266" i="81" s="1"/>
  <c r="N1688" i="81"/>
  <c r="O1688" i="81" s="1"/>
  <c r="N1333" i="81"/>
  <c r="O1333" i="81" s="1"/>
  <c r="N1527" i="81"/>
  <c r="O1527" i="81" s="1"/>
  <c r="N1580" i="81"/>
  <c r="O1580" i="81" s="1"/>
  <c r="N2194" i="81"/>
  <c r="O2194" i="81"/>
  <c r="N1659" i="81"/>
  <c r="O1659" i="81" s="1"/>
  <c r="N1633" i="81"/>
  <c r="O1633" i="81" s="1"/>
  <c r="N1130" i="81"/>
  <c r="O1130" i="81" s="1"/>
  <c r="N1638" i="81"/>
  <c r="O1638" i="81" s="1"/>
  <c r="N1109" i="81"/>
  <c r="N1605" i="81"/>
  <c r="O1605" i="81"/>
  <c r="N2106" i="81"/>
  <c r="O2106" i="81" s="1"/>
  <c r="N2131" i="81"/>
  <c r="O2131" i="81"/>
  <c r="N2006" i="81"/>
  <c r="O2006" i="81"/>
  <c r="N1310" i="81"/>
  <c r="O1310" i="81"/>
  <c r="N2150" i="81"/>
  <c r="O2150" i="81"/>
  <c r="N1353" i="81"/>
  <c r="O1353" i="81"/>
  <c r="N1990" i="81"/>
  <c r="O1990" i="81" s="1"/>
  <c r="N1637" i="81"/>
  <c r="O1637" i="81"/>
  <c r="N2146" i="81"/>
  <c r="O2146" i="81"/>
  <c r="N1612" i="81"/>
  <c r="O1612" i="81"/>
  <c r="N2173" i="81"/>
  <c r="O2173" i="81"/>
  <c r="N2158" i="81"/>
  <c r="O2158" i="81"/>
  <c r="N1624" i="81"/>
  <c r="O1624" i="81" s="1"/>
  <c r="N1993" i="81"/>
  <c r="O1993" i="81"/>
  <c r="N1857" i="81"/>
  <c r="O1857" i="81"/>
  <c r="N1581" i="81"/>
  <c r="O1581" i="81"/>
  <c r="N1361" i="81"/>
  <c r="O1361" i="81"/>
  <c r="N2102" i="81"/>
  <c r="O2102" i="81"/>
  <c r="N2113" i="81"/>
  <c r="O2113" i="81" s="1"/>
  <c r="N1328" i="81"/>
  <c r="O1328" i="81"/>
  <c r="N1882" i="81"/>
  <c r="O1882" i="81"/>
  <c r="N1805" i="81"/>
  <c r="O1805" i="81"/>
  <c r="N1964" i="81"/>
  <c r="O1964" i="81"/>
  <c r="N1953" i="81"/>
  <c r="O1953" i="81"/>
  <c r="N2198" i="81"/>
  <c r="O2198" i="81" s="1"/>
  <c r="N1125" i="81"/>
  <c r="O1125" i="81"/>
  <c r="N1963" i="81"/>
  <c r="O1963" i="81"/>
  <c r="N1121" i="81"/>
  <c r="O1121" i="81"/>
  <c r="N1890" i="81"/>
  <c r="O1890" i="81"/>
  <c r="N1267" i="81"/>
  <c r="O1267" i="81"/>
  <c r="N1522" i="81"/>
  <c r="O1522" i="81" s="1"/>
  <c r="N1297" i="81"/>
  <c r="O1297" i="81"/>
  <c r="N1956" i="81"/>
  <c r="O1956" i="81"/>
  <c r="N2157" i="81"/>
  <c r="O2157" i="81"/>
  <c r="N1618" i="81"/>
  <c r="O1618" i="81"/>
  <c r="N2132" i="81"/>
  <c r="O2132" i="81"/>
  <c r="N1598" i="81"/>
  <c r="O1598" i="81" s="1"/>
  <c r="N2159" i="81"/>
  <c r="O2159" i="81"/>
  <c r="N2137" i="81"/>
  <c r="O2137" i="81"/>
  <c r="N1603" i="81"/>
  <c r="O1603" i="81"/>
  <c r="N1969" i="81"/>
  <c r="O1969" i="81"/>
  <c r="N2047" i="81"/>
  <c r="O2047" i="81"/>
  <c r="N1344" i="81"/>
  <c r="O1344" i="81" s="1"/>
  <c r="N2073" i="81"/>
  <c r="O2073" i="81"/>
  <c r="N1950" i="81"/>
  <c r="O1950" i="81"/>
  <c r="N1303" i="81"/>
  <c r="O1303" i="81"/>
  <c r="N1849" i="81"/>
  <c r="O1849" i="81"/>
  <c r="N2172" i="81"/>
  <c r="O2172" i="81"/>
  <c r="N1189" i="81"/>
  <c r="O1189" i="81" s="1"/>
  <c r="N1740" i="81"/>
  <c r="O1740" i="81"/>
  <c r="N1460" i="81"/>
  <c r="O1460" i="81"/>
  <c r="N1947" i="81"/>
  <c r="O1947" i="81"/>
  <c r="N1239" i="81"/>
  <c r="O1239" i="81"/>
  <c r="N2118" i="81"/>
  <c r="O2118" i="81"/>
  <c r="N1185" i="81"/>
  <c r="O1185" i="81" s="1"/>
  <c r="N2112" i="81"/>
  <c r="O2112" i="81"/>
  <c r="N2085" i="81"/>
  <c r="O2085" i="81"/>
  <c r="N2084" i="81"/>
  <c r="O2084" i="81"/>
  <c r="N2083" i="81"/>
  <c r="O2083" i="81"/>
  <c r="N2076" i="81"/>
  <c r="O2076" i="81"/>
  <c r="N1515" i="81"/>
  <c r="O1515" i="81" s="1"/>
  <c r="N2160" i="81"/>
  <c r="O2160" i="81"/>
  <c r="N1345" i="81"/>
  <c r="O1345" i="81"/>
  <c r="N1855" i="81"/>
  <c r="O1855" i="81"/>
  <c r="N1572" i="81"/>
  <c r="O1572" i="81"/>
  <c r="N1119" i="81"/>
  <c r="O1119" i="81"/>
  <c r="N1508" i="81"/>
  <c r="O1508" i="81" s="1"/>
  <c r="N1538" i="81"/>
  <c r="O1538" i="81"/>
  <c r="N2136" i="81"/>
  <c r="O2136" i="81"/>
  <c r="N1602" i="81"/>
  <c r="O1602" i="81"/>
  <c r="N2111" i="81"/>
  <c r="O2111" i="81"/>
  <c r="N2116" i="81"/>
  <c r="O2116" i="81"/>
  <c r="N1946" i="81"/>
  <c r="O1946" i="81" s="1"/>
  <c r="N2186" i="81"/>
  <c r="O2186" i="81"/>
  <c r="N2020" i="81"/>
  <c r="O2020" i="81"/>
  <c r="N1319" i="81"/>
  <c r="O1319" i="81"/>
  <c r="N2046" i="81"/>
  <c r="O2046" i="81"/>
  <c r="N1240" i="81"/>
  <c r="O1240" i="81"/>
  <c r="N1894" i="81"/>
  <c r="O1894" i="81" s="1"/>
  <c r="N1889" i="81"/>
  <c r="O1889" i="81"/>
  <c r="N1162" i="81"/>
  <c r="O1162" i="81"/>
  <c r="N2129" i="81"/>
  <c r="O2129" i="81"/>
  <c r="N1860" i="81"/>
  <c r="O1860" i="81"/>
  <c r="N1708" i="81"/>
  <c r="O1708" i="81"/>
  <c r="N2026" i="81"/>
  <c r="O2026" i="81" s="1"/>
  <c r="N1148" i="81"/>
  <c r="O1148" i="81"/>
  <c r="N1852" i="81"/>
  <c r="O1852" i="81"/>
  <c r="N1800" i="81"/>
  <c r="O1800" i="81"/>
  <c r="N1886" i="81"/>
  <c r="O1886" i="81"/>
  <c r="N1561" i="81"/>
  <c r="O1561" i="81"/>
  <c r="N1557" i="81"/>
  <c r="O1557" i="81" s="1"/>
  <c r="N1213" i="81"/>
  <c r="O1213" i="81"/>
  <c r="N1158" i="81"/>
  <c r="O1158" i="81"/>
  <c r="N1941" i="81"/>
  <c r="O1941" i="81"/>
  <c r="N1972" i="81"/>
  <c r="O1972" i="81"/>
  <c r="N1721" i="81"/>
  <c r="O1721" i="81"/>
  <c r="N1891" i="81"/>
  <c r="O1891" i="81" s="1"/>
  <c r="N1116" i="81"/>
  <c r="O1116" i="81"/>
  <c r="N2115" i="81"/>
  <c r="O2115" i="81"/>
  <c r="N2089" i="81"/>
  <c r="O2089" i="81"/>
  <c r="N1556" i="81"/>
  <c r="O1556" i="81"/>
  <c r="N1583" i="81"/>
  <c r="O1583" i="81"/>
  <c r="N2101" i="81"/>
  <c r="O2101" i="81" s="1"/>
  <c r="N2056" i="81"/>
  <c r="O2056" i="81"/>
  <c r="N1792" i="81"/>
  <c r="O1792" i="81"/>
  <c r="N2139" i="81"/>
  <c r="O2139" i="81"/>
  <c r="N1517" i="81"/>
  <c r="O1517" i="81"/>
  <c r="N2162" i="81"/>
  <c r="O2162" i="81"/>
  <c r="N2019" i="81"/>
  <c r="O2019" i="81" s="1"/>
  <c r="N1893" i="81"/>
  <c r="O1893" i="81"/>
  <c r="N1250" i="81"/>
  <c r="O1250" i="81"/>
  <c r="N1782" i="81"/>
  <c r="O1782" i="81"/>
  <c r="N2170" i="81"/>
  <c r="O2170" i="81"/>
  <c r="N1859" i="81"/>
  <c r="O1859" i="81"/>
  <c r="N1136" i="81"/>
  <c r="O1136" i="81" s="1"/>
  <c r="N2086" i="81"/>
  <c r="O2086" i="81"/>
  <c r="N1814" i="81"/>
  <c r="O1814" i="81"/>
  <c r="N1681" i="81"/>
  <c r="O1681" i="81"/>
  <c r="N1968" i="81"/>
  <c r="O1968" i="81"/>
  <c r="N1122" i="81"/>
  <c r="O1122" i="81"/>
  <c r="N1406" i="81"/>
  <c r="O1406" i="81" s="1"/>
  <c r="N1836" i="81"/>
  <c r="O1836" i="81"/>
  <c r="N1530" i="81"/>
  <c r="O1530" i="81"/>
  <c r="N2133" i="81"/>
  <c r="O2133" i="81"/>
  <c r="N1188" i="81"/>
  <c r="O1188" i="81"/>
  <c r="N1995" i="81"/>
  <c r="O1995" i="81"/>
  <c r="N1553" i="81"/>
  <c r="O1553" i="81" s="1"/>
  <c r="N1994" i="81"/>
  <c r="O1994" i="81"/>
  <c r="N1982" i="81"/>
  <c r="O1982" i="81"/>
  <c r="N1863" i="81"/>
  <c r="O1863" i="81"/>
  <c r="N1848" i="81"/>
  <c r="O1848" i="81"/>
  <c r="N1841" i="81"/>
  <c r="O1841" i="81"/>
  <c r="N1833" i="81"/>
  <c r="O1833" i="81" s="1"/>
  <c r="N2049" i="81"/>
  <c r="O2049" i="81"/>
  <c r="N2185" i="81"/>
  <c r="O2185" i="81"/>
  <c r="N1885" i="81"/>
  <c r="O1885" i="81"/>
  <c r="N2145" i="81"/>
  <c r="O2145" i="81"/>
  <c r="N2100" i="81"/>
  <c r="O2100" i="81"/>
  <c r="N1562" i="81"/>
  <c r="O1562" i="81" s="1"/>
  <c r="N2075" i="81"/>
  <c r="O2075" i="81"/>
  <c r="N1568" i="81"/>
  <c r="O1568" i="81"/>
  <c r="N2080" i="81"/>
  <c r="O2080" i="81"/>
  <c r="N1547" i="81"/>
  <c r="O1547" i="81"/>
  <c r="N1494" i="81"/>
  <c r="O1494" i="81"/>
  <c r="N1864" i="81"/>
  <c r="O1864" i="81" s="1"/>
  <c r="N1754" i="81"/>
  <c r="O1754" i="81"/>
  <c r="N1828" i="81"/>
  <c r="O1828" i="81"/>
  <c r="N1114" i="81"/>
  <c r="O1114" i="81"/>
  <c r="N2052" i="81"/>
  <c r="O2052" i="81"/>
  <c r="N1776" i="81"/>
  <c r="O1776" i="81"/>
  <c r="N1799" i="81"/>
  <c r="O1799" i="81" s="1"/>
  <c r="N2059" i="81"/>
  <c r="O2059" i="81"/>
  <c r="N1159" i="81"/>
  <c r="O1159" i="81"/>
  <c r="N1416" i="81"/>
  <c r="O1416" i="81"/>
  <c r="N1877" i="81"/>
  <c r="O1877" i="81"/>
  <c r="N1866" i="81"/>
  <c r="O1866" i="81"/>
  <c r="N1778" i="81"/>
  <c r="O1778" i="81" s="1"/>
  <c r="N1771" i="81"/>
  <c r="O1771" i="81"/>
  <c r="N1766" i="81"/>
  <c r="O1766" i="81"/>
  <c r="N1757" i="81"/>
  <c r="O1757" i="81"/>
  <c r="N1824" i="81"/>
  <c r="O1824" i="81"/>
  <c r="N2048" i="81"/>
  <c r="O2048" i="81"/>
  <c r="N1428" i="81"/>
  <c r="O1428" i="81" s="1"/>
  <c r="N1934" i="81"/>
  <c r="O1934" i="81"/>
  <c r="N1422" i="81"/>
  <c r="O1422" i="81"/>
  <c r="N1511" i="81"/>
  <c r="O1511" i="81"/>
  <c r="N1896" i="81"/>
  <c r="O1896" i="81" s="1"/>
  <c r="N1367" i="81"/>
  <c r="O1367" i="81"/>
  <c r="N1343" i="81"/>
  <c r="O1343" i="81" s="1"/>
  <c r="N1923" i="81"/>
  <c r="O1923" i="81"/>
  <c r="N2124" i="81"/>
  <c r="O2124" i="81"/>
  <c r="N1735" i="81"/>
  <c r="O1735" i="81"/>
  <c r="N2127" i="81"/>
  <c r="O2127" i="81" s="1"/>
  <c r="N1421" i="81"/>
  <c r="O1421" i="81"/>
  <c r="N2064" i="81"/>
  <c r="O2064" i="81" s="1"/>
  <c r="N1837" i="81"/>
  <c r="O1837" i="81"/>
  <c r="N1998" i="81"/>
  <c r="O1998" i="81"/>
  <c r="N1352" i="81"/>
  <c r="O1352" i="81"/>
  <c r="N1550" i="81"/>
  <c r="O1550" i="81"/>
  <c r="N1697" i="81"/>
  <c r="O1697" i="81"/>
  <c r="N1588" i="81"/>
  <c r="O1588" i="81" s="1"/>
  <c r="N1951" i="81"/>
  <c r="O1951" i="81"/>
  <c r="N1895" i="81"/>
  <c r="O1895" i="81"/>
  <c r="N2152" i="81"/>
  <c r="O2152" i="81" s="1"/>
  <c r="N1111" i="81"/>
  <c r="O1111" i="81" s="1"/>
  <c r="N1732" i="81"/>
  <c r="O1732" i="81"/>
  <c r="N1315" i="81"/>
  <c r="O1315" i="81" s="1"/>
  <c r="N1707" i="81"/>
  <c r="O1707" i="81"/>
  <c r="N1672" i="81"/>
  <c r="O1672" i="81"/>
  <c r="N2104" i="81"/>
  <c r="O2104" i="81"/>
  <c r="N1326" i="81"/>
  <c r="O1326" i="81"/>
  <c r="N1139" i="81"/>
  <c r="O1139" i="81"/>
  <c r="N1760" i="81"/>
  <c r="O1760" i="81" s="1"/>
  <c r="N1284" i="81"/>
  <c r="O1284" i="81"/>
  <c r="N1867" i="81"/>
  <c r="O1867" i="81"/>
  <c r="N2096" i="81"/>
  <c r="O2096" i="81" s="1"/>
  <c r="N1811" i="81"/>
  <c r="O1811" i="81" s="1"/>
  <c r="N2099" i="81"/>
  <c r="O2099" i="81"/>
  <c r="N1703" i="81"/>
  <c r="O1703" i="81" s="1"/>
  <c r="N2042" i="81"/>
  <c r="O2042" i="81"/>
  <c r="N1403" i="81"/>
  <c r="O1403" i="81"/>
  <c r="N1176" i="81"/>
  <c r="O1176" i="81" s="1"/>
  <c r="N2060" i="81"/>
  <c r="O2060" i="81"/>
  <c r="N1463" i="81"/>
  <c r="O1463" i="81"/>
  <c r="N2094" i="81"/>
  <c r="O2094" i="81" s="1"/>
  <c r="N1952" i="81"/>
  <c r="O1952" i="81"/>
  <c r="N1844" i="81"/>
  <c r="O1844" i="81"/>
  <c r="N1791" i="81"/>
  <c r="O1791" i="81"/>
  <c r="N1312" i="81"/>
  <c r="O1312" i="81" s="1"/>
  <c r="N2182" i="81"/>
  <c r="O2182" i="81"/>
  <c r="N1704" i="81"/>
  <c r="O1704" i="81" s="1"/>
  <c r="N2068" i="81"/>
  <c r="O2068" i="81"/>
  <c r="N1679" i="81"/>
  <c r="O1679" i="81"/>
  <c r="N1227" i="81"/>
  <c r="O1227" i="81" s="1"/>
  <c r="N2008" i="81"/>
  <c r="O2008" i="81" s="1"/>
  <c r="N1714" i="81"/>
  <c r="O1714" i="81"/>
  <c r="N1902" i="81"/>
  <c r="O1902" i="81" s="1"/>
  <c r="N1396" i="81"/>
  <c r="O1396" i="81"/>
  <c r="N1371" i="81"/>
  <c r="O1371" i="81"/>
  <c r="N1979" i="81"/>
  <c r="O1979" i="81"/>
  <c r="N1762" i="81"/>
  <c r="O1762" i="81"/>
  <c r="N2154" i="81"/>
  <c r="O2154" i="81"/>
  <c r="N1256" i="81"/>
  <c r="O1256" i="81" s="1"/>
  <c r="N1676" i="81"/>
  <c r="O1676" i="81"/>
  <c r="N1259" i="81"/>
  <c r="O1259" i="81"/>
  <c r="N2069" i="81"/>
  <c r="O2069" i="81" s="1"/>
  <c r="N2036" i="81"/>
  <c r="O2036" i="81" s="1"/>
  <c r="N2041" i="81"/>
  <c r="O2041" i="81"/>
  <c r="N1616" i="81"/>
  <c r="O1616" i="81" s="1"/>
  <c r="N1768" i="81"/>
  <c r="O1768" i="81"/>
  <c r="N1701" i="81"/>
  <c r="O1701" i="81"/>
  <c r="N1900" i="81"/>
  <c r="O1900" i="81" s="1"/>
  <c r="N1482" i="81"/>
  <c r="O1482" i="81"/>
  <c r="N1927" i="81"/>
  <c r="O1927" i="81"/>
  <c r="N2091" i="81"/>
  <c r="O2091" i="81" s="1"/>
  <c r="N1819" i="81"/>
  <c r="O1819" i="81"/>
  <c r="N1223" i="81"/>
  <c r="O1223" i="81"/>
  <c r="N1840" i="81"/>
  <c r="O1840" i="81"/>
  <c r="N1167" i="81"/>
  <c r="O1167" i="81" s="1"/>
  <c r="N1734" i="81"/>
  <c r="O1734" i="81"/>
  <c r="N2187" i="81"/>
  <c r="O2187" i="81" s="1"/>
  <c r="N2126" i="81"/>
  <c r="O2126" i="81"/>
  <c r="N1991" i="81"/>
  <c r="O1991" i="81"/>
  <c r="N1228" i="81"/>
  <c r="O1228" i="81" s="1"/>
  <c r="N1621" i="81"/>
  <c r="O1621" i="81" s="1"/>
  <c r="N1309" i="81"/>
  <c r="O1309" i="81"/>
  <c r="N1644" i="81"/>
  <c r="O1644" i="81" s="1"/>
  <c r="N1593" i="81"/>
  <c r="O1593" i="81"/>
  <c r="N2039" i="81"/>
  <c r="O2039" i="81"/>
  <c r="N1224" i="81"/>
  <c r="O1224" i="81"/>
  <c r="N1459" i="81"/>
  <c r="O1459" i="81"/>
  <c r="N1462" i="81"/>
  <c r="O1462" i="81"/>
  <c r="N1452" i="81"/>
  <c r="O1452" i="81" s="1"/>
  <c r="N1479" i="81"/>
  <c r="O1479" i="81"/>
  <c r="N1307" i="81"/>
  <c r="O1307" i="81"/>
  <c r="N1313" i="81"/>
  <c r="O1313" i="81" s="1"/>
  <c r="N1427" i="81"/>
  <c r="O1427" i="81" s="1"/>
  <c r="N1678" i="81"/>
  <c r="O1678" i="81"/>
  <c r="N1755" i="81"/>
  <c r="O1755" i="81" s="1"/>
  <c r="N2040" i="81"/>
  <c r="O2040" i="81"/>
  <c r="N2071" i="81"/>
  <c r="O2071" i="81"/>
  <c r="N1146" i="81"/>
  <c r="O1146" i="81"/>
  <c r="N2067" i="81"/>
  <c r="O2067" i="81"/>
  <c r="N1252" i="81"/>
  <c r="O1252" i="81"/>
  <c r="N1662" i="81"/>
  <c r="O1662" i="81" s="1"/>
  <c r="N1350" i="81"/>
  <c r="O1350" i="81"/>
  <c r="N1706" i="81"/>
  <c r="O1706" i="81"/>
  <c r="N2180" i="81"/>
  <c r="O2180" i="81" s="1"/>
  <c r="N2098" i="81"/>
  <c r="O2098" i="81" s="1"/>
  <c r="N1648" i="81"/>
  <c r="O1648" i="81"/>
  <c r="N1651" i="81"/>
  <c r="O1651" i="81" s="1"/>
  <c r="N1143" i="81"/>
  <c r="O1143" i="81"/>
  <c r="N2114" i="81"/>
  <c r="O2114" i="81"/>
  <c r="N1128" i="81"/>
  <c r="O1128" i="81" s="1"/>
  <c r="N1391" i="81"/>
  <c r="O1391" i="81"/>
  <c r="N1788" i="81"/>
  <c r="O1788" i="81"/>
  <c r="N1790" i="81"/>
  <c r="O1790" i="81" s="1"/>
  <c r="N1392" i="81"/>
  <c r="O1392" i="81"/>
  <c r="N1650" i="81"/>
  <c r="O1650" i="81"/>
  <c r="N1592" i="81"/>
  <c r="O1592" i="81"/>
  <c r="N2090" i="81"/>
  <c r="O2090" i="81" s="1"/>
  <c r="N2034" i="81"/>
  <c r="O2034" i="81"/>
  <c r="N1879" i="81"/>
  <c r="O1879" i="81" s="1"/>
  <c r="N1901" i="81"/>
  <c r="O1901" i="81"/>
  <c r="N1504" i="81"/>
  <c r="O1504" i="81"/>
  <c r="N1871" i="81"/>
  <c r="O1871" i="81" s="1"/>
  <c r="N1340" i="81"/>
  <c r="O1340" i="81" s="1"/>
  <c r="N1851" i="81"/>
  <c r="O1851" i="81"/>
  <c r="N1200" i="81"/>
  <c r="O1200" i="81" s="1"/>
  <c r="N1699" i="81"/>
  <c r="O1699" i="81"/>
  <c r="N1503" i="81"/>
  <c r="O1503" i="81"/>
  <c r="N1935" i="81"/>
  <c r="O1935" i="81"/>
  <c r="N1458" i="81"/>
  <c r="O1458" i="81"/>
  <c r="N1539" i="81"/>
  <c r="O1539" i="81"/>
  <c r="N1475" i="81"/>
  <c r="O1475" i="81" s="1"/>
  <c r="N1112" i="81"/>
  <c r="O1112" i="81"/>
  <c r="N1395" i="81"/>
  <c r="O1395" i="81"/>
  <c r="N1229" i="81"/>
  <c r="O1229" i="81" s="1"/>
  <c r="N2123" i="81"/>
  <c r="O2123" i="81" s="1"/>
  <c r="N1559" i="81"/>
  <c r="O1559" i="81"/>
  <c r="N1987" i="81"/>
  <c r="O1987" i="81" s="1"/>
  <c r="N2045" i="81"/>
  <c r="O2045" i="81"/>
  <c r="N1516" i="81"/>
  <c r="O1516" i="81"/>
  <c r="N1983" i="81"/>
  <c r="O1983" i="81" s="1"/>
  <c r="N1560" i="81"/>
  <c r="O1560" i="81"/>
  <c r="N1195" i="81"/>
  <c r="O1195" i="81"/>
  <c r="N1815" i="81"/>
  <c r="O1815" i="81" s="1"/>
  <c r="N1174" i="81"/>
  <c r="O1174" i="81"/>
  <c r="N2070" i="81"/>
  <c r="O2070" i="81"/>
  <c r="N2015" i="81"/>
  <c r="O2015" i="81"/>
  <c r="N1595" i="81"/>
  <c r="O1595" i="81" s="1"/>
  <c r="N1587" i="81"/>
  <c r="O1587" i="81"/>
  <c r="N2079" i="81"/>
  <c r="O2079" i="81" s="1"/>
  <c r="N1535" i="81"/>
  <c r="O1535" i="81"/>
  <c r="N1168" i="81"/>
  <c r="O1168" i="81"/>
  <c r="N1899" i="81"/>
  <c r="O1899" i="81" s="1"/>
  <c r="N1845" i="81"/>
  <c r="O1845" i="81" s="1"/>
  <c r="N1339" i="81"/>
  <c r="O1339" i="81"/>
  <c r="N2155" i="81"/>
  <c r="O2155" i="81" s="1"/>
  <c r="N1201" i="81"/>
  <c r="O1201" i="81"/>
  <c r="N1173" i="81"/>
  <c r="O1173" i="81"/>
  <c r="N1255" i="81"/>
  <c r="O1255" i="81"/>
  <c r="N1623" i="81"/>
  <c r="O1623" i="81"/>
  <c r="N1643" i="81"/>
  <c r="O1643" i="81"/>
  <c r="N1175" i="81"/>
  <c r="O1175" i="81" s="1"/>
  <c r="N2057" i="81"/>
  <c r="O2057" i="81"/>
  <c r="N2053" i="81"/>
  <c r="O2053" i="81"/>
  <c r="N1222" i="81"/>
  <c r="O1222" i="81" s="1"/>
  <c r="N1942" i="81"/>
  <c r="O1942" i="81" s="1"/>
  <c r="N1948" i="81"/>
  <c r="O1948" i="81"/>
  <c r="N2197" i="81"/>
  <c r="O2197" i="81" s="1"/>
  <c r="N1874" i="81"/>
  <c r="O1874" i="81"/>
  <c r="N1705" i="81"/>
  <c r="O1705" i="81"/>
  <c r="N2007" i="81"/>
  <c r="O2007" i="81"/>
  <c r="N2095" i="81"/>
  <c r="O2095" i="81"/>
  <c r="N2012" i="81"/>
  <c r="O2012" i="81"/>
  <c r="N1203" i="81"/>
  <c r="O1203" i="81" s="1"/>
  <c r="N1984" i="81"/>
  <c r="O1984" i="81"/>
  <c r="N1546" i="81"/>
  <c r="O1546" i="81"/>
  <c r="N1913" i="81"/>
  <c r="O1913" i="81" s="1"/>
  <c r="N1767" i="81"/>
  <c r="O1767" i="81" s="1"/>
  <c r="N2025" i="81"/>
  <c r="O2025" i="81"/>
  <c r="N1695" i="81"/>
  <c r="O1695" i="81" s="1"/>
  <c r="N2077" i="81"/>
  <c r="O2077" i="81"/>
  <c r="N1747" i="81"/>
  <c r="O1747" i="81"/>
  <c r="N1713" i="81"/>
  <c r="O1713" i="81" s="1"/>
  <c r="N1426" i="81"/>
  <c r="O1426" i="81"/>
  <c r="N1448" i="81"/>
  <c r="O1448" i="81"/>
  <c r="N1257" i="81"/>
  <c r="O1257" i="81" s="1"/>
  <c r="N1537" i="81"/>
  <c r="O1537" i="81"/>
  <c r="N1620" i="81"/>
  <c r="O1620" i="81"/>
  <c r="N1536" i="81"/>
  <c r="O1536" i="81"/>
  <c r="N1524" i="81"/>
  <c r="O1524" i="81" s="1"/>
  <c r="N1520" i="81"/>
  <c r="O1520" i="81"/>
  <c r="N1599" i="81"/>
  <c r="O1599" i="81" s="1"/>
  <c r="N1737" i="81"/>
  <c r="O1737" i="81"/>
  <c r="N1758" i="81"/>
  <c r="O1758" i="81"/>
  <c r="N1698" i="81"/>
  <c r="O1698" i="81" s="1"/>
  <c r="N1601" i="81"/>
  <c r="O1601" i="81" s="1"/>
  <c r="N1510" i="81"/>
  <c r="O1510" i="81"/>
  <c r="N1868" i="81"/>
  <c r="O1868" i="81" s="1"/>
  <c r="N1671" i="81"/>
  <c r="O1671" i="81"/>
  <c r="N1145" i="81"/>
  <c r="O1145" i="81"/>
  <c r="N1308" i="81"/>
  <c r="O1308" i="81" s="1"/>
  <c r="N1564" i="81"/>
  <c r="O1564" i="81"/>
  <c r="N1144" i="81"/>
  <c r="O1144" i="81"/>
  <c r="N2014" i="81"/>
  <c r="O2014" i="81" s="1"/>
  <c r="N1499" i="81"/>
  <c r="O1499" i="81"/>
  <c r="N1702" i="81"/>
  <c r="O1702" i="81"/>
  <c r="N1642" i="81"/>
  <c r="O1642" i="81"/>
  <c r="N1639" i="81"/>
  <c r="O1639" i="81" s="1"/>
  <c r="N1985" i="81"/>
  <c r="O1985" i="81"/>
  <c r="N1140" i="81"/>
  <c r="O1140" i="81" s="1"/>
  <c r="N1476" i="81"/>
  <c r="O1476" i="81"/>
  <c r="N1287" i="81"/>
  <c r="O1287" i="81"/>
  <c r="N1172" i="81"/>
  <c r="O1172" i="81" s="1"/>
  <c r="N1566" i="81"/>
  <c r="O1566" i="81" s="1"/>
  <c r="N2058" i="81"/>
  <c r="O2058" i="81"/>
  <c r="N2038" i="81"/>
  <c r="O2038" i="81" s="1"/>
  <c r="N1163" i="81"/>
  <c r="O1163" i="81"/>
  <c r="N1419" i="81"/>
  <c r="O1419" i="81"/>
  <c r="N1872" i="81"/>
  <c r="O1872" i="81"/>
  <c r="N1279" i="81"/>
  <c r="O1279" i="81"/>
  <c r="N1594" i="81"/>
  <c r="O1594" i="81"/>
  <c r="N2044" i="81"/>
  <c r="O2044" i="81" s="1"/>
  <c r="N2017" i="81"/>
  <c r="O2017" i="81"/>
  <c r="N1743" i="81"/>
  <c r="O1743" i="81"/>
  <c r="N1854" i="81"/>
  <c r="O1854" i="81" s="1"/>
  <c r="N1781" i="81"/>
  <c r="O1781" i="81" s="1"/>
  <c r="N1424" i="81"/>
  <c r="O1424" i="81"/>
  <c r="N2009" i="81"/>
  <c r="O2009" i="81" s="1"/>
  <c r="N2181" i="81"/>
  <c r="O2181" i="81"/>
  <c r="N1813" i="81"/>
  <c r="O1813" i="81"/>
  <c r="N1509" i="81"/>
  <c r="O1509" i="81"/>
  <c r="N1525" i="81"/>
  <c r="O1525" i="81"/>
  <c r="N1711" i="81"/>
  <c r="O1711" i="81"/>
  <c r="N2175" i="81"/>
  <c r="O2175" i="81" s="1"/>
  <c r="N1341" i="81"/>
  <c r="O1341" i="81"/>
  <c r="N1818" i="81"/>
  <c r="O1818" i="81"/>
  <c r="N1907" i="81"/>
  <c r="O1907" i="81" s="1"/>
  <c r="N2176" i="81"/>
  <c r="O2176" i="81" s="1"/>
  <c r="N1761" i="81"/>
  <c r="O1761" i="81"/>
  <c r="N1655" i="81"/>
  <c r="O1655" i="81" s="1"/>
  <c r="N1615" i="81"/>
  <c r="O1615" i="81"/>
  <c r="N1117" i="81"/>
  <c r="O1117" i="81"/>
  <c r="N1506" i="81"/>
  <c r="O1506" i="81"/>
  <c r="N1881" i="81"/>
  <c r="O1881" i="81"/>
  <c r="N1153" i="81"/>
  <c r="O1153" i="81"/>
  <c r="N1878" i="81"/>
  <c r="O1878" i="81" s="1"/>
  <c r="N1120" i="81"/>
  <c r="O1120" i="81"/>
  <c r="N1548" i="81"/>
  <c r="O1548" i="81" s="1"/>
  <c r="N1226" i="81"/>
  <c r="O1226" i="81" s="1"/>
  <c r="N1958" i="81"/>
  <c r="O1958" i="81"/>
  <c r="N1363" i="81"/>
  <c r="O1363" i="81"/>
  <c r="N2035" i="81"/>
  <c r="O2035" i="81" s="1"/>
  <c r="N1816" i="81"/>
  <c r="O1816" i="81"/>
  <c r="N1789" i="81"/>
  <c r="O1789" i="81" s="1"/>
  <c r="N2177" i="81"/>
  <c r="O2177" i="81"/>
  <c r="N1784" i="81"/>
  <c r="O1784" i="81" s="1"/>
  <c r="N1258" i="81"/>
  <c r="O1258" i="81"/>
  <c r="N2065" i="81"/>
  <c r="O2065" i="81" s="1"/>
  <c r="N1673" i="81"/>
  <c r="O1673" i="81"/>
  <c r="N1231" i="81"/>
  <c r="O1231" i="81" s="1"/>
  <c r="N1118" i="81"/>
  <c r="O1118" i="81" s="1"/>
  <c r="N1604" i="81"/>
  <c r="O1604" i="81" s="1"/>
  <c r="N1124" i="81"/>
  <c r="O1124" i="81"/>
  <c r="N1846" i="81"/>
  <c r="O1846" i="81"/>
  <c r="N1251" i="81"/>
  <c r="O1251" i="81"/>
  <c r="N1286" i="81"/>
  <c r="O1286" i="81" s="1"/>
  <c r="N1451" i="81"/>
  <c r="O1451" i="81" s="1"/>
  <c r="N2148" i="81"/>
  <c r="O2148" i="81"/>
  <c r="N2153" i="81"/>
  <c r="O2153" i="81"/>
  <c r="N1571" i="81"/>
  <c r="O1571" i="81"/>
  <c r="N2120" i="81"/>
  <c r="O2120" i="81"/>
  <c r="N1675" i="81"/>
  <c r="O1675" i="81" s="1"/>
  <c r="N1280" i="81"/>
  <c r="O1280" i="81"/>
  <c r="N1619" i="81"/>
  <c r="O1619" i="81" s="1"/>
  <c r="N1238" i="81"/>
  <c r="O1238" i="81"/>
  <c r="N1277" i="81"/>
  <c r="O1277" i="81"/>
  <c r="N1955" i="81"/>
  <c r="O1955" i="81"/>
  <c r="N2147" i="81"/>
  <c r="O2147" i="81" s="1"/>
  <c r="N1398" i="81"/>
  <c r="O1398" i="81"/>
  <c r="N1423" i="81"/>
  <c r="O1423" i="81" s="1"/>
  <c r="N2179" i="81"/>
  <c r="O2179" i="81"/>
  <c r="N1756" i="81"/>
  <c r="O1756" i="81" s="1"/>
  <c r="N1733" i="81"/>
  <c r="O1733" i="81"/>
  <c r="N1925" i="81"/>
  <c r="O1925" i="81" s="1"/>
  <c r="N1728" i="81"/>
  <c r="O1728" i="81" s="1"/>
  <c r="N2125" i="81"/>
  <c r="O2125" i="81"/>
  <c r="N1533" i="81"/>
  <c r="O1533" i="81"/>
  <c r="N1171" i="81"/>
  <c r="O1171" i="81" s="1"/>
  <c r="N1453" i="81"/>
  <c r="O1453" i="81" s="1"/>
  <c r="N2169" i="81"/>
  <c r="O2169" i="81" s="1"/>
  <c r="N2165" i="81"/>
  <c r="O2165" i="81"/>
  <c r="N1166" i="81"/>
  <c r="O1166" i="81" s="1"/>
  <c r="N1382" i="81"/>
  <c r="O1382" i="81"/>
  <c r="N1532" i="81"/>
  <c r="O1532" i="81" s="1"/>
  <c r="N1873" i="81"/>
  <c r="O1873" i="81" s="1"/>
  <c r="N1285" i="81"/>
  <c r="O1285" i="81" s="1"/>
  <c r="N1787" i="81"/>
  <c r="O1787" i="81"/>
  <c r="N1364" i="81"/>
  <c r="O1364" i="81"/>
  <c r="N1230" i="81"/>
  <c r="O1230" i="81" s="1"/>
  <c r="N2151" i="81"/>
  <c r="O2151" i="81"/>
  <c r="N1336" i="81"/>
  <c r="O1336" i="81" s="1"/>
  <c r="N1677" i="81"/>
  <c r="O1677" i="81" s="1"/>
  <c r="N1291" i="81"/>
  <c r="O1291" i="81"/>
  <c r="N1481" i="81"/>
  <c r="O1481" i="81" s="1"/>
  <c r="N1999" i="81"/>
  <c r="O1999" i="81" s="1"/>
  <c r="N1928" i="81"/>
  <c r="O1928" i="81"/>
  <c r="N1812" i="81"/>
  <c r="O1812" i="81" s="1"/>
  <c r="N1311" i="81"/>
  <c r="O1311" i="81" s="1"/>
  <c r="N1202" i="81"/>
  <c r="O1202" i="81" s="1"/>
  <c r="N1729" i="81"/>
  <c r="O1729" i="81" s="1"/>
  <c r="N1622" i="81"/>
  <c r="O1622" i="81" s="1"/>
  <c r="N2074" i="81"/>
  <c r="O2074" i="81" s="1"/>
  <c r="N2000" i="81"/>
  <c r="O2000" i="81" s="1"/>
  <c r="N1938" i="81"/>
  <c r="O1938" i="81" s="1"/>
  <c r="N1917" i="81"/>
  <c r="O1917" i="81" s="1"/>
  <c r="N1234" i="81"/>
  <c r="O1234" i="81"/>
  <c r="N1480" i="81"/>
  <c r="O1480" i="81" s="1"/>
  <c r="N1957" i="81"/>
  <c r="O1957" i="81" s="1"/>
  <c r="N1455" i="81"/>
  <c r="O1455" i="81" s="1"/>
  <c r="N1930" i="81"/>
  <c r="O1930" i="81" s="1"/>
  <c r="N1420" i="81"/>
  <c r="O1420" i="81" s="1"/>
  <c r="N1839" i="81"/>
  <c r="O1839" i="81"/>
  <c r="N1283" i="81"/>
  <c r="O1283" i="81" s="1"/>
  <c r="N2092" i="81"/>
  <c r="O2092" i="81" s="1"/>
  <c r="N2097" i="81"/>
  <c r="O2097" i="81" s="1"/>
  <c r="N1471" i="81"/>
  <c r="O1471" i="81" s="1"/>
  <c r="N1294" i="81"/>
  <c r="O1294" i="81"/>
  <c r="N1822" i="81"/>
  <c r="O1822" i="81" s="1"/>
  <c r="N1591" i="81"/>
  <c r="O1591" i="81" s="1"/>
  <c r="N2103" i="81"/>
  <c r="O2103" i="81"/>
  <c r="N2183" i="81"/>
  <c r="O2183" i="81" s="1"/>
  <c r="N1731" i="81"/>
  <c r="O1731" i="81" s="1"/>
  <c r="N1700" i="81"/>
  <c r="O1700" i="81" s="1"/>
  <c r="N1649" i="81"/>
  <c r="O1649" i="81" s="1"/>
  <c r="N1179" i="81"/>
  <c r="O1179" i="81" s="1"/>
  <c r="N1903" i="81"/>
  <c r="O1903" i="81" s="1"/>
  <c r="N1817" i="81"/>
  <c r="O1817" i="81" s="1"/>
  <c r="N1783" i="81"/>
  <c r="O1783" i="81" s="1"/>
  <c r="N1763" i="81"/>
  <c r="O1763" i="81" s="1"/>
  <c r="N2141" i="81"/>
  <c r="O2141" i="81"/>
  <c r="N1133" i="81"/>
  <c r="O1133" i="81" s="1"/>
  <c r="N2196" i="81"/>
  <c r="O2196" i="81" s="1"/>
  <c r="N1727" i="81"/>
  <c r="O1727" i="81" s="1"/>
  <c r="N1960" i="81"/>
  <c r="O1960" i="81" s="1"/>
  <c r="O1094" i="81"/>
  <c r="AD1094" i="105"/>
  <c r="O85" i="81"/>
  <c r="AD85" i="105"/>
  <c r="O1055" i="81"/>
  <c r="O163" i="81"/>
  <c r="O975" i="81"/>
  <c r="O726" i="81"/>
  <c r="O359" i="81"/>
  <c r="O1046" i="81"/>
  <c r="O728" i="81"/>
  <c r="O1099" i="81"/>
  <c r="O286" i="81"/>
  <c r="O845" i="81"/>
  <c r="O846" i="81"/>
  <c r="O287" i="81"/>
  <c r="O842" i="81"/>
  <c r="O364" i="81"/>
  <c r="O382" i="81"/>
  <c r="N2046" i="80"/>
  <c r="N1958" i="80"/>
  <c r="N1869" i="80"/>
  <c r="N1700" i="80"/>
  <c r="N1512" i="80"/>
  <c r="N1476" i="80"/>
  <c r="N1588" i="80"/>
  <c r="N2101" i="80"/>
  <c r="N1115" i="80"/>
  <c r="N2187" i="80"/>
  <c r="N1308" i="80"/>
  <c r="N2155" i="80"/>
  <c r="N1149" i="80"/>
  <c r="N1201" i="80"/>
  <c r="N2084" i="80"/>
  <c r="N1692" i="80"/>
  <c r="N1328" i="80"/>
  <c r="N1670" i="80"/>
  <c r="N1368" i="80"/>
  <c r="N2090" i="80"/>
  <c r="N1452" i="80"/>
  <c r="N1421" i="80"/>
  <c r="N1384" i="80"/>
  <c r="N1747" i="80"/>
  <c r="N1218" i="80"/>
  <c r="N1246" i="80"/>
  <c r="N1547" i="80"/>
  <c r="N1722" i="80"/>
  <c r="N2117" i="80"/>
  <c r="N1594" i="80"/>
  <c r="N1322" i="80"/>
  <c r="N1777" i="80"/>
  <c r="N2078" i="80"/>
  <c r="N2169" i="80"/>
  <c r="N1584" i="80"/>
  <c r="N1359" i="80"/>
  <c r="N1509" i="80"/>
  <c r="N2042" i="80"/>
  <c r="N1283" i="80"/>
  <c r="N1535" i="80"/>
  <c r="N2013" i="80"/>
  <c r="N1822" i="80"/>
  <c r="N1737" i="80"/>
  <c r="N1652" i="80"/>
  <c r="N1405" i="80"/>
  <c r="N1902" i="80"/>
  <c r="N1513" i="80"/>
  <c r="N1952" i="80"/>
  <c r="N1258" i="80"/>
  <c r="N1122" i="80"/>
  <c r="N1965" i="80"/>
  <c r="N1203" i="80"/>
  <c r="N1404" i="80"/>
  <c r="N1720" i="80"/>
  <c r="N2062" i="80"/>
  <c r="N1144" i="80"/>
  <c r="N1649" i="80"/>
  <c r="N1705" i="80"/>
  <c r="N1624" i="80"/>
  <c r="N2139" i="80"/>
  <c r="N2107" i="80"/>
  <c r="N1127" i="80"/>
  <c r="N2114" i="80"/>
  <c r="N1324" i="80"/>
  <c r="N1467" i="80"/>
  <c r="N1339" i="80"/>
  <c r="N2022" i="80"/>
  <c r="N1164" i="80"/>
  <c r="N1976" i="80"/>
  <c r="N1166" i="80"/>
  <c r="N1244" i="80"/>
  <c r="N1441" i="80"/>
  <c r="N1248" i="80"/>
  <c r="N2007" i="80"/>
  <c r="N1756" i="80"/>
  <c r="N1236" i="80"/>
  <c r="N1488" i="80"/>
  <c r="N1959" i="80"/>
  <c r="N1768" i="80"/>
  <c r="N1479" i="80"/>
  <c r="N1456" i="80"/>
  <c r="N2185" i="80"/>
  <c r="N1843" i="80"/>
  <c r="N1794" i="80"/>
  <c r="N1369" i="80"/>
  <c r="N2112" i="80"/>
  <c r="N1593" i="80"/>
  <c r="N1356" i="80"/>
  <c r="N1982" i="80"/>
  <c r="N2032" i="80"/>
  <c r="N2058" i="80"/>
  <c r="N1519" i="80"/>
  <c r="N1694" i="80"/>
  <c r="N1163" i="80"/>
  <c r="N1522" i="80"/>
  <c r="N1859" i="80"/>
  <c r="N1423" i="80"/>
  <c r="N1556" i="80"/>
  <c r="N1266" i="80"/>
  <c r="N1662" i="80"/>
  <c r="N1615" i="80"/>
  <c r="N1207" i="80"/>
  <c r="N1457" i="80"/>
  <c r="N1482" i="80"/>
  <c r="N1430" i="80"/>
  <c r="N1393" i="80"/>
  <c r="N1761" i="80"/>
  <c r="N2068" i="80"/>
  <c r="N2128" i="80"/>
  <c r="N1712" i="80"/>
  <c r="N1675" i="80"/>
  <c r="N2161" i="80"/>
  <c r="N1174" i="80"/>
  <c r="N1762" i="80"/>
  <c r="N2133" i="80"/>
  <c r="N1120" i="80"/>
  <c r="N1537" i="80"/>
  <c r="N1309" i="80"/>
  <c r="N1748" i="80"/>
  <c r="N1372" i="80"/>
  <c r="N1596" i="80"/>
  <c r="N1776" i="80"/>
  <c r="N1240" i="80"/>
  <c r="N1494" i="80"/>
  <c r="N1135" i="80"/>
  <c r="N2086" i="80"/>
  <c r="N1667" i="80"/>
  <c r="N2059" i="80"/>
  <c r="N1799" i="80"/>
  <c r="N2108" i="80"/>
  <c r="N1294" i="80"/>
  <c r="N1357" i="80"/>
  <c r="N1948" i="80"/>
  <c r="N2054" i="80"/>
  <c r="N1950" i="80"/>
  <c r="N2190" i="80"/>
  <c r="N2060" i="80"/>
  <c r="N1223" i="80"/>
  <c r="N2093" i="80"/>
  <c r="N1930" i="80"/>
  <c r="N2180" i="80"/>
  <c r="N1426" i="80"/>
  <c r="N1701" i="80"/>
  <c r="N1617" i="80"/>
  <c r="N1433" i="80"/>
  <c r="N1228" i="80"/>
  <c r="N2014" i="80"/>
  <c r="N2067" i="80"/>
  <c r="N2127" i="80"/>
  <c r="N1114" i="80"/>
  <c r="N1684" i="80"/>
  <c r="N1497" i="80"/>
  <c r="N1562" i="80"/>
  <c r="N1204" i="80"/>
  <c r="N1288" i="80"/>
  <c r="N2140" i="80"/>
  <c r="N1758" i="80"/>
  <c r="N1297" i="80"/>
  <c r="N1898" i="80"/>
  <c r="N2168" i="80"/>
  <c r="N1280" i="80"/>
  <c r="N1632" i="80"/>
  <c r="N1914" i="80"/>
  <c r="N1326" i="80"/>
  <c r="N2191" i="80"/>
  <c r="N1296" i="80"/>
  <c r="N1749" i="80"/>
  <c r="N2162" i="80"/>
  <c r="N1897" i="80"/>
  <c r="N2150" i="80"/>
  <c r="N1143" i="80"/>
  <c r="N1907" i="80"/>
  <c r="N1738" i="80"/>
  <c r="N1653" i="80"/>
  <c r="N1570" i="80"/>
  <c r="N1483" i="80"/>
  <c r="N1346" i="80"/>
  <c r="N1293" i="80"/>
  <c r="N1172" i="80"/>
  <c r="N1654" i="80"/>
  <c r="N2158" i="80"/>
  <c r="N1262" i="80"/>
  <c r="N1933" i="80"/>
  <c r="N1461" i="80"/>
  <c r="N1566" i="80"/>
  <c r="N1889" i="80"/>
  <c r="N1590" i="80"/>
  <c r="N1133" i="80"/>
  <c r="N1232" i="80"/>
  <c r="N1269" i="80"/>
  <c r="N1702" i="80"/>
  <c r="N1689" i="80"/>
  <c r="N1686" i="80"/>
  <c r="N1533" i="80"/>
  <c r="N2024" i="80"/>
  <c r="N1886" i="80"/>
  <c r="N1753" i="80"/>
  <c r="N1132" i="80"/>
  <c r="N1966" i="80"/>
  <c r="N2141" i="80"/>
  <c r="N1330" i="80"/>
  <c r="N1358" i="80"/>
  <c r="N1442" i="80"/>
  <c r="N1565" i="80"/>
  <c r="N1600" i="80"/>
  <c r="N2105" i="80"/>
  <c r="N1348" i="80"/>
  <c r="N1874" i="80"/>
  <c r="N1517" i="80"/>
  <c r="N1260" i="80"/>
  <c r="N1592" i="80"/>
  <c r="N1875" i="80"/>
  <c r="N1792" i="80"/>
  <c r="N1398" i="80"/>
  <c r="N1759" i="80"/>
  <c r="N2124" i="80"/>
  <c r="N1525" i="80"/>
  <c r="N1661" i="80"/>
  <c r="N2109" i="80"/>
  <c r="N1680" i="80"/>
  <c r="N1804" i="80"/>
  <c r="N1298" i="80"/>
  <c r="N1771" i="80"/>
  <c r="N1524" i="80"/>
  <c r="N1182" i="80"/>
  <c r="N1569" i="80"/>
  <c r="N1819" i="80"/>
  <c r="N2072" i="80"/>
  <c r="N1315" i="80"/>
  <c r="N1824" i="80"/>
  <c r="N1739" i="80"/>
  <c r="N1314" i="80"/>
  <c r="N1539" i="80"/>
  <c r="N2036" i="80"/>
  <c r="N1797" i="80"/>
  <c r="N1932" i="80"/>
  <c r="N1229" i="80"/>
  <c r="N1319" i="80"/>
  <c r="N2183" i="80"/>
  <c r="N1574" i="80"/>
  <c r="N1917" i="80"/>
  <c r="N2081" i="80"/>
  <c r="N1161" i="80"/>
  <c r="N1658" i="80"/>
  <c r="N2196" i="80"/>
  <c r="N1743" i="80"/>
  <c r="N1137" i="80"/>
  <c r="N2163" i="80"/>
  <c r="N1446" i="80"/>
  <c r="N1916" i="80"/>
  <c r="N1806" i="80"/>
  <c r="N1303" i="80"/>
  <c r="N1239" i="80"/>
  <c r="N1659" i="80"/>
  <c r="N1634" i="80"/>
  <c r="N1171" i="80"/>
  <c r="N1256" i="80"/>
  <c r="N1837" i="80"/>
  <c r="N1784" i="80"/>
  <c r="N1791" i="80"/>
  <c r="N1619" i="80"/>
  <c r="N1448" i="80"/>
  <c r="N1227" i="80"/>
  <c r="N2100" i="80"/>
  <c r="N1336" i="80"/>
  <c r="N2018" i="80"/>
  <c r="N1757" i="80"/>
  <c r="N1871" i="80"/>
  <c r="N2103" i="80"/>
  <c r="N1119" i="80"/>
  <c r="N2049" i="80"/>
  <c r="N2020" i="80"/>
  <c r="N1602" i="80"/>
  <c r="N1553" i="80"/>
  <c r="N1189" i="80"/>
  <c r="N1826" i="80"/>
  <c r="N2135" i="80"/>
  <c r="N1585" i="80"/>
  <c r="N1688" i="80"/>
  <c r="N1439" i="80"/>
  <c r="N1501" i="80"/>
  <c r="N1838" i="80"/>
  <c r="N1202" i="80"/>
  <c r="N2106" i="80"/>
  <c r="N2198" i="80"/>
  <c r="N1779" i="80"/>
  <c r="N1631" i="80"/>
  <c r="N2011" i="80"/>
  <c r="N1571" i="80"/>
  <c r="N1485" i="80"/>
  <c r="N1401" i="80"/>
  <c r="N1317" i="80"/>
  <c r="N1230" i="80"/>
  <c r="N1179" i="80"/>
  <c r="N1140" i="80"/>
  <c r="N2160" i="80"/>
  <c r="N1901" i="80"/>
  <c r="N1900" i="80"/>
  <c r="N1937" i="80"/>
  <c r="N1796" i="80"/>
  <c r="N1981" i="80"/>
  <c r="N1936" i="80"/>
  <c r="N1925" i="80"/>
  <c r="N1881" i="80"/>
  <c r="N1735" i="80"/>
  <c r="N1945" i="80"/>
  <c r="N1581" i="80"/>
  <c r="N1362" i="80"/>
  <c r="N1268" i="80"/>
  <c r="N2061" i="80"/>
  <c r="N2080" i="80"/>
  <c r="N1831" i="80"/>
  <c r="N1778" i="80"/>
  <c r="N1606" i="80"/>
  <c r="N2171" i="80"/>
  <c r="N1277" i="80"/>
  <c r="N2087" i="80"/>
  <c r="N1710" i="80"/>
  <c r="N1962" i="80"/>
  <c r="N1706" i="80"/>
  <c r="N1620" i="80"/>
  <c r="N1196" i="80"/>
  <c r="N1345" i="80"/>
  <c r="N1147" i="80"/>
  <c r="N1879" i="80"/>
  <c r="N1681" i="80"/>
  <c r="N1740" i="80"/>
  <c r="N1847" i="80"/>
  <c r="N1816" i="80"/>
  <c r="N1616" i="80"/>
  <c r="N1918" i="80"/>
  <c r="N1630" i="80"/>
  <c r="N1770" i="80"/>
  <c r="N1360" i="80"/>
  <c r="N1973" i="80"/>
  <c r="N1532" i="80"/>
  <c r="N1754" i="80"/>
  <c r="N1660" i="80"/>
  <c r="N1311" i="80"/>
  <c r="N2170" i="80"/>
  <c r="N1998" i="80"/>
  <c r="N2026" i="80"/>
  <c r="N1725" i="80"/>
  <c r="N1551" i="80"/>
  <c r="N1730" i="80"/>
  <c r="N1678" i="80"/>
  <c r="N1175" i="80"/>
  <c r="N1655" i="80"/>
  <c r="N1572" i="80"/>
  <c r="N1231" i="80"/>
  <c r="N2043" i="80"/>
  <c r="N1287" i="80"/>
  <c r="N1765" i="80"/>
  <c r="N1622" i="80"/>
  <c r="N1728" i="80"/>
  <c r="N1676" i="80"/>
  <c r="N1177" i="80"/>
  <c r="N1146" i="80"/>
  <c r="N1486" i="80"/>
  <c r="N1354" i="80"/>
  <c r="N1554" i="80"/>
  <c r="N1332" i="80"/>
  <c r="N1752" i="80"/>
  <c r="N1217" i="80"/>
  <c r="N1785" i="80"/>
  <c r="N1412" i="80"/>
  <c r="N2146" i="80"/>
  <c r="N1383" i="80"/>
  <c r="N2052" i="80"/>
  <c r="N1411" i="80"/>
  <c r="N1445" i="80"/>
  <c r="N1329" i="80"/>
  <c r="N1211" i="80"/>
  <c r="N1943" i="80"/>
  <c r="N2143" i="80"/>
  <c r="N1396" i="80"/>
  <c r="N1629" i="80"/>
  <c r="N1538" i="80"/>
  <c r="N1451" i="80"/>
  <c r="N1265" i="80"/>
  <c r="N1400" i="80"/>
  <c r="N1505" i="80"/>
  <c r="N1560" i="80"/>
  <c r="N1983" i="80"/>
  <c r="N1597" i="80"/>
  <c r="N2099" i="80"/>
  <c r="N1567" i="80"/>
  <c r="N1543" i="80"/>
  <c r="N2047" i="80"/>
  <c r="N1514" i="80"/>
  <c r="N1351" i="80"/>
  <c r="N1746" i="80"/>
  <c r="N1946" i="80"/>
  <c r="N1714" i="80"/>
  <c r="N1724" i="80"/>
  <c r="N1134" i="80"/>
  <c r="N1610" i="80"/>
  <c r="N2172" i="80"/>
  <c r="N1638" i="80"/>
  <c r="N1609" i="80"/>
  <c r="N1820" i="80"/>
  <c r="N1422" i="80"/>
  <c r="N1803" i="80"/>
  <c r="N2195" i="80"/>
  <c r="N1437" i="80"/>
  <c r="N1238" i="80"/>
  <c r="N1721" i="80"/>
  <c r="N1603" i="80"/>
  <c r="N1249" i="80"/>
  <c r="N1883" i="80"/>
  <c r="N1408" i="80"/>
  <c r="N1141" i="80"/>
  <c r="N1893" i="80"/>
  <c r="N1696" i="80"/>
  <c r="N1851" i="80"/>
  <c r="N1402" i="80"/>
  <c r="N1318" i="80"/>
  <c r="N2188" i="80"/>
  <c r="N2157" i="80"/>
  <c r="N1906" i="80"/>
  <c r="N2121" i="80"/>
  <c r="N1480" i="80"/>
  <c r="N1708" i="80"/>
  <c r="N1428" i="80"/>
  <c r="N1908" i="80"/>
  <c r="N1878" i="80"/>
  <c r="N1252" i="80"/>
  <c r="N1379" i="80"/>
  <c r="N1382" i="80"/>
  <c r="N2144" i="80"/>
  <c r="N1582" i="80"/>
  <c r="N1162" i="80"/>
  <c r="N2030" i="80"/>
  <c r="N2001" i="80"/>
  <c r="N2038" i="80"/>
  <c r="N2167" i="80"/>
  <c r="N1775" i="80"/>
  <c r="N2094" i="80"/>
  <c r="N1496" i="80"/>
  <c r="N1255" i="80"/>
  <c r="N1829" i="80"/>
  <c r="N2113" i="80"/>
  <c r="N1697" i="80"/>
  <c r="N1800" i="80"/>
  <c r="N1646" i="80"/>
  <c r="N1406" i="80"/>
  <c r="N2197" i="80"/>
  <c r="N1612" i="80"/>
  <c r="N1664" i="80"/>
  <c r="N1167" i="80"/>
  <c r="N1450" i="80"/>
  <c r="N1867" i="80"/>
  <c r="N1673" i="80"/>
  <c r="N1786" i="80"/>
  <c r="N1370" i="80"/>
  <c r="N1275" i="80"/>
  <c r="N1199" i="80"/>
  <c r="N2122" i="80"/>
  <c r="N1591" i="80"/>
  <c r="N1626" i="80"/>
  <c r="N2186" i="80"/>
  <c r="N1375" i="80"/>
  <c r="N1431" i="80"/>
  <c r="N1504" i="80"/>
  <c r="N1589" i="80"/>
  <c r="N2189" i="80"/>
  <c r="N1292" i="80"/>
  <c r="N1263" i="80"/>
  <c r="N1124" i="80"/>
  <c r="N2138" i="80"/>
  <c r="N1774" i="80"/>
  <c r="N1435" i="80"/>
  <c r="N1438" i="80"/>
  <c r="N1888" i="80"/>
  <c r="N1380" i="80"/>
  <c r="N2173" i="80"/>
  <c r="N2192" i="80"/>
  <c r="N1284" i="80"/>
  <c r="N1536" i="80"/>
  <c r="N2040" i="80"/>
  <c r="N1487" i="80"/>
  <c r="N1403" i="80"/>
  <c r="N1150" i="80"/>
  <c r="N1516" i="80"/>
  <c r="N1964" i="80"/>
  <c r="N1573" i="80"/>
  <c r="N2132" i="80"/>
  <c r="N1313" i="80"/>
  <c r="N1459" i="80"/>
  <c r="N2074" i="80"/>
  <c r="N1205" i="80"/>
  <c r="N1180" i="80"/>
  <c r="N1657" i="80"/>
  <c r="N2156" i="80"/>
  <c r="N1168" i="80"/>
  <c r="N1625" i="80"/>
  <c r="N1974" i="80"/>
  <c r="N1407" i="80"/>
  <c r="N1410" i="80"/>
  <c r="N1802" i="80"/>
  <c r="N2002" i="80"/>
  <c r="N1956" i="80"/>
  <c r="N1390" i="80"/>
  <c r="N1772" i="80"/>
  <c r="N1131" i="80"/>
  <c r="N1331" i="80"/>
  <c r="N1237" i="80"/>
  <c r="N1489" i="80"/>
  <c r="N1741" i="80"/>
  <c r="N2010" i="80"/>
  <c r="N1454" i="80"/>
  <c r="N1371" i="80"/>
  <c r="N1116" i="80"/>
  <c r="N2070" i="80"/>
  <c r="N2021" i="80"/>
  <c r="N1511" i="80"/>
  <c r="N2069" i="80"/>
  <c r="N1257" i="80"/>
  <c r="N1374" i="80"/>
  <c r="N1541" i="80"/>
  <c r="N1510" i="80"/>
  <c r="N1990" i="80"/>
  <c r="N1995" i="80"/>
  <c r="N1158" i="80"/>
  <c r="N1555" i="80"/>
  <c r="N2194" i="80"/>
  <c r="N1583" i="80"/>
  <c r="N1242" i="80"/>
  <c r="N1742" i="80"/>
  <c r="N1672" i="80"/>
  <c r="N1782" i="80"/>
  <c r="N2064" i="80"/>
  <c r="N2009" i="80"/>
  <c r="N1910" i="80"/>
  <c r="N1693" i="80"/>
  <c r="N1352" i="80"/>
  <c r="N2164" i="80"/>
  <c r="N1523" i="80"/>
  <c r="N1915" i="80"/>
  <c r="N1608" i="80"/>
  <c r="N1434" i="80"/>
  <c r="N1208" i="80"/>
  <c r="N1458" i="80"/>
  <c r="N1233" i="80"/>
  <c r="N1987" i="80"/>
  <c r="N1656" i="80"/>
  <c r="N1711" i="80"/>
  <c r="N1455" i="80"/>
  <c r="N2015" i="80"/>
  <c r="N1849" i="80"/>
  <c r="N1364" i="80"/>
  <c r="N1224" i="80"/>
  <c r="N1795" i="80"/>
  <c r="N1420" i="80"/>
  <c r="N1377" i="80"/>
  <c r="N1853" i="80"/>
  <c r="N1128" i="80"/>
  <c r="N1947" i="80"/>
  <c r="N1975" i="80"/>
  <c r="N1830" i="80"/>
  <c r="N1463" i="80"/>
  <c r="N1190" i="80"/>
  <c r="N1841" i="80"/>
  <c r="N1440" i="80"/>
  <c r="N1924" i="80"/>
  <c r="N2174" i="80"/>
  <c r="N1953" i="80"/>
  <c r="N1468" i="80"/>
  <c r="N1500" i="80"/>
  <c r="N1302" i="80"/>
  <c r="N1744" i="80"/>
  <c r="N1855" i="80"/>
  <c r="N1495" i="80"/>
  <c r="N1138" i="80"/>
  <c r="N2000" i="80"/>
  <c r="N1129" i="80"/>
  <c r="N2181" i="80"/>
  <c r="N1427" i="80"/>
  <c r="N1928" i="80"/>
  <c r="N2179" i="80"/>
  <c r="N1285" i="80"/>
  <c r="N1200" i="80"/>
  <c r="N1988" i="80"/>
  <c r="N1934" i="80"/>
  <c r="N2102" i="80"/>
  <c r="N1344" i="80"/>
  <c r="N1650" i="80"/>
  <c r="N1392" i="80"/>
  <c r="N1935" i="80"/>
  <c r="N1181" i="80"/>
  <c r="N1793" i="80"/>
  <c r="N1290" i="80"/>
  <c r="N1764" i="80"/>
  <c r="N1259" i="80"/>
  <c r="N1736" i="80"/>
  <c r="N1884" i="80"/>
  <c r="N1520" i="80"/>
  <c r="N2023" i="80"/>
  <c r="N2166" i="80"/>
  <c r="N1214" i="80"/>
  <c r="N1860" i="80"/>
  <c r="N1210" i="80"/>
  <c r="N1301" i="80"/>
  <c r="N1126" i="80"/>
  <c r="N1892" i="80"/>
  <c r="N1723" i="80"/>
  <c r="N2136" i="80"/>
  <c r="N1534" i="80"/>
  <c r="N1530" i="80"/>
  <c r="N1521" i="80"/>
  <c r="N1387" i="80"/>
  <c r="N1194" i="80"/>
  <c r="N1605" i="80"/>
  <c r="N1418" i="80"/>
  <c r="N2151" i="80"/>
  <c r="N1896" i="80"/>
  <c r="N2149" i="80"/>
  <c r="N1320" i="80"/>
  <c r="N1234" i="80"/>
  <c r="N1151" i="80"/>
  <c r="N2176" i="80"/>
  <c r="N1991" i="80"/>
  <c r="N1540" i="80"/>
  <c r="N1286" i="80"/>
  <c r="N1515" i="80"/>
  <c r="N1877" i="80"/>
  <c r="N1123" i="80"/>
  <c r="N1732" i="80"/>
  <c r="N1121" i="80"/>
  <c r="N2182" i="80"/>
  <c r="N1148" i="80"/>
  <c r="N1912" i="80"/>
  <c r="N1687" i="80"/>
  <c r="N1212" i="80"/>
  <c r="N1882" i="80"/>
  <c r="N1832" i="80"/>
  <c r="N2050" i="80"/>
  <c r="N2142" i="80"/>
  <c r="N1110" i="80"/>
  <c r="N1922" i="80"/>
  <c r="N1780" i="80"/>
  <c r="N1526" i="80"/>
  <c r="N2120" i="80"/>
  <c r="N1349" i="80"/>
  <c r="N1599" i="80"/>
  <c r="N2104" i="80"/>
  <c r="N1117" i="80"/>
  <c r="N2129" i="80"/>
  <c r="N1899" i="80"/>
  <c r="N1848" i="80"/>
  <c r="N1980" i="80"/>
  <c r="N1225" i="80"/>
  <c r="N1460" i="80"/>
  <c r="N2076" i="80"/>
  <c r="N1261" i="80"/>
  <c r="N1815" i="80"/>
  <c r="N2048" i="80"/>
  <c r="N2148" i="80"/>
  <c r="N1373" i="80"/>
  <c r="N1243" i="80"/>
  <c r="N1186" i="80"/>
  <c r="N2051" i="80"/>
  <c r="N1184" i="80"/>
  <c r="N2079" i="80"/>
  <c r="N1604" i="80"/>
  <c r="N1466" i="80"/>
  <c r="N1381" i="80"/>
  <c r="N2085" i="80"/>
  <c r="N1578" i="80"/>
  <c r="N1502" i="80"/>
  <c r="N2073" i="80"/>
  <c r="N1316" i="80"/>
  <c r="N1568" i="80"/>
  <c r="N1818" i="80"/>
  <c r="N2071" i="80"/>
  <c r="N1152" i="80"/>
  <c r="N2077" i="80"/>
  <c r="N1992" i="80"/>
  <c r="N1903" i="80"/>
  <c r="N2019" i="80"/>
  <c r="N1598" i="80"/>
  <c r="N2123" i="80"/>
  <c r="N1321" i="80"/>
  <c r="N2184" i="80"/>
  <c r="N1909" i="80"/>
  <c r="N1399" i="80"/>
  <c r="N1253" i="80"/>
  <c r="N1156" i="80"/>
  <c r="N1576" i="80"/>
  <c r="N1473" i="80"/>
  <c r="N1996" i="80"/>
  <c r="N1858" i="80"/>
  <c r="N1854" i="80"/>
  <c r="N1274" i="80"/>
  <c r="N1219" i="80"/>
  <c r="N1970" i="80"/>
  <c r="N1160" i="80"/>
  <c r="N1894" i="80"/>
  <c r="N1188" i="80"/>
  <c r="N1413" i="80"/>
  <c r="N1633" i="80"/>
  <c r="N1769" i="80"/>
  <c r="N2039" i="80"/>
  <c r="N1118" i="80"/>
  <c r="N2044" i="80"/>
  <c r="N1812" i="80"/>
  <c r="N1347" i="80"/>
  <c r="N1846" i="80"/>
  <c r="N2075" i="80"/>
  <c r="N1683" i="80"/>
  <c r="N1989" i="80"/>
  <c r="N1840" i="80"/>
  <c r="N1209" i="80"/>
  <c r="N2066" i="80"/>
  <c r="N1198" i="80"/>
  <c r="N1264" i="80"/>
  <c r="N1125" i="80"/>
  <c r="N2027" i="80"/>
  <c r="N1635" i="80"/>
  <c r="N1548" i="80"/>
  <c r="N1417" i="80"/>
  <c r="N1968" i="80"/>
  <c r="N1949" i="80"/>
  <c r="N1327" i="80"/>
  <c r="N1715" i="80"/>
  <c r="N1245" i="80"/>
  <c r="N1154" i="80"/>
  <c r="N1773" i="80"/>
  <c r="N1273" i="80"/>
  <c r="N1665" i="80"/>
  <c r="N1994" i="80"/>
  <c r="N1750" i="80"/>
  <c r="N1474" i="80"/>
  <c r="N1887" i="80"/>
  <c r="N1580" i="80"/>
  <c r="N1805" i="80"/>
  <c r="N1305" i="80"/>
  <c r="N2012" i="80"/>
  <c r="N2008" i="80"/>
  <c r="N2177" i="80"/>
  <c r="N1904" i="80"/>
  <c r="N1817" i="80"/>
  <c r="N1763" i="80"/>
  <c r="N1289" i="80"/>
  <c r="N1790" i="80"/>
  <c r="N1153" i="80"/>
  <c r="N1880" i="80"/>
  <c r="N1823" i="80"/>
  <c r="N1623" i="80"/>
  <c r="N1481" i="80"/>
  <c r="N1850" i="80"/>
  <c r="N1960" i="80"/>
  <c r="N1931" i="80"/>
  <c r="N1760" i="80"/>
  <c r="N1250" i="80"/>
  <c r="N1663" i="80"/>
  <c r="N1940" i="80"/>
  <c r="N1921" i="80"/>
  <c r="N1299" i="80"/>
  <c r="N1491" i="80"/>
  <c r="N1637" i="80"/>
  <c r="N1798" i="80"/>
  <c r="N1183" i="80"/>
  <c r="N2115" i="80"/>
  <c r="N1866" i="80"/>
  <c r="N1986" i="80"/>
  <c r="N1972" i="80"/>
  <c r="N2126" i="80"/>
  <c r="N1614" i="80"/>
  <c r="N1979" i="80"/>
  <c r="N1963" i="80"/>
  <c r="N1709" i="80"/>
  <c r="N1961" i="80"/>
  <c r="N2130" i="80"/>
  <c r="N1766" i="80"/>
  <c r="N1731" i="80"/>
  <c r="N1713" i="80"/>
  <c r="N1564" i="80"/>
  <c r="N1367" i="80"/>
  <c r="N1825" i="80"/>
  <c r="N1542" i="80"/>
  <c r="N1642" i="80"/>
  <c r="N2055" i="80"/>
  <c r="N2111" i="80"/>
  <c r="N1666" i="80"/>
  <c r="N2029" i="80"/>
  <c r="N2057" i="80"/>
  <c r="N1575" i="80"/>
  <c r="N1550" i="80"/>
  <c r="N1865" i="80"/>
  <c r="N1734" i="80"/>
  <c r="N1587" i="80"/>
  <c r="N1176" i="80"/>
  <c r="N1677" i="80"/>
  <c r="N1927" i="80"/>
  <c r="N2178" i="80"/>
  <c r="N2092" i="80"/>
  <c r="N1993" i="80"/>
  <c r="N1821" i="80"/>
  <c r="N1682" i="80"/>
  <c r="N2159" i="80"/>
  <c r="N1397" i="80"/>
  <c r="N1507" i="80"/>
  <c r="N1366" i="80"/>
  <c r="N1601" i="80"/>
  <c r="N1235" i="80"/>
  <c r="N1679" i="80"/>
  <c r="N2034" i="80"/>
  <c r="N1271" i="80"/>
  <c r="N1691" i="80"/>
  <c r="N1310" i="80"/>
  <c r="N1719" i="80"/>
  <c r="N1334" i="80"/>
  <c r="N1942" i="80"/>
  <c r="N1827" i="80"/>
  <c r="N2033" i="80"/>
  <c r="N1787" i="80"/>
  <c r="N1493" i="80"/>
  <c r="N1350" i="80"/>
  <c r="N1195" i="80"/>
  <c r="N1395" i="80"/>
  <c r="N1628" i="80"/>
  <c r="N2131" i="80"/>
  <c r="N2045" i="80"/>
  <c r="N1868" i="80"/>
  <c r="N1767" i="80"/>
  <c r="N1685" i="80"/>
  <c r="N1644" i="80"/>
  <c r="N1595" i="80"/>
  <c r="N1113" i="80"/>
  <c r="N1707" i="80"/>
  <c r="N1206" i="80"/>
  <c r="N1432" i="80"/>
  <c r="N1343" i="80"/>
  <c r="N1544" i="80"/>
  <c r="N1291" i="80"/>
  <c r="N1282" i="80"/>
  <c r="N2083" i="80"/>
  <c r="N1306" i="80"/>
  <c r="N1726" i="80"/>
  <c r="N1938" i="80"/>
  <c r="N1444" i="80"/>
  <c r="N1193" i="80"/>
  <c r="N1716" i="80"/>
  <c r="N1852" i="80"/>
  <c r="N1112" i="80"/>
  <c r="N2098" i="80"/>
  <c r="N1905" i="80"/>
  <c r="N1651" i="80"/>
  <c r="N1545" i="80"/>
  <c r="N2037" i="80"/>
  <c r="N1627" i="80"/>
  <c r="N2154" i="80"/>
  <c r="N1376" i="80"/>
  <c r="N1429" i="80"/>
  <c r="N1178" i="80"/>
  <c r="N2017" i="80"/>
  <c r="N1621" i="80"/>
  <c r="N1300" i="80"/>
  <c r="N1278" i="80"/>
  <c r="N1842" i="80"/>
  <c r="N1415" i="80"/>
  <c r="N1698" i="80"/>
  <c r="N2118" i="80"/>
  <c r="N1355" i="80"/>
  <c r="N1270" i="80"/>
  <c r="N1836" i="80"/>
  <c r="N1155" i="80"/>
  <c r="N1641" i="80"/>
  <c r="N1342" i="80"/>
  <c r="N1944" i="80"/>
  <c r="N1385" i="80"/>
  <c r="N1378" i="80"/>
  <c r="N1192" i="80"/>
  <c r="N1386" i="80"/>
  <c r="N1159" i="80"/>
  <c r="N1674" i="80"/>
  <c r="N1861" i="80"/>
  <c r="N1338" i="80"/>
  <c r="N1811" i="80"/>
  <c r="N1929" i="80"/>
  <c r="N2089" i="80"/>
  <c r="N1436" i="80"/>
  <c r="N1809" i="80"/>
  <c r="N1895" i="80"/>
  <c r="N1419" i="80"/>
  <c r="N1484" i="80"/>
  <c r="N1508" i="80"/>
  <c r="N1365" i="80"/>
  <c r="N1864" i="80"/>
  <c r="N1828" i="80"/>
  <c r="N1503" i="80"/>
  <c r="N2125" i="80"/>
  <c r="N2193" i="80"/>
  <c r="N1957" i="80"/>
  <c r="N1648" i="80"/>
  <c r="N1197" i="80"/>
  <c r="N1926" i="80"/>
  <c r="N1506" i="80"/>
  <c r="N2031" i="80"/>
  <c r="N1111" i="80"/>
  <c r="N1341" i="80"/>
  <c r="N1449" i="80"/>
  <c r="N1499" i="80"/>
  <c r="N1810" i="80"/>
  <c r="N1295" i="80"/>
  <c r="N1857" i="80"/>
  <c r="N1833" i="80"/>
  <c r="N1586" i="80"/>
  <c r="N1984" i="80"/>
  <c r="N1985" i="80"/>
  <c r="N1704" i="80"/>
  <c r="N1954" i="80"/>
  <c r="N1717" i="80"/>
  <c r="N1558" i="80"/>
  <c r="N1978" i="80"/>
  <c r="N1876" i="80"/>
  <c r="N1618" i="80"/>
  <c r="N1920" i="80"/>
  <c r="N1913" i="80"/>
  <c r="N1187" i="80"/>
  <c r="N1718" i="80"/>
  <c r="N1668" i="80"/>
  <c r="N1416" i="80"/>
  <c r="N1839" i="80"/>
  <c r="N1788" i="80"/>
  <c r="N1561" i="80"/>
  <c r="N1477" i="80"/>
  <c r="N1173" i="80"/>
  <c r="N2134" i="80"/>
  <c r="N2110" i="80"/>
  <c r="N1447" i="80"/>
  <c r="N2145" i="80"/>
  <c r="N1109" i="80"/>
  <c r="N1527" i="80"/>
  <c r="N1911" i="80"/>
  <c r="N1157" i="80"/>
  <c r="N1470" i="80"/>
  <c r="N1185" i="80"/>
  <c r="N1323" i="80"/>
  <c r="N1409" i="80"/>
  <c r="N2041" i="80"/>
  <c r="N1142" i="80"/>
  <c r="N1165" i="80"/>
  <c r="N1745" i="80"/>
  <c r="N2006" i="80"/>
  <c r="N2035" i="80"/>
  <c r="N1549" i="80"/>
  <c r="N1690" i="80"/>
  <c r="N1577" i="80"/>
  <c r="N1443" i="80"/>
  <c r="N1221" i="80"/>
  <c r="N1643" i="80"/>
  <c r="N1969" i="80"/>
  <c r="N1557" i="80"/>
  <c r="N1844" i="80"/>
  <c r="N1645" i="80"/>
  <c r="N1170" i="80"/>
  <c r="N1361" i="80"/>
  <c r="N1611" i="80"/>
  <c r="N1251" i="80"/>
  <c r="N1464" i="80"/>
  <c r="N1813" i="80"/>
  <c r="N2016" i="80"/>
  <c r="N2088" i="80"/>
  <c r="N1226" i="80"/>
  <c r="N1967" i="80"/>
  <c r="N1856" i="80"/>
  <c r="N1465" i="80"/>
  <c r="N1923" i="80"/>
  <c r="N1919" i="80"/>
  <c r="N1695" i="80"/>
  <c r="N1639" i="80"/>
  <c r="N2116" i="80"/>
  <c r="N1801" i="80"/>
  <c r="N2063" i="80"/>
  <c r="N1834" i="80"/>
  <c r="N2028" i="80"/>
  <c r="N1531" i="80"/>
  <c r="N2153" i="80"/>
  <c r="N1394" i="80"/>
  <c r="N1389" i="80"/>
  <c r="N1136" i="80"/>
  <c r="N1671" i="80"/>
  <c r="N1220" i="80"/>
  <c r="N1640" i="80"/>
  <c r="N1222" i="80"/>
  <c r="N1139" i="80"/>
  <c r="N1425" i="80"/>
  <c r="N1472" i="80"/>
  <c r="N1254" i="80"/>
  <c r="N1279" i="80"/>
  <c r="N1563" i="80"/>
  <c r="N1733" i="80"/>
  <c r="N2004" i="80"/>
  <c r="N1130" i="80"/>
  <c r="N2096" i="80"/>
  <c r="N1613" i="80"/>
  <c r="N1751" i="80"/>
  <c r="N1276" i="80"/>
  <c r="N1997" i="80"/>
  <c r="N1885" i="80"/>
  <c r="N1552" i="80"/>
  <c r="N1215" i="80"/>
  <c r="N1325" i="80"/>
  <c r="N2097" i="80"/>
  <c r="N1304" i="80"/>
  <c r="N1312" i="80"/>
  <c r="N1647" i="80"/>
  <c r="N1939" i="80"/>
  <c r="N1607" i="80"/>
  <c r="N1872" i="80"/>
  <c r="N2165" i="80"/>
  <c r="N2053" i="80"/>
  <c r="N2025" i="80"/>
  <c r="N1789" i="80"/>
  <c r="N1471" i="80"/>
  <c r="N1999" i="80"/>
  <c r="N1475" i="80"/>
  <c r="N2091" i="80"/>
  <c r="N1703" i="80"/>
  <c r="N1835" i="80"/>
  <c r="N1863" i="80"/>
  <c r="N1492" i="80"/>
  <c r="N1518" i="80"/>
  <c r="N1699" i="80"/>
  <c r="N1340" i="80"/>
  <c r="N1169" i="80"/>
  <c r="N1951" i="80"/>
  <c r="N2119" i="80"/>
  <c r="N1307" i="80"/>
  <c r="N1814" i="80"/>
  <c r="N1941" i="80"/>
  <c r="N1462" i="80"/>
  <c r="N1498" i="80"/>
  <c r="N1559" i="80"/>
  <c r="N2065" i="80"/>
  <c r="N1891" i="80"/>
  <c r="N1727" i="80"/>
  <c r="N1845" i="80"/>
  <c r="N1781" i="80"/>
  <c r="N1579" i="80"/>
  <c r="N1890" i="80"/>
  <c r="N1272" i="80"/>
  <c r="N1453" i="80"/>
  <c r="N2003" i="80"/>
  <c r="N2137" i="80"/>
  <c r="N1335" i="80"/>
  <c r="N1977" i="80"/>
  <c r="N1971" i="80"/>
  <c r="N1490" i="80"/>
  <c r="N1333" i="80"/>
  <c r="N1529" i="80"/>
  <c r="N1388" i="80"/>
  <c r="N1213" i="80"/>
  <c r="N2056" i="80"/>
  <c r="N2175" i="80"/>
  <c r="N2147" i="80"/>
  <c r="N1424" i="80"/>
  <c r="N1281" i="80"/>
  <c r="N1191" i="80"/>
  <c r="N1414" i="80"/>
  <c r="N1216" i="80"/>
  <c r="N1862" i="80"/>
  <c r="N2082" i="80"/>
  <c r="N1528" i="80"/>
  <c r="N1783" i="80"/>
  <c r="N1755" i="80"/>
  <c r="N1955" i="80"/>
  <c r="N1337" i="80"/>
  <c r="N1870" i="80"/>
  <c r="N1247" i="80"/>
  <c r="N1145" i="80"/>
  <c r="N1669" i="80"/>
  <c r="N1391" i="80"/>
  <c r="N1363" i="80"/>
  <c r="N1267" i="80"/>
  <c r="N1353" i="80"/>
  <c r="N1729" i="80"/>
  <c r="N1241" i="80"/>
  <c r="N1546" i="80"/>
  <c r="N2095" i="80"/>
  <c r="N2005" i="80"/>
  <c r="N1808" i="80"/>
  <c r="N1636" i="80"/>
  <c r="N1469" i="80"/>
  <c r="N1478" i="80"/>
  <c r="N1807" i="80"/>
  <c r="N1873" i="80"/>
  <c r="N2152" i="80"/>
  <c r="O845" i="80"/>
  <c r="AC845" i="105"/>
  <c r="O386" i="80"/>
  <c r="AC386" i="105"/>
  <c r="O160" i="80"/>
  <c r="AC160" i="105"/>
  <c r="O81" i="80"/>
  <c r="AC81" i="105"/>
  <c r="O848" i="80"/>
  <c r="AC848" i="105"/>
  <c r="BF110" i="55"/>
  <c r="AS10" i="104" s="1"/>
  <c r="O715" i="80"/>
  <c r="AC715" i="105"/>
  <c r="O279" i="80"/>
  <c r="AC279" i="105"/>
  <c r="M1587" i="80"/>
  <c r="M1821" i="80"/>
  <c r="M2073" i="80"/>
  <c r="M1316" i="80"/>
  <c r="M1568" i="80"/>
  <c r="M2132" i="80"/>
  <c r="M1768" i="80"/>
  <c r="M1616" i="80"/>
  <c r="M1560" i="80"/>
  <c r="M1980" i="80"/>
  <c r="M2019" i="80"/>
  <c r="M1315" i="80"/>
  <c r="M1314" i="80"/>
  <c r="M1175" i="80"/>
  <c r="M1252" i="80"/>
  <c r="M1342" i="80"/>
  <c r="M2049" i="80"/>
  <c r="M1538" i="80"/>
  <c r="M1504" i="80"/>
  <c r="M1331" i="80"/>
  <c r="M2062" i="80"/>
  <c r="M1715" i="80"/>
  <c r="M1127" i="80"/>
  <c r="M1942" i="80"/>
  <c r="M1799" i="80"/>
  <c r="M1465" i="80"/>
  <c r="M1749" i="80"/>
  <c r="M2022" i="80"/>
  <c r="M1442" i="80"/>
  <c r="M1551" i="80"/>
  <c r="M1157" i="80"/>
  <c r="M2165" i="80"/>
  <c r="M1195" i="80"/>
  <c r="M1790" i="80"/>
  <c r="M2099" i="80"/>
  <c r="M1906" i="80"/>
  <c r="M1567" i="80"/>
  <c r="M1513" i="80"/>
  <c r="M1479" i="80"/>
  <c r="M2186" i="80"/>
  <c r="M1118" i="80"/>
  <c r="M1224" i="80"/>
  <c r="M2071" i="80"/>
  <c r="M1925" i="80"/>
  <c r="M2020" i="80"/>
  <c r="M1374" i="80"/>
  <c r="M1313" i="80"/>
  <c r="M2084" i="80"/>
  <c r="M1275" i="80"/>
  <c r="M1356" i="80"/>
  <c r="M1776" i="80"/>
  <c r="M1491" i="80"/>
  <c r="M1666" i="80"/>
  <c r="M1218" i="80"/>
  <c r="M1519" i="80"/>
  <c r="M1694" i="80"/>
  <c r="M1163" i="80"/>
  <c r="M2191" i="80"/>
  <c r="M1885" i="80"/>
  <c r="M2141" i="80"/>
  <c r="M2169" i="80"/>
  <c r="M1164" i="80"/>
  <c r="M1267" i="80"/>
  <c r="M1834" i="80"/>
  <c r="M1807" i="80"/>
  <c r="M1943" i="80"/>
  <c r="M1549" i="80"/>
  <c r="M2012" i="80"/>
  <c r="M2047" i="80"/>
  <c r="M1871" i="80"/>
  <c r="M1701" i="80"/>
  <c r="M1617" i="80"/>
  <c r="M1516" i="80"/>
  <c r="M1430" i="80"/>
  <c r="M1347" i="80"/>
  <c r="M1846" i="80"/>
  <c r="M1880" i="80"/>
  <c r="M1201" i="80"/>
  <c r="M2131" i="80"/>
  <c r="M1936" i="80"/>
  <c r="M1287" i="80"/>
  <c r="M1881" i="80"/>
  <c r="M1258" i="80"/>
  <c r="M1337" i="80"/>
  <c r="M1748" i="80"/>
  <c r="M1393" i="80"/>
  <c r="M1384" i="80"/>
  <c r="M2168" i="80"/>
  <c r="M2086" i="80"/>
  <c r="M1667" i="80"/>
  <c r="M1326" i="80"/>
  <c r="M1716" i="80"/>
  <c r="M1329" i="80"/>
  <c r="M1556" i="80"/>
  <c r="M1350" i="80"/>
  <c r="M1659" i="80"/>
  <c r="M1509" i="80"/>
  <c r="M1711" i="80"/>
  <c r="M1963" i="80"/>
  <c r="M2014" i="80"/>
  <c r="M1907" i="80"/>
  <c r="M1823" i="80"/>
  <c r="M1738" i="80"/>
  <c r="M1653" i="80"/>
  <c r="M1570" i="80"/>
  <c r="M1289" i="80"/>
  <c r="M1767" i="80"/>
  <c r="M1398" i="80"/>
  <c r="M1125" i="80"/>
  <c r="M2185" i="80"/>
  <c r="M1961" i="80"/>
  <c r="M1816" i="80"/>
  <c r="M1140" i="80"/>
  <c r="M1366" i="80"/>
  <c r="M1197" i="80"/>
  <c r="M1328" i="80"/>
  <c r="M2140" i="80"/>
  <c r="M1676" i="80"/>
  <c r="M1334" i="80"/>
  <c r="M1522" i="80"/>
  <c r="M1914" i="80"/>
  <c r="M1478" i="80"/>
  <c r="M1446" i="80"/>
  <c r="M1721" i="80"/>
  <c r="M1266" i="80"/>
  <c r="M2162" i="80"/>
  <c r="M1948" i="80"/>
  <c r="M2028" i="80"/>
  <c r="M1679" i="80"/>
  <c r="M1176" i="80"/>
  <c r="M1960" i="80"/>
  <c r="M1874" i="80"/>
  <c r="M1769" i="80"/>
  <c r="M1517" i="80"/>
  <c r="M1397" i="80"/>
  <c r="M1346" i="80"/>
  <c r="M1713" i="80"/>
  <c r="M1339" i="80"/>
  <c r="M1707" i="80"/>
  <c r="M1592" i="80"/>
  <c r="M1543" i="80"/>
  <c r="M2046" i="80"/>
  <c r="M1647" i="80"/>
  <c r="M2017" i="80"/>
  <c r="M1253" i="80"/>
  <c r="M1720" i="80"/>
  <c r="M1269" i="80"/>
  <c r="M1726" i="80"/>
  <c r="M1886" i="80"/>
  <c r="M1639" i="80"/>
  <c r="M1494" i="80"/>
  <c r="M2059" i="80"/>
  <c r="M1982" i="80"/>
  <c r="M1838" i="80"/>
  <c r="M1966" i="80"/>
  <c r="M2113" i="80"/>
  <c r="M1294" i="80"/>
  <c r="M1136" i="80"/>
  <c r="M1358" i="80"/>
  <c r="M1277" i="80"/>
  <c r="M1644" i="80"/>
  <c r="M1395" i="80"/>
  <c r="M1824" i="80"/>
  <c r="M1400" i="80"/>
  <c r="M1627" i="80"/>
  <c r="M2013" i="80"/>
  <c r="M2067" i="80"/>
  <c r="M1426" i="80"/>
  <c r="M1908" i="80"/>
  <c r="M1514" i="80"/>
  <c r="M1878" i="80"/>
  <c r="M1497" i="80"/>
  <c r="M2112" i="80"/>
  <c r="M1661" i="80"/>
  <c r="M1412" i="80"/>
  <c r="M2118" i="80"/>
  <c r="M1355" i="80"/>
  <c r="M1270" i="80"/>
  <c r="M2031" i="80"/>
  <c r="M1298" i="80"/>
  <c r="M1771" i="80"/>
  <c r="M1688" i="80"/>
  <c r="M1439" i="80"/>
  <c r="M1528" i="80"/>
  <c r="M1359" i="80"/>
  <c r="M1725" i="80"/>
  <c r="M1216" i="80"/>
  <c r="M1646" i="80"/>
  <c r="M1852" i="80"/>
  <c r="M1112" i="80"/>
  <c r="M1791" i="80"/>
  <c r="M1702" i="80"/>
  <c r="M1619" i="80"/>
  <c r="M1448" i="80"/>
  <c r="M1367" i="80"/>
  <c r="M1308" i="80"/>
  <c r="M2101" i="80"/>
  <c r="M1209" i="80"/>
  <c r="M1512" i="80"/>
  <c r="M2154" i="80"/>
  <c r="M1933" i="80"/>
  <c r="M1992" i="80"/>
  <c r="M1345" i="80"/>
  <c r="M1445" i="80"/>
  <c r="M1292" i="80"/>
  <c r="M1518" i="80"/>
  <c r="M1889" i="80"/>
  <c r="M1618" i="80"/>
  <c r="M2081" i="80"/>
  <c r="M1161" i="80"/>
  <c r="M1189" i="80"/>
  <c r="M1747" i="80"/>
  <c r="M1743" i="80"/>
  <c r="M1137" i="80"/>
  <c r="M2163" i="80"/>
  <c r="M2080" i="80"/>
  <c r="M1831" i="80"/>
  <c r="M1654" i="80"/>
  <c r="M1571" i="80"/>
  <c r="M1485" i="80"/>
  <c r="M1401" i="80"/>
  <c r="M1261" i="80"/>
  <c r="M1227" i="80"/>
  <c r="M1148" i="80"/>
  <c r="M1456" i="80"/>
  <c r="M2075" i="80"/>
  <c r="M1875" i="80"/>
  <c r="M2189" i="80"/>
  <c r="M1180" i="80"/>
  <c r="M1657" i="80"/>
  <c r="M2156" i="80"/>
  <c r="M1263" i="80"/>
  <c r="M1625" i="80"/>
  <c r="M1990" i="80"/>
  <c r="M1553" i="80"/>
  <c r="M1658" i="80"/>
  <c r="M1581" i="80"/>
  <c r="M2010" i="80"/>
  <c r="M2139" i="80"/>
  <c r="M2135" i="80"/>
  <c r="M1585" i="80"/>
  <c r="M1296" i="80"/>
  <c r="M2106" i="80"/>
  <c r="M1182" i="80"/>
  <c r="M1806" i="80"/>
  <c r="M1303" i="80"/>
  <c r="M1408" i="80"/>
  <c r="M1730" i="80"/>
  <c r="M1537" i="80"/>
  <c r="M2042" i="80"/>
  <c r="M1283" i="80"/>
  <c r="M1706" i="80"/>
  <c r="M1532" i="80"/>
  <c r="M1368" i="80"/>
  <c r="M1264" i="80"/>
  <c r="M1179" i="80"/>
  <c r="M1476" i="80"/>
  <c r="M1965" i="80"/>
  <c r="M1797" i="80"/>
  <c r="M2074" i="80"/>
  <c r="M1205" i="80"/>
  <c r="M1541" i="80"/>
  <c r="M1152" i="80"/>
  <c r="M1510" i="80"/>
  <c r="M1853" i="80"/>
  <c r="M1546" i="80"/>
  <c r="M1574" i="80"/>
  <c r="M1133" i="80"/>
  <c r="M1945" i="80"/>
  <c r="M1973" i="80"/>
  <c r="M1240" i="80"/>
  <c r="M1109" i="80"/>
  <c r="M1268" i="80"/>
  <c r="M2061" i="80"/>
  <c r="M1437" i="80"/>
  <c r="M1302" i="80"/>
  <c r="M1239" i="80"/>
  <c r="M2198" i="80"/>
  <c r="M1779" i="80"/>
  <c r="M2026" i="80"/>
  <c r="M1800" i="80"/>
  <c r="M1565" i="80"/>
  <c r="M1501" i="80"/>
  <c r="M1756" i="80"/>
  <c r="M1236" i="80"/>
  <c r="M1740" i="80"/>
  <c r="M1655" i="80"/>
  <c r="M1405" i="80"/>
  <c r="M1262" i="80"/>
  <c r="M1683" i="80"/>
  <c r="M1757" i="80"/>
  <c r="M1420" i="80"/>
  <c r="M1377" i="80"/>
  <c r="M1526" i="80"/>
  <c r="M1630" i="80"/>
  <c r="M1602" i="80"/>
  <c r="M1525" i="80"/>
  <c r="M1928" i="80"/>
  <c r="M1632" i="80"/>
  <c r="M1557" i="80"/>
  <c r="M1660" i="80"/>
  <c r="M1829" i="80"/>
  <c r="M1330" i="80"/>
  <c r="M1247" i="80"/>
  <c r="M1631" i="80"/>
  <c r="M1634" i="80"/>
  <c r="M2171" i="80"/>
  <c r="M1159" i="80"/>
  <c r="M1837" i="80"/>
  <c r="M1459" i="80"/>
  <c r="M1207" i="80"/>
  <c r="M1535" i="80"/>
  <c r="M1451" i="80"/>
  <c r="M1369" i="80"/>
  <c r="M1265" i="80"/>
  <c r="M1146" i="80"/>
  <c r="M2103" i="80"/>
  <c r="M1843" i="80"/>
  <c r="M1765" i="80"/>
  <c r="M1623" i="80"/>
  <c r="M1488" i="80"/>
  <c r="M1795" i="80"/>
  <c r="M1290" i="80"/>
  <c r="M1764" i="80"/>
  <c r="M1259" i="80"/>
  <c r="M1554" i="80"/>
  <c r="M1917" i="80"/>
  <c r="M1332" i="80"/>
  <c r="M1770" i="80"/>
  <c r="M1686" i="80"/>
  <c r="M2024" i="80"/>
  <c r="M2005" i="80"/>
  <c r="M2052" i="80"/>
  <c r="M1411" i="80"/>
  <c r="M1496" i="80"/>
  <c r="M1778" i="80"/>
  <c r="M1751" i="80"/>
  <c r="M1256" i="80"/>
  <c r="M1428" i="80"/>
  <c r="M1930" i="80"/>
  <c r="M2180" i="80"/>
  <c r="M1486" i="80"/>
  <c r="M1402" i="80"/>
  <c r="M1318" i="80"/>
  <c r="M1149" i="80"/>
  <c r="M1591" i="80"/>
  <c r="M1818" i="80"/>
  <c r="M1562" i="80"/>
  <c r="M1681" i="80"/>
  <c r="M2104" i="80"/>
  <c r="M1685" i="80"/>
  <c r="M2178" i="80"/>
  <c r="M1649" i="80"/>
  <c r="M1946" i="80"/>
  <c r="M1714" i="80"/>
  <c r="M1724" i="80"/>
  <c r="M1134" i="80"/>
  <c r="M1162" i="80"/>
  <c r="M1422" i="80"/>
  <c r="M1803" i="80"/>
  <c r="M2149" i="80"/>
  <c r="M1888" i="80"/>
  <c r="M1578" i="80"/>
  <c r="M2170" i="80"/>
  <c r="M2143" i="80"/>
  <c r="M1883" i="80"/>
  <c r="M1897" i="80"/>
  <c r="M2150" i="80"/>
  <c r="M1143" i="80"/>
  <c r="M1621" i="80"/>
  <c r="M1370" i="80"/>
  <c r="M1199" i="80"/>
  <c r="M1115" i="80"/>
  <c r="M2188" i="80"/>
  <c r="M1981" i="80"/>
  <c r="M1228" i="80"/>
  <c r="M1712" i="80"/>
  <c r="M1761" i="80"/>
  <c r="M1622" i="80"/>
  <c r="M2182" i="80"/>
  <c r="M2148" i="80"/>
  <c r="M1373" i="80"/>
  <c r="M1354" i="80"/>
  <c r="M2144" i="80"/>
  <c r="M1463" i="80"/>
  <c r="M1804" i="80"/>
  <c r="M1775" i="80"/>
  <c r="M1383" i="80"/>
  <c r="M2094" i="80"/>
  <c r="M1970" i="80"/>
  <c r="M1211" i="80"/>
  <c r="M1606" i="80"/>
  <c r="M1249" i="80"/>
  <c r="M1364" i="80"/>
  <c r="M1600" i="80"/>
  <c r="M2105" i="80"/>
  <c r="M1573" i="80"/>
  <c r="M1487" i="80"/>
  <c r="M1232" i="80"/>
  <c r="M1150" i="80"/>
  <c r="M1172" i="80"/>
  <c r="M1651" i="80"/>
  <c r="M2157" i="80"/>
  <c r="M1225" i="80"/>
  <c r="M1705" i="80"/>
  <c r="M1432" i="80"/>
  <c r="M1505" i="80"/>
  <c r="M1545" i="80"/>
  <c r="M1840" i="80"/>
  <c r="M1848" i="80"/>
  <c r="M1452" i="80"/>
  <c r="M1399" i="80"/>
  <c r="M2138" i="80"/>
  <c r="M1746" i="80"/>
  <c r="M2002" i="80"/>
  <c r="M1826" i="80"/>
  <c r="M2196" i="80"/>
  <c r="M1394" i="80"/>
  <c r="M2195" i="80"/>
  <c r="M1910" i="80"/>
  <c r="M1500" i="80"/>
  <c r="M1603" i="80"/>
  <c r="M1998" i="80"/>
  <c r="M1855" i="80"/>
  <c r="M1697" i="80"/>
  <c r="M1530" i="80"/>
  <c r="M1862" i="80"/>
  <c r="M1835" i="80"/>
  <c r="M1939" i="80"/>
  <c r="M1464" i="80"/>
  <c r="M1120" i="80"/>
  <c r="M2096" i="80"/>
  <c r="M1317" i="80"/>
  <c r="M1569" i="80"/>
  <c r="M1819" i="80"/>
  <c r="M2072" i="80"/>
  <c r="M1539" i="80"/>
  <c r="M1454" i="80"/>
  <c r="M1116" i="80"/>
  <c r="M2158" i="80"/>
  <c r="M1847" i="80"/>
  <c r="M2036" i="80"/>
  <c r="M2187" i="80"/>
  <c r="M2048" i="80"/>
  <c r="M1732" i="80"/>
  <c r="M1348" i="80"/>
  <c r="M1321" i="80"/>
  <c r="M2184" i="80"/>
  <c r="M1793" i="80"/>
  <c r="M1760" i="80"/>
  <c r="M1379" i="80"/>
  <c r="M1582" i="80"/>
  <c r="M1974" i="80"/>
  <c r="M1410" i="80"/>
  <c r="M1435" i="80"/>
  <c r="M1610" i="80"/>
  <c r="M1362" i="80"/>
  <c r="M1954" i="80"/>
  <c r="M2167" i="80"/>
  <c r="M1390" i="80"/>
  <c r="M2124" i="80"/>
  <c r="M2121" i="80"/>
  <c r="M1892" i="80"/>
  <c r="M1221" i="80"/>
  <c r="M1380" i="80"/>
  <c r="M2173" i="80"/>
  <c r="M1131" i="80"/>
  <c r="M1922" i="80"/>
  <c r="M2134" i="80"/>
  <c r="M1135" i="80"/>
  <c r="M1696" i="80"/>
  <c r="M1577" i="80"/>
  <c r="M1784" i="80"/>
  <c r="M1319" i="80"/>
  <c r="M1233" i="80"/>
  <c r="M2161" i="80"/>
  <c r="M2123" i="80"/>
  <c r="M2070" i="80"/>
  <c r="M1792" i="80"/>
  <c r="M2133" i="80"/>
  <c r="M1375" i="80"/>
  <c r="M1431" i="80"/>
  <c r="M1987" i="80"/>
  <c r="M1598" i="80"/>
  <c r="M1230" i="80"/>
  <c r="M2064" i="80"/>
  <c r="M2126" i="80"/>
  <c r="M1130" i="80"/>
  <c r="M2166" i="80"/>
  <c r="M1830" i="80"/>
  <c r="M1754" i="80"/>
  <c r="M2068" i="80"/>
  <c r="M1782" i="80"/>
  <c r="M1238" i="80"/>
  <c r="M1301" i="80"/>
  <c r="M1126" i="80"/>
  <c r="M1669" i="80"/>
  <c r="M1772" i="80"/>
  <c r="M1523" i="80"/>
  <c r="M1893" i="80"/>
  <c r="M1280" i="80"/>
  <c r="M1200" i="80"/>
  <c r="M2128" i="80"/>
  <c r="M1728" i="80"/>
  <c r="M1461" i="80"/>
  <c r="M1841" i="80"/>
  <c r="M2069" i="80"/>
  <c r="M1311" i="80"/>
  <c r="M1909" i="80"/>
  <c r="M1481" i="80"/>
  <c r="M1121" i="80"/>
  <c r="M1343" i="80"/>
  <c r="M1937" i="80"/>
  <c r="M1927" i="80"/>
  <c r="M2021" i="80"/>
  <c r="M1407" i="80"/>
  <c r="M1382" i="80"/>
  <c r="M1802" i="80"/>
  <c r="M1438" i="80"/>
  <c r="M2146" i="80"/>
  <c r="M2040" i="80"/>
  <c r="M2174" i="80"/>
  <c r="M1468" i="80"/>
  <c r="M2050" i="80"/>
  <c r="M1827" i="80"/>
  <c r="M2145" i="80"/>
  <c r="M2164" i="80"/>
  <c r="M1752" i="80"/>
  <c r="M1605" i="80"/>
  <c r="M1306" i="80"/>
  <c r="M1710" i="80"/>
  <c r="M1962" i="80"/>
  <c r="M1404" i="80"/>
  <c r="M1320" i="80"/>
  <c r="M1151" i="80"/>
  <c r="M2176" i="80"/>
  <c r="M2076" i="80"/>
  <c r="M2032" i="80"/>
  <c r="M2160" i="80"/>
  <c r="M1403" i="80"/>
  <c r="M2015" i="80"/>
  <c r="M1196" i="80"/>
  <c r="M1257" i="80"/>
  <c r="M1309" i="80"/>
  <c r="M1817" i="80"/>
  <c r="M1900" i="80"/>
  <c r="M1492" i="80"/>
  <c r="M1995" i="80"/>
  <c r="M1158" i="80"/>
  <c r="M1774" i="80"/>
  <c r="M1555" i="80"/>
  <c r="M2194" i="80"/>
  <c r="M1687" i="80"/>
  <c r="M1217" i="80"/>
  <c r="M1860" i="80"/>
  <c r="M2085" i="80"/>
  <c r="M1219" i="80"/>
  <c r="M1352" i="80"/>
  <c r="M1915" i="80"/>
  <c r="M1386" i="80"/>
  <c r="M1191" i="80"/>
  <c r="M1177" i="80"/>
  <c r="M1678" i="80"/>
  <c r="M1372" i="80"/>
  <c r="M1117" i="80"/>
  <c r="M2129" i="80"/>
  <c r="M2039" i="80"/>
  <c r="M1595" i="80"/>
  <c r="M1934" i="80"/>
  <c r="M1124" i="80"/>
  <c r="M1255" i="80"/>
  <c r="M2122" i="80"/>
  <c r="M1234" i="80"/>
  <c r="M1700" i="80"/>
  <c r="M1677" i="80"/>
  <c r="M1128" i="80"/>
  <c r="M1947" i="80"/>
  <c r="M1214" i="80"/>
  <c r="M2079" i="80"/>
  <c r="M1638" i="80"/>
  <c r="M1609" i="80"/>
  <c r="M1904" i="80"/>
  <c r="M1832" i="80"/>
  <c r="M1869" i="80"/>
  <c r="M1440" i="80"/>
  <c r="M1988" i="80"/>
  <c r="M1750" i="80"/>
  <c r="M1744" i="80"/>
  <c r="M1887" i="80"/>
  <c r="M1534" i="80"/>
  <c r="M1470" i="80"/>
  <c r="M1579" i="80"/>
  <c r="M1145" i="80"/>
  <c r="M1396" i="80"/>
  <c r="M1629" i="80"/>
  <c r="M2077" i="80"/>
  <c r="M1935" i="80"/>
  <c r="M1899" i="80"/>
  <c r="M2038" i="80"/>
  <c r="M2155" i="80"/>
  <c r="M1336" i="80"/>
  <c r="M1877" i="80"/>
  <c r="M1181" i="80"/>
  <c r="M1989" i="80"/>
  <c r="M1572" i="80"/>
  <c r="M1544" i="80"/>
  <c r="M1178" i="80"/>
  <c r="M1650" i="80"/>
  <c r="M1620" i="80"/>
  <c r="M1520" i="80"/>
  <c r="M1186" i="80"/>
  <c r="M2051" i="80"/>
  <c r="M2030" i="80"/>
  <c r="M2001" i="80"/>
  <c r="M2066" i="80"/>
  <c r="M1932" i="80"/>
  <c r="M1854" i="80"/>
  <c r="M1693" i="80"/>
  <c r="M2115" i="80"/>
  <c r="M2136" i="80"/>
  <c r="M1506" i="80"/>
  <c r="M1110" i="80"/>
  <c r="M1113" i="80"/>
  <c r="M1851" i="80"/>
  <c r="M1286" i="80"/>
  <c r="M1202" i="80"/>
  <c r="M2044" i="80"/>
  <c r="M1952" i="80"/>
  <c r="M1480" i="80"/>
  <c r="M1815" i="80"/>
  <c r="M1123" i="80"/>
  <c r="M1672" i="80"/>
  <c r="M1850" i="80"/>
  <c r="M2100" i="80"/>
  <c r="M1455" i="80"/>
  <c r="M1429" i="80"/>
  <c r="M1515" i="80"/>
  <c r="M1912" i="80"/>
  <c r="M1156" i="80"/>
  <c r="M1353" i="80"/>
  <c r="M1210" i="80"/>
  <c r="M1183" i="80"/>
  <c r="M1467" i="80"/>
  <c r="M1418" i="80"/>
  <c r="M1235" i="80"/>
  <c r="M2177" i="80"/>
  <c r="M1903" i="80"/>
  <c r="M1849" i="80"/>
  <c r="M1812" i="80"/>
  <c r="M1415" i="80"/>
  <c r="M1168" i="80"/>
  <c r="M1344" i="80"/>
  <c r="M1206" i="80"/>
  <c r="M1759" i="80"/>
  <c r="M1758" i="80"/>
  <c r="M1734" i="80"/>
  <c r="M1964" i="80"/>
  <c r="M1293" i="80"/>
  <c r="M2018" i="80"/>
  <c r="M1635" i="80"/>
  <c r="M1243" i="80"/>
  <c r="M2023" i="80"/>
  <c r="M1548" i="80"/>
  <c r="M1417" i="80"/>
  <c r="M1184" i="80"/>
  <c r="M1242" i="80"/>
  <c r="M1745" i="80"/>
  <c r="M1381" i="80"/>
  <c r="M1154" i="80"/>
  <c r="M1773" i="80"/>
  <c r="M1273" i="80"/>
  <c r="M1575" i="80"/>
  <c r="M1859" i="80"/>
  <c r="M1495" i="80"/>
  <c r="M1894" i="80"/>
  <c r="M1580" i="80"/>
  <c r="M2054" i="80"/>
  <c r="M1918" i="80"/>
  <c r="M1951" i="80"/>
  <c r="M2043" i="80"/>
  <c r="M1284" i="80"/>
  <c r="M1536" i="80"/>
  <c r="M1203" i="80"/>
  <c r="M2130" i="80"/>
  <c r="M1953" i="80"/>
  <c r="M1857" i="80"/>
  <c r="M1763" i="80"/>
  <c r="M1285" i="80"/>
  <c r="M1959" i="80"/>
  <c r="M1147" i="80"/>
  <c r="M1684" i="80"/>
  <c r="M1542" i="80"/>
  <c r="M1601" i="80"/>
  <c r="M2098" i="80"/>
  <c r="M1794" i="80"/>
  <c r="M1879" i="80"/>
  <c r="M1222" i="80"/>
  <c r="M1271" i="80"/>
  <c r="M1940" i="80"/>
  <c r="M1921" i="80"/>
  <c r="M1576" i="80"/>
  <c r="M1742" i="80"/>
  <c r="M2193" i="80"/>
  <c r="M1798" i="80"/>
  <c r="M1723" i="80"/>
  <c r="M1193" i="80"/>
  <c r="M1552" i="80"/>
  <c r="M1972" i="80"/>
  <c r="M1129" i="80"/>
  <c r="M1378" i="80"/>
  <c r="M1192" i="80"/>
  <c r="M1490" i="80"/>
  <c r="M1559" i="80"/>
  <c r="M1237" i="80"/>
  <c r="M1489" i="80"/>
  <c r="M1741" i="80"/>
  <c r="M1153" i="80"/>
  <c r="M2092" i="80"/>
  <c r="M1993" i="80"/>
  <c r="M1731" i="80"/>
  <c r="M1624" i="80"/>
  <c r="M1482" i="80"/>
  <c r="M1709" i="80"/>
  <c r="M1675" i="80"/>
  <c r="M2159" i="80"/>
  <c r="M1174" i="80"/>
  <c r="M2127" i="80"/>
  <c r="M1614" i="80"/>
  <c r="M2027" i="80"/>
  <c r="M1968" i="80"/>
  <c r="M1719" i="80"/>
  <c r="M2107" i="80"/>
  <c r="M1190" i="80"/>
  <c r="M1245" i="80"/>
  <c r="M1665" i="80"/>
  <c r="M2057" i="80"/>
  <c r="M2142" i="80"/>
  <c r="M1641" i="80"/>
  <c r="M1474" i="80"/>
  <c r="M1944" i="80"/>
  <c r="M1521" i="80"/>
  <c r="M2078" i="80"/>
  <c r="M2197" i="80"/>
  <c r="M1584" i="80"/>
  <c r="M1167" i="80"/>
  <c r="M1208" i="80"/>
  <c r="M1458" i="80"/>
  <c r="M1119" i="80"/>
  <c r="M2045" i="80"/>
  <c r="M1956" i="80"/>
  <c r="M1868" i="80"/>
  <c r="M1682" i="80"/>
  <c r="M1229" i="80"/>
  <c r="M1825" i="80"/>
  <c r="M1588" i="80"/>
  <c r="M1566" i="80"/>
  <c r="M1421" i="80"/>
  <c r="M1735" i="80"/>
  <c r="M1590" i="80"/>
  <c r="M1796" i="80"/>
  <c r="M2037" i="80"/>
  <c r="M1626" i="80"/>
  <c r="M1991" i="80"/>
  <c r="M2006" i="80"/>
  <c r="M1250" i="80"/>
  <c r="M1299" i="80"/>
  <c r="M1691" i="80"/>
  <c r="M1327" i="80"/>
  <c r="M1637" i="80"/>
  <c r="M1994" i="80"/>
  <c r="M1274" i="80"/>
  <c r="M1132" i="80"/>
  <c r="M1866" i="80"/>
  <c r="M1931" i="80"/>
  <c r="M2181" i="80"/>
  <c r="M1427" i="80"/>
  <c r="M1905" i="80"/>
  <c r="M1736" i="80"/>
  <c r="M1628" i="80"/>
  <c r="M1173" i="80"/>
  <c r="M1656" i="80"/>
  <c r="M1762" i="80"/>
  <c r="M1507" i="80"/>
  <c r="M1460" i="80"/>
  <c r="M1708" i="80"/>
  <c r="M1423" i="80"/>
  <c r="M1902" i="80"/>
  <c r="M1511" i="80"/>
  <c r="M1865" i="80"/>
  <c r="M1642" i="80"/>
  <c r="M1282" i="80"/>
  <c r="M2083" i="80"/>
  <c r="M1212" i="80"/>
  <c r="M2058" i="80"/>
  <c r="M1882" i="80"/>
  <c r="M2029" i="80"/>
  <c r="M1938" i="80"/>
  <c r="M1444" i="80"/>
  <c r="M1155" i="80"/>
  <c r="M1722" i="80"/>
  <c r="M1324" i="80"/>
  <c r="M1524" i="80"/>
  <c r="M1160" i="80"/>
  <c r="M1493" i="80"/>
  <c r="M1983" i="80"/>
  <c r="M1215" i="80"/>
  <c r="M1898" i="80"/>
  <c r="M2151" i="80"/>
  <c r="M1144" i="80"/>
  <c r="M1896" i="80"/>
  <c r="M1958" i="80"/>
  <c r="M1593" i="80"/>
  <c r="M2102" i="80"/>
  <c r="M1433" i="80"/>
  <c r="M1291" i="80"/>
  <c r="M1483" i="80"/>
  <c r="M1122" i="80"/>
  <c r="M1589" i="80"/>
  <c r="M1766" i="80"/>
  <c r="M1392" i="80"/>
  <c r="M1739" i="80"/>
  <c r="M1300" i="80"/>
  <c r="M2034" i="80"/>
  <c r="M1663" i="80"/>
  <c r="M1278" i="80"/>
  <c r="M1842" i="80"/>
  <c r="M1870" i="80"/>
  <c r="M2111" i="80"/>
  <c r="M1564" i="80"/>
  <c r="M1604" i="80"/>
  <c r="M1466" i="80"/>
  <c r="M1416" i="80"/>
  <c r="M1836" i="80"/>
  <c r="M1547" i="80"/>
  <c r="M2114" i="80"/>
  <c r="M1916" i="80"/>
  <c r="M1979" i="80"/>
  <c r="M1820" i="80"/>
  <c r="M2120" i="80"/>
  <c r="M1349" i="80"/>
  <c r="M1599" i="80"/>
  <c r="M2179" i="80"/>
  <c r="M2008" i="80"/>
  <c r="M1822" i="80"/>
  <c r="M1737" i="80"/>
  <c r="M1597" i="80"/>
  <c r="M1540" i="80"/>
  <c r="M1376" i="80"/>
  <c r="M1231" i="80"/>
  <c r="M1371" i="80"/>
  <c r="M1226" i="80"/>
  <c r="M1457" i="80"/>
  <c r="M2183" i="80"/>
  <c r="M1652" i="80"/>
  <c r="M1260" i="80"/>
  <c r="M1692" i="80"/>
  <c r="M2055" i="80"/>
  <c r="M1670" i="80"/>
  <c r="M1443" i="80"/>
  <c r="M1901" i="80"/>
  <c r="M1996" i="80"/>
  <c r="M1858" i="80"/>
  <c r="M1808" i="80"/>
  <c r="M1246" i="80"/>
  <c r="M1550" i="80"/>
  <c r="M2108" i="80"/>
  <c r="M1357" i="80"/>
  <c r="M1322" i="80"/>
  <c r="M1777" i="80"/>
  <c r="M1612" i="80"/>
  <c r="M1856" i="80"/>
  <c r="M1198" i="80"/>
  <c r="M1388" i="80"/>
  <c r="M1967" i="80"/>
  <c r="M2009" i="80"/>
  <c r="M2004" i="80"/>
  <c r="M2093" i="80"/>
  <c r="M1640" i="80"/>
  <c r="M1204" i="80"/>
  <c r="M1924" i="80"/>
  <c r="M1508" i="80"/>
  <c r="M1499" i="80"/>
  <c r="M1689" i="80"/>
  <c r="M1698" i="80"/>
  <c r="M1502" i="80"/>
  <c r="M1462" i="80"/>
  <c r="M1529" i="80"/>
  <c r="M1811" i="80"/>
  <c r="M1957" i="80"/>
  <c r="M1929" i="80"/>
  <c r="M1785" i="80"/>
  <c r="M1441" i="80"/>
  <c r="M2190" i="80"/>
  <c r="M1409" i="80"/>
  <c r="M1241" i="80"/>
  <c r="M1419" i="80"/>
  <c r="M1484" i="80"/>
  <c r="M1365" i="80"/>
  <c r="M1864" i="80"/>
  <c r="M1607" i="80"/>
  <c r="M1498" i="80"/>
  <c r="M1919" i="80"/>
  <c r="M1704" i="80"/>
  <c r="M1648" i="80"/>
  <c r="M1449" i="80"/>
  <c r="M2089" i="80"/>
  <c r="M1920" i="80"/>
  <c r="M1387" i="80"/>
  <c r="M1890" i="80"/>
  <c r="M1809" i="80"/>
  <c r="M1986" i="80"/>
  <c r="M1999" i="80"/>
  <c r="M1188" i="80"/>
  <c r="M2192" i="80"/>
  <c r="M1406" i="80"/>
  <c r="M1288" i="80"/>
  <c r="M1729" i="80"/>
  <c r="M1985" i="80"/>
  <c r="M1477" i="80"/>
  <c r="M2033" i="80"/>
  <c r="M2117" i="80"/>
  <c r="M1717" i="80"/>
  <c r="M1810" i="80"/>
  <c r="M1971" i="80"/>
  <c r="M2087" i="80"/>
  <c r="M1895" i="80"/>
  <c r="M2125" i="80"/>
  <c r="M1876" i="80"/>
  <c r="M2007" i="80"/>
  <c r="M1305" i="80"/>
  <c r="M1503" i="80"/>
  <c r="M1341" i="80"/>
  <c r="M1338" i="80"/>
  <c r="M1297" i="80"/>
  <c r="M1788" i="80"/>
  <c r="M1561" i="80"/>
  <c r="M1142" i="80"/>
  <c r="M1165" i="80"/>
  <c r="M1615" i="80"/>
  <c r="M1414" i="80"/>
  <c r="M1138" i="80"/>
  <c r="M1434" i="80"/>
  <c r="M1781" i="80"/>
  <c r="M1111" i="80"/>
  <c r="M1984" i="80"/>
  <c r="M1527" i="80"/>
  <c r="M2060" i="80"/>
  <c r="M1223" i="80"/>
  <c r="M1385" i="80"/>
  <c r="M2011" i="80"/>
  <c r="M2082" i="80"/>
  <c r="M1997" i="80"/>
  <c r="M1668" i="80"/>
  <c r="M1839" i="80"/>
  <c r="M1333" i="80"/>
  <c r="M1583" i="80"/>
  <c r="M2090" i="80"/>
  <c r="M2035" i="80"/>
  <c r="M1244" i="80"/>
  <c r="M1447" i="80"/>
  <c r="M1361" i="80"/>
  <c r="M1611" i="80"/>
  <c r="M1643" i="80"/>
  <c r="M1941" i="80"/>
  <c r="M1636" i="80"/>
  <c r="M1596" i="80"/>
  <c r="M2041" i="80"/>
  <c r="M1645" i="80"/>
  <c r="M1170" i="80"/>
  <c r="M2088" i="80"/>
  <c r="M1251" i="80"/>
  <c r="M1295" i="80"/>
  <c r="M1674" i="80"/>
  <c r="M1695" i="80"/>
  <c r="M2116" i="80"/>
  <c r="M1171" i="80"/>
  <c r="M1608" i="80"/>
  <c r="M1436" i="80"/>
  <c r="M1844" i="80"/>
  <c r="M2172" i="80"/>
  <c r="M1248" i="80"/>
  <c r="M1801" i="80"/>
  <c r="M2063" i="80"/>
  <c r="M1976" i="80"/>
  <c r="M2000" i="80"/>
  <c r="M1828" i="80"/>
  <c r="M2016" i="80"/>
  <c r="M1276" i="80"/>
  <c r="M1671" i="80"/>
  <c r="M1733" i="80"/>
  <c r="M1194" i="80"/>
  <c r="M1923" i="80"/>
  <c r="M1389" i="80"/>
  <c r="M2025" i="80"/>
  <c r="M1718" i="80"/>
  <c r="M1279" i="80"/>
  <c r="M1563" i="80"/>
  <c r="M1833" i="80"/>
  <c r="M1586" i="80"/>
  <c r="M1531" i="80"/>
  <c r="M1680" i="80"/>
  <c r="M1813" i="80"/>
  <c r="M1975" i="80"/>
  <c r="M1254" i="80"/>
  <c r="M1312" i="80"/>
  <c r="M1913" i="80"/>
  <c r="M1911" i="80"/>
  <c r="M1166" i="80"/>
  <c r="M1978" i="80"/>
  <c r="M1139" i="80"/>
  <c r="M2153" i="80"/>
  <c r="M1863" i="80"/>
  <c r="M1304" i="80"/>
  <c r="M2053" i="80"/>
  <c r="M2110" i="80"/>
  <c r="M1141" i="80"/>
  <c r="M1413" i="80"/>
  <c r="M1558" i="80"/>
  <c r="M1114" i="80"/>
  <c r="M1425" i="80"/>
  <c r="M1472" i="80"/>
  <c r="M1673" i="80"/>
  <c r="M1473" i="80"/>
  <c r="M1185" i="80"/>
  <c r="M1884" i="80"/>
  <c r="M1789" i="80"/>
  <c r="M1786" i="80"/>
  <c r="M1805" i="80"/>
  <c r="M1950" i="80"/>
  <c r="M1613" i="80"/>
  <c r="M1360" i="80"/>
  <c r="M2109" i="80"/>
  <c r="M2091" i="80"/>
  <c r="M1703" i="80"/>
  <c r="M1187" i="80"/>
  <c r="M1325" i="80"/>
  <c r="M1310" i="80"/>
  <c r="M1213" i="80"/>
  <c r="M1664" i="80"/>
  <c r="M1272" i="80"/>
  <c r="M2119" i="80"/>
  <c r="M1699" i="80"/>
  <c r="M1340" i="80"/>
  <c r="M1169" i="80"/>
  <c r="M1949" i="80"/>
  <c r="M2097" i="80"/>
  <c r="M1469" i="80"/>
  <c r="M1351" i="80"/>
  <c r="M1727" i="80"/>
  <c r="M1307" i="80"/>
  <c r="M1533" i="80"/>
  <c r="M1814" i="80"/>
  <c r="M1753" i="80"/>
  <c r="M1969" i="80"/>
  <c r="M1690" i="80"/>
  <c r="M2056" i="80"/>
  <c r="M2152" i="80"/>
  <c r="M1450" i="80"/>
  <c r="M2147" i="80"/>
  <c r="M1335" i="80"/>
  <c r="M1787" i="80"/>
  <c r="M1867" i="80"/>
  <c r="M1872" i="80"/>
  <c r="M1755" i="80"/>
  <c r="M1977" i="80"/>
  <c r="M1662" i="80"/>
  <c r="M2065" i="80"/>
  <c r="M1475" i="80"/>
  <c r="M1891" i="80"/>
  <c r="M2137" i="80"/>
  <c r="M1861" i="80"/>
  <c r="M2175" i="80"/>
  <c r="M1363" i="80"/>
  <c r="M1845" i="80"/>
  <c r="M1281" i="80"/>
  <c r="M1780" i="80"/>
  <c r="M1453" i="80"/>
  <c r="M1783" i="80"/>
  <c r="M1955" i="80"/>
  <c r="M1926" i="80"/>
  <c r="M1391" i="80"/>
  <c r="M1424" i="80"/>
  <c r="M1873" i="80"/>
  <c r="M1323" i="80"/>
  <c r="M1594" i="80"/>
  <c r="M1633" i="80"/>
  <c r="M1471" i="80"/>
  <c r="M2003" i="80"/>
  <c r="M2095" i="80"/>
  <c r="M1220" i="80"/>
  <c r="O167" i="80"/>
  <c r="AC167" i="105"/>
  <c r="O82" i="80"/>
  <c r="AC82" i="105"/>
  <c r="O84" i="80"/>
  <c r="AC84" i="105"/>
  <c r="M699" i="80"/>
  <c r="U699" i="105" s="1"/>
  <c r="O726" i="80"/>
  <c r="AC726" i="105"/>
  <c r="O955" i="80"/>
  <c r="AC955" i="105"/>
  <c r="O157" i="80"/>
  <c r="AC157" i="105"/>
  <c r="O727" i="80"/>
  <c r="AC727" i="105"/>
  <c r="O145" i="80"/>
  <c r="AC145" i="105"/>
  <c r="O285" i="80"/>
  <c r="U285" i="105"/>
  <c r="BC15" i="16"/>
  <c r="BJ11" i="16"/>
  <c r="O971" i="80"/>
  <c r="AC971" i="105"/>
  <c r="BJ5" i="16"/>
  <c r="O842" i="80"/>
  <c r="AC842" i="105"/>
  <c r="O964" i="80"/>
  <c r="AC964" i="105"/>
  <c r="O288" i="80"/>
  <c r="O382" i="80"/>
  <c r="O954" i="80"/>
  <c r="O364" i="80"/>
  <c r="O163" i="80"/>
  <c r="O846" i="80"/>
  <c r="O843" i="80"/>
  <c r="BF80" i="53"/>
  <c r="AR9" i="104" s="1"/>
  <c r="T1066" i="105"/>
  <c r="AB282" i="105"/>
  <c r="AB971" i="105"/>
  <c r="AB699" i="105"/>
  <c r="AB848" i="105"/>
  <c r="AB359" i="105"/>
  <c r="AB382" i="105"/>
  <c r="AB163" i="105"/>
  <c r="AB279" i="105"/>
  <c r="AB367" i="105"/>
  <c r="AB145" i="105"/>
  <c r="V19" i="53"/>
  <c r="AB715" i="105"/>
  <c r="AB1070" i="105"/>
  <c r="AB351" i="105"/>
  <c r="AB846" i="105"/>
  <c r="AB728" i="105"/>
  <c r="BF200" i="53"/>
  <c r="AR13" i="104"/>
  <c r="AB287" i="105"/>
  <c r="AB955" i="105"/>
  <c r="AB980" i="105"/>
  <c r="AB843" i="105"/>
  <c r="AP12" i="16"/>
  <c r="AB83" i="105"/>
  <c r="T1094" i="105"/>
  <c r="AB167" i="105"/>
  <c r="AB85" i="105"/>
  <c r="S154" i="58"/>
  <c r="Q4" i="57"/>
  <c r="Q4" i="58"/>
  <c r="Q184" i="59"/>
  <c r="Q34" i="59"/>
  <c r="Q94" i="58"/>
  <c r="Q64" i="59"/>
  <c r="Q124" i="59"/>
  <c r="Q124" i="58"/>
  <c r="Q94" i="59"/>
  <c r="Q4" i="55"/>
  <c r="Q4" i="53"/>
  <c r="Q274" i="53"/>
  <c r="Q214" i="57"/>
  <c r="Q34" i="53"/>
  <c r="Q154" i="57"/>
  <c r="Q94" i="57"/>
  <c r="Q184" i="58"/>
  <c r="Q184" i="52"/>
  <c r="Q154" i="58"/>
  <c r="Q274" i="55"/>
  <c r="Q184" i="53"/>
  <c r="N148" i="53"/>
  <c r="AF274" i="52"/>
  <c r="S214" i="58"/>
  <c r="Q64" i="58"/>
  <c r="Q214" i="58"/>
  <c r="Q34" i="58"/>
  <c r="Q244" i="57"/>
  <c r="Q214" i="52"/>
  <c r="AD124" i="53"/>
  <c r="Q94" i="55"/>
  <c r="AN274" i="52"/>
  <c r="Q34" i="55"/>
  <c r="Q64" i="53"/>
  <c r="S244" i="58"/>
  <c r="Q184" i="55"/>
  <c r="Q64" i="57"/>
  <c r="Q214" i="59"/>
  <c r="Q274" i="59"/>
  <c r="V9" i="16"/>
  <c r="AH94" i="53"/>
  <c r="Q244" i="52"/>
  <c r="AD4" i="52"/>
  <c r="Q64" i="52"/>
  <c r="AJ94" i="53"/>
  <c r="Q4" i="59"/>
  <c r="Q184" i="57"/>
  <c r="Q244" i="53"/>
  <c r="Q34" i="52"/>
  <c r="Q124" i="55"/>
  <c r="Q94" i="52"/>
  <c r="AJ244" i="53"/>
  <c r="Q274" i="57"/>
  <c r="Q124" i="52"/>
  <c r="S64" i="58"/>
  <c r="Q154" i="52"/>
  <c r="Q154" i="55"/>
  <c r="Q214" i="55"/>
  <c r="AP4" i="52"/>
  <c r="Q124" i="57"/>
  <c r="Q124" i="53"/>
  <c r="O94" i="53"/>
  <c r="O94" i="58"/>
  <c r="O274" i="55"/>
  <c r="O214" i="59"/>
  <c r="O274" i="58"/>
  <c r="O154" i="57"/>
  <c r="O64" i="57"/>
  <c r="V13" i="16"/>
  <c r="O244" i="57"/>
  <c r="AH244" i="52"/>
  <c r="AT214" i="52"/>
  <c r="G244" i="53"/>
  <c r="O64" i="53"/>
  <c r="O154" i="52"/>
  <c r="O124" i="55"/>
  <c r="AT124" i="53"/>
  <c r="O274" i="52"/>
  <c r="T15" i="16"/>
  <c r="O64" i="59"/>
  <c r="O94" i="57"/>
  <c r="O64" i="55"/>
  <c r="AH64" i="52"/>
  <c r="O154" i="58"/>
  <c r="AR214" i="52"/>
  <c r="AJ274" i="52"/>
  <c r="V6" i="16"/>
  <c r="AF184" i="52"/>
  <c r="AH184" i="53"/>
  <c r="Q154" i="53"/>
  <c r="Q64" i="55"/>
  <c r="AN124" i="52"/>
  <c r="V14" i="16"/>
  <c r="M15" i="16"/>
  <c r="K184" i="53"/>
  <c r="Q274" i="52"/>
  <c r="Q274" i="58"/>
  <c r="Q34" i="57"/>
  <c r="N265" i="59"/>
  <c r="D238" i="53"/>
  <c r="J86" i="59"/>
  <c r="J117" i="57"/>
  <c r="T206" i="58"/>
  <c r="CD5" i="16"/>
  <c r="BG15" i="16"/>
  <c r="V11" i="16"/>
  <c r="V8" i="16"/>
  <c r="AF94" i="53"/>
  <c r="AL64" i="52"/>
  <c r="U15" i="16"/>
  <c r="O214" i="53"/>
  <c r="O184" i="52"/>
  <c r="O64" i="58"/>
  <c r="K34" i="58"/>
  <c r="O4" i="55"/>
  <c r="O34" i="52"/>
  <c r="O244" i="59"/>
  <c r="O94" i="52"/>
  <c r="O4" i="59"/>
  <c r="O214" i="52"/>
  <c r="O214" i="57"/>
  <c r="O94" i="55"/>
  <c r="O154" i="55"/>
  <c r="O34" i="59"/>
  <c r="O4" i="58"/>
  <c r="K214" i="58"/>
  <c r="O184" i="59"/>
  <c r="O244" i="58"/>
  <c r="O154" i="59"/>
  <c r="K154" i="58"/>
  <c r="V5" i="16"/>
  <c r="O184" i="57"/>
  <c r="O124" i="58"/>
  <c r="K94" i="59"/>
  <c r="K244" i="55"/>
  <c r="O64" i="52"/>
  <c r="O4" i="53"/>
  <c r="AN4" i="58"/>
  <c r="CX14" i="16"/>
  <c r="CD9" i="16"/>
  <c r="BY15" i="16"/>
  <c r="CD6" i="16"/>
  <c r="CD7" i="16"/>
  <c r="DK15" i="16"/>
  <c r="DQ15" i="16"/>
  <c r="DR7" i="16"/>
  <c r="DP15" i="16"/>
  <c r="DL15" i="16"/>
  <c r="DR14" i="16"/>
  <c r="DR6" i="16"/>
  <c r="AH4" i="59"/>
  <c r="CV15" i="16"/>
  <c r="CD12" i="16"/>
  <c r="CA15" i="16"/>
  <c r="BX15" i="16"/>
  <c r="BJ9" i="16"/>
  <c r="BJ13" i="16"/>
  <c r="N117" i="55"/>
  <c r="BH15" i="16"/>
  <c r="BJ10" i="16"/>
  <c r="J206" i="53"/>
  <c r="BA15" i="16"/>
  <c r="K64" i="52"/>
  <c r="K184" i="59"/>
  <c r="P15" i="16"/>
  <c r="K34" i="57"/>
  <c r="K184" i="52"/>
  <c r="K214" i="53"/>
  <c r="K274" i="55"/>
  <c r="K124" i="53"/>
  <c r="K124" i="59"/>
  <c r="AF244" i="53"/>
  <c r="AM15" i="16"/>
  <c r="AN214" i="53"/>
  <c r="V12" i="16"/>
  <c r="R15" i="16"/>
  <c r="O15" i="16"/>
  <c r="AR274" i="52"/>
  <c r="AN154" i="53"/>
  <c r="K274" i="59"/>
  <c r="AR124" i="53"/>
  <c r="K64" i="55"/>
  <c r="K124" i="52"/>
  <c r="K154" i="55"/>
  <c r="K214" i="59"/>
  <c r="K184" i="58"/>
  <c r="AR154" i="53"/>
  <c r="AN244" i="52"/>
  <c r="K184" i="57"/>
  <c r="K154" i="52"/>
  <c r="K94" i="55"/>
  <c r="K214" i="52"/>
  <c r="K4" i="57"/>
  <c r="K244" i="57"/>
  <c r="K274" i="52"/>
  <c r="K4" i="58"/>
  <c r="K94" i="58"/>
  <c r="K154" i="59"/>
  <c r="K4" i="59"/>
  <c r="AD154" i="53"/>
  <c r="AF124" i="52"/>
  <c r="AF124" i="53"/>
  <c r="Q4" i="52"/>
  <c r="Q154" i="59"/>
  <c r="Q94" i="53"/>
  <c r="Q214" i="53"/>
  <c r="Q244" i="59"/>
  <c r="AL244" i="53"/>
  <c r="AL244" i="52"/>
  <c r="AP244" i="52"/>
  <c r="AP244" i="53"/>
  <c r="AD184" i="52"/>
  <c r="AD184" i="53"/>
  <c r="AJ64" i="52"/>
  <c r="AJ64" i="53"/>
  <c r="U34" i="53"/>
  <c r="U124" i="52"/>
  <c r="U274" i="53"/>
  <c r="U154" i="53"/>
  <c r="U4" i="59"/>
  <c r="U34" i="57"/>
  <c r="U64" i="55"/>
  <c r="U94" i="59"/>
  <c r="U64" i="59"/>
  <c r="U124" i="53"/>
  <c r="U124" i="58"/>
  <c r="U124" i="55"/>
  <c r="U124" i="57"/>
  <c r="U4" i="58"/>
  <c r="U4" i="52"/>
  <c r="U64" i="53"/>
  <c r="U94" i="53"/>
  <c r="U274" i="52"/>
  <c r="U94" i="55"/>
  <c r="U244" i="55"/>
  <c r="U4" i="55"/>
  <c r="U184" i="53"/>
  <c r="U274" i="55"/>
  <c r="U184" i="52"/>
  <c r="U214" i="52"/>
  <c r="U184" i="55"/>
  <c r="U94" i="57"/>
  <c r="U94" i="58"/>
  <c r="U274" i="57"/>
  <c r="U34" i="59"/>
  <c r="U154" i="55"/>
  <c r="U154" i="59"/>
  <c r="U274" i="59"/>
  <c r="AN94" i="53"/>
  <c r="AN94" i="52"/>
  <c r="AF214" i="53"/>
  <c r="AF214" i="52"/>
  <c r="AD244" i="57"/>
  <c r="CD13" i="16"/>
  <c r="AD94" i="57"/>
  <c r="CD8" i="16"/>
  <c r="AJ214" i="52"/>
  <c r="AJ214" i="53"/>
  <c r="AT274" i="52"/>
  <c r="AT274" i="53"/>
  <c r="AJ124" i="53"/>
  <c r="AJ124" i="52"/>
  <c r="N15" i="16"/>
  <c r="AF64" i="52"/>
  <c r="AN184" i="52"/>
  <c r="AN184" i="53"/>
  <c r="O214" i="58"/>
  <c r="O34" i="58"/>
  <c r="O124" i="53"/>
  <c r="O244" i="55"/>
  <c r="O4" i="57"/>
  <c r="O124" i="57"/>
  <c r="AN4" i="52"/>
  <c r="O4" i="52"/>
  <c r="O244" i="52"/>
  <c r="O184" i="53"/>
  <c r="O124" i="52"/>
  <c r="O94" i="59"/>
  <c r="O184" i="55"/>
  <c r="O154" i="53"/>
  <c r="O34" i="55"/>
  <c r="O244" i="53"/>
  <c r="O34" i="53"/>
  <c r="O34" i="57"/>
  <c r="O274" i="53"/>
  <c r="O274" i="59"/>
  <c r="AJ154" i="53"/>
  <c r="S34" i="55"/>
  <c r="S94" i="59"/>
  <c r="S154" i="55"/>
  <c r="S274" i="59"/>
  <c r="S214" i="55"/>
  <c r="S244" i="57"/>
  <c r="S34" i="59"/>
  <c r="S64" i="53"/>
  <c r="S154" i="52"/>
  <c r="S274" i="57"/>
  <c r="S244" i="53"/>
  <c r="S34" i="52"/>
  <c r="S64" i="57"/>
  <c r="S94" i="52"/>
  <c r="S214" i="57"/>
  <c r="S124" i="52"/>
  <c r="S184" i="52"/>
  <c r="S4" i="53"/>
  <c r="S124" i="58"/>
  <c r="S274" i="53"/>
  <c r="S64" i="59"/>
  <c r="S4" i="52"/>
  <c r="S244" i="52"/>
  <c r="S154" i="59"/>
  <c r="S4" i="57"/>
  <c r="S154" i="53"/>
  <c r="S244" i="55"/>
  <c r="S64" i="55"/>
  <c r="S184" i="55"/>
  <c r="S184" i="58"/>
  <c r="S274" i="55"/>
  <c r="S184" i="59"/>
  <c r="S124" i="59"/>
  <c r="S34" i="57"/>
  <c r="S214" i="59"/>
  <c r="S154" i="57"/>
  <c r="S94" i="53"/>
  <c r="S124" i="55"/>
  <c r="S184" i="57"/>
  <c r="S184" i="53"/>
  <c r="S64" i="52"/>
  <c r="S94" i="57"/>
  <c r="AR4" i="52"/>
  <c r="S274" i="52"/>
  <c r="S124" i="53"/>
  <c r="S34" i="53"/>
  <c r="S124" i="57"/>
  <c r="S244" i="59"/>
  <c r="S214" i="52"/>
  <c r="S214" i="53"/>
  <c r="BB230" i="59"/>
  <c r="BF170" i="59"/>
  <c r="AV12" i="104" s="1"/>
  <c r="BF140" i="59"/>
  <c r="AV11" i="104"/>
  <c r="BF290" i="59"/>
  <c r="AV16" i="104"/>
  <c r="V289" i="59"/>
  <c r="V139" i="59"/>
  <c r="BB50" i="59"/>
  <c r="V169" i="59"/>
  <c r="BF230" i="59"/>
  <c r="AV14" i="104"/>
  <c r="V199" i="59"/>
  <c r="BB110" i="59"/>
  <c r="BB20" i="59"/>
  <c r="V19" i="59"/>
  <c r="BF290" i="55"/>
  <c r="AS16" i="104"/>
  <c r="AP154" i="59"/>
  <c r="DR10" i="16"/>
  <c r="BT46" i="59"/>
  <c r="BF290" i="52"/>
  <c r="AQ16" i="104" s="1"/>
  <c r="CW15" i="16"/>
  <c r="BF200" i="59"/>
  <c r="AV13" i="104"/>
  <c r="BF290" i="57"/>
  <c r="AT16" i="104" s="1"/>
  <c r="AN94" i="59"/>
  <c r="BF230" i="53"/>
  <c r="AR14" i="104"/>
  <c r="AT4" i="59"/>
  <c r="AP10" i="16"/>
  <c r="BF170" i="55"/>
  <c r="AS12" i="104"/>
  <c r="DR9" i="16"/>
  <c r="AL64" i="59"/>
  <c r="BY160" i="59"/>
  <c r="AK15" i="16"/>
  <c r="CS15" i="16"/>
  <c r="AG15" i="16"/>
  <c r="AN244" i="59"/>
  <c r="DR13" i="16"/>
  <c r="AP11" i="16"/>
  <c r="BF110" i="53"/>
  <c r="AR10" i="104" s="1"/>
  <c r="V289" i="58"/>
  <c r="BF290" i="58"/>
  <c r="AU16" i="104"/>
  <c r="V229" i="58"/>
  <c r="BB230" i="58"/>
  <c r="V169" i="58"/>
  <c r="BB170" i="58"/>
  <c r="BF80" i="58"/>
  <c r="AU9" i="104"/>
  <c r="BT47" i="58"/>
  <c r="BY280" i="58"/>
  <c r="V49" i="58"/>
  <c r="BF50" i="58"/>
  <c r="AU8" i="104"/>
  <c r="BT280" i="58"/>
  <c r="BT41" i="58"/>
  <c r="BT69" i="58"/>
  <c r="BT138" i="58"/>
  <c r="BT197" i="58"/>
  <c r="BT187" i="58"/>
  <c r="BT40" i="58"/>
  <c r="BT157" i="58"/>
  <c r="BT43" i="58"/>
  <c r="BT258" i="58"/>
  <c r="BT135" i="58"/>
  <c r="BT163" i="58"/>
  <c r="BT8" i="58"/>
  <c r="BT7" i="58"/>
  <c r="BT130" i="58"/>
  <c r="BT219" i="58"/>
  <c r="BT159" i="58"/>
  <c r="BT75" i="58"/>
  <c r="BT104" i="58"/>
  <c r="BT253" i="58"/>
  <c r="BT127" i="58"/>
  <c r="BT257" i="58"/>
  <c r="BT98" i="58"/>
  <c r="BT192" i="58"/>
  <c r="BT68" i="58"/>
  <c r="BT223" i="58"/>
  <c r="BT188" i="58"/>
  <c r="BT128" i="58"/>
  <c r="BT254" i="58"/>
  <c r="BT38" i="58"/>
  <c r="BT190" i="58"/>
  <c r="BT97" i="58"/>
  <c r="BT168" i="58"/>
  <c r="BT160" i="58"/>
  <c r="BT250" i="58"/>
  <c r="BF20" i="58"/>
  <c r="AU7" i="104"/>
  <c r="BB290" i="57"/>
  <c r="BF230" i="57"/>
  <c r="AT14" i="104"/>
  <c r="BB230" i="57"/>
  <c r="BB200" i="57"/>
  <c r="V199" i="57"/>
  <c r="BF170" i="57"/>
  <c r="AT12" i="104" s="1"/>
  <c r="BB170" i="57"/>
  <c r="V139" i="57"/>
  <c r="BT164" i="57"/>
  <c r="BT132" i="57"/>
  <c r="BT16" i="57"/>
  <c r="BT129" i="57"/>
  <c r="BT195" i="57"/>
  <c r="BT159" i="57"/>
  <c r="BT198" i="57"/>
  <c r="BT130" i="57"/>
  <c r="BT285" i="57"/>
  <c r="BT279" i="57"/>
  <c r="BT196" i="57"/>
  <c r="BT193" i="57"/>
  <c r="BT226" i="57"/>
  <c r="BT287" i="57"/>
  <c r="BF20" i="57"/>
  <c r="AT7" i="104" s="1"/>
  <c r="BT39" i="57"/>
  <c r="BT99" i="57"/>
  <c r="BT10" i="57"/>
  <c r="BT11" i="57"/>
  <c r="BT254" i="57"/>
  <c r="BT136" i="57"/>
  <c r="BT48" i="57"/>
  <c r="BT41" i="57"/>
  <c r="BT103" i="57"/>
  <c r="BT38" i="57"/>
  <c r="BT106" i="57"/>
  <c r="BB20" i="57"/>
  <c r="BT284" i="57"/>
  <c r="BT127" i="57"/>
  <c r="BT134" i="57"/>
  <c r="BT188" i="57"/>
  <c r="BT138" i="57"/>
  <c r="BY67" i="57"/>
  <c r="BB290" i="55"/>
  <c r="V259" i="55"/>
  <c r="BB230" i="55"/>
  <c r="V199" i="55"/>
  <c r="BF200" i="55"/>
  <c r="AS13" i="104" s="1"/>
  <c r="V169" i="55"/>
  <c r="BB140" i="55"/>
  <c r="V139" i="55"/>
  <c r="BB110" i="55"/>
  <c r="BF80" i="55"/>
  <c r="AS9" i="104" s="1"/>
  <c r="BB80" i="55"/>
  <c r="BF50" i="55"/>
  <c r="AS8" i="104"/>
  <c r="BB50" i="55"/>
  <c r="BF20" i="55"/>
  <c r="AS7" i="104" s="1"/>
  <c r="BB20" i="55"/>
  <c r="BB290" i="53"/>
  <c r="V289" i="53"/>
  <c r="V259" i="53"/>
  <c r="V199" i="53"/>
  <c r="L117" i="58"/>
  <c r="V169" i="53"/>
  <c r="BB170" i="53"/>
  <c r="V79" i="53"/>
  <c r="BB80" i="53"/>
  <c r="BT253" i="53"/>
  <c r="BY97" i="53"/>
  <c r="BB50" i="53"/>
  <c r="BY127" i="53"/>
  <c r="BY286" i="53"/>
  <c r="BT227" i="53"/>
  <c r="BT44" i="53"/>
  <c r="BT193" i="53"/>
  <c r="BT247" i="53"/>
  <c r="BT278" i="53"/>
  <c r="BT10" i="53"/>
  <c r="BT129" i="53"/>
  <c r="BT136" i="53"/>
  <c r="BT103" i="53"/>
  <c r="BT132" i="53"/>
  <c r="BT68" i="53"/>
  <c r="BT160" i="53"/>
  <c r="BT97" i="53"/>
  <c r="BT13" i="53"/>
  <c r="BT188" i="53"/>
  <c r="BT100" i="53"/>
  <c r="N62" i="78"/>
  <c r="BY99" i="53"/>
  <c r="BY8" i="53"/>
  <c r="BT99" i="53"/>
  <c r="BT74" i="57"/>
  <c r="BT255" i="57"/>
  <c r="BT46" i="57"/>
  <c r="BT252" i="58"/>
  <c r="BT228" i="58"/>
  <c r="BT196" i="58"/>
  <c r="AF214" i="58"/>
  <c r="CX12" i="16"/>
  <c r="AD64" i="58"/>
  <c r="CX7" i="16"/>
  <c r="CO15" i="16"/>
  <c r="BT219" i="57"/>
  <c r="BF20" i="53"/>
  <c r="AR7" i="104"/>
  <c r="BT108" i="58"/>
  <c r="BT106" i="58"/>
  <c r="BT11" i="58"/>
  <c r="BT14" i="58"/>
  <c r="BT166" i="58"/>
  <c r="BT74" i="58"/>
  <c r="BT107" i="58"/>
  <c r="BT45" i="58"/>
  <c r="BT189" i="58"/>
  <c r="BT39" i="58"/>
  <c r="BT194" i="58"/>
  <c r="BT71" i="58"/>
  <c r="BT225" i="58"/>
  <c r="BT283" i="58"/>
  <c r="BT134" i="58"/>
  <c r="BT286" i="58"/>
  <c r="BT17" i="58"/>
  <c r="BT164" i="58"/>
  <c r="BT161" i="58"/>
  <c r="BT224" i="58"/>
  <c r="BT220" i="58"/>
  <c r="BT99" i="58"/>
  <c r="BT37" i="58"/>
  <c r="BT13" i="58"/>
  <c r="BT284" i="58"/>
  <c r="BT251" i="58"/>
  <c r="BT227" i="58"/>
  <c r="BT101" i="58"/>
  <c r="BT255" i="58"/>
  <c r="BT46" i="58"/>
  <c r="BT221" i="58"/>
  <c r="BT9" i="58"/>
  <c r="BT77" i="58"/>
  <c r="BT222" i="58"/>
  <c r="BT281" i="58"/>
  <c r="BT167" i="58"/>
  <c r="BT198" i="58"/>
  <c r="BT103" i="58"/>
  <c r="BT277" i="58"/>
  <c r="BT282" i="58"/>
  <c r="BT48" i="58"/>
  <c r="BT162" i="58"/>
  <c r="BT248" i="58"/>
  <c r="BT133" i="58"/>
  <c r="BT285" i="58"/>
  <c r="BT42" i="58"/>
  <c r="BT44" i="58"/>
  <c r="BT129" i="58"/>
  <c r="BT193" i="58"/>
  <c r="BT195" i="58"/>
  <c r="BT15" i="58"/>
  <c r="BT249" i="58"/>
  <c r="BT12" i="58"/>
  <c r="BT15" i="53"/>
  <c r="M69" i="78"/>
  <c r="S69" i="105" s="1"/>
  <c r="BY284" i="53"/>
  <c r="BY70" i="53"/>
  <c r="BT196" i="53"/>
  <c r="BT252" i="53"/>
  <c r="BT223" i="57"/>
  <c r="BT256" i="57"/>
  <c r="BT225" i="57"/>
  <c r="BT16" i="58"/>
  <c r="BT217" i="58"/>
  <c r="BT288" i="58"/>
  <c r="BT100" i="58"/>
  <c r="AN34" i="53"/>
  <c r="BT280" i="53"/>
  <c r="BT14" i="53"/>
  <c r="BY9" i="53"/>
  <c r="AJ64" i="58"/>
  <c r="CR15" i="16"/>
  <c r="BT70" i="53"/>
  <c r="BT225" i="53"/>
  <c r="BT73" i="53"/>
  <c r="BT9" i="53"/>
  <c r="BT104" i="53"/>
  <c r="BY11" i="53"/>
  <c r="BY41" i="53"/>
  <c r="BY217" i="53"/>
  <c r="N61" i="78"/>
  <c r="AA61" i="105" s="1"/>
  <c r="BY163" i="53"/>
  <c r="BY45" i="53"/>
  <c r="BT78" i="53"/>
  <c r="BT45" i="53"/>
  <c r="BT105" i="57"/>
  <c r="BT160" i="57"/>
  <c r="BT72" i="57"/>
  <c r="BT158" i="58"/>
  <c r="BT105" i="58"/>
  <c r="BT132" i="58"/>
  <c r="BT287" i="58"/>
  <c r="BT250" i="57"/>
  <c r="BT258" i="57"/>
  <c r="BT102" i="58"/>
  <c r="BT77" i="57"/>
  <c r="BF200" i="58"/>
  <c r="AU13" i="104"/>
  <c r="BT128" i="53"/>
  <c r="BT67" i="58"/>
  <c r="N70" i="78"/>
  <c r="AA70" i="105" s="1"/>
  <c r="BY43" i="53"/>
  <c r="BY249" i="53"/>
  <c r="BT197" i="53"/>
  <c r="BT72" i="53"/>
  <c r="BT218" i="57"/>
  <c r="BT8" i="57"/>
  <c r="BT251" i="57"/>
  <c r="BT278" i="58"/>
  <c r="BT247" i="58"/>
  <c r="BT137" i="58"/>
  <c r="BT108" i="57"/>
  <c r="AP5" i="16"/>
  <c r="BF260" i="59"/>
  <c r="AV15" i="104"/>
  <c r="BF80" i="57"/>
  <c r="AT9" i="104"/>
  <c r="BT191" i="53"/>
  <c r="BT134" i="53"/>
  <c r="BT8" i="53"/>
  <c r="BT108" i="53"/>
  <c r="BT98" i="53"/>
  <c r="BT284" i="53"/>
  <c r="BT67" i="53"/>
  <c r="BT219" i="53"/>
  <c r="BT16" i="53"/>
  <c r="BT192" i="53"/>
  <c r="BT198" i="53"/>
  <c r="BT17" i="53"/>
  <c r="BT224" i="53"/>
  <c r="BT282" i="53"/>
  <c r="BT256" i="53"/>
  <c r="BT195" i="53"/>
  <c r="BT157" i="53"/>
  <c r="BT39" i="53"/>
  <c r="BT159" i="53"/>
  <c r="BT7" i="53"/>
  <c r="BT47" i="53"/>
  <c r="BT249" i="53"/>
  <c r="BT285" i="53"/>
  <c r="BT165" i="53"/>
  <c r="BT189" i="53"/>
  <c r="BT288" i="53"/>
  <c r="BT163" i="53"/>
  <c r="BT277" i="53"/>
  <c r="BT48" i="53"/>
  <c r="BT102" i="53"/>
  <c r="BT190" i="53"/>
  <c r="BT286" i="53"/>
  <c r="BT187" i="53"/>
  <c r="BT158" i="53"/>
  <c r="BT194" i="53"/>
  <c r="BT226" i="53"/>
  <c r="BT130" i="53"/>
  <c r="BT127" i="53"/>
  <c r="BT279" i="53"/>
  <c r="BT75" i="53"/>
  <c r="BT223" i="53"/>
  <c r="BT76" i="53"/>
  <c r="BT77" i="53"/>
  <c r="BT74" i="53"/>
  <c r="BT137" i="53"/>
  <c r="BT220" i="53"/>
  <c r="BT258" i="53"/>
  <c r="BT133" i="53"/>
  <c r="BT164" i="53"/>
  <c r="BT69" i="53"/>
  <c r="BT42" i="53"/>
  <c r="BT218" i="53"/>
  <c r="BT221" i="53"/>
  <c r="BT283" i="53"/>
  <c r="BT228" i="53"/>
  <c r="BT135" i="53"/>
  <c r="BT40" i="53"/>
  <c r="BT248" i="53"/>
  <c r="BT138" i="53"/>
  <c r="BT11" i="53"/>
  <c r="BT161" i="53"/>
  <c r="BT37" i="53"/>
  <c r="BT71" i="53"/>
  <c r="BT255" i="53"/>
  <c r="BT222" i="53"/>
  <c r="BT46" i="53"/>
  <c r="BT17" i="57"/>
  <c r="BT71" i="57"/>
  <c r="N63" i="78"/>
  <c r="AA63" i="105" s="1"/>
  <c r="BY130" i="53"/>
  <c r="BY258" i="53"/>
  <c r="BT14" i="57"/>
  <c r="BT43" i="57"/>
  <c r="BT257" i="53"/>
  <c r="BT105" i="53"/>
  <c r="BT12" i="57"/>
  <c r="BT162" i="57"/>
  <c r="BT7" i="57"/>
  <c r="BT277" i="57"/>
  <c r="BT218" i="58"/>
  <c r="BT73" i="58"/>
  <c r="BF50" i="57"/>
  <c r="AT8" i="104"/>
  <c r="BT279" i="58"/>
  <c r="BY160" i="53"/>
  <c r="BY191" i="53"/>
  <c r="N85" i="78"/>
  <c r="AA85" i="105" s="1"/>
  <c r="BT222" i="57"/>
  <c r="BT106" i="53"/>
  <c r="BT168" i="53"/>
  <c r="BT282" i="57"/>
  <c r="BT165" i="57"/>
  <c r="BT220" i="57"/>
  <c r="BT69" i="57"/>
  <c r="AD124" i="58"/>
  <c r="CX9" i="16"/>
  <c r="AH124" i="58"/>
  <c r="CQ15" i="16"/>
  <c r="BT165" i="58"/>
  <c r="BT221" i="57"/>
  <c r="BT252" i="57"/>
  <c r="BT72" i="58"/>
  <c r="BY228" i="53"/>
  <c r="BT131" i="53"/>
  <c r="BT10" i="58"/>
  <c r="BT189" i="57"/>
  <c r="BT44" i="57"/>
  <c r="BT190" i="57"/>
  <c r="BT191" i="57"/>
  <c r="BT256" i="58"/>
  <c r="BT18" i="58"/>
  <c r="BT45" i="57"/>
  <c r="BT131" i="58"/>
  <c r="BT47" i="57"/>
  <c r="BT101" i="57"/>
  <c r="BT247" i="57"/>
  <c r="BT70" i="57"/>
  <c r="BT227" i="57"/>
  <c r="BT137" i="57"/>
  <c r="BT40" i="57"/>
  <c r="BT133" i="57"/>
  <c r="BT163" i="57"/>
  <c r="BT192" i="57"/>
  <c r="BT168" i="57"/>
  <c r="BT135" i="57"/>
  <c r="BT9" i="57"/>
  <c r="BT257" i="57"/>
  <c r="BT42" i="57"/>
  <c r="BT194" i="57"/>
  <c r="BT278" i="57"/>
  <c r="BT253" i="57"/>
  <c r="BT158" i="57"/>
  <c r="BT228" i="57"/>
  <c r="BT281" i="57"/>
  <c r="BT288" i="57"/>
  <c r="BT78" i="57"/>
  <c r="BT187" i="57"/>
  <c r="BT283" i="57"/>
  <c r="BT161" i="57"/>
  <c r="BT100" i="57"/>
  <c r="BT217" i="57"/>
  <c r="BT131" i="57"/>
  <c r="BF140" i="57"/>
  <c r="AT11" i="104"/>
  <c r="BF110" i="57"/>
  <c r="AT10" i="104" s="1"/>
  <c r="BT15" i="57"/>
  <c r="AR94" i="58"/>
  <c r="AL64" i="58"/>
  <c r="AT64" i="58"/>
  <c r="BT102" i="57"/>
  <c r="BT75" i="57"/>
  <c r="BT78" i="58"/>
  <c r="BT197" i="57"/>
  <c r="BT97" i="57"/>
  <c r="BT287" i="53"/>
  <c r="N72" i="78"/>
  <c r="AA72" i="105" s="1"/>
  <c r="N72" i="105" s="1"/>
  <c r="O72" i="105" s="1"/>
  <c r="BY72" i="53"/>
  <c r="BT281" i="53"/>
  <c r="BT166" i="57"/>
  <c r="BT68" i="57"/>
  <c r="BT76" i="57"/>
  <c r="BT280" i="57"/>
  <c r="BT37" i="57"/>
  <c r="CT15" i="16"/>
  <c r="AN94" i="58"/>
  <c r="AP64" i="58"/>
  <c r="AL34" i="53"/>
  <c r="AD94" i="58"/>
  <c r="CX8" i="16"/>
  <c r="BT38" i="53"/>
  <c r="BT254" i="53"/>
  <c r="BY39" i="53"/>
  <c r="BY47" i="53"/>
  <c r="AD154" i="58"/>
  <c r="CX10" i="16"/>
  <c r="AD34" i="53"/>
  <c r="V199" i="58"/>
  <c r="BB200" i="58"/>
  <c r="V259" i="57"/>
  <c r="BB260" i="57"/>
  <c r="BF140" i="53"/>
  <c r="AR11" i="104"/>
  <c r="BT70" i="58"/>
  <c r="BT167" i="53"/>
  <c r="N66" i="78"/>
  <c r="N69" i="78"/>
  <c r="AA69" i="105" s="1"/>
  <c r="BY161" i="53"/>
  <c r="N88" i="78"/>
  <c r="AA88" i="105" s="1"/>
  <c r="BT43" i="53"/>
  <c r="BT166" i="53"/>
  <c r="BT286" i="57"/>
  <c r="BT157" i="57"/>
  <c r="BT104" i="57"/>
  <c r="BT73" i="57"/>
  <c r="BT191" i="58"/>
  <c r="BT224" i="57"/>
  <c r="AI15" i="16"/>
  <c r="AF184" i="58"/>
  <c r="CX11" i="16"/>
  <c r="BT18" i="57"/>
  <c r="BT12" i="53"/>
  <c r="BT41" i="53"/>
  <c r="BT13" i="57"/>
  <c r="N64" i="78"/>
  <c r="AA64" i="105" s="1"/>
  <c r="N67" i="78"/>
  <c r="AA67" i="105" s="1"/>
  <c r="BT101" i="53"/>
  <c r="BT250" i="53"/>
  <c r="BT167" i="57"/>
  <c r="BT107" i="57"/>
  <c r="BT67" i="57"/>
  <c r="BT249" i="57"/>
  <c r="BT98" i="57"/>
  <c r="BT248" i="57"/>
  <c r="AL15" i="16"/>
  <c r="AF244" i="58"/>
  <c r="CX13" i="16"/>
  <c r="AF64" i="58"/>
  <c r="CP15" i="16"/>
  <c r="AT94" i="58"/>
  <c r="BT128" i="57"/>
  <c r="BT107" i="53"/>
  <c r="BT217" i="53"/>
  <c r="BT162" i="53"/>
  <c r="BT18" i="53"/>
  <c r="BT226" i="58"/>
  <c r="BY193" i="58"/>
  <c r="BF260" i="55"/>
  <c r="AS15" i="104" s="1"/>
  <c r="BT251" i="53"/>
  <c r="BT76" i="58"/>
  <c r="BT136" i="58"/>
  <c r="M72" i="78"/>
  <c r="S72" i="105" s="1"/>
  <c r="M67" i="78"/>
  <c r="S67" i="105" s="1"/>
  <c r="M63" i="78"/>
  <c r="S63" i="105" s="1"/>
  <c r="M65" i="78"/>
  <c r="S65" i="105" s="1"/>
  <c r="M65" i="105" s="1"/>
  <c r="M88" i="78"/>
  <c r="S88" i="105" s="1"/>
  <c r="M88" i="105" s="1"/>
  <c r="M61" i="78"/>
  <c r="S61" i="105" s="1"/>
  <c r="R87" i="57"/>
  <c r="BY193" i="53"/>
  <c r="BY168" i="53"/>
  <c r="BY255" i="53"/>
  <c r="BY252" i="53"/>
  <c r="BY14" i="53"/>
  <c r="BY132" i="53"/>
  <c r="BY285" i="53"/>
  <c r="BY225" i="53"/>
  <c r="BY254" i="53"/>
  <c r="BY165" i="53"/>
  <c r="BY223" i="53"/>
  <c r="BY224" i="53"/>
  <c r="BY104" i="53"/>
  <c r="BY136" i="53"/>
  <c r="BY226" i="53"/>
  <c r="BY198" i="53"/>
  <c r="BY188" i="53"/>
  <c r="BY281" i="53"/>
  <c r="BY288" i="53"/>
  <c r="BY7" i="53"/>
  <c r="BY44" i="53"/>
  <c r="BY98" i="53"/>
  <c r="BY187" i="53"/>
  <c r="BY101" i="53"/>
  <c r="BY102" i="53"/>
  <c r="BY137" i="53"/>
  <c r="BY107" i="53"/>
  <c r="BY196" i="53"/>
  <c r="BY250" i="53"/>
  <c r="BY189" i="53"/>
  <c r="BY167" i="53"/>
  <c r="BY15" i="53"/>
  <c r="BY159" i="53"/>
  <c r="BY75" i="53"/>
  <c r="BY129" i="53"/>
  <c r="BY128" i="53"/>
  <c r="BY190" i="53"/>
  <c r="BY40" i="53"/>
  <c r="BY42" i="53"/>
  <c r="BY194" i="53"/>
  <c r="BY287" i="53"/>
  <c r="BY277" i="53"/>
  <c r="BY135" i="53"/>
  <c r="BY13" i="53"/>
  <c r="BY219" i="53"/>
  <c r="BY164" i="53"/>
  <c r="BY138" i="53"/>
  <c r="BY105" i="53"/>
  <c r="BY16" i="53"/>
  <c r="BY280" i="53"/>
  <c r="BY133" i="53"/>
  <c r="BY221" i="53"/>
  <c r="BY195" i="53"/>
  <c r="BY106" i="53"/>
  <c r="BY282" i="53"/>
  <c r="BY74" i="53"/>
  <c r="BY10" i="53"/>
  <c r="BY253" i="53"/>
  <c r="BY78" i="53"/>
  <c r="BY73" i="53"/>
  <c r="BY77" i="53"/>
  <c r="BY69" i="53"/>
  <c r="BY227" i="53"/>
  <c r="BY158" i="53"/>
  <c r="BY108" i="53"/>
  <c r="BY162" i="53"/>
  <c r="BY222" i="53"/>
  <c r="BY18" i="53"/>
  <c r="BY278" i="53"/>
  <c r="BY192" i="53"/>
  <c r="BY46" i="53"/>
  <c r="BY157" i="53"/>
  <c r="BY279" i="53"/>
  <c r="BY131" i="53"/>
  <c r="BY257" i="53"/>
  <c r="BY251" i="53"/>
  <c r="BY197" i="53"/>
  <c r="BY248" i="53"/>
  <c r="BY218" i="53"/>
  <c r="BY38" i="53"/>
  <c r="BY256" i="53"/>
  <c r="BY67" i="53"/>
  <c r="BY68" i="53"/>
  <c r="BY283" i="53"/>
  <c r="BY166" i="53"/>
  <c r="BY71" i="53"/>
  <c r="BY48" i="53"/>
  <c r="BY247" i="53"/>
  <c r="BY134" i="53"/>
  <c r="BY12" i="53"/>
  <c r="BY17" i="53"/>
  <c r="BY105" i="57"/>
  <c r="BY157" i="57"/>
  <c r="BY44" i="57"/>
  <c r="BY18" i="57"/>
  <c r="BY251" i="57"/>
  <c r="BY164" i="57"/>
  <c r="BY41" i="57"/>
  <c r="BY226" i="57"/>
  <c r="BY39" i="57"/>
  <c r="BY197" i="57"/>
  <c r="BY68" i="57"/>
  <c r="BY191" i="57"/>
  <c r="BY225" i="57"/>
  <c r="BY40" i="57"/>
  <c r="BY99" i="57"/>
  <c r="BY134" i="57"/>
  <c r="BY159" i="57"/>
  <c r="BY252" i="57"/>
  <c r="BY138" i="57"/>
  <c r="BY248" i="57"/>
  <c r="BY277" i="57"/>
  <c r="BY255" i="57"/>
  <c r="BY196" i="57"/>
  <c r="BY195" i="57"/>
  <c r="BY128" i="57"/>
  <c r="BY100" i="57"/>
  <c r="BY221" i="57"/>
  <c r="BY127" i="57"/>
  <c r="BY223" i="57"/>
  <c r="BY250" i="57"/>
  <c r="BY222" i="57"/>
  <c r="BY247" i="57"/>
  <c r="BY165" i="57"/>
  <c r="BY224" i="57"/>
  <c r="BY98" i="57"/>
  <c r="BY285" i="57"/>
  <c r="BY43" i="57"/>
  <c r="BY103" i="57"/>
  <c r="BY104" i="57"/>
  <c r="BY284" i="57"/>
  <c r="BY78" i="57"/>
  <c r="BY8" i="57"/>
  <c r="BY254" i="57"/>
  <c r="BY281" i="57"/>
  <c r="BY69" i="57"/>
  <c r="BY158" i="57"/>
  <c r="BY135" i="57"/>
  <c r="BY166" i="57"/>
  <c r="BY258" i="57"/>
  <c r="BY288" i="57"/>
  <c r="BY286" i="57"/>
  <c r="BY129" i="57"/>
  <c r="BY15" i="57"/>
  <c r="BY194" i="57"/>
  <c r="BY97" i="57"/>
  <c r="BY278" i="57"/>
  <c r="BY161" i="57"/>
  <c r="BY253" i="57"/>
  <c r="BY42" i="57"/>
  <c r="BY75" i="57"/>
  <c r="BY283" i="57"/>
  <c r="BY71" i="57"/>
  <c r="BY70" i="57"/>
  <c r="BY227" i="57"/>
  <c r="BY198" i="57"/>
  <c r="BY108" i="57"/>
  <c r="BY11" i="57"/>
  <c r="BY287" i="57"/>
  <c r="BY280" i="57"/>
  <c r="BY257" i="57"/>
  <c r="BY189" i="57"/>
  <c r="BY168" i="57"/>
  <c r="BY249" i="57"/>
  <c r="BY13" i="57"/>
  <c r="BY133" i="57"/>
  <c r="BY14" i="57"/>
  <c r="BY228" i="57"/>
  <c r="BY48" i="57"/>
  <c r="BY9" i="57"/>
  <c r="BY136" i="57"/>
  <c r="BY256" i="57"/>
  <c r="BY193" i="57"/>
  <c r="BY16" i="57"/>
  <c r="BY73" i="57"/>
  <c r="BY74" i="57"/>
  <c r="BY279" i="57"/>
  <c r="BY38" i="57"/>
  <c r="BY45" i="57"/>
  <c r="BY190" i="57"/>
  <c r="BY217" i="57"/>
  <c r="BY137" i="57"/>
  <c r="BY163" i="57"/>
  <c r="BY192" i="57"/>
  <c r="BY107" i="57"/>
  <c r="BY101" i="57"/>
  <c r="BY7" i="57"/>
  <c r="BY167" i="57"/>
  <c r="BY282" i="57"/>
  <c r="BY219" i="57"/>
  <c r="BY17" i="57"/>
  <c r="BY10" i="57"/>
  <c r="BY12" i="57"/>
  <c r="BY106" i="57"/>
  <c r="BY188" i="57"/>
  <c r="BY77" i="57"/>
  <c r="BY72" i="57"/>
  <c r="BY132" i="57"/>
  <c r="BY102" i="57"/>
  <c r="BY37" i="57"/>
  <c r="BY218" i="57"/>
  <c r="BY76" i="57"/>
  <c r="BY130" i="57"/>
  <c r="BY47" i="57"/>
  <c r="BY187" i="57"/>
  <c r="BY162" i="57"/>
  <c r="BY131" i="57"/>
  <c r="BT227" i="59"/>
  <c r="BT252" i="59"/>
  <c r="BT127" i="59"/>
  <c r="BT159" i="59"/>
  <c r="BT223" i="59"/>
  <c r="BT277" i="59"/>
  <c r="BT67" i="59"/>
  <c r="BY220" i="53"/>
  <c r="BZ227" i="53" s="1"/>
  <c r="BY220" i="57"/>
  <c r="BT197" i="59"/>
  <c r="BT191" i="59"/>
  <c r="BT73" i="59"/>
  <c r="BT221" i="59"/>
  <c r="BT258" i="59"/>
  <c r="BT287" i="59"/>
  <c r="BT37" i="59"/>
  <c r="BY103" i="53"/>
  <c r="V49" i="57"/>
  <c r="BB50" i="57"/>
  <c r="BT108" i="59"/>
  <c r="BT44" i="59"/>
  <c r="BT136" i="59"/>
  <c r="BT135" i="59"/>
  <c r="BT218" i="59"/>
  <c r="BT74" i="59"/>
  <c r="BT192" i="59"/>
  <c r="BT137" i="59"/>
  <c r="BY100" i="53"/>
  <c r="BT219" i="59"/>
  <c r="BT133" i="59"/>
  <c r="BT104" i="59"/>
  <c r="BT166" i="59"/>
  <c r="BT224" i="59"/>
  <c r="BT16" i="59"/>
  <c r="BY76" i="53"/>
  <c r="BT8" i="59"/>
  <c r="BT190" i="59"/>
  <c r="BT14" i="59"/>
  <c r="BT194" i="59"/>
  <c r="BT281" i="59"/>
  <c r="BT250" i="59"/>
  <c r="BT188" i="59"/>
  <c r="BY46" i="57"/>
  <c r="M104" i="78"/>
  <c r="S104" i="105" s="1"/>
  <c r="BT225" i="59"/>
  <c r="BT134" i="59"/>
  <c r="BT249" i="59"/>
  <c r="BT77" i="59"/>
  <c r="BT7" i="59"/>
  <c r="BT43" i="59"/>
  <c r="BT160" i="59"/>
  <c r="BT217" i="59"/>
  <c r="BT97" i="59"/>
  <c r="BT39" i="59"/>
  <c r="BT129" i="59"/>
  <c r="BT164" i="59"/>
  <c r="BT222" i="59"/>
  <c r="BT255" i="59"/>
  <c r="BT193" i="59"/>
  <c r="BT157" i="59"/>
  <c r="BT187" i="59"/>
  <c r="BT9" i="59"/>
  <c r="BT257" i="59"/>
  <c r="BT11" i="59"/>
  <c r="BT132" i="59"/>
  <c r="BT158" i="59"/>
  <c r="BT68" i="59"/>
  <c r="BT13" i="59"/>
  <c r="BT78" i="59"/>
  <c r="BT161" i="59"/>
  <c r="BT189" i="59"/>
  <c r="N104" i="78"/>
  <c r="BT12" i="59"/>
  <c r="BT70" i="59"/>
  <c r="BT18" i="59"/>
  <c r="BT253" i="59"/>
  <c r="BT10" i="59"/>
  <c r="BT48" i="59"/>
  <c r="BT247" i="59"/>
  <c r="BT248" i="59"/>
  <c r="BT286" i="59"/>
  <c r="BY18" i="58"/>
  <c r="BF200" i="52"/>
  <c r="AQ13" i="104" s="1"/>
  <c r="BY160" i="57"/>
  <c r="BT162" i="59"/>
  <c r="BT288" i="59"/>
  <c r="BT167" i="59"/>
  <c r="BT45" i="59"/>
  <c r="BT71" i="59"/>
  <c r="BT15" i="59"/>
  <c r="BT228" i="59"/>
  <c r="BT76" i="59"/>
  <c r="BY37" i="53"/>
  <c r="BT100" i="59"/>
  <c r="BT103" i="59"/>
  <c r="BT99" i="59"/>
  <c r="BT168" i="59"/>
  <c r="BT75" i="59"/>
  <c r="BT226" i="59"/>
  <c r="BT163" i="59"/>
  <c r="BT165" i="59"/>
  <c r="BT195" i="59"/>
  <c r="BT72" i="59"/>
  <c r="BT102" i="59"/>
  <c r="BT280" i="59"/>
  <c r="M47" i="78"/>
  <c r="S47" i="105" s="1"/>
  <c r="M71" i="78"/>
  <c r="S71" i="105" s="1"/>
  <c r="M97" i="78"/>
  <c r="S97" i="105" s="1"/>
  <c r="M97" i="105" s="1"/>
  <c r="M96" i="78"/>
  <c r="S96" i="105" s="1"/>
  <c r="M83" i="78"/>
  <c r="S83" i="105" s="1"/>
  <c r="M100" i="78"/>
  <c r="S100" i="105" s="1"/>
  <c r="M78" i="78"/>
  <c r="S78" i="105" s="1"/>
  <c r="M82" i="78"/>
  <c r="S82" i="105" s="1"/>
  <c r="M90" i="78"/>
  <c r="S90" i="105" s="1"/>
  <c r="M57" i="78"/>
  <c r="S57" i="105" s="1"/>
  <c r="M92" i="78"/>
  <c r="S92" i="105" s="1"/>
  <c r="M98" i="78"/>
  <c r="S98" i="105" s="1"/>
  <c r="M101" i="78"/>
  <c r="S101" i="105" s="1"/>
  <c r="M102" i="78"/>
  <c r="S102" i="105" s="1"/>
  <c r="M91" i="78"/>
  <c r="S91" i="105" s="1"/>
  <c r="M91" i="105" s="1"/>
  <c r="M48" i="78"/>
  <c r="S48" i="105" s="1"/>
  <c r="M45" i="78"/>
  <c r="S45" i="105" s="1"/>
  <c r="M55" i="78"/>
  <c r="S55" i="105" s="1"/>
  <c r="M77" i="78"/>
  <c r="S77" i="105" s="1"/>
  <c r="M85" i="78"/>
  <c r="S85" i="105" s="1"/>
  <c r="M87" i="78"/>
  <c r="S87" i="105" s="1"/>
  <c r="M70" i="78"/>
  <c r="S70" i="105" s="1"/>
  <c r="M70" i="105" s="1"/>
  <c r="M95" i="78"/>
  <c r="S95" i="105" s="1"/>
  <c r="M76" i="78"/>
  <c r="S76" i="105" s="1"/>
  <c r="M76" i="105" s="1"/>
  <c r="M86" i="78"/>
  <c r="S86" i="105" s="1"/>
  <c r="M84" i="78"/>
  <c r="S84" i="105" s="1"/>
  <c r="M46" i="78"/>
  <c r="S46" i="105" s="1"/>
  <c r="M46" i="105" s="1"/>
  <c r="M58" i="78"/>
  <c r="S58" i="105" s="1"/>
  <c r="M58" i="105" s="1"/>
  <c r="M94" i="78"/>
  <c r="S94" i="105" s="1"/>
  <c r="M79" i="78"/>
  <c r="S79" i="105" s="1"/>
  <c r="M74" i="78"/>
  <c r="S74" i="105" s="1"/>
  <c r="M73" i="78"/>
  <c r="S73" i="105" s="1"/>
  <c r="M99" i="78"/>
  <c r="S99" i="105" s="1"/>
  <c r="M80" i="78"/>
  <c r="S80" i="105" s="1"/>
  <c r="M62" i="78"/>
  <c r="S62" i="105" s="1"/>
  <c r="M62" i="105" s="1"/>
  <c r="M93" i="78"/>
  <c r="S93" i="105" s="1"/>
  <c r="M81" i="78"/>
  <c r="S81" i="105" s="1"/>
  <c r="M89" i="78"/>
  <c r="S89" i="105" s="1"/>
  <c r="M103" i="78"/>
  <c r="S103" i="105" s="1"/>
  <c r="M75" i="78"/>
  <c r="S75" i="105" s="1"/>
  <c r="BT138" i="59"/>
  <c r="BT40" i="59"/>
  <c r="BT98" i="59"/>
  <c r="BT41" i="59"/>
  <c r="BT251" i="59"/>
  <c r="BT196" i="59"/>
  <c r="BY254" i="59"/>
  <c r="BY128" i="59"/>
  <c r="BY249" i="59"/>
  <c r="BY252" i="59"/>
  <c r="BY18" i="59"/>
  <c r="BY164" i="59"/>
  <c r="BY7" i="59"/>
  <c r="BY288" i="59"/>
  <c r="BY248" i="59"/>
  <c r="BY77" i="59"/>
  <c r="BY73" i="59"/>
  <c r="BY277" i="59"/>
  <c r="BY283" i="59"/>
  <c r="BY9" i="59"/>
  <c r="BY37" i="59"/>
  <c r="BY193" i="59"/>
  <c r="BY250" i="59"/>
  <c r="BY221" i="59"/>
  <c r="BY189" i="59"/>
  <c r="BY278" i="59"/>
  <c r="BY253" i="59"/>
  <c r="BY198" i="59"/>
  <c r="BY43" i="59"/>
  <c r="BY74" i="59"/>
  <c r="BY219" i="59"/>
  <c r="BY45" i="59"/>
  <c r="BY67" i="59"/>
  <c r="BY72" i="59"/>
  <c r="BY99" i="59"/>
  <c r="BY15" i="59"/>
  <c r="BY192" i="59"/>
  <c r="BY285" i="59"/>
  <c r="BY197" i="59"/>
  <c r="BY136" i="59"/>
  <c r="BY42" i="59"/>
  <c r="BY8" i="59"/>
  <c r="BY195" i="59"/>
  <c r="BY98" i="59"/>
  <c r="BY190" i="59"/>
  <c r="BY78" i="59"/>
  <c r="BY256" i="59"/>
  <c r="BY286" i="59"/>
  <c r="BY157" i="59"/>
  <c r="BY71" i="59"/>
  <c r="BY10" i="59"/>
  <c r="BY47" i="59"/>
  <c r="BY13" i="59"/>
  <c r="BY224" i="59"/>
  <c r="BY257" i="59"/>
  <c r="BY101" i="59"/>
  <c r="BY251" i="59"/>
  <c r="BY108" i="59"/>
  <c r="BY127" i="59"/>
  <c r="BY167" i="59"/>
  <c r="BY38" i="59"/>
  <c r="BY103" i="59"/>
  <c r="BY280" i="59"/>
  <c r="BY159" i="59"/>
  <c r="BY104" i="59"/>
  <c r="BY284" i="59"/>
  <c r="BY137" i="59"/>
  <c r="BY132" i="59"/>
  <c r="BY68" i="59"/>
  <c r="BY105" i="59"/>
  <c r="BY218" i="59"/>
  <c r="BY188" i="59"/>
  <c r="BY16" i="59"/>
  <c r="BY131" i="59"/>
  <c r="BY227" i="59"/>
  <c r="BY217" i="59"/>
  <c r="BY158" i="59"/>
  <c r="BY222" i="59"/>
  <c r="BY130" i="59"/>
  <c r="BY102" i="59"/>
  <c r="BY191" i="59"/>
  <c r="BY138" i="59"/>
  <c r="BY44" i="59"/>
  <c r="BY220" i="59"/>
  <c r="BY100" i="59"/>
  <c r="BY165" i="59"/>
  <c r="BY129" i="59"/>
  <c r="BY97" i="59"/>
  <c r="BY17" i="59"/>
  <c r="BY107" i="59"/>
  <c r="BY70" i="59"/>
  <c r="BY106" i="59"/>
  <c r="BY187" i="59"/>
  <c r="BY41" i="59"/>
  <c r="BY134" i="59"/>
  <c r="BY168" i="59"/>
  <c r="BY135" i="59"/>
  <c r="BY282" i="59"/>
  <c r="BY162" i="59"/>
  <c r="BY14" i="59"/>
  <c r="BY12" i="59"/>
  <c r="BY133" i="59"/>
  <c r="BY196" i="59"/>
  <c r="BY163" i="59"/>
  <c r="BY228" i="59"/>
  <c r="BY225" i="59"/>
  <c r="BY48" i="59"/>
  <c r="BY166" i="59"/>
  <c r="BY39" i="59"/>
  <c r="BY161" i="59"/>
  <c r="BY76" i="59"/>
  <c r="BY287" i="59"/>
  <c r="BY226" i="59"/>
  <c r="BY258" i="59"/>
  <c r="BY279" i="59"/>
  <c r="BY281" i="59"/>
  <c r="BY223" i="59"/>
  <c r="BY194" i="59"/>
  <c r="BY69" i="59"/>
  <c r="BY247" i="59"/>
  <c r="BY11" i="59"/>
  <c r="BY40" i="59"/>
  <c r="BY75" i="59"/>
  <c r="BY46" i="59"/>
  <c r="BY255" i="59"/>
  <c r="N87" i="78"/>
  <c r="AA87" i="105" s="1"/>
  <c r="N92" i="78"/>
  <c r="AA92" i="105" s="1"/>
  <c r="N93" i="78"/>
  <c r="AA93" i="105" s="1"/>
  <c r="N94" i="78"/>
  <c r="AA94" i="105" s="1"/>
  <c r="N91" i="78"/>
  <c r="AA91" i="105" s="1"/>
  <c r="N103" i="78"/>
  <c r="AA103" i="105" s="1"/>
  <c r="N71" i="78"/>
  <c r="N68" i="78"/>
  <c r="AA68" i="105" s="1"/>
  <c r="N78" i="78"/>
  <c r="AA78" i="105" s="1"/>
  <c r="N99" i="78"/>
  <c r="AA99" i="105" s="1"/>
  <c r="N102" i="78"/>
  <c r="AA102" i="105" s="1"/>
  <c r="N90" i="78"/>
  <c r="N79" i="78"/>
  <c r="AA79" i="105" s="1"/>
  <c r="N89" i="78"/>
  <c r="AA89" i="105" s="1"/>
  <c r="N97" i="78"/>
  <c r="O97" i="78" s="1"/>
  <c r="N82" i="78"/>
  <c r="AA82" i="105" s="1"/>
  <c r="N82" i="105" s="1"/>
  <c r="O82" i="105" s="1"/>
  <c r="N96" i="78"/>
  <c r="AA96" i="105" s="1"/>
  <c r="N76" i="78"/>
  <c r="AA76" i="105" s="1"/>
  <c r="N76" i="105" s="1"/>
  <c r="N100" i="78"/>
  <c r="AA100" i="105" s="1"/>
  <c r="N95" i="78"/>
  <c r="AA95" i="105" s="1"/>
  <c r="N81" i="78"/>
  <c r="N101" i="78"/>
  <c r="O101" i="78" s="1"/>
  <c r="N77" i="78"/>
  <c r="AA77" i="105" s="1"/>
  <c r="N84" i="78"/>
  <c r="AA84" i="105" s="1"/>
  <c r="N86" i="78"/>
  <c r="AA86" i="105" s="1"/>
  <c r="N98" i="78"/>
  <c r="N80" i="78"/>
  <c r="O80" i="78" s="1"/>
  <c r="N58" i="78"/>
  <c r="AA58" i="105" s="1"/>
  <c r="N75" i="78"/>
  <c r="AA75" i="105" s="1"/>
  <c r="N83" i="78"/>
  <c r="AA83" i="105" s="1"/>
  <c r="BT285" i="59"/>
  <c r="BT42" i="59"/>
  <c r="BT130" i="59"/>
  <c r="BT198" i="59"/>
  <c r="BT282" i="59"/>
  <c r="BT106" i="59"/>
  <c r="BT284" i="59"/>
  <c r="BY136" i="58"/>
  <c r="BY74" i="58"/>
  <c r="BY14" i="58"/>
  <c r="BY8" i="58"/>
  <c r="BY73" i="58"/>
  <c r="BY281" i="58"/>
  <c r="BY67" i="58"/>
  <c r="BY45" i="58"/>
  <c r="BY17" i="58"/>
  <c r="BY159" i="58"/>
  <c r="BY224" i="58"/>
  <c r="BY44" i="58"/>
  <c r="BY164" i="58"/>
  <c r="BY279" i="58"/>
  <c r="BY75" i="58"/>
  <c r="BY97" i="58"/>
  <c r="BY198" i="58"/>
  <c r="BY10" i="58"/>
  <c r="BY255" i="58"/>
  <c r="BY217" i="58"/>
  <c r="BY103" i="58"/>
  <c r="BY167" i="58"/>
  <c r="BY251" i="58"/>
  <c r="BY12" i="58"/>
  <c r="BY134" i="58"/>
  <c r="BY284" i="58"/>
  <c r="BY127" i="58"/>
  <c r="BY133" i="58"/>
  <c r="BY247" i="58"/>
  <c r="BY43" i="58"/>
  <c r="BY132" i="58"/>
  <c r="BY225" i="58"/>
  <c r="BY257" i="58"/>
  <c r="BY71" i="58"/>
  <c r="BY129" i="58"/>
  <c r="BY98" i="58"/>
  <c r="BY72" i="58"/>
  <c r="BY190" i="58"/>
  <c r="BY197" i="58"/>
  <c r="BY13" i="58"/>
  <c r="BY188" i="58"/>
  <c r="BY76" i="58"/>
  <c r="BY253" i="58"/>
  <c r="BY288" i="58"/>
  <c r="BY248" i="58"/>
  <c r="BY69" i="58"/>
  <c r="BY250" i="58"/>
  <c r="BY168" i="58"/>
  <c r="BY11" i="58"/>
  <c r="BY107" i="58"/>
  <c r="BY219" i="58"/>
  <c r="BY104" i="58"/>
  <c r="BY189" i="58"/>
  <c r="BY40" i="58"/>
  <c r="BY46" i="58"/>
  <c r="BY16" i="58"/>
  <c r="BY222" i="58"/>
  <c r="BY258" i="58"/>
  <c r="BY285" i="58"/>
  <c r="BY163" i="58"/>
  <c r="BY105" i="58"/>
  <c r="BY106" i="58"/>
  <c r="BY77" i="58"/>
  <c r="BY99" i="58"/>
  <c r="BY160" i="58"/>
  <c r="BY135" i="58"/>
  <c r="BY7" i="58"/>
  <c r="BY130" i="58"/>
  <c r="BY282" i="58"/>
  <c r="BY37" i="58"/>
  <c r="BY9" i="58"/>
  <c r="BY228" i="58"/>
  <c r="BY78" i="58"/>
  <c r="BY165" i="58"/>
  <c r="BY131" i="58"/>
  <c r="BY158" i="58"/>
  <c r="BY218" i="58"/>
  <c r="BY227" i="58"/>
  <c r="BY138" i="58"/>
  <c r="BY166" i="58"/>
  <c r="BY254" i="58"/>
  <c r="BY137" i="58"/>
  <c r="BY226" i="58"/>
  <c r="BY162" i="58"/>
  <c r="BY39" i="58"/>
  <c r="BY220" i="58"/>
  <c r="BY191" i="58"/>
  <c r="BY47" i="58"/>
  <c r="BY15" i="58"/>
  <c r="BY100" i="58"/>
  <c r="BY108" i="58"/>
  <c r="BY256" i="58"/>
  <c r="BY196" i="58"/>
  <c r="BY102" i="58"/>
  <c r="BY41" i="58"/>
  <c r="BY221" i="58"/>
  <c r="BY287" i="58"/>
  <c r="BY161" i="58"/>
  <c r="BY278" i="58"/>
  <c r="BY128" i="58"/>
  <c r="BY68" i="58"/>
  <c r="BY252" i="58"/>
  <c r="BY101" i="58"/>
  <c r="BY42" i="58"/>
  <c r="BY192" i="58"/>
  <c r="BY277" i="58"/>
  <c r="BY286" i="58"/>
  <c r="BY195" i="58"/>
  <c r="BY249" i="58"/>
  <c r="BY283" i="58"/>
  <c r="BY70" i="58"/>
  <c r="BY194" i="58"/>
  <c r="BY48" i="58"/>
  <c r="BY187" i="58"/>
  <c r="BY157" i="58"/>
  <c r="BY223" i="58"/>
  <c r="BY38" i="58"/>
  <c r="BT256" i="59"/>
  <c r="BT279" i="59"/>
  <c r="BT283" i="59"/>
  <c r="BT278" i="59"/>
  <c r="BT101" i="59"/>
  <c r="BT105" i="59"/>
  <c r="BT17" i="59"/>
  <c r="BT38" i="59"/>
  <c r="BT107" i="59"/>
  <c r="BT69" i="59"/>
  <c r="BT254" i="59"/>
  <c r="BT131" i="59"/>
  <c r="BT220" i="59"/>
  <c r="BT128" i="59"/>
  <c r="BT47" i="59"/>
  <c r="L295" i="53"/>
  <c r="H235" i="55"/>
  <c r="F85" i="55"/>
  <c r="F57" i="53"/>
  <c r="T86" i="53"/>
  <c r="H237" i="55"/>
  <c r="S250" i="53"/>
  <c r="BT283" i="55"/>
  <c r="BT284" i="55"/>
  <c r="BT193" i="55"/>
  <c r="BT105" i="55"/>
  <c r="BT163" i="55"/>
  <c r="BT195" i="55"/>
  <c r="BT134" i="55"/>
  <c r="BT44" i="55"/>
  <c r="BT41" i="55"/>
  <c r="BT217" i="55"/>
  <c r="BT77" i="55"/>
  <c r="BT252" i="55"/>
  <c r="BT76" i="55"/>
  <c r="BT12" i="55"/>
  <c r="BT188" i="55"/>
  <c r="BT225" i="55"/>
  <c r="BT159" i="55"/>
  <c r="BT138" i="55"/>
  <c r="BT285" i="55"/>
  <c r="BT168" i="55"/>
  <c r="BT277" i="55"/>
  <c r="BT37" i="55"/>
  <c r="BT248" i="55"/>
  <c r="BT258" i="55"/>
  <c r="BT191" i="55"/>
  <c r="BT254" i="55"/>
  <c r="BT38" i="55"/>
  <c r="BT99" i="55"/>
  <c r="BT226" i="55"/>
  <c r="BT218" i="55"/>
  <c r="BT72" i="55"/>
  <c r="BT158" i="55"/>
  <c r="BT130" i="55"/>
  <c r="BT73" i="55"/>
  <c r="BT220" i="55"/>
  <c r="BT102" i="55"/>
  <c r="BT17" i="55"/>
  <c r="BT131" i="55"/>
  <c r="BT278" i="55"/>
  <c r="BT67" i="55"/>
  <c r="BT166" i="55"/>
  <c r="BT104" i="55"/>
  <c r="BT194" i="55"/>
  <c r="BT14" i="55"/>
  <c r="BT108" i="55"/>
  <c r="BT165" i="55"/>
  <c r="BT18" i="55"/>
  <c r="BT78" i="55"/>
  <c r="BT197" i="55"/>
  <c r="BT43" i="55"/>
  <c r="BT288" i="55"/>
  <c r="BT287" i="55"/>
  <c r="BT98" i="55"/>
  <c r="BT190" i="55"/>
  <c r="BT7" i="55"/>
  <c r="BT71" i="55"/>
  <c r="BT253" i="55"/>
  <c r="BT133" i="55"/>
  <c r="BT128" i="55"/>
  <c r="BT135" i="55"/>
  <c r="BT227" i="55"/>
  <c r="BT45" i="55"/>
  <c r="BT219" i="55"/>
  <c r="BT107" i="55"/>
  <c r="BT103" i="55"/>
  <c r="BT167" i="55"/>
  <c r="BT280" i="55"/>
  <c r="BT255" i="55"/>
  <c r="BT68" i="55"/>
  <c r="BT222" i="55"/>
  <c r="BT9" i="55"/>
  <c r="BT192" i="55"/>
  <c r="BT75" i="55"/>
  <c r="BT10" i="55"/>
  <c r="BT11" i="55"/>
  <c r="BT251" i="55"/>
  <c r="BT70" i="55"/>
  <c r="BT250" i="55"/>
  <c r="BT129" i="55"/>
  <c r="BT13" i="55"/>
  <c r="BT106" i="55"/>
  <c r="BT39" i="55"/>
  <c r="BT8" i="55"/>
  <c r="BT47" i="55"/>
  <c r="BT136" i="55"/>
  <c r="BT223" i="55"/>
  <c r="BT161" i="55"/>
  <c r="BT257" i="55"/>
  <c r="BT256" i="55"/>
  <c r="BT137" i="55"/>
  <c r="BT279" i="55"/>
  <c r="BT74" i="55"/>
  <c r="BT160" i="55"/>
  <c r="BT196" i="55"/>
  <c r="BT249" i="55"/>
  <c r="BT16" i="55"/>
  <c r="BT164" i="55"/>
  <c r="BT46" i="55"/>
  <c r="BT189" i="55"/>
  <c r="BT15" i="55"/>
  <c r="BT187" i="55"/>
  <c r="BT48" i="55"/>
  <c r="BT69" i="55"/>
  <c r="BT162" i="55"/>
  <c r="BT282" i="55"/>
  <c r="BT281" i="55"/>
  <c r="BT221" i="55"/>
  <c r="BT224" i="55"/>
  <c r="BT127" i="55"/>
  <c r="BT101" i="55"/>
  <c r="BT247" i="55"/>
  <c r="BT40" i="55"/>
  <c r="BT286" i="55"/>
  <c r="BT42" i="55"/>
  <c r="BT132" i="55"/>
  <c r="BT100" i="55"/>
  <c r="BT157" i="55"/>
  <c r="BT228" i="55"/>
  <c r="BT198" i="55"/>
  <c r="BT97" i="55"/>
  <c r="BY37" i="55"/>
  <c r="BY130" i="55"/>
  <c r="BY194" i="55"/>
  <c r="BY100" i="55"/>
  <c r="BY74" i="55"/>
  <c r="BY160" i="55"/>
  <c r="BY283" i="55"/>
  <c r="BY278" i="55"/>
  <c r="BY16" i="55"/>
  <c r="BY8" i="55"/>
  <c r="BY44" i="55"/>
  <c r="BY103" i="55"/>
  <c r="BY220" i="55"/>
  <c r="BY287" i="55"/>
  <c r="BY249" i="55"/>
  <c r="BY101" i="55"/>
  <c r="BY104" i="55"/>
  <c r="BY129" i="55"/>
  <c r="BY108" i="55"/>
  <c r="BY163" i="55"/>
  <c r="BY43" i="55"/>
  <c r="BY189" i="55"/>
  <c r="BY17" i="55"/>
  <c r="BY68" i="55"/>
  <c r="BY67" i="55"/>
  <c r="BY284" i="55"/>
  <c r="BY192" i="55"/>
  <c r="BY99" i="55"/>
  <c r="BY248" i="55"/>
  <c r="BY38" i="55"/>
  <c r="BY164" i="55"/>
  <c r="BY258" i="55"/>
  <c r="BY77" i="55"/>
  <c r="BY40" i="55"/>
  <c r="BY107" i="55"/>
  <c r="BY47" i="55"/>
  <c r="BY222" i="55"/>
  <c r="BY72" i="55"/>
  <c r="BY127" i="55"/>
  <c r="BY254" i="55"/>
  <c r="BY157" i="55"/>
  <c r="BY13" i="55"/>
  <c r="BY251" i="55"/>
  <c r="BY190" i="55"/>
  <c r="BY69" i="55"/>
  <c r="BY39" i="55"/>
  <c r="BY42" i="55"/>
  <c r="BY136" i="55"/>
  <c r="BY105" i="55"/>
  <c r="BY227" i="55"/>
  <c r="BY134" i="55"/>
  <c r="BY133" i="55"/>
  <c r="BY70" i="55"/>
  <c r="BY277" i="55"/>
  <c r="BY218" i="55"/>
  <c r="BY165" i="55"/>
  <c r="BY159" i="55"/>
  <c r="BY45" i="55"/>
  <c r="BY9" i="55"/>
  <c r="BY255" i="55"/>
  <c r="BY286" i="55"/>
  <c r="BY187" i="55"/>
  <c r="BY76" i="55"/>
  <c r="BY288" i="55"/>
  <c r="BY41" i="55"/>
  <c r="BY225" i="55"/>
  <c r="BY228" i="55"/>
  <c r="BY14" i="55"/>
  <c r="BY256" i="55"/>
  <c r="BY281" i="55"/>
  <c r="BY18" i="55"/>
  <c r="BY158" i="55"/>
  <c r="BY15" i="55"/>
  <c r="BY11" i="55"/>
  <c r="BY195" i="55"/>
  <c r="BY166" i="55"/>
  <c r="BY223" i="55"/>
  <c r="BY191" i="55"/>
  <c r="BY253" i="55"/>
  <c r="BY197" i="55"/>
  <c r="BY162" i="55"/>
  <c r="BY132" i="55"/>
  <c r="BY12" i="55"/>
  <c r="BY128" i="55"/>
  <c r="BY193" i="55"/>
  <c r="BY188" i="55"/>
  <c r="BY167" i="55"/>
  <c r="BY280" i="55"/>
  <c r="BY250" i="55"/>
  <c r="BY106" i="55"/>
  <c r="BY78" i="55"/>
  <c r="BY196" i="55"/>
  <c r="BY198" i="55"/>
  <c r="BY102" i="55"/>
  <c r="BY257" i="55"/>
  <c r="BY75" i="55"/>
  <c r="BY48" i="55"/>
  <c r="BY7" i="55"/>
  <c r="BY221" i="55"/>
  <c r="BY247" i="55"/>
  <c r="BY217" i="55"/>
  <c r="BY71" i="55"/>
  <c r="BY282" i="55"/>
  <c r="BY219" i="55"/>
  <c r="BY226" i="55"/>
  <c r="BY138" i="55"/>
  <c r="BY135" i="55"/>
  <c r="BY168" i="55"/>
  <c r="BY161" i="55"/>
  <c r="BY46" i="55"/>
  <c r="BY97" i="55"/>
  <c r="BY279" i="55"/>
  <c r="BY137" i="55"/>
  <c r="BY131" i="55"/>
  <c r="BY73" i="55"/>
  <c r="BY285" i="55"/>
  <c r="BY252" i="55"/>
  <c r="BY224" i="55"/>
  <c r="BY10" i="55"/>
  <c r="BY98" i="55"/>
  <c r="U1063" i="105"/>
  <c r="U1049" i="105"/>
  <c r="U1031" i="105"/>
  <c r="AC1084" i="105"/>
  <c r="AC1061" i="105"/>
  <c r="AC1080" i="105"/>
  <c r="AC1106" i="105"/>
  <c r="AC1099" i="105"/>
  <c r="AC1088" i="105"/>
  <c r="AC1046" i="105"/>
  <c r="AC1087" i="105"/>
  <c r="AC1104" i="105"/>
  <c r="AC1075" i="105"/>
  <c r="AC1055" i="105"/>
  <c r="AC1094" i="105"/>
  <c r="O1080" i="80"/>
  <c r="O1088" i="80"/>
  <c r="U1057" i="105"/>
  <c r="U1084" i="105"/>
  <c r="U1073" i="105"/>
  <c r="O1083" i="80"/>
  <c r="AC1048" i="105"/>
  <c r="U1090" i="105"/>
  <c r="U1085" i="105"/>
  <c r="U1048" i="105"/>
  <c r="AC83" i="105"/>
  <c r="O1099" i="80"/>
  <c r="O1107" i="80"/>
  <c r="O1061" i="80"/>
  <c r="O1106" i="80"/>
  <c r="U1079" i="105"/>
  <c r="U1094" i="105"/>
  <c r="U1064" i="105"/>
  <c r="U1077" i="105"/>
  <c r="U1066" i="105"/>
  <c r="AC1089" i="105"/>
  <c r="U1043" i="105"/>
  <c r="U1042" i="105"/>
  <c r="O1086" i="80"/>
  <c r="U1067" i="105"/>
  <c r="U1058" i="105"/>
  <c r="U1093" i="105"/>
  <c r="U1107" i="105"/>
  <c r="U1078" i="105"/>
  <c r="U1105" i="105"/>
  <c r="U1025" i="105"/>
  <c r="AC1041" i="105"/>
  <c r="O1035" i="80"/>
  <c r="O1084" i="80"/>
  <c r="U1061" i="105"/>
  <c r="U1050" i="105"/>
  <c r="O1066" i="80"/>
  <c r="U1104" i="105"/>
  <c r="O1087" i="80"/>
  <c r="AC1038" i="105"/>
  <c r="O2134" i="80"/>
  <c r="O2010" i="80"/>
  <c r="AC1054" i="105"/>
  <c r="AC1070" i="105"/>
  <c r="O1037" i="80"/>
  <c r="O1192" i="80"/>
  <c r="O1852" i="80"/>
  <c r="AC1032" i="105"/>
  <c r="O1071" i="80"/>
  <c r="O2031" i="80"/>
  <c r="O1491" i="80"/>
  <c r="O1051" i="80"/>
  <c r="AC1065" i="105"/>
  <c r="AC1098" i="105"/>
  <c r="AC1074" i="105"/>
  <c r="AC1042" i="105"/>
  <c r="O1549" i="80"/>
  <c r="AC1101" i="105"/>
  <c r="O1621" i="80"/>
  <c r="AC1035" i="105"/>
  <c r="O1104" i="80"/>
  <c r="O1075" i="80"/>
  <c r="O1059" i="80"/>
  <c r="O1105" i="80"/>
  <c r="O2088" i="80"/>
  <c r="O2092" i="80"/>
  <c r="O1909" i="80"/>
  <c r="O2048" i="80"/>
  <c r="O2186" i="80"/>
  <c r="O1040" i="80"/>
  <c r="AC1071" i="105"/>
  <c r="AC1092" i="105"/>
  <c r="U1072" i="105"/>
  <c r="AC1077" i="105"/>
  <c r="AC1086" i="105"/>
  <c r="AC1076" i="105"/>
  <c r="AC1069" i="105"/>
  <c r="AC1051" i="105"/>
  <c r="AC1107" i="105"/>
  <c r="O1042" i="80"/>
  <c r="O1095" i="80"/>
  <c r="AC1090" i="105"/>
  <c r="O1862" i="80"/>
  <c r="O1048" i="80"/>
  <c r="AC1100" i="105"/>
  <c r="O1027" i="80"/>
  <c r="AC1026" i="105"/>
  <c r="AC1095" i="105"/>
  <c r="AC1045" i="105"/>
  <c r="O1073" i="80"/>
  <c r="U1087" i="105"/>
  <c r="AC1059" i="105"/>
  <c r="O1069" i="80"/>
  <c r="O1703" i="80"/>
  <c r="O1102" i="80"/>
  <c r="AC1091" i="105"/>
  <c r="O1121" i="80"/>
  <c r="O2069" i="80"/>
  <c r="O2132" i="80"/>
  <c r="U1070" i="105"/>
  <c r="O1093" i="80"/>
  <c r="O1987" i="80"/>
  <c r="O1669" i="80"/>
  <c r="O2012" i="80"/>
  <c r="O2076" i="80"/>
  <c r="O1302" i="80"/>
  <c r="O1057" i="80"/>
  <c r="O2154" i="80"/>
  <c r="O1176" i="80"/>
  <c r="U1024" i="105"/>
  <c r="O1077" i="80"/>
  <c r="O1078" i="80"/>
  <c r="AC1028" i="105"/>
  <c r="O1267" i="80"/>
  <c r="O1157" i="80"/>
  <c r="AC1023" i="105"/>
  <c r="U1106" i="105"/>
  <c r="U1076" i="105"/>
  <c r="O1058" i="80"/>
  <c r="O1209" i="80"/>
  <c r="O1337" i="80"/>
  <c r="O1579" i="80"/>
  <c r="O2053" i="80"/>
  <c r="O1170" i="80"/>
  <c r="O1341" i="80"/>
  <c r="O1112" i="80"/>
  <c r="O1493" i="80"/>
  <c r="O1865" i="80"/>
  <c r="O1798" i="80"/>
  <c r="O1887" i="80"/>
  <c r="O1812" i="80"/>
  <c r="O1992" i="80"/>
  <c r="O1848" i="80"/>
  <c r="O1991" i="80"/>
  <c r="O1259" i="80"/>
  <c r="O2174" i="80"/>
  <c r="O1523" i="80"/>
  <c r="O1403" i="80"/>
  <c r="O1786" i="80"/>
  <c r="O1878" i="80"/>
  <c r="O2172" i="80"/>
  <c r="O1411" i="80"/>
  <c r="O2026" i="80"/>
  <c r="O1606" i="80"/>
  <c r="O1779" i="80"/>
  <c r="O1837" i="80"/>
  <c r="O1824" i="80"/>
  <c r="O1358" i="80"/>
  <c r="O1653" i="80"/>
  <c r="O1228" i="80"/>
  <c r="O1309" i="80"/>
  <c r="O2032" i="80"/>
  <c r="O1127" i="80"/>
  <c r="O2169" i="80"/>
  <c r="O1476" i="80"/>
  <c r="O1977" i="80"/>
  <c r="O1563" i="80"/>
  <c r="O1586" i="80"/>
  <c r="O1929" i="80"/>
  <c r="O1868" i="80"/>
  <c r="O1614" i="80"/>
  <c r="O1904" i="80"/>
  <c r="O1860" i="80"/>
  <c r="O1495" i="80"/>
  <c r="O1459" i="80"/>
  <c r="O2030" i="80"/>
  <c r="O1437" i="80"/>
  <c r="O1629" i="80"/>
  <c r="O1572" i="80"/>
  <c r="O1620" i="80"/>
  <c r="O1230" i="80"/>
  <c r="O1336" i="80"/>
  <c r="O1229" i="80"/>
  <c r="O1517" i="80"/>
  <c r="O2158" i="80"/>
  <c r="O1562" i="80"/>
  <c r="O1135" i="80"/>
  <c r="O1423" i="80"/>
  <c r="O1976" i="80"/>
  <c r="O2013" i="80"/>
  <c r="O1149" i="80"/>
  <c r="O1363" i="80"/>
  <c r="O1335" i="80"/>
  <c r="O2091" i="80"/>
  <c r="O1279" i="80"/>
  <c r="O2016" i="80"/>
  <c r="O1911" i="80"/>
  <c r="O1833" i="80"/>
  <c r="O1811" i="80"/>
  <c r="O1627" i="80"/>
  <c r="O2045" i="80"/>
  <c r="O2178" i="80"/>
  <c r="O2126" i="80"/>
  <c r="O2177" i="80"/>
  <c r="O1840" i="80"/>
  <c r="O2184" i="80"/>
  <c r="O1815" i="80"/>
  <c r="O1732" i="80"/>
  <c r="O1214" i="80"/>
  <c r="O1855" i="80"/>
  <c r="O1233" i="80"/>
  <c r="O1511" i="80"/>
  <c r="O1313" i="80"/>
  <c r="O1626" i="80"/>
  <c r="O1162" i="80"/>
  <c r="O2195" i="80"/>
  <c r="O1396" i="80"/>
  <c r="O1655" i="80"/>
  <c r="O1706" i="80"/>
  <c r="O1317" i="80"/>
  <c r="O2100" i="80"/>
  <c r="O1932" i="80"/>
  <c r="O1874" i="80"/>
  <c r="O1654" i="80"/>
  <c r="O1497" i="80"/>
  <c r="O1494" i="80"/>
  <c r="O1859" i="80"/>
  <c r="O1164" i="80"/>
  <c r="O1535" i="80"/>
  <c r="O2155" i="80"/>
  <c r="O1391" i="80"/>
  <c r="O2137" i="80"/>
  <c r="O1475" i="80"/>
  <c r="O1254" i="80"/>
  <c r="O1813" i="80"/>
  <c r="O1527" i="80"/>
  <c r="O1857" i="80"/>
  <c r="O1338" i="80"/>
  <c r="O2037" i="80"/>
  <c r="O2131" i="80"/>
  <c r="O1927" i="80"/>
  <c r="O1972" i="80"/>
  <c r="O2008" i="80"/>
  <c r="O1989" i="80"/>
  <c r="O1321" i="80"/>
  <c r="O1261" i="80"/>
  <c r="O1123" i="80"/>
  <c r="O2166" i="80"/>
  <c r="O1744" i="80"/>
  <c r="O1458" i="80"/>
  <c r="O2021" i="80"/>
  <c r="O1591" i="80"/>
  <c r="O1582" i="80"/>
  <c r="O1803" i="80"/>
  <c r="O2143" i="80"/>
  <c r="O1175" i="80"/>
  <c r="O1962" i="80"/>
  <c r="O1401" i="80"/>
  <c r="O1227" i="80"/>
  <c r="O1797" i="80"/>
  <c r="O1348" i="80"/>
  <c r="O1172" i="80"/>
  <c r="O1684" i="80"/>
  <c r="O1240" i="80"/>
  <c r="O1522" i="80"/>
  <c r="O2022" i="80"/>
  <c r="O1283" i="80"/>
  <c r="O1308" i="80"/>
  <c r="O1049" i="80"/>
  <c r="O1029" i="80"/>
  <c r="O2003" i="80"/>
  <c r="O1999" i="80"/>
  <c r="O1472" i="80"/>
  <c r="O1464" i="80"/>
  <c r="O1295" i="80"/>
  <c r="O1861" i="80"/>
  <c r="O1545" i="80"/>
  <c r="O1628" i="80"/>
  <c r="O1677" i="80"/>
  <c r="O1986" i="80"/>
  <c r="O1683" i="80"/>
  <c r="O2123" i="80"/>
  <c r="O1877" i="80"/>
  <c r="O2023" i="80"/>
  <c r="O1208" i="80"/>
  <c r="O2070" i="80"/>
  <c r="O1573" i="80"/>
  <c r="O2122" i="80"/>
  <c r="O2144" i="80"/>
  <c r="O1422" i="80"/>
  <c r="O1943" i="80"/>
  <c r="O1678" i="80"/>
  <c r="O1710" i="80"/>
  <c r="O1485" i="80"/>
  <c r="O1448" i="80"/>
  <c r="O2036" i="80"/>
  <c r="O2105" i="80"/>
  <c r="O1293" i="80"/>
  <c r="O1114" i="80"/>
  <c r="O1776" i="80"/>
  <c r="O1163" i="80"/>
  <c r="O1339" i="80"/>
  <c r="O2042" i="80"/>
  <c r="O2187" i="80"/>
  <c r="O1079" i="80"/>
  <c r="O1145" i="80"/>
  <c r="O1453" i="80"/>
  <c r="O1471" i="80"/>
  <c r="O1425" i="80"/>
  <c r="O1251" i="80"/>
  <c r="O2145" i="80"/>
  <c r="O1810" i="80"/>
  <c r="O1674" i="80"/>
  <c r="O1651" i="80"/>
  <c r="O1395" i="80"/>
  <c r="O1866" i="80"/>
  <c r="O1305" i="80"/>
  <c r="O2075" i="80"/>
  <c r="O1598" i="80"/>
  <c r="O1460" i="80"/>
  <c r="O1515" i="80"/>
  <c r="O1520" i="80"/>
  <c r="O1500" i="80"/>
  <c r="O1434" i="80"/>
  <c r="O1116" i="80"/>
  <c r="O1964" i="80"/>
  <c r="O1199" i="80"/>
  <c r="O1382" i="80"/>
  <c r="O1820" i="80"/>
  <c r="O1211" i="80"/>
  <c r="O1730" i="80"/>
  <c r="O2087" i="80"/>
  <c r="O1571" i="80"/>
  <c r="O1619" i="80"/>
  <c r="O1539" i="80"/>
  <c r="O1600" i="80"/>
  <c r="O1346" i="80"/>
  <c r="O2127" i="80"/>
  <c r="O1596" i="80"/>
  <c r="O1694" i="80"/>
  <c r="O1467" i="80"/>
  <c r="O1509" i="80"/>
  <c r="O1115" i="80"/>
  <c r="O1247" i="80"/>
  <c r="O1272" i="80"/>
  <c r="O1789" i="80"/>
  <c r="O1139" i="80"/>
  <c r="O1611" i="80"/>
  <c r="O1447" i="80"/>
  <c r="O1499" i="80"/>
  <c r="O1159" i="80"/>
  <c r="O1905" i="80"/>
  <c r="O1195" i="80"/>
  <c r="O1587" i="80"/>
  <c r="O2115" i="80"/>
  <c r="O1805" i="80"/>
  <c r="O1846" i="80"/>
  <c r="O2019" i="80"/>
  <c r="O1225" i="80"/>
  <c r="O1286" i="80"/>
  <c r="O1884" i="80"/>
  <c r="O1468" i="80"/>
  <c r="O1608" i="80"/>
  <c r="O1371" i="80"/>
  <c r="O1516" i="80"/>
  <c r="O1275" i="80"/>
  <c r="O1379" i="80"/>
  <c r="O1609" i="80"/>
  <c r="O1329" i="80"/>
  <c r="O1551" i="80"/>
  <c r="O1277" i="80"/>
  <c r="O2011" i="80"/>
  <c r="O1791" i="80"/>
  <c r="O1314" i="80"/>
  <c r="O1565" i="80"/>
  <c r="O1483" i="80"/>
  <c r="O2067" i="80"/>
  <c r="O1372" i="80"/>
  <c r="O1519" i="80"/>
  <c r="O1324" i="80"/>
  <c r="O1359" i="80"/>
  <c r="O2101" i="80"/>
  <c r="O1870" i="80"/>
  <c r="O1890" i="80"/>
  <c r="O2025" i="80"/>
  <c r="O1222" i="80"/>
  <c r="O1361" i="80"/>
  <c r="O2110" i="80"/>
  <c r="O1449" i="80"/>
  <c r="O1386" i="80"/>
  <c r="O2098" i="80"/>
  <c r="O1350" i="80"/>
  <c r="O1734" i="80"/>
  <c r="O1183" i="80"/>
  <c r="O1580" i="80"/>
  <c r="O1347" i="80"/>
  <c r="O1903" i="80"/>
  <c r="O1980" i="80"/>
  <c r="O1540" i="80"/>
  <c r="O1736" i="80"/>
  <c r="O1953" i="80"/>
  <c r="O1915" i="80"/>
  <c r="O1454" i="80"/>
  <c r="O1150" i="80"/>
  <c r="O1370" i="80"/>
  <c r="O1252" i="80"/>
  <c r="O1638" i="80"/>
  <c r="O1445" i="80"/>
  <c r="O1725" i="80"/>
  <c r="O2171" i="80"/>
  <c r="O1631" i="80"/>
  <c r="O1784" i="80"/>
  <c r="O1739" i="80"/>
  <c r="O1442" i="80"/>
  <c r="O1570" i="80"/>
  <c r="O2014" i="80"/>
  <c r="O1748" i="80"/>
  <c r="O2058" i="80"/>
  <c r="O2114" i="80"/>
  <c r="O1584" i="80"/>
  <c r="O1588" i="80"/>
  <c r="O1098" i="80"/>
  <c r="O1023" i="80"/>
  <c r="O1955" i="80"/>
  <c r="O1781" i="80"/>
  <c r="O2165" i="80"/>
  <c r="O1220" i="80"/>
  <c r="O1645" i="80"/>
  <c r="O1173" i="80"/>
  <c r="O1111" i="80"/>
  <c r="O1378" i="80"/>
  <c r="O1787" i="80"/>
  <c r="O1550" i="80"/>
  <c r="O1637" i="80"/>
  <c r="O1474" i="80"/>
  <c r="O2044" i="80"/>
  <c r="O2077" i="80"/>
  <c r="O1899" i="80"/>
  <c r="O2176" i="80"/>
  <c r="O1764" i="80"/>
  <c r="O1924" i="80"/>
  <c r="O2164" i="80"/>
  <c r="O1741" i="80"/>
  <c r="O1487" i="80"/>
  <c r="O1673" i="80"/>
  <c r="O1908" i="80"/>
  <c r="O1610" i="80"/>
  <c r="O2052" i="80"/>
  <c r="O1998" i="80"/>
  <c r="O1778" i="80"/>
  <c r="O2198" i="80"/>
  <c r="O1256" i="80"/>
  <c r="O1315" i="80"/>
  <c r="O1330" i="80"/>
  <c r="O1738" i="80"/>
  <c r="O1433" i="80"/>
  <c r="O1537" i="80"/>
  <c r="O1982" i="80"/>
  <c r="O2107" i="80"/>
  <c r="O2078" i="80"/>
  <c r="O1512" i="80"/>
  <c r="O1032" i="80"/>
  <c r="O1755" i="80"/>
  <c r="O1845" i="80"/>
  <c r="O1872" i="80"/>
  <c r="O1671" i="80"/>
  <c r="O1844" i="80"/>
  <c r="O1477" i="80"/>
  <c r="O1385" i="80"/>
  <c r="O1716" i="80"/>
  <c r="O2033" i="80"/>
  <c r="O1575" i="80"/>
  <c r="O1750" i="80"/>
  <c r="O1118" i="80"/>
  <c r="O1152" i="80"/>
  <c r="O2129" i="80"/>
  <c r="O1151" i="80"/>
  <c r="O1290" i="80"/>
  <c r="O1440" i="80"/>
  <c r="O1352" i="80"/>
  <c r="O1489" i="80"/>
  <c r="O2040" i="80"/>
  <c r="O1867" i="80"/>
  <c r="O1428" i="80"/>
  <c r="O1134" i="80"/>
  <c r="O1383" i="80"/>
  <c r="O2170" i="80"/>
  <c r="O1831" i="80"/>
  <c r="O2106" i="80"/>
  <c r="O1171" i="80"/>
  <c r="O2072" i="80"/>
  <c r="O2141" i="80"/>
  <c r="O1907" i="80"/>
  <c r="O1617" i="80"/>
  <c r="O1120" i="80"/>
  <c r="O1356" i="80"/>
  <c r="O2139" i="80"/>
  <c r="O1777" i="80"/>
  <c r="O1700" i="80"/>
  <c r="O1038" i="80"/>
  <c r="O1783" i="80"/>
  <c r="O1727" i="80"/>
  <c r="O1607" i="80"/>
  <c r="O1136" i="80"/>
  <c r="O1557" i="80"/>
  <c r="O1561" i="80"/>
  <c r="O1506" i="80"/>
  <c r="O1944" i="80"/>
  <c r="O1193" i="80"/>
  <c r="O1827" i="80"/>
  <c r="O2057" i="80"/>
  <c r="O1299" i="80"/>
  <c r="O1994" i="80"/>
  <c r="O2039" i="80"/>
  <c r="O2071" i="80"/>
  <c r="O1117" i="80"/>
  <c r="O1234" i="80"/>
  <c r="O1793" i="80"/>
  <c r="O1841" i="80"/>
  <c r="O1693" i="80"/>
  <c r="O1237" i="80"/>
  <c r="O1536" i="80"/>
  <c r="O1450" i="80"/>
  <c r="O1708" i="80"/>
  <c r="O1724" i="80"/>
  <c r="O2146" i="80"/>
  <c r="O1311" i="80"/>
  <c r="O2080" i="80"/>
  <c r="O1202" i="80"/>
  <c r="O1634" i="80"/>
  <c r="O1819" i="80"/>
  <c r="O1966" i="80"/>
  <c r="O1143" i="80"/>
  <c r="O1701" i="80"/>
  <c r="O2133" i="80"/>
  <c r="O1593" i="80"/>
  <c r="O1624" i="80"/>
  <c r="O1322" i="80"/>
  <c r="O1869" i="80"/>
  <c r="O1528" i="80"/>
  <c r="O1891" i="80"/>
  <c r="O1939" i="80"/>
  <c r="O1389" i="80"/>
  <c r="O1969" i="80"/>
  <c r="O1788" i="80"/>
  <c r="O1926" i="80"/>
  <c r="O1342" i="80"/>
  <c r="O1444" i="80"/>
  <c r="O1942" i="80"/>
  <c r="O2029" i="80"/>
  <c r="O1921" i="80"/>
  <c r="O1665" i="80"/>
  <c r="O1769" i="80"/>
  <c r="O1818" i="80"/>
  <c r="O2104" i="80"/>
  <c r="O1320" i="80"/>
  <c r="O1181" i="80"/>
  <c r="O1190" i="80"/>
  <c r="O1910" i="80"/>
  <c r="O1331" i="80"/>
  <c r="O1284" i="80"/>
  <c r="O1167" i="80"/>
  <c r="O1480" i="80"/>
  <c r="O1714" i="80"/>
  <c r="O1412" i="80"/>
  <c r="O1660" i="80"/>
  <c r="O2061" i="80"/>
  <c r="O1838" i="80"/>
  <c r="O1659" i="80"/>
  <c r="O1569" i="80"/>
  <c r="O1132" i="80"/>
  <c r="O2150" i="80"/>
  <c r="O1426" i="80"/>
  <c r="O1762" i="80"/>
  <c r="O2112" i="80"/>
  <c r="O1705" i="80"/>
  <c r="O1594" i="80"/>
  <c r="O1958" i="80"/>
  <c r="O1054" i="80"/>
  <c r="O1052" i="80"/>
  <c r="O2082" i="80"/>
  <c r="O2065" i="80"/>
  <c r="O1647" i="80"/>
  <c r="O1394" i="80"/>
  <c r="O1643" i="80"/>
  <c r="O1839" i="80"/>
  <c r="O1197" i="80"/>
  <c r="O1641" i="80"/>
  <c r="O1938" i="80"/>
  <c r="O1334" i="80"/>
  <c r="O1666" i="80"/>
  <c r="O1940" i="80"/>
  <c r="O1273" i="80"/>
  <c r="O1633" i="80"/>
  <c r="O1568" i="80"/>
  <c r="O1599" i="80"/>
  <c r="O2149" i="80"/>
  <c r="O1935" i="80"/>
  <c r="O1463" i="80"/>
  <c r="O2009" i="80"/>
  <c r="O1131" i="80"/>
  <c r="O2192" i="80"/>
  <c r="O1664" i="80"/>
  <c r="O2121" i="80"/>
  <c r="O1946" i="80"/>
  <c r="O1785" i="80"/>
  <c r="O1754" i="80"/>
  <c r="O1268" i="80"/>
  <c r="O1501" i="80"/>
  <c r="O1239" i="80"/>
  <c r="O1182" i="80"/>
  <c r="O1753" i="80"/>
  <c r="O1897" i="80"/>
  <c r="O2180" i="80"/>
  <c r="O1174" i="80"/>
  <c r="O1369" i="80"/>
  <c r="O1649" i="80"/>
  <c r="O2117" i="80"/>
  <c r="O2046" i="80"/>
  <c r="O1096" i="80"/>
  <c r="O1559" i="80"/>
  <c r="O1312" i="80"/>
  <c r="O2153" i="80"/>
  <c r="O1221" i="80"/>
  <c r="O1416" i="80"/>
  <c r="O1648" i="80"/>
  <c r="O1155" i="80"/>
  <c r="O1726" i="80"/>
  <c r="O1719" i="80"/>
  <c r="O2111" i="80"/>
  <c r="O1663" i="80"/>
  <c r="O1773" i="80"/>
  <c r="O1413" i="80"/>
  <c r="O1316" i="80"/>
  <c r="O1349" i="80"/>
  <c r="O1896" i="80"/>
  <c r="O1392" i="80"/>
  <c r="O1830" i="80"/>
  <c r="O2064" i="80"/>
  <c r="O1772" i="80"/>
  <c r="O2173" i="80"/>
  <c r="O1612" i="80"/>
  <c r="O1906" i="80"/>
  <c r="O1746" i="80"/>
  <c r="O1217" i="80"/>
  <c r="O1532" i="80"/>
  <c r="O1362" i="80"/>
  <c r="O1439" i="80"/>
  <c r="O1303" i="80"/>
  <c r="O1524" i="80"/>
  <c r="O1886" i="80"/>
  <c r="O2162" i="80"/>
  <c r="O1930" i="80"/>
  <c r="O2161" i="80"/>
  <c r="O1794" i="80"/>
  <c r="O1144" i="80"/>
  <c r="O1722" i="80"/>
  <c r="O1045" i="80"/>
  <c r="O1216" i="80"/>
  <c r="O1498" i="80"/>
  <c r="O1304" i="80"/>
  <c r="O1531" i="80"/>
  <c r="O1443" i="80"/>
  <c r="O1668" i="80"/>
  <c r="O1957" i="80"/>
  <c r="O1836" i="80"/>
  <c r="O1306" i="80"/>
  <c r="O1310" i="80"/>
  <c r="O2055" i="80"/>
  <c r="O1250" i="80"/>
  <c r="O1154" i="80"/>
  <c r="O1188" i="80"/>
  <c r="O2073" i="80"/>
  <c r="O2120" i="80"/>
  <c r="O2151" i="80"/>
  <c r="O1650" i="80"/>
  <c r="O1975" i="80"/>
  <c r="O1782" i="80"/>
  <c r="O1390" i="80"/>
  <c r="O1380" i="80"/>
  <c r="O2197" i="80"/>
  <c r="O2157" i="80"/>
  <c r="O1351" i="80"/>
  <c r="O1752" i="80"/>
  <c r="O1973" i="80"/>
  <c r="O1581" i="80"/>
  <c r="O1688" i="80"/>
  <c r="O1806" i="80"/>
  <c r="O1771" i="80"/>
  <c r="O2024" i="80"/>
  <c r="O1749" i="80"/>
  <c r="O2093" i="80"/>
  <c r="O1675" i="80"/>
  <c r="O1843" i="80"/>
  <c r="O2062" i="80"/>
  <c r="O1547" i="80"/>
  <c r="O1028" i="80"/>
  <c r="O2152" i="80"/>
  <c r="O1414" i="80"/>
  <c r="O1462" i="80"/>
  <c r="O2097" i="80"/>
  <c r="O2028" i="80"/>
  <c r="O1577" i="80"/>
  <c r="O1718" i="80"/>
  <c r="O2193" i="80"/>
  <c r="O1270" i="80"/>
  <c r="O2083" i="80"/>
  <c r="O1691" i="80"/>
  <c r="O1642" i="80"/>
  <c r="O1760" i="80"/>
  <c r="O1245" i="80"/>
  <c r="O1894" i="80"/>
  <c r="O1502" i="80"/>
  <c r="O1526" i="80"/>
  <c r="O1418" i="80"/>
  <c r="O1344" i="80"/>
  <c r="O1947" i="80"/>
  <c r="O1672" i="80"/>
  <c r="O1956" i="80"/>
  <c r="O1888" i="80"/>
  <c r="O1406" i="80"/>
  <c r="O2188" i="80"/>
  <c r="O1514" i="80"/>
  <c r="O1332" i="80"/>
  <c r="O1360" i="80"/>
  <c r="O1945" i="80"/>
  <c r="O1585" i="80"/>
  <c r="O1916" i="80"/>
  <c r="O1298" i="80"/>
  <c r="O1533" i="80"/>
  <c r="O1296" i="80"/>
  <c r="O1223" i="80"/>
  <c r="O1712" i="80"/>
  <c r="O2185" i="80"/>
  <c r="O1720" i="80"/>
  <c r="O1246" i="80"/>
  <c r="O1074" i="80"/>
  <c r="O1097" i="80"/>
  <c r="O1039" i="80"/>
  <c r="O1873" i="80"/>
  <c r="O1191" i="80"/>
  <c r="O1941" i="80"/>
  <c r="O1325" i="80"/>
  <c r="O1834" i="80"/>
  <c r="O1690" i="80"/>
  <c r="O1187" i="80"/>
  <c r="O2125" i="80"/>
  <c r="O1355" i="80"/>
  <c r="O1282" i="80"/>
  <c r="O1271" i="80"/>
  <c r="O1542" i="80"/>
  <c r="O1931" i="80"/>
  <c r="O1715" i="80"/>
  <c r="O1160" i="80"/>
  <c r="O1578" i="80"/>
  <c r="O1780" i="80"/>
  <c r="O1605" i="80"/>
  <c r="O2102" i="80"/>
  <c r="O1128" i="80"/>
  <c r="O1742" i="80"/>
  <c r="O2002" i="80"/>
  <c r="O1438" i="80"/>
  <c r="O1646" i="80"/>
  <c r="O1318" i="80"/>
  <c r="O2047" i="80"/>
  <c r="O1554" i="80"/>
  <c r="O1770" i="80"/>
  <c r="O1735" i="80"/>
  <c r="O2135" i="80"/>
  <c r="O1446" i="80"/>
  <c r="O1804" i="80"/>
  <c r="O1686" i="80"/>
  <c r="O2191" i="80"/>
  <c r="O2060" i="80"/>
  <c r="O2128" i="80"/>
  <c r="O1456" i="80"/>
  <c r="O1404" i="80"/>
  <c r="O1218" i="80"/>
  <c r="O1101" i="80"/>
  <c r="O1092" i="80"/>
  <c r="O1807" i="80"/>
  <c r="O1281" i="80"/>
  <c r="O1814" i="80"/>
  <c r="O1215" i="80"/>
  <c r="O2063" i="80"/>
  <c r="O1913" i="80"/>
  <c r="O1503" i="80"/>
  <c r="O2118" i="80"/>
  <c r="O1291" i="80"/>
  <c r="O2034" i="80"/>
  <c r="O1825" i="80"/>
  <c r="O1960" i="80"/>
  <c r="O1327" i="80"/>
  <c r="O1970" i="80"/>
  <c r="O2085" i="80"/>
  <c r="O1922" i="80"/>
  <c r="O1194" i="80"/>
  <c r="O1934" i="80"/>
  <c r="O1853" i="80"/>
  <c r="O1242" i="80"/>
  <c r="O1802" i="80"/>
  <c r="O1435" i="80"/>
  <c r="O1800" i="80"/>
  <c r="O1402" i="80"/>
  <c r="O1543" i="80"/>
  <c r="O1354" i="80"/>
  <c r="O1630" i="80"/>
  <c r="O1881" i="80"/>
  <c r="O1826" i="80"/>
  <c r="O2163" i="80"/>
  <c r="O1680" i="80"/>
  <c r="O1689" i="80"/>
  <c r="O1326" i="80"/>
  <c r="O2190" i="80"/>
  <c r="O2068" i="80"/>
  <c r="O1479" i="80"/>
  <c r="O1203" i="80"/>
  <c r="O1747" i="80"/>
  <c r="O1076" i="80"/>
  <c r="O1063" i="80"/>
  <c r="O1478" i="80"/>
  <c r="O1424" i="80"/>
  <c r="O1307" i="80"/>
  <c r="O1552" i="80"/>
  <c r="O1801" i="80"/>
  <c r="O2035" i="80"/>
  <c r="O1920" i="80"/>
  <c r="O1828" i="80"/>
  <c r="O1698" i="80"/>
  <c r="O1544" i="80"/>
  <c r="O1679" i="80"/>
  <c r="O1367" i="80"/>
  <c r="O1850" i="80"/>
  <c r="O1949" i="80"/>
  <c r="O1219" i="80"/>
  <c r="O1381" i="80"/>
  <c r="O1110" i="80"/>
  <c r="O1387" i="80"/>
  <c r="O1988" i="80"/>
  <c r="O1377" i="80"/>
  <c r="O1583" i="80"/>
  <c r="O1410" i="80"/>
  <c r="O1774" i="80"/>
  <c r="O1697" i="80"/>
  <c r="O1851" i="80"/>
  <c r="O1567" i="80"/>
  <c r="O1486" i="80"/>
  <c r="O1918" i="80"/>
  <c r="O1925" i="80"/>
  <c r="O1189" i="80"/>
  <c r="O1137" i="80"/>
  <c r="O2109" i="80"/>
  <c r="O1702" i="80"/>
  <c r="O1914" i="80"/>
  <c r="O1950" i="80"/>
  <c r="O1761" i="80"/>
  <c r="O1768" i="80"/>
  <c r="O1965" i="80"/>
  <c r="O1384" i="80"/>
  <c r="O1469" i="80"/>
  <c r="O2147" i="80"/>
  <c r="O2119" i="80"/>
  <c r="O1885" i="80"/>
  <c r="O2116" i="80"/>
  <c r="O2006" i="80"/>
  <c r="O1618" i="80"/>
  <c r="O1864" i="80"/>
  <c r="O1415" i="80"/>
  <c r="O1343" i="80"/>
  <c r="O1235" i="80"/>
  <c r="O1564" i="80"/>
  <c r="O1481" i="80"/>
  <c r="O1968" i="80"/>
  <c r="O1274" i="80"/>
  <c r="O1466" i="80"/>
  <c r="O2142" i="80"/>
  <c r="O1521" i="80"/>
  <c r="O1200" i="80"/>
  <c r="O1420" i="80"/>
  <c r="O2194" i="80"/>
  <c r="O1407" i="80"/>
  <c r="O2138" i="80"/>
  <c r="O2113" i="80"/>
  <c r="O1696" i="80"/>
  <c r="O2099" i="80"/>
  <c r="O1146" i="80"/>
  <c r="O1616" i="80"/>
  <c r="O1936" i="80"/>
  <c r="O1553" i="80"/>
  <c r="O1743" i="80"/>
  <c r="O1661" i="80"/>
  <c r="O1269" i="80"/>
  <c r="O1632" i="80"/>
  <c r="O2054" i="80"/>
  <c r="O1393" i="80"/>
  <c r="O1959" i="80"/>
  <c r="O1122" i="80"/>
  <c r="O1421" i="80"/>
  <c r="O1067" i="80"/>
  <c r="O1031" i="80"/>
  <c r="O1636" i="80"/>
  <c r="O2175" i="80"/>
  <c r="O1951" i="80"/>
  <c r="O1997" i="80"/>
  <c r="O1639" i="80"/>
  <c r="O1745" i="80"/>
  <c r="O1876" i="80"/>
  <c r="O1365" i="80"/>
  <c r="O1842" i="80"/>
  <c r="O1432" i="80"/>
  <c r="O1601" i="80"/>
  <c r="O1713" i="80"/>
  <c r="O1623" i="80"/>
  <c r="O1417" i="80"/>
  <c r="O1854" i="80"/>
  <c r="O1604" i="80"/>
  <c r="O2050" i="80"/>
  <c r="O1530" i="80"/>
  <c r="O1285" i="80"/>
  <c r="O1795" i="80"/>
  <c r="O1555" i="80"/>
  <c r="O1974" i="80"/>
  <c r="O1124" i="80"/>
  <c r="O1829" i="80"/>
  <c r="O1893" i="80"/>
  <c r="O1597" i="80"/>
  <c r="O1177" i="80"/>
  <c r="O1816" i="80"/>
  <c r="O1981" i="80"/>
  <c r="O1602" i="80"/>
  <c r="O2196" i="80"/>
  <c r="O1525" i="80"/>
  <c r="O1232" i="80"/>
  <c r="O1280" i="80"/>
  <c r="O1948" i="80"/>
  <c r="O1430" i="80"/>
  <c r="O1488" i="80"/>
  <c r="O1258" i="80"/>
  <c r="O1452" i="80"/>
  <c r="O1808" i="80"/>
  <c r="O2056" i="80"/>
  <c r="O1169" i="80"/>
  <c r="O1276" i="80"/>
  <c r="O1695" i="80"/>
  <c r="O1165" i="80"/>
  <c r="O1978" i="80"/>
  <c r="O1508" i="80"/>
  <c r="O1278" i="80"/>
  <c r="O1206" i="80"/>
  <c r="O1366" i="80"/>
  <c r="O1731" i="80"/>
  <c r="O1823" i="80"/>
  <c r="O1548" i="80"/>
  <c r="O1858" i="80"/>
  <c r="O2079" i="80"/>
  <c r="O1832" i="80"/>
  <c r="O1534" i="80"/>
  <c r="O2179" i="80"/>
  <c r="O1224" i="80"/>
  <c r="O1158" i="80"/>
  <c r="O1625" i="80"/>
  <c r="O1263" i="80"/>
  <c r="O1255" i="80"/>
  <c r="O1141" i="80"/>
  <c r="O1983" i="80"/>
  <c r="O1676" i="80"/>
  <c r="O1847" i="80"/>
  <c r="O1796" i="80"/>
  <c r="O2020" i="80"/>
  <c r="O1658" i="80"/>
  <c r="O2124" i="80"/>
  <c r="O1133" i="80"/>
  <c r="O2168" i="80"/>
  <c r="O1357" i="80"/>
  <c r="O1482" i="80"/>
  <c r="O1236" i="80"/>
  <c r="O1952" i="80"/>
  <c r="O2090" i="80"/>
  <c r="O1022" i="80"/>
  <c r="O2005" i="80"/>
  <c r="O1213" i="80"/>
  <c r="O1340" i="80"/>
  <c r="O1751" i="80"/>
  <c r="O1919" i="80"/>
  <c r="O1142" i="80"/>
  <c r="O1558" i="80"/>
  <c r="O1484" i="80"/>
  <c r="O1300" i="80"/>
  <c r="O1707" i="80"/>
  <c r="O1507" i="80"/>
  <c r="O1766" i="80"/>
  <c r="O1880" i="80"/>
  <c r="O1635" i="80"/>
  <c r="O1996" i="80"/>
  <c r="O1184" i="80"/>
  <c r="O1882" i="80"/>
  <c r="O2136" i="80"/>
  <c r="O1928" i="80"/>
  <c r="O1364" i="80"/>
  <c r="O1995" i="80"/>
  <c r="O1168" i="80"/>
  <c r="O1292" i="80"/>
  <c r="O1496" i="80"/>
  <c r="O1408" i="80"/>
  <c r="O1560" i="80"/>
  <c r="O1728" i="80"/>
  <c r="O1740" i="80"/>
  <c r="O1937" i="80"/>
  <c r="O2049" i="80"/>
  <c r="O1161" i="80"/>
  <c r="O1759" i="80"/>
  <c r="O1590" i="80"/>
  <c r="O1898" i="80"/>
  <c r="O1294" i="80"/>
  <c r="O1457" i="80"/>
  <c r="O1756" i="80"/>
  <c r="O1513" i="80"/>
  <c r="O1368" i="80"/>
  <c r="O1108" i="80"/>
  <c r="O1034" i="80"/>
  <c r="O1033" i="80"/>
  <c r="O2095" i="80"/>
  <c r="O1388" i="80"/>
  <c r="O1699" i="80"/>
  <c r="O1613" i="80"/>
  <c r="O1923" i="80"/>
  <c r="O2041" i="80"/>
  <c r="O1717" i="80"/>
  <c r="O1419" i="80"/>
  <c r="O1113" i="80"/>
  <c r="O1397" i="80"/>
  <c r="O2130" i="80"/>
  <c r="O1153" i="80"/>
  <c r="O2027" i="80"/>
  <c r="O1473" i="80"/>
  <c r="O2051" i="80"/>
  <c r="O1212" i="80"/>
  <c r="O1723" i="80"/>
  <c r="O1427" i="80"/>
  <c r="O1849" i="80"/>
  <c r="O1990" i="80"/>
  <c r="O2156" i="80"/>
  <c r="O2189" i="80"/>
  <c r="O2094" i="80"/>
  <c r="O1883" i="80"/>
  <c r="O1505" i="80"/>
  <c r="O1622" i="80"/>
  <c r="O1681" i="80"/>
  <c r="O1900" i="80"/>
  <c r="O1119" i="80"/>
  <c r="O2081" i="80"/>
  <c r="O1398" i="80"/>
  <c r="O1889" i="80"/>
  <c r="O1297" i="80"/>
  <c r="O2108" i="80"/>
  <c r="O1207" i="80"/>
  <c r="O2007" i="80"/>
  <c r="O1902" i="80"/>
  <c r="O1670" i="80"/>
  <c r="O1024" i="80"/>
  <c r="O1090" i="80"/>
  <c r="O1546" i="80"/>
  <c r="O1529" i="80"/>
  <c r="O1518" i="80"/>
  <c r="O2096" i="80"/>
  <c r="O1465" i="80"/>
  <c r="O1409" i="80"/>
  <c r="O1954" i="80"/>
  <c r="O1895" i="80"/>
  <c r="O2017" i="80"/>
  <c r="O1595" i="80"/>
  <c r="O2159" i="80"/>
  <c r="O1961" i="80"/>
  <c r="O1790" i="80"/>
  <c r="O1125" i="80"/>
  <c r="O1576" i="80"/>
  <c r="O1186" i="80"/>
  <c r="O1687" i="80"/>
  <c r="O1892" i="80"/>
  <c r="O2181" i="80"/>
  <c r="O2015" i="80"/>
  <c r="O1510" i="80"/>
  <c r="O1657" i="80"/>
  <c r="O1589" i="80"/>
  <c r="O1775" i="80"/>
  <c r="O1249" i="80"/>
  <c r="O1400" i="80"/>
  <c r="O1765" i="80"/>
  <c r="O1879" i="80"/>
  <c r="O1901" i="80"/>
  <c r="O2103" i="80"/>
  <c r="O1917" i="80"/>
  <c r="O1792" i="80"/>
  <c r="O1566" i="80"/>
  <c r="O1758" i="80"/>
  <c r="O1799" i="80"/>
  <c r="O1615" i="80"/>
  <c r="O1248" i="80"/>
  <c r="O1405" i="80"/>
  <c r="O1328" i="80"/>
  <c r="U1075" i="105"/>
  <c r="O1041" i="80"/>
  <c r="O1068" i="80"/>
  <c r="O1072" i="80"/>
  <c r="O1241" i="80"/>
  <c r="O1333" i="80"/>
  <c r="O1492" i="80"/>
  <c r="O1130" i="80"/>
  <c r="O1856" i="80"/>
  <c r="O1323" i="80"/>
  <c r="O1704" i="80"/>
  <c r="O1809" i="80"/>
  <c r="O1178" i="80"/>
  <c r="O1644" i="80"/>
  <c r="O1682" i="80"/>
  <c r="O1709" i="80"/>
  <c r="O1289" i="80"/>
  <c r="O1264" i="80"/>
  <c r="O1156" i="80"/>
  <c r="O1243" i="80"/>
  <c r="O1912" i="80"/>
  <c r="O1126" i="80"/>
  <c r="O1129" i="80"/>
  <c r="O1455" i="80"/>
  <c r="O1541" i="80"/>
  <c r="O1180" i="80"/>
  <c r="O1504" i="80"/>
  <c r="O2167" i="80"/>
  <c r="O1603" i="80"/>
  <c r="O1265" i="80"/>
  <c r="O1287" i="80"/>
  <c r="O1147" i="80"/>
  <c r="O2160" i="80"/>
  <c r="O1871" i="80"/>
  <c r="O1574" i="80"/>
  <c r="O1875" i="80"/>
  <c r="O1461" i="80"/>
  <c r="O2140" i="80"/>
  <c r="O2059" i="80"/>
  <c r="O1662" i="80"/>
  <c r="O1441" i="80"/>
  <c r="O1652" i="80"/>
  <c r="O1692" i="80"/>
  <c r="O1729" i="80"/>
  <c r="O1490" i="80"/>
  <c r="O1863" i="80"/>
  <c r="O2004" i="80"/>
  <c r="O1967" i="80"/>
  <c r="O1185" i="80"/>
  <c r="O1985" i="80"/>
  <c r="O1436" i="80"/>
  <c r="O1429" i="80"/>
  <c r="O1685" i="80"/>
  <c r="O1821" i="80"/>
  <c r="O1963" i="80"/>
  <c r="O1763" i="80"/>
  <c r="O1198" i="80"/>
  <c r="O1253" i="80"/>
  <c r="O1373" i="80"/>
  <c r="O1148" i="80"/>
  <c r="O1301" i="80"/>
  <c r="O2000" i="80"/>
  <c r="O1711" i="80"/>
  <c r="O1374" i="80"/>
  <c r="O1205" i="80"/>
  <c r="O1431" i="80"/>
  <c r="O2038" i="80"/>
  <c r="O1721" i="80"/>
  <c r="O1451" i="80"/>
  <c r="O2043" i="80"/>
  <c r="O1345" i="80"/>
  <c r="O1140" i="80"/>
  <c r="O1757" i="80"/>
  <c r="O2183" i="80"/>
  <c r="O1592" i="80"/>
  <c r="O1933" i="80"/>
  <c r="O1288" i="80"/>
  <c r="O1667" i="80"/>
  <c r="O1266" i="80"/>
  <c r="O1244" i="80"/>
  <c r="O1737" i="80"/>
  <c r="O2084" i="80"/>
  <c r="O1640" i="80"/>
  <c r="O1353" i="80"/>
  <c r="O1971" i="80"/>
  <c r="O1835" i="80"/>
  <c r="O1733" i="80"/>
  <c r="O1226" i="80"/>
  <c r="O1470" i="80"/>
  <c r="O1984" i="80"/>
  <c r="O2089" i="80"/>
  <c r="O1376" i="80"/>
  <c r="O1767" i="80"/>
  <c r="O1993" i="80"/>
  <c r="O1979" i="80"/>
  <c r="O1817" i="80"/>
  <c r="O2066" i="80"/>
  <c r="O1399" i="80"/>
  <c r="O2148" i="80"/>
  <c r="O2182" i="80"/>
  <c r="O1210" i="80"/>
  <c r="O1138" i="80"/>
  <c r="O1656" i="80"/>
  <c r="O1257" i="80"/>
  <c r="O2074" i="80"/>
  <c r="O1375" i="80"/>
  <c r="O2001" i="80"/>
  <c r="O1238" i="80"/>
  <c r="O1538" i="80"/>
  <c r="O1231" i="80"/>
  <c r="O1196" i="80"/>
  <c r="O1179" i="80"/>
  <c r="O2018" i="80"/>
  <c r="O1319" i="80"/>
  <c r="O1260" i="80"/>
  <c r="O1262" i="80"/>
  <c r="O1204" i="80"/>
  <c r="O2086" i="80"/>
  <c r="O1556" i="80"/>
  <c r="O1166" i="80"/>
  <c r="O1822" i="80"/>
  <c r="O1201" i="80"/>
  <c r="O1025" i="80"/>
  <c r="O1064" i="80"/>
  <c r="U1100" i="105"/>
  <c r="W1088" i="105"/>
  <c r="W1065" i="105"/>
  <c r="W1035" i="105"/>
  <c r="O1021" i="80"/>
  <c r="AC1025" i="105"/>
  <c r="AC1103" i="105"/>
  <c r="AC1050" i="105"/>
  <c r="AC1056" i="105"/>
  <c r="AC1053" i="105"/>
  <c r="AC1040" i="105"/>
  <c r="AC1079" i="105"/>
  <c r="AC1049" i="105"/>
  <c r="AC1105" i="105"/>
  <c r="AC1097" i="105"/>
  <c r="AC1043" i="105"/>
  <c r="AC1073" i="105"/>
  <c r="AC1058" i="105"/>
  <c r="AC1102" i="105"/>
  <c r="AC1031" i="105"/>
  <c r="AC1029" i="105"/>
  <c r="AC1052" i="105"/>
  <c r="AC1068" i="105"/>
  <c r="AC1027" i="105"/>
  <c r="AC1108" i="105"/>
  <c r="AC1057" i="105"/>
  <c r="AC1067" i="105"/>
  <c r="AC1047" i="105"/>
  <c r="AC1081" i="105"/>
  <c r="AC1072" i="105"/>
  <c r="AC1044" i="105"/>
  <c r="AC1033" i="105"/>
  <c r="AC1064" i="105"/>
  <c r="AC1024" i="105"/>
  <c r="AC1036" i="105"/>
  <c r="AC1039" i="105"/>
  <c r="AC1083" i="105"/>
  <c r="AC1030" i="105"/>
  <c r="AC1066" i="105"/>
  <c r="AC1082" i="105"/>
  <c r="AC1096" i="105"/>
  <c r="AC1037" i="105"/>
  <c r="AC1060" i="105"/>
  <c r="AC1022" i="105"/>
  <c r="AC1021" i="105"/>
  <c r="AC1093" i="105"/>
  <c r="AC1078" i="105"/>
  <c r="AC1063" i="105"/>
  <c r="AC1085" i="105"/>
  <c r="AC1034" i="105"/>
  <c r="W1094" i="105"/>
  <c r="W1089" i="105"/>
  <c r="W1106" i="105"/>
  <c r="W1103" i="105"/>
  <c r="W1055" i="105"/>
  <c r="W1075" i="105"/>
  <c r="W1059" i="105"/>
  <c r="W1026" i="105"/>
  <c r="W1058" i="105"/>
  <c r="W1052" i="105"/>
  <c r="W1102" i="105"/>
  <c r="W1042" i="105"/>
  <c r="W1047" i="105"/>
  <c r="W1028" i="105"/>
  <c r="W1074" i="105"/>
  <c r="W1022" i="105"/>
  <c r="W1093" i="105"/>
  <c r="W1060" i="105"/>
  <c r="W1034" i="105"/>
  <c r="W1107" i="105"/>
  <c r="W1023" i="105"/>
  <c r="W1084" i="105"/>
  <c r="W1021" i="105"/>
  <c r="W1062" i="105"/>
  <c r="W1069" i="105"/>
  <c r="W1090" i="105"/>
  <c r="W1061" i="105"/>
  <c r="W1030" i="105"/>
  <c r="W1024" i="105"/>
  <c r="W1108" i="105"/>
  <c r="W1073" i="105"/>
  <c r="W1105" i="105"/>
  <c r="W1095" i="105"/>
  <c r="W1063" i="105"/>
  <c r="W1037" i="105"/>
  <c r="W1099" i="105"/>
  <c r="W1049" i="105"/>
  <c r="W1036" i="105"/>
  <c r="W1086" i="105"/>
  <c r="W1032" i="105"/>
  <c r="W1053" i="105"/>
  <c r="V1055" i="105"/>
  <c r="W1092" i="105"/>
  <c r="AE1066" i="105"/>
  <c r="W1025" i="105"/>
  <c r="U1099" i="105"/>
  <c r="U1088" i="105"/>
  <c r="W1072" i="105"/>
  <c r="U1080" i="105"/>
  <c r="W1045" i="105"/>
  <c r="W1067" i="105"/>
  <c r="U1081" i="105"/>
  <c r="U1030" i="105"/>
  <c r="U1098" i="105"/>
  <c r="W1038" i="105"/>
  <c r="W1080" i="105"/>
  <c r="W1040" i="105"/>
  <c r="W1057" i="105"/>
  <c r="W1087" i="105"/>
  <c r="W1064" i="105"/>
  <c r="W1098" i="105"/>
  <c r="O1021" i="82"/>
  <c r="AE1086" i="105"/>
  <c r="AE1076" i="105"/>
  <c r="AE1107" i="105"/>
  <c r="AE1105" i="105"/>
  <c r="AE1032" i="105"/>
  <c r="AE1034" i="105"/>
  <c r="AE1030" i="105"/>
  <c r="AE1044" i="105"/>
  <c r="AE1090" i="105"/>
  <c r="AE1082" i="105"/>
  <c r="AE1060" i="105"/>
  <c r="AE1099" i="105"/>
  <c r="AE1074" i="105"/>
  <c r="AE1095" i="105"/>
  <c r="AE1051" i="105"/>
  <c r="AE1055" i="105"/>
  <c r="AE1083" i="105"/>
  <c r="AE1048" i="105"/>
  <c r="AE1106" i="105"/>
  <c r="AE1096" i="105"/>
  <c r="AE1070" i="105"/>
  <c r="AE1041" i="105"/>
  <c r="AE1104" i="105"/>
  <c r="AE1043" i="105"/>
  <c r="AE1062" i="105"/>
  <c r="AE1058" i="105"/>
  <c r="AE1046" i="105"/>
  <c r="AE1084" i="105"/>
  <c r="AE1053" i="105"/>
  <c r="AE1027" i="105"/>
  <c r="AE1092" i="105"/>
  <c r="AE1029" i="105"/>
  <c r="AE1042" i="105"/>
  <c r="U1033" i="105"/>
  <c r="W1096" i="105"/>
  <c r="W1101" i="105"/>
  <c r="W1068" i="105"/>
  <c r="W1070" i="105"/>
  <c r="U1046" i="105"/>
  <c r="V1021" i="105"/>
  <c r="V1078" i="105"/>
  <c r="W1056" i="105"/>
  <c r="O1021" i="81"/>
  <c r="AD1058" i="105"/>
  <c r="AD1055" i="105"/>
  <c r="AD1046" i="105"/>
  <c r="AD1051" i="105"/>
  <c r="AD1081" i="105"/>
  <c r="AD1023" i="105"/>
  <c r="AD1031" i="105"/>
  <c r="AD1036" i="105"/>
  <c r="AD1050" i="105"/>
  <c r="AD1098" i="105"/>
  <c r="AD1080" i="105"/>
  <c r="AD1063" i="105"/>
  <c r="AD1078" i="105"/>
  <c r="AD1061" i="105"/>
  <c r="AD1071" i="105"/>
  <c r="AD1069" i="105"/>
  <c r="AD1042" i="105"/>
  <c r="AD1072" i="105"/>
  <c r="AD1074" i="105"/>
  <c r="AD1086" i="105"/>
  <c r="AD1065" i="105"/>
  <c r="AD1085" i="105"/>
  <c r="AD1054" i="105"/>
  <c r="AD1101" i="105"/>
  <c r="AD1035" i="105"/>
  <c r="AD1022" i="105"/>
  <c r="AD1064" i="105"/>
  <c r="AD1030" i="105"/>
  <c r="AD1092" i="105"/>
  <c r="AD1107" i="105"/>
  <c r="AD1032" i="105"/>
  <c r="AD1053" i="105"/>
  <c r="AD1077" i="105"/>
  <c r="AD1076" i="105"/>
  <c r="AD1089" i="105"/>
  <c r="AD1041" i="105"/>
  <c r="W1046" i="105"/>
  <c r="U1060" i="105"/>
  <c r="W1104" i="105"/>
  <c r="W1091" i="105"/>
  <c r="U1052" i="105"/>
  <c r="W1050" i="105"/>
  <c r="U1062" i="105"/>
  <c r="U1032" i="105"/>
  <c r="U1051" i="105"/>
  <c r="U1035" i="105"/>
  <c r="U1034" i="105"/>
  <c r="U1082" i="105"/>
  <c r="U1039" i="105"/>
  <c r="U1102" i="105"/>
  <c r="U1056" i="105"/>
  <c r="U1083" i="105"/>
  <c r="U1044" i="105"/>
  <c r="U1065" i="105"/>
  <c r="U1089" i="105"/>
  <c r="U1086" i="105"/>
  <c r="U1038" i="105"/>
  <c r="U1040" i="105"/>
  <c r="U1022" i="105"/>
  <c r="U1108" i="105"/>
  <c r="U1096" i="105"/>
  <c r="U1069" i="105"/>
  <c r="U1101" i="105"/>
  <c r="U1036" i="105"/>
  <c r="U1054" i="105"/>
  <c r="U1059" i="105"/>
  <c r="U1053" i="105"/>
  <c r="U1091" i="105"/>
  <c r="U1097" i="105"/>
  <c r="U1047" i="105"/>
  <c r="U1026" i="105"/>
  <c r="U1071" i="105"/>
  <c r="U1095" i="105"/>
  <c r="U1027" i="105"/>
  <c r="U1092" i="105"/>
  <c r="U1041" i="105"/>
  <c r="U1103" i="105"/>
  <c r="U1029" i="105"/>
  <c r="U1074" i="105"/>
  <c r="U1023" i="105"/>
  <c r="U1021" i="105"/>
  <c r="U1068" i="105"/>
  <c r="U1037" i="105"/>
  <c r="U1045" i="105"/>
  <c r="U1055" i="105"/>
  <c r="O1021" i="83"/>
  <c r="AF1091" i="105"/>
  <c r="AF1023" i="105"/>
  <c r="AF1095" i="105"/>
  <c r="AF1103" i="105"/>
  <c r="AF1028" i="105"/>
  <c r="AF1022" i="105"/>
  <c r="AF1042" i="105"/>
  <c r="AF1106" i="105"/>
  <c r="AF1036" i="105"/>
  <c r="AF1083" i="105"/>
  <c r="AF1101" i="105"/>
  <c r="AF1061" i="105"/>
  <c r="AF1090" i="105"/>
  <c r="AF1076" i="105"/>
  <c r="AF1081" i="105"/>
  <c r="AF1068" i="105"/>
  <c r="AF1031" i="105"/>
  <c r="AF1032" i="105"/>
  <c r="AF1024" i="105"/>
  <c r="AF1034" i="105"/>
  <c r="AF1057" i="105"/>
  <c r="AF1050" i="105"/>
  <c r="AF1067" i="105"/>
  <c r="AF1078" i="105"/>
  <c r="AF1039" i="105"/>
  <c r="AF1080" i="105"/>
  <c r="AF1041" i="105"/>
  <c r="AF1099" i="105"/>
  <c r="AF1038" i="105"/>
  <c r="AF1070" i="105"/>
  <c r="AF1048" i="105"/>
  <c r="AF1043" i="105"/>
  <c r="AF1065" i="105"/>
  <c r="AF1037" i="105"/>
  <c r="AF1071" i="105"/>
  <c r="AF1077" i="105"/>
  <c r="AF1049" i="105"/>
  <c r="AF1052" i="105"/>
  <c r="AF1027" i="105"/>
  <c r="AF1072" i="105"/>
  <c r="AF1021" i="105"/>
  <c r="AF1047" i="105"/>
  <c r="AF1074" i="105"/>
  <c r="AF1079" i="105"/>
  <c r="AF1085" i="105"/>
  <c r="AF1100" i="105"/>
  <c r="AF1105" i="105"/>
  <c r="AF1056" i="105"/>
  <c r="W1051" i="105"/>
  <c r="W1079" i="105"/>
  <c r="W1100" i="105"/>
  <c r="W1029" i="105"/>
  <c r="W1085" i="105"/>
  <c r="O1876" i="79"/>
  <c r="O1691" i="79"/>
  <c r="O1878" i="79"/>
  <c r="O1381" i="79"/>
  <c r="O1471" i="79"/>
  <c r="O1372" i="79"/>
  <c r="O1508" i="79"/>
  <c r="O1758" i="79"/>
  <c r="O1618" i="79"/>
  <c r="O2025" i="79"/>
  <c r="O1048" i="79"/>
  <c r="O1370" i="79"/>
  <c r="O1628" i="79"/>
  <c r="O1621" i="79"/>
  <c r="O2190" i="79"/>
  <c r="O1862" i="79"/>
  <c r="O1224" i="79"/>
  <c r="O2142" i="79"/>
  <c r="O2037" i="79"/>
  <c r="O1692" i="79"/>
  <c r="O1450" i="79"/>
  <c r="O1383" i="79"/>
  <c r="O2009" i="79"/>
  <c r="O1955" i="79"/>
  <c r="O1400" i="79"/>
  <c r="O1196" i="79"/>
  <c r="O1840" i="79"/>
  <c r="O1563" i="79"/>
  <c r="O1776" i="79"/>
  <c r="O2130" i="79"/>
  <c r="O1030" i="79"/>
  <c r="O1430" i="79"/>
  <c r="O1226" i="79"/>
  <c r="O1522" i="79"/>
  <c r="O1653" i="79"/>
  <c r="O2113" i="79"/>
  <c r="O2200" i="79"/>
  <c r="O1994" i="79"/>
  <c r="O1505" i="79"/>
  <c r="O1759" i="79"/>
  <c r="O2163" i="79"/>
  <c r="O2075" i="79"/>
  <c r="O1741" i="79"/>
  <c r="O1371" i="79"/>
  <c r="O1541" i="79"/>
  <c r="O2094" i="79"/>
  <c r="O1913" i="79"/>
  <c r="O2158" i="79"/>
  <c r="O1809" i="79"/>
  <c r="O1347" i="79"/>
  <c r="O1068" i="79"/>
  <c r="O1804" i="79"/>
  <c r="O2161" i="79"/>
  <c r="O1404" i="79"/>
  <c r="O1073" i="79"/>
  <c r="O2042" i="79"/>
  <c r="O1866" i="79"/>
  <c r="O1273" i="79"/>
  <c r="O1067" i="79"/>
  <c r="O1125" i="79"/>
  <c r="O1633" i="79"/>
  <c r="O2016" i="79"/>
  <c r="O1956" i="79"/>
  <c r="O1620" i="79"/>
  <c r="O1123" i="79"/>
  <c r="O1060" i="79"/>
  <c r="O1229" i="79"/>
  <c r="O2194" i="79"/>
  <c r="O2180" i="79"/>
  <c r="O1805" i="79"/>
  <c r="O2175" i="79"/>
  <c r="O1117" i="79"/>
  <c r="O1962" i="79"/>
  <c r="O1109" i="79"/>
  <c r="O1025" i="79"/>
  <c r="O1074" i="79"/>
  <c r="O2068" i="79"/>
  <c r="O1683" i="79"/>
  <c r="O1604" i="79"/>
  <c r="O1087" i="79"/>
  <c r="O1255" i="79"/>
  <c r="O2160" i="79"/>
  <c r="O1038" i="79"/>
  <c r="O2170" i="79"/>
  <c r="O2147" i="79"/>
  <c r="O2035" i="79"/>
  <c r="O1812" i="79"/>
  <c r="O1868" i="79"/>
  <c r="O1340" i="79"/>
  <c r="O1160" i="79"/>
  <c r="O2029" i="79"/>
  <c r="AB1084" i="105"/>
  <c r="AB1062" i="105"/>
  <c r="O2110" i="79"/>
  <c r="O1026" i="79"/>
  <c r="O2052" i="79"/>
  <c r="O1899" i="79"/>
  <c r="O1323" i="79"/>
  <c r="O1748" i="79"/>
  <c r="O1215" i="79"/>
  <c r="O1263" i="79"/>
  <c r="O2087" i="79"/>
  <c r="O2149" i="79"/>
  <c r="O1108" i="79"/>
  <c r="O1934" i="79"/>
  <c r="O1903" i="79"/>
  <c r="O1853" i="79"/>
  <c r="O1307" i="79"/>
  <c r="O2030" i="79"/>
  <c r="O1326" i="79"/>
  <c r="O1926" i="79"/>
  <c r="O1096" i="79"/>
  <c r="O2043" i="79"/>
  <c r="O1473" i="79"/>
  <c r="O1921" i="79"/>
  <c r="O1088" i="79"/>
  <c r="AB1055" i="105"/>
  <c r="AB1093" i="105"/>
  <c r="O1140" i="79"/>
  <c r="O1841" i="79"/>
  <c r="O1867" i="79"/>
  <c r="O1884" i="79"/>
  <c r="O1501" i="79"/>
  <c r="O2048" i="79"/>
  <c r="O1719" i="79"/>
  <c r="O1702" i="79"/>
  <c r="O1272" i="79"/>
  <c r="O1906" i="79"/>
  <c r="O2191" i="79"/>
  <c r="O1795" i="79"/>
  <c r="O1353" i="79"/>
  <c r="O2189" i="79"/>
  <c r="O1626" i="79"/>
  <c r="O1779" i="79"/>
  <c r="O1925" i="79"/>
  <c r="O1350" i="79"/>
  <c r="O1654" i="79"/>
  <c r="O1767" i="79"/>
  <c r="O1356" i="79"/>
  <c r="AB1079" i="105"/>
  <c r="O1179" i="79"/>
  <c r="O1151" i="79"/>
  <c r="O1781" i="79"/>
  <c r="O1602" i="79"/>
  <c r="O1710" i="79"/>
  <c r="O1233" i="79"/>
  <c r="O1908" i="79"/>
  <c r="O1825" i="79"/>
  <c r="O2018" i="79"/>
  <c r="O2017" i="79"/>
  <c r="O1455" i="79"/>
  <c r="O1595" i="79"/>
  <c r="O1490" i="79"/>
  <c r="O1445" i="79"/>
  <c r="O1663" i="79"/>
  <c r="O1744" i="79"/>
  <c r="O1847" i="79"/>
  <c r="O1320" i="79"/>
  <c r="O2141" i="79"/>
  <c r="O1890" i="79"/>
  <c r="O1483" i="79"/>
  <c r="O2140" i="79"/>
  <c r="O1334" i="79"/>
  <c r="O2038" i="79"/>
  <c r="O1113" i="79"/>
  <c r="O1660" i="79"/>
  <c r="O1185" i="79"/>
  <c r="O1056" i="79"/>
  <c r="O2099" i="79"/>
  <c r="O2162" i="79"/>
  <c r="O1980" i="79"/>
  <c r="O1871" i="79"/>
  <c r="O1910" i="79"/>
  <c r="O1510" i="79"/>
  <c r="O1327" i="79"/>
  <c r="O2192" i="79"/>
  <c r="O1477" i="79"/>
  <c r="O1649" i="79"/>
  <c r="O1791" i="79"/>
  <c r="O1918" i="79"/>
  <c r="O2187" i="79"/>
  <c r="AB1099" i="105"/>
  <c r="O1242" i="79"/>
  <c r="O1736" i="79"/>
  <c r="AB1104" i="105"/>
  <c r="AB1107" i="105"/>
  <c r="O2011" i="79"/>
  <c r="O1142" i="79"/>
  <c r="O1388" i="79"/>
  <c r="O2100" i="79"/>
  <c r="O1089" i="79"/>
  <c r="O1882" i="79"/>
  <c r="O1547" i="79"/>
  <c r="O2164" i="79"/>
  <c r="O1896" i="79"/>
  <c r="O2176" i="79"/>
  <c r="O1958" i="79"/>
  <c r="O1115" i="79"/>
  <c r="O1989" i="79"/>
  <c r="O2166" i="79"/>
  <c r="O2000" i="79"/>
  <c r="O1475" i="79"/>
  <c r="O1348" i="79"/>
  <c r="O1244" i="79"/>
  <c r="O2089" i="79"/>
  <c r="O1820" i="79"/>
  <c r="O1707" i="79"/>
  <c r="O1790" i="79"/>
  <c r="O1057" i="79"/>
  <c r="O2019" i="79"/>
  <c r="O1454" i="79"/>
  <c r="O2063" i="79"/>
  <c r="O1901" i="79"/>
  <c r="O1363" i="79"/>
  <c r="O1694" i="79"/>
  <c r="O2085" i="79"/>
  <c r="O1747" i="79"/>
  <c r="O1299" i="79"/>
  <c r="O1396" i="79"/>
  <c r="O1209" i="79"/>
  <c r="O2051" i="79"/>
  <c r="O1632" i="79"/>
  <c r="O1662" i="79"/>
  <c r="O1493" i="79"/>
  <c r="O2117" i="79"/>
  <c r="O1498" i="79"/>
  <c r="O1907" i="79"/>
  <c r="O1561" i="79"/>
  <c r="O2040" i="79"/>
  <c r="O1582" i="79"/>
  <c r="O1606" i="79"/>
  <c r="O1682" i="79"/>
  <c r="O1638" i="79"/>
  <c r="O1315" i="79"/>
  <c r="O1249" i="79"/>
  <c r="O1354" i="79"/>
  <c r="O1148" i="79"/>
  <c r="O1568" i="79"/>
  <c r="O1823" i="79"/>
  <c r="O1485" i="79"/>
  <c r="O1552" i="79"/>
  <c r="O1487" i="79"/>
  <c r="O2112" i="79"/>
  <c r="O1597" i="79"/>
  <c r="O2195" i="79"/>
  <c r="O1283" i="79"/>
  <c r="O2072" i="79"/>
  <c r="O1167" i="79"/>
  <c r="O1572" i="79"/>
  <c r="O2169" i="79"/>
  <c r="O1235" i="79"/>
  <c r="O1629" i="79"/>
  <c r="O1166" i="79"/>
  <c r="O1276" i="79"/>
  <c r="O1897" i="79"/>
  <c r="O2174" i="79"/>
  <c r="O1287" i="79"/>
  <c r="O1831" i="79"/>
  <c r="O1316" i="79"/>
  <c r="O1557" i="79"/>
  <c r="O1357" i="79"/>
  <c r="O1883" i="79"/>
  <c r="O1210" i="79"/>
  <c r="O1622" i="79"/>
  <c r="O1406" i="79"/>
  <c r="O1467" i="79"/>
  <c r="O2081" i="79"/>
  <c r="O1351" i="79"/>
  <c r="O1024" i="79"/>
  <c r="O1923" i="79"/>
  <c r="O1537" i="79"/>
  <c r="O1830" i="79"/>
  <c r="O1119" i="79"/>
  <c r="O1891" i="79"/>
  <c r="O1960" i="79"/>
  <c r="O1121" i="79"/>
  <c r="O1049" i="79"/>
  <c r="O1452" i="79"/>
  <c r="O1262" i="79"/>
  <c r="O1905" i="79"/>
  <c r="O1198" i="79"/>
  <c r="O1181" i="79"/>
  <c r="O1134" i="79"/>
  <c r="O1698" i="79"/>
  <c r="O1730" i="79"/>
  <c r="O1598" i="79"/>
  <c r="O1076" i="79"/>
  <c r="O1296" i="79"/>
  <c r="O1248" i="79"/>
  <c r="O1803" i="79"/>
  <c r="O1218" i="79"/>
  <c r="AB1032" i="105"/>
  <c r="AB1044" i="105"/>
  <c r="O1935" i="79"/>
  <c r="O1872" i="79"/>
  <c r="O1143" i="79"/>
  <c r="AB1023" i="105"/>
  <c r="O1297" i="79"/>
  <c r="O1184" i="79"/>
  <c r="O1488" i="79"/>
  <c r="AB1072" i="105"/>
  <c r="AB1083" i="105"/>
  <c r="O1535" i="79"/>
  <c r="O2118" i="79"/>
  <c r="AB1080" i="105"/>
  <c r="AB1031" i="105"/>
  <c r="O1986" i="79"/>
  <c r="O1075" i="79"/>
  <c r="O1193" i="79"/>
  <c r="AB1061" i="105"/>
  <c r="O1080" i="79"/>
  <c r="O1885" i="79"/>
  <c r="O1922" i="79"/>
  <c r="O2186" i="79"/>
  <c r="O1554" i="79"/>
  <c r="O1499" i="79"/>
  <c r="O1565" i="79"/>
  <c r="O1456" i="79"/>
  <c r="O1295" i="79"/>
  <c r="AB1042" i="105"/>
  <c r="O1324" i="79"/>
  <c r="O2001" i="79"/>
  <c r="O1205" i="79"/>
  <c r="O2050" i="79"/>
  <c r="O1322" i="79"/>
  <c r="O1261" i="79"/>
  <c r="AB1033" i="105"/>
  <c r="AB1091" i="105"/>
  <c r="O1237" i="79"/>
  <c r="O2007" i="79"/>
  <c r="O1947" i="79"/>
  <c r="O2010" i="79"/>
  <c r="AB1088" i="105"/>
  <c r="AB1066" i="105"/>
  <c r="O1523" i="79"/>
  <c r="O1103" i="79"/>
  <c r="O1983" i="79"/>
  <c r="O1652" i="79"/>
  <c r="O1155" i="79"/>
  <c r="AB1058" i="105"/>
  <c r="AB1056" i="105"/>
  <c r="AB1100" i="105"/>
  <c r="O1366" i="79"/>
  <c r="O1942" i="79"/>
  <c r="O2027" i="79"/>
  <c r="O1102" i="79"/>
  <c r="O1032" i="79"/>
  <c r="AB1090" i="105"/>
  <c r="O1886" i="79"/>
  <c r="AB1050" i="105"/>
  <c r="AB1101" i="105"/>
  <c r="O1308" i="79"/>
  <c r="O1656" i="79"/>
  <c r="O2036" i="79"/>
  <c r="O1590" i="79"/>
  <c r="O1122" i="79"/>
  <c r="AB1076" i="105"/>
  <c r="O1954" i="79"/>
  <c r="O1810" i="79"/>
  <c r="O1725" i="79"/>
  <c r="O1939" i="79"/>
  <c r="O1105" i="79"/>
  <c r="AB1048" i="105"/>
  <c r="O1204" i="79"/>
  <c r="O1549" i="79"/>
  <c r="O1171" i="79"/>
  <c r="O1407" i="79"/>
  <c r="AB1028" i="105"/>
  <c r="AB1081" i="105"/>
  <c r="O1727" i="79"/>
  <c r="O1223" i="79"/>
  <c r="O1735" i="79"/>
  <c r="O2032" i="79"/>
  <c r="O1608" i="79"/>
  <c r="O1509" i="79"/>
  <c r="O1423" i="79"/>
  <c r="O1711" i="79"/>
  <c r="O1895" i="79"/>
  <c r="O1343" i="79"/>
  <c r="AB1029" i="105"/>
  <c r="AB1022" i="105"/>
  <c r="O2097" i="79"/>
  <c r="O2114" i="79"/>
  <c r="O1848" i="79"/>
  <c r="O1982" i="79"/>
  <c r="O1146" i="79"/>
  <c r="O2104" i="79"/>
  <c r="O2116" i="79"/>
  <c r="AB1089" i="105"/>
  <c r="O1395" i="79"/>
  <c r="O1538" i="79"/>
  <c r="O1311" i="79"/>
  <c r="O1139" i="79"/>
  <c r="O1752" i="79"/>
  <c r="O1286" i="79"/>
  <c r="AB1047" i="105"/>
  <c r="O1951" i="79"/>
  <c r="O1246" i="79"/>
  <c r="O2148" i="79"/>
  <c r="O1720" i="79"/>
  <c r="O1274" i="79"/>
  <c r="O1081" i="79"/>
  <c r="O1766" i="79"/>
  <c r="O1976" i="79"/>
  <c r="O1763" i="79"/>
  <c r="O1984" i="79"/>
  <c r="O1403" i="79"/>
  <c r="O1447" i="79"/>
  <c r="O2167" i="79"/>
  <c r="O2049" i="79"/>
  <c r="O1264" i="79"/>
  <c r="O1677" i="79"/>
  <c r="O1095" i="79"/>
  <c r="O1138" i="79"/>
  <c r="O2108" i="79"/>
  <c r="O2137" i="79"/>
  <c r="O1149" i="79"/>
  <c r="O2154" i="79"/>
  <c r="O1078" i="79"/>
  <c r="O2143" i="79"/>
  <c r="O1530" i="79"/>
  <c r="O1250" i="79"/>
  <c r="O2199" i="79"/>
  <c r="O2119" i="79"/>
  <c r="O1325" i="79"/>
  <c r="O1194" i="79"/>
  <c r="O1373" i="79"/>
  <c r="O1168" i="79"/>
  <c r="O1760" i="79"/>
  <c r="O1463" i="79"/>
  <c r="O1157" i="79"/>
  <c r="O2060" i="79"/>
  <c r="O1715" i="79"/>
  <c r="O1100" i="79"/>
  <c r="O1041" i="79"/>
  <c r="O1544" i="79"/>
  <c r="O1304" i="79"/>
  <c r="O1387" i="79"/>
  <c r="O1929" i="79"/>
  <c r="O1949" i="79"/>
  <c r="O1135" i="79"/>
  <c r="O1705" i="79"/>
  <c r="O1439" i="79"/>
  <c r="O1814" i="79"/>
  <c r="O1101" i="79"/>
  <c r="O1053" i="79"/>
  <c r="O1842" i="79"/>
  <c r="O2012" i="79"/>
  <c r="O1589" i="79"/>
  <c r="O1699" i="79"/>
  <c r="O1294" i="79"/>
  <c r="O1802" i="79"/>
  <c r="O2198" i="79"/>
  <c r="O1588" i="79"/>
  <c r="T1101" i="105"/>
  <c r="O1227" i="79"/>
  <c r="O1684" i="79"/>
  <c r="T1079" i="105"/>
  <c r="O2074" i="79"/>
  <c r="O2103" i="79"/>
  <c r="O1534" i="79"/>
  <c r="O1063" i="79"/>
  <c r="O2145" i="79"/>
  <c r="O1130" i="79"/>
  <c r="O1497" i="79"/>
  <c r="O1920" i="79"/>
  <c r="O1836" i="79"/>
  <c r="O1761" i="79"/>
  <c r="O2064" i="79"/>
  <c r="O1687" i="79"/>
  <c r="O2128" i="79"/>
  <c r="O1672" i="79"/>
  <c r="O1208" i="79"/>
  <c r="T1075" i="105"/>
  <c r="T1059" i="105"/>
  <c r="T1080" i="105"/>
  <c r="T1060" i="105"/>
  <c r="T1083" i="105"/>
  <c r="T1102" i="105"/>
  <c r="T1061" i="105"/>
  <c r="T1053" i="105"/>
  <c r="T1086" i="105"/>
  <c r="T1077" i="105"/>
  <c r="T1046" i="105"/>
  <c r="T1045" i="105"/>
  <c r="T1082" i="105"/>
  <c r="T1047" i="105"/>
  <c r="T1106" i="105"/>
  <c r="T1108" i="105"/>
  <c r="T1041" i="105"/>
  <c r="T1048" i="105"/>
  <c r="T1091" i="105"/>
  <c r="T1042" i="105"/>
  <c r="T1022" i="105"/>
  <c r="T1074" i="105"/>
  <c r="T1058" i="105"/>
  <c r="T1024" i="105"/>
  <c r="T1043" i="105"/>
  <c r="T1057" i="105"/>
  <c r="T1027" i="105"/>
  <c r="T1052" i="105"/>
  <c r="T1088" i="105"/>
  <c r="T1025" i="105"/>
  <c r="T1092" i="105"/>
  <c r="T1038" i="105"/>
  <c r="T1023" i="105"/>
  <c r="T1029" i="105"/>
  <c r="T1071" i="105"/>
  <c r="T1096" i="105"/>
  <c r="T1033" i="105"/>
  <c r="T1062" i="105"/>
  <c r="T1054" i="105"/>
  <c r="T1068" i="105"/>
  <c r="T1105" i="105"/>
  <c r="T1069" i="105"/>
  <c r="T1036" i="105"/>
  <c r="T1031" i="105"/>
  <c r="T1100" i="105"/>
  <c r="T1097" i="105"/>
  <c r="T1026" i="105"/>
  <c r="T1051" i="105"/>
  <c r="T1087" i="105"/>
  <c r="T1090" i="105"/>
  <c r="T1065" i="105"/>
  <c r="T1093" i="105"/>
  <c r="T1103" i="105"/>
  <c r="T1089" i="105"/>
  <c r="T1021" i="105"/>
  <c r="T1035" i="105"/>
  <c r="T1039" i="105"/>
  <c r="T1034" i="105"/>
  <c r="T1078" i="105"/>
  <c r="T1095" i="105"/>
  <c r="T1056" i="105"/>
  <c r="T1030" i="105"/>
  <c r="T1067" i="105"/>
  <c r="T1072" i="105"/>
  <c r="T1063" i="105"/>
  <c r="T1050" i="105"/>
  <c r="T1064" i="105"/>
  <c r="T1098" i="105"/>
  <c r="T1040" i="105"/>
  <c r="T1085" i="105"/>
  <c r="T1081" i="105"/>
  <c r="T1049" i="105"/>
  <c r="T1037" i="105"/>
  <c r="T1032" i="105"/>
  <c r="T1076" i="105"/>
  <c r="O1465" i="79"/>
  <c r="O1172" i="79"/>
  <c r="O1028" i="79"/>
  <c r="O1858" i="79"/>
  <c r="O1837" i="79"/>
  <c r="O1613" i="79"/>
  <c r="O1489" i="79"/>
  <c r="O1966" i="79"/>
  <c r="O1755" i="79"/>
  <c r="O1303" i="79"/>
  <c r="T1104" i="105"/>
  <c r="O1486" i="79"/>
  <c r="O1938" i="79"/>
  <c r="O1269" i="79"/>
  <c r="O1900" i="79"/>
  <c r="O1811" i="79"/>
  <c r="O1940" i="79"/>
  <c r="O1548" i="79"/>
  <c r="O1615" i="79"/>
  <c r="O1021" i="79"/>
  <c r="AB1043" i="105"/>
  <c r="AB1085" i="105"/>
  <c r="AB1025" i="105"/>
  <c r="AB1039" i="105"/>
  <c r="AB1049" i="105"/>
  <c r="AB1035" i="105"/>
  <c r="AB1087" i="105"/>
  <c r="AB1077" i="105"/>
  <c r="AB1108" i="105"/>
  <c r="AB1057" i="105"/>
  <c r="AB1106" i="105"/>
  <c r="AB1071" i="105"/>
  <c r="AB1105" i="105"/>
  <c r="AB1024" i="105"/>
  <c r="AB1038" i="105"/>
  <c r="AB1064" i="105"/>
  <c r="AB1040" i="105"/>
  <c r="AB1027" i="105"/>
  <c r="AB1098" i="105"/>
  <c r="AB1078" i="105"/>
  <c r="AB1060" i="105"/>
  <c r="AB1092" i="105"/>
  <c r="AB1034" i="105"/>
  <c r="AB1086" i="105"/>
  <c r="AB1051" i="105"/>
  <c r="AB1041" i="105"/>
  <c r="AB1068" i="105"/>
  <c r="AB1069" i="105"/>
  <c r="AB1074" i="105"/>
  <c r="AB1052" i="105"/>
  <c r="AB1037" i="105"/>
  <c r="AB1030" i="105"/>
  <c r="AB1075" i="105"/>
  <c r="AB1095" i="105"/>
  <c r="AB1021" i="105"/>
  <c r="AB1073" i="105"/>
  <c r="AB1059" i="105"/>
  <c r="AB1082" i="105"/>
  <c r="AB1067" i="105"/>
  <c r="AB1036" i="105"/>
  <c r="AB1045" i="105"/>
  <c r="AB1063" i="105"/>
  <c r="AB1046" i="105"/>
  <c r="AB1102" i="105"/>
  <c r="AB1054" i="105"/>
  <c r="AB1103" i="105"/>
  <c r="AB1026" i="105"/>
  <c r="AB1065" i="105"/>
  <c r="AB1097" i="105"/>
  <c r="AB1096" i="105"/>
  <c r="AB1053" i="105"/>
  <c r="O1298" i="79"/>
  <c r="O1389" i="79"/>
  <c r="O1042" i="79"/>
  <c r="T1099" i="105"/>
  <c r="T1107" i="105"/>
  <c r="BZ222" i="53"/>
  <c r="BZ162" i="53"/>
  <c r="BZ225" i="53"/>
  <c r="BZ167" i="53"/>
  <c r="BZ220" i="53"/>
  <c r="BZ67" i="53"/>
  <c r="BZ168" i="53"/>
  <c r="BZ44" i="53"/>
  <c r="BZ279" i="53"/>
  <c r="BZ277" i="53"/>
  <c r="O1356" i="83"/>
  <c r="O1249" i="83"/>
  <c r="O1821" i="83"/>
  <c r="O2068" i="83"/>
  <c r="O2081" i="83"/>
  <c r="O1279" i="83"/>
  <c r="O1204" i="83"/>
  <c r="O1550" i="83"/>
  <c r="O2105" i="83"/>
  <c r="O1989" i="83"/>
  <c r="O1451" i="83"/>
  <c r="O1841" i="83"/>
  <c r="O1695" i="83"/>
  <c r="O1265" i="83"/>
  <c r="O1385" i="83"/>
  <c r="O1905" i="83"/>
  <c r="O2162" i="83"/>
  <c r="O1403" i="83"/>
  <c r="O1502" i="83"/>
  <c r="O1784" i="83"/>
  <c r="O1406" i="83"/>
  <c r="O1747" i="83"/>
  <c r="O2033" i="83"/>
  <c r="O2133" i="83"/>
  <c r="O1862" i="83"/>
  <c r="O2150" i="83"/>
  <c r="O1858" i="83"/>
  <c r="O1777" i="83"/>
  <c r="O1984" i="83"/>
  <c r="O1327" i="83"/>
  <c r="O1930" i="83"/>
  <c r="O2149" i="83"/>
  <c r="O2015" i="83"/>
  <c r="O1467" i="83"/>
  <c r="O1268" i="83"/>
  <c r="O1499" i="83"/>
  <c r="O1803" i="83"/>
  <c r="O1669" i="83"/>
  <c r="O2092" i="83"/>
  <c r="O1164" i="83"/>
  <c r="O1350" i="83"/>
  <c r="O1369" i="83"/>
  <c r="O2099" i="83"/>
  <c r="O1607" i="83"/>
  <c r="O1459" i="83"/>
  <c r="O1308" i="83"/>
  <c r="O1557" i="83"/>
  <c r="O2041" i="83"/>
  <c r="O1543" i="83"/>
  <c r="O2021" i="83"/>
  <c r="O1667" i="83"/>
  <c r="O1289" i="83"/>
  <c r="O1908" i="83"/>
  <c r="O2094" i="83"/>
  <c r="O1877" i="83"/>
  <c r="O1184" i="83"/>
  <c r="O1314" i="83"/>
  <c r="O1111" i="83"/>
  <c r="O2107" i="83"/>
  <c r="O1342" i="83"/>
  <c r="O1922" i="83"/>
  <c r="O1796" i="83"/>
  <c r="O2182" i="83"/>
  <c r="O1158" i="83"/>
  <c r="O1462" i="83"/>
  <c r="O2089" i="83"/>
  <c r="O1275" i="83"/>
  <c r="O2080" i="83"/>
  <c r="O2122" i="83"/>
  <c r="O1844" i="83"/>
  <c r="O1245" i="83"/>
  <c r="O1998" i="83"/>
  <c r="O1263" i="83"/>
  <c r="O1595" i="83"/>
  <c r="O1117" i="83"/>
  <c r="O1731" i="83"/>
  <c r="O1781" i="83"/>
  <c r="O1918" i="83"/>
  <c r="O1750" i="83"/>
  <c r="O1997" i="83"/>
  <c r="O1783" i="83"/>
  <c r="O2181" i="83"/>
  <c r="O2183" i="83"/>
  <c r="O1778" i="83"/>
  <c r="O1538" i="83"/>
  <c r="O1326" i="83"/>
  <c r="O1533" i="83"/>
  <c r="O1737" i="83"/>
  <c r="O1489" i="83"/>
  <c r="O2072" i="83"/>
  <c r="O2164" i="83"/>
  <c r="O1786" i="83"/>
  <c r="O1982" i="83"/>
  <c r="O2161" i="83"/>
  <c r="O1739" i="83"/>
  <c r="O1242" i="83"/>
  <c r="O1816" i="83"/>
  <c r="O1659" i="83"/>
  <c r="O1441" i="83"/>
  <c r="O1866" i="83"/>
  <c r="O1818" i="83"/>
  <c r="O1768" i="83"/>
  <c r="O1244" i="83"/>
  <c r="O1734" i="83"/>
  <c r="O2084" i="83"/>
  <c r="O1413" i="83"/>
  <c r="O1445" i="83"/>
  <c r="O1608" i="83"/>
  <c r="O1934" i="83"/>
  <c r="O1366" i="83"/>
  <c r="O1235" i="83"/>
  <c r="O1358" i="83"/>
  <c r="O2152" i="83"/>
  <c r="O2109" i="83"/>
  <c r="O1218" i="83"/>
  <c r="O1894" i="83"/>
  <c r="O1726" i="83"/>
  <c r="O2064" i="83"/>
  <c r="O1637" i="83"/>
  <c r="O1426" i="83"/>
  <c r="O1329" i="83"/>
  <c r="O2014" i="83"/>
  <c r="O1903" i="83"/>
  <c r="O2036" i="83"/>
  <c r="O1995" i="83"/>
  <c r="O2176" i="83"/>
  <c r="O1425" i="83"/>
  <c r="O2166" i="83"/>
  <c r="O1973" i="83"/>
  <c r="O2137" i="83"/>
  <c r="O1956" i="83"/>
  <c r="O1373" i="83"/>
  <c r="O2074" i="83"/>
  <c r="O1964" i="83"/>
  <c r="O1884" i="83"/>
  <c r="O1955" i="83"/>
  <c r="O2116" i="83"/>
  <c r="O1320" i="83"/>
  <c r="O1139" i="83"/>
  <c r="O1317" i="83"/>
  <c r="O1857" i="83"/>
  <c r="O1187" i="83"/>
  <c r="O1674" i="83"/>
  <c r="O1652" i="83"/>
  <c r="O1574" i="83"/>
  <c r="O1837" i="83"/>
  <c r="O1470" i="83"/>
  <c r="O1516" i="83"/>
  <c r="O1138" i="83"/>
  <c r="O2048" i="83"/>
  <c r="O1941" i="83"/>
  <c r="O1534" i="83"/>
  <c r="O1988" i="83"/>
  <c r="O1962" i="83"/>
  <c r="O1960" i="83"/>
  <c r="O1481" i="83"/>
  <c r="O1808" i="83"/>
  <c r="O1364" i="83"/>
  <c r="O1835" i="83"/>
  <c r="O1904" i="83"/>
  <c r="O1428" i="83"/>
  <c r="O1892" i="83"/>
  <c r="O1584" i="83"/>
  <c r="O1508" i="83"/>
  <c r="O1958" i="83"/>
  <c r="O1140" i="83"/>
  <c r="O1636" i="83"/>
  <c r="O1552" i="83"/>
  <c r="O1530" i="83"/>
  <c r="O1176" i="83"/>
  <c r="O1722" i="83"/>
  <c r="O1412" i="83"/>
  <c r="O1318" i="83"/>
  <c r="O1287" i="83"/>
  <c r="O2001" i="83"/>
  <c r="O1929" i="83"/>
  <c r="O1650" i="83"/>
  <c r="O1478" i="83"/>
  <c r="O1514" i="83"/>
  <c r="O1544" i="83"/>
  <c r="O1742" i="83"/>
  <c r="O1622" i="83"/>
  <c r="O1207" i="83"/>
  <c r="O1254" i="83"/>
  <c r="O1471" i="83"/>
  <c r="O1829" i="83"/>
  <c r="O1505" i="83"/>
  <c r="O1996" i="83"/>
  <c r="O1833" i="83"/>
  <c r="O1306" i="83"/>
  <c r="O2049" i="83"/>
  <c r="O1600" i="83"/>
  <c r="O1127" i="83"/>
  <c r="O1399" i="83"/>
  <c r="O1463" i="83"/>
  <c r="O1321" i="83"/>
  <c r="O1196" i="83"/>
  <c r="O1991" i="83"/>
  <c r="O1826" i="83"/>
  <c r="O1566" i="83"/>
  <c r="O1136" i="83"/>
  <c r="O1337" i="83"/>
  <c r="O1128" i="83"/>
  <c r="O2025" i="83"/>
  <c r="O1511" i="83"/>
  <c r="O1586" i="83"/>
  <c r="O1805" i="83"/>
  <c r="O1972" i="83"/>
  <c r="O1212" i="83"/>
  <c r="O2153" i="83"/>
  <c r="O1170" i="83"/>
  <c r="O1794" i="83"/>
  <c r="O1744" i="83"/>
  <c r="O2083" i="83"/>
  <c r="O1898" i="83"/>
  <c r="O2002" i="83"/>
  <c r="O1500" i="83"/>
  <c r="O1246" i="83"/>
  <c r="O1642" i="83"/>
  <c r="O2193" i="83"/>
  <c r="O1551" i="83"/>
  <c r="O1392" i="83"/>
  <c r="O1205" i="83"/>
  <c r="O2003" i="83"/>
  <c r="O1889" i="83"/>
  <c r="O1173" i="83"/>
  <c r="O2191" i="83"/>
  <c r="O1417" i="83"/>
  <c r="O1879" i="83"/>
  <c r="O1482" i="83"/>
  <c r="O1901" i="83"/>
  <c r="O1598" i="83"/>
  <c r="O1443" i="83"/>
  <c r="O1468" i="83"/>
  <c r="O1259" i="83"/>
  <c r="O2108" i="83"/>
  <c r="O1154" i="83"/>
  <c r="O1860" i="83"/>
  <c r="O2045" i="83"/>
  <c r="O1711" i="83"/>
  <c r="O2040" i="83"/>
  <c r="O1967" i="83"/>
  <c r="O1864" i="83"/>
  <c r="O1770" i="83"/>
  <c r="O2128" i="83"/>
  <c r="O1288" i="83"/>
  <c r="O1162" i="83"/>
  <c r="O2171" i="83"/>
  <c r="O1174" i="83"/>
  <c r="O1391" i="83"/>
  <c r="O1578" i="83"/>
  <c r="O1824" i="83"/>
  <c r="O2024" i="83"/>
  <c r="O2006" i="83"/>
  <c r="O1987" i="83"/>
  <c r="O1735" i="83"/>
  <c r="O1460" i="83"/>
  <c r="O1197" i="83"/>
  <c r="O1380" i="83"/>
  <c r="O2112" i="83"/>
  <c r="O1802" i="83"/>
  <c r="O1201" i="83"/>
  <c r="O2078" i="83"/>
  <c r="O1801" i="83"/>
  <c r="O1672" i="83"/>
  <c r="O1493" i="83"/>
  <c r="O2057" i="83"/>
  <c r="O1547" i="83"/>
  <c r="O1484" i="83"/>
  <c r="O1200" i="83"/>
  <c r="O1599" i="83"/>
  <c r="O2187" i="83"/>
  <c r="O1294" i="83"/>
  <c r="O1949" i="83"/>
  <c r="O1258" i="83"/>
  <c r="O1628" i="83"/>
  <c r="O1163" i="83"/>
  <c r="O1822" i="83"/>
  <c r="O1475" i="83"/>
  <c r="O1370" i="83"/>
  <c r="O1262" i="83"/>
  <c r="O2190" i="83"/>
  <c r="O1966" i="83"/>
  <c r="O1831" i="83"/>
  <c r="O1141" i="83"/>
  <c r="O1401" i="83"/>
  <c r="O1832" i="83"/>
  <c r="O1407" i="83"/>
  <c r="O1703" i="83"/>
  <c r="O1479" i="83"/>
  <c r="O1581" i="83"/>
  <c r="O1609" i="83"/>
  <c r="O1797" i="83"/>
  <c r="O1137" i="83"/>
  <c r="O1681" i="83"/>
  <c r="O1655" i="83"/>
  <c r="O1290" i="83"/>
  <c r="O1536" i="83"/>
  <c r="O1383" i="83"/>
  <c r="O1685" i="83"/>
  <c r="O1248" i="83"/>
  <c r="O1985" i="83"/>
  <c r="O1947" i="83"/>
  <c r="O1604" i="83"/>
  <c r="O1927" i="83"/>
  <c r="O1881" i="83"/>
  <c r="O1687" i="83"/>
  <c r="O1520" i="83"/>
  <c r="O1906" i="83"/>
  <c r="O1477" i="83"/>
  <c r="O1573" i="83"/>
  <c r="O1570" i="83"/>
  <c r="O1521" i="83"/>
  <c r="O2179" i="83"/>
  <c r="O2115" i="83"/>
  <c r="O1806" i="83"/>
  <c r="O1523" i="83"/>
  <c r="O2123" i="83"/>
  <c r="O1623" i="83"/>
  <c r="O1355" i="83"/>
  <c r="O1198" i="83"/>
  <c r="O1180" i="83"/>
  <c r="O1466" i="83"/>
  <c r="O1116" i="83"/>
  <c r="O1754" i="83"/>
  <c r="O1181" i="83"/>
  <c r="O1828" i="83"/>
  <c r="O1217" i="83"/>
  <c r="O1843" i="83"/>
  <c r="O2050" i="83"/>
  <c r="O1579" i="83"/>
  <c r="O1191" i="83"/>
  <c r="O1921" i="83"/>
  <c r="O2147" i="83"/>
  <c r="O1168" i="83"/>
  <c r="O2027" i="83"/>
  <c r="O1702" i="83"/>
  <c r="O2031" i="83"/>
  <c r="O1861" i="83"/>
  <c r="O2106" i="83"/>
  <c r="O1400" i="83"/>
  <c r="O1919" i="83"/>
  <c r="O1632" i="83"/>
  <c r="O1221" i="83"/>
  <c r="O1633" i="83"/>
  <c r="O1848" i="83"/>
  <c r="O2199" i="83"/>
  <c r="O1910" i="83"/>
  <c r="O1241" i="83"/>
  <c r="O1625" i="83"/>
  <c r="O1208" i="83"/>
  <c r="O2140" i="83"/>
  <c r="O2073" i="83"/>
  <c r="O1776" i="83"/>
  <c r="O1192" i="83"/>
  <c r="O1743" i="83"/>
  <c r="O1526" i="83"/>
  <c r="O1764" i="83"/>
  <c r="O1112" i="83"/>
  <c r="O1782" i="83"/>
  <c r="O1545" i="83"/>
  <c r="O1186" i="83"/>
  <c r="O1872" i="83"/>
  <c r="O2118" i="83"/>
  <c r="O1825" i="83"/>
  <c r="O2053" i="83"/>
  <c r="O2075" i="83"/>
  <c r="O1225" i="83"/>
  <c r="O1935" i="83"/>
  <c r="O1723" i="83"/>
  <c r="O1654" i="83"/>
  <c r="O2151" i="83"/>
  <c r="O2126" i="83"/>
  <c r="O1524" i="83"/>
  <c r="O2077" i="83"/>
  <c r="O1474" i="83"/>
  <c r="O1728" i="83"/>
  <c r="O1774" i="83"/>
  <c r="O1606" i="83"/>
  <c r="O1923" i="83"/>
  <c r="O1799" i="83"/>
  <c r="O1125" i="83"/>
  <c r="O1673" i="83"/>
  <c r="O1247" i="83"/>
  <c r="O1387" i="83"/>
  <c r="O2172" i="83"/>
  <c r="O1347" i="83"/>
  <c r="O1416" i="83"/>
  <c r="O1590" i="83"/>
  <c r="O1660" i="83"/>
  <c r="O2023" i="83"/>
  <c r="O1561" i="83"/>
  <c r="O1664" i="83"/>
  <c r="O1487" i="83"/>
  <c r="O2189" i="83"/>
  <c r="O2101" i="83"/>
  <c r="O1980" i="83"/>
  <c r="O2145" i="83"/>
  <c r="O1532" i="83"/>
  <c r="O1912" i="83"/>
  <c r="O1492" i="83"/>
  <c r="O1939" i="83"/>
  <c r="O2071" i="83"/>
  <c r="O1537" i="83"/>
  <c r="O1229" i="83"/>
  <c r="O1300" i="83"/>
  <c r="O1402" i="83"/>
  <c r="O1165" i="83"/>
  <c r="O1936" i="83"/>
  <c r="O1398" i="83"/>
  <c r="O1560" i="83"/>
  <c r="O1597" i="83"/>
  <c r="O1424" i="83"/>
  <c r="O2060" i="83"/>
  <c r="O1374" i="83"/>
  <c r="O2184" i="83"/>
  <c r="O1539" i="83"/>
  <c r="O2004" i="83"/>
  <c r="O1878" i="83"/>
  <c r="O1143" i="83"/>
  <c r="O2155" i="83"/>
  <c r="O1553" i="83"/>
  <c r="O2037" i="83"/>
  <c r="O1301" i="83"/>
  <c r="O1800" i="83"/>
  <c r="O1393" i="83"/>
  <c r="O2051" i="83"/>
  <c r="O2110" i="83"/>
  <c r="O1618" i="83"/>
  <c r="O1203" i="83"/>
  <c r="O1661" i="83"/>
  <c r="O1730" i="83"/>
  <c r="O1665" i="83"/>
  <c r="O1694" i="83"/>
  <c r="O1345" i="83"/>
  <c r="O1295" i="83"/>
  <c r="O1648" i="83"/>
  <c r="O1741" i="83"/>
  <c r="O1384" i="83"/>
  <c r="O1914" i="83"/>
  <c r="O1129" i="83"/>
  <c r="O1509" i="83"/>
  <c r="O1587" i="83"/>
  <c r="O1616" i="83"/>
  <c r="O1907" i="83"/>
  <c r="O1394" i="83"/>
  <c r="O1237" i="83"/>
  <c r="O1267" i="83"/>
  <c r="O1779" i="83"/>
  <c r="O2091" i="83"/>
  <c r="O1757" i="83"/>
  <c r="O1433" i="83"/>
  <c r="O1434" i="83"/>
  <c r="O1349" i="83"/>
  <c r="O1531" i="83"/>
  <c r="O2160" i="83"/>
  <c r="O1214" i="83"/>
  <c r="O1895" i="83"/>
  <c r="O2156" i="83"/>
  <c r="O1216" i="83"/>
  <c r="O1253" i="83"/>
  <c r="O1916" i="83"/>
  <c r="O1405" i="83"/>
  <c r="O1785" i="83"/>
  <c r="O1298" i="83"/>
  <c r="O1627" i="83"/>
  <c r="O1142" i="83"/>
  <c r="O1751" i="83"/>
  <c r="O2088" i="83"/>
  <c r="O1313" i="83"/>
  <c r="O1372" i="83"/>
  <c r="O1791" i="83"/>
  <c r="O1830" i="83"/>
  <c r="O1713" i="83"/>
  <c r="O1865" i="83"/>
  <c r="O1240" i="83"/>
  <c r="O1285" i="83"/>
  <c r="O1736" i="83"/>
  <c r="O1555" i="83"/>
  <c r="O2007" i="83"/>
  <c r="O1319" i="83"/>
  <c r="O2157" i="83"/>
  <c r="O1596" i="83"/>
  <c r="O2148" i="83"/>
  <c r="O1834" i="83"/>
  <c r="O1564" i="83"/>
  <c r="O1911" i="83"/>
  <c r="O1476" i="83"/>
  <c r="O1178" i="83"/>
  <c r="O1647" i="83"/>
  <c r="O1697" i="83"/>
  <c r="O1854" i="83"/>
  <c r="O1439" i="83"/>
  <c r="O1568" i="83"/>
  <c r="O2070" i="83"/>
  <c r="O1513" i="83"/>
  <c r="O1126" i="83"/>
  <c r="O1701" i="83"/>
  <c r="O1448" i="83"/>
  <c r="O1766" i="83"/>
  <c r="O1397" i="83"/>
  <c r="O1210" i="83"/>
  <c r="O1316" i="83"/>
  <c r="O2069" i="83"/>
  <c r="O1153" i="83"/>
  <c r="O1120" i="83"/>
  <c r="O1875" i="83"/>
  <c r="O1352" i="83"/>
  <c r="O2111" i="83"/>
  <c r="O1705" i="83"/>
  <c r="O1569" i="83"/>
  <c r="O1270" i="83"/>
  <c r="O1297" i="83"/>
  <c r="O1488" i="83"/>
  <c r="O1880" i="83"/>
  <c r="O1420" i="83"/>
  <c r="O1440" i="83"/>
  <c r="O1404" i="83"/>
  <c r="O1944" i="83"/>
  <c r="O1233" i="83"/>
  <c r="O1725" i="83"/>
  <c r="O1486" i="83"/>
  <c r="O1150" i="83"/>
  <c r="O1338" i="83"/>
  <c r="O1243" i="83"/>
  <c r="O1167" i="83"/>
  <c r="O1999" i="83"/>
  <c r="O2113" i="83"/>
  <c r="O1952" i="83"/>
  <c r="O1132" i="83"/>
  <c r="O1773" i="83"/>
  <c r="O1836" i="83"/>
  <c r="O2013" i="83"/>
  <c r="O1155" i="83"/>
  <c r="O1638" i="83"/>
  <c r="O1641" i="83"/>
  <c r="O1421" i="83"/>
  <c r="O1718" i="83"/>
  <c r="O1166" i="83"/>
  <c r="O1888" i="83"/>
  <c r="O1886" i="83"/>
  <c r="O1874" i="83"/>
  <c r="O1940" i="83"/>
  <c r="O2130" i="83"/>
  <c r="O1873" i="83"/>
  <c r="O1409" i="83"/>
  <c r="O1498" i="83"/>
  <c r="O1577" i="83"/>
  <c r="O1121" i="83"/>
  <c r="O2102" i="83"/>
  <c r="O1461" i="83"/>
  <c r="O2044" i="83"/>
  <c r="O1390" i="83"/>
  <c r="O1780" i="83"/>
  <c r="O2000" i="83"/>
  <c r="O1123" i="83"/>
  <c r="O1194" i="83"/>
  <c r="O1760" i="83"/>
  <c r="O1666" i="83"/>
  <c r="O1152" i="83"/>
  <c r="O1733" i="83"/>
  <c r="O1891" i="83"/>
  <c r="O1846" i="83"/>
  <c r="O1603" i="83"/>
  <c r="O1554" i="83"/>
  <c r="O1506" i="83"/>
  <c r="O1696" i="83"/>
  <c r="O1689" i="83"/>
  <c r="O1386" i="83"/>
  <c r="O1340" i="83"/>
  <c r="O1209" i="83"/>
  <c r="O1232" i="83"/>
  <c r="O1977" i="83"/>
  <c r="O1932" i="83"/>
  <c r="O1721" i="83"/>
  <c r="O1758" i="83"/>
  <c r="O1971" i="83"/>
  <c r="O1771" i="83"/>
  <c r="O1959" i="83"/>
  <c r="O1692" i="83"/>
  <c r="O2052" i="83"/>
  <c r="O1845" i="83"/>
  <c r="O1302" i="83"/>
  <c r="O1130" i="83"/>
  <c r="O1804" i="83"/>
  <c r="O1452" i="83"/>
  <c r="O1752" i="83"/>
  <c r="O1328" i="83"/>
  <c r="O1563" i="83"/>
  <c r="O1753" i="83"/>
  <c r="O1549" i="83"/>
  <c r="O1377" i="83"/>
  <c r="O1790" i="83"/>
  <c r="O1913" i="83"/>
  <c r="O1546" i="83"/>
  <c r="O1336" i="83"/>
  <c r="O1954" i="83"/>
  <c r="O1528" i="83"/>
  <c r="O1517" i="83"/>
  <c r="O2067" i="83"/>
  <c r="O1651" i="83"/>
  <c r="O2117" i="83"/>
  <c r="O1378" i="83"/>
  <c r="O1494" i="83"/>
  <c r="O1670" i="83"/>
  <c r="O1795" i="83"/>
  <c r="O2141" i="83"/>
  <c r="O1631" i="83"/>
  <c r="O1899" i="83"/>
  <c r="O1769" i="83"/>
  <c r="O1236" i="83"/>
  <c r="O2012" i="83"/>
  <c r="O1540" i="83"/>
  <c r="O1202" i="83"/>
  <c r="O1897" i="83"/>
  <c r="O1853" i="83"/>
  <c r="O1431" i="83"/>
  <c r="O1983" i="83"/>
  <c r="O1299" i="83"/>
  <c r="O1510" i="83"/>
  <c r="O1815" i="83"/>
  <c r="O2018" i="83"/>
  <c r="O1411" i="83"/>
  <c r="O1354" i="83"/>
  <c r="O2121" i="83"/>
  <c r="O1435" i="83"/>
  <c r="O2165" i="83"/>
  <c r="O2192" i="83"/>
  <c r="O1937" i="83"/>
  <c r="O2196" i="83"/>
  <c r="O1820" i="83"/>
  <c r="O1767" i="83"/>
  <c r="O1519" i="83"/>
  <c r="O2019" i="83"/>
  <c r="O2120" i="83"/>
  <c r="O1145" i="83"/>
  <c r="O1322" i="83"/>
  <c r="O2098" i="83"/>
  <c r="O1485" i="83"/>
  <c r="O1559" i="83"/>
  <c r="O1732" i="83"/>
  <c r="O2135" i="83"/>
  <c r="O1863" i="83"/>
  <c r="O2034" i="83"/>
  <c r="O1798" i="83"/>
  <c r="O1915" i="83"/>
  <c r="O1156" i="83"/>
  <c r="O1250" i="83"/>
  <c r="O1749" i="83"/>
  <c r="O1601" i="83"/>
  <c r="O1307" i="83"/>
  <c r="O1227" i="83"/>
  <c r="O1472" i="83"/>
  <c r="O1809" i="83"/>
  <c r="O1518" i="83"/>
  <c r="O1432" i="83"/>
  <c r="O1788" i="83"/>
  <c r="O1986" i="83"/>
  <c r="O1415" i="83"/>
  <c r="O1953" i="83"/>
  <c r="O1945" i="83"/>
  <c r="O1611" i="83"/>
  <c r="O1938" i="83"/>
  <c r="O2061" i="83"/>
  <c r="O1491" i="83"/>
  <c r="O1410" i="83"/>
  <c r="O2038" i="83"/>
  <c r="O1646" i="83"/>
  <c r="O1469" i="83"/>
  <c r="O1706" i="83"/>
  <c r="O1464" i="83"/>
  <c r="O2159" i="83"/>
  <c r="O1480" i="83"/>
  <c r="O1344" i="83"/>
  <c r="O1961" i="83"/>
  <c r="O2124" i="83"/>
  <c r="O1847" i="83"/>
  <c r="O1792" i="83"/>
  <c r="O1304" i="83"/>
  <c r="O1842" i="83"/>
  <c r="O1992" i="83"/>
  <c r="O1379" i="83"/>
  <c r="O1124" i="83"/>
  <c r="O1423" i="83"/>
  <c r="O1430" i="83"/>
  <c r="O2169" i="83"/>
  <c r="O1282" i="83"/>
  <c r="O1812" i="83"/>
  <c r="O1206" i="83"/>
  <c r="O1576" i="83"/>
  <c r="O2197" i="83"/>
  <c r="O1851" i="83"/>
  <c r="O1926" i="83"/>
  <c r="O2079" i="83"/>
  <c r="O1183" i="83"/>
  <c r="O1501" i="83"/>
  <c r="O1724" i="83"/>
  <c r="O1239" i="83"/>
  <c r="O1583" i="83"/>
  <c r="O2093" i="83"/>
  <c r="O2138" i="83"/>
  <c r="O1303" i="83"/>
  <c r="O1756" i="83"/>
  <c r="O1591" i="83"/>
  <c r="O1900" i="83"/>
  <c r="O1727" i="83"/>
  <c r="O1119" i="83"/>
  <c r="O2142" i="83"/>
  <c r="O1442" i="83"/>
  <c r="O1483" i="83"/>
  <c r="O2119" i="83"/>
  <c r="O1188" i="83"/>
  <c r="O1658" i="83"/>
  <c r="O1716" i="83"/>
  <c r="O1867" i="83"/>
  <c r="O2062" i="83"/>
  <c r="O1856" i="83"/>
  <c r="O1793" i="83"/>
  <c r="O1981" i="83"/>
  <c r="O1457" i="83"/>
  <c r="O1883" i="83"/>
  <c r="O2136" i="83"/>
  <c r="O1223" i="83"/>
  <c r="O2082" i="83"/>
  <c r="O1746" i="83"/>
  <c r="O1446" i="83"/>
  <c r="O1362" i="83"/>
  <c r="O1376" i="83"/>
  <c r="O1974" i="83"/>
  <c r="O1495" i="83"/>
  <c r="O1292" i="83"/>
  <c r="O1698" i="83"/>
  <c r="O1159" i="83"/>
  <c r="O1890" i="83"/>
  <c r="O1893" i="83"/>
  <c r="O1951" i="83"/>
  <c r="O1710" i="83"/>
  <c r="O1975" i="83"/>
  <c r="O1755" i="83"/>
  <c r="O2022" i="83"/>
  <c r="O2139" i="83"/>
  <c r="O1414" i="83"/>
  <c r="O1745" i="83"/>
  <c r="O1257" i="83"/>
  <c r="O1700" i="83"/>
  <c r="O1699" i="83"/>
  <c r="O1920" i="83"/>
  <c r="O1990" i="83"/>
  <c r="O1933" i="83"/>
  <c r="O1507" i="83"/>
  <c r="O1859" i="83"/>
  <c r="O2194" i="83"/>
  <c r="O1189" i="83"/>
  <c r="O1335" i="83"/>
  <c r="O1363" i="83"/>
  <c r="O1738" i="83"/>
  <c r="O1346" i="83"/>
  <c r="O1759" i="83"/>
  <c r="O1365" i="83"/>
  <c r="O1946" i="83"/>
  <c r="O1522" i="83"/>
  <c r="O1144" i="83"/>
  <c r="O1408" i="83"/>
  <c r="O1135" i="83"/>
  <c r="O2127" i="83"/>
  <c r="O1565" i="83"/>
  <c r="O2144" i="83"/>
  <c r="O1719" i="83"/>
  <c r="O2158" i="83"/>
  <c r="O2086" i="83"/>
  <c r="O1193" i="83"/>
  <c r="O1902" i="83"/>
  <c r="O1146" i="83"/>
  <c r="O1928" i="83"/>
  <c r="O1280" i="83"/>
  <c r="O1220" i="83"/>
  <c r="O1882" i="83"/>
  <c r="O1453" i="83"/>
  <c r="O1662" i="83"/>
  <c r="O1714" i="83"/>
  <c r="O1449" i="83"/>
  <c r="O1656" i="83"/>
  <c r="O1680" i="83"/>
  <c r="O1171" i="83"/>
  <c r="O1148" i="83"/>
  <c r="O1131" i="83"/>
  <c r="O1122" i="83"/>
  <c r="O1691" i="83"/>
  <c r="O1871" i="83"/>
  <c r="O1979" i="83"/>
  <c r="O1512" i="83"/>
  <c r="O2114" i="83"/>
  <c r="O1620" i="83"/>
  <c r="O1839" i="83"/>
  <c r="O1610" i="83"/>
  <c r="O2154" i="83"/>
  <c r="O1149" i="83"/>
  <c r="O1765" i="83"/>
  <c r="O1827" i="83"/>
  <c r="O1630" i="83"/>
  <c r="O1310" i="83"/>
  <c r="O2058" i="83"/>
  <c r="O1182" i="83"/>
  <c r="O2046" i="83"/>
  <c r="O1419" i="83"/>
  <c r="O1454" i="83"/>
  <c r="O1291" i="83"/>
  <c r="O1226" i="83"/>
  <c r="O1266" i="83"/>
  <c r="O1422" i="83"/>
  <c r="O1684" i="83"/>
  <c r="O1542" i="83"/>
  <c r="O2125" i="83"/>
  <c r="O1653" i="83"/>
  <c r="O1693" i="83"/>
  <c r="O1688" i="83"/>
  <c r="O1617" i="83"/>
  <c r="O1260" i="83"/>
  <c r="O1715" i="83"/>
  <c r="O1896" i="83"/>
  <c r="O1361" i="83"/>
  <c r="O1849" i="83"/>
  <c r="O1676" i="83"/>
  <c r="O2185" i="83"/>
  <c r="O2043" i="83"/>
  <c r="O2085" i="83"/>
  <c r="O1375" i="83"/>
  <c r="O1261" i="83"/>
  <c r="O1649" i="83"/>
  <c r="O1644" i="83"/>
  <c r="O1504" i="83"/>
  <c r="O1172" i="83"/>
  <c r="O1228" i="83"/>
  <c r="O1634" i="83"/>
  <c r="O1271" i="83"/>
  <c r="O1473" i="83"/>
  <c r="O1114" i="83"/>
  <c r="O1708" i="83"/>
  <c r="O1807" i="83"/>
  <c r="O2066" i="83"/>
  <c r="O1418" i="83"/>
  <c r="O1234" i="83"/>
  <c r="O1251" i="83"/>
  <c r="O1309" i="83"/>
  <c r="O1850" i="83"/>
  <c r="O1748" i="83"/>
  <c r="O1255" i="83"/>
  <c r="O1447" i="83"/>
  <c r="O1118" i="83"/>
  <c r="O1571" i="83"/>
  <c r="O1388" i="83"/>
  <c r="O2016" i="83"/>
  <c r="O2063" i="83"/>
  <c r="O1437" i="83"/>
  <c r="O1582" i="83"/>
  <c r="O1787" i="83"/>
  <c r="O1671" i="83"/>
  <c r="O1690" i="83"/>
  <c r="O1438" i="83"/>
  <c r="O1199" i="83"/>
  <c r="O1614" i="83"/>
  <c r="O1763" i="83"/>
  <c r="O1840" i="83"/>
  <c r="O2011" i="83"/>
  <c r="O1330" i="83"/>
  <c r="O1213" i="83"/>
  <c r="O1709" i="83"/>
  <c r="O1619" i="83"/>
  <c r="O1683" i="83"/>
  <c r="O2026" i="83"/>
  <c r="O1341" i="83"/>
  <c r="O1529" i="83"/>
  <c r="O1976" i="83"/>
  <c r="O1324" i="83"/>
  <c r="O1615" i="83"/>
  <c r="O1278" i="83"/>
  <c r="O2054" i="83"/>
  <c r="O1740" i="83"/>
  <c r="O1838" i="83"/>
  <c r="O1810" i="83"/>
  <c r="O2047" i="83"/>
  <c r="O1179" i="83"/>
  <c r="O1613" i="83"/>
  <c r="O1515" i="83"/>
  <c r="O1215" i="83"/>
  <c r="O1503" i="83"/>
  <c r="O1868" i="83"/>
  <c r="O1195" i="83"/>
  <c r="O2198" i="83"/>
  <c r="O2087" i="83"/>
  <c r="O1389" i="83"/>
  <c r="O2008" i="83"/>
  <c r="O1252" i="83"/>
  <c r="O1717" i="83"/>
  <c r="O1169" i="83"/>
  <c r="O1315" i="83"/>
  <c r="O1686" i="83"/>
  <c r="O2076" i="83"/>
  <c r="O2096" i="83"/>
  <c r="O1588" i="83"/>
  <c r="O1256" i="83"/>
  <c r="O1284" i="83"/>
  <c r="O2010" i="83"/>
  <c r="O2056" i="83"/>
  <c r="O1151" i="83"/>
  <c r="O2009" i="83"/>
  <c r="O2017" i="83"/>
  <c r="O1348" i="83"/>
  <c r="O1436" i="83"/>
  <c r="O1311" i="83"/>
  <c r="O1643" i="83"/>
  <c r="O1276" i="83"/>
  <c r="O1331" i="83"/>
  <c r="O1157" i="83"/>
  <c r="O1870" i="83"/>
  <c r="O2055" i="83"/>
  <c r="O2188" i="83"/>
  <c r="O1994" i="83"/>
  <c r="O1455" i="83"/>
  <c r="O1133" i="83"/>
  <c r="O1712" i="83"/>
  <c r="O2065" i="83"/>
  <c r="O1231" i="83"/>
  <c r="O1682" i="83"/>
  <c r="O2180" i="83"/>
  <c r="O1525" i="83"/>
  <c r="O1113" i="83"/>
  <c r="O2035" i="83"/>
  <c r="O1332" i="83"/>
  <c r="O2059" i="83"/>
  <c r="O1931" i="83"/>
  <c r="O2167" i="83"/>
  <c r="O2168" i="83"/>
  <c r="O1110" i="83"/>
  <c r="O1395" i="83"/>
  <c r="O1224" i="83"/>
  <c r="O2042" i="83"/>
  <c r="O1704" i="83"/>
  <c r="O1924" i="83"/>
  <c r="O1147" i="83"/>
  <c r="O1429" i="83"/>
  <c r="O2030" i="83"/>
  <c r="O2195" i="83"/>
  <c r="O2178" i="83"/>
  <c r="O1333" i="83"/>
  <c r="O1885" i="83"/>
  <c r="O1134" i="83"/>
  <c r="O1675" i="83"/>
  <c r="O1283" i="83"/>
  <c r="O1963" i="83"/>
  <c r="O1855" i="83"/>
  <c r="O1351" i="83"/>
  <c r="O1450" i="83"/>
  <c r="O2028" i="83"/>
  <c r="O1238" i="83"/>
  <c r="O1458" i="83"/>
  <c r="O1567" i="83"/>
  <c r="O1917" i="83"/>
  <c r="O1594" i="83"/>
  <c r="O2005" i="83"/>
  <c r="O2032" i="83"/>
  <c r="O1353" i="83"/>
  <c r="O2090" i="83"/>
  <c r="O1663" i="83"/>
  <c r="O1869" i="83"/>
  <c r="O1813" i="83"/>
  <c r="O1965" i="83"/>
  <c r="O1359" i="83"/>
  <c r="O1305" i="83"/>
  <c r="O1639" i="83"/>
  <c r="O1772" i="83"/>
  <c r="O1677" i="83"/>
  <c r="O1177" i="83"/>
  <c r="O1852" i="83"/>
  <c r="O1968" i="83"/>
  <c r="O1343" i="83"/>
  <c r="O1943" i="83"/>
  <c r="O1761" i="83"/>
  <c r="O2129" i="83"/>
  <c r="O2146" i="83"/>
  <c r="O1942" i="83"/>
  <c r="O1580" i="83"/>
  <c r="O1950" i="83"/>
  <c r="O1562" i="83"/>
  <c r="O1219" i="83"/>
  <c r="O1679" i="83"/>
  <c r="O1286" i="83"/>
  <c r="O2039" i="83"/>
  <c r="O1293" i="83"/>
  <c r="O1230" i="83"/>
  <c r="O1602" i="83"/>
  <c r="O1222" i="83"/>
  <c r="O1357" i="83"/>
  <c r="O1612" i="83"/>
  <c r="O1161" i="83"/>
  <c r="O1593" i="83"/>
  <c r="O1775" i="83"/>
  <c r="O1273" i="83"/>
  <c r="O1645" i="83"/>
  <c r="O1274" i="83"/>
  <c r="O1264" i="83"/>
  <c r="O1281" i="83"/>
  <c r="O1575" i="83"/>
  <c r="O2173" i="83"/>
  <c r="O2177" i="83"/>
  <c r="O1970" i="83"/>
  <c r="O1211" i="83"/>
  <c r="O1368" i="83"/>
  <c r="O1640" i="83"/>
  <c r="O1444" i="83"/>
  <c r="O2097" i="83"/>
  <c r="O1360" i="83"/>
  <c r="O1819" i="83"/>
  <c r="O1465" i="83"/>
  <c r="O1729" i="83"/>
  <c r="O1323" i="83"/>
  <c r="O1339" i="83"/>
  <c r="O1817" i="83"/>
  <c r="O1277" i="83"/>
  <c r="O1605" i="83"/>
  <c r="O2134" i="83"/>
  <c r="O2095" i="83"/>
  <c r="O1334" i="83"/>
  <c r="O1876" i="83"/>
  <c r="O1296" i="83"/>
  <c r="O2163" i="83"/>
  <c r="O2020" i="83"/>
  <c r="O1811" i="83"/>
  <c r="O1490" i="83"/>
  <c r="O1190" i="83"/>
  <c r="O1589" i="83"/>
  <c r="O1624" i="83"/>
  <c r="O2131" i="83"/>
  <c r="O1969" i="83"/>
  <c r="O1456" i="83"/>
  <c r="O1556" i="83"/>
  <c r="O1678" i="83"/>
  <c r="O1789" i="83"/>
  <c r="O1887" i="83"/>
  <c r="O1823" i="83"/>
  <c r="O1585" i="83"/>
  <c r="O1272" i="83"/>
  <c r="O2186" i="83"/>
  <c r="O2174" i="83"/>
  <c r="O1325" i="83"/>
  <c r="O1635" i="83"/>
  <c r="O1707" i="83"/>
  <c r="O1626" i="83"/>
  <c r="O1657" i="83"/>
  <c r="O1909" i="83"/>
  <c r="O1629" i="83"/>
  <c r="O1175" i="83"/>
  <c r="O2100" i="83"/>
  <c r="O1312" i="83"/>
  <c r="O1762" i="83"/>
  <c r="O1925" i="83"/>
  <c r="O1978" i="83"/>
  <c r="O1957" i="83"/>
  <c r="O1668" i="83"/>
  <c r="O1572" i="83"/>
  <c r="O1541" i="83"/>
  <c r="O1115" i="83"/>
  <c r="O1621" i="83"/>
  <c r="O2143" i="83"/>
  <c r="O1548" i="83"/>
  <c r="O1160" i="83"/>
  <c r="O1371" i="83"/>
  <c r="O2029" i="83"/>
  <c r="O1993" i="83"/>
  <c r="O1367" i="83"/>
  <c r="O1427" i="83"/>
  <c r="O1720" i="83"/>
  <c r="O1496" i="83"/>
  <c r="O1535" i="83"/>
  <c r="O2132" i="83"/>
  <c r="O1948" i="83"/>
  <c r="O1558" i="83"/>
  <c r="O1185" i="83"/>
  <c r="O1381" i="83"/>
  <c r="O1814" i="83"/>
  <c r="O2104" i="83"/>
  <c r="O1497" i="83"/>
  <c r="O1396" i="83"/>
  <c r="O1382" i="83"/>
  <c r="O2170" i="83"/>
  <c r="O1592" i="83"/>
  <c r="O2175" i="83"/>
  <c r="O2103" i="83"/>
  <c r="O1269" i="83"/>
  <c r="O1527" i="83"/>
  <c r="O286" i="83"/>
  <c r="O1109" i="83"/>
  <c r="AF2683" i="105"/>
  <c r="AF2544" i="105"/>
  <c r="AF3632" i="105"/>
  <c r="AF2531" i="105"/>
  <c r="AF3640" i="105"/>
  <c r="AF2717" i="105"/>
  <c r="AF2980" i="105"/>
  <c r="AF3771" i="105"/>
  <c r="AF3948" i="105"/>
  <c r="AF3587" i="105"/>
  <c r="AF3661" i="105"/>
  <c r="AF3898" i="105"/>
  <c r="AF3681" i="105"/>
  <c r="AF3483" i="105"/>
  <c r="AF3509" i="105"/>
  <c r="AF3527" i="105"/>
  <c r="AF3376" i="105"/>
  <c r="AF3894" i="105"/>
  <c r="AF3508" i="105"/>
  <c r="AF3805" i="105"/>
  <c r="AF3220" i="105"/>
  <c r="AF3736" i="105"/>
  <c r="AF2870" i="105"/>
  <c r="AF3676" i="105"/>
  <c r="AF3033" i="105"/>
  <c r="AF2228" i="105"/>
  <c r="AF1965" i="105"/>
  <c r="AF2222" i="105"/>
  <c r="AF1691" i="105"/>
  <c r="AF2795" i="105"/>
  <c r="AF2801" i="105"/>
  <c r="AF2835" i="105"/>
  <c r="AF1835" i="105"/>
  <c r="AF2588" i="105"/>
  <c r="AF2397" i="105"/>
  <c r="AF1239" i="105"/>
  <c r="AF2319" i="105"/>
  <c r="AF1390" i="105"/>
  <c r="AF2329" i="105"/>
  <c r="AF2336" i="105"/>
  <c r="AF3014" i="105"/>
  <c r="AF1884" i="105"/>
  <c r="AF3368" i="105"/>
  <c r="AF1698" i="105"/>
  <c r="AF3531" i="105"/>
  <c r="AF3832" i="105"/>
  <c r="AF2856" i="105"/>
  <c r="AF3595" i="105"/>
  <c r="AF3557" i="105"/>
  <c r="AF3608" i="105"/>
  <c r="AF3479" i="105"/>
  <c r="AF3339" i="105"/>
  <c r="AF3988" i="105"/>
  <c r="AF3620" i="105"/>
  <c r="AF3198" i="105"/>
  <c r="AF3648" i="105"/>
  <c r="AF2990" i="105"/>
  <c r="AF3702" i="105"/>
  <c r="AF2855" i="105"/>
  <c r="AF3429" i="105"/>
  <c r="AF3682" i="105"/>
  <c r="AF3214" i="105"/>
  <c r="AF2941" i="105"/>
  <c r="AF3265" i="105"/>
  <c r="AF3026" i="105"/>
  <c r="AF2179" i="105"/>
  <c r="AF3076" i="105"/>
  <c r="AF2940" i="105"/>
  <c r="AF3493" i="105"/>
  <c r="AF1688" i="105"/>
  <c r="AF2793" i="105"/>
  <c r="AF1782" i="105"/>
  <c r="AF2578" i="105"/>
  <c r="AF1340" i="105"/>
  <c r="AF1212" i="105"/>
  <c r="AF2296" i="105"/>
  <c r="AF2311" i="105"/>
  <c r="AF1346" i="105"/>
  <c r="AF2240" i="105"/>
  <c r="AF3381" i="105"/>
  <c r="AF1583" i="105"/>
  <c r="AF1515" i="105"/>
  <c r="AF2127" i="105"/>
  <c r="AF2601" i="105"/>
  <c r="AF3791" i="105"/>
  <c r="AF4001" i="105"/>
  <c r="AF3523" i="105"/>
  <c r="AF3901" i="105"/>
  <c r="AF3980" i="105"/>
  <c r="AF3459" i="105"/>
  <c r="AF3432" i="105"/>
  <c r="AF2953" i="105"/>
  <c r="AF3811" i="105"/>
  <c r="AF2813" i="105"/>
  <c r="AF3415" i="105"/>
  <c r="AF3586" i="105"/>
  <c r="AF2778" i="105"/>
  <c r="AF3467" i="105"/>
  <c r="AF2908" i="105"/>
  <c r="AF2998" i="105"/>
  <c r="AF2947" i="105"/>
  <c r="AF1913" i="105"/>
  <c r="AF3453" i="105"/>
  <c r="AF2192" i="105"/>
  <c r="AF3790" i="105"/>
  <c r="AF1815" i="105"/>
  <c r="AF1841" i="105"/>
  <c r="AF2630" i="105"/>
  <c r="AF1789" i="105"/>
  <c r="AF2519" i="105"/>
  <c r="AF1322" i="105"/>
  <c r="AF2205" i="105"/>
  <c r="AF1190" i="105"/>
  <c r="AF1343" i="105"/>
  <c r="AF3750" i="105"/>
  <c r="AF2657" i="105"/>
  <c r="AF3580" i="105"/>
  <c r="AF2373" i="105"/>
  <c r="AF3458" i="105"/>
  <c r="AF3870" i="105"/>
  <c r="AF3714" i="105"/>
  <c r="AF3423" i="105"/>
  <c r="AF3402" i="105"/>
  <c r="AF3554" i="105"/>
  <c r="AF3290" i="105"/>
  <c r="AF3128" i="105"/>
  <c r="AF3471" i="105"/>
  <c r="AF3528" i="105"/>
  <c r="AF2789" i="105"/>
  <c r="AF3367" i="105"/>
  <c r="AF3186" i="105"/>
  <c r="AF3478" i="105"/>
  <c r="AF2886" i="105"/>
  <c r="AF2884" i="105"/>
  <c r="AF1844" i="105"/>
  <c r="AF3171" i="105"/>
  <c r="AF3673" i="105"/>
  <c r="AF1802" i="105"/>
  <c r="AF1833" i="105"/>
  <c r="AF2612" i="105"/>
  <c r="AF1747" i="105"/>
  <c r="AF2725" i="105"/>
  <c r="AF2489" i="105"/>
  <c r="AF1302" i="105"/>
  <c r="AF1297" i="105"/>
  <c r="AF2786" i="105"/>
  <c r="AF1770" i="105"/>
  <c r="AF3136" i="105"/>
  <c r="AF2064" i="105"/>
  <c r="AF2960" i="105"/>
  <c r="AF3500" i="105"/>
  <c r="AF3099" i="105"/>
  <c r="AF1368" i="105"/>
  <c r="AF2146" i="105"/>
  <c r="AF3032" i="105"/>
  <c r="AF3697" i="105"/>
  <c r="AF3764" i="105"/>
  <c r="AF3235" i="105"/>
  <c r="AF3792" i="105"/>
  <c r="AF3530" i="105"/>
  <c r="AF3124" i="105"/>
  <c r="AF2862" i="105"/>
  <c r="AF3667" i="105"/>
  <c r="AF2716" i="105"/>
  <c r="AF3276" i="105"/>
  <c r="AF2091" i="105"/>
  <c r="AF2809" i="105"/>
  <c r="AF1837" i="105"/>
  <c r="AF2891" i="105"/>
  <c r="AF3153" i="105"/>
  <c r="AF2152" i="105"/>
  <c r="AF3582" i="105"/>
  <c r="AF1764" i="105"/>
  <c r="AF2692" i="105"/>
  <c r="AF2701" i="105"/>
  <c r="AF1719" i="105"/>
  <c r="AF2457" i="105"/>
  <c r="AF1264" i="105"/>
  <c r="AF3740" i="105"/>
  <c r="AF2210" i="105"/>
  <c r="AF2212" i="105"/>
  <c r="AF2739" i="105"/>
  <c r="AF3961" i="105"/>
  <c r="AF2926" i="105"/>
  <c r="AF3392" i="105"/>
  <c r="AF2372" i="105"/>
  <c r="AF3452" i="105"/>
  <c r="AF3780" i="105"/>
  <c r="AF3823" i="105"/>
  <c r="AF2089" i="105"/>
  <c r="AF3824" i="105"/>
  <c r="AF3794" i="105"/>
  <c r="AF3526" i="105"/>
  <c r="AF3938" i="105"/>
  <c r="AF3326" i="105"/>
  <c r="AF3302" i="105"/>
  <c r="AF3207" i="105"/>
  <c r="AF3277" i="105"/>
  <c r="AF2933" i="105"/>
  <c r="AF3540" i="105"/>
  <c r="AF3160" i="105"/>
  <c r="AF2828" i="105"/>
  <c r="AF3029" i="105"/>
  <c r="AF2915" i="105"/>
  <c r="AF2799" i="105"/>
  <c r="AF3022" i="105"/>
  <c r="AF2141" i="105"/>
  <c r="AF1686" i="105"/>
  <c r="AF2452" i="105"/>
  <c r="AF1166" i="105"/>
  <c r="AF3711" i="105"/>
  <c r="AF2162" i="105"/>
  <c r="AF1996" i="105"/>
  <c r="AF3443" i="105"/>
  <c r="AF2865" i="105"/>
  <c r="AF1480" i="105"/>
  <c r="AF3210" i="105"/>
  <c r="AF1381" i="105"/>
  <c r="AF2699" i="105"/>
  <c r="AF3834" i="105"/>
  <c r="AF3809" i="105"/>
  <c r="AF3671" i="105"/>
  <c r="AF3709" i="105"/>
  <c r="AF3930" i="105"/>
  <c r="AF3522" i="105"/>
  <c r="AF3536" i="105"/>
  <c r="AF3893" i="105"/>
  <c r="AF3312" i="105"/>
  <c r="AF3293" i="105"/>
  <c r="AF3200" i="105"/>
  <c r="AF3663" i="105"/>
  <c r="AF3920" i="105"/>
  <c r="AF3284" i="105"/>
  <c r="AF3849" i="105"/>
  <c r="AF3106" i="105"/>
  <c r="AF3122" i="105"/>
  <c r="AF3172" i="105"/>
  <c r="AF2690" i="105"/>
  <c r="AF2979" i="105"/>
  <c r="AF2849" i="105"/>
  <c r="AF1772" i="105"/>
  <c r="AF2830" i="105"/>
  <c r="AF3001" i="105"/>
  <c r="AF2123" i="105"/>
  <c r="AF1755" i="105"/>
  <c r="AF2415" i="105"/>
  <c r="AF1677" i="105"/>
  <c r="AF2684" i="105"/>
  <c r="AF1640" i="105"/>
  <c r="AF1156" i="105"/>
  <c r="AF3913" i="105"/>
  <c r="AF2140" i="105"/>
  <c r="AF1310" i="105"/>
  <c r="AF2662" i="105"/>
  <c r="AF1978" i="105"/>
  <c r="AF3564" i="105"/>
  <c r="AF3062" i="105"/>
  <c r="AF2811" i="105"/>
  <c r="AF3900" i="105"/>
  <c r="AF3836" i="105"/>
  <c r="AF3343" i="105"/>
  <c r="AF3801" i="105"/>
  <c r="AF3821" i="105"/>
  <c r="AF3181" i="105"/>
  <c r="AF3651" i="105"/>
  <c r="AF3355" i="105"/>
  <c r="AF3183" i="105"/>
  <c r="AF3846" i="105"/>
  <c r="AF2850" i="105"/>
  <c r="AF3517" i="105"/>
  <c r="AF3156" i="105"/>
  <c r="AF3089" i="105"/>
  <c r="AF3002" i="105"/>
  <c r="AF3100" i="105"/>
  <c r="AF2868" i="105"/>
  <c r="AF2042" i="105"/>
  <c r="AF2112" i="105"/>
  <c r="AF3447" i="105"/>
  <c r="AF1577" i="105"/>
  <c r="AF1669" i="105"/>
  <c r="AF2665" i="105"/>
  <c r="AF1612" i="105"/>
  <c r="AF3516" i="105"/>
  <c r="AF3962" i="105"/>
  <c r="AF2626" i="105"/>
  <c r="AF3321" i="105"/>
  <c r="AF2897" i="105"/>
  <c r="AF1249" i="105"/>
  <c r="AF1914" i="105"/>
  <c r="AF2170" i="105"/>
  <c r="AF3588" i="105"/>
  <c r="AF3670" i="105"/>
  <c r="AF3170" i="105"/>
  <c r="AF3592" i="105"/>
  <c r="AF3655" i="105"/>
  <c r="AF3878" i="105"/>
  <c r="AF3253" i="105"/>
  <c r="AF3257" i="105"/>
  <c r="AF3151" i="105"/>
  <c r="AF3742" i="105"/>
  <c r="AF3345" i="105"/>
  <c r="AF3164" i="105"/>
  <c r="AF3769" i="105"/>
  <c r="AF2767" i="105"/>
  <c r="AF3027" i="105"/>
  <c r="AF3019" i="105"/>
  <c r="AF2951" i="105"/>
  <c r="AF2976" i="105"/>
  <c r="AF2031" i="105"/>
  <c r="AF1693" i="105"/>
  <c r="AF2678" i="105"/>
  <c r="AF2911" i="105"/>
  <c r="AF3418" i="105"/>
  <c r="AF1569" i="105"/>
  <c r="AF2518" i="105"/>
  <c r="AF2310" i="105"/>
  <c r="AF2608" i="105"/>
  <c r="AF1563" i="105"/>
  <c r="AF2302" i="105"/>
  <c r="AF3933" i="105"/>
  <c r="AF3502" i="105"/>
  <c r="AF2124" i="105"/>
  <c r="AF3512" i="105"/>
  <c r="AF3912" i="105"/>
  <c r="AF1853" i="105"/>
  <c r="AF3942" i="105"/>
  <c r="AF3524" i="105"/>
  <c r="AF3914" i="105"/>
  <c r="AF2919" i="105"/>
  <c r="AF3934" i="105"/>
  <c r="AF3747" i="105"/>
  <c r="AF3825" i="105"/>
  <c r="AF3895" i="105"/>
  <c r="AF3665" i="105"/>
  <c r="AF3686" i="105"/>
  <c r="AF3224" i="105"/>
  <c r="AF3137" i="105"/>
  <c r="AF3324" i="105"/>
  <c r="AF3852" i="105"/>
  <c r="AF3218" i="105"/>
  <c r="AF2728" i="105"/>
  <c r="AF3968" i="105"/>
  <c r="AF3131" i="105"/>
  <c r="AF3680" i="105"/>
  <c r="AF2443" i="105"/>
  <c r="AF2944" i="105"/>
  <c r="AF2667" i="105"/>
  <c r="AF2681" i="105"/>
  <c r="AF1665" i="105"/>
  <c r="AF2097" i="105"/>
  <c r="AF2461" i="105"/>
  <c r="AF2239" i="105"/>
  <c r="AF3699" i="105"/>
  <c r="AF3405" i="105"/>
  <c r="AF2100" i="105"/>
  <c r="AF3722" i="105"/>
  <c r="AF2718" i="105"/>
  <c r="AF2833" i="105"/>
  <c r="AF3161" i="105"/>
  <c r="AF3994" i="105"/>
  <c r="AF3407" i="105"/>
  <c r="AF2820" i="105"/>
  <c r="AF3884" i="105"/>
  <c r="AF2969" i="105"/>
  <c r="AF3738" i="105"/>
  <c r="AF3986" i="105"/>
  <c r="AF3786" i="105"/>
  <c r="AF3813" i="105"/>
  <c r="AF3505" i="105"/>
  <c r="AF3614" i="105"/>
  <c r="AF3822" i="105"/>
  <c r="AF3567" i="105"/>
  <c r="AF3581" i="105"/>
  <c r="AF3803" i="105"/>
  <c r="AF3630" i="105"/>
  <c r="AF3639" i="105"/>
  <c r="AF3196" i="105"/>
  <c r="AF3102" i="105"/>
  <c r="AF3574" i="105"/>
  <c r="AF3333" i="105"/>
  <c r="AF3208" i="105"/>
  <c r="AF3815" i="105"/>
  <c r="AF3472" i="105"/>
  <c r="AF2658" i="105"/>
  <c r="AF2917" i="105"/>
  <c r="AF2883" i="105"/>
  <c r="AF2827" i="105"/>
  <c r="AF2407" i="105"/>
  <c r="AF2649" i="105"/>
  <c r="AF2509" i="105"/>
  <c r="AF1566" i="105"/>
  <c r="AF2627" i="105"/>
  <c r="AF3267" i="105"/>
  <c r="AF2227" i="105"/>
  <c r="AF1564" i="105"/>
  <c r="AF2418" i="105"/>
  <c r="AF1446" i="105"/>
  <c r="AF2111" i="105"/>
  <c r="AF2019" i="105"/>
  <c r="AF3314" i="105"/>
  <c r="AF3373" i="105"/>
  <c r="AF1808" i="105"/>
  <c r="AF2825" i="105"/>
  <c r="AF2570" i="105"/>
  <c r="AF1409" i="105"/>
  <c r="AF2774" i="105"/>
  <c r="AF1153" i="105"/>
  <c r="AF2175" i="105"/>
  <c r="AF1535" i="105"/>
  <c r="AF3132" i="105"/>
  <c r="AF3941" i="105"/>
  <c r="AF3322" i="105"/>
  <c r="AF2912" i="105"/>
  <c r="AF1915" i="105"/>
  <c r="AF3301" i="105"/>
  <c r="AF3707" i="105"/>
  <c r="AF3705" i="105"/>
  <c r="AF3976" i="105"/>
  <c r="AF3468" i="105"/>
  <c r="AF3192" i="105"/>
  <c r="AF3080" i="105"/>
  <c r="AF3121" i="105"/>
  <c r="AF3138" i="105"/>
  <c r="AF2983" i="105"/>
  <c r="AF2859" i="105"/>
  <c r="AF2385" i="105"/>
  <c r="AF2875" i="105"/>
  <c r="AF2517" i="105"/>
  <c r="AF2586" i="105"/>
  <c r="AF1938" i="105"/>
  <c r="AF1554" i="105"/>
  <c r="AF2560" i="105"/>
  <c r="AF1507" i="105"/>
  <c r="AF1555" i="105"/>
  <c r="AF2132" i="105"/>
  <c r="AF1550" i="105"/>
  <c r="AF2298" i="105"/>
  <c r="AF1928" i="105"/>
  <c r="AF1871" i="105"/>
  <c r="AF1916" i="105"/>
  <c r="AF2379" i="105"/>
  <c r="AF2763" i="105"/>
  <c r="AF2562" i="105"/>
  <c r="AF2573" i="105"/>
  <c r="AF2551" i="105"/>
  <c r="AF1145" i="105"/>
  <c r="AF2252" i="105"/>
  <c r="AF3006" i="105"/>
  <c r="AF3763" i="105"/>
  <c r="AF3217" i="105"/>
  <c r="AF1765" i="105"/>
  <c r="AF3411" i="105"/>
  <c r="AF3957" i="105"/>
  <c r="AF3569" i="105"/>
  <c r="AF3908" i="105"/>
  <c r="AF3679" i="105"/>
  <c r="AF3602" i="105"/>
  <c r="AF3127" i="105"/>
  <c r="AF3055" i="105"/>
  <c r="AF3350" i="105"/>
  <c r="AF3073" i="105"/>
  <c r="AF3761" i="105"/>
  <c r="AF3433" i="105"/>
  <c r="AF2821" i="105"/>
  <c r="AF2768" i="105"/>
  <c r="AF2504" i="105"/>
  <c r="AF2499" i="105"/>
  <c r="AF2374" i="105"/>
  <c r="AF1523" i="105"/>
  <c r="AF2090" i="105"/>
  <c r="AF1421" i="105"/>
  <c r="AF3116" i="105"/>
  <c r="AF1891" i="105"/>
  <c r="AF1813" i="105"/>
  <c r="AF3184" i="105"/>
  <c r="AF3105" i="105"/>
  <c r="AF3264" i="105"/>
  <c r="AF3097" i="105"/>
  <c r="AF2444" i="105"/>
  <c r="AF3985" i="105"/>
  <c r="AF3270" i="105"/>
  <c r="AF3951" i="105"/>
  <c r="AF3562" i="105"/>
  <c r="AF3621" i="105"/>
  <c r="AF3513" i="105"/>
  <c r="AF3944" i="105"/>
  <c r="AF3169" i="105"/>
  <c r="AF3700" i="105"/>
  <c r="AF3068" i="105"/>
  <c r="AF3863" i="105"/>
  <c r="AF2770" i="105"/>
  <c r="AF2491" i="105"/>
  <c r="AF3904" i="105"/>
  <c r="AF2542" i="105"/>
  <c r="AF2294" i="105"/>
  <c r="AF3929" i="105"/>
  <c r="AF2466" i="105"/>
  <c r="AF1493" i="105"/>
  <c r="AF2365" i="105"/>
  <c r="AF1520" i="105"/>
  <c r="AF2068" i="105"/>
  <c r="AF2143" i="105"/>
  <c r="AF2878" i="105"/>
  <c r="AF3175" i="105"/>
  <c r="AF1707" i="105"/>
  <c r="AF2469" i="105"/>
  <c r="AF3319" i="105"/>
  <c r="AF2501" i="105"/>
  <c r="AF2822" i="105"/>
  <c r="AF3828" i="105"/>
  <c r="AF3613" i="105"/>
  <c r="AF2829" i="105"/>
  <c r="AF3719" i="105"/>
  <c r="AF3649" i="105"/>
  <c r="AF3932" i="105"/>
  <c r="AF3918" i="105"/>
  <c r="AF3865" i="105"/>
  <c r="AF3589" i="105"/>
  <c r="AF2036" i="105"/>
  <c r="AF2371" i="105"/>
  <c r="AF3694" i="105"/>
  <c r="AF3782" i="105"/>
  <c r="AF3902" i="105"/>
  <c r="AF3371" i="105"/>
  <c r="AF3664" i="105"/>
  <c r="AF3634" i="105"/>
  <c r="AF3924" i="105"/>
  <c r="AF3873" i="105"/>
  <c r="AF3860" i="105"/>
  <c r="AF3437" i="105"/>
  <c r="AF3115" i="105"/>
  <c r="AF3283" i="105"/>
  <c r="AF3069" i="105"/>
  <c r="AF3035" i="105"/>
  <c r="AF3397" i="105"/>
  <c r="AF3808" i="105"/>
  <c r="AF2713" i="105"/>
  <c r="AF2748" i="105"/>
  <c r="AF2712" i="105"/>
  <c r="AF2530" i="105"/>
  <c r="AF2269" i="105"/>
  <c r="AF2618" i="105"/>
  <c r="AF1412" i="105"/>
  <c r="AF2341" i="105"/>
  <c r="AF1463" i="105"/>
  <c r="AF2054" i="105"/>
  <c r="AF1441" i="105"/>
  <c r="AF2093" i="105"/>
  <c r="AF3378" i="105"/>
  <c r="AF3037" i="105"/>
  <c r="AF1690" i="105"/>
  <c r="AF2759" i="105"/>
  <c r="AF2303" i="105"/>
  <c r="AF2345" i="105"/>
  <c r="AF2117" i="105"/>
  <c r="AF1632" i="105"/>
  <c r="AF3370" i="105"/>
  <c r="AF2709" i="105"/>
  <c r="AF3142" i="105"/>
  <c r="AF3545" i="105"/>
  <c r="AF3555" i="105"/>
  <c r="AF3377" i="105"/>
  <c r="AF3840" i="105"/>
  <c r="AF3843" i="105"/>
  <c r="AF3996" i="105"/>
  <c r="AF3767" i="105"/>
  <c r="AF3871" i="105"/>
  <c r="AF3110" i="105"/>
  <c r="AF3498" i="105"/>
  <c r="AF3060" i="105"/>
  <c r="AF3563" i="105"/>
  <c r="AF3374" i="105"/>
  <c r="AF3444" i="105"/>
  <c r="AF3366" i="105"/>
  <c r="AF2846" i="105"/>
  <c r="AF2687" i="105"/>
  <c r="AF2580" i="105"/>
  <c r="AF2314" i="105"/>
  <c r="AF2522" i="105"/>
  <c r="AF3485" i="105"/>
  <c r="AF2423" i="105"/>
  <c r="AF2524" i="105"/>
  <c r="AF2565" i="105"/>
  <c r="AF2330" i="105"/>
  <c r="AF1458" i="105"/>
  <c r="AF2013" i="105"/>
  <c r="AF3905" i="105"/>
  <c r="AF2698" i="105"/>
  <c r="AF2810" i="105"/>
  <c r="AF2247" i="105"/>
  <c r="AF2267" i="105"/>
  <c r="AF1163" i="105"/>
  <c r="AF1627" i="105"/>
  <c r="AF3237" i="105"/>
  <c r="AF1240" i="105"/>
  <c r="AF3455" i="105"/>
  <c r="AF3856" i="105"/>
  <c r="AF3847" i="105"/>
  <c r="AF3952" i="105"/>
  <c r="AF3315" i="105"/>
  <c r="AF3626" i="105"/>
  <c r="AF3885" i="105"/>
  <c r="AF3816" i="105"/>
  <c r="AF3812" i="105"/>
  <c r="AF3646" i="105"/>
  <c r="AF3474" i="105"/>
  <c r="AF3529" i="105"/>
  <c r="AF3327" i="105"/>
  <c r="AF3338" i="105"/>
  <c r="AF3550" i="105"/>
  <c r="AF3628" i="105"/>
  <c r="AF3201" i="105"/>
  <c r="AF2838" i="105"/>
  <c r="AF3993" i="105"/>
  <c r="AF1682" i="105"/>
  <c r="AF2216" i="105"/>
  <c r="AF3436" i="105"/>
  <c r="AF2378" i="105"/>
  <c r="AF2497" i="105"/>
  <c r="AF1901" i="105"/>
  <c r="AF2549" i="105"/>
  <c r="AF2321" i="105"/>
  <c r="AF1452" i="105"/>
  <c r="AF2009" i="105"/>
  <c r="AF3770" i="105"/>
  <c r="AF2674" i="105"/>
  <c r="AF1585" i="105"/>
  <c r="AF2691" i="105"/>
  <c r="AF1655" i="105"/>
  <c r="AF2211" i="105"/>
  <c r="AF2254" i="105"/>
  <c r="AF3604" i="105"/>
  <c r="AF3819" i="105"/>
  <c r="AF2495" i="105"/>
  <c r="AF2527" i="105"/>
  <c r="AF1931" i="105"/>
  <c r="AF3088" i="105"/>
  <c r="AF3617" i="105"/>
  <c r="AF3875" i="105"/>
  <c r="AF3922" i="105"/>
  <c r="AF3708" i="105"/>
  <c r="AF3775" i="105"/>
  <c r="AF3949" i="105"/>
  <c r="AF3421" i="105"/>
  <c r="AF2977" i="105"/>
  <c r="AF3937" i="105"/>
  <c r="AF2972" i="105"/>
  <c r="AF3462" i="105"/>
  <c r="AF3332" i="105"/>
  <c r="AF3658" i="105"/>
  <c r="AF3515" i="105"/>
  <c r="AF2258" i="105"/>
  <c r="AF3704" i="105"/>
  <c r="AF2394" i="105"/>
  <c r="AF1675" i="105"/>
  <c r="AF2189" i="105"/>
  <c r="AF1897" i="105"/>
  <c r="AF2287" i="105"/>
  <c r="AF2002" i="105"/>
  <c r="AF3692" i="105"/>
  <c r="AF2075" i="105"/>
  <c r="AF3086" i="105"/>
  <c r="AF2642" i="105"/>
  <c r="AF1641" i="105"/>
  <c r="AF1744" i="105"/>
  <c r="AF2136" i="105"/>
  <c r="AF2147" i="105"/>
  <c r="AF2105" i="105"/>
  <c r="AF1113" i="105"/>
  <c r="AF1183" i="105"/>
  <c r="AF2689" i="105"/>
  <c r="AF3427" i="105"/>
  <c r="AF2740" i="105"/>
  <c r="AF1519" i="105"/>
  <c r="AF2777" i="105"/>
  <c r="AF3964" i="105"/>
  <c r="AF3777" i="105"/>
  <c r="AF3910" i="105"/>
  <c r="AF3757" i="105"/>
  <c r="AF3795" i="105"/>
  <c r="AF3406" i="105"/>
  <c r="AF2958" i="105"/>
  <c r="AF3892" i="105"/>
  <c r="AF2967" i="105"/>
  <c r="AF3450" i="105"/>
  <c r="AF3249" i="105"/>
  <c r="AF3271" i="105"/>
  <c r="AF3412" i="105"/>
  <c r="AF3318" i="105"/>
  <c r="AF3544" i="105"/>
  <c r="AF3061" i="105"/>
  <c r="AF3650" i="105"/>
  <c r="AF3979" i="105"/>
  <c r="AF3425" i="105"/>
  <c r="AF3684" i="105"/>
  <c r="AF3977" i="105"/>
  <c r="AF3519" i="105"/>
  <c r="AF2463" i="105"/>
  <c r="AF3279" i="105"/>
  <c r="AF2439" i="105"/>
  <c r="AF2199" i="105"/>
  <c r="AF3842" i="105"/>
  <c r="AF2924" i="105"/>
  <c r="AF1574" i="105"/>
  <c r="AF2602" i="105"/>
  <c r="AF1466" i="105"/>
  <c r="AF2595" i="105"/>
  <c r="AF2121" i="105"/>
  <c r="AF2058" i="105"/>
  <c r="AF1959" i="105"/>
  <c r="AF2832" i="105"/>
  <c r="AF3243" i="105"/>
  <c r="AF2961" i="105"/>
  <c r="AF3981" i="105"/>
  <c r="AF1514" i="105"/>
  <c r="AF3228" i="105"/>
  <c r="AF3346" i="105"/>
  <c r="AF3945" i="105"/>
  <c r="AF3789" i="105"/>
  <c r="AF3883" i="105"/>
  <c r="AF3460" i="105"/>
  <c r="AF3662" i="105"/>
  <c r="AF3725" i="105"/>
  <c r="AF3732" i="105"/>
  <c r="AF3103" i="105"/>
  <c r="AF2939" i="105"/>
  <c r="AF2826" i="105"/>
  <c r="AF3619" i="105"/>
  <c r="AF3349" i="105"/>
  <c r="AF2459" i="105"/>
  <c r="AF2082" i="105"/>
  <c r="AF2359" i="105"/>
  <c r="AF1877" i="105"/>
  <c r="AF2486" i="105"/>
  <c r="AF2172" i="105"/>
  <c r="AF3607" i="105"/>
  <c r="AF1987" i="105"/>
  <c r="AF3668" i="105"/>
  <c r="AF2039" i="105"/>
  <c r="AF2894" i="105"/>
  <c r="AF2583" i="105"/>
  <c r="AF1413" i="105"/>
  <c r="AF2554" i="105"/>
  <c r="AF1624" i="105"/>
  <c r="AF2095" i="105"/>
  <c r="AF2047" i="105"/>
  <c r="AF3078" i="105"/>
  <c r="AF2591" i="105"/>
  <c r="AF2412" i="105"/>
  <c r="AF3241" i="105"/>
  <c r="AF3571" i="105"/>
  <c r="AF3260" i="105"/>
  <c r="AF3760" i="105"/>
  <c r="AF3855" i="105"/>
  <c r="AF3965" i="105"/>
  <c r="AF3733" i="105"/>
  <c r="AF3625" i="105"/>
  <c r="AF3305" i="105"/>
  <c r="AF3696" i="105"/>
  <c r="AF3830" i="105"/>
  <c r="AF2815" i="105"/>
  <c r="AF3304" i="105"/>
  <c r="AF3609" i="105"/>
  <c r="AF3859" i="105"/>
  <c r="AF3409" i="105"/>
  <c r="AF3826" i="105"/>
  <c r="AF3347" i="105"/>
  <c r="AF2399" i="105"/>
  <c r="AF2070" i="105"/>
  <c r="AF2996" i="105"/>
  <c r="AF3594" i="105"/>
  <c r="AF1545" i="105"/>
  <c r="AF1580" i="105"/>
  <c r="AF2050" i="105"/>
  <c r="AF2078" i="105"/>
  <c r="AF1951" i="105"/>
  <c r="AF1900" i="105"/>
  <c r="AF1749" i="105"/>
  <c r="AF3887" i="105"/>
  <c r="AF3287" i="105"/>
  <c r="AF1991" i="105"/>
  <c r="AF3250" i="105"/>
  <c r="AF3891" i="105"/>
  <c r="AF3718" i="105"/>
  <c r="AF3566" i="105"/>
  <c r="AF3042" i="105"/>
  <c r="AF3967" i="105"/>
  <c r="AF3635" i="105"/>
  <c r="AF3167" i="105"/>
  <c r="AF3233" i="105"/>
  <c r="AF3205" i="105"/>
  <c r="AF3234" i="105"/>
  <c r="AF3591" i="105"/>
  <c r="AF3317" i="105"/>
  <c r="AF3798" i="105"/>
  <c r="AF3255" i="105"/>
  <c r="AF3510" i="105"/>
  <c r="AF3328" i="105"/>
  <c r="AF2067" i="105"/>
  <c r="AF3199" i="105"/>
  <c r="AF2219" i="105"/>
  <c r="AF1846" i="105"/>
  <c r="AF2409" i="105"/>
  <c r="AF2925" i="105"/>
  <c r="AF3480" i="105"/>
  <c r="AF3525" i="105"/>
  <c r="AF1990" i="105"/>
  <c r="AF2857" i="105"/>
  <c r="AF1597" i="105"/>
  <c r="AF2033" i="105"/>
  <c r="AF2929" i="105"/>
  <c r="AF2281" i="105"/>
  <c r="AF1549" i="105"/>
  <c r="AF2615" i="105"/>
  <c r="AF2794" i="105"/>
  <c r="AF3275" i="105"/>
  <c r="AF2965" i="105"/>
  <c r="AF2986" i="105"/>
  <c r="AF3867" i="105"/>
  <c r="AF3729" i="105"/>
  <c r="AF3674" i="105"/>
  <c r="AF3861" i="105"/>
  <c r="AF3538" i="105"/>
  <c r="AF3252" i="105"/>
  <c r="AF2981" i="105"/>
  <c r="AF3923" i="105"/>
  <c r="AF3693" i="105"/>
  <c r="AF3268" i="105"/>
  <c r="AF3909" i="105"/>
  <c r="AF3162" i="105"/>
  <c r="AF3222" i="105"/>
  <c r="AF3104" i="105"/>
  <c r="AF3191" i="105"/>
  <c r="AF3845" i="105"/>
  <c r="AF2604" i="105"/>
  <c r="AF3829" i="105"/>
  <c r="AF3165" i="105"/>
  <c r="AF3788" i="105"/>
  <c r="AF3445" i="105"/>
  <c r="AF2194" i="105"/>
  <c r="AF1811" i="105"/>
  <c r="AF2864" i="105"/>
  <c r="AF3388" i="105"/>
  <c r="AF3209" i="105"/>
  <c r="AF1977" i="105"/>
  <c r="AF1474" i="105"/>
  <c r="AF2484" i="105"/>
  <c r="AF2433" i="105"/>
  <c r="AF3831" i="105"/>
  <c r="AF1860" i="105"/>
  <c r="AF1753" i="105"/>
  <c r="AF2836" i="105"/>
  <c r="AF2265" i="105"/>
  <c r="AF3239" i="105"/>
  <c r="AF2425" i="105"/>
  <c r="AF3935" i="105"/>
  <c r="AF3606" i="105"/>
  <c r="AF3850" i="105"/>
  <c r="AF3645" i="105"/>
  <c r="AF3835" i="105"/>
  <c r="AF3561" i="105"/>
  <c r="AF3248" i="105"/>
  <c r="AF2954" i="105"/>
  <c r="AF3820" i="105"/>
  <c r="AF3590" i="105"/>
  <c r="AF3899" i="105"/>
  <c r="AF3052" i="105"/>
  <c r="AF2790" i="105"/>
  <c r="AF3751" i="105"/>
  <c r="AF2582" i="105"/>
  <c r="AF3463" i="105"/>
  <c r="AF3818" i="105"/>
  <c r="AF3083" i="105"/>
  <c r="AF3766" i="105"/>
  <c r="AF3358" i="105"/>
  <c r="AF3225" i="105"/>
  <c r="AF1999" i="105"/>
  <c r="AF2985" i="105"/>
  <c r="AF1968" i="105"/>
  <c r="AF2462" i="105"/>
  <c r="AF2421" i="105"/>
  <c r="AF1477" i="105"/>
  <c r="AF2476" i="105"/>
  <c r="AF1972" i="105"/>
  <c r="AF3030" i="105"/>
  <c r="AF1828" i="105"/>
  <c r="AF1720" i="105"/>
  <c r="AF2426" i="105"/>
  <c r="AF2004" i="105"/>
  <c r="AF3399" i="105"/>
  <c r="AF3094" i="105"/>
  <c r="AF3541" i="105"/>
  <c r="AF2719" i="105"/>
  <c r="AF2414" i="105"/>
  <c r="AF1258" i="105"/>
  <c r="AF3375" i="105"/>
  <c r="AF2288" i="105"/>
  <c r="AF1494" i="105"/>
  <c r="AF1830" i="105"/>
  <c r="AF1673" i="105"/>
  <c r="AF1414" i="105"/>
  <c r="AF1630" i="105"/>
  <c r="AF2375" i="105"/>
  <c r="AF1925" i="105"/>
  <c r="AF2244" i="105"/>
  <c r="AF1265" i="105"/>
  <c r="AF1372" i="105"/>
  <c r="AF1662" i="105"/>
  <c r="AF3997" i="105"/>
  <c r="AF1349" i="105"/>
  <c r="AF1614" i="105"/>
  <c r="AF2160" i="105"/>
  <c r="AF1986" i="105"/>
  <c r="AF1543" i="105"/>
  <c r="AF2142" i="105"/>
  <c r="AF1785" i="105"/>
  <c r="AF1611" i="105"/>
  <c r="AF3558" i="105"/>
  <c r="AF1473" i="105"/>
  <c r="AF1300" i="105"/>
  <c r="AF2577" i="105"/>
  <c r="AF2057" i="105"/>
  <c r="AF1730" i="105"/>
  <c r="AF2918" i="105"/>
  <c r="AF1364" i="105"/>
  <c r="AF2646" i="105"/>
  <c r="AF1533" i="105"/>
  <c r="AF1887" i="105"/>
  <c r="AF2427" i="105"/>
  <c r="AF1373" i="105"/>
  <c r="AF3575" i="105"/>
  <c r="AF3134" i="105"/>
  <c r="AF2702" i="105"/>
  <c r="AF3360" i="105"/>
  <c r="AF3074" i="105"/>
  <c r="AF2291" i="105"/>
  <c r="AF1184" i="105"/>
  <c r="AF2673" i="105"/>
  <c r="AF1975" i="105"/>
  <c r="AF1606" i="105"/>
  <c r="AF1320" i="105"/>
  <c r="AF2086" i="105"/>
  <c r="AF3111" i="105"/>
  <c r="AF1894" i="105"/>
  <c r="AF1147" i="105"/>
  <c r="AF3601" i="105"/>
  <c r="AF1279" i="105"/>
  <c r="AF1228" i="105"/>
  <c r="AF1436" i="105"/>
  <c r="AF2144" i="105"/>
  <c r="AF1818" i="105"/>
  <c r="AF1572" i="105"/>
  <c r="AF1863" i="105"/>
  <c r="AF2029" i="105"/>
  <c r="AF1167" i="105"/>
  <c r="AF1175" i="105"/>
  <c r="AF1434" i="105"/>
  <c r="AF2353" i="105"/>
  <c r="AF1186" i="105"/>
  <c r="AF2266" i="105"/>
  <c r="AF1722" i="105"/>
  <c r="AF2264" i="105"/>
  <c r="AF2308" i="105"/>
  <c r="AF1845" i="105"/>
  <c r="AF1146" i="105"/>
  <c r="AF3869" i="105"/>
  <c r="AF2721" i="105"/>
  <c r="AF2535" i="105"/>
  <c r="AF3454" i="105"/>
  <c r="AF2995" i="105"/>
  <c r="AF2568" i="105"/>
  <c r="AF2272" i="105"/>
  <c r="AF2369" i="105"/>
  <c r="AF1172" i="105"/>
  <c r="AF3261" i="105"/>
  <c r="AF2652" i="105"/>
  <c r="AF1317" i="105"/>
  <c r="AF1283" i="105"/>
  <c r="AF1593" i="105"/>
  <c r="AF1949" i="105"/>
  <c r="AF1792" i="105"/>
  <c r="AF1591" i="105"/>
  <c r="AF3416" i="105"/>
  <c r="AF1203" i="105"/>
  <c r="AF1472" i="105"/>
  <c r="AF1444" i="105"/>
  <c r="AF1710" i="105"/>
  <c r="AF1628" i="105"/>
  <c r="AF1245" i="105"/>
  <c r="AF1984" i="105"/>
  <c r="AF2274" i="105"/>
  <c r="AF1400" i="105"/>
  <c r="AF1924" i="105"/>
  <c r="AF1584" i="105"/>
  <c r="AF2126" i="105"/>
  <c r="AF1678" i="105"/>
  <c r="AF2839" i="105"/>
  <c r="AF1252" i="105"/>
  <c r="AF1288" i="105"/>
  <c r="AF3227" i="105"/>
  <c r="AF3140" i="105"/>
  <c r="AF2680" i="105"/>
  <c r="AF3610" i="105"/>
  <c r="AF1130" i="105"/>
  <c r="AF3039" i="105"/>
  <c r="AF2619" i="105"/>
  <c r="AF2178" i="105"/>
  <c r="AF1694" i="105"/>
  <c r="AF2026" i="105"/>
  <c r="AF1865" i="105"/>
  <c r="AF1578" i="105"/>
  <c r="AF2988" i="105"/>
  <c r="AF1314" i="105"/>
  <c r="AF1187" i="105"/>
  <c r="AF1581" i="105"/>
  <c r="AF1411" i="105"/>
  <c r="AF1197" i="105"/>
  <c r="AF1982" i="105"/>
  <c r="AF2130" i="105"/>
  <c r="AF1347" i="105"/>
  <c r="AF1950" i="105"/>
  <c r="AF2007" i="105"/>
  <c r="AF3973" i="105"/>
  <c r="AF3177" i="105"/>
  <c r="AF3065" i="105"/>
  <c r="AF2629" i="105"/>
  <c r="AF1481" i="105"/>
  <c r="AF2494" i="105"/>
  <c r="AF2155" i="105"/>
  <c r="AF3387" i="105"/>
  <c r="AF2221" i="105"/>
  <c r="AF2984" i="105"/>
  <c r="AF2431" i="105"/>
  <c r="AF2133" i="105"/>
  <c r="AF1645" i="105"/>
  <c r="AF2011" i="105"/>
  <c r="AF1148" i="105"/>
  <c r="AF1552" i="105"/>
  <c r="AF1185" i="105"/>
  <c r="AF2640" i="105"/>
  <c r="AF1820" i="105"/>
  <c r="AF3841" i="105"/>
  <c r="AF3534" i="105"/>
  <c r="AF2744" i="105"/>
  <c r="AF2913" i="105"/>
  <c r="AF2356" i="105"/>
  <c r="AF2541" i="105"/>
  <c r="AF1118" i="105"/>
  <c r="AF1902" i="105"/>
  <c r="AF1490" i="105"/>
  <c r="AF1461" i="105"/>
  <c r="AF1767" i="105"/>
  <c r="AF2710" i="105"/>
  <c r="AF1680" i="105"/>
  <c r="AF1483" i="105"/>
  <c r="AF1961" i="105"/>
  <c r="AF1382" i="105"/>
  <c r="AF2226" i="105"/>
  <c r="AF1511" i="105"/>
  <c r="AF1250" i="105"/>
  <c r="AF3081" i="105"/>
  <c r="AF2410" i="105"/>
  <c r="AF1194" i="105"/>
  <c r="AF1267" i="105"/>
  <c r="AF1936" i="105"/>
  <c r="AF2975" i="105"/>
  <c r="AF3473" i="105"/>
  <c r="AF3703" i="105"/>
  <c r="AF1544" i="105"/>
  <c r="AF2169" i="105"/>
  <c r="AF3954" i="105"/>
  <c r="AF2571" i="105"/>
  <c r="AF2357" i="105"/>
  <c r="AF1399" i="105"/>
  <c r="AF1202" i="105"/>
  <c r="AF1531" i="105"/>
  <c r="AF2366" i="105"/>
  <c r="AF1737" i="105"/>
  <c r="AF1432" i="105"/>
  <c r="AF3987" i="105"/>
  <c r="AF1708" i="105"/>
  <c r="AF1774" i="105"/>
  <c r="AF2844" i="105"/>
  <c r="AF2416" i="105"/>
  <c r="AF1522" i="105"/>
  <c r="AF2889" i="105"/>
  <c r="AF2318" i="105"/>
  <c r="AF3501" i="105"/>
  <c r="AF1954" i="105"/>
  <c r="AF1308" i="105"/>
  <c r="AF2447" i="105"/>
  <c r="AF2167" i="105"/>
  <c r="AF1207" i="105"/>
  <c r="AF2634" i="105"/>
  <c r="AF2081" i="105"/>
  <c r="AF1570" i="105"/>
  <c r="AF2510" i="105"/>
  <c r="AF2511" i="105"/>
  <c r="AF1499" i="105"/>
  <c r="AF2773" i="105"/>
  <c r="AF1603" i="105"/>
  <c r="AF2581" i="105"/>
  <c r="AF3615" i="105"/>
  <c r="AF3806" i="105"/>
  <c r="AF2782" i="105"/>
  <c r="AF1800" i="105"/>
  <c r="AF2171" i="105"/>
  <c r="AF3422" i="105"/>
  <c r="AF2959" i="105"/>
  <c r="AF2106" i="105"/>
  <c r="AF2322" i="105"/>
  <c r="AF1997" i="105"/>
  <c r="AF3231" i="105"/>
  <c r="AF1994" i="105"/>
  <c r="AF1137" i="105"/>
  <c r="AF3983" i="105"/>
  <c r="AF2346" i="105"/>
  <c r="AF1110" i="105"/>
  <c r="AF2482" i="105"/>
  <c r="AF1315" i="105"/>
  <c r="AF3040" i="105"/>
  <c r="AF1115" i="105"/>
  <c r="AF2256" i="105"/>
  <c r="AF1404" i="105"/>
  <c r="AF2327" i="105"/>
  <c r="AF2259" i="105"/>
  <c r="AF1559" i="105"/>
  <c r="AF1779" i="105"/>
  <c r="AF1318" i="105"/>
  <c r="AF3848" i="105"/>
  <c r="AF1459" i="105"/>
  <c r="AF1786" i="105"/>
  <c r="AF2507" i="105"/>
  <c r="AF1238" i="105"/>
  <c r="AF1151" i="105"/>
  <c r="AF1484" i="105"/>
  <c r="AF1395" i="105"/>
  <c r="AF2182" i="105"/>
  <c r="AF2720" i="105"/>
  <c r="AF2536" i="105"/>
  <c r="AF1840" i="105"/>
  <c r="AF3593" i="105"/>
  <c r="AF3125" i="105"/>
  <c r="AF3605" i="105"/>
  <c r="AF2760" i="105"/>
  <c r="AF2350" i="105"/>
  <c r="AF2277" i="105"/>
  <c r="AF1983" i="105"/>
  <c r="AF1359" i="105"/>
  <c r="AF1437" i="105"/>
  <c r="AF1259" i="105"/>
  <c r="AF2696" i="105"/>
  <c r="AF1576" i="105"/>
  <c r="AF2561" i="105"/>
  <c r="AF2052" i="105"/>
  <c r="AF2299" i="105"/>
  <c r="AF3353" i="105"/>
  <c r="AF2679" i="105"/>
  <c r="AF2994" i="105"/>
  <c r="AF3120" i="105"/>
  <c r="AF1775" i="105"/>
  <c r="AF1227" i="105"/>
  <c r="AF1215" i="105"/>
  <c r="AF1139" i="105"/>
  <c r="AF1702" i="105"/>
  <c r="AF1696" i="105"/>
  <c r="AF1193" i="105"/>
  <c r="AF1547" i="105"/>
  <c r="AF3579" i="105"/>
  <c r="AF1462" i="105"/>
  <c r="AF2860" i="105"/>
  <c r="AF2422" i="105"/>
  <c r="AF1277" i="105"/>
  <c r="AF1419" i="105"/>
  <c r="AF2907" i="105"/>
  <c r="AF3781" i="105"/>
  <c r="AF3118" i="105"/>
  <c r="AF2806" i="105"/>
  <c r="AF3024" i="105"/>
  <c r="AF3866" i="105"/>
  <c r="AF2804" i="105"/>
  <c r="AF2207" i="105"/>
  <c r="AF2229" i="105"/>
  <c r="AF1956" i="105"/>
  <c r="AF1482" i="105"/>
  <c r="AF1348" i="105"/>
  <c r="AF3384" i="105"/>
  <c r="AF2512" i="105"/>
  <c r="AF1383" i="105"/>
  <c r="AF2129" i="105"/>
  <c r="AF1496" i="105"/>
  <c r="AF2404" i="105"/>
  <c r="AF3598" i="105"/>
  <c r="AF1362" i="105"/>
  <c r="AF2137" i="105"/>
  <c r="AF2276" i="105"/>
  <c r="AF2083" i="105"/>
  <c r="AF1794" i="105"/>
  <c r="AF2467" i="105"/>
  <c r="AF1192" i="105"/>
  <c r="AF1886" i="105"/>
  <c r="AF1763" i="105"/>
  <c r="AF3058" i="105"/>
  <c r="AF3568" i="105"/>
  <c r="AF3496" i="105"/>
  <c r="AF1392" i="105"/>
  <c r="AF1173" i="105"/>
  <c r="AF1196" i="105"/>
  <c r="AF1727" i="105"/>
  <c r="AF1358" i="105"/>
  <c r="AF1556" i="105"/>
  <c r="AF1757" i="105"/>
  <c r="AF2420" i="105"/>
  <c r="AF2104" i="105"/>
  <c r="AF2402" i="105"/>
  <c r="AF2675" i="105"/>
  <c r="AF1874" i="105"/>
  <c r="AF2800" i="105"/>
  <c r="AF1639" i="105"/>
  <c r="AF3939" i="105"/>
  <c r="AF2906" i="105"/>
  <c r="AF2435" i="105"/>
  <c r="AF3570" i="105"/>
  <c r="AF2901" i="105"/>
  <c r="AF2575" i="105"/>
  <c r="AF2724" i="105"/>
  <c r="AF1964" i="105"/>
  <c r="AF2061" i="105"/>
  <c r="AF1261" i="105"/>
  <c r="AF1667" i="105"/>
  <c r="AF3071" i="105"/>
  <c r="AF2306" i="105"/>
  <c r="AF2032" i="105"/>
  <c r="AF1487" i="105"/>
  <c r="AF1182" i="105"/>
  <c r="AF2018" i="105"/>
  <c r="AF1989" i="105"/>
  <c r="AF1876" i="105"/>
  <c r="AF1650" i="105"/>
  <c r="AF2429" i="105"/>
  <c r="AF1467" i="105"/>
  <c r="AF1270" i="105"/>
  <c r="AF2539" i="105"/>
  <c r="AF1133" i="105"/>
  <c r="AF1465" i="105"/>
  <c r="AF2481" i="105"/>
  <c r="AF1331" i="105"/>
  <c r="AF1401" i="105"/>
  <c r="AF2084" i="105"/>
  <c r="AF2176" i="105"/>
  <c r="AF2890" i="105"/>
  <c r="AF2970" i="105"/>
  <c r="AF1475" i="105"/>
  <c r="AF2555" i="105"/>
  <c r="AF1551" i="105"/>
  <c r="AF2151" i="105"/>
  <c r="AF2593" i="105"/>
  <c r="AF1542" i="105"/>
  <c r="AF1704" i="105"/>
  <c r="AF3286" i="105"/>
  <c r="AF3653" i="105"/>
  <c r="AF2603" i="105"/>
  <c r="AF2289" i="105"/>
  <c r="AF2405" i="105"/>
  <c r="AF3352" i="105"/>
  <c r="AF2816" i="105"/>
  <c r="AF1942" i="105"/>
  <c r="AF2053" i="105"/>
  <c r="AF2968" i="105"/>
  <c r="AF2428" i="105"/>
  <c r="AF2645" i="105"/>
  <c r="AF2526" i="105"/>
  <c r="AF3336" i="105"/>
  <c r="AF2355" i="105"/>
  <c r="AF2635" i="105"/>
  <c r="AF1908" i="105"/>
  <c r="AF1957" i="105"/>
  <c r="AF2025" i="105"/>
  <c r="AF2771" i="105"/>
  <c r="AF1242" i="105"/>
  <c r="AF2164" i="105"/>
  <c r="AF2752" i="105"/>
  <c r="AF3262" i="105"/>
  <c r="AF1981" i="105"/>
  <c r="AF3359" i="105"/>
  <c r="AF1638" i="105"/>
  <c r="AF1445" i="105"/>
  <c r="AF1291" i="105"/>
  <c r="AF1713" i="105"/>
  <c r="AF1872" i="105"/>
  <c r="AF2096" i="105"/>
  <c r="AF1478" i="105"/>
  <c r="AF1567" i="105"/>
  <c r="AF1888" i="105"/>
  <c r="AF1516" i="105"/>
  <c r="AF2360" i="105"/>
  <c r="AF1575" i="105"/>
  <c r="AF1506" i="105"/>
  <c r="AF1590" i="105"/>
  <c r="AF2656" i="105"/>
  <c r="AF1241" i="105"/>
  <c r="AF3084" i="105"/>
  <c r="AF3341" i="105"/>
  <c r="AF2037" i="105"/>
  <c r="AF3047" i="105"/>
  <c r="AF2625" i="105"/>
  <c r="AF1937" i="105"/>
  <c r="AF1929" i="105"/>
  <c r="AF2676" i="105"/>
  <c r="AF1176" i="105"/>
  <c r="AF1548" i="105"/>
  <c r="AF1825" i="105"/>
  <c r="AF1895" i="105"/>
  <c r="AF3108" i="105"/>
  <c r="AF2241" i="105"/>
  <c r="AF1244" i="105"/>
  <c r="AF2388" i="105"/>
  <c r="AF2780" i="105"/>
  <c r="AF1762" i="105"/>
  <c r="AF1111" i="105"/>
  <c r="AF1325" i="105"/>
  <c r="AF3947" i="105"/>
  <c r="AF2323" i="105"/>
  <c r="AF2400" i="105"/>
  <c r="AF2045" i="105"/>
  <c r="AF1620" i="105"/>
  <c r="AF1127" i="105"/>
  <c r="AF1423" i="105"/>
  <c r="AF1316" i="105"/>
  <c r="AF1169" i="105"/>
  <c r="AF1666" i="105"/>
  <c r="AF3715" i="105"/>
  <c r="AF3226" i="105"/>
  <c r="AF3297" i="105"/>
  <c r="AF2417" i="105"/>
  <c r="AF1653" i="105"/>
  <c r="AF1595" i="105"/>
  <c r="AF2403" i="105"/>
  <c r="AF2669" i="105"/>
  <c r="AF1880" i="105"/>
  <c r="AF1854" i="105"/>
  <c r="AF1660" i="105"/>
  <c r="AF1365" i="105"/>
  <c r="AF2390" i="105"/>
  <c r="AF1476" i="105"/>
  <c r="AF3007" i="105"/>
  <c r="AF1161" i="105"/>
  <c r="AF2115" i="105"/>
  <c r="AF1712" i="105"/>
  <c r="AF2437" i="105"/>
  <c r="AF1469" i="105"/>
  <c r="AF3091" i="105"/>
  <c r="AF2623" i="105"/>
  <c r="AF1448" i="105"/>
  <c r="AF1263" i="105"/>
  <c r="AF1303" i="105"/>
  <c r="AF1501" i="105"/>
  <c r="AF1290" i="105"/>
  <c r="AF2201" i="105"/>
  <c r="AF1402" i="105"/>
  <c r="AF1155" i="105"/>
  <c r="AF1598" i="105"/>
  <c r="AF1389" i="105"/>
  <c r="AF1329" i="105"/>
  <c r="AF1799" i="105"/>
  <c r="AF2122" i="105"/>
  <c r="AF1810" i="105"/>
  <c r="AF3126" i="105"/>
  <c r="AF1761" i="105"/>
  <c r="AF2395" i="105"/>
  <c r="AF2757" i="105"/>
  <c r="AF3440" i="105"/>
  <c r="AF3034" i="105"/>
  <c r="AF2358" i="105"/>
  <c r="AF3565" i="105"/>
  <c r="AF1769" i="105"/>
  <c r="AF1731" i="105"/>
  <c r="AF2110" i="105"/>
  <c r="AF2016" i="105"/>
  <c r="AF2520" i="105"/>
  <c r="AF3807" i="105"/>
  <c r="AF1822" i="105"/>
  <c r="AF1330" i="105"/>
  <c r="AF2796" i="105"/>
  <c r="AF1158" i="105"/>
  <c r="AF2594" i="105"/>
  <c r="AF2006" i="105"/>
  <c r="AF1596" i="105"/>
  <c r="AF1388" i="105"/>
  <c r="AF3057" i="105"/>
  <c r="AF1905" i="105"/>
  <c r="AF2592" i="105"/>
  <c r="AF2063" i="105"/>
  <c r="AF1633" i="105"/>
  <c r="AF3017" i="105"/>
  <c r="AF1231" i="105"/>
  <c r="AF1205" i="105"/>
  <c r="AF1369" i="105"/>
  <c r="AF2363" i="105"/>
  <c r="AF3130" i="105"/>
  <c r="AF1416" i="105"/>
  <c r="AF1306" i="105"/>
  <c r="AF1124" i="105"/>
  <c r="AF2858" i="105"/>
  <c r="AF1661" i="105"/>
  <c r="AF2389" i="105"/>
  <c r="AF1625" i="105"/>
  <c r="AF1829" i="105"/>
  <c r="AF2613" i="105"/>
  <c r="AF1947" i="105"/>
  <c r="AF2072" i="105"/>
  <c r="AF1648" i="105"/>
  <c r="AF1534" i="105"/>
  <c r="AF1284" i="105"/>
  <c r="AF3636" i="105"/>
  <c r="AF3431" i="105"/>
  <c r="AF3041" i="105"/>
  <c r="AF1298" i="105"/>
  <c r="AF1695" i="105"/>
  <c r="AF2027" i="105"/>
  <c r="AF2498" i="105"/>
  <c r="AF3687" i="105"/>
  <c r="AF3004" i="105"/>
  <c r="AF2198" i="105"/>
  <c r="AF2238" i="105"/>
  <c r="AF3716" i="105"/>
  <c r="AF1635" i="105"/>
  <c r="AF1703" i="105"/>
  <c r="AF1642" i="105"/>
  <c r="AF1237" i="105"/>
  <c r="AF1849" i="105"/>
  <c r="AF1356" i="105"/>
  <c r="AF1285" i="105"/>
  <c r="AF2138" i="105"/>
  <c r="AF1170" i="105"/>
  <c r="AF1489" i="105"/>
  <c r="AF1524" i="105"/>
  <c r="AF1796" i="105"/>
  <c r="AF1164" i="105"/>
  <c r="AF4000" i="105"/>
  <c r="AF3087" i="105"/>
  <c r="AF2475" i="105"/>
  <c r="AF2867" i="105"/>
  <c r="AF2038" i="105"/>
  <c r="AF1488" i="105"/>
  <c r="AF1178" i="105"/>
  <c r="AF1438" i="105"/>
  <c r="AF1140" i="105"/>
  <c r="AF1353" i="105"/>
  <c r="AF2215" i="105"/>
  <c r="AF2340" i="105"/>
  <c r="AF3583" i="105"/>
  <c r="AF1733" i="105"/>
  <c r="AF2942" i="105"/>
  <c r="AF1204" i="105"/>
  <c r="AF1700" i="105"/>
  <c r="AF3149" i="105"/>
  <c r="AF3966" i="105"/>
  <c r="AF2904" i="105"/>
  <c r="AF2655" i="105"/>
  <c r="AF2231" i="105"/>
  <c r="AF3272" i="105"/>
  <c r="AF1622" i="105"/>
  <c r="AF1971" i="105"/>
  <c r="AF1600" i="105"/>
  <c r="AF1541" i="105"/>
  <c r="AF1882" i="105"/>
  <c r="AF2502" i="105"/>
  <c r="AF1791" i="105"/>
  <c r="AF1927" i="105"/>
  <c r="AF3546" i="105"/>
  <c r="AF2088" i="105"/>
  <c r="AF1839" i="105"/>
  <c r="AF1339" i="105"/>
  <c r="AF1471" i="105"/>
  <c r="AF3678" i="105"/>
  <c r="AF2183" i="105"/>
  <c r="AF3093" i="105"/>
  <c r="AF1168" i="105"/>
  <c r="AF1351" i="105"/>
  <c r="AF2621" i="105"/>
  <c r="AF2798" i="105"/>
  <c r="AF2440" i="105"/>
  <c r="AF2842" i="105"/>
  <c r="AF2818" i="105"/>
  <c r="AF1546" i="105"/>
  <c r="AF1778" i="105"/>
  <c r="AF3652" i="105"/>
  <c r="AF1485" i="105"/>
  <c r="AF1647" i="105"/>
  <c r="AF1456" i="105"/>
  <c r="AF3289" i="105"/>
  <c r="AF1505" i="105"/>
  <c r="AF2351" i="105"/>
  <c r="AF3745" i="105"/>
  <c r="AF1312" i="105"/>
  <c r="AF2480" i="105"/>
  <c r="AF1313" i="105"/>
  <c r="AF3396" i="105"/>
  <c r="AF1992" i="105"/>
  <c r="AF3369" i="105"/>
  <c r="AF1838" i="105"/>
  <c r="AF2073" i="105"/>
  <c r="AF1816" i="105"/>
  <c r="AF1230" i="105"/>
  <c r="AF2069" i="105"/>
  <c r="AF2450" i="105"/>
  <c r="AF2108" i="105"/>
  <c r="AF1117" i="105"/>
  <c r="AF2056" i="105"/>
  <c r="AF2784" i="105"/>
  <c r="AF1216" i="105"/>
  <c r="AF3669" i="105"/>
  <c r="AF2055" i="105"/>
  <c r="AF1165" i="105"/>
  <c r="AF2203" i="105"/>
  <c r="AF1109" i="105"/>
  <c r="AF1907" i="105"/>
  <c r="AF3491" i="105"/>
  <c r="AF1508" i="105"/>
  <c r="AF1766" i="105"/>
  <c r="AF1385" i="105"/>
  <c r="AF2808" i="105"/>
  <c r="AF1143" i="105"/>
  <c r="AF2187" i="105"/>
  <c r="AF3495" i="105"/>
  <c r="AF1970" i="105"/>
  <c r="AF2377" i="105"/>
  <c r="AF1292" i="105"/>
  <c r="AF1935" i="105"/>
  <c r="AF1431" i="105"/>
  <c r="AF2030" i="105"/>
  <c r="AF2668" i="105"/>
  <c r="AF1746" i="105"/>
  <c r="AF1154" i="105"/>
  <c r="AF2049" i="105"/>
  <c r="AF2741" i="105"/>
  <c r="AF1750" i="105"/>
  <c r="AF2044" i="105"/>
  <c r="AF2257" i="105"/>
  <c r="AF1998" i="105"/>
  <c r="AF2134" i="105"/>
  <c r="AF3723" i="105"/>
  <c r="AF2802" i="105"/>
  <c r="AF1266" i="105"/>
  <c r="AF1144" i="105"/>
  <c r="AF1613" i="105"/>
  <c r="AF1953" i="105"/>
  <c r="AF1211" i="105"/>
  <c r="AF1274" i="105"/>
  <c r="AF1725" i="105"/>
  <c r="AF3325" i="105"/>
  <c r="AF3391" i="105"/>
  <c r="AF1599" i="105"/>
  <c r="AF3056" i="105"/>
  <c r="AF1855" i="105"/>
  <c r="AF3414" i="105"/>
  <c r="AF3045" i="105"/>
  <c r="AF3147" i="105"/>
  <c r="AF1892" i="105"/>
  <c r="AF2342" i="105"/>
  <c r="AF1498" i="105"/>
  <c r="AF1460" i="105"/>
  <c r="AF1604" i="105"/>
  <c r="AF1689" i="105"/>
  <c r="AF1422" i="105"/>
  <c r="AF1415" i="105"/>
  <c r="AF3050" i="105"/>
  <c r="AF2754" i="105"/>
  <c r="AF2159" i="105"/>
  <c r="AF3457" i="105"/>
  <c r="AF1955" i="105"/>
  <c r="AF1780" i="105"/>
  <c r="AF2935" i="105"/>
  <c r="AF1407" i="105"/>
  <c r="AF1626" i="105"/>
  <c r="AF1721" i="105"/>
  <c r="AF1273" i="105"/>
  <c r="AF2236" i="105"/>
  <c r="AF2659" i="105"/>
  <c r="AF1932" i="105"/>
  <c r="AF2015" i="105"/>
  <c r="AF2218" i="105"/>
  <c r="AF1293" i="105"/>
  <c r="AF1323" i="105"/>
  <c r="AF1328" i="105"/>
  <c r="AF1233" i="105"/>
  <c r="AF1659" i="105"/>
  <c r="AF2242" i="105"/>
  <c r="AF2059" i="105"/>
  <c r="AF2424" i="105"/>
  <c r="AF1699" i="105"/>
  <c r="AF3354" i="105"/>
  <c r="AF1711" i="105"/>
  <c r="AF2290" i="105"/>
  <c r="AF3090" i="105"/>
  <c r="AF2209" i="105"/>
  <c r="AF2590" i="105"/>
  <c r="AF1125" i="105"/>
  <c r="AF3839" i="105"/>
  <c r="AF2537" i="105"/>
  <c r="AF1579" i="105"/>
  <c r="AF2080" i="105"/>
  <c r="AF1236" i="105"/>
  <c r="AF1609" i="105"/>
  <c r="AF3009" i="105"/>
  <c r="AF1337" i="105"/>
  <c r="AF2707" i="105"/>
  <c r="AF1122" i="105"/>
  <c r="AF2149" i="105"/>
  <c r="AF2506" i="105"/>
  <c r="AF2202" i="105"/>
  <c r="AF1623" i="105"/>
  <c r="AF3365" i="105"/>
  <c r="AF2920" i="105"/>
  <c r="AF1798" i="105"/>
  <c r="AF3488" i="105"/>
  <c r="AF1557" i="105"/>
  <c r="AF1605" i="105"/>
  <c r="AF1307" i="105"/>
  <c r="AF1657" i="105"/>
  <c r="AF1120" i="105"/>
  <c r="AF1797" i="105"/>
  <c r="AF3959" i="105"/>
  <c r="AF1873" i="105"/>
  <c r="AF1222" i="105"/>
  <c r="AF1619" i="105"/>
  <c r="AF1862" i="105"/>
  <c r="AF1870" i="105"/>
  <c r="AF1806" i="105"/>
  <c r="AF1327" i="105"/>
  <c r="AF3394" i="105"/>
  <c r="AF1610" i="105"/>
  <c r="AF1208" i="105"/>
  <c r="AF1903" i="105"/>
  <c r="AF2766" i="105"/>
  <c r="AF3356" i="105"/>
  <c r="AF1451" i="105"/>
  <c r="AF2732" i="105"/>
  <c r="AF2190" i="105"/>
  <c r="AF1142" i="105"/>
  <c r="AF1824" i="105"/>
  <c r="AF1939" i="105"/>
  <c r="AF2235" i="105"/>
  <c r="AF3390" i="105"/>
  <c r="AF1455" i="105"/>
  <c r="AF1718" i="105"/>
  <c r="AF1350" i="105"/>
  <c r="AF3011" i="105"/>
  <c r="AF1374" i="105"/>
  <c r="AF2547" i="105"/>
  <c r="AF2085" i="105"/>
  <c r="AF2020" i="105"/>
  <c r="AF2910" i="105"/>
  <c r="AF1889" i="105"/>
  <c r="AF1729" i="105"/>
  <c r="AF3178" i="105"/>
  <c r="AF2670" i="105"/>
  <c r="AF1538" i="105"/>
  <c r="AF1159" i="105"/>
  <c r="AF2758" i="105"/>
  <c r="AF1759" i="105"/>
  <c r="AF3113" i="105"/>
  <c r="AF1540" i="105"/>
  <c r="AF1201" i="105"/>
  <c r="AF1512" i="105"/>
  <c r="AF3288" i="105"/>
  <c r="AF1189" i="105"/>
  <c r="AF1191" i="105"/>
  <c r="AF1338" i="105"/>
  <c r="AF1636" i="105"/>
  <c r="AF2177" i="105"/>
  <c r="AF1492" i="105"/>
  <c r="AF1229" i="105"/>
  <c r="AF3553" i="105"/>
  <c r="AF3644" i="105"/>
  <c r="AF2938" i="105"/>
  <c r="AF1433" i="105"/>
  <c r="AF1922" i="105"/>
  <c r="AF1319" i="105"/>
  <c r="AF1442" i="105"/>
  <c r="AF2845" i="105"/>
  <c r="AF2803" i="105"/>
  <c r="AF1305" i="105"/>
  <c r="AF2812" i="105"/>
  <c r="AF1150" i="105"/>
  <c r="AF2381" i="105"/>
  <c r="AF2464" i="105"/>
  <c r="AF1776" i="105"/>
  <c r="AF1454" i="105"/>
  <c r="AF3066" i="105"/>
  <c r="AF1571" i="105"/>
  <c r="AF2597" i="105"/>
  <c r="AF1940" i="105"/>
  <c r="AF1457" i="105"/>
  <c r="AF1131" i="105"/>
  <c r="AF2316" i="105"/>
  <c r="AF2337" i="105"/>
  <c r="AF1679" i="105"/>
  <c r="AF1311" i="105"/>
  <c r="AF1521" i="105"/>
  <c r="AF1878" i="105"/>
  <c r="AF1177" i="105"/>
  <c r="AF1226" i="105"/>
  <c r="AF1112" i="105"/>
  <c r="AF1138" i="105"/>
  <c r="AF1386" i="105"/>
  <c r="AF2157" i="105"/>
  <c r="AF1973" i="105"/>
  <c r="AF2163" i="105"/>
  <c r="AF1128" i="105"/>
  <c r="AF3179" i="105"/>
  <c r="AF1748" i="105"/>
  <c r="AF1717" i="105"/>
  <c r="AF3219" i="105"/>
  <c r="AF3295" i="105"/>
  <c r="AF1426" i="105"/>
  <c r="AF1221" i="105"/>
  <c r="AF1342" i="105"/>
  <c r="AF1408" i="105"/>
  <c r="AF1296" i="105"/>
  <c r="AF2233" i="105"/>
  <c r="AF1852" i="105"/>
  <c r="AF2380" i="105"/>
  <c r="AF1174" i="105"/>
  <c r="AF1449" i="105"/>
  <c r="AF1491" i="105"/>
  <c r="AF2492" i="105"/>
  <c r="AF3537" i="105"/>
  <c r="AF2945" i="105"/>
  <c r="AF2028" i="105"/>
  <c r="AF1917" i="105"/>
  <c r="AF1235" i="105"/>
  <c r="AF2902" i="105"/>
  <c r="AF1529" i="105"/>
  <c r="AF2284" i="105"/>
  <c r="AF1674" i="105"/>
  <c r="AF1963" i="105"/>
  <c r="AF1199" i="105"/>
  <c r="AF1685" i="105"/>
  <c r="AF2325" i="105"/>
  <c r="AF2347" i="105"/>
  <c r="AF2882" i="105"/>
  <c r="AF2173" i="105"/>
  <c r="AF2328" i="105"/>
  <c r="AF1672" i="105"/>
  <c r="AF2622" i="105"/>
  <c r="AF1278" i="105"/>
  <c r="AF2237" i="105"/>
  <c r="AF3015" i="105"/>
  <c r="AF2606" i="105"/>
  <c r="AF2455" i="105"/>
  <c r="AF2841" i="105"/>
  <c r="AF1135" i="105"/>
  <c r="AF1188" i="105"/>
  <c r="AF2523" i="105"/>
  <c r="AF2631" i="105"/>
  <c r="AF1287" i="105"/>
  <c r="AF2448" i="105"/>
  <c r="AF2362" i="105"/>
  <c r="AF1856" i="105"/>
  <c r="AF2765" i="105"/>
  <c r="AF2113" i="105"/>
  <c r="AF3043" i="105"/>
  <c r="AF1634" i="105"/>
  <c r="AF1615" i="105"/>
  <c r="AF1668" i="105"/>
  <c r="AF2200" i="105"/>
  <c r="AF1899" i="105"/>
  <c r="AF1443" i="105"/>
  <c r="AF2775" i="105"/>
  <c r="AF3796" i="105"/>
  <c r="AF3383" i="105"/>
  <c r="AF3403" i="105"/>
  <c r="AF1334" i="105"/>
  <c r="AF3247" i="105"/>
  <c r="AF3504" i="105"/>
  <c r="AF1367" i="105"/>
  <c r="AF3095" i="105"/>
  <c r="AF1341" i="105"/>
  <c r="AF2246" i="105"/>
  <c r="AF2307" i="105"/>
  <c r="AF3643" i="105"/>
  <c r="AF1243" i="105"/>
  <c r="AF1948" i="105"/>
  <c r="AF1671" i="105"/>
  <c r="AF1890" i="105"/>
  <c r="AF2185" i="105"/>
  <c r="AF3743" i="105"/>
  <c r="AF2727" i="105"/>
  <c r="AF1803" i="105"/>
  <c r="AF1200" i="105"/>
  <c r="AF1933" i="105"/>
  <c r="AF1116" i="105"/>
  <c r="AF3300" i="105"/>
  <c r="AF3079" i="105"/>
  <c r="AF1387" i="105"/>
  <c r="AF2505" i="105"/>
  <c r="AF1121" i="105"/>
  <c r="AF2312" i="105"/>
  <c r="AF3611" i="105"/>
  <c r="AF1883" i="105"/>
  <c r="AF3242" i="105"/>
  <c r="AF3420" i="105"/>
  <c r="AF2916" i="105"/>
  <c r="AF2837" i="105"/>
  <c r="AF2871" i="105"/>
  <c r="AF1980" i="105"/>
  <c r="AF1234" i="105"/>
  <c r="AF2628" i="105"/>
  <c r="AF2361" i="105"/>
  <c r="AF2217" i="105"/>
  <c r="AF3193" i="105"/>
  <c r="AF3419" i="105"/>
  <c r="AF3560" i="105"/>
  <c r="AF3308" i="105"/>
  <c r="AF3864" i="105"/>
  <c r="AF3238" i="105"/>
  <c r="AF3744" i="105"/>
  <c r="AF1429" i="105"/>
  <c r="AF1396" i="105"/>
  <c r="AF3627" i="105"/>
  <c r="AF2723" i="105"/>
  <c r="AF3046" i="105"/>
  <c r="AF2952" i="105"/>
  <c r="AF1751" i="105"/>
  <c r="AF3793" i="105"/>
  <c r="AF3031" i="105"/>
  <c r="AF1896" i="105"/>
  <c r="AF3292" i="105"/>
  <c r="AF3572" i="105"/>
  <c r="AF3851" i="105"/>
  <c r="AF3299" i="105"/>
  <c r="AF3499" i="105"/>
  <c r="AF3741" i="105"/>
  <c r="AF2107" i="105"/>
  <c r="AF2471" i="105"/>
  <c r="AF3157" i="105"/>
  <c r="AF1181" i="105"/>
  <c r="AF1439" i="105"/>
  <c r="AF1621" i="105"/>
  <c r="AF2532" i="105"/>
  <c r="AF1219" i="105"/>
  <c r="AF1868" i="105"/>
  <c r="AF3506" i="105"/>
  <c r="AF1468" i="105"/>
  <c r="AF1141" i="105"/>
  <c r="AF1568" i="105"/>
  <c r="AF1670" i="105"/>
  <c r="AF2224" i="105"/>
  <c r="AF2756" i="105"/>
  <c r="AF2834" i="105"/>
  <c r="AF1848" i="105"/>
  <c r="AF2948" i="105"/>
  <c r="AF2392" i="105"/>
  <c r="AF3690" i="105"/>
  <c r="AF2166" i="105"/>
  <c r="AF2040" i="105"/>
  <c r="AF2610" i="105"/>
  <c r="AF2094" i="105"/>
  <c r="AF1869" i="105"/>
  <c r="AF2109" i="105"/>
  <c r="AF2650" i="105"/>
  <c r="AF2749" i="105"/>
  <c r="AF3465" i="105"/>
  <c r="AF3166" i="105"/>
  <c r="AF2840" i="105"/>
  <c r="AF3746" i="105"/>
  <c r="AF1743" i="105"/>
  <c r="AF3862" i="105"/>
  <c r="AF2694" i="105"/>
  <c r="AF2153" i="105"/>
  <c r="AF1561" i="105"/>
  <c r="AF2268" i="105"/>
  <c r="AF3313" i="105"/>
  <c r="AF2715" i="105"/>
  <c r="AF3720" i="105"/>
  <c r="AF3886" i="105"/>
  <c r="AF3435" i="105"/>
  <c r="AF3853" i="105"/>
  <c r="AF2638" i="105"/>
  <c r="AF2454" i="105"/>
  <c r="AF1926" i="105"/>
  <c r="AF1453" i="105"/>
  <c r="AF1380" i="105"/>
  <c r="AF2474" i="105"/>
  <c r="AF2184" i="105"/>
  <c r="AF1384" i="105"/>
  <c r="AF2180" i="105"/>
  <c r="AF3258" i="105"/>
  <c r="AF3724" i="105"/>
  <c r="AF2305" i="105"/>
  <c r="AF2099" i="105"/>
  <c r="AF1495" i="105"/>
  <c r="AF2734" i="105"/>
  <c r="AF2982" i="105"/>
  <c r="AF2098" i="105"/>
  <c r="AF2873" i="105"/>
  <c r="AF2451" i="105"/>
  <c r="AF2671" i="105"/>
  <c r="AF3889" i="105"/>
  <c r="AF2432" i="105"/>
  <c r="AF3600" i="105"/>
  <c r="AF2814" i="105"/>
  <c r="AF1793" i="105"/>
  <c r="AF3335" i="105"/>
  <c r="AF3919" i="105"/>
  <c r="AF3342" i="105"/>
  <c r="AF2503" i="105"/>
  <c r="AF1979" i="105"/>
  <c r="AF3010" i="105"/>
  <c r="AF3576" i="105"/>
  <c r="AF3145" i="105"/>
  <c r="AF2648" i="105"/>
  <c r="AF3386" i="105"/>
  <c r="AF2848" i="105"/>
  <c r="AF1768" i="105"/>
  <c r="AF2488" i="105"/>
  <c r="AF2991" i="105"/>
  <c r="AF2333" i="105"/>
  <c r="AF2223" i="105"/>
  <c r="AF3053" i="105"/>
  <c r="AF1504" i="105"/>
  <c r="AF1332" i="105"/>
  <c r="AF2368" i="105"/>
  <c r="AF1560" i="105"/>
  <c r="AF1728" i="105"/>
  <c r="AF2398" i="105"/>
  <c r="AF3758" i="105"/>
  <c r="AF2922" i="105"/>
  <c r="AF2131" i="105"/>
  <c r="AF2465" i="105"/>
  <c r="AF2931" i="105"/>
  <c r="AF1930" i="105"/>
  <c r="AF1952" i="105"/>
  <c r="AF2271" i="105"/>
  <c r="AF1875" i="105"/>
  <c r="AF3950" i="105"/>
  <c r="AF2921" i="105"/>
  <c r="AF3439" i="105"/>
  <c r="AF3139" i="105"/>
  <c r="AF2949" i="105"/>
  <c r="AF3656" i="105"/>
  <c r="AF1525" i="105"/>
  <c r="AF3953" i="105"/>
  <c r="AF3995" i="105"/>
  <c r="AF3928" i="105"/>
  <c r="AF2824" i="105"/>
  <c r="AF2764" i="105"/>
  <c r="AF1944" i="105"/>
  <c r="AF3154" i="105"/>
  <c r="AF3135" i="105"/>
  <c r="AF2733" i="105"/>
  <c r="AF2485" i="105"/>
  <c r="AF1324" i="105"/>
  <c r="AF1394" i="105"/>
  <c r="AF1867" i="105"/>
  <c r="AF1842" i="105"/>
  <c r="AF2460" i="105"/>
  <c r="AF1911" i="105"/>
  <c r="AF3487" i="105"/>
  <c r="AF3438" i="105"/>
  <c r="AF1709" i="105"/>
  <c r="AF1859" i="105"/>
  <c r="AF2168" i="105"/>
  <c r="AF2208" i="105"/>
  <c r="AF2685" i="105"/>
  <c r="AF2617" i="105"/>
  <c r="AF2116" i="105"/>
  <c r="AF3749" i="105"/>
  <c r="AF3486" i="105"/>
  <c r="AF3112" i="105"/>
  <c r="AF3282" i="105"/>
  <c r="AF2243" i="105"/>
  <c r="AF2956" i="105"/>
  <c r="AF2383" i="105"/>
  <c r="AF2711" i="105"/>
  <c r="AF2930" i="105"/>
  <c r="AF3624" i="105"/>
  <c r="AF3048" i="105"/>
  <c r="AF3018" i="105"/>
  <c r="AF1745" i="105"/>
  <c r="AF3685" i="105"/>
  <c r="AF2605" i="105"/>
  <c r="AF2705" i="105"/>
  <c r="AF3190" i="105"/>
  <c r="AF2888" i="105"/>
  <c r="AF2079" i="105"/>
  <c r="AF2943" i="105"/>
  <c r="AF3925" i="105"/>
  <c r="AF2301" i="105"/>
  <c r="AF1843" i="105"/>
  <c r="AF1262" i="105"/>
  <c r="AF1812" i="105"/>
  <c r="AF1821" i="105"/>
  <c r="AF2598" i="105"/>
  <c r="AF2472" i="105"/>
  <c r="AF1301" i="105"/>
  <c r="AF1558" i="105"/>
  <c r="AF1646" i="105"/>
  <c r="AF1220" i="105"/>
  <c r="AF1254" i="105"/>
  <c r="AF1345" i="105"/>
  <c r="AF2779" i="105"/>
  <c r="AF3180" i="105"/>
  <c r="AF2191" i="105"/>
  <c r="AF2973" i="105"/>
  <c r="AF3028" i="105"/>
  <c r="AF1985" i="105"/>
  <c r="AF2863" i="105"/>
  <c r="AF3970" i="105"/>
  <c r="AF3978" i="105"/>
  <c r="AF2005" i="105"/>
  <c r="AF2313" i="105"/>
  <c r="AF3734" i="105"/>
  <c r="AF2034" i="105"/>
  <c r="AF3784" i="105"/>
  <c r="AF3263" i="105"/>
  <c r="AF3174" i="105"/>
  <c r="AF1479" i="105"/>
  <c r="AF3943" i="105"/>
  <c r="AF3689" i="105"/>
  <c r="AF3309" i="105"/>
  <c r="AF2493" i="105"/>
  <c r="AF1268" i="105"/>
  <c r="AF2262" i="105"/>
  <c r="AF3844" i="105"/>
  <c r="AF1210" i="105"/>
  <c r="AF1247" i="105"/>
  <c r="AF1758" i="105"/>
  <c r="AF2704" i="105"/>
  <c r="AF2315" i="105"/>
  <c r="AF3067" i="105"/>
  <c r="AF1134" i="105"/>
  <c r="AF1735" i="105"/>
  <c r="AF1588" i="105"/>
  <c r="AF1198" i="105"/>
  <c r="AF2046" i="105"/>
  <c r="AF2135" i="105"/>
  <c r="AF1809" i="105"/>
  <c r="AF2963" i="105"/>
  <c r="AF3320" i="105"/>
  <c r="AF2962" i="105"/>
  <c r="AF2335" i="105"/>
  <c r="AF3059" i="105"/>
  <c r="AF1898" i="105"/>
  <c r="AF2419" i="105"/>
  <c r="AF2483" i="105"/>
  <c r="AF3044" i="105"/>
  <c r="AF3331" i="105"/>
  <c r="AF3931" i="105"/>
  <c r="AF3972" i="105"/>
  <c r="AF3023" i="105"/>
  <c r="AF2197" i="105"/>
  <c r="AF2339" i="105"/>
  <c r="AF1418" i="105"/>
  <c r="AF2529" i="105"/>
  <c r="AF2370" i="105"/>
  <c r="AF3727" i="105"/>
  <c r="AF3521" i="105"/>
  <c r="AF3163" i="105"/>
  <c r="AF2893" i="105"/>
  <c r="AF2792" i="105"/>
  <c r="AF2663" i="105"/>
  <c r="AF1801" i="105"/>
  <c r="AF2729" i="105"/>
  <c r="AF1410" i="105"/>
  <c r="AF2014" i="105"/>
  <c r="AF1974" i="105"/>
  <c r="AF2449" i="105"/>
  <c r="AF1805" i="105"/>
  <c r="AF1967" i="105"/>
  <c r="AF1788" i="105"/>
  <c r="AF2514" i="105"/>
  <c r="AF2250" i="105"/>
  <c r="AF3489" i="105"/>
  <c r="AF1962" i="105"/>
  <c r="AF3173" i="105"/>
  <c r="AF3804" i="105"/>
  <c r="AF2647" i="105"/>
  <c r="AF2352" i="105"/>
  <c r="AF2364" i="105"/>
  <c r="AF3573" i="105"/>
  <c r="AF3400" i="105"/>
  <c r="AF3956" i="105"/>
  <c r="AF3098" i="105"/>
  <c r="AF2686" i="105"/>
  <c r="AF3963" i="105"/>
  <c r="AF3622" i="105"/>
  <c r="AF3876" i="105"/>
  <c r="AF1335" i="105"/>
  <c r="AF2989" i="105"/>
  <c r="AF2023" i="105"/>
  <c r="AF2807" i="105"/>
  <c r="AF1941" i="105"/>
  <c r="AF3334" i="105"/>
  <c r="AF3442" i="105"/>
  <c r="AF3672" i="105"/>
  <c r="AF3240" i="105"/>
  <c r="AF3013" i="105"/>
  <c r="AF3109" i="105"/>
  <c r="AF3063" i="105"/>
  <c r="AF3101" i="105"/>
  <c r="AF3424" i="105"/>
  <c r="AF1214" i="105"/>
  <c r="AF1393" i="105"/>
  <c r="AF1352" i="105"/>
  <c r="AF2430" i="105"/>
  <c r="AF2895" i="105"/>
  <c r="AF1195" i="105"/>
  <c r="AF1589" i="105"/>
  <c r="AF1503" i="105"/>
  <c r="AF2204" i="105"/>
  <c r="AF3005" i="105"/>
  <c r="AF1403" i="105"/>
  <c r="AF1804" i="105"/>
  <c r="AF1397" i="105"/>
  <c r="AF2936" i="105"/>
  <c r="AF2500" i="105"/>
  <c r="AF2703" i="105"/>
  <c r="AF3518" i="105"/>
  <c r="AF2411" i="105"/>
  <c r="AF2742" i="105"/>
  <c r="AF1995" i="105"/>
  <c r="AF3246" i="105"/>
  <c r="AF1738" i="105"/>
  <c r="AF2851" i="105"/>
  <c r="AF2914" i="105"/>
  <c r="AF3735" i="105"/>
  <c r="AF3706" i="105"/>
  <c r="AF3756" i="105"/>
  <c r="AF2783" i="105"/>
  <c r="AF3340" i="105"/>
  <c r="AF2196" i="105"/>
  <c r="AF2154" i="105"/>
  <c r="AF1272" i="105"/>
  <c r="AF3221" i="105"/>
  <c r="AF3426" i="105"/>
  <c r="AF2909" i="105"/>
  <c r="AF3306" i="105"/>
  <c r="AF2304" i="105"/>
  <c r="AF3049" i="105"/>
  <c r="AF3363" i="105"/>
  <c r="AF2616" i="105"/>
  <c r="AF1734" i="105"/>
  <c r="AF1424" i="105"/>
  <c r="AF1787" i="105"/>
  <c r="AF3999" i="105"/>
  <c r="AF1114" i="105"/>
  <c r="AF1253" i="105"/>
  <c r="AF1295" i="105"/>
  <c r="AF2035" i="105"/>
  <c r="AF2060" i="105"/>
  <c r="AF2470" i="105"/>
  <c r="AF1756" i="105"/>
  <c r="AF2772" i="105"/>
  <c r="AF1171" i="105"/>
  <c r="AF2051" i="105"/>
  <c r="AF2382" i="105"/>
  <c r="AF3117" i="105"/>
  <c r="AF2270" i="105"/>
  <c r="AF1257" i="105"/>
  <c r="AF2787" i="105"/>
  <c r="AF2490" i="105"/>
  <c r="AF3025" i="105"/>
  <c r="AF2309" i="105"/>
  <c r="AF3936" i="105"/>
  <c r="AF3888" i="105"/>
  <c r="AF2946" i="105"/>
  <c r="AF3958" i="105"/>
  <c r="AF2776" i="105"/>
  <c r="AF3907" i="105"/>
  <c r="AF1652" i="105"/>
  <c r="AF3556" i="105"/>
  <c r="AF1831" i="105"/>
  <c r="AF3960" i="105"/>
  <c r="AF3307" i="105"/>
  <c r="AF2048" i="105"/>
  <c r="AF1683" i="105"/>
  <c r="AF2651" i="105"/>
  <c r="AF3038" i="105"/>
  <c r="AF3434" i="105"/>
  <c r="AF3917" i="105"/>
  <c r="AF3695" i="105"/>
  <c r="AF3778" i="105"/>
  <c r="AF1741" i="105"/>
  <c r="AF1637" i="105"/>
  <c r="AF2384" i="105"/>
  <c r="AF1723" i="105"/>
  <c r="AF2587" i="105"/>
  <c r="AF1286" i="105"/>
  <c r="AF1420" i="105"/>
  <c r="AF1280" i="105"/>
  <c r="AF3211" i="105"/>
  <c r="AF1209" i="105"/>
  <c r="AF1701" i="105"/>
  <c r="AF1129" i="105"/>
  <c r="AF2736" i="105"/>
  <c r="AF1497" i="105"/>
  <c r="AF1966" i="105"/>
  <c r="AF3542" i="105"/>
  <c r="AF2898" i="105"/>
  <c r="AF2181" i="105"/>
  <c r="AF2521" i="105"/>
  <c r="AF1502" i="105"/>
  <c r="AF3385" i="105"/>
  <c r="AF2572" i="105"/>
  <c r="AF3797" i="105"/>
  <c r="AF3507" i="105"/>
  <c r="AF2932" i="105"/>
  <c r="AF3974" i="105"/>
  <c r="AF2697" i="105"/>
  <c r="AF2445" i="105"/>
  <c r="AF3451" i="105"/>
  <c r="AF3915" i="105"/>
  <c r="AF3677" i="105"/>
  <c r="AF3657" i="105"/>
  <c r="AF3008" i="105"/>
  <c r="AF2762" i="105"/>
  <c r="AF3753" i="105"/>
  <c r="AF3814" i="105"/>
  <c r="AF2558" i="105"/>
  <c r="AF3975" i="105"/>
  <c r="AF1440" i="105"/>
  <c r="AF3148" i="105"/>
  <c r="AF2232" i="105"/>
  <c r="AF2637" i="105"/>
  <c r="AF1697" i="105"/>
  <c r="AF1716" i="105"/>
  <c r="AF2275" i="105"/>
  <c r="AF1587" i="105"/>
  <c r="AF2974" i="105"/>
  <c r="AF2331" i="105"/>
  <c r="AF1608" i="105"/>
  <c r="AF1732" i="105"/>
  <c r="AF1282" i="105"/>
  <c r="AF3470" i="105"/>
  <c r="AF1375" i="105"/>
  <c r="AF3232" i="105"/>
  <c r="AF3016" i="105"/>
  <c r="AF2564" i="105"/>
  <c r="AF1714" i="105"/>
  <c r="AF3323" i="105"/>
  <c r="AF3075" i="105"/>
  <c r="AF3229" i="105"/>
  <c r="AF3858" i="105"/>
  <c r="AF1866" i="105"/>
  <c r="AF3616" i="105"/>
  <c r="AF2574" i="105"/>
  <c r="AF3874" i="105"/>
  <c r="AF3185" i="105"/>
  <c r="AF3212" i="105"/>
  <c r="AF3144" i="105"/>
  <c r="AF3159" i="105"/>
  <c r="AF1206" i="105"/>
  <c r="AF1724" i="105"/>
  <c r="AF2726" i="105"/>
  <c r="AF1912" i="105"/>
  <c r="AF1377" i="105"/>
  <c r="AF2599" i="105"/>
  <c r="AF3203" i="105"/>
  <c r="AF1232" i="105"/>
  <c r="AF1510" i="105"/>
  <c r="AF2393" i="105"/>
  <c r="AF2186" i="105"/>
  <c r="AF2349" i="105"/>
  <c r="AF1726" i="105"/>
  <c r="AF2253" i="105"/>
  <c r="AF1781" i="105"/>
  <c r="AF1817" i="105"/>
  <c r="AF3280" i="105"/>
  <c r="AF3446" i="105"/>
  <c r="AF1684" i="105"/>
  <c r="AF3256" i="105"/>
  <c r="AF1213" i="105"/>
  <c r="AF2477" i="105"/>
  <c r="AF1740" i="105"/>
  <c r="AF3484" i="105"/>
  <c r="AF2892" i="105"/>
  <c r="AF1406" i="105"/>
  <c r="AF2653" i="105"/>
  <c r="AF3107" i="105"/>
  <c r="AF3710" i="105"/>
  <c r="AF3456" i="105"/>
  <c r="AF2937" i="105"/>
  <c r="AF2872" i="105"/>
  <c r="AF2596" i="105"/>
  <c r="AF2866" i="105"/>
  <c r="AF3310" i="105"/>
  <c r="AF3940" i="105"/>
  <c r="AF3737" i="105"/>
  <c r="AF2887" i="105"/>
  <c r="AF2553" i="105"/>
  <c r="AF3395" i="105"/>
  <c r="AF2279" i="105"/>
  <c r="AF3401" i="105"/>
  <c r="AF1344" i="105"/>
  <c r="AF2295" i="105"/>
  <c r="AF1333" i="105"/>
  <c r="AF1152" i="105"/>
  <c r="AF1126" i="105"/>
  <c r="AF1879" i="105"/>
  <c r="AF2955" i="105"/>
  <c r="AF1391" i="105"/>
  <c r="AF2324" i="105"/>
  <c r="AF2332" i="105"/>
  <c r="AF2747" i="105"/>
  <c r="AF2413" i="105"/>
  <c r="AF2012" i="105"/>
  <c r="AF1354" i="105"/>
  <c r="AF3351" i="105"/>
  <c r="AF3329" i="105"/>
  <c r="AF2971" i="105"/>
  <c r="AF2234" i="105"/>
  <c r="AF2278" i="105"/>
  <c r="AF1376" i="105"/>
  <c r="AF1893" i="105"/>
  <c r="AF3520" i="105"/>
  <c r="AF3559" i="105"/>
  <c r="AF2934" i="105"/>
  <c r="AF2738" i="105"/>
  <c r="AF2125" i="105"/>
  <c r="AF3868" i="105"/>
  <c r="AF2579" i="105"/>
  <c r="AF2103" i="105"/>
  <c r="AF2999" i="105"/>
  <c r="AF3197" i="105"/>
  <c r="AF2543" i="105"/>
  <c r="AF2966" i="105"/>
  <c r="AF3475" i="105"/>
  <c r="AF3629" i="105"/>
  <c r="AF1470" i="105"/>
  <c r="AF3494" i="105"/>
  <c r="AF3254" i="105"/>
  <c r="AF1773" i="105"/>
  <c r="AF2992" i="105"/>
  <c r="AF3585" i="105"/>
  <c r="AF2118" i="105"/>
  <c r="AF2487" i="105"/>
  <c r="AF1904" i="105"/>
  <c r="AF2700" i="105"/>
  <c r="AF1629" i="105"/>
  <c r="AF1601" i="105"/>
  <c r="AF1160" i="105"/>
  <c r="AF1664" i="105"/>
  <c r="AF3092" i="105"/>
  <c r="AF1663" i="105"/>
  <c r="AF3188" i="105"/>
  <c r="AF1256" i="105"/>
  <c r="AF3548" i="105"/>
  <c r="AF1398" i="105"/>
  <c r="AF1281" i="105"/>
  <c r="AF3330" i="105"/>
  <c r="AF1225" i="105"/>
  <c r="AF3245" i="105"/>
  <c r="AF3755" i="105"/>
  <c r="AF2695" i="105"/>
  <c r="AF2997" i="105"/>
  <c r="AF2496" i="105"/>
  <c r="AF2008" i="105"/>
  <c r="AF2751" i="105"/>
  <c r="AF1739" i="105"/>
  <c r="AF3141" i="105"/>
  <c r="AF3688" i="105"/>
  <c r="AF3776" i="105"/>
  <c r="AF2102" i="105"/>
  <c r="AF1509" i="105"/>
  <c r="AF2761" i="105"/>
  <c r="AF1136" i="105"/>
  <c r="AF2077" i="105"/>
  <c r="AF1705" i="105"/>
  <c r="AF1644" i="105"/>
  <c r="AF1371" i="105"/>
  <c r="AF2515" i="105"/>
  <c r="AF1582" i="105"/>
  <c r="AF1976" i="105"/>
  <c r="AF1532" i="105"/>
  <c r="AF2843" i="105"/>
  <c r="AF1934" i="105"/>
  <c r="AF1706" i="105"/>
  <c r="AF1218" i="105"/>
  <c r="AF3713" i="105"/>
  <c r="AF3298" i="105"/>
  <c r="AF2165" i="105"/>
  <c r="AF2714" i="105"/>
  <c r="AF3344" i="105"/>
  <c r="AF1649" i="105"/>
  <c r="AF2880" i="105"/>
  <c r="AF1539" i="105"/>
  <c r="AF2010" i="105"/>
  <c r="AF3012" i="105"/>
  <c r="AF3380" i="105"/>
  <c r="AF3337" i="105"/>
  <c r="AF2708" i="105"/>
  <c r="AF2819" i="105"/>
  <c r="AF1692" i="105"/>
  <c r="AF3364" i="105"/>
  <c r="AF3787" i="105"/>
  <c r="AF2869" i="105"/>
  <c r="AF3712" i="105"/>
  <c r="AF2550" i="105"/>
  <c r="AF2043" i="105"/>
  <c r="AF2879" i="105"/>
  <c r="AF3482" i="105"/>
  <c r="AF2245" i="105"/>
  <c r="AF2225" i="105"/>
  <c r="AF3765" i="105"/>
  <c r="AF1946" i="105"/>
  <c r="AF3969" i="105"/>
  <c r="AF1921" i="105"/>
  <c r="AF2283" i="105"/>
  <c r="AF1827" i="105"/>
  <c r="AF2885" i="105"/>
  <c r="AF2896" i="105"/>
  <c r="AF1864" i="105"/>
  <c r="AF2188" i="105"/>
  <c r="AF1988" i="105"/>
  <c r="AF3448" i="105"/>
  <c r="AF2017" i="105"/>
  <c r="AF2620" i="105"/>
  <c r="AF1920" i="105"/>
  <c r="AF1616" i="105"/>
  <c r="AF3303" i="105"/>
  <c r="AF2293" i="105"/>
  <c r="AF2797" i="105"/>
  <c r="AF2249" i="105"/>
  <c r="AF3535" i="105"/>
  <c r="AF2441" i="105"/>
  <c r="AF1405" i="105"/>
  <c r="AF2087" i="105"/>
  <c r="AF2666" i="105"/>
  <c r="AF2317" i="105"/>
  <c r="AF3728" i="105"/>
  <c r="AF2354" i="105"/>
  <c r="AF2633" i="105"/>
  <c r="AF3077" i="105"/>
  <c r="AF3726" i="105"/>
  <c r="AF3990" i="105"/>
  <c r="AF2300" i="105"/>
  <c r="AF3481" i="105"/>
  <c r="AF3647" i="105"/>
  <c r="AF2022" i="105"/>
  <c r="AF2478" i="105"/>
  <c r="AF2576" i="105"/>
  <c r="AF1826" i="105"/>
  <c r="AF1602" i="105"/>
  <c r="AF2545" i="105"/>
  <c r="AF3072" i="105"/>
  <c r="AF1363" i="105"/>
  <c r="AF3316" i="105"/>
  <c r="AF2688" i="105"/>
  <c r="AF2338" i="105"/>
  <c r="AF2148" i="105"/>
  <c r="AF1562" i="105"/>
  <c r="AF1450" i="105"/>
  <c r="AF1594" i="105"/>
  <c r="AF3379" i="105"/>
  <c r="AF2548" i="105"/>
  <c r="AF1162" i="105"/>
  <c r="AF1553" i="105"/>
  <c r="AF2791" i="105"/>
  <c r="AF2297" i="105"/>
  <c r="AF1958" i="105"/>
  <c r="AF1795" i="105"/>
  <c r="AF3430" i="105"/>
  <c r="AF3285" i="105"/>
  <c r="AF3273" i="105"/>
  <c r="AF2282" i="105"/>
  <c r="AF3783" i="105"/>
  <c r="AF2881" i="105"/>
  <c r="AF3215" i="105"/>
  <c r="AF1885" i="105"/>
  <c r="AF3543" i="105"/>
  <c r="AF3837" i="105"/>
  <c r="AF3897" i="105"/>
  <c r="AF3372" i="105"/>
  <c r="AF2158" i="105"/>
  <c r="AF1378" i="105"/>
  <c r="AF2453" i="105"/>
  <c r="AF3168" i="105"/>
  <c r="AF1851" i="105"/>
  <c r="AF3296" i="105"/>
  <c r="AF1573" i="105"/>
  <c r="AF2161" i="105"/>
  <c r="AF1527" i="105"/>
  <c r="AF1832" i="105"/>
  <c r="AF3133" i="105"/>
  <c r="AF1500" i="105"/>
  <c r="AF1631" i="105"/>
  <c r="AF1760" i="105"/>
  <c r="AF1909" i="105"/>
  <c r="AF2438" i="105"/>
  <c r="AF3441" i="105"/>
  <c r="AF1943" i="105"/>
  <c r="AF3637" i="105"/>
  <c r="AF1379" i="105"/>
  <c r="AF3382" i="105"/>
  <c r="AF2261" i="105"/>
  <c r="AF3906" i="105"/>
  <c r="AF3251" i="105"/>
  <c r="AF2343" i="105"/>
  <c r="AF2559" i="105"/>
  <c r="AF2436" i="105"/>
  <c r="AF3064" i="105"/>
  <c r="AF2516" i="105"/>
  <c r="AF2927" i="105"/>
  <c r="AF3146" i="105"/>
  <c r="AF3085" i="105"/>
  <c r="AF1180" i="105"/>
  <c r="AF2609" i="105"/>
  <c r="AF2230" i="105"/>
  <c r="AF1417" i="105"/>
  <c r="AF1658" i="105"/>
  <c r="AF3461" i="105"/>
  <c r="AF2021" i="105"/>
  <c r="AF1119" i="105"/>
  <c r="AF1355" i="105"/>
  <c r="AF2286" i="105"/>
  <c r="AF1777" i="105"/>
  <c r="AF2320" i="105"/>
  <c r="AF2534" i="105"/>
  <c r="AF1836" i="105"/>
  <c r="AF3618" i="105"/>
  <c r="AF2569" i="105"/>
  <c r="AF1783" i="105"/>
  <c r="AF1428" i="105"/>
  <c r="AF1294" i="105"/>
  <c r="AF2367" i="105"/>
  <c r="AF2556" i="105"/>
  <c r="AF1861" i="105"/>
  <c r="AF3155" i="105"/>
  <c r="AF1427" i="105"/>
  <c r="AF2788" i="105"/>
  <c r="AF3269" i="105"/>
  <c r="AF2513" i="105"/>
  <c r="AF3879" i="105"/>
  <c r="AF1309" i="105"/>
  <c r="AF2693" i="105"/>
  <c r="AF1526" i="105"/>
  <c r="AF3984" i="105"/>
  <c r="AF1681" i="105"/>
  <c r="AF2589" i="105"/>
  <c r="AF1518" i="105"/>
  <c r="AF3223" i="105"/>
  <c r="AF1224" i="105"/>
  <c r="AF1271" i="105"/>
  <c r="AF1586" i="105"/>
  <c r="AF1881" i="105"/>
  <c r="AF1592" i="105"/>
  <c r="AF3143" i="105"/>
  <c r="AF2677" i="105"/>
  <c r="AF2156" i="105"/>
  <c r="AF2755" i="105"/>
  <c r="AF2065" i="105"/>
  <c r="AF3800" i="105"/>
  <c r="AF2434" i="105"/>
  <c r="AF2607" i="105"/>
  <c r="AF2552" i="105"/>
  <c r="AF2706" i="105"/>
  <c r="AF3833" i="105"/>
  <c r="AF1945" i="105"/>
  <c r="AF2636" i="105"/>
  <c r="AF3096" i="105"/>
  <c r="AF3578" i="105"/>
  <c r="AF1528" i="105"/>
  <c r="AF3911" i="105"/>
  <c r="AF2387" i="105"/>
  <c r="AF3882" i="105"/>
  <c r="AF3772" i="105"/>
  <c r="AF3036" i="105"/>
  <c r="AF2600" i="105"/>
  <c r="AF3759" i="105"/>
  <c r="AF3872" i="105"/>
  <c r="AF3675" i="105"/>
  <c r="AF2000" i="105"/>
  <c r="AF2092" i="105"/>
  <c r="AF3213" i="105"/>
  <c r="AF3877" i="105"/>
  <c r="AF1537" i="105"/>
  <c r="AF2745" i="105"/>
  <c r="AF3577" i="105"/>
  <c r="AF3182" i="105"/>
  <c r="AF3278" i="105"/>
  <c r="AF1217" i="105"/>
  <c r="AF1618" i="105"/>
  <c r="AF1304" i="105"/>
  <c r="AF3492" i="105"/>
  <c r="AF1336" i="105"/>
  <c r="AF3466" i="105"/>
  <c r="AF1447" i="105"/>
  <c r="AF2041" i="105"/>
  <c r="AF3539" i="105"/>
  <c r="AF1687" i="105"/>
  <c r="AF3311" i="105"/>
  <c r="AF2641" i="105"/>
  <c r="AF1784" i="105"/>
  <c r="AF1993" i="105"/>
  <c r="AF1435" i="105"/>
  <c r="AF1149" i="105"/>
  <c r="AF2406" i="105"/>
  <c r="AF1752" i="105"/>
  <c r="AF2853" i="105"/>
  <c r="AF2567" i="105"/>
  <c r="AF2923" i="105"/>
  <c r="AF3230" i="105"/>
  <c r="AF3114" i="105"/>
  <c r="AF3054" i="105"/>
  <c r="AF3701" i="105"/>
  <c r="AF3514" i="105"/>
  <c r="AF1742" i="105"/>
  <c r="AF3698" i="105"/>
  <c r="AF2847" i="105"/>
  <c r="AF3827" i="105"/>
  <c r="AF1847" i="105"/>
  <c r="AF3641" i="105"/>
  <c r="AF1858" i="105"/>
  <c r="AF1834" i="105"/>
  <c r="AF2024" i="105"/>
  <c r="AF1425" i="105"/>
  <c r="AF2062" i="105"/>
  <c r="AF1918" i="105"/>
  <c r="AF1923" i="105"/>
  <c r="AF1430" i="105"/>
  <c r="AF2195" i="105"/>
  <c r="AF2781" i="105"/>
  <c r="AF1969" i="105"/>
  <c r="AF1736" i="105"/>
  <c r="AF2263" i="105"/>
  <c r="AF1289" i="105"/>
  <c r="AF2639" i="105"/>
  <c r="AF2735" i="105"/>
  <c r="AF3547" i="105"/>
  <c r="AF3176" i="105"/>
  <c r="AF2442" i="105"/>
  <c r="AF2731" i="105"/>
  <c r="AF2903" i="105"/>
  <c r="AF2817" i="105"/>
  <c r="AF3236" i="105"/>
  <c r="AF2957" i="105"/>
  <c r="AF3926" i="105"/>
  <c r="AF2563" i="105"/>
  <c r="AF1357" i="105"/>
  <c r="AF2823" i="105"/>
  <c r="AF3477" i="105"/>
  <c r="AF2386" i="105"/>
  <c r="AF2456" i="105"/>
  <c r="AF2280" i="105"/>
  <c r="AF3584" i="105"/>
  <c r="AF3817" i="105"/>
  <c r="AF1656" i="105"/>
  <c r="AF1370" i="105"/>
  <c r="AF2150" i="105"/>
  <c r="AF1132" i="105"/>
  <c r="AF2285" i="105"/>
  <c r="AF2401" i="105"/>
  <c r="AF2119" i="105"/>
  <c r="AF1823" i="105"/>
  <c r="AF1960" i="105"/>
  <c r="AF3768" i="105"/>
  <c r="AF3799" i="105"/>
  <c r="AF2468" i="105"/>
  <c r="AF3739" i="105"/>
  <c r="AF1807" i="105"/>
  <c r="AF2139" i="105"/>
  <c r="AF2206" i="105"/>
  <c r="AF3398" i="105"/>
  <c r="AF3152" i="105"/>
  <c r="AF3857" i="105"/>
  <c r="AF3730" i="105"/>
  <c r="AF2174" i="105"/>
  <c r="AF3748" i="105"/>
  <c r="AF1223" i="105"/>
  <c r="AF2624" i="105"/>
  <c r="AF2101" i="105"/>
  <c r="AF3971" i="105"/>
  <c r="AF3721" i="105"/>
  <c r="AF1857" i="105"/>
  <c r="AF3259" i="105"/>
  <c r="AF3503" i="105"/>
  <c r="AF2682" i="105"/>
  <c r="AF3532" i="105"/>
  <c r="AF1513" i="105"/>
  <c r="AF3597" i="105"/>
  <c r="AF3903" i="105"/>
  <c r="AF3854" i="105"/>
  <c r="AF2260" i="105"/>
  <c r="AF2120" i="105"/>
  <c r="AF1910" i="105"/>
  <c r="AF2614" i="105"/>
  <c r="AF2528" i="105"/>
  <c r="AF2557" i="105"/>
  <c r="AF2632" i="105"/>
  <c r="AF2473" i="105"/>
  <c r="AF3244" i="105"/>
  <c r="AF3955" i="105"/>
  <c r="AF2525" i="105"/>
  <c r="AF3490" i="105"/>
  <c r="AF2458" i="105"/>
  <c r="AF3638" i="105"/>
  <c r="AF3533" i="105"/>
  <c r="AF3754" i="105"/>
  <c r="AF3998" i="105"/>
  <c r="AF3779" i="105"/>
  <c r="AF1251" i="105"/>
  <c r="AF1299" i="105"/>
  <c r="AF3469" i="105"/>
  <c r="AF3274" i="105"/>
  <c r="AF2750" i="105"/>
  <c r="AF3880" i="105"/>
  <c r="AF2876" i="105"/>
  <c r="AF2785" i="105"/>
  <c r="AF3361" i="105"/>
  <c r="AF2964" i="105"/>
  <c r="AF1248" i="105"/>
  <c r="AF3158" i="105"/>
  <c r="AF1754" i="105"/>
  <c r="AF3596" i="105"/>
  <c r="AF3773" i="105"/>
  <c r="AF2408" i="105"/>
  <c r="AF2071" i="105"/>
  <c r="AF1157" i="105"/>
  <c r="AF3552" i="105"/>
  <c r="AF3449" i="105"/>
  <c r="AF2213" i="105"/>
  <c r="AF1536" i="105"/>
  <c r="AF3785" i="105"/>
  <c r="AF1464" i="105"/>
  <c r="AF2672" i="105"/>
  <c r="AF2074" i="105"/>
  <c r="AF3927" i="105"/>
  <c r="AF3291" i="105"/>
  <c r="AF3549" i="105"/>
  <c r="AF3294" i="105"/>
  <c r="AF3082" i="105"/>
  <c r="AF2661" i="105"/>
  <c r="AF2003" i="105"/>
  <c r="AF3717" i="105"/>
  <c r="AF2722" i="105"/>
  <c r="AF3413" i="105"/>
  <c r="AF3603" i="105"/>
  <c r="AF2643" i="105"/>
  <c r="AF2993" i="105"/>
  <c r="AF3810" i="105"/>
  <c r="AF2446" i="105"/>
  <c r="AF1819" i="105"/>
  <c r="AF2076" i="105"/>
  <c r="AF3731" i="105"/>
  <c r="AF3881" i="105"/>
  <c r="AF1715" i="105"/>
  <c r="AF2220" i="105"/>
  <c r="AF2654" i="105"/>
  <c r="AF2479" i="105"/>
  <c r="AF3051" i="105"/>
  <c r="AF3623" i="105"/>
  <c r="AF3357" i="105"/>
  <c r="AF3666" i="105"/>
  <c r="AF3989" i="105"/>
  <c r="AF2899" i="105"/>
  <c r="AF2730" i="105"/>
  <c r="AF2538" i="105"/>
  <c r="AF2273" i="105"/>
  <c r="AF3691" i="105"/>
  <c r="AF3408" i="105"/>
  <c r="AF2928" i="105"/>
  <c r="AF1643" i="105"/>
  <c r="AF2874" i="105"/>
  <c r="AF1255" i="105"/>
  <c r="AF1530" i="105"/>
  <c r="AF3642" i="105"/>
  <c r="AF3195" i="105"/>
  <c r="AF3659" i="105"/>
  <c r="AF2644" i="105"/>
  <c r="AF1814" i="105"/>
  <c r="AF1486" i="105"/>
  <c r="AF1366" i="105"/>
  <c r="AF1246" i="105"/>
  <c r="AF1321" i="105"/>
  <c r="AF2753" i="105"/>
  <c r="AF3802" i="105"/>
  <c r="AF1360" i="105"/>
  <c r="AF3599" i="105"/>
  <c r="AF3683" i="105"/>
  <c r="AF3070" i="105"/>
  <c r="AF2145" i="105"/>
  <c r="AF1771" i="105"/>
  <c r="AF3123" i="105"/>
  <c r="AF1517" i="105"/>
  <c r="AF1260" i="105"/>
  <c r="AF2746" i="105"/>
  <c r="AF3946" i="105"/>
  <c r="AF3428" i="105"/>
  <c r="AF3838" i="105"/>
  <c r="AF3189" i="105"/>
  <c r="AF1850" i="105"/>
  <c r="AF2344" i="105"/>
  <c r="AF2900" i="105"/>
  <c r="AF1906" i="105"/>
  <c r="AF2248" i="105"/>
  <c r="AF3119" i="105"/>
  <c r="AF2861" i="105"/>
  <c r="AF2214" i="105"/>
  <c r="AF2391" i="105"/>
  <c r="AF2805" i="105"/>
  <c r="AF1617" i="105"/>
  <c r="AF1275" i="105"/>
  <c r="AF2193" i="105"/>
  <c r="AF1676" i="105"/>
  <c r="AF3204" i="105"/>
  <c r="AF2987" i="105"/>
  <c r="AF2950" i="105"/>
  <c r="AF2611" i="105"/>
  <c r="AF2326" i="105"/>
  <c r="AF3389" i="105"/>
  <c r="AF2737" i="105"/>
  <c r="AF2128" i="105"/>
  <c r="AF3216" i="105"/>
  <c r="AF2292" i="105"/>
  <c r="AF2546" i="105"/>
  <c r="AF1654" i="105"/>
  <c r="AF3476" i="105"/>
  <c r="AF3150" i="105"/>
  <c r="AF3000" i="105"/>
  <c r="AF3393" i="105"/>
  <c r="AF3281" i="105"/>
  <c r="AF1565" i="105"/>
  <c r="AF3612" i="105"/>
  <c r="AF2255" i="105"/>
  <c r="AF1123" i="105"/>
  <c r="AF1790" i="105"/>
  <c r="AF3511" i="105"/>
  <c r="AF3921" i="105"/>
  <c r="AF3992" i="105"/>
  <c r="AF3633" i="105"/>
  <c r="AF3129" i="105"/>
  <c r="AF2769" i="105"/>
  <c r="AF2660" i="105"/>
  <c r="AF3896" i="105"/>
  <c r="AF1326" i="105"/>
  <c r="AF2334" i="105"/>
  <c r="AF3417" i="105"/>
  <c r="AF3551" i="105"/>
  <c r="AF3890" i="105"/>
  <c r="AF2877" i="105"/>
  <c r="AF2978" i="105"/>
  <c r="AF2852" i="105"/>
  <c r="AF3916" i="105"/>
  <c r="AF2533" i="105"/>
  <c r="AF3348" i="105"/>
  <c r="AF2114" i="105"/>
  <c r="AF3194" i="105"/>
  <c r="AF2584" i="105"/>
  <c r="AF1651" i="105"/>
  <c r="AF2854" i="105"/>
  <c r="AF1179" i="105"/>
  <c r="AF3003" i="105"/>
  <c r="AF1269" i="105"/>
  <c r="AF3991" i="105"/>
  <c r="AF2905" i="105"/>
  <c r="AF3497" i="105"/>
  <c r="AF3660" i="105"/>
  <c r="AF1607" i="105"/>
  <c r="AF3404" i="105"/>
  <c r="AF1919" i="105"/>
  <c r="AF3774" i="105"/>
  <c r="AF2508" i="105"/>
  <c r="AF2585" i="105"/>
  <c r="AF2396" i="105"/>
  <c r="AF3021" i="105"/>
  <c r="AF3410" i="105"/>
  <c r="AF3020" i="105"/>
  <c r="AF3187" i="105"/>
  <c r="AF2743" i="105"/>
  <c r="AF3982" i="105"/>
  <c r="AF1361" i="105"/>
  <c r="AF2348" i="105"/>
  <c r="AF2831" i="105"/>
  <c r="AF3654" i="105"/>
  <c r="AF3464" i="105"/>
  <c r="AF1276" i="105"/>
  <c r="AF3266" i="105"/>
  <c r="AF2251" i="105"/>
  <c r="AF2376" i="105"/>
  <c r="AF3752" i="105"/>
  <c r="AF2001" i="105"/>
  <c r="AF2566" i="105"/>
  <c r="AF2066" i="105"/>
  <c r="AF3202" i="105"/>
  <c r="AF2664" i="105"/>
  <c r="AF3362" i="105"/>
  <c r="AF2540" i="105"/>
  <c r="AF3631" i="105"/>
  <c r="AF3206" i="105"/>
  <c r="AF3762" i="105"/>
  <c r="W3626" i="105"/>
  <c r="W1714" i="105"/>
  <c r="W3267" i="105"/>
  <c r="W2392" i="105"/>
  <c r="W3829" i="105"/>
  <c r="W3651" i="105"/>
  <c r="W3674" i="105"/>
  <c r="W3703" i="105"/>
  <c r="W3961" i="105"/>
  <c r="W3766" i="105"/>
  <c r="W3328" i="105"/>
  <c r="W3309" i="105"/>
  <c r="W2788" i="105"/>
  <c r="W2935" i="105"/>
  <c r="W2557" i="105"/>
  <c r="W2857" i="105"/>
  <c r="W2907" i="105"/>
  <c r="W3510" i="105"/>
  <c r="W2212" i="105"/>
  <c r="W3806" i="105"/>
  <c r="W2337" i="105"/>
  <c r="W3824" i="105"/>
  <c r="W2318" i="105"/>
  <c r="W2388" i="105"/>
  <c r="W2669" i="105"/>
  <c r="W2380" i="105"/>
  <c r="W1270" i="105"/>
  <c r="W2097" i="105"/>
  <c r="W2484" i="105"/>
  <c r="W2447" i="105"/>
  <c r="W2411" i="105"/>
  <c r="W1273" i="105"/>
  <c r="W1542" i="105"/>
  <c r="W2526" i="105"/>
  <c r="W1204" i="105"/>
  <c r="W3739" i="105"/>
  <c r="W4000" i="105"/>
  <c r="W3663" i="105"/>
  <c r="W3533" i="105"/>
  <c r="W3897" i="105"/>
  <c r="W3668" i="105"/>
  <c r="W3646" i="105"/>
  <c r="W3775" i="105"/>
  <c r="W3869" i="105"/>
  <c r="W3715" i="105"/>
  <c r="W3428" i="105"/>
  <c r="W2750" i="105"/>
  <c r="W2727" i="105"/>
  <c r="W2541" i="105"/>
  <c r="W2864" i="105"/>
  <c r="W2754" i="105"/>
  <c r="W3181" i="105"/>
  <c r="W2748" i="105"/>
  <c r="W2868" i="105"/>
  <c r="W3997" i="105"/>
  <c r="W3671" i="105"/>
  <c r="W3522" i="105"/>
  <c r="W3803" i="105"/>
  <c r="W3625" i="105"/>
  <c r="W3771" i="105"/>
  <c r="W3399" i="105"/>
  <c r="W3632" i="105"/>
  <c r="W2883" i="105"/>
  <c r="W2872" i="105"/>
  <c r="W3993" i="105"/>
  <c r="W3748" i="105"/>
  <c r="W2530" i="105"/>
  <c r="W2948" i="105"/>
  <c r="W3395" i="105"/>
  <c r="W2155" i="105"/>
  <c r="W3725" i="105"/>
  <c r="W2268" i="105"/>
  <c r="W1908" i="105"/>
  <c r="W2372" i="105"/>
  <c r="W1777" i="105"/>
  <c r="W2032" i="105"/>
  <c r="W1818" i="105"/>
  <c r="W2938" i="105"/>
  <c r="W2160" i="105"/>
  <c r="W2405" i="105"/>
  <c r="W2240" i="105"/>
  <c r="W2339" i="105"/>
  <c r="W1161" i="105"/>
  <c r="W2485" i="105"/>
  <c r="W1181" i="105"/>
  <c r="W2878" i="105"/>
  <c r="W3851" i="105"/>
  <c r="W3523" i="105"/>
  <c r="W3778" i="105"/>
  <c r="W3666" i="105"/>
  <c r="W3498" i="105"/>
  <c r="W3790" i="105"/>
  <c r="W3603" i="105"/>
  <c r="W3619" i="105"/>
  <c r="W3707" i="105"/>
  <c r="W3849" i="105"/>
  <c r="W2858" i="105"/>
  <c r="W3890" i="105"/>
  <c r="W2828" i="105"/>
  <c r="W2796" i="105"/>
  <c r="W2725" i="105"/>
  <c r="W3158" i="105"/>
  <c r="W2919" i="105"/>
  <c r="W3367" i="105"/>
  <c r="W2144" i="105"/>
  <c r="W3605" i="105"/>
  <c r="W2236" i="105"/>
  <c r="W3714" i="105"/>
  <c r="W2227" i="105"/>
  <c r="W3021" i="105"/>
  <c r="W1527" i="105"/>
  <c r="W1477" i="105"/>
  <c r="W2505" i="105"/>
  <c r="W1716" i="105"/>
  <c r="W1327" i="105"/>
  <c r="W2027" i="105"/>
  <c r="W3340" i="105"/>
  <c r="W2108" i="105"/>
  <c r="W1707" i="105"/>
  <c r="W3786" i="105"/>
  <c r="W3477" i="105"/>
  <c r="W3472" i="105"/>
  <c r="W3597" i="105"/>
  <c r="W3592" i="105"/>
  <c r="W3709" i="105"/>
  <c r="W3225" i="105"/>
  <c r="W3542" i="105"/>
  <c r="W3465" i="105"/>
  <c r="W2806" i="105"/>
  <c r="W2855" i="105"/>
  <c r="W3667" i="105"/>
  <c r="W2851" i="105"/>
  <c r="W2499" i="105"/>
  <c r="W2808" i="105"/>
  <c r="W2707" i="105"/>
  <c r="W2892" i="105"/>
  <c r="W3314" i="105"/>
  <c r="W2977" i="105"/>
  <c r="W3670" i="105"/>
  <c r="W2215" i="105"/>
  <c r="W1800" i="105"/>
  <c r="W2356" i="105"/>
  <c r="W2473" i="105"/>
  <c r="W1696" i="105"/>
  <c r="W2348" i="105"/>
  <c r="W1292" i="105"/>
  <c r="W3948" i="105"/>
  <c r="W2024" i="105"/>
  <c r="W1755" i="105"/>
  <c r="W2368" i="105"/>
  <c r="W2113" i="105"/>
  <c r="W2291" i="105"/>
  <c r="W1109" i="105"/>
  <c r="W2463" i="105"/>
  <c r="W2816" i="105"/>
  <c r="W1396" i="105"/>
  <c r="W2410" i="105"/>
  <c r="W3963" i="105"/>
  <c r="W3753" i="105"/>
  <c r="W3940" i="105"/>
  <c r="W3884" i="105"/>
  <c r="W3968" i="105"/>
  <c r="W3809" i="105"/>
  <c r="W3444" i="105"/>
  <c r="W3745" i="105"/>
  <c r="W3581" i="105"/>
  <c r="W3639" i="105"/>
  <c r="W3543" i="105"/>
  <c r="W3232" i="105"/>
  <c r="W3386" i="105"/>
  <c r="W2699" i="105"/>
  <c r="W2775" i="105"/>
  <c r="W2762" i="105"/>
  <c r="W3272" i="105"/>
  <c r="W2147" i="105"/>
  <c r="W2102" i="105"/>
  <c r="W2885" i="105"/>
  <c r="W1780" i="105"/>
  <c r="W2905" i="105"/>
  <c r="W1505" i="105"/>
  <c r="W2351" i="105"/>
  <c r="W2464" i="105"/>
  <c r="W1647" i="105"/>
  <c r="W2297" i="105"/>
  <c r="W1276" i="105"/>
  <c r="W1998" i="105"/>
  <c r="W3226" i="105"/>
  <c r="W1732" i="105"/>
  <c r="W1690" i="105"/>
  <c r="W2046" i="105"/>
  <c r="W2361" i="105"/>
  <c r="W2255" i="105"/>
  <c r="W2457" i="105"/>
  <c r="W2403" i="105"/>
  <c r="W3546" i="105"/>
  <c r="W3750" i="105"/>
  <c r="W3548" i="105"/>
  <c r="W3490" i="105"/>
  <c r="W1357" i="105"/>
  <c r="W3936" i="105"/>
  <c r="W3627" i="105"/>
  <c r="W3421" i="105"/>
  <c r="W3453" i="105"/>
  <c r="W3534" i="105"/>
  <c r="W3615" i="105"/>
  <c r="W3455" i="105"/>
  <c r="W2698" i="105"/>
  <c r="W3512" i="105"/>
  <c r="W2809" i="105"/>
  <c r="W3237" i="105"/>
  <c r="W2667" i="105"/>
  <c r="W2726" i="105"/>
  <c r="W2815" i="105"/>
  <c r="W3218" i="105"/>
  <c r="W2100" i="105"/>
  <c r="W2870" i="105"/>
  <c r="W3634" i="105"/>
  <c r="W3920" i="105"/>
  <c r="W2407" i="105"/>
  <c r="W2220" i="105"/>
  <c r="W2116" i="105"/>
  <c r="W1969" i="105"/>
  <c r="W1655" i="105"/>
  <c r="W2355" i="105"/>
  <c r="W2296" i="105"/>
  <c r="W2352" i="105"/>
  <c r="W3301" i="105"/>
  <c r="W3820" i="105"/>
  <c r="W3898" i="105"/>
  <c r="W3661" i="105"/>
  <c r="W3657" i="105"/>
  <c r="W3517" i="105"/>
  <c r="W3457" i="105"/>
  <c r="W3609" i="105"/>
  <c r="W3377" i="105"/>
  <c r="W3120" i="105"/>
  <c r="W3450" i="105"/>
  <c r="W2683" i="105"/>
  <c r="W3635" i="105"/>
  <c r="W3505" i="105"/>
  <c r="W3431" i="105"/>
  <c r="W3203" i="105"/>
  <c r="W2663" i="105"/>
  <c r="W3393" i="105"/>
  <c r="W3688" i="105"/>
  <c r="W3722" i="105"/>
  <c r="W3836" i="105"/>
  <c r="W3656" i="105"/>
  <c r="W3976" i="105"/>
  <c r="W3488" i="105"/>
  <c r="W3222" i="105"/>
  <c r="W3930" i="105"/>
  <c r="W2358" i="105"/>
  <c r="W3105" i="105"/>
  <c r="W3821" i="105"/>
  <c r="W3491" i="105"/>
  <c r="W3969" i="105"/>
  <c r="W3945" i="105"/>
  <c r="W3544" i="105"/>
  <c r="W3425" i="105"/>
  <c r="W3353" i="105"/>
  <c r="W3504" i="105"/>
  <c r="W3887" i="105"/>
  <c r="W3804" i="105"/>
  <c r="W3957" i="105"/>
  <c r="W3950" i="105"/>
  <c r="W3471" i="105"/>
  <c r="W3390" i="105"/>
  <c r="W3479" i="105"/>
  <c r="W3675" i="105"/>
  <c r="W3812" i="105"/>
  <c r="W3381" i="105"/>
  <c r="W3606" i="105"/>
  <c r="W2527" i="105"/>
  <c r="W3958" i="105"/>
  <c r="W3686" i="105"/>
  <c r="W3840" i="105"/>
  <c r="W3867" i="105"/>
  <c r="W3282" i="105"/>
  <c r="W3403" i="105"/>
  <c r="W3271" i="105"/>
  <c r="W3142" i="105"/>
  <c r="W3955" i="105"/>
  <c r="W3234" i="105"/>
  <c r="W3195" i="105"/>
  <c r="W3243" i="105"/>
  <c r="W3861" i="105"/>
  <c r="W2109" i="105"/>
  <c r="W3978" i="105"/>
  <c r="W3823" i="105"/>
  <c r="W2715" i="105"/>
  <c r="W3252" i="105"/>
  <c r="W3949" i="105"/>
  <c r="W3665" i="105"/>
  <c r="W3841" i="105"/>
  <c r="W2856" i="105"/>
  <c r="W3922" i="105"/>
  <c r="W3630" i="105"/>
  <c r="W3817" i="105"/>
  <c r="W3565" i="105"/>
  <c r="W3816" i="105"/>
  <c r="W3396" i="105"/>
  <c r="W3289" i="105"/>
  <c r="W3373" i="105"/>
  <c r="W3219" i="105"/>
  <c r="W3870" i="105"/>
  <c r="W4001" i="105"/>
  <c r="W3208" i="105"/>
  <c r="W3720" i="105"/>
  <c r="W3568" i="105"/>
  <c r="W3345" i="105"/>
  <c r="W3370" i="105"/>
  <c r="W2801" i="105"/>
  <c r="W2789" i="105"/>
  <c r="W2709" i="105"/>
  <c r="W1978" i="105"/>
  <c r="W2550" i="105"/>
  <c r="W2958" i="105"/>
  <c r="W1826" i="105"/>
  <c r="W2427" i="105"/>
  <c r="W2813" i="105"/>
  <c r="W2078" i="105"/>
  <c r="W2187" i="105"/>
  <c r="W3589" i="105"/>
  <c r="W1964" i="105"/>
  <c r="W1636" i="105"/>
  <c r="W3248" i="105"/>
  <c r="W2090" i="105"/>
  <c r="W3160" i="105"/>
  <c r="W1759" i="105"/>
  <c r="W2183" i="105"/>
  <c r="W3216" i="105"/>
  <c r="W3859" i="105"/>
  <c r="W3977" i="105"/>
  <c r="W3550" i="105"/>
  <c r="W3801" i="105"/>
  <c r="W3365" i="105"/>
  <c r="W3368" i="105"/>
  <c r="W3192" i="105"/>
  <c r="W3951" i="105"/>
  <c r="W3131" i="105"/>
  <c r="W3429" i="105"/>
  <c r="W3121" i="105"/>
  <c r="W3337" i="105"/>
  <c r="W3759" i="105"/>
  <c r="W2774" i="105"/>
  <c r="W3965" i="105"/>
  <c r="W3845" i="105"/>
  <c r="W3913" i="105"/>
  <c r="W3502" i="105"/>
  <c r="W3785" i="105"/>
  <c r="W3240" i="105"/>
  <c r="W3642" i="105"/>
  <c r="W3866" i="105"/>
  <c r="W3939" i="105"/>
  <c r="W3710" i="105"/>
  <c r="W3756" i="105"/>
  <c r="W3358" i="105"/>
  <c r="W3173" i="105"/>
  <c r="W3220" i="105"/>
  <c r="W3291" i="105"/>
  <c r="W2567" i="105"/>
  <c r="W2444" i="105"/>
  <c r="W3937" i="105"/>
  <c r="W3848" i="105"/>
  <c r="W3702" i="105"/>
  <c r="W3616" i="105"/>
  <c r="W3349" i="105"/>
  <c r="W3732" i="105"/>
  <c r="W3926" i="105"/>
  <c r="W3684" i="105"/>
  <c r="W3604" i="105"/>
  <c r="W3676" i="105"/>
  <c r="W3297" i="105"/>
  <c r="W3371" i="105"/>
  <c r="W3036" i="105"/>
  <c r="W3027" i="105"/>
  <c r="W3064" i="105"/>
  <c r="W3357" i="105"/>
  <c r="W3317" i="105"/>
  <c r="W2784" i="105"/>
  <c r="W3129" i="105"/>
  <c r="W3242" i="105"/>
  <c r="W3093" i="105"/>
  <c r="W3967" i="105"/>
  <c r="W2658" i="105"/>
  <c r="W2486" i="105"/>
  <c r="W1869" i="105"/>
  <c r="W2357" i="105"/>
  <c r="W2718" i="105"/>
  <c r="W1435" i="105"/>
  <c r="W3091" i="105"/>
  <c r="W3231" i="105"/>
  <c r="W1604" i="105"/>
  <c r="W2529" i="105"/>
  <c r="W1408" i="105"/>
  <c r="W2225" i="105"/>
  <c r="W3051" i="105"/>
  <c r="W1594" i="105"/>
  <c r="W2501" i="105"/>
  <c r="W3858" i="105"/>
  <c r="W3711" i="105"/>
  <c r="W3923" i="105"/>
  <c r="W3933" i="105"/>
  <c r="W3590" i="105"/>
  <c r="W3214" i="105"/>
  <c r="W3938" i="105"/>
  <c r="W3189" i="105"/>
  <c r="W3065" i="105"/>
  <c r="W3002" i="105"/>
  <c r="W3333" i="105"/>
  <c r="W3607" i="105"/>
  <c r="W2998" i="105"/>
  <c r="W3294" i="105"/>
  <c r="W3012" i="105"/>
  <c r="W3348" i="105"/>
  <c r="W3275" i="105"/>
  <c r="W3149" i="105"/>
  <c r="W3124" i="105"/>
  <c r="W3147" i="105"/>
  <c r="W3077" i="105"/>
  <c r="W3885" i="105"/>
  <c r="W2441" i="105"/>
  <c r="W1853" i="105"/>
  <c r="W1751" i="105"/>
  <c r="W2301" i="105"/>
  <c r="W2668" i="105"/>
  <c r="W1686" i="105"/>
  <c r="W2125" i="105"/>
  <c r="W2019" i="105"/>
  <c r="W2712" i="105"/>
  <c r="W3072" i="105"/>
  <c r="W1820" i="105"/>
  <c r="W2850" i="105"/>
  <c r="W1564" i="105"/>
  <c r="W1348" i="105"/>
  <c r="W2207" i="105"/>
  <c r="W2901" i="105"/>
  <c r="W3508" i="105"/>
  <c r="W1579" i="105"/>
  <c r="W1456" i="105"/>
  <c r="W3089" i="105"/>
  <c r="W3653" i="105"/>
  <c r="W3596" i="105"/>
  <c r="W3850" i="105"/>
  <c r="W3493" i="105"/>
  <c r="W3185" i="105"/>
  <c r="W3283" i="105"/>
  <c r="W2968" i="105"/>
  <c r="W3161" i="105"/>
  <c r="W3261" i="105"/>
  <c r="W3137" i="105"/>
  <c r="W3097" i="105"/>
  <c r="W2267" i="105"/>
  <c r="W3704" i="105"/>
  <c r="W2643" i="105"/>
  <c r="W2516" i="105"/>
  <c r="W1712" i="105"/>
  <c r="W2648" i="105"/>
  <c r="W1887" i="105"/>
  <c r="W1811" i="105"/>
  <c r="W3055" i="105"/>
  <c r="W3046" i="105"/>
  <c r="W1519" i="105"/>
  <c r="W2428" i="105"/>
  <c r="W2323" i="105"/>
  <c r="W2618" i="105"/>
  <c r="W2833" i="105"/>
  <c r="W3281" i="105"/>
  <c r="W1443" i="105"/>
  <c r="W1405" i="105"/>
  <c r="W2926" i="105"/>
  <c r="W3274" i="105"/>
  <c r="W3797" i="105"/>
  <c r="W3620" i="105"/>
  <c r="W3566" i="105"/>
  <c r="W3846" i="105"/>
  <c r="W3738" i="105"/>
  <c r="W3052" i="105"/>
  <c r="W3865" i="105"/>
  <c r="W2979" i="105"/>
  <c r="W2964" i="105"/>
  <c r="W3148" i="105"/>
  <c r="W3233" i="105"/>
  <c r="W3030" i="105"/>
  <c r="W3982" i="105"/>
  <c r="W2082" i="105"/>
  <c r="W1925" i="105"/>
  <c r="W2714" i="105"/>
  <c r="W2416" i="105"/>
  <c r="W1285" i="105"/>
  <c r="W1242" i="105"/>
  <c r="W2167" i="105"/>
  <c r="W2504" i="105"/>
  <c r="W2799" i="105"/>
  <c r="W3601" i="105"/>
  <c r="W3591" i="105"/>
  <c r="W3557" i="105"/>
  <c r="W3031" i="105"/>
  <c r="W3833" i="105"/>
  <c r="W2923" i="105"/>
  <c r="W3906" i="105"/>
  <c r="W3151" i="105"/>
  <c r="W3418" i="105"/>
  <c r="W3258" i="105"/>
  <c r="W2909" i="105"/>
  <c r="W3159" i="105"/>
  <c r="W2642" i="105"/>
  <c r="W2988" i="105"/>
  <c r="W2910" i="105"/>
  <c r="W3375" i="105"/>
  <c r="W2629" i="105"/>
  <c r="W2476" i="105"/>
  <c r="W2545" i="105"/>
  <c r="W3855" i="105"/>
  <c r="W1845" i="105"/>
  <c r="W2522" i="105"/>
  <c r="W1736" i="105"/>
  <c r="W3013" i="105"/>
  <c r="W1729" i="105"/>
  <c r="W1470" i="105"/>
  <c r="W2409" i="105"/>
  <c r="W3944" i="105"/>
  <c r="W2178" i="105"/>
  <c r="W1234" i="105"/>
  <c r="W2779" i="105"/>
  <c r="W3063" i="105"/>
  <c r="W1421" i="105"/>
  <c r="W2764" i="105"/>
  <c r="W1279" i="105"/>
  <c r="W3952" i="105"/>
  <c r="W3342" i="105"/>
  <c r="W3600" i="105"/>
  <c r="W3994" i="105"/>
  <c r="W3751" i="105"/>
  <c r="W3536" i="105"/>
  <c r="W3795" i="105"/>
  <c r="W3628" i="105"/>
  <c r="W3990" i="105"/>
  <c r="W3984" i="105"/>
  <c r="W2943" i="105"/>
  <c r="W3915" i="105"/>
  <c r="W3814" i="105"/>
  <c r="W3947" i="105"/>
  <c r="W3413" i="105"/>
  <c r="W2945" i="105"/>
  <c r="W3238" i="105"/>
  <c r="W2894" i="105"/>
  <c r="W3693" i="105"/>
  <c r="W3003" i="105"/>
  <c r="W2976" i="105"/>
  <c r="W3359" i="105"/>
  <c r="W2595" i="105"/>
  <c r="W1706" i="105"/>
  <c r="W1661" i="105"/>
  <c r="W2239" i="105"/>
  <c r="W3734" i="105"/>
  <c r="W2026" i="105"/>
  <c r="W1718" i="105"/>
  <c r="W3001" i="105"/>
  <c r="W1870" i="105"/>
  <c r="W1450" i="105"/>
  <c r="W3682" i="105"/>
  <c r="W2110" i="105"/>
  <c r="W1193" i="105"/>
  <c r="W2068" i="105"/>
  <c r="W2756" i="105"/>
  <c r="W1365" i="105"/>
  <c r="W1267" i="105"/>
  <c r="W1915" i="105"/>
  <c r="W1814" i="105"/>
  <c r="W3882" i="105"/>
  <c r="W2672" i="105"/>
  <c r="W3767" i="105"/>
  <c r="W3983" i="105"/>
  <c r="W3718" i="105"/>
  <c r="W3574" i="105"/>
  <c r="W3598" i="105"/>
  <c r="W3979" i="105"/>
  <c r="W3826" i="105"/>
  <c r="W3086" i="105"/>
  <c r="W2933" i="105"/>
  <c r="W3691" i="105"/>
  <c r="W3210" i="105"/>
  <c r="W2939" i="105"/>
  <c r="W2994" i="105"/>
  <c r="W2826" i="105"/>
  <c r="W3440" i="105"/>
  <c r="W3530" i="105"/>
  <c r="W2449" i="105"/>
  <c r="W3447" i="105"/>
  <c r="W1614" i="105"/>
  <c r="W2889" i="105"/>
  <c r="W2420" i="105"/>
  <c r="W3125" i="105"/>
  <c r="W3761" i="105"/>
  <c r="W1699" i="105"/>
  <c r="W2888" i="105"/>
  <c r="W3835" i="105"/>
  <c r="W3518" i="105"/>
  <c r="W3545" i="105"/>
  <c r="W3925" i="105"/>
  <c r="W3697" i="105"/>
  <c r="W3996" i="105"/>
  <c r="W2915" i="105"/>
  <c r="W3586" i="105"/>
  <c r="W2835" i="105"/>
  <c r="W2854" i="105"/>
  <c r="W2599" i="105"/>
  <c r="W2904" i="105"/>
  <c r="W2957" i="105"/>
  <c r="W3416" i="105"/>
  <c r="W3481" i="105"/>
  <c r="W3852" i="105"/>
  <c r="W3409" i="105"/>
  <c r="W2804" i="105"/>
  <c r="W2549" i="105"/>
  <c r="W2143" i="105"/>
  <c r="W2006" i="105"/>
  <c r="W3740" i="105"/>
  <c r="W2399" i="105"/>
  <c r="W3862" i="105"/>
  <c r="W2214" i="105"/>
  <c r="W3779" i="105"/>
  <c r="W3774" i="105"/>
  <c r="W3541" i="105"/>
  <c r="W3692" i="105"/>
  <c r="W2871" i="105"/>
  <c r="W2918" i="105"/>
  <c r="W2838" i="105"/>
  <c r="W3452" i="105"/>
  <c r="W2862" i="105"/>
  <c r="W3327" i="105"/>
  <c r="W3068" i="105"/>
  <c r="W3743" i="105"/>
  <c r="W3842" i="105"/>
  <c r="W2366" i="105"/>
  <c r="W2103" i="105"/>
  <c r="W2394" i="105"/>
  <c r="W1932" i="105"/>
  <c r="W3255" i="105"/>
  <c r="W1658" i="105"/>
  <c r="W1562" i="105"/>
  <c r="W2680" i="105"/>
  <c r="W2780" i="105"/>
  <c r="W1537" i="105"/>
  <c r="W2107" i="105"/>
  <c r="W3485" i="105"/>
  <c r="W1940" i="105"/>
  <c r="W2583" i="105"/>
  <c r="W2603" i="105"/>
  <c r="W2619" i="105"/>
  <c r="W3198" i="105"/>
  <c r="W2573" i="105"/>
  <c r="W3098" i="105"/>
  <c r="W2640" i="105"/>
  <c r="W2105" i="105"/>
  <c r="W2063" i="105"/>
  <c r="W1163" i="105"/>
  <c r="W2235" i="105"/>
  <c r="W1916" i="105"/>
  <c r="W1209" i="105"/>
  <c r="W2198" i="105"/>
  <c r="W2503" i="105"/>
  <c r="W2373" i="105"/>
  <c r="W1457" i="105"/>
  <c r="W1786" i="105"/>
  <c r="W2687" i="105"/>
  <c r="W3469" i="105"/>
  <c r="W1472" i="105"/>
  <c r="W2021" i="105"/>
  <c r="W2217" i="105"/>
  <c r="W2005" i="105"/>
  <c r="W1856" i="105"/>
  <c r="W1125" i="105"/>
  <c r="W2137" i="105"/>
  <c r="W2783" i="105"/>
  <c r="W3564" i="105"/>
  <c r="W1982" i="105"/>
  <c r="W1310" i="105"/>
  <c r="W2269" i="105"/>
  <c r="W3519" i="105"/>
  <c r="W1398" i="105"/>
  <c r="W2882" i="105"/>
  <c r="W1146" i="105"/>
  <c r="W1890" i="105"/>
  <c r="W1162" i="105"/>
  <c r="W2514" i="105"/>
  <c r="W3083" i="105"/>
  <c r="W3245" i="105"/>
  <c r="W3111" i="105"/>
  <c r="W2794" i="105"/>
  <c r="W3069" i="105"/>
  <c r="W2616" i="105"/>
  <c r="W1760" i="105"/>
  <c r="W2095" i="105"/>
  <c r="W2053" i="105"/>
  <c r="W1867" i="105"/>
  <c r="W2790" i="105"/>
  <c r="W2992" i="105"/>
  <c r="W3169" i="105"/>
  <c r="W2466" i="105"/>
  <c r="W2472" i="105"/>
  <c r="W2321" i="105"/>
  <c r="W1688" i="105"/>
  <c r="W2252" i="105"/>
  <c r="W2641" i="105"/>
  <c r="W1968" i="105"/>
  <c r="W1436" i="105"/>
  <c r="W2895" i="105"/>
  <c r="W1364" i="105"/>
  <c r="W1828" i="105"/>
  <c r="W1160" i="105"/>
  <c r="W1892" i="105"/>
  <c r="W1835" i="105"/>
  <c r="W1444" i="105"/>
  <c r="W1581" i="105"/>
  <c r="W2210" i="105"/>
  <c r="W2742" i="105"/>
  <c r="W1600" i="105"/>
  <c r="W1296" i="105"/>
  <c r="W2587" i="105"/>
  <c r="W1183" i="105"/>
  <c r="W3186" i="105"/>
  <c r="W1863" i="105"/>
  <c r="W1266" i="105"/>
  <c r="W1824" i="105"/>
  <c r="W1195" i="105"/>
  <c r="W2278" i="105"/>
  <c r="W3391" i="105"/>
  <c r="W2208" i="105"/>
  <c r="W1679" i="105"/>
  <c r="W2952" i="105"/>
  <c r="W3276" i="105"/>
  <c r="W3497" i="105"/>
  <c r="W3496" i="105"/>
  <c r="W3467" i="105"/>
  <c r="W2993" i="105"/>
  <c r="W2519" i="105"/>
  <c r="W3205" i="105"/>
  <c r="W2515" i="105"/>
  <c r="W2048" i="105"/>
  <c r="W1787" i="105"/>
  <c r="W3843" i="105"/>
  <c r="W2141" i="105"/>
  <c r="W2951" i="105"/>
  <c r="W3529" i="105"/>
  <c r="W2591" i="105"/>
  <c r="W2039" i="105"/>
  <c r="W1770" i="105"/>
  <c r="W2414" i="105"/>
  <c r="W1695" i="105"/>
  <c r="W1645" i="105"/>
  <c r="W2197" i="105"/>
  <c r="W1927" i="105"/>
  <c r="W2694" i="105"/>
  <c r="W1349" i="105"/>
  <c r="W1635" i="105"/>
  <c r="W3426" i="105"/>
  <c r="W1817" i="105"/>
  <c r="W1917" i="105"/>
  <c r="W1229" i="105"/>
  <c r="W1825" i="105"/>
  <c r="W1388" i="105"/>
  <c r="W1574" i="105"/>
  <c r="W2226" i="105"/>
  <c r="W2234" i="105"/>
  <c r="W1851" i="105"/>
  <c r="W1257" i="105"/>
  <c r="W1255" i="105"/>
  <c r="W1258" i="105"/>
  <c r="W1425" i="105"/>
  <c r="W1378" i="105"/>
  <c r="W1608" i="105"/>
  <c r="W1211" i="105"/>
  <c r="W1433" i="105"/>
  <c r="W1351" i="105"/>
  <c r="W1224" i="105"/>
  <c r="W1196" i="105"/>
  <c r="W3236" i="105"/>
  <c r="W3894" i="105"/>
  <c r="W3422" i="105"/>
  <c r="W3167" i="105"/>
  <c r="W2421" i="105"/>
  <c r="W3478" i="105"/>
  <c r="W1557" i="105"/>
  <c r="W1844" i="105"/>
  <c r="W2469" i="105"/>
  <c r="W2920" i="105"/>
  <c r="W1143" i="105"/>
  <c r="W1660" i="105"/>
  <c r="W1626" i="105"/>
  <c r="W1871" i="105"/>
  <c r="W1384" i="105"/>
  <c r="W2576" i="105"/>
  <c r="W3736" i="105"/>
  <c r="W1618" i="105"/>
  <c r="W2893" i="105"/>
  <c r="W1344" i="105"/>
  <c r="W2614" i="105"/>
  <c r="W1999" i="105"/>
  <c r="W3723" i="105"/>
  <c r="W1176" i="105"/>
  <c r="W1806" i="105"/>
  <c r="W1571" i="105"/>
  <c r="W3005" i="105"/>
  <c r="W1804" i="105"/>
  <c r="W1738" i="105"/>
  <c r="W2376" i="105"/>
  <c r="W1372" i="105"/>
  <c r="W3179" i="105"/>
  <c r="W3727" i="105"/>
  <c r="W2844" i="105"/>
  <c r="W3134" i="105"/>
  <c r="W2751" i="105"/>
  <c r="W2023" i="105"/>
  <c r="W3410" i="105"/>
  <c r="W1544" i="105"/>
  <c r="W2083" i="105"/>
  <c r="W1743" i="105"/>
  <c r="W2553" i="105"/>
  <c r="W1442" i="105"/>
  <c r="W2061" i="105"/>
  <c r="W1591" i="105"/>
  <c r="W1603" i="105"/>
  <c r="W1782" i="105"/>
  <c r="W2302" i="105"/>
  <c r="W2913" i="105"/>
  <c r="W1336" i="105"/>
  <c r="W1453" i="105"/>
  <c r="W1956" i="105"/>
  <c r="W2166" i="105"/>
  <c r="W1977" i="105"/>
  <c r="W2776" i="105"/>
  <c r="W1774" i="105"/>
  <c r="W1175" i="105"/>
  <c r="W1239" i="105"/>
  <c r="W1177" i="105"/>
  <c r="W1709" i="105"/>
  <c r="W2589" i="105"/>
  <c r="W1230" i="105"/>
  <c r="W1376" i="105"/>
  <c r="W1730" i="105"/>
  <c r="W2823" i="105"/>
  <c r="W3045" i="105"/>
  <c r="W2739" i="105"/>
  <c r="W2631" i="105"/>
  <c r="W1897" i="105"/>
  <c r="W3388" i="105"/>
  <c r="W2561" i="105"/>
  <c r="W1535" i="105"/>
  <c r="W3910" i="105"/>
  <c r="W1708" i="105"/>
  <c r="W2247" i="105"/>
  <c r="W3300" i="105"/>
  <c r="W1428" i="105"/>
  <c r="W1583" i="105"/>
  <c r="W1507" i="105"/>
  <c r="W1543" i="105"/>
  <c r="W1753" i="105"/>
  <c r="W3326" i="105"/>
  <c r="W2565" i="105"/>
  <c r="W2433" i="105"/>
  <c r="W1449" i="105"/>
  <c r="W1960" i="105"/>
  <c r="W2188" i="105"/>
  <c r="W1475" i="105"/>
  <c r="W1684" i="105"/>
  <c r="W1304" i="105"/>
  <c r="W1379" i="105"/>
  <c r="W2031" i="105"/>
  <c r="W1157" i="105"/>
  <c r="W1884" i="105"/>
  <c r="W2218" i="105"/>
  <c r="W1659" i="105"/>
  <c r="W3287" i="105"/>
  <c r="W1323" i="105"/>
  <c r="W1215" i="105"/>
  <c r="W2195" i="105"/>
  <c r="W1995" i="105"/>
  <c r="W1553" i="105"/>
  <c r="W1227" i="105"/>
  <c r="W1287" i="105"/>
  <c r="W3138" i="105"/>
  <c r="W3313" i="105"/>
  <c r="W3244" i="105"/>
  <c r="W2585" i="105"/>
  <c r="W2922" i="105"/>
  <c r="W3737" i="105"/>
  <c r="W2261" i="105"/>
  <c r="W1529" i="105"/>
  <c r="W3110" i="105"/>
  <c r="W2219" i="105"/>
  <c r="W2364" i="105"/>
  <c r="W2450" i="105"/>
  <c r="W1393" i="105"/>
  <c r="W1886" i="105"/>
  <c r="W1578" i="105"/>
  <c r="W1864" i="105"/>
  <c r="W1971" i="105"/>
  <c r="W1501" i="105"/>
  <c r="W1290" i="105"/>
  <c r="W2387" i="105"/>
  <c r="W1630" i="105"/>
  <c r="W3286" i="105"/>
  <c r="W2074" i="105"/>
  <c r="W2731" i="105"/>
  <c r="W2492" i="105"/>
  <c r="W1993" i="105"/>
  <c r="W1593" i="105"/>
  <c r="W3792" i="105"/>
  <c r="W1320" i="105"/>
  <c r="W1954" i="105"/>
  <c r="W2264" i="105"/>
  <c r="W1522" i="105"/>
  <c r="W1912" i="105"/>
  <c r="W3087" i="105"/>
  <c r="W3067" i="105"/>
  <c r="W1231" i="105"/>
  <c r="W1127" i="105"/>
  <c r="W2488" i="105"/>
  <c r="W2121" i="105"/>
  <c r="W2142" i="105"/>
  <c r="W1901" i="105"/>
  <c r="W1754" i="105"/>
  <c r="W2029" i="105"/>
  <c r="W3014" i="105"/>
  <c r="W3525" i="105"/>
  <c r="W3304" i="105"/>
  <c r="W2496" i="105"/>
  <c r="W2189" i="105"/>
  <c r="W1512" i="105"/>
  <c r="W2965" i="105"/>
  <c r="W2937" i="105"/>
  <c r="W1643" i="105"/>
  <c r="W2330" i="105"/>
  <c r="W2950" i="105"/>
  <c r="W2395" i="105"/>
  <c r="W1463" i="105"/>
  <c r="W1949" i="105"/>
  <c r="W2176" i="105"/>
  <c r="W3048" i="105"/>
  <c r="W2701" i="105"/>
  <c r="W2423" i="105"/>
  <c r="W1331" i="105"/>
  <c r="W2863" i="105"/>
  <c r="W1565" i="105"/>
  <c r="W2940" i="105"/>
  <c r="W1164" i="105"/>
  <c r="W3540" i="105"/>
  <c r="W1772" i="105"/>
  <c r="W1476" i="105"/>
  <c r="W1131" i="105"/>
  <c r="W1136" i="105"/>
  <c r="W1173" i="105"/>
  <c r="W1325" i="105"/>
  <c r="W1566" i="105"/>
  <c r="W1169" i="105"/>
  <c r="W1511" i="105"/>
  <c r="W1534" i="105"/>
  <c r="W1585" i="105"/>
  <c r="W2890" i="105"/>
  <c r="W2003" i="105"/>
  <c r="W3108" i="105"/>
  <c r="W3878" i="105"/>
  <c r="W2471" i="105"/>
  <c r="W2163" i="105"/>
  <c r="W3742" i="105"/>
  <c r="W3966" i="105"/>
  <c r="W1839" i="105"/>
  <c r="W1498" i="105"/>
  <c r="W2803" i="105"/>
  <c r="W2657" i="105"/>
  <c r="W2275" i="105"/>
  <c r="W2906" i="105"/>
  <c r="W2341" i="105"/>
  <c r="W1452" i="105"/>
  <c r="W1381" i="105"/>
  <c r="W2298" i="105"/>
  <c r="W3033" i="105"/>
  <c r="W1156" i="105"/>
  <c r="W2287" i="105"/>
  <c r="W2379" i="105"/>
  <c r="W1308" i="105"/>
  <c r="W1251" i="105"/>
  <c r="W2805" i="105"/>
  <c r="W1644" i="105"/>
  <c r="W2132" i="105"/>
  <c r="W3146" i="105"/>
  <c r="W1288" i="105"/>
  <c r="W1206" i="105"/>
  <c r="W1318" i="105"/>
  <c r="W1459" i="105"/>
  <c r="W2200" i="105"/>
  <c r="W2196" i="105"/>
  <c r="W1948" i="105"/>
  <c r="W1373" i="105"/>
  <c r="W2084" i="105"/>
  <c r="W1451" i="105"/>
  <c r="W1199" i="105"/>
  <c r="W3277" i="105"/>
  <c r="W3811" i="105"/>
  <c r="W2792" i="105"/>
  <c r="W2547" i="105"/>
  <c r="W3130" i="105"/>
  <c r="W2448" i="105"/>
  <c r="W2149" i="105"/>
  <c r="W3629" i="105"/>
  <c r="W3658" i="105"/>
  <c r="W2887" i="105"/>
  <c r="W1796" i="105"/>
  <c r="W1494" i="105"/>
  <c r="W2706" i="105"/>
  <c r="W1213" i="105"/>
  <c r="W2306" i="105"/>
  <c r="W1741" i="105"/>
  <c r="W1446" i="105"/>
  <c r="W1731" i="105"/>
  <c r="W2277" i="105"/>
  <c r="W1481" i="105"/>
  <c r="W2740" i="105"/>
  <c r="W1682" i="105"/>
  <c r="W2138" i="105"/>
  <c r="W1247" i="105"/>
  <c r="W1882" i="105"/>
  <c r="W2491" i="105"/>
  <c r="W1305" i="105"/>
  <c r="W2867" i="105"/>
  <c r="W1631" i="105"/>
  <c r="W1130" i="105"/>
  <c r="W1225" i="105"/>
  <c r="W1117" i="105"/>
  <c r="W3050" i="105"/>
  <c r="W1767" i="105"/>
  <c r="W2284" i="105"/>
  <c r="W1321" i="105"/>
  <c r="W1355" i="105"/>
  <c r="W1559" i="105"/>
  <c r="W2424" i="105"/>
  <c r="W1309" i="105"/>
  <c r="W1812" i="105"/>
  <c r="W1299" i="105"/>
  <c r="W1693" i="105"/>
  <c r="W3200" i="105"/>
  <c r="W3360" i="105"/>
  <c r="W3433" i="105"/>
  <c r="W2752" i="105"/>
  <c r="W3049" i="105"/>
  <c r="W2327" i="105"/>
  <c r="W1548" i="105"/>
  <c r="W3441" i="105"/>
  <c r="W2365" i="105"/>
  <c r="W1734" i="105"/>
  <c r="W1410" i="105"/>
  <c r="W2186" i="105"/>
  <c r="W1150" i="105"/>
  <c r="W3037" i="105"/>
  <c r="W2645" i="105"/>
  <c r="W2238" i="105"/>
  <c r="W1324" i="105"/>
  <c r="W2724" i="105"/>
  <c r="W1552" i="105"/>
  <c r="W2052" i="105"/>
  <c r="W2152" i="105"/>
  <c r="W1140" i="105"/>
  <c r="W1383" i="105"/>
  <c r="W2400" i="105"/>
  <c r="W1342" i="105"/>
  <c r="W3654" i="105"/>
  <c r="W3895" i="105"/>
  <c r="W2881" i="105"/>
  <c r="W1757" i="105"/>
  <c r="W1967" i="105"/>
  <c r="W2122" i="105"/>
  <c r="W3076" i="105"/>
  <c r="W3401" i="105"/>
  <c r="W2674" i="105"/>
  <c r="W3009" i="105"/>
  <c r="W3459" i="105"/>
  <c r="W3414" i="105"/>
  <c r="W1359" i="105"/>
  <c r="W1911" i="105"/>
  <c r="W1895" i="105"/>
  <c r="W3197" i="105"/>
  <c r="W1254" i="105"/>
  <c r="W1621" i="105"/>
  <c r="W1437" i="105"/>
  <c r="W1671" i="105"/>
  <c r="W1268" i="105"/>
  <c r="W3029" i="105"/>
  <c r="W2001" i="105"/>
  <c r="W1397" i="105"/>
  <c r="W2670" i="105"/>
  <c r="W1455" i="105"/>
  <c r="W1894" i="105"/>
  <c r="W1340" i="105"/>
  <c r="W1677" i="105"/>
  <c r="W2203" i="105"/>
  <c r="W2080" i="105"/>
  <c r="W1640" i="105"/>
  <c r="W1389" i="105"/>
  <c r="W1189" i="105"/>
  <c r="W1168" i="105"/>
  <c r="W1141" i="105"/>
  <c r="W1434" i="105"/>
  <c r="W2154" i="105"/>
  <c r="W1945" i="105"/>
  <c r="W1303" i="105"/>
  <c r="W3800" i="105"/>
  <c r="W3165" i="105"/>
  <c r="W3011" i="105"/>
  <c r="W3257" i="105"/>
  <c r="W2578" i="105"/>
  <c r="W2054" i="105"/>
  <c r="W2989" i="105"/>
  <c r="W3338" i="105"/>
  <c r="W3332" i="105"/>
  <c r="W1985" i="105"/>
  <c r="W1350" i="105"/>
  <c r="W1843" i="105"/>
  <c r="W2028" i="105"/>
  <c r="W1680" i="105"/>
  <c r="W1665" i="105"/>
  <c r="W3569" i="105"/>
  <c r="W1256" i="105"/>
  <c r="W1802" i="105"/>
  <c r="W3516" i="105"/>
  <c r="W1883" i="105"/>
  <c r="W1914" i="105"/>
  <c r="W2175" i="105"/>
  <c r="W1332" i="105"/>
  <c r="W1627" i="105"/>
  <c r="W2344" i="105"/>
  <c r="W2050" i="105"/>
  <c r="W1139" i="105"/>
  <c r="W1210" i="105"/>
  <c r="W1236" i="105"/>
  <c r="W1953" i="105"/>
  <c r="W1409" i="105"/>
  <c r="W3643" i="105"/>
  <c r="W1601" i="105"/>
  <c r="W2936" i="105"/>
  <c r="W1387" i="105"/>
  <c r="W2185" i="105"/>
  <c r="W1988" i="105"/>
  <c r="W1974" i="105"/>
  <c r="W3278" i="105"/>
  <c r="W3040" i="105"/>
  <c r="W3249" i="105"/>
  <c r="W3164" i="105"/>
  <c r="W3115" i="105"/>
  <c r="W2601" i="105"/>
  <c r="W2051" i="105"/>
  <c r="W2981" i="105"/>
  <c r="W2159" i="105"/>
  <c r="W1669" i="105"/>
  <c r="W1317" i="105"/>
  <c r="W1996" i="105"/>
  <c r="W2345" i="105"/>
  <c r="W2575" i="105"/>
  <c r="W2075" i="105"/>
  <c r="W1240" i="105"/>
  <c r="W3818" i="105"/>
  <c r="W3268" i="105"/>
  <c r="W1113" i="105"/>
  <c r="W1261" i="105"/>
  <c r="W1795" i="105"/>
  <c r="W1983" i="105"/>
  <c r="W3191" i="105"/>
  <c r="W1427" i="105"/>
  <c r="W1719" i="105"/>
  <c r="W1390" i="105"/>
  <c r="W1294" i="105"/>
  <c r="W1166" i="105"/>
  <c r="W1466" i="105"/>
  <c r="W1938" i="105"/>
  <c r="W1808" i="105"/>
  <c r="W1572" i="105"/>
  <c r="W3570" i="105"/>
  <c r="W1485" i="105"/>
  <c r="W3553" i="105"/>
  <c r="W2034" i="105"/>
  <c r="W1375" i="105"/>
  <c r="W1584" i="105"/>
  <c r="W2655" i="105"/>
  <c r="W2568" i="105"/>
  <c r="W2199" i="105"/>
  <c r="W2615" i="105"/>
  <c r="W3088" i="105"/>
  <c r="W1815" i="105"/>
  <c r="W2534" i="105"/>
  <c r="W2542" i="105"/>
  <c r="W2517" i="105"/>
  <c r="W3182" i="105"/>
  <c r="W1235" i="105"/>
  <c r="W3184" i="105"/>
  <c r="W1596" i="105"/>
  <c r="W1937" i="105"/>
  <c r="W3047" i="105"/>
  <c r="W1413" i="105"/>
  <c r="W1697" i="105"/>
  <c r="W1840" i="105"/>
  <c r="W1525" i="105"/>
  <c r="W1238" i="105"/>
  <c r="W1952" i="105"/>
  <c r="W2237" i="105"/>
  <c r="W3673" i="105"/>
  <c r="W1758" i="105"/>
  <c r="W1454" i="105"/>
  <c r="W2096" i="105"/>
  <c r="W2689" i="105"/>
  <c r="W1197" i="105"/>
  <c r="W3020" i="105"/>
  <c r="W1233" i="105"/>
  <c r="W2263" i="105"/>
  <c r="W1486" i="105"/>
  <c r="W1468" i="105"/>
  <c r="W1947" i="105"/>
  <c r="W2193" i="105"/>
  <c r="W1838" i="105"/>
  <c r="W3462" i="105"/>
  <c r="W2638" i="105"/>
  <c r="W2660" i="105"/>
  <c r="W2560" i="105"/>
  <c r="W2841" i="105"/>
  <c r="W3059" i="105"/>
  <c r="W3230" i="105"/>
  <c r="W1857" i="105"/>
  <c r="W1746" i="105"/>
  <c r="W2077" i="105"/>
  <c r="W2385" i="105"/>
  <c r="W3290" i="105"/>
  <c r="W1478" i="105"/>
  <c r="W1326" i="105"/>
  <c r="W1414" i="105"/>
  <c r="W1515" i="105"/>
  <c r="W2911" i="105"/>
  <c r="W1920" i="105"/>
  <c r="W2602" i="105"/>
  <c r="W1497" i="105"/>
  <c r="W1496" i="105"/>
  <c r="W2383" i="105"/>
  <c r="W2995" i="105"/>
  <c r="W1352" i="105"/>
  <c r="W3394" i="105"/>
  <c r="W2246" i="105"/>
  <c r="W1904" i="105"/>
  <c r="W2134" i="105"/>
  <c r="W2846" i="105"/>
  <c r="W1488" i="105"/>
  <c r="W2162" i="105"/>
  <c r="W1286" i="105"/>
  <c r="W3010" i="105"/>
  <c r="W3016" i="105"/>
  <c r="W3770" i="105"/>
  <c r="W3987" i="105"/>
  <c r="W3918" i="105"/>
  <c r="W2524" i="105"/>
  <c r="W2035" i="105"/>
  <c r="W1997" i="105"/>
  <c r="W1703" i="105"/>
  <c r="W3153" i="105"/>
  <c r="W1830" i="105"/>
  <c r="W2635" i="105"/>
  <c r="W3825" i="105"/>
  <c r="W1245" i="105"/>
  <c r="W2033" i="105"/>
  <c r="W3986" i="105"/>
  <c r="W1159" i="105"/>
  <c r="W1412" i="105"/>
  <c r="W2723" i="105"/>
  <c r="W1155" i="105"/>
  <c r="W3989" i="105"/>
  <c r="W2695" i="105"/>
  <c r="W1577" i="105"/>
  <c r="W2047" i="105"/>
  <c r="W2512" i="105"/>
  <c r="W1467" i="105"/>
  <c r="W2489" i="105"/>
  <c r="W3881" i="105"/>
  <c r="W2276" i="105"/>
  <c r="W1263" i="105"/>
  <c r="W2089" i="105"/>
  <c r="W1335" i="105"/>
  <c r="W1723" i="105"/>
  <c r="W2248" i="105"/>
  <c r="W1118" i="105"/>
  <c r="W1259" i="105"/>
  <c r="W1151" i="105"/>
  <c r="W3246" i="105"/>
  <c r="W1607" i="105"/>
  <c r="W1269" i="105"/>
  <c r="W1253" i="105"/>
  <c r="W1358" i="105"/>
  <c r="W1275" i="105"/>
  <c r="W2079" i="105"/>
  <c r="W1966" i="105"/>
  <c r="W2370" i="105"/>
  <c r="W1128" i="105"/>
  <c r="W1813" i="105"/>
  <c r="W3321" i="105"/>
  <c r="W3650" i="105"/>
  <c r="W3900" i="105"/>
  <c r="W3383" i="105"/>
  <c r="W3871" i="105"/>
  <c r="W2429" i="105"/>
  <c r="W1986" i="105"/>
  <c r="W2733" i="105"/>
  <c r="W2852" i="105"/>
  <c r="W3136" i="105"/>
  <c r="W1411" i="105"/>
  <c r="W3896" i="105"/>
  <c r="W1922" i="105"/>
  <c r="W2322" i="105"/>
  <c r="W3311" i="105"/>
  <c r="W1992" i="105"/>
  <c r="W2693" i="105"/>
  <c r="W1110" i="105"/>
  <c r="W3798" i="105"/>
  <c r="W1249" i="105"/>
  <c r="W3924" i="105"/>
  <c r="W2606" i="105"/>
  <c r="W2676" i="105"/>
  <c r="W1650" i="105"/>
  <c r="W2036" i="105"/>
  <c r="W2458" i="105"/>
  <c r="W3145" i="105"/>
  <c r="W1441" i="105"/>
  <c r="W1503" i="105"/>
  <c r="W3483" i="105"/>
  <c r="W2604" i="105"/>
  <c r="W2802" i="105"/>
  <c r="W1439" i="105"/>
  <c r="W2093" i="105"/>
  <c r="W1580" i="105"/>
  <c r="W3412" i="105"/>
  <c r="W2389" i="105"/>
  <c r="W1673" i="105"/>
  <c r="W2300" i="105"/>
  <c r="W3356" i="105"/>
  <c r="W1685" i="105"/>
  <c r="W1510" i="105"/>
  <c r="W3563" i="105"/>
  <c r="W3699" i="105"/>
  <c r="W1973" i="105"/>
  <c r="W1951" i="105"/>
  <c r="W2303" i="105"/>
  <c r="W1662" i="105"/>
  <c r="W2569" i="105"/>
  <c r="W1756" i="105"/>
  <c r="W3438" i="105"/>
  <c r="W2324" i="105"/>
  <c r="W1889" i="105"/>
  <c r="W3934" i="105"/>
  <c r="W3034" i="105"/>
  <c r="W2665" i="105"/>
  <c r="W1363" i="105"/>
  <c r="W2474" i="105"/>
  <c r="W1219" i="105"/>
  <c r="W1353" i="105"/>
  <c r="W2562" i="105"/>
  <c r="W1546" i="105"/>
  <c r="W2313" i="105"/>
  <c r="W1192" i="105"/>
  <c r="W3729" i="105"/>
  <c r="W1301" i="105"/>
  <c r="W1493" i="105"/>
  <c r="W2000" i="105"/>
  <c r="W2903" i="105"/>
  <c r="W2397" i="105"/>
  <c r="W2767" i="105"/>
  <c r="W2818" i="105"/>
  <c r="W1624" i="105"/>
  <c r="W1638" i="105"/>
  <c r="W1126" i="105"/>
  <c r="W1418" i="105"/>
  <c r="W2066" i="105"/>
  <c r="W1702" i="105"/>
  <c r="W1218" i="105"/>
  <c r="W1950" i="105"/>
  <c r="W1933" i="105"/>
  <c r="W3929" i="105"/>
  <c r="W2781" i="105"/>
  <c r="W3366" i="105"/>
  <c r="W2580" i="105"/>
  <c r="W3017" i="105"/>
  <c r="W1970" i="105"/>
  <c r="W1926" i="105"/>
  <c r="W2782" i="105"/>
  <c r="W2381" i="105"/>
  <c r="W2062" i="105"/>
  <c r="W1713" i="105"/>
  <c r="W3378" i="105"/>
  <c r="W2404" i="105"/>
  <c r="W1207" i="105"/>
  <c r="W3547" i="105"/>
  <c r="W2281" i="105"/>
  <c r="W2435" i="105"/>
  <c r="W3927" i="105"/>
  <c r="W1337" i="105"/>
  <c r="W3696" i="105"/>
  <c r="W2018" i="105"/>
  <c r="W2652" i="105"/>
  <c r="W3217" i="105"/>
  <c r="W3369" i="105"/>
  <c r="W1801" i="105"/>
  <c r="W1990" i="105"/>
  <c r="W2170" i="105"/>
  <c r="W2069" i="105"/>
  <c r="W2468" i="105"/>
  <c r="W2136" i="105"/>
  <c r="W1212" i="105"/>
  <c r="W2688" i="105"/>
  <c r="W3501" i="105"/>
  <c r="W1963" i="105"/>
  <c r="W1121" i="105"/>
  <c r="W1392" i="105"/>
  <c r="W1847" i="105"/>
  <c r="W1642" i="105"/>
  <c r="W2308" i="105"/>
  <c r="W3389" i="105"/>
  <c r="W3752" i="105"/>
  <c r="W1935" i="105"/>
  <c r="W1899" i="105"/>
  <c r="W1619" i="105"/>
  <c r="W2770" i="105"/>
  <c r="W2042" i="105"/>
  <c r="W1678" i="105"/>
  <c r="W2984" i="105"/>
  <c r="W2440" i="105"/>
  <c r="W3082" i="105"/>
  <c r="W3024" i="105"/>
  <c r="W2824" i="105"/>
  <c r="W1868" i="105"/>
  <c r="W2493" i="105"/>
  <c r="W3270" i="105"/>
  <c r="W3150" i="105"/>
  <c r="W2311" i="105"/>
  <c r="W1300" i="105"/>
  <c r="W3680" i="105"/>
  <c r="W1852" i="105"/>
  <c r="W3022" i="105"/>
  <c r="W1687" i="105"/>
  <c r="W1429" i="105"/>
  <c r="W2679" i="105"/>
  <c r="W2158" i="105"/>
  <c r="W1942" i="105"/>
  <c r="W2259" i="105"/>
  <c r="W1282" i="105"/>
  <c r="W3560" i="105"/>
  <c r="W2343" i="105"/>
  <c r="W2025" i="105"/>
  <c r="W1216" i="105"/>
  <c r="W1132" i="105"/>
  <c r="W1293" i="105"/>
  <c r="W3669" i="105"/>
  <c r="W3999" i="105"/>
  <c r="W1345" i="105"/>
  <c r="W2902" i="105"/>
  <c r="W1232" i="105"/>
  <c r="W2566" i="105"/>
  <c r="W2481" i="105"/>
  <c r="W2787" i="105"/>
  <c r="W2057" i="105"/>
  <c r="W3141" i="105"/>
  <c r="W2422" i="105"/>
  <c r="W1872" i="105"/>
  <c r="W2037" i="105"/>
  <c r="W2744" i="105"/>
  <c r="W1609" i="105"/>
  <c r="W2884" i="105"/>
  <c r="W3039" i="105"/>
  <c r="W2011" i="105"/>
  <c r="W2875" i="105"/>
  <c r="W2766" i="105"/>
  <c r="W3080" i="105"/>
  <c r="W1190" i="105"/>
  <c r="W3041" i="105"/>
  <c r="W2294" i="105"/>
  <c r="W1295" i="105"/>
  <c r="W1426" i="105"/>
  <c r="W3128" i="105"/>
  <c r="W1744" i="105"/>
  <c r="W1919" i="105"/>
  <c r="W2115" i="105"/>
  <c r="W2443" i="105"/>
  <c r="W1668" i="105"/>
  <c r="W3305" i="105"/>
  <c r="W3387" i="105"/>
  <c r="W2829" i="105"/>
  <c r="W1313" i="105"/>
  <c r="W2049" i="105"/>
  <c r="W1861" i="105"/>
  <c r="W2067" i="105"/>
  <c r="W1531" i="105"/>
  <c r="W2953" i="105"/>
  <c r="W2438" i="105"/>
  <c r="W1142" i="105"/>
  <c r="W1184" i="105"/>
  <c r="W1315" i="105"/>
  <c r="W2283" i="105"/>
  <c r="W3558" i="105"/>
  <c r="W1133" i="105"/>
  <c r="W1223" i="105"/>
  <c r="W2335" i="105"/>
  <c r="W2120" i="105"/>
  <c r="W2266" i="105"/>
  <c r="W3273" i="105"/>
  <c r="W3187" i="105"/>
  <c r="W3594" i="105"/>
  <c r="W2716" i="105"/>
  <c r="W2924" i="105"/>
  <c r="W3207" i="105"/>
  <c r="W2375" i="105"/>
  <c r="W1955" i="105"/>
  <c r="W2678" i="105"/>
  <c r="W1599" i="105"/>
  <c r="W2865" i="105"/>
  <c r="W2581" i="105"/>
  <c r="W1749" i="105"/>
  <c r="W2916" i="105"/>
  <c r="W1172" i="105"/>
  <c r="W3019" i="105"/>
  <c r="W2094" i="105"/>
  <c r="W2666" i="105"/>
  <c r="W2243" i="105"/>
  <c r="W1691" i="105"/>
  <c r="W2072" i="105"/>
  <c r="W1424" i="105"/>
  <c r="W3101" i="105"/>
  <c r="W2307" i="105"/>
  <c r="W2827" i="105"/>
  <c r="W2812" i="105"/>
  <c r="W2328" i="105"/>
  <c r="W1785" i="105"/>
  <c r="W1865" i="105"/>
  <c r="W1217" i="105"/>
  <c r="W1394" i="105"/>
  <c r="W3839" i="105"/>
  <c r="W1180" i="105"/>
  <c r="W1203" i="105"/>
  <c r="W1611" i="105"/>
  <c r="W1620" i="105"/>
  <c r="W1779" i="105"/>
  <c r="W1226" i="105"/>
  <c r="W1903" i="105"/>
  <c r="W2168" i="105"/>
  <c r="W1827" i="105"/>
  <c r="W1314" i="105"/>
  <c r="W2710" i="105"/>
  <c r="W3318" i="105"/>
  <c r="W2649" i="105"/>
  <c r="W2861" i="105"/>
  <c r="W1487" i="105"/>
  <c r="W3644" i="105"/>
  <c r="W2690" i="105"/>
  <c r="W2288" i="105"/>
  <c r="W2459" i="105"/>
  <c r="W1520" i="105"/>
  <c r="W2836" i="105"/>
  <c r="W2548" i="105"/>
  <c r="W3007" i="105"/>
  <c r="W1907" i="105"/>
  <c r="W2216" i="105"/>
  <c r="W2233" i="105"/>
  <c r="W1158" i="105"/>
  <c r="W1298" i="105"/>
  <c r="W2840" i="105"/>
  <c r="W1675" i="105"/>
  <c r="W1605" i="105"/>
  <c r="W2347" i="105"/>
  <c r="W2763" i="105"/>
  <c r="W2521" i="105"/>
  <c r="W2572" i="105"/>
  <c r="W2316" i="105"/>
  <c r="W1797" i="105"/>
  <c r="W1170" i="105"/>
  <c r="W1182" i="105"/>
  <c r="W2525" i="105"/>
  <c r="W3875" i="105"/>
  <c r="W2221" i="105"/>
  <c r="W1339" i="105"/>
  <c r="W3352" i="105"/>
  <c r="W1473" i="105"/>
  <c r="W1448" i="105"/>
  <c r="W1551" i="105"/>
  <c r="W1291" i="105"/>
  <c r="W2201" i="105"/>
  <c r="W3288" i="105"/>
  <c r="W3398" i="105"/>
  <c r="W2983" i="105"/>
  <c r="W1880" i="105"/>
  <c r="W1981" i="105"/>
  <c r="W1482" i="105"/>
  <c r="W2194" i="105"/>
  <c r="W1848" i="105"/>
  <c r="W3454" i="105"/>
  <c r="W2684" i="105"/>
  <c r="W2374" i="105"/>
  <c r="W1524" i="105"/>
  <c r="W1228" i="105"/>
  <c r="W2384" i="105"/>
  <c r="W2734" i="105"/>
  <c r="W2821" i="105"/>
  <c r="W2721" i="105"/>
  <c r="W1898" i="105"/>
  <c r="W2133" i="105"/>
  <c r="W1201" i="105"/>
  <c r="W1633" i="105"/>
  <c r="W1563" i="105"/>
  <c r="W1965" i="105"/>
  <c r="W1656" i="105"/>
  <c r="W1646" i="105"/>
  <c r="W2502" i="105"/>
  <c r="W2211" i="105"/>
  <c r="W1152" i="105"/>
  <c r="W1469" i="105"/>
  <c r="W2626" i="105"/>
  <c r="W1769" i="105"/>
  <c r="W1831" i="105"/>
  <c r="W1115" i="105"/>
  <c r="W1244" i="105"/>
  <c r="W3095" i="105"/>
  <c r="W1561" i="105"/>
  <c r="W2363" i="105"/>
  <c r="W1461" i="105"/>
  <c r="W1768" i="105"/>
  <c r="W1391" i="105"/>
  <c r="W1338" i="105"/>
  <c r="W2182" i="105"/>
  <c r="W1440" i="105"/>
  <c r="W2386" i="105"/>
  <c r="W3376" i="105"/>
  <c r="W3347" i="105"/>
  <c r="W2588" i="105"/>
  <c r="W2956" i="105"/>
  <c r="W1876" i="105"/>
  <c r="W2795" i="105"/>
  <c r="W2319" i="105"/>
  <c r="W3107" i="105"/>
  <c r="W1200" i="105"/>
  <c r="W2778" i="105"/>
  <c r="W1632" i="105"/>
  <c r="W2377" i="105"/>
  <c r="W2140" i="105"/>
  <c r="W2630" i="105"/>
  <c r="W3355" i="105"/>
  <c r="W1545" i="105"/>
  <c r="W1420" i="105"/>
  <c r="W1698" i="105"/>
  <c r="W1322" i="105"/>
  <c r="W1354" i="105"/>
  <c r="W2350" i="105"/>
  <c r="W1705" i="105"/>
  <c r="W1407" i="105"/>
  <c r="W1264" i="105"/>
  <c r="W2554" i="105"/>
  <c r="W1588" i="105"/>
  <c r="W1700" i="105"/>
  <c r="W1198" i="105"/>
  <c r="W2055" i="105"/>
  <c r="W2045" i="105"/>
  <c r="W1465" i="105"/>
  <c r="W1328" i="105"/>
  <c r="W1628" i="105"/>
  <c r="W1148" i="105"/>
  <c r="W1165" i="105"/>
  <c r="W1438" i="105"/>
  <c r="W2737" i="105"/>
  <c r="W1654" i="105"/>
  <c r="W2860" i="105"/>
  <c r="W1589" i="105"/>
  <c r="W1483" i="105"/>
  <c r="W3247" i="105"/>
  <c r="W3443" i="105"/>
  <c r="W3177" i="105"/>
  <c r="W3794" i="105"/>
  <c r="W2720" i="105"/>
  <c r="W1816" i="105"/>
  <c r="W2169" i="105"/>
  <c r="W2996" i="105"/>
  <c r="W2528" i="105"/>
  <c r="W1858" i="105"/>
  <c r="W2148" i="105"/>
  <c r="W2532" i="105"/>
  <c r="W2333" i="105"/>
  <c r="W1119" i="105"/>
  <c r="W1135" i="105"/>
  <c r="W2597" i="105"/>
  <c r="W2586" i="105"/>
  <c r="W2020" i="105"/>
  <c r="W3988" i="105"/>
  <c r="W2967" i="105"/>
  <c r="W2461" i="105"/>
  <c r="W1538" i="105"/>
  <c r="W1672" i="105"/>
  <c r="W2257" i="105"/>
  <c r="W1221" i="105"/>
  <c r="W2254" i="105"/>
  <c r="W1316" i="105"/>
  <c r="W2722" i="105"/>
  <c r="W2934" i="105"/>
  <c r="W1576" i="105"/>
  <c r="W3194" i="105"/>
  <c r="W2304" i="105"/>
  <c r="W1570" i="105"/>
  <c r="W1550" i="105"/>
  <c r="W1692" i="105"/>
  <c r="W1431" i="105"/>
  <c r="W1490" i="105"/>
  <c r="W1134" i="105"/>
  <c r="W1541" i="105"/>
  <c r="W1402" i="105"/>
  <c r="W1873" i="105"/>
  <c r="W1625" i="105"/>
  <c r="W2014" i="105"/>
  <c r="W2360" i="105"/>
  <c r="W3118" i="105"/>
  <c r="W3109" i="105"/>
  <c r="W3170" i="105"/>
  <c r="W1794" i="105"/>
  <c r="W2571" i="105"/>
  <c r="W2145" i="105"/>
  <c r="W2123" i="105"/>
  <c r="W1634" i="105"/>
  <c r="W1972" i="105"/>
  <c r="W3773" i="105"/>
  <c r="W3487" i="105"/>
  <c r="W1606" i="105"/>
  <c r="W2509" i="105"/>
  <c r="W2465" i="105"/>
  <c r="W1667" i="105"/>
  <c r="W1837" i="105"/>
  <c r="W1962" i="105"/>
  <c r="W2845" i="105"/>
  <c r="W1129" i="105"/>
  <c r="W2336" i="105"/>
  <c r="W3402" i="105"/>
  <c r="W2112" i="105"/>
  <c r="W2229" i="105"/>
  <c r="W2295" i="105"/>
  <c r="W1762" i="105"/>
  <c r="W2971" i="105"/>
  <c r="W1724" i="105"/>
  <c r="W1248" i="105"/>
  <c r="W1385" i="105"/>
  <c r="W3474" i="105"/>
  <c r="W2475" i="105"/>
  <c r="W1283" i="105"/>
  <c r="W1306" i="105"/>
  <c r="W1114" i="105"/>
  <c r="W1567" i="105"/>
  <c r="W1610" i="105"/>
  <c r="W1961" i="105"/>
  <c r="W2173" i="105"/>
  <c r="W1246" i="105"/>
  <c r="W3649" i="105"/>
  <c r="W1319" i="105"/>
  <c r="W3084" i="105"/>
  <c r="W2156" i="105"/>
  <c r="W2418" i="105"/>
  <c r="W2598" i="105"/>
  <c r="W1987" i="105"/>
  <c r="W2280" i="105"/>
  <c r="W2732" i="105"/>
  <c r="W1613" i="105"/>
  <c r="W1612" i="105"/>
  <c r="W1521" i="105"/>
  <c r="W2452" i="105"/>
  <c r="W3329" i="105"/>
  <c r="W1773" i="105"/>
  <c r="W2929" i="105"/>
  <c r="W2119" i="105"/>
  <c r="W2271" i="105"/>
  <c r="W3385" i="105"/>
  <c r="W1874" i="105"/>
  <c r="W2634" i="105"/>
  <c r="W2671" i="105"/>
  <c r="W2963" i="105"/>
  <c r="W3507" i="105"/>
  <c r="W3883" i="105"/>
  <c r="W3269" i="105"/>
  <c r="W3306" i="105"/>
  <c r="W2765" i="105"/>
  <c r="W2483" i="105"/>
  <c r="W3701" i="105"/>
  <c r="W3292" i="105"/>
  <c r="W3341" i="105"/>
  <c r="W3573" i="105"/>
  <c r="W3435" i="105"/>
  <c r="W3880" i="105"/>
  <c r="W2456" i="105"/>
  <c r="W3582" i="105"/>
  <c r="W1370" i="105"/>
  <c r="W3196" i="105"/>
  <c r="W3681" i="105"/>
  <c r="W3970" i="105"/>
  <c r="W3602" i="105"/>
  <c r="W3056" i="105"/>
  <c r="W2596" i="105"/>
  <c r="W1590" i="105"/>
  <c r="W3113" i="105"/>
  <c r="W1356" i="105"/>
  <c r="W3489" i="105"/>
  <c r="W1810" i="105"/>
  <c r="W2191" i="105"/>
  <c r="W1495" i="105"/>
  <c r="W1417" i="105"/>
  <c r="W3362" i="105"/>
  <c r="W3641" i="105"/>
  <c r="W2921" i="105"/>
  <c r="W2772" i="105"/>
  <c r="W2228" i="105"/>
  <c r="W2537" i="105"/>
  <c r="W3700" i="105"/>
  <c r="W2651" i="105"/>
  <c r="W3417" i="105"/>
  <c r="W2010" i="105"/>
  <c r="W3405" i="105"/>
  <c r="W2359" i="105"/>
  <c r="W3652" i="105"/>
  <c r="W3163" i="105"/>
  <c r="W3463" i="105"/>
  <c r="W3648" i="105"/>
  <c r="W3805" i="105"/>
  <c r="W2558" i="105"/>
  <c r="W2607" i="105"/>
  <c r="W3251" i="105"/>
  <c r="W3144" i="105"/>
  <c r="W3500" i="105"/>
  <c r="W3495" i="105"/>
  <c r="W2820" i="105"/>
  <c r="W3985" i="105"/>
  <c r="W3827" i="105"/>
  <c r="W3796" i="105"/>
  <c r="W2927" i="105"/>
  <c r="W1842" i="105"/>
  <c r="W3298" i="105"/>
  <c r="W1821" i="105"/>
  <c r="W2746" i="105"/>
  <c r="W3330" i="105"/>
  <c r="W2124" i="105"/>
  <c r="W1807" i="105"/>
  <c r="W2177" i="105"/>
  <c r="W1120" i="105"/>
  <c r="W3400" i="105"/>
  <c r="W2487" i="105"/>
  <c r="W3316" i="105"/>
  <c r="W1910" i="105"/>
  <c r="W2497" i="105"/>
  <c r="W3638" i="105"/>
  <c r="W3685" i="105"/>
  <c r="W3354" i="105"/>
  <c r="W2477" i="105"/>
  <c r="W2757" i="105"/>
  <c r="W3078" i="105"/>
  <c r="W2692" i="105"/>
  <c r="W2637" i="105"/>
  <c r="W1539" i="105"/>
  <c r="W2691" i="105"/>
  <c r="W1943" i="105"/>
  <c r="W2013" i="105"/>
  <c r="W3006" i="105"/>
  <c r="W1302" i="105"/>
  <c r="W3813" i="105"/>
  <c r="W2807" i="105"/>
  <c r="W2408" i="105"/>
  <c r="W3613" i="105"/>
  <c r="W3946" i="105"/>
  <c r="W2446" i="105"/>
  <c r="W3791" i="105"/>
  <c r="W2941" i="105"/>
  <c r="W3526" i="105"/>
  <c r="W3595" i="105"/>
  <c r="W3513" i="105"/>
  <c r="W3995" i="105"/>
  <c r="W3735" i="105"/>
  <c r="W1187" i="105"/>
  <c r="W3213" i="105"/>
  <c r="W2705" i="105"/>
  <c r="W1805" i="105"/>
  <c r="W2810" i="105"/>
  <c r="W1694" i="105"/>
  <c r="W2839" i="105"/>
  <c r="W2004" i="105"/>
  <c r="W2620" i="105"/>
  <c r="W1312" i="105"/>
  <c r="W3296" i="105"/>
  <c r="W2128" i="105"/>
  <c r="W2153" i="105"/>
  <c r="W1416" i="105"/>
  <c r="W2071" i="105"/>
  <c r="W1648" i="105"/>
  <c r="W3075" i="105"/>
  <c r="W1368" i="105"/>
  <c r="W3303" i="105"/>
  <c r="W1850" i="105"/>
  <c r="W3532" i="105"/>
  <c r="W1721" i="105"/>
  <c r="W2785" i="105"/>
  <c r="W2430" i="105"/>
  <c r="W1555" i="105"/>
  <c r="W2165" i="105"/>
  <c r="W3229" i="105"/>
  <c r="W2205" i="105"/>
  <c r="W3188" i="105"/>
  <c r="W3062" i="105"/>
  <c r="W2520" i="105"/>
  <c r="W2987" i="105"/>
  <c r="W1250" i="105"/>
  <c r="W3156" i="105"/>
  <c r="W3054" i="105"/>
  <c r="W2002" i="105"/>
  <c r="W2817" i="105"/>
  <c r="W3008" i="105"/>
  <c r="W2729" i="105"/>
  <c r="W2130" i="105"/>
  <c r="W3784" i="105"/>
  <c r="W2697" i="105"/>
  <c r="W2127" i="105"/>
  <c r="W3610" i="105"/>
  <c r="W2760" i="105"/>
  <c r="W1145" i="105"/>
  <c r="W2749" i="105"/>
  <c r="W3384" i="105"/>
  <c r="W3689" i="105"/>
  <c r="W3904" i="105"/>
  <c r="W3954" i="105"/>
  <c r="W2539" i="105"/>
  <c r="W3713" i="105"/>
  <c r="W2340" i="105"/>
  <c r="W3168" i="105"/>
  <c r="W2204" i="105"/>
  <c r="W3319" i="105"/>
  <c r="W1489" i="105"/>
  <c r="W2453" i="105"/>
  <c r="W2114" i="105"/>
  <c r="W2129" i="105"/>
  <c r="W1517" i="105"/>
  <c r="W1334" i="105"/>
  <c r="W3104" i="105"/>
  <c r="W1790" i="105"/>
  <c r="W1885" i="105"/>
  <c r="W3250" i="105"/>
  <c r="W3116" i="105"/>
  <c r="W2613" i="105"/>
  <c r="W3579" i="105"/>
  <c r="W2551" i="105"/>
  <c r="W3334" i="105"/>
  <c r="W3190" i="105"/>
  <c r="W3583" i="105"/>
  <c r="W3678" i="105"/>
  <c r="W3524" i="105"/>
  <c r="W1597" i="105"/>
  <c r="W3140" i="105"/>
  <c r="W1906" i="105"/>
  <c r="W1959" i="105"/>
  <c r="W3028" i="105"/>
  <c r="W3448" i="105"/>
  <c r="W1918" i="105"/>
  <c r="W3456" i="105"/>
  <c r="W3575" i="105"/>
  <c r="W1222" i="105"/>
  <c r="W2346" i="105"/>
  <c r="W3480" i="105"/>
  <c r="W3535" i="105"/>
  <c r="W3763" i="105"/>
  <c r="W3486" i="105"/>
  <c r="W1202" i="105"/>
  <c r="W2390" i="105"/>
  <c r="W1528" i="105"/>
  <c r="W2849" i="105"/>
  <c r="W2245" i="105"/>
  <c r="W1492" i="105"/>
  <c r="W1265" i="105"/>
  <c r="W1361" i="105"/>
  <c r="W2320" i="105"/>
  <c r="W1854" i="105"/>
  <c r="W1506" i="105"/>
  <c r="W2544" i="105"/>
  <c r="W2593" i="105"/>
  <c r="W2531" i="105"/>
  <c r="W1836" i="105"/>
  <c r="W2768" i="105"/>
  <c r="W1924" i="105"/>
  <c r="W1205" i="105"/>
  <c r="W1766" i="105"/>
  <c r="W2791" i="105"/>
  <c r="W3074" i="105"/>
  <c r="W2800" i="105"/>
  <c r="W2811" i="105"/>
  <c r="W3331" i="105"/>
  <c r="W1360" i="105"/>
  <c r="W2086" i="105"/>
  <c r="W3509" i="105"/>
  <c r="W3162" i="105"/>
  <c r="W1791" i="105"/>
  <c r="W2961" i="105"/>
  <c r="W2686" i="105"/>
  <c r="W2664" i="105"/>
  <c r="W2579" i="105"/>
  <c r="W1432" i="105"/>
  <c r="W3863" i="105"/>
  <c r="W2966" i="105"/>
  <c r="W3834" i="105"/>
  <c r="W3178" i="105"/>
  <c r="W3719" i="105"/>
  <c r="W3577" i="105"/>
  <c r="W2511" i="105"/>
  <c r="W1739" i="105"/>
  <c r="W3112" i="105"/>
  <c r="W3372" i="105"/>
  <c r="W1147" i="105"/>
  <c r="W1733" i="105"/>
  <c r="W1629" i="105"/>
  <c r="W1178" i="105"/>
  <c r="W1185" i="105"/>
  <c r="W2991" i="105"/>
  <c r="W1881" i="105"/>
  <c r="W2260" i="105"/>
  <c r="W1500" i="105"/>
  <c r="W1994" i="105"/>
  <c r="W3520" i="105"/>
  <c r="W3211" i="105"/>
  <c r="W2605" i="105"/>
  <c r="W1875" i="105"/>
  <c r="W2467" i="105"/>
  <c r="W1984" i="105"/>
  <c r="W1752" i="105"/>
  <c r="W2419" i="105"/>
  <c r="W3081" i="105"/>
  <c r="W3053" i="105"/>
  <c r="W2653" i="105"/>
  <c r="W3484" i="105"/>
  <c r="W3768" i="105"/>
  <c r="W2462" i="105"/>
  <c r="W2735" i="105"/>
  <c r="W2891" i="105"/>
  <c r="W1371" i="105"/>
  <c r="W3717" i="105"/>
  <c r="W3932" i="105"/>
  <c r="W3612" i="105"/>
  <c r="W1822" i="105"/>
  <c r="W2650" i="105"/>
  <c r="W2741" i="105"/>
  <c r="W3783" i="105"/>
  <c r="W1516" i="105"/>
  <c r="W3585" i="105"/>
  <c r="W2314" i="105"/>
  <c r="W3201" i="105"/>
  <c r="W2590" i="105"/>
  <c r="W1333" i="105"/>
  <c r="W1499" i="105"/>
  <c r="W1587" i="105"/>
  <c r="W1879" i="105"/>
  <c r="W1727" i="105"/>
  <c r="W1419" i="105"/>
  <c r="W2091" i="105"/>
  <c r="W1664" i="105"/>
  <c r="W3690" i="105"/>
  <c r="W2681" i="105"/>
  <c r="W2555" i="105"/>
  <c r="W3408" i="105"/>
  <c r="W1784" i="105"/>
  <c r="W3139" i="105"/>
  <c r="W3379" i="105"/>
  <c r="W3555" i="105"/>
  <c r="W3908" i="105"/>
  <c r="W2064" i="105"/>
  <c r="W1991" i="105"/>
  <c r="W3284" i="105"/>
  <c r="W3476" i="105"/>
  <c r="W3712" i="105"/>
  <c r="W3152" i="105"/>
  <c r="W3299" i="105"/>
  <c r="W3891" i="105"/>
  <c r="W3623" i="105"/>
  <c r="W2747" i="105"/>
  <c r="W3224" i="105"/>
  <c r="W2869" i="105"/>
  <c r="W2510" i="105"/>
  <c r="W3941" i="105"/>
  <c r="W3972" i="105"/>
  <c r="W2076" i="105"/>
  <c r="W3361" i="105"/>
  <c r="W3749" i="105"/>
  <c r="W2490" i="105"/>
  <c r="W2369" i="105"/>
  <c r="W1941" i="105"/>
  <c r="W1617" i="105"/>
  <c r="W1272" i="105"/>
  <c r="W2106" i="105"/>
  <c r="W1602" i="105"/>
  <c r="W1386" i="105"/>
  <c r="W1502" i="105"/>
  <c r="W1575" i="105"/>
  <c r="W1860" i="105"/>
  <c r="W2043" i="105"/>
  <c r="W2367" i="105"/>
  <c r="W3511" i="105"/>
  <c r="W2282" i="105"/>
  <c r="W2659" i="105"/>
  <c r="W2180" i="105"/>
  <c r="W2508" i="105"/>
  <c r="W1124" i="105"/>
  <c r="W1717" i="105"/>
  <c r="W3788" i="105"/>
  <c r="W2538" i="105"/>
  <c r="W3066" i="105"/>
  <c r="W2401" i="105"/>
  <c r="W3807" i="105"/>
  <c r="W1776" i="105"/>
  <c r="W3538" i="105"/>
  <c r="W2432" i="105"/>
  <c r="W3764" i="105"/>
  <c r="W1946" i="105"/>
  <c r="W3683" i="105"/>
  <c r="W3209" i="105"/>
  <c r="W2773" i="105"/>
  <c r="W1855" i="105"/>
  <c r="W2896" i="105"/>
  <c r="W2898" i="105"/>
  <c r="W3593" i="105"/>
  <c r="W3726" i="105"/>
  <c r="W3228" i="105"/>
  <c r="W2622" i="105"/>
  <c r="W1674" i="105"/>
  <c r="W1116" i="105"/>
  <c r="W1722" i="105"/>
  <c r="W1188" i="105"/>
  <c r="W1284" i="105"/>
  <c r="W1616" i="105"/>
  <c r="W1347" i="105"/>
  <c r="W1979" i="105"/>
  <c r="W1137" i="105"/>
  <c r="W3432" i="105"/>
  <c r="W1778" i="105"/>
  <c r="W1862" i="105"/>
  <c r="W3537" i="105"/>
  <c r="W3442" i="105"/>
  <c r="W3307" i="105"/>
  <c r="W1380" i="105"/>
  <c r="W1670" i="105"/>
  <c r="W3135" i="105"/>
  <c r="W3175" i="105"/>
  <c r="W3935" i="105"/>
  <c r="W3227" i="105"/>
  <c r="W3397" i="105"/>
  <c r="W3427" i="105"/>
  <c r="W3551" i="105"/>
  <c r="W3744" i="105"/>
  <c r="W2202" i="105"/>
  <c r="W3733" i="105"/>
  <c r="W2932" i="105"/>
  <c r="W2897" i="105"/>
  <c r="W2338" i="105"/>
  <c r="W3411" i="105"/>
  <c r="W3434" i="105"/>
  <c r="W3762" i="105"/>
  <c r="W3992" i="105"/>
  <c r="W3492" i="105"/>
  <c r="W3659" i="105"/>
  <c r="W3942" i="105"/>
  <c r="W2536" i="105"/>
  <c r="W3853" i="105"/>
  <c r="W2040" i="105"/>
  <c r="W3755" i="105"/>
  <c r="W2973" i="105"/>
  <c r="W2942" i="105"/>
  <c r="W1663" i="105"/>
  <c r="W2738" i="105"/>
  <c r="W2293" i="105"/>
  <c r="W1208" i="105"/>
  <c r="W1281" i="105"/>
  <c r="W2184" i="105"/>
  <c r="W1582" i="105"/>
  <c r="W1976" i="105"/>
  <c r="W2931" i="105"/>
  <c r="W3042" i="105"/>
  <c r="W2146" i="105"/>
  <c r="W3351" i="105"/>
  <c r="W2611" i="105"/>
  <c r="W1241" i="105"/>
  <c r="W1726" i="105"/>
  <c r="W1711" i="105"/>
  <c r="W3559" i="105"/>
  <c r="W1343" i="105"/>
  <c r="W2837" i="105"/>
  <c r="W3832" i="105"/>
  <c r="W2329" i="105"/>
  <c r="W3407" i="105"/>
  <c r="W2696" i="105"/>
  <c r="W3695" i="105"/>
  <c r="W3094" i="105"/>
  <c r="W3180" i="105"/>
  <c r="W3336" i="105"/>
  <c r="W2431" i="105"/>
  <c r="W1460" i="105"/>
  <c r="W3035" i="105"/>
  <c r="W3004" i="105"/>
  <c r="W1153" i="105"/>
  <c r="W2174" i="105"/>
  <c r="W2859" i="105"/>
  <c r="W2022" i="105"/>
  <c r="W2559" i="105"/>
  <c r="W3578" i="105"/>
  <c r="W3879" i="105"/>
  <c r="W3980" i="105"/>
  <c r="W3528" i="105"/>
  <c r="W3877" i="105"/>
  <c r="W2378" i="105"/>
  <c r="W3445" i="105"/>
  <c r="W3765" i="105"/>
  <c r="W3404" i="105"/>
  <c r="W2262" i="105"/>
  <c r="W1958" i="105"/>
  <c r="W1763" i="105"/>
  <c r="W1888" i="105"/>
  <c r="W2755" i="105"/>
  <c r="W2007" i="105"/>
  <c r="W1491" i="105"/>
  <c r="W2131" i="105"/>
  <c r="W1362" i="105"/>
  <c r="W1775" i="105"/>
  <c r="W3420" i="105"/>
  <c r="W2135" i="105"/>
  <c r="W3728" i="105"/>
  <c r="W2656" i="105"/>
  <c r="W1793" i="105"/>
  <c r="W2101" i="105"/>
  <c r="W2332" i="105"/>
  <c r="W2087" i="105"/>
  <c r="W2506" i="105"/>
  <c r="W1750" i="105"/>
  <c r="W3828" i="105"/>
  <c r="W3856" i="105"/>
  <c r="W3640" i="105"/>
  <c r="W3617" i="105"/>
  <c r="W2908" i="105"/>
  <c r="W2085" i="105"/>
  <c r="W3235" i="105"/>
  <c r="W3694" i="105"/>
  <c r="W2552" i="105"/>
  <c r="W1900" i="105"/>
  <c r="W3127" i="105"/>
  <c r="W3060" i="105"/>
  <c r="W2232" i="105"/>
  <c r="W3655" i="105"/>
  <c r="W3061" i="105"/>
  <c r="W3571" i="105"/>
  <c r="W3183" i="105"/>
  <c r="W3320" i="105"/>
  <c r="W2708" i="105"/>
  <c r="W1278" i="105"/>
  <c r="W2270" i="105"/>
  <c r="W1243" i="105"/>
  <c r="W2274" i="105"/>
  <c r="W2582" i="105"/>
  <c r="W1262" i="105"/>
  <c r="W1689" i="105"/>
  <c r="W2092" i="105"/>
  <c r="W1307" i="105"/>
  <c r="W2008" i="105"/>
  <c r="W2012" i="105"/>
  <c r="W2251" i="105"/>
  <c r="W2972" i="105"/>
  <c r="W2495" i="105"/>
  <c r="W3070" i="105"/>
  <c r="W3202" i="105"/>
  <c r="W1341" i="105"/>
  <c r="W3079" i="105"/>
  <c r="W1374" i="105"/>
  <c r="W1447" i="105"/>
  <c r="W3265" i="105"/>
  <c r="W2479" i="105"/>
  <c r="W2946" i="105"/>
  <c r="W2786" i="105"/>
  <c r="W3662" i="105"/>
  <c r="W3787" i="105"/>
  <c r="W3312" i="105"/>
  <c r="W3810" i="105"/>
  <c r="W3339" i="105"/>
  <c r="W2292" i="105"/>
  <c r="W3343" i="105"/>
  <c r="W3482" i="105"/>
  <c r="W3931" i="105"/>
  <c r="W1415" i="105"/>
  <c r="W3886" i="105"/>
  <c r="W3857" i="105"/>
  <c r="W3580" i="105"/>
  <c r="W3637" i="105"/>
  <c r="W1748" i="105"/>
  <c r="W2974" i="105"/>
  <c r="W2797" i="105"/>
  <c r="W1657" i="105"/>
  <c r="W1556" i="105"/>
  <c r="W2190" i="105"/>
  <c r="W3015" i="105"/>
  <c r="W3026" i="105"/>
  <c r="W2500" i="105"/>
  <c r="W2930" i="105"/>
  <c r="W2305" i="105"/>
  <c r="W2831" i="105"/>
  <c r="W2646" i="105"/>
  <c r="W2312" i="105"/>
  <c r="W3166" i="105"/>
  <c r="W3679" i="105"/>
  <c r="W2843" i="105"/>
  <c r="W3380" i="105"/>
  <c r="W3618" i="105"/>
  <c r="W3757" i="105"/>
  <c r="W2960" i="105"/>
  <c r="W2577" i="105"/>
  <c r="W3458" i="105"/>
  <c r="W2331" i="105"/>
  <c r="W3981" i="105"/>
  <c r="W3802" i="105"/>
  <c r="W3860" i="105"/>
  <c r="W2222" i="105"/>
  <c r="W2310" i="105"/>
  <c r="W2832" i="105"/>
  <c r="W3830" i="105"/>
  <c r="W1369" i="105"/>
  <c r="W3554" i="105"/>
  <c r="W1891" i="105"/>
  <c r="W1474" i="105"/>
  <c r="W1878" i="105"/>
  <c r="W2030" i="105"/>
  <c r="W1518" i="105"/>
  <c r="W3032" i="105"/>
  <c r="W2060" i="105"/>
  <c r="W1666" i="105"/>
  <c r="W1484" i="105"/>
  <c r="W2962" i="105"/>
  <c r="W3672" i="105"/>
  <c r="W3133" i="105"/>
  <c r="W1112" i="105"/>
  <c r="W3419" i="105"/>
  <c r="W1366" i="105"/>
  <c r="W1622" i="105"/>
  <c r="W1171" i="105"/>
  <c r="W3058" i="105"/>
  <c r="W1639" i="105"/>
  <c r="W2777" i="105"/>
  <c r="W2730" i="105"/>
  <c r="W3645" i="105"/>
  <c r="W2675" i="105"/>
  <c r="W3892" i="105"/>
  <c r="W3974" i="105"/>
  <c r="W3279" i="105"/>
  <c r="W3991" i="105"/>
  <c r="W2955" i="105"/>
  <c r="W2564" i="105"/>
  <c r="W2636" i="105"/>
  <c r="W2728" i="105"/>
  <c r="W2480" i="105"/>
  <c r="W1823" i="105"/>
  <c r="W3199" i="105"/>
  <c r="W3777" i="105"/>
  <c r="W2853" i="105"/>
  <c r="W3449" i="105"/>
  <c r="W1803" i="105"/>
  <c r="W2834" i="105"/>
  <c r="W2164" i="105"/>
  <c r="W3611" i="105"/>
  <c r="W2628" i="105"/>
  <c r="W1921" i="105"/>
  <c r="W1289" i="105"/>
  <c r="W1747" i="105"/>
  <c r="W2081" i="105"/>
  <c r="W1928" i="105"/>
  <c r="W1509" i="105"/>
  <c r="W2621" i="105"/>
  <c r="W3302" i="105"/>
  <c r="W3706" i="105"/>
  <c r="W3572" i="105"/>
  <c r="W3889" i="105"/>
  <c r="W3223" i="105"/>
  <c r="W3608" i="105"/>
  <c r="W3731" i="105"/>
  <c r="W3475" i="105"/>
  <c r="W2543" i="105"/>
  <c r="W3633" i="105"/>
  <c r="W2633" i="105"/>
  <c r="W3102" i="105"/>
  <c r="W2914" i="105"/>
  <c r="W2899" i="105"/>
  <c r="W1154" i="105"/>
  <c r="W2980" i="105"/>
  <c r="W3460" i="105"/>
  <c r="W3172" i="105"/>
  <c r="W3716" i="105"/>
  <c r="W3847" i="105"/>
  <c r="W3106" i="105"/>
  <c r="W1430" i="105"/>
  <c r="W2371" i="105"/>
  <c r="W1186" i="105"/>
  <c r="W1330" i="105"/>
  <c r="W2315" i="105"/>
  <c r="W2249" i="105"/>
  <c r="W1533" i="105"/>
  <c r="W1701" i="105"/>
  <c r="W2873" i="105"/>
  <c r="W2959" i="105"/>
  <c r="W3647" i="105"/>
  <c r="W1771" i="105"/>
  <c r="W1123" i="105"/>
  <c r="W1573" i="105"/>
  <c r="W1783" i="105"/>
  <c r="W1464" i="105"/>
  <c r="W1676" i="105"/>
  <c r="W2353" i="105"/>
  <c r="W3614" i="105"/>
  <c r="W2393" i="105"/>
  <c r="W3876" i="105"/>
  <c r="W2743" i="105"/>
  <c r="W3023" i="105"/>
  <c r="W3971" i="105"/>
  <c r="W3622" i="105"/>
  <c r="W1274" i="105"/>
  <c r="W3741" i="105"/>
  <c r="W2969" i="105"/>
  <c r="W3808" i="105"/>
  <c r="W3439" i="105"/>
  <c r="W2609" i="105"/>
  <c r="W1400" i="105"/>
  <c r="W3363" i="105"/>
  <c r="W1866" i="105"/>
  <c r="W2847" i="105"/>
  <c r="W1710" i="105"/>
  <c r="W2253" i="105"/>
  <c r="W3854" i="105"/>
  <c r="W3914" i="105"/>
  <c r="W2044" i="105"/>
  <c r="W1252" i="105"/>
  <c r="W2415" i="105"/>
  <c r="W1504" i="105"/>
  <c r="W2533" i="105"/>
  <c r="W1138" i="105"/>
  <c r="W1939" i="105"/>
  <c r="W2279" i="105"/>
  <c r="W1445" i="105"/>
  <c r="W1764" i="105"/>
  <c r="W2099" i="105"/>
  <c r="W3171" i="105"/>
  <c r="W2947" i="105"/>
  <c r="W3155" i="105"/>
  <c r="W3025" i="105"/>
  <c r="W1859" i="105"/>
  <c r="W1220" i="105"/>
  <c r="W1540" i="105"/>
  <c r="W1737" i="105"/>
  <c r="W1471" i="105"/>
  <c r="W3636" i="105"/>
  <c r="W2876" i="105"/>
  <c r="W3956" i="105"/>
  <c r="W2877" i="105"/>
  <c r="W3864" i="105"/>
  <c r="W2814" i="105"/>
  <c r="W1742" i="105"/>
  <c r="W3872" i="105"/>
  <c r="W3721" i="105"/>
  <c r="W3263" i="105"/>
  <c r="W3959" i="105"/>
  <c r="W3781" i="105"/>
  <c r="W2944" i="105"/>
  <c r="W1704" i="105"/>
  <c r="W3624" i="105"/>
  <c r="W3677" i="105"/>
  <c r="W2478" i="105"/>
  <c r="W3664" i="105"/>
  <c r="W3831" i="105"/>
  <c r="W2540" i="105"/>
  <c r="W1652" i="105"/>
  <c r="W1735" i="105"/>
  <c r="W2556" i="105"/>
  <c r="W1934" i="105"/>
  <c r="W2213" i="105"/>
  <c r="W3212" i="105"/>
  <c r="W2769" i="105"/>
  <c r="W2265" i="105"/>
  <c r="W3308" i="105"/>
  <c r="W1558" i="105"/>
  <c r="W1896" i="105"/>
  <c r="W2192" i="105"/>
  <c r="W2151" i="105"/>
  <c r="W1523" i="105"/>
  <c r="W2009" i="105"/>
  <c r="W2647" i="105"/>
  <c r="W2608" i="105"/>
  <c r="W3071" i="105"/>
  <c r="W2999" i="105"/>
  <c r="W2713" i="105"/>
  <c r="W2455" i="105"/>
  <c r="W2600" i="105"/>
  <c r="W2563" i="105"/>
  <c r="W3902" i="105"/>
  <c r="W3415" i="105"/>
  <c r="W3264" i="105"/>
  <c r="W3256" i="105"/>
  <c r="W1549" i="105"/>
  <c r="W3468" i="105"/>
  <c r="W3873" i="105"/>
  <c r="W2949" i="105"/>
  <c r="W3561" i="105"/>
  <c r="W2570" i="105"/>
  <c r="W2342" i="105"/>
  <c r="W2289" i="105"/>
  <c r="W1715" i="105"/>
  <c r="W2179" i="105"/>
  <c r="W2209" i="105"/>
  <c r="W1111" i="105"/>
  <c r="W2349" i="105"/>
  <c r="W1311" i="105"/>
  <c r="W2139" i="105"/>
  <c r="W1798" i="105"/>
  <c r="W1513" i="105"/>
  <c r="W2117" i="105"/>
  <c r="W3874" i="105"/>
  <c r="W3057" i="105"/>
  <c r="W2717" i="105"/>
  <c r="W1395" i="105"/>
  <c r="W3503" i="105"/>
  <c r="W3552" i="105"/>
  <c r="W2498" i="105"/>
  <c r="W1819" i="105"/>
  <c r="W2065" i="105"/>
  <c r="W2016" i="105"/>
  <c r="W3724" i="105"/>
  <c r="W2758" i="105"/>
  <c r="W3760" i="105"/>
  <c r="W3126" i="105"/>
  <c r="W2523" i="105"/>
  <c r="W3335" i="105"/>
  <c r="W3919" i="105"/>
  <c r="W3241" i="105"/>
  <c r="W2880" i="105"/>
  <c r="W2518" i="105"/>
  <c r="W3754" i="105"/>
  <c r="W3960" i="105"/>
  <c r="W2704" i="105"/>
  <c r="W3090" i="105"/>
  <c r="W1781" i="105"/>
  <c r="W3350" i="105"/>
  <c r="W2317" i="105"/>
  <c r="W3921" i="105"/>
  <c r="W3588" i="105"/>
  <c r="W1975" i="105"/>
  <c r="W3323" i="105"/>
  <c r="W2592" i="105"/>
  <c r="W1761" i="105"/>
  <c r="W2334" i="105"/>
  <c r="W1877" i="105"/>
  <c r="W3280" i="105"/>
  <c r="W1144" i="105"/>
  <c r="W1377" i="105"/>
  <c r="W1745" i="105"/>
  <c r="W2507" i="105"/>
  <c r="W2015" i="105"/>
  <c r="W3758" i="105"/>
  <c r="W2250" i="105"/>
  <c r="W1598" i="105"/>
  <c r="W3446" i="105"/>
  <c r="W3599" i="105"/>
  <c r="W3916" i="105"/>
  <c r="W3239" i="105"/>
  <c r="W1893" i="105"/>
  <c r="W2272" i="105"/>
  <c r="W1422" i="105"/>
  <c r="W1931" i="105"/>
  <c r="W2753" i="105"/>
  <c r="W3911" i="105"/>
  <c r="W3964" i="105"/>
  <c r="W1480" i="105"/>
  <c r="W2258" i="105"/>
  <c r="W2426" i="105"/>
  <c r="W1179" i="105"/>
  <c r="W3215" i="105"/>
  <c r="W1809" i="105"/>
  <c r="W3793" i="105"/>
  <c r="W2798" i="105"/>
  <c r="W3556" i="105"/>
  <c r="W3043" i="105"/>
  <c r="W2677" i="105"/>
  <c r="W3122" i="105"/>
  <c r="W3769" i="105"/>
  <c r="W3837" i="105"/>
  <c r="W3259" i="105"/>
  <c r="W2434" i="105"/>
  <c r="W3907" i="105"/>
  <c r="W2928" i="105"/>
  <c r="W1841" i="105"/>
  <c r="W3346" i="105"/>
  <c r="W3253" i="105"/>
  <c r="W1297" i="105"/>
  <c r="W3176" i="105"/>
  <c r="W2171" i="105"/>
  <c r="W2402" i="105"/>
  <c r="W1568" i="105"/>
  <c r="W1929" i="105"/>
  <c r="W1569" i="105"/>
  <c r="W1462" i="105"/>
  <c r="W1792" i="105"/>
  <c r="W1404" i="105"/>
  <c r="W2382" i="105"/>
  <c r="W2703" i="105"/>
  <c r="W1406" i="105"/>
  <c r="W2719" i="105"/>
  <c r="W1623" i="105"/>
  <c r="W2445" i="105"/>
  <c r="W1833" i="105"/>
  <c r="W2070" i="105"/>
  <c r="W2513" i="105"/>
  <c r="W3888" i="105"/>
  <c r="W3539" i="105"/>
  <c r="W3901" i="105"/>
  <c r="W3324" i="105"/>
  <c r="W3660" i="105"/>
  <c r="W2702" i="105"/>
  <c r="W1789" i="105"/>
  <c r="W2874" i="105"/>
  <c r="W3406" i="105"/>
  <c r="W3451" i="105"/>
  <c r="W3893" i="105"/>
  <c r="W2354" i="105"/>
  <c r="W3073" i="105"/>
  <c r="W3473" i="105"/>
  <c r="W1849" i="105"/>
  <c r="W1681" i="105"/>
  <c r="W3437" i="105"/>
  <c r="W1167" i="105"/>
  <c r="W1936" i="105"/>
  <c r="W2118" i="105"/>
  <c r="W2073" i="105"/>
  <c r="W2290" i="105"/>
  <c r="W1615" i="105"/>
  <c r="W1651" i="105"/>
  <c r="W2241" i="105"/>
  <c r="W2362" i="105"/>
  <c r="W1401" i="105"/>
  <c r="W2900" i="105"/>
  <c r="W2990" i="105"/>
  <c r="W1637" i="105"/>
  <c r="W3221" i="105"/>
  <c r="W1641" i="105"/>
  <c r="W1944" i="105"/>
  <c r="W1957" i="105"/>
  <c r="W2396" i="105"/>
  <c r="W2470" i="105"/>
  <c r="W1683" i="105"/>
  <c r="W2985" i="105"/>
  <c r="W3819" i="105"/>
  <c r="W3705" i="105"/>
  <c r="W3514" i="105"/>
  <c r="W1399" i="105"/>
  <c r="W3018" i="105"/>
  <c r="W3844" i="105"/>
  <c r="W2917" i="105"/>
  <c r="W3392" i="105"/>
  <c r="W2223" i="105"/>
  <c r="W1174" i="105"/>
  <c r="W3494" i="105"/>
  <c r="W3154" i="105"/>
  <c r="W2886" i="105"/>
  <c r="W3899" i="105"/>
  <c r="W3470" i="105"/>
  <c r="W2417" i="105"/>
  <c r="W2309" i="105"/>
  <c r="W3822" i="105"/>
  <c r="W2625" i="105"/>
  <c r="W2172" i="105"/>
  <c r="W3549" i="105"/>
  <c r="W3430" i="105"/>
  <c r="W3174" i="105"/>
  <c r="W1280" i="105"/>
  <c r="W2970" i="105"/>
  <c r="W2286" i="105"/>
  <c r="W1720" i="105"/>
  <c r="W2273" i="105"/>
  <c r="W1913" i="105"/>
  <c r="W2546" i="105"/>
  <c r="W2632" i="105"/>
  <c r="W2700" i="105"/>
  <c r="W2157" i="105"/>
  <c r="W3322" i="105"/>
  <c r="W2325" i="105"/>
  <c r="W1923" i="105"/>
  <c r="W1829" i="105"/>
  <c r="W2391" i="105"/>
  <c r="W1905" i="105"/>
  <c r="W1909" i="105"/>
  <c r="W2206" i="105"/>
  <c r="W2299" i="105"/>
  <c r="W1989" i="105"/>
  <c r="W3119" i="105"/>
  <c r="W3912" i="105"/>
  <c r="W2997" i="105"/>
  <c r="W1740" i="105"/>
  <c r="W3928" i="105"/>
  <c r="W2454" i="105"/>
  <c r="W2978" i="105"/>
  <c r="W3044" i="105"/>
  <c r="W3746" i="105"/>
  <c r="W2425" i="105"/>
  <c r="W3424" i="105"/>
  <c r="W2761" i="105"/>
  <c r="W1277" i="105"/>
  <c r="W3527" i="105"/>
  <c r="W2661" i="105"/>
  <c r="W3868" i="105"/>
  <c r="W2745" i="105"/>
  <c r="W2104" i="105"/>
  <c r="W2584" i="105"/>
  <c r="W2059" i="105"/>
  <c r="W3204" i="105"/>
  <c r="W1902" i="105"/>
  <c r="W2975" i="105"/>
  <c r="W2230" i="105"/>
  <c r="W1329" i="105"/>
  <c r="W1526" i="105"/>
  <c r="W1382" i="105"/>
  <c r="W2242" i="105"/>
  <c r="W1423" i="105"/>
  <c r="W2150" i="105"/>
  <c r="W1530" i="105"/>
  <c r="W2685" i="105"/>
  <c r="W2017" i="105"/>
  <c r="W3531" i="105"/>
  <c r="W3266" i="105"/>
  <c r="W1547" i="105"/>
  <c r="W1930" i="105"/>
  <c r="W2111" i="105"/>
  <c r="W1832" i="105"/>
  <c r="W2398" i="105"/>
  <c r="W2256" i="105"/>
  <c r="W2038" i="105"/>
  <c r="W3975" i="105"/>
  <c r="W3285" i="105"/>
  <c r="W1728" i="105"/>
  <c r="W2161" i="105"/>
  <c r="W1237" i="105"/>
  <c r="W3621" i="105"/>
  <c r="W2437" i="105"/>
  <c r="W2224" i="105"/>
  <c r="W3521" i="105"/>
  <c r="W2413" i="105"/>
  <c r="W1788" i="105"/>
  <c r="W2088" i="105"/>
  <c r="W3260" i="105"/>
  <c r="W2181" i="105"/>
  <c r="W2574" i="105"/>
  <c r="W3466" i="105"/>
  <c r="W3123" i="105"/>
  <c r="W2126" i="105"/>
  <c r="W1586" i="105"/>
  <c r="W1149" i="105"/>
  <c r="W2771" i="105"/>
  <c r="W2759" i="105"/>
  <c r="W2617" i="105"/>
  <c r="W1260" i="105"/>
  <c r="W3315" i="105"/>
  <c r="W2879" i="105"/>
  <c r="W2058" i="105"/>
  <c r="W2244" i="105"/>
  <c r="W2654" i="105"/>
  <c r="W2830" i="105"/>
  <c r="W3499" i="105"/>
  <c r="W3374" i="105"/>
  <c r="W2442" i="105"/>
  <c r="W3132" i="105"/>
  <c r="W2982" i="105"/>
  <c r="W1508" i="105"/>
  <c r="W3747" i="105"/>
  <c r="W3157" i="105"/>
  <c r="W2098" i="105"/>
  <c r="W3103" i="105"/>
  <c r="W2912" i="105"/>
  <c r="W1458" i="105"/>
  <c r="W2494" i="105"/>
  <c r="W2612" i="105"/>
  <c r="W1765" i="105"/>
  <c r="W3962" i="105"/>
  <c r="W2439" i="105"/>
  <c r="W3293" i="105"/>
  <c r="W3905" i="105"/>
  <c r="W3117" i="105"/>
  <c r="W1980" i="105"/>
  <c r="W1479" i="105"/>
  <c r="W2610" i="105"/>
  <c r="W1194" i="105"/>
  <c r="W2041" i="105"/>
  <c r="W3576" i="105"/>
  <c r="W1367" i="105"/>
  <c r="W2451" i="105"/>
  <c r="W3085" i="105"/>
  <c r="W2535" i="105"/>
  <c r="W1834" i="105"/>
  <c r="W1514" i="105"/>
  <c r="W3114" i="105"/>
  <c r="W2711" i="105"/>
  <c r="W3515" i="105"/>
  <c r="W3461" i="105"/>
  <c r="W3943" i="105"/>
  <c r="W2954" i="105"/>
  <c r="W1536" i="105"/>
  <c r="W1649" i="105"/>
  <c r="W3344" i="105"/>
  <c r="W2986" i="105"/>
  <c r="W2436" i="105"/>
  <c r="W2662" i="105"/>
  <c r="W1532" i="105"/>
  <c r="W3423" i="105"/>
  <c r="W3903" i="105"/>
  <c r="W3567" i="105"/>
  <c r="W3587" i="105"/>
  <c r="W3631" i="105"/>
  <c r="W3838" i="105"/>
  <c r="W2925" i="105"/>
  <c r="W3687" i="105"/>
  <c r="W3584" i="105"/>
  <c r="W3815" i="105"/>
  <c r="W2682" i="105"/>
  <c r="W1725" i="105"/>
  <c r="W2627" i="105"/>
  <c r="W1346" i="105"/>
  <c r="W1560" i="105"/>
  <c r="W3325" i="105"/>
  <c r="W1191" i="105"/>
  <c r="W2406" i="105"/>
  <c r="W1271" i="105"/>
  <c r="W2623" i="105"/>
  <c r="W2056" i="105"/>
  <c r="W2825" i="105"/>
  <c r="W2460" i="105"/>
  <c r="W3382" i="105"/>
  <c r="W1122" i="105"/>
  <c r="W1214" i="105"/>
  <c r="W2819" i="105"/>
  <c r="W2326" i="105"/>
  <c r="W2624" i="105"/>
  <c r="W3506" i="105"/>
  <c r="W3262" i="105"/>
  <c r="W3780" i="105"/>
  <c r="W2842" i="105"/>
  <c r="W3708" i="105"/>
  <c r="W1799" i="105"/>
  <c r="W3000" i="105"/>
  <c r="W2231" i="105"/>
  <c r="W3772" i="105"/>
  <c r="W2594" i="105"/>
  <c r="W2639" i="105"/>
  <c r="W3099" i="105"/>
  <c r="W3562" i="105"/>
  <c r="W1653" i="105"/>
  <c r="W3776" i="105"/>
  <c r="W3799" i="105"/>
  <c r="W3464" i="105"/>
  <c r="W2866" i="105"/>
  <c r="W1554" i="105"/>
  <c r="W3254" i="105"/>
  <c r="W2822" i="105"/>
  <c r="W1595" i="105"/>
  <c r="W2482" i="105"/>
  <c r="W3436" i="105"/>
  <c r="W2673" i="105"/>
  <c r="W2848" i="105"/>
  <c r="W3096" i="105"/>
  <c r="W3973" i="105"/>
  <c r="W1846" i="105"/>
  <c r="W3789" i="105"/>
  <c r="W3092" i="105"/>
  <c r="W3953" i="105"/>
  <c r="W3730" i="105"/>
  <c r="W3917" i="105"/>
  <c r="W3206" i="105"/>
  <c r="W2644" i="105"/>
  <c r="W3998" i="105"/>
  <c r="W2412" i="105"/>
  <c r="W3698" i="105"/>
  <c r="W1592" i="105"/>
  <c r="W3193" i="105"/>
  <c r="W2736" i="105"/>
  <c r="W3100" i="105"/>
  <c r="W3143" i="105"/>
  <c r="W1403" i="105"/>
  <c r="W3038" i="105"/>
  <c r="W3310" i="105"/>
  <c r="W2793" i="105"/>
  <c r="W3364" i="105"/>
  <c r="W3295" i="105"/>
  <c r="W3909" i="105"/>
  <c r="W3782" i="105"/>
  <c r="W2285" i="105"/>
  <c r="O1109" i="82"/>
  <c r="AE1361" i="105"/>
  <c r="AE3666" i="105"/>
  <c r="AE3513" i="105"/>
  <c r="AE3671" i="105"/>
  <c r="AE3951" i="105"/>
  <c r="AE3754" i="105"/>
  <c r="AE3895" i="105"/>
  <c r="AE3536" i="105"/>
  <c r="AE3904" i="105"/>
  <c r="AE3949" i="105"/>
  <c r="AE3929" i="105"/>
  <c r="AE3530" i="105"/>
  <c r="AE3761" i="105"/>
  <c r="AE2913" i="105"/>
  <c r="AE2990" i="105"/>
  <c r="AE2760" i="105"/>
  <c r="AE3422" i="105"/>
  <c r="AE2867" i="105"/>
  <c r="AE2767" i="105"/>
  <c r="AE3317" i="105"/>
  <c r="AE3052" i="105"/>
  <c r="AE3436" i="105"/>
  <c r="AE3445" i="105"/>
  <c r="AE3327" i="105"/>
  <c r="AE1916" i="105"/>
  <c r="AE3234" i="105"/>
  <c r="AE1569" i="105"/>
  <c r="AE1555" i="105"/>
  <c r="AE2635" i="105"/>
  <c r="AE1808" i="105"/>
  <c r="AE1422" i="105"/>
  <c r="AE3485" i="105"/>
  <c r="AE1870" i="105"/>
  <c r="AE3209" i="105"/>
  <c r="AE1927" i="105"/>
  <c r="AE2240" i="105"/>
  <c r="AE1232" i="105"/>
  <c r="AE2573" i="105"/>
  <c r="AE3135" i="105"/>
  <c r="AE3824" i="105"/>
  <c r="AE3918" i="105"/>
  <c r="AE3743" i="105"/>
  <c r="AE3848" i="105"/>
  <c r="AE3517" i="105"/>
  <c r="AE3898" i="105"/>
  <c r="AE3304" i="105"/>
  <c r="AE3720" i="105"/>
  <c r="AE3912" i="105"/>
  <c r="AE2886" i="105"/>
  <c r="AE2953" i="105"/>
  <c r="AE2929" i="105"/>
  <c r="AE3409" i="105"/>
  <c r="AE2846" i="105"/>
  <c r="AE2855" i="105"/>
  <c r="AE3872" i="105"/>
  <c r="AE1749" i="105"/>
  <c r="AE3809" i="105"/>
  <c r="AE3854" i="105"/>
  <c r="AE3813" i="105"/>
  <c r="AE3510" i="105"/>
  <c r="AE3662" i="105"/>
  <c r="AE3732" i="105"/>
  <c r="AE3853" i="105"/>
  <c r="AE3663" i="105"/>
  <c r="AE3272" i="105"/>
  <c r="AE3790" i="105"/>
  <c r="AE2919" i="105"/>
  <c r="AE3353" i="105"/>
  <c r="AE2838" i="105"/>
  <c r="AE2845" i="105"/>
  <c r="AE2841" i="105"/>
  <c r="AE2729" i="105"/>
  <c r="AE3165" i="105"/>
  <c r="AE3383" i="105"/>
  <c r="AE3639" i="105"/>
  <c r="AE2243" i="105"/>
  <c r="AE3076" i="105"/>
  <c r="AE3068" i="105"/>
  <c r="AE3122" i="105"/>
  <c r="AE1544" i="105"/>
  <c r="AE1520" i="105"/>
  <c r="AE2562" i="105"/>
  <c r="AE2403" i="105"/>
  <c r="AE1396" i="105"/>
  <c r="AE2302" i="105"/>
  <c r="AE1179" i="105"/>
  <c r="AE3416" i="105"/>
  <c r="AE1787" i="105"/>
  <c r="AE1515" i="105"/>
  <c r="AE2498" i="105"/>
  <c r="AE1168" i="105"/>
  <c r="AE3650" i="105"/>
  <c r="AE3765" i="105"/>
  <c r="AE2477" i="105"/>
  <c r="AE3801" i="105"/>
  <c r="AE3993" i="105"/>
  <c r="AE3840" i="105"/>
  <c r="AE3803" i="105"/>
  <c r="AE3505" i="105"/>
  <c r="AE3742" i="105"/>
  <c r="AE3651" i="105"/>
  <c r="AE3355" i="105"/>
  <c r="AE3262" i="105"/>
  <c r="AE3563" i="105"/>
  <c r="AE3478" i="105"/>
  <c r="AE2862" i="105"/>
  <c r="AE3684" i="105"/>
  <c r="AE2859" i="105"/>
  <c r="AE3321" i="105"/>
  <c r="AE2519" i="105"/>
  <c r="AE2813" i="105"/>
  <c r="AE3366" i="105"/>
  <c r="AE3038" i="105"/>
  <c r="AE1837" i="105"/>
  <c r="AE3035" i="105"/>
  <c r="AE2365" i="105"/>
  <c r="AE2384" i="105"/>
  <c r="AE2239" i="105"/>
  <c r="AE3990" i="105"/>
  <c r="AE1794" i="105"/>
  <c r="AE2883" i="105"/>
  <c r="AE1762" i="105"/>
  <c r="AE2657" i="105"/>
  <c r="AE3753" i="105"/>
  <c r="AE3985" i="105"/>
  <c r="AE3557" i="105"/>
  <c r="AE3988" i="105"/>
  <c r="AE3816" i="105"/>
  <c r="AE3652" i="105"/>
  <c r="AE3679" i="105"/>
  <c r="AE3764" i="105"/>
  <c r="AE3656" i="105"/>
  <c r="AE3842" i="105"/>
  <c r="AE3548" i="105"/>
  <c r="AE3345" i="105"/>
  <c r="AE3827" i="105"/>
  <c r="AE3289" i="105"/>
  <c r="AE2766" i="105"/>
  <c r="AE2765" i="105"/>
  <c r="AE3142" i="105"/>
  <c r="AE3318" i="105"/>
  <c r="AE2110" i="105"/>
  <c r="AE3428" i="105"/>
  <c r="AE2228" i="105"/>
  <c r="AE2911" i="105"/>
  <c r="AE2972" i="105"/>
  <c r="AE1507" i="105"/>
  <c r="AE1458" i="105"/>
  <c r="AE2192" i="105"/>
  <c r="AE3248" i="105"/>
  <c r="AE2858" i="105"/>
  <c r="AE1724" i="105"/>
  <c r="AE2062" i="105"/>
  <c r="AE1135" i="105"/>
  <c r="AE3493" i="105"/>
  <c r="AE2410" i="105"/>
  <c r="AE3756" i="105"/>
  <c r="AE3616" i="105"/>
  <c r="AE3670" i="105"/>
  <c r="AE3468" i="105"/>
  <c r="AE3553" i="105"/>
  <c r="AE3749" i="105"/>
  <c r="AE3703" i="105"/>
  <c r="AE3158" i="105"/>
  <c r="AE3529" i="105"/>
  <c r="AE2780" i="105"/>
  <c r="AE3806" i="105"/>
  <c r="AE3818" i="105"/>
  <c r="AE3619" i="105"/>
  <c r="AE2842" i="105"/>
  <c r="AE3276" i="105"/>
  <c r="AE3941" i="105"/>
  <c r="AE2701" i="105"/>
  <c r="AE3107" i="105"/>
  <c r="AE2833" i="105"/>
  <c r="AE3198" i="105"/>
  <c r="AE2103" i="105"/>
  <c r="AE3347" i="105"/>
  <c r="AE2903" i="105"/>
  <c r="AE3610" i="105"/>
  <c r="AE1452" i="105"/>
  <c r="AE2169" i="105"/>
  <c r="AE3933" i="105"/>
  <c r="AE2771" i="105"/>
  <c r="AE2095" i="105"/>
  <c r="AE1113" i="105"/>
  <c r="AE2745" i="105"/>
  <c r="AE1381" i="105"/>
  <c r="AE3241" i="105"/>
  <c r="AE3118" i="105"/>
  <c r="AE3738" i="105"/>
  <c r="AE3782" i="105"/>
  <c r="AE3604" i="105"/>
  <c r="AE3668" i="105"/>
  <c r="AE3527" i="105"/>
  <c r="AE3602" i="105"/>
  <c r="AE3574" i="105"/>
  <c r="AE3226" i="105"/>
  <c r="AE3147" i="105"/>
  <c r="AE3455" i="105"/>
  <c r="AE3358" i="105"/>
  <c r="AE3686" i="105"/>
  <c r="AE3601" i="105"/>
  <c r="AE3845" i="105"/>
  <c r="AE2752" i="105"/>
  <c r="AE2676" i="105"/>
  <c r="AE3083" i="105"/>
  <c r="AE3153" i="105"/>
  <c r="AE2086" i="105"/>
  <c r="AE3191" i="105"/>
  <c r="AE2895" i="105"/>
  <c r="AE3433" i="105"/>
  <c r="AE2089" i="105"/>
  <c r="AE1759" i="105"/>
  <c r="AE2681" i="105"/>
  <c r="AE2341" i="105"/>
  <c r="AE1566" i="105"/>
  <c r="AE1247" i="105"/>
  <c r="AE3699" i="105"/>
  <c r="AE3104" i="105"/>
  <c r="AE1593" i="105"/>
  <c r="AE2727" i="105"/>
  <c r="AE1944" i="105"/>
  <c r="AE2078" i="105"/>
  <c r="AE2191" i="105"/>
  <c r="AE2684" i="105"/>
  <c r="AE1249" i="105"/>
  <c r="AE3735" i="105"/>
  <c r="AE3592" i="105"/>
  <c r="AE3589" i="105"/>
  <c r="AE3410" i="105"/>
  <c r="AE3440" i="105"/>
  <c r="AE3596" i="105"/>
  <c r="AE3307" i="105"/>
  <c r="AE3208" i="105"/>
  <c r="AE3352" i="105"/>
  <c r="AE2805" i="105"/>
  <c r="AE3751" i="105"/>
  <c r="AE2783" i="105"/>
  <c r="AE3515" i="105"/>
  <c r="AE3996" i="105"/>
  <c r="AE3369" i="105"/>
  <c r="AE3613" i="105"/>
  <c r="AE3402" i="105"/>
  <c r="AE3571" i="105"/>
  <c r="AE3591" i="105"/>
  <c r="AE3350" i="105"/>
  <c r="AE3141" i="105"/>
  <c r="AE3189" i="105"/>
  <c r="AE3099" i="105"/>
  <c r="AE3707" i="105"/>
  <c r="AE3645" i="105"/>
  <c r="AE3991" i="105"/>
  <c r="AE1685" i="105"/>
  <c r="AE3886" i="105"/>
  <c r="AE3404" i="105"/>
  <c r="AE3691" i="105"/>
  <c r="AE3615" i="105"/>
  <c r="AE3922" i="105"/>
  <c r="AE3879" i="105"/>
  <c r="AE3331" i="105"/>
  <c r="AE3471" i="105"/>
  <c r="AE2556" i="105"/>
  <c r="AE3834" i="105"/>
  <c r="AE2897" i="105"/>
  <c r="AE3772" i="105"/>
  <c r="AE3778" i="105"/>
  <c r="AE3860" i="105"/>
  <c r="AE3716" i="105"/>
  <c r="AE3597" i="105"/>
  <c r="AE3843" i="105"/>
  <c r="AE3910" i="105"/>
  <c r="AE3871" i="105"/>
  <c r="AE3466" i="105"/>
  <c r="AE3293" i="105"/>
  <c r="AE3633" i="105"/>
  <c r="AE3294" i="105"/>
  <c r="AE3168" i="105"/>
  <c r="AE3649" i="105"/>
  <c r="AE3593" i="105"/>
  <c r="AE3883" i="105"/>
  <c r="AE3785" i="105"/>
  <c r="AE3462" i="105"/>
  <c r="AE3326" i="105"/>
  <c r="AE3439" i="105"/>
  <c r="AE3595" i="105"/>
  <c r="AE3247" i="105"/>
  <c r="AE3821" i="105"/>
  <c r="AE3290" i="105"/>
  <c r="AE3766" i="105"/>
  <c r="AE3078" i="105"/>
  <c r="AE3367" i="105"/>
  <c r="AE3740" i="105"/>
  <c r="AE2900" i="105"/>
  <c r="AE3634" i="105"/>
  <c r="AE3587" i="105"/>
  <c r="AE3789" i="105"/>
  <c r="AE3855" i="105"/>
  <c r="AE3646" i="105"/>
  <c r="AE3447" i="105"/>
  <c r="AE3606" i="105"/>
  <c r="AE3580" i="105"/>
  <c r="AE2098" i="105"/>
  <c r="AE3625" i="105"/>
  <c r="AE3980" i="105"/>
  <c r="AE3779" i="105"/>
  <c r="AE3275" i="105"/>
  <c r="AE3399" i="105"/>
  <c r="AE3069" i="105"/>
  <c r="AE3511" i="105"/>
  <c r="AE3184" i="105"/>
  <c r="AE3452" i="105"/>
  <c r="AE3125" i="105"/>
  <c r="AE3011" i="105"/>
  <c r="AE3496" i="105"/>
  <c r="AE3770" i="105"/>
  <c r="AE2502" i="105"/>
  <c r="AE2778" i="105"/>
  <c r="AE2578" i="105"/>
  <c r="AE1922" i="105"/>
  <c r="AE1574" i="105"/>
  <c r="AE2383" i="105"/>
  <c r="AE3261" i="105"/>
  <c r="AE3003" i="105"/>
  <c r="AE1761" i="105"/>
  <c r="AE2674" i="105"/>
  <c r="AE2547" i="105"/>
  <c r="AE1476" i="105"/>
  <c r="AE2355" i="105"/>
  <c r="AE3846" i="105"/>
  <c r="AE1901" i="105"/>
  <c r="AE1674" i="105"/>
  <c r="AE2346" i="105"/>
  <c r="AE3994" i="105"/>
  <c r="AE3426" i="105"/>
  <c r="AE3626" i="105"/>
  <c r="AE3973" i="105"/>
  <c r="AE3734" i="105"/>
  <c r="AE3748" i="105"/>
  <c r="AE3384" i="105"/>
  <c r="AE3253" i="105"/>
  <c r="AE3244" i="105"/>
  <c r="AE3060" i="105"/>
  <c r="AE3863" i="105"/>
  <c r="AE3491" i="105"/>
  <c r="AE3160" i="105"/>
  <c r="AE3675" i="105"/>
  <c r="AE3533" i="105"/>
  <c r="AE2995" i="105"/>
  <c r="AE3392" i="105"/>
  <c r="AE3336" i="105"/>
  <c r="AE2457" i="105"/>
  <c r="AE3328" i="105"/>
  <c r="AE3844" i="105"/>
  <c r="AE2424" i="105"/>
  <c r="AE3617" i="105"/>
  <c r="AE3957" i="105"/>
  <c r="AE3729" i="105"/>
  <c r="AE3718" i="105"/>
  <c r="AE3376" i="105"/>
  <c r="AE3224" i="105"/>
  <c r="AE3348" i="105"/>
  <c r="AE3935" i="105"/>
  <c r="AE3522" i="105"/>
  <c r="AE3820" i="105"/>
  <c r="AE3945" i="105"/>
  <c r="AE3674" i="105"/>
  <c r="AE3430" i="105"/>
  <c r="AE3339" i="105"/>
  <c r="AE3281" i="105"/>
  <c r="AE3393" i="105"/>
  <c r="AE3559" i="105"/>
  <c r="AE3858" i="105"/>
  <c r="AE2105" i="105"/>
  <c r="AE3769" i="105"/>
  <c r="AE3930" i="105"/>
  <c r="AE3427" i="105"/>
  <c r="AE3733" i="105"/>
  <c r="AE3612" i="105"/>
  <c r="AE1403" i="105"/>
  <c r="AE3823" i="105"/>
  <c r="AE2392" i="105"/>
  <c r="AE3767" i="105"/>
  <c r="AE3891" i="105"/>
  <c r="AE3794" i="105"/>
  <c r="AE3965" i="105"/>
  <c r="AE3267" i="105"/>
  <c r="AE3127" i="105"/>
  <c r="AE3192" i="105"/>
  <c r="AE3175" i="105"/>
  <c r="AE3042" i="105"/>
  <c r="AE2939" i="105"/>
  <c r="AE3632" i="105"/>
  <c r="AE3614" i="105"/>
  <c r="AE3332" i="105"/>
  <c r="AE3156" i="105"/>
  <c r="AE2351" i="105"/>
  <c r="AE3773" i="105"/>
  <c r="AE2535" i="105"/>
  <c r="AE1785" i="105"/>
  <c r="AE1734" i="105"/>
  <c r="AE2140" i="105"/>
  <c r="AE2112" i="105"/>
  <c r="AE2737" i="105"/>
  <c r="AE1857" i="105"/>
  <c r="AE1986" i="105"/>
  <c r="AE1834" i="105"/>
  <c r="AE2857" i="105"/>
  <c r="AE2443" i="105"/>
  <c r="AE1310" i="105"/>
  <c r="AE2690" i="105"/>
  <c r="AE2907" i="105"/>
  <c r="AE3687" i="105"/>
  <c r="AE1498" i="105"/>
  <c r="AE1959" i="105"/>
  <c r="AE3279" i="105"/>
  <c r="AE1486" i="105"/>
  <c r="AE3867" i="105"/>
  <c r="AE3759" i="105"/>
  <c r="AE3608" i="105"/>
  <c r="AE3986" i="105"/>
  <c r="AE3235" i="105"/>
  <c r="AE2932" i="105"/>
  <c r="AE3570" i="105"/>
  <c r="AE3051" i="105"/>
  <c r="AE2669" i="105"/>
  <c r="AE2330" i="105"/>
  <c r="AE3629" i="105"/>
  <c r="AE2648" i="105"/>
  <c r="AE2530" i="105"/>
  <c r="AE1431" i="105"/>
  <c r="AE1833" i="105"/>
  <c r="AE1946" i="105"/>
  <c r="AE3066" i="105"/>
  <c r="AE2484" i="105"/>
  <c r="AE2345" i="105"/>
  <c r="AE1283" i="105"/>
  <c r="AE2665" i="105"/>
  <c r="AE3041" i="105"/>
  <c r="AE1480" i="105"/>
  <c r="AE1954" i="105"/>
  <c r="AE3172" i="105"/>
  <c r="AE3688" i="105"/>
  <c r="AE4001" i="105"/>
  <c r="AE3682" i="105"/>
  <c r="AE3850" i="105"/>
  <c r="AE3897" i="105"/>
  <c r="AE3835" i="105"/>
  <c r="AE3094" i="105"/>
  <c r="AE3924" i="105"/>
  <c r="AE3207" i="105"/>
  <c r="AE3028" i="105"/>
  <c r="AE2981" i="105"/>
  <c r="AE3967" i="105"/>
  <c r="AE3498" i="105"/>
  <c r="AE3534" i="105"/>
  <c r="AE2994" i="105"/>
  <c r="AE3282" i="105"/>
  <c r="AE3014" i="105"/>
  <c r="AE2658" i="105"/>
  <c r="AE3116" i="105"/>
  <c r="AE3037" i="105"/>
  <c r="AE3501" i="105"/>
  <c r="AE2437" i="105"/>
  <c r="AE1841" i="105"/>
  <c r="AE2294" i="105"/>
  <c r="AE1681" i="105"/>
  <c r="AE2108" i="105"/>
  <c r="AE3979" i="105"/>
  <c r="AE2692" i="105"/>
  <c r="AE1933" i="105"/>
  <c r="AE1814" i="105"/>
  <c r="AE2733" i="105"/>
  <c r="AE1298" i="105"/>
  <c r="AE1259" i="105"/>
  <c r="AE2200" i="105"/>
  <c r="AE2891" i="105"/>
  <c r="AE1439" i="105"/>
  <c r="AE1877" i="105"/>
  <c r="AE3047" i="105"/>
  <c r="AE2252" i="105"/>
  <c r="AE3161" i="105"/>
  <c r="AE2542" i="105"/>
  <c r="AE3864" i="105"/>
  <c r="AE3622" i="105"/>
  <c r="AE3878" i="105"/>
  <c r="AE3479" i="105"/>
  <c r="AE3157" i="105"/>
  <c r="AE3181" i="105"/>
  <c r="AE2998" i="105"/>
  <c r="AE2954" i="105"/>
  <c r="AE3923" i="105"/>
  <c r="AE3467" i="105"/>
  <c r="AE3277" i="105"/>
  <c r="AE3519" i="105"/>
  <c r="AE3271" i="105"/>
  <c r="AE2935" i="105"/>
  <c r="AE2645" i="105"/>
  <c r="AE3015" i="105"/>
  <c r="AE3045" i="105"/>
  <c r="AE2915" i="105"/>
  <c r="AE3406" i="105"/>
  <c r="AE3695" i="105"/>
  <c r="AE2633" i="105"/>
  <c r="AE2428" i="105"/>
  <c r="AE1830" i="105"/>
  <c r="AE2493" i="105"/>
  <c r="AE1682" i="105"/>
  <c r="AE2289" i="105"/>
  <c r="AE2630" i="105"/>
  <c r="AE1667" i="105"/>
  <c r="AE3896" i="105"/>
  <c r="AE1861" i="105"/>
  <c r="AE2560" i="105"/>
  <c r="AE1755" i="105"/>
  <c r="AE3039" i="105"/>
  <c r="AE3030" i="105"/>
  <c r="AE1746" i="105"/>
  <c r="AE1474" i="105"/>
  <c r="AE2238" i="105"/>
  <c r="AE2818" i="105"/>
  <c r="AE2825" i="105"/>
  <c r="AE3100" i="105"/>
  <c r="AE1426" i="105"/>
  <c r="AE1412" i="105"/>
  <c r="AE1866" i="105"/>
  <c r="AE1346" i="105"/>
  <c r="AE1732" i="105"/>
  <c r="AE2715" i="105"/>
  <c r="AE2577" i="105"/>
  <c r="AE3771" i="105"/>
  <c r="AE3987" i="105"/>
  <c r="AE3841" i="105"/>
  <c r="AE3715" i="105"/>
  <c r="AE3459" i="105"/>
  <c r="AE3115" i="105"/>
  <c r="AE3134" i="105"/>
  <c r="AE2973" i="105"/>
  <c r="AE3443" i="105"/>
  <c r="AE2964" i="105"/>
  <c r="AE2933" i="105"/>
  <c r="AE3131" i="105"/>
  <c r="AE2983" i="105"/>
  <c r="AE3026" i="105"/>
  <c r="AE3667" i="105"/>
  <c r="AE3673" i="105"/>
  <c r="AE2395" i="105"/>
  <c r="AE1747" i="105"/>
  <c r="AE1675" i="105"/>
  <c r="AE2269" i="105"/>
  <c r="AE2033" i="105"/>
  <c r="AE3658" i="105"/>
  <c r="AE3024" i="105"/>
  <c r="AE1885" i="105"/>
  <c r="AE2680" i="105"/>
  <c r="AE2102" i="105"/>
  <c r="AE2476" i="105"/>
  <c r="AE2786" i="105"/>
  <c r="AE3603" i="105"/>
  <c r="AE1409" i="105"/>
  <c r="AE1753" i="105"/>
  <c r="AE2163" i="105"/>
  <c r="AE3581" i="105"/>
  <c r="AE3983" i="105"/>
  <c r="AE3814" i="105"/>
  <c r="AE3110" i="105"/>
  <c r="AE3130" i="105"/>
  <c r="AE3438" i="105"/>
  <c r="AE2884" i="105"/>
  <c r="AE3050" i="105"/>
  <c r="AE2618" i="105"/>
  <c r="AE2948" i="105"/>
  <c r="AE2835" i="105"/>
  <c r="AE3654" i="105"/>
  <c r="AE3628" i="105"/>
  <c r="AE2390" i="105"/>
  <c r="AE2463" i="105"/>
  <c r="AE2469" i="105"/>
  <c r="AE3582" i="105"/>
  <c r="AE1815" i="105"/>
  <c r="AE2518" i="105"/>
  <c r="AE2988" i="105"/>
  <c r="AE1696" i="105"/>
  <c r="AE2629" i="105"/>
  <c r="AE2397" i="105"/>
  <c r="AE2447" i="105"/>
  <c r="AE2770" i="105"/>
  <c r="AE2878" i="105"/>
  <c r="AE1385" i="105"/>
  <c r="AE3463" i="105"/>
  <c r="AE1720" i="105"/>
  <c r="AE2691" i="105"/>
  <c r="AE2918" i="105"/>
  <c r="AE3947" i="105"/>
  <c r="AE3526" i="105"/>
  <c r="AE3762" i="105"/>
  <c r="AE3775" i="105"/>
  <c r="AE3080" i="105"/>
  <c r="AE3875" i="105"/>
  <c r="AE3405" i="105"/>
  <c r="AE3852" i="105"/>
  <c r="AE3403" i="105"/>
  <c r="AE2940" i="105"/>
  <c r="AE2850" i="105"/>
  <c r="AE2864" i="105"/>
  <c r="AE3009" i="105"/>
  <c r="AE3525" i="105"/>
  <c r="AE2608" i="105"/>
  <c r="AE2968" i="105"/>
  <c r="AE3297" i="105"/>
  <c r="AE2590" i="105"/>
  <c r="AE2381" i="105"/>
  <c r="AE1702" i="105"/>
  <c r="AE2459" i="105"/>
  <c r="AE1642" i="105"/>
  <c r="AE2216" i="105"/>
  <c r="AE3507" i="105"/>
  <c r="AE1996" i="105"/>
  <c r="AE1802" i="105"/>
  <c r="AE2491" i="105"/>
  <c r="AE1856" i="105"/>
  <c r="AE2917" i="105"/>
  <c r="AE1665" i="105"/>
  <c r="AE2588" i="105"/>
  <c r="AE1322" i="105"/>
  <c r="AE2205" i="105"/>
  <c r="AE3598" i="105"/>
  <c r="AE2050" i="105"/>
  <c r="AE1174" i="105"/>
  <c r="AE2019" i="105"/>
  <c r="AE2739" i="105"/>
  <c r="AE2763" i="105"/>
  <c r="AE2685" i="105"/>
  <c r="AE1369" i="105"/>
  <c r="AE1360" i="105"/>
  <c r="AE3865" i="105"/>
  <c r="AE1695" i="105"/>
  <c r="AE2662" i="105"/>
  <c r="AE1252" i="105"/>
  <c r="AE3211" i="105"/>
  <c r="AE3217" i="105"/>
  <c r="AE3917" i="105"/>
  <c r="AE3714" i="105"/>
  <c r="AE3569" i="105"/>
  <c r="AE3702" i="105"/>
  <c r="AE3757" i="105"/>
  <c r="AE3055" i="105"/>
  <c r="AE3792" i="105"/>
  <c r="AE3401" i="105"/>
  <c r="AE3839" i="105"/>
  <c r="AE3388" i="105"/>
  <c r="AE2926" i="105"/>
  <c r="AE3140" i="105"/>
  <c r="AE3004" i="105"/>
  <c r="AE3516" i="105"/>
  <c r="AE2976" i="105"/>
  <c r="AE2806" i="105"/>
  <c r="AE3089" i="105"/>
  <c r="AE2248" i="105"/>
  <c r="AE3943" i="105"/>
  <c r="AE2399" i="105"/>
  <c r="AE1597" i="105"/>
  <c r="AE2189" i="105"/>
  <c r="AE2416" i="105"/>
  <c r="AE1960" i="105"/>
  <c r="AE3360" i="105"/>
  <c r="AE1686" i="105"/>
  <c r="AE2461" i="105"/>
  <c r="AE1595" i="105"/>
  <c r="AE1852" i="105"/>
  <c r="AE2827" i="105"/>
  <c r="AE1650" i="105"/>
  <c r="AE1302" i="105"/>
  <c r="AE3551" i="105"/>
  <c r="AE2006" i="105"/>
  <c r="AE3893" i="105"/>
  <c r="AE3870" i="105"/>
  <c r="AE3697" i="105"/>
  <c r="AE3562" i="105"/>
  <c r="AE3942" i="105"/>
  <c r="AE3692" i="105"/>
  <c r="AE3919" i="105"/>
  <c r="AE3725" i="105"/>
  <c r="AE3978" i="105"/>
  <c r="AE3982" i="105"/>
  <c r="AE3786" i="105"/>
  <c r="AE3554" i="105"/>
  <c r="AE3346" i="105"/>
  <c r="AE3815" i="105"/>
  <c r="AE3365" i="105"/>
  <c r="AE3065" i="105"/>
  <c r="AE2830" i="105"/>
  <c r="AE2944" i="105"/>
  <c r="AE2589" i="105"/>
  <c r="AE2925" i="105"/>
  <c r="AE2902" i="105"/>
  <c r="AE2788" i="105"/>
  <c r="AE3472" i="105"/>
  <c r="AE2231" i="105"/>
  <c r="AE3968" i="105"/>
  <c r="AE3400" i="105"/>
  <c r="AE2435" i="105"/>
  <c r="AE1828" i="105"/>
  <c r="AE2489" i="105"/>
  <c r="AE1288" i="105"/>
  <c r="AE3540" i="105"/>
  <c r="AE1874" i="105"/>
  <c r="AE2336" i="105"/>
  <c r="AE2595" i="105"/>
  <c r="AE1292" i="105"/>
  <c r="AE1327" i="105"/>
  <c r="AE1546" i="105"/>
  <c r="AE1221" i="105"/>
  <c r="AE3103" i="105"/>
  <c r="AE3268" i="105"/>
  <c r="AE3120" i="105"/>
  <c r="AE3791" i="105"/>
  <c r="AE2802" i="105"/>
  <c r="AE2709" i="105"/>
  <c r="AE3109" i="105"/>
  <c r="AE1764" i="105"/>
  <c r="AE2565" i="105"/>
  <c r="AE2742" i="105"/>
  <c r="AE2482" i="105"/>
  <c r="AE1602" i="105"/>
  <c r="AE3002" i="105"/>
  <c r="AE3736" i="105"/>
  <c r="AE3340" i="105"/>
  <c r="AE1552" i="105"/>
  <c r="AE1822" i="105"/>
  <c r="AE2480" i="105"/>
  <c r="AE1786" i="105"/>
  <c r="AE1137" i="105"/>
  <c r="AE3071" i="105"/>
  <c r="AE2202" i="105"/>
  <c r="AE2910" i="105"/>
  <c r="AE1534" i="105"/>
  <c r="AE1820" i="105"/>
  <c r="AE1564" i="105"/>
  <c r="AE1591" i="105"/>
  <c r="AE1311" i="105"/>
  <c r="AE1932" i="105"/>
  <c r="AE1772" i="105"/>
  <c r="AE1442" i="105"/>
  <c r="AE1133" i="105"/>
  <c r="AE1199" i="105"/>
  <c r="AE1835" i="105"/>
  <c r="AE1266" i="105"/>
  <c r="AE1806" i="105"/>
  <c r="AE2059" i="105"/>
  <c r="AE1207" i="105"/>
  <c r="AE1556" i="105"/>
  <c r="AE2077" i="105"/>
  <c r="AE3059" i="105"/>
  <c r="AE3512" i="105"/>
  <c r="AE2678" i="105"/>
  <c r="AE2549" i="105"/>
  <c r="AE3977" i="105"/>
  <c r="AE2725" i="105"/>
  <c r="AE2455" i="105"/>
  <c r="AE1541" i="105"/>
  <c r="AE2211" i="105"/>
  <c r="AE1145" i="105"/>
  <c r="AE3630" i="105"/>
  <c r="AE1522" i="105"/>
  <c r="AE2155" i="105"/>
  <c r="AE1813" i="105"/>
  <c r="AE1414" i="105"/>
  <c r="AE1719" i="105"/>
  <c r="AE3113" i="105"/>
  <c r="AE1737" i="105"/>
  <c r="AE3939" i="105"/>
  <c r="AE1940" i="105"/>
  <c r="AE2083" i="105"/>
  <c r="AE3829" i="105"/>
  <c r="AE1660" i="105"/>
  <c r="AE2160" i="105"/>
  <c r="AE1521" i="105"/>
  <c r="AE1205" i="105"/>
  <c r="AE3087" i="105"/>
  <c r="AE3333" i="105"/>
  <c r="AE3058" i="105"/>
  <c r="AE1326" i="105"/>
  <c r="AE1215" i="105"/>
  <c r="AE2453" i="105"/>
  <c r="AE1658" i="105"/>
  <c r="AE1663" i="105"/>
  <c r="AE1878" i="105"/>
  <c r="AE3219" i="105"/>
  <c r="AE3033" i="105"/>
  <c r="AE2782" i="105"/>
  <c r="AE2642" i="105"/>
  <c r="AE1865" i="105"/>
  <c r="AE1535" i="105"/>
  <c r="AE1849" i="105"/>
  <c r="AE2559" i="105"/>
  <c r="AE1499" i="105"/>
  <c r="AE2218" i="105"/>
  <c r="AE2281" i="105"/>
  <c r="AE1250" i="105"/>
  <c r="AE2605" i="105"/>
  <c r="AE2945" i="105"/>
  <c r="AE1407" i="105"/>
  <c r="AE1989" i="105"/>
  <c r="AE2100" i="105"/>
  <c r="AE2258" i="105"/>
  <c r="AE1132" i="105"/>
  <c r="AE2288" i="105"/>
  <c r="AE2712" i="105"/>
  <c r="AE1228" i="105"/>
  <c r="AE1673" i="105"/>
  <c r="AE1299" i="105"/>
  <c r="AE3999" i="105"/>
  <c r="AE1189" i="105"/>
  <c r="AE1138" i="105"/>
  <c r="AE1423" i="105"/>
  <c r="AE2710" i="105"/>
  <c r="AE1984" i="105"/>
  <c r="AE1237" i="105"/>
  <c r="AE1757" i="105"/>
  <c r="AE2168" i="105"/>
  <c r="AE2865" i="105"/>
  <c r="AE3386" i="105"/>
  <c r="AE2716" i="105"/>
  <c r="AE2861" i="105"/>
  <c r="AE2509" i="105"/>
  <c r="AE2744" i="105"/>
  <c r="AE2037" i="105"/>
  <c r="AE1558" i="105"/>
  <c r="AE2602" i="105"/>
  <c r="AE3722" i="105"/>
  <c r="AE2136" i="105"/>
  <c r="AE3480" i="105"/>
  <c r="AE2561" i="105"/>
  <c r="AE1472" i="105"/>
  <c r="AE1942" i="105"/>
  <c r="AE1703" i="105"/>
  <c r="AE2357" i="105"/>
  <c r="AE2094" i="105"/>
  <c r="AE2233" i="105"/>
  <c r="AE1970" i="105"/>
  <c r="AE2380" i="105"/>
  <c r="AE2828" i="105"/>
  <c r="AE3064" i="105"/>
  <c r="AE3159" i="105"/>
  <c r="AE1882" i="105"/>
  <c r="AE1811" i="105"/>
  <c r="AE1478" i="105"/>
  <c r="AE1231" i="105"/>
  <c r="AE1956" i="105"/>
  <c r="AE2082" i="105"/>
  <c r="AE2195" i="105"/>
  <c r="AE1402" i="105"/>
  <c r="AE1921" i="105"/>
  <c r="AE3669" i="105"/>
  <c r="AE3111" i="105"/>
  <c r="AE1197" i="105"/>
  <c r="AE1323" i="105"/>
  <c r="AE1598" i="105"/>
  <c r="AE1253" i="105"/>
  <c r="AE1465" i="105"/>
  <c r="AE1497" i="105"/>
  <c r="AE2634" i="105"/>
  <c r="AE1213" i="105"/>
  <c r="AE3378" i="105"/>
  <c r="AE2689" i="105"/>
  <c r="AE3885" i="105"/>
  <c r="AE2499" i="105"/>
  <c r="AE2698" i="105"/>
  <c r="AE2409" i="105"/>
  <c r="AE1529" i="105"/>
  <c r="AE2583" i="105"/>
  <c r="AE3605" i="105"/>
  <c r="AE2267" i="105"/>
  <c r="AE2592" i="105"/>
  <c r="AE3359" i="105"/>
  <c r="AE1914" i="105"/>
  <c r="AE1647" i="105"/>
  <c r="AE2322" i="105"/>
  <c r="AE2024" i="105"/>
  <c r="AE1889" i="105"/>
  <c r="AE2301" i="105"/>
  <c r="AE2523" i="105"/>
  <c r="AE1377" i="105"/>
  <c r="AE3488" i="105"/>
  <c r="AE2875" i="105"/>
  <c r="AE1578" i="105"/>
  <c r="AE2063" i="105"/>
  <c r="AE1791" i="105"/>
  <c r="AE1816" i="105"/>
  <c r="AE1705" i="105"/>
  <c r="AE1217" i="105"/>
  <c r="AE1469" i="105"/>
  <c r="AE1324" i="105"/>
  <c r="AE2230" i="105"/>
  <c r="AE3723" i="105"/>
  <c r="AE1611" i="105"/>
  <c r="AE1195" i="105"/>
  <c r="AE1607" i="105"/>
  <c r="AE1868" i="105"/>
  <c r="AE2507" i="105"/>
  <c r="AE1317" i="105"/>
  <c r="AE1907" i="105"/>
  <c r="AE2003" i="105"/>
  <c r="AE3169" i="105"/>
  <c r="AE3698" i="105"/>
  <c r="AE3349" i="105"/>
  <c r="AE2606" i="105"/>
  <c r="AE3796" i="105"/>
  <c r="AE2374" i="105"/>
  <c r="AE2394" i="105"/>
  <c r="AE1506" i="105"/>
  <c r="AE3373" i="105"/>
  <c r="AE2532" i="105"/>
  <c r="AE2521" i="105"/>
  <c r="AE1908" i="105"/>
  <c r="AE2277" i="105"/>
  <c r="AE1897" i="105"/>
  <c r="AE2001" i="105"/>
  <c r="AE2280" i="105"/>
  <c r="AE2450" i="105"/>
  <c r="AE1656" i="105"/>
  <c r="AE1337" i="105"/>
  <c r="AE2116" i="105"/>
  <c r="AE2904" i="105"/>
  <c r="AE1698" i="105"/>
  <c r="AE1335" i="105"/>
  <c r="AE1729" i="105"/>
  <c r="AE1150" i="105"/>
  <c r="AE2694" i="105"/>
  <c r="AE1185" i="105"/>
  <c r="AE2134" i="105"/>
  <c r="AE1216" i="105"/>
  <c r="AE1126" i="105"/>
  <c r="AE1124" i="105"/>
  <c r="AE1438" i="105"/>
  <c r="AE1136" i="105"/>
  <c r="AE1267" i="105"/>
  <c r="AE1186" i="105"/>
  <c r="AE1511" i="105"/>
  <c r="AE1692" i="105"/>
  <c r="AE3644" i="105"/>
  <c r="AE3036" i="105"/>
  <c r="AE2702" i="105"/>
  <c r="AE2575" i="105"/>
  <c r="AE1523" i="105"/>
  <c r="AE1443" i="105"/>
  <c r="AE2934" i="105"/>
  <c r="AE2070" i="105"/>
  <c r="AE3186" i="105"/>
  <c r="AE1669" i="105"/>
  <c r="AE3170" i="105"/>
  <c r="AE2061" i="105"/>
  <c r="AE1494" i="105"/>
  <c r="AE2262" i="105"/>
  <c r="AE1329" i="105"/>
  <c r="AE1892" i="105"/>
  <c r="AE1432" i="105"/>
  <c r="AE1605" i="105"/>
  <c r="AE1688" i="105"/>
  <c r="AE3387" i="105"/>
  <c r="AE1187" i="105"/>
  <c r="AE1902" i="105"/>
  <c r="AE1115" i="105"/>
  <c r="AE1992" i="105"/>
  <c r="AE1505" i="105"/>
  <c r="AE2497" i="105"/>
  <c r="AE3643" i="105"/>
  <c r="AE3483" i="105"/>
  <c r="AE1559" i="105"/>
  <c r="AE1169" i="105"/>
  <c r="AE1284" i="105"/>
  <c r="AE1243" i="105"/>
  <c r="AE1888" i="105"/>
  <c r="AE1382" i="105"/>
  <c r="AE1110" i="105"/>
  <c r="AE2181" i="105"/>
  <c r="AE3300" i="105"/>
  <c r="AE3144" i="105"/>
  <c r="AE3913" i="105"/>
  <c r="AE2809" i="105"/>
  <c r="AE2826" i="105"/>
  <c r="AE2649" i="105"/>
  <c r="AE3849" i="105"/>
  <c r="AE1411" i="105"/>
  <c r="AE2924" i="105"/>
  <c r="AE1928" i="105"/>
  <c r="AE2212" i="105"/>
  <c r="AE1367" i="105"/>
  <c r="AE1880" i="105"/>
  <c r="AE2025" i="105"/>
  <c r="AE1826" i="105"/>
  <c r="AE1440" i="105"/>
  <c r="AE1399" i="105"/>
  <c r="AE1194" i="105"/>
  <c r="AE2316" i="105"/>
  <c r="AE1606" i="105"/>
  <c r="AE1251" i="105"/>
  <c r="AE1949" i="105"/>
  <c r="AE1776" i="105"/>
  <c r="AE1332" i="105"/>
  <c r="AE1307" i="105"/>
  <c r="AE1677" i="105"/>
  <c r="AE2554" i="105"/>
  <c r="AE1571" i="105"/>
  <c r="AE3607" i="105"/>
  <c r="AE1781" i="105"/>
  <c r="AE1383" i="105"/>
  <c r="AE2045" i="105"/>
  <c r="AE1824" i="105"/>
  <c r="AE1378" i="105"/>
  <c r="AE1312" i="105"/>
  <c r="AE3394" i="105"/>
  <c r="AE1980" i="105"/>
  <c r="AE2977" i="105"/>
  <c r="AE3288" i="105"/>
  <c r="AE3508" i="105"/>
  <c r="AE2801" i="105"/>
  <c r="AE2822" i="105"/>
  <c r="AE2586" i="105"/>
  <c r="AE3204" i="105"/>
  <c r="AE2894" i="105"/>
  <c r="AE1296" i="105"/>
  <c r="AE2058" i="105"/>
  <c r="AE1333" i="105"/>
  <c r="AE1775" i="105"/>
  <c r="AE1782" i="105"/>
  <c r="AE1818" i="105"/>
  <c r="AE1875" i="105"/>
  <c r="AE1428" i="105"/>
  <c r="AE1148" i="105"/>
  <c r="AE2093" i="105"/>
  <c r="AE1531" i="105"/>
  <c r="AE1898" i="105"/>
  <c r="AE1315" i="105"/>
  <c r="AE1131" i="105"/>
  <c r="AE1668" i="105"/>
  <c r="AE2640" i="105"/>
  <c r="AE1554" i="105"/>
  <c r="AE3255" i="105"/>
  <c r="AE1780" i="105"/>
  <c r="AE1467" i="105"/>
  <c r="AE1164" i="105"/>
  <c r="AE1117" i="105"/>
  <c r="AE2404" i="105"/>
  <c r="AE1328" i="105"/>
  <c r="AE1111" i="105"/>
  <c r="AE1613" i="105"/>
  <c r="AE1204" i="105"/>
  <c r="AE1139" i="105"/>
  <c r="AE1495" i="105"/>
  <c r="AE2958" i="105"/>
  <c r="AE3101" i="105"/>
  <c r="AE3429" i="105"/>
  <c r="AE2815" i="105"/>
  <c r="AE2254" i="105"/>
  <c r="AE2047" i="105"/>
  <c r="AE3700" i="105"/>
  <c r="AE3798" i="105"/>
  <c r="AE3859" i="105"/>
  <c r="AE2759" i="105"/>
  <c r="AE1301" i="105"/>
  <c r="AE1801" i="105"/>
  <c r="AE1796" i="105"/>
  <c r="AE1342" i="105"/>
  <c r="AE1365" i="105"/>
  <c r="AE1123" i="105"/>
  <c r="AE2026" i="105"/>
  <c r="AE3969" i="105"/>
  <c r="AE2176" i="105"/>
  <c r="AE1159" i="105"/>
  <c r="AE1496" i="105"/>
  <c r="AE2789" i="105"/>
  <c r="AE1417" i="105"/>
  <c r="AE3997" i="105"/>
  <c r="AE2284" i="105"/>
  <c r="AE3137" i="105"/>
  <c r="AE2475" i="105"/>
  <c r="AE1963" i="105"/>
  <c r="AE1338" i="105"/>
  <c r="AE1144" i="105"/>
  <c r="AE1473" i="105"/>
  <c r="AE1666" i="105"/>
  <c r="AE1727" i="105"/>
  <c r="AE2481" i="105"/>
  <c r="AE1670" i="105"/>
  <c r="AE2598" i="105"/>
  <c r="AE3121" i="105"/>
  <c r="AE3418" i="105"/>
  <c r="AE2724" i="105"/>
  <c r="AE2315" i="105"/>
  <c r="AE3424" i="105"/>
  <c r="AE2217" i="105"/>
  <c r="AE2027" i="105"/>
  <c r="AE3243" i="105"/>
  <c r="AE2707" i="105"/>
  <c r="AE1263" i="105"/>
  <c r="AE1635" i="105"/>
  <c r="AE1441" i="105"/>
  <c r="AE1718" i="105"/>
  <c r="AE1707" i="105"/>
  <c r="AE1712" i="105"/>
  <c r="AE3231" i="105"/>
  <c r="AE1359" i="105"/>
  <c r="AE2011" i="105"/>
  <c r="AE2080" i="105"/>
  <c r="AE1437" i="105"/>
  <c r="AE3899" i="105"/>
  <c r="AE1744" i="105"/>
  <c r="AE2295" i="105"/>
  <c r="AE1219" i="105"/>
  <c r="AE2115" i="105"/>
  <c r="AE1143" i="105"/>
  <c r="AE2877" i="105"/>
  <c r="AE1596" i="105"/>
  <c r="AE1181" i="105"/>
  <c r="AE1127" i="105"/>
  <c r="AE1461" i="105"/>
  <c r="AE1610" i="105"/>
  <c r="AE1577" i="105"/>
  <c r="AE2201" i="105"/>
  <c r="AE1827" i="105"/>
  <c r="AE2014" i="105"/>
  <c r="AE1316" i="105"/>
  <c r="AE2177" i="105"/>
  <c r="AE2293" i="105"/>
  <c r="AE3312" i="105"/>
  <c r="AE3073" i="105"/>
  <c r="AE3313" i="105"/>
  <c r="AE3195" i="105"/>
  <c r="AE2699" i="105"/>
  <c r="AE2091" i="105"/>
  <c r="AE2210" i="105"/>
  <c r="AE3431" i="105"/>
  <c r="AE2009" i="105"/>
  <c r="AE1701" i="105"/>
  <c r="AE2054" i="105"/>
  <c r="AE2868" i="105"/>
  <c r="AE2520" i="105"/>
  <c r="AE2627" i="105"/>
  <c r="AE2123" i="105"/>
  <c r="AE1600" i="105"/>
  <c r="AE1645" i="105"/>
  <c r="AE3788" i="105"/>
  <c r="AE1348" i="105"/>
  <c r="AE2073" i="105"/>
  <c r="AE3811" i="105"/>
  <c r="AE1884" i="105"/>
  <c r="AE3178" i="105"/>
  <c r="AE1708" i="105"/>
  <c r="AE2385" i="105"/>
  <c r="AE1295" i="105"/>
  <c r="AE2541" i="105"/>
  <c r="AE3029" i="105"/>
  <c r="AE2400" i="105"/>
  <c r="AE1624" i="105"/>
  <c r="AE1561" i="105"/>
  <c r="AE1176" i="105"/>
  <c r="AE1542" i="105"/>
  <c r="AE1274" i="105"/>
  <c r="AE1950" i="105"/>
  <c r="AE2360" i="105"/>
  <c r="AE1648" i="105"/>
  <c r="AE2173" i="105"/>
  <c r="AE2986" i="105"/>
  <c r="AE3053" i="105"/>
  <c r="AE3252" i="105"/>
  <c r="AE3136" i="105"/>
  <c r="AE2623" i="105"/>
  <c r="AE2194" i="105"/>
  <c r="AE3396" i="105"/>
  <c r="AE1690" i="105"/>
  <c r="AE2653" i="105"/>
  <c r="AE2418" i="105"/>
  <c r="AE2719" i="105"/>
  <c r="AE2616" i="105"/>
  <c r="AE2113" i="105"/>
  <c r="AE1244" i="105"/>
  <c r="AE1565" i="105"/>
  <c r="AE1421" i="105"/>
  <c r="AE1477" i="105"/>
  <c r="AE1626" i="105"/>
  <c r="AE3013" i="105"/>
  <c r="AE1330" i="105"/>
  <c r="AE1998" i="105"/>
  <c r="AE1242" i="105"/>
  <c r="AE2265" i="105"/>
  <c r="AE1449" i="105"/>
  <c r="AE1839" i="105"/>
  <c r="AE1634" i="105"/>
  <c r="AE2099" i="105"/>
  <c r="AE3017" i="105"/>
  <c r="AE1116" i="105"/>
  <c r="AE1872" i="105"/>
  <c r="AE2222" i="105"/>
  <c r="AE2142" i="105"/>
  <c r="AE1211" i="105"/>
  <c r="AE1572" i="105"/>
  <c r="AE1993" i="105"/>
  <c r="AE1973" i="105"/>
  <c r="AE3325" i="105"/>
  <c r="AE1768" i="105"/>
  <c r="AE2992" i="105"/>
  <c r="AE2526" i="105"/>
  <c r="AE3177" i="105"/>
  <c r="AE3323" i="105"/>
  <c r="AE3265" i="105"/>
  <c r="AE1943" i="105"/>
  <c r="AE1831" i="105"/>
  <c r="AE1583" i="105"/>
  <c r="AE2580" i="105"/>
  <c r="AE2568" i="105"/>
  <c r="AE1518" i="105"/>
  <c r="AE3781" i="105"/>
  <c r="AE1397" i="105"/>
  <c r="AE1456" i="105"/>
  <c r="AE1576" i="105"/>
  <c r="AE1619" i="105"/>
  <c r="AE2951" i="105"/>
  <c r="AE2244" i="105"/>
  <c r="AE1829" i="105"/>
  <c r="AE1871" i="105"/>
  <c r="AE3706" i="105"/>
  <c r="AE2030" i="105"/>
  <c r="AE2276" i="105"/>
  <c r="AE2632" i="105"/>
  <c r="AE2132" i="105"/>
  <c r="AE1615" i="105"/>
  <c r="AE3020" i="105"/>
  <c r="AE2286" i="105"/>
  <c r="AE1661" i="105"/>
  <c r="AE2389" i="105"/>
  <c r="AE1533" i="105"/>
  <c r="AE2347" i="105"/>
  <c r="AE2732" i="105"/>
  <c r="AE1599" i="105"/>
  <c r="AE1722" i="105"/>
  <c r="AE3196" i="105"/>
  <c r="AE3938" i="105"/>
  <c r="AE2655" i="105"/>
  <c r="AE3894" i="105"/>
  <c r="AE2668" i="105"/>
  <c r="AE2042" i="105"/>
  <c r="AE2906" i="105"/>
  <c r="AE1912" i="105"/>
  <c r="AE3138" i="105"/>
  <c r="AE3251" i="105"/>
  <c r="AE1913" i="105"/>
  <c r="AE1585" i="105"/>
  <c r="AE1990" i="105"/>
  <c r="AE1563" i="105"/>
  <c r="AE2175" i="105"/>
  <c r="AE2068" i="105"/>
  <c r="AE1230" i="105"/>
  <c r="AE3704" i="105"/>
  <c r="AE1485" i="105"/>
  <c r="AE1415" i="105"/>
  <c r="AE1454" i="105"/>
  <c r="AE1543" i="105"/>
  <c r="AE2923" i="105"/>
  <c r="AE1214" i="105"/>
  <c r="AE2164" i="105"/>
  <c r="AE1354" i="105"/>
  <c r="AE2334" i="105"/>
  <c r="AE2545" i="105"/>
  <c r="AE1482" i="105"/>
  <c r="AE1175" i="105"/>
  <c r="AE1429" i="105"/>
  <c r="AE1392" i="105"/>
  <c r="AE1188" i="105"/>
  <c r="AE1809" i="105"/>
  <c r="AE1455" i="105"/>
  <c r="AE1589" i="105"/>
  <c r="AE2275" i="105"/>
  <c r="AE1805" i="105"/>
  <c r="AE3847" i="105"/>
  <c r="AE2638" i="105"/>
  <c r="AE3518" i="105"/>
  <c r="AE2038" i="105"/>
  <c r="AE2031" i="105"/>
  <c r="AE1721" i="105"/>
  <c r="AE2198" i="105"/>
  <c r="AE1466" i="105"/>
  <c r="AE2670" i="105"/>
  <c r="AE3905" i="105"/>
  <c r="AE1350" i="105"/>
  <c r="AE2440" i="105"/>
  <c r="AE2337" i="105"/>
  <c r="AE2039" i="105"/>
  <c r="AE1222" i="105"/>
  <c r="AE2999" i="105"/>
  <c r="AE1229" i="105"/>
  <c r="AE2821" i="105"/>
  <c r="AE1590" i="105"/>
  <c r="AE2144" i="105"/>
  <c r="AE3237" i="105"/>
  <c r="AE1679" i="105"/>
  <c r="AE1183" i="105"/>
  <c r="AE1557" i="105"/>
  <c r="AE1981" i="105"/>
  <c r="AE2291" i="105"/>
  <c r="AE3676" i="105"/>
  <c r="AE1279" i="105"/>
  <c r="AE1643" i="105"/>
  <c r="AE1344" i="105"/>
  <c r="AE2327" i="105"/>
  <c r="AE1153" i="105"/>
  <c r="AE3001" i="105"/>
  <c r="AE1341" i="105"/>
  <c r="AE3976" i="105"/>
  <c r="AE1165" i="105"/>
  <c r="AE2621" i="105"/>
  <c r="AE1140" i="105"/>
  <c r="AE1483" i="105"/>
  <c r="AE2180" i="105"/>
  <c r="AE2004" i="105"/>
  <c r="AE3435" i="105"/>
  <c r="AE3504" i="105"/>
  <c r="AE2615" i="105"/>
  <c r="AE2807" i="105"/>
  <c r="AE2996" i="105"/>
  <c r="AE2147" i="105"/>
  <c r="AE1413" i="105"/>
  <c r="AE1731" i="105"/>
  <c r="AE2434" i="105"/>
  <c r="AE2372" i="105"/>
  <c r="AE2020" i="105"/>
  <c r="AE2713" i="105"/>
  <c r="AE1305" i="105"/>
  <c r="AE1370" i="105"/>
  <c r="AE1433" i="105"/>
  <c r="AE2796" i="105"/>
  <c r="AE1879" i="105"/>
  <c r="AE2775" i="105"/>
  <c r="AE1653" i="105"/>
  <c r="AE2227" i="105"/>
  <c r="AE1538" i="105"/>
  <c r="AE1633" i="105"/>
  <c r="AE3206" i="105"/>
  <c r="AE3128" i="105"/>
  <c r="AE1758" i="105"/>
  <c r="AE2366" i="105"/>
  <c r="AE1202" i="105"/>
  <c r="AE1334" i="105"/>
  <c r="AE2382" i="105"/>
  <c r="AE1151" i="105"/>
  <c r="AE1306" i="105"/>
  <c r="AE2607" i="105"/>
  <c r="AE2081" i="105"/>
  <c r="AE2125" i="105"/>
  <c r="AE2991" i="105"/>
  <c r="AE2604" i="105"/>
  <c r="AE2018" i="105"/>
  <c r="AE1689" i="105"/>
  <c r="AE2137" i="105"/>
  <c r="AE1800" i="105"/>
  <c r="AE2597" i="105"/>
  <c r="AE3171" i="105"/>
  <c r="AE1163" i="105"/>
  <c r="AE2358" i="105"/>
  <c r="AE1374" i="105"/>
  <c r="AE2571" i="105"/>
  <c r="AE1290" i="105"/>
  <c r="AE1372" i="105"/>
  <c r="AE1548" i="105"/>
  <c r="AE2426" i="105"/>
  <c r="AE1424" i="105"/>
  <c r="AE3966" i="105"/>
  <c r="AE1339" i="105"/>
  <c r="AE2069" i="105"/>
  <c r="AE3108" i="105"/>
  <c r="AE1240" i="105"/>
  <c r="AE2417" i="105"/>
  <c r="AE1356" i="105"/>
  <c r="AE1152" i="105"/>
  <c r="AE1508" i="105"/>
  <c r="AE1118" i="105"/>
  <c r="AE1620" i="105"/>
  <c r="AE1278" i="105"/>
  <c r="AE1479" i="105"/>
  <c r="AE1363" i="105"/>
  <c r="AE2335" i="105"/>
  <c r="AE2290" i="105"/>
  <c r="AE3086" i="105"/>
  <c r="AE3717" i="105"/>
  <c r="AE2784" i="105"/>
  <c r="AE2587" i="105"/>
  <c r="AE3421" i="105"/>
  <c r="AE2795" i="105"/>
  <c r="AE2085" i="105"/>
  <c r="AE2517" i="105"/>
  <c r="AE3831" i="105"/>
  <c r="AE3106" i="105"/>
  <c r="AE1951" i="105"/>
  <c r="AE3594" i="105"/>
  <c r="AE3712" i="105"/>
  <c r="AE1201" i="105"/>
  <c r="AE2494" i="105"/>
  <c r="AE1393" i="105"/>
  <c r="AE1978" i="105"/>
  <c r="AE2433" i="105"/>
  <c r="AE2920" i="105"/>
  <c r="AE3869" i="105"/>
  <c r="AE2319" i="105"/>
  <c r="AE1206" i="105"/>
  <c r="AE2839" i="105"/>
  <c r="AE2356" i="105"/>
  <c r="AE1420" i="105"/>
  <c r="AE1285" i="105"/>
  <c r="AE1446" i="105"/>
  <c r="AE2667" i="105"/>
  <c r="AE1767" i="105"/>
  <c r="AE1581" i="105"/>
  <c r="AE1845" i="105"/>
  <c r="AE1659" i="105"/>
  <c r="AE1238" i="105"/>
  <c r="AE1906" i="105"/>
  <c r="AE3444" i="105"/>
  <c r="AE3397" i="105"/>
  <c r="AE2056" i="105"/>
  <c r="AE1623" i="105"/>
  <c r="AE3027" i="105"/>
  <c r="AE2464" i="105"/>
  <c r="AE3295" i="105"/>
  <c r="AE3093" i="105"/>
  <c r="AE2117" i="105"/>
  <c r="AE1821" i="105"/>
  <c r="AE2844" i="105"/>
  <c r="AE1873" i="105"/>
  <c r="AE2631" i="105"/>
  <c r="AE1287" i="105"/>
  <c r="AE3390" i="105"/>
  <c r="AE1161" i="105"/>
  <c r="AE1220" i="105"/>
  <c r="AE1524" i="105"/>
  <c r="AE1899" i="105"/>
  <c r="AE2421" i="105"/>
  <c r="AE1471" i="105"/>
  <c r="AE2758" i="105"/>
  <c r="AE3205" i="105"/>
  <c r="AE1343" i="105"/>
  <c r="AE1352" i="105"/>
  <c r="AE1308" i="105"/>
  <c r="AE1293" i="105"/>
  <c r="AE2363" i="105"/>
  <c r="AE2029" i="105"/>
  <c r="AE1717" i="105"/>
  <c r="AE1262" i="105"/>
  <c r="AE1730" i="105"/>
  <c r="AE2836" i="105"/>
  <c r="AE1725" i="105"/>
  <c r="AE1953" i="105"/>
  <c r="AE2028" i="105"/>
  <c r="AE1573" i="105"/>
  <c r="AE1504" i="105"/>
  <c r="AE3374" i="105"/>
  <c r="AE4000" i="105"/>
  <c r="AE3249" i="105"/>
  <c r="AE2525" i="105"/>
  <c r="AE2959" i="105"/>
  <c r="AE2052" i="105"/>
  <c r="AE2377" i="105"/>
  <c r="AE3220" i="105"/>
  <c r="AE2097" i="105"/>
  <c r="AE1632" i="105"/>
  <c r="AE1276" i="105"/>
  <c r="AE2350" i="105"/>
  <c r="AE3305" i="105"/>
  <c r="AE1196" i="105"/>
  <c r="AE1203" i="105"/>
  <c r="AE2187" i="105"/>
  <c r="AE3826" i="105"/>
  <c r="AE1468" i="105"/>
  <c r="AE1977" i="105"/>
  <c r="AE2138" i="105"/>
  <c r="AE2492" i="105"/>
  <c r="AE3201" i="105"/>
  <c r="AE1935" i="105"/>
  <c r="AE1680" i="105"/>
  <c r="AE3019" i="105"/>
  <c r="AE1210" i="105"/>
  <c r="AE1388" i="105"/>
  <c r="AE1938" i="105"/>
  <c r="AE3453" i="105"/>
  <c r="AE3067" i="105"/>
  <c r="AE2292" i="105"/>
  <c r="AE1451" i="105"/>
  <c r="AE1358" i="105"/>
  <c r="AE3364" i="105"/>
  <c r="AE3693" i="105"/>
  <c r="AE3338" i="105"/>
  <c r="AE3961" i="105"/>
  <c r="AE2947" i="105"/>
  <c r="AE1931" i="105"/>
  <c r="AE1584" i="105"/>
  <c r="AE2369" i="105"/>
  <c r="AE2032" i="105"/>
  <c r="AE2361" i="105"/>
  <c r="AE3164" i="105"/>
  <c r="AE1604" i="105"/>
  <c r="AE1846" i="105"/>
  <c r="AE2485" i="105"/>
  <c r="AE1268" i="105"/>
  <c r="AE2314" i="105"/>
  <c r="AE1190" i="105"/>
  <c r="AE3132" i="105"/>
  <c r="AE3088" i="105"/>
  <c r="AE2143" i="105"/>
  <c r="AE3745" i="105"/>
  <c r="AE3278" i="105"/>
  <c r="AE1362" i="105"/>
  <c r="AE2471" i="105"/>
  <c r="AE1887" i="105"/>
  <c r="AE1177" i="105"/>
  <c r="AE3710" i="105"/>
  <c r="AE3167" i="105"/>
  <c r="AE1389" i="105"/>
  <c r="AE2007" i="105"/>
  <c r="AE3391" i="105"/>
  <c r="AE1401" i="105"/>
  <c r="AE1672" i="105"/>
  <c r="AE3590" i="105"/>
  <c r="AE3653" i="105"/>
  <c r="AE2379" i="105"/>
  <c r="AE1917" i="105"/>
  <c r="AE2016" i="105"/>
  <c r="AE1512" i="105"/>
  <c r="AE2344" i="105"/>
  <c r="AE1264" i="105"/>
  <c r="AE2718" i="105"/>
  <c r="AE2298" i="105"/>
  <c r="AE2603" i="105"/>
  <c r="AE1985" i="105"/>
  <c r="AE2466" i="105"/>
  <c r="AE1258" i="105"/>
  <c r="AE2296" i="105"/>
  <c r="AE3057" i="105"/>
  <c r="AE1154" i="105"/>
  <c r="AE3609" i="105"/>
  <c r="AE1239" i="105"/>
  <c r="AE1303" i="105"/>
  <c r="AE3007" i="105"/>
  <c r="AE1640" i="105"/>
  <c r="AE2272" i="105"/>
  <c r="AE3040" i="105"/>
  <c r="AE1297" i="105"/>
  <c r="AE1763" i="105"/>
  <c r="AE1562" i="105"/>
  <c r="AE1416" i="105"/>
  <c r="AE2659" i="105"/>
  <c r="AE2044" i="105"/>
  <c r="AE1425" i="105"/>
  <c r="AE1863" i="105"/>
  <c r="AE1470" i="105"/>
  <c r="AE1864" i="105"/>
  <c r="AE2157" i="105"/>
  <c r="AE1331" i="105"/>
  <c r="AE2952" i="105"/>
  <c r="AE1109" i="105"/>
  <c r="AE1851" i="105"/>
  <c r="AE3484" i="105"/>
  <c r="AE3550" i="105"/>
  <c r="AE3415" i="105"/>
  <c r="AE2375" i="105"/>
  <c r="AE2854" i="105"/>
  <c r="AE1886" i="105"/>
  <c r="AE1983" i="105"/>
  <c r="AE2287" i="105"/>
  <c r="AE2329" i="105"/>
  <c r="AE1876" i="105"/>
  <c r="AE2352" i="105"/>
  <c r="AE1550" i="105"/>
  <c r="AE1697" i="105"/>
  <c r="AE2414" i="105"/>
  <c r="AE1184" i="105"/>
  <c r="AE2207" i="105"/>
  <c r="AE2748" i="105"/>
  <c r="AE1166" i="105"/>
  <c r="AE2938" i="105"/>
  <c r="AE3495" i="105"/>
  <c r="AE1975" i="105"/>
  <c r="AE2127" i="105"/>
  <c r="AE3043" i="105"/>
  <c r="AE1972" i="105"/>
  <c r="AE1273" i="105"/>
  <c r="AE1235" i="105"/>
  <c r="AE1579" i="105"/>
  <c r="AE1774" i="105"/>
  <c r="AE1313" i="105"/>
  <c r="AE2625" i="105"/>
  <c r="AE1997" i="105"/>
  <c r="AE1286" i="105"/>
  <c r="AE1227" i="105"/>
  <c r="AE1233" i="105"/>
  <c r="AE1281" i="105"/>
  <c r="AE3257" i="105"/>
  <c r="AE1920" i="105"/>
  <c r="AE2325" i="105"/>
  <c r="AE1961" i="105"/>
  <c r="AE2371" i="105"/>
  <c r="AE3414" i="105"/>
  <c r="AE3412" i="105"/>
  <c r="AE2601" i="105"/>
  <c r="AE2848" i="105"/>
  <c r="AE2799" i="105"/>
  <c r="AE2323" i="105"/>
  <c r="AE2259" i="105"/>
  <c r="AE2318" i="105"/>
  <c r="AE2798" i="105"/>
  <c r="AE2506" i="105"/>
  <c r="AE1655" i="105"/>
  <c r="AE1172" i="105"/>
  <c r="AE2162" i="105"/>
  <c r="AE1162" i="105"/>
  <c r="AE2808" i="105"/>
  <c r="AE2159" i="105"/>
  <c r="AE3457" i="105"/>
  <c r="AE2754" i="105"/>
  <c r="AE2013" i="105"/>
  <c r="AE2812" i="105"/>
  <c r="AE2504" i="105"/>
  <c r="AE2448" i="105"/>
  <c r="AE1120" i="105"/>
  <c r="AE1716" i="105"/>
  <c r="AE1487" i="105"/>
  <c r="AE1291" i="105"/>
  <c r="AE1999" i="105"/>
  <c r="AE1750" i="105"/>
  <c r="AE1609" i="105"/>
  <c r="AE1125" i="105"/>
  <c r="AE1178" i="105"/>
  <c r="AE1256" i="105"/>
  <c r="AE1271" i="105"/>
  <c r="AE1608" i="105"/>
  <c r="AE1114" i="105"/>
  <c r="AE1804" i="105"/>
  <c r="AE1671" i="105"/>
  <c r="AE1400" i="105"/>
  <c r="AE1142" i="105"/>
  <c r="AE2154" i="105"/>
  <c r="AE1726" i="105"/>
  <c r="AE3283" i="105"/>
  <c r="AE3233" i="105"/>
  <c r="AE2804" i="105"/>
  <c r="AE1968" i="105"/>
  <c r="AE1444" i="105"/>
  <c r="AE2172" i="105"/>
  <c r="AE1843" i="105"/>
  <c r="AE2594" i="105"/>
  <c r="AE2229" i="105"/>
  <c r="AE2310" i="105"/>
  <c r="AE2183" i="105"/>
  <c r="AE1460" i="105"/>
  <c r="AE2407" i="105"/>
  <c r="AE1130" i="105"/>
  <c r="AE2673" i="105"/>
  <c r="AE1146" i="105"/>
  <c r="AE2679" i="105"/>
  <c r="AE2167" i="105"/>
  <c r="AE1858" i="105"/>
  <c r="AE2067" i="105"/>
  <c r="AE2149" i="105"/>
  <c r="AE1192" i="105"/>
  <c r="AE2612" i="105"/>
  <c r="AE1982" i="105"/>
  <c r="AE2268" i="105"/>
  <c r="AE2306" i="105"/>
  <c r="AE2429" i="105"/>
  <c r="AE2158" i="105"/>
  <c r="AE1987" i="105"/>
  <c r="AE1509" i="105"/>
  <c r="AE1580" i="105"/>
  <c r="AE3544" i="105"/>
  <c r="AE2178" i="105"/>
  <c r="AE1191" i="105"/>
  <c r="AE1318" i="105"/>
  <c r="AE1245" i="105"/>
  <c r="AE1459" i="105"/>
  <c r="AE1789" i="105"/>
  <c r="AE1575" i="105"/>
  <c r="AE1492" i="105"/>
  <c r="AE2266" i="105"/>
  <c r="AE2279" i="105"/>
  <c r="AE3149" i="105"/>
  <c r="AE3925" i="105"/>
  <c r="AE2870" i="105"/>
  <c r="AE2741" i="105"/>
  <c r="AE3214" i="105"/>
  <c r="AE2170" i="105"/>
  <c r="AE1404" i="105"/>
  <c r="AE2303" i="105"/>
  <c r="AE1236" i="105"/>
  <c r="AE1156" i="105"/>
  <c r="AE3932" i="105"/>
  <c r="AE1614" i="105"/>
  <c r="AE2090" i="105"/>
  <c r="AE2652" i="105"/>
  <c r="AE1694" i="105"/>
  <c r="AE1844" i="105"/>
  <c r="AE1955" i="105"/>
  <c r="AE1147" i="105"/>
  <c r="AE1390" i="105"/>
  <c r="AE1925" i="105"/>
  <c r="AE1122" i="105"/>
  <c r="AE2307" i="105"/>
  <c r="AE2015" i="105"/>
  <c r="AE2145" i="105"/>
  <c r="AE1662" i="105"/>
  <c r="AE1540" i="105"/>
  <c r="AE1325" i="105"/>
  <c r="AE2283" i="105"/>
  <c r="AE1622" i="105"/>
  <c r="AE1567" i="105"/>
  <c r="AE3558" i="105"/>
  <c r="AE3095" i="105"/>
  <c r="AE1779" i="105"/>
  <c r="AE3948" i="105"/>
  <c r="AE2353" i="105"/>
  <c r="AE1304" i="105"/>
  <c r="AE2084" i="105"/>
  <c r="AE3310" i="105"/>
  <c r="AE3882" i="105"/>
  <c r="AE2866" i="105"/>
  <c r="AE2726" i="105"/>
  <c r="AE3183" i="105"/>
  <c r="AE2687" i="105"/>
  <c r="AE1182" i="105"/>
  <c r="AE2967" i="105"/>
  <c r="AE2512" i="105"/>
  <c r="AE2247" i="105"/>
  <c r="AE1212" i="105"/>
  <c r="AE2221" i="105"/>
  <c r="AE1854" i="105"/>
  <c r="AE2619" i="105"/>
  <c r="AE1526" i="105"/>
  <c r="AE3371" i="105"/>
  <c r="AE3524" i="105"/>
  <c r="AE1501" i="105"/>
  <c r="AE1621" i="105"/>
  <c r="AE1894" i="105"/>
  <c r="AE2002" i="105"/>
  <c r="AE1641" i="105"/>
  <c r="AE1170" i="105"/>
  <c r="AE2299" i="105"/>
  <c r="AE2889" i="105"/>
  <c r="AE3908" i="105"/>
  <c r="AE2257" i="105"/>
  <c r="AE1270" i="105"/>
  <c r="AE2454" i="105"/>
  <c r="AE1320" i="105"/>
  <c r="AE1488" i="105"/>
  <c r="AE1386" i="105"/>
  <c r="AE2890" i="105"/>
  <c r="AE1803" i="105"/>
  <c r="AE1484" i="105"/>
  <c r="AE1855" i="105"/>
  <c r="AE2415" i="105"/>
  <c r="AE3308" i="105"/>
  <c r="AE1918" i="105"/>
  <c r="AE1241" i="105"/>
  <c r="AE2885" i="105"/>
  <c r="AE2156" i="105"/>
  <c r="AE1300" i="105"/>
  <c r="AE1842" i="105"/>
  <c r="AE1355" i="105"/>
  <c r="AE2064" i="105"/>
  <c r="AE1224" i="105"/>
  <c r="AE1551" i="105"/>
  <c r="AE1450" i="105"/>
  <c r="AE2527" i="105"/>
  <c r="AE3188" i="105"/>
  <c r="AE3225" i="105"/>
  <c r="AE1519" i="105"/>
  <c r="AE2441" i="105"/>
  <c r="AE2564" i="105"/>
  <c r="AE2419" i="105"/>
  <c r="AE3503" i="105"/>
  <c r="AE3264" i="105"/>
  <c r="AE3950" i="105"/>
  <c r="AE1193" i="105"/>
  <c r="AE3520" i="105"/>
  <c r="AE2840" i="105"/>
  <c r="AE1627" i="105"/>
  <c r="AE2370" i="105"/>
  <c r="AE2905" i="105"/>
  <c r="AE1528" i="105"/>
  <c r="AE3162" i="105"/>
  <c r="AE3960" i="105"/>
  <c r="AE3793" i="105"/>
  <c r="AE2785" i="105"/>
  <c r="AE3998" i="105"/>
  <c r="AE2787" i="105"/>
  <c r="AE2909" i="105"/>
  <c r="AE2792" i="105"/>
  <c r="AE3641" i="105"/>
  <c r="AE3152" i="105"/>
  <c r="AE2151" i="105"/>
  <c r="AE3690" i="105"/>
  <c r="AE3541" i="105"/>
  <c r="AE2599" i="105"/>
  <c r="AE1893" i="105"/>
  <c r="AE2558" i="105"/>
  <c r="AE1119" i="105"/>
  <c r="AE1510" i="105"/>
  <c r="AE2124" i="105"/>
  <c r="AE2166" i="105"/>
  <c r="AE1966" i="105"/>
  <c r="AE3239" i="105"/>
  <c r="AE3081" i="105"/>
  <c r="AE2046" i="105"/>
  <c r="AE3448" i="105"/>
  <c r="AE2546" i="105"/>
  <c r="AE2182" i="105"/>
  <c r="AE3324" i="105"/>
  <c r="AE2076" i="105"/>
  <c r="AE1434" i="105"/>
  <c r="AE2647" i="105"/>
  <c r="AE2543" i="105"/>
  <c r="AE2264" i="105"/>
  <c r="AE2879" i="105"/>
  <c r="AE2522" i="105"/>
  <c r="AE1405" i="105"/>
  <c r="AE3637" i="105"/>
  <c r="AE3006" i="105"/>
  <c r="AE2174" i="105"/>
  <c r="AE3291" i="105"/>
  <c r="AE2235" i="105"/>
  <c r="AE3542" i="105"/>
  <c r="AE2688" i="105"/>
  <c r="AE2969" i="105"/>
  <c r="AE3657" i="105"/>
  <c r="AE3928" i="105"/>
  <c r="AE3763" i="105"/>
  <c r="AE2215" i="105"/>
  <c r="AE2066" i="105"/>
  <c r="AE3752" i="105"/>
  <c r="AE3473" i="105"/>
  <c r="AE3583" i="105"/>
  <c r="AE1810" i="105"/>
  <c r="AE1974" i="105"/>
  <c r="AE2975" i="105"/>
  <c r="AE3229" i="105"/>
  <c r="AE1134" i="105"/>
  <c r="AE1445" i="105"/>
  <c r="AE1799" i="105"/>
  <c r="AE1976" i="105"/>
  <c r="AE1832" i="105"/>
  <c r="AE1664" i="105"/>
  <c r="AE3072" i="105"/>
  <c r="AE1778" i="105"/>
  <c r="AE1952" i="105"/>
  <c r="AE1208" i="105"/>
  <c r="AE1691" i="105"/>
  <c r="AE2643" i="105"/>
  <c r="AE1905" i="105"/>
  <c r="AE2226" i="105"/>
  <c r="AE2373" i="105"/>
  <c r="AE3314" i="105"/>
  <c r="AE3398" i="105"/>
  <c r="AE1427" i="105"/>
  <c r="AE3758" i="105"/>
  <c r="AE3273" i="105"/>
  <c r="AE2711" i="105"/>
  <c r="AE3921" i="105"/>
  <c r="AE2893" i="105"/>
  <c r="AE3259" i="105"/>
  <c r="AE3926" i="105"/>
  <c r="AE3874" i="105"/>
  <c r="AE3456" i="105"/>
  <c r="AE1924" i="105"/>
  <c r="AE3903" i="105"/>
  <c r="AE2203" i="105"/>
  <c r="AE3216" i="105"/>
  <c r="AE3546" i="105"/>
  <c r="AE1699" i="105"/>
  <c r="AE2311" i="105"/>
  <c r="AE1568" i="105"/>
  <c r="AE1255" i="105"/>
  <c r="AE3379" i="105"/>
  <c r="AE1500" i="105"/>
  <c r="AE3238" i="105"/>
  <c r="AE3776" i="105"/>
  <c r="AE1995" i="105"/>
  <c r="AE2569" i="105"/>
  <c r="AE2528" i="105"/>
  <c r="AE2225" i="105"/>
  <c r="AE3573" i="105"/>
  <c r="AE3708" i="105"/>
  <c r="AE1945" i="105"/>
  <c r="AE3302" i="105"/>
  <c r="AE2072" i="105"/>
  <c r="AE2005" i="105"/>
  <c r="AE3588" i="105"/>
  <c r="AE1700" i="105"/>
  <c r="AE1464" i="105"/>
  <c r="AE3797" i="105"/>
  <c r="AE2965" i="105"/>
  <c r="AE2993" i="105"/>
  <c r="AE2803" i="105"/>
  <c r="AE3873" i="105"/>
  <c r="AE3464" i="105"/>
  <c r="AE2539" i="105"/>
  <c r="AE1321" i="105"/>
  <c r="AE3817" i="105"/>
  <c r="AE3370" i="105"/>
  <c r="AE2340" i="105"/>
  <c r="AE2704" i="105"/>
  <c r="AE2119" i="105"/>
  <c r="AE2609" i="105"/>
  <c r="AE3486" i="105"/>
  <c r="AE1345" i="105"/>
  <c r="AE1218" i="105"/>
  <c r="AE1766" i="105"/>
  <c r="AE2196" i="105"/>
  <c r="AE2831" i="105"/>
  <c r="AE3795" i="105"/>
  <c r="AE2053" i="105"/>
  <c r="AE3133" i="105"/>
  <c r="AE3021" i="105"/>
  <c r="AE2456" i="105"/>
  <c r="AE1817" i="105"/>
  <c r="AE2148" i="105"/>
  <c r="AE2743" i="105"/>
  <c r="AE2720" i="105"/>
  <c r="AE2728" i="105"/>
  <c r="AE1376" i="105"/>
  <c r="AE3880" i="105"/>
  <c r="AE3701" i="105"/>
  <c r="AE2730" i="105"/>
  <c r="AE3054" i="105"/>
  <c r="AE3166" i="105"/>
  <c r="AE3301" i="105"/>
  <c r="AE2563" i="105"/>
  <c r="AE3685" i="105"/>
  <c r="AE1530" i="105"/>
  <c r="AE3866" i="105"/>
  <c r="AE2473" i="105"/>
  <c r="AE2700" i="105"/>
  <c r="AE2914" i="105"/>
  <c r="AE3964" i="105"/>
  <c r="AE3890" i="105"/>
  <c r="AE2762" i="105"/>
  <c r="AE3726" i="105"/>
  <c r="AE2790" i="105"/>
  <c r="AE1825" i="105"/>
  <c r="AE3270" i="105"/>
  <c r="AE3944" i="105"/>
  <c r="AE3555" i="105"/>
  <c r="AE2829" i="105"/>
  <c r="AE2220" i="105"/>
  <c r="AE2651" i="105"/>
  <c r="AE1618" i="105"/>
  <c r="AE1838" i="105"/>
  <c r="AE1957" i="105"/>
  <c r="AE2096" i="105"/>
  <c r="AE2943" i="105"/>
  <c r="AE1375" i="105"/>
  <c r="AE2242" i="105"/>
  <c r="AE2139" i="105"/>
  <c r="AE1687" i="105"/>
  <c r="AE3311" i="105"/>
  <c r="AE2534" i="105"/>
  <c r="AE3564" i="105"/>
  <c r="AE3521" i="105"/>
  <c r="AE1644" i="105"/>
  <c r="AE2533" i="105"/>
  <c r="AE3576" i="105"/>
  <c r="AE2880" i="105"/>
  <c r="AE3909" i="105"/>
  <c r="AE3385" i="105"/>
  <c r="AE2892" i="105"/>
  <c r="AE2974" i="105"/>
  <c r="AE2731" i="105"/>
  <c r="AE2950" i="105"/>
  <c r="AE3284" i="105"/>
  <c r="AE3799" i="105"/>
  <c r="AE3621" i="105"/>
  <c r="AE3263" i="105"/>
  <c r="AE3836" i="105"/>
  <c r="AE3476" i="105"/>
  <c r="AE3482" i="105"/>
  <c r="AE1790" i="105"/>
  <c r="AE3296" i="105"/>
  <c r="AE3357" i="105"/>
  <c r="AE2955" i="105"/>
  <c r="AE3750" i="105"/>
  <c r="AE2128" i="105"/>
  <c r="AE3437" i="105"/>
  <c r="AE3425" i="105"/>
  <c r="AE3203" i="105"/>
  <c r="AE1881" i="105"/>
  <c r="AE2682" i="105"/>
  <c r="AE1947" i="105"/>
  <c r="AE2060" i="105"/>
  <c r="AE2544" i="105"/>
  <c r="AE2613" i="105"/>
  <c r="AE1490" i="105"/>
  <c r="AE1903" i="105"/>
  <c r="AE1272" i="105"/>
  <c r="AE2114" i="105"/>
  <c r="AE1742" i="105"/>
  <c r="AE1173" i="105"/>
  <c r="AE2023" i="105"/>
  <c r="AE3148" i="105"/>
  <c r="AE3126" i="105"/>
  <c r="AE1883" i="105"/>
  <c r="AE2219" i="105"/>
  <c r="AE3227" i="105"/>
  <c r="AE1336" i="105"/>
  <c r="AE2814" i="105"/>
  <c r="AE3298" i="105"/>
  <c r="AE3351" i="105"/>
  <c r="AE3319" i="105"/>
  <c r="AE3892" i="105"/>
  <c r="AE1225" i="105"/>
  <c r="AE1649" i="105"/>
  <c r="AE3724" i="105"/>
  <c r="AE2898" i="105"/>
  <c r="AE2313" i="105"/>
  <c r="AE3623" i="105"/>
  <c r="AE2261" i="105"/>
  <c r="AE3477" i="105"/>
  <c r="AE2697" i="105"/>
  <c r="AE2693" i="105"/>
  <c r="AE1588" i="105"/>
  <c r="AE3937" i="105"/>
  <c r="AE2585" i="105"/>
  <c r="AE3368" i="105"/>
  <c r="AE1788" i="105"/>
  <c r="AE3180" i="105"/>
  <c r="AE2872" i="105"/>
  <c r="AE2524" i="105"/>
  <c r="AE3739" i="105"/>
  <c r="AE1847" i="105"/>
  <c r="AE2740" i="105"/>
  <c r="AE3934" i="105"/>
  <c r="AE2121" i="105"/>
  <c r="AE2488" i="105"/>
  <c r="AE3005" i="105"/>
  <c r="AE3354" i="105"/>
  <c r="AE1939" i="105"/>
  <c r="AE1481" i="105"/>
  <c r="AE1934" i="105"/>
  <c r="AE1793" i="105"/>
  <c r="AE3143" i="105"/>
  <c r="AE2111" i="105"/>
  <c r="AE2810" i="105"/>
  <c r="AE1798" i="105"/>
  <c r="AE2761" i="105"/>
  <c r="AE2513" i="105"/>
  <c r="AE1582" i="105"/>
  <c r="AE1269" i="105"/>
  <c r="AE3222" i="105"/>
  <c r="AE3329" i="105"/>
  <c r="AE3280" i="105"/>
  <c r="AE3236" i="105"/>
  <c r="AE3417" i="105"/>
  <c r="AE1723" i="105"/>
  <c r="AE3245" i="105"/>
  <c r="AE3091" i="105"/>
  <c r="AE2197" i="105"/>
  <c r="AE2636" i="105"/>
  <c r="AE1937" i="105"/>
  <c r="AE2757" i="105"/>
  <c r="AE2107" i="105"/>
  <c r="AE1743" i="105"/>
  <c r="AE1525" i="105"/>
  <c r="AE2644" i="105"/>
  <c r="AE1527" i="105"/>
  <c r="AE2596" i="105"/>
  <c r="AE3822" i="105"/>
  <c r="AE2764" i="105"/>
  <c r="AE3154" i="105"/>
  <c r="AE3063" i="105"/>
  <c r="AE3995" i="105"/>
  <c r="AE2781" i="105"/>
  <c r="AE2204" i="105"/>
  <c r="AE2401" i="105"/>
  <c r="AE3074" i="105"/>
  <c r="AE1733" i="105"/>
  <c r="AE1628" i="105"/>
  <c r="AE1366" i="105"/>
  <c r="AE1319" i="105"/>
  <c r="AE1979" i="105"/>
  <c r="AE1254" i="105"/>
  <c r="AE1795" i="105"/>
  <c r="AE2672" i="105"/>
  <c r="AE2126" i="105"/>
  <c r="AE3539" i="105"/>
  <c r="AE3194" i="105"/>
  <c r="AE1741" i="105"/>
  <c r="AE2548" i="105"/>
  <c r="AE3193" i="105"/>
  <c r="AE1783" i="105"/>
  <c r="AE3618" i="105"/>
  <c r="AE3713" i="105"/>
  <c r="AE3221" i="105"/>
  <c r="AE3631" i="105"/>
  <c r="AE2774" i="105"/>
  <c r="AE3600" i="105"/>
  <c r="AE2686" i="105"/>
  <c r="AE3254" i="105"/>
  <c r="AE2505" i="105"/>
  <c r="AE2751" i="105"/>
  <c r="AE3528" i="105"/>
  <c r="AE1896" i="105"/>
  <c r="AE3783" i="105"/>
  <c r="AE3567" i="105"/>
  <c r="AE2705" i="105"/>
  <c r="AE3500" i="105"/>
  <c r="AE1929" i="105"/>
  <c r="AE2661" i="105"/>
  <c r="AE3962" i="105"/>
  <c r="AE3395" i="105"/>
  <c r="AE3549" i="105"/>
  <c r="AE3096" i="105"/>
  <c r="AE1867" i="105"/>
  <c r="AE3719" i="105"/>
  <c r="AE2853" i="105"/>
  <c r="AE1823" i="105"/>
  <c r="AE3210" i="105"/>
  <c r="AE2237" i="105"/>
  <c r="AE2150" i="105"/>
  <c r="AE2305" i="105"/>
  <c r="AE1513" i="105"/>
  <c r="AE1988" i="105"/>
  <c r="AE3185" i="105"/>
  <c r="AE2834" i="105"/>
  <c r="AE1784" i="105"/>
  <c r="AE2501" i="105"/>
  <c r="AE3048" i="105"/>
  <c r="AE1777" i="105"/>
  <c r="AE1740" i="105"/>
  <c r="AE3303" i="105"/>
  <c r="AE1532" i="105"/>
  <c r="AE2208" i="105"/>
  <c r="AE3090" i="105"/>
  <c r="AE1958" i="105"/>
  <c r="AE1891" i="105"/>
  <c r="AE2514" i="105"/>
  <c r="AE2776" i="105"/>
  <c r="AE2753" i="105"/>
  <c r="AE2236" i="105"/>
  <c r="AE3389" i="105"/>
  <c r="AE2049" i="105"/>
  <c r="AE2008" i="105"/>
  <c r="AE3337" i="105"/>
  <c r="AE2856" i="105"/>
  <c r="AE1549" i="105"/>
  <c r="AE3956" i="105"/>
  <c r="AE2035" i="105"/>
  <c r="AE2486" i="105"/>
  <c r="AE2431" i="105"/>
  <c r="AE3642" i="105"/>
  <c r="AE2957" i="105"/>
  <c r="AE3746" i="105"/>
  <c r="AE3458" i="105"/>
  <c r="AE3315" i="105"/>
  <c r="AE2849" i="105"/>
  <c r="AE2185" i="105"/>
  <c r="AE1167" i="105"/>
  <c r="AE2021" i="105"/>
  <c r="AE1904" i="105"/>
  <c r="AE2214" i="105"/>
  <c r="AE2017" i="105"/>
  <c r="AE1860" i="105"/>
  <c r="AE1713" i="105"/>
  <c r="AE2274" i="105"/>
  <c r="AE1911" i="105"/>
  <c r="AE3838" i="105"/>
  <c r="AE3449" i="105"/>
  <c r="AE3356" i="105"/>
  <c r="AE3151" i="105"/>
  <c r="AE2263" i="105"/>
  <c r="AE2406" i="105"/>
  <c r="AE3640" i="105"/>
  <c r="AE2791" i="105"/>
  <c r="AE3780" i="105"/>
  <c r="AE3509" i="105"/>
  <c r="AE3535" i="105"/>
  <c r="AE1853" i="105"/>
  <c r="AE2584" i="105"/>
  <c r="AE3561" i="105"/>
  <c r="AE3287" i="105"/>
  <c r="AE2611" i="105"/>
  <c r="AE2152" i="105"/>
  <c r="AE3638" i="105"/>
  <c r="AE3861" i="105"/>
  <c r="AE3696" i="105"/>
  <c r="AE3008" i="105"/>
  <c r="AE2439" i="105"/>
  <c r="AE3901" i="105"/>
  <c r="AE2075" i="105"/>
  <c r="AE2171" i="105"/>
  <c r="AE1710" i="105"/>
  <c r="AE3179" i="105"/>
  <c r="AE1840" i="105"/>
  <c r="AE1964" i="105"/>
  <c r="AE3672" i="105"/>
  <c r="AE3420" i="105"/>
  <c r="AE2677" i="105"/>
  <c r="AE2343" i="105"/>
  <c r="AE1457" i="105"/>
  <c r="AE1157" i="105"/>
  <c r="AE3344" i="105"/>
  <c r="AE2735" i="105"/>
  <c r="AE3952" i="105"/>
  <c r="AE2349" i="105"/>
  <c r="AE3958" i="105"/>
  <c r="AE2467" i="105"/>
  <c r="AE3061" i="105"/>
  <c r="AE3112" i="105"/>
  <c r="AE3182" i="105"/>
  <c r="AE1941" i="105"/>
  <c r="AE2881" i="105"/>
  <c r="AE3681" i="105"/>
  <c r="AE3215" i="105"/>
  <c r="AE3647" i="105"/>
  <c r="AE3683" i="105"/>
  <c r="AE2888" i="105"/>
  <c r="AE2985" i="105"/>
  <c r="AE1112" i="105"/>
  <c r="AE1693" i="105"/>
  <c r="AE1209" i="105"/>
  <c r="AE3246" i="105"/>
  <c r="AE1261" i="105"/>
  <c r="AE3070" i="105"/>
  <c r="AE3469" i="105"/>
  <c r="AE2479" i="105"/>
  <c r="AE1848" i="105"/>
  <c r="AE1436" i="105"/>
  <c r="AE2241" i="105"/>
  <c r="AE2332" i="105"/>
  <c r="AE2087" i="105"/>
  <c r="AE2637" i="105"/>
  <c r="AE1447" i="105"/>
  <c r="AE3856" i="105"/>
  <c r="AE3155" i="105"/>
  <c r="AE3730" i="105"/>
  <c r="AE3114" i="105"/>
  <c r="AE3678" i="105"/>
  <c r="AE2956" i="105"/>
  <c r="AE2537" i="105"/>
  <c r="AE2937" i="105"/>
  <c r="AE2966" i="105"/>
  <c r="AE3044" i="105"/>
  <c r="AE2574" i="105"/>
  <c r="AE2436" i="105"/>
  <c r="AE3747" i="105"/>
  <c r="AE2478" i="105"/>
  <c r="AE3372" i="105"/>
  <c r="AE3916" i="105"/>
  <c r="AE1357" i="105"/>
  <c r="AE3635" i="105"/>
  <c r="AE2260" i="105"/>
  <c r="AE3442" i="105"/>
  <c r="AE2057" i="105"/>
  <c r="AE2622" i="105"/>
  <c r="AE2223" i="105"/>
  <c r="AE1277" i="105"/>
  <c r="AE2566" i="105"/>
  <c r="AE1141" i="105"/>
  <c r="AE1859" i="105"/>
  <c r="AE1570" i="105"/>
  <c r="AE1398" i="105"/>
  <c r="AE1198" i="105"/>
  <c r="AE2398" i="105"/>
  <c r="AE3124" i="105"/>
  <c r="AE3565" i="105"/>
  <c r="AE1625" i="105"/>
  <c r="AE1553" i="105"/>
  <c r="AE1410" i="105"/>
  <c r="AE1314" i="105"/>
  <c r="AE1379" i="105"/>
  <c r="AE1536" i="105"/>
  <c r="AE3129" i="105"/>
  <c r="AE1435" i="105"/>
  <c r="AE3441" i="105"/>
  <c r="AE2746" i="105"/>
  <c r="AE3833" i="105"/>
  <c r="AE2921" i="105"/>
  <c r="AE3911" i="105"/>
  <c r="AE2551" i="105"/>
  <c r="AE3381" i="105"/>
  <c r="AE2529" i="105"/>
  <c r="AE3174" i="105"/>
  <c r="AE2472" i="105"/>
  <c r="AE3085" i="105"/>
  <c r="AE1739" i="105"/>
  <c r="AE3299" i="105"/>
  <c r="AE3322" i="105"/>
  <c r="AE3232" i="105"/>
  <c r="AE3963" i="105"/>
  <c r="AE3807" i="105"/>
  <c r="AE3556" i="105"/>
  <c r="AE2209" i="105"/>
  <c r="AE3032" i="105"/>
  <c r="AE1275" i="105"/>
  <c r="AE2213" i="105"/>
  <c r="AE1646" i="105"/>
  <c r="AE2772" i="105"/>
  <c r="AE3266" i="105"/>
  <c r="AE2386" i="105"/>
  <c r="AE3173" i="105"/>
  <c r="AE2250" i="105"/>
  <c r="AE3242" i="105"/>
  <c r="AE2131" i="105"/>
  <c r="AE2460" i="105"/>
  <c r="AE1678" i="105"/>
  <c r="AE1368" i="105"/>
  <c r="AE1714" i="105"/>
  <c r="AE1418" i="105"/>
  <c r="AE2706" i="105"/>
  <c r="AE3223" i="105"/>
  <c r="AE3465" i="105"/>
  <c r="AE3139" i="105"/>
  <c r="AE3974" i="105"/>
  <c r="AE2997" i="105"/>
  <c r="AE3497" i="105"/>
  <c r="AE3731" i="105"/>
  <c r="AE3000" i="105"/>
  <c r="AE2664" i="105"/>
  <c r="AE3884" i="105"/>
  <c r="AE3380" i="105"/>
  <c r="AE2824" i="105"/>
  <c r="AE2750" i="105"/>
  <c r="AE2245" i="105"/>
  <c r="AE1994" i="105"/>
  <c r="AE3213" i="105"/>
  <c r="AE2324" i="105"/>
  <c r="AE2660" i="105"/>
  <c r="AE3787" i="105"/>
  <c r="AE3954" i="105"/>
  <c r="AE2516" i="105"/>
  <c r="AE2896" i="105"/>
  <c r="AE3744" i="105"/>
  <c r="AE2179" i="105"/>
  <c r="AE1128" i="105"/>
  <c r="AE2106" i="105"/>
  <c r="AE1909" i="105"/>
  <c r="AE2449" i="105"/>
  <c r="AE2555" i="105"/>
  <c r="AE2234" i="105"/>
  <c r="AE1592" i="105"/>
  <c r="AE1280" i="105"/>
  <c r="AE1869" i="105"/>
  <c r="AE2738" i="105"/>
  <c r="AE3728" i="105"/>
  <c r="AE2391" i="105"/>
  <c r="AE2922" i="105"/>
  <c r="AE3362" i="105"/>
  <c r="AE2671" i="105"/>
  <c r="AE1630" i="105"/>
  <c r="AE1654" i="105"/>
  <c r="AE2278" i="105"/>
  <c r="AE1349" i="105"/>
  <c r="AE2869" i="105"/>
  <c r="AE2309" i="105"/>
  <c r="AE2908" i="105"/>
  <c r="AE3075" i="105"/>
  <c r="AE1309" i="105"/>
  <c r="AE3868" i="105"/>
  <c r="AE2989" i="105"/>
  <c r="AE2495" i="105"/>
  <c r="AE3586" i="105"/>
  <c r="AE2823" i="105"/>
  <c r="AE1991" i="105"/>
  <c r="AE3940" i="105"/>
  <c r="AE2420" i="105"/>
  <c r="AE2092" i="105"/>
  <c r="AE2043" i="105"/>
  <c r="AE3755" i="105"/>
  <c r="AE1895" i="105"/>
  <c r="AE2620" i="105"/>
  <c r="AE3955" i="105"/>
  <c r="AE3407" i="105"/>
  <c r="AE3413" i="105"/>
  <c r="AE2882" i="105"/>
  <c r="AE3341" i="105"/>
  <c r="AE2188" i="105"/>
  <c r="AE2088" i="105"/>
  <c r="AE1560" i="105"/>
  <c r="AE1226" i="105"/>
  <c r="AE1735" i="105"/>
  <c r="AE2135" i="105"/>
  <c r="AE2756" i="105"/>
  <c r="AE2362" i="105"/>
  <c r="AE2717" i="105"/>
  <c r="AE2141" i="105"/>
  <c r="AE3197" i="105"/>
  <c r="AE2550" i="105"/>
  <c r="AE2012" i="105"/>
  <c r="AE2065" i="105"/>
  <c r="AE2153" i="105"/>
  <c r="AE2368" i="105"/>
  <c r="AE1915" i="105"/>
  <c r="AE3102" i="105"/>
  <c r="AE3624" i="105"/>
  <c r="AE3927" i="105"/>
  <c r="AE3202" i="105"/>
  <c r="AE2582" i="105"/>
  <c r="AE2819" i="105"/>
  <c r="AE3560" i="105"/>
  <c r="AE3260" i="105"/>
  <c r="AE2579" i="105"/>
  <c r="AE3599" i="105"/>
  <c r="AE2650" i="105"/>
  <c r="AE2749" i="105"/>
  <c r="AE3230" i="105"/>
  <c r="AE2683" i="105"/>
  <c r="AE1967" i="105"/>
  <c r="AE3474" i="105"/>
  <c r="AE3877" i="105"/>
  <c r="AE2960" i="105"/>
  <c r="AE1910" i="105"/>
  <c r="AE2773" i="105"/>
  <c r="AE1603" i="105"/>
  <c r="AE2034" i="105"/>
  <c r="AE1502" i="105"/>
  <c r="AE1657" i="105"/>
  <c r="AE2249" i="105"/>
  <c r="AE1289" i="105"/>
  <c r="AE2500" i="105"/>
  <c r="AE1351" i="105"/>
  <c r="AE3611" i="105"/>
  <c r="AE2376" i="105"/>
  <c r="AE2916" i="105"/>
  <c r="AE2811" i="105"/>
  <c r="AE1639" i="105"/>
  <c r="AE2936" i="105"/>
  <c r="AE1612" i="105"/>
  <c r="AE2190" i="105"/>
  <c r="AE3800" i="105"/>
  <c r="AE1200" i="105"/>
  <c r="AE2755" i="105"/>
  <c r="AE2901" i="105"/>
  <c r="AE2675" i="105"/>
  <c r="AE3970" i="105"/>
  <c r="AE2843" i="105"/>
  <c r="AE3098" i="105"/>
  <c r="AE2666" i="105"/>
  <c r="AE3537" i="105"/>
  <c r="AE3490" i="105"/>
  <c r="AE2722" i="105"/>
  <c r="AE2387" i="105"/>
  <c r="AE3031" i="105"/>
  <c r="AE3062" i="105"/>
  <c r="AE2800" i="105"/>
  <c r="AE2941" i="105"/>
  <c r="AE1900" i="105"/>
  <c r="AE2411" i="105"/>
  <c r="AE2847" i="105"/>
  <c r="AE1704" i="105"/>
  <c r="AE3568" i="105"/>
  <c r="AE3920" i="105"/>
  <c r="AE2816" i="105"/>
  <c r="AE2610" i="105"/>
  <c r="AE1149" i="105"/>
  <c r="AE2860" i="105"/>
  <c r="AE1340" i="105"/>
  <c r="AE2308" i="105"/>
  <c r="AE1965" i="105"/>
  <c r="AE1850" i="105"/>
  <c r="AE1347" i="105"/>
  <c r="AE1260" i="105"/>
  <c r="AE1736" i="105"/>
  <c r="AE3434" i="105"/>
  <c r="AE3677" i="105"/>
  <c r="AE2963" i="105"/>
  <c r="AE2779" i="105"/>
  <c r="AE1862" i="105"/>
  <c r="AE2734" i="105"/>
  <c r="AE1129" i="105"/>
  <c r="AE1652" i="105"/>
  <c r="AE2430" i="105"/>
  <c r="AE1745" i="105"/>
  <c r="AE1923" i="105"/>
  <c r="AE2531" i="105"/>
  <c r="AE3306" i="105"/>
  <c r="AE2714" i="105"/>
  <c r="AE3523" i="105"/>
  <c r="AE3972" i="105"/>
  <c r="AE2946" i="105"/>
  <c r="AE1121" i="105"/>
  <c r="AE3285" i="105"/>
  <c r="AE3907" i="105"/>
  <c r="AE1738" i="105"/>
  <c r="AE3721" i="105"/>
  <c r="AE3881" i="105"/>
  <c r="AE3451" i="105"/>
  <c r="AE3936" i="105"/>
  <c r="AE2942" i="105"/>
  <c r="AE1769" i="105"/>
  <c r="AE2354" i="105"/>
  <c r="AE2253" i="105"/>
  <c r="AE2300" i="105"/>
  <c r="AE2984" i="105"/>
  <c r="AE1773" i="105"/>
  <c r="AE2129" i="105"/>
  <c r="AE3620" i="105"/>
  <c r="AE2378" i="105"/>
  <c r="AE1601" i="105"/>
  <c r="AE1380" i="105"/>
  <c r="AE2536" i="105"/>
  <c r="AE2483" i="105"/>
  <c r="AE1160" i="105"/>
  <c r="AE2444" i="105"/>
  <c r="AE2736" i="105"/>
  <c r="AE3320" i="105"/>
  <c r="AE1926" i="105"/>
  <c r="AE1616" i="105"/>
  <c r="AE1353" i="105"/>
  <c r="AE1586" i="105"/>
  <c r="AE1493" i="105"/>
  <c r="AE2396" i="105"/>
  <c r="AE1948" i="105"/>
  <c r="AE2048" i="105"/>
  <c r="AE2876" i="105"/>
  <c r="AE2438" i="105"/>
  <c r="AE2508" i="105"/>
  <c r="AE3566" i="105"/>
  <c r="AE1391" i="105"/>
  <c r="AE1631" i="105"/>
  <c r="AE3218" i="105"/>
  <c r="AE3316" i="105"/>
  <c r="AE3825" i="105"/>
  <c r="AE3784" i="105"/>
  <c r="AE3579" i="105"/>
  <c r="AE3888" i="105"/>
  <c r="AE3709" i="105"/>
  <c r="AE2282" i="105"/>
  <c r="AE3578" i="105"/>
  <c r="AE2367" i="105"/>
  <c r="AE2036" i="105"/>
  <c r="AE2071" i="105"/>
  <c r="AE2496" i="105"/>
  <c r="AE3984" i="105"/>
  <c r="AE1387" i="105"/>
  <c r="AE2413" i="105"/>
  <c r="AE1637" i="105"/>
  <c r="AE3212" i="105"/>
  <c r="AE2402" i="105"/>
  <c r="AE1748" i="105"/>
  <c r="AE1223" i="105"/>
  <c r="AE1265" i="105"/>
  <c r="AE1373" i="105"/>
  <c r="AE2317" i="105"/>
  <c r="AE2320" i="105"/>
  <c r="AE1756" i="105"/>
  <c r="AE1617" i="105"/>
  <c r="AE3123" i="105"/>
  <c r="AE1962" i="105"/>
  <c r="AE1371" i="105"/>
  <c r="AE2445" i="105"/>
  <c r="AE1754" i="105"/>
  <c r="AE1537" i="105"/>
  <c r="AE2206" i="105"/>
  <c r="AE2285" i="105"/>
  <c r="AE2161" i="105"/>
  <c r="AE2837" i="105"/>
  <c r="AE3077" i="105"/>
  <c r="AE2552" i="105"/>
  <c r="AE3971" i="105"/>
  <c r="AE3499" i="105"/>
  <c r="AE2723" i="105"/>
  <c r="AE3382" i="105"/>
  <c r="AE2165" i="105"/>
  <c r="AE2364" i="105"/>
  <c r="AE3992" i="105"/>
  <c r="AE2887" i="105"/>
  <c r="AE2232" i="105"/>
  <c r="AE2468" i="105"/>
  <c r="AE3190" i="105"/>
  <c r="AE3538" i="105"/>
  <c r="AE3150" i="105"/>
  <c r="AE2074" i="105"/>
  <c r="AE3250" i="105"/>
  <c r="AE3636" i="105"/>
  <c r="AE1629" i="105"/>
  <c r="AE2962" i="105"/>
  <c r="AE1936" i="105"/>
  <c r="AE2328" i="105"/>
  <c r="AE2193" i="105"/>
  <c r="AE1807" i="105"/>
  <c r="AE2408" i="105"/>
  <c r="AE2451" i="105"/>
  <c r="AE2614" i="105"/>
  <c r="AE2146" i="105"/>
  <c r="AE3342" i="105"/>
  <c r="AE1282" i="105"/>
  <c r="AE1836" i="105"/>
  <c r="AE2949" i="105"/>
  <c r="AE1919" i="105"/>
  <c r="AE2624" i="105"/>
  <c r="AE1771" i="105"/>
  <c r="AE2797" i="105"/>
  <c r="AE3768" i="105"/>
  <c r="AE2567" i="105"/>
  <c r="AE3461" i="105"/>
  <c r="AE3711" i="105"/>
  <c r="AE1770" i="105"/>
  <c r="AE1765" i="105"/>
  <c r="AE3330" i="105"/>
  <c r="AE3808" i="105"/>
  <c r="AE3502" i="105"/>
  <c r="AE2979" i="105"/>
  <c r="AE3481" i="105"/>
  <c r="AE3432" i="105"/>
  <c r="AE2010" i="105"/>
  <c r="AE3145" i="105"/>
  <c r="AE2256" i="105"/>
  <c r="AE2490" i="105"/>
  <c r="AE2079" i="105"/>
  <c r="AE2851" i="105"/>
  <c r="AE2927" i="105"/>
  <c r="AE3082" i="105"/>
  <c r="AE2186" i="105"/>
  <c r="AE1547" i="105"/>
  <c r="AE2333" i="105"/>
  <c r="AE2540" i="105"/>
  <c r="AE2104" i="105"/>
  <c r="AE2393" i="105"/>
  <c r="AE1475" i="105"/>
  <c r="AE2255" i="105"/>
  <c r="AE1797" i="105"/>
  <c r="AE3176" i="105"/>
  <c r="AE1408" i="105"/>
  <c r="AE3470" i="105"/>
  <c r="AE2051" i="105"/>
  <c r="AE2628" i="105"/>
  <c r="AE2427" i="105"/>
  <c r="AE1969" i="105"/>
  <c r="AE2412" i="105"/>
  <c r="AE2654" i="105"/>
  <c r="AE3931" i="105"/>
  <c r="AE2863" i="105"/>
  <c r="AE2572" i="105"/>
  <c r="AE3705" i="105"/>
  <c r="AE3475" i="105"/>
  <c r="AE3016" i="105"/>
  <c r="AE2695" i="105"/>
  <c r="AE1171" i="105"/>
  <c r="AE1491" i="105"/>
  <c r="AE2747" i="105"/>
  <c r="AE3584" i="105"/>
  <c r="AE2708" i="105"/>
  <c r="AE2871" i="105"/>
  <c r="AE2304" i="105"/>
  <c r="AE2425" i="105"/>
  <c r="AE3097" i="105"/>
  <c r="AE3377" i="105"/>
  <c r="AE2656" i="105"/>
  <c r="AE1812" i="105"/>
  <c r="AE3023" i="105"/>
  <c r="AE2348" i="105"/>
  <c r="AE2470" i="105"/>
  <c r="AE1711" i="105"/>
  <c r="AE2339" i="105"/>
  <c r="AE2184" i="105"/>
  <c r="AE1503" i="105"/>
  <c r="AE2930" i="105"/>
  <c r="AE2465" i="105"/>
  <c r="AE2446" i="105"/>
  <c r="AE1792" i="105"/>
  <c r="AE2101" i="105"/>
  <c r="AE2432" i="105"/>
  <c r="AE2022" i="105"/>
  <c r="AE3741" i="105"/>
  <c r="AE3419" i="105"/>
  <c r="AE3959" i="105"/>
  <c r="AE3659" i="105"/>
  <c r="AE1545" i="105"/>
  <c r="AE3269" i="105"/>
  <c r="AE1539" i="105"/>
  <c r="AE3804" i="105"/>
  <c r="AE1752" i="105"/>
  <c r="AE1463" i="105"/>
  <c r="AE3585" i="105"/>
  <c r="AE1489" i="105"/>
  <c r="AE1751" i="105"/>
  <c r="AE3411" i="105"/>
  <c r="AE3022" i="105"/>
  <c r="AE1430" i="105"/>
  <c r="AE2931" i="105"/>
  <c r="AE2663" i="105"/>
  <c r="AE3056" i="105"/>
  <c r="AE3046" i="105"/>
  <c r="AE3361" i="105"/>
  <c r="AE2600" i="105"/>
  <c r="AE3146" i="105"/>
  <c r="AE1709" i="105"/>
  <c r="AE3079" i="105"/>
  <c r="AE1453" i="105"/>
  <c r="AE2120" i="105"/>
  <c r="AE2246" i="105"/>
  <c r="AE2118" i="105"/>
  <c r="AE1158" i="105"/>
  <c r="AE2928" i="105"/>
  <c r="AE1594" i="105"/>
  <c r="AE3274" i="105"/>
  <c r="AE2961" i="105"/>
  <c r="AE3018" i="105"/>
  <c r="AE1234" i="105"/>
  <c r="AE2817" i="105"/>
  <c r="AE2271" i="105"/>
  <c r="AE2769" i="105"/>
  <c r="AE2359" i="105"/>
  <c r="AE3627" i="105"/>
  <c r="AE2874" i="105"/>
  <c r="AE2987" i="105"/>
  <c r="AE2576" i="105"/>
  <c r="AE3532" i="105"/>
  <c r="AE2570" i="105"/>
  <c r="AE2273" i="105"/>
  <c r="AE1516" i="105"/>
  <c r="AE3487" i="105"/>
  <c r="AE2593" i="105"/>
  <c r="AE2270" i="105"/>
  <c r="AE3989" i="105"/>
  <c r="AE3012" i="105"/>
  <c r="AE3034" i="105"/>
  <c r="AE3552" i="105"/>
  <c r="AE3862" i="105"/>
  <c r="AE3240" i="105"/>
  <c r="AE3408" i="105"/>
  <c r="AE2970" i="105"/>
  <c r="AE2703" i="105"/>
  <c r="AE1462" i="105"/>
  <c r="AE1517" i="105"/>
  <c r="AE1257" i="105"/>
  <c r="AE2331" i="105"/>
  <c r="AE1246" i="105"/>
  <c r="AE2055" i="105"/>
  <c r="AE1819" i="105"/>
  <c r="AE2696" i="105"/>
  <c r="AE1406" i="105"/>
  <c r="AE2487" i="105"/>
  <c r="AE1676" i="105"/>
  <c r="AE2971" i="105"/>
  <c r="AE2462" i="105"/>
  <c r="AE2224" i="105"/>
  <c r="AE3492" i="105"/>
  <c r="AE2040" i="105"/>
  <c r="AE1636" i="105"/>
  <c r="AE2109" i="105"/>
  <c r="AE3163" i="105"/>
  <c r="AE3774" i="105"/>
  <c r="AE3575" i="105"/>
  <c r="AE2777" i="105"/>
  <c r="AE1684" i="105"/>
  <c r="AE3363" i="105"/>
  <c r="AE2388" i="105"/>
  <c r="AE3010" i="105"/>
  <c r="AE2130" i="105"/>
  <c r="AE3694" i="105"/>
  <c r="AE3857" i="105"/>
  <c r="AE2326" i="105"/>
  <c r="AE3454" i="105"/>
  <c r="AE2503" i="105"/>
  <c r="AE2458" i="105"/>
  <c r="AE2474" i="105"/>
  <c r="AE3689" i="105"/>
  <c r="AE3828" i="105"/>
  <c r="AE2852" i="105"/>
  <c r="AE3851" i="105"/>
  <c r="AE3446" i="105"/>
  <c r="AE2405" i="105"/>
  <c r="AE2122" i="105"/>
  <c r="AE2511" i="105"/>
  <c r="AE1248" i="105"/>
  <c r="AE3506" i="105"/>
  <c r="AE1294" i="105"/>
  <c r="AE2251" i="105"/>
  <c r="AE2041" i="105"/>
  <c r="AE1448" i="105"/>
  <c r="AE3200" i="105"/>
  <c r="AE1715" i="105"/>
  <c r="AE3092" i="105"/>
  <c r="AE2452" i="105"/>
  <c r="AE3450" i="105"/>
  <c r="AE1728" i="105"/>
  <c r="AE2982" i="105"/>
  <c r="AE1706" i="105"/>
  <c r="AE1638" i="105"/>
  <c r="AE3334" i="105"/>
  <c r="AE2873" i="105"/>
  <c r="AE2321" i="105"/>
  <c r="AE2980" i="105"/>
  <c r="AE2557" i="105"/>
  <c r="AE1971" i="105"/>
  <c r="AE3514" i="105"/>
  <c r="AE1651" i="105"/>
  <c r="AE2510" i="105"/>
  <c r="AE2641" i="105"/>
  <c r="AE3802" i="105"/>
  <c r="AE3953" i="105"/>
  <c r="AE2338" i="105"/>
  <c r="AE3025" i="105"/>
  <c r="AE2000" i="105"/>
  <c r="AE3460" i="105"/>
  <c r="AE3228" i="105"/>
  <c r="AE3577" i="105"/>
  <c r="AE2832" i="105"/>
  <c r="AE3258" i="105"/>
  <c r="AE2978" i="105"/>
  <c r="AE1587" i="105"/>
  <c r="AE2768" i="105"/>
  <c r="AE2646" i="105"/>
  <c r="AE1930" i="105"/>
  <c r="AE1394" i="105"/>
  <c r="AE3292" i="105"/>
  <c r="AE2899" i="105"/>
  <c r="AE1760" i="105"/>
  <c r="AE1364" i="105"/>
  <c r="AE1384" i="105"/>
  <c r="AE3084" i="105"/>
  <c r="AE3256" i="105"/>
  <c r="AE1514" i="105"/>
  <c r="AE2515" i="105"/>
  <c r="AE2312" i="105"/>
  <c r="AE1395" i="105"/>
  <c r="AE1155" i="105"/>
  <c r="AE3489" i="105"/>
  <c r="AE2617" i="105"/>
  <c r="AE2199" i="105"/>
  <c r="AE3572" i="105"/>
  <c r="AE3889" i="105"/>
  <c r="AE3119" i="105"/>
  <c r="AE3812" i="105"/>
  <c r="AE2538" i="105"/>
  <c r="AE2442" i="105"/>
  <c r="AE1890" i="105"/>
  <c r="AE2721" i="105"/>
  <c r="AE2297" i="105"/>
  <c r="AE1419" i="105"/>
  <c r="AE3727" i="105"/>
  <c r="AE1683" i="105"/>
  <c r="AE3737" i="105"/>
  <c r="AE3680" i="105"/>
  <c r="AE3105" i="105"/>
  <c r="AE3117" i="105"/>
  <c r="AE3760" i="105"/>
  <c r="AE3423" i="105"/>
  <c r="AE3343" i="105"/>
  <c r="AE2591" i="105"/>
  <c r="AE2793" i="105"/>
  <c r="AE3975" i="105"/>
  <c r="AE3375" i="105"/>
  <c r="AE3664" i="105"/>
  <c r="AE3830" i="105"/>
  <c r="AE3531" i="105"/>
  <c r="AE3900" i="105"/>
  <c r="AE3906" i="105"/>
  <c r="AE3887" i="105"/>
  <c r="AE3309" i="105"/>
  <c r="AE3902" i="105"/>
  <c r="AE3648" i="105"/>
  <c r="AE3914" i="105"/>
  <c r="AE3837" i="105"/>
  <c r="AE3777" i="105"/>
  <c r="AE2422" i="105"/>
  <c r="AE2133" i="105"/>
  <c r="AE3049" i="105"/>
  <c r="AE2794" i="105"/>
  <c r="AE2820" i="105"/>
  <c r="AE2639" i="105"/>
  <c r="AE3199" i="105"/>
  <c r="AE3660" i="105"/>
  <c r="AE3547" i="105"/>
  <c r="AE3286" i="105"/>
  <c r="AE2581" i="105"/>
  <c r="AE3335" i="105"/>
  <c r="AE2423" i="105"/>
  <c r="AE2553" i="105"/>
  <c r="AE3810" i="105"/>
  <c r="AE3543" i="105"/>
  <c r="AE3545" i="105"/>
  <c r="AE3494" i="105"/>
  <c r="AE2912" i="105"/>
  <c r="AE3661" i="105"/>
  <c r="AE2626" i="105"/>
  <c r="AE3187" i="105"/>
  <c r="AE3981" i="105"/>
  <c r="AE3665" i="105"/>
  <c r="AE3805" i="105"/>
  <c r="AE3655" i="105"/>
  <c r="AE3819" i="105"/>
  <c r="AE3876" i="105"/>
  <c r="AE3915" i="105"/>
  <c r="AE3832" i="105"/>
  <c r="AE3946" i="105"/>
  <c r="AE2342" i="105"/>
  <c r="AE1180" i="105"/>
  <c r="AX16" i="104"/>
  <c r="V3213" i="105"/>
  <c r="V3196" i="105"/>
  <c r="V2912" i="105"/>
  <c r="V3346" i="105"/>
  <c r="V2672" i="105"/>
  <c r="V3577" i="105"/>
  <c r="V3097" i="105"/>
  <c r="V3252" i="105"/>
  <c r="V3302" i="105"/>
  <c r="V2253" i="105"/>
  <c r="V2425" i="105"/>
  <c r="V2539" i="105"/>
  <c r="V3950" i="105"/>
  <c r="V2416" i="105"/>
  <c r="V3989" i="105"/>
  <c r="V2640" i="105"/>
  <c r="V2822" i="105"/>
  <c r="V3820" i="105"/>
  <c r="V2856" i="105"/>
  <c r="V2164" i="105"/>
  <c r="V3666" i="105"/>
  <c r="V3310" i="105"/>
  <c r="V2765" i="105"/>
  <c r="V3092" i="105"/>
  <c r="V3079" i="105"/>
  <c r="V3694" i="105"/>
  <c r="V3284" i="105"/>
  <c r="V3980" i="105"/>
  <c r="V3645" i="105"/>
  <c r="V3609" i="105"/>
  <c r="V3458" i="105"/>
  <c r="V3766" i="105"/>
  <c r="V3799" i="105"/>
  <c r="V3900" i="105"/>
  <c r="V1346" i="105"/>
  <c r="V2897" i="105"/>
  <c r="V3965" i="105"/>
  <c r="V3638" i="105"/>
  <c r="V3476" i="105"/>
  <c r="V2317" i="105"/>
  <c r="V3765" i="105"/>
  <c r="V1707" i="105"/>
  <c r="V2087" i="105"/>
  <c r="V3132" i="105"/>
  <c r="V3851" i="105"/>
  <c r="V2609" i="105"/>
  <c r="V1678" i="105"/>
  <c r="V3990" i="105"/>
  <c r="V3681" i="105"/>
  <c r="V3600" i="105"/>
  <c r="V3119" i="105"/>
  <c r="V3612" i="105"/>
  <c r="V2412" i="105"/>
  <c r="V1985" i="105"/>
  <c r="V1560" i="105"/>
  <c r="V2439" i="105"/>
  <c r="V3791" i="105"/>
  <c r="V3793" i="105"/>
  <c r="V2988" i="105"/>
  <c r="V3342" i="105"/>
  <c r="V3073" i="105"/>
  <c r="V1887" i="105"/>
  <c r="V2197" i="105"/>
  <c r="V2926" i="105"/>
  <c r="V1928" i="105"/>
  <c r="V3538" i="105"/>
  <c r="V2757" i="105"/>
  <c r="V3199" i="105"/>
  <c r="V1502" i="105"/>
  <c r="V3887" i="105"/>
  <c r="V3731" i="105"/>
  <c r="V2349" i="105"/>
  <c r="V2636" i="105"/>
  <c r="V1739" i="105"/>
  <c r="V3777" i="105"/>
  <c r="V3871" i="105"/>
  <c r="V2962" i="105"/>
  <c r="V2866" i="105"/>
  <c r="V1358" i="105"/>
  <c r="V2078" i="105"/>
  <c r="V3460" i="105"/>
  <c r="V3337" i="105"/>
  <c r="V3721" i="105"/>
  <c r="V2309" i="105"/>
  <c r="V3293" i="105"/>
  <c r="V3503" i="105"/>
  <c r="V3779" i="105"/>
  <c r="V3815" i="105"/>
  <c r="V1636" i="105"/>
  <c r="V3690" i="105"/>
  <c r="V3287" i="105"/>
  <c r="V1516" i="105"/>
  <c r="V3843" i="105"/>
  <c r="V3707" i="105"/>
  <c r="V2914" i="105"/>
  <c r="V3125" i="105"/>
  <c r="V2366" i="105"/>
  <c r="V3163" i="105"/>
  <c r="V1891" i="105"/>
  <c r="V1717" i="105"/>
  <c r="V3865" i="105"/>
  <c r="V2990" i="105"/>
  <c r="V2793" i="105"/>
  <c r="V3921" i="105"/>
  <c r="V3247" i="105"/>
  <c r="V2521" i="105"/>
  <c r="V2285" i="105"/>
  <c r="V3397" i="105"/>
  <c r="V2966" i="105"/>
  <c r="V3245" i="105"/>
  <c r="V3189" i="105"/>
  <c r="V3963" i="105"/>
  <c r="V3237" i="105"/>
  <c r="V3259" i="105"/>
  <c r="V3224" i="105"/>
  <c r="V2279" i="105"/>
  <c r="V3902" i="105"/>
  <c r="V2648" i="105"/>
  <c r="V3805" i="105"/>
  <c r="V3404" i="105"/>
  <c r="V1901" i="105"/>
  <c r="V3958" i="105"/>
  <c r="V3774" i="105"/>
  <c r="V3633" i="105"/>
  <c r="V2217" i="105"/>
  <c r="V3796" i="105"/>
  <c r="V2092" i="105"/>
  <c r="V3498" i="105"/>
  <c r="V3884" i="105"/>
  <c r="V3206" i="105"/>
  <c r="V2928" i="105"/>
  <c r="V1448" i="105"/>
  <c r="V3587" i="105"/>
  <c r="V2828" i="105"/>
  <c r="V2090" i="105"/>
  <c r="V3585" i="105"/>
  <c r="V2847" i="105"/>
  <c r="V3888" i="105"/>
  <c r="V3689" i="105"/>
  <c r="V2593" i="105"/>
  <c r="V3555" i="105"/>
  <c r="V1174" i="105"/>
  <c r="V3914" i="105"/>
  <c r="V3296" i="105"/>
  <c r="V2957" i="105"/>
  <c r="V2853" i="105"/>
  <c r="V3754" i="105"/>
  <c r="V2831" i="105"/>
  <c r="V2906" i="105"/>
  <c r="V3490" i="105"/>
  <c r="V3853" i="105"/>
  <c r="V3433" i="105"/>
  <c r="V2659" i="105"/>
  <c r="V2925" i="105"/>
  <c r="V3733" i="105"/>
  <c r="V2567" i="105"/>
  <c r="V3823" i="105"/>
  <c r="V3552" i="105"/>
  <c r="V3819" i="105"/>
  <c r="V3954" i="105"/>
  <c r="V3998" i="105"/>
  <c r="V3172" i="105"/>
  <c r="V3209" i="105"/>
  <c r="V3495" i="105"/>
  <c r="V2989" i="105"/>
  <c r="V3962" i="105"/>
  <c r="V2437" i="105"/>
  <c r="V3877" i="105"/>
  <c r="V2639" i="105"/>
  <c r="V3615" i="105"/>
  <c r="V3497" i="105"/>
  <c r="V3753" i="105"/>
  <c r="V3377" i="105"/>
  <c r="V3757" i="105"/>
  <c r="V3153" i="105"/>
  <c r="V3876" i="105"/>
  <c r="V2785" i="105"/>
  <c r="V2647" i="105"/>
  <c r="V2391" i="105"/>
  <c r="V1573" i="105"/>
  <c r="V3664" i="105"/>
  <c r="V3312" i="105"/>
  <c r="V3716" i="105"/>
  <c r="V2280" i="105"/>
  <c r="V3969" i="105"/>
  <c r="V3578" i="105"/>
  <c r="V3264" i="105"/>
  <c r="V2128" i="105"/>
  <c r="V2434" i="105"/>
  <c r="V3872" i="105"/>
  <c r="V3675" i="105"/>
  <c r="V3928" i="105"/>
  <c r="V1366" i="105"/>
  <c r="V3531" i="105"/>
  <c r="V3351" i="105"/>
  <c r="V3955" i="105"/>
  <c r="V3842" i="105"/>
  <c r="V2413" i="105"/>
  <c r="V3973" i="105"/>
  <c r="V3222" i="105"/>
  <c r="V2358" i="105"/>
  <c r="V2887" i="105"/>
  <c r="V3307" i="105"/>
  <c r="V1643" i="105"/>
  <c r="V3909" i="105"/>
  <c r="V1147" i="105"/>
  <c r="V3626" i="105"/>
  <c r="V3361" i="105"/>
  <c r="V2490" i="105"/>
  <c r="V2389" i="105"/>
  <c r="V2298" i="105"/>
  <c r="V3299" i="105"/>
  <c r="V1765" i="105"/>
  <c r="V2621" i="105"/>
  <c r="V2144" i="105"/>
  <c r="V1554" i="105"/>
  <c r="V2963" i="105"/>
  <c r="V1921" i="105"/>
  <c r="V3216" i="105"/>
  <c r="V3787" i="105"/>
  <c r="V3778" i="105"/>
  <c r="V3862" i="105"/>
  <c r="V2224" i="105"/>
  <c r="V2810" i="105"/>
  <c r="V3473" i="105"/>
  <c r="V3062" i="105"/>
  <c r="V2070" i="105"/>
  <c r="V3741" i="105"/>
  <c r="V2933" i="105"/>
  <c r="V2016" i="105"/>
  <c r="V3698" i="105"/>
  <c r="V2558" i="105"/>
  <c r="V3236" i="105"/>
  <c r="V2605" i="105"/>
  <c r="V3661" i="105"/>
  <c r="V3205" i="105"/>
  <c r="V3214" i="105"/>
  <c r="V3184" i="105"/>
  <c r="V3142" i="105"/>
  <c r="V3650" i="105"/>
  <c r="V3333" i="105"/>
  <c r="V3146" i="105"/>
  <c r="V3386" i="105"/>
  <c r="V3883" i="105"/>
  <c r="V2741" i="105"/>
  <c r="V3431" i="105"/>
  <c r="V3604" i="105"/>
  <c r="V2844" i="105"/>
  <c r="V3530" i="105"/>
  <c r="V3811" i="105"/>
  <c r="V2796" i="105"/>
  <c r="V2591" i="105"/>
  <c r="V2266" i="105"/>
  <c r="V1586" i="105"/>
  <c r="V2476" i="105"/>
  <c r="V2041" i="105"/>
  <c r="V2752" i="105"/>
  <c r="V3775" i="105"/>
  <c r="V1800" i="105"/>
  <c r="V3255" i="105"/>
  <c r="V1936" i="105"/>
  <c r="V2960" i="105"/>
  <c r="V2968" i="105"/>
  <c r="V1327" i="105"/>
  <c r="V2116" i="105"/>
  <c r="V3072" i="105"/>
  <c r="V1681" i="105"/>
  <c r="V2748" i="105"/>
  <c r="V3977" i="105"/>
  <c r="V3807" i="105"/>
  <c r="V3829" i="105"/>
  <c r="V3936" i="105"/>
  <c r="V3608" i="105"/>
  <c r="V3099" i="105"/>
  <c r="V3436" i="105"/>
  <c r="V3318" i="105"/>
  <c r="V3138" i="105"/>
  <c r="V3283" i="105"/>
  <c r="V3105" i="105"/>
  <c r="V3934" i="105"/>
  <c r="V3257" i="105"/>
  <c r="V3594" i="105"/>
  <c r="V2823" i="105"/>
  <c r="V3134" i="105"/>
  <c r="V2733" i="105"/>
  <c r="V1680" i="105"/>
  <c r="V1550" i="105"/>
  <c r="V1943" i="105"/>
  <c r="V3734" i="105"/>
  <c r="V1780" i="105"/>
  <c r="V3158" i="105"/>
  <c r="V1926" i="105"/>
  <c r="V2953" i="105"/>
  <c r="V2021" i="105"/>
  <c r="V1702" i="105"/>
  <c r="V1150" i="105"/>
  <c r="V1292" i="105"/>
  <c r="V2111" i="105"/>
  <c r="V1677" i="105"/>
  <c r="V2698" i="105"/>
  <c r="V2859" i="105"/>
  <c r="V3836" i="105"/>
  <c r="V3830" i="105"/>
  <c r="V3991" i="105"/>
  <c r="V3616" i="105"/>
  <c r="V3472" i="105"/>
  <c r="V3161" i="105"/>
  <c r="V3173" i="105"/>
  <c r="V3408" i="105"/>
  <c r="V3288" i="105"/>
  <c r="V3093" i="105"/>
  <c r="V3602" i="105"/>
  <c r="V2690" i="105"/>
  <c r="V3249" i="105"/>
  <c r="V3030" i="105"/>
  <c r="V2715" i="105"/>
  <c r="V2565" i="105"/>
  <c r="V3852" i="105"/>
  <c r="V2212" i="105"/>
  <c r="V3769" i="105"/>
  <c r="V1874" i="105"/>
  <c r="V1893" i="105"/>
  <c r="V3130" i="105"/>
  <c r="V2012" i="105"/>
  <c r="V1630" i="105"/>
  <c r="V1276" i="105"/>
  <c r="V2102" i="105"/>
  <c r="V1668" i="105"/>
  <c r="V2684" i="105"/>
  <c r="V3398" i="105"/>
  <c r="V3051" i="105"/>
  <c r="V3821" i="105"/>
  <c r="V3957" i="105"/>
  <c r="V3468" i="105"/>
  <c r="V3052" i="105"/>
  <c r="V3165" i="105"/>
  <c r="V3403" i="105"/>
  <c r="V3986" i="105"/>
  <c r="V3088" i="105"/>
  <c r="V3313" i="105"/>
  <c r="V3542" i="105"/>
  <c r="V3644" i="105"/>
  <c r="V3825" i="105"/>
  <c r="V3482" i="105"/>
  <c r="V2517" i="105"/>
  <c r="V3510" i="105"/>
  <c r="V2168" i="105"/>
  <c r="V2781" i="105"/>
  <c r="V1871" i="105"/>
  <c r="V2678" i="105"/>
  <c r="V1830" i="105"/>
  <c r="V1703" i="105"/>
  <c r="V3068" i="105"/>
  <c r="V1845" i="105"/>
  <c r="V2006" i="105"/>
  <c r="V2835" i="105"/>
  <c r="V1621" i="105"/>
  <c r="V3725" i="105"/>
  <c r="V2076" i="105"/>
  <c r="V3817" i="105"/>
  <c r="V2232" i="105"/>
  <c r="V1670" i="105"/>
  <c r="V3804" i="105"/>
  <c r="V3951" i="105"/>
  <c r="V3918" i="105"/>
  <c r="V3514" i="105"/>
  <c r="V3984" i="105"/>
  <c r="V3089" i="105"/>
  <c r="V3256" i="105"/>
  <c r="V3944" i="105"/>
  <c r="V3624" i="105"/>
  <c r="V3816" i="105"/>
  <c r="V3021" i="105"/>
  <c r="V3467" i="105"/>
  <c r="V2504" i="105"/>
  <c r="V3071" i="105"/>
  <c r="V3012" i="105"/>
  <c r="V2653" i="105"/>
  <c r="V2433" i="105"/>
  <c r="V2155" i="105"/>
  <c r="V3553" i="105"/>
  <c r="V2337" i="105"/>
  <c r="V2770" i="105"/>
  <c r="V1852" i="105"/>
  <c r="V3409" i="105"/>
  <c r="V2799" i="105"/>
  <c r="V1615" i="105"/>
  <c r="V3658" i="105"/>
  <c r="V2812" i="105"/>
  <c r="V1444" i="105"/>
  <c r="V2868" i="105"/>
  <c r="V3331" i="105"/>
  <c r="V2941" i="105"/>
  <c r="V3786" i="105"/>
  <c r="V3456" i="105"/>
  <c r="V3108" i="105"/>
  <c r="V3912" i="105"/>
  <c r="V3102" i="105"/>
  <c r="V3373" i="105"/>
  <c r="V3798" i="105"/>
  <c r="V2484" i="105"/>
  <c r="V3064" i="105"/>
  <c r="V2618" i="105"/>
  <c r="V2404" i="105"/>
  <c r="V2150" i="105"/>
  <c r="V2619" i="105"/>
  <c r="V1821" i="105"/>
  <c r="V2626" i="105"/>
  <c r="V1796" i="105"/>
  <c r="V3327" i="105"/>
  <c r="V2742" i="105"/>
  <c r="V1995" i="105"/>
  <c r="V2766" i="105"/>
  <c r="V1591" i="105"/>
  <c r="V2062" i="105"/>
  <c r="V2673" i="105"/>
  <c r="V1441" i="105"/>
  <c r="V3840" i="105"/>
  <c r="V3477" i="105"/>
  <c r="V3453" i="105"/>
  <c r="V3086" i="105"/>
  <c r="V3055" i="105"/>
  <c r="V3219" i="105"/>
  <c r="V3896" i="105"/>
  <c r="V3352" i="105"/>
  <c r="V2958" i="105"/>
  <c r="V3277" i="105"/>
  <c r="V3429" i="105"/>
  <c r="V3401" i="105"/>
  <c r="V3789" i="105"/>
  <c r="V3375" i="105"/>
  <c r="V3049" i="105"/>
  <c r="V3953" i="105"/>
  <c r="V2260" i="105"/>
  <c r="V3925" i="105"/>
  <c r="V3686" i="105"/>
  <c r="V3444" i="105"/>
  <c r="V3910" i="105"/>
  <c r="V3908" i="105"/>
  <c r="V3722" i="105"/>
  <c r="V3665" i="105"/>
  <c r="V3421" i="105"/>
  <c r="V3033" i="105"/>
  <c r="V3187" i="105"/>
  <c r="V3118" i="105"/>
  <c r="V3737" i="105"/>
  <c r="V3483" i="105"/>
  <c r="V3200" i="105"/>
  <c r="V3357" i="105"/>
  <c r="V2902" i="105"/>
  <c r="V3231" i="105"/>
  <c r="V3452" i="105"/>
  <c r="V2528" i="105"/>
  <c r="V2328" i="105"/>
  <c r="V3234" i="105"/>
  <c r="V2079" i="105"/>
  <c r="V2236" i="105"/>
  <c r="V2597" i="105"/>
  <c r="V1698" i="105"/>
  <c r="V3898" i="105"/>
  <c r="V3770" i="105"/>
  <c r="V3751" i="105"/>
  <c r="V3014" i="105"/>
  <c r="V3781" i="105"/>
  <c r="V3024" i="105"/>
  <c r="V3714" i="105"/>
  <c r="V3428" i="105"/>
  <c r="V2903" i="105"/>
  <c r="V3208" i="105"/>
  <c r="V3050" i="105"/>
  <c r="V2939" i="105"/>
  <c r="V2649" i="105"/>
  <c r="V2515" i="105"/>
  <c r="V3167" i="105"/>
  <c r="V2435" i="105"/>
  <c r="V1696" i="105"/>
  <c r="V1667" i="105"/>
  <c r="V2760" i="105"/>
  <c r="V3854" i="105"/>
  <c r="V3913" i="105"/>
  <c r="V3710" i="105"/>
  <c r="V3923" i="105"/>
  <c r="V3720" i="105"/>
  <c r="V3979" i="105"/>
  <c r="V3697" i="105"/>
  <c r="V3019" i="105"/>
  <c r="V3065" i="105"/>
  <c r="V3002" i="105"/>
  <c r="V3673" i="105"/>
  <c r="V3294" i="105"/>
  <c r="V2838" i="105"/>
  <c r="V3045" i="105"/>
  <c r="V3978" i="105"/>
  <c r="V3952" i="105"/>
  <c r="V2043" i="105"/>
  <c r="V3743" i="105"/>
  <c r="V3861" i="105"/>
  <c r="V3764" i="105"/>
  <c r="V3561" i="105"/>
  <c r="V3085" i="105"/>
  <c r="V3596" i="105"/>
  <c r="V3554" i="105"/>
  <c r="V3611" i="105"/>
  <c r="V3581" i="105"/>
  <c r="V2943" i="105"/>
  <c r="V3945" i="105"/>
  <c r="V3929" i="105"/>
  <c r="V3763" i="105"/>
  <c r="V2762" i="105"/>
  <c r="V3036" i="105"/>
  <c r="V3011" i="105"/>
  <c r="V3290" i="105"/>
  <c r="V3422" i="105"/>
  <c r="V3413" i="105"/>
  <c r="V2938" i="105"/>
  <c r="V3749" i="105"/>
  <c r="V3975" i="105"/>
  <c r="V3570" i="105"/>
  <c r="V3565" i="105"/>
  <c r="V3961" i="105"/>
  <c r="V3364" i="105"/>
  <c r="V3278" i="105"/>
  <c r="V2494" i="105"/>
  <c r="V3740" i="105"/>
  <c r="V3653" i="105"/>
  <c r="V3964" i="105"/>
  <c r="V3566" i="105"/>
  <c r="V3550" i="105"/>
  <c r="V3260" i="105"/>
  <c r="V3582" i="105"/>
  <c r="V3726" i="105"/>
  <c r="V3018" i="105"/>
  <c r="V3736" i="105"/>
  <c r="V3557" i="105"/>
  <c r="V3534" i="105"/>
  <c r="V3849" i="105"/>
  <c r="V3771" i="105"/>
  <c r="V3560" i="105"/>
  <c r="V2979" i="105"/>
  <c r="V2948" i="105"/>
  <c r="V3177" i="105"/>
  <c r="V3136" i="105"/>
  <c r="V2731" i="105"/>
  <c r="V2576" i="105"/>
  <c r="V3932" i="105"/>
  <c r="V2739" i="105"/>
  <c r="V2277" i="105"/>
  <c r="V3178" i="105"/>
  <c r="V3967" i="105"/>
  <c r="V2374" i="105"/>
  <c r="V1380" i="105"/>
  <c r="V2061" i="105"/>
  <c r="V3635" i="105"/>
  <c r="V1897" i="105"/>
  <c r="V3008" i="105"/>
  <c r="V3620" i="105"/>
  <c r="V3937" i="105"/>
  <c r="V3536" i="105"/>
  <c r="V3933" i="105"/>
  <c r="V3440" i="105"/>
  <c r="V3471" i="105"/>
  <c r="V3517" i="105"/>
  <c r="V3353" i="105"/>
  <c r="V3481" i="105"/>
  <c r="V3466" i="105"/>
  <c r="V3164" i="105"/>
  <c r="V3678" i="105"/>
  <c r="V3535" i="105"/>
  <c r="V2667" i="105"/>
  <c r="V2945" i="105"/>
  <c r="V2905" i="105"/>
  <c r="V3186" i="105"/>
  <c r="V3207" i="105"/>
  <c r="V3111" i="105"/>
  <c r="V2679" i="105"/>
  <c r="V3573" i="105"/>
  <c r="V3378" i="105"/>
  <c r="V1853" i="105"/>
  <c r="V3169" i="105"/>
  <c r="V2178" i="105"/>
  <c r="V2082" i="105"/>
  <c r="V3797" i="105"/>
  <c r="V2350" i="105"/>
  <c r="V2275" i="105"/>
  <c r="V2780" i="105"/>
  <c r="V2031" i="105"/>
  <c r="V3529" i="105"/>
  <c r="V2207" i="105"/>
  <c r="V2186" i="105"/>
  <c r="V2920" i="105"/>
  <c r="V3739" i="105"/>
  <c r="V2891" i="105"/>
  <c r="V3859" i="105"/>
  <c r="V3591" i="105"/>
  <c r="V3926" i="105"/>
  <c r="V3417" i="105"/>
  <c r="V3425" i="105"/>
  <c r="V3709" i="105"/>
  <c r="V3528" i="105"/>
  <c r="V2896" i="105"/>
  <c r="V3137" i="105"/>
  <c r="V2522" i="105"/>
  <c r="V3338" i="105"/>
  <c r="V1892" i="105"/>
  <c r="V2697" i="105"/>
  <c r="V3399" i="105"/>
  <c r="V2211" i="105"/>
  <c r="V3139" i="105"/>
  <c r="V2133" i="105"/>
  <c r="V1456" i="105"/>
  <c r="V2303" i="105"/>
  <c r="V1476" i="105"/>
  <c r="V2216" i="105"/>
  <c r="V1337" i="105"/>
  <c r="V2774" i="105"/>
  <c r="V2365" i="105"/>
  <c r="V1270" i="105"/>
  <c r="V1954" i="105"/>
  <c r="V3474" i="105"/>
  <c r="V1864" i="105"/>
  <c r="V2167" i="105"/>
  <c r="V2160" i="105"/>
  <c r="V3822" i="105"/>
  <c r="V2027" i="105"/>
  <c r="V3845" i="105"/>
  <c r="V3641" i="105"/>
  <c r="V3628" i="105"/>
  <c r="V3414" i="105"/>
  <c r="V3455" i="105"/>
  <c r="V3894" i="105"/>
  <c r="V2889" i="105"/>
  <c r="V3995" i="105"/>
  <c r="V3183" i="105"/>
  <c r="V2916" i="105"/>
  <c r="V2519" i="105"/>
  <c r="V3305" i="105"/>
  <c r="V1828" i="105"/>
  <c r="V3382" i="105"/>
  <c r="V3096" i="105"/>
  <c r="V3112" i="105"/>
  <c r="V1823" i="105"/>
  <c r="V2971" i="105"/>
  <c r="V3306" i="105"/>
  <c r="V2446" i="105"/>
  <c r="V3732" i="105"/>
  <c r="V3809" i="105"/>
  <c r="V3846" i="105"/>
  <c r="V3575" i="105"/>
  <c r="V3396" i="105"/>
  <c r="V3381" i="105"/>
  <c r="V3276" i="105"/>
  <c r="V3462" i="105"/>
  <c r="V3493" i="105"/>
  <c r="V3610" i="105"/>
  <c r="V2872" i="105"/>
  <c r="V2824" i="105"/>
  <c r="V2724" i="105"/>
  <c r="V2392" i="105"/>
  <c r="V3147" i="105"/>
  <c r="V3039" i="105"/>
  <c r="V3107" i="105"/>
  <c r="V2158" i="105"/>
  <c r="V3042" i="105"/>
  <c r="V2069" i="105"/>
  <c r="V1420" i="105"/>
  <c r="V3568" i="105"/>
  <c r="V2163" i="105"/>
  <c r="V3345" i="105"/>
  <c r="V2259" i="105"/>
  <c r="V1990" i="105"/>
  <c r="V2615" i="105"/>
  <c r="V3824" i="105"/>
  <c r="V1912" i="105"/>
  <c r="V3198" i="105"/>
  <c r="V1940" i="105"/>
  <c r="V3711" i="105"/>
  <c r="V3605" i="105"/>
  <c r="V3772" i="105"/>
  <c r="V3545" i="105"/>
  <c r="V3317" i="105"/>
  <c r="V3267" i="105"/>
  <c r="V3563" i="105"/>
  <c r="V3901" i="105"/>
  <c r="V3445" i="105"/>
  <c r="V2883" i="105"/>
  <c r="V2802" i="105"/>
  <c r="V3667" i="105"/>
  <c r="V3966" i="105"/>
  <c r="V2927" i="105"/>
  <c r="V3699" i="105"/>
  <c r="V2369" i="105"/>
  <c r="V1737" i="105"/>
  <c r="V2149" i="105"/>
  <c r="V3029" i="105"/>
  <c r="V1932" i="105"/>
  <c r="V2181" i="105"/>
  <c r="V3997" i="105"/>
  <c r="V3541" i="105"/>
  <c r="V3220" i="105"/>
  <c r="V3227" i="105"/>
  <c r="V3519" i="105"/>
  <c r="V3179" i="105"/>
  <c r="V3870" i="105"/>
  <c r="V3418" i="105"/>
  <c r="V2858" i="105"/>
  <c r="V2855" i="105"/>
  <c r="V2629" i="105"/>
  <c r="V2894" i="105"/>
  <c r="V2571" i="105"/>
  <c r="V3525" i="105"/>
  <c r="V3993" i="105"/>
  <c r="V2783" i="105"/>
  <c r="V2516" i="105"/>
  <c r="V2996" i="105"/>
  <c r="V2965" i="105"/>
  <c r="V3939" i="105"/>
  <c r="V3447" i="105"/>
  <c r="V2073" i="105"/>
  <c r="V3109" i="105"/>
  <c r="V1925" i="105"/>
  <c r="V1254" i="105"/>
  <c r="V1368" i="105"/>
  <c r="V1799" i="105"/>
  <c r="V2892" i="105"/>
  <c r="V3655" i="105"/>
  <c r="V2936" i="105"/>
  <c r="V3801" i="105"/>
  <c r="V3402" i="105"/>
  <c r="V3031" i="105"/>
  <c r="V3569" i="105"/>
  <c r="V2614" i="105"/>
  <c r="V3159" i="105"/>
  <c r="V2993" i="105"/>
  <c r="V2247" i="105"/>
  <c r="V1522" i="105"/>
  <c r="V2535" i="105"/>
  <c r="V2046" i="105"/>
  <c r="V3194" i="105"/>
  <c r="V2023" i="105"/>
  <c r="V1193" i="105"/>
  <c r="V2717" i="105"/>
  <c r="V1396" i="105"/>
  <c r="V2683" i="105"/>
  <c r="V1798" i="105"/>
  <c r="V1655" i="105"/>
  <c r="V2302" i="105"/>
  <c r="V1971" i="105"/>
  <c r="V1688" i="105"/>
  <c r="V2249" i="105"/>
  <c r="V1983" i="105"/>
  <c r="V1919" i="105"/>
  <c r="V2775" i="105"/>
  <c r="V1629" i="105"/>
  <c r="V1801" i="105"/>
  <c r="V1164" i="105"/>
  <c r="V3968" i="105"/>
  <c r="V3598" i="105"/>
  <c r="V3548" i="105"/>
  <c r="V2911" i="105"/>
  <c r="V3218" i="105"/>
  <c r="V3878" i="105"/>
  <c r="V3149" i="105"/>
  <c r="V2954" i="105"/>
  <c r="V2125" i="105"/>
  <c r="V2643" i="105"/>
  <c r="V2477" i="105"/>
  <c r="V2560" i="105"/>
  <c r="V3059" i="105"/>
  <c r="V2219" i="105"/>
  <c r="V1181" i="105"/>
  <c r="V2254" i="105"/>
  <c r="V1535" i="105"/>
  <c r="V1324" i="105"/>
  <c r="V1645" i="105"/>
  <c r="V1937" i="105"/>
  <c r="V2322" i="105"/>
  <c r="V1467" i="105"/>
  <c r="V1506" i="105"/>
  <c r="V2587" i="105"/>
  <c r="V1684" i="105"/>
  <c r="V3848" i="105"/>
  <c r="V3996" i="105"/>
  <c r="V2910" i="105"/>
  <c r="V2809" i="105"/>
  <c r="V3332" i="105"/>
  <c r="V3077" i="105"/>
  <c r="V2509" i="105"/>
  <c r="V2336" i="105"/>
  <c r="V2638" i="105"/>
  <c r="V2594" i="105"/>
  <c r="V1472" i="105"/>
  <c r="V2042" i="105"/>
  <c r="V2379" i="105"/>
  <c r="V2764" i="105"/>
  <c r="V3459" i="105"/>
  <c r="V3001" i="105"/>
  <c r="V1986" i="105"/>
  <c r="V1594" i="105"/>
  <c r="V2854" i="105"/>
  <c r="V1583" i="105"/>
  <c r="V1758" i="105"/>
  <c r="V1626" i="105"/>
  <c r="V2025" i="105"/>
  <c r="V1920" i="105"/>
  <c r="V2292" i="105"/>
  <c r="V1605" i="105"/>
  <c r="V3522" i="105"/>
  <c r="V3390" i="105"/>
  <c r="V3505" i="105"/>
  <c r="V2846" i="105"/>
  <c r="V3098" i="105"/>
  <c r="V3407" i="105"/>
  <c r="V2487" i="105"/>
  <c r="V2922" i="105"/>
  <c r="V2871" i="105"/>
  <c r="V2307" i="105"/>
  <c r="V2026" i="105"/>
  <c r="V1478" i="105"/>
  <c r="V1964" i="105"/>
  <c r="V2306" i="105"/>
  <c r="V2511" i="105"/>
  <c r="V3443" i="105"/>
  <c r="V1911" i="105"/>
  <c r="V1579" i="105"/>
  <c r="V2105" i="105"/>
  <c r="V2595" i="105"/>
  <c r="V2689" i="105"/>
  <c r="V1316" i="105"/>
  <c r="V1886" i="105"/>
  <c r="V1547" i="105"/>
  <c r="V1158" i="105"/>
  <c r="V1268" i="105"/>
  <c r="V1603" i="105"/>
  <c r="V3101" i="105"/>
  <c r="V1563" i="105"/>
  <c r="V2194" i="105"/>
  <c r="V3988" i="105"/>
  <c r="V2447" i="105"/>
  <c r="V1172" i="105"/>
  <c r="V2458" i="105"/>
  <c r="V1613" i="105"/>
  <c r="V3869" i="105"/>
  <c r="V3479" i="105"/>
  <c r="V2825" i="105"/>
  <c r="V3384" i="105"/>
  <c r="V3742" i="105"/>
  <c r="V2188" i="105"/>
  <c r="V2545" i="105"/>
  <c r="V2583" i="105"/>
  <c r="V1955" i="105"/>
  <c r="V2268" i="105"/>
  <c r="V2491" i="105"/>
  <c r="V2833" i="105"/>
  <c r="V1126" i="105"/>
  <c r="V2665" i="105"/>
  <c r="V1297" i="105"/>
  <c r="V1606" i="105"/>
  <c r="V1741" i="105"/>
  <c r="V1463" i="105"/>
  <c r="V2135" i="105"/>
  <c r="V3268" i="105"/>
  <c r="V1256" i="105"/>
  <c r="V1543" i="105"/>
  <c r="V3175" i="105"/>
  <c r="V3574" i="105"/>
  <c r="V3680" i="105"/>
  <c r="V3289" i="105"/>
  <c r="V3654" i="105"/>
  <c r="V2878" i="105"/>
  <c r="V2751" i="105"/>
  <c r="V1726" i="105"/>
  <c r="V2559" i="105"/>
  <c r="V1457" i="105"/>
  <c r="V3818" i="105"/>
  <c r="V1884" i="105"/>
  <c r="V3834" i="105"/>
  <c r="V1431" i="105"/>
  <c r="V1122" i="105"/>
  <c r="V2534" i="105"/>
  <c r="V1209" i="105"/>
  <c r="V1712" i="105"/>
  <c r="V1452" i="105"/>
  <c r="V1183" i="105"/>
  <c r="V1501" i="105"/>
  <c r="V1635" i="105"/>
  <c r="V2645" i="105"/>
  <c r="V2170" i="105"/>
  <c r="V2100" i="105"/>
  <c r="V1192" i="105"/>
  <c r="V3938" i="105"/>
  <c r="V3504" i="105"/>
  <c r="V3091" i="105"/>
  <c r="V2826" i="105"/>
  <c r="V3783" i="105"/>
  <c r="V2050" i="105"/>
  <c r="V1713" i="105"/>
  <c r="V1662" i="105"/>
  <c r="V2543" i="105"/>
  <c r="V3242" i="105"/>
  <c r="V1442" i="105"/>
  <c r="V1900" i="105"/>
  <c r="V2179" i="105"/>
  <c r="V2225" i="105"/>
  <c r="V2343" i="105"/>
  <c r="V3524" i="105"/>
  <c r="V3785" i="105"/>
  <c r="V1997" i="105"/>
  <c r="V1131" i="105"/>
  <c r="V2364" i="105"/>
  <c r="V2541" i="105"/>
  <c r="V1682" i="105"/>
  <c r="V1883" i="105"/>
  <c r="V1163" i="105"/>
  <c r="V1512" i="105"/>
  <c r="V3009" i="105"/>
  <c r="V2093" i="105"/>
  <c r="V1769" i="105"/>
  <c r="V3642" i="105"/>
  <c r="V2789" i="105"/>
  <c r="V2270" i="105"/>
  <c r="V2530" i="105"/>
  <c r="V2721" i="105"/>
  <c r="V2106" i="105"/>
  <c r="V2068" i="105"/>
  <c r="V3324" i="105"/>
  <c r="V1815" i="105"/>
  <c r="V1421" i="105"/>
  <c r="V3761" i="105"/>
  <c r="V1437" i="105"/>
  <c r="V1593" i="105"/>
  <c r="V1777" i="105"/>
  <c r="V1515" i="105"/>
  <c r="V1381" i="105"/>
  <c r="V1587" i="105"/>
  <c r="V2067" i="105"/>
  <c r="V2893" i="105"/>
  <c r="V1644" i="105"/>
  <c r="V1382" i="105"/>
  <c r="V1364" i="105"/>
  <c r="V1424" i="105"/>
  <c r="V1774" i="105"/>
  <c r="V1342" i="105"/>
  <c r="V2137" i="105"/>
  <c r="V1531" i="105"/>
  <c r="V1581" i="105"/>
  <c r="V3270" i="105"/>
  <c r="V2345" i="105"/>
  <c r="V2029" i="105"/>
  <c r="V2967" i="105"/>
  <c r="V1266" i="105"/>
  <c r="V3558" i="105"/>
  <c r="V2037" i="105"/>
  <c r="V2195" i="105"/>
  <c r="V3631" i="105"/>
  <c r="V3291" i="105"/>
  <c r="V3038" i="105"/>
  <c r="V3160" i="105"/>
  <c r="V2754" i="105"/>
  <c r="V3687" i="105"/>
  <c r="V2578" i="105"/>
  <c r="V2481" i="105"/>
  <c r="V1627" i="105"/>
  <c r="V2189" i="105"/>
  <c r="V2525" i="105"/>
  <c r="V2699" i="105"/>
  <c r="V2311" i="105"/>
  <c r="V2617" i="105"/>
  <c r="V3226" i="105"/>
  <c r="V1716" i="105"/>
  <c r="V3365" i="105"/>
  <c r="V1416" i="105"/>
  <c r="V2331" i="105"/>
  <c r="V2330" i="105"/>
  <c r="V3540" i="105"/>
  <c r="V3438" i="105"/>
  <c r="V1432" i="105"/>
  <c r="V1570" i="105"/>
  <c r="V1772" i="105"/>
  <c r="V1113" i="105"/>
  <c r="V3906" i="105"/>
  <c r="V1372" i="105"/>
  <c r="V1497" i="105"/>
  <c r="V1477" i="105"/>
  <c r="V1529" i="105"/>
  <c r="V1315" i="105"/>
  <c r="V1753" i="105"/>
  <c r="V2022" i="105"/>
  <c r="V2226" i="105"/>
  <c r="V1427" i="105"/>
  <c r="V1585" i="105"/>
  <c r="V1538" i="105"/>
  <c r="V1296" i="105"/>
  <c r="V3358" i="105"/>
  <c r="V2045" i="105"/>
  <c r="V3547" i="105"/>
  <c r="V3513" i="105"/>
  <c r="V3625" i="105"/>
  <c r="V3663" i="105"/>
  <c r="V1609" i="105"/>
  <c r="V1619" i="105"/>
  <c r="V1857" i="105"/>
  <c r="V1949" i="105"/>
  <c r="V2255" i="105"/>
  <c r="V1686" i="105"/>
  <c r="V2183" i="105"/>
  <c r="V3228" i="105"/>
  <c r="V1545" i="105"/>
  <c r="V1728" i="105"/>
  <c r="V1353" i="105"/>
  <c r="V1546" i="105"/>
  <c r="V1700" i="105"/>
  <c r="V2763" i="105"/>
  <c r="V1454" i="105"/>
  <c r="V3326" i="105"/>
  <c r="V1969" i="105"/>
  <c r="V1184" i="105"/>
  <c r="V2003" i="105"/>
  <c r="V1989" i="105"/>
  <c r="V2033" i="105"/>
  <c r="V1162" i="105"/>
  <c r="V2569" i="105"/>
  <c r="V1394" i="105"/>
  <c r="V2047" i="105"/>
  <c r="V1779" i="105"/>
  <c r="V3512" i="105"/>
  <c r="V3619" i="105"/>
  <c r="V3339" i="105"/>
  <c r="V3434" i="105"/>
  <c r="V2983" i="105"/>
  <c r="V2725" i="105"/>
  <c r="V3063" i="105"/>
  <c r="V1660" i="105"/>
  <c r="V1592" i="105"/>
  <c r="V2687" i="105"/>
  <c r="V1258" i="105"/>
  <c r="V1820" i="105"/>
  <c r="V1933" i="105"/>
  <c r="V2172" i="105"/>
  <c r="V1870" i="105"/>
  <c r="V2464" i="105"/>
  <c r="V1665" i="105"/>
  <c r="V3015" i="105"/>
  <c r="V1849" i="105"/>
  <c r="V2169" i="105"/>
  <c r="V2836" i="105"/>
  <c r="V1343" i="105"/>
  <c r="V1384" i="105"/>
  <c r="V2599" i="105"/>
  <c r="V1402" i="105"/>
  <c r="V2097" i="105"/>
  <c r="V1624" i="105"/>
  <c r="V1811" i="105"/>
  <c r="V1125" i="105"/>
  <c r="V2661" i="105"/>
  <c r="V2815" i="105"/>
  <c r="V1198" i="105"/>
  <c r="V2196" i="105"/>
  <c r="V1142" i="105"/>
  <c r="V1555" i="105"/>
  <c r="V1562" i="105"/>
  <c r="V2652" i="105"/>
  <c r="V2376" i="105"/>
  <c r="V3835" i="105"/>
  <c r="V3225" i="105"/>
  <c r="V2842" i="105"/>
  <c r="V2981" i="105"/>
  <c r="V2707" i="105"/>
  <c r="V2666" i="105"/>
  <c r="V1656" i="105"/>
  <c r="V1588" i="105"/>
  <c r="V2019" i="105"/>
  <c r="V2429" i="105"/>
  <c r="V2622" i="105"/>
  <c r="V1807" i="105"/>
  <c r="V2039" i="105"/>
  <c r="V1858" i="105"/>
  <c r="V2459" i="105"/>
  <c r="V2869" i="105"/>
  <c r="V2970" i="105"/>
  <c r="V1355" i="105"/>
  <c r="V1773" i="105"/>
  <c r="V2940" i="105"/>
  <c r="V2581" i="105"/>
  <c r="V2942" i="105"/>
  <c r="V1393" i="105"/>
  <c r="V1468" i="105"/>
  <c r="V1312" i="105"/>
  <c r="V3792" i="105"/>
  <c r="V1640" i="105"/>
  <c r="V1203" i="105"/>
  <c r="V2821" i="105"/>
  <c r="V1237" i="105"/>
  <c r="V1426" i="105"/>
  <c r="V1762" i="105"/>
  <c r="V3890" i="105"/>
  <c r="V1322" i="105"/>
  <c r="V1207" i="105"/>
  <c r="V3007" i="105"/>
  <c r="V1523" i="105"/>
  <c r="V1642" i="105"/>
  <c r="V1404" i="105"/>
  <c r="V1938" i="105"/>
  <c r="V1180" i="105"/>
  <c r="V1212" i="105"/>
  <c r="V1744" i="105"/>
  <c r="V3592" i="105"/>
  <c r="V1806" i="105"/>
  <c r="V1567" i="105"/>
  <c r="V1120" i="105"/>
  <c r="V2286" i="105"/>
  <c r="V3286" i="105"/>
  <c r="V3457" i="105"/>
  <c r="V2805" i="105"/>
  <c r="V2946" i="105"/>
  <c r="V3607" i="105"/>
  <c r="V2602" i="105"/>
  <c r="V2147" i="105"/>
  <c r="V1565" i="105"/>
  <c r="V2573" i="105"/>
  <c r="V1756" i="105"/>
  <c r="V2405" i="105"/>
  <c r="V1471" i="105"/>
  <c r="V1669" i="105"/>
  <c r="V2011" i="105"/>
  <c r="V2919" i="105"/>
  <c r="V2813" i="105"/>
  <c r="V1412" i="105"/>
  <c r="V1407" i="105"/>
  <c r="V1633" i="105"/>
  <c r="V1190" i="105"/>
  <c r="V1166" i="105"/>
  <c r="V1357" i="105"/>
  <c r="V1466" i="105"/>
  <c r="V2397" i="105"/>
  <c r="V1140" i="105"/>
  <c r="V2489" i="105"/>
  <c r="V1601" i="105"/>
  <c r="V2210" i="105"/>
  <c r="V1326" i="105"/>
  <c r="V2252" i="105"/>
  <c r="V2264" i="105"/>
  <c r="V1855" i="105"/>
  <c r="V3895" i="105"/>
  <c r="V1839" i="105"/>
  <c r="V2132" i="105"/>
  <c r="V1216" i="105"/>
  <c r="V1465" i="105"/>
  <c r="V1612" i="105"/>
  <c r="V3271" i="105"/>
  <c r="V3282" i="105"/>
  <c r="V3976" i="105"/>
  <c r="V3120" i="105"/>
  <c r="V3157" i="105"/>
  <c r="V3367" i="105"/>
  <c r="V2385" i="105"/>
  <c r="V2035" i="105"/>
  <c r="V4000" i="105"/>
  <c r="V1541" i="105"/>
  <c r="V1674" i="105"/>
  <c r="V2568" i="105"/>
  <c r="V3589" i="105"/>
  <c r="V1981" i="105"/>
  <c r="V3248" i="105"/>
  <c r="V2782" i="105"/>
  <c r="V1647" i="105"/>
  <c r="V2827" i="105"/>
  <c r="V2886" i="105"/>
  <c r="V3340" i="105"/>
  <c r="V1155" i="105"/>
  <c r="V2720" i="105"/>
  <c r="V1350" i="105"/>
  <c r="V2695" i="105"/>
  <c r="V1116" i="105"/>
  <c r="V1303" i="105"/>
  <c r="V2239" i="105"/>
  <c r="V1287" i="105"/>
  <c r="V2863" i="105"/>
  <c r="V1132" i="105"/>
  <c r="V2109" i="105"/>
  <c r="V2406" i="105"/>
  <c r="V1503" i="105"/>
  <c r="V3696" i="105"/>
  <c r="V1249" i="105"/>
  <c r="V1242" i="105"/>
  <c r="V1135" i="105"/>
  <c r="V1993" i="105"/>
  <c r="V1818" i="105"/>
  <c r="V3875" i="105"/>
  <c r="V1520" i="105"/>
  <c r="V3516" i="105"/>
  <c r="V1134" i="105"/>
  <c r="V1610" i="105"/>
  <c r="V1224" i="105"/>
  <c r="V1483" i="105"/>
  <c r="V1654" i="105"/>
  <c r="V3035" i="105"/>
  <c r="V3131" i="105"/>
  <c r="V2816" i="105"/>
  <c r="V2354" i="105"/>
  <c r="V3885" i="105"/>
  <c r="V1658" i="105"/>
  <c r="V3441" i="105"/>
  <c r="V1462" i="105"/>
  <c r="V1429" i="105"/>
  <c r="V3121" i="105"/>
  <c r="V2368" i="105"/>
  <c r="V2670" i="105"/>
  <c r="V3491" i="105"/>
  <c r="V2658" i="105"/>
  <c r="V2256" i="105"/>
  <c r="V2553" i="105"/>
  <c r="V1283" i="105"/>
  <c r="V1363" i="105"/>
  <c r="V1124" i="105"/>
  <c r="V1320" i="105"/>
  <c r="V2641" i="105"/>
  <c r="V2676" i="105"/>
  <c r="V1298" i="105"/>
  <c r="V3304" i="105"/>
  <c r="V3080" i="105"/>
  <c r="V2229" i="105"/>
  <c r="V1405" i="105"/>
  <c r="V1204" i="105"/>
  <c r="V1302" i="105"/>
  <c r="V1689" i="105"/>
  <c r="V3691" i="105"/>
  <c r="V2674" i="105"/>
  <c r="V1951" i="105"/>
  <c r="V3702" i="105"/>
  <c r="V3076" i="105"/>
  <c r="V3393" i="105"/>
  <c r="V2881" i="105"/>
  <c r="V2297" i="105"/>
  <c r="V1970" i="105"/>
  <c r="V1439" i="105"/>
  <c r="V1487" i="105"/>
  <c r="V2230" i="105"/>
  <c r="V2440" i="105"/>
  <c r="V1422" i="105"/>
  <c r="V1604" i="105"/>
  <c r="V1399" i="105"/>
  <c r="V2663" i="105"/>
  <c r="V1339" i="105"/>
  <c r="V2603" i="105"/>
  <c r="V1232" i="105"/>
  <c r="V3463" i="105"/>
  <c r="V2502" i="105"/>
  <c r="V2542" i="105"/>
  <c r="V2049" i="105"/>
  <c r="V2984" i="105"/>
  <c r="V1110" i="105"/>
  <c r="V2526" i="105"/>
  <c r="V1280" i="105"/>
  <c r="V3705" i="105"/>
  <c r="V3867" i="105"/>
  <c r="V1939" i="105"/>
  <c r="V2616" i="105"/>
  <c r="V1259" i="105"/>
  <c r="V1278" i="105"/>
  <c r="V3191" i="105"/>
  <c r="V2935" i="105"/>
  <c r="V2811" i="105"/>
  <c r="V1414" i="105"/>
  <c r="V2875" i="105"/>
  <c r="V1397" i="105"/>
  <c r="V1313" i="105"/>
  <c r="V3034" i="105"/>
  <c r="V1152" i="105"/>
  <c r="V1111" i="105"/>
  <c r="V1251" i="105"/>
  <c r="V1672" i="105"/>
  <c r="V1139" i="105"/>
  <c r="V1290" i="105"/>
  <c r="V1133" i="105"/>
  <c r="V1318" i="105"/>
  <c r="V3684" i="105"/>
  <c r="V3827" i="105"/>
  <c r="V3752" i="105"/>
  <c r="V3040" i="105"/>
  <c r="V3693" i="105"/>
  <c r="V3485" i="105"/>
  <c r="V3704" i="105"/>
  <c r="V1428" i="105"/>
  <c r="V1482" i="105"/>
  <c r="V1548" i="105"/>
  <c r="V1564" i="105"/>
  <c r="V1390" i="105"/>
  <c r="V1795" i="105"/>
  <c r="V2566" i="105"/>
  <c r="V1314" i="105"/>
  <c r="V1161" i="105"/>
  <c r="V3380" i="105"/>
  <c r="V2524" i="105"/>
  <c r="V2013" i="105"/>
  <c r="V2341" i="105"/>
  <c r="V1348" i="105"/>
  <c r="V3630" i="105"/>
  <c r="V2499" i="105"/>
  <c r="V3496" i="105"/>
  <c r="V3150" i="105"/>
  <c r="V1907" i="105"/>
  <c r="V2301" i="105"/>
  <c r="V2562" i="105"/>
  <c r="V2865" i="105"/>
  <c r="V1231" i="105"/>
  <c r="V2701" i="105"/>
  <c r="V1222" i="105"/>
  <c r="V2505" i="105"/>
  <c r="V1331" i="105"/>
  <c r="V2074" i="105"/>
  <c r="V1264" i="105"/>
  <c r="V2950" i="105"/>
  <c r="V2570" i="105"/>
  <c r="V2072" i="105"/>
  <c r="V2055" i="105"/>
  <c r="V3083" i="105"/>
  <c r="V1328" i="105"/>
  <c r="V3917" i="105"/>
  <c r="V3897" i="105"/>
  <c r="V2998" i="105"/>
  <c r="V3449" i="105"/>
  <c r="V2575" i="105"/>
  <c r="V2258" i="105"/>
  <c r="V1935" i="105"/>
  <c r="V3868" i="105"/>
  <c r="V1519" i="105"/>
  <c r="V1782" i="105"/>
  <c r="V2706" i="105"/>
  <c r="V2083" i="105"/>
  <c r="V1305" i="105"/>
  <c r="V2339" i="105"/>
  <c r="V1109" i="105"/>
  <c r="V2115" i="105"/>
  <c r="V3649" i="105"/>
  <c r="V2005" i="105"/>
  <c r="V2263" i="105"/>
  <c r="V1240" i="105"/>
  <c r="V2400" i="105"/>
  <c r="V1388" i="105"/>
  <c r="V1898" i="105"/>
  <c r="V2455" i="105"/>
  <c r="V2716" i="105"/>
  <c r="V2806" i="105"/>
  <c r="V3348" i="105"/>
  <c r="V1257" i="105"/>
  <c r="V1171" i="105"/>
  <c r="V1250" i="105"/>
  <c r="V2145" i="105"/>
  <c r="V1751" i="105"/>
  <c r="V2134" i="105"/>
  <c r="V1999" i="105"/>
  <c r="V1824" i="105"/>
  <c r="V3803" i="105"/>
  <c r="V3629" i="105"/>
  <c r="V3192" i="105"/>
  <c r="V3376" i="105"/>
  <c r="V3297" i="105"/>
  <c r="V3383" i="105"/>
  <c r="V3027" i="105"/>
  <c r="V3526" i="105"/>
  <c r="V3855" i="105"/>
  <c r="V1527" i="105"/>
  <c r="V2294" i="105"/>
  <c r="V1513" i="105"/>
  <c r="V1715" i="105"/>
  <c r="V2024" i="105"/>
  <c r="V2450" i="105"/>
  <c r="V1301" i="105"/>
  <c r="V3670" i="105"/>
  <c r="V1998" i="105"/>
  <c r="V2238" i="105"/>
  <c r="V1159" i="105"/>
  <c r="V3182" i="105"/>
  <c r="V2356" i="105"/>
  <c r="V2884" i="105"/>
  <c r="V2340" i="105"/>
  <c r="V2287" i="105"/>
  <c r="V3839" i="105"/>
  <c r="V3745" i="105"/>
  <c r="V3371" i="105"/>
  <c r="V2921" i="105"/>
  <c r="V2547" i="105"/>
  <c r="V1880" i="105"/>
  <c r="V3180" i="105"/>
  <c r="V1942" i="105"/>
  <c r="V3755" i="105"/>
  <c r="V1450" i="105"/>
  <c r="V1614" i="105"/>
  <c r="V2550" i="105"/>
  <c r="V1979" i="105"/>
  <c r="V2419" i="105"/>
  <c r="V1219" i="105"/>
  <c r="V2291" i="105"/>
  <c r="V2790" i="105"/>
  <c r="V3546" i="105"/>
  <c r="V2895" i="105"/>
  <c r="V1978" i="105"/>
  <c r="V2295" i="105"/>
  <c r="V1117" i="105"/>
  <c r="V1285" i="105"/>
  <c r="V1924" i="105"/>
  <c r="V1837" i="105"/>
  <c r="V1802" i="105"/>
  <c r="V1129" i="105"/>
  <c r="V2867" i="105"/>
  <c r="V2512" i="105"/>
  <c r="V2461" i="105"/>
  <c r="V1952" i="105"/>
  <c r="V2572" i="105"/>
  <c r="V2372" i="105"/>
  <c r="V3806" i="105"/>
  <c r="V3657" i="105"/>
  <c r="V3515" i="105"/>
  <c r="V3987" i="105"/>
  <c r="V3223" i="105"/>
  <c r="V2901" i="105"/>
  <c r="V1876" i="105"/>
  <c r="V2613" i="105"/>
  <c r="V1505" i="105"/>
  <c r="V1899" i="105"/>
  <c r="V2052" i="105"/>
  <c r="V3046" i="105"/>
  <c r="V3478" i="105"/>
  <c r="V1574" i="105"/>
  <c r="V1956" i="105"/>
  <c r="V2381" i="105"/>
  <c r="V1201" i="105"/>
  <c r="V3767" i="105"/>
  <c r="V1653" i="105"/>
  <c r="V3301" i="105"/>
  <c r="V2726" i="105"/>
  <c r="V2722" i="105"/>
  <c r="V1596" i="105"/>
  <c r="V1771" i="105"/>
  <c r="V1577" i="105"/>
  <c r="V2233" i="105"/>
  <c r="V2778" i="105"/>
  <c r="V2418" i="105"/>
  <c r="V2492" i="105"/>
  <c r="V1687" i="105"/>
  <c r="V1401" i="105"/>
  <c r="V2947" i="105"/>
  <c r="V3314" i="105"/>
  <c r="V3748" i="105"/>
  <c r="V3261" i="105"/>
  <c r="V2841" i="105"/>
  <c r="V2606" i="105"/>
  <c r="V3360" i="105"/>
  <c r="V1895" i="105"/>
  <c r="V3388" i="105"/>
  <c r="V2454" i="105"/>
  <c r="V2375" i="105"/>
  <c r="V1365" i="105"/>
  <c r="V2992" i="105"/>
  <c r="V1835" i="105"/>
  <c r="V2377" i="105"/>
  <c r="V2580" i="105"/>
  <c r="V2267" i="105"/>
  <c r="V2655" i="105"/>
  <c r="V1234" i="105"/>
  <c r="V2630" i="105"/>
  <c r="V1317" i="105"/>
  <c r="V1746" i="105"/>
  <c r="V3994" i="105"/>
  <c r="V3586" i="105"/>
  <c r="V2923" i="105"/>
  <c r="V3601" i="105"/>
  <c r="V3203" i="105"/>
  <c r="V1994" i="105"/>
  <c r="V1632" i="105"/>
  <c r="V2870" i="105"/>
  <c r="V3275" i="105"/>
  <c r="V1449" i="105"/>
  <c r="V1896" i="105"/>
  <c r="V3230" i="105"/>
  <c r="V2333" i="105"/>
  <c r="V1157" i="105"/>
  <c r="V1844" i="105"/>
  <c r="V2485" i="105"/>
  <c r="V1557" i="105"/>
  <c r="V2977" i="105"/>
  <c r="V2474" i="105"/>
  <c r="V1992" i="105"/>
  <c r="V2176" i="105"/>
  <c r="V1228" i="105"/>
  <c r="V2586" i="105"/>
  <c r="V1295" i="105"/>
  <c r="V3858" i="105"/>
  <c r="V2657" i="105"/>
  <c r="V3982" i="105"/>
  <c r="V2795" i="105"/>
  <c r="V2407" i="105"/>
  <c r="V1370" i="105"/>
  <c r="V1294" i="105"/>
  <c r="V3850" i="105"/>
  <c r="V3262" i="105"/>
  <c r="V3412" i="105"/>
  <c r="V3841" i="105"/>
  <c r="V3537" i="105"/>
  <c r="V2421" i="105"/>
  <c r="V2554" i="105"/>
  <c r="V2503" i="105"/>
  <c r="V2956" i="105"/>
  <c r="V3947" i="105"/>
  <c r="V1848" i="105"/>
  <c r="V1785" i="105"/>
  <c r="V3151" i="105"/>
  <c r="V2420" i="105"/>
  <c r="V2276" i="105"/>
  <c r="V2469" i="105"/>
  <c r="V1334" i="105"/>
  <c r="V2964" i="105"/>
  <c r="V2384" i="105"/>
  <c r="V1805" i="105"/>
  <c r="V2245" i="105"/>
  <c r="V2138" i="105"/>
  <c r="V1138" i="105"/>
  <c r="V3300" i="105"/>
  <c r="V2373" i="105"/>
  <c r="V1507" i="105"/>
  <c r="V1220" i="105"/>
  <c r="V2110" i="105"/>
  <c r="V2588" i="105"/>
  <c r="V2095" i="105"/>
  <c r="V1731" i="105"/>
  <c r="V1267" i="105"/>
  <c r="V1958" i="105"/>
  <c r="V2386" i="105"/>
  <c r="V3706" i="105"/>
  <c r="V3826" i="105"/>
  <c r="V3215" i="105"/>
  <c r="V3782" i="105"/>
  <c r="V3258" i="105"/>
  <c r="V2924" i="105"/>
  <c r="V2879" i="105"/>
  <c r="V2680" i="105"/>
  <c r="V2399" i="105"/>
  <c r="V1755" i="105"/>
  <c r="V2388" i="105"/>
  <c r="V2466" i="105"/>
  <c r="V1825" i="105"/>
  <c r="V1578" i="105"/>
  <c r="V2909" i="105"/>
  <c r="V3676" i="105"/>
  <c r="V2227" i="105"/>
  <c r="V1759" i="105"/>
  <c r="V2463" i="105"/>
  <c r="V3037" i="105"/>
  <c r="V2951" i="105"/>
  <c r="V2281" i="105"/>
  <c r="V2198" i="105"/>
  <c r="V1119" i="105"/>
  <c r="V2080" i="105"/>
  <c r="V2426" i="105"/>
  <c r="V2351" i="105"/>
  <c r="V1962" i="105"/>
  <c r="V2473" i="105"/>
  <c r="V3712" i="105"/>
  <c r="V1787" i="105"/>
  <c r="V3584" i="105"/>
  <c r="V3692" i="105"/>
  <c r="V3238" i="105"/>
  <c r="V2829" i="105"/>
  <c r="V1723" i="105"/>
  <c r="V3298" i="105"/>
  <c r="V2380" i="105"/>
  <c r="V2471" i="105"/>
  <c r="V3501" i="105"/>
  <c r="V1814" i="105"/>
  <c r="V1569" i="105"/>
  <c r="V2864" i="105"/>
  <c r="V2668" i="105"/>
  <c r="V3682" i="105"/>
  <c r="V2323" i="105"/>
  <c r="V1743" i="105"/>
  <c r="V2457" i="105"/>
  <c r="V2994" i="105"/>
  <c r="V1494" i="105"/>
  <c r="V3948" i="105"/>
  <c r="V1868" i="105"/>
  <c r="V1829" i="105"/>
  <c r="V2403" i="105"/>
  <c r="V2845" i="105"/>
  <c r="V2321" i="105"/>
  <c r="V1485" i="105"/>
  <c r="V2779" i="105"/>
  <c r="V1996" i="105"/>
  <c r="V3593" i="105"/>
  <c r="V1697" i="105"/>
  <c r="V1455" i="105"/>
  <c r="V3426" i="105"/>
  <c r="V3879" i="105"/>
  <c r="V3674" i="105"/>
  <c r="V3244" i="105"/>
  <c r="V2108" i="105"/>
  <c r="V2123" i="105"/>
  <c r="V1600" i="105"/>
  <c r="V2974" i="105"/>
  <c r="V1705" i="105"/>
  <c r="V1464" i="105"/>
  <c r="V2104" i="105"/>
  <c r="V1622" i="105"/>
  <c r="V2156" i="105"/>
  <c r="V1386" i="105"/>
  <c r="V1246" i="105"/>
  <c r="V1967" i="105"/>
  <c r="V2918" i="105"/>
  <c r="V2682" i="105"/>
  <c r="V2344" i="105"/>
  <c r="V1694" i="105"/>
  <c r="V1850" i="105"/>
  <c r="V3141" i="105"/>
  <c r="V3369" i="105"/>
  <c r="V2085" i="105"/>
  <c r="V2313" i="105"/>
  <c r="V1225" i="105"/>
  <c r="V1153" i="105"/>
  <c r="V1359" i="105"/>
  <c r="V2142" i="105"/>
  <c r="V2488" i="105"/>
  <c r="V1389" i="105"/>
  <c r="V1275" i="105"/>
  <c r="V1440" i="105"/>
  <c r="V2654" i="105"/>
  <c r="V1902" i="105"/>
  <c r="V1214" i="105"/>
  <c r="V3217" i="105"/>
  <c r="V2394" i="105"/>
  <c r="V1156" i="105"/>
  <c r="V1330" i="105"/>
  <c r="V1599" i="105"/>
  <c r="V3617" i="105"/>
  <c r="V1130" i="105"/>
  <c r="V1262" i="105"/>
  <c r="V2201" i="105"/>
  <c r="V1767" i="105"/>
  <c r="V1127" i="105"/>
  <c r="V1398" i="105"/>
  <c r="V1649" i="105"/>
  <c r="V2278" i="105"/>
  <c r="V1495" i="105"/>
  <c r="V1890" i="105"/>
  <c r="V2136" i="105"/>
  <c r="V1968" i="105"/>
  <c r="V1843" i="105"/>
  <c r="V1210" i="105"/>
  <c r="V2482" i="105"/>
  <c r="V3128" i="105"/>
  <c r="V2326" i="105"/>
  <c r="V1367" i="105"/>
  <c r="V2246" i="105"/>
  <c r="V3669" i="105"/>
  <c r="V1309" i="105"/>
  <c r="V1325" i="105"/>
  <c r="V1847" i="105"/>
  <c r="V1469" i="105"/>
  <c r="V1607" i="105"/>
  <c r="V1961" i="105"/>
  <c r="V2732" i="105"/>
  <c r="V1834" i="105"/>
  <c r="V1580" i="105"/>
  <c r="V1510" i="105"/>
  <c r="V1923" i="105"/>
  <c r="V3489" i="105"/>
  <c r="V1810" i="105"/>
  <c r="V2396" i="105"/>
  <c r="V1213" i="105"/>
  <c r="V1329" i="105"/>
  <c r="V1509" i="105"/>
  <c r="V2428" i="105"/>
  <c r="V1189" i="105"/>
  <c r="V1118" i="105"/>
  <c r="V1561" i="105"/>
  <c r="V2361" i="105"/>
  <c r="V2818" i="105"/>
  <c r="V2976" i="105"/>
  <c r="V1310" i="105"/>
  <c r="V1146" i="105"/>
  <c r="V2767" i="105"/>
  <c r="V1576" i="105"/>
  <c r="V1271" i="105"/>
  <c r="V1628" i="105"/>
  <c r="V1128" i="105"/>
  <c r="V1341" i="105"/>
  <c r="V1277" i="105"/>
  <c r="V1676" i="105"/>
  <c r="V2589" i="105"/>
  <c r="V1391" i="105"/>
  <c r="V2342" i="105"/>
  <c r="V1838" i="105"/>
  <c r="V2705" i="105"/>
  <c r="V2151" i="105"/>
  <c r="V2788" i="105"/>
  <c r="V3295" i="105"/>
  <c r="V2257" i="105"/>
  <c r="V1863" i="105"/>
  <c r="V1197" i="105"/>
  <c r="V2065" i="105"/>
  <c r="V1720" i="105"/>
  <c r="V1988" i="105"/>
  <c r="V2501" i="105"/>
  <c r="V2053" i="105"/>
  <c r="V2448" i="105"/>
  <c r="V3768" i="105"/>
  <c r="V1379" i="105"/>
  <c r="V1413" i="105"/>
  <c r="V1248" i="105"/>
  <c r="V2424" i="105"/>
  <c r="V2066" i="105"/>
  <c r="V2367" i="105"/>
  <c r="V2794" i="105"/>
  <c r="V2973" i="105"/>
  <c r="V2390" i="105"/>
  <c r="V1419" i="105"/>
  <c r="V2738" i="105"/>
  <c r="V2118" i="105"/>
  <c r="V2714" i="105"/>
  <c r="V2628" i="105"/>
  <c r="V1768" i="105"/>
  <c r="V2495" i="105"/>
  <c r="V3701" i="105"/>
  <c r="V1906" i="105"/>
  <c r="V2423" i="105"/>
  <c r="V3232" i="105"/>
  <c r="V3465" i="105"/>
  <c r="V3322" i="105"/>
  <c r="V3646" i="105"/>
  <c r="V2537" i="105"/>
  <c r="V3651" i="105"/>
  <c r="V2702" i="105"/>
  <c r="V3572" i="105"/>
  <c r="V2192" i="105"/>
  <c r="V3502" i="105"/>
  <c r="V2057" i="105"/>
  <c r="V2314" i="105"/>
  <c r="V2051" i="105"/>
  <c r="V2231" i="105"/>
  <c r="V3392" i="105"/>
  <c r="V3410" i="105"/>
  <c r="V3416" i="105"/>
  <c r="V1566" i="105"/>
  <c r="V1409" i="105"/>
  <c r="V1634" i="105"/>
  <c r="V2001" i="105"/>
  <c r="V1175" i="105"/>
  <c r="V2154" i="105"/>
  <c r="V1793" i="105"/>
  <c r="V1218" i="105"/>
  <c r="V2634" i="105"/>
  <c r="V2378" i="105"/>
  <c r="V1813" i="105"/>
  <c r="V1288" i="105"/>
  <c r="V1987" i="105"/>
  <c r="V1149" i="105"/>
  <c r="V2237" i="105"/>
  <c r="V2852" i="105"/>
  <c r="V2099" i="105"/>
  <c r="V2112" i="105"/>
  <c r="V2159" i="105"/>
  <c r="V3543" i="105"/>
  <c r="V2772" i="105"/>
  <c r="V3659" i="105"/>
  <c r="V2193" i="105"/>
  <c r="V2187" i="105"/>
  <c r="V1781" i="105"/>
  <c r="V3239" i="105"/>
  <c r="V1618" i="105"/>
  <c r="V3124" i="105"/>
  <c r="V3454" i="105"/>
  <c r="V3329" i="105"/>
  <c r="V3831" i="105"/>
  <c r="V1724" i="105"/>
  <c r="V1734" i="105"/>
  <c r="V1176" i="105"/>
  <c r="V1191" i="105"/>
  <c r="V1559" i="105"/>
  <c r="V3246" i="105"/>
  <c r="V2009" i="105"/>
  <c r="V2162" i="105"/>
  <c r="V1551" i="105"/>
  <c r="V2335" i="105"/>
  <c r="V2098" i="105"/>
  <c r="V1374" i="105"/>
  <c r="V3579" i="105"/>
  <c r="V1167" i="105"/>
  <c r="V2262" i="105"/>
  <c r="V2776" i="105"/>
  <c r="V2114" i="105"/>
  <c r="V1308" i="105"/>
  <c r="V1137" i="105"/>
  <c r="V1360" i="105"/>
  <c r="V2624" i="105"/>
  <c r="V3567" i="105"/>
  <c r="V1792" i="105"/>
  <c r="V2395" i="105"/>
  <c r="V2091" i="105"/>
  <c r="V2982" i="105"/>
  <c r="V1784" i="105"/>
  <c r="V2107" i="105"/>
  <c r="V2527" i="105"/>
  <c r="V2130" i="105"/>
  <c r="V1602" i="105"/>
  <c r="V3637" i="105"/>
  <c r="V3700" i="105"/>
  <c r="V2296" i="105"/>
  <c r="V2173" i="105"/>
  <c r="V3639" i="105"/>
  <c r="V1239" i="105"/>
  <c r="V1611" i="105"/>
  <c r="V1215" i="105"/>
  <c r="V1226" i="105"/>
  <c r="V1461" i="105"/>
  <c r="V2028" i="105"/>
  <c r="V1657" i="105"/>
  <c r="V1459" i="105"/>
  <c r="V2890" i="105"/>
  <c r="V1446" i="105"/>
  <c r="V3506" i="105"/>
  <c r="V3713" i="105"/>
  <c r="V2048" i="105"/>
  <c r="V2274" i="105"/>
  <c r="V1841" i="105"/>
  <c r="V1671" i="105"/>
  <c r="V1217" i="105"/>
  <c r="V2096" i="105"/>
  <c r="V1620" i="105"/>
  <c r="V1345" i="105"/>
  <c r="V2284" i="105"/>
  <c r="V1136" i="105"/>
  <c r="V1323" i="105"/>
  <c r="V2382" i="105"/>
  <c r="V2088" i="105"/>
  <c r="V1980" i="105"/>
  <c r="V1247" i="105"/>
  <c r="V2103" i="105"/>
  <c r="V3486" i="105"/>
  <c r="V1333" i="105"/>
  <c r="V2299" i="105"/>
  <c r="V1154" i="105"/>
  <c r="V1873" i="105"/>
  <c r="V1202" i="105"/>
  <c r="V1160" i="105"/>
  <c r="V1582" i="105"/>
  <c r="V1435" i="105"/>
  <c r="V1532" i="105"/>
  <c r="V1745" i="105"/>
  <c r="V3115" i="105"/>
  <c r="V2015" i="105"/>
  <c r="V3521" i="105"/>
  <c r="V3254" i="105"/>
  <c r="V3334" i="105"/>
  <c r="V2703" i="105"/>
  <c r="V2513" i="105"/>
  <c r="V1775" i="105"/>
  <c r="V1833" i="105"/>
  <c r="V3430" i="105"/>
  <c r="V3943" i="105"/>
  <c r="V3285" i="105"/>
  <c r="V3790" i="105"/>
  <c r="V3114" i="105"/>
  <c r="V1908" i="105"/>
  <c r="V2899" i="105"/>
  <c r="V2431" i="105"/>
  <c r="V3094" i="105"/>
  <c r="V3813" i="105"/>
  <c r="V3106" i="105"/>
  <c r="V3668" i="105"/>
  <c r="V3082" i="105"/>
  <c r="V1273" i="105"/>
  <c r="V1411" i="105"/>
  <c r="V1650" i="105"/>
  <c r="V2904" i="105"/>
  <c r="V1206" i="105"/>
  <c r="V1182" i="105"/>
  <c r="V1797" i="105"/>
  <c r="V1385" i="105"/>
  <c r="V1236" i="105"/>
  <c r="V1178" i="105"/>
  <c r="V1299" i="105"/>
  <c r="V1243" i="105"/>
  <c r="V2174" i="105"/>
  <c r="V2208" i="105"/>
  <c r="V1335" i="105"/>
  <c r="V2955" i="105"/>
  <c r="V3372" i="105"/>
  <c r="V2334" i="105"/>
  <c r="V1499" i="105"/>
  <c r="V2038" i="105"/>
  <c r="V1489" i="105"/>
  <c r="V1492" i="105"/>
  <c r="V1238" i="105"/>
  <c r="V1265" i="105"/>
  <c r="V2007" i="105"/>
  <c r="V1480" i="105"/>
  <c r="V1235" i="105"/>
  <c r="V3292" i="105"/>
  <c r="V2959" i="105"/>
  <c r="V2632" i="105"/>
  <c r="V2240" i="105"/>
  <c r="V1408" i="105"/>
  <c r="V2002" i="105"/>
  <c r="V2888" i="105"/>
  <c r="V2305" i="105"/>
  <c r="V2222" i="105"/>
  <c r="V2514" i="105"/>
  <c r="V2819" i="105"/>
  <c r="V3135" i="105"/>
  <c r="V2449" i="105"/>
  <c r="V1470" i="105"/>
  <c r="V2427" i="105"/>
  <c r="V3892" i="105"/>
  <c r="V2692" i="105"/>
  <c r="V1691" i="105"/>
  <c r="V1708" i="105"/>
  <c r="V1245" i="105"/>
  <c r="V2166" i="105"/>
  <c r="V1286" i="105"/>
  <c r="V2175" i="105"/>
  <c r="V1170" i="105"/>
  <c r="V1244" i="105"/>
  <c r="V2442" i="105"/>
  <c r="V2248" i="105"/>
  <c r="V2908" i="105"/>
  <c r="V2030" i="105"/>
  <c r="V2582" i="105"/>
  <c r="V1663" i="105"/>
  <c r="V2807" i="105"/>
  <c r="V1376" i="105"/>
  <c r="V1177" i="105"/>
  <c r="V1369" i="105"/>
  <c r="V2244" i="105"/>
  <c r="V3235" i="105"/>
  <c r="V2191" i="105"/>
  <c r="V3171" i="105"/>
  <c r="V2546" i="105"/>
  <c r="V2422" i="105"/>
  <c r="V3941" i="105"/>
  <c r="V2205" i="105"/>
  <c r="V3370" i="105"/>
  <c r="V2017" i="105"/>
  <c r="V1791" i="105"/>
  <c r="V2552" i="105"/>
  <c r="V2430" i="105"/>
  <c r="V3648" i="105"/>
  <c r="V3539" i="105"/>
  <c r="V3927" i="105"/>
  <c r="V3922" i="105"/>
  <c r="V3143" i="105"/>
  <c r="V2288" i="105"/>
  <c r="V3061" i="105"/>
  <c r="V2761" i="105"/>
  <c r="V3448" i="105"/>
  <c r="V2209" i="105"/>
  <c r="V3881" i="105"/>
  <c r="V3919" i="105"/>
  <c r="V3330" i="105"/>
  <c r="V3155" i="105"/>
  <c r="V1690" i="105"/>
  <c r="V2472" i="105"/>
  <c r="V3759" i="105"/>
  <c r="V1306" i="105"/>
  <c r="V1141" i="105"/>
  <c r="V1966" i="105"/>
  <c r="V2182" i="105"/>
  <c r="V1151" i="105"/>
  <c r="V1479" i="105"/>
  <c r="V1846" i="105"/>
  <c r="V2261" i="105"/>
  <c r="V3032" i="105"/>
  <c r="V1812" i="105"/>
  <c r="V1194" i="105"/>
  <c r="V2032" i="105"/>
  <c r="V2685" i="105"/>
  <c r="V3857" i="105"/>
  <c r="V2387" i="105"/>
  <c r="V1817" i="105"/>
  <c r="V1205" i="105"/>
  <c r="V1944" i="105"/>
  <c r="V3956" i="105"/>
  <c r="V3788" i="105"/>
  <c r="V2907" i="105"/>
  <c r="V1549" i="105"/>
  <c r="V2304" i="105"/>
  <c r="V3003" i="105"/>
  <c r="V2089" i="105"/>
  <c r="V1321" i="105"/>
  <c r="V1827" i="105"/>
  <c r="V1638" i="105"/>
  <c r="V1533" i="105"/>
  <c r="V1438" i="105"/>
  <c r="V2141" i="105"/>
  <c r="V1229" i="105"/>
  <c r="V2044" i="105"/>
  <c r="V2486" i="105"/>
  <c r="V1803" i="105"/>
  <c r="V2371" i="105"/>
  <c r="V2985" i="105"/>
  <c r="V3126" i="105"/>
  <c r="V2656" i="105"/>
  <c r="V2627" i="105"/>
  <c r="V1481" i="105"/>
  <c r="V2332" i="105"/>
  <c r="V2271" i="105"/>
  <c r="V2157" i="105"/>
  <c r="V2900" i="105"/>
  <c r="V3886" i="105"/>
  <c r="V2273" i="105"/>
  <c r="V3028" i="105"/>
  <c r="V2736" i="105"/>
  <c r="V3354" i="105"/>
  <c r="V2719" i="105"/>
  <c r="V3935" i="105"/>
  <c r="V3374" i="105"/>
  <c r="V3140" i="105"/>
  <c r="V2997" i="105"/>
  <c r="V2498" i="105"/>
  <c r="V3971" i="105"/>
  <c r="V2462" i="105"/>
  <c r="V3000" i="105"/>
  <c r="V2849" i="105"/>
  <c r="V2152" i="105"/>
  <c r="V2708" i="105"/>
  <c r="V3863" i="105"/>
  <c r="V2862" i="105"/>
  <c r="V3309" i="105"/>
  <c r="V3508" i="105"/>
  <c r="V1496" i="105"/>
  <c r="V2561" i="105"/>
  <c r="V2604" i="105"/>
  <c r="V3643" i="105"/>
  <c r="V3020" i="105"/>
  <c r="V1953" i="105"/>
  <c r="V2882" i="105"/>
  <c r="V1556" i="105"/>
  <c r="V2768" i="105"/>
  <c r="V1430" i="105"/>
  <c r="V2415" i="105"/>
  <c r="V2533" i="105"/>
  <c r="V3492" i="105"/>
  <c r="V3210" i="105"/>
  <c r="V2669" i="105"/>
  <c r="V1866" i="105"/>
  <c r="V1148" i="105"/>
  <c r="V1960" i="105"/>
  <c r="V1889" i="105"/>
  <c r="V2744" i="105"/>
  <c r="V2319" i="105"/>
  <c r="V2475" i="105"/>
  <c r="V1211" i="105"/>
  <c r="V1542" i="105"/>
  <c r="V3058" i="105"/>
  <c r="V1392" i="105"/>
  <c r="V1195" i="105"/>
  <c r="V2014" i="105"/>
  <c r="V3391" i="105"/>
  <c r="V1319" i="105"/>
  <c r="V2300" i="105"/>
  <c r="V2700" i="105"/>
  <c r="V1415" i="105"/>
  <c r="V1255" i="105"/>
  <c r="V1186" i="105"/>
  <c r="V1865" i="105"/>
  <c r="V3145" i="105"/>
  <c r="V1383" i="105"/>
  <c r="V1282" i="105"/>
  <c r="V2532" i="105"/>
  <c r="V2830" i="105"/>
  <c r="V2915" i="105"/>
  <c r="V1114" i="105"/>
  <c r="V3723" i="105"/>
  <c r="V1842" i="105"/>
  <c r="V1351" i="105"/>
  <c r="V1661" i="105"/>
  <c r="V1474" i="105"/>
  <c r="V3113" i="105"/>
  <c r="V1652" i="105"/>
  <c r="V1722" i="105"/>
  <c r="V1208" i="105"/>
  <c r="V1395" i="105"/>
  <c r="V2986" i="105"/>
  <c r="V3794" i="105"/>
  <c r="V1200" i="105"/>
  <c r="V2203" i="105"/>
  <c r="V2557" i="105"/>
  <c r="V2820" i="105"/>
  <c r="V3924" i="105"/>
  <c r="V1710" i="105"/>
  <c r="V1608" i="105"/>
  <c r="V2185" i="105"/>
  <c r="V2234" i="105"/>
  <c r="V2177" i="105"/>
  <c r="V2289" i="105"/>
  <c r="V2801" i="105"/>
  <c r="V2018" i="105"/>
  <c r="V2357" i="105"/>
  <c r="V1831" i="105"/>
  <c r="V1878" i="105"/>
  <c r="V3195" i="105"/>
  <c r="V3067" i="105"/>
  <c r="V1730" i="105"/>
  <c r="V1947" i="105"/>
  <c r="V1227" i="105"/>
  <c r="V1673" i="105"/>
  <c r="V3074" i="105"/>
  <c r="V1693" i="105"/>
  <c r="V2592" i="105"/>
  <c r="V2642" i="105"/>
  <c r="V2601" i="105"/>
  <c r="V1856" i="105"/>
  <c r="V2316" i="105"/>
  <c r="V2443" i="105"/>
  <c r="V2077" i="105"/>
  <c r="V1836" i="105"/>
  <c r="V2363" i="105"/>
  <c r="V3359" i="105"/>
  <c r="V3729" i="105"/>
  <c r="V1221" i="105"/>
  <c r="V2036" i="105"/>
  <c r="V1352" i="105"/>
  <c r="V3233" i="105"/>
  <c r="V2995" i="105"/>
  <c r="V2146" i="105"/>
  <c r="V1719" i="105"/>
  <c r="V1410" i="105"/>
  <c r="V1729" i="105"/>
  <c r="V1233" i="105"/>
  <c r="V2991" i="105"/>
  <c r="V3090" i="105"/>
  <c r="V1704" i="105"/>
  <c r="V3253" i="105"/>
  <c r="V1709" i="105"/>
  <c r="V3154" i="105"/>
  <c r="V1490" i="105"/>
  <c r="V1735" i="105"/>
  <c r="V2204" i="105"/>
  <c r="V3387" i="105"/>
  <c r="V1894" i="105"/>
  <c r="V1631" i="105"/>
  <c r="V1349" i="105"/>
  <c r="V3095" i="105"/>
  <c r="V1963" i="105"/>
  <c r="V2283" i="105"/>
  <c r="V2040" i="105"/>
  <c r="V3640" i="105"/>
  <c r="V1356" i="105"/>
  <c r="V1904" i="105"/>
  <c r="V2745" i="105"/>
  <c r="V1872" i="105"/>
  <c r="V2608" i="105"/>
  <c r="V2414" i="105"/>
  <c r="V3221" i="105"/>
  <c r="V1770" i="105"/>
  <c r="V3017" i="105"/>
  <c r="V1840" i="105"/>
  <c r="V1675" i="105"/>
  <c r="V2873" i="105"/>
  <c r="V1115" i="105"/>
  <c r="V2370" i="105"/>
  <c r="V3999" i="105"/>
  <c r="V2034" i="105"/>
  <c r="V1173" i="105"/>
  <c r="V1223" i="105"/>
  <c r="V2184" i="105"/>
  <c r="V1169" i="105"/>
  <c r="V1511" i="105"/>
  <c r="V2635" i="105"/>
  <c r="V2681" i="105"/>
  <c r="V3022" i="105"/>
  <c r="V1544" i="105"/>
  <c r="V1344" i="105"/>
  <c r="V1453" i="105"/>
  <c r="V2054" i="105"/>
  <c r="V1188" i="105"/>
  <c r="V1253" i="105"/>
  <c r="V1473" i="105"/>
  <c r="V1293" i="105"/>
  <c r="V1336" i="105"/>
  <c r="V1272" i="105"/>
  <c r="V2952" i="105"/>
  <c r="V1664" i="105"/>
  <c r="V2646" i="105"/>
  <c r="V1786" i="105"/>
  <c r="V1279" i="105"/>
  <c r="V1927" i="105"/>
  <c r="V1304" i="105"/>
  <c r="V1311" i="105"/>
  <c r="V1460" i="105"/>
  <c r="V1425" i="105"/>
  <c r="V1882" i="105"/>
  <c r="V3394" i="105"/>
  <c r="V1338" i="105"/>
  <c r="V1525" i="105"/>
  <c r="V1915" i="105"/>
  <c r="V2242" i="105"/>
  <c r="V3078" i="105"/>
  <c r="V1590" i="105"/>
  <c r="V2861" i="105"/>
  <c r="V2934" i="105"/>
  <c r="V2310" i="105"/>
  <c r="V1809" i="105"/>
  <c r="V1575" i="105"/>
  <c r="V1281" i="105"/>
  <c r="V1123" i="105"/>
  <c r="V3618" i="105"/>
  <c r="V1417" i="105"/>
  <c r="V2623" i="105"/>
  <c r="V2737" i="105"/>
  <c r="V3006" i="105"/>
  <c r="V2338" i="105"/>
  <c r="V3123" i="105"/>
  <c r="V2644" i="105"/>
  <c r="V2520" i="105"/>
  <c r="V1659" i="105"/>
  <c r="V3321" i="105"/>
  <c r="V2086" i="105"/>
  <c r="V3652" i="105"/>
  <c r="V1695" i="105"/>
  <c r="V3162" i="105"/>
  <c r="V2272" i="105"/>
  <c r="V3251" i="105"/>
  <c r="V1371" i="105"/>
  <c r="V3844" i="105"/>
  <c r="V3931" i="105"/>
  <c r="V2468" i="105"/>
  <c r="V1679" i="105"/>
  <c r="V1199" i="105"/>
  <c r="V2610" i="105"/>
  <c r="V1121" i="105"/>
  <c r="V1616" i="105"/>
  <c r="V2220" i="105"/>
  <c r="V2060" i="105"/>
  <c r="V1764" i="105"/>
  <c r="V2972" i="105"/>
  <c r="V1909" i="105"/>
  <c r="V2585" i="105"/>
  <c r="V2664" i="105"/>
  <c r="V1241" i="105"/>
  <c r="V2058" i="105"/>
  <c r="V2898" i="105"/>
  <c r="V1861" i="105"/>
  <c r="V3756" i="105"/>
  <c r="V2637" i="105"/>
  <c r="V3606" i="105"/>
  <c r="V1816" i="105"/>
  <c r="V2814" i="105"/>
  <c r="V1179" i="105"/>
  <c r="V1521" i="105"/>
  <c r="V3882" i="105"/>
  <c r="V3311" i="105"/>
  <c r="V1804" i="105"/>
  <c r="V3613" i="105"/>
  <c r="V3632" i="105"/>
  <c r="V3621" i="105"/>
  <c r="V1885" i="105"/>
  <c r="V1736" i="105"/>
  <c r="V1922" i="105"/>
  <c r="V2834" i="105"/>
  <c r="V1625" i="105"/>
  <c r="V1165" i="105"/>
  <c r="V1706" i="105"/>
  <c r="V3016" i="105"/>
  <c r="V1742" i="105"/>
  <c r="V2771" i="105"/>
  <c r="V2556" i="105"/>
  <c r="V2769" i="105"/>
  <c r="V2436" i="105"/>
  <c r="V3104" i="105"/>
  <c r="V2353" i="105"/>
  <c r="V3735" i="105"/>
  <c r="V3832" i="105"/>
  <c r="V3889" i="105"/>
  <c r="V2497" i="105"/>
  <c r="V3864" i="105"/>
  <c r="V2713" i="105"/>
  <c r="V3437" i="105"/>
  <c r="V3915" i="105"/>
  <c r="V3013" i="105"/>
  <c r="V1941" i="105"/>
  <c r="V1692" i="105"/>
  <c r="V1230" i="105"/>
  <c r="V2221" i="105"/>
  <c r="V1491" i="105"/>
  <c r="V1307" i="105"/>
  <c r="V2507" i="105"/>
  <c r="V2773" i="105"/>
  <c r="V2544" i="105"/>
  <c r="V3204" i="105"/>
  <c r="V1289" i="105"/>
  <c r="V1332" i="105"/>
  <c r="V3269" i="105"/>
  <c r="V2506" i="105"/>
  <c r="V2876" i="105"/>
  <c r="V3129" i="105"/>
  <c r="V2401" i="105"/>
  <c r="V1913" i="105"/>
  <c r="V2329" i="105"/>
  <c r="V3446" i="105"/>
  <c r="V3564" i="105"/>
  <c r="V2880" i="105"/>
  <c r="V3677" i="105"/>
  <c r="V2398" i="105"/>
  <c r="V3880" i="105"/>
  <c r="V2122" i="105"/>
  <c r="V1914" i="105"/>
  <c r="V1375" i="105"/>
  <c r="V1757" i="105"/>
  <c r="V1965" i="105"/>
  <c r="V1666" i="105"/>
  <c r="V1361" i="105"/>
  <c r="V1783" i="105"/>
  <c r="V2432" i="105"/>
  <c r="V2885" i="105"/>
  <c r="V1733" i="105"/>
  <c r="V3133" i="105"/>
  <c r="V1639" i="105"/>
  <c r="V2551" i="105"/>
  <c r="V3708" i="105"/>
  <c r="V2360" i="105"/>
  <c r="V2860" i="105"/>
  <c r="V3181" i="105"/>
  <c r="V3583" i="105"/>
  <c r="V3972" i="105"/>
  <c r="V3144" i="105"/>
  <c r="V2063" i="105"/>
  <c r="V2075" i="105"/>
  <c r="V1526" i="105"/>
  <c r="V3905" i="105"/>
  <c r="V3814" i="105"/>
  <c r="V3518" i="105"/>
  <c r="V3363" i="105"/>
  <c r="V2598" i="105"/>
  <c r="V3280" i="105"/>
  <c r="V2755" i="105"/>
  <c r="V1445" i="105"/>
  <c r="V1950" i="105"/>
  <c r="V2084" i="105"/>
  <c r="V1699" i="105"/>
  <c r="V3432" i="105"/>
  <c r="V3688" i="105"/>
  <c r="V1598" i="105"/>
  <c r="V1143" i="105"/>
  <c r="V3240" i="105"/>
  <c r="V2756" i="105"/>
  <c r="V1888" i="105"/>
  <c r="V1991" i="105"/>
  <c r="V2711" i="105"/>
  <c r="V2843" i="105"/>
  <c r="V3500" i="105"/>
  <c r="V3010" i="105"/>
  <c r="V2564" i="105"/>
  <c r="V3949" i="105"/>
  <c r="V3580" i="105"/>
  <c r="V2456" i="105"/>
  <c r="V3904" i="105"/>
  <c r="V3893" i="105"/>
  <c r="V1860" i="105"/>
  <c r="V1261" i="105"/>
  <c r="V2740" i="105"/>
  <c r="V1760" i="105"/>
  <c r="V2139" i="105"/>
  <c r="V1875" i="105"/>
  <c r="V1475" i="105"/>
  <c r="V2734" i="105"/>
  <c r="V3974" i="105"/>
  <c r="V1185" i="105"/>
  <c r="V1300" i="105"/>
  <c r="V2460" i="105"/>
  <c r="V2408" i="105"/>
  <c r="V3614" i="105"/>
  <c r="V3636" i="105"/>
  <c r="V3484" i="105"/>
  <c r="V3833" i="105"/>
  <c r="V2518" i="105"/>
  <c r="V3907" i="105"/>
  <c r="V3488" i="105"/>
  <c r="V2710" i="105"/>
  <c r="V2577" i="105"/>
  <c r="V3419" i="105"/>
  <c r="V3891" i="105"/>
  <c r="V3212" i="105"/>
  <c r="V3715" i="105"/>
  <c r="V3837" i="105"/>
  <c r="V3718" i="105"/>
  <c r="V1498" i="105"/>
  <c r="V1571" i="105"/>
  <c r="V1869" i="105"/>
  <c r="V1144" i="105"/>
  <c r="V1340" i="105"/>
  <c r="V1976" i="105"/>
  <c r="V3420" i="105"/>
  <c r="V2600" i="105"/>
  <c r="V3185" i="105"/>
  <c r="V2718" i="105"/>
  <c r="V1558" i="105"/>
  <c r="V1493" i="105"/>
  <c r="V3041" i="105"/>
  <c r="V3405" i="105"/>
  <c r="V3344" i="105"/>
  <c r="V2730" i="105"/>
  <c r="V3662" i="105"/>
  <c r="V3335" i="105"/>
  <c r="V3188" i="105"/>
  <c r="V3341" i="105"/>
  <c r="V3229" i="105"/>
  <c r="V3784" i="105"/>
  <c r="V2932" i="105"/>
  <c r="V2127" i="105"/>
  <c r="V2071" i="105"/>
  <c r="V2650" i="105"/>
  <c r="V1145" i="105"/>
  <c r="V1284" i="105"/>
  <c r="V1387" i="105"/>
  <c r="V1168" i="105"/>
  <c r="V3499" i="105"/>
  <c r="V2165" i="105"/>
  <c r="V1517" i="105"/>
  <c r="V3356" i="105"/>
  <c r="V1443" i="105"/>
  <c r="V2320" i="105"/>
  <c r="V2393" i="105"/>
  <c r="V1973" i="105"/>
  <c r="V3070" i="105"/>
  <c r="V2324" i="105"/>
  <c r="V3509" i="105"/>
  <c r="V1819" i="105"/>
  <c r="V1881" i="105"/>
  <c r="V1683" i="105"/>
  <c r="V2250" i="105"/>
  <c r="V2441" i="105"/>
  <c r="V3066" i="105"/>
  <c r="V2930" i="105"/>
  <c r="V3004" i="105"/>
  <c r="V2101" i="105"/>
  <c r="V2694" i="105"/>
  <c r="V1832" i="105"/>
  <c r="V3319" i="105"/>
  <c r="V2688" i="105"/>
  <c r="V2200" i="105"/>
  <c r="V2202" i="105"/>
  <c r="V3703" i="105"/>
  <c r="V3053" i="105"/>
  <c r="V3316" i="105"/>
  <c r="V2120" i="105"/>
  <c r="V2315" i="105"/>
  <c r="V3874" i="105"/>
  <c r="V1862" i="105"/>
  <c r="V3795" i="105"/>
  <c r="V1595" i="105"/>
  <c r="V1524" i="105"/>
  <c r="V2318" i="105"/>
  <c r="V3343" i="105"/>
  <c r="V2243" i="105"/>
  <c r="V1794" i="105"/>
  <c r="V2451" i="105"/>
  <c r="V3656" i="105"/>
  <c r="V2352" i="105"/>
  <c r="V2877" i="105"/>
  <c r="V2241" i="105"/>
  <c r="V2693" i="105"/>
  <c r="V3263" i="105"/>
  <c r="V2453" i="105"/>
  <c r="V3717" i="105"/>
  <c r="V3571" i="105"/>
  <c r="V3750" i="105"/>
  <c r="V3122" i="105"/>
  <c r="V3983" i="105"/>
  <c r="V3272" i="105"/>
  <c r="V1540" i="105"/>
  <c r="V1867" i="105"/>
  <c r="V2290" i="105"/>
  <c r="V1918" i="105"/>
  <c r="V1975" i="105"/>
  <c r="V1291" i="105"/>
  <c r="V3044" i="105"/>
  <c r="V1500" i="105"/>
  <c r="V1754" i="105"/>
  <c r="V1514" i="105"/>
  <c r="V2675" i="105"/>
  <c r="V3724" i="105"/>
  <c r="V2837" i="105"/>
  <c r="V3355" i="105"/>
  <c r="V3559" i="105"/>
  <c r="V2729" i="105"/>
  <c r="V2913" i="105"/>
  <c r="V2747" i="105"/>
  <c r="V2215" i="105"/>
  <c r="V2153" i="105"/>
  <c r="V1378" i="105"/>
  <c r="V2728" i="105"/>
  <c r="V2214" i="105"/>
  <c r="V1747" i="105"/>
  <c r="V1537" i="105"/>
  <c r="V2620" i="105"/>
  <c r="V2129" i="105"/>
  <c r="V2931" i="105"/>
  <c r="V1916" i="105"/>
  <c r="V3838" i="105"/>
  <c r="V2020" i="105"/>
  <c r="V3005" i="105"/>
  <c r="V1597" i="105"/>
  <c r="V3190" i="105"/>
  <c r="V1789" i="105"/>
  <c r="V3117" i="105"/>
  <c r="V3812" i="105"/>
  <c r="V3057" i="105"/>
  <c r="V2727" i="105"/>
  <c r="V1750" i="105"/>
  <c r="V3828" i="105"/>
  <c r="V3176" i="105"/>
  <c r="V3250" i="105"/>
  <c r="V2529" i="105"/>
  <c r="V2803" i="105"/>
  <c r="V3746" i="105"/>
  <c r="V3480" i="105"/>
  <c r="V2784" i="105"/>
  <c r="V3776" i="105"/>
  <c r="V1528" i="105"/>
  <c r="V2929" i="105"/>
  <c r="V2126" i="105"/>
  <c r="V1934" i="105"/>
  <c r="V1931" i="105"/>
  <c r="V2312" i="105"/>
  <c r="V3170" i="105"/>
  <c r="V2500" i="105"/>
  <c r="V1877" i="105"/>
  <c r="V1903" i="105"/>
  <c r="V1641" i="105"/>
  <c r="V2496" i="105"/>
  <c r="V2355" i="105"/>
  <c r="V3048" i="105"/>
  <c r="V3385" i="105"/>
  <c r="V2743" i="105"/>
  <c r="V3695" i="105"/>
  <c r="V3023" i="105"/>
  <c r="V2631" i="105"/>
  <c r="V1822" i="105"/>
  <c r="V2611" i="105"/>
  <c r="V3148" i="105"/>
  <c r="V2359" i="105"/>
  <c r="V3411" i="105"/>
  <c r="V2712" i="105"/>
  <c r="V2402" i="105"/>
  <c r="V2749" i="105"/>
  <c r="V3946" i="105"/>
  <c r="V1718" i="105"/>
  <c r="V2308" i="105"/>
  <c r="V3379" i="105"/>
  <c r="V3660" i="105"/>
  <c r="V3599" i="105"/>
  <c r="V3464" i="105"/>
  <c r="V2479" i="105"/>
  <c r="V2467" i="105"/>
  <c r="V3992" i="105"/>
  <c r="V2523" i="105"/>
  <c r="V1400" i="105"/>
  <c r="V3202" i="105"/>
  <c r="V2131" i="105"/>
  <c r="V3197" i="105"/>
  <c r="V2411" i="105"/>
  <c r="V3127" i="105"/>
  <c r="V3103" i="105"/>
  <c r="V2094" i="105"/>
  <c r="V3279" i="105"/>
  <c r="V2113" i="105"/>
  <c r="V3899" i="105"/>
  <c r="V1434" i="105"/>
  <c r="V1451" i="105"/>
  <c r="V1917" i="105"/>
  <c r="V1530" i="105"/>
  <c r="V2975" i="105"/>
  <c r="V2937" i="105"/>
  <c r="V2148" i="105"/>
  <c r="V2686" i="105"/>
  <c r="V1552" i="105"/>
  <c r="V3281" i="105"/>
  <c r="V2438" i="105"/>
  <c r="V3679" i="105"/>
  <c r="V3738" i="105"/>
  <c r="V1945" i="105"/>
  <c r="V1859" i="105"/>
  <c r="V3622" i="105"/>
  <c r="V2010" i="105"/>
  <c r="V3487" i="105"/>
  <c r="V3201" i="105"/>
  <c r="V2540" i="105"/>
  <c r="V1518" i="105"/>
  <c r="V1504" i="105"/>
  <c r="V2478" i="105"/>
  <c r="V3087" i="105"/>
  <c r="V1274" i="105"/>
  <c r="V2493" i="105"/>
  <c r="V1721" i="105"/>
  <c r="V3758" i="105"/>
  <c r="V1637" i="105"/>
  <c r="V2190" i="105"/>
  <c r="V3193" i="105"/>
  <c r="V1423" i="105"/>
  <c r="V3527" i="105"/>
  <c r="V2383" i="105"/>
  <c r="V3424" i="105"/>
  <c r="V3323" i="105"/>
  <c r="V3556" i="105"/>
  <c r="V2969" i="105"/>
  <c r="V3533" i="105"/>
  <c r="V3576" i="105"/>
  <c r="V1946" i="105"/>
  <c r="V3595" i="105"/>
  <c r="V3603" i="105"/>
  <c r="V3442" i="105"/>
  <c r="V1826" i="105"/>
  <c r="V2584" i="105"/>
  <c r="V2206" i="105"/>
  <c r="V1269" i="105"/>
  <c r="V1447" i="105"/>
  <c r="V2651" i="105"/>
  <c r="V3100" i="105"/>
  <c r="V1536" i="105"/>
  <c r="V2417" i="105"/>
  <c r="V3366" i="105"/>
  <c r="V2792" i="105"/>
  <c r="V2999" i="105"/>
  <c r="V2081" i="105"/>
  <c r="V2362" i="105"/>
  <c r="V3243" i="105"/>
  <c r="V2917" i="105"/>
  <c r="V3916" i="105"/>
  <c r="V2735" i="105"/>
  <c r="V3450" i="105"/>
  <c r="V4001" i="105"/>
  <c r="V1974" i="105"/>
  <c r="V3084" i="105"/>
  <c r="V2199" i="105"/>
  <c r="V1725" i="105"/>
  <c r="V1685" i="105"/>
  <c r="V1740" i="105"/>
  <c r="V3780" i="105"/>
  <c r="V3026" i="105"/>
  <c r="V3507" i="105"/>
  <c r="V2531" i="105"/>
  <c r="V3054" i="105"/>
  <c r="V2213" i="105"/>
  <c r="V1534" i="105"/>
  <c r="V2949" i="105"/>
  <c r="V2750" i="105"/>
  <c r="V3730" i="105"/>
  <c r="V2671" i="105"/>
  <c r="V3544" i="105"/>
  <c r="V3152" i="105"/>
  <c r="V3241" i="105"/>
  <c r="V2124" i="105"/>
  <c r="V2056" i="105"/>
  <c r="V3685" i="105"/>
  <c r="V3389" i="105"/>
  <c r="V3451" i="105"/>
  <c r="V3562" i="105"/>
  <c r="V3672" i="105"/>
  <c r="V2409" i="105"/>
  <c r="V2607" i="105"/>
  <c r="V3075" i="105"/>
  <c r="V3762" i="105"/>
  <c r="V2265" i="105"/>
  <c r="V2000" i="105"/>
  <c r="V2327" i="105"/>
  <c r="V1727" i="105"/>
  <c r="V1749" i="105"/>
  <c r="V3647" i="105"/>
  <c r="V3362" i="105"/>
  <c r="V3523" i="105"/>
  <c r="V3056" i="105"/>
  <c r="V1732" i="105"/>
  <c r="V1418" i="105"/>
  <c r="V1354" i="105"/>
  <c r="V2660" i="105"/>
  <c r="V2563" i="105"/>
  <c r="V3773" i="105"/>
  <c r="V3744" i="105"/>
  <c r="V3970" i="105"/>
  <c r="V1879" i="105"/>
  <c r="V2269" i="105"/>
  <c r="V3116" i="105"/>
  <c r="V3808" i="105"/>
  <c r="V2944" i="105"/>
  <c r="V3683" i="105"/>
  <c r="V2119" i="105"/>
  <c r="V1486" i="105"/>
  <c r="V3174" i="105"/>
  <c r="V3168" i="105"/>
  <c r="V2574" i="105"/>
  <c r="V1761" i="105"/>
  <c r="V1714" i="105"/>
  <c r="V1748" i="105"/>
  <c r="V1112" i="105"/>
  <c r="V1347" i="105"/>
  <c r="V2235" i="105"/>
  <c r="V2709" i="105"/>
  <c r="V2987" i="105"/>
  <c r="V3349" i="105"/>
  <c r="V2851" i="105"/>
  <c r="V1484" i="105"/>
  <c r="V1403" i="105"/>
  <c r="V3470" i="105"/>
  <c r="V2777" i="105"/>
  <c r="V1790" i="105"/>
  <c r="V2347" i="105"/>
  <c r="V2228" i="105"/>
  <c r="V3265" i="105"/>
  <c r="V3336" i="105"/>
  <c r="V3328" i="105"/>
  <c r="V2817" i="105"/>
  <c r="V3942" i="105"/>
  <c r="V3597" i="105"/>
  <c r="V1508" i="105"/>
  <c r="V1436" i="105"/>
  <c r="V1982" i="105"/>
  <c r="V1433" i="105"/>
  <c r="V3325" i="105"/>
  <c r="V1910" i="105"/>
  <c r="V1373" i="105"/>
  <c r="V2625" i="105"/>
  <c r="V3415" i="105"/>
  <c r="V3532" i="105"/>
  <c r="V3368" i="105"/>
  <c r="V1957" i="105"/>
  <c r="V2483" i="105"/>
  <c r="V1651" i="105"/>
  <c r="V2059" i="105"/>
  <c r="V2548" i="105"/>
  <c r="V3760" i="105"/>
  <c r="V3266" i="105"/>
  <c r="V1711" i="105"/>
  <c r="V2691" i="105"/>
  <c r="V1851" i="105"/>
  <c r="V1752" i="105"/>
  <c r="V2848" i="105"/>
  <c r="V3273" i="105"/>
  <c r="V2798" i="105"/>
  <c r="V2633" i="105"/>
  <c r="V2480" i="105"/>
  <c r="V2832" i="105"/>
  <c r="V3856" i="105"/>
  <c r="V2410" i="105"/>
  <c r="V2117" i="105"/>
  <c r="V2596" i="105"/>
  <c r="V1617" i="105"/>
  <c r="V2465" i="105"/>
  <c r="V2064" i="105"/>
  <c r="V2121" i="105"/>
  <c r="V1589" i="105"/>
  <c r="V1776" i="105"/>
  <c r="V3308" i="105"/>
  <c r="V3800" i="105"/>
  <c r="V2850" i="105"/>
  <c r="V3590" i="105"/>
  <c r="V2759" i="105"/>
  <c r="V3043" i="105"/>
  <c r="V3623" i="105"/>
  <c r="V2612" i="105"/>
  <c r="V3439" i="105"/>
  <c r="V1263" i="105"/>
  <c r="V3211" i="105"/>
  <c r="V3081" i="105"/>
  <c r="V2746" i="105"/>
  <c r="V2293" i="105"/>
  <c r="V2008" i="105"/>
  <c r="V1260" i="105"/>
  <c r="V3274" i="105"/>
  <c r="V1738" i="105"/>
  <c r="V1568" i="105"/>
  <c r="V1948" i="105"/>
  <c r="V2161" i="105"/>
  <c r="V3315" i="105"/>
  <c r="V1701" i="105"/>
  <c r="V1648" i="105"/>
  <c r="V1929" i="105"/>
  <c r="V3911" i="105"/>
  <c r="V3156" i="105"/>
  <c r="V3494" i="105"/>
  <c r="V3588" i="105"/>
  <c r="V3671" i="105"/>
  <c r="V3866" i="105"/>
  <c r="V3406" i="105"/>
  <c r="V3903" i="105"/>
  <c r="V2980" i="105"/>
  <c r="V1905" i="105"/>
  <c r="V1187" i="105"/>
  <c r="V2218" i="105"/>
  <c r="V1766" i="105"/>
  <c r="V2839" i="105"/>
  <c r="V1763" i="105"/>
  <c r="V2452" i="105"/>
  <c r="V1778" i="105"/>
  <c r="V3520" i="105"/>
  <c r="V2555" i="105"/>
  <c r="V1984" i="105"/>
  <c r="V2348" i="105"/>
  <c r="V3166" i="105"/>
  <c r="V2508" i="105"/>
  <c r="V2758" i="105"/>
  <c r="V2753" i="105"/>
  <c r="V3959" i="105"/>
  <c r="V3069" i="105"/>
  <c r="V2510" i="105"/>
  <c r="V2961" i="105"/>
  <c r="V3350" i="105"/>
  <c r="V3960" i="105"/>
  <c r="V2978" i="105"/>
  <c r="V3847" i="105"/>
  <c r="V3728" i="105"/>
  <c r="V2723" i="105"/>
  <c r="V1252" i="105"/>
  <c r="V2536" i="105"/>
  <c r="V2704" i="105"/>
  <c r="V2004" i="105"/>
  <c r="V1572" i="105"/>
  <c r="V2445" i="105"/>
  <c r="V1458" i="105"/>
  <c r="V2282" i="105"/>
  <c r="V2800" i="105"/>
  <c r="V2180" i="105"/>
  <c r="V2840" i="105"/>
  <c r="V2140" i="105"/>
  <c r="V1977" i="105"/>
  <c r="V2444" i="105"/>
  <c r="V3320" i="105"/>
  <c r="V3627" i="105"/>
  <c r="V2538" i="105"/>
  <c r="V3060" i="105"/>
  <c r="V2808" i="105"/>
  <c r="V3930" i="105"/>
  <c r="V3873" i="105"/>
  <c r="V3747" i="105"/>
  <c r="V2223" i="105"/>
  <c r="V3920" i="105"/>
  <c r="V3810" i="105"/>
  <c r="V3940" i="105"/>
  <c r="V3303" i="105"/>
  <c r="V1623" i="105"/>
  <c r="V1406" i="105"/>
  <c r="V1377" i="105"/>
  <c r="V3511" i="105"/>
  <c r="V3549" i="105"/>
  <c r="V1854" i="105"/>
  <c r="V1646" i="105"/>
  <c r="V2874" i="105"/>
  <c r="V2143" i="105"/>
  <c r="V3110" i="105"/>
  <c r="V2325" i="105"/>
  <c r="V3802" i="105"/>
  <c r="V2696" i="105"/>
  <c r="V3347" i="105"/>
  <c r="V2857" i="105"/>
  <c r="V2804" i="105"/>
  <c r="V3423" i="105"/>
  <c r="V2171" i="105"/>
  <c r="V2590" i="105"/>
  <c r="V1488" i="105"/>
  <c r="V3400" i="105"/>
  <c r="V2251" i="105"/>
  <c r="V3469" i="105"/>
  <c r="V3025" i="105"/>
  <c r="V2579" i="105"/>
  <c r="V2787" i="105"/>
  <c r="V2470" i="105"/>
  <c r="V1930" i="105"/>
  <c r="V3719" i="105"/>
  <c r="V2677" i="105"/>
  <c r="V3551" i="105"/>
  <c r="V2786" i="105"/>
  <c r="V3860" i="105"/>
  <c r="V3634" i="105"/>
  <c r="V3727" i="105"/>
  <c r="V3395" i="105"/>
  <c r="V3981" i="105"/>
  <c r="V3985" i="105"/>
  <c r="V1584" i="105"/>
  <c r="V2797" i="105"/>
  <c r="V1362" i="105"/>
  <c r="V3461" i="105"/>
  <c r="V1788" i="105"/>
  <c r="V2791" i="105"/>
  <c r="V1808" i="105"/>
  <c r="V2346" i="105"/>
  <c r="V1553" i="105"/>
  <c r="V3475" i="105"/>
  <c r="V1539" i="105"/>
  <c r="V3427" i="105"/>
  <c r="V1972" i="105"/>
  <c r="V1959" i="105"/>
  <c r="V3047" i="105"/>
  <c r="V2549" i="105"/>
  <c r="V3435" i="105"/>
  <c r="V2662" i="105"/>
  <c r="V1196" i="105"/>
  <c r="O1109" i="81"/>
  <c r="AD1835" i="105"/>
  <c r="AD1900" i="105"/>
  <c r="AD2496" i="105"/>
  <c r="AD2109" i="105"/>
  <c r="AD3418" i="105"/>
  <c r="AD3514" i="105"/>
  <c r="AD2764" i="105"/>
  <c r="AD2958" i="105"/>
  <c r="AD3670" i="105"/>
  <c r="AD2199" i="105"/>
  <c r="AD3740" i="105"/>
  <c r="AD2912" i="105"/>
  <c r="AD3442" i="105"/>
  <c r="AD2910" i="105"/>
  <c r="AD2742" i="105"/>
  <c r="AD3299" i="105"/>
  <c r="AD3495" i="105"/>
  <c r="AD3810" i="105"/>
  <c r="AD2431" i="105"/>
  <c r="AD2553" i="105"/>
  <c r="AD3685" i="105"/>
  <c r="AD3577" i="105"/>
  <c r="AD3363" i="105"/>
  <c r="AD3380" i="105"/>
  <c r="AD3817" i="105"/>
  <c r="AD3755" i="105"/>
  <c r="AD3587" i="105"/>
  <c r="AD2717" i="105"/>
  <c r="AD3258" i="105"/>
  <c r="AD2377" i="105"/>
  <c r="AD3017" i="105"/>
  <c r="AD2468" i="105"/>
  <c r="AD2591" i="105"/>
  <c r="AD3775" i="105"/>
  <c r="AD3159" i="105"/>
  <c r="AD3134" i="105"/>
  <c r="AD3146" i="105"/>
  <c r="AD3747" i="105"/>
  <c r="AD3216" i="105"/>
  <c r="AD2512" i="105"/>
  <c r="AD2503" i="105"/>
  <c r="AD3031" i="105"/>
  <c r="AD3762" i="105"/>
  <c r="AD3097" i="105"/>
  <c r="AD3347" i="105"/>
  <c r="AD3962" i="105"/>
  <c r="AD1782" i="105"/>
  <c r="AD2482" i="105"/>
  <c r="AD3914" i="105"/>
  <c r="AD3686" i="105"/>
  <c r="AD3750" i="105"/>
  <c r="AD2792" i="105"/>
  <c r="AD3324" i="105"/>
  <c r="AD2829" i="105"/>
  <c r="AD3522" i="105"/>
  <c r="AD3868" i="105"/>
  <c r="AD1810" i="105"/>
  <c r="AD3375" i="105"/>
  <c r="AD3667" i="105"/>
  <c r="AD2847" i="105"/>
  <c r="AD2793" i="105"/>
  <c r="AD3944" i="105"/>
  <c r="AD3907" i="105"/>
  <c r="AD3827" i="105"/>
  <c r="AD3668" i="105"/>
  <c r="AD3374" i="105"/>
  <c r="AD4001" i="105"/>
  <c r="AD3481" i="105"/>
  <c r="AD1549" i="105"/>
  <c r="AD2823" i="105"/>
  <c r="AD2490" i="105"/>
  <c r="AD2634" i="105"/>
  <c r="AD3634" i="105"/>
  <c r="AD3602" i="105"/>
  <c r="AD3922" i="105"/>
  <c r="AD2215" i="105"/>
  <c r="AD2655" i="105"/>
  <c r="AD2791" i="105"/>
  <c r="AD1403" i="105"/>
  <c r="AD2255" i="105"/>
  <c r="AD3804" i="105"/>
  <c r="AD2200" i="105"/>
  <c r="AD3022" i="105"/>
  <c r="AD3614" i="105"/>
  <c r="AD3507" i="105"/>
  <c r="AD2735" i="105"/>
  <c r="AD1349" i="105"/>
  <c r="AD1368" i="105"/>
  <c r="AD3056" i="105"/>
  <c r="AD3450" i="105"/>
  <c r="AD2626" i="105"/>
  <c r="AD2458" i="105"/>
  <c r="AD3303" i="105"/>
  <c r="AD2851" i="105"/>
  <c r="AD2010" i="105"/>
  <c r="AD3748" i="105"/>
  <c r="AD3213" i="105"/>
  <c r="AD3894" i="105"/>
  <c r="AD3636" i="105"/>
  <c r="AD1580" i="105"/>
  <c r="AD3963" i="105"/>
  <c r="AD2342" i="105"/>
  <c r="AD3567" i="105"/>
  <c r="AD3473" i="105"/>
  <c r="AD3805" i="105"/>
  <c r="AD3370" i="105"/>
  <c r="AD3902" i="105"/>
  <c r="AD3019" i="105"/>
  <c r="AD2931" i="105"/>
  <c r="AD3154" i="105"/>
  <c r="AD3887" i="105"/>
  <c r="AD1735" i="105"/>
  <c r="AD3741" i="105"/>
  <c r="AD3647" i="105"/>
  <c r="AD3362" i="105"/>
  <c r="AD2326" i="105"/>
  <c r="AD1198" i="105"/>
  <c r="AD3650" i="105"/>
  <c r="AD3539" i="105"/>
  <c r="AD3008" i="105"/>
  <c r="AD3513" i="105"/>
  <c r="AD3468" i="105"/>
  <c r="AD3232" i="105"/>
  <c r="AD3197" i="105"/>
  <c r="AD2703" i="105"/>
  <c r="AD3190" i="105"/>
  <c r="AD2236" i="105"/>
  <c r="AD3724" i="105"/>
  <c r="AD3589" i="105"/>
  <c r="AD2585" i="105"/>
  <c r="AD3432" i="105"/>
  <c r="AD2581" i="105"/>
  <c r="AD2474" i="105"/>
  <c r="AD2043" i="105"/>
  <c r="AD3538" i="105"/>
  <c r="AD2129" i="105"/>
  <c r="AD2897" i="105"/>
  <c r="AD1302" i="105"/>
  <c r="AD3934" i="105"/>
  <c r="AD3746" i="105"/>
  <c r="AD3208" i="105"/>
  <c r="AD3268" i="105"/>
  <c r="AD3383" i="105"/>
  <c r="AD3796" i="105"/>
  <c r="AD3482" i="105"/>
  <c r="AD2415" i="105"/>
  <c r="AD1960" i="105"/>
  <c r="AD3787" i="105"/>
  <c r="AD3199" i="105"/>
  <c r="AD3739" i="105"/>
  <c r="AD3062" i="105"/>
  <c r="AD3765" i="105"/>
  <c r="AD3994" i="105"/>
  <c r="AD2501" i="105"/>
  <c r="AD2872" i="105"/>
  <c r="AD3162" i="105"/>
  <c r="AD2456" i="105"/>
  <c r="AD2859" i="105"/>
  <c r="AD3853" i="105"/>
  <c r="AD3638" i="105"/>
  <c r="AD1700" i="105"/>
  <c r="AD2680" i="105"/>
  <c r="AD1160" i="105"/>
  <c r="AD3992" i="105"/>
  <c r="AD3342" i="105"/>
  <c r="AD2417" i="105"/>
  <c r="AD3965" i="105"/>
  <c r="AD2984" i="105"/>
  <c r="AD3901" i="105"/>
  <c r="AD3799" i="105"/>
  <c r="AD3886" i="105"/>
  <c r="AD3131" i="105"/>
  <c r="AD2146" i="105"/>
  <c r="AD3993" i="105"/>
  <c r="AD3835" i="105"/>
  <c r="AD2950" i="105"/>
  <c r="AD3719" i="105"/>
  <c r="AD2031" i="105"/>
  <c r="AD2852" i="105"/>
  <c r="AD3928" i="105"/>
  <c r="AD2266" i="105"/>
  <c r="AD3493" i="105"/>
  <c r="AD3852" i="105"/>
  <c r="AD3090" i="105"/>
  <c r="AD2660" i="105"/>
  <c r="AD3584" i="105"/>
  <c r="AD3989" i="105"/>
  <c r="AD3609" i="105"/>
  <c r="AD3271" i="105"/>
  <c r="AD2879" i="105"/>
  <c r="AD2014" i="105"/>
  <c r="AD2908" i="105"/>
  <c r="AD1814" i="105"/>
  <c r="AD2324" i="105"/>
  <c r="AD3657" i="105"/>
  <c r="AD3590" i="105"/>
  <c r="AD3820" i="105"/>
  <c r="AD3836" i="105"/>
  <c r="AD1917" i="105"/>
  <c r="AD2937" i="105"/>
  <c r="AD2478" i="105"/>
  <c r="AD2090" i="105"/>
  <c r="AD3780" i="105"/>
  <c r="AD1321" i="105"/>
  <c r="AD3404" i="105"/>
  <c r="AD3198" i="105"/>
  <c r="AD3912" i="105"/>
  <c r="AD3661" i="105"/>
  <c r="AD3689" i="105"/>
  <c r="AD1638" i="105"/>
  <c r="AD2036" i="105"/>
  <c r="AD3792" i="105"/>
  <c r="AD3838" i="105"/>
  <c r="AD2966" i="105"/>
  <c r="AD2661" i="105"/>
  <c r="AD3497" i="105"/>
  <c r="AD3150" i="105"/>
  <c r="AD3502" i="105"/>
  <c r="AD3664" i="105"/>
  <c r="AD2168" i="105"/>
  <c r="AD1862" i="105"/>
  <c r="AD2391" i="105"/>
  <c r="AD2297" i="105"/>
  <c r="AD2208" i="105"/>
  <c r="AD2918" i="105"/>
  <c r="AD3921" i="105"/>
  <c r="AD2444" i="105"/>
  <c r="AD2900" i="105"/>
  <c r="AD2635" i="105"/>
  <c r="AD3752" i="105"/>
  <c r="AD2133" i="105"/>
  <c r="AD2154" i="105"/>
  <c r="AD3068" i="105"/>
  <c r="AD2639" i="105"/>
  <c r="AD2076" i="105"/>
  <c r="AD1732" i="105"/>
  <c r="AD3395" i="105"/>
  <c r="AD1430" i="105"/>
  <c r="AD3870" i="105"/>
  <c r="AD3948" i="105"/>
  <c r="AD3854" i="105"/>
  <c r="AD3604" i="105"/>
  <c r="AD3692" i="105"/>
  <c r="AD3505" i="105"/>
  <c r="AD3257" i="105"/>
  <c r="AD3192" i="105"/>
  <c r="AD3444" i="105"/>
  <c r="AD3329" i="105"/>
  <c r="AD2743" i="105"/>
  <c r="AD2594" i="105"/>
  <c r="AD3233" i="105"/>
  <c r="AD3178" i="105"/>
  <c r="AD1719" i="105"/>
  <c r="AD2894" i="105"/>
  <c r="AD1949" i="105"/>
  <c r="AD2032" i="105"/>
  <c r="AD1752" i="105"/>
  <c r="AD1153" i="105"/>
  <c r="AD2403" i="105"/>
  <c r="AD1787" i="105"/>
  <c r="AD3207" i="105"/>
  <c r="AD3403" i="105"/>
  <c r="AD2281" i="105"/>
  <c r="AD3857" i="105"/>
  <c r="AD3145" i="105"/>
  <c r="AD3850" i="105"/>
  <c r="AD3592" i="105"/>
  <c r="AD3666" i="105"/>
  <c r="AD3483" i="105"/>
  <c r="AD3189" i="105"/>
  <c r="AD3217" i="105"/>
  <c r="AD3157" i="105"/>
  <c r="AD3142" i="105"/>
  <c r="AD3570" i="105"/>
  <c r="AD3358" i="105"/>
  <c r="AD3617" i="105"/>
  <c r="AD2706" i="105"/>
  <c r="AD2586" i="105"/>
  <c r="AD3371" i="105"/>
  <c r="AD3225" i="105"/>
  <c r="AD3751" i="105"/>
  <c r="AD2573" i="105"/>
  <c r="AD2231" i="105"/>
  <c r="AD2463" i="105"/>
  <c r="AD2864" i="105"/>
  <c r="AD1907" i="105"/>
  <c r="AD2727" i="105"/>
  <c r="AD2902" i="105"/>
  <c r="AD2384" i="105"/>
  <c r="AD3063" i="105"/>
  <c r="AD3802" i="105"/>
  <c r="AD1762" i="105"/>
  <c r="AD3164" i="105"/>
  <c r="AD3085" i="105"/>
  <c r="AD1771" i="105"/>
  <c r="AD3824" i="105"/>
  <c r="AD3552" i="105"/>
  <c r="AD3094" i="105"/>
  <c r="AD3137" i="105"/>
  <c r="AD3108" i="105"/>
  <c r="AD3077" i="105"/>
  <c r="AD3498" i="105"/>
  <c r="AD3277" i="105"/>
  <c r="AD3352" i="105"/>
  <c r="AD3845" i="105"/>
  <c r="AD3534" i="105"/>
  <c r="AD2563" i="105"/>
  <c r="AD2776" i="105"/>
  <c r="AD3365" i="105"/>
  <c r="AD3218" i="105"/>
  <c r="AD3386" i="105"/>
  <c r="AD2459" i="105"/>
  <c r="AD2824" i="105"/>
  <c r="AD2712" i="105"/>
  <c r="AD3673" i="105"/>
  <c r="AD1759" i="105"/>
  <c r="AD1861" i="105"/>
  <c r="AD2848" i="105"/>
  <c r="AD2850" i="105"/>
  <c r="AD1131" i="105"/>
  <c r="AD2198" i="105"/>
  <c r="AD3009" i="105"/>
  <c r="AD1724" i="105"/>
  <c r="AD2499" i="105"/>
  <c r="AD3809" i="105"/>
  <c r="AD3816" i="105"/>
  <c r="AD3923" i="105"/>
  <c r="AD3517" i="105"/>
  <c r="AD3141" i="105"/>
  <c r="AD3115" i="105"/>
  <c r="AD3093" i="105"/>
  <c r="AD3283" i="105"/>
  <c r="AD3069" i="105"/>
  <c r="AD3438" i="105"/>
  <c r="AD3088" i="105"/>
  <c r="AD2677" i="105"/>
  <c r="AD3349" i="105"/>
  <c r="AD3122" i="105"/>
  <c r="AD3336" i="105"/>
  <c r="AD3024" i="105"/>
  <c r="AD2694" i="105"/>
  <c r="AD2447" i="105"/>
  <c r="AD3639" i="105"/>
  <c r="AD2399" i="105"/>
  <c r="AD3648" i="105"/>
  <c r="AD2842" i="105"/>
  <c r="AD2137" i="105"/>
  <c r="AD1247" i="105"/>
  <c r="AD2868" i="105"/>
  <c r="AD1579" i="105"/>
  <c r="AD2603" i="105"/>
  <c r="AD3310" i="105"/>
  <c r="AD2975" i="105"/>
  <c r="AD3801" i="105"/>
  <c r="AD3851" i="105"/>
  <c r="AD3464" i="105"/>
  <c r="AD3120" i="105"/>
  <c r="AD3148" i="105"/>
  <c r="AD3110" i="105"/>
  <c r="AD3399" i="105"/>
  <c r="AD3060" i="105"/>
  <c r="AD3405" i="105"/>
  <c r="AD3080" i="105"/>
  <c r="AD3300" i="105"/>
  <c r="AD3500" i="105"/>
  <c r="AD2669" i="105"/>
  <c r="AD3317" i="105"/>
  <c r="AD3290" i="105"/>
  <c r="AD3477" i="105"/>
  <c r="AD2662" i="105"/>
  <c r="AD1821" i="105"/>
  <c r="AD1693" i="105"/>
  <c r="AD3012" i="105"/>
  <c r="AD1815" i="105"/>
  <c r="AD2001" i="105"/>
  <c r="AD2801" i="105"/>
  <c r="AD2085" i="105"/>
  <c r="AD1182" i="105"/>
  <c r="AD2009" i="105"/>
  <c r="AD2576" i="105"/>
  <c r="AD2883" i="105"/>
  <c r="AD3722" i="105"/>
  <c r="AD2841" i="105"/>
  <c r="AD1289" i="105"/>
  <c r="AD3925" i="105"/>
  <c r="AD3716" i="105"/>
  <c r="AD3891" i="105"/>
  <c r="AD3843" i="105"/>
  <c r="AD3910" i="105"/>
  <c r="AD3510" i="105"/>
  <c r="AD3127" i="105"/>
  <c r="AD3078" i="105"/>
  <c r="AD3223" i="105"/>
  <c r="AD2977" i="105"/>
  <c r="AD3401" i="105"/>
  <c r="AD3791" i="105"/>
  <c r="AD3002" i="105"/>
  <c r="AD3288" i="105"/>
  <c r="AD3452" i="105"/>
  <c r="AD3546" i="105"/>
  <c r="AD3014" i="105"/>
  <c r="AD3396" i="105"/>
  <c r="AD2658" i="105"/>
  <c r="AD3294" i="105"/>
  <c r="AD3136" i="105"/>
  <c r="AD2903" i="105"/>
  <c r="AD3318" i="105"/>
  <c r="AD3518" i="105"/>
  <c r="AD2315" i="105"/>
  <c r="AD1689" i="105"/>
  <c r="AD2972" i="105"/>
  <c r="AD1802" i="105"/>
  <c r="AD3644" i="105"/>
  <c r="AD3977" i="105"/>
  <c r="AD1943" i="105"/>
  <c r="AD2175" i="105"/>
  <c r="AD3580" i="105"/>
  <c r="AD3967" i="105"/>
  <c r="AD3756" i="105"/>
  <c r="AD3709" i="105"/>
  <c r="AD3871" i="105"/>
  <c r="AD3897" i="105"/>
  <c r="AD3041" i="105"/>
  <c r="AD3883" i="105"/>
  <c r="AD3048" i="105"/>
  <c r="AD3364" i="105"/>
  <c r="AD3711" i="105"/>
  <c r="AD2939" i="105"/>
  <c r="AD3909" i="105"/>
  <c r="AD2645" i="105"/>
  <c r="AD3279" i="105"/>
  <c r="AD3152" i="105"/>
  <c r="AD3738" i="105"/>
  <c r="AD3863" i="105"/>
  <c r="AD3789" i="105"/>
  <c r="AD3807" i="105"/>
  <c r="AD2688" i="105"/>
  <c r="AD3785" i="105"/>
  <c r="AD3779" i="105"/>
  <c r="AD3790" i="105"/>
  <c r="AD3770" i="105"/>
  <c r="AD3027" i="105"/>
  <c r="AD3783" i="105"/>
  <c r="AD3924" i="105"/>
  <c r="AD3808" i="105"/>
  <c r="AD3304" i="105"/>
  <c r="AD2906" i="105"/>
  <c r="AD3338" i="105"/>
  <c r="AD3436" i="105"/>
  <c r="AD2618" i="105"/>
  <c r="AD3128" i="105"/>
  <c r="AD3013" i="105"/>
  <c r="AD2968" i="105"/>
  <c r="AD2674" i="105"/>
  <c r="AD3191" i="105"/>
  <c r="AD2454" i="105"/>
  <c r="AD1718" i="105"/>
  <c r="AD2948" i="105"/>
  <c r="AD2700" i="105"/>
  <c r="AD3945" i="105"/>
  <c r="AD3707" i="105"/>
  <c r="AD3625" i="105"/>
  <c r="AD3729" i="105"/>
  <c r="AD3772" i="105"/>
  <c r="AD3980" i="105"/>
  <c r="AD3737" i="105"/>
  <c r="AD3876" i="105"/>
  <c r="AD3175" i="105"/>
  <c r="AD3042" i="105"/>
  <c r="AD3272" i="105"/>
  <c r="AD3184" i="105"/>
  <c r="AD3332" i="105"/>
  <c r="AD3220" i="105"/>
  <c r="AD3412" i="105"/>
  <c r="AD2871" i="105"/>
  <c r="AD3422" i="105"/>
  <c r="AD3831" i="105"/>
  <c r="AD2915" i="105"/>
  <c r="AD2319" i="105"/>
  <c r="AD2038" i="105"/>
  <c r="AD3183" i="105"/>
  <c r="AD2228" i="105"/>
  <c r="AD2590" i="105"/>
  <c r="AD3361" i="105"/>
  <c r="AD3691" i="105"/>
  <c r="AD3697" i="105"/>
  <c r="AD3641" i="105"/>
  <c r="AD3855" i="105"/>
  <c r="AD3766" i="105"/>
  <c r="AD3262" i="105"/>
  <c r="AD3385" i="105"/>
  <c r="AD2891" i="105"/>
  <c r="AD3167" i="105"/>
  <c r="AD3177" i="105"/>
  <c r="AD3406" i="105"/>
  <c r="AD3125" i="105"/>
  <c r="AD3415" i="105"/>
  <c r="AD3782" i="105"/>
  <c r="AD2457" i="105"/>
  <c r="AD3858" i="105"/>
  <c r="AD2349" i="105"/>
  <c r="AD3545" i="105"/>
  <c r="AD3987" i="105"/>
  <c r="AD3621" i="105"/>
  <c r="AD3646" i="105"/>
  <c r="AD1361" i="105"/>
  <c r="AD1995" i="105"/>
  <c r="AD3943" i="105"/>
  <c r="AD3727" i="105"/>
  <c r="AD3771" i="105"/>
  <c r="AD3759" i="105"/>
  <c r="AD3983" i="105"/>
  <c r="AD3548" i="105"/>
  <c r="AD3764" i="105"/>
  <c r="AD3566" i="105"/>
  <c r="AD3537" i="105"/>
  <c r="AD3982" i="105"/>
  <c r="AD3429" i="105"/>
  <c r="AD3161" i="105"/>
  <c r="AD2884" i="105"/>
  <c r="AD3276" i="105"/>
  <c r="AD3985" i="105"/>
  <c r="AD3704" i="105"/>
  <c r="AD3726" i="105"/>
  <c r="AD3448" i="105"/>
  <c r="AD3828" i="105"/>
  <c r="AD2062" i="105"/>
  <c r="AD3610" i="105"/>
  <c r="AD3416" i="105"/>
  <c r="AD2980" i="105"/>
  <c r="AD3355" i="105"/>
  <c r="AD3607" i="105"/>
  <c r="AD3649" i="105"/>
  <c r="AD3947" i="105"/>
  <c r="AD3373" i="105"/>
  <c r="AD3427" i="105"/>
  <c r="AD3443" i="105"/>
  <c r="AD3613" i="105"/>
  <c r="AD3402" i="105"/>
  <c r="AD3485" i="105"/>
  <c r="AD3620" i="105"/>
  <c r="AD3194" i="105"/>
  <c r="AD3693" i="105"/>
  <c r="AD2701" i="105"/>
  <c r="AD3021" i="105"/>
  <c r="AD3209" i="105"/>
  <c r="AD3214" i="105"/>
  <c r="AD2798" i="105"/>
  <c r="AD2676" i="105"/>
  <c r="AD3457" i="105"/>
  <c r="AD1957" i="105"/>
  <c r="AD2778" i="105"/>
  <c r="AD1864" i="105"/>
  <c r="AD3472" i="105"/>
  <c r="AD2183" i="105"/>
  <c r="AD1531" i="105"/>
  <c r="AD2108" i="105"/>
  <c r="AD2383" i="105"/>
  <c r="AD3892" i="105"/>
  <c r="AD1515" i="105"/>
  <c r="AD2287" i="105"/>
  <c r="AD2827" i="105"/>
  <c r="AD1696" i="105"/>
  <c r="AD2515" i="105"/>
  <c r="AD1322" i="105"/>
  <c r="AD2229" i="105"/>
  <c r="AD2240" i="105"/>
  <c r="AD2247" i="105"/>
  <c r="AD2678" i="105"/>
  <c r="AD1529" i="105"/>
  <c r="AD3970" i="105"/>
  <c r="AD3721" i="105"/>
  <c r="AD3366" i="105"/>
  <c r="AD3842" i="105"/>
  <c r="AD3742" i="105"/>
  <c r="AD2990" i="105"/>
  <c r="AD2780" i="105"/>
  <c r="AD3076" i="105"/>
  <c r="AD2544" i="105"/>
  <c r="AD3955" i="105"/>
  <c r="AD1954" i="105"/>
  <c r="AD2728" i="105"/>
  <c r="AD2702" i="105"/>
  <c r="AD3408" i="105"/>
  <c r="AD2272" i="105"/>
  <c r="AD1474" i="105"/>
  <c r="AD3896" i="105"/>
  <c r="AD2330" i="105"/>
  <c r="AD1498" i="105"/>
  <c r="AD1372" i="105"/>
  <c r="AD1665" i="105"/>
  <c r="AD2489" i="105"/>
  <c r="AD1288" i="105"/>
  <c r="AD1880" i="105"/>
  <c r="AD2211" i="105"/>
  <c r="AD2956" i="105"/>
  <c r="AD3656" i="105"/>
  <c r="AD3526" i="105"/>
  <c r="AD3996" i="105"/>
  <c r="AD3715" i="105"/>
  <c r="AD3466" i="105"/>
  <c r="AD3331" i="105"/>
  <c r="AD3455" i="105"/>
  <c r="AD3749" i="105"/>
  <c r="AD3459" i="105"/>
  <c r="AD3143" i="105"/>
  <c r="AD3642" i="105"/>
  <c r="AD3978" i="105"/>
  <c r="AD2940" i="105"/>
  <c r="AD2974" i="105"/>
  <c r="AD3195" i="105"/>
  <c r="AD2763" i="105"/>
  <c r="AD3033" i="105"/>
  <c r="AD3057" i="105"/>
  <c r="AD2668" i="105"/>
  <c r="AD3932" i="105"/>
  <c r="AD3541" i="105"/>
  <c r="AD2724" i="105"/>
  <c r="AD1841" i="105"/>
  <c r="AD2048" i="105"/>
  <c r="AD3882" i="105"/>
  <c r="AD2321" i="105"/>
  <c r="AD3615" i="105"/>
  <c r="AD1650" i="105"/>
  <c r="AD3393" i="105"/>
  <c r="AD3581" i="105"/>
  <c r="AD3867" i="105"/>
  <c r="AD3942" i="105"/>
  <c r="AD3976" i="105"/>
  <c r="AD3462" i="105"/>
  <c r="AD3410" i="105"/>
  <c r="AD3285" i="105"/>
  <c r="AD3440" i="105"/>
  <c r="AD3645" i="105"/>
  <c r="AD3703" i="105"/>
  <c r="AD3113" i="105"/>
  <c r="AD3491" i="105"/>
  <c r="AD3519" i="105"/>
  <c r="AD2926" i="105"/>
  <c r="AD2953" i="105"/>
  <c r="AD2744" i="105"/>
  <c r="AD3011" i="105"/>
  <c r="AD2643" i="105"/>
  <c r="AD3761" i="105"/>
  <c r="AD3309" i="105"/>
  <c r="AD2604" i="105"/>
  <c r="AD1830" i="105"/>
  <c r="AD2649" i="105"/>
  <c r="AD2202" i="105"/>
  <c r="AD2100" i="105"/>
  <c r="AD2762" i="105"/>
  <c r="AD2077" i="105"/>
  <c r="AD3608" i="105"/>
  <c r="AD3569" i="105"/>
  <c r="AD3895" i="105"/>
  <c r="AD3360" i="105"/>
  <c r="AD3244" i="105"/>
  <c r="AD3359" i="105"/>
  <c r="AD3568" i="105"/>
  <c r="AD3574" i="105"/>
  <c r="AD3938" i="105"/>
  <c r="AD2886" i="105"/>
  <c r="AD3684" i="105"/>
  <c r="AD3066" i="105"/>
  <c r="AD2683" i="105"/>
  <c r="AD2965" i="105"/>
  <c r="AD3890" i="105"/>
  <c r="AD3551" i="105"/>
  <c r="AD1795" i="105"/>
  <c r="AD2526" i="105"/>
  <c r="AD1743" i="105"/>
  <c r="AD2535" i="105"/>
  <c r="AD1996" i="105"/>
  <c r="AD3533" i="105"/>
  <c r="AD1261" i="105"/>
  <c r="AD1404" i="105"/>
  <c r="AD2252" i="105"/>
  <c r="AD1775" i="105"/>
  <c r="AD2050" i="105"/>
  <c r="AD2819" i="105"/>
  <c r="AD3862" i="105"/>
  <c r="AD3562" i="105"/>
  <c r="AD3760" i="105"/>
  <c r="AD3848" i="105"/>
  <c r="AD3384" i="105"/>
  <c r="AD3335" i="105"/>
  <c r="AD3224" i="105"/>
  <c r="AD3492" i="105"/>
  <c r="AD3270" i="105"/>
  <c r="AD3420" i="105"/>
  <c r="AD3478" i="105"/>
  <c r="AD2862" i="105"/>
  <c r="AD2673" i="105"/>
  <c r="AD2630" i="105"/>
  <c r="AD3445" i="105"/>
  <c r="AD3133" i="105"/>
  <c r="AD2804" i="105"/>
  <c r="AD1781" i="105"/>
  <c r="AD2437" i="105"/>
  <c r="AD2530" i="105"/>
  <c r="AD3029" i="105"/>
  <c r="AD2042" i="105"/>
  <c r="AD3991" i="105"/>
  <c r="AD3112" i="105"/>
  <c r="AD3523" i="105"/>
  <c r="AD3682" i="105"/>
  <c r="AD3557" i="105"/>
  <c r="AD3754" i="105"/>
  <c r="AD3813" i="105"/>
  <c r="AD3767" i="105"/>
  <c r="AD3297" i="105"/>
  <c r="AD3376" i="105"/>
  <c r="AD3326" i="105"/>
  <c r="AD3423" i="105"/>
  <c r="AD3414" i="105"/>
  <c r="AD3458" i="105"/>
  <c r="AD2786" i="105"/>
  <c r="AD3619" i="105"/>
  <c r="AD3774" i="105"/>
  <c r="AD3390" i="105"/>
  <c r="AD2907" i="105"/>
  <c r="AD1758" i="105"/>
  <c r="AD2428" i="105"/>
  <c r="AD1702" i="105"/>
  <c r="AD2145" i="105"/>
  <c r="AD2030" i="105"/>
  <c r="AD1916" i="105"/>
  <c r="AD2147" i="105"/>
  <c r="AD3295" i="105"/>
  <c r="AD2578" i="105"/>
  <c r="AD2192" i="105"/>
  <c r="AD3463" i="105"/>
  <c r="AD2820" i="105"/>
  <c r="AD3988" i="105"/>
  <c r="AD3662" i="105"/>
  <c r="AD3598" i="105"/>
  <c r="AD3913" i="105"/>
  <c r="AD2351" i="105"/>
  <c r="AD2140" i="105"/>
  <c r="AD2667" i="105"/>
  <c r="AD3064" i="105"/>
  <c r="AD1576" i="105"/>
  <c r="AD2519" i="105"/>
  <c r="AD2794" i="105"/>
  <c r="AD2571" i="105"/>
  <c r="AD2996" i="105"/>
  <c r="AD1669" i="105"/>
  <c r="AD2254" i="105"/>
  <c r="AD3138" i="105"/>
  <c r="AD1679" i="105"/>
  <c r="AD1942" i="105"/>
  <c r="AD1844" i="105"/>
  <c r="AD1590" i="105"/>
  <c r="AD1342" i="105"/>
  <c r="AD2364" i="105"/>
  <c r="AD1597" i="105"/>
  <c r="AD3007" i="105"/>
  <c r="AD2679" i="105"/>
  <c r="AD1705" i="105"/>
  <c r="AD3603" i="105"/>
  <c r="AD2922" i="105"/>
  <c r="AD3353" i="105"/>
  <c r="AD3479" i="105"/>
  <c r="AD2554" i="105"/>
  <c r="AD2339" i="105"/>
  <c r="AD2218" i="105"/>
  <c r="AD2653" i="105"/>
  <c r="AD1543" i="105"/>
  <c r="AD1513" i="105"/>
  <c r="AD2629" i="105"/>
  <c r="AD2833" i="105"/>
  <c r="AD2528" i="105"/>
  <c r="AD3680" i="105"/>
  <c r="AD2002" i="105"/>
  <c r="AD1658" i="105"/>
  <c r="AD2699" i="105"/>
  <c r="AD1381" i="105"/>
  <c r="AD2648" i="105"/>
  <c r="AD2904" i="105"/>
  <c r="AD1667" i="105"/>
  <c r="AD1731" i="105"/>
  <c r="AD1914" i="105"/>
  <c r="AD1647" i="105"/>
  <c r="AD1831" i="105"/>
  <c r="AD1875" i="105"/>
  <c r="AD2099" i="105"/>
  <c r="AD2337" i="105"/>
  <c r="AD1640" i="105"/>
  <c r="AD2307" i="105"/>
  <c r="AD2656" i="105"/>
  <c r="AD3536" i="105"/>
  <c r="AD3543" i="105"/>
  <c r="AD3516" i="105"/>
  <c r="AD3433" i="105"/>
  <c r="AD3101" i="105"/>
  <c r="AD2947" i="105"/>
  <c r="AD2073" i="105"/>
  <c r="AD2033" i="105"/>
  <c r="AD1489" i="105"/>
  <c r="AD2588" i="105"/>
  <c r="AD2517" i="105"/>
  <c r="AD2212" i="105"/>
  <c r="AD1163" i="105"/>
  <c r="AD2684" i="105"/>
  <c r="AD1300" i="105"/>
  <c r="AD2608" i="105"/>
  <c r="AD1446" i="105"/>
  <c r="AD1697" i="105"/>
  <c r="AD1908" i="105"/>
  <c r="AD2197" i="105"/>
  <c r="AD1283" i="105"/>
  <c r="AD1852" i="105"/>
  <c r="AD1305" i="105"/>
  <c r="AD2205" i="105"/>
  <c r="AD3794" i="105"/>
  <c r="AD3929" i="105"/>
  <c r="AD2767" i="105"/>
  <c r="AD3037" i="105"/>
  <c r="AD1992" i="105"/>
  <c r="AD2549" i="105"/>
  <c r="AD2587" i="105"/>
  <c r="AD3888" i="105"/>
  <c r="AD2302" i="105"/>
  <c r="AD2355" i="105"/>
  <c r="AD3939" i="105"/>
  <c r="AD1135" i="105"/>
  <c r="AD1236" i="105"/>
  <c r="AD2601" i="105"/>
  <c r="AD1655" i="105"/>
  <c r="AD1744" i="105"/>
  <c r="AD2176" i="105"/>
  <c r="AD1796" i="105"/>
  <c r="AD3788" i="105"/>
  <c r="AD1707" i="105"/>
  <c r="AD1856" i="105"/>
  <c r="AD2132" i="105"/>
  <c r="AD2217" i="105"/>
  <c r="AD1259" i="105"/>
  <c r="AD2127" i="105"/>
  <c r="AD1749" i="105"/>
  <c r="AD3768" i="105"/>
  <c r="AD3966" i="105"/>
  <c r="AD3312" i="105"/>
  <c r="AD3234" i="105"/>
  <c r="AD2888" i="105"/>
  <c r="AD3865" i="105"/>
  <c r="AD2855" i="105"/>
  <c r="AD2766" i="105"/>
  <c r="AD1956" i="105"/>
  <c r="AD1912" i="105"/>
  <c r="AD3367" i="105"/>
  <c r="AD1462" i="105"/>
  <c r="AD2250" i="105"/>
  <c r="AD2298" i="105"/>
  <c r="AD3834" i="105"/>
  <c r="AD1889" i="105"/>
  <c r="AD3957" i="105"/>
  <c r="AD1439" i="105"/>
  <c r="AD2047" i="105"/>
  <c r="AD2580" i="105"/>
  <c r="AD1212" i="105"/>
  <c r="AD2592" i="105"/>
  <c r="AD1716" i="105"/>
  <c r="AD1712" i="105"/>
  <c r="AD1677" i="105"/>
  <c r="AD3591" i="105"/>
  <c r="AD3397" i="105"/>
  <c r="AD2799" i="105"/>
  <c r="AD3171" i="105"/>
  <c r="AD2835" i="105"/>
  <c r="AD3829" i="105"/>
  <c r="AD2826" i="105"/>
  <c r="AD2116" i="105"/>
  <c r="AD1837" i="105"/>
  <c r="AD2409" i="105"/>
  <c r="AD3252" i="105"/>
  <c r="AD1939" i="105"/>
  <c r="AD2239" i="105"/>
  <c r="AD2233" i="105"/>
  <c r="AD2433" i="105"/>
  <c r="AD2294" i="105"/>
  <c r="AD2795" i="105"/>
  <c r="AD2016" i="105"/>
  <c r="AD2378" i="105"/>
  <c r="AD2615" i="105"/>
  <c r="AD1203" i="105"/>
  <c r="AD1552" i="105"/>
  <c r="AD1688" i="105"/>
  <c r="AD1932" i="105"/>
  <c r="AD1626" i="105"/>
  <c r="AD3248" i="105"/>
  <c r="AD1600" i="105"/>
  <c r="AD2054" i="105"/>
  <c r="AD3043" i="105"/>
  <c r="AD2295" i="105"/>
  <c r="AD1857" i="105"/>
  <c r="AD1519" i="105"/>
  <c r="AD3460" i="105"/>
  <c r="AD3951" i="105"/>
  <c r="AD3651" i="105"/>
  <c r="AD3245" i="105"/>
  <c r="AD2788" i="105"/>
  <c r="AD3261" i="105"/>
  <c r="AD4000" i="105"/>
  <c r="AD2815" i="105"/>
  <c r="AD2633" i="105"/>
  <c r="AD2394" i="105"/>
  <c r="AD2259" i="105"/>
  <c r="AD2739" i="105"/>
  <c r="AD1872" i="105"/>
  <c r="AD1426" i="105"/>
  <c r="AD1113" i="105"/>
  <c r="AD2440" i="105"/>
  <c r="AD1115" i="105"/>
  <c r="AD1535" i="105"/>
  <c r="AD1635" i="105"/>
  <c r="AD1441" i="105"/>
  <c r="AD1619" i="105"/>
  <c r="AD2845" i="105"/>
  <c r="AD1444" i="105"/>
  <c r="AD1593" i="105"/>
  <c r="AD2524" i="105"/>
  <c r="AD1987" i="105"/>
  <c r="AD1557" i="105"/>
  <c r="AD1634" i="105"/>
  <c r="AD3918" i="105"/>
  <c r="AD3630" i="105"/>
  <c r="AD3757" i="105"/>
  <c r="AD3471" i="105"/>
  <c r="AD3065" i="105"/>
  <c r="AD2741" i="105"/>
  <c r="AD3073" i="105"/>
  <c r="AD3059" i="105"/>
  <c r="AD3969" i="105"/>
  <c r="AD2806" i="105"/>
  <c r="AD3731" i="105"/>
  <c r="AD2493" i="105"/>
  <c r="AD1774" i="105"/>
  <c r="AD1645" i="105"/>
  <c r="AD1636" i="105"/>
  <c r="AD1400" i="105"/>
  <c r="AD1885" i="105"/>
  <c r="AD2169" i="105"/>
  <c r="AD2323" i="105"/>
  <c r="AD2726" i="105"/>
  <c r="AD3687" i="105"/>
  <c r="AD1967" i="105"/>
  <c r="AD2358" i="105"/>
  <c r="AD2346" i="105"/>
  <c r="AD2426" i="105"/>
  <c r="AD1110" i="105"/>
  <c r="AD1527" i="105"/>
  <c r="AD1565" i="105"/>
  <c r="AD2830" i="105"/>
  <c r="AD1158" i="105"/>
  <c r="AD3949" i="105"/>
  <c r="AD1505" i="105"/>
  <c r="AD1911" i="105"/>
  <c r="AD1734" i="105"/>
  <c r="AD3278" i="105"/>
  <c r="AD1538" i="105"/>
  <c r="AD1211" i="105"/>
  <c r="AD2663" i="105"/>
  <c r="AD2600" i="105"/>
  <c r="AD1681" i="105"/>
  <c r="AD3001" i="105"/>
  <c r="AD2178" i="105"/>
  <c r="AD3246" i="105"/>
  <c r="AD1197" i="105"/>
  <c r="AD1126" i="105"/>
  <c r="AD3280" i="105"/>
  <c r="AD1974" i="105"/>
  <c r="AD3597" i="105"/>
  <c r="AD3725" i="105"/>
  <c r="AD3830" i="105"/>
  <c r="AD2725" i="105"/>
  <c r="AD2959" i="105"/>
  <c r="AD1721" i="105"/>
  <c r="AD1623" i="105"/>
  <c r="AD1332" i="105"/>
  <c r="AD1843" i="105"/>
  <c r="AD1913" i="105"/>
  <c r="AD2083" i="105"/>
  <c r="AD2019" i="105"/>
  <c r="AD1859" i="105"/>
  <c r="AD1522" i="105"/>
  <c r="AD1547" i="105"/>
  <c r="AD1433" i="105"/>
  <c r="AD2821" i="105"/>
  <c r="AD1575" i="105"/>
  <c r="AD1919" i="105"/>
  <c r="AD1801" i="105"/>
  <c r="AD2789" i="105"/>
  <c r="AD2944" i="105"/>
  <c r="AD1206" i="105"/>
  <c r="AD1315" i="105"/>
  <c r="AD1196" i="105"/>
  <c r="AD2385" i="105"/>
  <c r="AD2545" i="105"/>
  <c r="AD1254" i="105"/>
  <c r="AD1666" i="105"/>
  <c r="AD1291" i="105"/>
  <c r="AD2152" i="105"/>
  <c r="AD1329" i="105"/>
  <c r="AD2752" i="105"/>
  <c r="AD1737" i="105"/>
  <c r="AD2407" i="105"/>
  <c r="AD3669" i="105"/>
  <c r="AD1611" i="105"/>
  <c r="AD1561" i="105"/>
  <c r="AD3046" i="105"/>
  <c r="AD3626" i="105"/>
  <c r="AD2993" i="105"/>
  <c r="AD2923" i="105"/>
  <c r="AD3040" i="105"/>
  <c r="AD2729" i="105"/>
  <c r="AD3544" i="105"/>
  <c r="AD2408" i="105"/>
  <c r="AD2261" i="105"/>
  <c r="AD1674" i="105"/>
  <c r="AD2112" i="105"/>
  <c r="AD2446" i="105"/>
  <c r="AD2692" i="105"/>
  <c r="AD1311" i="105"/>
  <c r="AD1834" i="105"/>
  <c r="AD1927" i="105"/>
  <c r="AD2509" i="105"/>
  <c r="AD3111" i="105"/>
  <c r="AD3100" i="105"/>
  <c r="AD1385" i="105"/>
  <c r="AD1855" i="105"/>
  <c r="AD2292" i="105"/>
  <c r="AD3340" i="105"/>
  <c r="AD1499" i="105"/>
  <c r="AD1518" i="105"/>
  <c r="AD1397" i="105"/>
  <c r="AD2796" i="105"/>
  <c r="AD3149" i="105"/>
  <c r="AD1365" i="105"/>
  <c r="AD1413" i="105"/>
  <c r="AD1833" i="105"/>
  <c r="AD1487" i="105"/>
  <c r="AD2619" i="105"/>
  <c r="AD1221" i="105"/>
  <c r="AD1692" i="105"/>
  <c r="AD2291" i="105"/>
  <c r="AD1170" i="105"/>
  <c r="AD1467" i="105"/>
  <c r="AD1320" i="105"/>
  <c r="AD1477" i="105"/>
  <c r="AD1540" i="105"/>
  <c r="AD3643" i="105"/>
  <c r="AD3488" i="105"/>
  <c r="AD3028" i="105"/>
  <c r="AD2889" i="105"/>
  <c r="AD3035" i="105"/>
  <c r="AD2381" i="105"/>
  <c r="AD2243" i="105"/>
  <c r="AD1592" i="105"/>
  <c r="AD2051" i="105"/>
  <c r="AD2434" i="105"/>
  <c r="AD1800" i="105"/>
  <c r="AD2938" i="105"/>
  <c r="AD1369" i="105"/>
  <c r="AD3563" i="105"/>
  <c r="AD2220" i="105"/>
  <c r="AD2970" i="105"/>
  <c r="AD1472" i="105"/>
  <c r="AD1485" i="105"/>
  <c r="AD1496" i="105"/>
  <c r="AD1660" i="105"/>
  <c r="AD1317" i="105"/>
  <c r="AD2761" i="105"/>
  <c r="AD3055" i="105"/>
  <c r="AD1359" i="105"/>
  <c r="AD1524" i="105"/>
  <c r="AD1772" i="105"/>
  <c r="AD1455" i="105"/>
  <c r="AD1424" i="105"/>
  <c r="AD1708" i="105"/>
  <c r="AD1215" i="105"/>
  <c r="AD3139" i="105"/>
  <c r="AD2069" i="105"/>
  <c r="AD1150" i="105"/>
  <c r="AD1989" i="105"/>
  <c r="AD1729" i="105"/>
  <c r="AD1970" i="105"/>
  <c r="AD2257" i="105"/>
  <c r="AD3997" i="105"/>
  <c r="AD1352" i="105"/>
  <c r="AD2029" i="105"/>
  <c r="AD1243" i="105"/>
  <c r="AD3387" i="105"/>
  <c r="AD3553" i="105"/>
  <c r="AD2998" i="105"/>
  <c r="AD3389" i="105"/>
  <c r="AD2818" i="105"/>
  <c r="AD2110" i="105"/>
  <c r="AD2209" i="105"/>
  <c r="AD1584" i="105"/>
  <c r="AD1235" i="105"/>
  <c r="AD1761" i="105"/>
  <c r="AD1906" i="105"/>
  <c r="AD1653" i="105"/>
  <c r="AD2097" i="105"/>
  <c r="AD3226" i="105"/>
  <c r="AD3798" i="105"/>
  <c r="AD1440" i="105"/>
  <c r="AD2707" i="105"/>
  <c r="AD1348" i="105"/>
  <c r="AD3968" i="105"/>
  <c r="AD2547" i="105"/>
  <c r="AD1383" i="105"/>
  <c r="AD1526" i="105"/>
  <c r="AD1673" i="105"/>
  <c r="AD1941" i="105"/>
  <c r="AD2469" i="105"/>
  <c r="AD2612" i="105"/>
  <c r="AD1999" i="105"/>
  <c r="AD1270" i="105"/>
  <c r="AD2078" i="105"/>
  <c r="AD1133" i="105"/>
  <c r="AD3394" i="105"/>
  <c r="AD1309" i="105"/>
  <c r="AD3010" i="105"/>
  <c r="AD3743" i="105"/>
  <c r="AD2973" i="105"/>
  <c r="AD3147" i="105"/>
  <c r="AD3247" i="105"/>
  <c r="AD2782" i="105"/>
  <c r="AD2107" i="105"/>
  <c r="AD3815" i="105"/>
  <c r="AD1577" i="105"/>
  <c r="AD1686" i="105"/>
  <c r="AD2397" i="105"/>
  <c r="AD1171" i="105"/>
  <c r="AD1746" i="105"/>
  <c r="AD1776" i="105"/>
  <c r="AD2024" i="105"/>
  <c r="AD1808" i="105"/>
  <c r="AD2825" i="105"/>
  <c r="AD2957" i="105"/>
  <c r="AD1347" i="105"/>
  <c r="AD2875" i="105"/>
  <c r="AD2404" i="105"/>
  <c r="AD1367" i="105"/>
  <c r="AD3453" i="105"/>
  <c r="AD1252" i="105"/>
  <c r="AD3496" i="105"/>
  <c r="AD2518" i="105"/>
  <c r="AD3885" i="105"/>
  <c r="AD2783" i="105"/>
  <c r="AD1312" i="105"/>
  <c r="AD3811" i="105"/>
  <c r="AD3654" i="105"/>
  <c r="AD1356" i="105"/>
  <c r="AD1190" i="105"/>
  <c r="AD1122" i="105"/>
  <c r="AD2421" i="105"/>
  <c r="AD1437" i="105"/>
  <c r="AD1633" i="105"/>
  <c r="AD1445" i="105"/>
  <c r="AD1443" i="105"/>
  <c r="AD1210" i="105"/>
  <c r="AD1675" i="105"/>
  <c r="AD2492" i="105"/>
  <c r="AD1620" i="105"/>
  <c r="AD3652" i="105"/>
  <c r="AD2770" i="105"/>
  <c r="AD2733" i="105"/>
  <c r="AD2836" i="105"/>
  <c r="AD3720" i="105"/>
  <c r="AD1574" i="105"/>
  <c r="AD2285" i="105"/>
  <c r="AD1706" i="105"/>
  <c r="AD1751" i="105"/>
  <c r="AD1750" i="105"/>
  <c r="AD2392" i="105"/>
  <c r="AD1452" i="105"/>
  <c r="AD2878" i="105"/>
  <c r="AD1296" i="105"/>
  <c r="AD3900" i="105"/>
  <c r="AD1971" i="105"/>
  <c r="AD2289" i="105"/>
  <c r="AD2561" i="105"/>
  <c r="AD1333" i="105"/>
  <c r="AD1408" i="105"/>
  <c r="AD1612" i="105"/>
  <c r="AD1154" i="105"/>
  <c r="AD2494" i="105"/>
  <c r="AD3628" i="105"/>
  <c r="AD1214" i="105"/>
  <c r="AD1456" i="105"/>
  <c r="AD3435" i="105"/>
  <c r="AD3508" i="105"/>
  <c r="AD1420" i="105"/>
  <c r="AD2067" i="105"/>
  <c r="AD1377" i="105"/>
  <c r="AD2690" i="105"/>
  <c r="AD2877" i="105"/>
  <c r="AD1809" i="105"/>
  <c r="AD1581" i="105"/>
  <c r="AD1768" i="105"/>
  <c r="AD3705" i="105"/>
  <c r="AD3200" i="105"/>
  <c r="AD3898" i="105"/>
  <c r="AD3995" i="105"/>
  <c r="AD3480" i="105"/>
  <c r="AD2623" i="105"/>
  <c r="AD3305" i="105"/>
  <c r="AD2018" i="105"/>
  <c r="AD3554" i="105"/>
  <c r="AD1537" i="105"/>
  <c r="AD1512" i="105"/>
  <c r="AD2268" i="105"/>
  <c r="AD2466" i="105"/>
  <c r="AD1722" i="105"/>
  <c r="AD1968" i="105"/>
  <c r="AD1390" i="105"/>
  <c r="AD2718" i="105"/>
  <c r="AD1292" i="105"/>
  <c r="AD1622" i="105"/>
  <c r="AD1959" i="105"/>
  <c r="AD2760" i="105"/>
  <c r="AD3039" i="105"/>
  <c r="AD2659" i="105"/>
  <c r="AD1555" i="105"/>
  <c r="AD2402" i="105"/>
  <c r="AD2976" i="105"/>
  <c r="AD1307" i="105"/>
  <c r="AD2160" i="105"/>
  <c r="AD3235" i="105"/>
  <c r="AD1279" i="105"/>
  <c r="AD1585" i="105"/>
  <c r="AD1471" i="105"/>
  <c r="AD3071" i="105"/>
  <c r="AD1217" i="105"/>
  <c r="AD1925" i="105"/>
  <c r="AD1609" i="105"/>
  <c r="AD3690" i="105"/>
  <c r="AD1366" i="105"/>
  <c r="AD2784" i="105"/>
  <c r="AD1306" i="105"/>
  <c r="AD1656" i="105"/>
  <c r="AD2475" i="105"/>
  <c r="AD2382" i="105"/>
  <c r="AD3930" i="105"/>
  <c r="AD3196" i="105"/>
  <c r="AD3671" i="105"/>
  <c r="AD3878" i="105"/>
  <c r="AD2602" i="105"/>
  <c r="AD2616" i="105"/>
  <c r="AD3837" i="105"/>
  <c r="AD3381" i="105"/>
  <c r="AD1569" i="105"/>
  <c r="AD3431" i="105"/>
  <c r="AD1902" i="105"/>
  <c r="AD2779" i="105"/>
  <c r="AD2310" i="105"/>
  <c r="AD1583" i="105"/>
  <c r="AD1877" i="105"/>
  <c r="AD2521" i="105"/>
  <c r="AD1263" i="105"/>
  <c r="AD1357" i="105"/>
  <c r="AD1521" i="105"/>
  <c r="AD2380" i="105"/>
  <c r="AD2945" i="105"/>
  <c r="AD2082" i="105"/>
  <c r="AD1231" i="105"/>
  <c r="AD2052" i="105"/>
  <c r="AD2138" i="105"/>
  <c r="AD1794" i="105"/>
  <c r="AD3441" i="105"/>
  <c r="AD1478" i="105"/>
  <c r="AD2144" i="105"/>
  <c r="AD1285" i="105"/>
  <c r="AD1442" i="105"/>
  <c r="AD1461" i="105"/>
  <c r="AD1204" i="105"/>
  <c r="AD3904" i="105"/>
  <c r="AD3339" i="105"/>
  <c r="AD3369" i="105"/>
  <c r="AD2844" i="105"/>
  <c r="AD2262" i="105"/>
  <c r="AD1938" i="105"/>
  <c r="AD3186" i="105"/>
  <c r="AD2135" i="105"/>
  <c r="AD2375" i="105"/>
  <c r="AD3421" i="105"/>
  <c r="AD1396" i="105"/>
  <c r="AD2721" i="105"/>
  <c r="AD2303" i="105"/>
  <c r="AD2345" i="105"/>
  <c r="AD1563" i="105"/>
  <c r="AD1753" i="105"/>
  <c r="AD2124" i="105"/>
  <c r="AD1244" i="105"/>
  <c r="AD2713" i="105"/>
  <c r="AD1242" i="105"/>
  <c r="AD1457" i="105"/>
  <c r="AD3474" i="105"/>
  <c r="AD1201" i="105"/>
  <c r="AD2997" i="105"/>
  <c r="AD2063" i="105"/>
  <c r="AD3388" i="105"/>
  <c r="AD1755" i="105"/>
  <c r="AD2265" i="105"/>
  <c r="AD1273" i="105"/>
  <c r="AD2758" i="105"/>
  <c r="AD1591" i="105"/>
  <c r="AD1240" i="105"/>
  <c r="AD1454" i="105"/>
  <c r="AD1290" i="105"/>
  <c r="AD1958" i="105"/>
  <c r="AD2113" i="105"/>
  <c r="AD2142" i="105"/>
  <c r="AD2865" i="105"/>
  <c r="AD3736" i="105"/>
  <c r="AD3333" i="105"/>
  <c r="AD3484" i="105"/>
  <c r="AD3348" i="105"/>
  <c r="AD3409" i="105"/>
  <c r="AD3560" i="105"/>
  <c r="AD3086" i="105"/>
  <c r="AD3979" i="105"/>
  <c r="AD1544" i="105"/>
  <c r="AD2102" i="105"/>
  <c r="AD2314" i="105"/>
  <c r="AD3378" i="105"/>
  <c r="AD1364" i="105"/>
  <c r="AD1370" i="105"/>
  <c r="AD2506" i="105"/>
  <c r="AD3160" i="105"/>
  <c r="AD1508" i="105"/>
  <c r="AD1748" i="105"/>
  <c r="AD2642" i="105"/>
  <c r="AD1287" i="105"/>
  <c r="AD3357" i="105"/>
  <c r="AD1188" i="105"/>
  <c r="AD3301" i="105"/>
  <c r="AD2983" i="105"/>
  <c r="AD2605" i="105"/>
  <c r="AD2093" i="105"/>
  <c r="AD1192" i="105"/>
  <c r="AD3172" i="105"/>
  <c r="AD1983" i="105"/>
  <c r="AD2357" i="105"/>
  <c r="AD1148" i="105"/>
  <c r="AD1595" i="105"/>
  <c r="AD2190" i="105"/>
  <c r="AD1940" i="105"/>
  <c r="AD1892" i="105"/>
  <c r="AD2691" i="105"/>
  <c r="AD1501" i="105"/>
  <c r="AD1228" i="105"/>
  <c r="AD1185" i="105"/>
  <c r="AD1156" i="105"/>
  <c r="AD3841" i="105"/>
  <c r="AD3803" i="105"/>
  <c r="AD2994" i="105"/>
  <c r="AD2562" i="105"/>
  <c r="AD2171" i="105"/>
  <c r="AD1886" i="105"/>
  <c r="AD2838" i="105"/>
  <c r="AD3658" i="105"/>
  <c r="AD1962" i="105"/>
  <c r="AD3126" i="105"/>
  <c r="AD1340" i="105"/>
  <c r="AD1339" i="105"/>
  <c r="AD2657" i="105"/>
  <c r="AD2318" i="105"/>
  <c r="AD2853" i="105"/>
  <c r="AD1480" i="105"/>
  <c r="AD1720" i="105"/>
  <c r="AD3313" i="105"/>
  <c r="AD2485" i="105"/>
  <c r="AD1276" i="105"/>
  <c r="AD1132" i="105"/>
  <c r="AD3121" i="105"/>
  <c r="AD1295" i="105"/>
  <c r="AD2011" i="105"/>
  <c r="AD1858" i="105"/>
  <c r="AD2026" i="105"/>
  <c r="AD2637" i="105"/>
  <c r="AD1161" i="105"/>
  <c r="AD3153" i="105"/>
  <c r="AD2765" i="105"/>
  <c r="AD1662" i="105"/>
  <c r="AD1116" i="105"/>
  <c r="AD3793" i="105"/>
  <c r="AD3596" i="105"/>
  <c r="AD2981" i="105"/>
  <c r="AD2913" i="105"/>
  <c r="AD3265" i="105"/>
  <c r="AD3321" i="105"/>
  <c r="AD2136" i="105"/>
  <c r="AD2813" i="105"/>
  <c r="AD3130" i="105"/>
  <c r="AD3582" i="105"/>
  <c r="AD1507" i="105"/>
  <c r="AD2158" i="105"/>
  <c r="AD3107" i="105"/>
  <c r="AD1313" i="105"/>
  <c r="AD1412" i="105"/>
  <c r="AD1695" i="105"/>
  <c r="AD2123" i="105"/>
  <c r="AD2423" i="105"/>
  <c r="AD1268" i="105"/>
  <c r="AD2846" i="105"/>
  <c r="AD2967" i="105"/>
  <c r="AD2870" i="105"/>
  <c r="AD2329" i="105"/>
  <c r="AD2569" i="105"/>
  <c r="AD1602" i="105"/>
  <c r="AD2023" i="105"/>
  <c r="AD2579" i="105"/>
  <c r="AD2028" i="105"/>
  <c r="AD1596" i="105"/>
  <c r="AD1139" i="105"/>
  <c r="AD1152" i="105"/>
  <c r="AD1120" i="105"/>
  <c r="AD3632" i="105"/>
  <c r="AD3586" i="105"/>
  <c r="AD2954" i="105"/>
  <c r="AD3289" i="105"/>
  <c r="AD2487" i="105"/>
  <c r="AD2027" i="105"/>
  <c r="AD2951" i="105"/>
  <c r="AD3004" i="105"/>
  <c r="AD3469" i="105"/>
  <c r="AD1264" i="105"/>
  <c r="AD1301" i="105"/>
  <c r="AD2476" i="105"/>
  <c r="AD2191" i="105"/>
  <c r="AD2551" i="105"/>
  <c r="AD1409" i="105"/>
  <c r="AD1899" i="105"/>
  <c r="AD2068" i="105"/>
  <c r="AD2414" i="105"/>
  <c r="AD1258" i="105"/>
  <c r="AD2768" i="105"/>
  <c r="AD2276" i="105"/>
  <c r="AD1246" i="105"/>
  <c r="AD2808" i="105"/>
  <c r="AD2523" i="105"/>
  <c r="AD2498" i="105"/>
  <c r="AD1523" i="105"/>
  <c r="AD1944" i="105"/>
  <c r="AD1346" i="105"/>
  <c r="AD3769" i="105"/>
  <c r="AD3593" i="105"/>
  <c r="AD3447" i="105"/>
  <c r="AD3525" i="105"/>
  <c r="AD3920" i="105"/>
  <c r="AD2484" i="105"/>
  <c r="AD2013" i="105"/>
  <c r="AD1747" i="105"/>
  <c r="AD2924" i="105"/>
  <c r="AD2911" i="105"/>
  <c r="AD1463" i="105"/>
  <c r="AD1935" i="105"/>
  <c r="AD2988" i="105"/>
  <c r="AD1257" i="105"/>
  <c r="AD1249" i="105"/>
  <c r="AD1566" i="105"/>
  <c r="AD1933" i="105"/>
  <c r="AD1172" i="105"/>
  <c r="AD1849" i="105"/>
  <c r="AD2491" i="105"/>
  <c r="AD3733" i="105"/>
  <c r="AD1627" i="105"/>
  <c r="AD2638" i="105"/>
  <c r="AD2020" i="105"/>
  <c r="AD1184" i="105"/>
  <c r="AD1548" i="105"/>
  <c r="AD2159" i="105"/>
  <c r="AD3899" i="105"/>
  <c r="AD3267" i="105"/>
  <c r="AD3504" i="105"/>
  <c r="AD3237" i="105"/>
  <c r="AD3345" i="105"/>
  <c r="AD2822" i="105"/>
  <c r="AD2479" i="105"/>
  <c r="AD2568" i="105"/>
  <c r="AD2532" i="105"/>
  <c r="AD1860" i="105"/>
  <c r="AD2941" i="105"/>
  <c r="AD3653" i="105"/>
  <c r="AD1237" i="105"/>
  <c r="AD2866" i="105"/>
  <c r="AD2427" i="105"/>
  <c r="AD3781" i="105"/>
  <c r="AD1350" i="105"/>
  <c r="AD3714" i="105"/>
  <c r="AD1829" i="105"/>
  <c r="AD2269" i="105"/>
  <c r="AD1181" i="105"/>
  <c r="AD2350" i="105"/>
  <c r="AD2541" i="105"/>
  <c r="AD3745" i="105"/>
  <c r="AD1632" i="105"/>
  <c r="AD1520" i="105"/>
  <c r="AD2149" i="105"/>
  <c r="AD2480" i="105"/>
  <c r="AD2184" i="105"/>
  <c r="AD1865" i="105"/>
  <c r="AD1982" i="105"/>
  <c r="AD2416" i="105"/>
  <c r="AD3917" i="105"/>
  <c r="AD3786" i="105"/>
  <c r="AD3282" i="105"/>
  <c r="AD2995" i="105"/>
  <c r="AD2759" i="105"/>
  <c r="AD1818" i="105"/>
  <c r="AD1605" i="105"/>
  <c r="AD2698" i="105"/>
  <c r="AD2917" i="105"/>
  <c r="AD2934" i="105"/>
  <c r="AD1220" i="105"/>
  <c r="AD2771" i="105"/>
  <c r="AD3732" i="105"/>
  <c r="AD1828" i="105"/>
  <c r="AD3700" i="105"/>
  <c r="AD1550" i="105"/>
  <c r="AD1951" i="105"/>
  <c r="AD1130" i="105"/>
  <c r="AD2296" i="105"/>
  <c r="AD2455" i="105"/>
  <c r="AD3839" i="105"/>
  <c r="AD2450" i="105"/>
  <c r="AD3869" i="105"/>
  <c r="AD1839" i="105"/>
  <c r="AD1826" i="105"/>
  <c r="AD2365" i="105"/>
  <c r="AD3655" i="105"/>
  <c r="AD3663" i="105"/>
  <c r="AD3428" i="105"/>
  <c r="AD2575" i="105"/>
  <c r="AD2925" i="105"/>
  <c r="AD3512" i="105"/>
  <c r="AD2909" i="105"/>
  <c r="AD3082" i="105"/>
  <c r="AD3879" i="105"/>
  <c r="AD2714" i="105"/>
  <c r="AD2336" i="105"/>
  <c r="AD1327" i="105"/>
  <c r="AD1546" i="105"/>
  <c r="AD1798" i="105"/>
  <c r="AD1873" i="105"/>
  <c r="AD1929" i="105"/>
  <c r="AD1117" i="105"/>
  <c r="AD3165" i="105"/>
  <c r="AD1494" i="105"/>
  <c r="AD2933" i="105"/>
  <c r="AD2238" i="105"/>
  <c r="AD2025" i="105"/>
  <c r="AD3926" i="105"/>
  <c r="AD3702" i="105"/>
  <c r="AD3205" i="105"/>
  <c r="AD3382" i="105"/>
  <c r="AD3695" i="105"/>
  <c r="AD2869" i="105"/>
  <c r="AD2665" i="105"/>
  <c r="AD3170" i="105"/>
  <c r="AD2379" i="105"/>
  <c r="AD2919" i="105"/>
  <c r="AD2751" i="105"/>
  <c r="AD2670" i="105"/>
  <c r="AD3392" i="105"/>
  <c r="AD2207" i="105"/>
  <c r="AD1310" i="105"/>
  <c r="AD2929" i="105"/>
  <c r="AD1791" i="105"/>
  <c r="AD2170" i="105"/>
  <c r="AD2044" i="105"/>
  <c r="AD1874" i="105"/>
  <c r="AD2080" i="105"/>
  <c r="AD2461" i="105"/>
  <c r="AD1871" i="105"/>
  <c r="AD3861" i="105"/>
  <c r="AD3050" i="105"/>
  <c r="AD3169" i="105"/>
  <c r="AD2745" i="105"/>
  <c r="AD2095" i="105"/>
  <c r="AD1615" i="105"/>
  <c r="AD1260" i="105"/>
  <c r="AD1631" i="105"/>
  <c r="AD1643" i="105"/>
  <c r="AD1414" i="105"/>
  <c r="AD2809" i="105"/>
  <c r="AD2363" i="105"/>
  <c r="AD1434" i="105"/>
  <c r="AD3601" i="105"/>
  <c r="AD1459" i="105"/>
  <c r="AD1165" i="105"/>
  <c r="AD2325" i="105"/>
  <c r="AD1530" i="105"/>
  <c r="AD2555" i="105"/>
  <c r="AD2598" i="105"/>
  <c r="AD3081" i="105"/>
  <c r="AD2405" i="105"/>
  <c r="AD3273" i="105"/>
  <c r="AD1175" i="105"/>
  <c r="AD1177" i="105"/>
  <c r="AD1466" i="105"/>
  <c r="AD2525" i="105"/>
  <c r="AD1344" i="105"/>
  <c r="AD2271" i="105"/>
  <c r="AD1571" i="105"/>
  <c r="AD3083" i="105"/>
  <c r="AD2246" i="105"/>
  <c r="AD3846" i="105"/>
  <c r="AD1389" i="105"/>
  <c r="AD1767" i="105"/>
  <c r="AD1980" i="105"/>
  <c r="AD2890" i="105"/>
  <c r="AD2621" i="105"/>
  <c r="AD1341" i="105"/>
  <c r="AD1671" i="105"/>
  <c r="AD2442" i="105"/>
  <c r="AD1294" i="105"/>
  <c r="AD1853" i="105"/>
  <c r="AD3316" i="105"/>
  <c r="AD2293" i="105"/>
  <c r="AD3308" i="105"/>
  <c r="AD1842" i="105"/>
  <c r="AD2224" i="105"/>
  <c r="AD3579" i="105"/>
  <c r="AD2340" i="105"/>
  <c r="AD2122" i="105"/>
  <c r="AD3109" i="105"/>
  <c r="AD1460" i="105"/>
  <c r="AD1977" i="105"/>
  <c r="AD2134" i="105"/>
  <c r="AD1318" i="105"/>
  <c r="AD3067" i="105"/>
  <c r="AD1863" i="105"/>
  <c r="AD1166" i="105"/>
  <c r="AD2373" i="105"/>
  <c r="AD3052" i="105"/>
  <c r="AD1756" i="105"/>
  <c r="AD2084" i="105"/>
  <c r="AD2081" i="105"/>
  <c r="AD2732" i="105"/>
  <c r="AD2960" i="105"/>
  <c r="AD3583" i="105"/>
  <c r="AD2121" i="105"/>
  <c r="AD2810" i="105"/>
  <c r="AD1141" i="105"/>
  <c r="AD1726" i="105"/>
  <c r="AD2369" i="105"/>
  <c r="AD2039" i="105"/>
  <c r="AD2155" i="105"/>
  <c r="AD2614" i="105"/>
  <c r="AD2374" i="105"/>
  <c r="AD1621" i="105"/>
  <c r="AD3255" i="105"/>
  <c r="AD1416" i="105"/>
  <c r="AD1394" i="105"/>
  <c r="AD1162" i="105"/>
  <c r="AD1963" i="105"/>
  <c r="AD3999" i="105"/>
  <c r="AD1423" i="105"/>
  <c r="AD2012" i="105"/>
  <c r="AD1432" i="105"/>
  <c r="AD1431" i="105"/>
  <c r="AD1955" i="105"/>
  <c r="AD2037" i="105"/>
  <c r="AD2056" i="105"/>
  <c r="AD2172" i="105"/>
  <c r="AD1598" i="105"/>
  <c r="AD2193" i="105"/>
  <c r="AD1659" i="105"/>
  <c r="AD1230" i="105"/>
  <c r="AD2566" i="105"/>
  <c r="AD2443" i="105"/>
  <c r="AD2316" i="105"/>
  <c r="AD3683" i="105"/>
  <c r="AD1500" i="105"/>
  <c r="AD1469" i="105"/>
  <c r="AD2560" i="105"/>
  <c r="AD1143" i="105"/>
  <c r="AD1997" i="105"/>
  <c r="AD1624" i="105"/>
  <c r="AD1191" i="105"/>
  <c r="AD1710" i="105"/>
  <c r="AD1124" i="105"/>
  <c r="AD1680" i="105"/>
  <c r="AD1186" i="105"/>
  <c r="AD1353" i="105"/>
  <c r="AD1363" i="105"/>
  <c r="AD3391" i="105"/>
  <c r="AD2004" i="105"/>
  <c r="AD2471" i="105"/>
  <c r="AD1699" i="105"/>
  <c r="AD2288" i="105"/>
  <c r="AD3201" i="105"/>
  <c r="AD2227" i="105"/>
  <c r="AD1578" i="105"/>
  <c r="AD2115" i="105"/>
  <c r="AD3558" i="105"/>
  <c r="AD1293" i="105"/>
  <c r="AD1328" i="105"/>
  <c r="AD1168" i="105"/>
  <c r="AD1488" i="105"/>
  <c r="AD1136" i="105"/>
  <c r="AD1888" i="105"/>
  <c r="AD1728" i="105"/>
  <c r="AD1805" i="105"/>
  <c r="AD1984" i="105"/>
  <c r="AD2006" i="105"/>
  <c r="AD2449" i="105"/>
  <c r="AD2401" i="105"/>
  <c r="AD1142" i="105"/>
  <c r="AD2611" i="105"/>
  <c r="AD1950" i="105"/>
  <c r="AD2483" i="105"/>
  <c r="AD1792" i="105"/>
  <c r="AD1711" i="105"/>
  <c r="AD1920" i="105"/>
  <c r="AD3635" i="105"/>
  <c r="AD3070" i="105"/>
  <c r="AD2386" i="105"/>
  <c r="AD3180" i="105"/>
  <c r="AD2856" i="105"/>
  <c r="AD1784" i="105"/>
  <c r="AD2148" i="105"/>
  <c r="AD2441" i="105"/>
  <c r="AD2174" i="105"/>
  <c r="AD1760" i="105"/>
  <c r="AD2628" i="105"/>
  <c r="AD3503" i="105"/>
  <c r="AD1741" i="105"/>
  <c r="AD2436" i="105"/>
  <c r="AD3797" i="105"/>
  <c r="AD2961" i="105"/>
  <c r="AD3773" i="105"/>
  <c r="AD1898" i="105"/>
  <c r="AD3806" i="105"/>
  <c r="AD2574" i="105"/>
  <c r="AD3884" i="105"/>
  <c r="AD2969" i="105"/>
  <c r="AD2210" i="105"/>
  <c r="AD2258" i="105"/>
  <c r="AD2180" i="105"/>
  <c r="AD2150" i="105"/>
  <c r="AD1280" i="105"/>
  <c r="AD1324" i="105"/>
  <c r="AD2488" i="105"/>
  <c r="AD2284" i="105"/>
  <c r="AD1299" i="105"/>
  <c r="AD1134" i="105"/>
  <c r="AD1226" i="105"/>
  <c r="AD2130" i="105"/>
  <c r="AD1816" i="105"/>
  <c r="AD2507" i="105"/>
  <c r="AD1401" i="105"/>
  <c r="AD2720" i="105"/>
  <c r="AD2308" i="105"/>
  <c r="AD1813" i="105"/>
  <c r="AD2682" i="105"/>
  <c r="AD1438" i="105"/>
  <c r="AD2389" i="105"/>
  <c r="AD1144" i="105"/>
  <c r="AD1709" i="105"/>
  <c r="AD2253" i="105"/>
  <c r="AD1979" i="105"/>
  <c r="AD1532" i="105"/>
  <c r="AD1528" i="105"/>
  <c r="AD1278" i="105"/>
  <c r="AD2338" i="105"/>
  <c r="AD3520" i="105"/>
  <c r="AD2756" i="105"/>
  <c r="AD3292" i="105"/>
  <c r="AD1931" i="105"/>
  <c r="AD2111" i="105"/>
  <c r="AD2352" i="105"/>
  <c r="AD2753" i="105"/>
  <c r="AD2584" i="105"/>
  <c r="AD2687" i="105"/>
  <c r="AD2502" i="105"/>
  <c r="AD1884" i="105"/>
  <c r="AD1251" i="105"/>
  <c r="AD2504" i="105"/>
  <c r="AD1604" i="105"/>
  <c r="AD3723" i="105"/>
  <c r="AD1239" i="105"/>
  <c r="AD1556" i="105"/>
  <c r="AD1573" i="105"/>
  <c r="AD2300" i="105"/>
  <c r="AD3176" i="105"/>
  <c r="AD2290" i="105"/>
  <c r="AD1229" i="105"/>
  <c r="AD2982" i="105"/>
  <c r="AD2119" i="105"/>
  <c r="AD2533" i="105"/>
  <c r="AD2609" i="105"/>
  <c r="AD2876" i="105"/>
  <c r="AD1391" i="105"/>
  <c r="AD1685" i="105"/>
  <c r="AD1410" i="105"/>
  <c r="AD3293" i="105"/>
  <c r="AD2371" i="105"/>
  <c r="AD3015" i="105"/>
  <c r="AD2736" i="105"/>
  <c r="AD2362" i="105"/>
  <c r="AD3823" i="105"/>
  <c r="AD1961" i="105"/>
  <c r="AD2816" i="105"/>
  <c r="AD2270" i="105"/>
  <c r="AD2361" i="105"/>
  <c r="AD3354" i="105"/>
  <c r="AD2256" i="105"/>
  <c r="AD2874" i="105"/>
  <c r="AD3959" i="105"/>
  <c r="AD3629" i="105"/>
  <c r="AD2681" i="105"/>
  <c r="AD1690" i="105"/>
  <c r="AD1846" i="105"/>
  <c r="AD1998" i="105"/>
  <c r="AD1687" i="105"/>
  <c r="AD3594" i="105"/>
  <c r="AD1562" i="105"/>
  <c r="AD1337" i="105"/>
  <c r="AD1981" i="105"/>
  <c r="AD1169" i="105"/>
  <c r="AD1200" i="105"/>
  <c r="AD1216" i="105"/>
  <c r="AD2607" i="105"/>
  <c r="AD1820" i="105"/>
  <c r="AD1891" i="105"/>
  <c r="AD1147" i="105"/>
  <c r="AD1953" i="105"/>
  <c r="AD3074" i="105"/>
  <c r="AD3778" i="105"/>
  <c r="AD3219" i="105"/>
  <c r="AD2267" i="105"/>
  <c r="AD1428" i="105"/>
  <c r="AD1990" i="105"/>
  <c r="AD1407" i="105"/>
  <c r="AD3132" i="105"/>
  <c r="AD2356" i="105"/>
  <c r="AD2867" i="105"/>
  <c r="AD2283" i="105"/>
  <c r="AD2641" i="105"/>
  <c r="AD2306" i="105"/>
  <c r="AD1128" i="105"/>
  <c r="AD1786" i="105"/>
  <c r="AD2118" i="105"/>
  <c r="AD2360" i="105"/>
  <c r="AD2564" i="105"/>
  <c r="AD2106" i="105"/>
  <c r="AD2057" i="105"/>
  <c r="AD3210" i="105"/>
  <c r="AD2746" i="105"/>
  <c r="AD1422" i="105"/>
  <c r="AD1534" i="105"/>
  <c r="AD1255" i="105"/>
  <c r="AD2837" i="105"/>
  <c r="AD3677" i="105"/>
  <c r="AD1303" i="105"/>
  <c r="AD3377" i="105"/>
  <c r="AD2412" i="105"/>
  <c r="AD2992" i="105"/>
  <c r="AD2263" i="105"/>
  <c r="AD1256" i="105"/>
  <c r="AD2949" i="105"/>
  <c r="AD2685" i="105"/>
  <c r="AD3351" i="105"/>
  <c r="AD2393" i="105"/>
  <c r="AD3314" i="105"/>
  <c r="AD3119" i="105"/>
  <c r="AD3931" i="105"/>
  <c r="AD3398" i="105"/>
  <c r="AD3618" i="105"/>
  <c r="AD3961" i="105"/>
  <c r="AD3202" i="105"/>
  <c r="AD3287" i="105"/>
  <c r="AD2596" i="105"/>
  <c r="AD2757" i="105"/>
  <c r="AD1421" i="105"/>
  <c r="AD3456" i="105"/>
  <c r="AD3368" i="105"/>
  <c r="AD2230" i="105"/>
  <c r="AD2189" i="105"/>
  <c r="AD2802" i="105"/>
  <c r="AD1670" i="105"/>
  <c r="AD1351" i="105"/>
  <c r="AD1993" i="105"/>
  <c r="AD1326" i="105"/>
  <c r="AD2173" i="105"/>
  <c r="AD1241" i="105"/>
  <c r="AD2275" i="105"/>
  <c r="AD1926" i="105"/>
  <c r="AD3179" i="105"/>
  <c r="AD2400" i="105"/>
  <c r="AD1308" i="105"/>
  <c r="AD1277" i="105"/>
  <c r="AD2120" i="105"/>
  <c r="AD2072" i="105"/>
  <c r="AD3275" i="105"/>
  <c r="AD1425" i="105"/>
  <c r="AD2955" i="105"/>
  <c r="AD3940" i="105"/>
  <c r="AD3454" i="105"/>
  <c r="AD2839" i="105"/>
  <c r="AD3812" i="105"/>
  <c r="AD2964" i="105"/>
  <c r="AD2775" i="105"/>
  <c r="AD2452" i="105"/>
  <c r="AD1194" i="105"/>
  <c r="AD1127" i="105"/>
  <c r="AD1195" i="105"/>
  <c r="AD1207" i="105"/>
  <c r="AD2162" i="105"/>
  <c r="AD2007" i="105"/>
  <c r="AD1730" i="105"/>
  <c r="AD1868" i="105"/>
  <c r="AD1822" i="105"/>
  <c r="AD2179" i="105"/>
  <c r="AD1664" i="105"/>
  <c r="AD1473" i="105"/>
  <c r="AD1683" i="105"/>
  <c r="AD1272" i="105"/>
  <c r="AD1334" i="105"/>
  <c r="AD1945" i="105"/>
  <c r="AD1405" i="105"/>
  <c r="AD2017" i="105"/>
  <c r="AD2497" i="105"/>
  <c r="AD2187" i="105"/>
  <c r="AD1486" i="105"/>
  <c r="AD2260" i="105"/>
  <c r="AD2419" i="105"/>
  <c r="AD1848" i="105"/>
  <c r="AD2000" i="105"/>
  <c r="AD2675" i="105"/>
  <c r="AD3908" i="105"/>
  <c r="AD3575" i="105"/>
  <c r="AD3880" i="105"/>
  <c r="AD3826" i="105"/>
  <c r="AD2916" i="105"/>
  <c r="AD3847" i="105"/>
  <c r="AD2636" i="105"/>
  <c r="AD3044" i="105"/>
  <c r="AD2593" i="105"/>
  <c r="AD2542" i="105"/>
  <c r="AD1668" i="105"/>
  <c r="AD1506" i="105"/>
  <c r="AD2226" i="105"/>
  <c r="AD3087" i="105"/>
  <c r="AD1903" i="105"/>
  <c r="AD2737" i="105"/>
  <c r="AD1484" i="105"/>
  <c r="AD2807" i="105"/>
  <c r="AD2781" i="105"/>
  <c r="AD2185" i="105"/>
  <c r="AD2952" i="105"/>
  <c r="AD2622" i="105"/>
  <c r="AD3084" i="105"/>
  <c r="AD1586" i="105"/>
  <c r="AD1481" i="105"/>
  <c r="AD1928" i="105"/>
  <c r="AD1663" i="105"/>
  <c r="AD1773" i="105"/>
  <c r="AD2420" i="105"/>
  <c r="AD2539" i="105"/>
  <c r="AD3045" i="105"/>
  <c r="AD1345" i="105"/>
  <c r="AD3572" i="105"/>
  <c r="AD1145" i="105"/>
  <c r="AD2625" i="105"/>
  <c r="AD2920" i="105"/>
  <c r="AD1371" i="105"/>
  <c r="AD2164" i="105"/>
  <c r="AD2432" i="105"/>
  <c r="AD2647" i="105"/>
  <c r="AD2531" i="105"/>
  <c r="AD2873" i="105"/>
  <c r="AD3264" i="105"/>
  <c r="AD3678" i="105"/>
  <c r="AD2143" i="105"/>
  <c r="AD1876" i="105"/>
  <c r="AD1378" i="105"/>
  <c r="AD1608" i="105"/>
  <c r="AD2353" i="105"/>
  <c r="AD1250" i="105"/>
  <c r="AD2128" i="105"/>
  <c r="AD3204" i="105"/>
  <c r="AD1415" i="105"/>
  <c r="AD2613" i="105"/>
  <c r="AD2008" i="105"/>
  <c r="AD1568" i="105"/>
  <c r="AD1850" i="105"/>
  <c r="AD1701" i="105"/>
  <c r="AD1493" i="105"/>
  <c r="AD2411" i="105"/>
  <c r="AD3434" i="105"/>
  <c r="AD2696" i="105"/>
  <c r="AD1109" i="105"/>
  <c r="AD3256" i="105"/>
  <c r="AD2500" i="105"/>
  <c r="AD3156" i="105"/>
  <c r="AD1380" i="105"/>
  <c r="AD1582" i="105"/>
  <c r="AD2092" i="105"/>
  <c r="AD1867" i="105"/>
  <c r="AD2125" i="105"/>
  <c r="AD3605" i="105"/>
  <c r="AD2999" i="105"/>
  <c r="AD1338" i="105"/>
  <c r="AD3660" i="105"/>
  <c r="AD2486" i="105"/>
  <c r="AD3000" i="105"/>
  <c r="AD2935" i="105"/>
  <c r="AD1541" i="105"/>
  <c r="AD2280" i="105"/>
  <c r="AD2094" i="105"/>
  <c r="AD1897" i="105"/>
  <c r="AD3106" i="105"/>
  <c r="AD2277" i="105"/>
  <c r="AD1824" i="105"/>
  <c r="AD1542" i="105"/>
  <c r="AD1613" i="105"/>
  <c r="AD1114" i="105"/>
  <c r="AD1118" i="105"/>
  <c r="AD1167" i="105"/>
  <c r="AD1386" i="105"/>
  <c r="AD1213" i="105"/>
  <c r="AD2299" i="105"/>
  <c r="AD1893" i="105"/>
  <c r="AD2279" i="105"/>
  <c r="AD2849" i="105"/>
  <c r="AD2341" i="105"/>
  <c r="AD1882" i="105"/>
  <c r="AD3710" i="105"/>
  <c r="AD1343" i="105"/>
  <c r="AD3089" i="105"/>
  <c r="AD1491" i="105"/>
  <c r="AD1779" i="105"/>
  <c r="AD1316" i="105"/>
  <c r="AD1754" i="105"/>
  <c r="AD1804" i="105"/>
  <c r="AD2540" i="105"/>
  <c r="AD2610" i="105"/>
  <c r="AD3140" i="105"/>
  <c r="AD2606" i="105"/>
  <c r="AD2311" i="105"/>
  <c r="AD1205" i="105"/>
  <c r="AD2516" i="105"/>
  <c r="AD3144" i="105"/>
  <c r="AD1763" i="105"/>
  <c r="AD1151" i="105"/>
  <c r="AD1559" i="105"/>
  <c r="AD1475" i="105"/>
  <c r="AD1497" i="105"/>
  <c r="AD2710" i="105"/>
  <c r="AD1727" i="105"/>
  <c r="AD2367" i="105"/>
  <c r="AD2103" i="105"/>
  <c r="AD2221" i="105"/>
  <c r="AD1199" i="105"/>
  <c r="AD1922" i="105"/>
  <c r="AD3212" i="105"/>
  <c r="AD3555" i="105"/>
  <c r="AD1558" i="105"/>
  <c r="AD2536" i="105"/>
  <c r="AD3298" i="105"/>
  <c r="AD2857" i="105"/>
  <c r="AD2429" i="105"/>
  <c r="AD1975" i="105"/>
  <c r="AD2327" i="105"/>
  <c r="AD1921" i="105"/>
  <c r="AD3699" i="105"/>
  <c r="AD1245" i="105"/>
  <c r="AD1208" i="105"/>
  <c r="AD1539" i="105"/>
  <c r="AD1465" i="105"/>
  <c r="AD1878" i="105"/>
  <c r="AD2359" i="105"/>
  <c r="AD2022" i="105"/>
  <c r="AD1533" i="105"/>
  <c r="AD2467" i="105"/>
  <c r="AD1330" i="105"/>
  <c r="AD2453" i="105"/>
  <c r="AD2395" i="105"/>
  <c r="AD3706" i="105"/>
  <c r="AD1183" i="105"/>
  <c r="AD1870" i="105"/>
  <c r="AD1946" i="105"/>
  <c r="AD3606" i="105"/>
  <c r="AD3676" i="105"/>
  <c r="AD2167" i="105"/>
  <c r="AD1274" i="105"/>
  <c r="AD1304" i="105"/>
  <c r="AD1589" i="105"/>
  <c r="AD1159" i="105"/>
  <c r="AD2177" i="105"/>
  <c r="AD2413" i="105"/>
  <c r="AD1890" i="105"/>
  <c r="AD2716" i="105"/>
  <c r="AD1174" i="105"/>
  <c r="AD1417" i="105"/>
  <c r="AD3540" i="105"/>
  <c r="AD3249" i="105"/>
  <c r="AD1682" i="105"/>
  <c r="AD2627" i="105"/>
  <c r="AD1297" i="105"/>
  <c r="AD3020" i="105"/>
  <c r="AD1476" i="105"/>
  <c r="AD1904" i="105"/>
  <c r="AD1572" i="105"/>
  <c r="AD1262" i="105"/>
  <c r="AD2582" i="105"/>
  <c r="AD2435" i="105"/>
  <c r="AD1811" i="105"/>
  <c r="AD1402" i="105"/>
  <c r="AD1392" i="105"/>
  <c r="AD2045" i="105"/>
  <c r="AD3849" i="105"/>
  <c r="AD3095" i="105"/>
  <c r="AD1717" i="105"/>
  <c r="AD1129" i="105"/>
  <c r="AD1267" i="105"/>
  <c r="AD1140" i="105"/>
  <c r="AD1930" i="105"/>
  <c r="AD1629" i="105"/>
  <c r="AD1972" i="105"/>
  <c r="AD3104" i="105"/>
  <c r="AD1560" i="105"/>
  <c r="AD1985" i="105"/>
  <c r="AD2651" i="105"/>
  <c r="AD1785" i="105"/>
  <c r="AD1564" i="105"/>
  <c r="AD2754" i="105"/>
  <c r="AD1411" i="105"/>
  <c r="AD1388" i="105"/>
  <c r="AD1323" i="105"/>
  <c r="AD1936" i="105"/>
  <c r="AD1112" i="105"/>
  <c r="AD1111" i="105"/>
  <c r="AD1832" i="105"/>
  <c r="AD1966" i="105"/>
  <c r="AD1187" i="105"/>
  <c r="AD1570" i="105"/>
  <c r="AD1319" i="105"/>
  <c r="AD1827" i="105"/>
  <c r="AD1799" i="105"/>
  <c r="AD2186" i="105"/>
  <c r="AD1587" i="105"/>
  <c r="AD1678" i="105"/>
  <c r="AD1468" i="105"/>
  <c r="AD1851" i="105"/>
  <c r="AD2206" i="105"/>
  <c r="AD1553" i="105"/>
  <c r="AD2061" i="105"/>
  <c r="AD3763" i="105"/>
  <c r="AD3674" i="105"/>
  <c r="AD1178" i="105"/>
  <c r="AD1269" i="105"/>
  <c r="AD1725" i="105"/>
  <c r="AD2895" i="105"/>
  <c r="AD1703" i="105"/>
  <c r="AD1606" i="105"/>
  <c r="AD2520" i="105"/>
  <c r="AD1137" i="105"/>
  <c r="AD2689" i="105"/>
  <c r="AD1641" i="105"/>
  <c r="AD3501" i="105"/>
  <c r="AD2055" i="105"/>
  <c r="AD1189" i="105"/>
  <c r="AD1225" i="105"/>
  <c r="AD1470" i="105"/>
  <c r="AD1451" i="105"/>
  <c r="AD1510" i="105"/>
  <c r="AD2424" i="105"/>
  <c r="AD2388" i="105"/>
  <c r="AD1138" i="105"/>
  <c r="AD1918" i="105"/>
  <c r="AD2858" i="105"/>
  <c r="AD2597" i="105"/>
  <c r="AD2448" i="105"/>
  <c r="AD1453" i="105"/>
  <c r="AD2089" i="105"/>
  <c r="AD1845" i="105"/>
  <c r="AD1335" i="105"/>
  <c r="AD2366" i="105"/>
  <c r="AD1551" i="105"/>
  <c r="AD1661" i="105"/>
  <c r="AD1238" i="105"/>
  <c r="AD1948" i="105"/>
  <c r="AD2410" i="105"/>
  <c r="AD1495" i="105"/>
  <c r="AD2264" i="105"/>
  <c r="AD3446" i="105"/>
  <c r="AD2157" i="105"/>
  <c r="AD2773" i="105"/>
  <c r="AD2065" i="105"/>
  <c r="AD2278" i="105"/>
  <c r="AD2451" i="105"/>
  <c r="AD3728" i="105"/>
  <c r="AD1418" i="105"/>
  <c r="AD3260" i="105"/>
  <c r="AD1610" i="105"/>
  <c r="AD2556" i="105"/>
  <c r="AD2522" i="105"/>
  <c r="AD3561" i="105"/>
  <c r="AD3530" i="105"/>
  <c r="AD2942" i="105"/>
  <c r="AD3915" i="105"/>
  <c r="AD3103" i="105"/>
  <c r="AD1479" i="105"/>
  <c r="AD3960" i="105"/>
  <c r="AD3694" i="105"/>
  <c r="AD2723" i="105"/>
  <c r="AD3118" i="105"/>
  <c r="AD2079" i="105"/>
  <c r="AD2035" i="105"/>
  <c r="AD1123" i="105"/>
  <c r="AD1765" i="105"/>
  <c r="AD3158" i="105"/>
  <c r="AD2418" i="105"/>
  <c r="AD3215" i="105"/>
  <c r="AD1234" i="105"/>
  <c r="AD2248" i="105"/>
  <c r="AD2887" i="105"/>
  <c r="AD2880" i="105"/>
  <c r="AD2166" i="105"/>
  <c r="AD3047" i="105"/>
  <c r="AD2313" i="105"/>
  <c r="AD2790" i="105"/>
  <c r="AD3181" i="105"/>
  <c r="AD3030" i="105"/>
  <c r="AD3903" i="105"/>
  <c r="AD2814" i="105"/>
  <c r="AD3470" i="105"/>
  <c r="AD2749" i="105"/>
  <c r="AD1149" i="105"/>
  <c r="AD1502" i="105"/>
  <c r="AD1769" i="105"/>
  <c r="AD2831" i="105"/>
  <c r="AD1764" i="105"/>
  <c r="AD3124" i="105"/>
  <c r="AD3379" i="105"/>
  <c r="AD1336" i="105"/>
  <c r="AD3524" i="105"/>
  <c r="AD1384" i="105"/>
  <c r="AD2785" i="105"/>
  <c r="AD3659" i="105"/>
  <c r="AD3227" i="105"/>
  <c r="AD1649" i="105"/>
  <c r="AD1934" i="105"/>
  <c r="AD2686" i="105"/>
  <c r="AD2046" i="105"/>
  <c r="AD3860" i="105"/>
  <c r="AD2153" i="105"/>
  <c r="AD1847" i="105"/>
  <c r="AD3919" i="105"/>
  <c r="AD3935" i="105"/>
  <c r="AD1601" i="105"/>
  <c r="AD3341" i="105"/>
  <c r="AD1406" i="105"/>
  <c r="AD1617" i="105"/>
  <c r="AD2139" i="105"/>
  <c r="AD3242" i="105"/>
  <c r="AD2644" i="105"/>
  <c r="AD2066" i="105"/>
  <c r="AD3036" i="105"/>
  <c r="AD1286" i="105"/>
  <c r="AD2552" i="105"/>
  <c r="AD1281" i="105"/>
  <c r="AD2914" i="105"/>
  <c r="AD1969" i="105"/>
  <c r="AD3250" i="105"/>
  <c r="AD3856" i="105"/>
  <c r="AD3527" i="105"/>
  <c r="AD2348" i="105"/>
  <c r="AD2331" i="105"/>
  <c r="AD3866" i="105"/>
  <c r="AD2151" i="105"/>
  <c r="AD2460" i="105"/>
  <c r="AD3964" i="105"/>
  <c r="AD3946" i="105"/>
  <c r="AD3889" i="105"/>
  <c r="AD3123" i="105"/>
  <c r="AD1275" i="105"/>
  <c r="AD1490" i="105"/>
  <c r="AD2003" i="105"/>
  <c r="AD3800" i="105"/>
  <c r="AD2672" i="105"/>
  <c r="AD1915" i="105"/>
  <c r="AD3206" i="105"/>
  <c r="AD1937" i="105"/>
  <c r="AD1358" i="105"/>
  <c r="AD2244" i="105"/>
  <c r="AD2558" i="105"/>
  <c r="AD3328" i="105"/>
  <c r="AD3129" i="105"/>
  <c r="AD2219" i="105"/>
  <c r="AD3730" i="105"/>
  <c r="AD3188" i="105"/>
  <c r="AD3494" i="105"/>
  <c r="AD2182" i="105"/>
  <c r="AD3937" i="105"/>
  <c r="AD2812" i="105"/>
  <c r="AD2343" i="105"/>
  <c r="AD3990" i="105"/>
  <c r="AD2705" i="105"/>
  <c r="AD2249" i="105"/>
  <c r="AD1219" i="105"/>
  <c r="AD3489" i="105"/>
  <c r="AD2370" i="105"/>
  <c r="AD2015" i="105"/>
  <c r="AD3307" i="105"/>
  <c r="AD1838" i="105"/>
  <c r="AD2534" i="105"/>
  <c r="AD1783" i="105"/>
  <c r="AD1803" i="105"/>
  <c r="AD3025" i="105"/>
  <c r="AD2241" i="105"/>
  <c r="AD2005" i="105"/>
  <c r="AD2715" i="105"/>
  <c r="AD2438" i="105"/>
  <c r="AD2892" i="105"/>
  <c r="AD3284" i="105"/>
  <c r="AD3734" i="105"/>
  <c r="AD2511" i="105"/>
  <c r="AD3777" i="105"/>
  <c r="AD2734" i="105"/>
  <c r="AD2049" i="105"/>
  <c r="AD2650" i="105"/>
  <c r="AD1607" i="105"/>
  <c r="AD3221" i="105"/>
  <c r="AD3825" i="105"/>
  <c r="AD3251" i="105"/>
  <c r="AD1157" i="105"/>
  <c r="AD2156" i="105"/>
  <c r="AD1253" i="105"/>
  <c r="AD1173" i="105"/>
  <c r="AD1790" i="105"/>
  <c r="AD1398" i="105"/>
  <c r="AD2963" i="105"/>
  <c r="AD2126" i="105"/>
  <c r="AD3449" i="105"/>
  <c r="AD2101" i="105"/>
  <c r="AD3637" i="105"/>
  <c r="AD1639" i="105"/>
  <c r="AD3419" i="105"/>
  <c r="AD1630" i="105"/>
  <c r="AD2946" i="105"/>
  <c r="AD2750" i="105"/>
  <c r="AD2273" i="105"/>
  <c r="AD2860" i="105"/>
  <c r="AD2222" i="105"/>
  <c r="AD3911" i="105"/>
  <c r="AD2666" i="105"/>
  <c r="AD3874" i="105"/>
  <c r="AD2719" i="105"/>
  <c r="AD1793" i="105"/>
  <c r="AD3424" i="105"/>
  <c r="AD1227" i="105"/>
  <c r="AD2896" i="105"/>
  <c r="AD2234" i="105"/>
  <c r="AD2991" i="105"/>
  <c r="AD1739" i="105"/>
  <c r="AD1449" i="105"/>
  <c r="AD3821" i="105"/>
  <c r="AD2034" i="105"/>
  <c r="AD3105" i="105"/>
  <c r="AD2251" i="105"/>
  <c r="AD1594" i="105"/>
  <c r="AD2986" i="105"/>
  <c r="AD1652" i="105"/>
  <c r="AD2632" i="105"/>
  <c r="AD2309" i="105"/>
  <c r="AD2740" i="105"/>
  <c r="AD2546" i="105"/>
  <c r="AD2041" i="105"/>
  <c r="AD3465" i="105"/>
  <c r="AD2514" i="105"/>
  <c r="AD3906" i="105"/>
  <c r="AD3529" i="105"/>
  <c r="AD2529" i="105"/>
  <c r="AD1450" i="105"/>
  <c r="AD3873" i="105"/>
  <c r="AD3327" i="105"/>
  <c r="AD1266" i="105"/>
  <c r="AD1265" i="105"/>
  <c r="AD1202" i="105"/>
  <c r="AD2196" i="105"/>
  <c r="AD3266" i="105"/>
  <c r="AD2805" i="105"/>
  <c r="AD1883" i="105"/>
  <c r="AD1817" i="105"/>
  <c r="AD2932" i="105"/>
  <c r="AD3400" i="105"/>
  <c r="AD3998" i="105"/>
  <c r="AD2861" i="105"/>
  <c r="AD2921" i="105"/>
  <c r="AD1965" i="105"/>
  <c r="AD3467" i="105"/>
  <c r="AD3927" i="105"/>
  <c r="AD3407" i="105"/>
  <c r="AD3893" i="105"/>
  <c r="AD2235" i="105"/>
  <c r="AD2989" i="105"/>
  <c r="AD2473" i="105"/>
  <c r="AD1354" i="105"/>
  <c r="AD3058" i="105"/>
  <c r="AD2245" i="105"/>
  <c r="AD2181" i="105"/>
  <c r="AD1146" i="105"/>
  <c r="AD2096" i="105"/>
  <c r="AD1836" i="105"/>
  <c r="AD1777" i="105"/>
  <c r="AD1879" i="105"/>
  <c r="AD2335" i="105"/>
  <c r="AD2464" i="105"/>
  <c r="AD2242" i="105"/>
  <c r="AD3185" i="105"/>
  <c r="AD1676" i="105"/>
  <c r="AD1819" i="105"/>
  <c r="AD1525" i="105"/>
  <c r="AD2800" i="105"/>
  <c r="AD2396" i="105"/>
  <c r="AD1869" i="105"/>
  <c r="AD3718" i="105"/>
  <c r="AD3306" i="105"/>
  <c r="AD3151" i="105"/>
  <c r="AD2570" i="105"/>
  <c r="AD2537" i="105"/>
  <c r="AD1766" i="105"/>
  <c r="AD2704" i="105"/>
  <c r="AD2543" i="105"/>
  <c r="AD2074" i="105"/>
  <c r="AD1895" i="105"/>
  <c r="AD3296" i="105"/>
  <c r="AD3003" i="105"/>
  <c r="AD1698" i="105"/>
  <c r="AD1618" i="105"/>
  <c r="AD3168" i="105"/>
  <c r="AD1788" i="105"/>
  <c r="AD1628" i="105"/>
  <c r="AD3556" i="105"/>
  <c r="AD3032" i="105"/>
  <c r="AD1866" i="105"/>
  <c r="AD3611" i="105"/>
  <c r="AD2797" i="105"/>
  <c r="AD2445" i="105"/>
  <c r="AD1209" i="105"/>
  <c r="AD3330" i="105"/>
  <c r="AD2664" i="105"/>
  <c r="AD3975" i="105"/>
  <c r="AD2828" i="105"/>
  <c r="AD2333" i="105"/>
  <c r="AD3864" i="105"/>
  <c r="AD3114" i="105"/>
  <c r="AD1704" i="105"/>
  <c r="AD1924" i="105"/>
  <c r="AD2722" i="105"/>
  <c r="AD3243" i="105"/>
  <c r="AD1448" i="105"/>
  <c r="AD3535" i="105"/>
  <c r="AD3193" i="105"/>
  <c r="AD3624" i="105"/>
  <c r="AD3672" i="105"/>
  <c r="AD3559" i="105"/>
  <c r="AD1599" i="105"/>
  <c r="AD1482" i="105"/>
  <c r="AD1994" i="105"/>
  <c r="AD1657" i="105"/>
  <c r="AD2368" i="105"/>
  <c r="AD1399" i="105"/>
  <c r="AD2203" i="105"/>
  <c r="AD3640" i="105"/>
  <c r="AD3956" i="105"/>
  <c r="AD2322" i="105"/>
  <c r="AD2064" i="105"/>
  <c r="AD3253" i="105"/>
  <c r="AD3499" i="105"/>
  <c r="AD3451" i="105"/>
  <c r="AD2481" i="105"/>
  <c r="AD2559" i="105"/>
  <c r="AD2425" i="105"/>
  <c r="AD2141" i="105"/>
  <c r="AD1881" i="105"/>
  <c r="AD2347" i="105"/>
  <c r="AD1723" i="105"/>
  <c r="AD1614" i="105"/>
  <c r="AD1223" i="105"/>
  <c r="AD2927" i="105"/>
  <c r="AD2195" i="105"/>
  <c r="AD3320" i="105"/>
  <c r="AD1823" i="105"/>
  <c r="AD3372" i="105"/>
  <c r="AD2059" i="105"/>
  <c r="AD3818" i="105"/>
  <c r="AD2513" i="105"/>
  <c r="AD3238" i="105"/>
  <c r="AD1516" i="105"/>
  <c r="AD3116" i="105"/>
  <c r="AD3319" i="105"/>
  <c r="AD3072" i="105"/>
  <c r="AD2898" i="105"/>
  <c r="AD3679" i="105"/>
  <c r="AD3476" i="105"/>
  <c r="AD2971" i="105"/>
  <c r="AD3325" i="105"/>
  <c r="AD1511" i="105"/>
  <c r="AD1672" i="105"/>
  <c r="AD3005" i="105"/>
  <c r="AD1567" i="105"/>
  <c r="AD2098" i="105"/>
  <c r="AD1588" i="105"/>
  <c r="AD2232" i="105"/>
  <c r="AD2787" i="105"/>
  <c r="AD1713" i="105"/>
  <c r="AD3155" i="105"/>
  <c r="AD1778" i="105"/>
  <c r="AD3174" i="105"/>
  <c r="AD2237" i="105"/>
  <c r="AD1554" i="105"/>
  <c r="AD2631" i="105"/>
  <c r="AD2301" i="105"/>
  <c r="AD2617" i="105"/>
  <c r="AD2550" i="105"/>
  <c r="AD3875" i="105"/>
  <c r="AD3417" i="105"/>
  <c r="AD3547" i="105"/>
  <c r="AD1648" i="105"/>
  <c r="AD2899" i="105"/>
  <c r="AD2693" i="105"/>
  <c r="AD3269" i="105"/>
  <c r="AD3182" i="105"/>
  <c r="AD3315" i="105"/>
  <c r="AD2652" i="105"/>
  <c r="AD2962" i="105"/>
  <c r="AD2328" i="105"/>
  <c r="AD2223" i="105"/>
  <c r="AD1233" i="105"/>
  <c r="AD1887" i="105"/>
  <c r="AD2040" i="105"/>
  <c r="AD2943" i="105"/>
  <c r="AD2305" i="105"/>
  <c r="AD3565" i="105"/>
  <c r="AD3531" i="105"/>
  <c r="AD1901" i="105"/>
  <c r="AD3337" i="105"/>
  <c r="AD1224" i="105"/>
  <c r="AD1536" i="105"/>
  <c r="AD2774" i="105"/>
  <c r="AD2843" i="105"/>
  <c r="AD3475" i="105"/>
  <c r="AD3236" i="105"/>
  <c r="AD3521" i="105"/>
  <c r="AD2708" i="105"/>
  <c r="AD2495" i="105"/>
  <c r="AD3564" i="105"/>
  <c r="AD3758" i="105"/>
  <c r="AD3571" i="105"/>
  <c r="AD3578" i="105"/>
  <c r="AD2075" i="105"/>
  <c r="AD3515" i="105"/>
  <c r="AD2422" i="105"/>
  <c r="AD1375" i="105"/>
  <c r="AD1694" i="105"/>
  <c r="AD2654" i="105"/>
  <c r="AD2936" i="105"/>
  <c r="AD2905" i="105"/>
  <c r="AD2738" i="105"/>
  <c r="AD3092" i="105"/>
  <c r="AD2577" i="105"/>
  <c r="AD1947" i="105"/>
  <c r="AD1740" i="105"/>
  <c r="AD3023" i="105"/>
  <c r="AD3627" i="105"/>
  <c r="AD2465" i="105"/>
  <c r="AD2930" i="105"/>
  <c r="AD3905" i="105"/>
  <c r="AD3532" i="105"/>
  <c r="AD2344" i="105"/>
  <c r="AD1429" i="105"/>
  <c r="AD2695" i="105"/>
  <c r="AD1314" i="105"/>
  <c r="AD2769" i="105"/>
  <c r="AD2620" i="105"/>
  <c r="AD3054" i="105"/>
  <c r="AD3102" i="105"/>
  <c r="AD3681" i="105"/>
  <c r="AD1179" i="105"/>
  <c r="AD2312" i="105"/>
  <c r="AD3079" i="105"/>
  <c r="AD1909" i="105"/>
  <c r="AD1603" i="105"/>
  <c r="AD1419" i="105"/>
  <c r="AD2987" i="105"/>
  <c r="AD2282" i="105"/>
  <c r="AD1387" i="105"/>
  <c r="AD2748" i="105"/>
  <c r="AD2053" i="105"/>
  <c r="AD2304" i="105"/>
  <c r="AD1492" i="105"/>
  <c r="AD1393" i="105"/>
  <c r="AD1905" i="105"/>
  <c r="AD3259" i="105"/>
  <c r="AD1360" i="105"/>
  <c r="AD1894" i="105"/>
  <c r="AD3712" i="105"/>
  <c r="AD2572" i="105"/>
  <c r="AD3973" i="105"/>
  <c r="AD2777" i="105"/>
  <c r="AD1770" i="105"/>
  <c r="AD1654" i="105"/>
  <c r="AD3051" i="105"/>
  <c r="AD3881" i="105"/>
  <c r="AD3819" i="105"/>
  <c r="AD3426" i="105"/>
  <c r="AD2058" i="105"/>
  <c r="AD3542" i="105"/>
  <c r="AD2893" i="105"/>
  <c r="AD2510" i="105"/>
  <c r="AD1742" i="105"/>
  <c r="AD2671" i="105"/>
  <c r="AD1757" i="105"/>
  <c r="AD3061" i="105"/>
  <c r="AD1232" i="105"/>
  <c r="AD3490" i="105"/>
  <c r="AD2087" i="105"/>
  <c r="AD3344" i="105"/>
  <c r="AD3622" i="105"/>
  <c r="AD3933" i="105"/>
  <c r="AD3016" i="105"/>
  <c r="AD2165" i="105"/>
  <c r="AD3302" i="105"/>
  <c r="AD2387" i="105"/>
  <c r="AD2803" i="105"/>
  <c r="AD3599" i="105"/>
  <c r="AD3633" i="105"/>
  <c r="AD3166" i="105"/>
  <c r="AD3713" i="105"/>
  <c r="AD2462" i="105"/>
  <c r="AD1125" i="105"/>
  <c r="AD1373" i="105"/>
  <c r="AD2439" i="105"/>
  <c r="AD2928" i="105"/>
  <c r="AD2286" i="105"/>
  <c r="AD1651" i="105"/>
  <c r="AD1376" i="105"/>
  <c r="AD1509" i="105"/>
  <c r="AD2390" i="105"/>
  <c r="AD3528" i="105"/>
  <c r="AD2557" i="105"/>
  <c r="AD1545" i="105"/>
  <c r="AD1789" i="105"/>
  <c r="AD3286" i="105"/>
  <c r="AD3916" i="105"/>
  <c r="AD3753" i="105"/>
  <c r="AD2854" i="105"/>
  <c r="AD2194" i="105"/>
  <c r="AD3665" i="105"/>
  <c r="AD2505" i="105"/>
  <c r="AD1840" i="105"/>
  <c r="AD3038" i="105"/>
  <c r="AD1164" i="105"/>
  <c r="AD2709" i="105"/>
  <c r="AD1973" i="105"/>
  <c r="AD2398" i="105"/>
  <c r="AD1436" i="105"/>
  <c r="AD1616" i="105"/>
  <c r="AD2332" i="105"/>
  <c r="AD2755" i="105"/>
  <c r="AD3859" i="105"/>
  <c r="AD3439" i="105"/>
  <c r="AD2508" i="105"/>
  <c r="AD3972" i="105"/>
  <c r="AD2832" i="105"/>
  <c r="AD2565" i="105"/>
  <c r="AD3240" i="105"/>
  <c r="AD3049" i="105"/>
  <c r="AD3698" i="105"/>
  <c r="AD3437" i="105"/>
  <c r="AD3688" i="105"/>
  <c r="AD3585" i="105"/>
  <c r="AD3776" i="105"/>
  <c r="AD3696" i="105"/>
  <c r="AD3135" i="105"/>
  <c r="AD2354" i="105"/>
  <c r="AD2104" i="105"/>
  <c r="AD3173" i="105"/>
  <c r="AD1988" i="105"/>
  <c r="AD2376" i="105"/>
  <c r="AD3356" i="105"/>
  <c r="AD1745" i="105"/>
  <c r="AD3117" i="105"/>
  <c r="AD3735" i="105"/>
  <c r="AD3952" i="105"/>
  <c r="AD3228" i="105"/>
  <c r="AD2978" i="105"/>
  <c r="AD3717" i="105"/>
  <c r="AD3623" i="105"/>
  <c r="AD3986" i="105"/>
  <c r="AD3981" i="105"/>
  <c r="AD3784" i="105"/>
  <c r="AD3343" i="105"/>
  <c r="AD2117" i="105"/>
  <c r="AD3795" i="105"/>
  <c r="AD2334" i="105"/>
  <c r="AD2646" i="105"/>
  <c r="AD1812" i="105"/>
  <c r="AD1733" i="105"/>
  <c r="AD2216" i="105"/>
  <c r="AD1355" i="105"/>
  <c r="AD1155" i="105"/>
  <c r="AD1738" i="105"/>
  <c r="AD2697" i="105"/>
  <c r="AD1780" i="105"/>
  <c r="AD2583" i="105"/>
  <c r="AD2163" i="105"/>
  <c r="AD1325" i="105"/>
  <c r="AD2595" i="105"/>
  <c r="AD2213" i="105"/>
  <c r="AD2817" i="105"/>
  <c r="AD1807" i="105"/>
  <c r="AD3936" i="105"/>
  <c r="AD2901" i="105"/>
  <c r="AD3701" i="105"/>
  <c r="AD2161" i="105"/>
  <c r="AD1854" i="105"/>
  <c r="AD3708" i="105"/>
  <c r="AD1978" i="105"/>
  <c r="AD3263" i="105"/>
  <c r="AD3281" i="105"/>
  <c r="AD3430" i="105"/>
  <c r="AD3588" i="105"/>
  <c r="AD3323" i="105"/>
  <c r="AD2747" i="105"/>
  <c r="AD3550" i="105"/>
  <c r="AD1483" i="105"/>
  <c r="AD2021" i="105"/>
  <c r="AD1517" i="105"/>
  <c r="AD1284" i="105"/>
  <c r="AD3487" i="105"/>
  <c r="AD2320" i="105"/>
  <c r="AD3311" i="105"/>
  <c r="AD3211" i="105"/>
  <c r="AD3098" i="105"/>
  <c r="AD1644" i="105"/>
  <c r="AD1684" i="105"/>
  <c r="AD2088" i="105"/>
  <c r="AD3322" i="105"/>
  <c r="AD1447" i="105"/>
  <c r="AD3833" i="105"/>
  <c r="AD3974" i="105"/>
  <c r="AD3509" i="105"/>
  <c r="AD1379" i="105"/>
  <c r="AD2731" i="105"/>
  <c r="AD2538" i="105"/>
  <c r="AD2188" i="105"/>
  <c r="AD2711" i="105"/>
  <c r="AD3411" i="105"/>
  <c r="AD2979" i="105"/>
  <c r="AD3486" i="105"/>
  <c r="AD3350" i="105"/>
  <c r="AD1896" i="105"/>
  <c r="AD3576" i="105"/>
  <c r="AD3941" i="105"/>
  <c r="AD2772" i="105"/>
  <c r="AD2567" i="105"/>
  <c r="AD1923" i="105"/>
  <c r="AD1646" i="105"/>
  <c r="AD2406" i="105"/>
  <c r="AD1976" i="105"/>
  <c r="AD1458" i="105"/>
  <c r="AD2599" i="105"/>
  <c r="AD2430" i="105"/>
  <c r="AD1736" i="105"/>
  <c r="AD3334" i="105"/>
  <c r="AD1637" i="105"/>
  <c r="AD1986" i="105"/>
  <c r="AD1427" i="105"/>
  <c r="AD3600" i="105"/>
  <c r="AD2840" i="105"/>
  <c r="AD3203" i="105"/>
  <c r="AD3616" i="105"/>
  <c r="AD3958" i="105"/>
  <c r="AD3291" i="105"/>
  <c r="AD3984" i="105"/>
  <c r="AD3425" i="105"/>
  <c r="AD3099" i="105"/>
  <c r="AD1362" i="105"/>
  <c r="AD3872" i="105"/>
  <c r="AD2882" i="105"/>
  <c r="AD1642" i="105"/>
  <c r="AD1504" i="105"/>
  <c r="AD1395" i="105"/>
  <c r="AD2885" i="105"/>
  <c r="AD2274" i="105"/>
  <c r="AD1503" i="105"/>
  <c r="AD3241" i="105"/>
  <c r="AD1464" i="105"/>
  <c r="AD2214" i="105"/>
  <c r="AD1222" i="105"/>
  <c r="AD2372" i="105"/>
  <c r="AD1119" i="105"/>
  <c r="AD3971" i="105"/>
  <c r="AD3075" i="105"/>
  <c r="AD1282" i="105"/>
  <c r="AD1991" i="105"/>
  <c r="AD3254" i="105"/>
  <c r="AD2640" i="105"/>
  <c r="AD3413" i="105"/>
  <c r="AD3230" i="105"/>
  <c r="AD3096" i="105"/>
  <c r="AD3511" i="105"/>
  <c r="AD2472" i="105"/>
  <c r="AD1331" i="105"/>
  <c r="AD2527" i="105"/>
  <c r="AD2060" i="105"/>
  <c r="AD1218" i="105"/>
  <c r="AD1271" i="105"/>
  <c r="AD2477" i="105"/>
  <c r="AD1964" i="105"/>
  <c r="AD1910" i="105"/>
  <c r="AD2834" i="105"/>
  <c r="AD1180" i="105"/>
  <c r="AD2204" i="105"/>
  <c r="AD2811" i="105"/>
  <c r="AD2624" i="105"/>
  <c r="AD2105" i="105"/>
  <c r="AD1435" i="105"/>
  <c r="AD2863" i="105"/>
  <c r="AD3091" i="105"/>
  <c r="AD3832" i="105"/>
  <c r="AD2317" i="105"/>
  <c r="AD3006" i="105"/>
  <c r="AD3346" i="105"/>
  <c r="AD3953" i="105"/>
  <c r="AD3844" i="105"/>
  <c r="AD3822" i="105"/>
  <c r="AD3595" i="105"/>
  <c r="AD3631" i="105"/>
  <c r="AD2070" i="105"/>
  <c r="AD2985" i="105"/>
  <c r="AD2114" i="105"/>
  <c r="AD1714" i="105"/>
  <c r="AD2071" i="105"/>
  <c r="AD1625" i="105"/>
  <c r="AD1715" i="105"/>
  <c r="AD2091" i="105"/>
  <c r="AD3229" i="105"/>
  <c r="AD1825" i="105"/>
  <c r="AD3222" i="105"/>
  <c r="AD3506" i="105"/>
  <c r="AD1248" i="105"/>
  <c r="AD1193" i="105"/>
  <c r="AD3231" i="105"/>
  <c r="AD2086" i="105"/>
  <c r="AD2730" i="105"/>
  <c r="AD2225" i="105"/>
  <c r="AD3034" i="105"/>
  <c r="AD3573" i="105"/>
  <c r="AD3814" i="105"/>
  <c r="AD3187" i="105"/>
  <c r="AD2881" i="105"/>
  <c r="AD3018" i="105"/>
  <c r="AD1298" i="105"/>
  <c r="AD1806" i="105"/>
  <c r="AD1382" i="105"/>
  <c r="AD3461" i="105"/>
  <c r="AD1176" i="105"/>
  <c r="AD2470" i="105"/>
  <c r="AD1121" i="105"/>
  <c r="AD1374" i="105"/>
  <c r="AD1691" i="105"/>
  <c r="AD2131" i="105"/>
  <c r="AD1514" i="105"/>
  <c r="AD3026" i="105"/>
  <c r="AD3274" i="105"/>
  <c r="AD3053" i="105"/>
  <c r="AD1952" i="105"/>
  <c r="AD2201" i="105"/>
  <c r="AD1797" i="105"/>
  <c r="AD3549" i="105"/>
  <c r="AD2548" i="105"/>
  <c r="AD3950" i="105"/>
  <c r="AD2589" i="105"/>
  <c r="AD3744" i="105"/>
  <c r="AD3239" i="105"/>
  <c r="AD3954" i="105"/>
  <c r="AD3840" i="105"/>
  <c r="AD3612" i="105"/>
  <c r="AD3675" i="105"/>
  <c r="AD3877" i="105"/>
  <c r="AD3163" i="105"/>
  <c r="O1109" i="80"/>
  <c r="AC2495" i="105"/>
  <c r="AC3183" i="105"/>
  <c r="AC1738" i="105"/>
  <c r="AC3874" i="105"/>
  <c r="AC1448" i="105"/>
  <c r="AC3855" i="105"/>
  <c r="AC2624" i="105"/>
  <c r="AC3693" i="105"/>
  <c r="AC3917" i="105"/>
  <c r="AC3892" i="105"/>
  <c r="AC3783" i="105"/>
  <c r="AC3142" i="105"/>
  <c r="AC3223" i="105"/>
  <c r="AC3040" i="105"/>
  <c r="AC3080" i="105"/>
  <c r="AC3177" i="105"/>
  <c r="AC2740" i="105"/>
  <c r="AC2997" i="105"/>
  <c r="AC2656" i="105"/>
  <c r="AC2759" i="105"/>
  <c r="AC2722" i="105"/>
  <c r="AC2806" i="105"/>
  <c r="AC1553" i="105"/>
  <c r="AC1396" i="105"/>
  <c r="AC3631" i="105"/>
  <c r="AC2625" i="105"/>
  <c r="AC3635" i="105"/>
  <c r="AC3488" i="105"/>
  <c r="AC3396" i="105"/>
  <c r="AC1198" i="105"/>
  <c r="AC3769" i="105"/>
  <c r="AC3721" i="105"/>
  <c r="AC3867" i="105"/>
  <c r="AC3607" i="105"/>
  <c r="AC3684" i="105"/>
  <c r="AC3108" i="105"/>
  <c r="AC3934" i="105"/>
  <c r="AC2827" i="105"/>
  <c r="AC3002" i="105"/>
  <c r="AC2994" i="105"/>
  <c r="AC2727" i="105"/>
  <c r="AC2865" i="105"/>
  <c r="AC2825" i="105"/>
  <c r="AC2668" i="105"/>
  <c r="AC3454" i="105"/>
  <c r="AC2692" i="105"/>
  <c r="AC2778" i="105"/>
  <c r="AC3807" i="105"/>
  <c r="AC1985" i="105"/>
  <c r="AC3659" i="105"/>
  <c r="AC3994" i="105"/>
  <c r="AC3826" i="105"/>
  <c r="AC3045" i="105"/>
  <c r="AC3145" i="105"/>
  <c r="AC2947" i="105"/>
  <c r="AC3093" i="105"/>
  <c r="AC3364" i="105"/>
  <c r="AC3845" i="105"/>
  <c r="AC2813" i="105"/>
  <c r="AC3369" i="105"/>
  <c r="AC3077" i="105"/>
  <c r="AC2663" i="105"/>
  <c r="AC2818" i="105"/>
  <c r="AC2597" i="105"/>
  <c r="AC3979" i="105"/>
  <c r="AC1905" i="105"/>
  <c r="AC3858" i="105"/>
  <c r="AC3735" i="105"/>
  <c r="AC3691" i="105"/>
  <c r="AC3644" i="105"/>
  <c r="AC3767" i="105"/>
  <c r="AC3141" i="105"/>
  <c r="AC2904" i="105"/>
  <c r="AC3902" i="105"/>
  <c r="AC2318" i="105"/>
  <c r="AC3758" i="105"/>
  <c r="AC3503" i="105"/>
  <c r="AC3562" i="105"/>
  <c r="AC3760" i="105"/>
  <c r="AC3756" i="105"/>
  <c r="AC3120" i="105"/>
  <c r="AC3662" i="105"/>
  <c r="AC3042" i="105"/>
  <c r="AC3655" i="105"/>
  <c r="AC2940" i="105"/>
  <c r="AC2988" i="105"/>
  <c r="AC3866" i="105"/>
  <c r="AC2798" i="105"/>
  <c r="AC2779" i="105"/>
  <c r="AC2887" i="105"/>
  <c r="AC2492" i="105"/>
  <c r="AC3909" i="105"/>
  <c r="AC3437" i="105"/>
  <c r="AC3970" i="105"/>
  <c r="AC3103" i="105"/>
  <c r="AC3452" i="105"/>
  <c r="AC3848" i="105"/>
  <c r="AC3682" i="105"/>
  <c r="AC3608" i="105"/>
  <c r="AC3743" i="105"/>
  <c r="AC3390" i="105"/>
  <c r="AC3639" i="105"/>
  <c r="AC3966" i="105"/>
  <c r="AC3951" i="105"/>
  <c r="AC3050" i="105"/>
  <c r="AC3175" i="105"/>
  <c r="AC3603" i="105"/>
  <c r="AC2744" i="105"/>
  <c r="AC2926" i="105"/>
  <c r="AC2972" i="105"/>
  <c r="AC3824" i="105"/>
  <c r="AC3975" i="105"/>
  <c r="AC2763" i="105"/>
  <c r="AC2739" i="105"/>
  <c r="AC2883" i="105"/>
  <c r="AC3255" i="105"/>
  <c r="AC2660" i="105"/>
  <c r="AC1834" i="105"/>
  <c r="AC2526" i="105"/>
  <c r="AC2473" i="105"/>
  <c r="AC1577" i="105"/>
  <c r="AC2553" i="105"/>
  <c r="AC1660" i="105"/>
  <c r="AC2380" i="105"/>
  <c r="AC2409" i="105"/>
  <c r="AC3511" i="105"/>
  <c r="AC2425" i="105"/>
  <c r="AC3688" i="105"/>
  <c r="AC3683" i="105"/>
  <c r="AC3816" i="105"/>
  <c r="AC3540" i="105"/>
  <c r="AC3734" i="105"/>
  <c r="AC3692" i="105"/>
  <c r="AC3619" i="105"/>
  <c r="AC3919" i="105"/>
  <c r="AC3944" i="105"/>
  <c r="AC3498" i="105"/>
  <c r="AC3146" i="105"/>
  <c r="AC3581" i="105"/>
  <c r="AC3601" i="105"/>
  <c r="AC2913" i="105"/>
  <c r="AC2960" i="105"/>
  <c r="AC3277" i="105"/>
  <c r="AC2733" i="105"/>
  <c r="AC2712" i="105"/>
  <c r="AC2871" i="105"/>
  <c r="AC1814" i="105"/>
  <c r="AC2573" i="105"/>
  <c r="AC1728" i="105"/>
  <c r="AC2437" i="105"/>
  <c r="AC2532" i="105"/>
  <c r="AC1645" i="105"/>
  <c r="AC1574" i="105"/>
  <c r="AC1651" i="105"/>
  <c r="AC3552" i="105"/>
  <c r="AC2891" i="105"/>
  <c r="AC2324" i="105"/>
  <c r="AC2688" i="105"/>
  <c r="AC3341" i="105"/>
  <c r="AC3350" i="105"/>
  <c r="AC3182" i="105"/>
  <c r="AC3988" i="105"/>
  <c r="AC3592" i="105"/>
  <c r="AC3377" i="105"/>
  <c r="AC3517" i="105"/>
  <c r="AC3930" i="105"/>
  <c r="AC3477" i="105"/>
  <c r="AC2981" i="105"/>
  <c r="AC2886" i="105"/>
  <c r="AC2808" i="105"/>
  <c r="AC3265" i="105"/>
  <c r="AC3664" i="105"/>
  <c r="AC2683" i="105"/>
  <c r="AC3563" i="105"/>
  <c r="AC3237" i="105"/>
  <c r="AC2421" i="105"/>
  <c r="AC2831" i="105"/>
  <c r="AC2734" i="105"/>
  <c r="AC2232" i="105"/>
  <c r="AC3625" i="105"/>
  <c r="AC4001" i="105"/>
  <c r="AC3060" i="105"/>
  <c r="AC2720" i="105"/>
  <c r="AC2010" i="105"/>
  <c r="AC3777" i="105"/>
  <c r="AC3869" i="105"/>
  <c r="AC3948" i="105"/>
  <c r="AC3510" i="105"/>
  <c r="AC3504" i="105"/>
  <c r="AC3809" i="105"/>
  <c r="AC3543" i="105"/>
  <c r="AC3428" i="105"/>
  <c r="AC3766" i="105"/>
  <c r="AC2964" i="105"/>
  <c r="AC2954" i="105"/>
  <c r="AC3523" i="105"/>
  <c r="AC2642" i="105"/>
  <c r="AC3821" i="105"/>
  <c r="AC3209" i="105"/>
  <c r="AC3544" i="105"/>
  <c r="AC2673" i="105"/>
  <c r="AC3491" i="105"/>
  <c r="AC3139" i="105"/>
  <c r="AC1719" i="105"/>
  <c r="AC2379" i="105"/>
  <c r="AC3072" i="105"/>
  <c r="AC2976" i="105"/>
  <c r="AC2635" i="105"/>
  <c r="AC2457" i="105"/>
  <c r="AC2853" i="105"/>
  <c r="AC3694" i="105"/>
  <c r="AC3851" i="105"/>
  <c r="AC3927" i="105"/>
  <c r="AC3453" i="105"/>
  <c r="AC3770" i="105"/>
  <c r="AC3850" i="105"/>
  <c r="AC3420" i="105"/>
  <c r="AC3736" i="105"/>
  <c r="AC3046" i="105"/>
  <c r="AC3516" i="105"/>
  <c r="AC3496" i="105"/>
  <c r="AC3995" i="105"/>
  <c r="AC3836" i="105"/>
  <c r="AC3197" i="105"/>
  <c r="AC3534" i="105"/>
  <c r="AC3035" i="105"/>
  <c r="AC1406" i="105"/>
  <c r="AC3097" i="105"/>
  <c r="AC3804" i="105"/>
  <c r="AC2228" i="105"/>
  <c r="AC3031" i="105"/>
  <c r="AC3170" i="105"/>
  <c r="AC1825" i="105"/>
  <c r="AC3830" i="105"/>
  <c r="AC3891" i="105"/>
  <c r="AC3843" i="105"/>
  <c r="AC3923" i="105"/>
  <c r="AC3764" i="105"/>
  <c r="AC3527" i="105"/>
  <c r="AC3415" i="105"/>
  <c r="AC2998" i="105"/>
  <c r="AC3960" i="105"/>
  <c r="AC3626" i="105"/>
  <c r="AC3759" i="105"/>
  <c r="AC3474" i="105"/>
  <c r="AC2623" i="105"/>
  <c r="AC2653" i="105"/>
  <c r="AC3192" i="105"/>
  <c r="AC3865" i="105"/>
  <c r="AC2718" i="105"/>
  <c r="AC1537" i="105"/>
  <c r="AC1444" i="105"/>
  <c r="AC1546" i="105"/>
  <c r="AC1280" i="105"/>
  <c r="AC2287" i="105"/>
  <c r="AC3393" i="105"/>
  <c r="AC3986" i="105"/>
  <c r="AC1289" i="105"/>
  <c r="AC3053" i="105"/>
  <c r="AC3906" i="105"/>
  <c r="AC3967" i="105"/>
  <c r="AC3871" i="105"/>
  <c r="AC3707" i="105"/>
  <c r="AC3386" i="105"/>
  <c r="AC3982" i="105"/>
  <c r="AC3681" i="105"/>
  <c r="AC3627" i="105"/>
  <c r="AC3993" i="105"/>
  <c r="AC3538" i="105"/>
  <c r="AC3912" i="105"/>
  <c r="AC3813" i="105"/>
  <c r="AC3863" i="105"/>
  <c r="AC3789" i="105"/>
  <c r="AC3910" i="105"/>
  <c r="AC3613" i="105"/>
  <c r="AC3898" i="105"/>
  <c r="AC3397" i="105"/>
  <c r="AC3332" i="105"/>
  <c r="AC3649" i="105"/>
  <c r="AC3442" i="105"/>
  <c r="AC3811" i="105"/>
  <c r="AC2657" i="105"/>
  <c r="AC2770" i="105"/>
  <c r="AC3739" i="105"/>
  <c r="AC3901" i="105"/>
  <c r="AC3705" i="105"/>
  <c r="AC3716" i="105"/>
  <c r="AC3785" i="105"/>
  <c r="AC3729" i="105"/>
  <c r="AC3897" i="105"/>
  <c r="AC3651" i="105"/>
  <c r="AC3313" i="105"/>
  <c r="AC3929" i="105"/>
  <c r="AC3786" i="105"/>
  <c r="AC3194" i="105"/>
  <c r="AC3484" i="105"/>
  <c r="AC2983" i="105"/>
  <c r="AC3106" i="105"/>
  <c r="AC2341" i="105"/>
  <c r="AC3731" i="105"/>
  <c r="AC3620" i="105"/>
  <c r="AC2602" i="105"/>
  <c r="AC2655" i="105"/>
  <c r="AC3522" i="105"/>
  <c r="AC3548" i="105"/>
  <c r="AC1931" i="105"/>
  <c r="AC2060" i="105"/>
  <c r="AC3702" i="105"/>
  <c r="AC3980" i="105"/>
  <c r="AC3353" i="105"/>
  <c r="AC3630" i="105"/>
  <c r="AC3742" i="105"/>
  <c r="AC3699" i="105"/>
  <c r="AC3233" i="105"/>
  <c r="AC3695" i="105"/>
  <c r="AC3478" i="105"/>
  <c r="AC2965" i="105"/>
  <c r="AC3505" i="105"/>
  <c r="AC2592" i="105"/>
  <c r="AC3900" i="105"/>
  <c r="AC3674" i="105"/>
  <c r="AC3955" i="105"/>
  <c r="AC3441" i="105"/>
  <c r="AC2580" i="105"/>
  <c r="AC1631" i="105"/>
  <c r="AC2218" i="105"/>
  <c r="AC3696" i="105"/>
  <c r="AC2108" i="105"/>
  <c r="AC2056" i="105"/>
  <c r="AC2147" i="105"/>
  <c r="AC3557" i="105"/>
  <c r="AC1124" i="105"/>
  <c r="AC2537" i="105"/>
  <c r="AC3928" i="105"/>
  <c r="AC3762" i="105"/>
  <c r="AC3965" i="105"/>
  <c r="AC3345" i="105"/>
  <c r="AC3561" i="105"/>
  <c r="AC3335" i="105"/>
  <c r="AC3261" i="105"/>
  <c r="AC3537" i="105"/>
  <c r="AC3663" i="105"/>
  <c r="AC3137" i="105"/>
  <c r="AC3710" i="105"/>
  <c r="AC3458" i="105"/>
  <c r="AC2959" i="105"/>
  <c r="AC3244" i="105"/>
  <c r="AC3472" i="105"/>
  <c r="AC3741" i="105"/>
  <c r="AC2684" i="105"/>
  <c r="AC3793" i="105"/>
  <c r="AC3833" i="105"/>
  <c r="AC2852" i="105"/>
  <c r="AC3329" i="105"/>
  <c r="AC3105" i="105"/>
  <c r="AC3841" i="105"/>
  <c r="AC3738" i="105"/>
  <c r="AC3670" i="105"/>
  <c r="AC3466" i="105"/>
  <c r="AC3326" i="105"/>
  <c r="AC3250" i="105"/>
  <c r="AC3525" i="105"/>
  <c r="AC3938" i="105"/>
  <c r="AC3389" i="105"/>
  <c r="AC3675" i="105"/>
  <c r="AC3465" i="105"/>
  <c r="AC3052" i="105"/>
  <c r="AC2771" i="105"/>
  <c r="AC2301" i="105"/>
  <c r="AC3457" i="105"/>
  <c r="AC2304" i="105"/>
  <c r="AC2084" i="105"/>
  <c r="AC1500" i="105"/>
  <c r="AC3375" i="105"/>
  <c r="AC3779" i="105"/>
  <c r="AC2591" i="105"/>
  <c r="AC3697" i="105"/>
  <c r="AC3638" i="105"/>
  <c r="AC3282" i="105"/>
  <c r="AC3483" i="105"/>
  <c r="AC3462" i="105"/>
  <c r="AC3485" i="105"/>
  <c r="AC3842" i="105"/>
  <c r="AC3703" i="105"/>
  <c r="AC3895" i="105"/>
  <c r="AC3408" i="105"/>
  <c r="AC3519" i="105"/>
  <c r="AC3658" i="105"/>
  <c r="AC2833" i="105"/>
  <c r="AC3301" i="105"/>
  <c r="AC3476" i="105"/>
  <c r="AC2766" i="105"/>
  <c r="AC2603" i="105"/>
  <c r="AC2254" i="105"/>
  <c r="AC3402" i="105"/>
  <c r="AC3285" i="105"/>
  <c r="AC2399" i="105"/>
  <c r="AC1467" i="105"/>
  <c r="AC2100" i="105"/>
  <c r="AC3553" i="105"/>
  <c r="AC3112" i="105"/>
  <c r="AC3904" i="105"/>
  <c r="AC3598" i="105"/>
  <c r="AC1835" i="105"/>
  <c r="AC2775" i="105"/>
  <c r="AC3661" i="105"/>
  <c r="AC3612" i="105"/>
  <c r="AC3632" i="105"/>
  <c r="AC3794" i="105"/>
  <c r="AC3262" i="105"/>
  <c r="AC3443" i="105"/>
  <c r="AC3257" i="105"/>
  <c r="AC3196" i="105"/>
  <c r="AC3645" i="105"/>
  <c r="AC3671" i="105"/>
  <c r="AC3266" i="105"/>
  <c r="AC3378" i="105"/>
  <c r="AC3225" i="105"/>
  <c r="AC2586" i="105"/>
  <c r="AC2225" i="105"/>
  <c r="AC3385" i="105"/>
  <c r="AC3258" i="105"/>
  <c r="AC2073" i="105"/>
  <c r="AC2372" i="105"/>
  <c r="AC3815" i="105"/>
  <c r="AC2042" i="105"/>
  <c r="AC3427" i="105"/>
  <c r="AC1996" i="105"/>
  <c r="AC3201" i="105"/>
  <c r="AC3388" i="105"/>
  <c r="AC3252" i="105"/>
  <c r="AC2032" i="105"/>
  <c r="AC3366" i="105"/>
  <c r="AC3203" i="105"/>
  <c r="AC3494" i="105"/>
  <c r="AC3861" i="105"/>
  <c r="AC3840" i="105"/>
  <c r="AC3957" i="105"/>
  <c r="AC3593" i="105"/>
  <c r="AC3778" i="105"/>
  <c r="AC3447" i="105"/>
  <c r="AC3217" i="105"/>
  <c r="AC3160" i="105"/>
  <c r="AC3440" i="105"/>
  <c r="AC3602" i="105"/>
  <c r="AC3536" i="105"/>
  <c r="AC3238" i="105"/>
  <c r="AC3358" i="105"/>
  <c r="AC3357" i="105"/>
  <c r="AC2944" i="105"/>
  <c r="AC3195" i="105"/>
  <c r="AC2205" i="105"/>
  <c r="AC2248" i="105"/>
  <c r="AC3347" i="105"/>
  <c r="AC3099" i="105"/>
  <c r="AC1998" i="105"/>
  <c r="AC2356" i="105"/>
  <c r="AC3720" i="105"/>
  <c r="AC2030" i="105"/>
  <c r="AC3164" i="105"/>
  <c r="AC3344" i="105"/>
  <c r="AC3530" i="105"/>
  <c r="AC3985" i="105"/>
  <c r="AC3704" i="105"/>
  <c r="AC3926" i="105"/>
  <c r="AC3825" i="105"/>
  <c r="AC3515" i="105"/>
  <c r="AC3376" i="105"/>
  <c r="AC3130" i="105"/>
  <c r="AC3591" i="105"/>
  <c r="AC3492" i="105"/>
  <c r="AC3352" i="105"/>
  <c r="AC2841" i="105"/>
  <c r="AC3216" i="105"/>
  <c r="AC3604" i="105"/>
  <c r="AC2958" i="105"/>
  <c r="AC2822" i="105"/>
  <c r="AC3686" i="105"/>
  <c r="AC3933" i="105"/>
  <c r="AC3646" i="105"/>
  <c r="AC3017" i="105"/>
  <c r="AC3753" i="105"/>
  <c r="AC3346" i="105"/>
  <c r="AC3889" i="105"/>
  <c r="AC3351" i="105"/>
  <c r="AC3667" i="105"/>
  <c r="AC3987" i="105"/>
  <c r="AC3387" i="105"/>
  <c r="AC3111" i="105"/>
  <c r="AC3115" i="105"/>
  <c r="AC3288" i="105"/>
  <c r="AC3180" i="105"/>
  <c r="AC3541" i="105"/>
  <c r="AC3059" i="105"/>
  <c r="AC2941" i="105"/>
  <c r="AC2565" i="105"/>
  <c r="AC3856" i="105"/>
  <c r="AC3068" i="105"/>
  <c r="AC3887" i="105"/>
  <c r="AC3946" i="105"/>
  <c r="AC3989" i="105"/>
  <c r="AC3799" i="105"/>
  <c r="AC3905" i="105"/>
  <c r="AC3983" i="105"/>
  <c r="AC3416" i="105"/>
  <c r="AC3569" i="105"/>
  <c r="AC3169" i="105"/>
  <c r="AC3360" i="105"/>
  <c r="AC3039" i="105"/>
  <c r="AC3339" i="105"/>
  <c r="AC3570" i="105"/>
  <c r="AC3331" i="105"/>
  <c r="AC2829" i="105"/>
  <c r="AC3109" i="105"/>
  <c r="AC2845" i="105"/>
  <c r="AC2447" i="105"/>
  <c r="AC3969" i="105"/>
  <c r="AC2159" i="105"/>
  <c r="AC3033" i="105"/>
  <c r="AC2136" i="105"/>
  <c r="AC2968" i="105"/>
  <c r="AC2869" i="105"/>
  <c r="AC2261" i="105"/>
  <c r="AC1949" i="105"/>
  <c r="AC3076" i="105"/>
  <c r="AC1837" i="105"/>
  <c r="AC1890" i="105"/>
  <c r="AC3055" i="105"/>
  <c r="AC2902" i="105"/>
  <c r="AC2924" i="105"/>
  <c r="AC3817" i="105"/>
  <c r="AC3810" i="105"/>
  <c r="AC3878" i="105"/>
  <c r="AC3801" i="105"/>
  <c r="AC3996" i="105"/>
  <c r="AC3086" i="105"/>
  <c r="AC3148" i="105"/>
  <c r="AC3236" i="105"/>
  <c r="AC3333" i="105"/>
  <c r="AC3230" i="105"/>
  <c r="AC3401" i="105"/>
  <c r="AC3089" i="105"/>
  <c r="AC2433" i="105"/>
  <c r="AC3956" i="105"/>
  <c r="AC2027" i="105"/>
  <c r="AC2855" i="105"/>
  <c r="AC1836" i="105"/>
  <c r="AC2257" i="105"/>
  <c r="AC3877" i="105"/>
  <c r="AC1841" i="105"/>
  <c r="AC3862" i="105"/>
  <c r="AC3198" i="105"/>
  <c r="AC3320" i="105"/>
  <c r="AC3291" i="105"/>
  <c r="AC3964" i="105"/>
  <c r="AC3771" i="105"/>
  <c r="AC3798" i="105"/>
  <c r="AC3947" i="105"/>
  <c r="AC3976" i="105"/>
  <c r="AC3127" i="105"/>
  <c r="AC3011" i="105"/>
  <c r="AC3471" i="105"/>
  <c r="AC3204" i="105"/>
  <c r="AC2975" i="105"/>
  <c r="AC3436" i="105"/>
  <c r="AC2923" i="105"/>
  <c r="AC2888" i="105"/>
  <c r="AC2013" i="105"/>
  <c r="AC2826" i="105"/>
  <c r="AC2776" i="105"/>
  <c r="AC2252" i="105"/>
  <c r="AC1900" i="105"/>
  <c r="AC1801" i="105"/>
  <c r="AC2978" i="105"/>
  <c r="AC1669" i="105"/>
  <c r="AC2801" i="105"/>
  <c r="AC2894" i="105"/>
  <c r="AC1650" i="105"/>
  <c r="AC2906" i="105"/>
  <c r="AC2621" i="105"/>
  <c r="AC3945" i="105"/>
  <c r="AC3959" i="105"/>
  <c r="AC3069" i="105"/>
  <c r="AC3297" i="105"/>
  <c r="AC3048" i="105"/>
  <c r="AC3007" i="105"/>
  <c r="AC3205" i="105"/>
  <c r="AC3283" i="105"/>
  <c r="AC2604" i="105"/>
  <c r="AC2316" i="105"/>
  <c r="AC1908" i="105"/>
  <c r="AC2466" i="105"/>
  <c r="AC3614" i="105"/>
  <c r="AC1789" i="105"/>
  <c r="AC2154" i="105"/>
  <c r="AC2576" i="105"/>
  <c r="AC3071" i="105"/>
  <c r="AC1833" i="105"/>
  <c r="AC3715" i="105"/>
  <c r="AC1583" i="105"/>
  <c r="AC2518" i="105"/>
  <c r="AC2672" i="105"/>
  <c r="AC1667" i="105"/>
  <c r="AC1731" i="105"/>
  <c r="AC1580" i="105"/>
  <c r="AC2001" i="105"/>
  <c r="AC1494" i="105"/>
  <c r="AC1800" i="105"/>
  <c r="AC1519" i="105"/>
  <c r="AC1388" i="105"/>
  <c r="AC1237" i="105"/>
  <c r="AC1646" i="105"/>
  <c r="AC1634" i="105"/>
  <c r="AC2015" i="105"/>
  <c r="AC1157" i="105"/>
  <c r="AC2299" i="105"/>
  <c r="AC1562" i="105"/>
  <c r="AC1724" i="105"/>
  <c r="AC1718" i="105"/>
  <c r="AC1307" i="105"/>
  <c r="AC1299" i="105"/>
  <c r="AC2381" i="105"/>
  <c r="AC2305" i="105"/>
  <c r="AC2909" i="105"/>
  <c r="AC2375" i="105"/>
  <c r="AC3431" i="105"/>
  <c r="AC1746" i="105"/>
  <c r="AC2172" i="105"/>
  <c r="AC2714" i="105"/>
  <c r="AC3041" i="105"/>
  <c r="AC1822" i="105"/>
  <c r="AC1563" i="105"/>
  <c r="AC2485" i="105"/>
  <c r="AC2929" i="105"/>
  <c r="AC1626" i="105"/>
  <c r="AC1532" i="105"/>
  <c r="AC2216" i="105"/>
  <c r="AC1932" i="105"/>
  <c r="AC1359" i="105"/>
  <c r="AC2230" i="105"/>
  <c r="AC1677" i="105"/>
  <c r="AC1509" i="105"/>
  <c r="AC2217" i="105"/>
  <c r="AC1507" i="105"/>
  <c r="AC1595" i="105"/>
  <c r="AC2295" i="105"/>
  <c r="AC1925" i="105"/>
  <c r="AC1877" i="105"/>
  <c r="AC1159" i="105"/>
  <c r="AC1681" i="105"/>
  <c r="AC1590" i="105"/>
  <c r="AC2366" i="105"/>
  <c r="AC1200" i="105"/>
  <c r="AC1389" i="105"/>
  <c r="AC3394" i="105"/>
  <c r="AC1341" i="105"/>
  <c r="AC1717" i="105"/>
  <c r="AC3184" i="105"/>
  <c r="AC2996" i="105"/>
  <c r="AC2864" i="105"/>
  <c r="AC3839" i="105"/>
  <c r="AC2915" i="105"/>
  <c r="AC2183" i="105"/>
  <c r="AC2867" i="105"/>
  <c r="AC1426" i="105"/>
  <c r="AC1861" i="105"/>
  <c r="AC3421" i="105"/>
  <c r="AC1665" i="105"/>
  <c r="AC1287" i="105"/>
  <c r="AC2588" i="105"/>
  <c r="AC3551" i="105"/>
  <c r="AC1786" i="105"/>
  <c r="AC1828" i="105"/>
  <c r="AC2726" i="105"/>
  <c r="AC2563" i="105"/>
  <c r="AC1560" i="105"/>
  <c r="AC1678" i="105"/>
  <c r="AC1312" i="105"/>
  <c r="AC1852" i="105"/>
  <c r="AC1476" i="105"/>
  <c r="AC1566" i="105"/>
  <c r="AC1501" i="105"/>
  <c r="AC3426" i="105"/>
  <c r="AC1206" i="105"/>
  <c r="AC1848" i="105"/>
  <c r="AC1913" i="105"/>
  <c r="AC1453" i="105"/>
  <c r="AC1120" i="105"/>
  <c r="AC1194" i="105"/>
  <c r="AC2956" i="105"/>
  <c r="AC1349" i="105"/>
  <c r="AC1450" i="105"/>
  <c r="AC1624" i="105"/>
  <c r="AC3918" i="105"/>
  <c r="AC1378" i="105"/>
  <c r="AC2374" i="105"/>
  <c r="AC3711" i="105"/>
  <c r="AC2804" i="105"/>
  <c r="AC2110" i="105"/>
  <c r="AC1992" i="105"/>
  <c r="AC2210" i="105"/>
  <c r="AC2330" i="105"/>
  <c r="AC1273" i="105"/>
  <c r="AC2323" i="105"/>
  <c r="AC2690" i="105"/>
  <c r="AC3365" i="105"/>
  <c r="AC1702" i="105"/>
  <c r="AC1412" i="105"/>
  <c r="AC3599" i="105"/>
  <c r="AC2648" i="105"/>
  <c r="AC2516" i="105"/>
  <c r="AC1446" i="105"/>
  <c r="AC1276" i="105"/>
  <c r="AC1753" i="105"/>
  <c r="AC1844" i="105"/>
  <c r="AC1428" i="105"/>
  <c r="AC1505" i="105"/>
  <c r="AC1150" i="105"/>
  <c r="AC1407" i="105"/>
  <c r="AC1811" i="105"/>
  <c r="AC1259" i="105"/>
  <c r="AC1816" i="105"/>
  <c r="AC2487" i="105"/>
  <c r="AC2658" i="105"/>
  <c r="AC1402" i="105"/>
  <c r="AC2388" i="105"/>
  <c r="AC1127" i="105"/>
  <c r="AC1126" i="105"/>
  <c r="AC3342" i="105"/>
  <c r="AC2107" i="105"/>
  <c r="AC1960" i="105"/>
  <c r="AC1404" i="105"/>
  <c r="AC1256" i="105"/>
  <c r="AC2670" i="105"/>
  <c r="AC2476" i="105"/>
  <c r="AC1734" i="105"/>
  <c r="AC3027" i="105"/>
  <c r="AC1409" i="105"/>
  <c r="AC2608" i="105"/>
  <c r="AC1381" i="105"/>
  <c r="AC1552" i="105"/>
  <c r="AC3226" i="105"/>
  <c r="AC1268" i="105"/>
  <c r="AC3752" i="105"/>
  <c r="AC1737" i="105"/>
  <c r="AC1214" i="105"/>
  <c r="AC1830" i="105"/>
  <c r="AC1886" i="105"/>
  <c r="AC3812" i="105"/>
  <c r="AC2307" i="105"/>
  <c r="AC1643" i="105"/>
  <c r="AC1692" i="105"/>
  <c r="AC1297" i="105"/>
  <c r="AC2236" i="105"/>
  <c r="AC1716" i="105"/>
  <c r="AC1438" i="105"/>
  <c r="AC2057" i="105"/>
  <c r="AC2246" i="105"/>
  <c r="AC3087" i="105"/>
  <c r="AC3429" i="105"/>
  <c r="AC1956" i="105"/>
  <c r="AC2140" i="105"/>
  <c r="AC2629" i="105"/>
  <c r="AC3615" i="105"/>
  <c r="AC1364" i="105"/>
  <c r="AC2069" i="105"/>
  <c r="AC1230" i="105"/>
  <c r="AC2200" i="105"/>
  <c r="AC2938" i="105"/>
  <c r="AC1653" i="105"/>
  <c r="AC1658" i="105"/>
  <c r="AC1350" i="105"/>
  <c r="AC3286" i="105"/>
  <c r="AC2601" i="105"/>
  <c r="AC2465" i="105"/>
  <c r="AC1301" i="105"/>
  <c r="AC1535" i="105"/>
  <c r="AC1258" i="105"/>
  <c r="AC1324" i="105"/>
  <c r="AC1703" i="105"/>
  <c r="AC1712" i="105"/>
  <c r="AC1342" i="105"/>
  <c r="AC1871" i="105"/>
  <c r="AC1468" i="105"/>
  <c r="AC3665" i="105"/>
  <c r="AC3791" i="105"/>
  <c r="AC1593" i="105"/>
  <c r="AC2180" i="105"/>
  <c r="AC3181" i="105"/>
  <c r="AC3751" i="105"/>
  <c r="AC1166" i="105"/>
  <c r="AC1613" i="105"/>
  <c r="AC1602" i="105"/>
  <c r="AC1219" i="105"/>
  <c r="AC1751" i="105"/>
  <c r="AC1989" i="105"/>
  <c r="AC2689" i="105"/>
  <c r="AC1257" i="105"/>
  <c r="AC1270" i="105"/>
  <c r="AC3714" i="105"/>
  <c r="AC3418" i="105"/>
  <c r="AC3090" i="105"/>
  <c r="AC2276" i="105"/>
  <c r="AC3545" i="105"/>
  <c r="AC3096" i="105"/>
  <c r="AC1340" i="105"/>
  <c r="AC2039" i="105"/>
  <c r="AC2102" i="105"/>
  <c r="AC2907" i="105"/>
  <c r="AC3336" i="105"/>
  <c r="AC1327" i="105"/>
  <c r="AC3171" i="105"/>
  <c r="AC1437" i="105"/>
  <c r="AC1222" i="105"/>
  <c r="AC2835" i="105"/>
  <c r="AC1527" i="105"/>
  <c r="AC2630" i="105"/>
  <c r="AC3479" i="105"/>
  <c r="AC1471" i="105"/>
  <c r="AC1674" i="105"/>
  <c r="AC1330" i="105"/>
  <c r="AC1413" i="105"/>
  <c r="AC1578" i="105"/>
  <c r="AC1892" i="105"/>
  <c r="AC2848" i="105"/>
  <c r="AC1826" i="105"/>
  <c r="AC1564" i="105"/>
  <c r="AC1329" i="105"/>
  <c r="AC2554" i="105"/>
  <c r="AC1662" i="105"/>
  <c r="AC1478" i="105"/>
  <c r="AC1210" i="105"/>
  <c r="AC1609" i="105"/>
  <c r="AC1732" i="105"/>
  <c r="AC2045" i="105"/>
  <c r="AC3304" i="105"/>
  <c r="AC3412" i="105"/>
  <c r="AC3186" i="105"/>
  <c r="AC2504" i="105"/>
  <c r="AC3057" i="105"/>
  <c r="AC2240" i="105"/>
  <c r="AC2033" i="105"/>
  <c r="AC3276" i="105"/>
  <c r="AC3037" i="105"/>
  <c r="AC2544" i="105"/>
  <c r="AC2862" i="105"/>
  <c r="AC2678" i="105"/>
  <c r="AC1529" i="105"/>
  <c r="AC1569" i="105"/>
  <c r="AC2868" i="105"/>
  <c r="AC1288" i="105"/>
  <c r="AC3157" i="105"/>
  <c r="AC3434" i="105"/>
  <c r="AC2369" i="105"/>
  <c r="AC1432" i="105"/>
  <c r="AC1522" i="105"/>
  <c r="AC1184" i="105"/>
  <c r="AC3219" i="105"/>
  <c r="AC1445" i="105"/>
  <c r="AC1652" i="105"/>
  <c r="AC1619" i="105"/>
  <c r="AC1171" i="105"/>
  <c r="AC3305" i="105"/>
  <c r="AC2080" i="105"/>
  <c r="AC1708" i="105"/>
  <c r="AC2538" i="105"/>
  <c r="AC1463" i="105"/>
  <c r="AC1217" i="105"/>
  <c r="AC3206" i="105"/>
  <c r="AC3852" i="105"/>
  <c r="AC1132" i="105"/>
  <c r="AC1442" i="105"/>
  <c r="AC1392" i="105"/>
  <c r="AC2130" i="105"/>
  <c r="AC3272" i="105"/>
  <c r="AC3013" i="105"/>
  <c r="AC2491" i="105"/>
  <c r="AC1821" i="105"/>
  <c r="AC2578" i="105"/>
  <c r="AC3178" i="105"/>
  <c r="AC2111" i="105"/>
  <c r="AC2917" i="105"/>
  <c r="AC2012" i="105"/>
  <c r="AC1170" i="105"/>
  <c r="AC2024" i="105"/>
  <c r="AC2528" i="105"/>
  <c r="AC2844" i="105"/>
  <c r="AC2645" i="105"/>
  <c r="AC1475" i="105"/>
  <c r="AC1498" i="105"/>
  <c r="AC3063" i="105"/>
  <c r="AC3913" i="105"/>
  <c r="AC1352" i="105"/>
  <c r="AC1203" i="105"/>
  <c r="AC2561" i="105"/>
  <c r="AC1499" i="105"/>
  <c r="AC1181" i="105"/>
  <c r="AC3191" i="105"/>
  <c r="AC1305" i="105"/>
  <c r="AC1417" i="105"/>
  <c r="AC2479" i="105"/>
  <c r="AC1557" i="105"/>
  <c r="AC1361" i="105"/>
  <c r="AC1420" i="105"/>
  <c r="AC3371" i="105"/>
  <c r="AC1344" i="105"/>
  <c r="AC2407" i="105"/>
  <c r="AC2878" i="105"/>
  <c r="AC1641" i="105"/>
  <c r="AC2137" i="105"/>
  <c r="AC1988" i="105"/>
  <c r="AC3854" i="105"/>
  <c r="AC2319" i="105"/>
  <c r="AC2095" i="105"/>
  <c r="AC1764" i="105"/>
  <c r="AC1916" i="105"/>
  <c r="AC2489" i="105"/>
  <c r="AC1302" i="105"/>
  <c r="AC1968" i="105"/>
  <c r="AC2517" i="105"/>
  <c r="AC2336" i="105"/>
  <c r="AC2799" i="105"/>
  <c r="AC1524" i="105"/>
  <c r="AC1439" i="105"/>
  <c r="AC1249" i="105"/>
  <c r="AC2939" i="105"/>
  <c r="AC1348" i="105"/>
  <c r="AC1141" i="105"/>
  <c r="AC1472" i="105"/>
  <c r="AC2423" i="105"/>
  <c r="AC1130" i="105"/>
  <c r="AC2743" i="105"/>
  <c r="AC1411" i="105"/>
  <c r="AC1555" i="105"/>
  <c r="AC1570" i="105"/>
  <c r="AC1147" i="105"/>
  <c r="AC1397" i="105"/>
  <c r="AC1856" i="105"/>
  <c r="AC3279" i="105"/>
  <c r="AC1616" i="105"/>
  <c r="AC2127" i="105"/>
  <c r="AC2581" i="105"/>
  <c r="AC2659" i="105"/>
  <c r="AC2160" i="105"/>
  <c r="AC2284" i="105"/>
  <c r="AC3950" i="105"/>
  <c r="AC3409" i="105"/>
  <c r="AC2892" i="105"/>
  <c r="AC2179" i="105"/>
  <c r="AC2085" i="105"/>
  <c r="AC1743" i="105"/>
  <c r="AC1912" i="105"/>
  <c r="AC2450" i="105"/>
  <c r="AC3021" i="105"/>
  <c r="AC2751" i="105"/>
  <c r="AC3977" i="105"/>
  <c r="AC1961" i="105"/>
  <c r="AC2765" i="105"/>
  <c r="AC2587" i="105"/>
  <c r="AC1452" i="105"/>
  <c r="AC1385" i="105"/>
  <c r="AC2895" i="105"/>
  <c r="AC3782" i="105"/>
  <c r="AC1115" i="105"/>
  <c r="AC2521" i="105"/>
  <c r="AC2269" i="105"/>
  <c r="AC1521" i="105"/>
  <c r="AC3676" i="105"/>
  <c r="AC2715" i="105"/>
  <c r="AC1190" i="105"/>
  <c r="AC2203" i="105"/>
  <c r="AC1337" i="105"/>
  <c r="AC2467" i="105"/>
  <c r="AC2028" i="105"/>
  <c r="AC3083" i="105"/>
  <c r="AC4000" i="105"/>
  <c r="AC3669" i="105"/>
  <c r="AC1199" i="105"/>
  <c r="AC3796" i="105"/>
  <c r="AC3065" i="105"/>
  <c r="AC3136" i="105"/>
  <c r="AC3774" i="105"/>
  <c r="AC2701" i="105"/>
  <c r="AC2756" i="105"/>
  <c r="AC2677" i="105"/>
  <c r="AC1721" i="105"/>
  <c r="AC1867" i="105"/>
  <c r="AC2392" i="105"/>
  <c r="AC1247" i="105"/>
  <c r="AC1606" i="105"/>
  <c r="AC2412" i="105"/>
  <c r="AC2317" i="105"/>
  <c r="AC2725" i="105"/>
  <c r="AC1456" i="105"/>
  <c r="AC2506" i="105"/>
  <c r="AC3849" i="105"/>
  <c r="AC1369" i="105"/>
  <c r="AC2551" i="105"/>
  <c r="AC2875" i="105"/>
  <c r="AC3761" i="105"/>
  <c r="AC2882" i="105"/>
  <c r="AC1110" i="105"/>
  <c r="AC1367" i="105"/>
  <c r="AC2170" i="105"/>
  <c r="AC2557" i="105"/>
  <c r="AC1457" i="105"/>
  <c r="AC2614" i="105"/>
  <c r="AC3278" i="105"/>
  <c r="AC1906" i="105"/>
  <c r="AC1688" i="105"/>
  <c r="AC2202" i="105"/>
  <c r="AC1320" i="105"/>
  <c r="AC1283" i="105"/>
  <c r="AC2903" i="105"/>
  <c r="AC2545" i="105"/>
  <c r="AC2754" i="105"/>
  <c r="AC3997" i="105"/>
  <c r="AC1491" i="105"/>
  <c r="AC3653" i="105"/>
  <c r="AC1175" i="105"/>
  <c r="AC3338" i="105"/>
  <c r="AC3269" i="105"/>
  <c r="AC2139" i="105"/>
  <c r="AC1974" i="105"/>
  <c r="AC2385" i="105"/>
  <c r="AC1356" i="105"/>
  <c r="AC3882" i="105"/>
  <c r="AC3788" i="105"/>
  <c r="AC1596" i="105"/>
  <c r="AC1902" i="105"/>
  <c r="AC2638" i="105"/>
  <c r="AC1405" i="105"/>
  <c r="AC3404" i="105"/>
  <c r="AC1360" i="105"/>
  <c r="AC3745" i="105"/>
  <c r="AC2503" i="105"/>
  <c r="AC2162" i="105"/>
  <c r="AC2463" i="105"/>
  <c r="AC1300" i="105"/>
  <c r="AC1264" i="105"/>
  <c r="AC2523" i="105"/>
  <c r="AC3803" i="105"/>
  <c r="AC1687" i="105"/>
  <c r="AC1756" i="105"/>
  <c r="AC1668" i="105"/>
  <c r="AC1720" i="105"/>
  <c r="AC3526" i="105"/>
  <c r="AC2525" i="105"/>
  <c r="AC3748" i="105"/>
  <c r="AC2061" i="105"/>
  <c r="AC2026" i="105"/>
  <c r="AC2438" i="105"/>
  <c r="AC2569" i="105"/>
  <c r="AC1293" i="105"/>
  <c r="AC1561" i="105"/>
  <c r="AC3149" i="105"/>
  <c r="AC2669" i="105"/>
  <c r="AC1954" i="105"/>
  <c r="AC1785" i="105"/>
  <c r="AC2314" i="105"/>
  <c r="AC2502" i="105"/>
  <c r="AC1201" i="105"/>
  <c r="AC2680" i="105"/>
  <c r="AC1772" i="105"/>
  <c r="AC3422" i="105"/>
  <c r="AC2298" i="105"/>
  <c r="AC1390" i="105"/>
  <c r="AC3392" i="105"/>
  <c r="AC1163" i="105"/>
  <c r="AC2699" i="105"/>
  <c r="AC1244" i="105"/>
  <c r="AC2155" i="105"/>
  <c r="AC2446" i="105"/>
  <c r="AC1290" i="105"/>
  <c r="AC1295" i="105"/>
  <c r="AC1317" i="105"/>
  <c r="AC1156" i="105"/>
  <c r="AC2152" i="105"/>
  <c r="AC3165" i="105"/>
  <c r="AC2752" i="105"/>
  <c r="AC1538" i="105"/>
  <c r="AC1548" i="105"/>
  <c r="AC1242" i="105"/>
  <c r="AC3207" i="105"/>
  <c r="AC2839" i="105"/>
  <c r="AC2480" i="105"/>
  <c r="AC1884" i="105"/>
  <c r="AC1686" i="105"/>
  <c r="AC1540" i="105"/>
  <c r="AC1845" i="105"/>
  <c r="AC3723" i="105"/>
  <c r="AC3413" i="105"/>
  <c r="AC3267" i="105"/>
  <c r="AC3920" i="105"/>
  <c r="AC2414" i="105"/>
  <c r="AC1752" i="105"/>
  <c r="AC1531" i="105"/>
  <c r="AC1759" i="105"/>
  <c r="AC2138" i="105"/>
  <c r="AC2494" i="105"/>
  <c r="AC1185" i="105"/>
  <c r="AC1876" i="105"/>
  <c r="AC3001" i="105"/>
  <c r="AC1880" i="105"/>
  <c r="AC2294" i="105"/>
  <c r="AC2534" i="105"/>
  <c r="AC1279" i="105"/>
  <c r="AC1296" i="105"/>
  <c r="AC1145" i="105"/>
  <c r="AC2674" i="105"/>
  <c r="AC3138" i="105"/>
  <c r="AC2530" i="105"/>
  <c r="AC2112" i="105"/>
  <c r="AC2337" i="105"/>
  <c r="AC3899" i="105"/>
  <c r="AC2265" i="105"/>
  <c r="AC2461" i="105"/>
  <c r="AC1424" i="105"/>
  <c r="AC1496" i="105"/>
  <c r="AC1228" i="105"/>
  <c r="AC1152" i="105"/>
  <c r="AC2789" i="105"/>
  <c r="AC2238" i="105"/>
  <c r="AC1868" i="105"/>
  <c r="AC1808" i="105"/>
  <c r="AC3501" i="105"/>
  <c r="AC1864" i="105"/>
  <c r="AC3883" i="105"/>
  <c r="AC2310" i="105"/>
  <c r="AC1818" i="105"/>
  <c r="AC2347" i="105"/>
  <c r="AC1707" i="105"/>
  <c r="AC1470" i="105"/>
  <c r="AC1689" i="105"/>
  <c r="AC2115" i="105"/>
  <c r="AC3888" i="105"/>
  <c r="AC2606" i="105"/>
  <c r="AC3121" i="105"/>
  <c r="AC2259" i="105"/>
  <c r="AC2469" i="105"/>
  <c r="AC2281" i="105"/>
  <c r="AC3268" i="105"/>
  <c r="AC1292" i="105"/>
  <c r="AC1135" i="105"/>
  <c r="AC2549" i="105"/>
  <c r="AC3110" i="105"/>
  <c r="AC2404" i="105"/>
  <c r="AC1212" i="105"/>
  <c r="AC2074" i="105"/>
  <c r="AC1220" i="105"/>
  <c r="AC3317" i="105"/>
  <c r="AC3248" i="105"/>
  <c r="AC1958" i="105"/>
  <c r="AC2256" i="105"/>
  <c r="AC2448" i="105"/>
  <c r="AC1383" i="105"/>
  <c r="AC3161" i="105"/>
  <c r="AC2548" i="105"/>
  <c r="AC1486" i="105"/>
  <c r="AC2529" i="105"/>
  <c r="AC2078" i="105"/>
  <c r="AC3403" i="105"/>
  <c r="AC1460" i="105"/>
  <c r="AC1977" i="105"/>
  <c r="AC2142" i="105"/>
  <c r="AC2912" i="105"/>
  <c r="AC1790" i="105"/>
  <c r="AC1604" i="105"/>
  <c r="AC2058" i="105"/>
  <c r="AC2434" i="105"/>
  <c r="AC3755" i="105"/>
  <c r="AC2519" i="105"/>
  <c r="AC1672" i="105"/>
  <c r="AC3100" i="105"/>
  <c r="AC3513" i="105"/>
  <c r="AC2229" i="105"/>
  <c r="AC3073" i="105"/>
  <c r="AC2255" i="105"/>
  <c r="AC2036" i="105"/>
  <c r="AC1117" i="105"/>
  <c r="AC2951" i="105"/>
  <c r="AC3642" i="105"/>
  <c r="AC2350" i="105"/>
  <c r="AC1466" i="105"/>
  <c r="AC2429" i="105"/>
  <c r="AC3464" i="105"/>
  <c r="AC2694" i="105"/>
  <c r="AC2612" i="105"/>
  <c r="AC3968" i="105"/>
  <c r="AC2327" i="105"/>
  <c r="AC2168" i="105"/>
  <c r="AC1758" i="105"/>
  <c r="AC3493" i="105"/>
  <c r="AC3673" i="105"/>
  <c r="AC1636" i="105"/>
  <c r="AC2741" i="105"/>
  <c r="AC3064" i="105"/>
  <c r="AC2050" i="105"/>
  <c r="AC2207" i="105"/>
  <c r="AC2957" i="105"/>
  <c r="AC1153" i="105"/>
  <c r="AC2267" i="105"/>
  <c r="AC2452" i="105"/>
  <c r="AC2824" i="105"/>
  <c r="AC2038" i="105"/>
  <c r="AC1143" i="105"/>
  <c r="AC2731" i="105"/>
  <c r="AC3133" i="105"/>
  <c r="AC1154" i="105"/>
  <c r="AC2830" i="105"/>
  <c r="AC3560" i="105"/>
  <c r="AC1870" i="105"/>
  <c r="AC2132" i="105"/>
  <c r="AC2802" i="105"/>
  <c r="AC1647" i="105"/>
  <c r="AC1231" i="105"/>
  <c r="AC3043" i="105"/>
  <c r="AC2334" i="105"/>
  <c r="AC1938" i="105"/>
  <c r="AC1414" i="105"/>
  <c r="AC2856" i="105"/>
  <c r="AC2416" i="105"/>
  <c r="AC1774" i="105"/>
  <c r="AC1600" i="105"/>
  <c r="AC1298" i="105"/>
  <c r="AC1399" i="105"/>
  <c r="AC1425" i="105"/>
  <c r="AC3246" i="105"/>
  <c r="AC1195" i="105"/>
  <c r="AC1186" i="105"/>
  <c r="AC1947" i="105"/>
  <c r="AC3126" i="105"/>
  <c r="AC2794" i="105"/>
  <c r="AC3122" i="105"/>
  <c r="AC3381" i="105"/>
  <c r="AC3648" i="105"/>
  <c r="AC1955" i="105"/>
  <c r="AC2268" i="105"/>
  <c r="AC3295" i="105"/>
  <c r="AC1541" i="105"/>
  <c r="AC2403" i="105"/>
  <c r="AC1632" i="105"/>
  <c r="AC3034" i="105"/>
  <c r="AC1775" i="105"/>
  <c r="AC2192" i="105"/>
  <c r="AC1972" i="105"/>
  <c r="AC2296" i="105"/>
  <c r="AC2169" i="105"/>
  <c r="AC1113" i="105"/>
  <c r="AC2394" i="105"/>
  <c r="AC2782" i="105"/>
  <c r="AC2113" i="105"/>
  <c r="AC2221" i="105"/>
  <c r="AC1962" i="105"/>
  <c r="AC3611" i="105"/>
  <c r="AC2967" i="105"/>
  <c r="AC2707" i="105"/>
  <c r="AC2144" i="105"/>
  <c r="AC2054" i="105"/>
  <c r="AC2716" i="105"/>
  <c r="AC3235" i="105"/>
  <c r="AC2280" i="105"/>
  <c r="AC1744" i="105"/>
  <c r="AC1322" i="105"/>
  <c r="AC2795" i="105"/>
  <c r="AC2823" i="105"/>
  <c r="AC2357" i="105"/>
  <c r="AC2145" i="105"/>
  <c r="AC1794" i="105"/>
  <c r="AC1495" i="105"/>
  <c r="AC2702" i="105"/>
  <c r="AC2472" i="105"/>
  <c r="AC2459" i="105"/>
  <c r="AC3054" i="105"/>
  <c r="AC2995" i="105"/>
  <c r="AC2063" i="105"/>
  <c r="AC1959" i="105"/>
  <c r="AC1512" i="105"/>
  <c r="AC1914" i="105"/>
  <c r="AC2235" i="105"/>
  <c r="AC2384" i="105"/>
  <c r="AC1588" i="105"/>
  <c r="AC1172" i="105"/>
  <c r="AC2916" i="105"/>
  <c r="AC2212" i="105"/>
  <c r="AC2377" i="105"/>
  <c r="AC2106" i="105"/>
  <c r="AC1942" i="105"/>
  <c r="AC1940" i="105"/>
  <c r="AC2846" i="105"/>
  <c r="AC3221" i="105"/>
  <c r="AC2005" i="105"/>
  <c r="AC2306" i="105"/>
  <c r="AC1148" i="105"/>
  <c r="AC1182" i="105"/>
  <c r="AC1315" i="105"/>
  <c r="AC2622" i="105"/>
  <c r="AC2303" i="105"/>
  <c r="AC2093" i="105"/>
  <c r="AC1591" i="105"/>
  <c r="AC1416" i="105"/>
  <c r="AC1441" i="105"/>
  <c r="AC2872" i="105"/>
  <c r="AC2768" i="105"/>
  <c r="AC1240" i="105"/>
  <c r="AC1675" i="105"/>
  <c r="AC3359" i="105"/>
  <c r="AC3587" i="105"/>
  <c r="AC1576" i="105"/>
  <c r="AC1831" i="105"/>
  <c r="AC2226" i="105"/>
  <c r="AC3066" i="105"/>
  <c r="AC2072" i="105"/>
  <c r="AC2761" i="105"/>
  <c r="AC1933" i="105"/>
  <c r="AC2687" i="105"/>
  <c r="AC1815" i="105"/>
  <c r="AC1987" i="105"/>
  <c r="AC2945" i="105"/>
  <c r="AC2239" i="105"/>
  <c r="AC1116" i="105"/>
  <c r="AC2579" i="105"/>
  <c r="AC1251" i="105"/>
  <c r="AC1139" i="105"/>
  <c r="AC1221" i="105"/>
  <c r="AC1370" i="105"/>
  <c r="AC2615" i="105"/>
  <c r="AC1990" i="105"/>
  <c r="AC1729" i="105"/>
  <c r="AC1335" i="105"/>
  <c r="AC2383" i="105"/>
  <c r="AC1285" i="105"/>
  <c r="AC2044" i="105"/>
  <c r="AC3009" i="105"/>
  <c r="AC1343" i="105"/>
  <c r="AC3300" i="105"/>
  <c r="AC2788" i="105"/>
  <c r="AC1895" i="105"/>
  <c r="AC1889" i="105"/>
  <c r="AC3214" i="105"/>
  <c r="AC1431" i="105"/>
  <c r="AC1400" i="105"/>
  <c r="AC2219" i="105"/>
  <c r="AC2351" i="105"/>
  <c r="AC2329" i="105"/>
  <c r="AC2440" i="105"/>
  <c r="AC2123" i="105"/>
  <c r="AC1919" i="105"/>
  <c r="AC2667" i="105"/>
  <c r="AC3949" i="105"/>
  <c r="AC2616" i="105"/>
  <c r="AC1770" i="105"/>
  <c r="AC1911" i="105"/>
  <c r="AC3568" i="105"/>
  <c r="AC3167" i="105"/>
  <c r="AC2767" i="105"/>
  <c r="AC1849" i="105"/>
  <c r="AC3939" i="105"/>
  <c r="AC2838" i="105"/>
  <c r="AC2911" i="105"/>
  <c r="AC1762" i="105"/>
  <c r="AC2116" i="105"/>
  <c r="AC1372" i="105"/>
  <c r="AC2198" i="105"/>
  <c r="AC1487" i="105"/>
  <c r="AC3024" i="105"/>
  <c r="AC3459" i="105"/>
  <c r="AC3961" i="105"/>
  <c r="AC2083" i="105"/>
  <c r="AC2016" i="105"/>
  <c r="AC3435" i="105"/>
  <c r="AC3732" i="105"/>
  <c r="AC2189" i="105"/>
  <c r="AC2068" i="105"/>
  <c r="AC1839" i="105"/>
  <c r="AC2643" i="105"/>
  <c r="AC2541" i="105"/>
  <c r="AC2933" i="105"/>
  <c r="AC1682" i="105"/>
  <c r="AC1787" i="105"/>
  <c r="AC1161" i="105"/>
  <c r="AC2097" i="105"/>
  <c r="AC1585" i="105"/>
  <c r="AC1927" i="105"/>
  <c r="AC2365" i="105"/>
  <c r="AC1123" i="105"/>
  <c r="AC1633" i="105"/>
  <c r="AC3936" i="105"/>
  <c r="AC2167" i="105"/>
  <c r="AC3029" i="105"/>
  <c r="AC1722" i="105"/>
  <c r="AC2488" i="105"/>
  <c r="AC1308" i="105"/>
  <c r="AC1323" i="105"/>
  <c r="AC2889" i="105"/>
  <c r="AC3829" i="105"/>
  <c r="AC3101" i="105"/>
  <c r="AC3370" i="105"/>
  <c r="AC2662" i="105"/>
  <c r="AC2820" i="105"/>
  <c r="AC3589" i="105"/>
  <c r="AC2706" i="105"/>
  <c r="AC1311" i="105"/>
  <c r="AC1939" i="105"/>
  <c r="AC2285" i="105"/>
  <c r="AC2953" i="105"/>
  <c r="AC3373" i="105"/>
  <c r="AC3722" i="105"/>
  <c r="AC3565" i="105"/>
  <c r="AC1997" i="105"/>
  <c r="AC2345" i="105"/>
  <c r="AC2709" i="105"/>
  <c r="AC1951" i="105"/>
  <c r="AC1594" i="105"/>
  <c r="AC1780" i="105"/>
  <c r="AC2562" i="105"/>
  <c r="AC2594" i="105"/>
  <c r="AC2311" i="105"/>
  <c r="AC1393" i="105"/>
  <c r="AC2857" i="105"/>
  <c r="AC2993" i="105"/>
  <c r="AC2288" i="105"/>
  <c r="AC1605" i="105"/>
  <c r="AC1236" i="105"/>
  <c r="AC2018" i="105"/>
  <c r="AC2135" i="105"/>
  <c r="AC3290" i="105"/>
  <c r="AC2247" i="105"/>
  <c r="AC1122" i="105"/>
  <c r="AC2619" i="105"/>
  <c r="AC1162" i="105"/>
  <c r="AC1454" i="105"/>
  <c r="AC2397" i="105"/>
  <c r="AC1151" i="105"/>
  <c r="AC3423" i="105"/>
  <c r="AC2780" i="105"/>
  <c r="AC2884" i="105"/>
  <c r="AC2796" i="105"/>
  <c r="AC2815" i="105"/>
  <c r="AC3224" i="105"/>
  <c r="AC2649" i="105"/>
  <c r="AC2764" i="105"/>
  <c r="AC3433" i="105"/>
  <c r="AC1700" i="105"/>
  <c r="AC2002" i="105"/>
  <c r="AC1261" i="105"/>
  <c r="AC2277" i="105"/>
  <c r="AC2272" i="105"/>
  <c r="AC3512" i="105"/>
  <c r="AC1872" i="105"/>
  <c r="AC2691" i="105"/>
  <c r="AC1761" i="105"/>
  <c r="AC1873" i="105"/>
  <c r="AC1565" i="105"/>
  <c r="AC2271" i="105"/>
  <c r="AC1365" i="105"/>
  <c r="AC2783" i="105"/>
  <c r="AC1858" i="105"/>
  <c r="AC2703" i="105"/>
  <c r="AC2258" i="105"/>
  <c r="AC1579" i="105"/>
  <c r="AC2679" i="105"/>
  <c r="AC1671" i="105"/>
  <c r="AC1983" i="105"/>
  <c r="AC1339" i="105"/>
  <c r="AC1865" i="105"/>
  <c r="AC2193" i="105"/>
  <c r="AC2560" i="105"/>
  <c r="AC1999" i="105"/>
  <c r="AC2363" i="105"/>
  <c r="AC1328" i="105"/>
  <c r="AC3725" i="105"/>
  <c r="AC3469" i="105"/>
  <c r="AC2595" i="105"/>
  <c r="AC3650" i="105"/>
  <c r="AC2809" i="105"/>
  <c r="AC2618" i="105"/>
  <c r="AC2698" i="105"/>
  <c r="AC3270" i="105"/>
  <c r="AC1680" i="105"/>
  <c r="AC3870" i="105"/>
  <c r="AC1843" i="105"/>
  <c r="AC2858" i="105"/>
  <c r="AC3310" i="105"/>
  <c r="AC3321" i="105"/>
  <c r="AC2191" i="105"/>
  <c r="AC2640" i="105"/>
  <c r="AC1846" i="105"/>
  <c r="AC1518" i="105"/>
  <c r="AC2263" i="105"/>
  <c r="AC2149" i="105"/>
  <c r="AC2187" i="105"/>
  <c r="AC2681" i="105"/>
  <c r="AC2211" i="105"/>
  <c r="AC2652" i="105"/>
  <c r="AC1506" i="105"/>
  <c r="AC1183" i="105"/>
  <c r="AC1802" i="105"/>
  <c r="AC2373" i="105"/>
  <c r="AC2081" i="105"/>
  <c r="AC1379" i="105"/>
  <c r="AC2758" i="105"/>
  <c r="AC3518" i="105"/>
  <c r="AC2547" i="105"/>
  <c r="AC1970" i="105"/>
  <c r="AC3289" i="105"/>
  <c r="AC2178" i="105"/>
  <c r="AC3234" i="105"/>
  <c r="AC1134" i="105"/>
  <c r="AC2475" i="105"/>
  <c r="AC3463" i="105"/>
  <c r="AC2571" i="105"/>
  <c r="AC3309" i="105"/>
  <c r="AC2724" i="105"/>
  <c r="AC2575" i="105"/>
  <c r="AC2977" i="105"/>
  <c r="AC1621" i="105"/>
  <c r="AC2535" i="105"/>
  <c r="AC2197" i="105"/>
  <c r="AC2454" i="105"/>
  <c r="AC2227" i="105"/>
  <c r="AC3314" i="105"/>
  <c r="AC1313" i="105"/>
  <c r="AC1710" i="105"/>
  <c r="AC3508" i="105"/>
  <c r="AC1730" i="105"/>
  <c r="AC1948" i="105"/>
  <c r="AC1265" i="105"/>
  <c r="AC1783" i="105"/>
  <c r="AC1803" i="105"/>
  <c r="AC1973" i="105"/>
  <c r="AC2300" i="105"/>
  <c r="AC1146" i="105"/>
  <c r="AC1642" i="105"/>
  <c r="AC2031" i="105"/>
  <c r="AC1994" i="105"/>
  <c r="AC1155" i="105"/>
  <c r="AC1684" i="105"/>
  <c r="AC1929" i="105"/>
  <c r="AC3293" i="105"/>
  <c r="AC1713" i="105"/>
  <c r="AC2693" i="105"/>
  <c r="AC1993" i="105"/>
  <c r="AC2043" i="105"/>
  <c r="AC3475" i="105"/>
  <c r="AC1792" i="105"/>
  <c r="AC2166" i="105"/>
  <c r="AC3507" i="105"/>
  <c r="AC2840" i="105"/>
  <c r="AC3701" i="105"/>
  <c r="AC2344" i="105"/>
  <c r="AC2514" i="105"/>
  <c r="AC3606" i="105"/>
  <c r="AC2704" i="105"/>
  <c r="AC3847" i="105"/>
  <c r="AC2881" i="105"/>
  <c r="AC1735" i="105"/>
  <c r="AC3954" i="105"/>
  <c r="AC1274" i="105"/>
  <c r="AC3533" i="105"/>
  <c r="AC1776" i="105"/>
  <c r="AC2742" i="105"/>
  <c r="AC2509" i="105"/>
  <c r="AC1581" i="105"/>
  <c r="AC1539" i="105"/>
  <c r="AC2201" i="105"/>
  <c r="AC2589" i="105"/>
  <c r="AC2331" i="105"/>
  <c r="AC2732" i="105"/>
  <c r="AC3273" i="105"/>
  <c r="AC1923" i="105"/>
  <c r="AC2264" i="105"/>
  <c r="AC2339" i="105"/>
  <c r="AC1347" i="105"/>
  <c r="AC2527" i="105"/>
  <c r="AC2599" i="105"/>
  <c r="AC1180" i="105"/>
  <c r="AC1269" i="105"/>
  <c r="AC2163" i="105"/>
  <c r="AC2017" i="105"/>
  <c r="AC1869" i="105"/>
  <c r="AC2411" i="105"/>
  <c r="AC3487" i="105"/>
  <c r="AC2250" i="105"/>
  <c r="AC2985" i="105"/>
  <c r="AC2524" i="105"/>
  <c r="AC1469" i="105"/>
  <c r="AC1131" i="105"/>
  <c r="AC1458" i="105"/>
  <c r="AC1192" i="105"/>
  <c r="AC1164" i="105"/>
  <c r="AC1216" i="105"/>
  <c r="AC1304" i="105"/>
  <c r="AC1740" i="105"/>
  <c r="AC2266" i="105"/>
  <c r="AC1515" i="105"/>
  <c r="AC1140" i="105"/>
  <c r="AC1598" i="105"/>
  <c r="AC1847" i="105"/>
  <c r="AC1173" i="105"/>
  <c r="AC3032" i="105"/>
  <c r="AC3330" i="105"/>
  <c r="AC2598" i="105"/>
  <c r="AC1699" i="105"/>
  <c r="AC3079" i="105"/>
  <c r="AC1435" i="105"/>
  <c r="AC2772" i="105"/>
  <c r="AC1333" i="105"/>
  <c r="AC2650" i="105"/>
  <c r="AC3275" i="105"/>
  <c r="AC2736" i="105"/>
  <c r="AC3784" i="105"/>
  <c r="AC2215" i="105"/>
  <c r="AC2173" i="105"/>
  <c r="AC1706" i="105"/>
  <c r="AC2817" i="105"/>
  <c r="AC2685" i="105"/>
  <c r="AC1129" i="105"/>
  <c r="AC3362" i="105"/>
  <c r="AC3992" i="105"/>
  <c r="AC2893" i="105"/>
  <c r="AC2478" i="105"/>
  <c r="AC3621" i="105"/>
  <c r="AC2546" i="105"/>
  <c r="AC2483" i="105"/>
  <c r="AC2961" i="105"/>
  <c r="AC2611" i="105"/>
  <c r="AC3456" i="105"/>
  <c r="AC3249" i="105"/>
  <c r="AC2792" i="105"/>
  <c r="AC1766" i="105"/>
  <c r="AC2034" i="105"/>
  <c r="AC3657" i="105"/>
  <c r="AC3323" i="105"/>
  <c r="AC1982" i="105"/>
  <c r="AC1477" i="105"/>
  <c r="AC3558" i="105"/>
  <c r="AC1318" i="105"/>
  <c r="AC1286" i="105"/>
  <c r="AC1167" i="105"/>
  <c r="AC1338" i="105"/>
  <c r="AC1888" i="105"/>
  <c r="AC1440" i="105"/>
  <c r="AC1474" i="105"/>
  <c r="AC1351" i="105"/>
  <c r="AC1725" i="105"/>
  <c r="AC1316" i="105"/>
  <c r="AC1384" i="105"/>
  <c r="AC2942" i="105"/>
  <c r="AC2019" i="105"/>
  <c r="AC3308" i="105"/>
  <c r="AC1673" i="105"/>
  <c r="AC2418" i="105"/>
  <c r="AC3307" i="105"/>
  <c r="AC2181" i="105"/>
  <c r="AC1659" i="105"/>
  <c r="AC2497" i="105"/>
  <c r="AC1109" i="105"/>
  <c r="AC3406" i="105"/>
  <c r="AC2665" i="105"/>
  <c r="AC2986" i="105"/>
  <c r="AC1903" i="105"/>
  <c r="AC1436" i="105"/>
  <c r="AC1915" i="105"/>
  <c r="AC2349" i="105"/>
  <c r="AC2584" i="105"/>
  <c r="AC2522" i="105"/>
  <c r="AC3114" i="105"/>
  <c r="AC3407" i="105"/>
  <c r="AC3609" i="105"/>
  <c r="AC3116" i="105"/>
  <c r="AC1924" i="105"/>
  <c r="AC3827" i="105"/>
  <c r="AC3030" i="105"/>
  <c r="AC3012" i="105"/>
  <c r="AC1981" i="105"/>
  <c r="AC1260" i="105"/>
  <c r="AC1133" i="105"/>
  <c r="AC1243" i="105"/>
  <c r="AC1239" i="105"/>
  <c r="AC1309" i="105"/>
  <c r="AC2566" i="105"/>
  <c r="AC1696" i="105"/>
  <c r="AC1711" i="105"/>
  <c r="AC2555" i="105"/>
  <c r="AC2224" i="105"/>
  <c r="AC3446" i="105"/>
  <c r="AC2174" i="105"/>
  <c r="AC1275" i="105"/>
  <c r="AC1447" i="105"/>
  <c r="AC2177" i="105"/>
  <c r="AC1799" i="105"/>
  <c r="AC1345" i="105"/>
  <c r="AC2408" i="105"/>
  <c r="AC2738" i="105"/>
  <c r="AC3916" i="105"/>
  <c r="AC3123" i="105"/>
  <c r="AC1726" i="105"/>
  <c r="AC2362" i="105"/>
  <c r="AC2910" i="105"/>
  <c r="AC2974" i="105"/>
  <c r="AC1944" i="105"/>
  <c r="AC1691" i="105"/>
  <c r="AC1850" i="105"/>
  <c r="AC1592" i="105"/>
  <c r="AC3200" i="105"/>
  <c r="AC2819" i="105"/>
  <c r="AC3374" i="105"/>
  <c r="AC3990" i="105"/>
  <c r="AC3132" i="105"/>
  <c r="AC1254" i="105"/>
  <c r="AC2999" i="105"/>
  <c r="AC1965" i="105"/>
  <c r="AC3340" i="105"/>
  <c r="AC2671" i="105"/>
  <c r="AC2088" i="105"/>
  <c r="AC3014" i="105"/>
  <c r="AC1899" i="105"/>
  <c r="AC1946" i="105"/>
  <c r="AC1620" i="105"/>
  <c r="AC1169" i="105"/>
  <c r="AC1516" i="105"/>
  <c r="AC1551" i="105"/>
  <c r="AC1382" i="105"/>
  <c r="AC1451" i="105"/>
  <c r="AC1936" i="105"/>
  <c r="AC3028" i="105"/>
  <c r="AC1853" i="105"/>
  <c r="AC2293" i="105"/>
  <c r="AC1430" i="105"/>
  <c r="AC2462" i="105"/>
  <c r="AC2119" i="105"/>
  <c r="AC2103" i="105"/>
  <c r="AC1649" i="105"/>
  <c r="AC2129" i="105"/>
  <c r="AC2400" i="105"/>
  <c r="AC2398" i="105"/>
  <c r="AC3015" i="105"/>
  <c r="AC3155" i="105"/>
  <c r="AC3747" i="105"/>
  <c r="AC2847" i="105"/>
  <c r="AC2777" i="105"/>
  <c r="AC2370" i="105"/>
  <c r="AC3800" i="105"/>
  <c r="AC3368" i="105"/>
  <c r="AC3074" i="105"/>
  <c r="AC2647" i="105"/>
  <c r="AC2313" i="105"/>
  <c r="AC2676" i="105"/>
  <c r="AC3943" i="105"/>
  <c r="AC3328" i="105"/>
  <c r="AC2451" i="105"/>
  <c r="AC3322" i="105"/>
  <c r="AC2273" i="105"/>
  <c r="AC3227" i="105"/>
  <c r="AC3709" i="105"/>
  <c r="AC2919" i="105"/>
  <c r="AC3584" i="105"/>
  <c r="AC2322" i="105"/>
  <c r="AC2729" i="105"/>
  <c r="AC3963" i="105"/>
  <c r="AC2711" i="105"/>
  <c r="AC2023" i="105"/>
  <c r="AC2979" i="105"/>
  <c r="AC3846" i="105"/>
  <c r="AC2784" i="105"/>
  <c r="AC1690" i="105"/>
  <c r="AC1705" i="105"/>
  <c r="AC1670" i="105"/>
  <c r="AC1693" i="105"/>
  <c r="AC2837" i="105"/>
  <c r="AC2003" i="105"/>
  <c r="AC1661" i="105"/>
  <c r="AC1533" i="105"/>
  <c r="AC2507" i="105"/>
  <c r="AC2834" i="105"/>
  <c r="AC2312" i="105"/>
  <c r="AC2484" i="105"/>
  <c r="AC1229" i="105"/>
  <c r="AC3583" i="105"/>
  <c r="AC2836" i="105"/>
  <c r="AC1559" i="105"/>
  <c r="AC1490" i="105"/>
  <c r="AC1896" i="105"/>
  <c r="AC1282" i="105"/>
  <c r="AC2885" i="105"/>
  <c r="AC3280" i="105"/>
  <c r="AC3173" i="105"/>
  <c r="AC2696" i="105"/>
  <c r="AC2717" i="105"/>
  <c r="AC2634" i="105"/>
  <c r="AC2335" i="105"/>
  <c r="AC1777" i="105"/>
  <c r="AC3135" i="105"/>
  <c r="AC3254" i="105"/>
  <c r="AC2041" i="105"/>
  <c r="AC3156" i="105"/>
  <c r="AC3480" i="105"/>
  <c r="AC3202" i="105"/>
  <c r="AC2896" i="105"/>
  <c r="AC1779" i="105"/>
  <c r="AC3218" i="105"/>
  <c r="AC2182" i="105"/>
  <c r="AC2811" i="105"/>
  <c r="AC3610" i="105"/>
  <c r="AC3220" i="105"/>
  <c r="AC2082" i="105"/>
  <c r="AC2455" i="105"/>
  <c r="AC2328" i="105"/>
  <c r="AC1223" i="105"/>
  <c r="AC1398" i="105"/>
  <c r="AC1246" i="105"/>
  <c r="AC2292" i="105"/>
  <c r="AC2157" i="105"/>
  <c r="AC1483" i="105"/>
  <c r="AC1272" i="105"/>
  <c r="AC2471" i="105"/>
  <c r="AC1881" i="105"/>
  <c r="AC3081" i="105"/>
  <c r="AC1832" i="105"/>
  <c r="AC2781" i="105"/>
  <c r="AC1685" i="105"/>
  <c r="AC1941" i="105"/>
  <c r="AC1763" i="105"/>
  <c r="AC2705" i="105"/>
  <c r="AC2120" i="105"/>
  <c r="AC2963" i="105"/>
  <c r="AC1144" i="105"/>
  <c r="AC3411" i="105"/>
  <c r="AC2089" i="105"/>
  <c r="AC1205" i="105"/>
  <c r="AC2151" i="105"/>
  <c r="AC3298" i="105"/>
  <c r="AC1898" i="105"/>
  <c r="AC2750" i="105"/>
  <c r="AC3529" i="105"/>
  <c r="AC2932" i="105"/>
  <c r="AC2821" i="105"/>
  <c r="AC2921" i="105"/>
  <c r="AC3757" i="105"/>
  <c r="AC2753" i="105"/>
  <c r="AC3981" i="105"/>
  <c r="AC3263" i="105"/>
  <c r="AC3860" i="105"/>
  <c r="AC1926" i="105"/>
  <c r="AC3582" i="105"/>
  <c r="AC2051" i="105"/>
  <c r="AC2025" i="105"/>
  <c r="AC1204" i="105"/>
  <c r="AC1111" i="105"/>
  <c r="AC1128" i="105"/>
  <c r="AC1608" i="105"/>
  <c r="AC3325" i="105"/>
  <c r="AC1918" i="105"/>
  <c r="AC1225" i="105"/>
  <c r="AC2079" i="105"/>
  <c r="AC2325" i="105"/>
  <c r="AC2046" i="105"/>
  <c r="AC2501" i="105"/>
  <c r="AC2800" i="105"/>
  <c r="AC1380" i="105"/>
  <c r="AC2405" i="105"/>
  <c r="AC2582" i="105"/>
  <c r="AC1611" i="105"/>
  <c r="AC1366" i="105"/>
  <c r="AC2096" i="105"/>
  <c r="AC2214" i="105"/>
  <c r="AC2441" i="105"/>
  <c r="AC2014" i="105"/>
  <c r="AC2828" i="105"/>
  <c r="AC2371" i="105"/>
  <c r="AC2596" i="105"/>
  <c r="AC1462" i="105"/>
  <c r="AC2746" i="105"/>
  <c r="AC3952" i="105"/>
  <c r="AC1666" i="105"/>
  <c r="AC1975" i="105"/>
  <c r="AC1736" i="105"/>
  <c r="AC3600" i="105"/>
  <c r="AC3098" i="105"/>
  <c r="AC3245" i="105"/>
  <c r="AC3991" i="105"/>
  <c r="AC3640" i="105"/>
  <c r="AC3958" i="105"/>
  <c r="AC2426" i="105"/>
  <c r="AC1179" i="105"/>
  <c r="AC3259" i="105"/>
  <c r="AC2773" i="105"/>
  <c r="AC1542" i="105"/>
  <c r="AC1695" i="105"/>
  <c r="AC2234" i="105"/>
  <c r="AC2552" i="105"/>
  <c r="AC2402" i="105"/>
  <c r="AC2004" i="105"/>
  <c r="AC3579" i="105"/>
  <c r="AC1694" i="105"/>
  <c r="AC1567" i="105"/>
  <c r="AC1226" i="105"/>
  <c r="AC1657" i="105"/>
  <c r="AC2936" i="105"/>
  <c r="AC1866" i="105"/>
  <c r="AC2382" i="105"/>
  <c r="AC3117" i="105"/>
  <c r="AC2735" i="105"/>
  <c r="AC3490" i="105"/>
  <c r="AC1978" i="105"/>
  <c r="AC1325" i="105"/>
  <c r="AC2206" i="105"/>
  <c r="AC1464" i="105"/>
  <c r="AC1610" i="105"/>
  <c r="AC3215" i="105"/>
  <c r="AC3679" i="105"/>
  <c r="AC3596" i="105"/>
  <c r="AC3119" i="105"/>
  <c r="AC3925" i="105"/>
  <c r="AC3228" i="105"/>
  <c r="AC2805" i="105"/>
  <c r="AC3502" i="105"/>
  <c r="AC2914" i="105"/>
  <c r="AC3444" i="105"/>
  <c r="AC2052" i="105"/>
  <c r="AC2515" i="105"/>
  <c r="AC2358" i="105"/>
  <c r="AC1862" i="105"/>
  <c r="AC1114" i="105"/>
  <c r="AC1165" i="105"/>
  <c r="AC3999" i="105"/>
  <c r="AC1523" i="105"/>
  <c r="AC1820" i="105"/>
  <c r="AC1907" i="105"/>
  <c r="AC1278" i="105"/>
  <c r="AC3163" i="105"/>
  <c r="AC1346" i="105"/>
  <c r="AC2006" i="105"/>
  <c r="AC2449" i="105"/>
  <c r="AC2185" i="105"/>
  <c r="AC2810" i="105"/>
  <c r="AC2340" i="105"/>
  <c r="AC3348" i="105"/>
  <c r="AC1207" i="105"/>
  <c r="AC1765" i="105"/>
  <c r="AC2098" i="105"/>
  <c r="AC2286" i="105"/>
  <c r="AC1497" i="105"/>
  <c r="AC2600" i="105"/>
  <c r="AC3084" i="105"/>
  <c r="AC1976" i="105"/>
  <c r="AC1784" i="105"/>
  <c r="AC2719" i="105"/>
  <c r="AC2458" i="105"/>
  <c r="AC1778" i="105"/>
  <c r="AC3864" i="105"/>
  <c r="AC2666" i="105"/>
  <c r="AC3628" i="105"/>
  <c r="AC2208" i="105"/>
  <c r="AC1484" i="105"/>
  <c r="AC2049" i="105"/>
  <c r="AC3680" i="105"/>
  <c r="AC2070" i="105"/>
  <c r="AC1882" i="105"/>
  <c r="AC2435" i="105"/>
  <c r="AC1250" i="105"/>
  <c r="AC2283" i="105"/>
  <c r="AC1208" i="105"/>
  <c r="AC1189" i="105"/>
  <c r="AC2062" i="105"/>
  <c r="AC1459" i="105"/>
  <c r="AC1238" i="105"/>
  <c r="AC1745" i="105"/>
  <c r="AC3176" i="105"/>
  <c r="AC1748" i="105"/>
  <c r="AC2021" i="105"/>
  <c r="AC2641" i="105"/>
  <c r="AC1618" i="105"/>
  <c r="AC2646" i="105"/>
  <c r="AC2223" i="105"/>
  <c r="AC2500" i="105"/>
  <c r="AC1950" i="105"/>
  <c r="AC1887" i="105"/>
  <c r="AC2000" i="105"/>
  <c r="AC3618" i="105"/>
  <c r="AC1625" i="105"/>
  <c r="AC2464" i="105"/>
  <c r="AC1582" i="105"/>
  <c r="AC3251" i="105"/>
  <c r="AC2991" i="105"/>
  <c r="AC1603" i="105"/>
  <c r="AC1857" i="105"/>
  <c r="AC2757" i="105"/>
  <c r="AC3708" i="105"/>
  <c r="AC3974" i="105"/>
  <c r="AC2442" i="105"/>
  <c r="AC3151" i="105"/>
  <c r="AC3790" i="105"/>
  <c r="AC2572" i="105"/>
  <c r="AC3131" i="105"/>
  <c r="AC2620" i="105"/>
  <c r="AC2104" i="105"/>
  <c r="AC1479" i="105"/>
  <c r="AC3125" i="105"/>
  <c r="AC1796" i="105"/>
  <c r="AC1572" i="105"/>
  <c r="AC1920" i="105"/>
  <c r="AC2194" i="105"/>
  <c r="AC2128" i="105"/>
  <c r="AC2970" i="105"/>
  <c r="AC1891" i="105"/>
  <c r="AC2443" i="105"/>
  <c r="AC1930" i="105"/>
  <c r="AC1727" i="105"/>
  <c r="AC2204" i="105"/>
  <c r="AC1819" i="105"/>
  <c r="AC1334" i="105"/>
  <c r="AC3158" i="105"/>
  <c r="AC1255" i="105"/>
  <c r="AC2747" i="105"/>
  <c r="AC3531" i="105"/>
  <c r="AC2353" i="105"/>
  <c r="AC1854" i="105"/>
  <c r="AC1556" i="105"/>
  <c r="AC3162" i="105"/>
  <c r="AC3585" i="105"/>
  <c r="AC2568" i="105"/>
  <c r="AC2713" i="105"/>
  <c r="AC3973" i="105"/>
  <c r="AC3382" i="105"/>
  <c r="AC1160" i="105"/>
  <c r="AC3448" i="105"/>
  <c r="AC3256" i="105"/>
  <c r="AC2153" i="105"/>
  <c r="AC3911" i="105"/>
  <c r="AC1733" i="105"/>
  <c r="AC1953" i="105"/>
  <c r="AC1963" i="105"/>
  <c r="AC2059" i="105"/>
  <c r="AC2118" i="105"/>
  <c r="AC1137" i="105"/>
  <c r="AC2008" i="105"/>
  <c r="AC2745" i="105"/>
  <c r="AC2410" i="105"/>
  <c r="AC3078" i="105"/>
  <c r="AC1415" i="105"/>
  <c r="AC2308" i="105"/>
  <c r="AC3005" i="105"/>
  <c r="AC1558" i="105"/>
  <c r="AC1809" i="105"/>
  <c r="AC1860" i="105"/>
  <c r="AC1271" i="105"/>
  <c r="AC2378" i="105"/>
  <c r="AC1427" i="105"/>
  <c r="AC3316" i="105"/>
  <c r="AC2793" i="105"/>
  <c r="AC1403" i="105"/>
  <c r="AC2769" i="105"/>
  <c r="AC1874" i="105"/>
  <c r="AC1760" i="105"/>
  <c r="AC1281" i="105"/>
  <c r="AC2427" i="105"/>
  <c r="AC3998" i="105"/>
  <c r="AC2520" i="105"/>
  <c r="AC3573" i="105"/>
  <c r="AC2930" i="105"/>
  <c r="AC2723" i="105"/>
  <c r="AC3532" i="105"/>
  <c r="AC1812" i="105"/>
  <c r="AC3577" i="105"/>
  <c r="AC2935" i="105"/>
  <c r="AC1971" i="105"/>
  <c r="AC1174" i="105"/>
  <c r="AC2037" i="105"/>
  <c r="AC1306" i="105"/>
  <c r="AC2055" i="105"/>
  <c r="AC1863" i="105"/>
  <c r="AC1793" i="105"/>
  <c r="AC1980" i="105"/>
  <c r="AC2302" i="105"/>
  <c r="AC1331" i="105"/>
  <c r="AC2962" i="105"/>
  <c r="AC1904" i="105"/>
  <c r="AC1202" i="105"/>
  <c r="AC2651" i="105"/>
  <c r="AC2171" i="105"/>
  <c r="AC2401" i="105"/>
  <c r="AC1909" i="105"/>
  <c r="AC2536" i="105"/>
  <c r="AC1136" i="105"/>
  <c r="AC1979" i="105"/>
  <c r="AC2737" i="105"/>
  <c r="AC1827" i="105"/>
  <c r="AC1773" i="105"/>
  <c r="AC2927" i="105"/>
  <c r="AC3092" i="105"/>
  <c r="AC2348" i="105"/>
  <c r="AC1701" i="105"/>
  <c r="AC1112" i="105"/>
  <c r="AC3687" i="105"/>
  <c r="AC2880" i="105"/>
  <c r="AC3678" i="105"/>
  <c r="AC3166" i="105"/>
  <c r="AC3528" i="105"/>
  <c r="AC3311" i="105"/>
  <c r="AC2992" i="105"/>
  <c r="AC1354" i="105"/>
  <c r="AC2195" i="105"/>
  <c r="AC3019" i="105"/>
  <c r="AC2639" i="105"/>
  <c r="AC3337" i="105"/>
  <c r="AC3185" i="105"/>
  <c r="AC3118" i="105"/>
  <c r="AC1806" i="105"/>
  <c r="AC3020" i="105"/>
  <c r="AC3067" i="105"/>
  <c r="AC1373" i="105"/>
  <c r="AC1623" i="105"/>
  <c r="AC1215" i="105"/>
  <c r="AC3296" i="105"/>
  <c r="AC1528" i="105"/>
  <c r="AC1813" i="105"/>
  <c r="AC2876" i="105"/>
  <c r="AC1617" i="105"/>
  <c r="AC1715" i="105"/>
  <c r="AC3578" i="105"/>
  <c r="AC3292" i="105"/>
  <c r="AC1676" i="105"/>
  <c r="AC1928" i="105"/>
  <c r="AC2354" i="105"/>
  <c r="AC1423" i="105"/>
  <c r="AC2873" i="105"/>
  <c r="AC3566" i="105"/>
  <c r="AC3514" i="105"/>
  <c r="AC1894" i="105"/>
  <c r="AC3107" i="105"/>
  <c r="AC1121" i="105"/>
  <c r="AC3521" i="105"/>
  <c r="AC2664" i="105"/>
  <c r="AC3004" i="105"/>
  <c r="AC3000" i="105"/>
  <c r="AC2934" i="105"/>
  <c r="AC1628" i="105"/>
  <c r="AC1277" i="105"/>
  <c r="AC1119" i="105"/>
  <c r="AC1879" i="105"/>
  <c r="AC1386" i="105"/>
  <c r="AC1878" i="105"/>
  <c r="AC2389" i="105"/>
  <c r="AC2654" i="105"/>
  <c r="AC1176" i="105"/>
  <c r="AC1893" i="105"/>
  <c r="AC1511" i="105"/>
  <c r="AC2150" i="105"/>
  <c r="AC1233" i="105"/>
  <c r="AC1422" i="105"/>
  <c r="AC1544" i="105"/>
  <c r="AC1568" i="105"/>
  <c r="AC2086" i="105"/>
  <c r="AC2943" i="105"/>
  <c r="AC2697" i="105"/>
  <c r="AC1419" i="105"/>
  <c r="AC3556" i="105"/>
  <c r="AC1514" i="105"/>
  <c r="AC1410" i="105"/>
  <c r="AC2577" i="105"/>
  <c r="AC1224" i="105"/>
  <c r="AC1336" i="105"/>
  <c r="AC3174" i="105"/>
  <c r="AC2270" i="105"/>
  <c r="AC1508" i="105"/>
  <c r="AC1875" i="105"/>
  <c r="AC2332" i="105"/>
  <c r="AC2966" i="105"/>
  <c r="AC2007" i="105"/>
  <c r="AC1635" i="105"/>
  <c r="AC1639" i="105"/>
  <c r="AC2417" i="105"/>
  <c r="AC3414" i="105"/>
  <c r="AC1443" i="105"/>
  <c r="AC1575" i="105"/>
  <c r="AC1768" i="105"/>
  <c r="AC1394" i="105"/>
  <c r="AC1739" i="105"/>
  <c r="AC2278" i="105"/>
  <c r="AC1798" i="105"/>
  <c r="AC3445" i="105"/>
  <c r="AC1571" i="105"/>
  <c r="AC3324" i="105"/>
  <c r="AC2682" i="105"/>
  <c r="AC1817" i="105"/>
  <c r="AC2066" i="105"/>
  <c r="AC2065" i="105"/>
  <c r="AC1630" i="105"/>
  <c r="AC2533" i="105"/>
  <c r="AC3818" i="105"/>
  <c r="AC3129" i="105"/>
  <c r="AC3908" i="105"/>
  <c r="AC3439" i="105"/>
  <c r="AC3706" i="105"/>
  <c r="AC3306" i="105"/>
  <c r="AC3022" i="105"/>
  <c r="AC1654" i="105"/>
  <c r="AC1934" i="105"/>
  <c r="AC2090" i="105"/>
  <c r="AC3914" i="105"/>
  <c r="AC3823" i="105"/>
  <c r="AC2990" i="105"/>
  <c r="AC2760" i="105"/>
  <c r="AC1485" i="105"/>
  <c r="AC1755" i="105"/>
  <c r="AC1252" i="105"/>
  <c r="AC2011" i="105"/>
  <c r="AC1550" i="105"/>
  <c r="AC1118" i="105"/>
  <c r="AC1197" i="105"/>
  <c r="AC1177" i="105"/>
  <c r="AC1227" i="105"/>
  <c r="AC3643" i="105"/>
  <c r="AC1465" i="105"/>
  <c r="AC1851" i="105"/>
  <c r="AC1599" i="105"/>
  <c r="AC1589" i="105"/>
  <c r="AC2710" i="105"/>
  <c r="AC1266" i="105"/>
  <c r="AC1859" i="105"/>
  <c r="AC1421" i="105"/>
  <c r="AC1461" i="105"/>
  <c r="AC2176" i="105"/>
  <c r="AC2035" i="105"/>
  <c r="AC1795" i="105"/>
  <c r="AC1586" i="105"/>
  <c r="AC1142" i="105"/>
  <c r="AC2071" i="105"/>
  <c r="AC2905" i="105"/>
  <c r="AC1125" i="105"/>
  <c r="AC1408" i="105"/>
  <c r="AC2987" i="105"/>
  <c r="AC1525" i="105"/>
  <c r="AC1353" i="105"/>
  <c r="AC2133" i="105"/>
  <c r="AC1627" i="105"/>
  <c r="AC2321" i="105"/>
  <c r="AC3284" i="105"/>
  <c r="AC2244" i="105"/>
  <c r="AC3875" i="105"/>
  <c r="AC3241" i="105"/>
  <c r="AC3890" i="105"/>
  <c r="AC2901" i="105"/>
  <c r="AC3972" i="105"/>
  <c r="AC3509" i="105"/>
  <c r="AC2233" i="105"/>
  <c r="AC3837" i="105"/>
  <c r="AC3588" i="105"/>
  <c r="AC3051" i="105"/>
  <c r="AC3685" i="105"/>
  <c r="AC2364" i="105"/>
  <c r="AC3410" i="105"/>
  <c r="AC1218" i="105"/>
  <c r="AC2009" i="105"/>
  <c r="AC2607" i="105"/>
  <c r="AC3211" i="105"/>
  <c r="AC2315" i="105"/>
  <c r="AC2675" i="105"/>
  <c r="AC2807" i="105"/>
  <c r="AC2860" i="105"/>
  <c r="AC1855" i="105"/>
  <c r="AC1663" i="105"/>
  <c r="AC1741" i="105"/>
  <c r="AC1534" i="105"/>
  <c r="AC1193" i="105"/>
  <c r="AC2241" i="105"/>
  <c r="AC1683" i="105"/>
  <c r="AC2477" i="105"/>
  <c r="AC2445" i="105"/>
  <c r="AC2053" i="105"/>
  <c r="AC2190" i="105"/>
  <c r="AC2148" i="105"/>
  <c r="AC3828" i="105"/>
  <c r="AC3971" i="105"/>
  <c r="AC2508" i="105"/>
  <c r="AC3773" i="105"/>
  <c r="AC1391" i="105"/>
  <c r="AC2617" i="105"/>
  <c r="AC2570" i="105"/>
  <c r="AC1797" i="105"/>
  <c r="AC2431" i="105"/>
  <c r="AC3962" i="105"/>
  <c r="AC3772" i="105"/>
  <c r="AC3274" i="105"/>
  <c r="AC1750" i="105"/>
  <c r="AC1138" i="105"/>
  <c r="AC1967" i="105"/>
  <c r="AC1319" i="105"/>
  <c r="AC2121" i="105"/>
  <c r="AC1267" i="105"/>
  <c r="AC2158" i="105"/>
  <c r="AC1213" i="105"/>
  <c r="AC2220" i="105"/>
  <c r="AC2279" i="105"/>
  <c r="AC2237" i="105"/>
  <c r="AC2393" i="105"/>
  <c r="AC1805" i="105"/>
  <c r="AC1804" i="105"/>
  <c r="AC1434" i="105"/>
  <c r="AC1232" i="105"/>
  <c r="AC3520" i="105"/>
  <c r="AC1781" i="105"/>
  <c r="AC1838" i="105"/>
  <c r="AC2583" i="105"/>
  <c r="AC2874" i="105"/>
  <c r="AC1321" i="105"/>
  <c r="AC1749" i="105"/>
  <c r="AC2843" i="105"/>
  <c r="AC3547" i="105"/>
  <c r="AC1376" i="105"/>
  <c r="AC3188" i="105"/>
  <c r="AC3654" i="105"/>
  <c r="AC3091" i="105"/>
  <c r="AC1455" i="105"/>
  <c r="AC1545" i="105"/>
  <c r="AC3398" i="105"/>
  <c r="AC2188" i="105"/>
  <c r="AC2470" i="105"/>
  <c r="AC3616" i="105"/>
  <c r="AC2067" i="105"/>
  <c r="AC1615" i="105"/>
  <c r="AC1191" i="105"/>
  <c r="AC1284" i="105"/>
  <c r="AC1211" i="105"/>
  <c r="AC1234" i="105"/>
  <c r="AC1310" i="105"/>
  <c r="AC2390" i="105"/>
  <c r="AC3154" i="105"/>
  <c r="AC2453" i="105"/>
  <c r="AC2610" i="105"/>
  <c r="AC2955" i="105"/>
  <c r="AC1842" i="105"/>
  <c r="AC1530" i="105"/>
  <c r="AC3356" i="105"/>
  <c r="AC2213" i="105"/>
  <c r="AC1355" i="105"/>
  <c r="AC1363" i="105"/>
  <c r="AC2087" i="105"/>
  <c r="AC1395" i="105"/>
  <c r="AC3016" i="105"/>
  <c r="AC1921" i="105"/>
  <c r="AC2948" i="105"/>
  <c r="AC2196" i="105"/>
  <c r="AC3044" i="105"/>
  <c r="AC1387" i="105"/>
  <c r="AC3795" i="105"/>
  <c r="AC2126" i="105"/>
  <c r="AC3294" i="105"/>
  <c r="AC1644" i="105"/>
  <c r="AC1969" i="105"/>
  <c r="AC2064" i="105"/>
  <c r="AC1791" i="105"/>
  <c r="AC2094" i="105"/>
  <c r="AC1807" i="105"/>
  <c r="AC3576" i="105"/>
  <c r="AC1840" i="105"/>
  <c r="AC3208" i="105"/>
  <c r="AC1917" i="105"/>
  <c r="AC1640" i="105"/>
  <c r="AC1757" i="105"/>
  <c r="AC1824" i="105"/>
  <c r="AC2558" i="105"/>
  <c r="AC2511" i="105"/>
  <c r="AC1922" i="105"/>
  <c r="AC1241" i="105"/>
  <c r="AC3010" i="105"/>
  <c r="AC1957" i="105"/>
  <c r="AC2422" i="105"/>
  <c r="AC1664" i="105"/>
  <c r="AC1742" i="105"/>
  <c r="AC1362" i="105"/>
  <c r="AC2242" i="105"/>
  <c r="AC3400" i="105"/>
  <c r="AC2406" i="105"/>
  <c r="AC2251" i="105"/>
  <c r="AC1482" i="105"/>
  <c r="AC2946" i="105"/>
  <c r="AC1375" i="105"/>
  <c r="AC1984" i="105"/>
  <c r="AC2444" i="105"/>
  <c r="AC2949" i="105"/>
  <c r="AC2513" i="105"/>
  <c r="AC2430" i="105"/>
  <c r="AC3113" i="105"/>
  <c r="AC2231" i="105"/>
  <c r="AC3978" i="105"/>
  <c r="AC3572" i="105"/>
  <c r="AC3637" i="105"/>
  <c r="AC1747" i="105"/>
  <c r="AC3075" i="105"/>
  <c r="AC2790" i="105"/>
  <c r="AC2359" i="105"/>
  <c r="AC3104" i="105"/>
  <c r="AC3586" i="105"/>
  <c r="AC2854" i="105"/>
  <c r="AC1332" i="105"/>
  <c r="AC1897" i="105"/>
  <c r="AC2952" i="105"/>
  <c r="AC1187" i="105"/>
  <c r="AC1401" i="105"/>
  <c r="AC3056" i="105"/>
  <c r="AC2982" i="105"/>
  <c r="AC2413" i="105"/>
  <c r="AC1262" i="105"/>
  <c r="AC2245" i="105"/>
  <c r="AC1517" i="105"/>
  <c r="AC3023" i="105"/>
  <c r="AC2101" i="105"/>
  <c r="AC1510" i="105"/>
  <c r="AC1573" i="105"/>
  <c r="AC1910" i="105"/>
  <c r="AC2897" i="105"/>
  <c r="AC2338" i="105"/>
  <c r="AC2842" i="105"/>
  <c r="AC2613" i="105"/>
  <c r="AC2748" i="105"/>
  <c r="AC1883" i="105"/>
  <c r="AC3026" i="105"/>
  <c r="AC3559" i="105"/>
  <c r="AC3058" i="105"/>
  <c r="AC2396" i="105"/>
  <c r="AC2490" i="105"/>
  <c r="AC2973" i="105"/>
  <c r="AC3797" i="105"/>
  <c r="AC3367" i="105"/>
  <c r="AC2075" i="105"/>
  <c r="AC3190" i="105"/>
  <c r="AC3455" i="105"/>
  <c r="AC2243" i="105"/>
  <c r="AC2922" i="105"/>
  <c r="AC2143" i="105"/>
  <c r="AC1656" i="105"/>
  <c r="AC1520" i="105"/>
  <c r="AC1178" i="105"/>
  <c r="AC1168" i="105"/>
  <c r="AC1473" i="105"/>
  <c r="AC1314" i="105"/>
  <c r="AC2141" i="105"/>
  <c r="AC2124" i="105"/>
  <c r="AC2419" i="105"/>
  <c r="AC2209" i="105"/>
  <c r="AC1547" i="105"/>
  <c r="AC1629" i="105"/>
  <c r="AC1149" i="105"/>
  <c r="AC2125" i="105"/>
  <c r="AC2122" i="105"/>
  <c r="AC1188" i="105"/>
  <c r="AC1253" i="105"/>
  <c r="AC1374" i="105"/>
  <c r="AC1901" i="105"/>
  <c r="AC2274" i="105"/>
  <c r="AC3450" i="105"/>
  <c r="AC2439" i="105"/>
  <c r="AC2890" i="105"/>
  <c r="AC2320" i="105"/>
  <c r="AC1991" i="105"/>
  <c r="AC2291" i="105"/>
  <c r="AC3082" i="105"/>
  <c r="AC1526" i="105"/>
  <c r="AC2134" i="105"/>
  <c r="AC1433" i="105"/>
  <c r="AC2275" i="105"/>
  <c r="AC1196" i="105"/>
  <c r="AC1966" i="105"/>
  <c r="AC1358" i="105"/>
  <c r="AC1504" i="105"/>
  <c r="AC2510" i="105"/>
  <c r="AC1480" i="105"/>
  <c r="AC1489" i="105"/>
  <c r="AC2395" i="105"/>
  <c r="AC1601" i="105"/>
  <c r="AC2498" i="105"/>
  <c r="AC2290" i="105"/>
  <c r="AC1248" i="105"/>
  <c r="AC2481" i="105"/>
  <c r="AC3724" i="105"/>
  <c r="AC1769" i="105"/>
  <c r="AC3647" i="105"/>
  <c r="AC3143" i="105"/>
  <c r="AC1697" i="105"/>
  <c r="AC3124" i="105"/>
  <c r="AC2863" i="105"/>
  <c r="AC1995" i="105"/>
  <c r="AC1937" i="105"/>
  <c r="AC2628" i="105"/>
  <c r="AC2539" i="105"/>
  <c r="AC3549" i="105"/>
  <c r="AC2249" i="105"/>
  <c r="AC1943" i="105"/>
  <c r="AC1513" i="105"/>
  <c r="AC2730" i="105"/>
  <c r="AC3302" i="105"/>
  <c r="AC3088" i="105"/>
  <c r="AC2590" i="105"/>
  <c r="AC3719" i="105"/>
  <c r="AC2866" i="105"/>
  <c r="AC2376" i="105"/>
  <c r="AC1767" i="105"/>
  <c r="AC1607" i="105"/>
  <c r="AC1245" i="105"/>
  <c r="AC1503" i="105"/>
  <c r="AC2456" i="105"/>
  <c r="AC1771" i="105"/>
  <c r="AC1648" i="105"/>
  <c r="AC2029" i="105"/>
  <c r="AC2186" i="105"/>
  <c r="AC1587" i="105"/>
  <c r="AC3212" i="105"/>
  <c r="AC2700" i="105"/>
  <c r="AC2114" i="105"/>
  <c r="AC1754" i="105"/>
  <c r="AC1709" i="105"/>
  <c r="AC2531" i="105"/>
  <c r="AC3539" i="105"/>
  <c r="AC1964" i="105"/>
  <c r="AC2175" i="105"/>
  <c r="AC2787" i="105"/>
  <c r="AC3372" i="105"/>
  <c r="AC3806" i="105"/>
  <c r="AC3355" i="105"/>
  <c r="AC2542" i="105"/>
  <c r="AC3070" i="105"/>
  <c r="AC3872" i="105"/>
  <c r="AC3668" i="105"/>
  <c r="AC2851" i="105"/>
  <c r="AC3571" i="105"/>
  <c r="AC1502" i="105"/>
  <c r="AC3172" i="105"/>
  <c r="AC2048" i="105"/>
  <c r="AC3438" i="105"/>
  <c r="AC1597" i="105"/>
  <c r="AC1829" i="105"/>
  <c r="AC2540" i="105"/>
  <c r="AC3689" i="105"/>
  <c r="AC3717" i="105"/>
  <c r="AC2850" i="105"/>
  <c r="AC2626" i="105"/>
  <c r="AC3941" i="105"/>
  <c r="AC3808" i="105"/>
  <c r="AC1263" i="105"/>
  <c r="AC3264" i="105"/>
  <c r="AC3153" i="105"/>
  <c r="AC2870" i="105"/>
  <c r="AC3775" i="105"/>
  <c r="AC3881" i="105"/>
  <c r="AC3193" i="105"/>
  <c r="AC2161" i="105"/>
  <c r="AC3781" i="105"/>
  <c r="AC3937" i="105"/>
  <c r="AC3380" i="105"/>
  <c r="AC3144" i="105"/>
  <c r="AC2791" i="105"/>
  <c r="AC3061" i="105"/>
  <c r="AC3038" i="105"/>
  <c r="AC1788" i="105"/>
  <c r="AC2550" i="105"/>
  <c r="AC2368" i="105"/>
  <c r="AC1368" i="105"/>
  <c r="AC3907" i="105"/>
  <c r="AC2631" i="105"/>
  <c r="AC2260" i="105"/>
  <c r="AC1536" i="105"/>
  <c r="AC3915" i="105"/>
  <c r="AC3832" i="105"/>
  <c r="AC3260" i="105"/>
  <c r="AC3062" i="105"/>
  <c r="AC2117" i="105"/>
  <c r="AC2297" i="105"/>
  <c r="AC3303" i="105"/>
  <c r="AC1549" i="105"/>
  <c r="AC3838" i="105"/>
  <c r="AC3424" i="105"/>
  <c r="AC3868" i="105"/>
  <c r="AC2360" i="105"/>
  <c r="AC1935" i="105"/>
  <c r="AC3942" i="105"/>
  <c r="AC3430" i="105"/>
  <c r="AC2253" i="105"/>
  <c r="AC2786" i="105"/>
  <c r="AC2644" i="105"/>
  <c r="AC3894" i="105"/>
  <c r="AC2184" i="105"/>
  <c r="AC1326" i="105"/>
  <c r="AC2556" i="105"/>
  <c r="AC3168" i="105"/>
  <c r="AC2636" i="105"/>
  <c r="AC3940" i="105"/>
  <c r="AC3564" i="105"/>
  <c r="AC2918" i="105"/>
  <c r="AC2925" i="105"/>
  <c r="AC1612" i="105"/>
  <c r="AC2420" i="105"/>
  <c r="AC3482" i="105"/>
  <c r="AC3896" i="105"/>
  <c r="AC3128" i="105"/>
  <c r="AC2980" i="105"/>
  <c r="AC2755" i="105"/>
  <c r="AC3575" i="105"/>
  <c r="AC3425" i="105"/>
  <c r="AC3754" i="105"/>
  <c r="AC2803" i="105"/>
  <c r="AC3690" i="105"/>
  <c r="AC3449" i="105"/>
  <c r="AC2762" i="105"/>
  <c r="AC1823" i="105"/>
  <c r="AC2077" i="105"/>
  <c r="AC1235" i="105"/>
  <c r="AC3229" i="105"/>
  <c r="AC3481" i="105"/>
  <c r="AC2969" i="105"/>
  <c r="AC3159" i="105"/>
  <c r="AC3819" i="105"/>
  <c r="AC2482" i="105"/>
  <c r="AC3893" i="105"/>
  <c r="AC2099" i="105"/>
  <c r="AC2092" i="105"/>
  <c r="AC2567" i="105"/>
  <c r="AC3199" i="105"/>
  <c r="AC1357" i="105"/>
  <c r="AC3287" i="105"/>
  <c r="AC3095" i="105"/>
  <c r="AC2091" i="105"/>
  <c r="AC2460" i="105"/>
  <c r="AC3232" i="105"/>
  <c r="AC3468" i="105"/>
  <c r="AC3470" i="105"/>
  <c r="AC2386" i="105"/>
  <c r="AC3636" i="105"/>
  <c r="AC2387" i="105"/>
  <c r="AC2326" i="105"/>
  <c r="AC3102" i="105"/>
  <c r="AC1704" i="105"/>
  <c r="AC3554" i="105"/>
  <c r="AC3740" i="105"/>
  <c r="AC2333" i="105"/>
  <c r="AC2040" i="105"/>
  <c r="AC1986" i="105"/>
  <c r="AC3147" i="105"/>
  <c r="AC3660" i="105"/>
  <c r="AC2989" i="105"/>
  <c r="AC1158" i="105"/>
  <c r="AC3857" i="105"/>
  <c r="AC3363" i="105"/>
  <c r="AC3712" i="105"/>
  <c r="AC2632" i="105"/>
  <c r="AC2814" i="105"/>
  <c r="AC2415" i="105"/>
  <c r="AC2436" i="105"/>
  <c r="AC2832" i="105"/>
  <c r="AC3594" i="105"/>
  <c r="AC3299" i="105"/>
  <c r="AC2020" i="105"/>
  <c r="AC1952" i="105"/>
  <c r="AC2468" i="105"/>
  <c r="AC2165" i="105"/>
  <c r="AC3383" i="105"/>
  <c r="AC3698" i="105"/>
  <c r="AC3134" i="105"/>
  <c r="AC2637" i="105"/>
  <c r="AC3700" i="105"/>
  <c r="AC2543" i="105"/>
  <c r="AC3239" i="105"/>
  <c r="AC3187" i="105"/>
  <c r="AC3749" i="105"/>
  <c r="AC3025" i="105"/>
  <c r="AC2861" i="105"/>
  <c r="AC3140" i="105"/>
  <c r="AC3242" i="105"/>
  <c r="AC1543" i="105"/>
  <c r="AC2633" i="105"/>
  <c r="AC3240" i="105"/>
  <c r="AC2496" i="105"/>
  <c r="AC3343" i="105"/>
  <c r="AC1655" i="105"/>
  <c r="AC3768" i="105"/>
  <c r="AC2849" i="105"/>
  <c r="AC3535" i="105"/>
  <c r="AC1810" i="105"/>
  <c r="AC3853" i="105"/>
  <c r="AC3018" i="105"/>
  <c r="AC3765" i="105"/>
  <c r="AC3486" i="105"/>
  <c r="AC3379" i="105"/>
  <c r="AC3546" i="105"/>
  <c r="AC3473" i="105"/>
  <c r="AC2493" i="105"/>
  <c r="AC2164" i="105"/>
  <c r="AC1637" i="105"/>
  <c r="AC2564" i="105"/>
  <c r="AC1945" i="105"/>
  <c r="AC3656" i="105"/>
  <c r="AC3634" i="105"/>
  <c r="AC2499" i="105"/>
  <c r="AC3820" i="105"/>
  <c r="AC2486" i="105"/>
  <c r="AC2920" i="105"/>
  <c r="AC3179" i="105"/>
  <c r="AC2593" i="105"/>
  <c r="AC2785" i="105"/>
  <c r="AC3641" i="105"/>
  <c r="AC2816" i="105"/>
  <c r="AC2937" i="105"/>
  <c r="AC2928" i="105"/>
  <c r="AC3555" i="105"/>
  <c r="AC1679" i="105"/>
  <c r="AC1714" i="105"/>
  <c r="AC3677" i="105"/>
  <c r="AC3524" i="105"/>
  <c r="AC3737" i="105"/>
  <c r="AC3831" i="105"/>
  <c r="AC3744" i="105"/>
  <c r="AC2931" i="105"/>
  <c r="AC3597" i="105"/>
  <c r="AC2605" i="105"/>
  <c r="AC3844" i="105"/>
  <c r="AC3247" i="105"/>
  <c r="AC1488" i="105"/>
  <c r="AC2428" i="105"/>
  <c r="AC3605" i="105"/>
  <c r="AC3730" i="105"/>
  <c r="AC3085" i="105"/>
  <c r="AC2708" i="105"/>
  <c r="AC3036" i="105"/>
  <c r="AC3152" i="105"/>
  <c r="AC3787" i="105"/>
  <c r="AC3319" i="105"/>
  <c r="AC2574" i="105"/>
  <c r="AC3461" i="105"/>
  <c r="AC3880" i="105"/>
  <c r="AC3617" i="105"/>
  <c r="AC3834" i="105"/>
  <c r="AC3932" i="105"/>
  <c r="AC3886" i="105"/>
  <c r="AC3903" i="105"/>
  <c r="AC2686" i="105"/>
  <c r="AC2199" i="105"/>
  <c r="AC2361" i="105"/>
  <c r="AC2222" i="105"/>
  <c r="AC1723" i="105"/>
  <c r="AC3231" i="105"/>
  <c r="AC3334" i="105"/>
  <c r="AC3984" i="105"/>
  <c r="AC3574" i="105"/>
  <c r="AC1481" i="105"/>
  <c r="AC3460" i="105"/>
  <c r="AC3633" i="105"/>
  <c r="AC3580" i="105"/>
  <c r="AC2950" i="105"/>
  <c r="AC2512" i="105"/>
  <c r="AC2627" i="105"/>
  <c r="AC3953" i="105"/>
  <c r="AC1294" i="105"/>
  <c r="AC3567" i="105"/>
  <c r="AC2432" i="105"/>
  <c r="AC3876" i="105"/>
  <c r="AC3652" i="105"/>
  <c r="AC2609" i="105"/>
  <c r="AC3750" i="105"/>
  <c r="AC1291" i="105"/>
  <c r="AC3318" i="105"/>
  <c r="AC2721" i="105"/>
  <c r="AC3312" i="105"/>
  <c r="AC2984" i="105"/>
  <c r="AC1584" i="105"/>
  <c r="AC3595" i="105"/>
  <c r="AC2309" i="105"/>
  <c r="AC3094" i="105"/>
  <c r="AC2262" i="105"/>
  <c r="AC3349" i="105"/>
  <c r="AC2695" i="105"/>
  <c r="AC3624" i="105"/>
  <c r="AC2859" i="105"/>
  <c r="AC2877" i="105"/>
  <c r="AC2505" i="105"/>
  <c r="AC3802" i="105"/>
  <c r="AC3315" i="105"/>
  <c r="AC1622" i="105"/>
  <c r="AC2289" i="105"/>
  <c r="AC3271" i="105"/>
  <c r="AC3467" i="105"/>
  <c r="AC1303" i="105"/>
  <c r="AC2585" i="105"/>
  <c r="AC2343" i="105"/>
  <c r="AC1492" i="105"/>
  <c r="AC1209" i="105"/>
  <c r="AC3672" i="105"/>
  <c r="AC3500" i="105"/>
  <c r="AC3822" i="105"/>
  <c r="AC1449" i="105"/>
  <c r="AC1885" i="105"/>
  <c r="AC3623" i="105"/>
  <c r="AC3622" i="105"/>
  <c r="AC3495" i="105"/>
  <c r="AC2105" i="105"/>
  <c r="AC3506" i="105"/>
  <c r="AC3550" i="105"/>
  <c r="AC3210" i="105"/>
  <c r="AC1371" i="105"/>
  <c r="AC3419" i="105"/>
  <c r="AC2109" i="105"/>
  <c r="AC2047" i="105"/>
  <c r="AC3873" i="105"/>
  <c r="AC3727" i="105"/>
  <c r="AC1614" i="105"/>
  <c r="AC3395" i="105"/>
  <c r="AC3189" i="105"/>
  <c r="AC2812" i="105"/>
  <c r="AC2774" i="105"/>
  <c r="AC2559" i="105"/>
  <c r="AC3354" i="105"/>
  <c r="AC2898" i="105"/>
  <c r="AC2022" i="105"/>
  <c r="AC2346" i="105"/>
  <c r="AC3726" i="105"/>
  <c r="AC3733" i="105"/>
  <c r="AC3006" i="105"/>
  <c r="AC3746" i="105"/>
  <c r="AC3391" i="105"/>
  <c r="AC2156" i="105"/>
  <c r="AC2797" i="105"/>
  <c r="AC3281" i="105"/>
  <c r="AC2146" i="105"/>
  <c r="AC2355" i="105"/>
  <c r="AC3327" i="105"/>
  <c r="AC3931" i="105"/>
  <c r="AC2367" i="105"/>
  <c r="AC3590" i="105"/>
  <c r="AC3666" i="105"/>
  <c r="AC3213" i="105"/>
  <c r="AC2282" i="105"/>
  <c r="AC3489" i="105"/>
  <c r="AC3243" i="105"/>
  <c r="AC3728" i="105"/>
  <c r="AC2749" i="105"/>
  <c r="AC1377" i="105"/>
  <c r="AC2971" i="105"/>
  <c r="AC3384" i="105"/>
  <c r="AC3859" i="105"/>
  <c r="AC1429" i="105"/>
  <c r="AC2391" i="105"/>
  <c r="AC3776" i="105"/>
  <c r="AC2424" i="105"/>
  <c r="AC3049" i="105"/>
  <c r="AC2908" i="105"/>
  <c r="AC1698" i="105"/>
  <c r="AC3222" i="105"/>
  <c r="AC3884" i="105"/>
  <c r="AC3542" i="105"/>
  <c r="AC2342" i="105"/>
  <c r="AC3003" i="105"/>
  <c r="AC3814" i="105"/>
  <c r="AC3629" i="105"/>
  <c r="AC3835" i="105"/>
  <c r="AC3499" i="105"/>
  <c r="AC3935" i="105"/>
  <c r="AC3417" i="105"/>
  <c r="AC3497" i="105"/>
  <c r="AC3763" i="105"/>
  <c r="AC3805" i="105"/>
  <c r="AC3713" i="105"/>
  <c r="AC3253" i="105"/>
  <c r="AC2352" i="105"/>
  <c r="AC2661" i="105"/>
  <c r="AC3924" i="105"/>
  <c r="AC1418" i="105"/>
  <c r="AC3150" i="105"/>
  <c r="AC3451" i="105"/>
  <c r="AC2879" i="105"/>
  <c r="AC2076" i="105"/>
  <c r="AC3780" i="105"/>
  <c r="AC3718" i="105"/>
  <c r="AC1782" i="105"/>
  <c r="AC3008" i="105"/>
  <c r="AC3792" i="105"/>
  <c r="AC3921" i="105"/>
  <c r="AC1638" i="105"/>
  <c r="AC2474" i="105"/>
  <c r="AC1493" i="105"/>
  <c r="AC2728" i="105"/>
  <c r="AC2899" i="105"/>
  <c r="AC2900" i="105"/>
  <c r="AC3432" i="105"/>
  <c r="AC3399" i="105"/>
  <c r="AC3885" i="105"/>
  <c r="AC3879" i="105"/>
  <c r="AC2131" i="105"/>
  <c r="AC3405" i="105"/>
  <c r="AC3047" i="105"/>
  <c r="AC1554" i="105"/>
  <c r="AC3361" i="105"/>
  <c r="AC3922" i="105"/>
  <c r="O699" i="80"/>
  <c r="U3805" i="105"/>
  <c r="U3323" i="105"/>
  <c r="U3322" i="105"/>
  <c r="U3458" i="105"/>
  <c r="U2549" i="105"/>
  <c r="U3103" i="105"/>
  <c r="U2426" i="105"/>
  <c r="U3813" i="105"/>
  <c r="U3736" i="105"/>
  <c r="U3673" i="105"/>
  <c r="U3850" i="105"/>
  <c r="U3063" i="105"/>
  <c r="U3205" i="105"/>
  <c r="U3885" i="105"/>
  <c r="U2988" i="105"/>
  <c r="U3436" i="105"/>
  <c r="U3225" i="105"/>
  <c r="U2869" i="105"/>
  <c r="U3076" i="105"/>
  <c r="U3198" i="105"/>
  <c r="U3406" i="105"/>
  <c r="U2874" i="105"/>
  <c r="U2833" i="105"/>
  <c r="U3551" i="105"/>
  <c r="U2744" i="105"/>
  <c r="U1946" i="105"/>
  <c r="U2783" i="105"/>
  <c r="U1869" i="105"/>
  <c r="U2789" i="105"/>
  <c r="U3438" i="105"/>
  <c r="U2137" i="105"/>
  <c r="U2752" i="105"/>
  <c r="U1796" i="105"/>
  <c r="U1703" i="105"/>
  <c r="U2775" i="105"/>
  <c r="U1754" i="105"/>
  <c r="U2524" i="105"/>
  <c r="U2573" i="105"/>
  <c r="U1549" i="105"/>
  <c r="U2733" i="105"/>
  <c r="U3777" i="105"/>
  <c r="U3656" i="105"/>
  <c r="U3846" i="105"/>
  <c r="U3857" i="105"/>
  <c r="U3056" i="105"/>
  <c r="U3161" i="105"/>
  <c r="U3764" i="105"/>
  <c r="U2968" i="105"/>
  <c r="U3403" i="105"/>
  <c r="U3219" i="105"/>
  <c r="U3955" i="105"/>
  <c r="U3149" i="105"/>
  <c r="U3401" i="105"/>
  <c r="U3151" i="105"/>
  <c r="U2941" i="105"/>
  <c r="U2626" i="105"/>
  <c r="U1942" i="105"/>
  <c r="U2674" i="105"/>
  <c r="U1828" i="105"/>
  <c r="U2691" i="105"/>
  <c r="U3922" i="105"/>
  <c r="U2680" i="105"/>
  <c r="U2051" i="105"/>
  <c r="U3747" i="105"/>
  <c r="U3695" i="105"/>
  <c r="U3649" i="105"/>
  <c r="U3835" i="105"/>
  <c r="U3603" i="105"/>
  <c r="U3812" i="105"/>
  <c r="U3692" i="105"/>
  <c r="U3678" i="105"/>
  <c r="U3192" i="105"/>
  <c r="U3863" i="105"/>
  <c r="U2958" i="105"/>
  <c r="U2979" i="105"/>
  <c r="U3120" i="105"/>
  <c r="U2801" i="105"/>
  <c r="U2921" i="105"/>
  <c r="U3413" i="105"/>
  <c r="U2683" i="105"/>
  <c r="U2644" i="105"/>
  <c r="U2962" i="105"/>
  <c r="U3910" i="105"/>
  <c r="U2572" i="105"/>
  <c r="U3929" i="105"/>
  <c r="U3809" i="105"/>
  <c r="U3570" i="105"/>
  <c r="U3733" i="105"/>
  <c r="U3990" i="105"/>
  <c r="U3674" i="105"/>
  <c r="U3658" i="105"/>
  <c r="U3089" i="105"/>
  <c r="U3896" i="105"/>
  <c r="U3460" i="105"/>
  <c r="U2319" i="105"/>
  <c r="U3355" i="105"/>
  <c r="U3886" i="105"/>
  <c r="U3732" i="105"/>
  <c r="U3677" i="105"/>
  <c r="U3400" i="105"/>
  <c r="U3714" i="105"/>
  <c r="U3971" i="105"/>
  <c r="U3515" i="105"/>
  <c r="U2881" i="105"/>
  <c r="U3055" i="105"/>
  <c r="U3187" i="105"/>
  <c r="U3718" i="105"/>
  <c r="U2793" i="105"/>
  <c r="U2903" i="105"/>
  <c r="U3312" i="105"/>
  <c r="U2487" i="105"/>
  <c r="U3741" i="105"/>
  <c r="U1739" i="105"/>
  <c r="U2880" i="105"/>
  <c r="U3622" i="105"/>
  <c r="U3688" i="105"/>
  <c r="U2624" i="105"/>
  <c r="U3544" i="105"/>
  <c r="U3706" i="105"/>
  <c r="U3108" i="105"/>
  <c r="U3592" i="105"/>
  <c r="U3510" i="105"/>
  <c r="U3014" i="105"/>
  <c r="U3654" i="105"/>
  <c r="U2846" i="105"/>
  <c r="U3284" i="105"/>
  <c r="U2476" i="105"/>
  <c r="U3696" i="105"/>
  <c r="U2591" i="105"/>
  <c r="U1755" i="105"/>
  <c r="U2878" i="105"/>
  <c r="U1954" i="105"/>
  <c r="U2606" i="105"/>
  <c r="U1667" i="105"/>
  <c r="U2515" i="105"/>
  <c r="U1454" i="105"/>
  <c r="U1380" i="105"/>
  <c r="U3637" i="105"/>
  <c r="U1666" i="105"/>
  <c r="U3940" i="105"/>
  <c r="U3073" i="105"/>
  <c r="U3945" i="105"/>
  <c r="U3997" i="105"/>
  <c r="U3382" i="105"/>
  <c r="U3581" i="105"/>
  <c r="U3938" i="105"/>
  <c r="U3033" i="105"/>
  <c r="U3002" i="105"/>
  <c r="U2694" i="105"/>
  <c r="U2839" i="105"/>
  <c r="U3634" i="105"/>
  <c r="U3742" i="105"/>
  <c r="U2467" i="105"/>
  <c r="U3653" i="105"/>
  <c r="U3248" i="105"/>
  <c r="U2622" i="105"/>
  <c r="U2427" i="105"/>
  <c r="U2845" i="105"/>
  <c r="U1940" i="105"/>
  <c r="U2507" i="105"/>
  <c r="U2512" i="105"/>
  <c r="U3290" i="105"/>
  <c r="U3125" i="105"/>
  <c r="U3978" i="105"/>
  <c r="U1445" i="105"/>
  <c r="U3790" i="105"/>
  <c r="U3895" i="105"/>
  <c r="U3496" i="105"/>
  <c r="U3608" i="105"/>
  <c r="U3820" i="105"/>
  <c r="U3548" i="105"/>
  <c r="U3827" i="105"/>
  <c r="U3024" i="105"/>
  <c r="U3083" i="105"/>
  <c r="U3557" i="105"/>
  <c r="U3594" i="105"/>
  <c r="U2673" i="105"/>
  <c r="U3874" i="105"/>
  <c r="U3573" i="105"/>
  <c r="U2682" i="105"/>
  <c r="U2850" i="105"/>
  <c r="U2464" i="105"/>
  <c r="U2570" i="105"/>
  <c r="U1802" i="105"/>
  <c r="U2565" i="105"/>
  <c r="U1723" i="105"/>
  <c r="U2366" i="105"/>
  <c r="U1855" i="105"/>
  <c r="U2466" i="105"/>
  <c r="U1627" i="105"/>
  <c r="U3909" i="105"/>
  <c r="U3533" i="105"/>
  <c r="U2769" i="105"/>
  <c r="U3951" i="105"/>
  <c r="U3957" i="105"/>
  <c r="U3991" i="105"/>
  <c r="U3897" i="105"/>
  <c r="U3065" i="105"/>
  <c r="U3589" i="105"/>
  <c r="U2883" i="105"/>
  <c r="U3883" i="105"/>
  <c r="U3613" i="105"/>
  <c r="U2676" i="105"/>
  <c r="U2812" i="105"/>
  <c r="U2461" i="105"/>
  <c r="U2491" i="105"/>
  <c r="U1732" i="105"/>
  <c r="U2486" i="105"/>
  <c r="U2168" i="105"/>
  <c r="U2365" i="105"/>
  <c r="U2759" i="105"/>
  <c r="U1850" i="105"/>
  <c r="U1588" i="105"/>
  <c r="U2448" i="105"/>
  <c r="U1487" i="105"/>
  <c r="U2485" i="105"/>
  <c r="U1606" i="105"/>
  <c r="U2713" i="105"/>
  <c r="U3844" i="105"/>
  <c r="U3936" i="105"/>
  <c r="U3905" i="105"/>
  <c r="U3502" i="105"/>
  <c r="U3534" i="105"/>
  <c r="U2915" i="105"/>
  <c r="U3988" i="105"/>
  <c r="U3752" i="105"/>
  <c r="U2858" i="105"/>
  <c r="U3491" i="105"/>
  <c r="U2629" i="105"/>
  <c r="U2666" i="105"/>
  <c r="U2807" i="105"/>
  <c r="U2404" i="105"/>
  <c r="U3399" i="105"/>
  <c r="U2472" i="105"/>
  <c r="U3343" i="105"/>
  <c r="U2600" i="105"/>
  <c r="U2223" i="105"/>
  <c r="U3823" i="105"/>
  <c r="U3942" i="105"/>
  <c r="U3646" i="105"/>
  <c r="U3836" i="105"/>
  <c r="U3477" i="105"/>
  <c r="U3429" i="105"/>
  <c r="U3751" i="105"/>
  <c r="U3722" i="105"/>
  <c r="U2911" i="105"/>
  <c r="U3980" i="105"/>
  <c r="U3505" i="105"/>
  <c r="U3478" i="105"/>
  <c r="U2806" i="105"/>
  <c r="U3186" i="105"/>
  <c r="U3500" i="105"/>
  <c r="U2707" i="105"/>
  <c r="U2344" i="105"/>
  <c r="U2937" i="105"/>
  <c r="U2451" i="105"/>
  <c r="U2390" i="105"/>
  <c r="U1680" i="105"/>
  <c r="U2150" i="105"/>
  <c r="U2322" i="105"/>
  <c r="U1772" i="105"/>
  <c r="U2327" i="105"/>
  <c r="U2214" i="105"/>
  <c r="U2403" i="105"/>
  <c r="U2187" i="105"/>
  <c r="U1254" i="105"/>
  <c r="U2380" i="105"/>
  <c r="U3767" i="105"/>
  <c r="U3490" i="105"/>
  <c r="U3397" i="105"/>
  <c r="U3758" i="105"/>
  <c r="U3826" i="105"/>
  <c r="U3821" i="105"/>
  <c r="U3840" i="105"/>
  <c r="U3918" i="105"/>
  <c r="U3444" i="105"/>
  <c r="U3407" i="105"/>
  <c r="U3720" i="105"/>
  <c r="U3522" i="105"/>
  <c r="U3636" i="105"/>
  <c r="U3976" i="105"/>
  <c r="U3890" i="105"/>
  <c r="U3498" i="105"/>
  <c r="U1191" i="105"/>
  <c r="U2661" i="105"/>
  <c r="U2853" i="105"/>
  <c r="U3804" i="105"/>
  <c r="U3430" i="105"/>
  <c r="U3373" i="105"/>
  <c r="U3680" i="105"/>
  <c r="U3517" i="105"/>
  <c r="U3340" i="105"/>
  <c r="U3629" i="105"/>
  <c r="U3961" i="105"/>
  <c r="U3966" i="105"/>
  <c r="U3782" i="105"/>
  <c r="U3574" i="105"/>
  <c r="U2758" i="105"/>
  <c r="U2995" i="105"/>
  <c r="U3467" i="105"/>
  <c r="U2637" i="105"/>
  <c r="U2297" i="105"/>
  <c r="U3111" i="105"/>
  <c r="U2372" i="105"/>
  <c r="U2906" i="105"/>
  <c r="U2456" i="105"/>
  <c r="U3605" i="105"/>
  <c r="U3784" i="105"/>
  <c r="U2165" i="105"/>
  <c r="U3421" i="105"/>
  <c r="U3369" i="105"/>
  <c r="U3509" i="105"/>
  <c r="U3425" i="105"/>
  <c r="U3615" i="105"/>
  <c r="U3771" i="105"/>
  <c r="U3244" i="105"/>
  <c r="U3763" i="105"/>
  <c r="U2698" i="105"/>
  <c r="U3593" i="105"/>
  <c r="U3305" i="105"/>
  <c r="U3375" i="105"/>
  <c r="U3761" i="105"/>
  <c r="U2614" i="105"/>
  <c r="U2597" i="105"/>
  <c r="U2276" i="105"/>
  <c r="U2724" i="105"/>
  <c r="U2354" i="105"/>
  <c r="U1547" i="105"/>
  <c r="U2167" i="105"/>
  <c r="U1682" i="105"/>
  <c r="U2247" i="105"/>
  <c r="U3941" i="105"/>
  <c r="U3787" i="105"/>
  <c r="U3062" i="105"/>
  <c r="U3757" i="105"/>
  <c r="U3852" i="105"/>
  <c r="U2618" i="105"/>
  <c r="U3898" i="105"/>
  <c r="U3698" i="105"/>
  <c r="U3774" i="105"/>
  <c r="U3710" i="105"/>
  <c r="U3829" i="105"/>
  <c r="U3488" i="105"/>
  <c r="U3381" i="105"/>
  <c r="U3297" i="105"/>
  <c r="U3609" i="105"/>
  <c r="U3869" i="105"/>
  <c r="U3164" i="105"/>
  <c r="U3967" i="105"/>
  <c r="U3553" i="105"/>
  <c r="U3191" i="105"/>
  <c r="U3353" i="105"/>
  <c r="U3699" i="105"/>
  <c r="U2913" i="105"/>
  <c r="U2705" i="105"/>
  <c r="U2333" i="105"/>
  <c r="U2328" i="105"/>
  <c r="U2138" i="105"/>
  <c r="U3785" i="105"/>
  <c r="U2291" i="105"/>
  <c r="U3712" i="105"/>
  <c r="U3814" i="105"/>
  <c r="U2042" i="105"/>
  <c r="U2792" i="105"/>
  <c r="U2912" i="105"/>
  <c r="U3904" i="105"/>
  <c r="U3854" i="105"/>
  <c r="U3682" i="105"/>
  <c r="U3686" i="105"/>
  <c r="U3770" i="105"/>
  <c r="U3702" i="105"/>
  <c r="U3471" i="105"/>
  <c r="U3853" i="105"/>
  <c r="U3715" i="105"/>
  <c r="U3560" i="105"/>
  <c r="U3927" i="105"/>
  <c r="U3487" i="105"/>
  <c r="U3183" i="105"/>
  <c r="U2578" i="105"/>
  <c r="U3525" i="105"/>
  <c r="U3008" i="105"/>
  <c r="U1879" i="105"/>
  <c r="U3717" i="105"/>
  <c r="U3670" i="105"/>
  <c r="U3633" i="105"/>
  <c r="U3661" i="105"/>
  <c r="U3923" i="105"/>
  <c r="U3336" i="105"/>
  <c r="U3513" i="105"/>
  <c r="U3849" i="105"/>
  <c r="U3709" i="105"/>
  <c r="U3625" i="105"/>
  <c r="U3687" i="105"/>
  <c r="U3535" i="105"/>
  <c r="U2954" i="105"/>
  <c r="U3231" i="105"/>
  <c r="U3456" i="105"/>
  <c r="U3521" i="105"/>
  <c r="U3601" i="105"/>
  <c r="U3485" i="105"/>
  <c r="U2663" i="105"/>
  <c r="U3457" i="105"/>
  <c r="U3314" i="105"/>
  <c r="U2555" i="105"/>
  <c r="U2178" i="105"/>
  <c r="U3100" i="105"/>
  <c r="U3964" i="105"/>
  <c r="U3799" i="105"/>
  <c r="U2646" i="105"/>
  <c r="U3992" i="105"/>
  <c r="U3815" i="105"/>
  <c r="U3839" i="105"/>
  <c r="U3602" i="105"/>
  <c r="U3913" i="105"/>
  <c r="U3651" i="105"/>
  <c r="U3917" i="105"/>
  <c r="U3289" i="105"/>
  <c r="U3242" i="105"/>
  <c r="U3617" i="105"/>
  <c r="U3386" i="105"/>
  <c r="U3452" i="105"/>
  <c r="U3042" i="105"/>
  <c r="U3224" i="105"/>
  <c r="U3387" i="105"/>
  <c r="U3591" i="105"/>
  <c r="U3411" i="105"/>
  <c r="U2279" i="105"/>
  <c r="U2078" i="105"/>
  <c r="U3013" i="105"/>
  <c r="U3237" i="105"/>
  <c r="U2804" i="105"/>
  <c r="U2718" i="105"/>
  <c r="U3806" i="105"/>
  <c r="U3598" i="105"/>
  <c r="U3848" i="105"/>
  <c r="U3453" i="105"/>
  <c r="U3481" i="105"/>
  <c r="U3610" i="105"/>
  <c r="U3870" i="105"/>
  <c r="U3319" i="105"/>
  <c r="U3508" i="105"/>
  <c r="U3364" i="105"/>
  <c r="U3607" i="105"/>
  <c r="U3388" i="105"/>
  <c r="U2826" i="105"/>
  <c r="U3022" i="105"/>
  <c r="U3208" i="105"/>
  <c r="U3380" i="105"/>
  <c r="U2763" i="105"/>
  <c r="U3367" i="105"/>
  <c r="U2258" i="105"/>
  <c r="U2018" i="105"/>
  <c r="U1981" i="105"/>
  <c r="U1900" i="105"/>
  <c r="U2522" i="105"/>
  <c r="U3789" i="105"/>
  <c r="U3675" i="105"/>
  <c r="U3793" i="105"/>
  <c r="U2103" i="105"/>
  <c r="U2349" i="105"/>
  <c r="U4000" i="105"/>
  <c r="U3595" i="105"/>
  <c r="U3743" i="105"/>
  <c r="U3566" i="105"/>
  <c r="U3631" i="105"/>
  <c r="U3245" i="105"/>
  <c r="U3440" i="105"/>
  <c r="U3596" i="105"/>
  <c r="U3778" i="105"/>
  <c r="U3472" i="105"/>
  <c r="U3564" i="105"/>
  <c r="U2795" i="105"/>
  <c r="U3196" i="105"/>
  <c r="U3327" i="105"/>
  <c r="U3249" i="105"/>
  <c r="U3301" i="105"/>
  <c r="U2607" i="105"/>
  <c r="U2532" i="105"/>
  <c r="U3338" i="105"/>
  <c r="U3409" i="105"/>
  <c r="U1974" i="105"/>
  <c r="U1998" i="105"/>
  <c r="U1951" i="105"/>
  <c r="U3207" i="105"/>
  <c r="U2897" i="105"/>
  <c r="U3140" i="105"/>
  <c r="U2612" i="105"/>
  <c r="U2203" i="105"/>
  <c r="U3495" i="105"/>
  <c r="U3939" i="105"/>
  <c r="U3586" i="105"/>
  <c r="U3681" i="105"/>
  <c r="U3233" i="105"/>
  <c r="U3417" i="105"/>
  <c r="U3189" i="105"/>
  <c r="U3412" i="105"/>
  <c r="U3434" i="105"/>
  <c r="U3663" i="105"/>
  <c r="U3150" i="105"/>
  <c r="U3465" i="105"/>
  <c r="U2811" i="105"/>
  <c r="U3930" i="105"/>
  <c r="U3891" i="105"/>
  <c r="U3979" i="105"/>
  <c r="U3512" i="105"/>
  <c r="U3561" i="105"/>
  <c r="U3182" i="105"/>
  <c r="U3998" i="105"/>
  <c r="U3828" i="105"/>
  <c r="U3657" i="105"/>
  <c r="U3851" i="105"/>
  <c r="U3350" i="105"/>
  <c r="U3861" i="105"/>
  <c r="U3932" i="105"/>
  <c r="U3894" i="105"/>
  <c r="U3554" i="105"/>
  <c r="U3611" i="105"/>
  <c r="U3178" i="105"/>
  <c r="U3262" i="105"/>
  <c r="U3173" i="105"/>
  <c r="U3279" i="105"/>
  <c r="U3563" i="105"/>
  <c r="U3420" i="105"/>
  <c r="U3361" i="105"/>
  <c r="U3590" i="105"/>
  <c r="U3402" i="105"/>
  <c r="U3416" i="105"/>
  <c r="U2834" i="105"/>
  <c r="U3167" i="105"/>
  <c r="U2996" i="105"/>
  <c r="U3759" i="105"/>
  <c r="U3216" i="105"/>
  <c r="U2813" i="105"/>
  <c r="U3989" i="105"/>
  <c r="U3287" i="105"/>
  <c r="U3824" i="105"/>
  <c r="U3423" i="105"/>
  <c r="U3817" i="105"/>
  <c r="U3240" i="105"/>
  <c r="U3165" i="105"/>
  <c r="U3267" i="105"/>
  <c r="U3519" i="105"/>
  <c r="U3257" i="105"/>
  <c r="U3016" i="105"/>
  <c r="U3218" i="105"/>
  <c r="U3277" i="105"/>
  <c r="U3825" i="105"/>
  <c r="U3484" i="105"/>
  <c r="U3005" i="105"/>
  <c r="U2922" i="105"/>
  <c r="U3043" i="105"/>
  <c r="U1862" i="105"/>
  <c r="U3096" i="105"/>
  <c r="U2895" i="105"/>
  <c r="U1868" i="105"/>
  <c r="U1785" i="105"/>
  <c r="U1696" i="105"/>
  <c r="U3796" i="105"/>
  <c r="U3523" i="105"/>
  <c r="U3260" i="105"/>
  <c r="U3810" i="105"/>
  <c r="U3694" i="105"/>
  <c r="U3632" i="105"/>
  <c r="U3983" i="105"/>
  <c r="U3791" i="105"/>
  <c r="U3975" i="105"/>
  <c r="U3565" i="105"/>
  <c r="U3358" i="105"/>
  <c r="U3099" i="105"/>
  <c r="U3036" i="105"/>
  <c r="U3504" i="105"/>
  <c r="U2984" i="105"/>
  <c r="U3179" i="105"/>
  <c r="U3252" i="105"/>
  <c r="U3311" i="105"/>
  <c r="U3816" i="105"/>
  <c r="U3447" i="105"/>
  <c r="U2809" i="105"/>
  <c r="U3000" i="105"/>
  <c r="U2893" i="105"/>
  <c r="U2830" i="105"/>
  <c r="U2939" i="105"/>
  <c r="U2133" i="105"/>
  <c r="U3012" i="105"/>
  <c r="U2835" i="105"/>
  <c r="U3914" i="105"/>
  <c r="U3903" i="105"/>
  <c r="U2822" i="105"/>
  <c r="U2949" i="105"/>
  <c r="U3872" i="105"/>
  <c r="U3769" i="105"/>
  <c r="U3745" i="105"/>
  <c r="U3550" i="105"/>
  <c r="U3077" i="105"/>
  <c r="U3317" i="105"/>
  <c r="U3052" i="105"/>
  <c r="U3215" i="105"/>
  <c r="U3288" i="105"/>
  <c r="U3352" i="105"/>
  <c r="U3146" i="105"/>
  <c r="U3200" i="105"/>
  <c r="U3281" i="105"/>
  <c r="U3428" i="105"/>
  <c r="U2802" i="105"/>
  <c r="U3064" i="105"/>
  <c r="U2764" i="105"/>
  <c r="U2841" i="105"/>
  <c r="U2389" i="105"/>
  <c r="U2867" i="105"/>
  <c r="U2115" i="105"/>
  <c r="U2927" i="105"/>
  <c r="U1778" i="105"/>
  <c r="U3029" i="105"/>
  <c r="U2905" i="105"/>
  <c r="U1800" i="105"/>
  <c r="U2824" i="105"/>
  <c r="U1615" i="105"/>
  <c r="U3562" i="105"/>
  <c r="U3094" i="105"/>
  <c r="U3645" i="105"/>
  <c r="U3887" i="105"/>
  <c r="U2891" i="105"/>
  <c r="U2677" i="105"/>
  <c r="U3859" i="105"/>
  <c r="U3749" i="105"/>
  <c r="U3725" i="105"/>
  <c r="U3937" i="105"/>
  <c r="U3734" i="105"/>
  <c r="U3984" i="105"/>
  <c r="U3451" i="105"/>
  <c r="U3973" i="105"/>
  <c r="U3276" i="105"/>
  <c r="U3295" i="105"/>
  <c r="U2550" i="105"/>
  <c r="U3134" i="105"/>
  <c r="U2723" i="105"/>
  <c r="U2571" i="105"/>
  <c r="U2932" i="105"/>
  <c r="U1591" i="105"/>
  <c r="U2184" i="105"/>
  <c r="U1343" i="105"/>
  <c r="U2803" i="105"/>
  <c r="U3109" i="105"/>
  <c r="U1794" i="105"/>
  <c r="U1895" i="105"/>
  <c r="U2992" i="105"/>
  <c r="U1719" i="105"/>
  <c r="U1468" i="105"/>
  <c r="U2226" i="105"/>
  <c r="U1812" i="105"/>
  <c r="U2123" i="105"/>
  <c r="U1603" i="105"/>
  <c r="U2357" i="105"/>
  <c r="U1231" i="105"/>
  <c r="U2334" i="105"/>
  <c r="U1927" i="105"/>
  <c r="U1970" i="105"/>
  <c r="U1613" i="105"/>
  <c r="U2662" i="105"/>
  <c r="U2701" i="105"/>
  <c r="U1303" i="105"/>
  <c r="U2428" i="105"/>
  <c r="U2228" i="105"/>
  <c r="U1152" i="105"/>
  <c r="U2246" i="105"/>
  <c r="U1963" i="105"/>
  <c r="U3383" i="105"/>
  <c r="U3270" i="105"/>
  <c r="U2947" i="105"/>
  <c r="U3045" i="105"/>
  <c r="U2547" i="105"/>
  <c r="U2706" i="105"/>
  <c r="U2471" i="105"/>
  <c r="U1462" i="105"/>
  <c r="U1882" i="105"/>
  <c r="U1295" i="105"/>
  <c r="U2132" i="105"/>
  <c r="U2558" i="105"/>
  <c r="U3768" i="105"/>
  <c r="U3568" i="105"/>
  <c r="U1734" i="105"/>
  <c r="U1844" i="105"/>
  <c r="U2645" i="105"/>
  <c r="U1632" i="105"/>
  <c r="U1685" i="105"/>
  <c r="U1412" i="105"/>
  <c r="U1786" i="105"/>
  <c r="U2085" i="105"/>
  <c r="U1485" i="105"/>
  <c r="U1222" i="105"/>
  <c r="U3982" i="105"/>
  <c r="U1123" i="105"/>
  <c r="U1566" i="105"/>
  <c r="U1493" i="105"/>
  <c r="U1137" i="105"/>
  <c r="U2557" i="105"/>
  <c r="U2054" i="105"/>
  <c r="U1362" i="105"/>
  <c r="U3648" i="105"/>
  <c r="U1204" i="105"/>
  <c r="U2072" i="105"/>
  <c r="U2055" i="105"/>
  <c r="U3803" i="105"/>
  <c r="U3999" i="105"/>
  <c r="U1211" i="105"/>
  <c r="U1351" i="105"/>
  <c r="U2453" i="105"/>
  <c r="U2155" i="105"/>
  <c r="U2657" i="105"/>
  <c r="U2421" i="105"/>
  <c r="U2371" i="105"/>
  <c r="U2095" i="105"/>
  <c r="U2073" i="105"/>
  <c r="U2343" i="105"/>
  <c r="U2697" i="105"/>
  <c r="U3238" i="105"/>
  <c r="U1716" i="105"/>
  <c r="U1434" i="105"/>
  <c r="U2135" i="105"/>
  <c r="U1614" i="105"/>
  <c r="U1348" i="105"/>
  <c r="U1384" i="105"/>
  <c r="U2111" i="105"/>
  <c r="U1883" i="105"/>
  <c r="U2146" i="105"/>
  <c r="U1162" i="105"/>
  <c r="U1840" i="105"/>
  <c r="U1432" i="105"/>
  <c r="U1557" i="105"/>
  <c r="U1825" i="105"/>
  <c r="U2499" i="105"/>
  <c r="U1926" i="105"/>
  <c r="U3148" i="105"/>
  <c r="U2768" i="105"/>
  <c r="U1464" i="105"/>
  <c r="U3626" i="105"/>
  <c r="U2024" i="105"/>
  <c r="U1244" i="105"/>
  <c r="U2134" i="105"/>
  <c r="U1620" i="105"/>
  <c r="U3102" i="105"/>
  <c r="U2842" i="105"/>
  <c r="U3374" i="105"/>
  <c r="U2561" i="105"/>
  <c r="U2818" i="105"/>
  <c r="U1409" i="105"/>
  <c r="U1646" i="105"/>
  <c r="U3410" i="105"/>
  <c r="U1470" i="105"/>
  <c r="U2090" i="105"/>
  <c r="U2001" i="105"/>
  <c r="U2583" i="105"/>
  <c r="U1749" i="105"/>
  <c r="U3226" i="105"/>
  <c r="U1759" i="105"/>
  <c r="U1512" i="105"/>
  <c r="U1673" i="105"/>
  <c r="U1342" i="105"/>
  <c r="U1956" i="105"/>
  <c r="U1239" i="105"/>
  <c r="U1953" i="105"/>
  <c r="U2519" i="105"/>
  <c r="U1466" i="105"/>
  <c r="U1718" i="105"/>
  <c r="U1774" i="105"/>
  <c r="U1429" i="105"/>
  <c r="U2316" i="105"/>
  <c r="U1750" i="105"/>
  <c r="U1263" i="105"/>
  <c r="U2974" i="105"/>
  <c r="U1142" i="105"/>
  <c r="U3087" i="105"/>
  <c r="U2687" i="105"/>
  <c r="U1490" i="105"/>
  <c r="U1889" i="105"/>
  <c r="U1172" i="105"/>
  <c r="U3845" i="105"/>
  <c r="U3801" i="105"/>
  <c r="U2788" i="105"/>
  <c r="U3348" i="105"/>
  <c r="U2611" i="105"/>
  <c r="U2301" i="105"/>
  <c r="U2149" i="105"/>
  <c r="U2785" i="105"/>
  <c r="U3630" i="105"/>
  <c r="U1642" i="105"/>
  <c r="U2294" i="105"/>
  <c r="U3285" i="105"/>
  <c r="U2080" i="105"/>
  <c r="U1986" i="105"/>
  <c r="U2225" i="105"/>
  <c r="U3048" i="105"/>
  <c r="U1686" i="105"/>
  <c r="U1743" i="105"/>
  <c r="U3435" i="105"/>
  <c r="U2481" i="105"/>
  <c r="U1506" i="105"/>
  <c r="U1336" i="105"/>
  <c r="U1728" i="105"/>
  <c r="U1411" i="105"/>
  <c r="U1497" i="105"/>
  <c r="U1359" i="105"/>
  <c r="U1637" i="105"/>
  <c r="U3620" i="105"/>
  <c r="U1247" i="105"/>
  <c r="U1278" i="105"/>
  <c r="U1668" i="105"/>
  <c r="U2116" i="105"/>
  <c r="U1217" i="105"/>
  <c r="U2689" i="105"/>
  <c r="U2459" i="105"/>
  <c r="U1349" i="105"/>
  <c r="U3027" i="105"/>
  <c r="U3740" i="105"/>
  <c r="U3230" i="105"/>
  <c r="U2641" i="105"/>
  <c r="U2820" i="105"/>
  <c r="U2602" i="105"/>
  <c r="U3333" i="105"/>
  <c r="U2281" i="105"/>
  <c r="U1526" i="105"/>
  <c r="U2275" i="105"/>
  <c r="U3275" i="105"/>
  <c r="U1822" i="105"/>
  <c r="U2642" i="105"/>
  <c r="U2454" i="105"/>
  <c r="U2983" i="105"/>
  <c r="U1675" i="105"/>
  <c r="U3463" i="105"/>
  <c r="U1494" i="105"/>
  <c r="U3837" i="105"/>
  <c r="U2859" i="105"/>
  <c r="U3624" i="105"/>
  <c r="U1681" i="105"/>
  <c r="U3947" i="105"/>
  <c r="U2861" i="105"/>
  <c r="U1857" i="105"/>
  <c r="U1433" i="105"/>
  <c r="U1110" i="105"/>
  <c r="U2668" i="105"/>
  <c r="U1912" i="105"/>
  <c r="U3995" i="105"/>
  <c r="U3160" i="105"/>
  <c r="U2142" i="105"/>
  <c r="U1932" i="105"/>
  <c r="U2337" i="105"/>
  <c r="U3232" i="105"/>
  <c r="U3650" i="105"/>
  <c r="U3234" i="105"/>
  <c r="U2670" i="105"/>
  <c r="U2433" i="105"/>
  <c r="U1943" i="105"/>
  <c r="U2082" i="105"/>
  <c r="U2616" i="105"/>
  <c r="U1508" i="105"/>
  <c r="U2230" i="105"/>
  <c r="U1212" i="105"/>
  <c r="U1801" i="105"/>
  <c r="U2635" i="105"/>
  <c r="U2439" i="105"/>
  <c r="U1633" i="105"/>
  <c r="U2782" i="105"/>
  <c r="U1643" i="105"/>
  <c r="U1579" i="105"/>
  <c r="U2560" i="105"/>
  <c r="U2400" i="105"/>
  <c r="U1235" i="105"/>
  <c r="U1286" i="105"/>
  <c r="U1674" i="105"/>
  <c r="U1758" i="105"/>
  <c r="U3347" i="105"/>
  <c r="U3924" i="105"/>
  <c r="U3600" i="105"/>
  <c r="U2093" i="105"/>
  <c r="U3080" i="105"/>
  <c r="U1535" i="105"/>
  <c r="U1523" i="105"/>
  <c r="U1196" i="105"/>
  <c r="U1242" i="105"/>
  <c r="U1826" i="105"/>
  <c r="U1546" i="105"/>
  <c r="U1806" i="105"/>
  <c r="U3926" i="105"/>
  <c r="U2385" i="105"/>
  <c r="U1830" i="105"/>
  <c r="U2604" i="105"/>
  <c r="U1505" i="105"/>
  <c r="U2216" i="105"/>
  <c r="U1327" i="105"/>
  <c r="U2023" i="105"/>
  <c r="U1200" i="105"/>
  <c r="U1671" i="105"/>
  <c r="U2039" i="105"/>
  <c r="U2374" i="105"/>
  <c r="U1600" i="105"/>
  <c r="U1208" i="105"/>
  <c r="U2781" i="105"/>
  <c r="U2474" i="105"/>
  <c r="U1221" i="105"/>
  <c r="U1324" i="105"/>
  <c r="U1672" i="105"/>
  <c r="U3455" i="105"/>
  <c r="U3516" i="105"/>
  <c r="U1550" i="105"/>
  <c r="U1905" i="105"/>
  <c r="U1656" i="105"/>
  <c r="U2829" i="105"/>
  <c r="U1437" i="105"/>
  <c r="U1144" i="105"/>
  <c r="U1396" i="105"/>
  <c r="U1210" i="105"/>
  <c r="U1655" i="105"/>
  <c r="U1581" i="105"/>
  <c r="U1555" i="105"/>
  <c r="U1168" i="105"/>
  <c r="U1198" i="105"/>
  <c r="U2129" i="105"/>
  <c r="U1665" i="105"/>
  <c r="U1559" i="105"/>
  <c r="U1863" i="105"/>
  <c r="U3020" i="105"/>
  <c r="U2502" i="105"/>
  <c r="U3697" i="105"/>
  <c r="U3320" i="105"/>
  <c r="U2362" i="105"/>
  <c r="U2919" i="105"/>
  <c r="U2237" i="105"/>
  <c r="U2026" i="105"/>
  <c r="U1495" i="105"/>
  <c r="U1318" i="105"/>
  <c r="U1660" i="105"/>
  <c r="U2355" i="105"/>
  <c r="U1576" i="105"/>
  <c r="U2725" i="105"/>
  <c r="U1273" i="105"/>
  <c r="U3001" i="105"/>
  <c r="U2431" i="105"/>
  <c r="U1415" i="105"/>
  <c r="U1564" i="105"/>
  <c r="U1611" i="105"/>
  <c r="U1491" i="105"/>
  <c r="U1166" i="105"/>
  <c r="U2754" i="105"/>
  <c r="U3326" i="105"/>
  <c r="U3384" i="105"/>
  <c r="U1876" i="105"/>
  <c r="U3729" i="105"/>
  <c r="U1484" i="105"/>
  <c r="U1517" i="105"/>
  <c r="U2006" i="105"/>
  <c r="U2350" i="105"/>
  <c r="U1114" i="105"/>
  <c r="U1187" i="105"/>
  <c r="U1111" i="105"/>
  <c r="U3070" i="105"/>
  <c r="U1249" i="105"/>
  <c r="U1520" i="105"/>
  <c r="U1561" i="105"/>
  <c r="U1133" i="105"/>
  <c r="U1227" i="105"/>
  <c r="U1138" i="105"/>
  <c r="U1215" i="105"/>
  <c r="U1269" i="105"/>
  <c r="U1329" i="105"/>
  <c r="U3798" i="105"/>
  <c r="U3137" i="105"/>
  <c r="U3009" i="105"/>
  <c r="U2484" i="105"/>
  <c r="U2747" i="105"/>
  <c r="U3145" i="105"/>
  <c r="U1439" i="105"/>
  <c r="U2052" i="105"/>
  <c r="U2780" i="105"/>
  <c r="U1983" i="105"/>
  <c r="U1159" i="105"/>
  <c r="U1644" i="105"/>
  <c r="U2638" i="105"/>
  <c r="U1471" i="105"/>
  <c r="U2653" i="105"/>
  <c r="U2940" i="105"/>
  <c r="U3875" i="105"/>
  <c r="U3540" i="105"/>
  <c r="U2542" i="105"/>
  <c r="U1268" i="105"/>
  <c r="U1390" i="105"/>
  <c r="U2438" i="105"/>
  <c r="U2925" i="105"/>
  <c r="U3031" i="105"/>
  <c r="U1399" i="105"/>
  <c r="U2379" i="105"/>
  <c r="U1475" i="105"/>
  <c r="U1352" i="105"/>
  <c r="U1397" i="105"/>
  <c r="U3526" i="105"/>
  <c r="U1164" i="105"/>
  <c r="U3203" i="105"/>
  <c r="U1385" i="105"/>
  <c r="U3993" i="105"/>
  <c r="U2201" i="105"/>
  <c r="U1337" i="105"/>
  <c r="U1777" i="105"/>
  <c r="U2045" i="105"/>
  <c r="U2774" i="105"/>
  <c r="U2767" i="105"/>
  <c r="U2742" i="105"/>
  <c r="U1431" i="105"/>
  <c r="U2048" i="105"/>
  <c r="U1292" i="105"/>
  <c r="U1962" i="105"/>
  <c r="U1640" i="105"/>
  <c r="U2504" i="105"/>
  <c r="U2323" i="105"/>
  <c r="U1467" i="105"/>
  <c r="U2559" i="105"/>
  <c r="U1245" i="105"/>
  <c r="U2875" i="105"/>
  <c r="U3068" i="105"/>
  <c r="U1393" i="105"/>
  <c r="U2627" i="105"/>
  <c r="U1407" i="105"/>
  <c r="U1515" i="105"/>
  <c r="U1261" i="105"/>
  <c r="U1364" i="105"/>
  <c r="U1116" i="105"/>
  <c r="U2388" i="105"/>
  <c r="U2794" i="105"/>
  <c r="U2838" i="105"/>
  <c r="U1829" i="105"/>
  <c r="U1756" i="105"/>
  <c r="U1291" i="105"/>
  <c r="U3091" i="105"/>
  <c r="U1129" i="105"/>
  <c r="U3443" i="105"/>
  <c r="U2902" i="105"/>
  <c r="U1156" i="105"/>
  <c r="U1225" i="105"/>
  <c r="U1320" i="105"/>
  <c r="U1425" i="105"/>
  <c r="U2844" i="105"/>
  <c r="U3723" i="105"/>
  <c r="U2144" i="105"/>
  <c r="U2065" i="105"/>
  <c r="U2815" i="105"/>
  <c r="U1417" i="105"/>
  <c r="U1990" i="105"/>
  <c r="U2714" i="105"/>
  <c r="U1923" i="105"/>
  <c r="U3818" i="105"/>
  <c r="U1915" i="105"/>
  <c r="U1448" i="105"/>
  <c r="U1193" i="105"/>
  <c r="U2865" i="105"/>
  <c r="U2513" i="105"/>
  <c r="U1331" i="105"/>
  <c r="U1452" i="105"/>
  <c r="U1256" i="105"/>
  <c r="U1335" i="105"/>
  <c r="U2352" i="105"/>
  <c r="U2681" i="105"/>
  <c r="U1653" i="105"/>
  <c r="U1952" i="105"/>
  <c r="U2295" i="105"/>
  <c r="U2652" i="105"/>
  <c r="U1398" i="105"/>
  <c r="U1296" i="105"/>
  <c r="U3669" i="105"/>
  <c r="U3414" i="105"/>
  <c r="U2950" i="105"/>
  <c r="U2679" i="105"/>
  <c r="U2585" i="105"/>
  <c r="U1713" i="105"/>
  <c r="U1821" i="105"/>
  <c r="U2665" i="105"/>
  <c r="U1925" i="105"/>
  <c r="U2686" i="105"/>
  <c r="U1852" i="105"/>
  <c r="U2399" i="105"/>
  <c r="U2160" i="105"/>
  <c r="U2419" i="105"/>
  <c r="U1435" i="105"/>
  <c r="U2469" i="105"/>
  <c r="U1181" i="105"/>
  <c r="U2827" i="105"/>
  <c r="U2836" i="105"/>
  <c r="U2601" i="105"/>
  <c r="U1283" i="105"/>
  <c r="U1388" i="105"/>
  <c r="U1353" i="105"/>
  <c r="U1183" i="105"/>
  <c r="U2231" i="105"/>
  <c r="U2588" i="105"/>
  <c r="U3217" i="105"/>
  <c r="U1250" i="105"/>
  <c r="U1264" i="105"/>
  <c r="U2855" i="105"/>
  <c r="U1255" i="105"/>
  <c r="U1344" i="105"/>
  <c r="U1767" i="105"/>
  <c r="U3310" i="105"/>
  <c r="U3271" i="105"/>
  <c r="U2938" i="105"/>
  <c r="U3220" i="105"/>
  <c r="U2529" i="105"/>
  <c r="U1541" i="105"/>
  <c r="U1780" i="105"/>
  <c r="U1896" i="105"/>
  <c r="U3811" i="105"/>
  <c r="U1587" i="105"/>
  <c r="U1897" i="105"/>
  <c r="U2147" i="105"/>
  <c r="U2545" i="105"/>
  <c r="U1401" i="105"/>
  <c r="U2381" i="105"/>
  <c r="U1355" i="105"/>
  <c r="U2463" i="105"/>
  <c r="U2778" i="105"/>
  <c r="U3359" i="105"/>
  <c r="U2581" i="105"/>
  <c r="U2384" i="105"/>
  <c r="U3867" i="105"/>
  <c r="U1163" i="105"/>
  <c r="U2326" i="105"/>
  <c r="U2473" i="105"/>
  <c r="U1548" i="105"/>
  <c r="U1315" i="105"/>
  <c r="U1236" i="105"/>
  <c r="U2356" i="105"/>
  <c r="U1501" i="105"/>
  <c r="U2397" i="105"/>
  <c r="U1178" i="105"/>
  <c r="U3906" i="105"/>
  <c r="U2796" i="105"/>
  <c r="U2739" i="105"/>
  <c r="U1892" i="105"/>
  <c r="U2489" i="105"/>
  <c r="U2669" i="105"/>
  <c r="U1712" i="105"/>
  <c r="U3261" i="105"/>
  <c r="U1563" i="105"/>
  <c r="U2141" i="105"/>
  <c r="U2375" i="105"/>
  <c r="U1339" i="105"/>
  <c r="U3365" i="105"/>
  <c r="U2457" i="105"/>
  <c r="U2648" i="105"/>
  <c r="U2341" i="105"/>
  <c r="U1240" i="105"/>
  <c r="U1251" i="105"/>
  <c r="U3907" i="105"/>
  <c r="U1234" i="105"/>
  <c r="U3569" i="105"/>
  <c r="U1209" i="105"/>
  <c r="U1113" i="105"/>
  <c r="U1969" i="105"/>
  <c r="U3128" i="105"/>
  <c r="U2394" i="105"/>
  <c r="U1346" i="105"/>
  <c r="U1731" i="105"/>
  <c r="U3667" i="105"/>
  <c r="U3337" i="105"/>
  <c r="U2649" i="105"/>
  <c r="U2259" i="105"/>
  <c r="U2032" i="105"/>
  <c r="U1818" i="105"/>
  <c r="U2130" i="105"/>
  <c r="U3067" i="105"/>
  <c r="U3841" i="105"/>
  <c r="U3459" i="105"/>
  <c r="U2672" i="105"/>
  <c r="U2447" i="105"/>
  <c r="U1729" i="105"/>
  <c r="U2956" i="105"/>
  <c r="U1690" i="105"/>
  <c r="U3635" i="105"/>
  <c r="U1864" i="105"/>
  <c r="U2108" i="105"/>
  <c r="U1141" i="105"/>
  <c r="U1314" i="105"/>
  <c r="U2324" i="105"/>
  <c r="U2667" i="105"/>
  <c r="U2263" i="105"/>
  <c r="U2145" i="105"/>
  <c r="U1170" i="105"/>
  <c r="U3705" i="105"/>
  <c r="U1203" i="105"/>
  <c r="U3858" i="105"/>
  <c r="U2953" i="105"/>
  <c r="U1722" i="105"/>
  <c r="U1496" i="105"/>
  <c r="U1182" i="105"/>
  <c r="U2904" i="105"/>
  <c r="U2516" i="105"/>
  <c r="U2067" i="105"/>
  <c r="U1525" i="105"/>
  <c r="U3691" i="105"/>
  <c r="U2864" i="105"/>
  <c r="U1189" i="105"/>
  <c r="U3185" i="105"/>
  <c r="U3439" i="105"/>
  <c r="U2552" i="105"/>
  <c r="U2186" i="105"/>
  <c r="U2198" i="105"/>
  <c r="U3762" i="105"/>
  <c r="U1662" i="105"/>
  <c r="U1578" i="105"/>
  <c r="U2799" i="105"/>
  <c r="U1795" i="105"/>
  <c r="U2102" i="105"/>
  <c r="U2369" i="105"/>
  <c r="U1117" i="105"/>
  <c r="U2227" i="105"/>
  <c r="U1305" i="105"/>
  <c r="U1232" i="105"/>
  <c r="U2296" i="105"/>
  <c r="U1126" i="105"/>
  <c r="U2658" i="105"/>
  <c r="U2492" i="105"/>
  <c r="U3011" i="105"/>
  <c r="U2395" i="105"/>
  <c r="U2053" i="105"/>
  <c r="U1149" i="105"/>
  <c r="U3424" i="105"/>
  <c r="U3282" i="105"/>
  <c r="U1190" i="105"/>
  <c r="U1950" i="105"/>
  <c r="U2173" i="105"/>
  <c r="U2863" i="105"/>
  <c r="U1699" i="105"/>
  <c r="U1287" i="105"/>
  <c r="U3101" i="105"/>
  <c r="U2505" i="105"/>
  <c r="U2202" i="105"/>
  <c r="U2889" i="105"/>
  <c r="U2211" i="105"/>
  <c r="U1810" i="105"/>
  <c r="U1787" i="105"/>
  <c r="U1311" i="105"/>
  <c r="U3093" i="105"/>
  <c r="U2901" i="105"/>
  <c r="U2170" i="105"/>
  <c r="U1982" i="105"/>
  <c r="U2307" i="105"/>
  <c r="U3332" i="105"/>
  <c r="U1569" i="105"/>
  <c r="U2477" i="105"/>
  <c r="U1648" i="105"/>
  <c r="U3422" i="105"/>
  <c r="U1782" i="105"/>
  <c r="U2207" i="105"/>
  <c r="U2303" i="105"/>
  <c r="U1289" i="105"/>
  <c r="U1122" i="105"/>
  <c r="U2429" i="105"/>
  <c r="U2179" i="105"/>
  <c r="U2238" i="105"/>
  <c r="U2011" i="105"/>
  <c r="U3746" i="105"/>
  <c r="U3072" i="105"/>
  <c r="U2152" i="105"/>
  <c r="U3864" i="105"/>
  <c r="U2183" i="105"/>
  <c r="U2210" i="105"/>
  <c r="U2993" i="105"/>
  <c r="U3331" i="105"/>
  <c r="U2517" i="105"/>
  <c r="U1460" i="105"/>
  <c r="U3107" i="105"/>
  <c r="U3643" i="105"/>
  <c r="U1175" i="105"/>
  <c r="U1243" i="105"/>
  <c r="U1197" i="105"/>
  <c r="U1709" i="105"/>
  <c r="U3684" i="105"/>
  <c r="U1186" i="105"/>
  <c r="U1816" i="105"/>
  <c r="U3088" i="105"/>
  <c r="U2163" i="105"/>
  <c r="U1706" i="105"/>
  <c r="U2109" i="105"/>
  <c r="U1619" i="105"/>
  <c r="U2731" i="105"/>
  <c r="U3177" i="105"/>
  <c r="U1219" i="105"/>
  <c r="U2946" i="105"/>
  <c r="U1109" i="105"/>
  <c r="U2219" i="105"/>
  <c r="U2410" i="105"/>
  <c r="U1989" i="105"/>
  <c r="U1131" i="105"/>
  <c r="U2695" i="105"/>
  <c r="U2884" i="105"/>
  <c r="U3469" i="105"/>
  <c r="U1861" i="105"/>
  <c r="U1629" i="105"/>
  <c r="U1155" i="105"/>
  <c r="U2989" i="105"/>
  <c r="U1531" i="105"/>
  <c r="U2924" i="105"/>
  <c r="U3693" i="105"/>
  <c r="U1410" i="105"/>
  <c r="U2910" i="105"/>
  <c r="U2751" i="105"/>
  <c r="U3071" i="105"/>
  <c r="U1594" i="105"/>
  <c r="U3169" i="105"/>
  <c r="U3294" i="105"/>
  <c r="U3136" i="105"/>
  <c r="U1522" i="105"/>
  <c r="U2655" i="105"/>
  <c r="U3007" i="105"/>
  <c r="U3152" i="105"/>
  <c r="U3977" i="105"/>
  <c r="U2131" i="105"/>
  <c r="U1961" i="105"/>
  <c r="U2239" i="105"/>
  <c r="U2148" i="105"/>
  <c r="U2236" i="105"/>
  <c r="U2770" i="105"/>
  <c r="U2215" i="105"/>
  <c r="U1124" i="105"/>
  <c r="U2722" i="105"/>
  <c r="U2110" i="105"/>
  <c r="U2630" i="105"/>
  <c r="U2435" i="105"/>
  <c r="U1843" i="105"/>
  <c r="U2047" i="105"/>
  <c r="U2623" i="105"/>
  <c r="U1476" i="105"/>
  <c r="U3180" i="105"/>
  <c r="U2716" i="105"/>
  <c r="U1858" i="105"/>
  <c r="U2633" i="105"/>
  <c r="U1938" i="105"/>
  <c r="U2383" i="105"/>
  <c r="U1914" i="105"/>
  <c r="U1302" i="105"/>
  <c r="U2158" i="105"/>
  <c r="U1641" i="105"/>
  <c r="U1427" i="105"/>
  <c r="U3704" i="105"/>
  <c r="U2615" i="105"/>
  <c r="U3049" i="105"/>
  <c r="U2022" i="105"/>
  <c r="U1920" i="105"/>
  <c r="U3050" i="105"/>
  <c r="U3266" i="105"/>
  <c r="U1482" i="105"/>
  <c r="U1457" i="105"/>
  <c r="U2280" i="105"/>
  <c r="U2364" i="105"/>
  <c r="U1577" i="105"/>
  <c r="U2976" i="105"/>
  <c r="U3141" i="105"/>
  <c r="U3878" i="105"/>
  <c r="U3986" i="105"/>
  <c r="U2233" i="105"/>
  <c r="U2136" i="105"/>
  <c r="U1169" i="105"/>
  <c r="U2825" i="105"/>
  <c r="U2105" i="105"/>
  <c r="U3792" i="105"/>
  <c r="U2206" i="105"/>
  <c r="U2345" i="105"/>
  <c r="U2049" i="105"/>
  <c r="U2189" i="105"/>
  <c r="U1899" i="105"/>
  <c r="U2762" i="105"/>
  <c r="U1874" i="105"/>
  <c r="U2586" i="105"/>
  <c r="U2425" i="105"/>
  <c r="U3144" i="105"/>
  <c r="U2036" i="105"/>
  <c r="U2407" i="105"/>
  <c r="U1310" i="105"/>
  <c r="U2894" i="105"/>
  <c r="U1811" i="105"/>
  <c r="U1921" i="105"/>
  <c r="U2252" i="105"/>
  <c r="U1799" i="105"/>
  <c r="U2745" i="105"/>
  <c r="U1143" i="105"/>
  <c r="U1609" i="105"/>
  <c r="U1151" i="105"/>
  <c r="U1176" i="105"/>
  <c r="U3209" i="105"/>
  <c r="U3184" i="105"/>
  <c r="U3482" i="105"/>
  <c r="U3794" i="105"/>
  <c r="U2965" i="105"/>
  <c r="U1770" i="105"/>
  <c r="U2175" i="105"/>
  <c r="U3030" i="105"/>
  <c r="U1507" i="105"/>
  <c r="U2909" i="105"/>
  <c r="U3130" i="105"/>
  <c r="U3707" i="105"/>
  <c r="U2019" i="105"/>
  <c r="U3644" i="105"/>
  <c r="U2176" i="105"/>
  <c r="U2083" i="105"/>
  <c r="U1150" i="105"/>
  <c r="U2619" i="105"/>
  <c r="U2070" i="105"/>
  <c r="U3483" i="105"/>
  <c r="U3614" i="105"/>
  <c r="U2005" i="105"/>
  <c r="U1886" i="105"/>
  <c r="U2528" i="105"/>
  <c r="U2414" i="105"/>
  <c r="U3035" i="105"/>
  <c r="U1753" i="105"/>
  <c r="U1744" i="105"/>
  <c r="U3170" i="105"/>
  <c r="U3272" i="105"/>
  <c r="U3987" i="105"/>
  <c r="U2823" i="105"/>
  <c r="U2336" i="105"/>
  <c r="U2523" i="105"/>
  <c r="U3628" i="105"/>
  <c r="U2002" i="105"/>
  <c r="U2603" i="105"/>
  <c r="U3546" i="105"/>
  <c r="U1978" i="105"/>
  <c r="U1880" i="105"/>
  <c r="U2967" i="105"/>
  <c r="U1583" i="105"/>
  <c r="U2373" i="105"/>
  <c r="U2243" i="105"/>
  <c r="U3779" i="105"/>
  <c r="U1721" i="105"/>
  <c r="U1700" i="105"/>
  <c r="U2458" i="105"/>
  <c r="U1958" i="105"/>
  <c r="U1135" i="105"/>
  <c r="U1326" i="105"/>
  <c r="U1472" i="105"/>
  <c r="U1357" i="105"/>
  <c r="U1918" i="105"/>
  <c r="U1601" i="105"/>
  <c r="U2287" i="105"/>
  <c r="U1465" i="105"/>
  <c r="U1328" i="105"/>
  <c r="U3247" i="105"/>
  <c r="U2945" i="105"/>
  <c r="U3121" i="105"/>
  <c r="U1746" i="105"/>
  <c r="U2037" i="105"/>
  <c r="U1416" i="105"/>
  <c r="U2330" i="105"/>
  <c r="U1884" i="105"/>
  <c r="U1849" i="105"/>
  <c r="U3197" i="105"/>
  <c r="U3462" i="105"/>
  <c r="U2033" i="105"/>
  <c r="U1835" i="105"/>
  <c r="U2321" i="105"/>
  <c r="U1907" i="105"/>
  <c r="U1624" i="105"/>
  <c r="U1420" i="105"/>
  <c r="U1725" i="105"/>
  <c r="U2074" i="105"/>
  <c r="U1455" i="105"/>
  <c r="U1586" i="105"/>
  <c r="U1996" i="105"/>
  <c r="U2726" i="105"/>
  <c r="U1877" i="105"/>
  <c r="U1503" i="105"/>
  <c r="U1270" i="105"/>
  <c r="U3783" i="105"/>
  <c r="U2568" i="105"/>
  <c r="U1935" i="105"/>
  <c r="U1413" i="105"/>
  <c r="U2892" i="105"/>
  <c r="U3360" i="105"/>
  <c r="U3468" i="105"/>
  <c r="U1992" i="105"/>
  <c r="U2339" i="105"/>
  <c r="U1669" i="105"/>
  <c r="U3142" i="105"/>
  <c r="U3431" i="105"/>
  <c r="U1971" i="105"/>
  <c r="U1737" i="105"/>
  <c r="U2541" i="105"/>
  <c r="U2254" i="105"/>
  <c r="U2271" i="105"/>
  <c r="U1450" i="105"/>
  <c r="U1424" i="105"/>
  <c r="U1147" i="105"/>
  <c r="U1441" i="105"/>
  <c r="U1871" i="105"/>
  <c r="U2443" i="105"/>
  <c r="U2106" i="105"/>
  <c r="U1444" i="105"/>
  <c r="U3034" i="105"/>
  <c r="U1199" i="105"/>
  <c r="U2488" i="105"/>
  <c r="U3241" i="105"/>
  <c r="U2805" i="105"/>
  <c r="U2981" i="105"/>
  <c r="U1995" i="105"/>
  <c r="U2544" i="105"/>
  <c r="U2257" i="105"/>
  <c r="U1382" i="105"/>
  <c r="U2267" i="105"/>
  <c r="U3304" i="105"/>
  <c r="U1949" i="105"/>
  <c r="U1839" i="105"/>
  <c r="U1647" i="105"/>
  <c r="U3037" i="105"/>
  <c r="U3357" i="105"/>
  <c r="U1924" i="105"/>
  <c r="U1724" i="105"/>
  <c r="U1658" i="105"/>
  <c r="U2061" i="105"/>
  <c r="U1688" i="105"/>
  <c r="U1837" i="105"/>
  <c r="U1259" i="105"/>
  <c r="U1538" i="105"/>
  <c r="U1383" i="105"/>
  <c r="U1299" i="105"/>
  <c r="U1856" i="105"/>
  <c r="U1831" i="105"/>
  <c r="U2050" i="105"/>
  <c r="U2554" i="105"/>
  <c r="U2331" i="105"/>
  <c r="U1751" i="105"/>
  <c r="U1585" i="105"/>
  <c r="U2363" i="105"/>
  <c r="U1134" i="105"/>
  <c r="U3118" i="105"/>
  <c r="U3948" i="105"/>
  <c r="U2935" i="105"/>
  <c r="U2361" i="105"/>
  <c r="U1919" i="105"/>
  <c r="U3786" i="105"/>
  <c r="U1834" i="105"/>
  <c r="U1798" i="105"/>
  <c r="U1570" i="105"/>
  <c r="U1365" i="105"/>
  <c r="U1253" i="105"/>
  <c r="U1371" i="105"/>
  <c r="U2599" i="105"/>
  <c r="U2470" i="105"/>
  <c r="U2593" i="105"/>
  <c r="U1421" i="105"/>
  <c r="U3174" i="105"/>
  <c r="U2315" i="105"/>
  <c r="U2592" i="105"/>
  <c r="U2584" i="105"/>
  <c r="U2306" i="105"/>
  <c r="U1179" i="105"/>
  <c r="U1226" i="105"/>
  <c r="U2213" i="105"/>
  <c r="U1313" i="105"/>
  <c r="U2914" i="105"/>
  <c r="U3051" i="105"/>
  <c r="U2500" i="105"/>
  <c r="U3066" i="105"/>
  <c r="U1258" i="105"/>
  <c r="U2118" i="105"/>
  <c r="U1260" i="105"/>
  <c r="U3489" i="105"/>
  <c r="U1987" i="105"/>
  <c r="U2567" i="105"/>
  <c r="U3888" i="105"/>
  <c r="U3104" i="105"/>
  <c r="U2970" i="105"/>
  <c r="U2987" i="105"/>
  <c r="U3378" i="105"/>
  <c r="U2387" i="105"/>
  <c r="U2498" i="105"/>
  <c r="U3026" i="105"/>
  <c r="U2218" i="105"/>
  <c r="U2856" i="105"/>
  <c r="U3158" i="105"/>
  <c r="U2012" i="105"/>
  <c r="U1381" i="105"/>
  <c r="U3283" i="105"/>
  <c r="U1233" i="105"/>
  <c r="U1582" i="105"/>
  <c r="U1757" i="105"/>
  <c r="U1536" i="105"/>
  <c r="U3188" i="105"/>
  <c r="U2943" i="105"/>
  <c r="U1590" i="105"/>
  <c r="U3154" i="105"/>
  <c r="U2126" i="105"/>
  <c r="U1316" i="105"/>
  <c r="U2234" i="105"/>
  <c r="U1228" i="105"/>
  <c r="U3123" i="105"/>
  <c r="U2046" i="105"/>
  <c r="U3432" i="105"/>
  <c r="U2628" i="105"/>
  <c r="U3268" i="105"/>
  <c r="U1626" i="105"/>
  <c r="U1293" i="105"/>
  <c r="U1473" i="105"/>
  <c r="U1715" i="105"/>
  <c r="U1400" i="105"/>
  <c r="U1481" i="105"/>
  <c r="U3211" i="105"/>
  <c r="U3078" i="105"/>
  <c r="U3223" i="105"/>
  <c r="U1599" i="105"/>
  <c r="U2610" i="105"/>
  <c r="U1419" i="105"/>
  <c r="U2266" i="105"/>
  <c r="U3210" i="105"/>
  <c r="U1776" i="105"/>
  <c r="U1279" i="105"/>
  <c r="U1649" i="105"/>
  <c r="U1773" i="105"/>
  <c r="U1280" i="105"/>
  <c r="U2969" i="105"/>
  <c r="U1848" i="105"/>
  <c r="U2734" i="105"/>
  <c r="U1345" i="105"/>
  <c r="U2199" i="105"/>
  <c r="U2871" i="105"/>
  <c r="U1565" i="105"/>
  <c r="U2737" i="105"/>
  <c r="U2241" i="105"/>
  <c r="U2928" i="105"/>
  <c r="U2636" i="105"/>
  <c r="U3520" i="105"/>
  <c r="U3703" i="105"/>
  <c r="U2753" i="105"/>
  <c r="U2851" i="105"/>
  <c r="U2684" i="105"/>
  <c r="U3345" i="105"/>
  <c r="U1184" i="105"/>
  <c r="U1118" i="105"/>
  <c r="U1904" i="105"/>
  <c r="U3246" i="105"/>
  <c r="U2156" i="105"/>
  <c r="U2840" i="105"/>
  <c r="U1984" i="105"/>
  <c r="U1841" i="105"/>
  <c r="U1391" i="105"/>
  <c r="U2579" i="105"/>
  <c r="U1477" i="105"/>
  <c r="U3163" i="105"/>
  <c r="U1891" i="105"/>
  <c r="U1567" i="105"/>
  <c r="U2860" i="105"/>
  <c r="U2251" i="105"/>
  <c r="U1631" i="105"/>
  <c r="U1602" i="105"/>
  <c r="U2107" i="105"/>
  <c r="U3258" i="105"/>
  <c r="U1917" i="105"/>
  <c r="U3524" i="105"/>
  <c r="U3254" i="105"/>
  <c r="U2408" i="105"/>
  <c r="U2270" i="105"/>
  <c r="U1158" i="105"/>
  <c r="U1639" i="105"/>
  <c r="U3446" i="105"/>
  <c r="U2140" i="105"/>
  <c r="U2235" i="105"/>
  <c r="U3324" i="105"/>
  <c r="U3901" i="105"/>
  <c r="U3575" i="105"/>
  <c r="U3627" i="105"/>
  <c r="U2393" i="105"/>
  <c r="U2010" i="105"/>
  <c r="U3958" i="105"/>
  <c r="U2546" i="105"/>
  <c r="U3606" i="105"/>
  <c r="U3274" i="105"/>
  <c r="U1354" i="105"/>
  <c r="U1726" i="105"/>
  <c r="U3398" i="105"/>
  <c r="U1125" i="105"/>
  <c r="U1414" i="105"/>
  <c r="U1459" i="105"/>
  <c r="U2119" i="105"/>
  <c r="U2325" i="105"/>
  <c r="U2273" i="105"/>
  <c r="U1257" i="105"/>
  <c r="U1764" i="105"/>
  <c r="U1966" i="105"/>
  <c r="U2598" i="105"/>
  <c r="U2094" i="105"/>
  <c r="U3300" i="105"/>
  <c r="U2918" i="105"/>
  <c r="U1805" i="105"/>
  <c r="U2596" i="105"/>
  <c r="U2342" i="105"/>
  <c r="U3330" i="105"/>
  <c r="U1959" i="105"/>
  <c r="U1285" i="105"/>
  <c r="U1307" i="105"/>
  <c r="U2193" i="105"/>
  <c r="U3117" i="105"/>
  <c r="U3235" i="105"/>
  <c r="U3346" i="105"/>
  <c r="U2643" i="105"/>
  <c r="U1804" i="105"/>
  <c r="U2075" i="105"/>
  <c r="U2735" i="105"/>
  <c r="U3366" i="105"/>
  <c r="U3308" i="105"/>
  <c r="U2329" i="105"/>
  <c r="U2964" i="105"/>
  <c r="U3559" i="105"/>
  <c r="U3081" i="105"/>
  <c r="U3727" i="105"/>
  <c r="U3514" i="105"/>
  <c r="U2460" i="105"/>
  <c r="U3541" i="105"/>
  <c r="U1294" i="105"/>
  <c r="U1266" i="105"/>
  <c r="U1463" i="105"/>
  <c r="U1610" i="105"/>
  <c r="U1171" i="105"/>
  <c r="U1873" i="105"/>
  <c r="U1486" i="105"/>
  <c r="U2079" i="105"/>
  <c r="U1708" i="105"/>
  <c r="U2997" i="105"/>
  <c r="U1319" i="105"/>
  <c r="U3329" i="105"/>
  <c r="U1288" i="105"/>
  <c r="U1747" i="105"/>
  <c r="U2277" i="105"/>
  <c r="U2738" i="105"/>
  <c r="U3579" i="105"/>
  <c r="U1760" i="105"/>
  <c r="U1866" i="105"/>
  <c r="U2432" i="105"/>
  <c r="U2382" i="105"/>
  <c r="U2746" i="105"/>
  <c r="U2062" i="105"/>
  <c r="U1783" i="105"/>
  <c r="U2071" i="105"/>
  <c r="U3730" i="105"/>
  <c r="U3155" i="105"/>
  <c r="U2197" i="105"/>
  <c r="U2888" i="105"/>
  <c r="U2338" i="105"/>
  <c r="U2587" i="105"/>
  <c r="U1762" i="105"/>
  <c r="U1447" i="105"/>
  <c r="U1224" i="105"/>
  <c r="U1277" i="105"/>
  <c r="U2017" i="105"/>
  <c r="U1847" i="105"/>
  <c r="U2916" i="105"/>
  <c r="U1853" i="105"/>
  <c r="U1901" i="105"/>
  <c r="U1267" i="105"/>
  <c r="U2574" i="105"/>
  <c r="U1281" i="105"/>
  <c r="U2620" i="105"/>
  <c r="U1502" i="105"/>
  <c r="U1887" i="105"/>
  <c r="U1973" i="105"/>
  <c r="U1621" i="105"/>
  <c r="U1532" i="105"/>
  <c r="U2688" i="105"/>
  <c r="U2099" i="105"/>
  <c r="U2120" i="105"/>
  <c r="U3588" i="105"/>
  <c r="U3129" i="105"/>
  <c r="U2510" i="105"/>
  <c r="U1654" i="105"/>
  <c r="U2942" i="105"/>
  <c r="U2569" i="105"/>
  <c r="U1752" i="105"/>
  <c r="U3528" i="105"/>
  <c r="U3124" i="105"/>
  <c r="U1870" i="105"/>
  <c r="U2933" i="105"/>
  <c r="U2776" i="105"/>
  <c r="U2975" i="105"/>
  <c r="U3931" i="105"/>
  <c r="U2543" i="105"/>
  <c r="U2843" i="105"/>
  <c r="U2221" i="105"/>
  <c r="U2797" i="105"/>
  <c r="U3280" i="105"/>
  <c r="U2978" i="105"/>
  <c r="U3737" i="105"/>
  <c r="U1534" i="105"/>
  <c r="U1623" i="105"/>
  <c r="U1908" i="105"/>
  <c r="U1945" i="105"/>
  <c r="U1275" i="105"/>
  <c r="U3356" i="105"/>
  <c r="U2749" i="105"/>
  <c r="U3153" i="105"/>
  <c r="U2014" i="105"/>
  <c r="U2536" i="105"/>
  <c r="U1580" i="105"/>
  <c r="U1333" i="105"/>
  <c r="U2378" i="105"/>
  <c r="U1528" i="105"/>
  <c r="U1929" i="105"/>
  <c r="U1483" i="105"/>
  <c r="U1741" i="105"/>
  <c r="U1456" i="105"/>
  <c r="U1545" i="105"/>
  <c r="U2164" i="105"/>
  <c r="U2959" i="105"/>
  <c r="U2771" i="105"/>
  <c r="U1738" i="105"/>
  <c r="U2240" i="105"/>
  <c r="U2088" i="105"/>
  <c r="U3328" i="105"/>
  <c r="U1875" i="105"/>
  <c r="U2311" i="105"/>
  <c r="U2977" i="105"/>
  <c r="U1119" i="105"/>
  <c r="U2923" i="105"/>
  <c r="U2313" i="105"/>
  <c r="U1443" i="105"/>
  <c r="U3023" i="105"/>
  <c r="U3092" i="105"/>
  <c r="U3419" i="105"/>
  <c r="U3341" i="105"/>
  <c r="U2857" i="105"/>
  <c r="U1894" i="105"/>
  <c r="U1543" i="105"/>
  <c r="U1216" i="105"/>
  <c r="U2284" i="105"/>
  <c r="U1323" i="105"/>
  <c r="U2212" i="105"/>
  <c r="U2034" i="105"/>
  <c r="U1461" i="105"/>
  <c r="U1338" i="105"/>
  <c r="U1793" i="105"/>
  <c r="U2773" i="105"/>
  <c r="U1838" i="105"/>
  <c r="U2151" i="105"/>
  <c r="U2740" i="105"/>
  <c r="U1154" i="105"/>
  <c r="U2192" i="105"/>
  <c r="U2293" i="105"/>
  <c r="U1771" i="105"/>
  <c r="U2609" i="105"/>
  <c r="U3171" i="105"/>
  <c r="U1707" i="105"/>
  <c r="U3683" i="105"/>
  <c r="U1529" i="105"/>
  <c r="U1284" i="105"/>
  <c r="U2595" i="105"/>
  <c r="U2538" i="105"/>
  <c r="U2696" i="105"/>
  <c r="U3227" i="105"/>
  <c r="U2348" i="105"/>
  <c r="U3454" i="105"/>
  <c r="U2791" i="105"/>
  <c r="U2340" i="105"/>
  <c r="U2675" i="105"/>
  <c r="U2631" i="105"/>
  <c r="U3133" i="105"/>
  <c r="U2926" i="105"/>
  <c r="U2711" i="105"/>
  <c r="U3981" i="105"/>
  <c r="U3255" i="105"/>
  <c r="U3058" i="105"/>
  <c r="U1127" i="105"/>
  <c r="U2755" i="105"/>
  <c r="U1571" i="105"/>
  <c r="U2335" i="105"/>
  <c r="U2209" i="105"/>
  <c r="U1748" i="105"/>
  <c r="U1446" i="105"/>
  <c r="U2720" i="105"/>
  <c r="U1645" i="105"/>
  <c r="U2750" i="105"/>
  <c r="U1499" i="105"/>
  <c r="U2143" i="105"/>
  <c r="U3139" i="105"/>
  <c r="U1711" i="105"/>
  <c r="U1406" i="105"/>
  <c r="U3640" i="105"/>
  <c r="U3057" i="105"/>
  <c r="U1509" i="105"/>
  <c r="U3503" i="105"/>
  <c r="U1201" i="105"/>
  <c r="U2848" i="105"/>
  <c r="U1527" i="105"/>
  <c r="U1598" i="105"/>
  <c r="U1363" i="105"/>
  <c r="U1991" i="105"/>
  <c r="U2455" i="105"/>
  <c r="U2748" i="105"/>
  <c r="U1552" i="105"/>
  <c r="U2719" i="105"/>
  <c r="U1691" i="105"/>
  <c r="U3344" i="105"/>
  <c r="U3583" i="105"/>
  <c r="U3243" i="105"/>
  <c r="U3138" i="105"/>
  <c r="U3236" i="105"/>
  <c r="U2730" i="105"/>
  <c r="U3953" i="105"/>
  <c r="U2030" i="105"/>
  <c r="U1321" i="105"/>
  <c r="U1214" i="105"/>
  <c r="U1322" i="105"/>
  <c r="U2076" i="105"/>
  <c r="U2621" i="105"/>
  <c r="U1272" i="105"/>
  <c r="U3486" i="105"/>
  <c r="U2188" i="105"/>
  <c r="U2654" i="105"/>
  <c r="U1663" i="105"/>
  <c r="U2261" i="105"/>
  <c r="U3800" i="105"/>
  <c r="U1161" i="105"/>
  <c r="U1458" i="105"/>
  <c r="U2015" i="105"/>
  <c r="U2885" i="105"/>
  <c r="U2217" i="105"/>
  <c r="U1769" i="105"/>
  <c r="U3199" i="105"/>
  <c r="U2038" i="105"/>
  <c r="U1618" i="105"/>
  <c r="U1792" i="105"/>
  <c r="U2800" i="105"/>
  <c r="U3032" i="105"/>
  <c r="U3760" i="105"/>
  <c r="U2377" i="105"/>
  <c r="U2692" i="105"/>
  <c r="U1775" i="105"/>
  <c r="U2821" i="105"/>
  <c r="U2743" i="105"/>
  <c r="U3738" i="105"/>
  <c r="U3143" i="105"/>
  <c r="U3449" i="105"/>
  <c r="U3497" i="105"/>
  <c r="U2761" i="105"/>
  <c r="U2729" i="105"/>
  <c r="U3131" i="105"/>
  <c r="U1937" i="105"/>
  <c r="U2440" i="105"/>
  <c r="U1888" i="105"/>
  <c r="U1542" i="105"/>
  <c r="U1544" i="105"/>
  <c r="U2195" i="105"/>
  <c r="U1551" i="105"/>
  <c r="U1498" i="105"/>
  <c r="U3010" i="105"/>
  <c r="U2157" i="105"/>
  <c r="U2112" i="105"/>
  <c r="U1813" i="105"/>
  <c r="U3372" i="105"/>
  <c r="U1188" i="105"/>
  <c r="U1947" i="105"/>
  <c r="U2174" i="105"/>
  <c r="U2370" i="105"/>
  <c r="U1408" i="105"/>
  <c r="U3292" i="105"/>
  <c r="U3113" i="105"/>
  <c r="U2971" i="105"/>
  <c r="U3028" i="105"/>
  <c r="U1436" i="105"/>
  <c r="U1241" i="105"/>
  <c r="U3713" i="105"/>
  <c r="U2392" i="105"/>
  <c r="U1833" i="105"/>
  <c r="U3956" i="105"/>
  <c r="U3278" i="105"/>
  <c r="U2907" i="105"/>
  <c r="U2551" i="105"/>
  <c r="U3335" i="105"/>
  <c r="U2699" i="105"/>
  <c r="U1814" i="105"/>
  <c r="U3638" i="105"/>
  <c r="U2896" i="105"/>
  <c r="U3334" i="105"/>
  <c r="U3960" i="105"/>
  <c r="U3291" i="105"/>
  <c r="U3666" i="105"/>
  <c r="U2268" i="105"/>
  <c r="U1608" i="105"/>
  <c r="U1392" i="105"/>
  <c r="U2224" i="105"/>
  <c r="U2104" i="105"/>
  <c r="U1720" i="105"/>
  <c r="U3968" i="105"/>
  <c r="U2025" i="105"/>
  <c r="U1312" i="105"/>
  <c r="U3316" i="105"/>
  <c r="U1248" i="105"/>
  <c r="U2973" i="105"/>
  <c r="U2418" i="105"/>
  <c r="U1518" i="105"/>
  <c r="U3166" i="105"/>
  <c r="U2029" i="105"/>
  <c r="U2200" i="105"/>
  <c r="U2191" i="105"/>
  <c r="U3974" i="105"/>
  <c r="U1372" i="105"/>
  <c r="U2434" i="105"/>
  <c r="U3405" i="105"/>
  <c r="U2255" i="105"/>
  <c r="U1568" i="105"/>
  <c r="U2531" i="105"/>
  <c r="U3041" i="105"/>
  <c r="U3549" i="105"/>
  <c r="U3756" i="105"/>
  <c r="U2727" i="105"/>
  <c r="U2479" i="105"/>
  <c r="U2998" i="105"/>
  <c r="U3475" i="105"/>
  <c r="U1386" i="105"/>
  <c r="U3426" i="105"/>
  <c r="U2180" i="105"/>
  <c r="U3529" i="105"/>
  <c r="U3299" i="105"/>
  <c r="U3944" i="105"/>
  <c r="U1604" i="105"/>
  <c r="U1282" i="105"/>
  <c r="U1167" i="105"/>
  <c r="U1809" i="105"/>
  <c r="U1657" i="105"/>
  <c r="U2424" i="105"/>
  <c r="U1139" i="105"/>
  <c r="U1622" i="105"/>
  <c r="U2496" i="105"/>
  <c r="U1290" i="105"/>
  <c r="U2172" i="105"/>
  <c r="U1851" i="105"/>
  <c r="U1893" i="105"/>
  <c r="U1514" i="105"/>
  <c r="U3507" i="105"/>
  <c r="U1556" i="105"/>
  <c r="U3044" i="105"/>
  <c r="U2929" i="105"/>
  <c r="U2020" i="105"/>
  <c r="U1165" i="105"/>
  <c r="U1300" i="105"/>
  <c r="U2961" i="105"/>
  <c r="U3499" i="105"/>
  <c r="U3060" i="105"/>
  <c r="U3385" i="105"/>
  <c r="U3039" i="105"/>
  <c r="U3842" i="105"/>
  <c r="U2766" i="105"/>
  <c r="U3342" i="105"/>
  <c r="U2171" i="105"/>
  <c r="U3880" i="105"/>
  <c r="U2849" i="105"/>
  <c r="U3531" i="105"/>
  <c r="U1898" i="105"/>
  <c r="U3132" i="105"/>
  <c r="U1846" i="105"/>
  <c r="U3866" i="105"/>
  <c r="U1650" i="105"/>
  <c r="U1180" i="105"/>
  <c r="U2068" i="105"/>
  <c r="U1128" i="105"/>
  <c r="U1325" i="105"/>
  <c r="U1373" i="105"/>
  <c r="U1304" i="105"/>
  <c r="U2154" i="105"/>
  <c r="U1661" i="105"/>
  <c r="U1379" i="105"/>
  <c r="U3506" i="105"/>
  <c r="U2300" i="105"/>
  <c r="U1730" i="105"/>
  <c r="U1779" i="105"/>
  <c r="U1765" i="105"/>
  <c r="U3325" i="105"/>
  <c r="U2100" i="105"/>
  <c r="U1395" i="105"/>
  <c r="U1761" i="105"/>
  <c r="U3362" i="105"/>
  <c r="U2406" i="105"/>
  <c r="U1742" i="105"/>
  <c r="U2717" i="105"/>
  <c r="U2908" i="105"/>
  <c r="U1394" i="105"/>
  <c r="U2159" i="105"/>
  <c r="U2917" i="105"/>
  <c r="U1976" i="105"/>
  <c r="U2391" i="105"/>
  <c r="U1985" i="105"/>
  <c r="U3176" i="105"/>
  <c r="U3807" i="105"/>
  <c r="U2430" i="105"/>
  <c r="U3269" i="105"/>
  <c r="U3731" i="105"/>
  <c r="U3884" i="105"/>
  <c r="U2590" i="105"/>
  <c r="U2398" i="105"/>
  <c r="U3908" i="105"/>
  <c r="U3479" i="105"/>
  <c r="U1306" i="105"/>
  <c r="U2732" i="105"/>
  <c r="U1881" i="105"/>
  <c r="U2936" i="105"/>
  <c r="U2308" i="105"/>
  <c r="U1308" i="105"/>
  <c r="U2245" i="105"/>
  <c r="U2003" i="105"/>
  <c r="U3470" i="105"/>
  <c r="U2478" i="105"/>
  <c r="U2503" i="105"/>
  <c r="U1803" i="105"/>
  <c r="U2077" i="105"/>
  <c r="U1148" i="105"/>
  <c r="U2250" i="105"/>
  <c r="U1768" i="105"/>
  <c r="U1859" i="105"/>
  <c r="U3996" i="105"/>
  <c r="U1524" i="105"/>
  <c r="U1553" i="105"/>
  <c r="U3445" i="105"/>
  <c r="U2613" i="105"/>
  <c r="U3379" i="105"/>
  <c r="U2625" i="105"/>
  <c r="U3126" i="105"/>
  <c r="U2651" i="105"/>
  <c r="U3418" i="105"/>
  <c r="U1903" i="105"/>
  <c r="U1745" i="105"/>
  <c r="U1683" i="105"/>
  <c r="U2182" i="105"/>
  <c r="U3054" i="105"/>
  <c r="U3954" i="105"/>
  <c r="U3492" i="105"/>
  <c r="U3527" i="105"/>
  <c r="U2877" i="105"/>
  <c r="U3395" i="105"/>
  <c r="U1145" i="105"/>
  <c r="U1975" i="105"/>
  <c r="U3719" i="105"/>
  <c r="U3265" i="105"/>
  <c r="U1808" i="105"/>
  <c r="U3915" i="105"/>
  <c r="U3748" i="105"/>
  <c r="U1939" i="105"/>
  <c r="U1130" i="105"/>
  <c r="U2204" i="105"/>
  <c r="U2305" i="105"/>
  <c r="U2208" i="105"/>
  <c r="U1440" i="105"/>
  <c r="U1928" i="105"/>
  <c r="U3105" i="105"/>
  <c r="U1865" i="105"/>
  <c r="U1635" i="105"/>
  <c r="U2299" i="105"/>
  <c r="U1368" i="105"/>
  <c r="U2013" i="105"/>
  <c r="U1202" i="105"/>
  <c r="U1592" i="105"/>
  <c r="U1146" i="105"/>
  <c r="U1684" i="105"/>
  <c r="U3532" i="105"/>
  <c r="U1736" i="105"/>
  <c r="U1157" i="105"/>
  <c r="U2814" i="105"/>
  <c r="U3392" i="105"/>
  <c r="U1539" i="105"/>
  <c r="U3621" i="105"/>
  <c r="U2678" i="105"/>
  <c r="U2520" i="105"/>
  <c r="U2169" i="105"/>
  <c r="U2283" i="105"/>
  <c r="U1824" i="105"/>
  <c r="U1697" i="105"/>
  <c r="U2040" i="105"/>
  <c r="U3391" i="105"/>
  <c r="U1572" i="105"/>
  <c r="U2122" i="105"/>
  <c r="U2685" i="105"/>
  <c r="U1334" i="105"/>
  <c r="U2955" i="105"/>
  <c r="U2113" i="105"/>
  <c r="U1430" i="105"/>
  <c r="U1902" i="105"/>
  <c r="U2262" i="105"/>
  <c r="U2194" i="105"/>
  <c r="U2332" i="105"/>
  <c r="U1504" i="105"/>
  <c r="U1121" i="105"/>
  <c r="U1562" i="105"/>
  <c r="U1347" i="105"/>
  <c r="U2445" i="105"/>
  <c r="U2690" i="105"/>
  <c r="U3202" i="105"/>
  <c r="U2298" i="105"/>
  <c r="U1160" i="105"/>
  <c r="U1374" i="105"/>
  <c r="U1153" i="105"/>
  <c r="U2577" i="105"/>
  <c r="U3006" i="105"/>
  <c r="U2703" i="105"/>
  <c r="U2441" i="105"/>
  <c r="U3921" i="105"/>
  <c r="U2248" i="105"/>
  <c r="U2166" i="105"/>
  <c r="U2798" i="105"/>
  <c r="U2632" i="105"/>
  <c r="U3949" i="105"/>
  <c r="U2870" i="105"/>
  <c r="U1936" i="105"/>
  <c r="U1120" i="105"/>
  <c r="U2162" i="105"/>
  <c r="U1438" i="105"/>
  <c r="U2422" i="105"/>
  <c r="U1474" i="105"/>
  <c r="U2264" i="105"/>
  <c r="U1878" i="105"/>
  <c r="U1807" i="105"/>
  <c r="U2274" i="105"/>
  <c r="U1817" i="105"/>
  <c r="U2817" i="105"/>
  <c r="U2087" i="105"/>
  <c r="U1309" i="105"/>
  <c r="U1694" i="105"/>
  <c r="U2868" i="105"/>
  <c r="U1659" i="105"/>
  <c r="U2452" i="105"/>
  <c r="U2931" i="105"/>
  <c r="U1988" i="105"/>
  <c r="U3264" i="105"/>
  <c r="U1207" i="105"/>
  <c r="U2787" i="105"/>
  <c r="U2249" i="105"/>
  <c r="U2876" i="105"/>
  <c r="U1781" i="105"/>
  <c r="U1651" i="105"/>
  <c r="U1596" i="105"/>
  <c r="U2511" i="105"/>
  <c r="U1784" i="105"/>
  <c r="U3537" i="105"/>
  <c r="U2347" i="105"/>
  <c r="U1967" i="105"/>
  <c r="U2920" i="105"/>
  <c r="U2994" i="105"/>
  <c r="U3933" i="105"/>
  <c r="U1132" i="105"/>
  <c r="U1689" i="105"/>
  <c r="U3394" i="105"/>
  <c r="U1533" i="105"/>
  <c r="U1766" i="105"/>
  <c r="U1230" i="105"/>
  <c r="U1246" i="105"/>
  <c r="U1589" i="105"/>
  <c r="U1710" i="105"/>
  <c r="U1957" i="105"/>
  <c r="U1678" i="105"/>
  <c r="U2044" i="105"/>
  <c r="U2041" i="105"/>
  <c r="U1223" i="105"/>
  <c r="U2000" i="105"/>
  <c r="U2269" i="105"/>
  <c r="U1276" i="105"/>
  <c r="U1177" i="105"/>
  <c r="U2114" i="105"/>
  <c r="U1890" i="105"/>
  <c r="U1449" i="105"/>
  <c r="U2530" i="105"/>
  <c r="U2060" i="105"/>
  <c r="U3194" i="105"/>
  <c r="U3660" i="105"/>
  <c r="U1537" i="105"/>
  <c r="U2948" i="105"/>
  <c r="U1206" i="105"/>
  <c r="U2521" i="105"/>
  <c r="U1442" i="105"/>
  <c r="U2548" i="105"/>
  <c r="U2533" i="105"/>
  <c r="U1909" i="105"/>
  <c r="U3250" i="105"/>
  <c r="U2292" i="105"/>
  <c r="U2417" i="105"/>
  <c r="U3755" i="105"/>
  <c r="U3912" i="105"/>
  <c r="U3069" i="105"/>
  <c r="U1993" i="105"/>
  <c r="U3580" i="105"/>
  <c r="U3952" i="105"/>
  <c r="U3860" i="105"/>
  <c r="U2482" i="105"/>
  <c r="U1317" i="105"/>
  <c r="U1727" i="105"/>
  <c r="U2566" i="105"/>
  <c r="U2704" i="105"/>
  <c r="U2177" i="105"/>
  <c r="U3229" i="105"/>
  <c r="U1330" i="105"/>
  <c r="U1652" i="105"/>
  <c r="U2415" i="105"/>
  <c r="U1735" i="105"/>
  <c r="U1605" i="105"/>
  <c r="U1265" i="105"/>
  <c r="U1488" i="105"/>
  <c r="U1360" i="105"/>
  <c r="U1740" i="105"/>
  <c r="U1944" i="105"/>
  <c r="U1733" i="105"/>
  <c r="U2693" i="105"/>
  <c r="U1625" i="105"/>
  <c r="U3098" i="105"/>
  <c r="U1115" i="105"/>
  <c r="U3552" i="105"/>
  <c r="U1701" i="105"/>
  <c r="U2139" i="105"/>
  <c r="U2982" i="105"/>
  <c r="U2436" i="105"/>
  <c r="U2882" i="105"/>
  <c r="U2190" i="105"/>
  <c r="U1910" i="105"/>
  <c r="U3112" i="105"/>
  <c r="U1705" i="105"/>
  <c r="U2563" i="105"/>
  <c r="U2756" i="105"/>
  <c r="U3147" i="105"/>
  <c r="U3206" i="105"/>
  <c r="U3572" i="105"/>
  <c r="U3788" i="105"/>
  <c r="U3671" i="105"/>
  <c r="U1634" i="105"/>
  <c r="U1933" i="105"/>
  <c r="U1628" i="105"/>
  <c r="U1195" i="105"/>
  <c r="U2161" i="105"/>
  <c r="U2009" i="105"/>
  <c r="U1558" i="105"/>
  <c r="U2317" i="105"/>
  <c r="U1376" i="105"/>
  <c r="U2066" i="105"/>
  <c r="U2320" i="105"/>
  <c r="U2420" i="105"/>
  <c r="U2700" i="105"/>
  <c r="U1704" i="105"/>
  <c r="U2985" i="105"/>
  <c r="U1789" i="105"/>
  <c r="U1332" i="105"/>
  <c r="U1714" i="105"/>
  <c r="U1513" i="105"/>
  <c r="U1867" i="105"/>
  <c r="U3339" i="105"/>
  <c r="U2866" i="105"/>
  <c r="U2059" i="105"/>
  <c r="U1423" i="105"/>
  <c r="U1297" i="105"/>
  <c r="U3168" i="105"/>
  <c r="U2483" i="105"/>
  <c r="U2721" i="105"/>
  <c r="U1238" i="105"/>
  <c r="U1404" i="105"/>
  <c r="U1574" i="105"/>
  <c r="U2951" i="105"/>
  <c r="U2007" i="105"/>
  <c r="U1791" i="105"/>
  <c r="U1378" i="105"/>
  <c r="U2312" i="105"/>
  <c r="U2991" i="105"/>
  <c r="U1356" i="105"/>
  <c r="U2289" i="105"/>
  <c r="U1693" i="105"/>
  <c r="U1262" i="105"/>
  <c r="U1492" i="105"/>
  <c r="U2098" i="105"/>
  <c r="U1617" i="105"/>
  <c r="U2004" i="105"/>
  <c r="U1790" i="105"/>
  <c r="U3647" i="105"/>
  <c r="U1845" i="105"/>
  <c r="U3780" i="105"/>
  <c r="U2493" i="105"/>
  <c r="U3511" i="105"/>
  <c r="U2124" i="105"/>
  <c r="U1930" i="105"/>
  <c r="U2582" i="105"/>
  <c r="U2664" i="105"/>
  <c r="U3321" i="105"/>
  <c r="U3834" i="105"/>
  <c r="U3427" i="105"/>
  <c r="U1480" i="105"/>
  <c r="U2314" i="105"/>
  <c r="U2765" i="105"/>
  <c r="U3599" i="105"/>
  <c r="U3639" i="105"/>
  <c r="U3868" i="105"/>
  <c r="U2534" i="105"/>
  <c r="U1911" i="105"/>
  <c r="U2575" i="105"/>
  <c r="U2351" i="105"/>
  <c r="U1370" i="105"/>
  <c r="U3558" i="105"/>
  <c r="U1194" i="105"/>
  <c r="U1827" i="105"/>
  <c r="U1820" i="105"/>
  <c r="U1375" i="105"/>
  <c r="U2069" i="105"/>
  <c r="U1823" i="105"/>
  <c r="U3074" i="105"/>
  <c r="U1451" i="105"/>
  <c r="U2256" i="105"/>
  <c r="U3273" i="105"/>
  <c r="U1173" i="105"/>
  <c r="U1906" i="105"/>
  <c r="U2128" i="105"/>
  <c r="U1687" i="105"/>
  <c r="U2290" i="105"/>
  <c r="U1500" i="105"/>
  <c r="U3461" i="105"/>
  <c r="U1679" i="105"/>
  <c r="U1941" i="105"/>
  <c r="U1676" i="105"/>
  <c r="U2117" i="105"/>
  <c r="U2556" i="105"/>
  <c r="U2444" i="105"/>
  <c r="U2710" i="105"/>
  <c r="U3221" i="105"/>
  <c r="U3110" i="105"/>
  <c r="U2508" i="105"/>
  <c r="U2779" i="105"/>
  <c r="U2608" i="105"/>
  <c r="U1237" i="105"/>
  <c r="U2282" i="105"/>
  <c r="U2972" i="105"/>
  <c r="U2832" i="105"/>
  <c r="U2437" i="105"/>
  <c r="U3865" i="105"/>
  <c r="U3721" i="105"/>
  <c r="U3934" i="105"/>
  <c r="U3556" i="105"/>
  <c r="U1955" i="105"/>
  <c r="U1815" i="105"/>
  <c r="U1389" i="105"/>
  <c r="U1842" i="105"/>
  <c r="U1979" i="105"/>
  <c r="U2028" i="105"/>
  <c r="U1511" i="105"/>
  <c r="U2412" i="105"/>
  <c r="U2185" i="105"/>
  <c r="U2401" i="105"/>
  <c r="U3303" i="105"/>
  <c r="U1872" i="105"/>
  <c r="U2490" i="105"/>
  <c r="U3204" i="105"/>
  <c r="U1860" i="105"/>
  <c r="U1428" i="105"/>
  <c r="U2008" i="105"/>
  <c r="U1298" i="105"/>
  <c r="U1403" i="105"/>
  <c r="U2873" i="105"/>
  <c r="U3618" i="105"/>
  <c r="U2712" i="105"/>
  <c r="U2035" i="105"/>
  <c r="U1968" i="105"/>
  <c r="U3095" i="105"/>
  <c r="U1271" i="105"/>
  <c r="U1530" i="105"/>
  <c r="U1516" i="105"/>
  <c r="U1607" i="105"/>
  <c r="U1377" i="105"/>
  <c r="U1478" i="105"/>
  <c r="U2196" i="105"/>
  <c r="U2890" i="105"/>
  <c r="U1854" i="105"/>
  <c r="U3466" i="105"/>
  <c r="U3090" i="105"/>
  <c r="U2462" i="105"/>
  <c r="U2396" i="105"/>
  <c r="U1469" i="105"/>
  <c r="U1213" i="105"/>
  <c r="U2986" i="105"/>
  <c r="U1575" i="105"/>
  <c r="U1636" i="105"/>
  <c r="U1692" i="105"/>
  <c r="U2089" i="105"/>
  <c r="U1554" i="105"/>
  <c r="U3542" i="105"/>
  <c r="U2272" i="105"/>
  <c r="U1931" i="105"/>
  <c r="U1174" i="105"/>
  <c r="U2091" i="105"/>
  <c r="U2514" i="105"/>
  <c r="U2409" i="105"/>
  <c r="U3970" i="105"/>
  <c r="U3441" i="105"/>
  <c r="U3735" i="105"/>
  <c r="U2810" i="105"/>
  <c r="U3577" i="105"/>
  <c r="U1913" i="105"/>
  <c r="U2497" i="105"/>
  <c r="U3578" i="105"/>
  <c r="U3928" i="105"/>
  <c r="U3744" i="105"/>
  <c r="U1426" i="105"/>
  <c r="U1997" i="105"/>
  <c r="U2580" i="105"/>
  <c r="U2854" i="105"/>
  <c r="U1519" i="105"/>
  <c r="U2509" i="105"/>
  <c r="U1341" i="105"/>
  <c r="U1702" i="105"/>
  <c r="U1350" i="105"/>
  <c r="U1402" i="105"/>
  <c r="U1836" i="105"/>
  <c r="U2121" i="105"/>
  <c r="U3354" i="105"/>
  <c r="U2952" i="105"/>
  <c r="U3298" i="105"/>
  <c r="U1664" i="105"/>
  <c r="U1510" i="105"/>
  <c r="U2501" i="105"/>
  <c r="U1593" i="105"/>
  <c r="U1960" i="105"/>
  <c r="U2368" i="105"/>
  <c r="U1453" i="105"/>
  <c r="U1387" i="105"/>
  <c r="U2081" i="105"/>
  <c r="U2386" i="105"/>
  <c r="U3518" i="105"/>
  <c r="U2837" i="105"/>
  <c r="U2465" i="105"/>
  <c r="U2589" i="105"/>
  <c r="U3415" i="105"/>
  <c r="U1916" i="105"/>
  <c r="U2310" i="105"/>
  <c r="U2564" i="105"/>
  <c r="U3015" i="105"/>
  <c r="U2358" i="105"/>
  <c r="U3315" i="105"/>
  <c r="U2253" i="105"/>
  <c r="U3501" i="105"/>
  <c r="U3831" i="105"/>
  <c r="U2525" i="105"/>
  <c r="U3916" i="105"/>
  <c r="U3082" i="105"/>
  <c r="U2963" i="105"/>
  <c r="U1670" i="105"/>
  <c r="U2359" i="105"/>
  <c r="U3003" i="105"/>
  <c r="U3393" i="105"/>
  <c r="U2031" i="105"/>
  <c r="U1229" i="105"/>
  <c r="U2930" i="105"/>
  <c r="U2594" i="105"/>
  <c r="U3862" i="105"/>
  <c r="U3946" i="105"/>
  <c r="U1340" i="105"/>
  <c r="U2757" i="105"/>
  <c r="U2506" i="105"/>
  <c r="U2715" i="105"/>
  <c r="U2518" i="105"/>
  <c r="U1994" i="105"/>
  <c r="U2671" i="105"/>
  <c r="U2086" i="105"/>
  <c r="U3363" i="105"/>
  <c r="U3474" i="105"/>
  <c r="U2416" i="105"/>
  <c r="U3587" i="105"/>
  <c r="U1612" i="105"/>
  <c r="U3259" i="105"/>
  <c r="U2153" i="105"/>
  <c r="U2899" i="105"/>
  <c r="U3925" i="105"/>
  <c r="U1717" i="105"/>
  <c r="U3690" i="105"/>
  <c r="U2526" i="105"/>
  <c r="U1638" i="105"/>
  <c r="U2537" i="105"/>
  <c r="U2772" i="105"/>
  <c r="U2862" i="105"/>
  <c r="U1185" i="105"/>
  <c r="U3772" i="105"/>
  <c r="U3228" i="105"/>
  <c r="U2660" i="105"/>
  <c r="U3019" i="105"/>
  <c r="U3396" i="105"/>
  <c r="U1788" i="105"/>
  <c r="U2278" i="105"/>
  <c r="U3239" i="105"/>
  <c r="U3119" i="105"/>
  <c r="U2527" i="105"/>
  <c r="U2285" i="105"/>
  <c r="U3965" i="105"/>
  <c r="U2944" i="105"/>
  <c r="U3567" i="105"/>
  <c r="U3127" i="105"/>
  <c r="U2934" i="105"/>
  <c r="U3994" i="105"/>
  <c r="U1832" i="105"/>
  <c r="U3832" i="105"/>
  <c r="U3437" i="105"/>
  <c r="U3668" i="105"/>
  <c r="U3190" i="105"/>
  <c r="U2229" i="105"/>
  <c r="U3040" i="105"/>
  <c r="U2790" i="105"/>
  <c r="U2634" i="105"/>
  <c r="U3543" i="105"/>
  <c r="U2475" i="105"/>
  <c r="U1972" i="105"/>
  <c r="U1112" i="105"/>
  <c r="U4001" i="105"/>
  <c r="U2402" i="105"/>
  <c r="U2205" i="105"/>
  <c r="U2640" i="105"/>
  <c r="U2220" i="105"/>
  <c r="U2084" i="105"/>
  <c r="U2960" i="105"/>
  <c r="U3162" i="105"/>
  <c r="U3318" i="105"/>
  <c r="U3881" i="105"/>
  <c r="U3665" i="105"/>
  <c r="U3293" i="105"/>
  <c r="U3476" i="105"/>
  <c r="U2346" i="105"/>
  <c r="U2650" i="105"/>
  <c r="U1361" i="105"/>
  <c r="U2702" i="105"/>
  <c r="U2413" i="105"/>
  <c r="U3597" i="105"/>
  <c r="U1980" i="105"/>
  <c r="U1819" i="105"/>
  <c r="U2442" i="105"/>
  <c r="U3795" i="105"/>
  <c r="U3253" i="105"/>
  <c r="U3716" i="105"/>
  <c r="U2872" i="105"/>
  <c r="U3004" i="105"/>
  <c r="U3676" i="105"/>
  <c r="U2647" i="105"/>
  <c r="U1965" i="105"/>
  <c r="U2847" i="105"/>
  <c r="U3847" i="105"/>
  <c r="U1367" i="105"/>
  <c r="U1218" i="105"/>
  <c r="U1418" i="105"/>
  <c r="U3448" i="105"/>
  <c r="U3902" i="105"/>
  <c r="U2999" i="105"/>
  <c r="U3855" i="105"/>
  <c r="U2405" i="105"/>
  <c r="U3450" i="105"/>
  <c r="U3079" i="105"/>
  <c r="U2900" i="105"/>
  <c r="U1964" i="105"/>
  <c r="U3700" i="105"/>
  <c r="U2495" i="105"/>
  <c r="U3659" i="105"/>
  <c r="U3604" i="105"/>
  <c r="U3286" i="105"/>
  <c r="U3086" i="105"/>
  <c r="U2376" i="105"/>
  <c r="U3776" i="105"/>
  <c r="U1977" i="105"/>
  <c r="U2027" i="105"/>
  <c r="U3084" i="105"/>
  <c r="U3368" i="105"/>
  <c r="U3021" i="105"/>
  <c r="U2222" i="105"/>
  <c r="U3919" i="105"/>
  <c r="U1252" i="105"/>
  <c r="U3307" i="105"/>
  <c r="U3911" i="105"/>
  <c r="U3822" i="105"/>
  <c r="U3701" i="105"/>
  <c r="U2709" i="105"/>
  <c r="U3214" i="105"/>
  <c r="U2898" i="105"/>
  <c r="U3672" i="105"/>
  <c r="U2423" i="105"/>
  <c r="U3877" i="105"/>
  <c r="U3585" i="105"/>
  <c r="U3985" i="105"/>
  <c r="U2553" i="105"/>
  <c r="U3642" i="105"/>
  <c r="U3797" i="105"/>
  <c r="U2540" i="105"/>
  <c r="U2302" i="105"/>
  <c r="U1301" i="105"/>
  <c r="U3473" i="105"/>
  <c r="U3464" i="105"/>
  <c r="U3900" i="105"/>
  <c r="U3819" i="105"/>
  <c r="U3408" i="105"/>
  <c r="U3766" i="105"/>
  <c r="U2468" i="105"/>
  <c r="U3708" i="105"/>
  <c r="U3018" i="105"/>
  <c r="U3222" i="105"/>
  <c r="U2535" i="105"/>
  <c r="U1369" i="105"/>
  <c r="U3969" i="105"/>
  <c r="U3213" i="105"/>
  <c r="U3753" i="105"/>
  <c r="U3623" i="105"/>
  <c r="U2980" i="105"/>
  <c r="U1934" i="105"/>
  <c r="U3739" i="105"/>
  <c r="U3765" i="105"/>
  <c r="U3061" i="105"/>
  <c r="U3433" i="105"/>
  <c r="U2539" i="105"/>
  <c r="U1616" i="105"/>
  <c r="U1140" i="105"/>
  <c r="U1521" i="105"/>
  <c r="U2309" i="105"/>
  <c r="U3302" i="105"/>
  <c r="U1597" i="105"/>
  <c r="U3538" i="105"/>
  <c r="U2639" i="105"/>
  <c r="U3390" i="105"/>
  <c r="U3641" i="105"/>
  <c r="U2728" i="105"/>
  <c r="U2576" i="105"/>
  <c r="U3251" i="105"/>
  <c r="U2494" i="105"/>
  <c r="U2786" i="105"/>
  <c r="U2990" i="105"/>
  <c r="U3193" i="105"/>
  <c r="U2449" i="105"/>
  <c r="U2828" i="105"/>
  <c r="U2360" i="105"/>
  <c r="U3175" i="105"/>
  <c r="U3781" i="105"/>
  <c r="U2411" i="105"/>
  <c r="U3871" i="105"/>
  <c r="U3856" i="105"/>
  <c r="U2777" i="105"/>
  <c r="U3616" i="105"/>
  <c r="U3555" i="105"/>
  <c r="U3959" i="105"/>
  <c r="U2057" i="105"/>
  <c r="U3371" i="105"/>
  <c r="U3892" i="105"/>
  <c r="U1479" i="105"/>
  <c r="U3530" i="105"/>
  <c r="U2265" i="105"/>
  <c r="U3159" i="105"/>
  <c r="U2708" i="105"/>
  <c r="U3442" i="105"/>
  <c r="U3389" i="105"/>
  <c r="U2562" i="105"/>
  <c r="U3181" i="105"/>
  <c r="U3582" i="105"/>
  <c r="U3046" i="105"/>
  <c r="U3156" i="105"/>
  <c r="U3726" i="105"/>
  <c r="U2605" i="105"/>
  <c r="U2096" i="105"/>
  <c r="U1136" i="105"/>
  <c r="U2656" i="105"/>
  <c r="U3085" i="105"/>
  <c r="U2367" i="105"/>
  <c r="U3882" i="105"/>
  <c r="U3313" i="105"/>
  <c r="U3157" i="105"/>
  <c r="U3584" i="105"/>
  <c r="U1405" i="105"/>
  <c r="U3950" i="105"/>
  <c r="U3370" i="105"/>
  <c r="U2286" i="105"/>
  <c r="U3172" i="105"/>
  <c r="U2064" i="105"/>
  <c r="U2353" i="105"/>
  <c r="U2879" i="105"/>
  <c r="U1358" i="105"/>
  <c r="U3920" i="105"/>
  <c r="U3612" i="105"/>
  <c r="U3571" i="105"/>
  <c r="U2480" i="105"/>
  <c r="U3679" i="105"/>
  <c r="U1192" i="105"/>
  <c r="U3376" i="105"/>
  <c r="U2127" i="105"/>
  <c r="U3494" i="105"/>
  <c r="U2831" i="105"/>
  <c r="U3377" i="105"/>
  <c r="U1584" i="105"/>
  <c r="U2736" i="105"/>
  <c r="U3773" i="105"/>
  <c r="U3833" i="105"/>
  <c r="U2288" i="105"/>
  <c r="U1573" i="105"/>
  <c r="U3493" i="105"/>
  <c r="U1885" i="105"/>
  <c r="U3201" i="105"/>
  <c r="U3480" i="105"/>
  <c r="U1630" i="105"/>
  <c r="U1560" i="105"/>
  <c r="U3664" i="105"/>
  <c r="U3619" i="105"/>
  <c r="U2760" i="105"/>
  <c r="U2886" i="105"/>
  <c r="U3114" i="105"/>
  <c r="U2097" i="105"/>
  <c r="U3893" i="105"/>
  <c r="U2232" i="105"/>
  <c r="U3754" i="105"/>
  <c r="U3195" i="105"/>
  <c r="U3212" i="105"/>
  <c r="U3351" i="105"/>
  <c r="U3047" i="105"/>
  <c r="U3655" i="105"/>
  <c r="U2244" i="105"/>
  <c r="U1220" i="105"/>
  <c r="U3536" i="105"/>
  <c r="U3053" i="105"/>
  <c r="U3879" i="105"/>
  <c r="U1763" i="105"/>
  <c r="U3122" i="105"/>
  <c r="U2784" i="105"/>
  <c r="U3547" i="105"/>
  <c r="U1595" i="105"/>
  <c r="U3097" i="105"/>
  <c r="U3309" i="105"/>
  <c r="U3349" i="105"/>
  <c r="U1677" i="105"/>
  <c r="U2852" i="105"/>
  <c r="U1205" i="105"/>
  <c r="U2101" i="105"/>
  <c r="U2056" i="105"/>
  <c r="U2450" i="105"/>
  <c r="U3545" i="105"/>
  <c r="U2063" i="105"/>
  <c r="U3889" i="105"/>
  <c r="U3539" i="105"/>
  <c r="U3963" i="105"/>
  <c r="U1366" i="105"/>
  <c r="U3106" i="105"/>
  <c r="U3685" i="105"/>
  <c r="U2125" i="105"/>
  <c r="U2617" i="105"/>
  <c r="U3876" i="105"/>
  <c r="U3256" i="105"/>
  <c r="U3404" i="105"/>
  <c r="U3075" i="105"/>
  <c r="U1422" i="105"/>
  <c r="U3296" i="105"/>
  <c r="U3059" i="105"/>
  <c r="U3972" i="105"/>
  <c r="U2819" i="105"/>
  <c r="U2957" i="105"/>
  <c r="U2659" i="105"/>
  <c r="U1489" i="105"/>
  <c r="U2741" i="105"/>
  <c r="U2260" i="105"/>
  <c r="U3263" i="105"/>
  <c r="U1274" i="105"/>
  <c r="U1948" i="105"/>
  <c r="U3711" i="105"/>
  <c r="U2016" i="105"/>
  <c r="U2808" i="105"/>
  <c r="U3038" i="105"/>
  <c r="U2304" i="105"/>
  <c r="U3830" i="105"/>
  <c r="U3843" i="105"/>
  <c r="U2446" i="105"/>
  <c r="U3873" i="105"/>
  <c r="U3838" i="105"/>
  <c r="U3775" i="105"/>
  <c r="U2242" i="105"/>
  <c r="U2092" i="105"/>
  <c r="U1922" i="105"/>
  <c r="U3943" i="105"/>
  <c r="U1999" i="105"/>
  <c r="U2887" i="105"/>
  <c r="U3728" i="105"/>
  <c r="U2181" i="105"/>
  <c r="U3576" i="105"/>
  <c r="U3802" i="105"/>
  <c r="U1797" i="105"/>
  <c r="U2058" i="105"/>
  <c r="U2318" i="105"/>
  <c r="U1540" i="105"/>
  <c r="U3962" i="105"/>
  <c r="U3306" i="105"/>
  <c r="U3115" i="105"/>
  <c r="U3135" i="105"/>
  <c r="U3750" i="105"/>
  <c r="U3899" i="105"/>
  <c r="U2021" i="105"/>
  <c r="U3935" i="105"/>
  <c r="U3724" i="105"/>
  <c r="U3662" i="105"/>
  <c r="U1698" i="105"/>
  <c r="U3025" i="105"/>
  <c r="U1695" i="105"/>
  <c r="U3808" i="105"/>
  <c r="U3116" i="105"/>
  <c r="U3689" i="105"/>
  <c r="U3017" i="105"/>
  <c r="U2043" i="105"/>
  <c r="U3652" i="105"/>
  <c r="U2966" i="105"/>
  <c r="U2816" i="105"/>
  <c r="T1776" i="105"/>
  <c r="T2285" i="105"/>
  <c r="T3715" i="105"/>
  <c r="T3626" i="105"/>
  <c r="T2353" i="105"/>
  <c r="T3170" i="105"/>
  <c r="T3761" i="105"/>
  <c r="T3598" i="105"/>
  <c r="T3047" i="105"/>
  <c r="T1582" i="105"/>
  <c r="T2829" i="105"/>
  <c r="T3042" i="105"/>
  <c r="T3462" i="105"/>
  <c r="T2966" i="105"/>
  <c r="T3748" i="105"/>
  <c r="T1502" i="105"/>
  <c r="T3963" i="105"/>
  <c r="T3637" i="105"/>
  <c r="T2324" i="105"/>
  <c r="T2347" i="105"/>
  <c r="T3342" i="105"/>
  <c r="T3942" i="105"/>
  <c r="T3799" i="105"/>
  <c r="T3834" i="105"/>
  <c r="T3972" i="105"/>
  <c r="T3938" i="105"/>
  <c r="T1317" i="105"/>
  <c r="T3764" i="105"/>
  <c r="T1846" i="105"/>
  <c r="T3901" i="105"/>
  <c r="T2862" i="105"/>
  <c r="T3082" i="105"/>
  <c r="T2225" i="105"/>
  <c r="T1497" i="105"/>
  <c r="T1986" i="105"/>
  <c r="T3347" i="105"/>
  <c r="T3081" i="105"/>
  <c r="T2256" i="105"/>
  <c r="T3661" i="105"/>
  <c r="T3508" i="105"/>
  <c r="T3040" i="105"/>
  <c r="T2260" i="105"/>
  <c r="T1916" i="105"/>
  <c r="T3025" i="105"/>
  <c r="T3740" i="105"/>
  <c r="T3985" i="105"/>
  <c r="T3458" i="105"/>
  <c r="T3576" i="105"/>
  <c r="T2674" i="105"/>
  <c r="T3978" i="105"/>
  <c r="T3026" i="105"/>
  <c r="T1400" i="105"/>
  <c r="T1489" i="105"/>
  <c r="T2056" i="105"/>
  <c r="T2408" i="105"/>
  <c r="T3851" i="105"/>
  <c r="T3934" i="105"/>
  <c r="T3604" i="105"/>
  <c r="T2831" i="105"/>
  <c r="T2232" i="105"/>
  <c r="T1480" i="105"/>
  <c r="T1693" i="105"/>
  <c r="T1427" i="105"/>
  <c r="T2161" i="105"/>
  <c r="T2304" i="105"/>
  <c r="T3250" i="105"/>
  <c r="T3858" i="105"/>
  <c r="T3375" i="105"/>
  <c r="T3688" i="105"/>
  <c r="T3456" i="105"/>
  <c r="T1929" i="105"/>
  <c r="T2278" i="105"/>
  <c r="T1699" i="105"/>
  <c r="T1841" i="105"/>
  <c r="T3309" i="105"/>
  <c r="T3319" i="105"/>
  <c r="T3315" i="105"/>
  <c r="T3929" i="105"/>
  <c r="T1262" i="105"/>
  <c r="T3777" i="105"/>
  <c r="T2848" i="105"/>
  <c r="T3653" i="105"/>
  <c r="T3870" i="105"/>
  <c r="T3751" i="105"/>
  <c r="T3919" i="105"/>
  <c r="T3383" i="105"/>
  <c r="T3609" i="105"/>
  <c r="T3888" i="105"/>
  <c r="T3277" i="105"/>
  <c r="T3662" i="105"/>
  <c r="T3742" i="105"/>
  <c r="T3868" i="105"/>
  <c r="T2720" i="105"/>
  <c r="T2859" i="105"/>
  <c r="T3068" i="105"/>
  <c r="T2867" i="105"/>
  <c r="T2120" i="105"/>
  <c r="T3234" i="105"/>
  <c r="T2212" i="105"/>
  <c r="T2514" i="105"/>
  <c r="T3523" i="105"/>
  <c r="T2272" i="105"/>
  <c r="T3046" i="105"/>
  <c r="T3206" i="105"/>
  <c r="T1236" i="105"/>
  <c r="T2696" i="105"/>
  <c r="T3039" i="105"/>
  <c r="T3759" i="105"/>
  <c r="T3043" i="105"/>
  <c r="T3159" i="105"/>
  <c r="T3216" i="105"/>
  <c r="T3879" i="105"/>
  <c r="T3190" i="105"/>
  <c r="T2113" i="105"/>
  <c r="T2338" i="105"/>
  <c r="T2562" i="105"/>
  <c r="T3417" i="105"/>
  <c r="T2605" i="105"/>
  <c r="T2963" i="105"/>
  <c r="T3873" i="105"/>
  <c r="T3465" i="105"/>
  <c r="T3686" i="105"/>
  <c r="T3499" i="105"/>
  <c r="T3257" i="105"/>
  <c r="T2719" i="105"/>
  <c r="T3535" i="105"/>
  <c r="T3683" i="105"/>
  <c r="T3883" i="105"/>
  <c r="T3525" i="105"/>
  <c r="T2802" i="105"/>
  <c r="T2604" i="105"/>
  <c r="T2712" i="105"/>
  <c r="T2743" i="105"/>
  <c r="T2805" i="105"/>
  <c r="T2967" i="105"/>
  <c r="T3486" i="105"/>
  <c r="T2210" i="105"/>
  <c r="T2715" i="105"/>
  <c r="T3149" i="105"/>
  <c r="T2144" i="105"/>
  <c r="T2668" i="105"/>
  <c r="T2503" i="105"/>
  <c r="T3333" i="105"/>
  <c r="T2665" i="105"/>
  <c r="T1591" i="105"/>
  <c r="T2887" i="105"/>
  <c r="T1578" i="105"/>
  <c r="T3914" i="105"/>
  <c r="T2650" i="105"/>
  <c r="T3567" i="105"/>
  <c r="T3032" i="105"/>
  <c r="T3884" i="105"/>
  <c r="T2659" i="105"/>
  <c r="T3949" i="105"/>
  <c r="T3001" i="105"/>
  <c r="T2816" i="105"/>
  <c r="T1361" i="105"/>
  <c r="T3202" i="105"/>
  <c r="T2975" i="105"/>
  <c r="T3752" i="105"/>
  <c r="T3518" i="105"/>
  <c r="T3495" i="105"/>
  <c r="T3371" i="105"/>
  <c r="T3769" i="105"/>
  <c r="T3612" i="105"/>
  <c r="T3749" i="105"/>
  <c r="T3932" i="105"/>
  <c r="T3975" i="105"/>
  <c r="T3434" i="105"/>
  <c r="T3429" i="105"/>
  <c r="T3209" i="105"/>
  <c r="T3481" i="105"/>
  <c r="T3849" i="105"/>
  <c r="T3731" i="105"/>
  <c r="T3955" i="105"/>
  <c r="T3798" i="105"/>
  <c r="T3472" i="105"/>
  <c r="T3483" i="105"/>
  <c r="T3789" i="105"/>
  <c r="T2717" i="105"/>
  <c r="T2649" i="105"/>
  <c r="T2710" i="105"/>
  <c r="T2892" i="105"/>
  <c r="T2666" i="105"/>
  <c r="T1973" i="105"/>
  <c r="T3012" i="105"/>
  <c r="T3848" i="105"/>
  <c r="T2403" i="105"/>
  <c r="T1731" i="105"/>
  <c r="T2586" i="105"/>
  <c r="T2427" i="105"/>
  <c r="T1474" i="105"/>
  <c r="T2886" i="105"/>
  <c r="T2810" i="105"/>
  <c r="T3199" i="105"/>
  <c r="T3946" i="105"/>
  <c r="T3184" i="105"/>
  <c r="T2349" i="105"/>
  <c r="T3597" i="105"/>
  <c r="T3659" i="105"/>
  <c r="T2515" i="105"/>
  <c r="T3588" i="105"/>
  <c r="T3741" i="105"/>
  <c r="T3287" i="105"/>
  <c r="T3885" i="105"/>
  <c r="T3732" i="105"/>
  <c r="T3937" i="105"/>
  <c r="T3475" i="105"/>
  <c r="T3369" i="105"/>
  <c r="T3494" i="105"/>
  <c r="T3471" i="105"/>
  <c r="T3165" i="105"/>
  <c r="T3412" i="105"/>
  <c r="T3402" i="105"/>
  <c r="T3443" i="105"/>
  <c r="T3248" i="105"/>
  <c r="T2569" i="105"/>
  <c r="T2588" i="105"/>
  <c r="T2609" i="105"/>
  <c r="T2962" i="105"/>
  <c r="T2695" i="105"/>
  <c r="T2025" i="105"/>
  <c r="T2570" i="105"/>
  <c r="T2927" i="105"/>
  <c r="T3540" i="105"/>
  <c r="T2313" i="105"/>
  <c r="T2482" i="105"/>
  <c r="T1634" i="105"/>
  <c r="T3585" i="105"/>
  <c r="T3293" i="105"/>
  <c r="T2680" i="105"/>
  <c r="T3631" i="105"/>
  <c r="T2662" i="105"/>
  <c r="T2999" i="105"/>
  <c r="T1663" i="105"/>
  <c r="T3857" i="105"/>
  <c r="T3903" i="105"/>
  <c r="T3260" i="105"/>
  <c r="T1247" i="105"/>
  <c r="T2989" i="105"/>
  <c r="T3390" i="105"/>
  <c r="T3104" i="105"/>
  <c r="T3998" i="105"/>
  <c r="T2174" i="105"/>
  <c r="T2128" i="105"/>
  <c r="T3886" i="105"/>
  <c r="T3213" i="105"/>
  <c r="T2703" i="105"/>
  <c r="T2637" i="105"/>
  <c r="T3790" i="105"/>
  <c r="T3207" i="105"/>
  <c r="T2143" i="105"/>
  <c r="T2709" i="105"/>
  <c r="T2628" i="105"/>
  <c r="T1923" i="105"/>
  <c r="T3965" i="105"/>
  <c r="T3982" i="105"/>
  <c r="T3822" i="105"/>
  <c r="T2801" i="105"/>
  <c r="T3556" i="105"/>
  <c r="T3460" i="105"/>
  <c r="T3956" i="105"/>
  <c r="T2498" i="105"/>
  <c r="T2074" i="105"/>
  <c r="T3966" i="105"/>
  <c r="T2146" i="105"/>
  <c r="T3138" i="105"/>
  <c r="T3881" i="105"/>
  <c r="T3318" i="105"/>
  <c r="T2150" i="105"/>
  <c r="T3316" i="105"/>
  <c r="T2521" i="105"/>
  <c r="T3746" i="105"/>
  <c r="T3048" i="105"/>
  <c r="T2839" i="105"/>
  <c r="T3115" i="105"/>
  <c r="T3545" i="105"/>
  <c r="T3847" i="105"/>
  <c r="T3666" i="105"/>
  <c r="T3760" i="105"/>
  <c r="T3894" i="105"/>
  <c r="T3554" i="105"/>
  <c r="T3332" i="105"/>
  <c r="T3178" i="105"/>
  <c r="T3122" i="105"/>
  <c r="T3279" i="105"/>
  <c r="T3322" i="105"/>
  <c r="T3381" i="105"/>
  <c r="T3493" i="105"/>
  <c r="T3388" i="105"/>
  <c r="T3984" i="105"/>
  <c r="T2508" i="105"/>
  <c r="T3691" i="105"/>
  <c r="T3496" i="105"/>
  <c r="T2752" i="105"/>
  <c r="T2783" i="105"/>
  <c r="T3197" i="105"/>
  <c r="T3169" i="105"/>
  <c r="T1932" i="105"/>
  <c r="T1454" i="105"/>
  <c r="T3648" i="105"/>
  <c r="T2619" i="105"/>
  <c r="T4000" i="105"/>
  <c r="T3251" i="105"/>
  <c r="T2398" i="105"/>
  <c r="T3579" i="105"/>
  <c r="T3900" i="105"/>
  <c r="T3910" i="105"/>
  <c r="T3778" i="105"/>
  <c r="T3877" i="105"/>
  <c r="T3559" i="105"/>
  <c r="T2899" i="105"/>
  <c r="T2611" i="105"/>
  <c r="T3524" i="105"/>
  <c r="T1181" i="105"/>
  <c r="T3632" i="105"/>
  <c r="T1331" i="105"/>
  <c r="T2496" i="105"/>
  <c r="T2813" i="105"/>
  <c r="T3168" i="105"/>
  <c r="T2944" i="105"/>
  <c r="T3243" i="105"/>
  <c r="T1944" i="105"/>
  <c r="T1380" i="105"/>
  <c r="T3909" i="105"/>
  <c r="T2127" i="105"/>
  <c r="T3158" i="105"/>
  <c r="T3552" i="105"/>
  <c r="T3503" i="105"/>
  <c r="T3584" i="105"/>
  <c r="T3595" i="105"/>
  <c r="T2253" i="105"/>
  <c r="T3183" i="105"/>
  <c r="T2700" i="105"/>
  <c r="T3030" i="105"/>
  <c r="T2455" i="105"/>
  <c r="T2539" i="105"/>
  <c r="T3861" i="105"/>
  <c r="T3635" i="105"/>
  <c r="T3823" i="105"/>
  <c r="T3713" i="105"/>
  <c r="T2434" i="105"/>
  <c r="T3730" i="105"/>
  <c r="T3640" i="105"/>
  <c r="T3376" i="105"/>
  <c r="T1553" i="105"/>
  <c r="T3474" i="105"/>
  <c r="T3701" i="105"/>
  <c r="T3530" i="105"/>
  <c r="T3482" i="105"/>
  <c r="T2660" i="105"/>
  <c r="T3419" i="105"/>
  <c r="T2520" i="105"/>
  <c r="T3758" i="105"/>
  <c r="T2073" i="105"/>
  <c r="T3403" i="105"/>
  <c r="T1556" i="105"/>
  <c r="T3172" i="105"/>
  <c r="T1455" i="105"/>
  <c r="T3864" i="105"/>
  <c r="T3681" i="105"/>
  <c r="T3766" i="105"/>
  <c r="T2651" i="105"/>
  <c r="T2229" i="105"/>
  <c r="T2842" i="105"/>
  <c r="T3355" i="105"/>
  <c r="T3519" i="105"/>
  <c r="T3814" i="105"/>
  <c r="T3242" i="105"/>
  <c r="T3954" i="105"/>
  <c r="T3762" i="105"/>
  <c r="T3689" i="105"/>
  <c r="T2728" i="105"/>
  <c r="T3103" i="105"/>
  <c r="T3695" i="105"/>
  <c r="T3738" i="105"/>
  <c r="T3627" i="105"/>
  <c r="T3754" i="105"/>
  <c r="T3638" i="105"/>
  <c r="T3928" i="105"/>
  <c r="T3953" i="105"/>
  <c r="T3685" i="105"/>
  <c r="T2506" i="105"/>
  <c r="T3450" i="105"/>
  <c r="T3615" i="105"/>
  <c r="T3865" i="105"/>
  <c r="T3931" i="105"/>
  <c r="T3783" i="105"/>
  <c r="T3400" i="105"/>
  <c r="T3077" i="105"/>
  <c r="T3424" i="105"/>
  <c r="T3267" i="105"/>
  <c r="T3737" i="105"/>
  <c r="T2910" i="105"/>
  <c r="T1915" i="105"/>
  <c r="T3650" i="105"/>
  <c r="T3836" i="105"/>
  <c r="T3622" i="105"/>
  <c r="T3642" i="105"/>
  <c r="T3821" i="105"/>
  <c r="T3249" i="105"/>
  <c r="T3063" i="105"/>
  <c r="T3224" i="105"/>
  <c r="T3610" i="105"/>
  <c r="T3568" i="105"/>
  <c r="T2767" i="105"/>
  <c r="T3699" i="105"/>
  <c r="T3427" i="105"/>
  <c r="T2925" i="105"/>
  <c r="T2996" i="105"/>
  <c r="T2591" i="105"/>
  <c r="T2685" i="105"/>
  <c r="T3709" i="105"/>
  <c r="T2137" i="105"/>
  <c r="T2795" i="105"/>
  <c r="T1531" i="105"/>
  <c r="T2172" i="105"/>
  <c r="T2039" i="105"/>
  <c r="T2235" i="105"/>
  <c r="T1955" i="105"/>
  <c r="T2023" i="105"/>
  <c r="T1579" i="105"/>
  <c r="T3512" i="105"/>
  <c r="T1147" i="105"/>
  <c r="T3704" i="105"/>
  <c r="T1408" i="105"/>
  <c r="T2979" i="105"/>
  <c r="T1300" i="105"/>
  <c r="T2135" i="105"/>
  <c r="T1672" i="105"/>
  <c r="T1997" i="105"/>
  <c r="T3624" i="105"/>
  <c r="T1432" i="105"/>
  <c r="T3945" i="105"/>
  <c r="T3488" i="105"/>
  <c r="T3586" i="105"/>
  <c r="T3236" i="105"/>
  <c r="T3971" i="105"/>
  <c r="T3090" i="105"/>
  <c r="T3550" i="105"/>
  <c r="T3501" i="105"/>
  <c r="T2765" i="105"/>
  <c r="T3463" i="105"/>
  <c r="T2513" i="105"/>
  <c r="T3401" i="105"/>
  <c r="T2830" i="105"/>
  <c r="T2560" i="105"/>
  <c r="T2557" i="105"/>
  <c r="T2744" i="105"/>
  <c r="T2565" i="105"/>
  <c r="T2626" i="105"/>
  <c r="T1840" i="105"/>
  <c r="T2528" i="105"/>
  <c r="T3517" i="105"/>
  <c r="T1439" i="105"/>
  <c r="T2786" i="105"/>
  <c r="T1508" i="105"/>
  <c r="T2001" i="105"/>
  <c r="T1992" i="105"/>
  <c r="T1448" i="105"/>
  <c r="T3392" i="105"/>
  <c r="T2189" i="105"/>
  <c r="T2956" i="105"/>
  <c r="T3574" i="105"/>
  <c r="T2876" i="105"/>
  <c r="T2169" i="105"/>
  <c r="T2111" i="105"/>
  <c r="T1452" i="105"/>
  <c r="T1390" i="105"/>
  <c r="T1889" i="105"/>
  <c r="T1346" i="105"/>
  <c r="T3181" i="105"/>
  <c r="T1409" i="105"/>
  <c r="T3765" i="105"/>
  <c r="T3918" i="105"/>
  <c r="T3774" i="105"/>
  <c r="T3407" i="105"/>
  <c r="T3527" i="105"/>
  <c r="T3218" i="105"/>
  <c r="T3150" i="105"/>
  <c r="T3055" i="105"/>
  <c r="T3065" i="105"/>
  <c r="T2950" i="105"/>
  <c r="T3739" i="105"/>
  <c r="T3238" i="105"/>
  <c r="T3994" i="105"/>
  <c r="T2832" i="105"/>
  <c r="T2812" i="105"/>
  <c r="T2764" i="105"/>
  <c r="T2524" i="105"/>
  <c r="T2419" i="105"/>
  <c r="T2390" i="105"/>
  <c r="T2458" i="105"/>
  <c r="T1844" i="105"/>
  <c r="T2447" i="105"/>
  <c r="T1495" i="105"/>
  <c r="T2357" i="105"/>
  <c r="T1952" i="105"/>
  <c r="T2090" i="105"/>
  <c r="T1937" i="105"/>
  <c r="T2141" i="105"/>
  <c r="T1421" i="105"/>
  <c r="T3365" i="105"/>
  <c r="T1504" i="105"/>
  <c r="T2740" i="105"/>
  <c r="T2724" i="105"/>
  <c r="T1292" i="105"/>
  <c r="T1159" i="105"/>
  <c r="T3109" i="105"/>
  <c r="T2689" i="105"/>
  <c r="T1956" i="105"/>
  <c r="T1249" i="105"/>
  <c r="T1364" i="105"/>
  <c r="T1792" i="105"/>
  <c r="T1516" i="105"/>
  <c r="T1587" i="105"/>
  <c r="T3644" i="105"/>
  <c r="T2379" i="105"/>
  <c r="T3939" i="105"/>
  <c r="T3131" i="105"/>
  <c r="T3803" i="105"/>
  <c r="T3024" i="105"/>
  <c r="T3913" i="105"/>
  <c r="T3557" i="105"/>
  <c r="T3266" i="105"/>
  <c r="T2869" i="105"/>
  <c r="T4001" i="105"/>
  <c r="T3845" i="105"/>
  <c r="T3106" i="105"/>
  <c r="T3594" i="105"/>
  <c r="T3875" i="105"/>
  <c r="T3878" i="105"/>
  <c r="T2491" i="105"/>
  <c r="T1650" i="105"/>
  <c r="T2354" i="105"/>
  <c r="T2572" i="105"/>
  <c r="T1725" i="105"/>
  <c r="T2337" i="105"/>
  <c r="T1875" i="105"/>
  <c r="T3357" i="105"/>
  <c r="T1315" i="105"/>
  <c r="T2175" i="105"/>
  <c r="T1431" i="105"/>
  <c r="T2216" i="105"/>
  <c r="T3796" i="105"/>
  <c r="T3773" i="105"/>
  <c r="T2006" i="105"/>
  <c r="T1637" i="105"/>
  <c r="T3111" i="105"/>
  <c r="T1800" i="105"/>
  <c r="T2083" i="105"/>
  <c r="T1339" i="105"/>
  <c r="T3160" i="105"/>
  <c r="T1365" i="105"/>
  <c r="T2567" i="105"/>
  <c r="T2612" i="105"/>
  <c r="T2870" i="105"/>
  <c r="T2553" i="105"/>
  <c r="T2713" i="105"/>
  <c r="T1234" i="105"/>
  <c r="T3282" i="105"/>
  <c r="T1209" i="105"/>
  <c r="T2063" i="105"/>
  <c r="T2064" i="105"/>
  <c r="T3794" i="105"/>
  <c r="T3904" i="105"/>
  <c r="T2993" i="105"/>
  <c r="T3824" i="105"/>
  <c r="T2897" i="105"/>
  <c r="T2748" i="105"/>
  <c r="T3818" i="105"/>
  <c r="T2176" i="105"/>
  <c r="T2451" i="105"/>
  <c r="T2328" i="105"/>
  <c r="T2311" i="105"/>
  <c r="T2981" i="105"/>
  <c r="T2247" i="105"/>
  <c r="T2326" i="105"/>
  <c r="T3898" i="105"/>
  <c r="T3682" i="105"/>
  <c r="T3639" i="105"/>
  <c r="T3817" i="105"/>
  <c r="T3850" i="105"/>
  <c r="T3038" i="105"/>
  <c r="T3453" i="105"/>
  <c r="T2968" i="105"/>
  <c r="T2926" i="105"/>
  <c r="T3505" i="105"/>
  <c r="T3191" i="105"/>
  <c r="T3491" i="105"/>
  <c r="T2872" i="105"/>
  <c r="T2716" i="105"/>
  <c r="T2561" i="105"/>
  <c r="T3816" i="105"/>
  <c r="T3698" i="105"/>
  <c r="T2935" i="105"/>
  <c r="T1772" i="105"/>
  <c r="T2223" i="105"/>
  <c r="T3128" i="105"/>
  <c r="T1633" i="105"/>
  <c r="T1296" i="105"/>
  <c r="T3854" i="105"/>
  <c r="T3670" i="105"/>
  <c r="T3628" i="105"/>
  <c r="T3926" i="105"/>
  <c r="T3846" i="105"/>
  <c r="T3720" i="105"/>
  <c r="T2919" i="105"/>
  <c r="T2915" i="105"/>
  <c r="T3782" i="105"/>
  <c r="T3804" i="105"/>
  <c r="T3553" i="105"/>
  <c r="T2653" i="105"/>
  <c r="T2541" i="105"/>
  <c r="T3785" i="105"/>
  <c r="T3663" i="105"/>
  <c r="T2010" i="105"/>
  <c r="T2404" i="105"/>
  <c r="T3843" i="105"/>
  <c r="T2294" i="105"/>
  <c r="T1752" i="105"/>
  <c r="T2178" i="105"/>
  <c r="T3017" i="105"/>
  <c r="T1626" i="105"/>
  <c r="T2264" i="105"/>
  <c r="T3806" i="105"/>
  <c r="T3566" i="105"/>
  <c r="T3979" i="105"/>
  <c r="T3809" i="105"/>
  <c r="T3721" i="105"/>
  <c r="T3987" i="105"/>
  <c r="T3694" i="105"/>
  <c r="T3891" i="105"/>
  <c r="T3855" i="105"/>
  <c r="T3673" i="105"/>
  <c r="T3373" i="105"/>
  <c r="T3924" i="105"/>
  <c r="T3629" i="105"/>
  <c r="T3645" i="105"/>
  <c r="T3180" i="105"/>
  <c r="T2818" i="105"/>
  <c r="T3779" i="105"/>
  <c r="T3907" i="105"/>
  <c r="T3596" i="105"/>
  <c r="T3134" i="105"/>
  <c r="T3541" i="105"/>
  <c r="T2803" i="105"/>
  <c r="T3439" i="105"/>
  <c r="T3232" i="105"/>
  <c r="T3101" i="105"/>
  <c r="T2834" i="105"/>
  <c r="T3345" i="105"/>
  <c r="T2319" i="105"/>
  <c r="T2931" i="105"/>
  <c r="T1673" i="105"/>
  <c r="T3411" i="105"/>
  <c r="T3516" i="105"/>
  <c r="T2132" i="105"/>
  <c r="T3113" i="105"/>
  <c r="T2555" i="105"/>
  <c r="T3399" i="105"/>
  <c r="T1414" i="105"/>
  <c r="T3829" i="105"/>
  <c r="T3577" i="105"/>
  <c r="T3927" i="105"/>
  <c r="T3173" i="105"/>
  <c r="T3226" i="105"/>
  <c r="T3022" i="105"/>
  <c r="T2932" i="105"/>
  <c r="T2821" i="105"/>
  <c r="T2759" i="105"/>
  <c r="T1600" i="105"/>
  <c r="T1981" i="105"/>
  <c r="T1569" i="105"/>
  <c r="T2542" i="105"/>
  <c r="T1264" i="105"/>
  <c r="T2550" i="105"/>
  <c r="T2428" i="105"/>
  <c r="T1219" i="105"/>
  <c r="T2768" i="105"/>
  <c r="T2788" i="105"/>
  <c r="T1741" i="105"/>
  <c r="T1277" i="105"/>
  <c r="T3839" i="105"/>
  <c r="T3613" i="105"/>
  <c r="T3513" i="105"/>
  <c r="T3247" i="105"/>
  <c r="T3676" i="105"/>
  <c r="T2984" i="105"/>
  <c r="T3097" i="105"/>
  <c r="T2472" i="105"/>
  <c r="T2601" i="105"/>
  <c r="T2133" i="105"/>
  <c r="T2279" i="105"/>
  <c r="T2688" i="105"/>
  <c r="T2723" i="105"/>
  <c r="T3029" i="105"/>
  <c r="T3920" i="105"/>
  <c r="T1595" i="105"/>
  <c r="T1974" i="105"/>
  <c r="T1549" i="105"/>
  <c r="T1190" i="105"/>
  <c r="T3198" i="105"/>
  <c r="T2397" i="105"/>
  <c r="T1949" i="105"/>
  <c r="T2027" i="105"/>
  <c r="T2155" i="105"/>
  <c r="T2894" i="105"/>
  <c r="T3743" i="105"/>
  <c r="T3457" i="105"/>
  <c r="T3436" i="105"/>
  <c r="T3187" i="105"/>
  <c r="T2938" i="105"/>
  <c r="T3084" i="105"/>
  <c r="T3360" i="105"/>
  <c r="T2536" i="105"/>
  <c r="T2115" i="105"/>
  <c r="T2266" i="105"/>
  <c r="T2024" i="105"/>
  <c r="T2476" i="105"/>
  <c r="T2657" i="105"/>
  <c r="T2965" i="105"/>
  <c r="T1959" i="105"/>
  <c r="T3155" i="105"/>
  <c r="T2461" i="105"/>
  <c r="T3711" i="105"/>
  <c r="T3422" i="105"/>
  <c r="T3395" i="105"/>
  <c r="T3722" i="105"/>
  <c r="T3083" i="105"/>
  <c r="T3189" i="105"/>
  <c r="T2901" i="105"/>
  <c r="T2439" i="105"/>
  <c r="T2855" i="105"/>
  <c r="T2494" i="105"/>
  <c r="T2022" i="105"/>
  <c r="T2012" i="105"/>
  <c r="T2431" i="105"/>
  <c r="T2763" i="105"/>
  <c r="T1388" i="105"/>
  <c r="T1951" i="105"/>
  <c r="T3136" i="105"/>
  <c r="T1522" i="105"/>
  <c r="T3444" i="105"/>
  <c r="T2874" i="105"/>
  <c r="T2162" i="105"/>
  <c r="T1928" i="105"/>
  <c r="T1150" i="105"/>
  <c r="T2643" i="105"/>
  <c r="T2099" i="105"/>
  <c r="T3675" i="105"/>
  <c r="T3356" i="105"/>
  <c r="T3433" i="105"/>
  <c r="T3771" i="105"/>
  <c r="T2953" i="105"/>
  <c r="T3118" i="105"/>
  <c r="T2809" i="105"/>
  <c r="T2435" i="105"/>
  <c r="T2758" i="105"/>
  <c r="T3993" i="105"/>
  <c r="T1669" i="105"/>
  <c r="T1946" i="105"/>
  <c r="T1977" i="105"/>
  <c r="T3725" i="105"/>
  <c r="T3414" i="105"/>
  <c r="T3156" i="105"/>
  <c r="T3423" i="105"/>
  <c r="T3763" i="105"/>
  <c r="T2430" i="105"/>
  <c r="T2706" i="105"/>
  <c r="T1658" i="105"/>
  <c r="T2271" i="105"/>
  <c r="T1445" i="105"/>
  <c r="T3348" i="105"/>
  <c r="T3007" i="105"/>
  <c r="T2129" i="105"/>
  <c r="T3986" i="105"/>
  <c r="T3656" i="105"/>
  <c r="T3795" i="105"/>
  <c r="T3276" i="105"/>
  <c r="T3358" i="105"/>
  <c r="T3147" i="105"/>
  <c r="T3408" i="105"/>
  <c r="T3425" i="105"/>
  <c r="T3338" i="105"/>
  <c r="T2912" i="105"/>
  <c r="T2751" i="105"/>
  <c r="T2340" i="105"/>
  <c r="T2682" i="105"/>
  <c r="T3581" i="105"/>
  <c r="T3756" i="105"/>
  <c r="T2267" i="105"/>
  <c r="T2301" i="105"/>
  <c r="T2606" i="105"/>
  <c r="T1882" i="105"/>
  <c r="T2850" i="105"/>
  <c r="T2203" i="105"/>
  <c r="T2747" i="105"/>
  <c r="T2484" i="105"/>
  <c r="T1675" i="105"/>
  <c r="T3649" i="105"/>
  <c r="T3750" i="105"/>
  <c r="T3228" i="105"/>
  <c r="T3317" i="105"/>
  <c r="T3135" i="105"/>
  <c r="T3377" i="105"/>
  <c r="T3327" i="105"/>
  <c r="T3710" i="105"/>
  <c r="T2679" i="105"/>
  <c r="T3421" i="105"/>
  <c r="T3718" i="105"/>
  <c r="T2206" i="105"/>
  <c r="T2281" i="105"/>
  <c r="T1868" i="105"/>
  <c r="T1276" i="105"/>
  <c r="T2976" i="105"/>
  <c r="T2684" i="105"/>
  <c r="T1856" i="105"/>
  <c r="T1576" i="105"/>
  <c r="T1815" i="105"/>
  <c r="T1859" i="105"/>
  <c r="T2252" i="105"/>
  <c r="T2323" i="105"/>
  <c r="T1971" i="105"/>
  <c r="T2243" i="105"/>
  <c r="T3726" i="105"/>
  <c r="T1131" i="105"/>
  <c r="T1182" i="105"/>
  <c r="T2036" i="105"/>
  <c r="T2345" i="105"/>
  <c r="T2641" i="105"/>
  <c r="T2576" i="105"/>
  <c r="T2088" i="105"/>
  <c r="T1463" i="105"/>
  <c r="T1144" i="105"/>
  <c r="T1430" i="105"/>
  <c r="T1831" i="105"/>
  <c r="T1892" i="105"/>
  <c r="T2819" i="105"/>
  <c r="T2652" i="105"/>
  <c r="T2095" i="105"/>
  <c r="T3745" i="105"/>
  <c r="T3208" i="105"/>
  <c r="T3781" i="105"/>
  <c r="T3367" i="105"/>
  <c r="T3261" i="105"/>
  <c r="T3144" i="105"/>
  <c r="T2779" i="105"/>
  <c r="T2309" i="105"/>
  <c r="T1732" i="105"/>
  <c r="T1933" i="105"/>
  <c r="T2361" i="105"/>
  <c r="T2871" i="105"/>
  <c r="T1160" i="105"/>
  <c r="T2615" i="105"/>
  <c r="T2047" i="105"/>
  <c r="T2875" i="105"/>
  <c r="T2945" i="105"/>
  <c r="T1467" i="105"/>
  <c r="T3352" i="105"/>
  <c r="T1734" i="105"/>
  <c r="T2228" i="105"/>
  <c r="T2559" i="105"/>
  <c r="T1894" i="105"/>
  <c r="T1283" i="105"/>
  <c r="T1196" i="105"/>
  <c r="T3000" i="105"/>
  <c r="T1124" i="105"/>
  <c r="T1883" i="105"/>
  <c r="T1507" i="105"/>
  <c r="T1870" i="105"/>
  <c r="T2089" i="105"/>
  <c r="T2750" i="105"/>
  <c r="T1557" i="105"/>
  <c r="T1996" i="105"/>
  <c r="T1668" i="105"/>
  <c r="T1352" i="105"/>
  <c r="T2145" i="105"/>
  <c r="T1998" i="105"/>
  <c r="T1269" i="105"/>
  <c r="T3723" i="105"/>
  <c r="T2138" i="105"/>
  <c r="T3674" i="105"/>
  <c r="T3697" i="105"/>
  <c r="T3152" i="105"/>
  <c r="T3214" i="105"/>
  <c r="T3350" i="105"/>
  <c r="T3560" i="105"/>
  <c r="T2708" i="105"/>
  <c r="T3592" i="105"/>
  <c r="T3231" i="105"/>
  <c r="T1885" i="105"/>
  <c r="T2358" i="105"/>
  <c r="T2807" i="105"/>
  <c r="T1848" i="105"/>
  <c r="T2573" i="105"/>
  <c r="T3867" i="105"/>
  <c r="T2780" i="105"/>
  <c r="T2399" i="105"/>
  <c r="T1696" i="105"/>
  <c r="T1716" i="105"/>
  <c r="T1773" i="105"/>
  <c r="T2532" i="105"/>
  <c r="T1240" i="105"/>
  <c r="T2067" i="105"/>
  <c r="T2733" i="105"/>
  <c r="T1728" i="105"/>
  <c r="T1440" i="105"/>
  <c r="T2031" i="105"/>
  <c r="T1287" i="105"/>
  <c r="T1221" i="105"/>
  <c r="T2106" i="105"/>
  <c r="T1666" i="105"/>
  <c r="T1812" i="105"/>
  <c r="T2103" i="105"/>
  <c r="T1212" i="105"/>
  <c r="T1706" i="105"/>
  <c r="T1271" i="105"/>
  <c r="T1210" i="105"/>
  <c r="T3895" i="105"/>
  <c r="T3544" i="105"/>
  <c r="T3603" i="105"/>
  <c r="T3205" i="105"/>
  <c r="T3658" i="105"/>
  <c r="T3215" i="105"/>
  <c r="T3977" i="105"/>
  <c r="T3792" i="105"/>
  <c r="T3948" i="105"/>
  <c r="T3085" i="105"/>
  <c r="T3467" i="105"/>
  <c r="T3943" i="105"/>
  <c r="T3221" i="105"/>
  <c r="T3630" i="105"/>
  <c r="T1646" i="105"/>
  <c r="T2544" i="105"/>
  <c r="T3500" i="105"/>
  <c r="T2722" i="105"/>
  <c r="T1611" i="105"/>
  <c r="T3125" i="105"/>
  <c r="T3917" i="105"/>
  <c r="T2509" i="105"/>
  <c r="T1719" i="105"/>
  <c r="T1321" i="105"/>
  <c r="T2051" i="105"/>
  <c r="T2655" i="105"/>
  <c r="T2425" i="105"/>
  <c r="T1353" i="105"/>
  <c r="T1286" i="105"/>
  <c r="T2217" i="105"/>
  <c r="T1861" i="105"/>
  <c r="T2681" i="105"/>
  <c r="T1279" i="105"/>
  <c r="T1548" i="105"/>
  <c r="T1917" i="105"/>
  <c r="T1250" i="105"/>
  <c r="T2059" i="105"/>
  <c r="T2701" i="105"/>
  <c r="T1303" i="105"/>
  <c r="T1715" i="105"/>
  <c r="T1359" i="105"/>
  <c r="T2032" i="105"/>
  <c r="T1129" i="105"/>
  <c r="T2902" i="105"/>
  <c r="T2130" i="105"/>
  <c r="T3305" i="105"/>
  <c r="T1638" i="105"/>
  <c r="T1608" i="105"/>
  <c r="T3498" i="105"/>
  <c r="T3161" i="105"/>
  <c r="T3146" i="105"/>
  <c r="T3072" i="105"/>
  <c r="T3611" i="105"/>
  <c r="T3601" i="105"/>
  <c r="T3852" i="105"/>
  <c r="T3164" i="105"/>
  <c r="T2237" i="105"/>
  <c r="T2239" i="105"/>
  <c r="T1630" i="105"/>
  <c r="T2371" i="105"/>
  <c r="T3364" i="105"/>
  <c r="T2658" i="105"/>
  <c r="T2796" i="105"/>
  <c r="T2522" i="105"/>
  <c r="T2207" i="105"/>
  <c r="T1401" i="105"/>
  <c r="T1686" i="105"/>
  <c r="T1759" i="105"/>
  <c r="T3497" i="105"/>
  <c r="T2467" i="105"/>
  <c r="T1661" i="105"/>
  <c r="T2595" i="105"/>
  <c r="T2270" i="105"/>
  <c r="T1695" i="105"/>
  <c r="T1143" i="105"/>
  <c r="T2042" i="105"/>
  <c r="T1570" i="105"/>
  <c r="T1577" i="105"/>
  <c r="T2895" i="105"/>
  <c r="T1231" i="105"/>
  <c r="T1200" i="105"/>
  <c r="T1205" i="105"/>
  <c r="T2804" i="105"/>
  <c r="T2583" i="105"/>
  <c r="T1691" i="105"/>
  <c r="T2050" i="105"/>
  <c r="T3951" i="105"/>
  <c r="T3991" i="105"/>
  <c r="T3714" i="105"/>
  <c r="T3515" i="105"/>
  <c r="T3076" i="105"/>
  <c r="T3093" i="105"/>
  <c r="T3522" i="105"/>
  <c r="T3580" i="105"/>
  <c r="T2407" i="105"/>
  <c r="T3289" i="105"/>
  <c r="T1750" i="105"/>
  <c r="T1980" i="105"/>
  <c r="T2198" i="105"/>
  <c r="T2275" i="105"/>
  <c r="T3304" i="105"/>
  <c r="T1993" i="105"/>
  <c r="T2167" i="105"/>
  <c r="T1301" i="105"/>
  <c r="T3015" i="105"/>
  <c r="T1680" i="105"/>
  <c r="T1601" i="105"/>
  <c r="T2824" i="105"/>
  <c r="T2575" i="105"/>
  <c r="T1821" i="105"/>
  <c r="T1681" i="105"/>
  <c r="T3983" i="105"/>
  <c r="T1811" i="105"/>
  <c r="T1267" i="105"/>
  <c r="T2322" i="105"/>
  <c r="T2149" i="105"/>
  <c r="T1192" i="105"/>
  <c r="T1791" i="105"/>
  <c r="T3786" i="105"/>
  <c r="T1563" i="105"/>
  <c r="T3805" i="105"/>
  <c r="T1180" i="105"/>
  <c r="T1311" i="105"/>
  <c r="T1152" i="105"/>
  <c r="T3220" i="105"/>
  <c r="T2142" i="105"/>
  <c r="T2096" i="105"/>
  <c r="T3020" i="105"/>
  <c r="T3394" i="105"/>
  <c r="T1191" i="105"/>
  <c r="T2160" i="105"/>
  <c r="T3605" i="105"/>
  <c r="T3905" i="105"/>
  <c r="T3969" i="105"/>
  <c r="T3608" i="105"/>
  <c r="T3510" i="105"/>
  <c r="T3089" i="105"/>
  <c r="T3044" i="105"/>
  <c r="T3452" i="105"/>
  <c r="T3301" i="105"/>
  <c r="T3735" i="105"/>
  <c r="T3073" i="105"/>
  <c r="T2159" i="105"/>
  <c r="T3219" i="105"/>
  <c r="T2230" i="105"/>
  <c r="T2571" i="105"/>
  <c r="T2019" i="105"/>
  <c r="T2670" i="105"/>
  <c r="T2856" i="105"/>
  <c r="T2306" i="105"/>
  <c r="T1512" i="105"/>
  <c r="T1877" i="105"/>
  <c r="T2474" i="105"/>
  <c r="T1795" i="105"/>
  <c r="T1660" i="105"/>
  <c r="T2881" i="105"/>
  <c r="T1538" i="105"/>
  <c r="T2109" i="105"/>
  <c r="T1155" i="105"/>
  <c r="T2015" i="105"/>
  <c r="T2429" i="105"/>
  <c r="T3331" i="105"/>
  <c r="T1342" i="105"/>
  <c r="T1566" i="105"/>
  <c r="T2355" i="105"/>
  <c r="T1886" i="105"/>
  <c r="T1806" i="105"/>
  <c r="T3602" i="105"/>
  <c r="T3957" i="105"/>
  <c r="T3108" i="105"/>
  <c r="T3988" i="105"/>
  <c r="T3002" i="105"/>
  <c r="T3393" i="105"/>
  <c r="T2954" i="105"/>
  <c r="T3258" i="105"/>
  <c r="T3284" i="105"/>
  <c r="T2904" i="105"/>
  <c r="T2683" i="105"/>
  <c r="T3295" i="105"/>
  <c r="T1922" i="105"/>
  <c r="T2152" i="105"/>
  <c r="T2545" i="105"/>
  <c r="T2068" i="105"/>
  <c r="T2629" i="105"/>
  <c r="T1643" i="105"/>
  <c r="T1506" i="105"/>
  <c r="T1871" i="105"/>
  <c r="T2676" i="105"/>
  <c r="T1703" i="105"/>
  <c r="T2792" i="105"/>
  <c r="T2854" i="105"/>
  <c r="T1523" i="105"/>
  <c r="T1302" i="105"/>
  <c r="T2100" i="105"/>
  <c r="T2389" i="105"/>
  <c r="T1960" i="105"/>
  <c r="T1825" i="105"/>
  <c r="T2183" i="105"/>
  <c r="T1120" i="105"/>
  <c r="T3321" i="105"/>
  <c r="T2231" i="105"/>
  <c r="T3770" i="105"/>
  <c r="T3950" i="105"/>
  <c r="T3033" i="105"/>
  <c r="T3980" i="105"/>
  <c r="T3071" i="105"/>
  <c r="T2958" i="105"/>
  <c r="T2909" i="105"/>
  <c r="T3353" i="105"/>
  <c r="T3269" i="105"/>
  <c r="T2798" i="105"/>
  <c r="T3285" i="105"/>
  <c r="T1880" i="105"/>
  <c r="T1954" i="105"/>
  <c r="T1943" i="105"/>
  <c r="T2131" i="105"/>
  <c r="T2093" i="105"/>
  <c r="T3145" i="105"/>
  <c r="T1505" i="105"/>
  <c r="T3142" i="105"/>
  <c r="T2471" i="105"/>
  <c r="T2330" i="105"/>
  <c r="T3923" i="105"/>
  <c r="T1141" i="105"/>
  <c r="T2888" i="105"/>
  <c r="T1543" i="105"/>
  <c r="T1494" i="105"/>
  <c r="T2905" i="105"/>
  <c r="T1852" i="105"/>
  <c r="T2329" i="105"/>
  <c r="T1485" i="105"/>
  <c r="T3311" i="105"/>
  <c r="T1397" i="105"/>
  <c r="T3137" i="105"/>
  <c r="T2053" i="105"/>
  <c r="T2214" i="105"/>
  <c r="T2554" i="105"/>
  <c r="T3693" i="105"/>
  <c r="T2960" i="105"/>
  <c r="T2011" i="105"/>
  <c r="T1942" i="105"/>
  <c r="T1824" i="105"/>
  <c r="T1299" i="105"/>
  <c r="T2134" i="105"/>
  <c r="T3968" i="105"/>
  <c r="T3286" i="105"/>
  <c r="T3912" i="105"/>
  <c r="T2911" i="105"/>
  <c r="T3049" i="105"/>
  <c r="T2903" i="105"/>
  <c r="T3290" i="105"/>
  <c r="T3192" i="105"/>
  <c r="T3244" i="105"/>
  <c r="T2754" i="105"/>
  <c r="T1940" i="105"/>
  <c r="T2071" i="105"/>
  <c r="T2394" i="105"/>
  <c r="T2288" i="105"/>
  <c r="T3480" i="105"/>
  <c r="T2566" i="105"/>
  <c r="T1117" i="105"/>
  <c r="T2782" i="105"/>
  <c r="T1617" i="105"/>
  <c r="T3476" i="105"/>
  <c r="T1355" i="105"/>
  <c r="T2502" i="105"/>
  <c r="T3526" i="105"/>
  <c r="T2882" i="105"/>
  <c r="T2377" i="105"/>
  <c r="T2226" i="105"/>
  <c r="T1113" i="105"/>
  <c r="T1245" i="105"/>
  <c r="T3692" i="105"/>
  <c r="T1110" i="105"/>
  <c r="T1722" i="105"/>
  <c r="T1764" i="105"/>
  <c r="T1484" i="105"/>
  <c r="T1332" i="105"/>
  <c r="T3018" i="105"/>
  <c r="T1684" i="105"/>
  <c r="T2105" i="105"/>
  <c r="T1912" i="105"/>
  <c r="T2080" i="105"/>
  <c r="T2380" i="105"/>
  <c r="T2673" i="105"/>
  <c r="T1662" i="105"/>
  <c r="T1965" i="105"/>
  <c r="T3841" i="105"/>
  <c r="T2082" i="105"/>
  <c r="T1341" i="105"/>
  <c r="T3728" i="105"/>
  <c r="T3389" i="105"/>
  <c r="T3961" i="105"/>
  <c r="T3008" i="105"/>
  <c r="T2846" i="105"/>
  <c r="T3223" i="105"/>
  <c r="T3310" i="105"/>
  <c r="T3027" i="105"/>
  <c r="T3120" i="105"/>
  <c r="T2838" i="105"/>
  <c r="T3167" i="105"/>
  <c r="T2690" i="105"/>
  <c r="T1678" i="105"/>
  <c r="T3013" i="105"/>
  <c r="T1442" i="105"/>
  <c r="T2062" i="105"/>
  <c r="T1700" i="105"/>
  <c r="T3398" i="105"/>
  <c r="T1343" i="105"/>
  <c r="T3380" i="105"/>
  <c r="T2421" i="105"/>
  <c r="T3252" i="105"/>
  <c r="T1398" i="105"/>
  <c r="T2245" i="105"/>
  <c r="T1962" i="105"/>
  <c r="T2884" i="105"/>
  <c r="T2669" i="105"/>
  <c r="T2533" i="105"/>
  <c r="T1399" i="105"/>
  <c r="T1544" i="105"/>
  <c r="T1935" i="105"/>
  <c r="T2648" i="105"/>
  <c r="T2079" i="105"/>
  <c r="T1970" i="105"/>
  <c r="T1176" i="105"/>
  <c r="T1378" i="105"/>
  <c r="T3990" i="105"/>
  <c r="T3736" i="105"/>
  <c r="T3835" i="105"/>
  <c r="T3561" i="105"/>
  <c r="T3233" i="105"/>
  <c r="T3432" i="105"/>
  <c r="T3368" i="105"/>
  <c r="T3915" i="105"/>
  <c r="T2878" i="105"/>
  <c r="T2825" i="105"/>
  <c r="T2770" i="105"/>
  <c r="T3074" i="105"/>
  <c r="T2372" i="105"/>
  <c r="T3045" i="105"/>
  <c r="T2607" i="105"/>
  <c r="T1642" i="105"/>
  <c r="T1698" i="105"/>
  <c r="T1853" i="105"/>
  <c r="T1337" i="105"/>
  <c r="T2052" i="105"/>
  <c r="T2350" i="105"/>
  <c r="T2218" i="105"/>
  <c r="T2411" i="105"/>
  <c r="T3225" i="105"/>
  <c r="T1358" i="105"/>
  <c r="T1316" i="105"/>
  <c r="T1550" i="105"/>
  <c r="T1907" i="105"/>
  <c r="T3933" i="105"/>
  <c r="T3297" i="105"/>
  <c r="T3853" i="105"/>
  <c r="T3625" i="105"/>
  <c r="T2762" i="105"/>
  <c r="T2739" i="105"/>
  <c r="T2994" i="105"/>
  <c r="T2774" i="105"/>
  <c r="T3148" i="105"/>
  <c r="T3684" i="105"/>
  <c r="T3437" i="105"/>
  <c r="T3262" i="105"/>
  <c r="T3617" i="105"/>
  <c r="T3069" i="105"/>
  <c r="T2548" i="105"/>
  <c r="T2622" i="105"/>
  <c r="T3203" i="105"/>
  <c r="T2698" i="105"/>
  <c r="T2333" i="105"/>
  <c r="T1743" i="105"/>
  <c r="T2766" i="105"/>
  <c r="T2863" i="105"/>
  <c r="T1619" i="105"/>
  <c r="T2193" i="105"/>
  <c r="T3052" i="105"/>
  <c r="T3479" i="105"/>
  <c r="T2778" i="105"/>
  <c r="T3041" i="105"/>
  <c r="T2581" i="105"/>
  <c r="T3757" i="105"/>
  <c r="T3947" i="105"/>
  <c r="T3830" i="105"/>
  <c r="T2479" i="105"/>
  <c r="T3591" i="105"/>
  <c r="T3542" i="105"/>
  <c r="T2815" i="105"/>
  <c r="T2505" i="105"/>
  <c r="T2822" i="105"/>
  <c r="T2384" i="105"/>
  <c r="T2992" i="105"/>
  <c r="T3775" i="105"/>
  <c r="T1588" i="105"/>
  <c r="T1526" i="105"/>
  <c r="T1688" i="105"/>
  <c r="T2452" i="105"/>
  <c r="T1807" i="105"/>
  <c r="T2820" i="105"/>
  <c r="T1540" i="105"/>
  <c r="T2123" i="105"/>
  <c r="T3944" i="105"/>
  <c r="T3121" i="105"/>
  <c r="T3255" i="105"/>
  <c r="T2303" i="105"/>
  <c r="T2291" i="105"/>
  <c r="T1416" i="105"/>
  <c r="T2843" i="105"/>
  <c r="T1109" i="105"/>
  <c r="T3102" i="105"/>
  <c r="T3997" i="105"/>
  <c r="T3729" i="105"/>
  <c r="T3706" i="105"/>
  <c r="T3078" i="105"/>
  <c r="T3563" i="105"/>
  <c r="T3573" i="105"/>
  <c r="T3455" i="105"/>
  <c r="T3430" i="105"/>
  <c r="T2781" i="105"/>
  <c r="T2296" i="105"/>
  <c r="T1541" i="105"/>
  <c r="T2440" i="105"/>
  <c r="T1785" i="105"/>
  <c r="T1991" i="105"/>
  <c r="T3409" i="105"/>
  <c r="T3098" i="105"/>
  <c r="T2995" i="105"/>
  <c r="T1222" i="105"/>
  <c r="T2276" i="105"/>
  <c r="T1168" i="105"/>
  <c r="T1978" i="105"/>
  <c r="T3702" i="105"/>
  <c r="T3863" i="105"/>
  <c r="T3019" i="105"/>
  <c r="T3504" i="105"/>
  <c r="T3405" i="105"/>
  <c r="T2823" i="105"/>
  <c r="T2941" i="105"/>
  <c r="T3196" i="105"/>
  <c r="T3204" i="105"/>
  <c r="T3793" i="105"/>
  <c r="T3936" i="105"/>
  <c r="T3687" i="105"/>
  <c r="T3655" i="105"/>
  <c r="T3801" i="105"/>
  <c r="T3346" i="105"/>
  <c r="T3815" i="105"/>
  <c r="T3438" i="105"/>
  <c r="T3283" i="105"/>
  <c r="T3420" i="105"/>
  <c r="T1911" i="105"/>
  <c r="T2199" i="105"/>
  <c r="T2578" i="105"/>
  <c r="T2900" i="105"/>
  <c r="T2845" i="105"/>
  <c r="T1674" i="105"/>
  <c r="T2037" i="105"/>
  <c r="T3441" i="105"/>
  <c r="T2635" i="105"/>
  <c r="T1466" i="105"/>
  <c r="T3619" i="105"/>
  <c r="T3177" i="105"/>
  <c r="T2693" i="105"/>
  <c r="T1184" i="105"/>
  <c r="T2148" i="105"/>
  <c r="T3477" i="105"/>
  <c r="T2936" i="105"/>
  <c r="T3451" i="105"/>
  <c r="T3288" i="105"/>
  <c r="T3237" i="105"/>
  <c r="T3379" i="105"/>
  <c r="T3217" i="105"/>
  <c r="T2186" i="105"/>
  <c r="T2433" i="105"/>
  <c r="T2257" i="105"/>
  <c r="T2858" i="105"/>
  <c r="T1433" i="105"/>
  <c r="T1624" i="105"/>
  <c r="T2459" i="105"/>
  <c r="T1539" i="105"/>
  <c r="T2194" i="105"/>
  <c r="T1758" i="105"/>
  <c r="T1207" i="105"/>
  <c r="T1575" i="105"/>
  <c r="T3035" i="105"/>
  <c r="T3070" i="105"/>
  <c r="T1225" i="105"/>
  <c r="T1151" i="105"/>
  <c r="T1417" i="105"/>
  <c r="T3337" i="105"/>
  <c r="T1318" i="105"/>
  <c r="T2424" i="105"/>
  <c r="T3767" i="105"/>
  <c r="T1384" i="105"/>
  <c r="T2400" i="105"/>
  <c r="T1926" i="105"/>
  <c r="T2864" i="105"/>
  <c r="T1140" i="105"/>
  <c r="T1481" i="105"/>
  <c r="T2374" i="105"/>
  <c r="T3484" i="105"/>
  <c r="T3468" i="105"/>
  <c r="T1521" i="105"/>
  <c r="T2889" i="105"/>
  <c r="T1314" i="105"/>
  <c r="T1460" i="105"/>
  <c r="T3534" i="105"/>
  <c r="T3705" i="105"/>
  <c r="T1864" i="105"/>
  <c r="T1335" i="105"/>
  <c r="T2221" i="105"/>
  <c r="T2686" i="105"/>
  <c r="T1369" i="105"/>
  <c r="T1826" i="105"/>
  <c r="T2516" i="105"/>
  <c r="T1305" i="105"/>
  <c r="T1411" i="105"/>
  <c r="T2211" i="105"/>
  <c r="T1788" i="105"/>
  <c r="T2726" i="105"/>
  <c r="T1344" i="105"/>
  <c r="T1829" i="105"/>
  <c r="T2742" i="105"/>
  <c r="T1599" i="105"/>
  <c r="T3270" i="105"/>
  <c r="T2197" i="105"/>
  <c r="T1802" i="105"/>
  <c r="T1682" i="105"/>
  <c r="T2697" i="105"/>
  <c r="T1379" i="105"/>
  <c r="T2492" i="105"/>
  <c r="T1284" i="105"/>
  <c r="T3051" i="105"/>
  <c r="T1363" i="105"/>
  <c r="T3014" i="105"/>
  <c r="T1121" i="105"/>
  <c r="T1983" i="105"/>
  <c r="T3667" i="105"/>
  <c r="T2388" i="105"/>
  <c r="T1161" i="105"/>
  <c r="T2924" i="105"/>
  <c r="T1744" i="105"/>
  <c r="T1383" i="105"/>
  <c r="T1721" i="105"/>
  <c r="T1130" i="105"/>
  <c r="T2443" i="105"/>
  <c r="T1235" i="105"/>
  <c r="T2035" i="105"/>
  <c r="T1162" i="105"/>
  <c r="T1648" i="105"/>
  <c r="T1202" i="105"/>
  <c r="T3410" i="105"/>
  <c r="T2454" i="105"/>
  <c r="T1163" i="105"/>
  <c r="T1562" i="105"/>
  <c r="T1641" i="105"/>
  <c r="T3546" i="105"/>
  <c r="T2725" i="105"/>
  <c r="T1218" i="105"/>
  <c r="T1631" i="105"/>
  <c r="T2236" i="105"/>
  <c r="T1324" i="105"/>
  <c r="T2412" i="105"/>
  <c r="T1125" i="105"/>
  <c r="T2077" i="105"/>
  <c r="T1655" i="105"/>
  <c r="T2282" i="105"/>
  <c r="T1513" i="105"/>
  <c r="T2529" i="105"/>
  <c r="T1229" i="105"/>
  <c r="T1193" i="105"/>
  <c r="T1295" i="105"/>
  <c r="T1115" i="105"/>
  <c r="T1888" i="105"/>
  <c r="T1127" i="105"/>
  <c r="T2262" i="105"/>
  <c r="T2076" i="105"/>
  <c r="T1594" i="105"/>
  <c r="T1657" i="105"/>
  <c r="T3105" i="105"/>
  <c r="T2310" i="105"/>
  <c r="T1803" i="105"/>
  <c r="T2610" i="105"/>
  <c r="T2118" i="105"/>
  <c r="T2017" i="105"/>
  <c r="T2961" i="105"/>
  <c r="T2891" i="105"/>
  <c r="T2969" i="105"/>
  <c r="T2738" i="105"/>
  <c r="T2734" i="105"/>
  <c r="T2327" i="105"/>
  <c r="T1818" i="105"/>
  <c r="T2594" i="105"/>
  <c r="T1723" i="105"/>
  <c r="T2205" i="105"/>
  <c r="T3016" i="105"/>
  <c r="T1478" i="105"/>
  <c r="T3031" i="105"/>
  <c r="T3079" i="105"/>
  <c r="T3021" i="105"/>
  <c r="T2921" i="105"/>
  <c r="T3454" i="105"/>
  <c r="T2970" i="105"/>
  <c r="T3459" i="105"/>
  <c r="T2163" i="105"/>
  <c r="T2835" i="105"/>
  <c r="T2147" i="105"/>
  <c r="T2102" i="105"/>
  <c r="T2630" i="105"/>
  <c r="T2538" i="105"/>
  <c r="T1517" i="105"/>
  <c r="T1116" i="105"/>
  <c r="T1437" i="105"/>
  <c r="T1217" i="105"/>
  <c r="T1712" i="105"/>
  <c r="T2336" i="105"/>
  <c r="T1667" i="105"/>
  <c r="T2246" i="105"/>
  <c r="T1547" i="105"/>
  <c r="T2332" i="105"/>
  <c r="T2621" i="105"/>
  <c r="T3325" i="105"/>
  <c r="T2794" i="105"/>
  <c r="T1203" i="105"/>
  <c r="T2675" i="105"/>
  <c r="T2179" i="105"/>
  <c r="T2730" i="105"/>
  <c r="T1921" i="105"/>
  <c r="T2209" i="105"/>
  <c r="T1586" i="105"/>
  <c r="T2091" i="105"/>
  <c r="T2702" i="105"/>
  <c r="T3254" i="105"/>
  <c r="T2072" i="105"/>
  <c r="T3860" i="105"/>
  <c r="T1473" i="105"/>
  <c r="T1972" i="105"/>
  <c r="T2385" i="105"/>
  <c r="T2507" i="105"/>
  <c r="T2299" i="105"/>
  <c r="T2395" i="105"/>
  <c r="T1762" i="105"/>
  <c r="T1777" i="105"/>
  <c r="T1475" i="105"/>
  <c r="T2021" i="105"/>
  <c r="T2477" i="105"/>
  <c r="T1753" i="105"/>
  <c r="T1111" i="105"/>
  <c r="T1188" i="105"/>
  <c r="T1770" i="105"/>
  <c r="T1425" i="105"/>
  <c r="T1413" i="105"/>
  <c r="T1564" i="105"/>
  <c r="T1461" i="105"/>
  <c r="T2356" i="105"/>
  <c r="T2442" i="105"/>
  <c r="T2065" i="105"/>
  <c r="T1751" i="105"/>
  <c r="T3010" i="105"/>
  <c r="T1623" i="105"/>
  <c r="T2449" i="105"/>
  <c r="T1966" i="105"/>
  <c r="T1654" i="105"/>
  <c r="T2488" i="105"/>
  <c r="T1745" i="105"/>
  <c r="T2415" i="105"/>
  <c r="T1493" i="105"/>
  <c r="T1542" i="105"/>
  <c r="T2273" i="105"/>
  <c r="T2836" i="105"/>
  <c r="T3470" i="105"/>
  <c r="T3641" i="105"/>
  <c r="T2297" i="105"/>
  <c r="T1174" i="105"/>
  <c r="T2352" i="105"/>
  <c r="T3529" i="105"/>
  <c r="T3314" i="105"/>
  <c r="T2075" i="105"/>
  <c r="T1737" i="105"/>
  <c r="T2168" i="105"/>
  <c r="T2464" i="105"/>
  <c r="T1259" i="105"/>
  <c r="T1554" i="105"/>
  <c r="T1291" i="105"/>
  <c r="T2295" i="105"/>
  <c r="T1172" i="105"/>
  <c r="T1968" i="105"/>
  <c r="T1982" i="105"/>
  <c r="T1350" i="105"/>
  <c r="T3558" i="105"/>
  <c r="T3669" i="105"/>
  <c r="T1215" i="105"/>
  <c r="T1909" i="105"/>
  <c r="T2104" i="105"/>
  <c r="T1503" i="105"/>
  <c r="T1469" i="105"/>
  <c r="T2112" i="105"/>
  <c r="T3229" i="105"/>
  <c r="T2392" i="105"/>
  <c r="T1362" i="105"/>
  <c r="T2574" i="105"/>
  <c r="T1405" i="105"/>
  <c r="T2268" i="105"/>
  <c r="T2432" i="105"/>
  <c r="T3320" i="105"/>
  <c r="T1122" i="105"/>
  <c r="T1984" i="105"/>
  <c r="T1583" i="105"/>
  <c r="T2510" i="105"/>
  <c r="T2826" i="105"/>
  <c r="T1995" i="105"/>
  <c r="T3485" i="105"/>
  <c r="T2033" i="105"/>
  <c r="T2005" i="105"/>
  <c r="T1640" i="105"/>
  <c r="T2373" i="105"/>
  <c r="T1404" i="105"/>
  <c r="T2107" i="105"/>
  <c r="T2489" i="105"/>
  <c r="T1849" i="105"/>
  <c r="T1535" i="105"/>
  <c r="T1656" i="105"/>
  <c r="T2806" i="105"/>
  <c r="T2284" i="105"/>
  <c r="T1567" i="105"/>
  <c r="T1904" i="105"/>
  <c r="T3869" i="105"/>
  <c r="T1441" i="105"/>
  <c r="T2590" i="105"/>
  <c r="T2181" i="105"/>
  <c r="T1434" i="105"/>
  <c r="T2044" i="105"/>
  <c r="T2224" i="105"/>
  <c r="T2378" i="105"/>
  <c r="T1119" i="105"/>
  <c r="T1374" i="105"/>
  <c r="T1740" i="105"/>
  <c r="T1560" i="105"/>
  <c r="T2049" i="105"/>
  <c r="T2964" i="105"/>
  <c r="T2769" i="105"/>
  <c r="T3246" i="105"/>
  <c r="T1919" i="105"/>
  <c r="T1423" i="105"/>
  <c r="T2351" i="105"/>
  <c r="T1370" i="105"/>
  <c r="T2469" i="105"/>
  <c r="T2202" i="105"/>
  <c r="T1828" i="105"/>
  <c r="T1969" i="105"/>
  <c r="T1938" i="105"/>
  <c r="T1320" i="105"/>
  <c r="T1175" i="105"/>
  <c r="T1830" i="105"/>
  <c r="T1114" i="105"/>
  <c r="T1607" i="105"/>
  <c r="T1214" i="105"/>
  <c r="T2125" i="105"/>
  <c r="T1351" i="105"/>
  <c r="T1230" i="105"/>
  <c r="T2180" i="105"/>
  <c r="T1173" i="105"/>
  <c r="T3092" i="105"/>
  <c r="T1957" i="105"/>
  <c r="T2041" i="105"/>
  <c r="T1702" i="105"/>
  <c r="T1154" i="105"/>
  <c r="T1309" i="105"/>
  <c r="T2348" i="105"/>
  <c r="T1297" i="105"/>
  <c r="T2563" i="105"/>
  <c r="T3490" i="105"/>
  <c r="T1458" i="105"/>
  <c r="T2955" i="105"/>
  <c r="T2386" i="105"/>
  <c r="T3616" i="105"/>
  <c r="T2490" i="105"/>
  <c r="T2972" i="105"/>
  <c r="T1165" i="105"/>
  <c r="T2462" i="105"/>
  <c r="T2951" i="105"/>
  <c r="T1273" i="105"/>
  <c r="T1647" i="105"/>
  <c r="T2383" i="105"/>
  <c r="T2280" i="105"/>
  <c r="T1476" i="105"/>
  <c r="T1778" i="105"/>
  <c r="T2705" i="105"/>
  <c r="T1410" i="105"/>
  <c r="T1156" i="105"/>
  <c r="T1746" i="105"/>
  <c r="T1581" i="105"/>
  <c r="T1491" i="105"/>
  <c r="T1936" i="105"/>
  <c r="T1257" i="105"/>
  <c r="T2171" i="105"/>
  <c r="T2420" i="105"/>
  <c r="T2627" i="105"/>
  <c r="T1652" i="105"/>
  <c r="T2592" i="105"/>
  <c r="T2654" i="105"/>
  <c r="T1914" i="105"/>
  <c r="T1947" i="105"/>
  <c r="T1177" i="105"/>
  <c r="T1396" i="105"/>
  <c r="T2704" i="105"/>
  <c r="T2959" i="105"/>
  <c r="T3274" i="105"/>
  <c r="T3028" i="105"/>
  <c r="T2789" i="105"/>
  <c r="T2940" i="105"/>
  <c r="T1835" i="105"/>
  <c r="T1527" i="105"/>
  <c r="T1407" i="105"/>
  <c r="T1310" i="105"/>
  <c r="T3620" i="105"/>
  <c r="T1244" i="105"/>
  <c r="T3607" i="105"/>
  <c r="T2085" i="105"/>
  <c r="T1389" i="105"/>
  <c r="T1274" i="105"/>
  <c r="T2287" i="105"/>
  <c r="T1306" i="105"/>
  <c r="T1313" i="105"/>
  <c r="T1881" i="105"/>
  <c r="T2066" i="105"/>
  <c r="T1793" i="105"/>
  <c r="T1748" i="105"/>
  <c r="T3303" i="105"/>
  <c r="T1387" i="105"/>
  <c r="T1528" i="105"/>
  <c r="T1518" i="105"/>
  <c r="T2177" i="105"/>
  <c r="T3062" i="105"/>
  <c r="T3330" i="105"/>
  <c r="T3583" i="105"/>
  <c r="T1530" i="105"/>
  <c r="T2164" i="105"/>
  <c r="T3171" i="105"/>
  <c r="T2013" i="105"/>
  <c r="T1822" i="105"/>
  <c r="T3186" i="105"/>
  <c r="T2827" i="105"/>
  <c r="T2020" i="105"/>
  <c r="T1472" i="105"/>
  <c r="T1613" i="105"/>
  <c r="T3976" i="105"/>
  <c r="T2517" i="105"/>
  <c r="T1197" i="105"/>
  <c r="T3095" i="105"/>
  <c r="T1323" i="105"/>
  <c r="T1293" i="105"/>
  <c r="T1918" i="105"/>
  <c r="T1945" i="105"/>
  <c r="T2242" i="105"/>
  <c r="T1975" i="105"/>
  <c r="T1683" i="105"/>
  <c r="T2422" i="105"/>
  <c r="T1854" i="105"/>
  <c r="T3298" i="105"/>
  <c r="T1878" i="105"/>
  <c r="T3174" i="105"/>
  <c r="T1258" i="105"/>
  <c r="T1490" i="105"/>
  <c r="T2188" i="105"/>
  <c r="T2646" i="105"/>
  <c r="T2029" i="105"/>
  <c r="T1488" i="105"/>
  <c r="T1253" i="105"/>
  <c r="T2525" i="105"/>
  <c r="T1334" i="105"/>
  <c r="T3256" i="105"/>
  <c r="T2417" i="105"/>
  <c r="T3265" i="105"/>
  <c r="T2638" i="105"/>
  <c r="T2667" i="105"/>
  <c r="T1724" i="105"/>
  <c r="T1251" i="105"/>
  <c r="T3906" i="105"/>
  <c r="T1987" i="105"/>
  <c r="T2731" i="105"/>
  <c r="T1449" i="105"/>
  <c r="T3080" i="105"/>
  <c r="T1520" i="105"/>
  <c r="T2645" i="105"/>
  <c r="T3478" i="105"/>
  <c r="T2158" i="105"/>
  <c r="T1709" i="105"/>
  <c r="T1863" i="105"/>
  <c r="T1483" i="105"/>
  <c r="T2589" i="105"/>
  <c r="T2213" i="105"/>
  <c r="T1492" i="105"/>
  <c r="T2600" i="105"/>
  <c r="T1336" i="105"/>
  <c r="T2745" i="105"/>
  <c r="T2890" i="105"/>
  <c r="T2418" i="105"/>
  <c r="T1178" i="105"/>
  <c r="T2003" i="105"/>
  <c r="T1739" i="105"/>
  <c r="T1603" i="105"/>
  <c r="T2315" i="105"/>
  <c r="T2644" i="105"/>
  <c r="T2406" i="105"/>
  <c r="T1545" i="105"/>
  <c r="T3964" i="105"/>
  <c r="T3536" i="105"/>
  <c r="T3124" i="105"/>
  <c r="T2907" i="105"/>
  <c r="T3130" i="105"/>
  <c r="T1228" i="105"/>
  <c r="T1898" i="105"/>
  <c r="T3416" i="105"/>
  <c r="T1429" i="105"/>
  <c r="T1394" i="105"/>
  <c r="T2547" i="105"/>
  <c r="T1810" i="105"/>
  <c r="T3413" i="105"/>
  <c r="T3312" i="105"/>
  <c r="T1718" i="105"/>
  <c r="T1135" i="105"/>
  <c r="T1328" i="105"/>
  <c r="T2755" i="105"/>
  <c r="T2204" i="105"/>
  <c r="T2208" i="105"/>
  <c r="T1705" i="105"/>
  <c r="T3117" i="105"/>
  <c r="T2952" i="105"/>
  <c r="T2156" i="105"/>
  <c r="T2269" i="105"/>
  <c r="T1939" i="105"/>
  <c r="T2597" i="105"/>
  <c r="T1765" i="105"/>
  <c r="T1142" i="105"/>
  <c r="T3507" i="105"/>
  <c r="T2613" i="105"/>
  <c r="T2402" i="105"/>
  <c r="T1204" i="105"/>
  <c r="T1573" i="105"/>
  <c r="T2577" i="105"/>
  <c r="T2116" i="105"/>
  <c r="T2483" i="105"/>
  <c r="T1220" i="105"/>
  <c r="T3182" i="105"/>
  <c r="T3859" i="105"/>
  <c r="T2727" i="105"/>
  <c r="T1418" i="105"/>
  <c r="T3096" i="105"/>
  <c r="T1990" i="105"/>
  <c r="T2375" i="105"/>
  <c r="T2790" i="105"/>
  <c r="T3023" i="105"/>
  <c r="T1632" i="105"/>
  <c r="T1170" i="105"/>
  <c r="T2414" i="105"/>
  <c r="T3153" i="105"/>
  <c r="T2623" i="105"/>
  <c r="T1961" i="105"/>
  <c r="T1412" i="105"/>
  <c r="T2526" i="105"/>
  <c r="T2438" i="105"/>
  <c r="T1436" i="105"/>
  <c r="T1585" i="105"/>
  <c r="T1385" i="105"/>
  <c r="T1167" i="105"/>
  <c r="T1496" i="105"/>
  <c r="T1963" i="105"/>
  <c r="T1256" i="105"/>
  <c r="T1438" i="105"/>
  <c r="T2523" i="105"/>
  <c r="T2943" i="105"/>
  <c r="T1468" i="105"/>
  <c r="T2564" i="105"/>
  <c r="T2274" i="105"/>
  <c r="T1340" i="105"/>
  <c r="T1639" i="105"/>
  <c r="T1790" i="105"/>
  <c r="T3549" i="105"/>
  <c r="T3292" i="105"/>
  <c r="T1294" i="105"/>
  <c r="T2929" i="105"/>
  <c r="T1796" i="105"/>
  <c r="T3539" i="105"/>
  <c r="T3896" i="105"/>
  <c r="T3528" i="105"/>
  <c r="T3057" i="105"/>
  <c r="T3826" i="105"/>
  <c r="T3660" i="105"/>
  <c r="T1254" i="105"/>
  <c r="T3911" i="105"/>
  <c r="T3050" i="105"/>
  <c r="T1820" i="105"/>
  <c r="T2883" i="105"/>
  <c r="T2369" i="105"/>
  <c r="T2227" i="105"/>
  <c r="T2603" i="105"/>
  <c r="T1614" i="105"/>
  <c r="T1736" i="105"/>
  <c r="T1149" i="105"/>
  <c r="T3116" i="105"/>
  <c r="T1327" i="105"/>
  <c r="T1282" i="105"/>
  <c r="T1604" i="105"/>
  <c r="T3037" i="105"/>
  <c r="T1574" i="105"/>
  <c r="T2061" i="105"/>
  <c r="T2678" i="105"/>
  <c r="T1729" i="105"/>
  <c r="T2136" i="105"/>
  <c r="T1606" i="105"/>
  <c r="T1837" i="105"/>
  <c r="T2580" i="105"/>
  <c r="T2707" i="105"/>
  <c r="T1713" i="105"/>
  <c r="T1615" i="105"/>
  <c r="T2233" i="105"/>
  <c r="T2339" i="105"/>
  <c r="T1381" i="105"/>
  <c r="T1138" i="105"/>
  <c r="T1470" i="105"/>
  <c r="T2277" i="105"/>
  <c r="T2487" i="105"/>
  <c r="T2457" i="105"/>
  <c r="T1367" i="105"/>
  <c r="T1755" i="105"/>
  <c r="T1801" i="105"/>
  <c r="T1322" i="105"/>
  <c r="T1239" i="105"/>
  <c r="T3820" i="105"/>
  <c r="T1592" i="105"/>
  <c r="T1457" i="105"/>
  <c r="T3272" i="105"/>
  <c r="T2002" i="105"/>
  <c r="T2058" i="105"/>
  <c r="T1348" i="105"/>
  <c r="T2108" i="105"/>
  <c r="T2410" i="105"/>
  <c r="T3811" i="105"/>
  <c r="T2893" i="105"/>
  <c r="T1884" i="105"/>
  <c r="T1900" i="105"/>
  <c r="T2799" i="105"/>
  <c r="T2038" i="105"/>
  <c r="T1902" i="105"/>
  <c r="T1248" i="105"/>
  <c r="T2473" i="105"/>
  <c r="T1199" i="105"/>
  <c r="T3087" i="105"/>
  <c r="T3996" i="105"/>
  <c r="T3387" i="105"/>
  <c r="T1895" i="105"/>
  <c r="T2344" i="105"/>
  <c r="T2616" i="105"/>
  <c r="T2170" i="105"/>
  <c r="T1927" i="105"/>
  <c r="T2334" i="105"/>
  <c r="T1899" i="105"/>
  <c r="T2642" i="105"/>
  <c r="T1839" i="105"/>
  <c r="T1872" i="105"/>
  <c r="T3614" i="105"/>
  <c r="T2519" i="105"/>
  <c r="T1268" i="105"/>
  <c r="T1644" i="105"/>
  <c r="T2811" i="105"/>
  <c r="T2463" i="105"/>
  <c r="T1651" i="105"/>
  <c r="T2841" i="105"/>
  <c r="T1798" i="105"/>
  <c r="T1749" i="105"/>
  <c r="T3326" i="105"/>
  <c r="T1754" i="105"/>
  <c r="T2365" i="105"/>
  <c r="T3967" i="105"/>
  <c r="T1424" i="105"/>
  <c r="T2341" i="105"/>
  <c r="T2504" i="105"/>
  <c r="T1471" i="105"/>
  <c r="T1232" i="105"/>
  <c r="T2259" i="105"/>
  <c r="T1834" i="105"/>
  <c r="T2448" i="105"/>
  <c r="T2248" i="105"/>
  <c r="T1465" i="105"/>
  <c r="T2466" i="105"/>
  <c r="T1897" i="105"/>
  <c r="T2370" i="105"/>
  <c r="T1561" i="105"/>
  <c r="T1422" i="105"/>
  <c r="T2070" i="105"/>
  <c r="T1242" i="105"/>
  <c r="T1308" i="105"/>
  <c r="T1118" i="105"/>
  <c r="T3999" i="105"/>
  <c r="T1326" i="105"/>
  <c r="T1555" i="105"/>
  <c r="T1645" i="105"/>
  <c r="T1823" i="105"/>
  <c r="T1730" i="105"/>
  <c r="T2946" i="105"/>
  <c r="T1171" i="105"/>
  <c r="T2787" i="105"/>
  <c r="T1312" i="105"/>
  <c r="T1529" i="105"/>
  <c r="T1420" i="105"/>
  <c r="T2486" i="105"/>
  <c r="T3575" i="105"/>
  <c r="T3195" i="105"/>
  <c r="T3440" i="105"/>
  <c r="T3107" i="105"/>
  <c r="T2360" i="105"/>
  <c r="T1278" i="105"/>
  <c r="T2857" i="105"/>
  <c r="T2535" i="105"/>
  <c r="T3989" i="105"/>
  <c r="T3328" i="105"/>
  <c r="T3776" i="105"/>
  <c r="T2851" i="105"/>
  <c r="T2512" i="105"/>
  <c r="T1263" i="105"/>
  <c r="T1216" i="105"/>
  <c r="T2453" i="105"/>
  <c r="T2028" i="105"/>
  <c r="T1462" i="105"/>
  <c r="T1893" i="105"/>
  <c r="T3362" i="105"/>
  <c r="T3222" i="105"/>
  <c r="T1860" i="105"/>
  <c r="T1855" i="105"/>
  <c r="T1780" i="105"/>
  <c r="T2445" i="105"/>
  <c r="T2465" i="105"/>
  <c r="T1994" i="105"/>
  <c r="T1670" i="105"/>
  <c r="T2948" i="105"/>
  <c r="T1252" i="105"/>
  <c r="T3768" i="105"/>
  <c r="T2265" i="105"/>
  <c r="T3646" i="105"/>
  <c r="T3487" i="105"/>
  <c r="T3606" i="105"/>
  <c r="T2081" i="105"/>
  <c r="T2868" i="105"/>
  <c r="T2497" i="105"/>
  <c r="T2546" i="105"/>
  <c r="T3086" i="105"/>
  <c r="T3589" i="105"/>
  <c r="T3370" i="105"/>
  <c r="T3788" i="105"/>
  <c r="T1447" i="105"/>
  <c r="T1953" i="105"/>
  <c r="T1123" i="105"/>
  <c r="T1487" i="105"/>
  <c r="T2008" i="105"/>
  <c r="T1237" i="105"/>
  <c r="T1590" i="105"/>
  <c r="T2772" i="105"/>
  <c r="T2040" i="105"/>
  <c r="T2342" i="105"/>
  <c r="T3335" i="105"/>
  <c r="T1510" i="105"/>
  <c r="T1289" i="105"/>
  <c r="T3132" i="105"/>
  <c r="T1406" i="105"/>
  <c r="T3921" i="105"/>
  <c r="T2289" i="105"/>
  <c r="T3892" i="105"/>
  <c r="T3066" i="105"/>
  <c r="T2985" i="105"/>
  <c r="T1879" i="105"/>
  <c r="T3727" i="105"/>
  <c r="T2785" i="105"/>
  <c r="T3336" i="105"/>
  <c r="T2633" i="105"/>
  <c r="T3590" i="105"/>
  <c r="T3755" i="105"/>
  <c r="T3240" i="105"/>
  <c r="T1285" i="105"/>
  <c r="T1782" i="105"/>
  <c r="T1136" i="105"/>
  <c r="T1288" i="105"/>
  <c r="T1701" i="105"/>
  <c r="T1677" i="105"/>
  <c r="T1704" i="105"/>
  <c r="T3532" i="105"/>
  <c r="T2368" i="105"/>
  <c r="T1368" i="105"/>
  <c r="T2139" i="105"/>
  <c r="T2126" i="105"/>
  <c r="T3974" i="105"/>
  <c r="T1694" i="105"/>
  <c r="T2852" i="105"/>
  <c r="T2191" i="105"/>
  <c r="T2046" i="105"/>
  <c r="T1198" i="105"/>
  <c r="T3059" i="105"/>
  <c r="T3819" i="105"/>
  <c r="T2928" i="105"/>
  <c r="T3753" i="105"/>
  <c r="T1786" i="105"/>
  <c r="T2998" i="105"/>
  <c r="T2757" i="105"/>
  <c r="T3621" i="105"/>
  <c r="T3329" i="105"/>
  <c r="T3902" i="105"/>
  <c r="T2549" i="105"/>
  <c r="T2711" i="105"/>
  <c r="T1357" i="105"/>
  <c r="T1464" i="105"/>
  <c r="T3009" i="105"/>
  <c r="T1227" i="105"/>
  <c r="T2238" i="105"/>
  <c r="T1392" i="105"/>
  <c r="T1233" i="105"/>
  <c r="T1223" i="105"/>
  <c r="T1842" i="105"/>
  <c r="T2119" i="105"/>
  <c r="T1482" i="105"/>
  <c r="T1920" i="105"/>
  <c r="T1486" i="105"/>
  <c r="T1572" i="105"/>
  <c r="T3253" i="105"/>
  <c r="T1664" i="105"/>
  <c r="T1280" i="105"/>
  <c r="T1179" i="105"/>
  <c r="T1813" i="105"/>
  <c r="T1477" i="105"/>
  <c r="T1676" i="105"/>
  <c r="T1598" i="105"/>
  <c r="T1629" i="105"/>
  <c r="T3323" i="105"/>
  <c r="T1602" i="105"/>
  <c r="T3744" i="105"/>
  <c r="T3176" i="105"/>
  <c r="T2939" i="105"/>
  <c r="T3163" i="105"/>
  <c r="T2974" i="105"/>
  <c r="T3492" i="105"/>
  <c r="T2694" i="105"/>
  <c r="T3930" i="105"/>
  <c r="T1787" i="105"/>
  <c r="T1451" i="105"/>
  <c r="T2045" i="105"/>
  <c r="T1869" i="105"/>
  <c r="T2124" i="105"/>
  <c r="T1195" i="105"/>
  <c r="T1345" i="105"/>
  <c r="T1347" i="105"/>
  <c r="T1627" i="105"/>
  <c r="T1768" i="105"/>
  <c r="T2534" i="105"/>
  <c r="T1733" i="105"/>
  <c r="T1847" i="105"/>
  <c r="T2625" i="105"/>
  <c r="T1976" i="105"/>
  <c r="T1610" i="105"/>
  <c r="T1187" i="105"/>
  <c r="T1509" i="105"/>
  <c r="T3502" i="105"/>
  <c r="T1653" i="105"/>
  <c r="T2817" i="105"/>
  <c r="T3623" i="105"/>
  <c r="T1905" i="105"/>
  <c r="T2587" i="105"/>
  <c r="T3291" i="105"/>
  <c r="T3307" i="105"/>
  <c r="T2808" i="105"/>
  <c r="T3011" i="105"/>
  <c r="T2791" i="105"/>
  <c r="T2316" i="105"/>
  <c r="T1453" i="105"/>
  <c r="T1827" i="105"/>
  <c r="T2737" i="105"/>
  <c r="T1571" i="105"/>
  <c r="T1710" i="105"/>
  <c r="T1805" i="105"/>
  <c r="T1901" i="105"/>
  <c r="T3800" i="105"/>
  <c r="T1867" i="105"/>
  <c r="T2312" i="105"/>
  <c r="T2844" i="105"/>
  <c r="T2495" i="105"/>
  <c r="T1366" i="105"/>
  <c r="T1158" i="105"/>
  <c r="T1145" i="105"/>
  <c r="T2249" i="105"/>
  <c r="T3551" i="105"/>
  <c r="T2661" i="105"/>
  <c r="T3828" i="105"/>
  <c r="T2671" i="105"/>
  <c r="T2978" i="105"/>
  <c r="T3981" i="105"/>
  <c r="T2499" i="105"/>
  <c r="T3003" i="105"/>
  <c r="T3543" i="105"/>
  <c r="T2937" i="105"/>
  <c r="T1444" i="105"/>
  <c r="T1843" i="105"/>
  <c r="T1426" i="105"/>
  <c r="T1717" i="105"/>
  <c r="T1186" i="105"/>
  <c r="T1708" i="105"/>
  <c r="T1533" i="105"/>
  <c r="T2840" i="105"/>
  <c r="T2598" i="105"/>
  <c r="T1275" i="105"/>
  <c r="T1132" i="105"/>
  <c r="T1391" i="105"/>
  <c r="T2004" i="105"/>
  <c r="T1281" i="105"/>
  <c r="T2200" i="105"/>
  <c r="T2382" i="105"/>
  <c r="T1206" i="105"/>
  <c r="T1985" i="105"/>
  <c r="T1270" i="105"/>
  <c r="T3193" i="105"/>
  <c r="T2579" i="105"/>
  <c r="T3712" i="105"/>
  <c r="T3797" i="105"/>
  <c r="T2437" i="105"/>
  <c r="T3872" i="105"/>
  <c r="T3386" i="105"/>
  <c r="T2475" i="105"/>
  <c r="T1735" i="105"/>
  <c r="T1873" i="105"/>
  <c r="T3005" i="105"/>
  <c r="T2773" i="105"/>
  <c r="T3123" i="105"/>
  <c r="T1580" i="105"/>
  <c r="T1697" i="105"/>
  <c r="T2057" i="105"/>
  <c r="T2880" i="105"/>
  <c r="T3212" i="105"/>
  <c r="T1816" i="105"/>
  <c r="T1360" i="105"/>
  <c r="T2201" i="105"/>
  <c r="T1649" i="105"/>
  <c r="T3396" i="105"/>
  <c r="T2957" i="105"/>
  <c r="T2833" i="105"/>
  <c r="T3876" i="105"/>
  <c r="T3569" i="105"/>
  <c r="T2990" i="105"/>
  <c r="T2980" i="105"/>
  <c r="T3707" i="105"/>
  <c r="T2640" i="105"/>
  <c r="T3871" i="105"/>
  <c r="T3036" i="105"/>
  <c r="T1304" i="105"/>
  <c r="T1349" i="105"/>
  <c r="T2363" i="105"/>
  <c r="T1128" i="105"/>
  <c r="T1356" i="105"/>
  <c r="T1329" i="105"/>
  <c r="T2195" i="105"/>
  <c r="T1685" i="105"/>
  <c r="T1988" i="105"/>
  <c r="T1319" i="105"/>
  <c r="T3506" i="105"/>
  <c r="T2308" i="105"/>
  <c r="T2060" i="105"/>
  <c r="T1809" i="105"/>
  <c r="T3126" i="105"/>
  <c r="T2918" i="105"/>
  <c r="T1354" i="105"/>
  <c r="T1393" i="105"/>
  <c r="T3110" i="105"/>
  <c r="T2756" i="105"/>
  <c r="T2511" i="105"/>
  <c r="T2543" i="105"/>
  <c r="T2631" i="105"/>
  <c r="T3962" i="105"/>
  <c r="T3564" i="105"/>
  <c r="T3734" i="105"/>
  <c r="T2906" i="105"/>
  <c r="T2677" i="105"/>
  <c r="T1628" i="105"/>
  <c r="T1325" i="105"/>
  <c r="T2157" i="105"/>
  <c r="T2092" i="105"/>
  <c r="T2087" i="105"/>
  <c r="T1720" i="105"/>
  <c r="T1373" i="105"/>
  <c r="T1866" i="105"/>
  <c r="T1838" i="105"/>
  <c r="T2151" i="105"/>
  <c r="T1246" i="105"/>
  <c r="T1134" i="105"/>
  <c r="T1265" i="105"/>
  <c r="T2290" i="105"/>
  <c r="T2930" i="105"/>
  <c r="T2585" i="105"/>
  <c r="T1403" i="105"/>
  <c r="T2182" i="105"/>
  <c r="T1781" i="105"/>
  <c r="T1621" i="105"/>
  <c r="T3281" i="105"/>
  <c r="T2746" i="105"/>
  <c r="T3514" i="105"/>
  <c r="T2441" i="105"/>
  <c r="T3143" i="105"/>
  <c r="T3992" i="105"/>
  <c r="T3547" i="105"/>
  <c r="T3175" i="105"/>
  <c r="T1769" i="105"/>
  <c r="T3808" i="105"/>
  <c r="T3064" i="105"/>
  <c r="T3716" i="105"/>
  <c r="T2618" i="105"/>
  <c r="T1689" i="105"/>
  <c r="T1189" i="105"/>
  <c r="T2034" i="105"/>
  <c r="T2110" i="105"/>
  <c r="T1597" i="105"/>
  <c r="T1931" i="105"/>
  <c r="T3466" i="105"/>
  <c r="T3447" i="105"/>
  <c r="T1687" i="105"/>
  <c r="T2973" i="105"/>
  <c r="T1126" i="105"/>
  <c r="T2602" i="105"/>
  <c r="T2914" i="105"/>
  <c r="T2043" i="105"/>
  <c r="T2620" i="105"/>
  <c r="T1201" i="105"/>
  <c r="T1832" i="105"/>
  <c r="T1659" i="105"/>
  <c r="T1910" i="105"/>
  <c r="T1498" i="105"/>
  <c r="T1756" i="105"/>
  <c r="T3582" i="105"/>
  <c r="T2721" i="105"/>
  <c r="T3349" i="105"/>
  <c r="T2258" i="105"/>
  <c r="T3844" i="105"/>
  <c r="T3359" i="105"/>
  <c r="T3404" i="105"/>
  <c r="T2920" i="105"/>
  <c r="T3384" i="105"/>
  <c r="T2055" i="105"/>
  <c r="T1133" i="105"/>
  <c r="T1224" i="105"/>
  <c r="T2153" i="105"/>
  <c r="T1857" i="105"/>
  <c r="T1290" i="105"/>
  <c r="T2485" i="105"/>
  <c r="T1767" i="105"/>
  <c r="T1338" i="105"/>
  <c r="T1858" i="105"/>
  <c r="T3275" i="105"/>
  <c r="T1690" i="105"/>
  <c r="T2078" i="105"/>
  <c r="T2283" i="105"/>
  <c r="T2009" i="105"/>
  <c r="T2154" i="105"/>
  <c r="T1584" i="105"/>
  <c r="T2456" i="105"/>
  <c r="T1226" i="105"/>
  <c r="T1903" i="105"/>
  <c r="T1742" i="105"/>
  <c r="T1298" i="105"/>
  <c r="T2000" i="105"/>
  <c r="T3916" i="105"/>
  <c r="T1137" i="105"/>
  <c r="T3672" i="105"/>
  <c r="T2364" i="105"/>
  <c r="T2302" i="105"/>
  <c r="T3533" i="105"/>
  <c r="T2793" i="105"/>
  <c r="T2393" i="105"/>
  <c r="T3520" i="105"/>
  <c r="T2885" i="105"/>
  <c r="T3141" i="105"/>
  <c r="T3179" i="105"/>
  <c r="T2691" i="105"/>
  <c r="T1999" i="105"/>
  <c r="T1261" i="105"/>
  <c r="T1757" i="105"/>
  <c r="T3511" i="105"/>
  <c r="T2647" i="105"/>
  <c r="T1255" i="105"/>
  <c r="T3294" i="105"/>
  <c r="T3273" i="105"/>
  <c r="T3668" i="105"/>
  <c r="T3241" i="105"/>
  <c r="T3351" i="105"/>
  <c r="T2255" i="105"/>
  <c r="T1760" i="105"/>
  <c r="T1941" i="105"/>
  <c r="T1636" i="105"/>
  <c r="T2030" i="105"/>
  <c r="T3464" i="105"/>
  <c r="T3308" i="105"/>
  <c r="T3856" i="105"/>
  <c r="T3671" i="105"/>
  <c r="T2896" i="105"/>
  <c r="T3897" i="105"/>
  <c r="T1194" i="105"/>
  <c r="T1419" i="105"/>
  <c r="T2190" i="105"/>
  <c r="T1183" i="105"/>
  <c r="T1519" i="105"/>
  <c r="T1515" i="105"/>
  <c r="T1501" i="105"/>
  <c r="T1845" i="105"/>
  <c r="T3647" i="105"/>
  <c r="T3263" i="105"/>
  <c r="T1537" i="105"/>
  <c r="T2664" i="105"/>
  <c r="T2500" i="105"/>
  <c r="T3521" i="105"/>
  <c r="T2551" i="105"/>
  <c r="T2771" i="105"/>
  <c r="T3448" i="105"/>
  <c r="T1185" i="105"/>
  <c r="T3787" i="105"/>
  <c r="T3264" i="105"/>
  <c r="T1692" i="105"/>
  <c r="T1950" i="105"/>
  <c r="T2391" i="105"/>
  <c r="T2014" i="105"/>
  <c r="T1896" i="105"/>
  <c r="T2527" i="105"/>
  <c r="T1819" i="105"/>
  <c r="T2922" i="105"/>
  <c r="T3119" i="105"/>
  <c r="T2293" i="105"/>
  <c r="T2656" i="105"/>
  <c r="T2501" i="105"/>
  <c r="T1635" i="105"/>
  <c r="T2814" i="105"/>
  <c r="T2849" i="105"/>
  <c r="T2234" i="105"/>
  <c r="T3306" i="105"/>
  <c r="T3599" i="105"/>
  <c r="T2775" i="105"/>
  <c r="T3200" i="105"/>
  <c r="T3061" i="105"/>
  <c r="T1157" i="105"/>
  <c r="T2321" i="105"/>
  <c r="T2916" i="105"/>
  <c r="T2054" i="105"/>
  <c r="T2732" i="105"/>
  <c r="T2048" i="105"/>
  <c r="T1330" i="105"/>
  <c r="T2122" i="105"/>
  <c r="T2101" i="105"/>
  <c r="T1565" i="105"/>
  <c r="T2873" i="105"/>
  <c r="T1761" i="105"/>
  <c r="T1707" i="105"/>
  <c r="T1714" i="105"/>
  <c r="T3302" i="105"/>
  <c r="T3139" i="105"/>
  <c r="T3887" i="105"/>
  <c r="T2460" i="105"/>
  <c r="T3418" i="105"/>
  <c r="T2251" i="105"/>
  <c r="T3665" i="105"/>
  <c r="T2405" i="105"/>
  <c r="T3280" i="105"/>
  <c r="T2624" i="105"/>
  <c r="T1671" i="105"/>
  <c r="T3245" i="105"/>
  <c r="T2426" i="105"/>
  <c r="T1934" i="105"/>
  <c r="T2736" i="105"/>
  <c r="T3531" i="105"/>
  <c r="T1833" i="105"/>
  <c r="T3129" i="105"/>
  <c r="T3259" i="105"/>
  <c r="T3571" i="105"/>
  <c r="T2481" i="105"/>
  <c r="T2240" i="105"/>
  <c r="T2632" i="105"/>
  <c r="T2320" i="105"/>
  <c r="T1415" i="105"/>
  <c r="T1814" i="105"/>
  <c r="T1850" i="105"/>
  <c r="T3415" i="105"/>
  <c r="T2692" i="105"/>
  <c r="T3166" i="105"/>
  <c r="T2531" i="105"/>
  <c r="T3091" i="105"/>
  <c r="T3970" i="105"/>
  <c r="T3300" i="105"/>
  <c r="T3899" i="105"/>
  <c r="T3922" i="105"/>
  <c r="T3201" i="105"/>
  <c r="T2346" i="105"/>
  <c r="T2988" i="105"/>
  <c r="T2343" i="105"/>
  <c r="T1925" i="105"/>
  <c r="T2518" i="105"/>
  <c r="T1446" i="105"/>
  <c r="T2617" i="105"/>
  <c r="T1665" i="105"/>
  <c r="T2837" i="105"/>
  <c r="T3724" i="105"/>
  <c r="T2140" i="105"/>
  <c r="T2250" i="105"/>
  <c r="T3112" i="105"/>
  <c r="T3140" i="105"/>
  <c r="T2997" i="105"/>
  <c r="T3810" i="105"/>
  <c r="T2305" i="105"/>
  <c r="T3239" i="105"/>
  <c r="T3935" i="105"/>
  <c r="T2376" i="105"/>
  <c r="T2568" i="105"/>
  <c r="T3842" i="105"/>
  <c r="T2865" i="105"/>
  <c r="T2084" i="105"/>
  <c r="T2599" i="105"/>
  <c r="T1534" i="105"/>
  <c r="T2244" i="105"/>
  <c r="T3677" i="105"/>
  <c r="T1238" i="105"/>
  <c r="T2663" i="105"/>
  <c r="T2254" i="105"/>
  <c r="T2634" i="105"/>
  <c r="T3344" i="105"/>
  <c r="T2760" i="105"/>
  <c r="T1784" i="105"/>
  <c r="T2367" i="105"/>
  <c r="T3747" i="105"/>
  <c r="T3593" i="105"/>
  <c r="T2117" i="105"/>
  <c r="T1169" i="105"/>
  <c r="T3188" i="105"/>
  <c r="T1763" i="105"/>
  <c r="T1139" i="105"/>
  <c r="T2860" i="105"/>
  <c r="T3874" i="105"/>
  <c r="T2187" i="105"/>
  <c r="T3114" i="105"/>
  <c r="T2828" i="105"/>
  <c r="T2933" i="105"/>
  <c r="T2987" i="105"/>
  <c r="T3833" i="105"/>
  <c r="T2761" i="105"/>
  <c r="T3812" i="105"/>
  <c r="T2094" i="105"/>
  <c r="T2173" i="105"/>
  <c r="T3058" i="105"/>
  <c r="T2300" i="105"/>
  <c r="T2877" i="105"/>
  <c r="T1552" i="105"/>
  <c r="T1625" i="105"/>
  <c r="T1616" i="105"/>
  <c r="T2098" i="105"/>
  <c r="T1514" i="105"/>
  <c r="T2741" i="105"/>
  <c r="T2942" i="105"/>
  <c r="T3555" i="105"/>
  <c r="T1989" i="105"/>
  <c r="T3908" i="105"/>
  <c r="T3385" i="105"/>
  <c r="T1874" i="105"/>
  <c r="T2866" i="105"/>
  <c r="T3538" i="105"/>
  <c r="T3973" i="105"/>
  <c r="T2917" i="105"/>
  <c r="T1459" i="105"/>
  <c r="T3572" i="105"/>
  <c r="T2478" i="105"/>
  <c r="T1153" i="105"/>
  <c r="T2184" i="105"/>
  <c r="T3618" i="105"/>
  <c r="T1783" i="105"/>
  <c r="T2847" i="105"/>
  <c r="T1797" i="105"/>
  <c r="T2381" i="105"/>
  <c r="T3324" i="105"/>
  <c r="T2923" i="105"/>
  <c r="T3313" i="105"/>
  <c r="T3925" i="105"/>
  <c r="T3831" i="105"/>
  <c r="T3374" i="105"/>
  <c r="T2982" i="105"/>
  <c r="T3127" i="105"/>
  <c r="T3717" i="105"/>
  <c r="T2800" i="105"/>
  <c r="T2241" i="105"/>
  <c r="T2298" i="105"/>
  <c r="T3461" i="105"/>
  <c r="T1382" i="105"/>
  <c r="T1865" i="105"/>
  <c r="T3391" i="105"/>
  <c r="T1559" i="105"/>
  <c r="T2007" i="105"/>
  <c r="T3445" i="105"/>
  <c r="T2026" i="105"/>
  <c r="T1891" i="105"/>
  <c r="T3088" i="105"/>
  <c r="T2192" i="105"/>
  <c r="T1532" i="105"/>
  <c r="T3680" i="105"/>
  <c r="T3034" i="105"/>
  <c r="T1622" i="105"/>
  <c r="T3654" i="105"/>
  <c r="T3268" i="105"/>
  <c r="T1377" i="105"/>
  <c r="T2470" i="105"/>
  <c r="T3157" i="105"/>
  <c r="T2582" i="105"/>
  <c r="T1511" i="105"/>
  <c r="T2556" i="105"/>
  <c r="T2366" i="105"/>
  <c r="T3278" i="105"/>
  <c r="T2114" i="105"/>
  <c r="T2983" i="105"/>
  <c r="T2947" i="105"/>
  <c r="T1726" i="105"/>
  <c r="T1679" i="105"/>
  <c r="T3893" i="105"/>
  <c r="T2898" i="105"/>
  <c r="T3890" i="105"/>
  <c r="T1596" i="105"/>
  <c r="T2908" i="105"/>
  <c r="T2558" i="105"/>
  <c r="T2317" i="105"/>
  <c r="T3194" i="105"/>
  <c r="T1817" i="105"/>
  <c r="T2220" i="105"/>
  <c r="T2749" i="105"/>
  <c r="T2977" i="105"/>
  <c r="T3832" i="105"/>
  <c r="T2307" i="105"/>
  <c r="T3537" i="105"/>
  <c r="T1799" i="105"/>
  <c r="T3562" i="105"/>
  <c r="T3837" i="105"/>
  <c r="T3960" i="105"/>
  <c r="T1395" i="105"/>
  <c r="T1211" i="105"/>
  <c r="T1589" i="105"/>
  <c r="T3133" i="105"/>
  <c r="T3211" i="105"/>
  <c r="T2596" i="105"/>
  <c r="T2331" i="105"/>
  <c r="T2185" i="105"/>
  <c r="T3006" i="105"/>
  <c r="T2530" i="105"/>
  <c r="T2699" i="105"/>
  <c r="T3690" i="105"/>
  <c r="T2335" i="105"/>
  <c r="T1241" i="105"/>
  <c r="T2444" i="105"/>
  <c r="T3227" i="105"/>
  <c r="T3162" i="105"/>
  <c r="T3299" i="105"/>
  <c r="T3657" i="105"/>
  <c r="T3696" i="105"/>
  <c r="T3959" i="105"/>
  <c r="T3784" i="105"/>
  <c r="T1266" i="105"/>
  <c r="T2991" i="105"/>
  <c r="T1375" i="105"/>
  <c r="T1876" i="105"/>
  <c r="T2714" i="105"/>
  <c r="T1568" i="105"/>
  <c r="T2853" i="105"/>
  <c r="T3708" i="105"/>
  <c r="T3700" i="105"/>
  <c r="T1435" i="105"/>
  <c r="T3382" i="105"/>
  <c r="T3600" i="105"/>
  <c r="T3880" i="105"/>
  <c r="T2797" i="105"/>
  <c r="T3827" i="105"/>
  <c r="T2879" i="105"/>
  <c r="T1479" i="105"/>
  <c r="T2450" i="105"/>
  <c r="T1243" i="105"/>
  <c r="T1887" i="105"/>
  <c r="T1525" i="105"/>
  <c r="T1862" i="105"/>
  <c r="T3354" i="105"/>
  <c r="T1333" i="105"/>
  <c r="T1428" i="105"/>
  <c r="T3339" i="105"/>
  <c r="T1804" i="105"/>
  <c r="T3473" i="105"/>
  <c r="T2468" i="105"/>
  <c r="T3372" i="105"/>
  <c r="T3435" i="105"/>
  <c r="T2387" i="105"/>
  <c r="T3940" i="105"/>
  <c r="T3334" i="105"/>
  <c r="T2413" i="105"/>
  <c r="T3840" i="105"/>
  <c r="T3431" i="105"/>
  <c r="T2286" i="105"/>
  <c r="T1386" i="105"/>
  <c r="T2359" i="105"/>
  <c r="T2196" i="105"/>
  <c r="T1146" i="105"/>
  <c r="T1551" i="105"/>
  <c r="T2219" i="105"/>
  <c r="T2986" i="105"/>
  <c r="T1307" i="105"/>
  <c r="T1771" i="105"/>
  <c r="T2949" i="105"/>
  <c r="T1964" i="105"/>
  <c r="T3151" i="105"/>
  <c r="T1711" i="105"/>
  <c r="T2777" i="105"/>
  <c r="T3958" i="105"/>
  <c r="T3995" i="105"/>
  <c r="T3578" i="105"/>
  <c r="T3548" i="105"/>
  <c r="T3733" i="105"/>
  <c r="T3343" i="105"/>
  <c r="T3838" i="105"/>
  <c r="T1272" i="105"/>
  <c r="T2540" i="105"/>
  <c r="T1450" i="105"/>
  <c r="T1605" i="105"/>
  <c r="T1499" i="105"/>
  <c r="T1371" i="105"/>
  <c r="T1924" i="105"/>
  <c r="T2687" i="105"/>
  <c r="T1618" i="105"/>
  <c r="T3489" i="105"/>
  <c r="T3952" i="105"/>
  <c r="T3643" i="105"/>
  <c r="T1794" i="105"/>
  <c r="T2672" i="105"/>
  <c r="T2016" i="105"/>
  <c r="T3825" i="105"/>
  <c r="T3004" i="105"/>
  <c r="T3889" i="105"/>
  <c r="T3271" i="105"/>
  <c r="T3862" i="105"/>
  <c r="T3791" i="105"/>
  <c r="T3296" i="105"/>
  <c r="T1727" i="105"/>
  <c r="T2584" i="105"/>
  <c r="T1558" i="105"/>
  <c r="T1546" i="105"/>
  <c r="T2639" i="105"/>
  <c r="T1524" i="105"/>
  <c r="T1775" i="105"/>
  <c r="T1166" i="105"/>
  <c r="T2446" i="105"/>
  <c r="T3366" i="105"/>
  <c r="T3060" i="105"/>
  <c r="T1443" i="105"/>
  <c r="T1260" i="105"/>
  <c r="T2069" i="105"/>
  <c r="T3340" i="105"/>
  <c r="T1112" i="105"/>
  <c r="T3363" i="105"/>
  <c r="T2362" i="105"/>
  <c r="T2409" i="105"/>
  <c r="T3780" i="105"/>
  <c r="T3067" i="105"/>
  <c r="T2215" i="105"/>
  <c r="T3154" i="105"/>
  <c r="T1148" i="105"/>
  <c r="T1164" i="105"/>
  <c r="T3341" i="105"/>
  <c r="T3636" i="105"/>
  <c r="T1213" i="105"/>
  <c r="T2729" i="105"/>
  <c r="T3807" i="105"/>
  <c r="T2325" i="105"/>
  <c r="T3509" i="105"/>
  <c r="T3813" i="105"/>
  <c r="T2718" i="105"/>
  <c r="T3442" i="105"/>
  <c r="T3210" i="105"/>
  <c r="T1376" i="105"/>
  <c r="T3094" i="105"/>
  <c r="T1958" i="105"/>
  <c r="T3056" i="105"/>
  <c r="T1609" i="105"/>
  <c r="T1738" i="105"/>
  <c r="T2636" i="105"/>
  <c r="T1967" i="105"/>
  <c r="T3446" i="105"/>
  <c r="T2086" i="105"/>
  <c r="T2753" i="105"/>
  <c r="T3230" i="105"/>
  <c r="T3054" i="105"/>
  <c r="T2537" i="105"/>
  <c r="T3651" i="105"/>
  <c r="T3235" i="105"/>
  <c r="T3772" i="105"/>
  <c r="T3703" i="105"/>
  <c r="T2934" i="105"/>
  <c r="T3426" i="105"/>
  <c r="T1766" i="105"/>
  <c r="T2401" i="105"/>
  <c r="T1536" i="105"/>
  <c r="T2776" i="105"/>
  <c r="T1372" i="105"/>
  <c r="T1779" i="105"/>
  <c r="T3185" i="105"/>
  <c r="T1456" i="105"/>
  <c r="T1890" i="105"/>
  <c r="T2593" i="105"/>
  <c r="T3679" i="105"/>
  <c r="T3428" i="105"/>
  <c r="T2261" i="105"/>
  <c r="T2166" i="105"/>
  <c r="T2861" i="105"/>
  <c r="T1979" i="105"/>
  <c r="T3406" i="105"/>
  <c r="T1500" i="105"/>
  <c r="T2396" i="105"/>
  <c r="T3469" i="105"/>
  <c r="T3378" i="105"/>
  <c r="T1620" i="105"/>
  <c r="T2292" i="105"/>
  <c r="T1851" i="105"/>
  <c r="T1208" i="105"/>
  <c r="T2314" i="105"/>
  <c r="T2423" i="105"/>
  <c r="T2165" i="105"/>
  <c r="T2222" i="105"/>
  <c r="T3587" i="105"/>
  <c r="T3678" i="105"/>
  <c r="T2608" i="105"/>
  <c r="T1747" i="105"/>
  <c r="T3099" i="105"/>
  <c r="T1612" i="105"/>
  <c r="T3882" i="105"/>
  <c r="T3634" i="105"/>
  <c r="T3100" i="105"/>
  <c r="T2436" i="105"/>
  <c r="T2784" i="105"/>
  <c r="T3075" i="105"/>
  <c r="T3570" i="105"/>
  <c r="T3719" i="105"/>
  <c r="T2018" i="105"/>
  <c r="T1948" i="105"/>
  <c r="T1774" i="105"/>
  <c r="T2121" i="105"/>
  <c r="T1836" i="105"/>
  <c r="T3449" i="105"/>
  <c r="T1789" i="105"/>
  <c r="T2318" i="105"/>
  <c r="T2735" i="105"/>
  <c r="T2913" i="105"/>
  <c r="T3664" i="105"/>
  <c r="T1930" i="105"/>
  <c r="T3866" i="105"/>
  <c r="T3397" i="105"/>
  <c r="T3053" i="105"/>
  <c r="T3633" i="105"/>
  <c r="T2614" i="105"/>
  <c r="T2416" i="105"/>
  <c r="T1906" i="105"/>
  <c r="T1913" i="105"/>
  <c r="T1402" i="105"/>
  <c r="T1808" i="105"/>
  <c r="T1593" i="105"/>
  <c r="T3565" i="105"/>
  <c r="T2493" i="105"/>
  <c r="T2097" i="105"/>
  <c r="T2971" i="105"/>
  <c r="T2480" i="105"/>
  <c r="T3941" i="105"/>
  <c r="T2552" i="105"/>
  <c r="T3802" i="105"/>
  <c r="T2263" i="105"/>
  <c r="T3361" i="105"/>
  <c r="T3652" i="105"/>
  <c r="T1908" i="105"/>
  <c r="AB3554" i="105"/>
  <c r="AB3211" i="105"/>
  <c r="AB2717" i="105"/>
  <c r="AB3635" i="105"/>
  <c r="AB2146" i="105"/>
  <c r="AB3783" i="105"/>
  <c r="AB2362" i="105"/>
  <c r="AB3906" i="105"/>
  <c r="AB3645" i="105"/>
  <c r="AB3299" i="105"/>
  <c r="AB3091" i="105"/>
  <c r="AB3915" i="105"/>
  <c r="AB2184" i="105"/>
  <c r="AB2266" i="105"/>
  <c r="AB3766" i="105"/>
  <c r="AB3876" i="105"/>
  <c r="AB1885" i="105"/>
  <c r="AB3945" i="105"/>
  <c r="AB3595" i="105"/>
  <c r="AB3456" i="105"/>
  <c r="AB1571" i="105"/>
  <c r="AB1438" i="105"/>
  <c r="AB3843" i="105"/>
  <c r="AB3932" i="105"/>
  <c r="AB1928" i="105"/>
  <c r="AB2931" i="105"/>
  <c r="AB2925" i="105"/>
  <c r="AB2851" i="105"/>
  <c r="AB1617" i="105"/>
  <c r="AB3338" i="105"/>
  <c r="AB3112" i="105"/>
  <c r="AB1269" i="105"/>
  <c r="AB2507" i="105"/>
  <c r="AB3490" i="105"/>
  <c r="AB3733" i="105"/>
  <c r="AB3585" i="105"/>
  <c r="AB2032" i="105"/>
  <c r="AB3907" i="105"/>
  <c r="AB3865" i="105"/>
  <c r="AB3367" i="105"/>
  <c r="AB3864" i="105"/>
  <c r="AB2992" i="105"/>
  <c r="AB3982" i="105"/>
  <c r="AB3619" i="105"/>
  <c r="AB2496" i="105"/>
  <c r="AB2109" i="105"/>
  <c r="AB3819" i="105"/>
  <c r="AB3294" i="105"/>
  <c r="AB3574" i="105"/>
  <c r="AB2348" i="105"/>
  <c r="AB2505" i="105"/>
  <c r="AB2418" i="105"/>
  <c r="AB3301" i="105"/>
  <c r="AB3730" i="105"/>
  <c r="AB3759" i="105"/>
  <c r="AB3060" i="105"/>
  <c r="AB3235" i="105"/>
  <c r="AB3153" i="105"/>
  <c r="AB2599" i="105"/>
  <c r="AB1891" i="105"/>
  <c r="AB4001" i="105"/>
  <c r="AB3189" i="105"/>
  <c r="AB3935" i="105"/>
  <c r="AB2966" i="105"/>
  <c r="AB3838" i="105"/>
  <c r="AB2677" i="105"/>
  <c r="AB3815" i="105"/>
  <c r="AB3977" i="105"/>
  <c r="AB3902" i="105"/>
  <c r="AB3601" i="105"/>
  <c r="AB3697" i="105"/>
  <c r="AB3493" i="105"/>
  <c r="AB3927" i="105"/>
  <c r="AB3588" i="105"/>
  <c r="AB3386" i="105"/>
  <c r="AB3929" i="105"/>
  <c r="AB3536" i="105"/>
  <c r="AB2758" i="105"/>
  <c r="AB3496" i="105"/>
  <c r="AB2874" i="105"/>
  <c r="AB2829" i="105"/>
  <c r="AB2726" i="105"/>
  <c r="AB2816" i="105"/>
  <c r="AB3233" i="105"/>
  <c r="AB3592" i="105"/>
  <c r="AB2345" i="105"/>
  <c r="AB1784" i="105"/>
  <c r="AB2789" i="105"/>
  <c r="AB1871" i="105"/>
  <c r="AB2580" i="105"/>
  <c r="AB1631" i="105"/>
  <c r="AB3747" i="105"/>
  <c r="AB3904" i="105"/>
  <c r="AB1443" i="105"/>
  <c r="AB1509" i="105"/>
  <c r="AB1962" i="105"/>
  <c r="AB3243" i="105"/>
  <c r="AB2672" i="105"/>
  <c r="AB2955" i="105"/>
  <c r="AB2888" i="105"/>
  <c r="AB3750" i="105"/>
  <c r="AB2635" i="105"/>
  <c r="AB2199" i="105"/>
  <c r="AB3776" i="105"/>
  <c r="AB3689" i="105"/>
  <c r="AB2009" i="105"/>
  <c r="AB2729" i="105"/>
  <c r="AB3381" i="105"/>
  <c r="AB3614" i="105"/>
  <c r="AB3939" i="105"/>
  <c r="AB3508" i="105"/>
  <c r="AB3652" i="105"/>
  <c r="AB3897" i="105"/>
  <c r="AB3651" i="105"/>
  <c r="AB3850" i="105"/>
  <c r="AB3247" i="105"/>
  <c r="AB3313" i="105"/>
  <c r="AB3525" i="105"/>
  <c r="AB3883" i="105"/>
  <c r="AB3793" i="105"/>
  <c r="AB3969" i="105"/>
  <c r="AB2759" i="105"/>
  <c r="AB3149" i="105"/>
  <c r="AB2063" i="105"/>
  <c r="AB2492" i="105"/>
  <c r="AB1753" i="105"/>
  <c r="AB1731" i="105"/>
  <c r="AB1517" i="105"/>
  <c r="AB2183" i="105"/>
  <c r="AB1729" i="105"/>
  <c r="AB2637" i="105"/>
  <c r="AB1499" i="105"/>
  <c r="AB3239" i="105"/>
  <c r="AB3315" i="105"/>
  <c r="AB2610" i="105"/>
  <c r="AB2870" i="105"/>
  <c r="AB3787" i="105"/>
  <c r="AB2718" i="105"/>
  <c r="AB3085" i="105"/>
  <c r="AB2437" i="105"/>
  <c r="AB3529" i="105"/>
  <c r="AB2848" i="105"/>
  <c r="AB2482" i="105"/>
  <c r="AB3911" i="105"/>
  <c r="AB3202" i="105"/>
  <c r="AB2581" i="105"/>
  <c r="AB3497" i="105"/>
  <c r="AB2326" i="105"/>
  <c r="AB3082" i="105"/>
  <c r="AB3045" i="105"/>
  <c r="AB3848" i="105"/>
  <c r="AB3923" i="105"/>
  <c r="AB3762" i="105"/>
  <c r="AB3523" i="105"/>
  <c r="AB3561" i="105"/>
  <c r="AB3613" i="105"/>
  <c r="AB3261" i="105"/>
  <c r="AB2669" i="105"/>
  <c r="AB3403" i="105"/>
  <c r="AB2780" i="105"/>
  <c r="AB3658" i="105"/>
  <c r="AB2692" i="105"/>
  <c r="AB3013" i="105"/>
  <c r="AB3411" i="105"/>
  <c r="AB2127" i="105"/>
  <c r="AB1674" i="105"/>
  <c r="AB1463" i="105"/>
  <c r="AB2814" i="105"/>
  <c r="AB2899" i="105"/>
  <c r="AB3543" i="105"/>
  <c r="AB2958" i="105"/>
  <c r="AB3231" i="105"/>
  <c r="AB2819" i="105"/>
  <c r="AB3318" i="105"/>
  <c r="AB3914" i="105"/>
  <c r="AB2655" i="105"/>
  <c r="AB3088" i="105"/>
  <c r="AB3460" i="105"/>
  <c r="AB2741" i="105"/>
  <c r="AB2474" i="105"/>
  <c r="AB3861" i="105"/>
  <c r="AB3980" i="105"/>
  <c r="AB3777" i="105"/>
  <c r="AB3183" i="105"/>
  <c r="AB3816" i="105"/>
  <c r="AB3817" i="105"/>
  <c r="AB3385" i="105"/>
  <c r="AB3632" i="105"/>
  <c r="AB3232" i="105"/>
  <c r="AB3792" i="105"/>
  <c r="AB3678" i="105"/>
  <c r="AB3655" i="105"/>
  <c r="AB3594" i="105"/>
  <c r="AB2646" i="105"/>
  <c r="AB3657" i="105"/>
  <c r="AB2744" i="105"/>
  <c r="AB3463" i="105"/>
  <c r="AB2838" i="105"/>
  <c r="AB3234" i="105"/>
  <c r="AB1931" i="105"/>
  <c r="AB1671" i="105"/>
  <c r="AB2356" i="105"/>
  <c r="AB3925" i="105"/>
  <c r="AB2866" i="105"/>
  <c r="AB2156" i="105"/>
  <c r="AB3772" i="105"/>
  <c r="AB2859" i="105"/>
  <c r="AB3921" i="105"/>
  <c r="AB3799" i="105"/>
  <c r="AB2092" i="105"/>
  <c r="AB3482" i="105"/>
  <c r="AB3764" i="105"/>
  <c r="AB3425" i="105"/>
  <c r="AB3638" i="105"/>
  <c r="AB3610" i="105"/>
  <c r="AB3579" i="105"/>
  <c r="AB3555" i="105"/>
  <c r="AB3708" i="105"/>
  <c r="AB3664" i="105"/>
  <c r="AB3520" i="105"/>
  <c r="AB2512" i="105"/>
  <c r="AB2324" i="105"/>
  <c r="AB3604" i="105"/>
  <c r="AB2920" i="105"/>
  <c r="AB2349" i="105"/>
  <c r="AB2742" i="105"/>
  <c r="AB2891" i="105"/>
  <c r="AB3535" i="105"/>
  <c r="AB3348" i="105"/>
  <c r="AB3494" i="105"/>
  <c r="AB2746" i="105"/>
  <c r="AB3887" i="105"/>
  <c r="AB3580" i="105"/>
  <c r="AB3567" i="105"/>
  <c r="AB3351" i="105"/>
  <c r="AB2898" i="105"/>
  <c r="AB3942" i="105"/>
  <c r="AB3340" i="105"/>
  <c r="AB2386" i="105"/>
  <c r="AB3967" i="105"/>
  <c r="AB3612" i="105"/>
  <c r="AB3608" i="105"/>
  <c r="AB3387" i="105"/>
  <c r="AB3410" i="105"/>
  <c r="AB3111" i="105"/>
  <c r="AB3568" i="105"/>
  <c r="AB3438" i="105"/>
  <c r="AB3048" i="105"/>
  <c r="AB3249" i="105"/>
  <c r="AB3392" i="105"/>
  <c r="AB2485" i="105"/>
  <c r="AB2665" i="105"/>
  <c r="AB2629" i="105"/>
  <c r="AB2977" i="105"/>
  <c r="AB1776" i="105"/>
  <c r="AB2447" i="105"/>
  <c r="AB1849" i="105"/>
  <c r="AB2218" i="105"/>
  <c r="AB3459" i="105"/>
  <c r="AB2346" i="105"/>
  <c r="AB3620" i="105"/>
  <c r="AB2252" i="105"/>
  <c r="AB2535" i="105"/>
  <c r="AB1469" i="105"/>
  <c r="AB2152" i="105"/>
  <c r="AB1285" i="105"/>
  <c r="AB2158" i="105"/>
  <c r="AB2330" i="105"/>
  <c r="AB2524" i="105"/>
  <c r="AB3022" i="105"/>
  <c r="AB3609" i="105"/>
  <c r="AB2686" i="105"/>
  <c r="AB1528" i="105"/>
  <c r="AB3688" i="105"/>
  <c r="AB3298" i="105"/>
  <c r="AB1978" i="105"/>
  <c r="AB3917" i="105"/>
  <c r="AB3930" i="105"/>
  <c r="AB3873" i="105"/>
  <c r="AB2075" i="105"/>
  <c r="AB3407" i="105"/>
  <c r="AB3346" i="105"/>
  <c r="AB2976" i="105"/>
  <c r="AB2104" i="105"/>
  <c r="AB3036" i="105"/>
  <c r="AB1263" i="105"/>
  <c r="AB3854" i="105"/>
  <c r="AB3749" i="105"/>
  <c r="AB2423" i="105"/>
  <c r="AB3503" i="105"/>
  <c r="AB2366" i="105"/>
  <c r="AB3847" i="105"/>
  <c r="AB2425" i="105"/>
  <c r="AB3857" i="105"/>
  <c r="AB2368" i="105"/>
  <c r="AB3765" i="105"/>
  <c r="AB2525" i="105"/>
  <c r="AB3473" i="105"/>
  <c r="AB2777" i="105"/>
  <c r="AB2038" i="105"/>
  <c r="AB3474" i="105"/>
  <c r="AB3354" i="105"/>
  <c r="AB1124" i="105"/>
  <c r="AB3372" i="105"/>
  <c r="AB2760" i="105"/>
  <c r="AB3713" i="105"/>
  <c r="AB3946" i="105"/>
  <c r="AB2499" i="105"/>
  <c r="AB3465" i="105"/>
  <c r="AB2937" i="105"/>
  <c r="AB2720" i="105"/>
  <c r="AB3784" i="105"/>
  <c r="AB2980" i="105"/>
  <c r="AB3259" i="105"/>
  <c r="AB3954" i="105"/>
  <c r="AB3350" i="105"/>
  <c r="AB3998" i="105"/>
  <c r="AB3548" i="105"/>
  <c r="AB3148" i="105"/>
  <c r="AB3822" i="105"/>
  <c r="AB3877" i="105"/>
  <c r="AB3268" i="105"/>
  <c r="AB3343" i="105"/>
  <c r="AB3791" i="105"/>
  <c r="AB3636" i="105"/>
  <c r="AB3452" i="105"/>
  <c r="AB3545" i="105"/>
  <c r="AB3950" i="105"/>
  <c r="AB3199" i="105"/>
  <c r="AB3198" i="105"/>
  <c r="AB1354" i="105"/>
  <c r="AB3940" i="105"/>
  <c r="AB1449" i="105"/>
  <c r="AB3963" i="105"/>
  <c r="AB3779" i="105"/>
  <c r="AB3606" i="105"/>
  <c r="AB3371" i="105"/>
  <c r="AB3526" i="105"/>
  <c r="AB3006" i="105"/>
  <c r="AB3773" i="105"/>
  <c r="AB3994" i="105"/>
  <c r="AB3844" i="105"/>
  <c r="AB3962" i="105"/>
  <c r="AB3813" i="105"/>
  <c r="AB3761" i="105"/>
  <c r="AB3988" i="105"/>
  <c r="AB3522" i="105"/>
  <c r="AB3590" i="105"/>
  <c r="AB3910" i="105"/>
  <c r="AB3145" i="105"/>
  <c r="AB3250" i="105"/>
  <c r="AB3364" i="105"/>
  <c r="AB3286" i="105"/>
  <c r="AB3710" i="105"/>
  <c r="AB3718" i="105"/>
  <c r="AB3754" i="105"/>
  <c r="AB3660" i="105"/>
  <c r="AB3891" i="105"/>
  <c r="AB3533" i="105"/>
  <c r="AB3993" i="105"/>
  <c r="AB3871" i="105"/>
  <c r="AB3514" i="105"/>
  <c r="AB3593" i="105"/>
  <c r="AB3094" i="105"/>
  <c r="AB3126" i="105"/>
  <c r="AB3103" i="105"/>
  <c r="AB3175" i="105"/>
  <c r="AB3136" i="105"/>
  <c r="AB2799" i="105"/>
  <c r="AB2526" i="105"/>
  <c r="AB2934" i="105"/>
  <c r="AB2578" i="105"/>
  <c r="AB2582" i="105"/>
  <c r="AB2954" i="105"/>
  <c r="AB1905" i="105"/>
  <c r="AB2573" i="105"/>
  <c r="AB1882" i="105"/>
  <c r="AB2638" i="105"/>
  <c r="AB2649" i="105"/>
  <c r="AB1470" i="105"/>
  <c r="AB1877" i="105"/>
  <c r="AB2502" i="105"/>
  <c r="AB1513" i="105"/>
  <c r="AB2466" i="105"/>
  <c r="AB1372" i="105"/>
  <c r="AB2420" i="105"/>
  <c r="AB1403" i="105"/>
  <c r="AB2113" i="105"/>
  <c r="AB2207" i="105"/>
  <c r="AB1452" i="105"/>
  <c r="AB3404" i="105"/>
  <c r="AB2206" i="105"/>
  <c r="AB3277" i="105"/>
  <c r="AB3894" i="105"/>
  <c r="AB1352" i="105"/>
  <c r="AB1301" i="105"/>
  <c r="AB2784" i="105"/>
  <c r="AB1444" i="105"/>
  <c r="AB1652" i="105"/>
  <c r="AB1464" i="105"/>
  <c r="AB1340" i="105"/>
  <c r="AB2074" i="105"/>
  <c r="AB2407" i="105"/>
  <c r="AB1568" i="105"/>
  <c r="AB2005" i="105"/>
  <c r="AB1576" i="105"/>
  <c r="AB1448" i="105"/>
  <c r="AB3820" i="105"/>
  <c r="AB3968" i="105"/>
  <c r="AB3863" i="105"/>
  <c r="AB3201" i="105"/>
  <c r="AB3098" i="105"/>
  <c r="AB3093" i="105"/>
  <c r="AB3146" i="105"/>
  <c r="AB3115" i="105"/>
  <c r="AB2756" i="105"/>
  <c r="AB2855" i="105"/>
  <c r="AB2926" i="105"/>
  <c r="AB2494" i="105"/>
  <c r="AB1895" i="105"/>
  <c r="AB2085" i="105"/>
  <c r="AB2618" i="105"/>
  <c r="AB1873" i="105"/>
  <c r="AB1484" i="105"/>
  <c r="AB2457" i="105"/>
  <c r="AB2375" i="105"/>
  <c r="AB1311" i="105"/>
  <c r="AB2402" i="105"/>
  <c r="AB1385" i="105"/>
  <c r="AB2028" i="105"/>
  <c r="AB2033" i="105"/>
  <c r="AB2229" i="105"/>
  <c r="AB1941" i="105"/>
  <c r="AB2169" i="105"/>
  <c r="AB1569" i="105"/>
  <c r="AB3128" i="105"/>
  <c r="AB1135" i="105"/>
  <c r="AB1348" i="105"/>
  <c r="AB3137" i="105"/>
  <c r="AB1222" i="105"/>
  <c r="AB1367" i="105"/>
  <c r="AB1130" i="105"/>
  <c r="AB1342" i="105"/>
  <c r="AB1555" i="105"/>
  <c r="AB1315" i="105"/>
  <c r="AB3118" i="105"/>
  <c r="AB2383" i="105"/>
  <c r="AB1549" i="105"/>
  <c r="AB1986" i="105"/>
  <c r="AB1546" i="105"/>
  <c r="AB1370" i="105"/>
  <c r="AB3869" i="105"/>
  <c r="AB3919" i="105"/>
  <c r="AB3944" i="105"/>
  <c r="AB3039" i="105"/>
  <c r="AB3184" i="105"/>
  <c r="AB3423" i="105"/>
  <c r="AB2725" i="105"/>
  <c r="AB3167" i="105"/>
  <c r="AB2426" i="105"/>
  <c r="AB2660" i="105"/>
  <c r="AB1834" i="105"/>
  <c r="AB2603" i="105"/>
  <c r="AB1797" i="105"/>
  <c r="AB3304" i="105"/>
  <c r="AB1965" i="105"/>
  <c r="AB2532" i="105"/>
  <c r="AB3454" i="105"/>
  <c r="AB2529" i="105"/>
  <c r="AB1408" i="105"/>
  <c r="AB2287" i="105"/>
  <c r="AB1261" i="105"/>
  <c r="AB1268" i="105"/>
  <c r="AB1853" i="105"/>
  <c r="AB3484" i="105"/>
  <c r="AB1839" i="105"/>
  <c r="AB3653" i="105"/>
  <c r="AB2084" i="105"/>
  <c r="AB3125" i="105"/>
  <c r="AB2893" i="105"/>
  <c r="AB1357" i="105"/>
  <c r="AB2044" i="105"/>
  <c r="AB1457" i="105"/>
  <c r="AB1399" i="105"/>
  <c r="AB2839" i="105"/>
  <c r="AB2288" i="105"/>
  <c r="AB2548" i="105"/>
  <c r="AB2683" i="105"/>
  <c r="AB1259" i="105"/>
  <c r="AB3912" i="105"/>
  <c r="AB3705" i="105"/>
  <c r="AB3809" i="105"/>
  <c r="AB3661" i="105"/>
  <c r="AB3416" i="105"/>
  <c r="AB3538" i="105"/>
  <c r="AB3002" i="105"/>
  <c r="AB3007" i="105"/>
  <c r="AB2957" i="105"/>
  <c r="AB2752" i="105"/>
  <c r="AB2592" i="105"/>
  <c r="AB4000" i="105"/>
  <c r="AB2323" i="105"/>
  <c r="AB3186" i="105"/>
  <c r="AB2316" i="105"/>
  <c r="AB1688" i="105"/>
  <c r="AB2337" i="105"/>
  <c r="AB2209" i="105"/>
  <c r="AB3589" i="105"/>
  <c r="AB3990" i="105"/>
  <c r="AB3373" i="105"/>
  <c r="AB3257" i="105"/>
  <c r="AB1244" i="105"/>
  <c r="AB2455" i="105"/>
  <c r="AB1802" i="105"/>
  <c r="AB1703" i="105"/>
  <c r="AB1152" i="105"/>
  <c r="AB1156" i="105"/>
  <c r="AB2588" i="105"/>
  <c r="AB1544" i="105"/>
  <c r="AB2015" i="105"/>
  <c r="AB3546" i="105"/>
  <c r="AB1416" i="105"/>
  <c r="AB2591" i="105"/>
  <c r="AB1870" i="105"/>
  <c r="AB1938" i="105"/>
  <c r="AB1166" i="105"/>
  <c r="AB3901" i="105"/>
  <c r="AB3702" i="105"/>
  <c r="AB3515" i="105"/>
  <c r="AB3996" i="105"/>
  <c r="AB3090" i="105"/>
  <c r="AB3789" i="105"/>
  <c r="AB3466" i="105"/>
  <c r="AB2995" i="105"/>
  <c r="AB2964" i="105"/>
  <c r="AB3516" i="105"/>
  <c r="AB3195" i="105"/>
  <c r="AB3995" i="105"/>
  <c r="AB3870" i="105"/>
  <c r="AB3769" i="105"/>
  <c r="AB3888" i="105"/>
  <c r="AB3544" i="105"/>
  <c r="AB2569" i="105"/>
  <c r="AB3674" i="105"/>
  <c r="AB3896" i="105"/>
  <c r="AB1628" i="105"/>
  <c r="AB2562" i="105"/>
  <c r="AB1651" i="105"/>
  <c r="AB1785" i="105"/>
  <c r="AB3182" i="105"/>
  <c r="AB1635" i="105"/>
  <c r="AB1307" i="105"/>
  <c r="AB2107" i="105"/>
  <c r="AB3947" i="105"/>
  <c r="AB3770" i="105"/>
  <c r="AB2951" i="105"/>
  <c r="AB3745" i="105"/>
  <c r="AB3960" i="105"/>
  <c r="AB3852" i="105"/>
  <c r="AB3649" i="105"/>
  <c r="AB3732" i="105"/>
  <c r="AB3642" i="105"/>
  <c r="AB2095" i="105"/>
  <c r="AB2414" i="105"/>
  <c r="AB1624" i="105"/>
  <c r="AB2319" i="105"/>
  <c r="AB2559" i="105"/>
  <c r="AB1647" i="105"/>
  <c r="AB2296" i="105"/>
  <c r="AB2280" i="105"/>
  <c r="AB2067" i="105"/>
  <c r="AB3807" i="105"/>
  <c r="AB3018" i="105"/>
  <c r="AB3447" i="105"/>
  <c r="AB2947" i="105"/>
  <c r="AB3706" i="105"/>
  <c r="AB3429" i="105"/>
  <c r="AB3109" i="105"/>
  <c r="AB3623" i="105"/>
  <c r="AB3442" i="105"/>
  <c r="AB2868" i="105"/>
  <c r="AB3598" i="105"/>
  <c r="AB1615" i="105"/>
  <c r="AB2304" i="105"/>
  <c r="AB2503" i="105"/>
  <c r="AB2892" i="105"/>
  <c r="AB1250" i="105"/>
  <c r="AB2056" i="105"/>
  <c r="AB3790" i="105"/>
  <c r="AB3997" i="105"/>
  <c r="AB3704" i="105"/>
  <c r="AB3979" i="105"/>
  <c r="AB3714" i="105"/>
  <c r="AB3517" i="105"/>
  <c r="AB3384" i="105"/>
  <c r="AB3498" i="105"/>
  <c r="AB3553" i="105"/>
  <c r="AB3519" i="105"/>
  <c r="AB3317" i="105"/>
  <c r="AB3976" i="105"/>
  <c r="AB3686" i="105"/>
  <c r="AB3771" i="105"/>
  <c r="AB3693" i="105"/>
  <c r="AB3607" i="105"/>
  <c r="AB3510" i="105"/>
  <c r="AB3345" i="105"/>
  <c r="AB3360" i="105"/>
  <c r="AB3477" i="105"/>
  <c r="AB3537" i="105"/>
  <c r="AB3066" i="105"/>
  <c r="AB3439" i="105"/>
  <c r="AB3062" i="105"/>
  <c r="AB2984" i="105"/>
  <c r="AB2225" i="105"/>
  <c r="AB1983" i="105"/>
  <c r="AB1841" i="105"/>
  <c r="AB2424" i="105"/>
  <c r="AB1796" i="105"/>
  <c r="AB3285" i="105"/>
  <c r="AB3841" i="105"/>
  <c r="AB3646" i="105"/>
  <c r="AB3630" i="105"/>
  <c r="AB3451" i="105"/>
  <c r="AB3951" i="105"/>
  <c r="AB3324" i="105"/>
  <c r="AB3898" i="105"/>
  <c r="AB3310" i="105"/>
  <c r="AB2619" i="105"/>
  <c r="AB2667" i="105"/>
  <c r="AB1769" i="105"/>
  <c r="AB2159" i="105"/>
  <c r="AB2381" i="105"/>
  <c r="AB2081" i="105"/>
  <c r="AB3035" i="105"/>
  <c r="AB3366" i="105"/>
  <c r="AB1397" i="105"/>
  <c r="AB3252" i="105"/>
  <c r="AB3433" i="105"/>
  <c r="AB2985" i="105"/>
  <c r="AB2039" i="105"/>
  <c r="AB2058" i="105"/>
  <c r="AB2198" i="105"/>
  <c r="AB3290" i="105"/>
  <c r="AB2245" i="105"/>
  <c r="AB1748" i="105"/>
  <c r="AB3332" i="105"/>
  <c r="AB1898" i="105"/>
  <c r="AB3541" i="105"/>
  <c r="AB3479" i="105"/>
  <c r="AB3436" i="105"/>
  <c r="AB3757" i="105"/>
  <c r="AB3889" i="105"/>
  <c r="AB2959" i="105"/>
  <c r="AB3226" i="105"/>
  <c r="AB2924" i="105"/>
  <c r="AB1737" i="105"/>
  <c r="AB2030" i="105"/>
  <c r="AB2968" i="105"/>
  <c r="AB3177" i="105"/>
  <c r="AB2518" i="105"/>
  <c r="AB2953" i="105"/>
  <c r="AB2544" i="105"/>
  <c r="AB1172" i="105"/>
  <c r="AB2751" i="105"/>
  <c r="AB2674" i="105"/>
  <c r="AB2189" i="105"/>
  <c r="AB3566" i="105"/>
  <c r="AB3483" i="105"/>
  <c r="AB3408" i="105"/>
  <c r="AB3736" i="105"/>
  <c r="AB3527" i="105"/>
  <c r="AB2912" i="105"/>
  <c r="AB3220" i="105"/>
  <c r="AB2448" i="105"/>
  <c r="AB2869" i="105"/>
  <c r="AB1716" i="105"/>
  <c r="AB2945" i="105"/>
  <c r="AB3725" i="105"/>
  <c r="AB1445" i="105"/>
  <c r="AB1541" i="105"/>
  <c r="AB3878" i="105"/>
  <c r="AB3986" i="105"/>
  <c r="AB3443" i="105"/>
  <c r="AB3502" i="105"/>
  <c r="AB2906" i="105"/>
  <c r="AB3047" i="105"/>
  <c r="AB3214" i="105"/>
  <c r="AB1687" i="105"/>
  <c r="AB2248" i="105"/>
  <c r="AB2602" i="105"/>
  <c r="AB2940" i="105"/>
  <c r="AB3478" i="105"/>
  <c r="AB2369" i="105"/>
  <c r="AB3064" i="105"/>
  <c r="AB2517" i="105"/>
  <c r="AB1833" i="105"/>
  <c r="AB1954" i="105"/>
  <c r="AB2509" i="105"/>
  <c r="AB3858" i="105"/>
  <c r="AB1667" i="105"/>
  <c r="AB3798" i="105"/>
  <c r="AB3957" i="105"/>
  <c r="AB3365" i="105"/>
  <c r="AB3432" i="105"/>
  <c r="AB3485" i="105"/>
  <c r="AB3046" i="105"/>
  <c r="AB3206" i="105"/>
  <c r="AB2231" i="105"/>
  <c r="AB2404" i="105"/>
  <c r="AB3667" i="105"/>
  <c r="AB3801" i="105"/>
  <c r="AB3321" i="105"/>
  <c r="AB3440" i="105"/>
  <c r="AB2998" i="105"/>
  <c r="AB2944" i="105"/>
  <c r="AB3563" i="105"/>
  <c r="AB2794" i="105"/>
  <c r="AB3096" i="105"/>
  <c r="AB3615" i="105"/>
  <c r="AB1917" i="105"/>
  <c r="AB2179" i="105"/>
  <c r="AB1971" i="105"/>
  <c r="AB2399" i="105"/>
  <c r="AB2662" i="105"/>
  <c r="AB2622" i="105"/>
  <c r="AB3320" i="105"/>
  <c r="AB1231" i="105"/>
  <c r="AB1908" i="105"/>
  <c r="AB2902" i="105"/>
  <c r="AB2318" i="105"/>
  <c r="AB2809" i="105"/>
  <c r="AB2489" i="105"/>
  <c r="AB3735" i="105"/>
  <c r="AB3435" i="105"/>
  <c r="AB2845" i="105"/>
  <c r="AB1883" i="105"/>
  <c r="AB2136" i="105"/>
  <c r="AB1952" i="105"/>
  <c r="AB2493" i="105"/>
  <c r="AB3207" i="105"/>
  <c r="AB1221" i="105"/>
  <c r="AB1400" i="105"/>
  <c r="AB3165" i="105"/>
  <c r="AB2996" i="105"/>
  <c r="AB2078" i="105"/>
  <c r="AB3551" i="105"/>
  <c r="AB3671" i="105"/>
  <c r="AB3965" i="105"/>
  <c r="AB3390" i="105"/>
  <c r="AB2875" i="105"/>
  <c r="AB3402" i="105"/>
  <c r="AB2740" i="105"/>
  <c r="AB2782" i="105"/>
  <c r="AB2336" i="105"/>
  <c r="AB1814" i="105"/>
  <c r="AB3812" i="105"/>
  <c r="AB1937" i="105"/>
  <c r="AB2379" i="105"/>
  <c r="AB2439" i="105"/>
  <c r="AB3076" i="105"/>
  <c r="AB1195" i="105"/>
  <c r="AB2827" i="105"/>
  <c r="AB2054" i="105"/>
  <c r="AB3042" i="105"/>
  <c r="AB2427" i="105"/>
  <c r="AB3352" i="105"/>
  <c r="AB3476" i="105"/>
  <c r="AB2666" i="105"/>
  <c r="AB1427" i="105"/>
  <c r="AB1287" i="105"/>
  <c r="AB1337" i="105"/>
  <c r="AB1932" i="105"/>
  <c r="AB1563" i="105"/>
  <c r="AB1564" i="105"/>
  <c r="AB1644" i="105"/>
  <c r="AB1424" i="105"/>
  <c r="AB1972" i="105"/>
  <c r="AB2516" i="105"/>
  <c r="AB1689" i="105"/>
  <c r="AB1335" i="105"/>
  <c r="AB2108" i="105"/>
  <c r="AB2023" i="105"/>
  <c r="AB2269" i="105"/>
  <c r="AB3909" i="105"/>
  <c r="AB3644" i="105"/>
  <c r="AB3302" i="105"/>
  <c r="AB3359" i="105"/>
  <c r="AB3695" i="105"/>
  <c r="AB2857" i="105"/>
  <c r="AB2727" i="105"/>
  <c r="AB2658" i="105"/>
  <c r="AB3289" i="105"/>
  <c r="AB3626" i="105"/>
  <c r="AB3389" i="105"/>
  <c r="AB2154" i="105"/>
  <c r="AB2276" i="105"/>
  <c r="AB2364" i="105"/>
  <c r="AB1861" i="105"/>
  <c r="AB3975" i="105"/>
  <c r="AB2626" i="105"/>
  <c r="AB2412" i="105"/>
  <c r="AB1794" i="105"/>
  <c r="AB2907" i="105"/>
  <c r="AB1828" i="105"/>
  <c r="AB2297" i="105"/>
  <c r="AB1381" i="105"/>
  <c r="AB2160" i="105"/>
  <c r="AB1442" i="105"/>
  <c r="AB2333" i="105"/>
  <c r="AB1190" i="105"/>
  <c r="AB1401" i="105"/>
  <c r="AB2170" i="105"/>
  <c r="AB1749" i="105"/>
  <c r="AB1843" i="105"/>
  <c r="AB1675" i="105"/>
  <c r="AB3675" i="105"/>
  <c r="AB2438" i="105"/>
  <c r="AB1884" i="105"/>
  <c r="AB1897" i="105"/>
  <c r="AB1662" i="105"/>
  <c r="AB3669" i="105"/>
  <c r="AB1177" i="105"/>
  <c r="AB3562" i="105"/>
  <c r="AB3684" i="105"/>
  <c r="AB3357" i="105"/>
  <c r="AB3866" i="105"/>
  <c r="AB2849" i="105"/>
  <c r="AB3131" i="105"/>
  <c r="AB2601" i="105"/>
  <c r="AB2285" i="105"/>
  <c r="AB2643" i="105"/>
  <c r="AB3127" i="105"/>
  <c r="AB1602" i="105"/>
  <c r="AB2117" i="105"/>
  <c r="AB2257" i="105"/>
  <c r="AB2100" i="105"/>
  <c r="AB3673" i="105"/>
  <c r="AB2026" i="105"/>
  <c r="AB2901" i="105"/>
  <c r="AB2597" i="105"/>
  <c r="AB2862" i="105"/>
  <c r="AB1456" i="105"/>
  <c r="AB3210" i="105"/>
  <c r="AB2140" i="105"/>
  <c r="AB2230" i="105"/>
  <c r="AB1791" i="105"/>
  <c r="AB1333" i="105"/>
  <c r="AB2830" i="105"/>
  <c r="AB1413" i="105"/>
  <c r="AB1801" i="105"/>
  <c r="AB2238" i="105"/>
  <c r="AB3139" i="105"/>
  <c r="AB3918" i="105"/>
  <c r="AB1657" i="105"/>
  <c r="AB1961" i="105"/>
  <c r="AB1320" i="105"/>
  <c r="AB3071" i="105"/>
  <c r="AB3518" i="105"/>
  <c r="AB1478" i="105"/>
  <c r="AB2132" i="105"/>
  <c r="AB2327" i="105"/>
  <c r="AB1772" i="105"/>
  <c r="AB3892" i="105"/>
  <c r="AB3288" i="105"/>
  <c r="AB3752" i="105"/>
  <c r="AB3326" i="105"/>
  <c r="AB3100" i="105"/>
  <c r="AB3900" i="105"/>
  <c r="AB2459" i="105"/>
  <c r="AB1829" i="105"/>
  <c r="AB2061" i="105"/>
  <c r="AB2240" i="105"/>
  <c r="AB2042" i="105"/>
  <c r="AB2255" i="105"/>
  <c r="AB2657" i="105"/>
  <c r="AB2018" i="105"/>
  <c r="AB2833" i="105"/>
  <c r="AB2576" i="105"/>
  <c r="AB2298" i="105"/>
  <c r="AB2844" i="105"/>
  <c r="AB1405" i="105"/>
  <c r="AB1702" i="105"/>
  <c r="AB1766" i="105"/>
  <c r="AB1712" i="105"/>
  <c r="AB1212" i="105"/>
  <c r="AB1719" i="105"/>
  <c r="AB1665" i="105"/>
  <c r="AB2763" i="105"/>
  <c r="AB3449" i="105"/>
  <c r="AB2887" i="105"/>
  <c r="AB2648" i="105"/>
  <c r="AB1594" i="105"/>
  <c r="AB1868" i="105"/>
  <c r="AB2877" i="105"/>
  <c r="AB1318" i="105"/>
  <c r="AB3558" i="105"/>
  <c r="AB3830" i="105"/>
  <c r="AB3540" i="105"/>
  <c r="AB3833" i="105"/>
  <c r="AB3586" i="105"/>
  <c r="AB3205" i="105"/>
  <c r="AB3238" i="105"/>
  <c r="AB3472" i="105"/>
  <c r="AB3512" i="105"/>
  <c r="AB3680" i="105"/>
  <c r="AB2416" i="105"/>
  <c r="AB3012" i="105"/>
  <c r="AB3328" i="105"/>
  <c r="AB1756" i="105"/>
  <c r="AB1999" i="105"/>
  <c r="AB1992" i="105"/>
  <c r="AB2472" i="105"/>
  <c r="AB3602" i="105"/>
  <c r="AB1997" i="105"/>
  <c r="AB1589" i="105"/>
  <c r="AB2825" i="105"/>
  <c r="AB3027" i="105"/>
  <c r="AB1626" i="105"/>
  <c r="AB1203" i="105"/>
  <c r="AB2929" i="105"/>
  <c r="AB2001" i="105"/>
  <c r="AB1317" i="105"/>
  <c r="AB1656" i="105"/>
  <c r="AB2636" i="105"/>
  <c r="AB1893" i="105"/>
  <c r="AB2036" i="105"/>
  <c r="AB3811" i="105"/>
  <c r="AB1170" i="105"/>
  <c r="AB1650" i="105"/>
  <c r="AB1324" i="105"/>
  <c r="AB1163" i="105"/>
  <c r="AB1210" i="105"/>
  <c r="AB2112" i="105"/>
  <c r="AB1365" i="105"/>
  <c r="AB2055" i="105"/>
  <c r="AB3744" i="105"/>
  <c r="AB3141" i="105"/>
  <c r="AB3108" i="105"/>
  <c r="AB3369" i="105"/>
  <c r="AB3375" i="105"/>
  <c r="AB3037" i="105"/>
  <c r="AB3378" i="105"/>
  <c r="AB2935" i="105"/>
  <c r="AB3829" i="105"/>
  <c r="AB3138" i="105"/>
  <c r="AB2214" i="105"/>
  <c r="AB1960" i="105"/>
  <c r="AB2392" i="105"/>
  <c r="AB3265" i="105"/>
  <c r="AB1574" i="105"/>
  <c r="AB2642" i="105"/>
  <c r="AB2454" i="105"/>
  <c r="AB2072" i="105"/>
  <c r="AB1557" i="105"/>
  <c r="AB2765" i="105"/>
  <c r="AB1658" i="105"/>
  <c r="AB2886" i="105"/>
  <c r="AB2435" i="105"/>
  <c r="AB1560" i="105"/>
  <c r="AB1141" i="105"/>
  <c r="AB1982" i="105"/>
  <c r="AB1579" i="105"/>
  <c r="AB1441" i="105"/>
  <c r="AB2025" i="105"/>
  <c r="AB2570" i="105"/>
  <c r="AB1417" i="105"/>
  <c r="AB1159" i="105"/>
  <c r="AB1672" i="105"/>
  <c r="AB1236" i="105"/>
  <c r="AB1298" i="105"/>
  <c r="AB1328" i="105"/>
  <c r="AB1266" i="105"/>
  <c r="AB3120" i="105"/>
  <c r="AB3305" i="105"/>
  <c r="AB3080" i="105"/>
  <c r="AB2972" i="105"/>
  <c r="AB3513" i="105"/>
  <c r="AB3505" i="105"/>
  <c r="AB2909" i="105"/>
  <c r="AB3225" i="105"/>
  <c r="AB3742" i="105"/>
  <c r="AB3763" i="105"/>
  <c r="AB1970" i="105"/>
  <c r="AB1956" i="105"/>
  <c r="AB2192" i="105"/>
  <c r="AB2258" i="105"/>
  <c r="AB1553" i="105"/>
  <c r="AB3237" i="105"/>
  <c r="AB1968" i="105"/>
  <c r="AB2433" i="105"/>
  <c r="AB2102" i="105"/>
  <c r="AB1520" i="105"/>
  <c r="AB1279" i="105"/>
  <c r="AB2994" i="105"/>
  <c r="AB1653" i="105"/>
  <c r="AB3849" i="105"/>
  <c r="AB1508" i="105"/>
  <c r="AB1590" i="105"/>
  <c r="AB1115" i="105"/>
  <c r="AB2571" i="105"/>
  <c r="AB3248" i="105"/>
  <c r="AB3192" i="105"/>
  <c r="AB3839" i="105"/>
  <c r="AB1585" i="105"/>
  <c r="AB1364" i="105"/>
  <c r="AB2217" i="105"/>
  <c r="AB2668" i="105"/>
  <c r="AB1677" i="105"/>
  <c r="AB1194" i="105"/>
  <c r="AB3682" i="105"/>
  <c r="AB1132" i="105"/>
  <c r="AB1118" i="105"/>
  <c r="AB2246" i="105"/>
  <c r="AB2303" i="105"/>
  <c r="AB1768" i="105"/>
  <c r="AB3723" i="105"/>
  <c r="AB3785" i="105"/>
  <c r="AB3504" i="105"/>
  <c r="AB3428" i="105"/>
  <c r="AB3050" i="105"/>
  <c r="AB3099" i="105"/>
  <c r="AB3458" i="105"/>
  <c r="AB3662" i="105"/>
  <c r="AB3731" i="105"/>
  <c r="AB2813" i="105"/>
  <c r="AB2073" i="105"/>
  <c r="AB1949" i="105"/>
  <c r="AB2133" i="105"/>
  <c r="AB3197" i="105"/>
  <c r="AB1545" i="105"/>
  <c r="AB2186" i="105"/>
  <c r="AB3194" i="105"/>
  <c r="AB1942" i="105"/>
  <c r="AB2384" i="105"/>
  <c r="AB1939" i="105"/>
  <c r="AB1505" i="105"/>
  <c r="AB1262" i="105"/>
  <c r="AB2938" i="105"/>
  <c r="AB3617" i="105"/>
  <c r="AB1498" i="105"/>
  <c r="AB2778" i="105"/>
  <c r="AB3803" i="105"/>
  <c r="AB1578" i="105"/>
  <c r="AB2561" i="105"/>
  <c r="AB2271" i="105"/>
  <c r="AB1521" i="105"/>
  <c r="AB3401" i="105"/>
  <c r="AB1526" i="105"/>
  <c r="AB3797" i="105"/>
  <c r="AB1148" i="105"/>
  <c r="AB1646" i="105"/>
  <c r="AB2172" i="105"/>
  <c r="AB1254" i="105"/>
  <c r="AB2545" i="105"/>
  <c r="AB3203" i="105"/>
  <c r="AB3973" i="105"/>
  <c r="AB3453" i="105"/>
  <c r="AB3989" i="105"/>
  <c r="AB3420" i="105"/>
  <c r="AB3342" i="105"/>
  <c r="AB3147" i="105"/>
  <c r="AB3221" i="105"/>
  <c r="AB2878" i="105"/>
  <c r="AB2542" i="105"/>
  <c r="AB3650" i="105"/>
  <c r="AB2147" i="105"/>
  <c r="AB1927" i="105"/>
  <c r="AB2024" i="105"/>
  <c r="AB1494" i="105"/>
  <c r="AB2595" i="105"/>
  <c r="AB1636" i="105"/>
  <c r="AB3550" i="105"/>
  <c r="AB1439" i="105"/>
  <c r="AB2691" i="105"/>
  <c r="AB3712" i="105"/>
  <c r="AB2521" i="105"/>
  <c r="AB2243" i="105"/>
  <c r="AB1433" i="105"/>
  <c r="AB3846" i="105"/>
  <c r="AB2547" i="105"/>
  <c r="AB2823" i="105"/>
  <c r="AB1501" i="105"/>
  <c r="AB1252" i="105"/>
  <c r="AB1730" i="105"/>
  <c r="AB1116" i="105"/>
  <c r="AB1507" i="105"/>
  <c r="AB3054" i="105"/>
  <c r="AB1692" i="105"/>
  <c r="AB2145" i="105"/>
  <c r="AB2037" i="105"/>
  <c r="AB1150" i="105"/>
  <c r="AB2115" i="105"/>
  <c r="AB1572" i="105"/>
  <c r="AB1134" i="105"/>
  <c r="AB3738" i="105"/>
  <c r="AB3886" i="105"/>
  <c r="AB3415" i="105"/>
  <c r="AB3810" i="105"/>
  <c r="AB2894" i="105"/>
  <c r="AB2988" i="105"/>
  <c r="AB3327" i="105"/>
  <c r="AB3218" i="105"/>
  <c r="AB2871" i="105"/>
  <c r="AB2522" i="105"/>
  <c r="AB3276" i="105"/>
  <c r="AB1826" i="105"/>
  <c r="AB1764" i="105"/>
  <c r="AB2083" i="105"/>
  <c r="AB3021" i="105"/>
  <c r="AB1489" i="105"/>
  <c r="AB2137" i="105"/>
  <c r="AB3043" i="105"/>
  <c r="AB1787" i="105"/>
  <c r="AB3421" i="105"/>
  <c r="AB1377" i="105"/>
  <c r="AB1468" i="105"/>
  <c r="AB1437" i="105"/>
  <c r="AB1811" i="105"/>
  <c r="AB2101" i="105"/>
  <c r="AB3133" i="105"/>
  <c r="AB2461" i="105"/>
  <c r="AB3258" i="105"/>
  <c r="AB2739" i="105"/>
  <c r="AB3398" i="105"/>
  <c r="AB2604" i="105"/>
  <c r="AB3124" i="105"/>
  <c r="AB1959" i="105"/>
  <c r="AB1425" i="105"/>
  <c r="AB1767" i="105"/>
  <c r="AB3926" i="105"/>
  <c r="AB3867" i="105"/>
  <c r="AB3282" i="105"/>
  <c r="AB3814" i="105"/>
  <c r="AB3786" i="105"/>
  <c r="AB2853" i="105"/>
  <c r="AB2796" i="105"/>
  <c r="AB2395" i="105"/>
  <c r="AB3255" i="105"/>
  <c r="AB1707" i="105"/>
  <c r="AB1743" i="105"/>
  <c r="AB1911" i="105"/>
  <c r="AB2027" i="105"/>
  <c r="AB2965" i="105"/>
  <c r="AB2374" i="105"/>
  <c r="AB2272" i="105"/>
  <c r="AB3279" i="105"/>
  <c r="AB2476" i="105"/>
  <c r="AB2774" i="105"/>
  <c r="AB1588" i="105"/>
  <c r="AB1310" i="105"/>
  <c r="AB1432" i="105"/>
  <c r="AB2793" i="105"/>
  <c r="AB1700" i="105"/>
  <c r="AB2216" i="105"/>
  <c r="AB1117" i="105"/>
  <c r="AB2421" i="105"/>
  <c r="AB2993" i="105"/>
  <c r="AB2446" i="105"/>
  <c r="AB2904" i="105"/>
  <c r="AB1487" i="105"/>
  <c r="AB1538" i="105"/>
  <c r="AB1215" i="105"/>
  <c r="AB2922" i="105"/>
  <c r="AB3191" i="105"/>
  <c r="AB1845" i="105"/>
  <c r="AB1856" i="105"/>
  <c r="AB1800" i="105"/>
  <c r="AB3362" i="105"/>
  <c r="AB2167" i="105"/>
  <c r="AB1641" i="105"/>
  <c r="AB1133" i="105"/>
  <c r="AB3699" i="105"/>
  <c r="AB3217" i="105"/>
  <c r="AB2754" i="105"/>
  <c r="AB3242" i="105"/>
  <c r="AB2822" i="105"/>
  <c r="AB2795" i="105"/>
  <c r="AB3159" i="105"/>
  <c r="AB1721" i="105"/>
  <c r="AB1865" i="105"/>
  <c r="AB2978" i="105"/>
  <c r="AB2923" i="105"/>
  <c r="AB1686" i="105"/>
  <c r="AB3347" i="105"/>
  <c r="AB2970" i="105"/>
  <c r="AB1334" i="105"/>
  <c r="AB2708" i="105"/>
  <c r="AB1529" i="105"/>
  <c r="AB1296" i="105"/>
  <c r="AB2338" i="105"/>
  <c r="AB3181" i="105"/>
  <c r="AB2530" i="105"/>
  <c r="AB2123" i="105"/>
  <c r="AB2197" i="105"/>
  <c r="AB3721" i="105"/>
  <c r="AB3743" i="105"/>
  <c r="AB3487" i="105"/>
  <c r="AB3169" i="105"/>
  <c r="AB3267" i="105"/>
  <c r="AB2865" i="105"/>
  <c r="AB3180" i="105"/>
  <c r="AB2575" i="105"/>
  <c r="AB2743" i="105"/>
  <c r="AB3209" i="105"/>
  <c r="AB2341" i="105"/>
  <c r="AB2960" i="105"/>
  <c r="AB2600" i="105"/>
  <c r="AB3895" i="105"/>
  <c r="AB3709" i="105"/>
  <c r="AB3123" i="105"/>
  <c r="AB3196" i="105"/>
  <c r="AB3842" i="105"/>
  <c r="AB2783" i="105"/>
  <c r="AB2722" i="105"/>
  <c r="AB3922" i="105"/>
  <c r="AB2864" i="105"/>
  <c r="AB2915" i="105"/>
  <c r="AB2594" i="105"/>
  <c r="AB3106" i="105"/>
  <c r="AB1496" i="105"/>
  <c r="AB1500" i="105"/>
  <c r="AB1645" i="105"/>
  <c r="AB1705" i="105"/>
  <c r="AB1235" i="105"/>
  <c r="AB1876" i="105"/>
  <c r="AB1837" i="105"/>
  <c r="AB3283" i="105"/>
  <c r="AB3434" i="105"/>
  <c r="AB1258" i="105"/>
  <c r="AB3882" i="105"/>
  <c r="AB3691" i="105"/>
  <c r="AB3679" i="105"/>
  <c r="AB3835" i="105"/>
  <c r="AB3086" i="105"/>
  <c r="AB3160" i="105"/>
  <c r="AB3729" i="105"/>
  <c r="AB2701" i="105"/>
  <c r="AB2534" i="105"/>
  <c r="AB3187" i="105"/>
  <c r="AB3573" i="105"/>
  <c r="AB2824" i="105"/>
  <c r="AB2640" i="105"/>
  <c r="AB2310" i="105"/>
  <c r="AB2884" i="105"/>
  <c r="AB2465" i="105"/>
  <c r="AB3059" i="105"/>
  <c r="AB1415" i="105"/>
  <c r="AB3834" i="105"/>
  <c r="AB3625" i="105"/>
  <c r="AB3767" i="105"/>
  <c r="AB3072" i="105"/>
  <c r="AB3130" i="105"/>
  <c r="AB3591" i="105"/>
  <c r="AB2750" i="105"/>
  <c r="AB3715" i="105"/>
  <c r="AB2895" i="105"/>
  <c r="AB3055" i="105"/>
  <c r="AB2301" i="105"/>
  <c r="AB3370" i="105"/>
  <c r="AB1201" i="105"/>
  <c r="AB1228" i="105"/>
  <c r="AB2450" i="105"/>
  <c r="AB1219" i="105"/>
  <c r="AB3244" i="105"/>
  <c r="AB3782" i="105"/>
  <c r="AB3069" i="105"/>
  <c r="AB3938" i="105"/>
  <c r="AB3581" i="105"/>
  <c r="AB2715" i="105"/>
  <c r="AB2883" i="105"/>
  <c r="AB3824" i="105"/>
  <c r="AB3033" i="105"/>
  <c r="AB2357" i="105"/>
  <c r="AB2254" i="105"/>
  <c r="AB2804" i="105"/>
  <c r="AB2956" i="105"/>
  <c r="AB3224" i="105"/>
  <c r="AB3720" i="105"/>
  <c r="AB1485" i="105"/>
  <c r="AB1682" i="105"/>
  <c r="AB1185" i="105"/>
  <c r="AB2770" i="105"/>
  <c r="AB1524" i="105"/>
  <c r="AB2281" i="105"/>
  <c r="AB1390" i="105"/>
  <c r="AB2806" i="105"/>
  <c r="AB3077" i="105"/>
  <c r="AB2417" i="105"/>
  <c r="AB3110" i="105"/>
  <c r="AB3948" i="105"/>
  <c r="AB3711" i="105"/>
  <c r="AB3692" i="105"/>
  <c r="AB3065" i="105"/>
  <c r="AB2663" i="105"/>
  <c r="AB3457" i="105"/>
  <c r="AB3774" i="105"/>
  <c r="AB3426" i="105"/>
  <c r="AB3001" i="105"/>
  <c r="AB3422" i="105"/>
  <c r="AB2757" i="105"/>
  <c r="AB2350" i="105"/>
  <c r="AB2205" i="105"/>
  <c r="AB2586" i="105"/>
  <c r="AB2264" i="105"/>
  <c r="AB1537" i="105"/>
  <c r="AB1466" i="105"/>
  <c r="AB1678" i="105"/>
  <c r="AB2235" i="105"/>
  <c r="AB3570" i="105"/>
  <c r="AB1777" i="105"/>
  <c r="AB2724" i="105"/>
  <c r="AB3966" i="105"/>
  <c r="AB3011" i="105"/>
  <c r="AB3471" i="105"/>
  <c r="AB2818" i="105"/>
  <c r="AB2950" i="105"/>
  <c r="AB3314" i="105"/>
  <c r="AB2745" i="105"/>
  <c r="AB2259" i="105"/>
  <c r="AB3122" i="105"/>
  <c r="AB1531" i="105"/>
  <c r="AB1454" i="105"/>
  <c r="AB1773" i="105"/>
  <c r="AB2721" i="105"/>
  <c r="AB2110" i="105"/>
  <c r="AB3622" i="105"/>
  <c r="AB3937" i="105"/>
  <c r="AB3676" i="105"/>
  <c r="AB3840" i="105"/>
  <c r="AB3758" i="105"/>
  <c r="AB3670" i="105"/>
  <c r="AB3388" i="105"/>
  <c r="AB3949" i="105"/>
  <c r="AB2856" i="105"/>
  <c r="AB2699" i="105"/>
  <c r="AB1860" i="105"/>
  <c r="AB3344" i="105"/>
  <c r="AB3751" i="105"/>
  <c r="AB1426" i="105"/>
  <c r="AB1153" i="105"/>
  <c r="AB1535" i="105"/>
  <c r="AB2630" i="105"/>
  <c r="AB1946" i="105"/>
  <c r="AB3219" i="105"/>
  <c r="AB1339" i="105"/>
  <c r="AB1379" i="105"/>
  <c r="AB2504" i="105"/>
  <c r="AB2069" i="105"/>
  <c r="AB3920" i="105"/>
  <c r="AB1566" i="105"/>
  <c r="AB1527" i="105"/>
  <c r="AB1471" i="105"/>
  <c r="AB2049" i="105"/>
  <c r="AB1182" i="105"/>
  <c r="AB3000" i="105"/>
  <c r="AB1359" i="105"/>
  <c r="AB1825" i="105"/>
  <c r="AB1171" i="105"/>
  <c r="AB3794" i="105"/>
  <c r="AB3052" i="105"/>
  <c r="AB3899" i="105"/>
  <c r="AB2358" i="105"/>
  <c r="AB1522" i="105"/>
  <c r="AB1857" i="105"/>
  <c r="AB3821" i="105"/>
  <c r="AB1139" i="105"/>
  <c r="AB2979" i="105"/>
  <c r="AB1350" i="105"/>
  <c r="AB3358" i="105"/>
  <c r="AB1407" i="105"/>
  <c r="AB3089" i="105"/>
  <c r="AB1343" i="105"/>
  <c r="AB1472" i="105"/>
  <c r="AB3029" i="105"/>
  <c r="AB3041" i="105"/>
  <c r="AB1818" i="105"/>
  <c r="AB1264" i="105"/>
  <c r="AB2520" i="105"/>
  <c r="AB2731" i="105"/>
  <c r="AB1344" i="105"/>
  <c r="AB1955" i="105"/>
  <c r="AB2388" i="105"/>
  <c r="AB1734" i="105"/>
  <c r="AB2846" i="105"/>
  <c r="AB1312" i="105"/>
  <c r="AB1361" i="105"/>
  <c r="AB2983" i="105"/>
  <c r="AB1774" i="105"/>
  <c r="AB1940" i="105"/>
  <c r="AB1758" i="105"/>
  <c r="AB3097" i="105"/>
  <c r="AB1660" i="105"/>
  <c r="AB2585" i="105"/>
  <c r="AB1249" i="105"/>
  <c r="AB2803" i="105"/>
  <c r="AB1183" i="105"/>
  <c r="AB2967" i="105"/>
  <c r="AB1666" i="105"/>
  <c r="AB1750" i="105"/>
  <c r="AB3955" i="105"/>
  <c r="AB1621" i="105"/>
  <c r="AB1998" i="105"/>
  <c r="AB2673" i="105"/>
  <c r="AB2690" i="105"/>
  <c r="AB1633" i="105"/>
  <c r="AB2155" i="105"/>
  <c r="AB2761" i="105"/>
  <c r="AB2911" i="105"/>
  <c r="AB2808" i="105"/>
  <c r="AB1718" i="105"/>
  <c r="AB1237" i="105"/>
  <c r="AB2463" i="105"/>
  <c r="AB2373" i="105"/>
  <c r="AB1695" i="105"/>
  <c r="AB1313" i="105"/>
  <c r="AB1184" i="105"/>
  <c r="AB1799" i="105"/>
  <c r="AB1383" i="105"/>
  <c r="AB2440" i="105"/>
  <c r="AB2176" i="105"/>
  <c r="AB2687" i="105"/>
  <c r="AB1540" i="105"/>
  <c r="AB1174" i="105"/>
  <c r="AB1925" i="105"/>
  <c r="AB1157" i="105"/>
  <c r="AB1512" i="105"/>
  <c r="AB2645" i="105"/>
  <c r="AB1610" i="105"/>
  <c r="AB3246" i="105"/>
  <c r="AB1192" i="105"/>
  <c r="AB1189" i="105"/>
  <c r="AB1474" i="105"/>
  <c r="AB2142" i="105"/>
  <c r="AB1272" i="105"/>
  <c r="AB2353" i="105"/>
  <c r="AB2332" i="105"/>
  <c r="AB2885" i="105"/>
  <c r="AB1173" i="105"/>
  <c r="AB2552" i="105"/>
  <c r="AB2003" i="105"/>
  <c r="AB2219" i="105"/>
  <c r="AB1930" i="105"/>
  <c r="AB1355" i="105"/>
  <c r="AB2111" i="105"/>
  <c r="AB2046" i="105"/>
  <c r="AB3470" i="105"/>
  <c r="AB2289" i="105"/>
  <c r="AB2732" i="105"/>
  <c r="AB1817" i="105"/>
  <c r="AB2969" i="105"/>
  <c r="AB3208" i="105"/>
  <c r="AB3489" i="105"/>
  <c r="AB2538" i="105"/>
  <c r="AB2178" i="105"/>
  <c r="AB1245" i="105"/>
  <c r="AB2306" i="105"/>
  <c r="AB2458" i="105"/>
  <c r="AB1987" i="105"/>
  <c r="AB2616" i="105"/>
  <c r="AB1519" i="105"/>
  <c r="AB2203" i="105"/>
  <c r="AB1762" i="105"/>
  <c r="AB2429" i="105"/>
  <c r="AB1120" i="105"/>
  <c r="AB1217" i="105"/>
  <c r="AB1122" i="105"/>
  <c r="AB3643" i="105"/>
  <c r="AB2982" i="105"/>
  <c r="AB2208" i="105"/>
  <c r="AB1523" i="105"/>
  <c r="AB2607" i="105"/>
  <c r="AB2260" i="105"/>
  <c r="AB2204" i="105"/>
  <c r="AB1384" i="105"/>
  <c r="AB2567" i="105"/>
  <c r="AB1910" i="105"/>
  <c r="AB2328" i="105"/>
  <c r="AB1923" i="105"/>
  <c r="AB1391" i="105"/>
  <c r="AB2114" i="105"/>
  <c r="AB1303" i="105"/>
  <c r="AB1533" i="105"/>
  <c r="AB1479" i="105"/>
  <c r="AB2191" i="105"/>
  <c r="AB3599" i="105"/>
  <c r="AB2497" i="105"/>
  <c r="AB2773" i="105"/>
  <c r="AB2398" i="105"/>
  <c r="AB2706" i="105"/>
  <c r="AB1393" i="105"/>
  <c r="AB1680" i="105"/>
  <c r="AB1204" i="105"/>
  <c r="AB2082" i="105"/>
  <c r="AB2541" i="105"/>
  <c r="AB2473" i="105"/>
  <c r="AB2487" i="105"/>
  <c r="AB3412" i="105"/>
  <c r="AB1327" i="105"/>
  <c r="AB2385" i="105"/>
  <c r="AB1113" i="105"/>
  <c r="AB1738" i="105"/>
  <c r="AB2344" i="105"/>
  <c r="AB3722" i="105"/>
  <c r="AB1561" i="105"/>
  <c r="AB1613" i="105"/>
  <c r="AB1863" i="105"/>
  <c r="AB1440" i="105"/>
  <c r="AB1878" i="105"/>
  <c r="AB2896" i="105"/>
  <c r="AB3163" i="105"/>
  <c r="AB3056" i="105"/>
  <c r="AB1504" i="105"/>
  <c r="AB2261" i="105"/>
  <c r="AB2408" i="105"/>
  <c r="AB1180" i="105"/>
  <c r="AB1488" i="105"/>
  <c r="AB1907" i="105"/>
  <c r="AB2483" i="105"/>
  <c r="AB1990" i="105"/>
  <c r="AB1638" i="105"/>
  <c r="AB2200" i="105"/>
  <c r="AB1142" i="105"/>
  <c r="AB2236" i="105"/>
  <c r="AB2841" i="105"/>
  <c r="AB3446" i="105"/>
  <c r="AB1551" i="105"/>
  <c r="AB2961" i="105"/>
  <c r="AB1144" i="105"/>
  <c r="AB2712" i="105"/>
  <c r="AB2812" i="105"/>
  <c r="AB2406" i="105"/>
  <c r="AB2151" i="105"/>
  <c r="AB2135" i="105"/>
  <c r="AB2002" i="105"/>
  <c r="AB1131" i="105"/>
  <c r="AB2106" i="105"/>
  <c r="AB1746" i="105"/>
  <c r="AB1409" i="105"/>
  <c r="AB2210" i="105"/>
  <c r="AB2689" i="105"/>
  <c r="AB2652" i="105"/>
  <c r="AB1906" i="105"/>
  <c r="AB2080" i="105"/>
  <c r="AB1673" i="105"/>
  <c r="AB1178" i="105"/>
  <c r="AB2430" i="105"/>
  <c r="AB1119" i="105"/>
  <c r="AB2062" i="105"/>
  <c r="AB2014" i="105"/>
  <c r="AB2634" i="105"/>
  <c r="AB2188" i="105"/>
  <c r="AB3179" i="105"/>
  <c r="AB1179" i="105"/>
  <c r="AB1761" i="105"/>
  <c r="AB1202" i="105"/>
  <c r="AB1127" i="105"/>
  <c r="AB1922" i="105"/>
  <c r="AB2589" i="105"/>
  <c r="AB1435" i="105"/>
  <c r="AB1186" i="105"/>
  <c r="AB1363" i="105"/>
  <c r="AB1137" i="105"/>
  <c r="AB2305" i="105"/>
  <c r="AB1406" i="105"/>
  <c r="AB2400" i="105"/>
  <c r="AB2444" i="105"/>
  <c r="AB3015" i="105"/>
  <c r="AB2963" i="105"/>
  <c r="AB3903" i="105"/>
  <c r="AB3190" i="105"/>
  <c r="AB2536" i="105"/>
  <c r="AB3171" i="105"/>
  <c r="AB1681" i="105"/>
  <c r="AB2051" i="105"/>
  <c r="AB2519" i="105"/>
  <c r="AB1283" i="105"/>
  <c r="AB1981" i="105"/>
  <c r="AB2089" i="105"/>
  <c r="AB1550" i="105"/>
  <c r="AB1609" i="105"/>
  <c r="AB2130" i="105"/>
  <c r="AB1306" i="105"/>
  <c r="AB1710" i="105"/>
  <c r="AB1490" i="105"/>
  <c r="AB1963" i="105"/>
  <c r="AB1267" i="105"/>
  <c r="AB2275" i="105"/>
  <c r="AB3356" i="105"/>
  <c r="AB1980" i="105"/>
  <c r="AB1299" i="105"/>
  <c r="AB1497" i="105"/>
  <c r="AB1805" i="105"/>
  <c r="AB2053" i="105"/>
  <c r="AB2194" i="105"/>
  <c r="AB1461" i="105"/>
  <c r="AB2311" i="105"/>
  <c r="AB1511" i="105"/>
  <c r="AB2256" i="105"/>
  <c r="AB1573" i="105"/>
  <c r="AB1275" i="105"/>
  <c r="AB1238" i="105"/>
  <c r="AB1819" i="105"/>
  <c r="AB3025" i="105"/>
  <c r="AB2768" i="105"/>
  <c r="AB2837" i="105"/>
  <c r="AB3339" i="105"/>
  <c r="AB2614" i="105"/>
  <c r="AB3437" i="105"/>
  <c r="AB1637" i="105"/>
  <c r="AB3253" i="105"/>
  <c r="AB2150" i="105"/>
  <c r="AB1600" i="105"/>
  <c r="AB3121" i="105"/>
  <c r="AB3063" i="105"/>
  <c r="AB1899" i="105"/>
  <c r="AB1596" i="105"/>
  <c r="AB1832" i="105"/>
  <c r="AB2097" i="105"/>
  <c r="AB1242" i="105"/>
  <c r="AB3851" i="105"/>
  <c r="AB1240" i="105"/>
  <c r="AB2283" i="105"/>
  <c r="AB1351" i="105"/>
  <c r="AB1525" i="105"/>
  <c r="AB1728" i="105"/>
  <c r="AB1623" i="105"/>
  <c r="AB2241" i="105"/>
  <c r="AB1151" i="105"/>
  <c r="AB2274" i="105"/>
  <c r="AB3296" i="105"/>
  <c r="AB2511" i="105"/>
  <c r="AB1147" i="105"/>
  <c r="AB2279" i="105"/>
  <c r="AB1953" i="105"/>
  <c r="AB2495" i="105"/>
  <c r="AB2405" i="105"/>
  <c r="AB1603" i="105"/>
  <c r="AB1446" i="105"/>
  <c r="AB3173" i="105"/>
  <c r="AB2696" i="105"/>
  <c r="AB2071" i="105"/>
  <c r="AB2831" i="105"/>
  <c r="AB1280" i="105"/>
  <c r="AB3034" i="105"/>
  <c r="AB1880" i="105"/>
  <c r="AB1577" i="105"/>
  <c r="AB1411" i="105"/>
  <c r="AB2187" i="105"/>
  <c r="AB1815" i="105"/>
  <c r="AB1181" i="105"/>
  <c r="AB1912" i="105"/>
  <c r="AB1862" i="105"/>
  <c r="AB2997" i="105"/>
  <c r="AB3663" i="105"/>
  <c r="AB2363" i="105"/>
  <c r="AB1620" i="105"/>
  <c r="AB2939" i="105"/>
  <c r="AB1412" i="105"/>
  <c r="AB3067" i="105"/>
  <c r="AB2359" i="105"/>
  <c r="AB1793" i="105"/>
  <c r="AB1459" i="105"/>
  <c r="AB1879" i="105"/>
  <c r="AB1465" i="105"/>
  <c r="AB1747" i="105"/>
  <c r="AB1434" i="105"/>
  <c r="AB3461" i="105"/>
  <c r="AB2654" i="105"/>
  <c r="AB2656" i="105"/>
  <c r="AB1669" i="105"/>
  <c r="AB1625" i="105"/>
  <c r="AB1232" i="105"/>
  <c r="AB1345" i="105"/>
  <c r="AB2705" i="105"/>
  <c r="AB1255" i="105"/>
  <c r="AB3117" i="105"/>
  <c r="AB2099" i="105"/>
  <c r="AB2771" i="105"/>
  <c r="AB3353" i="105"/>
  <c r="AB2309" i="105"/>
  <c r="AB2986" i="105"/>
  <c r="AB1209" i="105"/>
  <c r="AB1996" i="105"/>
  <c r="AB2143" i="105"/>
  <c r="AB1206" i="105"/>
  <c r="AB1587" i="105"/>
  <c r="AB2815" i="105"/>
  <c r="AB1251" i="105"/>
  <c r="AB1755" i="105"/>
  <c r="AB1606" i="105"/>
  <c r="AB3534" i="105"/>
  <c r="AB1622" i="105"/>
  <c r="AB1193" i="105"/>
  <c r="AB1162" i="105"/>
  <c r="AB2554" i="105"/>
  <c r="AB2612" i="105"/>
  <c r="AB3170" i="105"/>
  <c r="AB1218" i="105"/>
  <c r="AB1659" i="105"/>
  <c r="AB1187" i="105"/>
  <c r="AB1966" i="105"/>
  <c r="AB2738" i="105"/>
  <c r="AB2908" i="105"/>
  <c r="AB2609" i="105"/>
  <c r="AB1486" i="105"/>
  <c r="AB2991" i="105"/>
  <c r="AB1331" i="105"/>
  <c r="AB2962" i="105"/>
  <c r="AB1904" i="105"/>
  <c r="AB2449" i="105"/>
  <c r="AB3079" i="105"/>
  <c r="AB1125" i="105"/>
  <c r="AB1483" i="105"/>
  <c r="AB1491" i="105"/>
  <c r="AB1950" i="105"/>
  <c r="AB1277" i="105"/>
  <c r="AB1394" i="105"/>
  <c r="AB2596" i="105"/>
  <c r="AB3953" i="105"/>
  <c r="AB1944" i="105"/>
  <c r="AB1112" i="105"/>
  <c r="AB3264" i="105"/>
  <c r="AB2769" i="105"/>
  <c r="AB2486" i="105"/>
  <c r="AB3295" i="105"/>
  <c r="AB3687" i="105"/>
  <c r="AB1775" i="105"/>
  <c r="AB1290" i="105"/>
  <c r="AB2802" i="105"/>
  <c r="AB1161" i="105"/>
  <c r="AB1605" i="105"/>
  <c r="AB1548" i="105"/>
  <c r="AB1916" i="105"/>
  <c r="AB2050" i="105"/>
  <c r="AB2867" i="105"/>
  <c r="AB1477" i="105"/>
  <c r="AB2835" i="105"/>
  <c r="AB2247" i="105"/>
  <c r="AB1779" i="105"/>
  <c r="AB3020" i="105"/>
  <c r="AB1740" i="105"/>
  <c r="AB2242" i="105"/>
  <c r="AB1947" i="105"/>
  <c r="AB1580" i="105"/>
  <c r="AB2882" i="105"/>
  <c r="AB3260" i="105"/>
  <c r="AB1294" i="105"/>
  <c r="AB1260" i="105"/>
  <c r="AB1110" i="105"/>
  <c r="AB1979" i="105"/>
  <c r="AB1284" i="105"/>
  <c r="AB2066" i="105"/>
  <c r="AB1554" i="105"/>
  <c r="AB2828" i="105"/>
  <c r="AB2464" i="105"/>
  <c r="AB1373" i="105"/>
  <c r="AB2371" i="105"/>
  <c r="AB2045" i="105"/>
  <c r="AB2936" i="105"/>
  <c r="AB1530" i="105"/>
  <c r="AB2700" i="105"/>
  <c r="AB1604" i="105"/>
  <c r="AB3272" i="105"/>
  <c r="AB2981" i="105"/>
  <c r="AB1366" i="105"/>
  <c r="AB1431" i="105"/>
  <c r="AB1214" i="105"/>
  <c r="AB1744" i="105"/>
  <c r="AB1453" i="105"/>
  <c r="AB3748" i="105"/>
  <c r="AB1402" i="105"/>
  <c r="AB1977" i="105"/>
  <c r="AB1114" i="105"/>
  <c r="AB2678" i="105"/>
  <c r="AB3394" i="105"/>
  <c r="AB1696" i="105"/>
  <c r="AB1816" i="105"/>
  <c r="AB1783" i="105"/>
  <c r="AB2060" i="105"/>
  <c r="AB2974" i="105"/>
  <c r="AB2905" i="105"/>
  <c r="AB1518" i="105"/>
  <c r="AB2675" i="105"/>
  <c r="AB2171" i="105"/>
  <c r="AB2021" i="105"/>
  <c r="AB1510" i="105"/>
  <c r="AB1945" i="105"/>
  <c r="AB3256" i="105"/>
  <c r="AB2747" i="105"/>
  <c r="AB3280" i="105"/>
  <c r="AB2479" i="105"/>
  <c r="AB2452" i="105"/>
  <c r="AB3114" i="105"/>
  <c r="AB2737" i="105"/>
  <c r="AB1220" i="105"/>
  <c r="AB3531" i="105"/>
  <c r="AB3174" i="105"/>
  <c r="AB2566" i="105"/>
  <c r="AB2286" i="105"/>
  <c r="AB1765" i="105"/>
  <c r="AB2661" i="105"/>
  <c r="AB3631" i="105"/>
  <c r="AB3618" i="105"/>
  <c r="AB3908" i="105"/>
  <c r="AB1467" i="105"/>
  <c r="AB2941" i="105"/>
  <c r="AB2506" i="105"/>
  <c r="AB2916" i="105"/>
  <c r="AB3577" i="105"/>
  <c r="AB1690" i="105"/>
  <c r="AB2707" i="105"/>
  <c r="AB2716" i="105"/>
  <c r="AB2606" i="105"/>
  <c r="AB1708" i="105"/>
  <c r="AB1247" i="105"/>
  <c r="AB3569" i="105"/>
  <c r="AB1175" i="105"/>
  <c r="AB1138" i="105"/>
  <c r="AB1455" i="105"/>
  <c r="AB1599" i="105"/>
  <c r="AB1607" i="105"/>
  <c r="AB2059" i="105"/>
  <c r="AB2453" i="105"/>
  <c r="AB2513" i="105"/>
  <c r="AB3263" i="105"/>
  <c r="AB1155" i="105"/>
  <c r="AB2781" i="105"/>
  <c r="AB2181" i="105"/>
  <c r="AB2632" i="105"/>
  <c r="AB1809" i="105"/>
  <c r="AB1760" i="105"/>
  <c r="AB1368" i="105"/>
  <c r="AB1896" i="105"/>
  <c r="AB2129" i="105"/>
  <c r="AB2623" i="105"/>
  <c r="AB2927" i="105"/>
  <c r="AB2119" i="105"/>
  <c r="AB2735" i="105"/>
  <c r="AB2919" i="105"/>
  <c r="AB1892" i="105"/>
  <c r="AB3222" i="105"/>
  <c r="AB2389" i="105"/>
  <c r="AB1360" i="105"/>
  <c r="AB2863" i="105"/>
  <c r="AB3859" i="105"/>
  <c r="AB3964" i="105"/>
  <c r="AB3724" i="105"/>
  <c r="AB2880" i="105"/>
  <c r="AB3928" i="105"/>
  <c r="AB3024" i="105"/>
  <c r="AB2403" i="105"/>
  <c r="AB2068" i="105"/>
  <c r="AB1852" i="105"/>
  <c r="AB2766" i="105"/>
  <c r="AB1362" i="105"/>
  <c r="AB1380" i="105"/>
  <c r="AB1759" i="105"/>
  <c r="AB3270" i="105"/>
  <c r="AB3095" i="105"/>
  <c r="AB1226" i="105"/>
  <c r="AB1200" i="105"/>
  <c r="AB1211" i="105"/>
  <c r="AB1717" i="105"/>
  <c r="AB1556" i="105"/>
  <c r="AB1851" i="105"/>
  <c r="AB1724" i="105"/>
  <c r="AB1378" i="105"/>
  <c r="AB2621" i="105"/>
  <c r="AB1341" i="105"/>
  <c r="AB1515" i="105"/>
  <c r="AB2481" i="105"/>
  <c r="AB2797" i="105"/>
  <c r="AB2558" i="105"/>
  <c r="AB3391" i="105"/>
  <c r="AB1698" i="105"/>
  <c r="AB2682" i="105"/>
  <c r="AB2249" i="105"/>
  <c r="AB1332" i="105"/>
  <c r="AB1481" i="105"/>
  <c r="AB1160" i="105"/>
  <c r="AB1984" i="105"/>
  <c r="AB3188" i="105"/>
  <c r="AB2987" i="105"/>
  <c r="AB2139" i="105"/>
  <c r="AB2431" i="105"/>
  <c r="AB1462" i="105"/>
  <c r="AB1353" i="105"/>
  <c r="AB3135" i="105"/>
  <c r="AB2685" i="105"/>
  <c r="AB2094" i="105"/>
  <c r="AB2125" i="105"/>
  <c r="AB2087" i="105"/>
  <c r="AB3262" i="105"/>
  <c r="AB2698" i="105"/>
  <c r="AB2020" i="105"/>
  <c r="AB1858" i="105"/>
  <c r="AB1844" i="105"/>
  <c r="AB2681" i="105"/>
  <c r="AB2608" i="105"/>
  <c r="AB1414" i="105"/>
  <c r="AB1265" i="105"/>
  <c r="AB2767" i="105"/>
  <c r="AB3987" i="105"/>
  <c r="AB3628" i="105"/>
  <c r="AB2858" i="105"/>
  <c r="AB2352" i="105"/>
  <c r="AB2491" i="105"/>
  <c r="AB3009" i="105"/>
  <c r="AB1951" i="105"/>
  <c r="AB3464" i="105"/>
  <c r="AB1476" i="105"/>
  <c r="AB1143" i="105"/>
  <c r="AB1830" i="105"/>
  <c r="AB2557" i="105"/>
  <c r="AB1322" i="105"/>
  <c r="AB3703" i="105"/>
  <c r="AB3333" i="105"/>
  <c r="AB2091" i="105"/>
  <c r="AB2872" i="105"/>
  <c r="AB1914" i="105"/>
  <c r="AB3414" i="105"/>
  <c r="AB1632" i="105"/>
  <c r="AB1273" i="105"/>
  <c r="AB1591" i="105"/>
  <c r="AB2480" i="105"/>
  <c r="AB1450" i="105"/>
  <c r="AB2105" i="105"/>
  <c r="AB2695" i="105"/>
  <c r="AB1846" i="105"/>
  <c r="AB3161" i="105"/>
  <c r="AB1619" i="105"/>
  <c r="AB2394" i="105"/>
  <c r="AB1256" i="105"/>
  <c r="AB1302" i="105"/>
  <c r="AB2013" i="105"/>
  <c r="AB1388" i="105"/>
  <c r="AB1257" i="105"/>
  <c r="AB1629" i="105"/>
  <c r="AB3603" i="105"/>
  <c r="AB3014" i="105"/>
  <c r="AB2052" i="105"/>
  <c r="AB2351" i="105"/>
  <c r="AB1840" i="105"/>
  <c r="AB1330" i="105"/>
  <c r="AB1583" i="105"/>
  <c r="AB2265" i="105"/>
  <c r="AB2227" i="105"/>
  <c r="AB2889" i="105"/>
  <c r="AB3560" i="105"/>
  <c r="AB2397" i="105"/>
  <c r="AB3383" i="105"/>
  <c r="AB2826" i="105"/>
  <c r="AB2670" i="105"/>
  <c r="AB1889" i="105"/>
  <c r="AB1872" i="105"/>
  <c r="AB1813" i="105"/>
  <c r="AB1305" i="105"/>
  <c r="AB1570" i="105"/>
  <c r="AB2031" i="105"/>
  <c r="AB2162" i="105"/>
  <c r="AB2633" i="105"/>
  <c r="AB3564" i="105"/>
  <c r="AB3444" i="105"/>
  <c r="AB2659" i="105"/>
  <c r="AB2605" i="105"/>
  <c r="AB1786" i="105"/>
  <c r="AB1803" i="105"/>
  <c r="AB2016" i="105"/>
  <c r="AB2299" i="105"/>
  <c r="AB1595" i="105"/>
  <c r="AB2295" i="105"/>
  <c r="AB2211" i="105"/>
  <c r="AB3587" i="105"/>
  <c r="AB3019" i="105"/>
  <c r="AB1495" i="105"/>
  <c r="AB1270" i="105"/>
  <c r="AB2239" i="105"/>
  <c r="AB1593" i="105"/>
  <c r="AB3961" i="105"/>
  <c r="AB2587" i="105"/>
  <c r="AB2528" i="105"/>
  <c r="AB1475" i="105"/>
  <c r="AB1292" i="105"/>
  <c r="AB2267" i="105"/>
  <c r="AB1886" i="105"/>
  <c r="AB3083" i="105"/>
  <c r="AB2149" i="105"/>
  <c r="AB2549" i="105"/>
  <c r="AB3647" i="105"/>
  <c r="AB1616" i="105"/>
  <c r="AB2702" i="105"/>
  <c r="AB1552" i="105"/>
  <c r="AB2220" i="105"/>
  <c r="AB2694" i="105"/>
  <c r="AB2093" i="105"/>
  <c r="AB3825" i="105"/>
  <c r="AB2307" i="105"/>
  <c r="AB2679" i="105"/>
  <c r="AB3413" i="105"/>
  <c r="AB3087" i="105"/>
  <c r="AB1398" i="105"/>
  <c r="AB1288" i="105"/>
  <c r="AB1697" i="105"/>
  <c r="AB2011" i="105"/>
  <c r="AB1502" i="105"/>
  <c r="AB1145" i="105"/>
  <c r="AB3716" i="105"/>
  <c r="AB1634" i="105"/>
  <c r="AB1382" i="105"/>
  <c r="AB1410" i="105"/>
  <c r="AB2627" i="105"/>
  <c r="AB2221" i="105"/>
  <c r="AB2651" i="105"/>
  <c r="AB1164" i="105"/>
  <c r="AB1778" i="105"/>
  <c r="AB1985" i="105"/>
  <c r="AB2262" i="105"/>
  <c r="AB1810" i="105"/>
  <c r="AB2468" i="105"/>
  <c r="AB1146" i="105"/>
  <c r="AB3469" i="105"/>
  <c r="AB3300" i="105"/>
  <c r="AB1199" i="105"/>
  <c r="AB2007" i="105"/>
  <c r="AB3193" i="105"/>
  <c r="AB2584" i="105"/>
  <c r="AB1752" i="105"/>
  <c r="AB3151" i="105"/>
  <c r="AB2313" i="105"/>
  <c r="AB3395" i="105"/>
  <c r="AB2233" i="105"/>
  <c r="AB3509" i="105"/>
  <c r="AB2990" i="105"/>
  <c r="AB3162" i="105"/>
  <c r="AB1543" i="105"/>
  <c r="AB3142" i="105"/>
  <c r="AB3102" i="105"/>
  <c r="AB2098" i="105"/>
  <c r="AB1286" i="105"/>
  <c r="AB1128" i="105"/>
  <c r="AB1742" i="105"/>
  <c r="AB1725" i="105"/>
  <c r="AB3445" i="105"/>
  <c r="AB1920" i="105"/>
  <c r="AB2144" i="105"/>
  <c r="AB2315" i="105"/>
  <c r="AB2118" i="105"/>
  <c r="AB1735" i="105"/>
  <c r="AB2090" i="105"/>
  <c r="AB2613" i="105"/>
  <c r="AB3008" i="105"/>
  <c r="AB1316" i="105"/>
  <c r="AB1208" i="105"/>
  <c r="AB2380" i="105"/>
  <c r="AB1281" i="105"/>
  <c r="AB3154" i="105"/>
  <c r="AB2161" i="105"/>
  <c r="AB2035" i="105"/>
  <c r="AB3778" i="105"/>
  <c r="AB2611" i="105"/>
  <c r="AB3337" i="105"/>
  <c r="AB3051" i="105"/>
  <c r="AB2688" i="105"/>
  <c r="AB1975" i="105"/>
  <c r="AB3576" i="105"/>
  <c r="AB2195" i="105"/>
  <c r="AB2212" i="105"/>
  <c r="AB1567" i="105"/>
  <c r="AB1542" i="105"/>
  <c r="AB1420" i="105"/>
  <c r="AB1376" i="105"/>
  <c r="AB1386" i="105"/>
  <c r="AB2157" i="105"/>
  <c r="AB3157" i="105"/>
  <c r="AB2077" i="105"/>
  <c r="AB2342" i="105"/>
  <c r="AB2728" i="105"/>
  <c r="AB1575" i="105"/>
  <c r="AB3331" i="105"/>
  <c r="AB1714" i="105"/>
  <c r="AB1921" i="105"/>
  <c r="AB2401" i="105"/>
  <c r="AB2278" i="105"/>
  <c r="AB3266" i="105"/>
  <c r="AB1713" i="105"/>
  <c r="AB2320" i="105"/>
  <c r="AB1492" i="105"/>
  <c r="AB1706" i="105"/>
  <c r="AB1771" i="105"/>
  <c r="AB2563" i="105"/>
  <c r="AB3828" i="105"/>
  <c r="AB2228" i="105"/>
  <c r="AB2543" i="105"/>
  <c r="AB2792" i="105"/>
  <c r="AB2355" i="105"/>
  <c r="AB2917" i="105"/>
  <c r="AB3376" i="105"/>
  <c r="AB1822" i="105"/>
  <c r="AB2647" i="105"/>
  <c r="AB1903" i="105"/>
  <c r="AB2190" i="105"/>
  <c r="AB2215" i="105"/>
  <c r="AB2501" i="105"/>
  <c r="AB1547" i="105"/>
  <c r="AB2644" i="105"/>
  <c r="AB2251" i="105"/>
  <c r="AB3213" i="105"/>
  <c r="AB1592" i="105"/>
  <c r="AB1789" i="105"/>
  <c r="AB2451" i="105"/>
  <c r="AB2387" i="105"/>
  <c r="AB1887" i="105"/>
  <c r="AB3970" i="105"/>
  <c r="AB3061" i="105"/>
  <c r="AB3418" i="105"/>
  <c r="AB3081" i="105"/>
  <c r="AB3741" i="105"/>
  <c r="AB3677" i="105"/>
  <c r="AB2048" i="105"/>
  <c r="AB2810" i="105"/>
  <c r="AB3164" i="105"/>
  <c r="AB1239" i="105"/>
  <c r="AB2185" i="105"/>
  <c r="AB1246" i="105"/>
  <c r="AB1207" i="105"/>
  <c r="AB1993" i="105"/>
  <c r="AB1715" i="105"/>
  <c r="AB1835" i="105"/>
  <c r="AB2224" i="105"/>
  <c r="AB2873" i="105"/>
  <c r="AB1847" i="105"/>
  <c r="AB3379" i="105"/>
  <c r="AB3293" i="105"/>
  <c r="AB2703" i="105"/>
  <c r="AB1964" i="105"/>
  <c r="AB3393" i="105"/>
  <c r="AB1701" i="105"/>
  <c r="AB1253" i="105"/>
  <c r="AB2946" i="105"/>
  <c r="AB1894" i="105"/>
  <c r="AB3287" i="105"/>
  <c r="AB3666" i="105"/>
  <c r="AB2329" i="105"/>
  <c r="AB3172" i="105"/>
  <c r="AB3616" i="105"/>
  <c r="AB3406" i="105"/>
  <c r="AB2854" i="105"/>
  <c r="AB3486" i="105"/>
  <c r="AB2376" i="105"/>
  <c r="AB3057" i="105"/>
  <c r="AB2322" i="105"/>
  <c r="AB3775" i="105"/>
  <c r="AB2550" i="105"/>
  <c r="AB1297" i="105"/>
  <c r="AB2680" i="105"/>
  <c r="AB1349" i="105"/>
  <c r="AB2475" i="105"/>
  <c r="AB1788" i="105"/>
  <c r="AB1918" i="105"/>
  <c r="AB2201" i="105"/>
  <c r="AB2253" i="105"/>
  <c r="AB2300" i="105"/>
  <c r="AB2006" i="105"/>
  <c r="AB1428" i="105"/>
  <c r="AB1974" i="105"/>
  <c r="AB2533" i="105"/>
  <c r="AB2043" i="105"/>
  <c r="AB3275" i="105"/>
  <c r="AB2411" i="105"/>
  <c r="AB1976" i="105"/>
  <c r="AB1736" i="105"/>
  <c r="AB1875" i="105"/>
  <c r="AB1514" i="105"/>
  <c r="AB3284" i="105"/>
  <c r="AB3549" i="105"/>
  <c r="AB2339" i="105"/>
  <c r="AB3656" i="105"/>
  <c r="AB2490" i="105"/>
  <c r="AB3781" i="105"/>
  <c r="AB2551" i="105"/>
  <c r="AB1726" i="105"/>
  <c r="AB3336" i="105"/>
  <c r="AB3633" i="105"/>
  <c r="AB2593" i="105"/>
  <c r="AB1902" i="105"/>
  <c r="AB2910" i="105"/>
  <c r="AB1321" i="105"/>
  <c r="AB1581" i="105"/>
  <c r="AB1988" i="105"/>
  <c r="AB2840" i="105"/>
  <c r="AB1356" i="105"/>
  <c r="AB3032" i="105"/>
  <c r="AB2378" i="105"/>
  <c r="AB1694" i="105"/>
  <c r="AB2294" i="105"/>
  <c r="AB2764" i="105"/>
  <c r="AB2697" i="105"/>
  <c r="AB1639" i="105"/>
  <c r="AB1874" i="105"/>
  <c r="AB1869" i="105"/>
  <c r="AB1798" i="105"/>
  <c r="AB3134" i="105"/>
  <c r="AB1989" i="105"/>
  <c r="AB3329" i="105"/>
  <c r="AB1536" i="105"/>
  <c r="AB3981" i="105"/>
  <c r="AB2975" i="105"/>
  <c r="AB2540" i="105"/>
  <c r="AB3557" i="105"/>
  <c r="AB3974" i="105"/>
  <c r="AB3185" i="105"/>
  <c r="AB3104" i="105"/>
  <c r="AB1751" i="105"/>
  <c r="AB3665" i="105"/>
  <c r="AB2415" i="105"/>
  <c r="AB3853" i="105"/>
  <c r="AB3575" i="105"/>
  <c r="AB2801" i="105"/>
  <c r="AB2354" i="105"/>
  <c r="AB1165" i="105"/>
  <c r="AB1227" i="105"/>
  <c r="AB2710" i="105"/>
  <c r="AB2834" i="105"/>
  <c r="AB3176" i="105"/>
  <c r="AB2312" i="105"/>
  <c r="AB1618" i="105"/>
  <c r="AB1197" i="105"/>
  <c r="AB2590" i="105"/>
  <c r="AB2302" i="105"/>
  <c r="AB2527" i="105"/>
  <c r="AB3084" i="105"/>
  <c r="AB2250" i="105"/>
  <c r="AB1289" i="105"/>
  <c r="AB1482" i="105"/>
  <c r="AB1630" i="105"/>
  <c r="AB1480" i="105"/>
  <c r="AB3281" i="105"/>
  <c r="AB3978" i="105"/>
  <c r="AB2653" i="105"/>
  <c r="AB1888" i="105"/>
  <c r="AB3547" i="105"/>
  <c r="AB3572" i="105"/>
  <c r="AB2879" i="105"/>
  <c r="AB2671" i="105"/>
  <c r="AB3640" i="105"/>
  <c r="AB3455" i="105"/>
  <c r="AB2615" i="105"/>
  <c r="AB1655" i="105"/>
  <c r="AB3884" i="105"/>
  <c r="AB3430" i="105"/>
  <c r="AB3462" i="105"/>
  <c r="AB3746" i="105"/>
  <c r="AB2811" i="105"/>
  <c r="AB3836" i="105"/>
  <c r="AB3690" i="105"/>
  <c r="AB3309" i="105"/>
  <c r="AB2365" i="105"/>
  <c r="AB1404" i="105"/>
  <c r="AB2284" i="105"/>
  <c r="AB2134" i="105"/>
  <c r="AB1233" i="105"/>
  <c r="AB1967" i="105"/>
  <c r="AB1319" i="105"/>
  <c r="AB2890" i="105"/>
  <c r="AB1711" i="105"/>
  <c r="AB1123" i="105"/>
  <c r="AB1640" i="105"/>
  <c r="AB2477" i="105"/>
  <c r="AB2736" i="105"/>
  <c r="AB2755" i="105"/>
  <c r="AB1423" i="105"/>
  <c r="AB1676" i="105"/>
  <c r="AB1627" i="105"/>
  <c r="AB2325" i="105"/>
  <c r="AB2788" i="105"/>
  <c r="AB3166" i="105"/>
  <c r="AB1276" i="105"/>
  <c r="AB3624" i="105"/>
  <c r="AB3113" i="105"/>
  <c r="AB2921" i="105"/>
  <c r="AB3578" i="105"/>
  <c r="AB3092" i="105"/>
  <c r="AB3694" i="105"/>
  <c r="AB2714" i="105"/>
  <c r="AB3868" i="105"/>
  <c r="AB3737" i="105"/>
  <c r="AB2719" i="105"/>
  <c r="AB3073" i="105"/>
  <c r="AB3552" i="105"/>
  <c r="AB2138" i="105"/>
  <c r="AB1392" i="105"/>
  <c r="AB1824" i="105"/>
  <c r="AB1338" i="105"/>
  <c r="AB1293" i="105"/>
  <c r="AB2174" i="105"/>
  <c r="AB3204" i="105"/>
  <c r="AB2335" i="105"/>
  <c r="AB1881" i="105"/>
  <c r="AB1188" i="105"/>
  <c r="AB1191" i="105"/>
  <c r="AB1422" i="105"/>
  <c r="AB1534" i="105"/>
  <c r="AB2514" i="105"/>
  <c r="AB2126" i="105"/>
  <c r="AB3307" i="105"/>
  <c r="AB1584" i="105"/>
  <c r="AB1957" i="105"/>
  <c r="AB2361" i="105"/>
  <c r="AB2065" i="105"/>
  <c r="AB2396" i="105"/>
  <c r="AB1901" i="105"/>
  <c r="AB3397" i="105"/>
  <c r="AB3155" i="105"/>
  <c r="AB3132" i="105"/>
  <c r="AB1597" i="105"/>
  <c r="AB3971" i="105"/>
  <c r="AB3972" i="105"/>
  <c r="AB3419" i="105"/>
  <c r="AB3831" i="105"/>
  <c r="AB3805" i="105"/>
  <c r="AB2565" i="105"/>
  <c r="AB3524" i="105"/>
  <c r="AB1924" i="105"/>
  <c r="AB3026" i="105"/>
  <c r="AB3361" i="105"/>
  <c r="AB3943" i="105"/>
  <c r="AB2583" i="105"/>
  <c r="AB2852" i="105"/>
  <c r="AB1223" i="105"/>
  <c r="AB1309" i="105"/>
  <c r="AB1325" i="105"/>
  <c r="AB2419" i="105"/>
  <c r="AB3319" i="105"/>
  <c r="AB1855" i="105"/>
  <c r="AB1167" i="105"/>
  <c r="AB1859" i="105"/>
  <c r="AB1648" i="105"/>
  <c r="AB2805" i="105"/>
  <c r="AB1790" i="105"/>
  <c r="AB3044" i="105"/>
  <c r="AB2079" i="105"/>
  <c r="AB3028" i="105"/>
  <c r="AB2340" i="105"/>
  <c r="AB3958" i="105"/>
  <c r="AB3405" i="105"/>
  <c r="AB3734" i="105"/>
  <c r="AB2932" i="105"/>
  <c r="AB3654" i="105"/>
  <c r="AB2498" i="105"/>
  <c r="AB3228" i="105"/>
  <c r="AB3323" i="105"/>
  <c r="AB2631" i="105"/>
  <c r="AB3796" i="105"/>
  <c r="AB3683" i="105"/>
  <c r="AB2791" i="105"/>
  <c r="AB1827" i="105"/>
  <c r="AB2952" i="105"/>
  <c r="AB1196" i="105"/>
  <c r="AB1419" i="105"/>
  <c r="AB1668" i="105"/>
  <c r="AB2070" i="105"/>
  <c r="AB1739" i="105"/>
  <c r="AB2913" i="105"/>
  <c r="AB3556" i="105"/>
  <c r="AB2168" i="105"/>
  <c r="AB2282" i="105"/>
  <c r="AB2308" i="105"/>
  <c r="AB3322" i="105"/>
  <c r="AB3271" i="105"/>
  <c r="AB2861" i="105"/>
  <c r="AB1722" i="105"/>
  <c r="AB2753" i="105"/>
  <c r="AB3956" i="105"/>
  <c r="AB2776" i="105"/>
  <c r="AB2572" i="105"/>
  <c r="AB3879" i="105"/>
  <c r="AB2469" i="105"/>
  <c r="AB3802" i="105"/>
  <c r="AB3916" i="105"/>
  <c r="AB2711" i="105"/>
  <c r="AB3648" i="105"/>
  <c r="AB3641" i="105"/>
  <c r="AB3726" i="105"/>
  <c r="AB3804" i="105"/>
  <c r="AB3984" i="105"/>
  <c r="AB2057" i="105"/>
  <c r="AB1460" i="105"/>
  <c r="AB3999" i="105"/>
  <c r="AB3325" i="105"/>
  <c r="AB1806" i="105"/>
  <c r="AB2277" i="105"/>
  <c r="AB1121" i="105"/>
  <c r="AB1795" i="105"/>
  <c r="AB2291" i="105"/>
  <c r="AB1915" i="105"/>
  <c r="AB2047" i="105"/>
  <c r="AB3530" i="105"/>
  <c r="AB2574" i="105"/>
  <c r="AB2820" i="105"/>
  <c r="AB2377" i="105"/>
  <c r="AB3627" i="105"/>
  <c r="AB2409" i="105"/>
  <c r="AB1958" i="105"/>
  <c r="AB2973" i="105"/>
  <c r="AB1308" i="105"/>
  <c r="AB1300" i="105"/>
  <c r="AB1741" i="105"/>
  <c r="AB2173" i="105"/>
  <c r="AB3511" i="105"/>
  <c r="AB1683" i="105"/>
  <c r="AB1691" i="105"/>
  <c r="AB3306" i="105"/>
  <c r="AB2390" i="105"/>
  <c r="AB2999" i="105"/>
  <c r="AB2508" i="105"/>
  <c r="AB3832" i="105"/>
  <c r="AB2413" i="105"/>
  <c r="AB3727" i="105"/>
  <c r="AB2914" i="105"/>
  <c r="AB3701" i="105"/>
  <c r="AB1848" i="105"/>
  <c r="AB1129" i="105"/>
  <c r="AB1693" i="105"/>
  <c r="AB1111" i="105"/>
  <c r="AB1559" i="105"/>
  <c r="AB2193" i="105"/>
  <c r="AB3672" i="105"/>
  <c r="AB1582" i="105"/>
  <c r="AB2748" i="105"/>
  <c r="AB2175" i="105"/>
  <c r="AB2843" i="105"/>
  <c r="AB2949" i="105"/>
  <c r="AB3760" i="105"/>
  <c r="AB3800" i="105"/>
  <c r="AB3227" i="105"/>
  <c r="AB2467" i="105"/>
  <c r="AB2202" i="105"/>
  <c r="AB3611" i="105"/>
  <c r="AB3539" i="105"/>
  <c r="AB2775" i="105"/>
  <c r="AB3500" i="105"/>
  <c r="AB3862" i="105"/>
  <c r="AB3292" i="105"/>
  <c r="AB1685" i="105"/>
  <c r="AB1429" i="105"/>
  <c r="AB3341" i="105"/>
  <c r="AB1612" i="105"/>
  <c r="AB1780" i="105"/>
  <c r="AB1562" i="105"/>
  <c r="AB3058" i="105"/>
  <c r="AB2370" i="105"/>
  <c r="AB3441" i="105"/>
  <c r="AB3119" i="105"/>
  <c r="AB3739" i="105"/>
  <c r="AB2628" i="105"/>
  <c r="AB3542" i="105"/>
  <c r="AB3780" i="105"/>
  <c r="AB3885" i="105"/>
  <c r="AB3070" i="105"/>
  <c r="AB1224" i="105"/>
  <c r="AB2442" i="105"/>
  <c r="AB1140" i="105"/>
  <c r="AB2124" i="105"/>
  <c r="AB1842" i="105"/>
  <c r="AB1241" i="105"/>
  <c r="AB1611" i="105"/>
  <c r="AB1329" i="105"/>
  <c r="AB1781" i="105"/>
  <c r="AB2445" i="105"/>
  <c r="AB2836" i="105"/>
  <c r="AB1935" i="105"/>
  <c r="AB3753" i="105"/>
  <c r="AB3507" i="105"/>
  <c r="AB2903" i="105"/>
  <c r="AB3559" i="105"/>
  <c r="AB3707" i="105"/>
  <c r="AB2704" i="105"/>
  <c r="AB3269" i="105"/>
  <c r="AB3431" i="105"/>
  <c r="AB3467" i="105"/>
  <c r="AB2462" i="105"/>
  <c r="AB2004" i="105"/>
  <c r="AB2779" i="105"/>
  <c r="AB2713" i="105"/>
  <c r="AB1995" i="105"/>
  <c r="AB1854" i="105"/>
  <c r="AB2432" i="105"/>
  <c r="AB2343" i="105"/>
  <c r="AB1720" i="105"/>
  <c r="AB3156" i="105"/>
  <c r="AB2523" i="105"/>
  <c r="AB2918" i="105"/>
  <c r="AB2807" i="105"/>
  <c r="AB3004" i="105"/>
  <c r="AB3740" i="105"/>
  <c r="AB3216" i="105"/>
  <c r="AB2116" i="105"/>
  <c r="AB3178" i="105"/>
  <c r="AB3584" i="105"/>
  <c r="AB1421" i="105"/>
  <c r="AB1248" i="105"/>
  <c r="AB1326" i="105"/>
  <c r="AB1506" i="105"/>
  <c r="AB2153" i="105"/>
  <c r="AB1169" i="105"/>
  <c r="AB2226" i="105"/>
  <c r="AB2428" i="105"/>
  <c r="AB2821" i="105"/>
  <c r="AB2723" i="105"/>
  <c r="AB3481" i="105"/>
  <c r="AB3913" i="105"/>
  <c r="AB3874" i="105"/>
  <c r="AB3934" i="105"/>
  <c r="AB3140" i="105"/>
  <c r="AB1929" i="105"/>
  <c r="AB3363" i="105"/>
  <c r="AB2510" i="105"/>
  <c r="AB1395" i="105"/>
  <c r="AB1149" i="105"/>
  <c r="AB1436" i="105"/>
  <c r="AB1808" i="105"/>
  <c r="AB1838" i="105"/>
  <c r="AB2817" i="105"/>
  <c r="AB3245" i="105"/>
  <c r="AB3312" i="105"/>
  <c r="AB3274" i="105"/>
  <c r="AB3634" i="105"/>
  <c r="AB2876" i="105"/>
  <c r="AB3355" i="105"/>
  <c r="AB3952" i="105"/>
  <c r="AB1447" i="105"/>
  <c r="AB3334" i="105"/>
  <c r="AB1601" i="105"/>
  <c r="AB1890" i="105"/>
  <c r="AB3040" i="105"/>
  <c r="AB2360" i="105"/>
  <c r="AB3768" i="105"/>
  <c r="AB3278" i="105"/>
  <c r="AB1396" i="105"/>
  <c r="AB3417" i="105"/>
  <c r="AB2684" i="105"/>
  <c r="AB1126" i="105"/>
  <c r="AB3105" i="105"/>
  <c r="AB1346" i="105"/>
  <c r="AB2290" i="105"/>
  <c r="AB1608" i="105"/>
  <c r="AB1347" i="105"/>
  <c r="AB2293" i="105"/>
  <c r="AB1374" i="105"/>
  <c r="AB2012" i="105"/>
  <c r="AB1558" i="105"/>
  <c r="AB1565" i="105"/>
  <c r="AB2372" i="105"/>
  <c r="AB3856" i="105"/>
  <c r="AB3409" i="105"/>
  <c r="AB3068" i="105"/>
  <c r="AB2639" i="105"/>
  <c r="AB3229" i="105"/>
  <c r="AB3806" i="105"/>
  <c r="AB3875" i="105"/>
  <c r="AB2164" i="105"/>
  <c r="AB3728" i="105"/>
  <c r="AB3621" i="105"/>
  <c r="AB2560" i="105"/>
  <c r="AB1812" i="105"/>
  <c r="AB1234" i="105"/>
  <c r="AB2321" i="105"/>
  <c r="AB1745" i="105"/>
  <c r="AB2410" i="105"/>
  <c r="AB1458" i="105"/>
  <c r="AB1973" i="105"/>
  <c r="AB1451" i="105"/>
  <c r="AB3200" i="105"/>
  <c r="AB2244" i="105"/>
  <c r="AB3101" i="105"/>
  <c r="AB3637" i="105"/>
  <c r="AB2617" i="105"/>
  <c r="AB2664" i="105"/>
  <c r="AB2539" i="105"/>
  <c r="AB3717" i="105"/>
  <c r="AB3629" i="105"/>
  <c r="AB1732" i="105"/>
  <c r="AB1278" i="105"/>
  <c r="AB3023" i="105"/>
  <c r="AB3330" i="105"/>
  <c r="AB2128" i="105"/>
  <c r="AB2237" i="105"/>
  <c r="AB2641" i="105"/>
  <c r="AB3400" i="105"/>
  <c r="AB3016" i="105"/>
  <c r="AB2270" i="105"/>
  <c r="AB2292" i="105"/>
  <c r="AB2785" i="105"/>
  <c r="AB3596" i="105"/>
  <c r="AB3893" i="105"/>
  <c r="AB3491" i="105"/>
  <c r="AB3168" i="105"/>
  <c r="AB1274" i="105"/>
  <c r="AB3597" i="105"/>
  <c r="AB3144" i="105"/>
  <c r="AB3855" i="105"/>
  <c r="AB1821" i="105"/>
  <c r="AB2942" i="105"/>
  <c r="AB2008" i="105"/>
  <c r="AB1304" i="105"/>
  <c r="AB3010" i="105"/>
  <c r="AB2531" i="105"/>
  <c r="AB3254" i="105"/>
  <c r="AB2943" i="105"/>
  <c r="AB2182" i="105"/>
  <c r="AB3448" i="105"/>
  <c r="AB3698" i="105"/>
  <c r="AB3116" i="105"/>
  <c r="AB3291" i="105"/>
  <c r="AB1654" i="105"/>
  <c r="AB2076" i="105"/>
  <c r="AB3495" i="105"/>
  <c r="AB3030" i="105"/>
  <c r="AB3931" i="105"/>
  <c r="AB1516" i="105"/>
  <c r="AB2347" i="105"/>
  <c r="AB1314" i="105"/>
  <c r="AB1243" i="105"/>
  <c r="AB1699" i="105"/>
  <c r="AB1586" i="105"/>
  <c r="AB2263" i="105"/>
  <c r="AB3158" i="105"/>
  <c r="AB2515" i="105"/>
  <c r="AB2166" i="105"/>
  <c r="AB2624" i="105"/>
  <c r="AB1919" i="105"/>
  <c r="AB2900" i="105"/>
  <c r="AB3374" i="105"/>
  <c r="AB3700" i="105"/>
  <c r="AB3924" i="105"/>
  <c r="AB3992" i="105"/>
  <c r="AB3528" i="105"/>
  <c r="AB3501" i="105"/>
  <c r="AB3860" i="105"/>
  <c r="AB3571" i="105"/>
  <c r="AB1933" i="105"/>
  <c r="AB2598" i="105"/>
  <c r="AB1539" i="105"/>
  <c r="AB1670" i="105"/>
  <c r="AB3492" i="105"/>
  <c r="AB3223" i="105"/>
  <c r="AB2478" i="105"/>
  <c r="AB1804" i="105"/>
  <c r="AB2131" i="105"/>
  <c r="AB2579" i="105"/>
  <c r="AB1679" i="105"/>
  <c r="AB2470" i="105"/>
  <c r="AB2010" i="105"/>
  <c r="AB2676" i="105"/>
  <c r="AB3600" i="105"/>
  <c r="AB3905" i="105"/>
  <c r="AB2331" i="105"/>
  <c r="AB2881" i="105"/>
  <c r="AB3985" i="105"/>
  <c r="AB3468" i="105"/>
  <c r="AB3845" i="105"/>
  <c r="AB3696" i="105"/>
  <c r="AB1709" i="105"/>
  <c r="AB1503" i="105"/>
  <c r="AB3273" i="105"/>
  <c r="AB1375" i="105"/>
  <c r="AB1664" i="105"/>
  <c r="AB1831" i="105"/>
  <c r="AB3565" i="105"/>
  <c r="AB3143" i="105"/>
  <c r="AB2317" i="105"/>
  <c r="AB2850" i="105"/>
  <c r="AB3756" i="105"/>
  <c r="AB3890" i="105"/>
  <c r="AB3382" i="105"/>
  <c r="AB2730" i="105"/>
  <c r="AB2163" i="105"/>
  <c r="AB2625" i="105"/>
  <c r="AB1823" i="105"/>
  <c r="AB2762" i="105"/>
  <c r="AB1770" i="105"/>
  <c r="AB2064" i="105"/>
  <c r="AB1909" i="105"/>
  <c r="AB1936" i="105"/>
  <c r="AB2234" i="105"/>
  <c r="AB2000" i="105"/>
  <c r="AB2500" i="105"/>
  <c r="AB2620" i="105"/>
  <c r="AB3230" i="105"/>
  <c r="AB3639" i="105"/>
  <c r="AB3532" i="105"/>
  <c r="AB3380" i="105"/>
  <c r="AB2460" i="105"/>
  <c r="AB2790" i="105"/>
  <c r="AB3031" i="105"/>
  <c r="AB3107" i="105"/>
  <c r="AB2141" i="105"/>
  <c r="AB3316" i="105"/>
  <c r="AB2019" i="105"/>
  <c r="AB3236" i="105"/>
  <c r="AB1229" i="105"/>
  <c r="AB1850" i="105"/>
  <c r="AB1205" i="105"/>
  <c r="AB3241" i="105"/>
  <c r="AB2948" i="105"/>
  <c r="AB2693" i="105"/>
  <c r="AB1754" i="105"/>
  <c r="AB1763" i="105"/>
  <c r="AB2556" i="105"/>
  <c r="AB3053" i="105"/>
  <c r="AB3826" i="105"/>
  <c r="AB2930" i="105"/>
  <c r="AB2391" i="105"/>
  <c r="AB2989" i="105"/>
  <c r="AB3003" i="105"/>
  <c r="AB3983" i="105"/>
  <c r="AB2650" i="105"/>
  <c r="AB3251" i="105"/>
  <c r="AB1864" i="105"/>
  <c r="AB3212" i="105"/>
  <c r="AB1291" i="105"/>
  <c r="AB2367" i="105"/>
  <c r="AB2842" i="105"/>
  <c r="AB2334" i="105"/>
  <c r="AB3755" i="105"/>
  <c r="AB3933" i="105"/>
  <c r="AB3311" i="105"/>
  <c r="AB1643" i="105"/>
  <c r="AB2798" i="105"/>
  <c r="AB3808" i="105"/>
  <c r="AB3129" i="105"/>
  <c r="AB3480" i="105"/>
  <c r="AB3297" i="105"/>
  <c r="AB3424" i="105"/>
  <c r="AB1109" i="105"/>
  <c r="AB2555" i="105"/>
  <c r="AB2484" i="105"/>
  <c r="AB1154" i="105"/>
  <c r="AB2709" i="105"/>
  <c r="AB2122" i="105"/>
  <c r="AB2577" i="105"/>
  <c r="AB2393" i="105"/>
  <c r="AB3475" i="105"/>
  <c r="AB3818" i="105"/>
  <c r="AB1723" i="105"/>
  <c r="AB2273" i="105"/>
  <c r="AB2733" i="105"/>
  <c r="AB1867" i="105"/>
  <c r="AB3991" i="105"/>
  <c r="AB3335" i="105"/>
  <c r="AB3038" i="105"/>
  <c r="AB2787" i="105"/>
  <c r="AB1323" i="105"/>
  <c r="AB1168" i="105"/>
  <c r="AB2456" i="105"/>
  <c r="AB1216" i="105"/>
  <c r="AB2471" i="105"/>
  <c r="AB2441" i="105"/>
  <c r="AB2847" i="105"/>
  <c r="AB1807" i="105"/>
  <c r="AB1198" i="105"/>
  <c r="AB3308" i="105"/>
  <c r="AB2568" i="105"/>
  <c r="AB2041" i="105"/>
  <c r="AB3152" i="105"/>
  <c r="AB3881" i="105"/>
  <c r="AB1230" i="105"/>
  <c r="AB2422" i="105"/>
  <c r="AB2553" i="105"/>
  <c r="AB3681" i="105"/>
  <c r="AB1225" i="105"/>
  <c r="AB2488" i="105"/>
  <c r="AB2800" i="105"/>
  <c r="AB2103" i="105"/>
  <c r="AB2897" i="105"/>
  <c r="AB1598" i="105"/>
  <c r="AB2564" i="105"/>
  <c r="AB1757" i="105"/>
  <c r="AB1900" i="105"/>
  <c r="AB3017" i="105"/>
  <c r="AB2096" i="105"/>
  <c r="AB3685" i="105"/>
  <c r="AB1704" i="105"/>
  <c r="AB3377" i="105"/>
  <c r="AB3240" i="105"/>
  <c r="AB3488" i="105"/>
  <c r="AB1661" i="105"/>
  <c r="AB1213" i="105"/>
  <c r="AB3303" i="105"/>
  <c r="AB1994" i="105"/>
  <c r="AB2148" i="105"/>
  <c r="AB1820" i="105"/>
  <c r="AB1684" i="105"/>
  <c r="AB2928" i="105"/>
  <c r="AB1369" i="105"/>
  <c r="AB2933" i="105"/>
  <c r="AB1991" i="105"/>
  <c r="AB1649" i="105"/>
  <c r="AB1282" i="105"/>
  <c r="AB3150" i="105"/>
  <c r="AB3521" i="105"/>
  <c r="AB1866" i="105"/>
  <c r="AB3215" i="105"/>
  <c r="AB2268" i="105"/>
  <c r="AB1295" i="105"/>
  <c r="AB2017" i="105"/>
  <c r="AB2382" i="105"/>
  <c r="AB3450" i="105"/>
  <c r="AB2040" i="105"/>
  <c r="AB1493" i="105"/>
  <c r="AB1733" i="105"/>
  <c r="AB1943" i="105"/>
  <c r="AB2086" i="105"/>
  <c r="AB2832" i="105"/>
  <c r="AB3049" i="105"/>
  <c r="AB3837" i="105"/>
  <c r="AB2034" i="105"/>
  <c r="AB1158" i="105"/>
  <c r="AB1614" i="105"/>
  <c r="AB2971" i="105"/>
  <c r="AB3880" i="105"/>
  <c r="AB3668" i="105"/>
  <c r="AB1389" i="105"/>
  <c r="AB2213" i="105"/>
  <c r="AB1792" i="105"/>
  <c r="AB1663" i="105"/>
  <c r="AB1176" i="105"/>
  <c r="AB3078" i="105"/>
  <c r="AB1926" i="105"/>
  <c r="AB2196" i="105"/>
  <c r="AB2232" i="105"/>
  <c r="AB3368" i="105"/>
  <c r="AB3005" i="105"/>
  <c r="AB3075" i="105"/>
  <c r="AB3788" i="105"/>
  <c r="AB1532" i="105"/>
  <c r="AB3827" i="105"/>
  <c r="AB2022" i="105"/>
  <c r="AB3582" i="105"/>
  <c r="AB3349" i="105"/>
  <c r="AB3399" i="105"/>
  <c r="AB3941" i="105"/>
  <c r="AB1836" i="105"/>
  <c r="AB1358" i="105"/>
  <c r="AB1371" i="105"/>
  <c r="AB2734" i="105"/>
  <c r="AB1271" i="105"/>
  <c r="AB1387" i="105"/>
  <c r="AB2088" i="105"/>
  <c r="AB1473" i="105"/>
  <c r="AB2180" i="105"/>
  <c r="AB3499" i="105"/>
  <c r="AB1642" i="105"/>
  <c r="AB2749" i="105"/>
  <c r="AB3823" i="105"/>
  <c r="AB2223" i="105"/>
  <c r="AB2165" i="105"/>
  <c r="AB2434" i="105"/>
  <c r="AB3872" i="105"/>
  <c r="AB2537" i="105"/>
  <c r="AB1136" i="105"/>
  <c r="AB2121" i="105"/>
  <c r="AB2860" i="105"/>
  <c r="AB3074" i="105"/>
  <c r="AB1336" i="105"/>
  <c r="AB1727" i="105"/>
  <c r="AB1934" i="105"/>
  <c r="AB3396" i="105"/>
  <c r="AB3605" i="105"/>
  <c r="AB1913" i="105"/>
  <c r="AB3506" i="105"/>
  <c r="AB1948" i="105"/>
  <c r="AB3427" i="105"/>
  <c r="AB2436" i="105"/>
  <c r="AB3959" i="105"/>
  <c r="AB2177" i="105"/>
  <c r="AB1782" i="105"/>
  <c r="AB2314" i="105"/>
  <c r="AB2029" i="105"/>
  <c r="AB1430" i="105"/>
  <c r="AB2120" i="105"/>
  <c r="AB2772" i="105"/>
  <c r="AB3719" i="105"/>
  <c r="AB1418" i="105"/>
  <c r="AB1969" i="105"/>
  <c r="AB2546" i="105"/>
  <c r="AB3795" i="105"/>
  <c r="AB3583" i="105"/>
  <c r="AB2222" i="105"/>
  <c r="AB3936" i="105"/>
  <c r="AB3659" i="105"/>
  <c r="AB2786" i="105"/>
  <c r="AB2443" i="105"/>
  <c r="BV196" i="58"/>
  <c r="BV285" i="58"/>
  <c r="BV18" i="58"/>
  <c r="BV279" i="58"/>
  <c r="BV164" i="58"/>
  <c r="BV44" i="58"/>
  <c r="BV221" i="58"/>
  <c r="BV39" i="58"/>
  <c r="BV190" i="58"/>
  <c r="BV130" i="58"/>
  <c r="BV256" i="58"/>
  <c r="BV224" i="58"/>
  <c r="BV7" i="58"/>
  <c r="BV227" i="58"/>
  <c r="BV103" i="58"/>
  <c r="BV70" i="58"/>
  <c r="BV74" i="58"/>
  <c r="BV38" i="58"/>
  <c r="BV47" i="58"/>
  <c r="BV131" i="58"/>
  <c r="BV69" i="58"/>
  <c r="BV281" i="58"/>
  <c r="BV288" i="58"/>
  <c r="BV222" i="58"/>
  <c r="BV78" i="58"/>
  <c r="BV167" i="58"/>
  <c r="BV277" i="58"/>
  <c r="BV252" i="58"/>
  <c r="BV99" i="58"/>
  <c r="BV48" i="58"/>
  <c r="BV280" i="58"/>
  <c r="BV68" i="58"/>
  <c r="BV45" i="58"/>
  <c r="BV158" i="58"/>
  <c r="BV283" i="58"/>
  <c r="BV166" i="58"/>
  <c r="BV217" i="58"/>
  <c r="BV286" i="58"/>
  <c r="BV195" i="58"/>
  <c r="BV225" i="58"/>
  <c r="BV220" i="58"/>
  <c r="BV187" i="58"/>
  <c r="BV257" i="58"/>
  <c r="BV101" i="58"/>
  <c r="BV226" i="58"/>
  <c r="BV73" i="58"/>
  <c r="BV76" i="58"/>
  <c r="BV102" i="58"/>
  <c r="BV160" i="58"/>
  <c r="BV287" i="58"/>
  <c r="BV11" i="58"/>
  <c r="BV193" i="58"/>
  <c r="BV75" i="58"/>
  <c r="BV218" i="58"/>
  <c r="BV16" i="58"/>
  <c r="BV165" i="58"/>
  <c r="BV135" i="58"/>
  <c r="BV13" i="58"/>
  <c r="BV15" i="58"/>
  <c r="BV192" i="58"/>
  <c r="BV97" i="58"/>
  <c r="BV157" i="58"/>
  <c r="BV9" i="58"/>
  <c r="BV77" i="58"/>
  <c r="BV133" i="58"/>
  <c r="BV189" i="58"/>
  <c r="BV100" i="58"/>
  <c r="BV249" i="58"/>
  <c r="BV105" i="58"/>
  <c r="BV43" i="58"/>
  <c r="BV106" i="58"/>
  <c r="BV17" i="58"/>
  <c r="BV191" i="58"/>
  <c r="BV46" i="58"/>
  <c r="BV138" i="58"/>
  <c r="BV137" i="58"/>
  <c r="BV255" i="58"/>
  <c r="BV282" i="58"/>
  <c r="BV188" i="58"/>
  <c r="BV197" i="58"/>
  <c r="BV42" i="58"/>
  <c r="BV71" i="58"/>
  <c r="BV278" i="58"/>
  <c r="BV253" i="58"/>
  <c r="BV107" i="58"/>
  <c r="BV254" i="58"/>
  <c r="BV250" i="58"/>
  <c r="BV128" i="58"/>
  <c r="BV168" i="58"/>
  <c r="BV194" i="58"/>
  <c r="BV108" i="58"/>
  <c r="BV14" i="58"/>
  <c r="BV136" i="58"/>
  <c r="BV37" i="58"/>
  <c r="BV132" i="58"/>
  <c r="BV161" i="58"/>
  <c r="BV248" i="58"/>
  <c r="BV134" i="58"/>
  <c r="BV98" i="58"/>
  <c r="BV72" i="58"/>
  <c r="BV258" i="58"/>
  <c r="BV104" i="58"/>
  <c r="BV40" i="58"/>
  <c r="BV67" i="58"/>
  <c r="BV228" i="58"/>
  <c r="BV129" i="58"/>
  <c r="BV198" i="58"/>
  <c r="BV162" i="58"/>
  <c r="BV8" i="58"/>
  <c r="BV219" i="58"/>
  <c r="BV12" i="58"/>
  <c r="BV247" i="58"/>
  <c r="BV223" i="58"/>
  <c r="BV284" i="58"/>
  <c r="BV159" i="58"/>
  <c r="BV127" i="58"/>
  <c r="BV163" i="58"/>
  <c r="BV251" i="58"/>
  <c r="BV10" i="58"/>
  <c r="BV41" i="58"/>
  <c r="BV167" i="57"/>
  <c r="BV258" i="57"/>
  <c r="BV44" i="57"/>
  <c r="BV157" i="57"/>
  <c r="BV69" i="57"/>
  <c r="BV228" i="57"/>
  <c r="BV135" i="57"/>
  <c r="BV253" i="57"/>
  <c r="BV195" i="57"/>
  <c r="BV284" i="57"/>
  <c r="BV130" i="57"/>
  <c r="BV251" i="57"/>
  <c r="BV128" i="57"/>
  <c r="BV40" i="57"/>
  <c r="BV102" i="57"/>
  <c r="BV248" i="57"/>
  <c r="BV15" i="57"/>
  <c r="BV249" i="57"/>
  <c r="BV192" i="57"/>
  <c r="BV198" i="57"/>
  <c r="BV190" i="57"/>
  <c r="BV285" i="57"/>
  <c r="BV67" i="57"/>
  <c r="BV38" i="57"/>
  <c r="BV48" i="57"/>
  <c r="BV39" i="57"/>
  <c r="BV188" i="57"/>
  <c r="BV134" i="57"/>
  <c r="BV129" i="57"/>
  <c r="BV106" i="57"/>
  <c r="BV165" i="57"/>
  <c r="BV287" i="57"/>
  <c r="BV107" i="57"/>
  <c r="BV99" i="57"/>
  <c r="BV136" i="57"/>
  <c r="BV98" i="57"/>
  <c r="BZ256" i="53"/>
  <c r="BZ76" i="53"/>
  <c r="BZ16" i="53"/>
  <c r="BZ69" i="53"/>
  <c r="BV12" i="53"/>
  <c r="BV39" i="53"/>
  <c r="BV218" i="53"/>
  <c r="BV280" i="53"/>
  <c r="BV97" i="53"/>
  <c r="BV159" i="53"/>
  <c r="BV222" i="53"/>
  <c r="BV48" i="53"/>
  <c r="BV77" i="53"/>
  <c r="BV72" i="53"/>
  <c r="BV191" i="53"/>
  <c r="BV75" i="53"/>
  <c r="BV162" i="53"/>
  <c r="BV44" i="53"/>
  <c r="BV14" i="53"/>
  <c r="BV76" i="53"/>
  <c r="BV189" i="53"/>
  <c r="BV193" i="53"/>
  <c r="BV42" i="53"/>
  <c r="BV17" i="53"/>
  <c r="BV107" i="53"/>
  <c r="BV102" i="53"/>
  <c r="BV168" i="53"/>
  <c r="BV164" i="53"/>
  <c r="BV69" i="53"/>
  <c r="BV167" i="53"/>
  <c r="BV225" i="53"/>
  <c r="BV16" i="53"/>
  <c r="BV8" i="53"/>
  <c r="BV40" i="53"/>
  <c r="BV283" i="53"/>
  <c r="BV45" i="53"/>
  <c r="BV278" i="53"/>
  <c r="BV250" i="53"/>
  <c r="BV247" i="53"/>
  <c r="BV165" i="53"/>
  <c r="BV70" i="53"/>
  <c r="BV131" i="53"/>
  <c r="BV41" i="53"/>
  <c r="BV7" i="53"/>
  <c r="BV128" i="53"/>
  <c r="BV158" i="53"/>
  <c r="BZ287" i="53"/>
  <c r="BV190" i="53"/>
  <c r="BV101" i="53"/>
  <c r="BV279" i="53"/>
  <c r="BV285" i="53"/>
  <c r="BV127" i="53"/>
  <c r="BZ252" i="53"/>
  <c r="BZ10" i="53"/>
  <c r="BZ194" i="53"/>
  <c r="BZ104" i="53"/>
  <c r="BZ134" i="53"/>
  <c r="BZ187" i="53"/>
  <c r="BZ106" i="53"/>
  <c r="BZ133" i="53"/>
  <c r="BV105" i="53"/>
  <c r="BV194" i="53"/>
  <c r="BV221" i="53"/>
  <c r="BV37" i="53"/>
  <c r="BV217" i="53"/>
  <c r="BZ193" i="53"/>
  <c r="BZ47" i="53"/>
  <c r="BZ48" i="53"/>
  <c r="BZ42" i="53"/>
  <c r="BZ40" i="53"/>
  <c r="BZ15" i="53"/>
  <c r="BV257" i="53"/>
  <c r="BV192" i="53"/>
  <c r="BV103" i="53"/>
  <c r="BV46" i="53"/>
  <c r="BV160" i="53"/>
  <c r="BZ223" i="53"/>
  <c r="BZ138" i="53"/>
  <c r="BZ195" i="53"/>
  <c r="BZ286" i="53"/>
  <c r="BZ190" i="53"/>
  <c r="BZ37" i="53"/>
  <c r="BZ128" i="53"/>
  <c r="BZ249" i="53"/>
  <c r="BZ13" i="53"/>
  <c r="BZ78" i="53"/>
  <c r="BZ136" i="53"/>
  <c r="BZ132" i="53"/>
  <c r="BV287" i="53"/>
  <c r="BV68" i="53"/>
  <c r="BZ17" i="53"/>
  <c r="BZ251" i="53"/>
  <c r="BZ191" i="53"/>
  <c r="BZ38" i="53"/>
  <c r="BZ105" i="53"/>
  <c r="BZ102" i="53"/>
  <c r="BZ248" i="53"/>
  <c r="BZ217" i="53"/>
  <c r="BZ161" i="53"/>
  <c r="BZ107" i="53"/>
  <c r="BZ257" i="53"/>
  <c r="BZ255" i="53"/>
  <c r="BZ72" i="53"/>
  <c r="BV74" i="53"/>
  <c r="BV138" i="53"/>
  <c r="BV38" i="53"/>
  <c r="BZ11" i="53"/>
  <c r="BZ129" i="53"/>
  <c r="BZ196" i="53"/>
  <c r="BZ73" i="53"/>
  <c r="BZ99" i="53"/>
  <c r="BZ228" i="53"/>
  <c r="BV187" i="53"/>
  <c r="BV137" i="53"/>
  <c r="BV288" i="53"/>
  <c r="BV220" i="53"/>
  <c r="BZ130" i="53"/>
  <c r="BZ39" i="53"/>
  <c r="BZ98" i="53"/>
  <c r="BZ12" i="53"/>
  <c r="BZ71" i="53"/>
  <c r="BZ18" i="53"/>
  <c r="BZ282" i="53"/>
  <c r="BZ285" i="53"/>
  <c r="BZ166" i="53"/>
  <c r="BZ160" i="53"/>
  <c r="BZ46" i="53"/>
  <c r="BZ8" i="53"/>
  <c r="BZ221" i="53"/>
  <c r="BZ9" i="53"/>
  <c r="BZ163" i="53"/>
  <c r="BV253" i="53"/>
  <c r="BV108" i="53"/>
  <c r="BV282" i="53"/>
  <c r="BV10" i="53"/>
  <c r="BZ77" i="53"/>
  <c r="BZ158" i="53"/>
  <c r="BZ224" i="53"/>
  <c r="BZ127" i="53"/>
  <c r="BV195" i="53"/>
  <c r="BV15" i="53"/>
  <c r="BV252" i="53"/>
  <c r="BZ45" i="53"/>
  <c r="BZ278" i="53"/>
  <c r="BZ70" i="53"/>
  <c r="BZ164" i="53"/>
  <c r="BZ135" i="53"/>
  <c r="BV223" i="53"/>
  <c r="BV99" i="53"/>
  <c r="BV11" i="53"/>
  <c r="BZ41" i="53"/>
  <c r="BZ97" i="53"/>
  <c r="BZ284" i="53"/>
  <c r="BZ250" i="53"/>
  <c r="BZ7" i="53"/>
  <c r="BZ197" i="53"/>
  <c r="BV157" i="53"/>
  <c r="BV255" i="57"/>
  <c r="BV224" i="57"/>
  <c r="BV41" i="57"/>
  <c r="BV280" i="57"/>
  <c r="BV247" i="57"/>
  <c r="BV14" i="57"/>
  <c r="BV254" i="53"/>
  <c r="BV76" i="57"/>
  <c r="BV252" i="57"/>
  <c r="BV106" i="53"/>
  <c r="BV162" i="57"/>
  <c r="BV134" i="53"/>
  <c r="BV250" i="57"/>
  <c r="BV104" i="53"/>
  <c r="BV278" i="57"/>
  <c r="BV47" i="57"/>
  <c r="BV12" i="57"/>
  <c r="BV9" i="53"/>
  <c r="BV288" i="57"/>
  <c r="BV18" i="57"/>
  <c r="BV166" i="57"/>
  <c r="BV194" i="57"/>
  <c r="BV255" i="53"/>
  <c r="BV133" i="53"/>
  <c r="BV286" i="53"/>
  <c r="BV73" i="53"/>
  <c r="BV279" i="57"/>
  <c r="BV73" i="57"/>
  <c r="BV105" i="57"/>
  <c r="BV71" i="57"/>
  <c r="BZ43" i="53"/>
  <c r="BV221" i="57"/>
  <c r="BV18" i="53"/>
  <c r="BV281" i="53"/>
  <c r="BV71" i="53"/>
  <c r="BV258" i="53"/>
  <c r="BV256" i="53"/>
  <c r="BV197" i="53"/>
  <c r="BV43" i="57"/>
  <c r="BV131" i="57"/>
  <c r="BV161" i="53"/>
  <c r="BV224" i="53"/>
  <c r="BV72" i="57"/>
  <c r="BV74" i="57"/>
  <c r="BV45" i="57"/>
  <c r="BV219" i="57"/>
  <c r="BV77" i="57"/>
  <c r="BV277" i="53"/>
  <c r="BV257" i="57"/>
  <c r="BV217" i="57"/>
  <c r="BV277" i="57"/>
  <c r="BV283" i="57"/>
  <c r="BV97" i="57"/>
  <c r="BV168" i="57"/>
  <c r="BV191" i="57"/>
  <c r="BV163" i="53"/>
  <c r="BV198" i="53"/>
  <c r="BV256" i="57"/>
  <c r="BV187" i="57"/>
  <c r="BV42" i="57"/>
  <c r="BV225" i="57"/>
  <c r="BV103" i="57"/>
  <c r="BV161" i="57"/>
  <c r="BV248" i="53"/>
  <c r="BV223" i="57"/>
  <c r="BV227" i="57"/>
  <c r="BV9" i="57"/>
  <c r="BV137" i="57"/>
  <c r="BV8" i="57"/>
  <c r="BV163" i="57"/>
  <c r="BV78" i="53"/>
  <c r="BV13" i="57"/>
  <c r="BV197" i="57"/>
  <c r="BV159" i="57"/>
  <c r="BV70" i="57"/>
  <c r="BV75" i="57"/>
  <c r="BV133" i="57"/>
  <c r="BV189" i="57"/>
  <c r="BV135" i="53"/>
  <c r="BV219" i="53"/>
  <c r="BV196" i="53"/>
  <c r="BV100" i="53"/>
  <c r="BZ192" i="58"/>
  <c r="BZ69" i="59"/>
  <c r="BZ46" i="57"/>
  <c r="BV100" i="57"/>
  <c r="BV7" i="57"/>
  <c r="BZ159" i="53"/>
  <c r="BV68" i="57"/>
  <c r="BV286" i="57"/>
  <c r="BV78" i="57"/>
  <c r="BV17" i="57"/>
  <c r="BV228" i="53"/>
  <c r="BV67" i="53"/>
  <c r="BV108" i="57"/>
  <c r="BV132" i="53"/>
  <c r="BV254" i="59"/>
  <c r="BV158" i="57"/>
  <c r="BV104" i="57"/>
  <c r="BV220" i="57"/>
  <c r="BV249" i="53"/>
  <c r="BV284" i="53"/>
  <c r="BV193" i="57"/>
  <c r="BV281" i="57"/>
  <c r="BV222" i="57"/>
  <c r="BV160" i="57"/>
  <c r="BV166" i="53"/>
  <c r="BV130" i="53"/>
  <c r="BV47" i="53"/>
  <c r="BV98" i="53"/>
  <c r="BV218" i="57"/>
  <c r="BV101" i="57"/>
  <c r="BV46" i="57"/>
  <c r="BV127" i="57"/>
  <c r="BV254" i="57"/>
  <c r="BV251" i="53"/>
  <c r="BV43" i="53"/>
  <c r="BV37" i="57"/>
  <c r="BV282" i="57"/>
  <c r="BV10" i="57"/>
  <c r="BV226" i="57"/>
  <c r="BV16" i="57"/>
  <c r="BV138" i="57"/>
  <c r="BV164" i="57"/>
  <c r="BV11" i="57"/>
  <c r="BV196" i="57"/>
  <c r="BV226" i="53"/>
  <c r="BV13" i="53"/>
  <c r="BV188" i="53"/>
  <c r="BV227" i="53"/>
  <c r="BV129" i="53"/>
  <c r="BV136" i="53"/>
  <c r="BV132" i="57"/>
  <c r="O78" i="78"/>
  <c r="BV17" i="59"/>
  <c r="BZ286" i="58"/>
  <c r="BZ108" i="58"/>
  <c r="BZ131" i="58"/>
  <c r="BZ285" i="58"/>
  <c r="BZ253" i="58"/>
  <c r="BZ127" i="58"/>
  <c r="BZ224" i="58"/>
  <c r="BV284" i="59"/>
  <c r="BZ11" i="59"/>
  <c r="BZ228" i="59"/>
  <c r="BZ17" i="59"/>
  <c r="BZ16" i="59"/>
  <c r="BZ251" i="59"/>
  <c r="BZ42" i="59"/>
  <c r="BZ189" i="59"/>
  <c r="BZ249" i="59"/>
  <c r="BV138" i="59"/>
  <c r="BV13" i="59"/>
  <c r="BV129" i="59"/>
  <c r="BV135" i="59"/>
  <c r="BV127" i="59"/>
  <c r="BZ187" i="57"/>
  <c r="BZ282" i="57"/>
  <c r="BZ193" i="57"/>
  <c r="BZ108" i="57"/>
  <c r="BZ288" i="57"/>
  <c r="BZ224" i="57"/>
  <c r="BZ252" i="57"/>
  <c r="BZ157" i="57"/>
  <c r="BV220" i="59"/>
  <c r="BV105" i="59"/>
  <c r="BZ277" i="58"/>
  <c r="BZ100" i="58"/>
  <c r="BZ165" i="58"/>
  <c r="BZ258" i="58"/>
  <c r="BZ76" i="58"/>
  <c r="BZ284" i="58"/>
  <c r="BZ159" i="58"/>
  <c r="BZ247" i="59"/>
  <c r="BZ163" i="59"/>
  <c r="BZ97" i="59"/>
  <c r="BZ188" i="59"/>
  <c r="BZ101" i="59"/>
  <c r="BZ136" i="59"/>
  <c r="BZ221" i="59"/>
  <c r="BZ128" i="59"/>
  <c r="BV248" i="59"/>
  <c r="BV68" i="59"/>
  <c r="BV39" i="59"/>
  <c r="BV136" i="59"/>
  <c r="BV252" i="59"/>
  <c r="BZ47" i="57"/>
  <c r="BZ167" i="57"/>
  <c r="BZ256" i="57"/>
  <c r="BZ198" i="57"/>
  <c r="BZ258" i="57"/>
  <c r="BZ165" i="57"/>
  <c r="BZ159" i="57"/>
  <c r="BZ105" i="57"/>
  <c r="BV131" i="59"/>
  <c r="BZ15" i="58"/>
  <c r="BZ78" i="58"/>
  <c r="BZ222" i="58"/>
  <c r="BZ188" i="58"/>
  <c r="BZ134" i="58"/>
  <c r="BZ167" i="58"/>
  <c r="BZ17" i="58"/>
  <c r="BV106" i="59"/>
  <c r="BZ196" i="59"/>
  <c r="BZ129" i="59"/>
  <c r="BZ218" i="59"/>
  <c r="BZ257" i="59"/>
  <c r="BZ197" i="59"/>
  <c r="BZ250" i="59"/>
  <c r="BZ254" i="59"/>
  <c r="BV76" i="59"/>
  <c r="BV247" i="59"/>
  <c r="BV158" i="59"/>
  <c r="BV97" i="59"/>
  <c r="BV224" i="59"/>
  <c r="BV44" i="59"/>
  <c r="BV227" i="59"/>
  <c r="BZ130" i="57"/>
  <c r="BZ67" i="57"/>
  <c r="BZ7" i="57"/>
  <c r="BZ136" i="57"/>
  <c r="BZ227" i="57"/>
  <c r="BZ166" i="57"/>
  <c r="BZ247" i="57"/>
  <c r="BZ134" i="57"/>
  <c r="BZ42" i="58"/>
  <c r="BZ47" i="58"/>
  <c r="BZ228" i="58"/>
  <c r="BZ16" i="58"/>
  <c r="BZ13" i="58"/>
  <c r="BZ12" i="58"/>
  <c r="BZ45" i="58"/>
  <c r="BV282" i="59"/>
  <c r="BZ194" i="59"/>
  <c r="BZ133" i="59"/>
  <c r="BZ165" i="59"/>
  <c r="BZ105" i="59"/>
  <c r="BZ224" i="59"/>
  <c r="BZ285" i="59"/>
  <c r="BZ193" i="59"/>
  <c r="BV226" i="59"/>
  <c r="BV228" i="59"/>
  <c r="BV48" i="59"/>
  <c r="BV132" i="59"/>
  <c r="BV188" i="59"/>
  <c r="BV166" i="59"/>
  <c r="BV108" i="59"/>
  <c r="BZ76" i="57"/>
  <c r="BZ101" i="57"/>
  <c r="BZ9" i="57"/>
  <c r="BZ70" i="57"/>
  <c r="BZ135" i="57"/>
  <c r="BZ222" i="57"/>
  <c r="BZ99" i="57"/>
  <c r="BV69" i="59"/>
  <c r="BZ101" i="58"/>
  <c r="BZ191" i="58"/>
  <c r="BZ9" i="58"/>
  <c r="BZ46" i="58"/>
  <c r="BZ197" i="58"/>
  <c r="BZ251" i="58"/>
  <c r="BZ67" i="58"/>
  <c r="BV198" i="59"/>
  <c r="BZ223" i="59"/>
  <c r="BZ12" i="59"/>
  <c r="BZ100" i="59"/>
  <c r="BZ68" i="59"/>
  <c r="BZ13" i="59"/>
  <c r="BZ192" i="59"/>
  <c r="BZ37" i="59"/>
  <c r="BV15" i="59"/>
  <c r="BV10" i="59"/>
  <c r="BV11" i="59"/>
  <c r="BV7" i="59"/>
  <c r="BV104" i="59"/>
  <c r="BZ218" i="57"/>
  <c r="BZ107" i="57"/>
  <c r="BZ48" i="57"/>
  <c r="BZ71" i="57"/>
  <c r="BZ158" i="57"/>
  <c r="BZ250" i="57"/>
  <c r="BZ40" i="57"/>
  <c r="BV107" i="59"/>
  <c r="BZ252" i="58"/>
  <c r="BZ220" i="58"/>
  <c r="BZ37" i="58"/>
  <c r="BZ40" i="58"/>
  <c r="BZ190" i="58"/>
  <c r="BZ281" i="58"/>
  <c r="BV130" i="59"/>
  <c r="BZ281" i="59"/>
  <c r="BZ14" i="59"/>
  <c r="BZ220" i="59"/>
  <c r="BZ132" i="59"/>
  <c r="BZ47" i="59"/>
  <c r="BZ15" i="59"/>
  <c r="BZ253" i="59"/>
  <c r="BZ9" i="59"/>
  <c r="BV75" i="59"/>
  <c r="BV71" i="59"/>
  <c r="BV253" i="59"/>
  <c r="BV257" i="59"/>
  <c r="BV164" i="59"/>
  <c r="BV77" i="59"/>
  <c r="BV133" i="59"/>
  <c r="BZ220" i="57"/>
  <c r="BZ37" i="57"/>
  <c r="BZ192" i="57"/>
  <c r="BZ228" i="57"/>
  <c r="BZ283" i="57"/>
  <c r="BZ69" i="57"/>
  <c r="BZ223" i="57"/>
  <c r="BZ225" i="57"/>
  <c r="BV38" i="59"/>
  <c r="BV101" i="59"/>
  <c r="BZ38" i="58"/>
  <c r="BZ68" i="58"/>
  <c r="BZ39" i="58"/>
  <c r="BZ282" i="58"/>
  <c r="BZ189" i="58"/>
  <c r="BZ72" i="58"/>
  <c r="BZ103" i="58"/>
  <c r="BZ73" i="58"/>
  <c r="BV42" i="59"/>
  <c r="BZ279" i="59"/>
  <c r="BZ162" i="59"/>
  <c r="BZ44" i="59"/>
  <c r="BZ137" i="59"/>
  <c r="BZ10" i="59"/>
  <c r="BZ99" i="59"/>
  <c r="BZ283" i="59"/>
  <c r="BV280" i="59"/>
  <c r="BV168" i="59"/>
  <c r="BV45" i="59"/>
  <c r="BZ160" i="57"/>
  <c r="BV18" i="59"/>
  <c r="BV9" i="59"/>
  <c r="BV157" i="59"/>
  <c r="BV249" i="59"/>
  <c r="BV219" i="59"/>
  <c r="BV37" i="59"/>
  <c r="BV67" i="59"/>
  <c r="BZ102" i="57"/>
  <c r="BZ163" i="57"/>
  <c r="BZ14" i="57"/>
  <c r="BZ75" i="57"/>
  <c r="BZ281" i="57"/>
  <c r="BZ127" i="57"/>
  <c r="BZ191" i="57"/>
  <c r="BV46" i="59"/>
  <c r="BZ223" i="58"/>
  <c r="BZ128" i="58"/>
  <c r="BZ162" i="58"/>
  <c r="BZ130" i="58"/>
  <c r="BZ104" i="58"/>
  <c r="BZ98" i="58"/>
  <c r="BZ217" i="58"/>
  <c r="BZ8" i="58"/>
  <c r="BZ258" i="59"/>
  <c r="BZ282" i="59"/>
  <c r="BZ138" i="59"/>
  <c r="BZ284" i="59"/>
  <c r="BZ71" i="59"/>
  <c r="BZ72" i="59"/>
  <c r="BZ277" i="59"/>
  <c r="BV99" i="59"/>
  <c r="BV167" i="59"/>
  <c r="BV70" i="59"/>
  <c r="BV187" i="59"/>
  <c r="BV134" i="59"/>
  <c r="BV137" i="59"/>
  <c r="BV287" i="59"/>
  <c r="BZ132" i="57"/>
  <c r="BZ137" i="57"/>
  <c r="BZ133" i="57"/>
  <c r="BZ42" i="57"/>
  <c r="BZ254" i="57"/>
  <c r="BZ221" i="57"/>
  <c r="BZ68" i="57"/>
  <c r="BV278" i="59"/>
  <c r="BZ157" i="58"/>
  <c r="BZ278" i="58"/>
  <c r="BZ226" i="58"/>
  <c r="BZ7" i="58"/>
  <c r="BZ193" i="58"/>
  <c r="BZ219" i="58"/>
  <c r="BZ129" i="58"/>
  <c r="BZ255" i="58"/>
  <c r="BZ14" i="58"/>
  <c r="BV285" i="59"/>
  <c r="BZ226" i="59"/>
  <c r="BZ135" i="59"/>
  <c r="BZ191" i="59"/>
  <c r="BZ104" i="59"/>
  <c r="BZ157" i="59"/>
  <c r="BZ67" i="59"/>
  <c r="BZ73" i="59"/>
  <c r="BV102" i="59"/>
  <c r="BV103" i="59"/>
  <c r="BV288" i="59"/>
  <c r="BZ18" i="58"/>
  <c r="BV12" i="59"/>
  <c r="BV189" i="59"/>
  <c r="BV225" i="59"/>
  <c r="BV250" i="59"/>
  <c r="BV258" i="59"/>
  <c r="BZ72" i="57"/>
  <c r="BZ217" i="57"/>
  <c r="BZ13" i="57"/>
  <c r="BZ253" i="57"/>
  <c r="BZ8" i="57"/>
  <c r="BZ100" i="57"/>
  <c r="BZ197" i="57"/>
  <c r="BV47" i="59"/>
  <c r="BV283" i="59"/>
  <c r="BZ187" i="58"/>
  <c r="BZ161" i="58"/>
  <c r="BZ137" i="58"/>
  <c r="BZ135" i="58"/>
  <c r="BZ107" i="58"/>
  <c r="BZ71" i="58"/>
  <c r="BZ10" i="58"/>
  <c r="BZ74" i="58"/>
  <c r="BZ287" i="59"/>
  <c r="BZ168" i="59"/>
  <c r="BZ102" i="59"/>
  <c r="BZ159" i="59"/>
  <c r="BZ286" i="59"/>
  <c r="BZ45" i="59"/>
  <c r="BZ77" i="59"/>
  <c r="BV72" i="59"/>
  <c r="BV100" i="59"/>
  <c r="BV162" i="59"/>
  <c r="BV281" i="59"/>
  <c r="BV221" i="59"/>
  <c r="BZ77" i="57"/>
  <c r="BZ190" i="57"/>
  <c r="BZ249" i="57"/>
  <c r="BZ161" i="57"/>
  <c r="BZ78" i="57"/>
  <c r="BZ128" i="57"/>
  <c r="BZ39" i="57"/>
  <c r="BV279" i="59"/>
  <c r="BZ48" i="58"/>
  <c r="BZ287" i="58"/>
  <c r="BZ254" i="58"/>
  <c r="BZ160" i="58"/>
  <c r="BZ11" i="58"/>
  <c r="BZ257" i="58"/>
  <c r="BZ198" i="58"/>
  <c r="BZ136" i="58"/>
  <c r="BZ76" i="59"/>
  <c r="BZ134" i="59"/>
  <c r="BZ130" i="59"/>
  <c r="BZ280" i="59"/>
  <c r="BZ256" i="59"/>
  <c r="BZ219" i="59"/>
  <c r="BZ248" i="59"/>
  <c r="BV196" i="59"/>
  <c r="BV195" i="59"/>
  <c r="BV286" i="59"/>
  <c r="BV194" i="59"/>
  <c r="BV73" i="59"/>
  <c r="BZ188" i="57"/>
  <c r="BZ45" i="57"/>
  <c r="BZ168" i="57"/>
  <c r="BZ278" i="57"/>
  <c r="BZ284" i="57"/>
  <c r="BZ195" i="57"/>
  <c r="BZ226" i="57"/>
  <c r="BV256" i="59"/>
  <c r="BZ194" i="58"/>
  <c r="BZ221" i="58"/>
  <c r="BZ166" i="58"/>
  <c r="BZ99" i="58"/>
  <c r="BZ168" i="58"/>
  <c r="BZ225" i="58"/>
  <c r="BZ97" i="58"/>
  <c r="BZ161" i="59"/>
  <c r="BZ41" i="59"/>
  <c r="BZ222" i="59"/>
  <c r="BZ103" i="59"/>
  <c r="BZ78" i="59"/>
  <c r="BZ74" i="59"/>
  <c r="BZ288" i="59"/>
  <c r="BV165" i="59"/>
  <c r="BV217" i="59"/>
  <c r="BV14" i="59"/>
  <c r="BV191" i="59"/>
  <c r="BZ106" i="57"/>
  <c r="BZ38" i="57"/>
  <c r="BZ189" i="57"/>
  <c r="BZ97" i="57"/>
  <c r="BZ104" i="57"/>
  <c r="BZ196" i="57"/>
  <c r="BZ41" i="57"/>
  <c r="BZ70" i="58"/>
  <c r="BZ41" i="58"/>
  <c r="BZ138" i="58"/>
  <c r="BZ77" i="58"/>
  <c r="BZ250" i="58"/>
  <c r="BZ132" i="58"/>
  <c r="BZ75" i="58"/>
  <c r="BZ255" i="59"/>
  <c r="BZ39" i="59"/>
  <c r="BZ187" i="59"/>
  <c r="BZ158" i="59"/>
  <c r="BZ38" i="59"/>
  <c r="BZ190" i="59"/>
  <c r="BZ43" i="59"/>
  <c r="BZ160" i="59"/>
  <c r="BZ7" i="59"/>
  <c r="BV251" i="59"/>
  <c r="BV163" i="59"/>
  <c r="BV193" i="59"/>
  <c r="BV160" i="59"/>
  <c r="BV190" i="59"/>
  <c r="BV16" i="59"/>
  <c r="BV197" i="59"/>
  <c r="BZ12" i="57"/>
  <c r="BZ279" i="57"/>
  <c r="BZ257" i="57"/>
  <c r="BZ194" i="57"/>
  <c r="BZ103" i="57"/>
  <c r="BZ255" i="57"/>
  <c r="BZ164" i="57"/>
  <c r="BZ283" i="58"/>
  <c r="BZ102" i="58"/>
  <c r="BZ227" i="58"/>
  <c r="BZ106" i="58"/>
  <c r="BZ69" i="58"/>
  <c r="BZ43" i="58"/>
  <c r="BZ279" i="58"/>
  <c r="BZ46" i="59"/>
  <c r="BZ166" i="59"/>
  <c r="BZ106" i="59"/>
  <c r="BZ217" i="59"/>
  <c r="BZ167" i="59"/>
  <c r="BZ98" i="59"/>
  <c r="BZ198" i="59"/>
  <c r="BZ164" i="59"/>
  <c r="BV41" i="59"/>
  <c r="BV255" i="59"/>
  <c r="BV43" i="59"/>
  <c r="BV8" i="59"/>
  <c r="BV192" i="59"/>
  <c r="BV277" i="59"/>
  <c r="BZ10" i="57"/>
  <c r="BZ74" i="57"/>
  <c r="BZ280" i="57"/>
  <c r="BZ15" i="57"/>
  <c r="BZ43" i="57"/>
  <c r="BZ277" i="57"/>
  <c r="BZ251" i="57"/>
  <c r="BZ249" i="58"/>
  <c r="BZ196" i="58"/>
  <c r="BZ218" i="58"/>
  <c r="BZ105" i="58"/>
  <c r="BZ248" i="58"/>
  <c r="BZ247" i="58"/>
  <c r="BZ164" i="58"/>
  <c r="BZ75" i="59"/>
  <c r="BZ48" i="59"/>
  <c r="BZ70" i="59"/>
  <c r="BZ227" i="59"/>
  <c r="BZ127" i="59"/>
  <c r="BZ195" i="59"/>
  <c r="BZ18" i="59"/>
  <c r="BV98" i="59"/>
  <c r="BV161" i="59"/>
  <c r="BV222" i="59"/>
  <c r="BV74" i="59"/>
  <c r="BV223" i="59"/>
  <c r="BZ131" i="57"/>
  <c r="BZ17" i="57"/>
  <c r="BZ73" i="57"/>
  <c r="BZ287" i="57"/>
  <c r="BZ129" i="57"/>
  <c r="BZ285" i="57"/>
  <c r="BZ248" i="57"/>
  <c r="BZ18" i="57"/>
  <c r="BZ98" i="55"/>
  <c r="BV42" i="55"/>
  <c r="BV128" i="59"/>
  <c r="BZ195" i="58"/>
  <c r="BZ256" i="58"/>
  <c r="BZ158" i="58"/>
  <c r="BZ163" i="58"/>
  <c r="BZ288" i="58"/>
  <c r="BZ133" i="58"/>
  <c r="BZ44" i="58"/>
  <c r="BZ40" i="59"/>
  <c r="BZ225" i="59"/>
  <c r="BZ107" i="59"/>
  <c r="BZ131" i="59"/>
  <c r="BZ108" i="59"/>
  <c r="BZ8" i="59"/>
  <c r="BZ278" i="59"/>
  <c r="BZ252" i="59"/>
  <c r="BV40" i="59"/>
  <c r="BV78" i="59"/>
  <c r="BV218" i="59"/>
  <c r="BV159" i="59"/>
  <c r="BZ162" i="57"/>
  <c r="BZ219" i="57"/>
  <c r="BZ16" i="57"/>
  <c r="BZ11" i="57"/>
  <c r="BZ286" i="57"/>
  <c r="BZ98" i="57"/>
  <c r="BZ138" i="57"/>
  <c r="BZ44" i="57"/>
  <c r="BZ280" i="58"/>
  <c r="BZ285" i="55"/>
  <c r="BZ247" i="55"/>
  <c r="BZ128" i="55"/>
  <c r="BZ14" i="55"/>
  <c r="BZ133" i="55"/>
  <c r="BZ47" i="55"/>
  <c r="BZ163" i="55"/>
  <c r="BZ100" i="55"/>
  <c r="BV101" i="55"/>
  <c r="BV196" i="55"/>
  <c r="BV250" i="55"/>
  <c r="BV45" i="55"/>
  <c r="BV165" i="55"/>
  <c r="BV218" i="55"/>
  <c r="BV12" i="55"/>
  <c r="BZ73" i="55"/>
  <c r="BZ221" i="55"/>
  <c r="BZ12" i="55"/>
  <c r="BZ228" i="55"/>
  <c r="BZ134" i="55"/>
  <c r="BZ107" i="55"/>
  <c r="BZ108" i="55"/>
  <c r="BZ194" i="55"/>
  <c r="BV127" i="55"/>
  <c r="BV160" i="55"/>
  <c r="BV70" i="55"/>
  <c r="BV227" i="55"/>
  <c r="BV108" i="55"/>
  <c r="BV226" i="55"/>
  <c r="BV76" i="55"/>
  <c r="BZ131" i="55"/>
  <c r="BZ7" i="55"/>
  <c r="BZ132" i="55"/>
  <c r="BZ225" i="55"/>
  <c r="BZ227" i="55"/>
  <c r="BZ40" i="55"/>
  <c r="BZ129" i="55"/>
  <c r="BZ130" i="55"/>
  <c r="BV224" i="55"/>
  <c r="BV74" i="55"/>
  <c r="BV251" i="55"/>
  <c r="BV135" i="55"/>
  <c r="BV14" i="55"/>
  <c r="BV99" i="55"/>
  <c r="BV252" i="55"/>
  <c r="BZ137" i="55"/>
  <c r="BZ48" i="55"/>
  <c r="BZ162" i="55"/>
  <c r="BZ41" i="55"/>
  <c r="BZ105" i="55"/>
  <c r="BZ77" i="55"/>
  <c r="BZ198" i="55"/>
  <c r="BZ104" i="55"/>
  <c r="BZ37" i="55"/>
  <c r="BV221" i="55"/>
  <c r="BV279" i="55"/>
  <c r="BV11" i="55"/>
  <c r="BV128" i="55"/>
  <c r="BV194" i="55"/>
  <c r="BV38" i="55"/>
  <c r="BV77" i="55"/>
  <c r="BZ279" i="55"/>
  <c r="BZ75" i="55"/>
  <c r="BZ197" i="55"/>
  <c r="BZ288" i="55"/>
  <c r="BZ136" i="55"/>
  <c r="BZ258" i="55"/>
  <c r="BZ101" i="55"/>
  <c r="BV281" i="55"/>
  <c r="BV137" i="55"/>
  <c r="BV10" i="55"/>
  <c r="BV133" i="55"/>
  <c r="BV104" i="55"/>
  <c r="BV254" i="55"/>
  <c r="BV217" i="55"/>
  <c r="BZ97" i="55"/>
  <c r="BZ257" i="55"/>
  <c r="BZ253" i="55"/>
  <c r="BZ76" i="55"/>
  <c r="BZ42" i="55"/>
  <c r="BZ164" i="55"/>
  <c r="BZ249" i="55"/>
  <c r="BV282" i="55"/>
  <c r="BV256" i="55"/>
  <c r="BV75" i="55"/>
  <c r="BV253" i="55"/>
  <c r="BV166" i="55"/>
  <c r="BV191" i="55"/>
  <c r="BV41" i="55"/>
  <c r="BZ46" i="55"/>
  <c r="BZ102" i="55"/>
  <c r="BZ191" i="55"/>
  <c r="BZ187" i="55"/>
  <c r="BZ39" i="55"/>
  <c r="BZ38" i="55"/>
  <c r="BZ287" i="55"/>
  <c r="BV97" i="55"/>
  <c r="BV162" i="55"/>
  <c r="BV257" i="55"/>
  <c r="BV192" i="55"/>
  <c r="BV71" i="55"/>
  <c r="BV67" i="55"/>
  <c r="BV258" i="55"/>
  <c r="BV44" i="55"/>
  <c r="BZ161" i="55"/>
  <c r="BZ223" i="55"/>
  <c r="BZ286" i="55"/>
  <c r="BZ69" i="55"/>
  <c r="BZ248" i="55"/>
  <c r="BZ220" i="55"/>
  <c r="BV198" i="55"/>
  <c r="BV69" i="55"/>
  <c r="BV161" i="55"/>
  <c r="BV9" i="55"/>
  <c r="BV7" i="55"/>
  <c r="BV278" i="55"/>
  <c r="BV248" i="55"/>
  <c r="BV134" i="55"/>
  <c r="BZ168" i="55"/>
  <c r="BZ196" i="55"/>
  <c r="BZ166" i="55"/>
  <c r="BZ255" i="55"/>
  <c r="BZ190" i="55"/>
  <c r="BZ99" i="55"/>
  <c r="BZ103" i="55"/>
  <c r="BV228" i="55"/>
  <c r="BV48" i="55"/>
  <c r="BV223" i="55"/>
  <c r="BV222" i="55"/>
  <c r="BV190" i="55"/>
  <c r="BV131" i="55"/>
  <c r="BV37" i="55"/>
  <c r="BV195" i="55"/>
  <c r="BZ135" i="55"/>
  <c r="BZ78" i="55"/>
  <c r="BZ195" i="55"/>
  <c r="BZ9" i="55"/>
  <c r="BZ251" i="55"/>
  <c r="BZ192" i="55"/>
  <c r="BZ44" i="55"/>
  <c r="BV157" i="55"/>
  <c r="BV187" i="55"/>
  <c r="BV136" i="55"/>
  <c r="BV68" i="55"/>
  <c r="BV98" i="55"/>
  <c r="BV17" i="55"/>
  <c r="BV277" i="55"/>
  <c r="BV163" i="55"/>
  <c r="BZ138" i="55"/>
  <c r="BZ106" i="55"/>
  <c r="BZ11" i="55"/>
  <c r="BZ45" i="55"/>
  <c r="BZ13" i="55"/>
  <c r="BZ284" i="55"/>
  <c r="BZ8" i="55"/>
  <c r="BV100" i="55"/>
  <c r="BV15" i="55"/>
  <c r="BV47" i="55"/>
  <c r="BV255" i="55"/>
  <c r="BV287" i="55"/>
  <c r="BV102" i="55"/>
  <c r="BV168" i="55"/>
  <c r="BV105" i="55"/>
  <c r="BZ226" i="55"/>
  <c r="BZ250" i="55"/>
  <c r="BZ15" i="55"/>
  <c r="BZ159" i="55"/>
  <c r="BZ157" i="55"/>
  <c r="BZ67" i="55"/>
  <c r="BZ16" i="55"/>
  <c r="BV132" i="55"/>
  <c r="BV189" i="55"/>
  <c r="BV8" i="55"/>
  <c r="BV280" i="55"/>
  <c r="BV288" i="55"/>
  <c r="BV220" i="55"/>
  <c r="BV285" i="55"/>
  <c r="BV193" i="55"/>
  <c r="BZ280" i="55"/>
  <c r="BZ254" i="55"/>
  <c r="BV39" i="55"/>
  <c r="BV43" i="55"/>
  <c r="BV284" i="55"/>
  <c r="BZ219" i="55"/>
  <c r="BZ158" i="55"/>
  <c r="BZ165" i="55"/>
  <c r="BZ252" i="55"/>
  <c r="BZ68" i="55"/>
  <c r="BZ278" i="55"/>
  <c r="BV46" i="55"/>
  <c r="BV167" i="55"/>
  <c r="BV73" i="55"/>
  <c r="BV138" i="55"/>
  <c r="BZ10" i="55"/>
  <c r="BZ282" i="55"/>
  <c r="BZ167" i="55"/>
  <c r="BZ18" i="55"/>
  <c r="BZ218" i="55"/>
  <c r="BZ127" i="55"/>
  <c r="BZ17" i="55"/>
  <c r="BZ283" i="55"/>
  <c r="BV286" i="55"/>
  <c r="BV164" i="55"/>
  <c r="BV106" i="55"/>
  <c r="BV103" i="55"/>
  <c r="BV197" i="55"/>
  <c r="BV130" i="55"/>
  <c r="BV159" i="55"/>
  <c r="BV283" i="55"/>
  <c r="BZ224" i="55"/>
  <c r="BZ71" i="55"/>
  <c r="BZ188" i="55"/>
  <c r="BZ281" i="55"/>
  <c r="BZ277" i="55"/>
  <c r="BZ72" i="55"/>
  <c r="BZ189" i="55"/>
  <c r="BZ160" i="55"/>
  <c r="BV40" i="55"/>
  <c r="BV16" i="55"/>
  <c r="BV13" i="55"/>
  <c r="BV107" i="55"/>
  <c r="BV78" i="55"/>
  <c r="BV158" i="55"/>
  <c r="BV225" i="55"/>
  <c r="BZ217" i="55"/>
  <c r="BZ193" i="55"/>
  <c r="BZ256" i="55"/>
  <c r="BZ70" i="55"/>
  <c r="BZ222" i="55"/>
  <c r="BZ43" i="55"/>
  <c r="BZ74" i="55"/>
  <c r="BV247" i="55"/>
  <c r="BV249" i="55"/>
  <c r="BV129" i="55"/>
  <c r="BV219" i="55"/>
  <c r="BV18" i="55"/>
  <c r="BV72" i="55"/>
  <c r="BV188" i="55"/>
  <c r="N26" i="70"/>
  <c r="C26" i="70" s="1"/>
  <c r="H26" i="70" s="1"/>
  <c r="BF80" i="52" l="1"/>
  <c r="AQ9" i="104" s="1"/>
  <c r="O23" i="78"/>
  <c r="BG163" i="52"/>
  <c r="BX163" i="52"/>
  <c r="BS163" i="52"/>
  <c r="BE187" i="52"/>
  <c r="BX187" i="52" s="1"/>
  <c r="AU259" i="52"/>
  <c r="BF132" i="52"/>
  <c r="BZ103" i="53"/>
  <c r="BZ253" i="53"/>
  <c r="BZ254" i="53"/>
  <c r="BZ281" i="53"/>
  <c r="BZ68" i="53"/>
  <c r="BZ108" i="53"/>
  <c r="BZ131" i="53"/>
  <c r="BZ74" i="53"/>
  <c r="BZ258" i="53"/>
  <c r="BZ288" i="53"/>
  <c r="BZ283" i="53"/>
  <c r="BZ165" i="53"/>
  <c r="BZ192" i="53"/>
  <c r="BZ280" i="53"/>
  <c r="BZ247" i="53"/>
  <c r="AX9" i="104"/>
  <c r="BZ226" i="53"/>
  <c r="BZ189" i="53"/>
  <c r="BZ14" i="53"/>
  <c r="BZ198" i="53"/>
  <c r="BZ218" i="53"/>
  <c r="BZ100" i="53"/>
  <c r="AX13" i="104"/>
  <c r="BZ188" i="53"/>
  <c r="BZ101" i="53"/>
  <c r="BZ75" i="53"/>
  <c r="BZ157" i="53"/>
  <c r="BZ219" i="53"/>
  <c r="BZ137" i="53"/>
  <c r="V139" i="58"/>
  <c r="BB140" i="58"/>
  <c r="M1044" i="80"/>
  <c r="M1024" i="80"/>
  <c r="M1052" i="80"/>
  <c r="M1034" i="80"/>
  <c r="M1108" i="80"/>
  <c r="M1040" i="80"/>
  <c r="N1055" i="80"/>
  <c r="O1055" i="80" s="1"/>
  <c r="N1060" i="80"/>
  <c r="O1060" i="80" s="1"/>
  <c r="M1046" i="83"/>
  <c r="M1086" i="80"/>
  <c r="M1063" i="83"/>
  <c r="M1037" i="83"/>
  <c r="M1107" i="83"/>
  <c r="M1050" i="83"/>
  <c r="M1035" i="83"/>
  <c r="M1025" i="83"/>
  <c r="CB15" i="16"/>
  <c r="G94" i="55"/>
  <c r="G274" i="52"/>
  <c r="G4" i="52"/>
  <c r="G64" i="53"/>
  <c r="AT94" i="53"/>
  <c r="M1059" i="80"/>
  <c r="M1064" i="80"/>
  <c r="M1048" i="80"/>
  <c r="M1074" i="80"/>
  <c r="M1032" i="80"/>
  <c r="M1056" i="80"/>
  <c r="N1087" i="83"/>
  <c r="O1087" i="83" s="1"/>
  <c r="M1055" i="80"/>
  <c r="N1094" i="80"/>
  <c r="O1094" i="80" s="1"/>
  <c r="M1084" i="81"/>
  <c r="N1104" i="81"/>
  <c r="O1104" i="81" s="1"/>
  <c r="M1087" i="83"/>
  <c r="M1028" i="83"/>
  <c r="M1021" i="83"/>
  <c r="M1059" i="83"/>
  <c r="M1023" i="83"/>
  <c r="M1103" i="83"/>
  <c r="G214" i="52"/>
  <c r="G64" i="58"/>
  <c r="G64" i="52"/>
  <c r="G4" i="57"/>
  <c r="AN184" i="59"/>
  <c r="AH4" i="57"/>
  <c r="AR274" i="57"/>
  <c r="AD94" i="55"/>
  <c r="AP214" i="55"/>
  <c r="AR34" i="55"/>
  <c r="G4" i="55"/>
  <c r="G34" i="55"/>
  <c r="N1105" i="83"/>
  <c r="O1105" i="83" s="1"/>
  <c r="M1075" i="80"/>
  <c r="M1030" i="80"/>
  <c r="M1090" i="80"/>
  <c r="M1029" i="80"/>
  <c r="M1063" i="80"/>
  <c r="M1047" i="80"/>
  <c r="N1103" i="80"/>
  <c r="O1103" i="80" s="1"/>
  <c r="N1050" i="80"/>
  <c r="O1050" i="80" s="1"/>
  <c r="N1056" i="80"/>
  <c r="O1056" i="80" s="1"/>
  <c r="N1036" i="80"/>
  <c r="O1036" i="80" s="1"/>
  <c r="N1026" i="80"/>
  <c r="O1026" i="80" s="1"/>
  <c r="N1053" i="80"/>
  <c r="O1053" i="80" s="1"/>
  <c r="M1046" i="80"/>
  <c r="N1070" i="80"/>
  <c r="O1070" i="80" s="1"/>
  <c r="M1055" i="83"/>
  <c r="M1031" i="83"/>
  <c r="M1100" i="83"/>
  <c r="M1081" i="83"/>
  <c r="M1042" i="83"/>
  <c r="M1051" i="83"/>
  <c r="M1026" i="83"/>
  <c r="M1039" i="83"/>
  <c r="M1047" i="83"/>
  <c r="AP34" i="58"/>
  <c r="G274" i="57"/>
  <c r="G184" i="57"/>
  <c r="G154" i="57"/>
  <c r="E214" i="57"/>
  <c r="G244" i="52"/>
  <c r="G34" i="57"/>
  <c r="M1089" i="80"/>
  <c r="M1057" i="80"/>
  <c r="M1092" i="80"/>
  <c r="M1103" i="81"/>
  <c r="N1067" i="81"/>
  <c r="O1067" i="81" s="1"/>
  <c r="M1105" i="83"/>
  <c r="M1088" i="83"/>
  <c r="M1049" i="83"/>
  <c r="M1030" i="83"/>
  <c r="G94" i="53"/>
  <c r="M1073" i="80"/>
  <c r="M1042" i="80"/>
  <c r="M1077" i="80"/>
  <c r="M1081" i="80"/>
  <c r="M1083" i="80"/>
  <c r="N1100" i="80"/>
  <c r="O1100" i="80" s="1"/>
  <c r="N1030" i="80"/>
  <c r="O1030" i="80" s="1"/>
  <c r="M1022" i="80"/>
  <c r="M1071" i="83"/>
  <c r="M1093" i="83"/>
  <c r="M1078" i="83"/>
  <c r="M1073" i="83"/>
  <c r="M1045" i="83"/>
  <c r="M1094" i="83"/>
  <c r="M1108" i="83"/>
  <c r="AT34" i="57"/>
  <c r="AF4" i="52"/>
  <c r="G124" i="52"/>
  <c r="G154" i="58"/>
  <c r="G274" i="55"/>
  <c r="AT64" i="55"/>
  <c r="E4" i="55"/>
  <c r="BB110" i="57"/>
  <c r="V109" i="57"/>
  <c r="N1067" i="83"/>
  <c r="O1067" i="83" s="1"/>
  <c r="M1043" i="80"/>
  <c r="M1033" i="80"/>
  <c r="M1068" i="80"/>
  <c r="M1069" i="80"/>
  <c r="M1025" i="80"/>
  <c r="N1065" i="80"/>
  <c r="O1065" i="80" s="1"/>
  <c r="N1081" i="80"/>
  <c r="O1081" i="80" s="1"/>
  <c r="N1091" i="80"/>
  <c r="O1091" i="80" s="1"/>
  <c r="N1044" i="80"/>
  <c r="O1044" i="80" s="1"/>
  <c r="N1062" i="80"/>
  <c r="O1062" i="80" s="1"/>
  <c r="N1085" i="80"/>
  <c r="O1085" i="80" s="1"/>
  <c r="N1043" i="80"/>
  <c r="O1043" i="80" s="1"/>
  <c r="M1064" i="83"/>
  <c r="M1099" i="83"/>
  <c r="M1034" i="83"/>
  <c r="M1075" i="83"/>
  <c r="M1070" i="83"/>
  <c r="M1097" i="83"/>
  <c r="G244" i="59"/>
  <c r="G94" i="58"/>
  <c r="AL124" i="53"/>
  <c r="E64" i="57"/>
  <c r="G4" i="53"/>
  <c r="M1103" i="80"/>
  <c r="M1079" i="80"/>
  <c r="M1038" i="80"/>
  <c r="M1027" i="80"/>
  <c r="M1096" i="80"/>
  <c r="M1105" i="80"/>
  <c r="N1082" i="80"/>
  <c r="O1082" i="80" s="1"/>
  <c r="N1047" i="80"/>
  <c r="O1047" i="80" s="1"/>
  <c r="N1089" i="80"/>
  <c r="O1089" i="80" s="1"/>
  <c r="N1046" i="80"/>
  <c r="O1046" i="80" s="1"/>
  <c r="M1099" i="80"/>
  <c r="M1040" i="83"/>
  <c r="M1058" i="83"/>
  <c r="M1104" i="83"/>
  <c r="M1085" i="83"/>
  <c r="M1077" i="83"/>
  <c r="M1056" i="83"/>
  <c r="G184" i="53"/>
  <c r="G124" i="59"/>
  <c r="G214" i="53"/>
  <c r="G184" i="59"/>
  <c r="G4" i="58"/>
  <c r="V7" i="16"/>
  <c r="BS247" i="52"/>
  <c r="AQ53" i="52"/>
  <c r="R53" i="52" s="1"/>
  <c r="BG73" i="52"/>
  <c r="BX136" i="52"/>
  <c r="T259" i="52"/>
  <c r="BW48" i="52"/>
  <c r="M965" i="79"/>
  <c r="T965" i="105" s="1"/>
  <c r="M821" i="79"/>
  <c r="T821" i="105" s="1"/>
  <c r="N725" i="79"/>
  <c r="M581" i="79"/>
  <c r="T581" i="105" s="1"/>
  <c r="N533" i="79"/>
  <c r="N437" i="79"/>
  <c r="N389" i="79"/>
  <c r="M293" i="79"/>
  <c r="T293" i="105" s="1"/>
  <c r="M245" i="79"/>
  <c r="T245" i="105" s="1"/>
  <c r="N149" i="79"/>
  <c r="M53" i="79"/>
  <c r="T53" i="105" s="1"/>
  <c r="N1013" i="82"/>
  <c r="N893" i="82"/>
  <c r="N797" i="82"/>
  <c r="M749" i="82"/>
  <c r="W749" i="105" s="1"/>
  <c r="N701" i="82"/>
  <c r="M557" i="82"/>
  <c r="N389" i="82"/>
  <c r="N317" i="82"/>
  <c r="M173" i="82"/>
  <c r="M1003" i="83"/>
  <c r="N979" i="83"/>
  <c r="N691" i="83"/>
  <c r="M619" i="83"/>
  <c r="X619" i="105" s="1"/>
  <c r="N571" i="83"/>
  <c r="N475" i="83"/>
  <c r="M451" i="83"/>
  <c r="N331" i="83"/>
  <c r="M283" i="83"/>
  <c r="X283" i="105" s="1"/>
  <c r="N235" i="83"/>
  <c r="N91" i="83"/>
  <c r="BW220" i="52"/>
  <c r="BW107" i="52"/>
  <c r="M1038" i="78" s="1"/>
  <c r="AM16" i="104"/>
  <c r="AU19" i="58"/>
  <c r="M997" i="79"/>
  <c r="T997" i="105" s="1"/>
  <c r="N949" i="79"/>
  <c r="N901" i="79"/>
  <c r="M853" i="79"/>
  <c r="T853" i="105" s="1"/>
  <c r="M613" i="79"/>
  <c r="T613" i="105" s="1"/>
  <c r="M565" i="79"/>
  <c r="T565" i="105" s="1"/>
  <c r="M421" i="79"/>
  <c r="T421" i="105" s="1"/>
  <c r="M325" i="79"/>
  <c r="T325" i="105" s="1"/>
  <c r="M85" i="79"/>
  <c r="T85" i="105" s="1"/>
  <c r="M973" i="82"/>
  <c r="W973" i="105" s="1"/>
  <c r="M901" i="82"/>
  <c r="N829" i="82"/>
  <c r="N661" i="82"/>
  <c r="N637" i="82"/>
  <c r="N613" i="82"/>
  <c r="M37" i="82"/>
  <c r="W37" i="105" s="1"/>
  <c r="M891" i="83"/>
  <c r="X891" i="105" s="1"/>
  <c r="N867" i="83"/>
  <c r="M795" i="83"/>
  <c r="M651" i="83"/>
  <c r="X651" i="105" s="1"/>
  <c r="N555" i="83"/>
  <c r="M411" i="83"/>
  <c r="X411" i="105" s="1"/>
  <c r="N171" i="83"/>
  <c r="N123" i="83"/>
  <c r="M51" i="83"/>
  <c r="X51" i="105" s="1"/>
  <c r="BF13" i="52"/>
  <c r="AM15" i="104"/>
  <c r="AU289" i="52"/>
  <c r="V289" i="52" s="1"/>
  <c r="AM13" i="104"/>
  <c r="N22" i="52"/>
  <c r="BS8" i="52"/>
  <c r="AU79" i="52"/>
  <c r="N837" i="79"/>
  <c r="M693" i="79"/>
  <c r="T693" i="105" s="1"/>
  <c r="N597" i="79"/>
  <c r="M549" i="79"/>
  <c r="T549" i="105" s="1"/>
  <c r="N405" i="79"/>
  <c r="M261" i="79"/>
  <c r="T261" i="105" s="1"/>
  <c r="M69" i="79"/>
  <c r="T69" i="105" s="1"/>
  <c r="N21" i="79"/>
  <c r="N1005" i="82"/>
  <c r="M933" i="82"/>
  <c r="W933" i="105" s="1"/>
  <c r="N909" i="82"/>
  <c r="M861" i="82"/>
  <c r="W861" i="105" s="1"/>
  <c r="N741" i="82"/>
  <c r="M645" i="82"/>
  <c r="N549" i="82"/>
  <c r="N357" i="82"/>
  <c r="M165" i="82"/>
  <c r="N947" i="83"/>
  <c r="N875" i="83"/>
  <c r="N779" i="83"/>
  <c r="N299" i="83"/>
  <c r="M275" i="83"/>
  <c r="X275" i="105" s="1"/>
  <c r="N203" i="83"/>
  <c r="N83" i="83"/>
  <c r="O83" i="83" s="1"/>
  <c r="BG38" i="52"/>
  <c r="V283" i="52"/>
  <c r="BF247" i="52"/>
  <c r="BF260" i="52" s="1"/>
  <c r="AQ15" i="104" s="1"/>
  <c r="AX15" i="104" s="1"/>
  <c r="BW247" i="52"/>
  <c r="BG247" i="52"/>
  <c r="BG136" i="52"/>
  <c r="BW136" i="52"/>
  <c r="V73" i="52"/>
  <c r="V17" i="52"/>
  <c r="V224" i="52"/>
  <c r="BF220" i="52"/>
  <c r="BF230" i="52" s="1"/>
  <c r="AQ14" i="104" s="1"/>
  <c r="AX14" i="104" s="1"/>
  <c r="BS220" i="52"/>
  <c r="BG220" i="52"/>
  <c r="BF170" i="52"/>
  <c r="AQ12" i="104" s="1"/>
  <c r="AX12" i="104" s="1"/>
  <c r="V161" i="52"/>
  <c r="BF103" i="52"/>
  <c r="BE70" i="52"/>
  <c r="BS38" i="52"/>
  <c r="BX38" i="52"/>
  <c r="O87" i="78"/>
  <c r="O100" i="78"/>
  <c r="O92" i="78"/>
  <c r="BE220" i="52"/>
  <c r="BX220" i="52" s="1"/>
  <c r="AH136" i="59"/>
  <c r="I136" i="59" s="1"/>
  <c r="AN106" i="55"/>
  <c r="O106" i="55" s="1"/>
  <c r="N145" i="53"/>
  <c r="AJ97" i="57"/>
  <c r="K97" i="57" s="1"/>
  <c r="AD220" i="53"/>
  <c r="E220" i="53" s="1"/>
  <c r="F267" i="57"/>
  <c r="M1060" i="78"/>
  <c r="O72" i="78"/>
  <c r="AU169" i="52"/>
  <c r="V133" i="52"/>
  <c r="BF140" i="52"/>
  <c r="AQ11" i="104" s="1"/>
  <c r="AX11" i="104" s="1"/>
  <c r="AU139" i="52"/>
  <c r="BF100" i="52"/>
  <c r="O67" i="78"/>
  <c r="BX73" i="52"/>
  <c r="M1094" i="78"/>
  <c r="M1054" i="78"/>
  <c r="M1069" i="78"/>
  <c r="M1055" i="78"/>
  <c r="M1095" i="78"/>
  <c r="M1023" i="78"/>
  <c r="M1912" i="78"/>
  <c r="M1862" i="78"/>
  <c r="M1727" i="78"/>
  <c r="M1235" i="78"/>
  <c r="M1654" i="78"/>
  <c r="M1361" i="78"/>
  <c r="M1214" i="78"/>
  <c r="M1519" i="78"/>
  <c r="M1155" i="78"/>
  <c r="M1318" i="78"/>
  <c r="M1360" i="78"/>
  <c r="M1156" i="78"/>
  <c r="M1161" i="78"/>
  <c r="M1414" i="78"/>
  <c r="M1799" i="78"/>
  <c r="M1257" i="78"/>
  <c r="M1950" i="78"/>
  <c r="M1423" i="78"/>
  <c r="M1281" i="78"/>
  <c r="M1971" i="78"/>
  <c r="M1696" i="78"/>
  <c r="M1557" i="78"/>
  <c r="M2113" i="78"/>
  <c r="M1773" i="78"/>
  <c r="M1138" i="78"/>
  <c r="M1613" i="78"/>
  <c r="M1592" i="78"/>
  <c r="M2036" i="78"/>
  <c r="M1456" i="78"/>
  <c r="M1739" i="78"/>
  <c r="M1894" i="78"/>
  <c r="M1452" i="78"/>
  <c r="M1509" i="78"/>
  <c r="M1356" i="78"/>
  <c r="M1342" i="78"/>
  <c r="M1450" i="78"/>
  <c r="M1978" i="78"/>
  <c r="M1769" i="78"/>
  <c r="M1687" i="78"/>
  <c r="M1354" i="78"/>
  <c r="M1563" i="78"/>
  <c r="M1436" i="78"/>
  <c r="M2085" i="78"/>
  <c r="M1240" i="78"/>
  <c r="M1396" i="78"/>
  <c r="M2054" i="78"/>
  <c r="M1991" i="78"/>
  <c r="M1249" i="78"/>
  <c r="M1707" i="78"/>
  <c r="M1588" i="78"/>
  <c r="M1649" i="78"/>
  <c r="M1658" i="78"/>
  <c r="M1891" i="78"/>
  <c r="M1175" i="78"/>
  <c r="M1158" i="78"/>
  <c r="M1746" i="78"/>
  <c r="M1786" i="78"/>
  <c r="M1842" i="78"/>
  <c r="M1620" i="78"/>
  <c r="M1886" i="78"/>
  <c r="M1956" i="78"/>
  <c r="M1732" i="78"/>
  <c r="M1996" i="78"/>
  <c r="M2143" i="78"/>
  <c r="M1717" i="78"/>
  <c r="M1165" i="78"/>
  <c r="M1501" i="78"/>
  <c r="M1369" i="78"/>
  <c r="M2023" i="78"/>
  <c r="M1798" i="78"/>
  <c r="M1309" i="78"/>
  <c r="M1089" i="78"/>
  <c r="M1104" i="78"/>
  <c r="M1051" i="78"/>
  <c r="M1044" i="78"/>
  <c r="M1071" i="78"/>
  <c r="M1057" i="78"/>
  <c r="M1061" i="78"/>
  <c r="M1106" i="78"/>
  <c r="M1096" i="78"/>
  <c r="M1093" i="78"/>
  <c r="M1097" i="78"/>
  <c r="M1045" i="78"/>
  <c r="M1024" i="78"/>
  <c r="M2171" i="78"/>
  <c r="M1238" i="78"/>
  <c r="M1187" i="78"/>
  <c r="M1686" i="78"/>
  <c r="M1593" i="78"/>
  <c r="M1758" i="78"/>
  <c r="M1367" i="78"/>
  <c r="M1975" i="78"/>
  <c r="M1375" i="78"/>
  <c r="M1502" i="78"/>
  <c r="M1997" i="78"/>
  <c r="M2168" i="78"/>
  <c r="M2165" i="78"/>
  <c r="M1492" i="78"/>
  <c r="M1418" i="78"/>
  <c r="M1615" i="78"/>
  <c r="M1712" i="78"/>
  <c r="M1774" i="78"/>
  <c r="M1575" i="78"/>
  <c r="M1228" i="78"/>
  <c r="M2090" i="78"/>
  <c r="M1200" i="78"/>
  <c r="M1776" i="78"/>
  <c r="M1275" i="78"/>
  <c r="M1818" i="78"/>
  <c r="M1292" i="78"/>
  <c r="M1980" i="78"/>
  <c r="M1791" i="78"/>
  <c r="M1532" i="78"/>
  <c r="M1970" i="78"/>
  <c r="M1766" i="78"/>
  <c r="M1607" i="78"/>
  <c r="M1213" i="78"/>
  <c r="M1829" i="78"/>
  <c r="M1152" i="78"/>
  <c r="M1266" i="78"/>
  <c r="M1710" i="78"/>
  <c r="M1475" i="78"/>
  <c r="M1878" i="78"/>
  <c r="M1480" i="78"/>
  <c r="M1957" i="78"/>
  <c r="M1805" i="78"/>
  <c r="M1437" i="78"/>
  <c r="M1173" i="78"/>
  <c r="M1168" i="78"/>
  <c r="M1314" i="78"/>
  <c r="M1691" i="78"/>
  <c r="M1529" i="78"/>
  <c r="M2155" i="78"/>
  <c r="M2160" i="78"/>
  <c r="M1870" i="78"/>
  <c r="M1385" i="78"/>
  <c r="M1807" i="78"/>
  <c r="M1373" i="78"/>
  <c r="M1186" i="78"/>
  <c r="M1747" i="78"/>
  <c r="M1491" i="78"/>
  <c r="M1428" i="78"/>
  <c r="M1621" i="78"/>
  <c r="M1630" i="78"/>
  <c r="M1683" i="78"/>
  <c r="M2116" i="78"/>
  <c r="M2025" i="78"/>
  <c r="M1941" i="78"/>
  <c r="M1498" i="78"/>
  <c r="M1678" i="78"/>
  <c r="M1323" i="78"/>
  <c r="M1115" i="78"/>
  <c r="M1849" i="78"/>
  <c r="M1518" i="78"/>
  <c r="M1478" i="78"/>
  <c r="M1037" i="78"/>
  <c r="M1078" i="78"/>
  <c r="M1063" i="78"/>
  <c r="M1025" i="78"/>
  <c r="M1050" i="78"/>
  <c r="M1059" i="78"/>
  <c r="M1085" i="78"/>
  <c r="M1105" i="78"/>
  <c r="M1042" i="78"/>
  <c r="M1070" i="78"/>
  <c r="M1032" i="78"/>
  <c r="M1049" i="78"/>
  <c r="M1091" i="78"/>
  <c r="M2170" i="78"/>
  <c r="M1508" i="78"/>
  <c r="M1505" i="78"/>
  <c r="M1233" i="78"/>
  <c r="M2146" i="78"/>
  <c r="M1967" i="78"/>
  <c r="M1907" i="78"/>
  <c r="M1876" i="78"/>
  <c r="M2055" i="78"/>
  <c r="M1767" i="78"/>
  <c r="M1832" i="78"/>
  <c r="M2029" i="78"/>
  <c r="M1444" i="78"/>
  <c r="M1119" i="78"/>
  <c r="M1148" i="78"/>
  <c r="M2175" i="78"/>
  <c r="M1390" i="78"/>
  <c r="M2006" i="78"/>
  <c r="M2126" i="78"/>
  <c r="M1855" i="78"/>
  <c r="M1863" i="78"/>
  <c r="M1884" i="78"/>
  <c r="M1976" i="78"/>
  <c r="M1188" i="78"/>
  <c r="M1251" i="78"/>
  <c r="M1960" i="78"/>
  <c r="M1419" i="78"/>
  <c r="M1987" i="78"/>
  <c r="M1344" i="78"/>
  <c r="M1289" i="78"/>
  <c r="M2148" i="78"/>
  <c r="M2169" i="78"/>
  <c r="M2088" i="78"/>
  <c r="M1381" i="78"/>
  <c r="M1195" i="78"/>
  <c r="M1159" i="78"/>
  <c r="M1674" i="78"/>
  <c r="M1118" i="78"/>
  <c r="M1775" i="78"/>
  <c r="M2132" i="78"/>
  <c r="M1560" i="78"/>
  <c r="M1415" i="78"/>
  <c r="M1608" i="78"/>
  <c r="M1141" i="78"/>
  <c r="M1463" i="78"/>
  <c r="M1151" i="78"/>
  <c r="M2012" i="78"/>
  <c r="M2068" i="78"/>
  <c r="M2033" i="78"/>
  <c r="M1983" i="78"/>
  <c r="M1986" i="78"/>
  <c r="M1440" i="78"/>
  <c r="M2108" i="78"/>
  <c r="M1206" i="78"/>
  <c r="M1482" i="78"/>
  <c r="M1407" i="78"/>
  <c r="M1821" i="78"/>
  <c r="M2039" i="78"/>
  <c r="M2061" i="78"/>
  <c r="M1243" i="78"/>
  <c r="M1993" i="78"/>
  <c r="M1932" i="78"/>
  <c r="M1554" i="78"/>
  <c r="M2140" i="78"/>
  <c r="M1225" i="78"/>
  <c r="M1449" i="78"/>
  <c r="M1603" i="78"/>
  <c r="M1673" i="78"/>
  <c r="M1731" i="78"/>
  <c r="M2097" i="78"/>
  <c r="BF48" i="52"/>
  <c r="BF50" i="52" s="1"/>
  <c r="AQ8" i="104" s="1"/>
  <c r="AX8" i="104" s="1"/>
  <c r="BS48" i="52"/>
  <c r="BG48" i="52"/>
  <c r="AP157" i="53"/>
  <c r="Q157" i="53" s="1"/>
  <c r="O96" i="78"/>
  <c r="O99" i="78"/>
  <c r="BF10" i="52"/>
  <c r="AU19" i="52"/>
  <c r="V19" i="52" s="1"/>
  <c r="AU229" i="52"/>
  <c r="AU199" i="52"/>
  <c r="O77" i="78"/>
  <c r="O94" i="78"/>
  <c r="O82" i="78"/>
  <c r="O84" i="78"/>
  <c r="O95" i="78"/>
  <c r="O88" i="78"/>
  <c r="O91" i="78"/>
  <c r="M1031" i="78"/>
  <c r="M1068" i="78"/>
  <c r="M1039" i="78"/>
  <c r="M1090" i="78"/>
  <c r="M1103" i="78"/>
  <c r="M1077" i="78"/>
  <c r="M1046" i="78"/>
  <c r="M1107" i="78"/>
  <c r="M1064" i="78"/>
  <c r="M1082" i="78"/>
  <c r="M1056" i="78"/>
  <c r="M1021" i="78"/>
  <c r="S2254" i="105" s="1"/>
  <c r="M1074" i="78"/>
  <c r="M1040" i="78"/>
  <c r="M1087" i="78"/>
  <c r="M1076" i="78"/>
  <c r="M1102" i="78"/>
  <c r="M1084" i="78"/>
  <c r="M1028" i="78"/>
  <c r="M1065" i="78"/>
  <c r="BG107" i="52"/>
  <c r="N1046" i="78" s="1"/>
  <c r="BS107" i="52"/>
  <c r="BX107" i="52"/>
  <c r="BY285" i="52" s="1"/>
  <c r="BF110" i="52"/>
  <c r="AQ10" i="104" s="1"/>
  <c r="AX10" i="104" s="1"/>
  <c r="O76" i="105"/>
  <c r="AU49" i="52"/>
  <c r="M944" i="78"/>
  <c r="S944" i="105" s="1"/>
  <c r="M879" i="78"/>
  <c r="S879" i="105" s="1"/>
  <c r="M879" i="105" s="1"/>
  <c r="M38" i="78"/>
  <c r="S38" i="105" s="1"/>
  <c r="M38" i="105" s="1"/>
  <c r="V277" i="52"/>
  <c r="P235" i="57"/>
  <c r="F237" i="59"/>
  <c r="M1086" i="78"/>
  <c r="M1029" i="78"/>
  <c r="M1072" i="78"/>
  <c r="M1067" i="78"/>
  <c r="M1052" i="78"/>
  <c r="M19" i="78"/>
  <c r="S19" i="105" s="1"/>
  <c r="M44" i="78"/>
  <c r="S44" i="105" s="1"/>
  <c r="M44" i="105" s="1"/>
  <c r="M49" i="78"/>
  <c r="S49" i="105" s="1"/>
  <c r="M28" i="78"/>
  <c r="S28" i="105" s="1"/>
  <c r="M23" i="78"/>
  <c r="S23" i="105" s="1"/>
  <c r="M23" i="105" s="1"/>
  <c r="M3" i="78"/>
  <c r="S3" i="105" s="1"/>
  <c r="M52" i="78"/>
  <c r="S52" i="105" s="1"/>
  <c r="M5" i="78"/>
  <c r="S5" i="105" s="1"/>
  <c r="M5" i="105" s="1"/>
  <c r="N8" i="78"/>
  <c r="AA8" i="105" s="1"/>
  <c r="N8" i="105" s="1"/>
  <c r="O8" i="105" s="1"/>
  <c r="N52" i="78"/>
  <c r="AA52" i="105" s="1"/>
  <c r="N38" i="78"/>
  <c r="AA38" i="105" s="1"/>
  <c r="N46" i="78"/>
  <c r="N59" i="78"/>
  <c r="AA59" i="105" s="1"/>
  <c r="N2" i="78"/>
  <c r="AA2" i="105" s="1"/>
  <c r="N2" i="105" s="1"/>
  <c r="O2" i="105" s="1"/>
  <c r="N51" i="78"/>
  <c r="AA51" i="105" s="1"/>
  <c r="N51" i="105" s="1"/>
  <c r="O51" i="105" s="1"/>
  <c r="N15" i="78"/>
  <c r="AA15" i="105" s="1"/>
  <c r="N22" i="78"/>
  <c r="AA22" i="105" s="1"/>
  <c r="N22" i="105" s="1"/>
  <c r="O22" i="105" s="1"/>
  <c r="N37" i="78"/>
  <c r="AA37" i="105" s="1"/>
  <c r="N73" i="78"/>
  <c r="AA73" i="105" s="1"/>
  <c r="N73" i="105" s="1"/>
  <c r="M33" i="78"/>
  <c r="S33" i="105" s="1"/>
  <c r="M33" i="105" s="1"/>
  <c r="N11" i="78"/>
  <c r="O11" i="78" s="1"/>
  <c r="M18" i="78"/>
  <c r="S18" i="105" s="1"/>
  <c r="M18" i="105" s="1"/>
  <c r="M51" i="78"/>
  <c r="S51" i="105" s="1"/>
  <c r="M51" i="105" s="1"/>
  <c r="N48" i="78"/>
  <c r="N50" i="78"/>
  <c r="AA50" i="105" s="1"/>
  <c r="N50" i="105" s="1"/>
  <c r="O50" i="105" s="1"/>
  <c r="M36" i="78"/>
  <c r="S36" i="105" s="1"/>
  <c r="M1041" i="78"/>
  <c r="M1053" i="78"/>
  <c r="N1092" i="78"/>
  <c r="M56" i="78"/>
  <c r="S56" i="105" s="1"/>
  <c r="M56" i="105" s="1"/>
  <c r="M20" i="78"/>
  <c r="S20" i="105" s="1"/>
  <c r="M14" i="78"/>
  <c r="S14" i="105" s="1"/>
  <c r="M35" i="78"/>
  <c r="S35" i="105" s="1"/>
  <c r="M32" i="78"/>
  <c r="S32" i="105" s="1"/>
  <c r="M16" i="78"/>
  <c r="S16" i="105" s="1"/>
  <c r="M68" i="78"/>
  <c r="S68" i="105" s="1"/>
  <c r="M26" i="78"/>
  <c r="S26" i="105" s="1"/>
  <c r="M26" i="105" s="1"/>
  <c r="N60" i="78"/>
  <c r="AA60" i="105" s="1"/>
  <c r="N60" i="105" s="1"/>
  <c r="O60" i="105" s="1"/>
  <c r="N31" i="78"/>
  <c r="O31" i="78" s="1"/>
  <c r="N33" i="78"/>
  <c r="O33" i="78" s="1"/>
  <c r="N53" i="78"/>
  <c r="N39" i="78"/>
  <c r="AA39" i="105" s="1"/>
  <c r="N39" i="105" s="1"/>
  <c r="O39" i="105" s="1"/>
  <c r="N32" i="78"/>
  <c r="O32" i="78" s="1"/>
  <c r="N35" i="78"/>
  <c r="O35" i="78" s="1"/>
  <c r="N47" i="78"/>
  <c r="N25" i="78"/>
  <c r="AA25" i="105" s="1"/>
  <c r="M27" i="78"/>
  <c r="S27" i="105" s="1"/>
  <c r="M39" i="78"/>
  <c r="S39" i="105" s="1"/>
  <c r="N44" i="78"/>
  <c r="AA44" i="105" s="1"/>
  <c r="N44" i="105" s="1"/>
  <c r="O44" i="105" s="1"/>
  <c r="N28" i="78"/>
  <c r="N26" i="78"/>
  <c r="AA26" i="105" s="1"/>
  <c r="N26" i="105" s="1"/>
  <c r="O26" i="105" s="1"/>
  <c r="N29" i="78"/>
  <c r="AA29" i="105" s="1"/>
  <c r="M2" i="78"/>
  <c r="S2" i="105" s="1"/>
  <c r="M2" i="105" s="1"/>
  <c r="M17" i="78"/>
  <c r="S17" i="105" s="1"/>
  <c r="M42" i="78"/>
  <c r="S42" i="105" s="1"/>
  <c r="M42" i="105" s="1"/>
  <c r="M13" i="78"/>
  <c r="S13" i="105" s="1"/>
  <c r="M12" i="78"/>
  <c r="S12" i="105" s="1"/>
  <c r="M7" i="78"/>
  <c r="S7" i="105" s="1"/>
  <c r="M7" i="105" s="1"/>
  <c r="M59" i="78"/>
  <c r="S59" i="105" s="1"/>
  <c r="M29" i="78"/>
  <c r="S29" i="105" s="1"/>
  <c r="N7" i="78"/>
  <c r="O7" i="78" s="1"/>
  <c r="M1033" i="78"/>
  <c r="M1081" i="78"/>
  <c r="N1108" i="78"/>
  <c r="M1058" i="78"/>
  <c r="M1088" i="78"/>
  <c r="N1063" i="78"/>
  <c r="M24" i="78"/>
  <c r="S24" i="105" s="1"/>
  <c r="M24" i="105" s="1"/>
  <c r="M41" i="78"/>
  <c r="S41" i="105" s="1"/>
  <c r="M41" i="105" s="1"/>
  <c r="M31" i="78"/>
  <c r="S31" i="105" s="1"/>
  <c r="M53" i="78"/>
  <c r="S53" i="105" s="1"/>
  <c r="M53" i="105" s="1"/>
  <c r="M15" i="78"/>
  <c r="S15" i="105" s="1"/>
  <c r="M64" i="78"/>
  <c r="S64" i="105" s="1"/>
  <c r="N9" i="78"/>
  <c r="AA9" i="105" s="1"/>
  <c r="N9" i="105" s="1"/>
  <c r="O9" i="105" s="1"/>
  <c r="N30" i="78"/>
  <c r="AA30" i="105" s="1"/>
  <c r="N30" i="105" s="1"/>
  <c r="O30" i="105" s="1"/>
  <c r="M21" i="78"/>
  <c r="S21" i="105" s="1"/>
  <c r="N36" i="78"/>
  <c r="AA36" i="105" s="1"/>
  <c r="N10" i="78"/>
  <c r="N17" i="78"/>
  <c r="AA17" i="105" s="1"/>
  <c r="N17" i="105" s="1"/>
  <c r="O17" i="105" s="1"/>
  <c r="N34" i="78"/>
  <c r="O34" i="78" s="1"/>
  <c r="N4" i="78"/>
  <c r="AA4" i="105" s="1"/>
  <c r="N14" i="78"/>
  <c r="O14" i="78" s="1"/>
  <c r="N19" i="78"/>
  <c r="N57" i="78"/>
  <c r="AA57" i="105" s="1"/>
  <c r="N21" i="78"/>
  <c r="AA21" i="105" s="1"/>
  <c r="N24" i="78"/>
  <c r="M66" i="78"/>
  <c r="S66" i="105" s="1"/>
  <c r="M66" i="105" s="1"/>
  <c r="N43" i="78"/>
  <c r="AA43" i="105" s="1"/>
  <c r="N12" i="78"/>
  <c r="AA12" i="105" s="1"/>
  <c r="M30" i="78"/>
  <c r="S30" i="105" s="1"/>
  <c r="N18" i="78"/>
  <c r="N56" i="78"/>
  <c r="AA56" i="105" s="1"/>
  <c r="N56" i="105" s="1"/>
  <c r="O56" i="105" s="1"/>
  <c r="M43" i="78"/>
  <c r="S43" i="105" s="1"/>
  <c r="N41" i="78"/>
  <c r="T85" i="53"/>
  <c r="H295" i="58"/>
  <c r="T205" i="58"/>
  <c r="D56" i="58"/>
  <c r="R175" i="59"/>
  <c r="H115" i="53"/>
  <c r="F86" i="55"/>
  <c r="H117" i="53"/>
  <c r="D145" i="55"/>
  <c r="P296" i="59"/>
  <c r="L118" i="59"/>
  <c r="AT73" i="53"/>
  <c r="U73" i="53" s="1"/>
  <c r="AD190" i="59"/>
  <c r="E190" i="59" s="1"/>
  <c r="AP223" i="57"/>
  <c r="Q223" i="57" s="1"/>
  <c r="L296" i="53"/>
  <c r="AP127" i="58"/>
  <c r="Q127" i="58" s="1"/>
  <c r="AJ250" i="58"/>
  <c r="K250" i="58" s="1"/>
  <c r="AJ106" i="57"/>
  <c r="K106" i="57" s="1"/>
  <c r="D88" i="52"/>
  <c r="N87" i="58"/>
  <c r="R177" i="59"/>
  <c r="N267" i="59"/>
  <c r="T57" i="59"/>
  <c r="AR70" i="57"/>
  <c r="S70" i="57" s="1"/>
  <c r="AL157" i="57"/>
  <c r="M157" i="57" s="1"/>
  <c r="AR166" i="59"/>
  <c r="S166" i="59" s="1"/>
  <c r="AT196" i="58"/>
  <c r="U196" i="58" s="1"/>
  <c r="F177" i="58"/>
  <c r="AH220" i="55"/>
  <c r="I220" i="55" s="1"/>
  <c r="AS209" i="58"/>
  <c r="T209" i="58" s="1"/>
  <c r="AQ179" i="59"/>
  <c r="R179" i="59" s="1"/>
  <c r="P117" i="52"/>
  <c r="AP163" i="53"/>
  <c r="Q163" i="53" s="1"/>
  <c r="R176" i="59"/>
  <c r="AH100" i="53"/>
  <c r="I100" i="53" s="1"/>
  <c r="AL163" i="57"/>
  <c r="M163" i="57" s="1"/>
  <c r="AT190" i="58"/>
  <c r="U190" i="58" s="1"/>
  <c r="AT283" i="55"/>
  <c r="U283" i="55" s="1"/>
  <c r="AN70" i="58"/>
  <c r="O70" i="58" s="1"/>
  <c r="AL166" i="55"/>
  <c r="M166" i="55" s="1"/>
  <c r="M400" i="78"/>
  <c r="S400" i="105" s="1"/>
  <c r="M400" i="105" s="1"/>
  <c r="N457" i="78"/>
  <c r="O457" i="78" s="1"/>
  <c r="N456" i="78"/>
  <c r="M372" i="78"/>
  <c r="S372" i="105" s="1"/>
  <c r="M372" i="105" s="1"/>
  <c r="N512" i="78"/>
  <c r="O512" i="78" s="1"/>
  <c r="M533" i="78"/>
  <c r="S533" i="105" s="1"/>
  <c r="M533" i="105" s="1"/>
  <c r="M821" i="78"/>
  <c r="M998" i="78"/>
  <c r="N345" i="78"/>
  <c r="N373" i="78"/>
  <c r="N401" i="78"/>
  <c r="O401" i="78" s="1"/>
  <c r="N292" i="78"/>
  <c r="O292" i="78" s="1"/>
  <c r="N849" i="78"/>
  <c r="O849" i="78" s="1"/>
  <c r="M680" i="78"/>
  <c r="M869" i="78"/>
  <c r="N731" i="78"/>
  <c r="O731" i="78" s="1"/>
  <c r="M644" i="78"/>
  <c r="S644" i="105" s="1"/>
  <c r="M644" i="105" s="1"/>
  <c r="M373" i="78"/>
  <c r="S373" i="105" s="1"/>
  <c r="M373" i="105" s="1"/>
  <c r="N988" i="78"/>
  <c r="M429" i="78"/>
  <c r="M457" i="78"/>
  <c r="M966" i="78"/>
  <c r="N971" i="78"/>
  <c r="O971" i="78" s="1"/>
  <c r="N851" i="78"/>
  <c r="O851" i="78" s="1"/>
  <c r="M987" i="78"/>
  <c r="S987" i="105" s="1"/>
  <c r="M987" i="105" s="1"/>
  <c r="M765" i="78"/>
  <c r="M512" i="78"/>
  <c r="N821" i="78"/>
  <c r="AA821" i="105" s="1"/>
  <c r="M849" i="78"/>
  <c r="S849" i="105" s="1"/>
  <c r="M849" i="105" s="1"/>
  <c r="N372" i="78"/>
  <c r="N885" i="78"/>
  <c r="M508" i="78"/>
  <c r="M434" i="78"/>
  <c r="N434" i="78"/>
  <c r="N909" i="78"/>
  <c r="O909" i="78" s="1"/>
  <c r="M937" i="78"/>
  <c r="S937" i="105" s="1"/>
  <c r="M937" i="105" s="1"/>
  <c r="M854" i="78"/>
  <c r="S854" i="105" s="1"/>
  <c r="M854" i="105" s="1"/>
  <c r="N491" i="78"/>
  <c r="N882" i="78"/>
  <c r="O882" i="78" s="1"/>
  <c r="M518" i="78"/>
  <c r="S518" i="105" s="1"/>
  <c r="M518" i="105" s="1"/>
  <c r="M910" i="78"/>
  <c r="S910" i="105" s="1"/>
  <c r="M910" i="105" s="1"/>
  <c r="M629" i="78"/>
  <c r="S629" i="105" s="1"/>
  <c r="N182" i="78"/>
  <c r="O182" i="78" s="1"/>
  <c r="N958" i="78"/>
  <c r="O958" i="78" s="1"/>
  <c r="N273" i="78"/>
  <c r="O273" i="78" s="1"/>
  <c r="M671" i="78"/>
  <c r="M495" i="78"/>
  <c r="S495" i="105" s="1"/>
  <c r="M495" i="105" s="1"/>
  <c r="M453" i="78"/>
  <c r="S453" i="105" s="1"/>
  <c r="M453" i="105" s="1"/>
  <c r="F268" i="52"/>
  <c r="M435" i="78"/>
  <c r="N435" i="78"/>
  <c r="M462" i="78"/>
  <c r="S462" i="105" s="1"/>
  <c r="N462" i="78"/>
  <c r="O462" i="78" s="1"/>
  <c r="M491" i="78"/>
  <c r="S491" i="105" s="1"/>
  <c r="M491" i="105" s="1"/>
  <c r="M128" i="78"/>
  <c r="M519" i="78"/>
  <c r="N519" i="78"/>
  <c r="N966" i="78"/>
  <c r="N910" i="78"/>
  <c r="O910" i="78" s="1"/>
  <c r="N574" i="78"/>
  <c r="O574" i="78" s="1"/>
  <c r="M619" i="78"/>
  <c r="S619" i="105" s="1"/>
  <c r="M619" i="105" s="1"/>
  <c r="M611" i="78"/>
  <c r="M158" i="78"/>
  <c r="M479" i="78"/>
  <c r="S479" i="105" s="1"/>
  <c r="M479" i="105" s="1"/>
  <c r="M936" i="78"/>
  <c r="S936" i="105" s="1"/>
  <c r="M936" i="105" s="1"/>
  <c r="N600" i="78"/>
  <c r="O600" i="78" s="1"/>
  <c r="M440" i="78"/>
  <c r="M1020" i="78"/>
  <c r="N212" i="78"/>
  <c r="O212" i="78" s="1"/>
  <c r="M628" i="78"/>
  <c r="M631" i="78"/>
  <c r="S631" i="105" s="1"/>
  <c r="M631" i="105" s="1"/>
  <c r="M264" i="78"/>
  <c r="S264" i="105" s="1"/>
  <c r="M264" i="105" s="1"/>
  <c r="M659" i="78"/>
  <c r="S659" i="105" s="1"/>
  <c r="M659" i="105" s="1"/>
  <c r="M656" i="78"/>
  <c r="N687" i="78"/>
  <c r="M181" i="78"/>
  <c r="S181" i="105" s="1"/>
  <c r="M181" i="105" s="1"/>
  <c r="M520" i="78"/>
  <c r="S520" i="105" s="1"/>
  <c r="M520" i="105" s="1"/>
  <c r="N573" i="78"/>
  <c r="O573" i="78" s="1"/>
  <c r="N827" i="78"/>
  <c r="M209" i="78"/>
  <c r="M911" i="78"/>
  <c r="N209" i="78"/>
  <c r="O209" i="78" s="1"/>
  <c r="M716" i="78"/>
  <c r="S716" i="105" s="1"/>
  <c r="M716" i="105" s="1"/>
  <c r="M877" i="78"/>
  <c r="S877" i="105" s="1"/>
  <c r="M184" i="78"/>
  <c r="S184" i="105" s="1"/>
  <c r="N348" i="78"/>
  <c r="M240" i="78"/>
  <c r="M549" i="78"/>
  <c r="S549" i="105" s="1"/>
  <c r="M549" i="105" s="1"/>
  <c r="N195" i="78"/>
  <c r="O195" i="78" s="1"/>
  <c r="M614" i="78"/>
  <c r="S614" i="105" s="1"/>
  <c r="M614" i="105" s="1"/>
  <c r="N281" i="78"/>
  <c r="M673" i="78"/>
  <c r="N832" i="78"/>
  <c r="N311" i="78"/>
  <c r="O311" i="78" s="1"/>
  <c r="N532" i="78"/>
  <c r="O532" i="78" s="1"/>
  <c r="M243" i="78"/>
  <c r="S243" i="105" s="1"/>
  <c r="N121" i="78"/>
  <c r="O121" i="78" s="1"/>
  <c r="M351" i="78"/>
  <c r="M992" i="78"/>
  <c r="M148" i="78"/>
  <c r="S148" i="105" s="1"/>
  <c r="M148" i="105" s="1"/>
  <c r="N125" i="78"/>
  <c r="O125" i="78" s="1"/>
  <c r="M804" i="78"/>
  <c r="S804" i="105" s="1"/>
  <c r="M804" i="105" s="1"/>
  <c r="N1020" i="78"/>
  <c r="O1020" i="78" s="1"/>
  <c r="M380" i="78"/>
  <c r="N656" i="78"/>
  <c r="O656" i="78" s="1"/>
  <c r="N408" i="78"/>
  <c r="N153" i="78"/>
  <c r="M492" i="78"/>
  <c r="S492" i="105" s="1"/>
  <c r="M492" i="105" s="1"/>
  <c r="M573" i="78"/>
  <c r="S573" i="105" s="1"/>
  <c r="M573" i="105" s="1"/>
  <c r="N260" i="78"/>
  <c r="M965" i="78"/>
  <c r="N744" i="78"/>
  <c r="M601" i="78"/>
  <c r="S601" i="105" s="1"/>
  <c r="M601" i="105" s="1"/>
  <c r="M800" i="78"/>
  <c r="S800" i="105" s="1"/>
  <c r="M800" i="105" s="1"/>
  <c r="N601" i="78"/>
  <c r="M967" i="78"/>
  <c r="M348" i="78"/>
  <c r="N716" i="78"/>
  <c r="O716" i="78" s="1"/>
  <c r="N740" i="78"/>
  <c r="M772" i="78"/>
  <c r="S772" i="105" s="1"/>
  <c r="M772" i="105" s="1"/>
  <c r="N381" i="78"/>
  <c r="M870" i="78"/>
  <c r="M277" i="78"/>
  <c r="N605" i="78"/>
  <c r="N335" i="78"/>
  <c r="O335" i="78" s="1"/>
  <c r="N990" i="78"/>
  <c r="AA990" i="105" s="1"/>
  <c r="N990" i="105" s="1"/>
  <c r="N561" i="78"/>
  <c r="O561" i="78" s="1"/>
  <c r="N861" i="78"/>
  <c r="N187" i="78"/>
  <c r="M569" i="78"/>
  <c r="O64" i="78"/>
  <c r="H177" i="52"/>
  <c r="M356" i="78"/>
  <c r="S356" i="105" s="1"/>
  <c r="N737" i="78"/>
  <c r="O737" i="78" s="1"/>
  <c r="N489" i="78"/>
  <c r="O489" i="78" s="1"/>
  <c r="M604" i="78"/>
  <c r="S604" i="105" s="1"/>
  <c r="M604" i="105" s="1"/>
  <c r="M932" i="78"/>
  <c r="S932" i="105" s="1"/>
  <c r="M932" i="105" s="1"/>
  <c r="M236" i="78"/>
  <c r="S236" i="105" s="1"/>
  <c r="M236" i="105" s="1"/>
  <c r="M517" i="78"/>
  <c r="N604" i="78"/>
  <c r="N148" i="78"/>
  <c r="O148" i="78" s="1"/>
  <c r="N765" i="78"/>
  <c r="M125" i="78"/>
  <c r="S125" i="105" s="1"/>
  <c r="M125" i="105" s="1"/>
  <c r="M463" i="78"/>
  <c r="S463" i="105" s="1"/>
  <c r="N916" i="78"/>
  <c r="O916" i="78" s="1"/>
  <c r="M401" i="78"/>
  <c r="M153" i="78"/>
  <c r="N463" i="78"/>
  <c r="O463" i="78" s="1"/>
  <c r="N204" i="78"/>
  <c r="O204" i="78" s="1"/>
  <c r="N793" i="78"/>
  <c r="AA793" i="105" s="1"/>
  <c r="N793" i="105" s="1"/>
  <c r="O793" i="105" s="1"/>
  <c r="N545" i="78"/>
  <c r="N128" i="78"/>
  <c r="M260" i="78"/>
  <c r="M292" i="78"/>
  <c r="N965" i="78"/>
  <c r="O965" i="78" s="1"/>
  <c r="N660" i="78"/>
  <c r="O660" i="78" s="1"/>
  <c r="N568" i="78"/>
  <c r="O568" i="78" s="1"/>
  <c r="N684" i="78"/>
  <c r="O684" i="78" s="1"/>
  <c r="N126" i="78"/>
  <c r="M156" i="78"/>
  <c r="S156" i="105" s="1"/>
  <c r="M316" i="78"/>
  <c r="S316" i="105" s="1"/>
  <c r="M316" i="105" s="1"/>
  <c r="M320" i="78"/>
  <c r="S320" i="105" s="1"/>
  <c r="M320" i="105" s="1"/>
  <c r="M993" i="78"/>
  <c r="N156" i="78"/>
  <c r="N316" i="78"/>
  <c r="N320" i="78"/>
  <c r="N993" i="78"/>
  <c r="AA993" i="105" s="1"/>
  <c r="N993" i="105" s="1"/>
  <c r="M575" i="78"/>
  <c r="S575" i="105" s="1"/>
  <c r="M575" i="105" s="1"/>
  <c r="N939" i="78"/>
  <c r="O939" i="78" s="1"/>
  <c r="N680" i="78"/>
  <c r="O680" i="78" s="1"/>
  <c r="M740" i="78"/>
  <c r="N407" i="78"/>
  <c r="AA407" i="105" s="1"/>
  <c r="N407" i="105" s="1"/>
  <c r="O407" i="105" s="1"/>
  <c r="M995" i="78"/>
  <c r="S995" i="105" s="1"/>
  <c r="N485" i="78"/>
  <c r="O485" i="78" s="1"/>
  <c r="N237" i="78"/>
  <c r="M127" i="78"/>
  <c r="N547" i="78"/>
  <c r="O547" i="78" s="1"/>
  <c r="N719" i="78"/>
  <c r="M297" i="78"/>
  <c r="S297" i="105" s="1"/>
  <c r="M297" i="105" s="1"/>
  <c r="N455" i="78"/>
  <c r="O455" i="78" s="1"/>
  <c r="N702" i="78"/>
  <c r="O702" i="78" s="1"/>
  <c r="N528" i="78"/>
  <c r="M366" i="78"/>
  <c r="N801" i="78"/>
  <c r="M175" i="78"/>
  <c r="S175" i="105" s="1"/>
  <c r="M679" i="78"/>
  <c r="S679" i="105" s="1"/>
  <c r="M679" i="105" s="1"/>
  <c r="M757" i="78"/>
  <c r="M662" i="78"/>
  <c r="N571" i="78"/>
  <c r="O571" i="78" s="1"/>
  <c r="M223" i="78"/>
  <c r="N895" i="78"/>
  <c r="M900" i="78"/>
  <c r="S900" i="105" s="1"/>
  <c r="M900" i="105" s="1"/>
  <c r="M459" i="78"/>
  <c r="S459" i="105" s="1"/>
  <c r="N249" i="78"/>
  <c r="O249" i="78" s="1"/>
  <c r="N185" i="78"/>
  <c r="O185" i="78" s="1"/>
  <c r="M217" i="78"/>
  <c r="S217" i="105" s="1"/>
  <c r="N625" i="78"/>
  <c r="O625" i="78" s="1"/>
  <c r="N876" i="78"/>
  <c r="AA876" i="105" s="1"/>
  <c r="N876" i="105" s="1"/>
  <c r="O876" i="105" s="1"/>
  <c r="N208" i="78"/>
  <c r="N881" i="78"/>
  <c r="M407" i="78"/>
  <c r="M456" i="78"/>
  <c r="N628" i="78"/>
  <c r="M909" i="78"/>
  <c r="S909" i="105" s="1"/>
  <c r="M909" i="105" s="1"/>
  <c r="M547" i="78"/>
  <c r="S547" i="105" s="1"/>
  <c r="N932" i="78"/>
  <c r="N236" i="78"/>
  <c r="N517" i="78"/>
  <c r="M632" i="78"/>
  <c r="S632" i="105" s="1"/>
  <c r="M204" i="78"/>
  <c r="S204" i="105" s="1"/>
  <c r="M793" i="78"/>
  <c r="M545" i="78"/>
  <c r="N632" i="78"/>
  <c r="AA632" i="105" s="1"/>
  <c r="N632" i="105" s="1"/>
  <c r="O632" i="105" s="1"/>
  <c r="M988" i="78"/>
  <c r="N264" i="78"/>
  <c r="O264" i="78" s="1"/>
  <c r="N937" i="78"/>
  <c r="O937" i="78" s="1"/>
  <c r="M660" i="78"/>
  <c r="S660" i="105" s="1"/>
  <c r="M568" i="78"/>
  <c r="M684" i="78"/>
  <c r="N854" i="78"/>
  <c r="O854" i="78" s="1"/>
  <c r="N799" i="78"/>
  <c r="O799" i="78" s="1"/>
  <c r="N429" i="78"/>
  <c r="O429" i="78" s="1"/>
  <c r="N181" i="78"/>
  <c r="N518" i="78"/>
  <c r="O518" i="78" s="1"/>
  <c r="M688" i="78"/>
  <c r="M624" i="78"/>
  <c r="M712" i="78"/>
  <c r="S712" i="105" s="1"/>
  <c r="M712" i="105" s="1"/>
  <c r="M126" i="78"/>
  <c r="S126" i="105" s="1"/>
  <c r="M126" i="105" s="1"/>
  <c r="N688" i="78"/>
  <c r="O688" i="78" s="1"/>
  <c r="N624" i="78"/>
  <c r="O624" i="78" s="1"/>
  <c r="N712" i="78"/>
  <c r="N546" i="78"/>
  <c r="N184" i="78"/>
  <c r="M940" i="78"/>
  <c r="S940" i="105" s="1"/>
  <c r="M940" i="105" s="1"/>
  <c r="M485" i="78"/>
  <c r="M237" i="78"/>
  <c r="N575" i="78"/>
  <c r="N967" i="78"/>
  <c r="N877" i="78"/>
  <c r="N629" i="78"/>
  <c r="M603" i="78"/>
  <c r="S603" i="105" s="1"/>
  <c r="N196" i="78"/>
  <c r="O196" i="78" s="1"/>
  <c r="N635" i="78"/>
  <c r="M203" i="78"/>
  <c r="S203" i="105" s="1"/>
  <c r="M203" i="105" s="1"/>
  <c r="N283" i="78"/>
  <c r="O283" i="78" s="1"/>
  <c r="N617" i="78"/>
  <c r="O617" i="78" s="1"/>
  <c r="M189" i="78"/>
  <c r="M693" i="78"/>
  <c r="M291" i="78"/>
  <c r="N508" i="78"/>
  <c r="N253" i="78"/>
  <c r="O253" i="78" s="1"/>
  <c r="N161" i="78"/>
  <c r="O161" i="78" s="1"/>
  <c r="M241" i="78"/>
  <c r="S241" i="105" s="1"/>
  <c r="N227" i="78"/>
  <c r="N899" i="78"/>
  <c r="O899" i="78" s="1"/>
  <c r="M669" i="78"/>
  <c r="S669" i="105" s="1"/>
  <c r="M327" i="78"/>
  <c r="S327" i="105" s="1"/>
  <c r="M327" i="105" s="1"/>
  <c r="N991" i="78"/>
  <c r="O991" i="78" s="1"/>
  <c r="N270" i="78"/>
  <c r="O270" i="78" s="1"/>
  <c r="M973" i="78"/>
  <c r="N761" i="78"/>
  <c r="M467" i="78"/>
  <c r="M115" i="78"/>
  <c r="S115" i="105" s="1"/>
  <c r="M115" i="105" s="1"/>
  <c r="N367" i="78"/>
  <c r="O367" i="78" s="1"/>
  <c r="N788" i="78"/>
  <c r="N365" i="78"/>
  <c r="N783" i="78"/>
  <c r="N444" i="78"/>
  <c r="O444" i="78" s="1"/>
  <c r="M947" i="78"/>
  <c r="S947" i="105" s="1"/>
  <c r="M528" i="78"/>
  <c r="S528" i="105" s="1"/>
  <c r="M872" i="78"/>
  <c r="N194" i="78"/>
  <c r="N612" i="78"/>
  <c r="N943" i="78"/>
  <c r="O943" i="78" s="1"/>
  <c r="N525" i="78"/>
  <c r="AA525" i="105" s="1"/>
  <c r="M707" i="78"/>
  <c r="S707" i="105" s="1"/>
  <c r="M707" i="105" s="1"/>
  <c r="M956" i="78"/>
  <c r="S956" i="105" s="1"/>
  <c r="N1019" i="78"/>
  <c r="M441" i="78"/>
  <c r="N934" i="78"/>
  <c r="N347" i="78"/>
  <c r="O347" i="78" s="1"/>
  <c r="M761" i="78"/>
  <c r="S761" i="105" s="1"/>
  <c r="M761" i="105" s="1"/>
  <c r="N427" i="78"/>
  <c r="M595" i="78"/>
  <c r="M1013" i="78"/>
  <c r="M588" i="78"/>
  <c r="M253" i="78"/>
  <c r="S253" i="105" s="1"/>
  <c r="M672" i="78"/>
  <c r="S672" i="105" s="1"/>
  <c r="M672" i="105" s="1"/>
  <c r="M1005" i="78"/>
  <c r="S1005" i="105" s="1"/>
  <c r="M1005" i="105" s="1"/>
  <c r="M501" i="78"/>
  <c r="M1000" i="78"/>
  <c r="N495" i="78"/>
  <c r="O495" i="78" s="1"/>
  <c r="N144" i="78"/>
  <c r="O144" i="78" s="1"/>
  <c r="M235" i="78"/>
  <c r="S235" i="105" s="1"/>
  <c r="M235" i="105" s="1"/>
  <c r="M902" i="78"/>
  <c r="M486" i="78"/>
  <c r="M140" i="78"/>
  <c r="M983" i="78"/>
  <c r="N654" i="78"/>
  <c r="M139" i="78"/>
  <c r="S139" i="105" s="1"/>
  <c r="M648" i="78"/>
  <c r="S648" i="105" s="1"/>
  <c r="M648" i="105" s="1"/>
  <c r="N221" i="78"/>
  <c r="N308" i="78"/>
  <c r="O308" i="78" s="1"/>
  <c r="N557" i="78"/>
  <c r="AA557" i="105" s="1"/>
  <c r="M409" i="78"/>
  <c r="S409" i="105" s="1"/>
  <c r="N804" i="78"/>
  <c r="M1012" i="78"/>
  <c r="M542" i="78"/>
  <c r="M683" i="78"/>
  <c r="M894" i="78"/>
  <c r="S894" i="105" s="1"/>
  <c r="N496" i="78"/>
  <c r="M999" i="78"/>
  <c r="S999" i="105" s="1"/>
  <c r="M999" i="105" s="1"/>
  <c r="M636" i="78"/>
  <c r="S636" i="105" s="1"/>
  <c r="N734" i="78"/>
  <c r="M111" i="78"/>
  <c r="M646" i="78"/>
  <c r="S646" i="105" s="1"/>
  <c r="M646" i="105" s="1"/>
  <c r="N639" i="78"/>
  <c r="O639" i="78" s="1"/>
  <c r="N661" i="78"/>
  <c r="M560" i="78"/>
  <c r="N583" i="78"/>
  <c r="M565" i="78"/>
  <c r="N999" i="78"/>
  <c r="M310" i="78"/>
  <c r="S310" i="105" s="1"/>
  <c r="M310" i="105" s="1"/>
  <c r="N816" i="78"/>
  <c r="M444" i="78"/>
  <c r="S444" i="105" s="1"/>
  <c r="M121" i="78"/>
  <c r="S121" i="105" s="1"/>
  <c r="N569" i="78"/>
  <c r="N233" i="78"/>
  <c r="N825" i="78"/>
  <c r="M281" i="78"/>
  <c r="S281" i="105" s="1"/>
  <c r="M281" i="105" s="1"/>
  <c r="N695" i="78"/>
  <c r="O695" i="78" s="1"/>
  <c r="N364" i="78"/>
  <c r="O364" i="78" s="1"/>
  <c r="M867" i="78"/>
  <c r="M443" i="78"/>
  <c r="M704" i="78"/>
  <c r="S704" i="105" s="1"/>
  <c r="N865" i="78"/>
  <c r="O865" i="78" s="1"/>
  <c r="M527" i="78"/>
  <c r="S527" i="105" s="1"/>
  <c r="M527" i="105" s="1"/>
  <c r="N863" i="78"/>
  <c r="N271" i="78"/>
  <c r="N621" i="78"/>
  <c r="O621" i="78" s="1"/>
  <c r="M789" i="78"/>
  <c r="N942" i="78"/>
  <c r="AA942" i="105" s="1"/>
  <c r="N942" i="105" s="1"/>
  <c r="O942" i="105" s="1"/>
  <c r="M353" i="78"/>
  <c r="M689" i="78"/>
  <c r="M172" i="78"/>
  <c r="N679" i="78"/>
  <c r="O679" i="78" s="1"/>
  <c r="N1013" i="78"/>
  <c r="AA1013" i="105" s="1"/>
  <c r="N507" i="78"/>
  <c r="O507" i="78" s="1"/>
  <c r="N924" i="78"/>
  <c r="O924" i="78" s="1"/>
  <c r="M507" i="78"/>
  <c r="M1009" i="78"/>
  <c r="N420" i="78"/>
  <c r="O420" i="78" s="1"/>
  <c r="M837" i="78"/>
  <c r="S837" i="105" s="1"/>
  <c r="M837" i="105" s="1"/>
  <c r="N333" i="78"/>
  <c r="N913" i="78"/>
  <c r="N411" i="78"/>
  <c r="O411" i="78" s="1"/>
  <c r="M487" i="78"/>
  <c r="N739" i="78"/>
  <c r="M830" i="78"/>
  <c r="S830" i="105" s="1"/>
  <c r="M403" i="78"/>
  <c r="S403" i="105" s="1"/>
  <c r="N1004" i="78"/>
  <c r="O1004" i="78" s="1"/>
  <c r="N901" i="78"/>
  <c r="O901" i="78" s="1"/>
  <c r="N563" i="78"/>
  <c r="M919" i="78"/>
  <c r="S919" i="105" s="1"/>
  <c r="M919" i="105" s="1"/>
  <c r="M563" i="78"/>
  <c r="S563" i="105" s="1"/>
  <c r="M563" i="105" s="1"/>
  <c r="N581" i="78"/>
  <c r="O581" i="78" s="1"/>
  <c r="M133" i="78"/>
  <c r="S133" i="105" s="1"/>
  <c r="M808" i="78"/>
  <c r="M975" i="78"/>
  <c r="M207" i="78"/>
  <c r="M725" i="78"/>
  <c r="S725" i="105" s="1"/>
  <c r="N328" i="78"/>
  <c r="O328" i="78" s="1"/>
  <c r="M247" i="78"/>
  <c r="S247" i="105" s="1"/>
  <c r="M247" i="105" s="1"/>
  <c r="M677" i="78"/>
  <c r="N243" i="78"/>
  <c r="O243" i="78" s="1"/>
  <c r="M782" i="78"/>
  <c r="S782" i="105" s="1"/>
  <c r="M782" i="105" s="1"/>
  <c r="M342" i="78"/>
  <c r="N340" i="78"/>
  <c r="M262" i="78"/>
  <c r="S262" i="105" s="1"/>
  <c r="M275" i="78"/>
  <c r="N192" i="78"/>
  <c r="O192" i="78" s="1"/>
  <c r="M165" i="78"/>
  <c r="N135" i="78"/>
  <c r="O135" i="78" s="1"/>
  <c r="M159" i="78"/>
  <c r="S159" i="105" s="1"/>
  <c r="M159" i="105" s="1"/>
  <c r="M227" i="78"/>
  <c r="S227" i="105" s="1"/>
  <c r="N718" i="78"/>
  <c r="O718" i="78" s="1"/>
  <c r="M903" i="78"/>
  <c r="M430" i="78"/>
  <c r="S430" i="105" s="1"/>
  <c r="M430" i="105" s="1"/>
  <c r="M747" i="78"/>
  <c r="S747" i="105" s="1"/>
  <c r="M747" i="105" s="1"/>
  <c r="N149" i="78"/>
  <c r="N597" i="78"/>
  <c r="M653" i="78"/>
  <c r="N548" i="78"/>
  <c r="N948" i="78"/>
  <c r="M617" i="78"/>
  <c r="S617" i="105" s="1"/>
  <c r="M617" i="105" s="1"/>
  <c r="N277" i="78"/>
  <c r="O277" i="78" s="1"/>
  <c r="N694" i="78"/>
  <c r="M361" i="78"/>
  <c r="M536" i="78"/>
  <c r="S536" i="105" s="1"/>
  <c r="M536" i="105" s="1"/>
  <c r="M781" i="78"/>
  <c r="S781" i="105" s="1"/>
  <c r="M781" i="105" s="1"/>
  <c r="N357" i="78"/>
  <c r="N691" i="78"/>
  <c r="O691" i="78" s="1"/>
  <c r="N175" i="78"/>
  <c r="N543" i="78"/>
  <c r="M454" i="78"/>
  <c r="N766" i="78"/>
  <c r="N259" i="78"/>
  <c r="O259" i="78" s="1"/>
  <c r="M605" i="78"/>
  <c r="S605" i="105" s="1"/>
  <c r="M605" i="105" s="1"/>
  <c r="N1014" i="78"/>
  <c r="M598" i="78"/>
  <c r="N760" i="78"/>
  <c r="N341" i="78"/>
  <c r="O341" i="78" s="1"/>
  <c r="N758" i="78"/>
  <c r="O758" i="78" s="1"/>
  <c r="M423" i="78"/>
  <c r="S423" i="105" s="1"/>
  <c r="M423" i="105" s="1"/>
  <c r="N837" i="78"/>
  <c r="M334" i="78"/>
  <c r="M755" i="78"/>
  <c r="N246" i="78"/>
  <c r="M836" i="78"/>
  <c r="S836" i="105" s="1"/>
  <c r="N332" i="78"/>
  <c r="O332" i="78" s="1"/>
  <c r="M583" i="78"/>
  <c r="S583" i="105" s="1"/>
  <c r="M583" i="105" s="1"/>
  <c r="N230" i="78"/>
  <c r="O230" i="78" s="1"/>
  <c r="M655" i="78"/>
  <c r="S655" i="105" s="1"/>
  <c r="M318" i="78"/>
  <c r="S318" i="105" s="1"/>
  <c r="M246" i="78"/>
  <c r="S246" i="105" s="1"/>
  <c r="M246" i="105" s="1"/>
  <c r="M818" i="78"/>
  <c r="S818" i="105" s="1"/>
  <c r="N479" i="78"/>
  <c r="N912" i="78"/>
  <c r="N395" i="78"/>
  <c r="M577" i="78"/>
  <c r="M980" i="78"/>
  <c r="S980" i="105" s="1"/>
  <c r="M980" i="105" s="1"/>
  <c r="M301" i="78"/>
  <c r="S301" i="105" s="1"/>
  <c r="N472" i="78"/>
  <c r="O472" i="78" s="1"/>
  <c r="N729" i="78"/>
  <c r="N251" i="78"/>
  <c r="N721" i="78"/>
  <c r="O721" i="78" s="1"/>
  <c r="M787" i="78"/>
  <c r="S787" i="105" s="1"/>
  <c r="M787" i="105" s="1"/>
  <c r="N166" i="78"/>
  <c r="O166" i="78" s="1"/>
  <c r="N673" i="78"/>
  <c r="M347" i="78"/>
  <c r="M811" i="78"/>
  <c r="N623" i="78"/>
  <c r="M694" i="78"/>
  <c r="S694" i="105" s="1"/>
  <c r="M756" i="78"/>
  <c r="S756" i="105" s="1"/>
  <c r="M756" i="105" s="1"/>
  <c r="N683" i="78"/>
  <c r="N651" i="78"/>
  <c r="N584" i="78"/>
  <c r="M587" i="78"/>
  <c r="S587" i="105" s="1"/>
  <c r="M587" i="105" s="1"/>
  <c r="N787" i="78"/>
  <c r="N1011" i="78"/>
  <c r="N555" i="78"/>
  <c r="M123" i="78"/>
  <c r="M368" i="78"/>
  <c r="M149" i="78"/>
  <c r="S149" i="105" s="1"/>
  <c r="M149" i="105" s="1"/>
  <c r="N989" i="78"/>
  <c r="O989" i="78" s="1"/>
  <c r="N124" i="78"/>
  <c r="O124" i="78" s="1"/>
  <c r="AO299" i="59"/>
  <c r="AP289" i="59" s="1"/>
  <c r="Q289" i="59" s="1"/>
  <c r="AF37" i="53"/>
  <c r="G37" i="53" s="1"/>
  <c r="P298" i="59"/>
  <c r="AN256" i="59"/>
  <c r="O256" i="59" s="1"/>
  <c r="AP154" i="53"/>
  <c r="V10" i="16"/>
  <c r="AP154" i="52"/>
  <c r="S15" i="16"/>
  <c r="AA80" i="105"/>
  <c r="O63" i="78"/>
  <c r="AH130" i="59"/>
  <c r="I130" i="59" s="1"/>
  <c r="N58" i="57"/>
  <c r="O55" i="78"/>
  <c r="AA101" i="105"/>
  <c r="BY72" i="52"/>
  <c r="BY256" i="52"/>
  <c r="BY193" i="52"/>
  <c r="BY196" i="52"/>
  <c r="BY74" i="52"/>
  <c r="BY43" i="52"/>
  <c r="BY97" i="52"/>
  <c r="BY42" i="52"/>
  <c r="BY247" i="52"/>
  <c r="BY224" i="52"/>
  <c r="BY138" i="52"/>
  <c r="BY278" i="52"/>
  <c r="BY136" i="52"/>
  <c r="BY288" i="52"/>
  <c r="BY217" i="52"/>
  <c r="BY195" i="52"/>
  <c r="BY220" i="52"/>
  <c r="BY135" i="52"/>
  <c r="BY98" i="52"/>
  <c r="BY103" i="52"/>
  <c r="BY248" i="52"/>
  <c r="BY40" i="52"/>
  <c r="BY228" i="52"/>
  <c r="BY108" i="52"/>
  <c r="BY218" i="52"/>
  <c r="BY189" i="52"/>
  <c r="BY46" i="52"/>
  <c r="BY14" i="52"/>
  <c r="BY287" i="52"/>
  <c r="BY12" i="52"/>
  <c r="BY106" i="52"/>
  <c r="BY257" i="52"/>
  <c r="BY277" i="52"/>
  <c r="BY166" i="52"/>
  <c r="BY76" i="52"/>
  <c r="BY47" i="52"/>
  <c r="BY167" i="52"/>
  <c r="BY194" i="52"/>
  <c r="BY129" i="52"/>
  <c r="BY168" i="52"/>
  <c r="BY134" i="52"/>
  <c r="AA6" i="105"/>
  <c r="BY133" i="52"/>
  <c r="BY9" i="52"/>
  <c r="BY10" i="52"/>
  <c r="BY249" i="52"/>
  <c r="BY75" i="52"/>
  <c r="BY137" i="52"/>
  <c r="BY48" i="52"/>
  <c r="BY102" i="52"/>
  <c r="BY188" i="52"/>
  <c r="BY77" i="52"/>
  <c r="BY39" i="52"/>
  <c r="BY44" i="52"/>
  <c r="BY254" i="52"/>
  <c r="BY104" i="52"/>
  <c r="BY221" i="52"/>
  <c r="BY227" i="52"/>
  <c r="BY18" i="52"/>
  <c r="BY16" i="52"/>
  <c r="BY8" i="52"/>
  <c r="BY219" i="52"/>
  <c r="BY191" i="52"/>
  <c r="BY71" i="52"/>
  <c r="BY105" i="52"/>
  <c r="BY253" i="52"/>
  <c r="BY107" i="52"/>
  <c r="BY132" i="52"/>
  <c r="BY78" i="52"/>
  <c r="BY130" i="52"/>
  <c r="BY45" i="52"/>
  <c r="BY282" i="52"/>
  <c r="BY164" i="52"/>
  <c r="BY70" i="52"/>
  <c r="BY255" i="52"/>
  <c r="BY222" i="52"/>
  <c r="BY128" i="52"/>
  <c r="BY37" i="52"/>
  <c r="BY101" i="52"/>
  <c r="BY17" i="52"/>
  <c r="BY15" i="52"/>
  <c r="BY160" i="52"/>
  <c r="BY192" i="52"/>
  <c r="BY99" i="52"/>
  <c r="BY223" i="52"/>
  <c r="BY131" i="52"/>
  <c r="BY127" i="52"/>
  <c r="BY13" i="52"/>
  <c r="BY286" i="52"/>
  <c r="BY284" i="52"/>
  <c r="BY197" i="52"/>
  <c r="BY258" i="52"/>
  <c r="BY7" i="52"/>
  <c r="BY158" i="52"/>
  <c r="BY190" i="52"/>
  <c r="BY67" i="52"/>
  <c r="BY157" i="52"/>
  <c r="BY251" i="52"/>
  <c r="BY161" i="52"/>
  <c r="BY38" i="52"/>
  <c r="BY69" i="52"/>
  <c r="BY225" i="52"/>
  <c r="BY11" i="52"/>
  <c r="BY162" i="52"/>
  <c r="BY73" i="52"/>
  <c r="BY280" i="52"/>
  <c r="BY100" i="52"/>
  <c r="BY252" i="52"/>
  <c r="BY281" i="52"/>
  <c r="BY163" i="52"/>
  <c r="BY159" i="52"/>
  <c r="BY165" i="52"/>
  <c r="BY283" i="52"/>
  <c r="BY68" i="52"/>
  <c r="BY279" i="52"/>
  <c r="BY198" i="52"/>
  <c r="BY226" i="52"/>
  <c r="BY187" i="52"/>
  <c r="BY250" i="52"/>
  <c r="BY41" i="52"/>
  <c r="M146" i="78"/>
  <c r="M162" i="78"/>
  <c r="S162" i="105" s="1"/>
  <c r="M162" i="105" s="1"/>
  <c r="M178" i="78"/>
  <c r="S178" i="105" s="1"/>
  <c r="M178" i="105" s="1"/>
  <c r="M402" i="78"/>
  <c r="M450" i="78"/>
  <c r="S450" i="105" s="1"/>
  <c r="M514" i="78"/>
  <c r="S514" i="105" s="1"/>
  <c r="M546" i="78"/>
  <c r="N594" i="78"/>
  <c r="O594" i="78" s="1"/>
  <c r="M706" i="78"/>
  <c r="S706" i="105" s="1"/>
  <c r="N738" i="78"/>
  <c r="O738" i="78" s="1"/>
  <c r="M754" i="78"/>
  <c r="S754" i="105" s="1"/>
  <c r="N802" i="78"/>
  <c r="AA802" i="105" s="1"/>
  <c r="N802" i="105" s="1"/>
  <c r="O802" i="105" s="1"/>
  <c r="M850" i="78"/>
  <c r="S850" i="105" s="1"/>
  <c r="M882" i="78"/>
  <c r="S882" i="105" s="1"/>
  <c r="M946" i="78"/>
  <c r="S946" i="105" s="1"/>
  <c r="M946" i="105" s="1"/>
  <c r="O45" i="80"/>
  <c r="AC45" i="105"/>
  <c r="O830" i="80"/>
  <c r="AC830" i="105"/>
  <c r="O738" i="80"/>
  <c r="AC738" i="105"/>
  <c r="O717" i="80"/>
  <c r="AC717" i="105"/>
  <c r="O734" i="80"/>
  <c r="AC734" i="105"/>
  <c r="O271" i="80"/>
  <c r="AC271" i="105"/>
  <c r="O493" i="80"/>
  <c r="AC493" i="105"/>
  <c r="O581" i="79"/>
  <c r="AB581" i="105"/>
  <c r="O299" i="79"/>
  <c r="AB299" i="105"/>
  <c r="O842" i="79"/>
  <c r="AB842" i="105"/>
  <c r="O755" i="79"/>
  <c r="AB755" i="105"/>
  <c r="O783" i="79"/>
  <c r="AB783" i="105"/>
  <c r="O262" i="79"/>
  <c r="AB262" i="105"/>
  <c r="O391" i="79"/>
  <c r="AB391" i="105"/>
  <c r="AJ256" i="58"/>
  <c r="K256" i="58" s="1"/>
  <c r="J268" i="58"/>
  <c r="R268" i="53"/>
  <c r="AR256" i="53"/>
  <c r="S256" i="53" s="1"/>
  <c r="O514" i="80"/>
  <c r="AC514" i="105"/>
  <c r="O963" i="80"/>
  <c r="AC963" i="105"/>
  <c r="O527" i="80"/>
  <c r="AC527" i="105"/>
  <c r="O283" i="80"/>
  <c r="AC283" i="105"/>
  <c r="O586" i="80"/>
  <c r="AC586" i="105"/>
  <c r="O1004" i="80"/>
  <c r="AC1004" i="105"/>
  <c r="O335" i="81"/>
  <c r="AD335" i="105"/>
  <c r="O668" i="81"/>
  <c r="AD668" i="105"/>
  <c r="O929" i="81"/>
  <c r="AD929" i="105"/>
  <c r="O261" i="81"/>
  <c r="AD261" i="105"/>
  <c r="O183" i="81"/>
  <c r="AD183" i="105"/>
  <c r="O326" i="81"/>
  <c r="AD326" i="105"/>
  <c r="O820" i="81"/>
  <c r="AD820" i="105"/>
  <c r="O346" i="81"/>
  <c r="AD346" i="105"/>
  <c r="O469" i="82"/>
  <c r="AE469" i="105"/>
  <c r="O91" i="82"/>
  <c r="AE91" i="105"/>
  <c r="O162" i="82"/>
  <c r="AE162" i="105"/>
  <c r="AC379" i="105"/>
  <c r="O379" i="80"/>
  <c r="O545" i="80"/>
  <c r="AC545" i="105"/>
  <c r="O469" i="80"/>
  <c r="AC469" i="105"/>
  <c r="O938" i="80"/>
  <c r="AC938" i="105"/>
  <c r="O63" i="80"/>
  <c r="AC63" i="105"/>
  <c r="O12" i="80"/>
  <c r="AC12" i="105"/>
  <c r="O131" i="80"/>
  <c r="AC131" i="105"/>
  <c r="O652" i="80"/>
  <c r="AC652" i="105"/>
  <c r="N57" i="105"/>
  <c r="O57" i="105" s="1"/>
  <c r="N89" i="105"/>
  <c r="O89" i="105" s="1"/>
  <c r="AC286" i="105"/>
  <c r="M103" i="105"/>
  <c r="M72" i="105"/>
  <c r="AC966" i="105"/>
  <c r="M85" i="105"/>
  <c r="M55" i="105"/>
  <c r="N92" i="105"/>
  <c r="O92" i="105" s="1"/>
  <c r="O16" i="78"/>
  <c r="W556" i="105"/>
  <c r="N258" i="78"/>
  <c r="M258" i="78"/>
  <c r="S258" i="105" s="1"/>
  <c r="M418" i="78"/>
  <c r="S418" i="105" s="1"/>
  <c r="M418" i="105" s="1"/>
  <c r="N418" i="78"/>
  <c r="N930" i="78"/>
  <c r="M930" i="78"/>
  <c r="S930" i="105" s="1"/>
  <c r="M930" i="105" s="1"/>
  <c r="N1013" i="79"/>
  <c r="M1013" i="79"/>
  <c r="T1013" i="105" s="1"/>
  <c r="M981" i="79"/>
  <c r="T981" i="105" s="1"/>
  <c r="N981" i="79"/>
  <c r="N933" i="79"/>
  <c r="M933" i="79"/>
  <c r="T933" i="105" s="1"/>
  <c r="M917" i="79"/>
  <c r="T917" i="105" s="1"/>
  <c r="N917" i="79"/>
  <c r="N885" i="79"/>
  <c r="M885" i="79"/>
  <c r="T885" i="105" s="1"/>
  <c r="N869" i="79"/>
  <c r="M869" i="79"/>
  <c r="T869" i="105" s="1"/>
  <c r="N805" i="79"/>
  <c r="M805" i="79"/>
  <c r="T805" i="105" s="1"/>
  <c r="M789" i="79"/>
  <c r="T789" i="105" s="1"/>
  <c r="N789" i="79"/>
  <c r="M757" i="79"/>
  <c r="T757" i="105" s="1"/>
  <c r="N757" i="79"/>
  <c r="N741" i="79"/>
  <c r="M741" i="79"/>
  <c r="T741" i="105" s="1"/>
  <c r="N709" i="79"/>
  <c r="M709" i="79"/>
  <c r="T709" i="105" s="1"/>
  <c r="N677" i="79"/>
  <c r="M677" i="79"/>
  <c r="T677" i="105" s="1"/>
  <c r="N661" i="79"/>
  <c r="M661" i="79"/>
  <c r="T661" i="105" s="1"/>
  <c r="M645" i="79"/>
  <c r="T645" i="105" s="1"/>
  <c r="N645" i="79"/>
  <c r="M629" i="79"/>
  <c r="T629" i="105" s="1"/>
  <c r="N629" i="79"/>
  <c r="N517" i="79"/>
  <c r="M517" i="79"/>
  <c r="T517" i="105" s="1"/>
  <c r="N501" i="79"/>
  <c r="M501" i="79"/>
  <c r="T501" i="105" s="1"/>
  <c r="M485" i="79"/>
  <c r="T485" i="105" s="1"/>
  <c r="N485" i="79"/>
  <c r="N469" i="79"/>
  <c r="M469" i="79"/>
  <c r="T469" i="105" s="1"/>
  <c r="M453" i="79"/>
  <c r="T453" i="105" s="1"/>
  <c r="N453" i="79"/>
  <c r="N373" i="79"/>
  <c r="M373" i="79"/>
  <c r="T373" i="105" s="1"/>
  <c r="N357" i="79"/>
  <c r="M357" i="79"/>
  <c r="T357" i="105" s="1"/>
  <c r="M341" i="79"/>
  <c r="T341" i="105" s="1"/>
  <c r="N341" i="79"/>
  <c r="M309" i="79"/>
  <c r="T309" i="105" s="1"/>
  <c r="N309" i="79"/>
  <c r="M229" i="79"/>
  <c r="T229" i="105" s="1"/>
  <c r="N229" i="79"/>
  <c r="M197" i="79"/>
  <c r="T197" i="105" s="1"/>
  <c r="N197" i="79"/>
  <c r="M181" i="79"/>
  <c r="T181" i="105" s="1"/>
  <c r="N181" i="79"/>
  <c r="N165" i="79"/>
  <c r="M165" i="79"/>
  <c r="T165" i="105" s="1"/>
  <c r="M133" i="79"/>
  <c r="T133" i="105" s="1"/>
  <c r="N133" i="79"/>
  <c r="N117" i="79"/>
  <c r="M117" i="79"/>
  <c r="T117" i="105" s="1"/>
  <c r="N101" i="79"/>
  <c r="M101" i="79"/>
  <c r="T101" i="105" s="1"/>
  <c r="M101" i="105" s="1"/>
  <c r="M37" i="79"/>
  <c r="T37" i="105" s="1"/>
  <c r="N37" i="79"/>
  <c r="M5" i="79"/>
  <c r="T5" i="105" s="1"/>
  <c r="N5" i="79"/>
  <c r="W894" i="105"/>
  <c r="W963" i="105"/>
  <c r="W671" i="105"/>
  <c r="W338" i="105"/>
  <c r="W451" i="105"/>
  <c r="W856" i="105"/>
  <c r="W278" i="105"/>
  <c r="W19" i="105"/>
  <c r="W398" i="105"/>
  <c r="W335" i="105"/>
  <c r="W675" i="105"/>
  <c r="W520" i="105"/>
  <c r="W720" i="105"/>
  <c r="M821" i="82"/>
  <c r="W821" i="105" s="1"/>
  <c r="N821" i="82"/>
  <c r="W645" i="105"/>
  <c r="N565" i="82"/>
  <c r="M565" i="82"/>
  <c r="W565" i="105" s="1"/>
  <c r="M373" i="82"/>
  <c r="W373" i="105" s="1"/>
  <c r="N373" i="82"/>
  <c r="M229" i="82"/>
  <c r="W229" i="105" s="1"/>
  <c r="N229" i="82"/>
  <c r="N117" i="82"/>
  <c r="M117" i="82"/>
  <c r="W117" i="105" s="1"/>
  <c r="N1019" i="83"/>
  <c r="M1019" i="83"/>
  <c r="X1019" i="105" s="1"/>
  <c r="N987" i="83"/>
  <c r="M987" i="83"/>
  <c r="N971" i="83"/>
  <c r="O971" i="83" s="1"/>
  <c r="M971" i="83"/>
  <c r="X971" i="105" s="1"/>
  <c r="M939" i="83"/>
  <c r="X939" i="105" s="1"/>
  <c r="N939" i="83"/>
  <c r="N923" i="83"/>
  <c r="M923" i="83"/>
  <c r="M859" i="83"/>
  <c r="N859" i="83"/>
  <c r="N843" i="83"/>
  <c r="M843" i="83"/>
  <c r="X843" i="105" s="1"/>
  <c r="N827" i="83"/>
  <c r="M827" i="83"/>
  <c r="X827" i="105" s="1"/>
  <c r="M811" i="83"/>
  <c r="X811" i="105" s="1"/>
  <c r="N811" i="83"/>
  <c r="M763" i="83"/>
  <c r="X763" i="105" s="1"/>
  <c r="N763" i="83"/>
  <c r="N747" i="83"/>
  <c r="M747" i="83"/>
  <c r="X747" i="105" s="1"/>
  <c r="M731" i="83"/>
  <c r="N731" i="83"/>
  <c r="M715" i="83"/>
  <c r="N715" i="83"/>
  <c r="O715" i="83" s="1"/>
  <c r="M699" i="83"/>
  <c r="X699" i="105" s="1"/>
  <c r="N699" i="83"/>
  <c r="O699" i="83" s="1"/>
  <c r="N683" i="83"/>
  <c r="M683" i="83"/>
  <c r="X683" i="105" s="1"/>
  <c r="M667" i="83"/>
  <c r="X667" i="105" s="1"/>
  <c r="N667" i="83"/>
  <c r="M635" i="83"/>
  <c r="N635" i="83"/>
  <c r="M603" i="83"/>
  <c r="X603" i="105" s="1"/>
  <c r="N603" i="83"/>
  <c r="M587" i="83"/>
  <c r="X587" i="105" s="1"/>
  <c r="N587" i="83"/>
  <c r="M539" i="83"/>
  <c r="X539" i="105" s="1"/>
  <c r="N539" i="83"/>
  <c r="M523" i="83"/>
  <c r="X523" i="105" s="1"/>
  <c r="N523" i="83"/>
  <c r="M507" i="83"/>
  <c r="X507" i="105" s="1"/>
  <c r="N507" i="83"/>
  <c r="M491" i="83"/>
  <c r="N491" i="83"/>
  <c r="N459" i="83"/>
  <c r="M459" i="83"/>
  <c r="N443" i="83"/>
  <c r="M443" i="83"/>
  <c r="M427" i="83"/>
  <c r="X427" i="105" s="1"/>
  <c r="N427" i="83"/>
  <c r="N395" i="83"/>
  <c r="M395" i="83"/>
  <c r="X395" i="105" s="1"/>
  <c r="M379" i="83"/>
  <c r="N379" i="83"/>
  <c r="M363" i="83"/>
  <c r="X363" i="105" s="1"/>
  <c r="N363" i="83"/>
  <c r="M347" i="83"/>
  <c r="X347" i="105" s="1"/>
  <c r="N347" i="83"/>
  <c r="N315" i="83"/>
  <c r="M315" i="83"/>
  <c r="X315" i="105" s="1"/>
  <c r="N267" i="83"/>
  <c r="M267" i="83"/>
  <c r="X267" i="105" s="1"/>
  <c r="M251" i="83"/>
  <c r="X251" i="105" s="1"/>
  <c r="N251" i="83"/>
  <c r="N219" i="83"/>
  <c r="M219" i="83"/>
  <c r="M187" i="83"/>
  <c r="X187" i="105" s="1"/>
  <c r="N187" i="83"/>
  <c r="N155" i="83"/>
  <c r="M155" i="83"/>
  <c r="N139" i="83"/>
  <c r="M139" i="83"/>
  <c r="M107" i="83"/>
  <c r="N107" i="83"/>
  <c r="M75" i="83"/>
  <c r="X75" i="105" s="1"/>
  <c r="M75" i="105" s="1"/>
  <c r="N75" i="83"/>
  <c r="N59" i="83"/>
  <c r="M59" i="83"/>
  <c r="M27" i="83"/>
  <c r="X27" i="105" s="1"/>
  <c r="N27" i="83"/>
  <c r="M11" i="83"/>
  <c r="X11" i="105" s="1"/>
  <c r="M11" i="105" s="1"/>
  <c r="X333" i="105"/>
  <c r="X415" i="105"/>
  <c r="X282" i="105"/>
  <c r="X271" i="105"/>
  <c r="X1009" i="105"/>
  <c r="X89" i="105"/>
  <c r="M89" i="105" s="1"/>
  <c r="X393" i="105"/>
  <c r="X43" i="105"/>
  <c r="X197" i="105"/>
  <c r="N11" i="83"/>
  <c r="X122" i="105"/>
  <c r="X589" i="105"/>
  <c r="X441" i="105"/>
  <c r="X976" i="105"/>
  <c r="X225" i="105"/>
  <c r="X522" i="105"/>
  <c r="AM269" i="59"/>
  <c r="AN259" i="59" s="1"/>
  <c r="O259" i="59" s="1"/>
  <c r="W292" i="105"/>
  <c r="W324" i="105"/>
  <c r="X436" i="105"/>
  <c r="X468" i="105"/>
  <c r="X484" i="105"/>
  <c r="X500" i="105"/>
  <c r="X660" i="105"/>
  <c r="X676" i="105"/>
  <c r="X724" i="105"/>
  <c r="X740" i="105"/>
  <c r="X772" i="105"/>
  <c r="X836" i="105"/>
  <c r="X868" i="105"/>
  <c r="X900" i="105"/>
  <c r="X948" i="105"/>
  <c r="AF964" i="105"/>
  <c r="X996" i="105"/>
  <c r="X1012" i="105"/>
  <c r="U39" i="105"/>
  <c r="X135" i="105"/>
  <c r="W617" i="105"/>
  <c r="W648" i="105"/>
  <c r="W336" i="105"/>
  <c r="W554" i="105"/>
  <c r="W843" i="105"/>
  <c r="W83" i="105"/>
  <c r="W366" i="105"/>
  <c r="W727" i="105"/>
  <c r="W783" i="105"/>
  <c r="W225" i="105"/>
  <c r="W576" i="105"/>
  <c r="W947" i="105"/>
  <c r="W478" i="105"/>
  <c r="X813" i="105"/>
  <c r="X246" i="105"/>
  <c r="AN97" i="55"/>
  <c r="O97" i="55" s="1"/>
  <c r="AN250" i="59"/>
  <c r="O250" i="59" s="1"/>
  <c r="AM119" i="55"/>
  <c r="AN109" i="55" s="1"/>
  <c r="O109" i="55" s="1"/>
  <c r="N266" i="59"/>
  <c r="J56" i="55"/>
  <c r="L175" i="55"/>
  <c r="N944" i="78"/>
  <c r="O944" i="78" s="1"/>
  <c r="M576" i="78"/>
  <c r="S576" i="105" s="1"/>
  <c r="N323" i="78"/>
  <c r="O323" i="78" s="1"/>
  <c r="N433" i="78"/>
  <c r="O433" i="78" s="1"/>
  <c r="M544" i="78"/>
  <c r="S544" i="105" s="1"/>
  <c r="M544" i="105" s="1"/>
  <c r="N653" i="78"/>
  <c r="O653" i="78" s="1"/>
  <c r="M261" i="78"/>
  <c r="S261" i="105" s="1"/>
  <c r="M261" i="105" s="1"/>
  <c r="N960" i="78"/>
  <c r="O960" i="78" s="1"/>
  <c r="M233" i="78"/>
  <c r="S233" i="105" s="1"/>
  <c r="M233" i="105" s="1"/>
  <c r="M597" i="78"/>
  <c r="S597" i="105" s="1"/>
  <c r="M597" i="105" s="1"/>
  <c r="M205" i="78"/>
  <c r="S205" i="105" s="1"/>
  <c r="M177" i="78"/>
  <c r="S177" i="105" s="1"/>
  <c r="M177" i="105" s="1"/>
  <c r="N177" i="78"/>
  <c r="O177" i="78" s="1"/>
  <c r="N792" i="78"/>
  <c r="M792" i="78"/>
  <c r="S792" i="105" s="1"/>
  <c r="N736" i="78"/>
  <c r="M736" i="78"/>
  <c r="S736" i="105" s="1"/>
  <c r="M736" i="105" s="1"/>
  <c r="N402" i="78"/>
  <c r="M760" i="78"/>
  <c r="M166" i="78"/>
  <c r="S166" i="105" s="1"/>
  <c r="M166" i="105" s="1"/>
  <c r="M476" i="78"/>
  <c r="N782" i="78"/>
  <c r="N142" i="78"/>
  <c r="M468" i="78"/>
  <c r="S468" i="105" s="1"/>
  <c r="M468" i="105" s="1"/>
  <c r="N836" i="78"/>
  <c r="O836" i="78" s="1"/>
  <c r="N109" i="78"/>
  <c r="M590" i="78"/>
  <c r="S590" i="105" s="1"/>
  <c r="M590" i="105" s="1"/>
  <c r="M942" i="78"/>
  <c r="S942" i="105" s="1"/>
  <c r="M942" i="105" s="1"/>
  <c r="M331" i="78"/>
  <c r="S331" i="105" s="1"/>
  <c r="N664" i="78"/>
  <c r="O664" i="78" s="1"/>
  <c r="N111" i="78"/>
  <c r="O111" i="78" s="1"/>
  <c r="M438" i="78"/>
  <c r="S438" i="105" s="1"/>
  <c r="M732" i="78"/>
  <c r="N1012" i="78"/>
  <c r="N473" i="78"/>
  <c r="N808" i="78"/>
  <c r="M248" i="78"/>
  <c r="S248" i="105" s="1"/>
  <c r="M248" i="105" s="1"/>
  <c r="N585" i="78"/>
  <c r="N1005" i="78"/>
  <c r="N610" i="78"/>
  <c r="M179" i="78"/>
  <c r="S179" i="105" s="1"/>
  <c r="N607" i="78"/>
  <c r="O607" i="78" s="1"/>
  <c r="M206" i="78"/>
  <c r="S206" i="105" s="1"/>
  <c r="M206" i="105" s="1"/>
  <c r="N631" i="78"/>
  <c r="M160" i="78"/>
  <c r="N608" i="78"/>
  <c r="O608" i="78" s="1"/>
  <c r="N229" i="78"/>
  <c r="O229" i="78" s="1"/>
  <c r="M701" i="78"/>
  <c r="S701" i="105" s="1"/>
  <c r="M191" i="78"/>
  <c r="S191" i="105" s="1"/>
  <c r="M191" i="105" s="1"/>
  <c r="N703" i="78"/>
  <c r="M263" i="78"/>
  <c r="N704" i="78"/>
  <c r="O704" i="78" s="1"/>
  <c r="M216" i="78"/>
  <c r="S216" i="105" s="1"/>
  <c r="M216" i="105" s="1"/>
  <c r="M665" i="78"/>
  <c r="S665" i="105" s="1"/>
  <c r="M665" i="105" s="1"/>
  <c r="M290" i="78"/>
  <c r="S290" i="105" s="1"/>
  <c r="N781" i="78"/>
  <c r="N299" i="78"/>
  <c r="O299" i="78" s="1"/>
  <c r="M670" i="78"/>
  <c r="S670" i="105" s="1"/>
  <c r="M670" i="105" s="1"/>
  <c r="M276" i="78"/>
  <c r="S276" i="105" s="1"/>
  <c r="M719" i="78"/>
  <c r="S719" i="105" s="1"/>
  <c r="M719" i="105" s="1"/>
  <c r="N301" i="78"/>
  <c r="O301" i="78" s="1"/>
  <c r="M147" i="78"/>
  <c r="S147" i="105" s="1"/>
  <c r="M985" i="78"/>
  <c r="S985" i="105" s="1"/>
  <c r="N667" i="78"/>
  <c r="M375" i="78"/>
  <c r="S375" i="105" s="1"/>
  <c r="M375" i="105" s="1"/>
  <c r="M114" i="78"/>
  <c r="S114" i="105" s="1"/>
  <c r="M846" i="78"/>
  <c r="N669" i="78"/>
  <c r="N385" i="78"/>
  <c r="M119" i="78"/>
  <c r="S119" i="105" s="1"/>
  <c r="M119" i="105" s="1"/>
  <c r="M750" i="78"/>
  <c r="S750" i="105" s="1"/>
  <c r="M531" i="78"/>
  <c r="S531" i="105" s="1"/>
  <c r="N244" i="78"/>
  <c r="O244" i="78" s="1"/>
  <c r="N926" i="78"/>
  <c r="O926" i="78" s="1"/>
  <c r="N829" i="78"/>
  <c r="M721" i="78"/>
  <c r="S721" i="105" s="1"/>
  <c r="N756" i="78"/>
  <c r="M582" i="78"/>
  <c r="S582" i="105" s="1"/>
  <c r="M582" i="105" s="1"/>
  <c r="M287" i="78"/>
  <c r="S287" i="105" s="1"/>
  <c r="M287" i="105" s="1"/>
  <c r="M105" i="78"/>
  <c r="S105" i="105" s="1"/>
  <c r="M105" i="105" s="1"/>
  <c r="N763" i="78"/>
  <c r="M972" i="78"/>
  <c r="S972" i="105" s="1"/>
  <c r="M972" i="105" s="1"/>
  <c r="N318" i="78"/>
  <c r="N643" i="78"/>
  <c r="N500" i="78"/>
  <c r="N576" i="78"/>
  <c r="O576" i="78" s="1"/>
  <c r="M379" i="78"/>
  <c r="S379" i="105" s="1"/>
  <c r="M770" i="78"/>
  <c r="S770" i="105" s="1"/>
  <c r="M770" i="105" s="1"/>
  <c r="N936" i="78"/>
  <c r="M152" i="78"/>
  <c r="S152" i="105" s="1"/>
  <c r="N261" i="78"/>
  <c r="M1016" i="78"/>
  <c r="S1016" i="105" s="1"/>
  <c r="M176" i="78"/>
  <c r="M960" i="78"/>
  <c r="S960" i="105" s="1"/>
  <c r="N205" i="78"/>
  <c r="M904" i="78"/>
  <c r="S904" i="105" s="1"/>
  <c r="N848" i="78"/>
  <c r="O848" i="78" s="1"/>
  <c r="M848" i="78"/>
  <c r="S848" i="105" s="1"/>
  <c r="M848" i="105" s="1"/>
  <c r="N484" i="78"/>
  <c r="M484" i="78"/>
  <c r="S484" i="105" s="1"/>
  <c r="M484" i="105" s="1"/>
  <c r="N428" i="78"/>
  <c r="AA428" i="105" s="1"/>
  <c r="N428" i="105" s="1"/>
  <c r="O428" i="105" s="1"/>
  <c r="M428" i="78"/>
  <c r="S428" i="105" s="1"/>
  <c r="N419" i="78"/>
  <c r="O419" i="78" s="1"/>
  <c r="N780" i="78"/>
  <c r="O780" i="78" s="1"/>
  <c r="M198" i="78"/>
  <c r="S198" i="105" s="1"/>
  <c r="N494" i="78"/>
  <c r="O494" i="78" s="1"/>
  <c r="N814" i="78"/>
  <c r="N162" i="78"/>
  <c r="M521" i="78"/>
  <c r="S521" i="105" s="1"/>
  <c r="N857" i="78"/>
  <c r="M130" i="78"/>
  <c r="S130" i="105" s="1"/>
  <c r="M130" i="105" s="1"/>
  <c r="M610" i="78"/>
  <c r="S610" i="105" s="1"/>
  <c r="M610" i="105" s="1"/>
  <c r="M957" i="78"/>
  <c r="S957" i="105" s="1"/>
  <c r="N383" i="78"/>
  <c r="N677" i="78"/>
  <c r="M132" i="78"/>
  <c r="S132" i="105" s="1"/>
  <c r="N451" i="78"/>
  <c r="N752" i="78"/>
  <c r="O752" i="78" s="1"/>
  <c r="N113" i="78"/>
  <c r="O113" i="78" s="1"/>
  <c r="N487" i="78"/>
  <c r="N823" i="78"/>
  <c r="O823" i="78" s="1"/>
  <c r="N269" i="78"/>
  <c r="M638" i="78"/>
  <c r="S638" i="105" s="1"/>
  <c r="M638" i="105" s="1"/>
  <c r="N105" i="78"/>
  <c r="O105" i="78" s="1"/>
  <c r="M651" i="78"/>
  <c r="S651" i="105" s="1"/>
  <c r="M651" i="105" s="1"/>
  <c r="N203" i="78"/>
  <c r="O203" i="78" s="1"/>
  <c r="N649" i="78"/>
  <c r="O649" i="78" s="1"/>
  <c r="N228" i="78"/>
  <c r="O228" i="78" s="1"/>
  <c r="N674" i="78"/>
  <c r="O674" i="78" s="1"/>
  <c r="N206" i="78"/>
  <c r="N633" i="78"/>
  <c r="M257" i="78"/>
  <c r="S257" i="105" s="1"/>
  <c r="M724" i="78"/>
  <c r="S724" i="105" s="1"/>
  <c r="M724" i="105" s="1"/>
  <c r="M214" i="78"/>
  <c r="S214" i="105" s="1"/>
  <c r="M214" i="105" s="1"/>
  <c r="N726" i="78"/>
  <c r="O726" i="78" s="1"/>
  <c r="N284" i="78"/>
  <c r="O284" i="78" s="1"/>
  <c r="M729" i="78"/>
  <c r="S729" i="105" s="1"/>
  <c r="M244" i="78"/>
  <c r="S244" i="105" s="1"/>
  <c r="M687" i="78"/>
  <c r="S687" i="105" s="1"/>
  <c r="M687" i="105" s="1"/>
  <c r="N338" i="78"/>
  <c r="O338" i="78" s="1"/>
  <c r="N806" i="78"/>
  <c r="O806" i="78" s="1"/>
  <c r="M325" i="78"/>
  <c r="S325" i="105" s="1"/>
  <c r="N693" i="78"/>
  <c r="N300" i="78"/>
  <c r="O300" i="78" s="1"/>
  <c r="M738" i="78"/>
  <c r="S738" i="105" s="1"/>
  <c r="N336" i="78"/>
  <c r="M190" i="78"/>
  <c r="M112" i="78"/>
  <c r="S112" i="105" s="1"/>
  <c r="M112" i="105" s="1"/>
  <c r="N701" i="78"/>
  <c r="M415" i="78"/>
  <c r="S415" i="105" s="1"/>
  <c r="M415" i="105" s="1"/>
  <c r="N157" i="78"/>
  <c r="O157" i="78" s="1"/>
  <c r="N883" i="78"/>
  <c r="O883" i="78" s="1"/>
  <c r="M703" i="78"/>
  <c r="S703" i="105" s="1"/>
  <c r="M703" i="105" s="1"/>
  <c r="M419" i="78"/>
  <c r="S419" i="105" s="1"/>
  <c r="M163" i="78"/>
  <c r="S163" i="105" s="1"/>
  <c r="M163" i="105" s="1"/>
  <c r="M819" i="78"/>
  <c r="S819" i="105" s="1"/>
  <c r="N566" i="78"/>
  <c r="O566" i="78" s="1"/>
  <c r="M315" i="78"/>
  <c r="S315" i="105" s="1"/>
  <c r="M315" i="105" s="1"/>
  <c r="N1003" i="78"/>
  <c r="N862" i="78"/>
  <c r="O862" i="78" s="1"/>
  <c r="N789" i="78"/>
  <c r="M832" i="78"/>
  <c r="S832" i="105" s="1"/>
  <c r="M832" i="105" s="1"/>
  <c r="M615" i="78"/>
  <c r="M329" i="78"/>
  <c r="S329" i="105" s="1"/>
  <c r="M329" i="105" s="1"/>
  <c r="M143" i="78"/>
  <c r="S143" i="105" s="1"/>
  <c r="M143" i="105" s="1"/>
  <c r="N807" i="78"/>
  <c r="O807" i="78" s="1"/>
  <c r="M141" i="78"/>
  <c r="S141" i="105" s="1"/>
  <c r="N911" i="78"/>
  <c r="AA911" i="105" s="1"/>
  <c r="N911" i="105" s="1"/>
  <c r="O911" i="105" s="1"/>
  <c r="M812" i="78"/>
  <c r="S812" i="105" s="1"/>
  <c r="N137" i="78"/>
  <c r="O137" i="78" s="1"/>
  <c r="N379" i="78"/>
  <c r="M798" i="78"/>
  <c r="S798" i="105" s="1"/>
  <c r="M798" i="105" s="1"/>
  <c r="M853" i="78"/>
  <c r="S853" i="105" s="1"/>
  <c r="M853" i="105" s="1"/>
  <c r="N544" i="78"/>
  <c r="M681" i="78"/>
  <c r="S681" i="105" s="1"/>
  <c r="M681" i="105" s="1"/>
  <c r="N1016" i="78"/>
  <c r="O1016" i="78" s="1"/>
  <c r="M232" i="78"/>
  <c r="S232" i="105" s="1"/>
  <c r="N652" i="78"/>
  <c r="N176" i="78"/>
  <c r="N904" i="78"/>
  <c r="M120" i="78"/>
  <c r="S120" i="105" s="1"/>
  <c r="M120" i="105" s="1"/>
  <c r="M540" i="78"/>
  <c r="S540" i="105" s="1"/>
  <c r="N540" i="78"/>
  <c r="N380" i="78"/>
  <c r="O380" i="78" s="1"/>
  <c r="N351" i="78"/>
  <c r="AA351" i="105" s="1"/>
  <c r="N520" i="78"/>
  <c r="O520" i="78" s="1"/>
  <c r="N116" i="78"/>
  <c r="N438" i="78"/>
  <c r="O438" i="78" s="1"/>
  <c r="M795" i="78"/>
  <c r="N217" i="78"/>
  <c r="O217" i="78" s="1"/>
  <c r="M526" i="78"/>
  <c r="S526" i="105" s="1"/>
  <c r="N834" i="78"/>
  <c r="O834" i="78" s="1"/>
  <c r="N178" i="78"/>
  <c r="O178" i="78" s="1"/>
  <c r="M534" i="78"/>
  <c r="S534" i="105" s="1"/>
  <c r="N888" i="78"/>
  <c r="M144" i="78"/>
  <c r="S144" i="105" s="1"/>
  <c r="M623" i="78"/>
  <c r="S623" i="105" s="1"/>
  <c r="N977" i="78"/>
  <c r="O977" i="78" s="1"/>
  <c r="N397" i="78"/>
  <c r="O397" i="78" s="1"/>
  <c r="N717" i="78"/>
  <c r="O717" i="78" s="1"/>
  <c r="N146" i="78"/>
  <c r="O146" i="78" s="1"/>
  <c r="M472" i="78"/>
  <c r="S472" i="105" s="1"/>
  <c r="M472" i="105" s="1"/>
  <c r="M773" i="78"/>
  <c r="S773" i="105" s="1"/>
  <c r="M773" i="105" s="1"/>
  <c r="M134" i="78"/>
  <c r="S134" i="105" s="1"/>
  <c r="N504" i="78"/>
  <c r="M841" i="78"/>
  <c r="S841" i="105" s="1"/>
  <c r="M841" i="105" s="1"/>
  <c r="N303" i="78"/>
  <c r="M654" i="78"/>
  <c r="S654" i="105" s="1"/>
  <c r="N131" i="78"/>
  <c r="N699" i="78"/>
  <c r="O699" i="78" s="1"/>
  <c r="M228" i="78"/>
  <c r="M674" i="78"/>
  <c r="S674" i="105" s="1"/>
  <c r="N255" i="78"/>
  <c r="M700" i="78"/>
  <c r="S700" i="105" s="1"/>
  <c r="M229" i="78"/>
  <c r="S229" i="105" s="1"/>
  <c r="M229" i="105" s="1"/>
  <c r="N675" i="78"/>
  <c r="O675" i="78" s="1"/>
  <c r="N280" i="78"/>
  <c r="O280" i="78" s="1"/>
  <c r="N749" i="78"/>
  <c r="O749" i="78" s="1"/>
  <c r="N262" i="78"/>
  <c r="M753" i="78"/>
  <c r="S753" i="105" s="1"/>
  <c r="M312" i="78"/>
  <c r="S312" i="105" s="1"/>
  <c r="M312" i="105" s="1"/>
  <c r="N754" i="78"/>
  <c r="O754" i="78" s="1"/>
  <c r="M269" i="78"/>
  <c r="S269" i="105" s="1"/>
  <c r="N755" i="78"/>
  <c r="N361" i="78"/>
  <c r="N830" i="78"/>
  <c r="N342" i="78"/>
  <c r="O342" i="78" s="1"/>
  <c r="M718" i="78"/>
  <c r="S718" i="105" s="1"/>
  <c r="N325" i="78"/>
  <c r="N759" i="78"/>
  <c r="O759" i="78" s="1"/>
  <c r="M369" i="78"/>
  <c r="S369" i="105" s="1"/>
  <c r="M369" i="105" s="1"/>
  <c r="M225" i="78"/>
  <c r="S225" i="105" s="1"/>
  <c r="M225" i="105" s="1"/>
  <c r="N147" i="78"/>
  <c r="O147" i="78" s="1"/>
  <c r="M734" i="78"/>
  <c r="S734" i="105" s="1"/>
  <c r="M734" i="105" s="1"/>
  <c r="M448" i="78"/>
  <c r="S448" i="105" s="1"/>
  <c r="M192" i="78"/>
  <c r="S192" i="105" s="1"/>
  <c r="N918" i="78"/>
  <c r="M739" i="78"/>
  <c r="S739" i="105" s="1"/>
  <c r="M455" i="78"/>
  <c r="S455" i="105" s="1"/>
  <c r="N200" i="78"/>
  <c r="O200" i="78" s="1"/>
  <c r="M861" i="78"/>
  <c r="S861" i="105" s="1"/>
  <c r="N606" i="78"/>
  <c r="M390" i="78"/>
  <c r="S390" i="105" s="1"/>
  <c r="M390" i="105" s="1"/>
  <c r="M129" i="78"/>
  <c r="S129" i="105" s="1"/>
  <c r="M129" i="105" s="1"/>
  <c r="M895" i="78"/>
  <c r="S895" i="105" s="1"/>
  <c r="N831" i="78"/>
  <c r="M866" i="78"/>
  <c r="S866" i="105" s="1"/>
  <c r="N648" i="78"/>
  <c r="AA648" i="105" s="1"/>
  <c r="N648" i="105" s="1"/>
  <c r="O648" i="105" s="1"/>
  <c r="M364" i="78"/>
  <c r="S364" i="105" s="1"/>
  <c r="M364" i="105" s="1"/>
  <c r="N188" i="78"/>
  <c r="O188" i="78" s="1"/>
  <c r="N841" i="78"/>
  <c r="O841" i="78" s="1"/>
  <c r="N655" i="78"/>
  <c r="O655" i="78" s="1"/>
  <c r="N995" i="78"/>
  <c r="AA995" i="105" s="1"/>
  <c r="N798" i="78"/>
  <c r="N406" i="78"/>
  <c r="M461" i="78"/>
  <c r="S461" i="105" s="1"/>
  <c r="N152" i="78"/>
  <c r="O152" i="78" s="1"/>
  <c r="M289" i="78"/>
  <c r="S289" i="105" s="1"/>
  <c r="N232" i="78"/>
  <c r="N708" i="78"/>
  <c r="N412" i="78"/>
  <c r="M652" i="78"/>
  <c r="S652" i="105" s="1"/>
  <c r="N120" i="78"/>
  <c r="AA120" i="105" s="1"/>
  <c r="N120" i="105" s="1"/>
  <c r="O120" i="105" s="1"/>
  <c r="M596" i="78"/>
  <c r="S596" i="105" s="1"/>
  <c r="M827" i="78"/>
  <c r="S827" i="105" s="1"/>
  <c r="M827" i="105" s="1"/>
  <c r="M856" i="78"/>
  <c r="S856" i="105" s="1"/>
  <c r="N828" i="78"/>
  <c r="O828" i="78" s="1"/>
  <c r="M828" i="78"/>
  <c r="S828" i="105" s="1"/>
  <c r="N772" i="78"/>
  <c r="N136" i="78"/>
  <c r="AA136" i="105" s="1"/>
  <c r="N136" i="105" s="1"/>
  <c r="O136" i="105" s="1"/>
  <c r="M470" i="78"/>
  <c r="S470" i="105" s="1"/>
  <c r="M470" i="105" s="1"/>
  <c r="N811" i="78"/>
  <c r="M231" i="78"/>
  <c r="S231" i="105" s="1"/>
  <c r="M231" i="105" s="1"/>
  <c r="N539" i="78"/>
  <c r="N847" i="78"/>
  <c r="M196" i="78"/>
  <c r="S196" i="105" s="1"/>
  <c r="N553" i="78"/>
  <c r="M901" i="78"/>
  <c r="S901" i="105" s="1"/>
  <c r="N164" i="78"/>
  <c r="M643" i="78"/>
  <c r="S643" i="105" s="1"/>
  <c r="N997" i="78"/>
  <c r="O997" i="78" s="1"/>
  <c r="N417" i="78"/>
  <c r="O417" i="78" s="1"/>
  <c r="M731" i="78"/>
  <c r="M167" i="78"/>
  <c r="S167" i="105" s="1"/>
  <c r="N486" i="78"/>
  <c r="M786" i="78"/>
  <c r="S786" i="105" s="1"/>
  <c r="M150" i="78"/>
  <c r="S150" i="105" s="1"/>
  <c r="M150" i="105" s="1"/>
  <c r="M525" i="78"/>
  <c r="S525" i="105" s="1"/>
  <c r="N873" i="78"/>
  <c r="M319" i="78"/>
  <c r="S319" i="105" s="1"/>
  <c r="N672" i="78"/>
  <c r="N174" i="78"/>
  <c r="N722" i="78"/>
  <c r="O722" i="78" s="1"/>
  <c r="N254" i="78"/>
  <c r="O254" i="78" s="1"/>
  <c r="N767" i="78"/>
  <c r="O767" i="78" s="1"/>
  <c r="N279" i="78"/>
  <c r="O279" i="78" s="1"/>
  <c r="M723" i="78"/>
  <c r="S723" i="105" s="1"/>
  <c r="N256" i="78"/>
  <c r="O256" i="78" s="1"/>
  <c r="N723" i="78"/>
  <c r="M306" i="78"/>
  <c r="S306" i="105" s="1"/>
  <c r="M775" i="78"/>
  <c r="S775" i="105" s="1"/>
  <c r="M283" i="78"/>
  <c r="S283" i="105" s="1"/>
  <c r="M283" i="105" s="1"/>
  <c r="M802" i="78"/>
  <c r="S802" i="105" s="1"/>
  <c r="M802" i="105" s="1"/>
  <c r="M336" i="78"/>
  <c r="S336" i="105" s="1"/>
  <c r="M336" i="105" s="1"/>
  <c r="M779" i="78"/>
  <c r="S779" i="105" s="1"/>
  <c r="N286" i="78"/>
  <c r="AA286" i="105" s="1"/>
  <c r="N286" i="105" s="1"/>
  <c r="O286" i="105" s="1"/>
  <c r="M780" i="78"/>
  <c r="S780" i="105" s="1"/>
  <c r="M780" i="105" s="1"/>
  <c r="M388" i="78"/>
  <c r="S388" i="105" s="1"/>
  <c r="N850" i="78"/>
  <c r="O850" i="78" s="1"/>
  <c r="N366" i="78"/>
  <c r="O366" i="78" s="1"/>
  <c r="N735" i="78"/>
  <c r="O735" i="78" s="1"/>
  <c r="N343" i="78"/>
  <c r="O343" i="78" s="1"/>
  <c r="N785" i="78"/>
  <c r="N413" i="78"/>
  <c r="M302" i="78"/>
  <c r="S302" i="105" s="1"/>
  <c r="M302" i="105" s="1"/>
  <c r="N190" i="78"/>
  <c r="O190" i="78" s="1"/>
  <c r="N776" i="78"/>
  <c r="O776" i="78" s="1"/>
  <c r="N482" i="78"/>
  <c r="O482" i="78" s="1"/>
  <c r="N226" i="78"/>
  <c r="O226" i="78" s="1"/>
  <c r="N953" i="78"/>
  <c r="O953" i="78" s="1"/>
  <c r="N779" i="78"/>
  <c r="N527" i="78"/>
  <c r="O527" i="78" s="1"/>
  <c r="M242" i="78"/>
  <c r="S242" i="105" s="1"/>
  <c r="M242" i="105" s="1"/>
  <c r="M892" i="78"/>
  <c r="S892" i="105" s="1"/>
  <c r="N641" i="78"/>
  <c r="N466" i="78"/>
  <c r="O466" i="78" s="1"/>
  <c r="M168" i="78"/>
  <c r="S168" i="105" s="1"/>
  <c r="N929" i="78"/>
  <c r="O929" i="78" s="1"/>
  <c r="M896" i="78"/>
  <c r="S896" i="105" s="1"/>
  <c r="N897" i="78"/>
  <c r="M690" i="78"/>
  <c r="S690" i="105" s="1"/>
  <c r="M690" i="105" s="1"/>
  <c r="M399" i="78"/>
  <c r="S399" i="105" s="1"/>
  <c r="M399" i="105" s="1"/>
  <c r="N222" i="78"/>
  <c r="M873" i="78"/>
  <c r="S873" i="105" s="1"/>
  <c r="M873" i="105" s="1"/>
  <c r="M406" i="78"/>
  <c r="S406" i="105" s="1"/>
  <c r="N853" i="78"/>
  <c r="O853" i="78" s="1"/>
  <c r="M964" i="78"/>
  <c r="S964" i="105" s="1"/>
  <c r="M964" i="105" s="1"/>
  <c r="N681" i="78"/>
  <c r="AA681" i="105" s="1"/>
  <c r="N681" i="105" s="1"/>
  <c r="O681" i="105" s="1"/>
  <c r="M288" i="78"/>
  <c r="S288" i="105" s="1"/>
  <c r="M288" i="105" s="1"/>
  <c r="M708" i="78"/>
  <c r="S708" i="105" s="1"/>
  <c r="M708" i="105" s="1"/>
  <c r="M580" i="78"/>
  <c r="S580" i="105" s="1"/>
  <c r="M580" i="105" s="1"/>
  <c r="N968" i="78"/>
  <c r="O968" i="78" s="1"/>
  <c r="M412" i="78"/>
  <c r="S412" i="105" s="1"/>
  <c r="N596" i="78"/>
  <c r="N800" i="78"/>
  <c r="O800" i="78" s="1"/>
  <c r="N856" i="78"/>
  <c r="O856" i="78" s="1"/>
  <c r="M296" i="78"/>
  <c r="S296" i="105" s="1"/>
  <c r="N268" i="78"/>
  <c r="M268" i="78"/>
  <c r="S268" i="105" s="1"/>
  <c r="M268" i="105" s="1"/>
  <c r="N240" i="78"/>
  <c r="O240" i="78" s="1"/>
  <c r="N151" i="78"/>
  <c r="O151" i="78" s="1"/>
  <c r="M482" i="78"/>
  <c r="S482" i="105" s="1"/>
  <c r="M831" i="78"/>
  <c r="S831" i="105" s="1"/>
  <c r="M252" i="78"/>
  <c r="S252" i="105" s="1"/>
  <c r="M252" i="105" s="1"/>
  <c r="M559" i="78"/>
  <c r="S559" i="105" s="1"/>
  <c r="M559" i="105" s="1"/>
  <c r="N866" i="78"/>
  <c r="O866" i="78" s="1"/>
  <c r="N215" i="78"/>
  <c r="N588" i="78"/>
  <c r="O588" i="78" s="1"/>
  <c r="N920" i="78"/>
  <c r="AA920" i="105" s="1"/>
  <c r="N920" i="105" s="1"/>
  <c r="O920" i="105" s="1"/>
  <c r="M185" i="78"/>
  <c r="S185" i="105" s="1"/>
  <c r="M663" i="78"/>
  <c r="S663" i="105" s="1"/>
  <c r="M663" i="105" s="1"/>
  <c r="N1010" i="78"/>
  <c r="N437" i="78"/>
  <c r="O437" i="78" s="1"/>
  <c r="N751" i="78"/>
  <c r="O751" i="78" s="1"/>
  <c r="M187" i="78"/>
  <c r="S187" i="105" s="1"/>
  <c r="M187" i="105" s="1"/>
  <c r="N503" i="78"/>
  <c r="O503" i="78" s="1"/>
  <c r="M807" i="78"/>
  <c r="S807" i="105" s="1"/>
  <c r="N168" i="78"/>
  <c r="O168" i="78" s="1"/>
  <c r="N558" i="78"/>
  <c r="O558" i="78" s="1"/>
  <c r="M893" i="78"/>
  <c r="S893" i="105" s="1"/>
  <c r="M338" i="78"/>
  <c r="S338" i="105" s="1"/>
  <c r="M691" i="78"/>
  <c r="S691" i="105" s="1"/>
  <c r="N199" i="78"/>
  <c r="O199" i="78" s="1"/>
  <c r="N745" i="78"/>
  <c r="O745" i="78" s="1"/>
  <c r="M279" i="78"/>
  <c r="S279" i="105" s="1"/>
  <c r="M790" i="78"/>
  <c r="S790" i="105" s="1"/>
  <c r="M790" i="105" s="1"/>
  <c r="N304" i="78"/>
  <c r="O304" i="78" s="1"/>
  <c r="N773" i="78"/>
  <c r="O773" i="78" s="1"/>
  <c r="M280" i="78"/>
  <c r="S280" i="105" s="1"/>
  <c r="M280" i="105" s="1"/>
  <c r="M774" i="78"/>
  <c r="S774" i="105" s="1"/>
  <c r="M774" i="105" s="1"/>
  <c r="M332" i="78"/>
  <c r="S332" i="105" s="1"/>
  <c r="N791" i="78"/>
  <c r="O791" i="78" s="1"/>
  <c r="N310" i="78"/>
  <c r="O310" i="78" s="1"/>
  <c r="N844" i="78"/>
  <c r="AA844" i="105" s="1"/>
  <c r="N844" i="105" s="1"/>
  <c r="O844" i="105" s="1"/>
  <c r="M359" i="78"/>
  <c r="S359" i="105" s="1"/>
  <c r="M359" i="105" s="1"/>
  <c r="N803" i="78"/>
  <c r="O803" i="78" s="1"/>
  <c r="M313" i="78"/>
  <c r="S313" i="105" s="1"/>
  <c r="N846" i="78"/>
  <c r="O846" i="78" s="1"/>
  <c r="M413" i="78"/>
  <c r="S413" i="105" s="1"/>
  <c r="M413" i="105" s="1"/>
  <c r="M871" i="78"/>
  <c r="S871" i="105" s="1"/>
  <c r="M871" i="105" s="1"/>
  <c r="M391" i="78"/>
  <c r="S391" i="105" s="1"/>
  <c r="M759" i="78"/>
  <c r="S759" i="105" s="1"/>
  <c r="M759" i="105" s="1"/>
  <c r="M367" i="78"/>
  <c r="S367" i="105" s="1"/>
  <c r="M367" i="105" s="1"/>
  <c r="M835" i="78"/>
  <c r="S835" i="105" s="1"/>
  <c r="N514" i="78"/>
  <c r="O514" i="78" s="1"/>
  <c r="N369" i="78"/>
  <c r="O369" i="78" s="1"/>
  <c r="N225" i="78"/>
  <c r="O225" i="78" s="1"/>
  <c r="N809" i="78"/>
  <c r="O809" i="78" s="1"/>
  <c r="M523" i="78"/>
  <c r="S523" i="105" s="1"/>
  <c r="M523" i="105" s="1"/>
  <c r="M271" i="78"/>
  <c r="S271" i="105" s="1"/>
  <c r="M271" i="105" s="1"/>
  <c r="M990" i="78"/>
  <c r="S990" i="105" s="1"/>
  <c r="N812" i="78"/>
  <c r="O812" i="78" s="1"/>
  <c r="M562" i="78"/>
  <c r="S562" i="105" s="1"/>
  <c r="M562" i="105" s="1"/>
  <c r="M278" i="78"/>
  <c r="S278" i="105" s="1"/>
  <c r="M278" i="105" s="1"/>
  <c r="M925" i="78"/>
  <c r="S925" i="105" s="1"/>
  <c r="M676" i="78"/>
  <c r="S676" i="105" s="1"/>
  <c r="M676" i="105" s="1"/>
  <c r="N498" i="78"/>
  <c r="O498" i="78" s="1"/>
  <c r="N245" i="78"/>
  <c r="O245" i="78" s="1"/>
  <c r="M971" i="78"/>
  <c r="S971" i="105" s="1"/>
  <c r="M971" i="105" s="1"/>
  <c r="M974" i="78"/>
  <c r="S974" i="105" s="1"/>
  <c r="M974" i="105" s="1"/>
  <c r="N931" i="78"/>
  <c r="O931" i="78" s="1"/>
  <c r="N724" i="78"/>
  <c r="N439" i="78"/>
  <c r="O439" i="78" s="1"/>
  <c r="M259" i="78"/>
  <c r="S259" i="105" s="1"/>
  <c r="M913" i="78"/>
  <c r="S913" i="105" s="1"/>
  <c r="N659" i="78"/>
  <c r="O659" i="78" s="1"/>
  <c r="M881" i="78"/>
  <c r="S881" i="105" s="1"/>
  <c r="M881" i="105" s="1"/>
  <c r="N461" i="78"/>
  <c r="O461" i="78" s="1"/>
  <c r="M572" i="78"/>
  <c r="S572" i="105" s="1"/>
  <c r="N289" i="78"/>
  <c r="M764" i="78"/>
  <c r="S764" i="105" s="1"/>
  <c r="N580" i="78"/>
  <c r="M996" i="78"/>
  <c r="S996" i="105" s="1"/>
  <c r="M996" i="105" s="1"/>
  <c r="N352" i="78"/>
  <c r="O352" i="78" s="1"/>
  <c r="M968" i="78"/>
  <c r="S968" i="105" s="1"/>
  <c r="M968" i="105" s="1"/>
  <c r="N884" i="78"/>
  <c r="O884" i="78" s="1"/>
  <c r="M884" i="78"/>
  <c r="S884" i="105" s="1"/>
  <c r="M884" i="105" s="1"/>
  <c r="N296" i="78"/>
  <c r="M743" i="78"/>
  <c r="S743" i="105" s="1"/>
  <c r="M743" i="105" s="1"/>
  <c r="N715" i="78"/>
  <c r="AA715" i="105" s="1"/>
  <c r="M715" i="78"/>
  <c r="S715" i="105" s="1"/>
  <c r="N603" i="78"/>
  <c r="O603" i="78" s="1"/>
  <c r="M169" i="78"/>
  <c r="S169" i="105" s="1"/>
  <c r="M500" i="78"/>
  <c r="S500" i="105" s="1"/>
  <c r="M500" i="105" s="1"/>
  <c r="N843" i="78"/>
  <c r="O843" i="78" s="1"/>
  <c r="M273" i="78"/>
  <c r="S273" i="105" s="1"/>
  <c r="N579" i="78"/>
  <c r="M885" i="78"/>
  <c r="S885" i="105" s="1"/>
  <c r="M885" i="105" s="1"/>
  <c r="M251" i="78"/>
  <c r="S251" i="105" s="1"/>
  <c r="M251" i="105" s="1"/>
  <c r="M608" i="78"/>
  <c r="S608" i="105" s="1"/>
  <c r="M608" i="105" s="1"/>
  <c r="N935" i="78"/>
  <c r="M254" i="78"/>
  <c r="S254" i="105" s="1"/>
  <c r="M254" i="105" s="1"/>
  <c r="N676" i="78"/>
  <c r="O676" i="78" s="1"/>
  <c r="N110" i="78"/>
  <c r="N450" i="78"/>
  <c r="O450" i="78" s="1"/>
  <c r="M767" i="78"/>
  <c r="S767" i="105" s="1"/>
  <c r="M200" i="78"/>
  <c r="S200" i="105" s="1"/>
  <c r="M524" i="78"/>
  <c r="S524" i="105" s="1"/>
  <c r="M524" i="105" s="1"/>
  <c r="N822" i="78"/>
  <c r="N201" i="78"/>
  <c r="N593" i="78"/>
  <c r="M912" i="78"/>
  <c r="S912" i="105" s="1"/>
  <c r="M357" i="78"/>
  <c r="S357" i="105" s="1"/>
  <c r="M705" i="78"/>
  <c r="S705" i="105" s="1"/>
  <c r="M224" i="78"/>
  <c r="S224" i="105" s="1"/>
  <c r="M224" i="105" s="1"/>
  <c r="M763" i="78"/>
  <c r="S763" i="105" s="1"/>
  <c r="M304" i="78"/>
  <c r="S304" i="105" s="1"/>
  <c r="M814" i="78"/>
  <c r="S814" i="105" s="1"/>
  <c r="M354" i="78"/>
  <c r="S354" i="105" s="1"/>
  <c r="M354" i="105" s="1"/>
  <c r="N790" i="78"/>
  <c r="O790" i="78" s="1"/>
  <c r="N305" i="78"/>
  <c r="O305" i="78" s="1"/>
  <c r="M791" i="78"/>
  <c r="S791" i="105" s="1"/>
  <c r="M791" i="105" s="1"/>
  <c r="M374" i="78"/>
  <c r="S374" i="105" s="1"/>
  <c r="M374" i="105" s="1"/>
  <c r="M816" i="78"/>
  <c r="S816" i="105" s="1"/>
  <c r="M335" i="78"/>
  <c r="S335" i="105" s="1"/>
  <c r="M335" i="105" s="1"/>
  <c r="M891" i="78"/>
  <c r="S891" i="105" s="1"/>
  <c r="M891" i="105" s="1"/>
  <c r="M385" i="78"/>
  <c r="S385" i="105" s="1"/>
  <c r="M829" i="78"/>
  <c r="S829" i="105" s="1"/>
  <c r="M337" i="78"/>
  <c r="S337" i="105" s="1"/>
  <c r="N869" i="78"/>
  <c r="O869" i="78" s="1"/>
  <c r="M431" i="78"/>
  <c r="S431" i="105" s="1"/>
  <c r="M431" i="105" s="1"/>
  <c r="N894" i="78"/>
  <c r="O894" i="78" s="1"/>
  <c r="M416" i="78"/>
  <c r="S416" i="105" s="1"/>
  <c r="M834" i="78"/>
  <c r="S834" i="105" s="1"/>
  <c r="N392" i="78"/>
  <c r="M860" i="78"/>
  <c r="S860" i="105" s="1"/>
  <c r="N552" i="78"/>
  <c r="M414" i="78"/>
  <c r="S414" i="105" s="1"/>
  <c r="N263" i="78"/>
  <c r="M844" i="78"/>
  <c r="S844" i="105" s="1"/>
  <c r="M556" i="78"/>
  <c r="S556" i="105" s="1"/>
  <c r="M556" i="105" s="1"/>
  <c r="M381" i="78"/>
  <c r="S381" i="105" s="1"/>
  <c r="N158" i="78"/>
  <c r="O158" i="78" s="1"/>
  <c r="M851" i="78"/>
  <c r="S851" i="105" s="1"/>
  <c r="M599" i="78"/>
  <c r="S599" i="105" s="1"/>
  <c r="N313" i="78"/>
  <c r="O313" i="78" s="1"/>
  <c r="M963" i="78"/>
  <c r="S963" i="105" s="1"/>
  <c r="M710" i="78"/>
  <c r="S710" i="105" s="1"/>
  <c r="N531" i="78"/>
  <c r="O531" i="78" s="1"/>
  <c r="N356" i="78"/>
  <c r="O356" i="78" s="1"/>
  <c r="M1004" i="78"/>
  <c r="S1004" i="105" s="1"/>
  <c r="M137" i="78"/>
  <c r="S137" i="105" s="1"/>
  <c r="M137" i="105" s="1"/>
  <c r="N974" i="78"/>
  <c r="N757" i="78"/>
  <c r="AA757" i="105" s="1"/>
  <c r="N582" i="78"/>
  <c r="M299" i="78"/>
  <c r="S299" i="105" s="1"/>
  <c r="M299" i="105" s="1"/>
  <c r="N947" i="78"/>
  <c r="M417" i="78"/>
  <c r="S417" i="105" s="1"/>
  <c r="M417" i="105" s="1"/>
  <c r="N388" i="78"/>
  <c r="M221" i="78"/>
  <c r="S221" i="105" s="1"/>
  <c r="M489" i="78"/>
  <c r="S489" i="105" s="1"/>
  <c r="N964" i="78"/>
  <c r="M180" i="78"/>
  <c r="S180" i="105" s="1"/>
  <c r="N288" i="78"/>
  <c r="O288" i="78" s="1"/>
  <c r="M692" i="78"/>
  <c r="S692" i="105" s="1"/>
  <c r="M692" i="105" s="1"/>
  <c r="N996" i="78"/>
  <c r="M436" i="78"/>
  <c r="S436" i="105" s="1"/>
  <c r="M436" i="105" s="1"/>
  <c r="N855" i="78"/>
  <c r="O855" i="78" s="1"/>
  <c r="M352" i="78"/>
  <c r="S352" i="105" s="1"/>
  <c r="M352" i="105" s="1"/>
  <c r="N324" i="78"/>
  <c r="M324" i="78"/>
  <c r="S324" i="105" s="1"/>
  <c r="M324" i="105" s="1"/>
  <c r="N743" i="78"/>
  <c r="M183" i="78"/>
  <c r="S183" i="105" s="1"/>
  <c r="M183" i="105" s="1"/>
  <c r="N155" i="78"/>
  <c r="M155" i="78"/>
  <c r="S155" i="105" s="1"/>
  <c r="N127" i="78"/>
  <c r="M188" i="78"/>
  <c r="S188" i="105" s="1"/>
  <c r="M515" i="78"/>
  <c r="S515" i="105" s="1"/>
  <c r="M863" i="78"/>
  <c r="S863" i="105" s="1"/>
  <c r="M863" i="105" s="1"/>
  <c r="M285" i="78"/>
  <c r="S285" i="105" s="1"/>
  <c r="N592" i="78"/>
  <c r="O592" i="78" s="1"/>
  <c r="N896" i="78"/>
  <c r="AA896" i="105" s="1"/>
  <c r="N896" i="105" s="1"/>
  <c r="O896" i="105" s="1"/>
  <c r="M272" i="78"/>
  <c r="S272" i="105" s="1"/>
  <c r="M272" i="105" s="1"/>
  <c r="M621" i="78"/>
  <c r="S621" i="105" s="1"/>
  <c r="M976" i="78"/>
  <c r="S976" i="105" s="1"/>
  <c r="M976" i="105" s="1"/>
  <c r="N274" i="78"/>
  <c r="O274" i="78" s="1"/>
  <c r="N711" i="78"/>
  <c r="O711" i="78" s="1"/>
  <c r="M131" i="78"/>
  <c r="S131" i="105" s="1"/>
  <c r="M471" i="78"/>
  <c r="S471" i="105" s="1"/>
  <c r="M471" i="105" s="1"/>
  <c r="M785" i="78"/>
  <c r="S785" i="105" s="1"/>
  <c r="M785" i="105" s="1"/>
  <c r="N220" i="78"/>
  <c r="AA220" i="105" s="1"/>
  <c r="N220" i="105" s="1"/>
  <c r="O220" i="105" s="1"/>
  <c r="N537" i="78"/>
  <c r="N839" i="78"/>
  <c r="O839" i="78" s="1"/>
  <c r="M222" i="78"/>
  <c r="S222" i="105" s="1"/>
  <c r="M222" i="105" s="1"/>
  <c r="M613" i="78"/>
  <c r="S613" i="105" s="1"/>
  <c r="N925" i="78"/>
  <c r="N370" i="78"/>
  <c r="M745" i="78"/>
  <c r="S745" i="105" s="1"/>
  <c r="N248" i="78"/>
  <c r="O248" i="78" s="1"/>
  <c r="M788" i="78"/>
  <c r="S788" i="105" s="1"/>
  <c r="M788" i="105" s="1"/>
  <c r="N329" i="78"/>
  <c r="N838" i="78"/>
  <c r="O838" i="78" s="1"/>
  <c r="N371" i="78"/>
  <c r="M815" i="78"/>
  <c r="S815" i="105" s="1"/>
  <c r="M815" i="105" s="1"/>
  <c r="N331" i="78"/>
  <c r="O331" i="78" s="1"/>
  <c r="N815" i="78"/>
  <c r="N422" i="78"/>
  <c r="N840" i="78"/>
  <c r="N358" i="78"/>
  <c r="AA358" i="105" s="1"/>
  <c r="N358" i="105" s="1"/>
  <c r="O358" i="105" s="1"/>
  <c r="N914" i="78"/>
  <c r="AA914" i="105" s="1"/>
  <c r="N914" i="105" s="1"/>
  <c r="O914" i="105" s="1"/>
  <c r="N409" i="78"/>
  <c r="AA409" i="105" s="1"/>
  <c r="N409" i="105" s="1"/>
  <c r="O409" i="105" s="1"/>
  <c r="N845" i="78"/>
  <c r="N360" i="78"/>
  <c r="M917" i="78"/>
  <c r="S917" i="105" s="1"/>
  <c r="M917" i="105" s="1"/>
  <c r="N454" i="78"/>
  <c r="O454" i="78" s="1"/>
  <c r="M918" i="78"/>
  <c r="S918" i="105" s="1"/>
  <c r="M918" i="105" s="1"/>
  <c r="N441" i="78"/>
  <c r="M878" i="78"/>
  <c r="S878" i="105" s="1"/>
  <c r="N416" i="78"/>
  <c r="O416" i="78" s="1"/>
  <c r="N878" i="78"/>
  <c r="M622" i="78"/>
  <c r="S622" i="105" s="1"/>
  <c r="M447" i="78"/>
  <c r="S447" i="105" s="1"/>
  <c r="M447" i="105" s="1"/>
  <c r="N302" i="78"/>
  <c r="O302" i="78" s="1"/>
  <c r="N879" i="78"/>
  <c r="M593" i="78"/>
  <c r="S593" i="105" s="1"/>
  <c r="N448" i="78"/>
  <c r="M194" i="78"/>
  <c r="S194" i="105" s="1"/>
  <c r="M888" i="78"/>
  <c r="S888" i="105" s="1"/>
  <c r="N671" i="78"/>
  <c r="N353" i="78"/>
  <c r="N119" i="78"/>
  <c r="O119" i="78" s="1"/>
  <c r="M751" i="78"/>
  <c r="S751" i="105" s="1"/>
  <c r="N567" i="78"/>
  <c r="N390" i="78"/>
  <c r="AA390" i="105" s="1"/>
  <c r="N390" i="105" s="1"/>
  <c r="O390" i="105" s="1"/>
  <c r="N133" i="78"/>
  <c r="N171" i="78"/>
  <c r="N1007" i="78"/>
  <c r="O1007" i="78" s="1"/>
  <c r="M799" i="78"/>
  <c r="S799" i="105" s="1"/>
  <c r="M799" i="105" s="1"/>
  <c r="M616" i="78"/>
  <c r="S616" i="105" s="1"/>
  <c r="N334" i="78"/>
  <c r="O334" i="78" s="1"/>
  <c r="N981" i="78"/>
  <c r="O981" i="78" s="1"/>
  <c r="M118" i="78"/>
  <c r="S118" i="105" s="1"/>
  <c r="M118" i="105" s="1"/>
  <c r="M552" i="78"/>
  <c r="S552" i="105" s="1"/>
  <c r="N992" i="78"/>
  <c r="N572" i="78"/>
  <c r="N709" i="78"/>
  <c r="O709" i="78" s="1"/>
  <c r="N764" i="78"/>
  <c r="AA764" i="105" s="1"/>
  <c r="N764" i="105" s="1"/>
  <c r="O764" i="105" s="1"/>
  <c r="M464" i="78"/>
  <c r="S464" i="105" s="1"/>
  <c r="N436" i="78"/>
  <c r="O436" i="78" s="1"/>
  <c r="N267" i="78"/>
  <c r="AA267" i="105" s="1"/>
  <c r="M239" i="78"/>
  <c r="S239" i="105" s="1"/>
  <c r="M855" i="78"/>
  <c r="S855" i="105" s="1"/>
  <c r="N771" i="78"/>
  <c r="M771" i="78"/>
  <c r="S771" i="105" s="1"/>
  <c r="N183" i="78"/>
  <c r="O183" i="78" s="1"/>
  <c r="M630" i="78"/>
  <c r="S630" i="105" s="1"/>
  <c r="M630" i="105" s="1"/>
  <c r="N994" i="78"/>
  <c r="M994" i="78"/>
  <c r="S994" i="105" s="1"/>
  <c r="M574" i="78"/>
  <c r="S574" i="105" s="1"/>
  <c r="M219" i="78"/>
  <c r="S219" i="105" s="1"/>
  <c r="M532" i="78"/>
  <c r="S532" i="105" s="1"/>
  <c r="M532" i="105" s="1"/>
  <c r="N892" i="78"/>
  <c r="N306" i="78"/>
  <c r="M612" i="78"/>
  <c r="S612" i="105" s="1"/>
  <c r="N915" i="78"/>
  <c r="N285" i="78"/>
  <c r="M641" i="78"/>
  <c r="S641" i="105" s="1"/>
  <c r="M641" i="105" s="1"/>
  <c r="M991" i="78"/>
  <c r="S991" i="105" s="1"/>
  <c r="N287" i="78"/>
  <c r="O287" i="78" s="1"/>
  <c r="N750" i="78"/>
  <c r="O750" i="78" s="1"/>
  <c r="M145" i="78"/>
  <c r="S145" i="105" s="1"/>
  <c r="N483" i="78"/>
  <c r="M806" i="78"/>
  <c r="S806" i="105" s="1"/>
  <c r="M806" i="105" s="1"/>
  <c r="N241" i="78"/>
  <c r="M557" i="78"/>
  <c r="S557" i="105" s="1"/>
  <c r="N860" i="78"/>
  <c r="N242" i="78"/>
  <c r="M633" i="78"/>
  <c r="S633" i="105" s="1"/>
  <c r="M633" i="105" s="1"/>
  <c r="N946" i="78"/>
  <c r="O946" i="78" s="1"/>
  <c r="M392" i="78"/>
  <c r="S392" i="105" s="1"/>
  <c r="M758" i="78"/>
  <c r="S758" i="105" s="1"/>
  <c r="M758" i="105" s="1"/>
  <c r="N315" i="78"/>
  <c r="N835" i="78"/>
  <c r="O835" i="78" s="1"/>
  <c r="M370" i="78"/>
  <c r="S370" i="105" s="1"/>
  <c r="M886" i="78"/>
  <c r="S886" i="105" s="1"/>
  <c r="M396" i="78"/>
  <c r="S396" i="105" s="1"/>
  <c r="M396" i="105" s="1"/>
  <c r="M839" i="78"/>
  <c r="S839" i="105" s="1"/>
  <c r="N354" i="78"/>
  <c r="M840" i="78"/>
  <c r="S840" i="105" s="1"/>
  <c r="N446" i="78"/>
  <c r="M865" i="78"/>
  <c r="S865" i="105" s="1"/>
  <c r="M865" i="105" s="1"/>
  <c r="M383" i="78"/>
  <c r="S383" i="105" s="1"/>
  <c r="M934" i="78"/>
  <c r="S934" i="105" s="1"/>
  <c r="M934" i="105" s="1"/>
  <c r="M427" i="78"/>
  <c r="S427" i="105" s="1"/>
  <c r="N868" i="78"/>
  <c r="O868" i="78" s="1"/>
  <c r="N386" i="78"/>
  <c r="M939" i="78"/>
  <c r="S939" i="105" s="1"/>
  <c r="M939" i="105" s="1"/>
  <c r="M478" i="78"/>
  <c r="S478" i="105" s="1"/>
  <c r="M941" i="78"/>
  <c r="S941" i="105" s="1"/>
  <c r="M465" i="78"/>
  <c r="S465" i="105" s="1"/>
  <c r="M465" i="105" s="1"/>
  <c r="N898" i="78"/>
  <c r="O898" i="78" s="1"/>
  <c r="N465" i="78"/>
  <c r="O465" i="78" s="1"/>
  <c r="M899" i="78"/>
  <c r="S899" i="105" s="1"/>
  <c r="N663" i="78"/>
  <c r="M480" i="78"/>
  <c r="S480" i="105" s="1"/>
  <c r="M480" i="105" s="1"/>
  <c r="M339" i="78"/>
  <c r="S339" i="105" s="1"/>
  <c r="M916" i="78"/>
  <c r="S916" i="105" s="1"/>
  <c r="M916" i="105" s="1"/>
  <c r="N626" i="78"/>
  <c r="M483" i="78"/>
  <c r="S483" i="105" s="1"/>
  <c r="M230" i="78"/>
  <c r="S230" i="105" s="1"/>
  <c r="N919" i="78"/>
  <c r="O919" i="78" s="1"/>
  <c r="N705" i="78"/>
  <c r="O705" i="78" s="1"/>
  <c r="M389" i="78"/>
  <c r="S389" i="105" s="1"/>
  <c r="M389" i="105" s="1"/>
  <c r="N163" i="78"/>
  <c r="O163" i="78" s="1"/>
  <c r="M784" i="78"/>
  <c r="S784" i="105" s="1"/>
  <c r="M784" i="105" s="1"/>
  <c r="M607" i="78"/>
  <c r="S607" i="105" s="1"/>
  <c r="M425" i="78"/>
  <c r="S425" i="105" s="1"/>
  <c r="M425" i="105" s="1"/>
  <c r="M171" i="78"/>
  <c r="S171" i="105" s="1"/>
  <c r="M212" i="78"/>
  <c r="S212" i="105" s="1"/>
  <c r="N172" i="78"/>
  <c r="O172" i="78" s="1"/>
  <c r="M833" i="78"/>
  <c r="S833" i="105" s="1"/>
  <c r="M649" i="78"/>
  <c r="S649" i="105" s="1"/>
  <c r="N368" i="78"/>
  <c r="O368" i="78" s="1"/>
  <c r="M1019" i="78"/>
  <c r="S1019" i="105" s="1"/>
  <c r="N213" i="78"/>
  <c r="O213" i="78" s="1"/>
  <c r="M639" i="78"/>
  <c r="S639" i="105" s="1"/>
  <c r="M639" i="105" s="1"/>
  <c r="N393" i="78"/>
  <c r="O393" i="78" s="1"/>
  <c r="N727" i="78"/>
  <c r="AA727" i="105" s="1"/>
  <c r="N727" i="105" s="1"/>
  <c r="O727" i="105" s="1"/>
  <c r="M600" i="78"/>
  <c r="S600" i="105" s="1"/>
  <c r="N180" i="78"/>
  <c r="M317" i="78"/>
  <c r="S317" i="105" s="1"/>
  <c r="N692" i="78"/>
  <c r="N295" i="78"/>
  <c r="M267" i="78"/>
  <c r="S267" i="105" s="1"/>
  <c r="M267" i="105" s="1"/>
  <c r="M322" i="78"/>
  <c r="S322" i="105" s="1"/>
  <c r="N686" i="78"/>
  <c r="N239" i="78"/>
  <c r="N211" i="78"/>
  <c r="M211" i="78"/>
  <c r="S211" i="105" s="1"/>
  <c r="N630" i="78"/>
  <c r="O630" i="78" s="1"/>
  <c r="N238" i="78"/>
  <c r="O238" i="78" s="1"/>
  <c r="N210" i="78"/>
  <c r="M210" i="78"/>
  <c r="S210" i="105" s="1"/>
  <c r="M182" i="78"/>
  <c r="S182" i="105" s="1"/>
  <c r="N252" i="78"/>
  <c r="O252" i="78" s="1"/>
  <c r="N550" i="78"/>
  <c r="M923" i="78"/>
  <c r="S923" i="105" s="1"/>
  <c r="N326" i="78"/>
  <c r="O326" i="78" s="1"/>
  <c r="M627" i="78"/>
  <c r="S627" i="105" s="1"/>
  <c r="M929" i="78"/>
  <c r="S929" i="105" s="1"/>
  <c r="M929" i="105" s="1"/>
  <c r="M307" i="78"/>
  <c r="S307" i="105" s="1"/>
  <c r="M661" i="78"/>
  <c r="S661" i="105" s="1"/>
  <c r="N1008" i="78"/>
  <c r="O1008" i="78" s="1"/>
  <c r="M309" i="78"/>
  <c r="S309" i="105" s="1"/>
  <c r="M766" i="78"/>
  <c r="S766" i="105" s="1"/>
  <c r="N165" i="78"/>
  <c r="N502" i="78"/>
  <c r="N819" i="78"/>
  <c r="O819" i="78" s="1"/>
  <c r="M256" i="78"/>
  <c r="S256" i="105" s="1"/>
  <c r="N578" i="78"/>
  <c r="N872" i="78"/>
  <c r="N257" i="78"/>
  <c r="M647" i="78"/>
  <c r="S647" i="105" s="1"/>
  <c r="M647" i="105" s="1"/>
  <c r="M962" i="78"/>
  <c r="S962" i="105" s="1"/>
  <c r="N425" i="78"/>
  <c r="N795" i="78"/>
  <c r="O795" i="78" s="1"/>
  <c r="M340" i="78"/>
  <c r="S340" i="105" s="1"/>
  <c r="N859" i="78"/>
  <c r="O859" i="78" s="1"/>
  <c r="M421" i="78"/>
  <c r="S421" i="105" s="1"/>
  <c r="N902" i="78"/>
  <c r="O902" i="78" s="1"/>
  <c r="N421" i="78"/>
  <c r="O421" i="78" s="1"/>
  <c r="M864" i="78"/>
  <c r="S864" i="105" s="1"/>
  <c r="M397" i="78"/>
  <c r="S397" i="105" s="1"/>
  <c r="N864" i="78"/>
  <c r="N470" i="78"/>
  <c r="AA470" i="105" s="1"/>
  <c r="N470" i="105" s="1"/>
  <c r="O470" i="105" s="1"/>
  <c r="N887" i="78"/>
  <c r="M408" i="78"/>
  <c r="S408" i="105" s="1"/>
  <c r="M408" i="105" s="1"/>
  <c r="N957" i="78"/>
  <c r="M451" i="78"/>
  <c r="S451" i="105" s="1"/>
  <c r="M915" i="78"/>
  <c r="S915" i="105" s="1"/>
  <c r="N430" i="78"/>
  <c r="N962" i="78"/>
  <c r="O962" i="78" s="1"/>
  <c r="N549" i="78"/>
  <c r="N963" i="78"/>
  <c r="M481" i="78"/>
  <c r="S481" i="105" s="1"/>
  <c r="M481" i="105" s="1"/>
  <c r="N921" i="78"/>
  <c r="N481" i="78"/>
  <c r="M948" i="78"/>
  <c r="S948" i="105" s="1"/>
  <c r="M696" i="78"/>
  <c r="S696" i="105" s="1"/>
  <c r="M696" i="105" s="1"/>
  <c r="N515" i="78"/>
  <c r="O515" i="78" s="1"/>
  <c r="N374" i="78"/>
  <c r="O374" i="78" s="1"/>
  <c r="M950" i="78"/>
  <c r="S950" i="105" s="1"/>
  <c r="M950" i="105" s="1"/>
  <c r="M668" i="78"/>
  <c r="S668" i="105" s="1"/>
  <c r="N524" i="78"/>
  <c r="M308" i="78"/>
  <c r="S308" i="105" s="1"/>
  <c r="M955" i="78"/>
  <c r="S955" i="105" s="1"/>
  <c r="M955" i="105" s="1"/>
  <c r="M744" i="78"/>
  <c r="S744" i="105" s="1"/>
  <c r="N423" i="78"/>
  <c r="M201" i="78"/>
  <c r="S201" i="105" s="1"/>
  <c r="M201" i="105" s="1"/>
  <c r="M822" i="78"/>
  <c r="S822" i="105" s="1"/>
  <c r="M642" i="78"/>
  <c r="S642" i="105" s="1"/>
  <c r="M499" i="78"/>
  <c r="S499" i="105" s="1"/>
  <c r="N207" i="78"/>
  <c r="N247" i="78"/>
  <c r="O247" i="78" s="1"/>
  <c r="M286" i="78"/>
  <c r="S286" i="105" s="1"/>
  <c r="M286" i="105" s="1"/>
  <c r="N867" i="78"/>
  <c r="N690" i="78"/>
  <c r="AA690" i="105" s="1"/>
  <c r="N690" i="105" s="1"/>
  <c r="O690" i="105" s="1"/>
  <c r="N443" i="78"/>
  <c r="M117" i="78"/>
  <c r="S117" i="105" s="1"/>
  <c r="M117" i="105" s="1"/>
  <c r="M387" i="78"/>
  <c r="S387" i="105" s="1"/>
  <c r="N725" i="78"/>
  <c r="O725" i="78" s="1"/>
  <c r="M477" i="78"/>
  <c r="S477" i="105" s="1"/>
  <c r="N817" i="78"/>
  <c r="O817" i="78" s="1"/>
  <c r="M208" i="78"/>
  <c r="S208" i="105" s="1"/>
  <c r="M709" i="78"/>
  <c r="S709" i="105" s="1"/>
  <c r="M709" i="105" s="1"/>
  <c r="M344" i="78"/>
  <c r="S344" i="105" s="1"/>
  <c r="N464" i="78"/>
  <c r="O464" i="78" s="1"/>
  <c r="M742" i="78"/>
  <c r="S742" i="105" s="1"/>
  <c r="N322" i="78"/>
  <c r="O322" i="78" s="1"/>
  <c r="M769" i="78"/>
  <c r="S769" i="105" s="1"/>
  <c r="N294" i="78"/>
  <c r="M686" i="78"/>
  <c r="S686" i="105" s="1"/>
  <c r="N658" i="78"/>
  <c r="O658" i="78" s="1"/>
  <c r="M658" i="78"/>
  <c r="S658" i="105" s="1"/>
  <c r="M238" i="78"/>
  <c r="S238" i="105" s="1"/>
  <c r="N685" i="78"/>
  <c r="O685" i="78" s="1"/>
  <c r="M685" i="78"/>
  <c r="S685" i="105" s="1"/>
  <c r="N657" i="78"/>
  <c r="O657" i="78" s="1"/>
  <c r="M657" i="78"/>
  <c r="S657" i="105" s="1"/>
  <c r="N272" i="78"/>
  <c r="AA272" i="105" s="1"/>
  <c r="N272" i="105" s="1"/>
  <c r="O272" i="105" s="1"/>
  <c r="M564" i="78"/>
  <c r="S564" i="105" s="1"/>
  <c r="M564" i="105" s="1"/>
  <c r="N941" i="78"/>
  <c r="N339" i="78"/>
  <c r="N644" i="78"/>
  <c r="O644" i="78" s="1"/>
  <c r="M949" i="78"/>
  <c r="S949" i="105" s="1"/>
  <c r="M949" i="105" s="1"/>
  <c r="M328" i="78"/>
  <c r="S328" i="105" s="1"/>
  <c r="M675" i="78"/>
  <c r="S675" i="105" s="1"/>
  <c r="M109" i="78"/>
  <c r="S109" i="105" s="1"/>
  <c r="M343" i="78"/>
  <c r="S343" i="105" s="1"/>
  <c r="M343" i="105" s="1"/>
  <c r="N784" i="78"/>
  <c r="M199" i="78"/>
  <c r="S199" i="105" s="1"/>
  <c r="N523" i="78"/>
  <c r="O523" i="78" s="1"/>
  <c r="N871" i="78"/>
  <c r="N276" i="78"/>
  <c r="N611" i="78"/>
  <c r="N891" i="78"/>
  <c r="N312" i="78"/>
  <c r="O312" i="78" s="1"/>
  <c r="M667" i="78"/>
  <c r="S667" i="105" s="1"/>
  <c r="M667" i="105" s="1"/>
  <c r="N980" i="78"/>
  <c r="O980" i="78" s="1"/>
  <c r="M466" i="78"/>
  <c r="S466" i="105" s="1"/>
  <c r="M466" i="105" s="1"/>
  <c r="M813" i="78"/>
  <c r="S813" i="105" s="1"/>
  <c r="N387" i="78"/>
  <c r="O387" i="78" s="1"/>
  <c r="N875" i="78"/>
  <c r="M445" i="78"/>
  <c r="S445" i="105" s="1"/>
  <c r="M927" i="78"/>
  <c r="S927" i="105" s="1"/>
  <c r="N445" i="78"/>
  <c r="AA445" i="105" s="1"/>
  <c r="N886" i="78"/>
  <c r="M422" i="78"/>
  <c r="S422" i="105" s="1"/>
  <c r="M422" i="105" s="1"/>
  <c r="M887" i="78"/>
  <c r="S887" i="105" s="1"/>
  <c r="M494" i="78"/>
  <c r="S494" i="105" s="1"/>
  <c r="N907" i="78"/>
  <c r="O907" i="78" s="1"/>
  <c r="M449" i="78"/>
  <c r="S449" i="105" s="1"/>
  <c r="N982" i="78"/>
  <c r="O982" i="78" s="1"/>
  <c r="N476" i="78"/>
  <c r="O476" i="78" s="1"/>
  <c r="N959" i="78"/>
  <c r="O959" i="78" s="1"/>
  <c r="N453" i="78"/>
  <c r="O453" i="78" s="1"/>
  <c r="N984" i="78"/>
  <c r="M594" i="78"/>
  <c r="S594" i="105" s="1"/>
  <c r="M594" i="105" s="1"/>
  <c r="N985" i="78"/>
  <c r="M505" i="78"/>
  <c r="S505" i="105" s="1"/>
  <c r="M505" i="105" s="1"/>
  <c r="N972" i="78"/>
  <c r="N505" i="78"/>
  <c r="AA505" i="105" s="1"/>
  <c r="N505" i="105" s="1"/>
  <c r="O505" i="105" s="1"/>
  <c r="N973" i="78"/>
  <c r="M733" i="78"/>
  <c r="S733" i="105" s="1"/>
  <c r="N589" i="78"/>
  <c r="N414" i="78"/>
  <c r="M113" i="78"/>
  <c r="S113" i="105" s="1"/>
  <c r="M737" i="78"/>
  <c r="S737" i="105" s="1"/>
  <c r="N317" i="78"/>
  <c r="M820" i="78"/>
  <c r="S820" i="105" s="1"/>
  <c r="M820" i="105" s="1"/>
  <c r="M295" i="78"/>
  <c r="S295" i="105" s="1"/>
  <c r="N350" i="78"/>
  <c r="O350" i="78" s="1"/>
  <c r="M797" i="78"/>
  <c r="S797" i="105" s="1"/>
  <c r="N377" i="78"/>
  <c r="O377" i="78" s="1"/>
  <c r="N769" i="78"/>
  <c r="O769" i="78" s="1"/>
  <c r="M294" i="78"/>
  <c r="S294" i="105" s="1"/>
  <c r="M294" i="105" s="1"/>
  <c r="M741" i="78"/>
  <c r="S741" i="105" s="1"/>
  <c r="N713" i="78"/>
  <c r="O713" i="78" s="1"/>
  <c r="M713" i="78"/>
  <c r="S713" i="105" s="1"/>
  <c r="M713" i="105" s="1"/>
  <c r="N293" i="78"/>
  <c r="M293" i="78"/>
  <c r="S293" i="105" s="1"/>
  <c r="M293" i="105" s="1"/>
  <c r="N265" i="78"/>
  <c r="M265" i="78"/>
  <c r="S265" i="105" s="1"/>
  <c r="M265" i="105" s="1"/>
  <c r="M284" i="78"/>
  <c r="S284" i="105" s="1"/>
  <c r="M584" i="78"/>
  <c r="S584" i="105" s="1"/>
  <c r="N955" i="78"/>
  <c r="AA955" i="105" s="1"/>
  <c r="M358" i="78"/>
  <c r="S358" i="105" s="1"/>
  <c r="M358" i="105" s="1"/>
  <c r="M664" i="78"/>
  <c r="S664" i="105" s="1"/>
  <c r="N969" i="78"/>
  <c r="O969" i="78" s="1"/>
  <c r="M341" i="78"/>
  <c r="S341" i="105" s="1"/>
  <c r="N707" i="78"/>
  <c r="N129" i="78"/>
  <c r="O129" i="78" s="1"/>
  <c r="N382" i="78"/>
  <c r="O382" i="78" s="1"/>
  <c r="M805" i="78"/>
  <c r="S805" i="105" s="1"/>
  <c r="M805" i="105" s="1"/>
  <c r="N219" i="78"/>
  <c r="N536" i="78"/>
  <c r="N923" i="78"/>
  <c r="N291" i="78"/>
  <c r="N627" i="78"/>
  <c r="M907" i="78"/>
  <c r="S907" i="105" s="1"/>
  <c r="M365" i="78"/>
  <c r="S365" i="105" s="1"/>
  <c r="N700" i="78"/>
  <c r="O700" i="78" s="1"/>
  <c r="N1000" i="78"/>
  <c r="O1000" i="78" s="1"/>
  <c r="N478" i="78"/>
  <c r="O478" i="78" s="1"/>
  <c r="N833" i="78"/>
  <c r="M452" i="78"/>
  <c r="S452" i="105" s="1"/>
  <c r="M897" i="78"/>
  <c r="S897" i="105" s="1"/>
  <c r="N468" i="78"/>
  <c r="O468" i="78" s="1"/>
  <c r="M951" i="78"/>
  <c r="S951" i="105" s="1"/>
  <c r="M469" i="78"/>
  <c r="S469" i="105" s="1"/>
  <c r="M469" i="105" s="1"/>
  <c r="N903" i="78"/>
  <c r="O903" i="78" s="1"/>
  <c r="M446" i="78"/>
  <c r="S446" i="105" s="1"/>
  <c r="M928" i="78"/>
  <c r="S928" i="105" s="1"/>
  <c r="M928" i="105" s="1"/>
  <c r="M511" i="78"/>
  <c r="S511" i="105" s="1"/>
  <c r="M511" i="105" s="1"/>
  <c r="N928" i="78"/>
  <c r="M497" i="78"/>
  <c r="S497" i="105" s="1"/>
  <c r="M1006" i="78"/>
  <c r="S1006" i="105" s="1"/>
  <c r="M543" i="78"/>
  <c r="S543" i="105" s="1"/>
  <c r="M543" i="105" s="1"/>
  <c r="N983" i="78"/>
  <c r="N477" i="78"/>
  <c r="O477" i="78" s="1"/>
  <c r="M1008" i="78"/>
  <c r="S1008" i="105" s="1"/>
  <c r="M1008" i="105" s="1"/>
  <c r="N616" i="78"/>
  <c r="M1010" i="78"/>
  <c r="S1010" i="105" s="1"/>
  <c r="M1010" i="105" s="1"/>
  <c r="M529" i="78"/>
  <c r="S529" i="105" s="1"/>
  <c r="M529" i="105" s="1"/>
  <c r="N1015" i="78"/>
  <c r="O1015" i="78" s="1"/>
  <c r="N529" i="78"/>
  <c r="O529" i="78" s="1"/>
  <c r="M997" i="78"/>
  <c r="S997" i="105" s="1"/>
  <c r="M997" i="105" s="1"/>
  <c r="N775" i="78"/>
  <c r="O775" i="78" s="1"/>
  <c r="N622" i="78"/>
  <c r="N447" i="78"/>
  <c r="M157" i="78"/>
  <c r="S157" i="105" s="1"/>
  <c r="M777" i="78"/>
  <c r="S777" i="105" s="1"/>
  <c r="M635" i="78"/>
  <c r="S635" i="105" s="1"/>
  <c r="M382" i="78"/>
  <c r="S382" i="105" s="1"/>
  <c r="M382" i="105" s="1"/>
  <c r="M161" i="78"/>
  <c r="S161" i="105" s="1"/>
  <c r="M161" i="105" s="1"/>
  <c r="M817" i="78"/>
  <c r="S817" i="105" s="1"/>
  <c r="M496" i="78"/>
  <c r="S496" i="105" s="1"/>
  <c r="M496" i="105" s="1"/>
  <c r="N278" i="78"/>
  <c r="N893" i="78"/>
  <c r="O893" i="78" s="1"/>
  <c r="M711" i="78"/>
  <c r="S711" i="105" s="1"/>
  <c r="M711" i="105" s="1"/>
  <c r="M571" i="78"/>
  <c r="S571" i="105" s="1"/>
  <c r="M326" i="78"/>
  <c r="S326" i="105" s="1"/>
  <c r="M326" i="105" s="1"/>
  <c r="N359" i="78"/>
  <c r="O359" i="78" s="1"/>
  <c r="M363" i="78"/>
  <c r="S363" i="105" s="1"/>
  <c r="M363" i="105" s="1"/>
  <c r="M935" i="78"/>
  <c r="S935" i="105" s="1"/>
  <c r="M935" i="105" s="1"/>
  <c r="M801" i="78"/>
  <c r="S801" i="105" s="1"/>
  <c r="N511" i="78"/>
  <c r="O511" i="78" s="1"/>
  <c r="N297" i="78"/>
  <c r="M551" i="78"/>
  <c r="S551" i="105" s="1"/>
  <c r="M551" i="105" s="1"/>
  <c r="N979" i="78"/>
  <c r="M645" i="78"/>
  <c r="S645" i="105" s="1"/>
  <c r="M645" i="105" s="1"/>
  <c r="M981" i="78"/>
  <c r="S981" i="105" s="1"/>
  <c r="M345" i="78"/>
  <c r="S345" i="105" s="1"/>
  <c r="N344" i="78"/>
  <c r="O344" i="78" s="1"/>
  <c r="M748" i="78"/>
  <c r="S748" i="105" s="1"/>
  <c r="M748" i="105" s="1"/>
  <c r="N742" i="78"/>
  <c r="O742" i="78" s="1"/>
  <c r="N797" i="78"/>
  <c r="M405" i="78"/>
  <c r="S405" i="105" s="1"/>
  <c r="N880" i="78"/>
  <c r="O880" i="78" s="1"/>
  <c r="M377" i="78"/>
  <c r="S377" i="105" s="1"/>
  <c r="M377" i="105" s="1"/>
  <c r="N741" i="78"/>
  <c r="M349" i="78"/>
  <c r="S349" i="105" s="1"/>
  <c r="N321" i="78"/>
  <c r="M321" i="78"/>
  <c r="S321" i="105" s="1"/>
  <c r="M321" i="105" s="1"/>
  <c r="M796" i="78"/>
  <c r="S796" i="105" s="1"/>
  <c r="M796" i="105" s="1"/>
  <c r="N796" i="78"/>
  <c r="O796" i="78" s="1"/>
  <c r="N768" i="78"/>
  <c r="M768" i="78"/>
  <c r="S768" i="105" s="1"/>
  <c r="M768" i="105" s="1"/>
  <c r="M305" i="78"/>
  <c r="S305" i="105" s="1"/>
  <c r="N598" i="78"/>
  <c r="N987" i="78"/>
  <c r="M371" i="78"/>
  <c r="S371" i="105" s="1"/>
  <c r="N696" i="78"/>
  <c r="AA696" i="105" s="1"/>
  <c r="N696" i="105" s="1"/>
  <c r="O696" i="105" s="1"/>
  <c r="M982" i="78"/>
  <c r="S982" i="105" s="1"/>
  <c r="M982" i="105" s="1"/>
  <c r="M360" i="78"/>
  <c r="S360" i="105" s="1"/>
  <c r="M360" i="105" s="1"/>
  <c r="M727" i="78"/>
  <c r="S727" i="105" s="1"/>
  <c r="M727" i="105" s="1"/>
  <c r="N143" i="78"/>
  <c r="O143" i="78" s="1"/>
  <c r="N396" i="78"/>
  <c r="O396" i="78" s="1"/>
  <c r="N818" i="78"/>
  <c r="N235" i="78"/>
  <c r="O235" i="78" s="1"/>
  <c r="N556" i="78"/>
  <c r="O556" i="78" s="1"/>
  <c r="M943" i="78"/>
  <c r="S943" i="105" s="1"/>
  <c r="M311" i="78"/>
  <c r="S311" i="105" s="1"/>
  <c r="M311" i="105" s="1"/>
  <c r="N645" i="78"/>
  <c r="O645" i="78" s="1"/>
  <c r="M924" i="78"/>
  <c r="S924" i="105" s="1"/>
  <c r="M386" i="78"/>
  <c r="S386" i="105" s="1"/>
  <c r="M720" i="78"/>
  <c r="S720" i="105" s="1"/>
  <c r="M1014" i="78"/>
  <c r="S1014" i="105" s="1"/>
  <c r="N497" i="78"/>
  <c r="M847" i="78"/>
  <c r="S847" i="105" s="1"/>
  <c r="N475" i="78"/>
  <c r="M920" i="78"/>
  <c r="S920" i="105" s="1"/>
  <c r="N492" i="78"/>
  <c r="O492" i="78" s="1"/>
  <c r="M1001" i="78"/>
  <c r="S1001" i="105" s="1"/>
  <c r="M493" i="78"/>
  <c r="S493" i="105" s="1"/>
  <c r="N927" i="78"/>
  <c r="O927" i="78" s="1"/>
  <c r="N469" i="78"/>
  <c r="O469" i="78" s="1"/>
  <c r="N952" i="78"/>
  <c r="N535" i="78"/>
  <c r="AA535" i="105" s="1"/>
  <c r="N535" i="105" s="1"/>
  <c r="O535" i="105" s="1"/>
  <c r="M953" i="78"/>
  <c r="S953" i="105" s="1"/>
  <c r="N542" i="78"/>
  <c r="N115" i="78"/>
  <c r="O115" i="78" s="1"/>
  <c r="M566" i="78"/>
  <c r="S566" i="105" s="1"/>
  <c r="M1007" i="78"/>
  <c r="S1007" i="105" s="1"/>
  <c r="N499" i="78"/>
  <c r="N117" i="78"/>
  <c r="N640" i="78"/>
  <c r="O640" i="78" s="1"/>
  <c r="N150" i="78"/>
  <c r="O150" i="78" s="1"/>
  <c r="M553" i="78"/>
  <c r="S553" i="105" s="1"/>
  <c r="M553" i="105" s="1"/>
  <c r="M151" i="78"/>
  <c r="S151" i="105" s="1"/>
  <c r="M581" i="78"/>
  <c r="S581" i="105" s="1"/>
  <c r="M110" i="78"/>
  <c r="S110" i="105" s="1"/>
  <c r="M875" i="78"/>
  <c r="S875" i="105" s="1"/>
  <c r="M875" i="105" s="1"/>
  <c r="N697" i="78"/>
  <c r="AA697" i="105" s="1"/>
  <c r="N697" i="105" s="1"/>
  <c r="N480" i="78"/>
  <c r="O480" i="78" s="1"/>
  <c r="N191" i="78"/>
  <c r="M845" i="78"/>
  <c r="S845" i="105" s="1"/>
  <c r="N668" i="78"/>
  <c r="O668" i="78" s="1"/>
  <c r="N452" i="78"/>
  <c r="O452" i="78" s="1"/>
  <c r="M195" i="78"/>
  <c r="S195" i="105" s="1"/>
  <c r="M857" i="78"/>
  <c r="S857" i="105" s="1"/>
  <c r="M857" i="105" s="1"/>
  <c r="M530" i="78"/>
  <c r="S530" i="105" s="1"/>
  <c r="M355" i="78"/>
  <c r="S355" i="105" s="1"/>
  <c r="M926" i="78"/>
  <c r="S926" i="105" s="1"/>
  <c r="M926" i="105" s="1"/>
  <c r="M752" i="78"/>
  <c r="S752" i="105" s="1"/>
  <c r="N609" i="78"/>
  <c r="M502" i="78"/>
  <c r="S502" i="105" s="1"/>
  <c r="M437" i="78"/>
  <c r="S437" i="105" s="1"/>
  <c r="N398" i="78"/>
  <c r="N975" i="78"/>
  <c r="M868" i="78"/>
  <c r="S868" i="105" s="1"/>
  <c r="M868" i="105" s="1"/>
  <c r="N551" i="78"/>
  <c r="O551" i="78" s="1"/>
  <c r="M384" i="78"/>
  <c r="S384" i="105" s="1"/>
  <c r="N637" i="78"/>
  <c r="O637" i="78" s="1"/>
  <c r="N130" i="78"/>
  <c r="M726" i="78"/>
  <c r="S726" i="105" s="1"/>
  <c r="M726" i="105" s="1"/>
  <c r="N403" i="78"/>
  <c r="N400" i="78"/>
  <c r="N820" i="78"/>
  <c r="M548" i="78"/>
  <c r="S548" i="105" s="1"/>
  <c r="M548" i="105" s="1"/>
  <c r="M350" i="78"/>
  <c r="S350" i="105" s="1"/>
  <c r="M350" i="105" s="1"/>
  <c r="N405" i="78"/>
  <c r="O405" i="78" s="1"/>
  <c r="M908" i="78"/>
  <c r="S908" i="105" s="1"/>
  <c r="N488" i="78"/>
  <c r="M880" i="78"/>
  <c r="S880" i="105" s="1"/>
  <c r="M880" i="105" s="1"/>
  <c r="N349" i="78"/>
  <c r="M852" i="78"/>
  <c r="S852" i="105" s="1"/>
  <c r="M852" i="105" s="1"/>
  <c r="N824" i="78"/>
  <c r="O824" i="78" s="1"/>
  <c r="M824" i="78"/>
  <c r="S824" i="105" s="1"/>
  <c r="M824" i="105" s="1"/>
  <c r="N404" i="78"/>
  <c r="O404" i="78" s="1"/>
  <c r="M404" i="78"/>
  <c r="S404" i="105" s="1"/>
  <c r="M376" i="78"/>
  <c r="S376" i="105" s="1"/>
  <c r="M376" i="105" s="1"/>
  <c r="N376" i="78"/>
  <c r="O376" i="78" s="1"/>
  <c r="N319" i="78"/>
  <c r="O319" i="78" s="1"/>
  <c r="N614" i="78"/>
  <c r="O614" i="78" s="1"/>
  <c r="N1006" i="78"/>
  <c r="O1006" i="78" s="1"/>
  <c r="N391" i="78"/>
  <c r="O391" i="78" s="1"/>
  <c r="N710" i="78"/>
  <c r="N1001" i="78"/>
  <c r="N375" i="78"/>
  <c r="N747" i="78"/>
  <c r="O747" i="78" s="1"/>
  <c r="M164" i="78"/>
  <c r="S164" i="105" s="1"/>
  <c r="N431" i="78"/>
  <c r="O431" i="78" s="1"/>
  <c r="M838" i="78"/>
  <c r="S838" i="105" s="1"/>
  <c r="M838" i="105" s="1"/>
  <c r="M255" i="78"/>
  <c r="S255" i="105" s="1"/>
  <c r="N577" i="78"/>
  <c r="M958" i="78"/>
  <c r="S958" i="105" s="1"/>
  <c r="M958" i="105" s="1"/>
  <c r="N363" i="78"/>
  <c r="O363" i="78" s="1"/>
  <c r="N665" i="78"/>
  <c r="O665" i="78" s="1"/>
  <c r="M945" i="78"/>
  <c r="S945" i="105" s="1"/>
  <c r="M945" i="105" s="1"/>
  <c r="N399" i="78"/>
  <c r="O399" i="78" s="1"/>
  <c r="N733" i="78"/>
  <c r="AA733" i="105" s="1"/>
  <c r="N118" i="78"/>
  <c r="O118" i="78" s="1"/>
  <c r="N510" i="78"/>
  <c r="AA510" i="105" s="1"/>
  <c r="N510" i="105" s="1"/>
  <c r="O510" i="105" s="1"/>
  <c r="M898" i="78"/>
  <c r="S898" i="105" s="1"/>
  <c r="M898" i="105" s="1"/>
  <c r="M498" i="78"/>
  <c r="S498" i="105" s="1"/>
  <c r="M498" i="105" s="1"/>
  <c r="N945" i="78"/>
  <c r="M509" i="78"/>
  <c r="S509" i="105" s="1"/>
  <c r="M107" i="78"/>
  <c r="S107" i="105" s="1"/>
  <c r="N509" i="78"/>
  <c r="M952" i="78"/>
  <c r="S952" i="105" s="1"/>
  <c r="N493" i="78"/>
  <c r="O493" i="78" s="1"/>
  <c r="N108" i="78"/>
  <c r="O108" i="78" s="1"/>
  <c r="N560" i="78"/>
  <c r="O560" i="78" s="1"/>
  <c r="N978" i="78"/>
  <c r="N564" i="78"/>
  <c r="O564" i="78" s="1"/>
  <c r="N140" i="78"/>
  <c r="N590" i="78"/>
  <c r="M116" i="78"/>
  <c r="S116" i="105" s="1"/>
  <c r="M567" i="78"/>
  <c r="S567" i="105" s="1"/>
  <c r="M567" i="105" s="1"/>
  <c r="N193" i="78"/>
  <c r="N689" i="78"/>
  <c r="O689" i="78" s="1"/>
  <c r="M173" i="78"/>
  <c r="S173" i="105" s="1"/>
  <c r="M579" i="78"/>
  <c r="S579" i="105" s="1"/>
  <c r="N173" i="78"/>
  <c r="O173" i="78" s="1"/>
  <c r="N620" i="78"/>
  <c r="O620" i="78" s="1"/>
  <c r="N145" i="78"/>
  <c r="M914" i="78"/>
  <c r="S914" i="105" s="1"/>
  <c r="M776" i="78"/>
  <c r="S776" i="105" s="1"/>
  <c r="M776" i="105" s="1"/>
  <c r="N521" i="78"/>
  <c r="O521" i="78" s="1"/>
  <c r="M226" i="78"/>
  <c r="S226" i="105" s="1"/>
  <c r="M883" i="78"/>
  <c r="S883" i="105" s="1"/>
  <c r="M702" i="78"/>
  <c r="S702" i="105" s="1"/>
  <c r="M702" i="105" s="1"/>
  <c r="N526" i="78"/>
  <c r="N231" i="78"/>
  <c r="M889" i="78"/>
  <c r="S889" i="105" s="1"/>
  <c r="N565" i="78"/>
  <c r="N389" i="78"/>
  <c r="O389" i="78" s="1"/>
  <c r="M969" i="78"/>
  <c r="S969" i="105" s="1"/>
  <c r="N786" i="78"/>
  <c r="N642" i="78"/>
  <c r="O642" i="78" s="1"/>
  <c r="M537" i="78"/>
  <c r="S537" i="105" s="1"/>
  <c r="M537" i="105" s="1"/>
  <c r="N471" i="78"/>
  <c r="O471" i="78" s="1"/>
  <c r="M439" i="78"/>
  <c r="S439" i="105" s="1"/>
  <c r="M1011" i="78"/>
  <c r="S1011" i="105" s="1"/>
  <c r="N900" i="78"/>
  <c r="AA900" i="105" s="1"/>
  <c r="N900" i="105" s="1"/>
  <c r="O900" i="105" s="1"/>
  <c r="N587" i="78"/>
  <c r="N467" i="78"/>
  <c r="M722" i="78"/>
  <c r="S722" i="105" s="1"/>
  <c r="N307" i="78"/>
  <c r="N813" i="78"/>
  <c r="M142" i="78"/>
  <c r="S142" i="105" s="1"/>
  <c r="M142" i="105" s="1"/>
  <c r="M876" i="78"/>
  <c r="S876" i="105" s="1"/>
  <c r="N216" i="78"/>
  <c r="M323" i="78"/>
  <c r="S323" i="105" s="1"/>
  <c r="M825" i="78"/>
  <c r="S825" i="105" s="1"/>
  <c r="M825" i="105" s="1"/>
  <c r="N908" i="78"/>
  <c r="O908" i="78" s="1"/>
  <c r="N516" i="78"/>
  <c r="M1017" i="78"/>
  <c r="S1017" i="105" s="1"/>
  <c r="M488" i="78"/>
  <c r="S488" i="105" s="1"/>
  <c r="M488" i="105" s="1"/>
  <c r="N852" i="78"/>
  <c r="M460" i="78"/>
  <c r="S460" i="105" s="1"/>
  <c r="N432" i="78"/>
  <c r="O432" i="78" s="1"/>
  <c r="M432" i="78"/>
  <c r="S432" i="105" s="1"/>
  <c r="M432" i="105" s="1"/>
  <c r="N933" i="78"/>
  <c r="M933" i="78"/>
  <c r="S933" i="105" s="1"/>
  <c r="N905" i="78"/>
  <c r="M905" i="78"/>
  <c r="S905" i="105" s="1"/>
  <c r="M905" i="105" s="1"/>
  <c r="N337" i="78"/>
  <c r="M697" i="78"/>
  <c r="S697" i="105" s="1"/>
  <c r="M697" i="105" s="1"/>
  <c r="N112" i="78"/>
  <c r="O112" i="78" s="1"/>
  <c r="M411" i="78"/>
  <c r="S411" i="105" s="1"/>
  <c r="M411" i="105" s="1"/>
  <c r="N728" i="78"/>
  <c r="M1015" i="78"/>
  <c r="S1015" i="105" s="1"/>
  <c r="M1015" i="105" s="1"/>
  <c r="M395" i="78"/>
  <c r="S395" i="105" s="1"/>
  <c r="M395" i="105" s="1"/>
  <c r="M783" i="78"/>
  <c r="S783" i="105" s="1"/>
  <c r="M783" i="105" s="1"/>
  <c r="N179" i="78"/>
  <c r="N449" i="78"/>
  <c r="M859" i="78"/>
  <c r="S859" i="105" s="1"/>
  <c r="N275" i="78"/>
  <c r="O275" i="78" s="1"/>
  <c r="M591" i="78"/>
  <c r="S591" i="105" s="1"/>
  <c r="M591" i="105" s="1"/>
  <c r="M978" i="78"/>
  <c r="S978" i="105" s="1"/>
  <c r="M978" i="105" s="1"/>
  <c r="N384" i="78"/>
  <c r="O384" i="78" s="1"/>
  <c r="N678" i="78"/>
  <c r="O678" i="78" s="1"/>
  <c r="M959" i="78"/>
  <c r="S959" i="105" s="1"/>
  <c r="M959" i="105" s="1"/>
  <c r="M420" i="78"/>
  <c r="S420" i="105" s="1"/>
  <c r="N753" i="78"/>
  <c r="O753" i="78" s="1"/>
  <c r="M193" i="78"/>
  <c r="S193" i="105" s="1"/>
  <c r="M193" i="105" s="1"/>
  <c r="N530" i="78"/>
  <c r="O530" i="78" s="1"/>
  <c r="M931" i="78"/>
  <c r="S931" i="105" s="1"/>
  <c r="M539" i="78"/>
  <c r="S539" i="105" s="1"/>
  <c r="M539" i="105" s="1"/>
  <c r="N1009" i="78"/>
  <c r="O1009" i="78" s="1"/>
  <c r="N533" i="78"/>
  <c r="O533" i="78" s="1"/>
  <c r="M135" i="78"/>
  <c r="S135" i="105" s="1"/>
  <c r="M135" i="105" s="1"/>
  <c r="N534" i="78"/>
  <c r="O534" i="78" s="1"/>
  <c r="M977" i="78"/>
  <c r="S977" i="105" s="1"/>
  <c r="M510" i="78"/>
  <c r="S510" i="105" s="1"/>
  <c r="M136" i="78"/>
  <c r="S136" i="105" s="1"/>
  <c r="M136" i="105" s="1"/>
  <c r="M585" i="78"/>
  <c r="S585" i="105" s="1"/>
  <c r="M585" i="105" s="1"/>
  <c r="N114" i="78"/>
  <c r="M589" i="78"/>
  <c r="S589" i="105" s="1"/>
  <c r="N167" i="78"/>
  <c r="N638" i="78"/>
  <c r="N141" i="78"/>
  <c r="M592" i="78"/>
  <c r="S592" i="105" s="1"/>
  <c r="M220" i="78"/>
  <c r="S220" i="105" s="1"/>
  <c r="N706" i="78"/>
  <c r="O706" i="78" s="1"/>
  <c r="M197" i="78"/>
  <c r="S197" i="105" s="1"/>
  <c r="M197" i="105" s="1"/>
  <c r="N599" i="78"/>
  <c r="O599" i="78" s="1"/>
  <c r="N198" i="78"/>
  <c r="O198" i="78" s="1"/>
  <c r="N646" i="78"/>
  <c r="N189" i="78"/>
  <c r="O189" i="78" s="1"/>
  <c r="N949" i="78"/>
  <c r="AA949" i="105" s="1"/>
  <c r="M809" i="78"/>
  <c r="S809" i="105" s="1"/>
  <c r="M809" i="105" s="1"/>
  <c r="M555" i="78"/>
  <c r="S555" i="105" s="1"/>
  <c r="M270" i="78"/>
  <c r="S270" i="105" s="1"/>
  <c r="M270" i="105" s="1"/>
  <c r="N917" i="78"/>
  <c r="M735" i="78"/>
  <c r="S735" i="105" s="1"/>
  <c r="M561" i="78"/>
  <c r="S561" i="105" s="1"/>
  <c r="M274" i="78"/>
  <c r="S274" i="105" s="1"/>
  <c r="M274" i="105" s="1"/>
  <c r="M921" i="78"/>
  <c r="S921" i="105" s="1"/>
  <c r="M606" i="78"/>
  <c r="S606" i="105" s="1"/>
  <c r="M424" i="78"/>
  <c r="S424" i="105" s="1"/>
  <c r="M424" i="105" s="1"/>
  <c r="M1003" i="78"/>
  <c r="S1003" i="105" s="1"/>
  <c r="M823" i="78"/>
  <c r="S823" i="105" s="1"/>
  <c r="M678" i="78"/>
  <c r="S678" i="105" s="1"/>
  <c r="M678" i="105" s="1"/>
  <c r="M578" i="78"/>
  <c r="S578" i="105" s="1"/>
  <c r="M503" i="78"/>
  <c r="S503" i="105" s="1"/>
  <c r="M503" i="105" s="1"/>
  <c r="M473" i="78"/>
  <c r="S473" i="105" s="1"/>
  <c r="M473" i="105" s="1"/>
  <c r="M174" i="78"/>
  <c r="S174" i="105" s="1"/>
  <c r="M174" i="105" s="1"/>
  <c r="N940" i="78"/>
  <c r="O940" i="78" s="1"/>
  <c r="N619" i="78"/>
  <c r="N636" i="78"/>
  <c r="N805" i="78"/>
  <c r="M393" i="78"/>
  <c r="S393" i="105" s="1"/>
  <c r="M393" i="105" s="1"/>
  <c r="M300" i="78"/>
  <c r="S300" i="105" s="1"/>
  <c r="M300" i="105" s="1"/>
  <c r="N748" i="78"/>
  <c r="O748" i="78" s="1"/>
  <c r="N770" i="78"/>
  <c r="O770" i="78" s="1"/>
  <c r="M433" i="78"/>
  <c r="S433" i="105" s="1"/>
  <c r="M433" i="105" s="1"/>
  <c r="M516" i="78"/>
  <c r="S516" i="105" s="1"/>
  <c r="M516" i="105" s="1"/>
  <c r="M124" i="78"/>
  <c r="S124" i="105" s="1"/>
  <c r="M124" i="105" s="1"/>
  <c r="M625" i="78"/>
  <c r="S625" i="105" s="1"/>
  <c r="N1017" i="78"/>
  <c r="O1017" i="78" s="1"/>
  <c r="N460" i="78"/>
  <c r="O460" i="78" s="1"/>
  <c r="M989" i="78"/>
  <c r="S989" i="105" s="1"/>
  <c r="N961" i="78"/>
  <c r="M961" i="78"/>
  <c r="S961" i="105" s="1"/>
  <c r="N541" i="78"/>
  <c r="M541" i="78"/>
  <c r="S541" i="105" s="1"/>
  <c r="N513" i="78"/>
  <c r="O513" i="78" s="1"/>
  <c r="M513" i="78"/>
  <c r="S513" i="105" s="1"/>
  <c r="N355" i="78"/>
  <c r="M728" i="78"/>
  <c r="S728" i="105" s="1"/>
  <c r="N132" i="78"/>
  <c r="N424" i="78"/>
  <c r="O424" i="78" s="1"/>
  <c r="M749" i="78"/>
  <c r="S749" i="105" s="1"/>
  <c r="N107" i="78"/>
  <c r="O107" i="78" s="1"/>
  <c r="N415" i="78"/>
  <c r="O415" i="78" s="1"/>
  <c r="M803" i="78"/>
  <c r="S803" i="105" s="1"/>
  <c r="N197" i="78"/>
  <c r="N501" i="78"/>
  <c r="O501" i="78" s="1"/>
  <c r="N870" i="78"/>
  <c r="N290" i="78"/>
  <c r="M626" i="78"/>
  <c r="S626" i="105" s="1"/>
  <c r="M626" i="105" s="1"/>
  <c r="N998" i="78"/>
  <c r="M398" i="78"/>
  <c r="S398" i="105" s="1"/>
  <c r="M699" i="78"/>
  <c r="S699" i="105" s="1"/>
  <c r="M699" i="105" s="1"/>
  <c r="M979" i="78"/>
  <c r="S979" i="105" s="1"/>
  <c r="N440" i="78"/>
  <c r="O440" i="78" s="1"/>
  <c r="N774" i="78"/>
  <c r="O774" i="78" s="1"/>
  <c r="M213" i="78"/>
  <c r="S213" i="105" s="1"/>
  <c r="M213" i="105" s="1"/>
  <c r="M550" i="78"/>
  <c r="S550" i="105" s="1"/>
  <c r="M550" i="105" s="1"/>
  <c r="N951" i="78"/>
  <c r="N562" i="78"/>
  <c r="N134" i="78"/>
  <c r="M558" i="78"/>
  <c r="S558" i="105" s="1"/>
  <c r="N159" i="78"/>
  <c r="O159" i="78" s="1"/>
  <c r="N559" i="78"/>
  <c r="O559" i="78" s="1"/>
  <c r="M108" i="78"/>
  <c r="S108" i="105" s="1"/>
  <c r="M108" i="105" s="1"/>
  <c r="M535" i="78"/>
  <c r="S535" i="105" s="1"/>
  <c r="N160" i="78"/>
  <c r="M609" i="78"/>
  <c r="S609" i="105" s="1"/>
  <c r="M609" i="105" s="1"/>
  <c r="N139" i="78"/>
  <c r="O139" i="78" s="1"/>
  <c r="M637" i="78"/>
  <c r="S637" i="105" s="1"/>
  <c r="M215" i="78"/>
  <c r="S215" i="105" s="1"/>
  <c r="N662" i="78"/>
  <c r="N169" i="78"/>
  <c r="N615" i="78"/>
  <c r="M245" i="78"/>
  <c r="S245" i="105" s="1"/>
  <c r="M245" i="105" s="1"/>
  <c r="N732" i="78"/>
  <c r="M249" i="78"/>
  <c r="S249" i="105" s="1"/>
  <c r="M249" i="105" s="1"/>
  <c r="M620" i="78"/>
  <c r="S620" i="105" s="1"/>
  <c r="M620" i="105" s="1"/>
  <c r="N224" i="78"/>
  <c r="N670" i="78"/>
  <c r="O670" i="78" s="1"/>
  <c r="N223" i="78"/>
  <c r="M984" i="78"/>
  <c r="S984" i="105" s="1"/>
  <c r="M984" i="105" s="1"/>
  <c r="M843" i="78"/>
  <c r="S843" i="105" s="1"/>
  <c r="M843" i="105" s="1"/>
  <c r="N591" i="78"/>
  <c r="AA591" i="105" s="1"/>
  <c r="N591" i="105" s="1"/>
  <c r="O591" i="105" s="1"/>
  <c r="M303" i="78"/>
  <c r="S303" i="105" s="1"/>
  <c r="N950" i="78"/>
  <c r="N777" i="78"/>
  <c r="N595" i="78"/>
  <c r="N309" i="78"/>
  <c r="N956" i="78"/>
  <c r="M640" i="78"/>
  <c r="S640" i="105" s="1"/>
  <c r="M640" i="105" s="1"/>
  <c r="N459" i="78"/>
  <c r="N123" i="78"/>
  <c r="M862" i="78"/>
  <c r="S862" i="105" s="1"/>
  <c r="M717" i="78"/>
  <c r="S717" i="105" s="1"/>
  <c r="N647" i="78"/>
  <c r="N613" i="78"/>
  <c r="O613" i="78" s="1"/>
  <c r="M504" i="78"/>
  <c r="S504" i="105" s="1"/>
  <c r="N214" i="78"/>
  <c r="O214" i="78" s="1"/>
  <c r="N976" i="78"/>
  <c r="M695" i="78"/>
  <c r="S695" i="105" s="1"/>
  <c r="M695" i="105" s="1"/>
  <c r="N720" i="78"/>
  <c r="N889" i="78"/>
  <c r="M475" i="78"/>
  <c r="S475" i="105" s="1"/>
  <c r="M475" i="105" s="1"/>
  <c r="N327" i="78"/>
  <c r="O327" i="78" s="1"/>
  <c r="M333" i="78"/>
  <c r="S333" i="105" s="1"/>
  <c r="O29" i="78"/>
  <c r="O57" i="78"/>
  <c r="O58" i="78"/>
  <c r="O69" i="78"/>
  <c r="O632" i="78"/>
  <c r="O965" i="80"/>
  <c r="AC965" i="105"/>
  <c r="O276" i="83"/>
  <c r="AF276" i="105"/>
  <c r="AD70" i="52"/>
  <c r="E70" i="52" s="1"/>
  <c r="D86" i="52"/>
  <c r="O955" i="83"/>
  <c r="AF955" i="105"/>
  <c r="O735" i="83"/>
  <c r="AF735" i="105"/>
  <c r="O554" i="80"/>
  <c r="AC554" i="105"/>
  <c r="O699" i="81"/>
  <c r="AD699" i="105"/>
  <c r="N96" i="105"/>
  <c r="O96" i="105" s="1"/>
  <c r="AE453" i="105"/>
  <c r="AD27" i="105"/>
  <c r="M15" i="105"/>
  <c r="AD336" i="105"/>
  <c r="AD695" i="105"/>
  <c r="AF774" i="105"/>
  <c r="M34" i="105"/>
  <c r="N36" i="105"/>
  <c r="O36" i="105" s="1"/>
  <c r="O782" i="82"/>
  <c r="AE782" i="105"/>
  <c r="O80" i="82"/>
  <c r="AE80" i="105"/>
  <c r="O6" i="82"/>
  <c r="AE6" i="105"/>
  <c r="O670" i="82"/>
  <c r="AE670" i="105"/>
  <c r="O1009" i="83"/>
  <c r="AF1009" i="105"/>
  <c r="O780" i="83"/>
  <c r="AF780" i="105"/>
  <c r="AB874" i="105"/>
  <c r="AF785" i="105"/>
  <c r="O910" i="82"/>
  <c r="AE910" i="105"/>
  <c r="O293" i="82"/>
  <c r="AE293" i="105"/>
  <c r="O52" i="78"/>
  <c r="N64" i="105"/>
  <c r="O64" i="105" s="1"/>
  <c r="AC735" i="105"/>
  <c r="AE34" i="105"/>
  <c r="N58" i="105"/>
  <c r="O58" i="105" s="1"/>
  <c r="M82" i="105"/>
  <c r="AD973" i="105"/>
  <c r="AF885" i="105"/>
  <c r="AC116" i="105"/>
  <c r="M78" i="105"/>
  <c r="AA11" i="105"/>
  <c r="AE611" i="105"/>
  <c r="N102" i="105"/>
  <c r="O102" i="105" s="1"/>
  <c r="AC276" i="105"/>
  <c r="AC86" i="105"/>
  <c r="N86" i="105" s="1"/>
  <c r="O86" i="105" s="1"/>
  <c r="O971" i="82"/>
  <c r="M31" i="105"/>
  <c r="N78" i="105"/>
  <c r="O78" i="105" s="1"/>
  <c r="M96" i="105"/>
  <c r="M104" i="105"/>
  <c r="M6" i="105"/>
  <c r="N85" i="105"/>
  <c r="O85" i="105" s="1"/>
  <c r="AC367" i="105"/>
  <c r="AE814" i="105"/>
  <c r="AB602" i="105"/>
  <c r="M80" i="105"/>
  <c r="AE789" i="105"/>
  <c r="AF694" i="105"/>
  <c r="AC731" i="105"/>
  <c r="AC451" i="105"/>
  <c r="N103" i="105"/>
  <c r="O103" i="105" s="1"/>
  <c r="N63" i="105"/>
  <c r="O63" i="105" s="1"/>
  <c r="N95" i="105"/>
  <c r="O95" i="105" s="1"/>
  <c r="AD351" i="105"/>
  <c r="AF645" i="105"/>
  <c r="AD730" i="105"/>
  <c r="AD877" i="105"/>
  <c r="AB258" i="105"/>
  <c r="AF425" i="105"/>
  <c r="N100" i="105"/>
  <c r="O100" i="105" s="1"/>
  <c r="N94" i="105"/>
  <c r="O94" i="105" s="1"/>
  <c r="AB724" i="105"/>
  <c r="AD393" i="105"/>
  <c r="O13" i="78"/>
  <c r="M69" i="105"/>
  <c r="M10" i="105"/>
  <c r="AD945" i="105"/>
  <c r="W36" i="105"/>
  <c r="W68" i="105"/>
  <c r="M68" i="105" s="1"/>
  <c r="U228" i="105"/>
  <c r="W276" i="105"/>
  <c r="V404" i="105"/>
  <c r="W452" i="105"/>
  <c r="X612" i="105"/>
  <c r="W644" i="105"/>
  <c r="M285" i="79"/>
  <c r="T285" i="105" s="1"/>
  <c r="N285" i="79"/>
  <c r="M189" i="79"/>
  <c r="T189" i="105" s="1"/>
  <c r="N189" i="79"/>
  <c r="N925" i="82"/>
  <c r="M925" i="82"/>
  <c r="W943" i="105"/>
  <c r="W814" i="105"/>
  <c r="W874" i="105"/>
  <c r="W1020" i="105"/>
  <c r="W437" i="105"/>
  <c r="W1004" i="105"/>
  <c r="W192" i="105"/>
  <c r="M291" i="83"/>
  <c r="N291" i="83"/>
  <c r="M115" i="83"/>
  <c r="N115" i="83"/>
  <c r="X172" i="105"/>
  <c r="X14" i="105"/>
  <c r="X648" i="105"/>
  <c r="X459" i="105"/>
  <c r="W601" i="105"/>
  <c r="X79" i="105"/>
  <c r="M79" i="105" s="1"/>
  <c r="AL100" i="59"/>
  <c r="M100" i="59" s="1"/>
  <c r="R238" i="58"/>
  <c r="D146" i="55"/>
  <c r="AF226" i="59"/>
  <c r="G226" i="59" s="1"/>
  <c r="AN130" i="53"/>
  <c r="O130" i="53" s="1"/>
  <c r="L297" i="53"/>
  <c r="AJ196" i="53"/>
  <c r="K196" i="53" s="1"/>
  <c r="P118" i="52"/>
  <c r="L295" i="52"/>
  <c r="AJ76" i="59"/>
  <c r="K76" i="59" s="1"/>
  <c r="AF76" i="55"/>
  <c r="G76" i="55" s="1"/>
  <c r="AF217" i="59"/>
  <c r="G217" i="59" s="1"/>
  <c r="D207" i="59"/>
  <c r="AD133" i="55"/>
  <c r="E133" i="55" s="1"/>
  <c r="F265" i="52"/>
  <c r="AL97" i="59"/>
  <c r="M97" i="59" s="1"/>
  <c r="AD280" i="57"/>
  <c r="E280" i="57" s="1"/>
  <c r="O665" i="80"/>
  <c r="AC665" i="105"/>
  <c r="O240" i="80"/>
  <c r="AC240" i="105"/>
  <c r="O285" i="81"/>
  <c r="AD285" i="105"/>
  <c r="O382" i="82"/>
  <c r="AE382" i="105"/>
  <c r="O359" i="83"/>
  <c r="AF359" i="105"/>
  <c r="M47" i="105"/>
  <c r="N74" i="105"/>
  <c r="N88" i="105"/>
  <c r="O88" i="105" s="1"/>
  <c r="N42" i="105"/>
  <c r="O42" i="105" s="1"/>
  <c r="N15" i="105"/>
  <c r="O15" i="105" s="1"/>
  <c r="M87" i="105"/>
  <c r="M83" i="105"/>
  <c r="N69" i="105"/>
  <c r="O69" i="105" s="1"/>
  <c r="N84" i="105"/>
  <c r="O84" i="105" s="1"/>
  <c r="N68" i="105"/>
  <c r="O68" i="105" s="1"/>
  <c r="N16" i="105"/>
  <c r="O16" i="105" s="1"/>
  <c r="N25" i="105"/>
  <c r="O25" i="105" s="1"/>
  <c r="M8" i="105"/>
  <c r="N4" i="105"/>
  <c r="O4" i="105" s="1"/>
  <c r="N20" i="105"/>
  <c r="O20" i="105" s="1"/>
  <c r="N65" i="105"/>
  <c r="O65" i="105" s="1"/>
  <c r="N52" i="105"/>
  <c r="O52" i="105" s="1"/>
  <c r="N43" i="105"/>
  <c r="O43" i="105" s="1"/>
  <c r="M25" i="105"/>
  <c r="AE166" i="105"/>
  <c r="N55" i="105"/>
  <c r="O55" i="105" s="1"/>
  <c r="N70" i="105"/>
  <c r="O70" i="105" s="1"/>
  <c r="AF728" i="105"/>
  <c r="N38" i="105"/>
  <c r="O38" i="105" s="1"/>
  <c r="N79" i="105"/>
  <c r="O79" i="105" s="1"/>
  <c r="M86" i="105"/>
  <c r="M90" i="105"/>
  <c r="M22" i="105"/>
  <c r="N12" i="105"/>
  <c r="O12" i="105" s="1"/>
  <c r="W4" i="105"/>
  <c r="V4" i="105"/>
  <c r="X20" i="105"/>
  <c r="U20" i="105"/>
  <c r="M20" i="105" s="1"/>
  <c r="X52" i="105"/>
  <c r="U52" i="105"/>
  <c r="X84" i="105"/>
  <c r="W84" i="105"/>
  <c r="V84" i="105"/>
  <c r="X100" i="105"/>
  <c r="V100" i="105"/>
  <c r="X116" i="105"/>
  <c r="W116" i="105"/>
  <c r="V116" i="105"/>
  <c r="U116" i="105"/>
  <c r="X132" i="105"/>
  <c r="W132" i="105"/>
  <c r="V132" i="105"/>
  <c r="U132" i="105"/>
  <c r="W148" i="105"/>
  <c r="V148" i="105"/>
  <c r="X164" i="105"/>
  <c r="W164" i="105"/>
  <c r="U164" i="105"/>
  <c r="V164" i="105"/>
  <c r="W180" i="105"/>
  <c r="X180" i="105"/>
  <c r="U180" i="105"/>
  <c r="X196" i="105"/>
  <c r="W196" i="105"/>
  <c r="V196" i="105"/>
  <c r="U196" i="105"/>
  <c r="X212" i="105"/>
  <c r="V212" i="105"/>
  <c r="X244" i="105"/>
  <c r="W244" i="105"/>
  <c r="V244" i="105"/>
  <c r="U244" i="105"/>
  <c r="X260" i="105"/>
  <c r="V260" i="105"/>
  <c r="X308" i="105"/>
  <c r="V308" i="105"/>
  <c r="W340" i="105"/>
  <c r="U340" i="105"/>
  <c r="W356" i="105"/>
  <c r="V356" i="105"/>
  <c r="U356" i="105"/>
  <c r="X372" i="105"/>
  <c r="V372" i="105"/>
  <c r="W372" i="105"/>
  <c r="X388" i="105"/>
  <c r="W388" i="105"/>
  <c r="V388" i="105"/>
  <c r="U420" i="105"/>
  <c r="U212" i="105"/>
  <c r="U4" i="105"/>
  <c r="W580" i="105"/>
  <c r="X580" i="105"/>
  <c r="X596" i="105"/>
  <c r="W596" i="105"/>
  <c r="X628" i="105"/>
  <c r="W628" i="105"/>
  <c r="M106" i="78"/>
  <c r="S106" i="105" s="1"/>
  <c r="M106" i="105" s="1"/>
  <c r="N106" i="78"/>
  <c r="O106" i="78" s="1"/>
  <c r="N122" i="78"/>
  <c r="O122" i="78" s="1"/>
  <c r="M122" i="78"/>
  <c r="S122" i="105" s="1"/>
  <c r="M122" i="105" s="1"/>
  <c r="N138" i="78"/>
  <c r="M138" i="78"/>
  <c r="S138" i="105" s="1"/>
  <c r="M138" i="105" s="1"/>
  <c r="M154" i="78"/>
  <c r="S154" i="105" s="1"/>
  <c r="M154" i="105" s="1"/>
  <c r="N154" i="78"/>
  <c r="O154" i="78" s="1"/>
  <c r="N170" i="78"/>
  <c r="M170" i="78"/>
  <c r="S170" i="105" s="1"/>
  <c r="M170" i="105" s="1"/>
  <c r="M186" i="78"/>
  <c r="S186" i="105" s="1"/>
  <c r="N186" i="78"/>
  <c r="O186" i="78" s="1"/>
  <c r="N202" i="78"/>
  <c r="O202" i="78" s="1"/>
  <c r="M202" i="78"/>
  <c r="S202" i="105" s="1"/>
  <c r="N218" i="78"/>
  <c r="AA218" i="105" s="1"/>
  <c r="N218" i="105" s="1"/>
  <c r="O218" i="105" s="1"/>
  <c r="M218" i="78"/>
  <c r="S218" i="105" s="1"/>
  <c r="M218" i="105" s="1"/>
  <c r="M234" i="78"/>
  <c r="S234" i="105" s="1"/>
  <c r="M234" i="105" s="1"/>
  <c r="N234" i="78"/>
  <c r="N250" i="78"/>
  <c r="O250" i="78" s="1"/>
  <c r="M250" i="78"/>
  <c r="S250" i="105" s="1"/>
  <c r="N266" i="78"/>
  <c r="AA266" i="105" s="1"/>
  <c r="N266" i="105" s="1"/>
  <c r="O266" i="105" s="1"/>
  <c r="M266" i="78"/>
  <c r="S266" i="105" s="1"/>
  <c r="M266" i="105" s="1"/>
  <c r="M282" i="78"/>
  <c r="S282" i="105" s="1"/>
  <c r="M282" i="105" s="1"/>
  <c r="N282" i="78"/>
  <c r="AA282" i="105" s="1"/>
  <c r="M298" i="78"/>
  <c r="S298" i="105" s="1"/>
  <c r="N298" i="78"/>
  <c r="AA298" i="105" s="1"/>
  <c r="N298" i="105" s="1"/>
  <c r="O298" i="105" s="1"/>
  <c r="N314" i="78"/>
  <c r="O314" i="78" s="1"/>
  <c r="M314" i="78"/>
  <c r="S314" i="105" s="1"/>
  <c r="M314" i="105" s="1"/>
  <c r="M330" i="78"/>
  <c r="S330" i="105" s="1"/>
  <c r="M330" i="105" s="1"/>
  <c r="N330" i="78"/>
  <c r="M346" i="78"/>
  <c r="S346" i="105" s="1"/>
  <c r="N346" i="78"/>
  <c r="O346" i="78" s="1"/>
  <c r="M362" i="78"/>
  <c r="S362" i="105" s="1"/>
  <c r="M362" i="105" s="1"/>
  <c r="N362" i="78"/>
  <c r="O362" i="78" s="1"/>
  <c r="N378" i="78"/>
  <c r="O378" i="78" s="1"/>
  <c r="M378" i="78"/>
  <c r="S378" i="105" s="1"/>
  <c r="M378" i="105" s="1"/>
  <c r="M394" i="78"/>
  <c r="S394" i="105" s="1"/>
  <c r="M394" i="105" s="1"/>
  <c r="N394" i="78"/>
  <c r="O394" i="78" s="1"/>
  <c r="N410" i="78"/>
  <c r="O410" i="78" s="1"/>
  <c r="M410" i="78"/>
  <c r="S410" i="105" s="1"/>
  <c r="M426" i="78"/>
  <c r="S426" i="105" s="1"/>
  <c r="M426" i="105" s="1"/>
  <c r="N426" i="78"/>
  <c r="N442" i="78"/>
  <c r="O442" i="78" s="1"/>
  <c r="M442" i="78"/>
  <c r="S442" i="105" s="1"/>
  <c r="N458" i="78"/>
  <c r="O458" i="78" s="1"/>
  <c r="M458" i="78"/>
  <c r="S458" i="105" s="1"/>
  <c r="M458" i="105" s="1"/>
  <c r="M474" i="78"/>
  <c r="S474" i="105" s="1"/>
  <c r="N474" i="78"/>
  <c r="O474" i="78" s="1"/>
  <c r="N490" i="78"/>
  <c r="M490" i="78"/>
  <c r="S490" i="105" s="1"/>
  <c r="M490" i="105" s="1"/>
  <c r="N506" i="78"/>
  <c r="O506" i="78" s="1"/>
  <c r="M506" i="78"/>
  <c r="S506" i="105" s="1"/>
  <c r="N522" i="78"/>
  <c r="O522" i="78" s="1"/>
  <c r="M522" i="78"/>
  <c r="S522" i="105" s="1"/>
  <c r="N538" i="78"/>
  <c r="M538" i="78"/>
  <c r="S538" i="105" s="1"/>
  <c r="M538" i="105" s="1"/>
  <c r="N554" i="78"/>
  <c r="M554" i="78"/>
  <c r="S554" i="105" s="1"/>
  <c r="M554" i="105" s="1"/>
  <c r="M570" i="78"/>
  <c r="S570" i="105" s="1"/>
  <c r="M570" i="105" s="1"/>
  <c r="N570" i="78"/>
  <c r="M586" i="78"/>
  <c r="S586" i="105" s="1"/>
  <c r="N586" i="78"/>
  <c r="O586" i="78" s="1"/>
  <c r="N602" i="78"/>
  <c r="O602" i="78" s="1"/>
  <c r="M602" i="78"/>
  <c r="S602" i="105" s="1"/>
  <c r="N618" i="78"/>
  <c r="O618" i="78" s="1"/>
  <c r="M618" i="78"/>
  <c r="S618" i="105" s="1"/>
  <c r="N634" i="78"/>
  <c r="M634" i="78"/>
  <c r="S634" i="105" s="1"/>
  <c r="M650" i="78"/>
  <c r="S650" i="105" s="1"/>
  <c r="N650" i="78"/>
  <c r="M666" i="78"/>
  <c r="S666" i="105" s="1"/>
  <c r="M666" i="105" s="1"/>
  <c r="N666" i="78"/>
  <c r="N682" i="78"/>
  <c r="AA682" i="105" s="1"/>
  <c r="N682" i="105" s="1"/>
  <c r="O682" i="105" s="1"/>
  <c r="M682" i="78"/>
  <c r="S682" i="105" s="1"/>
  <c r="M698" i="78"/>
  <c r="S698" i="105" s="1"/>
  <c r="M698" i="105" s="1"/>
  <c r="N698" i="78"/>
  <c r="O698" i="78" s="1"/>
  <c r="N714" i="78"/>
  <c r="M714" i="78"/>
  <c r="S714" i="105" s="1"/>
  <c r="M714" i="105" s="1"/>
  <c r="M730" i="78"/>
  <c r="S730" i="105" s="1"/>
  <c r="N730" i="78"/>
  <c r="AA730" i="105" s="1"/>
  <c r="M746" i="78"/>
  <c r="S746" i="105" s="1"/>
  <c r="N746" i="78"/>
  <c r="O746" i="78" s="1"/>
  <c r="M762" i="78"/>
  <c r="S762" i="105" s="1"/>
  <c r="N762" i="78"/>
  <c r="O762" i="78" s="1"/>
  <c r="M778" i="78"/>
  <c r="S778" i="105" s="1"/>
  <c r="N778" i="78"/>
  <c r="O778" i="78" s="1"/>
  <c r="M794" i="78"/>
  <c r="S794" i="105" s="1"/>
  <c r="N794" i="78"/>
  <c r="O794" i="78" s="1"/>
  <c r="N810" i="78"/>
  <c r="M810" i="78"/>
  <c r="S810" i="105" s="1"/>
  <c r="N826" i="78"/>
  <c r="O826" i="78" s="1"/>
  <c r="M826" i="78"/>
  <c r="S826" i="105" s="1"/>
  <c r="M826" i="105" s="1"/>
  <c r="N842" i="78"/>
  <c r="O842" i="78" s="1"/>
  <c r="M842" i="78"/>
  <c r="S842" i="105" s="1"/>
  <c r="M842" i="105" s="1"/>
  <c r="N858" i="78"/>
  <c r="M858" i="78"/>
  <c r="S858" i="105" s="1"/>
  <c r="M858" i="105" s="1"/>
  <c r="M874" i="78"/>
  <c r="S874" i="105" s="1"/>
  <c r="M874" i="105" s="1"/>
  <c r="N874" i="78"/>
  <c r="M890" i="78"/>
  <c r="S890" i="105" s="1"/>
  <c r="M890" i="105" s="1"/>
  <c r="N890" i="78"/>
  <c r="AA890" i="105" s="1"/>
  <c r="N890" i="105" s="1"/>
  <c r="O890" i="105" s="1"/>
  <c r="M906" i="78"/>
  <c r="S906" i="105" s="1"/>
  <c r="M906" i="105" s="1"/>
  <c r="N906" i="78"/>
  <c r="AA906" i="105" s="1"/>
  <c r="N906" i="105" s="1"/>
  <c r="O906" i="105" s="1"/>
  <c r="M922" i="78"/>
  <c r="S922" i="105" s="1"/>
  <c r="N922" i="78"/>
  <c r="O922" i="78" s="1"/>
  <c r="N938" i="78"/>
  <c r="M938" i="78"/>
  <c r="S938" i="105" s="1"/>
  <c r="M954" i="78"/>
  <c r="S954" i="105" s="1"/>
  <c r="M954" i="105" s="1"/>
  <c r="N954" i="78"/>
  <c r="M970" i="78"/>
  <c r="S970" i="105" s="1"/>
  <c r="N970" i="78"/>
  <c r="M986" i="78"/>
  <c r="S986" i="105" s="1"/>
  <c r="M986" i="105" s="1"/>
  <c r="N986" i="78"/>
  <c r="O986" i="78" s="1"/>
  <c r="M1002" i="78"/>
  <c r="S1002" i="105" s="1"/>
  <c r="N1002" i="78"/>
  <c r="N1018" i="78"/>
  <c r="O1018" i="78" s="1"/>
  <c r="M1018" i="78"/>
  <c r="S1018" i="105" s="1"/>
  <c r="N1005" i="79"/>
  <c r="M1005" i="79"/>
  <c r="T1005" i="105" s="1"/>
  <c r="N989" i="79"/>
  <c r="M989" i="79"/>
  <c r="T989" i="105" s="1"/>
  <c r="M973" i="79"/>
  <c r="T973" i="105" s="1"/>
  <c r="N973" i="79"/>
  <c r="M957" i="79"/>
  <c r="T957" i="105" s="1"/>
  <c r="N957" i="79"/>
  <c r="N941" i="79"/>
  <c r="M941" i="79"/>
  <c r="T941" i="105" s="1"/>
  <c r="N925" i="79"/>
  <c r="M925" i="79"/>
  <c r="T925" i="105" s="1"/>
  <c r="N909" i="79"/>
  <c r="M909" i="79"/>
  <c r="T909" i="105" s="1"/>
  <c r="M893" i="79"/>
  <c r="T893" i="105" s="1"/>
  <c r="N893" i="79"/>
  <c r="M877" i="79"/>
  <c r="T877" i="105" s="1"/>
  <c r="N877" i="79"/>
  <c r="N861" i="79"/>
  <c r="M861" i="79"/>
  <c r="T861" i="105" s="1"/>
  <c r="N845" i="79"/>
  <c r="M845" i="79"/>
  <c r="T845" i="105" s="1"/>
  <c r="N829" i="79"/>
  <c r="M829" i="79"/>
  <c r="T829" i="105" s="1"/>
  <c r="N813" i="79"/>
  <c r="M813" i="79"/>
  <c r="T813" i="105" s="1"/>
  <c r="M797" i="79"/>
  <c r="T797" i="105" s="1"/>
  <c r="N797" i="79"/>
  <c r="N781" i="79"/>
  <c r="M781" i="79"/>
  <c r="T781" i="105" s="1"/>
  <c r="N765" i="79"/>
  <c r="M765" i="79"/>
  <c r="T765" i="105" s="1"/>
  <c r="M749" i="79"/>
  <c r="T749" i="105" s="1"/>
  <c r="N749" i="79"/>
  <c r="N733" i="79"/>
  <c r="M733" i="79"/>
  <c r="T733" i="105" s="1"/>
  <c r="N717" i="79"/>
  <c r="M717" i="79"/>
  <c r="T717" i="105" s="1"/>
  <c r="M701" i="79"/>
  <c r="T701" i="105" s="1"/>
  <c r="N701" i="79"/>
  <c r="N685" i="79"/>
  <c r="M685" i="79"/>
  <c r="T685" i="105" s="1"/>
  <c r="M669" i="79"/>
  <c r="T669" i="105" s="1"/>
  <c r="N669" i="79"/>
  <c r="M653" i="79"/>
  <c r="T653" i="105" s="1"/>
  <c r="N653" i="79"/>
  <c r="M637" i="79"/>
  <c r="T637" i="105" s="1"/>
  <c r="N637" i="79"/>
  <c r="N621" i="79"/>
  <c r="M621" i="79"/>
  <c r="T621" i="105" s="1"/>
  <c r="N605" i="79"/>
  <c r="M605" i="79"/>
  <c r="T605" i="105" s="1"/>
  <c r="M589" i="79"/>
  <c r="T589" i="105" s="1"/>
  <c r="N589" i="79"/>
  <c r="N573" i="79"/>
  <c r="M573" i="79"/>
  <c r="T573" i="105" s="1"/>
  <c r="M557" i="79"/>
  <c r="T557" i="105" s="1"/>
  <c r="N557" i="79"/>
  <c r="M541" i="79"/>
  <c r="T541" i="105" s="1"/>
  <c r="N541" i="79"/>
  <c r="M525" i="79"/>
  <c r="T525" i="105" s="1"/>
  <c r="N525" i="79"/>
  <c r="M509" i="79"/>
  <c r="T509" i="105" s="1"/>
  <c r="N509" i="79"/>
  <c r="M493" i="79"/>
  <c r="T493" i="105" s="1"/>
  <c r="N493" i="79"/>
  <c r="M477" i="79"/>
  <c r="T477" i="105" s="1"/>
  <c r="N477" i="79"/>
  <c r="N461" i="79"/>
  <c r="M461" i="79"/>
  <c r="T461" i="105" s="1"/>
  <c r="M445" i="79"/>
  <c r="T445" i="105" s="1"/>
  <c r="N445" i="79"/>
  <c r="N429" i="79"/>
  <c r="M429" i="79"/>
  <c r="T429" i="105" s="1"/>
  <c r="N413" i="79"/>
  <c r="M413" i="79"/>
  <c r="T413" i="105" s="1"/>
  <c r="N397" i="79"/>
  <c r="M397" i="79"/>
  <c r="T397" i="105" s="1"/>
  <c r="M381" i="79"/>
  <c r="T381" i="105" s="1"/>
  <c r="N381" i="79"/>
  <c r="M365" i="79"/>
  <c r="T365" i="105" s="1"/>
  <c r="N365" i="79"/>
  <c r="N349" i="79"/>
  <c r="M349" i="79"/>
  <c r="T349" i="105" s="1"/>
  <c r="N333" i="79"/>
  <c r="M333" i="79"/>
  <c r="T333" i="105" s="1"/>
  <c r="M317" i="79"/>
  <c r="T317" i="105" s="1"/>
  <c r="N317" i="79"/>
  <c r="M301" i="79"/>
  <c r="T301" i="105" s="1"/>
  <c r="N301" i="79"/>
  <c r="M269" i="79"/>
  <c r="T269" i="105" s="1"/>
  <c r="N269" i="79"/>
  <c r="M253" i="79"/>
  <c r="T253" i="105" s="1"/>
  <c r="N253" i="79"/>
  <c r="M237" i="79"/>
  <c r="T237" i="105" s="1"/>
  <c r="N237" i="79"/>
  <c r="M221" i="79"/>
  <c r="T221" i="105" s="1"/>
  <c r="N221" i="79"/>
  <c r="M205" i="79"/>
  <c r="T205" i="105" s="1"/>
  <c r="N205" i="79"/>
  <c r="M173" i="79"/>
  <c r="T173" i="105" s="1"/>
  <c r="N173" i="79"/>
  <c r="N157" i="79"/>
  <c r="M157" i="79"/>
  <c r="T157" i="105" s="1"/>
  <c r="M141" i="79"/>
  <c r="T141" i="105" s="1"/>
  <c r="N141" i="79"/>
  <c r="N125" i="79"/>
  <c r="M125" i="79"/>
  <c r="T125" i="105" s="1"/>
  <c r="M109" i="79"/>
  <c r="T109" i="105" s="1"/>
  <c r="N109" i="79"/>
  <c r="N93" i="79"/>
  <c r="M93" i="79"/>
  <c r="T93" i="105" s="1"/>
  <c r="M93" i="105" s="1"/>
  <c r="N77" i="79"/>
  <c r="M77" i="79"/>
  <c r="T77" i="105" s="1"/>
  <c r="M77" i="105" s="1"/>
  <c r="M61" i="79"/>
  <c r="T61" i="105" s="1"/>
  <c r="M61" i="105" s="1"/>
  <c r="N61" i="79"/>
  <c r="M45" i="79"/>
  <c r="T45" i="105" s="1"/>
  <c r="N45" i="79"/>
  <c r="M29" i="79"/>
  <c r="T29" i="105" s="1"/>
  <c r="N29" i="79"/>
  <c r="M13" i="79"/>
  <c r="T13" i="105" s="1"/>
  <c r="N13" i="79"/>
  <c r="T451" i="105"/>
  <c r="M957" i="82"/>
  <c r="W957" i="105" s="1"/>
  <c r="N957" i="82"/>
  <c r="M877" i="82"/>
  <c r="W877" i="105" s="1"/>
  <c r="N877" i="82"/>
  <c r="N621" i="82"/>
  <c r="M621" i="82"/>
  <c r="W621" i="105" s="1"/>
  <c r="N509" i="82"/>
  <c r="M509" i="82"/>
  <c r="W509" i="105" s="1"/>
  <c r="N429" i="82"/>
  <c r="M429" i="82"/>
  <c r="W429" i="105" s="1"/>
  <c r="W572" i="105"/>
  <c r="W92" i="105"/>
  <c r="W661" i="105"/>
  <c r="W944" i="105"/>
  <c r="W557" i="105"/>
  <c r="W1003" i="105"/>
  <c r="W650" i="105"/>
  <c r="W401" i="105"/>
  <c r="W208" i="105"/>
  <c r="W173" i="105"/>
  <c r="W151" i="105"/>
  <c r="W657" i="105"/>
  <c r="W779" i="105"/>
  <c r="W579" i="105"/>
  <c r="W737" i="105"/>
  <c r="W801" i="105"/>
  <c r="W627" i="105"/>
  <c r="W544" i="105"/>
  <c r="W990" i="105"/>
  <c r="W1007" i="105"/>
  <c r="W558" i="105"/>
  <c r="W1016" i="105"/>
  <c r="W592" i="105"/>
  <c r="W1019" i="105"/>
  <c r="W289" i="105"/>
  <c r="W904" i="105"/>
  <c r="W897" i="105"/>
  <c r="W735" i="105"/>
  <c r="W555" i="105"/>
  <c r="W333" i="105"/>
  <c r="W346" i="105"/>
  <c r="W710" i="105"/>
  <c r="W235" i="105"/>
  <c r="W987" i="105"/>
  <c r="W991" i="105"/>
  <c r="W145" i="105"/>
  <c r="W901" i="105"/>
  <c r="W602" i="105"/>
  <c r="W497" i="105"/>
  <c r="W882" i="105"/>
  <c r="W718" i="105"/>
  <c r="W290" i="105"/>
  <c r="W771" i="105"/>
  <c r="W578" i="105"/>
  <c r="W521" i="105"/>
  <c r="W921" i="105"/>
  <c r="W652" i="105"/>
  <c r="W849" i="105"/>
  <c r="W682" i="105"/>
  <c r="W28" i="105"/>
  <c r="M28" i="105" s="1"/>
  <c r="W860" i="105"/>
  <c r="W658" i="105"/>
  <c r="W925" i="105"/>
  <c r="W701" i="105"/>
  <c r="W257" i="105"/>
  <c r="W985" i="105"/>
  <c r="W262" i="105"/>
  <c r="W454" i="105"/>
  <c r="W656" i="105"/>
  <c r="W540" i="105"/>
  <c r="W1018" i="105"/>
  <c r="W728" i="105"/>
  <c r="W476" i="105"/>
  <c r="W883" i="105"/>
  <c r="W1005" i="105"/>
  <c r="W414" i="105"/>
  <c r="W176" i="105"/>
  <c r="W571" i="105"/>
  <c r="W704" i="105"/>
  <c r="W508" i="105"/>
  <c r="W654" i="105"/>
  <c r="M1011" i="83"/>
  <c r="N1011" i="83"/>
  <c r="M995" i="83"/>
  <c r="N995" i="83"/>
  <c r="M963" i="83"/>
  <c r="N963" i="83"/>
  <c r="N931" i="83"/>
  <c r="M931" i="83"/>
  <c r="X931" i="105" s="1"/>
  <c r="N915" i="83"/>
  <c r="M915" i="83"/>
  <c r="N899" i="83"/>
  <c r="M899" i="83"/>
  <c r="X899" i="105" s="1"/>
  <c r="N883" i="83"/>
  <c r="M883" i="83"/>
  <c r="X883" i="105" s="1"/>
  <c r="N851" i="83"/>
  <c r="M851" i="83"/>
  <c r="X851" i="105" s="1"/>
  <c r="N835" i="83"/>
  <c r="M835" i="83"/>
  <c r="M819" i="83"/>
  <c r="X819" i="105" s="1"/>
  <c r="N819" i="83"/>
  <c r="N803" i="83"/>
  <c r="M803" i="83"/>
  <c r="X803" i="105" s="1"/>
  <c r="N787" i="83"/>
  <c r="M787" i="83"/>
  <c r="X787" i="105" s="1"/>
  <c r="M771" i="83"/>
  <c r="X771" i="105" s="1"/>
  <c r="N771" i="83"/>
  <c r="M755" i="83"/>
  <c r="X755" i="105" s="1"/>
  <c r="N755" i="83"/>
  <c r="M739" i="83"/>
  <c r="N739" i="83"/>
  <c r="N723" i="83"/>
  <c r="M723" i="83"/>
  <c r="X723" i="105" s="1"/>
  <c r="M707" i="83"/>
  <c r="N707" i="83"/>
  <c r="M675" i="83"/>
  <c r="X675" i="105" s="1"/>
  <c r="N675" i="83"/>
  <c r="M659" i="83"/>
  <c r="X659" i="105" s="1"/>
  <c r="N659" i="83"/>
  <c r="N643" i="83"/>
  <c r="M643" i="83"/>
  <c r="X643" i="105" s="1"/>
  <c r="N627" i="83"/>
  <c r="M627" i="83"/>
  <c r="M611" i="83"/>
  <c r="N611" i="83"/>
  <c r="N595" i="83"/>
  <c r="M595" i="83"/>
  <c r="X595" i="105" s="1"/>
  <c r="N579" i="83"/>
  <c r="M579" i="83"/>
  <c r="X579" i="105" s="1"/>
  <c r="M563" i="83"/>
  <c r="X563" i="105" s="1"/>
  <c r="N563" i="83"/>
  <c r="M547" i="83"/>
  <c r="X547" i="105" s="1"/>
  <c r="N547" i="83"/>
  <c r="N531" i="83"/>
  <c r="M531" i="83"/>
  <c r="X531" i="105" s="1"/>
  <c r="N515" i="83"/>
  <c r="M515" i="83"/>
  <c r="X515" i="105" s="1"/>
  <c r="M499" i="83"/>
  <c r="X499" i="105" s="1"/>
  <c r="N499" i="83"/>
  <c r="N483" i="83"/>
  <c r="M483" i="83"/>
  <c r="X483" i="105" s="1"/>
  <c r="N467" i="83"/>
  <c r="M467" i="83"/>
  <c r="X467" i="105" s="1"/>
  <c r="N435" i="83"/>
  <c r="M435" i="83"/>
  <c r="X435" i="105" s="1"/>
  <c r="N419" i="83"/>
  <c r="M419" i="83"/>
  <c r="X419" i="105" s="1"/>
  <c r="N403" i="83"/>
  <c r="M403" i="83"/>
  <c r="X403" i="105" s="1"/>
  <c r="M387" i="83"/>
  <c r="N387" i="83"/>
  <c r="M371" i="83"/>
  <c r="X371" i="105" s="1"/>
  <c r="N371" i="83"/>
  <c r="N355" i="83"/>
  <c r="M355" i="83"/>
  <c r="X355" i="105" s="1"/>
  <c r="N339" i="83"/>
  <c r="M339" i="83"/>
  <c r="X339" i="105" s="1"/>
  <c r="M323" i="83"/>
  <c r="N323" i="83"/>
  <c r="N307" i="83"/>
  <c r="M307" i="83"/>
  <c r="X307" i="105" s="1"/>
  <c r="N259" i="83"/>
  <c r="M259" i="83"/>
  <c r="N243" i="83"/>
  <c r="M243" i="83"/>
  <c r="X243" i="105" s="1"/>
  <c r="N227" i="83"/>
  <c r="M227" i="83"/>
  <c r="X227" i="105" s="1"/>
  <c r="N211" i="83"/>
  <c r="M211" i="83"/>
  <c r="X211" i="105" s="1"/>
  <c r="M195" i="83"/>
  <c r="X195" i="105" s="1"/>
  <c r="N195" i="83"/>
  <c r="N179" i="83"/>
  <c r="M179" i="83"/>
  <c r="X179" i="105" s="1"/>
  <c r="N147" i="83"/>
  <c r="M147" i="83"/>
  <c r="X147" i="105" s="1"/>
  <c r="M131" i="83"/>
  <c r="X131" i="105" s="1"/>
  <c r="N131" i="83"/>
  <c r="N99" i="83"/>
  <c r="M99" i="83"/>
  <c r="X99" i="105" s="1"/>
  <c r="M99" i="105" s="1"/>
  <c r="N67" i="83"/>
  <c r="M67" i="83"/>
  <c r="X67" i="105" s="1"/>
  <c r="M67" i="105" s="1"/>
  <c r="M35" i="83"/>
  <c r="X35" i="105" s="1"/>
  <c r="M35" i="105" s="1"/>
  <c r="N35" i="83"/>
  <c r="M19" i="83"/>
  <c r="X19" i="105" s="1"/>
  <c r="N19" i="83"/>
  <c r="X673" i="105"/>
  <c r="X634" i="105"/>
  <c r="X994" i="105"/>
  <c r="X923" i="105"/>
  <c r="X434" i="105"/>
  <c r="X506" i="105"/>
  <c r="X739" i="105"/>
  <c r="X463" i="105"/>
  <c r="X384" i="105"/>
  <c r="X957" i="105"/>
  <c r="X405" i="105"/>
  <c r="AF699" i="105"/>
  <c r="X199" i="105"/>
  <c r="X744" i="105"/>
  <c r="X216" i="105"/>
  <c r="X910" i="105"/>
  <c r="X375" i="105"/>
  <c r="X908" i="105"/>
  <c r="X800" i="105"/>
  <c r="X707" i="105"/>
  <c r="X237" i="105"/>
  <c r="X476" i="105"/>
  <c r="X649" i="105"/>
  <c r="X462" i="105"/>
  <c r="X256" i="105"/>
  <c r="X238" i="105"/>
  <c r="X59" i="105"/>
  <c r="M59" i="105" s="1"/>
  <c r="X730" i="105"/>
  <c r="X534" i="105"/>
  <c r="X896" i="105"/>
  <c r="X728" i="105"/>
  <c r="X345" i="105"/>
  <c r="X194" i="105"/>
  <c r="X391" i="105"/>
  <c r="X334" i="105"/>
  <c r="X625" i="105"/>
  <c r="X720" i="105"/>
  <c r="X878" i="105"/>
  <c r="X30" i="105"/>
  <c r="X146" i="105"/>
  <c r="X171" i="105"/>
  <c r="X679" i="105"/>
  <c r="X204" i="105"/>
  <c r="X664" i="105"/>
  <c r="X215" i="105"/>
  <c r="X448" i="105"/>
  <c r="X1018" i="105"/>
  <c r="X412" i="105"/>
  <c r="X956" i="105"/>
  <c r="X616" i="105"/>
  <c r="X110" i="105"/>
  <c r="X849" i="105"/>
  <c r="X909" i="105"/>
  <c r="X508" i="105"/>
  <c r="X318" i="105"/>
  <c r="X600" i="105"/>
  <c r="X741" i="105"/>
  <c r="X169" i="105"/>
  <c r="X1014" i="105"/>
  <c r="X309" i="105"/>
  <c r="X380" i="105"/>
  <c r="X677" i="105"/>
  <c r="X155" i="105"/>
  <c r="X586" i="105"/>
  <c r="X178" i="105"/>
  <c r="X990" i="105"/>
  <c r="X202" i="105"/>
  <c r="AF848" i="105"/>
  <c r="X888" i="105"/>
  <c r="X482" i="105"/>
  <c r="X839" i="105"/>
  <c r="AF351" i="105"/>
  <c r="X767" i="105"/>
  <c r="X182" i="105"/>
  <c r="X370" i="105"/>
  <c r="X151" i="105"/>
  <c r="X877" i="105"/>
  <c r="X845" i="105"/>
  <c r="X16" i="105"/>
  <c r="M16" i="105" s="1"/>
  <c r="X680" i="105"/>
  <c r="X450" i="105"/>
  <c r="X226" i="105"/>
  <c r="X674" i="105"/>
  <c r="X92" i="105"/>
  <c r="X530" i="105"/>
  <c r="X279" i="105"/>
  <c r="X542" i="105"/>
  <c r="AF965" i="105"/>
  <c r="X823" i="105"/>
  <c r="X650" i="105"/>
  <c r="X856" i="105"/>
  <c r="X933" i="105"/>
  <c r="X769" i="105"/>
  <c r="X812" i="105"/>
  <c r="X656" i="105"/>
  <c r="X209" i="105"/>
  <c r="X987" i="105"/>
  <c r="X682" i="105"/>
  <c r="X655" i="105"/>
  <c r="X654" i="105"/>
  <c r="X313" i="105"/>
  <c r="X895" i="105"/>
  <c r="X491" i="105"/>
  <c r="X560" i="105"/>
  <c r="X406" i="105"/>
  <c r="X911" i="105"/>
  <c r="X828" i="105"/>
  <c r="X478" i="105"/>
  <c r="AF715" i="105"/>
  <c r="X98" i="105"/>
  <c r="M98" i="105" s="1"/>
  <c r="X205" i="105"/>
  <c r="X621" i="105"/>
  <c r="X924" i="105"/>
  <c r="X574" i="105"/>
  <c r="X965" i="105"/>
  <c r="X844" i="105"/>
  <c r="X792" i="105"/>
  <c r="X822" i="105"/>
  <c r="X738" i="105"/>
  <c r="X797" i="105"/>
  <c r="X322" i="105"/>
  <c r="AF282" i="105"/>
  <c r="X876" i="105"/>
  <c r="X188" i="105"/>
  <c r="X575" i="105"/>
  <c r="X627" i="105"/>
  <c r="X502" i="105"/>
  <c r="X859" i="105"/>
  <c r="X449" i="105"/>
  <c r="X284" i="105"/>
  <c r="X485" i="105"/>
  <c r="X153" i="105"/>
  <c r="X961" i="105"/>
  <c r="X71" i="105"/>
  <c r="M71" i="105" s="1"/>
  <c r="X123" i="105"/>
  <c r="X907" i="105"/>
  <c r="X141" i="105"/>
  <c r="X592" i="105"/>
  <c r="X622" i="105"/>
  <c r="X296" i="105"/>
  <c r="X840" i="105"/>
  <c r="X535" i="105"/>
  <c r="X514" i="105"/>
  <c r="AF846" i="105"/>
  <c r="X762" i="105"/>
  <c r="X552" i="105"/>
  <c r="X601" i="105"/>
  <c r="X568" i="105"/>
  <c r="X742" i="105"/>
  <c r="X48" i="105"/>
  <c r="M48" i="105" s="1"/>
  <c r="X258" i="105"/>
  <c r="M3" i="83"/>
  <c r="X3" i="105" s="1"/>
  <c r="X966" i="105"/>
  <c r="X607" i="105"/>
  <c r="X850" i="105"/>
  <c r="X323" i="105"/>
  <c r="X794" i="105"/>
  <c r="X1017" i="105"/>
  <c r="X731" i="105"/>
  <c r="X855" i="105"/>
  <c r="X700" i="105"/>
  <c r="X962" i="105"/>
  <c r="X9" i="105"/>
  <c r="M9" i="105" s="1"/>
  <c r="X464" i="105"/>
  <c r="X455" i="105"/>
  <c r="X268" i="105"/>
  <c r="X569" i="105"/>
  <c r="X379" i="105"/>
  <c r="X160" i="105"/>
  <c r="X250" i="105"/>
  <c r="X239" i="105"/>
  <c r="X573" i="105"/>
  <c r="X489" i="105"/>
  <c r="X144" i="105"/>
  <c r="X428" i="105"/>
  <c r="X862" i="105"/>
  <c r="X219" i="105"/>
  <c r="X830" i="105"/>
  <c r="X833" i="105"/>
  <c r="X74" i="105"/>
  <c r="M74" i="105" s="1"/>
  <c r="X753" i="105"/>
  <c r="X477" i="105"/>
  <c r="X421" i="105"/>
  <c r="X386" i="105"/>
  <c r="X217" i="105"/>
  <c r="X269" i="105"/>
  <c r="X398" i="105"/>
  <c r="X457" i="105"/>
  <c r="X817" i="105"/>
  <c r="X902" i="105"/>
  <c r="X346" i="105"/>
  <c r="X657" i="105"/>
  <c r="AF174" i="105"/>
  <c r="X255" i="105"/>
  <c r="X834" i="105"/>
  <c r="X298" i="105"/>
  <c r="X919" i="105"/>
  <c r="X134" i="105"/>
  <c r="X887" i="105"/>
  <c r="X387" i="105"/>
  <c r="X807" i="105"/>
  <c r="X941" i="105"/>
  <c r="X810" i="105"/>
  <c r="X837" i="105"/>
  <c r="X995" i="105"/>
  <c r="AF83" i="105"/>
  <c r="N83" i="105" s="1"/>
  <c r="O83" i="105" s="1"/>
  <c r="X348" i="105"/>
  <c r="X306" i="105"/>
  <c r="X495" i="105"/>
  <c r="X437" i="105"/>
  <c r="X357" i="105"/>
  <c r="X611" i="105"/>
  <c r="X831" i="105"/>
  <c r="X754" i="105"/>
  <c r="X414" i="105"/>
  <c r="X1011" i="105"/>
  <c r="X168" i="105"/>
  <c r="X114" i="105"/>
  <c r="X304" i="105"/>
  <c r="X332" i="105"/>
  <c r="X808" i="105"/>
  <c r="X410" i="105"/>
  <c r="X331" i="105"/>
  <c r="X525" i="105"/>
  <c r="X779" i="105"/>
  <c r="X733" i="105"/>
  <c r="X513" i="105"/>
  <c r="N3" i="83"/>
  <c r="X232" i="105"/>
  <c r="X13" i="105"/>
  <c r="X338" i="105"/>
  <c r="X290" i="105"/>
  <c r="X749" i="105"/>
  <c r="X1003" i="105"/>
  <c r="X185" i="105"/>
  <c r="X409" i="105"/>
  <c r="X606" i="105"/>
  <c r="X951" i="105"/>
  <c r="X953" i="105"/>
  <c r="X29" i="105"/>
  <c r="X32" i="105"/>
  <c r="M32" i="105" s="1"/>
  <c r="X786" i="105"/>
  <c r="X230" i="105"/>
  <c r="X729" i="105"/>
  <c r="X866" i="105"/>
  <c r="X416" i="105"/>
  <c r="X778" i="105"/>
  <c r="X635" i="105"/>
  <c r="X912" i="105"/>
  <c r="X454" i="105"/>
  <c r="X706" i="105"/>
  <c r="X210" i="105"/>
  <c r="X152" i="105"/>
  <c r="X107" i="105"/>
  <c r="X922" i="105"/>
  <c r="X81" i="105"/>
  <c r="M81" i="105" s="1"/>
  <c r="X746" i="105"/>
  <c r="X493" i="105"/>
  <c r="X385" i="105"/>
  <c r="X864" i="105"/>
  <c r="X913" i="105"/>
  <c r="X668" i="105"/>
  <c r="X981" i="105"/>
  <c r="X999" i="105"/>
  <c r="X599" i="105"/>
  <c r="X175" i="105"/>
  <c r="X705" i="105"/>
  <c r="X200" i="105"/>
  <c r="X295" i="105"/>
  <c r="X392" i="105"/>
  <c r="X109" i="105"/>
  <c r="X17" i="105"/>
  <c r="X694" i="105"/>
  <c r="X337" i="105"/>
  <c r="X722" i="105"/>
  <c r="X584" i="105"/>
  <c r="AF386" i="105"/>
  <c r="X969" i="105"/>
  <c r="X623" i="105"/>
  <c r="X927" i="105"/>
  <c r="X632" i="105"/>
  <c r="X319" i="105"/>
  <c r="X63" i="105"/>
  <c r="M63" i="105" s="1"/>
  <c r="X259" i="105"/>
  <c r="X325" i="105"/>
  <c r="X526" i="105"/>
  <c r="X777" i="105"/>
  <c r="X57" i="105"/>
  <c r="M57" i="105" s="1"/>
  <c r="X944" i="105"/>
  <c r="X444" i="105"/>
  <c r="X920" i="105"/>
  <c r="X383" i="105"/>
  <c r="X443" i="105"/>
  <c r="AF971" i="105"/>
  <c r="X460" i="105"/>
  <c r="X121" i="105"/>
  <c r="X167" i="105"/>
  <c r="X860" i="105"/>
  <c r="X430" i="105"/>
  <c r="X273" i="105"/>
  <c r="X139" i="105"/>
  <c r="X613" i="105"/>
  <c r="X892" i="105"/>
  <c r="X497" i="105"/>
  <c r="X528" i="105"/>
  <c r="X973" i="105"/>
  <c r="AF87" i="105"/>
  <c r="N87" i="105" s="1"/>
  <c r="O87" i="105" s="1"/>
  <c r="X952" i="105"/>
  <c r="X795" i="105"/>
  <c r="X176" i="105"/>
  <c r="X566" i="105"/>
  <c r="X95" i="105"/>
  <c r="M95" i="105" s="1"/>
  <c r="X504" i="105"/>
  <c r="X686" i="105"/>
  <c r="X847" i="105"/>
  <c r="X115" i="105"/>
  <c r="X223" i="105"/>
  <c r="X693" i="105"/>
  <c r="X21" i="105"/>
  <c r="M21" i="105" s="1"/>
  <c r="X886" i="105"/>
  <c r="X102" i="105"/>
  <c r="M102" i="105" s="1"/>
  <c r="X241" i="105"/>
  <c r="X915" i="105"/>
  <c r="X914" i="105"/>
  <c r="X642" i="105"/>
  <c r="X186" i="105"/>
  <c r="X782" i="105"/>
  <c r="X1001" i="105"/>
  <c r="X637" i="105"/>
  <c r="X220" i="105"/>
  <c r="X835" i="105"/>
  <c r="X816" i="105"/>
  <c r="X715" i="105"/>
  <c r="X94" i="105"/>
  <c r="M94" i="105" s="1"/>
  <c r="X540" i="105"/>
  <c r="X198" i="105"/>
  <c r="X184" i="105"/>
  <c r="X64" i="105"/>
  <c r="X37" i="105"/>
  <c r="M37" i="105" s="1"/>
  <c r="X240" i="105"/>
  <c r="X894" i="105"/>
  <c r="X721" i="105"/>
  <c r="X1005" i="105"/>
  <c r="X49" i="105"/>
  <c r="X861" i="105"/>
  <c r="X889" i="105"/>
  <c r="X189" i="105"/>
  <c r="X1006" i="105"/>
  <c r="X451" i="105"/>
  <c r="X446" i="105"/>
  <c r="X618" i="105"/>
  <c r="X766" i="105"/>
  <c r="X12" i="105"/>
  <c r="M12" i="105" s="1"/>
  <c r="X291" i="105"/>
  <c r="X113" i="105"/>
  <c r="X474" i="105"/>
  <c r="X662" i="105"/>
  <c r="X381" i="105"/>
  <c r="X73" i="105"/>
  <c r="M73" i="105" s="1"/>
  <c r="X1002" i="105"/>
  <c r="X303" i="105"/>
  <c r="X494" i="105"/>
  <c r="X305" i="105"/>
  <c r="X751" i="105"/>
  <c r="X45" i="105"/>
  <c r="X578" i="105"/>
  <c r="W463" i="105"/>
  <c r="W778" i="105"/>
  <c r="W818" i="105"/>
  <c r="M317" i="82"/>
  <c r="W317" i="105" s="1"/>
  <c r="X581" i="105"/>
  <c r="X689" i="105"/>
  <c r="M947" i="83"/>
  <c r="X947" i="105" s="1"/>
  <c r="X963" i="105"/>
  <c r="S1000" i="105"/>
  <c r="M1000" i="105" s="1"/>
  <c r="S902" i="105"/>
  <c r="M902" i="105" s="1"/>
  <c r="AE966" i="105"/>
  <c r="N861" i="82"/>
  <c r="X970" i="105"/>
  <c r="X438" i="105"/>
  <c r="X745" i="105"/>
  <c r="W951" i="105"/>
  <c r="W752" i="105"/>
  <c r="M637" i="82"/>
  <c r="W637" i="105" s="1"/>
  <c r="W535" i="105"/>
  <c r="W439" i="105"/>
  <c r="W908" i="105"/>
  <c r="W593" i="105"/>
  <c r="W655" i="105"/>
  <c r="W156" i="105"/>
  <c r="N451" i="83"/>
  <c r="X764" i="105"/>
  <c r="W960" i="105"/>
  <c r="W318" i="105"/>
  <c r="X442" i="105"/>
  <c r="X328" i="105"/>
  <c r="X988" i="105"/>
  <c r="W948" i="105"/>
  <c r="X561" i="105"/>
  <c r="X938" i="105"/>
  <c r="W1013" i="105"/>
  <c r="X510" i="105"/>
  <c r="X344" i="105"/>
  <c r="W165" i="105"/>
  <c r="M867" i="83"/>
  <c r="X867" i="105" s="1"/>
  <c r="X977" i="105"/>
  <c r="M691" i="83"/>
  <c r="X691" i="105" s="1"/>
  <c r="M829" i="82"/>
  <c r="W829" i="105" s="1"/>
  <c r="W1006" i="105"/>
  <c r="M979" i="83"/>
  <c r="X979" i="105" s="1"/>
  <c r="X636" i="105"/>
  <c r="X320" i="105"/>
  <c r="W660" i="105"/>
  <c r="N173" i="82"/>
  <c r="X725" i="105"/>
  <c r="W836" i="105"/>
  <c r="W750" i="105"/>
  <c r="X775" i="105"/>
  <c r="X397" i="105"/>
  <c r="S260" i="105"/>
  <c r="M260" i="105" s="1"/>
  <c r="S740" i="105"/>
  <c r="M740" i="105" s="1"/>
  <c r="S765" i="105"/>
  <c r="M765" i="105" s="1"/>
  <c r="S988" i="105"/>
  <c r="S568" i="105"/>
  <c r="M568" i="105" s="1"/>
  <c r="S689" i="105"/>
  <c r="S588" i="105"/>
  <c r="M588" i="105" s="1"/>
  <c r="S512" i="105"/>
  <c r="M512" i="105" s="1"/>
  <c r="S821" i="105"/>
  <c r="M821" i="105" s="1"/>
  <c r="S457" i="105"/>
  <c r="S443" i="105"/>
  <c r="S789" i="105"/>
  <c r="M789" i="105" s="1"/>
  <c r="S507" i="105"/>
  <c r="M507" i="105" s="1"/>
  <c r="S975" i="105"/>
  <c r="M975" i="105" s="1"/>
  <c r="S1012" i="105"/>
  <c r="M1012" i="105" s="1"/>
  <c r="S240" i="105"/>
  <c r="S454" i="105"/>
  <c r="M454" i="105" s="1"/>
  <c r="S542" i="105"/>
  <c r="M542" i="105" s="1"/>
  <c r="S1020" i="105"/>
  <c r="M1020" i="105" s="1"/>
  <c r="S628" i="105"/>
  <c r="S793" i="105"/>
  <c r="M793" i="105" s="1"/>
  <c r="S292" i="105"/>
  <c r="M292" i="105" s="1"/>
  <c r="S501" i="105"/>
  <c r="M501" i="105" s="1"/>
  <c r="S992" i="105"/>
  <c r="M992" i="105" s="1"/>
  <c r="S872" i="105"/>
  <c r="M872" i="105" s="1"/>
  <c r="S209" i="105"/>
  <c r="M209" i="105" s="1"/>
  <c r="S998" i="105"/>
  <c r="M998" i="105" s="1"/>
  <c r="S965" i="105"/>
  <c r="M965" i="105" s="1"/>
  <c r="S485" i="105"/>
  <c r="S680" i="105"/>
  <c r="M680" i="105" s="1"/>
  <c r="S611" i="105"/>
  <c r="S1009" i="105"/>
  <c r="M1009" i="105" s="1"/>
  <c r="S983" i="105"/>
  <c r="M983" i="105" s="1"/>
  <c r="S434" i="105"/>
  <c r="M434" i="105" s="1"/>
  <c r="S545" i="105"/>
  <c r="M545" i="105" s="1"/>
  <c r="S366" i="105"/>
  <c r="M366" i="105" s="1"/>
  <c r="S207" i="105"/>
  <c r="M207" i="105" s="1"/>
  <c r="S435" i="105"/>
  <c r="S348" i="105"/>
  <c r="M348" i="105" s="1"/>
  <c r="S407" i="105"/>
  <c r="M407" i="105" s="1"/>
  <c r="S228" i="105"/>
  <c r="M228" i="105" s="1"/>
  <c r="S440" i="105"/>
  <c r="M440" i="105" s="1"/>
  <c r="S189" i="105"/>
  <c r="S688" i="105"/>
  <c r="M688" i="105" s="1"/>
  <c r="S467" i="105"/>
  <c r="S662" i="105"/>
  <c r="S867" i="105"/>
  <c r="S402" i="105"/>
  <c r="M402" i="105" s="1"/>
  <c r="S456" i="105"/>
  <c r="M456" i="105" s="1"/>
  <c r="S911" i="105"/>
  <c r="S993" i="105"/>
  <c r="M993" i="105" s="1"/>
  <c r="S673" i="105"/>
  <c r="M673" i="105" s="1"/>
  <c r="S486" i="105"/>
  <c r="M486" i="105" s="1"/>
  <c r="S223" i="105"/>
  <c r="M223" i="105" s="1"/>
  <c r="S368" i="105"/>
  <c r="M368" i="105" s="1"/>
  <c r="S755" i="105"/>
  <c r="M755" i="105" s="1"/>
  <c r="S846" i="105"/>
  <c r="M846" i="105" s="1"/>
  <c r="S263" i="105"/>
  <c r="M263" i="105" s="1"/>
  <c r="S351" i="105"/>
  <c r="M351" i="105" s="1"/>
  <c r="S128" i="105"/>
  <c r="M128" i="105" s="1"/>
  <c r="S519" i="105"/>
  <c r="M519" i="105" s="1"/>
  <c r="S237" i="105"/>
  <c r="M237" i="105" s="1"/>
  <c r="S671" i="105"/>
  <c r="M671" i="105" s="1"/>
  <c r="S347" i="105"/>
  <c r="M347" i="105" s="1"/>
  <c r="S811" i="105"/>
  <c r="M811" i="105" s="1"/>
  <c r="S380" i="105"/>
  <c r="S870" i="105"/>
  <c r="M870" i="105" s="1"/>
  <c r="S487" i="105"/>
  <c r="M487" i="105" s="1"/>
  <c r="S140" i="105"/>
  <c r="M140" i="105" s="1"/>
  <c r="S577" i="105"/>
  <c r="M577" i="105" s="1"/>
  <c r="S190" i="105"/>
  <c r="M190" i="105" s="1"/>
  <c r="S903" i="105"/>
  <c r="M903" i="105" s="1"/>
  <c r="S569" i="105"/>
  <c r="S176" i="105"/>
  <c r="M176" i="105" s="1"/>
  <c r="S546" i="105"/>
  <c r="M546" i="105" s="1"/>
  <c r="S693" i="105"/>
  <c r="M693" i="105" s="1"/>
  <c r="S172" i="105"/>
  <c r="M172" i="105" s="1"/>
  <c r="S595" i="105"/>
  <c r="S615" i="105"/>
  <c r="M615" i="105" s="1"/>
  <c r="S111" i="105"/>
  <c r="M111" i="105" s="1"/>
  <c r="S677" i="105"/>
  <c r="M677" i="105" s="1"/>
  <c r="S165" i="105"/>
  <c r="S653" i="105"/>
  <c r="S401" i="105"/>
  <c r="S429" i="105"/>
  <c r="S624" i="105"/>
  <c r="M624" i="105" s="1"/>
  <c r="S967" i="105"/>
  <c r="M967" i="105" s="1"/>
  <c r="S127" i="105"/>
  <c r="M127" i="105" s="1"/>
  <c r="S441" i="105"/>
  <c r="M441" i="105" s="1"/>
  <c r="S757" i="105"/>
  <c r="M757" i="105" s="1"/>
  <c r="S342" i="105"/>
  <c r="M342" i="105" s="1"/>
  <c r="S973" i="105"/>
  <c r="S353" i="105"/>
  <c r="M353" i="105" s="1"/>
  <c r="S158" i="105"/>
  <c r="M158" i="105" s="1"/>
  <c r="S808" i="105"/>
  <c r="M808" i="105" s="1"/>
  <c r="S565" i="105"/>
  <c r="M565" i="105" s="1"/>
  <c r="S160" i="105"/>
  <c r="S731" i="105"/>
  <c r="M731" i="105" s="1"/>
  <c r="S123" i="105"/>
  <c r="M123" i="105" s="1"/>
  <c r="S476" i="105"/>
  <c r="AI119" i="57"/>
  <c r="AJ109" i="57" s="1"/>
  <c r="K109" i="57" s="1"/>
  <c r="S517" i="105"/>
  <c r="M517" i="105" s="1"/>
  <c r="S656" i="105"/>
  <c r="S684" i="105"/>
  <c r="M684" i="105" s="1"/>
  <c r="S966" i="105"/>
  <c r="M966" i="105" s="1"/>
  <c r="S361" i="105"/>
  <c r="M361" i="105" s="1"/>
  <c r="S291" i="105"/>
  <c r="S598" i="105"/>
  <c r="M598" i="105" s="1"/>
  <c r="S1013" i="105"/>
  <c r="S275" i="105"/>
  <c r="M275" i="105" s="1"/>
  <c r="S560" i="105"/>
  <c r="S732" i="105"/>
  <c r="M732" i="105" s="1"/>
  <c r="S795" i="105"/>
  <c r="S153" i="105"/>
  <c r="M153" i="105" s="1"/>
  <c r="S869" i="105"/>
  <c r="M869" i="105" s="1"/>
  <c r="S277" i="105"/>
  <c r="M277" i="105" s="1"/>
  <c r="S508" i="105"/>
  <c r="S334" i="105"/>
  <c r="S683" i="105"/>
  <c r="M683" i="105" s="1"/>
  <c r="S146" i="105"/>
  <c r="S760" i="105"/>
  <c r="M760" i="105" s="1"/>
  <c r="AR169" i="59"/>
  <c r="S169" i="59" s="1"/>
  <c r="AT199" i="58"/>
  <c r="U199" i="58" s="1"/>
  <c r="T58" i="59"/>
  <c r="AM149" i="53"/>
  <c r="N85" i="58"/>
  <c r="F175" i="58"/>
  <c r="AJ100" i="57"/>
  <c r="K100" i="57" s="1"/>
  <c r="AT40" i="59"/>
  <c r="U40" i="59" s="1"/>
  <c r="J116" i="57"/>
  <c r="R265" i="53"/>
  <c r="AT76" i="53"/>
  <c r="U76" i="53" s="1"/>
  <c r="AJ193" i="53"/>
  <c r="AS89" i="53"/>
  <c r="J85" i="59"/>
  <c r="AN133" i="53"/>
  <c r="O133" i="53" s="1"/>
  <c r="AH283" i="58"/>
  <c r="I283" i="58" s="1"/>
  <c r="AQ269" i="53"/>
  <c r="AR76" i="57"/>
  <c r="S76" i="57" s="1"/>
  <c r="AE239" i="59"/>
  <c r="F239" i="59" s="1"/>
  <c r="AQ115" i="58"/>
  <c r="R115" i="58" s="1"/>
  <c r="H176" i="52"/>
  <c r="AI296" i="58"/>
  <c r="R235" i="58"/>
  <c r="R57" i="52"/>
  <c r="D58" i="58"/>
  <c r="N207" i="52"/>
  <c r="P148" i="58"/>
  <c r="AL160" i="55"/>
  <c r="M160" i="55" s="1"/>
  <c r="L177" i="55"/>
  <c r="H178" i="52"/>
  <c r="D55" i="58"/>
  <c r="N208" i="52"/>
  <c r="AR220" i="58"/>
  <c r="S220" i="58" s="1"/>
  <c r="AF220" i="59"/>
  <c r="G220" i="59" s="1"/>
  <c r="L297" i="52"/>
  <c r="F236" i="59"/>
  <c r="AM89" i="58"/>
  <c r="AN79" i="58" s="1"/>
  <c r="AC209" i="59"/>
  <c r="D209" i="59" s="1"/>
  <c r="AO206" i="52"/>
  <c r="AP190" i="52" s="1"/>
  <c r="Q190" i="52" s="1"/>
  <c r="AK85" i="53"/>
  <c r="L85" i="53" s="1"/>
  <c r="AG28" i="57"/>
  <c r="AH16" i="57" s="1"/>
  <c r="I16" i="57" s="1"/>
  <c r="AS25" i="59"/>
  <c r="T25" i="59" s="1"/>
  <c r="AK179" i="55"/>
  <c r="AD43" i="58"/>
  <c r="E43" i="58" s="1"/>
  <c r="D208" i="59"/>
  <c r="AG299" i="58"/>
  <c r="AH289" i="58" s="1"/>
  <c r="I289" i="58" s="1"/>
  <c r="AS59" i="59"/>
  <c r="T59" i="59" s="1"/>
  <c r="AD196" i="59"/>
  <c r="E196" i="59" s="1"/>
  <c r="AP133" i="58"/>
  <c r="Q133" i="58" s="1"/>
  <c r="AC59" i="58"/>
  <c r="T55" i="59"/>
  <c r="AT37" i="59"/>
  <c r="U37" i="59" s="1"/>
  <c r="H238" i="55"/>
  <c r="AK176" i="59"/>
  <c r="L176" i="59" s="1"/>
  <c r="AG235" i="59"/>
  <c r="AH217" i="59" s="1"/>
  <c r="I217" i="59" s="1"/>
  <c r="AG239" i="55"/>
  <c r="T207" i="58"/>
  <c r="L298" i="53"/>
  <c r="AH280" i="58"/>
  <c r="I280" i="58" s="1"/>
  <c r="H296" i="58"/>
  <c r="AO235" i="53"/>
  <c r="P235" i="53" s="1"/>
  <c r="J57" i="55"/>
  <c r="AL106" i="58"/>
  <c r="M106" i="58" s="1"/>
  <c r="AC268" i="53"/>
  <c r="D268" i="53" s="1"/>
  <c r="AC267" i="53"/>
  <c r="D267" i="53" s="1"/>
  <c r="AK208" i="57"/>
  <c r="L208" i="57" s="1"/>
  <c r="AS26" i="59"/>
  <c r="AT10" i="59" s="1"/>
  <c r="U10" i="59" s="1"/>
  <c r="AA249" i="105"/>
  <c r="N249" i="105" s="1"/>
  <c r="O249" i="105" s="1"/>
  <c r="O85" i="78"/>
  <c r="N206" i="52"/>
  <c r="AA674" i="105"/>
  <c r="N674" i="105" s="1"/>
  <c r="O674" i="105" s="1"/>
  <c r="AA656" i="105"/>
  <c r="N656" i="105" s="1"/>
  <c r="O656" i="105" s="1"/>
  <c r="AA273" i="105"/>
  <c r="N273" i="105" s="1"/>
  <c r="O273" i="105" s="1"/>
  <c r="AA806" i="105"/>
  <c r="N806" i="105" s="1"/>
  <c r="O806" i="105" s="1"/>
  <c r="P115" i="52"/>
  <c r="AA684" i="105"/>
  <c r="N684" i="105" s="1"/>
  <c r="O684" i="105" s="1"/>
  <c r="O3" i="78"/>
  <c r="AA679" i="105"/>
  <c r="N679" i="105" s="1"/>
  <c r="O679" i="105" s="1"/>
  <c r="O42" i="78"/>
  <c r="AA308" i="105"/>
  <c r="N308" i="105" s="1"/>
  <c r="O308" i="105" s="1"/>
  <c r="AR40" i="52"/>
  <c r="S40" i="52" s="1"/>
  <c r="R56" i="52"/>
  <c r="AE298" i="52"/>
  <c r="AF286" i="52" s="1"/>
  <c r="G286" i="52" s="1"/>
  <c r="AM295" i="52"/>
  <c r="AN277" i="52" s="1"/>
  <c r="O277" i="52" s="1"/>
  <c r="AS207" i="52"/>
  <c r="AT193" i="52" s="1"/>
  <c r="U193" i="52" s="1"/>
  <c r="AA45" i="105"/>
  <c r="O45" i="78"/>
  <c r="S1033" i="105"/>
  <c r="S1058" i="105"/>
  <c r="S1793" i="105"/>
  <c r="S1254" i="105"/>
  <c r="S3376" i="105"/>
  <c r="S2438" i="105"/>
  <c r="S2288" i="105"/>
  <c r="S1866" i="105"/>
  <c r="S3839" i="105"/>
  <c r="S2469" i="105"/>
  <c r="S2696" i="105"/>
  <c r="S2733" i="105"/>
  <c r="S1344" i="105"/>
  <c r="S3115" i="105"/>
  <c r="S3180" i="105"/>
  <c r="S1853" i="105"/>
  <c r="S3449" i="105"/>
  <c r="S3650" i="105"/>
  <c r="S1099" i="105"/>
  <c r="S3684" i="105"/>
  <c r="S1972" i="105"/>
  <c r="S1760" i="105"/>
  <c r="S2623" i="105"/>
  <c r="S2980" i="105"/>
  <c r="S3561" i="105"/>
  <c r="S2764" i="105"/>
  <c r="S1579" i="105"/>
  <c r="S3782" i="105"/>
  <c r="S2910" i="105"/>
  <c r="S2093" i="105"/>
  <c r="S3666" i="105"/>
  <c r="S2754" i="105"/>
  <c r="S3316" i="105"/>
  <c r="S1092" i="105"/>
  <c r="S3718" i="105"/>
  <c r="S2418" i="105"/>
  <c r="S3149" i="105"/>
  <c r="S1980" i="105"/>
  <c r="S3538" i="105"/>
  <c r="S1757" i="105"/>
  <c r="S2280" i="105"/>
  <c r="S2330" i="105"/>
  <c r="S3646" i="105"/>
  <c r="S3746" i="105"/>
  <c r="S2984" i="105"/>
  <c r="S3844" i="105"/>
  <c r="S3047" i="105"/>
  <c r="S3845" i="105"/>
  <c r="S3147" i="105"/>
  <c r="S3908" i="105"/>
  <c r="S3600" i="105"/>
  <c r="S3265" i="105"/>
  <c r="S2402" i="105"/>
  <c r="S3216" i="105"/>
  <c r="S2037" i="105"/>
  <c r="S3315" i="105"/>
  <c r="S3295" i="105"/>
  <c r="S3198" i="105"/>
  <c r="S3258" i="105"/>
  <c r="S3418" i="105"/>
  <c r="S2524" i="105"/>
  <c r="S2925" i="105"/>
  <c r="S4001" i="105"/>
  <c r="S1778" i="105"/>
  <c r="S3985" i="105"/>
  <c r="S2831" i="105"/>
  <c r="S2508" i="105"/>
  <c r="S2869" i="105"/>
  <c r="S2726" i="105"/>
  <c r="S3861" i="105"/>
  <c r="S2681" i="105"/>
  <c r="S3211" i="105"/>
  <c r="S3986" i="105"/>
  <c r="S3732" i="105"/>
  <c r="S3710" i="105"/>
  <c r="S2501" i="105"/>
  <c r="S2167" i="105"/>
  <c r="S3803" i="105"/>
  <c r="S1630" i="105"/>
  <c r="S3596" i="105"/>
  <c r="S1938" i="105"/>
  <c r="S1495" i="105"/>
  <c r="S1907" i="105"/>
  <c r="S2544" i="105"/>
  <c r="S3387" i="105"/>
  <c r="S2620" i="105"/>
  <c r="S1770" i="105"/>
  <c r="S2059" i="105"/>
  <c r="S2913" i="105"/>
  <c r="S2350" i="105"/>
  <c r="S2669" i="105"/>
  <c r="S1850" i="105"/>
  <c r="S2559" i="105"/>
  <c r="S3144" i="105"/>
  <c r="S1346" i="105"/>
  <c r="S1474" i="105"/>
  <c r="S1116" i="105"/>
  <c r="S1783" i="105"/>
  <c r="S3740" i="105"/>
  <c r="S2351" i="105"/>
  <c r="S2666" i="105"/>
  <c r="S2173" i="105"/>
  <c r="S2901" i="105"/>
  <c r="S1629" i="105"/>
  <c r="S2591" i="105"/>
  <c r="S1889" i="105"/>
  <c r="S1686" i="105"/>
  <c r="S1492" i="105"/>
  <c r="S3143" i="105"/>
  <c r="S1277" i="105"/>
  <c r="S3943" i="105"/>
  <c r="S1636" i="105"/>
  <c r="S1412" i="105"/>
  <c r="S1072" i="105"/>
  <c r="S3834" i="105"/>
  <c r="S3455" i="105"/>
  <c r="S2318" i="105"/>
  <c r="S3678" i="105"/>
  <c r="S1940" i="105"/>
  <c r="S3836" i="105"/>
  <c r="S3898" i="105"/>
  <c r="S3806" i="105"/>
  <c r="S3635" i="105"/>
  <c r="S3873" i="105"/>
  <c r="S2457" i="105"/>
  <c r="S3618" i="105"/>
  <c r="S3964" i="105"/>
  <c r="S2379" i="105"/>
  <c r="S3260" i="105"/>
  <c r="S3725" i="105"/>
  <c r="S2644" i="105"/>
  <c r="S1080" i="105"/>
  <c r="S1068" i="105"/>
  <c r="AE56" i="52"/>
  <c r="AF40" i="52" s="1"/>
  <c r="G40" i="52" s="1"/>
  <c r="AQ178" i="55"/>
  <c r="AR166" i="55" s="1"/>
  <c r="S166" i="55" s="1"/>
  <c r="AI209" i="53"/>
  <c r="AJ199" i="53" s="1"/>
  <c r="AQ239" i="58"/>
  <c r="R239" i="58" s="1"/>
  <c r="E223" i="53"/>
  <c r="D237" i="53"/>
  <c r="AN76" i="58"/>
  <c r="O76" i="58" s="1"/>
  <c r="AI59" i="55"/>
  <c r="AS27" i="52"/>
  <c r="AQ147" i="52"/>
  <c r="AR133" i="52" s="1"/>
  <c r="S133" i="52" s="1"/>
  <c r="AC57" i="52"/>
  <c r="AD43" i="52" s="1"/>
  <c r="E43" i="52" s="1"/>
  <c r="AM177" i="52"/>
  <c r="AS88" i="52"/>
  <c r="AS268" i="52"/>
  <c r="R55" i="52"/>
  <c r="AG238" i="59"/>
  <c r="H238" i="59" s="1"/>
  <c r="AK86" i="53"/>
  <c r="L86" i="53" s="1"/>
  <c r="AO236" i="53"/>
  <c r="AE55" i="58"/>
  <c r="AS28" i="59"/>
  <c r="B9" i="59"/>
  <c r="J55" i="55"/>
  <c r="N88" i="58"/>
  <c r="AT286" i="55"/>
  <c r="U286" i="55" s="1"/>
  <c r="AE89" i="55"/>
  <c r="AK179" i="57"/>
  <c r="AS147" i="52"/>
  <c r="AQ148" i="52"/>
  <c r="AC25" i="52"/>
  <c r="AG146" i="52"/>
  <c r="AQ116" i="52"/>
  <c r="AK87" i="52"/>
  <c r="AM148" i="52"/>
  <c r="AG236" i="59"/>
  <c r="AI25" i="53"/>
  <c r="AE178" i="53"/>
  <c r="F178" i="53" s="1"/>
  <c r="AC85" i="58"/>
  <c r="AE116" i="59"/>
  <c r="AD277" i="57"/>
  <c r="AG179" i="52"/>
  <c r="AS146" i="52"/>
  <c r="AE238" i="52"/>
  <c r="AS297" i="52"/>
  <c r="AQ115" i="52"/>
  <c r="AR97" i="52" s="1"/>
  <c r="S97" i="52" s="1"/>
  <c r="AK58" i="52"/>
  <c r="AI208" i="52"/>
  <c r="AC175" i="52"/>
  <c r="AD157" i="52" s="1"/>
  <c r="E157" i="52" s="1"/>
  <c r="AI296" i="53"/>
  <c r="AM295" i="59"/>
  <c r="AI177" i="57"/>
  <c r="AQ118" i="53"/>
  <c r="AE117" i="59"/>
  <c r="AM207" i="53"/>
  <c r="AH127" i="59"/>
  <c r="I127" i="59" s="1"/>
  <c r="AR223" i="58"/>
  <c r="S223" i="58" s="1"/>
  <c r="AS148" i="52"/>
  <c r="AE175" i="52"/>
  <c r="AF157" i="52" s="1"/>
  <c r="G157" i="52" s="1"/>
  <c r="AC28" i="52"/>
  <c r="AD16" i="52" s="1"/>
  <c r="AM178" i="52"/>
  <c r="AE297" i="52"/>
  <c r="AI206" i="52"/>
  <c r="AJ190" i="52" s="1"/>
  <c r="K190" i="52" s="1"/>
  <c r="AQ296" i="52"/>
  <c r="AP160" i="53"/>
  <c r="Q160" i="53" s="1"/>
  <c r="AI208" i="59"/>
  <c r="AS237" i="57"/>
  <c r="AM298" i="59"/>
  <c r="N298" i="59" s="1"/>
  <c r="AI176" i="57"/>
  <c r="AK205" i="58"/>
  <c r="L205" i="58" s="1"/>
  <c r="AC148" i="58"/>
  <c r="AQ116" i="53"/>
  <c r="AM208" i="53"/>
  <c r="AE85" i="53"/>
  <c r="AC147" i="57"/>
  <c r="AK299" i="52"/>
  <c r="AC299" i="57"/>
  <c r="AK266" i="52"/>
  <c r="AQ178" i="52"/>
  <c r="AQ118" i="52"/>
  <c r="R118" i="52" s="1"/>
  <c r="AE235" i="52"/>
  <c r="AM147" i="52"/>
  <c r="AG236" i="52"/>
  <c r="AM146" i="59"/>
  <c r="N146" i="59" s="1"/>
  <c r="AI28" i="59"/>
  <c r="AI207" i="59"/>
  <c r="AS236" i="57"/>
  <c r="AM297" i="59"/>
  <c r="AC118" i="57"/>
  <c r="AI175" i="57"/>
  <c r="AI145" i="53"/>
  <c r="AJ46" i="55"/>
  <c r="K46" i="55" s="1"/>
  <c r="L296" i="52"/>
  <c r="AK118" i="52"/>
  <c r="AL106" i="52" s="1"/>
  <c r="M106" i="52" s="1"/>
  <c r="AM176" i="52"/>
  <c r="AC26" i="52"/>
  <c r="AG148" i="52"/>
  <c r="AS267" i="52"/>
  <c r="AK206" i="53"/>
  <c r="AM147" i="59"/>
  <c r="AO298" i="53"/>
  <c r="AI25" i="59"/>
  <c r="AC116" i="57"/>
  <c r="AM27" i="57"/>
  <c r="AQ295" i="57"/>
  <c r="AI147" i="53"/>
  <c r="B38" i="55"/>
  <c r="P236" i="57"/>
  <c r="L298" i="52"/>
  <c r="AL166" i="57"/>
  <c r="M166" i="57" s="1"/>
  <c r="AO239" i="57"/>
  <c r="F267" i="52"/>
  <c r="AO208" i="52"/>
  <c r="AP196" i="52" s="1"/>
  <c r="Q196" i="52" s="1"/>
  <c r="AE116" i="52"/>
  <c r="H175" i="52"/>
  <c r="AI266" i="52"/>
  <c r="AO236" i="52"/>
  <c r="AC27" i="52"/>
  <c r="AD13" i="52" s="1"/>
  <c r="AI205" i="52"/>
  <c r="AJ187" i="52" s="1"/>
  <c r="K187" i="52" s="1"/>
  <c r="AC176" i="52"/>
  <c r="AD283" i="57"/>
  <c r="E283" i="57" s="1"/>
  <c r="AS176" i="53"/>
  <c r="AM28" i="57"/>
  <c r="AQ297" i="57"/>
  <c r="AO145" i="57"/>
  <c r="P145" i="57" s="1"/>
  <c r="AI146" i="53"/>
  <c r="R237" i="58"/>
  <c r="AP130" i="58"/>
  <c r="Q130" i="58" s="1"/>
  <c r="AO149" i="58"/>
  <c r="AS145" i="52"/>
  <c r="AI265" i="52"/>
  <c r="AQ25" i="52"/>
  <c r="AE25" i="52"/>
  <c r="AQ267" i="52"/>
  <c r="AG238" i="52"/>
  <c r="B10" i="57"/>
  <c r="AM146" i="52"/>
  <c r="AQ206" i="59"/>
  <c r="AM298" i="58"/>
  <c r="AS178" i="53"/>
  <c r="AQ147" i="57"/>
  <c r="AC28" i="53"/>
  <c r="AK299" i="53"/>
  <c r="AC239" i="53"/>
  <c r="AK268" i="52"/>
  <c r="AI268" i="52"/>
  <c r="AQ26" i="52"/>
  <c r="AO238" i="52"/>
  <c r="AE296" i="52"/>
  <c r="AI207" i="52"/>
  <c r="B7" i="52"/>
  <c r="AQ205" i="59"/>
  <c r="AC236" i="58"/>
  <c r="AD220" i="58" s="1"/>
  <c r="AO58" i="59"/>
  <c r="AC268" i="58"/>
  <c r="AE267" i="59"/>
  <c r="B11" i="53"/>
  <c r="AL160" i="57"/>
  <c r="AJ253" i="58"/>
  <c r="K253" i="58" s="1"/>
  <c r="AK265" i="52"/>
  <c r="AE117" i="52"/>
  <c r="AQ27" i="52"/>
  <c r="AI267" i="52"/>
  <c r="AQ28" i="52"/>
  <c r="AR16" i="52" s="1"/>
  <c r="S16" i="52" s="1"/>
  <c r="AO237" i="52"/>
  <c r="AM175" i="52"/>
  <c r="AC177" i="52"/>
  <c r="AE28" i="53"/>
  <c r="AQ207" i="59"/>
  <c r="AO55" i="59"/>
  <c r="AG295" i="59"/>
  <c r="AQ265" i="59"/>
  <c r="R265" i="59" s="1"/>
  <c r="AK237" i="59"/>
  <c r="AL223" i="59" s="1"/>
  <c r="M223" i="59" s="1"/>
  <c r="AE265" i="59"/>
  <c r="AG295" i="53"/>
  <c r="H295" i="53" s="1"/>
  <c r="H235" i="59"/>
  <c r="AE115" i="52"/>
  <c r="AQ87" i="52"/>
  <c r="AS57" i="52"/>
  <c r="AG145" i="52"/>
  <c r="AH127" i="52" s="1"/>
  <c r="I127" i="52" s="1"/>
  <c r="AC58" i="52"/>
  <c r="AM145" i="52"/>
  <c r="AG237" i="52"/>
  <c r="AE25" i="53"/>
  <c r="AG265" i="57"/>
  <c r="AQ207" i="58"/>
  <c r="AG297" i="59"/>
  <c r="AH283" i="59" s="1"/>
  <c r="AQ266" i="59"/>
  <c r="AK236" i="59"/>
  <c r="AK206" i="57"/>
  <c r="AG298" i="53"/>
  <c r="P238" i="57"/>
  <c r="AE118" i="52"/>
  <c r="AG295" i="52"/>
  <c r="AO235" i="52"/>
  <c r="AP217" i="52" s="1"/>
  <c r="Q217" i="52" s="1"/>
  <c r="AS208" i="52"/>
  <c r="AG147" i="52"/>
  <c r="AQ59" i="52"/>
  <c r="AS266" i="52"/>
  <c r="AT250" i="52" s="1"/>
  <c r="U250" i="52" s="1"/>
  <c r="AC178" i="52"/>
  <c r="AD166" i="52" s="1"/>
  <c r="E166" i="52" s="1"/>
  <c r="AK146" i="53"/>
  <c r="L146" i="53" s="1"/>
  <c r="AE26" i="53"/>
  <c r="AG267" i="57"/>
  <c r="AQ146" i="58"/>
  <c r="AS118" i="59"/>
  <c r="F87" i="55"/>
  <c r="AH133" i="59"/>
  <c r="I133" i="59" s="1"/>
  <c r="AI57" i="52"/>
  <c r="AK235" i="52"/>
  <c r="AO28" i="52"/>
  <c r="AS205" i="52"/>
  <c r="AS265" i="52"/>
  <c r="AT247" i="52" s="1"/>
  <c r="U247" i="52" s="1"/>
  <c r="AE27" i="53"/>
  <c r="AF13" i="53" s="1"/>
  <c r="AC145" i="59"/>
  <c r="AE88" i="58"/>
  <c r="AS117" i="59"/>
  <c r="AE206" i="53"/>
  <c r="AC175" i="59"/>
  <c r="AG149" i="59"/>
  <c r="AO205" i="52"/>
  <c r="AI58" i="52"/>
  <c r="AQ117" i="52"/>
  <c r="AE295" i="52"/>
  <c r="AF277" i="52" s="1"/>
  <c r="G277" i="52" s="1"/>
  <c r="AS206" i="52"/>
  <c r="AT190" i="52" s="1"/>
  <c r="U190" i="52" s="1"/>
  <c r="AG235" i="52"/>
  <c r="AH217" i="52" s="1"/>
  <c r="AC176" i="58"/>
  <c r="AC146" i="59"/>
  <c r="AI176" i="53"/>
  <c r="AC266" i="53"/>
  <c r="AD250" i="53" s="1"/>
  <c r="E250" i="53" s="1"/>
  <c r="AI57" i="53"/>
  <c r="AC177" i="59"/>
  <c r="AO207" i="52"/>
  <c r="AI56" i="52"/>
  <c r="AK57" i="52"/>
  <c r="AK56" i="52"/>
  <c r="AL40" i="52" s="1"/>
  <c r="M40" i="52" s="1"/>
  <c r="AG237" i="59"/>
  <c r="AK87" i="53"/>
  <c r="AK177" i="59"/>
  <c r="AI85" i="52"/>
  <c r="AQ298" i="52"/>
  <c r="AK116" i="52"/>
  <c r="AK205" i="52"/>
  <c r="AO85" i="52"/>
  <c r="AP67" i="52" s="1"/>
  <c r="Q67" i="52" s="1"/>
  <c r="AG208" i="52"/>
  <c r="AH196" i="52" s="1"/>
  <c r="I196" i="52" s="1"/>
  <c r="AC238" i="52"/>
  <c r="AD226" i="52" s="1"/>
  <c r="E226" i="52" s="1"/>
  <c r="AC207" i="52"/>
  <c r="AI25" i="52"/>
  <c r="AI115" i="52"/>
  <c r="AQ145" i="52"/>
  <c r="AC268" i="52"/>
  <c r="AD256" i="52" s="1"/>
  <c r="E256" i="52" s="1"/>
  <c r="AI237" i="52"/>
  <c r="J237" i="52" s="1"/>
  <c r="AM85" i="52"/>
  <c r="AM87" i="52"/>
  <c r="AK206" i="52"/>
  <c r="AL190" i="52" s="1"/>
  <c r="M190" i="52" s="1"/>
  <c r="AG87" i="52"/>
  <c r="AI26" i="52"/>
  <c r="AE88" i="52"/>
  <c r="AI178" i="52"/>
  <c r="AE85" i="52"/>
  <c r="AE28" i="52"/>
  <c r="AI235" i="52"/>
  <c r="AQ237" i="52"/>
  <c r="AQ88" i="52"/>
  <c r="AR76" i="52" s="1"/>
  <c r="S76" i="52" s="1"/>
  <c r="AG27" i="52"/>
  <c r="AH13" i="52" s="1"/>
  <c r="I13" i="52" s="1"/>
  <c r="AQ205" i="52"/>
  <c r="AR187" i="52" s="1"/>
  <c r="S187" i="52" s="1"/>
  <c r="AI86" i="52"/>
  <c r="AO265" i="52"/>
  <c r="AK25" i="52"/>
  <c r="AS86" i="52"/>
  <c r="AS56" i="52"/>
  <c r="AO177" i="52"/>
  <c r="AG268" i="52"/>
  <c r="AS118" i="52"/>
  <c r="AM235" i="52"/>
  <c r="AQ177" i="52"/>
  <c r="AE237" i="52"/>
  <c r="AQ207" i="52"/>
  <c r="AC116" i="52"/>
  <c r="AD100" i="52" s="1"/>
  <c r="E100" i="52" s="1"/>
  <c r="AO146" i="52"/>
  <c r="AI27" i="52"/>
  <c r="AC208" i="52"/>
  <c r="AD196" i="52" s="1"/>
  <c r="AI295" i="52"/>
  <c r="AO178" i="52"/>
  <c r="AQ236" i="52"/>
  <c r="AC56" i="52"/>
  <c r="AD40" i="52" s="1"/>
  <c r="AM58" i="52"/>
  <c r="AO175" i="52"/>
  <c r="AP157" i="52" s="1"/>
  <c r="Q157" i="52" s="1"/>
  <c r="AE86" i="52"/>
  <c r="AF70" i="52" s="1"/>
  <c r="G70" i="52" s="1"/>
  <c r="AM237" i="52"/>
  <c r="AN223" i="52" s="1"/>
  <c r="O223" i="52" s="1"/>
  <c r="AO267" i="52"/>
  <c r="AP253" i="52" s="1"/>
  <c r="Q253" i="52" s="1"/>
  <c r="AQ297" i="52"/>
  <c r="AE87" i="52"/>
  <c r="AS58" i="52"/>
  <c r="AE147" i="52"/>
  <c r="AE58" i="52"/>
  <c r="AF46" i="52" s="1"/>
  <c r="G46" i="52" s="1"/>
  <c r="AO88" i="52"/>
  <c r="AP76" i="52" s="1"/>
  <c r="Q76" i="52" s="1"/>
  <c r="AM238" i="52"/>
  <c r="AN226" i="52" s="1"/>
  <c r="O226" i="52" s="1"/>
  <c r="AQ265" i="52"/>
  <c r="R265" i="52" s="1"/>
  <c r="AK115" i="52"/>
  <c r="AL97" i="52" s="1"/>
  <c r="M97" i="52" s="1"/>
  <c r="AE148" i="52"/>
  <c r="AK147" i="52"/>
  <c r="AI117" i="52"/>
  <c r="AS176" i="52"/>
  <c r="AK267" i="52"/>
  <c r="AE55" i="52"/>
  <c r="AK146" i="52"/>
  <c r="AL130" i="52" s="1"/>
  <c r="M130" i="52" s="1"/>
  <c r="AI88" i="52"/>
  <c r="AJ76" i="52" s="1"/>
  <c r="K76" i="52" s="1"/>
  <c r="AQ206" i="52"/>
  <c r="AR190" i="52" s="1"/>
  <c r="S190" i="52" s="1"/>
  <c r="AG85" i="52"/>
  <c r="H85" i="52" s="1"/>
  <c r="AC205" i="52"/>
  <c r="AD187" i="52" s="1"/>
  <c r="AM27" i="52"/>
  <c r="AO87" i="52"/>
  <c r="AO56" i="52"/>
  <c r="AP40" i="52" s="1"/>
  <c r="Q40" i="52" s="1"/>
  <c r="AM25" i="52"/>
  <c r="N25" i="52" s="1"/>
  <c r="AM297" i="52"/>
  <c r="AN283" i="52" s="1"/>
  <c r="O283" i="52" s="1"/>
  <c r="AG58" i="52"/>
  <c r="AH46" i="52" s="1"/>
  <c r="I46" i="52" s="1"/>
  <c r="AC55" i="52"/>
  <c r="AG265" i="52"/>
  <c r="AC145" i="52"/>
  <c r="AD127" i="52" s="1"/>
  <c r="E127" i="52" s="1"/>
  <c r="AO176" i="52"/>
  <c r="AE57" i="52"/>
  <c r="AF43" i="52" s="1"/>
  <c r="G43" i="52" s="1"/>
  <c r="AE178" i="52"/>
  <c r="AQ176" i="52"/>
  <c r="AK178" i="52"/>
  <c r="AG115" i="52"/>
  <c r="AM265" i="52"/>
  <c r="AM118" i="52"/>
  <c r="AI297" i="52"/>
  <c r="AM88" i="52"/>
  <c r="AG206" i="52"/>
  <c r="AG57" i="52"/>
  <c r="AS55" i="52"/>
  <c r="AC296" i="52"/>
  <c r="AG207" i="52"/>
  <c r="AC147" i="52"/>
  <c r="AD133" i="52" s="1"/>
  <c r="E133" i="52" s="1"/>
  <c r="AI296" i="52"/>
  <c r="AG117" i="52"/>
  <c r="H117" i="52" s="1"/>
  <c r="AC237" i="52"/>
  <c r="AD223" i="52" s="1"/>
  <c r="E223" i="52" s="1"/>
  <c r="AE176" i="52"/>
  <c r="AS177" i="52"/>
  <c r="AC298" i="52"/>
  <c r="AD286" i="52" s="1"/>
  <c r="E286" i="52" s="1"/>
  <c r="AG205" i="52"/>
  <c r="AM267" i="52"/>
  <c r="AO57" i="52"/>
  <c r="AM266" i="52"/>
  <c r="AG56" i="52"/>
  <c r="AE145" i="52"/>
  <c r="AO55" i="52"/>
  <c r="AQ295" i="52"/>
  <c r="AG28" i="52"/>
  <c r="AO26" i="52"/>
  <c r="AS295" i="52"/>
  <c r="AM26" i="52"/>
  <c r="AM86" i="52"/>
  <c r="AM28" i="52"/>
  <c r="AM115" i="52"/>
  <c r="AK145" i="52"/>
  <c r="AK238" i="52"/>
  <c r="AS87" i="52"/>
  <c r="AG88" i="52"/>
  <c r="AK207" i="52"/>
  <c r="AS26" i="52"/>
  <c r="B74" i="52"/>
  <c r="AI55" i="52"/>
  <c r="AE236" i="52"/>
  <c r="AI177" i="52"/>
  <c r="AS117" i="52"/>
  <c r="AQ238" i="52"/>
  <c r="AG267" i="52"/>
  <c r="AS178" i="52"/>
  <c r="AI116" i="52"/>
  <c r="AK148" i="52"/>
  <c r="AK237" i="52"/>
  <c r="AC206" i="52"/>
  <c r="AG26" i="52"/>
  <c r="AQ175" i="52"/>
  <c r="AC115" i="52"/>
  <c r="AD97" i="52" s="1"/>
  <c r="E97" i="52" s="1"/>
  <c r="AE27" i="52"/>
  <c r="AO27" i="52"/>
  <c r="AS28" i="52"/>
  <c r="AK27" i="52"/>
  <c r="AI175" i="52"/>
  <c r="AC265" i="52"/>
  <c r="AD247" i="52" s="1"/>
  <c r="E247" i="52" s="1"/>
  <c r="AK26" i="52"/>
  <c r="AM236" i="52"/>
  <c r="AK236" i="52"/>
  <c r="AK28" i="52"/>
  <c r="AS115" i="52"/>
  <c r="AK176" i="52"/>
  <c r="AI238" i="52"/>
  <c r="AO86" i="52"/>
  <c r="AS116" i="52"/>
  <c r="AC117" i="52"/>
  <c r="AD103" i="52" s="1"/>
  <c r="E103" i="52" s="1"/>
  <c r="AS298" i="52"/>
  <c r="AO145" i="52"/>
  <c r="AQ268" i="52"/>
  <c r="AC236" i="52"/>
  <c r="AG296" i="52"/>
  <c r="AO25" i="52"/>
  <c r="AO268" i="52"/>
  <c r="AM56" i="52"/>
  <c r="AC297" i="52"/>
  <c r="AD283" i="52" s="1"/>
  <c r="E283" i="52" s="1"/>
  <c r="AM298" i="52"/>
  <c r="AC148" i="52"/>
  <c r="AD136" i="52" s="1"/>
  <c r="AC146" i="52"/>
  <c r="AM268" i="52"/>
  <c r="AQ208" i="52"/>
  <c r="AC118" i="52"/>
  <c r="AK117" i="52"/>
  <c r="AQ85" i="52"/>
  <c r="AS25" i="52"/>
  <c r="AK175" i="52"/>
  <c r="AK177" i="52"/>
  <c r="AE177" i="52"/>
  <c r="AI28" i="52"/>
  <c r="AE146" i="52"/>
  <c r="AO147" i="52"/>
  <c r="AO148" i="52"/>
  <c r="AQ266" i="52"/>
  <c r="AE26" i="52"/>
  <c r="AK208" i="52"/>
  <c r="AI118" i="52"/>
  <c r="AS175" i="52"/>
  <c r="AT157" i="52" s="1"/>
  <c r="U157" i="52" s="1"/>
  <c r="AG266" i="52"/>
  <c r="AM116" i="52"/>
  <c r="AO266" i="52"/>
  <c r="AG116" i="52"/>
  <c r="AG298" i="52"/>
  <c r="AG25" i="52"/>
  <c r="AG86" i="52"/>
  <c r="AI236" i="52"/>
  <c r="AM296" i="52"/>
  <c r="AO58" i="52"/>
  <c r="AS85" i="52"/>
  <c r="AQ146" i="52"/>
  <c r="AI298" i="52"/>
  <c r="AJ286" i="52" s="1"/>
  <c r="K286" i="52" s="1"/>
  <c r="AM57" i="52"/>
  <c r="AI87" i="52"/>
  <c r="AI176" i="52"/>
  <c r="AJ160" i="52" s="1"/>
  <c r="K160" i="52" s="1"/>
  <c r="AG297" i="52"/>
  <c r="AM117" i="52"/>
  <c r="AQ235" i="52"/>
  <c r="AC295" i="52"/>
  <c r="AS296" i="52"/>
  <c r="AC267" i="52"/>
  <c r="D267" i="52" s="1"/>
  <c r="AC266" i="52"/>
  <c r="AQ86" i="52"/>
  <c r="AG118" i="52"/>
  <c r="AH106" i="52" s="1"/>
  <c r="I106" i="52" s="1"/>
  <c r="AC235" i="52"/>
  <c r="AD217" i="52" s="1"/>
  <c r="E217" i="52" s="1"/>
  <c r="AQ87" i="55"/>
  <c r="AC178" i="55"/>
  <c r="AM177" i="55"/>
  <c r="AG117" i="55"/>
  <c r="AC296" i="55"/>
  <c r="AM296" i="55"/>
  <c r="AQ296" i="55"/>
  <c r="AM178" i="55"/>
  <c r="AG116" i="55"/>
  <c r="AE237" i="55"/>
  <c r="AO178" i="55"/>
  <c r="AM28" i="55"/>
  <c r="AQ27" i="55"/>
  <c r="AS237" i="55"/>
  <c r="AM26" i="55"/>
  <c r="AS235" i="55"/>
  <c r="AI175" i="55"/>
  <c r="AI178" i="55"/>
  <c r="AS28" i="55"/>
  <c r="AK85" i="55"/>
  <c r="AK298" i="55"/>
  <c r="AL286" i="55" s="1"/>
  <c r="M286" i="55" s="1"/>
  <c r="AK235" i="55"/>
  <c r="L235" i="55" s="1"/>
  <c r="AI177" i="55"/>
  <c r="AC117" i="55"/>
  <c r="AK237" i="55"/>
  <c r="AK238" i="55"/>
  <c r="AO298" i="55"/>
  <c r="AO297" i="55"/>
  <c r="AI117" i="55"/>
  <c r="AI28" i="55"/>
  <c r="AI118" i="55"/>
  <c r="AC235" i="55"/>
  <c r="AI27" i="55"/>
  <c r="AS85" i="55"/>
  <c r="AO27" i="55"/>
  <c r="AE118" i="55"/>
  <c r="AI115" i="55"/>
  <c r="B9" i="55"/>
  <c r="AQ147" i="55"/>
  <c r="AQ88" i="55"/>
  <c r="AC177" i="55"/>
  <c r="D177" i="55" s="1"/>
  <c r="AG177" i="55"/>
  <c r="AM175" i="55"/>
  <c r="AG118" i="55"/>
  <c r="AQ176" i="55"/>
  <c r="AI116" i="58"/>
  <c r="AE268" i="58"/>
  <c r="AF256" i="58" s="1"/>
  <c r="G256" i="58" s="1"/>
  <c r="AK268" i="58"/>
  <c r="AI206" i="58"/>
  <c r="AS265" i="58"/>
  <c r="AG147" i="58"/>
  <c r="AI147" i="58"/>
  <c r="AQ205" i="58"/>
  <c r="AC26" i="58"/>
  <c r="AD10" i="58" s="1"/>
  <c r="AC235" i="58"/>
  <c r="AI236" i="58"/>
  <c r="AK235" i="58"/>
  <c r="AI118" i="58"/>
  <c r="AE266" i="58"/>
  <c r="AS267" i="58"/>
  <c r="AG145" i="58"/>
  <c r="AI145" i="58"/>
  <c r="AC27" i="58"/>
  <c r="AK298" i="58"/>
  <c r="AM26" i="58"/>
  <c r="AK238" i="58"/>
  <c r="L238" i="58" s="1"/>
  <c r="AS55" i="58"/>
  <c r="AQ265" i="58"/>
  <c r="AI88" i="58"/>
  <c r="AC28" i="58"/>
  <c r="AK295" i="58"/>
  <c r="AQ298" i="58"/>
  <c r="AM175" i="58"/>
  <c r="AG57" i="58"/>
  <c r="AI56" i="58"/>
  <c r="J56" i="58" s="1"/>
  <c r="AM58" i="58"/>
  <c r="AS56" i="58"/>
  <c r="AQ266" i="58"/>
  <c r="AM205" i="58"/>
  <c r="AO207" i="58"/>
  <c r="AI86" i="58"/>
  <c r="AK28" i="58"/>
  <c r="AG238" i="58"/>
  <c r="AQ297" i="58"/>
  <c r="AS297" i="58"/>
  <c r="AG118" i="58"/>
  <c r="AM177" i="58"/>
  <c r="AG55" i="58"/>
  <c r="AI58" i="58"/>
  <c r="AM56" i="58"/>
  <c r="AS57" i="58"/>
  <c r="AM208" i="58"/>
  <c r="AO208" i="58"/>
  <c r="AI87" i="58"/>
  <c r="AK85" i="58"/>
  <c r="AG28" i="58"/>
  <c r="AK27" i="58"/>
  <c r="AG237" i="58"/>
  <c r="AS295" i="58"/>
  <c r="AG116" i="58"/>
  <c r="AO175" i="58"/>
  <c r="AM57" i="58"/>
  <c r="AG208" i="58"/>
  <c r="AM146" i="58"/>
  <c r="AK87" i="58"/>
  <c r="AG26" i="58"/>
  <c r="AS298" i="58"/>
  <c r="AO178" i="58"/>
  <c r="AM116" i="58"/>
  <c r="AO118" i="58"/>
  <c r="AE208" i="58"/>
  <c r="AG207" i="58"/>
  <c r="AM145" i="58"/>
  <c r="AE28" i="58"/>
  <c r="F28" i="58" s="1"/>
  <c r="AG27" i="58"/>
  <c r="AS88" i="58"/>
  <c r="AO296" i="58"/>
  <c r="B8" i="58"/>
  <c r="AI176" i="58"/>
  <c r="AK178" i="58"/>
  <c r="AM118" i="58"/>
  <c r="AO115" i="58"/>
  <c r="AG265" i="58"/>
  <c r="AE205" i="58"/>
  <c r="AG205" i="58"/>
  <c r="AE26" i="58"/>
  <c r="AO86" i="58"/>
  <c r="AS85" i="58"/>
  <c r="AO297" i="58"/>
  <c r="AI178" i="58"/>
  <c r="AK176" i="58"/>
  <c r="AG267" i="58"/>
  <c r="AQ58" i="58"/>
  <c r="AG87" i="58"/>
  <c r="AE27" i="58"/>
  <c r="AF13" i="58" s="1"/>
  <c r="G13" i="58" s="1"/>
  <c r="AO87" i="58"/>
  <c r="AI175" i="58"/>
  <c r="AK175" i="58"/>
  <c r="AQ178" i="58"/>
  <c r="AS177" i="58"/>
  <c r="AQ56" i="58"/>
  <c r="AM267" i="58"/>
  <c r="AO267" i="58"/>
  <c r="AG85" i="58"/>
  <c r="AE235" i="58"/>
  <c r="AC115" i="58"/>
  <c r="D115" i="58" s="1"/>
  <c r="AQ175" i="58"/>
  <c r="AS175" i="58"/>
  <c r="AM268" i="58"/>
  <c r="AO265" i="58"/>
  <c r="AE148" i="58"/>
  <c r="AF136" i="58" s="1"/>
  <c r="G136" i="58" s="1"/>
  <c r="AS147" i="58"/>
  <c r="AI28" i="58"/>
  <c r="AE237" i="58"/>
  <c r="F237" i="58" s="1"/>
  <c r="AC118" i="58"/>
  <c r="AS236" i="58"/>
  <c r="AQ177" i="58"/>
  <c r="AS176" i="58"/>
  <c r="AK55" i="58"/>
  <c r="AC205" i="58"/>
  <c r="AE147" i="58"/>
  <c r="AK147" i="58"/>
  <c r="AE297" i="58"/>
  <c r="AS148" i="58"/>
  <c r="AI26" i="58"/>
  <c r="AE236" i="58"/>
  <c r="F236" i="58" s="1"/>
  <c r="AO27" i="58"/>
  <c r="AQ28" i="58"/>
  <c r="AM238" i="58"/>
  <c r="N238" i="58" s="1"/>
  <c r="AO235" i="58"/>
  <c r="AS235" i="58"/>
  <c r="AK57" i="58"/>
  <c r="AC206" i="58"/>
  <c r="AE146" i="58"/>
  <c r="AE87" i="58"/>
  <c r="F87" i="58" s="1"/>
  <c r="AK145" i="58"/>
  <c r="AE295" i="58"/>
  <c r="AF277" i="58" s="1"/>
  <c r="G277" i="58" s="1"/>
  <c r="AQ87" i="58"/>
  <c r="AO26" i="58"/>
  <c r="P26" i="58" s="1"/>
  <c r="AQ26" i="58"/>
  <c r="AM235" i="58"/>
  <c r="AO238" i="58"/>
  <c r="AE56" i="58"/>
  <c r="AC266" i="58"/>
  <c r="D266" i="58" s="1"/>
  <c r="AQ118" i="58"/>
  <c r="AC207" i="58"/>
  <c r="AC145" i="58"/>
  <c r="AK206" i="58"/>
  <c r="AC88" i="58"/>
  <c r="AE86" i="58"/>
  <c r="F86" i="58" s="1"/>
  <c r="AE296" i="58"/>
  <c r="AF280" i="58" s="1"/>
  <c r="G280" i="58" s="1"/>
  <c r="AQ148" i="58"/>
  <c r="AI297" i="58"/>
  <c r="AM296" i="58"/>
  <c r="AO25" i="58"/>
  <c r="AC177" i="58"/>
  <c r="AE265" i="58"/>
  <c r="AF247" i="58" s="1"/>
  <c r="G247" i="58" s="1"/>
  <c r="AK265" i="58"/>
  <c r="AI207" i="58"/>
  <c r="J207" i="58" s="1"/>
  <c r="AQ206" i="58"/>
  <c r="AI298" i="58"/>
  <c r="AC237" i="58"/>
  <c r="AI235" i="58"/>
  <c r="B37" i="53"/>
  <c r="AC146" i="53"/>
  <c r="AO267" i="53"/>
  <c r="AQ56" i="53"/>
  <c r="AK115" i="53"/>
  <c r="AS25" i="53"/>
  <c r="AO25" i="53"/>
  <c r="AK147" i="53"/>
  <c r="AK208" i="53"/>
  <c r="AO266" i="53"/>
  <c r="AQ58" i="53"/>
  <c r="AK118" i="53"/>
  <c r="AO27" i="53"/>
  <c r="AG238" i="53"/>
  <c r="AS147" i="53"/>
  <c r="AE147" i="53"/>
  <c r="AF133" i="53" s="1"/>
  <c r="G133" i="53" s="1"/>
  <c r="AO57" i="53"/>
  <c r="AG268" i="53"/>
  <c r="AM28" i="53"/>
  <c r="AG236" i="53"/>
  <c r="AS148" i="53"/>
  <c r="AC87" i="53"/>
  <c r="AS55" i="53"/>
  <c r="AO55" i="53"/>
  <c r="P55" i="53" s="1"/>
  <c r="AI268" i="53"/>
  <c r="AS236" i="53"/>
  <c r="AM25" i="53"/>
  <c r="AS145" i="53"/>
  <c r="AC85" i="53"/>
  <c r="AE295" i="53"/>
  <c r="AF277" i="53" s="1"/>
  <c r="G277" i="53" s="1"/>
  <c r="AC297" i="53"/>
  <c r="AS57" i="53"/>
  <c r="AI267" i="53"/>
  <c r="AS235" i="53"/>
  <c r="T235" i="53" s="1"/>
  <c r="AM27" i="53"/>
  <c r="AQ86" i="53"/>
  <c r="AS146" i="53"/>
  <c r="AC88" i="53"/>
  <c r="AE298" i="53"/>
  <c r="AC298" i="53"/>
  <c r="AS115" i="53"/>
  <c r="AQ88" i="53"/>
  <c r="AC86" i="53"/>
  <c r="AE296" i="53"/>
  <c r="AC295" i="53"/>
  <c r="AS117" i="53"/>
  <c r="AM178" i="53"/>
  <c r="AQ85" i="53"/>
  <c r="AM87" i="53"/>
  <c r="AO148" i="53"/>
  <c r="AK55" i="53"/>
  <c r="L55" i="53" s="1"/>
  <c r="AE267" i="53"/>
  <c r="AM117" i="53"/>
  <c r="AQ176" i="53"/>
  <c r="AM176" i="53"/>
  <c r="AQ238" i="53"/>
  <c r="AM238" i="53"/>
  <c r="AS295" i="53"/>
  <c r="AK27" i="53"/>
  <c r="AE237" i="53"/>
  <c r="AM85" i="53"/>
  <c r="N85" i="53" s="1"/>
  <c r="AQ145" i="53"/>
  <c r="AO145" i="53"/>
  <c r="AS208" i="53"/>
  <c r="T208" i="53" s="1"/>
  <c r="AM57" i="53"/>
  <c r="AK58" i="53"/>
  <c r="AE266" i="53"/>
  <c r="AM118" i="53"/>
  <c r="AQ177" i="53"/>
  <c r="AQ235" i="53"/>
  <c r="R235" i="53" s="1"/>
  <c r="AM236" i="53"/>
  <c r="AS297" i="53"/>
  <c r="AK28" i="53"/>
  <c r="AE235" i="53"/>
  <c r="AG25" i="53"/>
  <c r="AQ146" i="53"/>
  <c r="AS207" i="53"/>
  <c r="AO206" i="53"/>
  <c r="AM56" i="53"/>
  <c r="N56" i="53" s="1"/>
  <c r="AO115" i="53"/>
  <c r="AQ175" i="53"/>
  <c r="AE118" i="53"/>
  <c r="AK178" i="53"/>
  <c r="AQ296" i="53"/>
  <c r="AG28" i="53"/>
  <c r="AS268" i="53"/>
  <c r="AI88" i="53"/>
  <c r="AG86" i="53"/>
  <c r="AO207" i="53"/>
  <c r="AG145" i="53"/>
  <c r="AM58" i="53"/>
  <c r="AO116" i="53"/>
  <c r="AG58" i="53"/>
  <c r="AI115" i="53"/>
  <c r="AE117" i="53"/>
  <c r="AF103" i="53" s="1"/>
  <c r="G103" i="53" s="1"/>
  <c r="AK177" i="53"/>
  <c r="AQ28" i="53"/>
  <c r="AK238" i="53"/>
  <c r="AQ295" i="53"/>
  <c r="AO88" i="53"/>
  <c r="AQ207" i="53"/>
  <c r="AS265" i="53"/>
  <c r="AI85" i="53"/>
  <c r="AG88" i="53"/>
  <c r="AG146" i="53"/>
  <c r="AM267" i="53"/>
  <c r="AG57" i="53"/>
  <c r="AI116" i="53"/>
  <c r="AK175" i="53"/>
  <c r="AQ25" i="53"/>
  <c r="AK236" i="53"/>
  <c r="AC175" i="53"/>
  <c r="AO85" i="53"/>
  <c r="AQ205" i="53"/>
  <c r="AS266" i="53"/>
  <c r="AI87" i="53"/>
  <c r="AM266" i="53"/>
  <c r="AI56" i="53"/>
  <c r="AI175" i="53"/>
  <c r="AQ27" i="53"/>
  <c r="AK237" i="53"/>
  <c r="AC176" i="53"/>
  <c r="AQ206" i="53"/>
  <c r="AS267" i="53"/>
  <c r="AC27" i="53"/>
  <c r="AE208" i="53"/>
  <c r="AI58" i="53"/>
  <c r="AI178" i="53"/>
  <c r="AI28" i="53"/>
  <c r="AI298" i="53"/>
  <c r="J298" i="53" s="1"/>
  <c r="AQ208" i="53"/>
  <c r="AE86" i="53"/>
  <c r="AF70" i="53" s="1"/>
  <c r="G70" i="53" s="1"/>
  <c r="AC145" i="53"/>
  <c r="AO268" i="53"/>
  <c r="AQ57" i="53"/>
  <c r="AK117" i="53"/>
  <c r="AS28" i="53"/>
  <c r="AE177" i="53"/>
  <c r="AO295" i="53"/>
  <c r="AI297" i="53"/>
  <c r="AK145" i="53"/>
  <c r="AL127" i="53" s="1"/>
  <c r="M127" i="53" s="1"/>
  <c r="AK205" i="53"/>
  <c r="AC146" i="57"/>
  <c r="AI147" i="57"/>
  <c r="AG298" i="57"/>
  <c r="AK298" i="57"/>
  <c r="AE237" i="57"/>
  <c r="AI28" i="57"/>
  <c r="AQ235" i="57"/>
  <c r="AC267" i="57"/>
  <c r="AI205" i="57"/>
  <c r="AQ208" i="57"/>
  <c r="AE298" i="57"/>
  <c r="AG296" i="57"/>
  <c r="AE238" i="57"/>
  <c r="AI26" i="57"/>
  <c r="AQ175" i="57"/>
  <c r="AC265" i="57"/>
  <c r="AC206" i="57"/>
  <c r="AO56" i="57"/>
  <c r="AI206" i="57"/>
  <c r="AQ206" i="57"/>
  <c r="AE86" i="57"/>
  <c r="AE297" i="57"/>
  <c r="AQ177" i="57"/>
  <c r="AC205" i="57"/>
  <c r="AO55" i="57"/>
  <c r="AE87" i="57"/>
  <c r="AF73" i="57" s="1"/>
  <c r="G73" i="57" s="1"/>
  <c r="AM297" i="57"/>
  <c r="AC57" i="57"/>
  <c r="AO268" i="57"/>
  <c r="AI237" i="57"/>
  <c r="J237" i="57" s="1"/>
  <c r="AO176" i="57"/>
  <c r="AC56" i="57"/>
  <c r="AK56" i="57"/>
  <c r="AK267" i="57"/>
  <c r="AO267" i="57"/>
  <c r="P267" i="57" s="1"/>
  <c r="AM145" i="57"/>
  <c r="N145" i="57" s="1"/>
  <c r="AK88" i="57"/>
  <c r="AI238" i="57"/>
  <c r="AS26" i="57"/>
  <c r="AO177" i="57"/>
  <c r="AC58" i="57"/>
  <c r="AI55" i="57"/>
  <c r="J55" i="57" s="1"/>
  <c r="AK58" i="57"/>
  <c r="AK265" i="57"/>
  <c r="AM267" i="57"/>
  <c r="AK238" i="57"/>
  <c r="AS27" i="57"/>
  <c r="T27" i="57" s="1"/>
  <c r="AI57" i="57"/>
  <c r="AS116" i="57"/>
  <c r="AK268" i="57"/>
  <c r="AM268" i="57"/>
  <c r="AG145" i="57"/>
  <c r="AG236" i="57"/>
  <c r="AK237" i="57"/>
  <c r="AS118" i="57"/>
  <c r="AM266" i="57"/>
  <c r="AG147" i="57"/>
  <c r="AM88" i="57"/>
  <c r="AG238" i="57"/>
  <c r="AE117" i="57"/>
  <c r="AS175" i="57"/>
  <c r="AS268" i="57"/>
  <c r="AG148" i="57"/>
  <c r="AI88" i="57"/>
  <c r="AM85" i="57"/>
  <c r="AO295" i="57"/>
  <c r="AS298" i="57"/>
  <c r="T298" i="57" s="1"/>
  <c r="AE115" i="57"/>
  <c r="AS177" i="57"/>
  <c r="AI265" i="57"/>
  <c r="J265" i="57" s="1"/>
  <c r="AS265" i="57"/>
  <c r="AM205" i="57"/>
  <c r="AG86" i="57"/>
  <c r="AI86" i="57"/>
  <c r="J86" i="57" s="1"/>
  <c r="AM86" i="57"/>
  <c r="AO297" i="57"/>
  <c r="AS296" i="57"/>
  <c r="AE58" i="57"/>
  <c r="B44" i="57"/>
  <c r="AM207" i="57"/>
  <c r="AG87" i="57"/>
  <c r="AI87" i="57"/>
  <c r="AO296" i="57"/>
  <c r="AS297" i="57"/>
  <c r="AM235" i="57"/>
  <c r="N235" i="57" s="1"/>
  <c r="AM176" i="57"/>
  <c r="AE56" i="57"/>
  <c r="AG88" i="57"/>
  <c r="AC237" i="57"/>
  <c r="AD223" i="57" s="1"/>
  <c r="AM175" i="57"/>
  <c r="AM117" i="57"/>
  <c r="AQ145" i="57"/>
  <c r="AC236" i="57"/>
  <c r="AG27" i="57"/>
  <c r="AM115" i="57"/>
  <c r="AC148" i="57"/>
  <c r="AO147" i="57"/>
  <c r="AK295" i="57"/>
  <c r="AC266" i="57"/>
  <c r="D266" i="57" s="1"/>
  <c r="AS297" i="59"/>
  <c r="AE57" i="59"/>
  <c r="AF43" i="59" s="1"/>
  <c r="G43" i="59" s="1"/>
  <c r="AJ187" i="53"/>
  <c r="K187" i="53" s="1"/>
  <c r="J205" i="53"/>
  <c r="B13" i="52"/>
  <c r="AM55" i="52"/>
  <c r="AK55" i="52"/>
  <c r="AG55" i="52"/>
  <c r="AC25" i="53"/>
  <c r="AE297" i="53"/>
  <c r="AC296" i="53"/>
  <c r="AC147" i="53"/>
  <c r="AG207" i="53"/>
  <c r="AQ117" i="53"/>
  <c r="AC265" i="53"/>
  <c r="AK116" i="53"/>
  <c r="AI117" i="53"/>
  <c r="AS237" i="53"/>
  <c r="AS26" i="53"/>
  <c r="AQ26" i="53"/>
  <c r="AK235" i="53"/>
  <c r="AQ297" i="53"/>
  <c r="AM26" i="53"/>
  <c r="AK26" i="53"/>
  <c r="AE238" i="53"/>
  <c r="F238" i="53" s="1"/>
  <c r="AK88" i="53"/>
  <c r="AC26" i="53"/>
  <c r="AO147" i="53"/>
  <c r="AS205" i="53"/>
  <c r="AM205" i="53"/>
  <c r="AC148" i="53"/>
  <c r="AS58" i="53"/>
  <c r="AI266" i="53"/>
  <c r="AQ115" i="53"/>
  <c r="AE268" i="53"/>
  <c r="F268" i="53" s="1"/>
  <c r="AM115" i="53"/>
  <c r="AI118" i="53"/>
  <c r="J118" i="53" s="1"/>
  <c r="AS238" i="53"/>
  <c r="AS27" i="53"/>
  <c r="AE176" i="53"/>
  <c r="AF160" i="53" s="1"/>
  <c r="G160" i="53" s="1"/>
  <c r="AQ298" i="53"/>
  <c r="AO297" i="53"/>
  <c r="P297" i="53" s="1"/>
  <c r="AK25" i="53"/>
  <c r="L25" i="53" s="1"/>
  <c r="AE236" i="53"/>
  <c r="AF220" i="53" s="1"/>
  <c r="G220" i="53" s="1"/>
  <c r="AG297" i="53"/>
  <c r="AO146" i="53"/>
  <c r="AS206" i="53"/>
  <c r="AM206" i="53"/>
  <c r="AS56" i="53"/>
  <c r="AM268" i="53"/>
  <c r="AI265" i="53"/>
  <c r="AK56" i="53"/>
  <c r="AE265" i="53"/>
  <c r="AF247" i="53" s="1"/>
  <c r="G247" i="53" s="1"/>
  <c r="AM116" i="53"/>
  <c r="AE175" i="53"/>
  <c r="AF157" i="53" s="1"/>
  <c r="G157" i="53" s="1"/>
  <c r="AI236" i="53"/>
  <c r="AO296" i="53"/>
  <c r="AM86" i="53"/>
  <c r="AG296" i="53"/>
  <c r="AG147" i="53"/>
  <c r="AM265" i="53"/>
  <c r="AO56" i="53"/>
  <c r="AS118" i="53"/>
  <c r="AK57" i="53"/>
  <c r="AO118" i="53"/>
  <c r="AG56" i="53"/>
  <c r="AM175" i="53"/>
  <c r="AO237" i="53"/>
  <c r="AO26" i="53"/>
  <c r="AC178" i="53"/>
  <c r="AO86" i="53"/>
  <c r="AM88" i="53"/>
  <c r="AQ147" i="53"/>
  <c r="AG85" i="53"/>
  <c r="AO208" i="53"/>
  <c r="AG148" i="53"/>
  <c r="AE205" i="53"/>
  <c r="F205" i="53" s="1"/>
  <c r="AO58" i="53"/>
  <c r="AS116" i="53"/>
  <c r="AO117" i="53"/>
  <c r="AG55" i="53"/>
  <c r="AM177" i="53"/>
  <c r="AQ237" i="53"/>
  <c r="AO238" i="53"/>
  <c r="AS296" i="53"/>
  <c r="AO28" i="53"/>
  <c r="AC177" i="53"/>
  <c r="D177" i="53" s="1"/>
  <c r="AG237" i="53"/>
  <c r="AO87" i="53"/>
  <c r="AG26" i="53"/>
  <c r="AI295" i="53"/>
  <c r="AQ148" i="53"/>
  <c r="AG87" i="53"/>
  <c r="AE88" i="53"/>
  <c r="AO205" i="53"/>
  <c r="AE207" i="53"/>
  <c r="AS175" i="53"/>
  <c r="AE115" i="53"/>
  <c r="AQ236" i="53"/>
  <c r="AM237" i="53"/>
  <c r="AS298" i="53"/>
  <c r="AG235" i="53"/>
  <c r="AI26" i="53"/>
  <c r="AG27" i="53"/>
  <c r="AK148" i="53"/>
  <c r="AK207" i="53"/>
  <c r="B9" i="53"/>
  <c r="AI86" i="53"/>
  <c r="AE87" i="53"/>
  <c r="AI148" i="53"/>
  <c r="AO265" i="53"/>
  <c r="AQ55" i="53"/>
  <c r="AM55" i="53"/>
  <c r="AI55" i="53"/>
  <c r="AS177" i="53"/>
  <c r="AQ178" i="53"/>
  <c r="AE116" i="53"/>
  <c r="AK176" i="53"/>
  <c r="AL160" i="53" s="1"/>
  <c r="AI177" i="53"/>
  <c r="J177" i="53" s="1"/>
  <c r="AM235" i="53"/>
  <c r="AN217" i="53" s="1"/>
  <c r="AQ87" i="53"/>
  <c r="AI27" i="53"/>
  <c r="AM265" i="57"/>
  <c r="AC145" i="57"/>
  <c r="AG146" i="57"/>
  <c r="AQ207" i="57"/>
  <c r="AG85" i="57"/>
  <c r="AQ146" i="57"/>
  <c r="AM87" i="57"/>
  <c r="AI25" i="57"/>
  <c r="AC115" i="57"/>
  <c r="AE118" i="57"/>
  <c r="AI208" i="57"/>
  <c r="AM208" i="57"/>
  <c r="AQ205" i="57"/>
  <c r="AO148" i="57"/>
  <c r="AQ148" i="57"/>
  <c r="AC238" i="57"/>
  <c r="AG26" i="57"/>
  <c r="AI27" i="57"/>
  <c r="AM26" i="57"/>
  <c r="AC117" i="57"/>
  <c r="AE116" i="57"/>
  <c r="AS176" i="57"/>
  <c r="AI207" i="57"/>
  <c r="AM206" i="57"/>
  <c r="AO146" i="57"/>
  <c r="AC235" i="57"/>
  <c r="AG25" i="57"/>
  <c r="AI235" i="57"/>
  <c r="AM25" i="57"/>
  <c r="AM177" i="57"/>
  <c r="AS178" i="57"/>
  <c r="AE57" i="57"/>
  <c r="AF43" i="57" s="1"/>
  <c r="G43" i="57" s="1"/>
  <c r="AI58" i="57"/>
  <c r="AQ266" i="57"/>
  <c r="AK207" i="57"/>
  <c r="AG297" i="57"/>
  <c r="AE236" i="57"/>
  <c r="AI236" i="57"/>
  <c r="AK235" i="57"/>
  <c r="AM178" i="57"/>
  <c r="AE55" i="57"/>
  <c r="AI56" i="57"/>
  <c r="AK57" i="57"/>
  <c r="AC207" i="57"/>
  <c r="AO58" i="57"/>
  <c r="P58" i="57" s="1"/>
  <c r="AK205" i="57"/>
  <c r="AE295" i="57"/>
  <c r="AG295" i="57"/>
  <c r="AK296" i="57"/>
  <c r="AE235" i="57"/>
  <c r="AG235" i="57"/>
  <c r="AK236" i="57"/>
  <c r="AM118" i="57"/>
  <c r="AK55" i="57"/>
  <c r="AC208" i="57"/>
  <c r="AO57" i="57"/>
  <c r="AO265" i="57"/>
  <c r="AS266" i="57"/>
  <c r="AE85" i="57"/>
  <c r="AE296" i="57"/>
  <c r="AK297" i="57"/>
  <c r="AG237" i="57"/>
  <c r="AQ296" i="57"/>
  <c r="AS28" i="57"/>
  <c r="AS238" i="57"/>
  <c r="AO175" i="57"/>
  <c r="AQ178" i="57"/>
  <c r="R178" i="57" s="1"/>
  <c r="AM116" i="57"/>
  <c r="AG266" i="57"/>
  <c r="AS117" i="57"/>
  <c r="AK266" i="57"/>
  <c r="AO266" i="57"/>
  <c r="AS55" i="57"/>
  <c r="T55" i="57" s="1"/>
  <c r="AS267" i="57"/>
  <c r="T267" i="57" s="1"/>
  <c r="AE88" i="57"/>
  <c r="AI85" i="57"/>
  <c r="AO298" i="57"/>
  <c r="AQ298" i="57"/>
  <c r="AS295" i="57"/>
  <c r="AI178" i="57"/>
  <c r="J178" i="57" s="1"/>
  <c r="AS25" i="57"/>
  <c r="AS235" i="57"/>
  <c r="AO178" i="57"/>
  <c r="AQ176" i="57"/>
  <c r="AC55" i="57"/>
  <c r="AC268" i="57"/>
  <c r="AG268" i="57"/>
  <c r="AS115" i="57"/>
  <c r="AK178" i="59"/>
  <c r="AS178" i="59"/>
  <c r="AT166" i="59" s="1"/>
  <c r="U166" i="59" s="1"/>
  <c r="AS116" i="59"/>
  <c r="AI206" i="59"/>
  <c r="AJ190" i="59" s="1"/>
  <c r="AQ208" i="59"/>
  <c r="AK175" i="59"/>
  <c r="AS115" i="59"/>
  <c r="AO56" i="59"/>
  <c r="AI205" i="59"/>
  <c r="AC148" i="59"/>
  <c r="AC176" i="59"/>
  <c r="AQ267" i="59"/>
  <c r="AG296" i="59"/>
  <c r="AO57" i="59"/>
  <c r="AC147" i="59"/>
  <c r="AK266" i="59"/>
  <c r="AC178" i="59"/>
  <c r="AQ268" i="59"/>
  <c r="AE118" i="59"/>
  <c r="AF106" i="59" s="1"/>
  <c r="G106" i="59" s="1"/>
  <c r="AG298" i="59"/>
  <c r="AM205" i="59"/>
  <c r="N205" i="59" s="1"/>
  <c r="AI27" i="59"/>
  <c r="AK238" i="59"/>
  <c r="AE115" i="59"/>
  <c r="AI26" i="59"/>
  <c r="AM145" i="59"/>
  <c r="AE268" i="59"/>
  <c r="AK235" i="59"/>
  <c r="AM148" i="59"/>
  <c r="AS27" i="59"/>
  <c r="AE266" i="59"/>
  <c r="AM296" i="59"/>
  <c r="AM26" i="59"/>
  <c r="AQ118" i="57"/>
  <c r="AG178" i="58"/>
  <c r="AH166" i="58" s="1"/>
  <c r="AE25" i="55"/>
  <c r="AI25" i="55"/>
  <c r="AO296" i="55"/>
  <c r="AI176" i="55"/>
  <c r="AS236" i="55"/>
  <c r="AT220" i="55" s="1"/>
  <c r="AG115" i="55"/>
  <c r="AQ177" i="55"/>
  <c r="AI26" i="55"/>
  <c r="AO295" i="55"/>
  <c r="AS238" i="55"/>
  <c r="AO175" i="55"/>
  <c r="P175" i="55" s="1"/>
  <c r="AQ175" i="55"/>
  <c r="AM85" i="55"/>
  <c r="AG27" i="55"/>
  <c r="AQ86" i="55"/>
  <c r="AC176" i="55"/>
  <c r="AS26" i="55"/>
  <c r="AC236" i="55"/>
  <c r="D236" i="55" s="1"/>
  <c r="AE238" i="55"/>
  <c r="AQ85" i="55"/>
  <c r="AC175" i="55"/>
  <c r="AM27" i="55"/>
  <c r="AK267" i="55"/>
  <c r="AK205" i="55"/>
  <c r="AC238" i="55"/>
  <c r="AM25" i="55"/>
  <c r="AE116" i="55"/>
  <c r="AE178" i="55"/>
  <c r="AK236" i="55"/>
  <c r="AM176" i="55"/>
  <c r="AI177" i="58"/>
  <c r="AK177" i="58"/>
  <c r="AO177" i="58"/>
  <c r="AQ176" i="58"/>
  <c r="AS178" i="58"/>
  <c r="AE267" i="58"/>
  <c r="AG268" i="58"/>
  <c r="AK266" i="58"/>
  <c r="AG206" i="58"/>
  <c r="AE145" i="58"/>
  <c r="AC86" i="58"/>
  <c r="AQ208" i="58"/>
  <c r="AM147" i="58"/>
  <c r="AC25" i="58"/>
  <c r="AE25" i="58"/>
  <c r="AG25" i="58"/>
  <c r="AK296" i="58"/>
  <c r="AM297" i="58"/>
  <c r="N297" i="58" s="1"/>
  <c r="AM25" i="58"/>
  <c r="AO28" i="58"/>
  <c r="AQ27" i="58"/>
  <c r="AS296" i="58"/>
  <c r="AS237" i="58"/>
  <c r="AI117" i="58"/>
  <c r="AO176" i="58"/>
  <c r="AC265" i="58"/>
  <c r="AG266" i="58"/>
  <c r="AK267" i="58"/>
  <c r="AE206" i="58"/>
  <c r="AF190" i="58" s="1"/>
  <c r="AO266" i="58"/>
  <c r="AC147" i="58"/>
  <c r="AK207" i="58"/>
  <c r="AC87" i="58"/>
  <c r="AI148" i="58"/>
  <c r="AM148" i="58"/>
  <c r="AK86" i="58"/>
  <c r="AO85" i="58"/>
  <c r="AK297" i="58"/>
  <c r="AK25" i="58"/>
  <c r="AM295" i="58"/>
  <c r="AG236" i="58"/>
  <c r="AQ25" i="58"/>
  <c r="AM236" i="58"/>
  <c r="AC117" i="58"/>
  <c r="AS238" i="58"/>
  <c r="T238" i="58" s="1"/>
  <c r="AI115" i="58"/>
  <c r="AG56" i="58"/>
  <c r="AI57" i="58"/>
  <c r="AC267" i="58"/>
  <c r="AE207" i="58"/>
  <c r="F207" i="58" s="1"/>
  <c r="AO268" i="58"/>
  <c r="AC146" i="58"/>
  <c r="AK208" i="58"/>
  <c r="AI146" i="58"/>
  <c r="AG86" i="58"/>
  <c r="AK88" i="58"/>
  <c r="AO88" i="58"/>
  <c r="AK26" i="58"/>
  <c r="AG235" i="58"/>
  <c r="AI237" i="58"/>
  <c r="AC178" i="58"/>
  <c r="AM237" i="58"/>
  <c r="AC116" i="58"/>
  <c r="AE57" i="58"/>
  <c r="AG58" i="58"/>
  <c r="AI55" i="58"/>
  <c r="AK56" i="58"/>
  <c r="AQ55" i="58"/>
  <c r="AM265" i="58"/>
  <c r="AI205" i="58"/>
  <c r="AG148" i="58"/>
  <c r="AO206" i="58"/>
  <c r="AG88" i="58"/>
  <c r="AQ147" i="58"/>
  <c r="AI25" i="58"/>
  <c r="AS86" i="58"/>
  <c r="AI238" i="58"/>
  <c r="AC175" i="58"/>
  <c r="AO236" i="58"/>
  <c r="AG115" i="58"/>
  <c r="AM176" i="58"/>
  <c r="AE58" i="58"/>
  <c r="AO117" i="58"/>
  <c r="AK58" i="58"/>
  <c r="AQ57" i="58"/>
  <c r="AM266" i="58"/>
  <c r="AI208" i="58"/>
  <c r="AS268" i="58"/>
  <c r="AG146" i="58"/>
  <c r="AO205" i="58"/>
  <c r="P205" i="58" s="1"/>
  <c r="AQ145" i="58"/>
  <c r="AS145" i="58"/>
  <c r="AI27" i="58"/>
  <c r="AS87" i="58"/>
  <c r="AO298" i="58"/>
  <c r="AQ296" i="58"/>
  <c r="AO237" i="58"/>
  <c r="AG117" i="58"/>
  <c r="AM178" i="58"/>
  <c r="AM117" i="58"/>
  <c r="AO116" i="58"/>
  <c r="AQ117" i="58"/>
  <c r="AQ268" i="58"/>
  <c r="AS266" i="58"/>
  <c r="AM207" i="58"/>
  <c r="N207" i="58" s="1"/>
  <c r="AK148" i="58"/>
  <c r="AS146" i="58"/>
  <c r="T146" i="58" s="1"/>
  <c r="AO295" i="58"/>
  <c r="AP277" i="58" s="1"/>
  <c r="Q277" i="58" s="1"/>
  <c r="AQ295" i="58"/>
  <c r="AK236" i="58"/>
  <c r="AM115" i="58"/>
  <c r="N115" i="58" s="1"/>
  <c r="AQ116" i="58"/>
  <c r="AM55" i="58"/>
  <c r="AC208" i="58"/>
  <c r="D208" i="58" s="1"/>
  <c r="AS58" i="58"/>
  <c r="AQ267" i="58"/>
  <c r="AM206" i="58"/>
  <c r="AE85" i="58"/>
  <c r="AK146" i="58"/>
  <c r="L146" i="58" s="1"/>
  <c r="AI85" i="58"/>
  <c r="AE298" i="58"/>
  <c r="AI295" i="58"/>
  <c r="AC238" i="58"/>
  <c r="AE238" i="58"/>
  <c r="AK237" i="58"/>
  <c r="AQ86" i="58"/>
  <c r="AM27" i="58"/>
  <c r="AF250" i="57"/>
  <c r="G250" i="57" s="1"/>
  <c r="AF46" i="53"/>
  <c r="G46" i="53" s="1"/>
  <c r="U1" i="57"/>
  <c r="AE179" i="58"/>
  <c r="AF169" i="58" s="1"/>
  <c r="F265" i="57"/>
  <c r="F178" i="58"/>
  <c r="AF166" i="58"/>
  <c r="G166" i="58" s="1"/>
  <c r="AE269" i="52"/>
  <c r="AF259" i="52" s="1"/>
  <c r="AF260" i="52" s="1"/>
  <c r="G260" i="52" s="1"/>
  <c r="F266" i="52"/>
  <c r="A2" i="66"/>
  <c r="N57" i="57"/>
  <c r="AM209" i="52"/>
  <c r="N209" i="52" s="1"/>
  <c r="AO119" i="52"/>
  <c r="AG208" i="57"/>
  <c r="P299" i="59"/>
  <c r="P116" i="52"/>
  <c r="AG205" i="57"/>
  <c r="AG206" i="57"/>
  <c r="N262" i="52"/>
  <c r="AG207" i="57"/>
  <c r="H299" i="58"/>
  <c r="AN187" i="52"/>
  <c r="O187" i="52" s="1"/>
  <c r="AE116" i="58"/>
  <c r="AG176" i="58"/>
  <c r="AE145" i="57"/>
  <c r="AE115" i="58"/>
  <c r="AG177" i="58"/>
  <c r="AE147" i="57"/>
  <c r="AE118" i="58"/>
  <c r="AG175" i="58"/>
  <c r="AE148" i="57"/>
  <c r="AE117" i="58"/>
  <c r="AE146" i="57"/>
  <c r="AE269" i="57"/>
  <c r="F268" i="57"/>
  <c r="AF256" i="57"/>
  <c r="AF40" i="53"/>
  <c r="G40" i="53" s="1"/>
  <c r="AE59" i="53"/>
  <c r="F56" i="53"/>
  <c r="AI145" i="57"/>
  <c r="AK85" i="57"/>
  <c r="AM295" i="57"/>
  <c r="AM236" i="57"/>
  <c r="AQ238" i="57"/>
  <c r="R238" i="57" s="1"/>
  <c r="AK117" i="57"/>
  <c r="L117" i="57" s="1"/>
  <c r="AI268" i="57"/>
  <c r="AS205" i="57"/>
  <c r="AK87" i="57"/>
  <c r="AM237" i="57"/>
  <c r="AK118" i="57"/>
  <c r="AI267" i="57"/>
  <c r="AO208" i="57"/>
  <c r="AS206" i="57"/>
  <c r="AK86" i="57"/>
  <c r="AM238" i="57"/>
  <c r="AK115" i="57"/>
  <c r="AO205" i="57"/>
  <c r="AC87" i="57"/>
  <c r="AS207" i="57"/>
  <c r="AG115" i="57"/>
  <c r="AK116" i="57"/>
  <c r="AE206" i="57"/>
  <c r="AQ58" i="57"/>
  <c r="AO206" i="57"/>
  <c r="AC86" i="57"/>
  <c r="AS208" i="57"/>
  <c r="AI295" i="57"/>
  <c r="AG118" i="57"/>
  <c r="AE208" i="57"/>
  <c r="AQ55" i="57"/>
  <c r="AO207" i="57"/>
  <c r="AC88" i="57"/>
  <c r="AI298" i="57"/>
  <c r="AE28" i="57"/>
  <c r="AS88" i="57"/>
  <c r="AO28" i="57"/>
  <c r="AG116" i="57"/>
  <c r="AE205" i="57"/>
  <c r="AQ56" i="57"/>
  <c r="AC85" i="57"/>
  <c r="AI296" i="57"/>
  <c r="AE25" i="57"/>
  <c r="AS85" i="57"/>
  <c r="AE178" i="57"/>
  <c r="AO25" i="57"/>
  <c r="AG117" i="57"/>
  <c r="AG55" i="57"/>
  <c r="AE207" i="57"/>
  <c r="AQ57" i="57"/>
  <c r="AK146" i="57"/>
  <c r="AI297" i="57"/>
  <c r="AE26" i="57"/>
  <c r="AS86" i="57"/>
  <c r="AE175" i="57"/>
  <c r="AO27" i="57"/>
  <c r="AG56" i="57"/>
  <c r="AK148" i="57"/>
  <c r="AE27" i="57"/>
  <c r="AS87" i="57"/>
  <c r="AE177" i="57"/>
  <c r="AO26" i="57"/>
  <c r="AG57" i="57"/>
  <c r="AK147" i="57"/>
  <c r="AE176" i="57"/>
  <c r="AG58" i="57"/>
  <c r="AK145" i="57"/>
  <c r="AC177" i="57"/>
  <c r="AG177" i="57"/>
  <c r="BU187" i="57"/>
  <c r="BU188" i="57" s="1"/>
  <c r="BU189" i="57" s="1"/>
  <c r="BU190" i="57" s="1"/>
  <c r="BU191" i="57" s="1"/>
  <c r="BU192" i="57" s="1"/>
  <c r="BU193" i="57" s="1"/>
  <c r="BU194" i="57" s="1"/>
  <c r="BU195" i="57" s="1"/>
  <c r="BU196" i="57" s="1"/>
  <c r="BU197" i="57" s="1"/>
  <c r="BU198" i="57" s="1"/>
  <c r="AC26" i="57"/>
  <c r="AC178" i="57"/>
  <c r="AG176" i="57"/>
  <c r="AO117" i="57"/>
  <c r="AQ267" i="57"/>
  <c r="AM148" i="57"/>
  <c r="AC28" i="57"/>
  <c r="AC175" i="57"/>
  <c r="AG178" i="57"/>
  <c r="AO118" i="57"/>
  <c r="AQ268" i="57"/>
  <c r="AI146" i="57"/>
  <c r="AM146" i="57"/>
  <c r="AC27" i="57"/>
  <c r="AM298" i="57"/>
  <c r="AC176" i="57"/>
  <c r="AG175" i="57"/>
  <c r="AQ237" i="57"/>
  <c r="AO115" i="57"/>
  <c r="AQ265" i="57"/>
  <c r="AI148" i="57"/>
  <c r="AM147" i="57"/>
  <c r="AC25" i="57"/>
  <c r="AM296" i="57"/>
  <c r="AQ236" i="57"/>
  <c r="AO116" i="57"/>
  <c r="AI266" i="57"/>
  <c r="AK267" i="59"/>
  <c r="AE55" i="59"/>
  <c r="AS296" i="59"/>
  <c r="AM208" i="59"/>
  <c r="AK27" i="59"/>
  <c r="AE58" i="59"/>
  <c r="AM207" i="59"/>
  <c r="AK25" i="59"/>
  <c r="AG86" i="59"/>
  <c r="AO267" i="59"/>
  <c r="BU67" i="59"/>
  <c r="BU68" i="59" s="1"/>
  <c r="BU69" i="59" s="1"/>
  <c r="BU70" i="59" s="1"/>
  <c r="BU71" i="59" s="1"/>
  <c r="BU72" i="59" s="1"/>
  <c r="BU73" i="59" s="1"/>
  <c r="BU74" i="59" s="1"/>
  <c r="BU75" i="59" s="1"/>
  <c r="BU76" i="59" s="1"/>
  <c r="BU77" i="59" s="1"/>
  <c r="BU78" i="59" s="1"/>
  <c r="AM87" i="59"/>
  <c r="AG116" i="59"/>
  <c r="AK28" i="59"/>
  <c r="AO265" i="59"/>
  <c r="AM85" i="59"/>
  <c r="AQ237" i="59"/>
  <c r="AG118" i="59"/>
  <c r="AO208" i="59"/>
  <c r="AK26" i="59"/>
  <c r="AK145" i="59"/>
  <c r="L145" i="59" s="1"/>
  <c r="AO266" i="59"/>
  <c r="AM88" i="59"/>
  <c r="AQ235" i="59"/>
  <c r="AG115" i="59"/>
  <c r="AK55" i="59"/>
  <c r="AI296" i="59"/>
  <c r="AQ297" i="59"/>
  <c r="AO205" i="59"/>
  <c r="AK148" i="59"/>
  <c r="AI265" i="59"/>
  <c r="AO268" i="59"/>
  <c r="AM86" i="59"/>
  <c r="AS146" i="59"/>
  <c r="AQ238" i="59"/>
  <c r="AG117" i="59"/>
  <c r="AK58" i="59"/>
  <c r="AI297" i="59"/>
  <c r="AQ57" i="59"/>
  <c r="AG208" i="59"/>
  <c r="AQ296" i="59"/>
  <c r="AO206" i="59"/>
  <c r="AE86" i="59"/>
  <c r="AK146" i="59"/>
  <c r="AI267" i="59"/>
  <c r="AS145" i="59"/>
  <c r="AG176" i="59"/>
  <c r="AQ236" i="59"/>
  <c r="AK56" i="59"/>
  <c r="AI295" i="59"/>
  <c r="AQ295" i="59"/>
  <c r="AO207" i="59"/>
  <c r="AE87" i="59"/>
  <c r="AI268" i="59"/>
  <c r="AS148" i="59"/>
  <c r="AG175" i="59"/>
  <c r="AK57" i="59"/>
  <c r="AI298" i="59"/>
  <c r="AQ298" i="59"/>
  <c r="AE27" i="59"/>
  <c r="AS207" i="59"/>
  <c r="AO27" i="59"/>
  <c r="AK86" i="59"/>
  <c r="AI266" i="59"/>
  <c r="AE176" i="59"/>
  <c r="AC267" i="59"/>
  <c r="AS147" i="59"/>
  <c r="AI236" i="59"/>
  <c r="AG177" i="59"/>
  <c r="AE205" i="59"/>
  <c r="AE26" i="59"/>
  <c r="AG27" i="59"/>
  <c r="AI146" i="59"/>
  <c r="AS205" i="59"/>
  <c r="AO26" i="59"/>
  <c r="AK88" i="59"/>
  <c r="AE177" i="59"/>
  <c r="AC265" i="59"/>
  <c r="AI235" i="59"/>
  <c r="AG178" i="59"/>
  <c r="AC57" i="59"/>
  <c r="AE296" i="59"/>
  <c r="AE208" i="59"/>
  <c r="AG28" i="59"/>
  <c r="AC88" i="59"/>
  <c r="AI148" i="59"/>
  <c r="AS208" i="59"/>
  <c r="AO28" i="59"/>
  <c r="AK87" i="59"/>
  <c r="AS85" i="59"/>
  <c r="AE175" i="59"/>
  <c r="AC268" i="59"/>
  <c r="AI237" i="59"/>
  <c r="AC58" i="59"/>
  <c r="AO116" i="59"/>
  <c r="AE297" i="59"/>
  <c r="AE207" i="59"/>
  <c r="AG25" i="59"/>
  <c r="AC85" i="59"/>
  <c r="AO25" i="59"/>
  <c r="AK85" i="59"/>
  <c r="L85" i="59" s="1"/>
  <c r="AS87" i="59"/>
  <c r="AE178" i="59"/>
  <c r="AC266" i="59"/>
  <c r="AI238" i="59"/>
  <c r="AC56" i="59"/>
  <c r="AO118" i="59"/>
  <c r="AE298" i="59"/>
  <c r="AE206" i="59"/>
  <c r="AG26" i="59"/>
  <c r="AC86" i="59"/>
  <c r="AO148" i="59"/>
  <c r="AS86" i="59"/>
  <c r="AM238" i="59"/>
  <c r="AC55" i="59"/>
  <c r="AO117" i="59"/>
  <c r="AE295" i="59"/>
  <c r="AC87" i="59"/>
  <c r="AO147" i="59"/>
  <c r="AS88" i="59"/>
  <c r="AM237" i="59"/>
  <c r="AK265" i="59"/>
  <c r="AO115" i="59"/>
  <c r="AC28" i="59"/>
  <c r="AM28" i="59"/>
  <c r="AO146" i="59"/>
  <c r="AM236" i="59"/>
  <c r="N236" i="59" s="1"/>
  <c r="AK268" i="59"/>
  <c r="AE56" i="59"/>
  <c r="AM206" i="59"/>
  <c r="AM25" i="59"/>
  <c r="N25" i="59" s="1"/>
  <c r="AO145" i="59"/>
  <c r="AM235" i="59"/>
  <c r="AC53" i="53"/>
  <c r="D53" i="53" s="1"/>
  <c r="AC55" i="53"/>
  <c r="D52" i="53"/>
  <c r="L115" i="58"/>
  <c r="AK119" i="58"/>
  <c r="AL97" i="58"/>
  <c r="AL187" i="58"/>
  <c r="AR67" i="57"/>
  <c r="AQ89" i="57"/>
  <c r="AC149" i="55"/>
  <c r="D148" i="55"/>
  <c r="AD136" i="55"/>
  <c r="AN226" i="58"/>
  <c r="AT220" i="52"/>
  <c r="T236" i="52"/>
  <c r="L82" i="52"/>
  <c r="AK86" i="52"/>
  <c r="AK88" i="52"/>
  <c r="AK83" i="52"/>
  <c r="L83" i="52" s="1"/>
  <c r="AK85" i="52"/>
  <c r="J142" i="52"/>
  <c r="AI148" i="52"/>
  <c r="AI143" i="52"/>
  <c r="J143" i="52" s="1"/>
  <c r="AI147" i="52"/>
  <c r="AI146" i="52"/>
  <c r="AI145" i="52"/>
  <c r="AE203" i="52"/>
  <c r="F203" i="52" s="1"/>
  <c r="AE205" i="52"/>
  <c r="F202" i="52"/>
  <c r="AE206" i="52"/>
  <c r="AE207" i="52"/>
  <c r="AE208" i="52"/>
  <c r="T232" i="52"/>
  <c r="AS233" i="52"/>
  <c r="T233" i="52" s="1"/>
  <c r="AS235" i="52"/>
  <c r="AS238" i="52"/>
  <c r="AS237" i="52"/>
  <c r="P292" i="52"/>
  <c r="AO293" i="52"/>
  <c r="P293" i="52" s="1"/>
  <c r="AO295" i="52"/>
  <c r="AO298" i="52"/>
  <c r="AO297" i="52"/>
  <c r="AO296" i="52"/>
  <c r="AK23" i="55"/>
  <c r="L23" i="55" s="1"/>
  <c r="L22" i="55"/>
  <c r="AM53" i="55"/>
  <c r="N53" i="55" s="1"/>
  <c r="N52" i="55"/>
  <c r="P82" i="55"/>
  <c r="AO83" i="55"/>
  <c r="P83" i="55" s="1"/>
  <c r="AQ113" i="55"/>
  <c r="R113" i="55" s="1"/>
  <c r="R112" i="55"/>
  <c r="AS143" i="55"/>
  <c r="T143" i="55" s="1"/>
  <c r="T142" i="55"/>
  <c r="R22" i="57"/>
  <c r="AQ23" i="57"/>
  <c r="R23" i="57" s="1"/>
  <c r="AQ26" i="57"/>
  <c r="AQ28" i="57"/>
  <c r="AQ25" i="57"/>
  <c r="AQ27" i="57"/>
  <c r="AS56" i="57"/>
  <c r="AS58" i="57"/>
  <c r="AS57" i="57"/>
  <c r="AS53" i="57"/>
  <c r="T53" i="57" s="1"/>
  <c r="T52" i="57"/>
  <c r="T22" i="58"/>
  <c r="AS23" i="58"/>
  <c r="T23" i="58" s="1"/>
  <c r="AS27" i="58"/>
  <c r="AS28" i="58"/>
  <c r="AS25" i="58"/>
  <c r="AS26" i="58"/>
  <c r="AC295" i="58"/>
  <c r="D295" i="58" s="1"/>
  <c r="AC298" i="58"/>
  <c r="AC297" i="58"/>
  <c r="AC296" i="58"/>
  <c r="AC293" i="58"/>
  <c r="D293" i="58" s="1"/>
  <c r="R22" i="59"/>
  <c r="AQ26" i="59"/>
  <c r="AQ27" i="59"/>
  <c r="AQ28" i="59"/>
  <c r="AQ25" i="59"/>
  <c r="AQ23" i="59"/>
  <c r="R23" i="59" s="1"/>
  <c r="AM58" i="59"/>
  <c r="AM53" i="59"/>
  <c r="N53" i="59" s="1"/>
  <c r="N52" i="59"/>
  <c r="AO86" i="59"/>
  <c r="AO87" i="59"/>
  <c r="AO88" i="59"/>
  <c r="AO85" i="59"/>
  <c r="P82" i="59"/>
  <c r="R112" i="59"/>
  <c r="AQ113" i="59"/>
  <c r="R113" i="59" s="1"/>
  <c r="AQ143" i="59"/>
  <c r="R143" i="59" s="1"/>
  <c r="R142" i="59"/>
  <c r="AS177" i="59"/>
  <c r="AS175" i="59"/>
  <c r="AS176" i="59"/>
  <c r="AS173" i="59"/>
  <c r="T173" i="59" s="1"/>
  <c r="T172" i="59"/>
  <c r="N292" i="53"/>
  <c r="AM293" i="53"/>
  <c r="N293" i="53" s="1"/>
  <c r="AM297" i="53"/>
  <c r="AM296" i="53"/>
  <c r="AM295" i="53"/>
  <c r="AM298" i="53"/>
  <c r="AK263" i="53"/>
  <c r="L263" i="53" s="1"/>
  <c r="L262" i="53"/>
  <c r="AK268" i="53"/>
  <c r="AK267" i="53"/>
  <c r="AK265" i="53"/>
  <c r="AK266" i="53"/>
  <c r="AI235" i="53"/>
  <c r="AI233" i="53"/>
  <c r="J233" i="53" s="1"/>
  <c r="J232" i="53"/>
  <c r="AI238" i="53"/>
  <c r="AI237" i="53"/>
  <c r="AG206" i="53"/>
  <c r="AG208" i="53"/>
  <c r="AG205" i="53"/>
  <c r="H202" i="53"/>
  <c r="AG203" i="53"/>
  <c r="H203" i="53" s="1"/>
  <c r="H172" i="53"/>
  <c r="AG177" i="53"/>
  <c r="AG175" i="53"/>
  <c r="AG178" i="53"/>
  <c r="AG176" i="53"/>
  <c r="AG173" i="53"/>
  <c r="H173" i="53" s="1"/>
  <c r="AE145" i="53"/>
  <c r="AE148" i="53"/>
  <c r="AE146" i="53"/>
  <c r="AE143" i="53"/>
  <c r="F143" i="53" s="1"/>
  <c r="F142" i="53"/>
  <c r="D112" i="53"/>
  <c r="AC113" i="53"/>
  <c r="D113" i="53" s="1"/>
  <c r="AC117" i="53"/>
  <c r="AC116" i="53"/>
  <c r="AC115" i="53"/>
  <c r="AC118" i="53"/>
  <c r="N116" i="55"/>
  <c r="AN100" i="55"/>
  <c r="O100" i="55" s="1"/>
  <c r="AP166" i="53"/>
  <c r="AO179" i="53"/>
  <c r="P178" i="53"/>
  <c r="AF166" i="53"/>
  <c r="L117" i="59"/>
  <c r="AL103" i="59"/>
  <c r="AK119" i="59"/>
  <c r="AI269" i="58"/>
  <c r="J265" i="58"/>
  <c r="AJ247" i="58"/>
  <c r="K40" i="55"/>
  <c r="G163" i="58"/>
  <c r="Q286" i="59"/>
  <c r="AP290" i="59"/>
  <c r="Q290" i="59" s="1"/>
  <c r="G73" i="55"/>
  <c r="AG207" i="59"/>
  <c r="AC56" i="53"/>
  <c r="AC58" i="53"/>
  <c r="G247" i="57"/>
  <c r="K193" i="53"/>
  <c r="AJ73" i="59"/>
  <c r="J87" i="59"/>
  <c r="AI89" i="59"/>
  <c r="AH106" i="53"/>
  <c r="H118" i="53"/>
  <c r="AG119" i="53"/>
  <c r="AD163" i="55"/>
  <c r="N235" i="53"/>
  <c r="AG88" i="59"/>
  <c r="AQ115" i="57"/>
  <c r="AC115" i="55"/>
  <c r="AS295" i="55"/>
  <c r="AE177" i="55"/>
  <c r="AG206" i="59"/>
  <c r="AM88" i="55"/>
  <c r="AS236" i="59"/>
  <c r="AC173" i="52"/>
  <c r="D173" i="52" s="1"/>
  <c r="D172" i="52"/>
  <c r="AI116" i="55"/>
  <c r="AO176" i="55"/>
  <c r="AG87" i="59"/>
  <c r="AQ116" i="57"/>
  <c r="AM28" i="58"/>
  <c r="AC118" i="55"/>
  <c r="AS296" i="55"/>
  <c r="AE25" i="59"/>
  <c r="AE175" i="55"/>
  <c r="AM298" i="55"/>
  <c r="AS88" i="55"/>
  <c r="AM87" i="55"/>
  <c r="AS266" i="55"/>
  <c r="AG147" i="55"/>
  <c r="AC56" i="55"/>
  <c r="H52" i="55"/>
  <c r="AG56" i="55"/>
  <c r="AG58" i="55"/>
  <c r="AG55" i="55"/>
  <c r="AG57" i="55"/>
  <c r="AI83" i="55"/>
  <c r="J83" i="55" s="1"/>
  <c r="AI86" i="55"/>
  <c r="AI88" i="55"/>
  <c r="AI87" i="55"/>
  <c r="AK113" i="55"/>
  <c r="L113" i="55" s="1"/>
  <c r="AK115" i="55"/>
  <c r="AK118" i="55"/>
  <c r="AK117" i="55"/>
  <c r="AK116" i="55"/>
  <c r="AM143" i="55"/>
  <c r="N143" i="55" s="1"/>
  <c r="AM148" i="55"/>
  <c r="AM145" i="55"/>
  <c r="AM147" i="55"/>
  <c r="AM146" i="55"/>
  <c r="AO208" i="55"/>
  <c r="AO207" i="55"/>
  <c r="AO206" i="55"/>
  <c r="AO205" i="55"/>
  <c r="AQ267" i="55"/>
  <c r="AQ266" i="55"/>
  <c r="AQ265" i="55"/>
  <c r="AQ263" i="55"/>
  <c r="R263" i="55" s="1"/>
  <c r="AQ268" i="55"/>
  <c r="L22" i="57"/>
  <c r="AK28" i="57"/>
  <c r="AK25" i="57"/>
  <c r="AK26" i="57"/>
  <c r="AK27" i="57"/>
  <c r="AO87" i="57"/>
  <c r="AO85" i="57"/>
  <c r="AO88" i="57"/>
  <c r="AO86" i="57"/>
  <c r="AS147" i="57"/>
  <c r="AS146" i="57"/>
  <c r="AS145" i="57"/>
  <c r="AS148" i="57"/>
  <c r="AO55" i="58"/>
  <c r="AO57" i="58"/>
  <c r="AO58" i="58"/>
  <c r="AO53" i="58"/>
  <c r="P53" i="58" s="1"/>
  <c r="AO56" i="58"/>
  <c r="AS113" i="58"/>
  <c r="T113" i="58" s="1"/>
  <c r="AS116" i="58"/>
  <c r="AS117" i="58"/>
  <c r="AS115" i="58"/>
  <c r="AS118" i="58"/>
  <c r="AQ148" i="59"/>
  <c r="AQ85" i="59"/>
  <c r="AM176" i="59"/>
  <c r="AQ147" i="59"/>
  <c r="AC236" i="59"/>
  <c r="AQ86" i="59"/>
  <c r="AO238" i="59"/>
  <c r="AM175" i="59"/>
  <c r="AQ145" i="59"/>
  <c r="AC235" i="59"/>
  <c r="AO235" i="59"/>
  <c r="AS237" i="59"/>
  <c r="AQ146" i="59"/>
  <c r="AC238" i="59"/>
  <c r="AO236" i="59"/>
  <c r="AS238" i="59"/>
  <c r="AI56" i="59"/>
  <c r="AC237" i="59"/>
  <c r="AO237" i="59"/>
  <c r="AS235" i="59"/>
  <c r="AI57" i="59"/>
  <c r="BU157" i="59"/>
  <c r="BU158" i="59" s="1"/>
  <c r="BU159" i="59" s="1"/>
  <c r="BU160" i="59" s="1"/>
  <c r="BU161" i="59" s="1"/>
  <c r="BU162" i="59" s="1"/>
  <c r="BU163" i="59" s="1"/>
  <c r="BU164" i="59" s="1"/>
  <c r="BU165" i="59" s="1"/>
  <c r="BU166" i="59" s="1"/>
  <c r="BU167" i="59" s="1"/>
  <c r="BU168" i="59" s="1"/>
  <c r="AS266" i="59"/>
  <c r="AI55" i="59"/>
  <c r="AS267" i="59"/>
  <c r="AK297" i="59"/>
  <c r="AC118" i="59"/>
  <c r="AS265" i="59"/>
  <c r="AO177" i="59"/>
  <c r="AC117" i="59"/>
  <c r="AS268" i="59"/>
  <c r="AO178" i="59"/>
  <c r="AM118" i="59"/>
  <c r="AQ117" i="59"/>
  <c r="AG267" i="59"/>
  <c r="AC115" i="59"/>
  <c r="AI116" i="59"/>
  <c r="AO176" i="59"/>
  <c r="AM115" i="59"/>
  <c r="AG56" i="59"/>
  <c r="AC298" i="59"/>
  <c r="AQ118" i="59"/>
  <c r="AM55" i="59"/>
  <c r="AG265" i="59"/>
  <c r="AC116" i="59"/>
  <c r="AI117" i="59"/>
  <c r="AO175" i="59"/>
  <c r="AM117" i="59"/>
  <c r="AG55" i="59"/>
  <c r="AC296" i="59"/>
  <c r="AQ115" i="59"/>
  <c r="AM56" i="59"/>
  <c r="AG266" i="59"/>
  <c r="AI176" i="59"/>
  <c r="AI118" i="59"/>
  <c r="AM116" i="59"/>
  <c r="AG57" i="59"/>
  <c r="AC297" i="59"/>
  <c r="AQ116" i="59"/>
  <c r="AG268" i="59"/>
  <c r="AI178" i="59"/>
  <c r="AI115" i="59"/>
  <c r="AG58" i="59"/>
  <c r="AC295" i="59"/>
  <c r="AQ87" i="59"/>
  <c r="AI177" i="59"/>
  <c r="AM178" i="59"/>
  <c r="AQ88" i="59"/>
  <c r="AI175" i="59"/>
  <c r="AM177" i="59"/>
  <c r="R112" i="52"/>
  <c r="AQ113" i="52"/>
  <c r="R113" i="52" s="1"/>
  <c r="AO177" i="55"/>
  <c r="AE117" i="55"/>
  <c r="AQ238" i="55"/>
  <c r="AS27" i="55"/>
  <c r="AG178" i="55"/>
  <c r="AS298" i="59"/>
  <c r="AE28" i="59"/>
  <c r="AE176" i="55"/>
  <c r="AI236" i="55"/>
  <c r="AS87" i="55"/>
  <c r="AG205" i="59"/>
  <c r="AE235" i="55"/>
  <c r="AK88" i="55"/>
  <c r="AK145" i="55"/>
  <c r="AI148" i="55"/>
  <c r="AQ203" i="52"/>
  <c r="R203" i="52" s="1"/>
  <c r="R202" i="52"/>
  <c r="AE28" i="55"/>
  <c r="AC28" i="55"/>
  <c r="AQ236" i="55"/>
  <c r="AQ297" i="55"/>
  <c r="AG175" i="55"/>
  <c r="AS295" i="59"/>
  <c r="AI235" i="55"/>
  <c r="AE236" i="55"/>
  <c r="AG296" i="55"/>
  <c r="AS206" i="59"/>
  <c r="AM27" i="59"/>
  <c r="AE115" i="55"/>
  <c r="AI145" i="59"/>
  <c r="AQ235" i="55"/>
  <c r="AS25" i="55"/>
  <c r="AO236" i="55"/>
  <c r="AK25" i="55"/>
  <c r="AG298" i="55"/>
  <c r="AE26" i="55"/>
  <c r="AE265" i="55"/>
  <c r="AC266" i="55"/>
  <c r="AI238" i="55"/>
  <c r="AK28" i="55"/>
  <c r="AO87" i="55"/>
  <c r="AG295" i="55"/>
  <c r="AI58" i="59"/>
  <c r="AG266" i="53"/>
  <c r="AG265" i="53"/>
  <c r="AG267" i="53"/>
  <c r="AC207" i="53"/>
  <c r="AC208" i="53"/>
  <c r="AC206" i="53"/>
  <c r="AC205" i="53"/>
  <c r="AM55" i="57"/>
  <c r="AI147" i="59"/>
  <c r="AQ237" i="55"/>
  <c r="AO237" i="55"/>
  <c r="AE145" i="59"/>
  <c r="AK207" i="59"/>
  <c r="AI237" i="55"/>
  <c r="AK27" i="55"/>
  <c r="AO85" i="55"/>
  <c r="AE27" i="55"/>
  <c r="AM56" i="57"/>
  <c r="AO238" i="55"/>
  <c r="AQ28" i="55"/>
  <c r="AE148" i="59"/>
  <c r="AQ295" i="55"/>
  <c r="AG176" i="55"/>
  <c r="AK205" i="59"/>
  <c r="AK26" i="55"/>
  <c r="AK295" i="55"/>
  <c r="AO86" i="55"/>
  <c r="AK295" i="59"/>
  <c r="AM58" i="55"/>
  <c r="AE147" i="59"/>
  <c r="AQ298" i="55"/>
  <c r="AK206" i="59"/>
  <c r="AK297" i="55"/>
  <c r="AI298" i="55"/>
  <c r="AO88" i="55"/>
  <c r="AK298" i="59"/>
  <c r="AE23" i="55"/>
  <c r="F23" i="55" s="1"/>
  <c r="AS83" i="52"/>
  <c r="T83" i="52" s="1"/>
  <c r="T82" i="52"/>
  <c r="AE55" i="55"/>
  <c r="AK147" i="59"/>
  <c r="AO235" i="55"/>
  <c r="AQ25" i="55"/>
  <c r="AE146" i="59"/>
  <c r="AM235" i="55"/>
  <c r="AK208" i="59"/>
  <c r="AK296" i="55"/>
  <c r="AI295" i="55"/>
  <c r="AG28" i="55"/>
  <c r="AK296" i="59"/>
  <c r="AM57" i="59"/>
  <c r="P82" i="57"/>
  <c r="AE85" i="59"/>
  <c r="AQ26" i="55"/>
  <c r="AQ88" i="58"/>
  <c r="AM237" i="55"/>
  <c r="AO26" i="55"/>
  <c r="AC26" i="59"/>
  <c r="AQ56" i="59"/>
  <c r="AI296" i="55"/>
  <c r="AG25" i="55"/>
  <c r="AQ117" i="57"/>
  <c r="AQ85" i="58"/>
  <c r="AM238" i="55"/>
  <c r="AO25" i="55"/>
  <c r="AC25" i="59"/>
  <c r="AM297" i="55"/>
  <c r="AQ55" i="59"/>
  <c r="AI297" i="55"/>
  <c r="AG26" i="55"/>
  <c r="AS178" i="55"/>
  <c r="AG85" i="59"/>
  <c r="AE88" i="59"/>
  <c r="AC116" i="55"/>
  <c r="AM236" i="55"/>
  <c r="AO28" i="55"/>
  <c r="AC27" i="59"/>
  <c r="AM295" i="55"/>
  <c r="AS86" i="55"/>
  <c r="AQ58" i="59"/>
  <c r="AS148" i="55"/>
  <c r="AI85" i="55"/>
  <c r="J292" i="52"/>
  <c r="AI293" i="52"/>
  <c r="J293" i="52" s="1"/>
  <c r="AS208" i="55"/>
  <c r="AC85" i="55"/>
  <c r="AE147" i="55"/>
  <c r="AM268" i="55"/>
  <c r="AI265" i="55"/>
  <c r="AO55" i="55"/>
  <c r="AS115" i="55"/>
  <c r="AE58" i="55"/>
  <c r="BU7" i="55"/>
  <c r="BU8" i="55" s="1"/>
  <c r="BU9" i="55" s="1"/>
  <c r="BU10" i="55" s="1"/>
  <c r="BU11" i="55" s="1"/>
  <c r="BU12" i="55" s="1"/>
  <c r="BU13" i="55" s="1"/>
  <c r="BU14" i="55" s="1"/>
  <c r="BU15" i="55" s="1"/>
  <c r="BU16" i="55" s="1"/>
  <c r="BU17" i="55" s="1"/>
  <c r="BU18" i="55" s="1"/>
  <c r="AC57" i="53"/>
  <c r="AG85" i="55"/>
  <c r="AS207" i="55"/>
  <c r="AQ205" i="55"/>
  <c r="AE146" i="55"/>
  <c r="AM266" i="55"/>
  <c r="AS57" i="55"/>
  <c r="AG206" i="55"/>
  <c r="AI266" i="55"/>
  <c r="AO58" i="55"/>
  <c r="AG268" i="55"/>
  <c r="AS116" i="55"/>
  <c r="AQ118" i="55"/>
  <c r="AE56" i="55"/>
  <c r="AQ146" i="55"/>
  <c r="AQ206" i="55"/>
  <c r="AC86" i="55"/>
  <c r="AE145" i="55"/>
  <c r="AS55" i="55"/>
  <c r="AG205" i="55"/>
  <c r="AI267" i="55"/>
  <c r="AG265" i="55"/>
  <c r="AS117" i="55"/>
  <c r="AE57" i="55"/>
  <c r="AS146" i="55"/>
  <c r="AM206" i="55"/>
  <c r="AE148" i="55"/>
  <c r="AI206" i="55"/>
  <c r="AG207" i="55"/>
  <c r="AC207" i="55"/>
  <c r="AQ117" i="55"/>
  <c r="AQ145" i="55"/>
  <c r="AQ208" i="55"/>
  <c r="AC88" i="55"/>
  <c r="AM205" i="55"/>
  <c r="AO265" i="55"/>
  <c r="AI207" i="55"/>
  <c r="AG208" i="55"/>
  <c r="AI268" i="55"/>
  <c r="AC205" i="55"/>
  <c r="AS118" i="55"/>
  <c r="AQ116" i="55"/>
  <c r="AO147" i="55"/>
  <c r="AM208" i="55"/>
  <c r="AO267" i="55"/>
  <c r="AI205" i="55"/>
  <c r="AQ57" i="55"/>
  <c r="AE207" i="55"/>
  <c r="AC206" i="55"/>
  <c r="AK57" i="55"/>
  <c r="AO146" i="55"/>
  <c r="AQ207" i="55"/>
  <c r="AM207" i="55"/>
  <c r="AI208" i="55"/>
  <c r="AC208" i="55"/>
  <c r="AK56" i="55"/>
  <c r="AQ115" i="55"/>
  <c r="AC57" i="55"/>
  <c r="AO268" i="55"/>
  <c r="AQ56" i="55"/>
  <c r="AE205" i="55"/>
  <c r="AM57" i="55"/>
  <c r="AK55" i="55"/>
  <c r="AG297" i="55"/>
  <c r="AM86" i="55"/>
  <c r="AC298" i="55"/>
  <c r="AO148" i="55"/>
  <c r="AI147" i="55"/>
  <c r="AG146" i="55"/>
  <c r="AO266" i="55"/>
  <c r="AM56" i="55"/>
  <c r="AE266" i="55"/>
  <c r="AK58" i="55"/>
  <c r="AC55" i="55"/>
  <c r="AE297" i="55"/>
  <c r="AK87" i="55"/>
  <c r="AC295" i="55"/>
  <c r="AO145" i="55"/>
  <c r="AI146" i="55"/>
  <c r="AG145" i="55"/>
  <c r="AQ55" i="55"/>
  <c r="AE206" i="55"/>
  <c r="AM55" i="55"/>
  <c r="AE267" i="55"/>
  <c r="AO117" i="55"/>
  <c r="AC58" i="55"/>
  <c r="AE295" i="55"/>
  <c r="AK86" i="55"/>
  <c r="AC297" i="55"/>
  <c r="AS265" i="55"/>
  <c r="AI145" i="55"/>
  <c r="AG148" i="55"/>
  <c r="AK206" i="55"/>
  <c r="AQ58" i="55"/>
  <c r="AE208" i="55"/>
  <c r="AC265" i="55"/>
  <c r="AO116" i="55"/>
  <c r="AS177" i="55"/>
  <c r="AC237" i="55"/>
  <c r="AE298" i="55"/>
  <c r="AC26" i="55"/>
  <c r="AG87" i="55"/>
  <c r="AS205" i="55"/>
  <c r="AK146" i="55"/>
  <c r="AK207" i="55"/>
  <c r="AK265" i="55"/>
  <c r="AE268" i="55"/>
  <c r="AC268" i="55"/>
  <c r="AS175" i="55"/>
  <c r="AE296" i="55"/>
  <c r="AC25" i="55"/>
  <c r="AK147" i="55"/>
  <c r="AS268" i="55"/>
  <c r="AK208" i="55"/>
  <c r="AS56" i="55"/>
  <c r="AG267" i="55"/>
  <c r="AC267" i="55"/>
  <c r="AO115" i="55"/>
  <c r="AS176" i="55"/>
  <c r="AS147" i="55"/>
  <c r="AG86" i="55"/>
  <c r="AS206" i="55"/>
  <c r="AK148" i="55"/>
  <c r="AM267" i="55"/>
  <c r="AK266" i="55"/>
  <c r="AO57" i="55"/>
  <c r="AO118" i="55"/>
  <c r="AS145" i="55"/>
  <c r="AC27" i="55"/>
  <c r="AQ148" i="55"/>
  <c r="AG88" i="55"/>
  <c r="AC87" i="55"/>
  <c r="AS267" i="55"/>
  <c r="AM265" i="55"/>
  <c r="AS58" i="55"/>
  <c r="AK268" i="55"/>
  <c r="AO56" i="55"/>
  <c r="AG266" i="55"/>
  <c r="AA943" i="105"/>
  <c r="N943" i="105" s="1"/>
  <c r="O943" i="105" s="1"/>
  <c r="O89" i="78"/>
  <c r="O25" i="78"/>
  <c r="AA1012" i="105"/>
  <c r="N1012" i="105" s="1"/>
  <c r="O83" i="78"/>
  <c r="AA862" i="105"/>
  <c r="N862" i="105" s="1"/>
  <c r="O862" i="105" s="1"/>
  <c r="O5" i="78"/>
  <c r="AA433" i="105"/>
  <c r="N433" i="105" s="1"/>
  <c r="O433" i="105" s="1"/>
  <c r="AA1020" i="105"/>
  <c r="N1020" i="105" s="1"/>
  <c r="O1020" i="105" s="1"/>
  <c r="AA850" i="105"/>
  <c r="N850" i="105" s="1"/>
  <c r="O850" i="105" s="1"/>
  <c r="O65" i="78"/>
  <c r="AA243" i="105"/>
  <c r="O79" i="78"/>
  <c r="O75" i="78"/>
  <c r="O20" i="78"/>
  <c r="AA342" i="105"/>
  <c r="N342" i="105" s="1"/>
  <c r="O342" i="105" s="1"/>
  <c r="AA229" i="105"/>
  <c r="AA270" i="105"/>
  <c r="N270" i="105" s="1"/>
  <c r="O270" i="105" s="1"/>
  <c r="AA97" i="105"/>
  <c r="N97" i="105" s="1"/>
  <c r="O97" i="105" s="1"/>
  <c r="AA411" i="105"/>
  <c r="N411" i="105" s="1"/>
  <c r="O411" i="105" s="1"/>
  <c r="O103" i="78"/>
  <c r="AA780" i="105"/>
  <c r="N780" i="105" s="1"/>
  <c r="O780" i="105" s="1"/>
  <c r="AA882" i="105"/>
  <c r="N882" i="105" s="1"/>
  <c r="O882" i="105" s="1"/>
  <c r="AA185" i="105"/>
  <c r="N185" i="105" s="1"/>
  <c r="O185" i="105" s="1"/>
  <c r="AA53" i="105"/>
  <c r="N53" i="105" s="1"/>
  <c r="O53" i="105" s="1"/>
  <c r="O53" i="78"/>
  <c r="AA27" i="105"/>
  <c r="O27" i="78"/>
  <c r="O548" i="78"/>
  <c r="AA548" i="105"/>
  <c r="N548" i="105" s="1"/>
  <c r="O548" i="105" s="1"/>
  <c r="O932" i="78"/>
  <c r="AA932" i="105"/>
  <c r="N932" i="105" s="1"/>
  <c r="O932" i="105" s="1"/>
  <c r="O519" i="78"/>
  <c r="AA519" i="105"/>
  <c r="N519" i="105" s="1"/>
  <c r="O519" i="105" s="1"/>
  <c r="O348" i="78"/>
  <c r="AA348" i="105"/>
  <c r="N348" i="105" s="1"/>
  <c r="O348" i="105" s="1"/>
  <c r="O194" i="78"/>
  <c r="AA194" i="105"/>
  <c r="N194" i="105" s="1"/>
  <c r="O194" i="105" s="1"/>
  <c r="O281" i="78"/>
  <c r="AA281" i="105"/>
  <c r="N281" i="105" s="1"/>
  <c r="O281" i="105" s="1"/>
  <c r="V169" i="52"/>
  <c r="BB170" i="52"/>
  <c r="AA716" i="105"/>
  <c r="N716" i="105" s="1"/>
  <c r="O716" i="105" s="1"/>
  <c r="AA380" i="105"/>
  <c r="N380" i="105" s="1"/>
  <c r="O380" i="105" s="1"/>
  <c r="O12" i="78"/>
  <c r="AA457" i="105"/>
  <c r="N457" i="105" s="1"/>
  <c r="O457" i="105" s="1"/>
  <c r="D85" i="52"/>
  <c r="O76" i="78"/>
  <c r="V157" i="52"/>
  <c r="AA901" i="105"/>
  <c r="AA230" i="105"/>
  <c r="N230" i="105" s="1"/>
  <c r="O230" i="105" s="1"/>
  <c r="O15" i="78"/>
  <c r="O93" i="78"/>
  <c r="AA489" i="105"/>
  <c r="N489" i="105" s="1"/>
  <c r="O489" i="105" s="1"/>
  <c r="O631" i="78"/>
  <c r="AA631" i="105"/>
  <c r="N631" i="105" s="1"/>
  <c r="O631" i="105" s="1"/>
  <c r="AA228" i="105"/>
  <c r="N228" i="105" s="1"/>
  <c r="O228" i="105" s="1"/>
  <c r="O999" i="78"/>
  <c r="AA999" i="105"/>
  <c r="N999" i="105" s="1"/>
  <c r="O999" i="105" s="1"/>
  <c r="AA71" i="105"/>
  <c r="N71" i="105" s="1"/>
  <c r="O71" i="105" s="1"/>
  <c r="O71" i="78"/>
  <c r="O345" i="78"/>
  <c r="AA345" i="105"/>
  <c r="N345" i="105" s="1"/>
  <c r="O345" i="105" s="1"/>
  <c r="O373" i="78"/>
  <c r="AA373" i="105"/>
  <c r="O827" i="78"/>
  <c r="AA827" i="105"/>
  <c r="AA347" i="105"/>
  <c r="O760" i="78"/>
  <c r="AA760" i="105"/>
  <c r="N760" i="105" s="1"/>
  <c r="O760" i="105" s="1"/>
  <c r="O912" i="78"/>
  <c r="AA912" i="105"/>
  <c r="N912" i="105" s="1"/>
  <c r="O912" i="105" s="1"/>
  <c r="AA81" i="105"/>
  <c r="N81" i="105" s="1"/>
  <c r="O81" i="105" s="1"/>
  <c r="O81" i="78"/>
  <c r="AA40" i="105"/>
  <c r="N40" i="105" s="1"/>
  <c r="O40" i="105" s="1"/>
  <c r="O40" i="78"/>
  <c r="AA49" i="105"/>
  <c r="N49" i="105" s="1"/>
  <c r="O49" i="105" s="1"/>
  <c r="O49" i="78"/>
  <c r="AA311" i="105"/>
  <c r="N311" i="105" s="1"/>
  <c r="O311" i="105" s="1"/>
  <c r="AA1016" i="105"/>
  <c r="N1016" i="105" s="1"/>
  <c r="O1016" i="105" s="1"/>
  <c r="O86" i="78"/>
  <c r="AA960" i="105"/>
  <c r="N960" i="105" s="1"/>
  <c r="O960" i="105" s="1"/>
  <c r="AA625" i="105"/>
  <c r="N625" i="105" s="1"/>
  <c r="O625" i="105" s="1"/>
  <c r="AA571" i="105"/>
  <c r="N1089" i="78"/>
  <c r="O61" i="78"/>
  <c r="AU109" i="52"/>
  <c r="AA594" i="105"/>
  <c r="N594" i="105" s="1"/>
  <c r="O594" i="105" s="1"/>
  <c r="AA695" i="105"/>
  <c r="N695" i="105" s="1"/>
  <c r="O695" i="105" s="1"/>
  <c r="O102" i="78"/>
  <c r="AA217" i="105"/>
  <c r="N217" i="105" s="1"/>
  <c r="O217" i="105" s="1"/>
  <c r="AA518" i="105"/>
  <c r="N518" i="105" s="1"/>
  <c r="O518" i="105" s="1"/>
  <c r="O68" i="78"/>
  <c r="O43" i="78"/>
  <c r="AA883" i="105"/>
  <c r="O74" i="78"/>
  <c r="AA212" i="105"/>
  <c r="N212" i="105" s="1"/>
  <c r="O212" i="105" s="1"/>
  <c r="AA547" i="105"/>
  <c r="AA33" i="105"/>
  <c r="N33" i="105" s="1"/>
  <c r="O33" i="105" s="1"/>
  <c r="AA561" i="105"/>
  <c r="N561" i="105" s="1"/>
  <c r="O561" i="105" s="1"/>
  <c r="O70" i="78"/>
  <c r="AA209" i="105"/>
  <c r="N209" i="105" s="1"/>
  <c r="O209" i="105" s="1"/>
  <c r="AA888" i="105"/>
  <c r="N888" i="105" s="1"/>
  <c r="AA323" i="105"/>
  <c r="AA967" i="105"/>
  <c r="N967" i="105" s="1"/>
  <c r="V67" i="52"/>
  <c r="AA718" i="105"/>
  <c r="N718" i="105" s="1"/>
  <c r="O718" i="105" s="1"/>
  <c r="O651" i="78"/>
  <c r="AA651" i="105"/>
  <c r="N651" i="105" s="1"/>
  <c r="O651" i="105" s="1"/>
  <c r="O563" i="78"/>
  <c r="AA563" i="105"/>
  <c r="O66" i="78"/>
  <c r="AA66" i="105"/>
  <c r="N66" i="105" s="1"/>
  <c r="O66" i="105" s="1"/>
  <c r="AA62" i="105"/>
  <c r="N62" i="105" s="1"/>
  <c r="O62" i="105" s="1"/>
  <c r="O62" i="78"/>
  <c r="O761" i="78"/>
  <c r="AA761" i="105"/>
  <c r="N761" i="105" s="1"/>
  <c r="O761" i="105" s="1"/>
  <c r="O271" i="78"/>
  <c r="AA271" i="105"/>
  <c r="N271" i="105" s="1"/>
  <c r="O271" i="105" s="1"/>
  <c r="O1019" i="78"/>
  <c r="AA1019" i="105"/>
  <c r="O316" i="78"/>
  <c r="AA316" i="105"/>
  <c r="N316" i="105" s="1"/>
  <c r="O316" i="105" s="1"/>
  <c r="O220" i="78"/>
  <c r="O434" i="78"/>
  <c r="AA434" i="105"/>
  <c r="N434" i="105" s="1"/>
  <c r="O434" i="105" s="1"/>
  <c r="O473" i="78"/>
  <c r="AA473" i="105"/>
  <c r="N473" i="105" s="1"/>
  <c r="O473" i="105" s="1"/>
  <c r="O648" i="78"/>
  <c r="AA54" i="105"/>
  <c r="N54" i="105" s="1"/>
  <c r="O54" i="105" s="1"/>
  <c r="O54" i="78"/>
  <c r="AD73" i="52"/>
  <c r="E73" i="52" s="1"/>
  <c r="D87" i="52"/>
  <c r="AC89" i="52"/>
  <c r="AA104" i="105"/>
  <c r="N104" i="105" s="1"/>
  <c r="O104" i="105" s="1"/>
  <c r="O104" i="78"/>
  <c r="AA98" i="105"/>
  <c r="N98" i="105" s="1"/>
  <c r="O98" i="105" s="1"/>
  <c r="O98" i="78"/>
  <c r="AA90" i="105"/>
  <c r="N90" i="105" s="1"/>
  <c r="O90" i="105" s="1"/>
  <c r="O90" i="78"/>
  <c r="O687" i="78"/>
  <c r="AA687" i="105"/>
  <c r="N687" i="105" s="1"/>
  <c r="O687" i="105" s="1"/>
  <c r="O318" i="78"/>
  <c r="AA318" i="105"/>
  <c r="N318" i="105" s="1"/>
  <c r="O318" i="105" s="1"/>
  <c r="O508" i="78"/>
  <c r="AA508" i="105"/>
  <c r="N508" i="105" s="1"/>
  <c r="O508" i="105" s="1"/>
  <c r="O830" i="78"/>
  <c r="AA830" i="105"/>
  <c r="N830" i="105" s="1"/>
  <c r="O830" i="105" s="1"/>
  <c r="O543" i="78"/>
  <c r="AA543" i="105"/>
  <c r="N543" i="105" s="1"/>
  <c r="O543" i="105" s="1"/>
  <c r="S1106" i="105"/>
  <c r="S1073" i="105"/>
  <c r="S1089" i="105"/>
  <c r="S1103" i="105"/>
  <c r="S1074" i="105"/>
  <c r="S1081" i="105"/>
  <c r="S1102" i="105"/>
  <c r="S1046" i="105"/>
  <c r="S1105" i="105"/>
  <c r="S1041" i="105"/>
  <c r="S1077" i="105"/>
  <c r="S1108" i="105"/>
  <c r="S1036" i="105"/>
  <c r="S1082" i="105"/>
  <c r="S1094" i="105"/>
  <c r="S1023" i="105"/>
  <c r="S1048" i="105"/>
  <c r="S1085" i="105"/>
  <c r="S1053" i="105"/>
  <c r="S1060" i="105"/>
  <c r="S1022" i="105"/>
  <c r="S1079" i="105"/>
  <c r="S1057" i="105"/>
  <c r="S1042" i="105"/>
  <c r="S1045" i="105"/>
  <c r="S1107" i="105"/>
  <c r="S1034" i="105"/>
  <c r="S1061" i="105"/>
  <c r="S1096" i="105"/>
  <c r="S1021" i="105"/>
  <c r="S1093" i="105"/>
  <c r="S1044" i="105"/>
  <c r="S1071" i="105"/>
  <c r="S1051" i="105"/>
  <c r="S1063" i="105"/>
  <c r="S1062" i="105"/>
  <c r="S1088" i="105"/>
  <c r="S1075" i="105"/>
  <c r="S1069" i="105"/>
  <c r="S1104" i="105"/>
  <c r="S1028" i="105"/>
  <c r="S1083" i="105"/>
  <c r="S1078" i="105"/>
  <c r="S1050" i="105"/>
  <c r="S1035" i="105"/>
  <c r="S1076" i="105"/>
  <c r="S1032" i="105"/>
  <c r="S1049" i="105"/>
  <c r="S1084" i="105"/>
  <c r="S1047" i="105"/>
  <c r="S1031" i="105"/>
  <c r="S1043" i="105"/>
  <c r="S1027" i="105"/>
  <c r="S1087" i="105"/>
  <c r="S1055" i="105"/>
  <c r="S1086" i="105"/>
  <c r="S1065" i="105"/>
  <c r="S1024" i="105"/>
  <c r="S1098" i="105"/>
  <c r="S1059" i="105"/>
  <c r="S1095" i="105"/>
  <c r="S1070" i="105"/>
  <c r="S1100" i="105"/>
  <c r="S1056" i="105"/>
  <c r="S1026" i="105"/>
  <c r="S1054" i="105"/>
  <c r="S1040" i="105"/>
  <c r="S1101" i="105"/>
  <c r="S1052" i="105"/>
  <c r="S1064" i="105"/>
  <c r="S1037" i="105"/>
  <c r="S1067" i="105"/>
  <c r="S1038" i="105"/>
  <c r="S1039" i="105"/>
  <c r="S1097" i="105"/>
  <c r="S1090" i="105"/>
  <c r="S1025" i="105"/>
  <c r="S1030" i="105"/>
  <c r="S1029" i="105"/>
  <c r="S1091" i="105"/>
  <c r="S1066" i="105"/>
  <c r="O719" i="78"/>
  <c r="AA719" i="105"/>
  <c r="N719" i="105" s="1"/>
  <c r="O719" i="105" s="1"/>
  <c r="O395" i="78"/>
  <c r="AA395" i="105"/>
  <c r="O918" i="78"/>
  <c r="AA918" i="105"/>
  <c r="N918" i="105" s="1"/>
  <c r="O918" i="105" s="1"/>
  <c r="O358" i="78"/>
  <c r="O610" i="78"/>
  <c r="AA610" i="105"/>
  <c r="N610" i="105" s="1"/>
  <c r="O610" i="105" s="1"/>
  <c r="O811" i="78"/>
  <c r="AA811" i="105"/>
  <c r="O237" i="78"/>
  <c r="AA237" i="105"/>
  <c r="O227" i="78"/>
  <c r="AA227" i="105"/>
  <c r="O215" i="78"/>
  <c r="AA215" i="105"/>
  <c r="N215" i="105" s="1"/>
  <c r="O215" i="105" s="1"/>
  <c r="O246" i="78"/>
  <c r="AA246" i="105"/>
  <c r="N246" i="105" s="1"/>
  <c r="O246" i="105" s="1"/>
  <c r="O456" i="78"/>
  <c r="AA456" i="105"/>
  <c r="N456" i="105" s="1"/>
  <c r="O456" i="105" s="1"/>
  <c r="O320" i="78"/>
  <c r="AA320" i="105"/>
  <c r="N320" i="105" s="1"/>
  <c r="O320" i="105" s="1"/>
  <c r="O255" i="78"/>
  <c r="AA255" i="105"/>
  <c r="N255" i="105" s="1"/>
  <c r="O255" i="105" s="1"/>
  <c r="O491" i="78"/>
  <c r="AA491" i="105"/>
  <c r="O126" i="78"/>
  <c r="AA126" i="105"/>
  <c r="N126" i="105" s="1"/>
  <c r="O126" i="105" s="1"/>
  <c r="AA19" i="105"/>
  <c r="O19" i="78"/>
  <c r="O584" i="78"/>
  <c r="AA584" i="105"/>
  <c r="N584" i="105" s="1"/>
  <c r="O584" i="105" s="1"/>
  <c r="O451" i="78"/>
  <c r="AA451" i="105"/>
  <c r="M1066" i="78"/>
  <c r="M1075" i="78"/>
  <c r="M1048" i="78"/>
  <c r="N1094" i="78"/>
  <c r="O1094" i="78" s="1"/>
  <c r="AA704" i="105"/>
  <c r="N704" i="105" s="1"/>
  <c r="O704" i="105" s="1"/>
  <c r="M1079" i="78"/>
  <c r="AA438" i="105"/>
  <c r="N438" i="105" s="1"/>
  <c r="O438" i="105" s="1"/>
  <c r="N1038" i="78"/>
  <c r="N1097" i="78"/>
  <c r="O1097" i="78" s="1"/>
  <c r="M1100" i="78"/>
  <c r="N1053" i="78"/>
  <c r="O1053" i="78" s="1"/>
  <c r="N1043" i="78"/>
  <c r="O885" i="78"/>
  <c r="AA885" i="105"/>
  <c r="O601" i="78"/>
  <c r="AA601" i="105"/>
  <c r="N601" i="105" s="1"/>
  <c r="O601" i="105" s="1"/>
  <c r="O765" i="78"/>
  <c r="AA765" i="105"/>
  <c r="O575" i="78"/>
  <c r="AA575" i="105"/>
  <c r="N575" i="105" s="1"/>
  <c r="O575" i="105" s="1"/>
  <c r="AR46" i="52"/>
  <c r="M1080" i="78" l="1"/>
  <c r="M1030" i="78"/>
  <c r="M1034" i="78"/>
  <c r="M1099" i="78"/>
  <c r="M1036" i="78"/>
  <c r="M1022" i="78"/>
  <c r="M1062" i="78"/>
  <c r="M1083" i="78"/>
  <c r="M1027" i="78"/>
  <c r="M1047" i="78"/>
  <c r="O1063" i="78"/>
  <c r="M19" i="105"/>
  <c r="AA177" i="105"/>
  <c r="N177" i="105" s="1"/>
  <c r="O177" i="105" s="1"/>
  <c r="AA937" i="105"/>
  <c r="N937" i="105" s="1"/>
  <c r="O937" i="105" s="1"/>
  <c r="AA660" i="105"/>
  <c r="N660" i="105" s="1"/>
  <c r="O660" i="105" s="1"/>
  <c r="AA574" i="105"/>
  <c r="N574" i="105" s="1"/>
  <c r="O574" i="105" s="1"/>
  <c r="AA292" i="105"/>
  <c r="N292" i="105" s="1"/>
  <c r="O292" i="105" s="1"/>
  <c r="O9" i="78"/>
  <c r="AA367" i="105"/>
  <c r="N367" i="105" s="1"/>
  <c r="O367" i="105" s="1"/>
  <c r="AA161" i="105"/>
  <c r="N161" i="105" s="1"/>
  <c r="O161" i="105" s="1"/>
  <c r="AA944" i="105"/>
  <c r="N944" i="105" s="1"/>
  <c r="O944" i="105" s="1"/>
  <c r="AA566" i="105"/>
  <c r="N566" i="105" s="1"/>
  <c r="O566" i="105" s="1"/>
  <c r="O2" i="78"/>
  <c r="AA865" i="105"/>
  <c r="N865" i="105" s="1"/>
  <c r="O865" i="105" s="1"/>
  <c r="AA851" i="105"/>
  <c r="N851" i="105" s="1"/>
  <c r="O851" i="105" s="1"/>
  <c r="O60" i="78"/>
  <c r="AA301" i="105"/>
  <c r="AA455" i="105"/>
  <c r="N455" i="105" s="1"/>
  <c r="O455" i="105" s="1"/>
  <c r="AA277" i="105"/>
  <c r="N277" i="105" s="1"/>
  <c r="O277" i="105" s="1"/>
  <c r="AA738" i="105"/>
  <c r="N738" i="105" s="1"/>
  <c r="O738" i="105" s="1"/>
  <c r="M36" i="105"/>
  <c r="BB290" i="52"/>
  <c r="AA135" i="105"/>
  <c r="N135" i="105" s="1"/>
  <c r="O135" i="105" s="1"/>
  <c r="AA300" i="105"/>
  <c r="N300" i="105" s="1"/>
  <c r="O300" i="105" s="1"/>
  <c r="O50" i="78"/>
  <c r="AA971" i="105"/>
  <c r="N971" i="105" s="1"/>
  <c r="O971" i="105" s="1"/>
  <c r="AA253" i="105"/>
  <c r="O44" i="78"/>
  <c r="AA965" i="105"/>
  <c r="AA259" i="105"/>
  <c r="AA401" i="105"/>
  <c r="N401" i="105" s="1"/>
  <c r="O401" i="105" s="1"/>
  <c r="AA7" i="105"/>
  <c r="N7" i="105" s="1"/>
  <c r="O7" i="105" s="1"/>
  <c r="AA532" i="105"/>
  <c r="N532" i="105" s="1"/>
  <c r="O532" i="105" s="1"/>
  <c r="O1013" i="78"/>
  <c r="O525" i="78"/>
  <c r="M64" i="105"/>
  <c r="AA264" i="105"/>
  <c r="N264" i="105" s="1"/>
  <c r="O264" i="105" s="1"/>
  <c r="AA989" i="105"/>
  <c r="AA910" i="105"/>
  <c r="N910" i="105" s="1"/>
  <c r="O910" i="105" s="1"/>
  <c r="AA450" i="105"/>
  <c r="N450" i="105" s="1"/>
  <c r="O450" i="105" s="1"/>
  <c r="AA655" i="105"/>
  <c r="N655" i="105" s="1"/>
  <c r="O655" i="105" s="1"/>
  <c r="AA834" i="105"/>
  <c r="N834" i="105" s="1"/>
  <c r="O834" i="105" s="1"/>
  <c r="M49" i="105"/>
  <c r="AA688" i="105"/>
  <c r="N688" i="105" s="1"/>
  <c r="O688" i="105" s="1"/>
  <c r="AA849" i="105"/>
  <c r="N849" i="105" s="1"/>
  <c r="O849" i="105" s="1"/>
  <c r="AA702" i="105"/>
  <c r="N702" i="105" s="1"/>
  <c r="O702" i="105" s="1"/>
  <c r="AA472" i="105"/>
  <c r="N472" i="105" s="1"/>
  <c r="O472" i="105" s="1"/>
  <c r="AA31" i="105"/>
  <c r="N31" i="105" s="1"/>
  <c r="O31" i="105" s="1"/>
  <c r="M956" i="105"/>
  <c r="O26" i="78"/>
  <c r="AA924" i="105"/>
  <c r="N924" i="105" s="1"/>
  <c r="O924" i="105" s="1"/>
  <c r="O821" i="78"/>
  <c r="AA854" i="105"/>
  <c r="N854" i="105" s="1"/>
  <c r="O854" i="105" s="1"/>
  <c r="O557" i="78"/>
  <c r="AA463" i="105"/>
  <c r="N463" i="105" s="1"/>
  <c r="O463" i="105" s="1"/>
  <c r="AA731" i="105"/>
  <c r="O407" i="78"/>
  <c r="AA341" i="105"/>
  <c r="M17" i="105"/>
  <c r="M3" i="105"/>
  <c r="AA621" i="105"/>
  <c r="N621" i="105" s="1"/>
  <c r="O621" i="105" s="1"/>
  <c r="AA420" i="105"/>
  <c r="N420" i="105" s="1"/>
  <c r="O420" i="105" s="1"/>
  <c r="M30" i="105"/>
  <c r="AA721" i="105"/>
  <c r="N721" i="105" s="1"/>
  <c r="O721" i="105" s="1"/>
  <c r="AA444" i="105"/>
  <c r="N444" i="105" s="1"/>
  <c r="O444" i="105" s="1"/>
  <c r="AA495" i="105"/>
  <c r="N495" i="105" s="1"/>
  <c r="O495" i="105" s="1"/>
  <c r="O39" i="78"/>
  <c r="O37" i="78"/>
  <c r="BF20" i="52"/>
  <c r="AQ7" i="104" s="1"/>
  <c r="AX7" i="104" s="1"/>
  <c r="BZ45" i="52"/>
  <c r="O136" i="78"/>
  <c r="O17" i="78"/>
  <c r="AA482" i="105"/>
  <c r="N482" i="105" s="1"/>
  <c r="O482" i="105" s="1"/>
  <c r="AA32" i="105"/>
  <c r="N32" i="105" s="1"/>
  <c r="O32" i="105" s="1"/>
  <c r="AA462" i="105"/>
  <c r="N462" i="105" s="1"/>
  <c r="O462" i="105" s="1"/>
  <c r="AA195" i="105"/>
  <c r="O73" i="78"/>
  <c r="AA125" i="105"/>
  <c r="O1089" i="78"/>
  <c r="AA758" i="105"/>
  <c r="N758" i="105" s="1"/>
  <c r="O758" i="105" s="1"/>
  <c r="AA664" i="105"/>
  <c r="N664" i="105" s="1"/>
  <c r="O664" i="105" s="1"/>
  <c r="O286" i="78"/>
  <c r="AA283" i="105"/>
  <c r="N283" i="105" s="1"/>
  <c r="O283" i="105" s="1"/>
  <c r="AA335" i="105"/>
  <c r="N335" i="105" s="1"/>
  <c r="O335" i="105" s="1"/>
  <c r="AA203" i="105"/>
  <c r="AA639" i="105"/>
  <c r="N639" i="105" s="1"/>
  <c r="O639" i="105" s="1"/>
  <c r="AA204" i="105"/>
  <c r="N204" i="105" s="1"/>
  <c r="O204" i="105" s="1"/>
  <c r="AA608" i="105"/>
  <c r="N608" i="105" s="1"/>
  <c r="O608" i="105" s="1"/>
  <c r="BB20" i="52"/>
  <c r="O715" i="78"/>
  <c r="BZ163" i="52"/>
  <c r="O1046" i="78"/>
  <c r="V259" i="52"/>
  <c r="BB260" i="52"/>
  <c r="BZ251" i="52"/>
  <c r="BZ131" i="52"/>
  <c r="BZ70" i="52"/>
  <c r="BZ219" i="52"/>
  <c r="BZ194" i="52"/>
  <c r="BZ15" i="52"/>
  <c r="BZ248" i="52"/>
  <c r="BZ189" i="52"/>
  <c r="BZ256" i="52"/>
  <c r="BZ102" i="52"/>
  <c r="BZ288" i="52"/>
  <c r="BZ228" i="52"/>
  <c r="BZ77" i="52"/>
  <c r="BZ71" i="52"/>
  <c r="BZ43" i="52"/>
  <c r="O942" i="78"/>
  <c r="BZ250" i="52"/>
  <c r="BZ99" i="52"/>
  <c r="BZ158" i="52"/>
  <c r="BZ278" i="52"/>
  <c r="BZ103" i="52"/>
  <c r="AA600" i="105"/>
  <c r="N600" i="105" s="1"/>
  <c r="O600" i="105" s="1"/>
  <c r="BZ162" i="52"/>
  <c r="BZ37" i="52"/>
  <c r="BZ247" i="52"/>
  <c r="BZ159" i="52"/>
  <c r="BZ257" i="52"/>
  <c r="BZ72" i="52"/>
  <c r="BZ69" i="52"/>
  <c r="BZ217" i="52"/>
  <c r="BZ104" i="52"/>
  <c r="AA991" i="105"/>
  <c r="N991" i="105" s="1"/>
  <c r="O991" i="105" s="1"/>
  <c r="AA691" i="105"/>
  <c r="O428" i="78"/>
  <c r="BZ280" i="52"/>
  <c r="AA485" i="105"/>
  <c r="BZ76" i="52"/>
  <c r="BZ18" i="52"/>
  <c r="BZ39" i="52"/>
  <c r="BZ286" i="52"/>
  <c r="BZ191" i="52"/>
  <c r="BZ281" i="52"/>
  <c r="BZ12" i="52"/>
  <c r="BZ11" i="52"/>
  <c r="BZ161" i="52"/>
  <c r="BZ40" i="52"/>
  <c r="BZ166" i="52"/>
  <c r="O876" i="78"/>
  <c r="BZ137" i="52"/>
  <c r="BZ78" i="52"/>
  <c r="BZ249" i="52"/>
  <c r="BZ67" i="52"/>
  <c r="BZ165" i="52"/>
  <c r="BZ222" i="52"/>
  <c r="BZ48" i="52"/>
  <c r="BZ223" i="52"/>
  <c r="BZ135" i="52"/>
  <c r="BZ9" i="52"/>
  <c r="BZ285" i="52"/>
  <c r="BZ136" i="52"/>
  <c r="AA776" i="105"/>
  <c r="N776" i="105" s="1"/>
  <c r="O776" i="105" s="1"/>
  <c r="BZ68" i="52"/>
  <c r="BZ226" i="52"/>
  <c r="BZ258" i="52"/>
  <c r="BZ47" i="52"/>
  <c r="BZ138" i="52"/>
  <c r="BZ277" i="52"/>
  <c r="BZ8" i="52"/>
  <c r="BZ100" i="52"/>
  <c r="BZ14" i="52"/>
  <c r="BZ130" i="52"/>
  <c r="BZ133" i="52"/>
  <c r="AA722" i="105"/>
  <c r="N722" i="105" s="1"/>
  <c r="O722" i="105" s="1"/>
  <c r="BZ127" i="52"/>
  <c r="BZ279" i="52"/>
  <c r="BZ157" i="52"/>
  <c r="BZ197" i="52"/>
  <c r="BZ134" i="52"/>
  <c r="BZ41" i="52"/>
  <c r="BZ283" i="52"/>
  <c r="BZ101" i="52"/>
  <c r="BZ75" i="52"/>
  <c r="BZ221" i="52"/>
  <c r="BZ107" i="52"/>
  <c r="BZ187" i="52"/>
  <c r="BZ198" i="52"/>
  <c r="BZ106" i="52"/>
  <c r="BZ192" i="52"/>
  <c r="BZ98" i="52"/>
  <c r="BZ168" i="52"/>
  <c r="BZ7" i="52"/>
  <c r="O793" i="78"/>
  <c r="AA284" i="105"/>
  <c r="N284" i="105" s="1"/>
  <c r="O284" i="105" s="1"/>
  <c r="M14" i="105"/>
  <c r="BZ196" i="52"/>
  <c r="BZ225" i="52"/>
  <c r="O56" i="78"/>
  <c r="BZ44" i="52"/>
  <c r="BZ227" i="52"/>
  <c r="BZ13" i="52"/>
  <c r="BZ17" i="52"/>
  <c r="BZ190" i="52"/>
  <c r="BZ10" i="52"/>
  <c r="BZ73" i="52"/>
  <c r="BZ132" i="52"/>
  <c r="AA617" i="105"/>
  <c r="N617" i="105" s="1"/>
  <c r="O617" i="105" s="1"/>
  <c r="AA581" i="105"/>
  <c r="N581" i="105" s="1"/>
  <c r="O581" i="105" s="1"/>
  <c r="BZ253" i="52"/>
  <c r="BZ129" i="52"/>
  <c r="BZ74" i="52"/>
  <c r="BZ218" i="52"/>
  <c r="BZ167" i="52"/>
  <c r="BZ284" i="52"/>
  <c r="BZ255" i="52"/>
  <c r="BZ193" i="52"/>
  <c r="BZ287" i="52"/>
  <c r="BZ38" i="52"/>
  <c r="BZ224" i="52"/>
  <c r="BZ254" i="52"/>
  <c r="AA166" i="105"/>
  <c r="N166" i="105" s="1"/>
  <c r="O166" i="105" s="1"/>
  <c r="AA35" i="105"/>
  <c r="BZ188" i="52"/>
  <c r="AA105" i="105"/>
  <c r="N105" i="105" s="1"/>
  <c r="O105" i="105" s="1"/>
  <c r="BZ16" i="52"/>
  <c r="BZ97" i="52"/>
  <c r="BZ160" i="52"/>
  <c r="BZ42" i="52"/>
  <c r="BZ195" i="52"/>
  <c r="BZ108" i="52"/>
  <c r="BZ46" i="52"/>
  <c r="BZ128" i="52"/>
  <c r="BZ105" i="52"/>
  <c r="BZ282" i="52"/>
  <c r="BZ252" i="52"/>
  <c r="BZ220" i="52"/>
  <c r="BZ164" i="52"/>
  <c r="AA34" i="105"/>
  <c r="N34" i="105" s="1"/>
  <c r="O34" i="105" s="1"/>
  <c r="M1108" i="78"/>
  <c r="O1108" i="78" s="1"/>
  <c r="M1026" i="78"/>
  <c r="M1073" i="78"/>
  <c r="O1038" i="78"/>
  <c r="M1043" i="78"/>
  <c r="O1043" i="78" s="1"/>
  <c r="O888" i="78"/>
  <c r="O663" i="78"/>
  <c r="O911" i="78"/>
  <c r="AA200" i="105"/>
  <c r="N200" i="105" s="1"/>
  <c r="O200" i="105" s="1"/>
  <c r="AA675" i="105"/>
  <c r="N675" i="105" s="1"/>
  <c r="O675" i="105" s="1"/>
  <c r="AA853" i="105"/>
  <c r="N853" i="105" s="1"/>
  <c r="O853" i="105" s="1"/>
  <c r="M303" i="105"/>
  <c r="M859" i="105"/>
  <c r="M323" i="105"/>
  <c r="M226" i="105"/>
  <c r="M255" i="105"/>
  <c r="M845" i="105"/>
  <c r="M305" i="105"/>
  <c r="M635" i="105"/>
  <c r="M211" i="105"/>
  <c r="M899" i="105"/>
  <c r="M552" i="105"/>
  <c r="M613" i="105"/>
  <c r="M963" i="105"/>
  <c r="M391" i="105"/>
  <c r="M412" i="105"/>
  <c r="M448" i="105"/>
  <c r="O779" i="83"/>
  <c r="AF779" i="105"/>
  <c r="O21" i="79"/>
  <c r="AB21" i="105"/>
  <c r="N21" i="105" s="1"/>
  <c r="O21" i="105" s="1"/>
  <c r="O725" i="79"/>
  <c r="AB725" i="105"/>
  <c r="M995" i="105"/>
  <c r="M331" i="105"/>
  <c r="M100" i="105"/>
  <c r="M931" i="105"/>
  <c r="M933" i="105"/>
  <c r="M437" i="105"/>
  <c r="M1007" i="105"/>
  <c r="M777" i="105"/>
  <c r="M284" i="105"/>
  <c r="M686" i="105"/>
  <c r="M387" i="105"/>
  <c r="M834" i="105"/>
  <c r="M259" i="105"/>
  <c r="M289" i="105"/>
  <c r="M428" i="105"/>
  <c r="M152" i="105"/>
  <c r="M114" i="105"/>
  <c r="M262" i="105"/>
  <c r="M133" i="105"/>
  <c r="M43" i="105"/>
  <c r="N1022" i="78"/>
  <c r="O1022" i="78" s="1"/>
  <c r="O875" i="83"/>
  <c r="AF875" i="105"/>
  <c r="O613" i="82"/>
  <c r="AE613" i="105"/>
  <c r="O901" i="79"/>
  <c r="AB901" i="105"/>
  <c r="O475" i="83"/>
  <c r="AF475" i="105"/>
  <c r="O797" i="82"/>
  <c r="AE797" i="105"/>
  <c r="N571" i="105"/>
  <c r="O571" i="105" s="1"/>
  <c r="M717" i="105"/>
  <c r="M823" i="105"/>
  <c r="M589" i="105"/>
  <c r="M404" i="105"/>
  <c r="M566" i="105"/>
  <c r="M157" i="105"/>
  <c r="M897" i="105"/>
  <c r="M295" i="105"/>
  <c r="M397" i="105"/>
  <c r="M627" i="105"/>
  <c r="M840" i="105"/>
  <c r="M599" i="105"/>
  <c r="M990" i="105"/>
  <c r="O990" i="105" s="1"/>
  <c r="M896" i="105"/>
  <c r="M623" i="105"/>
  <c r="M957" i="105"/>
  <c r="M179" i="105"/>
  <c r="M882" i="105"/>
  <c r="O947" i="83"/>
  <c r="AF947" i="105"/>
  <c r="O637" i="82"/>
  <c r="AE637" i="105"/>
  <c r="O949" i="79"/>
  <c r="AB949" i="105"/>
  <c r="N949" i="105" s="1"/>
  <c r="O949" i="105" s="1"/>
  <c r="O571" i="83"/>
  <c r="AF571" i="105"/>
  <c r="O893" i="82"/>
  <c r="AE893" i="105"/>
  <c r="M334" i="105"/>
  <c r="M862" i="105"/>
  <c r="M914" i="105"/>
  <c r="M847" i="105"/>
  <c r="M1019" i="105"/>
  <c r="M612" i="105"/>
  <c r="M855" i="105"/>
  <c r="M888" i="105"/>
  <c r="O888" i="105" s="1"/>
  <c r="M285" i="105"/>
  <c r="M273" i="105"/>
  <c r="M643" i="105"/>
  <c r="M461" i="105"/>
  <c r="M721" i="105"/>
  <c r="M850" i="105"/>
  <c r="O405" i="79"/>
  <c r="AB405" i="105"/>
  <c r="O661" i="82"/>
  <c r="AE661" i="105"/>
  <c r="O1013" i="82"/>
  <c r="AE1013" i="105"/>
  <c r="M1825" i="78"/>
  <c r="M1267" i="78"/>
  <c r="M1688" i="78"/>
  <c r="M1287" i="78"/>
  <c r="M2082" i="78"/>
  <c r="M1461" i="78"/>
  <c r="M1962" i="78"/>
  <c r="M1660" i="78"/>
  <c r="M1282" i="78"/>
  <c r="M1812" i="78"/>
  <c r="M1157" i="78"/>
  <c r="M1363" i="78"/>
  <c r="M1735" i="78"/>
  <c r="M1761" i="78"/>
  <c r="M1220" i="78"/>
  <c r="M1279" i="78"/>
  <c r="M1533" i="78"/>
  <c r="M1201" i="78"/>
  <c r="M1362" i="78"/>
  <c r="M1949" i="78"/>
  <c r="M1803" i="78"/>
  <c r="M1968" i="78"/>
  <c r="M2162" i="78"/>
  <c r="M2177" i="78"/>
  <c r="M1371" i="78"/>
  <c r="M1528" i="78"/>
  <c r="M2026" i="78"/>
  <c r="M1167" i="78"/>
  <c r="M1335" i="78"/>
  <c r="M1713" i="78"/>
  <c r="M1928" i="78"/>
  <c r="M1666" i="78"/>
  <c r="M2107" i="78"/>
  <c r="M1942" i="78"/>
  <c r="M1368" i="78"/>
  <c r="M1682" i="78"/>
  <c r="M1453" i="78"/>
  <c r="M1503" i="78"/>
  <c r="M1127" i="78"/>
  <c r="M1672" i="78"/>
  <c r="M2070" i="78"/>
  <c r="M1465" i="78"/>
  <c r="M2064" i="78"/>
  <c r="M1787" i="78"/>
  <c r="M1835" i="78"/>
  <c r="M2062" i="78"/>
  <c r="M2007" i="78"/>
  <c r="M1543" i="78"/>
  <c r="M1113" i="78"/>
  <c r="M1388" i="78"/>
  <c r="M1893" i="78"/>
  <c r="M1734" i="78"/>
  <c r="M1716" i="78"/>
  <c r="M1545" i="78"/>
  <c r="M1123" i="78"/>
  <c r="M1595" i="78"/>
  <c r="M1424" i="78"/>
  <c r="M2087" i="78"/>
  <c r="M2063" i="78"/>
  <c r="M1284" i="78"/>
  <c r="M1247" i="78"/>
  <c r="M1308" i="78"/>
  <c r="M1487" i="78"/>
  <c r="M1536" i="78"/>
  <c r="M1190" i="78"/>
  <c r="M2174" i="78"/>
  <c r="M1629" i="78"/>
  <c r="M1661" i="78"/>
  <c r="M1219" i="78"/>
  <c r="M1399" i="78"/>
  <c r="M1605" i="78"/>
  <c r="M1142" i="78"/>
  <c r="M1349" i="78"/>
  <c r="M1729" i="78"/>
  <c r="M1820" i="78"/>
  <c r="M1839" i="78"/>
  <c r="M1917" i="78"/>
  <c r="M1433" i="78"/>
  <c r="M2154" i="78"/>
  <c r="M1164" i="78"/>
  <c r="M1635" i="78"/>
  <c r="M1587" i="78"/>
  <c r="M1898" i="78"/>
  <c r="M1278" i="78"/>
  <c r="M1180" i="78"/>
  <c r="M2103" i="78"/>
  <c r="M1496" i="78"/>
  <c r="M1566" i="78"/>
  <c r="M1961" i="78"/>
  <c r="M2069" i="78"/>
  <c r="M1191" i="78"/>
  <c r="M1474" i="78"/>
  <c r="M1181" i="78"/>
  <c r="M1926" i="78"/>
  <c r="M2028" i="78"/>
  <c r="M1831" i="78"/>
  <c r="M1995" i="78"/>
  <c r="M2172" i="78"/>
  <c r="M1370" i="78"/>
  <c r="M1921" i="78"/>
  <c r="M2003" i="78"/>
  <c r="M1655" i="78"/>
  <c r="M1846" i="78"/>
  <c r="M1231" i="78"/>
  <c r="M1232" i="78"/>
  <c r="M1291" i="78"/>
  <c r="M2050" i="78"/>
  <c r="M1413" i="78"/>
  <c r="M1136" i="78"/>
  <c r="M1754" i="78"/>
  <c r="M1409" i="78"/>
  <c r="M1768" i="78"/>
  <c r="M2010" i="78"/>
  <c r="M1945" i="78"/>
  <c r="M1264" i="78"/>
  <c r="M2127" i="78"/>
  <c r="M1764" i="78"/>
  <c r="M1699" i="78"/>
  <c r="M1868" i="78"/>
  <c r="M1625" i="78"/>
  <c r="M1550" i="78"/>
  <c r="M1470" i="78"/>
  <c r="M1574" i="78"/>
  <c r="M1132" i="78"/>
  <c r="M1405" i="78"/>
  <c r="M1663" i="78"/>
  <c r="M1521" i="78"/>
  <c r="M1867" i="78"/>
  <c r="M1813" i="78"/>
  <c r="M1129" i="78"/>
  <c r="M1634" i="78"/>
  <c r="M2075" i="78"/>
  <c r="M1139" i="78"/>
  <c r="M1720" i="78"/>
  <c r="M1246" i="78"/>
  <c r="M1892" i="78"/>
  <c r="M1122" i="78"/>
  <c r="M2065" i="78"/>
  <c r="M1843" i="78"/>
  <c r="M1743" i="78"/>
  <c r="M1184" i="78"/>
  <c r="M1639" i="78"/>
  <c r="M2043" i="78"/>
  <c r="M1584" i="78"/>
  <c r="M1493" i="78"/>
  <c r="M2119" i="78"/>
  <c r="M1737" i="78"/>
  <c r="M1652" i="78"/>
  <c r="M1177" i="78"/>
  <c r="M2074" i="78"/>
  <c r="M1814" i="78"/>
  <c r="M2031" i="78"/>
  <c r="M1397" i="78"/>
  <c r="M1797" i="78"/>
  <c r="M1850" i="78"/>
  <c r="M1520" i="78"/>
  <c r="M1755" i="78"/>
  <c r="M1182" i="78"/>
  <c r="M1762" i="78"/>
  <c r="M1327" i="78"/>
  <c r="M1618" i="78"/>
  <c r="M2092" i="78"/>
  <c r="M2049" i="78"/>
  <c r="M1785" i="78"/>
  <c r="M2072" i="78"/>
  <c r="M1216" i="78"/>
  <c r="M1306" i="78"/>
  <c r="M1756" i="78"/>
  <c r="M1597" i="78"/>
  <c r="M2008" i="78"/>
  <c r="M1780" i="78"/>
  <c r="M1261" i="78"/>
  <c r="M1857" i="78"/>
  <c r="M1205" i="78"/>
  <c r="M1852" i="78"/>
  <c r="M1695" i="78"/>
  <c r="M2015" i="78"/>
  <c r="M1887" i="78"/>
  <c r="M1472" i="78"/>
  <c r="M1819" i="78"/>
  <c r="M2102" i="78"/>
  <c r="M1294" i="78"/>
  <c r="M1376" i="78"/>
  <c r="M1540" i="78"/>
  <c r="M1771" i="78"/>
  <c r="M1865" i="78"/>
  <c r="M1724" i="78"/>
  <c r="M2151" i="78"/>
  <c r="M1302" i="78"/>
  <c r="M1435" i="78"/>
  <c r="M1222" i="78"/>
  <c r="M2058" i="78"/>
  <c r="M1568" i="78"/>
  <c r="M2071" i="78"/>
  <c r="M1637" i="78"/>
  <c r="M1454" i="78"/>
  <c r="M1881" i="78"/>
  <c r="M1879" i="78"/>
  <c r="M1244" i="78"/>
  <c r="M1902" i="78"/>
  <c r="M1753" i="78"/>
  <c r="M2142" i="78"/>
  <c r="M1631" i="78"/>
  <c r="M2030" i="78"/>
  <c r="M1124" i="78"/>
  <c r="M1320" i="78"/>
  <c r="M1823" i="78"/>
  <c r="M2014" i="78"/>
  <c r="M1659" i="78"/>
  <c r="M1324" i="78"/>
  <c r="M1224" i="78"/>
  <c r="M1783" i="78"/>
  <c r="M2073" i="78"/>
  <c r="M1328" i="78"/>
  <c r="M1258" i="78"/>
  <c r="M2179" i="78"/>
  <c r="M1125" i="78"/>
  <c r="M1211" i="78"/>
  <c r="M1930" i="78"/>
  <c r="M1782" i="78"/>
  <c r="M1162" i="78"/>
  <c r="M1346" i="78"/>
  <c r="M1567" i="78"/>
  <c r="M1537" i="78"/>
  <c r="M2084" i="78"/>
  <c r="M2106" i="78"/>
  <c r="M1954" i="78"/>
  <c r="M1333" i="78"/>
  <c r="M1770" i="78"/>
  <c r="M2158" i="78"/>
  <c r="M1476" i="78"/>
  <c r="M1794" i="78"/>
  <c r="M1406" i="78"/>
  <c r="M1481" i="78"/>
  <c r="M1296" i="78"/>
  <c r="M1953" i="78"/>
  <c r="M1864" i="78"/>
  <c r="M1276" i="78"/>
  <c r="M1348" i="78"/>
  <c r="M1606" i="78"/>
  <c r="M2091" i="78"/>
  <c r="M1134" i="78"/>
  <c r="M1711" i="78"/>
  <c r="M1853" i="78"/>
  <c r="M1745" i="78"/>
  <c r="M1841" i="78"/>
  <c r="M1646" i="78"/>
  <c r="M1353" i="78"/>
  <c r="M2035" i="78"/>
  <c r="M1680" i="78"/>
  <c r="M2096" i="78"/>
  <c r="M2079" i="78"/>
  <c r="M1562" i="78"/>
  <c r="M1570" i="78"/>
  <c r="M1524" i="78"/>
  <c r="M1522" i="78"/>
  <c r="M1221" i="78"/>
  <c r="M1913" i="78"/>
  <c r="M2044" i="78"/>
  <c r="M1627" i="78"/>
  <c r="M2056" i="78"/>
  <c r="M1904" i="78"/>
  <c r="M2041" i="78"/>
  <c r="M1638" i="78"/>
  <c r="M1929" i="78"/>
  <c r="M1594" i="78"/>
  <c r="M1098" i="78"/>
  <c r="M2000" i="78"/>
  <c r="M1580" i="78"/>
  <c r="M1538" i="78"/>
  <c r="M1443" i="78"/>
  <c r="M2066" i="78"/>
  <c r="M2017" i="78"/>
  <c r="M2123" i="78"/>
  <c r="M1749" i="78"/>
  <c r="M1178" i="78"/>
  <c r="M1830" i="78"/>
  <c r="M1792" i="78"/>
  <c r="M1217" i="78"/>
  <c r="M1704" i="78"/>
  <c r="M2181" i="78"/>
  <c r="M2021" i="78"/>
  <c r="M1728" i="78"/>
  <c r="M1784" i="78"/>
  <c r="M1809" i="78"/>
  <c r="M1801" i="78"/>
  <c r="M1669" i="78"/>
  <c r="M2110" i="78"/>
  <c r="M2104" i="78"/>
  <c r="M1442" i="78"/>
  <c r="M1171" i="78"/>
  <c r="M1702" i="78"/>
  <c r="M2147" i="78"/>
  <c r="M1598" i="78"/>
  <c r="M1923" i="78"/>
  <c r="M1535" i="78"/>
  <c r="M1416" i="78"/>
  <c r="M1590" i="78"/>
  <c r="M1483" i="78"/>
  <c r="M1441" i="78"/>
  <c r="M1337" i="78"/>
  <c r="M1611" i="78"/>
  <c r="M1763" i="78"/>
  <c r="M1788" i="78"/>
  <c r="M1317" i="78"/>
  <c r="M2098" i="78"/>
  <c r="M2137" i="78"/>
  <c r="M1391" i="78"/>
  <c r="M1253" i="78"/>
  <c r="M1972" i="78"/>
  <c r="M1551" i="78"/>
  <c r="M1315" i="78"/>
  <c r="M1430" i="78"/>
  <c r="M1499" i="78"/>
  <c r="M1795" i="78"/>
  <c r="M1872" i="78"/>
  <c r="M1827" i="78"/>
  <c r="M1326" i="78"/>
  <c r="M1420" i="78"/>
  <c r="M1940" i="78"/>
  <c r="M1393" i="78"/>
  <c r="M1647" i="78"/>
  <c r="M1582" i="78"/>
  <c r="M1542" i="78"/>
  <c r="M1822" i="78"/>
  <c r="M1469" i="78"/>
  <c r="M2129" i="78"/>
  <c r="M1684" i="78"/>
  <c r="M1576" i="78"/>
  <c r="M1174" i="78"/>
  <c r="M1092" i="78"/>
  <c r="O1092" i="78" s="1"/>
  <c r="M1307" i="78"/>
  <c r="M1154" i="78"/>
  <c r="M1690" i="78"/>
  <c r="M1810" i="78"/>
  <c r="M1895" i="78"/>
  <c r="M1700" i="78"/>
  <c r="M1530" i="78"/>
  <c r="M1359" i="78"/>
  <c r="M1697" i="78"/>
  <c r="M1488" i="78"/>
  <c r="M2077" i="78"/>
  <c r="M1772" i="78"/>
  <c r="M1299" i="78"/>
  <c r="M1628" i="78"/>
  <c r="M1905" i="78"/>
  <c r="M1500" i="78"/>
  <c r="M1541" i="78"/>
  <c r="M1714" i="78"/>
  <c r="M1408" i="78"/>
  <c r="M2152" i="78"/>
  <c r="M1447" i="78"/>
  <c r="M1958" i="78"/>
  <c r="M1548" i="78"/>
  <c r="M1900" i="78"/>
  <c r="M1899" i="78"/>
  <c r="M1358" i="78"/>
  <c r="M1432" i="78"/>
  <c r="M1965" i="78"/>
  <c r="M1781" i="78"/>
  <c r="M1693" i="78"/>
  <c r="M1234" i="78"/>
  <c r="M1715" i="78"/>
  <c r="M1210" i="78"/>
  <c r="M1999" i="78"/>
  <c r="M2149" i="78"/>
  <c r="M1403" i="78"/>
  <c r="M2009" i="78"/>
  <c r="M1844" i="78"/>
  <c r="M1411" i="78"/>
  <c r="M1192" i="78"/>
  <c r="M1998" i="78"/>
  <c r="M2134" i="78"/>
  <c r="M1458" i="78"/>
  <c r="M2083" i="78"/>
  <c r="M2163" i="78"/>
  <c r="M1321" i="78"/>
  <c r="M2099" i="78"/>
  <c r="M1336" i="78"/>
  <c r="M1601" i="78"/>
  <c r="M1556" i="78"/>
  <c r="M1490" i="78"/>
  <c r="M1847" i="78"/>
  <c r="M1750" i="78"/>
  <c r="M1617" i="78"/>
  <c r="M2153" i="78"/>
  <c r="M1604" i="78"/>
  <c r="M1883" i="78"/>
  <c r="M1596" i="78"/>
  <c r="M1427" i="78"/>
  <c r="M2180" i="78"/>
  <c r="M1260" i="78"/>
  <c r="M2112" i="78"/>
  <c r="M1623" i="78"/>
  <c r="M1622" i="78"/>
  <c r="M1681" i="78"/>
  <c r="M1477" i="78"/>
  <c r="M1643" i="78"/>
  <c r="M1600" i="78"/>
  <c r="M1640" i="78"/>
  <c r="M1101" i="78"/>
  <c r="M1977" i="78"/>
  <c r="M1989" i="78"/>
  <c r="M1448" i="78"/>
  <c r="M2005" i="78"/>
  <c r="M1685" i="78"/>
  <c r="M2080" i="78"/>
  <c r="M1675" i="78"/>
  <c r="M1549" i="78"/>
  <c r="M1462" i="78"/>
  <c r="M1544" i="78"/>
  <c r="M1826" i="78"/>
  <c r="M1946" i="78"/>
  <c r="M1816" i="78"/>
  <c r="M1751" i="78"/>
  <c r="M1944" i="78"/>
  <c r="M1285" i="78"/>
  <c r="M2095" i="78"/>
  <c r="M1875" i="78"/>
  <c r="M1890" i="78"/>
  <c r="M1455" i="78"/>
  <c r="M1935" i="78"/>
  <c r="M1262" i="78"/>
  <c r="M1552" i="78"/>
  <c r="M2011" i="78"/>
  <c r="M1936" i="78"/>
  <c r="M1196" i="78"/>
  <c r="M1383" i="78"/>
  <c r="M1718" i="78"/>
  <c r="M2156" i="78"/>
  <c r="M2114" i="78"/>
  <c r="M2125" i="78"/>
  <c r="M1561" i="78"/>
  <c r="M1585" i="78"/>
  <c r="M1451" i="78"/>
  <c r="M1633" i="78"/>
  <c r="M1446" i="78"/>
  <c r="M1948" i="78"/>
  <c r="M1459" i="78"/>
  <c r="M1910" i="78"/>
  <c r="M1297" i="78"/>
  <c r="M1531" i="78"/>
  <c r="M2078" i="78"/>
  <c r="M1144" i="78"/>
  <c r="M1726" i="78"/>
  <c r="M1259" i="78"/>
  <c r="M1504" i="78"/>
  <c r="M1854" i="78"/>
  <c r="M1380" i="78"/>
  <c r="M1760" i="78"/>
  <c r="M1412" i="78"/>
  <c r="M2111" i="78"/>
  <c r="M1706" i="78"/>
  <c r="M2024" i="78"/>
  <c r="M1229" i="78"/>
  <c r="M1811" i="78"/>
  <c r="M2052" i="78"/>
  <c r="M1599" i="78"/>
  <c r="M1374" i="78"/>
  <c r="M1286" i="78"/>
  <c r="M1280" i="78"/>
  <c r="M1959" i="78"/>
  <c r="M1464" i="78"/>
  <c r="M1644" i="78"/>
  <c r="M1914" i="78"/>
  <c r="M1295" i="78"/>
  <c r="M1671" i="78"/>
  <c r="M1955" i="78"/>
  <c r="M1744" i="78"/>
  <c r="M1808" i="78"/>
  <c r="M1311" i="78"/>
  <c r="M2032" i="78"/>
  <c r="M1515" i="78"/>
  <c r="M2115" i="78"/>
  <c r="M1990" i="78"/>
  <c r="M1497" i="78"/>
  <c r="M1880" i="78"/>
  <c r="M1170" i="78"/>
  <c r="M1916" i="78"/>
  <c r="M1546" i="78"/>
  <c r="M1114" i="78"/>
  <c r="M1239" i="78"/>
  <c r="M1270" i="78"/>
  <c r="M1736" i="78"/>
  <c r="M1340" i="78"/>
  <c r="M2117" i="78"/>
  <c r="M1312" i="78"/>
  <c r="M1979" i="78"/>
  <c r="M2034" i="78"/>
  <c r="M1860" i="78"/>
  <c r="M1215" i="78"/>
  <c r="M1395" i="78"/>
  <c r="M1931" i="78"/>
  <c r="M1147" i="78"/>
  <c r="M1966" i="78"/>
  <c r="M1619" i="78"/>
  <c r="M2109" i="78"/>
  <c r="M1110" i="78"/>
  <c r="M2045" i="78"/>
  <c r="M1128" i="78"/>
  <c r="M1290" i="78"/>
  <c r="M1365" i="78"/>
  <c r="M1802" i="78"/>
  <c r="M1209" i="78"/>
  <c r="M1765" i="78"/>
  <c r="M2133" i="78"/>
  <c r="M1218" i="78"/>
  <c r="M1378" i="78"/>
  <c r="M1421" i="78"/>
  <c r="M1176" i="78"/>
  <c r="M1197" i="78"/>
  <c r="M1339" i="78"/>
  <c r="M1925" i="78"/>
  <c r="M2022" i="78"/>
  <c r="M1250" i="78"/>
  <c r="M1817" i="78"/>
  <c r="M1938" i="78"/>
  <c r="M1212" i="78"/>
  <c r="M1242" i="78"/>
  <c r="M1626" i="78"/>
  <c r="M1426" i="78"/>
  <c r="M1272" i="78"/>
  <c r="M1612" i="78"/>
  <c r="M1400" i="78"/>
  <c r="M1364" i="78"/>
  <c r="M1304" i="78"/>
  <c r="M1227" i="78"/>
  <c r="M1877" i="78"/>
  <c r="M2047" i="78"/>
  <c r="M1885" i="78"/>
  <c r="M1109" i="78"/>
  <c r="M1701" i="78"/>
  <c r="M1241" i="78"/>
  <c r="M1709" i="78"/>
  <c r="M1516" i="78"/>
  <c r="M2046" i="78"/>
  <c r="M1632" i="78"/>
  <c r="M1331" i="78"/>
  <c r="M1906" i="78"/>
  <c r="M1859" i="78"/>
  <c r="M1230" i="78"/>
  <c r="M1512" i="78"/>
  <c r="M1579" i="78"/>
  <c r="M2136" i="78"/>
  <c r="M1377" i="78"/>
  <c r="M1140" i="78"/>
  <c r="M1742" i="78"/>
  <c r="M1856" i="78"/>
  <c r="M2124" i="78"/>
  <c r="M1131" i="78"/>
  <c r="M1429" i="78"/>
  <c r="M1861" i="78"/>
  <c r="M1425" i="78"/>
  <c r="M2118" i="78"/>
  <c r="M1572" i="78"/>
  <c r="M1202" i="78"/>
  <c r="M1133" i="78"/>
  <c r="M1964" i="78"/>
  <c r="M1382" i="78"/>
  <c r="M2013" i="78"/>
  <c r="M1484" i="78"/>
  <c r="M1313" i="78"/>
  <c r="M1345" i="78"/>
  <c r="M1804" i="78"/>
  <c r="M1494" i="78"/>
  <c r="M1402" i="78"/>
  <c r="M1777" i="78"/>
  <c r="M1507" i="78"/>
  <c r="M2038" i="78"/>
  <c r="M1341" i="78"/>
  <c r="M1670" i="78"/>
  <c r="M1581" i="78"/>
  <c r="M1495" i="78"/>
  <c r="M1757" i="78"/>
  <c r="M1800" i="78"/>
  <c r="M1350" i="78"/>
  <c r="M1952" i="78"/>
  <c r="M1602" i="78"/>
  <c r="M2166" i="78"/>
  <c r="M1527" i="78"/>
  <c r="M1539" i="78"/>
  <c r="M1510" i="78"/>
  <c r="M1468" i="78"/>
  <c r="M1583" i="78"/>
  <c r="M1564" i="78"/>
  <c r="M1703" i="78"/>
  <c r="M2086" i="78"/>
  <c r="M1473" i="78"/>
  <c r="M1254" i="78"/>
  <c r="M2020" i="78"/>
  <c r="M1343" i="78"/>
  <c r="M1571" i="78"/>
  <c r="M1909" i="78"/>
  <c r="M1897" i="78"/>
  <c r="M1752" i="78"/>
  <c r="M1656" i="78"/>
  <c r="M2089" i="78"/>
  <c r="M1837" i="78"/>
  <c r="M1609" i="78"/>
  <c r="M1236" i="78"/>
  <c r="M1166" i="78"/>
  <c r="M1330" i="78"/>
  <c r="M1265" i="78"/>
  <c r="M1569" i="78"/>
  <c r="M1824" i="78"/>
  <c r="M1610" i="78"/>
  <c r="M1149" i="78"/>
  <c r="M1662" i="78"/>
  <c r="M2135" i="78"/>
  <c r="M1740" i="78"/>
  <c r="M2093" i="78"/>
  <c r="M1559" i="78"/>
  <c r="M1185" i="78"/>
  <c r="M1586" i="78"/>
  <c r="M1903" i="78"/>
  <c r="M1305" i="78"/>
  <c r="M1748" i="78"/>
  <c r="M1204" i="78"/>
  <c r="M1911" i="78"/>
  <c r="M1179" i="78"/>
  <c r="M1565" i="78"/>
  <c r="M1648" i="78"/>
  <c r="M2141" i="78"/>
  <c r="M1796" i="78"/>
  <c r="M1994" i="78"/>
  <c r="M1836" i="78"/>
  <c r="M2016" i="78"/>
  <c r="M1410" i="78"/>
  <c r="M1422" i="78"/>
  <c r="M1117" i="78"/>
  <c r="M1439" i="78"/>
  <c r="M2122" i="78"/>
  <c r="M2057" i="78"/>
  <c r="M1379" i="78"/>
  <c r="M1226" i="78"/>
  <c r="M1387" i="78"/>
  <c r="M1511" i="78"/>
  <c r="M2178" i="78"/>
  <c r="M1523" i="78"/>
  <c r="M2037" i="78"/>
  <c r="M1918" i="78"/>
  <c r="M1547" i="78"/>
  <c r="M1489" i="78"/>
  <c r="M1189" i="78"/>
  <c r="M1517" i="78"/>
  <c r="M2042" i="78"/>
  <c r="M1901" i="78"/>
  <c r="M1153" i="78"/>
  <c r="M1888" i="78"/>
  <c r="M2145" i="78"/>
  <c r="M2059" i="78"/>
  <c r="M1828" i="78"/>
  <c r="M1194" i="78"/>
  <c r="M2157" i="78"/>
  <c r="M1939" i="78"/>
  <c r="M1725" i="78"/>
  <c r="M1838" i="78"/>
  <c r="M1651" i="78"/>
  <c r="M2027" i="78"/>
  <c r="M1404" i="78"/>
  <c r="M1558" i="78"/>
  <c r="M1553" i="78"/>
  <c r="M1137" i="78"/>
  <c r="M1908" i="78"/>
  <c r="M1329" i="78"/>
  <c r="M1534" i="78"/>
  <c r="M1506" i="78"/>
  <c r="M2105" i="78"/>
  <c r="M1526" i="78"/>
  <c r="M1438" i="78"/>
  <c r="M1555" i="78"/>
  <c r="M2139" i="78"/>
  <c r="M1514" i="78"/>
  <c r="M1866" i="78"/>
  <c r="M2121" i="78"/>
  <c r="M1274" i="78"/>
  <c r="M1198" i="78"/>
  <c r="M1642" i="78"/>
  <c r="M1882" i="78"/>
  <c r="M1692" i="78"/>
  <c r="M2094" i="78"/>
  <c r="M1871" i="78"/>
  <c r="M2161" i="78"/>
  <c r="M1417" i="78"/>
  <c r="M2183" i="78"/>
  <c r="M1273" i="78"/>
  <c r="M1263" i="78"/>
  <c r="M2128" i="78"/>
  <c r="M1889" i="78"/>
  <c r="M1790" i="78"/>
  <c r="M1616" i="78"/>
  <c r="M2048" i="78"/>
  <c r="M2167" i="78"/>
  <c r="M1479" i="78"/>
  <c r="M1467" i="78"/>
  <c r="M2004" i="78"/>
  <c r="M1172" i="78"/>
  <c r="M2100" i="78"/>
  <c r="M1384" i="78"/>
  <c r="M1730" i="78"/>
  <c r="M1288" i="78"/>
  <c r="M1392" i="78"/>
  <c r="M2184" i="78"/>
  <c r="M1208" i="78"/>
  <c r="M2130" i="78"/>
  <c r="M1183" i="78"/>
  <c r="M2002" i="78"/>
  <c r="M1869" i="78"/>
  <c r="M1255" i="78"/>
  <c r="M1573" i="78"/>
  <c r="M1457" i="78"/>
  <c r="M1721" i="78"/>
  <c r="M1434" i="78"/>
  <c r="M1708" i="78"/>
  <c r="M1301" i="78"/>
  <c r="M1445" i="78"/>
  <c r="M1460" i="78"/>
  <c r="M1874" i="78"/>
  <c r="M1245" i="78"/>
  <c r="M1591" i="78"/>
  <c r="M2176" i="78"/>
  <c r="M1834" i="78"/>
  <c r="M1486" i="78"/>
  <c r="M2144" i="78"/>
  <c r="M1705" i="78"/>
  <c r="M2101" i="78"/>
  <c r="M1248" i="78"/>
  <c r="M1915" i="78"/>
  <c r="M1645" i="78"/>
  <c r="M1322" i="78"/>
  <c r="M1719" i="78"/>
  <c r="M1203" i="78"/>
  <c r="M1815" i="78"/>
  <c r="M1372" i="78"/>
  <c r="M1357" i="78"/>
  <c r="M1268" i="78"/>
  <c r="M2120" i="78"/>
  <c r="M1759" i="78"/>
  <c r="M1163" i="78"/>
  <c r="M1150" i="78"/>
  <c r="M1310" i="78"/>
  <c r="M1668" i="78"/>
  <c r="M1394" i="78"/>
  <c r="M1237" i="78"/>
  <c r="M1845" i="78"/>
  <c r="M1833" i="78"/>
  <c r="M1722" i="78"/>
  <c r="M1920" i="78"/>
  <c r="M1293" i="78"/>
  <c r="M1988" i="78"/>
  <c r="M1525" i="78"/>
  <c r="M1111" i="78"/>
  <c r="M1193" i="78"/>
  <c r="M1223" i="78"/>
  <c r="M1943" i="78"/>
  <c r="M1933" i="78"/>
  <c r="M1334" i="78"/>
  <c r="M1982" i="78"/>
  <c r="M1677" i="78"/>
  <c r="M2001" i="78"/>
  <c r="M1298" i="78"/>
  <c r="M1577" i="78"/>
  <c r="M1160" i="78"/>
  <c r="M1578" i="78"/>
  <c r="M1858" i="78"/>
  <c r="M1741" i="78"/>
  <c r="M1513" i="78"/>
  <c r="M1389" i="78"/>
  <c r="M1963" i="78"/>
  <c r="M1316" i="78"/>
  <c r="M2138" i="78"/>
  <c r="M1951" i="78"/>
  <c r="M1974" i="78"/>
  <c r="M1485" i="78"/>
  <c r="M1401" i="78"/>
  <c r="M1624" i="78"/>
  <c r="M1614" i="78"/>
  <c r="M2131" i="78"/>
  <c r="M1641" i="78"/>
  <c r="M1698" i="78"/>
  <c r="M1366" i="78"/>
  <c r="M1793" i="78"/>
  <c r="M2076" i="78"/>
  <c r="M1934" i="78"/>
  <c r="M1689" i="78"/>
  <c r="M1351" i="78"/>
  <c r="M2182" i="78"/>
  <c r="M1146" i="78"/>
  <c r="M1664" i="78"/>
  <c r="M1126" i="78"/>
  <c r="M1303" i="78"/>
  <c r="M1778" i="78"/>
  <c r="M1984" i="78"/>
  <c r="M2051" i="78"/>
  <c r="M1332" i="78"/>
  <c r="M1985" i="78"/>
  <c r="M1992" i="78"/>
  <c r="M1319" i="78"/>
  <c r="M2060" i="78"/>
  <c r="M2081" i="78"/>
  <c r="M1636" i="78"/>
  <c r="M1657" i="78"/>
  <c r="M1679" i="78"/>
  <c r="M1300" i="78"/>
  <c r="M1738" i="78"/>
  <c r="M1733" i="78"/>
  <c r="M1112" i="78"/>
  <c r="M1927" i="78"/>
  <c r="M1919" i="78"/>
  <c r="M1355" i="78"/>
  <c r="M1947" i="78"/>
  <c r="M1143" i="78"/>
  <c r="M2164" i="78"/>
  <c r="M2053" i="78"/>
  <c r="M1338" i="78"/>
  <c r="M1973" i="78"/>
  <c r="M1283" i="78"/>
  <c r="M1277" i="78"/>
  <c r="M1969" i="78"/>
  <c r="M1431" i="78"/>
  <c r="M1981" i="78"/>
  <c r="M2019" i="78"/>
  <c r="M1145" i="78"/>
  <c r="M1252" i="78"/>
  <c r="M1135" i="78"/>
  <c r="M1665" i="78"/>
  <c r="M1723" i="78"/>
  <c r="M1325" i="78"/>
  <c r="M1937" i="78"/>
  <c r="M1386" i="78"/>
  <c r="M1789" i="78"/>
  <c r="M1256" i="78"/>
  <c r="M2040" i="78"/>
  <c r="M1806" i="78"/>
  <c r="M1851" i="78"/>
  <c r="M1924" i="78"/>
  <c r="M1848" i="78"/>
  <c r="M1352" i="78"/>
  <c r="M1896" i="78"/>
  <c r="M1121" i="78"/>
  <c r="M1589" i="78"/>
  <c r="M1269" i="78"/>
  <c r="M1471" i="78"/>
  <c r="M2018" i="78"/>
  <c r="M1398" i="78"/>
  <c r="M1347" i="78"/>
  <c r="M2067" i="78"/>
  <c r="M1650" i="78"/>
  <c r="M1271" i="78"/>
  <c r="M1207" i="78"/>
  <c r="M1779" i="78"/>
  <c r="M1116" i="78"/>
  <c r="M1873" i="78"/>
  <c r="M1694" i="78"/>
  <c r="M1130" i="78"/>
  <c r="M1667" i="78"/>
  <c r="M1120" i="78"/>
  <c r="M1840" i="78"/>
  <c r="M1922" i="78"/>
  <c r="M1199" i="78"/>
  <c r="M2150" i="78"/>
  <c r="M1676" i="78"/>
  <c r="M2159" i="78"/>
  <c r="M1169" i="78"/>
  <c r="M1466" i="78"/>
  <c r="M1653" i="78"/>
  <c r="M2173" i="78"/>
  <c r="M1096" i="105"/>
  <c r="M1037" i="105"/>
  <c r="N901" i="105"/>
  <c r="O901" i="105" s="1"/>
  <c r="M1066" i="105"/>
  <c r="M1055" i="105"/>
  <c r="M1078" i="105"/>
  <c r="M2037" i="105"/>
  <c r="M689" i="105"/>
  <c r="M4" i="105"/>
  <c r="M969" i="105"/>
  <c r="M345" i="105"/>
  <c r="M571" i="105"/>
  <c r="M1006" i="105"/>
  <c r="M927" i="105"/>
  <c r="M256" i="105"/>
  <c r="M322" i="105"/>
  <c r="M839" i="105"/>
  <c r="M557" i="105"/>
  <c r="M616" i="105"/>
  <c r="M194" i="105"/>
  <c r="M313" i="105"/>
  <c r="M318" i="105"/>
  <c r="O357" i="82"/>
  <c r="AE357" i="105"/>
  <c r="O123" i="83"/>
  <c r="AF123" i="105"/>
  <c r="O829" i="82"/>
  <c r="AE829" i="105"/>
  <c r="V19" i="58"/>
  <c r="BB20" i="58"/>
  <c r="O691" i="83"/>
  <c r="AF691" i="105"/>
  <c r="N691" i="105" s="1"/>
  <c r="O691" i="105" s="1"/>
  <c r="M1054" i="105"/>
  <c r="M1087" i="105"/>
  <c r="M1072" i="105"/>
  <c r="M606" i="105"/>
  <c r="M460" i="105"/>
  <c r="M110" i="105"/>
  <c r="M953" i="105"/>
  <c r="M981" i="105"/>
  <c r="M445" i="105"/>
  <c r="M649" i="105"/>
  <c r="M515" i="105"/>
  <c r="M381" i="105"/>
  <c r="M814" i="105"/>
  <c r="M319" i="105"/>
  <c r="M655" i="105"/>
  <c r="N1081" i="78"/>
  <c r="O1081" i="78" s="1"/>
  <c r="O549" i="82"/>
  <c r="AE549" i="105"/>
  <c r="O597" i="79"/>
  <c r="AB597" i="105"/>
  <c r="O171" i="83"/>
  <c r="AF171" i="105"/>
  <c r="O979" i="83"/>
  <c r="AF979" i="105"/>
  <c r="O149" i="79"/>
  <c r="AB149" i="105"/>
  <c r="X1089" i="105"/>
  <c r="X1044" i="105"/>
  <c r="M1044" i="105" s="1"/>
  <c r="X1101" i="105"/>
  <c r="M1101" i="105" s="1"/>
  <c r="X1056" i="105"/>
  <c r="X1084" i="105"/>
  <c r="X1096" i="105"/>
  <c r="X1095" i="105"/>
  <c r="X1083" i="105"/>
  <c r="M1083" i="105" s="1"/>
  <c r="X1068" i="105"/>
  <c r="X1079" i="105"/>
  <c r="M1079" i="105" s="1"/>
  <c r="X1093" i="105"/>
  <c r="M1093" i="105" s="1"/>
  <c r="X1048" i="105"/>
  <c r="M1048" i="105" s="1"/>
  <c r="X1054" i="105"/>
  <c r="X1036" i="105"/>
  <c r="X1059" i="105"/>
  <c r="M1059" i="105" s="1"/>
  <c r="X1028" i="105"/>
  <c r="X1087" i="105"/>
  <c r="X1064" i="105"/>
  <c r="M1064" i="105" s="1"/>
  <c r="X1055" i="105"/>
  <c r="X1026" i="105"/>
  <c r="M1026" i="105" s="1"/>
  <c r="X1031" i="105"/>
  <c r="X1037" i="105"/>
  <c r="X1046" i="105"/>
  <c r="M1046" i="105" s="1"/>
  <c r="X1075" i="105"/>
  <c r="X1052" i="105"/>
  <c r="M1052" i="105" s="1"/>
  <c r="X1102" i="105"/>
  <c r="M1102" i="105" s="1"/>
  <c r="X1077" i="105"/>
  <c r="M1077" i="105" s="1"/>
  <c r="X1090" i="105"/>
  <c r="X1106" i="105"/>
  <c r="X1029" i="105"/>
  <c r="M1029" i="105" s="1"/>
  <c r="X1061" i="105"/>
  <c r="X1049" i="105"/>
  <c r="X1094" i="105"/>
  <c r="X1085" i="105"/>
  <c r="M1085" i="105" s="1"/>
  <c r="X1058" i="105"/>
  <c r="X1041" i="105"/>
  <c r="M1041" i="105" s="1"/>
  <c r="X3313" i="105"/>
  <c r="X1875" i="105"/>
  <c r="X3913" i="105"/>
  <c r="X3505" i="105"/>
  <c r="X3024" i="105"/>
  <c r="X3425" i="105"/>
  <c r="X3540" i="105"/>
  <c r="X3866" i="105"/>
  <c r="X3699" i="105"/>
  <c r="X3857" i="105"/>
  <c r="X3598" i="105"/>
  <c r="X3388" i="105"/>
  <c r="X2108" i="105"/>
  <c r="X3939" i="105"/>
  <c r="X3224" i="105"/>
  <c r="X2695" i="105"/>
  <c r="X2848" i="105"/>
  <c r="X3447" i="105"/>
  <c r="X2422" i="105"/>
  <c r="X2299" i="105"/>
  <c r="X3278" i="105"/>
  <c r="X1762" i="105"/>
  <c r="X1870" i="105"/>
  <c r="X3899" i="105"/>
  <c r="X2602" i="105"/>
  <c r="X2649" i="105"/>
  <c r="X3455" i="105"/>
  <c r="X2846" i="105"/>
  <c r="X2484" i="105"/>
  <c r="X3198" i="105"/>
  <c r="X3955" i="105"/>
  <c r="X3454" i="105"/>
  <c r="X3993" i="105"/>
  <c r="X3501" i="105"/>
  <c r="X2958" i="105"/>
  <c r="X3453" i="105"/>
  <c r="X2383" i="105"/>
  <c r="X2235" i="105"/>
  <c r="X3892" i="105"/>
  <c r="X2373" i="105"/>
  <c r="X1884" i="105"/>
  <c r="X3092" i="105"/>
  <c r="X3373" i="105"/>
  <c r="X1682" i="105"/>
  <c r="X2501" i="105"/>
  <c r="X2967" i="105"/>
  <c r="X1713" i="105"/>
  <c r="X3826" i="105"/>
  <c r="X2893" i="105"/>
  <c r="X2784" i="105"/>
  <c r="X3192" i="105"/>
  <c r="X2350" i="105"/>
  <c r="M2350" i="105" s="1"/>
  <c r="X2011" i="105"/>
  <c r="X3502" i="105"/>
  <c r="X1082" i="105"/>
  <c r="X1047" i="105"/>
  <c r="X1104" i="105"/>
  <c r="X1042" i="105"/>
  <c r="X3208" i="105"/>
  <c r="X2023" i="105"/>
  <c r="X3878" i="105"/>
  <c r="X1922" i="105"/>
  <c r="X3186" i="105"/>
  <c r="X3321" i="105"/>
  <c r="X3089" i="105"/>
  <c r="X3977" i="105"/>
  <c r="X3396" i="105"/>
  <c r="X2226" i="105"/>
  <c r="X3986" i="105"/>
  <c r="X3181" i="105"/>
  <c r="X3125" i="105"/>
  <c r="X3714" i="105"/>
  <c r="X3120" i="105"/>
  <c r="X1676" i="105"/>
  <c r="X3404" i="105"/>
  <c r="X2822" i="105"/>
  <c r="X2097" i="105"/>
  <c r="X3184" i="105"/>
  <c r="X3771" i="105"/>
  <c r="X2756" i="105"/>
  <c r="X2665" i="105"/>
  <c r="X3693" i="105"/>
  <c r="X2670" i="105"/>
  <c r="X2808" i="105"/>
  <c r="X3160" i="105"/>
  <c r="X3389" i="105"/>
  <c r="X2937" i="105"/>
  <c r="X2070" i="105"/>
  <c r="X3516" i="105"/>
  <c r="X1935" i="105"/>
  <c r="X3607" i="105"/>
  <c r="X2826" i="105"/>
  <c r="X3291" i="105"/>
  <c r="X3189" i="105"/>
  <c r="X2845" i="105"/>
  <c r="X1857" i="105"/>
  <c r="X3318" i="105"/>
  <c r="X2816" i="105"/>
  <c r="X2965" i="105"/>
  <c r="X3570" i="105"/>
  <c r="X2857" i="105"/>
  <c r="X2994" i="105"/>
  <c r="X3267" i="105"/>
  <c r="X3759" i="105"/>
  <c r="X2996" i="105"/>
  <c r="X3542" i="105"/>
  <c r="X2680" i="105"/>
  <c r="X1759" i="105"/>
  <c r="X3298" i="105"/>
  <c r="X2458" i="105"/>
  <c r="X1599" i="105"/>
  <c r="X3801" i="105"/>
  <c r="X1999" i="105"/>
  <c r="X2601" i="105"/>
  <c r="X3345" i="105"/>
  <c r="X3416" i="105"/>
  <c r="X1524" i="105"/>
  <c r="X3732" i="105"/>
  <c r="X3843" i="105"/>
  <c r="X2887" i="105"/>
  <c r="X3698" i="105"/>
  <c r="X2638" i="105"/>
  <c r="X1045" i="105"/>
  <c r="M1045" i="105" s="1"/>
  <c r="X1025" i="105"/>
  <c r="X1092" i="105"/>
  <c r="M1092" i="105" s="1"/>
  <c r="X1078" i="105"/>
  <c r="X1069" i="105"/>
  <c r="X1081" i="105"/>
  <c r="M1081" i="105" s="1"/>
  <c r="X3704" i="105"/>
  <c r="X1871" i="105"/>
  <c r="X3655" i="105"/>
  <c r="X2207" i="105"/>
  <c r="X1204" i="105"/>
  <c r="X3123" i="105"/>
  <c r="X2150" i="105"/>
  <c r="X3557" i="105"/>
  <c r="X2774" i="105"/>
  <c r="X1332" i="105"/>
  <c r="X3381" i="105"/>
  <c r="X3471" i="105"/>
  <c r="X1487" i="105"/>
  <c r="X3545" i="105"/>
  <c r="X3326" i="105"/>
  <c r="X2452" i="105"/>
  <c r="X3430" i="105"/>
  <c r="X2894" i="105"/>
  <c r="X3673" i="105"/>
  <c r="X3170" i="105"/>
  <c r="X3080" i="105"/>
  <c r="X2945" i="105"/>
  <c r="X1443" i="105"/>
  <c r="X3527" i="105"/>
  <c r="X2766" i="105"/>
  <c r="X1435" i="105"/>
  <c r="X3745" i="105"/>
  <c r="X1548" i="105"/>
  <c r="X2626" i="105"/>
  <c r="X3953" i="105"/>
  <c r="X3000" i="105"/>
  <c r="X2988" i="105"/>
  <c r="X3165" i="105"/>
  <c r="X2821" i="105"/>
  <c r="X3177" i="105"/>
  <c r="X3256" i="105"/>
  <c r="X2547" i="105"/>
  <c r="X2950" i="105"/>
  <c r="X3028" i="105"/>
  <c r="X1899" i="105"/>
  <c r="X2361" i="105"/>
  <c r="X3812" i="105"/>
  <c r="X2592" i="105"/>
  <c r="X1837" i="105"/>
  <c r="X3115" i="105"/>
  <c r="X2707" i="105"/>
  <c r="X1636" i="105"/>
  <c r="X3968" i="105"/>
  <c r="X2698" i="105"/>
  <c r="X2803" i="105"/>
  <c r="X3513" i="105"/>
  <c r="X2515" i="105"/>
  <c r="X2938" i="105"/>
  <c r="X3674" i="105"/>
  <c r="X3680" i="105"/>
  <c r="X3228" i="105"/>
  <c r="X3861" i="105"/>
  <c r="X3890" i="105"/>
  <c r="X2083" i="105"/>
  <c r="X1021" i="105"/>
  <c r="M1021" i="105" s="1"/>
  <c r="X1076" i="105"/>
  <c r="M1076" i="105" s="1"/>
  <c r="X1070" i="105"/>
  <c r="X1088" i="105"/>
  <c r="X1034" i="105"/>
  <c r="X1060" i="105"/>
  <c r="M1060" i="105" s="1"/>
  <c r="X3060" i="105"/>
  <c r="X1360" i="105"/>
  <c r="X3499" i="105"/>
  <c r="X1845" i="105"/>
  <c r="X3792" i="105"/>
  <c r="X3893" i="105"/>
  <c r="X2935" i="105"/>
  <c r="X3779" i="105"/>
  <c r="X3409" i="105"/>
  <c r="X2218" i="105"/>
  <c r="X3353" i="105"/>
  <c r="X2849" i="105"/>
  <c r="X1396" i="105"/>
  <c r="X3065" i="105"/>
  <c r="X2645" i="105"/>
  <c r="X2102" i="105"/>
  <c r="X4001" i="105"/>
  <c r="X3525" i="105"/>
  <c r="X2152" i="105"/>
  <c r="X2324" i="105"/>
  <c r="X3349" i="105"/>
  <c r="X2522" i="105"/>
  <c r="X3037" i="105"/>
  <c r="X3790" i="105"/>
  <c r="X2751" i="105"/>
  <c r="X2897" i="105"/>
  <c r="X3337" i="105"/>
  <c r="X1614" i="105"/>
  <c r="X1431" i="105"/>
  <c r="X3722" i="105"/>
  <c r="X2883" i="105"/>
  <c r="X1938" i="105"/>
  <c r="M1938" i="105" s="1"/>
  <c r="X3519" i="105"/>
  <c r="X2521" i="105"/>
  <c r="X1746" i="105"/>
  <c r="X3111" i="105"/>
  <c r="X1926" i="105"/>
  <c r="X2791" i="105"/>
  <c r="X3098" i="105"/>
  <c r="X2658" i="105"/>
  <c r="X2603" i="105"/>
  <c r="X3984" i="105"/>
  <c r="X2356" i="105"/>
  <c r="X2842" i="105"/>
  <c r="X3630" i="105"/>
  <c r="X2688" i="105"/>
  <c r="X1660" i="105"/>
  <c r="X3867" i="105"/>
  <c r="X2263" i="105"/>
  <c r="X1578" i="105"/>
  <c r="X3369" i="105"/>
  <c r="X3568" i="105"/>
  <c r="X2509" i="105"/>
  <c r="X3118" i="105"/>
  <c r="X2071" i="105"/>
  <c r="X3235" i="105"/>
  <c r="X3879" i="105"/>
  <c r="X3920" i="105"/>
  <c r="X1968" i="105"/>
  <c r="X3639" i="105"/>
  <c r="X3615" i="105"/>
  <c r="X1411" i="105"/>
  <c r="X3933" i="105"/>
  <c r="X2366" i="105"/>
  <c r="X1074" i="105"/>
  <c r="X1107" i="105"/>
  <c r="X1053" i="105"/>
  <c r="M1053" i="105" s="1"/>
  <c r="X1033" i="105"/>
  <c r="X1024" i="105"/>
  <c r="M1024" i="105" s="1"/>
  <c r="X1030" i="105"/>
  <c r="M1030" i="105" s="1"/>
  <c r="X2986" i="105"/>
  <c r="X3031" i="105"/>
  <c r="X1460" i="105"/>
  <c r="X3457" i="105"/>
  <c r="X2782" i="105"/>
  <c r="X3688" i="105"/>
  <c r="X3586" i="105"/>
  <c r="X2770" i="105"/>
  <c r="X3611" i="105"/>
  <c r="X3052" i="105"/>
  <c r="X2160" i="105"/>
  <c r="X3069" i="105"/>
  <c r="X3046" i="105"/>
  <c r="X2725" i="105"/>
  <c r="X3715" i="105"/>
  <c r="X3242" i="105"/>
  <c r="X1250" i="105"/>
  <c r="X3754" i="105"/>
  <c r="X3164" i="105"/>
  <c r="X1184" i="105"/>
  <c r="X3904" i="105"/>
  <c r="X2809" i="105"/>
  <c r="X1718" i="105"/>
  <c r="X2573" i="105"/>
  <c r="X3543" i="105"/>
  <c r="X2582" i="105"/>
  <c r="X3183" i="105"/>
  <c r="X3137" i="105"/>
  <c r="X2296" i="105"/>
  <c r="X3209" i="105"/>
  <c r="X3979" i="105"/>
  <c r="X2532" i="105"/>
  <c r="X2405" i="105"/>
  <c r="X3276" i="105"/>
  <c r="X2481" i="105"/>
  <c r="X1365" i="105"/>
  <c r="X3610" i="105"/>
  <c r="X3980" i="105"/>
  <c r="X3575" i="105"/>
  <c r="X3686" i="105"/>
  <c r="X1996" i="105"/>
  <c r="X2457" i="105"/>
  <c r="X3912" i="105"/>
  <c r="X2463" i="105"/>
  <c r="X1686" i="105"/>
  <c r="M1686" i="105" s="1"/>
  <c r="X3895" i="105"/>
  <c r="X2411" i="105"/>
  <c r="X2901" i="105"/>
  <c r="X3820" i="105"/>
  <c r="X3736" i="105"/>
  <c r="X2625" i="105"/>
  <c r="X2881" i="105"/>
  <c r="X3910" i="105"/>
  <c r="X3882" i="105"/>
  <c r="X2871" i="105"/>
  <c r="X1633" i="105"/>
  <c r="X1124" i="105"/>
  <c r="X3443" i="105"/>
  <c r="X3403" i="105"/>
  <c r="X1928" i="105"/>
  <c r="X3083" i="105"/>
  <c r="X3217" i="105"/>
  <c r="X2494" i="105"/>
  <c r="X3711" i="105"/>
  <c r="X3553" i="105"/>
  <c r="X1067" i="105"/>
  <c r="X1072" i="105"/>
  <c r="X1043" i="105"/>
  <c r="X1097" i="105"/>
  <c r="X3819" i="105"/>
  <c r="X2783" i="105"/>
  <c r="X3034" i="105"/>
  <c r="X3145" i="105"/>
  <c r="X1897" i="105"/>
  <c r="X3445" i="105"/>
  <c r="X3302" i="105"/>
  <c r="X2780" i="105"/>
  <c r="X3390" i="105"/>
  <c r="X2993" i="105"/>
  <c r="X2953" i="105"/>
  <c r="X3261" i="105"/>
  <c r="X2961" i="105"/>
  <c r="X2047" i="105"/>
  <c r="X3466" i="105"/>
  <c r="X2054" i="105"/>
  <c r="X2191" i="105"/>
  <c r="X3168" i="105"/>
  <c r="X3153" i="105"/>
  <c r="X1911" i="105"/>
  <c r="X3663" i="105"/>
  <c r="X3161" i="105"/>
  <c r="X2404" i="105"/>
  <c r="X2895" i="105"/>
  <c r="X3947" i="105"/>
  <c r="X2106" i="105"/>
  <c r="X2424" i="105"/>
  <c r="X2991" i="105"/>
  <c r="X1600" i="105"/>
  <c r="X2232" i="105"/>
  <c r="X3629" i="105"/>
  <c r="X2571" i="105"/>
  <c r="X2629" i="105"/>
  <c r="X3130" i="105"/>
  <c r="X2713" i="105"/>
  <c r="X2155" i="105"/>
  <c r="X3883" i="105"/>
  <c r="X2542" i="105"/>
  <c r="X1022" i="105"/>
  <c r="M1022" i="105" s="1"/>
  <c r="X1105" i="105"/>
  <c r="M1105" i="105" s="1"/>
  <c r="X1099" i="105"/>
  <c r="M1099" i="105" s="1"/>
  <c r="X1108" i="105"/>
  <c r="X3671" i="105"/>
  <c r="X2892" i="105"/>
  <c r="X3319" i="105"/>
  <c r="X3307" i="105"/>
  <c r="X2727" i="105"/>
  <c r="X3315" i="105"/>
  <c r="X3352" i="105"/>
  <c r="X1741" i="105"/>
  <c r="X3297" i="105"/>
  <c r="X2100" i="105"/>
  <c r="X3342" i="105"/>
  <c r="X3283" i="105"/>
  <c r="X1811" i="105"/>
  <c r="X3437" i="105"/>
  <c r="X3250" i="105"/>
  <c r="X1073" i="105"/>
  <c r="X1071" i="105"/>
  <c r="M1071" i="105" s="1"/>
  <c r="X1023" i="105"/>
  <c r="X3900" i="105"/>
  <c r="X3082" i="105"/>
  <c r="X3456" i="105"/>
  <c r="X3371" i="105"/>
  <c r="X1826" i="105"/>
  <c r="X3747" i="105"/>
  <c r="X3158" i="105"/>
  <c r="X2258" i="105"/>
  <c r="X3072" i="105"/>
  <c r="X2909" i="105"/>
  <c r="X2369" i="105"/>
  <c r="X3465" i="105"/>
  <c r="X2580" i="105"/>
  <c r="X3952" i="105"/>
  <c r="X3113" i="105"/>
  <c r="X2878" i="105"/>
  <c r="X2678" i="105"/>
  <c r="X3705" i="105"/>
  <c r="X2051" i="105"/>
  <c r="X3433" i="105"/>
  <c r="X3923" i="105"/>
  <c r="X3047" i="105"/>
  <c r="X3948" i="105"/>
  <c r="X2567" i="105"/>
  <c r="X2835" i="105"/>
  <c r="X1649" i="105"/>
  <c r="X3997" i="105"/>
  <c r="X2933" i="105"/>
  <c r="X1539" i="105"/>
  <c r="X3591" i="105"/>
  <c r="X3173" i="105"/>
  <c r="X2726" i="105"/>
  <c r="X3496" i="105"/>
  <c r="X3467" i="105"/>
  <c r="X3077" i="105"/>
  <c r="X3314" i="105"/>
  <c r="X3129" i="105"/>
  <c r="X2006" i="105"/>
  <c r="X3675" i="105"/>
  <c r="X3849" i="105"/>
  <c r="X1405" i="105"/>
  <c r="X2868" i="105"/>
  <c r="X3632" i="105"/>
  <c r="X3497" i="105"/>
  <c r="X1181" i="105"/>
  <c r="X3271" i="105"/>
  <c r="X2239" i="105"/>
  <c r="X2272" i="105"/>
  <c r="X3219" i="105"/>
  <c r="X2516" i="105"/>
  <c r="X3495" i="105"/>
  <c r="X2699" i="105"/>
  <c r="X2657" i="105"/>
  <c r="X3992" i="105"/>
  <c r="X1661" i="105"/>
  <c r="X2706" i="105"/>
  <c r="X3908" i="105"/>
  <c r="X3364" i="105"/>
  <c r="X2323" i="105"/>
  <c r="X2461" i="105"/>
  <c r="X1035" i="105"/>
  <c r="M1035" i="105" s="1"/>
  <c r="X1032" i="105"/>
  <c r="M1032" i="105" s="1"/>
  <c r="X1050" i="105"/>
  <c r="M1050" i="105" s="1"/>
  <c r="X1038" i="105"/>
  <c r="X3365" i="105"/>
  <c r="X3272" i="105"/>
  <c r="X2534" i="105"/>
  <c r="X3027" i="105"/>
  <c r="X2358" i="105"/>
  <c r="X3891" i="105"/>
  <c r="X3562" i="105"/>
  <c r="X2229" i="105"/>
  <c r="X3836" i="105"/>
  <c r="X2178" i="105"/>
  <c r="X3829" i="105"/>
  <c r="X2964" i="105"/>
  <c r="X1731" i="105"/>
  <c r="X3492" i="105"/>
  <c r="X3459" i="105"/>
  <c r="X3530" i="105"/>
  <c r="X3074" i="105"/>
  <c r="X3961" i="105"/>
  <c r="X2640" i="105"/>
  <c r="X2858" i="105"/>
  <c r="X3504" i="105"/>
  <c r="X2630" i="105"/>
  <c r="X2027" i="105"/>
  <c r="X3934" i="105"/>
  <c r="X3367" i="105"/>
  <c r="X2024" i="105"/>
  <c r="X3620" i="105"/>
  <c r="X2709" i="105"/>
  <c r="X1998" i="105"/>
  <c r="X3644" i="105"/>
  <c r="X3134" i="105"/>
  <c r="X2033" i="105"/>
  <c r="X2886" i="105"/>
  <c r="X3815" i="105"/>
  <c r="X2375" i="105"/>
  <c r="X3101" i="105"/>
  <c r="X3871" i="105"/>
  <c r="X3050" i="105"/>
  <c r="X3869" i="105"/>
  <c r="X3440" i="105"/>
  <c r="X1830" i="105"/>
  <c r="X3887" i="105"/>
  <c r="X3382" i="105"/>
  <c r="X2428" i="105"/>
  <c r="X1262" i="105"/>
  <c r="X3988" i="105"/>
  <c r="X1912" i="105"/>
  <c r="X2379" i="105"/>
  <c r="X3014" i="105"/>
  <c r="X3803" i="105"/>
  <c r="X3809" i="105"/>
  <c r="X2597" i="105"/>
  <c r="X2679" i="105"/>
  <c r="X3392" i="105"/>
  <c r="X2103" i="105"/>
  <c r="X1546" i="105"/>
  <c r="X2793" i="105"/>
  <c r="X3305" i="105"/>
  <c r="X3059" i="105"/>
  <c r="X3554" i="105"/>
  <c r="X3210" i="105"/>
  <c r="X2421" i="105"/>
  <c r="X3928" i="105"/>
  <c r="X3752" i="105"/>
  <c r="X1051" i="105"/>
  <c r="M1051" i="105" s="1"/>
  <c r="X1086" i="105"/>
  <c r="M1086" i="105" s="1"/>
  <c r="X1057" i="105"/>
  <c r="M1057" i="105" s="1"/>
  <c r="X1040" i="105"/>
  <c r="M1040" i="105" s="1"/>
  <c r="X1066" i="105"/>
  <c r="X3169" i="105"/>
  <c r="X3094" i="105"/>
  <c r="X2976" i="105"/>
  <c r="X2715" i="105"/>
  <c r="X1383" i="105"/>
  <c r="X3596" i="105"/>
  <c r="X3012" i="105"/>
  <c r="X3468" i="105"/>
  <c r="X3333" i="105"/>
  <c r="X2744" i="105"/>
  <c r="X3848" i="105"/>
  <c r="X3383" i="105"/>
  <c r="X2143" i="105"/>
  <c r="X1777" i="105"/>
  <c r="X2855" i="105"/>
  <c r="X2643" i="105"/>
  <c r="X2039" i="105"/>
  <c r="X3399" i="105"/>
  <c r="X3481" i="105"/>
  <c r="X2970" i="105"/>
  <c r="X3697" i="105"/>
  <c r="X2687" i="105"/>
  <c r="X2133" i="105"/>
  <c r="X3303" i="105"/>
  <c r="X3154" i="105"/>
  <c r="X2115" i="105"/>
  <c r="X3522" i="105"/>
  <c r="X1997" i="105"/>
  <c r="X3355" i="105"/>
  <c r="X3941" i="105"/>
  <c r="X3894" i="105"/>
  <c r="X1527" i="105"/>
  <c r="X3099" i="105"/>
  <c r="X3949" i="105"/>
  <c r="X1437" i="105"/>
  <c r="X3755" i="105"/>
  <c r="X3469" i="105"/>
  <c r="X1505" i="105"/>
  <c r="X3950" i="105"/>
  <c r="X2904" i="105"/>
  <c r="X3076" i="105"/>
  <c r="X3919" i="105"/>
  <c r="X3662" i="105"/>
  <c r="X2541" i="105"/>
  <c r="X2560" i="105"/>
  <c r="X3007" i="105"/>
  <c r="X3967" i="105"/>
  <c r="X2065" i="105"/>
  <c r="X3982" i="105"/>
  <c r="X2080" i="105"/>
  <c r="X3975" i="105"/>
  <c r="X3605" i="105"/>
  <c r="X2796" i="105"/>
  <c r="X2380" i="105"/>
  <c r="X2345" i="105"/>
  <c r="X2090" i="105"/>
  <c r="X2581" i="105"/>
  <c r="X3327" i="105"/>
  <c r="X1564" i="105"/>
  <c r="X3914" i="105"/>
  <c r="X3252" i="105"/>
  <c r="X2169" i="105"/>
  <c r="X2631" i="105"/>
  <c r="X3293" i="105"/>
  <c r="X1039" i="105"/>
  <c r="X1103" i="105"/>
  <c r="M1103" i="105" s="1"/>
  <c r="X1080" i="105"/>
  <c r="X1065" i="105"/>
  <c r="M1065" i="105" s="1"/>
  <c r="X1091" i="105"/>
  <c r="M1091" i="105" s="1"/>
  <c r="X2875" i="105"/>
  <c r="X2984" i="105"/>
  <c r="X3983" i="105"/>
  <c r="X3670" i="105"/>
  <c r="X2918" i="105"/>
  <c r="X3798" i="105"/>
  <c r="X3537" i="105"/>
  <c r="X3626" i="105"/>
  <c r="X2872" i="105"/>
  <c r="X1734" i="105"/>
  <c r="X3965" i="105"/>
  <c r="X2778" i="105"/>
  <c r="X1280" i="105"/>
  <c r="X2820" i="105"/>
  <c r="X3320" i="105"/>
  <c r="X1775" i="105"/>
  <c r="X2322" i="105"/>
  <c r="X3196" i="105"/>
  <c r="X1658" i="105"/>
  <c r="X1448" i="105"/>
  <c r="X3533" i="105"/>
  <c r="X2844" i="105"/>
  <c r="X3839" i="105"/>
  <c r="X3786" i="105"/>
  <c r="X3725" i="105"/>
  <c r="X2583" i="105"/>
  <c r="X3240" i="105"/>
  <c r="X2550" i="105"/>
  <c r="X2085" i="105"/>
  <c r="X3830" i="105"/>
  <c r="X3855" i="105"/>
  <c r="X2388" i="105"/>
  <c r="X3976" i="105"/>
  <c r="X3789" i="105"/>
  <c r="X1985" i="105"/>
  <c r="X3679" i="105"/>
  <c r="X2939" i="105"/>
  <c r="X2372" i="105"/>
  <c r="X3448" i="105"/>
  <c r="X2804" i="105"/>
  <c r="X1839" i="105"/>
  <c r="X3299" i="105"/>
  <c r="X3647" i="105"/>
  <c r="X1925" i="105"/>
  <c r="X2806" i="105"/>
  <c r="X3357" i="105"/>
  <c r="X2089" i="105"/>
  <c r="X2524" i="105"/>
  <c r="X2995" i="105"/>
  <c r="X3097" i="105"/>
  <c r="X3550" i="105"/>
  <c r="X2476" i="105"/>
  <c r="X1550" i="105"/>
  <c r="X3834" i="105"/>
  <c r="X1894" i="105"/>
  <c r="X2113" i="105"/>
  <c r="X3816" i="105"/>
  <c r="X3048" i="105"/>
  <c r="X2619" i="105"/>
  <c r="X2425" i="105"/>
  <c r="X3227" i="105"/>
  <c r="X1983" i="105"/>
  <c r="X3582" i="105"/>
  <c r="X3215" i="105"/>
  <c r="X3628" i="105"/>
  <c r="X1252" i="105"/>
  <c r="X2365" i="105"/>
  <c r="X2517" i="105"/>
  <c r="X2020" i="105"/>
  <c r="X3434" i="105"/>
  <c r="X1751" i="105"/>
  <c r="X1675" i="105"/>
  <c r="X3110" i="105"/>
  <c r="X2627" i="105"/>
  <c r="X3918" i="105"/>
  <c r="X3951" i="105"/>
  <c r="X3040" i="105"/>
  <c r="X1519" i="105"/>
  <c r="X1456" i="105"/>
  <c r="X3619" i="105"/>
  <c r="X2105" i="105"/>
  <c r="X2565" i="105"/>
  <c r="X3245" i="105"/>
  <c r="X2852" i="105"/>
  <c r="X2818" i="105"/>
  <c r="X2176" i="105"/>
  <c r="X1223" i="105"/>
  <c r="X2192" i="105"/>
  <c r="X1324" i="105"/>
  <c r="X3742" i="105"/>
  <c r="X1261" i="105"/>
  <c r="X1310" i="105"/>
  <c r="X3325" i="105"/>
  <c r="X2333" i="105"/>
  <c r="X2940" i="105"/>
  <c r="X2952" i="105"/>
  <c r="X1615" i="105"/>
  <c r="X1239" i="105"/>
  <c r="X3340" i="105"/>
  <c r="X2109" i="105"/>
  <c r="X2382" i="105"/>
  <c r="X1305" i="105"/>
  <c r="X2763" i="105"/>
  <c r="X2003" i="105"/>
  <c r="X1450" i="105"/>
  <c r="X2181" i="105"/>
  <c r="X3412" i="105"/>
  <c r="X1174" i="105"/>
  <c r="X1247" i="105"/>
  <c r="X1479" i="105"/>
  <c r="X2140" i="105"/>
  <c r="X1393" i="105"/>
  <c r="X1648" i="105"/>
  <c r="X2518" i="105"/>
  <c r="X1183" i="105"/>
  <c r="X1579" i="105"/>
  <c r="X1158" i="105"/>
  <c r="X2290" i="105"/>
  <c r="X1886" i="105"/>
  <c r="X3131" i="105"/>
  <c r="X2283" i="105"/>
  <c r="X3966" i="105"/>
  <c r="X2512" i="105"/>
  <c r="X1558" i="105"/>
  <c r="X2530" i="105"/>
  <c r="X2175" i="105"/>
  <c r="X1803" i="105"/>
  <c r="X1582" i="105"/>
  <c r="X1770" i="105"/>
  <c r="M1770" i="105" s="1"/>
  <c r="X2606" i="105"/>
  <c r="X1400" i="105"/>
  <c r="X1804" i="105"/>
  <c r="X3286" i="105"/>
  <c r="X2148" i="105"/>
  <c r="X1486" i="105"/>
  <c r="X1719" i="105"/>
  <c r="X2792" i="105"/>
  <c r="X3107" i="105"/>
  <c r="X1432" i="105"/>
  <c r="X1313" i="105"/>
  <c r="X2298" i="105"/>
  <c r="X1117" i="105"/>
  <c r="X1619" i="105"/>
  <c r="X3201" i="105"/>
  <c r="X1924" i="105"/>
  <c r="X1210" i="105"/>
  <c r="X2896" i="105"/>
  <c r="X1463" i="105"/>
  <c r="X3194" i="105"/>
  <c r="X3257" i="105"/>
  <c r="X2132" i="105"/>
  <c r="X1843" i="105"/>
  <c r="X3344" i="105"/>
  <c r="X2739" i="105"/>
  <c r="X1756" i="105"/>
  <c r="X2767" i="105"/>
  <c r="X3358" i="105"/>
  <c r="X1705" i="105"/>
  <c r="X3225" i="105"/>
  <c r="X2655" i="105"/>
  <c r="X3761" i="105"/>
  <c r="X2529" i="105"/>
  <c r="X2587" i="105"/>
  <c r="X3498" i="105"/>
  <c r="X1965" i="105"/>
  <c r="X3721" i="105"/>
  <c r="X3157" i="105"/>
  <c r="X2095" i="105"/>
  <c r="X2243" i="105"/>
  <c r="X2960" i="105"/>
  <c r="X1638" i="105"/>
  <c r="X1602" i="105"/>
  <c r="X1688" i="105"/>
  <c r="X1170" i="105"/>
  <c r="X1518" i="105"/>
  <c r="X2922" i="105"/>
  <c r="X1961" i="105"/>
  <c r="X1268" i="105"/>
  <c r="X3191" i="105"/>
  <c r="X1625" i="105"/>
  <c r="X1508" i="105"/>
  <c r="X1304" i="105"/>
  <c r="X2198" i="105"/>
  <c r="X1153" i="105"/>
  <c r="X1215" i="105"/>
  <c r="X2474" i="105"/>
  <c r="X2400" i="105"/>
  <c r="X1451" i="105"/>
  <c r="X2981" i="105"/>
  <c r="X1593" i="105"/>
  <c r="X1620" i="105"/>
  <c r="X2478" i="105"/>
  <c r="X2025" i="105"/>
  <c r="X2261" i="105"/>
  <c r="X1937" i="105"/>
  <c r="X1385" i="105"/>
  <c r="X2285" i="105"/>
  <c r="X2716" i="105"/>
  <c r="X1577" i="105"/>
  <c r="X2924" i="105"/>
  <c r="X1303" i="105"/>
  <c r="X3738" i="105"/>
  <c r="X1697" i="105"/>
  <c r="X1522" i="105"/>
  <c r="X1200" i="105"/>
  <c r="X2884" i="105"/>
  <c r="X2480" i="105"/>
  <c r="X1827" i="105"/>
  <c r="X1841" i="105"/>
  <c r="X1242" i="105"/>
  <c r="X1696" i="105"/>
  <c r="X1382" i="105"/>
  <c r="X3493" i="105"/>
  <c r="X1932" i="105"/>
  <c r="X1544" i="105"/>
  <c r="X1728" i="105"/>
  <c r="X3818" i="105"/>
  <c r="X1466" i="105"/>
  <c r="X1832" i="105"/>
  <c r="X2294" i="105"/>
  <c r="X1225" i="105"/>
  <c r="X3171" i="105"/>
  <c r="X3150" i="105"/>
  <c r="X3483" i="105"/>
  <c r="X3379" i="105"/>
  <c r="X2336" i="105"/>
  <c r="X1545" i="105"/>
  <c r="X3634" i="105"/>
  <c r="X1772" i="105"/>
  <c r="X3370" i="105"/>
  <c r="X2215" i="105"/>
  <c r="X1312" i="105"/>
  <c r="X1606" i="105"/>
  <c r="X2790" i="105"/>
  <c r="X3348" i="105"/>
  <c r="X3013" i="105"/>
  <c r="X3822" i="105"/>
  <c r="X1529" i="105"/>
  <c r="X2905" i="105"/>
  <c r="X2447" i="105"/>
  <c r="X3846" i="105"/>
  <c r="X1604" i="105"/>
  <c r="X1557" i="105"/>
  <c r="X1695" i="105"/>
  <c r="X3281" i="105"/>
  <c r="X3749" i="105"/>
  <c r="X1408" i="105"/>
  <c r="X2443" i="105"/>
  <c r="X2795" i="105"/>
  <c r="X2823" i="105"/>
  <c r="X2449" i="105"/>
  <c r="X3195" i="105"/>
  <c r="X3304" i="105"/>
  <c r="X3793" i="105"/>
  <c r="X1327" i="105"/>
  <c r="X1551" i="105"/>
  <c r="X2121" i="105"/>
  <c r="X1570" i="105"/>
  <c r="X1402" i="105"/>
  <c r="X3797" i="105"/>
  <c r="X1876" i="105"/>
  <c r="X1224" i="105"/>
  <c r="X1501" i="105"/>
  <c r="X2934" i="105"/>
  <c r="X2010" i="105"/>
  <c r="X1201" i="105"/>
  <c r="X1603" i="105"/>
  <c r="X2082" i="105"/>
  <c r="X2321" i="105"/>
  <c r="X2119" i="105"/>
  <c r="X1624" i="105"/>
  <c r="X2548" i="105"/>
  <c r="X1865" i="105"/>
  <c r="X2915" i="105"/>
  <c r="X1148" i="105"/>
  <c r="X2096" i="105"/>
  <c r="X3702" i="105"/>
  <c r="X2022" i="105"/>
  <c r="X1873" i="105"/>
  <c r="X1476" i="105"/>
  <c r="X2287" i="105"/>
  <c r="X2340" i="105"/>
  <c r="X3601" i="105"/>
  <c r="X3128" i="105"/>
  <c r="X1856" i="105"/>
  <c r="X1227" i="105"/>
  <c r="X3808" i="105"/>
  <c r="X1401" i="105"/>
  <c r="X1565" i="105"/>
  <c r="X3067" i="105"/>
  <c r="X2562" i="105"/>
  <c r="X2397" i="105"/>
  <c r="X1810" i="105"/>
  <c r="X1754" i="105"/>
  <c r="X1919" i="105"/>
  <c r="X1523" i="105"/>
  <c r="X2016" i="105"/>
  <c r="X3386" i="105"/>
  <c r="X2415" i="105"/>
  <c r="X3881" i="105"/>
  <c r="X1950" i="105"/>
  <c r="X1621" i="105"/>
  <c r="X2364" i="105"/>
  <c r="X2300" i="105"/>
  <c r="X2035" i="105"/>
  <c r="X1175" i="105"/>
  <c r="X2127" i="105"/>
  <c r="X1433" i="105"/>
  <c r="X2249" i="105"/>
  <c r="X2968" i="105"/>
  <c r="X3151" i="105"/>
  <c r="X3653" i="105"/>
  <c r="X3015" i="105"/>
  <c r="X3969" i="105"/>
  <c r="X1493" i="105"/>
  <c r="X2384" i="105"/>
  <c r="X3996" i="105"/>
  <c r="X1499" i="105"/>
  <c r="X2492" i="105"/>
  <c r="X2618" i="105"/>
  <c r="X2275" i="105"/>
  <c r="X3603" i="105"/>
  <c r="X2472" i="105"/>
  <c r="X2200" i="105"/>
  <c r="X3560" i="105"/>
  <c r="X1356" i="105"/>
  <c r="X3193" i="105"/>
  <c r="X3167" i="105"/>
  <c r="X1907" i="105"/>
  <c r="M1907" i="105" s="1"/>
  <c r="X3735" i="105"/>
  <c r="X3218" i="105"/>
  <c r="X2182" i="105"/>
  <c r="X1788" i="105"/>
  <c r="X2068" i="105"/>
  <c r="X2604" i="105"/>
  <c r="X3429" i="105"/>
  <c r="X1294" i="105"/>
  <c r="X2040" i="105"/>
  <c r="X1421" i="105"/>
  <c r="X2802" i="105"/>
  <c r="X1670" i="105"/>
  <c r="X2448" i="105"/>
  <c r="X2973" i="105"/>
  <c r="X1634" i="105"/>
  <c r="X1164" i="105"/>
  <c r="X1338" i="105"/>
  <c r="X1381" i="105"/>
  <c r="X2210" i="105"/>
  <c r="X1715" i="105"/>
  <c r="X2099" i="105"/>
  <c r="X2344" i="105"/>
  <c r="X1516" i="105"/>
  <c r="X3121" i="105"/>
  <c r="X1458" i="105"/>
  <c r="X1329" i="105"/>
  <c r="X3088" i="105"/>
  <c r="X2306" i="105"/>
  <c r="X2810" i="105"/>
  <c r="X3814" i="105"/>
  <c r="X2376" i="105"/>
  <c r="X2502" i="105"/>
  <c r="X1623" i="105"/>
  <c r="X2843" i="105"/>
  <c r="X3249" i="105"/>
  <c r="X1549" i="105"/>
  <c r="X1475" i="105"/>
  <c r="X1163" i="105"/>
  <c r="X1641" i="105"/>
  <c r="X3023" i="105"/>
  <c r="X1642" i="105"/>
  <c r="X2031" i="105"/>
  <c r="X1167" i="105"/>
  <c r="X3590" i="105"/>
  <c r="X2748" i="105"/>
  <c r="X1372" i="105"/>
  <c r="X2276" i="105"/>
  <c r="X3555" i="105"/>
  <c r="X1673" i="105"/>
  <c r="X2777" i="105"/>
  <c r="X3487" i="105"/>
  <c r="X1732" i="105"/>
  <c r="X1806" i="105"/>
  <c r="X1900" i="105"/>
  <c r="X2233" i="105"/>
  <c r="X1861" i="105"/>
  <c r="X3517" i="105"/>
  <c r="X3402" i="105"/>
  <c r="X1335" i="105"/>
  <c r="X2318" i="105"/>
  <c r="M2318" i="105" s="1"/>
  <c r="X1166" i="105"/>
  <c r="X1768" i="105"/>
  <c r="X3938" i="105"/>
  <c r="X1263" i="105"/>
  <c r="X1062" i="105"/>
  <c r="X2179" i="105"/>
  <c r="X2641" i="105"/>
  <c r="X3255" i="105"/>
  <c r="X3472" i="105"/>
  <c r="X3743" i="105"/>
  <c r="X1769" i="105"/>
  <c r="X1717" i="105"/>
  <c r="X3423" i="105"/>
  <c r="X2136" i="105"/>
  <c r="X2622" i="105"/>
  <c r="X1520" i="105"/>
  <c r="X2330" i="105"/>
  <c r="M2330" i="105" s="1"/>
  <c r="X3646" i="105"/>
  <c r="X1553" i="105"/>
  <c r="X3577" i="105"/>
  <c r="X3248" i="105"/>
  <c r="X1484" i="105"/>
  <c r="X2434" i="105"/>
  <c r="X3231" i="105"/>
  <c r="X2714" i="105"/>
  <c r="X3835" i="105"/>
  <c r="X2137" i="105"/>
  <c r="X1146" i="105"/>
  <c r="X3987" i="105"/>
  <c r="X1290" i="105"/>
  <c r="X3087" i="105"/>
  <c r="X2672" i="105"/>
  <c r="X3387" i="105"/>
  <c r="X2331" i="105"/>
  <c r="X1220" i="105"/>
  <c r="X1118" i="105"/>
  <c r="X1526" i="105"/>
  <c r="X2591" i="105"/>
  <c r="X1528" i="105"/>
  <c r="X1240" i="105"/>
  <c r="X2343" i="105"/>
  <c r="X3005" i="105"/>
  <c r="X3649" i="105"/>
  <c r="X1297" i="105"/>
  <c r="X1154" i="105"/>
  <c r="X1618" i="105"/>
  <c r="X1320" i="105"/>
  <c r="X1908" i="105"/>
  <c r="X1368" i="105"/>
  <c r="X1498" i="105"/>
  <c r="X1510" i="105"/>
  <c r="X3311" i="105"/>
  <c r="X1454" i="105"/>
  <c r="X1678" i="105"/>
  <c r="X2865" i="105"/>
  <c r="X1993" i="105"/>
  <c r="X1598" i="105"/>
  <c r="X1307" i="105"/>
  <c r="X2956" i="105"/>
  <c r="X2721" i="105"/>
  <c r="X1264" i="105"/>
  <c r="X2266" i="105"/>
  <c r="X2666" i="105"/>
  <c r="X3700" i="105"/>
  <c r="X2124" i="105"/>
  <c r="X3885" i="105"/>
  <c r="X1852" i="105"/>
  <c r="X2723" i="105"/>
  <c r="X2752" i="105"/>
  <c r="X2864" i="105"/>
  <c r="X2216" i="105"/>
  <c r="X3359" i="105"/>
  <c r="X2839" i="105"/>
  <c r="X3573" i="105"/>
  <c r="X2957" i="105"/>
  <c r="X3039" i="105"/>
  <c r="X1851" i="105"/>
  <c r="X2079" i="105"/>
  <c r="X2392" i="105"/>
  <c r="X1300" i="105"/>
  <c r="X2269" i="105"/>
  <c r="X3897" i="105"/>
  <c r="X1914" i="105"/>
  <c r="X3723" i="105"/>
  <c r="X1416" i="105"/>
  <c r="X1251" i="105"/>
  <c r="X1767" i="105"/>
  <c r="X3678" i="105"/>
  <c r="X1113" i="105"/>
  <c r="X2762" i="105"/>
  <c r="X1063" i="105"/>
  <c r="M1063" i="105" s="1"/>
  <c r="X3536" i="105"/>
  <c r="X2545" i="105"/>
  <c r="X3149" i="105"/>
  <c r="X3187" i="105"/>
  <c r="X2789" i="105"/>
  <c r="X1681" i="105"/>
  <c r="X3851" i="105"/>
  <c r="X2403" i="105"/>
  <c r="X3817" i="105"/>
  <c r="X3791" i="105"/>
  <c r="X2677" i="105"/>
  <c r="X1858" i="105"/>
  <c r="X3275" i="105"/>
  <c r="X2450" i="105"/>
  <c r="X2963" i="105"/>
  <c r="X3444" i="105"/>
  <c r="X2438" i="105"/>
  <c r="X3981" i="105"/>
  <c r="X2337" i="105"/>
  <c r="X1470" i="105"/>
  <c r="X1700" i="105"/>
  <c r="X1388" i="105"/>
  <c r="X1890" i="105"/>
  <c r="X2978" i="105"/>
  <c r="X2815" i="105"/>
  <c r="X2357" i="105"/>
  <c r="X1889" i="105"/>
  <c r="M1889" i="105" s="1"/>
  <c r="X1538" i="105"/>
  <c r="X3777" i="105"/>
  <c r="X1587" i="105"/>
  <c r="X3957" i="105"/>
  <c r="X3287" i="105"/>
  <c r="X2910" i="105"/>
  <c r="X3341" i="105"/>
  <c r="X3301" i="105"/>
  <c r="X2722" i="105"/>
  <c r="X1693" i="105"/>
  <c r="X1481" i="105"/>
  <c r="X2588" i="105"/>
  <c r="X2609" i="105"/>
  <c r="X3214" i="105"/>
  <c r="X2093" i="105"/>
  <c r="M2093" i="105" s="1"/>
  <c r="X1237" i="105"/>
  <c r="X2585" i="105"/>
  <c r="X1818" i="105"/>
  <c r="X1488" i="105"/>
  <c r="X1259" i="105"/>
  <c r="X2599" i="105"/>
  <c r="X2807" i="105"/>
  <c r="X1990" i="105"/>
  <c r="X1404" i="105"/>
  <c r="X1883" i="105"/>
  <c r="X1190" i="105"/>
  <c r="X1982" i="105"/>
  <c r="X3021" i="105"/>
  <c r="X2635" i="105"/>
  <c r="X1969" i="105"/>
  <c r="X1940" i="105"/>
  <c r="M1940" i="105" s="1"/>
  <c r="X1392" i="105"/>
  <c r="X1111" i="105"/>
  <c r="X2075" i="105"/>
  <c r="X2212" i="105"/>
  <c r="X1821" i="105"/>
  <c r="X3729" i="105"/>
  <c r="X1285" i="105"/>
  <c r="X2536" i="105"/>
  <c r="X1689" i="105"/>
  <c r="X1747" i="105"/>
  <c r="X3045" i="105"/>
  <c r="X1512" i="105"/>
  <c r="X3852" i="105"/>
  <c r="X2063" i="105"/>
  <c r="X2066" i="105"/>
  <c r="X2459" i="105"/>
  <c r="X1723" i="105"/>
  <c r="X1318" i="105"/>
  <c r="X2374" i="105"/>
  <c r="X1100" i="105"/>
  <c r="X3360" i="105"/>
  <c r="X2642" i="105"/>
  <c r="X1674" i="105"/>
  <c r="X1951" i="105"/>
  <c r="X2664" i="105"/>
  <c r="X2146" i="105"/>
  <c r="X3865" i="105"/>
  <c r="X3770" i="105"/>
  <c r="X1270" i="105"/>
  <c r="X3764" i="105"/>
  <c r="X3937" i="105"/>
  <c r="X3654" i="105"/>
  <c r="X2812" i="105"/>
  <c r="X2504" i="105"/>
  <c r="X1885" i="105"/>
  <c r="X3244" i="105"/>
  <c r="X1563" i="105"/>
  <c r="X3719" i="105"/>
  <c r="X3207" i="105"/>
  <c r="X1348" i="105"/>
  <c r="X1906" i="105"/>
  <c r="X2050" i="105"/>
  <c r="X1702" i="105"/>
  <c r="X1457" i="105"/>
  <c r="X2112" i="105"/>
  <c r="X1151" i="105"/>
  <c r="X2221" i="105"/>
  <c r="X3441" i="105"/>
  <c r="X3421" i="105"/>
  <c r="X2491" i="105"/>
  <c r="X2189" i="105"/>
  <c r="X2236" i="105"/>
  <c r="X1244" i="105"/>
  <c r="X3959" i="105"/>
  <c r="X2001" i="105"/>
  <c r="X1650" i="105"/>
  <c r="X2533" i="105"/>
  <c r="X3924" i="105"/>
  <c r="X1977" i="105"/>
  <c r="X1168" i="105"/>
  <c r="X1987" i="105"/>
  <c r="X2172" i="105"/>
  <c r="X2737" i="105"/>
  <c r="X2026" i="105"/>
  <c r="X1326" i="105"/>
  <c r="X1664" i="105"/>
  <c r="X2499" i="105"/>
  <c r="X3526" i="105"/>
  <c r="X2441" i="105"/>
  <c r="X2078" i="105"/>
  <c r="X2307" i="105"/>
  <c r="X1156" i="105"/>
  <c r="X3119" i="105"/>
  <c r="X2416" i="105"/>
  <c r="X1231" i="105"/>
  <c r="X2689" i="105"/>
  <c r="X1815" i="105"/>
  <c r="X2018" i="105"/>
  <c r="X3692" i="105"/>
  <c r="X1877" i="105"/>
  <c r="X2528" i="105"/>
  <c r="X1311" i="105"/>
  <c r="X2574" i="105"/>
  <c r="X3018" i="105"/>
  <c r="X3650" i="105"/>
  <c r="X1428" i="105"/>
  <c r="X1234" i="105"/>
  <c r="X1947" i="105"/>
  <c r="X1217" i="105"/>
  <c r="X1236" i="105"/>
  <c r="X2061" i="105"/>
  <c r="X2042" i="105"/>
  <c r="X1334" i="105"/>
  <c r="X1537" i="105"/>
  <c r="X1825" i="105"/>
  <c r="X1275" i="105"/>
  <c r="X3716" i="105"/>
  <c r="X2948" i="105"/>
  <c r="X1197" i="105"/>
  <c r="X3063" i="105"/>
  <c r="X2170" i="105"/>
  <c r="X1465" i="105"/>
  <c r="X2549" i="105"/>
  <c r="X2064" i="105"/>
  <c r="X1098" i="105"/>
  <c r="M1098" i="105" s="1"/>
  <c r="X3691" i="105"/>
  <c r="X1291" i="105"/>
  <c r="X3147" i="105"/>
  <c r="X3064" i="105"/>
  <c r="X1562" i="105"/>
  <c r="X1496" i="105"/>
  <c r="X3376" i="105"/>
  <c r="X3602" i="105"/>
  <c r="X1609" i="105"/>
  <c r="X3840" i="105"/>
  <c r="X3785" i="105"/>
  <c r="X3782" i="105"/>
  <c r="X2036" i="105"/>
  <c r="X3898" i="105"/>
  <c r="X3896" i="105"/>
  <c r="X2413" i="105"/>
  <c r="X2362" i="105"/>
  <c r="X2496" i="105"/>
  <c r="X3616" i="105"/>
  <c r="X3033" i="105"/>
  <c r="X2427" i="105"/>
  <c r="X2407" i="105"/>
  <c r="X1182" i="105"/>
  <c r="X1314" i="105"/>
  <c r="X2074" i="105"/>
  <c r="X1364" i="105"/>
  <c r="X1191" i="105"/>
  <c r="X1787" i="105"/>
  <c r="X1344" i="105"/>
  <c r="X2279" i="105"/>
  <c r="X1287" i="105"/>
  <c r="X1173" i="105"/>
  <c r="X1027" i="105"/>
  <c r="X3870" i="105"/>
  <c r="X3694" i="105"/>
  <c r="X3695" i="105"/>
  <c r="X3109" i="105"/>
  <c r="X3378" i="105"/>
  <c r="X3907" i="105"/>
  <c r="X3588" i="105"/>
  <c r="X3794" i="105"/>
  <c r="X2396" i="105"/>
  <c r="X2691" i="105"/>
  <c r="X3238" i="105"/>
  <c r="X3703" i="105"/>
  <c r="X2561" i="105"/>
  <c r="X3850" i="105"/>
  <c r="X2028" i="105"/>
  <c r="X3727" i="105"/>
  <c r="X2048" i="105"/>
  <c r="X2013" i="105"/>
  <c r="X3676" i="105"/>
  <c r="X2171" i="105"/>
  <c r="X1552" i="105"/>
  <c r="X2313" i="105"/>
  <c r="X1426" i="105"/>
  <c r="X2634" i="105"/>
  <c r="X2683" i="105"/>
  <c r="X1846" i="105"/>
  <c r="X2347" i="105"/>
  <c r="X1543" i="105"/>
  <c r="X3233" i="105"/>
  <c r="X2019" i="105"/>
  <c r="X1632" i="105"/>
  <c r="X1473" i="105"/>
  <c r="X1256" i="105"/>
  <c r="X1574" i="105"/>
  <c r="X2998" i="105"/>
  <c r="X1140" i="105"/>
  <c r="X2724" i="105"/>
  <c r="X3296" i="105"/>
  <c r="X1629" i="105"/>
  <c r="M1629" i="105" s="1"/>
  <c r="X1189" i="105"/>
  <c r="X2923" i="105"/>
  <c r="X3757" i="105"/>
  <c r="X1222" i="105"/>
  <c r="X1893" i="105"/>
  <c r="X1802" i="105"/>
  <c r="X1351" i="105"/>
  <c r="X3451" i="105"/>
  <c r="X2162" i="105"/>
  <c r="X3558" i="105"/>
  <c r="X3138" i="105"/>
  <c r="X1791" i="105"/>
  <c r="X2668" i="105"/>
  <c r="X1645" i="105"/>
  <c r="X1495" i="105"/>
  <c r="M1495" i="105" s="1"/>
  <c r="X2485" i="105"/>
  <c r="X2614" i="105"/>
  <c r="X2841" i="105"/>
  <c r="X2799" i="105"/>
  <c r="X2126" i="105"/>
  <c r="X1309" i="105"/>
  <c r="X2410" i="105"/>
  <c r="X2920" i="105"/>
  <c r="X2833" i="105"/>
  <c r="X3204" i="105"/>
  <c r="X2254" i="105"/>
  <c r="M2254" i="105" s="1"/>
  <c r="X1647" i="105"/>
  <c r="X2238" i="105"/>
  <c r="X3095" i="105"/>
  <c r="X3666" i="105"/>
  <c r="X2341" i="105"/>
  <c r="X1367" i="105"/>
  <c r="X2052" i="105"/>
  <c r="X3546" i="105"/>
  <c r="X1317" i="105"/>
  <c r="X2568" i="105"/>
  <c r="X3642" i="105"/>
  <c r="X2890" i="105"/>
  <c r="X1583" i="105"/>
  <c r="X1952" i="105"/>
  <c r="X1341" i="105"/>
  <c r="X1412" i="105"/>
  <c r="X1489" i="105"/>
  <c r="X2030" i="105"/>
  <c r="X1209" i="105"/>
  <c r="X3205" i="105"/>
  <c r="X3751" i="105"/>
  <c r="X3858" i="105"/>
  <c r="X3289" i="105"/>
  <c r="X3709" i="105"/>
  <c r="X3574" i="105"/>
  <c r="X3945" i="105"/>
  <c r="X2951" i="105"/>
  <c r="X1712" i="105"/>
  <c r="X3805" i="105"/>
  <c r="X3925" i="105"/>
  <c r="X3258" i="105"/>
  <c r="X2926" i="105"/>
  <c r="X2505" i="105"/>
  <c r="X2281" i="105"/>
  <c r="X3427" i="105"/>
  <c r="X3661" i="105"/>
  <c r="X3051" i="105"/>
  <c r="X3927" i="105"/>
  <c r="X3592" i="105"/>
  <c r="X2247" i="105"/>
  <c r="X3788" i="105"/>
  <c r="X2824" i="105"/>
  <c r="X3431" i="105"/>
  <c r="X2241" i="105"/>
  <c r="X2377" i="105"/>
  <c r="X3658" i="105"/>
  <c r="X1503" i="105"/>
  <c r="X1555" i="105"/>
  <c r="X1159" i="105"/>
  <c r="X1880" i="105"/>
  <c r="X2906" i="105"/>
  <c r="X1211" i="105"/>
  <c r="X1471" i="105"/>
  <c r="X2586" i="105"/>
  <c r="X1978" i="105"/>
  <c r="X1442" i="105"/>
  <c r="X3474" i="105"/>
  <c r="X3288" i="105"/>
  <c r="X1221" i="105"/>
  <c r="X1246" i="105"/>
  <c r="X3811" i="105"/>
  <c r="X2327" i="105"/>
  <c r="X3508" i="105"/>
  <c r="X2194" i="105"/>
  <c r="X3300" i="105"/>
  <c r="X1901" i="105"/>
  <c r="X2519" i="105"/>
  <c r="X3003" i="105"/>
  <c r="X1271" i="105"/>
  <c r="X2351" i="105"/>
  <c r="X1430" i="105"/>
  <c r="X2578" i="105"/>
  <c r="X2526" i="105"/>
  <c r="X2564" i="105"/>
  <c r="X2309" i="105"/>
  <c r="X1698" i="105"/>
  <c r="X1758" i="105"/>
  <c r="X3824" i="105"/>
  <c r="X1729" i="105"/>
  <c r="X1945" i="105"/>
  <c r="X3011" i="105"/>
  <c r="X2277" i="105"/>
  <c r="X2246" i="105"/>
  <c r="X2301" i="105"/>
  <c r="X3774" i="105"/>
  <c r="X2473" i="105"/>
  <c r="X1627" i="105"/>
  <c r="X1611" i="105"/>
  <c r="X3066" i="105"/>
  <c r="X1337" i="105"/>
  <c r="X2475" i="105"/>
  <c r="X2740" i="105"/>
  <c r="X2303" i="105"/>
  <c r="X1842" i="105"/>
  <c r="X3438" i="105"/>
  <c r="X3122" i="105"/>
  <c r="X1816" i="105"/>
  <c r="X1352" i="105"/>
  <c r="X1677" i="105"/>
  <c r="X1761" i="105"/>
  <c r="X1468" i="105"/>
  <c r="X1744" i="105"/>
  <c r="X1464" i="105"/>
  <c r="X1258" i="105"/>
  <c r="X2652" i="105"/>
  <c r="X2794" i="105"/>
  <c r="X1795" i="105"/>
  <c r="X3821" i="105"/>
  <c r="X3009" i="105"/>
  <c r="X3778" i="105"/>
  <c r="X3185" i="105"/>
  <c r="X3001" i="105"/>
  <c r="X3136" i="105"/>
  <c r="X3841" i="105"/>
  <c r="X2508" i="105"/>
  <c r="X2667" i="105"/>
  <c r="X3346" i="105"/>
  <c r="X1635" i="105"/>
  <c r="X2145" i="105"/>
  <c r="X1895" i="105"/>
  <c r="X3681" i="105"/>
  <c r="X2252" i="105"/>
  <c r="X3290" i="105"/>
  <c r="X3479" i="105"/>
  <c r="X1805" i="105"/>
  <c r="X3589" i="105"/>
  <c r="X1135" i="105"/>
  <c r="X1559" i="105"/>
  <c r="X2203" i="105"/>
  <c r="X3277" i="105"/>
  <c r="X1380" i="105"/>
  <c r="X2456" i="105"/>
  <c r="X2044" i="105"/>
  <c r="X1949" i="105"/>
  <c r="X2576" i="105"/>
  <c r="X1238" i="105"/>
  <c r="X2882" i="105"/>
  <c r="X1276" i="105"/>
  <c r="X1954" i="105"/>
  <c r="X1469" i="105"/>
  <c r="X2572" i="105"/>
  <c r="X3669" i="105"/>
  <c r="X1872" i="105"/>
  <c r="X1687" i="105"/>
  <c r="X2554" i="105"/>
  <c r="X3141" i="105"/>
  <c r="X2867" i="105"/>
  <c r="X1942" i="105"/>
  <c r="X2566" i="105"/>
  <c r="X1397" i="105"/>
  <c r="X2353" i="105"/>
  <c r="X3587" i="105"/>
  <c r="X2237" i="105"/>
  <c r="X1584" i="105"/>
  <c r="X3055" i="105"/>
  <c r="X3268" i="105"/>
  <c r="X1414" i="105"/>
  <c r="X2134" i="105"/>
  <c r="X1461" i="105"/>
  <c r="X3146" i="105"/>
  <c r="X1322" i="105"/>
  <c r="X1139" i="105"/>
  <c r="X2557" i="105"/>
  <c r="X3091" i="105"/>
  <c r="X2223" i="105"/>
  <c r="X1477" i="105"/>
  <c r="X1439" i="105"/>
  <c r="X1904" i="105"/>
  <c r="X1245" i="105"/>
  <c r="X2489" i="105"/>
  <c r="X1588" i="105"/>
  <c r="X2731" i="105"/>
  <c r="X1671" i="105"/>
  <c r="X1690" i="105"/>
  <c r="X2197" i="105"/>
  <c r="X1126" i="105"/>
  <c r="X2902" i="105"/>
  <c r="X3176" i="105"/>
  <c r="X1243" i="105"/>
  <c r="X1478" i="105"/>
  <c r="X1506" i="105"/>
  <c r="X1474" i="105"/>
  <c r="X1129" i="105"/>
  <c r="X3401" i="105"/>
  <c r="X2470" i="105"/>
  <c r="X1343" i="105"/>
  <c r="X1342" i="105"/>
  <c r="X3264" i="105"/>
  <c r="X1515" i="105"/>
  <c r="X1776" i="105"/>
  <c r="X1874" i="105"/>
  <c r="X1725" i="105"/>
  <c r="X2616" i="105"/>
  <c r="X2669" i="105"/>
  <c r="X3944" i="105"/>
  <c r="X3410" i="105"/>
  <c r="X3806" i="105"/>
  <c r="X1782" i="105"/>
  <c r="X3563" i="105"/>
  <c r="X3068" i="105"/>
  <c r="X3936" i="105"/>
  <c r="X3230" i="105"/>
  <c r="X2563" i="105"/>
  <c r="X1970" i="105"/>
  <c r="X1822" i="105"/>
  <c r="X3581" i="105"/>
  <c r="X2163" i="105"/>
  <c r="X1279" i="105"/>
  <c r="X3485" i="105"/>
  <c r="X2149" i="105"/>
  <c r="X1267" i="105"/>
  <c r="X2072" i="105"/>
  <c r="X1628" i="105"/>
  <c r="X2797" i="105"/>
  <c r="X2255" i="105"/>
  <c r="X1651" i="105"/>
  <c r="X1730" i="105"/>
  <c r="X2742" i="105"/>
  <c r="X3999" i="105"/>
  <c r="X2429" i="105"/>
  <c r="X2827" i="105"/>
  <c r="X2598" i="105"/>
  <c r="X2471" i="105"/>
  <c r="X1561" i="105"/>
  <c r="X2433" i="105"/>
  <c r="X1132" i="105"/>
  <c r="X1709" i="105"/>
  <c r="X1449" i="105"/>
  <c r="X1198" i="105"/>
  <c r="X1534" i="105"/>
  <c r="X2813" i="105"/>
  <c r="X1413" i="105"/>
  <c r="X1831" i="105"/>
  <c r="X1881" i="105"/>
  <c r="X2316" i="105"/>
  <c r="X3579" i="105"/>
  <c r="X3491" i="105"/>
  <c r="X1855" i="105"/>
  <c r="X2332" i="105"/>
  <c r="X3767" i="105"/>
  <c r="X2911" i="105"/>
  <c r="X1692" i="105"/>
  <c r="X1963" i="105"/>
  <c r="X1438" i="105"/>
  <c r="X3859" i="105"/>
  <c r="X3347" i="105"/>
  <c r="X2055" i="105"/>
  <c r="X1829" i="105"/>
  <c r="X1150" i="105"/>
  <c r="X2430" i="105"/>
  <c r="X2387" i="105"/>
  <c r="X1315" i="105"/>
  <c r="X1169" i="105"/>
  <c r="X2144" i="105"/>
  <c r="X1643" i="105"/>
  <c r="X3317" i="105"/>
  <c r="X1973" i="105"/>
  <c r="X3010" i="105"/>
  <c r="X2110" i="105"/>
  <c r="X1359" i="105"/>
  <c r="X1323" i="105"/>
  <c r="X1206" i="105"/>
  <c r="X2248" i="105"/>
  <c r="X3534" i="105"/>
  <c r="X1595" i="105"/>
  <c r="X2005" i="105"/>
  <c r="X2188" i="105"/>
  <c r="X2123" i="105"/>
  <c r="X1844" i="105"/>
  <c r="X1733" i="105"/>
  <c r="X2094" i="105"/>
  <c r="X3270" i="105"/>
  <c r="X1272" i="105"/>
  <c r="X2870" i="105"/>
  <c r="X1229" i="105"/>
  <c r="X1887" i="105"/>
  <c r="X3200" i="105"/>
  <c r="X1467" i="105"/>
  <c r="X2402" i="105"/>
  <c r="X3510" i="105"/>
  <c r="X1812" i="105"/>
  <c r="X3414" i="105"/>
  <c r="X3332" i="105"/>
  <c r="X2295" i="105"/>
  <c r="X1333" i="105"/>
  <c r="X2750" i="105"/>
  <c r="X2259" i="105"/>
  <c r="X1617" i="105"/>
  <c r="X1379" i="105"/>
  <c r="X1796" i="105"/>
  <c r="X2270" i="105"/>
  <c r="X3223" i="105"/>
  <c r="X3552" i="105"/>
  <c r="X1281" i="105"/>
  <c r="X2647" i="105"/>
  <c r="X3594" i="105"/>
  <c r="X2595" i="105"/>
  <c r="X1214" i="105"/>
  <c r="X3056" i="105"/>
  <c r="X2437" i="105"/>
  <c r="X2947" i="105"/>
  <c r="X3112" i="105"/>
  <c r="X1112" i="105"/>
  <c r="X1216" i="105"/>
  <c r="X3420" i="105"/>
  <c r="X2639" i="105"/>
  <c r="X3397" i="105"/>
  <c r="X1823" i="105"/>
  <c r="X2729" i="105"/>
  <c r="X2662" i="105"/>
  <c r="X2338" i="105"/>
  <c r="X3279" i="105"/>
  <c r="X3842" i="105"/>
  <c r="X2759" i="105"/>
  <c r="X3687" i="105"/>
  <c r="X3701" i="105"/>
  <c r="X1403" i="105"/>
  <c r="X2692" i="105"/>
  <c r="X2633" i="105"/>
  <c r="X3199" i="105"/>
  <c r="X1363" i="105"/>
  <c r="X3398" i="105"/>
  <c r="X2503" i="105"/>
  <c r="X1125" i="105"/>
  <c r="X1920" i="105"/>
  <c r="X2445" i="105"/>
  <c r="X2605" i="105"/>
  <c r="X3384" i="105"/>
  <c r="X2228" i="105"/>
  <c r="X3608" i="105"/>
  <c r="X3093" i="105"/>
  <c r="X2700" i="105"/>
  <c r="X3989" i="105"/>
  <c r="X2980" i="105"/>
  <c r="X1840" i="105"/>
  <c r="X2623" i="105"/>
  <c r="X3529" i="105"/>
  <c r="X2274" i="105"/>
  <c r="X2569" i="105"/>
  <c r="X2454" i="105"/>
  <c r="X1573" i="105"/>
  <c r="X1915" i="105"/>
  <c r="X3718" i="105"/>
  <c r="X1485" i="105"/>
  <c r="X1128" i="105"/>
  <c r="X3422" i="105"/>
  <c r="X2874" i="105"/>
  <c r="X1560" i="105"/>
  <c r="X2401" i="105"/>
  <c r="X3656" i="105"/>
  <c r="X1277" i="105"/>
  <c r="X3489" i="105"/>
  <c r="X3417" i="105"/>
  <c r="X3375" i="105"/>
  <c r="X3532" i="105"/>
  <c r="X3450" i="105"/>
  <c r="X1331" i="105"/>
  <c r="X2837" i="105"/>
  <c r="X2830" i="105"/>
  <c r="X2406" i="105"/>
  <c r="X2084" i="105"/>
  <c r="X1171" i="105"/>
  <c r="X1581" i="105"/>
  <c r="X2183" i="105"/>
  <c r="X2446" i="105"/>
  <c r="X1286" i="105"/>
  <c r="X2059" i="105"/>
  <c r="X1384" i="105"/>
  <c r="X2234" i="105"/>
  <c r="X1586" i="105"/>
  <c r="X2690" i="105"/>
  <c r="X3684" i="105"/>
  <c r="X2684" i="105"/>
  <c r="X1212" i="105"/>
  <c r="X1820" i="105"/>
  <c r="X2368" i="105"/>
  <c r="X1257" i="105"/>
  <c r="X1193" i="105"/>
  <c r="X1420" i="105"/>
  <c r="X2982" i="105"/>
  <c r="X1292" i="105"/>
  <c r="X1296" i="105"/>
  <c r="X3511" i="105"/>
  <c r="X1301" i="105"/>
  <c r="X1610" i="105"/>
  <c r="X1612" i="105"/>
  <c r="X2985" i="105"/>
  <c r="X3617" i="105"/>
  <c r="X1778" i="105"/>
  <c r="X2381" i="105"/>
  <c r="X3135" i="105"/>
  <c r="X1155" i="105"/>
  <c r="X2367" i="105"/>
  <c r="X2946" i="105"/>
  <c r="X3813" i="105"/>
  <c r="X2495" i="105"/>
  <c r="X2753" i="105"/>
  <c r="X2268" i="105"/>
  <c r="X3372" i="105"/>
  <c r="X3190" i="105"/>
  <c r="X1532" i="105"/>
  <c r="X2862" i="105"/>
  <c r="X2710" i="105"/>
  <c r="X2719" i="105"/>
  <c r="X2286" i="105"/>
  <c r="X3241" i="105"/>
  <c r="X2339" i="105"/>
  <c r="X1596" i="105"/>
  <c r="X1975" i="105"/>
  <c r="X3864" i="105"/>
  <c r="X3906" i="105"/>
  <c r="X2628" i="105"/>
  <c r="X3053" i="105"/>
  <c r="X2292" i="105"/>
  <c r="X3019" i="105"/>
  <c r="X3446" i="105"/>
  <c r="X2921" i="105"/>
  <c r="X1502" i="105"/>
  <c r="X2889" i="105"/>
  <c r="X1389" i="105"/>
  <c r="X2851" i="105"/>
  <c r="X2222" i="105"/>
  <c r="X2860" i="105"/>
  <c r="X3294" i="105"/>
  <c r="X3831" i="105"/>
  <c r="X1497" i="105"/>
  <c r="X2785" i="105"/>
  <c r="X2426" i="105"/>
  <c r="X1878" i="105"/>
  <c r="X2453" i="105"/>
  <c r="X3280" i="105"/>
  <c r="X3636" i="105"/>
  <c r="X1763" i="105"/>
  <c r="X2613" i="105"/>
  <c r="X3030" i="105"/>
  <c r="X1742" i="105"/>
  <c r="X3103" i="105"/>
  <c r="X2507" i="105"/>
  <c r="X2114" i="105"/>
  <c r="X1345" i="105"/>
  <c r="X3556" i="105"/>
  <c r="X2009" i="105"/>
  <c r="X1866" i="105"/>
  <c r="M1866" i="105" s="1"/>
  <c r="X2320" i="105"/>
  <c r="X3336" i="105"/>
  <c r="X2898" i="105"/>
  <c r="X1589" i="105"/>
  <c r="X3521" i="105"/>
  <c r="X1774" i="105"/>
  <c r="X2828" i="105"/>
  <c r="X3428" i="105"/>
  <c r="X2166" i="105"/>
  <c r="X2788" i="105"/>
  <c r="X3766" i="105"/>
  <c r="X1143" i="105"/>
  <c r="X3682" i="105"/>
  <c r="X1953" i="105"/>
  <c r="X1680" i="105"/>
  <c r="X2045" i="105"/>
  <c r="X2466" i="105"/>
  <c r="X2363" i="105"/>
  <c r="X1228" i="105"/>
  <c r="X2135" i="105"/>
  <c r="X3391" i="105"/>
  <c r="X2701" i="105"/>
  <c r="X1436" i="105"/>
  <c r="X2069" i="105"/>
  <c r="X1390" i="105"/>
  <c r="X1608" i="105"/>
  <c r="X1691" i="105"/>
  <c r="X3100" i="105"/>
  <c r="X2394" i="105"/>
  <c r="X2624" i="105"/>
  <c r="X3284" i="105"/>
  <c r="X1765" i="105"/>
  <c r="X1116" i="105"/>
  <c r="X2514" i="105"/>
  <c r="X3706" i="105"/>
  <c r="X1748" i="105"/>
  <c r="X2969" i="105"/>
  <c r="X3308" i="105"/>
  <c r="X3875" i="105"/>
  <c r="X2029" i="105"/>
  <c r="X2151" i="105"/>
  <c r="X3946" i="105"/>
  <c r="X1283" i="105"/>
  <c r="X3025" i="105"/>
  <c r="X3837" i="105"/>
  <c r="X2141" i="105"/>
  <c r="X1639" i="105"/>
  <c r="X3963" i="105"/>
  <c r="X1130" i="105"/>
  <c r="X1462" i="105"/>
  <c r="X2546" i="105"/>
  <c r="X3232" i="105"/>
  <c r="X3567" i="105"/>
  <c r="X3667" i="105"/>
  <c r="X3584" i="105"/>
  <c r="X2312" i="105"/>
  <c r="X2869" i="105"/>
  <c r="X3657" i="105"/>
  <c r="X3361" i="105"/>
  <c r="X1177" i="105"/>
  <c r="X2738" i="105"/>
  <c r="X3334" i="105"/>
  <c r="X2444" i="105"/>
  <c r="X1395" i="105"/>
  <c r="X2477" i="105"/>
  <c r="X2798" i="105"/>
  <c r="X1743" i="105"/>
  <c r="X3730" i="105"/>
  <c r="X1933" i="105"/>
  <c r="X1500" i="105"/>
  <c r="X1504" i="105"/>
  <c r="X3439" i="105"/>
  <c r="X3462" i="105"/>
  <c r="X2086" i="105"/>
  <c r="X1737" i="105"/>
  <c r="X3182" i="105"/>
  <c r="X3329" i="105"/>
  <c r="X3880" i="105"/>
  <c r="X2891" i="105"/>
  <c r="X1194" i="105"/>
  <c r="X1859" i="105"/>
  <c r="X2153" i="105"/>
  <c r="X3872" i="105"/>
  <c r="X3330" i="105"/>
  <c r="X3405" i="105"/>
  <c r="X3413" i="105"/>
  <c r="X1605" i="105"/>
  <c r="X1353" i="105"/>
  <c r="X2195" i="105"/>
  <c r="X2167" i="105"/>
  <c r="M2167" i="105" s="1"/>
  <c r="X1720" i="105"/>
  <c r="X2440" i="105"/>
  <c r="X1790" i="105"/>
  <c r="X3054" i="105"/>
  <c r="X2304" i="105"/>
  <c r="X2943" i="105"/>
  <c r="X3637" i="105"/>
  <c r="X2012" i="105"/>
  <c r="X3058" i="105"/>
  <c r="X1147" i="105"/>
  <c r="X1429" i="105"/>
  <c r="X1824" i="105"/>
  <c r="X1956" i="105"/>
  <c r="X2265" i="105"/>
  <c r="X1339" i="105"/>
  <c r="X3203" i="105"/>
  <c r="X2412" i="105"/>
  <c r="X1962" i="105"/>
  <c r="X1180" i="105"/>
  <c r="X3374" i="105"/>
  <c r="X1801" i="105"/>
  <c r="X1607" i="105"/>
  <c r="X2282" i="105"/>
  <c r="X3559" i="105"/>
  <c r="X3932" i="105"/>
  <c r="X3415" i="105"/>
  <c r="X3538" i="105"/>
  <c r="X2607" i="105"/>
  <c r="X1853" i="105"/>
  <c r="X3672" i="105"/>
  <c r="X2682" i="105"/>
  <c r="X2317" i="105"/>
  <c r="X3022" i="105"/>
  <c r="X3978" i="105"/>
  <c r="X1655" i="105"/>
  <c r="X2184" i="105"/>
  <c r="X2786" i="105"/>
  <c r="X3036" i="105"/>
  <c r="X1219" i="105"/>
  <c r="X2118" i="105"/>
  <c r="X3572" i="105"/>
  <c r="X1172" i="105"/>
  <c r="X1834" i="105"/>
  <c r="X2741" i="105"/>
  <c r="X1567" i="105"/>
  <c r="X1637" i="105"/>
  <c r="X2817" i="105"/>
  <c r="X2735" i="105"/>
  <c r="X3470" i="105"/>
  <c r="X2455" i="105"/>
  <c r="X3213" i="105"/>
  <c r="X1374" i="105"/>
  <c r="X3216" i="105"/>
  <c r="X3664" i="105"/>
  <c r="X3921" i="105"/>
  <c r="X1230" i="105"/>
  <c r="X2190" i="105"/>
  <c r="X2654" i="105"/>
  <c r="X3339" i="105"/>
  <c r="X1931" i="105"/>
  <c r="X2646" i="105"/>
  <c r="X3825" i="105"/>
  <c r="X2465" i="105"/>
  <c r="X3162" i="105"/>
  <c r="X2253" i="105"/>
  <c r="X3763" i="105"/>
  <c r="X2552" i="105"/>
  <c r="X2213" i="105"/>
  <c r="X3762" i="105"/>
  <c r="X1205" i="105"/>
  <c r="X3057" i="105"/>
  <c r="X3090" i="105"/>
  <c r="X1850" i="105"/>
  <c r="M1850" i="105" s="1"/>
  <c r="X3773" i="105"/>
  <c r="X1444" i="105"/>
  <c r="X1794" i="105"/>
  <c r="X1160" i="105"/>
  <c r="X3127" i="105"/>
  <c r="X3338" i="105"/>
  <c r="X1847" i="105"/>
  <c r="X2087" i="105"/>
  <c r="X3623" i="105"/>
  <c r="X1967" i="105"/>
  <c r="X1740" i="105"/>
  <c r="X3480" i="105"/>
  <c r="X1683" i="105"/>
  <c r="X2755" i="105"/>
  <c r="X3206" i="105"/>
  <c r="X3660" i="105"/>
  <c r="X2325" i="105"/>
  <c r="X2854" i="105"/>
  <c r="X3585" i="105"/>
  <c r="X2928" i="105"/>
  <c r="X1511" i="105"/>
  <c r="X3604" i="105"/>
  <c r="X1440" i="105"/>
  <c r="X1685" i="105"/>
  <c r="X2765" i="105"/>
  <c r="X2999" i="105"/>
  <c r="X1299" i="105"/>
  <c r="X1452" i="105"/>
  <c r="X1127" i="105"/>
  <c r="X3548" i="105"/>
  <c r="X1703" i="105"/>
  <c r="X1120" i="105"/>
  <c r="X1131" i="105"/>
  <c r="X1152" i="105"/>
  <c r="X2062" i="105"/>
  <c r="X1813" i="105"/>
  <c r="X3366" i="105"/>
  <c r="X3426" i="105"/>
  <c r="X3070" i="105"/>
  <c r="X2863" i="105"/>
  <c r="X2038" i="105"/>
  <c r="X2142" i="105"/>
  <c r="X3916" i="105"/>
  <c r="X2244" i="105"/>
  <c r="X1427" i="105"/>
  <c r="X2399" i="105"/>
  <c r="X2460" i="105"/>
  <c r="X2488" i="105"/>
  <c r="X1923" i="105"/>
  <c r="X1482" i="105"/>
  <c r="X2829" i="105"/>
  <c r="X1278" i="105"/>
  <c r="X2335" i="105"/>
  <c r="X1753" i="105"/>
  <c r="X2034" i="105"/>
  <c r="X2916" i="105"/>
  <c r="X1441" i="105"/>
  <c r="X1233" i="105"/>
  <c r="X2227" i="105"/>
  <c r="X1369" i="105"/>
  <c r="X1955" i="105"/>
  <c r="X2193" i="105"/>
  <c r="X2866" i="105"/>
  <c r="X1556" i="105"/>
  <c r="X1784" i="105"/>
  <c r="X3411" i="105"/>
  <c r="X2570" i="105"/>
  <c r="X2391" i="105"/>
  <c r="X2611" i="105"/>
  <c r="X3561" i="105"/>
  <c r="X2328" i="105"/>
  <c r="X1929" i="105"/>
  <c r="X3393" i="105"/>
  <c r="X3356" i="105"/>
  <c r="X2468" i="105"/>
  <c r="X3551" i="105"/>
  <c r="X3085" i="105"/>
  <c r="X1226" i="105"/>
  <c r="X1976" i="105"/>
  <c r="X3377" i="105"/>
  <c r="X1814" i="105"/>
  <c r="X3285" i="105"/>
  <c r="X2386" i="105"/>
  <c r="X1666" i="105"/>
  <c r="X2556" i="105"/>
  <c r="X3633" i="105"/>
  <c r="X2057" i="105"/>
  <c r="X2326" i="105"/>
  <c r="X3638" i="105"/>
  <c r="X3331" i="105"/>
  <c r="X1162" i="105"/>
  <c r="X2596" i="105"/>
  <c r="X2482" i="105"/>
  <c r="X1882" i="105"/>
  <c r="X1507" i="105"/>
  <c r="X2703" i="105"/>
  <c r="X3804" i="105"/>
  <c r="X1679" i="105"/>
  <c r="X1406" i="105"/>
  <c r="X2637" i="105"/>
  <c r="X2673" i="105"/>
  <c r="X2130" i="105"/>
  <c r="X3239" i="105"/>
  <c r="X2955" i="105"/>
  <c r="X2464" i="105"/>
  <c r="X1684" i="105"/>
  <c r="X1376" i="105"/>
  <c r="X3614" i="105"/>
  <c r="X3166" i="105"/>
  <c r="X3618" i="105"/>
  <c r="X3229" i="105"/>
  <c r="X1316" i="105"/>
  <c r="X2593" i="105"/>
  <c r="X3246" i="105"/>
  <c r="X3362" i="105"/>
  <c r="X3102" i="105"/>
  <c r="X1349" i="105"/>
  <c r="X1350" i="105"/>
  <c r="X2217" i="105"/>
  <c r="X2903" i="105"/>
  <c r="X2979" i="105"/>
  <c r="X3449" i="105"/>
  <c r="X3828" i="105"/>
  <c r="X2696" i="105"/>
  <c r="X1377" i="105"/>
  <c r="X3178" i="105"/>
  <c r="X1694" i="105"/>
  <c r="X2091" i="105"/>
  <c r="X2959" i="105"/>
  <c r="X2834" i="105"/>
  <c r="X1568" i="105"/>
  <c r="X3677" i="105"/>
  <c r="X3512" i="105"/>
  <c r="X2156" i="105"/>
  <c r="X1800" i="105"/>
  <c r="X2185" i="105"/>
  <c r="X2775" i="105"/>
  <c r="X1785" i="105"/>
  <c r="X2510" i="105"/>
  <c r="X2056" i="105"/>
  <c r="X1640" i="105"/>
  <c r="X1828" i="105"/>
  <c r="X1424" i="105"/>
  <c r="X1165" i="105"/>
  <c r="X1591" i="105"/>
  <c r="X3452" i="105"/>
  <c r="X1370" i="105"/>
  <c r="X2847" i="105"/>
  <c r="X3886" i="105"/>
  <c r="X2262" i="105"/>
  <c r="X1760" i="105"/>
  <c r="M1760" i="105" s="1"/>
  <c r="X3143" i="105"/>
  <c r="X2676" i="105"/>
  <c r="X1572" i="105"/>
  <c r="X1905" i="105"/>
  <c r="X2615" i="105"/>
  <c r="X1547" i="105"/>
  <c r="X3800" i="105"/>
  <c r="X2704" i="105"/>
  <c r="X3062" i="105"/>
  <c r="X1921" i="105"/>
  <c r="X2219" i="105"/>
  <c r="X2907" i="105"/>
  <c r="X2537" i="105"/>
  <c r="X2819" i="105"/>
  <c r="X3385" i="105"/>
  <c r="X3078" i="105"/>
  <c r="X2850" i="105"/>
  <c r="X2651" i="105"/>
  <c r="X1798" i="105"/>
  <c r="X2974" i="105"/>
  <c r="X2734" i="105"/>
  <c r="X1386" i="105"/>
  <c r="X2378" i="105"/>
  <c r="X3148" i="105"/>
  <c r="X2015" i="105"/>
  <c r="X1738" i="105"/>
  <c r="X2987" i="105"/>
  <c r="X2660" i="105"/>
  <c r="X1716" i="105"/>
  <c r="X1409" i="105"/>
  <c r="X2240" i="105"/>
  <c r="X3911" i="105"/>
  <c r="X3541" i="105"/>
  <c r="X2900" i="105"/>
  <c r="X3475" i="105"/>
  <c r="X3442" i="105"/>
  <c r="X1569" i="105"/>
  <c r="X3368" i="105"/>
  <c r="X2736" i="105"/>
  <c r="X1566" i="105"/>
  <c r="X3274" i="105"/>
  <c r="X3624" i="105"/>
  <c r="X1340" i="105"/>
  <c r="X2617" i="105"/>
  <c r="X3712" i="105"/>
  <c r="X2420" i="105"/>
  <c r="X1706" i="105"/>
  <c r="X1521" i="105"/>
  <c r="X2385" i="105"/>
  <c r="X1819" i="105"/>
  <c r="X2779" i="105"/>
  <c r="X3641" i="105"/>
  <c r="X1835" i="105"/>
  <c r="X1336" i="105"/>
  <c r="X2590" i="105"/>
  <c r="X1109" i="105"/>
  <c r="X1836" i="105"/>
  <c r="X3509" i="105"/>
  <c r="X1849" i="105"/>
  <c r="X1199" i="105"/>
  <c r="X3856" i="105"/>
  <c r="X1375" i="105"/>
  <c r="X2781" i="105"/>
  <c r="X3380" i="105"/>
  <c r="X1137" i="105"/>
  <c r="X1910" i="105"/>
  <c r="X1531" i="105"/>
  <c r="X2186" i="105"/>
  <c r="X1958" i="105"/>
  <c r="X3096" i="105"/>
  <c r="X3395" i="105"/>
  <c r="X2158" i="105"/>
  <c r="X1980" i="105"/>
  <c r="X1662" i="105"/>
  <c r="X2538" i="105"/>
  <c r="X1273" i="105"/>
  <c r="X2211" i="105"/>
  <c r="X1657" i="105"/>
  <c r="X1939" i="105"/>
  <c r="X2754" i="105"/>
  <c r="X1161" i="105"/>
  <c r="X1745" i="105"/>
  <c r="X2787" i="105"/>
  <c r="X1663" i="105"/>
  <c r="X2663" i="105"/>
  <c r="X1179" i="105"/>
  <c r="X3942" i="105"/>
  <c r="X1366" i="105"/>
  <c r="X1514" i="105"/>
  <c r="X2773" i="105"/>
  <c r="X2007" i="105"/>
  <c r="X2525" i="105"/>
  <c r="X3197" i="105"/>
  <c r="X2584" i="105"/>
  <c r="X2912" i="105"/>
  <c r="X1809" i="105"/>
  <c r="X3930" i="105"/>
  <c r="X2418" i="105"/>
  <c r="X2058" i="105"/>
  <c r="X1652" i="105"/>
  <c r="X1145" i="105"/>
  <c r="X3651" i="105"/>
  <c r="X3595" i="105"/>
  <c r="X2174" i="105"/>
  <c r="X2579" i="105"/>
  <c r="X2371" i="105"/>
  <c r="X1779" i="105"/>
  <c r="X2125" i="105"/>
  <c r="X3707" i="105"/>
  <c r="X3905" i="105"/>
  <c r="X2284" i="105"/>
  <c r="X3622" i="105"/>
  <c r="X3251" i="105"/>
  <c r="X3108" i="105"/>
  <c r="X1797" i="105"/>
  <c r="X2451" i="105"/>
  <c r="X3159" i="105"/>
  <c r="X3796" i="105"/>
  <c r="X2271" i="105"/>
  <c r="X3964" i="105"/>
  <c r="X2544" i="105"/>
  <c r="X1994" i="105"/>
  <c r="X2165" i="105"/>
  <c r="X1269" i="105"/>
  <c r="X1362" i="105"/>
  <c r="X1417" i="105"/>
  <c r="X2702" i="105"/>
  <c r="X2776" i="105"/>
  <c r="X1218" i="105"/>
  <c r="X3006" i="105"/>
  <c r="X1202" i="105"/>
  <c r="X2743" i="105"/>
  <c r="X3571" i="105"/>
  <c r="X1355" i="105"/>
  <c r="X2705" i="105"/>
  <c r="X3760" i="105"/>
  <c r="X3172" i="105"/>
  <c r="X3316" i="105"/>
  <c r="X1792" i="105"/>
  <c r="X3940" i="105"/>
  <c r="X1455" i="105"/>
  <c r="X3351" i="105"/>
  <c r="X1446" i="105"/>
  <c r="X3787" i="105"/>
  <c r="X1387" i="105"/>
  <c r="X3807" i="105"/>
  <c r="X2608" i="105"/>
  <c r="X2720" i="105"/>
  <c r="X2131" i="105"/>
  <c r="X2168" i="105"/>
  <c r="X2297" i="105"/>
  <c r="X1255" i="105"/>
  <c r="X3643" i="105"/>
  <c r="X1879" i="105"/>
  <c r="X2014" i="105"/>
  <c r="X1665" i="105"/>
  <c r="X2761" i="105"/>
  <c r="X2717" i="105"/>
  <c r="X3731" i="105"/>
  <c r="X3627" i="105"/>
  <c r="X2539" i="105"/>
  <c r="X2888" i="105"/>
  <c r="X2675" i="105"/>
  <c r="X3734" i="105"/>
  <c r="X2389" i="105"/>
  <c r="X2291" i="105"/>
  <c r="X1941" i="105"/>
  <c r="X3354" i="105"/>
  <c r="X1755" i="105"/>
  <c r="X3520" i="105"/>
  <c r="X2352" i="105"/>
  <c r="X2360" i="105"/>
  <c r="X3717" i="105"/>
  <c r="X2600" i="105"/>
  <c r="X3576" i="105"/>
  <c r="X3726" i="105"/>
  <c r="X3180" i="105"/>
  <c r="X2876" i="105"/>
  <c r="X2204" i="105"/>
  <c r="X3823" i="105"/>
  <c r="X2308" i="105"/>
  <c r="X1721" i="105"/>
  <c r="X2764" i="105"/>
  <c r="X1554" i="105"/>
  <c r="X3079" i="105"/>
  <c r="X1434" i="105"/>
  <c r="X2046" i="105"/>
  <c r="X2636" i="105"/>
  <c r="X3769" i="105"/>
  <c r="X3139" i="105"/>
  <c r="X2206" i="105"/>
  <c r="X2187" i="105"/>
  <c r="X3292" i="105"/>
  <c r="X3436" i="105"/>
  <c r="X1817" i="105"/>
  <c r="X2913" i="105"/>
  <c r="X3309" i="105"/>
  <c r="X3418" i="105"/>
  <c r="X1909" i="105"/>
  <c r="X3884" i="105"/>
  <c r="X2129" i="105"/>
  <c r="X1917" i="105"/>
  <c r="X1984" i="105"/>
  <c r="X3044" i="105"/>
  <c r="X2088" i="105"/>
  <c r="X3909" i="105"/>
  <c r="X3071" i="105"/>
  <c r="X2511" i="105"/>
  <c r="X3407" i="105"/>
  <c r="X2293" i="105"/>
  <c r="X1134" i="105"/>
  <c r="X2486" i="105"/>
  <c r="X1669" i="105"/>
  <c r="X3220" i="105"/>
  <c r="X1347" i="105"/>
  <c r="X1597" i="105"/>
  <c r="X2354" i="105"/>
  <c r="X1799" i="105"/>
  <c r="X2711" i="105"/>
  <c r="X2159" i="105"/>
  <c r="X2435" i="105"/>
  <c r="X2002" i="105"/>
  <c r="X3262" i="105"/>
  <c r="X1319" i="105"/>
  <c r="X1422" i="105"/>
  <c r="X3061" i="105"/>
  <c r="X1902" i="105"/>
  <c r="X3394" i="105"/>
  <c r="X3888" i="105"/>
  <c r="X3322" i="105"/>
  <c r="X1176" i="105"/>
  <c r="X2989" i="105"/>
  <c r="X2768" i="105"/>
  <c r="X2311" i="105"/>
  <c r="X2962" i="105"/>
  <c r="X2694" i="105"/>
  <c r="X3265" i="105"/>
  <c r="X1833" i="105"/>
  <c r="X2944" i="105"/>
  <c r="X3862" i="105"/>
  <c r="X1896" i="105"/>
  <c r="X1988" i="105"/>
  <c r="X2305" i="105"/>
  <c r="X3597" i="105"/>
  <c r="X1419" i="105"/>
  <c r="X2681" i="105"/>
  <c r="X3114" i="105"/>
  <c r="X1860" i="105"/>
  <c r="X3237" i="105"/>
  <c r="X1957" i="105"/>
  <c r="X1119" i="105"/>
  <c r="X2555" i="105"/>
  <c r="X3312" i="105"/>
  <c r="X2319" i="105"/>
  <c r="X1525" i="105"/>
  <c r="X2506" i="105"/>
  <c r="X1863" i="105"/>
  <c r="X2041" i="105"/>
  <c r="X2559" i="105"/>
  <c r="X1254" i="105"/>
  <c r="M1254" i="105" s="1"/>
  <c r="X1726" i="105"/>
  <c r="X1793" i="105"/>
  <c r="X1298" i="105"/>
  <c r="X3748" i="105"/>
  <c r="X2342" i="105"/>
  <c r="X3995" i="105"/>
  <c r="X3956" i="105"/>
  <c r="X3612" i="105"/>
  <c r="X1213" i="105"/>
  <c r="X1656" i="105"/>
  <c r="X1580" i="105"/>
  <c r="X3613" i="105"/>
  <c r="X1235" i="105"/>
  <c r="X3539" i="105"/>
  <c r="X3631" i="105"/>
  <c r="X2208" i="105"/>
  <c r="X3295" i="105"/>
  <c r="X1991" i="105"/>
  <c r="X2076" i="105"/>
  <c r="X2264" i="105"/>
  <c r="X2983" i="105"/>
  <c r="X2577" i="105"/>
  <c r="X3253" i="105"/>
  <c r="X1966" i="105"/>
  <c r="X3408" i="105"/>
  <c r="X2661" i="105"/>
  <c r="X2173" i="105"/>
  <c r="M2173" i="105" s="1"/>
  <c r="X3991" i="105"/>
  <c r="X2101" i="105"/>
  <c r="X2177" i="105"/>
  <c r="X3518" i="105"/>
  <c r="X2861" i="105"/>
  <c r="X3188" i="105"/>
  <c r="X2098" i="105"/>
  <c r="X2037" i="105"/>
  <c r="X2949" i="105"/>
  <c r="X3690" i="105"/>
  <c r="X2225" i="105"/>
  <c r="X3049" i="105"/>
  <c r="X1423" i="105"/>
  <c r="X1358" i="105"/>
  <c r="X2644" i="105"/>
  <c r="X3458" i="105"/>
  <c r="X2929" i="105"/>
  <c r="X2302" i="105"/>
  <c r="X3889" i="105"/>
  <c r="X1946" i="105"/>
  <c r="X1453" i="105"/>
  <c r="X1699" i="105"/>
  <c r="X3117" i="105"/>
  <c r="X1808" i="105"/>
  <c r="X3901" i="105"/>
  <c r="X1783" i="105"/>
  <c r="M1783" i="105" s="1"/>
  <c r="X2733" i="105"/>
  <c r="X3565" i="105"/>
  <c r="X2077" i="105"/>
  <c r="X3424" i="105"/>
  <c r="X2558" i="105"/>
  <c r="X1186" i="105"/>
  <c r="X3506" i="105"/>
  <c r="X2908" i="105"/>
  <c r="X3844" i="105"/>
  <c r="X2060" i="105"/>
  <c r="X2831" i="105"/>
  <c r="X3648" i="105"/>
  <c r="X3523" i="105"/>
  <c r="X1373" i="105"/>
  <c r="X2825" i="105"/>
  <c r="X2138" i="105"/>
  <c r="X1407" i="105"/>
  <c r="X2230" i="105"/>
  <c r="X1249" i="105"/>
  <c r="X2104" i="105"/>
  <c r="X1354" i="105"/>
  <c r="X1789" i="105"/>
  <c r="X2493" i="105"/>
  <c r="X2224" i="105"/>
  <c r="X2899" i="105"/>
  <c r="X1306" i="105"/>
  <c r="X3926" i="105"/>
  <c r="X3621" i="105"/>
  <c r="X3486" i="105"/>
  <c r="X2483" i="105"/>
  <c r="X3515" i="105"/>
  <c r="X2288" i="105"/>
  <c r="M2288" i="105" s="1"/>
  <c r="X2017" i="105"/>
  <c r="X2610" i="105"/>
  <c r="X1513" i="105"/>
  <c r="X2128" i="105"/>
  <c r="X3668" i="105"/>
  <c r="X3484" i="105"/>
  <c r="X3222" i="105"/>
  <c r="X2620" i="105"/>
  <c r="X3998" i="105"/>
  <c r="X3802" i="105"/>
  <c r="X2196" i="105"/>
  <c r="X1601" i="105"/>
  <c r="X3476" i="105"/>
  <c r="X2111" i="105"/>
  <c r="X2417" i="105"/>
  <c r="X1123" i="105"/>
  <c r="X3243" i="105"/>
  <c r="X2349" i="105"/>
  <c r="X3126" i="105"/>
  <c r="X3547" i="105"/>
  <c r="X3038" i="105"/>
  <c r="X2873" i="105"/>
  <c r="X1986" i="105"/>
  <c r="X2523" i="105"/>
  <c r="X3784" i="105"/>
  <c r="X2997" i="105"/>
  <c r="X1321" i="105"/>
  <c r="X3259" i="105"/>
  <c r="X2513" i="105"/>
  <c r="X3032" i="105"/>
  <c r="X3175" i="105"/>
  <c r="X2747" i="105"/>
  <c r="X1888" i="105"/>
  <c r="X2686" i="105"/>
  <c r="X2500" i="105"/>
  <c r="X3020" i="105"/>
  <c r="X3163" i="105"/>
  <c r="X2853" i="105"/>
  <c r="X3500" i="105"/>
  <c r="X1187" i="105"/>
  <c r="X3713" i="105"/>
  <c r="X1854" i="105"/>
  <c r="X2423" i="105"/>
  <c r="X1378" i="105"/>
  <c r="X1122" i="105"/>
  <c r="X1667" i="105"/>
  <c r="X1592" i="105"/>
  <c r="X3971" i="105"/>
  <c r="X1918" i="105"/>
  <c r="X2053" i="105"/>
  <c r="X1203" i="105"/>
  <c r="X2971" i="105"/>
  <c r="X1934" i="105"/>
  <c r="X1916" i="105"/>
  <c r="X2925" i="105"/>
  <c r="X3659" i="105"/>
  <c r="X3580" i="105"/>
  <c r="X3609" i="105"/>
  <c r="X3860" i="105"/>
  <c r="X2107" i="105"/>
  <c r="X2250" i="105"/>
  <c r="X1325" i="105"/>
  <c r="X1185" i="105"/>
  <c r="X1178" i="105"/>
  <c r="X3266" i="105"/>
  <c r="X1282" i="105"/>
  <c r="X2467" i="105"/>
  <c r="X1936" i="105"/>
  <c r="X3363" i="105"/>
  <c r="X2927" i="105"/>
  <c r="X1613" i="105"/>
  <c r="X3569" i="105"/>
  <c r="X1480" i="105"/>
  <c r="X3132" i="105"/>
  <c r="X1757" i="105"/>
  <c r="X3625" i="105"/>
  <c r="X3236" i="105"/>
  <c r="X2520" i="105"/>
  <c r="X1913" i="105"/>
  <c r="X3903" i="105"/>
  <c r="X1898" i="105"/>
  <c r="X3008" i="105"/>
  <c r="X1536" i="105"/>
  <c r="X3142" i="105"/>
  <c r="X3922" i="105"/>
  <c r="X2329" i="105"/>
  <c r="X3152" i="105"/>
  <c r="X2395" i="105"/>
  <c r="X2073" i="105"/>
  <c r="X3685" i="105"/>
  <c r="X1196" i="105"/>
  <c r="X1848" i="105"/>
  <c r="X3460" i="105"/>
  <c r="X3741" i="105"/>
  <c r="X3273" i="105"/>
  <c r="X1208" i="105"/>
  <c r="X2004" i="105"/>
  <c r="X1972" i="105"/>
  <c r="M1972" i="105" s="1"/>
  <c r="X3260" i="105"/>
  <c r="X1989" i="105"/>
  <c r="X2769" i="105"/>
  <c r="X1668" i="105"/>
  <c r="X1195" i="105"/>
  <c r="X2674" i="105"/>
  <c r="X1399" i="105"/>
  <c r="X2730" i="105"/>
  <c r="X3282" i="105"/>
  <c r="X2251" i="105"/>
  <c r="X1483" i="105"/>
  <c r="X3029" i="105"/>
  <c r="X3876" i="105"/>
  <c r="X2359" i="105"/>
  <c r="X2469" i="105"/>
  <c r="X3781" i="105"/>
  <c r="X2801" i="105"/>
  <c r="X1232" i="105"/>
  <c r="X1943" i="105"/>
  <c r="X1964" i="105"/>
  <c r="X1398" i="105"/>
  <c r="X2728" i="105"/>
  <c r="X2653" i="105"/>
  <c r="X2120" i="105"/>
  <c r="X3323" i="105"/>
  <c r="X3689" i="105"/>
  <c r="X2621" i="105"/>
  <c r="X2553" i="105"/>
  <c r="X3254" i="105"/>
  <c r="X3106" i="105"/>
  <c r="X1447" i="105"/>
  <c r="X1781" i="105"/>
  <c r="X3758" i="105"/>
  <c r="X2975" i="105"/>
  <c r="X3710" i="105"/>
  <c r="X1948" i="105"/>
  <c r="X3810" i="105"/>
  <c r="X1188" i="105"/>
  <c r="X3179" i="105"/>
  <c r="X1144" i="105"/>
  <c r="X2490" i="105"/>
  <c r="X3419" i="105"/>
  <c r="X2355" i="105"/>
  <c r="X3432" i="105"/>
  <c r="X3847" i="105"/>
  <c r="X1646" i="105"/>
  <c r="X3535" i="105"/>
  <c r="X2334" i="105"/>
  <c r="X1265" i="105"/>
  <c r="X1616" i="105"/>
  <c r="X1653" i="105"/>
  <c r="X1284" i="105"/>
  <c r="X2811" i="105"/>
  <c r="X1241" i="105"/>
  <c r="X2648" i="105"/>
  <c r="X3635" i="105"/>
  <c r="X1266" i="105"/>
  <c r="X3853" i="105"/>
  <c r="X3140" i="105"/>
  <c r="X2414" i="105"/>
  <c r="X1735" i="105"/>
  <c r="X3962" i="105"/>
  <c r="X1394" i="105"/>
  <c r="X3234" i="105"/>
  <c r="X1927" i="105"/>
  <c r="X2067" i="105"/>
  <c r="X3081" i="105"/>
  <c r="X1752" i="105"/>
  <c r="X2708" i="105"/>
  <c r="X1862" i="105"/>
  <c r="X2257" i="105"/>
  <c r="X3564" i="105"/>
  <c r="X2712" i="105"/>
  <c r="X1722" i="105"/>
  <c r="X1868" i="105"/>
  <c r="X3435" i="105"/>
  <c r="X2771" i="105"/>
  <c r="X1141" i="105"/>
  <c r="X3477" i="105"/>
  <c r="X1121" i="105"/>
  <c r="X2972" i="105"/>
  <c r="X3133" i="105"/>
  <c r="X2370" i="105"/>
  <c r="X2231" i="105"/>
  <c r="X3124" i="105"/>
  <c r="X3328" i="105"/>
  <c r="X1766" i="105"/>
  <c r="X2589" i="105"/>
  <c r="X3335" i="105"/>
  <c r="X3464" i="105"/>
  <c r="X3104" i="105"/>
  <c r="X3156" i="105"/>
  <c r="X1157" i="105"/>
  <c r="X2760" i="105"/>
  <c r="X1750" i="105"/>
  <c r="X3845" i="105"/>
  <c r="X1391" i="105"/>
  <c r="X1492" i="105"/>
  <c r="X3753" i="105"/>
  <c r="X3765" i="105"/>
  <c r="X2671" i="105"/>
  <c r="X3795" i="105"/>
  <c r="X3086" i="105"/>
  <c r="X3733" i="105"/>
  <c r="X2685" i="105"/>
  <c r="X2880" i="105"/>
  <c r="X1346" i="105"/>
  <c r="M1346" i="105" s="1"/>
  <c r="X1110" i="105"/>
  <c r="X1371" i="105"/>
  <c r="X3116" i="105"/>
  <c r="X1773" i="105"/>
  <c r="X3583" i="105"/>
  <c r="X1974" i="105"/>
  <c r="X1517" i="105"/>
  <c r="X2000" i="105"/>
  <c r="X3728" i="105"/>
  <c r="X2941" i="105"/>
  <c r="X2032" i="105"/>
  <c r="X1149" i="105"/>
  <c r="X1771" i="105"/>
  <c r="X1786" i="105"/>
  <c r="X1995" i="105"/>
  <c r="X2838" i="105"/>
  <c r="X1192" i="105"/>
  <c r="X3960" i="105"/>
  <c r="X1724" i="105"/>
  <c r="X1260" i="105"/>
  <c r="X1575" i="105"/>
  <c r="X1622" i="105"/>
  <c r="X3863" i="105"/>
  <c r="X1944" i="105"/>
  <c r="X2479" i="105"/>
  <c r="X1207" i="105"/>
  <c r="X2990" i="105"/>
  <c r="X2954" i="105"/>
  <c r="X1274" i="105"/>
  <c r="X3696" i="105"/>
  <c r="X1459" i="105"/>
  <c r="X2612" i="105"/>
  <c r="X3974" i="105"/>
  <c r="X2147" i="105"/>
  <c r="X1992" i="105"/>
  <c r="X1739" i="105"/>
  <c r="X1711" i="105"/>
  <c r="X2718" i="105"/>
  <c r="X1807" i="105"/>
  <c r="X3943" i="105"/>
  <c r="X3306" i="105"/>
  <c r="X1780" i="105"/>
  <c r="X1535" i="105"/>
  <c r="X1631" i="105"/>
  <c r="X3990" i="105"/>
  <c r="X3016" i="105"/>
  <c r="X2540" i="105"/>
  <c r="X1542" i="105"/>
  <c r="X2732" i="105"/>
  <c r="X1701" i="105"/>
  <c r="X3683" i="105"/>
  <c r="X3406" i="105"/>
  <c r="X3877" i="105"/>
  <c r="X3488" i="105"/>
  <c r="X3247" i="105"/>
  <c r="X2551" i="105"/>
  <c r="X3343" i="105"/>
  <c r="X3507" i="105"/>
  <c r="X3310" i="105"/>
  <c r="X2931" i="105"/>
  <c r="X2278" i="105"/>
  <c r="X2315" i="105"/>
  <c r="X2242" i="105"/>
  <c r="X3400" i="105"/>
  <c r="X2180" i="105"/>
  <c r="X2543" i="105"/>
  <c r="X2497" i="105"/>
  <c r="X3473" i="105"/>
  <c r="X1714" i="105"/>
  <c r="X3915" i="105"/>
  <c r="X3746" i="105"/>
  <c r="X2992" i="105"/>
  <c r="X1981" i="105"/>
  <c r="X2049" i="105"/>
  <c r="X2877" i="105"/>
  <c r="X2859" i="105"/>
  <c r="X3902" i="105"/>
  <c r="X1654" i="105"/>
  <c r="X1838" i="105"/>
  <c r="X1330" i="105"/>
  <c r="X2220" i="105"/>
  <c r="X3799" i="105"/>
  <c r="X3838" i="105"/>
  <c r="X3075" i="105"/>
  <c r="X2693" i="105"/>
  <c r="X2498" i="105"/>
  <c r="X1445" i="105"/>
  <c r="X2914" i="105"/>
  <c r="X2139" i="105"/>
  <c r="X1959" i="105"/>
  <c r="X3531" i="105"/>
  <c r="X2800" i="105"/>
  <c r="X2419" i="105"/>
  <c r="X3994" i="105"/>
  <c r="X3750" i="105"/>
  <c r="X3528" i="105"/>
  <c r="X2487" i="105"/>
  <c r="X3708" i="105"/>
  <c r="X1418" i="105"/>
  <c r="X3461" i="105"/>
  <c r="X2245" i="105"/>
  <c r="X1115" i="105"/>
  <c r="X3739" i="105"/>
  <c r="X2432" i="105"/>
  <c r="X2439" i="105"/>
  <c r="X1491" i="105"/>
  <c r="X1541" i="105"/>
  <c r="X3874" i="105"/>
  <c r="X2260" i="105"/>
  <c r="X3043" i="105"/>
  <c r="X2256" i="105"/>
  <c r="X3144" i="105"/>
  <c r="X2757" i="105"/>
  <c r="X2930" i="105"/>
  <c r="X3593" i="105"/>
  <c r="X3645" i="105"/>
  <c r="X2154" i="105"/>
  <c r="X3503" i="105"/>
  <c r="X2919" i="105"/>
  <c r="X2273" i="105"/>
  <c r="X3958" i="105"/>
  <c r="X2932" i="105"/>
  <c r="X2408" i="105"/>
  <c r="X3524" i="105"/>
  <c r="X3084" i="105"/>
  <c r="X2314" i="105"/>
  <c r="X1530" i="105"/>
  <c r="X3935" i="105"/>
  <c r="X3606" i="105"/>
  <c r="X1707" i="105"/>
  <c r="X3665" i="105"/>
  <c r="X1576" i="105"/>
  <c r="X1114" i="105"/>
  <c r="X3775" i="105"/>
  <c r="X3776" i="105"/>
  <c r="X3972" i="105"/>
  <c r="X2116" i="105"/>
  <c r="X1764" i="105"/>
  <c r="X1930" i="105"/>
  <c r="X2772" i="105"/>
  <c r="X2205" i="105"/>
  <c r="X2390" i="105"/>
  <c r="X2209" i="105"/>
  <c r="X2393" i="105"/>
  <c r="X2749" i="105"/>
  <c r="X1979" i="105"/>
  <c r="X1585" i="105"/>
  <c r="X2092" i="105"/>
  <c r="X2164" i="105"/>
  <c r="X2348" i="105"/>
  <c r="X1727" i="105"/>
  <c r="X1357" i="105"/>
  <c r="X3263" i="105"/>
  <c r="X2346" i="105"/>
  <c r="X1142" i="105"/>
  <c r="X1295" i="105"/>
  <c r="X3566" i="105"/>
  <c r="X1903" i="105"/>
  <c r="X3105" i="105"/>
  <c r="X1891" i="105"/>
  <c r="X1672" i="105"/>
  <c r="X3004" i="105"/>
  <c r="X1749" i="105"/>
  <c r="X1644" i="105"/>
  <c r="X2201" i="105"/>
  <c r="X3985" i="105"/>
  <c r="X1626" i="105"/>
  <c r="X2157" i="105"/>
  <c r="X1704" i="105"/>
  <c r="X3833" i="105"/>
  <c r="X2632" i="105"/>
  <c r="X3652" i="105"/>
  <c r="X3954" i="105"/>
  <c r="X1869" i="105"/>
  <c r="X3873" i="105"/>
  <c r="X2836" i="105"/>
  <c r="X1248" i="105"/>
  <c r="X3772" i="105"/>
  <c r="X3929" i="105"/>
  <c r="X2021" i="105"/>
  <c r="X3174" i="105"/>
  <c r="X3780" i="105"/>
  <c r="X3478" i="105"/>
  <c r="X3917" i="105"/>
  <c r="X1710" i="105"/>
  <c r="X3494" i="105"/>
  <c r="X3970" i="105"/>
  <c r="X1494" i="105"/>
  <c r="X1708" i="105"/>
  <c r="X1490" i="105"/>
  <c r="X1864" i="105"/>
  <c r="X2575" i="105"/>
  <c r="X2805" i="105"/>
  <c r="X3744" i="105"/>
  <c r="X2431" i="105"/>
  <c r="X2008" i="105"/>
  <c r="X2202" i="105"/>
  <c r="X3578" i="105"/>
  <c r="X2214" i="105"/>
  <c r="X3599" i="105"/>
  <c r="X2659" i="105"/>
  <c r="X2879" i="105"/>
  <c r="X3155" i="105"/>
  <c r="X3017" i="105"/>
  <c r="X2697" i="105"/>
  <c r="X1630" i="105"/>
  <c r="M1630" i="105" s="1"/>
  <c r="X3827" i="105"/>
  <c r="X3549" i="105"/>
  <c r="X2936" i="105"/>
  <c r="X2462" i="105"/>
  <c r="X2650" i="105"/>
  <c r="X3737" i="105"/>
  <c r="X2966" i="105"/>
  <c r="X2043" i="105"/>
  <c r="X2398" i="105"/>
  <c r="X2436" i="105"/>
  <c r="X1361" i="105"/>
  <c r="X2442" i="105"/>
  <c r="X1138" i="105"/>
  <c r="X1302" i="105"/>
  <c r="X1425" i="105"/>
  <c r="X1736" i="105"/>
  <c r="X1289" i="105"/>
  <c r="X2856" i="105"/>
  <c r="X1328" i="105"/>
  <c r="X3740" i="105"/>
  <c r="X1659" i="105"/>
  <c r="X3973" i="105"/>
  <c r="X2280" i="105"/>
  <c r="M2280" i="105" s="1"/>
  <c r="X2814" i="105"/>
  <c r="X3854" i="105"/>
  <c r="X2289" i="105"/>
  <c r="X2409" i="105"/>
  <c r="X1533" i="105"/>
  <c r="X2122" i="105"/>
  <c r="X3720" i="105"/>
  <c r="X3350" i="105"/>
  <c r="X2310" i="105"/>
  <c r="X2746" i="105"/>
  <c r="X3931" i="105"/>
  <c r="X2977" i="105"/>
  <c r="X1308" i="105"/>
  <c r="X2840" i="105"/>
  <c r="X3868" i="105"/>
  <c r="X2267" i="105"/>
  <c r="X2942" i="105"/>
  <c r="X1293" i="105"/>
  <c r="X1136" i="105"/>
  <c r="X2199" i="105"/>
  <c r="X1253" i="105"/>
  <c r="X3783" i="105"/>
  <c r="X1971" i="105"/>
  <c r="X3756" i="105"/>
  <c r="X1410" i="105"/>
  <c r="X3768" i="105"/>
  <c r="X3544" i="105"/>
  <c r="X2535" i="105"/>
  <c r="X2745" i="105"/>
  <c r="X3324" i="105"/>
  <c r="X2594" i="105"/>
  <c r="X1415" i="105"/>
  <c r="X1571" i="105"/>
  <c r="X1892" i="105"/>
  <c r="X1509" i="105"/>
  <c r="X2832" i="105"/>
  <c r="X2917" i="105"/>
  <c r="X2527" i="105"/>
  <c r="X1867" i="105"/>
  <c r="X3002" i="105"/>
  <c r="X3226" i="105"/>
  <c r="X3640" i="105"/>
  <c r="X3041" i="105"/>
  <c r="X3035" i="105"/>
  <c r="X1960" i="105"/>
  <c r="X3202" i="105"/>
  <c r="X2531" i="105"/>
  <c r="X2117" i="105"/>
  <c r="X3463" i="105"/>
  <c r="X1133" i="105"/>
  <c r="X3042" i="105"/>
  <c r="X1540" i="105"/>
  <c r="X3073" i="105"/>
  <c r="X1590" i="105"/>
  <c r="X2656" i="105"/>
  <c r="X3211" i="105"/>
  <c r="X2885" i="105"/>
  <c r="X3269" i="105"/>
  <c r="X4000" i="105"/>
  <c r="X3026" i="105"/>
  <c r="X3490" i="105"/>
  <c r="X3212" i="105"/>
  <c r="X3832" i="105"/>
  <c r="X2161" i="105"/>
  <c r="X3514" i="105"/>
  <c r="X1288" i="105"/>
  <c r="X3482" i="105"/>
  <c r="X3724" i="105"/>
  <c r="X1594" i="105"/>
  <c r="X3221" i="105"/>
  <c r="X3600" i="105"/>
  <c r="X2758" i="105"/>
  <c r="X2081" i="105"/>
  <c r="X1472" i="105"/>
  <c r="M1412" i="105"/>
  <c r="M1013" i="105"/>
  <c r="M156" i="105"/>
  <c r="M989" i="105"/>
  <c r="M921" i="105"/>
  <c r="M510" i="105"/>
  <c r="M355" i="105"/>
  <c r="M720" i="105"/>
  <c r="M199" i="105"/>
  <c r="M657" i="105"/>
  <c r="M833" i="105"/>
  <c r="M483" i="105"/>
  <c r="M188" i="105"/>
  <c r="M304" i="105"/>
  <c r="M169" i="105"/>
  <c r="M764" i="105"/>
  <c r="M812" i="105"/>
  <c r="M738" i="105"/>
  <c r="M121" i="105"/>
  <c r="M1043" i="105"/>
  <c r="M1636" i="105"/>
  <c r="M2351" i="105"/>
  <c r="M2059" i="105"/>
  <c r="M1778" i="105"/>
  <c r="M1757" i="105"/>
  <c r="M1853" i="105"/>
  <c r="M535" i="105"/>
  <c r="M749" i="105"/>
  <c r="M977" i="105"/>
  <c r="M889" i="105"/>
  <c r="M530" i="105"/>
  <c r="M151" i="105"/>
  <c r="M386" i="105"/>
  <c r="M182" i="105"/>
  <c r="M219" i="105"/>
  <c r="M464" i="105"/>
  <c r="M131" i="105"/>
  <c r="M844" i="105"/>
  <c r="M185" i="105"/>
  <c r="M306" i="105"/>
  <c r="M596" i="105"/>
  <c r="M718" i="105"/>
  <c r="M904" i="105"/>
  <c r="M701" i="105"/>
  <c r="M706" i="105"/>
  <c r="O741" i="82"/>
  <c r="AE741" i="105"/>
  <c r="O837" i="79"/>
  <c r="AB837" i="105"/>
  <c r="O555" i="83"/>
  <c r="AF555" i="105"/>
  <c r="M1579" i="105"/>
  <c r="M1793" i="105"/>
  <c r="M189" i="105"/>
  <c r="M485" i="105"/>
  <c r="M561" i="105"/>
  <c r="M384" i="105"/>
  <c r="M924" i="105"/>
  <c r="M365" i="105"/>
  <c r="M741" i="105"/>
  <c r="M813" i="105"/>
  <c r="M340" i="105"/>
  <c r="M210" i="105"/>
  <c r="M145" i="105"/>
  <c r="M155" i="105"/>
  <c r="M180" i="105"/>
  <c r="M572" i="105"/>
  <c r="M338" i="105"/>
  <c r="M296" i="105"/>
  <c r="M141" i="105"/>
  <c r="M750" i="105"/>
  <c r="M301" i="105"/>
  <c r="V79" i="52"/>
  <c r="BB80" i="52"/>
  <c r="O91" i="83"/>
  <c r="AF91" i="105"/>
  <c r="N91" i="105" s="1"/>
  <c r="O91" i="105" s="1"/>
  <c r="O317" i="82"/>
  <c r="AE317" i="105"/>
  <c r="O389" i="79"/>
  <c r="AB389" i="105"/>
  <c r="M1027" i="105"/>
  <c r="M1104" i="105"/>
  <c r="M1031" i="105"/>
  <c r="M1094" i="105"/>
  <c r="M1039" i="105"/>
  <c r="M1070" i="105"/>
  <c r="M1047" i="105"/>
  <c r="M1075" i="105"/>
  <c r="M1107" i="105"/>
  <c r="M1082" i="105"/>
  <c r="M1073" i="105"/>
  <c r="M1277" i="105"/>
  <c r="M1980" i="105"/>
  <c r="M1058" i="105"/>
  <c r="M457" i="105"/>
  <c r="M398" i="105"/>
  <c r="M625" i="105"/>
  <c r="M220" i="105"/>
  <c r="M195" i="105"/>
  <c r="M371" i="105"/>
  <c r="M817" i="105"/>
  <c r="M664" i="105"/>
  <c r="M733" i="105"/>
  <c r="M449" i="105"/>
  <c r="M208" i="105"/>
  <c r="M499" i="105"/>
  <c r="M309" i="105"/>
  <c r="M171" i="105"/>
  <c r="M339" i="105"/>
  <c r="M994" i="105"/>
  <c r="M745" i="105"/>
  <c r="M705" i="105"/>
  <c r="N715" i="105"/>
  <c r="O715" i="105" s="1"/>
  <c r="M835" i="105"/>
  <c r="M893" i="105"/>
  <c r="M652" i="105"/>
  <c r="M739" i="105"/>
  <c r="M700" i="105"/>
  <c r="M419" i="105"/>
  <c r="M325" i="105"/>
  <c r="M960" i="105"/>
  <c r="M725" i="105"/>
  <c r="M830" i="105"/>
  <c r="O993" i="78"/>
  <c r="O203" i="83"/>
  <c r="AF203" i="105"/>
  <c r="O909" i="82"/>
  <c r="AE909" i="105"/>
  <c r="O235" i="83"/>
  <c r="AF235" i="105"/>
  <c r="O389" i="82"/>
  <c r="AE389" i="105"/>
  <c r="O437" i="79"/>
  <c r="AB437" i="105"/>
  <c r="M1035" i="78"/>
  <c r="M1025" i="105"/>
  <c r="M1056" i="105"/>
  <c r="M1023" i="105"/>
  <c r="M1097" i="105"/>
  <c r="M1069" i="105"/>
  <c r="M1089" i="105"/>
  <c r="M1038" i="105"/>
  <c r="M1095" i="105"/>
  <c r="M1084" i="105"/>
  <c r="M1088" i="105"/>
  <c r="M1036" i="105"/>
  <c r="M1106" i="105"/>
  <c r="M1068" i="105"/>
  <c r="M1116" i="105"/>
  <c r="M1344" i="105"/>
  <c r="M1033" i="105"/>
  <c r="N282" i="105"/>
  <c r="O282" i="105" s="1"/>
  <c r="M728" i="105"/>
  <c r="M1011" i="105"/>
  <c r="M107" i="105"/>
  <c r="M238" i="105"/>
  <c r="M489" i="105"/>
  <c r="M357" i="105"/>
  <c r="O779" i="78"/>
  <c r="M514" i="105"/>
  <c r="O867" i="83"/>
  <c r="AF867" i="105"/>
  <c r="O533" i="79"/>
  <c r="AB533" i="105"/>
  <c r="M1028" i="105"/>
  <c r="M1074" i="105"/>
  <c r="M1090" i="105"/>
  <c r="M1061" i="105"/>
  <c r="M1100" i="105"/>
  <c r="M1034" i="105"/>
  <c r="M1067" i="105"/>
  <c r="M1049" i="105"/>
  <c r="M1062" i="105"/>
  <c r="M1042" i="105"/>
  <c r="M1108" i="105"/>
  <c r="M1080" i="105"/>
  <c r="M1492" i="105"/>
  <c r="M1474" i="105"/>
  <c r="M1001" i="105"/>
  <c r="M943" i="105"/>
  <c r="M405" i="105"/>
  <c r="M801" i="105"/>
  <c r="N955" i="105"/>
  <c r="O955" i="105" s="1"/>
  <c r="M494" i="105"/>
  <c r="M328" i="105"/>
  <c r="M658" i="105"/>
  <c r="M962" i="105"/>
  <c r="M661" i="105"/>
  <c r="M392" i="105"/>
  <c r="M991" i="105"/>
  <c r="M751" i="105"/>
  <c r="M621" i="105"/>
  <c r="M221" i="105"/>
  <c r="M710" i="105"/>
  <c r="M860" i="105"/>
  <c r="M816" i="105"/>
  <c r="M912" i="105"/>
  <c r="O596" i="78"/>
  <c r="M388" i="105"/>
  <c r="M192" i="105"/>
  <c r="M674" i="105"/>
  <c r="M132" i="105"/>
  <c r="M1016" i="105"/>
  <c r="M450" i="105"/>
  <c r="O299" i="83"/>
  <c r="AF299" i="105"/>
  <c r="O1005" i="82"/>
  <c r="AE1005" i="105"/>
  <c r="O331" i="83"/>
  <c r="AF331" i="105"/>
  <c r="AE701" i="105"/>
  <c r="O701" i="82"/>
  <c r="AA183" i="105"/>
  <c r="N183" i="105" s="1"/>
  <c r="O183" i="105" s="1"/>
  <c r="AA158" i="105"/>
  <c r="N158" i="105" s="1"/>
  <c r="O158" i="105" s="1"/>
  <c r="AA982" i="105"/>
  <c r="N982" i="105" s="1"/>
  <c r="O982" i="105" s="1"/>
  <c r="AA326" i="105"/>
  <c r="N326" i="105" s="1"/>
  <c r="O326" i="105" s="1"/>
  <c r="AA962" i="105"/>
  <c r="N962" i="105" s="1"/>
  <c r="O962" i="105" s="1"/>
  <c r="AA959" i="105"/>
  <c r="N959" i="105" s="1"/>
  <c r="O959" i="105" s="1"/>
  <c r="AA305" i="105"/>
  <c r="N305" i="105" s="1"/>
  <c r="O305" i="105" s="1"/>
  <c r="AA880" i="105"/>
  <c r="N880" i="105" s="1"/>
  <c r="O880" i="105" s="1"/>
  <c r="AA436" i="105"/>
  <c r="N436" i="105" s="1"/>
  <c r="O436" i="105" s="1"/>
  <c r="O390" i="78"/>
  <c r="O272" i="78"/>
  <c r="O707" i="78"/>
  <c r="O973" i="78"/>
  <c r="AA507" i="105"/>
  <c r="AA465" i="105"/>
  <c r="N465" i="105" s="1"/>
  <c r="O465" i="105" s="1"/>
  <c r="O757" i="78"/>
  <c r="AA527" i="105"/>
  <c r="N527" i="105" s="1"/>
  <c r="O527" i="105" s="1"/>
  <c r="O587" i="78"/>
  <c r="AA843" i="105"/>
  <c r="AA312" i="105"/>
  <c r="N312" i="105" s="1"/>
  <c r="O312" i="105" s="1"/>
  <c r="AA302" i="105"/>
  <c r="N302" i="105" s="1"/>
  <c r="O302" i="105" s="1"/>
  <c r="O920" i="78"/>
  <c r="AA1000" i="105"/>
  <c r="N1000" i="105" s="1"/>
  <c r="O1000" i="105" s="1"/>
  <c r="O535" i="78"/>
  <c r="AA112" i="105"/>
  <c r="N112" i="105" s="1"/>
  <c r="O112" i="105" s="1"/>
  <c r="AA713" i="105"/>
  <c r="N713" i="105" s="1"/>
  <c r="O713" i="105" s="1"/>
  <c r="AA369" i="105"/>
  <c r="N369" i="105" s="1"/>
  <c r="O369" i="105" s="1"/>
  <c r="O727" i="78"/>
  <c r="AA855" i="105"/>
  <c r="N855" i="105" s="1"/>
  <c r="O855" i="105" s="1"/>
  <c r="AA751" i="105"/>
  <c r="N751" i="105" s="1"/>
  <c r="O751" i="105" s="1"/>
  <c r="AA659" i="105"/>
  <c r="AA196" i="105"/>
  <c r="N196" i="105" s="1"/>
  <c r="O196" i="105" s="1"/>
  <c r="AA790" i="105"/>
  <c r="N790" i="105" s="1"/>
  <c r="O790" i="105" s="1"/>
  <c r="AA953" i="105"/>
  <c r="N953" i="105" s="1"/>
  <c r="O953" i="105" s="1"/>
  <c r="AA343" i="105"/>
  <c r="N343" i="105" s="1"/>
  <c r="O343" i="105" s="1"/>
  <c r="AA603" i="105"/>
  <c r="AA168" i="105"/>
  <c r="N168" i="105" s="1"/>
  <c r="O168" i="105" s="1"/>
  <c r="N6" i="105"/>
  <c r="O6" i="105" s="1"/>
  <c r="M39" i="105"/>
  <c r="AA685" i="105"/>
  <c r="O681" i="78"/>
  <c r="O59" i="78"/>
  <c r="AA753" i="105"/>
  <c r="N753" i="105" s="1"/>
  <c r="O753" i="105" s="1"/>
  <c r="M584" i="105"/>
  <c r="O1012" i="105"/>
  <c r="AA775" i="105"/>
  <c r="N775" i="105" s="1"/>
  <c r="O775" i="105" s="1"/>
  <c r="O591" i="78"/>
  <c r="AA803" i="105"/>
  <c r="AA1006" i="105"/>
  <c r="N1006" i="105" s="1"/>
  <c r="O1006" i="105" s="1"/>
  <c r="AA809" i="105"/>
  <c r="N809" i="105" s="1"/>
  <c r="O809" i="105" s="1"/>
  <c r="AA461" i="105"/>
  <c r="N461" i="105" s="1"/>
  <c r="O461" i="105" s="1"/>
  <c r="AA366" i="105"/>
  <c r="N366" i="105" s="1"/>
  <c r="O366" i="105" s="1"/>
  <c r="AA240" i="105"/>
  <c r="N240" i="105" s="1"/>
  <c r="O240" i="105" s="1"/>
  <c r="AA795" i="105"/>
  <c r="N795" i="105" s="1"/>
  <c r="O795" i="105" s="1"/>
  <c r="AA927" i="105"/>
  <c r="N927" i="105" s="1"/>
  <c r="O927" i="105" s="1"/>
  <c r="AA150" i="105"/>
  <c r="N150" i="105" s="1"/>
  <c r="O150" i="105" s="1"/>
  <c r="AA754" i="105"/>
  <c r="N754" i="105" s="1"/>
  <c r="O754" i="105" s="1"/>
  <c r="AA838" i="105"/>
  <c r="N838" i="105" s="1"/>
  <c r="O838" i="105" s="1"/>
  <c r="M767" i="105"/>
  <c r="O995" i="78"/>
  <c r="O789" i="78"/>
  <c r="AA750" i="105"/>
  <c r="N750" i="105" s="1"/>
  <c r="O750" i="105" s="1"/>
  <c r="O733" i="78"/>
  <c r="AA523" i="105"/>
  <c r="AA274" i="105"/>
  <c r="N274" i="105" s="1"/>
  <c r="O274" i="105" s="1"/>
  <c r="AA137" i="105"/>
  <c r="N137" i="105" s="1"/>
  <c r="O137" i="105" s="1"/>
  <c r="AA503" i="105"/>
  <c r="N503" i="105" s="1"/>
  <c r="O503" i="105" s="1"/>
  <c r="AA256" i="105"/>
  <c r="N256" i="105" s="1"/>
  <c r="O256" i="105" s="1"/>
  <c r="AA163" i="105"/>
  <c r="N163" i="105" s="1"/>
  <c r="O163" i="105" s="1"/>
  <c r="AA699" i="105"/>
  <c r="N80" i="105"/>
  <c r="O80" i="105" s="1"/>
  <c r="AA812" i="105"/>
  <c r="N812" i="105" s="1"/>
  <c r="O812" i="105" s="1"/>
  <c r="AA144" i="105"/>
  <c r="N144" i="105" s="1"/>
  <c r="O144" i="105" s="1"/>
  <c r="O786" i="78"/>
  <c r="M27" i="105"/>
  <c r="O22" i="78"/>
  <c r="O8" i="78"/>
  <c r="AA235" i="105"/>
  <c r="N235" i="105" s="1"/>
  <c r="O235" i="105" s="1"/>
  <c r="AA559" i="105"/>
  <c r="N559" i="105" s="1"/>
  <c r="O559" i="105" s="1"/>
  <c r="O30" i="78"/>
  <c r="O949" i="78"/>
  <c r="AA431" i="105"/>
  <c r="N431" i="105" s="1"/>
  <c r="O431" i="105" s="1"/>
  <c r="AA642" i="105"/>
  <c r="N642" i="105" s="1"/>
  <c r="O642" i="105" s="1"/>
  <c r="AA501" i="105"/>
  <c r="N501" i="105" s="1"/>
  <c r="O501" i="105" s="1"/>
  <c r="V139" i="52"/>
  <c r="BB140" i="52"/>
  <c r="O36" i="78"/>
  <c r="O51" i="78"/>
  <c r="AA899" i="105"/>
  <c r="O4" i="78"/>
  <c r="O1012" i="78"/>
  <c r="O38" i="78"/>
  <c r="O21" i="78"/>
  <c r="S3092" i="105"/>
  <c r="O589" i="78"/>
  <c r="O1010" i="78"/>
  <c r="V229" i="52"/>
  <c r="BB230" i="52"/>
  <c r="O268" i="78"/>
  <c r="S2137" i="105"/>
  <c r="M2137" i="105" s="1"/>
  <c r="S1506" i="105"/>
  <c r="M1506" i="105" s="1"/>
  <c r="S2075" i="105"/>
  <c r="M2075" i="105" s="1"/>
  <c r="S2920" i="105"/>
  <c r="O269" i="78"/>
  <c r="O267" i="78"/>
  <c r="V199" i="52"/>
  <c r="BB200" i="52"/>
  <c r="O785" i="78"/>
  <c r="O697" i="105"/>
  <c r="O666" i="78"/>
  <c r="O967" i="105"/>
  <c r="O967" i="78"/>
  <c r="AA678" i="105"/>
  <c r="N678" i="105" s="1"/>
  <c r="O678" i="105" s="1"/>
  <c r="S3537" i="105"/>
  <c r="S3993" i="105"/>
  <c r="S2915" i="105"/>
  <c r="S1954" i="105"/>
  <c r="M1954" i="105" s="1"/>
  <c r="S3567" i="105"/>
  <c r="S1825" i="105"/>
  <c r="M1825" i="105" s="1"/>
  <c r="S3042" i="105"/>
  <c r="S2306" i="105"/>
  <c r="M2306" i="105" s="1"/>
  <c r="S3935" i="105"/>
  <c r="S3668" i="105"/>
  <c r="S2759" i="105"/>
  <c r="S2070" i="105"/>
  <c r="M2070" i="105" s="1"/>
  <c r="S2765" i="105"/>
  <c r="S3686" i="105"/>
  <c r="S2287" i="105"/>
  <c r="M2287" i="105" s="1"/>
  <c r="S3788" i="105"/>
  <c r="S3792" i="105"/>
  <c r="S3383" i="105"/>
  <c r="S1237" i="105"/>
  <c r="M1237" i="105" s="1"/>
  <c r="S3270" i="105"/>
  <c r="S2413" i="105"/>
  <c r="S3186" i="105"/>
  <c r="S1712" i="105"/>
  <c r="M1712" i="105" s="1"/>
  <c r="S3284" i="105"/>
  <c r="S3090" i="105"/>
  <c r="S3348" i="105"/>
  <c r="N1073" i="78"/>
  <c r="O1073" i="78" s="1"/>
  <c r="N1071" i="78"/>
  <c r="O1071" i="78" s="1"/>
  <c r="N1031" i="78"/>
  <c r="O1031" i="78" s="1"/>
  <c r="N1098" i="78"/>
  <c r="O1098" i="78" s="1"/>
  <c r="N1091" i="78"/>
  <c r="O1091" i="78" s="1"/>
  <c r="N1059" i="78"/>
  <c r="O1059" i="78" s="1"/>
  <c r="N1078" i="78"/>
  <c r="O1078" i="78" s="1"/>
  <c r="N1029" i="78"/>
  <c r="O1029" i="78" s="1"/>
  <c r="N1035" i="78"/>
  <c r="N1049" i="78"/>
  <c r="O1049" i="78" s="1"/>
  <c r="N1084" i="78"/>
  <c r="O1084" i="78" s="1"/>
  <c r="N1102" i="78"/>
  <c r="O1102" i="78" s="1"/>
  <c r="N1064" i="78"/>
  <c r="O1064" i="78" s="1"/>
  <c r="N1090" i="78"/>
  <c r="O1090" i="78" s="1"/>
  <c r="N1067" i="78"/>
  <c r="O1067" i="78" s="1"/>
  <c r="N1026" i="78"/>
  <c r="N1041" i="78"/>
  <c r="O1041" i="78" s="1"/>
  <c r="N1667" i="78"/>
  <c r="N1125" i="78"/>
  <c r="N1266" i="78"/>
  <c r="O1266" i="78" s="1"/>
  <c r="N1114" i="78"/>
  <c r="N1313" i="78"/>
  <c r="N1922" i="78"/>
  <c r="N1822" i="78"/>
  <c r="N2082" i="78"/>
  <c r="N1772" i="78"/>
  <c r="N1523" i="78"/>
  <c r="N1561" i="78"/>
  <c r="N1672" i="78"/>
  <c r="N1714" i="78"/>
  <c r="N1284" i="78"/>
  <c r="O1284" i="78" s="1"/>
  <c r="N1786" i="78"/>
  <c r="O1786" i="78" s="1"/>
  <c r="N1299" i="78"/>
  <c r="N2115" i="78"/>
  <c r="N1722" i="78"/>
  <c r="N1493" i="78"/>
  <c r="N1890" i="78"/>
  <c r="N1539" i="78"/>
  <c r="N1172" i="78"/>
  <c r="N1137" i="78"/>
  <c r="N1732" i="78"/>
  <c r="O1732" i="78" s="1"/>
  <c r="N1756" i="78"/>
  <c r="O1756" i="78" s="1"/>
  <c r="N2100" i="78"/>
  <c r="N2103" i="78"/>
  <c r="N1260" i="78"/>
  <c r="N1162" i="78"/>
  <c r="N2052" i="78"/>
  <c r="N1830" i="78"/>
  <c r="N1292" i="78"/>
  <c r="O1292" i="78" s="1"/>
  <c r="N1631" i="78"/>
  <c r="O1631" i="78" s="1"/>
  <c r="N2046" i="78"/>
  <c r="N1397" i="78"/>
  <c r="O1397" i="78" s="1"/>
  <c r="N1456" i="78"/>
  <c r="O1456" i="78" s="1"/>
  <c r="N1237" i="78"/>
  <c r="N1867" i="78"/>
  <c r="N1868" i="78"/>
  <c r="O1868" i="78" s="1"/>
  <c r="N1520" i="78"/>
  <c r="O1520" i="78" s="1"/>
  <c r="N1355" i="78"/>
  <c r="N1570" i="78"/>
  <c r="N1690" i="78"/>
  <c r="N1466" i="78"/>
  <c r="N1425" i="78"/>
  <c r="N1511" i="78"/>
  <c r="N2035" i="78"/>
  <c r="O2035" i="78" s="1"/>
  <c r="N1068" i="78"/>
  <c r="O1068" i="78" s="1"/>
  <c r="N1095" i="78"/>
  <c r="O1095" i="78" s="1"/>
  <c r="N1034" i="78"/>
  <c r="O1034" i="78" s="1"/>
  <c r="N1055" i="78"/>
  <c r="O1055" i="78" s="1"/>
  <c r="N1096" i="78"/>
  <c r="O1096" i="78" s="1"/>
  <c r="N1074" i="78"/>
  <c r="O1074" i="78" s="1"/>
  <c r="N1047" i="78"/>
  <c r="O1047" i="78" s="1"/>
  <c r="N1065" i="78"/>
  <c r="O1065" i="78" s="1"/>
  <c r="N1076" i="78"/>
  <c r="O1076" i="78" s="1"/>
  <c r="N1085" i="78"/>
  <c r="O1085" i="78" s="1"/>
  <c r="N1100" i="78"/>
  <c r="O1100" i="78" s="1"/>
  <c r="N1042" i="78"/>
  <c r="O1042" i="78" s="1"/>
  <c r="N1087" i="78"/>
  <c r="O1087" i="78" s="1"/>
  <c r="N1051" i="78"/>
  <c r="O1051" i="78" s="1"/>
  <c r="N1107" i="78"/>
  <c r="O1107" i="78" s="1"/>
  <c r="N1139" i="78"/>
  <c r="N1564" i="78"/>
  <c r="N1715" i="78"/>
  <c r="O1715" i="78" s="1"/>
  <c r="N1938" i="78"/>
  <c r="N2013" i="78"/>
  <c r="N1916" i="78"/>
  <c r="O1916" i="78" s="1"/>
  <c r="N1660" i="78"/>
  <c r="N1519" i="78"/>
  <c r="O1519" i="78" s="1"/>
  <c r="N1486" i="78"/>
  <c r="N2016" i="78"/>
  <c r="O2016" i="78" s="1"/>
  <c r="N1165" i="78"/>
  <c r="O1165" i="78" s="1"/>
  <c r="N2042" i="78"/>
  <c r="N1455" i="78"/>
  <c r="N1164" i="78"/>
  <c r="N1556" i="78"/>
  <c r="N1119" i="78"/>
  <c r="O1119" i="78" s="1"/>
  <c r="N1112" i="78"/>
  <c r="N2033" i="78"/>
  <c r="O2033" i="78" s="1"/>
  <c r="N2083" i="78"/>
  <c r="O2083" i="78" s="1"/>
  <c r="N2068" i="78"/>
  <c r="O2068" i="78" s="1"/>
  <c r="N1274" i="78"/>
  <c r="N1442" i="78"/>
  <c r="N1143" i="78"/>
  <c r="N1130" i="78"/>
  <c r="N1992" i="78"/>
  <c r="N2048" i="78"/>
  <c r="N2158" i="78"/>
  <c r="N1858" i="78"/>
  <c r="N1390" i="78"/>
  <c r="O1390" i="78" s="1"/>
  <c r="N2084" i="78"/>
  <c r="O2084" i="78" s="1"/>
  <c r="N1847" i="78"/>
  <c r="O1847" i="78" s="1"/>
  <c r="N1730" i="78"/>
  <c r="N1788" i="78"/>
  <c r="N2019" i="78"/>
  <c r="N1951" i="78"/>
  <c r="N1655" i="78"/>
  <c r="N1413" i="78"/>
  <c r="O1413" i="78" s="1"/>
  <c r="N1692" i="78"/>
  <c r="N1111" i="78"/>
  <c r="N1308" i="78"/>
  <c r="N1334" i="78"/>
  <c r="N2010" i="78"/>
  <c r="N1802" i="78"/>
  <c r="O1802" i="78" s="1"/>
  <c r="N1451" i="78"/>
  <c r="O1451" i="78" s="1"/>
  <c r="N1475" i="78"/>
  <c r="O1475" i="78" s="1"/>
  <c r="N1727" i="78"/>
  <c r="O1727" i="78" s="1"/>
  <c r="N1856" i="78"/>
  <c r="N1612" i="78"/>
  <c r="N1176" i="78"/>
  <c r="N1242" i="78"/>
  <c r="O1242" i="78" s="1"/>
  <c r="N1853" i="78"/>
  <c r="N1855" i="78"/>
  <c r="O1855" i="78" s="1"/>
  <c r="N2152" i="78"/>
  <c r="O2152" i="78" s="1"/>
  <c r="N1532" i="78"/>
  <c r="O1532" i="78" s="1"/>
  <c r="N1761" i="78"/>
  <c r="N2114" i="78"/>
  <c r="O2114" i="78" s="1"/>
  <c r="N1325" i="78"/>
  <c r="N1250" i="78"/>
  <c r="O1250" i="78" s="1"/>
  <c r="N2101" i="78"/>
  <c r="N1747" i="78"/>
  <c r="O1747" i="78" s="1"/>
  <c r="N1871" i="78"/>
  <c r="N1873" i="78"/>
  <c r="N1762" i="78"/>
  <c r="O1762" i="78" s="1"/>
  <c r="N1743" i="78"/>
  <c r="N1684" i="78"/>
  <c r="N1332" i="78"/>
  <c r="N1836" i="78"/>
  <c r="N1236" i="78"/>
  <c r="N1481" i="78"/>
  <c r="N1054" i="78"/>
  <c r="O1054" i="78" s="1"/>
  <c r="N1048" i="78"/>
  <c r="O1048" i="78" s="1"/>
  <c r="N1105" i="78"/>
  <c r="O1105" i="78" s="1"/>
  <c r="N1024" i="78"/>
  <c r="O1024" i="78" s="1"/>
  <c r="N1039" i="78"/>
  <c r="O1039" i="78" s="1"/>
  <c r="N1099" i="78"/>
  <c r="O1099" i="78" s="1"/>
  <c r="N1028" i="78"/>
  <c r="O1028" i="78" s="1"/>
  <c r="N1066" i="78"/>
  <c r="O1066" i="78" s="1"/>
  <c r="N1036" i="78"/>
  <c r="O1036" i="78" s="1"/>
  <c r="N1070" i="78"/>
  <c r="O1070" i="78" s="1"/>
  <c r="N1058" i="78"/>
  <c r="O1058" i="78" s="1"/>
  <c r="N1032" i="78"/>
  <c r="O1032" i="78" s="1"/>
  <c r="N1062" i="78"/>
  <c r="O1062" i="78" s="1"/>
  <c r="N1057" i="78"/>
  <c r="O1057" i="78" s="1"/>
  <c r="N1104" i="78"/>
  <c r="O1104" i="78" s="1"/>
  <c r="N1077" i="78"/>
  <c r="O1077" i="78" s="1"/>
  <c r="N1069" i="78"/>
  <c r="O1069" i="78" s="1"/>
  <c r="N1362" i="78"/>
  <c r="O1362" i="78" s="1"/>
  <c r="N1697" i="78"/>
  <c r="N1393" i="78"/>
  <c r="O1393" i="78" s="1"/>
  <c r="N1341" i="78"/>
  <c r="N1682" i="78"/>
  <c r="O1682" i="78" s="1"/>
  <c r="N2032" i="78"/>
  <c r="N1276" i="78"/>
  <c r="N1115" i="78"/>
  <c r="O1115" i="78" s="1"/>
  <c r="N1615" i="78"/>
  <c r="O1615" i="78" s="1"/>
  <c r="N1340" i="78"/>
  <c r="N1936" i="78"/>
  <c r="N1438" i="78"/>
  <c r="N1496" i="78"/>
  <c r="O1496" i="78" s="1"/>
  <c r="N1609" i="78"/>
  <c r="O1609" i="78" s="1"/>
  <c r="N1322" i="78"/>
  <c r="N1431" i="78"/>
  <c r="N1654" i="78"/>
  <c r="O1654" i="78" s="1"/>
  <c r="N1755" i="78"/>
  <c r="N1315" i="78"/>
  <c r="O1315" i="78" s="1"/>
  <c r="N1759" i="78"/>
  <c r="N1212" i="78"/>
  <c r="N1548" i="78"/>
  <c r="N1214" i="78"/>
  <c r="O1214" i="78" s="1"/>
  <c r="N1625" i="78"/>
  <c r="O1625" i="78" s="1"/>
  <c r="N1751" i="78"/>
  <c r="O1751" i="78" s="1"/>
  <c r="N1344" i="78"/>
  <c r="O1344" i="78" s="1"/>
  <c r="N1995" i="78"/>
  <c r="N1600" i="78"/>
  <c r="O1600" i="78" s="1"/>
  <c r="N1833" i="78"/>
  <c r="N1408" i="78"/>
  <c r="N1233" i="78"/>
  <c r="O1233" i="78" s="1"/>
  <c r="N1783" i="78"/>
  <c r="N1803" i="78"/>
  <c r="O1803" i="78" s="1"/>
  <c r="N1567" i="78"/>
  <c r="N1419" i="78"/>
  <c r="O1419" i="78" s="1"/>
  <c r="N1448" i="78"/>
  <c r="N1416" i="78"/>
  <c r="O1416" i="78" s="1"/>
  <c r="N1216" i="78"/>
  <c r="N1665" i="78"/>
  <c r="N1254" i="78"/>
  <c r="N1200" i="78"/>
  <c r="O1200" i="78" s="1"/>
  <c r="N1816" i="78"/>
  <c r="N1279" i="78"/>
  <c r="N1739" i="78"/>
  <c r="O1739" i="78" s="1"/>
  <c r="N1231" i="78"/>
  <c r="N1502" i="78"/>
  <c r="O1502" i="78" s="1"/>
  <c r="N2001" i="78"/>
  <c r="N1296" i="78"/>
  <c r="N1207" i="78"/>
  <c r="N1764" i="78"/>
  <c r="O1764" i="78" s="1"/>
  <c r="N1574" i="78"/>
  <c r="O1574" i="78" s="1"/>
  <c r="N1453" i="78"/>
  <c r="N1874" i="78"/>
  <c r="N1984" i="78"/>
  <c r="N1633" i="78"/>
  <c r="N1748" i="78"/>
  <c r="N1238" i="78"/>
  <c r="O1238" i="78" s="1"/>
  <c r="N1896" i="78"/>
  <c r="N1402" i="78"/>
  <c r="N2063" i="78"/>
  <c r="O2063" i="78" s="1"/>
  <c r="N1599" i="78"/>
  <c r="N1503" i="78"/>
  <c r="N1702" i="78"/>
  <c r="N1711" i="78"/>
  <c r="O1711" i="78" s="1"/>
  <c r="N1902" i="78"/>
  <c r="N1666" i="78"/>
  <c r="N2137" i="78"/>
  <c r="N1258" i="78"/>
  <c r="O1258" i="78" s="1"/>
  <c r="N1080" i="78"/>
  <c r="O1080" i="78" s="1"/>
  <c r="N1079" i="78"/>
  <c r="O1079" i="78" s="1"/>
  <c r="N1106" i="78"/>
  <c r="O1106" i="78" s="1"/>
  <c r="N1072" i="78"/>
  <c r="O1072" i="78" s="1"/>
  <c r="N1021" i="78"/>
  <c r="N1023" i="78"/>
  <c r="O1023" i="78" s="1"/>
  <c r="N1030" i="78"/>
  <c r="O1030" i="78" s="1"/>
  <c r="N1037" i="78"/>
  <c r="O1037" i="78" s="1"/>
  <c r="N1086" i="78"/>
  <c r="O1086" i="78" s="1"/>
  <c r="N1027" i="78"/>
  <c r="O1027" i="78" s="1"/>
  <c r="N1553" i="78"/>
  <c r="N1542" i="78"/>
  <c r="O1542" i="78" s="1"/>
  <c r="N1981" i="78"/>
  <c r="N1999" i="78"/>
  <c r="N1586" i="78"/>
  <c r="N1611" i="78"/>
  <c r="N1885" i="78"/>
  <c r="N1321" i="78"/>
  <c r="N1262" i="78"/>
  <c r="O1262" i="78" s="1"/>
  <c r="N1994" i="78"/>
  <c r="N1970" i="78"/>
  <c r="O1970" i="78" s="1"/>
  <c r="N1624" i="78"/>
  <c r="N1383" i="78"/>
  <c r="N1968" i="78"/>
  <c r="N1610" i="78"/>
  <c r="N1175" i="78"/>
  <c r="O1175" i="78" s="1"/>
  <c r="N2020" i="78"/>
  <c r="N1634" i="78"/>
  <c r="O1634" i="78" s="1"/>
  <c r="N1181" i="78"/>
  <c r="O1181" i="78" s="1"/>
  <c r="N1626" i="78"/>
  <c r="N1494" i="78"/>
  <c r="N1217" i="78"/>
  <c r="O1217" i="78" s="1"/>
  <c r="N1571" i="78"/>
  <c r="N1555" i="78"/>
  <c r="O1555" i="78" s="1"/>
  <c r="N1709" i="78"/>
  <c r="N1215" i="78"/>
  <c r="O1215" i="78" s="1"/>
  <c r="N2007" i="78"/>
  <c r="O2007" i="78" s="1"/>
  <c r="N1668" i="78"/>
  <c r="N1495" i="78"/>
  <c r="N1860" i="78"/>
  <c r="N1155" i="78"/>
  <c r="O1155" i="78" s="1"/>
  <c r="N1643" i="78"/>
  <c r="N1382" i="78"/>
  <c r="N1152" i="78"/>
  <c r="O1152" i="78" s="1"/>
  <c r="N1811" i="78"/>
  <c r="O1811" i="78" s="1"/>
  <c r="N1931" i="78"/>
  <c r="N2051" i="78"/>
  <c r="N1693" i="78"/>
  <c r="N1861" i="78"/>
  <c r="N1411" i="78"/>
  <c r="N1590" i="78"/>
  <c r="N1224" i="78"/>
  <c r="N1710" i="78"/>
  <c r="O1710" i="78" s="1"/>
  <c r="N1547" i="78"/>
  <c r="N2065" i="78"/>
  <c r="N2170" i="78"/>
  <c r="O2170" i="78" s="1"/>
  <c r="N2141" i="78"/>
  <c r="O2141" i="78" s="1"/>
  <c r="N1272" i="78"/>
  <c r="N1441" i="78"/>
  <c r="O1441" i="78" s="1"/>
  <c r="N1271" i="78"/>
  <c r="N1796" i="78"/>
  <c r="N2099" i="78"/>
  <c r="N2054" i="78"/>
  <c r="O2054" i="78" s="1"/>
  <c r="N1775" i="78"/>
  <c r="O1775" i="78" s="1"/>
  <c r="N1725" i="78"/>
  <c r="N1778" i="78"/>
  <c r="N2059" i="78"/>
  <c r="N1196" i="78"/>
  <c r="N1343" i="78"/>
  <c r="N1685" i="78"/>
  <c r="N1818" i="78"/>
  <c r="O1818" i="78" s="1"/>
  <c r="N2130" i="78"/>
  <c r="N1480" i="78"/>
  <c r="O1480" i="78" s="1"/>
  <c r="N1479" i="78"/>
  <c r="N1371" i="78"/>
  <c r="N1607" i="78"/>
  <c r="O1607" i="78" s="1"/>
  <c r="N2030" i="78"/>
  <c r="O2030" i="78" s="1"/>
  <c r="N2086" i="78"/>
  <c r="O2086" i="78" s="1"/>
  <c r="N1142" i="78"/>
  <c r="O1142" i="78" s="1"/>
  <c r="N1050" i="78"/>
  <c r="O1050" i="78" s="1"/>
  <c r="N1061" i="78"/>
  <c r="O1061" i="78" s="1"/>
  <c r="N1052" i="78"/>
  <c r="O1052" i="78" s="1"/>
  <c r="N1045" i="78"/>
  <c r="O1045" i="78" s="1"/>
  <c r="N1088" i="78"/>
  <c r="O1088" i="78" s="1"/>
  <c r="N1101" i="78"/>
  <c r="N1025" i="78"/>
  <c r="O1025" i="78" s="1"/>
  <c r="N1093" i="78"/>
  <c r="O1093" i="78" s="1"/>
  <c r="N1083" i="78"/>
  <c r="O1083" i="78" s="1"/>
  <c r="N1040" i="78"/>
  <c r="O1040" i="78" s="1"/>
  <c r="N1044" i="78"/>
  <c r="O1044" i="78" s="1"/>
  <c r="N1082" i="78"/>
  <c r="O1082" i="78" s="1"/>
  <c r="N1075" i="78"/>
  <c r="O1075" i="78" s="1"/>
  <c r="N1060" i="78"/>
  <c r="O1060" i="78" s="1"/>
  <c r="N1056" i="78"/>
  <c r="O1056" i="78" s="1"/>
  <c r="N1033" i="78"/>
  <c r="O1033" i="78" s="1"/>
  <c r="N1103" i="78"/>
  <c r="O1103" i="78" s="1"/>
  <c r="N1616" i="78"/>
  <c r="N1204" i="78"/>
  <c r="N1677" i="78"/>
  <c r="N1257" i="78"/>
  <c r="O1257" i="78" s="1"/>
  <c r="N1232" i="78"/>
  <c r="O1232" i="78" s="1"/>
  <c r="N1201" i="78"/>
  <c r="N1946" i="78"/>
  <c r="N1229" i="78"/>
  <c r="O1229" i="78" s="1"/>
  <c r="N1943" i="78"/>
  <c r="O1943" i="78" s="1"/>
  <c r="N1735" i="78"/>
  <c r="N1629" i="78"/>
  <c r="N1910" i="78"/>
  <c r="N1798" i="78"/>
  <c r="O1798" i="78" s="1"/>
  <c r="N1412" i="78"/>
  <c r="N1526" i="78"/>
  <c r="N1342" i="78"/>
  <c r="O1342" i="78" s="1"/>
  <c r="N1277" i="78"/>
  <c r="N1326" i="78"/>
  <c r="N1370" i="78"/>
  <c r="O1370" i="78" s="1"/>
  <c r="N2006" i="78"/>
  <c r="O2006" i="78" s="1"/>
  <c r="N1443" i="78"/>
  <c r="N2028" i="78"/>
  <c r="O2028" i="78" s="1"/>
  <c r="N1376" i="78"/>
  <c r="O1376" i="78" s="1"/>
  <c r="N2039" i="78"/>
  <c r="O2039" i="78" s="1"/>
  <c r="N1350" i="78"/>
  <c r="N1789" i="78"/>
  <c r="N1509" i="78"/>
  <c r="O1509" i="78" s="1"/>
  <c r="N2036" i="78"/>
  <c r="O2036" i="78" s="1"/>
  <c r="N1651" i="78"/>
  <c r="N2031" i="78"/>
  <c r="N1208" i="78"/>
  <c r="N1180" i="78"/>
  <c r="N1766" i="78"/>
  <c r="O1766" i="78" s="1"/>
  <c r="N1399" i="78"/>
  <c r="N1704" i="78"/>
  <c r="N1550" i="78"/>
  <c r="N1903" i="78"/>
  <c r="O1903" i="78" s="1"/>
  <c r="N1191" i="78"/>
  <c r="N1527" i="78"/>
  <c r="N1864" i="78"/>
  <c r="O1864" i="78" s="1"/>
  <c r="N2070" i="78"/>
  <c r="N1378" i="78"/>
  <c r="N2077" i="78"/>
  <c r="N1192" i="78"/>
  <c r="O1192" i="78" s="1"/>
  <c r="N2096" i="78"/>
  <c r="O2096" i="78" s="1"/>
  <c r="N1603" i="78"/>
  <c r="O1603" i="78" s="1"/>
  <c r="N1273" i="78"/>
  <c r="N1664" i="78"/>
  <c r="N1206" i="78"/>
  <c r="O1206" i="78" s="1"/>
  <c r="N1220" i="78"/>
  <c r="O1220" i="78" s="1"/>
  <c r="N2044" i="78"/>
  <c r="N1222" i="78"/>
  <c r="O1222" i="78" s="1"/>
  <c r="N1662" i="78"/>
  <c r="N2095" i="78"/>
  <c r="N1650" i="78"/>
  <c r="N2144" i="78"/>
  <c r="N1499" i="78"/>
  <c r="N1123" i="78"/>
  <c r="N1621" i="78"/>
  <c r="O1621" i="78" s="1"/>
  <c r="N1866" i="78"/>
  <c r="N1839" i="78"/>
  <c r="N1253" i="78"/>
  <c r="O1253" i="78" s="1"/>
  <c r="N2071" i="78"/>
  <c r="N2122" i="78"/>
  <c r="N2014" i="78"/>
  <c r="N1471" i="78"/>
  <c r="N1161" i="78"/>
  <c r="O1161" i="78" s="1"/>
  <c r="N1834" i="78"/>
  <c r="N1311" i="78"/>
  <c r="O1311" i="78" s="1"/>
  <c r="N1458" i="78"/>
  <c r="N1837" i="78"/>
  <c r="N1887" i="78"/>
  <c r="N1894" i="78"/>
  <c r="O1894" i="78" s="1"/>
  <c r="N2009" i="78"/>
  <c r="N1429" i="78"/>
  <c r="O1429" i="78" s="1"/>
  <c r="N1948" i="78"/>
  <c r="O1948" i="78" s="1"/>
  <c r="N1652" i="78"/>
  <c r="N1484" i="78"/>
  <c r="O1484" i="78" s="1"/>
  <c r="N1595" i="78"/>
  <c r="N1312" i="78"/>
  <c r="N1670" i="78"/>
  <c r="N2073" i="78"/>
  <c r="O2073" i="78" s="1"/>
  <c r="N2089" i="78"/>
  <c r="O2089" i="78" s="1"/>
  <c r="N1353" i="78"/>
  <c r="N1173" i="78"/>
  <c r="O1173" i="78" s="1"/>
  <c r="N1110" i="78"/>
  <c r="N1146" i="78"/>
  <c r="N2180" i="78"/>
  <c r="N1998" i="78"/>
  <c r="O1998" i="78" s="1"/>
  <c r="N1310" i="78"/>
  <c r="O1310" i="78" s="1"/>
  <c r="N1728" i="78"/>
  <c r="N1384" i="78"/>
  <c r="N1286" i="78"/>
  <c r="N1418" i="78"/>
  <c r="O1418" i="78" s="1"/>
  <c r="N1223" i="78"/>
  <c r="N2146" i="78"/>
  <c r="O2146" i="78" s="1"/>
  <c r="N1955" i="78"/>
  <c r="O1955" i="78" s="1"/>
  <c r="N1840" i="78"/>
  <c r="N2133" i="78"/>
  <c r="N2055" i="78"/>
  <c r="O2055" i="78" s="1"/>
  <c r="N2057" i="78"/>
  <c r="N1160" i="78"/>
  <c r="N1396" i="78"/>
  <c r="O1396" i="78" s="1"/>
  <c r="N1348" i="78"/>
  <c r="O1348" i="78" s="1"/>
  <c r="N1914" i="78"/>
  <c r="O1914" i="78" s="1"/>
  <c r="N1243" i="78"/>
  <c r="O1243" i="78" s="1"/>
  <c r="N1606" i="78"/>
  <c r="O1606" i="78" s="1"/>
  <c r="N1678" i="78"/>
  <c r="O1678" i="78" s="1"/>
  <c r="N2171" i="78"/>
  <c r="O2171" i="78" s="1"/>
  <c r="N1440" i="78"/>
  <c r="O1440" i="78" s="1"/>
  <c r="N1465" i="78"/>
  <c r="N1331" i="78"/>
  <c r="N1363" i="78"/>
  <c r="O1363" i="78" s="1"/>
  <c r="N1450" i="78"/>
  <c r="O1450" i="78" s="1"/>
  <c r="N1261" i="78"/>
  <c r="N1849" i="78"/>
  <c r="O1849" i="78" s="1"/>
  <c r="N1676" i="78"/>
  <c r="N1983" i="78"/>
  <c r="O1983" i="78" s="1"/>
  <c r="N1169" i="78"/>
  <c r="N2121" i="78"/>
  <c r="O2121" i="78" s="1"/>
  <c r="N1813" i="78"/>
  <c r="O1813" i="78" s="1"/>
  <c r="N2078" i="78"/>
  <c r="O2078" i="78" s="1"/>
  <c r="N1940" i="78"/>
  <c r="N1581" i="78"/>
  <c r="N1337" i="78"/>
  <c r="N1746" i="78"/>
  <c r="O1746" i="78" s="1"/>
  <c r="N1614" i="78"/>
  <c r="N1267" i="78"/>
  <c r="N1770" i="78"/>
  <c r="N1145" i="78"/>
  <c r="N2183" i="78"/>
  <c r="N1314" i="78"/>
  <c r="O1314" i="78" s="1"/>
  <c r="N1661" i="78"/>
  <c r="N1913" i="78"/>
  <c r="N2002" i="78"/>
  <c r="O2002" i="78" s="1"/>
  <c r="N2081" i="78"/>
  <c r="N1434" i="78"/>
  <c r="N1630" i="78"/>
  <c r="O1630" i="78" s="1"/>
  <c r="N1674" i="78"/>
  <c r="O1674" i="78" s="1"/>
  <c r="N1365" i="78"/>
  <c r="O1365" i="78" s="1"/>
  <c r="N2022" i="78"/>
  <c r="N2064" i="78"/>
  <c r="N1947" i="78"/>
  <c r="N1251" i="78"/>
  <c r="O1251" i="78" s="1"/>
  <c r="N1653" i="78"/>
  <c r="N1138" i="78"/>
  <c r="O1138" i="78" s="1"/>
  <c r="N1364" i="78"/>
  <c r="O1364" i="78" s="1"/>
  <c r="N1683" i="78"/>
  <c r="O1683" i="78" s="1"/>
  <c r="N1754" i="78"/>
  <c r="N1275" i="78"/>
  <c r="O1275" i="78" s="1"/>
  <c r="N1734" i="78"/>
  <c r="N1800" i="78"/>
  <c r="O1800" i="78" s="1"/>
  <c r="N1285" i="78"/>
  <c r="O1285" i="78" s="1"/>
  <c r="N1792" i="78"/>
  <c r="N2023" i="78"/>
  <c r="O2023" i="78" s="1"/>
  <c r="N1126" i="78"/>
  <c r="N2061" i="78"/>
  <c r="O2061" i="78" s="1"/>
  <c r="N2127" i="78"/>
  <c r="N1645" i="78"/>
  <c r="N1531" i="78"/>
  <c r="N1937" i="78"/>
  <c r="N1989" i="78"/>
  <c r="N1745" i="78"/>
  <c r="N2131" i="78"/>
  <c r="O2131" i="78" s="1"/>
  <c r="N1848" i="78"/>
  <c r="N2148" i="78"/>
  <c r="O2148" i="78" s="1"/>
  <c r="N1907" i="78"/>
  <c r="O1907" i="78" s="1"/>
  <c r="N2182" i="78"/>
  <c r="N1793" i="78"/>
  <c r="N1963" i="78"/>
  <c r="N1219" i="78"/>
  <c r="O1219" i="78" s="1"/>
  <c r="N1293" i="78"/>
  <c r="N1882" i="78"/>
  <c r="O1882" i="78" s="1"/>
  <c r="N1886" i="78"/>
  <c r="O1886" i="78" s="1"/>
  <c r="N1878" i="78"/>
  <c r="O1878" i="78" s="1"/>
  <c r="N1908" i="78"/>
  <c r="N1895" i="78"/>
  <c r="O1895" i="78" s="1"/>
  <c r="N1132" i="78"/>
  <c r="N2140" i="78"/>
  <c r="O2140" i="78" s="1"/>
  <c r="N1147" i="78"/>
  <c r="N1366" i="78"/>
  <c r="N1351" i="78"/>
  <c r="N1905" i="78"/>
  <c r="N1601" i="78"/>
  <c r="N1290" i="78"/>
  <c r="O1290" i="78" s="1"/>
  <c r="N1863" i="78"/>
  <c r="O1863" i="78" s="1"/>
  <c r="N1380" i="78"/>
  <c r="N1857" i="78"/>
  <c r="N1306" i="78"/>
  <c r="O1306" i="78" s="1"/>
  <c r="N1700" i="78"/>
  <c r="N1767" i="78"/>
  <c r="O1767" i="78" s="1"/>
  <c r="N1177" i="78"/>
  <c r="N1546" i="78"/>
  <c r="O1546" i="78" s="1"/>
  <c r="N2154" i="78"/>
  <c r="N1956" i="78"/>
  <c r="O1956" i="78" s="1"/>
  <c r="N2118" i="78"/>
  <c r="N1248" i="78"/>
  <c r="O1248" i="78" s="1"/>
  <c r="N1328" i="78"/>
  <c r="N1608" i="78"/>
  <c r="O1608" i="78" s="1"/>
  <c r="N1193" i="78"/>
  <c r="N1400" i="78"/>
  <c r="N2139" i="78"/>
  <c r="O2139" i="78" s="1"/>
  <c r="N1635" i="78"/>
  <c r="O1635" i="78" s="1"/>
  <c r="N1278" i="78"/>
  <c r="O1278" i="78" s="1"/>
  <c r="N1736" i="78"/>
  <c r="N1934" i="78"/>
  <c r="O1934" i="78" s="1"/>
  <c r="N2003" i="78"/>
  <c r="N1950" i="78"/>
  <c r="O1950" i="78" s="1"/>
  <c r="N1826" i="78"/>
  <c r="N2025" i="78"/>
  <c r="O2025" i="78" s="1"/>
  <c r="N1525" i="78"/>
  <c r="N1377" i="78"/>
  <c r="N1389" i="78"/>
  <c r="O1389" i="78" s="1"/>
  <c r="N1960" i="78"/>
  <c r="O1960" i="78" s="1"/>
  <c r="N1962" i="78"/>
  <c r="N1649" i="78"/>
  <c r="O1649" i="78" s="1"/>
  <c r="N2177" i="78"/>
  <c r="O2177" i="78" s="1"/>
  <c r="N1977" i="78"/>
  <c r="N2015" i="78"/>
  <c r="O2015" i="78" s="1"/>
  <c r="N1302" i="78"/>
  <c r="O1302" i="78" s="1"/>
  <c r="N1218" i="78"/>
  <c r="O1218" i="78" s="1"/>
  <c r="N1716" i="78"/>
  <c r="N1395" i="78"/>
  <c r="O1395" i="78" s="1"/>
  <c r="N1591" i="78"/>
  <c r="O1591" i="78" s="1"/>
  <c r="N1978" i="78"/>
  <c r="O1978" i="78" s="1"/>
  <c r="N1993" i="78"/>
  <c r="O1993" i="78" s="1"/>
  <c r="N1477" i="78"/>
  <c r="O1477" i="78" s="1"/>
  <c r="N2041" i="78"/>
  <c r="O2041" i="78" s="1"/>
  <c r="N1877" i="78"/>
  <c r="O1877" i="78" s="1"/>
  <c r="N1582" i="78"/>
  <c r="O1582" i="78" s="1"/>
  <c r="N1462" i="78"/>
  <c r="N1320" i="78"/>
  <c r="N1691" i="78"/>
  <c r="O1691" i="78" s="1"/>
  <c r="N1982" i="78"/>
  <c r="N1283" i="78"/>
  <c r="N1820" i="78"/>
  <c r="O1820" i="78" s="1"/>
  <c r="N2017" i="78"/>
  <c r="O2017" i="78" s="1"/>
  <c r="N2169" i="78"/>
  <c r="O2169" i="78" s="1"/>
  <c r="N1801" i="78"/>
  <c r="N1500" i="78"/>
  <c r="O1500" i="78" s="1"/>
  <c r="N1198" i="78"/>
  <c r="N1158" i="78"/>
  <c r="O1158" i="78" s="1"/>
  <c r="N2075" i="78"/>
  <c r="O2075" i="78" s="1"/>
  <c r="N1391" i="78"/>
  <c r="N1282" i="78"/>
  <c r="O1282" i="78" s="1"/>
  <c r="N1794" i="78"/>
  <c r="N1911" i="78"/>
  <c r="N1969" i="78"/>
  <c r="O1969" i="78" s="1"/>
  <c r="N1255" i="78"/>
  <c r="N1317" i="78"/>
  <c r="N1850" i="78"/>
  <c r="O1850" i="78" s="1"/>
  <c r="N2162" i="78"/>
  <c r="O2162" i="78" s="1"/>
  <c r="N1966" i="78"/>
  <c r="O1966" i="78" s="1"/>
  <c r="N1483" i="78"/>
  <c r="O1483" i="78" s="1"/>
  <c r="N1686" i="78"/>
  <c r="O1686" i="78" s="1"/>
  <c r="N1577" i="78"/>
  <c r="O1577" i="78" s="1"/>
  <c r="N1291" i="78"/>
  <c r="N1135" i="78"/>
  <c r="O1135" i="78" s="1"/>
  <c r="N2159" i="78"/>
  <c r="O2159" i="78" s="1"/>
  <c r="N1679" i="78"/>
  <c r="O1679" i="78" s="1"/>
  <c r="N2129" i="78"/>
  <c r="O2129" i="78" s="1"/>
  <c r="N1305" i="78"/>
  <c r="N1825" i="78"/>
  <c r="O1825" i="78" s="1"/>
  <c r="N1387" i="78"/>
  <c r="O1387" i="78" s="1"/>
  <c r="N1695" i="78"/>
  <c r="N1533" i="78"/>
  <c r="N1335" i="78"/>
  <c r="N1593" i="78"/>
  <c r="O1593" i="78" s="1"/>
  <c r="N1369" i="78"/>
  <c r="O1369" i="78" s="1"/>
  <c r="N2134" i="78"/>
  <c r="N1594" i="78"/>
  <c r="N1987" i="78"/>
  <c r="O1987" i="78" s="1"/>
  <c r="N2060" i="78"/>
  <c r="N1724" i="78"/>
  <c r="N1545" i="78"/>
  <c r="N1522" i="78"/>
  <c r="N1563" i="78"/>
  <c r="O1563" i="78" s="1"/>
  <c r="N1657" i="78"/>
  <c r="N1985" i="78"/>
  <c r="N1153" i="78"/>
  <c r="O1153" i="78" s="1"/>
  <c r="N1504" i="78"/>
  <c r="O1504" i="78" s="1"/>
  <c r="N1498" i="78"/>
  <c r="O1498" i="78" s="1"/>
  <c r="N1128" i="78"/>
  <c r="N1945" i="78"/>
  <c r="N1318" i="78"/>
  <c r="O1318" i="78" s="1"/>
  <c r="N1617" i="78"/>
  <c r="N1557" i="78"/>
  <c r="O1557" i="78" s="1"/>
  <c r="N2062" i="78"/>
  <c r="N1209" i="78"/>
  <c r="O1209" i="78" s="1"/>
  <c r="N1309" i="78"/>
  <c r="O1309" i="78" s="1"/>
  <c r="N1627" i="78"/>
  <c r="N2027" i="78"/>
  <c r="O2027" i="78" s="1"/>
  <c r="N1227" i="78"/>
  <c r="O1227" i="78" s="1"/>
  <c r="N1990" i="78"/>
  <c r="N2053" i="78"/>
  <c r="N2024" i="78"/>
  <c r="O2024" i="78" s="1"/>
  <c r="N1604" i="78"/>
  <c r="O1604" i="78" s="1"/>
  <c r="N1421" i="78"/>
  <c r="N1427" i="78"/>
  <c r="N1880" i="78"/>
  <c r="O1880" i="78" s="1"/>
  <c r="N1644" i="78"/>
  <c r="N2091" i="78"/>
  <c r="N1288" i="78"/>
  <c r="N1642" i="78"/>
  <c r="O1642" i="78" s="1"/>
  <c r="N2110" i="78"/>
  <c r="O2110" i="78" s="1"/>
  <c r="N2087" i="78"/>
  <c r="N1189" i="78"/>
  <c r="N1583" i="78"/>
  <c r="N1482" i="78"/>
  <c r="O1482" i="78" s="1"/>
  <c r="N1814" i="78"/>
  <c r="N1901" i="78"/>
  <c r="O1901" i="78" s="1"/>
  <c r="N1336" i="78"/>
  <c r="N1669" i="78"/>
  <c r="O1669" i="78" s="1"/>
  <c r="N1221" i="78"/>
  <c r="N1589" i="78"/>
  <c r="N1469" i="78"/>
  <c r="N1424" i="78"/>
  <c r="O1424" i="78" s="1"/>
  <c r="N2174" i="78"/>
  <c r="N1733" i="78"/>
  <c r="N1703" i="78"/>
  <c r="O1703" i="78" s="1"/>
  <c r="N1641" i="78"/>
  <c r="O1641" i="78" s="1"/>
  <c r="N2104" i="78"/>
  <c r="N1687" i="78"/>
  <c r="O1687" i="78" s="1"/>
  <c r="N1163" i="78"/>
  <c r="N1428" i="78"/>
  <c r="O1428" i="78" s="1"/>
  <c r="N1467" i="78"/>
  <c r="O1467" i="78" s="1"/>
  <c r="N1900" i="78"/>
  <c r="N1843" i="78"/>
  <c r="N1915" i="78"/>
  <c r="O1915" i="78" s="1"/>
  <c r="N1927" i="78"/>
  <c r="N1619" i="78"/>
  <c r="N2163" i="78"/>
  <c r="N1680" i="78"/>
  <c r="N1368" i="78"/>
  <c r="O1368" i="78" s="1"/>
  <c r="N1171" i="78"/>
  <c r="O1171" i="78" s="1"/>
  <c r="N1249" i="78"/>
  <c r="O1249" i="78" s="1"/>
  <c r="N2004" i="78"/>
  <c r="O2004" i="78" s="1"/>
  <c r="N1234" i="78"/>
  <c r="N2005" i="78"/>
  <c r="O2005" i="78" s="1"/>
  <c r="N1559" i="78"/>
  <c r="O1559" i="78" s="1"/>
  <c r="N1281" i="78"/>
  <c r="O1281" i="78" s="1"/>
  <c r="N2034" i="78"/>
  <c r="O2034" i="78" s="1"/>
  <c r="N1632" i="78"/>
  <c r="O1632" i="78" s="1"/>
  <c r="N2145" i="78"/>
  <c r="N1742" i="78"/>
  <c r="N1327" i="78"/>
  <c r="N1958" i="78"/>
  <c r="N1622" i="78"/>
  <c r="O1622" i="78" s="1"/>
  <c r="N1930" i="78"/>
  <c r="O1930" i="78" s="1"/>
  <c r="N1447" i="78"/>
  <c r="O1447" i="78" s="1"/>
  <c r="N1723" i="78"/>
  <c r="O1723" i="78" s="1"/>
  <c r="N1541" i="78"/>
  <c r="O1541" i="78" s="1"/>
  <c r="N1202" i="78"/>
  <c r="N2112" i="78"/>
  <c r="O2112" i="78" s="1"/>
  <c r="N1417" i="78"/>
  <c r="O1417" i="78" s="1"/>
  <c r="N1333" i="78"/>
  <c r="O1333" i="78" s="1"/>
  <c r="N1708" i="78"/>
  <c r="N1731" i="78"/>
  <c r="O1731" i="78" s="1"/>
  <c r="N2079" i="78"/>
  <c r="O2079" i="78" s="1"/>
  <c r="N1529" i="78"/>
  <c r="O1529" i="78" s="1"/>
  <c r="N1763" i="78"/>
  <c r="O1763" i="78" s="1"/>
  <c r="N1185" i="78"/>
  <c r="N1720" i="78"/>
  <c r="N1476" i="78"/>
  <c r="O1476" i="78" s="1"/>
  <c r="N1404" i="78"/>
  <c r="O1404" i="78" s="1"/>
  <c r="N1410" i="78"/>
  <c r="N1578" i="78"/>
  <c r="N1457" i="78"/>
  <c r="O1457" i="78" s="1"/>
  <c r="N1923" i="78"/>
  <c r="N2135" i="78"/>
  <c r="O2135" i="78" s="1"/>
  <c r="N1245" i="78"/>
  <c r="O1245" i="78" s="1"/>
  <c r="N1973" i="78"/>
  <c r="O1973" i="78" s="1"/>
  <c r="N2000" i="78"/>
  <c r="N1186" i="78"/>
  <c r="O1186" i="78" s="1"/>
  <c r="N1433" i="78"/>
  <c r="N1784" i="78"/>
  <c r="N2047" i="78"/>
  <c r="N2119" i="78"/>
  <c r="N1346" i="78"/>
  <c r="N1718" i="78"/>
  <c r="O1718" i="78" s="1"/>
  <c r="N1944" i="78"/>
  <c r="N1190" i="78"/>
  <c r="N1492" i="78"/>
  <c r="O1492" i="78" s="1"/>
  <c r="N1597" i="78"/>
  <c r="N1459" i="78"/>
  <c r="N1797" i="78"/>
  <c r="N1791" i="78"/>
  <c r="O1791" i="78" s="1"/>
  <c r="N2012" i="78"/>
  <c r="O2012" i="78" s="1"/>
  <c r="N1997" i="78"/>
  <c r="O1997" i="78" s="1"/>
  <c r="N1569" i="78"/>
  <c r="N1426" i="78"/>
  <c r="N1379" i="78"/>
  <c r="O1379" i="78" s="1"/>
  <c r="N1178" i="78"/>
  <c r="O1178" i="78" s="1"/>
  <c r="N1824" i="78"/>
  <c r="N1575" i="78"/>
  <c r="O1575" i="78" s="1"/>
  <c r="N1790" i="78"/>
  <c r="N2138" i="78"/>
  <c r="O2138" i="78" s="1"/>
  <c r="N1605" i="78"/>
  <c r="O1605" i="78" s="1"/>
  <c r="N1688" i="78"/>
  <c r="O1688" i="78" s="1"/>
  <c r="N2165" i="78"/>
  <c r="O2165" i="78" s="1"/>
  <c r="N1406" i="78"/>
  <c r="N1127" i="78"/>
  <c r="O1127" i="78" s="1"/>
  <c r="N2124" i="78"/>
  <c r="O2124" i="78" s="1"/>
  <c r="N1572" i="78"/>
  <c r="O1572" i="78" s="1"/>
  <c r="N1842" i="78"/>
  <c r="O1842" i="78" s="1"/>
  <c r="N1779" i="78"/>
  <c r="O1779" i="78" s="1"/>
  <c r="N2072" i="78"/>
  <c r="O2072" i="78" s="1"/>
  <c r="N1560" i="78"/>
  <c r="O1560" i="78" s="1"/>
  <c r="N1304" i="78"/>
  <c r="N1134" i="78"/>
  <c r="N1689" i="78"/>
  <c r="N1647" i="78"/>
  <c r="N1852" i="78"/>
  <c r="O1852" i="78" s="1"/>
  <c r="N1884" i="78"/>
  <c r="O1884" i="78" s="1"/>
  <c r="N1870" i="78"/>
  <c r="O1870" i="78" s="1"/>
  <c r="N1524" i="78"/>
  <c r="O1524" i="78" s="1"/>
  <c r="N1148" i="78"/>
  <c r="O1148" i="78" s="1"/>
  <c r="N1806" i="78"/>
  <c r="N1538" i="78"/>
  <c r="N1454" i="78"/>
  <c r="N2179" i="78"/>
  <c r="O2179" i="78" s="1"/>
  <c r="N1967" i="78"/>
  <c r="O1967" i="78" s="1"/>
  <c r="N1780" i="78"/>
  <c r="O1780" i="78" s="1"/>
  <c r="N1929" i="78"/>
  <c r="N1712" i="78"/>
  <c r="O1712" i="78" s="1"/>
  <c r="N1750" i="78"/>
  <c r="O1750" i="78" s="1"/>
  <c r="N2157" i="78"/>
  <c r="N1535" i="78"/>
  <c r="N1470" i="78"/>
  <c r="N1713" i="78"/>
  <c r="N2164" i="78"/>
  <c r="O2164" i="78" s="1"/>
  <c r="N1808" i="78"/>
  <c r="N1888" i="78"/>
  <c r="N1338" i="78"/>
  <c r="O1338" i="78" s="1"/>
  <c r="N1354" i="78"/>
  <c r="O1354" i="78" s="1"/>
  <c r="N2067" i="78"/>
  <c r="N1289" i="78"/>
  <c r="O1289" i="78" s="1"/>
  <c r="N1398" i="78"/>
  <c r="N1468" i="78"/>
  <c r="N1464" i="78"/>
  <c r="N1307" i="78"/>
  <c r="N1810" i="78"/>
  <c r="O1810" i="78" s="1"/>
  <c r="N2043" i="78"/>
  <c r="O2043" i="78" s="1"/>
  <c r="N1388" i="78"/>
  <c r="N1738" i="78"/>
  <c r="N1971" i="78"/>
  <c r="O1971" i="78" s="1"/>
  <c r="N1270" i="78"/>
  <c r="O1270" i="78" s="1"/>
  <c r="N1694" i="78"/>
  <c r="N1636" i="78"/>
  <c r="O1636" i="78" s="1"/>
  <c r="N1565" i="78"/>
  <c r="O1565" i="78" s="1"/>
  <c r="N1263" i="78"/>
  <c r="O1263" i="78" s="1"/>
  <c r="N2076" i="78"/>
  <c r="O2076" i="78" s="1"/>
  <c r="N1740" i="78"/>
  <c r="N1361" i="78"/>
  <c r="O1361" i="78" s="1"/>
  <c r="N1373" i="78"/>
  <c r="O1373" i="78" s="1"/>
  <c r="N2049" i="78"/>
  <c r="N1638" i="78"/>
  <c r="O1638" i="78" s="1"/>
  <c r="N1696" i="78"/>
  <c r="O1696" i="78" s="1"/>
  <c r="N1109" i="78"/>
  <c r="O1109" i="78" s="1"/>
  <c r="N1518" i="78"/>
  <c r="O1518" i="78" s="1"/>
  <c r="N2074" i="78"/>
  <c r="N1439" i="78"/>
  <c r="N1528" i="78"/>
  <c r="N1774" i="78"/>
  <c r="O1774" i="78" s="1"/>
  <c r="N1671" i="78"/>
  <c r="O1671" i="78" s="1"/>
  <c r="N1430" i="78"/>
  <c r="N1360" i="78"/>
  <c r="O1360" i="78" s="1"/>
  <c r="N1975" i="78"/>
  <c r="O1975" i="78" s="1"/>
  <c r="N1122" i="78"/>
  <c r="N1536" i="78"/>
  <c r="O1536" i="78" s="1"/>
  <c r="N2093" i="78"/>
  <c r="O2093" i="78" s="1"/>
  <c r="N2066" i="78"/>
  <c r="N1812" i="78"/>
  <c r="N2111" i="78"/>
  <c r="N1188" i="78"/>
  <c r="O1188" i="78" s="1"/>
  <c r="N1401" i="78"/>
  <c r="N1795" i="78"/>
  <c r="O1795" i="78" s="1"/>
  <c r="N2026" i="78"/>
  <c r="O2026" i="78" s="1"/>
  <c r="N2098" i="78"/>
  <c r="N1432" i="78"/>
  <c r="N2008" i="78"/>
  <c r="N1543" i="78"/>
  <c r="O1543" i="78" s="1"/>
  <c r="N1899" i="78"/>
  <c r="N2088" i="78"/>
  <c r="O2088" i="78" s="1"/>
  <c r="N2168" i="78"/>
  <c r="O2168" i="78" s="1"/>
  <c r="N1889" i="78"/>
  <c r="N1628" i="78"/>
  <c r="O1628" i="78" s="1"/>
  <c r="N1445" i="78"/>
  <c r="N1831" i="78"/>
  <c r="O1831" i="78" s="1"/>
  <c r="N2116" i="78"/>
  <c r="O2116" i="78" s="1"/>
  <c r="N1844" i="78"/>
  <c r="O1844" i="78" s="1"/>
  <c r="N2123" i="78"/>
  <c r="N1799" i="78"/>
  <c r="O1799" i="78" s="1"/>
  <c r="N1805" i="78"/>
  <c r="O1805" i="78" s="1"/>
  <c r="N2151" i="78"/>
  <c r="N1386" i="78"/>
  <c r="N1769" i="78"/>
  <c r="O1769" i="78" s="1"/>
  <c r="N1972" i="78"/>
  <c r="N1841" i="78"/>
  <c r="N1409" i="78"/>
  <c r="O1409" i="78" s="1"/>
  <c r="N1473" i="78"/>
  <c r="O1473" i="78" s="1"/>
  <c r="N1777" i="78"/>
  <c r="O1777" i="78" s="1"/>
  <c r="N1392" i="78"/>
  <c r="N1897" i="78"/>
  <c r="N2108" i="78"/>
  <c r="O2108" i="78" s="1"/>
  <c r="N2175" i="78"/>
  <c r="O2175" i="78" s="1"/>
  <c r="N1781" i="78"/>
  <c r="O1781" i="78" s="1"/>
  <c r="N1918" i="78"/>
  <c r="N1698" i="78"/>
  <c r="O1698" i="78" s="1"/>
  <c r="N1957" i="78"/>
  <c r="O1957" i="78" s="1"/>
  <c r="N1449" i="78"/>
  <c r="O1449" i="78" s="1"/>
  <c r="N2037" i="78"/>
  <c r="N1501" i="78"/>
  <c r="O1501" i="78" s="1"/>
  <c r="N2092" i="78"/>
  <c r="N1352" i="78"/>
  <c r="N1349" i="78"/>
  <c r="N2045" i="78"/>
  <c r="N1821" i="78"/>
  <c r="O1821" i="78" s="1"/>
  <c r="N1151" i="78"/>
  <c r="O1151" i="78" s="1"/>
  <c r="N1194" i="78"/>
  <c r="N2142" i="78"/>
  <c r="N2056" i="78"/>
  <c r="O2056" i="78" s="1"/>
  <c r="N1514" i="78"/>
  <c r="N1640" i="78"/>
  <c r="N1235" i="78"/>
  <c r="O1235" i="78" s="1"/>
  <c r="N1420" i="78"/>
  <c r="N2149" i="78"/>
  <c r="N1508" i="78"/>
  <c r="O1508" i="78" s="1"/>
  <c r="N1933" i="78"/>
  <c r="O1933" i="78" s="1"/>
  <c r="N1637" i="78"/>
  <c r="O1637" i="78" s="1"/>
  <c r="N1414" i="78"/>
  <c r="O1414" i="78" s="1"/>
  <c r="N1168" i="78"/>
  <c r="O1168" i="78" s="1"/>
  <c r="N1961" i="78"/>
  <c r="N1446" i="78"/>
  <c r="N1347" i="78"/>
  <c r="N1579" i="78"/>
  <c r="O1579" i="78" s="1"/>
  <c r="N1618" i="78"/>
  <c r="N1436" i="78"/>
  <c r="O1436" i="78" s="1"/>
  <c r="N1576" i="78"/>
  <c r="N1244" i="78"/>
  <c r="N1488" i="78"/>
  <c r="N1367" i="78"/>
  <c r="O1367" i="78" s="1"/>
  <c r="N1294" i="78"/>
  <c r="N1838" i="78"/>
  <c r="O1838" i="78" s="1"/>
  <c r="N2117" i="78"/>
  <c r="N1375" i="78"/>
  <c r="O1375" i="78" s="1"/>
  <c r="N1883" i="78"/>
  <c r="N2166" i="78"/>
  <c r="O2166" i="78" s="1"/>
  <c r="N1974" i="78"/>
  <c r="N1133" i="78"/>
  <c r="N1506" i="78"/>
  <c r="N1405" i="78"/>
  <c r="N1323" i="78"/>
  <c r="O1323" i="78" s="1"/>
  <c r="N1182" i="78"/>
  <c r="N1403" i="78"/>
  <c r="N1452" i="78"/>
  <c r="O1452" i="78" s="1"/>
  <c r="N1140" i="78"/>
  <c r="N1881" i="78"/>
  <c r="N1485" i="78"/>
  <c r="N1817" i="78"/>
  <c r="O1817" i="78" s="1"/>
  <c r="N1906" i="78"/>
  <c r="O1906" i="78" s="1"/>
  <c r="N1872" i="78"/>
  <c r="N1741" i="78"/>
  <c r="N1768" i="78"/>
  <c r="N1507" i="78"/>
  <c r="N1268" i="78"/>
  <c r="O1268" i="78" s="1"/>
  <c r="N1976" i="78"/>
  <c r="O1976" i="78" s="1"/>
  <c r="N1154" i="78"/>
  <c r="O1154" i="78" s="1"/>
  <c r="N1265" i="78"/>
  <c r="O1265" i="78" s="1"/>
  <c r="N1815" i="78"/>
  <c r="N2147" i="78"/>
  <c r="N2161" i="78"/>
  <c r="O2161" i="78" s="1"/>
  <c r="N1964" i="78"/>
  <c r="N1588" i="78"/>
  <c r="O1588" i="78" s="1"/>
  <c r="N2167" i="78"/>
  <c r="O2167" i="78" s="1"/>
  <c r="N1415" i="78"/>
  <c r="O1415" i="78" s="1"/>
  <c r="N2029" i="78"/>
  <c r="O2029" i="78" s="1"/>
  <c r="N1752" i="78"/>
  <c r="N1551" i="78"/>
  <c r="O1551" i="78" s="1"/>
  <c r="N1423" i="78"/>
  <c r="O1423" i="78" s="1"/>
  <c r="N2090" i="78"/>
  <c r="O2090" i="78" s="1"/>
  <c r="N1719" i="78"/>
  <c r="O1719" i="78" s="1"/>
  <c r="N1785" i="78"/>
  <c r="N1203" i="78"/>
  <c r="O1203" i="78" s="1"/>
  <c r="N1706" i="78"/>
  <c r="O1706" i="78" s="1"/>
  <c r="N1758" i="78"/>
  <c r="O1758" i="78" s="1"/>
  <c r="N1584" i="78"/>
  <c r="O1584" i="78" s="1"/>
  <c r="N1835" i="78"/>
  <c r="O1835" i="78" s="1"/>
  <c r="N1920" i="78"/>
  <c r="N1357" i="78"/>
  <c r="O1357" i="78" s="1"/>
  <c r="N1787" i="78"/>
  <c r="N1573" i="78"/>
  <c r="N1252" i="78"/>
  <c r="O1252" i="78" s="1"/>
  <c r="N1463" i="78"/>
  <c r="O1463" i="78" s="1"/>
  <c r="N1942" i="78"/>
  <c r="N1721" i="78"/>
  <c r="N1298" i="78"/>
  <c r="N2150" i="78"/>
  <c r="O2150" i="78" s="1"/>
  <c r="N1991" i="78"/>
  <c r="O1991" i="78" s="1"/>
  <c r="N1179" i="78"/>
  <c r="N1515" i="78"/>
  <c r="N2125" i="78"/>
  <c r="O2125" i="78" s="1"/>
  <c r="N1753" i="78"/>
  <c r="O1753" i="78" s="1"/>
  <c r="N2069" i="78"/>
  <c r="O2069" i="78" s="1"/>
  <c r="N1939" i="78"/>
  <c r="O1939" i="78" s="1"/>
  <c r="N1729" i="78"/>
  <c r="N2113" i="78"/>
  <c r="O2113" i="78" s="1"/>
  <c r="N1862" i="78"/>
  <c r="O1862" i="78" s="1"/>
  <c r="N1534" i="78"/>
  <c r="N1487" i="78"/>
  <c r="O1487" i="78" s="1"/>
  <c r="N1949" i="78"/>
  <c r="N1474" i="78"/>
  <c r="N2153" i="78"/>
  <c r="N2105" i="78"/>
  <c r="N2136" i="78"/>
  <c r="N2058" i="78"/>
  <c r="O2058" i="78" s="1"/>
  <c r="N1552" i="78"/>
  <c r="N1372" i="78"/>
  <c r="N1765" i="78"/>
  <c r="N1116" i="78"/>
  <c r="N2173" i="78"/>
  <c r="O2173" i="78" s="1"/>
  <c r="N1819" i="78"/>
  <c r="O1819" i="78" s="1"/>
  <c r="N1316" i="78"/>
  <c r="N1358" i="78"/>
  <c r="O1358" i="78" s="1"/>
  <c r="N1300" i="78"/>
  <c r="O1300" i="78" s="1"/>
  <c r="N1303" i="78"/>
  <c r="O1303" i="78" s="1"/>
  <c r="N1585" i="78"/>
  <c r="N1851" i="78"/>
  <c r="N1979" i="78"/>
  <c r="O1979" i="78" s="1"/>
  <c r="N1472" i="78"/>
  <c r="O1472" i="78" s="1"/>
  <c r="N1149" i="78"/>
  <c r="N1516" i="78"/>
  <c r="N1953" i="78"/>
  <c r="N1394" i="78"/>
  <c r="O1394" i="78" s="1"/>
  <c r="N1156" i="78"/>
  <c r="O1156" i="78" s="1"/>
  <c r="N1580" i="78"/>
  <c r="N1374" i="78"/>
  <c r="O1374" i="78" s="1"/>
  <c r="N1782" i="78"/>
  <c r="O1782" i="78" s="1"/>
  <c r="N2011" i="78"/>
  <c r="N2132" i="78"/>
  <c r="O2132" i="78" s="1"/>
  <c r="N1407" i="78"/>
  <c r="O1407" i="78" s="1"/>
  <c r="N1996" i="78"/>
  <c r="O1996" i="78" s="1"/>
  <c r="N1118" i="78"/>
  <c r="O1118" i="78" s="1"/>
  <c r="N1558" i="78"/>
  <c r="N2106" i="78"/>
  <c r="N2126" i="78"/>
  <c r="O2126" i="78" s="1"/>
  <c r="N1121" i="78"/>
  <c r="N1846" i="78"/>
  <c r="N2097" i="78"/>
  <c r="O2097" i="78" s="1"/>
  <c r="N1602" i="78"/>
  <c r="N1184" i="78"/>
  <c r="O1184" i="78" s="1"/>
  <c r="N2085" i="78"/>
  <c r="O2085" i="78" s="1"/>
  <c r="N1892" i="78"/>
  <c r="N1537" i="78"/>
  <c r="N1422" i="78"/>
  <c r="N1512" i="78"/>
  <c r="N1210" i="78"/>
  <c r="N1663" i="78"/>
  <c r="N2155" i="78"/>
  <c r="O2155" i="78" s="1"/>
  <c r="N1980" i="78"/>
  <c r="O1980" i="78" s="1"/>
  <c r="N1928" i="78"/>
  <c r="N1776" i="78"/>
  <c r="O1776" i="78" s="1"/>
  <c r="N1174" i="78"/>
  <c r="N1592" i="78"/>
  <c r="O1592" i="78" s="1"/>
  <c r="N1460" i="78"/>
  <c r="O1460" i="78" s="1"/>
  <c r="N1623" i="78"/>
  <c r="N1859" i="78"/>
  <c r="O1859" i="78" s="1"/>
  <c r="N2102" i="78"/>
  <c r="N1113" i="78"/>
  <c r="N1356" i="78"/>
  <c r="O1356" i="78" s="1"/>
  <c r="N1297" i="78"/>
  <c r="O1297" i="78" s="1"/>
  <c r="N1120" i="78"/>
  <c r="N1823" i="78"/>
  <c r="O1823" i="78" s="1"/>
  <c r="N1771" i="78"/>
  <c r="N1845" i="78"/>
  <c r="N1544" i="78"/>
  <c r="O1544" i="78" s="1"/>
  <c r="N1117" i="78"/>
  <c r="N2143" i="78"/>
  <c r="O2143" i="78" s="1"/>
  <c r="N1917" i="78"/>
  <c r="N1228" i="78"/>
  <c r="O1228" i="78" s="1"/>
  <c r="N1656" i="78"/>
  <c r="N2094" i="78"/>
  <c r="O2094" i="78" s="1"/>
  <c r="N1965" i="78"/>
  <c r="O1965" i="78" s="1"/>
  <c r="N1562" i="78"/>
  <c r="N1461" i="78"/>
  <c r="N1924" i="78"/>
  <c r="N1131" i="78"/>
  <c r="N1157" i="78"/>
  <c r="O1157" i="78" s="1"/>
  <c r="N1136" i="78"/>
  <c r="N1264" i="78"/>
  <c r="N1530" i="78"/>
  <c r="N1566" i="78"/>
  <c r="N1658" i="78"/>
  <c r="O1658" i="78" s="1"/>
  <c r="N1226" i="78"/>
  <c r="O1226" i="78" s="1"/>
  <c r="N1517" i="78"/>
  <c r="O1517" i="78" s="1"/>
  <c r="N1166" i="78"/>
  <c r="N1505" i="78"/>
  <c r="O1505" i="78" s="1"/>
  <c r="N1330" i="78"/>
  <c r="N1301" i="78"/>
  <c r="N1986" i="78"/>
  <c r="O1986" i="78" s="1"/>
  <c r="N1521" i="78"/>
  <c r="O1521" i="78" s="1"/>
  <c r="N1912" i="78"/>
  <c r="O1912" i="78" s="1"/>
  <c r="N1829" i="78"/>
  <c r="O1829" i="78" s="1"/>
  <c r="N1167" i="78"/>
  <c r="N1478" i="78"/>
  <c r="O1478" i="78" s="1"/>
  <c r="N2176" i="78"/>
  <c r="N1935" i="78"/>
  <c r="N1737" i="78"/>
  <c r="O1737" i="78" s="1"/>
  <c r="N1854" i="78"/>
  <c r="N1869" i="78"/>
  <c r="O1869" i="78" s="1"/>
  <c r="N1437" i="78"/>
  <c r="O1437" i="78" s="1"/>
  <c r="N1568" i="78"/>
  <c r="N1491" i="78"/>
  <c r="O1491" i="78" s="1"/>
  <c r="N1159" i="78"/>
  <c r="O1159" i="78" s="1"/>
  <c r="N1345" i="78"/>
  <c r="O1345" i="78" s="1"/>
  <c r="N1952" i="78"/>
  <c r="N1187" i="78"/>
  <c r="O1187" i="78" s="1"/>
  <c r="N1319" i="78"/>
  <c r="N1549" i="78"/>
  <c r="O1549" i="78" s="1"/>
  <c r="N1717" i="78"/>
  <c r="O1717" i="78" s="1"/>
  <c r="N1144" i="78"/>
  <c r="O1144" i="78" s="1"/>
  <c r="N1170" i="78"/>
  <c r="N1205" i="78"/>
  <c r="N2018" i="78"/>
  <c r="N1211" i="78"/>
  <c r="N1287" i="78"/>
  <c r="N1256" i="78"/>
  <c r="N2080" i="78"/>
  <c r="O2080" i="78" s="1"/>
  <c r="N2172" i="78"/>
  <c r="N1225" i="78"/>
  <c r="O1225" i="78" s="1"/>
  <c r="N1707" i="78"/>
  <c r="O1707" i="78" s="1"/>
  <c r="N1673" i="78"/>
  <c r="O1673" i="78" s="1"/>
  <c r="N2107" i="78"/>
  <c r="O2107" i="78" s="1"/>
  <c r="N2178" i="78"/>
  <c r="N1926" i="78"/>
  <c r="N2040" i="78"/>
  <c r="N2184" i="78"/>
  <c r="O2184" i="78" s="1"/>
  <c r="N2021" i="78"/>
  <c r="N1324" i="78"/>
  <c r="N1832" i="78"/>
  <c r="O1832" i="78" s="1"/>
  <c r="N1804" i="78"/>
  <c r="O1804" i="78" s="1"/>
  <c r="N1246" i="78"/>
  <c r="O1246" i="78" s="1"/>
  <c r="N1773" i="78"/>
  <c r="O1773" i="78" s="1"/>
  <c r="N1620" i="78"/>
  <c r="O1620" i="78" s="1"/>
  <c r="N1613" i="78"/>
  <c r="O1613" i="78" s="1"/>
  <c r="N1239" i="78"/>
  <c r="N1681" i="78"/>
  <c r="O1681" i="78" s="1"/>
  <c r="N1705" i="78"/>
  <c r="N1646" i="78"/>
  <c r="O1646" i="78" s="1"/>
  <c r="N1385" i="78"/>
  <c r="O1385" i="78" s="1"/>
  <c r="N1381" i="78"/>
  <c r="O1381" i="78" s="1"/>
  <c r="N1183" i="78"/>
  <c r="O1183" i="78" s="1"/>
  <c r="N1921" i="78"/>
  <c r="N1875" i="78"/>
  <c r="O1875" i="78" s="1"/>
  <c r="N1150" i="78"/>
  <c r="N2128" i="78"/>
  <c r="N1904" i="78"/>
  <c r="N1339" i="78"/>
  <c r="N1891" i="78"/>
  <c r="O1891" i="78" s="1"/>
  <c r="N1554" i="78"/>
  <c r="O1554" i="78" s="1"/>
  <c r="N1199" i="78"/>
  <c r="O1199" i="78" s="1"/>
  <c r="N1865" i="78"/>
  <c r="N1932" i="78"/>
  <c r="O1932" i="78" s="1"/>
  <c r="N1925" i="78"/>
  <c r="O1925" i="78" s="1"/>
  <c r="N2038" i="78"/>
  <c r="N1876" i="78"/>
  <c r="O1876" i="78" s="1"/>
  <c r="N1760" i="78"/>
  <c r="N1749" i="78"/>
  <c r="O1749" i="78" s="1"/>
  <c r="N1497" i="78"/>
  <c r="N1598" i="78"/>
  <c r="N1699" i="78"/>
  <c r="N1879" i="78"/>
  <c r="O1879" i="78" s="1"/>
  <c r="N1919" i="78"/>
  <c r="N1701" i="78"/>
  <c r="N1280" i="78"/>
  <c r="N1909" i="78"/>
  <c r="N1757" i="78"/>
  <c r="N1259" i="78"/>
  <c r="N1329" i="78"/>
  <c r="N1744" i="78"/>
  <c r="N1898" i="78"/>
  <c r="O1898" i="78" s="1"/>
  <c r="N1129" i="78"/>
  <c r="N1213" i="78"/>
  <c r="O1213" i="78" s="1"/>
  <c r="N1240" i="78"/>
  <c r="O1240" i="78" s="1"/>
  <c r="N1435" i="78"/>
  <c r="N1827" i="78"/>
  <c r="N1596" i="78"/>
  <c r="N1124" i="78"/>
  <c r="N2181" i="78"/>
  <c r="N1490" i="78"/>
  <c r="N1941" i="78"/>
  <c r="O1941" i="78" s="1"/>
  <c r="N2109" i="78"/>
  <c r="N1659" i="78"/>
  <c r="N1954" i="78"/>
  <c r="O1954" i="78" s="1"/>
  <c r="N2120" i="78"/>
  <c r="N1295" i="78"/>
  <c r="N1893" i="78"/>
  <c r="O1893" i="78" s="1"/>
  <c r="N1726" i="78"/>
  <c r="N1988" i="78"/>
  <c r="N1807" i="78"/>
  <c r="O1807" i="78" s="1"/>
  <c r="N1587" i="78"/>
  <c r="N1510" i="78"/>
  <c r="N1513" i="78"/>
  <c r="O1513" i="78" s="1"/>
  <c r="N2160" i="78"/>
  <c r="O2160" i="78" s="1"/>
  <c r="N1197" i="78"/>
  <c r="N1809" i="78"/>
  <c r="O1809" i="78" s="1"/>
  <c r="N2156" i="78"/>
  <c r="N1195" i="78"/>
  <c r="O1195" i="78" s="1"/>
  <c r="N1359" i="78"/>
  <c r="O1359" i="78" s="1"/>
  <c r="N1639" i="78"/>
  <c r="N1489" i="78"/>
  <c r="N1959" i="78"/>
  <c r="N1540" i="78"/>
  <c r="N1675" i="78"/>
  <c r="O1675" i="78" s="1"/>
  <c r="N2050" i="78"/>
  <c r="O2050" i="78" s="1"/>
  <c r="N1141" i="78"/>
  <c r="O1141" i="78" s="1"/>
  <c r="N1230" i="78"/>
  <c r="N1648" i="78"/>
  <c r="N1444" i="78"/>
  <c r="O1444" i="78" s="1"/>
  <c r="N1828" i="78"/>
  <c r="N1269" i="78"/>
  <c r="N1247" i="78"/>
  <c r="N1241" i="78"/>
  <c r="S2073" i="105"/>
  <c r="M2073" i="105" s="1"/>
  <c r="S3044" i="105"/>
  <c r="S3309" i="105"/>
  <c r="S1360" i="105"/>
  <c r="M1360" i="105" s="1"/>
  <c r="S3043" i="105"/>
  <c r="S2926" i="105"/>
  <c r="S3613" i="105"/>
  <c r="S2780" i="105"/>
  <c r="S3289" i="105"/>
  <c r="S1315" i="105"/>
  <c r="M1315" i="105" s="1"/>
  <c r="S3748" i="105"/>
  <c r="S2423" i="105"/>
  <c r="S3595" i="105"/>
  <c r="S3891" i="105"/>
  <c r="S3548" i="105"/>
  <c r="S3536" i="105"/>
  <c r="S2826" i="105"/>
  <c r="S3261" i="105"/>
  <c r="S2862" i="105"/>
  <c r="S3894" i="105"/>
  <c r="S3770" i="105"/>
  <c r="S3368" i="105"/>
  <c r="S2176" i="105"/>
  <c r="M2176" i="105" s="1"/>
  <c r="S2460" i="105"/>
  <c r="S2435" i="105"/>
  <c r="S2329" i="105"/>
  <c r="M2329" i="105" s="1"/>
  <c r="S3515" i="105"/>
  <c r="S3513" i="105"/>
  <c r="S3085" i="105"/>
  <c r="S3599" i="105"/>
  <c r="S1752" i="105"/>
  <c r="M1752" i="105" s="1"/>
  <c r="S3347" i="105"/>
  <c r="S3816" i="105"/>
  <c r="S3994" i="105"/>
  <c r="S2160" i="105"/>
  <c r="M2160" i="105" s="1"/>
  <c r="S2632" i="105"/>
  <c r="S1258" i="105"/>
  <c r="M1258" i="105" s="1"/>
  <c r="S2200" i="105"/>
  <c r="M2200" i="105" s="1"/>
  <c r="S3263" i="105"/>
  <c r="S3904" i="105"/>
  <c r="S3190" i="105"/>
  <c r="S2725" i="105"/>
  <c r="S3066" i="105"/>
  <c r="S3545" i="105"/>
  <c r="S3893" i="105"/>
  <c r="S2999" i="105"/>
  <c r="S2164" i="105"/>
  <c r="M2164" i="105" s="1"/>
  <c r="S2777" i="105"/>
  <c r="S2248" i="105"/>
  <c r="M2248" i="105" s="1"/>
  <c r="S2779" i="105"/>
  <c r="S2258" i="105"/>
  <c r="M2258" i="105" s="1"/>
  <c r="S3351" i="105"/>
  <c r="S2929" i="105"/>
  <c r="S2611" i="105"/>
  <c r="S3960" i="105"/>
  <c r="S1270" i="105"/>
  <c r="M1270" i="105" s="1"/>
  <c r="S3697" i="105"/>
  <c r="S3215" i="105"/>
  <c r="S2633" i="105"/>
  <c r="S3041" i="105"/>
  <c r="S2337" i="105"/>
  <c r="M2337" i="105" s="1"/>
  <c r="S2465" i="105"/>
  <c r="S1201" i="105"/>
  <c r="M1201" i="105" s="1"/>
  <c r="S1366" i="105"/>
  <c r="M1366" i="105" s="1"/>
  <c r="S3310" i="105"/>
  <c r="S2269" i="105"/>
  <c r="M2269" i="105" s="1"/>
  <c r="S3724" i="105"/>
  <c r="S3789" i="105"/>
  <c r="S3661" i="105"/>
  <c r="S3920" i="105"/>
  <c r="S2552" i="105"/>
  <c r="S2635" i="105"/>
  <c r="S2372" i="105"/>
  <c r="M2372" i="105" s="1"/>
  <c r="S2965" i="105"/>
  <c r="S1157" i="105"/>
  <c r="M1157" i="105" s="1"/>
  <c r="S2650" i="105"/>
  <c r="S2652" i="105"/>
  <c r="S3398" i="105"/>
  <c r="S3544" i="105"/>
  <c r="S3278" i="105"/>
  <c r="S3226" i="105"/>
  <c r="S2851" i="105"/>
  <c r="S1673" i="105"/>
  <c r="M1673" i="105" s="1"/>
  <c r="S1442" i="105"/>
  <c r="M1442" i="105" s="1"/>
  <c r="S2760" i="105"/>
  <c r="S2349" i="105"/>
  <c r="M2349" i="105" s="1"/>
  <c r="S3410" i="105"/>
  <c r="S3255" i="105"/>
  <c r="S3856" i="105"/>
  <c r="S3616" i="105"/>
  <c r="S3425" i="105"/>
  <c r="S3937" i="105"/>
  <c r="S2803" i="105"/>
  <c r="S1774" i="105"/>
  <c r="M1774" i="105" s="1"/>
  <c r="S1758" i="105"/>
  <c r="M1758" i="105" s="1"/>
  <c r="S3672" i="105"/>
  <c r="S2054" i="105"/>
  <c r="M2054" i="105" s="1"/>
  <c r="S3865" i="105"/>
  <c r="S3349" i="105"/>
  <c r="S3055" i="105"/>
  <c r="S2658" i="105"/>
  <c r="S2763" i="105"/>
  <c r="S2333" i="105"/>
  <c r="M2333" i="105" s="1"/>
  <c r="S1723" i="105"/>
  <c r="M1723" i="105" s="1"/>
  <c r="S2239" i="105"/>
  <c r="M2239" i="105" s="1"/>
  <c r="S2964" i="105"/>
  <c r="S3963" i="105"/>
  <c r="S3820" i="105"/>
  <c r="S3495" i="105"/>
  <c r="S3266" i="105"/>
  <c r="S1690" i="105"/>
  <c r="M1690" i="105" s="1"/>
  <c r="S3530" i="105"/>
  <c r="S1499" i="105"/>
  <c r="M1499" i="105" s="1"/>
  <c r="S3784" i="105"/>
  <c r="S3705" i="105"/>
  <c r="S3910" i="105"/>
  <c r="S3181" i="105"/>
  <c r="S2857" i="105"/>
  <c r="S3605" i="105"/>
  <c r="S3957" i="105"/>
  <c r="S3907" i="105"/>
  <c r="S3191" i="105"/>
  <c r="S3420" i="105"/>
  <c r="S2117" i="105"/>
  <c r="M2117" i="105" s="1"/>
  <c r="S1626" i="105"/>
  <c r="M1626" i="105" s="1"/>
  <c r="S3681" i="105"/>
  <c r="S2331" i="105"/>
  <c r="M2331" i="105" s="1"/>
  <c r="S3905" i="105"/>
  <c r="S3569" i="105"/>
  <c r="S3512" i="105"/>
  <c r="S2638" i="105"/>
  <c r="S2708" i="105"/>
  <c r="S1388" i="105"/>
  <c r="M1388" i="105" s="1"/>
  <c r="S3035" i="105"/>
  <c r="S3761" i="105"/>
  <c r="S2425" i="105"/>
  <c r="S3566" i="105"/>
  <c r="S3322" i="105"/>
  <c r="S3563" i="105"/>
  <c r="S2400" i="105"/>
  <c r="S2163" i="105"/>
  <c r="M2163" i="105" s="1"/>
  <c r="S2358" i="105"/>
  <c r="M2358" i="105" s="1"/>
  <c r="S2612" i="105"/>
  <c r="S3434" i="105"/>
  <c r="S2695" i="105"/>
  <c r="S3375" i="105"/>
  <c r="S2805" i="105"/>
  <c r="S2091" i="105"/>
  <c r="M2091" i="105" s="1"/>
  <c r="S2068" i="105"/>
  <c r="M2068" i="105" s="1"/>
  <c r="S2728" i="105"/>
  <c r="S2774" i="105"/>
  <c r="S3609" i="105"/>
  <c r="S3121" i="105"/>
  <c r="S2885" i="105"/>
  <c r="S2062" i="105"/>
  <c r="M2062" i="105" s="1"/>
  <c r="S2660" i="105"/>
  <c r="S2822" i="105"/>
  <c r="S3222" i="105"/>
  <c r="S3576" i="105"/>
  <c r="S2918" i="105"/>
  <c r="S2575" i="105"/>
  <c r="S2723" i="105"/>
  <c r="S1833" i="105"/>
  <c r="M1833" i="105" s="1"/>
  <c r="S3588" i="105"/>
  <c r="S3726" i="105"/>
  <c r="S3680" i="105"/>
  <c r="S3305" i="105"/>
  <c r="S2744" i="105"/>
  <c r="S1554" i="105"/>
  <c r="M1554" i="105" s="1"/>
  <c r="S3086" i="105"/>
  <c r="S3972" i="105"/>
  <c r="S3720" i="105"/>
  <c r="S3297" i="105"/>
  <c r="S3413" i="105"/>
  <c r="S2344" i="105"/>
  <c r="M2344" i="105" s="1"/>
  <c r="S3837" i="105"/>
  <c r="S3620" i="105"/>
  <c r="S3956" i="105"/>
  <c r="S3590" i="105"/>
  <c r="S3717" i="105"/>
  <c r="S3655" i="105"/>
  <c r="S3860" i="105"/>
  <c r="S3961" i="105"/>
  <c r="S3031" i="105"/>
  <c r="S3369" i="105"/>
  <c r="S3654" i="105"/>
  <c r="S2972" i="105"/>
  <c r="S1748" i="105"/>
  <c r="M1748" i="105" s="1"/>
  <c r="S3187" i="105"/>
  <c r="S1552" i="105"/>
  <c r="M1552" i="105" s="1"/>
  <c r="S3574" i="105"/>
  <c r="S1235" i="105"/>
  <c r="M1235" i="105" s="1"/>
  <c r="S1923" i="105"/>
  <c r="M1923" i="105" s="1"/>
  <c r="S2819" i="105"/>
  <c r="S3779" i="105"/>
  <c r="S1915" i="105"/>
  <c r="M1915" i="105" s="1"/>
  <c r="S3371" i="105"/>
  <c r="S3286" i="105"/>
  <c r="S2456" i="105"/>
  <c r="S3799" i="105"/>
  <c r="S3769" i="105"/>
  <c r="S3841" i="105"/>
  <c r="S3257" i="105"/>
  <c r="S2690" i="105"/>
  <c r="S2404" i="105"/>
  <c r="S2261" i="105"/>
  <c r="M2261" i="105" s="1"/>
  <c r="S1225" i="105"/>
  <c r="M1225" i="105" s="1"/>
  <c r="S2735" i="105"/>
  <c r="S3171" i="105"/>
  <c r="S1213" i="105"/>
  <c r="M1213" i="105" s="1"/>
  <c r="S2987" i="105"/>
  <c r="S3096" i="105"/>
  <c r="S3160" i="105"/>
  <c r="S3796" i="105"/>
  <c r="S2950" i="105"/>
  <c r="S2691" i="105"/>
  <c r="S2974" i="105"/>
  <c r="S2829" i="105"/>
  <c r="S2361" i="105"/>
  <c r="M2361" i="105" s="1"/>
  <c r="S3906" i="105"/>
  <c r="S2978" i="105"/>
  <c r="S3858" i="105"/>
  <c r="S2962" i="105"/>
  <c r="S3484" i="105"/>
  <c r="S3381" i="105"/>
  <c r="S2545" i="105"/>
  <c r="S2892" i="105"/>
  <c r="S2362" i="105"/>
  <c r="M2362" i="105" s="1"/>
  <c r="S2267" i="105"/>
  <c r="M2267" i="105" s="1"/>
  <c r="S1531" i="105"/>
  <c r="M1531" i="105" s="1"/>
  <c r="S3735" i="105"/>
  <c r="S2321" i="105"/>
  <c r="M2321" i="105" s="1"/>
  <c r="S3909" i="105"/>
  <c r="S2769" i="105"/>
  <c r="S3240" i="105"/>
  <c r="S3206" i="105"/>
  <c r="S2693" i="105"/>
  <c r="S1801" i="105"/>
  <c r="M1801" i="105" s="1"/>
  <c r="S1526" i="105"/>
  <c r="M1526" i="105" s="1"/>
  <c r="S3540" i="105"/>
  <c r="S2503" i="105"/>
  <c r="S2975" i="105"/>
  <c r="S3682" i="105"/>
  <c r="S3063" i="105"/>
  <c r="S3030" i="105"/>
  <c r="S2686" i="105"/>
  <c r="S1698" i="105"/>
  <c r="M1698" i="105" s="1"/>
  <c r="S2793" i="105"/>
  <c r="S1505" i="105"/>
  <c r="M1505" i="105" s="1"/>
  <c r="S2886" i="105"/>
  <c r="S3224" i="105"/>
  <c r="S3886" i="105"/>
  <c r="S2092" i="105"/>
  <c r="M2092" i="105" s="1"/>
  <c r="S3161" i="105"/>
  <c r="S3072" i="105"/>
  <c r="S2472" i="105"/>
  <c r="S2154" i="105"/>
  <c r="M2154" i="105" s="1"/>
  <c r="S1666" i="105"/>
  <c r="M1666" i="105" s="1"/>
  <c r="S1558" i="105"/>
  <c r="M1558" i="105" s="1"/>
  <c r="S1540" i="105"/>
  <c r="M1540" i="105" s="1"/>
  <c r="S3690" i="105"/>
  <c r="S3925" i="105"/>
  <c r="S2709" i="105"/>
  <c r="S3749" i="105"/>
  <c r="S3411" i="105"/>
  <c r="S3361" i="105"/>
  <c r="S2796" i="105"/>
  <c r="S2199" i="105"/>
  <c r="M2199" i="105" s="1"/>
  <c r="S1417" i="105"/>
  <c r="M1417" i="105" s="1"/>
  <c r="S2558" i="105"/>
  <c r="S2741" i="105"/>
  <c r="S3918" i="105"/>
  <c r="S3950" i="105"/>
  <c r="S2753" i="105"/>
  <c r="S2688" i="105"/>
  <c r="S3926" i="105"/>
  <c r="S1644" i="105"/>
  <c r="M1644" i="105" s="1"/>
  <c r="S2447" i="105"/>
  <c r="S2347" i="105"/>
  <c r="M2347" i="105" s="1"/>
  <c r="S3787" i="105"/>
  <c r="S3817" i="105"/>
  <c r="S3639" i="105"/>
  <c r="S3071" i="105"/>
  <c r="S3601" i="105"/>
  <c r="S3474" i="105"/>
  <c r="S3883" i="105"/>
  <c r="S1306" i="105"/>
  <c r="M1306" i="105" s="1"/>
  <c r="S1979" i="105"/>
  <c r="M1979" i="105" s="1"/>
  <c r="S3358" i="105"/>
  <c r="S3688" i="105"/>
  <c r="S3230" i="105"/>
  <c r="S2670" i="105"/>
  <c r="S2581" i="105"/>
  <c r="S3930" i="105"/>
  <c r="S3702" i="105"/>
  <c r="S3401" i="105"/>
  <c r="S3384" i="105"/>
  <c r="S2648" i="105"/>
  <c r="S2521" i="105"/>
  <c r="S3091" i="105"/>
  <c r="S3857" i="105"/>
  <c r="S3992" i="105"/>
  <c r="S3774" i="105"/>
  <c r="S3175" i="105"/>
  <c r="S2467" i="105"/>
  <c r="S1830" i="105"/>
  <c r="M1830" i="105" s="1"/>
  <c r="S3046" i="105"/>
  <c r="S3847" i="105"/>
  <c r="S1430" i="105"/>
  <c r="M1430" i="105" s="1"/>
  <c r="S3821" i="105"/>
  <c r="S3447" i="105"/>
  <c r="S3428" i="105"/>
  <c r="S2571" i="105"/>
  <c r="S3453" i="105"/>
  <c r="S3283" i="105"/>
  <c r="S3728" i="105"/>
  <c r="S3519" i="105"/>
  <c r="S3948" i="105"/>
  <c r="S1880" i="105"/>
  <c r="M1880" i="105" s="1"/>
  <c r="S2939" i="105"/>
  <c r="S3350" i="105"/>
  <c r="S2412" i="105"/>
  <c r="S3983" i="105"/>
  <c r="S1978" i="105"/>
  <c r="M1978" i="105" s="1"/>
  <c r="S3196" i="105"/>
  <c r="S3866" i="105"/>
  <c r="S2434" i="105"/>
  <c r="S3793" i="105"/>
  <c r="S3467" i="105"/>
  <c r="S3830" i="105"/>
  <c r="S1911" i="105"/>
  <c r="M1911" i="105" s="1"/>
  <c r="S2482" i="105"/>
  <c r="S1919" i="105"/>
  <c r="M1919" i="105" s="1"/>
  <c r="S2127" i="105"/>
  <c r="M2127" i="105" s="1"/>
  <c r="S2057" i="105"/>
  <c r="M2057" i="105" s="1"/>
  <c r="S3606" i="105"/>
  <c r="S2595" i="105"/>
  <c r="S3048" i="105"/>
  <c r="S3882" i="105"/>
  <c r="S3914" i="105"/>
  <c r="S3619" i="105"/>
  <c r="S1582" i="105"/>
  <c r="M1582" i="105" s="1"/>
  <c r="S3767" i="105"/>
  <c r="S3747" i="105"/>
  <c r="S3791" i="105"/>
  <c r="S3074" i="105"/>
  <c r="S3568" i="105"/>
  <c r="S2800" i="105"/>
  <c r="S2492" i="105"/>
  <c r="S2865" i="105"/>
  <c r="S1935" i="105"/>
  <c r="M1935" i="105" s="1"/>
  <c r="S3236" i="105"/>
  <c r="S3199" i="105"/>
  <c r="S2138" i="105"/>
  <c r="M2138" i="105" s="1"/>
  <c r="S3328" i="105"/>
  <c r="S2703" i="105"/>
  <c r="S2526" i="105"/>
  <c r="S3422" i="105"/>
  <c r="S3194" i="105"/>
  <c r="S2724" i="105"/>
  <c r="S2941" i="105"/>
  <c r="S1916" i="105"/>
  <c r="M1916" i="105" s="1"/>
  <c r="S3850" i="105"/>
  <c r="S2888" i="105"/>
  <c r="S3068" i="105"/>
  <c r="S3355" i="105"/>
  <c r="S2537" i="105"/>
  <c r="S3651" i="105"/>
  <c r="S3183" i="105"/>
  <c r="S2672" i="105"/>
  <c r="S1857" i="105"/>
  <c r="M1857" i="105" s="1"/>
  <c r="S2820" i="105"/>
  <c r="S3517" i="105"/>
  <c r="S1536" i="105"/>
  <c r="M1536" i="105" s="1"/>
  <c r="S1268" i="105"/>
  <c r="M1268" i="105" s="1"/>
  <c r="S3741" i="105"/>
  <c r="S3543" i="105"/>
  <c r="S3714" i="105"/>
  <c r="S2893" i="105"/>
  <c r="S2899" i="105"/>
  <c r="S2812" i="105"/>
  <c r="S2206" i="105"/>
  <c r="M2206" i="105" s="1"/>
  <c r="S2549" i="105"/>
  <c r="S1242" i="105"/>
  <c r="M1242" i="105" s="1"/>
  <c r="S3695" i="105"/>
  <c r="S3589" i="105"/>
  <c r="S3829" i="105"/>
  <c r="S3205" i="105"/>
  <c r="S3593" i="105"/>
  <c r="S2512" i="105"/>
  <c r="S2505" i="105"/>
  <c r="S2228" i="105"/>
  <c r="M2228" i="105" s="1"/>
  <c r="S3696" i="105"/>
  <c r="S3122" i="105"/>
  <c r="S3879" i="105"/>
  <c r="S3012" i="105"/>
  <c r="S3670" i="105"/>
  <c r="S2868" i="105"/>
  <c r="S2607" i="105"/>
  <c r="S1746" i="105"/>
  <c r="M1746" i="105" s="1"/>
  <c r="S1685" i="105"/>
  <c r="M1685" i="105" s="1"/>
  <c r="S2947" i="105"/>
  <c r="S3168" i="105"/>
  <c r="S3645" i="105"/>
  <c r="S1470" i="105"/>
  <c r="M1470" i="105" s="1"/>
  <c r="S3987" i="105"/>
  <c r="S3805" i="105"/>
  <c r="S3951" i="105"/>
  <c r="S3249" i="105"/>
  <c r="S3630" i="105"/>
  <c r="S3786" i="105"/>
  <c r="S3285" i="105"/>
  <c r="S2452" i="105"/>
  <c r="S2078" i="105"/>
  <c r="M2078" i="105" s="1"/>
  <c r="S3397" i="105"/>
  <c r="S3235" i="105"/>
  <c r="S3340" i="105"/>
  <c r="S3712" i="105"/>
  <c r="S3338" i="105"/>
  <c r="S3148" i="105"/>
  <c r="S2516" i="105"/>
  <c r="S1380" i="105"/>
  <c r="M1380" i="105" s="1"/>
  <c r="S3877" i="105"/>
  <c r="S3664" i="105"/>
  <c r="S3323" i="105"/>
  <c r="S3131" i="105"/>
  <c r="S2834" i="105"/>
  <c r="S3699" i="105"/>
  <c r="S2474" i="105"/>
  <c r="S1434" i="105"/>
  <c r="M1434" i="105" s="1"/>
  <c r="S3667" i="105"/>
  <c r="S2278" i="105"/>
  <c r="M2278" i="105" s="1"/>
  <c r="S3721" i="105"/>
  <c r="S3535" i="105"/>
  <c r="S3641" i="105"/>
  <c r="S2471" i="105"/>
  <c r="S1427" i="105"/>
  <c r="M1427" i="105" s="1"/>
  <c r="S3482" i="105"/>
  <c r="S3929" i="105"/>
  <c r="S3968" i="105"/>
  <c r="S2900" i="105"/>
  <c r="S2297" i="105"/>
  <c r="M2297" i="105" s="1"/>
  <c r="S2354" i="105"/>
  <c r="M2354" i="105" s="1"/>
  <c r="S2663" i="105"/>
  <c r="S3831" i="105"/>
  <c r="S2797" i="105"/>
  <c r="S3403" i="105"/>
  <c r="S3809" i="105"/>
  <c r="S3505" i="105"/>
  <c r="S2115" i="105"/>
  <c r="M2115" i="105" s="1"/>
  <c r="S2175" i="105"/>
  <c r="M2175" i="105" s="1"/>
  <c r="S2304" i="105"/>
  <c r="M2304" i="105" s="1"/>
  <c r="S3501" i="105"/>
  <c r="S3547" i="105"/>
  <c r="S3432" i="105"/>
  <c r="S3402" i="105"/>
  <c r="S2671" i="105"/>
  <c r="S2266" i="105"/>
  <c r="M2266" i="105" s="1"/>
  <c r="S2506" i="105"/>
  <c r="S3106" i="105"/>
  <c r="S3049" i="105"/>
  <c r="S3456" i="105"/>
  <c r="S2683" i="105"/>
  <c r="S2589" i="105"/>
  <c r="S3763" i="105"/>
  <c r="S3497" i="105"/>
  <c r="S3314" i="105"/>
  <c r="S3733" i="105"/>
  <c r="S2451" i="105"/>
  <c r="S2513" i="105"/>
  <c r="S2032" i="105"/>
  <c r="M2032" i="105" s="1"/>
  <c r="S3460" i="105"/>
  <c r="S3852" i="105"/>
  <c r="S3156" i="105"/>
  <c r="S3663" i="105"/>
  <c r="S2556" i="105"/>
  <c r="S1682" i="105"/>
  <c r="M1682" i="105" s="1"/>
  <c r="S1324" i="105"/>
  <c r="M1324" i="105" s="1"/>
  <c r="S2378" i="105"/>
  <c r="S3552" i="105"/>
  <c r="S2253" i="105"/>
  <c r="M2253" i="105" s="1"/>
  <c r="S3638" i="105"/>
  <c r="S3780" i="105"/>
  <c r="S3915" i="105"/>
  <c r="S2498" i="105"/>
  <c r="S3936" i="105"/>
  <c r="S2647" i="105"/>
  <c r="S2687" i="105"/>
  <c r="S3621" i="105"/>
  <c r="S3586" i="105"/>
  <c r="S2919" i="105"/>
  <c r="S3204" i="105"/>
  <c r="S2565" i="105"/>
  <c r="S1580" i="105"/>
  <c r="M1580" i="105" s="1"/>
  <c r="S1600" i="105"/>
  <c r="M1600" i="105" s="1"/>
  <c r="S1543" i="105"/>
  <c r="M1543" i="105" s="1"/>
  <c r="S2396" i="105"/>
  <c r="S3853" i="105"/>
  <c r="S2582" i="105"/>
  <c r="S3822" i="105"/>
  <c r="S2904" i="105"/>
  <c r="S3713" i="105"/>
  <c r="S3827" i="105"/>
  <c r="S3269" i="105"/>
  <c r="S2548" i="105"/>
  <c r="S1961" i="105"/>
  <c r="M1961" i="105" s="1"/>
  <c r="S2294" i="105"/>
  <c r="M2294" i="105" s="1"/>
  <c r="S1285" i="105"/>
  <c r="M1285" i="105" s="1"/>
  <c r="S3442" i="105"/>
  <c r="S2232" i="105"/>
  <c r="M2232" i="105" s="1"/>
  <c r="S3887" i="105"/>
  <c r="S3727" i="105"/>
  <c r="S3407" i="105"/>
  <c r="S3739" i="105"/>
  <c r="S2698" i="105"/>
  <c r="S2622" i="105"/>
  <c r="S1856" i="105"/>
  <c r="M1856" i="105" s="1"/>
  <c r="S3101" i="105"/>
  <c r="S2945" i="105"/>
  <c r="S2388" i="105"/>
  <c r="S3902" i="105"/>
  <c r="S2859" i="105"/>
  <c r="S3480" i="105"/>
  <c r="S3996" i="105"/>
  <c r="S3125" i="105"/>
  <c r="S2596" i="105"/>
  <c r="S2237" i="105"/>
  <c r="M2237" i="105" s="1"/>
  <c r="S1508" i="105"/>
  <c r="M1508" i="105" s="1"/>
  <c r="S3903" i="105"/>
  <c r="S1643" i="105"/>
  <c r="M1643" i="105" s="1"/>
  <c r="S2225" i="105"/>
  <c r="M2225" i="105" s="1"/>
  <c r="S3573" i="105"/>
  <c r="S3658" i="105"/>
  <c r="S3984" i="105"/>
  <c r="S2749" i="105"/>
  <c r="S1564" i="105"/>
  <c r="M1564" i="105" s="1"/>
  <c r="S2995" i="105"/>
  <c r="S2850" i="105"/>
  <c r="S2740" i="105"/>
  <c r="S2989" i="105"/>
  <c r="S3889" i="105"/>
  <c r="S3498" i="105"/>
  <c r="S3615" i="105"/>
  <c r="S2874" i="105"/>
  <c r="S2224" i="105"/>
  <c r="M2224" i="105" s="1"/>
  <c r="S1719" i="105"/>
  <c r="M1719" i="105" s="1"/>
  <c r="S2162" i="105"/>
  <c r="M2162" i="105" s="1"/>
  <c r="S3730" i="105"/>
  <c r="S3946" i="105"/>
  <c r="S1592" i="105"/>
  <c r="M1592" i="105" s="1"/>
  <c r="S2853" i="105"/>
  <c r="S2066" i="105"/>
  <c r="M2066" i="105" s="1"/>
  <c r="S3414" i="105"/>
  <c r="S3897" i="105"/>
  <c r="S3022" i="105"/>
  <c r="S3818" i="105"/>
  <c r="S2065" i="105"/>
  <c r="M2065" i="105" s="1"/>
  <c r="S1462" i="105"/>
  <c r="M1462" i="105" s="1"/>
  <c r="S2788" i="105"/>
  <c r="S2646" i="105"/>
  <c r="S3602" i="105"/>
  <c r="S3228" i="105"/>
  <c r="S3604" i="105"/>
  <c r="S2186" i="105"/>
  <c r="M2186" i="105" s="1"/>
  <c r="S2845" i="105"/>
  <c r="S1581" i="105"/>
  <c r="M1581" i="105" s="1"/>
  <c r="S2535" i="105"/>
  <c r="S1921" i="105"/>
  <c r="M1921" i="105" s="1"/>
  <c r="S3040" i="105"/>
  <c r="S1797" i="105"/>
  <c r="M1797" i="105" s="1"/>
  <c r="S3099" i="105"/>
  <c r="S3363" i="105"/>
  <c r="S3867" i="105"/>
  <c r="S2720" i="105"/>
  <c r="S2264" i="105"/>
  <c r="M2264" i="105" s="1"/>
  <c r="S2153" i="105"/>
  <c r="M2153" i="105" s="1"/>
  <c r="S3851" i="105"/>
  <c r="S3508" i="105"/>
  <c r="S1205" i="105"/>
  <c r="M1205" i="105" s="1"/>
  <c r="S2794" i="105"/>
  <c r="S1180" i="105"/>
  <c r="M1180" i="105" s="1"/>
  <c r="S2863" i="105"/>
  <c r="S2188" i="105"/>
  <c r="M2188" i="105" s="1"/>
  <c r="S3510" i="105"/>
  <c r="S2902" i="105"/>
  <c r="S1892" i="105"/>
  <c r="M1892" i="105" s="1"/>
  <c r="S1322" i="105"/>
  <c r="M1322" i="105" s="1"/>
  <c r="S1466" i="105"/>
  <c r="M1466" i="105" s="1"/>
  <c r="S1231" i="105"/>
  <c r="M1231" i="105" s="1"/>
  <c r="S2996" i="105"/>
  <c r="S3674" i="105"/>
  <c r="S2195" i="105"/>
  <c r="M2195" i="105" s="1"/>
  <c r="S1184" i="105"/>
  <c r="M1184" i="105" s="1"/>
  <c r="S2033" i="105"/>
  <c r="M2033" i="105" s="1"/>
  <c r="S1453" i="105"/>
  <c r="M1453" i="105" s="1"/>
  <c r="S1192" i="105"/>
  <c r="M1192" i="105" s="1"/>
  <c r="S3736" i="105"/>
  <c r="S3491" i="105"/>
  <c r="S2871" i="105"/>
  <c r="S2136" i="105"/>
  <c r="M2136" i="105" s="1"/>
  <c r="S2702" i="105"/>
  <c r="S2194" i="105"/>
  <c r="M2194" i="105" s="1"/>
  <c r="S2625" i="105"/>
  <c r="S2480" i="105"/>
  <c r="S3332" i="105"/>
  <c r="S1227" i="105"/>
  <c r="M1227" i="105" s="1"/>
  <c r="S3475" i="105"/>
  <c r="S3370" i="105"/>
  <c r="S2563" i="105"/>
  <c r="S2289" i="105"/>
  <c r="M2289" i="105" s="1"/>
  <c r="S2102" i="105"/>
  <c r="M2102" i="105" s="1"/>
  <c r="S3775" i="105"/>
  <c r="S3934" i="105"/>
  <c r="S3731" i="105"/>
  <c r="S1855" i="105"/>
  <c r="M1855" i="105" s="1"/>
  <c r="S2543" i="105"/>
  <c r="S1614" i="105"/>
  <c r="M1614" i="105" s="1"/>
  <c r="S1196" i="105"/>
  <c r="M1196" i="105" s="1"/>
  <c r="S2146" i="105"/>
  <c r="M2146" i="105" s="1"/>
  <c r="S2240" i="105"/>
  <c r="M2240" i="105" s="1"/>
  <c r="S2101" i="105"/>
  <c r="M2101" i="105" s="1"/>
  <c r="S3846" i="105"/>
  <c r="S1884" i="105"/>
  <c r="M1884" i="105" s="1"/>
  <c r="S2027" i="105"/>
  <c r="M2027" i="105" s="1"/>
  <c r="S2514" i="105"/>
  <c r="S1282" i="105"/>
  <c r="M1282" i="105" s="1"/>
  <c r="S1513" i="105"/>
  <c r="M1513" i="105" s="1"/>
  <c r="S1944" i="105"/>
  <c r="M1944" i="105" s="1"/>
  <c r="S3991" i="105"/>
  <c r="S3485" i="105"/>
  <c r="S3592" i="105"/>
  <c r="S3342" i="105"/>
  <c r="S1578" i="105"/>
  <c r="M1578" i="105" s="1"/>
  <c r="S3700" i="105"/>
  <c r="S1437" i="105"/>
  <c r="M1437" i="105" s="1"/>
  <c r="S2689" i="105"/>
  <c r="S3913" i="105"/>
  <c r="S1858" i="105"/>
  <c r="M1858" i="105" s="1"/>
  <c r="S3185" i="105"/>
  <c r="S2519" i="105"/>
  <c r="S2219" i="105"/>
  <c r="M2219" i="105" s="1"/>
  <c r="S1913" i="105"/>
  <c r="M1913" i="105" s="1"/>
  <c r="S3738" i="105"/>
  <c r="S3102" i="105"/>
  <c r="S3137" i="105"/>
  <c r="S1777" i="105"/>
  <c r="M1777" i="105" s="1"/>
  <c r="S1729" i="105"/>
  <c r="M1729" i="105" s="1"/>
  <c r="S3669" i="105"/>
  <c r="S1269" i="105"/>
  <c r="M1269" i="105" s="1"/>
  <c r="S3493" i="105"/>
  <c r="S1642" i="105"/>
  <c r="M1642" i="105" s="1"/>
  <c r="S3116" i="105"/>
  <c r="S2216" i="105"/>
  <c r="M2216" i="105" s="1"/>
  <c r="S2152" i="105"/>
  <c r="M2152" i="105" s="1"/>
  <c r="S2801" i="105"/>
  <c r="S3396" i="105"/>
  <c r="S1737" i="105"/>
  <c r="M1737" i="105" s="1"/>
  <c r="S1826" i="105"/>
  <c r="M1826" i="105" s="1"/>
  <c r="S1839" i="105"/>
  <c r="M1839" i="105" s="1"/>
  <c r="S1393" i="105"/>
  <c r="M1393" i="105" s="1"/>
  <c r="S1383" i="105"/>
  <c r="M1383" i="105" s="1"/>
  <c r="S1226" i="105"/>
  <c r="M1226" i="105" s="1"/>
  <c r="S3965" i="105"/>
  <c r="S3584" i="105"/>
  <c r="S1964" i="105"/>
  <c r="M1964" i="105" s="1"/>
  <c r="S2135" i="105"/>
  <c r="M2135" i="105" s="1"/>
  <c r="S1898" i="105"/>
  <c r="M1898" i="105" s="1"/>
  <c r="S2932" i="105"/>
  <c r="S1683" i="105"/>
  <c r="M1683" i="105" s="1"/>
  <c r="S3107" i="105"/>
  <c r="S2707" i="105"/>
  <c r="S2002" i="105"/>
  <c r="M2002" i="105" s="1"/>
  <c r="S2854" i="105"/>
  <c r="S1403" i="105"/>
  <c r="M1403" i="105" s="1"/>
  <c r="S2036" i="105"/>
  <c r="M2036" i="105" s="1"/>
  <c r="S1587" i="105"/>
  <c r="M1587" i="105" s="1"/>
  <c r="S1782" i="105"/>
  <c r="M1782" i="105" s="1"/>
  <c r="S3271" i="105"/>
  <c r="S2355" i="105"/>
  <c r="M2355" i="105" s="1"/>
  <c r="S2781" i="105"/>
  <c r="S1562" i="105"/>
  <c r="M1562" i="105" s="1"/>
  <c r="S1529" i="105"/>
  <c r="M1529" i="105" s="1"/>
  <c r="S2443" i="105"/>
  <c r="S1966" i="105"/>
  <c r="M1966" i="105" s="1"/>
  <c r="S2767" i="105"/>
  <c r="S1557" i="105"/>
  <c r="M1557" i="105" s="1"/>
  <c r="S3433" i="105"/>
  <c r="S2752" i="105"/>
  <c r="S1680" i="105"/>
  <c r="M1680" i="105" s="1"/>
  <c r="S3277" i="105"/>
  <c r="S2645" i="105"/>
  <c r="S1429" i="105"/>
  <c r="M1429" i="105" s="1"/>
  <c r="S1914" i="105"/>
  <c r="M1914" i="105" s="1"/>
  <c r="S3884" i="105"/>
  <c r="S3134" i="105"/>
  <c r="S3892" i="105"/>
  <c r="S1882" i="105"/>
  <c r="M1882" i="105" s="1"/>
  <c r="S3522" i="105"/>
  <c r="S1507" i="105"/>
  <c r="M1507" i="105" s="1"/>
  <c r="S2830" i="105"/>
  <c r="S2716" i="105"/>
  <c r="S2277" i="105"/>
  <c r="M2277" i="105" s="1"/>
  <c r="S1851" i="105"/>
  <c r="M1851" i="105" s="1"/>
  <c r="S1731" i="105"/>
  <c r="M1731" i="105" s="1"/>
  <c r="S3479" i="105"/>
  <c r="S3481" i="105"/>
  <c r="S3006" i="105"/>
  <c r="S2858" i="105"/>
  <c r="S2468" i="105"/>
  <c r="S1895" i="105"/>
  <c r="M1895" i="105" s="1"/>
  <c r="S2811" i="105"/>
  <c r="S1115" i="105"/>
  <c r="M1115" i="105" s="1"/>
  <c r="S3754" i="105"/>
  <c r="S3798" i="105"/>
  <c r="S2540" i="105"/>
  <c r="S1968" i="105"/>
  <c r="M1968" i="105" s="1"/>
  <c r="S1163" i="105"/>
  <c r="M1163" i="105" s="1"/>
  <c r="S1256" i="105"/>
  <c r="M1256" i="105" s="1"/>
  <c r="S2063" i="105"/>
  <c r="M2063" i="105" s="1"/>
  <c r="S2038" i="105"/>
  <c r="M2038" i="105" s="1"/>
  <c r="S1504" i="105"/>
  <c r="M1504" i="105" s="1"/>
  <c r="S3815" i="105"/>
  <c r="S2495" i="105"/>
  <c r="S3027" i="105"/>
  <c r="S1159" i="105"/>
  <c r="M1159" i="105" s="1"/>
  <c r="S1869" i="105"/>
  <c r="M1869" i="105" s="1"/>
  <c r="S1397" i="105"/>
  <c r="M1397" i="105" s="1"/>
  <c r="S3039" i="105"/>
  <c r="S3625" i="105"/>
  <c r="S2981" i="105"/>
  <c r="S1595" i="105"/>
  <c r="M1595" i="105" s="1"/>
  <c r="S1878" i="105"/>
  <c r="M1878" i="105" s="1"/>
  <c r="S3471" i="105"/>
  <c r="S1762" i="105"/>
  <c r="M1762" i="105" s="1"/>
  <c r="S1273" i="105"/>
  <c r="M1273" i="105" s="1"/>
  <c r="S1791" i="105"/>
  <c r="M1791" i="105" s="1"/>
  <c r="S3494" i="105"/>
  <c r="S2960" i="105"/>
  <c r="S2626" i="105"/>
  <c r="S2369" i="105"/>
  <c r="M2369" i="105" s="1"/>
  <c r="S3454" i="105"/>
  <c r="S1124" i="105"/>
  <c r="M1124" i="105" s="1"/>
  <c r="S1861" i="105"/>
  <c r="M1861" i="105" s="1"/>
  <c r="S1389" i="105"/>
  <c r="M1389" i="105" s="1"/>
  <c r="S2064" i="105"/>
  <c r="M2064" i="105" s="1"/>
  <c r="S1517" i="105"/>
  <c r="M1517" i="105" s="1"/>
  <c r="S3777" i="105"/>
  <c r="S2894" i="105"/>
  <c r="S2586" i="105"/>
  <c r="S2907" i="105"/>
  <c r="S1800" i="105"/>
  <c r="M1800" i="105" s="1"/>
  <c r="S3423" i="105"/>
  <c r="S3607" i="105"/>
  <c r="S3079" i="105"/>
  <c r="S2364" i="105"/>
  <c r="M2364" i="105" s="1"/>
  <c r="S1982" i="105"/>
  <c r="M1982" i="105" s="1"/>
  <c r="S3165" i="105"/>
  <c r="S3005" i="105"/>
  <c r="S2010" i="105"/>
  <c r="M2010" i="105" s="1"/>
  <c r="S2554" i="105"/>
  <c r="S1327" i="105"/>
  <c r="M1327" i="105" s="1"/>
  <c r="S1477" i="105"/>
  <c r="M1477" i="105" s="1"/>
  <c r="S1300" i="105"/>
  <c r="M1300" i="105" s="1"/>
  <c r="S3813" i="105"/>
  <c r="S3443" i="105"/>
  <c r="S2541" i="105"/>
  <c r="S1284" i="105"/>
  <c r="M1284" i="105" s="1"/>
  <c r="S2956" i="105"/>
  <c r="S1432" i="105"/>
  <c r="M1432" i="105" s="1"/>
  <c r="S1303" i="105"/>
  <c r="M1303" i="105" s="1"/>
  <c r="S1863" i="105"/>
  <c r="M1863" i="105" s="1"/>
  <c r="S3389" i="105"/>
  <c r="S2889" i="105"/>
  <c r="S1117" i="105"/>
  <c r="M1117" i="105" s="1"/>
  <c r="S2328" i="105"/>
  <c r="M2328" i="105" s="1"/>
  <c r="S2881" i="105"/>
  <c r="S1773" i="105"/>
  <c r="M1773" i="105" s="1"/>
  <c r="S2572" i="105"/>
  <c r="S1802" i="105"/>
  <c r="M1802" i="105" s="1"/>
  <c r="S3076" i="105"/>
  <c r="S1150" i="105"/>
  <c r="M1150" i="105" s="1"/>
  <c r="S1971" i="105"/>
  <c r="M1971" i="105" s="1"/>
  <c r="S2407" i="105"/>
  <c r="S1365" i="105"/>
  <c r="M1365" i="105" s="1"/>
  <c r="S2841" i="105"/>
  <c r="S2770" i="105"/>
  <c r="S3966" i="105"/>
  <c r="S3977" i="105"/>
  <c r="S2052" i="105"/>
  <c r="M2052" i="105" s="1"/>
  <c r="S3716" i="105"/>
  <c r="S1632" i="105"/>
  <c r="M1632" i="105" s="1"/>
  <c r="S2155" i="105"/>
  <c r="M2155" i="105" s="1"/>
  <c r="S3778" i="105"/>
  <c r="S3612" i="105"/>
  <c r="S3353" i="105"/>
  <c r="S2807" i="105"/>
  <c r="S1152" i="105"/>
  <c r="M1152" i="105" s="1"/>
  <c r="S2088" i="105"/>
  <c r="M2088" i="105" s="1"/>
  <c r="S3333" i="105"/>
  <c r="S1135" i="105"/>
  <c r="M1135" i="105" s="1"/>
  <c r="S1473" i="105"/>
  <c r="M1473" i="105" s="1"/>
  <c r="S3483" i="105"/>
  <c r="S3296" i="105"/>
  <c r="S2786" i="105"/>
  <c r="S3704" i="105"/>
  <c r="S1606" i="105"/>
  <c r="M1606" i="105" s="1"/>
  <c r="S2042" i="105"/>
  <c r="M2042" i="105" s="1"/>
  <c r="S2855" i="105"/>
  <c r="S1202" i="105"/>
  <c r="M1202" i="105" s="1"/>
  <c r="S3608" i="105"/>
  <c r="S3065" i="105"/>
  <c r="S1868" i="105"/>
  <c r="M1868" i="105" s="1"/>
  <c r="S2381" i="105"/>
  <c r="S1996" i="105"/>
  <c r="M1996" i="105" s="1"/>
  <c r="S1489" i="105"/>
  <c r="M1489" i="105" s="1"/>
  <c r="S2529" i="105"/>
  <c r="S3159" i="105"/>
  <c r="S3153" i="105"/>
  <c r="S2951" i="105"/>
  <c r="S2270" i="105"/>
  <c r="M2270" i="105" s="1"/>
  <c r="S1813" i="105"/>
  <c r="M1813" i="105" s="1"/>
  <c r="S1463" i="105"/>
  <c r="M1463" i="105" s="1"/>
  <c r="S1291" i="105"/>
  <c r="M1291" i="105" s="1"/>
  <c r="S3429" i="105"/>
  <c r="S1646" i="105"/>
  <c r="M1646" i="105" s="1"/>
  <c r="S2303" i="105"/>
  <c r="M2303" i="105" s="1"/>
  <c r="S1879" i="105"/>
  <c r="M1879" i="105" s="1"/>
  <c r="S2887" i="105"/>
  <c r="S2134" i="105"/>
  <c r="M2134" i="105" s="1"/>
  <c r="S2878" i="105"/>
  <c r="S3824" i="105"/>
  <c r="S3715" i="105"/>
  <c r="S2276" i="105"/>
  <c r="M2276" i="105" s="1"/>
  <c r="S2183" i="105"/>
  <c r="M2183" i="105" s="1"/>
  <c r="S1441" i="105"/>
  <c r="M1441" i="105" s="1"/>
  <c r="S1139" i="105"/>
  <c r="M1139" i="105" s="1"/>
  <c r="S3346" i="105"/>
  <c r="S1634" i="105"/>
  <c r="M1634" i="105" s="1"/>
  <c r="S1981" i="105"/>
  <c r="M1981" i="105" s="1"/>
  <c r="S3326" i="105"/>
  <c r="S1987" i="105"/>
  <c r="M1987" i="105" s="1"/>
  <c r="S2479" i="105"/>
  <c r="S1785" i="105"/>
  <c r="M1785" i="105" s="1"/>
  <c r="S3652" i="105"/>
  <c r="S2954" i="105"/>
  <c r="S3976" i="105"/>
  <c r="S1494" i="105"/>
  <c r="M1494" i="105" s="1"/>
  <c r="S1407" i="105"/>
  <c r="M1407" i="105" s="1"/>
  <c r="S2191" i="105"/>
  <c r="M2191" i="105" s="1"/>
  <c r="S2410" i="105"/>
  <c r="S3997" i="105"/>
  <c r="S3534" i="105"/>
  <c r="S1655" i="105"/>
  <c r="M1655" i="105" s="1"/>
  <c r="S1716" i="105"/>
  <c r="M1716" i="105" s="1"/>
  <c r="S2882" i="105"/>
  <c r="S2494" i="105"/>
  <c r="S1369" i="105"/>
  <c r="M1369" i="105" s="1"/>
  <c r="S3679" i="105"/>
  <c r="S3869" i="105"/>
  <c r="S2499" i="105"/>
  <c r="S2012" i="105"/>
  <c r="M2012" i="105" s="1"/>
  <c r="S1647" i="105"/>
  <c r="M1647" i="105" s="1"/>
  <c r="S2053" i="105"/>
  <c r="M2053" i="105" s="1"/>
  <c r="S1546" i="105"/>
  <c r="M1546" i="105" s="1"/>
  <c r="S1320" i="105"/>
  <c r="M1320" i="105" s="1"/>
  <c r="S2560" i="105"/>
  <c r="S2629" i="105"/>
  <c r="S3579" i="105"/>
  <c r="S1688" i="105"/>
  <c r="M1688" i="105" s="1"/>
  <c r="S3562" i="105"/>
  <c r="S2642" i="105"/>
  <c r="S2608" i="105"/>
  <c r="S1516" i="105"/>
  <c r="M1516" i="105" s="1"/>
  <c r="S2080" i="105"/>
  <c r="M2080" i="105" s="1"/>
  <c r="S3970" i="105"/>
  <c r="S3386" i="105"/>
  <c r="S2491" i="105"/>
  <c r="S2035" i="105"/>
  <c r="M2035" i="105" s="1"/>
  <c r="S3435" i="105"/>
  <c r="S1251" i="105"/>
  <c r="M1251" i="105" s="1"/>
  <c r="S3553" i="105"/>
  <c r="S1294" i="105"/>
  <c r="M1294" i="105" s="1"/>
  <c r="S1162" i="105"/>
  <c r="M1162" i="105" s="1"/>
  <c r="S1385" i="105"/>
  <c r="M1385" i="105" s="1"/>
  <c r="S3164" i="105"/>
  <c r="S3949" i="105"/>
  <c r="S3980" i="105"/>
  <c r="S3709" i="105"/>
  <c r="S2081" i="105"/>
  <c r="M2081" i="105" s="1"/>
  <c r="S3392" i="105"/>
  <c r="S1475" i="105"/>
  <c r="M1475" i="105" s="1"/>
  <c r="S2827" i="105"/>
  <c r="S1130" i="105"/>
  <c r="M1130" i="105" s="1"/>
  <c r="S3623" i="105"/>
  <c r="S3359" i="105"/>
  <c r="S2221" i="105"/>
  <c r="M2221" i="105" s="1"/>
  <c r="S1941" i="105"/>
  <c r="M1941" i="105" s="1"/>
  <c r="S1292" i="105"/>
  <c r="M1292" i="105" s="1"/>
  <c r="S1170" i="105"/>
  <c r="M1170" i="105" s="1"/>
  <c r="S1870" i="105"/>
  <c r="M1870" i="105" s="1"/>
  <c r="S1123" i="105"/>
  <c r="M1123" i="105" s="1"/>
  <c r="S2145" i="105"/>
  <c r="M2145" i="105" s="1"/>
  <c r="S3751" i="105"/>
  <c r="S2015" i="105"/>
  <c r="M2015" i="105" s="1"/>
  <c r="S2856" i="105"/>
  <c r="S1420" i="105"/>
  <c r="M1420" i="105" s="1"/>
  <c r="S2533" i="105"/>
  <c r="S1181" i="105"/>
  <c r="M1181" i="105" s="1"/>
  <c r="S3766" i="105"/>
  <c r="S3217" i="105"/>
  <c r="S3200" i="105"/>
  <c r="S3282" i="105"/>
  <c r="S1471" i="105"/>
  <c r="M1471" i="105" s="1"/>
  <c r="S2942" i="105"/>
  <c r="S1131" i="105"/>
  <c r="M1131" i="105" s="1"/>
  <c r="S2108" i="105"/>
  <c r="M2108" i="105" s="1"/>
  <c r="S1496" i="105"/>
  <c r="M1496" i="105" s="1"/>
  <c r="S3412" i="105"/>
  <c r="S3177" i="105"/>
  <c r="S2427" i="105"/>
  <c r="S1806" i="105"/>
  <c r="M1806" i="105" s="1"/>
  <c r="S1574" i="105"/>
  <c r="M1574" i="105" s="1"/>
  <c r="S2340" i="105"/>
  <c r="M2340" i="105" s="1"/>
  <c r="S1718" i="105"/>
  <c r="M1718" i="105" s="1"/>
  <c r="S2150" i="105"/>
  <c r="M2150" i="105" s="1"/>
  <c r="S2433" i="105"/>
  <c r="S1541" i="105"/>
  <c r="M1541" i="105" s="1"/>
  <c r="S3424" i="105"/>
  <c r="S2875" i="105"/>
  <c r="S2346" i="105"/>
  <c r="M2346" i="105" s="1"/>
  <c r="S1618" i="105"/>
  <c r="M1618" i="105" s="1"/>
  <c r="S2485" i="105"/>
  <c r="S1548" i="105"/>
  <c r="M1548" i="105" s="1"/>
  <c r="S1304" i="105"/>
  <c r="M1304" i="105" s="1"/>
  <c r="S1706" i="105"/>
  <c r="M1706" i="105" s="1"/>
  <c r="S1250" i="105"/>
  <c r="M1250" i="105" s="1"/>
  <c r="S3855" i="105"/>
  <c r="S3262" i="105"/>
  <c r="S2285" i="105"/>
  <c r="M2285" i="105" s="1"/>
  <c r="S1656" i="105"/>
  <c r="M1656" i="105" s="1"/>
  <c r="S2970" i="105"/>
  <c r="S2601" i="105"/>
  <c r="S1700" i="105"/>
  <c r="M1700" i="105" s="1"/>
  <c r="S1259" i="105"/>
  <c r="M1259" i="105" s="1"/>
  <c r="S1444" i="105"/>
  <c r="M1444" i="105" s="1"/>
  <c r="S3794" i="105"/>
  <c r="S3279" i="105"/>
  <c r="S2727" i="105"/>
  <c r="S2458" i="105"/>
  <c r="S2712" i="105"/>
  <c r="S1708" i="105"/>
  <c r="M1708" i="105" s="1"/>
  <c r="S2493" i="105"/>
  <c r="S1440" i="105"/>
  <c r="M1440" i="105" s="1"/>
  <c r="S1390" i="105"/>
  <c r="M1390" i="105" s="1"/>
  <c r="S3626" i="105"/>
  <c r="S3267" i="105"/>
  <c r="S1319" i="105"/>
  <c r="M1319" i="105" s="1"/>
  <c r="S2897" i="105"/>
  <c r="S2005" i="105"/>
  <c r="M2005" i="105" s="1"/>
  <c r="S1721" i="105"/>
  <c r="M1721" i="105" s="1"/>
  <c r="S2223" i="105"/>
  <c r="M2223" i="105" s="1"/>
  <c r="S2852" i="105"/>
  <c r="S2993" i="105"/>
  <c r="S2424" i="105"/>
  <c r="S3241" i="105"/>
  <c r="S1576" i="105"/>
  <c r="M1576" i="105" s="1"/>
  <c r="S1404" i="105"/>
  <c r="M1404" i="105" s="1"/>
  <c r="S3120" i="105"/>
  <c r="S2439" i="105"/>
  <c r="S1342" i="105"/>
  <c r="M1342" i="105" s="1"/>
  <c r="S3870" i="105"/>
  <c r="S3146" i="105"/>
  <c r="S2522" i="105"/>
  <c r="S2147" i="105"/>
  <c r="M2147" i="105" s="1"/>
  <c r="S1445" i="105"/>
  <c r="M1445" i="105" s="1"/>
  <c r="S3128" i="105"/>
  <c r="S1946" i="105"/>
  <c r="M1946" i="105" s="1"/>
  <c r="S3058" i="105"/>
  <c r="S1271" i="105"/>
  <c r="M1271" i="105" s="1"/>
  <c r="S1838" i="105"/>
  <c r="M1838" i="105" s="1"/>
  <c r="S1272" i="105"/>
  <c r="M1272" i="105" s="1"/>
  <c r="S1171" i="105"/>
  <c r="M1171" i="105" s="1"/>
  <c r="S2914" i="105"/>
  <c r="S2680" i="105"/>
  <c r="S1615" i="105"/>
  <c r="M1615" i="105" s="1"/>
  <c r="S3701" i="105"/>
  <c r="S1167" i="105"/>
  <c r="M1167" i="105" s="1"/>
  <c r="S1815" i="105"/>
  <c r="M1815" i="105" s="1"/>
  <c r="S2590" i="105"/>
  <c r="S1572" i="105"/>
  <c r="M1572" i="105" s="1"/>
  <c r="S1738" i="105"/>
  <c r="M1738" i="105" s="1"/>
  <c r="S3551" i="105"/>
  <c r="S2249" i="105"/>
  <c r="M2249" i="105" s="1"/>
  <c r="S2847" i="105"/>
  <c r="S3459" i="105"/>
  <c r="S1134" i="105"/>
  <c r="M1134" i="105" s="1"/>
  <c r="S1373" i="105"/>
  <c r="M1373" i="105" s="1"/>
  <c r="S2599" i="105"/>
  <c r="S2334" i="105"/>
  <c r="M2334" i="105" s="1"/>
  <c r="S1814" i="105"/>
  <c r="M1814" i="105" s="1"/>
  <c r="S1573" i="105"/>
  <c r="M1573" i="105" s="1"/>
  <c r="S2933" i="105"/>
  <c r="S1485" i="105"/>
  <c r="M1485" i="105" s="1"/>
  <c r="S2940" i="105"/>
  <c r="S2442" i="105"/>
  <c r="S2440" i="105"/>
  <c r="S1602" i="105"/>
  <c r="M1602" i="105" s="1"/>
  <c r="S1378" i="105"/>
  <c r="M1378" i="105" s="1"/>
  <c r="S2204" i="105"/>
  <c r="M2204" i="105" s="1"/>
  <c r="S1759" i="105"/>
  <c r="M1759" i="105" s="1"/>
  <c r="S2348" i="105"/>
  <c r="M2348" i="105" s="1"/>
  <c r="S2314" i="105"/>
  <c r="M2314" i="105" s="1"/>
  <c r="S2131" i="105"/>
  <c r="M2131" i="105" s="1"/>
  <c r="S1222" i="105"/>
  <c r="M1222" i="105" s="1"/>
  <c r="S3527" i="105"/>
  <c r="S1178" i="105"/>
  <c r="M1178" i="105" s="1"/>
  <c r="S2125" i="105"/>
  <c r="M2125" i="105" s="1"/>
  <c r="S1263" i="105"/>
  <c r="M1263" i="105" s="1"/>
  <c r="S2555" i="105"/>
  <c r="S1714" i="105"/>
  <c r="M1714" i="105" s="1"/>
  <c r="S3223" i="105"/>
  <c r="S2000" i="105"/>
  <c r="M2000" i="105" s="1"/>
  <c r="S2676" i="105"/>
  <c r="S1395" i="105"/>
  <c r="M1395" i="105" s="1"/>
  <c r="S1936" i="105"/>
  <c r="M1936" i="105" s="1"/>
  <c r="S1749" i="105"/>
  <c r="M1749" i="105" s="1"/>
  <c r="S1664" i="105"/>
  <c r="M1664" i="105" s="1"/>
  <c r="S1934" i="105"/>
  <c r="M1934" i="105" s="1"/>
  <c r="S3981" i="105"/>
  <c r="S2621" i="105"/>
  <c r="S3998" i="105"/>
  <c r="S1465" i="105"/>
  <c r="M1465" i="105" s="1"/>
  <c r="S1363" i="105"/>
  <c r="M1363" i="105" s="1"/>
  <c r="S1523" i="105"/>
  <c r="M1523" i="105" s="1"/>
  <c r="S2567" i="105"/>
  <c r="S1195" i="105"/>
  <c r="M1195" i="105" s="1"/>
  <c r="S3490" i="105"/>
  <c r="S1560" i="105"/>
  <c r="M1560" i="105" s="1"/>
  <c r="S2376" i="105"/>
  <c r="M2376" i="105" s="1"/>
  <c r="S2326" i="105"/>
  <c r="M2326" i="105" s="1"/>
  <c r="S1920" i="105"/>
  <c r="M1920" i="105" s="1"/>
  <c r="S1983" i="105"/>
  <c r="M1983" i="105" s="1"/>
  <c r="S2263" i="105"/>
  <c r="M2263" i="105" s="1"/>
  <c r="S3492" i="105"/>
  <c r="S1963" i="105"/>
  <c r="M1963" i="105" s="1"/>
  <c r="S1241" i="105"/>
  <c r="M1241" i="105" s="1"/>
  <c r="S1617" i="105"/>
  <c r="M1617" i="105" s="1"/>
  <c r="S1929" i="105"/>
  <c r="M1929" i="105" s="1"/>
  <c r="S3514" i="105"/>
  <c r="S1871" i="105"/>
  <c r="M1871" i="105" s="1"/>
  <c r="S1767" i="105"/>
  <c r="M1767" i="105" s="1"/>
  <c r="S2174" i="105"/>
  <c r="M2174" i="105" s="1"/>
  <c r="S1679" i="105"/>
  <c r="M1679" i="105" s="1"/>
  <c r="S1598" i="105"/>
  <c r="M1598" i="105" s="1"/>
  <c r="S3640" i="105"/>
  <c r="S3157" i="105"/>
  <c r="S2392" i="105"/>
  <c r="S2444" i="105"/>
  <c r="S3708" i="105"/>
  <c r="S2745" i="105"/>
  <c r="S3967" i="105"/>
  <c r="S1169" i="105"/>
  <c r="M1169" i="105" s="1"/>
  <c r="S2415" i="105"/>
  <c r="S2613" i="105"/>
  <c r="S2139" i="105"/>
  <c r="M2139" i="105" s="1"/>
  <c r="S1354" i="105"/>
  <c r="M1354" i="105" s="1"/>
  <c r="S3409" i="105"/>
  <c r="S1902" i="105"/>
  <c r="M1902" i="105" s="1"/>
  <c r="S1143" i="105"/>
  <c r="M1143" i="105" s="1"/>
  <c r="S2988" i="105"/>
  <c r="S1903" i="105"/>
  <c r="M1903" i="105" s="1"/>
  <c r="S1289" i="105"/>
  <c r="M1289" i="105" s="1"/>
  <c r="S1677" i="105"/>
  <c r="M1677" i="105" s="1"/>
  <c r="S1449" i="105"/>
  <c r="M1449" i="105" s="1"/>
  <c r="S1925" i="105"/>
  <c r="M1925" i="105" s="1"/>
  <c r="S3660" i="105"/>
  <c r="S3507" i="105"/>
  <c r="S1146" i="105"/>
  <c r="M1146" i="105" s="1"/>
  <c r="S3272" i="105"/>
  <c r="S1490" i="105"/>
  <c r="M1490" i="105" s="1"/>
  <c r="S1842" i="105"/>
  <c r="M1842" i="105" s="1"/>
  <c r="S2300" i="105"/>
  <c r="M2300" i="105" s="1"/>
  <c r="S1376" i="105"/>
  <c r="M1376" i="105" s="1"/>
  <c r="S1110" i="105"/>
  <c r="M1110" i="105" s="1"/>
  <c r="S3565" i="105"/>
  <c r="S1822" i="105"/>
  <c r="M1822" i="105" s="1"/>
  <c r="S3756" i="105"/>
  <c r="S1443" i="105"/>
  <c r="M1443" i="105" s="1"/>
  <c r="S1563" i="105"/>
  <c r="M1563" i="105" s="1"/>
  <c r="S1909" i="105"/>
  <c r="M1909" i="105" s="1"/>
  <c r="S1119" i="105"/>
  <c r="M1119" i="105" s="1"/>
  <c r="S2241" i="105"/>
  <c r="M2241" i="105" s="1"/>
  <c r="S1694" i="105"/>
  <c r="M1694" i="105" s="1"/>
  <c r="S1678" i="105"/>
  <c r="M1678" i="105" s="1"/>
  <c r="S1881" i="105"/>
  <c r="M1881" i="105" s="1"/>
  <c r="S4000" i="105"/>
  <c r="S1650" i="105"/>
  <c r="M1650" i="105" s="1"/>
  <c r="S1497" i="105"/>
  <c r="M1497" i="105" s="1"/>
  <c r="S1621" i="105"/>
  <c r="M1621" i="105" s="1"/>
  <c r="S3105" i="105"/>
  <c r="S1261" i="105"/>
  <c r="M1261" i="105" s="1"/>
  <c r="S1493" i="105"/>
  <c r="M1493" i="105" s="1"/>
  <c r="S1206" i="105"/>
  <c r="M1206" i="105" s="1"/>
  <c r="S3302" i="105"/>
  <c r="S1161" i="105"/>
  <c r="M1161" i="105" s="1"/>
  <c r="S3015" i="105"/>
  <c r="S1401" i="105"/>
  <c r="M1401" i="105" s="1"/>
  <c r="S3197" i="105"/>
  <c r="S1415" i="105"/>
  <c r="M1415" i="105" s="1"/>
  <c r="S1287" i="105"/>
  <c r="M1287" i="105" s="1"/>
  <c r="S3823" i="105"/>
  <c r="S2220" i="105"/>
  <c r="M2220" i="105" s="1"/>
  <c r="S1772" i="105"/>
  <c r="M1772" i="105" s="1"/>
  <c r="S3037" i="105"/>
  <c r="S2049" i="105"/>
  <c r="M2049" i="105" s="1"/>
  <c r="S2357" i="105"/>
  <c r="M2357" i="105" s="1"/>
  <c r="S1662" i="105"/>
  <c r="M1662" i="105" s="1"/>
  <c r="S2448" i="105"/>
  <c r="S3421" i="105"/>
  <c r="S2416" i="105"/>
  <c r="S2141" i="105"/>
  <c r="M2141" i="105" s="1"/>
  <c r="S1149" i="105"/>
  <c r="M1149" i="105" s="1"/>
  <c r="S1831" i="105"/>
  <c r="M1831" i="105" s="1"/>
  <c r="S1433" i="105"/>
  <c r="M1433" i="105" s="1"/>
  <c r="S3559" i="105"/>
  <c r="S2883" i="105"/>
  <c r="S2397" i="105"/>
  <c r="S3002" i="105"/>
  <c r="S2302" i="105"/>
  <c r="M2302" i="105" s="1"/>
  <c r="S1155" i="105"/>
  <c r="M1155" i="105" s="1"/>
  <c r="S1193" i="105"/>
  <c r="M1193" i="105" s="1"/>
  <c r="S1189" i="105"/>
  <c r="M1189" i="105" s="1"/>
  <c r="S1955" i="105"/>
  <c r="M1955" i="105" s="1"/>
  <c r="S3854" i="105"/>
  <c r="S3311" i="105"/>
  <c r="S1667" i="105"/>
  <c r="M1667" i="105" s="1"/>
  <c r="S2449" i="105"/>
  <c r="S3441" i="105"/>
  <c r="S2383" i="105"/>
  <c r="S2872" i="105"/>
  <c r="S3656" i="105"/>
  <c r="S2653" i="105"/>
  <c r="S2835" i="105"/>
  <c r="S1998" i="105"/>
  <c r="M1998" i="105" s="1"/>
  <c r="S3357" i="105"/>
  <c r="S2061" i="105"/>
  <c r="M2061" i="105" s="1"/>
  <c r="S2074" i="105"/>
  <c r="M2074" i="105" s="1"/>
  <c r="S2710" i="105"/>
  <c r="S3945" i="105"/>
  <c r="S3345" i="105"/>
  <c r="S1727" i="105"/>
  <c r="M1727" i="105" s="1"/>
  <c r="S2768" i="105"/>
  <c r="S2058" i="105"/>
  <c r="M2058" i="105" s="1"/>
  <c r="S1455" i="105"/>
  <c r="M1455" i="105" s="1"/>
  <c r="S2429" i="105"/>
  <c r="S2998" i="105"/>
  <c r="S3698" i="105"/>
  <c r="S3064" i="105"/>
  <c r="S1500" i="105"/>
  <c r="M1500" i="105" s="1"/>
  <c r="S2322" i="105"/>
  <c r="M2322" i="105" s="1"/>
  <c r="S3439" i="105"/>
  <c r="S2641" i="105"/>
  <c r="S1651" i="105"/>
  <c r="M1651" i="105" s="1"/>
  <c r="S3585" i="105"/>
  <c r="S3127" i="105"/>
  <c r="S2307" i="105"/>
  <c r="M2307" i="105" s="1"/>
  <c r="S1446" i="105"/>
  <c r="M1446" i="105" s="1"/>
  <c r="S2398" i="105"/>
  <c r="S2336" i="105"/>
  <c r="M2336" i="105" s="1"/>
  <c r="S2578" i="105"/>
  <c r="S3888" i="105"/>
  <c r="S2715" i="105"/>
  <c r="S3594" i="105"/>
  <c r="S1725" i="105"/>
  <c r="M1725" i="105" s="1"/>
  <c r="S2024" i="105"/>
  <c r="M2024" i="105" s="1"/>
  <c r="S2170" i="105"/>
  <c r="M2170" i="105" s="1"/>
  <c r="S3711" i="105"/>
  <c r="S2674" i="105"/>
  <c r="S1995" i="105"/>
  <c r="M1995" i="105" s="1"/>
  <c r="S1844" i="105"/>
  <c r="M1844" i="105" s="1"/>
  <c r="S1864" i="105"/>
  <c r="M1864" i="105" s="1"/>
  <c r="S1962" i="105"/>
  <c r="M1962" i="105" s="1"/>
  <c r="S2459" i="105"/>
  <c r="S3706" i="105"/>
  <c r="S3404" i="105"/>
  <c r="S1952" i="105"/>
  <c r="M1952" i="105" s="1"/>
  <c r="S1661" i="105"/>
  <c r="M1661" i="105" s="1"/>
  <c r="S2574" i="105"/>
  <c r="S1413" i="105"/>
  <c r="M1413" i="105" s="1"/>
  <c r="S2380" i="105"/>
  <c r="S3373" i="105"/>
  <c r="S2756" i="105"/>
  <c r="S2233" i="105"/>
  <c r="M2233" i="105" s="1"/>
  <c r="S1722" i="105"/>
  <c r="M1722" i="105" s="1"/>
  <c r="S3478" i="105"/>
  <c r="S1405" i="105"/>
  <c r="M1405" i="105" s="1"/>
  <c r="S2312" i="105"/>
  <c r="M2312" i="105" s="1"/>
  <c r="S3554" i="105"/>
  <c r="S2909" i="105"/>
  <c r="S1743" i="105"/>
  <c r="M1743" i="105" s="1"/>
  <c r="S2799" i="105"/>
  <c r="S1321" i="105"/>
  <c r="M1321" i="105" s="1"/>
  <c r="S1744" i="105"/>
  <c r="M1744" i="105" s="1"/>
  <c r="S2587" i="105"/>
  <c r="S3881" i="105"/>
  <c r="S3451" i="105"/>
  <c r="S2252" i="105"/>
  <c r="M2252" i="105" s="1"/>
  <c r="S2077" i="105"/>
  <c r="M2077" i="105" s="1"/>
  <c r="S3469" i="105"/>
  <c r="S2876" i="105"/>
  <c r="S1357" i="105"/>
  <c r="M1357" i="105" s="1"/>
  <c r="S2103" i="105"/>
  <c r="M2103" i="105" s="1"/>
  <c r="S2588" i="105"/>
  <c r="S3642" i="105"/>
  <c r="S3140" i="105"/>
  <c r="S1885" i="105"/>
  <c r="M1885" i="105" s="1"/>
  <c r="S2758" i="105"/>
  <c r="S1521" i="105"/>
  <c r="M1521" i="105" s="1"/>
  <c r="S1586" i="105"/>
  <c r="M1586" i="105" s="1"/>
  <c r="S1220" i="105"/>
  <c r="M1220" i="105" s="1"/>
  <c r="S3080" i="105"/>
  <c r="S3722" i="105"/>
  <c r="S2717" i="105"/>
  <c r="S2275" i="105"/>
  <c r="M2275" i="105" s="1"/>
  <c r="S3294" i="105"/>
  <c r="S2655" i="105"/>
  <c r="S1960" i="105"/>
  <c r="M1960" i="105" s="1"/>
  <c r="S1348" i="105"/>
  <c r="M1348" i="105" s="1"/>
  <c r="S1158" i="105"/>
  <c r="M1158" i="105" s="1"/>
  <c r="S1780" i="105"/>
  <c r="M1780" i="105" s="1"/>
  <c r="S1399" i="105"/>
  <c r="M1399" i="105" s="1"/>
  <c r="S1335" i="105"/>
  <c r="M1335" i="105" s="1"/>
  <c r="S3923" i="105"/>
  <c r="S3771" i="105"/>
  <c r="S2844" i="105"/>
  <c r="S2178" i="105"/>
  <c r="M2178" i="105" s="1"/>
  <c r="S1191" i="105"/>
  <c r="M1191" i="105" s="1"/>
  <c r="S1472" i="105"/>
  <c r="M1472" i="105" s="1"/>
  <c r="S1476" i="105"/>
  <c r="M1476" i="105" s="1"/>
  <c r="S2245" i="105"/>
  <c r="M2245" i="105" s="1"/>
  <c r="S3395" i="105"/>
  <c r="S2838" i="105"/>
  <c r="S2020" i="105"/>
  <c r="M2020" i="105" s="1"/>
  <c r="S1524" i="105"/>
  <c r="M1524" i="105" s="1"/>
  <c r="S2384" i="105"/>
  <c r="S1681" i="105"/>
  <c r="M1681" i="105" s="1"/>
  <c r="S2124" i="105"/>
  <c r="M2124" i="105" s="1"/>
  <c r="S2604" i="105"/>
  <c r="S1290" i="105"/>
  <c r="M1290" i="105" s="1"/>
  <c r="S3303" i="105"/>
  <c r="S2551" i="105"/>
  <c r="S1147" i="105"/>
  <c r="M1147" i="105" s="1"/>
  <c r="S1660" i="105"/>
  <c r="M1660" i="105" s="1"/>
  <c r="S1310" i="105"/>
  <c r="M1310" i="105" s="1"/>
  <c r="S2583" i="105"/>
  <c r="S3242" i="105"/>
  <c r="S2953" i="105"/>
  <c r="S3013" i="105"/>
  <c r="S2428" i="105"/>
  <c r="S2403" i="105"/>
  <c r="S3811" i="105"/>
  <c r="S2464" i="105"/>
  <c r="S1750" i="105"/>
  <c r="M1750" i="105" s="1"/>
  <c r="S3790" i="105"/>
  <c r="S3610" i="105"/>
  <c r="S2692" i="105"/>
  <c r="S1439" i="105"/>
  <c r="M1439" i="105" s="1"/>
  <c r="S2782" i="105"/>
  <c r="S1125" i="105"/>
  <c r="M1125" i="105" s="1"/>
  <c r="S1515" i="105"/>
  <c r="M1515" i="105" s="1"/>
  <c r="S1975" i="105"/>
  <c r="M1975" i="105" s="1"/>
  <c r="S2265" i="105"/>
  <c r="M2265" i="105" s="1"/>
  <c r="S1264" i="105"/>
  <c r="M1264" i="105" s="1"/>
  <c r="S3312" i="105"/>
  <c r="S3372" i="105"/>
  <c r="S2419" i="105"/>
  <c r="S1872" i="105"/>
  <c r="M1872" i="105" s="1"/>
  <c r="S1487" i="105"/>
  <c r="M1487" i="105" s="1"/>
  <c r="S2315" i="105"/>
  <c r="M2315" i="105" s="1"/>
  <c r="S2682" i="105"/>
  <c r="S1668" i="105"/>
  <c r="M1668" i="105" s="1"/>
  <c r="S1689" i="105"/>
  <c r="M1689" i="105" s="1"/>
  <c r="S3170" i="105"/>
  <c r="S3687" i="105"/>
  <c r="S2903" i="105"/>
  <c r="S3504" i="105"/>
  <c r="S2148" i="105"/>
  <c r="M2148" i="105" s="1"/>
  <c r="S2375" i="105"/>
  <c r="M2375" i="105" s="1"/>
  <c r="S3430" i="105"/>
  <c r="S1912" i="105"/>
  <c r="M1912" i="105" s="1"/>
  <c r="S1211" i="105"/>
  <c r="M1211" i="105" s="1"/>
  <c r="S1821" i="105"/>
  <c r="M1821" i="105" s="1"/>
  <c r="S3570" i="105"/>
  <c r="S3008" i="105"/>
  <c r="S2721" i="105"/>
  <c r="S2281" i="105"/>
  <c r="M2281" i="105" s="1"/>
  <c r="S2747" i="105"/>
  <c r="S1421" i="105"/>
  <c r="M1421" i="105" s="1"/>
  <c r="S2924" i="105"/>
  <c r="S1692" i="105"/>
  <c r="M1692" i="105" s="1"/>
  <c r="S2339" i="105"/>
  <c r="M2339" i="105" s="1"/>
  <c r="S1522" i="105"/>
  <c r="M1522" i="105" s="1"/>
  <c r="S3662" i="105"/>
  <c r="S2662" i="105"/>
  <c r="S1594" i="105"/>
  <c r="M1594" i="105" s="1"/>
  <c r="S2912" i="105"/>
  <c r="S2509" i="105"/>
  <c r="S2157" i="105"/>
  <c r="M2157" i="105" s="1"/>
  <c r="S3634" i="105"/>
  <c r="S3694" i="105"/>
  <c r="S2086" i="105"/>
  <c r="M2086" i="105" s="1"/>
  <c r="S2056" i="105"/>
  <c r="M2056" i="105" s="1"/>
  <c r="S2100" i="105"/>
  <c r="M2100" i="105" s="1"/>
  <c r="S1248" i="105"/>
  <c r="M1248" i="105" s="1"/>
  <c r="S1411" i="105"/>
  <c r="M1411" i="105" s="1"/>
  <c r="S1596" i="105"/>
  <c r="M1596" i="105" s="1"/>
  <c r="S2374" i="105"/>
  <c r="M2374" i="105" s="1"/>
  <c r="S3033" i="105"/>
  <c r="S2159" i="105"/>
  <c r="M2159" i="105" s="1"/>
  <c r="S1253" i="105"/>
  <c r="M1253" i="105" s="1"/>
  <c r="S1835" i="105"/>
  <c r="M1835" i="105" s="1"/>
  <c r="S2937" i="105"/>
  <c r="S1221" i="105"/>
  <c r="M1221" i="105" s="1"/>
  <c r="S3581" i="105"/>
  <c r="S3444" i="105"/>
  <c r="S1984" i="105"/>
  <c r="M1984" i="105" s="1"/>
  <c r="S1745" i="105"/>
  <c r="M1745" i="105" s="1"/>
  <c r="S1887" i="105"/>
  <c r="M1887" i="105" s="1"/>
  <c r="S1624" i="105"/>
  <c r="M1624" i="105" s="1"/>
  <c r="S1398" i="105"/>
  <c r="M1398" i="105" s="1"/>
  <c r="S1584" i="105"/>
  <c r="M1584" i="105" s="1"/>
  <c r="S1480" i="105"/>
  <c r="M1480" i="105" s="1"/>
  <c r="S3819" i="105"/>
  <c r="S3558" i="105"/>
  <c r="S1784" i="105"/>
  <c r="M1784" i="105" s="1"/>
  <c r="S2757" i="105"/>
  <c r="S1948" i="105"/>
  <c r="M1948" i="105" s="1"/>
  <c r="S2579" i="105"/>
  <c r="S1525" i="105"/>
  <c r="M1525" i="105" s="1"/>
  <c r="S3828" i="105"/>
  <c r="S2873" i="105"/>
  <c r="S2110" i="105"/>
  <c r="M2110" i="105" s="1"/>
  <c r="S3729" i="105"/>
  <c r="S1709" i="105"/>
  <c r="M1709" i="105" s="1"/>
  <c r="S1897" i="105"/>
  <c r="M1897" i="105" s="1"/>
  <c r="S1179" i="105"/>
  <c r="M1179" i="105" s="1"/>
  <c r="S1593" i="105"/>
  <c r="M1593" i="105" s="1"/>
  <c r="S2525" i="105"/>
  <c r="S3502" i="105"/>
  <c r="S3742" i="105"/>
  <c r="S3290" i="105"/>
  <c r="S1386" i="105"/>
  <c r="M1386" i="105" s="1"/>
  <c r="S1384" i="105"/>
  <c r="M1384" i="105" s="1"/>
  <c r="S1763" i="105"/>
  <c r="M1763" i="105" s="1"/>
  <c r="S1215" i="105"/>
  <c r="M1215" i="105" s="1"/>
  <c r="S1950" i="105"/>
  <c r="M1950" i="105" s="1"/>
  <c r="S1295" i="105"/>
  <c r="M1295" i="105" s="1"/>
  <c r="S2952" i="105"/>
  <c r="S1402" i="105"/>
  <c r="M1402" i="105" s="1"/>
  <c r="S1862" i="105"/>
  <c r="M1862" i="105" s="1"/>
  <c r="S3833" i="105"/>
  <c r="S2784" i="105"/>
  <c r="S1323" i="105"/>
  <c r="M1323" i="105" s="1"/>
  <c r="S1713" i="105"/>
  <c r="M1713" i="105" s="1"/>
  <c r="S3325" i="105"/>
  <c r="S1648" i="105"/>
  <c r="M1648" i="105" s="1"/>
  <c r="S1607" i="105"/>
  <c r="M1607" i="105" s="1"/>
  <c r="S1122" i="105"/>
  <c r="M1122" i="105" s="1"/>
  <c r="S2205" i="105"/>
  <c r="M2205" i="105" s="1"/>
  <c r="S3287" i="105"/>
  <c r="S1848" i="105"/>
  <c r="M1848" i="105" s="1"/>
  <c r="S1691" i="105"/>
  <c r="M1691" i="105" s="1"/>
  <c r="S2122" i="105"/>
  <c r="M2122" i="105" s="1"/>
  <c r="S1730" i="105"/>
  <c r="M1730" i="105" s="1"/>
  <c r="S1908" i="105"/>
  <c r="M1908" i="105" s="1"/>
  <c r="S2879" i="105"/>
  <c r="S3773" i="105"/>
  <c r="S3557" i="105"/>
  <c r="S1246" i="105"/>
  <c r="M1246" i="105" s="1"/>
  <c r="S2023" i="105"/>
  <c r="M2023" i="105" s="1"/>
  <c r="S2966" i="105"/>
  <c r="S2084" i="105"/>
  <c r="M2084" i="105" s="1"/>
  <c r="S1796" i="105"/>
  <c r="M1796" i="105" s="1"/>
  <c r="S1448" i="105"/>
  <c r="M1448" i="105" s="1"/>
  <c r="S1789" i="105"/>
  <c r="M1789" i="105" s="1"/>
  <c r="S3800" i="105"/>
  <c r="S2665" i="105"/>
  <c r="S1129" i="105"/>
  <c r="M1129" i="105" s="1"/>
  <c r="S2504" i="105"/>
  <c r="S1900" i="105"/>
  <c r="M1900" i="105" s="1"/>
  <c r="S1333" i="105"/>
  <c r="M1333" i="105" s="1"/>
  <c r="S1905" i="105"/>
  <c r="M1905" i="105" s="1"/>
  <c r="S3193" i="105"/>
  <c r="S2921" i="105"/>
  <c r="S1545" i="105"/>
  <c r="M1545" i="105" s="1"/>
  <c r="S3416" i="105"/>
  <c r="S3525" i="105"/>
  <c r="S1175" i="105"/>
  <c r="M1175" i="105" s="1"/>
  <c r="S1534" i="105"/>
  <c r="M1534" i="105" s="1"/>
  <c r="S3446" i="105"/>
  <c r="S2286" i="105"/>
  <c r="M2286" i="105" s="1"/>
  <c r="S1238" i="105"/>
  <c r="M1238" i="105" s="1"/>
  <c r="S1610" i="105"/>
  <c r="M1610" i="105" s="1"/>
  <c r="S2643" i="105"/>
  <c r="S3958" i="105"/>
  <c r="S3575" i="105"/>
  <c r="S2257" i="105"/>
  <c r="M2257" i="105" s="1"/>
  <c r="S1459" i="105"/>
  <c r="M1459" i="105" s="1"/>
  <c r="S2185" i="105"/>
  <c r="M2185" i="105" s="1"/>
  <c r="S2048" i="105"/>
  <c r="M2048" i="105" s="1"/>
  <c r="S2021" i="105"/>
  <c r="M2021" i="105" s="1"/>
  <c r="S3532" i="105"/>
  <c r="S1209" i="105"/>
  <c r="M1209" i="105" s="1"/>
  <c r="S2377" i="105"/>
  <c r="M2377" i="105" s="1"/>
  <c r="S1142" i="105"/>
  <c r="M1142" i="105" s="1"/>
  <c r="S2198" i="105"/>
  <c r="M2198" i="105" s="1"/>
  <c r="S3095" i="105"/>
  <c r="S2345" i="105"/>
  <c r="M2345" i="105" s="1"/>
  <c r="S2837" i="105"/>
  <c r="S1349" i="105"/>
  <c r="M1349" i="105" s="1"/>
  <c r="S1488" i="105"/>
  <c r="M1488" i="105" s="1"/>
  <c r="S2112" i="105"/>
  <c r="M2112" i="105" s="1"/>
  <c r="S1985" i="105"/>
  <c r="M1985" i="105" s="1"/>
  <c r="S2502" i="105"/>
  <c r="S1381" i="105"/>
  <c r="M1381" i="105" s="1"/>
  <c r="S1753" i="105"/>
  <c r="M1753" i="105" s="1"/>
  <c r="S1904" i="105"/>
  <c r="M1904" i="105" s="1"/>
  <c r="S1816" i="105"/>
  <c r="M1816" i="105" s="1"/>
  <c r="S3123" i="105"/>
  <c r="S1109" i="105"/>
  <c r="M1109" i="105" s="1"/>
  <c r="S3202" i="105"/>
  <c r="S1931" i="105"/>
  <c r="M1931" i="105" s="1"/>
  <c r="S1781" i="105"/>
  <c r="M1781" i="105" s="1"/>
  <c r="S3324" i="105"/>
  <c r="S1111" i="105"/>
  <c r="M1111" i="105" s="1"/>
  <c r="S3938" i="105"/>
  <c r="S1876" i="105"/>
  <c r="M1876" i="105" s="1"/>
  <c r="S1628" i="105"/>
  <c r="M1628" i="105" s="1"/>
  <c r="S3152" i="105"/>
  <c r="S1845" i="105"/>
  <c r="M1845" i="105" s="1"/>
  <c r="S1503" i="105"/>
  <c r="M1503" i="105" s="1"/>
  <c r="S1318" i="105"/>
  <c r="M1318" i="105" s="1"/>
  <c r="S1798" i="105"/>
  <c r="M1798" i="105" s="1"/>
  <c r="S3050" i="105"/>
  <c r="S1877" i="105"/>
  <c r="M1877" i="105" s="1"/>
  <c r="S3317" i="105"/>
  <c r="S1942" i="105"/>
  <c r="M1942" i="105" s="1"/>
  <c r="S3145" i="105"/>
  <c r="S2750" i="105"/>
  <c r="S2390" i="105"/>
  <c r="S1886" i="105"/>
  <c r="M1886" i="105" s="1"/>
  <c r="S3723" i="105"/>
  <c r="S3928" i="105"/>
  <c r="S3917" i="105"/>
  <c r="S1631" i="105"/>
  <c r="M1631" i="105" s="1"/>
  <c r="S3632" i="105"/>
  <c r="S3848" i="105"/>
  <c r="S2584" i="105"/>
  <c r="S3954" i="105"/>
  <c r="S3591" i="105"/>
  <c r="S1922" i="105"/>
  <c r="M1922" i="105" s="1"/>
  <c r="S2927" i="105"/>
  <c r="S1198" i="105"/>
  <c r="M1198" i="105" s="1"/>
  <c r="S1394" i="105"/>
  <c r="M1394" i="105" s="1"/>
  <c r="S1332" i="105"/>
  <c r="M1332" i="105" s="1"/>
  <c r="S1932" i="105"/>
  <c r="M1932" i="105" s="1"/>
  <c r="S3472" i="105"/>
  <c r="S1197" i="105"/>
  <c r="M1197" i="105" s="1"/>
  <c r="S3750" i="105"/>
  <c r="S3247" i="105"/>
  <c r="S2815" i="105"/>
  <c r="S2083" i="105"/>
  <c r="M2083" i="105" s="1"/>
  <c r="S1240" i="105"/>
  <c r="M1240" i="105" s="1"/>
  <c r="S1764" i="105"/>
  <c r="M1764" i="105" s="1"/>
  <c r="S2489" i="105"/>
  <c r="S3306" i="105"/>
  <c r="S1937" i="105"/>
  <c r="M1937" i="105" s="1"/>
  <c r="S2461" i="105"/>
  <c r="S1894" i="105"/>
  <c r="M1894" i="105" s="1"/>
  <c r="S1313" i="105"/>
  <c r="M1313" i="105" s="1"/>
  <c r="S2603" i="105"/>
  <c r="S2864" i="105"/>
  <c r="S1544" i="105"/>
  <c r="M1544" i="105" s="1"/>
  <c r="S3649" i="105"/>
  <c r="S2004" i="105"/>
  <c r="M2004" i="105" s="1"/>
  <c r="S2279" i="105"/>
  <c r="M2279" i="105" s="1"/>
  <c r="S2371" i="105"/>
  <c r="M2371" i="105" s="1"/>
  <c r="S1210" i="105"/>
  <c r="M1210" i="105" s="1"/>
  <c r="S1382" i="105"/>
  <c r="M1382" i="105" s="1"/>
  <c r="S1619" i="105"/>
  <c r="M1619" i="105" s="1"/>
  <c r="S3895" i="105"/>
  <c r="S3169" i="105"/>
  <c r="S3203" i="105"/>
  <c r="S2959" i="105"/>
  <c r="S1859" i="105"/>
  <c r="M1859" i="105" s="1"/>
  <c r="S1218" i="105"/>
  <c r="M1218" i="105" s="1"/>
  <c r="S2050" i="105"/>
  <c r="M2050" i="105" s="1"/>
  <c r="S1566" i="105"/>
  <c r="M1566" i="105" s="1"/>
  <c r="S3692" i="105"/>
  <c r="S2327" i="105"/>
  <c r="M2327" i="105" s="1"/>
  <c r="S1641" i="105"/>
  <c r="M1641" i="105" s="1"/>
  <c r="S1969" i="105"/>
  <c r="M1969" i="105" s="1"/>
  <c r="S1212" i="105"/>
  <c r="M1212" i="105" s="1"/>
  <c r="S2895" i="105"/>
  <c r="S3225" i="105"/>
  <c r="S3327" i="105"/>
  <c r="S2843" i="105"/>
  <c r="S2487" i="105"/>
  <c r="S1166" i="105"/>
  <c r="M1166" i="105" s="1"/>
  <c r="S3009" i="105"/>
  <c r="S1370" i="105"/>
  <c r="M1370" i="105" s="1"/>
  <c r="S3417" i="105"/>
  <c r="S2293" i="105"/>
  <c r="M2293" i="105" s="1"/>
  <c r="S1991" i="105"/>
  <c r="M1991" i="105" s="1"/>
  <c r="S3038" i="105"/>
  <c r="S3083" i="105"/>
  <c r="S1575" i="105"/>
  <c r="M1575" i="105" s="1"/>
  <c r="S3665" i="105"/>
  <c r="S3070" i="105"/>
  <c r="S2343" i="105"/>
  <c r="M2343" i="105" s="1"/>
  <c r="S2260" i="105"/>
  <c r="M2260" i="105" s="1"/>
  <c r="S1512" i="105"/>
  <c r="M1512" i="105" s="1"/>
  <c r="S2107" i="105"/>
  <c r="M2107" i="105" s="1"/>
  <c r="S2979" i="105"/>
  <c r="S3288" i="105"/>
  <c r="S3367" i="105"/>
  <c r="S2211" i="105"/>
  <c r="M2211" i="105" s="1"/>
  <c r="S3237" i="105"/>
  <c r="S2426" i="105"/>
  <c r="S2018" i="105"/>
  <c r="M2018" i="105" s="1"/>
  <c r="S2615" i="105"/>
  <c r="S2181" i="105"/>
  <c r="M2181" i="105" s="1"/>
  <c r="S3019" i="105"/>
  <c r="S2911" i="105"/>
  <c r="S1951" i="105"/>
  <c r="M1951" i="105" s="1"/>
  <c r="S1930" i="105"/>
  <c r="M1930" i="105" s="1"/>
  <c r="S1676" i="105"/>
  <c r="M1676" i="105" s="1"/>
  <c r="S3804" i="105"/>
  <c r="S3189" i="105"/>
  <c r="S3533" i="105"/>
  <c r="S2570" i="105"/>
  <c r="S1374" i="105"/>
  <c r="M1374" i="105" s="1"/>
  <c r="S1977" i="105"/>
  <c r="M1977" i="105" s="1"/>
  <c r="S2798" i="105"/>
  <c r="S1361" i="105"/>
  <c r="M1361" i="105" s="1"/>
  <c r="S1933" i="105"/>
  <c r="M1933" i="105" s="1"/>
  <c r="S1425" i="105"/>
  <c r="M1425" i="105" s="1"/>
  <c r="S2067" i="105"/>
  <c r="M2067" i="105" s="1"/>
  <c r="S3233" i="105"/>
  <c r="S1956" i="105"/>
  <c r="M1956" i="105" s="1"/>
  <c r="S3975" i="105"/>
  <c r="S1755" i="105"/>
  <c r="M1755" i="105" s="1"/>
  <c r="S2051" i="105"/>
  <c r="M2051" i="105" s="1"/>
  <c r="S1257" i="105"/>
  <c r="M1257" i="105" s="1"/>
  <c r="S1701" i="105"/>
  <c r="M1701" i="105" s="1"/>
  <c r="S2039" i="105"/>
  <c r="M2039" i="105" s="1"/>
  <c r="S3878" i="105"/>
  <c r="S3546" i="105"/>
  <c r="S1674" i="105"/>
  <c r="M1674" i="105" s="1"/>
  <c r="S1992" i="105"/>
  <c r="M1992" i="105" s="1"/>
  <c r="S2884" i="105"/>
  <c r="S2399" i="105"/>
  <c r="S1569" i="105"/>
  <c r="M1569" i="105" s="1"/>
  <c r="S1834" i="105"/>
  <c r="M1834" i="105" s="1"/>
  <c r="S1450" i="105"/>
  <c r="M1450" i="105" s="1"/>
  <c r="S2705" i="105"/>
  <c r="S2218" i="105"/>
  <c r="M2218" i="105" s="1"/>
  <c r="S3077" i="105"/>
  <c r="S3393" i="105"/>
  <c r="S1928" i="105"/>
  <c r="M1928" i="105" s="1"/>
  <c r="S1949" i="105"/>
  <c r="M1949" i="105" s="1"/>
  <c r="S1316" i="105"/>
  <c r="M1316" i="105" s="1"/>
  <c r="S2250" i="105"/>
  <c r="M2250" i="105" s="1"/>
  <c r="S1200" i="105"/>
  <c r="M1200" i="105" s="1"/>
  <c r="S1113" i="105"/>
  <c r="M1113" i="105" s="1"/>
  <c r="S3477" i="105"/>
  <c r="S2718" i="105"/>
  <c r="S3944" i="105"/>
  <c r="S2391" i="105"/>
  <c r="S1436" i="105"/>
  <c r="M1436" i="105" s="1"/>
  <c r="S1811" i="105"/>
  <c r="M1811" i="105" s="1"/>
  <c r="S1355" i="105"/>
  <c r="M1355" i="105" s="1"/>
  <c r="S2295" i="105"/>
  <c r="M2295" i="105" s="1"/>
  <c r="S3849" i="105"/>
  <c r="S2706" i="105"/>
  <c r="S1665" i="105"/>
  <c r="M1665" i="105" s="1"/>
  <c r="S2341" i="105"/>
  <c r="M2341" i="105" s="1"/>
  <c r="S2296" i="105"/>
  <c r="M2296" i="105" s="1"/>
  <c r="S1837" i="105"/>
  <c r="M1837" i="105" s="1"/>
  <c r="S1715" i="105"/>
  <c r="M1715" i="105" s="1"/>
  <c r="S3415" i="105"/>
  <c r="S2992" i="105"/>
  <c r="S2203" i="105"/>
  <c r="M2203" i="105" s="1"/>
  <c r="S3385" i="105"/>
  <c r="S2846" i="105"/>
  <c r="S1396" i="105"/>
  <c r="M1396" i="105" s="1"/>
  <c r="S1751" i="105"/>
  <c r="M1751" i="105" s="1"/>
  <c r="S2009" i="105"/>
  <c r="M2009" i="105" s="1"/>
  <c r="S3138" i="105"/>
  <c r="S3093" i="105"/>
  <c r="S2133" i="105"/>
  <c r="M2133" i="105" s="1"/>
  <c r="S2976" i="105"/>
  <c r="S2751" i="105"/>
  <c r="S2207" i="105"/>
  <c r="M2207" i="105" s="1"/>
  <c r="S1249" i="105"/>
  <c r="M1249" i="105" s="1"/>
  <c r="S2463" i="105"/>
  <c r="S1140" i="105"/>
  <c r="M1140" i="105" s="1"/>
  <c r="S3142" i="105"/>
  <c r="S3523" i="105"/>
  <c r="S2776" i="105"/>
  <c r="S2802" i="105"/>
  <c r="S1296" i="105"/>
  <c r="M1296" i="105" s="1"/>
  <c r="S3111" i="105"/>
  <c r="S2719" i="105"/>
  <c r="S2140" i="105"/>
  <c r="M2140" i="105" s="1"/>
  <c r="S1997" i="105"/>
  <c r="M1997" i="105" s="1"/>
  <c r="S1849" i="105"/>
  <c r="M1849" i="105" s="1"/>
  <c r="S2694" i="105"/>
  <c r="S3023" i="105"/>
  <c r="S2742" i="105"/>
  <c r="S2528" i="105"/>
  <c r="S2809" i="105"/>
  <c r="S2259" i="105"/>
  <c r="M2259" i="105" s="1"/>
  <c r="S1604" i="105"/>
  <c r="M1604" i="105" s="1"/>
  <c r="S1659" i="105"/>
  <c r="M1659" i="105" s="1"/>
  <c r="S2484" i="105"/>
  <c r="S1460" i="105"/>
  <c r="M1460" i="105" s="1"/>
  <c r="S3390" i="105"/>
  <c r="S2935" i="105"/>
  <c r="S3463" i="105"/>
  <c r="S1352" i="105"/>
  <c r="M1352" i="105" s="1"/>
  <c r="S1570" i="105"/>
  <c r="M1570" i="105" s="1"/>
  <c r="S2931" i="105"/>
  <c r="S1585" i="105"/>
  <c r="M1585" i="105" s="1"/>
  <c r="S2828" i="105"/>
  <c r="S2824" i="105"/>
  <c r="S2557" i="105"/>
  <c r="S2684" i="105"/>
  <c r="S2079" i="105"/>
  <c r="M2079" i="105" s="1"/>
  <c r="S2291" i="105"/>
  <c r="M2291" i="105" s="1"/>
  <c r="S1527" i="105"/>
  <c r="M1527" i="105" s="1"/>
  <c r="S1520" i="105"/>
  <c r="M1520" i="105" s="1"/>
  <c r="S2299" i="105"/>
  <c r="M2299" i="105" s="1"/>
  <c r="S3979" i="105"/>
  <c r="S2766" i="105"/>
  <c r="S1583" i="105"/>
  <c r="M1583" i="105" s="1"/>
  <c r="S2678" i="105"/>
  <c r="S2550" i="105"/>
  <c r="S1549" i="105"/>
  <c r="M1549" i="105" s="1"/>
  <c r="S1234" i="105"/>
  <c r="M1234" i="105" s="1"/>
  <c r="S1458" i="105"/>
  <c r="M1458" i="105" s="1"/>
  <c r="S3932" i="105"/>
  <c r="S3955" i="105"/>
  <c r="S1219" i="105"/>
  <c r="M1219" i="105" s="1"/>
  <c r="S2227" i="105"/>
  <c r="M2227" i="105" s="1"/>
  <c r="S2731" i="105"/>
  <c r="S2421" i="105"/>
  <c r="S1408" i="105"/>
  <c r="M1408" i="105" s="1"/>
  <c r="S3014" i="105"/>
  <c r="S2382" i="105"/>
  <c r="S2262" i="105"/>
  <c r="M2262" i="105" s="1"/>
  <c r="S2518" i="105"/>
  <c r="S1199" i="105"/>
  <c r="M1199" i="105" s="1"/>
  <c r="S2121" i="105"/>
  <c r="M2121" i="105" s="1"/>
  <c r="S3744" i="105"/>
  <c r="S1623" i="105"/>
  <c r="M1623" i="105" s="1"/>
  <c r="S3489" i="105"/>
  <c r="S3108" i="105"/>
  <c r="S1703" i="105"/>
  <c r="M1703" i="105" s="1"/>
  <c r="S2936" i="105"/>
  <c r="S1362" i="105"/>
  <c r="M1362" i="105" s="1"/>
  <c r="S1896" i="105"/>
  <c r="M1896" i="105" s="1"/>
  <c r="S3062" i="105"/>
  <c r="S1283" i="105"/>
  <c r="M1283" i="105" s="1"/>
  <c r="S2309" i="105"/>
  <c r="M2309" i="105" s="1"/>
  <c r="S2810" i="105"/>
  <c r="S1410" i="105"/>
  <c r="M1410" i="105" s="1"/>
  <c r="S2732" i="105"/>
  <c r="S1640" i="105"/>
  <c r="M1640" i="105" s="1"/>
  <c r="S2008" i="105"/>
  <c r="M2008" i="105" s="1"/>
  <c r="S1567" i="105"/>
  <c r="M1567" i="105" s="1"/>
  <c r="S2986" i="105"/>
  <c r="S2235" i="105"/>
  <c r="M2235" i="105" s="1"/>
  <c r="S3356" i="105"/>
  <c r="S1965" i="105"/>
  <c r="M1965" i="105" s="1"/>
  <c r="S1601" i="105"/>
  <c r="M1601" i="105" s="1"/>
  <c r="S1637" i="105"/>
  <c r="M1637" i="105" s="1"/>
  <c r="S2215" i="105"/>
  <c r="M2215" i="105" s="1"/>
  <c r="S2795" i="105"/>
  <c r="S2481" i="105"/>
  <c r="S2196" i="105"/>
  <c r="M2196" i="105" s="1"/>
  <c r="S2116" i="105"/>
  <c r="M2116" i="105" s="1"/>
  <c r="S1810" i="105"/>
  <c r="M1810" i="105" s="1"/>
  <c r="S2243" i="105"/>
  <c r="M2243" i="105" s="1"/>
  <c r="S2743" i="105"/>
  <c r="S2271" i="105"/>
  <c r="M2271" i="105" s="1"/>
  <c r="S3464" i="105"/>
  <c r="S2394" i="105"/>
  <c r="S1132" i="105"/>
  <c r="M1132" i="105" s="1"/>
  <c r="S2177" i="105"/>
  <c r="M2177" i="105" s="1"/>
  <c r="S1126" i="105"/>
  <c r="M1126" i="105" s="1"/>
  <c r="S2128" i="105"/>
  <c r="M2128" i="105" s="1"/>
  <c r="S3208" i="105"/>
  <c r="S1840" i="105"/>
  <c r="M1840" i="105" s="1"/>
  <c r="S2055" i="105"/>
  <c r="M2055" i="105" s="1"/>
  <c r="S2094" i="105"/>
  <c r="M2094" i="105" s="1"/>
  <c r="S1735" i="105"/>
  <c r="M1735" i="105" s="1"/>
  <c r="S2600" i="105"/>
  <c r="S1958" i="105"/>
  <c r="M1958" i="105" s="1"/>
  <c r="S3084" i="105"/>
  <c r="S2090" i="105"/>
  <c r="M2090" i="105" s="1"/>
  <c r="S1989" i="105"/>
  <c r="M1989" i="105" s="1"/>
  <c r="S3810" i="105"/>
  <c r="S1347" i="105"/>
  <c r="M1347" i="105" s="1"/>
  <c r="S1906" i="105"/>
  <c r="M1906" i="105" s="1"/>
  <c r="S1823" i="105"/>
  <c r="M1823" i="105" s="1"/>
  <c r="S1803" i="105"/>
  <c r="M1803" i="105" s="1"/>
  <c r="S1775" i="105"/>
  <c r="M1775" i="105" s="1"/>
  <c r="S1565" i="105"/>
  <c r="M1565" i="105" s="1"/>
  <c r="S1391" i="105"/>
  <c r="M1391" i="105" s="1"/>
  <c r="S3021" i="105"/>
  <c r="S3859" i="105"/>
  <c r="S2197" i="105"/>
  <c r="M2197" i="105" s="1"/>
  <c r="S1214" i="105"/>
  <c r="M1214" i="105" s="1"/>
  <c r="S1609" i="105"/>
  <c r="M1609" i="105" s="1"/>
  <c r="S1176" i="105"/>
  <c r="M1176" i="105" s="1"/>
  <c r="S1702" i="105"/>
  <c r="M1702" i="105" s="1"/>
  <c r="S2842" i="105"/>
  <c r="S2308" i="105"/>
  <c r="M2308" i="105" s="1"/>
  <c r="S3587" i="105"/>
  <c r="S3378" i="105"/>
  <c r="S1217" i="105"/>
  <c r="M1217" i="105" s="1"/>
  <c r="S1121" i="105"/>
  <c r="M1121" i="105" s="1"/>
  <c r="S1804" i="105"/>
  <c r="M1804" i="105" s="1"/>
  <c r="S1829" i="105"/>
  <c r="M1829" i="105" s="1"/>
  <c r="S2120" i="105"/>
  <c r="M2120" i="105" s="1"/>
  <c r="S3330" i="105"/>
  <c r="S3112" i="105"/>
  <c r="S1422" i="105"/>
  <c r="M1422" i="105" s="1"/>
  <c r="S3081" i="105"/>
  <c r="S1990" i="105"/>
  <c r="M1990" i="105" s="1"/>
  <c r="S1128" i="105"/>
  <c r="M1128" i="105" s="1"/>
  <c r="S3436" i="105"/>
  <c r="S3256" i="105"/>
  <c r="S2208" i="105"/>
  <c r="M2208" i="105" s="1"/>
  <c r="S2534" i="105"/>
  <c r="S1699" i="105"/>
  <c r="M1699" i="105" s="1"/>
  <c r="S3117" i="105"/>
  <c r="S3541" i="105"/>
  <c r="S3462" i="105"/>
  <c r="S1899" i="105"/>
  <c r="M1899" i="105" s="1"/>
  <c r="S1538" i="105"/>
  <c r="M1538" i="105" s="1"/>
  <c r="S2619" i="105"/>
  <c r="S2332" i="105"/>
  <c r="M2332" i="105" s="1"/>
  <c r="S1314" i="105"/>
  <c r="M1314" i="105" s="1"/>
  <c r="S1805" i="105"/>
  <c r="M1805" i="105" s="1"/>
  <c r="S3132" i="105"/>
  <c r="S3114" i="105"/>
  <c r="S3496" i="105"/>
  <c r="S3745" i="105"/>
  <c r="S1243" i="105"/>
  <c r="M1243" i="105" s="1"/>
  <c r="S3192" i="105"/>
  <c r="S2446" i="105"/>
  <c r="S2041" i="105"/>
  <c r="M2041" i="105" s="1"/>
  <c r="S2673" i="105"/>
  <c r="S2274" i="105"/>
  <c r="M2274" i="105" s="1"/>
  <c r="S1387" i="105"/>
  <c r="M1387" i="105" s="1"/>
  <c r="S3959" i="105"/>
  <c r="S3785" i="105"/>
  <c r="S3214" i="105"/>
  <c r="S1216" i="105"/>
  <c r="M1216" i="105" s="1"/>
  <c r="S3506" i="105"/>
  <c r="S1148" i="105"/>
  <c r="M1148" i="105" s="1"/>
  <c r="S2106" i="105"/>
  <c r="M2106" i="105" s="1"/>
  <c r="S2370" i="105"/>
  <c r="M2370" i="105" s="1"/>
  <c r="S2387" i="105"/>
  <c r="S3933" i="105"/>
  <c r="S1359" i="105"/>
  <c r="M1359" i="105" s="1"/>
  <c r="S2011" i="105"/>
  <c r="M2011" i="105" s="1"/>
  <c r="S1734" i="105"/>
  <c r="M1734" i="105" s="1"/>
  <c r="S2099" i="105"/>
  <c r="M2099" i="105" s="1"/>
  <c r="S1452" i="105"/>
  <c r="M1452" i="105" s="1"/>
  <c r="S3150" i="105"/>
  <c r="S1343" i="105"/>
  <c r="M1343" i="105" s="1"/>
  <c r="S1350" i="105"/>
  <c r="M1350" i="105" s="1"/>
  <c r="S2906" i="105"/>
  <c r="S3465" i="105"/>
  <c r="S2861" i="105"/>
  <c r="S3457" i="105"/>
  <c r="S1228" i="105"/>
  <c r="M1228" i="105" s="1"/>
  <c r="S2365" i="105"/>
  <c r="M2365" i="105" s="1"/>
  <c r="S3448" i="105"/>
  <c r="S3276" i="105"/>
  <c r="S1795" i="105"/>
  <c r="M1795" i="105" s="1"/>
  <c r="S3764" i="105"/>
  <c r="S1137" i="105"/>
  <c r="M1137" i="105" s="1"/>
  <c r="S2971" i="105"/>
  <c r="S1559" i="105"/>
  <c r="M1559" i="105" s="1"/>
  <c r="S3174" i="105"/>
  <c r="S2773" i="105"/>
  <c r="S3461" i="105"/>
  <c r="S1917" i="105"/>
  <c r="M1917" i="105" s="1"/>
  <c r="S3067" i="105"/>
  <c r="S3238" i="105"/>
  <c r="S3053" i="105"/>
  <c r="S1707" i="105"/>
  <c r="M1707" i="105" s="1"/>
  <c r="S1281" i="105"/>
  <c r="M1281" i="105" s="1"/>
  <c r="S2098" i="105"/>
  <c r="M2098" i="105" s="1"/>
  <c r="S2414" i="105"/>
  <c r="S2290" i="105"/>
  <c r="M2290" i="105" s="1"/>
  <c r="S3104" i="105"/>
  <c r="S1695" i="105"/>
  <c r="M1695" i="105" s="1"/>
  <c r="S1999" i="105"/>
  <c r="M1999" i="105" s="1"/>
  <c r="S1510" i="105"/>
  <c r="M1510" i="105" s="1"/>
  <c r="S3280" i="105"/>
  <c r="S2679" i="105"/>
  <c r="S2730" i="105"/>
  <c r="S3331" i="105"/>
  <c r="S1652" i="105"/>
  <c r="M1652" i="105" s="1"/>
  <c r="S1236" i="105"/>
  <c r="M1236" i="105" s="1"/>
  <c r="S1112" i="105"/>
  <c r="M1112" i="105" s="1"/>
  <c r="S1812" i="105"/>
  <c r="M1812" i="105" s="1"/>
  <c r="S1854" i="105"/>
  <c r="M1854" i="105" s="1"/>
  <c r="S1265" i="105"/>
  <c r="M1265" i="105" s="1"/>
  <c r="S1555" i="105"/>
  <c r="M1555" i="105" s="1"/>
  <c r="S1187" i="105"/>
  <c r="M1187" i="105" s="1"/>
  <c r="S1293" i="105"/>
  <c r="M1293" i="105" s="1"/>
  <c r="S2840" i="105"/>
  <c r="S3212" i="105"/>
  <c r="S3636" i="105"/>
  <c r="S2043" i="105"/>
  <c r="M2043" i="105" s="1"/>
  <c r="S2661" i="105"/>
  <c r="S1204" i="105"/>
  <c r="M1204" i="105" s="1"/>
  <c r="S3087" i="105"/>
  <c r="S3388" i="105"/>
  <c r="S1754" i="105"/>
  <c r="M1754" i="105" s="1"/>
  <c r="S2202" i="105"/>
  <c r="M2202" i="105" s="1"/>
  <c r="S1302" i="105"/>
  <c r="M1302" i="105" s="1"/>
  <c r="S3503" i="105"/>
  <c r="S2761" i="105"/>
  <c r="S3826" i="105"/>
  <c r="S2356" i="105"/>
  <c r="M2356" i="105" s="1"/>
  <c r="S1467" i="105"/>
  <c r="M1467" i="105" s="1"/>
  <c r="S1400" i="105"/>
  <c r="M1400" i="105" s="1"/>
  <c r="S3154" i="105"/>
  <c r="S2089" i="105"/>
  <c r="M2089" i="105" s="1"/>
  <c r="S2230" i="105"/>
  <c r="M2230" i="105" s="1"/>
  <c r="S2367" i="105"/>
  <c r="M2367" i="105" s="1"/>
  <c r="S1672" i="105"/>
  <c r="M1672" i="105" s="1"/>
  <c r="S3119" i="105"/>
  <c r="S2466" i="105"/>
  <c r="S1669" i="105"/>
  <c r="M1669" i="105" s="1"/>
  <c r="S1843" i="105"/>
  <c r="M1843" i="105" s="1"/>
  <c r="S1118" i="105"/>
  <c r="M1118" i="105" s="1"/>
  <c r="S1633" i="105"/>
  <c r="M1633" i="105" s="1"/>
  <c r="S1742" i="105"/>
  <c r="M1742" i="105" s="1"/>
  <c r="S2639" i="105"/>
  <c r="S2836" i="105"/>
  <c r="S1498" i="105"/>
  <c r="M1498" i="105" s="1"/>
  <c r="S3990" i="105"/>
  <c r="S3364" i="105"/>
  <c r="S2804" i="105"/>
  <c r="S1177" i="105"/>
  <c r="M1177" i="105" s="1"/>
  <c r="S1818" i="105"/>
  <c r="M1818" i="105" s="1"/>
  <c r="S1807" i="105"/>
  <c r="M1807" i="105" s="1"/>
  <c r="S3341" i="105"/>
  <c r="S2531" i="105"/>
  <c r="S3631" i="105"/>
  <c r="S2675" i="105"/>
  <c r="S3394" i="105"/>
  <c r="S1379" i="105"/>
  <c r="M1379" i="105" s="1"/>
  <c r="S2389" i="105"/>
  <c r="S3391" i="105"/>
  <c r="S1468" i="105"/>
  <c r="M1468" i="105" s="1"/>
  <c r="S3339" i="105"/>
  <c r="S2630" i="105"/>
  <c r="S2242" i="105"/>
  <c r="M2242" i="105" s="1"/>
  <c r="S2422" i="105"/>
  <c r="S1638" i="105"/>
  <c r="M1638" i="105" s="1"/>
  <c r="S2234" i="105"/>
  <c r="M2234" i="105" s="1"/>
  <c r="S2969" i="105"/>
  <c r="S2222" i="105"/>
  <c r="M2222" i="105" s="1"/>
  <c r="S3275" i="105"/>
  <c r="S2454" i="105"/>
  <c r="S3643" i="105"/>
  <c r="S2184" i="105"/>
  <c r="M2184" i="105" s="1"/>
  <c r="S2478" i="105"/>
  <c r="S1367" i="105"/>
  <c r="M1367" i="105" s="1"/>
  <c r="S1875" i="105"/>
  <c r="M1875" i="105" s="1"/>
  <c r="S3611" i="105"/>
  <c r="S2408" i="105"/>
  <c r="S3151" i="105"/>
  <c r="S2096" i="105"/>
  <c r="M2096" i="105" s="1"/>
  <c r="S1326" i="105"/>
  <c r="M1326" i="105" s="1"/>
  <c r="S2453" i="105"/>
  <c r="S3273" i="105"/>
  <c r="S3320" i="105"/>
  <c r="S3028" i="105"/>
  <c r="S1428" i="105"/>
  <c r="M1428" i="105" s="1"/>
  <c r="S2597" i="105"/>
  <c r="S2034" i="105"/>
  <c r="M2034" i="105" s="1"/>
  <c r="S1654" i="105"/>
  <c r="M1654" i="105" s="1"/>
  <c r="S2030" i="105"/>
  <c r="M2030" i="105" s="1"/>
  <c r="S1766" i="105"/>
  <c r="M1766" i="105" s="1"/>
  <c r="S2006" i="105"/>
  <c r="M2006" i="105" s="1"/>
  <c r="S1232" i="105"/>
  <c r="M1232" i="105" s="1"/>
  <c r="S1317" i="105"/>
  <c r="M1317" i="105" s="1"/>
  <c r="S1183" i="105"/>
  <c r="M1183" i="105" s="1"/>
  <c r="S1687" i="105"/>
  <c r="M1687" i="105" s="1"/>
  <c r="S1599" i="105"/>
  <c r="M1599" i="105" s="1"/>
  <c r="S1325" i="105"/>
  <c r="M1325" i="105" s="1"/>
  <c r="S2432" i="105"/>
  <c r="S1792" i="105"/>
  <c r="M1792" i="105" s="1"/>
  <c r="S1156" i="105"/>
  <c r="M1156" i="105" s="1"/>
  <c r="S1299" i="105"/>
  <c r="M1299" i="105" s="1"/>
  <c r="S2104" i="105"/>
  <c r="M2104" i="105" s="1"/>
  <c r="S3466" i="105"/>
  <c r="S1435" i="105"/>
  <c r="M1435" i="105" s="1"/>
  <c r="S1331" i="105"/>
  <c r="M1331" i="105" s="1"/>
  <c r="S2546" i="105"/>
  <c r="S2977" i="105"/>
  <c r="S1138" i="105"/>
  <c r="M1138" i="105" s="1"/>
  <c r="S1620" i="105"/>
  <c r="M1620" i="105" s="1"/>
  <c r="S1464" i="105"/>
  <c r="M1464" i="105" s="1"/>
  <c r="S2700" i="105"/>
  <c r="S1697" i="105"/>
  <c r="M1697" i="105" s="1"/>
  <c r="S2217" i="105"/>
  <c r="M2217" i="105" s="1"/>
  <c r="S3486" i="105"/>
  <c r="S3362" i="105"/>
  <c r="S3301" i="105"/>
  <c r="S3757" i="105"/>
  <c r="S1456" i="105"/>
  <c r="M1456" i="105" s="1"/>
  <c r="S3971" i="105"/>
  <c r="S3166" i="105"/>
  <c r="S3628" i="105"/>
  <c r="S2775" i="105"/>
  <c r="S1532" i="105"/>
  <c r="M1532" i="105" s="1"/>
  <c r="S3671" i="105"/>
  <c r="S3088" i="105"/>
  <c r="S2373" i="105"/>
  <c r="M2373" i="105" s="1"/>
  <c r="S3321" i="105"/>
  <c r="S3251" i="105"/>
  <c r="S3838" i="105"/>
  <c r="S2462" i="105"/>
  <c r="S3989" i="105"/>
  <c r="S3243" i="105"/>
  <c r="S1973" i="105"/>
  <c r="M1973" i="105" s="1"/>
  <c r="S3098" i="105"/>
  <c r="S1141" i="105"/>
  <c r="M1141" i="105" s="1"/>
  <c r="S2746" i="105"/>
  <c r="S3927" i="105"/>
  <c r="S3862" i="105"/>
  <c r="S2019" i="105"/>
  <c r="M2019" i="105" s="1"/>
  <c r="S3382" i="105"/>
  <c r="S2737" i="105"/>
  <c r="S3942" i="105"/>
  <c r="S2963" i="105"/>
  <c r="S3988" i="105"/>
  <c r="S3864" i="105"/>
  <c r="S3045" i="105"/>
  <c r="S2553" i="105"/>
  <c r="S3597" i="105"/>
  <c r="S2047" i="105"/>
  <c r="M2047" i="105" s="1"/>
  <c r="S2817" i="105"/>
  <c r="S3863" i="105"/>
  <c r="S2631" i="105"/>
  <c r="S3801" i="105"/>
  <c r="S3982" i="105"/>
  <c r="S2562" i="105"/>
  <c r="S3158" i="105"/>
  <c r="S2436" i="105"/>
  <c r="S1368" i="105"/>
  <c r="M1368" i="105" s="1"/>
  <c r="S1533" i="105"/>
  <c r="M1533" i="105" s="1"/>
  <c r="S3274" i="105"/>
  <c r="S2192" i="105"/>
  <c r="M2192" i="105" s="1"/>
  <c r="S2393" i="105"/>
  <c r="S1136" i="105"/>
  <c r="M1136" i="105" s="1"/>
  <c r="S2997" i="105"/>
  <c r="S3003" i="105"/>
  <c r="S3676" i="105"/>
  <c r="S3109" i="105"/>
  <c r="S2236" i="105"/>
  <c r="M2236" i="105" s="1"/>
  <c r="S3139" i="105"/>
  <c r="S3871" i="105"/>
  <c r="S3221" i="105"/>
  <c r="S3259" i="105"/>
  <c r="S3319" i="105"/>
  <c r="S1739" i="105"/>
  <c r="M1739" i="105" s="1"/>
  <c r="S3677" i="105"/>
  <c r="S3912" i="105"/>
  <c r="S3167" i="105"/>
  <c r="S1274" i="105"/>
  <c r="M1274" i="105" s="1"/>
  <c r="S2640" i="105"/>
  <c r="S2360" i="105"/>
  <c r="M2360" i="105" s="1"/>
  <c r="S2704" i="105"/>
  <c r="S3195" i="105"/>
  <c r="S3521" i="105"/>
  <c r="S1371" i="105"/>
  <c r="M1371" i="105" s="1"/>
  <c r="S2040" i="105"/>
  <c r="M2040" i="105" s="1"/>
  <c r="S1312" i="105"/>
  <c r="M1312" i="105" s="1"/>
  <c r="S2618" i="105"/>
  <c r="S3244" i="105"/>
  <c r="S3073" i="105"/>
  <c r="S2602" i="105"/>
  <c r="S3129" i="105"/>
  <c r="S3797" i="105"/>
  <c r="S3685" i="105"/>
  <c r="S3032" i="105"/>
  <c r="S2860" i="105"/>
  <c r="S3380" i="105"/>
  <c r="S3689" i="105"/>
  <c r="S2301" i="105"/>
  <c r="M2301" i="105" s="1"/>
  <c r="S1828" i="105"/>
  <c r="M1828" i="105" s="1"/>
  <c r="S2722" i="105"/>
  <c r="S1457" i="105"/>
  <c r="M1457" i="105" s="1"/>
  <c r="S3036" i="105"/>
  <c r="S1245" i="105"/>
  <c r="M1245" i="105" s="1"/>
  <c r="S2573" i="105"/>
  <c r="S1353" i="105"/>
  <c r="M1353" i="105" s="1"/>
  <c r="S2025" i="105"/>
  <c r="M2025" i="105" s="1"/>
  <c r="S1588" i="105"/>
  <c r="M1588" i="105" s="1"/>
  <c r="S1298" i="105"/>
  <c r="M1298" i="105" s="1"/>
  <c r="S2985" i="105"/>
  <c r="S3673" i="105"/>
  <c r="S3974" i="105"/>
  <c r="S2701" i="105"/>
  <c r="S2118" i="105"/>
  <c r="M2118" i="105" s="1"/>
  <c r="S3999" i="105"/>
  <c r="S1286" i="105"/>
  <c r="M1286" i="105" s="1"/>
  <c r="S1790" i="105"/>
  <c r="M1790" i="105" s="1"/>
  <c r="S3136" i="105"/>
  <c r="S2617" i="105"/>
  <c r="S1223" i="105"/>
  <c r="M1223" i="105" s="1"/>
  <c r="S1809" i="105"/>
  <c r="M1809" i="105" s="1"/>
  <c r="S1535" i="105"/>
  <c r="M1535" i="105" s="1"/>
  <c r="S2566" i="105"/>
  <c r="S3931" i="105"/>
  <c r="S1571" i="105"/>
  <c r="M1571" i="105" s="1"/>
  <c r="S1568" i="105"/>
  <c r="M1568" i="105" s="1"/>
  <c r="S1993" i="105"/>
  <c r="M1993" i="105" s="1"/>
  <c r="S1684" i="105"/>
  <c r="M1684" i="105" s="1"/>
  <c r="S3703" i="105"/>
  <c r="S2087" i="105"/>
  <c r="M2087" i="105" s="1"/>
  <c r="S3583" i="105"/>
  <c r="S3007" i="105"/>
  <c r="S1976" i="105"/>
  <c r="M1976" i="105" s="1"/>
  <c r="S1305" i="105"/>
  <c r="M1305" i="105" s="1"/>
  <c r="S2605" i="105"/>
  <c r="S3400" i="105"/>
  <c r="S2789" i="105"/>
  <c r="S2182" i="105"/>
  <c r="M2182" i="105" s="1"/>
  <c r="S3939" i="105"/>
  <c r="S1530" i="105"/>
  <c r="M1530" i="105" s="1"/>
  <c r="S1203" i="105"/>
  <c r="M1203" i="105" s="1"/>
  <c r="S2317" i="105"/>
  <c r="M2317" i="105" s="1"/>
  <c r="S2187" i="105"/>
  <c r="M2187" i="105" s="1"/>
  <c r="S2246" i="105"/>
  <c r="M2246" i="105" s="1"/>
  <c r="S3052" i="105"/>
  <c r="S1589" i="105"/>
  <c r="M1589" i="105" s="1"/>
  <c r="S2839" i="105"/>
  <c r="S1733" i="105"/>
  <c r="M1733" i="105" s="1"/>
  <c r="S1418" i="105"/>
  <c r="M1418" i="105" s="1"/>
  <c r="S3890" i="105"/>
  <c r="S1852" i="105"/>
  <c r="M1852" i="105" s="1"/>
  <c r="S2475" i="105"/>
  <c r="S1424" i="105"/>
  <c r="M1424" i="105" s="1"/>
  <c r="S1188" i="105"/>
  <c r="M1188" i="105" s="1"/>
  <c r="S2949" i="105"/>
  <c r="S2791" i="105"/>
  <c r="S1910" i="105"/>
  <c r="M1910" i="105" s="1"/>
  <c r="S3539" i="105"/>
  <c r="S2832" i="105"/>
  <c r="S1276" i="105"/>
  <c r="M1276" i="105" s="1"/>
  <c r="S1114" i="105"/>
  <c r="M1114" i="105" s="1"/>
  <c r="S1539" i="105"/>
  <c r="M1539" i="105" s="1"/>
  <c r="S2284" i="105"/>
  <c r="M2284" i="105" s="1"/>
  <c r="S2029" i="105"/>
  <c r="M2029" i="105" s="1"/>
  <c r="S3405" i="105"/>
  <c r="S2738" i="105"/>
  <c r="S2785" i="105"/>
  <c r="S1556" i="105"/>
  <c r="M1556" i="105" s="1"/>
  <c r="S2022" i="105"/>
  <c r="M2022" i="105" s="1"/>
  <c r="S2668" i="105"/>
  <c r="S3020" i="105"/>
  <c r="S1375" i="105"/>
  <c r="M1375" i="105" s="1"/>
  <c r="S2342" i="105"/>
  <c r="M2342" i="105" s="1"/>
  <c r="S1229" i="105"/>
  <c r="M1229" i="105" s="1"/>
  <c r="S2060" i="105"/>
  <c r="M2060" i="105" s="1"/>
  <c r="S2071" i="105"/>
  <c r="M2071" i="105" s="1"/>
  <c r="S3220" i="105"/>
  <c r="S3227" i="105"/>
  <c r="S3578" i="105"/>
  <c r="S3440" i="105"/>
  <c r="S2149" i="105"/>
  <c r="M2149" i="105" s="1"/>
  <c r="S1173" i="105"/>
  <c r="M1173" i="105" s="1"/>
  <c r="S1406" i="105"/>
  <c r="M1406" i="105" s="1"/>
  <c r="S3916" i="105"/>
  <c r="S1483" i="105"/>
  <c r="M1483" i="105" s="1"/>
  <c r="S2353" i="105"/>
  <c r="M2353" i="105" s="1"/>
  <c r="S2938" i="105"/>
  <c r="S1341" i="105"/>
  <c r="M1341" i="105" s="1"/>
  <c r="S1239" i="105"/>
  <c r="M1239" i="105" s="1"/>
  <c r="S2982" i="105"/>
  <c r="S3379" i="105"/>
  <c r="S1528" i="105"/>
  <c r="M1528" i="105" s="1"/>
  <c r="S2255" i="105"/>
  <c r="M2255" i="105" s="1"/>
  <c r="S1710" i="105"/>
  <c r="M1710" i="105" s="1"/>
  <c r="S2209" i="105"/>
  <c r="M2209" i="105" s="1"/>
  <c r="S2890" i="105"/>
  <c r="S1260" i="105"/>
  <c r="M1260" i="105" s="1"/>
  <c r="S2697" i="105"/>
  <c r="S2179" i="105"/>
  <c r="M2179" i="105" s="1"/>
  <c r="S2172" i="105"/>
  <c r="M2172" i="105" s="1"/>
  <c r="S1372" i="105"/>
  <c r="M1372" i="105" s="1"/>
  <c r="S2511" i="105"/>
  <c r="S1890" i="105"/>
  <c r="M1890" i="105" s="1"/>
  <c r="S1891" i="105"/>
  <c r="M1891" i="105" s="1"/>
  <c r="S1590" i="105"/>
  <c r="M1590" i="105" s="1"/>
  <c r="S1153" i="105"/>
  <c r="M1153" i="105" s="1"/>
  <c r="S2132" i="105"/>
  <c r="M2132" i="105" s="1"/>
  <c r="S2490" i="105"/>
  <c r="S2455" i="105"/>
  <c r="S1671" i="105"/>
  <c r="M1671" i="105" s="1"/>
  <c r="S2095" i="105"/>
  <c r="M2095" i="105" s="1"/>
  <c r="S1799" i="105"/>
  <c r="M1799" i="105" s="1"/>
  <c r="S2251" i="105"/>
  <c r="M2251" i="105" s="1"/>
  <c r="S1724" i="105"/>
  <c r="M1724" i="105" s="1"/>
  <c r="S1959" i="105"/>
  <c r="M1959" i="105" s="1"/>
  <c r="S2013" i="105"/>
  <c r="M2013" i="105" s="1"/>
  <c r="S3245" i="105"/>
  <c r="S1550" i="105"/>
  <c r="M1550" i="105" s="1"/>
  <c r="S1622" i="105"/>
  <c r="M1622" i="105" s="1"/>
  <c r="S1693" i="105"/>
  <c r="M1693" i="105" s="1"/>
  <c r="S2076" i="105"/>
  <c r="M2076" i="105" s="1"/>
  <c r="S3124" i="105"/>
  <c r="S3880" i="105"/>
  <c r="S2283" i="105"/>
  <c r="M2283" i="105" s="1"/>
  <c r="S1974" i="105"/>
  <c r="M1974" i="105" s="1"/>
  <c r="S2273" i="105"/>
  <c r="M2273" i="105" s="1"/>
  <c r="S2943" i="105"/>
  <c r="S2165" i="105"/>
  <c r="M2165" i="105" s="1"/>
  <c r="S2193" i="105"/>
  <c r="M2193" i="105" s="1"/>
  <c r="S3054" i="105"/>
  <c r="S2677" i="105"/>
  <c r="S1675" i="105"/>
  <c r="M1675" i="105" s="1"/>
  <c r="S2016" i="105"/>
  <c r="M2016" i="105" s="1"/>
  <c r="S1663" i="105"/>
  <c r="M1663" i="105" s="1"/>
  <c r="S1874" i="105"/>
  <c r="M1874" i="105" s="1"/>
  <c r="S3360" i="105"/>
  <c r="S1888" i="105"/>
  <c r="M1888" i="105" s="1"/>
  <c r="S3518" i="105"/>
  <c r="S1247" i="105"/>
  <c r="M1247" i="105" s="1"/>
  <c r="S2123" i="105"/>
  <c r="M2123" i="105" s="1"/>
  <c r="S1542" i="105"/>
  <c r="M1542" i="105" s="1"/>
  <c r="S1267" i="105"/>
  <c r="M1267" i="105" s="1"/>
  <c r="S2111" i="105"/>
  <c r="M2111" i="105" s="1"/>
  <c r="S1645" i="105"/>
  <c r="M1645" i="105" s="1"/>
  <c r="S2144" i="105"/>
  <c r="M2144" i="105" s="1"/>
  <c r="S2244" i="105"/>
  <c r="M2244" i="105" s="1"/>
  <c r="S3130" i="105"/>
  <c r="S3526" i="105"/>
  <c r="S1288" i="105"/>
  <c r="M1288" i="105" s="1"/>
  <c r="S3577" i="105"/>
  <c r="S2311" i="105"/>
  <c r="M2311" i="105" s="1"/>
  <c r="S2001" i="105"/>
  <c r="M2001" i="105" s="1"/>
  <c r="S3953" i="105"/>
  <c r="S3529" i="105"/>
  <c r="S3057" i="105"/>
  <c r="S3542" i="105"/>
  <c r="S3179" i="105"/>
  <c r="S2816" i="105"/>
  <c r="S3017" i="105"/>
  <c r="S3691" i="105"/>
  <c r="S3580" i="105"/>
  <c r="S2527" i="105"/>
  <c r="S3352" i="105"/>
  <c r="S2450" i="105"/>
  <c r="S2923" i="105"/>
  <c r="S3582" i="105"/>
  <c r="S3343" i="105"/>
  <c r="S1747" i="105"/>
  <c r="M1747" i="105" s="1"/>
  <c r="S3919" i="105"/>
  <c r="S3408" i="105"/>
  <c r="S2231" i="105"/>
  <c r="M2231" i="105" s="1"/>
  <c r="S3825" i="105"/>
  <c r="S3473" i="105"/>
  <c r="S3812" i="105"/>
  <c r="S3010" i="105"/>
  <c r="S3814" i="105"/>
  <c r="S3334" i="105"/>
  <c r="S3155" i="105"/>
  <c r="S3840" i="105"/>
  <c r="S3162" i="105"/>
  <c r="S2787" i="105"/>
  <c r="S3549" i="105"/>
  <c r="S3097" i="105"/>
  <c r="S2930" i="105"/>
  <c r="S1597" i="105"/>
  <c r="M1597" i="105" s="1"/>
  <c r="S3560" i="105"/>
  <c r="S1481" i="105"/>
  <c r="M1481" i="105" s="1"/>
  <c r="S2483" i="105"/>
  <c r="S3110" i="105"/>
  <c r="S2510" i="105"/>
  <c r="S1511" i="105"/>
  <c r="M1511" i="105" s="1"/>
  <c r="S3293" i="105"/>
  <c r="S3657" i="105"/>
  <c r="S2667" i="105"/>
  <c r="S3029" i="105"/>
  <c r="S2473" i="105"/>
  <c r="S3843" i="105"/>
  <c r="S2441" i="105"/>
  <c r="S3795" i="105"/>
  <c r="S2229" i="105"/>
  <c r="M2229" i="105" s="1"/>
  <c r="S3468" i="105"/>
  <c r="S3802" i="105"/>
  <c r="S3743" i="105"/>
  <c r="S2577" i="105"/>
  <c r="S3973" i="105"/>
  <c r="S2417" i="105"/>
  <c r="S2497" i="105"/>
  <c r="S2792" i="105"/>
  <c r="S1174" i="105"/>
  <c r="M1174" i="105" s="1"/>
  <c r="S3940" i="105"/>
  <c r="S2585" i="105"/>
  <c r="S3100" i="105"/>
  <c r="S1726" i="105"/>
  <c r="M1726" i="105" s="1"/>
  <c r="S3061" i="105"/>
  <c r="S3239" i="105"/>
  <c r="S3633" i="105"/>
  <c r="S3941" i="105"/>
  <c r="S3772" i="105"/>
  <c r="S2659" i="105"/>
  <c r="S3876" i="105"/>
  <c r="S3374" i="105"/>
  <c r="S2896" i="105"/>
  <c r="S3783" i="105"/>
  <c r="S1808" i="105"/>
  <c r="M1808" i="105" s="1"/>
  <c r="S3299" i="105"/>
  <c r="S3172" i="105"/>
  <c r="S3781" i="105"/>
  <c r="S3734" i="105"/>
  <c r="S3872" i="105"/>
  <c r="S1605" i="105"/>
  <c r="M1605" i="105" s="1"/>
  <c r="S2934" i="105"/>
  <c r="S2778" i="105"/>
  <c r="S1501" i="105"/>
  <c r="M1501" i="105" s="1"/>
  <c r="S2431" i="105"/>
  <c r="S1519" i="105"/>
  <c r="M1519" i="105" s="1"/>
  <c r="S1244" i="105"/>
  <c r="M1244" i="105" s="1"/>
  <c r="S1616" i="105"/>
  <c r="M1616" i="105" s="1"/>
  <c r="S3219" i="105"/>
  <c r="S1340" i="105"/>
  <c r="M1340" i="105" s="1"/>
  <c r="S2536" i="105"/>
  <c r="S1339" i="105"/>
  <c r="M1339" i="105" s="1"/>
  <c r="S2126" i="105"/>
  <c r="M2126" i="105" s="1"/>
  <c r="S3056" i="105"/>
  <c r="S1918" i="105"/>
  <c r="M1918" i="105" s="1"/>
  <c r="S2437" i="105"/>
  <c r="S2507" i="105"/>
  <c r="S2031" i="105"/>
  <c r="M2031" i="105" s="1"/>
  <c r="S2592" i="105"/>
  <c r="S1551" i="105"/>
  <c r="M1551" i="105" s="1"/>
  <c r="S1846" i="105"/>
  <c r="M1846" i="105" s="1"/>
  <c r="S1438" i="105"/>
  <c r="M1438" i="105" s="1"/>
  <c r="S1819" i="105"/>
  <c r="M1819" i="105" s="1"/>
  <c r="S1358" i="105"/>
  <c r="M1358" i="105" s="1"/>
  <c r="S2368" i="105"/>
  <c r="M2368" i="105" s="1"/>
  <c r="S3922" i="105"/>
  <c r="S1431" i="105"/>
  <c r="M1431" i="105" s="1"/>
  <c r="S3760" i="105"/>
  <c r="S1345" i="105"/>
  <c r="M1345" i="105" s="1"/>
  <c r="S1627" i="105"/>
  <c r="M1627" i="105" s="1"/>
  <c r="S1165" i="105"/>
  <c r="M1165" i="105" s="1"/>
  <c r="S1847" i="105"/>
  <c r="M1847" i="105" s="1"/>
  <c r="S2476" i="105"/>
  <c r="S1307" i="105"/>
  <c r="M1307" i="105" s="1"/>
  <c r="S1776" i="105"/>
  <c r="M1776" i="105" s="1"/>
  <c r="S2699" i="105"/>
  <c r="S1994" i="105"/>
  <c r="M1994" i="105" s="1"/>
  <c r="S2806" i="105"/>
  <c r="S2880" i="105"/>
  <c r="S2069" i="105"/>
  <c r="M2069" i="105" s="1"/>
  <c r="S3365" i="105"/>
  <c r="S2651" i="105"/>
  <c r="S1603" i="105"/>
  <c r="M1603" i="105" s="1"/>
  <c r="S3182" i="105"/>
  <c r="S2576" i="105"/>
  <c r="S2968" i="105"/>
  <c r="S2130" i="105"/>
  <c r="M2130" i="105" s="1"/>
  <c r="S1820" i="105"/>
  <c r="M1820" i="105" s="1"/>
  <c r="S1154" i="105"/>
  <c r="M1154" i="105" s="1"/>
  <c r="S2905" i="105"/>
  <c r="S2319" i="105"/>
  <c r="M2319" i="105" s="1"/>
  <c r="S1970" i="105"/>
  <c r="M1970" i="105" s="1"/>
  <c r="S1426" i="105"/>
  <c r="M1426" i="105" s="1"/>
  <c r="S2877" i="105"/>
  <c r="S1252" i="105"/>
  <c r="M1252" i="105" s="1"/>
  <c r="S1484" i="105"/>
  <c r="M1484" i="105" s="1"/>
  <c r="S2129" i="105"/>
  <c r="M2129" i="105" s="1"/>
  <c r="S1967" i="105"/>
  <c r="M1967" i="105" s="1"/>
  <c r="S2634" i="105"/>
  <c r="S3528" i="105"/>
  <c r="S3254" i="105"/>
  <c r="S2569" i="105"/>
  <c r="S1768" i="105"/>
  <c r="M1768" i="105" s="1"/>
  <c r="S1873" i="105"/>
  <c r="M1873" i="105" s="1"/>
  <c r="S1336" i="105"/>
  <c r="M1336" i="105" s="1"/>
  <c r="S1280" i="105"/>
  <c r="M1280" i="105" s="1"/>
  <c r="S1867" i="105"/>
  <c r="M1867" i="105" s="1"/>
  <c r="S3683" i="105"/>
  <c r="S2226" i="105"/>
  <c r="M2226" i="105" s="1"/>
  <c r="S3901" i="105"/>
  <c r="S2916" i="105"/>
  <c r="S1151" i="105"/>
  <c r="M1151" i="105" s="1"/>
  <c r="S1224" i="105"/>
  <c r="M1224" i="105" s="1"/>
  <c r="S1953" i="105"/>
  <c r="M1953" i="105" s="1"/>
  <c r="S3292" i="105"/>
  <c r="S1255" i="105"/>
  <c r="M1255" i="105" s="1"/>
  <c r="S2530" i="105"/>
  <c r="S2814" i="105"/>
  <c r="S1547" i="105"/>
  <c r="M1547" i="105" s="1"/>
  <c r="S2957" i="105"/>
  <c r="S1172" i="105"/>
  <c r="M1172" i="105" s="1"/>
  <c r="S2169" i="105"/>
  <c r="M2169" i="105" s="1"/>
  <c r="S2606" i="105"/>
  <c r="S2538" i="105"/>
  <c r="S1765" i="105"/>
  <c r="M1765" i="105" s="1"/>
  <c r="S1924" i="105"/>
  <c r="M1924" i="105" s="1"/>
  <c r="S1649" i="105"/>
  <c r="M1649" i="105" s="1"/>
  <c r="S3921" i="105"/>
  <c r="S2363" i="105"/>
  <c r="M2363" i="105" s="1"/>
  <c r="S1182" i="105"/>
  <c r="M1182" i="105" s="1"/>
  <c r="S1832" i="105"/>
  <c r="M1832" i="105" s="1"/>
  <c r="S1639" i="105"/>
  <c r="M1639" i="105" s="1"/>
  <c r="S1278" i="105"/>
  <c r="M1278" i="105" s="1"/>
  <c r="S2636" i="105"/>
  <c r="S1653" i="105"/>
  <c r="M1653" i="105" s="1"/>
  <c r="S2166" i="105"/>
  <c r="M2166" i="105" s="1"/>
  <c r="S1301" i="105"/>
  <c r="M1301" i="105" s="1"/>
  <c r="S3298" i="105"/>
  <c r="S1491" i="105"/>
  <c r="M1491" i="105" s="1"/>
  <c r="S2891" i="105"/>
  <c r="S3555" i="105"/>
  <c r="S2292" i="105"/>
  <c r="M2292" i="105" s="1"/>
  <c r="S2808" i="105"/>
  <c r="S3659" i="105"/>
  <c r="S1186" i="105"/>
  <c r="M1186" i="105" s="1"/>
  <c r="S1957" i="105"/>
  <c r="M1957" i="105" s="1"/>
  <c r="S1591" i="105"/>
  <c r="M1591" i="105" s="1"/>
  <c r="S2017" i="105"/>
  <c r="M2017" i="105" s="1"/>
  <c r="S3173" i="105"/>
  <c r="S1577" i="105"/>
  <c r="M1577" i="105" s="1"/>
  <c r="S3218" i="105"/>
  <c r="S2313" i="105"/>
  <c r="M2313" i="105" s="1"/>
  <c r="S1779" i="105"/>
  <c r="M1779" i="105" s="1"/>
  <c r="S2755" i="105"/>
  <c r="S3075" i="105"/>
  <c r="S2325" i="105"/>
  <c r="M2325" i="105" s="1"/>
  <c r="S2082" i="105"/>
  <c r="M2082" i="105" s="1"/>
  <c r="S3755" i="105"/>
  <c r="S2818" i="105"/>
  <c r="S3246" i="105"/>
  <c r="S2991" i="105"/>
  <c r="S1696" i="105"/>
  <c r="M1696" i="105" s="1"/>
  <c r="S1553" i="105"/>
  <c r="M1553" i="105" s="1"/>
  <c r="S3406" i="105"/>
  <c r="S1705" i="105"/>
  <c r="M1705" i="105" s="1"/>
  <c r="S1461" i="105"/>
  <c r="M1461" i="105" s="1"/>
  <c r="S1337" i="105"/>
  <c r="M1337" i="105" s="1"/>
  <c r="S1988" i="105"/>
  <c r="M1988" i="105" s="1"/>
  <c r="S1164" i="105"/>
  <c r="M1164" i="105" s="1"/>
  <c r="S2324" i="105"/>
  <c r="M2324" i="105" s="1"/>
  <c r="S1740" i="105"/>
  <c r="M1740" i="105" s="1"/>
  <c r="S1939" i="105"/>
  <c r="M1939" i="105" s="1"/>
  <c r="S3614" i="105"/>
  <c r="S3248" i="105"/>
  <c r="S2445" i="105"/>
  <c r="S2156" i="105"/>
  <c r="M2156" i="105" s="1"/>
  <c r="S2515" i="105"/>
  <c r="S1514" i="105"/>
  <c r="M1514" i="105" s="1"/>
  <c r="S2320" i="105"/>
  <c r="M2320" i="105" s="1"/>
  <c r="S2268" i="105"/>
  <c r="M2268" i="105" s="1"/>
  <c r="S3648" i="105"/>
  <c r="S1824" i="105"/>
  <c r="M1824" i="105" s="1"/>
  <c r="S1279" i="105"/>
  <c r="M1279" i="105" s="1"/>
  <c r="S2272" i="105"/>
  <c r="M2272" i="105" s="1"/>
  <c r="S3126" i="105"/>
  <c r="S1409" i="105"/>
  <c r="M1409" i="105" s="1"/>
  <c r="S3488" i="105"/>
  <c r="S3516" i="105"/>
  <c r="S3431" i="105"/>
  <c r="S3113" i="105"/>
  <c r="S2114" i="105"/>
  <c r="M2114" i="105" s="1"/>
  <c r="S2637" i="105"/>
  <c r="S3969" i="105"/>
  <c r="S1309" i="105"/>
  <c r="M1309" i="105" s="1"/>
  <c r="S2594" i="105"/>
  <c r="S3524" i="105"/>
  <c r="S3025" i="105"/>
  <c r="S1841" i="105"/>
  <c r="M1841" i="105" s="1"/>
  <c r="S3437" i="105"/>
  <c r="S2395" i="105"/>
  <c r="S3617" i="105"/>
  <c r="S3995" i="105"/>
  <c r="S2961" i="105"/>
  <c r="S3209" i="105"/>
  <c r="S3835" i="105"/>
  <c r="S3018" i="105"/>
  <c r="S2908" i="105"/>
  <c r="S3911" i="105"/>
  <c r="S2072" i="105"/>
  <c r="M2072" i="105" s="1"/>
  <c r="S2190" i="105"/>
  <c r="M2190" i="105" s="1"/>
  <c r="S3419" i="105"/>
  <c r="S3210" i="105"/>
  <c r="S3366" i="105"/>
  <c r="S3978" i="105"/>
  <c r="S2610" i="105"/>
  <c r="S3264" i="105"/>
  <c r="S3438" i="105"/>
  <c r="S2866" i="105"/>
  <c r="S2772" i="105"/>
  <c r="S3188" i="105"/>
  <c r="S2922" i="105"/>
  <c r="S1986" i="105"/>
  <c r="M1986" i="105" s="1"/>
  <c r="S2316" i="105"/>
  <c r="M2316" i="105" s="1"/>
  <c r="S3253" i="105"/>
  <c r="S1356" i="105"/>
  <c r="M1356" i="105" s="1"/>
  <c r="S2539" i="105"/>
  <c r="S3201" i="105"/>
  <c r="S3232" i="105"/>
  <c r="S3336" i="105"/>
  <c r="S3337" i="105"/>
  <c r="S2685" i="105"/>
  <c r="S3675" i="105"/>
  <c r="S3768" i="105"/>
  <c r="S2627" i="105"/>
  <c r="S3556" i="105"/>
  <c r="S1788" i="105"/>
  <c r="M1788" i="105" s="1"/>
  <c r="S2026" i="105"/>
  <c r="M2026" i="105" s="1"/>
  <c r="S1786" i="105"/>
  <c r="M1786" i="105" s="1"/>
  <c r="S2958" i="105"/>
  <c r="S3624" i="105"/>
  <c r="S3629" i="105"/>
  <c r="S3598" i="105"/>
  <c r="S2833" i="105"/>
  <c r="S2609" i="105"/>
  <c r="S2500" i="105"/>
  <c r="S3026" i="105"/>
  <c r="S3719" i="105"/>
  <c r="S3627" i="105"/>
  <c r="S3875" i="105"/>
  <c r="S3078" i="105"/>
  <c r="S1612" i="105"/>
  <c r="M1612" i="105" s="1"/>
  <c r="S2520" i="105"/>
  <c r="S3500" i="105"/>
  <c r="S3291" i="105"/>
  <c r="S3874" i="105"/>
  <c r="S3550" i="105"/>
  <c r="S1561" i="105"/>
  <c r="M1561" i="105" s="1"/>
  <c r="S3637" i="105"/>
  <c r="S2944" i="105"/>
  <c r="S2990" i="105"/>
  <c r="S1769" i="105"/>
  <c r="M1769" i="105" s="1"/>
  <c r="S2762" i="105"/>
  <c r="S1416" i="105"/>
  <c r="M1416" i="105" s="1"/>
  <c r="S3118" i="105"/>
  <c r="S3141" i="105"/>
  <c r="S3564" i="105"/>
  <c r="S2523" i="105"/>
  <c r="S3268" i="105"/>
  <c r="S2386" i="105"/>
  <c r="S3509" i="105"/>
  <c r="S2813" i="105"/>
  <c r="S3000" i="105"/>
  <c r="S3051" i="105"/>
  <c r="S3399" i="105"/>
  <c r="S1133" i="105"/>
  <c r="M1133" i="105" s="1"/>
  <c r="S2714" i="105"/>
  <c r="S2580" i="105"/>
  <c r="S1190" i="105"/>
  <c r="M1190" i="105" s="1"/>
  <c r="S1364" i="105"/>
  <c r="M1364" i="105" s="1"/>
  <c r="S2848" i="105"/>
  <c r="S1454" i="105"/>
  <c r="M1454" i="105" s="1"/>
  <c r="S2151" i="105"/>
  <c r="M2151" i="105" s="1"/>
  <c r="S2628" i="105"/>
  <c r="S2973" i="105"/>
  <c r="S2385" i="105"/>
  <c r="S2593" i="105"/>
  <c r="S2955" i="105"/>
  <c r="S3163" i="105"/>
  <c r="S1761" i="105"/>
  <c r="M1761" i="105" s="1"/>
  <c r="S2161" i="105"/>
  <c r="M2161" i="105" s="1"/>
  <c r="S1194" i="105"/>
  <c r="M1194" i="105" s="1"/>
  <c r="S1266" i="105"/>
  <c r="M1266" i="105" s="1"/>
  <c r="S1947" i="105"/>
  <c r="M1947" i="105" s="1"/>
  <c r="S1423" i="105"/>
  <c r="M1423" i="105" s="1"/>
  <c r="S1945" i="105"/>
  <c r="M1945" i="105" s="1"/>
  <c r="S1208" i="105"/>
  <c r="M1208" i="105" s="1"/>
  <c r="S2488" i="105"/>
  <c r="S2046" i="105"/>
  <c r="M2046" i="105" s="1"/>
  <c r="S2517" i="105"/>
  <c r="S2014" i="105"/>
  <c r="M2014" i="105" s="1"/>
  <c r="S2496" i="105"/>
  <c r="S2028" i="105"/>
  <c r="M2028" i="105" s="1"/>
  <c r="S1717" i="105"/>
  <c r="M1717" i="105" s="1"/>
  <c r="S2616" i="105"/>
  <c r="S2401" i="105"/>
  <c r="S3644" i="105"/>
  <c r="S2470" i="105"/>
  <c r="S2085" i="105"/>
  <c r="M2085" i="105" s="1"/>
  <c r="S2649" i="105"/>
  <c r="S3520" i="105"/>
  <c r="S3752" i="105"/>
  <c r="S1392" i="105"/>
  <c r="M1392" i="105" s="1"/>
  <c r="S1479" i="105"/>
  <c r="M1479" i="105" s="1"/>
  <c r="S1613" i="105"/>
  <c r="M1613" i="105" s="1"/>
  <c r="S1720" i="105"/>
  <c r="M1720" i="105" s="1"/>
  <c r="S2739" i="105"/>
  <c r="S3184" i="105"/>
  <c r="S1377" i="105"/>
  <c r="M1377" i="105" s="1"/>
  <c r="S2734" i="105"/>
  <c r="S3470" i="105"/>
  <c r="S2624" i="105"/>
  <c r="S3962" i="105"/>
  <c r="S1926" i="105"/>
  <c r="M1926" i="105" s="1"/>
  <c r="S1927" i="105"/>
  <c r="M1927" i="105" s="1"/>
  <c r="S1771" i="105"/>
  <c r="M1771" i="105" s="1"/>
  <c r="S3308" i="105"/>
  <c r="S1509" i="105"/>
  <c r="M1509" i="105" s="1"/>
  <c r="S2305" i="105"/>
  <c r="M2305" i="105" s="1"/>
  <c r="S1311" i="105"/>
  <c r="M1311" i="105" s="1"/>
  <c r="S2664" i="105"/>
  <c r="S3133" i="105"/>
  <c r="S3094" i="105"/>
  <c r="S1736" i="105"/>
  <c r="M1736" i="105" s="1"/>
  <c r="S2142" i="105"/>
  <c r="M2142" i="105" s="1"/>
  <c r="S1120" i="105"/>
  <c r="M1120" i="105" s="1"/>
  <c r="S1419" i="105"/>
  <c r="M1419" i="105" s="1"/>
  <c r="S1608" i="105"/>
  <c r="M1608" i="105" s="1"/>
  <c r="S3445" i="105"/>
  <c r="S2486" i="105"/>
  <c r="S2656" i="105"/>
  <c r="S3069" i="105"/>
  <c r="S1414" i="105"/>
  <c r="M1414" i="105" s="1"/>
  <c r="S3947" i="105"/>
  <c r="S1233" i="105"/>
  <c r="M1233" i="105" s="1"/>
  <c r="S2171" i="105"/>
  <c r="M2171" i="105" s="1"/>
  <c r="S3229" i="105"/>
  <c r="S2614" i="105"/>
  <c r="S2143" i="105"/>
  <c r="M2143" i="105" s="1"/>
  <c r="S1308" i="105"/>
  <c r="M1308" i="105" s="1"/>
  <c r="S2948" i="105"/>
  <c r="S1741" i="105"/>
  <c r="M1741" i="105" s="1"/>
  <c r="S1943" i="105"/>
  <c r="M1943" i="105" s="1"/>
  <c r="S2532" i="105"/>
  <c r="S2007" i="105"/>
  <c r="M2007" i="105" s="1"/>
  <c r="S1658" i="105"/>
  <c r="M1658" i="105" s="1"/>
  <c r="S3252" i="105"/>
  <c r="S1482" i="105"/>
  <c r="M1482" i="105" s="1"/>
  <c r="S3896" i="105"/>
  <c r="S3753" i="105"/>
  <c r="S1168" i="105"/>
  <c r="M1168" i="105" s="1"/>
  <c r="S3693" i="105"/>
  <c r="S1351" i="105"/>
  <c r="M1351" i="105" s="1"/>
  <c r="S3354" i="105"/>
  <c r="S1817" i="105"/>
  <c r="M1817" i="105" s="1"/>
  <c r="S3511" i="105"/>
  <c r="S3304" i="105"/>
  <c r="S2711" i="105"/>
  <c r="S2405" i="105"/>
  <c r="S2310" i="105"/>
  <c r="M2310" i="105" s="1"/>
  <c r="S1334" i="105"/>
  <c r="M1334" i="105" s="1"/>
  <c r="S2359" i="105"/>
  <c r="M2359" i="105" s="1"/>
  <c r="S1883" i="105"/>
  <c r="M1883" i="105" s="1"/>
  <c r="S2783" i="105"/>
  <c r="S3176" i="105"/>
  <c r="S1704" i="105"/>
  <c r="M1704" i="105" s="1"/>
  <c r="S1787" i="105"/>
  <c r="M1787" i="105" s="1"/>
  <c r="S3499" i="105"/>
  <c r="S1447" i="105"/>
  <c r="M1447" i="105" s="1"/>
  <c r="S1451" i="105"/>
  <c r="M1451" i="105" s="1"/>
  <c r="S2113" i="105"/>
  <c r="M2113" i="105" s="1"/>
  <c r="S1865" i="105"/>
  <c r="M1865" i="105" s="1"/>
  <c r="S3059" i="105"/>
  <c r="S1185" i="105"/>
  <c r="M1185" i="105" s="1"/>
  <c r="S1127" i="105"/>
  <c r="M1127" i="105" s="1"/>
  <c r="S1486" i="105"/>
  <c r="M1486" i="105" s="1"/>
  <c r="S1711" i="105"/>
  <c r="M1711" i="105" s="1"/>
  <c r="S2352" i="105"/>
  <c r="M2352" i="105" s="1"/>
  <c r="S1230" i="105"/>
  <c r="M1230" i="105" s="1"/>
  <c r="S1635" i="105"/>
  <c r="M1635" i="105" s="1"/>
  <c r="S2946" i="105"/>
  <c r="S1328" i="105"/>
  <c r="M1328" i="105" s="1"/>
  <c r="S1329" i="105"/>
  <c r="M1329" i="105" s="1"/>
  <c r="S2298" i="105"/>
  <c r="M2298" i="105" s="1"/>
  <c r="S1297" i="105"/>
  <c r="M1297" i="105" s="1"/>
  <c r="S2282" i="105"/>
  <c r="M2282" i="105" s="1"/>
  <c r="S1144" i="105"/>
  <c r="M1144" i="105" s="1"/>
  <c r="S2119" i="105"/>
  <c r="M2119" i="105" s="1"/>
  <c r="S1275" i="105"/>
  <c r="M1275" i="105" s="1"/>
  <c r="S1502" i="105"/>
  <c r="M1502" i="105" s="1"/>
  <c r="S1901" i="105"/>
  <c r="M1901" i="105" s="1"/>
  <c r="S2335" i="105"/>
  <c r="M2335" i="105" s="1"/>
  <c r="S2411" i="105"/>
  <c r="S2213" i="105"/>
  <c r="M2213" i="105" s="1"/>
  <c r="S1893" i="105"/>
  <c r="M1893" i="105" s="1"/>
  <c r="S3024" i="105"/>
  <c r="S1827" i="105"/>
  <c r="M1827" i="105" s="1"/>
  <c r="S1625" i="105"/>
  <c r="M1625" i="105" s="1"/>
  <c r="S2044" i="105"/>
  <c r="M2044" i="105" s="1"/>
  <c r="S1836" i="105"/>
  <c r="M1836" i="105" s="1"/>
  <c r="S2729" i="105"/>
  <c r="S3231" i="105"/>
  <c r="S2210" i="105"/>
  <c r="M2210" i="105" s="1"/>
  <c r="S1611" i="105"/>
  <c r="M1611" i="105" s="1"/>
  <c r="S1860" i="105"/>
  <c r="M1860" i="105" s="1"/>
  <c r="S2477" i="105"/>
  <c r="S1330" i="105"/>
  <c r="M1330" i="105" s="1"/>
  <c r="S1657" i="105"/>
  <c r="M1657" i="105" s="1"/>
  <c r="S3329" i="105"/>
  <c r="S2790" i="105"/>
  <c r="S2097" i="105"/>
  <c r="M2097" i="105" s="1"/>
  <c r="S3952" i="105"/>
  <c r="S1338" i="105"/>
  <c r="M1338" i="105" s="1"/>
  <c r="S2214" i="105"/>
  <c r="M2214" i="105" s="1"/>
  <c r="S3622" i="105"/>
  <c r="S3089" i="105"/>
  <c r="S2867" i="105"/>
  <c r="S2109" i="105"/>
  <c r="M2109" i="105" s="1"/>
  <c r="S2983" i="105"/>
  <c r="S3808" i="105"/>
  <c r="S3450" i="105"/>
  <c r="S1732" i="105"/>
  <c r="M1732" i="105" s="1"/>
  <c r="S3707" i="105"/>
  <c r="S2657" i="105"/>
  <c r="S1518" i="105"/>
  <c r="M1518" i="105" s="1"/>
  <c r="S3307" i="105"/>
  <c r="S3178" i="105"/>
  <c r="S2256" i="105"/>
  <c r="M2256" i="105" s="1"/>
  <c r="S1756" i="105"/>
  <c r="M1756" i="105" s="1"/>
  <c r="S2736" i="105"/>
  <c r="S1794" i="105"/>
  <c r="M1794" i="105" s="1"/>
  <c r="S3603" i="105"/>
  <c r="S1145" i="105"/>
  <c r="M1145" i="105" s="1"/>
  <c r="S1160" i="105"/>
  <c r="M1160" i="105" s="1"/>
  <c r="S3427" i="105"/>
  <c r="S3213" i="105"/>
  <c r="S3034" i="105"/>
  <c r="S3234" i="105"/>
  <c r="S2654" i="105"/>
  <c r="S3765" i="105"/>
  <c r="S2928" i="105"/>
  <c r="S3571" i="105"/>
  <c r="S1469" i="105"/>
  <c r="M1469" i="105" s="1"/>
  <c r="S3776" i="105"/>
  <c r="S3060" i="105"/>
  <c r="S3250" i="105"/>
  <c r="S1478" i="105"/>
  <c r="M1478" i="105" s="1"/>
  <c r="S2748" i="105"/>
  <c r="S2771" i="105"/>
  <c r="S2201" i="105"/>
  <c r="M2201" i="105" s="1"/>
  <c r="S3572" i="105"/>
  <c r="S2168" i="105"/>
  <c r="M2168" i="105" s="1"/>
  <c r="S3207" i="105"/>
  <c r="S3842" i="105"/>
  <c r="S3487" i="105"/>
  <c r="S2180" i="105"/>
  <c r="M2180" i="105" s="1"/>
  <c r="S3531" i="105"/>
  <c r="S2420" i="105"/>
  <c r="S3300" i="105"/>
  <c r="S2158" i="105"/>
  <c r="M2158" i="105" s="1"/>
  <c r="S1207" i="105"/>
  <c r="M1207" i="105" s="1"/>
  <c r="S2713" i="105"/>
  <c r="S3452" i="105"/>
  <c r="S3762" i="105"/>
  <c r="S2917" i="105"/>
  <c r="S3335" i="105"/>
  <c r="S2967" i="105"/>
  <c r="S3426" i="105"/>
  <c r="S3476" i="105"/>
  <c r="S1262" i="105"/>
  <c r="M1262" i="105" s="1"/>
  <c r="S2564" i="105"/>
  <c r="S3924" i="105"/>
  <c r="S2994" i="105"/>
  <c r="S3344" i="105"/>
  <c r="S2406" i="105"/>
  <c r="S2823" i="105"/>
  <c r="S3103" i="105"/>
  <c r="S3807" i="105"/>
  <c r="S3647" i="105"/>
  <c r="S3281" i="105"/>
  <c r="S3004" i="105"/>
  <c r="S2542" i="105"/>
  <c r="S3899" i="105"/>
  <c r="S2338" i="105"/>
  <c r="M2338" i="105" s="1"/>
  <c r="S3868" i="105"/>
  <c r="S3758" i="105"/>
  <c r="S2821" i="105"/>
  <c r="S2825" i="105"/>
  <c r="S2870" i="105"/>
  <c r="S3082" i="105"/>
  <c r="S2045" i="105"/>
  <c r="M2045" i="105" s="1"/>
  <c r="S2849" i="105"/>
  <c r="S2898" i="105"/>
  <c r="S1728" i="105"/>
  <c r="M1728" i="105" s="1"/>
  <c r="S3313" i="105"/>
  <c r="S1537" i="105"/>
  <c r="M1537" i="105" s="1"/>
  <c r="S1670" i="105"/>
  <c r="M1670" i="105" s="1"/>
  <c r="S2238" i="105"/>
  <c r="M2238" i="105" s="1"/>
  <c r="S2547" i="105"/>
  <c r="S3737" i="105"/>
  <c r="S2003" i="105"/>
  <c r="M2003" i="105" s="1"/>
  <c r="S3885" i="105"/>
  <c r="S2247" i="105"/>
  <c r="M2247" i="105" s="1"/>
  <c r="S3135" i="105"/>
  <c r="S3458" i="105"/>
  <c r="S2561" i="105"/>
  <c r="S2598" i="105"/>
  <c r="S2323" i="105"/>
  <c r="M2323" i="105" s="1"/>
  <c r="S2409" i="105"/>
  <c r="S2212" i="105"/>
  <c r="M2212" i="105" s="1"/>
  <c r="S3377" i="105"/>
  <c r="S3001" i="105"/>
  <c r="S3011" i="105"/>
  <c r="S3318" i="105"/>
  <c r="S3900" i="105"/>
  <c r="S2189" i="105"/>
  <c r="M2189" i="105" s="1"/>
  <c r="S2568" i="105"/>
  <c r="S3759" i="105"/>
  <c r="S2430" i="105"/>
  <c r="S3653" i="105"/>
  <c r="S3832" i="105"/>
  <c r="S3016" i="105"/>
  <c r="S2366" i="105"/>
  <c r="M2366" i="105" s="1"/>
  <c r="S2105" i="105"/>
  <c r="M2105" i="105" s="1"/>
  <c r="BT138" i="52"/>
  <c r="BT161" i="52"/>
  <c r="BT74" i="52"/>
  <c r="BT255" i="52"/>
  <c r="BT284" i="52"/>
  <c r="BT165" i="52"/>
  <c r="BT247" i="52"/>
  <c r="BT137" i="52"/>
  <c r="BT252" i="52"/>
  <c r="BT221" i="52"/>
  <c r="BT17" i="52"/>
  <c r="BT104" i="52"/>
  <c r="BT226" i="52"/>
  <c r="BT158" i="52"/>
  <c r="BT99" i="52"/>
  <c r="BT77" i="52"/>
  <c r="BT72" i="52"/>
  <c r="BT78" i="52"/>
  <c r="BT44" i="52"/>
  <c r="BT189" i="52"/>
  <c r="BT220" i="52"/>
  <c r="BT280" i="52"/>
  <c r="BT288" i="52"/>
  <c r="BT97" i="52"/>
  <c r="BT282" i="52"/>
  <c r="BT132" i="52"/>
  <c r="BT133" i="52"/>
  <c r="BT7" i="52"/>
  <c r="BT100" i="52"/>
  <c r="BT18" i="52"/>
  <c r="BT11" i="52"/>
  <c r="BT254" i="52"/>
  <c r="BT108" i="52"/>
  <c r="BT73" i="52"/>
  <c r="BT257" i="52"/>
  <c r="BT256" i="52"/>
  <c r="BT249" i="52"/>
  <c r="BT191" i="52"/>
  <c r="BT196" i="52"/>
  <c r="BT194" i="52"/>
  <c r="BT106" i="52"/>
  <c r="BT37" i="52"/>
  <c r="BT136" i="52"/>
  <c r="BT258" i="52"/>
  <c r="BT67" i="52"/>
  <c r="BT222" i="52"/>
  <c r="BT218" i="52"/>
  <c r="BT48" i="52"/>
  <c r="BT129" i="52"/>
  <c r="BT285" i="52"/>
  <c r="BT39" i="52"/>
  <c r="BT76" i="52"/>
  <c r="BT160" i="52"/>
  <c r="BT162" i="52"/>
  <c r="BT71" i="52"/>
  <c r="BT45" i="52"/>
  <c r="BT224" i="52"/>
  <c r="BT40" i="52"/>
  <c r="BT105" i="52"/>
  <c r="BT134" i="52"/>
  <c r="BT41" i="52"/>
  <c r="BT75" i="52"/>
  <c r="BT131" i="52"/>
  <c r="BT223" i="52"/>
  <c r="BT128" i="52"/>
  <c r="BT14" i="52"/>
  <c r="BT281" i="52"/>
  <c r="BT192" i="52"/>
  <c r="BT15" i="52"/>
  <c r="BT277" i="52"/>
  <c r="BT251" i="52"/>
  <c r="BT130" i="52"/>
  <c r="BT12" i="52"/>
  <c r="BT98" i="52"/>
  <c r="BT38" i="52"/>
  <c r="BT163" i="52"/>
  <c r="BT193" i="52"/>
  <c r="BT227" i="52"/>
  <c r="BT278" i="52"/>
  <c r="BT68" i="52"/>
  <c r="BT219" i="52"/>
  <c r="BT217" i="52"/>
  <c r="BT198" i="52"/>
  <c r="BT250" i="52"/>
  <c r="BT166" i="52"/>
  <c r="BT47" i="52"/>
  <c r="BT16" i="52"/>
  <c r="BT42" i="52"/>
  <c r="BT197" i="52"/>
  <c r="BT279" i="52"/>
  <c r="BT101" i="52"/>
  <c r="BT69" i="52"/>
  <c r="BT190" i="52"/>
  <c r="BT159" i="52"/>
  <c r="BT13" i="52"/>
  <c r="BT187" i="52"/>
  <c r="BT188" i="52"/>
  <c r="BT225" i="52"/>
  <c r="BT127" i="52"/>
  <c r="BT102" i="52"/>
  <c r="BT195" i="52"/>
  <c r="BT46" i="52"/>
  <c r="BT253" i="52"/>
  <c r="BT10" i="52"/>
  <c r="BT43" i="52"/>
  <c r="BT107" i="52"/>
  <c r="BT164" i="52"/>
  <c r="BT103" i="52"/>
  <c r="BT9" i="52"/>
  <c r="BT167" i="52"/>
  <c r="BT168" i="52"/>
  <c r="BT286" i="52"/>
  <c r="BT228" i="52"/>
  <c r="BT70" i="52"/>
  <c r="BT8" i="52"/>
  <c r="BT287" i="52"/>
  <c r="BT248" i="52"/>
  <c r="BT157" i="52"/>
  <c r="BT135" i="52"/>
  <c r="BT283" i="52"/>
  <c r="O978" i="78"/>
  <c r="O1002" i="78"/>
  <c r="O993" i="105"/>
  <c r="O990" i="78"/>
  <c r="V49" i="52"/>
  <c r="BB50" i="52"/>
  <c r="O73" i="105"/>
  <c r="N269" i="59"/>
  <c r="M349" i="105"/>
  <c r="O537" i="78"/>
  <c r="AA121" i="105"/>
  <c r="N121" i="105" s="1"/>
  <c r="O121" i="105" s="1"/>
  <c r="AL37" i="53"/>
  <c r="F57" i="59"/>
  <c r="AF70" i="58"/>
  <c r="AN217" i="57"/>
  <c r="O217" i="57" s="1"/>
  <c r="AA332" i="105"/>
  <c r="N332" i="105" s="1"/>
  <c r="O332" i="105" s="1"/>
  <c r="AA14" i="105"/>
  <c r="N14" i="105" s="1"/>
  <c r="O14" i="105" s="1"/>
  <c r="AA18" i="105"/>
  <c r="N18" i="105" s="1"/>
  <c r="O18" i="105" s="1"/>
  <c r="O18" i="78"/>
  <c r="AA41" i="105"/>
  <c r="N41" i="105" s="1"/>
  <c r="O41" i="105" s="1"/>
  <c r="O41" i="78"/>
  <c r="AA24" i="105"/>
  <c r="N24" i="105" s="1"/>
  <c r="O24" i="105" s="1"/>
  <c r="O24" i="78"/>
  <c r="AA10" i="105"/>
  <c r="N10" i="105" s="1"/>
  <c r="O10" i="105" s="1"/>
  <c r="O10" i="78"/>
  <c r="AA28" i="105"/>
  <c r="N28" i="105" s="1"/>
  <c r="O28" i="105" s="1"/>
  <c r="O28" i="78"/>
  <c r="AA48" i="105"/>
  <c r="N48" i="105" s="1"/>
  <c r="O48" i="105" s="1"/>
  <c r="O48" i="78"/>
  <c r="AA46" i="105"/>
  <c r="N46" i="105" s="1"/>
  <c r="O46" i="105" s="1"/>
  <c r="O46" i="78"/>
  <c r="AA47" i="105"/>
  <c r="N47" i="105" s="1"/>
  <c r="O47" i="105" s="1"/>
  <c r="O47" i="78"/>
  <c r="AA939" i="105"/>
  <c r="AA916" i="105"/>
  <c r="N916" i="105" s="1"/>
  <c r="O916" i="105" s="1"/>
  <c r="AA328" i="105"/>
  <c r="N328" i="105" s="1"/>
  <c r="O328" i="105" s="1"/>
  <c r="AA762" i="105"/>
  <c r="N762" i="105" s="1"/>
  <c r="O762" i="105" s="1"/>
  <c r="O844" i="78"/>
  <c r="AA799" i="105"/>
  <c r="N799" i="105" s="1"/>
  <c r="O799" i="105" s="1"/>
  <c r="O445" i="78"/>
  <c r="O505" i="78"/>
  <c r="AA564" i="105"/>
  <c r="N564" i="105" s="1"/>
  <c r="O564" i="105" s="1"/>
  <c r="AA958" i="105"/>
  <c r="N958" i="105" s="1"/>
  <c r="O958" i="105" s="1"/>
  <c r="P175" i="52"/>
  <c r="AN260" i="59"/>
  <c r="O260" i="59" s="1"/>
  <c r="F295" i="53"/>
  <c r="N119" i="55"/>
  <c r="AA908" i="105"/>
  <c r="N908" i="105" s="1"/>
  <c r="O908" i="105" s="1"/>
  <c r="AA252" i="105"/>
  <c r="N252" i="105" s="1"/>
  <c r="O252" i="105" s="1"/>
  <c r="AA522" i="105"/>
  <c r="N522" i="105" s="1"/>
  <c r="O522" i="105" s="1"/>
  <c r="AA225" i="105"/>
  <c r="N225" i="105" s="1"/>
  <c r="O225" i="105" s="1"/>
  <c r="AA440" i="105"/>
  <c r="N440" i="105" s="1"/>
  <c r="O440" i="105" s="1"/>
  <c r="AA839" i="105"/>
  <c r="N839" i="105" s="1"/>
  <c r="O839" i="105" s="1"/>
  <c r="O266" i="78"/>
  <c r="AA458" i="105"/>
  <c r="N458" i="105" s="1"/>
  <c r="O458" i="105" s="1"/>
  <c r="AA530" i="105"/>
  <c r="N530" i="105" s="1"/>
  <c r="O530" i="105" s="1"/>
  <c r="AA159" i="105"/>
  <c r="N159" i="105" s="1"/>
  <c r="O159" i="105" s="1"/>
  <c r="M600" i="105"/>
  <c r="AA199" i="105"/>
  <c r="N199" i="105" s="1"/>
  <c r="O199" i="105" s="1"/>
  <c r="AA903" i="105"/>
  <c r="N903" i="105" s="1"/>
  <c r="O903" i="105" s="1"/>
  <c r="AA907" i="105"/>
  <c r="N907" i="105" s="1"/>
  <c r="O907" i="105" s="1"/>
  <c r="AA640" i="105"/>
  <c r="N640" i="105" s="1"/>
  <c r="O640" i="105" s="1"/>
  <c r="AA973" i="105"/>
  <c r="AA173" i="105"/>
  <c r="AA981" i="105"/>
  <c r="N981" i="105" s="1"/>
  <c r="O981" i="105" s="1"/>
  <c r="AA359" i="105"/>
  <c r="N359" i="105" s="1"/>
  <c r="O359" i="105" s="1"/>
  <c r="AA439" i="105"/>
  <c r="N439" i="105" s="1"/>
  <c r="O439" i="105" s="1"/>
  <c r="AA464" i="105"/>
  <c r="N464" i="105" s="1"/>
  <c r="O464" i="105" s="1"/>
  <c r="AA980" i="105"/>
  <c r="N980" i="105" s="1"/>
  <c r="O980" i="105" s="1"/>
  <c r="AA748" i="105"/>
  <c r="N748" i="105" s="1"/>
  <c r="O748" i="105" s="1"/>
  <c r="AA480" i="105"/>
  <c r="N480" i="105" s="1"/>
  <c r="O480" i="105" s="1"/>
  <c r="AA614" i="105"/>
  <c r="N614" i="105" s="1"/>
  <c r="O614" i="105" s="1"/>
  <c r="AA1008" i="105"/>
  <c r="N1008" i="105" s="1"/>
  <c r="O1008" i="105" s="1"/>
  <c r="AA399" i="105"/>
  <c r="N399" i="105" s="1"/>
  <c r="O399" i="105" s="1"/>
  <c r="O890" i="78"/>
  <c r="AA1004" i="105"/>
  <c r="N1004" i="105" s="1"/>
  <c r="O1004" i="105" s="1"/>
  <c r="AA568" i="105"/>
  <c r="N568" i="105" s="1"/>
  <c r="O568" i="105" s="1"/>
  <c r="AA512" i="105"/>
  <c r="N512" i="105" s="1"/>
  <c r="O512" i="105" s="1"/>
  <c r="AA192" i="105"/>
  <c r="N192" i="105" s="1"/>
  <c r="O192" i="105" s="1"/>
  <c r="AA148" i="105"/>
  <c r="N148" i="105" s="1"/>
  <c r="O148" i="105" s="1"/>
  <c r="AA680" i="105"/>
  <c r="N680" i="105" s="1"/>
  <c r="O680" i="105" s="1"/>
  <c r="AA182" i="105"/>
  <c r="N182" i="105" s="1"/>
  <c r="O182" i="105" s="1"/>
  <c r="AA909" i="105"/>
  <c r="O696" i="78"/>
  <c r="AA513" i="105"/>
  <c r="N513" i="105" s="1"/>
  <c r="O513" i="105" s="1"/>
  <c r="AA556" i="105"/>
  <c r="N556" i="105" s="1"/>
  <c r="O556" i="105" s="1"/>
  <c r="AA469" i="105"/>
  <c r="AA689" i="105"/>
  <c r="N689" i="105" s="1"/>
  <c r="O689" i="105" s="1"/>
  <c r="AA842" i="105"/>
  <c r="N842" i="105" s="1"/>
  <c r="O842" i="105" s="1"/>
  <c r="M737" i="105"/>
  <c r="AA791" i="105"/>
  <c r="N791" i="105" s="1"/>
  <c r="O791" i="105" s="1"/>
  <c r="AA737" i="105"/>
  <c r="N737" i="105" s="1"/>
  <c r="O737" i="105" s="1"/>
  <c r="AA747" i="105"/>
  <c r="AA139" i="105"/>
  <c r="AA364" i="105"/>
  <c r="N364" i="105" s="1"/>
  <c r="O364" i="105" s="1"/>
  <c r="AA124" i="105"/>
  <c r="N124" i="105" s="1"/>
  <c r="O124" i="105" s="1"/>
  <c r="O988" i="78"/>
  <c r="AA988" i="105"/>
  <c r="N988" i="105" s="1"/>
  <c r="O988" i="105" s="1"/>
  <c r="O372" i="78"/>
  <c r="AA372" i="105"/>
  <c r="N372" i="105" s="1"/>
  <c r="O372" i="105" s="1"/>
  <c r="O298" i="78"/>
  <c r="O906" i="78"/>
  <c r="AA394" i="105"/>
  <c r="N394" i="105" s="1"/>
  <c r="O394" i="105" s="1"/>
  <c r="AA778" i="105"/>
  <c r="N778" i="105" s="1"/>
  <c r="O778" i="105" s="1"/>
  <c r="O435" i="78"/>
  <c r="AA435" i="105"/>
  <c r="O966" i="78"/>
  <c r="AA966" i="105"/>
  <c r="N966" i="105" s="1"/>
  <c r="O966" i="105" s="1"/>
  <c r="AA429" i="105"/>
  <c r="AA624" i="105"/>
  <c r="N624" i="105" s="1"/>
  <c r="O624" i="105" s="1"/>
  <c r="AA573" i="105"/>
  <c r="O260" i="78"/>
  <c r="AA260" i="105"/>
  <c r="N260" i="105" s="1"/>
  <c r="O260" i="105" s="1"/>
  <c r="O408" i="78"/>
  <c r="AA408" i="105"/>
  <c r="N408" i="105" s="1"/>
  <c r="O408" i="105" s="1"/>
  <c r="D28" i="52"/>
  <c r="H145" i="52"/>
  <c r="O187" i="78"/>
  <c r="AA187" i="105"/>
  <c r="O381" i="78"/>
  <c r="AA381" i="105"/>
  <c r="O861" i="78"/>
  <c r="AA861" i="105"/>
  <c r="O605" i="78"/>
  <c r="AA605" i="105"/>
  <c r="O744" i="78"/>
  <c r="AA744" i="105"/>
  <c r="N744" i="105" s="1"/>
  <c r="O744" i="105" s="1"/>
  <c r="O832" i="78"/>
  <c r="AA832" i="105"/>
  <c r="N832" i="105" s="1"/>
  <c r="O832" i="105" s="1"/>
  <c r="O740" i="78"/>
  <c r="AA740" i="105"/>
  <c r="N740" i="105" s="1"/>
  <c r="O740" i="105" s="1"/>
  <c r="O153" i="78"/>
  <c r="AA153" i="105"/>
  <c r="N153" i="105" s="1"/>
  <c r="O153" i="105" s="1"/>
  <c r="O895" i="78"/>
  <c r="AA895" i="105"/>
  <c r="N895" i="105" s="1"/>
  <c r="O545" i="78"/>
  <c r="AA545" i="105"/>
  <c r="N545" i="105" s="1"/>
  <c r="O545" i="105" s="1"/>
  <c r="O184" i="78"/>
  <c r="AA184" i="105"/>
  <c r="N184" i="105" s="1"/>
  <c r="O184" i="105" s="1"/>
  <c r="O528" i="78"/>
  <c r="AA528" i="105"/>
  <c r="N528" i="105" s="1"/>
  <c r="O528" i="105" s="1"/>
  <c r="O629" i="78"/>
  <c r="AA629" i="105"/>
  <c r="O546" i="78"/>
  <c r="AA546" i="105"/>
  <c r="N546" i="105" s="1"/>
  <c r="O546" i="105" s="1"/>
  <c r="O517" i="78"/>
  <c r="AA517" i="105"/>
  <c r="O881" i="78"/>
  <c r="AA881" i="105"/>
  <c r="N881" i="105" s="1"/>
  <c r="O881" i="105" s="1"/>
  <c r="O635" i="78"/>
  <c r="AA635" i="105"/>
  <c r="O877" i="78"/>
  <c r="AA877" i="105"/>
  <c r="O712" i="78"/>
  <c r="AA712" i="105"/>
  <c r="N712" i="105" s="1"/>
  <c r="O712" i="105" s="1"/>
  <c r="O181" i="78"/>
  <c r="AA181" i="105"/>
  <c r="O236" i="78"/>
  <c r="AA236" i="105"/>
  <c r="N236" i="105" s="1"/>
  <c r="O236" i="105" s="1"/>
  <c r="O628" i="78"/>
  <c r="AA628" i="105"/>
  <c r="N628" i="105" s="1"/>
  <c r="O628" i="105" s="1"/>
  <c r="O208" i="78"/>
  <c r="AA208" i="105"/>
  <c r="N208" i="105" s="1"/>
  <c r="O208" i="105" s="1"/>
  <c r="O801" i="78"/>
  <c r="AA801" i="105"/>
  <c r="N801" i="105" s="1"/>
  <c r="O801" i="105" s="1"/>
  <c r="O156" i="78"/>
  <c r="AA156" i="105"/>
  <c r="N156" i="105" s="1"/>
  <c r="O156" i="105" s="1"/>
  <c r="O128" i="78"/>
  <c r="AA128" i="105"/>
  <c r="N128" i="105" s="1"/>
  <c r="O128" i="105" s="1"/>
  <c r="O604" i="78"/>
  <c r="AA604" i="105"/>
  <c r="N604" i="105" s="1"/>
  <c r="O604" i="105" s="1"/>
  <c r="O979" i="78"/>
  <c r="AA979" i="105"/>
  <c r="N979" i="105" s="1"/>
  <c r="O979" i="105" s="1"/>
  <c r="AA396" i="105"/>
  <c r="N396" i="105" s="1"/>
  <c r="O396" i="105" s="1"/>
  <c r="AA529" i="105"/>
  <c r="N529" i="105" s="1"/>
  <c r="O529" i="105" s="1"/>
  <c r="AA405" i="105"/>
  <c r="N405" i="105" s="1"/>
  <c r="O405" i="105" s="1"/>
  <c r="O447" i="78"/>
  <c r="AA447" i="105"/>
  <c r="N447" i="105" s="1"/>
  <c r="O447" i="105" s="1"/>
  <c r="AA275" i="105"/>
  <c r="N275" i="105" s="1"/>
  <c r="O275" i="105" s="1"/>
  <c r="O510" i="78"/>
  <c r="O697" i="78"/>
  <c r="AA663" i="105"/>
  <c r="N663" i="105" s="1"/>
  <c r="O663" i="105" s="1"/>
  <c r="AA319" i="105"/>
  <c r="N319" i="105" s="1"/>
  <c r="O319" i="105" s="1"/>
  <c r="AA460" i="105"/>
  <c r="N460" i="105" s="1"/>
  <c r="O460" i="105" s="1"/>
  <c r="O467" i="78"/>
  <c r="AA467" i="105"/>
  <c r="O887" i="78"/>
  <c r="AA887" i="105"/>
  <c r="N887" i="105" s="1"/>
  <c r="O386" i="78"/>
  <c r="AA386" i="105"/>
  <c r="N386" i="105" s="1"/>
  <c r="O386" i="105" s="1"/>
  <c r="O879" i="78"/>
  <c r="AA879" i="105"/>
  <c r="N879" i="105" s="1"/>
  <c r="O879" i="105" s="1"/>
  <c r="O127" i="78"/>
  <c r="AA127" i="105"/>
  <c r="N127" i="105" s="1"/>
  <c r="O127" i="105" s="1"/>
  <c r="O724" i="78"/>
  <c r="AA724" i="105"/>
  <c r="N724" i="105" s="1"/>
  <c r="O724" i="105" s="1"/>
  <c r="AA710" i="105"/>
  <c r="N710" i="105" s="1"/>
  <c r="O710" i="105" s="1"/>
  <c r="O710" i="78"/>
  <c r="AA657" i="105"/>
  <c r="N657" i="105" s="1"/>
  <c r="O657" i="105" s="1"/>
  <c r="AA189" i="105"/>
  <c r="AA705" i="105"/>
  <c r="N705" i="105" s="1"/>
  <c r="O705" i="105" s="1"/>
  <c r="AA338" i="105"/>
  <c r="N338" i="105" s="1"/>
  <c r="O338" i="105" s="1"/>
  <c r="AA190" i="105"/>
  <c r="N190" i="105" s="1"/>
  <c r="O190" i="105" s="1"/>
  <c r="AA717" i="105"/>
  <c r="AA268" i="105"/>
  <c r="N268" i="105" s="1"/>
  <c r="O268" i="105" s="1"/>
  <c r="O787" i="78"/>
  <c r="AA787" i="105"/>
  <c r="O683" i="78"/>
  <c r="AA683" i="105"/>
  <c r="O1014" i="78"/>
  <c r="AA1014" i="105"/>
  <c r="N1014" i="105" s="1"/>
  <c r="O357" i="78"/>
  <c r="AA357" i="105"/>
  <c r="O694" i="78"/>
  <c r="AA694" i="105"/>
  <c r="N694" i="105" s="1"/>
  <c r="O694" i="105" s="1"/>
  <c r="O233" i="78"/>
  <c r="AA233" i="105"/>
  <c r="N233" i="105" s="1"/>
  <c r="O233" i="105" s="1"/>
  <c r="O816" i="78"/>
  <c r="AA816" i="105"/>
  <c r="N816" i="105" s="1"/>
  <c r="O816" i="105" s="1"/>
  <c r="O583" i="78"/>
  <c r="AA583" i="105"/>
  <c r="N583" i="105" s="1"/>
  <c r="O583" i="105" s="1"/>
  <c r="O934" i="78"/>
  <c r="AA934" i="105"/>
  <c r="N934" i="105" s="1"/>
  <c r="O934" i="105" s="1"/>
  <c r="AA279" i="105"/>
  <c r="N279" i="105" s="1"/>
  <c r="O279" i="105" s="1"/>
  <c r="O569" i="78"/>
  <c r="AA569" i="105"/>
  <c r="N569" i="105" s="1"/>
  <c r="O569" i="105" s="1"/>
  <c r="O496" i="78"/>
  <c r="AA496" i="105"/>
  <c r="N496" i="105" s="1"/>
  <c r="O496" i="105" s="1"/>
  <c r="O654" i="78"/>
  <c r="AA654" i="105"/>
  <c r="N654" i="105" s="1"/>
  <c r="O654" i="105" s="1"/>
  <c r="O427" i="78"/>
  <c r="AA427" i="105"/>
  <c r="O783" i="78"/>
  <c r="AA783" i="105"/>
  <c r="N783" i="105" s="1"/>
  <c r="O783" i="105" s="1"/>
  <c r="O555" i="78"/>
  <c r="AA555" i="105"/>
  <c r="N555" i="105" s="1"/>
  <c r="O555" i="105" s="1"/>
  <c r="O673" i="78"/>
  <c r="AA673" i="105"/>
  <c r="N673" i="105" s="1"/>
  <c r="O673" i="105" s="1"/>
  <c r="O251" i="78"/>
  <c r="AA251" i="105"/>
  <c r="O479" i="78"/>
  <c r="AA479" i="105"/>
  <c r="N479" i="105" s="1"/>
  <c r="O479" i="105" s="1"/>
  <c r="O837" i="78"/>
  <c r="AA837" i="105"/>
  <c r="N837" i="105" s="1"/>
  <c r="O837" i="105" s="1"/>
  <c r="O175" i="78"/>
  <c r="AA175" i="105"/>
  <c r="N175" i="105" s="1"/>
  <c r="O175" i="105" s="1"/>
  <c r="O597" i="78"/>
  <c r="AA597" i="105"/>
  <c r="N597" i="105" s="1"/>
  <c r="O597" i="105" s="1"/>
  <c r="O913" i="78"/>
  <c r="AA913" i="105"/>
  <c r="N913" i="105" s="1"/>
  <c r="O913" i="105" s="1"/>
  <c r="O661" i="78"/>
  <c r="AA661" i="105"/>
  <c r="O734" i="78"/>
  <c r="AA734" i="105"/>
  <c r="N734" i="105" s="1"/>
  <c r="O734" i="105" s="1"/>
  <c r="O804" i="78"/>
  <c r="AA804" i="105"/>
  <c r="N804" i="105" s="1"/>
  <c r="O804" i="105" s="1"/>
  <c r="O221" i="78"/>
  <c r="AA221" i="105"/>
  <c r="O365" i="78"/>
  <c r="AA365" i="105"/>
  <c r="O1011" i="78"/>
  <c r="AA1011" i="105"/>
  <c r="O623" i="78"/>
  <c r="AA623" i="105"/>
  <c r="N623" i="105" s="1"/>
  <c r="O623" i="105" s="1"/>
  <c r="O729" i="78"/>
  <c r="AA729" i="105"/>
  <c r="N729" i="105" s="1"/>
  <c r="O729" i="105" s="1"/>
  <c r="O766" i="78"/>
  <c r="AA766" i="105"/>
  <c r="N766" i="105" s="1"/>
  <c r="O766" i="105" s="1"/>
  <c r="O948" i="78"/>
  <c r="AA948" i="105"/>
  <c r="N948" i="105" s="1"/>
  <c r="O948" i="105" s="1"/>
  <c r="O149" i="78"/>
  <c r="AA149" i="105"/>
  <c r="N149" i="105" s="1"/>
  <c r="O149" i="105" s="1"/>
  <c r="O340" i="78"/>
  <c r="AA340" i="105"/>
  <c r="N340" i="105" s="1"/>
  <c r="O340" i="105" s="1"/>
  <c r="O739" i="78"/>
  <c r="AA739" i="105"/>
  <c r="O333" i="78"/>
  <c r="AA333" i="105"/>
  <c r="O863" i="78"/>
  <c r="AA863" i="105"/>
  <c r="N863" i="105" s="1"/>
  <c r="O863" i="105" s="1"/>
  <c r="O825" i="78"/>
  <c r="AA825" i="105"/>
  <c r="N825" i="105" s="1"/>
  <c r="O825" i="105" s="1"/>
  <c r="O612" i="78"/>
  <c r="AA612" i="105"/>
  <c r="N612" i="105" s="1"/>
  <c r="O612" i="105" s="1"/>
  <c r="O788" i="78"/>
  <c r="AA788" i="105"/>
  <c r="N788" i="105" s="1"/>
  <c r="O788" i="105" s="1"/>
  <c r="D57" i="52"/>
  <c r="M735" i="105"/>
  <c r="AA389" i="105"/>
  <c r="N389" i="105" s="1"/>
  <c r="O389" i="105" s="1"/>
  <c r="M592" i="105"/>
  <c r="M534" i="105"/>
  <c r="AA214" i="105"/>
  <c r="N214" i="105" s="1"/>
  <c r="O214" i="105" s="1"/>
  <c r="AA789" i="105"/>
  <c r="AA725" i="105"/>
  <c r="N725" i="105" s="1"/>
  <c r="O725" i="105" s="1"/>
  <c r="AA1007" i="105"/>
  <c r="N1007" i="105" s="1"/>
  <c r="O1007" i="105" s="1"/>
  <c r="AA178" i="105"/>
  <c r="N178" i="105" s="1"/>
  <c r="O178" i="105" s="1"/>
  <c r="AA331" i="105"/>
  <c r="N331" i="105" s="1"/>
  <c r="O331" i="105" s="1"/>
  <c r="AA817" i="105"/>
  <c r="N817" i="105" s="1"/>
  <c r="O817" i="105" s="1"/>
  <c r="AA152" i="105"/>
  <c r="N152" i="105" s="1"/>
  <c r="O152" i="105" s="1"/>
  <c r="AA202" i="105"/>
  <c r="N202" i="105" s="1"/>
  <c r="O202" i="105" s="1"/>
  <c r="AA898" i="105"/>
  <c r="N898" i="105" s="1"/>
  <c r="O898" i="105" s="1"/>
  <c r="O730" i="78"/>
  <c r="AA511" i="105"/>
  <c r="N511" i="105" s="1"/>
  <c r="O511" i="105" s="1"/>
  <c r="AA848" i="105"/>
  <c r="N848" i="105" s="1"/>
  <c r="O848" i="105" s="1"/>
  <c r="AA670" i="105"/>
  <c r="N670" i="105" s="1"/>
  <c r="O670" i="105" s="1"/>
  <c r="AA287" i="105"/>
  <c r="N287" i="105" s="1"/>
  <c r="O287" i="105" s="1"/>
  <c r="AA779" i="105"/>
  <c r="N779" i="105" s="1"/>
  <c r="AA558" i="105"/>
  <c r="N558" i="105" s="1"/>
  <c r="O558" i="105" s="1"/>
  <c r="AA586" i="105"/>
  <c r="N586" i="105" s="1"/>
  <c r="O586" i="105" s="1"/>
  <c r="O896" i="78"/>
  <c r="AA986" i="105"/>
  <c r="N986" i="105" s="1"/>
  <c r="O986" i="105" s="1"/>
  <c r="AA198" i="105"/>
  <c r="N198" i="105" s="1"/>
  <c r="O198" i="105" s="1"/>
  <c r="AA856" i="105"/>
  <c r="N856" i="105" s="1"/>
  <c r="O856" i="105" s="1"/>
  <c r="AA129" i="105"/>
  <c r="N129" i="105" s="1"/>
  <c r="O129" i="105" s="1"/>
  <c r="O900" i="78"/>
  <c r="AA346" i="105"/>
  <c r="N346" i="105" s="1"/>
  <c r="O346" i="105" s="1"/>
  <c r="AA884" i="105"/>
  <c r="N884" i="105" s="1"/>
  <c r="O884" i="105" s="1"/>
  <c r="AA506" i="105"/>
  <c r="N506" i="105" s="1"/>
  <c r="O506" i="105" s="1"/>
  <c r="AA494" i="105"/>
  <c r="N494" i="105" s="1"/>
  <c r="O494" i="105" s="1"/>
  <c r="AA607" i="105"/>
  <c r="N607" i="105" s="1"/>
  <c r="O607" i="105" s="1"/>
  <c r="AA709" i="105"/>
  <c r="AA106" i="105"/>
  <c r="N106" i="105" s="1"/>
  <c r="O106" i="105" s="1"/>
  <c r="AA515" i="105"/>
  <c r="AA819" i="105"/>
  <c r="N819" i="105" s="1"/>
  <c r="O819" i="105" s="1"/>
  <c r="AA415" i="105"/>
  <c r="N415" i="105" s="1"/>
  <c r="O415" i="105" s="1"/>
  <c r="AA749" i="105"/>
  <c r="AA773" i="105"/>
  <c r="N773" i="105" s="1"/>
  <c r="O773" i="105" s="1"/>
  <c r="AA468" i="105"/>
  <c r="N468" i="105" s="1"/>
  <c r="O468" i="105" s="1"/>
  <c r="AA356" i="105"/>
  <c r="N356" i="105" s="1"/>
  <c r="O356" i="105" s="1"/>
  <c r="AA742" i="105"/>
  <c r="N742" i="105" s="1"/>
  <c r="O742" i="105" s="1"/>
  <c r="AA363" i="105"/>
  <c r="AA269" i="105"/>
  <c r="AA1010" i="105"/>
  <c r="N1010" i="105" s="1"/>
  <c r="O1010" i="105" s="1"/>
  <c r="AA520" i="105"/>
  <c r="N520" i="105" s="1"/>
  <c r="O520" i="105" s="1"/>
  <c r="AA560" i="105"/>
  <c r="N560" i="105" s="1"/>
  <c r="O560" i="105" s="1"/>
  <c r="AA474" i="105"/>
  <c r="N474" i="105" s="1"/>
  <c r="O474" i="105" s="1"/>
  <c r="AA521" i="105"/>
  <c r="N521" i="105" s="1"/>
  <c r="O521" i="105" s="1"/>
  <c r="AA188" i="105"/>
  <c r="N188" i="105" s="1"/>
  <c r="O188" i="105" s="1"/>
  <c r="AA926" i="105"/>
  <c r="N926" i="105" s="1"/>
  <c r="O926" i="105" s="1"/>
  <c r="AA997" i="105"/>
  <c r="N997" i="105" s="1"/>
  <c r="O997" i="105" s="1"/>
  <c r="AA417" i="105"/>
  <c r="N417" i="105" s="1"/>
  <c r="O417" i="105" s="1"/>
  <c r="AA893" i="105"/>
  <c r="D27" i="52"/>
  <c r="AA826" i="105"/>
  <c r="N826" i="105" s="1"/>
  <c r="O826" i="105" s="1"/>
  <c r="AA676" i="105"/>
  <c r="N676" i="105" s="1"/>
  <c r="O676" i="105" s="1"/>
  <c r="AA841" i="105"/>
  <c r="N841" i="105" s="1"/>
  <c r="O841" i="105" s="1"/>
  <c r="AA119" i="105"/>
  <c r="N119" i="105" s="1"/>
  <c r="O119" i="105" s="1"/>
  <c r="AA1015" i="105"/>
  <c r="N1015" i="105" s="1"/>
  <c r="O1015" i="105" s="1"/>
  <c r="AA828" i="105"/>
  <c r="N828" i="105" s="1"/>
  <c r="O828" i="105" s="1"/>
  <c r="AA382" i="105"/>
  <c r="N382" i="105" s="1"/>
  <c r="O382" i="105" s="1"/>
  <c r="AA248" i="105"/>
  <c r="N248" i="105" s="1"/>
  <c r="O248" i="105" s="1"/>
  <c r="AA437" i="105"/>
  <c r="N437" i="105" s="1"/>
  <c r="O437" i="105" s="1"/>
  <c r="AA376" i="105"/>
  <c r="N376" i="105" s="1"/>
  <c r="O376" i="105" s="1"/>
  <c r="AA919" i="105"/>
  <c r="N919" i="105" s="1"/>
  <c r="O919" i="105" s="1"/>
  <c r="AA1017" i="105"/>
  <c r="N1017" i="105" s="1"/>
  <c r="O1017" i="105" s="1"/>
  <c r="AA978" i="105"/>
  <c r="N978" i="105" s="1"/>
  <c r="O978" i="105" s="1"/>
  <c r="AA454" i="105"/>
  <c r="N454" i="105" s="1"/>
  <c r="O454" i="105" s="1"/>
  <c r="AA314" i="105"/>
  <c r="N314" i="105" s="1"/>
  <c r="O314" i="105" s="1"/>
  <c r="D237" i="52"/>
  <c r="P267" i="52"/>
  <c r="AA374" i="105"/>
  <c r="N374" i="105" s="1"/>
  <c r="O374" i="105" s="1"/>
  <c r="AA587" i="105"/>
  <c r="AA432" i="105"/>
  <c r="N432" i="105" s="1"/>
  <c r="O432" i="105" s="1"/>
  <c r="L146" i="52"/>
  <c r="O764" i="78"/>
  <c r="O802" i="78"/>
  <c r="O690" i="78"/>
  <c r="AA514" i="105"/>
  <c r="N514" i="105" s="1"/>
  <c r="O514" i="105" s="1"/>
  <c r="O470" i="78"/>
  <c r="AA931" i="105"/>
  <c r="AA534" i="105"/>
  <c r="N534" i="105" s="1"/>
  <c r="O534" i="105" s="1"/>
  <c r="AA868" i="105"/>
  <c r="N868" i="105" s="1"/>
  <c r="O868" i="105" s="1"/>
  <c r="AA946" i="105"/>
  <c r="N946" i="105" s="1"/>
  <c r="O946" i="105" s="1"/>
  <c r="AA658" i="105"/>
  <c r="N658" i="105" s="1"/>
  <c r="O658" i="105" s="1"/>
  <c r="AA442" i="105"/>
  <c r="N442" i="105" s="1"/>
  <c r="O442" i="105" s="1"/>
  <c r="M276" i="105"/>
  <c r="AA393" i="105"/>
  <c r="N393" i="105" s="1"/>
  <c r="O393" i="105" s="1"/>
  <c r="D297" i="52"/>
  <c r="AA665" i="105"/>
  <c r="N665" i="105" s="1"/>
  <c r="O665" i="105" s="1"/>
  <c r="AA533" i="105"/>
  <c r="N533" i="105" s="1"/>
  <c r="O533" i="105" s="1"/>
  <c r="AA836" i="105"/>
  <c r="N836" i="105" s="1"/>
  <c r="O836" i="105" s="1"/>
  <c r="AA304" i="105"/>
  <c r="N304" i="105" s="1"/>
  <c r="O304" i="105" s="1"/>
  <c r="AA599" i="105"/>
  <c r="N599" i="105" s="1"/>
  <c r="O599" i="105" s="1"/>
  <c r="AA769" i="105"/>
  <c r="N769" i="105" s="1"/>
  <c r="O769" i="105" s="1"/>
  <c r="AA213" i="105"/>
  <c r="N213" i="105" s="1"/>
  <c r="O213" i="105" s="1"/>
  <c r="AA146" i="105"/>
  <c r="N146" i="105" s="1"/>
  <c r="O146" i="105" s="1"/>
  <c r="AA666" i="105"/>
  <c r="N666" i="105" s="1"/>
  <c r="O666" i="105" s="1"/>
  <c r="AA707" i="105"/>
  <c r="AA785" i="105"/>
  <c r="N785" i="105" s="1"/>
  <c r="O785" i="105" s="1"/>
  <c r="D147" i="52"/>
  <c r="AA452" i="105"/>
  <c r="N452" i="105" s="1"/>
  <c r="O452" i="105" s="1"/>
  <c r="O351" i="78"/>
  <c r="AA238" i="105"/>
  <c r="N238" i="105" s="1"/>
  <c r="O238" i="105" s="1"/>
  <c r="AA107" i="105"/>
  <c r="AA244" i="105"/>
  <c r="N244" i="105" s="1"/>
  <c r="O244" i="105" s="1"/>
  <c r="AA800" i="105"/>
  <c r="N800" i="105" s="1"/>
  <c r="O800" i="105" s="1"/>
  <c r="AA147" i="105"/>
  <c r="AA108" i="105"/>
  <c r="N108" i="105" s="1"/>
  <c r="O108" i="105" s="1"/>
  <c r="AA531" i="105"/>
  <c r="AA280" i="105"/>
  <c r="N280" i="105" s="1"/>
  <c r="O280" i="105" s="1"/>
  <c r="AA592" i="105"/>
  <c r="N592" i="105" s="1"/>
  <c r="O592" i="105" s="1"/>
  <c r="AA823" i="105"/>
  <c r="N823" i="105" s="1"/>
  <c r="O823" i="105" s="1"/>
  <c r="D265" i="52"/>
  <c r="AA299" i="105"/>
  <c r="N299" i="105" s="1"/>
  <c r="O299" i="105" s="1"/>
  <c r="AN130" i="59"/>
  <c r="AN286" i="59"/>
  <c r="O286" i="59" s="1"/>
  <c r="AL226" i="58"/>
  <c r="M226" i="58" s="1"/>
  <c r="AD97" i="58"/>
  <c r="E97" i="58" s="1"/>
  <c r="J88" i="52"/>
  <c r="D237" i="57"/>
  <c r="AT7" i="59"/>
  <c r="U7" i="59" s="1"/>
  <c r="AA922" i="105"/>
  <c r="N922" i="105" s="1"/>
  <c r="O922" i="105" s="1"/>
  <c r="AA471" i="105"/>
  <c r="N471" i="105" s="1"/>
  <c r="O471" i="105" s="1"/>
  <c r="O120" i="78"/>
  <c r="AA767" i="105"/>
  <c r="N767" i="105" s="1"/>
  <c r="O767" i="105" s="1"/>
  <c r="M1017" i="105"/>
  <c r="O282" i="78"/>
  <c r="AA322" i="105"/>
  <c r="N322" i="105" s="1"/>
  <c r="O322" i="105" s="1"/>
  <c r="AA498" i="105"/>
  <c r="N498" i="105" s="1"/>
  <c r="O498" i="105" s="1"/>
  <c r="AA113" i="105"/>
  <c r="N113" i="105" s="1"/>
  <c r="O113" i="105" s="1"/>
  <c r="AA397" i="105"/>
  <c r="AA706" i="105"/>
  <c r="N706" i="105" s="1"/>
  <c r="O706" i="105" s="1"/>
  <c r="AA368" i="105"/>
  <c r="N368" i="105" s="1"/>
  <c r="O368" i="105" s="1"/>
  <c r="R28" i="52"/>
  <c r="O409" i="78"/>
  <c r="AA419" i="105"/>
  <c r="AA794" i="105"/>
  <c r="N794" i="105" s="1"/>
  <c r="O794" i="105" s="1"/>
  <c r="O682" i="78"/>
  <c r="AA424" i="105"/>
  <c r="N424" i="105" s="1"/>
  <c r="O424" i="105" s="1"/>
  <c r="AA154" i="105"/>
  <c r="N154" i="105" s="1"/>
  <c r="O154" i="105" s="1"/>
  <c r="AA421" i="105"/>
  <c r="N421" i="105" s="1"/>
  <c r="O421" i="105" s="1"/>
  <c r="AA157" i="105"/>
  <c r="M379" i="105"/>
  <c r="AA969" i="105"/>
  <c r="N969" i="105" s="1"/>
  <c r="O969" i="105" s="1"/>
  <c r="AA735" i="105"/>
  <c r="N735" i="105" s="1"/>
  <c r="O735" i="105" s="1"/>
  <c r="AA327" i="105"/>
  <c r="N327" i="105" s="1"/>
  <c r="O327" i="105" s="1"/>
  <c r="M952" i="105"/>
  <c r="AA726" i="105"/>
  <c r="N726" i="105" s="1"/>
  <c r="O726" i="105" s="1"/>
  <c r="M574" i="105"/>
  <c r="AA637" i="105"/>
  <c r="AA493" i="105"/>
  <c r="AA929" i="105"/>
  <c r="N929" i="105" s="1"/>
  <c r="O929" i="105" s="1"/>
  <c r="AA245" i="105"/>
  <c r="N245" i="105" s="1"/>
  <c r="O245" i="105" s="1"/>
  <c r="AA668" i="105"/>
  <c r="N668" i="105" s="1"/>
  <c r="O668" i="105" s="1"/>
  <c r="D145" i="52"/>
  <c r="AA115" i="105"/>
  <c r="O218" i="78"/>
  <c r="AA247" i="105"/>
  <c r="N247" i="105" s="1"/>
  <c r="O247" i="105" s="1"/>
  <c r="AA1009" i="105"/>
  <c r="N1009" i="105" s="1"/>
  <c r="O1009" i="105" s="1"/>
  <c r="AA404" i="105"/>
  <c r="N404" i="105" s="1"/>
  <c r="O404" i="105" s="1"/>
  <c r="AA602" i="105"/>
  <c r="N602" i="105" s="1"/>
  <c r="O602" i="105" s="1"/>
  <c r="AA377" i="105"/>
  <c r="N377" i="105" s="1"/>
  <c r="O377" i="105" s="1"/>
  <c r="AA352" i="105"/>
  <c r="N352" i="105" s="1"/>
  <c r="O352" i="105" s="1"/>
  <c r="AA344" i="105"/>
  <c r="N344" i="105" s="1"/>
  <c r="O344" i="105" s="1"/>
  <c r="AA630" i="105"/>
  <c r="N630" i="105" s="1"/>
  <c r="O630" i="105" s="1"/>
  <c r="AA894" i="105"/>
  <c r="N894" i="105" s="1"/>
  <c r="O894" i="105" s="1"/>
  <c r="AA288" i="105"/>
  <c r="N288" i="105" s="1"/>
  <c r="O288" i="105" s="1"/>
  <c r="AA387" i="105"/>
  <c r="AA596" i="105"/>
  <c r="N596" i="105" s="1"/>
  <c r="O596" i="105" s="1"/>
  <c r="AA334" i="105"/>
  <c r="N334" i="105" s="1"/>
  <c r="O334" i="105" s="1"/>
  <c r="O955" i="78"/>
  <c r="AA796" i="105"/>
  <c r="N796" i="105" s="1"/>
  <c r="O796" i="105" s="1"/>
  <c r="AA537" i="105"/>
  <c r="N537" i="105" s="1"/>
  <c r="O537" i="105" s="1"/>
  <c r="M344" i="105"/>
  <c r="AA700" i="105"/>
  <c r="N700" i="105" s="1"/>
  <c r="O700" i="105" s="1"/>
  <c r="AA476" i="105"/>
  <c r="N476" i="105" s="1"/>
  <c r="O476" i="105" s="1"/>
  <c r="AA866" i="105"/>
  <c r="N866" i="105" s="1"/>
  <c r="O866" i="105" s="1"/>
  <c r="AA172" i="105"/>
  <c r="N172" i="105" s="1"/>
  <c r="O172" i="105" s="1"/>
  <c r="AA859" i="105"/>
  <c r="O74" i="105"/>
  <c r="AA786" i="105"/>
  <c r="N786" i="105" s="1"/>
  <c r="AA846" i="105"/>
  <c r="N846" i="105" s="1"/>
  <c r="O846" i="105" s="1"/>
  <c r="AA122" i="105"/>
  <c r="N122" i="105" s="1"/>
  <c r="O122" i="105" s="1"/>
  <c r="AN7" i="52"/>
  <c r="O7" i="52" s="1"/>
  <c r="AA250" i="105"/>
  <c r="N250" i="105" s="1"/>
  <c r="O250" i="105" s="1"/>
  <c r="D268" i="52"/>
  <c r="AA378" i="105"/>
  <c r="N378" i="105" s="1"/>
  <c r="O378" i="105" s="1"/>
  <c r="AA1018" i="105"/>
  <c r="N1018" i="105" s="1"/>
  <c r="O1018" i="105" s="1"/>
  <c r="O987" i="83"/>
  <c r="AF987" i="105"/>
  <c r="O101" i="79"/>
  <c r="AB101" i="105"/>
  <c r="N101" i="105" s="1"/>
  <c r="O101" i="105" s="1"/>
  <c r="O805" i="79"/>
  <c r="AB805" i="105"/>
  <c r="AA576" i="105"/>
  <c r="N576" i="105" s="1"/>
  <c r="O576" i="105" s="1"/>
  <c r="AA824" i="105"/>
  <c r="N824" i="105" s="1"/>
  <c r="O824" i="105" s="1"/>
  <c r="AA620" i="105"/>
  <c r="N620" i="105" s="1"/>
  <c r="O620" i="105" s="1"/>
  <c r="AA968" i="105"/>
  <c r="N968" i="105" s="1"/>
  <c r="O968" i="105" s="1"/>
  <c r="O27" i="83"/>
  <c r="AF27" i="105"/>
  <c r="N27" i="105" s="1"/>
  <c r="O27" i="105" s="1"/>
  <c r="O251" i="83"/>
  <c r="AF251" i="105"/>
  <c r="N251" i="105" s="1"/>
  <c r="O251" i="105" s="1"/>
  <c r="O635" i="83"/>
  <c r="AF635" i="105"/>
  <c r="O811" i="83"/>
  <c r="AF811" i="105"/>
  <c r="O645" i="79"/>
  <c r="AB645" i="105"/>
  <c r="O443" i="83"/>
  <c r="AF443" i="105"/>
  <c r="O1019" i="83"/>
  <c r="AF1019" i="105"/>
  <c r="O117" i="79"/>
  <c r="AB117" i="105"/>
  <c r="O357" i="79"/>
  <c r="AB357" i="105"/>
  <c r="O869" i="79"/>
  <c r="AB869" i="105"/>
  <c r="O258" i="78"/>
  <c r="AA258" i="105"/>
  <c r="N258" i="105" s="1"/>
  <c r="O258" i="105" s="1"/>
  <c r="O914" i="78"/>
  <c r="AA478" i="105"/>
  <c r="N478" i="105" s="1"/>
  <c r="O478" i="105" s="1"/>
  <c r="AA453" i="105"/>
  <c r="AA477" i="105"/>
  <c r="M416" i="105"/>
  <c r="O667" i="83"/>
  <c r="AF667" i="105"/>
  <c r="O133" i="79"/>
  <c r="AB133" i="105"/>
  <c r="M795" i="105"/>
  <c r="AA902" i="105"/>
  <c r="N902" i="105" s="1"/>
  <c r="O902" i="105" s="1"/>
  <c r="M482" i="105"/>
  <c r="O59" i="83"/>
  <c r="AF59" i="105"/>
  <c r="N59" i="105" s="1"/>
  <c r="O59" i="105" s="1"/>
  <c r="O267" i="83"/>
  <c r="AF267" i="105"/>
  <c r="O459" i="83"/>
  <c r="AF459" i="105"/>
  <c r="O827" i="83"/>
  <c r="AF827" i="105"/>
  <c r="N827" i="105" s="1"/>
  <c r="O827" i="105" s="1"/>
  <c r="O117" i="82"/>
  <c r="AE117" i="105"/>
  <c r="O373" i="79"/>
  <c r="AB373" i="105"/>
  <c r="O661" i="79"/>
  <c r="AB661" i="105"/>
  <c r="O885" i="79"/>
  <c r="AB885" i="105"/>
  <c r="N730" i="105"/>
  <c r="O730" i="105" s="1"/>
  <c r="H235" i="52"/>
  <c r="D175" i="52"/>
  <c r="M895" i="105"/>
  <c r="M603" i="105"/>
  <c r="O75" i="83"/>
  <c r="AF75" i="105"/>
  <c r="N75" i="105" s="1"/>
  <c r="O75" i="105" s="1"/>
  <c r="O491" i="83"/>
  <c r="AF491" i="105"/>
  <c r="O229" i="82"/>
  <c r="AE229" i="105"/>
  <c r="O453" i="79"/>
  <c r="AB453" i="105"/>
  <c r="O917" i="79"/>
  <c r="AB917" i="105"/>
  <c r="M593" i="105"/>
  <c r="AA745" i="105"/>
  <c r="N745" i="105" s="1"/>
  <c r="O745" i="105" s="1"/>
  <c r="AA869" i="105"/>
  <c r="N869" i="105" s="1"/>
  <c r="O869" i="105" s="1"/>
  <c r="M476" i="105"/>
  <c r="M915" i="105"/>
  <c r="M979" i="105"/>
  <c r="O11" i="83"/>
  <c r="AF11" i="105"/>
  <c r="O315" i="83"/>
  <c r="AF315" i="105"/>
  <c r="O683" i="83"/>
  <c r="AF683" i="105"/>
  <c r="O843" i="83"/>
  <c r="AF843" i="105"/>
  <c r="O165" i="79"/>
  <c r="AB165" i="105"/>
  <c r="O677" i="79"/>
  <c r="AB677" i="105"/>
  <c r="AA807" i="105"/>
  <c r="N807" i="105" s="1"/>
  <c r="O807" i="105" s="1"/>
  <c r="M459" i="105"/>
  <c r="M165" i="105"/>
  <c r="M775" i="105"/>
  <c r="M581" i="105"/>
  <c r="M763" i="105"/>
  <c r="M961" i="105"/>
  <c r="M555" i="105"/>
  <c r="M752" i="105"/>
  <c r="M887" i="105"/>
  <c r="M685" i="105"/>
  <c r="M308" i="105"/>
  <c r="M923" i="105"/>
  <c r="M317" i="105"/>
  <c r="M239" i="105"/>
  <c r="M200" i="105"/>
  <c r="M715" i="105"/>
  <c r="M913" i="105"/>
  <c r="M406" i="105"/>
  <c r="M526" i="105"/>
  <c r="M985" i="105"/>
  <c r="O107" i="83"/>
  <c r="AF107" i="105"/>
  <c r="O347" i="83"/>
  <c r="AF347" i="105"/>
  <c r="O507" i="83"/>
  <c r="AF507" i="105"/>
  <c r="O859" i="83"/>
  <c r="AF859" i="105"/>
  <c r="O373" i="82"/>
  <c r="AE373" i="105"/>
  <c r="O181" i="79"/>
  <c r="AB181" i="105"/>
  <c r="AA254" i="105"/>
  <c r="N254" i="105" s="1"/>
  <c r="O254" i="105" s="1"/>
  <c r="N267" i="105"/>
  <c r="O267" i="105" s="1"/>
  <c r="AA588" i="105"/>
  <c r="N588" i="105" s="1"/>
  <c r="O588" i="105" s="1"/>
  <c r="M427" i="105"/>
  <c r="O469" i="79"/>
  <c r="AB469" i="105"/>
  <c r="O709" i="79"/>
  <c r="AB709" i="105"/>
  <c r="O933" i="79"/>
  <c r="AB933" i="105"/>
  <c r="AA644" i="105"/>
  <c r="N644" i="105" s="1"/>
  <c r="O644" i="105" s="1"/>
  <c r="N843" i="105"/>
  <c r="O843" i="105" s="1"/>
  <c r="AA770" i="105"/>
  <c r="N770" i="105" s="1"/>
  <c r="O770" i="105" s="1"/>
  <c r="P208" i="52"/>
  <c r="AA752" i="105"/>
  <c r="N752" i="105" s="1"/>
  <c r="O752" i="105" s="1"/>
  <c r="M109" i="105"/>
  <c r="M439" i="105"/>
  <c r="M52" i="105"/>
  <c r="N11" i="105"/>
  <c r="O11" i="105" s="1"/>
  <c r="O363" i="83"/>
  <c r="AF363" i="105"/>
  <c r="O523" i="83"/>
  <c r="AF523" i="105"/>
  <c r="O197" i="79"/>
  <c r="AB197" i="105"/>
  <c r="O485" i="79"/>
  <c r="AB485" i="105"/>
  <c r="O981" i="79"/>
  <c r="AB981" i="105"/>
  <c r="N491" i="105"/>
  <c r="O491" i="105" s="1"/>
  <c r="N811" i="105"/>
  <c r="O811" i="105" s="1"/>
  <c r="AA551" i="105"/>
  <c r="N551" i="105" s="1"/>
  <c r="O551" i="105" s="1"/>
  <c r="AA645" i="105"/>
  <c r="N645" i="105" s="1"/>
  <c r="O645" i="105" s="1"/>
  <c r="M654" i="105"/>
  <c r="M258" i="105"/>
  <c r="M948" i="105"/>
  <c r="O139" i="83"/>
  <c r="AF139" i="105"/>
  <c r="O923" i="83"/>
  <c r="AF923" i="105"/>
  <c r="O565" i="82"/>
  <c r="AE565" i="105"/>
  <c r="O741" i="79"/>
  <c r="AB741" i="105"/>
  <c r="O219" i="83"/>
  <c r="AF219" i="105"/>
  <c r="N373" i="105"/>
  <c r="O373" i="105" s="1"/>
  <c r="AA977" i="105"/>
  <c r="N977" i="105" s="1"/>
  <c r="O977" i="105" s="1"/>
  <c r="M576" i="105"/>
  <c r="M522" i="105"/>
  <c r="O379" i="83"/>
  <c r="AF379" i="105"/>
  <c r="O539" i="83"/>
  <c r="AF539" i="105"/>
  <c r="AF731" i="105"/>
  <c r="N731" i="105" s="1"/>
  <c r="O731" i="105" s="1"/>
  <c r="O731" i="83"/>
  <c r="O939" i="83"/>
  <c r="AF939" i="105"/>
  <c r="O5" i="79"/>
  <c r="AB5" i="105"/>
  <c r="N5" i="105" s="1"/>
  <c r="O5" i="105" s="1"/>
  <c r="O229" i="79"/>
  <c r="AB229" i="105"/>
  <c r="N229" i="105" s="1"/>
  <c r="O229" i="105" s="1"/>
  <c r="O757" i="79"/>
  <c r="AB757" i="105"/>
  <c r="N757" i="105" s="1"/>
  <c r="O757" i="105" s="1"/>
  <c r="AA774" i="105"/>
  <c r="N774" i="105" s="1"/>
  <c r="O774" i="105" s="1"/>
  <c r="N965" i="105"/>
  <c r="O965" i="105" s="1"/>
  <c r="AA313" i="105"/>
  <c r="N313" i="105" s="1"/>
  <c r="O313" i="105" s="1"/>
  <c r="M113" i="105"/>
  <c r="M196" i="105"/>
  <c r="M578" i="105"/>
  <c r="O155" i="83"/>
  <c r="AF155" i="105"/>
  <c r="O821" i="82"/>
  <c r="AE821" i="105"/>
  <c r="N821" i="105" s="1"/>
  <c r="O821" i="105" s="1"/>
  <c r="O501" i="79"/>
  <c r="AB501" i="105"/>
  <c r="O1013" i="79"/>
  <c r="AB1013" i="105"/>
  <c r="N1013" i="105" s="1"/>
  <c r="O1013" i="105" s="1"/>
  <c r="N347" i="105"/>
  <c r="O347" i="105" s="1"/>
  <c r="AA466" i="105"/>
  <c r="N466" i="105" s="1"/>
  <c r="O466" i="105" s="1"/>
  <c r="M629" i="105"/>
  <c r="M341" i="105"/>
  <c r="M877" i="105"/>
  <c r="O187" i="83"/>
  <c r="AF187" i="105"/>
  <c r="O587" i="83"/>
  <c r="AF587" i="105"/>
  <c r="O37" i="79"/>
  <c r="AB37" i="105"/>
  <c r="N37" i="105" s="1"/>
  <c r="O37" i="105" s="1"/>
  <c r="O309" i="79"/>
  <c r="AB309" i="105"/>
  <c r="O789" i="79"/>
  <c r="AB789" i="105"/>
  <c r="N1019" i="105"/>
  <c r="O1019" i="105" s="1"/>
  <c r="N885" i="105"/>
  <c r="O885" i="105" s="1"/>
  <c r="AA350" i="105"/>
  <c r="N350" i="105" s="1"/>
  <c r="O350" i="105" s="1"/>
  <c r="O395" i="83"/>
  <c r="AF395" i="105"/>
  <c r="N395" i="105" s="1"/>
  <c r="O395" i="105" s="1"/>
  <c r="O747" i="83"/>
  <c r="AF747" i="105"/>
  <c r="O517" i="79"/>
  <c r="AB517" i="105"/>
  <c r="O930" i="78"/>
  <c r="AA930" i="105"/>
  <c r="N930" i="105" s="1"/>
  <c r="O930" i="105" s="1"/>
  <c r="AA759" i="105"/>
  <c r="N759" i="105" s="1"/>
  <c r="O759" i="105" s="1"/>
  <c r="AA653" i="105"/>
  <c r="O427" i="83"/>
  <c r="AF427" i="105"/>
  <c r="O603" i="83"/>
  <c r="AF603" i="105"/>
  <c r="O763" i="83"/>
  <c r="AF763" i="105"/>
  <c r="O341" i="79"/>
  <c r="AB341" i="105"/>
  <c r="O629" i="79"/>
  <c r="AB629" i="105"/>
  <c r="O418" i="78"/>
  <c r="AA418" i="105"/>
  <c r="N418" i="105" s="1"/>
  <c r="O418" i="105" s="1"/>
  <c r="AP10" i="58"/>
  <c r="Q10" i="58" s="1"/>
  <c r="H208" i="52"/>
  <c r="AJ70" i="57"/>
  <c r="K70" i="57" s="1"/>
  <c r="F27" i="53"/>
  <c r="R206" i="52"/>
  <c r="AD163" i="53"/>
  <c r="E163" i="53" s="1"/>
  <c r="AP37" i="53"/>
  <c r="Q37" i="53" s="1"/>
  <c r="D266" i="53"/>
  <c r="AJ37" i="57"/>
  <c r="K37" i="57" s="1"/>
  <c r="AI179" i="57"/>
  <c r="AJ169" i="57" s="1"/>
  <c r="F118" i="59"/>
  <c r="AL217" i="55"/>
  <c r="M217" i="55" s="1"/>
  <c r="AF220" i="58"/>
  <c r="G220" i="58" s="1"/>
  <c r="AL130" i="53"/>
  <c r="M130" i="53" s="1"/>
  <c r="AJ166" i="57"/>
  <c r="K166" i="57" s="1"/>
  <c r="AC179" i="55"/>
  <c r="AD169" i="55" s="1"/>
  <c r="AL130" i="58"/>
  <c r="D26" i="58"/>
  <c r="AD199" i="59"/>
  <c r="E199" i="59" s="1"/>
  <c r="AP283" i="53"/>
  <c r="Q283" i="53" s="1"/>
  <c r="T236" i="55"/>
  <c r="F57" i="57"/>
  <c r="D236" i="58"/>
  <c r="O290" i="78"/>
  <c r="AA290" i="105"/>
  <c r="N290" i="105" s="1"/>
  <c r="O290" i="105" s="1"/>
  <c r="O905" i="78"/>
  <c r="AA905" i="105"/>
  <c r="N905" i="105" s="1"/>
  <c r="O905" i="105" s="1"/>
  <c r="O582" i="78"/>
  <c r="AA582" i="105"/>
  <c r="N582" i="105" s="1"/>
  <c r="O582" i="105" s="1"/>
  <c r="AA186" i="105"/>
  <c r="N186" i="105" s="1"/>
  <c r="O186" i="105" s="1"/>
  <c r="AA118" i="105"/>
  <c r="N118" i="105" s="1"/>
  <c r="O118" i="105" s="1"/>
  <c r="AA111" i="105"/>
  <c r="N111" i="105" s="1"/>
  <c r="O111" i="105" s="1"/>
  <c r="AA310" i="105"/>
  <c r="N310" i="105" s="1"/>
  <c r="O310" i="105" s="1"/>
  <c r="O647" i="78"/>
  <c r="AA647" i="105"/>
  <c r="N647" i="105" s="1"/>
  <c r="O647" i="105" s="1"/>
  <c r="O870" i="78"/>
  <c r="AA870" i="105"/>
  <c r="N870" i="105" s="1"/>
  <c r="O870" i="105" s="1"/>
  <c r="O961" i="78"/>
  <c r="AA961" i="105"/>
  <c r="N961" i="105" s="1"/>
  <c r="O961" i="105" s="1"/>
  <c r="O307" i="78"/>
  <c r="AA307" i="105"/>
  <c r="O526" i="78"/>
  <c r="AA526" i="105"/>
  <c r="N526" i="105" s="1"/>
  <c r="O526" i="105" s="1"/>
  <c r="O590" i="78"/>
  <c r="AA590" i="105"/>
  <c r="N590" i="105" s="1"/>
  <c r="O590" i="105" s="1"/>
  <c r="O536" i="78"/>
  <c r="AA536" i="105"/>
  <c r="N536" i="105" s="1"/>
  <c r="O536" i="105" s="1"/>
  <c r="O293" i="78"/>
  <c r="AA293" i="105"/>
  <c r="N293" i="105" s="1"/>
  <c r="O293" i="105" s="1"/>
  <c r="O524" i="78"/>
  <c r="AA524" i="105"/>
  <c r="N524" i="105" s="1"/>
  <c r="O524" i="105" s="1"/>
  <c r="O957" i="78"/>
  <c r="AA957" i="105"/>
  <c r="O257" i="78"/>
  <c r="AA257" i="105"/>
  <c r="N257" i="105" s="1"/>
  <c r="O257" i="105" s="1"/>
  <c r="O550" i="78"/>
  <c r="AA550" i="105"/>
  <c r="N550" i="105" s="1"/>
  <c r="O550" i="105" s="1"/>
  <c r="O180" i="78"/>
  <c r="AA180" i="105"/>
  <c r="N180" i="105" s="1"/>
  <c r="O180" i="105" s="1"/>
  <c r="O315" i="78"/>
  <c r="AA315" i="105"/>
  <c r="O285" i="78"/>
  <c r="AA285" i="105"/>
  <c r="O324" i="78"/>
  <c r="AA324" i="105"/>
  <c r="N324" i="105" s="1"/>
  <c r="O324" i="105" s="1"/>
  <c r="O798" i="78"/>
  <c r="AA798" i="105"/>
  <c r="N798" i="105" s="1"/>
  <c r="O798" i="105" s="1"/>
  <c r="O544" i="78"/>
  <c r="AA544" i="105"/>
  <c r="N544" i="105" s="1"/>
  <c r="O544" i="105" s="1"/>
  <c r="O857" i="78"/>
  <c r="AA857" i="105"/>
  <c r="N857" i="105" s="1"/>
  <c r="O857" i="105" s="1"/>
  <c r="O792" i="78"/>
  <c r="AA792" i="105"/>
  <c r="N792" i="105" s="1"/>
  <c r="O792" i="105" s="1"/>
  <c r="O223" i="78"/>
  <c r="AA223" i="105"/>
  <c r="N223" i="105" s="1"/>
  <c r="O223" i="105" s="1"/>
  <c r="O231" i="78"/>
  <c r="AA231" i="105"/>
  <c r="N231" i="105" s="1"/>
  <c r="O231" i="105" s="1"/>
  <c r="O923" i="78"/>
  <c r="AA923" i="105"/>
  <c r="N923" i="105" s="1"/>
  <c r="O923" i="105" s="1"/>
  <c r="O1003" i="78"/>
  <c r="AA1003" i="105"/>
  <c r="N1003" i="105" s="1"/>
  <c r="O1003" i="105" s="1"/>
  <c r="AA492" i="105"/>
  <c r="N492" i="105" s="1"/>
  <c r="O492" i="105" s="1"/>
  <c r="T175" i="52"/>
  <c r="F58" i="52"/>
  <c r="O224" i="78"/>
  <c r="AA224" i="105"/>
  <c r="N224" i="105" s="1"/>
  <c r="O224" i="105" s="1"/>
  <c r="O933" i="78"/>
  <c r="AA933" i="105"/>
  <c r="N933" i="105" s="1"/>
  <c r="O933" i="105" s="1"/>
  <c r="O140" i="78"/>
  <c r="AA140" i="105"/>
  <c r="N140" i="105" s="1"/>
  <c r="O140" i="105" s="1"/>
  <c r="O820" i="78"/>
  <c r="AA820" i="105"/>
  <c r="N820" i="105" s="1"/>
  <c r="O820" i="105" s="1"/>
  <c r="O475" i="78"/>
  <c r="AA475" i="105"/>
  <c r="N475" i="105" s="1"/>
  <c r="O475" i="105" s="1"/>
  <c r="O219" i="78"/>
  <c r="AA219" i="105"/>
  <c r="N219" i="105" s="1"/>
  <c r="O219" i="105" s="1"/>
  <c r="O886" i="78"/>
  <c r="AA886" i="105"/>
  <c r="N886" i="105" s="1"/>
  <c r="O886" i="105" s="1"/>
  <c r="O872" i="78"/>
  <c r="AA872" i="105"/>
  <c r="N872" i="105" s="1"/>
  <c r="O872" i="105" s="1"/>
  <c r="O915" i="78"/>
  <c r="AA915" i="105"/>
  <c r="O567" i="78"/>
  <c r="AA567" i="105"/>
  <c r="N567" i="105" s="1"/>
  <c r="O567" i="105" s="1"/>
  <c r="O441" i="78"/>
  <c r="AA441" i="105"/>
  <c r="N441" i="105" s="1"/>
  <c r="O441" i="105" s="1"/>
  <c r="O329" i="78"/>
  <c r="AA329" i="105"/>
  <c r="N329" i="105" s="1"/>
  <c r="O329" i="105" s="1"/>
  <c r="O974" i="78"/>
  <c r="AA974" i="105"/>
  <c r="N974" i="105" s="1"/>
  <c r="O974" i="105" s="1"/>
  <c r="O552" i="78"/>
  <c r="AA552" i="105"/>
  <c r="N552" i="105" s="1"/>
  <c r="O222" i="78"/>
  <c r="AA222" i="105"/>
  <c r="N222" i="105" s="1"/>
  <c r="O222" i="105" s="1"/>
  <c r="O486" i="78"/>
  <c r="AA486" i="105"/>
  <c r="N486" i="105" s="1"/>
  <c r="O486" i="105" s="1"/>
  <c r="O772" i="78"/>
  <c r="AA772" i="105"/>
  <c r="N772" i="105" s="1"/>
  <c r="O772" i="105" s="1"/>
  <c r="O504" i="78"/>
  <c r="AA504" i="105"/>
  <c r="N504" i="105" s="1"/>
  <c r="O504" i="105" s="1"/>
  <c r="O756" i="78"/>
  <c r="AA756" i="105"/>
  <c r="N756" i="105" s="1"/>
  <c r="O756" i="105" s="1"/>
  <c r="O813" i="78"/>
  <c r="AA813" i="105"/>
  <c r="O741" i="78"/>
  <c r="AA741" i="105"/>
  <c r="N741" i="105" s="1"/>
  <c r="O741" i="105" s="1"/>
  <c r="O197" i="78"/>
  <c r="AA197" i="105"/>
  <c r="N197" i="105" s="1"/>
  <c r="O197" i="105" s="1"/>
  <c r="O400" i="78"/>
  <c r="AA400" i="105"/>
  <c r="N400" i="105" s="1"/>
  <c r="O400" i="105" s="1"/>
  <c r="O117" i="78"/>
  <c r="AA117" i="105"/>
  <c r="O784" i="78"/>
  <c r="AA784" i="105"/>
  <c r="N784" i="105" s="1"/>
  <c r="O784" i="105" s="1"/>
  <c r="O443" i="78"/>
  <c r="AA443" i="105"/>
  <c r="N443" i="105" s="1"/>
  <c r="O443" i="105" s="1"/>
  <c r="O578" i="78"/>
  <c r="AA578" i="105"/>
  <c r="N578" i="105" s="1"/>
  <c r="O578" i="105" s="1"/>
  <c r="O110" i="78"/>
  <c r="AA110" i="105"/>
  <c r="N110" i="105" s="1"/>
  <c r="O110" i="105" s="1"/>
  <c r="O296" i="78"/>
  <c r="AA296" i="105"/>
  <c r="N296" i="105" s="1"/>
  <c r="O296" i="105" s="1"/>
  <c r="O162" i="78"/>
  <c r="AA162" i="105"/>
  <c r="N162" i="105" s="1"/>
  <c r="O162" i="105" s="1"/>
  <c r="O303" i="78"/>
  <c r="AA303" i="105"/>
  <c r="N303" i="105" s="1"/>
  <c r="O303" i="105" s="1"/>
  <c r="O123" i="78"/>
  <c r="AA123" i="105"/>
  <c r="N123" i="105" s="1"/>
  <c r="O123" i="105" s="1"/>
  <c r="O134" i="78"/>
  <c r="AA134" i="105"/>
  <c r="N134" i="105" s="1"/>
  <c r="O134" i="105" s="1"/>
  <c r="O646" i="78"/>
  <c r="AA646" i="105"/>
  <c r="N646" i="105" s="1"/>
  <c r="O646" i="105" s="1"/>
  <c r="O403" i="78"/>
  <c r="AA403" i="105"/>
  <c r="O499" i="78"/>
  <c r="AA499" i="105"/>
  <c r="O497" i="78"/>
  <c r="AA497" i="105"/>
  <c r="N497" i="105" s="1"/>
  <c r="O497" i="105" s="1"/>
  <c r="O797" i="78"/>
  <c r="AA797" i="105"/>
  <c r="O972" i="78"/>
  <c r="AA972" i="105"/>
  <c r="N972" i="105" s="1"/>
  <c r="O972" i="105" s="1"/>
  <c r="O306" i="78"/>
  <c r="AA306" i="105"/>
  <c r="N306" i="105" s="1"/>
  <c r="O306" i="105" s="1"/>
  <c r="O392" i="78"/>
  <c r="AA392" i="105"/>
  <c r="N392" i="105" s="1"/>
  <c r="O392" i="105" s="1"/>
  <c r="O723" i="78"/>
  <c r="AA723" i="105"/>
  <c r="O262" i="78"/>
  <c r="AA262" i="105"/>
  <c r="N262" i="105" s="1"/>
  <c r="O262" i="105" s="1"/>
  <c r="O116" i="78"/>
  <c r="AA116" i="105"/>
  <c r="N116" i="105" s="1"/>
  <c r="O116" i="105" s="1"/>
  <c r="O379" i="78"/>
  <c r="AA379" i="105"/>
  <c r="N379" i="105" s="1"/>
  <c r="O379" i="105" s="1"/>
  <c r="O814" i="78"/>
  <c r="AA814" i="105"/>
  <c r="N814" i="105" s="1"/>
  <c r="O814" i="105" s="1"/>
  <c r="O261" i="78"/>
  <c r="AA261" i="105"/>
  <c r="N261" i="105" s="1"/>
  <c r="O261" i="105" s="1"/>
  <c r="O829" i="78"/>
  <c r="AA829" i="105"/>
  <c r="O133" i="78"/>
  <c r="AA133" i="105"/>
  <c r="N133" i="105" s="1"/>
  <c r="O133" i="105" s="1"/>
  <c r="AA698" i="105"/>
  <c r="N698" i="105" s="1"/>
  <c r="O698" i="105" s="1"/>
  <c r="AA649" i="105"/>
  <c r="N649" i="105" s="1"/>
  <c r="O649" i="105" s="1"/>
  <c r="O459" i="78"/>
  <c r="AA459" i="105"/>
  <c r="N459" i="105" s="1"/>
  <c r="O459" i="105" s="1"/>
  <c r="O732" i="78"/>
  <c r="AA732" i="105"/>
  <c r="N732" i="105" s="1"/>
  <c r="O732" i="105" s="1"/>
  <c r="O562" i="78"/>
  <c r="AA562" i="105"/>
  <c r="N562" i="105" s="1"/>
  <c r="O562" i="105" s="1"/>
  <c r="O449" i="78"/>
  <c r="AA449" i="105"/>
  <c r="N449" i="105" s="1"/>
  <c r="O449" i="105" s="1"/>
  <c r="O867" i="78"/>
  <c r="AA867" i="105"/>
  <c r="N867" i="105" s="1"/>
  <c r="O867" i="105" s="1"/>
  <c r="O864" i="78"/>
  <c r="AA864" i="105"/>
  <c r="N864" i="105" s="1"/>
  <c r="O864" i="105" s="1"/>
  <c r="O210" i="78"/>
  <c r="AA210" i="105"/>
  <c r="N210" i="105" s="1"/>
  <c r="O210" i="105" s="1"/>
  <c r="O892" i="78"/>
  <c r="AA892" i="105"/>
  <c r="N892" i="105" s="1"/>
  <c r="O892" i="105" s="1"/>
  <c r="O353" i="78"/>
  <c r="AA353" i="105"/>
  <c r="N353" i="105" s="1"/>
  <c r="O353" i="105" s="1"/>
  <c r="O996" i="78"/>
  <c r="AA996" i="105"/>
  <c r="N996" i="105" s="1"/>
  <c r="O996" i="105" s="1"/>
  <c r="O897" i="78"/>
  <c r="AA897" i="105"/>
  <c r="N897" i="105" s="1"/>
  <c r="O897" i="105" s="1"/>
  <c r="O413" i="78"/>
  <c r="AA413" i="105"/>
  <c r="O109" i="78"/>
  <c r="AA109" i="105"/>
  <c r="O406" i="78"/>
  <c r="AA406" i="105"/>
  <c r="N406" i="105" s="1"/>
  <c r="O406" i="105" s="1"/>
  <c r="AA835" i="105"/>
  <c r="O951" i="78"/>
  <c r="AA951" i="105"/>
  <c r="N951" i="105" s="1"/>
  <c r="O951" i="105" s="1"/>
  <c r="O179" i="78"/>
  <c r="AA179" i="105"/>
  <c r="O852" i="78"/>
  <c r="AA852" i="105"/>
  <c r="N852" i="105" s="1"/>
  <c r="O852" i="105" s="1"/>
  <c r="O130" i="78"/>
  <c r="AA130" i="105"/>
  <c r="N130" i="105" s="1"/>
  <c r="O130" i="105" s="1"/>
  <c r="O987" i="78"/>
  <c r="AA987" i="105"/>
  <c r="O985" i="78"/>
  <c r="AA985" i="105"/>
  <c r="N985" i="105" s="1"/>
  <c r="O985" i="105" s="1"/>
  <c r="O875" i="78"/>
  <c r="AA875" i="105"/>
  <c r="N875" i="105" s="1"/>
  <c r="O875" i="105" s="1"/>
  <c r="O294" i="78"/>
  <c r="AA294" i="105"/>
  <c r="N294" i="105" s="1"/>
  <c r="O294" i="105" s="1"/>
  <c r="O502" i="78"/>
  <c r="AA502" i="105"/>
  <c r="N502" i="105" s="1"/>
  <c r="O502" i="105" s="1"/>
  <c r="O242" i="78"/>
  <c r="AA242" i="105"/>
  <c r="N242" i="105" s="1"/>
  <c r="O242" i="105" s="1"/>
  <c r="O572" i="78"/>
  <c r="AA572" i="105"/>
  <c r="N572" i="105" s="1"/>
  <c r="O572" i="105" s="1"/>
  <c r="O671" i="78"/>
  <c r="AA671" i="105"/>
  <c r="N671" i="105" s="1"/>
  <c r="O671" i="105" s="1"/>
  <c r="O360" i="78"/>
  <c r="AA360" i="105"/>
  <c r="N360" i="105" s="1"/>
  <c r="O360" i="105" s="1"/>
  <c r="O370" i="78"/>
  <c r="AA370" i="105"/>
  <c r="N370" i="105" s="1"/>
  <c r="O370" i="105" s="1"/>
  <c r="O935" i="78"/>
  <c r="AA935" i="105"/>
  <c r="N935" i="105" s="1"/>
  <c r="O935" i="105" s="1"/>
  <c r="O936" i="78"/>
  <c r="AA936" i="105"/>
  <c r="N936" i="105" s="1"/>
  <c r="O936" i="105" s="1"/>
  <c r="O622" i="78"/>
  <c r="AA622" i="105"/>
  <c r="N622" i="105" s="1"/>
  <c r="O622" i="105" s="1"/>
  <c r="O371" i="78"/>
  <c r="AA371" i="105"/>
  <c r="O205" i="78"/>
  <c r="AA205" i="105"/>
  <c r="AA613" i="105"/>
  <c r="N613" i="105" s="1"/>
  <c r="O613" i="105" s="1"/>
  <c r="O956" i="78"/>
  <c r="AA956" i="105"/>
  <c r="N956" i="105" s="1"/>
  <c r="O956" i="105" s="1"/>
  <c r="O615" i="78"/>
  <c r="AA615" i="105"/>
  <c r="N615" i="105" s="1"/>
  <c r="O615" i="105" s="1"/>
  <c r="O577" i="78"/>
  <c r="AA577" i="105"/>
  <c r="N577" i="105" s="1"/>
  <c r="O577" i="105" s="1"/>
  <c r="O598" i="78"/>
  <c r="AA598" i="105"/>
  <c r="N598" i="105" s="1"/>
  <c r="O598" i="105" s="1"/>
  <c r="O278" i="78"/>
  <c r="AA278" i="105"/>
  <c r="N278" i="105" s="1"/>
  <c r="O278" i="105" s="1"/>
  <c r="O616" i="78"/>
  <c r="AA616" i="105"/>
  <c r="N616" i="105" s="1"/>
  <c r="O616" i="105" s="1"/>
  <c r="O165" i="78"/>
  <c r="AA165" i="105"/>
  <c r="N165" i="105" s="1"/>
  <c r="O165" i="105" s="1"/>
  <c r="O626" i="78"/>
  <c r="AA626" i="105"/>
  <c r="N626" i="105" s="1"/>
  <c r="O626" i="105" s="1"/>
  <c r="O860" i="78"/>
  <c r="AA860" i="105"/>
  <c r="N860" i="105" s="1"/>
  <c r="O860" i="105" s="1"/>
  <c r="O992" i="78"/>
  <c r="AA992" i="105"/>
  <c r="N992" i="105" s="1"/>
  <c r="O992" i="105" s="1"/>
  <c r="O845" i="78"/>
  <c r="AA845" i="105"/>
  <c r="O925" i="78"/>
  <c r="AA925" i="105"/>
  <c r="O487" i="78"/>
  <c r="AA487" i="105"/>
  <c r="N487" i="105" s="1"/>
  <c r="O487" i="105" s="1"/>
  <c r="O781" i="78"/>
  <c r="AA781" i="105"/>
  <c r="O263" i="78"/>
  <c r="AA263" i="105"/>
  <c r="N263" i="105" s="1"/>
  <c r="O263" i="105" s="1"/>
  <c r="O693" i="78"/>
  <c r="AA693" i="105"/>
  <c r="N693" i="105" s="1"/>
  <c r="O693" i="105" s="1"/>
  <c r="AA940" i="105"/>
  <c r="N940" i="105" s="1"/>
  <c r="O940" i="105" s="1"/>
  <c r="AA589" i="105"/>
  <c r="O309" i="78"/>
  <c r="AA309" i="105"/>
  <c r="N309" i="105" s="1"/>
  <c r="O309" i="105" s="1"/>
  <c r="O169" i="78"/>
  <c r="AA169" i="105"/>
  <c r="N169" i="105" s="1"/>
  <c r="O169" i="105" s="1"/>
  <c r="O145" i="78"/>
  <c r="AA145" i="105"/>
  <c r="N145" i="105" s="1"/>
  <c r="O145" i="105" s="1"/>
  <c r="O542" i="78"/>
  <c r="AA542" i="105"/>
  <c r="N542" i="105" s="1"/>
  <c r="O542" i="105" s="1"/>
  <c r="O833" i="78"/>
  <c r="AA833" i="105"/>
  <c r="N833" i="105" s="1"/>
  <c r="O833" i="105" s="1"/>
  <c r="O984" i="78"/>
  <c r="AA984" i="105"/>
  <c r="N984" i="105" s="1"/>
  <c r="O984" i="105" s="1"/>
  <c r="O207" i="78"/>
  <c r="AA207" i="105"/>
  <c r="N207" i="105" s="1"/>
  <c r="O207" i="105" s="1"/>
  <c r="O481" i="78"/>
  <c r="AA481" i="105"/>
  <c r="N481" i="105" s="1"/>
  <c r="O481" i="105" s="1"/>
  <c r="O164" i="78"/>
  <c r="AA164" i="105"/>
  <c r="N164" i="105" s="1"/>
  <c r="O164" i="105" s="1"/>
  <c r="O540" i="78"/>
  <c r="AA540" i="105"/>
  <c r="N540" i="105" s="1"/>
  <c r="O540" i="105" s="1"/>
  <c r="O1005" i="78"/>
  <c r="AA1005" i="105"/>
  <c r="O142" i="78"/>
  <c r="AA142" i="105"/>
  <c r="N142" i="105" s="1"/>
  <c r="O142" i="105" s="1"/>
  <c r="O595" i="78"/>
  <c r="AA595" i="105"/>
  <c r="O662" i="78"/>
  <c r="AA662" i="105"/>
  <c r="N662" i="105" s="1"/>
  <c r="O662" i="105" s="1"/>
  <c r="O132" i="78"/>
  <c r="AA132" i="105"/>
  <c r="N132" i="105" s="1"/>
  <c r="O132" i="105" s="1"/>
  <c r="O516" i="78"/>
  <c r="AA516" i="105"/>
  <c r="N516" i="105" s="1"/>
  <c r="O516" i="105" s="1"/>
  <c r="O509" i="78"/>
  <c r="AA509" i="105"/>
  <c r="O191" i="78"/>
  <c r="AA191" i="105"/>
  <c r="N191" i="105" s="1"/>
  <c r="O191" i="105" s="1"/>
  <c r="O921" i="78"/>
  <c r="AA921" i="105"/>
  <c r="N921" i="105" s="1"/>
  <c r="O921" i="105" s="1"/>
  <c r="O211" i="78"/>
  <c r="AA211" i="105"/>
  <c r="O446" i="78"/>
  <c r="AA446" i="105"/>
  <c r="N446" i="105" s="1"/>
  <c r="O446" i="105" s="1"/>
  <c r="O241" i="78"/>
  <c r="AA241" i="105"/>
  <c r="N241" i="105" s="1"/>
  <c r="O241" i="105" s="1"/>
  <c r="O448" i="78"/>
  <c r="AA448" i="105"/>
  <c r="N448" i="105" s="1"/>
  <c r="O448" i="105" s="1"/>
  <c r="O964" i="78"/>
  <c r="AA964" i="105"/>
  <c r="N964" i="105" s="1"/>
  <c r="O964" i="105" s="1"/>
  <c r="O580" i="78"/>
  <c r="AA580" i="105"/>
  <c r="N580" i="105" s="1"/>
  <c r="O580" i="105" s="1"/>
  <c r="O831" i="78"/>
  <c r="AA831" i="105"/>
  <c r="N831" i="105" s="1"/>
  <c r="O831" i="105" s="1"/>
  <c r="O585" i="78"/>
  <c r="AA585" i="105"/>
  <c r="N585" i="105" s="1"/>
  <c r="O585" i="105" s="1"/>
  <c r="O782" i="78"/>
  <c r="AA782" i="105"/>
  <c r="N782" i="105" s="1"/>
  <c r="O782" i="105" s="1"/>
  <c r="AA711" i="105"/>
  <c r="N711" i="105" s="1"/>
  <c r="O711" i="105" s="1"/>
  <c r="O889" i="78"/>
  <c r="AA889" i="105"/>
  <c r="N889" i="105" s="1"/>
  <c r="O889" i="105" s="1"/>
  <c r="O777" i="78"/>
  <c r="AA777" i="105"/>
  <c r="N777" i="105" s="1"/>
  <c r="O777" i="105" s="1"/>
  <c r="O728" i="78"/>
  <c r="AA728" i="105"/>
  <c r="N728" i="105" s="1"/>
  <c r="O728" i="105" s="1"/>
  <c r="O768" i="78"/>
  <c r="AA768" i="105"/>
  <c r="N768" i="105" s="1"/>
  <c r="O768" i="105" s="1"/>
  <c r="O983" i="78"/>
  <c r="AA983" i="105"/>
  <c r="N983" i="105" s="1"/>
  <c r="O983" i="105" s="1"/>
  <c r="O339" i="78"/>
  <c r="AA339" i="105"/>
  <c r="O239" i="78"/>
  <c r="AA239" i="105"/>
  <c r="N239" i="105" s="1"/>
  <c r="O239" i="105" s="1"/>
  <c r="O994" i="78"/>
  <c r="AA994" i="105"/>
  <c r="N994" i="105" s="1"/>
  <c r="O994" i="105" s="1"/>
  <c r="O579" i="78"/>
  <c r="AA579" i="105"/>
  <c r="O641" i="78"/>
  <c r="AA641" i="105"/>
  <c r="N641" i="105" s="1"/>
  <c r="O641" i="105" s="1"/>
  <c r="O553" i="78"/>
  <c r="AA553" i="105"/>
  <c r="N553" i="105" s="1"/>
  <c r="O553" i="105" s="1"/>
  <c r="O412" i="78"/>
  <c r="AA412" i="105"/>
  <c r="N412" i="105" s="1"/>
  <c r="O412" i="105" s="1"/>
  <c r="O325" i="78"/>
  <c r="AA325" i="105"/>
  <c r="N325" i="105" s="1"/>
  <c r="O325" i="105" s="1"/>
  <c r="O701" i="78"/>
  <c r="AA701" i="105"/>
  <c r="O500" i="78"/>
  <c r="AA500" i="105"/>
  <c r="N500" i="105" s="1"/>
  <c r="O500" i="105" s="1"/>
  <c r="O385" i="78"/>
  <c r="AA385" i="105"/>
  <c r="N385" i="105" s="1"/>
  <c r="O385" i="105" s="1"/>
  <c r="AA151" i="105"/>
  <c r="N151" i="105" s="1"/>
  <c r="O151" i="105" s="1"/>
  <c r="AA384" i="105"/>
  <c r="N384" i="105" s="1"/>
  <c r="O384" i="105" s="1"/>
  <c r="R88" i="52"/>
  <c r="O720" i="78"/>
  <c r="AA720" i="105"/>
  <c r="N720" i="105" s="1"/>
  <c r="O720" i="105" s="1"/>
  <c r="O950" i="78"/>
  <c r="AA950" i="105"/>
  <c r="N950" i="105" s="1"/>
  <c r="O950" i="105" s="1"/>
  <c r="O355" i="78"/>
  <c r="AA355" i="105"/>
  <c r="O141" i="78"/>
  <c r="AA141" i="105"/>
  <c r="O349" i="78"/>
  <c r="AA349" i="105"/>
  <c r="O975" i="78"/>
  <c r="AA975" i="105"/>
  <c r="N975" i="105" s="1"/>
  <c r="O975" i="105" s="1"/>
  <c r="O952" i="78"/>
  <c r="AA952" i="105"/>
  <c r="N952" i="105" s="1"/>
  <c r="O952" i="105" s="1"/>
  <c r="O941" i="78"/>
  <c r="AA941" i="105"/>
  <c r="O963" i="78"/>
  <c r="AA963" i="105"/>
  <c r="O686" i="78"/>
  <c r="AA686" i="105"/>
  <c r="N686" i="105" s="1"/>
  <c r="O686" i="105" s="1"/>
  <c r="O354" i="78"/>
  <c r="AA354" i="105"/>
  <c r="N354" i="105" s="1"/>
  <c r="O354" i="105" s="1"/>
  <c r="O483" i="78"/>
  <c r="AA483" i="105"/>
  <c r="O840" i="78"/>
  <c r="AA840" i="105"/>
  <c r="N840" i="105" s="1"/>
  <c r="O840" i="105" s="1"/>
  <c r="O289" i="78"/>
  <c r="AA289" i="105"/>
  <c r="N289" i="105" s="1"/>
  <c r="O289" i="105" s="1"/>
  <c r="O174" i="78"/>
  <c r="AA174" i="105"/>
  <c r="N174" i="105" s="1"/>
  <c r="O174" i="105" s="1"/>
  <c r="O708" i="78"/>
  <c r="AA708" i="105"/>
  <c r="N708" i="105" s="1"/>
  <c r="O708" i="105" s="1"/>
  <c r="O904" i="78"/>
  <c r="AA904" i="105"/>
  <c r="N904" i="105" s="1"/>
  <c r="O904" i="105" s="1"/>
  <c r="O643" i="78"/>
  <c r="AA643" i="105"/>
  <c r="O669" i="78"/>
  <c r="AA669" i="105"/>
  <c r="O808" i="78"/>
  <c r="AA808" i="105"/>
  <c r="N808" i="105" s="1"/>
  <c r="O808" i="105" s="1"/>
  <c r="AA416" i="105"/>
  <c r="N416" i="105" s="1"/>
  <c r="O416" i="105" s="1"/>
  <c r="J176" i="52"/>
  <c r="O638" i="78"/>
  <c r="AA638" i="105"/>
  <c r="N638" i="105" s="1"/>
  <c r="O638" i="105" s="1"/>
  <c r="O945" i="78"/>
  <c r="AA945" i="105"/>
  <c r="N945" i="105" s="1"/>
  <c r="O945" i="105" s="1"/>
  <c r="O398" i="78"/>
  <c r="AA398" i="105"/>
  <c r="N398" i="105" s="1"/>
  <c r="O398" i="105" s="1"/>
  <c r="O317" i="78"/>
  <c r="AA317" i="105"/>
  <c r="O549" i="78"/>
  <c r="AA549" i="105"/>
  <c r="N549" i="105" s="1"/>
  <c r="O549" i="105" s="1"/>
  <c r="O422" i="78"/>
  <c r="AA422" i="105"/>
  <c r="N422" i="105" s="1"/>
  <c r="O422" i="105" s="1"/>
  <c r="O388" i="78"/>
  <c r="AA388" i="105"/>
  <c r="N388" i="105" s="1"/>
  <c r="O388" i="105" s="1"/>
  <c r="O593" i="78"/>
  <c r="AA593" i="105"/>
  <c r="N593" i="105" s="1"/>
  <c r="O593" i="105" s="1"/>
  <c r="O672" i="78"/>
  <c r="AA672" i="105"/>
  <c r="N672" i="105" s="1"/>
  <c r="O672" i="105" s="1"/>
  <c r="O847" i="78"/>
  <c r="AA847" i="105"/>
  <c r="N847" i="105" s="1"/>
  <c r="O847" i="105" s="1"/>
  <c r="O232" i="78"/>
  <c r="AA232" i="105"/>
  <c r="N232" i="105" s="1"/>
  <c r="O232" i="105" s="1"/>
  <c r="O176" i="78"/>
  <c r="AA176" i="105"/>
  <c r="N176" i="105" s="1"/>
  <c r="O176" i="105" s="1"/>
  <c r="O633" i="78"/>
  <c r="AA633" i="105"/>
  <c r="N633" i="105" s="1"/>
  <c r="O633" i="105" s="1"/>
  <c r="O677" i="78"/>
  <c r="AA677" i="105"/>
  <c r="N677" i="105" s="1"/>
  <c r="O677" i="105" s="1"/>
  <c r="O484" i="78"/>
  <c r="AA484" i="105"/>
  <c r="N484" i="105" s="1"/>
  <c r="O484" i="105" s="1"/>
  <c r="O871" i="78"/>
  <c r="AA871" i="105"/>
  <c r="N871" i="105" s="1"/>
  <c r="O871" i="105" s="1"/>
  <c r="AA226" i="105"/>
  <c r="N226" i="105" s="1"/>
  <c r="O226" i="105" s="1"/>
  <c r="AA391" i="105"/>
  <c r="N391" i="105" s="1"/>
  <c r="O391" i="105" s="1"/>
  <c r="O976" i="78"/>
  <c r="AA976" i="105"/>
  <c r="N976" i="105" s="1"/>
  <c r="O976" i="105" s="1"/>
  <c r="O805" i="78"/>
  <c r="AA805" i="105"/>
  <c r="N805" i="105" s="1"/>
  <c r="O805" i="105" s="1"/>
  <c r="O167" i="78"/>
  <c r="AA167" i="105"/>
  <c r="N167" i="105" s="1"/>
  <c r="O167" i="105" s="1"/>
  <c r="O216" i="78"/>
  <c r="AA216" i="105"/>
  <c r="N216" i="105" s="1"/>
  <c r="O216" i="105" s="1"/>
  <c r="O375" i="78"/>
  <c r="AA375" i="105"/>
  <c r="N375" i="105" s="1"/>
  <c r="O375" i="105" s="1"/>
  <c r="O488" i="78"/>
  <c r="AA488" i="105"/>
  <c r="N488" i="105" s="1"/>
  <c r="O488" i="105" s="1"/>
  <c r="O297" i="78"/>
  <c r="AA297" i="105"/>
  <c r="N297" i="105" s="1"/>
  <c r="O297" i="105" s="1"/>
  <c r="O891" i="78"/>
  <c r="AA891" i="105"/>
  <c r="N891" i="105" s="1"/>
  <c r="O891" i="105" s="1"/>
  <c r="O423" i="78"/>
  <c r="AA423" i="105"/>
  <c r="N423" i="105" s="1"/>
  <c r="O423" i="105" s="1"/>
  <c r="O815" i="78"/>
  <c r="AA815" i="105"/>
  <c r="N815" i="105" s="1"/>
  <c r="O815" i="105" s="1"/>
  <c r="O155" i="78"/>
  <c r="AA155" i="105"/>
  <c r="N155" i="105" s="1"/>
  <c r="O155" i="105" s="1"/>
  <c r="O201" i="78"/>
  <c r="AA201" i="105"/>
  <c r="N201" i="105" s="1"/>
  <c r="O201" i="105" s="1"/>
  <c r="O539" i="78"/>
  <c r="AA539" i="105"/>
  <c r="O606" i="78"/>
  <c r="AA606" i="105"/>
  <c r="N606" i="105" s="1"/>
  <c r="O606" i="105" s="1"/>
  <c r="O652" i="78"/>
  <c r="AA652" i="105"/>
  <c r="N652" i="105" s="1"/>
  <c r="O652" i="105" s="1"/>
  <c r="O336" i="78"/>
  <c r="AA336" i="105"/>
  <c r="N336" i="105" s="1"/>
  <c r="O336" i="105" s="1"/>
  <c r="O206" i="78"/>
  <c r="AA206" i="105"/>
  <c r="N206" i="105" s="1"/>
  <c r="O206" i="105" s="1"/>
  <c r="O383" i="78"/>
  <c r="AA383" i="105"/>
  <c r="N383" i="105" s="1"/>
  <c r="O383" i="105" s="1"/>
  <c r="O703" i="78"/>
  <c r="AA703" i="105"/>
  <c r="N703" i="105" s="1"/>
  <c r="O703" i="105" s="1"/>
  <c r="O402" i="78"/>
  <c r="AA402" i="105"/>
  <c r="N402" i="105" s="1"/>
  <c r="O402" i="105" s="1"/>
  <c r="M792" i="105"/>
  <c r="O160" i="78"/>
  <c r="AA160" i="105"/>
  <c r="N160" i="105" s="1"/>
  <c r="O160" i="105" s="1"/>
  <c r="O998" i="78"/>
  <c r="AA998" i="105"/>
  <c r="N998" i="105" s="1"/>
  <c r="O998" i="105" s="1"/>
  <c r="O636" i="78"/>
  <c r="AA636" i="105"/>
  <c r="N636" i="105" s="1"/>
  <c r="O636" i="105" s="1"/>
  <c r="O917" i="78"/>
  <c r="AA917" i="105"/>
  <c r="N917" i="105" s="1"/>
  <c r="O917" i="105" s="1"/>
  <c r="O337" i="78"/>
  <c r="AA337" i="105"/>
  <c r="N337" i="105" s="1"/>
  <c r="O337" i="105" s="1"/>
  <c r="O565" i="78"/>
  <c r="AA565" i="105"/>
  <c r="N565" i="105" s="1"/>
  <c r="O565" i="105" s="1"/>
  <c r="O193" i="78"/>
  <c r="AA193" i="105"/>
  <c r="N193" i="105" s="1"/>
  <c r="O193" i="105" s="1"/>
  <c r="O1001" i="78"/>
  <c r="AA1001" i="105"/>
  <c r="N1001" i="105" s="1"/>
  <c r="O1001" i="105" s="1"/>
  <c r="O818" i="78"/>
  <c r="AA818" i="105"/>
  <c r="N818" i="105" s="1"/>
  <c r="O818" i="105" s="1"/>
  <c r="O321" i="78"/>
  <c r="AA321" i="105"/>
  <c r="N321" i="105" s="1"/>
  <c r="O321" i="105" s="1"/>
  <c r="O928" i="78"/>
  <c r="AA928" i="105"/>
  <c r="N928" i="105" s="1"/>
  <c r="O928" i="105" s="1"/>
  <c r="O627" i="78"/>
  <c r="AA627" i="105"/>
  <c r="O611" i="78"/>
  <c r="AA611" i="105"/>
  <c r="O430" i="78"/>
  <c r="AA430" i="105"/>
  <c r="N430" i="105" s="1"/>
  <c r="O430" i="105" s="1"/>
  <c r="O425" i="78"/>
  <c r="AA425" i="105"/>
  <c r="N425" i="105" s="1"/>
  <c r="O425" i="105" s="1"/>
  <c r="O295" i="78"/>
  <c r="AA295" i="105"/>
  <c r="N295" i="105" s="1"/>
  <c r="O295" i="105" s="1"/>
  <c r="O771" i="78"/>
  <c r="AA771" i="105"/>
  <c r="O947" i="78"/>
  <c r="AA947" i="105"/>
  <c r="N947" i="105" s="1"/>
  <c r="O947" i="105" s="1"/>
  <c r="O822" i="78"/>
  <c r="AA822" i="105"/>
  <c r="N822" i="105" s="1"/>
  <c r="O822" i="105" s="1"/>
  <c r="O873" i="78"/>
  <c r="AA873" i="105"/>
  <c r="N873" i="105" s="1"/>
  <c r="O873" i="105" s="1"/>
  <c r="O361" i="78"/>
  <c r="AA361" i="105"/>
  <c r="N361" i="105" s="1"/>
  <c r="O361" i="105" s="1"/>
  <c r="O131" i="78"/>
  <c r="AA131" i="105"/>
  <c r="O763" i="78"/>
  <c r="AA763" i="105"/>
  <c r="AA143" i="105"/>
  <c r="N143" i="105" s="1"/>
  <c r="O143" i="105" s="1"/>
  <c r="O541" i="78"/>
  <c r="AA541" i="105"/>
  <c r="O619" i="78"/>
  <c r="AA619" i="105"/>
  <c r="N619" i="105" s="1"/>
  <c r="O619" i="105" s="1"/>
  <c r="O114" i="78"/>
  <c r="AA114" i="105"/>
  <c r="N114" i="105" s="1"/>
  <c r="O114" i="105" s="1"/>
  <c r="O609" i="78"/>
  <c r="AA609" i="105"/>
  <c r="N609" i="105" s="1"/>
  <c r="O609" i="105" s="1"/>
  <c r="O291" i="78"/>
  <c r="AA291" i="105"/>
  <c r="O265" i="78"/>
  <c r="AA265" i="105"/>
  <c r="N265" i="105" s="1"/>
  <c r="O265" i="105" s="1"/>
  <c r="O414" i="78"/>
  <c r="AA414" i="105"/>
  <c r="N414" i="105" s="1"/>
  <c r="O414" i="105" s="1"/>
  <c r="AA276" i="105"/>
  <c r="N276" i="105" s="1"/>
  <c r="O276" i="78"/>
  <c r="O692" i="78"/>
  <c r="AA692" i="105"/>
  <c r="N692" i="105" s="1"/>
  <c r="O692" i="105" s="1"/>
  <c r="O171" i="78"/>
  <c r="AA171" i="105"/>
  <c r="N171" i="105" s="1"/>
  <c r="O171" i="105" s="1"/>
  <c r="O878" i="78"/>
  <c r="AA878" i="105"/>
  <c r="N878" i="105" s="1"/>
  <c r="O878" i="105" s="1"/>
  <c r="O743" i="78"/>
  <c r="AA743" i="105"/>
  <c r="N743" i="105" s="1"/>
  <c r="O743" i="105" s="1"/>
  <c r="O755" i="78"/>
  <c r="AA755" i="105"/>
  <c r="O667" i="78"/>
  <c r="AA667" i="105"/>
  <c r="N667" i="105" s="1"/>
  <c r="O667" i="105" s="1"/>
  <c r="O736" i="78"/>
  <c r="AA736" i="105"/>
  <c r="N736" i="105" s="1"/>
  <c r="O736" i="105" s="1"/>
  <c r="J298" i="52"/>
  <c r="L118" i="52"/>
  <c r="AA746" i="105"/>
  <c r="N746" i="105" s="1"/>
  <c r="O746" i="105" s="1"/>
  <c r="P206" i="52"/>
  <c r="F298" i="52"/>
  <c r="D148" i="52"/>
  <c r="AA1002" i="105"/>
  <c r="N1002" i="105" s="1"/>
  <c r="AA362" i="105"/>
  <c r="N362" i="105" s="1"/>
  <c r="O362" i="105" s="1"/>
  <c r="AR217" i="53"/>
  <c r="F265" i="53"/>
  <c r="F56" i="52"/>
  <c r="AQ239" i="53"/>
  <c r="AR229" i="53" s="1"/>
  <c r="S229" i="53" s="1"/>
  <c r="AO239" i="52"/>
  <c r="AP229" i="52" s="1"/>
  <c r="Q229" i="52" s="1"/>
  <c r="AD196" i="58"/>
  <c r="E196" i="58" s="1"/>
  <c r="F295" i="58"/>
  <c r="AJ106" i="53"/>
  <c r="K106" i="53" s="1"/>
  <c r="P235" i="52"/>
  <c r="AA618" i="105"/>
  <c r="N618" i="105" s="1"/>
  <c r="O618" i="105" s="1"/>
  <c r="M198" i="105"/>
  <c r="M908" i="105"/>
  <c r="M883" i="105"/>
  <c r="M356" i="105"/>
  <c r="M241" i="105"/>
  <c r="M894" i="105"/>
  <c r="AH226" i="59"/>
  <c r="I226" i="59" s="1"/>
  <c r="M497" i="105"/>
  <c r="M451" i="105"/>
  <c r="M754" i="105"/>
  <c r="M569" i="105"/>
  <c r="M332" i="105"/>
  <c r="M455" i="105"/>
  <c r="M463" i="105"/>
  <c r="M147" i="105"/>
  <c r="M941" i="105"/>
  <c r="AG239" i="59"/>
  <c r="AH229" i="59" s="1"/>
  <c r="I229" i="59" s="1"/>
  <c r="M337" i="105"/>
  <c r="M861" i="105"/>
  <c r="M662" i="105"/>
  <c r="M547" i="105"/>
  <c r="M502" i="105"/>
  <c r="M385" i="105"/>
  <c r="AR97" i="58"/>
  <c r="S97" i="58" s="1"/>
  <c r="M279" i="105"/>
  <c r="M818" i="105"/>
  <c r="M541" i="105"/>
  <c r="M907" i="105"/>
  <c r="M467" i="105"/>
  <c r="M632" i="105"/>
  <c r="M925" i="105"/>
  <c r="M742" i="105"/>
  <c r="M797" i="105"/>
  <c r="M560" i="105"/>
  <c r="M167" i="105"/>
  <c r="M637" i="105"/>
  <c r="M828" i="105"/>
  <c r="M704" i="105"/>
  <c r="M819" i="105"/>
  <c r="M92" i="105"/>
  <c r="M84" i="105"/>
  <c r="M786" i="105"/>
  <c r="M116" i="105"/>
  <c r="M901" i="105"/>
  <c r="M253" i="105"/>
  <c r="M628" i="105"/>
  <c r="N351" i="105"/>
  <c r="O351" i="105" s="1"/>
  <c r="M444" i="105"/>
  <c r="M886" i="105"/>
  <c r="M144" i="105"/>
  <c r="M669" i="105"/>
  <c r="M462" i="105"/>
  <c r="M45" i="105"/>
  <c r="M729" i="105"/>
  <c r="M753" i="105"/>
  <c r="M878" i="105"/>
  <c r="P665" i="80"/>
  <c r="O925" i="82"/>
  <c r="AE925" i="105"/>
  <c r="AO299" i="53"/>
  <c r="AP289" i="53" s="1"/>
  <c r="M836" i="105"/>
  <c r="M175" i="105"/>
  <c r="M668" i="105"/>
  <c r="M973" i="105"/>
  <c r="M822" i="105"/>
  <c r="M653" i="105"/>
  <c r="M257" i="105"/>
  <c r="M922" i="105"/>
  <c r="M794" i="105"/>
  <c r="O189" i="79"/>
  <c r="AB189" i="105"/>
  <c r="M291" i="105"/>
  <c r="M513" i="105"/>
  <c r="M558" i="105"/>
  <c r="M807" i="105"/>
  <c r="M290" i="105"/>
  <c r="M540" i="105"/>
  <c r="M508" i="105"/>
  <c r="M1004" i="105"/>
  <c r="M269" i="105"/>
  <c r="M525" i="105"/>
  <c r="O285" i="79"/>
  <c r="AB285" i="105"/>
  <c r="M146" i="105"/>
  <c r="M851" i="105"/>
  <c r="M401" i="105"/>
  <c r="M579" i="105"/>
  <c r="O115" i="83"/>
  <c r="AF115" i="105"/>
  <c r="M723" i="105"/>
  <c r="M504" i="105"/>
  <c r="M595" i="105"/>
  <c r="M1003" i="105"/>
  <c r="M409" i="105"/>
  <c r="M443" i="105"/>
  <c r="M168" i="105"/>
  <c r="M452" i="105"/>
  <c r="M232" i="105"/>
  <c r="M642" i="105"/>
  <c r="O291" i="83"/>
  <c r="AF291" i="105"/>
  <c r="AC179" i="52"/>
  <c r="AD169" i="52" s="1"/>
  <c r="E169" i="52" s="1"/>
  <c r="AE119" i="59"/>
  <c r="F119" i="59" s="1"/>
  <c r="D178" i="52"/>
  <c r="F295" i="52"/>
  <c r="AT200" i="58"/>
  <c r="U200" i="58" s="1"/>
  <c r="AE299" i="52"/>
  <c r="AF289" i="52" s="1"/>
  <c r="H178" i="58"/>
  <c r="AD256" i="53"/>
  <c r="E256" i="53" s="1"/>
  <c r="AE269" i="53"/>
  <c r="F269" i="53" s="1"/>
  <c r="AG239" i="52"/>
  <c r="AH229" i="52" s="1"/>
  <c r="AF256" i="53"/>
  <c r="G256" i="53" s="1"/>
  <c r="AF73" i="58"/>
  <c r="G73" i="58" s="1"/>
  <c r="AK89" i="53"/>
  <c r="AL79" i="53" s="1"/>
  <c r="AL70" i="53"/>
  <c r="M70" i="53" s="1"/>
  <c r="F86" i="53"/>
  <c r="F86" i="52"/>
  <c r="F268" i="58"/>
  <c r="AJ247" i="57"/>
  <c r="K247" i="57" s="1"/>
  <c r="AM299" i="59"/>
  <c r="AT37" i="57"/>
  <c r="U37" i="57" s="1"/>
  <c r="AC29" i="58"/>
  <c r="D29" i="58" s="1"/>
  <c r="J119" i="57"/>
  <c r="F296" i="58"/>
  <c r="AS29" i="59"/>
  <c r="AT19" i="59" s="1"/>
  <c r="U19" i="59" s="1"/>
  <c r="AE299" i="58"/>
  <c r="AF289" i="58" s="1"/>
  <c r="M829" i="105"/>
  <c r="O35" i="83"/>
  <c r="AF35" i="105"/>
  <c r="O387" i="83"/>
  <c r="AF387" i="105"/>
  <c r="O659" i="83"/>
  <c r="AF659" i="105"/>
  <c r="N659" i="105" s="1"/>
  <c r="O659" i="105" s="1"/>
  <c r="O963" i="83"/>
  <c r="AF963" i="105"/>
  <c r="O333" i="79"/>
  <c r="AB333" i="105"/>
  <c r="O461" i="79"/>
  <c r="AB461" i="105"/>
  <c r="O717" i="79"/>
  <c r="AB717" i="105"/>
  <c r="O845" i="79"/>
  <c r="AB845" i="105"/>
  <c r="O938" i="78"/>
  <c r="AA938" i="105"/>
  <c r="N938" i="105" s="1"/>
  <c r="O938" i="105" s="1"/>
  <c r="O810" i="78"/>
  <c r="AA810" i="105"/>
  <c r="N810" i="105" s="1"/>
  <c r="O810" i="105" s="1"/>
  <c r="O554" i="78"/>
  <c r="AA554" i="105"/>
  <c r="N554" i="105" s="1"/>
  <c r="O554" i="105" s="1"/>
  <c r="M298" i="105"/>
  <c r="O170" i="78"/>
  <c r="AA170" i="105"/>
  <c r="N170" i="105" s="1"/>
  <c r="O170" i="105" s="1"/>
  <c r="M771" i="105"/>
  <c r="M876" i="105"/>
  <c r="M656" i="105"/>
  <c r="M521" i="105"/>
  <c r="O227" i="83"/>
  <c r="AF227" i="105"/>
  <c r="N227" i="105" s="1"/>
  <c r="O227" i="105" s="1"/>
  <c r="O531" i="83"/>
  <c r="AF531" i="105"/>
  <c r="O803" i="83"/>
  <c r="AF803" i="105"/>
  <c r="O429" i="82"/>
  <c r="AE429" i="105"/>
  <c r="O61" i="79"/>
  <c r="AB61" i="105"/>
  <c r="N61" i="105" s="1"/>
  <c r="O61" i="105" s="1"/>
  <c r="O205" i="79"/>
  <c r="AB205" i="105"/>
  <c r="O477" i="79"/>
  <c r="AB477" i="105"/>
  <c r="M410" i="105"/>
  <c r="M212" i="105"/>
  <c r="M215" i="105"/>
  <c r="O3" i="83"/>
  <c r="AF3" i="105"/>
  <c r="N3" i="105" s="1"/>
  <c r="O3" i="105" s="1"/>
  <c r="O547" i="83"/>
  <c r="AF547" i="105"/>
  <c r="N547" i="105" s="1"/>
  <c r="O547" i="105" s="1"/>
  <c r="O675" i="83"/>
  <c r="AF675" i="105"/>
  <c r="O819" i="83"/>
  <c r="AF819" i="105"/>
  <c r="O995" i="83"/>
  <c r="AF995" i="105"/>
  <c r="N995" i="105" s="1"/>
  <c r="O349" i="79"/>
  <c r="AB349" i="105"/>
  <c r="O605" i="79"/>
  <c r="AB605" i="105"/>
  <c r="O733" i="79"/>
  <c r="AB733" i="105"/>
  <c r="N733" i="105" s="1"/>
  <c r="O733" i="105" s="1"/>
  <c r="O861" i="79"/>
  <c r="AB861" i="105"/>
  <c r="O989" i="79"/>
  <c r="AB989" i="105"/>
  <c r="O538" i="78"/>
  <c r="AA538" i="105"/>
  <c r="N538" i="105" s="1"/>
  <c r="O538" i="105" s="1"/>
  <c r="M164" i="105"/>
  <c r="M204" i="105"/>
  <c r="M243" i="105"/>
  <c r="M722" i="105"/>
  <c r="O67" i="83"/>
  <c r="AF67" i="105"/>
  <c r="N67" i="105" s="1"/>
  <c r="O67" i="105" s="1"/>
  <c r="O243" i="83"/>
  <c r="AF243" i="105"/>
  <c r="N243" i="105" s="1"/>
  <c r="O243" i="105" s="1"/>
  <c r="O403" i="83"/>
  <c r="AF403" i="105"/>
  <c r="O509" i="82"/>
  <c r="AE509" i="105"/>
  <c r="O221" i="79"/>
  <c r="AB221" i="105"/>
  <c r="O365" i="79"/>
  <c r="AB365" i="105"/>
  <c r="O493" i="79"/>
  <c r="AB493" i="105"/>
  <c r="O749" i="79"/>
  <c r="AB749" i="105"/>
  <c r="O877" i="79"/>
  <c r="AB877" i="105"/>
  <c r="O650" i="78"/>
  <c r="AA650" i="105"/>
  <c r="N650" i="105" s="1"/>
  <c r="O650" i="105" s="1"/>
  <c r="M769" i="105"/>
  <c r="M831" i="105"/>
  <c r="M333" i="105"/>
  <c r="O861" i="82"/>
  <c r="AE861" i="105"/>
  <c r="O563" i="83"/>
  <c r="AF563" i="105"/>
  <c r="O707" i="83"/>
  <c r="AF707" i="105"/>
  <c r="O1011" i="83"/>
  <c r="AF1011" i="105"/>
  <c r="O77" i="79"/>
  <c r="AB77" i="105"/>
  <c r="N77" i="105" s="1"/>
  <c r="O77" i="105" s="1"/>
  <c r="O621" i="79"/>
  <c r="AB621" i="105"/>
  <c r="O1005" i="79"/>
  <c r="AB1005" i="105"/>
  <c r="M778" i="105"/>
  <c r="M650" i="105"/>
  <c r="O138" i="78"/>
  <c r="AA138" i="105"/>
  <c r="N138" i="105" s="1"/>
  <c r="O138" i="105" s="1"/>
  <c r="M766" i="105"/>
  <c r="M694" i="105"/>
  <c r="M611" i="105"/>
  <c r="O99" i="83"/>
  <c r="AF99" i="105"/>
  <c r="N99" i="105" s="1"/>
  <c r="O99" i="105" s="1"/>
  <c r="O259" i="83"/>
  <c r="AF259" i="105"/>
  <c r="N259" i="105" s="1"/>
  <c r="O259" i="105" s="1"/>
  <c r="O419" i="83"/>
  <c r="AF419" i="105"/>
  <c r="O835" i="83"/>
  <c r="AF835" i="105"/>
  <c r="O621" i="82"/>
  <c r="AE621" i="105"/>
  <c r="O237" i="79"/>
  <c r="AB237" i="105"/>
  <c r="N237" i="105" s="1"/>
  <c r="O237" i="105" s="1"/>
  <c r="O381" i="79"/>
  <c r="AB381" i="105"/>
  <c r="O509" i="79"/>
  <c r="AB509" i="105"/>
  <c r="O637" i="79"/>
  <c r="AB637" i="105"/>
  <c r="O893" i="79"/>
  <c r="AB893" i="105"/>
  <c r="M1018" i="105"/>
  <c r="M634" i="105"/>
  <c r="M506" i="105"/>
  <c r="M250" i="105"/>
  <c r="AR170" i="59"/>
  <c r="S170" i="59" s="1"/>
  <c r="M803" i="105"/>
  <c r="M435" i="105"/>
  <c r="O451" i="83"/>
  <c r="AF451" i="105"/>
  <c r="N451" i="105" s="1"/>
  <c r="O451" i="105" s="1"/>
  <c r="O131" i="83"/>
  <c r="AF131" i="105"/>
  <c r="O877" i="82"/>
  <c r="AE877" i="105"/>
  <c r="O93" i="79"/>
  <c r="AB93" i="105"/>
  <c r="N93" i="105" s="1"/>
  <c r="O93" i="105" s="1"/>
  <c r="O765" i="79"/>
  <c r="AB765" i="105"/>
  <c r="M762" i="105"/>
  <c r="O634" i="78"/>
  <c r="AA634" i="105"/>
  <c r="N634" i="105" s="1"/>
  <c r="O634" i="105" s="1"/>
  <c r="M528" i="105"/>
  <c r="M856" i="105"/>
  <c r="M867" i="105"/>
  <c r="M244" i="105"/>
  <c r="M217" i="105"/>
  <c r="M240" i="105"/>
  <c r="O307" i="83"/>
  <c r="AF307" i="105"/>
  <c r="O435" i="83"/>
  <c r="AF435" i="105"/>
  <c r="O579" i="83"/>
  <c r="AF579" i="105"/>
  <c r="O723" i="83"/>
  <c r="AF723" i="105"/>
  <c r="O851" i="83"/>
  <c r="AF851" i="105"/>
  <c r="O109" i="79"/>
  <c r="AB109" i="105"/>
  <c r="O253" i="79"/>
  <c r="AB253" i="105"/>
  <c r="O525" i="79"/>
  <c r="AB525" i="105"/>
  <c r="N525" i="105" s="1"/>
  <c r="O525" i="105" s="1"/>
  <c r="O653" i="79"/>
  <c r="AB653" i="105"/>
  <c r="O874" i="78"/>
  <c r="AA874" i="105"/>
  <c r="N874" i="105" s="1"/>
  <c r="O874" i="105" s="1"/>
  <c r="M618" i="105"/>
  <c r="O234" i="78"/>
  <c r="AA234" i="105"/>
  <c r="N234" i="105" s="1"/>
  <c r="O234" i="105" s="1"/>
  <c r="N563" i="105"/>
  <c r="O563" i="105" s="1"/>
  <c r="M607" i="105"/>
  <c r="O323" i="83"/>
  <c r="AF323" i="105"/>
  <c r="N323" i="105" s="1"/>
  <c r="O323" i="105" s="1"/>
  <c r="O739" i="83"/>
  <c r="AF739" i="105"/>
  <c r="O957" i="82"/>
  <c r="AE957" i="105"/>
  <c r="O397" i="79"/>
  <c r="AB397" i="105"/>
  <c r="O781" i="79"/>
  <c r="AB781" i="105"/>
  <c r="O909" i="79"/>
  <c r="AB909" i="105"/>
  <c r="M1002" i="105"/>
  <c r="M746" i="105"/>
  <c r="O490" i="78"/>
  <c r="AA490" i="105"/>
  <c r="N490" i="105" s="1"/>
  <c r="O490" i="105" s="1"/>
  <c r="P484" i="81"/>
  <c r="P346" i="81"/>
  <c r="P1811" i="81"/>
  <c r="P1581" i="81"/>
  <c r="P1460" i="81"/>
  <c r="P968" i="81"/>
  <c r="P1073" i="81"/>
  <c r="P1842" i="81"/>
  <c r="P1885" i="81"/>
  <c r="P1796" i="81"/>
  <c r="P2059" i="81"/>
  <c r="P1374" i="81"/>
  <c r="P1075" i="81"/>
  <c r="P1193" i="81"/>
  <c r="P33" i="81"/>
  <c r="P1601" i="81"/>
  <c r="P431" i="81"/>
  <c r="P791" i="81"/>
  <c r="P973" i="81"/>
  <c r="P1730" i="81"/>
  <c r="P2000" i="81"/>
  <c r="P2096" i="81"/>
  <c r="P1751" i="81"/>
  <c r="P50" i="81"/>
  <c r="P1674" i="81"/>
  <c r="P1097" i="81"/>
  <c r="P512" i="81"/>
  <c r="P350" i="81"/>
  <c r="P1535" i="81"/>
  <c r="P1436" i="81"/>
  <c r="P1909" i="81"/>
  <c r="P1402" i="81"/>
  <c r="P327" i="81"/>
  <c r="P492" i="81"/>
  <c r="P1360" i="81"/>
  <c r="P719" i="81"/>
  <c r="P32" i="81"/>
  <c r="P995" i="81"/>
  <c r="P728" i="81"/>
  <c r="P1464" i="81"/>
  <c r="P923" i="81"/>
  <c r="P469" i="81"/>
  <c r="P2093" i="81"/>
  <c r="P1775" i="81"/>
  <c r="P1769" i="81"/>
  <c r="P1249" i="81"/>
  <c r="P1727" i="81"/>
  <c r="P1426" i="81"/>
  <c r="P2163" i="81"/>
  <c r="P221" i="81"/>
  <c r="P97" i="81"/>
  <c r="P116" i="81"/>
  <c r="P177" i="81"/>
  <c r="P1587" i="81"/>
  <c r="P2002" i="81"/>
  <c r="P1845" i="81"/>
  <c r="P243" i="81"/>
  <c r="P1651" i="81"/>
  <c r="P315" i="81"/>
  <c r="P2194" i="81"/>
  <c r="P979" i="81"/>
  <c r="P842" i="81"/>
  <c r="P1330" i="81"/>
  <c r="P238" i="81"/>
  <c r="P287" i="81"/>
  <c r="P743" i="81"/>
  <c r="P2039" i="81"/>
  <c r="P1395" i="81"/>
  <c r="P1158" i="81"/>
  <c r="P399" i="81"/>
  <c r="P1948" i="81"/>
  <c r="P2066" i="81"/>
  <c r="P1667" i="81"/>
  <c r="P84" i="81"/>
  <c r="P1760" i="81"/>
  <c r="P206" i="81"/>
  <c r="P87" i="81"/>
  <c r="P172" i="81"/>
  <c r="P1865" i="81"/>
  <c r="P318" i="81"/>
  <c r="P461" i="81"/>
  <c r="P1206" i="81"/>
  <c r="P128" i="81"/>
  <c r="P2027" i="81"/>
  <c r="P1956" i="81"/>
  <c r="P31" i="81"/>
  <c r="P2042" i="81"/>
  <c r="P2029" i="81"/>
  <c r="P1289" i="81"/>
  <c r="P1230" i="81"/>
  <c r="P803" i="81"/>
  <c r="P47" i="81"/>
  <c r="P1347" i="81"/>
  <c r="P1433" i="81"/>
  <c r="P1725" i="81"/>
  <c r="P1191" i="81"/>
  <c r="P1755" i="81"/>
  <c r="P1786" i="81"/>
  <c r="P1328" i="81"/>
  <c r="P313" i="81"/>
  <c r="P1643" i="81"/>
  <c r="P762" i="81"/>
  <c r="P437" i="81"/>
  <c r="P1218" i="81"/>
  <c r="P409" i="81"/>
  <c r="P343" i="81"/>
  <c r="P1393" i="81"/>
  <c r="P2193" i="81"/>
  <c r="P548" i="81"/>
  <c r="P1044" i="81"/>
  <c r="P793" i="81"/>
  <c r="P952" i="81"/>
  <c r="P408" i="81"/>
  <c r="P1638" i="81"/>
  <c r="P12" i="81"/>
  <c r="P418" i="81"/>
  <c r="P1045" i="81"/>
  <c r="P173" i="81"/>
  <c r="P1874" i="81"/>
  <c r="P1931" i="81"/>
  <c r="P504" i="81"/>
  <c r="P305" i="81"/>
  <c r="P114" i="81"/>
  <c r="P947" i="81"/>
  <c r="P1319" i="81"/>
  <c r="P1271" i="81"/>
  <c r="P1391" i="81"/>
  <c r="P45" i="81"/>
  <c r="P339" i="81"/>
  <c r="P1639" i="81"/>
  <c r="P531" i="81"/>
  <c r="P1933" i="81"/>
  <c r="P18" i="81"/>
  <c r="P184" i="81"/>
  <c r="P2122" i="81"/>
  <c r="P449" i="81"/>
  <c r="P1586" i="81"/>
  <c r="P288" i="81"/>
  <c r="P715" i="81"/>
  <c r="P1790" i="81"/>
  <c r="P890" i="81"/>
  <c r="P132" i="81"/>
  <c r="P1939" i="81"/>
  <c r="P1324" i="81"/>
  <c r="P1168" i="81"/>
  <c r="P1800" i="81"/>
  <c r="P1498" i="81"/>
  <c r="P1729" i="81"/>
  <c r="P1063" i="81"/>
  <c r="P1451" i="81"/>
  <c r="P1970" i="81"/>
  <c r="P1261" i="81"/>
  <c r="P1809" i="81"/>
  <c r="P950" i="81"/>
  <c r="P646" i="81"/>
  <c r="P713" i="81"/>
  <c r="P1222" i="81"/>
  <c r="P1188" i="81"/>
  <c r="P1838" i="81"/>
  <c r="P67" i="81"/>
  <c r="P1389" i="81"/>
  <c r="P974" i="81"/>
  <c r="P1275" i="81"/>
  <c r="P1808" i="81"/>
  <c r="P493" i="81"/>
  <c r="P430" i="81"/>
  <c r="P26" i="81"/>
  <c r="P1469" i="81"/>
  <c r="P370" i="81"/>
  <c r="P1290" i="81"/>
  <c r="P1568" i="81"/>
  <c r="P108" i="81"/>
  <c r="P1064" i="81"/>
  <c r="P1742" i="81"/>
  <c r="P1316" i="81"/>
  <c r="P1115" i="81"/>
  <c r="P777" i="81"/>
  <c r="P834" i="81"/>
  <c r="P1380" i="81"/>
  <c r="P1613" i="81"/>
  <c r="P1963" i="81"/>
  <c r="P1642" i="81"/>
  <c r="P1145" i="81"/>
  <c r="P1315" i="81"/>
  <c r="P1245" i="81"/>
  <c r="P705" i="81"/>
  <c r="P1744" i="81"/>
  <c r="P1254" i="81"/>
  <c r="P392" i="81"/>
  <c r="P1151" i="81"/>
  <c r="P153" i="81"/>
  <c r="P1831" i="81"/>
  <c r="P859" i="81"/>
  <c r="P846" i="81"/>
  <c r="P570" i="81"/>
  <c r="P528" i="81"/>
  <c r="P704" i="81"/>
  <c r="P828" i="81"/>
  <c r="P1558" i="81"/>
  <c r="P557" i="81"/>
  <c r="P1335" i="81"/>
  <c r="P2116" i="81"/>
  <c r="P405" i="81"/>
  <c r="P459" i="81"/>
  <c r="P2001" i="81"/>
  <c r="P69" i="81"/>
  <c r="P951" i="81"/>
  <c r="P1241" i="81"/>
  <c r="P1634" i="81"/>
  <c r="P1918" i="81"/>
  <c r="P178" i="81"/>
  <c r="P1828" i="81"/>
  <c r="P694" i="81"/>
  <c r="P877" i="81"/>
  <c r="P2170" i="81"/>
  <c r="P1891" i="81"/>
  <c r="P439" i="81"/>
  <c r="P1164" i="81"/>
  <c r="P231" i="81"/>
  <c r="P1696" i="81"/>
  <c r="P849" i="81"/>
  <c r="P1834" i="81"/>
  <c r="P784" i="81"/>
  <c r="P564" i="81"/>
  <c r="P1932" i="81"/>
  <c r="P930" i="81"/>
  <c r="P113" i="81"/>
  <c r="P1597" i="81"/>
  <c r="P72" i="81"/>
  <c r="P614" i="81"/>
  <c r="P1180" i="81"/>
  <c r="P983" i="81"/>
  <c r="P2058" i="81"/>
  <c r="P1105" i="81"/>
  <c r="P1304" i="81"/>
  <c r="P1776" i="81"/>
  <c r="P978" i="81"/>
  <c r="P1003" i="81"/>
  <c r="P568" i="81"/>
  <c r="P1323" i="81"/>
  <c r="P2160" i="81"/>
  <c r="P7" i="81"/>
  <c r="P2140" i="81"/>
  <c r="P106" i="81"/>
  <c r="P599" i="81"/>
  <c r="P1365" i="81"/>
  <c r="P27" i="81"/>
  <c r="P1154" i="81"/>
  <c r="P1123" i="81"/>
  <c r="P946" i="81"/>
  <c r="P750" i="81"/>
  <c r="P2181" i="81"/>
  <c r="P1069" i="81"/>
  <c r="P1482" i="81"/>
  <c r="P854" i="81"/>
  <c r="P821" i="81"/>
  <c r="P1930" i="81"/>
  <c r="P1500" i="81"/>
  <c r="P697" i="81"/>
  <c r="P1141" i="81"/>
  <c r="P361" i="81"/>
  <c r="P1539" i="81"/>
  <c r="P1049" i="81"/>
  <c r="P527" i="81"/>
  <c r="P2084" i="81"/>
  <c r="P401" i="81"/>
  <c r="P232" i="81"/>
  <c r="P981" i="81"/>
  <c r="P1546" i="81"/>
  <c r="P475" i="81"/>
  <c r="P150" i="81"/>
  <c r="P1617" i="81"/>
  <c r="P1960" i="81"/>
  <c r="P420" i="81"/>
  <c r="P360" i="81"/>
  <c r="P66" i="81"/>
  <c r="P1646" i="81"/>
  <c r="P2" i="81"/>
  <c r="P944" i="81"/>
  <c r="P1589" i="81"/>
  <c r="P1310" i="81"/>
  <c r="P2104" i="81"/>
  <c r="P1672" i="81"/>
  <c r="P1487" i="81"/>
  <c r="P1880" i="81"/>
  <c r="P1962" i="81"/>
  <c r="P554" i="81"/>
  <c r="P2132" i="81"/>
  <c r="P534" i="81"/>
  <c r="P118" i="81"/>
  <c r="P744" i="81"/>
  <c r="P1397" i="81"/>
  <c r="P810" i="81"/>
  <c r="P2088" i="81"/>
  <c r="P1189" i="81"/>
  <c r="P544" i="81"/>
  <c r="P1875" i="81"/>
  <c r="P809" i="81"/>
  <c r="P1338" i="81"/>
  <c r="P1951" i="81"/>
  <c r="P1337" i="81"/>
  <c r="P508" i="81"/>
  <c r="P175" i="81"/>
  <c r="P465" i="81"/>
  <c r="P1226" i="81"/>
  <c r="P922" i="81"/>
  <c r="P1867" i="81"/>
  <c r="P36" i="81"/>
  <c r="P1610" i="81"/>
  <c r="P675" i="81"/>
  <c r="P3" i="81"/>
  <c r="P1636" i="81"/>
  <c r="P730" i="81"/>
  <c r="P20" i="81"/>
  <c r="P969" i="81"/>
  <c r="P1716" i="81"/>
  <c r="P782" i="81"/>
  <c r="P678" i="81"/>
  <c r="P1923" i="81"/>
  <c r="P1991" i="81"/>
  <c r="P1702" i="81"/>
  <c r="P653" i="81"/>
  <c r="P903" i="81"/>
  <c r="P463" i="81"/>
  <c r="P945" i="81"/>
  <c r="P591" i="81"/>
  <c r="P387" i="81"/>
  <c r="P1821" i="81"/>
  <c r="P778" i="81"/>
  <c r="P54" i="81"/>
  <c r="P1654" i="81"/>
  <c r="P961" i="81"/>
  <c r="P470" i="81"/>
  <c r="P1937" i="81"/>
  <c r="P1888" i="81"/>
  <c r="P749" i="81"/>
  <c r="P1116" i="81"/>
  <c r="P295" i="81"/>
  <c r="P375" i="81"/>
  <c r="P292" i="81"/>
  <c r="P864" i="81"/>
  <c r="P774" i="81"/>
  <c r="P807" i="81"/>
  <c r="P1322" i="81"/>
  <c r="P1645" i="81"/>
  <c r="P1317" i="81"/>
  <c r="P2161" i="81"/>
  <c r="P1167" i="81"/>
  <c r="P1979" i="81"/>
  <c r="P1336" i="81"/>
  <c r="P1284" i="81"/>
  <c r="P1713" i="81"/>
  <c r="P1244" i="81"/>
  <c r="P1902" i="81"/>
  <c r="P1626" i="81"/>
  <c r="P244" i="81"/>
  <c r="P833" i="81"/>
  <c r="P111" i="81"/>
  <c r="P1274" i="81"/>
  <c r="P1961" i="81"/>
  <c r="P900" i="81"/>
  <c r="P1185" i="81"/>
  <c r="P829" i="81"/>
  <c r="P1906" i="81"/>
  <c r="P1616" i="81"/>
  <c r="P1190" i="81"/>
  <c r="P727" i="81"/>
  <c r="P1351" i="81"/>
  <c r="P200" i="81"/>
  <c r="P760" i="81"/>
  <c r="P266" i="81"/>
  <c r="P1724" i="81"/>
  <c r="P316" i="81"/>
  <c r="P1364" i="81"/>
  <c r="P1207" i="81"/>
  <c r="P1570" i="81"/>
  <c r="P523" i="81"/>
  <c r="P1198" i="81"/>
  <c r="P1893" i="81"/>
  <c r="P1018" i="81"/>
  <c r="P1655" i="81"/>
  <c r="P1801" i="81"/>
  <c r="P1055" i="81"/>
  <c r="P34" i="81"/>
  <c r="P1243" i="81"/>
  <c r="P820" i="81"/>
  <c r="P227" i="81"/>
  <c r="P23" i="81"/>
  <c r="P163" i="81"/>
  <c r="P1378" i="81"/>
  <c r="P261" i="81"/>
  <c r="P117" i="81"/>
  <c r="P1387" i="81"/>
  <c r="P1297" i="81"/>
  <c r="P741" i="81"/>
  <c r="P1494" i="81"/>
  <c r="P999" i="81"/>
  <c r="P1454" i="81"/>
  <c r="P2125" i="81"/>
  <c r="P429" i="81"/>
  <c r="P286" i="81"/>
  <c r="P596" i="81"/>
  <c r="P572" i="81"/>
  <c r="P874" i="81"/>
  <c r="P1333" i="81"/>
  <c r="P1117" i="81"/>
  <c r="P289" i="81"/>
  <c r="P1545" i="81"/>
  <c r="P709" i="81"/>
  <c r="P1817" i="81"/>
  <c r="P1830" i="81"/>
  <c r="P904" i="81"/>
  <c r="P1711" i="81"/>
  <c r="P885" i="81"/>
  <c r="P1231" i="81"/>
  <c r="P53" i="81"/>
  <c r="P1992" i="81"/>
  <c r="P1376" i="81"/>
  <c r="P795" i="81"/>
  <c r="P1082" i="81"/>
  <c r="P91" i="81"/>
  <c r="P1752" i="81"/>
  <c r="P1401" i="81"/>
  <c r="P1521" i="81"/>
  <c r="P317" i="81"/>
  <c r="P1488" i="81"/>
  <c r="P1837" i="81"/>
  <c r="P1984" i="81"/>
  <c r="P1398" i="81"/>
  <c r="P2049" i="81"/>
  <c r="P1852" i="81"/>
  <c r="P428" i="81"/>
  <c r="P1409" i="81"/>
  <c r="P1068" i="81"/>
  <c r="P1078" i="81"/>
  <c r="P1782" i="81"/>
  <c r="P1111" i="81"/>
  <c r="P2195" i="81"/>
  <c r="P1857" i="81"/>
  <c r="P1737" i="81"/>
  <c r="P1463" i="81"/>
  <c r="P676" i="81"/>
  <c r="P1757" i="81"/>
  <c r="P1754" i="81"/>
  <c r="P2108" i="81"/>
  <c r="P60" i="81"/>
  <c r="P2046" i="81"/>
  <c r="P1670" i="81"/>
  <c r="P870" i="81"/>
  <c r="P2012" i="81"/>
  <c r="P1440" i="81"/>
  <c r="P706" i="81"/>
  <c r="P1263" i="81"/>
  <c r="P993" i="81"/>
  <c r="P1878" i="81"/>
  <c r="P92" i="81"/>
  <c r="P77" i="81"/>
  <c r="P167" i="81"/>
  <c r="P2011" i="81"/>
  <c r="P1989" i="81"/>
  <c r="P267" i="81"/>
  <c r="P413" i="81"/>
  <c r="P485" i="81"/>
  <c r="P869" i="81"/>
  <c r="P633" i="81"/>
  <c r="P674" i="81"/>
  <c r="P123" i="81"/>
  <c r="P1560" i="81"/>
  <c r="P1239" i="81"/>
  <c r="P2044" i="81"/>
  <c r="P1112" i="81"/>
  <c r="P425" i="81"/>
  <c r="P276" i="81"/>
  <c r="P682" i="81"/>
  <c r="P1797" i="81"/>
  <c r="P122" i="81"/>
  <c r="P107" i="81"/>
  <c r="P1144" i="81"/>
  <c r="P1836" i="81"/>
  <c r="P1738" i="81"/>
  <c r="P2185" i="81"/>
  <c r="P813" i="81"/>
  <c r="P1967" i="81"/>
  <c r="P1004" i="81"/>
  <c r="P689" i="81"/>
  <c r="P252" i="81"/>
  <c r="P294" i="81"/>
  <c r="P1038" i="81"/>
  <c r="P735" i="81"/>
  <c r="P1856" i="81"/>
  <c r="P1943" i="81"/>
  <c r="P1919" i="81"/>
  <c r="P509" i="81"/>
  <c r="P1134" i="81"/>
  <c r="P517" i="81"/>
  <c r="P2144" i="81"/>
  <c r="P931" i="81"/>
  <c r="P841" i="81"/>
  <c r="P1582" i="81"/>
  <c r="P1596" i="81"/>
  <c r="P88" i="81"/>
  <c r="P780" i="81"/>
  <c r="P1947" i="81"/>
  <c r="P1669" i="81"/>
  <c r="P1303" i="81"/>
  <c r="P40" i="81"/>
  <c r="P456" i="81"/>
  <c r="P565" i="81"/>
  <c r="P59" i="81"/>
  <c r="P1332" i="81"/>
  <c r="P2033" i="81"/>
  <c r="P811" i="81"/>
  <c r="P729" i="81"/>
  <c r="P380" i="81"/>
  <c r="P1362" i="81"/>
  <c r="P1183" i="81"/>
  <c r="P1901" i="81"/>
  <c r="P924" i="81"/>
  <c r="P230" i="81"/>
  <c r="P2034" i="81"/>
  <c r="P1855" i="81"/>
  <c r="P1537" i="81"/>
  <c r="P637" i="81"/>
  <c r="P574" i="81"/>
  <c r="P2183" i="81"/>
  <c r="P1061" i="81"/>
  <c r="P1400" i="81"/>
  <c r="P522" i="81"/>
  <c r="P2043" i="81"/>
  <c r="P384" i="81"/>
  <c r="P1439" i="81"/>
  <c r="P1373" i="81"/>
  <c r="P376" i="81"/>
  <c r="P1561" i="81"/>
  <c r="P1814" i="81"/>
  <c r="P975" i="81"/>
  <c r="P907" i="81"/>
  <c r="P686" i="81"/>
  <c r="P1410" i="81"/>
  <c r="P843" i="81"/>
  <c r="P642" i="81"/>
  <c r="P1300" i="81"/>
  <c r="P788" i="81"/>
  <c r="P1143" i="81"/>
  <c r="P1101" i="81"/>
  <c r="P1148" i="81"/>
  <c r="P1311" i="81"/>
  <c r="P989" i="81"/>
  <c r="P1383" i="81"/>
  <c r="P1159" i="81"/>
  <c r="P902" i="81"/>
  <c r="P2157" i="81"/>
  <c r="P1657" i="81"/>
  <c r="P1741" i="81"/>
  <c r="P2075" i="81"/>
  <c r="P202" i="81"/>
  <c r="P2009" i="81"/>
  <c r="P677" i="81"/>
  <c r="P1133" i="81"/>
  <c r="P363" i="81"/>
  <c r="P1369" i="81"/>
  <c r="P1941" i="81"/>
  <c r="P896" i="81"/>
  <c r="P725" i="81"/>
  <c r="P169" i="81"/>
  <c r="P1953" i="81"/>
  <c r="P359" i="81"/>
  <c r="P1686" i="81"/>
  <c r="P1418" i="81"/>
  <c r="P1058" i="81"/>
  <c r="P1785" i="81"/>
  <c r="P1684" i="81"/>
  <c r="P1772" i="81"/>
  <c r="P1349" i="81"/>
  <c r="P1518" i="81"/>
  <c r="P1443" i="81"/>
  <c r="P1934" i="81"/>
  <c r="P364" i="81"/>
  <c r="P1832" i="81"/>
  <c r="P503" i="81"/>
  <c r="P1966" i="81"/>
  <c r="P766" i="81"/>
  <c r="P1203" i="81"/>
  <c r="P1446" i="81"/>
  <c r="P1700" i="81"/>
  <c r="P1547" i="81"/>
  <c r="P638" i="81"/>
  <c r="P696" i="81"/>
  <c r="P1676" i="81"/>
  <c r="P645" i="81"/>
  <c r="P2190" i="81"/>
  <c r="P685" i="81"/>
  <c r="P1470" i="81"/>
  <c r="P1903" i="81"/>
  <c r="P943" i="81"/>
  <c r="P1126" i="81"/>
  <c r="P1305" i="81"/>
  <c r="P1505" i="81"/>
  <c r="P134" i="81"/>
  <c r="P1955" i="81"/>
  <c r="P2139" i="81"/>
  <c r="P2177" i="81"/>
  <c r="P483" i="81"/>
  <c r="P714" i="81"/>
  <c r="P422" i="81"/>
  <c r="P259" i="81"/>
  <c r="P1176" i="81"/>
  <c r="P1253" i="81"/>
  <c r="P1567" i="81"/>
  <c r="P394" i="81"/>
  <c r="P1406" i="81"/>
  <c r="P1748" i="81"/>
  <c r="P291" i="81"/>
  <c r="P1619" i="81"/>
  <c r="P298" i="81"/>
  <c r="P1604" i="81"/>
  <c r="P1010" i="81"/>
  <c r="P1990" i="81"/>
  <c r="P1983" i="81"/>
  <c r="P910" i="81"/>
  <c r="P1788" i="81"/>
  <c r="P1504" i="81"/>
  <c r="P1762" i="81"/>
  <c r="P1994" i="81"/>
  <c r="P445" i="81"/>
  <c r="P1731" i="81"/>
  <c r="P224" i="81"/>
  <c r="P1368" i="81"/>
  <c r="P654" i="81"/>
  <c r="P2130" i="81"/>
  <c r="P1569" i="81"/>
  <c r="P491" i="81"/>
  <c r="P1103" i="81"/>
  <c r="P397" i="81"/>
  <c r="P1200" i="81"/>
  <c r="P584" i="81"/>
  <c r="P440" i="81"/>
  <c r="P1475" i="81"/>
  <c r="P861" i="81"/>
  <c r="P1292" i="81"/>
  <c r="P1048" i="81"/>
  <c r="P1102" i="81"/>
  <c r="P1541" i="81"/>
  <c r="P1566" i="81"/>
  <c r="P300" i="81"/>
  <c r="P1602" i="81"/>
  <c r="P853" i="81"/>
  <c r="P189" i="81"/>
  <c r="P434" i="81"/>
  <c r="P1214" i="81"/>
  <c r="P519" i="81"/>
  <c r="P1949" i="81"/>
  <c r="P222" i="81"/>
  <c r="P481" i="81"/>
  <c r="P1403" i="81"/>
  <c r="P1405" i="81"/>
  <c r="P1681" i="81"/>
  <c r="P798" i="81"/>
  <c r="P1965" i="81"/>
  <c r="P1413" i="81"/>
  <c r="P1372" i="81"/>
  <c r="P1462" i="81"/>
  <c r="P655" i="81"/>
  <c r="P73" i="81"/>
  <c r="P1574" i="81"/>
  <c r="P83" i="81"/>
  <c r="P672" i="81"/>
  <c r="P746" i="81"/>
  <c r="P1905" i="81"/>
  <c r="P876" i="81"/>
  <c r="P193" i="81"/>
  <c r="P1474" i="81"/>
  <c r="P2054" i="81"/>
  <c r="P1820" i="81"/>
  <c r="P496" i="81"/>
  <c r="P644" i="81"/>
  <c r="P962" i="81"/>
  <c r="P1196" i="81"/>
  <c r="P1135" i="81"/>
  <c r="P1001" i="81"/>
  <c r="P156" i="81"/>
  <c r="P1745" i="81"/>
  <c r="P2145" i="81"/>
  <c r="P2167" i="81"/>
  <c r="P1554" i="81"/>
  <c r="P159" i="81"/>
  <c r="P1455" i="81"/>
  <c r="P942" i="81"/>
  <c r="P612" i="81"/>
  <c r="P377" i="81"/>
  <c r="P824" i="81"/>
  <c r="P407" i="81"/>
  <c r="P1449" i="81"/>
  <c r="P802" i="81"/>
  <c r="P1098" i="81"/>
  <c r="P2094" i="81"/>
  <c r="P248" i="81"/>
  <c r="P1887" i="81"/>
  <c r="P254" i="81"/>
  <c r="P1106" i="81"/>
  <c r="P2189" i="81"/>
  <c r="P541" i="81"/>
  <c r="P46" i="81"/>
  <c r="P2198" i="81"/>
  <c r="P1348" i="81"/>
  <c r="P1632" i="81"/>
  <c r="P1625" i="81"/>
  <c r="P639" i="81"/>
  <c r="P1339" i="81"/>
  <c r="P701" i="81"/>
  <c r="P1718" i="81"/>
  <c r="P1285" i="81"/>
  <c r="P497" i="81"/>
  <c r="P1298" i="81"/>
  <c r="P335" i="81"/>
  <c r="P1262" i="81"/>
  <c r="P2025" i="81"/>
  <c r="P1517" i="81"/>
  <c r="P812" i="81"/>
  <c r="P165" i="81"/>
  <c r="P601" i="81"/>
  <c r="P1650" i="81"/>
  <c r="P783" i="81"/>
  <c r="P94" i="81"/>
  <c r="P1054" i="81"/>
  <c r="P957" i="81"/>
  <c r="P1415" i="81"/>
  <c r="P2005" i="81"/>
  <c r="P314" i="81"/>
  <c r="P1538" i="81"/>
  <c r="P1291" i="81"/>
  <c r="P748" i="81"/>
  <c r="P1137" i="81"/>
  <c r="P1534" i="81"/>
  <c r="P1914" i="81"/>
  <c r="P1698" i="81"/>
  <c r="P25" i="81"/>
  <c r="P1904" i="81"/>
  <c r="P306" i="81"/>
  <c r="P453" i="81"/>
  <c r="P925" i="81"/>
  <c r="P379" i="81"/>
  <c r="P148" i="81"/>
  <c r="P436" i="81"/>
  <c r="P1160" i="81"/>
  <c r="P1113" i="81"/>
  <c r="P1879" i="81"/>
  <c r="P1501" i="81"/>
  <c r="P533" i="81"/>
  <c r="P712" i="81"/>
  <c r="P1060" i="81"/>
  <c r="P235" i="81"/>
  <c r="P852" i="81"/>
  <c r="P525" i="81"/>
  <c r="P2095" i="81"/>
  <c r="P444" i="81"/>
  <c r="P1184" i="81"/>
  <c r="P796" i="81"/>
  <c r="P1839" i="81"/>
  <c r="P190" i="81"/>
  <c r="P1520" i="81"/>
  <c r="P955" i="81"/>
  <c r="P1720" i="81"/>
  <c r="P1321" i="81"/>
  <c r="P1456" i="81"/>
  <c r="P168" i="81"/>
  <c r="P2085" i="81"/>
  <c r="P2166" i="81"/>
  <c r="P998" i="81"/>
  <c r="P1883" i="81"/>
  <c r="P556" i="81"/>
  <c r="P352" i="81"/>
  <c r="P1516" i="81"/>
  <c r="P1034" i="81"/>
  <c r="P1584" i="81"/>
  <c r="P1763" i="81"/>
  <c r="P2105" i="81"/>
  <c r="P2032" i="81"/>
  <c r="P2182" i="81"/>
  <c r="P70" i="81"/>
  <c r="P739" i="81"/>
  <c r="P98" i="81"/>
  <c r="P1250" i="81"/>
  <c r="P1712" i="81"/>
  <c r="P860" i="81"/>
  <c r="P1204" i="81"/>
  <c r="P1764" i="81"/>
  <c r="P1735" i="81"/>
  <c r="P1040" i="81"/>
  <c r="P2121" i="81"/>
  <c r="P1157" i="81"/>
  <c r="P1691" i="81"/>
  <c r="P199" i="81"/>
  <c r="P862" i="81"/>
  <c r="P632" i="81"/>
  <c r="P1827" i="81"/>
  <c r="P1656" i="81"/>
  <c r="P1898" i="81"/>
  <c r="P1031" i="81"/>
  <c r="P49" i="81"/>
  <c r="P703" i="81"/>
  <c r="P61" i="81"/>
  <c r="P953" i="81"/>
  <c r="P1309" i="81"/>
  <c r="P1523" i="81"/>
  <c r="P1897" i="81"/>
  <c r="P711" i="81"/>
  <c r="P901" i="81"/>
  <c r="P716" i="81"/>
  <c r="P668" i="81"/>
  <c r="P1954" i="81"/>
  <c r="P1701" i="81"/>
  <c r="P1957" i="81"/>
  <c r="P598" i="81"/>
  <c r="P1767" i="81"/>
  <c r="P331" i="81"/>
  <c r="P143" i="81"/>
  <c r="P1256" i="81"/>
  <c r="P1507" i="81"/>
  <c r="P576" i="81"/>
  <c r="P351" i="81"/>
  <c r="P1146" i="81"/>
  <c r="P355" i="81"/>
  <c r="P1607" i="81"/>
  <c r="P311" i="81"/>
  <c r="P382" i="81"/>
  <c r="P1086" i="81"/>
  <c r="P1804" i="81"/>
  <c r="P1623" i="81"/>
  <c r="P2086" i="81"/>
  <c r="P102" i="81"/>
  <c r="P1424" i="81"/>
  <c r="P871" i="81"/>
  <c r="P1293" i="81"/>
  <c r="P366" i="81"/>
  <c r="P1363" i="81"/>
  <c r="P1366" i="81"/>
  <c r="P1092" i="81"/>
  <c r="P1988" i="81"/>
  <c r="P1187" i="81"/>
  <c r="P462" i="81"/>
  <c r="P432" i="81"/>
  <c r="P240" i="81"/>
  <c r="P881" i="81"/>
  <c r="P1884" i="81"/>
  <c r="P1205" i="81"/>
  <c r="P154" i="81"/>
  <c r="P779" i="81"/>
  <c r="P1824" i="81"/>
  <c r="P1002" i="81"/>
  <c r="P1890" i="81"/>
  <c r="P1986" i="81"/>
  <c r="P2071" i="81"/>
  <c r="P2053" i="81"/>
  <c r="P1459" i="81"/>
  <c r="P616" i="81"/>
  <c r="P2175" i="81"/>
  <c r="P2069" i="81"/>
  <c r="P936" i="81"/>
  <c r="P1703" i="81"/>
  <c r="P141" i="81"/>
  <c r="P371" i="81"/>
  <c r="P1732" i="81"/>
  <c r="P1666" i="81"/>
  <c r="P648" i="81"/>
  <c r="P1435" i="81"/>
  <c r="P1219" i="81"/>
  <c r="P1087" i="81"/>
  <c r="P383" i="81"/>
  <c r="P1792" i="81"/>
  <c r="P1946" i="81"/>
  <c r="P1612" i="81"/>
  <c r="P229" i="81"/>
  <c r="P1028" i="81"/>
  <c r="P581" i="81"/>
  <c r="P620" i="81"/>
  <c r="P443" i="81"/>
  <c r="P1147" i="81"/>
  <c r="P573" i="81"/>
  <c r="P1268" i="81"/>
  <c r="P96" i="81"/>
  <c r="P1313" i="81"/>
  <c r="P1580" i="81"/>
  <c r="P604" i="81"/>
  <c r="P722" i="81"/>
  <c r="P217" i="81"/>
  <c r="P1050" i="81"/>
  <c r="P1072" i="81"/>
  <c r="P1877" i="81"/>
  <c r="P1502" i="81"/>
  <c r="P2158" i="81"/>
  <c r="P1833" i="81"/>
  <c r="P263" i="81"/>
  <c r="P1334" i="81"/>
  <c r="P24" i="81"/>
  <c r="P1279" i="81"/>
  <c r="P262" i="81"/>
  <c r="P2142" i="81"/>
  <c r="P2112" i="81"/>
  <c r="P819" i="81"/>
  <c r="P1361" i="81"/>
  <c r="P1866" i="81"/>
  <c r="P1927" i="81"/>
  <c r="P1074" i="81"/>
  <c r="P1851" i="81"/>
  <c r="P1025" i="81"/>
  <c r="P2030" i="81"/>
  <c r="P2100" i="81"/>
  <c r="P1428" i="81"/>
  <c r="P1220" i="81"/>
  <c r="P980" i="81"/>
  <c r="P1576" i="81"/>
  <c r="P2178" i="81"/>
  <c r="P1437" i="81"/>
  <c r="P1130" i="81"/>
  <c r="P868" i="81"/>
  <c r="P789" i="81"/>
  <c r="P1559" i="81"/>
  <c r="P1964" i="81"/>
  <c r="P452" i="81"/>
  <c r="P323" i="81"/>
  <c r="P547" i="81"/>
  <c r="P832" i="81"/>
  <c r="P1067" i="81"/>
  <c r="P767" i="81"/>
  <c r="P182" i="81"/>
  <c r="P1223" i="81"/>
  <c r="P78" i="81"/>
  <c r="P2072" i="81"/>
  <c r="P1212" i="81"/>
  <c r="P1452" i="81"/>
  <c r="P2015" i="81"/>
  <c r="P1843" i="81"/>
  <c r="P124" i="81"/>
  <c r="P480" i="81"/>
  <c r="P1355" i="81"/>
  <c r="P1780" i="81"/>
  <c r="P578" i="81"/>
  <c r="P109" i="81"/>
  <c r="P1715" i="81"/>
  <c r="P393" i="81"/>
  <c r="P1756" i="81"/>
  <c r="P412" i="81"/>
  <c r="P1163" i="81"/>
  <c r="P1213" i="81"/>
  <c r="P905" i="81"/>
  <c r="P265" i="81"/>
  <c r="P1169" i="81"/>
  <c r="P1483" i="81"/>
  <c r="P550" i="81"/>
  <c r="P991" i="81"/>
  <c r="P1664" i="81"/>
  <c r="P1354" i="81"/>
  <c r="P589" i="81"/>
  <c r="P1841" i="81"/>
  <c r="P322" i="81"/>
  <c r="P1041" i="81"/>
  <c r="P166" i="81"/>
  <c r="P1514" i="81"/>
  <c r="P338" i="81"/>
  <c r="P1678" i="81"/>
  <c r="P726" i="81"/>
  <c r="P1550" i="81"/>
  <c r="P419" i="81"/>
  <c r="P2013" i="81"/>
  <c r="P1331" i="81"/>
  <c r="P324" i="81"/>
  <c r="P1526" i="81"/>
  <c r="P1707" i="81"/>
  <c r="P2055" i="81"/>
  <c r="P1649" i="81"/>
  <c r="P1680" i="81"/>
  <c r="P104" i="81"/>
  <c r="P1012" i="81"/>
  <c r="P233" i="81"/>
  <c r="P100" i="81"/>
  <c r="P845" i="81"/>
  <c r="P1548" i="81"/>
  <c r="P1758" i="81"/>
  <c r="P2135" i="81"/>
  <c r="P1536" i="81"/>
  <c r="P1492" i="81"/>
  <c r="P1789" i="81"/>
  <c r="P194" i="81"/>
  <c r="P489" i="81"/>
  <c r="P1615" i="81"/>
  <c r="P1647" i="81"/>
  <c r="P442" i="81"/>
  <c r="P754" i="81"/>
  <c r="P2124" i="81"/>
  <c r="P2020" i="81"/>
  <c r="P880" i="81"/>
  <c r="P1911" i="81"/>
  <c r="P1173" i="81"/>
  <c r="P1773" i="81"/>
  <c r="P532" i="81"/>
  <c r="P332" i="81"/>
  <c r="P2187" i="81"/>
  <c r="P1399" i="81"/>
  <c r="P1438" i="81"/>
  <c r="P1026" i="81"/>
  <c r="P724" i="81"/>
  <c r="P1314" i="81"/>
  <c r="P1493" i="81"/>
  <c r="P847" i="81"/>
  <c r="P474" i="81"/>
  <c r="P2026" i="81"/>
  <c r="P1614" i="81"/>
  <c r="P1627" i="81"/>
  <c r="P681" i="81"/>
  <c r="P607" i="81"/>
  <c r="P588" i="81"/>
  <c r="P487" i="81"/>
  <c r="P2076" i="81"/>
  <c r="P545" i="81"/>
  <c r="P1425" i="81"/>
  <c r="P1308" i="81"/>
  <c r="P1816" i="81"/>
  <c r="P1726" i="81"/>
  <c r="P2047" i="81"/>
  <c r="P1047" i="81"/>
  <c r="P119" i="81"/>
  <c r="P610" i="81"/>
  <c r="P1528" i="81"/>
  <c r="P158" i="81"/>
  <c r="P74" i="81"/>
  <c r="P297" i="81"/>
  <c r="P1766" i="81"/>
  <c r="P510" i="81"/>
  <c r="P889" i="81"/>
  <c r="P2091" i="81"/>
  <c r="P691" i="81"/>
  <c r="P1065" i="81"/>
  <c r="P301" i="81"/>
  <c r="P362" i="81"/>
  <c r="P142" i="81"/>
  <c r="P976" i="81"/>
  <c r="P1192" i="81"/>
  <c r="P1795" i="81"/>
  <c r="P65" i="81"/>
  <c r="P1385" i="81"/>
  <c r="P136" i="81"/>
  <c r="P245" i="81"/>
  <c r="P358" i="81"/>
  <c r="P835" i="81"/>
  <c r="P2136" i="81"/>
  <c r="P1793" i="81"/>
  <c r="P626" i="81"/>
  <c r="P1258" i="81"/>
  <c r="P81" i="81"/>
  <c r="P667" i="81"/>
  <c r="P2010" i="81"/>
  <c r="P1815" i="81"/>
  <c r="P1242" i="81"/>
  <c r="P2111" i="81"/>
  <c r="P1394" i="81"/>
  <c r="P1595" i="81"/>
  <c r="P597" i="81"/>
  <c r="P160" i="81"/>
  <c r="P1637" i="81"/>
  <c r="P1721" i="81"/>
  <c r="P830" i="81"/>
  <c r="P929" i="81"/>
  <c r="P308" i="81"/>
  <c r="P1593" i="81"/>
  <c r="P1506" i="81"/>
  <c r="P699" i="81"/>
  <c r="P518" i="81"/>
  <c r="P1847" i="81"/>
  <c r="P416" i="81"/>
  <c r="P203" i="81"/>
  <c r="P797" i="81"/>
  <c r="P181" i="81"/>
  <c r="P1798" i="81"/>
  <c r="P884" i="81"/>
  <c r="P733" i="81"/>
  <c r="P396" i="81"/>
  <c r="P738" i="81"/>
  <c r="P1307" i="81"/>
  <c r="P264" i="81"/>
  <c r="P1489" i="81"/>
  <c r="P934" i="81"/>
  <c r="P395" i="81"/>
  <c r="P856" i="81"/>
  <c r="P514" i="81"/>
  <c r="P2099" i="81"/>
  <c r="P188" i="81"/>
  <c r="P482" i="81"/>
  <c r="P1476" i="81"/>
  <c r="P356" i="81"/>
  <c r="P2153" i="81"/>
  <c r="P9" i="81"/>
  <c r="P354" i="81"/>
  <c r="P1671" i="81"/>
  <c r="P2143" i="81"/>
  <c r="P1427" i="81"/>
  <c r="P319" i="81"/>
  <c r="P918" i="81"/>
  <c r="P1179" i="81"/>
  <c r="P1194" i="81"/>
  <c r="P208" i="81"/>
  <c r="P329" i="81"/>
  <c r="P1461" i="81"/>
  <c r="P2117" i="81"/>
  <c r="P1139" i="81"/>
  <c r="P2156" i="81"/>
  <c r="P757" i="81"/>
  <c r="P1640" i="81"/>
  <c r="P1412" i="81"/>
  <c r="P1128" i="81"/>
  <c r="P1431" i="81"/>
  <c r="P586" i="81"/>
  <c r="P734" i="81"/>
  <c r="P304" i="81"/>
  <c r="P1872" i="81"/>
  <c r="P1571" i="81"/>
  <c r="P2113" i="81"/>
  <c r="P64" i="81"/>
  <c r="P1924" i="81"/>
  <c r="P284" i="81"/>
  <c r="P1976" i="81"/>
  <c r="P500" i="81"/>
  <c r="P260" i="81"/>
  <c r="P732" i="81"/>
  <c r="P2018" i="81"/>
  <c r="P2031" i="81"/>
  <c r="P281" i="81"/>
  <c r="P251" i="81"/>
  <c r="P988" i="81"/>
  <c r="P2098" i="81"/>
  <c r="P1781" i="81"/>
  <c r="P212" i="81"/>
  <c r="P1265" i="81"/>
  <c r="P1993" i="81"/>
  <c r="P1542" i="81"/>
  <c r="P823" i="81"/>
  <c r="P1486" i="81"/>
  <c r="P1124" i="81"/>
  <c r="P1635" i="81"/>
  <c r="P1644" i="81"/>
  <c r="P1900" i="81"/>
  <c r="P577" i="81"/>
  <c r="P804" i="81"/>
  <c r="P1549" i="81"/>
  <c r="P1445" i="81"/>
  <c r="P1269" i="81"/>
  <c r="P1995" i="81"/>
  <c r="P2188" i="81"/>
  <c r="P2191" i="81"/>
  <c r="P2016" i="81"/>
  <c r="P2056" i="81"/>
  <c r="P1761" i="81"/>
  <c r="P239" i="81"/>
  <c r="P1162" i="81"/>
  <c r="P2061" i="81"/>
  <c r="P994" i="81"/>
  <c r="P2068" i="81"/>
  <c r="P1778" i="81"/>
  <c r="P398" i="81"/>
  <c r="P1799" i="81"/>
  <c r="P606" i="81"/>
  <c r="P307" i="81"/>
  <c r="P476" i="81"/>
  <c r="P2023" i="81"/>
  <c r="P661" i="81"/>
  <c r="P1007" i="81"/>
  <c r="P949" i="81"/>
  <c r="P1342" i="81"/>
  <c r="P643" i="81"/>
  <c r="P2051" i="81"/>
  <c r="P85" i="81"/>
  <c r="P1407" i="81"/>
  <c r="P815" i="81"/>
  <c r="P1379" i="81"/>
  <c r="P1099" i="81"/>
  <c r="P19" i="81"/>
  <c r="P1448" i="81"/>
  <c r="P171" i="81"/>
  <c r="P2017" i="81"/>
  <c r="P1013" i="81"/>
  <c r="P1768" i="81"/>
  <c r="P560" i="81"/>
  <c r="P1085" i="81"/>
  <c r="P959" i="81"/>
  <c r="P2147" i="81"/>
  <c r="P1600" i="81"/>
  <c r="P1652" i="81"/>
  <c r="P2149" i="81"/>
  <c r="P756" i="81"/>
  <c r="P800" i="81"/>
  <c r="P1181" i="81"/>
  <c r="P2196" i="81"/>
  <c r="P1952" i="81"/>
  <c r="P875" i="81"/>
  <c r="P68" i="81"/>
  <c r="P146" i="81"/>
  <c r="P1929" i="81"/>
  <c r="P851" i="81"/>
  <c r="P386" i="81"/>
  <c r="P1783" i="81"/>
  <c r="P1118" i="81"/>
  <c r="P1386" i="81"/>
  <c r="P2019" i="81"/>
  <c r="P634" i="81"/>
  <c r="P878" i="81"/>
  <c r="P2146" i="81"/>
  <c r="P1978" i="81"/>
  <c r="P825" i="81"/>
  <c r="P1899" i="81"/>
  <c r="P1419" i="81"/>
  <c r="P1396" i="81"/>
  <c r="P977" i="81"/>
  <c r="P290" i="81"/>
  <c r="P1910" i="81"/>
  <c r="P1749" i="81"/>
  <c r="P1551" i="81"/>
  <c r="P2014" i="81"/>
  <c r="P1382" i="81"/>
  <c r="P683" i="81"/>
  <c r="P2040" i="81"/>
  <c r="P897" i="81"/>
  <c r="P566" i="81"/>
  <c r="P742" i="81"/>
  <c r="P1736" i="81"/>
  <c r="P250" i="81"/>
  <c r="P2171" i="81"/>
  <c r="P1096" i="81"/>
  <c r="P30" i="81"/>
  <c r="P44" i="81"/>
  <c r="P37" i="81"/>
  <c r="P611" i="81"/>
  <c r="P1543" i="81"/>
  <c r="P1009" i="81"/>
  <c r="P1794" i="81"/>
  <c r="P1522" i="81"/>
  <c r="P4" i="81"/>
  <c r="P441" i="81"/>
  <c r="P76" i="81"/>
  <c r="P805" i="81"/>
  <c r="P537" i="81"/>
  <c r="P2114" i="81"/>
  <c r="P423" i="81"/>
  <c r="P1527" i="81"/>
  <c r="P1740" i="81"/>
  <c r="P147" i="81"/>
  <c r="P657" i="81"/>
  <c r="P915" i="81"/>
  <c r="P1177" i="81"/>
  <c r="P865" i="81"/>
  <c r="P579" i="81"/>
  <c r="P1094" i="81"/>
  <c r="P992" i="81"/>
  <c r="P1024" i="81"/>
  <c r="P275" i="81"/>
  <c r="P1404" i="81"/>
  <c r="P207" i="81"/>
  <c r="P1312" i="81"/>
  <c r="P334" i="81"/>
  <c r="P506" i="81"/>
  <c r="P1980" i="81"/>
  <c r="P909" i="81"/>
  <c r="P115" i="81"/>
  <c r="P417" i="81"/>
  <c r="P513" i="81"/>
  <c r="P1606" i="81"/>
  <c r="P1444" i="81"/>
  <c r="P95" i="81"/>
  <c r="P1709" i="81"/>
  <c r="P816" i="81"/>
  <c r="P464" i="81"/>
  <c r="P2123" i="81"/>
  <c r="P723" i="81"/>
  <c r="P93" i="81"/>
  <c r="P618" i="81"/>
  <c r="P99" i="81"/>
  <c r="P1917" i="81"/>
  <c r="P1201" i="81"/>
  <c r="P277" i="81"/>
  <c r="P2119" i="81"/>
  <c r="P1027" i="81"/>
  <c r="P772" i="81"/>
  <c r="P1973" i="81"/>
  <c r="P1229" i="81"/>
  <c r="P1863" i="81"/>
  <c r="P1862" i="81"/>
  <c r="P1708" i="81"/>
  <c r="P157" i="81"/>
  <c r="P1051" i="81"/>
  <c r="P2169" i="81"/>
  <c r="P2045" i="81"/>
  <c r="P164" i="81"/>
  <c r="P693" i="81"/>
  <c r="P1209" i="81"/>
  <c r="P552" i="81"/>
  <c r="P1320" i="81"/>
  <c r="P1508" i="81"/>
  <c r="P1318" i="81"/>
  <c r="P2003" i="81"/>
  <c r="P895" i="81"/>
  <c r="P2041" i="81"/>
  <c r="P1869" i="81"/>
  <c r="P369" i="81"/>
  <c r="P448" i="81"/>
  <c r="P2162" i="81"/>
  <c r="P309" i="81"/>
  <c r="P1432" i="81"/>
  <c r="P731" i="81"/>
  <c r="P1673" i="81"/>
  <c r="P1325" i="81"/>
  <c r="P1215" i="81"/>
  <c r="P747" i="81"/>
  <c r="P236" i="81"/>
  <c r="P1477" i="81"/>
  <c r="P249" i="81"/>
  <c r="P1155" i="81"/>
  <c r="P736" i="81"/>
  <c r="P451" i="81"/>
  <c r="P310" i="81"/>
  <c r="P2150" i="81"/>
  <c r="P1826" i="81"/>
  <c r="P51" i="81"/>
  <c r="P1278" i="81"/>
  <c r="P125" i="81"/>
  <c r="P1594" i="81"/>
  <c r="P575" i="81"/>
  <c r="P1062" i="81"/>
  <c r="P970" i="81"/>
  <c r="P1605" i="81"/>
  <c r="P16" i="81"/>
  <c r="P2115" i="81"/>
  <c r="P1530" i="81"/>
  <c r="P990" i="81"/>
  <c r="P629" i="81"/>
  <c r="P987" i="81"/>
  <c r="P2008" i="81"/>
  <c r="P345" i="81"/>
  <c r="P1925" i="81"/>
  <c r="P785" i="81"/>
  <c r="P337" i="81"/>
  <c r="P180" i="81"/>
  <c r="P218" i="81"/>
  <c r="P967" i="81"/>
  <c r="P1175" i="81"/>
  <c r="P1104" i="81"/>
  <c r="P1089" i="81"/>
  <c r="P1693" i="81"/>
  <c r="P1555" i="81"/>
  <c r="P2186" i="81"/>
  <c r="P1935" i="81"/>
  <c r="P195" i="81"/>
  <c r="P937" i="81"/>
  <c r="P435" i="81"/>
  <c r="P587" i="81"/>
  <c r="P1577" i="81"/>
  <c r="P971" i="81"/>
  <c r="P1080" i="81"/>
  <c r="P521" i="81"/>
  <c r="P494" i="81"/>
  <c r="P1457" i="81"/>
  <c r="P893" i="81"/>
  <c r="P2062" i="81"/>
  <c r="P35" i="81"/>
  <c r="P1861" i="81"/>
  <c r="P1585" i="81"/>
  <c r="P940" i="81"/>
  <c r="P790" i="81"/>
  <c r="P2197" i="81"/>
  <c r="P1140" i="81"/>
  <c r="P1014" i="81"/>
  <c r="P1564" i="81"/>
  <c r="P538" i="81"/>
  <c r="P1036" i="81"/>
  <c r="P771" i="81"/>
  <c r="P1759" i="81"/>
  <c r="P333" i="81"/>
  <c r="P1388" i="81"/>
  <c r="P450" i="81"/>
  <c r="P662" i="81"/>
  <c r="P1472" i="81"/>
  <c r="P1016" i="81"/>
  <c r="P1599" i="81"/>
  <c r="P2060" i="81"/>
  <c r="P242" i="81"/>
  <c r="P161" i="81"/>
  <c r="P336" i="81"/>
  <c r="P1519" i="81"/>
  <c r="P1563" i="81"/>
  <c r="P29" i="81"/>
  <c r="P1370" i="81"/>
  <c r="P1870" i="81"/>
  <c r="P1233" i="81"/>
  <c r="P636" i="81"/>
  <c r="P372" i="81"/>
  <c r="P1997" i="81"/>
  <c r="P1110" i="81"/>
  <c r="P1665" i="81"/>
  <c r="P540" i="81"/>
  <c r="P1466" i="81"/>
  <c r="P563" i="81"/>
  <c r="P270" i="81"/>
  <c r="P438" i="81"/>
  <c r="P197" i="81"/>
  <c r="P954" i="81"/>
  <c r="P1277" i="81"/>
  <c r="P1035" i="81"/>
  <c r="P916" i="81"/>
  <c r="P330" i="81"/>
  <c r="P2107" i="81"/>
  <c r="P2090" i="81"/>
  <c r="P1822" i="81"/>
  <c r="P891" i="81"/>
  <c r="P357" i="81"/>
  <c r="P1499" i="81"/>
  <c r="P1156" i="81"/>
  <c r="P1043" i="81"/>
  <c r="P2137" i="81"/>
  <c r="P2151" i="81"/>
  <c r="P220" i="81"/>
  <c r="P162" i="81"/>
  <c r="P623" i="81"/>
  <c r="P658" i="81"/>
  <c r="P273" i="81"/>
  <c r="P1259" i="81"/>
  <c r="P1959" i="81"/>
  <c r="P948" i="81"/>
  <c r="P1695" i="81"/>
  <c r="P1513" i="81"/>
  <c r="P758" i="81"/>
  <c r="P1093" i="81"/>
  <c r="P1255" i="81"/>
  <c r="P1690" i="81"/>
  <c r="P624" i="81"/>
  <c r="P622" i="81"/>
  <c r="P911" i="81"/>
  <c r="P1608" i="81"/>
  <c r="P1306" i="81"/>
  <c r="P11" i="81"/>
  <c r="P2155" i="81"/>
  <c r="P647" i="81"/>
  <c r="P669" i="81"/>
  <c r="P258" i="81"/>
  <c r="P972" i="81"/>
  <c r="P488" i="81"/>
  <c r="P112" i="81"/>
  <c r="P2065" i="81"/>
  <c r="P174" i="81"/>
  <c r="P1628" i="81"/>
  <c r="P831" i="81"/>
  <c r="P1165" i="81"/>
  <c r="P1210" i="81"/>
  <c r="P635" i="81"/>
  <c r="P1095" i="81"/>
  <c r="P898" i="81"/>
  <c r="P2050" i="81"/>
  <c r="P1556" i="81"/>
  <c r="P424" i="81"/>
  <c r="P14" i="81"/>
  <c r="P390" i="81"/>
  <c r="P2048" i="81"/>
  <c r="P1142" i="81"/>
  <c r="P1131" i="81"/>
  <c r="P1771" i="81"/>
  <c r="P48" i="81"/>
  <c r="P144" i="81"/>
  <c r="P1529" i="81"/>
  <c r="P1480" i="81"/>
  <c r="P848" i="81"/>
  <c r="P2052" i="81"/>
  <c r="P595" i="81"/>
  <c r="P1281" i="81"/>
  <c r="P1859" i="81"/>
  <c r="P1296" i="81"/>
  <c r="P62" i="81"/>
  <c r="P1408" i="81"/>
  <c r="P268" i="81"/>
  <c r="P927" i="81"/>
  <c r="P535" i="81"/>
  <c r="P1161" i="81"/>
  <c r="P215" i="81"/>
  <c r="P2004" i="81"/>
  <c r="P1150" i="81"/>
  <c r="P1071" i="81"/>
  <c r="P1079" i="81"/>
  <c r="P1471" i="81"/>
  <c r="P619" i="81"/>
  <c r="P120" i="81"/>
  <c r="P1717" i="81"/>
  <c r="P1942" i="81"/>
  <c r="P1573" i="81"/>
  <c r="P1295" i="81"/>
  <c r="P1854" i="81"/>
  <c r="P1886" i="81"/>
  <c r="P1825" i="81"/>
  <c r="P817" i="81"/>
  <c r="P536" i="81"/>
  <c r="P257" i="81"/>
  <c r="P210" i="81"/>
  <c r="P786" i="81"/>
  <c r="P2083" i="81"/>
  <c r="P781" i="81"/>
  <c r="P1784" i="81"/>
  <c r="P2081" i="81"/>
  <c r="P524" i="81"/>
  <c r="P326" i="81"/>
  <c r="P1803" i="81"/>
  <c r="P321" i="81"/>
  <c r="P530" i="81"/>
  <c r="P1294" i="81"/>
  <c r="P2067" i="81"/>
  <c r="P211" i="81"/>
  <c r="P1442" i="81"/>
  <c r="P226" i="81"/>
  <c r="P1633" i="81"/>
  <c r="P590" i="81"/>
  <c r="P2164" i="81"/>
  <c r="P1697" i="81"/>
  <c r="P57" i="81"/>
  <c r="P542" i="81"/>
  <c r="P1916" i="81"/>
  <c r="P613" i="81"/>
  <c r="P917" i="81"/>
  <c r="P1981" i="81"/>
  <c r="P1844" i="81"/>
  <c r="P2126" i="81"/>
  <c r="P773" i="81"/>
  <c r="P42" i="81"/>
  <c r="P769" i="81"/>
  <c r="P80" i="81"/>
  <c r="P137" i="81"/>
  <c r="P1299" i="81"/>
  <c r="P1166" i="81"/>
  <c r="P340" i="81"/>
  <c r="P140" i="81"/>
  <c r="P1453" i="81"/>
  <c r="P374" i="81"/>
  <c r="P1892" i="81"/>
  <c r="P894" i="81"/>
  <c r="P1653" i="81"/>
  <c r="P2184" i="81"/>
  <c r="P690" i="81"/>
  <c r="P737" i="81"/>
  <c r="P914" i="81"/>
  <c r="P403" i="81"/>
  <c r="P1860" i="81"/>
  <c r="P282" i="81"/>
  <c r="P912" i="81"/>
  <c r="P1178" i="81"/>
  <c r="P1384" i="81"/>
  <c r="P2110" i="81"/>
  <c r="P1202" i="81"/>
  <c r="P1225" i="81"/>
  <c r="P43" i="81"/>
  <c r="P551" i="81"/>
  <c r="P720" i="81"/>
  <c r="P1023" i="81"/>
  <c r="P2024" i="81"/>
  <c r="P1723" i="81"/>
  <c r="P1495" i="81"/>
  <c r="P1381" i="81"/>
  <c r="P271" i="81"/>
  <c r="P1579" i="81"/>
  <c r="P649" i="81"/>
  <c r="P650" i="81"/>
  <c r="P759" i="81"/>
  <c r="P941" i="81"/>
  <c r="P507" i="81"/>
  <c r="P2106" i="81"/>
  <c r="P1915" i="81"/>
  <c r="P1015" i="81"/>
  <c r="P101" i="81"/>
  <c r="P1774" i="81"/>
  <c r="P621" i="81"/>
  <c r="P511" i="81"/>
  <c r="P559" i="81"/>
  <c r="P2028" i="81"/>
  <c r="P2036" i="81"/>
  <c r="P454" i="81"/>
  <c r="P2176" i="81"/>
  <c r="P1922" i="81"/>
  <c r="P344" i="81"/>
  <c r="P964" i="81"/>
  <c r="P1631" i="81"/>
  <c r="P1592" i="81"/>
  <c r="P583" i="81"/>
  <c r="P38" i="81"/>
  <c r="P1969" i="81"/>
  <c r="P86" i="81"/>
  <c r="P1217" i="81"/>
  <c r="P1753" i="81"/>
  <c r="P656" i="81"/>
  <c r="P1467" i="81"/>
  <c r="P1421" i="81"/>
  <c r="P126" i="81"/>
  <c r="P1853" i="81"/>
  <c r="P963" i="81"/>
  <c r="P1719" i="81"/>
  <c r="P201" i="81"/>
  <c r="P1153" i="81"/>
  <c r="P105" i="81"/>
  <c r="P1367" i="81"/>
  <c r="P1208" i="81"/>
  <c r="P133" i="81"/>
  <c r="P256" i="81"/>
  <c r="P1182" i="81"/>
  <c r="P966" i="81"/>
  <c r="P1622" i="81"/>
  <c r="P1221" i="81"/>
  <c r="P278" i="81"/>
  <c r="P285" i="81"/>
  <c r="P2159" i="81"/>
  <c r="P867" i="81"/>
  <c r="P402" i="81"/>
  <c r="P272" i="81"/>
  <c r="P234" i="81"/>
  <c r="P1276" i="81"/>
  <c r="P1411" i="81"/>
  <c r="P1972" i="81"/>
  <c r="P1005" i="81"/>
  <c r="P131" i="81"/>
  <c r="P1849" i="81"/>
  <c r="P2021" i="81"/>
  <c r="P1819" i="81"/>
  <c r="P1525" i="81"/>
  <c r="P707" i="81"/>
  <c r="P740" i="81"/>
  <c r="P776" i="81"/>
  <c r="P1618" i="81"/>
  <c r="P670" i="81"/>
  <c r="P1958" i="81"/>
  <c r="P2097" i="81"/>
  <c r="P628" i="81"/>
  <c r="P8" i="81"/>
  <c r="P1938" i="81"/>
  <c r="P41" i="81"/>
  <c r="P1125" i="81"/>
  <c r="P1032" i="81"/>
  <c r="P814" i="81"/>
  <c r="P490" i="81"/>
  <c r="P1129" i="81"/>
  <c r="P1076" i="81"/>
  <c r="P2006" i="81"/>
  <c r="P799" i="81"/>
  <c r="P721" i="81"/>
  <c r="P1913" i="81"/>
  <c r="P1216" i="81"/>
  <c r="P1552" i="81"/>
  <c r="P10" i="81"/>
  <c r="P433" i="81"/>
  <c r="P529" i="81"/>
  <c r="P1557" i="81"/>
  <c r="P149" i="81"/>
  <c r="P479" i="81"/>
  <c r="P478" i="81"/>
  <c r="P1609" i="81"/>
  <c r="P1302" i="81"/>
  <c r="P708" i="81"/>
  <c r="P1985" i="81"/>
  <c r="P414" i="81"/>
  <c r="P664" i="81"/>
  <c r="P1066" i="81"/>
  <c r="P887" i="81"/>
  <c r="P630" i="81"/>
  <c r="P1850" i="81"/>
  <c r="P1286" i="81"/>
  <c r="P228" i="81"/>
  <c r="P1871" i="81"/>
  <c r="P1714" i="81"/>
  <c r="P5" i="81"/>
  <c r="P247" i="81"/>
  <c r="P698" i="81"/>
  <c r="P2082" i="81"/>
  <c r="P2038" i="81"/>
  <c r="P1109" i="81"/>
  <c r="P348" i="81"/>
  <c r="P838" i="81"/>
  <c r="P255" i="81"/>
  <c r="P1688" i="81"/>
  <c r="P1668" i="81"/>
  <c r="P1578" i="81"/>
  <c r="P1743" i="81"/>
  <c r="P486" i="81"/>
  <c r="P926" i="81"/>
  <c r="P17" i="81"/>
  <c r="P468" i="81"/>
  <c r="P110" i="81"/>
  <c r="P2079" i="81"/>
  <c r="P477" i="81"/>
  <c r="P1747" i="81"/>
  <c r="P1802" i="81"/>
  <c r="P692" i="81"/>
  <c r="P223" i="81"/>
  <c r="P515" i="81"/>
  <c r="P1059" i="81"/>
  <c r="P82" i="81"/>
  <c r="P1648" i="81"/>
  <c r="P1238" i="81"/>
  <c r="P473" i="81"/>
  <c r="P1982" i="81"/>
  <c r="P2118" i="81"/>
  <c r="P2077" i="81"/>
  <c r="P921" i="81"/>
  <c r="P183" i="81"/>
  <c r="P1641" i="81"/>
  <c r="P1810" i="81"/>
  <c r="P806" i="81"/>
  <c r="P1588" i="81"/>
  <c r="P837" i="81"/>
  <c r="P472" i="81"/>
  <c r="P1620" i="81"/>
  <c r="P1247" i="81"/>
  <c r="P1974" i="81"/>
  <c r="P1889" i="81"/>
  <c r="P1107" i="81"/>
  <c r="P702" i="81"/>
  <c r="P1510" i="81"/>
  <c r="P1921" i="81"/>
  <c r="P415" i="81"/>
  <c r="P1679" i="81"/>
  <c r="P1807" i="81"/>
  <c r="P1996" i="81"/>
  <c r="P1046" i="81"/>
  <c r="P671" i="81"/>
  <c r="P863" i="81"/>
  <c r="P1264" i="81"/>
  <c r="P447" i="81"/>
  <c r="P1590" i="81"/>
  <c r="P1864" i="81"/>
  <c r="P787" i="81"/>
  <c r="P792" i="81"/>
  <c r="P673" i="81"/>
  <c r="P1908" i="81"/>
  <c r="P1611" i="81"/>
  <c r="P2138" i="81"/>
  <c r="P1658" i="81"/>
  <c r="P1950" i="81"/>
  <c r="P1734" i="81"/>
  <c r="P1575" i="81"/>
  <c r="P1705" i="81"/>
  <c r="P1091" i="81"/>
  <c r="P1375" i="81"/>
  <c r="P794" i="81"/>
  <c r="P844" i="81"/>
  <c r="P1283" i="81"/>
  <c r="P501" i="81"/>
  <c r="P1246" i="81"/>
  <c r="P187" i="81"/>
  <c r="P2154" i="81"/>
  <c r="P1692" i="81"/>
  <c r="P808" i="81"/>
  <c r="P1359" i="81"/>
  <c r="P1174" i="81"/>
  <c r="P1392" i="81"/>
  <c r="P130" i="81"/>
  <c r="P873" i="81"/>
  <c r="P1675" i="81"/>
  <c r="P1344" i="81"/>
  <c r="P1353" i="81"/>
  <c r="P1257" i="81"/>
  <c r="P303" i="81"/>
  <c r="P13" i="81"/>
  <c r="P1710" i="81"/>
  <c r="P466" i="81"/>
  <c r="P1971" i="81"/>
  <c r="P892" i="81"/>
  <c r="P209" i="81"/>
  <c r="P2120" i="81"/>
  <c r="P155" i="81"/>
  <c r="P1327" i="81"/>
  <c r="P1629" i="81"/>
  <c r="P1728" i="81"/>
  <c r="P745" i="81"/>
  <c r="P135" i="81"/>
  <c r="P2102" i="81"/>
  <c r="P1083" i="81"/>
  <c r="P455" i="81"/>
  <c r="P617" i="81"/>
  <c r="P427" i="81"/>
  <c r="P320" i="81"/>
  <c r="P1787" i="81"/>
  <c r="P764" i="81"/>
  <c r="P1882" i="81"/>
  <c r="P1868" i="81"/>
  <c r="P1907" i="81"/>
  <c r="P753" i="81"/>
  <c r="P1021" i="81"/>
  <c r="P919" i="81"/>
  <c r="P328" i="81"/>
  <c r="P2035" i="81"/>
  <c r="P1987" i="81"/>
  <c r="P1553" i="81"/>
  <c r="P651" i="81"/>
  <c r="P1345" i="81"/>
  <c r="P1343" i="81"/>
  <c r="P1928" i="81"/>
  <c r="P666" i="81"/>
  <c r="P1509" i="81"/>
  <c r="P763" i="81"/>
  <c r="P1132" i="81"/>
  <c r="P1056" i="81"/>
  <c r="P1090" i="81"/>
  <c r="P1346" i="81"/>
  <c r="P679" i="81"/>
  <c r="P213" i="81"/>
  <c r="P1478" i="81"/>
  <c r="P2134" i="81"/>
  <c r="P1468" i="81"/>
  <c r="P1739" i="81"/>
  <c r="P2173" i="81"/>
  <c r="P1733" i="81"/>
  <c r="P1704" i="81"/>
  <c r="P505" i="81"/>
  <c r="P279" i="81"/>
  <c r="P663" i="81"/>
  <c r="P1423" i="81"/>
  <c r="P1022" i="81"/>
  <c r="P1912" i="81"/>
  <c r="P274" i="81"/>
  <c r="P237" i="81"/>
  <c r="P1240" i="81"/>
  <c r="P761" i="81"/>
  <c r="P421" i="81"/>
  <c r="P1288" i="81"/>
  <c r="P467" i="81"/>
  <c r="P1248" i="81"/>
  <c r="P151" i="81"/>
  <c r="P103" i="81"/>
  <c r="P920" i="81"/>
  <c r="P1497" i="81"/>
  <c r="P839" i="81"/>
  <c r="P1624" i="81"/>
  <c r="P1858" i="81"/>
  <c r="P1829" i="81"/>
  <c r="P1120" i="81"/>
  <c r="P1358" i="81"/>
  <c r="P1999" i="81"/>
  <c r="P1228" i="81"/>
  <c r="P695" i="81"/>
  <c r="P1340" i="81"/>
  <c r="P1037" i="81"/>
  <c r="P1663" i="81"/>
  <c r="P269" i="81"/>
  <c r="P822" i="81"/>
  <c r="P225" i="81"/>
  <c r="P145" i="81"/>
  <c r="P460" i="81"/>
  <c r="P1458" i="81"/>
  <c r="P1805" i="81"/>
  <c r="P1199" i="81"/>
  <c r="P1677" i="81"/>
  <c r="P1515" i="81"/>
  <c r="P2007" i="81"/>
  <c r="P1840" i="81"/>
  <c r="P1152" i="81"/>
  <c r="P1479" i="81"/>
  <c r="P347" i="81"/>
  <c r="P1011" i="81"/>
  <c r="P609" i="81"/>
  <c r="P1235" i="81"/>
  <c r="P1287" i="81"/>
  <c r="P1562" i="81"/>
  <c r="P28" i="81"/>
  <c r="P1197" i="81"/>
  <c r="P1484" i="81"/>
  <c r="P499" i="81"/>
  <c r="P1357" i="81"/>
  <c r="P1280" i="81"/>
  <c r="P2074" i="81"/>
  <c r="P495" i="81"/>
  <c r="P984" i="81"/>
  <c r="P593" i="81"/>
  <c r="P1301" i="81"/>
  <c r="P214" i="81"/>
  <c r="P1272" i="81"/>
  <c r="P411" i="81"/>
  <c r="P603" i="81"/>
  <c r="P1227" i="81"/>
  <c r="P342" i="81"/>
  <c r="P373" i="81"/>
  <c r="P52" i="81"/>
  <c r="P283" i="81"/>
  <c r="P2101" i="81"/>
  <c r="P1329" i="81"/>
  <c r="P899" i="81"/>
  <c r="P567" i="81"/>
  <c r="P684" i="81"/>
  <c r="P1944" i="81"/>
  <c r="P1848" i="81"/>
  <c r="P1029" i="81"/>
  <c r="P840" i="81"/>
  <c r="P1077" i="81"/>
  <c r="P404" i="81"/>
  <c r="P1603" i="81"/>
  <c r="P341" i="81"/>
  <c r="P2073" i="81"/>
  <c r="P1511" i="81"/>
  <c r="P659" i="81"/>
  <c r="P826" i="81"/>
  <c r="P571" i="81"/>
  <c r="P818" i="81"/>
  <c r="P956" i="81"/>
  <c r="P1968" i="81"/>
  <c r="P2127" i="81"/>
  <c r="P391" i="81"/>
  <c r="P1770" i="81"/>
  <c r="P1977" i="81"/>
  <c r="P858" i="81"/>
  <c r="P1485" i="81"/>
  <c r="P2133" i="81"/>
  <c r="P549" i="81"/>
  <c r="P625" i="81"/>
  <c r="P965" i="81"/>
  <c r="P1512" i="81"/>
  <c r="P1100" i="81"/>
  <c r="P755" i="81"/>
  <c r="P1352" i="81"/>
  <c r="P801" i="81"/>
  <c r="P1266" i="81"/>
  <c r="P365" i="81"/>
  <c r="P1659" i="81"/>
  <c r="P179" i="81"/>
  <c r="P446" i="81"/>
  <c r="P1630" i="81"/>
  <c r="P1945" i="81"/>
  <c r="P660" i="81"/>
  <c r="P958" i="81"/>
  <c r="P253" i="81"/>
  <c r="P2141" i="81"/>
  <c r="P879" i="81"/>
  <c r="P718" i="81"/>
  <c r="P312" i="81"/>
  <c r="P765" i="81"/>
  <c r="P1122" i="81"/>
  <c r="P1779" i="81"/>
  <c r="P996" i="81"/>
  <c r="P1114" i="81"/>
  <c r="P1008" i="81"/>
  <c r="P1572" i="81"/>
  <c r="P582" i="81"/>
  <c r="P1030" i="81"/>
  <c r="P75" i="81"/>
  <c r="P827" i="81"/>
  <c r="P770" i="81"/>
  <c r="P1920" i="81"/>
  <c r="P1039" i="81"/>
  <c r="P502" i="81"/>
  <c r="P1894" i="81"/>
  <c r="P602" i="81"/>
  <c r="P2063" i="81"/>
  <c r="P1806" i="81"/>
  <c r="P1371" i="81"/>
  <c r="P1940" i="81"/>
  <c r="P1689" i="81"/>
  <c r="P280" i="81"/>
  <c r="P2070" i="81"/>
  <c r="P1490" i="81"/>
  <c r="P1873" i="81"/>
  <c r="P39" i="81"/>
  <c r="P89" i="81"/>
  <c r="P908" i="81"/>
  <c r="P15" i="81"/>
  <c r="P90" i="81"/>
  <c r="P883" i="81"/>
  <c r="P594" i="81"/>
  <c r="P605" i="81"/>
  <c r="P553" i="81"/>
  <c r="P866" i="81"/>
  <c r="P526" i="81"/>
  <c r="P1430" i="81"/>
  <c r="P1136" i="81"/>
  <c r="P1429" i="81"/>
  <c r="P129" i="81"/>
  <c r="P1823" i="81"/>
  <c r="P997" i="81"/>
  <c r="P191" i="81"/>
  <c r="P1070" i="81"/>
  <c r="P592" i="81"/>
  <c r="P1119" i="81"/>
  <c r="P368" i="81"/>
  <c r="P888" i="81"/>
  <c r="P58" i="81"/>
  <c r="P1121" i="81"/>
  <c r="P1356" i="81"/>
  <c r="P1699" i="81"/>
  <c r="P1926" i="81"/>
  <c r="P631" i="81"/>
  <c r="P882" i="81"/>
  <c r="P296" i="81"/>
  <c r="P850" i="81"/>
  <c r="P710" i="81"/>
  <c r="P2165" i="81"/>
  <c r="P555" i="81"/>
  <c r="P2057" i="81"/>
  <c r="P1750" i="81"/>
  <c r="P1876" i="81"/>
  <c r="P2148" i="81"/>
  <c r="P982" i="81"/>
  <c r="P539" i="81"/>
  <c r="P580" i="81"/>
  <c r="P1326" i="81"/>
  <c r="P1532" i="81"/>
  <c r="P1232" i="81"/>
  <c r="P1662" i="81"/>
  <c r="P1195" i="81"/>
  <c r="P1687" i="81"/>
  <c r="P2103" i="81"/>
  <c r="P1186" i="81"/>
  <c r="P1108" i="81"/>
  <c r="P1661" i="81"/>
  <c r="P688" i="81"/>
  <c r="P872" i="81"/>
  <c r="P1017" i="81"/>
  <c r="P561" i="81"/>
  <c r="P546" i="81"/>
  <c r="P906" i="81"/>
  <c r="P1267" i="81"/>
  <c r="P1936" i="81"/>
  <c r="P1434" i="81"/>
  <c r="P198" i="81"/>
  <c r="P928" i="81"/>
  <c r="P6" i="81"/>
  <c r="P1251" i="81"/>
  <c r="P389" i="81"/>
  <c r="P1282" i="81"/>
  <c r="P21" i="81"/>
  <c r="P939" i="81"/>
  <c r="P751" i="81"/>
  <c r="P1211" i="81"/>
  <c r="P1270" i="81"/>
  <c r="P627" i="81"/>
  <c r="P185" i="81"/>
  <c r="P1088" i="81"/>
  <c r="P1006" i="81"/>
  <c r="P615" i="81"/>
  <c r="P2179" i="81"/>
  <c r="P1544" i="81"/>
  <c r="P458" i="81"/>
  <c r="P2089" i="81"/>
  <c r="P1481" i="81"/>
  <c r="P1694" i="81"/>
  <c r="P932" i="81"/>
  <c r="P700" i="81"/>
  <c r="P426" i="81"/>
  <c r="P516" i="81"/>
  <c r="P192" i="81"/>
  <c r="P600" i="81"/>
  <c r="P2064" i="81"/>
  <c r="P960" i="81"/>
  <c r="P775" i="81"/>
  <c r="P1813" i="81"/>
  <c r="P63" i="81"/>
  <c r="P1598" i="81"/>
  <c r="P349" i="81"/>
  <c r="P1224" i="81"/>
  <c r="P1171" i="81"/>
  <c r="P608" i="81"/>
  <c r="P205" i="81"/>
  <c r="P152" i="81"/>
  <c r="P1127" i="81"/>
  <c r="P1000" i="81"/>
  <c r="P1273" i="81"/>
  <c r="P1812" i="81"/>
  <c r="P378" i="81"/>
  <c r="P1524" i="81"/>
  <c r="P752" i="81"/>
  <c r="P325" i="81"/>
  <c r="P186" i="81"/>
  <c r="P1350" i="81"/>
  <c r="P1621" i="81"/>
  <c r="P1234" i="81"/>
  <c r="P1172" i="81"/>
  <c r="P913" i="81"/>
  <c r="P886" i="81"/>
  <c r="P2129" i="81"/>
  <c r="P2022" i="81"/>
  <c r="P79" i="81"/>
  <c r="P246" i="81"/>
  <c r="P1777" i="81"/>
  <c r="P219" i="81"/>
  <c r="P1414" i="81"/>
  <c r="P1895" i="81"/>
  <c r="P2092" i="81"/>
  <c r="P2174" i="81"/>
  <c r="P1818" i="81"/>
  <c r="P2172" i="81"/>
  <c r="P1020" i="81"/>
  <c r="P1896" i="81"/>
  <c r="P1682" i="81"/>
  <c r="P299" i="81"/>
  <c r="P176" i="81"/>
  <c r="P471" i="81"/>
  <c r="P836" i="81"/>
  <c r="P640" i="81"/>
  <c r="P1722" i="81"/>
  <c r="P2152" i="81"/>
  <c r="P1706" i="81"/>
  <c r="P1881" i="81"/>
  <c r="P1465" i="81"/>
  <c r="P641" i="81"/>
  <c r="P1042" i="81"/>
  <c r="P1057" i="81"/>
  <c r="P1765" i="81"/>
  <c r="P71" i="81"/>
  <c r="P935" i="81"/>
  <c r="P1084" i="81"/>
  <c r="P170" i="81"/>
  <c r="P293" i="81"/>
  <c r="P1540" i="81"/>
  <c r="P1533" i="81"/>
  <c r="P55" i="81"/>
  <c r="P1237" i="81"/>
  <c r="P2080" i="81"/>
  <c r="P367" i="81"/>
  <c r="P138" i="81"/>
  <c r="P204" i="81"/>
  <c r="P558" i="81"/>
  <c r="P1138" i="81"/>
  <c r="P543" i="81"/>
  <c r="P1998" i="81"/>
  <c r="P1236" i="81"/>
  <c r="P139" i="81"/>
  <c r="P1390" i="81"/>
  <c r="P2128" i="81"/>
  <c r="P1149" i="81"/>
  <c r="P127" i="81"/>
  <c r="P569" i="81"/>
  <c r="P986" i="81"/>
  <c r="P680" i="81"/>
  <c r="P1450" i="81"/>
  <c r="P1260" i="81"/>
  <c r="P520" i="81"/>
  <c r="P1583" i="81"/>
  <c r="P1341" i="81"/>
  <c r="P1473" i="81"/>
  <c r="P56" i="81"/>
  <c r="P1081" i="81"/>
  <c r="P196" i="81"/>
  <c r="P1503" i="81"/>
  <c r="P985" i="81"/>
  <c r="P665" i="81"/>
  <c r="P457" i="81"/>
  <c r="P1422" i="81"/>
  <c r="P562" i="81"/>
  <c r="P938" i="81"/>
  <c r="P1033" i="81"/>
  <c r="P1447" i="81"/>
  <c r="P1846" i="81"/>
  <c r="P1416" i="81"/>
  <c r="P410" i="81"/>
  <c r="P1377" i="81"/>
  <c r="P216" i="81"/>
  <c r="P1531" i="81"/>
  <c r="P1683" i="81"/>
  <c r="P2168" i="81"/>
  <c r="P1791" i="81"/>
  <c r="P22" i="81"/>
  <c r="P2078" i="81"/>
  <c r="P1685" i="81"/>
  <c r="P1053" i="81"/>
  <c r="P933" i="81"/>
  <c r="P1565" i="81"/>
  <c r="P400" i="81"/>
  <c r="P857" i="81"/>
  <c r="P381" i="81"/>
  <c r="P1252" i="81"/>
  <c r="P1052" i="81"/>
  <c r="P2131" i="81"/>
  <c r="P1420" i="81"/>
  <c r="P855" i="81"/>
  <c r="P687" i="81"/>
  <c r="P498" i="81"/>
  <c r="P1019" i="81"/>
  <c r="P302" i="81"/>
  <c r="P1835" i="81"/>
  <c r="P121" i="81"/>
  <c r="P1441" i="81"/>
  <c r="P652" i="81"/>
  <c r="P388" i="81"/>
  <c r="P385" i="81"/>
  <c r="P1417" i="81"/>
  <c r="P406" i="81"/>
  <c r="P2180" i="81"/>
  <c r="P1170" i="81"/>
  <c r="P1975" i="81"/>
  <c r="P1591" i="81"/>
  <c r="P1660" i="81"/>
  <c r="P585" i="81"/>
  <c r="P1496" i="81"/>
  <c r="P2087" i="81"/>
  <c r="P768" i="81"/>
  <c r="P1746" i="81"/>
  <c r="P2192" i="81"/>
  <c r="P353" i="81"/>
  <c r="P1491" i="81"/>
  <c r="P241" i="81"/>
  <c r="P2037" i="81"/>
  <c r="P717" i="81"/>
  <c r="P2109" i="81"/>
  <c r="AA410" i="105"/>
  <c r="N410" i="105" s="1"/>
  <c r="O410" i="105" s="1"/>
  <c r="M230" i="105"/>
  <c r="M134" i="105"/>
  <c r="M370" i="105"/>
  <c r="M429" i="105"/>
  <c r="N699" i="105"/>
  <c r="O699" i="105" s="1"/>
  <c r="M173" i="105"/>
  <c r="M892" i="105"/>
  <c r="O147" i="83"/>
  <c r="AF147" i="105"/>
  <c r="O467" i="83"/>
  <c r="AF467" i="105"/>
  <c r="O595" i="83"/>
  <c r="AF595" i="105"/>
  <c r="O883" i="83"/>
  <c r="AF883" i="105"/>
  <c r="N883" i="105" s="1"/>
  <c r="O883" i="105" s="1"/>
  <c r="O269" i="79"/>
  <c r="AB269" i="105"/>
  <c r="O541" i="79"/>
  <c r="AB541" i="105"/>
  <c r="O669" i="79"/>
  <c r="AB669" i="105"/>
  <c r="O797" i="79"/>
  <c r="AB797" i="105"/>
  <c r="M602" i="105"/>
  <c r="N765" i="105"/>
  <c r="O765" i="105" s="1"/>
  <c r="M227" i="105"/>
  <c r="M744" i="105"/>
  <c r="M660" i="105"/>
  <c r="M493" i="105"/>
  <c r="M911" i="105"/>
  <c r="M420" i="105"/>
  <c r="O611" i="83"/>
  <c r="AF611" i="105"/>
  <c r="O755" i="83"/>
  <c r="AF755" i="105"/>
  <c r="O125" i="79"/>
  <c r="AB125" i="105"/>
  <c r="O413" i="79"/>
  <c r="AB413" i="105"/>
  <c r="O925" i="79"/>
  <c r="AB925" i="105"/>
  <c r="O858" i="78"/>
  <c r="AA858" i="105"/>
  <c r="N858" i="105" s="1"/>
  <c r="O858" i="105" s="1"/>
  <c r="M730" i="105"/>
  <c r="M474" i="105"/>
  <c r="M346" i="105"/>
  <c r="AK209" i="58"/>
  <c r="L209" i="58" s="1"/>
  <c r="AC59" i="52"/>
  <c r="AD49" i="52" s="1"/>
  <c r="M691" i="105"/>
  <c r="M636" i="105"/>
  <c r="M920" i="105"/>
  <c r="M139" i="105"/>
  <c r="O179" i="83"/>
  <c r="AF179" i="105"/>
  <c r="O339" i="83"/>
  <c r="AF339" i="105"/>
  <c r="O483" i="83"/>
  <c r="AF483" i="105"/>
  <c r="O899" i="83"/>
  <c r="AF899" i="105"/>
  <c r="O13" i="79"/>
  <c r="AB13" i="105"/>
  <c r="N13" i="105" s="1"/>
  <c r="O13" i="105" s="1"/>
  <c r="O141" i="79"/>
  <c r="AB141" i="105"/>
  <c r="O301" i="79"/>
  <c r="AB301" i="105"/>
  <c r="N301" i="105" s="1"/>
  <c r="O301" i="105" s="1"/>
  <c r="O557" i="79"/>
  <c r="AB557" i="105"/>
  <c r="N557" i="105" s="1"/>
  <c r="O557" i="105" s="1"/>
  <c r="O970" i="78"/>
  <c r="AA970" i="105"/>
  <c r="N970" i="105" s="1"/>
  <c r="O970" i="105" s="1"/>
  <c r="O330" i="78"/>
  <c r="AA330" i="105"/>
  <c r="N330" i="105" s="1"/>
  <c r="O330" i="105" s="1"/>
  <c r="M202" i="105"/>
  <c r="AJ110" i="57"/>
  <c r="K110" i="57" s="1"/>
  <c r="M944" i="105"/>
  <c r="M866" i="105"/>
  <c r="M380" i="105"/>
  <c r="M307" i="105"/>
  <c r="M622" i="105"/>
  <c r="M1014" i="105"/>
  <c r="M403" i="105"/>
  <c r="O195" i="83"/>
  <c r="AF195" i="105"/>
  <c r="N195" i="105" s="1"/>
  <c r="O195" i="105" s="1"/>
  <c r="O499" i="83"/>
  <c r="AF499" i="105"/>
  <c r="O771" i="83"/>
  <c r="AF771" i="105"/>
  <c r="M13" i="105"/>
  <c r="O429" i="79"/>
  <c r="AB429" i="105"/>
  <c r="O685" i="79"/>
  <c r="AB685" i="105"/>
  <c r="O813" i="79"/>
  <c r="AB813" i="105"/>
  <c r="O941" i="79"/>
  <c r="AB941" i="105"/>
  <c r="M970" i="105"/>
  <c r="O714" i="78"/>
  <c r="AA714" i="105"/>
  <c r="N714" i="105" s="1"/>
  <c r="O714" i="105" s="1"/>
  <c r="M586" i="105"/>
  <c r="M438" i="105"/>
  <c r="M160" i="105"/>
  <c r="M478" i="105"/>
  <c r="M509" i="105"/>
  <c r="M675" i="105"/>
  <c r="M414" i="105"/>
  <c r="M421" i="105"/>
  <c r="M531" i="105"/>
  <c r="O355" i="83"/>
  <c r="AF355" i="105"/>
  <c r="O627" i="83"/>
  <c r="AF627" i="105"/>
  <c r="O915" i="83"/>
  <c r="AF915" i="105"/>
  <c r="O29" i="79"/>
  <c r="AB29" i="105"/>
  <c r="N29" i="105" s="1"/>
  <c r="O29" i="105" s="1"/>
  <c r="O317" i="79"/>
  <c r="AB317" i="105"/>
  <c r="O445" i="79"/>
  <c r="AB445" i="105"/>
  <c r="N445" i="105" s="1"/>
  <c r="O445" i="105" s="1"/>
  <c r="O701" i="79"/>
  <c r="AB701" i="105"/>
  <c r="O957" i="79"/>
  <c r="AB957" i="105"/>
  <c r="AA954" i="105"/>
  <c r="N954" i="105" s="1"/>
  <c r="O954" i="105" s="1"/>
  <c r="O954" i="78"/>
  <c r="O570" i="78"/>
  <c r="AA570" i="105"/>
  <c r="N570" i="105" s="1"/>
  <c r="O570" i="105" s="1"/>
  <c r="M442" i="105"/>
  <c r="N35" i="105"/>
  <c r="O35" i="105" s="1"/>
  <c r="M947" i="105"/>
  <c r="M951" i="105"/>
  <c r="M864" i="105"/>
  <c r="M383" i="105"/>
  <c r="M184" i="105"/>
  <c r="O19" i="83"/>
  <c r="AF19" i="105"/>
  <c r="N19" i="105" s="1"/>
  <c r="O19" i="105" s="1"/>
  <c r="O371" i="83"/>
  <c r="AF371" i="105"/>
  <c r="M29" i="105"/>
  <c r="O157" i="79"/>
  <c r="AB157" i="105"/>
  <c r="O573" i="79"/>
  <c r="AB573" i="105"/>
  <c r="O829" i="79"/>
  <c r="AB829" i="105"/>
  <c r="M186" i="105"/>
  <c r="P1302" i="80"/>
  <c r="P1505" i="80"/>
  <c r="P175" i="80"/>
  <c r="P1570" i="80"/>
  <c r="P1332" i="80"/>
  <c r="P1681" i="80"/>
  <c r="P1116" i="80"/>
  <c r="P1600" i="80"/>
  <c r="P1588" i="80"/>
  <c r="P74" i="80"/>
  <c r="P1922" i="80"/>
  <c r="P1349" i="80"/>
  <c r="P1583" i="80"/>
  <c r="P1087" i="80"/>
  <c r="P1604" i="80"/>
  <c r="P1675" i="80"/>
  <c r="P1705" i="80"/>
  <c r="P1174" i="80"/>
  <c r="P725" i="80"/>
  <c r="P20" i="80"/>
  <c r="P542" i="80"/>
  <c r="P902" i="80"/>
  <c r="P1915" i="80"/>
  <c r="P864" i="80"/>
  <c r="P803" i="80"/>
  <c r="P342" i="80"/>
  <c r="P809" i="80"/>
  <c r="P1229" i="80"/>
  <c r="P1887" i="80"/>
  <c r="P1899" i="80"/>
  <c r="P1329" i="80"/>
  <c r="P264" i="80"/>
  <c r="P1986" i="80"/>
  <c r="P751" i="80"/>
  <c r="P979" i="80"/>
  <c r="P859" i="80"/>
  <c r="P208" i="80"/>
  <c r="P118" i="80"/>
  <c r="P302" i="80"/>
  <c r="P735" i="80"/>
  <c r="P1881" i="80"/>
  <c r="P800" i="80"/>
  <c r="P828" i="80"/>
  <c r="P1031" i="80"/>
  <c r="P1845" i="80"/>
  <c r="P1961" i="80"/>
  <c r="P1958" i="80"/>
  <c r="P35" i="80"/>
  <c r="P635" i="80"/>
  <c r="P1440" i="80"/>
  <c r="P698" i="80"/>
  <c r="P786" i="80"/>
  <c r="P1631" i="80"/>
  <c r="P769" i="80"/>
  <c r="P401" i="80"/>
  <c r="P515" i="80"/>
  <c r="P2127" i="80"/>
  <c r="P1598" i="80"/>
  <c r="P2194" i="80"/>
  <c r="P1561" i="80"/>
  <c r="P535" i="80"/>
  <c r="P388" i="80"/>
  <c r="P281" i="80"/>
  <c r="P857" i="80"/>
  <c r="P1643" i="80"/>
  <c r="P190" i="80"/>
  <c r="P1838" i="80"/>
  <c r="P602" i="80"/>
  <c r="P1575" i="80"/>
  <c r="P1778" i="80"/>
  <c r="P1760" i="80"/>
  <c r="P140" i="80"/>
  <c r="P878" i="80"/>
  <c r="P2006" i="80"/>
  <c r="P9" i="80"/>
  <c r="P420" i="80"/>
  <c r="P279" i="80"/>
  <c r="P753" i="80"/>
  <c r="P23" i="80"/>
  <c r="P158" i="80"/>
  <c r="P1619" i="80"/>
  <c r="P657" i="80"/>
  <c r="P1774" i="80"/>
  <c r="P566" i="80"/>
  <c r="P1502" i="80"/>
  <c r="P1400" i="80"/>
  <c r="P1331" i="80"/>
  <c r="P1016" i="80"/>
  <c r="P1744" i="80"/>
  <c r="P512" i="80"/>
  <c r="P240" i="80"/>
  <c r="P431" i="80"/>
  <c r="P967" i="80"/>
  <c r="P1994" i="80"/>
  <c r="P1912" i="80"/>
  <c r="P2115" i="80"/>
  <c r="P94" i="80"/>
  <c r="P1747" i="80"/>
  <c r="P1751" i="80"/>
  <c r="P937" i="80"/>
  <c r="P1980" i="80"/>
  <c r="P1139" i="80"/>
  <c r="P1466" i="80"/>
  <c r="P1137" i="80"/>
  <c r="P1601" i="80"/>
  <c r="P1817" i="80"/>
  <c r="P2073" i="80"/>
  <c r="P1468" i="80"/>
  <c r="P2027" i="80"/>
  <c r="P1868" i="80"/>
  <c r="P1979" i="80"/>
  <c r="P1501" i="80"/>
  <c r="P621" i="80"/>
  <c r="P1641" i="80"/>
  <c r="P449" i="80"/>
  <c r="P914" i="80"/>
  <c r="P1871" i="80"/>
  <c r="P165" i="80"/>
  <c r="P114" i="80"/>
  <c r="P714" i="80"/>
  <c r="P457" i="80"/>
  <c r="P839" i="80"/>
  <c r="P1809" i="80"/>
  <c r="P1855" i="80"/>
  <c r="P1304" i="80"/>
  <c r="P1609" i="80"/>
  <c r="P680" i="80"/>
  <c r="P1365" i="80"/>
  <c r="P1125" i="80"/>
  <c r="P1351" i="80"/>
  <c r="P522" i="80"/>
  <c r="P199" i="80"/>
  <c r="P1029" i="80"/>
  <c r="P819" i="80"/>
  <c r="P1823" i="80"/>
  <c r="P1322" i="80"/>
  <c r="P689" i="80"/>
  <c r="P2045" i="80"/>
  <c r="P432" i="80"/>
  <c r="P947" i="80"/>
  <c r="P1527" i="80"/>
  <c r="P1989" i="80"/>
  <c r="P212" i="80"/>
  <c r="P996" i="80"/>
  <c r="P1163" i="80"/>
  <c r="P1378" i="80"/>
  <c r="P907" i="80"/>
  <c r="P1954" i="80"/>
  <c r="P835" i="80"/>
  <c r="P1628" i="80"/>
  <c r="P298" i="80"/>
  <c r="P1740" i="80"/>
  <c r="P28" i="80"/>
  <c r="P1265" i="80"/>
  <c r="P392" i="80"/>
  <c r="P981" i="80"/>
  <c r="P1716" i="80"/>
  <c r="P2173" i="80"/>
  <c r="P1810" i="80"/>
  <c r="P619" i="80"/>
  <c r="P71" i="80"/>
  <c r="P2078" i="80"/>
  <c r="P1068" i="80"/>
  <c r="P1086" i="80"/>
  <c r="P1110" i="80"/>
  <c r="P553" i="80"/>
  <c r="P364" i="80"/>
  <c r="P1150" i="80"/>
  <c r="P2170" i="80"/>
  <c r="P1425" i="80"/>
  <c r="P111" i="80"/>
  <c r="P1254" i="80"/>
  <c r="P552" i="80"/>
  <c r="P1061" i="80"/>
  <c r="P1266" i="80"/>
  <c r="P1370" i="80"/>
  <c r="P1255" i="80"/>
  <c r="P488" i="80"/>
  <c r="P1931" i="80"/>
  <c r="P2166" i="80"/>
  <c r="P498" i="80"/>
  <c r="P881" i="80"/>
  <c r="P2021" i="80"/>
  <c r="P1410" i="80"/>
  <c r="P186" i="80"/>
  <c r="P1937" i="80"/>
  <c r="P1653" i="80"/>
  <c r="P736" i="80"/>
  <c r="P928" i="80"/>
  <c r="P252" i="80"/>
  <c r="P871" i="80"/>
  <c r="P93" i="80"/>
  <c r="P42" i="80"/>
  <c r="P1909" i="80"/>
  <c r="P1443" i="80"/>
  <c r="P690" i="80"/>
  <c r="P1390" i="80"/>
  <c r="P1397" i="80"/>
  <c r="P612" i="80"/>
  <c r="P1756" i="80"/>
  <c r="P1884" i="80"/>
  <c r="P590" i="80"/>
  <c r="P324" i="80"/>
  <c r="P527" i="80"/>
  <c r="P865" i="80"/>
  <c r="P1754" i="80"/>
  <c r="P1077" i="80"/>
  <c r="P802" i="80"/>
  <c r="P213" i="80"/>
  <c r="P216" i="80"/>
  <c r="P285" i="80"/>
  <c r="P1209" i="80"/>
  <c r="P1590" i="80"/>
  <c r="P2107" i="80"/>
  <c r="P314" i="80"/>
  <c r="P328" i="80"/>
  <c r="P1430" i="80"/>
  <c r="P2145" i="80"/>
  <c r="P1015" i="80"/>
  <c r="P667" i="80"/>
  <c r="P1376" i="80"/>
  <c r="P545" i="80"/>
  <c r="P80" i="80"/>
  <c r="P287" i="80"/>
  <c r="P492" i="80"/>
  <c r="P137" i="80"/>
  <c r="P764" i="80"/>
  <c r="P606" i="80"/>
  <c r="P259" i="80"/>
  <c r="P1260" i="80"/>
  <c r="P1067" i="80"/>
  <c r="P1995" i="80"/>
  <c r="P157" i="80"/>
  <c r="P1857" i="80"/>
  <c r="P1264" i="80"/>
  <c r="P1499" i="80"/>
  <c r="P1436" i="80"/>
  <c r="P46" i="80"/>
  <c r="P1552" i="80"/>
  <c r="P1921" i="80"/>
  <c r="P92" i="80"/>
  <c r="P1081" i="80"/>
  <c r="P203" i="80"/>
  <c r="P1554" i="80"/>
  <c r="P1182" i="80"/>
  <c r="P817" i="80"/>
  <c r="P2171" i="80"/>
  <c r="P569" i="80"/>
  <c r="P378" i="80"/>
  <c r="P2144" i="80"/>
  <c r="P1818" i="80"/>
  <c r="P650" i="80"/>
  <c r="P1939" i="80"/>
  <c r="P1492" i="80"/>
  <c r="P58" i="80"/>
  <c r="P1685" i="80"/>
  <c r="P1201" i="80"/>
  <c r="P1113" i="80"/>
  <c r="P634" i="80"/>
  <c r="P319" i="80"/>
  <c r="P1563" i="80"/>
  <c r="P2016" i="80"/>
  <c r="P371" i="80"/>
  <c r="P1090" i="80"/>
  <c r="P584" i="80"/>
  <c r="P1636" i="80"/>
  <c r="P1562" i="80"/>
  <c r="P572" i="80"/>
  <c r="P993" i="80"/>
  <c r="P1621" i="80"/>
  <c r="P652" i="80"/>
  <c r="P25" i="80"/>
  <c r="P313" i="80"/>
  <c r="P1262" i="80"/>
  <c r="P1089" i="80"/>
  <c r="P352" i="80"/>
  <c r="P138" i="80"/>
  <c r="P674" i="80"/>
  <c r="P148" i="80"/>
  <c r="P957" i="80"/>
  <c r="P1039" i="80"/>
  <c r="P778" i="80"/>
  <c r="P321" i="80"/>
  <c r="P2140" i="80"/>
  <c r="P81" i="80"/>
  <c r="P820" i="80"/>
  <c r="P1898" i="80"/>
  <c r="P715" i="80"/>
  <c r="P1132" i="80"/>
  <c r="P1079" i="80"/>
  <c r="P1972" i="80"/>
  <c r="P548" i="80"/>
  <c r="P1565" i="80"/>
  <c r="P1164" i="80"/>
  <c r="P85" i="80"/>
  <c r="P379" i="80"/>
  <c r="P1906" i="80"/>
  <c r="P1556" i="80"/>
  <c r="P702" i="80"/>
  <c r="P433" i="80"/>
  <c r="P2091" i="80"/>
  <c r="P1012" i="80"/>
  <c r="P1002" i="80"/>
  <c r="P1422" i="80"/>
  <c r="P757" i="80"/>
  <c r="P2126" i="80"/>
  <c r="P2047" i="80"/>
  <c r="P2102" i="80"/>
  <c r="P853" i="80"/>
  <c r="P1194" i="80"/>
  <c r="P147" i="80"/>
  <c r="P122" i="80"/>
  <c r="P1874" i="80"/>
  <c r="P1699" i="80"/>
  <c r="P1768" i="80"/>
  <c r="P466" i="80"/>
  <c r="P644" i="80"/>
  <c r="P1298" i="80"/>
  <c r="P55" i="80"/>
  <c r="P100" i="80"/>
  <c r="P1341" i="80"/>
  <c r="P1232" i="80"/>
  <c r="P1106" i="80"/>
  <c r="P304" i="80"/>
  <c r="P580" i="80"/>
  <c r="P276" i="80"/>
  <c r="P727" i="80"/>
  <c r="P2056" i="80"/>
  <c r="P1632" i="80"/>
  <c r="P1910" i="80"/>
  <c r="P1434" i="80"/>
  <c r="P973" i="80"/>
  <c r="P1843" i="80"/>
  <c r="P824" i="80"/>
  <c r="P832" i="80"/>
  <c r="P442" i="80"/>
  <c r="P1101" i="80"/>
  <c r="P1338" i="80"/>
  <c r="P337" i="80"/>
  <c r="P161" i="80"/>
  <c r="P38" i="80"/>
  <c r="P756" i="80"/>
  <c r="P687" i="80"/>
  <c r="P1392" i="80"/>
  <c r="P180" i="80"/>
  <c r="P1467" i="80"/>
  <c r="P1355" i="80"/>
  <c r="P664" i="80"/>
  <c r="P1128" i="80"/>
  <c r="P1293" i="80"/>
  <c r="P1944" i="80"/>
  <c r="P912" i="80"/>
  <c r="P1103" i="80"/>
  <c r="P2148" i="80"/>
  <c r="P346" i="80"/>
  <c r="P1292" i="80"/>
  <c r="P536" i="80"/>
  <c r="P836" i="80"/>
  <c r="P1877" i="80"/>
  <c r="P793" i="80"/>
  <c r="P1665" i="80"/>
  <c r="P922" i="80"/>
  <c r="P407" i="80"/>
  <c r="P549" i="80"/>
  <c r="P32" i="80"/>
  <c r="P1759" i="80"/>
  <c r="P1829" i="80"/>
  <c r="P2086" i="80"/>
  <c r="P2088" i="80"/>
  <c r="P1343" i="80"/>
  <c r="P1055" i="80"/>
  <c r="P160" i="80"/>
  <c r="P2096" i="80"/>
  <c r="P1457" i="80"/>
  <c r="P1571" i="80"/>
  <c r="P538" i="80"/>
  <c r="P744" i="80"/>
  <c r="P1763" i="80"/>
  <c r="P2" i="80"/>
  <c r="P241" i="80"/>
  <c r="P261" i="80"/>
  <c r="P1316" i="80"/>
  <c r="P1947" i="80"/>
  <c r="P818" i="80"/>
  <c r="P1109" i="80"/>
  <c r="P2189" i="80"/>
  <c r="P718" i="80"/>
  <c r="P79" i="80"/>
  <c r="P286" i="80"/>
  <c r="P671" i="80"/>
  <c r="P782" i="80"/>
  <c r="P1394" i="80"/>
  <c r="P1557" i="80"/>
  <c r="P1671" i="80"/>
  <c r="P1330" i="80"/>
  <c r="P1119" i="80"/>
  <c r="P693" i="80"/>
  <c r="P219" i="80"/>
  <c r="P642" i="80"/>
  <c r="P248" i="80"/>
  <c r="P1645" i="80"/>
  <c r="P307" i="80"/>
  <c r="P1413" i="80"/>
  <c r="P1348" i="80"/>
  <c r="P308" i="80"/>
  <c r="P108" i="80"/>
  <c r="P2065" i="80"/>
  <c r="P863" i="80"/>
  <c r="P15" i="80"/>
  <c r="P380" i="80"/>
  <c r="P666" i="80"/>
  <c r="P1946" i="80"/>
  <c r="P2118" i="80"/>
  <c r="P105" i="80"/>
  <c r="P1017" i="80"/>
  <c r="P187" i="80"/>
  <c r="P1491" i="80"/>
  <c r="P2154" i="80"/>
  <c r="P479" i="80"/>
  <c r="P183" i="80"/>
  <c r="P2162" i="80"/>
  <c r="P1130" i="80"/>
  <c r="P1520" i="80"/>
  <c r="P1613" i="80"/>
  <c r="P1589" i="80"/>
  <c r="P754" i="80"/>
  <c r="P1064" i="80"/>
  <c r="P1697" i="80"/>
  <c r="P1680" i="80"/>
  <c r="P131" i="80"/>
  <c r="P2141" i="80"/>
  <c r="P1943" i="80"/>
  <c r="P191" i="80"/>
  <c r="P272" i="80"/>
  <c r="P1650" i="80"/>
  <c r="P1207" i="80"/>
  <c r="P1895" i="80"/>
  <c r="P1942" i="80"/>
  <c r="P2002" i="80"/>
  <c r="P237" i="80"/>
  <c r="P1353" i="80"/>
  <c r="P1959" i="80"/>
  <c r="P1391" i="80"/>
  <c r="P875" i="80"/>
  <c r="P412" i="80"/>
  <c r="P2030" i="80"/>
  <c r="P1437" i="80"/>
  <c r="P2017" i="80"/>
  <c r="P1473" i="80"/>
  <c r="P1489" i="80"/>
  <c r="P728" i="80"/>
  <c r="P1283" i="80"/>
  <c r="P984" i="80"/>
  <c r="P1045" i="80"/>
  <c r="P86" i="80"/>
  <c r="P1172" i="80"/>
  <c r="P1242" i="80"/>
  <c r="P1446" i="80"/>
  <c r="P2046" i="80"/>
  <c r="P699" i="80"/>
  <c r="P1567" i="80"/>
  <c r="P1369" i="80"/>
  <c r="P1718" i="80"/>
  <c r="P1277" i="80"/>
  <c r="P1387" i="80"/>
  <c r="P1459" i="80"/>
  <c r="P1145" i="80"/>
  <c r="P574" i="80"/>
  <c r="P290" i="80"/>
  <c r="P889" i="80"/>
  <c r="P1656" i="80"/>
  <c r="P179" i="80"/>
  <c r="P2182" i="80"/>
  <c r="P1948" i="80"/>
  <c r="P483" i="80"/>
  <c r="P270" i="80"/>
  <c r="P238" i="80"/>
  <c r="P526" i="80"/>
  <c r="P1289" i="80"/>
  <c r="P731" i="80"/>
  <c r="P361" i="80"/>
  <c r="P283" i="80"/>
  <c r="P2147" i="80"/>
  <c r="P1802" i="80"/>
  <c r="P182" i="80"/>
  <c r="P1878" i="80"/>
  <c r="P807" i="80"/>
  <c r="P1576" i="80"/>
  <c r="P340" i="80"/>
  <c r="P1244" i="80"/>
  <c r="P899" i="80"/>
  <c r="P467" i="80"/>
  <c r="P1879" i="80"/>
  <c r="P1580" i="80"/>
  <c r="P1296" i="80"/>
  <c r="P455" i="80"/>
  <c r="P2093" i="80"/>
  <c r="P879" i="80"/>
  <c r="P829" i="80"/>
  <c r="P1515" i="80"/>
  <c r="P1558" i="80"/>
  <c r="P1210" i="80"/>
  <c r="P2049" i="80"/>
  <c r="P134" i="80"/>
  <c r="P123" i="80"/>
  <c r="P291" i="80"/>
  <c r="P651" i="80"/>
  <c r="P1911" i="80"/>
  <c r="P1374" i="80"/>
  <c r="P1151" i="80"/>
  <c r="P1131" i="80"/>
  <c r="P142" i="80"/>
  <c r="P1795" i="80"/>
  <c r="P571" i="80"/>
  <c r="P83" i="80"/>
  <c r="P1734" i="80"/>
  <c r="P1938" i="80"/>
  <c r="P1433" i="80"/>
  <c r="P1742" i="80"/>
  <c r="P505" i="80"/>
  <c r="P1186" i="80"/>
  <c r="P70" i="80"/>
  <c r="P601" i="80"/>
  <c r="P1638" i="80"/>
  <c r="P1048" i="80"/>
  <c r="P942" i="80"/>
  <c r="P640" i="80"/>
  <c r="P1091" i="80"/>
  <c r="P37" i="80"/>
  <c r="P1241" i="80"/>
  <c r="P1200" i="80"/>
  <c r="P423" i="80"/>
  <c r="P376" i="80"/>
  <c r="P1525" i="80"/>
  <c r="P2195" i="80"/>
  <c r="P620" i="80"/>
  <c r="P1804" i="80"/>
  <c r="P1945" i="80"/>
  <c r="P295" i="80"/>
  <c r="P1211" i="80"/>
  <c r="P1668" i="80"/>
  <c r="P82" i="80"/>
  <c r="P1005" i="80"/>
  <c r="P534" i="80"/>
  <c r="P855" i="80"/>
  <c r="P232" i="80"/>
  <c r="P641" i="80"/>
  <c r="P598" i="80"/>
  <c r="P766" i="80"/>
  <c r="P1356" i="80"/>
  <c r="P64" i="80"/>
  <c r="P1141" i="80"/>
  <c r="P377" i="80"/>
  <c r="P685" i="80"/>
  <c r="P192" i="80"/>
  <c r="P712" i="80"/>
  <c r="P976" i="80"/>
  <c r="P874" i="80"/>
  <c r="P961" i="80"/>
  <c r="P1381" i="80"/>
  <c r="P299" i="80"/>
  <c r="P1765" i="80"/>
  <c r="P844" i="80"/>
  <c r="P575" i="80"/>
  <c r="P1953" i="80"/>
  <c r="P986" i="80"/>
  <c r="P54" i="80"/>
  <c r="P1654" i="80"/>
  <c r="P1539" i="80"/>
  <c r="P1010" i="80"/>
  <c r="P2077" i="80"/>
  <c r="P1160" i="80"/>
  <c r="P411" i="80"/>
  <c r="P1564" i="80"/>
  <c r="P1914" i="80"/>
  <c r="P143" i="80"/>
  <c r="P45" i="80"/>
  <c r="P1336" i="80"/>
  <c r="P648" i="80"/>
  <c r="P2121" i="80"/>
  <c r="P1291" i="80"/>
  <c r="P2193" i="80"/>
  <c r="P713" i="80"/>
  <c r="P540" i="80"/>
  <c r="P2174" i="80"/>
  <c r="P1748" i="80"/>
  <c r="P2139" i="80"/>
  <c r="P277" i="80"/>
  <c r="P876" i="80"/>
  <c r="P1635" i="80"/>
  <c r="P1713" i="80"/>
  <c r="P52" i="80"/>
  <c r="P109" i="80"/>
  <c r="P1999" i="80"/>
  <c r="P525" i="80"/>
  <c r="P1092" i="80"/>
  <c r="P927" i="80"/>
  <c r="P1321" i="80"/>
  <c r="P2108" i="80"/>
  <c r="P1085" i="80"/>
  <c r="P974" i="80"/>
  <c r="P2024" i="80"/>
  <c r="P1577" i="80"/>
  <c r="P1625" i="80"/>
  <c r="P1801" i="80"/>
  <c r="P1024" i="80"/>
  <c r="P300" i="80"/>
  <c r="P202" i="80"/>
  <c r="P1518" i="80"/>
  <c r="P2128" i="80"/>
  <c r="P1018" i="80"/>
  <c r="P1402" i="80"/>
  <c r="P1147" i="80"/>
  <c r="P564" i="80"/>
  <c r="P1977" i="80"/>
  <c r="P823" i="80"/>
  <c r="P633" i="80"/>
  <c r="P1885" i="80"/>
  <c r="P255" i="80"/>
  <c r="P1060" i="80"/>
  <c r="P501" i="80"/>
  <c r="P868" i="80"/>
  <c r="P631" i="80"/>
  <c r="P916" i="80"/>
  <c r="P983" i="80"/>
  <c r="P1393" i="80"/>
  <c r="P2129" i="80"/>
  <c r="P1941" i="80"/>
  <c r="P1605" i="80"/>
  <c r="P1403" i="80"/>
  <c r="P1597" i="80"/>
  <c r="P944" i="80"/>
  <c r="P1347" i="80"/>
  <c r="P2178" i="80"/>
  <c r="P955" i="80"/>
  <c r="P1295" i="80"/>
  <c r="P568" i="80"/>
  <c r="P7" i="80"/>
  <c r="P1427" i="80"/>
  <c r="P789" i="80"/>
  <c r="P1971" i="80"/>
  <c r="P1758" i="80"/>
  <c r="P1687" i="80"/>
  <c r="P1651" i="80"/>
  <c r="P1278" i="80"/>
  <c r="P1494" i="80"/>
  <c r="P174" i="80"/>
  <c r="P2159" i="80"/>
  <c r="P2080" i="80"/>
  <c r="P2097" i="80"/>
  <c r="P991" i="80"/>
  <c r="P274" i="80"/>
  <c r="P1608" i="80"/>
  <c r="P249" i="80"/>
  <c r="P2039" i="80"/>
  <c r="P30" i="80"/>
  <c r="P1011" i="80"/>
  <c r="P218" i="80"/>
  <c r="P1028" i="80"/>
  <c r="P1640" i="80"/>
  <c r="P1170" i="80"/>
  <c r="P351" i="80"/>
  <c r="P1664" i="80"/>
  <c r="P206" i="80"/>
  <c r="P2075" i="80"/>
  <c r="P1346" i="80"/>
  <c r="P1485" i="80"/>
  <c r="P676" i="80"/>
  <c r="P582" i="80"/>
  <c r="P806" i="80"/>
  <c r="P990" i="80"/>
  <c r="P1126" i="80"/>
  <c r="P1195" i="80"/>
  <c r="P773" i="80"/>
  <c r="P463" i="80"/>
  <c r="P1036" i="80"/>
  <c r="P2043" i="80"/>
  <c r="P2028" i="80"/>
  <c r="P726" i="80"/>
  <c r="P2119" i="80"/>
  <c r="P943" i="80"/>
  <c r="P2101" i="80"/>
  <c r="P1891" i="80"/>
  <c r="P521" i="80"/>
  <c r="P2151" i="80"/>
  <c r="P271" i="80"/>
  <c r="P461" i="80"/>
  <c r="P1822" i="80"/>
  <c r="P556" i="80"/>
  <c r="P2040" i="80"/>
  <c r="P2067" i="80"/>
  <c r="P126" i="80"/>
  <c r="P1951" i="80"/>
  <c r="P155" i="80"/>
  <c r="P130" i="80"/>
  <c r="P1882" i="80"/>
  <c r="P837" i="80"/>
  <c r="P2180" i="80"/>
  <c r="P1755" i="80"/>
  <c r="P905" i="80"/>
  <c r="P678" i="80"/>
  <c r="P1165" i="80"/>
  <c r="P242" i="80"/>
  <c r="P436" i="80"/>
  <c r="P356" i="80"/>
  <c r="P1500" i="80"/>
  <c r="P389" i="80"/>
  <c r="P1890" i="80"/>
  <c r="P2084" i="80"/>
  <c r="P69" i="80"/>
  <c r="P1991" i="80"/>
  <c r="P317" i="80"/>
  <c r="P1471" i="80"/>
  <c r="P133" i="80"/>
  <c r="P197" i="80"/>
  <c r="P557" i="80"/>
  <c r="P387" i="80"/>
  <c r="P163" i="80"/>
  <c r="P1521" i="80"/>
  <c r="P1815" i="80"/>
  <c r="P1098" i="80"/>
  <c r="P369" i="80"/>
  <c r="P1102" i="80"/>
  <c r="P1973" i="80"/>
  <c r="P2112" i="80"/>
  <c r="P1711" i="80"/>
  <c r="P1828" i="80"/>
  <c r="P724" i="80"/>
  <c r="P1568" i="80"/>
  <c r="P1919" i="80"/>
  <c r="P1566" i="80"/>
  <c r="P600" i="80"/>
  <c r="P822" i="80"/>
  <c r="P1863" i="80"/>
  <c r="P1988" i="80"/>
  <c r="P934" i="80"/>
  <c r="P1655" i="80"/>
  <c r="P831" i="80"/>
  <c r="P2143" i="80"/>
  <c r="P1667" i="80"/>
  <c r="P931" i="80"/>
  <c r="P1221" i="80"/>
  <c r="P707" i="80"/>
  <c r="P1066" i="80"/>
  <c r="P2085" i="80"/>
  <c r="P1310" i="80"/>
  <c r="P513" i="80"/>
  <c r="P2087" i="80"/>
  <c r="P445" i="80"/>
  <c r="P506" i="80"/>
  <c r="P1046" i="80"/>
  <c r="P573" i="80"/>
  <c r="P1594" i="80"/>
  <c r="P402" i="80"/>
  <c r="P1967" i="80"/>
  <c r="P1669" i="80"/>
  <c r="P149" i="80"/>
  <c r="P2029" i="80"/>
  <c r="P1785" i="80"/>
  <c r="P159" i="80"/>
  <c r="P1779" i="80"/>
  <c r="P507" i="80"/>
  <c r="P1190" i="80"/>
  <c r="P1257" i="80"/>
  <c r="P559" i="80"/>
  <c r="P770" i="80"/>
  <c r="P805" i="80"/>
  <c r="P1725" i="80"/>
  <c r="P493" i="80"/>
  <c r="P1448" i="80"/>
  <c r="P344" i="80"/>
  <c r="P1555" i="80"/>
  <c r="P434" i="80"/>
  <c r="P495" i="80"/>
  <c r="P338" i="80"/>
  <c r="P2132" i="80"/>
  <c r="P1819" i="80"/>
  <c r="P334" i="80"/>
  <c r="P1460" i="80"/>
  <c r="P1799" i="80"/>
  <c r="P695" i="80"/>
  <c r="P1445" i="80"/>
  <c r="P1832" i="80"/>
  <c r="P1617" i="80"/>
  <c r="P623" i="80"/>
  <c r="P2064" i="80"/>
  <c r="P1432" i="80"/>
  <c r="P1737" i="80"/>
  <c r="P2038" i="80"/>
  <c r="P1856" i="80"/>
  <c r="P1222" i="80"/>
  <c r="P1453" i="80"/>
  <c r="P995" i="80"/>
  <c r="P2095" i="80"/>
  <c r="P1223" i="80"/>
  <c r="P1721" i="80"/>
  <c r="P1864" i="80"/>
  <c r="P646" i="80"/>
  <c r="P1368" i="80"/>
  <c r="P1981" i="80"/>
  <c r="P1177" i="80"/>
  <c r="P1889" i="80"/>
  <c r="P781" i="80"/>
  <c r="P2124" i="80"/>
  <c r="P1913" i="80"/>
  <c r="P1858" i="80"/>
  <c r="P628" i="80"/>
  <c r="P496" i="80"/>
  <c r="P1805" i="80"/>
  <c r="P1916" i="80"/>
  <c r="P1796" i="80"/>
  <c r="P311" i="80"/>
  <c r="P1001" i="80"/>
  <c r="P215" i="80"/>
  <c r="P435" i="80"/>
  <c r="P56" i="80"/>
  <c r="P236" i="80"/>
  <c r="P2001" i="80"/>
  <c r="P1496" i="80"/>
  <c r="P1454" i="80"/>
  <c r="P1729" i="80"/>
  <c r="P297" i="80"/>
  <c r="P444" i="80"/>
  <c r="P890" i="80"/>
  <c r="P1352" i="80"/>
  <c r="P254" i="80"/>
  <c r="P668" i="80"/>
  <c r="P1237" i="80"/>
  <c r="P555" i="80"/>
  <c r="P1042" i="80"/>
  <c r="P1407" i="80"/>
  <c r="P1054" i="80"/>
  <c r="P269" i="80"/>
  <c r="P691" i="80"/>
  <c r="P1032" i="80"/>
  <c r="P1023" i="80"/>
  <c r="P840" i="80"/>
  <c r="P551" i="80"/>
  <c r="P850" i="80"/>
  <c r="P239" i="80"/>
  <c r="P357" i="80"/>
  <c r="P1319" i="80"/>
  <c r="P516" i="80"/>
  <c r="P1389" i="80"/>
  <c r="P1230" i="80"/>
  <c r="P1385" i="80"/>
  <c r="P1883" i="80"/>
  <c r="P4" i="80"/>
  <c r="P1587" i="80"/>
  <c r="P755" i="80"/>
  <c r="P1187" i="80"/>
  <c r="P1963" i="80"/>
  <c r="P964" i="80"/>
  <c r="P268" i="80"/>
  <c r="P1152" i="80"/>
  <c r="P1798" i="80"/>
  <c r="P1633" i="80"/>
  <c r="P2198" i="80"/>
  <c r="P437" i="80"/>
  <c r="P1692" i="80"/>
  <c r="P1026" i="80"/>
  <c r="P762" i="80"/>
  <c r="P1115" i="80"/>
  <c r="P1927" i="80"/>
  <c r="P815" i="80"/>
  <c r="P27" i="80"/>
  <c r="P963" i="80"/>
  <c r="P913" i="80"/>
  <c r="P1344" i="80"/>
  <c r="P265" i="80"/>
  <c r="P1282" i="80"/>
  <c r="P861" i="80"/>
  <c r="P921" i="80"/>
  <c r="P1022" i="80"/>
  <c r="P399" i="80"/>
  <c r="P1206" i="80"/>
  <c r="P91" i="80"/>
  <c r="P1514" i="80"/>
  <c r="P49" i="80"/>
  <c r="P706" i="80"/>
  <c r="P1929" i="80"/>
  <c r="P1894" i="80"/>
  <c r="P18" i="80"/>
  <c r="P1183" i="80"/>
  <c r="P2110" i="80"/>
  <c r="P1362" i="80"/>
  <c r="P363" i="80"/>
  <c r="P43" i="80"/>
  <c r="P592" i="80"/>
  <c r="P745" i="80"/>
  <c r="P1949" i="80"/>
  <c r="P1854" i="80"/>
  <c r="P1053" i="80"/>
  <c r="P838" i="80"/>
  <c r="P1544" i="80"/>
  <c r="P1339" i="80"/>
  <c r="P452" i="80"/>
  <c r="P1037" i="80"/>
  <c r="P1253" i="80"/>
  <c r="P1197" i="80"/>
  <c r="P994" i="80"/>
  <c r="P908" i="80"/>
  <c r="P1965" i="80"/>
  <c r="P162" i="80"/>
  <c r="P1111" i="80"/>
  <c r="P39" i="80"/>
  <c r="P560" i="80"/>
  <c r="P888" i="80"/>
  <c r="P1261" i="80"/>
  <c r="P746" i="80"/>
  <c r="P1144" i="80"/>
  <c r="P1674" i="80"/>
  <c r="P2090" i="80"/>
  <c r="P1269" i="80"/>
  <c r="P997" i="80"/>
  <c r="P1412" i="80"/>
  <c r="P1578" i="80"/>
  <c r="P777" i="80"/>
  <c r="P152" i="80"/>
  <c r="P1372" i="80"/>
  <c r="P2114" i="80"/>
  <c r="P348" i="80"/>
  <c r="P1213" i="80"/>
  <c r="P1788" i="80"/>
  <c r="P629" i="80"/>
  <c r="P1040" i="80"/>
  <c r="P1317" i="80"/>
  <c r="P546" i="80"/>
  <c r="P1129" i="80"/>
  <c r="P904" i="80"/>
  <c r="P625" i="80"/>
  <c r="P1586" i="80"/>
  <c r="P367" i="80"/>
  <c r="P210" i="80"/>
  <c r="P843" i="80"/>
  <c r="P783" i="80"/>
  <c r="P1666" i="80"/>
  <c r="P194" i="80"/>
  <c r="P1146" i="80"/>
  <c r="P1333" i="80"/>
  <c r="P410" i="80"/>
  <c r="P1509" i="80"/>
  <c r="P597" i="80"/>
  <c r="P846" i="80"/>
  <c r="P234" i="80"/>
  <c r="P732" i="80"/>
  <c r="P1698" i="80"/>
  <c r="P1547" i="80"/>
  <c r="P1477" i="80"/>
  <c r="P385" i="80"/>
  <c r="P1686" i="80"/>
  <c r="P627" i="80"/>
  <c r="P2158" i="80"/>
  <c r="P1683" i="80"/>
  <c r="P2177" i="80"/>
  <c r="P153" i="80"/>
  <c r="P204" i="80"/>
  <c r="P349" i="80"/>
  <c r="P982" i="80"/>
  <c r="P893" i="80"/>
  <c r="P2069" i="80"/>
  <c r="P1158" i="80"/>
  <c r="P1399" i="80"/>
  <c r="P2083" i="80"/>
  <c r="P1058" i="80"/>
  <c r="P1670" i="80"/>
  <c r="P2019" i="80"/>
  <c r="P1419" i="80"/>
  <c r="P704" i="80"/>
  <c r="P336" i="80"/>
  <c r="P1704" i="80"/>
  <c r="P767" i="80"/>
  <c r="P2050" i="80"/>
  <c r="P263" i="80"/>
  <c r="P887" i="80"/>
  <c r="P181" i="80"/>
  <c r="P1271" i="80"/>
  <c r="P936" i="80"/>
  <c r="P288" i="80"/>
  <c r="P1821" i="80"/>
  <c r="P1057" i="80"/>
  <c r="P2014" i="80"/>
  <c r="P1439" i="80"/>
  <c r="P112" i="80"/>
  <c r="P1990" i="80"/>
  <c r="P128" i="80"/>
  <c r="P243" i="80"/>
  <c r="P565" i="80"/>
  <c r="P303" i="80"/>
  <c r="P918" i="80"/>
  <c r="P116" i="80"/>
  <c r="P2048" i="80"/>
  <c r="P797" i="80"/>
  <c r="P539" i="80"/>
  <c r="P2172" i="80"/>
  <c r="P622" i="80"/>
  <c r="P1465" i="80"/>
  <c r="P167" i="80"/>
  <c r="P1472" i="80"/>
  <c r="P794" i="80"/>
  <c r="P104" i="80"/>
  <c r="P747" i="80"/>
  <c r="P41" i="80"/>
  <c r="P686" i="80"/>
  <c r="P1100" i="80"/>
  <c r="P1851" i="80"/>
  <c r="P310" i="80"/>
  <c r="P795" i="80"/>
  <c r="P115" i="80"/>
  <c r="P1488" i="80"/>
  <c r="P1405" i="80"/>
  <c r="P384" i="80"/>
  <c r="P1987" i="80"/>
  <c r="P188" i="80"/>
  <c r="P1056" i="80"/>
  <c r="P514" i="80"/>
  <c r="P709" i="80"/>
  <c r="P970" i="80"/>
  <c r="P1133" i="80"/>
  <c r="P381" i="80"/>
  <c r="P1540" i="80"/>
  <c r="P353" i="80"/>
  <c r="P1522" i="80"/>
  <c r="P1926" i="80"/>
  <c r="P1162" i="80"/>
  <c r="P1784" i="80"/>
  <c r="P1245" i="80"/>
  <c r="P1743" i="80"/>
  <c r="P1143" i="80"/>
  <c r="P1398" i="80"/>
  <c r="P2111" i="80"/>
  <c r="P2054" i="80"/>
  <c r="P1478" i="80"/>
  <c r="P2007" i="80"/>
  <c r="P1811" i="80"/>
  <c r="P416" i="80"/>
  <c r="P758" i="80"/>
  <c r="P1154" i="80"/>
  <c r="P408" i="80"/>
  <c r="P1301" i="80"/>
  <c r="P1498" i="80"/>
  <c r="P2074" i="80"/>
  <c r="P1019" i="80"/>
  <c r="P1417" i="80"/>
  <c r="P653" i="80"/>
  <c r="P1935" i="80"/>
  <c r="P929" i="80"/>
  <c r="P460" i="80"/>
  <c r="P1313" i="80"/>
  <c r="P235" i="80"/>
  <c r="P763" i="80"/>
  <c r="P471" i="80"/>
  <c r="P504" i="80"/>
  <c r="P2181" i="80"/>
  <c r="P637" i="80"/>
  <c r="P1764" i="80"/>
  <c r="P576" i="80"/>
  <c r="P1867" i="80"/>
  <c r="P660" i="80"/>
  <c r="P329" i="80"/>
  <c r="P618" i="80"/>
  <c r="P669" i="80"/>
  <c r="P36" i="80"/>
  <c r="P768" i="80"/>
  <c r="P1219" i="80"/>
  <c r="P343" i="80"/>
  <c r="P1071" i="80"/>
  <c r="P1345" i="80"/>
  <c r="P825" i="80"/>
  <c r="P675" i="80"/>
  <c r="P661" i="80"/>
  <c r="P849" i="80"/>
  <c r="P1726" i="80"/>
  <c r="P2053" i="80"/>
  <c r="P985" i="80"/>
  <c r="P587" i="80"/>
  <c r="P125" i="80"/>
  <c r="P1534" i="80"/>
  <c r="P609" i="80"/>
  <c r="P2175" i="80"/>
  <c r="P1551" i="80"/>
  <c r="P73" i="80"/>
  <c r="P2117" i="80"/>
  <c r="P586" i="80"/>
  <c r="P415" i="80"/>
  <c r="P1273" i="80"/>
  <c r="P1531" i="80"/>
  <c r="P2190" i="80"/>
  <c r="P1826" i="80"/>
  <c r="P1956" i="80"/>
  <c r="P1560" i="80"/>
  <c r="P1970" i="80"/>
  <c r="P550" i="80"/>
  <c r="P280" i="80"/>
  <c r="P2109" i="80"/>
  <c r="P21" i="80"/>
  <c r="P854" i="80"/>
  <c r="P872" i="80"/>
  <c r="P1438" i="80"/>
  <c r="P847" i="80"/>
  <c r="P1384" i="80"/>
  <c r="P739" i="80"/>
  <c r="P567" i="80"/>
  <c r="P999" i="80"/>
  <c r="P779" i="80"/>
  <c r="P1900" i="80"/>
  <c r="P1286" i="80"/>
  <c r="P1862" i="80"/>
  <c r="P1259" i="80"/>
  <c r="P1574" i="80"/>
  <c r="P2125" i="80"/>
  <c r="P1658" i="80"/>
  <c r="P900" i="80"/>
  <c r="P2135" i="80"/>
  <c r="P1693" i="80"/>
  <c r="P716" i="80"/>
  <c r="P1875" i="80"/>
  <c r="P500" i="80"/>
  <c r="P57" i="80"/>
  <c r="P2081" i="80"/>
  <c r="P10" i="80"/>
  <c r="P827" i="80"/>
  <c r="P456" i="80"/>
  <c r="P1797" i="80"/>
  <c r="P1660" i="80"/>
  <c r="P1093" i="80"/>
  <c r="P166" i="80"/>
  <c r="P1429" i="80"/>
  <c r="P561" i="80"/>
  <c r="P577" i="80"/>
  <c r="P1777" i="80"/>
  <c r="P917" i="80"/>
  <c r="P1724" i="80"/>
  <c r="P1511" i="80"/>
  <c r="P227" i="80"/>
  <c r="P397" i="80"/>
  <c r="P1646" i="80"/>
  <c r="P1903" i="80"/>
  <c r="P1148" i="80"/>
  <c r="P1901" i="80"/>
  <c r="P1773" i="80"/>
  <c r="P2176" i="80"/>
  <c r="P673" i="80"/>
  <c r="P1408" i="80"/>
  <c r="P341" i="80"/>
  <c r="P701" i="80"/>
  <c r="P1696" i="80"/>
  <c r="P1284" i="80"/>
  <c r="P2184" i="80"/>
  <c r="P1998" i="80"/>
  <c r="P441" i="80"/>
  <c r="P1933" i="80"/>
  <c r="P2134" i="80"/>
  <c r="P723" i="80"/>
  <c r="P1280" i="80"/>
  <c r="P245" i="80"/>
  <c r="P2008" i="80"/>
  <c r="P1529" i="80"/>
  <c r="P1861" i="80"/>
  <c r="P1581" i="80"/>
  <c r="P14" i="80"/>
  <c r="P1533" i="80"/>
  <c r="P1107" i="80"/>
  <c r="P2150" i="80"/>
  <c r="P593" i="80"/>
  <c r="P1217" i="80"/>
  <c r="P882" i="80"/>
  <c r="P1094" i="80"/>
  <c r="P719" i="80"/>
  <c r="P670" i="80"/>
  <c r="P76" i="80"/>
  <c r="P655" i="80"/>
  <c r="P1358" i="80"/>
  <c r="P1176" i="80"/>
  <c r="P643" i="80"/>
  <c r="P1470" i="80"/>
  <c r="P717" i="80"/>
  <c r="P697" i="80"/>
  <c r="P1458" i="80"/>
  <c r="P474" i="80"/>
  <c r="P1250" i="80"/>
  <c r="P1120" i="80"/>
  <c r="P2142" i="80"/>
  <c r="P1173" i="80"/>
  <c r="P278" i="80"/>
  <c r="P1536" i="80"/>
  <c r="P1281" i="80"/>
  <c r="P396" i="80"/>
  <c r="P1044" i="80"/>
  <c r="P1367" i="80"/>
  <c r="P2082" i="80"/>
  <c r="P919" i="80"/>
  <c r="P975" i="80"/>
  <c r="P1996" i="80"/>
  <c r="P949" i="80"/>
  <c r="P1781" i="80"/>
  <c r="P814" i="80"/>
  <c r="P1248" i="80"/>
  <c r="P1766" i="80"/>
  <c r="P491" i="80"/>
  <c r="P2013" i="80"/>
  <c r="P1328" i="80"/>
  <c r="P1274" i="80"/>
  <c r="P470" i="80"/>
  <c r="P196" i="80"/>
  <c r="P1178" i="80"/>
  <c r="P1383" i="80"/>
  <c r="P293" i="80"/>
  <c r="P426" i="80"/>
  <c r="P1673" i="80"/>
  <c r="P1375" i="80"/>
  <c r="P1191" i="80"/>
  <c r="P684" i="80"/>
  <c r="P1276" i="80"/>
  <c r="P2009" i="80"/>
  <c r="P616" i="80"/>
  <c r="P1620" i="80"/>
  <c r="P1866" i="80"/>
  <c r="P189" i="80"/>
  <c r="P1528" i="80"/>
  <c r="P22" i="80"/>
  <c r="P950" i="80"/>
  <c r="P1975" i="80"/>
  <c r="P246" i="80"/>
  <c r="P1171" i="80"/>
  <c r="P1688" i="80"/>
  <c r="P748" i="80"/>
  <c r="P935" i="80"/>
  <c r="P61" i="80"/>
  <c r="P2179" i="80"/>
  <c r="P1340" i="80"/>
  <c r="P711" i="80"/>
  <c r="P544" i="80"/>
  <c r="P405" i="80"/>
  <c r="P608" i="80"/>
  <c r="P1907" i="80"/>
  <c r="P247" i="80"/>
  <c r="P1452" i="80"/>
  <c r="P1371" i="80"/>
  <c r="P1955" i="80"/>
  <c r="P451" i="80"/>
  <c r="P1800" i="80"/>
  <c r="P1246" i="80"/>
  <c r="P2192" i="80"/>
  <c r="P47" i="80"/>
  <c r="P1676" i="80"/>
  <c r="P2071" i="80"/>
  <c r="P1216" i="80"/>
  <c r="P333" i="80"/>
  <c r="P894" i="80"/>
  <c r="P2066" i="80"/>
  <c r="P51" i="80"/>
  <c r="P1886" i="80"/>
  <c r="P1842" i="80"/>
  <c r="P862" i="80"/>
  <c r="P1757" i="80"/>
  <c r="P1303" i="80"/>
  <c r="P120" i="80"/>
  <c r="P497" i="80"/>
  <c r="P1968" i="80"/>
  <c r="P95" i="80"/>
  <c r="P1108" i="80"/>
  <c r="P1791" i="80"/>
  <c r="P1623" i="80"/>
  <c r="P1595" i="80"/>
  <c r="P2070" i="80"/>
  <c r="P382" i="80"/>
  <c r="P1709" i="80"/>
  <c r="P737" i="80"/>
  <c r="P1272" i="80"/>
  <c r="P1334" i="80"/>
  <c r="P1377" i="80"/>
  <c r="P780" i="80"/>
  <c r="P1305" i="80"/>
  <c r="P562" i="80"/>
  <c r="P530" i="80"/>
  <c r="P1449" i="80"/>
  <c r="P1380" i="80"/>
  <c r="P518" i="80"/>
  <c r="P1630" i="80"/>
  <c r="P113" i="80"/>
  <c r="P296" i="80"/>
  <c r="P591" i="80"/>
  <c r="P490" i="80"/>
  <c r="P1607" i="80"/>
  <c r="P1444" i="80"/>
  <c r="P1020" i="80"/>
  <c r="P409" i="80"/>
  <c r="P1702" i="80"/>
  <c r="P734" i="80"/>
  <c r="P1072" i="80"/>
  <c r="P1000" i="80"/>
  <c r="P2092" i="80"/>
  <c r="P24" i="80"/>
  <c r="P1076" i="80"/>
  <c r="P1435" i="80"/>
  <c r="P1035" i="80"/>
  <c r="P230" i="80"/>
  <c r="P1153" i="80"/>
  <c r="P1584" i="80"/>
  <c r="P2156" i="80"/>
  <c r="P1974" i="80"/>
  <c r="P956" i="80"/>
  <c r="P127" i="80"/>
  <c r="P1715" i="80"/>
  <c r="P170" i="80"/>
  <c r="P121" i="80"/>
  <c r="P1803" i="80"/>
  <c r="P1644" i="80"/>
  <c r="P1782" i="80"/>
  <c r="P1288" i="80"/>
  <c r="P892" i="80"/>
  <c r="P632" i="80"/>
  <c r="P320" i="80"/>
  <c r="P659" i="80"/>
  <c r="P1917" i="80"/>
  <c r="P816" i="80"/>
  <c r="P1247" i="80"/>
  <c r="P788" i="80"/>
  <c r="P1482" i="80"/>
  <c r="P1299" i="80"/>
  <c r="P969" i="80"/>
  <c r="P135" i="80"/>
  <c r="P1184" i="80"/>
  <c r="P50" i="80"/>
  <c r="P2058" i="80"/>
  <c r="P1694" i="80"/>
  <c r="P413" i="80"/>
  <c r="P2062" i="80"/>
  <c r="P980" i="80"/>
  <c r="P99" i="80"/>
  <c r="P1820" i="80"/>
  <c r="P1442" i="80"/>
  <c r="P529" i="80"/>
  <c r="P1508" i="80"/>
  <c r="P771" i="80"/>
  <c r="P2130" i="80"/>
  <c r="P429" i="80"/>
  <c r="P1678" i="80"/>
  <c r="P932" i="80"/>
  <c r="P1285" i="80"/>
  <c r="P1952" i="80"/>
  <c r="P1406" i="80"/>
  <c r="P694" i="80"/>
  <c r="P1530" i="80"/>
  <c r="P594" i="80"/>
  <c r="P1841" i="80"/>
  <c r="P438" i="80"/>
  <c r="P1545" i="80"/>
  <c r="P422" i="80"/>
  <c r="P596" i="80"/>
  <c r="P439" i="80"/>
  <c r="P1318" i="80"/>
  <c r="P1707" i="80"/>
  <c r="P67" i="80"/>
  <c r="P1104" i="80"/>
  <c r="P393" i="80"/>
  <c r="P477" i="80"/>
  <c r="P1789" i="80"/>
  <c r="P852" i="80"/>
  <c r="P97" i="80"/>
  <c r="P585" i="80"/>
  <c r="P2060" i="80"/>
  <c r="P301" i="80"/>
  <c r="P345" i="80"/>
  <c r="P869" i="80"/>
  <c r="P1526" i="80"/>
  <c r="P1897" i="80"/>
  <c r="P2165" i="80"/>
  <c r="P480" i="80"/>
  <c r="P1199" i="80"/>
  <c r="P1073" i="80"/>
  <c r="P1312" i="80"/>
  <c r="P1940" i="80"/>
  <c r="P1428" i="80"/>
  <c r="P450" i="80"/>
  <c r="P1034" i="80"/>
  <c r="P1770" i="80"/>
  <c r="P136" i="80"/>
  <c r="P2000" i="80"/>
  <c r="P207" i="80"/>
  <c r="P924" i="80"/>
  <c r="P1474" i="80"/>
  <c r="P332" i="80"/>
  <c r="P440" i="80"/>
  <c r="P1690" i="80"/>
  <c r="P1411" i="80"/>
  <c r="P368" i="80"/>
  <c r="P1203" i="80"/>
  <c r="P171" i="80"/>
  <c r="P705" i="80"/>
  <c r="P1065" i="80"/>
  <c r="P626" i="80"/>
  <c r="P1084" i="80"/>
  <c r="P98" i="80"/>
  <c r="P520" i="80"/>
  <c r="P1703" i="80"/>
  <c r="P1736" i="80"/>
  <c r="P729" i="80"/>
  <c r="P1233" i="80"/>
  <c r="P1872" i="80"/>
  <c r="P459" i="80"/>
  <c r="P1418" i="80"/>
  <c r="P1684" i="80"/>
  <c r="P454" i="80"/>
  <c r="P1320" i="80"/>
  <c r="P1585" i="80"/>
  <c r="P1876" i="80"/>
  <c r="P221" i="80"/>
  <c r="P1731" i="80"/>
  <c r="P2131" i="80"/>
  <c r="P960" i="80"/>
  <c r="P1267" i="80"/>
  <c r="P1648" i="80"/>
  <c r="P1297" i="80"/>
  <c r="P34" i="80"/>
  <c r="P2068" i="80"/>
  <c r="P1204" i="80"/>
  <c r="P672" i="80"/>
  <c r="P258" i="80"/>
  <c r="P867" i="80"/>
  <c r="P2035" i="80"/>
  <c r="P1192" i="80"/>
  <c r="P1225" i="80"/>
  <c r="P355" i="80"/>
  <c r="P759" i="80"/>
  <c r="P1456" i="80"/>
  <c r="P978" i="80"/>
  <c r="P851" i="80"/>
  <c r="P1860" i="80"/>
  <c r="P588" i="80"/>
  <c r="P1701" i="80"/>
  <c r="P1918" i="80"/>
  <c r="P2052" i="80"/>
  <c r="P1569" i="80"/>
  <c r="P1441" i="80"/>
  <c r="P528" i="80"/>
  <c r="P654" i="80"/>
  <c r="P262" i="80"/>
  <c r="P1964" i="80"/>
  <c r="P930" i="80"/>
  <c r="P211" i="80"/>
  <c r="P1235" i="80"/>
  <c r="P1181" i="80"/>
  <c r="P145" i="80"/>
  <c r="P2120" i="80"/>
  <c r="P682" i="80"/>
  <c r="P877" i="80"/>
  <c r="P860" i="80"/>
  <c r="P1626" i="80"/>
  <c r="P1202" i="80"/>
  <c r="P1582" i="80"/>
  <c r="P1357" i="80"/>
  <c r="P834" i="80"/>
  <c r="P360" i="80"/>
  <c r="P1290" i="80"/>
  <c r="P96" i="80"/>
  <c r="P2099" i="80"/>
  <c r="P2076" i="80"/>
  <c r="P958" i="80"/>
  <c r="P517" i="80"/>
  <c r="P1893" i="80"/>
  <c r="P1167" i="80"/>
  <c r="P1033" i="80"/>
  <c r="P1516" i="80"/>
  <c r="P1007" i="80"/>
  <c r="P952" i="80"/>
  <c r="P481" i="80"/>
  <c r="P1188" i="80"/>
  <c r="P1932" i="80"/>
  <c r="P708" i="80"/>
  <c r="P1447" i="80"/>
  <c r="P1218" i="80"/>
  <c r="P1728" i="80"/>
  <c r="P1618" i="80"/>
  <c r="P16" i="80"/>
  <c r="P72" i="80"/>
  <c r="P1236" i="80"/>
  <c r="P1450" i="80"/>
  <c r="P184" i="80"/>
  <c r="P1629" i="80"/>
  <c r="P896" i="80"/>
  <c r="P605" i="80"/>
  <c r="P468" i="80"/>
  <c r="P570" i="80"/>
  <c r="P1616" i="80"/>
  <c r="P2020" i="80"/>
  <c r="P1325" i="80"/>
  <c r="P870" i="80"/>
  <c r="P1780" i="80"/>
  <c r="P185" i="80"/>
  <c r="P395" i="80"/>
  <c r="P124" i="80"/>
  <c r="P284" i="80"/>
  <c r="P1982" i="80"/>
  <c r="P1807" i="80"/>
  <c r="P267" i="80"/>
  <c r="P1783" i="80"/>
  <c r="P1337" i="80"/>
  <c r="P647" i="80"/>
  <c r="P312" i="80"/>
  <c r="P1426" i="80"/>
  <c r="P1923" i="80"/>
  <c r="P1957" i="80"/>
  <c r="P1752" i="80"/>
  <c r="P335" i="80"/>
  <c r="P1112" i="80"/>
  <c r="P2010" i="80"/>
  <c r="P811" i="80"/>
  <c r="P1013" i="80"/>
  <c r="P1462" i="80"/>
  <c r="P1840" i="80"/>
  <c r="P1088" i="80"/>
  <c r="P1808" i="80"/>
  <c r="P1976" i="80"/>
  <c r="P1350" i="80"/>
  <c r="P884" i="80"/>
  <c r="P1844" i="80"/>
  <c r="P2042" i="80"/>
  <c r="P720" i="80"/>
  <c r="P233" i="80"/>
  <c r="P741" i="80"/>
  <c r="P443" i="80"/>
  <c r="P485" i="80"/>
  <c r="P1873" i="80"/>
  <c r="P326" i="80"/>
  <c r="P1647" i="80"/>
  <c r="P425" i="80"/>
  <c r="P775" i="80"/>
  <c r="P589" i="80"/>
  <c r="P1124" i="80"/>
  <c r="P2197" i="80"/>
  <c r="P1892" i="80"/>
  <c r="P1679" i="80"/>
  <c r="P424" i="80"/>
  <c r="P327" i="80"/>
  <c r="P909" i="80"/>
  <c r="P1063" i="80"/>
  <c r="P926" i="80"/>
  <c r="P1859" i="80"/>
  <c r="P537" i="80"/>
  <c r="P1308" i="80"/>
  <c r="P1510" i="80"/>
  <c r="P318" i="80"/>
  <c r="P1117" i="80"/>
  <c r="P1869" i="80"/>
  <c r="P1596" i="80"/>
  <c r="P2138" i="80"/>
  <c r="P129" i="80"/>
  <c r="P848" i="80"/>
  <c r="P1366" i="80"/>
  <c r="P1134" i="80"/>
  <c r="P282" i="80"/>
  <c r="P386" i="80"/>
  <c r="P681" i="80"/>
  <c r="P1049" i="80"/>
  <c r="P1114" i="80"/>
  <c r="P541" i="80"/>
  <c r="P372" i="80"/>
  <c r="P260" i="80"/>
  <c r="P730" i="80"/>
  <c r="P374" i="80"/>
  <c r="P1827" i="80"/>
  <c r="P1624" i="80"/>
  <c r="P33" i="80"/>
  <c r="P1572" i="80"/>
  <c r="P1695" i="80"/>
  <c r="P1069" i="80"/>
  <c r="P953" i="80"/>
  <c r="P178" i="80"/>
  <c r="P821" i="80"/>
  <c r="P5" i="80"/>
  <c r="P101" i="80"/>
  <c r="P1047" i="80"/>
  <c r="P1962" i="80"/>
  <c r="P1833" i="80"/>
  <c r="P801" i="80"/>
  <c r="P662" i="80"/>
  <c r="P615" i="80"/>
  <c r="P419" i="80"/>
  <c r="P398" i="80"/>
  <c r="P1373" i="80"/>
  <c r="P679" i="80"/>
  <c r="P1720" i="80"/>
  <c r="P1486" i="80"/>
  <c r="P2022" i="80"/>
  <c r="P1550" i="80"/>
  <c r="P1767" i="80"/>
  <c r="P1507" i="80"/>
  <c r="P510" i="80"/>
  <c r="P325" i="80"/>
  <c r="P66" i="80"/>
  <c r="P1423" i="80"/>
  <c r="P499" i="80"/>
  <c r="P1382" i="80"/>
  <c r="P519" i="80"/>
  <c r="P1416" i="80"/>
  <c r="P581" i="80"/>
  <c r="P1135" i="80"/>
  <c r="P1239" i="80"/>
  <c r="P475" i="80"/>
  <c r="P88" i="80"/>
  <c r="P617" i="80"/>
  <c r="P897" i="80"/>
  <c r="P1455" i="80"/>
  <c r="P1279" i="80"/>
  <c r="P971" i="80"/>
  <c r="P1978" i="80"/>
  <c r="P428" i="80"/>
  <c r="P2079" i="80"/>
  <c r="P1003" i="80"/>
  <c r="P761" i="80"/>
  <c r="P331" i="80"/>
  <c r="P1603" i="80"/>
  <c r="P1950" i="80"/>
  <c r="P482" i="80"/>
  <c r="P62" i="80"/>
  <c r="P599" i="80"/>
  <c r="P1792" i="80"/>
  <c r="P954" i="80"/>
  <c r="P2168" i="80"/>
  <c r="P2153" i="80"/>
  <c r="P1359" i="80"/>
  <c r="P1275" i="80"/>
  <c r="P774" i="80"/>
  <c r="P1479" i="80"/>
  <c r="P945" i="80"/>
  <c r="P220" i="80"/>
  <c r="P1497" i="80"/>
  <c r="P2122" i="80"/>
  <c r="P1238" i="80"/>
  <c r="P48" i="80"/>
  <c r="P487" i="80"/>
  <c r="P1504" i="80"/>
  <c r="P1386" i="80"/>
  <c r="P563" i="80"/>
  <c r="P1712" i="80"/>
  <c r="P63" i="80"/>
  <c r="P1984" i="80"/>
  <c r="P925" i="80"/>
  <c r="P903" i="80"/>
  <c r="P733" i="80"/>
  <c r="P1732" i="80"/>
  <c r="P858" i="80"/>
  <c r="P2037" i="80"/>
  <c r="P1157" i="80"/>
  <c r="P1546" i="80"/>
  <c r="P1714" i="80"/>
  <c r="P1787" i="80"/>
  <c r="P1928" i="80"/>
  <c r="P1771" i="80"/>
  <c r="P610" i="80"/>
  <c r="P1493" i="80"/>
  <c r="P394" i="80"/>
  <c r="P315" i="80"/>
  <c r="P1198" i="80"/>
  <c r="P309" i="80"/>
  <c r="P1227" i="80"/>
  <c r="P2123" i="80"/>
  <c r="P1652" i="80"/>
  <c r="P464" i="80"/>
  <c r="P1772" i="80"/>
  <c r="P579" i="80"/>
  <c r="P1745" i="80"/>
  <c r="P1300" i="80"/>
  <c r="P630" i="80"/>
  <c r="P2116" i="80"/>
  <c r="P17" i="80"/>
  <c r="P257" i="80"/>
  <c r="P176" i="80"/>
  <c r="P1769" i="80"/>
  <c r="P2105" i="80"/>
  <c r="P1846" i="80"/>
  <c r="P1761" i="80"/>
  <c r="P920" i="80"/>
  <c r="P458" i="80"/>
  <c r="P373" i="80"/>
  <c r="P226" i="80"/>
  <c r="P886" i="80"/>
  <c r="P1127" i="80"/>
  <c r="P1212" i="80"/>
  <c r="P1762" i="80"/>
  <c r="P2063" i="80"/>
  <c r="P776" i="80"/>
  <c r="P1097" i="80"/>
  <c r="P465" i="80"/>
  <c r="P77" i="80"/>
  <c r="P1490" i="80"/>
  <c r="P1993" i="80"/>
  <c r="P2031" i="80"/>
  <c r="P354" i="80"/>
  <c r="P965" i="80"/>
  <c r="P1451" i="80"/>
  <c r="P139" i="80"/>
  <c r="P2041" i="80"/>
  <c r="P1231" i="80"/>
  <c r="P1166" i="80"/>
  <c r="P1741" i="80"/>
  <c r="P141" i="80"/>
  <c r="P1930" i="80"/>
  <c r="P2155" i="80"/>
  <c r="P1424" i="80"/>
  <c r="P427" i="80"/>
  <c r="P1138" i="80"/>
  <c r="P200" i="80"/>
  <c r="P1431" i="80"/>
  <c r="P2098" i="80"/>
  <c r="P1835" i="80"/>
  <c r="P1824" i="80"/>
  <c r="P1249" i="80"/>
  <c r="P305" i="80"/>
  <c r="P1461" i="80"/>
  <c r="P1220" i="80"/>
  <c r="P2186" i="80"/>
  <c r="P1379" i="80"/>
  <c r="P688" i="80"/>
  <c r="P524" i="80"/>
  <c r="P1834" i="80"/>
  <c r="P2044" i="80"/>
  <c r="P1934" i="80"/>
  <c r="P1573" i="80"/>
  <c r="P266" i="80"/>
  <c r="P472" i="80"/>
  <c r="P1363" i="80"/>
  <c r="P1175" i="80"/>
  <c r="P84" i="80"/>
  <c r="P1753" i="80"/>
  <c r="P1240" i="80"/>
  <c r="P1004" i="80"/>
  <c r="P1083" i="80"/>
  <c r="P2094" i="80"/>
  <c r="P873" i="80"/>
  <c r="P703" i="80"/>
  <c r="P1847" i="80"/>
  <c r="P2157" i="80"/>
  <c r="P1537" i="80"/>
  <c r="P885" i="80"/>
  <c r="P53" i="80"/>
  <c r="P946" i="80"/>
  <c r="P1027" i="80"/>
  <c r="P1354" i="80"/>
  <c r="P1593" i="80"/>
  <c r="P2061" i="80"/>
  <c r="P1591" i="80"/>
  <c r="P968" i="80"/>
  <c r="P2187" i="80"/>
  <c r="P2057" i="80"/>
  <c r="P833" i="80"/>
  <c r="P390" i="80"/>
  <c r="P607" i="80"/>
  <c r="P710" i="80"/>
  <c r="P1401" i="80"/>
  <c r="P1105" i="80"/>
  <c r="P508" i="80"/>
  <c r="P948" i="80"/>
  <c r="P478" i="80"/>
  <c r="P1364" i="80"/>
  <c r="P448" i="80"/>
  <c r="P2051" i="80"/>
  <c r="P117" i="80"/>
  <c r="P1710" i="80"/>
  <c r="P2018" i="80"/>
  <c r="P1062" i="80"/>
  <c r="P1790" i="80"/>
  <c r="P2072" i="80"/>
  <c r="P2036" i="80"/>
  <c r="P375" i="80"/>
  <c r="P1161" i="80"/>
  <c r="P2106" i="80"/>
  <c r="P1314" i="80"/>
  <c r="P2026" i="80"/>
  <c r="P962" i="80"/>
  <c r="P1717" i="80"/>
  <c r="P217" i="80"/>
  <c r="P603" i="80"/>
  <c r="P502" i="80"/>
  <c r="P611" i="80"/>
  <c r="P1825" i="80"/>
  <c r="P1749" i="80"/>
  <c r="P1294" i="80"/>
  <c r="P1256" i="80"/>
  <c r="P3" i="80"/>
  <c r="P132" i="80"/>
  <c r="P473" i="80"/>
  <c r="P639" i="80"/>
  <c r="P1519" i="80"/>
  <c r="P1409" i="80"/>
  <c r="P1122" i="80"/>
  <c r="P531" i="80"/>
  <c r="P1786" i="80"/>
  <c r="P1966" i="80"/>
  <c r="P1622" i="80"/>
  <c r="P1082" i="80"/>
  <c r="P765" i="80"/>
  <c r="P1006" i="80"/>
  <c r="P1268" i="80"/>
  <c r="P856" i="80"/>
  <c r="P1852" i="80"/>
  <c r="P2149" i="80"/>
  <c r="P1243" i="80"/>
  <c r="P1848" i="80"/>
  <c r="P1008" i="80"/>
  <c r="P228" i="80"/>
  <c r="P1361" i="80"/>
  <c r="P2113" i="80"/>
  <c r="P198" i="80"/>
  <c r="P1649" i="80"/>
  <c r="P201" i="80"/>
  <c r="P1475" i="80"/>
  <c r="P494" i="80"/>
  <c r="P1634" i="80"/>
  <c r="P65" i="80"/>
  <c r="P2005" i="80"/>
  <c r="P663" i="80"/>
  <c r="P2033" i="80"/>
  <c r="P44" i="80"/>
  <c r="P810" i="80"/>
  <c r="P2163" i="80"/>
  <c r="P895" i="80"/>
  <c r="P1592" i="80"/>
  <c r="P1708" i="80"/>
  <c r="P533" i="80"/>
  <c r="P453" i="80"/>
  <c r="P1309" i="80"/>
  <c r="P1512" i="80"/>
  <c r="P1750" i="80"/>
  <c r="P214" i="80"/>
  <c r="P604" i="80"/>
  <c r="P1612" i="80"/>
  <c r="P446" i="80"/>
  <c r="P2100" i="80"/>
  <c r="P366" i="80"/>
  <c r="P225" i="80"/>
  <c r="P1315" i="80"/>
  <c r="P1548" i="80"/>
  <c r="P1193" i="80"/>
  <c r="P987" i="80"/>
  <c r="P933" i="80"/>
  <c r="P421" i="80"/>
  <c r="P144" i="80"/>
  <c r="P1180" i="80"/>
  <c r="P791" i="80"/>
  <c r="P168" i="80"/>
  <c r="P509" i="80"/>
  <c r="P1639" i="80"/>
  <c r="P486" i="80"/>
  <c r="P898" i="80"/>
  <c r="P1251" i="80"/>
  <c r="P988" i="80"/>
  <c r="P1657" i="80"/>
  <c r="P224" i="80"/>
  <c r="P1052" i="80"/>
  <c r="P1691" i="80"/>
  <c r="P418" i="80"/>
  <c r="P1215" i="80"/>
  <c r="P75" i="80"/>
  <c r="P119" i="80"/>
  <c r="P543" i="80"/>
  <c r="P1812" i="80"/>
  <c r="P790" i="80"/>
  <c r="P1404" i="80"/>
  <c r="P2133" i="80"/>
  <c r="P749" i="80"/>
  <c r="P1395" i="80"/>
  <c r="P2152" i="80"/>
  <c r="P275" i="80"/>
  <c r="P103" i="80"/>
  <c r="P511" i="80"/>
  <c r="P173" i="80"/>
  <c r="P1642" i="80"/>
  <c r="P1306" i="80"/>
  <c r="P1142" i="80"/>
  <c r="P1030" i="80"/>
  <c r="P1853" i="80"/>
  <c r="P1149" i="80"/>
  <c r="P2167" i="80"/>
  <c r="P1579" i="80"/>
  <c r="P430" i="80"/>
  <c r="P1524" i="80"/>
  <c r="P1689" i="80"/>
  <c r="P322" i="80"/>
  <c r="P1542" i="80"/>
  <c r="P1487" i="80"/>
  <c r="P1396" i="80"/>
  <c r="P1523" i="80"/>
  <c r="P1960" i="80"/>
  <c r="P1421" i="80"/>
  <c r="P12" i="80"/>
  <c r="P68" i="80"/>
  <c r="P830" i="80"/>
  <c r="P1735" i="80"/>
  <c r="P1287" i="80"/>
  <c r="P1839" i="80"/>
  <c r="P1228" i="80"/>
  <c r="P645" i="80"/>
  <c r="P1484" i="80"/>
  <c r="P750" i="80"/>
  <c r="P547" i="80"/>
  <c r="P370" i="80"/>
  <c r="P845" i="80"/>
  <c r="P1495" i="80"/>
  <c r="P558" i="80"/>
  <c r="P1270" i="80"/>
  <c r="P1263" i="80"/>
  <c r="P1888" i="80"/>
  <c r="P977" i="80"/>
  <c r="P1050" i="80"/>
  <c r="P1189" i="80"/>
  <c r="P1074" i="80"/>
  <c r="P169" i="80"/>
  <c r="P1997" i="80"/>
  <c r="P1637" i="80"/>
  <c r="P808" i="80"/>
  <c r="P1506" i="80"/>
  <c r="P911" i="80"/>
  <c r="P31" i="80"/>
  <c r="P1985" i="80"/>
  <c r="P658" i="80"/>
  <c r="P489" i="80"/>
  <c r="P842" i="80"/>
  <c r="P940" i="80"/>
  <c r="P1014" i="80"/>
  <c r="P1335" i="80"/>
  <c r="P1136" i="80"/>
  <c r="P1323" i="80"/>
  <c r="P1311" i="80"/>
  <c r="P1661" i="80"/>
  <c r="P87" i="80"/>
  <c r="P1541" i="80"/>
  <c r="P1719" i="80"/>
  <c r="P1794" i="80"/>
  <c r="P1414" i="80"/>
  <c r="P939" i="80"/>
  <c r="P2015" i="80"/>
  <c r="P222" i="80"/>
  <c r="P1662" i="80"/>
  <c r="P2059" i="80"/>
  <c r="P910" i="80"/>
  <c r="P1324" i="80"/>
  <c r="P2146" i="80"/>
  <c r="P2160" i="80"/>
  <c r="P250" i="80"/>
  <c r="P696" i="80"/>
  <c r="P1503" i="80"/>
  <c r="P1480" i="80"/>
  <c r="P1813" i="80"/>
  <c r="P78" i="80"/>
  <c r="P359" i="80"/>
  <c r="P992" i="80"/>
  <c r="P1902" i="80"/>
  <c r="P177" i="80"/>
  <c r="P1865" i="80"/>
  <c r="P901" i="80"/>
  <c r="P1836" i="80"/>
  <c r="P532" i="80"/>
  <c r="P1814" i="80"/>
  <c r="P1905" i="80"/>
  <c r="P2055" i="80"/>
  <c r="P1185" i="80"/>
  <c r="P383" i="80"/>
  <c r="P223" i="80"/>
  <c r="P1627" i="80"/>
  <c r="P1969" i="80"/>
  <c r="P595" i="80"/>
  <c r="P2034" i="80"/>
  <c r="P1659" i="80"/>
  <c r="P365" i="80"/>
  <c r="P2025" i="80"/>
  <c r="P1602" i="80"/>
  <c r="P1118" i="80"/>
  <c r="P1179" i="80"/>
  <c r="P923" i="80"/>
  <c r="P59" i="80"/>
  <c r="P722" i="80"/>
  <c r="P998" i="80"/>
  <c r="P683" i="80"/>
  <c r="P1059" i="80"/>
  <c r="P1806" i="80"/>
  <c r="P1326" i="80"/>
  <c r="P742" i="80"/>
  <c r="P772" i="80"/>
  <c r="P107" i="80"/>
  <c r="P6" i="80"/>
  <c r="P90" i="80"/>
  <c r="P1214" i="80"/>
  <c r="P11" i="80"/>
  <c r="P1532" i="80"/>
  <c r="P1327" i="80"/>
  <c r="P826" i="80"/>
  <c r="P2004" i="80"/>
  <c r="P649" i="80"/>
  <c r="P29" i="80"/>
  <c r="P1080" i="80"/>
  <c r="P330" i="80"/>
  <c r="P1611" i="80"/>
  <c r="P841" i="80"/>
  <c r="P2169" i="80"/>
  <c r="P951" i="80"/>
  <c r="P2011" i="80"/>
  <c r="P209" i="80"/>
  <c r="P391" i="80"/>
  <c r="P1730" i="80"/>
  <c r="P151" i="80"/>
  <c r="P256" i="80"/>
  <c r="P294" i="80"/>
  <c r="P358" i="80"/>
  <c r="P2161" i="80"/>
  <c r="P1099" i="80"/>
  <c r="P1156" i="80"/>
  <c r="P1837" i="80"/>
  <c r="P2032" i="80"/>
  <c r="P906" i="80"/>
  <c r="P306" i="80"/>
  <c r="P1614" i="80"/>
  <c r="P26" i="80"/>
  <c r="P1075" i="80"/>
  <c r="P883" i="80"/>
  <c r="P1904" i="80"/>
  <c r="P792" i="80"/>
  <c r="P2023" i="80"/>
  <c r="P1831" i="80"/>
  <c r="P941" i="80"/>
  <c r="P1388" i="80"/>
  <c r="P1538" i="80"/>
  <c r="P110" i="80"/>
  <c r="P417" i="80"/>
  <c r="P1610" i="80"/>
  <c r="P1849" i="80"/>
  <c r="P1776" i="80"/>
  <c r="P172" i="80"/>
  <c r="P743" i="80"/>
  <c r="P414" i="80"/>
  <c r="P1096" i="80"/>
  <c r="P229" i="80"/>
  <c r="P1252" i="80"/>
  <c r="P1606" i="80"/>
  <c r="P740" i="80"/>
  <c r="P1924" i="80"/>
  <c r="P1553" i="80"/>
  <c r="P554" i="80"/>
  <c r="P1168" i="80"/>
  <c r="P1513" i="80"/>
  <c r="P251" i="80"/>
  <c r="P614" i="80"/>
  <c r="P1021" i="80"/>
  <c r="P1043" i="80"/>
  <c r="P785" i="80"/>
  <c r="P1870" i="80"/>
  <c r="P1342" i="80"/>
  <c r="P1078" i="80"/>
  <c r="P1123" i="80"/>
  <c r="P721" i="80"/>
  <c r="P1224" i="80"/>
  <c r="P1360" i="80"/>
  <c r="P700" i="80"/>
  <c r="P205" i="80"/>
  <c r="P273" i="80"/>
  <c r="P636" i="80"/>
  <c r="P1677" i="80"/>
  <c r="P1746" i="80"/>
  <c r="P1599" i="80"/>
  <c r="P1307" i="80"/>
  <c r="P362" i="80"/>
  <c r="P1038" i="80"/>
  <c r="P1121" i="80"/>
  <c r="P1925" i="80"/>
  <c r="P1920" i="80"/>
  <c r="P966" i="80"/>
  <c r="P1739" i="80"/>
  <c r="P1169" i="80"/>
  <c r="P469" i="80"/>
  <c r="P1483" i="80"/>
  <c r="P1733" i="80"/>
  <c r="P484" i="80"/>
  <c r="P624" i="80"/>
  <c r="P915" i="80"/>
  <c r="P1880" i="80"/>
  <c r="P1543" i="80"/>
  <c r="P89" i="80"/>
  <c r="P1025" i="80"/>
  <c r="P989" i="80"/>
  <c r="P156" i="80"/>
  <c r="P784" i="80"/>
  <c r="P1706" i="80"/>
  <c r="P1258" i="80"/>
  <c r="P656" i="80"/>
  <c r="P1775" i="80"/>
  <c r="P638" i="80"/>
  <c r="P1738" i="80"/>
  <c r="P102" i="80"/>
  <c r="P1234" i="80"/>
  <c r="P476" i="80"/>
  <c r="P613" i="80"/>
  <c r="P1992" i="80"/>
  <c r="P1196" i="80"/>
  <c r="P1051" i="80"/>
  <c r="P1070" i="80"/>
  <c r="P1700" i="80"/>
  <c r="P2003" i="80"/>
  <c r="P1830" i="80"/>
  <c r="P959" i="80"/>
  <c r="P677" i="80"/>
  <c r="P1793" i="80"/>
  <c r="P231" i="80"/>
  <c r="P13" i="80"/>
  <c r="P244" i="80"/>
  <c r="P804" i="80"/>
  <c r="P195" i="80"/>
  <c r="P339" i="80"/>
  <c r="P1682" i="80"/>
  <c r="P799" i="80"/>
  <c r="P2191" i="80"/>
  <c r="P1722" i="80"/>
  <c r="P583" i="80"/>
  <c r="P403" i="80"/>
  <c r="P738" i="80"/>
  <c r="P787" i="80"/>
  <c r="P866" i="80"/>
  <c r="P150" i="80"/>
  <c r="P2188" i="80"/>
  <c r="P578" i="80"/>
  <c r="P19" i="80"/>
  <c r="P1420" i="80"/>
  <c r="P938" i="80"/>
  <c r="P1205" i="80"/>
  <c r="P2183" i="80"/>
  <c r="P2137" i="80"/>
  <c r="P462" i="80"/>
  <c r="P1159" i="80"/>
  <c r="P323" i="80"/>
  <c r="P813" i="80"/>
  <c r="P1727" i="80"/>
  <c r="P1549" i="80"/>
  <c r="P1723" i="80"/>
  <c r="P796" i="80"/>
  <c r="P1155" i="80"/>
  <c r="P1663" i="80"/>
  <c r="P1041" i="80"/>
  <c r="P164" i="80"/>
  <c r="P154" i="80"/>
  <c r="P292" i="80"/>
  <c r="P1226" i="80"/>
  <c r="P812" i="80"/>
  <c r="P880" i="80"/>
  <c r="P289" i="80"/>
  <c r="P2012" i="80"/>
  <c r="P760" i="80"/>
  <c r="P1672" i="80"/>
  <c r="P1535" i="80"/>
  <c r="P404" i="80"/>
  <c r="P406" i="80"/>
  <c r="P350" i="80"/>
  <c r="P146" i="80"/>
  <c r="P1559" i="80"/>
  <c r="P1615" i="80"/>
  <c r="P2196" i="80"/>
  <c r="P2185" i="80"/>
  <c r="P400" i="80"/>
  <c r="P1463" i="80"/>
  <c r="P193" i="80"/>
  <c r="P2103" i="80"/>
  <c r="P1464" i="80"/>
  <c r="P1517" i="80"/>
  <c r="P1896" i="80"/>
  <c r="P1983" i="80"/>
  <c r="P1469" i="80"/>
  <c r="P447" i="80"/>
  <c r="P40" i="80"/>
  <c r="P1009" i="80"/>
  <c r="P752" i="80"/>
  <c r="P1415" i="80"/>
  <c r="P692" i="80"/>
  <c r="P972" i="80"/>
  <c r="P1850" i="80"/>
  <c r="P2089" i="80"/>
  <c r="P1140" i="80"/>
  <c r="P253" i="80"/>
  <c r="P1936" i="80"/>
  <c r="P347" i="80"/>
  <c r="P8" i="80"/>
  <c r="P316" i="80"/>
  <c r="P1095" i="80"/>
  <c r="P1476" i="80"/>
  <c r="P503" i="80"/>
  <c r="P1208" i="80"/>
  <c r="P2164" i="80"/>
  <c r="P60" i="80"/>
  <c r="P891" i="80"/>
  <c r="P1481" i="80"/>
  <c r="P106" i="80"/>
  <c r="P2104" i="80"/>
  <c r="P523" i="80"/>
  <c r="P1908" i="80"/>
  <c r="P1816" i="80"/>
  <c r="P2136" i="80"/>
  <c r="P798" i="80"/>
  <c r="M477" i="105"/>
  <c r="M205" i="105"/>
  <c r="M779" i="105"/>
  <c r="M446" i="105"/>
  <c r="M988" i="105"/>
  <c r="O173" i="82"/>
  <c r="P382" i="82" s="1"/>
  <c r="AE173" i="105"/>
  <c r="O211" i="83"/>
  <c r="AF211" i="105"/>
  <c r="O515" i="83"/>
  <c r="AF515" i="105"/>
  <c r="O643" i="83"/>
  <c r="AF643" i="105"/>
  <c r="O787" i="83"/>
  <c r="AF787" i="105"/>
  <c r="O931" i="83"/>
  <c r="AF931" i="105"/>
  <c r="O45" i="79"/>
  <c r="AB45" i="105"/>
  <c r="N45" i="105" s="1"/>
  <c r="O45" i="105" s="1"/>
  <c r="O173" i="79"/>
  <c r="AB173" i="105"/>
  <c r="O589" i="79"/>
  <c r="AB589" i="105"/>
  <c r="O973" i="79"/>
  <c r="AB973" i="105"/>
  <c r="M938" i="105"/>
  <c r="M810" i="105"/>
  <c r="M682" i="105"/>
  <c r="O426" i="78"/>
  <c r="AA426" i="105"/>
  <c r="N426" i="105" s="1"/>
  <c r="O426" i="105" s="1"/>
  <c r="AE29" i="52"/>
  <c r="AF19" i="52" s="1"/>
  <c r="G19" i="52" s="1"/>
  <c r="AL67" i="53"/>
  <c r="M67" i="53" s="1"/>
  <c r="F87" i="57"/>
  <c r="AL160" i="59"/>
  <c r="M160" i="59" s="1"/>
  <c r="AT49" i="59"/>
  <c r="U49" i="59" s="1"/>
  <c r="AJ163" i="53"/>
  <c r="K163" i="53" s="1"/>
  <c r="AP46" i="57"/>
  <c r="Q46" i="57" s="1"/>
  <c r="F176" i="53"/>
  <c r="AR259" i="53"/>
  <c r="R269" i="53"/>
  <c r="AF16" i="58"/>
  <c r="G16" i="58" s="1"/>
  <c r="AM239" i="53"/>
  <c r="AN229" i="53" s="1"/>
  <c r="O229" i="53" s="1"/>
  <c r="AE59" i="52"/>
  <c r="T89" i="53"/>
  <c r="AT79" i="53"/>
  <c r="AE89" i="57"/>
  <c r="F89" i="57" s="1"/>
  <c r="N89" i="58"/>
  <c r="F175" i="53"/>
  <c r="J206" i="59"/>
  <c r="D117" i="52"/>
  <c r="AL103" i="57"/>
  <c r="M103" i="57" s="1"/>
  <c r="AN187" i="59"/>
  <c r="O187" i="59" s="1"/>
  <c r="AM299" i="58"/>
  <c r="N299" i="58" s="1"/>
  <c r="AN139" i="53"/>
  <c r="N149" i="53"/>
  <c r="L176" i="53"/>
  <c r="L237" i="59"/>
  <c r="AD220" i="55"/>
  <c r="E220" i="55" s="1"/>
  <c r="O79" i="58"/>
  <c r="AN80" i="58"/>
  <c r="O80" i="58" s="1"/>
  <c r="AR229" i="58"/>
  <c r="AH103" i="52"/>
  <c r="I103" i="52" s="1"/>
  <c r="J205" i="52"/>
  <c r="AF229" i="59"/>
  <c r="T178" i="59"/>
  <c r="AH290" i="58"/>
  <c r="I290" i="58" s="1"/>
  <c r="AK149" i="58"/>
  <c r="L149" i="58" s="1"/>
  <c r="F57" i="52"/>
  <c r="AI209" i="52"/>
  <c r="AJ199" i="52" s="1"/>
  <c r="K199" i="52" s="1"/>
  <c r="AG29" i="53"/>
  <c r="AH19" i="53" s="1"/>
  <c r="AJ280" i="58"/>
  <c r="K280" i="58" s="1"/>
  <c r="J296" i="58"/>
  <c r="AT253" i="57"/>
  <c r="U253" i="57" s="1"/>
  <c r="T265" i="52"/>
  <c r="N237" i="52"/>
  <c r="AM59" i="52"/>
  <c r="AN49" i="52" s="1"/>
  <c r="AE59" i="57"/>
  <c r="AC29" i="52"/>
  <c r="AD19" i="52" s="1"/>
  <c r="AH277" i="53"/>
  <c r="I277" i="53" s="1"/>
  <c r="AK149" i="53"/>
  <c r="AL139" i="53" s="1"/>
  <c r="AO209" i="52"/>
  <c r="D115" i="52"/>
  <c r="D208" i="52"/>
  <c r="AD250" i="58"/>
  <c r="E250" i="58" s="1"/>
  <c r="AM239" i="52"/>
  <c r="AN229" i="52" s="1"/>
  <c r="O229" i="52" s="1"/>
  <c r="AT13" i="57"/>
  <c r="U13" i="57" s="1"/>
  <c r="L56" i="52"/>
  <c r="P56" i="52"/>
  <c r="F236" i="53"/>
  <c r="N238" i="52"/>
  <c r="R205" i="52"/>
  <c r="L145" i="53"/>
  <c r="AN67" i="53"/>
  <c r="O67" i="53" s="1"/>
  <c r="AC269" i="58"/>
  <c r="AD259" i="58" s="1"/>
  <c r="H28" i="57"/>
  <c r="F27" i="58"/>
  <c r="AF187" i="53"/>
  <c r="AD49" i="58"/>
  <c r="D59" i="58"/>
  <c r="J206" i="52"/>
  <c r="H27" i="52"/>
  <c r="AR166" i="57"/>
  <c r="S166" i="57" s="1"/>
  <c r="P88" i="52"/>
  <c r="AD253" i="53"/>
  <c r="E253" i="53" s="1"/>
  <c r="AL196" i="57"/>
  <c r="M196" i="57" s="1"/>
  <c r="AL169" i="55"/>
  <c r="L179" i="55"/>
  <c r="AP187" i="58"/>
  <c r="Q187" i="58" s="1"/>
  <c r="AE29" i="53"/>
  <c r="AF19" i="53" s="1"/>
  <c r="AK59" i="52"/>
  <c r="L59" i="52" s="1"/>
  <c r="L298" i="55"/>
  <c r="H297" i="59"/>
  <c r="T26" i="59"/>
  <c r="AI209" i="59"/>
  <c r="AJ199" i="59" s="1"/>
  <c r="K199" i="59" s="1"/>
  <c r="AR247" i="59"/>
  <c r="S247" i="59" s="1"/>
  <c r="H239" i="55"/>
  <c r="AH229" i="55"/>
  <c r="AC119" i="52"/>
  <c r="AD109" i="52" s="1"/>
  <c r="AP217" i="53"/>
  <c r="Q217" i="53" s="1"/>
  <c r="AM179" i="55"/>
  <c r="N179" i="55" s="1"/>
  <c r="AQ89" i="52"/>
  <c r="R89" i="52" s="1"/>
  <c r="AQ119" i="58"/>
  <c r="AE179" i="53"/>
  <c r="AF169" i="53" s="1"/>
  <c r="G169" i="53" s="1"/>
  <c r="J209" i="53"/>
  <c r="AM29" i="52"/>
  <c r="AN19" i="52" s="1"/>
  <c r="AE89" i="52"/>
  <c r="F89" i="52" s="1"/>
  <c r="P85" i="52"/>
  <c r="T266" i="52"/>
  <c r="D235" i="52"/>
  <c r="AE239" i="52"/>
  <c r="AF229" i="52" s="1"/>
  <c r="AC299" i="52"/>
  <c r="AD289" i="52" s="1"/>
  <c r="AE119" i="52"/>
  <c r="F119" i="52" s="1"/>
  <c r="AS269" i="52"/>
  <c r="T269" i="52" s="1"/>
  <c r="F175" i="52"/>
  <c r="AC149" i="52"/>
  <c r="AD139" i="52" s="1"/>
  <c r="AQ209" i="52"/>
  <c r="AR199" i="52" s="1"/>
  <c r="S199" i="52" s="1"/>
  <c r="AO89" i="52"/>
  <c r="AP79" i="52" s="1"/>
  <c r="Q79" i="52" s="1"/>
  <c r="N295" i="52"/>
  <c r="R147" i="52"/>
  <c r="AI299" i="52"/>
  <c r="J299" i="52" s="1"/>
  <c r="H118" i="52"/>
  <c r="AI89" i="52"/>
  <c r="AJ79" i="52" s="1"/>
  <c r="D56" i="52"/>
  <c r="AH67" i="52"/>
  <c r="I67" i="52" s="1"/>
  <c r="D238" i="52"/>
  <c r="AD253" i="52"/>
  <c r="E253" i="52" s="1"/>
  <c r="D298" i="52"/>
  <c r="R115" i="52"/>
  <c r="T207" i="52"/>
  <c r="AC239" i="52"/>
  <c r="D239" i="52" s="1"/>
  <c r="AM179" i="52"/>
  <c r="AN169" i="52" s="1"/>
  <c r="AG149" i="52"/>
  <c r="AH139" i="52" s="1"/>
  <c r="K199" i="53"/>
  <c r="AJ200" i="53"/>
  <c r="K200" i="53" s="1"/>
  <c r="AE29" i="58"/>
  <c r="F29" i="58" s="1"/>
  <c r="F265" i="58"/>
  <c r="AF226" i="53"/>
  <c r="G226" i="53" s="1"/>
  <c r="AS209" i="52"/>
  <c r="AT199" i="52" s="1"/>
  <c r="AQ119" i="52"/>
  <c r="AR109" i="52" s="1"/>
  <c r="AR106" i="52"/>
  <c r="S106" i="52" s="1"/>
  <c r="R178" i="55"/>
  <c r="AC209" i="52"/>
  <c r="AD199" i="52" s="1"/>
  <c r="D205" i="52"/>
  <c r="F118" i="52"/>
  <c r="AP127" i="57"/>
  <c r="Q127" i="57" s="1"/>
  <c r="AF106" i="52"/>
  <c r="G106" i="52" s="1"/>
  <c r="T206" i="52"/>
  <c r="D116" i="52"/>
  <c r="AK239" i="59"/>
  <c r="AL229" i="59" s="1"/>
  <c r="AQ269" i="59"/>
  <c r="R269" i="59" s="1"/>
  <c r="AQ179" i="57"/>
  <c r="AR169" i="57" s="1"/>
  <c r="AL163" i="59"/>
  <c r="M163" i="59" s="1"/>
  <c r="L177" i="59"/>
  <c r="AF97" i="52"/>
  <c r="G97" i="52" s="1"/>
  <c r="F115" i="52"/>
  <c r="AR13" i="52"/>
  <c r="S13" i="52" s="1"/>
  <c r="R27" i="52"/>
  <c r="AJ256" i="52"/>
  <c r="K256" i="52" s="1"/>
  <c r="J268" i="52"/>
  <c r="AT127" i="52"/>
  <c r="U127" i="52" s="1"/>
  <c r="T145" i="52"/>
  <c r="AS149" i="52"/>
  <c r="AJ250" i="52"/>
  <c r="K250" i="52" s="1"/>
  <c r="J266" i="52"/>
  <c r="AN133" i="59"/>
  <c r="O133" i="59" s="1"/>
  <c r="N147" i="59"/>
  <c r="AJ16" i="59"/>
  <c r="K16" i="59" s="1"/>
  <c r="J28" i="59"/>
  <c r="J176" i="57"/>
  <c r="AJ160" i="57"/>
  <c r="K160" i="57" s="1"/>
  <c r="R118" i="53"/>
  <c r="AR106" i="53"/>
  <c r="S106" i="53" s="1"/>
  <c r="AJ7" i="53"/>
  <c r="K7" i="53" s="1"/>
  <c r="J25" i="53"/>
  <c r="AT16" i="59"/>
  <c r="U16" i="59" s="1"/>
  <c r="T28" i="59"/>
  <c r="AL73" i="53"/>
  <c r="M73" i="53" s="1"/>
  <c r="L87" i="53"/>
  <c r="AR103" i="52"/>
  <c r="S103" i="52" s="1"/>
  <c r="R117" i="52"/>
  <c r="AF103" i="52"/>
  <c r="G103" i="52" s="1"/>
  <c r="F117" i="52"/>
  <c r="AL256" i="52"/>
  <c r="M256" i="52" s="1"/>
  <c r="L268" i="52"/>
  <c r="AP139" i="58"/>
  <c r="P149" i="58"/>
  <c r="AL190" i="53"/>
  <c r="M190" i="53" s="1"/>
  <c r="L206" i="53"/>
  <c r="J177" i="57"/>
  <c r="AJ163" i="57"/>
  <c r="K163" i="57" s="1"/>
  <c r="AH220" i="59"/>
  <c r="I220" i="59" s="1"/>
  <c r="H236" i="59"/>
  <c r="F55" i="58"/>
  <c r="AF37" i="58"/>
  <c r="G37" i="58" s="1"/>
  <c r="H237" i="59"/>
  <c r="AH223" i="59"/>
  <c r="I223" i="59" s="1"/>
  <c r="AJ46" i="52"/>
  <c r="K46" i="52" s="1"/>
  <c r="J58" i="52"/>
  <c r="AH286" i="53"/>
  <c r="I286" i="53" s="1"/>
  <c r="H298" i="53"/>
  <c r="AL247" i="52"/>
  <c r="M247" i="52" s="1"/>
  <c r="L265" i="52"/>
  <c r="D239" i="53"/>
  <c r="AD229" i="53"/>
  <c r="AF100" i="52"/>
  <c r="G100" i="52" s="1"/>
  <c r="F116" i="52"/>
  <c r="AT253" i="52"/>
  <c r="U253" i="52" s="1"/>
  <c r="T267" i="52"/>
  <c r="AH220" i="52"/>
  <c r="I220" i="52" s="1"/>
  <c r="H236" i="52"/>
  <c r="AT223" i="57"/>
  <c r="U223" i="57" s="1"/>
  <c r="T237" i="57"/>
  <c r="N295" i="59"/>
  <c r="AN277" i="59"/>
  <c r="O277" i="59" s="1"/>
  <c r="AN136" i="52"/>
  <c r="O136" i="52" s="1"/>
  <c r="N148" i="52"/>
  <c r="AP220" i="53"/>
  <c r="Q220" i="53" s="1"/>
  <c r="P236" i="53"/>
  <c r="F147" i="53"/>
  <c r="AG299" i="53"/>
  <c r="AH289" i="53" s="1"/>
  <c r="AP187" i="52"/>
  <c r="Q187" i="52" s="1"/>
  <c r="P205" i="52"/>
  <c r="AT106" i="59"/>
  <c r="U106" i="59" s="1"/>
  <c r="T118" i="59"/>
  <c r="L206" i="57"/>
  <c r="AL190" i="57"/>
  <c r="M190" i="57" s="1"/>
  <c r="L299" i="53"/>
  <c r="AL289" i="53"/>
  <c r="AH136" i="52"/>
  <c r="I136" i="52" s="1"/>
  <c r="H148" i="52"/>
  <c r="AN133" i="52"/>
  <c r="O133" i="52" s="1"/>
  <c r="N147" i="52"/>
  <c r="AJ196" i="59"/>
  <c r="K196" i="59" s="1"/>
  <c r="J208" i="59"/>
  <c r="AJ280" i="53"/>
  <c r="K280" i="53" s="1"/>
  <c r="J296" i="53"/>
  <c r="AL73" i="52"/>
  <c r="M73" i="52" s="1"/>
  <c r="L87" i="52"/>
  <c r="AL43" i="52"/>
  <c r="M43" i="52" s="1"/>
  <c r="L57" i="52"/>
  <c r="H149" i="59"/>
  <c r="AH139" i="59"/>
  <c r="AR130" i="58"/>
  <c r="S130" i="58" s="1"/>
  <c r="R146" i="58"/>
  <c r="AL220" i="59"/>
  <c r="M220" i="59" s="1"/>
  <c r="L236" i="59"/>
  <c r="F265" i="59"/>
  <c r="AF247" i="59"/>
  <c r="G247" i="59" s="1"/>
  <c r="M160" i="57"/>
  <c r="AD16" i="53"/>
  <c r="E16" i="53" s="1"/>
  <c r="D28" i="53"/>
  <c r="AD10" i="52"/>
  <c r="E10" i="52" s="1"/>
  <c r="D26" i="52"/>
  <c r="AF217" i="52"/>
  <c r="G217" i="52" s="1"/>
  <c r="F235" i="52"/>
  <c r="AR100" i="52"/>
  <c r="S100" i="52" s="1"/>
  <c r="R116" i="52"/>
  <c r="AJ40" i="52"/>
  <c r="K40" i="52" s="1"/>
  <c r="J56" i="52"/>
  <c r="AD157" i="59"/>
  <c r="E157" i="59" s="1"/>
  <c r="D175" i="59"/>
  <c r="AH253" i="57"/>
  <c r="I253" i="57" s="1"/>
  <c r="H267" i="57"/>
  <c r="R266" i="59"/>
  <c r="AR250" i="59"/>
  <c r="S250" i="59" s="1"/>
  <c r="R147" i="57"/>
  <c r="AR133" i="57"/>
  <c r="S133" i="57" s="1"/>
  <c r="P239" i="57"/>
  <c r="AP229" i="57"/>
  <c r="AN160" i="52"/>
  <c r="O160" i="52" s="1"/>
  <c r="N176" i="52"/>
  <c r="AR280" i="52"/>
  <c r="S280" i="52" s="1"/>
  <c r="R296" i="52"/>
  <c r="AJ196" i="52"/>
  <c r="K196" i="52" s="1"/>
  <c r="J208" i="52"/>
  <c r="AH130" i="52"/>
  <c r="I130" i="52" s="1"/>
  <c r="H146" i="52"/>
  <c r="AP193" i="52"/>
  <c r="Q193" i="52" s="1"/>
  <c r="P207" i="52"/>
  <c r="AF190" i="53"/>
  <c r="G190" i="53" s="1"/>
  <c r="F206" i="53"/>
  <c r="F26" i="53"/>
  <c r="AF10" i="53"/>
  <c r="G10" i="53" s="1"/>
  <c r="F267" i="59"/>
  <c r="AF253" i="59"/>
  <c r="G253" i="59" s="1"/>
  <c r="T178" i="53"/>
  <c r="AT166" i="53"/>
  <c r="U166" i="53" s="1"/>
  <c r="J146" i="53"/>
  <c r="AJ130" i="53"/>
  <c r="K130" i="53" s="1"/>
  <c r="AR166" i="52"/>
  <c r="S166" i="52" s="1"/>
  <c r="R178" i="52"/>
  <c r="AL46" i="52"/>
  <c r="M46" i="52" s="1"/>
  <c r="L58" i="52"/>
  <c r="AD7" i="52"/>
  <c r="E7" i="52" s="1"/>
  <c r="D25" i="52"/>
  <c r="AT256" i="52"/>
  <c r="U256" i="52" s="1"/>
  <c r="T268" i="52"/>
  <c r="T117" i="59"/>
  <c r="AT103" i="59"/>
  <c r="U103" i="59" s="1"/>
  <c r="AR193" i="58"/>
  <c r="S193" i="58" s="1"/>
  <c r="R207" i="58"/>
  <c r="H295" i="59"/>
  <c r="AH277" i="59"/>
  <c r="I277" i="59" s="1"/>
  <c r="AD256" i="58"/>
  <c r="E256" i="58" s="1"/>
  <c r="D268" i="58"/>
  <c r="AN286" i="58"/>
  <c r="O286" i="58" s="1"/>
  <c r="N298" i="58"/>
  <c r="AL250" i="52"/>
  <c r="M250" i="52" s="1"/>
  <c r="L266" i="52"/>
  <c r="AF283" i="52"/>
  <c r="G283" i="52" s="1"/>
  <c r="F297" i="52"/>
  <c r="AR136" i="52"/>
  <c r="S136" i="52" s="1"/>
  <c r="R148" i="52"/>
  <c r="AT76" i="52"/>
  <c r="U76" i="52" s="1"/>
  <c r="T88" i="52"/>
  <c r="AD163" i="59"/>
  <c r="E163" i="59" s="1"/>
  <c r="D177" i="59"/>
  <c r="F88" i="58"/>
  <c r="AF76" i="58"/>
  <c r="G76" i="58" s="1"/>
  <c r="H265" i="57"/>
  <c r="AH247" i="57"/>
  <c r="I247" i="57" s="1"/>
  <c r="AP37" i="59"/>
  <c r="Q37" i="59" s="1"/>
  <c r="P55" i="59"/>
  <c r="P58" i="59"/>
  <c r="AP46" i="59"/>
  <c r="Q46" i="59" s="1"/>
  <c r="AR190" i="59"/>
  <c r="S190" i="59" s="1"/>
  <c r="R206" i="59"/>
  <c r="R297" i="57"/>
  <c r="AR283" i="57"/>
  <c r="S283" i="57" s="1"/>
  <c r="AD289" i="57"/>
  <c r="E289" i="57" s="1"/>
  <c r="D299" i="57"/>
  <c r="AN166" i="52"/>
  <c r="O166" i="52" s="1"/>
  <c r="N178" i="52"/>
  <c r="AT283" i="52"/>
  <c r="U283" i="52" s="1"/>
  <c r="T297" i="52"/>
  <c r="AT133" i="52"/>
  <c r="U133" i="52" s="1"/>
  <c r="T147" i="52"/>
  <c r="AN163" i="52"/>
  <c r="O163" i="52" s="1"/>
  <c r="N177" i="52"/>
  <c r="AJ43" i="53"/>
  <c r="K43" i="53" s="1"/>
  <c r="J57" i="53"/>
  <c r="AD127" i="59"/>
  <c r="E127" i="59" s="1"/>
  <c r="D145" i="59"/>
  <c r="AF7" i="53"/>
  <c r="G7" i="53" s="1"/>
  <c r="F25" i="53"/>
  <c r="R207" i="59"/>
  <c r="AR193" i="59"/>
  <c r="S193" i="59" s="1"/>
  <c r="AN130" i="52"/>
  <c r="O130" i="52" s="1"/>
  <c r="N146" i="52"/>
  <c r="N28" i="57"/>
  <c r="AN16" i="57"/>
  <c r="O16" i="57" s="1"/>
  <c r="AL289" i="52"/>
  <c r="L299" i="52"/>
  <c r="AF226" i="52"/>
  <c r="G226" i="52" s="1"/>
  <c r="F238" i="52"/>
  <c r="L179" i="57"/>
  <c r="AL169" i="57"/>
  <c r="M169" i="57" s="1"/>
  <c r="AR49" i="52"/>
  <c r="S49" i="52" s="1"/>
  <c r="R59" i="52"/>
  <c r="AH223" i="52"/>
  <c r="I223" i="52" s="1"/>
  <c r="H237" i="52"/>
  <c r="AF16" i="53"/>
  <c r="G16" i="53" s="1"/>
  <c r="F28" i="53"/>
  <c r="R205" i="59"/>
  <c r="AR187" i="59"/>
  <c r="S187" i="59" s="1"/>
  <c r="T176" i="53"/>
  <c r="AT160" i="53"/>
  <c r="U160" i="53" s="1"/>
  <c r="J147" i="53"/>
  <c r="AJ133" i="53"/>
  <c r="K133" i="53" s="1"/>
  <c r="J145" i="53"/>
  <c r="AJ127" i="53"/>
  <c r="K127" i="53" s="1"/>
  <c r="D147" i="57"/>
  <c r="AD133" i="57"/>
  <c r="E133" i="57" s="1"/>
  <c r="AT130" i="52"/>
  <c r="U130" i="52" s="1"/>
  <c r="T146" i="52"/>
  <c r="F89" i="55"/>
  <c r="AF79" i="55"/>
  <c r="AJ160" i="53"/>
  <c r="K160" i="53" s="1"/>
  <c r="J176" i="53"/>
  <c r="AH133" i="52"/>
  <c r="I133" i="52" s="1"/>
  <c r="H147" i="52"/>
  <c r="AN127" i="52"/>
  <c r="O127" i="52" s="1"/>
  <c r="N145" i="52"/>
  <c r="AM149" i="52"/>
  <c r="AD163" i="52"/>
  <c r="E163" i="52" s="1"/>
  <c r="D177" i="52"/>
  <c r="AH226" i="52"/>
  <c r="I226" i="52" s="1"/>
  <c r="H238" i="52"/>
  <c r="R295" i="57"/>
  <c r="AR277" i="57"/>
  <c r="S277" i="57" s="1"/>
  <c r="AJ157" i="57"/>
  <c r="K157" i="57" s="1"/>
  <c r="J175" i="57"/>
  <c r="AF67" i="53"/>
  <c r="G67" i="53" s="1"/>
  <c r="F85" i="53"/>
  <c r="AT136" i="52"/>
  <c r="U136" i="52" s="1"/>
  <c r="T148" i="52"/>
  <c r="AH169" i="52"/>
  <c r="H179" i="52"/>
  <c r="AT13" i="52"/>
  <c r="U13" i="52" s="1"/>
  <c r="T27" i="52"/>
  <c r="D146" i="59"/>
  <c r="AD130" i="59"/>
  <c r="E130" i="59" s="1"/>
  <c r="AT187" i="52"/>
  <c r="U187" i="52" s="1"/>
  <c r="T205" i="52"/>
  <c r="AT196" i="52"/>
  <c r="U196" i="52" s="1"/>
  <c r="T208" i="52"/>
  <c r="AD46" i="52"/>
  <c r="E46" i="52" s="1"/>
  <c r="D58" i="52"/>
  <c r="AN157" i="52"/>
  <c r="O157" i="52" s="1"/>
  <c r="N175" i="52"/>
  <c r="AJ193" i="52"/>
  <c r="K193" i="52" s="1"/>
  <c r="J207" i="52"/>
  <c r="AR253" i="52"/>
  <c r="S253" i="52" s="1"/>
  <c r="R267" i="52"/>
  <c r="AD160" i="52"/>
  <c r="D176" i="52"/>
  <c r="N27" i="57"/>
  <c r="AN13" i="57"/>
  <c r="O13" i="57" s="1"/>
  <c r="D118" i="57"/>
  <c r="AD106" i="57"/>
  <c r="E106" i="57" s="1"/>
  <c r="AN196" i="53"/>
  <c r="O196" i="53" s="1"/>
  <c r="N208" i="53"/>
  <c r="E277" i="57"/>
  <c r="J59" i="55"/>
  <c r="AJ49" i="55"/>
  <c r="AG89" i="52"/>
  <c r="AH79" i="52" s="1"/>
  <c r="AD160" i="58"/>
  <c r="E160" i="58" s="1"/>
  <c r="D176" i="58"/>
  <c r="AP16" i="52"/>
  <c r="Q16" i="52" s="1"/>
  <c r="P28" i="52"/>
  <c r="AP223" i="52"/>
  <c r="Q223" i="52" s="1"/>
  <c r="P237" i="52"/>
  <c r="AF280" i="52"/>
  <c r="G280" i="52" s="1"/>
  <c r="F296" i="52"/>
  <c r="AF7" i="52"/>
  <c r="G7" i="52" s="1"/>
  <c r="F25" i="52"/>
  <c r="AD100" i="57"/>
  <c r="E100" i="57" s="1"/>
  <c r="D116" i="57"/>
  <c r="N297" i="59"/>
  <c r="AN283" i="59"/>
  <c r="O283" i="59" s="1"/>
  <c r="AR100" i="53"/>
  <c r="S100" i="53" s="1"/>
  <c r="R116" i="53"/>
  <c r="F116" i="59"/>
  <c r="AF100" i="59"/>
  <c r="G100" i="59" s="1"/>
  <c r="AL217" i="52"/>
  <c r="M217" i="52" s="1"/>
  <c r="L235" i="52"/>
  <c r="AH277" i="52"/>
  <c r="I277" i="52" s="1"/>
  <c r="H295" i="52"/>
  <c r="AT43" i="52"/>
  <c r="U43" i="52" s="1"/>
  <c r="T57" i="52"/>
  <c r="AP226" i="52"/>
  <c r="Q226" i="52" s="1"/>
  <c r="P238" i="52"/>
  <c r="AR7" i="52"/>
  <c r="S7" i="52" s="1"/>
  <c r="R25" i="52"/>
  <c r="AQ29" i="52"/>
  <c r="J25" i="59"/>
  <c r="AJ7" i="59"/>
  <c r="K7" i="59" s="1"/>
  <c r="AT220" i="57"/>
  <c r="U220" i="57" s="1"/>
  <c r="T236" i="57"/>
  <c r="AD136" i="58"/>
  <c r="E136" i="58" s="1"/>
  <c r="D148" i="58"/>
  <c r="AN193" i="53"/>
  <c r="O193" i="53" s="1"/>
  <c r="N207" i="53"/>
  <c r="AD67" i="58"/>
  <c r="E67" i="58" s="1"/>
  <c r="D85" i="58"/>
  <c r="AJ43" i="52"/>
  <c r="K43" i="52" s="1"/>
  <c r="J57" i="52"/>
  <c r="AR73" i="52"/>
  <c r="S73" i="52" s="1"/>
  <c r="R87" i="52"/>
  <c r="AJ253" i="52"/>
  <c r="K253" i="52" s="1"/>
  <c r="J267" i="52"/>
  <c r="AR10" i="52"/>
  <c r="S10" i="52" s="1"/>
  <c r="R26" i="52"/>
  <c r="AJ247" i="52"/>
  <c r="K247" i="52" s="1"/>
  <c r="J265" i="52"/>
  <c r="AI269" i="52"/>
  <c r="AP220" i="52"/>
  <c r="Q220" i="52" s="1"/>
  <c r="P236" i="52"/>
  <c r="AP286" i="53"/>
  <c r="Q286" i="53" s="1"/>
  <c r="P298" i="53"/>
  <c r="J207" i="59"/>
  <c r="AJ193" i="59"/>
  <c r="K193" i="59" s="1"/>
  <c r="F117" i="59"/>
  <c r="AF103" i="59"/>
  <c r="G103" i="59" s="1"/>
  <c r="AS269" i="53"/>
  <c r="AT259" i="53" s="1"/>
  <c r="U259" i="53" s="1"/>
  <c r="AN97" i="58"/>
  <c r="O97" i="58" s="1"/>
  <c r="AR226" i="57"/>
  <c r="S226" i="57" s="1"/>
  <c r="AD277" i="58"/>
  <c r="E277" i="58" s="1"/>
  <c r="AQ239" i="57"/>
  <c r="AR229" i="57" s="1"/>
  <c r="AM119" i="58"/>
  <c r="AN109" i="58" s="1"/>
  <c r="O109" i="58" s="1"/>
  <c r="AC269" i="52"/>
  <c r="AD259" i="52" s="1"/>
  <c r="AI179" i="52"/>
  <c r="AJ169" i="52" s="1"/>
  <c r="AG209" i="52"/>
  <c r="AH199" i="52" s="1"/>
  <c r="AM239" i="58"/>
  <c r="N239" i="58" s="1"/>
  <c r="AE89" i="53"/>
  <c r="AF79" i="53" s="1"/>
  <c r="G79" i="53" s="1"/>
  <c r="AC209" i="57"/>
  <c r="AD199" i="57" s="1"/>
  <c r="AI59" i="53"/>
  <c r="J59" i="53" s="1"/>
  <c r="AC209" i="58"/>
  <c r="D209" i="58" s="1"/>
  <c r="AK239" i="55"/>
  <c r="AL229" i="55" s="1"/>
  <c r="M229" i="55" s="1"/>
  <c r="AG119" i="52"/>
  <c r="AH109" i="52" s="1"/>
  <c r="AO179" i="52"/>
  <c r="AP169" i="52" s="1"/>
  <c r="AO269" i="52"/>
  <c r="P269" i="52" s="1"/>
  <c r="AO209" i="58"/>
  <c r="AP199" i="58" s="1"/>
  <c r="Q199" i="58" s="1"/>
  <c r="AI299" i="53"/>
  <c r="J299" i="53" s="1"/>
  <c r="L206" i="52"/>
  <c r="AJ286" i="53"/>
  <c r="K286" i="53" s="1"/>
  <c r="AN127" i="57"/>
  <c r="O127" i="57" s="1"/>
  <c r="AK209" i="52"/>
  <c r="L209" i="52" s="1"/>
  <c r="AT217" i="53"/>
  <c r="U217" i="53" s="1"/>
  <c r="AI239" i="57"/>
  <c r="AJ229" i="57" s="1"/>
  <c r="AE209" i="53"/>
  <c r="F209" i="53" s="1"/>
  <c r="AK59" i="53"/>
  <c r="AL49" i="53" s="1"/>
  <c r="M49" i="53" s="1"/>
  <c r="AK149" i="52"/>
  <c r="AL139" i="52" s="1"/>
  <c r="AS239" i="53"/>
  <c r="AT229" i="53" s="1"/>
  <c r="U229" i="53" s="1"/>
  <c r="AN193" i="58"/>
  <c r="O193" i="58" s="1"/>
  <c r="AK29" i="58"/>
  <c r="L29" i="58" s="1"/>
  <c r="AK119" i="52"/>
  <c r="AL109" i="52" s="1"/>
  <c r="AC239" i="58"/>
  <c r="D239" i="58" s="1"/>
  <c r="AK239" i="58"/>
  <c r="AL229" i="58" s="1"/>
  <c r="AM89" i="53"/>
  <c r="N89" i="53" s="1"/>
  <c r="AS119" i="57"/>
  <c r="T119" i="57" s="1"/>
  <c r="AO59" i="53"/>
  <c r="P59" i="53" s="1"/>
  <c r="AE209" i="58"/>
  <c r="AJ46" i="53"/>
  <c r="K46" i="53" s="1"/>
  <c r="AF223" i="58"/>
  <c r="G223" i="58" s="1"/>
  <c r="AP157" i="55"/>
  <c r="Q157" i="55" s="1"/>
  <c r="AS29" i="57"/>
  <c r="AI59" i="57"/>
  <c r="J59" i="57" s="1"/>
  <c r="AS269" i="57"/>
  <c r="T269" i="57" s="1"/>
  <c r="AI119" i="53"/>
  <c r="J119" i="53" s="1"/>
  <c r="AE239" i="53"/>
  <c r="AF229" i="53" s="1"/>
  <c r="G229" i="53" s="1"/>
  <c r="AE299" i="53"/>
  <c r="AF289" i="53" s="1"/>
  <c r="AO29" i="58"/>
  <c r="P29" i="58" s="1"/>
  <c r="F206" i="58"/>
  <c r="AT226" i="58"/>
  <c r="U226" i="58" s="1"/>
  <c r="AM209" i="58"/>
  <c r="AN199" i="58" s="1"/>
  <c r="O199" i="58" s="1"/>
  <c r="F117" i="53"/>
  <c r="N297" i="52"/>
  <c r="L115" i="52"/>
  <c r="AN40" i="53"/>
  <c r="O40" i="53" s="1"/>
  <c r="AE119" i="53"/>
  <c r="AF109" i="53" s="1"/>
  <c r="AM299" i="52"/>
  <c r="AI269" i="57"/>
  <c r="J269" i="57" s="1"/>
  <c r="AI239" i="52"/>
  <c r="AJ229" i="52" s="1"/>
  <c r="J58" i="53"/>
  <c r="AJ223" i="52"/>
  <c r="K223" i="52" s="1"/>
  <c r="AT130" i="58"/>
  <c r="U130" i="58" s="1"/>
  <c r="AN283" i="58"/>
  <c r="O283" i="58" s="1"/>
  <c r="AG299" i="59"/>
  <c r="H299" i="59" s="1"/>
  <c r="AG269" i="57"/>
  <c r="AH259" i="57" s="1"/>
  <c r="I259" i="57" s="1"/>
  <c r="AE119" i="57"/>
  <c r="F119" i="57" s="1"/>
  <c r="AO59" i="57"/>
  <c r="AP49" i="57" s="1"/>
  <c r="Q49" i="57" s="1"/>
  <c r="AI179" i="53"/>
  <c r="J179" i="53" s="1"/>
  <c r="AC179" i="53"/>
  <c r="D179" i="53" s="1"/>
  <c r="AK179" i="53"/>
  <c r="AL169" i="53" s="1"/>
  <c r="M169" i="53" s="1"/>
  <c r="AC269" i="57"/>
  <c r="AD259" i="57" s="1"/>
  <c r="AS179" i="52"/>
  <c r="AT169" i="52" s="1"/>
  <c r="U169" i="52" s="1"/>
  <c r="AD250" i="57"/>
  <c r="E250" i="57" s="1"/>
  <c r="AE149" i="58"/>
  <c r="F149" i="58" s="1"/>
  <c r="AO269" i="57"/>
  <c r="AP259" i="57" s="1"/>
  <c r="AP253" i="57"/>
  <c r="Q253" i="57" s="1"/>
  <c r="AK29" i="53"/>
  <c r="AL19" i="53" s="1"/>
  <c r="AJ193" i="58"/>
  <c r="K193" i="58" s="1"/>
  <c r="AL7" i="53"/>
  <c r="M7" i="53" s="1"/>
  <c r="AI209" i="58"/>
  <c r="AJ199" i="58" s="1"/>
  <c r="AT286" i="57"/>
  <c r="U286" i="57" s="1"/>
  <c r="AJ223" i="57"/>
  <c r="K223" i="57" s="1"/>
  <c r="AS299" i="57"/>
  <c r="AT289" i="57" s="1"/>
  <c r="F148" i="58"/>
  <c r="AF193" i="58"/>
  <c r="G193" i="58" s="1"/>
  <c r="T238" i="55"/>
  <c r="AT226" i="55"/>
  <c r="U226" i="55" s="1"/>
  <c r="AT190" i="53"/>
  <c r="U190" i="53" s="1"/>
  <c r="T206" i="53"/>
  <c r="AO299" i="57"/>
  <c r="AP277" i="57"/>
  <c r="Q277" i="57" s="1"/>
  <c r="P295" i="57"/>
  <c r="AL256" i="57"/>
  <c r="M256" i="57" s="1"/>
  <c r="L268" i="57"/>
  <c r="AR67" i="53"/>
  <c r="S67" i="53" s="1"/>
  <c r="R85" i="53"/>
  <c r="AH247" i="58"/>
  <c r="AG269" i="58"/>
  <c r="H265" i="58"/>
  <c r="AT286" i="58"/>
  <c r="U286" i="58" s="1"/>
  <c r="T298" i="58"/>
  <c r="AT43" i="58"/>
  <c r="U43" i="58" s="1"/>
  <c r="T57" i="58"/>
  <c r="AF250" i="58"/>
  <c r="G250" i="58" s="1"/>
  <c r="F266" i="58"/>
  <c r="AN157" i="55"/>
  <c r="O157" i="55" s="1"/>
  <c r="N175" i="55"/>
  <c r="AP286" i="55"/>
  <c r="Q286" i="55" s="1"/>
  <c r="P298" i="55"/>
  <c r="AP166" i="55"/>
  <c r="Q166" i="55" s="1"/>
  <c r="P178" i="55"/>
  <c r="AT280" i="52"/>
  <c r="U280" i="52" s="1"/>
  <c r="T296" i="52"/>
  <c r="AH286" i="52"/>
  <c r="I286" i="52" s="1"/>
  <c r="H298" i="52"/>
  <c r="AL157" i="52"/>
  <c r="M157" i="52" s="1"/>
  <c r="AK179" i="52"/>
  <c r="L175" i="52"/>
  <c r="AR256" i="52"/>
  <c r="S256" i="52" s="1"/>
  <c r="R268" i="52"/>
  <c r="AT16" i="52"/>
  <c r="U16" i="52" s="1"/>
  <c r="T28" i="52"/>
  <c r="AJ37" i="52"/>
  <c r="K37" i="52" s="1"/>
  <c r="AI59" i="52"/>
  <c r="J55" i="52"/>
  <c r="AP37" i="52"/>
  <c r="Q37" i="52" s="1"/>
  <c r="P55" i="52"/>
  <c r="AT37" i="52"/>
  <c r="U37" i="52" s="1"/>
  <c r="T55" i="52"/>
  <c r="AS59" i="52"/>
  <c r="AF136" i="52"/>
  <c r="G136" i="52" s="1"/>
  <c r="F148" i="52"/>
  <c r="AR220" i="52"/>
  <c r="S220" i="52" s="1"/>
  <c r="R236" i="52"/>
  <c r="AL7" i="52"/>
  <c r="AK29" i="52"/>
  <c r="L25" i="52"/>
  <c r="AN67" i="52"/>
  <c r="O67" i="52" s="1"/>
  <c r="N85" i="52"/>
  <c r="AL253" i="58"/>
  <c r="M253" i="58" s="1"/>
  <c r="L267" i="58"/>
  <c r="AR166" i="58"/>
  <c r="S166" i="58" s="1"/>
  <c r="R178" i="58"/>
  <c r="AF100" i="57"/>
  <c r="G100" i="57" s="1"/>
  <c r="AD226" i="58"/>
  <c r="E226" i="58" s="1"/>
  <c r="D238" i="58"/>
  <c r="AR127" i="58"/>
  <c r="AQ149" i="58"/>
  <c r="R145" i="58"/>
  <c r="AJ7" i="58"/>
  <c r="K7" i="58" s="1"/>
  <c r="AI29" i="58"/>
  <c r="J25" i="58"/>
  <c r="AH217" i="58"/>
  <c r="I217" i="58" s="1"/>
  <c r="AG239" i="58"/>
  <c r="H235" i="58"/>
  <c r="N236" i="58"/>
  <c r="AN220" i="58"/>
  <c r="O220" i="58" s="1"/>
  <c r="AH250" i="58"/>
  <c r="I250" i="58" s="1"/>
  <c r="H266" i="58"/>
  <c r="AC89" i="58"/>
  <c r="AD70" i="58"/>
  <c r="D86" i="58"/>
  <c r="AD226" i="55"/>
  <c r="E226" i="55" s="1"/>
  <c r="D238" i="55"/>
  <c r="AP277" i="55"/>
  <c r="Q277" i="55" s="1"/>
  <c r="AO299" i="55"/>
  <c r="P295" i="55"/>
  <c r="AL217" i="59"/>
  <c r="M217" i="59" s="1"/>
  <c r="L235" i="59"/>
  <c r="AR253" i="59"/>
  <c r="S253" i="59" s="1"/>
  <c r="R267" i="59"/>
  <c r="AR160" i="57"/>
  <c r="S160" i="57" s="1"/>
  <c r="R176" i="57"/>
  <c r="AN100" i="57"/>
  <c r="O100" i="57" s="1"/>
  <c r="N116" i="57"/>
  <c r="AL220" i="57"/>
  <c r="M220" i="57" s="1"/>
  <c r="L236" i="57"/>
  <c r="AH283" i="57"/>
  <c r="I283" i="57" s="1"/>
  <c r="H297" i="57"/>
  <c r="AD103" i="57"/>
  <c r="E103" i="57" s="1"/>
  <c r="D117" i="57"/>
  <c r="AR193" i="57"/>
  <c r="S193" i="57" s="1"/>
  <c r="R207" i="57"/>
  <c r="AJ136" i="53"/>
  <c r="J148" i="53"/>
  <c r="AI149" i="53"/>
  <c r="AF76" i="53"/>
  <c r="G76" i="53" s="1"/>
  <c r="F88" i="53"/>
  <c r="AP46" i="53"/>
  <c r="Q46" i="53" s="1"/>
  <c r="P58" i="53"/>
  <c r="AP40" i="53"/>
  <c r="Q40" i="53" s="1"/>
  <c r="P56" i="53"/>
  <c r="AP130" i="53"/>
  <c r="Q130" i="53" s="1"/>
  <c r="P146" i="53"/>
  <c r="AN187" i="53"/>
  <c r="O187" i="53" s="1"/>
  <c r="AM209" i="53"/>
  <c r="N205" i="53"/>
  <c r="AR103" i="53"/>
  <c r="S103" i="53" s="1"/>
  <c r="R117" i="53"/>
  <c r="AP133" i="57"/>
  <c r="Q133" i="57" s="1"/>
  <c r="P147" i="57"/>
  <c r="AH73" i="57"/>
  <c r="I73" i="57" s="1"/>
  <c r="H87" i="57"/>
  <c r="AN67" i="57"/>
  <c r="AM89" i="57"/>
  <c r="N85" i="57"/>
  <c r="AT100" i="57"/>
  <c r="U100" i="57" s="1"/>
  <c r="T116" i="57"/>
  <c r="AL40" i="57"/>
  <c r="M40" i="57" s="1"/>
  <c r="L56" i="57"/>
  <c r="AD190" i="57"/>
  <c r="E190" i="57" s="1"/>
  <c r="D206" i="57"/>
  <c r="AD130" i="57"/>
  <c r="E130" i="57" s="1"/>
  <c r="D146" i="57"/>
  <c r="AL220" i="53"/>
  <c r="M220" i="53" s="1"/>
  <c r="L236" i="53"/>
  <c r="AP127" i="53"/>
  <c r="Q127" i="53" s="1"/>
  <c r="P145" i="53"/>
  <c r="AO149" i="53"/>
  <c r="AN166" i="53"/>
  <c r="O166" i="53" s="1"/>
  <c r="N178" i="53"/>
  <c r="AD283" i="53"/>
  <c r="E283" i="53" s="1"/>
  <c r="D297" i="53"/>
  <c r="AT133" i="53"/>
  <c r="U133" i="53" s="1"/>
  <c r="T147" i="53"/>
  <c r="AD223" i="58"/>
  <c r="E223" i="58" s="1"/>
  <c r="D237" i="58"/>
  <c r="AD193" i="58"/>
  <c r="E193" i="58" s="1"/>
  <c r="D207" i="58"/>
  <c r="AP217" i="58"/>
  <c r="AO239" i="58"/>
  <c r="P235" i="58"/>
  <c r="AL157" i="58"/>
  <c r="L175" i="58"/>
  <c r="AK179" i="58"/>
  <c r="P115" i="58"/>
  <c r="AP97" i="58"/>
  <c r="Q97" i="58" s="1"/>
  <c r="AO119" i="58"/>
  <c r="AH10" i="58"/>
  <c r="I10" i="58" s="1"/>
  <c r="H26" i="58"/>
  <c r="AN40" i="58"/>
  <c r="O40" i="58" s="1"/>
  <c r="N56" i="58"/>
  <c r="AH43" i="58"/>
  <c r="I43" i="58" s="1"/>
  <c r="H57" i="58"/>
  <c r="AJ106" i="58"/>
  <c r="K106" i="58" s="1"/>
  <c r="J118" i="58"/>
  <c r="AH163" i="55"/>
  <c r="I163" i="55" s="1"/>
  <c r="H177" i="55"/>
  <c r="L238" i="55"/>
  <c r="AL226" i="55"/>
  <c r="M226" i="55" s="1"/>
  <c r="AF223" i="55"/>
  <c r="G223" i="55" s="1"/>
  <c r="F237" i="55"/>
  <c r="AD277" i="52"/>
  <c r="E277" i="52" s="1"/>
  <c r="D295" i="52"/>
  <c r="AH100" i="52"/>
  <c r="H116" i="52"/>
  <c r="AT7" i="52"/>
  <c r="T25" i="52"/>
  <c r="AS29" i="52"/>
  <c r="AP127" i="52"/>
  <c r="Q127" i="52" s="1"/>
  <c r="AO149" i="52"/>
  <c r="P145" i="52"/>
  <c r="AP13" i="52"/>
  <c r="Q13" i="52" s="1"/>
  <c r="P27" i="52"/>
  <c r="AF127" i="52"/>
  <c r="AE149" i="52"/>
  <c r="F145" i="52"/>
  <c r="AH43" i="52"/>
  <c r="I43" i="52" s="1"/>
  <c r="H57" i="52"/>
  <c r="AP166" i="52"/>
  <c r="Q166" i="52" s="1"/>
  <c r="P178" i="52"/>
  <c r="AP247" i="52"/>
  <c r="Q247" i="52" s="1"/>
  <c r="P265" i="52"/>
  <c r="AD103" i="58"/>
  <c r="E103" i="58" s="1"/>
  <c r="D117" i="58"/>
  <c r="AP247" i="53"/>
  <c r="Q247" i="53" s="1"/>
  <c r="AO269" i="53"/>
  <c r="P265" i="53"/>
  <c r="AD247" i="53"/>
  <c r="E247" i="53" s="1"/>
  <c r="D265" i="53"/>
  <c r="AD106" i="58"/>
  <c r="E106" i="58" s="1"/>
  <c r="D118" i="58"/>
  <c r="AI299" i="58"/>
  <c r="J295" i="58"/>
  <c r="AJ277" i="58"/>
  <c r="AL136" i="58"/>
  <c r="M136" i="58" s="1"/>
  <c r="L148" i="58"/>
  <c r="AR133" i="58"/>
  <c r="S133" i="58" s="1"/>
  <c r="R147" i="58"/>
  <c r="AL10" i="58"/>
  <c r="M10" i="58" s="1"/>
  <c r="L26" i="58"/>
  <c r="AR7" i="58"/>
  <c r="S7" i="58" s="1"/>
  <c r="AQ29" i="58"/>
  <c r="R25" i="58"/>
  <c r="AD247" i="58"/>
  <c r="E247" i="58" s="1"/>
  <c r="D265" i="58"/>
  <c r="F145" i="58"/>
  <c r="AF127" i="58"/>
  <c r="G127" i="58" s="1"/>
  <c r="AL187" i="55"/>
  <c r="M187" i="55" s="1"/>
  <c r="L205" i="55"/>
  <c r="AJ10" i="55"/>
  <c r="K10" i="55" s="1"/>
  <c r="J26" i="55"/>
  <c r="AF256" i="59"/>
  <c r="G256" i="59" s="1"/>
  <c r="F268" i="59"/>
  <c r="AC179" i="59"/>
  <c r="D176" i="59"/>
  <c r="AD160" i="59"/>
  <c r="AP166" i="57"/>
  <c r="Q166" i="57" s="1"/>
  <c r="P178" i="57"/>
  <c r="AH217" i="57"/>
  <c r="AG239" i="57"/>
  <c r="H235" i="57"/>
  <c r="L207" i="57"/>
  <c r="AL193" i="57"/>
  <c r="M193" i="57" s="1"/>
  <c r="AN10" i="57"/>
  <c r="O10" i="57" s="1"/>
  <c r="N26" i="57"/>
  <c r="H146" i="57"/>
  <c r="AH130" i="57"/>
  <c r="I130" i="57" s="1"/>
  <c r="AF73" i="53"/>
  <c r="G73" i="53" s="1"/>
  <c r="F87" i="53"/>
  <c r="AH73" i="53"/>
  <c r="I73" i="53" s="1"/>
  <c r="H87" i="53"/>
  <c r="AN247" i="53"/>
  <c r="O247" i="53" s="1"/>
  <c r="N265" i="53"/>
  <c r="AM269" i="53"/>
  <c r="H297" i="53"/>
  <c r="AH283" i="53"/>
  <c r="I283" i="53" s="1"/>
  <c r="AT187" i="53"/>
  <c r="U187" i="53" s="1"/>
  <c r="T205" i="53"/>
  <c r="AH193" i="53"/>
  <c r="I193" i="53" s="1"/>
  <c r="H207" i="53"/>
  <c r="AD136" i="57"/>
  <c r="E136" i="57" s="1"/>
  <c r="D148" i="57"/>
  <c r="AN193" i="57"/>
  <c r="O193" i="57" s="1"/>
  <c r="N207" i="57"/>
  <c r="AJ76" i="57"/>
  <c r="K76" i="57" s="1"/>
  <c r="J88" i="57"/>
  <c r="AJ43" i="57"/>
  <c r="K43" i="57" s="1"/>
  <c r="J57" i="57"/>
  <c r="AD40" i="57"/>
  <c r="E40" i="57" s="1"/>
  <c r="D56" i="57"/>
  <c r="AD247" i="57"/>
  <c r="E247" i="57" s="1"/>
  <c r="D265" i="57"/>
  <c r="AL187" i="53"/>
  <c r="L205" i="53"/>
  <c r="AK209" i="53"/>
  <c r="AF196" i="53"/>
  <c r="G196" i="53" s="1"/>
  <c r="F208" i="53"/>
  <c r="AR7" i="53"/>
  <c r="S7" i="53" s="1"/>
  <c r="R25" i="53"/>
  <c r="AQ29" i="53"/>
  <c r="AJ97" i="53"/>
  <c r="K97" i="53" s="1"/>
  <c r="J115" i="53"/>
  <c r="AP190" i="53"/>
  <c r="Q190" i="53" s="1"/>
  <c r="P206" i="53"/>
  <c r="AR127" i="53"/>
  <c r="R145" i="53"/>
  <c r="AQ149" i="53"/>
  <c r="AT103" i="53"/>
  <c r="U103" i="53" s="1"/>
  <c r="T117" i="53"/>
  <c r="H238" i="53"/>
  <c r="AH226" i="53"/>
  <c r="I226" i="53" s="1"/>
  <c r="J298" i="58"/>
  <c r="AJ286" i="58"/>
  <c r="K286" i="58" s="1"/>
  <c r="AR106" i="58"/>
  <c r="S106" i="58" s="1"/>
  <c r="R118" i="58"/>
  <c r="AJ16" i="58"/>
  <c r="K16" i="58" s="1"/>
  <c r="J28" i="58"/>
  <c r="AJ157" i="58"/>
  <c r="AI179" i="58"/>
  <c r="J175" i="58"/>
  <c r="AN106" i="58"/>
  <c r="O106" i="58" s="1"/>
  <c r="N118" i="58"/>
  <c r="AL73" i="58"/>
  <c r="M73" i="58" s="1"/>
  <c r="L87" i="58"/>
  <c r="AJ46" i="58"/>
  <c r="K46" i="58" s="1"/>
  <c r="J58" i="58"/>
  <c r="AN157" i="58"/>
  <c r="AM179" i="58"/>
  <c r="N175" i="58"/>
  <c r="AL217" i="58"/>
  <c r="M217" i="58" s="1"/>
  <c r="L235" i="58"/>
  <c r="AL223" i="55"/>
  <c r="M223" i="55" s="1"/>
  <c r="L237" i="55"/>
  <c r="AH100" i="55"/>
  <c r="I100" i="55" s="1"/>
  <c r="H116" i="55"/>
  <c r="AR217" i="52"/>
  <c r="S217" i="52" s="1"/>
  <c r="R235" i="52"/>
  <c r="AQ239" i="52"/>
  <c r="AP250" i="52"/>
  <c r="Q250" i="52" s="1"/>
  <c r="P266" i="52"/>
  <c r="AR67" i="52"/>
  <c r="S67" i="52" s="1"/>
  <c r="R85" i="52"/>
  <c r="AT286" i="52"/>
  <c r="U286" i="52" s="1"/>
  <c r="T298" i="52"/>
  <c r="AF13" i="52"/>
  <c r="G13" i="52" s="1"/>
  <c r="F27" i="52"/>
  <c r="AT10" i="52"/>
  <c r="U10" i="52" s="1"/>
  <c r="T26" i="52"/>
  <c r="AH40" i="52"/>
  <c r="I40" i="52" s="1"/>
  <c r="H56" i="52"/>
  <c r="AH190" i="52"/>
  <c r="I190" i="52" s="1"/>
  <c r="H206" i="52"/>
  <c r="AR247" i="52"/>
  <c r="S247" i="52" s="1"/>
  <c r="AQ269" i="52"/>
  <c r="AJ277" i="52"/>
  <c r="K277" i="52" s="1"/>
  <c r="J295" i="52"/>
  <c r="AJ70" i="52"/>
  <c r="K70" i="52" s="1"/>
  <c r="J86" i="52"/>
  <c r="AT127" i="58"/>
  <c r="U127" i="58" s="1"/>
  <c r="T145" i="58"/>
  <c r="AT106" i="53"/>
  <c r="U106" i="53" s="1"/>
  <c r="T118" i="53"/>
  <c r="AD127" i="58"/>
  <c r="AC149" i="58"/>
  <c r="D145" i="58"/>
  <c r="AF286" i="58"/>
  <c r="G286" i="58" s="1"/>
  <c r="F298" i="58"/>
  <c r="AH130" i="58"/>
  <c r="I130" i="58" s="1"/>
  <c r="H146" i="58"/>
  <c r="AH76" i="58"/>
  <c r="I76" i="58" s="1"/>
  <c r="H88" i="58"/>
  <c r="AP76" i="58"/>
  <c r="Q76" i="58" s="1"/>
  <c r="P88" i="58"/>
  <c r="AH220" i="58"/>
  <c r="I220" i="58" s="1"/>
  <c r="H236" i="58"/>
  <c r="AP160" i="58"/>
  <c r="Q160" i="58" s="1"/>
  <c r="P176" i="58"/>
  <c r="AH190" i="58"/>
  <c r="I190" i="58" s="1"/>
  <c r="H206" i="58"/>
  <c r="AL253" i="55"/>
  <c r="M253" i="55" s="1"/>
  <c r="L267" i="55"/>
  <c r="AR163" i="55"/>
  <c r="S163" i="55" s="1"/>
  <c r="R177" i="55"/>
  <c r="AN127" i="59"/>
  <c r="O127" i="59" s="1"/>
  <c r="N145" i="59"/>
  <c r="AD136" i="59"/>
  <c r="E136" i="59" s="1"/>
  <c r="D148" i="59"/>
  <c r="AS239" i="57"/>
  <c r="AT217" i="57"/>
  <c r="T235" i="57"/>
  <c r="AP157" i="57"/>
  <c r="Q157" i="57" s="1"/>
  <c r="AO179" i="57"/>
  <c r="P175" i="57"/>
  <c r="F235" i="57"/>
  <c r="AE239" i="57"/>
  <c r="AF217" i="57"/>
  <c r="AR250" i="57"/>
  <c r="S250" i="57" s="1"/>
  <c r="R266" i="57"/>
  <c r="AJ13" i="57"/>
  <c r="K13" i="57" s="1"/>
  <c r="J27" i="57"/>
  <c r="AC149" i="57"/>
  <c r="AD127" i="57"/>
  <c r="D145" i="57"/>
  <c r="AJ70" i="53"/>
  <c r="K70" i="53" s="1"/>
  <c r="J86" i="53"/>
  <c r="R148" i="53"/>
  <c r="AR136" i="53"/>
  <c r="S136" i="53" s="1"/>
  <c r="AH136" i="53"/>
  <c r="I136" i="53" s="1"/>
  <c r="H148" i="53"/>
  <c r="AH133" i="53"/>
  <c r="I133" i="53" s="1"/>
  <c r="H147" i="53"/>
  <c r="P147" i="53"/>
  <c r="AP133" i="53"/>
  <c r="Q133" i="53" s="1"/>
  <c r="AD133" i="53"/>
  <c r="E133" i="53" s="1"/>
  <c r="D147" i="53"/>
  <c r="AN97" i="57"/>
  <c r="N115" i="57"/>
  <c r="AM119" i="57"/>
  <c r="AH136" i="57"/>
  <c r="I136" i="57" s="1"/>
  <c r="H148" i="57"/>
  <c r="AP160" i="57"/>
  <c r="Q160" i="57" s="1"/>
  <c r="P176" i="57"/>
  <c r="AR157" i="57"/>
  <c r="S157" i="57" s="1"/>
  <c r="R175" i="57"/>
  <c r="AD13" i="53"/>
  <c r="E13" i="53" s="1"/>
  <c r="D27" i="53"/>
  <c r="AL157" i="53"/>
  <c r="M157" i="53" s="1"/>
  <c r="L175" i="53"/>
  <c r="AH46" i="53"/>
  <c r="I46" i="53" s="1"/>
  <c r="H58" i="53"/>
  <c r="T207" i="53"/>
  <c r="AT193" i="53"/>
  <c r="U193" i="53" s="1"/>
  <c r="AD277" i="53"/>
  <c r="AC299" i="53"/>
  <c r="D295" i="53"/>
  <c r="AD67" i="53"/>
  <c r="E67" i="53" s="1"/>
  <c r="D85" i="53"/>
  <c r="AC89" i="53"/>
  <c r="AP13" i="53"/>
  <c r="Q13" i="53" s="1"/>
  <c r="P27" i="53"/>
  <c r="R206" i="58"/>
  <c r="AR190" i="58"/>
  <c r="S190" i="58" s="1"/>
  <c r="AR16" i="58"/>
  <c r="S16" i="58" s="1"/>
  <c r="R28" i="58"/>
  <c r="AT133" i="58"/>
  <c r="U133" i="58" s="1"/>
  <c r="T147" i="58"/>
  <c r="P87" i="58"/>
  <c r="AP73" i="58"/>
  <c r="Q73" i="58" s="1"/>
  <c r="AL166" i="58"/>
  <c r="M166" i="58" s="1"/>
  <c r="L178" i="58"/>
  <c r="AN130" i="58"/>
  <c r="O130" i="58" s="1"/>
  <c r="N146" i="58"/>
  <c r="AH37" i="58"/>
  <c r="I37" i="58" s="1"/>
  <c r="AG59" i="58"/>
  <c r="H55" i="58"/>
  <c r="AR286" i="58"/>
  <c r="S286" i="58" s="1"/>
  <c r="R298" i="58"/>
  <c r="AJ220" i="58"/>
  <c r="K220" i="58" s="1"/>
  <c r="J236" i="58"/>
  <c r="R88" i="55"/>
  <c r="AR76" i="55"/>
  <c r="S76" i="55" s="1"/>
  <c r="AD103" i="55"/>
  <c r="E103" i="55" s="1"/>
  <c r="D117" i="55"/>
  <c r="AN166" i="55"/>
  <c r="O166" i="55" s="1"/>
  <c r="N178" i="55"/>
  <c r="AN103" i="52"/>
  <c r="O103" i="52" s="1"/>
  <c r="N117" i="52"/>
  <c r="AN100" i="52"/>
  <c r="O100" i="52" s="1"/>
  <c r="N116" i="52"/>
  <c r="AL103" i="52"/>
  <c r="M103" i="52" s="1"/>
  <c r="L117" i="52"/>
  <c r="AL193" i="52"/>
  <c r="M193" i="52" s="1"/>
  <c r="L207" i="52"/>
  <c r="AN250" i="52"/>
  <c r="O250" i="52" s="1"/>
  <c r="N266" i="52"/>
  <c r="AN76" i="52"/>
  <c r="O76" i="52" s="1"/>
  <c r="N88" i="52"/>
  <c r="AR127" i="52"/>
  <c r="R145" i="52"/>
  <c r="AQ149" i="52"/>
  <c r="AN136" i="59"/>
  <c r="O136" i="59" s="1"/>
  <c r="N148" i="59"/>
  <c r="AT217" i="58"/>
  <c r="U217" i="58" s="1"/>
  <c r="T235" i="58"/>
  <c r="AI59" i="58"/>
  <c r="AJ49" i="58" s="1"/>
  <c r="K49" i="58" s="1"/>
  <c r="AJ67" i="58"/>
  <c r="K67" i="58" s="1"/>
  <c r="J85" i="58"/>
  <c r="AI89" i="58"/>
  <c r="AT250" i="58"/>
  <c r="U250" i="58" s="1"/>
  <c r="T266" i="58"/>
  <c r="T268" i="58"/>
  <c r="AT256" i="58"/>
  <c r="U256" i="58" s="1"/>
  <c r="AP190" i="58"/>
  <c r="Q190" i="58" s="1"/>
  <c r="P206" i="58"/>
  <c r="AL76" i="58"/>
  <c r="M76" i="58" s="1"/>
  <c r="L88" i="58"/>
  <c r="AN277" i="58"/>
  <c r="O277" i="58" s="1"/>
  <c r="N295" i="58"/>
  <c r="J117" i="58"/>
  <c r="AJ103" i="58"/>
  <c r="K103" i="58" s="1"/>
  <c r="AL250" i="58"/>
  <c r="M250" i="58" s="1"/>
  <c r="L266" i="58"/>
  <c r="AN13" i="55"/>
  <c r="O13" i="55" s="1"/>
  <c r="N27" i="55"/>
  <c r="AH97" i="55"/>
  <c r="AG119" i="55"/>
  <c r="H115" i="55"/>
  <c r="AJ10" i="59"/>
  <c r="AI29" i="59"/>
  <c r="J26" i="59"/>
  <c r="AJ187" i="59"/>
  <c r="K187" i="59" s="1"/>
  <c r="J205" i="59"/>
  <c r="AT7" i="57"/>
  <c r="U7" i="57" s="1"/>
  <c r="T25" i="57"/>
  <c r="AT226" i="57"/>
  <c r="U226" i="57" s="1"/>
  <c r="T238" i="57"/>
  <c r="AL280" i="57"/>
  <c r="M280" i="57" s="1"/>
  <c r="L296" i="57"/>
  <c r="AJ46" i="57"/>
  <c r="K46" i="57" s="1"/>
  <c r="J58" i="57"/>
  <c r="AH10" i="57"/>
  <c r="I10" i="57" s="1"/>
  <c r="H26" i="57"/>
  <c r="AM269" i="57"/>
  <c r="N265" i="57"/>
  <c r="AN247" i="57"/>
  <c r="AJ277" i="53"/>
  <c r="K277" i="53" s="1"/>
  <c r="J295" i="53"/>
  <c r="AP196" i="53"/>
  <c r="Q196" i="53" s="1"/>
  <c r="P208" i="53"/>
  <c r="AH280" i="53"/>
  <c r="I280" i="53" s="1"/>
  <c r="H296" i="53"/>
  <c r="AD10" i="53"/>
  <c r="D26" i="53"/>
  <c r="AD280" i="53"/>
  <c r="E280" i="53" s="1"/>
  <c r="D296" i="53"/>
  <c r="AH13" i="57"/>
  <c r="I13" i="57" s="1"/>
  <c r="H27" i="57"/>
  <c r="AF46" i="57"/>
  <c r="G46" i="57" s="1"/>
  <c r="F58" i="57"/>
  <c r="AT256" i="57"/>
  <c r="U256" i="57" s="1"/>
  <c r="T268" i="57"/>
  <c r="AL226" i="57"/>
  <c r="M226" i="57" s="1"/>
  <c r="L238" i="57"/>
  <c r="AJ10" i="57"/>
  <c r="K10" i="57" s="1"/>
  <c r="J26" i="57"/>
  <c r="AJ283" i="53"/>
  <c r="K283" i="53" s="1"/>
  <c r="J297" i="53"/>
  <c r="AT253" i="53"/>
  <c r="U253" i="53" s="1"/>
  <c r="T267" i="53"/>
  <c r="AJ100" i="53"/>
  <c r="K100" i="53" s="1"/>
  <c r="J116" i="53"/>
  <c r="AP100" i="53"/>
  <c r="Q100" i="53" s="1"/>
  <c r="P116" i="53"/>
  <c r="AR130" i="53"/>
  <c r="S130" i="53" s="1"/>
  <c r="R146" i="53"/>
  <c r="AF223" i="53"/>
  <c r="G223" i="53" s="1"/>
  <c r="F237" i="53"/>
  <c r="F296" i="53"/>
  <c r="AF280" i="53"/>
  <c r="G280" i="53" s="1"/>
  <c r="AS149" i="53"/>
  <c r="AT127" i="53"/>
  <c r="T145" i="53"/>
  <c r="L118" i="53"/>
  <c r="AL106" i="53"/>
  <c r="M106" i="53" s="1"/>
  <c r="AE59" i="58"/>
  <c r="F56" i="58"/>
  <c r="AF40" i="58"/>
  <c r="AP13" i="58"/>
  <c r="Q13" i="58" s="1"/>
  <c r="P27" i="58"/>
  <c r="J176" i="58"/>
  <c r="AJ160" i="58"/>
  <c r="K160" i="58" s="1"/>
  <c r="AH196" i="58"/>
  <c r="I196" i="58" s="1"/>
  <c r="H208" i="58"/>
  <c r="AN163" i="58"/>
  <c r="O163" i="58" s="1"/>
  <c r="N177" i="58"/>
  <c r="AL277" i="58"/>
  <c r="M277" i="58" s="1"/>
  <c r="AK299" i="58"/>
  <c r="L295" i="58"/>
  <c r="AD217" i="58"/>
  <c r="D235" i="58"/>
  <c r="AR133" i="55"/>
  <c r="S133" i="55" s="1"/>
  <c r="R147" i="55"/>
  <c r="AJ163" i="55"/>
  <c r="K163" i="55" s="1"/>
  <c r="J177" i="55"/>
  <c r="AR280" i="55"/>
  <c r="S280" i="55" s="1"/>
  <c r="R296" i="55"/>
  <c r="AH283" i="52"/>
  <c r="I283" i="52" s="1"/>
  <c r="H297" i="52"/>
  <c r="AH250" i="52"/>
  <c r="I250" i="52" s="1"/>
  <c r="H266" i="52"/>
  <c r="AD106" i="52"/>
  <c r="E106" i="52" s="1"/>
  <c r="D118" i="52"/>
  <c r="AT100" i="52"/>
  <c r="U100" i="52" s="1"/>
  <c r="T116" i="52"/>
  <c r="AR157" i="52"/>
  <c r="AQ179" i="52"/>
  <c r="R175" i="52"/>
  <c r="AH76" i="52"/>
  <c r="I76" i="52" s="1"/>
  <c r="H88" i="52"/>
  <c r="AP43" i="52"/>
  <c r="Q43" i="52" s="1"/>
  <c r="P57" i="52"/>
  <c r="AJ283" i="52"/>
  <c r="K283" i="52" s="1"/>
  <c r="J297" i="52"/>
  <c r="AP73" i="52"/>
  <c r="Q73" i="52" s="1"/>
  <c r="P87" i="52"/>
  <c r="AJ13" i="52"/>
  <c r="K13" i="52" s="1"/>
  <c r="J27" i="52"/>
  <c r="AJ97" i="52"/>
  <c r="K97" i="52" s="1"/>
  <c r="AI119" i="52"/>
  <c r="J115" i="52"/>
  <c r="F238" i="58"/>
  <c r="AF226" i="58"/>
  <c r="G226" i="58" s="1"/>
  <c r="AH67" i="57"/>
  <c r="I67" i="57" s="1"/>
  <c r="H85" i="57"/>
  <c r="AG89" i="57"/>
  <c r="AJ217" i="58"/>
  <c r="AI239" i="58"/>
  <c r="J235" i="58"/>
  <c r="AJ40" i="58"/>
  <c r="K40" i="58" s="1"/>
  <c r="AO59" i="52"/>
  <c r="AP49" i="52" s="1"/>
  <c r="AM89" i="52"/>
  <c r="AN79" i="52" s="1"/>
  <c r="AE239" i="58"/>
  <c r="AF229" i="58" s="1"/>
  <c r="G229" i="58" s="1"/>
  <c r="F116" i="57"/>
  <c r="AR256" i="58"/>
  <c r="S256" i="58" s="1"/>
  <c r="R268" i="58"/>
  <c r="AJ196" i="58"/>
  <c r="K196" i="58" s="1"/>
  <c r="J208" i="58"/>
  <c r="AH136" i="58"/>
  <c r="I136" i="58" s="1"/>
  <c r="H148" i="58"/>
  <c r="AH70" i="58"/>
  <c r="I70" i="58" s="1"/>
  <c r="H86" i="58"/>
  <c r="AL7" i="58"/>
  <c r="M7" i="58" s="1"/>
  <c r="L25" i="58"/>
  <c r="AT223" i="58"/>
  <c r="U223" i="58" s="1"/>
  <c r="T237" i="58"/>
  <c r="AH256" i="58"/>
  <c r="I256" i="58" s="1"/>
  <c r="H268" i="58"/>
  <c r="AD157" i="55"/>
  <c r="E157" i="55" s="1"/>
  <c r="D175" i="55"/>
  <c r="F115" i="59"/>
  <c r="AF97" i="59"/>
  <c r="G97" i="59" s="1"/>
  <c r="AO59" i="59"/>
  <c r="AP40" i="59"/>
  <c r="P56" i="59"/>
  <c r="AT16" i="57"/>
  <c r="U16" i="57" s="1"/>
  <c r="T28" i="57"/>
  <c r="AH277" i="57"/>
  <c r="AG299" i="57"/>
  <c r="H295" i="57"/>
  <c r="AD226" i="57"/>
  <c r="E226" i="57" s="1"/>
  <c r="D238" i="57"/>
  <c r="AJ13" i="53"/>
  <c r="K13" i="53" s="1"/>
  <c r="J27" i="53"/>
  <c r="L207" i="53"/>
  <c r="AL193" i="53"/>
  <c r="M193" i="53" s="1"/>
  <c r="AH10" i="53"/>
  <c r="I10" i="53" s="1"/>
  <c r="H26" i="53"/>
  <c r="AH67" i="53"/>
  <c r="I67" i="53" s="1"/>
  <c r="AG89" i="53"/>
  <c r="H85" i="53"/>
  <c r="AN70" i="53"/>
  <c r="O70" i="53" s="1"/>
  <c r="N86" i="53"/>
  <c r="L88" i="53"/>
  <c r="AL76" i="53"/>
  <c r="AF283" i="53"/>
  <c r="G283" i="53" s="1"/>
  <c r="F297" i="53"/>
  <c r="AD220" i="57"/>
  <c r="E220" i="57" s="1"/>
  <c r="D236" i="57"/>
  <c r="AT280" i="57"/>
  <c r="U280" i="57" s="1"/>
  <c r="T296" i="57"/>
  <c r="AT157" i="57"/>
  <c r="AS179" i="57"/>
  <c r="T175" i="57"/>
  <c r="AN253" i="57"/>
  <c r="O253" i="57" s="1"/>
  <c r="N267" i="57"/>
  <c r="AP256" i="57"/>
  <c r="Q256" i="57" s="1"/>
  <c r="P268" i="57"/>
  <c r="AF226" i="57"/>
  <c r="G226" i="57" s="1"/>
  <c r="F238" i="57"/>
  <c r="AP277" i="53"/>
  <c r="Q277" i="53" s="1"/>
  <c r="P295" i="53"/>
  <c r="AR190" i="53"/>
  <c r="S190" i="53" s="1"/>
  <c r="R206" i="53"/>
  <c r="AH43" i="53"/>
  <c r="I43" i="53" s="1"/>
  <c r="H57" i="53"/>
  <c r="N58" i="53"/>
  <c r="AN46" i="53"/>
  <c r="O46" i="53" s="1"/>
  <c r="AH7" i="53"/>
  <c r="I7" i="53" s="1"/>
  <c r="H25" i="53"/>
  <c r="AL13" i="53"/>
  <c r="M13" i="53" s="1"/>
  <c r="L27" i="53"/>
  <c r="AD70" i="53"/>
  <c r="E70" i="53" s="1"/>
  <c r="D86" i="53"/>
  <c r="AN7" i="53"/>
  <c r="N25" i="53"/>
  <c r="AM29" i="53"/>
  <c r="AR46" i="53"/>
  <c r="S46" i="53" s="1"/>
  <c r="R58" i="53"/>
  <c r="AL247" i="58"/>
  <c r="AK269" i="58"/>
  <c r="L265" i="58"/>
  <c r="AP226" i="58"/>
  <c r="Q226" i="58" s="1"/>
  <c r="P238" i="58"/>
  <c r="P265" i="58"/>
  <c r="AP247" i="58"/>
  <c r="AO269" i="58"/>
  <c r="AH73" i="58"/>
  <c r="I73" i="58" s="1"/>
  <c r="H87" i="58"/>
  <c r="N57" i="58"/>
  <c r="AN43" i="58"/>
  <c r="O43" i="58" s="1"/>
  <c r="AH106" i="58"/>
  <c r="I106" i="58" s="1"/>
  <c r="H118" i="58"/>
  <c r="AD16" i="58"/>
  <c r="E16" i="58" s="1"/>
  <c r="D28" i="58"/>
  <c r="AN280" i="55"/>
  <c r="O280" i="55" s="1"/>
  <c r="N296" i="55"/>
  <c r="AR196" i="52"/>
  <c r="S196" i="52" s="1"/>
  <c r="R208" i="52"/>
  <c r="AP70" i="52"/>
  <c r="Q70" i="52" s="1"/>
  <c r="P86" i="52"/>
  <c r="AH10" i="52"/>
  <c r="I10" i="52" s="1"/>
  <c r="H26" i="52"/>
  <c r="AT73" i="52"/>
  <c r="U73" i="52" s="1"/>
  <c r="T87" i="52"/>
  <c r="AN253" i="52"/>
  <c r="O253" i="52" s="1"/>
  <c r="N267" i="52"/>
  <c r="AN106" i="52"/>
  <c r="O106" i="52" s="1"/>
  <c r="N118" i="52"/>
  <c r="AN13" i="52"/>
  <c r="O13" i="52" s="1"/>
  <c r="N27" i="52"/>
  <c r="AP130" i="52"/>
  <c r="Q130" i="52" s="1"/>
  <c r="P146" i="52"/>
  <c r="AJ7" i="52"/>
  <c r="J25" i="52"/>
  <c r="AI29" i="52"/>
  <c r="AD37" i="57"/>
  <c r="E37" i="57" s="1"/>
  <c r="D55" i="57"/>
  <c r="AC59" i="57"/>
  <c r="AD136" i="53"/>
  <c r="E136" i="53" s="1"/>
  <c r="D148" i="53"/>
  <c r="AC119" i="58"/>
  <c r="AD109" i="58" s="1"/>
  <c r="AF67" i="58"/>
  <c r="G67" i="58" s="1"/>
  <c r="F85" i="58"/>
  <c r="AR103" i="58"/>
  <c r="S103" i="58" s="1"/>
  <c r="R117" i="58"/>
  <c r="AN250" i="58"/>
  <c r="O250" i="58" s="1"/>
  <c r="N266" i="58"/>
  <c r="AJ187" i="58"/>
  <c r="K187" i="58" s="1"/>
  <c r="J205" i="58"/>
  <c r="AJ130" i="58"/>
  <c r="K130" i="58" s="1"/>
  <c r="J146" i="58"/>
  <c r="AL283" i="58"/>
  <c r="M283" i="58" s="1"/>
  <c r="L297" i="58"/>
  <c r="AT280" i="58"/>
  <c r="U280" i="58" s="1"/>
  <c r="T296" i="58"/>
  <c r="AF253" i="58"/>
  <c r="G253" i="58" s="1"/>
  <c r="F267" i="58"/>
  <c r="AQ89" i="55"/>
  <c r="AR67" i="55"/>
  <c r="S67" i="55" s="1"/>
  <c r="R85" i="55"/>
  <c r="AJ160" i="55"/>
  <c r="K160" i="55" s="1"/>
  <c r="J176" i="55"/>
  <c r="AL226" i="59"/>
  <c r="M226" i="59" s="1"/>
  <c r="L238" i="59"/>
  <c r="T115" i="59"/>
  <c r="AT97" i="59"/>
  <c r="AS119" i="59"/>
  <c r="T295" i="57"/>
  <c r="AT277" i="57"/>
  <c r="U277" i="57" s="1"/>
  <c r="AR280" i="57"/>
  <c r="AQ299" i="57"/>
  <c r="R296" i="57"/>
  <c r="F295" i="57"/>
  <c r="AE299" i="57"/>
  <c r="AF277" i="57"/>
  <c r="AT166" i="57"/>
  <c r="U166" i="57" s="1"/>
  <c r="T178" i="57"/>
  <c r="AR136" i="57"/>
  <c r="S136" i="57" s="1"/>
  <c r="R148" i="57"/>
  <c r="AR73" i="53"/>
  <c r="S73" i="53" s="1"/>
  <c r="R87" i="53"/>
  <c r="AL136" i="53"/>
  <c r="M136" i="53" s="1"/>
  <c r="L148" i="53"/>
  <c r="AP73" i="53"/>
  <c r="Q73" i="53" s="1"/>
  <c r="P87" i="53"/>
  <c r="AR133" i="53"/>
  <c r="S133" i="53" s="1"/>
  <c r="R147" i="53"/>
  <c r="AP280" i="53"/>
  <c r="Q280" i="53" s="1"/>
  <c r="P296" i="53"/>
  <c r="AR286" i="53"/>
  <c r="S286" i="53" s="1"/>
  <c r="R298" i="53"/>
  <c r="AC29" i="53"/>
  <c r="AD7" i="53"/>
  <c r="E7" i="53" s="1"/>
  <c r="D25" i="53"/>
  <c r="AQ149" i="57"/>
  <c r="R145" i="57"/>
  <c r="AR127" i="57"/>
  <c r="AP283" i="57"/>
  <c r="Q283" i="57" s="1"/>
  <c r="P297" i="57"/>
  <c r="AF103" i="57"/>
  <c r="G103" i="57" s="1"/>
  <c r="F117" i="57"/>
  <c r="AL247" i="57"/>
  <c r="AK269" i="57"/>
  <c r="L265" i="57"/>
  <c r="AD43" i="57"/>
  <c r="E43" i="57" s="1"/>
  <c r="D57" i="57"/>
  <c r="AH280" i="57"/>
  <c r="I280" i="57" s="1"/>
  <c r="H296" i="57"/>
  <c r="F177" i="53"/>
  <c r="AF163" i="53"/>
  <c r="G163" i="53" s="1"/>
  <c r="AD160" i="53"/>
  <c r="E160" i="53" s="1"/>
  <c r="D176" i="53"/>
  <c r="N267" i="53"/>
  <c r="AN253" i="53"/>
  <c r="O253" i="53" s="1"/>
  <c r="AH127" i="53"/>
  <c r="AG149" i="53"/>
  <c r="H145" i="53"/>
  <c r="AF217" i="53"/>
  <c r="G217" i="53" s="1"/>
  <c r="F235" i="53"/>
  <c r="T295" i="53"/>
  <c r="AT277" i="53"/>
  <c r="AS299" i="53"/>
  <c r="AR76" i="53"/>
  <c r="S76" i="53" s="1"/>
  <c r="R88" i="53"/>
  <c r="AT220" i="53"/>
  <c r="U220" i="53" s="1"/>
  <c r="T236" i="53"/>
  <c r="AP250" i="53"/>
  <c r="Q250" i="53" s="1"/>
  <c r="P266" i="53"/>
  <c r="N235" i="58"/>
  <c r="AN217" i="58"/>
  <c r="O217" i="58" s="1"/>
  <c r="AJ10" i="58"/>
  <c r="K10" i="58" s="1"/>
  <c r="J26" i="58"/>
  <c r="AN256" i="58"/>
  <c r="O256" i="58" s="1"/>
  <c r="N268" i="58"/>
  <c r="AR46" i="58"/>
  <c r="S46" i="58" s="1"/>
  <c r="R58" i="58"/>
  <c r="AP280" i="58"/>
  <c r="Q280" i="58" s="1"/>
  <c r="P296" i="58"/>
  <c r="AP157" i="58"/>
  <c r="AO179" i="58"/>
  <c r="P175" i="58"/>
  <c r="AT283" i="58"/>
  <c r="U283" i="58" s="1"/>
  <c r="T297" i="58"/>
  <c r="AJ76" i="58"/>
  <c r="K76" i="58" s="1"/>
  <c r="J88" i="58"/>
  <c r="AR187" i="58"/>
  <c r="AQ209" i="58"/>
  <c r="R205" i="58"/>
  <c r="AJ97" i="55"/>
  <c r="K97" i="55" s="1"/>
  <c r="J115" i="55"/>
  <c r="AD280" i="55"/>
  <c r="E280" i="55" s="1"/>
  <c r="D296" i="55"/>
  <c r="AJ73" i="52"/>
  <c r="K73" i="52" s="1"/>
  <c r="J87" i="52"/>
  <c r="AJ106" i="52"/>
  <c r="K106" i="52" s="1"/>
  <c r="J118" i="52"/>
  <c r="AN256" i="52"/>
  <c r="O256" i="52" s="1"/>
  <c r="N268" i="52"/>
  <c r="AJ226" i="52"/>
  <c r="K226" i="52" s="1"/>
  <c r="J238" i="52"/>
  <c r="AD190" i="52"/>
  <c r="E190" i="52" s="1"/>
  <c r="D206" i="52"/>
  <c r="AL226" i="52"/>
  <c r="M226" i="52" s="1"/>
  <c r="L238" i="52"/>
  <c r="AH187" i="52"/>
  <c r="I187" i="52" s="1"/>
  <c r="H205" i="52"/>
  <c r="AN247" i="52"/>
  <c r="O247" i="52" s="1"/>
  <c r="N265" i="52"/>
  <c r="AM269" i="52"/>
  <c r="AF133" i="52"/>
  <c r="G133" i="52" s="1"/>
  <c r="F147" i="52"/>
  <c r="AR223" i="52"/>
  <c r="S223" i="52" s="1"/>
  <c r="R237" i="52"/>
  <c r="AD193" i="52"/>
  <c r="E193" i="52" s="1"/>
  <c r="D207" i="52"/>
  <c r="F236" i="57"/>
  <c r="AF220" i="57"/>
  <c r="G220" i="57" s="1"/>
  <c r="AJ133" i="57"/>
  <c r="K133" i="57" s="1"/>
  <c r="J147" i="57"/>
  <c r="N206" i="58"/>
  <c r="AN190" i="58"/>
  <c r="O190" i="58" s="1"/>
  <c r="AP100" i="58"/>
  <c r="Q100" i="58" s="1"/>
  <c r="P116" i="58"/>
  <c r="AR43" i="58"/>
  <c r="S43" i="58" s="1"/>
  <c r="R57" i="58"/>
  <c r="AN247" i="58"/>
  <c r="AM269" i="58"/>
  <c r="N265" i="58"/>
  <c r="AL196" i="58"/>
  <c r="M196" i="58" s="1"/>
  <c r="L208" i="58"/>
  <c r="AP67" i="58"/>
  <c r="AO89" i="58"/>
  <c r="P85" i="58"/>
  <c r="AR13" i="58"/>
  <c r="S13" i="58" s="1"/>
  <c r="R27" i="58"/>
  <c r="T178" i="58"/>
  <c r="AT166" i="58"/>
  <c r="U166" i="58" s="1"/>
  <c r="F238" i="55"/>
  <c r="AF226" i="55"/>
  <c r="G226" i="55" s="1"/>
  <c r="AP280" i="55"/>
  <c r="Q280" i="55" s="1"/>
  <c r="P296" i="55"/>
  <c r="J27" i="59"/>
  <c r="AJ13" i="59"/>
  <c r="K13" i="59" s="1"/>
  <c r="AK179" i="59"/>
  <c r="L175" i="59"/>
  <c r="AL157" i="59"/>
  <c r="AR286" i="57"/>
  <c r="S286" i="57" s="1"/>
  <c r="R298" i="57"/>
  <c r="AH223" i="57"/>
  <c r="I223" i="57" s="1"/>
  <c r="H237" i="57"/>
  <c r="AL187" i="57"/>
  <c r="AK209" i="57"/>
  <c r="L205" i="57"/>
  <c r="N177" i="57"/>
  <c r="AN163" i="57"/>
  <c r="O163" i="57" s="1"/>
  <c r="AP136" i="57"/>
  <c r="Q136" i="57" s="1"/>
  <c r="P148" i="57"/>
  <c r="AH13" i="53"/>
  <c r="I13" i="53" s="1"/>
  <c r="H27" i="53"/>
  <c r="AH223" i="53"/>
  <c r="I223" i="53" s="1"/>
  <c r="H237" i="53"/>
  <c r="AN76" i="53"/>
  <c r="O76" i="53" s="1"/>
  <c r="N88" i="53"/>
  <c r="AJ220" i="53"/>
  <c r="K220" i="53" s="1"/>
  <c r="J236" i="53"/>
  <c r="AL10" i="53"/>
  <c r="M10" i="53" s="1"/>
  <c r="L26" i="53"/>
  <c r="AH37" i="52"/>
  <c r="I37" i="52" s="1"/>
  <c r="H55" i="52"/>
  <c r="AN103" i="57"/>
  <c r="O103" i="57" s="1"/>
  <c r="N117" i="57"/>
  <c r="AN70" i="57"/>
  <c r="O70" i="57" s="1"/>
  <c r="N86" i="57"/>
  <c r="AH226" i="57"/>
  <c r="I226" i="57" s="1"/>
  <c r="H238" i="57"/>
  <c r="AL46" i="57"/>
  <c r="M46" i="57" s="1"/>
  <c r="L58" i="57"/>
  <c r="AN283" i="57"/>
  <c r="O283" i="57" s="1"/>
  <c r="N297" i="57"/>
  <c r="F298" i="57"/>
  <c r="AF286" i="57"/>
  <c r="G286" i="57" s="1"/>
  <c r="AT16" i="53"/>
  <c r="U16" i="53" s="1"/>
  <c r="T28" i="53"/>
  <c r="AL223" i="53"/>
  <c r="M223" i="53" s="1"/>
  <c r="L237" i="53"/>
  <c r="AH130" i="53"/>
  <c r="I130" i="53" s="1"/>
  <c r="H146" i="53"/>
  <c r="AP193" i="53"/>
  <c r="Q193" i="53" s="1"/>
  <c r="P207" i="53"/>
  <c r="AL16" i="53"/>
  <c r="M16" i="53" s="1"/>
  <c r="L28" i="53"/>
  <c r="AN226" i="53"/>
  <c r="O226" i="53" s="1"/>
  <c r="N238" i="53"/>
  <c r="AT97" i="53"/>
  <c r="AS119" i="53"/>
  <c r="T115" i="53"/>
  <c r="AJ256" i="53"/>
  <c r="K256" i="53" s="1"/>
  <c r="J268" i="53"/>
  <c r="AL196" i="53"/>
  <c r="M196" i="53" s="1"/>
  <c r="L208" i="53"/>
  <c r="AD163" i="58"/>
  <c r="E163" i="58" s="1"/>
  <c r="D177" i="58"/>
  <c r="AR10" i="58"/>
  <c r="S10" i="58" s="1"/>
  <c r="R26" i="58"/>
  <c r="AT136" i="58"/>
  <c r="U136" i="58" s="1"/>
  <c r="T148" i="58"/>
  <c r="AT157" i="58"/>
  <c r="AS179" i="58"/>
  <c r="T175" i="58"/>
  <c r="AH253" i="58"/>
  <c r="I253" i="58" s="1"/>
  <c r="H267" i="58"/>
  <c r="AT76" i="58"/>
  <c r="U76" i="58" s="1"/>
  <c r="T88" i="58"/>
  <c r="AH100" i="58"/>
  <c r="I100" i="58" s="1"/>
  <c r="H116" i="58"/>
  <c r="AR283" i="58"/>
  <c r="S283" i="58" s="1"/>
  <c r="R297" i="58"/>
  <c r="AR247" i="58"/>
  <c r="R265" i="58"/>
  <c r="AQ269" i="58"/>
  <c r="AJ133" i="58"/>
  <c r="K133" i="58" s="1"/>
  <c r="J147" i="58"/>
  <c r="F118" i="55"/>
  <c r="AF106" i="55"/>
  <c r="G106" i="55" s="1"/>
  <c r="AL67" i="55"/>
  <c r="M67" i="55" s="1"/>
  <c r="L85" i="55"/>
  <c r="AH103" i="55"/>
  <c r="I103" i="55" s="1"/>
  <c r="H117" i="55"/>
  <c r="AN43" i="52"/>
  <c r="O43" i="52" s="1"/>
  <c r="N57" i="52"/>
  <c r="AL196" i="52"/>
  <c r="M196" i="52" s="1"/>
  <c r="L208" i="52"/>
  <c r="AD130" i="52"/>
  <c r="E130" i="52" s="1"/>
  <c r="D146" i="52"/>
  <c r="AL160" i="52"/>
  <c r="M160" i="52" s="1"/>
  <c r="L176" i="52"/>
  <c r="AL223" i="52"/>
  <c r="M223" i="52" s="1"/>
  <c r="L237" i="52"/>
  <c r="AL127" i="52"/>
  <c r="M127" i="52" s="1"/>
  <c r="L145" i="52"/>
  <c r="AH97" i="52"/>
  <c r="H115" i="52"/>
  <c r="AT46" i="52"/>
  <c r="U46" i="52" s="1"/>
  <c r="T58" i="52"/>
  <c r="AR193" i="52"/>
  <c r="S193" i="52" s="1"/>
  <c r="R207" i="52"/>
  <c r="AJ217" i="52"/>
  <c r="K217" i="52" s="1"/>
  <c r="J235" i="52"/>
  <c r="AJ223" i="58"/>
  <c r="K223" i="58" s="1"/>
  <c r="J237" i="58"/>
  <c r="AL277" i="57"/>
  <c r="L295" i="57"/>
  <c r="AK299" i="57"/>
  <c r="AL163" i="53"/>
  <c r="M163" i="53" s="1"/>
  <c r="L177" i="53"/>
  <c r="AS239" i="55"/>
  <c r="AT229" i="55" s="1"/>
  <c r="U229" i="55" s="1"/>
  <c r="AS239" i="58"/>
  <c r="AT229" i="58" s="1"/>
  <c r="AQ89" i="53"/>
  <c r="AR79" i="53" s="1"/>
  <c r="AR253" i="58"/>
  <c r="S253" i="58" s="1"/>
  <c r="R267" i="58"/>
  <c r="N117" i="58"/>
  <c r="AN103" i="58"/>
  <c r="O103" i="58" s="1"/>
  <c r="AL46" i="58"/>
  <c r="M46" i="58" s="1"/>
  <c r="L58" i="58"/>
  <c r="AR37" i="58"/>
  <c r="S37" i="58" s="1"/>
  <c r="AQ59" i="58"/>
  <c r="R55" i="58"/>
  <c r="AD130" i="58"/>
  <c r="E130" i="58" s="1"/>
  <c r="D146" i="58"/>
  <c r="AL70" i="58"/>
  <c r="M70" i="58" s="1"/>
  <c r="L86" i="58"/>
  <c r="AP16" i="58"/>
  <c r="Q16" i="58" s="1"/>
  <c r="P28" i="58"/>
  <c r="AR160" i="58"/>
  <c r="S160" i="58" s="1"/>
  <c r="R176" i="58"/>
  <c r="AJ7" i="55"/>
  <c r="K7" i="55" s="1"/>
  <c r="J25" i="55"/>
  <c r="AI29" i="55"/>
  <c r="AQ209" i="59"/>
  <c r="R208" i="59"/>
  <c r="AR196" i="59"/>
  <c r="AP286" i="57"/>
  <c r="Q286" i="57" s="1"/>
  <c r="P298" i="57"/>
  <c r="AL283" i="57"/>
  <c r="M283" i="57" s="1"/>
  <c r="L297" i="57"/>
  <c r="AN7" i="57"/>
  <c r="AM29" i="57"/>
  <c r="N25" i="57"/>
  <c r="AR187" i="57"/>
  <c r="AQ209" i="57"/>
  <c r="R205" i="57"/>
  <c r="AJ10" i="53"/>
  <c r="AI29" i="53"/>
  <c r="J26" i="53"/>
  <c r="AP70" i="53"/>
  <c r="Q70" i="53" s="1"/>
  <c r="P86" i="53"/>
  <c r="AT13" i="53"/>
  <c r="U13" i="53" s="1"/>
  <c r="T27" i="53"/>
  <c r="AN10" i="53"/>
  <c r="O10" i="53" s="1"/>
  <c r="N26" i="53"/>
  <c r="AL37" i="52"/>
  <c r="M37" i="52" s="1"/>
  <c r="L55" i="52"/>
  <c r="AN157" i="57"/>
  <c r="AM179" i="57"/>
  <c r="N175" i="57"/>
  <c r="AN76" i="57"/>
  <c r="O76" i="57" s="1"/>
  <c r="N88" i="57"/>
  <c r="AR196" i="57"/>
  <c r="S196" i="57" s="1"/>
  <c r="R208" i="57"/>
  <c r="AL103" i="53"/>
  <c r="M103" i="53" s="1"/>
  <c r="L117" i="53"/>
  <c r="AR13" i="53"/>
  <c r="S13" i="53" s="1"/>
  <c r="R27" i="53"/>
  <c r="AH76" i="53"/>
  <c r="I76" i="53" s="1"/>
  <c r="H88" i="53"/>
  <c r="AH70" i="53"/>
  <c r="I70" i="53" s="1"/>
  <c r="H86" i="53"/>
  <c r="AT283" i="53"/>
  <c r="U283" i="53" s="1"/>
  <c r="T297" i="53"/>
  <c r="AR226" i="53"/>
  <c r="S226" i="53" s="1"/>
  <c r="R238" i="53"/>
  <c r="AD286" i="53"/>
  <c r="E286" i="53" s="1"/>
  <c r="D298" i="53"/>
  <c r="AL133" i="53"/>
  <c r="M133" i="53" s="1"/>
  <c r="L147" i="53"/>
  <c r="AP7" i="58"/>
  <c r="Q7" i="58" s="1"/>
  <c r="P25" i="58"/>
  <c r="F297" i="58"/>
  <c r="AF283" i="58"/>
  <c r="G283" i="58" s="1"/>
  <c r="AR157" i="58"/>
  <c r="AQ179" i="58"/>
  <c r="R175" i="58"/>
  <c r="AL160" i="58"/>
  <c r="M160" i="58" s="1"/>
  <c r="L176" i="58"/>
  <c r="AH13" i="58"/>
  <c r="I13" i="58" s="1"/>
  <c r="H27" i="58"/>
  <c r="AT277" i="58"/>
  <c r="AS299" i="58"/>
  <c r="T295" i="58"/>
  <c r="AH226" i="58"/>
  <c r="I226" i="58" s="1"/>
  <c r="H238" i="58"/>
  <c r="AT37" i="58"/>
  <c r="AS59" i="58"/>
  <c r="T55" i="58"/>
  <c r="AH133" i="58"/>
  <c r="I133" i="58" s="1"/>
  <c r="H147" i="58"/>
  <c r="AP13" i="55"/>
  <c r="Q13" i="55" s="1"/>
  <c r="P27" i="55"/>
  <c r="AT16" i="55"/>
  <c r="U16" i="55" s="1"/>
  <c r="T28" i="55"/>
  <c r="N177" i="55"/>
  <c r="AN163" i="55"/>
  <c r="O163" i="55" s="1"/>
  <c r="AF10" i="52"/>
  <c r="F26" i="52"/>
  <c r="AT97" i="52"/>
  <c r="U97" i="52" s="1"/>
  <c r="T115" i="52"/>
  <c r="AS119" i="52"/>
  <c r="AL136" i="52"/>
  <c r="M136" i="52" s="1"/>
  <c r="L148" i="52"/>
  <c r="AN97" i="52"/>
  <c r="O97" i="52" s="1"/>
  <c r="AM119" i="52"/>
  <c r="N115" i="52"/>
  <c r="AT163" i="52"/>
  <c r="U163" i="52" s="1"/>
  <c r="T177" i="52"/>
  <c r="AL166" i="52"/>
  <c r="M166" i="52" s="1"/>
  <c r="L178" i="52"/>
  <c r="AF73" i="52"/>
  <c r="G73" i="52" s="1"/>
  <c r="F87" i="52"/>
  <c r="AF223" i="52"/>
  <c r="G223" i="52" s="1"/>
  <c r="F237" i="52"/>
  <c r="AF16" i="52"/>
  <c r="G16" i="52" s="1"/>
  <c r="F28" i="52"/>
  <c r="AP187" i="53"/>
  <c r="AO209" i="53"/>
  <c r="P205" i="53"/>
  <c r="AP40" i="57"/>
  <c r="Q40" i="57" s="1"/>
  <c r="P56" i="57"/>
  <c r="AT196" i="53"/>
  <c r="U196" i="53" s="1"/>
  <c r="P295" i="58"/>
  <c r="AT46" i="58"/>
  <c r="U46" i="58" s="1"/>
  <c r="T58" i="58"/>
  <c r="AN166" i="58"/>
  <c r="O166" i="58" s="1"/>
  <c r="N178" i="58"/>
  <c r="P117" i="58"/>
  <c r="AP103" i="58"/>
  <c r="Q103" i="58" s="1"/>
  <c r="AL40" i="58"/>
  <c r="M40" i="58" s="1"/>
  <c r="L56" i="58"/>
  <c r="AP256" i="58"/>
  <c r="Q256" i="58" s="1"/>
  <c r="P268" i="58"/>
  <c r="AN136" i="58"/>
  <c r="O136" i="58" s="1"/>
  <c r="N148" i="58"/>
  <c r="AN7" i="58"/>
  <c r="O7" i="58" s="1"/>
  <c r="N25" i="58"/>
  <c r="AP163" i="58"/>
  <c r="Q163" i="58" s="1"/>
  <c r="P177" i="58"/>
  <c r="AT10" i="55"/>
  <c r="U10" i="55" s="1"/>
  <c r="T26" i="55"/>
  <c r="AF7" i="55"/>
  <c r="G7" i="55" s="1"/>
  <c r="F25" i="55"/>
  <c r="H298" i="59"/>
  <c r="AH286" i="59"/>
  <c r="I286" i="59" s="1"/>
  <c r="AJ67" i="57"/>
  <c r="K67" i="57" s="1"/>
  <c r="J85" i="57"/>
  <c r="AF280" i="57"/>
  <c r="G280" i="57" s="1"/>
  <c r="F296" i="57"/>
  <c r="AD193" i="57"/>
  <c r="E193" i="57" s="1"/>
  <c r="D207" i="57"/>
  <c r="AJ217" i="57"/>
  <c r="K217" i="57" s="1"/>
  <c r="J235" i="57"/>
  <c r="AN196" i="57"/>
  <c r="O196" i="57" s="1"/>
  <c r="N208" i="57"/>
  <c r="AH217" i="53"/>
  <c r="H235" i="53"/>
  <c r="AG239" i="53"/>
  <c r="AP16" i="53"/>
  <c r="Q16" i="53" s="1"/>
  <c r="P28" i="53"/>
  <c r="AD166" i="53"/>
  <c r="E166" i="53" s="1"/>
  <c r="D178" i="53"/>
  <c r="AN100" i="53"/>
  <c r="O100" i="53" s="1"/>
  <c r="N116" i="53"/>
  <c r="AT226" i="53"/>
  <c r="U226" i="53" s="1"/>
  <c r="T238" i="53"/>
  <c r="AR283" i="53"/>
  <c r="S283" i="53" s="1"/>
  <c r="R297" i="53"/>
  <c r="AN37" i="52"/>
  <c r="O37" i="52" s="1"/>
  <c r="N55" i="52"/>
  <c r="AH70" i="57"/>
  <c r="I70" i="57" s="1"/>
  <c r="H86" i="57"/>
  <c r="AH133" i="57"/>
  <c r="I133" i="57" s="1"/>
  <c r="H147" i="57"/>
  <c r="D58" i="57"/>
  <c r="AD46" i="57"/>
  <c r="E46" i="57" s="1"/>
  <c r="AP37" i="57"/>
  <c r="Q37" i="57" s="1"/>
  <c r="P55" i="57"/>
  <c r="AJ187" i="57"/>
  <c r="AI209" i="57"/>
  <c r="J205" i="57"/>
  <c r="AR43" i="53"/>
  <c r="S43" i="53" s="1"/>
  <c r="R57" i="53"/>
  <c r="J175" i="53"/>
  <c r="AJ157" i="53"/>
  <c r="K157" i="53" s="1"/>
  <c r="AJ67" i="53"/>
  <c r="AI89" i="53"/>
  <c r="J85" i="53"/>
  <c r="AJ76" i="53"/>
  <c r="K76" i="53" s="1"/>
  <c r="J88" i="53"/>
  <c r="AN220" i="53"/>
  <c r="O220" i="53" s="1"/>
  <c r="N236" i="53"/>
  <c r="AN160" i="53"/>
  <c r="O160" i="53" s="1"/>
  <c r="N176" i="53"/>
  <c r="AF286" i="53"/>
  <c r="G286" i="53" s="1"/>
  <c r="F298" i="53"/>
  <c r="AT37" i="53"/>
  <c r="AS59" i="53"/>
  <c r="T55" i="53"/>
  <c r="AP7" i="53"/>
  <c r="Q7" i="53" s="1"/>
  <c r="P25" i="53"/>
  <c r="AO29" i="53"/>
  <c r="AN280" i="58"/>
  <c r="O280" i="58" s="1"/>
  <c r="N296" i="58"/>
  <c r="AR73" i="58"/>
  <c r="S73" i="58" s="1"/>
  <c r="R87" i="58"/>
  <c r="AL133" i="58"/>
  <c r="M133" i="58" s="1"/>
  <c r="L147" i="58"/>
  <c r="AJ166" i="58"/>
  <c r="K166" i="58" s="1"/>
  <c r="J178" i="58"/>
  <c r="AH223" i="58"/>
  <c r="I223" i="58" s="1"/>
  <c r="H237" i="58"/>
  <c r="AL16" i="58"/>
  <c r="M16" i="58" s="1"/>
  <c r="L28" i="58"/>
  <c r="AT247" i="58"/>
  <c r="T265" i="58"/>
  <c r="AS269" i="58"/>
  <c r="AT67" i="55"/>
  <c r="U67" i="55" s="1"/>
  <c r="T85" i="55"/>
  <c r="AJ166" i="55"/>
  <c r="K166" i="55" s="1"/>
  <c r="J178" i="55"/>
  <c r="AD166" i="55"/>
  <c r="E166" i="55" s="1"/>
  <c r="D178" i="55"/>
  <c r="AR130" i="52"/>
  <c r="S130" i="52" s="1"/>
  <c r="R146" i="52"/>
  <c r="AR250" i="52"/>
  <c r="S250" i="52" s="1"/>
  <c r="R266" i="52"/>
  <c r="AN286" i="52"/>
  <c r="O286" i="52" s="1"/>
  <c r="N298" i="52"/>
  <c r="AL16" i="52"/>
  <c r="M16" i="52" s="1"/>
  <c r="L28" i="52"/>
  <c r="AJ100" i="52"/>
  <c r="K100" i="52" s="1"/>
  <c r="J116" i="52"/>
  <c r="AN16" i="52"/>
  <c r="O16" i="52" s="1"/>
  <c r="N28" i="52"/>
  <c r="AF160" i="52"/>
  <c r="AE179" i="52"/>
  <c r="F176" i="52"/>
  <c r="AR160" i="52"/>
  <c r="S160" i="52" s="1"/>
  <c r="R176" i="52"/>
  <c r="AR283" i="52"/>
  <c r="S283" i="52" s="1"/>
  <c r="R297" i="52"/>
  <c r="AR163" i="52"/>
  <c r="S163" i="52" s="1"/>
  <c r="R177" i="52"/>
  <c r="AF67" i="52"/>
  <c r="G67" i="52" s="1"/>
  <c r="F85" i="52"/>
  <c r="AN7" i="55"/>
  <c r="AM29" i="55"/>
  <c r="N25" i="55"/>
  <c r="AT43" i="53"/>
  <c r="U43" i="53" s="1"/>
  <c r="T57" i="53"/>
  <c r="AC269" i="53"/>
  <c r="AD259" i="53" s="1"/>
  <c r="AS209" i="53"/>
  <c r="AT199" i="53" s="1"/>
  <c r="U199" i="53" s="1"/>
  <c r="AO299" i="58"/>
  <c r="P299" i="58" s="1"/>
  <c r="AE269" i="58"/>
  <c r="AF259" i="58" s="1"/>
  <c r="AH103" i="58"/>
  <c r="I103" i="58" s="1"/>
  <c r="H117" i="58"/>
  <c r="AF46" i="58"/>
  <c r="G46" i="58" s="1"/>
  <c r="F58" i="58"/>
  <c r="AJ37" i="58"/>
  <c r="K37" i="58" s="1"/>
  <c r="J55" i="58"/>
  <c r="AJ136" i="58"/>
  <c r="K136" i="58" s="1"/>
  <c r="J148" i="58"/>
  <c r="AL163" i="58"/>
  <c r="M163" i="58" s="1"/>
  <c r="L177" i="58"/>
  <c r="AD160" i="55"/>
  <c r="E160" i="55" s="1"/>
  <c r="D176" i="55"/>
  <c r="T116" i="59"/>
  <c r="AT100" i="59"/>
  <c r="U100" i="59" s="1"/>
  <c r="F88" i="57"/>
  <c r="AF76" i="57"/>
  <c r="G76" i="57" s="1"/>
  <c r="F85" i="57"/>
  <c r="AF67" i="57"/>
  <c r="G67" i="57" s="1"/>
  <c r="AL43" i="57"/>
  <c r="M43" i="57" s="1"/>
  <c r="L57" i="57"/>
  <c r="AH7" i="57"/>
  <c r="AG29" i="57"/>
  <c r="H25" i="57"/>
  <c r="AJ196" i="57"/>
  <c r="K196" i="57" s="1"/>
  <c r="J208" i="57"/>
  <c r="F116" i="53"/>
  <c r="AF100" i="53"/>
  <c r="G100" i="53" s="1"/>
  <c r="T298" i="53"/>
  <c r="AT286" i="53"/>
  <c r="U286" i="53" s="1"/>
  <c r="AT280" i="53"/>
  <c r="U280" i="53" s="1"/>
  <c r="T296" i="53"/>
  <c r="AP10" i="53"/>
  <c r="Q10" i="53" s="1"/>
  <c r="P26" i="53"/>
  <c r="AL217" i="53"/>
  <c r="M217" i="53" s="1"/>
  <c r="AK239" i="53"/>
  <c r="L235" i="53"/>
  <c r="AH76" i="57"/>
  <c r="I76" i="57" s="1"/>
  <c r="H88" i="57"/>
  <c r="N205" i="57"/>
  <c r="AN187" i="57"/>
  <c r="AM209" i="57"/>
  <c r="AN250" i="57"/>
  <c r="O250" i="57" s="1"/>
  <c r="N266" i="57"/>
  <c r="AP163" i="57"/>
  <c r="Q163" i="57" s="1"/>
  <c r="P177" i="57"/>
  <c r="AD187" i="57"/>
  <c r="E187" i="57" s="1"/>
  <c r="D205" i="57"/>
  <c r="AD253" i="57"/>
  <c r="E253" i="57" s="1"/>
  <c r="D267" i="57"/>
  <c r="AP256" i="53"/>
  <c r="Q256" i="53" s="1"/>
  <c r="P268" i="53"/>
  <c r="AJ40" i="53"/>
  <c r="K40" i="53" s="1"/>
  <c r="J56" i="53"/>
  <c r="AT247" i="53"/>
  <c r="U247" i="53" s="1"/>
  <c r="T265" i="53"/>
  <c r="T268" i="53"/>
  <c r="AT256" i="53"/>
  <c r="U256" i="53" s="1"/>
  <c r="AR160" i="53"/>
  <c r="S160" i="53" s="1"/>
  <c r="R176" i="53"/>
  <c r="D88" i="53"/>
  <c r="AD76" i="53"/>
  <c r="E76" i="53" s="1"/>
  <c r="AD73" i="53"/>
  <c r="D87" i="53"/>
  <c r="AT7" i="53"/>
  <c r="U7" i="53" s="1"/>
  <c r="T25" i="53"/>
  <c r="AS29" i="53"/>
  <c r="AJ283" i="58"/>
  <c r="K283" i="58" s="1"/>
  <c r="J297" i="58"/>
  <c r="AF133" i="58"/>
  <c r="G133" i="58" s="1"/>
  <c r="F147" i="58"/>
  <c r="F235" i="58"/>
  <c r="AF217" i="58"/>
  <c r="G217" i="58" s="1"/>
  <c r="AP283" i="58"/>
  <c r="Q283" i="58" s="1"/>
  <c r="P297" i="58"/>
  <c r="AN127" i="58"/>
  <c r="O127" i="58" s="1"/>
  <c r="AM149" i="58"/>
  <c r="N145" i="58"/>
  <c r="AL13" i="58"/>
  <c r="M13" i="58" s="1"/>
  <c r="L27" i="58"/>
  <c r="J86" i="58"/>
  <c r="AJ70" i="58"/>
  <c r="K70" i="58" s="1"/>
  <c r="AN10" i="58"/>
  <c r="O10" i="58" s="1"/>
  <c r="N26" i="58"/>
  <c r="AJ190" i="58"/>
  <c r="K190" i="58" s="1"/>
  <c r="J206" i="58"/>
  <c r="AJ13" i="55"/>
  <c r="K13" i="55" s="1"/>
  <c r="J27" i="55"/>
  <c r="AJ157" i="55"/>
  <c r="J175" i="55"/>
  <c r="AI179" i="55"/>
  <c r="R87" i="55"/>
  <c r="AR73" i="55"/>
  <c r="S73" i="55" s="1"/>
  <c r="AT67" i="52"/>
  <c r="AS89" i="52"/>
  <c r="T85" i="52"/>
  <c r="AP136" i="52"/>
  <c r="Q136" i="52" s="1"/>
  <c r="P148" i="52"/>
  <c r="AL220" i="52"/>
  <c r="M220" i="52" s="1"/>
  <c r="L236" i="52"/>
  <c r="AK239" i="52"/>
  <c r="AT166" i="52"/>
  <c r="U166" i="52" s="1"/>
  <c r="T178" i="52"/>
  <c r="AN70" i="52"/>
  <c r="O70" i="52" s="1"/>
  <c r="N86" i="52"/>
  <c r="AF166" i="52"/>
  <c r="F178" i="52"/>
  <c r="AN217" i="52"/>
  <c r="O217" i="52" s="1"/>
  <c r="N235" i="52"/>
  <c r="AJ166" i="52"/>
  <c r="K166" i="52" s="1"/>
  <c r="J178" i="52"/>
  <c r="AL187" i="52"/>
  <c r="M187" i="52" s="1"/>
  <c r="L205" i="52"/>
  <c r="H296" i="59"/>
  <c r="AH280" i="59"/>
  <c r="I280" i="59" s="1"/>
  <c r="AS149" i="58"/>
  <c r="AT139" i="58" s="1"/>
  <c r="AM59" i="58"/>
  <c r="AN37" i="58"/>
  <c r="N55" i="58"/>
  <c r="AP223" i="58"/>
  <c r="Q223" i="58" s="1"/>
  <c r="P237" i="58"/>
  <c r="AN160" i="58"/>
  <c r="O160" i="58" s="1"/>
  <c r="N176" i="58"/>
  <c r="AH46" i="58"/>
  <c r="I46" i="58" s="1"/>
  <c r="H58" i="58"/>
  <c r="AD253" i="58"/>
  <c r="D267" i="58"/>
  <c r="AD73" i="58"/>
  <c r="D87" i="58"/>
  <c r="AL280" i="58"/>
  <c r="M280" i="58" s="1"/>
  <c r="L296" i="58"/>
  <c r="AJ163" i="58"/>
  <c r="K163" i="58" s="1"/>
  <c r="J177" i="58"/>
  <c r="AR70" i="55"/>
  <c r="S70" i="55" s="1"/>
  <c r="R86" i="55"/>
  <c r="AR106" i="57"/>
  <c r="S106" i="57" s="1"/>
  <c r="R118" i="57"/>
  <c r="AR256" i="59"/>
  <c r="S256" i="59" s="1"/>
  <c r="R268" i="59"/>
  <c r="AT250" i="57"/>
  <c r="U250" i="57" s="1"/>
  <c r="T266" i="57"/>
  <c r="AJ40" i="57"/>
  <c r="K40" i="57" s="1"/>
  <c r="J56" i="57"/>
  <c r="AD217" i="57"/>
  <c r="E217" i="57" s="1"/>
  <c r="AC239" i="57"/>
  <c r="D235" i="57"/>
  <c r="AF106" i="57"/>
  <c r="G106" i="57" s="1"/>
  <c r="F118" i="57"/>
  <c r="AR166" i="53"/>
  <c r="S166" i="53" s="1"/>
  <c r="R178" i="53"/>
  <c r="AN223" i="53"/>
  <c r="O223" i="53" s="1"/>
  <c r="N237" i="53"/>
  <c r="P238" i="53"/>
  <c r="AP226" i="53"/>
  <c r="Q226" i="53" s="1"/>
  <c r="AP223" i="53"/>
  <c r="Q223" i="53" s="1"/>
  <c r="P237" i="53"/>
  <c r="AO239" i="53"/>
  <c r="L56" i="53"/>
  <c r="AL40" i="53"/>
  <c r="M40" i="53" s="1"/>
  <c r="AN97" i="53"/>
  <c r="O97" i="53" s="1"/>
  <c r="AM119" i="53"/>
  <c r="N115" i="53"/>
  <c r="R26" i="53"/>
  <c r="AR10" i="53"/>
  <c r="S10" i="53" s="1"/>
  <c r="AF40" i="57"/>
  <c r="G40" i="57" s="1"/>
  <c r="F56" i="57"/>
  <c r="AT247" i="57"/>
  <c r="U247" i="57" s="1"/>
  <c r="T265" i="57"/>
  <c r="AT106" i="57"/>
  <c r="U106" i="57" s="1"/>
  <c r="T118" i="57"/>
  <c r="AT10" i="57"/>
  <c r="U10" i="57" s="1"/>
  <c r="T26" i="57"/>
  <c r="AR163" i="57"/>
  <c r="S163" i="57" s="1"/>
  <c r="R177" i="57"/>
  <c r="AR217" i="57"/>
  <c r="S217" i="57" s="1"/>
  <c r="R235" i="57"/>
  <c r="AD127" i="53"/>
  <c r="AC149" i="53"/>
  <c r="D145" i="53"/>
  <c r="AN250" i="53"/>
  <c r="O250" i="53" s="1"/>
  <c r="N266" i="53"/>
  <c r="AR193" i="53"/>
  <c r="S193" i="53" s="1"/>
  <c r="R207" i="53"/>
  <c r="AH16" i="53"/>
  <c r="H28" i="53"/>
  <c r="AR163" i="53"/>
  <c r="S163" i="53" s="1"/>
  <c r="R177" i="53"/>
  <c r="AN103" i="53"/>
  <c r="O103" i="53" s="1"/>
  <c r="N117" i="53"/>
  <c r="AT130" i="53"/>
  <c r="U130" i="53" s="1"/>
  <c r="T146" i="53"/>
  <c r="AT136" i="53"/>
  <c r="U136" i="53" s="1"/>
  <c r="T148" i="53"/>
  <c r="AL97" i="53"/>
  <c r="AK119" i="53"/>
  <c r="L115" i="53"/>
  <c r="AR136" i="58"/>
  <c r="S136" i="58" s="1"/>
  <c r="R148" i="58"/>
  <c r="AL127" i="58"/>
  <c r="M127" i="58" s="1"/>
  <c r="L145" i="58"/>
  <c r="AD187" i="58"/>
  <c r="E187" i="58" s="1"/>
  <c r="D205" i="58"/>
  <c r="H85" i="58"/>
  <c r="AH67" i="58"/>
  <c r="AG89" i="58"/>
  <c r="AT67" i="58"/>
  <c r="U67" i="58" s="1"/>
  <c r="AS89" i="58"/>
  <c r="T85" i="58"/>
  <c r="AH193" i="58"/>
  <c r="I193" i="58" s="1"/>
  <c r="H207" i="58"/>
  <c r="AH16" i="58"/>
  <c r="I16" i="58" s="1"/>
  <c r="H28" i="58"/>
  <c r="AP193" i="58"/>
  <c r="Q193" i="58" s="1"/>
  <c r="P207" i="58"/>
  <c r="AL286" i="58"/>
  <c r="M286" i="58" s="1"/>
  <c r="L298" i="58"/>
  <c r="AL256" i="58"/>
  <c r="M256" i="58" s="1"/>
  <c r="L268" i="58"/>
  <c r="AD217" i="55"/>
  <c r="E217" i="55" s="1"/>
  <c r="D235" i="55"/>
  <c r="AT217" i="55"/>
  <c r="U217" i="55" s="1"/>
  <c r="T235" i="55"/>
  <c r="AP46" i="52"/>
  <c r="Q46" i="52" s="1"/>
  <c r="P58" i="52"/>
  <c r="AP133" i="52"/>
  <c r="Q133" i="52" s="1"/>
  <c r="P147" i="52"/>
  <c r="AN40" i="52"/>
  <c r="O40" i="52" s="1"/>
  <c r="N56" i="52"/>
  <c r="AN220" i="52"/>
  <c r="O220" i="52" s="1"/>
  <c r="N236" i="52"/>
  <c r="AH253" i="52"/>
  <c r="I253" i="52" s="1"/>
  <c r="H267" i="52"/>
  <c r="AN10" i="52"/>
  <c r="O10" i="52" s="1"/>
  <c r="N26" i="52"/>
  <c r="AF37" i="52"/>
  <c r="G37" i="52" s="1"/>
  <c r="F55" i="52"/>
  <c r="AT106" i="52"/>
  <c r="U106" i="52" s="1"/>
  <c r="T118" i="52"/>
  <c r="AF76" i="52"/>
  <c r="G76" i="52" s="1"/>
  <c r="F88" i="52"/>
  <c r="AL100" i="52"/>
  <c r="M100" i="52" s="1"/>
  <c r="L116" i="52"/>
  <c r="AT70" i="58"/>
  <c r="U70" i="58" s="1"/>
  <c r="T86" i="58"/>
  <c r="AH250" i="57"/>
  <c r="I250" i="57" s="1"/>
  <c r="H266" i="57"/>
  <c r="AD157" i="53"/>
  <c r="E157" i="53" s="1"/>
  <c r="D175" i="53"/>
  <c r="AR100" i="58"/>
  <c r="S100" i="58" s="1"/>
  <c r="R116" i="58"/>
  <c r="AR280" i="58"/>
  <c r="S280" i="58" s="1"/>
  <c r="R296" i="58"/>
  <c r="AH97" i="58"/>
  <c r="I97" i="58" s="1"/>
  <c r="H115" i="58"/>
  <c r="AG119" i="58"/>
  <c r="F57" i="58"/>
  <c r="AF43" i="58"/>
  <c r="G43" i="58" s="1"/>
  <c r="AJ43" i="58"/>
  <c r="K43" i="58" s="1"/>
  <c r="J57" i="58"/>
  <c r="AL193" i="58"/>
  <c r="M193" i="58" s="1"/>
  <c r="L207" i="58"/>
  <c r="H25" i="58"/>
  <c r="AH7" i="58"/>
  <c r="AG29" i="58"/>
  <c r="N176" i="55"/>
  <c r="AN160" i="55"/>
  <c r="O160" i="55" s="1"/>
  <c r="AH13" i="55"/>
  <c r="I13" i="55" s="1"/>
  <c r="H27" i="55"/>
  <c r="AN10" i="59"/>
  <c r="O10" i="59" s="1"/>
  <c r="N26" i="59"/>
  <c r="D178" i="59"/>
  <c r="AD166" i="59"/>
  <c r="E166" i="59" s="1"/>
  <c r="AL166" i="59"/>
  <c r="M166" i="59" s="1"/>
  <c r="L178" i="59"/>
  <c r="AP247" i="57"/>
  <c r="Q247" i="57" s="1"/>
  <c r="P265" i="57"/>
  <c r="AF37" i="57"/>
  <c r="G37" i="57" s="1"/>
  <c r="F55" i="57"/>
  <c r="AP130" i="57"/>
  <c r="P146" i="57"/>
  <c r="D115" i="57"/>
  <c r="AC119" i="57"/>
  <c r="AD97" i="57"/>
  <c r="AT163" i="53"/>
  <c r="U163" i="53" s="1"/>
  <c r="T177" i="53"/>
  <c r="R236" i="53"/>
  <c r="AR220" i="53"/>
  <c r="S220" i="53" s="1"/>
  <c r="R237" i="53"/>
  <c r="AR223" i="53"/>
  <c r="S223" i="53" s="1"/>
  <c r="AN157" i="53"/>
  <c r="N175" i="53"/>
  <c r="AM179" i="53"/>
  <c r="AJ247" i="53"/>
  <c r="AI269" i="53"/>
  <c r="J265" i="53"/>
  <c r="AT10" i="53"/>
  <c r="U10" i="53" s="1"/>
  <c r="T26" i="53"/>
  <c r="N176" i="57"/>
  <c r="AN160" i="57"/>
  <c r="O160" i="57" s="1"/>
  <c r="AL223" i="57"/>
  <c r="M223" i="57" s="1"/>
  <c r="L237" i="57"/>
  <c r="AJ226" i="57"/>
  <c r="K226" i="57" s="1"/>
  <c r="J238" i="57"/>
  <c r="AF283" i="57"/>
  <c r="G283" i="57" s="1"/>
  <c r="F297" i="57"/>
  <c r="AJ16" i="57"/>
  <c r="K16" i="57" s="1"/>
  <c r="J28" i="57"/>
  <c r="AJ73" i="53"/>
  <c r="K73" i="53" s="1"/>
  <c r="J87" i="53"/>
  <c r="AP76" i="53"/>
  <c r="Q76" i="53" s="1"/>
  <c r="P88" i="53"/>
  <c r="AR280" i="53"/>
  <c r="S280" i="53" s="1"/>
  <c r="R296" i="53"/>
  <c r="AN106" i="53"/>
  <c r="O106" i="53" s="1"/>
  <c r="N118" i="53"/>
  <c r="AF253" i="53"/>
  <c r="G253" i="53" s="1"/>
  <c r="F267" i="53"/>
  <c r="AR70" i="53"/>
  <c r="S70" i="53" s="1"/>
  <c r="R86" i="53"/>
  <c r="AH220" i="53"/>
  <c r="H236" i="53"/>
  <c r="AR40" i="53"/>
  <c r="S40" i="53" s="1"/>
  <c r="R56" i="53"/>
  <c r="AL37" i="58"/>
  <c r="M37" i="58" s="1"/>
  <c r="AK59" i="58"/>
  <c r="L55" i="58"/>
  <c r="AP253" i="58"/>
  <c r="Q253" i="58" s="1"/>
  <c r="P267" i="58"/>
  <c r="AP70" i="58"/>
  <c r="Q70" i="58" s="1"/>
  <c r="P86" i="58"/>
  <c r="F208" i="58"/>
  <c r="AF196" i="58"/>
  <c r="G196" i="58" s="1"/>
  <c r="AL67" i="58"/>
  <c r="M67" i="58" s="1"/>
  <c r="AK89" i="58"/>
  <c r="L85" i="58"/>
  <c r="AN187" i="58"/>
  <c r="O187" i="58" s="1"/>
  <c r="N205" i="58"/>
  <c r="AD13" i="58"/>
  <c r="E13" i="58" s="1"/>
  <c r="D27" i="58"/>
  <c r="AJ106" i="55"/>
  <c r="K106" i="55" s="1"/>
  <c r="J118" i="55"/>
  <c r="AN10" i="55"/>
  <c r="O10" i="55" s="1"/>
  <c r="N26" i="55"/>
  <c r="AN280" i="52"/>
  <c r="O280" i="52" s="1"/>
  <c r="N296" i="52"/>
  <c r="AF130" i="52"/>
  <c r="G130" i="52" s="1"/>
  <c r="F146" i="52"/>
  <c r="AP256" i="52"/>
  <c r="Q256" i="52" s="1"/>
  <c r="P268" i="52"/>
  <c r="AL10" i="52"/>
  <c r="M10" i="52" s="1"/>
  <c r="L26" i="52"/>
  <c r="AR226" i="52"/>
  <c r="S226" i="52" s="1"/>
  <c r="R238" i="52"/>
  <c r="AT277" i="52"/>
  <c r="T295" i="52"/>
  <c r="AS299" i="52"/>
  <c r="AJ280" i="52"/>
  <c r="K280" i="52" s="1"/>
  <c r="J296" i="52"/>
  <c r="AP160" i="52"/>
  <c r="Q160" i="52" s="1"/>
  <c r="P176" i="52"/>
  <c r="AL253" i="52"/>
  <c r="M253" i="52" s="1"/>
  <c r="AK269" i="52"/>
  <c r="L267" i="52"/>
  <c r="AH256" i="52"/>
  <c r="H268" i="52"/>
  <c r="AJ10" i="52"/>
  <c r="K10" i="52" s="1"/>
  <c r="J26" i="52"/>
  <c r="AR286" i="52"/>
  <c r="S286" i="52" s="1"/>
  <c r="R298" i="52"/>
  <c r="R208" i="58"/>
  <c r="AR196" i="58"/>
  <c r="S196" i="58" s="1"/>
  <c r="AO119" i="53"/>
  <c r="AP97" i="53"/>
  <c r="Q97" i="53" s="1"/>
  <c r="P115" i="53"/>
  <c r="AM149" i="59"/>
  <c r="N149" i="59" s="1"/>
  <c r="H58" i="52"/>
  <c r="AE89" i="58"/>
  <c r="AF79" i="58" s="1"/>
  <c r="G79" i="58" s="1"/>
  <c r="AN13" i="58"/>
  <c r="O13" i="58" s="1"/>
  <c r="N27" i="58"/>
  <c r="AP286" i="58"/>
  <c r="Q286" i="58" s="1"/>
  <c r="P298" i="58"/>
  <c r="AP220" i="58"/>
  <c r="Q220" i="58" s="1"/>
  <c r="P236" i="58"/>
  <c r="AD100" i="58"/>
  <c r="E100" i="58" s="1"/>
  <c r="D116" i="58"/>
  <c r="AH40" i="58"/>
  <c r="I40" i="58" s="1"/>
  <c r="H56" i="58"/>
  <c r="AD133" i="58"/>
  <c r="D147" i="58"/>
  <c r="AF7" i="58"/>
  <c r="G7" i="58" s="1"/>
  <c r="F25" i="58"/>
  <c r="AL220" i="55"/>
  <c r="M220" i="55" s="1"/>
  <c r="L236" i="55"/>
  <c r="N85" i="55"/>
  <c r="AN67" i="55"/>
  <c r="O67" i="55" s="1"/>
  <c r="N296" i="59"/>
  <c r="AN280" i="59"/>
  <c r="O280" i="59" s="1"/>
  <c r="AL250" i="59"/>
  <c r="M250" i="59" s="1"/>
  <c r="L266" i="59"/>
  <c r="AT97" i="57"/>
  <c r="U97" i="57" s="1"/>
  <c r="T115" i="57"/>
  <c r="AP250" i="57"/>
  <c r="Q250" i="57" s="1"/>
  <c r="P266" i="57"/>
  <c r="P57" i="57"/>
  <c r="AP43" i="57"/>
  <c r="Q43" i="57" s="1"/>
  <c r="AN166" i="57"/>
  <c r="O166" i="57" s="1"/>
  <c r="N178" i="57"/>
  <c r="AN190" i="57"/>
  <c r="O190" i="57" s="1"/>
  <c r="N206" i="57"/>
  <c r="AJ7" i="57"/>
  <c r="AI29" i="57"/>
  <c r="J25" i="57"/>
  <c r="AJ37" i="53"/>
  <c r="K37" i="53" s="1"/>
  <c r="J55" i="53"/>
  <c r="F115" i="53"/>
  <c r="AF97" i="53"/>
  <c r="G97" i="53" s="1"/>
  <c r="AN163" i="53"/>
  <c r="O163" i="53" s="1"/>
  <c r="N177" i="53"/>
  <c r="AH40" i="53"/>
  <c r="I40" i="53" s="1"/>
  <c r="H56" i="53"/>
  <c r="N268" i="53"/>
  <c r="AN256" i="53"/>
  <c r="O256" i="53" s="1"/>
  <c r="AR97" i="53"/>
  <c r="S97" i="53" s="1"/>
  <c r="AQ119" i="53"/>
  <c r="R115" i="53"/>
  <c r="AT223" i="53"/>
  <c r="U223" i="53" s="1"/>
  <c r="T237" i="53"/>
  <c r="AT163" i="57"/>
  <c r="U163" i="57" s="1"/>
  <c r="T177" i="57"/>
  <c r="AH220" i="57"/>
  <c r="I220" i="57" s="1"/>
  <c r="H236" i="57"/>
  <c r="AL76" i="57"/>
  <c r="M76" i="57" s="1"/>
  <c r="L88" i="57"/>
  <c r="AF70" i="57"/>
  <c r="G70" i="57" s="1"/>
  <c r="F86" i="57"/>
  <c r="AF223" i="57"/>
  <c r="G223" i="57" s="1"/>
  <c r="F237" i="57"/>
  <c r="AR196" i="53"/>
  <c r="S196" i="53" s="1"/>
  <c r="R208" i="53"/>
  <c r="AT250" i="53"/>
  <c r="U250" i="53" s="1"/>
  <c r="T266" i="53"/>
  <c r="AR277" i="53"/>
  <c r="AQ299" i="53"/>
  <c r="R295" i="53"/>
  <c r="L178" i="53"/>
  <c r="AL166" i="53"/>
  <c r="M166" i="53" s="1"/>
  <c r="AF250" i="53"/>
  <c r="G250" i="53" s="1"/>
  <c r="F266" i="53"/>
  <c r="AN13" i="53"/>
  <c r="O13" i="53" s="1"/>
  <c r="N27" i="53"/>
  <c r="AN16" i="53"/>
  <c r="O16" i="53" s="1"/>
  <c r="N28" i="53"/>
  <c r="P267" i="53"/>
  <c r="AP253" i="53"/>
  <c r="Q253" i="53" s="1"/>
  <c r="AF130" i="58"/>
  <c r="G130" i="58" s="1"/>
  <c r="F146" i="58"/>
  <c r="AT160" i="58"/>
  <c r="U160" i="58" s="1"/>
  <c r="T176" i="58"/>
  <c r="AN253" i="58"/>
  <c r="O253" i="58" s="1"/>
  <c r="N267" i="58"/>
  <c r="F26" i="58"/>
  <c r="AF10" i="58"/>
  <c r="G10" i="58" s="1"/>
  <c r="P118" i="58"/>
  <c r="AP106" i="58"/>
  <c r="Q106" i="58" s="1"/>
  <c r="AJ73" i="58"/>
  <c r="K73" i="58" s="1"/>
  <c r="J87" i="58"/>
  <c r="R266" i="58"/>
  <c r="AR250" i="58"/>
  <c r="S250" i="58" s="1"/>
  <c r="AJ127" i="58"/>
  <c r="AI149" i="58"/>
  <c r="J145" i="58"/>
  <c r="AJ100" i="58"/>
  <c r="K100" i="58" s="1"/>
  <c r="J116" i="58"/>
  <c r="AJ16" i="55"/>
  <c r="K16" i="55" s="1"/>
  <c r="J28" i="55"/>
  <c r="T237" i="55"/>
  <c r="AT223" i="55"/>
  <c r="U223" i="55" s="1"/>
  <c r="AR70" i="52"/>
  <c r="S70" i="52" s="1"/>
  <c r="R86" i="52"/>
  <c r="AJ220" i="52"/>
  <c r="K220" i="52" s="1"/>
  <c r="J236" i="52"/>
  <c r="AJ16" i="52"/>
  <c r="K16" i="52" s="1"/>
  <c r="J28" i="52"/>
  <c r="AP7" i="52"/>
  <c r="P25" i="52"/>
  <c r="AO29" i="52"/>
  <c r="AT103" i="52"/>
  <c r="U103" i="52" s="1"/>
  <c r="T117" i="52"/>
  <c r="AP10" i="52"/>
  <c r="Q10" i="52" s="1"/>
  <c r="P26" i="52"/>
  <c r="AT160" i="52"/>
  <c r="U160" i="52" s="1"/>
  <c r="T176" i="52"/>
  <c r="AP163" i="52"/>
  <c r="Q163" i="52" s="1"/>
  <c r="P177" i="52"/>
  <c r="AH73" i="52"/>
  <c r="I73" i="52" s="1"/>
  <c r="H87" i="52"/>
  <c r="AJ67" i="52"/>
  <c r="K67" i="52" s="1"/>
  <c r="J85" i="52"/>
  <c r="AN106" i="57"/>
  <c r="O106" i="57" s="1"/>
  <c r="N118" i="57"/>
  <c r="AJ73" i="57"/>
  <c r="K73" i="57" s="1"/>
  <c r="J87" i="57"/>
  <c r="AL253" i="57"/>
  <c r="M253" i="57" s="1"/>
  <c r="L267" i="57"/>
  <c r="AG59" i="52"/>
  <c r="AH49" i="52" s="1"/>
  <c r="AR70" i="58"/>
  <c r="S70" i="58" s="1"/>
  <c r="R86" i="58"/>
  <c r="AL220" i="58"/>
  <c r="M220" i="58" s="1"/>
  <c r="L236" i="58"/>
  <c r="AT73" i="58"/>
  <c r="U73" i="58" s="1"/>
  <c r="T87" i="58"/>
  <c r="AD157" i="58"/>
  <c r="E157" i="58" s="1"/>
  <c r="AC179" i="58"/>
  <c r="D175" i="58"/>
  <c r="N237" i="58"/>
  <c r="AN223" i="58"/>
  <c r="O223" i="58" s="1"/>
  <c r="AJ97" i="58"/>
  <c r="AI119" i="58"/>
  <c r="J115" i="58"/>
  <c r="AP250" i="58"/>
  <c r="Q250" i="58" s="1"/>
  <c r="P266" i="58"/>
  <c r="AD7" i="58"/>
  <c r="E7" i="58" s="1"/>
  <c r="D25" i="58"/>
  <c r="AF166" i="55"/>
  <c r="G166" i="55" s="1"/>
  <c r="F178" i="55"/>
  <c r="R175" i="55"/>
  <c r="AR157" i="55"/>
  <c r="AQ179" i="55"/>
  <c r="F266" i="59"/>
  <c r="AF250" i="59"/>
  <c r="AE269" i="59"/>
  <c r="AD133" i="59"/>
  <c r="AC149" i="59"/>
  <c r="D147" i="59"/>
  <c r="H268" i="57"/>
  <c r="AH256" i="57"/>
  <c r="I256" i="57" s="1"/>
  <c r="L266" i="57"/>
  <c r="AL250" i="57"/>
  <c r="M250" i="57" s="1"/>
  <c r="AD196" i="57"/>
  <c r="E196" i="57" s="1"/>
  <c r="D208" i="57"/>
  <c r="AK239" i="57"/>
  <c r="AL217" i="57"/>
  <c r="L235" i="57"/>
  <c r="J207" i="57"/>
  <c r="AJ193" i="57"/>
  <c r="K193" i="57" s="1"/>
  <c r="AN73" i="57"/>
  <c r="O73" i="57" s="1"/>
  <c r="N87" i="57"/>
  <c r="AN37" i="53"/>
  <c r="O37" i="53" s="1"/>
  <c r="AM59" i="53"/>
  <c r="N55" i="53"/>
  <c r="AT157" i="53"/>
  <c r="AS179" i="53"/>
  <c r="T175" i="53"/>
  <c r="AH37" i="53"/>
  <c r="AG59" i="53"/>
  <c r="H55" i="53"/>
  <c r="AP106" i="53"/>
  <c r="Q106" i="53" s="1"/>
  <c r="P118" i="53"/>
  <c r="AT40" i="53"/>
  <c r="U40" i="53" s="1"/>
  <c r="T56" i="53"/>
  <c r="AJ250" i="53"/>
  <c r="K250" i="53" s="1"/>
  <c r="J266" i="53"/>
  <c r="AJ103" i="53"/>
  <c r="K103" i="53" s="1"/>
  <c r="J117" i="53"/>
  <c r="AT283" i="59"/>
  <c r="U283" i="59" s="1"/>
  <c r="T297" i="59"/>
  <c r="AT283" i="57"/>
  <c r="U283" i="57" s="1"/>
  <c r="T297" i="57"/>
  <c r="AF97" i="57"/>
  <c r="G97" i="57" s="1"/>
  <c r="F115" i="57"/>
  <c r="AH127" i="57"/>
  <c r="AG149" i="57"/>
  <c r="H145" i="57"/>
  <c r="AR190" i="57"/>
  <c r="S190" i="57" s="1"/>
  <c r="R206" i="57"/>
  <c r="AL286" i="57"/>
  <c r="M286" i="57" s="1"/>
  <c r="L298" i="57"/>
  <c r="AQ209" i="53"/>
  <c r="AR187" i="53"/>
  <c r="R205" i="53"/>
  <c r="AL226" i="53"/>
  <c r="M226" i="53" s="1"/>
  <c r="L238" i="53"/>
  <c r="F118" i="53"/>
  <c r="AF106" i="53"/>
  <c r="G106" i="53" s="1"/>
  <c r="AL46" i="53"/>
  <c r="M46" i="53" s="1"/>
  <c r="L58" i="53"/>
  <c r="AP136" i="53"/>
  <c r="Q136" i="53" s="1"/>
  <c r="P148" i="53"/>
  <c r="AH256" i="53"/>
  <c r="I256" i="53" s="1"/>
  <c r="H268" i="53"/>
  <c r="AD130" i="53"/>
  <c r="E130" i="53" s="1"/>
  <c r="D146" i="53"/>
  <c r="AD76" i="58"/>
  <c r="E76" i="58" s="1"/>
  <c r="D88" i="58"/>
  <c r="AD190" i="58"/>
  <c r="E190" i="58" s="1"/>
  <c r="D206" i="58"/>
  <c r="AR163" i="58"/>
  <c r="S163" i="58" s="1"/>
  <c r="R177" i="58"/>
  <c r="AR40" i="58"/>
  <c r="S40" i="58" s="1"/>
  <c r="R56" i="58"/>
  <c r="AH187" i="58"/>
  <c r="I187" i="58" s="1"/>
  <c r="H205" i="58"/>
  <c r="AG209" i="58"/>
  <c r="AN100" i="58"/>
  <c r="O100" i="58" s="1"/>
  <c r="N116" i="58"/>
  <c r="AP196" i="58"/>
  <c r="Q196" i="58" s="1"/>
  <c r="P208" i="58"/>
  <c r="AT40" i="58"/>
  <c r="U40" i="58" s="1"/>
  <c r="T56" i="58"/>
  <c r="AH127" i="58"/>
  <c r="AG149" i="58"/>
  <c r="H145" i="58"/>
  <c r="AR160" i="55"/>
  <c r="S160" i="55" s="1"/>
  <c r="R176" i="55"/>
  <c r="AJ103" i="55"/>
  <c r="K103" i="55" s="1"/>
  <c r="J117" i="55"/>
  <c r="AR13" i="55"/>
  <c r="S13" i="55" s="1"/>
  <c r="R27" i="55"/>
  <c r="AD250" i="52"/>
  <c r="D266" i="52"/>
  <c r="AH70" i="52"/>
  <c r="I70" i="52" s="1"/>
  <c r="H86" i="52"/>
  <c r="AF163" i="52"/>
  <c r="F177" i="52"/>
  <c r="AH280" i="52"/>
  <c r="AG299" i="52"/>
  <c r="H296" i="52"/>
  <c r="AJ157" i="52"/>
  <c r="K157" i="52" s="1"/>
  <c r="J175" i="52"/>
  <c r="AJ163" i="52"/>
  <c r="K163" i="52" s="1"/>
  <c r="J177" i="52"/>
  <c r="AH16" i="52"/>
  <c r="I16" i="52" s="1"/>
  <c r="H28" i="52"/>
  <c r="AH193" i="52"/>
  <c r="I193" i="52" s="1"/>
  <c r="H207" i="52"/>
  <c r="AH247" i="52"/>
  <c r="AG269" i="52"/>
  <c r="H265" i="52"/>
  <c r="AJ103" i="52"/>
  <c r="J117" i="52"/>
  <c r="AN46" i="52"/>
  <c r="O46" i="52" s="1"/>
  <c r="N58" i="52"/>
  <c r="AT40" i="52"/>
  <c r="U40" i="52" s="1"/>
  <c r="T56" i="52"/>
  <c r="AO149" i="57"/>
  <c r="AT100" i="53"/>
  <c r="U100" i="53" s="1"/>
  <c r="T116" i="53"/>
  <c r="AJ166" i="53"/>
  <c r="K166" i="53" s="1"/>
  <c r="J178" i="53"/>
  <c r="AI89" i="57"/>
  <c r="AJ79" i="57" s="1"/>
  <c r="L237" i="58"/>
  <c r="AL223" i="58"/>
  <c r="M223" i="58" s="1"/>
  <c r="AR277" i="58"/>
  <c r="AQ299" i="58"/>
  <c r="R295" i="58"/>
  <c r="AJ13" i="58"/>
  <c r="K13" i="58" s="1"/>
  <c r="J27" i="58"/>
  <c r="AJ226" i="58"/>
  <c r="K226" i="58" s="1"/>
  <c r="J238" i="58"/>
  <c r="AD166" i="58"/>
  <c r="E166" i="58" s="1"/>
  <c r="D178" i="58"/>
  <c r="AN133" i="58"/>
  <c r="O133" i="58" s="1"/>
  <c r="N147" i="58"/>
  <c r="AF100" i="55"/>
  <c r="G100" i="55" s="1"/>
  <c r="F116" i="55"/>
  <c r="AT13" i="59"/>
  <c r="U13" i="59" s="1"/>
  <c r="T27" i="59"/>
  <c r="AP43" i="59"/>
  <c r="Q43" i="59" s="1"/>
  <c r="P57" i="59"/>
  <c r="AD256" i="57"/>
  <c r="E256" i="57" s="1"/>
  <c r="D268" i="57"/>
  <c r="AT103" i="57"/>
  <c r="U103" i="57" s="1"/>
  <c r="T117" i="57"/>
  <c r="AL37" i="57"/>
  <c r="AK59" i="57"/>
  <c r="L55" i="57"/>
  <c r="AJ220" i="57"/>
  <c r="K220" i="57" s="1"/>
  <c r="J236" i="57"/>
  <c r="AT160" i="57"/>
  <c r="U160" i="57" s="1"/>
  <c r="T176" i="57"/>
  <c r="R146" i="57"/>
  <c r="AR130" i="57"/>
  <c r="S130" i="57" s="1"/>
  <c r="AR37" i="53"/>
  <c r="S37" i="53" s="1"/>
  <c r="R55" i="53"/>
  <c r="AQ59" i="53"/>
  <c r="AF193" i="53"/>
  <c r="G193" i="53" s="1"/>
  <c r="F207" i="53"/>
  <c r="AP103" i="53"/>
  <c r="Q103" i="53" s="1"/>
  <c r="P117" i="53"/>
  <c r="L57" i="53"/>
  <c r="AL43" i="53"/>
  <c r="M43" i="53" s="1"/>
  <c r="AN190" i="53"/>
  <c r="O190" i="53" s="1"/>
  <c r="N206" i="53"/>
  <c r="AT46" i="53"/>
  <c r="U46" i="53" s="1"/>
  <c r="T58" i="53"/>
  <c r="AL100" i="53"/>
  <c r="M100" i="53" s="1"/>
  <c r="L116" i="53"/>
  <c r="AP280" i="57"/>
  <c r="Q280" i="57" s="1"/>
  <c r="P296" i="57"/>
  <c r="AN256" i="57"/>
  <c r="O256" i="57" s="1"/>
  <c r="N268" i="57"/>
  <c r="AJ190" i="57"/>
  <c r="K190" i="57" s="1"/>
  <c r="J206" i="57"/>
  <c r="AH286" i="57"/>
  <c r="I286" i="57" s="1"/>
  <c r="H298" i="57"/>
  <c r="AJ16" i="53"/>
  <c r="K16" i="53" s="1"/>
  <c r="J28" i="53"/>
  <c r="AP67" i="53"/>
  <c r="Q67" i="53" s="1"/>
  <c r="P85" i="53"/>
  <c r="AO89" i="53"/>
  <c r="AR16" i="53"/>
  <c r="S16" i="53" s="1"/>
  <c r="R28" i="53"/>
  <c r="AQ179" i="53"/>
  <c r="R175" i="53"/>
  <c r="AR157" i="53"/>
  <c r="S157" i="53" s="1"/>
  <c r="N57" i="53"/>
  <c r="AN43" i="53"/>
  <c r="O43" i="53" s="1"/>
  <c r="AN73" i="53"/>
  <c r="O73" i="53" s="1"/>
  <c r="N87" i="53"/>
  <c r="J267" i="53"/>
  <c r="AJ253" i="53"/>
  <c r="K253" i="53" s="1"/>
  <c r="P57" i="53"/>
  <c r="AP43" i="53"/>
  <c r="Q43" i="53" s="1"/>
  <c r="AL190" i="58"/>
  <c r="M190" i="58" s="1"/>
  <c r="L206" i="58"/>
  <c r="AL43" i="58"/>
  <c r="M43" i="58" s="1"/>
  <c r="L57" i="58"/>
  <c r="AT220" i="58"/>
  <c r="U220" i="58" s="1"/>
  <c r="T236" i="58"/>
  <c r="AT163" i="58"/>
  <c r="U163" i="58" s="1"/>
  <c r="T177" i="58"/>
  <c r="F205" i="58"/>
  <c r="AF187" i="58"/>
  <c r="G187" i="58" s="1"/>
  <c r="AP166" i="58"/>
  <c r="Q166" i="58" s="1"/>
  <c r="P178" i="58"/>
  <c r="AN196" i="58"/>
  <c r="O196" i="58" s="1"/>
  <c r="N208" i="58"/>
  <c r="AN46" i="58"/>
  <c r="O46" i="58" s="1"/>
  <c r="N58" i="58"/>
  <c r="AT253" i="58"/>
  <c r="U253" i="58" s="1"/>
  <c r="T267" i="58"/>
  <c r="H118" i="55"/>
  <c r="AH106" i="55"/>
  <c r="I106" i="55" s="1"/>
  <c r="AP283" i="55"/>
  <c r="Q283" i="55" s="1"/>
  <c r="P297" i="55"/>
  <c r="AN16" i="55"/>
  <c r="O16" i="55" s="1"/>
  <c r="N28" i="55"/>
  <c r="AH7" i="52"/>
  <c r="AG29" i="52"/>
  <c r="H25" i="52"/>
  <c r="AL163" i="52"/>
  <c r="M163" i="52" s="1"/>
  <c r="L177" i="52"/>
  <c r="AD220" i="52"/>
  <c r="E220" i="52" s="1"/>
  <c r="D236" i="52"/>
  <c r="AL13" i="52"/>
  <c r="M13" i="52" s="1"/>
  <c r="L27" i="52"/>
  <c r="AF220" i="52"/>
  <c r="G220" i="52" s="1"/>
  <c r="F236" i="52"/>
  <c r="AR277" i="52"/>
  <c r="S277" i="52" s="1"/>
  <c r="R295" i="52"/>
  <c r="AQ299" i="52"/>
  <c r="AD280" i="52"/>
  <c r="E280" i="52" s="1"/>
  <c r="D296" i="52"/>
  <c r="AD37" i="52"/>
  <c r="D55" i="52"/>
  <c r="AL133" i="52"/>
  <c r="M133" i="52" s="1"/>
  <c r="L147" i="52"/>
  <c r="AT70" i="52"/>
  <c r="U70" i="52" s="1"/>
  <c r="T86" i="52"/>
  <c r="AN73" i="52"/>
  <c r="O73" i="52" s="1"/>
  <c r="N87" i="52"/>
  <c r="F179" i="58"/>
  <c r="G169" i="58"/>
  <c r="AF170" i="58"/>
  <c r="G170" i="58" s="1"/>
  <c r="G259" i="52"/>
  <c r="F269" i="52"/>
  <c r="G70" i="58"/>
  <c r="G13" i="53"/>
  <c r="AN199" i="52"/>
  <c r="O199" i="52" s="1"/>
  <c r="AI239" i="53"/>
  <c r="J239" i="53" s="1"/>
  <c r="AM209" i="59"/>
  <c r="AN199" i="59" s="1"/>
  <c r="AM149" i="57"/>
  <c r="AN139" i="57" s="1"/>
  <c r="AN7" i="59"/>
  <c r="O7" i="59" s="1"/>
  <c r="AM239" i="57"/>
  <c r="AN229" i="57" s="1"/>
  <c r="O229" i="57" s="1"/>
  <c r="AN110" i="55"/>
  <c r="O110" i="55" s="1"/>
  <c r="AG119" i="59"/>
  <c r="AH109" i="59" s="1"/>
  <c r="AK119" i="57"/>
  <c r="AL109" i="57" s="1"/>
  <c r="AN220" i="59"/>
  <c r="O220" i="59" s="1"/>
  <c r="AM29" i="59"/>
  <c r="N29" i="59" s="1"/>
  <c r="AC299" i="58"/>
  <c r="AD289" i="58" s="1"/>
  <c r="AL67" i="59"/>
  <c r="M67" i="59" s="1"/>
  <c r="AM239" i="59"/>
  <c r="AN229" i="59" s="1"/>
  <c r="O229" i="59" s="1"/>
  <c r="AK89" i="59"/>
  <c r="L89" i="59" s="1"/>
  <c r="AL127" i="59"/>
  <c r="M127" i="59" s="1"/>
  <c r="AH190" i="57"/>
  <c r="I190" i="57" s="1"/>
  <c r="H206" i="57"/>
  <c r="AF103" i="58"/>
  <c r="G103" i="58" s="1"/>
  <c r="F117" i="58"/>
  <c r="AS59" i="57"/>
  <c r="T59" i="57" s="1"/>
  <c r="AF136" i="57"/>
  <c r="G136" i="57" s="1"/>
  <c r="F148" i="57"/>
  <c r="H177" i="58"/>
  <c r="AH163" i="58"/>
  <c r="AE119" i="58"/>
  <c r="AF97" i="58"/>
  <c r="G97" i="58" s="1"/>
  <c r="F115" i="58"/>
  <c r="AF127" i="57"/>
  <c r="AE149" i="57"/>
  <c r="F145" i="57"/>
  <c r="AH160" i="58"/>
  <c r="H176" i="58"/>
  <c r="AF130" i="57"/>
  <c r="G130" i="57" s="1"/>
  <c r="F146" i="57"/>
  <c r="AF100" i="58"/>
  <c r="G100" i="58" s="1"/>
  <c r="F116" i="58"/>
  <c r="AH157" i="58"/>
  <c r="H175" i="58"/>
  <c r="AG179" i="58"/>
  <c r="AH193" i="57"/>
  <c r="I193" i="57" s="1"/>
  <c r="H207" i="57"/>
  <c r="F118" i="58"/>
  <c r="AF106" i="58"/>
  <c r="G106" i="58" s="1"/>
  <c r="AH196" i="57"/>
  <c r="I196" i="57" s="1"/>
  <c r="H208" i="57"/>
  <c r="F147" i="57"/>
  <c r="AF133" i="57"/>
  <c r="G133" i="57" s="1"/>
  <c r="I166" i="58"/>
  <c r="H205" i="57"/>
  <c r="AH187" i="57"/>
  <c r="I187" i="57" s="1"/>
  <c r="AG209" i="57"/>
  <c r="AP109" i="52"/>
  <c r="P119" i="52"/>
  <c r="AD97" i="53"/>
  <c r="D115" i="53"/>
  <c r="AC119" i="53"/>
  <c r="N298" i="53"/>
  <c r="AN286" i="53"/>
  <c r="O286" i="53" s="1"/>
  <c r="AP67" i="59"/>
  <c r="Q67" i="59" s="1"/>
  <c r="AO89" i="59"/>
  <c r="P85" i="59"/>
  <c r="AD286" i="58"/>
  <c r="D298" i="58"/>
  <c r="AR10" i="57"/>
  <c r="S10" i="57" s="1"/>
  <c r="R26" i="57"/>
  <c r="AP277" i="52"/>
  <c r="AO299" i="52"/>
  <c r="P295" i="52"/>
  <c r="AJ133" i="52"/>
  <c r="J147" i="52"/>
  <c r="D149" i="55"/>
  <c r="AD139" i="55"/>
  <c r="E139" i="55" s="1"/>
  <c r="K190" i="59"/>
  <c r="AL247" i="59"/>
  <c r="M247" i="59" s="1"/>
  <c r="AK269" i="59"/>
  <c r="L265" i="59"/>
  <c r="AD40" i="59"/>
  <c r="E40" i="59" s="1"/>
  <c r="D56" i="59"/>
  <c r="AS89" i="59"/>
  <c r="AT67" i="59"/>
  <c r="U67" i="59" s="1"/>
  <c r="T85" i="59"/>
  <c r="AT187" i="59"/>
  <c r="U187" i="59" s="1"/>
  <c r="T205" i="59"/>
  <c r="AJ286" i="59"/>
  <c r="K286" i="59" s="1"/>
  <c r="J298" i="59"/>
  <c r="P206" i="59"/>
  <c r="AP190" i="59"/>
  <c r="Q190" i="59" s="1"/>
  <c r="AL37" i="59"/>
  <c r="AK59" i="59"/>
  <c r="L55" i="59"/>
  <c r="AP253" i="59"/>
  <c r="Q253" i="59" s="1"/>
  <c r="P267" i="59"/>
  <c r="AJ136" i="57"/>
  <c r="K136" i="57" s="1"/>
  <c r="J148" i="57"/>
  <c r="AR253" i="57"/>
  <c r="S253" i="57" s="1"/>
  <c r="R267" i="57"/>
  <c r="F27" i="57"/>
  <c r="AF13" i="57"/>
  <c r="G13" i="57" s="1"/>
  <c r="AF7" i="57"/>
  <c r="AE29" i="57"/>
  <c r="F25" i="57"/>
  <c r="AT196" i="57"/>
  <c r="U196" i="57" s="1"/>
  <c r="T208" i="57"/>
  <c r="AL106" i="57"/>
  <c r="M106" i="57" s="1"/>
  <c r="L118" i="57"/>
  <c r="K247" i="58"/>
  <c r="AD100" i="53"/>
  <c r="D116" i="53"/>
  <c r="AN277" i="53"/>
  <c r="O277" i="53" s="1"/>
  <c r="N295" i="53"/>
  <c r="AM299" i="53"/>
  <c r="P88" i="59"/>
  <c r="AP76" i="59"/>
  <c r="Q76" i="59" s="1"/>
  <c r="N237" i="59"/>
  <c r="AN223" i="59"/>
  <c r="O223" i="59" s="1"/>
  <c r="AJ226" i="59"/>
  <c r="K226" i="59" s="1"/>
  <c r="J238" i="59"/>
  <c r="AL73" i="59"/>
  <c r="M73" i="59" s="1"/>
  <c r="L87" i="59"/>
  <c r="AJ130" i="59"/>
  <c r="K130" i="59" s="1"/>
  <c r="J146" i="59"/>
  <c r="AL43" i="59"/>
  <c r="M43" i="59" s="1"/>
  <c r="L57" i="59"/>
  <c r="R296" i="59"/>
  <c r="AR280" i="59"/>
  <c r="S280" i="59" s="1"/>
  <c r="AH97" i="59"/>
  <c r="I97" i="59" s="1"/>
  <c r="H115" i="59"/>
  <c r="AH70" i="59"/>
  <c r="I70" i="59" s="1"/>
  <c r="H86" i="59"/>
  <c r="R265" i="57"/>
  <c r="AR247" i="57"/>
  <c r="S247" i="57" s="1"/>
  <c r="AQ269" i="57"/>
  <c r="AP103" i="57"/>
  <c r="Q103" i="57" s="1"/>
  <c r="P117" i="57"/>
  <c r="L148" i="57"/>
  <c r="AL136" i="57"/>
  <c r="M136" i="57" s="1"/>
  <c r="AJ280" i="57"/>
  <c r="J296" i="57"/>
  <c r="D86" i="57"/>
  <c r="AD70" i="57"/>
  <c r="E70" i="57" s="1"/>
  <c r="AN223" i="57"/>
  <c r="O223" i="57" s="1"/>
  <c r="N237" i="57"/>
  <c r="I283" i="59"/>
  <c r="AN280" i="53"/>
  <c r="N296" i="53"/>
  <c r="P87" i="59"/>
  <c r="AP73" i="59"/>
  <c r="Q73" i="59" s="1"/>
  <c r="AT10" i="58"/>
  <c r="U10" i="58" s="1"/>
  <c r="T26" i="58"/>
  <c r="AJ136" i="52"/>
  <c r="K136" i="52" s="1"/>
  <c r="J148" i="52"/>
  <c r="T88" i="59"/>
  <c r="AT76" i="59"/>
  <c r="U76" i="59" s="1"/>
  <c r="AD250" i="59"/>
  <c r="E250" i="59" s="1"/>
  <c r="D266" i="59"/>
  <c r="AP16" i="59"/>
  <c r="Q16" i="59" s="1"/>
  <c r="P28" i="59"/>
  <c r="H27" i="59"/>
  <c r="AH13" i="59"/>
  <c r="I13" i="59" s="1"/>
  <c r="AG179" i="59"/>
  <c r="AH157" i="59"/>
  <c r="H175" i="59"/>
  <c r="AH196" i="59"/>
  <c r="I196" i="59" s="1"/>
  <c r="H208" i="59"/>
  <c r="AQ239" i="59"/>
  <c r="AR217" i="59"/>
  <c r="R235" i="59"/>
  <c r="AK29" i="59"/>
  <c r="L25" i="59"/>
  <c r="AL7" i="59"/>
  <c r="M7" i="59" s="1"/>
  <c r="AP97" i="57"/>
  <c r="Q97" i="57" s="1"/>
  <c r="AO119" i="57"/>
  <c r="P115" i="57"/>
  <c r="AH160" i="57"/>
  <c r="I160" i="57" s="1"/>
  <c r="H176" i="57"/>
  <c r="AH40" i="57"/>
  <c r="I40" i="57" s="1"/>
  <c r="H56" i="57"/>
  <c r="AD67" i="57"/>
  <c r="AC89" i="57"/>
  <c r="D85" i="57"/>
  <c r="AP190" i="57"/>
  <c r="Q190" i="57" s="1"/>
  <c r="P206" i="57"/>
  <c r="L87" i="57"/>
  <c r="AL73" i="57"/>
  <c r="M73" i="57" s="1"/>
  <c r="AN289" i="59"/>
  <c r="O289" i="59" s="1"/>
  <c r="N299" i="59"/>
  <c r="AJ259" i="58"/>
  <c r="K259" i="58" s="1"/>
  <c r="J269" i="58"/>
  <c r="AH196" i="53"/>
  <c r="I196" i="53" s="1"/>
  <c r="H208" i="53"/>
  <c r="AN283" i="53"/>
  <c r="N297" i="53"/>
  <c r="AP70" i="59"/>
  <c r="Q70" i="59" s="1"/>
  <c r="P86" i="59"/>
  <c r="AT7" i="58"/>
  <c r="AS29" i="58"/>
  <c r="T25" i="58"/>
  <c r="AT223" i="52"/>
  <c r="T237" i="52"/>
  <c r="E223" i="57"/>
  <c r="AF109" i="59"/>
  <c r="AD37" i="53"/>
  <c r="D55" i="53"/>
  <c r="AP133" i="59"/>
  <c r="Q133" i="59" s="1"/>
  <c r="P147" i="59"/>
  <c r="F178" i="59"/>
  <c r="AF166" i="59"/>
  <c r="G166" i="59" s="1"/>
  <c r="AT196" i="59"/>
  <c r="U196" i="59" s="1"/>
  <c r="T208" i="59"/>
  <c r="F26" i="59"/>
  <c r="AF10" i="59"/>
  <c r="G10" i="59" s="1"/>
  <c r="AT136" i="59"/>
  <c r="U136" i="59" s="1"/>
  <c r="T148" i="59"/>
  <c r="R57" i="59"/>
  <c r="AR43" i="59"/>
  <c r="S43" i="59" s="1"/>
  <c r="AN76" i="59"/>
  <c r="O76" i="59" s="1"/>
  <c r="N88" i="59"/>
  <c r="AN193" i="59"/>
  <c r="O193" i="59" s="1"/>
  <c r="N207" i="59"/>
  <c r="AR223" i="57"/>
  <c r="S223" i="57" s="1"/>
  <c r="R237" i="57"/>
  <c r="AD166" i="57"/>
  <c r="D178" i="57"/>
  <c r="AP13" i="57"/>
  <c r="Q13" i="57" s="1"/>
  <c r="P27" i="57"/>
  <c r="AR40" i="57"/>
  <c r="S40" i="57" s="1"/>
  <c r="R56" i="57"/>
  <c r="AR46" i="57"/>
  <c r="S46" i="57" s="1"/>
  <c r="R58" i="57"/>
  <c r="AT187" i="57"/>
  <c r="AS209" i="57"/>
  <c r="T205" i="57"/>
  <c r="M130" i="58"/>
  <c r="AP169" i="53"/>
  <c r="Q169" i="53" s="1"/>
  <c r="P179" i="53"/>
  <c r="AH190" i="53"/>
  <c r="I190" i="53" s="1"/>
  <c r="H206" i="53"/>
  <c r="AT16" i="58"/>
  <c r="U16" i="58" s="1"/>
  <c r="T28" i="58"/>
  <c r="AT226" i="52"/>
  <c r="T238" i="52"/>
  <c r="AL67" i="52"/>
  <c r="AK89" i="52"/>
  <c r="L85" i="52"/>
  <c r="D87" i="59"/>
  <c r="AD73" i="59"/>
  <c r="E73" i="59" s="1"/>
  <c r="AT73" i="59"/>
  <c r="U73" i="59" s="1"/>
  <c r="T87" i="59"/>
  <c r="J148" i="59"/>
  <c r="AJ136" i="59"/>
  <c r="K136" i="59" s="1"/>
  <c r="F205" i="59"/>
  <c r="AE209" i="59"/>
  <c r="AF187" i="59"/>
  <c r="J268" i="59"/>
  <c r="AJ256" i="59"/>
  <c r="K256" i="59" s="1"/>
  <c r="AJ283" i="59"/>
  <c r="K283" i="59" s="1"/>
  <c r="J297" i="59"/>
  <c r="AP250" i="59"/>
  <c r="Q250" i="59" s="1"/>
  <c r="P266" i="59"/>
  <c r="F58" i="59"/>
  <c r="AF46" i="59"/>
  <c r="G46" i="59" s="1"/>
  <c r="AG179" i="57"/>
  <c r="AH157" i="57"/>
  <c r="I157" i="57" s="1"/>
  <c r="H175" i="57"/>
  <c r="AD10" i="57"/>
  <c r="E10" i="57" s="1"/>
  <c r="D26" i="57"/>
  <c r="AF157" i="57"/>
  <c r="G157" i="57" s="1"/>
  <c r="AE179" i="57"/>
  <c r="F175" i="57"/>
  <c r="AE209" i="57"/>
  <c r="AF187" i="57"/>
  <c r="F205" i="57"/>
  <c r="AF190" i="57"/>
  <c r="F206" i="57"/>
  <c r="AJ256" i="57"/>
  <c r="K256" i="57" s="1"/>
  <c r="J268" i="57"/>
  <c r="F59" i="53"/>
  <c r="AF49" i="53"/>
  <c r="G166" i="53"/>
  <c r="Q166" i="53"/>
  <c r="AJ223" i="53"/>
  <c r="J237" i="53"/>
  <c r="AT13" i="58"/>
  <c r="T27" i="58"/>
  <c r="AT217" i="52"/>
  <c r="T235" i="52"/>
  <c r="AS239" i="52"/>
  <c r="M37" i="53"/>
  <c r="AN217" i="59"/>
  <c r="O217" i="59" s="1"/>
  <c r="N235" i="59"/>
  <c r="AE299" i="59"/>
  <c r="AF277" i="59"/>
  <c r="F295" i="59"/>
  <c r="AD76" i="59"/>
  <c r="E76" i="59" s="1"/>
  <c r="D88" i="59"/>
  <c r="AH163" i="59"/>
  <c r="I163" i="59" s="1"/>
  <c r="H177" i="59"/>
  <c r="F87" i="59"/>
  <c r="AF73" i="59"/>
  <c r="G73" i="59" s="1"/>
  <c r="L58" i="59"/>
  <c r="AL46" i="59"/>
  <c r="M46" i="59" s="1"/>
  <c r="L27" i="59"/>
  <c r="AL13" i="59"/>
  <c r="M13" i="59" s="1"/>
  <c r="AD160" i="57"/>
  <c r="D176" i="57"/>
  <c r="AT70" i="57"/>
  <c r="U70" i="57" s="1"/>
  <c r="T86" i="57"/>
  <c r="AH100" i="57"/>
  <c r="I100" i="57" s="1"/>
  <c r="H116" i="57"/>
  <c r="AL100" i="57"/>
  <c r="M100" i="57" s="1"/>
  <c r="L116" i="57"/>
  <c r="AH187" i="53"/>
  <c r="AG209" i="53"/>
  <c r="H205" i="53"/>
  <c r="AJ226" i="53"/>
  <c r="K226" i="53" s="1"/>
  <c r="J238" i="53"/>
  <c r="AN46" i="59"/>
  <c r="O46" i="59" s="1"/>
  <c r="N58" i="59"/>
  <c r="AL76" i="52"/>
  <c r="L88" i="52"/>
  <c r="R89" i="57"/>
  <c r="AR79" i="57"/>
  <c r="S79" i="57" s="1"/>
  <c r="M97" i="58"/>
  <c r="AO149" i="59"/>
  <c r="P145" i="59"/>
  <c r="AP127" i="59"/>
  <c r="Q127" i="59" s="1"/>
  <c r="P117" i="59"/>
  <c r="AP103" i="59"/>
  <c r="Q103" i="59" s="1"/>
  <c r="AO29" i="59"/>
  <c r="P25" i="59"/>
  <c r="AP7" i="59"/>
  <c r="AH16" i="59"/>
  <c r="I16" i="59" s="1"/>
  <c r="H28" i="59"/>
  <c r="J236" i="59"/>
  <c r="AJ220" i="59"/>
  <c r="K220" i="59" s="1"/>
  <c r="AO209" i="59"/>
  <c r="P207" i="59"/>
  <c r="AP193" i="59"/>
  <c r="Q193" i="59" s="1"/>
  <c r="AH103" i="59"/>
  <c r="I103" i="59" s="1"/>
  <c r="H117" i="59"/>
  <c r="L26" i="59"/>
  <c r="AL10" i="59"/>
  <c r="M10" i="59" s="1"/>
  <c r="AN196" i="59"/>
  <c r="O196" i="59" s="1"/>
  <c r="N208" i="59"/>
  <c r="AN286" i="57"/>
  <c r="O286" i="57" s="1"/>
  <c r="N298" i="57"/>
  <c r="AH163" i="57"/>
  <c r="I163" i="57" s="1"/>
  <c r="H177" i="57"/>
  <c r="F26" i="57"/>
  <c r="AF10" i="57"/>
  <c r="G10" i="57" s="1"/>
  <c r="AP16" i="57"/>
  <c r="Q16" i="57" s="1"/>
  <c r="P28" i="57"/>
  <c r="AG119" i="57"/>
  <c r="AH97" i="57"/>
  <c r="I97" i="57" s="1"/>
  <c r="H115" i="57"/>
  <c r="G256" i="57"/>
  <c r="AD103" i="53"/>
  <c r="D117" i="53"/>
  <c r="F146" i="53"/>
  <c r="AF130" i="53"/>
  <c r="G130" i="53" s="1"/>
  <c r="AL70" i="52"/>
  <c r="L86" i="52"/>
  <c r="S67" i="57"/>
  <c r="AL109" i="58"/>
  <c r="M109" i="58" s="1"/>
  <c r="L119" i="58"/>
  <c r="AD37" i="59"/>
  <c r="AC59" i="59"/>
  <c r="D55" i="59"/>
  <c r="AC89" i="59"/>
  <c r="AD67" i="59"/>
  <c r="D85" i="59"/>
  <c r="AF196" i="59"/>
  <c r="G196" i="59" s="1"/>
  <c r="F208" i="59"/>
  <c r="AT133" i="59"/>
  <c r="U133" i="59" s="1"/>
  <c r="T147" i="59"/>
  <c r="AQ299" i="59"/>
  <c r="AR277" i="59"/>
  <c r="S277" i="59" s="1"/>
  <c r="R295" i="59"/>
  <c r="AR226" i="59"/>
  <c r="S226" i="59" s="1"/>
  <c r="R238" i="59"/>
  <c r="P208" i="59"/>
  <c r="AP196" i="59"/>
  <c r="Q196" i="59" s="1"/>
  <c r="AT280" i="59"/>
  <c r="U280" i="59" s="1"/>
  <c r="T296" i="59"/>
  <c r="AD13" i="57"/>
  <c r="E13" i="57" s="1"/>
  <c r="D27" i="57"/>
  <c r="AD163" i="57"/>
  <c r="D177" i="57"/>
  <c r="AJ283" i="57"/>
  <c r="J297" i="57"/>
  <c r="AT76" i="57"/>
  <c r="U76" i="57" s="1"/>
  <c r="T88" i="57"/>
  <c r="AT193" i="57"/>
  <c r="U193" i="57" s="1"/>
  <c r="T207" i="57"/>
  <c r="N236" i="57"/>
  <c r="AN220" i="57"/>
  <c r="AF136" i="53"/>
  <c r="F148" i="53"/>
  <c r="AT160" i="59"/>
  <c r="U160" i="59" s="1"/>
  <c r="T176" i="59"/>
  <c r="AR7" i="59"/>
  <c r="AQ29" i="59"/>
  <c r="R25" i="59"/>
  <c r="AF196" i="52"/>
  <c r="G196" i="52" s="1"/>
  <c r="F208" i="52"/>
  <c r="U220" i="52"/>
  <c r="G187" i="53"/>
  <c r="AN190" i="59"/>
  <c r="O190" i="59" s="1"/>
  <c r="N206" i="59"/>
  <c r="N238" i="59"/>
  <c r="AN226" i="59"/>
  <c r="O226" i="59" s="1"/>
  <c r="AH7" i="59"/>
  <c r="I7" i="59" s="1"/>
  <c r="AG29" i="59"/>
  <c r="H25" i="59"/>
  <c r="AF280" i="59"/>
  <c r="G280" i="59" s="1"/>
  <c r="F296" i="59"/>
  <c r="AD253" i="59"/>
  <c r="E253" i="59" s="1"/>
  <c r="D267" i="59"/>
  <c r="AI299" i="59"/>
  <c r="AJ277" i="59"/>
  <c r="K277" i="59" s="1"/>
  <c r="J295" i="59"/>
  <c r="AT130" i="59"/>
  <c r="U130" i="59" s="1"/>
  <c r="T146" i="59"/>
  <c r="AH106" i="59"/>
  <c r="I106" i="59" s="1"/>
  <c r="H118" i="59"/>
  <c r="AE59" i="59"/>
  <c r="AF37" i="59"/>
  <c r="G37" i="59" s="1"/>
  <c r="F55" i="59"/>
  <c r="AN130" i="57"/>
  <c r="O130" i="57" s="1"/>
  <c r="N146" i="57"/>
  <c r="AK149" i="57"/>
  <c r="AL127" i="57"/>
  <c r="L145" i="57"/>
  <c r="AL130" i="57"/>
  <c r="M130" i="57" s="1"/>
  <c r="L146" i="57"/>
  <c r="AF16" i="57"/>
  <c r="G16" i="57" s="1"/>
  <c r="F28" i="57"/>
  <c r="AD73" i="57"/>
  <c r="E73" i="57" s="1"/>
  <c r="D87" i="57"/>
  <c r="AM299" i="57"/>
  <c r="N295" i="57"/>
  <c r="AN277" i="57"/>
  <c r="AD19" i="58"/>
  <c r="E19" i="58" s="1"/>
  <c r="AF259" i="57"/>
  <c r="F269" i="57"/>
  <c r="AE149" i="53"/>
  <c r="AF127" i="53"/>
  <c r="F145" i="53"/>
  <c r="J235" i="53"/>
  <c r="AJ217" i="53"/>
  <c r="K217" i="53" s="1"/>
  <c r="AS179" i="59"/>
  <c r="AT157" i="59"/>
  <c r="T175" i="59"/>
  <c r="R28" i="59"/>
  <c r="AR16" i="59"/>
  <c r="S16" i="59" s="1"/>
  <c r="AF193" i="52"/>
  <c r="F207" i="52"/>
  <c r="F56" i="59"/>
  <c r="AF40" i="59"/>
  <c r="G40" i="59" s="1"/>
  <c r="AT70" i="59"/>
  <c r="U70" i="59" s="1"/>
  <c r="T86" i="59"/>
  <c r="F207" i="59"/>
  <c r="AF193" i="59"/>
  <c r="G193" i="59" s="1"/>
  <c r="AD43" i="59"/>
  <c r="E43" i="59" s="1"/>
  <c r="D57" i="59"/>
  <c r="AF160" i="59"/>
  <c r="G160" i="59" s="1"/>
  <c r="F176" i="59"/>
  <c r="L56" i="59"/>
  <c r="AL40" i="59"/>
  <c r="M40" i="59" s="1"/>
  <c r="AN70" i="59"/>
  <c r="O70" i="59" s="1"/>
  <c r="N86" i="59"/>
  <c r="AR223" i="59"/>
  <c r="S223" i="59" s="1"/>
  <c r="R237" i="59"/>
  <c r="AL253" i="59"/>
  <c r="M253" i="59" s="1"/>
  <c r="L267" i="59"/>
  <c r="AJ130" i="57"/>
  <c r="K130" i="57" s="1"/>
  <c r="J146" i="57"/>
  <c r="AH46" i="57"/>
  <c r="H58" i="57"/>
  <c r="AR43" i="57"/>
  <c r="S43" i="57" s="1"/>
  <c r="R57" i="57"/>
  <c r="AJ286" i="57"/>
  <c r="J298" i="57"/>
  <c r="AO209" i="57"/>
  <c r="AP187" i="57"/>
  <c r="Q187" i="57" s="1"/>
  <c r="P205" i="57"/>
  <c r="AK89" i="57"/>
  <c r="AL67" i="57"/>
  <c r="M67" i="57" s="1"/>
  <c r="L85" i="57"/>
  <c r="E10" i="58"/>
  <c r="AL250" i="53"/>
  <c r="M250" i="53" s="1"/>
  <c r="L266" i="53"/>
  <c r="T177" i="59"/>
  <c r="AT163" i="59"/>
  <c r="U163" i="59" s="1"/>
  <c r="AR13" i="59"/>
  <c r="S13" i="59" s="1"/>
  <c r="R27" i="59"/>
  <c r="AT43" i="57"/>
  <c r="U43" i="57" s="1"/>
  <c r="T57" i="57"/>
  <c r="AF190" i="52"/>
  <c r="F206" i="52"/>
  <c r="E220" i="58"/>
  <c r="L268" i="59"/>
  <c r="AL256" i="59"/>
  <c r="M256" i="59" s="1"/>
  <c r="P148" i="59"/>
  <c r="AP136" i="59"/>
  <c r="Q136" i="59" s="1"/>
  <c r="F297" i="59"/>
  <c r="AF283" i="59"/>
  <c r="G283" i="59" s="1"/>
  <c r="AH166" i="59"/>
  <c r="I166" i="59" s="1"/>
  <c r="H178" i="59"/>
  <c r="AJ250" i="59"/>
  <c r="K250" i="59" s="1"/>
  <c r="J266" i="59"/>
  <c r="R236" i="59"/>
  <c r="AR220" i="59"/>
  <c r="S220" i="59" s="1"/>
  <c r="AP256" i="59"/>
  <c r="Q256" i="59" s="1"/>
  <c r="P268" i="59"/>
  <c r="AN67" i="59"/>
  <c r="O67" i="59" s="1"/>
  <c r="AM89" i="59"/>
  <c r="N85" i="59"/>
  <c r="AJ250" i="57"/>
  <c r="K250" i="57" s="1"/>
  <c r="J266" i="57"/>
  <c r="AR256" i="57"/>
  <c r="S256" i="57" s="1"/>
  <c r="R268" i="57"/>
  <c r="AF160" i="57"/>
  <c r="G160" i="57" s="1"/>
  <c r="F176" i="57"/>
  <c r="F207" i="57"/>
  <c r="AF193" i="57"/>
  <c r="AD76" i="57"/>
  <c r="E76" i="57" s="1"/>
  <c r="D88" i="57"/>
  <c r="AL97" i="57"/>
  <c r="M97" i="57" s="1"/>
  <c r="L115" i="57"/>
  <c r="AI149" i="57"/>
  <c r="J145" i="57"/>
  <c r="AJ127" i="57"/>
  <c r="K127" i="57" s="1"/>
  <c r="E13" i="52"/>
  <c r="AL109" i="59"/>
  <c r="M109" i="59" s="1"/>
  <c r="L119" i="59"/>
  <c r="H176" i="53"/>
  <c r="AH160" i="53"/>
  <c r="AK269" i="53"/>
  <c r="L265" i="53"/>
  <c r="AL247" i="53"/>
  <c r="AR10" i="59"/>
  <c r="S10" i="59" s="1"/>
  <c r="R26" i="59"/>
  <c r="AT46" i="57"/>
  <c r="U46" i="57" s="1"/>
  <c r="T58" i="57"/>
  <c r="M160" i="53"/>
  <c r="AD70" i="59"/>
  <c r="E70" i="59" s="1"/>
  <c r="D86" i="59"/>
  <c r="AP100" i="59"/>
  <c r="Q100" i="59" s="1"/>
  <c r="P116" i="59"/>
  <c r="AI239" i="59"/>
  <c r="AJ217" i="59"/>
  <c r="J235" i="59"/>
  <c r="AL70" i="59"/>
  <c r="M70" i="59" s="1"/>
  <c r="L86" i="59"/>
  <c r="AH160" i="59"/>
  <c r="I160" i="59" s="1"/>
  <c r="H176" i="59"/>
  <c r="J265" i="59"/>
  <c r="AJ247" i="59"/>
  <c r="K247" i="59" s="1"/>
  <c r="AI269" i="59"/>
  <c r="AO269" i="59"/>
  <c r="AP247" i="59"/>
  <c r="Q247" i="59" s="1"/>
  <c r="P265" i="59"/>
  <c r="AP100" i="57"/>
  <c r="Q100" i="57" s="1"/>
  <c r="P116" i="57"/>
  <c r="AP106" i="57"/>
  <c r="Q106" i="57" s="1"/>
  <c r="P118" i="57"/>
  <c r="AL133" i="57"/>
  <c r="M133" i="57" s="1"/>
  <c r="L147" i="57"/>
  <c r="AG59" i="57"/>
  <c r="AH37" i="57"/>
  <c r="I37" i="57" s="1"/>
  <c r="H55" i="57"/>
  <c r="AP193" i="57"/>
  <c r="Q193" i="57" s="1"/>
  <c r="P207" i="57"/>
  <c r="AN226" i="57"/>
  <c r="O226" i="57" s="1"/>
  <c r="N238" i="57"/>
  <c r="M103" i="59"/>
  <c r="H178" i="53"/>
  <c r="AH166" i="53"/>
  <c r="I166" i="53" s="1"/>
  <c r="AL253" i="53"/>
  <c r="M253" i="53" s="1"/>
  <c r="L267" i="53"/>
  <c r="AT40" i="57"/>
  <c r="U40" i="57" s="1"/>
  <c r="T56" i="57"/>
  <c r="AF187" i="52"/>
  <c r="G187" i="52" s="1"/>
  <c r="F205" i="52"/>
  <c r="AE209" i="52"/>
  <c r="O226" i="58"/>
  <c r="M187" i="58"/>
  <c r="AP130" i="59"/>
  <c r="Q130" i="59" s="1"/>
  <c r="P146" i="59"/>
  <c r="AH10" i="59"/>
  <c r="I10" i="59" s="1"/>
  <c r="H26" i="59"/>
  <c r="AD46" i="59"/>
  <c r="E46" i="59" s="1"/>
  <c r="D58" i="59"/>
  <c r="D265" i="59"/>
  <c r="AD247" i="59"/>
  <c r="AC269" i="59"/>
  <c r="P27" i="59"/>
  <c r="AP13" i="59"/>
  <c r="Q13" i="59" s="1"/>
  <c r="AT127" i="59"/>
  <c r="U127" i="59" s="1"/>
  <c r="AS149" i="59"/>
  <c r="T145" i="59"/>
  <c r="AL136" i="59"/>
  <c r="M136" i="59" s="1"/>
  <c r="L148" i="59"/>
  <c r="AL16" i="59"/>
  <c r="M16" i="59" s="1"/>
  <c r="L28" i="59"/>
  <c r="AR220" i="57"/>
  <c r="S220" i="57" s="1"/>
  <c r="R236" i="57"/>
  <c r="AH166" i="57"/>
  <c r="I166" i="57" s="1"/>
  <c r="H178" i="57"/>
  <c r="AH43" i="57"/>
  <c r="H57" i="57"/>
  <c r="AH103" i="57"/>
  <c r="I103" i="57" s="1"/>
  <c r="H117" i="57"/>
  <c r="AQ59" i="57"/>
  <c r="AR37" i="57"/>
  <c r="R55" i="57"/>
  <c r="AL70" i="57"/>
  <c r="M70" i="57" s="1"/>
  <c r="L86" i="57"/>
  <c r="AH157" i="53"/>
  <c r="AG179" i="53"/>
  <c r="H175" i="53"/>
  <c r="AL256" i="53"/>
  <c r="L268" i="53"/>
  <c r="AR13" i="57"/>
  <c r="S13" i="57" s="1"/>
  <c r="R27" i="57"/>
  <c r="AP280" i="52"/>
  <c r="P296" i="52"/>
  <c r="AN16" i="59"/>
  <c r="O16" i="59" s="1"/>
  <c r="N28" i="59"/>
  <c r="F206" i="59"/>
  <c r="AF190" i="59"/>
  <c r="G190" i="59" s="1"/>
  <c r="AJ223" i="59"/>
  <c r="K223" i="59" s="1"/>
  <c r="J237" i="59"/>
  <c r="F177" i="59"/>
  <c r="AF163" i="59"/>
  <c r="G163" i="59" s="1"/>
  <c r="AT193" i="59"/>
  <c r="U193" i="59" s="1"/>
  <c r="T207" i="59"/>
  <c r="AJ253" i="59"/>
  <c r="K253" i="59" s="1"/>
  <c r="J267" i="59"/>
  <c r="AP187" i="59"/>
  <c r="P205" i="59"/>
  <c r="AH100" i="59"/>
  <c r="I100" i="59" s="1"/>
  <c r="H116" i="59"/>
  <c r="AN280" i="57"/>
  <c r="O280" i="57" s="1"/>
  <c r="N296" i="57"/>
  <c r="AD157" i="57"/>
  <c r="AC179" i="57"/>
  <c r="D175" i="57"/>
  <c r="AP10" i="57"/>
  <c r="Q10" i="57" s="1"/>
  <c r="P26" i="57"/>
  <c r="AO29" i="57"/>
  <c r="AP7" i="57"/>
  <c r="Q7" i="57" s="1"/>
  <c r="P25" i="57"/>
  <c r="AF196" i="57"/>
  <c r="F208" i="57"/>
  <c r="AT190" i="57"/>
  <c r="U190" i="57" s="1"/>
  <c r="T206" i="57"/>
  <c r="U220" i="55"/>
  <c r="H177" i="53"/>
  <c r="AH163" i="53"/>
  <c r="I163" i="53" s="1"/>
  <c r="AD280" i="58"/>
  <c r="D296" i="58"/>
  <c r="AR7" i="57"/>
  <c r="AQ29" i="57"/>
  <c r="R25" i="57"/>
  <c r="AP283" i="52"/>
  <c r="P297" i="52"/>
  <c r="AJ127" i="52"/>
  <c r="AI149" i="52"/>
  <c r="J145" i="52"/>
  <c r="E136" i="55"/>
  <c r="AD16" i="59"/>
  <c r="E16" i="59" s="1"/>
  <c r="D28" i="59"/>
  <c r="F298" i="59"/>
  <c r="AF286" i="59"/>
  <c r="G286" i="59" s="1"/>
  <c r="AD256" i="59"/>
  <c r="E256" i="59" s="1"/>
  <c r="D268" i="59"/>
  <c r="L88" i="59"/>
  <c r="AL76" i="59"/>
  <c r="M76" i="59" s="1"/>
  <c r="AF13" i="59"/>
  <c r="G13" i="59" s="1"/>
  <c r="F27" i="59"/>
  <c r="AL130" i="59"/>
  <c r="M130" i="59" s="1"/>
  <c r="L146" i="59"/>
  <c r="AR283" i="59"/>
  <c r="S283" i="59" s="1"/>
  <c r="R297" i="59"/>
  <c r="AN73" i="59"/>
  <c r="O73" i="59" s="1"/>
  <c r="N87" i="59"/>
  <c r="AC29" i="57"/>
  <c r="AD7" i="57"/>
  <c r="D25" i="57"/>
  <c r="AD16" i="57"/>
  <c r="E16" i="57" s="1"/>
  <c r="D28" i="57"/>
  <c r="AF163" i="57"/>
  <c r="G163" i="57" s="1"/>
  <c r="F177" i="57"/>
  <c r="AF166" i="57"/>
  <c r="G166" i="57" s="1"/>
  <c r="F178" i="57"/>
  <c r="AH106" i="57"/>
  <c r="H118" i="57"/>
  <c r="AP196" i="57"/>
  <c r="Q196" i="57" s="1"/>
  <c r="P208" i="57"/>
  <c r="J179" i="57"/>
  <c r="AD106" i="53"/>
  <c r="E106" i="53" s="1"/>
  <c r="D118" i="53"/>
  <c r="AD283" i="58"/>
  <c r="D297" i="58"/>
  <c r="AR16" i="57"/>
  <c r="S16" i="57" s="1"/>
  <c r="R28" i="57"/>
  <c r="AP286" i="52"/>
  <c r="P298" i="52"/>
  <c r="AJ130" i="52"/>
  <c r="J146" i="52"/>
  <c r="G190" i="58"/>
  <c r="AO119" i="59"/>
  <c r="P115" i="59"/>
  <c r="AP97" i="59"/>
  <c r="AP106" i="59"/>
  <c r="Q106" i="59" s="1"/>
  <c r="P118" i="59"/>
  <c r="F175" i="59"/>
  <c r="AF157" i="59"/>
  <c r="AE179" i="59"/>
  <c r="AP10" i="59"/>
  <c r="Q10" i="59" s="1"/>
  <c r="P26" i="59"/>
  <c r="AR286" i="59"/>
  <c r="S286" i="59" s="1"/>
  <c r="R298" i="59"/>
  <c r="AF70" i="59"/>
  <c r="G70" i="59" s="1"/>
  <c r="F86" i="59"/>
  <c r="AJ280" i="59"/>
  <c r="K280" i="59" s="1"/>
  <c r="J296" i="59"/>
  <c r="AN133" i="57"/>
  <c r="O133" i="57" s="1"/>
  <c r="N147" i="57"/>
  <c r="AN136" i="57"/>
  <c r="O136" i="57" s="1"/>
  <c r="N148" i="57"/>
  <c r="AT73" i="57"/>
  <c r="U73" i="57" s="1"/>
  <c r="T87" i="57"/>
  <c r="AT67" i="57"/>
  <c r="U67" i="57" s="1"/>
  <c r="AS89" i="57"/>
  <c r="T85" i="57"/>
  <c r="AI299" i="57"/>
  <c r="AJ277" i="57"/>
  <c r="J295" i="57"/>
  <c r="AJ253" i="57"/>
  <c r="J267" i="57"/>
  <c r="AD40" i="53"/>
  <c r="D56" i="53"/>
  <c r="AD46" i="53"/>
  <c r="D58" i="53"/>
  <c r="AH193" i="59"/>
  <c r="I193" i="59" s="1"/>
  <c r="H207" i="59"/>
  <c r="AT133" i="55"/>
  <c r="U133" i="55" s="1"/>
  <c r="T147" i="55"/>
  <c r="AT46" i="55"/>
  <c r="U46" i="55" s="1"/>
  <c r="T58" i="55"/>
  <c r="AT160" i="55"/>
  <c r="U160" i="55" s="1"/>
  <c r="T176" i="55"/>
  <c r="AT187" i="55"/>
  <c r="T205" i="55"/>
  <c r="AS209" i="55"/>
  <c r="AF277" i="55"/>
  <c r="AE299" i="55"/>
  <c r="F295" i="55"/>
  <c r="AN40" i="55"/>
  <c r="O40" i="55" s="1"/>
  <c r="N56" i="55"/>
  <c r="D208" i="55"/>
  <c r="AD196" i="55"/>
  <c r="AJ256" i="55"/>
  <c r="K256" i="55" s="1"/>
  <c r="J268" i="55"/>
  <c r="F57" i="55"/>
  <c r="AF43" i="55"/>
  <c r="G43" i="55" s="1"/>
  <c r="AH190" i="55"/>
  <c r="I190" i="55" s="1"/>
  <c r="H206" i="55"/>
  <c r="AT196" i="55"/>
  <c r="U196" i="55" s="1"/>
  <c r="T208" i="55"/>
  <c r="J297" i="55"/>
  <c r="AJ283" i="55"/>
  <c r="K283" i="55" s="1"/>
  <c r="AR10" i="55"/>
  <c r="S10" i="55" s="1"/>
  <c r="R26" i="55"/>
  <c r="AH160" i="55"/>
  <c r="I160" i="55" s="1"/>
  <c r="H176" i="55"/>
  <c r="AD187" i="53"/>
  <c r="AC209" i="53"/>
  <c r="D205" i="53"/>
  <c r="AL7" i="55"/>
  <c r="AK29" i="55"/>
  <c r="L25" i="55"/>
  <c r="AF16" i="55"/>
  <c r="G16" i="55" s="1"/>
  <c r="F28" i="55"/>
  <c r="AF103" i="55"/>
  <c r="F117" i="55"/>
  <c r="AD283" i="59"/>
  <c r="D297" i="59"/>
  <c r="AR106" i="59"/>
  <c r="S106" i="59" s="1"/>
  <c r="R118" i="59"/>
  <c r="AL283" i="59"/>
  <c r="M283" i="59" s="1"/>
  <c r="L297" i="59"/>
  <c r="AC239" i="59"/>
  <c r="D235" i="59"/>
  <c r="AD217" i="59"/>
  <c r="AL103" i="55"/>
  <c r="M103" i="55" s="1"/>
  <c r="L117" i="55"/>
  <c r="AN73" i="55"/>
  <c r="O73" i="55" s="1"/>
  <c r="N87" i="55"/>
  <c r="AH190" i="59"/>
  <c r="H206" i="59"/>
  <c r="N265" i="55"/>
  <c r="AM269" i="55"/>
  <c r="AN247" i="55"/>
  <c r="AP97" i="55"/>
  <c r="AO119" i="55"/>
  <c r="P115" i="55"/>
  <c r="AH73" i="55"/>
  <c r="I73" i="55" s="1"/>
  <c r="H87" i="55"/>
  <c r="D58" i="55"/>
  <c r="AD46" i="55"/>
  <c r="AP250" i="55"/>
  <c r="Q250" i="55" s="1"/>
  <c r="P266" i="55"/>
  <c r="AJ196" i="55"/>
  <c r="K196" i="55" s="1"/>
  <c r="J208" i="55"/>
  <c r="AH196" i="55"/>
  <c r="I196" i="55" s="1"/>
  <c r="H208" i="55"/>
  <c r="AT103" i="55"/>
  <c r="U103" i="55" s="1"/>
  <c r="T117" i="55"/>
  <c r="AT43" i="55"/>
  <c r="U43" i="55" s="1"/>
  <c r="T57" i="55"/>
  <c r="AQ59" i="59"/>
  <c r="R55" i="59"/>
  <c r="AR37" i="59"/>
  <c r="AF67" i="59"/>
  <c r="F85" i="59"/>
  <c r="AE89" i="59"/>
  <c r="AR277" i="55"/>
  <c r="R295" i="55"/>
  <c r="AQ299" i="55"/>
  <c r="D206" i="53"/>
  <c r="AD190" i="53"/>
  <c r="AP220" i="55"/>
  <c r="Q220" i="55" s="1"/>
  <c r="P236" i="55"/>
  <c r="AP163" i="55"/>
  <c r="Q163" i="55" s="1"/>
  <c r="P177" i="55"/>
  <c r="AH43" i="59"/>
  <c r="H57" i="59"/>
  <c r="D298" i="59"/>
  <c r="AD286" i="59"/>
  <c r="AT253" i="59"/>
  <c r="U253" i="59" s="1"/>
  <c r="T267" i="59"/>
  <c r="AR127" i="59"/>
  <c r="AQ149" i="59"/>
  <c r="R145" i="59"/>
  <c r="AP46" i="58"/>
  <c r="P58" i="58"/>
  <c r="R268" i="55"/>
  <c r="AR256" i="55"/>
  <c r="S256" i="55" s="1"/>
  <c r="AL106" i="55"/>
  <c r="M106" i="55" s="1"/>
  <c r="L118" i="55"/>
  <c r="AT76" i="55"/>
  <c r="U76" i="55" s="1"/>
  <c r="T88" i="55"/>
  <c r="AF163" i="55"/>
  <c r="G163" i="55" s="1"/>
  <c r="F177" i="55"/>
  <c r="AT253" i="55"/>
  <c r="U253" i="55" s="1"/>
  <c r="T267" i="55"/>
  <c r="D267" i="55"/>
  <c r="AD253" i="55"/>
  <c r="AD10" i="55"/>
  <c r="D26" i="55"/>
  <c r="AP103" i="55"/>
  <c r="Q103" i="55" s="1"/>
  <c r="P117" i="55"/>
  <c r="H146" i="55"/>
  <c r="AH130" i="55"/>
  <c r="I130" i="55" s="1"/>
  <c r="AN193" i="55"/>
  <c r="O193" i="55" s="1"/>
  <c r="N207" i="55"/>
  <c r="AJ193" i="55"/>
  <c r="K193" i="55" s="1"/>
  <c r="J207" i="55"/>
  <c r="AG269" i="55"/>
  <c r="AH247" i="55"/>
  <c r="H265" i="55"/>
  <c r="AN250" i="55"/>
  <c r="O250" i="55" s="1"/>
  <c r="N266" i="55"/>
  <c r="AN283" i="55"/>
  <c r="O283" i="55" s="1"/>
  <c r="N297" i="55"/>
  <c r="AL286" i="59"/>
  <c r="M286" i="59" s="1"/>
  <c r="L298" i="59"/>
  <c r="F148" i="59"/>
  <c r="AF136" i="59"/>
  <c r="AD196" i="53"/>
  <c r="D208" i="53"/>
  <c r="AS29" i="55"/>
  <c r="T25" i="55"/>
  <c r="AT7" i="55"/>
  <c r="N116" i="59"/>
  <c r="AN100" i="59"/>
  <c r="O100" i="59" s="1"/>
  <c r="AH40" i="59"/>
  <c r="H56" i="59"/>
  <c r="AI59" i="59"/>
  <c r="J55" i="59"/>
  <c r="AJ37" i="59"/>
  <c r="AN157" i="59"/>
  <c r="AM179" i="59"/>
  <c r="N175" i="59"/>
  <c r="AP43" i="58"/>
  <c r="P57" i="58"/>
  <c r="L115" i="55"/>
  <c r="AL97" i="55"/>
  <c r="AK119" i="55"/>
  <c r="AN286" i="55"/>
  <c r="O286" i="55" s="1"/>
  <c r="N298" i="55"/>
  <c r="AS299" i="55"/>
  <c r="T295" i="55"/>
  <c r="AT277" i="55"/>
  <c r="AD73" i="55"/>
  <c r="D87" i="55"/>
  <c r="AH253" i="55"/>
  <c r="I253" i="55" s="1"/>
  <c r="H267" i="55"/>
  <c r="AF286" i="55"/>
  <c r="G286" i="55" s="1"/>
  <c r="F298" i="55"/>
  <c r="AF253" i="55"/>
  <c r="G253" i="55" s="1"/>
  <c r="F267" i="55"/>
  <c r="AJ133" i="55"/>
  <c r="K133" i="55" s="1"/>
  <c r="J147" i="55"/>
  <c r="AR193" i="55"/>
  <c r="S193" i="55" s="1"/>
  <c r="R207" i="55"/>
  <c r="AP247" i="55"/>
  <c r="AO269" i="55"/>
  <c r="P265" i="55"/>
  <c r="J267" i="55"/>
  <c r="AJ253" i="55"/>
  <c r="K253" i="55" s="1"/>
  <c r="F146" i="55"/>
  <c r="AF130" i="55"/>
  <c r="AJ67" i="55"/>
  <c r="J85" i="55"/>
  <c r="AI89" i="55"/>
  <c r="D25" i="59"/>
  <c r="AD7" i="59"/>
  <c r="AC29" i="59"/>
  <c r="N57" i="59"/>
  <c r="AN43" i="59"/>
  <c r="O43" i="59" s="1"/>
  <c r="AP76" i="55"/>
  <c r="Q76" i="55" s="1"/>
  <c r="P88" i="55"/>
  <c r="AR16" i="55"/>
  <c r="S16" i="55" s="1"/>
  <c r="R28" i="55"/>
  <c r="AD193" i="53"/>
  <c r="D207" i="53"/>
  <c r="R235" i="55"/>
  <c r="AR217" i="55"/>
  <c r="AQ239" i="55"/>
  <c r="J148" i="55"/>
  <c r="AJ136" i="55"/>
  <c r="K136" i="55" s="1"/>
  <c r="AJ106" i="59"/>
  <c r="K106" i="59" s="1"/>
  <c r="J118" i="59"/>
  <c r="AN97" i="59"/>
  <c r="N115" i="59"/>
  <c r="AM119" i="59"/>
  <c r="T266" i="59"/>
  <c r="AT250" i="59"/>
  <c r="U250" i="59" s="1"/>
  <c r="AP226" i="59"/>
  <c r="Q226" i="59" s="1"/>
  <c r="P238" i="59"/>
  <c r="AP37" i="58"/>
  <c r="AO59" i="58"/>
  <c r="P55" i="58"/>
  <c r="AR247" i="55"/>
  <c r="R265" i="55"/>
  <c r="AQ269" i="55"/>
  <c r="AF157" i="55"/>
  <c r="AE179" i="55"/>
  <c r="F175" i="55"/>
  <c r="AC119" i="55"/>
  <c r="AD97" i="55"/>
  <c r="D115" i="55"/>
  <c r="AJ79" i="59"/>
  <c r="K79" i="59" s="1"/>
  <c r="J89" i="59"/>
  <c r="AH76" i="55"/>
  <c r="I76" i="55" s="1"/>
  <c r="H88" i="55"/>
  <c r="AT40" i="55"/>
  <c r="U40" i="55" s="1"/>
  <c r="T56" i="55"/>
  <c r="AD223" i="55"/>
  <c r="D237" i="55"/>
  <c r="AN37" i="55"/>
  <c r="AM59" i="55"/>
  <c r="N55" i="55"/>
  <c r="AP136" i="55"/>
  <c r="Q136" i="55" s="1"/>
  <c r="P148" i="55"/>
  <c r="P146" i="55"/>
  <c r="AP130" i="55"/>
  <c r="Q130" i="55" s="1"/>
  <c r="AN187" i="55"/>
  <c r="AM209" i="55"/>
  <c r="N205" i="55"/>
  <c r="H205" i="55"/>
  <c r="AH187" i="55"/>
  <c r="AG209" i="55"/>
  <c r="AR187" i="55"/>
  <c r="AQ209" i="55"/>
  <c r="R205" i="55"/>
  <c r="AT136" i="55"/>
  <c r="U136" i="55" s="1"/>
  <c r="T148" i="55"/>
  <c r="AP7" i="55"/>
  <c r="AO29" i="55"/>
  <c r="P25" i="55"/>
  <c r="AL280" i="59"/>
  <c r="M280" i="59" s="1"/>
  <c r="L296" i="59"/>
  <c r="AJ286" i="55"/>
  <c r="K286" i="55" s="1"/>
  <c r="J298" i="55"/>
  <c r="AP226" i="55"/>
  <c r="Q226" i="55" s="1"/>
  <c r="P238" i="55"/>
  <c r="AH253" i="53"/>
  <c r="H267" i="53"/>
  <c r="AJ127" i="59"/>
  <c r="AI149" i="59"/>
  <c r="J145" i="59"/>
  <c r="AL127" i="55"/>
  <c r="L145" i="55"/>
  <c r="AK149" i="55"/>
  <c r="N177" i="59"/>
  <c r="AN163" i="59"/>
  <c r="O163" i="59" s="1"/>
  <c r="J176" i="59"/>
  <c r="AJ160" i="59"/>
  <c r="P176" i="59"/>
  <c r="AP160" i="59"/>
  <c r="Q160" i="59" s="1"/>
  <c r="AR70" i="59"/>
  <c r="R86" i="59"/>
  <c r="AT136" i="57"/>
  <c r="T148" i="57"/>
  <c r="R266" i="55"/>
  <c r="AR250" i="55"/>
  <c r="S250" i="55" s="1"/>
  <c r="AJ73" i="55"/>
  <c r="K73" i="55" s="1"/>
  <c r="J87" i="55"/>
  <c r="AE29" i="59"/>
  <c r="F25" i="59"/>
  <c r="AF7" i="59"/>
  <c r="AQ119" i="57"/>
  <c r="AR97" i="57"/>
  <c r="R115" i="57"/>
  <c r="E163" i="55"/>
  <c r="AR136" i="55"/>
  <c r="S136" i="55" s="1"/>
  <c r="R148" i="55"/>
  <c r="L208" i="55"/>
  <c r="AL196" i="55"/>
  <c r="M196" i="55" s="1"/>
  <c r="AT163" i="55"/>
  <c r="U163" i="55" s="1"/>
  <c r="T177" i="55"/>
  <c r="AF190" i="55"/>
  <c r="G190" i="55" s="1"/>
  <c r="F206" i="55"/>
  <c r="AD286" i="55"/>
  <c r="D298" i="55"/>
  <c r="AL43" i="55"/>
  <c r="M43" i="55" s="1"/>
  <c r="L57" i="55"/>
  <c r="AD76" i="55"/>
  <c r="D88" i="55"/>
  <c r="AS59" i="55"/>
  <c r="T55" i="55"/>
  <c r="AT37" i="55"/>
  <c r="AT193" i="55"/>
  <c r="U193" i="55" s="1"/>
  <c r="T207" i="55"/>
  <c r="R58" i="59"/>
  <c r="AR46" i="59"/>
  <c r="S46" i="59" s="1"/>
  <c r="AN226" i="55"/>
  <c r="O226" i="55" s="1"/>
  <c r="N238" i="55"/>
  <c r="AH16" i="55"/>
  <c r="I16" i="55" s="1"/>
  <c r="H28" i="55"/>
  <c r="AL283" i="55"/>
  <c r="M283" i="55" s="1"/>
  <c r="L297" i="55"/>
  <c r="N56" i="57"/>
  <c r="AN40" i="57"/>
  <c r="AH247" i="53"/>
  <c r="AG269" i="53"/>
  <c r="H265" i="53"/>
  <c r="AE119" i="55"/>
  <c r="AF97" i="55"/>
  <c r="F115" i="55"/>
  <c r="AL76" i="55"/>
  <c r="M76" i="55" s="1"/>
  <c r="L88" i="55"/>
  <c r="AJ157" i="59"/>
  <c r="AI179" i="59"/>
  <c r="J175" i="59"/>
  <c r="AH250" i="59"/>
  <c r="H266" i="59"/>
  <c r="AJ100" i="59"/>
  <c r="K100" i="59" s="1"/>
  <c r="J116" i="59"/>
  <c r="AJ43" i="59"/>
  <c r="K43" i="59" s="1"/>
  <c r="J57" i="59"/>
  <c r="D236" i="59"/>
  <c r="AD220" i="59"/>
  <c r="AT127" i="57"/>
  <c r="AS149" i="57"/>
  <c r="T145" i="57"/>
  <c r="R267" i="55"/>
  <c r="AR253" i="55"/>
  <c r="S253" i="55" s="1"/>
  <c r="AJ76" i="55"/>
  <c r="K76" i="55" s="1"/>
  <c r="J88" i="55"/>
  <c r="T296" i="55"/>
  <c r="AT280" i="55"/>
  <c r="U280" i="55" s="1"/>
  <c r="H88" i="59"/>
  <c r="AH76" i="59"/>
  <c r="I76" i="59" s="1"/>
  <c r="AC239" i="55"/>
  <c r="K73" i="59"/>
  <c r="AD13" i="55"/>
  <c r="D27" i="55"/>
  <c r="AT256" i="55"/>
  <c r="U256" i="55" s="1"/>
  <c r="T268" i="55"/>
  <c r="P116" i="55"/>
  <c r="AP100" i="55"/>
  <c r="Q100" i="55" s="1"/>
  <c r="AR37" i="55"/>
  <c r="AQ59" i="55"/>
  <c r="R55" i="55"/>
  <c r="AN70" i="55"/>
  <c r="AM89" i="55"/>
  <c r="N86" i="55"/>
  <c r="AD190" i="55"/>
  <c r="D206" i="55"/>
  <c r="AR196" i="55"/>
  <c r="S196" i="55" s="1"/>
  <c r="R208" i="55"/>
  <c r="AF127" i="55"/>
  <c r="F145" i="55"/>
  <c r="AE149" i="55"/>
  <c r="AH67" i="55"/>
  <c r="AG89" i="55"/>
  <c r="H85" i="55"/>
  <c r="AT70" i="55"/>
  <c r="AS89" i="55"/>
  <c r="T86" i="55"/>
  <c r="AR67" i="58"/>
  <c r="AQ89" i="58"/>
  <c r="R85" i="58"/>
  <c r="AJ277" i="55"/>
  <c r="J295" i="55"/>
  <c r="AI299" i="55"/>
  <c r="AL190" i="59"/>
  <c r="M190" i="59" s="1"/>
  <c r="L206" i="59"/>
  <c r="AF13" i="55"/>
  <c r="G13" i="55" s="1"/>
  <c r="F27" i="55"/>
  <c r="AH250" i="53"/>
  <c r="H266" i="53"/>
  <c r="AN13" i="59"/>
  <c r="O13" i="59" s="1"/>
  <c r="N27" i="59"/>
  <c r="AF217" i="55"/>
  <c r="AE239" i="55"/>
  <c r="F235" i="55"/>
  <c r="AR76" i="59"/>
  <c r="S76" i="59" s="1"/>
  <c r="R88" i="59"/>
  <c r="AN40" i="59"/>
  <c r="O40" i="59" s="1"/>
  <c r="N56" i="59"/>
  <c r="AD97" i="59"/>
  <c r="AC119" i="59"/>
  <c r="D115" i="59"/>
  <c r="T235" i="59"/>
  <c r="AS239" i="59"/>
  <c r="AT217" i="59"/>
  <c r="AR133" i="59"/>
  <c r="S133" i="59" s="1"/>
  <c r="R147" i="59"/>
  <c r="AT130" i="57"/>
  <c r="T146" i="57"/>
  <c r="P205" i="55"/>
  <c r="AO209" i="55"/>
  <c r="AP187" i="55"/>
  <c r="AJ70" i="55"/>
  <c r="K70" i="55" s="1"/>
  <c r="J86" i="55"/>
  <c r="AD106" i="55"/>
  <c r="D118" i="55"/>
  <c r="AT127" i="55"/>
  <c r="AS149" i="55"/>
  <c r="T145" i="55"/>
  <c r="AL133" i="55"/>
  <c r="M133" i="55" s="1"/>
  <c r="L147" i="55"/>
  <c r="AC269" i="55"/>
  <c r="AD247" i="55"/>
  <c r="D265" i="55"/>
  <c r="AH127" i="55"/>
  <c r="H145" i="55"/>
  <c r="AG149" i="55"/>
  <c r="AH283" i="55"/>
  <c r="I283" i="55" s="1"/>
  <c r="H297" i="55"/>
  <c r="AF193" i="55"/>
  <c r="G193" i="55" s="1"/>
  <c r="F207" i="55"/>
  <c r="AR127" i="55"/>
  <c r="R145" i="55"/>
  <c r="AQ149" i="55"/>
  <c r="AD70" i="55"/>
  <c r="D86" i="55"/>
  <c r="AD43" i="53"/>
  <c r="D57" i="53"/>
  <c r="AN277" i="55"/>
  <c r="AM299" i="55"/>
  <c r="N295" i="55"/>
  <c r="AR103" i="57"/>
  <c r="S103" i="57" s="1"/>
  <c r="R117" i="57"/>
  <c r="AL280" i="55"/>
  <c r="M280" i="55" s="1"/>
  <c r="L296" i="55"/>
  <c r="AR286" i="55"/>
  <c r="S286" i="55" s="1"/>
  <c r="R298" i="55"/>
  <c r="AP67" i="55"/>
  <c r="P85" i="55"/>
  <c r="AO89" i="55"/>
  <c r="AJ46" i="59"/>
  <c r="K46" i="59" s="1"/>
  <c r="J58" i="59"/>
  <c r="T206" i="59"/>
  <c r="AT190" i="59"/>
  <c r="AS209" i="59"/>
  <c r="H205" i="59"/>
  <c r="AH187" i="59"/>
  <c r="AG209" i="59"/>
  <c r="N178" i="59"/>
  <c r="AN166" i="59"/>
  <c r="O166" i="59" s="1"/>
  <c r="AR97" i="59"/>
  <c r="R115" i="59"/>
  <c r="AQ119" i="59"/>
  <c r="AH253" i="59"/>
  <c r="H267" i="59"/>
  <c r="AP223" i="59"/>
  <c r="Q223" i="59" s="1"/>
  <c r="P237" i="59"/>
  <c r="N176" i="59"/>
  <c r="AN160" i="59"/>
  <c r="O160" i="59" s="1"/>
  <c r="T147" i="57"/>
  <c r="AT133" i="57"/>
  <c r="P206" i="55"/>
  <c r="AP190" i="55"/>
  <c r="Q190" i="55" s="1"/>
  <c r="AN16" i="58"/>
  <c r="AM29" i="58"/>
  <c r="N28" i="58"/>
  <c r="H119" i="53"/>
  <c r="AH109" i="53"/>
  <c r="AH110" i="53" s="1"/>
  <c r="I110" i="53" s="1"/>
  <c r="AP106" i="55"/>
  <c r="Q106" i="55" s="1"/>
  <c r="P118" i="55"/>
  <c r="AD7" i="55"/>
  <c r="AC29" i="55"/>
  <c r="D25" i="55"/>
  <c r="AF196" i="55"/>
  <c r="G196" i="55" s="1"/>
  <c r="F208" i="55"/>
  <c r="AJ130" i="55"/>
  <c r="K130" i="55" s="1"/>
  <c r="J146" i="55"/>
  <c r="AL37" i="55"/>
  <c r="L55" i="55"/>
  <c r="AK59" i="55"/>
  <c r="AR43" i="55"/>
  <c r="S43" i="55" s="1"/>
  <c r="R57" i="55"/>
  <c r="AR103" i="55"/>
  <c r="S103" i="55" s="1"/>
  <c r="R117" i="55"/>
  <c r="AR190" i="55"/>
  <c r="S190" i="55" s="1"/>
  <c r="R206" i="55"/>
  <c r="D27" i="59"/>
  <c r="AD13" i="59"/>
  <c r="L208" i="59"/>
  <c r="AL196" i="59"/>
  <c r="AF133" i="59"/>
  <c r="F147" i="59"/>
  <c r="AL13" i="55"/>
  <c r="M13" i="55" s="1"/>
  <c r="L27" i="55"/>
  <c r="AH277" i="55"/>
  <c r="AG299" i="55"/>
  <c r="H295" i="55"/>
  <c r="AH280" i="55"/>
  <c r="I280" i="55" s="1"/>
  <c r="H296" i="55"/>
  <c r="AT73" i="55"/>
  <c r="U73" i="55" s="1"/>
  <c r="T87" i="55"/>
  <c r="AJ163" i="59"/>
  <c r="J177" i="59"/>
  <c r="D296" i="59"/>
  <c r="AD280" i="59"/>
  <c r="AR103" i="59"/>
  <c r="S103" i="59" s="1"/>
  <c r="R117" i="59"/>
  <c r="AD223" i="59"/>
  <c r="D237" i="59"/>
  <c r="R85" i="59"/>
  <c r="AR67" i="59"/>
  <c r="AQ89" i="59"/>
  <c r="AP70" i="57"/>
  <c r="P86" i="57"/>
  <c r="P207" i="55"/>
  <c r="AP193" i="55"/>
  <c r="Q193" i="55" s="1"/>
  <c r="H57" i="55"/>
  <c r="AH43" i="55"/>
  <c r="I43" i="55" s="1"/>
  <c r="AR100" i="57"/>
  <c r="R116" i="57"/>
  <c r="AP43" i="55"/>
  <c r="Q43" i="55" s="1"/>
  <c r="P57" i="55"/>
  <c r="AF280" i="55"/>
  <c r="F296" i="55"/>
  <c r="AR46" i="55"/>
  <c r="S46" i="55" s="1"/>
  <c r="R58" i="55"/>
  <c r="AO149" i="55"/>
  <c r="P145" i="55"/>
  <c r="AP127" i="55"/>
  <c r="AN43" i="55"/>
  <c r="O43" i="55" s="1"/>
  <c r="N57" i="55"/>
  <c r="AJ187" i="55"/>
  <c r="AI209" i="55"/>
  <c r="J205" i="55"/>
  <c r="AD193" i="55"/>
  <c r="D207" i="55"/>
  <c r="AR130" i="55"/>
  <c r="S130" i="55" s="1"/>
  <c r="R146" i="55"/>
  <c r="AF46" i="55"/>
  <c r="G46" i="55" s="1"/>
  <c r="F58" i="55"/>
  <c r="AP16" i="55"/>
  <c r="Q16" i="55" s="1"/>
  <c r="P28" i="55"/>
  <c r="AH7" i="55"/>
  <c r="AG29" i="55"/>
  <c r="H25" i="55"/>
  <c r="AN217" i="55"/>
  <c r="N235" i="55"/>
  <c r="AM239" i="55"/>
  <c r="AC59" i="53"/>
  <c r="AJ223" i="55"/>
  <c r="K223" i="55" s="1"/>
  <c r="J237" i="55"/>
  <c r="AP73" i="55"/>
  <c r="Q73" i="55" s="1"/>
  <c r="P87" i="55"/>
  <c r="AF220" i="55"/>
  <c r="G220" i="55" s="1"/>
  <c r="F236" i="55"/>
  <c r="AJ220" i="55"/>
  <c r="K220" i="55" s="1"/>
  <c r="J236" i="55"/>
  <c r="AR73" i="59"/>
  <c r="S73" i="59" s="1"/>
  <c r="R87" i="59"/>
  <c r="AH37" i="59"/>
  <c r="H55" i="59"/>
  <c r="AG59" i="59"/>
  <c r="AN106" i="59"/>
  <c r="O106" i="59" s="1"/>
  <c r="N118" i="59"/>
  <c r="AJ40" i="59"/>
  <c r="K40" i="59" s="1"/>
  <c r="J56" i="59"/>
  <c r="AR136" i="59"/>
  <c r="S136" i="59" s="1"/>
  <c r="R148" i="59"/>
  <c r="AP76" i="57"/>
  <c r="P88" i="57"/>
  <c r="AP196" i="55"/>
  <c r="Q196" i="55" s="1"/>
  <c r="P208" i="55"/>
  <c r="AG59" i="55"/>
  <c r="H55" i="55"/>
  <c r="AH37" i="55"/>
  <c r="AH73" i="59"/>
  <c r="H87" i="59"/>
  <c r="I106" i="53"/>
  <c r="AL250" i="55"/>
  <c r="M250" i="55" s="1"/>
  <c r="L266" i="55"/>
  <c r="T175" i="55"/>
  <c r="AT157" i="55"/>
  <c r="AS179" i="55"/>
  <c r="AL190" i="55"/>
  <c r="AK209" i="55"/>
  <c r="L206" i="55"/>
  <c r="AD277" i="55"/>
  <c r="AC299" i="55"/>
  <c r="D295" i="55"/>
  <c r="AF187" i="55"/>
  <c r="AE209" i="55"/>
  <c r="F205" i="55"/>
  <c r="P267" i="55"/>
  <c r="AP253" i="55"/>
  <c r="Q253" i="55" s="1"/>
  <c r="AH193" i="55"/>
  <c r="I193" i="55" s="1"/>
  <c r="H207" i="55"/>
  <c r="AF40" i="55"/>
  <c r="G40" i="55" s="1"/>
  <c r="F56" i="55"/>
  <c r="AT97" i="55"/>
  <c r="AS119" i="55"/>
  <c r="T115" i="55"/>
  <c r="AN220" i="55"/>
  <c r="O220" i="55" s="1"/>
  <c r="N236" i="55"/>
  <c r="AJ280" i="55"/>
  <c r="K280" i="55" s="1"/>
  <c r="J296" i="55"/>
  <c r="AF130" i="59"/>
  <c r="F146" i="59"/>
  <c r="N58" i="55"/>
  <c r="AN46" i="55"/>
  <c r="O46" i="55" s="1"/>
  <c r="AL193" i="59"/>
  <c r="L207" i="59"/>
  <c r="AL16" i="55"/>
  <c r="M16" i="55" s="1"/>
  <c r="L28" i="55"/>
  <c r="AI239" i="55"/>
  <c r="AJ217" i="55"/>
  <c r="J235" i="55"/>
  <c r="AF160" i="55"/>
  <c r="F176" i="55"/>
  <c r="AC299" i="59"/>
  <c r="AD277" i="59"/>
  <c r="D295" i="59"/>
  <c r="AN103" i="59"/>
  <c r="O103" i="59" s="1"/>
  <c r="N117" i="59"/>
  <c r="P178" i="59"/>
  <c r="AP166" i="59"/>
  <c r="Q166" i="59" s="1"/>
  <c r="AT226" i="59"/>
  <c r="U226" i="59" s="1"/>
  <c r="T238" i="59"/>
  <c r="T118" i="58"/>
  <c r="AT106" i="58"/>
  <c r="AP67" i="57"/>
  <c r="AO89" i="57"/>
  <c r="P85" i="57"/>
  <c r="AN130" i="55"/>
  <c r="O130" i="55" s="1"/>
  <c r="N146" i="55"/>
  <c r="AH46" i="55"/>
  <c r="I46" i="55" s="1"/>
  <c r="H58" i="55"/>
  <c r="AP160" i="55"/>
  <c r="Q160" i="55" s="1"/>
  <c r="P176" i="55"/>
  <c r="O217" i="53"/>
  <c r="AN253" i="55"/>
  <c r="O253" i="55" s="1"/>
  <c r="N267" i="55"/>
  <c r="AD256" i="55"/>
  <c r="D268" i="55"/>
  <c r="AH136" i="55"/>
  <c r="I136" i="55" s="1"/>
  <c r="H148" i="55"/>
  <c r="AL73" i="55"/>
  <c r="M73" i="55" s="1"/>
  <c r="L87" i="55"/>
  <c r="AR40" i="55"/>
  <c r="S40" i="55" s="1"/>
  <c r="R56" i="55"/>
  <c r="N208" i="55"/>
  <c r="AN196" i="55"/>
  <c r="O196" i="55" s="1"/>
  <c r="AJ190" i="55"/>
  <c r="K190" i="55" s="1"/>
  <c r="J206" i="55"/>
  <c r="AR106" i="55"/>
  <c r="S106" i="55" s="1"/>
  <c r="R118" i="55"/>
  <c r="AP37" i="55"/>
  <c r="P55" i="55"/>
  <c r="AO59" i="55"/>
  <c r="AD100" i="55"/>
  <c r="D116" i="55"/>
  <c r="AR40" i="59"/>
  <c r="S40" i="59" s="1"/>
  <c r="R56" i="59"/>
  <c r="AR7" i="55"/>
  <c r="AQ29" i="55"/>
  <c r="R25" i="55"/>
  <c r="AK299" i="59"/>
  <c r="AL277" i="59"/>
  <c r="L295" i="59"/>
  <c r="AE149" i="59"/>
  <c r="F145" i="59"/>
  <c r="AF127" i="59"/>
  <c r="AJ226" i="55"/>
  <c r="J238" i="55"/>
  <c r="AT277" i="59"/>
  <c r="T295" i="59"/>
  <c r="AS299" i="59"/>
  <c r="AF16" i="59"/>
  <c r="F28" i="59"/>
  <c r="AH46" i="59"/>
  <c r="H58" i="59"/>
  <c r="AP157" i="59"/>
  <c r="P175" i="59"/>
  <c r="AO179" i="59"/>
  <c r="AT256" i="59"/>
  <c r="U256" i="59" s="1"/>
  <c r="T268" i="59"/>
  <c r="P236" i="59"/>
  <c r="AP220" i="59"/>
  <c r="Q220" i="59" s="1"/>
  <c r="AS119" i="58"/>
  <c r="AT97" i="58"/>
  <c r="T115" i="58"/>
  <c r="AP73" i="57"/>
  <c r="P87" i="57"/>
  <c r="N147" i="55"/>
  <c r="AN133" i="55"/>
  <c r="O133" i="55" s="1"/>
  <c r="H56" i="55"/>
  <c r="AH40" i="55"/>
  <c r="I40" i="55" s="1"/>
  <c r="AI119" i="55"/>
  <c r="AJ100" i="55"/>
  <c r="J116" i="55"/>
  <c r="AO179" i="55"/>
  <c r="L148" i="55"/>
  <c r="AL136" i="55"/>
  <c r="M136" i="55" s="1"/>
  <c r="AF256" i="55"/>
  <c r="G256" i="55" s="1"/>
  <c r="F268" i="55"/>
  <c r="AJ127" i="55"/>
  <c r="J145" i="55"/>
  <c r="AI149" i="55"/>
  <c r="AF283" i="55"/>
  <c r="G283" i="55" s="1"/>
  <c r="F297" i="55"/>
  <c r="AP256" i="55"/>
  <c r="Q256" i="55" s="1"/>
  <c r="P268" i="55"/>
  <c r="AP133" i="55"/>
  <c r="Q133" i="55" s="1"/>
  <c r="P147" i="55"/>
  <c r="F148" i="55"/>
  <c r="AF136" i="55"/>
  <c r="AT100" i="55"/>
  <c r="U100" i="55" s="1"/>
  <c r="T116" i="55"/>
  <c r="AJ247" i="55"/>
  <c r="AI269" i="55"/>
  <c r="J265" i="55"/>
  <c r="F88" i="59"/>
  <c r="AF76" i="59"/>
  <c r="AD10" i="59"/>
  <c r="D26" i="59"/>
  <c r="AP217" i="55"/>
  <c r="AO239" i="55"/>
  <c r="P235" i="55"/>
  <c r="AP70" i="55"/>
  <c r="Q70" i="55" s="1"/>
  <c r="P86" i="55"/>
  <c r="AP223" i="55"/>
  <c r="Q223" i="55" s="1"/>
  <c r="P237" i="55"/>
  <c r="AD250" i="55"/>
  <c r="D266" i="55"/>
  <c r="AH157" i="55"/>
  <c r="AG179" i="55"/>
  <c r="H175" i="55"/>
  <c r="T298" i="59"/>
  <c r="AT286" i="59"/>
  <c r="U286" i="59" s="1"/>
  <c r="AJ97" i="59"/>
  <c r="AI119" i="59"/>
  <c r="J115" i="59"/>
  <c r="AJ103" i="59"/>
  <c r="K103" i="59" s="1"/>
  <c r="J117" i="59"/>
  <c r="AD103" i="59"/>
  <c r="D117" i="59"/>
  <c r="AD226" i="59"/>
  <c r="D238" i="59"/>
  <c r="AT103" i="58"/>
  <c r="T117" i="58"/>
  <c r="AL13" i="57"/>
  <c r="L27" i="57"/>
  <c r="AM149" i="55"/>
  <c r="AN127" i="55"/>
  <c r="N145" i="55"/>
  <c r="AH250" i="55"/>
  <c r="I250" i="55" s="1"/>
  <c r="H266" i="55"/>
  <c r="AT190" i="55"/>
  <c r="U190" i="55" s="1"/>
  <c r="T206" i="55"/>
  <c r="AL247" i="55"/>
  <c r="AK269" i="55"/>
  <c r="L265" i="55"/>
  <c r="AS269" i="55"/>
  <c r="AT247" i="55"/>
  <c r="T265" i="55"/>
  <c r="AD37" i="55"/>
  <c r="AC59" i="55"/>
  <c r="D55" i="55"/>
  <c r="AD43" i="55"/>
  <c r="D57" i="55"/>
  <c r="AR100" i="55"/>
  <c r="S100" i="55" s="1"/>
  <c r="R116" i="55"/>
  <c r="AN190" i="55"/>
  <c r="O190" i="55" s="1"/>
  <c r="N206" i="55"/>
  <c r="AH256" i="55"/>
  <c r="I256" i="55" s="1"/>
  <c r="H268" i="55"/>
  <c r="AN256" i="55"/>
  <c r="O256" i="55" s="1"/>
  <c r="N268" i="55"/>
  <c r="AG89" i="59"/>
  <c r="AH67" i="59"/>
  <c r="H85" i="59"/>
  <c r="P26" i="55"/>
  <c r="AP10" i="55"/>
  <c r="Q10" i="55" s="1"/>
  <c r="AL133" i="59"/>
  <c r="M133" i="59" s="1"/>
  <c r="L147" i="59"/>
  <c r="AK299" i="55"/>
  <c r="L295" i="55"/>
  <c r="AL277" i="55"/>
  <c r="AR223" i="55"/>
  <c r="S223" i="55" s="1"/>
  <c r="R237" i="55"/>
  <c r="AE269" i="55"/>
  <c r="AF247" i="55"/>
  <c r="F265" i="55"/>
  <c r="R297" i="55"/>
  <c r="AR283" i="55"/>
  <c r="S283" i="55" s="1"/>
  <c r="AH166" i="55"/>
  <c r="H178" i="55"/>
  <c r="AJ166" i="59"/>
  <c r="J178" i="59"/>
  <c r="AD100" i="59"/>
  <c r="D116" i="59"/>
  <c r="AP163" i="59"/>
  <c r="Q163" i="59" s="1"/>
  <c r="P177" i="59"/>
  <c r="R146" i="59"/>
  <c r="AR130" i="59"/>
  <c r="S130" i="59" s="1"/>
  <c r="AT100" i="58"/>
  <c r="T116" i="58"/>
  <c r="AL10" i="57"/>
  <c r="L26" i="57"/>
  <c r="AN136" i="55"/>
  <c r="O136" i="55" s="1"/>
  <c r="N148" i="55"/>
  <c r="AD40" i="55"/>
  <c r="D56" i="55"/>
  <c r="S217" i="53"/>
  <c r="P56" i="55"/>
  <c r="AP40" i="55"/>
  <c r="Q40" i="55" s="1"/>
  <c r="AH70" i="55"/>
  <c r="I70" i="55" s="1"/>
  <c r="H86" i="55"/>
  <c r="AL193" i="55"/>
  <c r="M193" i="55" s="1"/>
  <c r="L207" i="55"/>
  <c r="AD283" i="55"/>
  <c r="D297" i="55"/>
  <c r="AL46" i="55"/>
  <c r="M46" i="55" s="1"/>
  <c r="L58" i="55"/>
  <c r="AR97" i="55"/>
  <c r="AQ119" i="55"/>
  <c r="R115" i="55"/>
  <c r="AT106" i="55"/>
  <c r="U106" i="55" s="1"/>
  <c r="T118" i="55"/>
  <c r="AT130" i="55"/>
  <c r="U130" i="55" s="1"/>
  <c r="T146" i="55"/>
  <c r="AP46" i="55"/>
  <c r="Q46" i="55" s="1"/>
  <c r="P58" i="55"/>
  <c r="AF133" i="55"/>
  <c r="F147" i="55"/>
  <c r="AT166" i="55"/>
  <c r="U166" i="55" s="1"/>
  <c r="T178" i="55"/>
  <c r="AN223" i="55"/>
  <c r="O223" i="55" s="1"/>
  <c r="N237" i="55"/>
  <c r="AE59" i="55"/>
  <c r="AF37" i="55"/>
  <c r="F55" i="55"/>
  <c r="AL10" i="55"/>
  <c r="M10" i="55" s="1"/>
  <c r="L26" i="55"/>
  <c r="J147" i="59"/>
  <c r="AJ133" i="59"/>
  <c r="K133" i="59" s="1"/>
  <c r="AF10" i="55"/>
  <c r="F26" i="55"/>
  <c r="AE29" i="55"/>
  <c r="AR220" i="55"/>
  <c r="S220" i="55" s="1"/>
  <c r="R236" i="55"/>
  <c r="AT13" i="55"/>
  <c r="U13" i="55" s="1"/>
  <c r="T27" i="55"/>
  <c r="AH256" i="59"/>
  <c r="H268" i="59"/>
  <c r="AH247" i="59"/>
  <c r="AG269" i="59"/>
  <c r="H265" i="59"/>
  <c r="T265" i="59"/>
  <c r="AS269" i="59"/>
  <c r="AT247" i="59"/>
  <c r="AT223" i="59"/>
  <c r="U223" i="59" s="1"/>
  <c r="T237" i="59"/>
  <c r="AK29" i="57"/>
  <c r="L25" i="57"/>
  <c r="AL7" i="57"/>
  <c r="AH133" i="55"/>
  <c r="I133" i="55" s="1"/>
  <c r="H147" i="55"/>
  <c r="AT220" i="59"/>
  <c r="U220" i="59" s="1"/>
  <c r="T236" i="59"/>
  <c r="O130" i="59"/>
  <c r="AL256" i="55"/>
  <c r="M256" i="55" s="1"/>
  <c r="L268" i="55"/>
  <c r="AL130" i="55"/>
  <c r="M130" i="55" s="1"/>
  <c r="L146" i="55"/>
  <c r="AL70" i="55"/>
  <c r="AK89" i="55"/>
  <c r="L86" i="55"/>
  <c r="F266" i="55"/>
  <c r="AF250" i="55"/>
  <c r="G250" i="55" s="1"/>
  <c r="L56" i="55"/>
  <c r="AL40" i="55"/>
  <c r="M40" i="55" s="1"/>
  <c r="AD187" i="55"/>
  <c r="AC209" i="55"/>
  <c r="D205" i="55"/>
  <c r="AJ250" i="55"/>
  <c r="K250" i="55" s="1"/>
  <c r="J266" i="55"/>
  <c r="AD67" i="55"/>
  <c r="AC89" i="55"/>
  <c r="D85" i="55"/>
  <c r="AH10" i="55"/>
  <c r="I10" i="55" s="1"/>
  <c r="H26" i="55"/>
  <c r="AR76" i="58"/>
  <c r="R88" i="58"/>
  <c r="AK209" i="59"/>
  <c r="AL187" i="59"/>
  <c r="L205" i="59"/>
  <c r="N55" i="57"/>
  <c r="AN37" i="57"/>
  <c r="AM59" i="57"/>
  <c r="AH286" i="55"/>
  <c r="I286" i="55" s="1"/>
  <c r="H298" i="55"/>
  <c r="AD16" i="55"/>
  <c r="D28" i="55"/>
  <c r="AR226" i="55"/>
  <c r="S226" i="55" s="1"/>
  <c r="R238" i="55"/>
  <c r="R116" i="59"/>
  <c r="AR100" i="59"/>
  <c r="S100" i="59" s="1"/>
  <c r="AN37" i="59"/>
  <c r="AM59" i="59"/>
  <c r="N55" i="59"/>
  <c r="AD106" i="59"/>
  <c r="D118" i="59"/>
  <c r="P235" i="59"/>
  <c r="AO239" i="59"/>
  <c r="AP217" i="59"/>
  <c r="AP40" i="58"/>
  <c r="P56" i="58"/>
  <c r="AL16" i="57"/>
  <c r="L28" i="57"/>
  <c r="AL100" i="55"/>
  <c r="M100" i="55" s="1"/>
  <c r="L116" i="55"/>
  <c r="T266" i="55"/>
  <c r="AT250" i="55"/>
  <c r="U250" i="55" s="1"/>
  <c r="AN76" i="55"/>
  <c r="O76" i="55" s="1"/>
  <c r="N88" i="55"/>
  <c r="AK149" i="59"/>
  <c r="E16" i="52"/>
  <c r="V109" i="52"/>
  <c r="BB110" i="52"/>
  <c r="E196" i="52"/>
  <c r="AD79" i="52"/>
  <c r="D89" i="52"/>
  <c r="E187" i="52"/>
  <c r="E40" i="52"/>
  <c r="E136" i="52"/>
  <c r="S46" i="52"/>
  <c r="I217" i="52"/>
  <c r="O2136" i="78" l="1"/>
  <c r="O1985" i="78"/>
  <c r="O1527" i="78"/>
  <c r="O995" i="105"/>
  <c r="O1854" i="78"/>
  <c r="O1920" i="78"/>
  <c r="O1507" i="78"/>
  <c r="O2000" i="78"/>
  <c r="O1736" i="78"/>
  <c r="O1839" i="78"/>
  <c r="O552" i="105"/>
  <c r="O2128" i="78"/>
  <c r="O1768" i="78"/>
  <c r="O1454" i="78"/>
  <c r="O1522" i="78"/>
  <c r="O1672" i="78"/>
  <c r="O1704" i="78"/>
  <c r="O1633" i="78"/>
  <c r="O1279" i="78"/>
  <c r="O1788" i="78"/>
  <c r="O1771" i="78"/>
  <c r="O1872" i="78"/>
  <c r="O1327" i="78"/>
  <c r="O1305" i="78"/>
  <c r="O1132" i="78"/>
  <c r="N203" i="105"/>
  <c r="O203" i="105" s="1"/>
  <c r="O1540" i="78"/>
  <c r="O1921" i="78"/>
  <c r="O1210" i="78"/>
  <c r="O1286" i="78"/>
  <c r="O1571" i="78"/>
  <c r="O1167" i="78"/>
  <c r="O1566" i="78"/>
  <c r="O1721" i="78"/>
  <c r="O1640" i="78"/>
  <c r="O2037" i="78"/>
  <c r="O2163" i="78"/>
  <c r="O1908" i="78"/>
  <c r="O1256" i="78"/>
  <c r="O1883" i="78"/>
  <c r="O1619" i="78"/>
  <c r="O1734" i="78"/>
  <c r="O1261" i="78"/>
  <c r="O1702" i="78"/>
  <c r="O1684" i="78"/>
  <c r="O1221" i="78"/>
  <c r="O1999" i="78"/>
  <c r="O1701" i="78"/>
  <c r="O1287" i="78"/>
  <c r="O1569" i="78"/>
  <c r="O1410" i="78"/>
  <c r="O1927" i="78"/>
  <c r="O1794" i="78"/>
  <c r="O1378" i="78"/>
  <c r="O1626" i="78"/>
  <c r="O1697" i="78"/>
  <c r="O1533" i="78"/>
  <c r="O1892" i="78"/>
  <c r="O1552" i="78"/>
  <c r="O1202" i="78"/>
  <c r="O1826" i="78"/>
  <c r="O1652" i="78"/>
  <c r="O2014" i="78"/>
  <c r="O1853" i="78"/>
  <c r="O1340" i="78"/>
  <c r="O1828" i="78"/>
  <c r="O2018" i="78"/>
  <c r="O1205" i="78"/>
  <c r="O1174" i="78"/>
  <c r="O1433" i="78"/>
  <c r="O1465" i="78"/>
  <c r="O1936" i="78"/>
  <c r="O1598" i="78"/>
  <c r="O1977" i="78"/>
  <c r="O1913" i="78"/>
  <c r="O1110" i="78"/>
  <c r="O2099" i="78"/>
  <c r="O1548" i="78"/>
  <c r="O1655" i="78"/>
  <c r="O1461" i="78"/>
  <c r="O1897" i="78"/>
  <c r="O1790" i="78"/>
  <c r="N989" i="105"/>
  <c r="O989" i="105" s="1"/>
  <c r="O1760" i="78"/>
  <c r="O2149" i="78"/>
  <c r="O1392" i="78"/>
  <c r="O2098" i="78"/>
  <c r="O1538" i="78"/>
  <c r="O1427" i="78"/>
  <c r="O1545" i="78"/>
  <c r="O1481" i="78"/>
  <c r="O1510" i="78"/>
  <c r="O1319" i="78"/>
  <c r="O1663" i="78"/>
  <c r="O2092" i="78"/>
  <c r="O1713" i="78"/>
  <c r="O1806" i="78"/>
  <c r="O1272" i="78"/>
  <c r="O1816" i="78"/>
  <c r="N523" i="105"/>
  <c r="O523" i="105" s="1"/>
  <c r="O1534" i="78"/>
  <c r="O1964" i="78"/>
  <c r="O1708" i="78"/>
  <c r="O1959" i="78"/>
  <c r="O1945" i="78"/>
  <c r="O1988" i="78"/>
  <c r="O1324" i="78"/>
  <c r="O1485" i="78"/>
  <c r="O1347" i="78"/>
  <c r="O1841" i="78"/>
  <c r="O2157" i="78"/>
  <c r="O1346" i="78"/>
  <c r="O2077" i="78"/>
  <c r="O2065" i="78"/>
  <c r="O1865" i="78"/>
  <c r="O2021" i="78"/>
  <c r="O2174" i="78"/>
  <c r="O1326" i="78"/>
  <c r="O1201" i="78"/>
  <c r="N685" i="105"/>
  <c r="O685" i="105" s="1"/>
  <c r="O1117" i="78"/>
  <c r="O1140" i="78"/>
  <c r="O2117" i="78"/>
  <c r="O2074" i="78"/>
  <c r="O1121" i="78"/>
  <c r="O1116" i="78"/>
  <c r="O1858" i="78"/>
  <c r="N253" i="105"/>
  <c r="O253" i="105" s="1"/>
  <c r="O2176" i="78"/>
  <c r="O1430" i="78"/>
  <c r="O2104" i="78"/>
  <c r="O1617" i="78"/>
  <c r="O1700" i="78"/>
  <c r="O1735" i="78"/>
  <c r="O1755" i="78"/>
  <c r="O1113" i="78"/>
  <c r="O1770" i="78"/>
  <c r="O1124" i="78"/>
  <c r="O1952" i="78"/>
  <c r="O2102" i="78"/>
  <c r="O1558" i="78"/>
  <c r="O1180" i="78"/>
  <c r="O1453" i="78"/>
  <c r="O1765" i="78"/>
  <c r="O1995" i="78"/>
  <c r="O1247" i="78"/>
  <c r="O1726" i="78"/>
  <c r="O2134" i="78"/>
  <c r="O1136" i="78"/>
  <c r="O2047" i="78"/>
  <c r="O1337" i="78"/>
  <c r="O1568" i="78"/>
  <c r="O1929" i="78"/>
  <c r="O1845" i="78"/>
  <c r="O1371" i="78"/>
  <c r="O1185" i="78"/>
  <c r="O2091" i="78"/>
  <c r="O1230" i="78"/>
  <c r="O1888" i="78"/>
  <c r="O1744" i="78"/>
  <c r="O1166" i="78"/>
  <c r="O1562" i="78"/>
  <c r="O1349" i="78"/>
  <c r="O1597" i="78"/>
  <c r="O1550" i="78"/>
  <c r="O1931" i="78"/>
  <c r="O1662" i="78"/>
  <c r="O1725" i="78"/>
  <c r="O1935" i="78"/>
  <c r="O1316" i="78"/>
  <c r="O1273" i="78"/>
  <c r="O2051" i="78"/>
  <c r="O1553" i="78"/>
  <c r="N803" i="105"/>
  <c r="O803" i="105" s="1"/>
  <c r="N341" i="105"/>
  <c r="O341" i="105" s="1"/>
  <c r="N603" i="105"/>
  <c r="O603" i="105" s="1"/>
  <c r="O1851" i="78"/>
  <c r="O2067" i="78"/>
  <c r="O1843" i="78"/>
  <c r="O2180" i="78"/>
  <c r="O1224" i="78"/>
  <c r="O1296" i="78"/>
  <c r="O1301" i="78"/>
  <c r="O1403" i="78"/>
  <c r="O1900" i="78"/>
  <c r="O2044" i="78"/>
  <c r="O1752" i="78"/>
  <c r="O2154" i="78"/>
  <c r="O1191" i="78"/>
  <c r="O1412" i="78"/>
  <c r="O1567" i="78"/>
  <c r="O1197" i="78"/>
  <c r="O1928" i="78"/>
  <c r="O2045" i="78"/>
  <c r="O1459" i="78"/>
  <c r="O1616" i="78"/>
  <c r="O1846" i="78"/>
  <c r="O1244" i="78"/>
  <c r="O2049" i="78"/>
  <c r="O1163" i="78"/>
  <c r="O1336" i="78"/>
  <c r="O2182" i="78"/>
  <c r="O1506" i="78"/>
  <c r="O1962" i="78"/>
  <c r="O1947" i="78"/>
  <c r="O1629" i="78"/>
  <c r="O2137" i="78"/>
  <c r="O1420" i="78"/>
  <c r="O1814" i="78"/>
  <c r="O1724" i="78"/>
  <c r="O2064" i="78"/>
  <c r="O1145" i="78"/>
  <c r="O1123" i="78"/>
  <c r="O1923" i="78"/>
  <c r="O1742" i="78"/>
  <c r="O2060" i="78"/>
  <c r="O1670" i="78"/>
  <c r="O1443" i="78"/>
  <c r="O1772" i="78"/>
  <c r="O1516" i="78"/>
  <c r="O1401" i="78"/>
  <c r="O1464" i="78"/>
  <c r="O1312" i="78"/>
  <c r="O1196" i="78"/>
  <c r="O1489" i="78"/>
  <c r="O1149" i="78"/>
  <c r="O1468" i="78"/>
  <c r="O1911" i="78"/>
  <c r="O1525" i="78"/>
  <c r="O1728" i="78"/>
  <c r="O1382" i="78"/>
  <c r="O1264" i="78"/>
  <c r="O1439" i="78"/>
  <c r="O1990" i="78"/>
  <c r="O1989" i="78"/>
  <c r="O1160" i="78"/>
  <c r="O1111" i="78"/>
  <c r="O2144" i="78"/>
  <c r="O1431" i="78"/>
  <c r="O2001" i="78"/>
  <c r="O1951" i="78"/>
  <c r="O1667" i="78"/>
  <c r="O1274" i="78"/>
  <c r="O2032" i="78"/>
  <c r="O1730" i="78"/>
  <c r="O1942" i="78"/>
  <c r="O2053" i="78"/>
  <c r="O1665" i="78"/>
  <c r="O1322" i="78"/>
  <c r="O1690" i="78"/>
  <c r="O1639" i="78"/>
  <c r="O1623" i="78"/>
  <c r="O1972" i="78"/>
  <c r="O2087" i="78"/>
  <c r="O1328" i="78"/>
  <c r="O2095" i="78"/>
  <c r="O1216" i="78"/>
  <c r="O1435" i="78"/>
  <c r="O2142" i="78"/>
  <c r="O1812" i="78"/>
  <c r="O1291" i="78"/>
  <c r="O1651" i="78"/>
  <c r="O1207" i="78"/>
  <c r="O1313" i="78"/>
  <c r="O1295" i="78"/>
  <c r="O1647" i="78"/>
  <c r="O1531" i="78"/>
  <c r="O1331" i="78"/>
  <c r="O1860" i="78"/>
  <c r="O1438" i="78"/>
  <c r="O2156" i="78"/>
  <c r="O1699" i="78"/>
  <c r="O1926" i="78"/>
  <c r="O1131" i="78"/>
  <c r="O1905" i="78"/>
  <c r="O1590" i="78"/>
  <c r="O1871" i="78"/>
  <c r="O1648" i="78"/>
  <c r="O1129" i="78"/>
  <c r="O1170" i="78"/>
  <c r="O1797" i="78"/>
  <c r="O1657" i="78"/>
  <c r="O1479" i="78"/>
  <c r="O1411" i="78"/>
  <c r="O1668" i="78"/>
  <c r="O2042" i="78"/>
  <c r="O1904" i="78"/>
  <c r="O1304" i="78"/>
  <c r="O2123" i="78"/>
  <c r="O1432" i="78"/>
  <c r="O2062" i="78"/>
  <c r="O1126" i="78"/>
  <c r="O1887" i="78"/>
  <c r="O1968" i="78"/>
  <c r="O1741" i="78"/>
  <c r="O1352" i="78"/>
  <c r="O1801" i="78"/>
  <c r="O1223" i="78"/>
  <c r="O1837" i="78"/>
  <c r="O1276" i="78"/>
  <c r="N125" i="105"/>
  <c r="O125" i="105" s="1"/>
  <c r="O1490" i="78"/>
  <c r="O1399" i="78"/>
  <c r="O1685" i="78"/>
  <c r="O1587" i="78"/>
  <c r="O1757" i="78"/>
  <c r="O2106" i="78"/>
  <c r="O1740" i="78"/>
  <c r="O1680" i="78"/>
  <c r="O2022" i="78"/>
  <c r="O1676" i="78"/>
  <c r="O1874" i="78"/>
  <c r="O1351" i="78"/>
  <c r="O1709" i="78"/>
  <c r="O1176" i="78"/>
  <c r="O1840" i="78"/>
  <c r="O1204" i="78"/>
  <c r="O1514" i="78"/>
  <c r="O1984" i="78"/>
  <c r="O1511" i="78"/>
  <c r="O1172" i="78"/>
  <c r="O1896" i="78"/>
  <c r="O1255" i="78"/>
  <c r="O1283" i="78"/>
  <c r="O1494" i="78"/>
  <c r="O1830" i="78"/>
  <c r="O1493" i="78"/>
  <c r="O1822" i="78"/>
  <c r="O1815" i="78"/>
  <c r="O1937" i="78"/>
  <c r="O1589" i="78"/>
  <c r="O1455" i="78"/>
  <c r="O1139" i="78"/>
  <c r="O1963" i="78"/>
  <c r="O1125" i="78"/>
  <c r="O1738" i="78"/>
  <c r="O1366" i="78"/>
  <c r="O1714" i="78"/>
  <c r="O1693" i="78"/>
  <c r="O2183" i="78"/>
  <c r="O1994" i="78"/>
  <c r="O1254" i="78"/>
  <c r="O1612" i="78"/>
  <c r="O1341" i="78"/>
  <c r="O1547" i="78"/>
  <c r="O1938" i="78"/>
  <c r="O2052" i="78"/>
  <c r="O2115" i="78"/>
  <c r="O1873" i="78"/>
  <c r="O1114" i="78"/>
  <c r="O1610" i="78"/>
  <c r="O1561" i="78"/>
  <c r="O1259" i="78"/>
  <c r="O1792" i="78"/>
  <c r="O1458" i="78"/>
  <c r="O1408" i="78"/>
  <c r="O2172" i="78"/>
  <c r="O1470" i="78"/>
  <c r="O1499" i="78"/>
  <c r="O1761" i="78"/>
  <c r="O1512" i="78"/>
  <c r="O2145" i="78"/>
  <c r="O1267" i="78"/>
  <c r="O1834" i="78"/>
  <c r="O1530" i="78"/>
  <c r="O1528" i="78"/>
  <c r="O1733" i="78"/>
  <c r="O1594" i="78"/>
  <c r="O1372" i="78"/>
  <c r="O1729" i="78"/>
  <c r="O2119" i="78"/>
  <c r="O1982" i="78"/>
  <c r="O1643" i="78"/>
  <c r="O1503" i="78"/>
  <c r="O1308" i="78"/>
  <c r="O1570" i="78"/>
  <c r="O1269" i="78"/>
  <c r="O1211" i="78"/>
  <c r="O1754" i="78"/>
  <c r="O1885" i="78"/>
  <c r="O1599" i="78"/>
  <c r="O2158" i="78"/>
  <c r="O1573" i="78"/>
  <c r="O1386" i="78"/>
  <c r="O1694" i="78"/>
  <c r="O1469" i="78"/>
  <c r="O1320" i="78"/>
  <c r="O2118" i="78"/>
  <c r="O1611" i="78"/>
  <c r="O1585" i="78"/>
  <c r="O1294" i="78"/>
  <c r="O1720" i="78"/>
  <c r="O1462" i="78"/>
  <c r="O2133" i="78"/>
  <c r="O2071" i="78"/>
  <c r="O2020" i="78"/>
  <c r="O1586" i="78"/>
  <c r="O1402" i="78"/>
  <c r="O2103" i="78"/>
  <c r="O1239" i="78"/>
  <c r="O2178" i="78"/>
  <c r="O1330" i="78"/>
  <c r="O1602" i="78"/>
  <c r="O1182" i="78"/>
  <c r="O1134" i="78"/>
  <c r="O1234" i="78"/>
  <c r="N485" i="105"/>
  <c r="O485" i="105" s="1"/>
  <c r="O2153" i="78"/>
  <c r="O2008" i="78"/>
  <c r="O1793" i="78"/>
  <c r="O1212" i="78"/>
  <c r="O1388" i="78"/>
  <c r="O1808" i="78"/>
  <c r="O1147" i="78"/>
  <c r="O1866" i="78"/>
  <c r="O1442" i="78"/>
  <c r="O1350" i="78"/>
  <c r="O1796" i="78"/>
  <c r="O1861" i="78"/>
  <c r="O1237" i="78"/>
  <c r="O1169" i="78"/>
  <c r="O1325" i="78"/>
  <c r="O1236" i="78"/>
  <c r="O1890" i="78"/>
  <c r="O1778" i="78"/>
  <c r="O1471" i="78"/>
  <c r="O1722" i="78"/>
  <c r="O1677" i="78"/>
  <c r="O1789" i="78"/>
  <c r="O1130" i="78"/>
  <c r="O1486" i="78"/>
  <c r="O1137" i="78"/>
  <c r="O1523" i="78"/>
  <c r="O1343" i="78"/>
  <c r="O1384" i="78"/>
  <c r="O1332" i="78"/>
  <c r="O2059" i="78"/>
  <c r="O1112" i="78"/>
  <c r="O2057" i="78"/>
  <c r="O1277" i="78"/>
  <c r="O1556" i="78"/>
  <c r="O1564" i="78"/>
  <c r="O1645" i="78"/>
  <c r="O1526" i="78"/>
  <c r="O1495" i="78"/>
  <c r="O2100" i="78"/>
  <c r="O1653" i="78"/>
  <c r="O1664" i="78"/>
  <c r="O2130" i="78"/>
  <c r="O1271" i="78"/>
  <c r="O1848" i="78"/>
  <c r="O1833" i="78"/>
  <c r="O1836" i="78"/>
  <c r="O1193" i="78"/>
  <c r="O1614" i="78"/>
  <c r="O1425" i="78"/>
  <c r="O1466" i="78"/>
  <c r="O1334" i="78"/>
  <c r="O1922" i="78"/>
  <c r="O1659" i="78"/>
  <c r="O1515" i="78"/>
  <c r="O1488" i="78"/>
  <c r="O1122" i="78"/>
  <c r="O1198" i="78"/>
  <c r="O1101" i="78"/>
  <c r="O1981" i="78"/>
  <c r="O2109" i="78"/>
  <c r="O1120" i="78"/>
  <c r="O1580" i="78"/>
  <c r="O1405" i="78"/>
  <c r="O1177" i="78"/>
  <c r="O1748" i="78"/>
  <c r="O1329" i="78"/>
  <c r="O1576" i="78"/>
  <c r="O1958" i="78"/>
  <c r="O1133" i="78"/>
  <c r="O1824" i="78"/>
  <c r="O1190" i="78"/>
  <c r="O1421" i="78"/>
  <c r="O1317" i="78"/>
  <c r="O2181" i="78"/>
  <c r="O2038" i="78"/>
  <c r="O1298" i="78"/>
  <c r="O1974" i="78"/>
  <c r="O1618" i="78"/>
  <c r="O1539" i="78"/>
  <c r="O1909" i="78"/>
  <c r="O1377" i="78"/>
  <c r="O1857" i="78"/>
  <c r="O2010" i="78"/>
  <c r="O2082" i="78"/>
  <c r="O1241" i="78"/>
  <c r="O1596" i="78"/>
  <c r="O1280" i="78"/>
  <c r="O1917" i="78"/>
  <c r="O1422" i="78"/>
  <c r="O2147" i="78"/>
  <c r="O1426" i="78"/>
  <c r="O1380" i="78"/>
  <c r="O1745" i="78"/>
  <c r="O1946" i="78"/>
  <c r="O1827" i="78"/>
  <c r="O1881" i="78"/>
  <c r="O1446" i="78"/>
  <c r="O1889" i="78"/>
  <c r="O1398" i="78"/>
  <c r="O1716" i="78"/>
  <c r="O1321" i="78"/>
  <c r="O1919" i="78"/>
  <c r="O1961" i="78"/>
  <c r="O1406" i="78"/>
  <c r="O1434" i="78"/>
  <c r="O2070" i="78"/>
  <c r="O1162" i="78"/>
  <c r="N26" i="60"/>
  <c r="C26" i="60" s="1"/>
  <c r="H26" i="60" s="1"/>
  <c r="N507" i="105"/>
  <c r="O507" i="105" s="1"/>
  <c r="O1705" i="78"/>
  <c r="O2040" i="78"/>
  <c r="O1194" i="78"/>
  <c r="O1918" i="78"/>
  <c r="O1293" i="78"/>
  <c r="O2120" i="78"/>
  <c r="O2011" i="78"/>
  <c r="O1689" i="78"/>
  <c r="O1288" i="78"/>
  <c r="O1335" i="78"/>
  <c r="O2003" i="78"/>
  <c r="O1992" i="78"/>
  <c r="O2066" i="78"/>
  <c r="O1784" i="78"/>
  <c r="O1391" i="78"/>
  <c r="O1601" i="78"/>
  <c r="O2081" i="78"/>
  <c r="O1581" i="78"/>
  <c r="O2122" i="78"/>
  <c r="O1448" i="78"/>
  <c r="O1692" i="78"/>
  <c r="O2048" i="78"/>
  <c r="O1164" i="78"/>
  <c r="O1260" i="78"/>
  <c r="O1299" i="78"/>
  <c r="O1787" i="78"/>
  <c r="O2151" i="78"/>
  <c r="O1899" i="78"/>
  <c r="O1627" i="78"/>
  <c r="O1940" i="78"/>
  <c r="O1146" i="78"/>
  <c r="O1339" i="78"/>
  <c r="O1924" i="78"/>
  <c r="O2105" i="78"/>
  <c r="O2127" i="78"/>
  <c r="O2009" i="78"/>
  <c r="O1867" i="78"/>
  <c r="O1497" i="78"/>
  <c r="O1644" i="78"/>
  <c r="O1695" i="78"/>
  <c r="O1661" i="78"/>
  <c r="O1231" i="78"/>
  <c r="O1856" i="78"/>
  <c r="O1143" i="78"/>
  <c r="O1474" i="78"/>
  <c r="O1179" i="78"/>
  <c r="O1353" i="78"/>
  <c r="O1910" i="78"/>
  <c r="O1783" i="78"/>
  <c r="O1150" i="78"/>
  <c r="O1949" i="78"/>
  <c r="O1383" i="78"/>
  <c r="O1026" i="78"/>
  <c r="O1624" i="78"/>
  <c r="O1666" i="78"/>
  <c r="O2046" i="78"/>
  <c r="N899" i="105"/>
  <c r="O899" i="105" s="1"/>
  <c r="O1656" i="78"/>
  <c r="O1953" i="78"/>
  <c r="O1307" i="78"/>
  <c r="O1944" i="78"/>
  <c r="O1400" i="78"/>
  <c r="O1902" i="78"/>
  <c r="O1660" i="78"/>
  <c r="O1445" i="78"/>
  <c r="O1535" i="78"/>
  <c r="O1583" i="78"/>
  <c r="O1785" i="78"/>
  <c r="O1578" i="78"/>
  <c r="O1189" i="78"/>
  <c r="O1128" i="78"/>
  <c r="O1595" i="78"/>
  <c r="O1650" i="78"/>
  <c r="O1208" i="78"/>
  <c r="O2013" i="78"/>
  <c r="O1537" i="78"/>
  <c r="O2111" i="78"/>
  <c r="O2031" i="78"/>
  <c r="O1743" i="78"/>
  <c r="O1035" i="78"/>
  <c r="O2101" i="78"/>
  <c r="O1759" i="78"/>
  <c r="O2019" i="78"/>
  <c r="O1355" i="78"/>
  <c r="O276" i="105"/>
  <c r="N117" i="105"/>
  <c r="O117" i="105" s="1"/>
  <c r="N653" i="105"/>
  <c r="O653" i="105" s="1"/>
  <c r="N419" i="105"/>
  <c r="O419" i="105" s="1"/>
  <c r="N835" i="105"/>
  <c r="O835" i="105" s="1"/>
  <c r="N707" i="105"/>
  <c r="O707" i="105" s="1"/>
  <c r="N987" i="105"/>
  <c r="O987" i="105" s="1"/>
  <c r="N387" i="105"/>
  <c r="O387" i="105" s="1"/>
  <c r="N749" i="105"/>
  <c r="O749" i="105" s="1"/>
  <c r="D179" i="55"/>
  <c r="AF259" i="53"/>
  <c r="G259" i="53" s="1"/>
  <c r="N909" i="105"/>
  <c r="O909" i="105" s="1"/>
  <c r="O887" i="105"/>
  <c r="O1014" i="105"/>
  <c r="N637" i="105"/>
  <c r="O637" i="105" s="1"/>
  <c r="N747" i="105"/>
  <c r="O747" i="105" s="1"/>
  <c r="O786" i="105"/>
  <c r="N931" i="105"/>
  <c r="O931" i="105" s="1"/>
  <c r="O779" i="105"/>
  <c r="N157" i="105"/>
  <c r="O157" i="105" s="1"/>
  <c r="N973" i="105"/>
  <c r="N573" i="105"/>
  <c r="O573" i="105" s="1"/>
  <c r="N861" i="105"/>
  <c r="O861" i="105" s="1"/>
  <c r="BV135" i="52"/>
  <c r="N939" i="105"/>
  <c r="O939" i="105" s="1"/>
  <c r="BV248" i="52"/>
  <c r="BV228" i="52"/>
  <c r="BV9" i="52"/>
  <c r="BV43" i="52"/>
  <c r="BV195" i="52"/>
  <c r="BV188" i="52"/>
  <c r="BV190" i="52"/>
  <c r="BV197" i="52"/>
  <c r="BV166" i="52"/>
  <c r="BV219" i="52"/>
  <c r="BV193" i="52"/>
  <c r="BV12" i="52"/>
  <c r="BV15" i="52"/>
  <c r="BV128" i="52"/>
  <c r="BV41" i="52"/>
  <c r="BV224" i="52"/>
  <c r="BV160" i="52"/>
  <c r="BV129" i="52"/>
  <c r="BV67" i="52"/>
  <c r="BV106" i="52"/>
  <c r="BV249" i="52"/>
  <c r="BV108" i="52"/>
  <c r="BV100" i="52"/>
  <c r="BV282" i="52"/>
  <c r="BV220" i="52"/>
  <c r="BV72" i="52"/>
  <c r="BV226" i="52"/>
  <c r="BV252" i="52"/>
  <c r="BV284" i="52"/>
  <c r="BV138" i="52"/>
  <c r="O1002" i="105"/>
  <c r="BV283" i="52"/>
  <c r="BV287" i="52"/>
  <c r="BV286" i="52"/>
  <c r="BV103" i="52"/>
  <c r="BV10" i="52"/>
  <c r="BV102" i="52"/>
  <c r="BV187" i="52"/>
  <c r="BV69" i="52"/>
  <c r="BV42" i="52"/>
  <c r="BV250" i="52"/>
  <c r="BV68" i="52"/>
  <c r="BV163" i="52"/>
  <c r="BV130" i="52"/>
  <c r="BV192" i="52"/>
  <c r="BV223" i="52"/>
  <c r="BV134" i="52"/>
  <c r="BV45" i="52"/>
  <c r="BV76" i="52"/>
  <c r="BV48" i="52"/>
  <c r="BV258" i="52"/>
  <c r="BV194" i="52"/>
  <c r="BV256" i="52"/>
  <c r="BV254" i="52"/>
  <c r="BV7" i="52"/>
  <c r="BV97" i="52"/>
  <c r="BV189" i="52"/>
  <c r="BV77" i="52"/>
  <c r="BV104" i="52"/>
  <c r="BV137" i="52"/>
  <c r="BV255" i="52"/>
  <c r="BV8" i="52"/>
  <c r="BV168" i="52"/>
  <c r="BV164" i="52"/>
  <c r="BV253" i="52"/>
  <c r="BV127" i="52"/>
  <c r="BV13" i="52"/>
  <c r="BV101" i="52"/>
  <c r="BV16" i="52"/>
  <c r="BV198" i="52"/>
  <c r="BV278" i="52"/>
  <c r="BV38" i="52"/>
  <c r="BV251" i="52"/>
  <c r="BV281" i="52"/>
  <c r="BV131" i="52"/>
  <c r="BV105" i="52"/>
  <c r="BV71" i="52"/>
  <c r="BV39" i="52"/>
  <c r="BV218" i="52"/>
  <c r="BV136" i="52"/>
  <c r="BV196" i="52"/>
  <c r="BV257" i="52"/>
  <c r="BV11" i="52"/>
  <c r="BV133" i="52"/>
  <c r="BV288" i="52"/>
  <c r="BV44" i="52"/>
  <c r="BV99" i="52"/>
  <c r="BV17" i="52"/>
  <c r="BV247" i="52"/>
  <c r="BV74" i="52"/>
  <c r="AA1108" i="105"/>
  <c r="N1108" i="105" s="1"/>
  <c r="O1108" i="105" s="1"/>
  <c r="AA1051" i="105"/>
  <c r="N1051" i="105" s="1"/>
  <c r="O1051" i="105" s="1"/>
  <c r="AA1097" i="105"/>
  <c r="N1097" i="105" s="1"/>
  <c r="O1097" i="105" s="1"/>
  <c r="AA1087" i="105"/>
  <c r="N1087" i="105" s="1"/>
  <c r="O1087" i="105" s="1"/>
  <c r="AA1026" i="105"/>
  <c r="N1026" i="105" s="1"/>
  <c r="O1026" i="105" s="1"/>
  <c r="AA1050" i="105"/>
  <c r="N1050" i="105" s="1"/>
  <c r="O1050" i="105" s="1"/>
  <c r="AA3582" i="105"/>
  <c r="AA3195" i="105"/>
  <c r="AA3888" i="105"/>
  <c r="AA3973" i="105"/>
  <c r="AA3910" i="105"/>
  <c r="AA3094" i="105"/>
  <c r="AA2923" i="105"/>
  <c r="AA3530" i="105"/>
  <c r="AA3358" i="105"/>
  <c r="AA2956" i="105"/>
  <c r="AA2358" i="105"/>
  <c r="N2358" i="105" s="1"/>
  <c r="O2358" i="105" s="1"/>
  <c r="AA2433" i="105"/>
  <c r="AA2801" i="105"/>
  <c r="AA3863" i="105"/>
  <c r="AA3770" i="105"/>
  <c r="AA3908" i="105"/>
  <c r="AA3568" i="105"/>
  <c r="AA2521" i="105"/>
  <c r="AA1411" i="105"/>
  <c r="N1411" i="105" s="1"/>
  <c r="O1411" i="105" s="1"/>
  <c r="AA1899" i="105"/>
  <c r="N1899" i="105" s="1"/>
  <c r="O1899" i="105" s="1"/>
  <c r="AA3552" i="105"/>
  <c r="AA3372" i="105"/>
  <c r="AA3092" i="105"/>
  <c r="AA3128" i="105"/>
  <c r="AA3596" i="105"/>
  <c r="AA3320" i="105"/>
  <c r="AA3026" i="105"/>
  <c r="AA2023" i="105"/>
  <c r="N2023" i="105" s="1"/>
  <c r="O2023" i="105" s="1"/>
  <c r="AA2678" i="105"/>
  <c r="AA1557" i="105"/>
  <c r="N1557" i="105" s="1"/>
  <c r="O1557" i="105" s="1"/>
  <c r="AA3349" i="105"/>
  <c r="AA3103" i="105"/>
  <c r="AA2835" i="105"/>
  <c r="AA2270" i="105"/>
  <c r="N2270" i="105" s="1"/>
  <c r="O2270" i="105" s="1"/>
  <c r="AA2411" i="105"/>
  <c r="AA2230" i="105"/>
  <c r="N2230" i="105" s="1"/>
  <c r="O2230" i="105" s="1"/>
  <c r="AA1985" i="105"/>
  <c r="N1985" i="105" s="1"/>
  <c r="O1985" i="105" s="1"/>
  <c r="AA3482" i="105"/>
  <c r="AA3637" i="105"/>
  <c r="AA3299" i="105"/>
  <c r="AA3648" i="105"/>
  <c r="AA3588" i="105"/>
  <c r="AA3955" i="105"/>
  <c r="AA3587" i="105"/>
  <c r="AA2712" i="105"/>
  <c r="AA1270" i="105"/>
  <c r="N1270" i="105" s="1"/>
  <c r="O1270" i="105" s="1"/>
  <c r="AA1721" i="105"/>
  <c r="N1721" i="105" s="1"/>
  <c r="O1721" i="105" s="1"/>
  <c r="AA2071" i="105"/>
  <c r="N2071" i="105" s="1"/>
  <c r="O2071" i="105" s="1"/>
  <c r="AA2870" i="105"/>
  <c r="AA3887" i="105"/>
  <c r="AA3664" i="105"/>
  <c r="AA3571" i="105"/>
  <c r="AA3468" i="105"/>
  <c r="AA3844" i="105"/>
  <c r="AA1402" i="105"/>
  <c r="N1402" i="105" s="1"/>
  <c r="O1402" i="105" s="1"/>
  <c r="AA2821" i="105"/>
  <c r="AA3209" i="105"/>
  <c r="AA1198" i="105"/>
  <c r="N1198" i="105" s="1"/>
  <c r="O1198" i="105" s="1"/>
  <c r="AA1931" i="105"/>
  <c r="N1931" i="105" s="1"/>
  <c r="O1931" i="105" s="1"/>
  <c r="AA3681" i="105"/>
  <c r="AA3706" i="105"/>
  <c r="AA3699" i="105"/>
  <c r="AA2883" i="105"/>
  <c r="AA2849" i="105"/>
  <c r="AA3219" i="105"/>
  <c r="AA1472" i="105"/>
  <c r="N1472" i="105" s="1"/>
  <c r="O1472" i="105" s="1"/>
  <c r="AA1060" i="105"/>
  <c r="N1060" i="105" s="1"/>
  <c r="O1060" i="105" s="1"/>
  <c r="AA1041" i="105"/>
  <c r="N1041" i="105" s="1"/>
  <c r="O1041" i="105" s="1"/>
  <c r="AA1046" i="105"/>
  <c r="N1046" i="105" s="1"/>
  <c r="O1046" i="105" s="1"/>
  <c r="AA1027" i="105"/>
  <c r="N1027" i="105" s="1"/>
  <c r="O1027" i="105" s="1"/>
  <c r="AA1104" i="105"/>
  <c r="N1104" i="105" s="1"/>
  <c r="O1104" i="105" s="1"/>
  <c r="AA2184" i="105"/>
  <c r="N2184" i="105" s="1"/>
  <c r="O2184" i="105" s="1"/>
  <c r="AA3368" i="105"/>
  <c r="AA3269" i="105"/>
  <c r="AA3616" i="105"/>
  <c r="AA3220" i="105"/>
  <c r="AA3420" i="105"/>
  <c r="AA3984" i="105"/>
  <c r="AA3650" i="105"/>
  <c r="AA2323" i="105"/>
  <c r="N2323" i="105" s="1"/>
  <c r="O2323" i="105" s="1"/>
  <c r="AA1983" i="105"/>
  <c r="N1983" i="105" s="1"/>
  <c r="O1983" i="105" s="1"/>
  <c r="AA2258" i="105"/>
  <c r="N2258" i="105" s="1"/>
  <c r="O2258" i="105" s="1"/>
  <c r="AA1941" i="105"/>
  <c r="N1941" i="105" s="1"/>
  <c r="O1941" i="105" s="1"/>
  <c r="AA3619" i="105"/>
  <c r="AA3711" i="105"/>
  <c r="AA3415" i="105"/>
  <c r="AA3383" i="105"/>
  <c r="AA3554" i="105"/>
  <c r="AA3803" i="105"/>
  <c r="AA2226" i="105"/>
  <c r="N2226" i="105" s="1"/>
  <c r="O2226" i="105" s="1"/>
  <c r="AA2945" i="105"/>
  <c r="AA3561" i="105"/>
  <c r="AA3073" i="105"/>
  <c r="AA2760" i="105"/>
  <c r="AA3676" i="105"/>
  <c r="AA3386" i="105"/>
  <c r="AA2839" i="105"/>
  <c r="AA2275" i="105"/>
  <c r="N2275" i="105" s="1"/>
  <c r="O2275" i="105" s="1"/>
  <c r="AA1970" i="105"/>
  <c r="N1970" i="105" s="1"/>
  <c r="O1970" i="105" s="1"/>
  <c r="AA2603" i="105"/>
  <c r="AA3903" i="105"/>
  <c r="AA3877" i="105"/>
  <c r="AA3537" i="105"/>
  <c r="AA2865" i="105"/>
  <c r="AA3164" i="105"/>
  <c r="AA2727" i="105"/>
  <c r="AA2158" i="105"/>
  <c r="N2158" i="105" s="1"/>
  <c r="O2158" i="105" s="1"/>
  <c r="AA1524" i="105"/>
  <c r="N1524" i="105" s="1"/>
  <c r="O1524" i="105" s="1"/>
  <c r="AA3768" i="105"/>
  <c r="AA2129" i="105"/>
  <c r="N2129" i="105" s="1"/>
  <c r="O2129" i="105" s="1"/>
  <c r="AA2729" i="105"/>
  <c r="AA3614" i="105"/>
  <c r="AA3722" i="105"/>
  <c r="AA2887" i="105"/>
  <c r="AA2984" i="105"/>
  <c r="AA2307" i="105"/>
  <c r="N2307" i="105" s="1"/>
  <c r="O2307" i="105" s="1"/>
  <c r="AA1195" i="105"/>
  <c r="N1195" i="105" s="1"/>
  <c r="O1195" i="105" s="1"/>
  <c r="AA2459" i="105"/>
  <c r="AA1505" i="105"/>
  <c r="N1505" i="105" s="1"/>
  <c r="O1505" i="105" s="1"/>
  <c r="AA2177" i="105"/>
  <c r="N2177" i="105" s="1"/>
  <c r="O2177" i="105" s="1"/>
  <c r="AA3931" i="105"/>
  <c r="AA2719" i="105"/>
  <c r="AA3741" i="105"/>
  <c r="AA2107" i="105"/>
  <c r="N2107" i="105" s="1"/>
  <c r="O2107" i="105" s="1"/>
  <c r="AA3971" i="105"/>
  <c r="AA3152" i="105"/>
  <c r="AA1797" i="105"/>
  <c r="N1797" i="105" s="1"/>
  <c r="O1797" i="105" s="1"/>
  <c r="AA3763" i="105"/>
  <c r="AA2851" i="105"/>
  <c r="AA2380" i="105"/>
  <c r="AA3797" i="105"/>
  <c r="AA3938" i="105"/>
  <c r="AA3427" i="105"/>
  <c r="AA3187" i="105"/>
  <c r="AA2026" i="105"/>
  <c r="N2026" i="105" s="1"/>
  <c r="O2026" i="105" s="1"/>
  <c r="AA2024" i="105"/>
  <c r="N2024" i="105" s="1"/>
  <c r="O2024" i="105" s="1"/>
  <c r="AA1084" i="105"/>
  <c r="N1084" i="105" s="1"/>
  <c r="O1084" i="105" s="1"/>
  <c r="AA1077" i="105"/>
  <c r="N1077" i="105" s="1"/>
  <c r="O1077" i="105" s="1"/>
  <c r="AA1075" i="105"/>
  <c r="N1075" i="105" s="1"/>
  <c r="O1075" i="105" s="1"/>
  <c r="AA1107" i="105"/>
  <c r="N1107" i="105" s="1"/>
  <c r="O1107" i="105" s="1"/>
  <c r="AA1069" i="105"/>
  <c r="N1069" i="105" s="1"/>
  <c r="O1069" i="105" s="1"/>
  <c r="AA1103" i="105"/>
  <c r="N1103" i="105" s="1"/>
  <c r="O1103" i="105" s="1"/>
  <c r="AA3578" i="105"/>
  <c r="AA3860" i="105"/>
  <c r="AA3718" i="105"/>
  <c r="AA3871" i="105"/>
  <c r="AA3090" i="105"/>
  <c r="AA3929" i="105"/>
  <c r="AA3388" i="105"/>
  <c r="AA2674" i="105"/>
  <c r="AA2159" i="105"/>
  <c r="N2159" i="105" s="1"/>
  <c r="O2159" i="105" s="1"/>
  <c r="AA2777" i="105"/>
  <c r="AA2347" i="105"/>
  <c r="N2347" i="105" s="1"/>
  <c r="O2347" i="105" s="1"/>
  <c r="AA2830" i="105"/>
  <c r="AA2010" i="105"/>
  <c r="N2010" i="105" s="1"/>
  <c r="O2010" i="105" s="1"/>
  <c r="AA3897" i="105"/>
  <c r="AA3778" i="105"/>
  <c r="AA3474" i="105"/>
  <c r="AA3127" i="105"/>
  <c r="AA2078" i="105"/>
  <c r="N2078" i="105" s="1"/>
  <c r="O2078" i="105" s="1"/>
  <c r="AA2313" i="105"/>
  <c r="N2313" i="105" s="1"/>
  <c r="O2313" i="105" s="1"/>
  <c r="AA2384" i="105"/>
  <c r="AA3351" i="105"/>
  <c r="AA3980" i="105"/>
  <c r="AA3456" i="105"/>
  <c r="AA3771" i="105"/>
  <c r="AA3686" i="105"/>
  <c r="AA3283" i="105"/>
  <c r="AA2762" i="105"/>
  <c r="AA1348" i="105"/>
  <c r="N1348" i="105" s="1"/>
  <c r="O1348" i="105" s="1"/>
  <c r="AA2000" i="105"/>
  <c r="N2000" i="105" s="1"/>
  <c r="O2000" i="105" s="1"/>
  <c r="AA3936" i="105"/>
  <c r="AA3590" i="105"/>
  <c r="AA3215" i="105"/>
  <c r="AA3788" i="105"/>
  <c r="AA3018" i="105"/>
  <c r="AA1926" i="105"/>
  <c r="N1926" i="105" s="1"/>
  <c r="O1926" i="105" s="1"/>
  <c r="AA3124" i="105"/>
  <c r="AA3212" i="105"/>
  <c r="AA3827" i="105"/>
  <c r="AA3040" i="105"/>
  <c r="AA3142" i="105"/>
  <c r="AA3734" i="105"/>
  <c r="AA3949" i="105"/>
  <c r="AA3217" i="105"/>
  <c r="AA2127" i="105"/>
  <c r="N2127" i="105" s="1"/>
  <c r="O2127" i="105" s="1"/>
  <c r="AA1522" i="105"/>
  <c r="N1522" i="105" s="1"/>
  <c r="O1522" i="105" s="1"/>
  <c r="AA2056" i="105"/>
  <c r="N2056" i="105" s="1"/>
  <c r="O2056" i="105" s="1"/>
  <c r="AA2062" i="105"/>
  <c r="N2062" i="105" s="1"/>
  <c r="O2062" i="105" s="1"/>
  <c r="AA1854" i="105"/>
  <c r="N1854" i="105" s="1"/>
  <c r="O1854" i="105" s="1"/>
  <c r="AA3680" i="105"/>
  <c r="AA2092" i="105"/>
  <c r="N2092" i="105" s="1"/>
  <c r="O2092" i="105" s="1"/>
  <c r="AA4000" i="105"/>
  <c r="AA3962" i="105"/>
  <c r="AA2704" i="105"/>
  <c r="AA1509" i="105"/>
  <c r="N1509" i="105" s="1"/>
  <c r="O1509" i="105" s="1"/>
  <c r="AA3766" i="105"/>
  <c r="AA2208" i="105"/>
  <c r="N2208" i="105" s="1"/>
  <c r="O2208" i="105" s="1"/>
  <c r="AA1737" i="105"/>
  <c r="N1737" i="105" s="1"/>
  <c r="O1737" i="105" s="1"/>
  <c r="AA3922" i="105"/>
  <c r="AA2168" i="105"/>
  <c r="N2168" i="105" s="1"/>
  <c r="O2168" i="105" s="1"/>
  <c r="AA3993" i="105"/>
  <c r="AA3384" i="105"/>
  <c r="AA2812" i="105"/>
  <c r="AA2967" i="105"/>
  <c r="AA1094" i="105"/>
  <c r="N1094" i="105" s="1"/>
  <c r="O1094" i="105" s="1"/>
  <c r="AA1049" i="105"/>
  <c r="N1049" i="105" s="1"/>
  <c r="O1049" i="105" s="1"/>
  <c r="AA3841" i="105"/>
  <c r="AA2616" i="105"/>
  <c r="AA2899" i="105"/>
  <c r="AA3447" i="105"/>
  <c r="AA1773" i="105"/>
  <c r="N1773" i="105" s="1"/>
  <c r="O1773" i="105" s="1"/>
  <c r="AA3737" i="105"/>
  <c r="AA1250" i="105"/>
  <c r="N1250" i="105" s="1"/>
  <c r="O1250" i="105" s="1"/>
  <c r="AA3290" i="105"/>
  <c r="AA2583" i="105"/>
  <c r="AA3906" i="105"/>
  <c r="AA1897" i="105"/>
  <c r="N1897" i="105" s="1"/>
  <c r="O1897" i="105" s="1"/>
  <c r="AA3170" i="105"/>
  <c r="AA1364" i="105"/>
  <c r="N1364" i="105" s="1"/>
  <c r="O1364" i="105" s="1"/>
  <c r="AA2966" i="105"/>
  <c r="AA3714" i="105"/>
  <c r="AA2399" i="105"/>
  <c r="AA2006" i="105"/>
  <c r="N2006" i="105" s="1"/>
  <c r="O2006" i="105" s="1"/>
  <c r="AA1994" i="105"/>
  <c r="N1994" i="105" s="1"/>
  <c r="O1994" i="105" s="1"/>
  <c r="AA1704" i="105"/>
  <c r="N1704" i="105" s="1"/>
  <c r="O1704" i="105" s="1"/>
  <c r="AA2599" i="105"/>
  <c r="AA2314" i="105"/>
  <c r="N2314" i="105" s="1"/>
  <c r="O2314" i="105" s="1"/>
  <c r="AA3382" i="105"/>
  <c r="AA3688" i="105"/>
  <c r="AA3945" i="105"/>
  <c r="AA3641" i="105"/>
  <c r="AA2635" i="105"/>
  <c r="AA3381" i="105"/>
  <c r="AA3608" i="105"/>
  <c r="AA3039" i="105"/>
  <c r="AA3237" i="105"/>
  <c r="AA3149" i="105"/>
  <c r="AA1940" i="105"/>
  <c r="N1940" i="105" s="1"/>
  <c r="O1940" i="105" s="1"/>
  <c r="AA1959" i="105"/>
  <c r="N1959" i="105" s="1"/>
  <c r="O1959" i="105" s="1"/>
  <c r="AA2597" i="105"/>
  <c r="AA3395" i="105"/>
  <c r="AA2501" i="105"/>
  <c r="AA3740" i="105"/>
  <c r="AA3791" i="105"/>
  <c r="AA3940" i="105"/>
  <c r="AA3072" i="105"/>
  <c r="AA3200" i="105"/>
  <c r="AA2679" i="105"/>
  <c r="AA2388" i="105"/>
  <c r="AA1919" i="105"/>
  <c r="N1919" i="105" s="1"/>
  <c r="O1919" i="105" s="1"/>
  <c r="AA2706" i="105"/>
  <c r="AA1874" i="105"/>
  <c r="N1874" i="105" s="1"/>
  <c r="O1874" i="105" s="1"/>
  <c r="AA2741" i="105"/>
  <c r="AA1368" i="105"/>
  <c r="N1368" i="105" s="1"/>
  <c r="O1368" i="105" s="1"/>
  <c r="AA3692" i="105"/>
  <c r="AA2995" i="105"/>
  <c r="AA2906" i="105"/>
  <c r="AA2375" i="105"/>
  <c r="N2375" i="105" s="1"/>
  <c r="O2375" i="105" s="1"/>
  <c r="AA2578" i="105"/>
  <c r="AA1131" i="105"/>
  <c r="N1131" i="105" s="1"/>
  <c r="O1131" i="105" s="1"/>
  <c r="AA2944" i="105"/>
  <c r="AA1403" i="105"/>
  <c r="N1403" i="105" s="1"/>
  <c r="O1403" i="105" s="1"/>
  <c r="AA3882" i="105"/>
  <c r="AA3592" i="105"/>
  <c r="AA3767" i="105"/>
  <c r="AA2491" i="105"/>
  <c r="AA2941" i="105"/>
  <c r="AA1424" i="105"/>
  <c r="N1424" i="105" s="1"/>
  <c r="O1424" i="105" s="1"/>
  <c r="AA2743" i="105"/>
  <c r="AA2901" i="105"/>
  <c r="AA2810" i="105"/>
  <c r="AA3942" i="105"/>
  <c r="AA3259" i="105"/>
  <c r="AA3607" i="105"/>
  <c r="AA3759" i="105"/>
  <c r="AA2528" i="105"/>
  <c r="AA2194" i="105"/>
  <c r="N2194" i="105" s="1"/>
  <c r="O2194" i="105" s="1"/>
  <c r="AA2392" i="105"/>
  <c r="AA1702" i="105"/>
  <c r="N1702" i="105" s="1"/>
  <c r="O1702" i="105" s="1"/>
  <c r="AA3145" i="105"/>
  <c r="AA2613" i="105"/>
  <c r="AA3823" i="105"/>
  <c r="AA3875" i="105"/>
  <c r="AA3121" i="105"/>
  <c r="AA3920" i="105"/>
  <c r="AA2701" i="105"/>
  <c r="AA3186" i="105"/>
  <c r="AA2337" i="105"/>
  <c r="N2337" i="105" s="1"/>
  <c r="O2337" i="105" s="1"/>
  <c r="AA3398" i="105"/>
  <c r="AA3503" i="105"/>
  <c r="AA2412" i="105"/>
  <c r="AA3178" i="105"/>
  <c r="AA2989" i="105"/>
  <c r="AA2490" i="105"/>
  <c r="AA2964" i="105"/>
  <c r="AA3870" i="105"/>
  <c r="AA2509" i="105"/>
  <c r="AA3967" i="105"/>
  <c r="AA1656" i="105"/>
  <c r="N1656" i="105" s="1"/>
  <c r="O1656" i="105" s="1"/>
  <c r="AA2065" i="105"/>
  <c r="N2065" i="105" s="1"/>
  <c r="O2065" i="105" s="1"/>
  <c r="AA1169" i="105"/>
  <c r="N1169" i="105" s="1"/>
  <c r="O1169" i="105" s="1"/>
  <c r="AA3451" i="105"/>
  <c r="AA3916" i="105"/>
  <c r="AA3689" i="105"/>
  <c r="AA3853" i="105"/>
  <c r="AA3012" i="105"/>
  <c r="AA3642" i="105"/>
  <c r="AA2809" i="105"/>
  <c r="AA2061" i="105"/>
  <c r="N2061" i="105" s="1"/>
  <c r="O2061" i="105" s="1"/>
  <c r="AA1529" i="105"/>
  <c r="N1529" i="105" s="1"/>
  <c r="O1529" i="105" s="1"/>
  <c r="AA1543" i="105"/>
  <c r="N1543" i="105" s="1"/>
  <c r="O1543" i="105" s="1"/>
  <c r="AA3683" i="105"/>
  <c r="AA3891" i="105"/>
  <c r="AA3814" i="105"/>
  <c r="AA3546" i="105"/>
  <c r="AA2656" i="105"/>
  <c r="AA2105" i="105"/>
  <c r="N2105" i="105" s="1"/>
  <c r="O2105" i="105" s="1"/>
  <c r="AA2030" i="105"/>
  <c r="N2030" i="105" s="1"/>
  <c r="O2030" i="105" s="1"/>
  <c r="AA1978" i="105"/>
  <c r="N1978" i="105" s="1"/>
  <c r="O1978" i="105" s="1"/>
  <c r="AA3639" i="105"/>
  <c r="AA2496" i="105"/>
  <c r="AA1883" i="105"/>
  <c r="N1883" i="105" s="1"/>
  <c r="O1883" i="105" s="1"/>
  <c r="AA1228" i="105"/>
  <c r="N1228" i="105" s="1"/>
  <c r="O1228" i="105" s="1"/>
  <c r="AA3088" i="105"/>
  <c r="AA1443" i="105"/>
  <c r="N1443" i="105" s="1"/>
  <c r="O1443" i="105" s="1"/>
  <c r="AA1294" i="105"/>
  <c r="N1294" i="105" s="1"/>
  <c r="O1294" i="105" s="1"/>
  <c r="AA1749" i="105"/>
  <c r="N1749" i="105" s="1"/>
  <c r="O1749" i="105" s="1"/>
  <c r="AA3986" i="105"/>
  <c r="AA3407" i="105"/>
  <c r="AA3519" i="105"/>
  <c r="AA2033" i="105"/>
  <c r="N2033" i="105" s="1"/>
  <c r="O2033" i="105" s="1"/>
  <c r="AA3774" i="105"/>
  <c r="AA2455" i="105"/>
  <c r="AA2689" i="105"/>
  <c r="AA1549" i="105"/>
  <c r="N1549" i="105" s="1"/>
  <c r="O1549" i="105" s="1"/>
  <c r="AA1460" i="105"/>
  <c r="N1460" i="105" s="1"/>
  <c r="O1460" i="105" s="1"/>
  <c r="AA3302" i="105"/>
  <c r="AA2651" i="105"/>
  <c r="AA1974" i="105"/>
  <c r="N1974" i="105" s="1"/>
  <c r="O1974" i="105" s="1"/>
  <c r="AA2476" i="105"/>
  <c r="AA2683" i="105"/>
  <c r="AA1337" i="105"/>
  <c r="N1337" i="105" s="1"/>
  <c r="O1337" i="105" s="1"/>
  <c r="AA1344" i="105"/>
  <c r="N1344" i="105" s="1"/>
  <c r="O1344" i="105" s="1"/>
  <c r="AA1182" i="105"/>
  <c r="N1182" i="105" s="1"/>
  <c r="O1182" i="105" s="1"/>
  <c r="AA3798" i="105"/>
  <c r="AA3313" i="105"/>
  <c r="AA1693" i="105"/>
  <c r="N1693" i="105" s="1"/>
  <c r="O1693" i="105" s="1"/>
  <c r="AA2855" i="105"/>
  <c r="AA1300" i="105"/>
  <c r="N1300" i="105" s="1"/>
  <c r="O1300" i="105" s="1"/>
  <c r="AA1192" i="105"/>
  <c r="N1192" i="105" s="1"/>
  <c r="O1192" i="105" s="1"/>
  <c r="AA2604" i="105"/>
  <c r="AA1476" i="105"/>
  <c r="N1476" i="105" s="1"/>
  <c r="O1476" i="105" s="1"/>
  <c r="AA3629" i="105"/>
  <c r="AA3327" i="105"/>
  <c r="AA2858" i="105"/>
  <c r="AA2123" i="105"/>
  <c r="N2123" i="105" s="1"/>
  <c r="O2123" i="105" s="1"/>
  <c r="AA2601" i="105"/>
  <c r="AA2716" i="105"/>
  <c r="AA1777" i="105"/>
  <c r="N1777" i="105" s="1"/>
  <c r="O1777" i="105" s="1"/>
  <c r="AA1148" i="105"/>
  <c r="N1148" i="105" s="1"/>
  <c r="O1148" i="105" s="1"/>
  <c r="AA3438" i="105"/>
  <c r="AA3721" i="105"/>
  <c r="AA3184" i="105"/>
  <c r="AA3429" i="105"/>
  <c r="AA3156" i="105"/>
  <c r="AA3825" i="105"/>
  <c r="AA2333" i="105"/>
  <c r="N2333" i="105" s="1"/>
  <c r="O2333" i="105" s="1"/>
  <c r="AA1116" i="105"/>
  <c r="N1116" i="105" s="1"/>
  <c r="O1116" i="105" s="1"/>
  <c r="AA3937" i="105"/>
  <c r="AA3513" i="105"/>
  <c r="AA1033" i="105"/>
  <c r="N1033" i="105" s="1"/>
  <c r="O1033" i="105" s="1"/>
  <c r="AA2749" i="105"/>
  <c r="AA3789" i="105"/>
  <c r="AA2580" i="105"/>
  <c r="AA3923" i="105"/>
  <c r="AA2139" i="105"/>
  <c r="N2139" i="105" s="1"/>
  <c r="O2139" i="105" s="1"/>
  <c r="AA3555" i="105"/>
  <c r="AA3230" i="105"/>
  <c r="AA2463" i="105"/>
  <c r="AA3064" i="105"/>
  <c r="AA3707" i="105"/>
  <c r="AA3541" i="105"/>
  <c r="AA2179" i="105"/>
  <c r="N2179" i="105" s="1"/>
  <c r="O2179" i="105" s="1"/>
  <c r="AA3917" i="105"/>
  <c r="AA3017" i="105"/>
  <c r="AA3466" i="105"/>
  <c r="AA3134" i="105"/>
  <c r="AA1517" i="105"/>
  <c r="N1517" i="105" s="1"/>
  <c r="O1517" i="105" s="1"/>
  <c r="AA2818" i="105"/>
  <c r="AA3606" i="105"/>
  <c r="AA1975" i="105"/>
  <c r="N1975" i="105" s="1"/>
  <c r="O1975" i="105" s="1"/>
  <c r="AA3755" i="105"/>
  <c r="AA2098" i="105"/>
  <c r="N2098" i="105" s="1"/>
  <c r="O2098" i="105" s="1"/>
  <c r="AA3981" i="105"/>
  <c r="AA3636" i="105"/>
  <c r="AA2775" i="105"/>
  <c r="AA3933" i="105"/>
  <c r="AA3350" i="105"/>
  <c r="AA2673" i="105"/>
  <c r="AA3479" i="105"/>
  <c r="AA3745" i="105"/>
  <c r="AA2754" i="105"/>
  <c r="AA1986" i="105"/>
  <c r="N1986" i="105" s="1"/>
  <c r="O1986" i="105" s="1"/>
  <c r="AA1496" i="105"/>
  <c r="N1496" i="105" s="1"/>
  <c r="O1496" i="105" s="1"/>
  <c r="AA2657" i="105"/>
  <c r="AA2940" i="105"/>
  <c r="AA3085" i="105"/>
  <c r="AA3346" i="105"/>
  <c r="AA2790" i="105"/>
  <c r="AA4001" i="105"/>
  <c r="AA3732" i="105"/>
  <c r="AA3293" i="105"/>
  <c r="AA3542" i="105"/>
  <c r="AA2856" i="105"/>
  <c r="AA3620" i="105"/>
  <c r="AA2774" i="105"/>
  <c r="AA1545" i="105"/>
  <c r="N1545" i="105" s="1"/>
  <c r="O1545" i="105" s="1"/>
  <c r="AA2534" i="105"/>
  <c r="AA3781" i="105"/>
  <c r="AA3895" i="105"/>
  <c r="AA3069" i="105"/>
  <c r="AA3108" i="105"/>
  <c r="AA2529" i="105"/>
  <c r="AA2240" i="105"/>
  <c r="N2240" i="105" s="1"/>
  <c r="O2240" i="105" s="1"/>
  <c r="AA2272" i="105"/>
  <c r="N2272" i="105" s="1"/>
  <c r="O2272" i="105" s="1"/>
  <c r="AA3338" i="105"/>
  <c r="AA3061" i="105"/>
  <c r="AA2631" i="105"/>
  <c r="AA3702" i="105"/>
  <c r="AA3065" i="105"/>
  <c r="AA3369" i="105"/>
  <c r="AA2662" i="105"/>
  <c r="AA1762" i="105"/>
  <c r="N1762" i="105" s="1"/>
  <c r="O1762" i="105" s="1"/>
  <c r="AA3370" i="105"/>
  <c r="AA2472" i="105"/>
  <c r="AA2342" i="105"/>
  <c r="N2342" i="105" s="1"/>
  <c r="O2342" i="105" s="1"/>
  <c r="AA3577" i="105"/>
  <c r="AA3476" i="105"/>
  <c r="AA3698" i="105"/>
  <c r="AA2884" i="105"/>
  <c r="AA3173" i="105"/>
  <c r="AA2912" i="105"/>
  <c r="AA3224" i="105"/>
  <c r="AA1484" i="105"/>
  <c r="N1484" i="105" s="1"/>
  <c r="O1484" i="105" s="1"/>
  <c r="AA3161" i="105"/>
  <c r="AA3309" i="105"/>
  <c r="AA2431" i="105"/>
  <c r="AA3987" i="105"/>
  <c r="AA3050" i="105"/>
  <c r="AA2827" i="105"/>
  <c r="AA3842" i="105"/>
  <c r="AA2518" i="105"/>
  <c r="AA2199" i="105"/>
  <c r="N2199" i="105" s="1"/>
  <c r="O2199" i="105" s="1"/>
  <c r="AA1445" i="105"/>
  <c r="N1445" i="105" s="1"/>
  <c r="O1445" i="105" s="1"/>
  <c r="AA2665" i="105"/>
  <c r="AA3495" i="105"/>
  <c r="AA3941" i="105"/>
  <c r="AA3348" i="105"/>
  <c r="AA3193" i="105"/>
  <c r="AA3141" i="105"/>
  <c r="AA2861" i="105"/>
  <c r="AA3961" i="105"/>
  <c r="AA2833" i="105"/>
  <c r="AA2169" i="105"/>
  <c r="N2169" i="105" s="1"/>
  <c r="O2169" i="105" s="1"/>
  <c r="AA2544" i="105"/>
  <c r="AA3248" i="105"/>
  <c r="AA3671" i="105"/>
  <c r="AA2730" i="105"/>
  <c r="AA2206" i="105"/>
  <c r="N2206" i="105" s="1"/>
  <c r="O2206" i="105" s="1"/>
  <c r="AA3396" i="105"/>
  <c r="AA3477" i="105"/>
  <c r="AA3109" i="105"/>
  <c r="AA3716" i="105"/>
  <c r="AA3544" i="105"/>
  <c r="AA2268" i="105"/>
  <c r="N2268" i="105" s="1"/>
  <c r="O2268" i="105" s="1"/>
  <c r="AA2619" i="105"/>
  <c r="AA2126" i="105"/>
  <c r="N2126" i="105" s="1"/>
  <c r="O2126" i="105" s="1"/>
  <c r="AA3735" i="105"/>
  <c r="AA3867" i="105"/>
  <c r="AA3428" i="105"/>
  <c r="AA2968" i="105"/>
  <c r="AA3497" i="105"/>
  <c r="AA3106" i="105"/>
  <c r="AA2690" i="105"/>
  <c r="AA3110" i="105"/>
  <c r="AA3988" i="105"/>
  <c r="AA2239" i="105"/>
  <c r="N2239" i="105" s="1"/>
  <c r="O2239" i="105" s="1"/>
  <c r="AA3197" i="105"/>
  <c r="AA2587" i="105"/>
  <c r="AA2429" i="105"/>
  <c r="AA2377" i="105"/>
  <c r="N2377" i="105" s="1"/>
  <c r="O2377" i="105" s="1"/>
  <c r="AA2794" i="105"/>
  <c r="AA2438" i="105"/>
  <c r="AA3625" i="105"/>
  <c r="AA2680" i="105"/>
  <c r="AA2117" i="105"/>
  <c r="N2117" i="105" s="1"/>
  <c r="O2117" i="105" s="1"/>
  <c r="AA1204" i="105"/>
  <c r="N1204" i="105" s="1"/>
  <c r="O1204" i="105" s="1"/>
  <c r="AA1748" i="105"/>
  <c r="N1748" i="105" s="1"/>
  <c r="O1748" i="105" s="1"/>
  <c r="AA2960" i="105"/>
  <c r="AA1201" i="105"/>
  <c r="N1201" i="105" s="1"/>
  <c r="O1201" i="105" s="1"/>
  <c r="AA1150" i="105"/>
  <c r="N1150" i="105" s="1"/>
  <c r="O1150" i="105" s="1"/>
  <c r="AA3817" i="105"/>
  <c r="AA3849" i="105"/>
  <c r="AA2255" i="105"/>
  <c r="N2255" i="105" s="1"/>
  <c r="O2255" i="105" s="1"/>
  <c r="AA1401" i="105"/>
  <c r="N1401" i="105" s="1"/>
  <c r="O1401" i="105" s="1"/>
  <c r="AA1944" i="105"/>
  <c r="N1944" i="105" s="1"/>
  <c r="O1944" i="105" s="1"/>
  <c r="AA1235" i="105"/>
  <c r="N1235" i="105" s="1"/>
  <c r="O1235" i="105" s="1"/>
  <c r="AA2216" i="105"/>
  <c r="N2216" i="105" s="1"/>
  <c r="O2216" i="105" s="1"/>
  <c r="AA1132" i="105"/>
  <c r="N1132" i="105" s="1"/>
  <c r="O1132" i="105" s="1"/>
  <c r="AA1429" i="105"/>
  <c r="N1429" i="105" s="1"/>
  <c r="O1429" i="105" s="1"/>
  <c r="AA3790" i="105"/>
  <c r="AA3271" i="105"/>
  <c r="AA3948" i="105"/>
  <c r="AA1667" i="105"/>
  <c r="N1667" i="105" s="1"/>
  <c r="O1667" i="105" s="1"/>
  <c r="AA2197" i="105"/>
  <c r="N2197" i="105" s="1"/>
  <c r="O2197" i="105" s="1"/>
  <c r="AA2823" i="105"/>
  <c r="AA3401" i="105"/>
  <c r="AA1806" i="105"/>
  <c r="N1806" i="105" s="1"/>
  <c r="O1806" i="105" s="1"/>
  <c r="AA3693" i="105"/>
  <c r="AA3433" i="105"/>
  <c r="AA1871" i="105"/>
  <c r="N1871" i="105" s="1"/>
  <c r="O1871" i="105" s="1"/>
  <c r="AA1140" i="105"/>
  <c r="N1140" i="105" s="1"/>
  <c r="O1140" i="105" s="1"/>
  <c r="AA1155" i="105"/>
  <c r="N1155" i="105" s="1"/>
  <c r="O1155" i="105" s="1"/>
  <c r="AA1327" i="105"/>
  <c r="N1327" i="105" s="1"/>
  <c r="O1327" i="105" s="1"/>
  <c r="AA2109" i="105"/>
  <c r="N2109" i="105" s="1"/>
  <c r="O2109" i="105" s="1"/>
  <c r="AA1259" i="105"/>
  <c r="N1259" i="105" s="1"/>
  <c r="O1259" i="105" s="1"/>
  <c r="AA1159" i="105"/>
  <c r="N1159" i="105" s="1"/>
  <c r="O1159" i="105" s="1"/>
  <c r="AA3250" i="105"/>
  <c r="AA3167" i="105"/>
  <c r="AA2048" i="105"/>
  <c r="N2048" i="105" s="1"/>
  <c r="O2048" i="105" s="1"/>
  <c r="AA1856" i="105"/>
  <c r="N1856" i="105" s="1"/>
  <c r="O1856" i="105" s="1"/>
  <c r="AA2836" i="105"/>
  <c r="AA1538" i="105"/>
  <c r="N1538" i="105" s="1"/>
  <c r="O1538" i="105" s="1"/>
  <c r="AA2922" i="105"/>
  <c r="AA3715" i="105"/>
  <c r="AA3136" i="105"/>
  <c r="AA1086" i="105"/>
  <c r="N1086" i="105" s="1"/>
  <c r="O1086" i="105" s="1"/>
  <c r="AA2622" i="105"/>
  <c r="AA3454" i="105"/>
  <c r="AA1594" i="105"/>
  <c r="N1594" i="105" s="1"/>
  <c r="O1594" i="105" s="1"/>
  <c r="AA3892" i="105"/>
  <c r="AA1586" i="105"/>
  <c r="N1586" i="105" s="1"/>
  <c r="O1586" i="105" s="1"/>
  <c r="AA3862" i="105"/>
  <c r="AA3402" i="105"/>
  <c r="AA3422" i="105"/>
  <c r="AA3858" i="105"/>
  <c r="AA3886" i="105"/>
  <c r="AA3733" i="105"/>
  <c r="AA2915" i="105"/>
  <c r="AA3659" i="105"/>
  <c r="AA2368" i="105"/>
  <c r="N2368" i="105" s="1"/>
  <c r="O2368" i="105" s="1"/>
  <c r="AA2120" i="105"/>
  <c r="N2120" i="105" s="1"/>
  <c r="O2120" i="105" s="1"/>
  <c r="AA3082" i="105"/>
  <c r="AA1682" i="105"/>
  <c r="N1682" i="105" s="1"/>
  <c r="O1682" i="105" s="1"/>
  <c r="AA3182" i="105"/>
  <c r="AA2074" i="105"/>
  <c r="N2074" i="105" s="1"/>
  <c r="O2074" i="105" s="1"/>
  <c r="AA3750" i="105"/>
  <c r="AA3478" i="105"/>
  <c r="AA3548" i="105"/>
  <c r="AA2456" i="105"/>
  <c r="AA2663" i="105"/>
  <c r="AA2886" i="105"/>
  <c r="AA2372" i="105"/>
  <c r="N2372" i="105" s="1"/>
  <c r="O2372" i="105" s="1"/>
  <c r="AA3105" i="105"/>
  <c r="AA3799" i="105"/>
  <c r="AA3123" i="105"/>
  <c r="AA3364" i="105"/>
  <c r="AA2934" i="105"/>
  <c r="AA2756" i="105"/>
  <c r="AA3704" i="105"/>
  <c r="AA3003" i="105"/>
  <c r="AA2799" i="105"/>
  <c r="AA3828" i="105"/>
  <c r="AA3956" i="105"/>
  <c r="AA2424" i="105"/>
  <c r="AA3316" i="105"/>
  <c r="AA3562" i="105"/>
  <c r="AA2926" i="105"/>
  <c r="AA3294" i="105"/>
  <c r="AA2669" i="105"/>
  <c r="AA2252" i="105"/>
  <c r="N2252" i="105" s="1"/>
  <c r="O2252" i="105" s="1"/>
  <c r="AA1839" i="105"/>
  <c r="N1839" i="105" s="1"/>
  <c r="O1839" i="105" s="1"/>
  <c r="AA2374" i="105"/>
  <c r="N2374" i="105" s="1"/>
  <c r="O2374" i="105" s="1"/>
  <c r="AA3031" i="105"/>
  <c r="AA3393" i="105"/>
  <c r="AA3705" i="105"/>
  <c r="AA2895" i="105"/>
  <c r="AA3467" i="105"/>
  <c r="AA2618" i="105"/>
  <c r="AA1882" i="105"/>
  <c r="N1882" i="105" s="1"/>
  <c r="O1882" i="105" s="1"/>
  <c r="AA3928" i="105"/>
  <c r="AA3354" i="105"/>
  <c r="AA3843" i="105"/>
  <c r="AA3521" i="105"/>
  <c r="AA3968" i="105"/>
  <c r="AA3684" i="105"/>
  <c r="AA3729" i="105"/>
  <c r="AA2516" i="105"/>
  <c r="AA1634" i="105"/>
  <c r="N1634" i="105" s="1"/>
  <c r="O1634" i="105" s="1"/>
  <c r="AA3009" i="105"/>
  <c r="AA2267" i="105"/>
  <c r="N2267" i="105" s="1"/>
  <c r="O2267" i="105" s="1"/>
  <c r="AA2324" i="105"/>
  <c r="N2324" i="105" s="1"/>
  <c r="O2324" i="105" s="1"/>
  <c r="AA3810" i="105"/>
  <c r="AA3765" i="105"/>
  <c r="AA3522" i="105"/>
  <c r="AA3951" i="105"/>
  <c r="AA3091" i="105"/>
  <c r="AA1787" i="105"/>
  <c r="N1787" i="105" s="1"/>
  <c r="O1787" i="105" s="1"/>
  <c r="AA2218" i="105"/>
  <c r="N2218" i="105" s="1"/>
  <c r="O2218" i="105" s="1"/>
  <c r="AA2535" i="105"/>
  <c r="AA1209" i="105"/>
  <c r="N1209" i="105" s="1"/>
  <c r="O1209" i="105" s="1"/>
  <c r="AA3287" i="105"/>
  <c r="AA3834" i="105"/>
  <c r="AA3453" i="105"/>
  <c r="AA3390" i="105"/>
  <c r="AA2916" i="105"/>
  <c r="AA2630" i="105"/>
  <c r="AA2739" i="105"/>
  <c r="AA2767" i="105"/>
  <c r="AA2502" i="105"/>
  <c r="AA2287" i="105"/>
  <c r="N2287" i="105" s="1"/>
  <c r="O2287" i="105" s="1"/>
  <c r="AA2798" i="105"/>
  <c r="AA2685" i="105"/>
  <c r="AA3464" i="105"/>
  <c r="AA3783" i="105"/>
  <c r="AA3498" i="105"/>
  <c r="AA3480" i="105"/>
  <c r="AA2489" i="105"/>
  <c r="AA2715" i="105"/>
  <c r="AA2892" i="105"/>
  <c r="AA1636" i="105"/>
  <c r="N1636" i="105" s="1"/>
  <c r="O1636" i="105" s="1"/>
  <c r="AA2192" i="105"/>
  <c r="N2192" i="105" s="1"/>
  <c r="O2192" i="105" s="1"/>
  <c r="AA1849" i="105"/>
  <c r="N1849" i="105" s="1"/>
  <c r="O1849" i="105" s="1"/>
  <c r="AA2800" i="105"/>
  <c r="AA3761" i="105"/>
  <c r="AA3840" i="105"/>
  <c r="AA2958" i="105"/>
  <c r="AA2845" i="105"/>
  <c r="AA3925" i="105"/>
  <c r="AA2350" i="105"/>
  <c r="N2350" i="105" s="1"/>
  <c r="O2350" i="105" s="1"/>
  <c r="AA2001" i="105"/>
  <c r="N2001" i="105" s="1"/>
  <c r="O2001" i="105" s="1"/>
  <c r="AA1122" i="105"/>
  <c r="N1122" i="105" s="1"/>
  <c r="O1122" i="105" s="1"/>
  <c r="AA2507" i="105"/>
  <c r="AA2918" i="105"/>
  <c r="AA3927" i="105"/>
  <c r="AA3736" i="105"/>
  <c r="AA2744" i="105"/>
  <c r="AA2345" i="105"/>
  <c r="N2345" i="105" s="1"/>
  <c r="O2345" i="105" s="1"/>
  <c r="AA1999" i="105"/>
  <c r="N1999" i="105" s="1"/>
  <c r="O1999" i="105" s="1"/>
  <c r="AA2416" i="105"/>
  <c r="AA2439" i="105"/>
  <c r="AA3563" i="105"/>
  <c r="AA2545" i="105"/>
  <c r="AA1956" i="105"/>
  <c r="N1956" i="105" s="1"/>
  <c r="O1956" i="105" s="1"/>
  <c r="AA2207" i="105"/>
  <c r="N2207" i="105" s="1"/>
  <c r="O2207" i="105" s="1"/>
  <c r="AA2666" i="105"/>
  <c r="AA1481" i="105"/>
  <c r="N1481" i="105" s="1"/>
  <c r="O1481" i="105" s="1"/>
  <c r="AA1579" i="105"/>
  <c r="N1579" i="105" s="1"/>
  <c r="O1579" i="105" s="1"/>
  <c r="AA2493" i="105"/>
  <c r="AA3550" i="105"/>
  <c r="AA2686" i="105"/>
  <c r="AA1141" i="105"/>
  <c r="N1141" i="105" s="1"/>
  <c r="O1141" i="105" s="1"/>
  <c r="AA2559" i="105"/>
  <c r="AA1157" i="105"/>
  <c r="N1157" i="105" s="1"/>
  <c r="O1157" i="105" s="1"/>
  <c r="AA1420" i="105"/>
  <c r="N1420" i="105" s="1"/>
  <c r="O1420" i="105" s="1"/>
  <c r="AA2668" i="105"/>
  <c r="AA2854" i="105"/>
  <c r="AA3807" i="105"/>
  <c r="AA3374" i="105"/>
  <c r="AA3501" i="105"/>
  <c r="AA3857" i="105"/>
  <c r="AA1172" i="105"/>
  <c r="N1172" i="105" s="1"/>
  <c r="O1172" i="105" s="1"/>
  <c r="AA2824" i="105"/>
  <c r="AA2815" i="105"/>
  <c r="AA2137" i="105"/>
  <c r="N2137" i="105" s="1"/>
  <c r="O2137" i="105" s="1"/>
  <c r="AA3627" i="105"/>
  <c r="AA3509" i="105"/>
  <c r="AA3363" i="105"/>
  <c r="AA3811" i="105"/>
  <c r="AA1139" i="105"/>
  <c r="N1139" i="105" s="1"/>
  <c r="O1139" i="105" s="1"/>
  <c r="AA2742" i="105"/>
  <c r="AA1951" i="105"/>
  <c r="N1951" i="105" s="1"/>
  <c r="O1951" i="105" s="1"/>
  <c r="AA1705" i="105"/>
  <c r="N1705" i="105" s="1"/>
  <c r="O1705" i="105" s="1"/>
  <c r="AA3058" i="105"/>
  <c r="AA3261" i="105"/>
  <c r="AA3463" i="105"/>
  <c r="AA3687" i="105"/>
  <c r="AA2846" i="105"/>
  <c r="AA1937" i="105"/>
  <c r="N1937" i="105" s="1"/>
  <c r="O1937" i="105" s="1"/>
  <c r="AA1184" i="105"/>
  <c r="N1184" i="105" s="1"/>
  <c r="O1184" i="105" s="1"/>
  <c r="AA3534" i="105"/>
  <c r="AA3054" i="105"/>
  <c r="AA2132" i="105"/>
  <c r="N2132" i="105" s="1"/>
  <c r="O2132" i="105" s="1"/>
  <c r="AA3234" i="105"/>
  <c r="AA3435" i="105"/>
  <c r="AA1776" i="105"/>
  <c r="N1776" i="105" s="1"/>
  <c r="O1776" i="105" s="1"/>
  <c r="AA2403" i="105"/>
  <c r="AA1287" i="105"/>
  <c r="N1287" i="105" s="1"/>
  <c r="O1287" i="105" s="1"/>
  <c r="AA2965" i="105"/>
  <c r="AA2920" i="105"/>
  <c r="AA3232" i="105"/>
  <c r="AA3496" i="105"/>
  <c r="AA1062" i="105"/>
  <c r="N1062" i="105" s="1"/>
  <c r="O1062" i="105" s="1"/>
  <c r="AA1022" i="105"/>
  <c r="N1022" i="105" s="1"/>
  <c r="O1022" i="105" s="1"/>
  <c r="AA3939" i="105"/>
  <c r="AA3516" i="105"/>
  <c r="AA3052" i="105"/>
  <c r="AA3288" i="105"/>
  <c r="AA3352" i="105"/>
  <c r="AA3665" i="105"/>
  <c r="AA3517" i="105"/>
  <c r="AA3762" i="105"/>
  <c r="AA1785" i="105"/>
  <c r="N1785" i="105" s="1"/>
  <c r="O1785" i="105" s="1"/>
  <c r="AA3199" i="105"/>
  <c r="AA3181" i="105"/>
  <c r="AA1927" i="105"/>
  <c r="N1927" i="105" s="1"/>
  <c r="O1927" i="105" s="1"/>
  <c r="AA2297" i="105"/>
  <c r="N2297" i="105" s="1"/>
  <c r="O2297" i="105" s="1"/>
  <c r="AA1269" i="105"/>
  <c r="N1269" i="105" s="1"/>
  <c r="O1269" i="105" s="1"/>
  <c r="AA3006" i="105"/>
  <c r="AA3389" i="105"/>
  <c r="AA2641" i="105"/>
  <c r="AA3653" i="105"/>
  <c r="AA2925" i="105"/>
  <c r="AA3690" i="105"/>
  <c r="AA3946" i="105"/>
  <c r="AA2221" i="105"/>
  <c r="N2221" i="105" s="1"/>
  <c r="O2221" i="105" s="1"/>
  <c r="AA2677" i="105"/>
  <c r="AA2232" i="105"/>
  <c r="N2232" i="105" s="1"/>
  <c r="O2232" i="105" s="1"/>
  <c r="AA3335" i="105"/>
  <c r="AA3148" i="105"/>
  <c r="AA3585" i="105"/>
  <c r="AA3979" i="105"/>
  <c r="AA3312" i="105"/>
  <c r="AA3115" i="105"/>
  <c r="AA2724" i="105"/>
  <c r="AA1769" i="105"/>
  <c r="N1769" i="105" s="1"/>
  <c r="O1769" i="105" s="1"/>
  <c r="AA1938" i="105"/>
  <c r="N1938" i="105" s="1"/>
  <c r="O1938" i="105" s="1"/>
  <c r="AA1706" i="105"/>
  <c r="N1706" i="105" s="1"/>
  <c r="O1706" i="105" s="1"/>
  <c r="AA2405" i="105"/>
  <c r="AA3612" i="105"/>
  <c r="AA2771" i="105"/>
  <c r="AA3418" i="105"/>
  <c r="AA3473" i="105"/>
  <c r="AA3527" i="105"/>
  <c r="AA3007" i="105"/>
  <c r="AA3924" i="105"/>
  <c r="AA1687" i="105"/>
  <c r="N1687" i="105" s="1"/>
  <c r="O1687" i="105" s="1"/>
  <c r="AA3240" i="105"/>
  <c r="AA1558" i="105"/>
  <c r="N1558" i="105" s="1"/>
  <c r="O1558" i="105" s="1"/>
  <c r="AA1162" i="105"/>
  <c r="N1162" i="105" s="1"/>
  <c r="O1162" i="105" s="1"/>
  <c r="AA2495" i="105"/>
  <c r="AA2266" i="105"/>
  <c r="N2266" i="105" s="1"/>
  <c r="O2266" i="105" s="1"/>
  <c r="AA3485" i="105"/>
  <c r="AA3749" i="105"/>
  <c r="AA3252" i="105"/>
  <c r="AA2953" i="105"/>
  <c r="AA2494" i="105"/>
  <c r="AA1828" i="105"/>
  <c r="N1828" i="105" s="1"/>
  <c r="O1828" i="105" s="1"/>
  <c r="AA2625" i="105"/>
  <c r="AA2748" i="105"/>
  <c r="AA3239" i="105"/>
  <c r="AA3540" i="105"/>
  <c r="AA3093" i="105"/>
  <c r="AA3146" i="105"/>
  <c r="AA2614" i="105"/>
  <c r="AA2341" i="105"/>
  <c r="N2341" i="105" s="1"/>
  <c r="O2341" i="105" s="1"/>
  <c r="AA1794" i="105"/>
  <c r="N1794" i="105" s="1"/>
  <c r="O1794" i="105" s="1"/>
  <c r="AA3896" i="105"/>
  <c r="AA1918" i="105"/>
  <c r="N1918" i="105" s="1"/>
  <c r="O1918" i="105" s="1"/>
  <c r="AA3638" i="105"/>
  <c r="AA2088" i="105"/>
  <c r="N2088" i="105" s="1"/>
  <c r="O2088" i="105" s="1"/>
  <c r="AA3472" i="105"/>
  <c r="AA3410" i="105"/>
  <c r="AA3851" i="105"/>
  <c r="AA3634" i="105"/>
  <c r="AA1758" i="105"/>
  <c r="N1758" i="105" s="1"/>
  <c r="O1758" i="105" s="1"/>
  <c r="AA2150" i="105"/>
  <c r="N2150" i="105" s="1"/>
  <c r="O2150" i="105" s="1"/>
  <c r="AA3919" i="105"/>
  <c r="AA3905" i="105"/>
  <c r="AA3661" i="105"/>
  <c r="AA3321" i="105"/>
  <c r="AA3742" i="105"/>
  <c r="AA3512" i="105"/>
  <c r="AA2506" i="105"/>
  <c r="AA2254" i="105"/>
  <c r="N2254" i="105" s="1"/>
  <c r="O2254" i="105" s="1"/>
  <c r="AA2561" i="105"/>
  <c r="AA2136" i="105"/>
  <c r="N2136" i="105" s="1"/>
  <c r="O2136" i="105" s="1"/>
  <c r="AA1193" i="105"/>
  <c r="N1193" i="105" s="1"/>
  <c r="O1193" i="105" s="1"/>
  <c r="AA3953" i="105"/>
  <c r="AA3140" i="105"/>
  <c r="AA3668" i="105"/>
  <c r="AA2322" i="105"/>
  <c r="N2322" i="105" s="1"/>
  <c r="O2322" i="105" s="1"/>
  <c r="AA3835" i="105"/>
  <c r="AA3748" i="105"/>
  <c r="AA3725" i="105"/>
  <c r="AA2357" i="105"/>
  <c r="N2357" i="105" s="1"/>
  <c r="O2357" i="105" s="1"/>
  <c r="AA2721" i="105"/>
  <c r="AA2280" i="105"/>
  <c r="N2280" i="105" s="1"/>
  <c r="O2280" i="105" s="1"/>
  <c r="AA2709" i="105"/>
  <c r="AA2165" i="105"/>
  <c r="N2165" i="105" s="1"/>
  <c r="O2165" i="105" s="1"/>
  <c r="AA1960" i="105"/>
  <c r="N1960" i="105" s="1"/>
  <c r="O1960" i="105" s="1"/>
  <c r="AA3977" i="105"/>
  <c r="AA3120" i="105"/>
  <c r="AA3357" i="105"/>
  <c r="AA3375" i="105"/>
  <c r="AA2427" i="105"/>
  <c r="AA2145" i="105"/>
  <c r="N2145" i="105" s="1"/>
  <c r="O2145" i="105" s="1"/>
  <c r="AA3235" i="105"/>
  <c r="AA1997" i="105"/>
  <c r="N1997" i="105" s="1"/>
  <c r="O1997" i="105" s="1"/>
  <c r="AA3430" i="105"/>
  <c r="AA3727" i="105"/>
  <c r="AA3278" i="105"/>
  <c r="AA3947" i="105"/>
  <c r="AA3674" i="105"/>
  <c r="AA2588" i="105"/>
  <c r="AA2838" i="105"/>
  <c r="AA1383" i="105"/>
  <c r="N1383" i="105" s="1"/>
  <c r="O1383" i="105" s="1"/>
  <c r="AA3878" i="105"/>
  <c r="AA2731" i="105"/>
  <c r="AA2296" i="105"/>
  <c r="N2296" i="105" s="1"/>
  <c r="O2296" i="105" s="1"/>
  <c r="AA2259" i="105"/>
  <c r="N2259" i="105" s="1"/>
  <c r="O2259" i="105" s="1"/>
  <c r="AA3934" i="105"/>
  <c r="AA1117" i="105"/>
  <c r="N1117" i="105" s="1"/>
  <c r="O1117" i="105" s="1"/>
  <c r="AA3172" i="105"/>
  <c r="AA1254" i="105"/>
  <c r="N1254" i="105" s="1"/>
  <c r="O1254" i="105" s="1"/>
  <c r="AA1210" i="105"/>
  <c r="N1210" i="105" s="1"/>
  <c r="O1210" i="105" s="1"/>
  <c r="AA3883" i="105"/>
  <c r="AA2301" i="105"/>
  <c r="N2301" i="105" s="1"/>
  <c r="O2301" i="105" s="1"/>
  <c r="AA2499" i="105"/>
  <c r="AA2191" i="105"/>
  <c r="N2191" i="105" s="1"/>
  <c r="O2191" i="105" s="1"/>
  <c r="AA1372" i="105"/>
  <c r="N1372" i="105" s="1"/>
  <c r="O1372" i="105" s="1"/>
  <c r="AA2959" i="105"/>
  <c r="AA1865" i="105"/>
  <c r="N1865" i="105" s="1"/>
  <c r="O1865" i="105" s="1"/>
  <c r="AA3394" i="105"/>
  <c r="AA3523" i="105"/>
  <c r="AA3425" i="105"/>
  <c r="AA1860" i="105"/>
  <c r="N1860" i="105" s="1"/>
  <c r="O1860" i="105" s="1"/>
  <c r="AA3116" i="105"/>
  <c r="AA2976" i="105"/>
  <c r="AA1690" i="105"/>
  <c r="N1690" i="105" s="1"/>
  <c r="O1690" i="105" s="1"/>
  <c r="AA1379" i="105"/>
  <c r="N1379" i="105" s="1"/>
  <c r="O1379" i="105" s="1"/>
  <c r="AA1646" i="105"/>
  <c r="N1646" i="105" s="1"/>
  <c r="O1646" i="105" s="1"/>
  <c r="AA3656" i="105"/>
  <c r="AA3151" i="105"/>
  <c r="AA2189" i="105"/>
  <c r="N2189" i="105" s="1"/>
  <c r="O2189" i="105" s="1"/>
  <c r="AA2526" i="105"/>
  <c r="AA3569" i="105"/>
  <c r="AA1357" i="105"/>
  <c r="N1357" i="105" s="1"/>
  <c r="O1357" i="105" s="1"/>
  <c r="AA3821" i="105"/>
  <c r="AA1170" i="105"/>
  <c r="N1170" i="105" s="1"/>
  <c r="O1170" i="105" s="1"/>
  <c r="AA1191" i="105"/>
  <c r="N1191" i="105" s="1"/>
  <c r="O1191" i="105" s="1"/>
  <c r="AA3662" i="105"/>
  <c r="AA1799" i="105"/>
  <c r="N1799" i="105" s="1"/>
  <c r="O1799" i="105" s="1"/>
  <c r="AA3021" i="105"/>
  <c r="AA2608" i="105"/>
  <c r="AA2211" i="105"/>
  <c r="N2211" i="105" s="1"/>
  <c r="O2211" i="105" s="1"/>
  <c r="AA2722" i="105"/>
  <c r="AA1676" i="105"/>
  <c r="N1676" i="105" s="1"/>
  <c r="O1676" i="105" s="1"/>
  <c r="AA1692" i="105"/>
  <c r="N1692" i="105" s="1"/>
  <c r="O1692" i="105" s="1"/>
  <c r="AA1629" i="105"/>
  <c r="N1629" i="105" s="1"/>
  <c r="O1629" i="105" s="1"/>
  <c r="AA3602" i="105"/>
  <c r="AA3333" i="105"/>
  <c r="AA1631" i="105"/>
  <c r="N1631" i="105" s="1"/>
  <c r="O1631" i="105" s="1"/>
  <c r="AA2064" i="105"/>
  <c r="N2064" i="105" s="1"/>
  <c r="O2064" i="105" s="1"/>
  <c r="AA1680" i="105"/>
  <c r="N1680" i="105" s="1"/>
  <c r="O1680" i="105" s="1"/>
  <c r="AA3326" i="105"/>
  <c r="AA1672" i="105"/>
  <c r="N1672" i="105" s="1"/>
  <c r="O1672" i="105" s="1"/>
  <c r="AA3208" i="105"/>
  <c r="AA3272" i="105"/>
  <c r="AA1604" i="105"/>
  <c r="N1604" i="105" s="1"/>
  <c r="O1604" i="105" s="1"/>
  <c r="AA2396" i="105"/>
  <c r="AA2035" i="105"/>
  <c r="N2035" i="105" s="1"/>
  <c r="O2035" i="105" s="1"/>
  <c r="AA1507" i="105"/>
  <c r="N1507" i="105" s="1"/>
  <c r="O1507" i="105" s="1"/>
  <c r="AA3218" i="105"/>
  <c r="AA3876" i="105"/>
  <c r="AA3206" i="105"/>
  <c r="AA2637" i="105"/>
  <c r="AA2022" i="105"/>
  <c r="N2022" i="105" s="1"/>
  <c r="O2022" i="105" s="1"/>
  <c r="AA3000" i="105"/>
  <c r="AA2430" i="105"/>
  <c r="AA1237" i="105"/>
  <c r="N1237" i="105" s="1"/>
  <c r="O1237" i="105" s="1"/>
  <c r="AA2094" i="105"/>
  <c r="N2094" i="105" s="1"/>
  <c r="O2094" i="105" s="1"/>
  <c r="AA3861" i="105"/>
  <c r="AA2813" i="105"/>
  <c r="AA1982" i="105"/>
  <c r="N1982" i="105" s="1"/>
  <c r="O1982" i="105" s="1"/>
  <c r="AA2113" i="105"/>
  <c r="N2113" i="105" s="1"/>
  <c r="O2113" i="105" s="1"/>
  <c r="AA2298" i="105"/>
  <c r="N2298" i="105" s="1"/>
  <c r="O2298" i="105" s="1"/>
  <c r="AA2517" i="105"/>
  <c r="AA1846" i="105"/>
  <c r="N1846" i="105" s="1"/>
  <c r="O1846" i="105" s="1"/>
  <c r="AA1512" i="105"/>
  <c r="N1512" i="105" s="1"/>
  <c r="O1512" i="105" s="1"/>
  <c r="AA3830" i="105"/>
  <c r="AA3898" i="105"/>
  <c r="AA3060" i="105"/>
  <c r="AA2152" i="105"/>
  <c r="N2152" i="105" s="1"/>
  <c r="O2152" i="105" s="1"/>
  <c r="AA1855" i="105"/>
  <c r="N1855" i="105" s="1"/>
  <c r="O1855" i="105" s="1"/>
  <c r="AA1626" i="105"/>
  <c r="N1626" i="105" s="1"/>
  <c r="O1626" i="105" s="1"/>
  <c r="AA2473" i="105"/>
  <c r="AA1454" i="105"/>
  <c r="N1454" i="105" s="1"/>
  <c r="O1454" i="105" s="1"/>
  <c r="AA1743" i="105"/>
  <c r="N1743" i="105" s="1"/>
  <c r="O1743" i="105" s="1"/>
  <c r="AA2212" i="105"/>
  <c r="N2212" i="105" s="1"/>
  <c r="O2212" i="105" s="1"/>
  <c r="AA1837" i="105"/>
  <c r="N1837" i="105" s="1"/>
  <c r="O1837" i="105" s="1"/>
  <c r="AA3027" i="105"/>
  <c r="AA3076" i="105"/>
  <c r="AA1775" i="105"/>
  <c r="N1775" i="105" s="1"/>
  <c r="O1775" i="105" s="1"/>
  <c r="AA3573" i="105"/>
  <c r="AA1421" i="105"/>
  <c r="N1421" i="105" s="1"/>
  <c r="O1421" i="105" s="1"/>
  <c r="AA1753" i="105"/>
  <c r="N1753" i="105" s="1"/>
  <c r="O1753" i="105" s="1"/>
  <c r="AA2607" i="105"/>
  <c r="AA1365" i="105"/>
  <c r="N1365" i="105" s="1"/>
  <c r="O1365" i="105" s="1"/>
  <c r="AA1349" i="105"/>
  <c r="N1349" i="105" s="1"/>
  <c r="O1349" i="105" s="1"/>
  <c r="AA3632" i="105"/>
  <c r="AA2761" i="105"/>
  <c r="AA2998" i="105"/>
  <c r="AA3013" i="105"/>
  <c r="AA1729" i="105"/>
  <c r="N1729" i="105" s="1"/>
  <c r="O1729" i="105" s="1"/>
  <c r="AA1818" i="105"/>
  <c r="N1818" i="105" s="1"/>
  <c r="O1818" i="105" s="1"/>
  <c r="AA1486" i="105"/>
  <c r="N1486" i="105" s="1"/>
  <c r="O1486" i="105" s="1"/>
  <c r="AA1954" i="105"/>
  <c r="N1954" i="105" s="1"/>
  <c r="O1954" i="105" s="1"/>
  <c r="AA3593" i="105"/>
  <c r="AA3812" i="105"/>
  <c r="AA2660" i="105"/>
  <c r="AA1796" i="105"/>
  <c r="N1796" i="105" s="1"/>
  <c r="O1796" i="105" s="1"/>
  <c r="AA2808" i="105"/>
  <c r="AA2893" i="105"/>
  <c r="AA2138" i="105"/>
  <c r="N2138" i="105" s="1"/>
  <c r="O2138" i="105" s="1"/>
  <c r="AA1278" i="105"/>
  <c r="N1278" i="105" s="1"/>
  <c r="O1278" i="105" s="1"/>
  <c r="AA1181" i="105"/>
  <c r="N1181" i="105" s="1"/>
  <c r="O1181" i="105" s="1"/>
  <c r="AA3345" i="105"/>
  <c r="AA2692" i="105"/>
  <c r="AA2573" i="105"/>
  <c r="AA2110" i="105"/>
  <c r="N2110" i="105" s="1"/>
  <c r="O2110" i="105" s="1"/>
  <c r="AA3502" i="105"/>
  <c r="AA2108" i="105"/>
  <c r="N2108" i="105" s="1"/>
  <c r="O2108" i="105" s="1"/>
  <c r="AA2175" i="105"/>
  <c r="N2175" i="105" s="1"/>
  <c r="O2175" i="105" s="1"/>
  <c r="AA1129" i="105"/>
  <c r="N1129" i="105" s="1"/>
  <c r="O1129" i="105" s="1"/>
  <c r="AA3964" i="105"/>
  <c r="AA3624" i="105"/>
  <c r="AA2542" i="105"/>
  <c r="AA2948" i="105"/>
  <c r="AA1335" i="105"/>
  <c r="N1335" i="105" s="1"/>
  <c r="O1335" i="105" s="1"/>
  <c r="AA2667" i="105"/>
  <c r="AA3486" i="105"/>
  <c r="AA1290" i="105"/>
  <c r="N1290" i="105" s="1"/>
  <c r="O1290" i="105" s="1"/>
  <c r="AA2162" i="105"/>
  <c r="N2162" i="105" s="1"/>
  <c r="O2162" i="105" s="1"/>
  <c r="AA1884" i="105"/>
  <c r="N1884" i="105" s="1"/>
  <c r="O1884" i="105" s="1"/>
  <c r="AA1134" i="105"/>
  <c r="N1134" i="105" s="1"/>
  <c r="O1134" i="105" s="1"/>
  <c r="AA3829" i="105"/>
  <c r="AA3874" i="105"/>
  <c r="AA2878" i="105"/>
  <c r="AA2102" i="105"/>
  <c r="N2102" i="105" s="1"/>
  <c r="O2102" i="105" s="1"/>
  <c r="AA3434" i="105"/>
  <c r="AA1352" i="105"/>
  <c r="N1352" i="105" s="1"/>
  <c r="O1352" i="105" s="1"/>
  <c r="AA1632" i="105"/>
  <c r="N1632" i="105" s="1"/>
  <c r="O1632" i="105" s="1"/>
  <c r="AA1587" i="105"/>
  <c r="N1587" i="105" s="1"/>
  <c r="O1587" i="105" s="1"/>
  <c r="AA3404" i="105"/>
  <c r="AA2867" i="105"/>
  <c r="AA3756" i="105"/>
  <c r="AA3866" i="105"/>
  <c r="AA1949" i="105"/>
  <c r="N1949" i="105" s="1"/>
  <c r="O1949" i="105" s="1"/>
  <c r="AA1217" i="105"/>
  <c r="N1217" i="105" s="1"/>
  <c r="O1217" i="105" s="1"/>
  <c r="AA1219" i="105"/>
  <c r="N1219" i="105" s="1"/>
  <c r="O1219" i="105" s="1"/>
  <c r="AA1229" i="105"/>
  <c r="N1229" i="105" s="1"/>
  <c r="O1229" i="105" s="1"/>
  <c r="AA1932" i="105"/>
  <c r="N1932" i="105" s="1"/>
  <c r="O1932" i="105" s="1"/>
  <c r="AA2593" i="105"/>
  <c r="AA1339" i="105"/>
  <c r="N1339" i="105" s="1"/>
  <c r="O1339" i="105" s="1"/>
  <c r="AA3603" i="105"/>
  <c r="AA2447" i="105"/>
  <c r="AA1861" i="105"/>
  <c r="N1861" i="105" s="1"/>
  <c r="O1861" i="105" s="1"/>
  <c r="AA3268" i="105"/>
  <c r="AA3150" i="105"/>
  <c r="AA1925" i="105"/>
  <c r="N1925" i="105" s="1"/>
  <c r="O1925" i="105" s="1"/>
  <c r="AA1220" i="105"/>
  <c r="N1220" i="105" s="1"/>
  <c r="O1220" i="105" s="1"/>
  <c r="AA2277" i="105"/>
  <c r="N2277" i="105" s="1"/>
  <c r="O2277" i="105" s="1"/>
  <c r="AA2698" i="105"/>
  <c r="AA1744" i="105"/>
  <c r="N1744" i="105" s="1"/>
  <c r="O1744" i="105" s="1"/>
  <c r="AA3899" i="105"/>
  <c r="AA3304" i="105"/>
  <c r="AA3553" i="105"/>
  <c r="AA1574" i="105"/>
  <c r="N1574" i="105" s="1"/>
  <c r="O1574" i="105" s="1"/>
  <c r="AA2461" i="105"/>
  <c r="AA1203" i="105"/>
  <c r="N1203" i="105" s="1"/>
  <c r="O1203" i="105" s="1"/>
  <c r="AA3524" i="105"/>
  <c r="AA1407" i="105"/>
  <c r="N1407" i="105" s="1"/>
  <c r="O1407" i="105" s="1"/>
  <c r="AA1297" i="105"/>
  <c r="N1297" i="105" s="1"/>
  <c r="O1297" i="105" s="1"/>
  <c r="AA3318" i="105"/>
  <c r="AA3786" i="105"/>
  <c r="AA3036" i="105"/>
  <c r="AA2822" i="105"/>
  <c r="AA1633" i="105"/>
  <c r="N1633" i="105" s="1"/>
  <c r="O1633" i="105" s="1"/>
  <c r="AA1889" i="105"/>
  <c r="N1889" i="105" s="1"/>
  <c r="O1889" i="105" s="1"/>
  <c r="AA1595" i="105"/>
  <c r="N1595" i="105" s="1"/>
  <c r="O1595" i="105" s="1"/>
  <c r="AA1993" i="105"/>
  <c r="N1993" i="105" s="1"/>
  <c r="O1993" i="105" s="1"/>
  <c r="AA1782" i="105"/>
  <c r="N1782" i="105" s="1"/>
  <c r="O1782" i="105" s="1"/>
  <c r="AA1958" i="105"/>
  <c r="N1958" i="105" s="1"/>
  <c r="O1958" i="105" s="1"/>
  <c r="AA1362" i="105"/>
  <c r="N1362" i="105" s="1"/>
  <c r="O1362" i="105" s="1"/>
  <c r="AA3820" i="105"/>
  <c r="AA3743" i="105"/>
  <c r="AA2638" i="105"/>
  <c r="AA1833" i="105"/>
  <c r="N1833" i="105" s="1"/>
  <c r="O1833" i="105" s="1"/>
  <c r="AA2229" i="105"/>
  <c r="N2229" i="105" s="1"/>
  <c r="O2229" i="105" s="1"/>
  <c r="AA1555" i="105"/>
  <c r="N1555" i="105" s="1"/>
  <c r="O1555" i="105" s="1"/>
  <c r="AA1755" i="105"/>
  <c r="N1755" i="105" s="1"/>
  <c r="O1755" i="105" s="1"/>
  <c r="AA1320" i="105"/>
  <c r="N1320" i="105" s="1"/>
  <c r="O1320" i="105" s="1"/>
  <c r="AA3201" i="105"/>
  <c r="AA2983" i="105"/>
  <c r="AA3295" i="105"/>
  <c r="AA1452" i="105"/>
  <c r="N1452" i="105" s="1"/>
  <c r="O1452" i="105" s="1"/>
  <c r="AA1310" i="105"/>
  <c r="N1310" i="105" s="1"/>
  <c r="O1310" i="105" s="1"/>
  <c r="AA1732" i="105"/>
  <c r="N1732" i="105" s="1"/>
  <c r="O1732" i="105" s="1"/>
  <c r="AA1439" i="105"/>
  <c r="N1439" i="105" s="1"/>
  <c r="O1439" i="105" s="1"/>
  <c r="AA1130" i="105"/>
  <c r="N1130" i="105" s="1"/>
  <c r="O1130" i="105" s="1"/>
  <c r="AA3754" i="105"/>
  <c r="AA3179" i="105"/>
  <c r="AA2911" i="105"/>
  <c r="AA2318" i="105"/>
  <c r="N2318" i="105" s="1"/>
  <c r="O2318" i="105" s="1"/>
  <c r="AA1645" i="105"/>
  <c r="N1645" i="105" s="1"/>
  <c r="O1645" i="105" s="1"/>
  <c r="AA3177" i="105"/>
  <c r="AA1212" i="105"/>
  <c r="N1212" i="105" s="1"/>
  <c r="O1212" i="105" s="1"/>
  <c r="AA2804" i="105"/>
  <c r="AA1478" i="105"/>
  <c r="N1478" i="105" s="1"/>
  <c r="O1478" i="105" s="1"/>
  <c r="AA3443" i="105"/>
  <c r="AA2978" i="105"/>
  <c r="AA1221" i="105"/>
  <c r="N1221" i="105" s="1"/>
  <c r="O1221" i="105" s="1"/>
  <c r="AA1426" i="105"/>
  <c r="N1426" i="105" s="1"/>
  <c r="O1426" i="105" s="1"/>
  <c r="AA1273" i="105"/>
  <c r="N1273" i="105" s="1"/>
  <c r="O1273" i="105" s="1"/>
  <c r="AA3096" i="105"/>
  <c r="AA1662" i="105"/>
  <c r="N1662" i="105" s="1"/>
  <c r="O1662" i="105" s="1"/>
  <c r="AA2783" i="105"/>
  <c r="AA1305" i="105"/>
  <c r="N1305" i="105" s="1"/>
  <c r="O1305" i="105" s="1"/>
  <c r="AA3011" i="105"/>
  <c r="AA2171" i="105"/>
  <c r="N2171" i="105" s="1"/>
  <c r="O2171" i="105" s="1"/>
  <c r="AA2317" i="105"/>
  <c r="N2317" i="105" s="1"/>
  <c r="O2317" i="105" s="1"/>
  <c r="AA1256" i="105"/>
  <c r="N1256" i="105" s="1"/>
  <c r="O1256" i="105" s="1"/>
  <c r="AA1772" i="105"/>
  <c r="N1772" i="105" s="1"/>
  <c r="O1772" i="105" s="1"/>
  <c r="AA1166" i="105"/>
  <c r="N1166" i="105" s="1"/>
  <c r="O1166" i="105" s="1"/>
  <c r="AA2343" i="105"/>
  <c r="N2343" i="105" s="1"/>
  <c r="O2343" i="105" s="1"/>
  <c r="AA3764" i="105"/>
  <c r="AA3340" i="105"/>
  <c r="AA2996" i="105"/>
  <c r="AA1791" i="105"/>
  <c r="N1791" i="105" s="1"/>
  <c r="O1791" i="105" s="1"/>
  <c r="AA2471" i="105"/>
  <c r="AA1414" i="105"/>
  <c r="N1414" i="105" s="1"/>
  <c r="O1414" i="105" s="1"/>
  <c r="AA1506" i="105"/>
  <c r="N1506" i="105" s="1"/>
  <c r="O1506" i="105" s="1"/>
  <c r="AA3644" i="105"/>
  <c r="AA1990" i="105"/>
  <c r="N1990" i="105" s="1"/>
  <c r="O1990" i="105" s="1"/>
  <c r="AA2235" i="105"/>
  <c r="N2235" i="105" s="1"/>
  <c r="O2235" i="105" s="1"/>
  <c r="AA3314" i="105"/>
  <c r="AA1183" i="105"/>
  <c r="N1183" i="105" s="1"/>
  <c r="O1183" i="105" s="1"/>
  <c r="AA2049" i="105"/>
  <c r="N2049" i="105" s="1"/>
  <c r="O2049" i="105" s="1"/>
  <c r="AA3063" i="105"/>
  <c r="AA1661" i="105"/>
  <c r="N1661" i="105" s="1"/>
  <c r="O1661" i="105" s="1"/>
  <c r="AA3504" i="105"/>
  <c r="AA2905" i="105"/>
  <c r="AA3176" i="105"/>
  <c r="AA2352" i="105"/>
  <c r="N2352" i="105" s="1"/>
  <c r="O2352" i="105" s="1"/>
  <c r="AA1829" i="105"/>
  <c r="N1829" i="105" s="1"/>
  <c r="O1829" i="105" s="1"/>
  <c r="AA3317" i="105"/>
  <c r="AA1244" i="105"/>
  <c r="N1244" i="105" s="1"/>
  <c r="O1244" i="105" s="1"/>
  <c r="AA2231" i="105"/>
  <c r="N2231" i="105" s="1"/>
  <c r="O2231" i="105" s="1"/>
  <c r="AA3983" i="105"/>
  <c r="AA2864" i="105"/>
  <c r="AA2299" i="105"/>
  <c r="N2299" i="105" s="1"/>
  <c r="O2299" i="105" s="1"/>
  <c r="AA2002" i="105"/>
  <c r="N2002" i="105" s="1"/>
  <c r="O2002" i="105" s="1"/>
  <c r="AA3118" i="105"/>
  <c r="AA1427" i="105"/>
  <c r="N1427" i="105" s="1"/>
  <c r="O1427" i="105" s="1"/>
  <c r="AA3231" i="105"/>
  <c r="AA2042" i="105"/>
  <c r="N2042" i="105" s="1"/>
  <c r="O2042" i="105" s="1"/>
  <c r="AA1283" i="105"/>
  <c r="N1283" i="105" s="1"/>
  <c r="O1283" i="105" s="1"/>
  <c r="AA3818" i="105"/>
  <c r="AA3663" i="105"/>
  <c r="AA3769" i="105"/>
  <c r="AA3001" i="105"/>
  <c r="AA2549" i="105"/>
  <c r="AA1712" i="105"/>
  <c r="N1712" i="105" s="1"/>
  <c r="O1712" i="105" s="1"/>
  <c r="AA1857" i="105"/>
  <c r="N1857" i="105" s="1"/>
  <c r="O1857" i="105" s="1"/>
  <c r="AA2796" i="105"/>
  <c r="AA1675" i="105"/>
  <c r="N1675" i="105" s="1"/>
  <c r="O1675" i="105" s="1"/>
  <c r="AA2069" i="105"/>
  <c r="N2069" i="105" s="1"/>
  <c r="O2069" i="105" s="1"/>
  <c r="AA2791" i="105"/>
  <c r="AA3111" i="105"/>
  <c r="AA3037" i="105"/>
  <c r="AA2238" i="105"/>
  <c r="N2238" i="105" s="1"/>
  <c r="O2238" i="105" s="1"/>
  <c r="AA2485" i="105"/>
  <c r="AA2415" i="105"/>
  <c r="AA2979" i="105"/>
  <c r="AA3258" i="105"/>
  <c r="AA3560" i="105"/>
  <c r="AA3279" i="105"/>
  <c r="AA3019" i="105"/>
  <c r="AA2183" i="105"/>
  <c r="N2183" i="105" s="1"/>
  <c r="O2183" i="105" s="1"/>
  <c r="AA1456" i="105"/>
  <c r="N1456" i="105" s="1"/>
  <c r="O1456" i="105" s="1"/>
  <c r="AA2474" i="105"/>
  <c r="AA1381" i="105"/>
  <c r="N1381" i="105" s="1"/>
  <c r="O1381" i="105" s="1"/>
  <c r="AA1774" i="105"/>
  <c r="N1774" i="105" s="1"/>
  <c r="O1774" i="105" s="1"/>
  <c r="AA1153" i="105"/>
  <c r="N1153" i="105" s="1"/>
  <c r="O1153" i="105" s="1"/>
  <c r="AA1841" i="105"/>
  <c r="N1841" i="105" s="1"/>
  <c r="O1841" i="105" s="1"/>
  <c r="AA3276" i="105"/>
  <c r="AA2562" i="105"/>
  <c r="AA2163" i="105"/>
  <c r="N2163" i="105" s="1"/>
  <c r="O2163" i="105" s="1"/>
  <c r="AA2306" i="105"/>
  <c r="N2306" i="105" s="1"/>
  <c r="O2306" i="105" s="1"/>
  <c r="AA2330" i="105"/>
  <c r="N2330" i="105" s="1"/>
  <c r="O2330" i="105" s="1"/>
  <c r="AA3403" i="105"/>
  <c r="AA3426" i="105"/>
  <c r="AA1622" i="105"/>
  <c r="N1622" i="105" s="1"/>
  <c r="O1622" i="105" s="1"/>
  <c r="AA3138" i="105"/>
  <c r="AA2853" i="105"/>
  <c r="AA2909" i="105"/>
  <c r="AA2143" i="105"/>
  <c r="N2143" i="105" s="1"/>
  <c r="O2143" i="105" s="1"/>
  <c r="AA3034" i="105"/>
  <c r="AA2814" i="105"/>
  <c r="AA1301" i="105"/>
  <c r="N1301" i="105" s="1"/>
  <c r="O1301" i="105" s="1"/>
  <c r="AA2362" i="105"/>
  <c r="N2362" i="105" s="1"/>
  <c r="O2362" i="105" s="1"/>
  <c r="AA1291" i="105"/>
  <c r="N1291" i="105" s="1"/>
  <c r="O1291" i="105" s="1"/>
  <c r="AA1840" i="105"/>
  <c r="N1840" i="105" s="1"/>
  <c r="O1840" i="105" s="1"/>
  <c r="AA1266" i="105"/>
  <c r="N1266" i="105" s="1"/>
  <c r="O1266" i="105" s="1"/>
  <c r="AA3912" i="105"/>
  <c r="AA2759" i="105"/>
  <c r="AA2522" i="105"/>
  <c r="AA1279" i="105"/>
  <c r="N1279" i="105" s="1"/>
  <c r="O1279" i="105" s="1"/>
  <c r="AA2039" i="105"/>
  <c r="N2039" i="105" s="1"/>
  <c r="O2039" i="105" s="1"/>
  <c r="AA1296" i="105"/>
  <c r="N1296" i="105" s="1"/>
  <c r="O1296" i="105" s="1"/>
  <c r="AA1968" i="105"/>
  <c r="N1968" i="105" s="1"/>
  <c r="O1968" i="105" s="1"/>
  <c r="AA3077" i="105"/>
  <c r="AA2780" i="105"/>
  <c r="AA1895" i="105"/>
  <c r="N1895" i="105" s="1"/>
  <c r="O1895" i="105" s="1"/>
  <c r="AA3169" i="105"/>
  <c r="AA3411" i="105"/>
  <c r="AA3459" i="105"/>
  <c r="AA2379" i="105"/>
  <c r="AA3244" i="105"/>
  <c r="AA1466" i="105"/>
  <c r="N1466" i="105" s="1"/>
  <c r="O1466" i="105" s="1"/>
  <c r="AA1519" i="105"/>
  <c r="N1519" i="105" s="1"/>
  <c r="O1519" i="105" s="1"/>
  <c r="AA2265" i="105"/>
  <c r="N2265" i="105" s="1"/>
  <c r="O2265" i="105" s="1"/>
  <c r="AA1410" i="105"/>
  <c r="N1410" i="105" s="1"/>
  <c r="O1410" i="105" s="1"/>
  <c r="AA3855" i="105"/>
  <c r="AA2565" i="105"/>
  <c r="AA3322" i="105"/>
  <c r="AA1588" i="105"/>
  <c r="N1588" i="105" s="1"/>
  <c r="O1588" i="105" s="1"/>
  <c r="AA2458" i="105"/>
  <c r="AA2505" i="105"/>
  <c r="AA1719" i="105"/>
  <c r="N1719" i="105" s="1"/>
  <c r="O1719" i="105" s="1"/>
  <c r="AA2407" i="105"/>
  <c r="AA1602" i="105"/>
  <c r="N1602" i="105" s="1"/>
  <c r="O1602" i="105" s="1"/>
  <c r="AA1413" i="105"/>
  <c r="N1413" i="105" s="1"/>
  <c r="O1413" i="105" s="1"/>
  <c r="AA3846" i="105"/>
  <c r="AA3281" i="105"/>
  <c r="AA2414" i="105"/>
  <c r="AA2757" i="105"/>
  <c r="AA3048" i="105"/>
  <c r="AA1916" i="105"/>
  <c r="N1916" i="105" s="1"/>
  <c r="O1916" i="105" s="1"/>
  <c r="AA1409" i="105"/>
  <c r="N1409" i="105" s="1"/>
  <c r="O1409" i="105" s="1"/>
  <c r="AA2336" i="105"/>
  <c r="N2336" i="105" s="1"/>
  <c r="O2336" i="105" s="1"/>
  <c r="AA1971" i="105"/>
  <c r="N1971" i="105" s="1"/>
  <c r="O1971" i="105" s="1"/>
  <c r="AA3848" i="105"/>
  <c r="AA3752" i="105"/>
  <c r="AA3008" i="105"/>
  <c r="AA2395" i="105"/>
  <c r="AA1489" i="105"/>
  <c r="N1489" i="105" s="1"/>
  <c r="O1489" i="105" s="1"/>
  <c r="AA1475" i="105"/>
  <c r="N1475" i="105" s="1"/>
  <c r="O1475" i="105" s="1"/>
  <c r="AA3080" i="105"/>
  <c r="AA1802" i="105"/>
  <c r="N1802" i="105" s="1"/>
  <c r="O1802" i="105" s="1"/>
  <c r="AA3431" i="105"/>
  <c r="AA3510" i="105"/>
  <c r="AA2089" i="105"/>
  <c r="N2089" i="105" s="1"/>
  <c r="O2089" i="105" s="1"/>
  <c r="AA3598" i="105"/>
  <c r="AA3337" i="105"/>
  <c r="AA2486" i="105"/>
  <c r="AA2957" i="105"/>
  <c r="AA1115" i="105"/>
  <c r="N1115" i="105" s="1"/>
  <c r="O1115" i="105" s="1"/>
  <c r="AA3347" i="105"/>
  <c r="AA2319" i="105"/>
  <c r="N2319" i="105" s="1"/>
  <c r="O2319" i="105" s="1"/>
  <c r="AA3952" i="105"/>
  <c r="AA3594" i="105"/>
  <c r="AA2852" i="105"/>
  <c r="AA1647" i="105"/>
  <c r="N1647" i="105" s="1"/>
  <c r="O1647" i="105" s="1"/>
  <c r="AA2385" i="105"/>
  <c r="AA1688" i="105"/>
  <c r="N1688" i="105" s="1"/>
  <c r="O1688" i="105" s="1"/>
  <c r="AA3192" i="105"/>
  <c r="AA2939" i="105"/>
  <c r="AA2397" i="105"/>
  <c r="AA3675" i="105"/>
  <c r="AA3536" i="105"/>
  <c r="AA3159" i="105"/>
  <c r="AA3233" i="105"/>
  <c r="AA1914" i="105"/>
  <c r="N1914" i="105" s="1"/>
  <c r="O1914" i="105" s="1"/>
  <c r="AA1206" i="105"/>
  <c r="N1206" i="105" s="1"/>
  <c r="O1206" i="105" s="1"/>
  <c r="AA1616" i="105"/>
  <c r="N1616" i="105" s="1"/>
  <c r="O1616" i="105" s="1"/>
  <c r="AA1531" i="105"/>
  <c r="N1531" i="105" s="1"/>
  <c r="O1531" i="105" s="1"/>
  <c r="AA1759" i="105"/>
  <c r="N1759" i="105" s="1"/>
  <c r="O1759" i="105" s="1"/>
  <c r="AA3359" i="105"/>
  <c r="AA2862" i="105"/>
  <c r="AA2778" i="105"/>
  <c r="AA2699" i="105"/>
  <c r="AA1563" i="105"/>
  <c r="N1563" i="105" s="1"/>
  <c r="O1563" i="105" s="1"/>
  <c r="AA1152" i="105"/>
  <c r="N1152" i="105" s="1"/>
  <c r="O1152" i="105" s="1"/>
  <c r="AA1527" i="105"/>
  <c r="N1527" i="105" s="1"/>
  <c r="O1527" i="105" s="1"/>
  <c r="AA1458" i="105"/>
  <c r="N1458" i="105" s="1"/>
  <c r="O1458" i="105" s="1"/>
  <c r="AA2480" i="105"/>
  <c r="AA3969" i="105"/>
  <c r="AA1928" i="105"/>
  <c r="N1928" i="105" s="1"/>
  <c r="O1928" i="105" s="1"/>
  <c r="AA2243" i="105"/>
  <c r="N2243" i="105" s="1"/>
  <c r="O2243" i="105" s="1"/>
  <c r="AA1577" i="105"/>
  <c r="N1577" i="105" s="1"/>
  <c r="O1577" i="105" s="1"/>
  <c r="AA2520" i="105"/>
  <c r="AA1576" i="105"/>
  <c r="N1576" i="105" s="1"/>
  <c r="O1576" i="105" s="1"/>
  <c r="AA1417" i="105"/>
  <c r="N1417" i="105" s="1"/>
  <c r="O1417" i="105" s="1"/>
  <c r="AA3601" i="105"/>
  <c r="AA2843" i="105"/>
  <c r="AA2640" i="105"/>
  <c r="AA1716" i="105"/>
  <c r="N1716" i="105" s="1"/>
  <c r="O1716" i="105" s="1"/>
  <c r="AA2457" i="105"/>
  <c r="AA3214" i="105"/>
  <c r="AA2099" i="105"/>
  <c r="N2099" i="105" s="1"/>
  <c r="O2099" i="105" s="1"/>
  <c r="AA2752" i="105"/>
  <c r="AA2250" i="105"/>
  <c r="N2250" i="105" s="1"/>
  <c r="O2250" i="105" s="1"/>
  <c r="AA3196" i="105"/>
  <c r="AA2356" i="105"/>
  <c r="N2356" i="105" s="1"/>
  <c r="O2356" i="105" s="1"/>
  <c r="AA1644" i="105"/>
  <c r="N1644" i="105" s="1"/>
  <c r="O1644" i="105" s="1"/>
  <c r="AA2751" i="105"/>
  <c r="AA2868" i="105"/>
  <c r="AA2364" i="105"/>
  <c r="N2364" i="105" s="1"/>
  <c r="O2364" i="105" s="1"/>
  <c r="AA1370" i="105"/>
  <c r="N1370" i="105" s="1"/>
  <c r="O1370" i="105" s="1"/>
  <c r="AA3793" i="105"/>
  <c r="AA3160" i="105"/>
  <c r="AA3131" i="105"/>
  <c r="AA1731" i="105"/>
  <c r="N1731" i="105" s="1"/>
  <c r="O1731" i="105" s="1"/>
  <c r="AA1866" i="105"/>
  <c r="N1866" i="105" s="1"/>
  <c r="O1866" i="105" s="1"/>
  <c r="AA1697" i="105"/>
  <c r="N1697" i="105" s="1"/>
  <c r="O1697" i="105" s="1"/>
  <c r="AA1943" i="105"/>
  <c r="N1943" i="105" s="1"/>
  <c r="O1943" i="105" s="1"/>
  <c r="AA1845" i="105"/>
  <c r="N1845" i="105" s="1"/>
  <c r="O1845" i="105" s="1"/>
  <c r="AA1498" i="105"/>
  <c r="N1498" i="105" s="1"/>
  <c r="O1498" i="105" s="1"/>
  <c r="AA3543" i="105"/>
  <c r="AA3100" i="105"/>
  <c r="AA1811" i="105"/>
  <c r="N1811" i="105" s="1"/>
  <c r="O1811" i="105" s="1"/>
  <c r="AA1628" i="105"/>
  <c r="N1628" i="105" s="1"/>
  <c r="O1628" i="105" s="1"/>
  <c r="AA2629" i="105"/>
  <c r="AA1955" i="105"/>
  <c r="N1955" i="105" s="1"/>
  <c r="O1955" i="105" s="1"/>
  <c r="AA3416" i="105"/>
  <c r="AA2655" i="105"/>
  <c r="AA2080" i="105"/>
  <c r="N2080" i="105" s="1"/>
  <c r="O2080" i="105" s="1"/>
  <c r="AA1298" i="105"/>
  <c r="N1298" i="105" s="1"/>
  <c r="O1298" i="105" s="1"/>
  <c r="AA3785" i="105"/>
  <c r="AA2802" i="105"/>
  <c r="AA3024" i="105"/>
  <c r="AA2076" i="105"/>
  <c r="N2076" i="105" s="1"/>
  <c r="O2076" i="105" s="1"/>
  <c r="AA1560" i="105"/>
  <c r="N1560" i="105" s="1"/>
  <c r="O1560" i="105" s="1"/>
  <c r="AA2435" i="105"/>
  <c r="AA3122" i="105"/>
  <c r="AA1242" i="105"/>
  <c r="N1242" i="105" s="1"/>
  <c r="O1242" i="105" s="1"/>
  <c r="AA2726" i="105"/>
  <c r="AA3997" i="105"/>
  <c r="AA2894" i="105"/>
  <c r="AA2950" i="105"/>
  <c r="AA1548" i="105"/>
  <c r="N1548" i="105" s="1"/>
  <c r="O1548" i="105" s="1"/>
  <c r="AA2140" i="105"/>
  <c r="N2140" i="105" s="1"/>
  <c r="O2140" i="105" s="1"/>
  <c r="AA2695" i="105"/>
  <c r="AA3083" i="105"/>
  <c r="AA1444" i="105"/>
  <c r="N1444" i="105" s="1"/>
  <c r="O1444" i="105" s="1"/>
  <c r="AA1939" i="105"/>
  <c r="N1939" i="105" s="1"/>
  <c r="O1939" i="105" s="1"/>
  <c r="AA3098" i="105"/>
  <c r="AA2582" i="105"/>
  <c r="AA1718" i="105"/>
  <c r="N1718" i="105" s="1"/>
  <c r="O1718" i="105" s="1"/>
  <c r="AA3605" i="105"/>
  <c r="AA1578" i="105"/>
  <c r="N1578" i="105" s="1"/>
  <c r="O1578" i="105" s="1"/>
  <c r="AA2209" i="105"/>
  <c r="N2209" i="105" s="1"/>
  <c r="O2209" i="105" s="1"/>
  <c r="AA2942" i="105"/>
  <c r="AA2910" i="105"/>
  <c r="AA3813" i="105"/>
  <c r="AA3238" i="105"/>
  <c r="AA2935" i="105"/>
  <c r="AA1437" i="105"/>
  <c r="N1437" i="105" s="1"/>
  <c r="O1437" i="105" s="1"/>
  <c r="AA2924" i="105"/>
  <c r="AA1852" i="105"/>
  <c r="N1852" i="105" s="1"/>
  <c r="O1852" i="105" s="1"/>
  <c r="AA2806" i="105"/>
  <c r="AA2591" i="105"/>
  <c r="AA1591" i="105"/>
  <c r="N1591" i="105" s="1"/>
  <c r="O1591" i="105" s="1"/>
  <c r="AA3204" i="105"/>
  <c r="AA2792" i="105"/>
  <c r="AA1992" i="105"/>
  <c r="N1992" i="105" s="1"/>
  <c r="O1992" i="105" s="1"/>
  <c r="AA1734" i="105"/>
  <c r="N1734" i="105" s="1"/>
  <c r="O1734" i="105" s="1"/>
  <c r="AA2052" i="105"/>
  <c r="N2052" i="105" s="1"/>
  <c r="O2052" i="105" s="1"/>
  <c r="AA1770" i="105"/>
  <c r="N1770" i="105" s="1"/>
  <c r="O1770" i="105" s="1"/>
  <c r="AA1526" i="105"/>
  <c r="N1526" i="105" s="1"/>
  <c r="O1526" i="105" s="1"/>
  <c r="AA3191" i="105"/>
  <c r="AA3046" i="105"/>
  <c r="AA2027" i="105"/>
  <c r="N2027" i="105" s="1"/>
  <c r="O2027" i="105" s="1"/>
  <c r="AA3779" i="105"/>
  <c r="AA3014" i="105"/>
  <c r="AA2626" i="105"/>
  <c r="AA1562" i="105"/>
  <c r="N1562" i="105" s="1"/>
  <c r="O1562" i="105" s="1"/>
  <c r="AA2649" i="105"/>
  <c r="AA2560" i="105"/>
  <c r="AA1981" i="105"/>
  <c r="N1981" i="105" s="1"/>
  <c r="O1981" i="105" s="1"/>
  <c r="AA1552" i="105"/>
  <c r="N1552" i="105" s="1"/>
  <c r="O1552" i="105" s="1"/>
  <c r="AA1441" i="105"/>
  <c r="N1441" i="105" s="1"/>
  <c r="O1441" i="105" s="1"/>
  <c r="AA1171" i="105"/>
  <c r="N1171" i="105" s="1"/>
  <c r="O1171" i="105" s="1"/>
  <c r="AA1835" i="105"/>
  <c r="N1835" i="105" s="1"/>
  <c r="O1835" i="105" s="1"/>
  <c r="AA3915" i="105"/>
  <c r="AA3041" i="105"/>
  <c r="AA2602" i="105"/>
  <c r="AA2492" i="105"/>
  <c r="AA1326" i="105"/>
  <c r="N1326" i="105" s="1"/>
  <c r="O1326" i="105" s="1"/>
  <c r="AA1962" i="105"/>
  <c r="N1962" i="105" s="1"/>
  <c r="O1962" i="105" s="1"/>
  <c r="AA2658" i="105"/>
  <c r="AA1164" i="105"/>
  <c r="N1164" i="105" s="1"/>
  <c r="O1164" i="105" s="1"/>
  <c r="AA3655" i="105"/>
  <c r="AA3373" i="105"/>
  <c r="AA2264" i="105"/>
  <c r="N2264" i="105" s="1"/>
  <c r="O2264" i="105" s="1"/>
  <c r="AA2011" i="105"/>
  <c r="N2011" i="105" s="1"/>
  <c r="O2011" i="105" s="1"/>
  <c r="AA2606" i="105"/>
  <c r="AA1222" i="105"/>
  <c r="N1222" i="105" s="1"/>
  <c r="O1222" i="105" s="1"/>
  <c r="AA1987" i="105"/>
  <c r="N1987" i="105" s="1"/>
  <c r="O1987" i="105" s="1"/>
  <c r="AA3581" i="105"/>
  <c r="AA1268" i="105"/>
  <c r="N1268" i="105" s="1"/>
  <c r="O1268" i="105" s="1"/>
  <c r="AA1367" i="105"/>
  <c r="N1367" i="105" s="1"/>
  <c r="O1367" i="105" s="1"/>
  <c r="AA1722" i="105"/>
  <c r="N1722" i="105" s="1"/>
  <c r="O1722" i="105" s="1"/>
  <c r="AA3930" i="105"/>
  <c r="AA3043" i="105"/>
  <c r="AA1708" i="105"/>
  <c r="N1708" i="105" s="1"/>
  <c r="O1708" i="105" s="1"/>
  <c r="AA2155" i="105"/>
  <c r="N2155" i="105" s="1"/>
  <c r="O2155" i="105" s="1"/>
  <c r="AA1673" i="105"/>
  <c r="N1673" i="105" s="1"/>
  <c r="O1673" i="105" s="1"/>
  <c r="AA2443" i="105"/>
  <c r="AA2303" i="105"/>
  <c r="N2303" i="105" s="1"/>
  <c r="O2303" i="105" s="1"/>
  <c r="AA2563" i="105"/>
  <c r="AA1843" i="105"/>
  <c r="N1843" i="105" s="1"/>
  <c r="O1843" i="105" s="1"/>
  <c r="AA3611" i="105"/>
  <c r="AA3286" i="105"/>
  <c r="AA2988" i="105"/>
  <c r="AA3709" i="105"/>
  <c r="AA3649" i="105"/>
  <c r="AA2421" i="105"/>
  <c r="AA1263" i="105"/>
  <c r="N1263" i="105" s="1"/>
  <c r="O1263" i="105" s="1"/>
  <c r="AA1226" i="105"/>
  <c r="N1226" i="105" s="1"/>
  <c r="O1226" i="105" s="1"/>
  <c r="AA1315" i="105"/>
  <c r="N1315" i="105" s="1"/>
  <c r="O1315" i="105" s="1"/>
  <c r="AA1906" i="105"/>
  <c r="N1906" i="105" s="1"/>
  <c r="O1906" i="105" s="1"/>
  <c r="AA1436" i="105"/>
  <c r="N1436" i="105" s="1"/>
  <c r="O1436" i="105" s="1"/>
  <c r="AA3457" i="105"/>
  <c r="AA2795" i="105"/>
  <c r="AA1998" i="105"/>
  <c r="N1998" i="105" s="1"/>
  <c r="O1998" i="105" s="1"/>
  <c r="AA1583" i="105"/>
  <c r="N1583" i="105" s="1"/>
  <c r="O1583" i="105" s="1"/>
  <c r="AA1695" i="105"/>
  <c r="N1695" i="105" s="1"/>
  <c r="O1695" i="105" s="1"/>
  <c r="AA1870" i="105"/>
  <c r="N1870" i="105" s="1"/>
  <c r="O1870" i="105" s="1"/>
  <c r="AA1161" i="105"/>
  <c r="N1161" i="105" s="1"/>
  <c r="O1161" i="105" s="1"/>
  <c r="AA3710" i="105"/>
  <c r="AA2902" i="105"/>
  <c r="AA2167" i="105"/>
  <c r="N2167" i="105" s="1"/>
  <c r="O2167" i="105" s="1"/>
  <c r="AA1494" i="105"/>
  <c r="N1494" i="105" s="1"/>
  <c r="O1494" i="105" s="1"/>
  <c r="AA2803" i="105"/>
  <c r="AA1830" i="105"/>
  <c r="N1830" i="105" s="1"/>
  <c r="O1830" i="105" s="1"/>
  <c r="AA2018" i="105"/>
  <c r="N2018" i="105" s="1"/>
  <c r="O2018" i="105" s="1"/>
  <c r="AA1876" i="105"/>
  <c r="N1876" i="105" s="1"/>
  <c r="O1876" i="105" s="1"/>
  <c r="AA3203" i="105"/>
  <c r="AA3099" i="105"/>
  <c r="AA3423" i="105"/>
  <c r="AA3657" i="105"/>
  <c r="AA1430" i="105"/>
  <c r="N1430" i="105" s="1"/>
  <c r="O1430" i="105" s="1"/>
  <c r="AA1470" i="105"/>
  <c r="N1470" i="105" s="1"/>
  <c r="O1470" i="105" s="1"/>
  <c r="AA1825" i="105"/>
  <c r="N1825" i="105" s="1"/>
  <c r="O1825" i="105" s="1"/>
  <c r="AA2227" i="105"/>
  <c r="N2227" i="105" s="1"/>
  <c r="O2227" i="105" s="1"/>
  <c r="AA3071" i="105"/>
  <c r="AA3694" i="105"/>
  <c r="AA3227" i="105"/>
  <c r="AA2782" i="105"/>
  <c r="AA1377" i="105"/>
  <c r="N1377" i="105" s="1"/>
  <c r="O1377" i="105" s="1"/>
  <c r="AA1463" i="105"/>
  <c r="N1463" i="105" s="1"/>
  <c r="O1463" i="105" s="1"/>
  <c r="AA1596" i="105"/>
  <c r="N1596" i="105" s="1"/>
  <c r="O1596" i="105" s="1"/>
  <c r="AA1815" i="105"/>
  <c r="N1815" i="105" s="1"/>
  <c r="O1815" i="105" s="1"/>
  <c r="AA1518" i="105"/>
  <c r="N1518" i="105" s="1"/>
  <c r="O1518" i="105" s="1"/>
  <c r="AA1288" i="105"/>
  <c r="N1288" i="105" s="1"/>
  <c r="O1288" i="105" s="1"/>
  <c r="AA2115" i="105"/>
  <c r="N2115" i="105" s="1"/>
  <c r="O2115" i="105" s="1"/>
  <c r="AA3852" i="105"/>
  <c r="AA2090" i="105"/>
  <c r="N2090" i="105" s="1"/>
  <c r="O2090" i="105" s="1"/>
  <c r="AA2592" i="105"/>
  <c r="AA1433" i="105"/>
  <c r="N1433" i="105" s="1"/>
  <c r="O1433" i="105" s="1"/>
  <c r="AA1635" i="105"/>
  <c r="N1635" i="105" s="1"/>
  <c r="O1635" i="105" s="1"/>
  <c r="AA2763" i="105"/>
  <c r="AA2446" i="105"/>
  <c r="AA3508" i="105"/>
  <c r="AA3133" i="105"/>
  <c r="AA2523" i="105"/>
  <c r="AA1448" i="105"/>
  <c r="N1448" i="105" s="1"/>
  <c r="O1448" i="105" s="1"/>
  <c r="AA1894" i="105"/>
  <c r="N1894" i="105" s="1"/>
  <c r="O1894" i="105" s="1"/>
  <c r="AA3257" i="105"/>
  <c r="AA1826" i="105"/>
  <c r="N1826" i="105" s="1"/>
  <c r="O1826" i="105" s="1"/>
  <c r="AA2178" i="105"/>
  <c r="N2178" i="105" s="1"/>
  <c r="O2178" i="105" s="1"/>
  <c r="AA1761" i="105"/>
  <c r="N1761" i="105" s="1"/>
  <c r="O1761" i="105" s="1"/>
  <c r="AA1924" i="105"/>
  <c r="N1924" i="105" s="1"/>
  <c r="O1924" i="105" s="1"/>
  <c r="AA2031" i="105"/>
  <c r="N2031" i="105" s="1"/>
  <c r="O2031" i="105" s="1"/>
  <c r="AA1292" i="105"/>
  <c r="N1292" i="105" s="1"/>
  <c r="O1292" i="105" s="1"/>
  <c r="AA3869" i="105"/>
  <c r="AA3439" i="105"/>
  <c r="AA3055" i="105"/>
  <c r="AA2067" i="105"/>
  <c r="N2067" i="105" s="1"/>
  <c r="O2067" i="105" s="1"/>
  <c r="AA2740" i="105"/>
  <c r="AA1163" i="105"/>
  <c r="N1163" i="105" s="1"/>
  <c r="O1163" i="105" s="1"/>
  <c r="AA3682" i="105"/>
  <c r="AA2198" i="105"/>
  <c r="N2198" i="105" s="1"/>
  <c r="O2198" i="105" s="1"/>
  <c r="AA3751" i="105"/>
  <c r="AA3130" i="105"/>
  <c r="AA3033" i="105"/>
  <c r="AA1467" i="105"/>
  <c r="N1467" i="105" s="1"/>
  <c r="O1467" i="105" s="1"/>
  <c r="AA2028" i="105"/>
  <c r="N2028" i="105" s="1"/>
  <c r="O2028" i="105" s="1"/>
  <c r="AA2263" i="105"/>
  <c r="N2263" i="105" s="1"/>
  <c r="O2263" i="105" s="1"/>
  <c r="AA1113" i="105"/>
  <c r="N1113" i="105" s="1"/>
  <c r="O1113" i="105" s="1"/>
  <c r="AA2210" i="105"/>
  <c r="N2210" i="105" s="1"/>
  <c r="O2210" i="105" s="1"/>
  <c r="AA2670" i="105"/>
  <c r="AA1593" i="105"/>
  <c r="N1593" i="105" s="1"/>
  <c r="O1593" i="105" s="1"/>
  <c r="AA1133" i="105"/>
  <c r="N1133" i="105" s="1"/>
  <c r="O1133" i="105" s="1"/>
  <c r="AA3126" i="105"/>
  <c r="AA3066" i="105"/>
  <c r="AA3051" i="105"/>
  <c r="AA1606" i="105"/>
  <c r="N1606" i="105" s="1"/>
  <c r="O1606" i="105" s="1"/>
  <c r="AA3469" i="105"/>
  <c r="AA2784" i="105"/>
  <c r="AA1677" i="105"/>
  <c r="N1677" i="105" s="1"/>
  <c r="O1677" i="105" s="1"/>
  <c r="AA1912" i="105"/>
  <c r="N1912" i="105" s="1"/>
  <c r="O1912" i="105" s="1"/>
  <c r="AA3654" i="105"/>
  <c r="AA3738" i="105"/>
  <c r="AA3615" i="105"/>
  <c r="AA2844" i="105"/>
  <c r="AA2993" i="105"/>
  <c r="AA3137" i="105"/>
  <c r="AA1703" i="105"/>
  <c r="N1703" i="105" s="1"/>
  <c r="O1703" i="105" s="1"/>
  <c r="AA1952" i="105"/>
  <c r="N1952" i="105" s="1"/>
  <c r="O1952" i="105" s="1"/>
  <c r="AA2450" i="105"/>
  <c r="AA3976" i="105"/>
  <c r="AA2765" i="105"/>
  <c r="AA2977" i="105"/>
  <c r="AA1600" i="105"/>
  <c r="N1600" i="105" s="1"/>
  <c r="O1600" i="105" s="1"/>
  <c r="AA1778" i="105"/>
  <c r="N1778" i="105" s="1"/>
  <c r="O1778" i="105" s="1"/>
  <c r="AA3613" i="105"/>
  <c r="AA2541" i="105"/>
  <c r="AA1342" i="105"/>
  <c r="N1342" i="105" s="1"/>
  <c r="O1342" i="105" s="1"/>
  <c r="AA1388" i="105"/>
  <c r="N1388" i="105" s="1"/>
  <c r="O1388" i="105" s="1"/>
  <c r="AA3904" i="105"/>
  <c r="AA3673" i="105"/>
  <c r="AA1493" i="105"/>
  <c r="N1493" i="105" s="1"/>
  <c r="O1493" i="105" s="1"/>
  <c r="AA3589" i="105"/>
  <c r="AA1343" i="105"/>
  <c r="N1343" i="105" s="1"/>
  <c r="O1343" i="105" s="1"/>
  <c r="AA1295" i="105"/>
  <c r="N1295" i="105" s="1"/>
  <c r="O1295" i="105" s="1"/>
  <c r="AA2829" i="105"/>
  <c r="AA1380" i="105"/>
  <c r="N1380" i="105" s="1"/>
  <c r="O1380" i="105" s="1"/>
  <c r="AA2248" i="105"/>
  <c r="N2248" i="105" s="1"/>
  <c r="O2248" i="105" s="1"/>
  <c r="AA2687" i="105"/>
  <c r="AA3289" i="105"/>
  <c r="AA1614" i="105"/>
  <c r="N1614" i="105" s="1"/>
  <c r="O1614" i="105" s="1"/>
  <c r="AA1908" i="105"/>
  <c r="N1908" i="105" s="1"/>
  <c r="O1908" i="105" s="1"/>
  <c r="AA3989" i="105"/>
  <c r="AA1312" i="105"/>
  <c r="N1312" i="105" s="1"/>
  <c r="O1312" i="105" s="1"/>
  <c r="AA1651" i="105"/>
  <c r="N1651" i="105" s="1"/>
  <c r="O1651" i="105" s="1"/>
  <c r="AA2707" i="105"/>
  <c r="AA1311" i="105"/>
  <c r="N1311" i="105" s="1"/>
  <c r="O1311" i="105" s="1"/>
  <c r="AA3089" i="105"/>
  <c r="AA3957" i="105"/>
  <c r="AA3574" i="105"/>
  <c r="AA3918" i="105"/>
  <c r="AA2295" i="105"/>
  <c r="N2295" i="105" s="1"/>
  <c r="O2295" i="105" s="1"/>
  <c r="AA2247" i="105"/>
  <c r="N2247" i="105" s="1"/>
  <c r="O2247" i="105" s="1"/>
  <c r="AA1249" i="105"/>
  <c r="N1249" i="105" s="1"/>
  <c r="O1249" i="105" s="1"/>
  <c r="AA2068" i="105"/>
  <c r="N2068" i="105" s="1"/>
  <c r="O2068" i="105" s="1"/>
  <c r="AA2766" i="105"/>
  <c r="AA1756" i="105"/>
  <c r="N1756" i="105" s="1"/>
  <c r="O1756" i="105" s="1"/>
  <c r="AA2135" i="105"/>
  <c r="N2135" i="105" s="1"/>
  <c r="O2135" i="105" s="1"/>
  <c r="AA1495" i="105"/>
  <c r="N1495" i="105" s="1"/>
  <c r="O1495" i="105" s="1"/>
  <c r="AA3525" i="105"/>
  <c r="AA2871" i="105"/>
  <c r="AA2097" i="105"/>
  <c r="N2097" i="105" s="1"/>
  <c r="O2097" i="105" s="1"/>
  <c r="AA1741" i="105"/>
  <c r="N1741" i="105" s="1"/>
  <c r="O1741" i="105" s="1"/>
  <c r="AA2530" i="105"/>
  <c r="AA2044" i="105"/>
  <c r="N2044" i="105" s="1"/>
  <c r="O2044" i="105" s="1"/>
  <c r="AA1544" i="105"/>
  <c r="N1544" i="105" s="1"/>
  <c r="O1544" i="105" s="1"/>
  <c r="AA2394" i="105"/>
  <c r="AA3865" i="105"/>
  <c r="AA3301" i="105"/>
  <c r="AA1669" i="105"/>
  <c r="N1669" i="105" s="1"/>
  <c r="O1669" i="105" s="1"/>
  <c r="AA2725" i="105"/>
  <c r="AA1686" i="105"/>
  <c r="N1686" i="105" s="1"/>
  <c r="O1686" i="105" s="1"/>
  <c r="AA1450" i="105"/>
  <c r="N1450" i="105" s="1"/>
  <c r="O1450" i="105" s="1"/>
  <c r="AA1464" i="105"/>
  <c r="N1464" i="105" s="1"/>
  <c r="O1464" i="105" s="1"/>
  <c r="AA2365" i="105"/>
  <c r="N2365" i="105" s="1"/>
  <c r="O2365" i="105" s="1"/>
  <c r="AA2149" i="105"/>
  <c r="N2149" i="105" s="1"/>
  <c r="O2149" i="105" s="1"/>
  <c r="AA1302" i="105"/>
  <c r="N1302" i="105" s="1"/>
  <c r="O1302" i="105" s="1"/>
  <c r="AA3907" i="105"/>
  <c r="AA3792" i="105"/>
  <c r="AA2994" i="105"/>
  <c r="AA1660" i="105"/>
  <c r="N1660" i="105" s="1"/>
  <c r="O1660" i="105" s="1"/>
  <c r="AA3210" i="105"/>
  <c r="AA3125" i="105"/>
  <c r="AA1813" i="105"/>
  <c r="N1813" i="105" s="1"/>
  <c r="O1813" i="105" s="1"/>
  <c r="AA1996" i="105"/>
  <c r="N1996" i="105" s="1"/>
  <c r="O1996" i="105" s="1"/>
  <c r="AA1412" i="105"/>
  <c r="N1412" i="105" s="1"/>
  <c r="O1412" i="105" s="1"/>
  <c r="AA2554" i="105"/>
  <c r="AA3440" i="105"/>
  <c r="AA3815" i="105"/>
  <c r="AA3207" i="105"/>
  <c r="AA2217" i="105"/>
  <c r="N2217" i="105" s="1"/>
  <c r="O2217" i="105" s="1"/>
  <c r="AA1923" i="105"/>
  <c r="N1923" i="105" s="1"/>
  <c r="O1923" i="105" s="1"/>
  <c r="AA2383" i="105"/>
  <c r="AA1868" i="105"/>
  <c r="N1868" i="105" s="1"/>
  <c r="O1868" i="105" s="1"/>
  <c r="AA1143" i="105"/>
  <c r="N1143" i="105" s="1"/>
  <c r="O1143" i="105" s="1"/>
  <c r="AA2186" i="105"/>
  <c r="N2186" i="105" s="1"/>
  <c r="O2186" i="105" s="1"/>
  <c r="AA2448" i="105"/>
  <c r="AA1550" i="105"/>
  <c r="N1550" i="105" s="1"/>
  <c r="O1550" i="105" s="1"/>
  <c r="AA3630" i="105"/>
  <c r="AA2225" i="105"/>
  <c r="N2225" i="105" s="1"/>
  <c r="O2225" i="105" s="1"/>
  <c r="AA1520" i="105"/>
  <c r="N1520" i="105" s="1"/>
  <c r="O1520" i="105" s="1"/>
  <c r="AA1135" i="105"/>
  <c r="N1135" i="105" s="1"/>
  <c r="O1135" i="105" s="1"/>
  <c r="AA1844" i="105"/>
  <c r="N1844" i="105" s="1"/>
  <c r="O1844" i="105" s="1"/>
  <c r="AA3471" i="105"/>
  <c r="AA2321" i="105"/>
  <c r="N2321" i="105" s="1"/>
  <c r="O2321" i="105" s="1"/>
  <c r="AA3545" i="105"/>
  <c r="AA2938" i="105"/>
  <c r="AA1969" i="105"/>
  <c r="N1969" i="105" s="1"/>
  <c r="O1969" i="105" s="1"/>
  <c r="AA3975" i="105"/>
  <c r="AA3696" i="105"/>
  <c r="AA1746" i="105"/>
  <c r="N1746" i="105" s="1"/>
  <c r="O1746" i="105" s="1"/>
  <c r="AA3413" i="105"/>
  <c r="AA3194" i="105"/>
  <c r="AA3839" i="105"/>
  <c r="AA3483" i="105"/>
  <c r="AA3047" i="105"/>
  <c r="AA2157" i="105"/>
  <c r="N2157" i="105" s="1"/>
  <c r="O2157" i="105" s="1"/>
  <c r="AA1619" i="105"/>
  <c r="N1619" i="105" s="1"/>
  <c r="O1619" i="105" s="1"/>
  <c r="AA1723" i="105"/>
  <c r="N1723" i="105" s="1"/>
  <c r="O1723" i="105" s="1"/>
  <c r="AA1858" i="105"/>
  <c r="N1858" i="105" s="1"/>
  <c r="O1858" i="105" s="1"/>
  <c r="AA1389" i="105"/>
  <c r="N1389" i="105" s="1"/>
  <c r="O1389" i="105" s="1"/>
  <c r="AA1469" i="105"/>
  <c r="N1469" i="105" s="1"/>
  <c r="O1469" i="105" s="1"/>
  <c r="AA3570" i="105"/>
  <c r="AA3995" i="105"/>
  <c r="AA2050" i="105"/>
  <c r="N2050" i="105" s="1"/>
  <c r="O2050" i="105" s="1"/>
  <c r="AA1786" i="105"/>
  <c r="N1786" i="105" s="1"/>
  <c r="O1786" i="105" s="1"/>
  <c r="AA2106" i="105"/>
  <c r="N2106" i="105" s="1"/>
  <c r="O2106" i="105" s="1"/>
  <c r="AA1457" i="105"/>
  <c r="N1457" i="105" s="1"/>
  <c r="O1457" i="105" s="1"/>
  <c r="AA2586" i="105"/>
  <c r="AA1903" i="105"/>
  <c r="N1903" i="105" s="1"/>
  <c r="O1903" i="105" s="1"/>
  <c r="AA3414" i="105"/>
  <c r="AA3809" i="105"/>
  <c r="AA2816" i="105"/>
  <c r="AA2907" i="105"/>
  <c r="AA2012" i="105"/>
  <c r="N2012" i="105" s="1"/>
  <c r="O2012" i="105" s="1"/>
  <c r="AA1700" i="105"/>
  <c r="N1700" i="105" s="1"/>
  <c r="O1700" i="105" s="1"/>
  <c r="AA1539" i="105"/>
  <c r="N1539" i="105" s="1"/>
  <c r="O1539" i="105" s="1"/>
  <c r="AA1698" i="105"/>
  <c r="N1698" i="105" s="1"/>
  <c r="O1698" i="105" s="1"/>
  <c r="AA2872" i="105"/>
  <c r="AA3996" i="105"/>
  <c r="AA2826" i="105"/>
  <c r="AA3720" i="105"/>
  <c r="AA3344" i="105"/>
  <c r="AA3378" i="105"/>
  <c r="AA2236" i="105"/>
  <c r="N2236" i="105" s="1"/>
  <c r="O2236" i="105" s="1"/>
  <c r="AA1251" i="105"/>
  <c r="N1251" i="105" s="1"/>
  <c r="O1251" i="105" s="1"/>
  <c r="AA1428" i="105"/>
  <c r="N1428" i="105" s="1"/>
  <c r="O1428" i="105" s="1"/>
  <c r="AA1621" i="105"/>
  <c r="N1621" i="105" s="1"/>
  <c r="O1621" i="105" s="1"/>
  <c r="AA1393" i="105"/>
  <c r="N1393" i="105" s="1"/>
  <c r="O1393" i="105" s="1"/>
  <c r="AA3432" i="105"/>
  <c r="AA3355" i="105"/>
  <c r="AA3277" i="105"/>
  <c r="AA2648" i="105"/>
  <c r="AA1385" i="105"/>
  <c r="N1385" i="105" s="1"/>
  <c r="O1385" i="105" s="1"/>
  <c r="AA1485" i="105"/>
  <c r="N1485" i="105" s="1"/>
  <c r="O1485" i="105" s="1"/>
  <c r="AA3444" i="105"/>
  <c r="AA2037" i="105"/>
  <c r="N2037" i="105" s="1"/>
  <c r="O2037" i="105" s="1"/>
  <c r="AA3360" i="105"/>
  <c r="AA3610" i="105"/>
  <c r="AA2285" i="105"/>
  <c r="N2285" i="105" s="1"/>
  <c r="O2285" i="105" s="1"/>
  <c r="AA2576" i="105"/>
  <c r="AA1369" i="105"/>
  <c r="N1369" i="105" s="1"/>
  <c r="O1369" i="105" s="1"/>
  <c r="AA3932" i="105"/>
  <c r="AA1580" i="105"/>
  <c r="N1580" i="105" s="1"/>
  <c r="O1580" i="105" s="1"/>
  <c r="AA3097" i="105"/>
  <c r="AA1842" i="105"/>
  <c r="N1842" i="105" s="1"/>
  <c r="O1842" i="105" s="1"/>
  <c r="AA1575" i="105"/>
  <c r="N1575" i="105" s="1"/>
  <c r="O1575" i="105" s="1"/>
  <c r="AA1891" i="105"/>
  <c r="N1891" i="105" s="1"/>
  <c r="O1891" i="105" s="1"/>
  <c r="AA1551" i="105"/>
  <c r="N1551" i="105" s="1"/>
  <c r="O1551" i="105" s="1"/>
  <c r="AA1232" i="105"/>
  <c r="N1232" i="105" s="1"/>
  <c r="O1232" i="105" s="1"/>
  <c r="AA2873" i="105"/>
  <c r="AA3760" i="105"/>
  <c r="AA1863" i="105"/>
  <c r="N1863" i="105" s="1"/>
  <c r="O1863" i="105" s="1"/>
  <c r="AA1523" i="105"/>
  <c r="N1523" i="105" s="1"/>
  <c r="O1523" i="105" s="1"/>
  <c r="AA1658" i="105"/>
  <c r="N1658" i="105" s="1"/>
  <c r="O1658" i="105" s="1"/>
  <c r="AA1977" i="105"/>
  <c r="N1977" i="105" s="1"/>
  <c r="O1977" i="105" s="1"/>
  <c r="AA1274" i="105"/>
  <c r="N1274" i="105" s="1"/>
  <c r="O1274" i="105" s="1"/>
  <c r="AA3470" i="105"/>
  <c r="AA1679" i="105"/>
  <c r="N1679" i="105" s="1"/>
  <c r="O1679" i="105" s="1"/>
  <c r="AA2079" i="105"/>
  <c r="N2079" i="105" s="1"/>
  <c r="O2079" i="105" s="1"/>
  <c r="AA2498" i="105"/>
  <c r="AA3850" i="105"/>
  <c r="AA3005" i="105"/>
  <c r="AA1582" i="105"/>
  <c r="N1582" i="105" s="1"/>
  <c r="O1582" i="105" s="1"/>
  <c r="AA2339" i="105"/>
  <c r="N2339" i="105" s="1"/>
  <c r="O2339" i="105" s="1"/>
  <c r="AA1205" i="105"/>
  <c r="N1205" i="105" s="1"/>
  <c r="O1205" i="105" s="1"/>
  <c r="AA1637" i="105"/>
  <c r="N1637" i="105" s="1"/>
  <c r="O1637" i="105" s="1"/>
  <c r="AA2650" i="105"/>
  <c r="AA1200" i="105"/>
  <c r="N1200" i="105" s="1"/>
  <c r="O1200" i="105" s="1"/>
  <c r="AA2017" i="105"/>
  <c r="N2017" i="105" s="1"/>
  <c r="O2017" i="105" s="1"/>
  <c r="AA2124" i="105"/>
  <c r="N2124" i="105" s="1"/>
  <c r="O2124" i="105" s="1"/>
  <c r="AA3254" i="105"/>
  <c r="AA1188" i="105"/>
  <c r="N1188" i="105" s="1"/>
  <c r="O1188" i="105" s="1"/>
  <c r="AA3723" i="105"/>
  <c r="AA1223" i="105"/>
  <c r="N1223" i="105" s="1"/>
  <c r="O1223" i="105" s="1"/>
  <c r="AA1419" i="105"/>
  <c r="N1419" i="105" s="1"/>
  <c r="O1419" i="105" s="1"/>
  <c r="AA2053" i="105"/>
  <c r="N2053" i="105" s="1"/>
  <c r="O2053" i="105" s="1"/>
  <c r="AA1180" i="105"/>
  <c r="N1180" i="105" s="1"/>
  <c r="O1180" i="105" s="1"/>
  <c r="AA1124" i="105"/>
  <c r="N1124" i="105" s="1"/>
  <c r="O1124" i="105" s="1"/>
  <c r="AA1142" i="105"/>
  <c r="N1142" i="105" s="1"/>
  <c r="O1142" i="105" s="1"/>
  <c r="AA1313" i="105"/>
  <c r="N1313" i="105" s="1"/>
  <c r="O1313" i="105" s="1"/>
  <c r="AA3832" i="105"/>
  <c r="AA2134" i="105"/>
  <c r="N2134" i="105" s="1"/>
  <c r="O2134" i="105" s="1"/>
  <c r="AA1119" i="105"/>
  <c r="N1119" i="105" s="1"/>
  <c r="O1119" i="105" s="1"/>
  <c r="AA2084" i="105"/>
  <c r="N2084" i="105" s="1"/>
  <c r="O2084" i="105" s="1"/>
  <c r="AA1547" i="105"/>
  <c r="N1547" i="105" s="1"/>
  <c r="O1547" i="105" s="1"/>
  <c r="AA2876" i="105"/>
  <c r="AA3188" i="105"/>
  <c r="AA2654" i="105"/>
  <c r="AA1592" i="105"/>
  <c r="N1592" i="105" s="1"/>
  <c r="O1592" i="105" s="1"/>
  <c r="AA1779" i="105"/>
  <c r="N1779" i="105" s="1"/>
  <c r="O1779" i="105" s="1"/>
  <c r="AA1438" i="105"/>
  <c r="N1438" i="105" s="1"/>
  <c r="O1438" i="105" s="1"/>
  <c r="AA2970" i="105"/>
  <c r="AA1573" i="105"/>
  <c r="N1573" i="105" s="1"/>
  <c r="O1573" i="105" s="1"/>
  <c r="AA1353" i="105"/>
  <c r="N1353" i="105" s="1"/>
  <c r="O1353" i="105" s="1"/>
  <c r="AA3280" i="105"/>
  <c r="AA2148" i="105"/>
  <c r="N2148" i="105" s="1"/>
  <c r="O2148" i="105" s="1"/>
  <c r="AA2386" i="105"/>
  <c r="AA2933" i="105"/>
  <c r="AA1282" i="105"/>
  <c r="N1282" i="105" s="1"/>
  <c r="O1282" i="105" s="1"/>
  <c r="AA1338" i="105"/>
  <c r="N1338" i="105" s="1"/>
  <c r="O1338" i="105" s="1"/>
  <c r="AA1319" i="105"/>
  <c r="N1319" i="105" s="1"/>
  <c r="O1319" i="105" s="1"/>
  <c r="AA1127" i="105"/>
  <c r="N1127" i="105" s="1"/>
  <c r="O1127" i="105" s="1"/>
  <c r="AA1817" i="105"/>
  <c r="N1817" i="105" s="1"/>
  <c r="O1817" i="105" s="1"/>
  <c r="AA1533" i="105"/>
  <c r="N1533" i="105" s="1"/>
  <c r="O1533" i="105" s="1"/>
  <c r="AA2921" i="105"/>
  <c r="AA3864" i="105"/>
  <c r="AA2572" i="105"/>
  <c r="AA2283" i="105"/>
  <c r="N2283" i="105" s="1"/>
  <c r="O2283" i="105" s="1"/>
  <c r="AA1936" i="105"/>
  <c r="N1936" i="105" s="1"/>
  <c r="O1936" i="105" s="1"/>
  <c r="AA2292" i="105"/>
  <c r="N2292" i="105" s="1"/>
  <c r="O2292" i="105" s="1"/>
  <c r="AA1877" i="105"/>
  <c r="N1877" i="105" s="1"/>
  <c r="O1877" i="105" s="1"/>
  <c r="AA1435" i="105"/>
  <c r="N1435" i="105" s="1"/>
  <c r="O1435" i="105" s="1"/>
  <c r="AA1261" i="105"/>
  <c r="N1261" i="105" s="1"/>
  <c r="O1261" i="105" s="1"/>
  <c r="AA2122" i="105"/>
  <c r="N2122" i="105" s="1"/>
  <c r="O2122" i="105" s="1"/>
  <c r="AA1358" i="105"/>
  <c r="N1358" i="105" s="1"/>
  <c r="O1358" i="105" s="1"/>
  <c r="AA3618" i="105"/>
  <c r="AA2161" i="105"/>
  <c r="N2161" i="105" s="1"/>
  <c r="O2161" i="105" s="1"/>
  <c r="AA1293" i="105"/>
  <c r="N1293" i="105" s="1"/>
  <c r="O1293" i="105" s="1"/>
  <c r="AA1947" i="105"/>
  <c r="N1947" i="105" s="1"/>
  <c r="O1947" i="105" s="1"/>
  <c r="AA2882" i="105"/>
  <c r="AA2328" i="105"/>
  <c r="N2328" i="105" s="1"/>
  <c r="O2328" i="105" s="1"/>
  <c r="AA2628" i="105"/>
  <c r="AA2111" i="105"/>
  <c r="N2111" i="105" s="1"/>
  <c r="O2111" i="105" s="1"/>
  <c r="AA3935" i="105"/>
  <c r="AA1136" i="105"/>
  <c r="N1136" i="105" s="1"/>
  <c r="O1136" i="105" s="1"/>
  <c r="AA2510" i="105"/>
  <c r="AA2513" i="105"/>
  <c r="AA1511" i="105"/>
  <c r="N1511" i="105" s="1"/>
  <c r="O1511" i="105" s="1"/>
  <c r="AA1888" i="105"/>
  <c r="N1888" i="105" s="1"/>
  <c r="O1888" i="105" s="1"/>
  <c r="AA3202" i="105"/>
  <c r="AA2514" i="105"/>
  <c r="AA2728" i="105"/>
  <c r="AA2734" i="105"/>
  <c r="AA1165" i="105"/>
  <c r="N1165" i="105" s="1"/>
  <c r="O1165" i="105" s="1"/>
  <c r="AA1726" i="105"/>
  <c r="N1726" i="105" s="1"/>
  <c r="O1726" i="105" s="1"/>
  <c r="AA2969" i="105"/>
  <c r="AA2531" i="105"/>
  <c r="AA3158" i="105"/>
  <c r="AA1934" i="105"/>
  <c r="N1934" i="105" s="1"/>
  <c r="O1934" i="105" s="1"/>
  <c r="AA1482" i="105"/>
  <c r="N1482" i="105" s="1"/>
  <c r="O1482" i="105" s="1"/>
  <c r="AA3651" i="105"/>
  <c r="AA2242" i="105"/>
  <c r="N2242" i="105" s="1"/>
  <c r="O2242" i="105" s="1"/>
  <c r="AA2020" i="105"/>
  <c r="N2020" i="105" s="1"/>
  <c r="O2020" i="105" s="1"/>
  <c r="AA1792" i="105"/>
  <c r="N1792" i="105" s="1"/>
  <c r="O1792" i="105" s="1"/>
  <c r="AA1474" i="105"/>
  <c r="N1474" i="105" s="1"/>
  <c r="O1474" i="105" s="1"/>
  <c r="AA1272" i="105"/>
  <c r="N1272" i="105" s="1"/>
  <c r="O1272" i="105" s="1"/>
  <c r="AA2114" i="105"/>
  <c r="N2114" i="105" s="1"/>
  <c r="O2114" i="105" s="1"/>
  <c r="AA1185" i="105"/>
  <c r="N1185" i="105" s="1"/>
  <c r="O1185" i="105" s="1"/>
  <c r="AA3539" i="105"/>
  <c r="AA2112" i="105"/>
  <c r="N2112" i="105" s="1"/>
  <c r="O2112" i="105" s="1"/>
  <c r="AA3484" i="105"/>
  <c r="AA1713" i="105"/>
  <c r="N1713" i="105" s="1"/>
  <c r="O1713" i="105" s="1"/>
  <c r="AA1613" i="105"/>
  <c r="N1613" i="105" s="1"/>
  <c r="O1613" i="105" s="1"/>
  <c r="AA1196" i="105"/>
  <c r="N1196" i="105" s="1"/>
  <c r="O1196" i="105" s="1"/>
  <c r="AA1820" i="105"/>
  <c r="N1820" i="105" s="1"/>
  <c r="O1820" i="105" s="1"/>
  <c r="AA1252" i="105"/>
  <c r="N1252" i="105" s="1"/>
  <c r="O1252" i="105" s="1"/>
  <c r="AA2260" i="105"/>
  <c r="N2260" i="105" s="1"/>
  <c r="O2260" i="105" s="1"/>
  <c r="AA2753" i="105"/>
  <c r="AA1834" i="105"/>
  <c r="N1834" i="105" s="1"/>
  <c r="O1834" i="105" s="1"/>
  <c r="AA3831" i="105"/>
  <c r="AA2589" i="105"/>
  <c r="AA1321" i="105"/>
  <c r="N1321" i="105" s="1"/>
  <c r="O1321" i="105" s="1"/>
  <c r="AA1355" i="105"/>
  <c r="N1355" i="105" s="1"/>
  <c r="O1355" i="105" s="1"/>
  <c r="AA1864" i="105"/>
  <c r="N1864" i="105" s="1"/>
  <c r="O1864" i="105" s="1"/>
  <c r="AA2834" i="105"/>
  <c r="AA1976" i="105"/>
  <c r="N1976" i="105" s="1"/>
  <c r="O1976" i="105" s="1"/>
  <c r="AA2805" i="105"/>
  <c r="AA3298" i="105"/>
  <c r="AA2326" i="105"/>
  <c r="N2326" i="105" s="1"/>
  <c r="O2326" i="105" s="1"/>
  <c r="AA2036" i="105"/>
  <c r="N2036" i="105" s="1"/>
  <c r="O2036" i="105" s="1"/>
  <c r="AA3631" i="105"/>
  <c r="AA1240" i="105"/>
  <c r="N1240" i="105" s="1"/>
  <c r="O1240" i="105" s="1"/>
  <c r="AA1330" i="105"/>
  <c r="N1330" i="105" s="1"/>
  <c r="O1330" i="105" s="1"/>
  <c r="AA2552" i="105"/>
  <c r="AA1276" i="105"/>
  <c r="N1276" i="105" s="1"/>
  <c r="O1276" i="105" s="1"/>
  <c r="AA2913" i="105"/>
  <c r="AA1654" i="105"/>
  <c r="N1654" i="105" s="1"/>
  <c r="O1654" i="105" s="1"/>
  <c r="AA2340" i="105"/>
  <c r="N2340" i="105" s="1"/>
  <c r="O2340" i="105" s="1"/>
  <c r="AA2434" i="105"/>
  <c r="AA2166" i="105"/>
  <c r="N2166" i="105" s="1"/>
  <c r="O2166" i="105" s="1"/>
  <c r="AA1765" i="105"/>
  <c r="N1765" i="105" s="1"/>
  <c r="O1765" i="105" s="1"/>
  <c r="AA1581" i="105"/>
  <c r="N1581" i="105" s="1"/>
  <c r="O1581" i="105" s="1"/>
  <c r="AA2359" i="105"/>
  <c r="N2359" i="105" s="1"/>
  <c r="O2359" i="105" s="1"/>
  <c r="AA3341" i="105"/>
  <c r="AA2633" i="105"/>
  <c r="AA2987" i="105"/>
  <c r="AA2200" i="105"/>
  <c r="N2200" i="105" s="1"/>
  <c r="O2200" i="105" s="1"/>
  <c r="AA3879" i="105"/>
  <c r="AA1487" i="105"/>
  <c r="N1487" i="105" s="1"/>
  <c r="O1487" i="105" s="1"/>
  <c r="AA2302" i="105"/>
  <c r="N2302" i="105" s="1"/>
  <c r="O2302" i="105" s="1"/>
  <c r="AA2600" i="105"/>
  <c r="AA2793" i="105"/>
  <c r="AA2770" i="105"/>
  <c r="AA1396" i="105"/>
  <c r="N1396" i="105" s="1"/>
  <c r="O1396" i="105" s="1"/>
  <c r="AA2575" i="105"/>
  <c r="AA1564" i="105"/>
  <c r="N1564" i="105" s="1"/>
  <c r="O1564" i="105" s="1"/>
  <c r="AA1643" i="105"/>
  <c r="N1643" i="105" s="1"/>
  <c r="O1643" i="105" s="1"/>
  <c r="AA1322" i="105"/>
  <c r="N1322" i="105" s="1"/>
  <c r="O1322" i="105" s="1"/>
  <c r="AA1508" i="105"/>
  <c r="N1508" i="105" s="1"/>
  <c r="O1508" i="105" s="1"/>
  <c r="AA3959" i="105"/>
  <c r="AA3726" i="105"/>
  <c r="AA2643" i="105"/>
  <c r="AA1258" i="105"/>
  <c r="N1258" i="105" s="1"/>
  <c r="O1258" i="105" s="1"/>
  <c r="AA2440" i="105"/>
  <c r="AA1624" i="105"/>
  <c r="N1624" i="105" s="1"/>
  <c r="O1624" i="105" s="1"/>
  <c r="AA1431" i="105"/>
  <c r="N1431" i="105" s="1"/>
  <c r="O1431" i="105" s="1"/>
  <c r="AA2100" i="105"/>
  <c r="N2100" i="105" s="1"/>
  <c r="O2100" i="105" s="1"/>
  <c r="AA2951" i="105"/>
  <c r="AA2708" i="105"/>
  <c r="AA2571" i="105"/>
  <c r="AA2013" i="105"/>
  <c r="N2013" i="105" s="1"/>
  <c r="O2013" i="105" s="1"/>
  <c r="AA2093" i="105"/>
  <c r="N2093" i="105" s="1"/>
  <c r="O2093" i="105" s="1"/>
  <c r="AA1501" i="105"/>
  <c r="N1501" i="105" s="1"/>
  <c r="O1501" i="105" s="1"/>
  <c r="AA1350" i="105"/>
  <c r="N1350" i="105" s="1"/>
  <c r="O1350" i="105" s="1"/>
  <c r="AA1247" i="105"/>
  <c r="N1247" i="105" s="1"/>
  <c r="O1247" i="105" s="1"/>
  <c r="AA1373" i="105"/>
  <c r="N1373" i="105" s="1"/>
  <c r="O1373" i="105" s="1"/>
  <c r="AA1515" i="105"/>
  <c r="N1515" i="105" s="1"/>
  <c r="O1515" i="105" s="1"/>
  <c r="AA1617" i="105"/>
  <c r="N1617" i="105" s="1"/>
  <c r="O1617" i="105" s="1"/>
  <c r="AA2696" i="105"/>
  <c r="AA2646" i="105"/>
  <c r="AA2840" i="105"/>
  <c r="AA3308" i="105"/>
  <c r="AA1341" i="105"/>
  <c r="N1341" i="105" s="1"/>
  <c r="O1341" i="105" s="1"/>
  <c r="AA1459" i="105"/>
  <c r="N1459" i="105" s="1"/>
  <c r="O1459" i="105" s="1"/>
  <c r="AA1652" i="105"/>
  <c r="N1652" i="105" s="1"/>
  <c r="O1652" i="105" s="1"/>
  <c r="AA2962" i="105"/>
  <c r="AA2046" i="105"/>
  <c r="N2046" i="105" s="1"/>
  <c r="O2046" i="105" s="1"/>
  <c r="AA2478" i="105"/>
  <c r="AA1618" i="105"/>
  <c r="N1618" i="105" s="1"/>
  <c r="O1618" i="105" s="1"/>
  <c r="AA1281" i="105"/>
  <c r="N1281" i="105" s="1"/>
  <c r="O1281" i="105" s="1"/>
  <c r="AA3795" i="105"/>
  <c r="AA1559" i="105"/>
  <c r="N1559" i="105" s="1"/>
  <c r="O1559" i="105" s="1"/>
  <c r="AA2982" i="105"/>
  <c r="AA2213" i="105"/>
  <c r="N2213" i="105" s="1"/>
  <c r="O2213" i="105" s="1"/>
  <c r="AA1177" i="105"/>
  <c r="N1177" i="105" s="1"/>
  <c r="O1177" i="105" s="1"/>
  <c r="AA3400" i="105"/>
  <c r="AA2441" i="105"/>
  <c r="AA2195" i="105"/>
  <c r="N2195" i="105" s="1"/>
  <c r="O2195" i="105" s="1"/>
  <c r="AA1376" i="105"/>
  <c r="N1376" i="105" s="1"/>
  <c r="O1376" i="105" s="1"/>
  <c r="AA1356" i="105"/>
  <c r="N1356" i="105" s="1"/>
  <c r="O1356" i="105" s="1"/>
  <c r="AA3330" i="105"/>
  <c r="AA1415" i="105"/>
  <c r="N1415" i="105" s="1"/>
  <c r="O1415" i="105" s="1"/>
  <c r="AA2121" i="105"/>
  <c r="N2121" i="105" s="1"/>
  <c r="O2121" i="105" s="1"/>
  <c r="AA1168" i="105"/>
  <c r="N1168" i="105" s="1"/>
  <c r="O1168" i="105" s="1"/>
  <c r="AA1827" i="105"/>
  <c r="N1827" i="105" s="1"/>
  <c r="O1827" i="105" s="1"/>
  <c r="AA1836" i="105"/>
  <c r="N1836" i="105" s="1"/>
  <c r="O1836" i="105" s="1"/>
  <c r="AA2590" i="105"/>
  <c r="AA2253" i="105"/>
  <c r="N2253" i="105" s="1"/>
  <c r="O2253" i="105" s="1"/>
  <c r="AA3494" i="105"/>
  <c r="AA1683" i="105"/>
  <c r="N1683" i="105" s="1"/>
  <c r="O1683" i="105" s="1"/>
  <c r="AA2986" i="105"/>
  <c r="AA2244" i="105"/>
  <c r="N2244" i="105" s="1"/>
  <c r="O2244" i="105" s="1"/>
  <c r="AA1128" i="105"/>
  <c r="N1128" i="105" s="1"/>
  <c r="O1128" i="105" s="1"/>
  <c r="AA1966" i="105"/>
  <c r="N1966" i="105" s="1"/>
  <c r="O1966" i="105" s="1"/>
  <c r="AA1946" i="105"/>
  <c r="N1946" i="105" s="1"/>
  <c r="O1946" i="105" s="1"/>
  <c r="AA1453" i="105"/>
  <c r="N1453" i="105" s="1"/>
  <c r="O1453" i="105" s="1"/>
  <c r="AA2320" i="105"/>
  <c r="N2320" i="105" s="1"/>
  <c r="O2320" i="105" s="1"/>
  <c r="AA2768" i="105"/>
  <c r="AA3016" i="105"/>
  <c r="AA3640" i="105"/>
  <c r="AA3505" i="105"/>
  <c r="AA2185" i="105"/>
  <c r="N2185" i="105" s="1"/>
  <c r="O2185" i="105" s="1"/>
  <c r="AA2334" i="105"/>
  <c r="N2334" i="105" s="1"/>
  <c r="O2334" i="105" s="1"/>
  <c r="AA2714" i="105"/>
  <c r="AA3153" i="105"/>
  <c r="AA2747" i="105"/>
  <c r="AA3029" i="105"/>
  <c r="AA2305" i="105"/>
  <c r="N2305" i="105" s="1"/>
  <c r="O2305" i="105" s="1"/>
  <c r="AA2452" i="105"/>
  <c r="AA2694" i="105"/>
  <c r="AA1347" i="105"/>
  <c r="N1347" i="105" s="1"/>
  <c r="O1347" i="105" s="1"/>
  <c r="AA1121" i="105"/>
  <c r="N1121" i="105" s="1"/>
  <c r="O1121" i="105" s="1"/>
  <c r="AA1790" i="105"/>
  <c r="N1790" i="105" s="1"/>
  <c r="O1790" i="105" s="1"/>
  <c r="AA2282" i="105"/>
  <c r="N2282" i="105" s="1"/>
  <c r="O2282" i="105" s="1"/>
  <c r="AA2927" i="105"/>
  <c r="AA2936" i="105"/>
  <c r="AA2354" i="105"/>
  <c r="N2354" i="105" s="1"/>
  <c r="O2354" i="105" s="1"/>
  <c r="AA3731" i="105"/>
  <c r="AA1109" i="105"/>
  <c r="N1109" i="105" s="1"/>
  <c r="O1109" i="105" s="1"/>
  <c r="AA1218" i="105"/>
  <c r="N1218" i="105" s="1"/>
  <c r="O1218" i="105" s="1"/>
  <c r="AA2418" i="105"/>
  <c r="AA1910" i="105"/>
  <c r="N1910" i="105" s="1"/>
  <c r="O1910" i="105" s="1"/>
  <c r="AA1553" i="105"/>
  <c r="N1553" i="105" s="1"/>
  <c r="O1553" i="105" s="1"/>
  <c r="AA3461" i="105"/>
  <c r="AA2116" i="105"/>
  <c r="N2116" i="105" s="1"/>
  <c r="O2116" i="105" s="1"/>
  <c r="AA2032" i="105"/>
  <c r="N2032" i="105" s="1"/>
  <c r="O2032" i="105" s="1"/>
  <c r="AA3998" i="105"/>
  <c r="AA3332" i="105"/>
  <c r="AA2063" i="105"/>
  <c r="N2063" i="105" s="1"/>
  <c r="O2063" i="105" s="1"/>
  <c r="AA1720" i="105"/>
  <c r="N1720" i="105" s="1"/>
  <c r="O1720" i="105" s="1"/>
  <c r="AA2929" i="105"/>
  <c r="AA1167" i="105"/>
  <c r="N1167" i="105" s="1"/>
  <c r="O1167" i="105" s="1"/>
  <c r="AA3311" i="105"/>
  <c r="AA3800" i="105"/>
  <c r="AA2682" i="105"/>
  <c r="AA1534" i="105"/>
  <c r="N1534" i="105" s="1"/>
  <c r="O1534" i="105" s="1"/>
  <c r="AA1317" i="105"/>
  <c r="N1317" i="105" s="1"/>
  <c r="O1317" i="105" s="1"/>
  <c r="AA2077" i="105"/>
  <c r="N2077" i="105" s="1"/>
  <c r="O2077" i="105" s="1"/>
  <c r="AA1601" i="105"/>
  <c r="N1601" i="105" s="1"/>
  <c r="O1601" i="105" s="1"/>
  <c r="AA2769" i="105"/>
  <c r="AA2508" i="105"/>
  <c r="AA2151" i="105"/>
  <c r="N2151" i="105" s="1"/>
  <c r="O2151" i="105" s="1"/>
  <c r="AA3859" i="105"/>
  <c r="AA2054" i="105"/>
  <c r="N2054" i="105" s="1"/>
  <c r="O2054" i="105" s="1"/>
  <c r="AA1440" i="105"/>
  <c r="N1440" i="105" s="1"/>
  <c r="O1440" i="105" s="1"/>
  <c r="AA2797" i="105"/>
  <c r="AA2034" i="105"/>
  <c r="N2034" i="105" s="1"/>
  <c r="O2034" i="105" s="1"/>
  <c r="AA2764" i="105"/>
  <c r="AA1890" i="105"/>
  <c r="N1890" i="105" s="1"/>
  <c r="O1890" i="105" s="1"/>
  <c r="AA2041" i="105"/>
  <c r="N2041" i="105" s="1"/>
  <c r="O2041" i="105" s="1"/>
  <c r="AA2610" i="105"/>
  <c r="AA3901" i="105"/>
  <c r="AA3273" i="105"/>
  <c r="AA1243" i="105"/>
  <c r="N1243" i="105" s="1"/>
  <c r="O1243" i="105" s="1"/>
  <c r="AA1257" i="105"/>
  <c r="N1257" i="105" s="1"/>
  <c r="O1257" i="105" s="1"/>
  <c r="AA1878" i="105"/>
  <c r="N1878" i="105" s="1"/>
  <c r="O1878" i="105" s="1"/>
  <c r="AA1111" i="105"/>
  <c r="N1111" i="105" s="1"/>
  <c r="O1111" i="105" s="1"/>
  <c r="AA2007" i="105"/>
  <c r="N2007" i="105" s="1"/>
  <c r="O2007" i="105" s="1"/>
  <c r="AA1964" i="105"/>
  <c r="N1964" i="105" s="1"/>
  <c r="O1964" i="105" s="1"/>
  <c r="AA1360" i="105"/>
  <c r="N1360" i="105" s="1"/>
  <c r="O1360" i="105" s="1"/>
  <c r="AA1681" i="105"/>
  <c r="N1681" i="105" s="1"/>
  <c r="O1681" i="105" s="1"/>
  <c r="AA1325" i="105"/>
  <c r="N1325" i="105" s="1"/>
  <c r="O1325" i="105" s="1"/>
  <c r="AA3816" i="105"/>
  <c r="AA1303" i="105"/>
  <c r="N1303" i="105" s="1"/>
  <c r="O1303" i="105" s="1"/>
  <c r="AA1967" i="105"/>
  <c r="N1967" i="105" s="1"/>
  <c r="O1967" i="105" s="1"/>
  <c r="AA1640" i="105"/>
  <c r="N1640" i="105" s="1"/>
  <c r="O1640" i="105" s="1"/>
  <c r="AA1881" i="105"/>
  <c r="N1881" i="105" s="1"/>
  <c r="O1881" i="105" s="1"/>
  <c r="AA2688" i="105"/>
  <c r="AA2204" i="105"/>
  <c r="N2204" i="105" s="1"/>
  <c r="O2204" i="105" s="1"/>
  <c r="AA3053" i="105"/>
  <c r="AA3441" i="105"/>
  <c r="AA2975" i="105"/>
  <c r="AA3255" i="105"/>
  <c r="AA1497" i="105"/>
  <c r="N1497" i="105" s="1"/>
  <c r="O1497" i="105" s="1"/>
  <c r="AA2182" i="105"/>
  <c r="N2182" i="105" s="1"/>
  <c r="O2182" i="105" s="1"/>
  <c r="AA2675" i="105"/>
  <c r="AA1255" i="105"/>
  <c r="N1255" i="105" s="1"/>
  <c r="O1255" i="105" s="1"/>
  <c r="AA2831" i="105"/>
  <c r="AA1674" i="105"/>
  <c r="N1674" i="105" s="1"/>
  <c r="O1674" i="105" s="1"/>
  <c r="AA1423" i="105"/>
  <c r="N1423" i="105" s="1"/>
  <c r="O1423" i="105" s="1"/>
  <c r="AA2647" i="105"/>
  <c r="AA3499" i="105"/>
  <c r="AA1118" i="105"/>
  <c r="N1118" i="105" s="1"/>
  <c r="O1118" i="105" s="1"/>
  <c r="AA2634" i="105"/>
  <c r="AA2955" i="105"/>
  <c r="AA1408" i="105"/>
  <c r="N1408" i="105" s="1"/>
  <c r="O1408" i="105" s="1"/>
  <c r="AA2842" i="105"/>
  <c r="AA3343" i="105"/>
  <c r="AA2632" i="105"/>
  <c r="AA2487" i="105"/>
  <c r="AA2947" i="105"/>
  <c r="AA2652" i="105"/>
  <c r="AA1696" i="105"/>
  <c r="N1696" i="105" s="1"/>
  <c r="O1696" i="105" s="1"/>
  <c r="AA2118" i="105"/>
  <c r="N2118" i="105" s="1"/>
  <c r="O2118" i="105" s="1"/>
  <c r="AA2567" i="105"/>
  <c r="AA2273" i="105"/>
  <c r="N2273" i="105" s="1"/>
  <c r="O2273" i="105" s="1"/>
  <c r="AA1808" i="105"/>
  <c r="N1808" i="105" s="1"/>
  <c r="O1808" i="105" s="1"/>
  <c r="AA1627" i="105"/>
  <c r="N1627" i="105" s="1"/>
  <c r="O1627" i="105" s="1"/>
  <c r="AA2825" i="105"/>
  <c r="AA3165" i="105"/>
  <c r="AA1900" i="105"/>
  <c r="N1900" i="105" s="1"/>
  <c r="O1900" i="105" s="1"/>
  <c r="AA3493" i="105"/>
  <c r="AA2519" i="105"/>
  <c r="AA2276" i="105"/>
  <c r="N2276" i="105" s="1"/>
  <c r="O2276" i="105" s="1"/>
  <c r="AA1334" i="105"/>
  <c r="N1334" i="105" s="1"/>
  <c r="O1334" i="105" s="1"/>
  <c r="AA1416" i="105"/>
  <c r="N1416" i="105" s="1"/>
  <c r="O1416" i="105" s="1"/>
  <c r="AA1399" i="105"/>
  <c r="N1399" i="105" s="1"/>
  <c r="O1399" i="105" s="1"/>
  <c r="AA2547" i="105"/>
  <c r="AA1546" i="105"/>
  <c r="N1546" i="105" s="1"/>
  <c r="O1546" i="105" s="1"/>
  <c r="AA1234" i="105"/>
  <c r="N1234" i="105" s="1"/>
  <c r="O1234" i="105" s="1"/>
  <c r="AA3376" i="105"/>
  <c r="AA2789" i="105"/>
  <c r="AA2404" i="105"/>
  <c r="AA2645" i="105"/>
  <c r="AA1873" i="105"/>
  <c r="N1873" i="105" s="1"/>
  <c r="O1873" i="105" s="1"/>
  <c r="AA2373" i="105"/>
  <c r="N2373" i="105" s="1"/>
  <c r="O2373" i="105" s="1"/>
  <c r="AA1801" i="105"/>
  <c r="N1801" i="105" s="1"/>
  <c r="O1801" i="105" s="1"/>
  <c r="AA2611" i="105"/>
  <c r="AA3267" i="105"/>
  <c r="AA2758" i="105"/>
  <c r="AA2346" i="105"/>
  <c r="N2346" i="105" s="1"/>
  <c r="O2346" i="105" s="1"/>
  <c r="AA2595" i="105"/>
  <c r="AA3270" i="105"/>
  <c r="AA1154" i="105"/>
  <c r="N1154" i="105" s="1"/>
  <c r="O1154" i="105" s="1"/>
  <c r="AA2170" i="105"/>
  <c r="N2170" i="105" s="1"/>
  <c r="O2170" i="105" s="1"/>
  <c r="AA1824" i="105"/>
  <c r="N1824" i="105" s="1"/>
  <c r="O1824" i="105" s="1"/>
  <c r="AA1988" i="105"/>
  <c r="N1988" i="105" s="1"/>
  <c r="O1988" i="105" s="1"/>
  <c r="AA2176" i="105"/>
  <c r="N2176" i="105" s="1"/>
  <c r="O2176" i="105" s="1"/>
  <c r="AA1597" i="105"/>
  <c r="N1597" i="105" s="1"/>
  <c r="O1597" i="105" s="1"/>
  <c r="AA2745" i="105"/>
  <c r="AA1979" i="105"/>
  <c r="N1979" i="105" s="1"/>
  <c r="O1979" i="105" s="1"/>
  <c r="AA3623" i="105"/>
  <c r="AA1911" i="105"/>
  <c r="N1911" i="105" s="1"/>
  <c r="O1911" i="105" s="1"/>
  <c r="AA1126" i="105"/>
  <c r="N1126" i="105" s="1"/>
  <c r="O1126" i="105" s="1"/>
  <c r="AA1879" i="105"/>
  <c r="N1879" i="105" s="1"/>
  <c r="O1879" i="105" s="1"/>
  <c r="AA2584" i="105"/>
  <c r="AA1788" i="105"/>
  <c r="N1788" i="105" s="1"/>
  <c r="O1788" i="105" s="1"/>
  <c r="AA1213" i="105"/>
  <c r="N1213" i="105" s="1"/>
  <c r="O1213" i="105" s="1"/>
  <c r="AA3424" i="105"/>
  <c r="AA1537" i="105"/>
  <c r="N1537" i="105" s="1"/>
  <c r="O1537" i="105" s="1"/>
  <c r="AA3284" i="105"/>
  <c r="AA1264" i="105"/>
  <c r="N1264" i="105" s="1"/>
  <c r="O1264" i="105" s="1"/>
  <c r="AA1611" i="105"/>
  <c r="N1611" i="105" s="1"/>
  <c r="O1611" i="105" s="1"/>
  <c r="AA1728" i="105"/>
  <c r="N1728" i="105" s="1"/>
  <c r="O1728" i="105" s="1"/>
  <c r="AA2156" i="105"/>
  <c r="N2156" i="105" s="1"/>
  <c r="O2156" i="105" s="1"/>
  <c r="AA1710" i="105"/>
  <c r="N1710" i="105" s="1"/>
  <c r="O1710" i="105" s="1"/>
  <c r="AA2664" i="105"/>
  <c r="AA1948" i="105"/>
  <c r="N1948" i="105" s="1"/>
  <c r="O1948" i="105" s="1"/>
  <c r="AA2087" i="105"/>
  <c r="N2087" i="105" s="1"/>
  <c r="O2087" i="105" s="1"/>
  <c r="AA1816" i="105"/>
  <c r="N1816" i="105" s="1"/>
  <c r="O1816" i="105" s="1"/>
  <c r="AA1149" i="105"/>
  <c r="N1149" i="105" s="1"/>
  <c r="O1149" i="105" s="1"/>
  <c r="AA2019" i="105"/>
  <c r="N2019" i="105" s="1"/>
  <c r="O2019" i="105" s="1"/>
  <c r="AA2237" i="105"/>
  <c r="N2237" i="105" s="1"/>
  <c r="O2237" i="105" s="1"/>
  <c r="AA1615" i="105"/>
  <c r="N1615" i="105" s="1"/>
  <c r="O1615" i="105" s="1"/>
  <c r="AA1670" i="105"/>
  <c r="N1670" i="105" s="1"/>
  <c r="O1670" i="105" s="1"/>
  <c r="AA1146" i="105"/>
  <c r="N1146" i="105" s="1"/>
  <c r="O1146" i="105" s="1"/>
  <c r="AA2574" i="105"/>
  <c r="AA1216" i="105"/>
  <c r="N1216" i="105" s="1"/>
  <c r="O1216" i="105" s="1"/>
  <c r="AA1814" i="105"/>
  <c r="N1814" i="105" s="1"/>
  <c r="O1814" i="105" s="1"/>
  <c r="AA2623" i="105"/>
  <c r="AA2612" i="105"/>
  <c r="AA1838" i="105"/>
  <c r="N1838" i="105" s="1"/>
  <c r="O1838" i="105" s="1"/>
  <c r="AA1359" i="105"/>
  <c r="N1359" i="105" s="1"/>
  <c r="O1359" i="105" s="1"/>
  <c r="AA1351" i="105"/>
  <c r="N1351" i="105" s="1"/>
  <c r="O1351" i="105" s="1"/>
  <c r="AA2193" i="105"/>
  <c r="N2193" i="105" s="1"/>
  <c r="O2193" i="105" s="1"/>
  <c r="AA2274" i="105"/>
  <c r="N2274" i="105" s="1"/>
  <c r="O2274" i="105" s="1"/>
  <c r="AA2389" i="105"/>
  <c r="AA3449" i="105"/>
  <c r="AA1125" i="105"/>
  <c r="N1125" i="105" s="1"/>
  <c r="O1125" i="105" s="1"/>
  <c r="AA1901" i="105"/>
  <c r="N1901" i="105" s="1"/>
  <c r="O1901" i="105" s="1"/>
  <c r="AA1664" i="105"/>
  <c r="N1664" i="105" s="1"/>
  <c r="O1664" i="105" s="1"/>
  <c r="AA2119" i="105"/>
  <c r="N2119" i="105" s="1"/>
  <c r="O2119" i="105" s="1"/>
  <c r="AA1851" i="105"/>
  <c r="N1851" i="105" s="1"/>
  <c r="O1851" i="105" s="1"/>
  <c r="AA1711" i="105"/>
  <c r="N1711" i="105" s="1"/>
  <c r="O1711" i="105" s="1"/>
  <c r="AA3356" i="105"/>
  <c r="AA1554" i="105"/>
  <c r="N1554" i="105" s="1"/>
  <c r="O1554" i="105" s="1"/>
  <c r="AA2693" i="105"/>
  <c r="AA2847" i="105"/>
  <c r="AA3645" i="105"/>
  <c r="AA3262" i="105"/>
  <c r="AA2160" i="105"/>
  <c r="N2160" i="105" s="1"/>
  <c r="O2160" i="105" s="1"/>
  <c r="AA2174" i="105"/>
  <c r="N2174" i="105" s="1"/>
  <c r="O2174" i="105" s="1"/>
  <c r="AA1821" i="105"/>
  <c r="N1821" i="105" s="1"/>
  <c r="O1821" i="105" s="1"/>
  <c r="AA1532" i="105"/>
  <c r="N1532" i="105" s="1"/>
  <c r="O1532" i="105" s="1"/>
  <c r="AA3660" i="105"/>
  <c r="AA3442" i="105"/>
  <c r="AA1905" i="105"/>
  <c r="N1905" i="105" s="1"/>
  <c r="O1905" i="105" s="1"/>
  <c r="AA2548" i="105"/>
  <c r="AA1175" i="105"/>
  <c r="N1175" i="105" s="1"/>
  <c r="O1175" i="105" s="1"/>
  <c r="AA1233" i="105"/>
  <c r="N1233" i="105" s="1"/>
  <c r="O1233" i="105" s="1"/>
  <c r="AA1671" i="105"/>
  <c r="N1671" i="105" s="1"/>
  <c r="O1671" i="105" s="1"/>
  <c r="AA2738" i="105"/>
  <c r="AA1214" i="105"/>
  <c r="N1214" i="105" s="1"/>
  <c r="O1214" i="105" s="1"/>
  <c r="AA3448" i="105"/>
  <c r="AA2406" i="105"/>
  <c r="AA2736" i="105"/>
  <c r="AA3282" i="105"/>
  <c r="AA3489" i="105"/>
  <c r="AA1442" i="105"/>
  <c r="N1442" i="105" s="1"/>
  <c r="O1442" i="105" s="1"/>
  <c r="AA1603" i="105"/>
  <c r="N1603" i="105" s="1"/>
  <c r="O1603" i="105" s="1"/>
  <c r="AA2991" i="105"/>
  <c r="AA2144" i="105"/>
  <c r="N2144" i="105" s="1"/>
  <c r="O2144" i="105" s="1"/>
  <c r="AA2361" i="105"/>
  <c r="N2361" i="105" s="1"/>
  <c r="O2361" i="105" s="1"/>
  <c r="AA1394" i="105"/>
  <c r="N1394" i="105" s="1"/>
  <c r="O1394" i="105" s="1"/>
  <c r="AA2353" i="105"/>
  <c r="N2353" i="105" s="1"/>
  <c r="O2353" i="105" s="1"/>
  <c r="AA3678" i="105"/>
  <c r="AA2737" i="105"/>
  <c r="AA1752" i="105"/>
  <c r="N1752" i="105" s="1"/>
  <c r="O1752" i="105" s="1"/>
  <c r="AA3139" i="105"/>
  <c r="AA1275" i="105"/>
  <c r="N1275" i="105" s="1"/>
  <c r="O1275" i="105" s="1"/>
  <c r="AA2681" i="105"/>
  <c r="AA2370" i="105"/>
  <c r="N2370" i="105" s="1"/>
  <c r="O2370" i="105" s="1"/>
  <c r="AA2413" i="105"/>
  <c r="AA3667" i="105"/>
  <c r="AA1156" i="105"/>
  <c r="N1156" i="105" s="1"/>
  <c r="O1156" i="105" s="1"/>
  <c r="AA1822" i="105"/>
  <c r="N1822" i="105" s="1"/>
  <c r="O1822" i="105" s="1"/>
  <c r="AA2215" i="105"/>
  <c r="N2215" i="105" s="1"/>
  <c r="O2215" i="105" s="1"/>
  <c r="AA1120" i="105"/>
  <c r="N1120" i="105" s="1"/>
  <c r="O1120" i="105" s="1"/>
  <c r="AA2644" i="105"/>
  <c r="AA1391" i="105"/>
  <c r="N1391" i="105" s="1"/>
  <c r="O1391" i="105" s="1"/>
  <c r="AA3154" i="105"/>
  <c r="AA3954" i="105"/>
  <c r="AA3405" i="105"/>
  <c r="AA1831" i="105"/>
  <c r="N1831" i="105" s="1"/>
  <c r="O1831" i="105" s="1"/>
  <c r="AA3669" i="105"/>
  <c r="AA2141" i="105"/>
  <c r="N2141" i="105" s="1"/>
  <c r="O2141" i="105" s="1"/>
  <c r="AA1186" i="105"/>
  <c r="N1186" i="105" s="1"/>
  <c r="O1186" i="105" s="1"/>
  <c r="AA1346" i="105"/>
  <c r="N1346" i="105" s="1"/>
  <c r="O1346" i="105" s="1"/>
  <c r="AA1907" i="105"/>
  <c r="N1907" i="105" s="1"/>
  <c r="O1907" i="105" s="1"/>
  <c r="AA2451" i="105"/>
  <c r="AA3222" i="105"/>
  <c r="AA3114" i="105"/>
  <c r="AA2997" i="105"/>
  <c r="AA1872" i="105"/>
  <c r="N1872" i="105" s="1"/>
  <c r="O1872" i="105" s="1"/>
  <c r="AA1585" i="105"/>
  <c r="N1585" i="105" s="1"/>
  <c r="O1585" i="105" s="1"/>
  <c r="AA2059" i="105"/>
  <c r="N2059" i="105" s="1"/>
  <c r="O2059" i="105" s="1"/>
  <c r="AA2937" i="105"/>
  <c r="AA3446" i="105"/>
  <c r="AA3507" i="105"/>
  <c r="AA1701" i="105"/>
  <c r="N1701" i="105" s="1"/>
  <c r="O1701" i="105" s="1"/>
  <c r="AA3532" i="105"/>
  <c r="AA1536" i="105"/>
  <c r="N1536" i="105" s="1"/>
  <c r="O1536" i="105" s="1"/>
  <c r="AA1151" i="105"/>
  <c r="N1151" i="105" s="1"/>
  <c r="O1151" i="105" s="1"/>
  <c r="AA1398" i="105"/>
  <c r="N1398" i="105" s="1"/>
  <c r="O1398" i="105" s="1"/>
  <c r="AA1525" i="105"/>
  <c r="N1525" i="105" s="1"/>
  <c r="O1525" i="105" s="1"/>
  <c r="AA1329" i="105"/>
  <c r="N1329" i="105" s="1"/>
  <c r="O1329" i="105" s="1"/>
  <c r="AA1363" i="105"/>
  <c r="N1363" i="105" s="1"/>
  <c r="O1363" i="105" s="1"/>
  <c r="AA2703" i="105"/>
  <c r="AA3391" i="105"/>
  <c r="AA1754" i="105"/>
  <c r="N1754" i="105" s="1"/>
  <c r="O1754" i="105" s="1"/>
  <c r="AA2286" i="105"/>
  <c r="N2286" i="105" s="1"/>
  <c r="O2286" i="105" s="1"/>
  <c r="AA1199" i="105"/>
  <c r="N1199" i="105" s="1"/>
  <c r="O1199" i="105" s="1"/>
  <c r="AA3992" i="105"/>
  <c r="AA1425" i="105"/>
  <c r="N1425" i="105" s="1"/>
  <c r="O1425" i="105" s="1"/>
  <c r="AA1913" i="105"/>
  <c r="N1913" i="105" s="1"/>
  <c r="O1913" i="105" s="1"/>
  <c r="AA2290" i="105"/>
  <c r="N2290" i="105" s="1"/>
  <c r="O2290" i="105" s="1"/>
  <c r="AA1639" i="105"/>
  <c r="N1639" i="105" s="1"/>
  <c r="O1639" i="105" s="1"/>
  <c r="AA2527" i="105"/>
  <c r="AA2180" i="105"/>
  <c r="N2180" i="105" s="1"/>
  <c r="O2180" i="105" s="1"/>
  <c r="AA2974" i="105"/>
  <c r="AA3078" i="105"/>
  <c r="AA1922" i="105"/>
  <c r="N1922" i="105" s="1"/>
  <c r="O1922" i="105" s="1"/>
  <c r="AA1566" i="105"/>
  <c r="N1566" i="105" s="1"/>
  <c r="O1566" i="105" s="1"/>
  <c r="AA1503" i="105"/>
  <c r="N1503" i="105" s="1"/>
  <c r="O1503" i="105" s="1"/>
  <c r="AA2060" i="105"/>
  <c r="N2060" i="105" s="1"/>
  <c r="O2060" i="105" s="1"/>
  <c r="AA1504" i="105"/>
  <c r="N1504" i="105" s="1"/>
  <c r="O1504" i="105" s="1"/>
  <c r="AA3242" i="105"/>
  <c r="AA3647" i="105"/>
  <c r="AA2930" i="105"/>
  <c r="AA1781" i="105"/>
  <c r="N1781" i="105" s="1"/>
  <c r="O1781" i="105" s="1"/>
  <c r="AA2223" i="105"/>
  <c r="N2223" i="105" s="1"/>
  <c r="O2223" i="105" s="1"/>
  <c r="AA1390" i="105"/>
  <c r="N1390" i="105" s="1"/>
  <c r="O1390" i="105" s="1"/>
  <c r="AA1995" i="105"/>
  <c r="N1995" i="105" s="1"/>
  <c r="O1995" i="105" s="1"/>
  <c r="AA2257" i="105"/>
  <c r="N2257" i="105" s="1"/>
  <c r="O2257" i="105" s="1"/>
  <c r="AA2025" i="105"/>
  <c r="N2025" i="105" s="1"/>
  <c r="O2025" i="105" s="1"/>
  <c r="AA1535" i="105"/>
  <c r="N1535" i="105" s="1"/>
  <c r="O1535" i="105" s="1"/>
  <c r="AA1324" i="105"/>
  <c r="N1324" i="105" s="1"/>
  <c r="O1324" i="105" s="1"/>
  <c r="AA1565" i="105"/>
  <c r="N1565" i="105" s="1"/>
  <c r="O1565" i="105" s="1"/>
  <c r="AA1190" i="105"/>
  <c r="N1190" i="105" s="1"/>
  <c r="O1190" i="105" s="1"/>
  <c r="AA1397" i="105"/>
  <c r="N1397" i="105" s="1"/>
  <c r="O1397" i="105" s="1"/>
  <c r="AA3921" i="105"/>
  <c r="AA2500" i="105"/>
  <c r="AA3856" i="105"/>
  <c r="AA1795" i="105"/>
  <c r="N1795" i="105" s="1"/>
  <c r="O1795" i="105" s="1"/>
  <c r="AA1375" i="105"/>
  <c r="N1375" i="105" s="1"/>
  <c r="O1375" i="105" s="1"/>
  <c r="AA3833" i="105"/>
  <c r="AA1465" i="105"/>
  <c r="N1465" i="105" s="1"/>
  <c r="O1465" i="105" s="1"/>
  <c r="AA3143" i="105"/>
  <c r="AA1659" i="105"/>
  <c r="N1659" i="105" s="1"/>
  <c r="O1659" i="105" s="1"/>
  <c r="AA1885" i="105"/>
  <c r="N1885" i="105" s="1"/>
  <c r="O1885" i="105" s="1"/>
  <c r="AA1567" i="105"/>
  <c r="N1567" i="105" s="1"/>
  <c r="O1567" i="105" s="1"/>
  <c r="AA2620" i="105"/>
  <c r="AA1178" i="105"/>
  <c r="N1178" i="105" s="1"/>
  <c r="O1178" i="105" s="1"/>
  <c r="AA1112" i="105"/>
  <c r="N1112" i="105" s="1"/>
  <c r="O1112" i="105" s="1"/>
  <c r="AA2381" i="105"/>
  <c r="AA1434" i="105"/>
  <c r="N1434" i="105" s="1"/>
  <c r="O1434" i="105" s="1"/>
  <c r="AA3719" i="105"/>
  <c r="AA2073" i="105"/>
  <c r="N2073" i="105" s="1"/>
  <c r="O2073" i="105" s="1"/>
  <c r="AA1929" i="105"/>
  <c r="N1929" i="105" s="1"/>
  <c r="O1929" i="105" s="1"/>
  <c r="AA2378" i="105"/>
  <c r="AA3264" i="105"/>
  <c r="AA1717" i="105"/>
  <c r="N1717" i="105" s="1"/>
  <c r="O1717" i="105" s="1"/>
  <c r="AA1771" i="105"/>
  <c r="N1771" i="105" s="1"/>
  <c r="O1771" i="105" s="1"/>
  <c r="AA2949" i="105"/>
  <c r="AA2331" i="105"/>
  <c r="N2331" i="105" s="1"/>
  <c r="O2331" i="105" s="1"/>
  <c r="AA3549" i="105"/>
  <c r="AA1314" i="105"/>
  <c r="N1314" i="105" s="1"/>
  <c r="O1314" i="105" s="1"/>
  <c r="AA3015" i="105"/>
  <c r="AA1253" i="105"/>
  <c r="N1253" i="105" s="1"/>
  <c r="O1253" i="105" s="1"/>
  <c r="AA2072" i="105"/>
  <c r="N2072" i="105" s="1"/>
  <c r="O2072" i="105" s="1"/>
  <c r="AA3622" i="105"/>
  <c r="AA2676" i="105"/>
  <c r="AA3307" i="105"/>
  <c r="AA3056" i="105"/>
  <c r="AA1361" i="105"/>
  <c r="N1361" i="105" s="1"/>
  <c r="O1361" i="105" s="1"/>
  <c r="AA3266" i="105"/>
  <c r="AA1807" i="105"/>
  <c r="N1807" i="105" s="1"/>
  <c r="O1807" i="105" s="1"/>
  <c r="AA2999" i="105"/>
  <c r="AA1991" i="105"/>
  <c r="N1991" i="105" s="1"/>
  <c r="O1991" i="105" s="1"/>
  <c r="AA1909" i="105"/>
  <c r="N1909" i="105" s="1"/>
  <c r="O1909" i="105" s="1"/>
  <c r="AA2262" i="105"/>
  <c r="N2262" i="105" s="1"/>
  <c r="O2262" i="105" s="1"/>
  <c r="AA2181" i="105"/>
  <c r="N2181" i="105" s="1"/>
  <c r="O2181" i="105" s="1"/>
  <c r="AA1514" i="105"/>
  <c r="N1514" i="105" s="1"/>
  <c r="O1514" i="105" s="1"/>
  <c r="AA3460" i="105"/>
  <c r="AA1316" i="105"/>
  <c r="N1316" i="105" s="1"/>
  <c r="O1316" i="105" s="1"/>
  <c r="AA1989" i="105"/>
  <c r="N1989" i="105" s="1"/>
  <c r="O1989" i="105" s="1"/>
  <c r="AA1483" i="105"/>
  <c r="N1483" i="105" s="1"/>
  <c r="O1483" i="105" s="1"/>
  <c r="AA3999" i="105"/>
  <c r="AA1625" i="105"/>
  <c r="N1625" i="105" s="1"/>
  <c r="O1625" i="105" s="1"/>
  <c r="AA3296" i="105"/>
  <c r="AA1202" i="105"/>
  <c r="N1202" i="105" s="1"/>
  <c r="O1202" i="105" s="1"/>
  <c r="AA1727" i="105"/>
  <c r="N1727" i="105" s="1"/>
  <c r="O1727" i="105" s="1"/>
  <c r="AA3310" i="105"/>
  <c r="AA2040" i="105"/>
  <c r="N2040" i="105" s="1"/>
  <c r="O2040" i="105" s="1"/>
  <c r="AA3190" i="105"/>
  <c r="AA2779" i="105"/>
  <c r="AA2284" i="105"/>
  <c r="N2284" i="105" s="1"/>
  <c r="O2284" i="105" s="1"/>
  <c r="AA1245" i="105"/>
  <c r="N1245" i="105" s="1"/>
  <c r="O1245" i="105" s="1"/>
  <c r="AA1570" i="105"/>
  <c r="N1570" i="105" s="1"/>
  <c r="O1570" i="105" s="1"/>
  <c r="AA1725" i="105"/>
  <c r="N1725" i="105" s="1"/>
  <c r="O1725" i="105" s="1"/>
  <c r="AA1374" i="105"/>
  <c r="N1374" i="105" s="1"/>
  <c r="O1374" i="105" s="1"/>
  <c r="AA2972" i="105"/>
  <c r="AA3331" i="105"/>
  <c r="AA1286" i="105"/>
  <c r="N1286" i="105" s="1"/>
  <c r="O1286" i="105" s="1"/>
  <c r="AA1666" i="105"/>
  <c r="N1666" i="105" s="1"/>
  <c r="O1666" i="105" s="1"/>
  <c r="AA3492" i="105"/>
  <c r="AA1197" i="105"/>
  <c r="N1197" i="105" s="1"/>
  <c r="O1197" i="105" s="1"/>
  <c r="AA1810" i="105"/>
  <c r="N1810" i="105" s="1"/>
  <c r="O1810" i="105" s="1"/>
  <c r="AA2786" i="105"/>
  <c r="AA2488" i="105"/>
  <c r="AA1963" i="105"/>
  <c r="N1963" i="105" s="1"/>
  <c r="O1963" i="105" s="1"/>
  <c r="AA1648" i="105"/>
  <c r="N1648" i="105" s="1"/>
  <c r="O1648" i="105" s="1"/>
  <c r="AA1384" i="105"/>
  <c r="N1384" i="105" s="1"/>
  <c r="O1384" i="105" s="1"/>
  <c r="AA1332" i="105"/>
  <c r="N1332" i="105" s="1"/>
  <c r="O1332" i="105" s="1"/>
  <c r="AA3265" i="105"/>
  <c r="AA2335" i="105"/>
  <c r="N2335" i="105" s="1"/>
  <c r="O2335" i="105" s="1"/>
  <c r="AA1189" i="105"/>
  <c r="N1189" i="105" s="1"/>
  <c r="O1189" i="105" s="1"/>
  <c r="AA1207" i="105"/>
  <c r="N1207" i="105" s="1"/>
  <c r="O1207" i="105" s="1"/>
  <c r="AA3023" i="105"/>
  <c r="AA2420" i="105"/>
  <c r="AA1382" i="105"/>
  <c r="N1382" i="105" s="1"/>
  <c r="O1382" i="105" s="1"/>
  <c r="AA1847" i="105"/>
  <c r="N1847" i="105" s="1"/>
  <c r="O1847" i="105" s="1"/>
  <c r="AA1144" i="105"/>
  <c r="N1144" i="105" s="1"/>
  <c r="O1144" i="105" s="1"/>
  <c r="AA2732" i="105"/>
  <c r="AA3102" i="105"/>
  <c r="AA3978" i="105"/>
  <c r="AA3558" i="105"/>
  <c r="AA2142" i="105"/>
  <c r="N2142" i="105" s="1"/>
  <c r="O2142" i="105" s="1"/>
  <c r="AA2187" i="105"/>
  <c r="N2187" i="105" s="1"/>
  <c r="O2187" i="105" s="1"/>
  <c r="AA2781" i="105"/>
  <c r="AA1110" i="105"/>
  <c r="N1110" i="105" s="1"/>
  <c r="O1110" i="105" s="1"/>
  <c r="AA2717" i="105"/>
  <c r="AA2449" i="105"/>
  <c r="AA2755" i="105"/>
  <c r="AA2055" i="105"/>
  <c r="N2055" i="105" s="1"/>
  <c r="O2055" i="105" s="1"/>
  <c r="AA2627" i="105"/>
  <c r="AA1542" i="105"/>
  <c r="N1542" i="105" s="1"/>
  <c r="O1542" i="105" s="1"/>
  <c r="AA3074" i="105"/>
  <c r="AA2570" i="105"/>
  <c r="AA1935" i="105"/>
  <c r="N1935" i="105" s="1"/>
  <c r="O1935" i="105" s="1"/>
  <c r="AA1709" i="105"/>
  <c r="N1709" i="105" s="1"/>
  <c r="O1709" i="105" s="1"/>
  <c r="AA2885" i="105"/>
  <c r="AA1867" i="105"/>
  <c r="N1867" i="105" s="1"/>
  <c r="O1867" i="105" s="1"/>
  <c r="AA2214" i="105"/>
  <c r="N2214" i="105" s="1"/>
  <c r="O2214" i="105" s="1"/>
  <c r="AA1160" i="105"/>
  <c r="N1160" i="105" s="1"/>
  <c r="O1160" i="105" s="1"/>
  <c r="AA2904" i="105"/>
  <c r="AA1138" i="105"/>
  <c r="N1138" i="105" s="1"/>
  <c r="O1138" i="105" s="1"/>
  <c r="AA1953" i="105"/>
  <c r="N1953" i="105" s="1"/>
  <c r="O1953" i="105" s="1"/>
  <c r="AA1340" i="105"/>
  <c r="N1340" i="105" s="1"/>
  <c r="O1340" i="105" s="1"/>
  <c r="AA1739" i="105"/>
  <c r="N1739" i="105" s="1"/>
  <c r="O1739" i="105" s="1"/>
  <c r="AA2051" i="105"/>
  <c r="N2051" i="105" s="1"/>
  <c r="O2051" i="105" s="1"/>
  <c r="AA2470" i="105"/>
  <c r="AA2224" i="105"/>
  <c r="N2224" i="105" s="1"/>
  <c r="O2224" i="105" s="1"/>
  <c r="AA3538" i="105"/>
  <c r="AA2219" i="105"/>
  <c r="N2219" i="105" s="1"/>
  <c r="O2219" i="105" s="1"/>
  <c r="AA3960" i="105"/>
  <c r="AA3701" i="105"/>
  <c r="AA1492" i="105"/>
  <c r="N1492" i="105" s="1"/>
  <c r="O1492" i="105" s="1"/>
  <c r="AA2154" i="105"/>
  <c r="N2154" i="105" s="1"/>
  <c r="O2154" i="105" s="1"/>
  <c r="AA3595" i="105"/>
  <c r="AA3113" i="105"/>
  <c r="AA2639" i="105"/>
  <c r="AA2096" i="105"/>
  <c r="N2096" i="105" s="1"/>
  <c r="O2096" i="105" s="1"/>
  <c r="AA3256" i="105"/>
  <c r="AA2503" i="105"/>
  <c r="AA3174" i="105"/>
  <c r="AA1653" i="105"/>
  <c r="N1653" i="105" s="1"/>
  <c r="O1653" i="105" s="1"/>
  <c r="AA2636" i="105"/>
  <c r="AA1784" i="105"/>
  <c r="N1784" i="105" s="1"/>
  <c r="O1784" i="105" s="1"/>
  <c r="AA3775" i="105"/>
  <c r="AA3551" i="105"/>
  <c r="AA2310" i="105"/>
  <c r="N2310" i="105" s="1"/>
  <c r="O2310" i="105" s="1"/>
  <c r="AA3049" i="105"/>
  <c r="AA2733" i="105"/>
  <c r="AA2393" i="105"/>
  <c r="AA2710" i="105"/>
  <c r="AA2819" i="105"/>
  <c r="AA2971" i="105"/>
  <c r="AA2288" i="105"/>
  <c r="N2288" i="105" s="1"/>
  <c r="O2288" i="105" s="1"/>
  <c r="AA2711" i="105"/>
  <c r="AA2070" i="105"/>
  <c r="N2070" i="105" s="1"/>
  <c r="O2070" i="105" s="1"/>
  <c r="AA2409" i="105"/>
  <c r="AA2005" i="105"/>
  <c r="N2005" i="105" s="1"/>
  <c r="O2005" i="105" s="1"/>
  <c r="AA3531" i="105"/>
  <c r="AA2579" i="105"/>
  <c r="AA2540" i="105"/>
  <c r="AA3229" i="105"/>
  <c r="AA3847" i="105"/>
  <c r="AA1145" i="105"/>
  <c r="N1145" i="105" s="1"/>
  <c r="O1145" i="105" s="1"/>
  <c r="AA1738" i="105"/>
  <c r="N1738" i="105" s="1"/>
  <c r="O1738" i="105" s="1"/>
  <c r="AA3353" i="105"/>
  <c r="AA3777" i="105"/>
  <c r="AA1584" i="105"/>
  <c r="N1584" i="105" s="1"/>
  <c r="O1584" i="105" s="1"/>
  <c r="AA3112" i="105"/>
  <c r="AA2402" i="105"/>
  <c r="AA3739" i="105"/>
  <c r="AA3226" i="105"/>
  <c r="AA3567" i="105"/>
  <c r="AA2820" i="105"/>
  <c r="AA3216" i="105"/>
  <c r="AA3617" i="105"/>
  <c r="AA3893" i="105"/>
  <c r="AA3300" i="105"/>
  <c r="AA3824" i="105"/>
  <c r="AA3002" i="105"/>
  <c r="AA3107" i="105"/>
  <c r="AA3380" i="105"/>
  <c r="AA3970" i="105"/>
  <c r="AA3274" i="105"/>
  <c r="AA1853" i="105"/>
  <c r="N1853" i="105" s="1"/>
  <c r="O1853" i="105" s="1"/>
  <c r="AA2454" i="105"/>
  <c r="AA3652" i="105"/>
  <c r="AA3712" i="105"/>
  <c r="AA3275" i="105"/>
  <c r="AA3845" i="105"/>
  <c r="AA3628" i="105"/>
  <c r="AA3185" i="105"/>
  <c r="AA2369" i="105"/>
  <c r="N2369" i="105" s="1"/>
  <c r="O2369" i="105" s="1"/>
  <c r="AA1763" i="105"/>
  <c r="N1763" i="105" s="1"/>
  <c r="O1763" i="105" s="1"/>
  <c r="AA1386" i="105"/>
  <c r="N1386" i="105" s="1"/>
  <c r="O1386" i="105" s="1"/>
  <c r="AA2360" i="105"/>
  <c r="N2360" i="105" s="1"/>
  <c r="O2360" i="105" s="1"/>
  <c r="AA2047" i="105"/>
  <c r="N2047" i="105" s="1"/>
  <c r="O2047" i="105" s="1"/>
  <c r="AA2985" i="105"/>
  <c r="AA3564" i="105"/>
  <c r="AA3972" i="105"/>
  <c r="AA2615" i="105"/>
  <c r="AA3597" i="105"/>
  <c r="AA3387" i="105"/>
  <c r="AA2466" i="105"/>
  <c r="AA1451" i="105"/>
  <c r="N1451" i="105" s="1"/>
  <c r="O1451" i="105" s="1"/>
  <c r="AA2281" i="105"/>
  <c r="N2281" i="105" s="1"/>
  <c r="O2281" i="105" s="1"/>
  <c r="AA3909" i="105"/>
  <c r="AA1405" i="105"/>
  <c r="N1405" i="105" s="1"/>
  <c r="O1405" i="105" s="1"/>
  <c r="AA1502" i="105"/>
  <c r="N1502" i="105" s="1"/>
  <c r="O1502" i="105" s="1"/>
  <c r="AA3044" i="105"/>
  <c r="AA3325" i="105"/>
  <c r="AA2271" i="105"/>
  <c r="N2271" i="105" s="1"/>
  <c r="O2271" i="105" s="1"/>
  <c r="AA2672" i="105"/>
  <c r="AA1848" i="105"/>
  <c r="N1848" i="105" s="1"/>
  <c r="O1848" i="105" s="1"/>
  <c r="AA1599" i="105"/>
  <c r="N1599" i="105" s="1"/>
  <c r="O1599" i="105" s="1"/>
  <c r="AA3697" i="105"/>
  <c r="AA2245" i="105"/>
  <c r="N2245" i="105" s="1"/>
  <c r="O2245" i="105" s="1"/>
  <c r="AA1933" i="105"/>
  <c r="N1933" i="105" s="1"/>
  <c r="O1933" i="105" s="1"/>
  <c r="AA1432" i="105"/>
  <c r="N1432" i="105" s="1"/>
  <c r="O1432" i="105" s="1"/>
  <c r="AA2483" i="105"/>
  <c r="AA2349" i="105"/>
  <c r="N2349" i="105" s="1"/>
  <c r="O2349" i="105" s="1"/>
  <c r="AA1760" i="105"/>
  <c r="N1760" i="105" s="1"/>
  <c r="O1760" i="105" s="1"/>
  <c r="AA2367" i="105"/>
  <c r="N2367" i="105" s="1"/>
  <c r="O2367" i="105" s="1"/>
  <c r="AA3246" i="105"/>
  <c r="AA2860" i="105"/>
  <c r="AA2705" i="105"/>
  <c r="AA2702" i="105"/>
  <c r="AA2598" i="105"/>
  <c r="AA2785" i="105"/>
  <c r="AA1568" i="105"/>
  <c r="N1568" i="105" s="1"/>
  <c r="O1568" i="105" s="1"/>
  <c r="AA3804" i="105"/>
  <c r="AA1793" i="105"/>
  <c r="N1793" i="105" s="1"/>
  <c r="O1793" i="105" s="1"/>
  <c r="AA2850" i="105"/>
  <c r="AA2201" i="105"/>
  <c r="N2201" i="105" s="1"/>
  <c r="O2201" i="105" s="1"/>
  <c r="AA2131" i="105"/>
  <c r="N2131" i="105" s="1"/>
  <c r="O2131" i="105" s="1"/>
  <c r="AA3421" i="105"/>
  <c r="AA1123" i="105"/>
  <c r="N1123" i="105" s="1"/>
  <c r="O1123" i="105" s="1"/>
  <c r="AA2848" i="105"/>
  <c r="AA1605" i="105"/>
  <c r="N1605" i="105" s="1"/>
  <c r="O1605" i="105" s="1"/>
  <c r="AA2086" i="105"/>
  <c r="N2086" i="105" s="1"/>
  <c r="O2086" i="105" s="1"/>
  <c r="AA1309" i="105"/>
  <c r="N1309" i="105" s="1"/>
  <c r="O1309" i="105" s="1"/>
  <c r="AA3339" i="105"/>
  <c r="AA2484" i="105"/>
  <c r="AA2057" i="105"/>
  <c r="N2057" i="105" s="1"/>
  <c r="O2057" i="105" s="1"/>
  <c r="AA1750" i="105"/>
  <c r="N1750" i="105" s="1"/>
  <c r="O1750" i="105" s="1"/>
  <c r="AA2104" i="105"/>
  <c r="N2104" i="105" s="1"/>
  <c r="O2104" i="105" s="1"/>
  <c r="AA1336" i="105"/>
  <c r="N1336" i="105" s="1"/>
  <c r="O1336" i="105" s="1"/>
  <c r="AA1945" i="105"/>
  <c r="N1945" i="105" s="1"/>
  <c r="O1945" i="105" s="1"/>
  <c r="AA2946" i="105"/>
  <c r="AA3324" i="105"/>
  <c r="AA2817" i="105"/>
  <c r="AA2837" i="105"/>
  <c r="AA1174" i="105"/>
  <c r="N1174" i="105" s="1"/>
  <c r="O1174" i="105" s="1"/>
  <c r="AA3081" i="105"/>
  <c r="AA1354" i="105"/>
  <c r="N1354" i="105" s="1"/>
  <c r="O1354" i="105" s="1"/>
  <c r="AA2869" i="105"/>
  <c r="AA2016" i="105"/>
  <c r="N2016" i="105" s="1"/>
  <c r="O2016" i="105" s="1"/>
  <c r="AA3579" i="105"/>
  <c r="AA2300" i="105"/>
  <c r="N2300" i="105" s="1"/>
  <c r="O2300" i="105" s="1"/>
  <c r="AA1767" i="105"/>
  <c r="N1767" i="105" s="1"/>
  <c r="O1767" i="105" s="1"/>
  <c r="AA2081" i="105"/>
  <c r="N2081" i="105" s="1"/>
  <c r="O2081" i="105" s="1"/>
  <c r="AA1904" i="105"/>
  <c r="N1904" i="105" s="1"/>
  <c r="O1904" i="105" s="1"/>
  <c r="AA2410" i="105"/>
  <c r="AA2900" i="105"/>
  <c r="AA2444" i="105"/>
  <c r="AA2475" i="105"/>
  <c r="AA2553" i="105"/>
  <c r="AA1418" i="105"/>
  <c r="N1418" i="105" s="1"/>
  <c r="O1418" i="105" s="1"/>
  <c r="AA2045" i="105"/>
  <c r="N2045" i="105" s="1"/>
  <c r="O2045" i="105" s="1"/>
  <c r="AA1610" i="105"/>
  <c r="N1610" i="105" s="1"/>
  <c r="O1610" i="105" s="1"/>
  <c r="AA2014" i="105"/>
  <c r="N2014" i="105" s="1"/>
  <c r="O2014" i="105" s="1"/>
  <c r="AA2344" i="105"/>
  <c r="N2344" i="105" s="1"/>
  <c r="O2344" i="105" s="1"/>
  <c r="AA2697" i="105"/>
  <c r="AA3291" i="105"/>
  <c r="AA2857" i="105"/>
  <c r="AA1227" i="105"/>
  <c r="N1227" i="105" s="1"/>
  <c r="O1227" i="105" s="1"/>
  <c r="AA1225" i="105"/>
  <c r="N1225" i="105" s="1"/>
  <c r="O1225" i="105" s="1"/>
  <c r="AA1328" i="105"/>
  <c r="N1328" i="105" s="1"/>
  <c r="O1328" i="105" s="1"/>
  <c r="AA2468" i="105"/>
  <c r="AA1473" i="105"/>
  <c r="N1473" i="105" s="1"/>
  <c r="O1473" i="105" s="1"/>
  <c r="AA3520" i="105"/>
  <c r="AA1471" i="105"/>
  <c r="N1471" i="105" s="1"/>
  <c r="O1471" i="105" s="1"/>
  <c r="AA2066" i="105"/>
  <c r="N2066" i="105" s="1"/>
  <c r="O2066" i="105" s="1"/>
  <c r="AA1783" i="105"/>
  <c r="N1783" i="105" s="1"/>
  <c r="O1783" i="105" s="1"/>
  <c r="AA2269" i="105"/>
  <c r="N2269" i="105" s="1"/>
  <c r="O2269" i="105" s="1"/>
  <c r="AA1850" i="105"/>
  <c r="N1850" i="105" s="1"/>
  <c r="O1850" i="105" s="1"/>
  <c r="AA2482" i="105"/>
  <c r="AA1280" i="105"/>
  <c r="N1280" i="105" s="1"/>
  <c r="O1280" i="105" s="1"/>
  <c r="AA3067" i="105"/>
  <c r="AA1479" i="105"/>
  <c r="N1479" i="105" s="1"/>
  <c r="O1479" i="105" s="1"/>
  <c r="AA1179" i="105"/>
  <c r="N1179" i="105" s="1"/>
  <c r="O1179" i="105" s="1"/>
  <c r="AA2877" i="105"/>
  <c r="AA1950" i="105"/>
  <c r="N1950" i="105" s="1"/>
  <c r="O1950" i="105" s="1"/>
  <c r="AA2700" i="105"/>
  <c r="AA2479" i="105"/>
  <c r="AA1530" i="105"/>
  <c r="N1530" i="105" s="1"/>
  <c r="O1530" i="105" s="1"/>
  <c r="AA1446" i="105"/>
  <c r="N1446" i="105" s="1"/>
  <c r="O1446" i="105" s="1"/>
  <c r="AA2546" i="105"/>
  <c r="AA1318" i="105"/>
  <c r="N1318" i="105" s="1"/>
  <c r="O1318" i="105" s="1"/>
  <c r="AA1307" i="105"/>
  <c r="N1307" i="105" s="1"/>
  <c r="O1307" i="105" s="1"/>
  <c r="AA1764" i="105"/>
  <c r="N1764" i="105" s="1"/>
  <c r="O1764" i="105" s="1"/>
  <c r="AA2203" i="105"/>
  <c r="N2203" i="105" s="1"/>
  <c r="O2203" i="105" s="1"/>
  <c r="AA1449" i="105"/>
  <c r="N1449" i="105" s="1"/>
  <c r="O1449" i="105" s="1"/>
  <c r="AA1902" i="105"/>
  <c r="N1902" i="105" s="1"/>
  <c r="O1902" i="105" s="1"/>
  <c r="AA3189" i="105"/>
  <c r="AA1395" i="105"/>
  <c r="N1395" i="105" s="1"/>
  <c r="O1395" i="105" s="1"/>
  <c r="AA1607" i="105"/>
  <c r="N1607" i="105" s="1"/>
  <c r="O1607" i="105" s="1"/>
  <c r="AA1499" i="105"/>
  <c r="N1499" i="105" s="1"/>
  <c r="O1499" i="105" s="1"/>
  <c r="AA1285" i="105"/>
  <c r="N1285" i="105" s="1"/>
  <c r="O1285" i="105" s="1"/>
  <c r="AA3025" i="105"/>
  <c r="AA2205" i="105"/>
  <c r="N2205" i="105" s="1"/>
  <c r="O2205" i="105" s="1"/>
  <c r="AA1114" i="105"/>
  <c r="N1114" i="105" s="1"/>
  <c r="O1114" i="105" s="1"/>
  <c r="AA1875" i="105"/>
  <c r="N1875" i="105" s="1"/>
  <c r="O1875" i="105" s="1"/>
  <c r="AA1331" i="105"/>
  <c r="N1331" i="105" s="1"/>
  <c r="O1331" i="105" s="1"/>
  <c r="AA1896" i="105"/>
  <c r="N1896" i="105" s="1"/>
  <c r="O1896" i="105" s="1"/>
  <c r="AA1462" i="105"/>
  <c r="N1462" i="105" s="1"/>
  <c r="O1462" i="105" s="1"/>
  <c r="AA1650" i="105"/>
  <c r="N1650" i="105" s="1"/>
  <c r="O1650" i="105" s="1"/>
  <c r="AA1490" i="105"/>
  <c r="N1490" i="105" s="1"/>
  <c r="O1490" i="105" s="1"/>
  <c r="AA2173" i="105"/>
  <c r="N2173" i="105" s="1"/>
  <c r="O2173" i="105" s="1"/>
  <c r="AA2325" i="105"/>
  <c r="N2325" i="105" s="1"/>
  <c r="O2325" i="105" s="1"/>
  <c r="AA2246" i="105"/>
  <c r="N2246" i="105" s="1"/>
  <c r="O2246" i="105" s="1"/>
  <c r="AA1289" i="105"/>
  <c r="N1289" i="105" s="1"/>
  <c r="O1289" i="105" s="1"/>
  <c r="AA3572" i="105"/>
  <c r="AA3547" i="105"/>
  <c r="AA3881" i="105"/>
  <c r="AA3070" i="105"/>
  <c r="AA2387" i="105"/>
  <c r="AA3462" i="105"/>
  <c r="AA3135" i="105"/>
  <c r="AA1714" i="105"/>
  <c r="N1714" i="105" s="1"/>
  <c r="O1714" i="105" s="1"/>
  <c r="AA1961" i="105"/>
  <c r="N1961" i="105" s="1"/>
  <c r="O1961" i="105" s="1"/>
  <c r="AA3576" i="105"/>
  <c r="AA1400" i="105"/>
  <c r="N1400" i="105" s="1"/>
  <c r="O1400" i="105" s="1"/>
  <c r="AA3911" i="105"/>
  <c r="AA2021" i="105"/>
  <c r="N2021" i="105" s="1"/>
  <c r="O2021" i="105" s="1"/>
  <c r="AA1371" i="105"/>
  <c r="N1371" i="105" s="1"/>
  <c r="O1371" i="105" s="1"/>
  <c r="AA1972" i="105"/>
  <c r="N1972" i="105" s="1"/>
  <c r="O1972" i="105" s="1"/>
  <c r="AA3223" i="105"/>
  <c r="AA2581" i="105"/>
  <c r="AA3890" i="105"/>
  <c r="AA3379" i="105"/>
  <c r="AA2469" i="105"/>
  <c r="AA3228" i="105"/>
  <c r="AA3819" i="105"/>
  <c r="AA3042" i="105"/>
  <c r="AA2596" i="105"/>
  <c r="AA2713" i="105"/>
  <c r="AA3801" i="105"/>
  <c r="AA2251" i="105"/>
  <c r="N2251" i="105" s="1"/>
  <c r="O2251" i="105" s="1"/>
  <c r="AA2422" i="105"/>
  <c r="AA3575" i="105"/>
  <c r="AA3717" i="105"/>
  <c r="AA1823" i="105"/>
  <c r="N1823" i="105" s="1"/>
  <c r="O1823" i="105" s="1"/>
  <c r="AA2577" i="105"/>
  <c r="AA2512" i="105"/>
  <c r="AA2539" i="105"/>
  <c r="AA2015" i="105"/>
  <c r="N2015" i="105" s="1"/>
  <c r="O2015" i="105" s="1"/>
  <c r="AA3377" i="105"/>
  <c r="AA2029" i="105"/>
  <c r="N2029" i="105" s="1"/>
  <c r="O2029" i="105" s="1"/>
  <c r="AA3604" i="105"/>
  <c r="AA3730" i="105"/>
  <c r="AA2671" i="105"/>
  <c r="AA2661" i="105"/>
  <c r="AA2787" i="105"/>
  <c r="AA3465" i="105"/>
  <c r="AA1521" i="105"/>
  <c r="N1521" i="105" s="1"/>
  <c r="O1521" i="105" s="1"/>
  <c r="AA3251" i="105"/>
  <c r="AA3035" i="105"/>
  <c r="AA3990" i="105"/>
  <c r="AA2398" i="105"/>
  <c r="AA2550" i="105"/>
  <c r="AA3371" i="105"/>
  <c r="AA3685" i="105"/>
  <c r="AA3117" i="105"/>
  <c r="AA3417" i="105"/>
  <c r="AA2866" i="105"/>
  <c r="AA1917" i="105"/>
  <c r="N1917" i="105" s="1"/>
  <c r="O1917" i="105" s="1"/>
  <c r="AA3171" i="105"/>
  <c r="AA3826" i="105"/>
  <c r="AA3437" i="105"/>
  <c r="AA3450" i="105"/>
  <c r="AA3889" i="105"/>
  <c r="AA2355" i="105"/>
  <c r="N2355" i="105" s="1"/>
  <c r="O2355" i="105" s="1"/>
  <c r="AA2004" i="105"/>
  <c r="N2004" i="105" s="1"/>
  <c r="O2004" i="105" s="1"/>
  <c r="AA3409" i="105"/>
  <c r="AA2881" i="105"/>
  <c r="AA3500" i="105"/>
  <c r="AA2859" i="105"/>
  <c r="AA1869" i="105"/>
  <c r="N1869" i="105" s="1"/>
  <c r="O1869" i="105" s="1"/>
  <c r="AA3894" i="105"/>
  <c r="AA3700" i="105"/>
  <c r="AA2684" i="105"/>
  <c r="AA3101" i="105"/>
  <c r="AA3679" i="105"/>
  <c r="AA3566" i="105"/>
  <c r="AA3747" i="105"/>
  <c r="AA3672" i="105"/>
  <c r="AA1766" i="105"/>
  <c r="N1766" i="105" s="1"/>
  <c r="O1766" i="105" s="1"/>
  <c r="AA3408" i="105"/>
  <c r="AA2095" i="105"/>
  <c r="N2095" i="105" s="1"/>
  <c r="O2095" i="105" s="1"/>
  <c r="AA3591" i="105"/>
  <c r="AA3205" i="105"/>
  <c r="AA2889" i="105"/>
  <c r="AA3670" i="105"/>
  <c r="AA1387" i="105"/>
  <c r="N1387" i="105" s="1"/>
  <c r="O1387" i="105" s="1"/>
  <c r="AA1623" i="105"/>
  <c r="N1623" i="105" s="1"/>
  <c r="O1623" i="105" s="1"/>
  <c r="AA3535" i="105"/>
  <c r="AA1267" i="105"/>
  <c r="N1267" i="105" s="1"/>
  <c r="O1267" i="105" s="1"/>
  <c r="AA1230" i="105"/>
  <c r="N1230" i="105" s="1"/>
  <c r="O1230" i="105" s="1"/>
  <c r="AA1304" i="105"/>
  <c r="N1304" i="105" s="1"/>
  <c r="O1304" i="105" s="1"/>
  <c r="AA1832" i="105"/>
  <c r="N1832" i="105" s="1"/>
  <c r="O1832" i="105" s="1"/>
  <c r="AA2188" i="105"/>
  <c r="N2188" i="105" s="1"/>
  <c r="O2188" i="105" s="1"/>
  <c r="AA1173" i="105"/>
  <c r="N1173" i="105" s="1"/>
  <c r="O1173" i="105" s="1"/>
  <c r="AA1809" i="105"/>
  <c r="N1809" i="105" s="1"/>
  <c r="O1809" i="105" s="1"/>
  <c r="AA1308" i="105"/>
  <c r="N1308" i="105" s="1"/>
  <c r="O1308" i="105" s="1"/>
  <c r="AA1306" i="105"/>
  <c r="N1306" i="105" s="1"/>
  <c r="O1306" i="105" s="1"/>
  <c r="AA3362" i="105"/>
  <c r="AA1284" i="105"/>
  <c r="N1284" i="105" s="1"/>
  <c r="O1284" i="105" s="1"/>
  <c r="AA2750" i="105"/>
  <c r="AA2190" i="105"/>
  <c r="N2190" i="105" s="1"/>
  <c r="O2190" i="105" s="1"/>
  <c r="AA3253" i="105"/>
  <c r="AA2332" i="105"/>
  <c r="N2332" i="105" s="1"/>
  <c r="O2332" i="105" s="1"/>
  <c r="AA3445" i="105"/>
  <c r="AA1561" i="105"/>
  <c r="N1561" i="105" s="1"/>
  <c r="O1561" i="105" s="1"/>
  <c r="AA1468" i="105"/>
  <c r="N1468" i="105" s="1"/>
  <c r="O1468" i="105" s="1"/>
  <c r="AA1455" i="105"/>
  <c r="N1455" i="105" s="1"/>
  <c r="O1455" i="105" s="1"/>
  <c r="AA2828" i="105"/>
  <c r="AA1516" i="105"/>
  <c r="N1516" i="105" s="1"/>
  <c r="O1516" i="105" s="1"/>
  <c r="AA2091" i="105"/>
  <c r="N2091" i="105" s="1"/>
  <c r="O2091" i="105" s="1"/>
  <c r="AA2980" i="105"/>
  <c r="AA1805" i="105"/>
  <c r="N1805" i="105" s="1"/>
  <c r="O1805" i="105" s="1"/>
  <c r="AA1859" i="105"/>
  <c r="N1859" i="105" s="1"/>
  <c r="O1859" i="105" s="1"/>
  <c r="AA2538" i="105"/>
  <c r="AA3157" i="105"/>
  <c r="AA3643" i="105"/>
  <c r="AA1260" i="105"/>
  <c r="N1260" i="105" s="1"/>
  <c r="O1260" i="105" s="1"/>
  <c r="AA2366" i="105"/>
  <c r="N2366" i="105" s="1"/>
  <c r="O2366" i="105" s="1"/>
  <c r="AA1663" i="105"/>
  <c r="N1663" i="105" s="1"/>
  <c r="O1663" i="105" s="1"/>
  <c r="AA2445" i="105"/>
  <c r="AA3087" i="105"/>
  <c r="AA3556" i="105"/>
  <c r="AA1556" i="105"/>
  <c r="N1556" i="105" s="1"/>
  <c r="O1556" i="105" s="1"/>
  <c r="AA3583" i="105"/>
  <c r="AA2555" i="105"/>
  <c r="AA2460" i="105"/>
  <c r="AA2425" i="105"/>
  <c r="AA1513" i="105"/>
  <c r="N1513" i="105" s="1"/>
  <c r="O1513" i="105" s="1"/>
  <c r="AA1803" i="105"/>
  <c r="N1803" i="105" s="1"/>
  <c r="O1803" i="105" s="1"/>
  <c r="AA1187" i="105"/>
  <c r="N1187" i="105" s="1"/>
  <c r="O1187" i="105" s="1"/>
  <c r="AA2128" i="105"/>
  <c r="N2128" i="105" s="1"/>
  <c r="O2128" i="105" s="1"/>
  <c r="AA1572" i="105"/>
  <c r="N1572" i="105" s="1"/>
  <c r="O1572" i="105" s="1"/>
  <c r="AA1158" i="105"/>
  <c r="N1158" i="105" s="1"/>
  <c r="O1158" i="105" s="1"/>
  <c r="AA3728" i="105"/>
  <c r="AA2400" i="105"/>
  <c r="AA2289" i="105"/>
  <c r="N2289" i="105" s="1"/>
  <c r="O2289" i="105" s="1"/>
  <c r="AA3487" i="105"/>
  <c r="AA1789" i="105"/>
  <c r="N1789" i="105" s="1"/>
  <c r="O1789" i="105" s="1"/>
  <c r="AA2973" i="105"/>
  <c r="AA2008" i="105"/>
  <c r="N2008" i="105" s="1"/>
  <c r="O2008" i="105" s="1"/>
  <c r="AA2101" i="105"/>
  <c r="N2101" i="105" s="1"/>
  <c r="O2101" i="105" s="1"/>
  <c r="AA1921" i="105"/>
  <c r="N1921" i="105" s="1"/>
  <c r="O1921" i="105" s="1"/>
  <c r="AA3086" i="105"/>
  <c r="AA2811" i="105"/>
  <c r="AA2954" i="105"/>
  <c r="AA3166" i="105"/>
  <c r="AA1404" i="105"/>
  <c r="N1404" i="105" s="1"/>
  <c r="O1404" i="105" s="1"/>
  <c r="AA1812" i="105"/>
  <c r="N1812" i="105" s="1"/>
  <c r="O1812" i="105" s="1"/>
  <c r="AA1965" i="105"/>
  <c r="N1965" i="105" s="1"/>
  <c r="O1965" i="105" s="1"/>
  <c r="AA2621" i="105"/>
  <c r="AA2338" i="105"/>
  <c r="N2338" i="105" s="1"/>
  <c r="O2338" i="105" s="1"/>
  <c r="AA1236" i="105"/>
  <c r="N1236" i="105" s="1"/>
  <c r="O1236" i="105" s="1"/>
  <c r="AA3452" i="105"/>
  <c r="AA1215" i="105"/>
  <c r="N1215" i="105" s="1"/>
  <c r="O1215" i="105" s="1"/>
  <c r="AA1699" i="105"/>
  <c r="N1699" i="105" s="1"/>
  <c r="O1699" i="105" s="1"/>
  <c r="AA1798" i="105"/>
  <c r="N1798" i="105" s="1"/>
  <c r="O1798" i="105" s="1"/>
  <c r="AA2897" i="105"/>
  <c r="AA1638" i="105"/>
  <c r="N1638" i="105" s="1"/>
  <c r="O1638" i="105" s="1"/>
  <c r="AA3528" i="105"/>
  <c r="AA2382" i="105"/>
  <c r="AA2453" i="105"/>
  <c r="AA1715" i="105"/>
  <c r="N1715" i="105" s="1"/>
  <c r="O1715" i="105" s="1"/>
  <c r="AA1147" i="105"/>
  <c r="N1147" i="105" s="1"/>
  <c r="O1147" i="105" s="1"/>
  <c r="AA3490" i="105"/>
  <c r="AA1740" i="105"/>
  <c r="N1740" i="105" s="1"/>
  <c r="O1740" i="105" s="1"/>
  <c r="AA3132" i="105"/>
  <c r="AA1915" i="105"/>
  <c r="N1915" i="105" s="1"/>
  <c r="O1915" i="105" s="1"/>
  <c r="AA1194" i="105"/>
  <c r="N1194" i="105" s="1"/>
  <c r="O1194" i="105" s="1"/>
  <c r="AA2558" i="105"/>
  <c r="AA1571" i="105"/>
  <c r="N1571" i="105" s="1"/>
  <c r="O1571" i="105" s="1"/>
  <c r="AA1589" i="105"/>
  <c r="N1589" i="105" s="1"/>
  <c r="O1589" i="105" s="1"/>
  <c r="AA3724" i="105"/>
  <c r="AA2617" i="105"/>
  <c r="AA3104" i="105"/>
  <c r="AA2568" i="105"/>
  <c r="AA1689" i="105"/>
  <c r="N1689" i="105" s="1"/>
  <c r="O1689" i="105" s="1"/>
  <c r="AA1488" i="105"/>
  <c r="N1488" i="105" s="1"/>
  <c r="O1488" i="105" s="1"/>
  <c r="AA1392" i="105"/>
  <c r="N1392" i="105" s="1"/>
  <c r="O1392" i="105" s="1"/>
  <c r="AA2807" i="105"/>
  <c r="AA1265" i="105"/>
  <c r="N1265" i="105" s="1"/>
  <c r="O1265" i="105" s="1"/>
  <c r="AA1780" i="105"/>
  <c r="N1780" i="105" s="1"/>
  <c r="O1780" i="105" s="1"/>
  <c r="AA2961" i="105"/>
  <c r="AA1238" i="105"/>
  <c r="N1238" i="105" s="1"/>
  <c r="O1238" i="105" s="1"/>
  <c r="AA3075" i="105"/>
  <c r="AA1480" i="105"/>
  <c r="N1480" i="105" s="1"/>
  <c r="O1480" i="105" s="1"/>
  <c r="AA2419" i="105"/>
  <c r="AA1422" i="105"/>
  <c r="N1422" i="105" s="1"/>
  <c r="O1422" i="105" s="1"/>
  <c r="AA3599" i="105"/>
  <c r="AA2536" i="105"/>
  <c r="AA3020" i="105"/>
  <c r="AA1862" i="105"/>
  <c r="N1862" i="105" s="1"/>
  <c r="O1862" i="105" s="1"/>
  <c r="AA2401" i="105"/>
  <c r="AA2408" i="105"/>
  <c r="AA1333" i="105"/>
  <c r="N1333" i="105" s="1"/>
  <c r="O1333" i="105" s="1"/>
  <c r="AA2465" i="105"/>
  <c r="AA1271" i="105"/>
  <c r="N1271" i="105" s="1"/>
  <c r="O1271" i="105" s="1"/>
  <c r="AA1685" i="105"/>
  <c r="N1685" i="105" s="1"/>
  <c r="O1685" i="105" s="1"/>
  <c r="AA1747" i="105"/>
  <c r="N1747" i="105" s="1"/>
  <c r="O1747" i="105" s="1"/>
  <c r="AA1612" i="105"/>
  <c r="N1612" i="105" s="1"/>
  <c r="O1612" i="105" s="1"/>
  <c r="AA3303" i="105"/>
  <c r="AA2442" i="105"/>
  <c r="AA3366" i="105"/>
  <c r="AA3802" i="105"/>
  <c r="AA3059" i="105"/>
  <c r="AA3772" i="105"/>
  <c r="AA3787" i="105"/>
  <c r="AA2653" i="105"/>
  <c r="AA2103" i="105"/>
  <c r="N2103" i="105" s="1"/>
  <c r="O2103" i="105" s="1"/>
  <c r="AA3985" i="105"/>
  <c r="AA2963" i="105"/>
  <c r="AA2348" i="105"/>
  <c r="N2348" i="105" s="1"/>
  <c r="O2348" i="105" s="1"/>
  <c r="AA3884" i="105"/>
  <c r="AA2691" i="105"/>
  <c r="AA2233" i="105"/>
  <c r="N2233" i="105" s="1"/>
  <c r="O2233" i="105" s="1"/>
  <c r="AA3559" i="105"/>
  <c r="AA3225" i="105"/>
  <c r="AA3902" i="105"/>
  <c r="AA3004" i="105"/>
  <c r="AA3506" i="105"/>
  <c r="AA3926" i="105"/>
  <c r="AA3129" i="105"/>
  <c r="AA2437" i="105"/>
  <c r="AA3406" i="105"/>
  <c r="AA2497" i="105"/>
  <c r="AA1887" i="105"/>
  <c r="N1887" i="105" s="1"/>
  <c r="O1887" i="105" s="1"/>
  <c r="AA2130" i="105"/>
  <c r="N2130" i="105" s="1"/>
  <c r="O2130" i="105" s="1"/>
  <c r="AA1630" i="105"/>
  <c r="N1630" i="105" s="1"/>
  <c r="O1630" i="105" s="1"/>
  <c r="AA2898" i="105"/>
  <c r="AA3010" i="105"/>
  <c r="AA3175" i="105"/>
  <c r="AA3022" i="105"/>
  <c r="AA3162" i="105"/>
  <c r="AA2556" i="105"/>
  <c r="AA2009" i="105"/>
  <c r="N2009" i="105" s="1"/>
  <c r="O2009" i="105" s="1"/>
  <c r="AA2481" i="105"/>
  <c r="AA3243" i="105"/>
  <c r="AA3776" i="105"/>
  <c r="AA2543" i="105"/>
  <c r="AA2746" i="105"/>
  <c r="AA2888" i="105"/>
  <c r="AA3334" i="105"/>
  <c r="AA2376" i="105"/>
  <c r="N2376" i="105" s="1"/>
  <c r="O2376" i="105" s="1"/>
  <c r="AA2202" i="105"/>
  <c r="N2202" i="105" s="1"/>
  <c r="O2202" i="105" s="1"/>
  <c r="AA3533" i="105"/>
  <c r="AA3329" i="105"/>
  <c r="AA1898" i="105"/>
  <c r="N1898" i="105" s="1"/>
  <c r="O1898" i="105" s="1"/>
  <c r="AA2863" i="105"/>
  <c r="AA3796" i="105"/>
  <c r="AA3873" i="105"/>
  <c r="AA2436" i="105"/>
  <c r="AA2585" i="105"/>
  <c r="AA2228" i="105"/>
  <c r="N2228" i="105" s="1"/>
  <c r="O2228" i="105" s="1"/>
  <c r="AA2058" i="105"/>
  <c r="N2058" i="105" s="1"/>
  <c r="O2058" i="105" s="1"/>
  <c r="AA3805" i="105"/>
  <c r="AA3385" i="105"/>
  <c r="AA3079" i="105"/>
  <c r="AA3488" i="105"/>
  <c r="AA3838" i="105"/>
  <c r="AA3515" i="105"/>
  <c r="AA3773" i="105"/>
  <c r="AA3419" i="105"/>
  <c r="AA3155" i="105"/>
  <c r="AA1678" i="105"/>
  <c r="N1678" i="105" s="1"/>
  <c r="O1678" i="105" s="1"/>
  <c r="AA2992" i="105"/>
  <c r="AA3511" i="105"/>
  <c r="AA1973" i="105"/>
  <c r="N1973" i="105" s="1"/>
  <c r="O1973" i="105" s="1"/>
  <c r="AA3436" i="105"/>
  <c r="AA3943" i="105"/>
  <c r="AA3695" i="105"/>
  <c r="AA2832" i="105"/>
  <c r="AA3753" i="105"/>
  <c r="AA2146" i="105"/>
  <c r="N2146" i="105" s="1"/>
  <c r="O2146" i="105" s="1"/>
  <c r="AA3367" i="105"/>
  <c r="AA3580" i="105"/>
  <c r="AA3249" i="105"/>
  <c r="AA1500" i="105"/>
  <c r="N1500" i="105" s="1"/>
  <c r="O1500" i="105" s="1"/>
  <c r="AA2903" i="105"/>
  <c r="AA1665" i="105"/>
  <c r="N1665" i="105" s="1"/>
  <c r="O1665" i="105" s="1"/>
  <c r="AA1657" i="105"/>
  <c r="N1657" i="105" s="1"/>
  <c r="O1657" i="105" s="1"/>
  <c r="AA2515" i="105"/>
  <c r="AA3412" i="105"/>
  <c r="AA2557" i="105"/>
  <c r="AA3144" i="105"/>
  <c r="AA2896" i="105"/>
  <c r="AA2551" i="105"/>
  <c r="AA2566" i="105"/>
  <c r="AA2928" i="105"/>
  <c r="AA1299" i="105"/>
  <c r="N1299" i="105" s="1"/>
  <c r="O1299" i="105" s="1"/>
  <c r="AA2624" i="105"/>
  <c r="AA1735" i="105"/>
  <c r="N1735" i="105" s="1"/>
  <c r="O1735" i="105" s="1"/>
  <c r="AA1724" i="105"/>
  <c r="N1724" i="105" s="1"/>
  <c r="O1724" i="105" s="1"/>
  <c r="AA3062" i="105"/>
  <c r="AA1920" i="105"/>
  <c r="N1920" i="105" s="1"/>
  <c r="O1920" i="105" s="1"/>
  <c r="AA1819" i="105"/>
  <c r="N1819" i="105" s="1"/>
  <c r="O1819" i="105" s="1"/>
  <c r="AA1211" i="105"/>
  <c r="N1211" i="105" s="1"/>
  <c r="O1211" i="105" s="1"/>
  <c r="AA3974" i="105"/>
  <c r="AA2426" i="105"/>
  <c r="AA1241" i="105"/>
  <c r="N1241" i="105" s="1"/>
  <c r="O1241" i="105" s="1"/>
  <c r="AA3950" i="105"/>
  <c r="AA1642" i="105"/>
  <c r="N1642" i="105" s="1"/>
  <c r="O1642" i="105" s="1"/>
  <c r="AA1736" i="105"/>
  <c r="N1736" i="105" s="1"/>
  <c r="O1736" i="105" s="1"/>
  <c r="AA3211" i="105"/>
  <c r="AA2943" i="105"/>
  <c r="AA1733" i="105"/>
  <c r="N1733" i="105" s="1"/>
  <c r="O1733" i="105" s="1"/>
  <c r="AA1892" i="105"/>
  <c r="N1892" i="105" s="1"/>
  <c r="O1892" i="105" s="1"/>
  <c r="AA2291" i="105"/>
  <c r="N2291" i="105" s="1"/>
  <c r="O2291" i="105" s="1"/>
  <c r="AA2329" i="105"/>
  <c r="N2329" i="105" s="1"/>
  <c r="O2329" i="105" s="1"/>
  <c r="AA1942" i="105"/>
  <c r="N1942" i="105" s="1"/>
  <c r="O1942" i="105" s="1"/>
  <c r="AA2312" i="105"/>
  <c r="N2312" i="105" s="1"/>
  <c r="O2312" i="105" s="1"/>
  <c r="AA3991" i="105"/>
  <c r="AA2241" i="105"/>
  <c r="N2241" i="105" s="1"/>
  <c r="O2241" i="105" s="1"/>
  <c r="AA2879" i="105"/>
  <c r="AA1447" i="105"/>
  <c r="N1447" i="105" s="1"/>
  <c r="O1447" i="105" s="1"/>
  <c r="AA3514" i="105"/>
  <c r="AA3837" i="105"/>
  <c r="AA1893" i="105"/>
  <c r="N1893" i="105" s="1"/>
  <c r="O1893" i="105" s="1"/>
  <c r="AA2772" i="105"/>
  <c r="AA1730" i="105"/>
  <c r="N1730" i="105" s="1"/>
  <c r="O1730" i="105" s="1"/>
  <c r="AA3180" i="105"/>
  <c r="AA3163" i="105"/>
  <c r="AA1768" i="105"/>
  <c r="N1768" i="105" s="1"/>
  <c r="O1768" i="105" s="1"/>
  <c r="AA2931" i="105"/>
  <c r="AA1590" i="105"/>
  <c r="N1590" i="105" s="1"/>
  <c r="O1590" i="105" s="1"/>
  <c r="AA3475" i="105"/>
  <c r="AA2428" i="105"/>
  <c r="AA1804" i="105"/>
  <c r="N1804" i="105" s="1"/>
  <c r="O1804" i="105" s="1"/>
  <c r="AA1528" i="105"/>
  <c r="N1528" i="105" s="1"/>
  <c r="O1528" i="105" s="1"/>
  <c r="AA2952" i="105"/>
  <c r="AA1277" i="105"/>
  <c r="N1277" i="105" s="1"/>
  <c r="O1277" i="105" s="1"/>
  <c r="AA3045" i="105"/>
  <c r="AA2043" i="105"/>
  <c r="N2043" i="105" s="1"/>
  <c r="O2043" i="105" s="1"/>
  <c r="AA1684" i="105"/>
  <c r="N1684" i="105" s="1"/>
  <c r="O1684" i="105" s="1"/>
  <c r="AA3285" i="105"/>
  <c r="AA3260" i="105"/>
  <c r="AA1246" i="105"/>
  <c r="N1246" i="105" s="1"/>
  <c r="O1246" i="105" s="1"/>
  <c r="AA2462" i="105"/>
  <c r="AA2311" i="105"/>
  <c r="N2311" i="105" s="1"/>
  <c r="O2311" i="105" s="1"/>
  <c r="AA2511" i="105"/>
  <c r="AA3241" i="105"/>
  <c r="AA3247" i="105"/>
  <c r="AA1540" i="105"/>
  <c r="N1540" i="105" s="1"/>
  <c r="O1540" i="105" s="1"/>
  <c r="AA3780" i="105"/>
  <c r="AA2723" i="105"/>
  <c r="AA1880" i="105"/>
  <c r="N1880" i="105" s="1"/>
  <c r="O1880" i="105" s="1"/>
  <c r="AA2125" i="105"/>
  <c r="N2125" i="105" s="1"/>
  <c r="O2125" i="105" s="1"/>
  <c r="AA2609" i="105"/>
  <c r="AA1137" i="105"/>
  <c r="N1137" i="105" s="1"/>
  <c r="O1137" i="105" s="1"/>
  <c r="AA3032" i="105"/>
  <c r="AA1641" i="105"/>
  <c r="N1641" i="105" s="1"/>
  <c r="O1641" i="105" s="1"/>
  <c r="AA2316" i="105"/>
  <c r="N2316" i="105" s="1"/>
  <c r="O2316" i="105" s="1"/>
  <c r="AA2196" i="105"/>
  <c r="N2196" i="105" s="1"/>
  <c r="O2196" i="105" s="1"/>
  <c r="AA2315" i="105"/>
  <c r="N2315" i="105" s="1"/>
  <c r="O2315" i="105" s="1"/>
  <c r="AA1345" i="105"/>
  <c r="N1345" i="105" s="1"/>
  <c r="O1345" i="105" s="1"/>
  <c r="AA3057" i="105"/>
  <c r="AA2524" i="105"/>
  <c r="AA2309" i="105"/>
  <c r="N2309" i="105" s="1"/>
  <c r="O2309" i="105" s="1"/>
  <c r="AA1620" i="105"/>
  <c r="N1620" i="105" s="1"/>
  <c r="O1620" i="105" s="1"/>
  <c r="AA2003" i="105"/>
  <c r="N2003" i="105" s="1"/>
  <c r="O2003" i="105" s="1"/>
  <c r="AA2564" i="105"/>
  <c r="AA1224" i="105"/>
  <c r="N1224" i="105" s="1"/>
  <c r="O1224" i="105" s="1"/>
  <c r="AA2371" i="105"/>
  <c r="N2371" i="105" s="1"/>
  <c r="O2371" i="105" s="1"/>
  <c r="AA2477" i="105"/>
  <c r="AA2363" i="105"/>
  <c r="N2363" i="105" s="1"/>
  <c r="O2363" i="105" s="1"/>
  <c r="AA1239" i="105"/>
  <c r="N1239" i="105" s="1"/>
  <c r="O1239" i="105" s="1"/>
  <c r="AA2890" i="105"/>
  <c r="AA1461" i="105"/>
  <c r="N1461" i="105" s="1"/>
  <c r="O1461" i="105" s="1"/>
  <c r="AA1491" i="105"/>
  <c r="N1491" i="105" s="1"/>
  <c r="O1491" i="105" s="1"/>
  <c r="AA1694" i="105"/>
  <c r="N1694" i="105" s="1"/>
  <c r="O1694" i="105" s="1"/>
  <c r="AA2172" i="105"/>
  <c r="N2172" i="105" s="1"/>
  <c r="O2172" i="105" s="1"/>
  <c r="AA3746" i="105"/>
  <c r="AA2467" i="105"/>
  <c r="AA2432" i="105"/>
  <c r="AA1323" i="105"/>
  <c r="N1323" i="105" s="1"/>
  <c r="O1323" i="105" s="1"/>
  <c r="AA1378" i="105"/>
  <c r="N1378" i="105" s="1"/>
  <c r="O1378" i="105" s="1"/>
  <c r="AA1745" i="105"/>
  <c r="N1745" i="105" s="1"/>
  <c r="O1745" i="105" s="1"/>
  <c r="AA2293" i="105"/>
  <c r="N2293" i="105" s="1"/>
  <c r="O2293" i="105" s="1"/>
  <c r="AA1510" i="105"/>
  <c r="N1510" i="105" s="1"/>
  <c r="O1510" i="105" s="1"/>
  <c r="AA2423" i="105"/>
  <c r="AA2735" i="105"/>
  <c r="AA1598" i="105"/>
  <c r="N1598" i="105" s="1"/>
  <c r="O1598" i="105" s="1"/>
  <c r="AA2569" i="105"/>
  <c r="AA2533" i="105"/>
  <c r="AA2261" i="105"/>
  <c r="N2261" i="105" s="1"/>
  <c r="O2261" i="105" s="1"/>
  <c r="AA2249" i="105"/>
  <c r="N2249" i="105" s="1"/>
  <c r="O2249" i="105" s="1"/>
  <c r="AA3315" i="105"/>
  <c r="AA2718" i="105"/>
  <c r="AA1176" i="105"/>
  <c r="N1176" i="105" s="1"/>
  <c r="O1176" i="105" s="1"/>
  <c r="AA1668" i="105"/>
  <c r="N1668" i="105" s="1"/>
  <c r="O1668" i="105" s="1"/>
  <c r="AA1208" i="105"/>
  <c r="N1208" i="105" s="1"/>
  <c r="O1208" i="105" s="1"/>
  <c r="AA3084" i="105"/>
  <c r="AA1541" i="105"/>
  <c r="N1541" i="105" s="1"/>
  <c r="O1541" i="105" s="1"/>
  <c r="AA2659" i="105"/>
  <c r="AA1608" i="105"/>
  <c r="N1608" i="105" s="1"/>
  <c r="O1608" i="105" s="1"/>
  <c r="AA1980" i="105"/>
  <c r="N1980" i="105" s="1"/>
  <c r="O1980" i="105" s="1"/>
  <c r="AA2279" i="105"/>
  <c r="N2279" i="105" s="1"/>
  <c r="O2279" i="105" s="1"/>
  <c r="AA2153" i="105"/>
  <c r="N2153" i="105" s="1"/>
  <c r="O2153" i="105" s="1"/>
  <c r="AA2841" i="105"/>
  <c r="AA3880" i="105"/>
  <c r="AA2990" i="105"/>
  <c r="AA1757" i="105"/>
  <c r="N1757" i="105" s="1"/>
  <c r="O1757" i="105" s="1"/>
  <c r="AA3526" i="105"/>
  <c r="AA2891" i="105"/>
  <c r="AA3872" i="105"/>
  <c r="AA2525" i="105"/>
  <c r="AA2594" i="105"/>
  <c r="AA2720" i="105"/>
  <c r="AA2256" i="105"/>
  <c r="N2256" i="105" s="1"/>
  <c r="O2256" i="105" s="1"/>
  <c r="AA3323" i="105"/>
  <c r="AA2391" i="105"/>
  <c r="AA2932" i="105"/>
  <c r="AA2164" i="105"/>
  <c r="N2164" i="105" s="1"/>
  <c r="O2164" i="105" s="1"/>
  <c r="AA1957" i="105"/>
  <c r="N1957" i="105" s="1"/>
  <c r="O1957" i="105" s="1"/>
  <c r="AA2908" i="105"/>
  <c r="AA2917" i="105"/>
  <c r="AA2038" i="105"/>
  <c r="N2038" i="105" s="1"/>
  <c r="O2038" i="105" s="1"/>
  <c r="AA1569" i="105"/>
  <c r="N1569" i="105" s="1"/>
  <c r="O1569" i="105" s="1"/>
  <c r="AA3392" i="105"/>
  <c r="AA3221" i="105"/>
  <c r="AA3361" i="105"/>
  <c r="AA2234" i="105"/>
  <c r="N2234" i="105" s="1"/>
  <c r="O2234" i="105" s="1"/>
  <c r="AA2773" i="105"/>
  <c r="AA3319" i="105"/>
  <c r="AA3455" i="105"/>
  <c r="AA3038" i="105"/>
  <c r="AA1406" i="105"/>
  <c r="N1406" i="105" s="1"/>
  <c r="O1406" i="105" s="1"/>
  <c r="AA3263" i="105"/>
  <c r="AA3584" i="105"/>
  <c r="AA3213" i="105"/>
  <c r="AA2390" i="105"/>
  <c r="AA3529" i="105"/>
  <c r="AA3342" i="105"/>
  <c r="AA3306" i="105"/>
  <c r="AA3914" i="105"/>
  <c r="AA3030" i="105"/>
  <c r="AA2222" i="105"/>
  <c r="N2222" i="105" s="1"/>
  <c r="O2222" i="105" s="1"/>
  <c r="AA2880" i="105"/>
  <c r="AA1655" i="105"/>
  <c r="N1655" i="105" s="1"/>
  <c r="O1655" i="105" s="1"/>
  <c r="AA3292" i="105"/>
  <c r="AA3297" i="105"/>
  <c r="AA3635" i="105"/>
  <c r="AA3481" i="105"/>
  <c r="AA3236" i="105"/>
  <c r="AA3854" i="105"/>
  <c r="AA2919" i="105"/>
  <c r="AA3586" i="105"/>
  <c r="AA2537" i="105"/>
  <c r="AA3028" i="105"/>
  <c r="AA3198" i="105"/>
  <c r="AA3958" i="105"/>
  <c r="AA2914" i="105"/>
  <c r="AA3703" i="105"/>
  <c r="AA3963" i="105"/>
  <c r="AA3913" i="105"/>
  <c r="AA2605" i="105"/>
  <c r="AA3600" i="105"/>
  <c r="AA3744" i="105"/>
  <c r="AA3758" i="105"/>
  <c r="AA3491" i="105"/>
  <c r="AA1248" i="105"/>
  <c r="N1248" i="105" s="1"/>
  <c r="O1248" i="105" s="1"/>
  <c r="AA3336" i="105"/>
  <c r="AA3885" i="105"/>
  <c r="AA1691" i="105"/>
  <c r="N1691" i="105" s="1"/>
  <c r="O1691" i="105" s="1"/>
  <c r="AA3677" i="105"/>
  <c r="AA3621" i="105"/>
  <c r="AA3784" i="105"/>
  <c r="AA2874" i="105"/>
  <c r="AA2788" i="105"/>
  <c r="AA1742" i="105"/>
  <c r="N1742" i="105" s="1"/>
  <c r="O1742" i="105" s="1"/>
  <c r="AA3397" i="105"/>
  <c r="AA1930" i="105"/>
  <c r="N1930" i="105" s="1"/>
  <c r="O1930" i="105" s="1"/>
  <c r="AA3399" i="105"/>
  <c r="AA3646" i="105"/>
  <c r="AA3633" i="105"/>
  <c r="AA1092" i="105"/>
  <c r="N1092" i="105" s="1"/>
  <c r="O1092" i="105" s="1"/>
  <c r="AA1065" i="105"/>
  <c r="N1065" i="105" s="1"/>
  <c r="O1065" i="105" s="1"/>
  <c r="AA1078" i="105"/>
  <c r="N1078" i="105" s="1"/>
  <c r="O1078" i="105" s="1"/>
  <c r="AA1074" i="105"/>
  <c r="N1074" i="105" s="1"/>
  <c r="O1074" i="105" s="1"/>
  <c r="AA1039" i="105"/>
  <c r="N1039" i="105" s="1"/>
  <c r="O1039" i="105" s="1"/>
  <c r="AA1035" i="105"/>
  <c r="N1035" i="105" s="1"/>
  <c r="O1035" i="105" s="1"/>
  <c r="AA1091" i="105"/>
  <c r="N1091" i="105" s="1"/>
  <c r="O1091" i="105" s="1"/>
  <c r="AA3868" i="105"/>
  <c r="AA3836" i="105"/>
  <c r="AA3068" i="105"/>
  <c r="AA3822" i="105"/>
  <c r="AA3982" i="105"/>
  <c r="AA3708" i="105"/>
  <c r="AA3806" i="105"/>
  <c r="AA3713" i="105"/>
  <c r="AA3626" i="105"/>
  <c r="AA2278" i="105"/>
  <c r="N2278" i="105" s="1"/>
  <c r="O2278" i="105" s="1"/>
  <c r="AA3328" i="105"/>
  <c r="AA1262" i="105"/>
  <c r="N1262" i="105" s="1"/>
  <c r="O1262" i="105" s="1"/>
  <c r="AA2147" i="105"/>
  <c r="N2147" i="105" s="1"/>
  <c r="O2147" i="105" s="1"/>
  <c r="AA1886" i="105"/>
  <c r="N1886" i="105" s="1"/>
  <c r="O1886" i="105" s="1"/>
  <c r="AA2776" i="105"/>
  <c r="AA1609" i="105"/>
  <c r="N1609" i="105" s="1"/>
  <c r="O1609" i="105" s="1"/>
  <c r="AA2532" i="105"/>
  <c r="AA1044" i="105"/>
  <c r="N1044" i="105" s="1"/>
  <c r="O1044" i="105" s="1"/>
  <c r="AA1100" i="105"/>
  <c r="N1100" i="105" s="1"/>
  <c r="O1100" i="105" s="1"/>
  <c r="AA1085" i="105"/>
  <c r="N1085" i="105" s="1"/>
  <c r="O1085" i="105" s="1"/>
  <c r="AA1080" i="105"/>
  <c r="N1080" i="105" s="1"/>
  <c r="O1080" i="105" s="1"/>
  <c r="AA1055" i="105"/>
  <c r="N1055" i="105" s="1"/>
  <c r="O1055" i="105" s="1"/>
  <c r="AA1021" i="105"/>
  <c r="N1021" i="105" s="1"/>
  <c r="O1021" i="105" s="1"/>
  <c r="AA1040" i="105"/>
  <c r="N1040" i="105" s="1"/>
  <c r="O1040" i="105" s="1"/>
  <c r="AA1064" i="105"/>
  <c r="N1064" i="105" s="1"/>
  <c r="O1064" i="105" s="1"/>
  <c r="AA1105" i="105"/>
  <c r="N1105" i="105" s="1"/>
  <c r="O1105" i="105" s="1"/>
  <c r="AA1076" i="105"/>
  <c r="N1076" i="105" s="1"/>
  <c r="O1076" i="105" s="1"/>
  <c r="AA1024" i="105"/>
  <c r="N1024" i="105" s="1"/>
  <c r="O1024" i="105" s="1"/>
  <c r="AA1025" i="105"/>
  <c r="N1025" i="105" s="1"/>
  <c r="O1025" i="105" s="1"/>
  <c r="AA1098" i="105"/>
  <c r="N1098" i="105" s="1"/>
  <c r="O1098" i="105" s="1"/>
  <c r="AA1096" i="105"/>
  <c r="N1096" i="105" s="1"/>
  <c r="O1096" i="105" s="1"/>
  <c r="AA1031" i="105"/>
  <c r="N1031" i="105" s="1"/>
  <c r="O1031" i="105" s="1"/>
  <c r="AA1037" i="105"/>
  <c r="N1037" i="105" s="1"/>
  <c r="O1037" i="105" s="1"/>
  <c r="AA3944" i="105"/>
  <c r="AA2133" i="105"/>
  <c r="N2133" i="105" s="1"/>
  <c r="O2133" i="105" s="1"/>
  <c r="AA2981" i="105"/>
  <c r="AA1751" i="105"/>
  <c r="N1751" i="105" s="1"/>
  <c r="O1751" i="105" s="1"/>
  <c r="AA3119" i="105"/>
  <c r="AA3518" i="105"/>
  <c r="AA2308" i="105"/>
  <c r="N2308" i="105" s="1"/>
  <c r="O2308" i="105" s="1"/>
  <c r="AA3305" i="105"/>
  <c r="AA3691" i="105"/>
  <c r="AA3757" i="105"/>
  <c r="AA3900" i="105"/>
  <c r="AA2417" i="105"/>
  <c r="AA1800" i="105"/>
  <c r="N1800" i="105" s="1"/>
  <c r="O1800" i="105" s="1"/>
  <c r="AA3658" i="105"/>
  <c r="AA2504" i="105"/>
  <c r="AA1649" i="105"/>
  <c r="N1649" i="105" s="1"/>
  <c r="O1649" i="105" s="1"/>
  <c r="AA1089" i="105"/>
  <c r="N1089" i="105" s="1"/>
  <c r="O1089" i="105" s="1"/>
  <c r="AA1082" i="105"/>
  <c r="N1082" i="105" s="1"/>
  <c r="O1082" i="105" s="1"/>
  <c r="AA1061" i="105"/>
  <c r="N1061" i="105" s="1"/>
  <c r="O1061" i="105" s="1"/>
  <c r="AA1106" i="105"/>
  <c r="N1106" i="105" s="1"/>
  <c r="O1106" i="105" s="1"/>
  <c r="AA1063" i="105"/>
  <c r="N1063" i="105" s="1"/>
  <c r="O1063" i="105" s="1"/>
  <c r="AA1045" i="105"/>
  <c r="N1045" i="105" s="1"/>
  <c r="O1045" i="105" s="1"/>
  <c r="AA1052" i="105"/>
  <c r="N1052" i="105" s="1"/>
  <c r="O1052" i="105" s="1"/>
  <c r="AA1099" i="105"/>
  <c r="N1099" i="105" s="1"/>
  <c r="O1099" i="105" s="1"/>
  <c r="AA1048" i="105"/>
  <c r="N1048" i="105" s="1"/>
  <c r="O1048" i="105" s="1"/>
  <c r="AA1073" i="105"/>
  <c r="N1073" i="105" s="1"/>
  <c r="O1073" i="105" s="1"/>
  <c r="AA1101" i="105"/>
  <c r="N1101" i="105" s="1"/>
  <c r="O1101" i="105" s="1"/>
  <c r="AA1023" i="105"/>
  <c r="N1023" i="105" s="1"/>
  <c r="O1023" i="105" s="1"/>
  <c r="AA1028" i="105"/>
  <c r="N1028" i="105" s="1"/>
  <c r="O1028" i="105" s="1"/>
  <c r="AA1054" i="105"/>
  <c r="N1054" i="105" s="1"/>
  <c r="O1054" i="105" s="1"/>
  <c r="AA3183" i="105"/>
  <c r="AA3557" i="105"/>
  <c r="AA3458" i="105"/>
  <c r="AA1477" i="105"/>
  <c r="N1477" i="105" s="1"/>
  <c r="O1477" i="105" s="1"/>
  <c r="AA2294" i="105"/>
  <c r="N2294" i="105" s="1"/>
  <c r="O2294" i="105" s="1"/>
  <c r="AA2085" i="105"/>
  <c r="N2085" i="105" s="1"/>
  <c r="O2085" i="105" s="1"/>
  <c r="AA1707" i="105"/>
  <c r="N1707" i="105" s="1"/>
  <c r="O1707" i="105" s="1"/>
  <c r="AA3666" i="105"/>
  <c r="AA2327" i="105"/>
  <c r="N2327" i="105" s="1"/>
  <c r="O2327" i="105" s="1"/>
  <c r="AA1095" i="105"/>
  <c r="N1095" i="105" s="1"/>
  <c r="O1095" i="105" s="1"/>
  <c r="AA1081" i="105"/>
  <c r="N1081" i="105" s="1"/>
  <c r="O1081" i="105" s="1"/>
  <c r="AA1072" i="105"/>
  <c r="N1072" i="105" s="1"/>
  <c r="O1072" i="105" s="1"/>
  <c r="AA1093" i="105"/>
  <c r="N1093" i="105" s="1"/>
  <c r="O1093" i="105" s="1"/>
  <c r="AA1030" i="105"/>
  <c r="N1030" i="105" s="1"/>
  <c r="O1030" i="105" s="1"/>
  <c r="AA1088" i="105"/>
  <c r="N1088" i="105" s="1"/>
  <c r="O1088" i="105" s="1"/>
  <c r="AA1043" i="105"/>
  <c r="N1043" i="105" s="1"/>
  <c r="O1043" i="105" s="1"/>
  <c r="AA3808" i="105"/>
  <c r="AA1231" i="105"/>
  <c r="N1231" i="105" s="1"/>
  <c r="O1231" i="105" s="1"/>
  <c r="AA2083" i="105"/>
  <c r="N2083" i="105" s="1"/>
  <c r="O2083" i="105" s="1"/>
  <c r="AA3245" i="105"/>
  <c r="AA3966" i="105"/>
  <c r="AA3965" i="105"/>
  <c r="AA2220" i="105"/>
  <c r="N2220" i="105" s="1"/>
  <c r="O2220" i="105" s="1"/>
  <c r="AA1984" i="105"/>
  <c r="N1984" i="105" s="1"/>
  <c r="O1984" i="105" s="1"/>
  <c r="AA3095" i="105"/>
  <c r="AA1056" i="105"/>
  <c r="N1056" i="105" s="1"/>
  <c r="O1056" i="105" s="1"/>
  <c r="AA1071" i="105"/>
  <c r="N1071" i="105" s="1"/>
  <c r="O1071" i="105" s="1"/>
  <c r="AA1059" i="105"/>
  <c r="N1059" i="105" s="1"/>
  <c r="O1059" i="105" s="1"/>
  <c r="AA1034" i="105"/>
  <c r="N1034" i="105" s="1"/>
  <c r="O1034" i="105" s="1"/>
  <c r="AA1029" i="105"/>
  <c r="N1029" i="105" s="1"/>
  <c r="O1029" i="105" s="1"/>
  <c r="AA1070" i="105"/>
  <c r="N1070" i="105" s="1"/>
  <c r="O1070" i="105" s="1"/>
  <c r="AA1068" i="105"/>
  <c r="N1068" i="105" s="1"/>
  <c r="O1068" i="105" s="1"/>
  <c r="AA2304" i="105"/>
  <c r="N2304" i="105" s="1"/>
  <c r="O2304" i="105" s="1"/>
  <c r="AA2464" i="105"/>
  <c r="AA3565" i="105"/>
  <c r="AA3365" i="105"/>
  <c r="AA3782" i="105"/>
  <c r="AA2082" i="105"/>
  <c r="N2082" i="105" s="1"/>
  <c r="O2082" i="105" s="1"/>
  <c r="AA3794" i="105"/>
  <c r="AA2075" i="105"/>
  <c r="N2075" i="105" s="1"/>
  <c r="O2075" i="105" s="1"/>
  <c r="AA1053" i="105"/>
  <c r="N1053" i="105" s="1"/>
  <c r="O1053" i="105" s="1"/>
  <c r="AA1057" i="105"/>
  <c r="N1057" i="105" s="1"/>
  <c r="O1057" i="105" s="1"/>
  <c r="AA1036" i="105"/>
  <c r="N1036" i="105" s="1"/>
  <c r="O1036" i="105" s="1"/>
  <c r="AA1083" i="105"/>
  <c r="N1083" i="105" s="1"/>
  <c r="O1083" i="105" s="1"/>
  <c r="AA1047" i="105"/>
  <c r="N1047" i="105" s="1"/>
  <c r="O1047" i="105" s="1"/>
  <c r="AA1042" i="105"/>
  <c r="N1042" i="105" s="1"/>
  <c r="O1042" i="105" s="1"/>
  <c r="AA1090" i="105"/>
  <c r="N1090" i="105" s="1"/>
  <c r="O1090" i="105" s="1"/>
  <c r="AA1058" i="105"/>
  <c r="N1058" i="105" s="1"/>
  <c r="O1058" i="105" s="1"/>
  <c r="AA1038" i="105"/>
  <c r="N1038" i="105" s="1"/>
  <c r="O1038" i="105" s="1"/>
  <c r="AA3609" i="105"/>
  <c r="AA3168" i="105"/>
  <c r="AA2875" i="105"/>
  <c r="AA2351" i="105"/>
  <c r="N2351" i="105" s="1"/>
  <c r="O2351" i="105" s="1"/>
  <c r="AA2642" i="105"/>
  <c r="AA3994" i="105"/>
  <c r="AA1366" i="105"/>
  <c r="N1366" i="105" s="1"/>
  <c r="O1366" i="105" s="1"/>
  <c r="AA3147" i="105"/>
  <c r="AA1067" i="105"/>
  <c r="N1067" i="105" s="1"/>
  <c r="O1067" i="105" s="1"/>
  <c r="AA1032" i="105"/>
  <c r="N1032" i="105" s="1"/>
  <c r="O1032" i="105" s="1"/>
  <c r="AA1066" i="105"/>
  <c r="N1066" i="105" s="1"/>
  <c r="O1066" i="105" s="1"/>
  <c r="AA1079" i="105"/>
  <c r="N1079" i="105" s="1"/>
  <c r="O1079" i="105" s="1"/>
  <c r="AA1102" i="105"/>
  <c r="N1102" i="105" s="1"/>
  <c r="O1102" i="105" s="1"/>
  <c r="O1021" i="78"/>
  <c r="N147" i="105"/>
  <c r="O147" i="105" s="1"/>
  <c r="BV157" i="52"/>
  <c r="BV70" i="52"/>
  <c r="BV167" i="52"/>
  <c r="BV107" i="52"/>
  <c r="BV46" i="52"/>
  <c r="BV225" i="52"/>
  <c r="BV159" i="52"/>
  <c r="BV279" i="52"/>
  <c r="BV47" i="52"/>
  <c r="BV217" i="52"/>
  <c r="BV227" i="52"/>
  <c r="BV98" i="52"/>
  <c r="BV277" i="52"/>
  <c r="BV14" i="52"/>
  <c r="BV75" i="52"/>
  <c r="BV40" i="52"/>
  <c r="BV162" i="52"/>
  <c r="BV285" i="52"/>
  <c r="BV222" i="52"/>
  <c r="BV37" i="52"/>
  <c r="BV191" i="52"/>
  <c r="BV73" i="52"/>
  <c r="BV18" i="52"/>
  <c r="BV132" i="52"/>
  <c r="BV280" i="52"/>
  <c r="BV78" i="52"/>
  <c r="BV158" i="52"/>
  <c r="BV221" i="52"/>
  <c r="BV165" i="52"/>
  <c r="BV161" i="52"/>
  <c r="O973" i="105"/>
  <c r="N427" i="105"/>
  <c r="O427" i="105" s="1"/>
  <c r="N115" i="105"/>
  <c r="O115" i="105" s="1"/>
  <c r="O895" i="105"/>
  <c r="N107" i="105"/>
  <c r="O107" i="105" s="1"/>
  <c r="N307" i="105"/>
  <c r="O307" i="105" s="1"/>
  <c r="N221" i="105"/>
  <c r="O221" i="105" s="1"/>
  <c r="N957" i="105"/>
  <c r="O957" i="105" s="1"/>
  <c r="N813" i="105"/>
  <c r="O813" i="105" s="1"/>
  <c r="N467" i="105"/>
  <c r="O467" i="105" s="1"/>
  <c r="N333" i="105"/>
  <c r="O333" i="105" s="1"/>
  <c r="N139" i="105"/>
  <c r="O139" i="105" s="1"/>
  <c r="N1011" i="105"/>
  <c r="O1011" i="105" s="1"/>
  <c r="N469" i="105"/>
  <c r="O469" i="105" s="1"/>
  <c r="N403" i="105"/>
  <c r="O403" i="105" s="1"/>
  <c r="R239" i="53"/>
  <c r="AL139" i="58"/>
  <c r="AL140" i="58" s="1"/>
  <c r="M140" i="58" s="1"/>
  <c r="F89" i="53"/>
  <c r="F299" i="58"/>
  <c r="H239" i="59"/>
  <c r="AF199" i="53"/>
  <c r="G199" i="53" s="1"/>
  <c r="AF19" i="58"/>
  <c r="AF20" i="58" s="1"/>
  <c r="G20" i="58" s="1"/>
  <c r="N893" i="105"/>
  <c r="O893" i="105" s="1"/>
  <c r="N717" i="105"/>
  <c r="O717" i="105" s="1"/>
  <c r="N739" i="105"/>
  <c r="O739" i="105" s="1"/>
  <c r="N435" i="105"/>
  <c r="O435" i="105" s="1"/>
  <c r="N365" i="105"/>
  <c r="O365" i="105" s="1"/>
  <c r="N189" i="105"/>
  <c r="O189" i="105" s="1"/>
  <c r="N661" i="105"/>
  <c r="O661" i="105" s="1"/>
  <c r="N925" i="105"/>
  <c r="O925" i="105" s="1"/>
  <c r="N483" i="105"/>
  <c r="O483" i="105" s="1"/>
  <c r="N179" i="105"/>
  <c r="O179" i="105" s="1"/>
  <c r="N829" i="105"/>
  <c r="O829" i="105" s="1"/>
  <c r="N269" i="105"/>
  <c r="O269" i="105" s="1"/>
  <c r="N397" i="105"/>
  <c r="O397" i="105" s="1"/>
  <c r="N499" i="105"/>
  <c r="O499" i="105" s="1"/>
  <c r="N797" i="105"/>
  <c r="O797" i="105" s="1"/>
  <c r="N915" i="105"/>
  <c r="O915" i="105" s="1"/>
  <c r="N413" i="105"/>
  <c r="O413" i="105" s="1"/>
  <c r="N493" i="105"/>
  <c r="O493" i="105" s="1"/>
  <c r="N429" i="105"/>
  <c r="O429" i="105" s="1"/>
  <c r="N181" i="105"/>
  <c r="O181" i="105" s="1"/>
  <c r="R119" i="52"/>
  <c r="N381" i="105"/>
  <c r="O381" i="105" s="1"/>
  <c r="N605" i="105"/>
  <c r="O605" i="105" s="1"/>
  <c r="N629" i="105"/>
  <c r="O629" i="105" s="1"/>
  <c r="N517" i="105"/>
  <c r="O517" i="105" s="1"/>
  <c r="N363" i="105"/>
  <c r="O363" i="105" s="1"/>
  <c r="N515" i="105"/>
  <c r="O515" i="105" s="1"/>
  <c r="N789" i="105"/>
  <c r="O789" i="105" s="1"/>
  <c r="N187" i="105"/>
  <c r="O187" i="105" s="1"/>
  <c r="N683" i="105"/>
  <c r="O683" i="105" s="1"/>
  <c r="N531" i="105"/>
  <c r="O531" i="105" s="1"/>
  <c r="N357" i="105"/>
  <c r="O357" i="105" s="1"/>
  <c r="N635" i="105"/>
  <c r="O635" i="105" s="1"/>
  <c r="N339" i="105"/>
  <c r="O339" i="105" s="1"/>
  <c r="N643" i="105"/>
  <c r="O643" i="105" s="1"/>
  <c r="N611" i="105"/>
  <c r="O611" i="105" s="1"/>
  <c r="N709" i="105"/>
  <c r="O709" i="105" s="1"/>
  <c r="N701" i="105"/>
  <c r="O701" i="105" s="1"/>
  <c r="N941" i="105"/>
  <c r="O941" i="105" s="1"/>
  <c r="N141" i="105"/>
  <c r="O141" i="105" s="1"/>
  <c r="N787" i="105"/>
  <c r="O787" i="105" s="1"/>
  <c r="N371" i="105"/>
  <c r="O371" i="105" s="1"/>
  <c r="N771" i="105"/>
  <c r="O771" i="105" s="1"/>
  <c r="N541" i="105"/>
  <c r="O541" i="105" s="1"/>
  <c r="D59" i="52"/>
  <c r="N211" i="105"/>
  <c r="O211" i="105" s="1"/>
  <c r="N627" i="105"/>
  <c r="O627" i="105" s="1"/>
  <c r="N477" i="105"/>
  <c r="O477" i="105" s="1"/>
  <c r="N595" i="105"/>
  <c r="O595" i="105" s="1"/>
  <c r="N755" i="105"/>
  <c r="O755" i="105" s="1"/>
  <c r="N587" i="105"/>
  <c r="O587" i="105" s="1"/>
  <c r="N1005" i="105"/>
  <c r="O1005" i="105" s="1"/>
  <c r="N291" i="105"/>
  <c r="O291" i="105" s="1"/>
  <c r="N859" i="105"/>
  <c r="O859" i="105" s="1"/>
  <c r="N349" i="105"/>
  <c r="O349" i="105" s="1"/>
  <c r="N355" i="105"/>
  <c r="O355" i="105" s="1"/>
  <c r="N669" i="105"/>
  <c r="O669" i="105" s="1"/>
  <c r="N579" i="105"/>
  <c r="O579" i="105" s="1"/>
  <c r="N315" i="105"/>
  <c r="O315" i="105" s="1"/>
  <c r="N205" i="105"/>
  <c r="O205" i="105" s="1"/>
  <c r="N539" i="105"/>
  <c r="O539" i="105" s="1"/>
  <c r="AF79" i="57"/>
  <c r="G79" i="57" s="1"/>
  <c r="N763" i="105"/>
  <c r="O763" i="105" s="1"/>
  <c r="N453" i="105"/>
  <c r="O453" i="105" s="1"/>
  <c r="P59" i="57"/>
  <c r="T299" i="57"/>
  <c r="AT109" i="57"/>
  <c r="AT110" i="57" s="1"/>
  <c r="U110" i="57" s="1"/>
  <c r="F299" i="52"/>
  <c r="AJ169" i="53"/>
  <c r="K169" i="53" s="1"/>
  <c r="J89" i="57"/>
  <c r="F29" i="53"/>
  <c r="R239" i="57"/>
  <c r="N29" i="52"/>
  <c r="AD200" i="59"/>
  <c r="E200" i="59" s="1"/>
  <c r="D29" i="52"/>
  <c r="AL199" i="58"/>
  <c r="M199" i="58" s="1"/>
  <c r="D269" i="58"/>
  <c r="H89" i="52"/>
  <c r="N119" i="58"/>
  <c r="AF79" i="52"/>
  <c r="AF80" i="52" s="1"/>
  <c r="G80" i="52" s="1"/>
  <c r="AP49" i="53"/>
  <c r="AL49" i="52"/>
  <c r="AL50" i="52" s="1"/>
  <c r="M50" i="52" s="1"/>
  <c r="D179" i="52"/>
  <c r="D149" i="52"/>
  <c r="F29" i="52"/>
  <c r="N179" i="52"/>
  <c r="AT259" i="52"/>
  <c r="U259" i="52" s="1"/>
  <c r="P299" i="53"/>
  <c r="P239" i="52"/>
  <c r="N723" i="105"/>
  <c r="O723" i="105" s="1"/>
  <c r="N845" i="105"/>
  <c r="O845" i="105" s="1"/>
  <c r="AH230" i="52"/>
  <c r="I230" i="52" s="1"/>
  <c r="N285" i="105"/>
  <c r="O285" i="105" s="1"/>
  <c r="N781" i="105"/>
  <c r="O781" i="105" s="1"/>
  <c r="N317" i="105"/>
  <c r="O317" i="105" s="1"/>
  <c r="N131" i="105"/>
  <c r="O131" i="105" s="1"/>
  <c r="N963" i="105"/>
  <c r="O963" i="105" s="1"/>
  <c r="N589" i="105"/>
  <c r="O589" i="105" s="1"/>
  <c r="N109" i="105"/>
  <c r="O109" i="105" s="1"/>
  <c r="H239" i="52"/>
  <c r="AP259" i="52"/>
  <c r="AP260" i="52" s="1"/>
  <c r="Q260" i="52" s="1"/>
  <c r="N239" i="53"/>
  <c r="AD229" i="58"/>
  <c r="AD230" i="58" s="1"/>
  <c r="E230" i="58" s="1"/>
  <c r="AP230" i="52"/>
  <c r="Q230" i="52" s="1"/>
  <c r="AL199" i="52"/>
  <c r="M199" i="52" s="1"/>
  <c r="P515" i="83"/>
  <c r="H29" i="53"/>
  <c r="P359" i="83"/>
  <c r="N173" i="105"/>
  <c r="O173" i="105" s="1"/>
  <c r="L29" i="53"/>
  <c r="P173" i="79"/>
  <c r="AP289" i="58"/>
  <c r="Q289" i="58" s="1"/>
  <c r="L89" i="53"/>
  <c r="AJ289" i="53"/>
  <c r="N59" i="52"/>
  <c r="AN79" i="53"/>
  <c r="O79" i="53" s="1"/>
  <c r="AJ49" i="53"/>
  <c r="AJ50" i="53" s="1"/>
  <c r="K50" i="53" s="1"/>
  <c r="L239" i="59"/>
  <c r="AT50" i="59"/>
  <c r="U50" i="59" s="1"/>
  <c r="D119" i="58"/>
  <c r="J239" i="57"/>
  <c r="J209" i="59"/>
  <c r="F239" i="52"/>
  <c r="F119" i="53"/>
  <c r="AN229" i="58"/>
  <c r="O229" i="58" s="1"/>
  <c r="L179" i="53"/>
  <c r="D209" i="52"/>
  <c r="T29" i="59"/>
  <c r="D119" i="52"/>
  <c r="AD169" i="53"/>
  <c r="AD170" i="53" s="1"/>
  <c r="E170" i="53" s="1"/>
  <c r="L149" i="53"/>
  <c r="H149" i="52"/>
  <c r="AN169" i="55"/>
  <c r="O169" i="55" s="1"/>
  <c r="J179" i="52"/>
  <c r="T239" i="53"/>
  <c r="AD229" i="52"/>
  <c r="AD230" i="52" s="1"/>
  <c r="E230" i="52" s="1"/>
  <c r="AJ109" i="53"/>
  <c r="K109" i="53" s="1"/>
  <c r="AD199" i="58"/>
  <c r="AD200" i="58" s="1"/>
  <c r="E200" i="58" s="1"/>
  <c r="H299" i="53"/>
  <c r="R209" i="52"/>
  <c r="AF109" i="52"/>
  <c r="G109" i="52" s="1"/>
  <c r="AN289" i="52"/>
  <c r="AN290" i="52" s="1"/>
  <c r="O290" i="52" s="1"/>
  <c r="N299" i="52"/>
  <c r="AT19" i="57"/>
  <c r="U19" i="57" s="1"/>
  <c r="T29" i="57"/>
  <c r="E160" i="52"/>
  <c r="AD170" i="52"/>
  <c r="E170" i="52" s="1"/>
  <c r="AN289" i="58"/>
  <c r="O289" i="58" s="1"/>
  <c r="AR259" i="59"/>
  <c r="AP199" i="52"/>
  <c r="Q199" i="52" s="1"/>
  <c r="P209" i="52"/>
  <c r="AF199" i="58"/>
  <c r="G199" i="58" s="1"/>
  <c r="F209" i="58"/>
  <c r="AF49" i="57"/>
  <c r="G49" i="57" s="1"/>
  <c r="F59" i="57"/>
  <c r="AR230" i="58"/>
  <c r="S230" i="58" s="1"/>
  <c r="S229" i="58"/>
  <c r="AR109" i="58"/>
  <c r="AR110" i="58" s="1"/>
  <c r="S110" i="58" s="1"/>
  <c r="R119" i="58"/>
  <c r="AF49" i="52"/>
  <c r="G49" i="52" s="1"/>
  <c r="F59" i="52"/>
  <c r="J209" i="52"/>
  <c r="P429" i="79"/>
  <c r="P877" i="82"/>
  <c r="P365" i="79"/>
  <c r="P205" i="79"/>
  <c r="P317" i="79"/>
  <c r="P1033" i="79"/>
  <c r="P2162" i="79"/>
  <c r="P1201" i="79"/>
  <c r="P1031" i="79"/>
  <c r="P1326" i="79"/>
  <c r="P1594" i="79"/>
  <c r="P1410" i="79"/>
  <c r="P1890" i="79"/>
  <c r="P133" i="79"/>
  <c r="P748" i="79"/>
  <c r="P120" i="79"/>
  <c r="P584" i="79"/>
  <c r="P639" i="79"/>
  <c r="P864" i="79"/>
  <c r="P1389" i="79"/>
  <c r="P1819" i="79"/>
  <c r="P1663" i="79"/>
  <c r="P2086" i="79"/>
  <c r="P1110" i="79"/>
  <c r="P2020" i="79"/>
  <c r="P1133" i="79"/>
  <c r="P1325" i="79"/>
  <c r="P1957" i="79"/>
  <c r="P1423" i="79"/>
  <c r="P1877" i="79"/>
  <c r="P1296" i="79"/>
  <c r="P1812" i="79"/>
  <c r="P1177" i="79"/>
  <c r="P2114" i="79"/>
  <c r="P1150" i="79"/>
  <c r="P684" i="79"/>
  <c r="P152" i="79"/>
  <c r="P16" i="79"/>
  <c r="P361" i="79"/>
  <c r="P1192" i="79"/>
  <c r="P1964" i="79"/>
  <c r="P1281" i="79"/>
  <c r="P2150" i="79"/>
  <c r="P2099" i="79"/>
  <c r="P2029" i="79"/>
  <c r="P1302" i="79"/>
  <c r="P1290" i="79"/>
  <c r="P1021" i="79"/>
  <c r="P368" i="79"/>
  <c r="P554" i="79"/>
  <c r="P44" i="79"/>
  <c r="P210" i="79"/>
  <c r="P272" i="79"/>
  <c r="P162" i="79"/>
  <c r="P695" i="79"/>
  <c r="P2199" i="79"/>
  <c r="P1284" i="79"/>
  <c r="P2103" i="79"/>
  <c r="P1497" i="79"/>
  <c r="P1621" i="79"/>
  <c r="P1449" i="79"/>
  <c r="P1237" i="79"/>
  <c r="P1167" i="79"/>
  <c r="P1836" i="79"/>
  <c r="P898" i="79"/>
  <c r="P915" i="79"/>
  <c r="P140" i="79"/>
  <c r="P831" i="79"/>
  <c r="P734" i="79"/>
  <c r="P582" i="79"/>
  <c r="P489" i="79"/>
  <c r="P59" i="79"/>
  <c r="P90" i="79"/>
  <c r="P652" i="79"/>
  <c r="P745" i="79"/>
  <c r="P918" i="79"/>
  <c r="P343" i="79"/>
  <c r="P9" i="79"/>
  <c r="P587" i="79"/>
  <c r="P11" i="79"/>
  <c r="P948" i="79"/>
  <c r="P234" i="79"/>
  <c r="P119" i="79"/>
  <c r="P410" i="79"/>
  <c r="P609" i="79"/>
  <c r="P537" i="79"/>
  <c r="P306" i="79"/>
  <c r="P255" i="79"/>
  <c r="P391" i="79"/>
  <c r="P999" i="79"/>
  <c r="P715" i="79"/>
  <c r="P171" i="79"/>
  <c r="P113" i="79"/>
  <c r="P732" i="79"/>
  <c r="P869" i="79"/>
  <c r="P512" i="79"/>
  <c r="P235" i="79"/>
  <c r="P974" i="79"/>
  <c r="P620" i="79"/>
  <c r="P1003" i="79"/>
  <c r="P608" i="79"/>
  <c r="P599" i="79"/>
  <c r="P154" i="79"/>
  <c r="P172" i="79"/>
  <c r="P968" i="79"/>
  <c r="P207" i="79"/>
  <c r="P546" i="79"/>
  <c r="P657" i="79"/>
  <c r="P903" i="79"/>
  <c r="P1123" i="79"/>
  <c r="P1174" i="79"/>
  <c r="P1693" i="79"/>
  <c r="P1057" i="79"/>
  <c r="P1436" i="79"/>
  <c r="P1080" i="79"/>
  <c r="P1509" i="79"/>
  <c r="P1541" i="79"/>
  <c r="P2085" i="79"/>
  <c r="P1676" i="79"/>
  <c r="P2159" i="79"/>
  <c r="P1940" i="79"/>
  <c r="P1219" i="79"/>
  <c r="P2195" i="79"/>
  <c r="P1804" i="79"/>
  <c r="P1781" i="79"/>
  <c r="P406" i="79"/>
  <c r="P146" i="79"/>
  <c r="P668" i="79"/>
  <c r="P761" i="79"/>
  <c r="P513" i="79"/>
  <c r="P288" i="79"/>
  <c r="P216" i="79"/>
  <c r="P279" i="79"/>
  <c r="P155" i="79"/>
  <c r="P297" i="79"/>
  <c r="P498" i="79"/>
  <c r="P870" i="79"/>
  <c r="P375" i="79"/>
  <c r="P285" i="79"/>
  <c r="P611" i="79"/>
  <c r="P405" i="79"/>
  <c r="P526" i="79"/>
  <c r="P482" i="79"/>
  <c r="P151" i="79"/>
  <c r="P147" i="79"/>
  <c r="P971" i="79"/>
  <c r="P6" i="79"/>
  <c r="P282" i="79"/>
  <c r="P758" i="79"/>
  <c r="P502" i="79"/>
  <c r="P962" i="79"/>
  <c r="P24" i="79"/>
  <c r="P503" i="79"/>
  <c r="P522" i="79"/>
  <c r="P553" i="79"/>
  <c r="P727" i="79"/>
  <c r="P129" i="79"/>
  <c r="P219" i="79"/>
  <c r="P866" i="79"/>
  <c r="P676" i="79"/>
  <c r="P206" i="79"/>
  <c r="P792" i="79"/>
  <c r="P202" i="79"/>
  <c r="P985" i="79"/>
  <c r="P720" i="79"/>
  <c r="P592" i="79"/>
  <c r="P560" i="79"/>
  <c r="P111" i="79"/>
  <c r="P630" i="79"/>
  <c r="P15" i="79"/>
  <c r="P913" i="79"/>
  <c r="P434" i="79"/>
  <c r="P1008" i="79"/>
  <c r="P271" i="79"/>
  <c r="P644" i="79"/>
  <c r="P56" i="79"/>
  <c r="P106" i="79"/>
  <c r="P838" i="79"/>
  <c r="P278" i="79"/>
  <c r="P411" i="79"/>
  <c r="P794" i="79"/>
  <c r="P854" i="79"/>
  <c r="P1228" i="79"/>
  <c r="P1025" i="79"/>
  <c r="P1763" i="79"/>
  <c r="P1353" i="79"/>
  <c r="P1937" i="79"/>
  <c r="P1935" i="79"/>
  <c r="P1923" i="79"/>
  <c r="P1148" i="79"/>
  <c r="P1660" i="79"/>
  <c r="P2101" i="79"/>
  <c r="P1312" i="79"/>
  <c r="P1967" i="79"/>
  <c r="P1615" i="79"/>
  <c r="P1556" i="79"/>
  <c r="P1898" i="79"/>
  <c r="P1166" i="79"/>
  <c r="P1762" i="79"/>
  <c r="P2154" i="79"/>
  <c r="P1605" i="79"/>
  <c r="P1157" i="79"/>
  <c r="P1922" i="79"/>
  <c r="P1718" i="79"/>
  <c r="P1234" i="79"/>
  <c r="P1303" i="79"/>
  <c r="P2049" i="79"/>
  <c r="P1959" i="79"/>
  <c r="P2166" i="79"/>
  <c r="P1913" i="79"/>
  <c r="P1076" i="79"/>
  <c r="P740" i="79"/>
  <c r="P874" i="79"/>
  <c r="P691" i="79"/>
  <c r="P87" i="79"/>
  <c r="P744" i="79"/>
  <c r="P588" i="79"/>
  <c r="P121" i="79"/>
  <c r="P175" i="79"/>
  <c r="P853" i="79"/>
  <c r="P789" i="79"/>
  <c r="P808" i="79"/>
  <c r="P552" i="79"/>
  <c r="P878" i="79"/>
  <c r="P308" i="79"/>
  <c r="P250" i="79"/>
  <c r="P533" i="79"/>
  <c r="P487" i="79"/>
  <c r="P787" i="79"/>
  <c r="P987" i="79"/>
  <c r="P97" i="79"/>
  <c r="P416" i="79"/>
  <c r="P280" i="79"/>
  <c r="P949" i="79"/>
  <c r="P994" i="79"/>
  <c r="P618" i="79"/>
  <c r="P103" i="79"/>
  <c r="P447" i="79"/>
  <c r="P320" i="79"/>
  <c r="P673" i="79"/>
  <c r="P231" i="79"/>
  <c r="P223" i="79"/>
  <c r="P816" i="79"/>
  <c r="P354" i="79"/>
  <c r="P632" i="79"/>
  <c r="P222" i="79"/>
  <c r="P226" i="79"/>
  <c r="P236" i="79"/>
  <c r="P871" i="79"/>
  <c r="P484" i="79"/>
  <c r="P22" i="79"/>
  <c r="P980" i="79"/>
  <c r="P986" i="79"/>
  <c r="P32" i="79"/>
  <c r="P875" i="79"/>
  <c r="P124" i="79"/>
  <c r="P872" i="79"/>
  <c r="P229" i="79"/>
  <c r="P263" i="79"/>
  <c r="P945" i="79"/>
  <c r="P138" i="79"/>
  <c r="P128" i="79"/>
  <c r="P979" i="79"/>
  <c r="P879" i="79"/>
  <c r="P1988" i="79"/>
  <c r="P1748" i="79"/>
  <c r="P1670" i="79"/>
  <c r="P1549" i="79"/>
  <c r="P1485" i="79"/>
  <c r="P1251" i="79"/>
  <c r="P1064" i="79"/>
  <c r="P1380" i="79"/>
  <c r="P1211" i="79"/>
  <c r="P1068" i="79"/>
  <c r="P1178" i="79"/>
  <c r="P1474" i="79"/>
  <c r="P1586" i="79"/>
  <c r="P1613" i="79"/>
  <c r="P1102" i="79"/>
  <c r="P1728" i="79"/>
  <c r="P1814" i="79"/>
  <c r="P1457" i="79"/>
  <c r="P2176" i="79"/>
  <c r="P1402" i="79"/>
  <c r="P1567" i="79"/>
  <c r="P1101" i="79"/>
  <c r="P2165" i="79"/>
  <c r="P2019" i="79"/>
  <c r="P1600" i="79"/>
  <c r="P1372" i="79"/>
  <c r="P1859" i="79"/>
  <c r="P1261" i="79"/>
  <c r="P2051" i="79"/>
  <c r="P1818" i="79"/>
  <c r="P1226" i="79"/>
  <c r="P2084" i="79"/>
  <c r="P1915" i="79"/>
  <c r="P1023" i="79"/>
  <c r="P1257" i="79"/>
  <c r="P1136" i="79"/>
  <c r="P1209" i="79"/>
  <c r="P1715" i="79"/>
  <c r="P1627" i="79"/>
  <c r="P1327" i="79"/>
  <c r="P1125" i="79"/>
  <c r="P1486" i="79"/>
  <c r="P1870" i="79"/>
  <c r="P1440" i="79"/>
  <c r="P1396" i="79"/>
  <c r="P1607" i="79"/>
  <c r="P1369" i="79"/>
  <c r="P2148" i="79"/>
  <c r="P1351" i="79"/>
  <c r="P1429" i="79"/>
  <c r="P1545" i="79"/>
  <c r="P1210" i="79"/>
  <c r="P1339" i="79"/>
  <c r="P2064" i="79"/>
  <c r="P1889" i="79"/>
  <c r="P1832" i="79"/>
  <c r="P2175" i="79"/>
  <c r="P1411" i="79"/>
  <c r="P1532" i="79"/>
  <c r="P1688" i="79"/>
  <c r="P1764" i="79"/>
  <c r="P1091" i="79"/>
  <c r="P1648" i="79"/>
  <c r="P2034" i="79"/>
  <c r="P1168" i="79"/>
  <c r="P1425" i="79"/>
  <c r="P1983" i="79"/>
  <c r="P1520" i="79"/>
  <c r="P1027" i="79"/>
  <c r="P1830" i="79"/>
  <c r="P739" i="79"/>
  <c r="P545" i="79"/>
  <c r="P19" i="79"/>
  <c r="P793" i="79"/>
  <c r="P293" i="79"/>
  <c r="P848" i="79"/>
  <c r="P496" i="79"/>
  <c r="P160" i="79"/>
  <c r="P905" i="79"/>
  <c r="P242" i="79"/>
  <c r="P26" i="79"/>
  <c r="P224" i="79"/>
  <c r="P425" i="79"/>
  <c r="P750" i="79"/>
  <c r="P889" i="79"/>
  <c r="P782" i="79"/>
  <c r="P924" i="79"/>
  <c r="P43" i="79"/>
  <c r="P33" i="79"/>
  <c r="P276" i="79"/>
  <c r="P815" i="79"/>
  <c r="P680" i="79"/>
  <c r="P922" i="79"/>
  <c r="P724" i="79"/>
  <c r="P194" i="79"/>
  <c r="P943" i="79"/>
  <c r="P1014" i="79"/>
  <c r="P809" i="79"/>
  <c r="P836" i="79"/>
  <c r="P366" i="79"/>
  <c r="P693" i="79"/>
  <c r="P116" i="79"/>
  <c r="P126" i="79"/>
  <c r="P370" i="79"/>
  <c r="P935" i="79"/>
  <c r="P626" i="79"/>
  <c r="P251" i="79"/>
  <c r="P712" i="79"/>
  <c r="P195" i="79"/>
  <c r="P660" i="79"/>
  <c r="P322" i="79"/>
  <c r="P114" i="79"/>
  <c r="P942" i="79"/>
  <c r="P161" i="79"/>
  <c r="P336" i="79"/>
  <c r="P376" i="79"/>
  <c r="P268" i="79"/>
  <c r="P561" i="79"/>
  <c r="P348" i="79"/>
  <c r="P1004" i="79"/>
  <c r="P500" i="79"/>
  <c r="P847" i="79"/>
  <c r="P50" i="79"/>
  <c r="P1011" i="79"/>
  <c r="P444" i="79"/>
  <c r="P186" i="79"/>
  <c r="P1989" i="79"/>
  <c r="P1255" i="79"/>
  <c r="P1195" i="79"/>
  <c r="P1337" i="79"/>
  <c r="P1199" i="79"/>
  <c r="P1609" i="79"/>
  <c r="P1852" i="79"/>
  <c r="P1479" i="79"/>
  <c r="P1271" i="79"/>
  <c r="P1120" i="79"/>
  <c r="P1435" i="79"/>
  <c r="P2132" i="79"/>
  <c r="P1657" i="79"/>
  <c r="P1028" i="79"/>
  <c r="P2073" i="79"/>
  <c r="P1507" i="79"/>
  <c r="P1105" i="79"/>
  <c r="P1692" i="79"/>
  <c r="P1734" i="79"/>
  <c r="P1902" i="79"/>
  <c r="P1863" i="79"/>
  <c r="P1304" i="79"/>
  <c r="P1328" i="79"/>
  <c r="P1769" i="79"/>
  <c r="P1956" i="79"/>
  <c r="P1422" i="79"/>
  <c r="P1121" i="79"/>
  <c r="P1295" i="79"/>
  <c r="P1820" i="79"/>
  <c r="P1160" i="79"/>
  <c r="P1264" i="79"/>
  <c r="P1181" i="79"/>
  <c r="P1622" i="79"/>
  <c r="P1085" i="79"/>
  <c r="P1439" i="79"/>
  <c r="P1468" i="79"/>
  <c r="P1244" i="79"/>
  <c r="P1740" i="79"/>
  <c r="P1885" i="79"/>
  <c r="P1623" i="79"/>
  <c r="P1749" i="79"/>
  <c r="P1638" i="79"/>
  <c r="P1407" i="79"/>
  <c r="P1557" i="79"/>
  <c r="P1268" i="79"/>
  <c r="P1036" i="79"/>
  <c r="P1421" i="79"/>
  <c r="P1908" i="79"/>
  <c r="P2056" i="79"/>
  <c r="P1535" i="79"/>
  <c r="P1904" i="79"/>
  <c r="P2033" i="79"/>
  <c r="P1695" i="79"/>
  <c r="P1162" i="79"/>
  <c r="P1972" i="79"/>
  <c r="P1415" i="79"/>
  <c r="P1467" i="79"/>
  <c r="P1714" i="79"/>
  <c r="P2146" i="79"/>
  <c r="P1543" i="79"/>
  <c r="P1409" i="79"/>
  <c r="P2173" i="79"/>
  <c r="P1360" i="79"/>
  <c r="P1980" i="79"/>
  <c r="P1099" i="79"/>
  <c r="P1591" i="79"/>
  <c r="P1712" i="79"/>
  <c r="P1979" i="79"/>
  <c r="P1276" i="79"/>
  <c r="P2055" i="79"/>
  <c r="P779" i="79"/>
  <c r="P1012" i="79"/>
  <c r="P812" i="79"/>
  <c r="P436" i="79"/>
  <c r="P610" i="79"/>
  <c r="P384" i="79"/>
  <c r="P143" i="79"/>
  <c r="P624" i="79"/>
  <c r="P711" i="79"/>
  <c r="P201" i="79"/>
  <c r="P780" i="79"/>
  <c r="P417" i="79"/>
  <c r="P418" i="79"/>
  <c r="P529" i="79"/>
  <c r="P164" i="79"/>
  <c r="P1019" i="79"/>
  <c r="P158" i="79"/>
  <c r="P615" i="79"/>
  <c r="P568" i="79"/>
  <c r="P540" i="79"/>
  <c r="P955" i="79"/>
  <c r="P259" i="79"/>
  <c r="P55" i="79"/>
  <c r="P723" i="79"/>
  <c r="P705" i="79"/>
  <c r="P419" i="79"/>
  <c r="P402" i="79"/>
  <c r="P300" i="79"/>
  <c r="P677" i="79"/>
  <c r="P884" i="79"/>
  <c r="P706" i="79"/>
  <c r="P247" i="79"/>
  <c r="P895" i="79"/>
  <c r="P76" i="79"/>
  <c r="P634" i="79"/>
  <c r="P139" i="79"/>
  <c r="P939" i="79"/>
  <c r="P936" i="79"/>
  <c r="P102" i="79"/>
  <c r="P743" i="79"/>
  <c r="P946" i="79"/>
  <c r="P132" i="79"/>
  <c r="P900" i="79"/>
  <c r="P289" i="79"/>
  <c r="P995" i="79"/>
  <c r="P257" i="79"/>
  <c r="P756" i="79"/>
  <c r="P174" i="79"/>
  <c r="P776" i="79"/>
  <c r="P888" i="79"/>
  <c r="P663" i="79"/>
  <c r="P347" i="79"/>
  <c r="P894" i="79"/>
  <c r="P105" i="79"/>
  <c r="P12" i="79"/>
  <c r="P1441" i="79"/>
  <c r="P2100" i="79"/>
  <c r="P1361" i="79"/>
  <c r="P1694" i="79"/>
  <c r="P1487" i="79"/>
  <c r="P1443" i="79"/>
  <c r="P1395" i="79"/>
  <c r="P1288" i="79"/>
  <c r="P1555" i="79"/>
  <c r="P1839" i="79"/>
  <c r="P1365" i="79"/>
  <c r="P1696" i="79"/>
  <c r="P1024" i="79"/>
  <c r="P1447" i="79"/>
  <c r="P1198" i="79"/>
  <c r="P1999" i="79"/>
  <c r="P1632" i="79"/>
  <c r="P1725" i="79"/>
  <c r="P2025" i="79"/>
  <c r="P1635" i="79"/>
  <c r="P1570" i="79"/>
  <c r="P1874" i="79"/>
  <c r="P2109" i="79"/>
  <c r="P1504" i="79"/>
  <c r="P1732" i="79"/>
  <c r="P1470" i="79"/>
  <c r="P2079" i="79"/>
  <c r="P1135" i="79"/>
  <c r="P1309" i="79"/>
  <c r="P2164" i="79"/>
  <c r="P2170" i="79"/>
  <c r="P1691" i="79"/>
  <c r="P1767" i="79"/>
  <c r="P2042" i="79"/>
  <c r="P1482" i="79"/>
  <c r="P1046" i="79"/>
  <c r="P1145" i="79"/>
  <c r="P1142" i="79"/>
  <c r="P1987" i="79"/>
  <c r="P1197" i="79"/>
  <c r="P1212" i="79"/>
  <c r="P1404" i="79"/>
  <c r="P1655" i="79"/>
  <c r="P1473" i="79"/>
  <c r="P1481" i="79"/>
  <c r="P1274" i="79"/>
  <c r="P1639" i="79"/>
  <c r="P2053" i="79"/>
  <c r="P1172" i="79"/>
  <c r="P1511" i="79"/>
  <c r="P1582" i="79"/>
  <c r="P1949" i="79"/>
  <c r="P1344" i="79"/>
  <c r="P2065" i="79"/>
  <c r="P1340" i="79"/>
  <c r="P1862" i="79"/>
  <c r="P1847" i="79"/>
  <c r="P1250" i="79"/>
  <c r="P2039" i="79"/>
  <c r="P1929" i="79"/>
  <c r="P1599" i="79"/>
  <c r="P1768" i="79"/>
  <c r="P1868" i="79"/>
  <c r="P2190" i="79"/>
  <c r="P1826" i="79"/>
  <c r="P1037" i="79"/>
  <c r="P1756" i="79"/>
  <c r="P1501" i="79"/>
  <c r="P1045" i="79"/>
  <c r="P1866" i="79"/>
  <c r="P249" i="79"/>
  <c r="P806" i="79"/>
  <c r="P203" i="79"/>
  <c r="P412" i="79"/>
  <c r="P67" i="79"/>
  <c r="P277" i="79"/>
  <c r="P623" i="79"/>
  <c r="P822" i="79"/>
  <c r="P564" i="79"/>
  <c r="P10" i="79"/>
  <c r="P422" i="79"/>
  <c r="P315" i="79"/>
  <c r="P246" i="79"/>
  <c r="P37" i="79"/>
  <c r="P735" i="79"/>
  <c r="P699" i="79"/>
  <c r="P211" i="79"/>
  <c r="P81" i="79"/>
  <c r="P245" i="79"/>
  <c r="P763" i="79"/>
  <c r="P458" i="79"/>
  <c r="P388" i="79"/>
  <c r="P386" i="79"/>
  <c r="P771" i="79"/>
  <c r="P702" i="79"/>
  <c r="P580" i="79"/>
  <c r="P302" i="79"/>
  <c r="P123" i="79"/>
  <c r="P415" i="79"/>
  <c r="P710" i="79"/>
  <c r="P934" i="79"/>
  <c r="P867" i="79"/>
  <c r="P762" i="79"/>
  <c r="P766" i="79"/>
  <c r="P467" i="79"/>
  <c r="P562" i="79"/>
  <c r="P551" i="79"/>
  <c r="P596" i="79"/>
  <c r="P88" i="79"/>
  <c r="P344" i="79"/>
  <c r="P260" i="79"/>
  <c r="P182" i="79"/>
  <c r="P79" i="79"/>
  <c r="P168" i="79"/>
  <c r="P363" i="79"/>
  <c r="P304" i="79"/>
  <c r="P374" i="79"/>
  <c r="P316" i="79"/>
  <c r="P232" i="79"/>
  <c r="P514" i="79"/>
  <c r="P318" i="79"/>
  <c r="P398" i="79"/>
  <c r="P814" i="79"/>
  <c r="P1568" i="79"/>
  <c r="P1185" i="79"/>
  <c r="P1413" i="79"/>
  <c r="P2198" i="79"/>
  <c r="P2066" i="79"/>
  <c r="P1329" i="79"/>
  <c r="P2177" i="79"/>
  <c r="P1974" i="79"/>
  <c r="P1297" i="79"/>
  <c r="P1990" i="79"/>
  <c r="P1129" i="79"/>
  <c r="P1291" i="79"/>
  <c r="P2076" i="79"/>
  <c r="P1508" i="79"/>
  <c r="P2057" i="79"/>
  <c r="P1994" i="79"/>
  <c r="P1789" i="79"/>
  <c r="P1130" i="79"/>
  <c r="P1584" i="79"/>
  <c r="P2012" i="79"/>
  <c r="P1371" i="79"/>
  <c r="P1526" i="79"/>
  <c r="P1920" i="79"/>
  <c r="P1359" i="79"/>
  <c r="P1928" i="79"/>
  <c r="P1772" i="79"/>
  <c r="P2072" i="79"/>
  <c r="P1960" i="79"/>
  <c r="P1665" i="79"/>
  <c r="P1649" i="79"/>
  <c r="P1875" i="79"/>
  <c r="P1126" i="79"/>
  <c r="P1225" i="79"/>
  <c r="P1347" i="79"/>
  <c r="P1143" i="79"/>
  <c r="P1206" i="79"/>
  <c r="P1731" i="79"/>
  <c r="P1977" i="79"/>
  <c r="P1132" i="79"/>
  <c r="P1916" i="79"/>
  <c r="P2189" i="79"/>
  <c r="P2067" i="79"/>
  <c r="P1462" i="79"/>
  <c r="P1770" i="79"/>
  <c r="P2071" i="79"/>
  <c r="P1510" i="79"/>
  <c r="P1052" i="79"/>
  <c r="P1285" i="79"/>
  <c r="P1779" i="79"/>
  <c r="P1265" i="79"/>
  <c r="P1299" i="79"/>
  <c r="P1853" i="79"/>
  <c r="P1823" i="79"/>
  <c r="P1802" i="79"/>
  <c r="P1117" i="79"/>
  <c r="P1137" i="79"/>
  <c r="P1589" i="79"/>
  <c r="P1322" i="79"/>
  <c r="P1539" i="79"/>
  <c r="P1934" i="79"/>
  <c r="P1689" i="79"/>
  <c r="P1671" i="79"/>
  <c r="P2157" i="79"/>
  <c r="P1391" i="79"/>
  <c r="P1690" i="79"/>
  <c r="P1273" i="79"/>
  <c r="P1461" i="79"/>
  <c r="P1519" i="79"/>
  <c r="P2026" i="79"/>
  <c r="P1534" i="79"/>
  <c r="P1362" i="79"/>
  <c r="P975" i="79"/>
  <c r="P518" i="79"/>
  <c r="P377" i="79"/>
  <c r="P357" i="79"/>
  <c r="P531" i="79"/>
  <c r="P912" i="79"/>
  <c r="P670" i="79"/>
  <c r="P1017" i="79"/>
  <c r="P741" i="79"/>
  <c r="P914" i="79"/>
  <c r="P326" i="79"/>
  <c r="P75" i="79"/>
  <c r="P515" i="79"/>
  <c r="P488" i="79"/>
  <c r="P53" i="79"/>
  <c r="P856" i="79"/>
  <c r="P193" i="79"/>
  <c r="P606" i="79"/>
  <c r="P227" i="79"/>
  <c r="P38" i="79"/>
  <c r="P373" i="79"/>
  <c r="P353" i="79"/>
  <c r="P707" i="79"/>
  <c r="P930" i="79"/>
  <c r="P849" i="79"/>
  <c r="P396" i="79"/>
  <c r="P476" i="79"/>
  <c r="P252" i="79"/>
  <c r="P759" i="79"/>
  <c r="P420" i="79"/>
  <c r="P501" i="79"/>
  <c r="P817" i="79"/>
  <c r="P938" i="79"/>
  <c r="P683" i="79"/>
  <c r="P505" i="79"/>
  <c r="P296" i="79"/>
  <c r="P433" i="79"/>
  <c r="P937" i="79"/>
  <c r="P698" i="79"/>
  <c r="P470" i="79"/>
  <c r="P855" i="79"/>
  <c r="P648" i="79"/>
  <c r="P196" i="79"/>
  <c r="P13" i="79"/>
  <c r="P820" i="79"/>
  <c r="P319" i="79"/>
  <c r="P947" i="79"/>
  <c r="P536" i="79"/>
  <c r="P760" i="79"/>
  <c r="P21" i="79"/>
  <c r="P998" i="79"/>
  <c r="P292" i="79"/>
  <c r="P577" i="79"/>
  <c r="P704" i="79"/>
  <c r="P640" i="79"/>
  <c r="P369" i="79"/>
  <c r="P840" i="79"/>
  <c r="P713" i="79"/>
  <c r="P1114" i="79"/>
  <c r="P1643" i="79"/>
  <c r="P1459" i="79"/>
  <c r="P1294" i="79"/>
  <c r="P2095" i="79"/>
  <c r="P1991" i="79"/>
  <c r="P1795" i="79"/>
  <c r="P1478" i="79"/>
  <c r="P1879" i="79"/>
  <c r="P2077" i="79"/>
  <c r="P1383" i="79"/>
  <c r="P1113" i="79"/>
  <c r="P1222" i="79"/>
  <c r="P1170" i="79"/>
  <c r="P1745" i="79"/>
  <c r="P1834" i="79"/>
  <c r="P1596" i="79"/>
  <c r="P1087" i="79"/>
  <c r="P1876" i="79"/>
  <c r="P1906" i="79"/>
  <c r="P1637" i="79"/>
  <c r="P1646" i="79"/>
  <c r="P1063" i="79"/>
  <c r="P1914" i="79"/>
  <c r="P2126" i="79"/>
  <c r="P1573" i="79"/>
  <c r="P1901" i="79"/>
  <c r="P1961" i="79"/>
  <c r="P2037" i="79"/>
  <c r="P2018" i="79"/>
  <c r="P1797" i="79"/>
  <c r="P1107" i="79"/>
  <c r="P1223" i="79"/>
  <c r="P1553" i="79"/>
  <c r="P1432" i="79"/>
  <c r="P1729" i="79"/>
  <c r="P1593" i="79"/>
  <c r="P1699" i="79"/>
  <c r="P1042" i="79"/>
  <c r="P1315" i="79"/>
  <c r="P1282" i="79"/>
  <c r="P2107" i="79"/>
  <c r="P1427" i="79"/>
  <c r="P1886" i="79"/>
  <c r="P1175" i="79"/>
  <c r="P1592" i="79"/>
  <c r="P2141" i="79"/>
  <c r="P1453" i="79"/>
  <c r="P1727" i="79"/>
  <c r="P2200" i="79"/>
  <c r="P1524" i="79"/>
  <c r="P1026" i="79"/>
  <c r="P1840" i="79"/>
  <c r="P1614" i="79"/>
  <c r="P1580" i="79"/>
  <c r="P1629" i="79"/>
  <c r="P1452" i="79"/>
  <c r="P1562" i="79"/>
  <c r="P1597" i="79"/>
  <c r="P2060" i="79"/>
  <c r="P1349" i="79"/>
  <c r="P1871" i="79"/>
  <c r="P1624" i="79"/>
  <c r="P1075" i="79"/>
  <c r="P2022" i="79"/>
  <c r="P1997" i="79"/>
  <c r="P1951" i="79"/>
  <c r="P1238" i="79"/>
  <c r="P1182" i="79"/>
  <c r="P1227" i="79"/>
  <c r="P2062" i="79"/>
  <c r="P267" i="79"/>
  <c r="P549" i="79"/>
  <c r="P528" i="79"/>
  <c r="P27" i="79"/>
  <c r="P916" i="79"/>
  <c r="P527" i="79"/>
  <c r="P84" i="79"/>
  <c r="P437" i="79"/>
  <c r="P68" i="79"/>
  <c r="P407" i="79"/>
  <c r="P117" i="79"/>
  <c r="P649" i="79"/>
  <c r="P547" i="79"/>
  <c r="P628" i="79"/>
  <c r="P286" i="79"/>
  <c r="P850" i="79"/>
  <c r="P14" i="79"/>
  <c r="P726" i="79"/>
  <c r="P576" i="79"/>
  <c r="P65" i="79"/>
  <c r="P506" i="79"/>
  <c r="P98" i="79"/>
  <c r="P558" i="79"/>
  <c r="P46" i="79"/>
  <c r="P997" i="79"/>
  <c r="P364" i="79"/>
  <c r="P359" i="79"/>
  <c r="P401" i="79"/>
  <c r="P600" i="79"/>
  <c r="P188" i="79"/>
  <c r="P550" i="79"/>
  <c r="P821" i="79"/>
  <c r="P591" i="79"/>
  <c r="P394" i="79"/>
  <c r="P579" i="79"/>
  <c r="P643" i="79"/>
  <c r="P519" i="79"/>
  <c r="P356" i="79"/>
  <c r="P595" i="79"/>
  <c r="P298" i="79"/>
  <c r="P851" i="79"/>
  <c r="P958" i="79"/>
  <c r="P499" i="79"/>
  <c r="P94" i="79"/>
  <c r="P54" i="79"/>
  <c r="P622" i="79"/>
  <c r="P728" i="79"/>
  <c r="P773" i="79"/>
  <c r="P239" i="79"/>
  <c r="P430" i="79"/>
  <c r="P266" i="79"/>
  <c r="P672" i="79"/>
  <c r="P790" i="79"/>
  <c r="P978" i="79"/>
  <c r="P450" i="79"/>
  <c r="P730" i="79"/>
  <c r="P616" i="79"/>
  <c r="P339" i="79"/>
  <c r="P1566" i="79"/>
  <c r="P2097" i="79"/>
  <c r="P2130" i="79"/>
  <c r="P1661" i="79"/>
  <c r="P1703" i="79"/>
  <c r="P1796" i="79"/>
  <c r="P1850" i="79"/>
  <c r="P2093" i="79"/>
  <c r="P1454" i="79"/>
  <c r="P2147" i="79"/>
  <c r="P1677" i="79"/>
  <c r="P1571" i="79"/>
  <c r="P2111" i="79"/>
  <c r="P1701" i="79"/>
  <c r="P1817" i="79"/>
  <c r="P2028" i="79"/>
  <c r="P1577" i="79"/>
  <c r="P1620" i="79"/>
  <c r="P1722" i="79"/>
  <c r="P1867" i="79"/>
  <c r="P1783" i="79"/>
  <c r="P2045" i="79"/>
  <c r="P1664" i="79"/>
  <c r="P1494" i="79"/>
  <c r="P1262" i="79"/>
  <c r="P1780" i="79"/>
  <c r="P1966" i="79"/>
  <c r="P1047" i="79"/>
  <c r="P1069" i="79"/>
  <c r="P1982" i="79"/>
  <c r="P2024" i="79"/>
  <c r="P1488" i="79"/>
  <c r="P1165" i="79"/>
  <c r="P1653" i="79"/>
  <c r="P2089" i="79"/>
  <c r="P1050" i="79"/>
  <c r="P2172" i="79"/>
  <c r="P1944" i="79"/>
  <c r="P1341" i="79"/>
  <c r="P1907" i="79"/>
  <c r="P1116" i="79"/>
  <c r="P1200" i="79"/>
  <c r="P1029" i="79"/>
  <c r="P1746" i="79"/>
  <c r="P1169" i="79"/>
  <c r="P1239" i="79"/>
  <c r="P1179" i="79"/>
  <c r="P1606" i="79"/>
  <c r="P1077" i="79"/>
  <c r="P1183" i="79"/>
  <c r="P1559" i="79"/>
  <c r="P1552" i="79"/>
  <c r="P1773" i="79"/>
  <c r="P1774" i="79"/>
  <c r="P1708" i="79"/>
  <c r="P1460" i="79"/>
  <c r="P1098" i="79"/>
  <c r="P1386" i="79"/>
  <c r="P1743" i="79"/>
  <c r="P1666" i="79"/>
  <c r="P1757" i="79"/>
  <c r="P1744" i="79"/>
  <c r="P1736" i="79"/>
  <c r="P1464" i="79"/>
  <c r="P1153" i="79"/>
  <c r="P1084" i="79"/>
  <c r="P1602" i="79"/>
  <c r="P2186" i="79"/>
  <c r="P1032" i="79"/>
  <c r="P1062" i="79"/>
  <c r="P1390" i="79"/>
  <c r="P241" i="79"/>
  <c r="P189" i="79"/>
  <c r="P69" i="79"/>
  <c r="P944" i="79"/>
  <c r="P977" i="79"/>
  <c r="P213" i="79"/>
  <c r="P679" i="79"/>
  <c r="P932" i="79"/>
  <c r="P240" i="79"/>
  <c r="P810" i="79"/>
  <c r="P180" i="79"/>
  <c r="P228" i="79"/>
  <c r="P144" i="79"/>
  <c r="P270" i="79"/>
  <c r="P796" i="79"/>
  <c r="P490" i="79"/>
  <c r="P532" i="79"/>
  <c r="P752" i="79"/>
  <c r="P825" i="79"/>
  <c r="P919" i="79"/>
  <c r="P807" i="79"/>
  <c r="P331" i="79"/>
  <c r="P764" i="79"/>
  <c r="P967" i="79"/>
  <c r="P692" i="79"/>
  <c r="P78" i="79"/>
  <c r="P590" i="79"/>
  <c r="P100" i="79"/>
  <c r="P899" i="79"/>
  <c r="P586" i="79"/>
  <c r="P583" i="79"/>
  <c r="P494" i="79"/>
  <c r="P83" i="79"/>
  <c r="P335" i="79"/>
  <c r="P127" i="79"/>
  <c r="P451" i="79"/>
  <c r="P542" i="79"/>
  <c r="P908" i="79"/>
  <c r="P510" i="79"/>
  <c r="P754" i="79"/>
  <c r="P463" i="79"/>
  <c r="P399" i="79"/>
  <c r="P432" i="79"/>
  <c r="P646" i="79"/>
  <c r="P89" i="79"/>
  <c r="P486" i="79"/>
  <c r="P262" i="79"/>
  <c r="P721" i="79"/>
  <c r="P311" i="79"/>
  <c r="P1616" i="79"/>
  <c r="P1496" i="79"/>
  <c r="P2009" i="79"/>
  <c r="P1092" i="79"/>
  <c r="P1089" i="79"/>
  <c r="P2113" i="79"/>
  <c r="P49" i="79"/>
  <c r="P574" i="79"/>
  <c r="P906" i="79"/>
  <c r="P917" i="79"/>
  <c r="P337" i="79"/>
  <c r="P72" i="79"/>
  <c r="P96" i="79"/>
  <c r="P682" i="79"/>
  <c r="P137" i="79"/>
  <c r="P565" i="79"/>
  <c r="P238" i="79"/>
  <c r="P48" i="79"/>
  <c r="P310" i="79"/>
  <c r="P516" i="79"/>
  <c r="P91" i="79"/>
  <c r="P165" i="79"/>
  <c r="P963" i="79"/>
  <c r="P675" i="79"/>
  <c r="P641" i="79"/>
  <c r="P686" i="79"/>
  <c r="P107" i="79"/>
  <c r="P612" i="79"/>
  <c r="P323" i="79"/>
  <c r="P819" i="79"/>
  <c r="P774" i="79"/>
  <c r="P28" i="79"/>
  <c r="P517" i="79"/>
  <c r="P658" i="79"/>
  <c r="P295" i="79"/>
  <c r="P2144" i="79"/>
  <c r="P1342" i="79"/>
  <c r="P1066" i="79"/>
  <c r="P2197" i="79"/>
  <c r="P1056" i="79"/>
  <c r="P1213" i="79"/>
  <c r="P647" i="79"/>
  <c r="P338" i="79"/>
  <c r="P42" i="79"/>
  <c r="P82" i="79"/>
  <c r="P742" i="79"/>
  <c r="P449" i="79"/>
  <c r="P964" i="79"/>
  <c r="P703" i="79"/>
  <c r="P993" i="79"/>
  <c r="P35" i="79"/>
  <c r="P690" i="79"/>
  <c r="P966" i="79"/>
  <c r="P520" i="79"/>
  <c r="P627" i="79"/>
  <c r="P294" i="79"/>
  <c r="P960" i="79"/>
  <c r="P804" i="79"/>
  <c r="P409" i="79"/>
  <c r="P956" i="79"/>
  <c r="P4" i="79"/>
  <c r="P674" i="79"/>
  <c r="P731" i="79"/>
  <c r="P66" i="79"/>
  <c r="P662" i="79"/>
  <c r="P360" i="79"/>
  <c r="P5" i="79"/>
  <c r="P497" i="79"/>
  <c r="P491" i="79"/>
  <c r="P261" i="79"/>
  <c r="P95" i="79"/>
  <c r="P556" i="79"/>
  <c r="P57" i="79"/>
  <c r="P708" i="79"/>
  <c r="P281" i="79"/>
  <c r="P638" i="79"/>
  <c r="P931" i="79"/>
  <c r="P803" i="79"/>
  <c r="P910" i="79"/>
  <c r="P321" i="79"/>
  <c r="P58" i="79"/>
  <c r="P52" i="79"/>
  <c r="P696" i="79"/>
  <c r="P827" i="79"/>
  <c r="P860" i="79"/>
  <c r="P212" i="79"/>
  <c r="P572" i="79"/>
  <c r="P585" i="79"/>
  <c r="P904" i="79"/>
  <c r="P230" i="79"/>
  <c r="P524" i="79"/>
  <c r="P834" i="79"/>
  <c r="P1015" i="79"/>
  <c r="P569" i="79"/>
  <c r="P443" i="79"/>
  <c r="P882" i="79"/>
  <c r="P244" i="79"/>
  <c r="P805" i="79"/>
  <c r="P341" i="79"/>
  <c r="P1313" i="79"/>
  <c r="P1316" i="79"/>
  <c r="P2030" i="79"/>
  <c r="P208" i="79"/>
  <c r="P664" i="79"/>
  <c r="P826" i="79"/>
  <c r="P73" i="79"/>
  <c r="P602" i="79"/>
  <c r="P538" i="79"/>
  <c r="P837" i="79"/>
  <c r="P314" i="79"/>
  <c r="P427" i="79"/>
  <c r="P791" i="79"/>
  <c r="P798" i="79"/>
  <c r="P830" i="79"/>
  <c r="P507" i="79"/>
  <c r="P465" i="79"/>
  <c r="P757" i="79"/>
  <c r="P258" i="79"/>
  <c r="P901" i="79"/>
  <c r="P952" i="79"/>
  <c r="P911" i="79"/>
  <c r="P101" i="79"/>
  <c r="P190" i="79"/>
  <c r="P63" i="79"/>
  <c r="P629" i="79"/>
  <c r="P1625" i="79"/>
  <c r="P1243" i="79"/>
  <c r="P1726" i="79"/>
  <c r="P1158" i="79"/>
  <c r="P1279" i="79"/>
  <c r="P1451" i="79"/>
  <c r="P1286" i="79"/>
  <c r="P1370" i="79"/>
  <c r="P1419" i="79"/>
  <c r="P1595" i="79"/>
  <c r="P1564" i="79"/>
  <c r="P1536" i="79"/>
  <c r="P1735" i="79"/>
  <c r="P1912" i="79"/>
  <c r="P1141" i="79"/>
  <c r="P1827" i="79"/>
  <c r="P1414" i="79"/>
  <c r="P1683" i="79"/>
  <c r="P1055" i="79"/>
  <c r="P2105" i="79"/>
  <c r="P1343" i="79"/>
  <c r="P1424" i="79"/>
  <c r="P1813" i="79"/>
  <c r="P1598" i="79"/>
  <c r="P1430" i="79"/>
  <c r="P1856" i="79"/>
  <c r="P1766" i="79"/>
  <c r="P1962" i="79"/>
  <c r="P1475" i="79"/>
  <c r="P1733" i="79"/>
  <c r="P1895" i="79"/>
  <c r="P1680" i="79"/>
  <c r="P2160" i="79"/>
  <c r="P1619" i="79"/>
  <c r="P2006" i="79"/>
  <c r="P1071" i="79"/>
  <c r="P1955" i="79"/>
  <c r="P1186" i="79"/>
  <c r="P1792" i="79"/>
  <c r="P2063" i="79"/>
  <c r="P2139" i="79"/>
  <c r="P548" i="79"/>
  <c r="P393" i="79"/>
  <c r="P811" i="79"/>
  <c r="P340" i="79"/>
  <c r="P472" i="79"/>
  <c r="P424" i="79"/>
  <c r="P404" i="79"/>
  <c r="P332" i="79"/>
  <c r="P575" i="79"/>
  <c r="P62" i="79"/>
  <c r="P511" i="79"/>
  <c r="P350" i="79"/>
  <c r="P20" i="79"/>
  <c r="P426" i="79"/>
  <c r="P959" i="79"/>
  <c r="P631" i="79"/>
  <c r="P617" i="79"/>
  <c r="P607" i="79"/>
  <c r="P601" i="79"/>
  <c r="P471" i="79"/>
  <c r="P969" i="79"/>
  <c r="P970" i="79"/>
  <c r="P1493" i="79"/>
  <c r="P2167" i="79"/>
  <c r="P2151" i="79"/>
  <c r="P1345" i="79"/>
  <c r="P1500" i="79"/>
  <c r="P1151" i="79"/>
  <c r="P1301" i="79"/>
  <c r="P1546" i="79"/>
  <c r="P1484" i="79"/>
  <c r="P2115" i="79"/>
  <c r="P1528" i="79"/>
  <c r="P2180" i="79"/>
  <c r="P2090" i="79"/>
  <c r="P1610" i="79"/>
  <c r="P2137" i="79"/>
  <c r="P1794" i="79"/>
  <c r="P1127" i="79"/>
  <c r="P1236" i="79"/>
  <c r="P1477" i="79"/>
  <c r="P2108" i="79"/>
  <c r="P1544" i="79"/>
  <c r="P1184" i="79"/>
  <c r="P1079" i="79"/>
  <c r="P1318" i="79"/>
  <c r="P1224" i="79"/>
  <c r="P1525" i="79"/>
  <c r="P1682" i="79"/>
  <c r="P1202" i="79"/>
  <c r="P1311" i="79"/>
  <c r="P1287" i="79"/>
  <c r="P2043" i="79"/>
  <c r="P1685" i="79"/>
  <c r="P2123" i="79"/>
  <c r="P1882" i="79"/>
  <c r="P1873" i="79"/>
  <c r="P1926" i="79"/>
  <c r="P1575" i="79"/>
  <c r="P1506" i="79"/>
  <c r="P1636" i="79"/>
  <c r="P1833" i="79"/>
  <c r="P358" i="79"/>
  <c r="P885" i="79"/>
  <c r="P283" i="79"/>
  <c r="P385" i="79"/>
  <c r="P86" i="79"/>
  <c r="P148" i="79"/>
  <c r="P767" i="79"/>
  <c r="P290" i="79"/>
  <c r="P581" i="79"/>
  <c r="P666" i="79"/>
  <c r="P199" i="79"/>
  <c r="P169" i="79"/>
  <c r="P64" i="79"/>
  <c r="P841" i="79"/>
  <c r="P972" i="79"/>
  <c r="P378" i="79"/>
  <c r="P187" i="79"/>
  <c r="P671" i="79"/>
  <c r="P181" i="79"/>
  <c r="P824" i="79"/>
  <c r="P504" i="79"/>
  <c r="P530" i="79"/>
  <c r="P156" i="79"/>
  <c r="P1248" i="79"/>
  <c r="P1618" i="79"/>
  <c r="P2185" i="79"/>
  <c r="P1709" i="79"/>
  <c r="P1700" i="79"/>
  <c r="P2187" i="79"/>
  <c r="P2032" i="79"/>
  <c r="P1658" i="79"/>
  <c r="P1330" i="79"/>
  <c r="P1945" i="79"/>
  <c r="P1808" i="79"/>
  <c r="P1864" i="79"/>
  <c r="P1393" i="79"/>
  <c r="P1869" i="79"/>
  <c r="P1338" i="79"/>
  <c r="P1810" i="79"/>
  <c r="P2183" i="79"/>
  <c r="P1754" i="79"/>
  <c r="P1483" i="79"/>
  <c r="P1154" i="79"/>
  <c r="P1384" i="79"/>
  <c r="P1469" i="79"/>
  <c r="P2163" i="79"/>
  <c r="P1266" i="79"/>
  <c r="P1471" i="79"/>
  <c r="P1082" i="79"/>
  <c r="P1034" i="79"/>
  <c r="P1205" i="79"/>
  <c r="P1320" i="79"/>
  <c r="P1634" i="79"/>
  <c r="P1305" i="79"/>
  <c r="P1835" i="79"/>
  <c r="P1547" i="79"/>
  <c r="P1668" i="79"/>
  <c r="P1061" i="79"/>
  <c r="P1147" i="79"/>
  <c r="P2136" i="79"/>
  <c r="P1267" i="79"/>
  <c r="P2047" i="79"/>
  <c r="P1379" i="79"/>
  <c r="P233" i="79"/>
  <c r="P382" i="79"/>
  <c r="P287" i="79"/>
  <c r="P802" i="79"/>
  <c r="P983" i="79"/>
  <c r="P473" i="79"/>
  <c r="P951" i="79"/>
  <c r="P440" i="79"/>
  <c r="P209" i="79"/>
  <c r="P170" i="79"/>
  <c r="P469" i="79"/>
  <c r="P755" i="79"/>
  <c r="P923" i="79"/>
  <c r="P291" i="79"/>
  <c r="P30" i="79"/>
  <c r="P833" i="79"/>
  <c r="P769" i="79"/>
  <c r="P468" i="79"/>
  <c r="P80" i="79"/>
  <c r="P642" i="79"/>
  <c r="P801" i="79"/>
  <c r="P112" i="79"/>
  <c r="P85" i="79"/>
  <c r="P1588" i="79"/>
  <c r="P1235" i="79"/>
  <c r="P2054" i="79"/>
  <c r="P1738" i="79"/>
  <c r="P1800" i="79"/>
  <c r="P1230" i="79"/>
  <c r="P1881" i="79"/>
  <c r="P1363" i="79"/>
  <c r="P1070" i="79"/>
  <c r="P1921" i="79"/>
  <c r="P1707" i="79"/>
  <c r="P1887" i="79"/>
  <c r="P1969" i="79"/>
  <c r="P1998" i="79"/>
  <c r="P2168" i="79"/>
  <c r="P1760" i="79"/>
  <c r="P2074" i="79"/>
  <c r="P1741" i="79"/>
  <c r="P1925" i="79"/>
  <c r="P1554" i="79"/>
  <c r="P2156" i="79"/>
  <c r="P1518" i="79"/>
  <c r="P1401" i="79"/>
  <c r="P1905" i="79"/>
  <c r="P1669" i="79"/>
  <c r="P2068" i="79"/>
  <c r="P1684" i="79"/>
  <c r="P1097" i="79"/>
  <c r="P2091" i="79"/>
  <c r="P1152" i="79"/>
  <c r="P1975" i="79"/>
  <c r="P1498" i="79"/>
  <c r="P2143" i="79"/>
  <c r="P1798" i="79"/>
  <c r="P1880" i="79"/>
  <c r="P1480" i="79"/>
  <c r="P1640" i="79"/>
  <c r="P1737" i="79"/>
  <c r="P1710" i="79"/>
  <c r="P2023" i="79"/>
  <c r="P1387" i="79"/>
  <c r="P555" i="79"/>
  <c r="P625" i="79"/>
  <c r="P543" i="79"/>
  <c r="P462" i="79"/>
  <c r="P71" i="79"/>
  <c r="P130" i="79"/>
  <c r="P976" i="79"/>
  <c r="P115" i="79"/>
  <c r="P570" i="79"/>
  <c r="P191" i="79"/>
  <c r="P446" i="79"/>
  <c r="P3" i="79"/>
  <c r="P839" i="79"/>
  <c r="P483" i="79"/>
  <c r="P563" i="79"/>
  <c r="P325" i="79"/>
  <c r="P163" i="79"/>
  <c r="P865" i="79"/>
  <c r="P466" i="79"/>
  <c r="P371" i="79"/>
  <c r="P478" i="79"/>
  <c r="P18" i="79"/>
  <c r="P965" i="79"/>
  <c r="P284" i="79"/>
  <c r="P1190" i="79"/>
  <c r="P1128" i="79"/>
  <c r="P2080" i="79"/>
  <c r="P1108" i="79"/>
  <c r="P1476" i="79"/>
  <c r="P1418" i="79"/>
  <c r="P1855" i="79"/>
  <c r="P1790" i="79"/>
  <c r="P1450" i="79"/>
  <c r="P1686" i="79"/>
  <c r="P1837" i="79"/>
  <c r="P1938" i="79"/>
  <c r="P1651" i="79"/>
  <c r="P1675" i="79"/>
  <c r="P1785" i="79"/>
  <c r="P2016" i="79"/>
  <c r="P2131" i="79"/>
  <c r="P2008" i="79"/>
  <c r="P1412" i="79"/>
  <c r="P1289" i="79"/>
  <c r="P1633" i="79"/>
  <c r="P1139" i="79"/>
  <c r="P1173" i="79"/>
  <c r="P1307" i="79"/>
  <c r="P2133" i="79"/>
  <c r="P1207" i="79"/>
  <c r="P1513" i="79"/>
  <c r="P1399" i="79"/>
  <c r="P1394" i="79"/>
  <c r="P1533" i="79"/>
  <c r="P1229" i="79"/>
  <c r="P1358" i="79"/>
  <c r="P1357" i="79"/>
  <c r="P1894" i="79"/>
  <c r="P1953" i="79"/>
  <c r="P1060" i="79"/>
  <c r="P1931" i="79"/>
  <c r="P1759" i="79"/>
  <c r="P1687" i="79"/>
  <c r="P1083" i="79"/>
  <c r="P1505" i="79"/>
  <c r="P800" i="79"/>
  <c r="P1009" i="79"/>
  <c r="P455" i="79"/>
  <c r="P192" i="79"/>
  <c r="P215" i="79"/>
  <c r="P492" i="79"/>
  <c r="P991" i="79"/>
  <c r="P863" i="79"/>
  <c r="P351" i="79"/>
  <c r="P678" i="79"/>
  <c r="P167" i="79"/>
  <c r="P150" i="79"/>
  <c r="P795" i="79"/>
  <c r="P539" i="79"/>
  <c r="P70" i="79"/>
  <c r="P928" i="79"/>
  <c r="P166" i="79"/>
  <c r="P534" i="79"/>
  <c r="P131" i="79"/>
  <c r="P153" i="79"/>
  <c r="P604" i="79"/>
  <c r="P650" i="79"/>
  <c r="P372" i="79"/>
  <c r="P74" i="79"/>
  <c r="P1258" i="79"/>
  <c r="P1115" i="79"/>
  <c r="P1995" i="79"/>
  <c r="P2035" i="79"/>
  <c r="P1489" i="79"/>
  <c r="P1381" i="79"/>
  <c r="P1678" i="79"/>
  <c r="P2038" i="79"/>
  <c r="P1815" i="79"/>
  <c r="P1723" i="79"/>
  <c r="P1431" i="79"/>
  <c r="P2014" i="79"/>
  <c r="P1569" i="79"/>
  <c r="P1204" i="79"/>
  <c r="P1094" i="79"/>
  <c r="P1112" i="79"/>
  <c r="P1941" i="79"/>
  <c r="P1581" i="79"/>
  <c r="P1954" i="79"/>
  <c r="P1824" i="79"/>
  <c r="P1242" i="79"/>
  <c r="P1784" i="79"/>
  <c r="P2142" i="79"/>
  <c r="P2052" i="79"/>
  <c r="P1187" i="79"/>
  <c r="P1892" i="79"/>
  <c r="P2122" i="79"/>
  <c r="P1527" i="79"/>
  <c r="P1122" i="79"/>
  <c r="P1993" i="79"/>
  <c r="P1466" i="79"/>
  <c r="P2104" i="79"/>
  <c r="P1385" i="79"/>
  <c r="P1761" i="79"/>
  <c r="P1260" i="79"/>
  <c r="P1652" i="79"/>
  <c r="P1576" i="79"/>
  <c r="P1548" i="79"/>
  <c r="P1405" i="79"/>
  <c r="P2117" i="79"/>
  <c r="P1642" i="79"/>
  <c r="P926" i="79"/>
  <c r="P667" i="79"/>
  <c r="P768" i="79"/>
  <c r="P355" i="79"/>
  <c r="P453" i="79"/>
  <c r="P23" i="79"/>
  <c r="P651" i="79"/>
  <c r="P122" i="79"/>
  <c r="P656" i="79"/>
  <c r="P185" i="79"/>
  <c r="P753" i="79"/>
  <c r="P197" i="79"/>
  <c r="P786" i="79"/>
  <c r="P857" i="79"/>
  <c r="P1020" i="79"/>
  <c r="P697" i="79"/>
  <c r="P777" i="79"/>
  <c r="P635" i="79"/>
  <c r="P408" i="79"/>
  <c r="P778" i="79"/>
  <c r="P852" i="79"/>
  <c r="P1007" i="79"/>
  <c r="P2061" i="79"/>
  <c r="P1156" i="79"/>
  <c r="P1628" i="79"/>
  <c r="P1104" i="79"/>
  <c r="P1111" i="79"/>
  <c r="P1203" i="79"/>
  <c r="P1406" i="79"/>
  <c r="P1490" i="79"/>
  <c r="P1611" i="79"/>
  <c r="P2179" i="79"/>
  <c r="P2082" i="79"/>
  <c r="P1585" i="79"/>
  <c r="P1565" i="79"/>
  <c r="P1939" i="79"/>
  <c r="P1778" i="79"/>
  <c r="P2010" i="79"/>
  <c r="P1053" i="79"/>
  <c r="P2174" i="79"/>
  <c r="P1656" i="79"/>
  <c r="P1578" i="79"/>
  <c r="P1947" i="79"/>
  <c r="P1426" i="79"/>
  <c r="P1352" i="79"/>
  <c r="P2120" i="79"/>
  <c r="P1985" i="79"/>
  <c r="P2161" i="79"/>
  <c r="P2015" i="79"/>
  <c r="P1332" i="79"/>
  <c r="P1308" i="79"/>
  <c r="P1803" i="79"/>
  <c r="P1919" i="79"/>
  <c r="P1465" i="79"/>
  <c r="P1647" i="79"/>
  <c r="P2196" i="79"/>
  <c r="P1872" i="79"/>
  <c r="P1214" i="79"/>
  <c r="P1654" i="79"/>
  <c r="P1811" i="79"/>
  <c r="P1035" i="79"/>
  <c r="P2000" i="79"/>
  <c r="P1529" i="79"/>
  <c r="P135" i="79"/>
  <c r="P435" i="79"/>
  <c r="P134" i="79"/>
  <c r="P689" i="79"/>
  <c r="P265" i="79"/>
  <c r="P738" i="79"/>
  <c r="P788" i="79"/>
  <c r="P535" i="79"/>
  <c r="P39" i="79"/>
  <c r="P159" i="79"/>
  <c r="P953" i="79"/>
  <c r="P60" i="79"/>
  <c r="P654" i="79"/>
  <c r="P891" i="79"/>
  <c r="P832" i="79"/>
  <c r="P179" i="79"/>
  <c r="P508" i="79"/>
  <c r="P383" i="79"/>
  <c r="P883" i="79"/>
  <c r="P1001" i="79"/>
  <c r="P862" i="79"/>
  <c r="P92" i="79"/>
  <c r="P858" i="79"/>
  <c r="P1491" i="79"/>
  <c r="P1924" i="79"/>
  <c r="P1417" i="79"/>
  <c r="P1292" i="79"/>
  <c r="P1445" i="79"/>
  <c r="P1249" i="79"/>
  <c r="P1946" i="79"/>
  <c r="P2128" i="79"/>
  <c r="P1221" i="79"/>
  <c r="P1280" i="79"/>
  <c r="P1981" i="79"/>
  <c r="P1911" i="79"/>
  <c r="P1996" i="79"/>
  <c r="P1891" i="79"/>
  <c r="P1434" i="79"/>
  <c r="P2031" i="79"/>
  <c r="P1438" i="79"/>
  <c r="P2125" i="79"/>
  <c r="P2046" i="79"/>
  <c r="P1865" i="79"/>
  <c r="P2075" i="79"/>
  <c r="P1531" i="79"/>
  <c r="P1645" i="79"/>
  <c r="P2003" i="79"/>
  <c r="P1275" i="79"/>
  <c r="P2001" i="79"/>
  <c r="P1968" i="79"/>
  <c r="P1403" i="79"/>
  <c r="P1355" i="79"/>
  <c r="P1730" i="79"/>
  <c r="P1317" i="79"/>
  <c r="P1711" i="79"/>
  <c r="P1751" i="79"/>
  <c r="P1550" i="79"/>
  <c r="P1679" i="79"/>
  <c r="P1502" i="79"/>
  <c r="P1254" i="79"/>
  <c r="P1044" i="79"/>
  <c r="P2110" i="79"/>
  <c r="P1171" i="79"/>
  <c r="P1758" i="79"/>
  <c r="P954" i="79"/>
  <c r="P784" i="79"/>
  <c r="P392" i="79"/>
  <c r="P751" i="79"/>
  <c r="P305" i="79"/>
  <c r="P204" i="79"/>
  <c r="P523" i="79"/>
  <c r="P330" i="79"/>
  <c r="P929" i="79"/>
  <c r="P495" i="79"/>
  <c r="P362" i="79"/>
  <c r="P598" i="79"/>
  <c r="P328" i="79"/>
  <c r="P441" i="79"/>
  <c r="P389" i="79"/>
  <c r="P118" i="79"/>
  <c r="P737" i="79"/>
  <c r="P218" i="79"/>
  <c r="P603" i="79"/>
  <c r="P992" i="79"/>
  <c r="P920" i="79"/>
  <c r="P593" i="79"/>
  <c r="P25" i="79"/>
  <c r="P1517" i="79"/>
  <c r="P1253" i="79"/>
  <c r="P1542" i="79"/>
  <c r="P1674" i="79"/>
  <c r="P1560" i="79"/>
  <c r="P1428" i="79"/>
  <c r="P2181" i="79"/>
  <c r="P2044" i="79"/>
  <c r="P1448" i="79"/>
  <c r="P1444" i="79"/>
  <c r="P2087" i="79"/>
  <c r="P1851" i="79"/>
  <c r="P1821" i="79"/>
  <c r="P1777" i="79"/>
  <c r="P1896" i="79"/>
  <c r="P1631" i="79"/>
  <c r="P1272" i="79"/>
  <c r="P2169" i="79"/>
  <c r="P1038" i="79"/>
  <c r="P2192" i="79"/>
  <c r="P1188" i="79"/>
  <c r="P1088" i="79"/>
  <c r="P1278" i="79"/>
  <c r="P1843" i="79"/>
  <c r="P1408" i="79"/>
  <c r="P1106" i="79"/>
  <c r="P1828" i="79"/>
  <c r="P1335" i="79"/>
  <c r="P1641" i="79"/>
  <c r="P2011" i="79"/>
  <c r="P1809" i="79"/>
  <c r="P1367" i="79"/>
  <c r="P1854" i="79"/>
  <c r="P1574" i="79"/>
  <c r="P1720" i="79"/>
  <c r="P2121" i="79"/>
  <c r="P1058" i="79"/>
  <c r="P1984" i="79"/>
  <c r="P1930" i="79"/>
  <c r="P2098" i="79"/>
  <c r="P327" i="79"/>
  <c r="P243" i="79"/>
  <c r="P844" i="79"/>
  <c r="P688" i="79"/>
  <c r="P47" i="79"/>
  <c r="P475" i="79"/>
  <c r="P145" i="79"/>
  <c r="P142" i="79"/>
  <c r="P387" i="79"/>
  <c r="P1375" i="79"/>
  <c r="P1081" i="79"/>
  <c r="P1323" i="79"/>
  <c r="P1040" i="79"/>
  <c r="P1523" i="79"/>
  <c r="P1334" i="79"/>
  <c r="P2027" i="79"/>
  <c r="P2134" i="79"/>
  <c r="P2081" i="79"/>
  <c r="P1196" i="79"/>
  <c r="P1437" i="79"/>
  <c r="P1420" i="79"/>
  <c r="P1336" i="79"/>
  <c r="P1392" i="79"/>
  <c r="P1603" i="79"/>
  <c r="P1246" i="79"/>
  <c r="P2096" i="79"/>
  <c r="P783" i="79"/>
  <c r="P1013" i="79"/>
  <c r="P687" i="79"/>
  <c r="P1018" i="79"/>
  <c r="P380" i="79"/>
  <c r="P645" i="79"/>
  <c r="P110" i="79"/>
  <c r="P940" i="79"/>
  <c r="P559" i="79"/>
  <c r="P176" i="79"/>
  <c r="P2070" i="79"/>
  <c r="P1377" i="79"/>
  <c r="P1844" i="79"/>
  <c r="P1495" i="79"/>
  <c r="P1776" i="79"/>
  <c r="P1350" i="79"/>
  <c r="P1838" i="79"/>
  <c r="P1140" i="79"/>
  <c r="P1530" i="79"/>
  <c r="P1256" i="79"/>
  <c r="P1215" i="79"/>
  <c r="P1354" i="79"/>
  <c r="P1398" i="79"/>
  <c r="P1194" i="79"/>
  <c r="P1893" i="79"/>
  <c r="P1950" i="79"/>
  <c r="P1163" i="79"/>
  <c r="P1306" i="79"/>
  <c r="P933" i="79"/>
  <c r="P342" i="79"/>
  <c r="P474" i="79"/>
  <c r="P567" i="79"/>
  <c r="P661" i="79"/>
  <c r="P274" i="79"/>
  <c r="P843" i="79"/>
  <c r="P665" i="79"/>
  <c r="P818" i="79"/>
  <c r="P597" i="79"/>
  <c r="P303" i="79"/>
  <c r="P2145" i="79"/>
  <c r="P1231" i="79"/>
  <c r="P1324" i="79"/>
  <c r="P2149" i="79"/>
  <c r="P1897" i="79"/>
  <c r="P1841" i="79"/>
  <c r="P1861" i="79"/>
  <c r="P1659" i="79"/>
  <c r="P1883" i="79"/>
  <c r="P2152" i="79"/>
  <c r="P2129" i="79"/>
  <c r="P1400" i="79"/>
  <c r="P1516" i="79"/>
  <c r="P1816" i="79"/>
  <c r="P1572" i="79"/>
  <c r="P1917" i="79"/>
  <c r="P1059" i="79"/>
  <c r="P1382" i="79"/>
  <c r="P747" i="79"/>
  <c r="P613" i="79"/>
  <c r="P217" i="79"/>
  <c r="P51" i="79"/>
  <c r="P655" i="79"/>
  <c r="P324" i="79"/>
  <c r="P403" i="79"/>
  <c r="P633" i="79"/>
  <c r="P8" i="79"/>
  <c r="P1000" i="79"/>
  <c r="P950" i="79"/>
  <c r="P1051" i="79"/>
  <c r="P1388" i="79"/>
  <c r="P1252" i="79"/>
  <c r="P1644" i="79"/>
  <c r="P1376" i="79"/>
  <c r="P1191" i="79"/>
  <c r="P1965" i="79"/>
  <c r="P1263" i="79"/>
  <c r="P1503" i="79"/>
  <c r="P1159" i="79"/>
  <c r="P2092" i="79"/>
  <c r="P1514" i="79"/>
  <c r="P2182" i="79"/>
  <c r="P2094" i="79"/>
  <c r="P1259" i="79"/>
  <c r="P1049" i="79"/>
  <c r="P1807" i="79"/>
  <c r="P2088" i="79"/>
  <c r="P902" i="79"/>
  <c r="P659" i="79"/>
  <c r="P681" i="79"/>
  <c r="P452" i="79"/>
  <c r="P1010" i="79"/>
  <c r="P846" i="79"/>
  <c r="P345" i="79"/>
  <c r="P99" i="79"/>
  <c r="P108" i="79"/>
  <c r="P907" i="79"/>
  <c r="P996" i="79"/>
  <c r="P1799" i="79"/>
  <c r="P1537" i="79"/>
  <c r="P1706" i="79"/>
  <c r="P1241" i="79"/>
  <c r="P1397" i="79"/>
  <c r="P1933" i="79"/>
  <c r="P2140" i="79"/>
  <c r="P1176" i="79"/>
  <c r="P1786" i="79"/>
  <c r="P1521" i="79"/>
  <c r="P1456" i="79"/>
  <c r="P1936" i="79"/>
  <c r="P1366" i="79"/>
  <c r="P1551" i="79"/>
  <c r="P1978" i="79"/>
  <c r="P1067" i="79"/>
  <c r="P2040" i="79"/>
  <c r="P1247" i="79"/>
  <c r="P459" i="79"/>
  <c r="P439" i="79"/>
  <c r="P1002" i="79"/>
  <c r="P886" i="79"/>
  <c r="P873" i="79"/>
  <c r="P1016" i="79"/>
  <c r="P842" i="79"/>
  <c r="P7" i="79"/>
  <c r="P428" i="79"/>
  <c r="P442" i="79"/>
  <c r="P1368" i="79"/>
  <c r="P1189" i="79"/>
  <c r="P1958" i="79"/>
  <c r="P1750" i="79"/>
  <c r="P1899" i="79"/>
  <c r="P1952" i="79"/>
  <c r="P1346" i="79"/>
  <c r="P2155" i="79"/>
  <c r="P1492" i="79"/>
  <c r="P1992" i="79"/>
  <c r="P2178" i="79"/>
  <c r="P1806" i="79"/>
  <c r="P2171" i="79"/>
  <c r="P1193" i="79"/>
  <c r="P1096" i="79"/>
  <c r="P1793" i="79"/>
  <c r="P1932" i="79"/>
  <c r="P1161" i="79"/>
  <c r="P40" i="79"/>
  <c r="P890" i="79"/>
  <c r="P248" i="79"/>
  <c r="P225" i="79"/>
  <c r="P619" i="79"/>
  <c r="P149" i="79"/>
  <c r="P299" i="79"/>
  <c r="P200" i="79"/>
  <c r="P454" i="79"/>
  <c r="P379" i="79"/>
  <c r="P1672" i="79"/>
  <c r="P2193" i="79"/>
  <c r="P1716" i="79"/>
  <c r="P1048" i="79"/>
  <c r="P1463" i="79"/>
  <c r="P1739" i="79"/>
  <c r="P1604" i="79"/>
  <c r="P2188" i="79"/>
  <c r="P2116" i="79"/>
  <c r="P1039" i="79"/>
  <c r="P2118" i="79"/>
  <c r="P2083" i="79"/>
  <c r="P1043" i="79"/>
  <c r="P1747" i="79"/>
  <c r="P1458" i="79"/>
  <c r="P1846" i="79"/>
  <c r="P1970" i="79"/>
  <c r="P1109" i="79"/>
  <c r="P481" i="79"/>
  <c r="P544" i="79"/>
  <c r="P480" i="79"/>
  <c r="P896" i="79"/>
  <c r="P716" i="79"/>
  <c r="P722" i="79"/>
  <c r="P485" i="79"/>
  <c r="P36" i="79"/>
  <c r="P718" i="79"/>
  <c r="P859" i="79"/>
  <c r="P184" i="79"/>
  <c r="P2127" i="79"/>
  <c r="P1831" i="79"/>
  <c r="P1857" i="79"/>
  <c r="P2021" i="79"/>
  <c r="P1717" i="79"/>
  <c r="P1612" i="79"/>
  <c r="P1072" i="79"/>
  <c r="P2002" i="79"/>
  <c r="P1848" i="79"/>
  <c r="P1522" i="79"/>
  <c r="P1630" i="79"/>
  <c r="P1119" i="79"/>
  <c r="P1124" i="79"/>
  <c r="P1667" i="79"/>
  <c r="P1144" i="79"/>
  <c r="P1713" i="79"/>
  <c r="P1208" i="79"/>
  <c r="P1118" i="79"/>
  <c r="P1378" i="79"/>
  <c r="P775" i="79"/>
  <c r="P177" i="79"/>
  <c r="P254" i="79"/>
  <c r="P479" i="79"/>
  <c r="P823" i="79"/>
  <c r="P17" i="79"/>
  <c r="P448" i="79"/>
  <c r="P897" i="79"/>
  <c r="P423" i="79"/>
  <c r="P460" i="79"/>
  <c r="P1030" i="79"/>
  <c r="P1041" i="79"/>
  <c r="P1086" i="79"/>
  <c r="P1540" i="79"/>
  <c r="P1860" i="79"/>
  <c r="P1240" i="79"/>
  <c r="P1829" i="79"/>
  <c r="P1073" i="79"/>
  <c r="P2135" i="79"/>
  <c r="P1515" i="79"/>
  <c r="P1217" i="79"/>
  <c r="P1825" i="79"/>
  <c r="P1617" i="79"/>
  <c r="P1446" i="79"/>
  <c r="P2048" i="79"/>
  <c r="P2007" i="79"/>
  <c r="P1927" i="79"/>
  <c r="P1775" i="79"/>
  <c r="P2050" i="79"/>
  <c r="P1849" i="79"/>
  <c r="P329" i="79"/>
  <c r="P988" i="79"/>
  <c r="P927" i="79"/>
  <c r="P400" i="79"/>
  <c r="P921" i="79"/>
  <c r="P981" i="79"/>
  <c r="P772" i="79"/>
  <c r="P719" i="79"/>
  <c r="P1006" i="79"/>
  <c r="P367" i="79"/>
  <c r="P2041" i="79"/>
  <c r="P1579" i="79"/>
  <c r="P1662" i="79"/>
  <c r="P1753" i="79"/>
  <c r="P1752" i="79"/>
  <c r="P1374" i="79"/>
  <c r="P1705" i="79"/>
  <c r="P1721" i="79"/>
  <c r="P1022" i="79"/>
  <c r="P1943" i="79"/>
  <c r="P1310" i="79"/>
  <c r="P1054" i="79"/>
  <c r="P1963" i="79"/>
  <c r="P1090" i="79"/>
  <c r="P2078" i="79"/>
  <c r="P2158" i="79"/>
  <c r="P1948" i="79"/>
  <c r="P1888" i="79"/>
  <c r="P313" i="79"/>
  <c r="P31" i="79"/>
  <c r="P770" i="79"/>
  <c r="P438" i="79"/>
  <c r="P1100" i="79"/>
  <c r="P1822" i="79"/>
  <c r="P1878" i="79"/>
  <c r="P2013" i="79"/>
  <c r="P1283" i="79"/>
  <c r="P2102" i="79"/>
  <c r="P334" i="79"/>
  <c r="P729" i="79"/>
  <c r="P346" i="79"/>
  <c r="P1078" i="79"/>
  <c r="P1765" i="79"/>
  <c r="P1065" i="79"/>
  <c r="P2069" i="79"/>
  <c r="P1755" i="79"/>
  <c r="P1900" i="79"/>
  <c r="P1164" i="79"/>
  <c r="P594" i="79"/>
  <c r="P264" i="79"/>
  <c r="P220" i="79"/>
  <c r="P414" i="79"/>
  <c r="P2191" i="79"/>
  <c r="P1331" i="79"/>
  <c r="P2005" i="79"/>
  <c r="P1787" i="79"/>
  <c r="P1155" i="79"/>
  <c r="P1910" i="79"/>
  <c r="P1858" i="79"/>
  <c r="P828" i="79"/>
  <c r="P694" i="79"/>
  <c r="P34" i="79"/>
  <c r="P456" i="79"/>
  <c r="P1293" i="79"/>
  <c r="P1245" i="79"/>
  <c r="P2112" i="79"/>
  <c r="P1348" i="79"/>
  <c r="P1538" i="79"/>
  <c r="P1805" i="79"/>
  <c r="P1626" i="79"/>
  <c r="P566" i="79"/>
  <c r="P868" i="79"/>
  <c r="P614" i="79"/>
  <c r="P214" i="79"/>
  <c r="P2004" i="79"/>
  <c r="P1986" i="79"/>
  <c r="P1270" i="79"/>
  <c r="P1702" i="79"/>
  <c r="P1673" i="79"/>
  <c r="P1300" i="79"/>
  <c r="P273" i="79"/>
  <c r="P521" i="79"/>
  <c r="P961" i="79"/>
  <c r="P136" i="79"/>
  <c r="P1216" i="79"/>
  <c r="P1321" i="79"/>
  <c r="P1455" i="79"/>
  <c r="P1909" i="79"/>
  <c r="P1563" i="79"/>
  <c r="P1742" i="79"/>
  <c r="P1587" i="79"/>
  <c r="P990" i="79"/>
  <c r="P457" i="79"/>
  <c r="P799" i="79"/>
  <c r="P709" i="79"/>
  <c r="P1512" i="79"/>
  <c r="P1149" i="79"/>
  <c r="P1681" i="79"/>
  <c r="P1724" i="79"/>
  <c r="P1842" i="79"/>
  <c r="P1433" i="79"/>
  <c r="P1771" i="79"/>
  <c r="P636" i="79"/>
  <c r="P395" i="79"/>
  <c r="P887" i="79"/>
  <c r="P892" i="79"/>
  <c r="P1608" i="79"/>
  <c r="P1782" i="79"/>
  <c r="P2106" i="79"/>
  <c r="P1364" i="79"/>
  <c r="P1719" i="79"/>
  <c r="P1131" i="79"/>
  <c r="P2036" i="79"/>
  <c r="P104" i="79"/>
  <c r="P421" i="79"/>
  <c r="P876" i="79"/>
  <c r="P1356" i="79"/>
  <c r="P1138" i="79"/>
  <c r="P1697" i="79"/>
  <c r="P1269" i="79"/>
  <c r="P1333" i="79"/>
  <c r="P1903" i="79"/>
  <c r="P2124" i="79"/>
  <c r="P312" i="79"/>
  <c r="P881" i="79"/>
  <c r="P390" i="79"/>
  <c r="P746" i="79"/>
  <c r="P1942" i="79"/>
  <c r="P1074" i="79"/>
  <c r="P1232" i="79"/>
  <c r="P2119" i="79"/>
  <c r="P1558" i="79"/>
  <c r="P1180" i="79"/>
  <c r="P984" i="79"/>
  <c r="P571" i="79"/>
  <c r="P256" i="79"/>
  <c r="P431" i="79"/>
  <c r="P1442" i="79"/>
  <c r="P1103" i="79"/>
  <c r="P1801" i="79"/>
  <c r="P1499" i="79"/>
  <c r="P1134" i="79"/>
  <c r="P2184" i="79"/>
  <c r="P275" i="79"/>
  <c r="P982" i="79"/>
  <c r="P736" i="79"/>
  <c r="P714" i="79"/>
  <c r="P1277" i="79"/>
  <c r="P1146" i="79"/>
  <c r="P2017" i="79"/>
  <c r="P1601" i="79"/>
  <c r="P1704" i="79"/>
  <c r="P1650" i="79"/>
  <c r="P725" i="79"/>
  <c r="P1845" i="79"/>
  <c r="P700" i="79"/>
  <c r="P1095" i="79"/>
  <c r="P1884" i="79"/>
  <c r="P1314" i="79"/>
  <c r="P1472" i="79"/>
  <c r="P352" i="79"/>
  <c r="P2153" i="79"/>
  <c r="P1093" i="79"/>
  <c r="P307" i="79"/>
  <c r="P2194" i="79"/>
  <c r="P1298" i="79"/>
  <c r="P198" i="79"/>
  <c r="P2059" i="79"/>
  <c r="P1788" i="79"/>
  <c r="P835" i="79"/>
  <c r="P1416" i="79"/>
  <c r="P1233" i="79"/>
  <c r="P178" i="79"/>
  <c r="P1319" i="79"/>
  <c r="P1590" i="79"/>
  <c r="P880" i="79"/>
  <c r="P1561" i="79"/>
  <c r="P1976" i="79"/>
  <c r="P578" i="79"/>
  <c r="P1918" i="79"/>
  <c r="P2138" i="79"/>
  <c r="P785" i="79"/>
  <c r="P1373" i="79"/>
  <c r="P1973" i="79"/>
  <c r="P1791" i="79"/>
  <c r="P464" i="79"/>
  <c r="P1220" i="79"/>
  <c r="P1971" i="79"/>
  <c r="P309" i="79"/>
  <c r="P183" i="79"/>
  <c r="P41" i="79"/>
  <c r="P1698" i="79"/>
  <c r="P2058" i="79"/>
  <c r="P1218" i="79"/>
  <c r="P1583" i="79"/>
  <c r="P2" i="79"/>
  <c r="P797" i="79"/>
  <c r="P253" i="79"/>
  <c r="P621" i="82"/>
  <c r="P995" i="83"/>
  <c r="P717" i="79"/>
  <c r="P131" i="83"/>
  <c r="P1005" i="79"/>
  <c r="P221" i="79"/>
  <c r="P61" i="79"/>
  <c r="P973" i="79"/>
  <c r="P211" i="83"/>
  <c r="P829" i="79"/>
  <c r="P29" i="79"/>
  <c r="P771" i="83"/>
  <c r="P899" i="83"/>
  <c r="P669" i="79"/>
  <c r="P909" i="79"/>
  <c r="P109" i="79"/>
  <c r="P835" i="83"/>
  <c r="P819" i="83"/>
  <c r="P461" i="79"/>
  <c r="P451" i="83"/>
  <c r="P621" i="79"/>
  <c r="P509" i="82"/>
  <c r="P429" i="82"/>
  <c r="P589" i="79"/>
  <c r="P1084" i="82"/>
  <c r="P645" i="82"/>
  <c r="P1835" i="82"/>
  <c r="P1434" i="82"/>
  <c r="P2052" i="82"/>
  <c r="P1729" i="82"/>
  <c r="P1910" i="82"/>
  <c r="P310" i="82"/>
  <c r="P351" i="82"/>
  <c r="P1500" i="82"/>
  <c r="P690" i="82"/>
  <c r="P933" i="82"/>
  <c r="P249" i="82"/>
  <c r="P1111" i="82"/>
  <c r="P1356" i="82"/>
  <c r="P730" i="82"/>
  <c r="P2023" i="82"/>
  <c r="P2148" i="82"/>
  <c r="P2035" i="82"/>
  <c r="P1863" i="82"/>
  <c r="P205" i="82"/>
  <c r="P97" i="82"/>
  <c r="P55" i="82"/>
  <c r="P411" i="82"/>
  <c r="P1413" i="82"/>
  <c r="P148" i="82"/>
  <c r="P1555" i="82"/>
  <c r="P244" i="82"/>
  <c r="P1190" i="82"/>
  <c r="P1515" i="82"/>
  <c r="P1831" i="82"/>
  <c r="P1773" i="82"/>
  <c r="P2171" i="82"/>
  <c r="P410" i="82"/>
  <c r="P1346" i="82"/>
  <c r="P1093" i="82"/>
  <c r="P1889" i="82"/>
  <c r="P1013" i="82"/>
  <c r="P1691" i="82"/>
  <c r="P1117" i="82"/>
  <c r="P938" i="82"/>
  <c r="P1682" i="82"/>
  <c r="P1799" i="82"/>
  <c r="P271" i="82"/>
  <c r="P1888" i="82"/>
  <c r="P1389" i="82"/>
  <c r="P1812" i="82"/>
  <c r="P793" i="82"/>
  <c r="P1598" i="82"/>
  <c r="P1977" i="82"/>
  <c r="P89" i="82"/>
  <c r="P1635" i="82"/>
  <c r="P1944" i="82"/>
  <c r="P1847" i="82"/>
  <c r="P461" i="82"/>
  <c r="P366" i="82"/>
  <c r="P623" i="82"/>
  <c r="P1885" i="82"/>
  <c r="P1966" i="82"/>
  <c r="P1952" i="82"/>
  <c r="P976" i="82"/>
  <c r="P2087" i="82"/>
  <c r="P1763" i="82"/>
  <c r="P2170" i="82"/>
  <c r="P961" i="82"/>
  <c r="P1285" i="82"/>
  <c r="P1380" i="82"/>
  <c r="P308" i="82"/>
  <c r="P705" i="82"/>
  <c r="P944" i="82"/>
  <c r="P577" i="82"/>
  <c r="P1538" i="82"/>
  <c r="P1242" i="82"/>
  <c r="P92" i="82"/>
  <c r="P160" i="82"/>
  <c r="P1340" i="82"/>
  <c r="P135" i="82"/>
  <c r="P814" i="82"/>
  <c r="P728" i="82"/>
  <c r="P1655" i="82"/>
  <c r="P1735" i="82"/>
  <c r="P290" i="82"/>
  <c r="P825" i="82"/>
  <c r="P1221" i="82"/>
  <c r="P1517" i="82"/>
  <c r="P1017" i="82"/>
  <c r="P1584" i="82"/>
  <c r="P974" i="82"/>
  <c r="P1286" i="82"/>
  <c r="P676" i="82"/>
  <c r="P1150" i="82"/>
  <c r="P14" i="82"/>
  <c r="P1168" i="82"/>
  <c r="P393" i="82"/>
  <c r="P505" i="82"/>
  <c r="P1387" i="82"/>
  <c r="P279" i="82"/>
  <c r="P1599" i="82"/>
  <c r="P1208" i="82"/>
  <c r="P1906" i="82"/>
  <c r="P434" i="82"/>
  <c r="P1734" i="82"/>
  <c r="P1770" i="82"/>
  <c r="P416" i="82"/>
  <c r="P1788" i="82"/>
  <c r="P972" i="82"/>
  <c r="P1327" i="82"/>
  <c r="P1842" i="82"/>
  <c r="P2031" i="82"/>
  <c r="P1839" i="82"/>
  <c r="P21" i="82"/>
  <c r="P495" i="82"/>
  <c r="P1335" i="82"/>
  <c r="P1320" i="82"/>
  <c r="P694" i="82"/>
  <c r="P1501" i="82"/>
  <c r="P1370" i="82"/>
  <c r="P714" i="82"/>
  <c r="P1260" i="82"/>
  <c r="P1990" i="82"/>
  <c r="P2122" i="82"/>
  <c r="P184" i="82"/>
  <c r="P391" i="82"/>
  <c r="P1072" i="82"/>
  <c r="P1542" i="82"/>
  <c r="P448" i="82"/>
  <c r="P1564" i="82"/>
  <c r="P376" i="82"/>
  <c r="P550" i="82"/>
  <c r="P657" i="82"/>
  <c r="P1045" i="82"/>
  <c r="P606" i="82"/>
  <c r="P1708" i="82"/>
  <c r="P1932" i="82"/>
  <c r="P1644" i="82"/>
  <c r="P263" i="82"/>
  <c r="P1028" i="82"/>
  <c r="P977" i="82"/>
  <c r="P959" i="82"/>
  <c r="P1066" i="82"/>
  <c r="P1379" i="82"/>
  <c r="P1834" i="82"/>
  <c r="P706" i="82"/>
  <c r="P2009" i="82"/>
  <c r="P1560" i="82"/>
  <c r="P860" i="82"/>
  <c r="P1237" i="82"/>
  <c r="P1350" i="82"/>
  <c r="P797" i="82"/>
  <c r="P1519" i="82"/>
  <c r="P1559" i="82"/>
  <c r="P69" i="82"/>
  <c r="P459" i="82"/>
  <c r="P2135" i="82"/>
  <c r="P51" i="82"/>
  <c r="P79" i="82"/>
  <c r="P419" i="82"/>
  <c r="P1976" i="82"/>
  <c r="P1404" i="82"/>
  <c r="P61" i="82"/>
  <c r="P1549" i="82"/>
  <c r="P639" i="82"/>
  <c r="P1562" i="82"/>
  <c r="P651" i="82"/>
  <c r="P228" i="82"/>
  <c r="P107" i="82"/>
  <c r="P1603" i="82"/>
  <c r="P1890" i="82"/>
  <c r="P1337" i="82"/>
  <c r="P1703" i="82"/>
  <c r="P203" i="82"/>
  <c r="P1638" i="82"/>
  <c r="P859" i="82"/>
  <c r="P2064" i="82"/>
  <c r="P1733" i="82"/>
  <c r="P2130" i="82"/>
  <c r="P741" i="82"/>
  <c r="P1843" i="82"/>
  <c r="P560" i="82"/>
  <c r="P174" i="82"/>
  <c r="P1736" i="82"/>
  <c r="P1668" i="82"/>
  <c r="P1293" i="82"/>
  <c r="P327" i="82"/>
  <c r="P431" i="82"/>
  <c r="P198" i="82"/>
  <c r="P361" i="82"/>
  <c r="P2103" i="82"/>
  <c r="P346" i="82"/>
  <c r="P266" i="82"/>
  <c r="P744" i="82"/>
  <c r="P1490" i="82"/>
  <c r="P1497" i="82"/>
  <c r="P2085" i="82"/>
  <c r="P1023" i="82"/>
  <c r="P1673" i="82"/>
  <c r="P1423" i="82"/>
  <c r="P1610" i="82"/>
  <c r="P838" i="82"/>
  <c r="P1073" i="82"/>
  <c r="P1697" i="82"/>
  <c r="P873" i="82"/>
  <c r="P849" i="82"/>
  <c r="P607" i="82"/>
  <c r="P1686" i="82"/>
  <c r="P1902" i="82"/>
  <c r="P1657" i="82"/>
  <c r="P758" i="82"/>
  <c r="P589" i="82"/>
  <c r="P2133" i="82"/>
  <c r="P632" i="82"/>
  <c r="P962" i="82"/>
  <c r="P1611" i="82"/>
  <c r="P1415" i="82"/>
  <c r="P2016" i="82"/>
  <c r="P1464" i="82"/>
  <c r="P2184" i="82"/>
  <c r="P1158" i="82"/>
  <c r="P35" i="82"/>
  <c r="P1096" i="82"/>
  <c r="P1209" i="82"/>
  <c r="P1933" i="82"/>
  <c r="P1454" i="82"/>
  <c r="P1543" i="82"/>
  <c r="P1792" i="82"/>
  <c r="P882" i="82"/>
  <c r="P2110" i="82"/>
  <c r="P1619" i="82"/>
  <c r="P1022" i="82"/>
  <c r="P1650" i="82"/>
  <c r="P1138" i="82"/>
  <c r="P811" i="82"/>
  <c r="P1687" i="82"/>
  <c r="P229" i="82"/>
  <c r="P1666" i="82"/>
  <c r="P1803" i="82"/>
  <c r="P1230" i="82"/>
  <c r="P599" i="82"/>
  <c r="P1891" i="82"/>
  <c r="P224" i="82"/>
  <c r="P525" i="82"/>
  <c r="P363" i="82"/>
  <c r="P364" i="82"/>
  <c r="P905" i="82"/>
  <c r="P1035" i="82"/>
  <c r="P491" i="82"/>
  <c r="P603" i="82"/>
  <c r="P1814" i="82"/>
  <c r="P1592" i="82"/>
  <c r="P1558" i="82"/>
  <c r="P407" i="82"/>
  <c r="P1315" i="82"/>
  <c r="P1994" i="82"/>
  <c r="P755" i="82"/>
  <c r="P960" i="82"/>
  <c r="P720" i="82"/>
  <c r="P1669" i="82"/>
  <c r="P1395" i="82"/>
  <c r="P1606" i="82"/>
  <c r="P415" i="82"/>
  <c r="P1594" i="82"/>
  <c r="P444" i="82"/>
  <c r="P1200" i="82"/>
  <c r="P1991" i="82"/>
  <c r="P615" i="82"/>
  <c r="P465" i="82"/>
  <c r="P1681" i="82"/>
  <c r="P1041" i="82"/>
  <c r="P1639" i="82"/>
  <c r="P1893" i="82"/>
  <c r="P44" i="82"/>
  <c r="P64" i="82"/>
  <c r="P1726" i="82"/>
  <c r="P1316" i="82"/>
  <c r="P712" i="82"/>
  <c r="P1912" i="82"/>
  <c r="P7" i="82"/>
  <c r="P167" i="82"/>
  <c r="P1241" i="82"/>
  <c r="P213" i="82"/>
  <c r="P68" i="82"/>
  <c r="P1336" i="82"/>
  <c r="P1417" i="82"/>
  <c r="P1533" i="82"/>
  <c r="P378" i="82"/>
  <c r="P1361" i="82"/>
  <c r="P1322" i="82"/>
  <c r="P1883" i="82"/>
  <c r="P1126" i="82"/>
  <c r="P155" i="82"/>
  <c r="P1929" i="82"/>
  <c r="P2173" i="82"/>
  <c r="P1671" i="82"/>
  <c r="P1995" i="82"/>
  <c r="P702" i="82"/>
  <c r="P1935" i="82"/>
  <c r="P468" i="82"/>
  <c r="P1532" i="82"/>
  <c r="P1129" i="82"/>
  <c r="P33" i="82"/>
  <c r="P1351" i="82"/>
  <c r="P1587" i="82"/>
  <c r="P1362" i="82"/>
  <c r="P1946" i="82"/>
  <c r="P1849" i="82"/>
  <c r="P1719" i="82"/>
  <c r="P1235" i="82"/>
  <c r="P384" i="82"/>
  <c r="P1996" i="82"/>
  <c r="P847" i="82"/>
  <c r="P414" i="82"/>
  <c r="P2008" i="82"/>
  <c r="P588" i="82"/>
  <c r="P1461" i="82"/>
  <c r="P130" i="82"/>
  <c r="P1980" i="82"/>
  <c r="P1186" i="82"/>
  <c r="P1636" i="82"/>
  <c r="P523" i="82"/>
  <c r="P1048" i="82"/>
  <c r="P707" i="82"/>
  <c r="P1338" i="82"/>
  <c r="P1563" i="82"/>
  <c r="P816" i="82"/>
  <c r="P770" i="82"/>
  <c r="P761" i="82"/>
  <c r="P1704" i="82"/>
  <c r="P2189" i="82"/>
  <c r="P1318" i="82"/>
  <c r="P679" i="82"/>
  <c r="P1597" i="82"/>
  <c r="P1328" i="82"/>
  <c r="P1787" i="82"/>
  <c r="P54" i="82"/>
  <c r="P1027" i="82"/>
  <c r="P1660" i="82"/>
  <c r="P1880" i="82"/>
  <c r="P675" i="82"/>
  <c r="P1793" i="82"/>
  <c r="P573" i="82"/>
  <c r="P511" i="82"/>
  <c r="P544" i="82"/>
  <c r="P1979" i="82"/>
  <c r="P1354" i="82"/>
  <c r="P2090" i="82"/>
  <c r="P1382" i="82"/>
  <c r="P128" i="82"/>
  <c r="P303" i="82"/>
  <c r="P1909" i="82"/>
  <c r="P3" i="82"/>
  <c r="P1332" i="82"/>
  <c r="P1917" i="82"/>
  <c r="P1227" i="82"/>
  <c r="P472" i="82"/>
  <c r="P614" i="82"/>
  <c r="P867" i="82"/>
  <c r="P1596" i="82"/>
  <c r="P1265" i="82"/>
  <c r="P591" i="82"/>
  <c r="P1829" i="82"/>
  <c r="P2001" i="82"/>
  <c r="P763" i="82"/>
  <c r="P239" i="82"/>
  <c r="P2121" i="82"/>
  <c r="P1458" i="82"/>
  <c r="P985" i="82"/>
  <c r="P664" i="82"/>
  <c r="P1725" i="82"/>
  <c r="P1381" i="82"/>
  <c r="P923" i="82"/>
  <c r="P895" i="82"/>
  <c r="P1820" i="82"/>
  <c r="P330" i="82"/>
  <c r="P594" i="82"/>
  <c r="P911" i="82"/>
  <c r="P1615" i="82"/>
  <c r="P1226" i="82"/>
  <c r="P112" i="82"/>
  <c r="P293" i="82"/>
  <c r="P386" i="82"/>
  <c r="P1002" i="82"/>
  <c r="P1798" i="82"/>
  <c r="P1326" i="82"/>
  <c r="P261" i="82"/>
  <c r="P1547" i="82"/>
  <c r="P1032" i="82"/>
  <c r="P586" i="82"/>
  <c r="P1961" i="82"/>
  <c r="P2077" i="82"/>
  <c r="P871" i="82"/>
  <c r="P2125" i="82"/>
  <c r="P413" i="82"/>
  <c r="P59" i="82"/>
  <c r="P1766" i="82"/>
  <c r="P1099" i="82"/>
  <c r="P910" i="82"/>
  <c r="P1438" i="82"/>
  <c r="P1137" i="82"/>
  <c r="P1019" i="82"/>
  <c r="P2138" i="82"/>
  <c r="P1364" i="82"/>
  <c r="P204" i="82"/>
  <c r="P2006" i="82"/>
  <c r="P804" i="82"/>
  <c r="P1986" i="82"/>
  <c r="P508" i="82"/>
  <c r="P132" i="82"/>
  <c r="P689" i="82"/>
  <c r="P1050" i="82"/>
  <c r="P1057" i="82"/>
  <c r="P625" i="82"/>
  <c r="P2132" i="82"/>
  <c r="P851" i="82"/>
  <c r="P1858" i="82"/>
  <c r="P966" i="82"/>
  <c r="P50" i="82"/>
  <c r="P1806" i="82"/>
  <c r="P1275" i="82"/>
  <c r="P1252" i="82"/>
  <c r="P1760" i="82"/>
  <c r="P1152" i="82"/>
  <c r="P1055" i="82"/>
  <c r="P1051" i="82"/>
  <c r="P810" i="82"/>
  <c r="P157" i="82"/>
  <c r="P1982" i="82"/>
  <c r="P1412" i="82"/>
  <c r="P813" i="82"/>
  <c r="P1716" i="82"/>
  <c r="P394" i="82"/>
  <c r="P2161" i="82"/>
  <c r="P1762" i="82"/>
  <c r="P171" i="82"/>
  <c r="P1963" i="82"/>
  <c r="P1574" i="82"/>
  <c r="P1189" i="82"/>
  <c r="P463" i="82"/>
  <c r="P356" i="82"/>
  <c r="P881" i="82"/>
  <c r="P1444" i="82"/>
  <c r="P1161" i="82"/>
  <c r="P2152" i="82"/>
  <c r="P1353" i="82"/>
  <c r="P876" i="82"/>
  <c r="P1758" i="82"/>
  <c r="P1297" i="82"/>
  <c r="P554" i="82"/>
  <c r="P1513" i="82"/>
  <c r="P1215" i="82"/>
  <c r="P637" i="82"/>
  <c r="P1802" i="82"/>
  <c r="P1391" i="82"/>
  <c r="P1007" i="82"/>
  <c r="P1119" i="82"/>
  <c r="P2018" i="82"/>
  <c r="P2045" i="82"/>
  <c r="P1696" i="82"/>
  <c r="P306" i="82"/>
  <c r="P172" i="82"/>
  <c r="P206" i="82"/>
  <c r="P1424" i="82"/>
  <c r="P1451" i="82"/>
  <c r="P1376" i="82"/>
  <c r="P1548" i="82"/>
  <c r="P1528" i="82"/>
  <c r="P757" i="82"/>
  <c r="P673" i="82"/>
  <c r="P1931" i="82"/>
  <c r="P282" i="82"/>
  <c r="P2083" i="82"/>
  <c r="P683" i="82"/>
  <c r="P1460" i="82"/>
  <c r="P1717" i="82"/>
  <c r="P1008" i="82"/>
  <c r="P1477" i="82"/>
  <c r="P1018" i="82"/>
  <c r="P1751" i="82"/>
  <c r="P1712" i="82"/>
  <c r="P1301" i="82"/>
  <c r="P1984" i="82"/>
  <c r="P1148" i="82"/>
  <c r="P1672" i="82"/>
  <c r="P821" i="82"/>
  <c r="P1567" i="82"/>
  <c r="P913" i="82"/>
  <c r="P1960" i="82"/>
  <c r="P2108" i="82"/>
  <c r="P334" i="82"/>
  <c r="P939" i="82"/>
  <c r="P417" i="82"/>
  <c r="P2193" i="82"/>
  <c r="P806" i="82"/>
  <c r="P1402" i="82"/>
  <c r="P1873" i="82"/>
  <c r="P1750" i="82"/>
  <c r="P2071" i="82"/>
  <c r="P1143" i="82"/>
  <c r="P584" i="82"/>
  <c r="P1483" i="82"/>
  <c r="P840" i="82"/>
  <c r="P829" i="82"/>
  <c r="P1422" i="82"/>
  <c r="P435" i="82"/>
  <c r="P1033" i="82"/>
  <c r="P1006" i="82"/>
  <c r="P2047" i="82"/>
  <c r="P608" i="82"/>
  <c r="P2144" i="82"/>
  <c r="P677" i="82"/>
  <c r="P685" i="82"/>
  <c r="P946" i="82"/>
  <c r="P1449" i="82"/>
  <c r="P790" i="82"/>
  <c r="P302" i="82"/>
  <c r="P367" i="82"/>
  <c r="P18" i="82"/>
  <c r="P2178" i="82"/>
  <c r="P470" i="82"/>
  <c r="P1191" i="82"/>
  <c r="P77" i="82"/>
  <c r="P602" i="82"/>
  <c r="P1439" i="82"/>
  <c r="P919" i="82"/>
  <c r="P365" i="82"/>
  <c r="P1693" i="82"/>
  <c r="P1838" i="82"/>
  <c r="P1818" i="82"/>
  <c r="P1661" i="82"/>
  <c r="P103" i="82"/>
  <c r="P86" i="82"/>
  <c r="P1367" i="82"/>
  <c r="P1187" i="82"/>
  <c r="P234" i="82"/>
  <c r="P2072" i="82"/>
  <c r="P661" i="82"/>
  <c r="P1239" i="82"/>
  <c r="P372" i="82"/>
  <c r="P1511" i="82"/>
  <c r="P649" i="82"/>
  <c r="P1865" i="82"/>
  <c r="P1641" i="82"/>
  <c r="P1874" i="82"/>
  <c r="P1249" i="82"/>
  <c r="P1314" i="82"/>
  <c r="P447" i="82"/>
  <c r="P1394" i="82"/>
  <c r="P183" i="82"/>
  <c r="P389" i="82"/>
  <c r="P729" i="82"/>
  <c r="P455" i="82"/>
  <c r="P1646" i="82"/>
  <c r="P58" i="82"/>
  <c r="P110" i="82"/>
  <c r="P1872" i="82"/>
  <c r="P951" i="82"/>
  <c r="P2091" i="82"/>
  <c r="P1658" i="82"/>
  <c r="P1130" i="82"/>
  <c r="P454" i="82"/>
  <c r="P1507" i="82"/>
  <c r="P352" i="82"/>
  <c r="P250" i="82"/>
  <c r="P487" i="82"/>
  <c r="P1177" i="82"/>
  <c r="P343" i="82"/>
  <c r="P1131" i="82"/>
  <c r="P1374" i="82"/>
  <c r="P1620" i="82"/>
  <c r="P164" i="82"/>
  <c r="P1659" i="82"/>
  <c r="P186" i="82"/>
  <c r="P316" i="82"/>
  <c r="P1321" i="82"/>
  <c r="P1172" i="82"/>
  <c r="P948" i="82"/>
  <c r="P2014" i="82"/>
  <c r="P1159" i="82"/>
  <c r="P471" i="82"/>
  <c r="P309" i="82"/>
  <c r="P561" i="82"/>
  <c r="P2158" i="82"/>
  <c r="P1457" i="82"/>
  <c r="P219" i="82"/>
  <c r="P727" i="82"/>
  <c r="P2027" i="82"/>
  <c r="P156" i="82"/>
  <c r="P1675" i="82"/>
  <c r="P1905" i="82"/>
  <c r="P1009" i="82"/>
  <c r="P1764" i="82"/>
  <c r="P1856" i="82"/>
  <c r="P19" i="82"/>
  <c r="P231" i="82"/>
  <c r="P129" i="82"/>
  <c r="P587" i="82"/>
  <c r="P1479" i="82"/>
  <c r="P405" i="82"/>
  <c r="P1271" i="82"/>
  <c r="P1074" i="82"/>
  <c r="P766" i="82"/>
  <c r="P125" i="82"/>
  <c r="P304" i="82"/>
  <c r="P1601" i="82"/>
  <c r="P1780" i="82"/>
  <c r="P2162" i="82"/>
  <c r="P221" i="82"/>
  <c r="P1455" i="82"/>
  <c r="P425" i="82"/>
  <c r="P1135" i="82"/>
  <c r="P1203" i="82"/>
  <c r="P210" i="82"/>
  <c r="P1767" i="82"/>
  <c r="P984" i="82"/>
  <c r="P2038" i="82"/>
  <c r="P209" i="82"/>
  <c r="P1928" i="82"/>
  <c r="P658" i="82"/>
  <c r="P1665" i="82"/>
  <c r="P1473" i="82"/>
  <c r="P696" i="82"/>
  <c r="P1441" i="82"/>
  <c r="P1903" i="82"/>
  <c r="P634" i="82"/>
  <c r="P934" i="82"/>
  <c r="P37" i="82"/>
  <c r="P737" i="82"/>
  <c r="P1369" i="82"/>
  <c r="P1462" i="82"/>
  <c r="P336" i="82"/>
  <c r="P610" i="82"/>
  <c r="P1092" i="82"/>
  <c r="P912" i="82"/>
  <c r="P1089" i="82"/>
  <c r="P289" i="82"/>
  <c r="P1886" i="82"/>
  <c r="P709" i="82"/>
  <c r="P2055" i="82"/>
  <c r="P1723" i="82"/>
  <c r="P16" i="82"/>
  <c r="P1727" i="82"/>
  <c r="P76" i="82"/>
  <c r="P115" i="82"/>
  <c r="P695" i="82"/>
  <c r="P1821" i="82"/>
  <c r="P1721" i="82"/>
  <c r="P1433" i="82"/>
  <c r="P1344" i="82"/>
  <c r="P480" i="82"/>
  <c r="P869" i="82"/>
  <c r="P2145" i="82"/>
  <c r="P1648" i="82"/>
  <c r="P1911" i="82"/>
  <c r="P1554" i="82"/>
  <c r="P399" i="82"/>
  <c r="P1355" i="82"/>
  <c r="P440" i="82"/>
  <c r="P1985" i="82"/>
  <c r="P1155" i="82"/>
  <c r="P1573" i="82"/>
  <c r="P503" i="82"/>
  <c r="P1811" i="82"/>
  <c r="P820" i="82"/>
  <c r="P1589" i="82"/>
  <c r="P2172" i="82"/>
  <c r="P775" i="82"/>
  <c r="P1217" i="82"/>
  <c r="P982" i="82"/>
  <c r="P630" i="82"/>
  <c r="P2066" i="82"/>
  <c r="P721" i="82"/>
  <c r="P1783" i="82"/>
  <c r="P1523" i="82"/>
  <c r="P1508" i="82"/>
  <c r="P146" i="82"/>
  <c r="P906" i="82"/>
  <c r="P1622" i="82"/>
  <c r="P909" i="82"/>
  <c r="P1107" i="82"/>
  <c r="P1846" i="82"/>
  <c r="P750" i="82"/>
  <c r="P441" i="82"/>
  <c r="P2098" i="82"/>
  <c r="P41" i="82"/>
  <c r="P2015" i="82"/>
  <c r="P865" i="82"/>
  <c r="P1480" i="82"/>
  <c r="P571" i="82"/>
  <c r="P10" i="82"/>
  <c r="P1881" i="82"/>
  <c r="P1005" i="82"/>
  <c r="P1972" i="82"/>
  <c r="P2029" i="82"/>
  <c r="P1860" i="82"/>
  <c r="P715" i="82"/>
  <c r="P1630" i="82"/>
  <c r="P2037" i="82"/>
  <c r="P439" i="82"/>
  <c r="P1752" i="82"/>
  <c r="P914" i="82"/>
  <c r="P1656" i="82"/>
  <c r="P1974" i="82"/>
  <c r="P106" i="82"/>
  <c r="P1288" i="82"/>
  <c r="P2163" i="82"/>
  <c r="P613" i="82"/>
  <c r="P114" i="82"/>
  <c r="P2191" i="82"/>
  <c r="P2177" i="82"/>
  <c r="P1540" i="82"/>
  <c r="P1491" i="82"/>
  <c r="P1151" i="82"/>
  <c r="P1605" i="82"/>
  <c r="P1120" i="82"/>
  <c r="P780" i="82"/>
  <c r="P535" i="82"/>
  <c r="P340" i="82"/>
  <c r="P1536" i="82"/>
  <c r="P2058" i="82"/>
  <c r="P332" i="82"/>
  <c r="P1918" i="82"/>
  <c r="P2128" i="82"/>
  <c r="P1754" i="82"/>
  <c r="P452" i="82"/>
  <c r="P1954" i="82"/>
  <c r="P301" i="82"/>
  <c r="P748" i="82"/>
  <c r="P1950" i="82"/>
  <c r="P1827" i="82"/>
  <c r="P1896" i="82"/>
  <c r="P518" i="82"/>
  <c r="P844" i="82"/>
  <c r="P640" i="82"/>
  <c r="P2048" i="82"/>
  <c r="P1040" i="82"/>
  <c r="P257" i="82"/>
  <c r="P2123" i="82"/>
  <c r="P903" i="82"/>
  <c r="P1942" i="82"/>
  <c r="P1466" i="82"/>
  <c r="P121" i="82"/>
  <c r="P1959" i="82"/>
  <c r="P1205" i="82"/>
  <c r="P1776" i="82"/>
  <c r="P1498" i="82"/>
  <c r="P1578" i="82"/>
  <c r="P1981" i="82"/>
  <c r="P2142" i="82"/>
  <c r="P668" i="82"/>
  <c r="P1771" i="82"/>
  <c r="P633" i="82"/>
  <c r="P449" i="82"/>
  <c r="P843" i="82"/>
  <c r="P1965" i="82"/>
  <c r="P426" i="82"/>
  <c r="P1879" i="82"/>
  <c r="P325" i="82"/>
  <c r="P2149" i="82"/>
  <c r="P404" i="82"/>
  <c r="P1142" i="82"/>
  <c r="P1222" i="82"/>
  <c r="P409" i="82"/>
  <c r="P784" i="82"/>
  <c r="P949" i="82"/>
  <c r="P666" i="82"/>
  <c r="P1487" i="82"/>
  <c r="P2011" i="82"/>
  <c r="P1388" i="82"/>
  <c r="P362" i="82"/>
  <c r="P618" i="82"/>
  <c r="P1757" i="82"/>
  <c r="P559" i="82"/>
  <c r="P1987" i="82"/>
  <c r="P1925" i="82"/>
  <c r="P1104" i="82"/>
  <c r="P837" i="82"/>
  <c r="P188" i="82"/>
  <c r="P1988" i="82"/>
  <c r="P483" i="82"/>
  <c r="P175" i="82"/>
  <c r="P581" i="82"/>
  <c r="P1488" i="82"/>
  <c r="P1071" i="82"/>
  <c r="P422" i="82"/>
  <c r="P1056" i="82"/>
  <c r="P274" i="82"/>
  <c r="P1229" i="82"/>
  <c r="P1841" i="82"/>
  <c r="P1948" i="82"/>
  <c r="P569" i="82"/>
  <c r="P153" i="82"/>
  <c r="P558" i="82"/>
  <c r="P385" i="82"/>
  <c r="P570" i="82"/>
  <c r="P1631" i="82"/>
  <c r="P1983" i="82"/>
  <c r="P1724" i="82"/>
  <c r="P335" i="82"/>
  <c r="P566" i="82"/>
  <c r="P1427" i="82"/>
  <c r="P1397" i="82"/>
  <c r="P1700" i="82"/>
  <c r="P1973" i="82"/>
  <c r="P469" i="82"/>
  <c r="P369" i="82"/>
  <c r="P1075" i="82"/>
  <c r="P1296" i="82"/>
  <c r="P1061" i="82"/>
  <c r="P1617" i="82"/>
  <c r="P345" i="82"/>
  <c r="P116" i="82"/>
  <c r="P1475" i="82"/>
  <c r="P704" i="82"/>
  <c r="P1652" i="82"/>
  <c r="P502" i="82"/>
  <c r="P2195" i="82"/>
  <c r="P717" i="82"/>
  <c r="P398" i="82"/>
  <c r="P341" i="82"/>
  <c r="P1279" i="82"/>
  <c r="P620" i="82"/>
  <c r="P1709" i="82"/>
  <c r="P215" i="82"/>
  <c r="P996" i="82"/>
  <c r="P493" i="82"/>
  <c r="P1887" i="82"/>
  <c r="P1680" i="82"/>
  <c r="P268" i="82"/>
  <c r="P6" i="82"/>
  <c r="P358" i="82"/>
  <c r="P56" i="82"/>
  <c r="P1228" i="82"/>
  <c r="P1609" i="82"/>
  <c r="P908" i="82"/>
  <c r="P1043" i="82"/>
  <c r="P283" i="82"/>
  <c r="P585" i="82"/>
  <c r="P1277" i="82"/>
  <c r="P953" i="82"/>
  <c r="P1765" i="82"/>
  <c r="P2190" i="82"/>
  <c r="P11" i="82"/>
  <c r="P1969" i="82"/>
  <c r="P1801" i="82"/>
  <c r="P691" i="82"/>
  <c r="P1166" i="82"/>
  <c r="P1173" i="82"/>
  <c r="P652" i="82"/>
  <c r="P1927" i="82"/>
  <c r="P1705" i="82"/>
  <c r="P929" i="82"/>
  <c r="P2081" i="82"/>
  <c r="P1342" i="82"/>
  <c r="P1042" i="82"/>
  <c r="P344" i="82"/>
  <c r="P477" i="82"/>
  <c r="P1830" i="82"/>
  <c r="P1446" i="82"/>
  <c r="P1411" i="82"/>
  <c r="P1937" i="82"/>
  <c r="P1613" i="82"/>
  <c r="P318" i="82"/>
  <c r="P2092" i="82"/>
  <c r="P2139" i="82"/>
  <c r="P1003" i="82"/>
  <c r="P736" i="82"/>
  <c r="P1329" i="82"/>
  <c r="P1324" i="82"/>
  <c r="P743" i="82"/>
  <c r="P1683" i="82"/>
  <c r="P1539" i="82"/>
  <c r="P1105" i="82"/>
  <c r="P31" i="82"/>
  <c r="P122" i="82"/>
  <c r="P1098" i="82"/>
  <c r="P1877" i="82"/>
  <c r="P2165" i="82"/>
  <c r="P1384" i="82"/>
  <c r="P1833" i="82"/>
  <c r="P795" i="82"/>
  <c r="P580" i="82"/>
  <c r="P1997" i="82"/>
  <c r="P1730" i="82"/>
  <c r="P1375" i="82"/>
  <c r="P1298" i="82"/>
  <c r="P807" i="82"/>
  <c r="P1975" i="82"/>
  <c r="P2040" i="82"/>
  <c r="P1011" i="82"/>
  <c r="P799" i="82"/>
  <c r="P1654" i="82"/>
  <c r="P627" i="82"/>
  <c r="P1711" i="82"/>
  <c r="P1823" i="82"/>
  <c r="P1405" i="82"/>
  <c r="P388" i="82"/>
  <c r="P692" i="82"/>
  <c r="P1921" i="82"/>
  <c r="P500" i="82"/>
  <c r="P337" i="82"/>
  <c r="P901" i="82"/>
  <c r="P1550" i="82"/>
  <c r="P124" i="82"/>
  <c r="P475" i="82"/>
  <c r="P1169" i="82"/>
  <c r="P1819" i="82"/>
  <c r="P1741" i="82"/>
  <c r="P348" i="82"/>
  <c r="P1147" i="82"/>
  <c r="P170" i="82"/>
  <c r="P688" i="82"/>
  <c r="P60" i="82"/>
  <c r="P1431" i="82"/>
  <c r="P1421" i="82"/>
  <c r="P1001" i="82"/>
  <c r="P1816" i="82"/>
  <c r="P140" i="82"/>
  <c r="P781" i="82"/>
  <c r="P853" i="82"/>
  <c r="P1262" i="82"/>
  <c r="P101" i="82"/>
  <c r="P605" i="82"/>
  <c r="P1240" i="82"/>
  <c r="P768" i="82"/>
  <c r="P1786" i="82"/>
  <c r="P789" i="82"/>
  <c r="P1565" i="82"/>
  <c r="P682" i="82"/>
  <c r="P890" i="82"/>
  <c r="P87" i="82"/>
  <c r="P547" i="82"/>
  <c r="P1442" i="82"/>
  <c r="P1518" i="82"/>
  <c r="P1195" i="82"/>
  <c r="P1837" i="82"/>
  <c r="P898" i="82"/>
  <c r="P1307" i="82"/>
  <c r="P436" i="82"/>
  <c r="P1504" i="82"/>
  <c r="P824" i="82"/>
  <c r="P313" i="82"/>
  <c r="P747" i="82"/>
  <c r="P1363" i="82"/>
  <c r="P534" i="82"/>
  <c r="P66" i="82"/>
  <c r="P1134" i="82"/>
  <c r="P955" i="82"/>
  <c r="P2119" i="82"/>
  <c r="P1586" i="82"/>
  <c r="P1505" i="82"/>
  <c r="P1039" i="82"/>
  <c r="P1100" i="82"/>
  <c r="P1521" i="82"/>
  <c r="P84" i="82"/>
  <c r="P2107" i="82"/>
  <c r="P819" i="82"/>
  <c r="P907" i="82"/>
  <c r="P1583" i="82"/>
  <c r="P133" i="82"/>
  <c r="P489" i="82"/>
  <c r="P1590" i="82"/>
  <c r="P1212" i="82"/>
  <c r="P1246" i="82"/>
  <c r="P331" i="82"/>
  <c r="P889" i="82"/>
  <c r="P248" i="82"/>
  <c r="P1545" i="82"/>
  <c r="P1744" i="82"/>
  <c r="P1034" i="82"/>
  <c r="P1160" i="82"/>
  <c r="P617" i="82"/>
  <c r="P147" i="82"/>
  <c r="P349" i="82"/>
  <c r="P612" i="82"/>
  <c r="P321" i="82"/>
  <c r="P552" i="82"/>
  <c r="P2109" i="82"/>
  <c r="P102" i="82"/>
  <c r="P1957" i="82"/>
  <c r="P1800" i="82"/>
  <c r="P697" i="82"/>
  <c r="P424" i="82"/>
  <c r="P2126" i="82"/>
  <c r="P1231" i="82"/>
  <c r="P979" i="82"/>
  <c r="P1913" i="82"/>
  <c r="P1945" i="82"/>
  <c r="P796" i="82"/>
  <c r="P240" i="82"/>
  <c r="P1348" i="82"/>
  <c r="P390" i="82"/>
  <c r="P2146" i="82"/>
  <c r="P2042" i="82"/>
  <c r="P698" i="82"/>
  <c r="P314" i="82"/>
  <c r="P2019" i="82"/>
  <c r="P377" i="82"/>
  <c r="P1642" i="82"/>
  <c r="P1989" i="82"/>
  <c r="P1993" i="82"/>
  <c r="P451" i="82"/>
  <c r="P2030" i="82"/>
  <c r="P1864" i="82"/>
  <c r="P2076" i="82"/>
  <c r="P1645" i="82"/>
  <c r="P1398" i="82"/>
  <c r="P735" i="82"/>
  <c r="P453" i="82"/>
  <c r="P1204" i="82"/>
  <c r="P194" i="82"/>
  <c r="P1162" i="82"/>
  <c r="P182" i="82"/>
  <c r="P818" i="82"/>
  <c r="P792" i="82"/>
  <c r="P992" i="82"/>
  <c r="P1529" i="82"/>
  <c r="P1478" i="82"/>
  <c r="P1309" i="82"/>
  <c r="P1713" i="82"/>
  <c r="P670" i="82"/>
  <c r="P201" i="82"/>
  <c r="P1083" i="82"/>
  <c r="P555" i="82"/>
  <c r="P492" i="82"/>
  <c r="P2060" i="82"/>
  <c r="P619" i="82"/>
  <c r="P1898" i="82"/>
  <c r="P1577" i="82"/>
  <c r="P2179" i="82"/>
  <c r="P218" i="82"/>
  <c r="P760" i="82"/>
  <c r="P1113" i="82"/>
  <c r="P150" i="82"/>
  <c r="P1070" i="82"/>
  <c r="P526" i="82"/>
  <c r="P486" i="82"/>
  <c r="P751" i="82"/>
  <c r="P726" i="82"/>
  <c r="P1437" i="82"/>
  <c r="P1399" i="82"/>
  <c r="P711" i="82"/>
  <c r="P1854" i="82"/>
  <c r="P217" i="82"/>
  <c r="P2188" i="82"/>
  <c r="P1408" i="82"/>
  <c r="P2137" i="82"/>
  <c r="P139" i="82"/>
  <c r="P504" i="82"/>
  <c r="P916" i="82"/>
  <c r="P1218" i="82"/>
  <c r="P1153" i="82"/>
  <c r="P805" i="82"/>
  <c r="P1481" i="82"/>
  <c r="P1175" i="82"/>
  <c r="P1805" i="82"/>
  <c r="P892" i="82"/>
  <c r="P281" i="82"/>
  <c r="P794" i="82"/>
  <c r="P190" i="82"/>
  <c r="P718" i="82"/>
  <c r="P4" i="82"/>
  <c r="P1181" i="82"/>
  <c r="P1396" i="82"/>
  <c r="P968" i="82"/>
  <c r="P998" i="82"/>
  <c r="P284" i="82"/>
  <c r="P2043" i="82"/>
  <c r="P1579" i="82"/>
  <c r="P834" i="82"/>
  <c r="P828" i="82"/>
  <c r="P1077" i="82"/>
  <c r="P778" i="82"/>
  <c r="P2124" i="82"/>
  <c r="P1123" i="82"/>
  <c r="P2157" i="82"/>
  <c r="P835" i="82"/>
  <c r="P592" i="82"/>
  <c r="P2168" i="82"/>
  <c r="P67" i="82"/>
  <c r="P375" i="82"/>
  <c r="P1063" i="82"/>
  <c r="P437" i="82"/>
  <c r="P1020" i="82"/>
  <c r="P1810" i="82"/>
  <c r="P1571" i="82"/>
  <c r="P1090" i="82"/>
  <c r="P1308" i="82"/>
  <c r="P1036" i="82"/>
  <c r="P2140" i="82"/>
  <c r="P277" i="82"/>
  <c r="P499" i="82"/>
  <c r="P2183" i="82"/>
  <c r="P1778" i="82"/>
  <c r="P490" i="82"/>
  <c r="P108" i="82"/>
  <c r="P1496" i="82"/>
  <c r="P1247" i="82"/>
  <c r="P1097" i="82"/>
  <c r="P1968" i="82"/>
  <c r="P947" i="82"/>
  <c r="P258" i="82"/>
  <c r="P731" i="82"/>
  <c r="P1094" i="82"/>
  <c r="P1136" i="82"/>
  <c r="P681" i="82"/>
  <c r="P1694" i="82"/>
  <c r="P1541" i="82"/>
  <c r="P1807" i="82"/>
  <c r="P1317" i="82"/>
  <c r="P888" i="82"/>
  <c r="P1947" i="82"/>
  <c r="P2088" i="82"/>
  <c r="P803" i="82"/>
  <c r="P839" i="82"/>
  <c r="P202" i="82"/>
  <c r="P600" i="82"/>
  <c r="P1272" i="82"/>
  <c r="P1866" i="82"/>
  <c r="P1372" i="82"/>
  <c r="P659" i="82"/>
  <c r="P2143" i="82"/>
  <c r="P1718" i="82"/>
  <c r="P488" i="82"/>
  <c r="P1025" i="82"/>
  <c r="P1512" i="82"/>
  <c r="P686" i="82"/>
  <c r="P1614" i="82"/>
  <c r="P764" i="82"/>
  <c r="P776" i="82"/>
  <c r="P1347" i="82"/>
  <c r="P693" i="82"/>
  <c r="P34" i="82"/>
  <c r="P1808" i="82"/>
  <c r="P1447" i="82"/>
  <c r="P773" i="82"/>
  <c r="P891" i="82"/>
  <c r="P719" i="82"/>
  <c r="P443" i="82"/>
  <c r="P568" i="82"/>
  <c r="P1078" i="82"/>
  <c r="P527" i="82"/>
  <c r="P2024" i="82"/>
  <c r="P1992" i="82"/>
  <c r="P163" i="82"/>
  <c r="P193" i="82"/>
  <c r="P270" i="82"/>
  <c r="P2167" i="82"/>
  <c r="P1419" i="82"/>
  <c r="P536" i="82"/>
  <c r="P311" i="82"/>
  <c r="P1165" i="82"/>
  <c r="P1468" i="82"/>
  <c r="P1813" i="82"/>
  <c r="P864" i="82"/>
  <c r="P725" i="82"/>
  <c r="P1069" i="82"/>
  <c r="P278" i="82"/>
  <c r="P1745" i="82"/>
  <c r="P159" i="82"/>
  <c r="P1506" i="82"/>
  <c r="P529" i="82"/>
  <c r="P830" i="82"/>
  <c r="P831" i="82"/>
  <c r="P272" i="82"/>
  <c r="P462" i="82"/>
  <c r="P243" i="82"/>
  <c r="P636" i="82"/>
  <c r="P1627" i="82"/>
  <c r="P9" i="82"/>
  <c r="P2012" i="82"/>
  <c r="P1851" i="82"/>
  <c r="P2160" i="82"/>
  <c r="P978" i="82"/>
  <c r="P971" i="82"/>
  <c r="P1420" i="82"/>
  <c r="P1516" i="82"/>
  <c r="P969" i="82"/>
  <c r="P1878" i="82"/>
  <c r="P166" i="82"/>
  <c r="P176" i="82"/>
  <c r="P2159" i="82"/>
  <c r="P520" i="82"/>
  <c r="P2175" i="82"/>
  <c r="P433" i="82"/>
  <c r="P195" i="82"/>
  <c r="P1922" i="82"/>
  <c r="P1552" i="82"/>
  <c r="P1964" i="82"/>
  <c r="P91" i="82"/>
  <c r="P530" i="82"/>
  <c r="P2101" i="82"/>
  <c r="P80" i="82"/>
  <c r="P396" i="82"/>
  <c r="P442" i="82"/>
  <c r="P2020" i="82"/>
  <c r="P1804" i="82"/>
  <c r="P1459" i="82"/>
  <c r="P1015" i="82"/>
  <c r="P850" i="82"/>
  <c r="P680" i="82"/>
  <c r="P73" i="82"/>
  <c r="P1049" i="82"/>
  <c r="P983" i="82"/>
  <c r="P95" i="82"/>
  <c r="P1259" i="82"/>
  <c r="P1319" i="82"/>
  <c r="P2154" i="82"/>
  <c r="P267" i="82"/>
  <c r="P954" i="82"/>
  <c r="P642" i="82"/>
  <c r="P745" i="82"/>
  <c r="P578" i="82"/>
  <c r="P406" i="82"/>
  <c r="P1930" i="82"/>
  <c r="P582" i="82"/>
  <c r="P1593" i="82"/>
  <c r="P921" i="82"/>
  <c r="P1253" i="82"/>
  <c r="P119" i="82"/>
  <c r="P1102" i="82"/>
  <c r="P931" i="82"/>
  <c r="P866" i="82"/>
  <c r="P1101" i="82"/>
  <c r="P466" i="82"/>
  <c r="P900" i="82"/>
  <c r="P460" i="82"/>
  <c r="P943" i="82"/>
  <c r="P2131" i="82"/>
  <c r="P2051" i="82"/>
  <c r="P1618" i="82"/>
  <c r="P38" i="82"/>
  <c r="P1236" i="82"/>
  <c r="P557" i="82"/>
  <c r="P401" i="82"/>
  <c r="P1024" i="82"/>
  <c r="P2044" i="82"/>
  <c r="P1732" i="82"/>
  <c r="P1280" i="82"/>
  <c r="P2" i="82"/>
  <c r="P1768" i="82"/>
  <c r="P1026" i="82"/>
  <c r="P1828" i="82"/>
  <c r="P1392" i="82"/>
  <c r="P1470" i="82"/>
  <c r="P2118" i="82"/>
  <c r="P762" i="82"/>
  <c r="P1021" i="82"/>
  <c r="P989" i="82"/>
  <c r="P1690" i="82"/>
  <c r="P317" i="82"/>
  <c r="P1852" i="82"/>
  <c r="P189" i="82"/>
  <c r="P935" i="82"/>
  <c r="P1164" i="82"/>
  <c r="P1115" i="82"/>
  <c r="P137" i="82"/>
  <c r="P427" i="82"/>
  <c r="P2094" i="82"/>
  <c r="P1132" i="82"/>
  <c r="P1526" i="82"/>
  <c r="P940" i="82"/>
  <c r="P556" i="82"/>
  <c r="P494" i="82"/>
  <c r="P285" i="82"/>
  <c r="P1080" i="82"/>
  <c r="P817" i="82"/>
  <c r="P1892" i="82"/>
  <c r="P1343" i="82"/>
  <c r="P360" i="82"/>
  <c r="P1525" i="82"/>
  <c r="P134" i="82"/>
  <c r="P963" i="82"/>
  <c r="P1406" i="82"/>
  <c r="P2010" i="82"/>
  <c r="P1692" i="82"/>
  <c r="P1176" i="82"/>
  <c r="P699" i="82"/>
  <c r="P478" i="82"/>
  <c r="P1753" i="82"/>
  <c r="P1857" i="82"/>
  <c r="P553" i="82"/>
  <c r="P2141" i="82"/>
  <c r="P942" i="82"/>
  <c r="P1087" i="82"/>
  <c r="P626" i="82"/>
  <c r="P1710" i="82"/>
  <c r="P922" i="82"/>
  <c r="P1795" i="82"/>
  <c r="P1897" i="82"/>
  <c r="P936" i="82"/>
  <c r="P964" i="82"/>
  <c r="P1634" i="82"/>
  <c r="P815" i="82"/>
  <c r="P42" i="82"/>
  <c r="P93" i="82"/>
  <c r="P1373" i="82"/>
  <c r="P236" i="82"/>
  <c r="P295" i="82"/>
  <c r="P1520" i="82"/>
  <c r="P179" i="82"/>
  <c r="P1180" i="82"/>
  <c r="P1707" i="82"/>
  <c r="P1224" i="82"/>
  <c r="P2181" i="82"/>
  <c r="P842" i="82"/>
  <c r="P945" i="82"/>
  <c r="P2156" i="82"/>
  <c r="P354" i="82"/>
  <c r="P2095" i="82"/>
  <c r="P868" i="82"/>
  <c r="P1535" i="82"/>
  <c r="P531" i="82"/>
  <c r="P788" i="82"/>
  <c r="P26" i="82"/>
  <c r="P841" i="82"/>
  <c r="P756" i="82"/>
  <c r="P956" i="82"/>
  <c r="P8" i="82"/>
  <c r="P716" i="82"/>
  <c r="P1289" i="82"/>
  <c r="P1054" i="82"/>
  <c r="P1429" i="82"/>
  <c r="P1250" i="82"/>
  <c r="P2136" i="82"/>
  <c r="P1274" i="82"/>
  <c r="P1791" i="82"/>
  <c r="P1198" i="82"/>
  <c r="P930" i="82"/>
  <c r="P1537" i="82"/>
  <c r="P432" i="82"/>
  <c r="P732" i="82"/>
  <c r="P1058" i="82"/>
  <c r="P1139" i="82"/>
  <c r="P482" i="82"/>
  <c r="P2004" i="82"/>
  <c r="P539" i="82"/>
  <c r="P2068" i="82"/>
  <c r="P1569" i="82"/>
  <c r="P1014" i="82"/>
  <c r="P856" i="82"/>
  <c r="P113" i="82"/>
  <c r="P827" i="82"/>
  <c r="P1916" i="82"/>
  <c r="P1943" i="82"/>
  <c r="P896" i="82"/>
  <c r="P1688" i="82"/>
  <c r="P1325" i="82"/>
  <c r="P287" i="82"/>
  <c r="P1390" i="82"/>
  <c r="P214" i="82"/>
  <c r="P1378" i="82"/>
  <c r="P886" i="82"/>
  <c r="P1667" i="82"/>
  <c r="P2054" i="82"/>
  <c r="P646" i="82"/>
  <c r="P1759" i="82"/>
  <c r="P430" i="82"/>
  <c r="P13" i="82"/>
  <c r="P1432" i="82"/>
  <c r="P326" i="82"/>
  <c r="P927" i="82"/>
  <c r="P1836" i="82"/>
  <c r="P752" i="82"/>
  <c r="P1869" i="82"/>
  <c r="P1197" i="82"/>
  <c r="P187" i="82"/>
  <c r="P565" i="82"/>
  <c r="P583" i="82"/>
  <c r="P192" i="82"/>
  <c r="P259" i="82"/>
  <c r="P1154" i="82"/>
  <c r="P1214" i="82"/>
  <c r="P1926" i="82"/>
  <c r="P546" i="82"/>
  <c r="P1103" i="82"/>
  <c r="P874" i="82"/>
  <c r="P1484" i="82"/>
  <c r="P2057" i="82"/>
  <c r="P199" i="82"/>
  <c r="P143" i="82"/>
  <c r="P575" i="82"/>
  <c r="P373" i="82"/>
  <c r="P347" i="82"/>
  <c r="P1124" i="82"/>
  <c r="P2089" i="82"/>
  <c r="P542" i="82"/>
  <c r="P2185" i="82"/>
  <c r="P178" i="82"/>
  <c r="P1958" i="82"/>
  <c r="P1273" i="82"/>
  <c r="P521" i="82"/>
  <c r="P564" i="82"/>
  <c r="P216" i="82"/>
  <c r="P513" i="82"/>
  <c r="P312" i="82"/>
  <c r="P574" i="82"/>
  <c r="P251" i="82"/>
  <c r="P660" i="82"/>
  <c r="P952" i="82"/>
  <c r="P1323" i="82"/>
  <c r="P72" i="82"/>
  <c r="P538" i="82"/>
  <c r="P1264" i="82"/>
  <c r="P1755" i="82"/>
  <c r="P1467" i="82"/>
  <c r="P1192" i="82"/>
  <c r="P1292" i="82"/>
  <c r="P800" i="82"/>
  <c r="P1303" i="82"/>
  <c r="P1900" i="82"/>
  <c r="P380" i="82"/>
  <c r="P1127" i="82"/>
  <c r="P852" i="82"/>
  <c r="P1756" i="82"/>
  <c r="P1065" i="82"/>
  <c r="P1794" i="82"/>
  <c r="P2082" i="82"/>
  <c r="P1194" i="82"/>
  <c r="P1870" i="82"/>
  <c r="P48" i="82"/>
  <c r="P663" i="82"/>
  <c r="P154" i="82"/>
  <c r="P2003" i="82"/>
  <c r="P329" i="82"/>
  <c r="P549" i="82"/>
  <c r="P1118" i="82"/>
  <c r="P104" i="82"/>
  <c r="P893" i="82"/>
  <c r="P1368" i="82"/>
  <c r="P400" i="82"/>
  <c r="P1544" i="82"/>
  <c r="P1213" i="82"/>
  <c r="P479" i="82"/>
  <c r="P1677" i="82"/>
  <c r="P1125" i="82"/>
  <c r="P1875" i="82"/>
  <c r="P90" i="82"/>
  <c r="P501" i="82"/>
  <c r="P1426" i="82"/>
  <c r="P1503" i="82"/>
  <c r="P1110" i="82"/>
  <c r="P207" i="82"/>
  <c r="P1940" i="82"/>
  <c r="P1485" i="82"/>
  <c r="P987" i="82"/>
  <c r="P722" i="82"/>
  <c r="P1281" i="82"/>
  <c r="P1853" i="82"/>
  <c r="P338" i="82"/>
  <c r="P2022" i="82"/>
  <c r="P1698" i="82"/>
  <c r="P450" i="82"/>
  <c r="P1453" i="82"/>
  <c r="P230" i="82"/>
  <c r="P2039" i="82"/>
  <c r="P30" i="82"/>
  <c r="P286" i="82"/>
  <c r="P1465" i="82"/>
  <c r="P1742" i="82"/>
  <c r="P297" i="82"/>
  <c r="P111" i="82"/>
  <c r="P880" i="82"/>
  <c r="P1357" i="82"/>
  <c r="P857" i="82"/>
  <c r="P2186" i="82"/>
  <c r="P1106" i="82"/>
  <c r="P1300" i="82"/>
  <c r="P227" i="82"/>
  <c r="P1699" i="82"/>
  <c r="P981" i="82"/>
  <c r="P1714" i="82"/>
  <c r="P1904" i="82"/>
  <c r="P507" i="82"/>
  <c r="P631" i="82"/>
  <c r="P1796" i="82"/>
  <c r="P1385" i="82"/>
  <c r="P1456" i="82"/>
  <c r="P1482" i="82"/>
  <c r="P897" i="82"/>
  <c r="P1572" i="82"/>
  <c r="P438" i="82"/>
  <c r="P808" i="82"/>
  <c r="P2000" i="82"/>
  <c r="P498" i="82"/>
  <c r="P467" i="82"/>
  <c r="P1772" i="82"/>
  <c r="P220" i="82"/>
  <c r="P83" i="82"/>
  <c r="P180" i="82"/>
  <c r="P445" i="82"/>
  <c r="P1817" i="82"/>
  <c r="P1616" i="82"/>
  <c r="P1088" i="82"/>
  <c r="P1915" i="82"/>
  <c r="P973" i="82"/>
  <c r="P1625" i="82"/>
  <c r="P32" i="82"/>
  <c r="P123" i="82"/>
  <c r="P2096" i="82"/>
  <c r="P497" i="82"/>
  <c r="P723" i="82"/>
  <c r="P1738" i="82"/>
  <c r="P710" i="82"/>
  <c r="P1551" i="82"/>
  <c r="P1949" i="82"/>
  <c r="P2007" i="82"/>
  <c r="P1509" i="82"/>
  <c r="P749" i="82"/>
  <c r="P1781" i="82"/>
  <c r="P2120" i="82"/>
  <c r="P1602" i="82"/>
  <c r="P746" i="82"/>
  <c r="P1623" i="82"/>
  <c r="P1365" i="82"/>
  <c r="P920" i="82"/>
  <c r="P2129" i="82"/>
  <c r="P1743" i="82"/>
  <c r="P2153" i="82"/>
  <c r="P506" i="82"/>
  <c r="P1067" i="82"/>
  <c r="P1386" i="82"/>
  <c r="P2100" i="82"/>
  <c r="P2196" i="82"/>
  <c r="P1815" i="82"/>
  <c r="P1941" i="82"/>
  <c r="P1884" i="82"/>
  <c r="P1826" i="82"/>
  <c r="P315" i="82"/>
  <c r="P88" i="82"/>
  <c r="P1522" i="82"/>
  <c r="P1443" i="82"/>
  <c r="P2127" i="82"/>
  <c r="P2093" i="82"/>
  <c r="P126" i="82"/>
  <c r="P1428" i="82"/>
  <c r="P1178" i="82"/>
  <c r="P2166" i="82"/>
  <c r="P1604" i="82"/>
  <c r="P85" i="82"/>
  <c r="P548" i="82"/>
  <c r="P1004" i="82"/>
  <c r="P1621" i="82"/>
  <c r="P1333" i="82"/>
  <c r="P1234" i="82"/>
  <c r="P1463" i="82"/>
  <c r="P958" i="82"/>
  <c r="P149" i="82"/>
  <c r="P1595" i="82"/>
  <c r="P70" i="82"/>
  <c r="P1276" i="82"/>
  <c r="P397" i="82"/>
  <c r="P941" i="82"/>
  <c r="P1400" i="82"/>
  <c r="P418" i="82"/>
  <c r="P476" i="82"/>
  <c r="P1607" i="82"/>
  <c r="P2114" i="82"/>
  <c r="P237" i="82"/>
  <c r="P252" i="82"/>
  <c r="P1531" i="82"/>
  <c r="P1216" i="82"/>
  <c r="P1366" i="82"/>
  <c r="P1728" i="82"/>
  <c r="P1435" i="82"/>
  <c r="P514" i="82"/>
  <c r="P1971" i="82"/>
  <c r="P826" i="82"/>
  <c r="P181" i="82"/>
  <c r="P256" i="82"/>
  <c r="P1701" i="82"/>
  <c r="P200" i="82"/>
  <c r="P1179" i="82"/>
  <c r="P1938" i="82"/>
  <c r="P997" i="82"/>
  <c r="P118" i="82"/>
  <c r="P1121" i="82"/>
  <c r="P870" i="82"/>
  <c r="P724" i="82"/>
  <c r="P832" i="82"/>
  <c r="P1556" i="82"/>
  <c r="P2050" i="82"/>
  <c r="P53" i="82"/>
  <c r="P57" i="82"/>
  <c r="P1393" i="82"/>
  <c r="P2086" i="82"/>
  <c r="P136" i="82"/>
  <c r="P1471" i="82"/>
  <c r="P1530" i="82"/>
  <c r="P387" i="82"/>
  <c r="P98" i="82"/>
  <c r="P1207" i="82"/>
  <c r="P428" i="82"/>
  <c r="P2150" i="82"/>
  <c r="P899" i="82"/>
  <c r="P2116" i="82"/>
  <c r="P1064" i="82"/>
  <c r="P1557" i="82"/>
  <c r="P988" i="82"/>
  <c r="P1737" i="82"/>
  <c r="P999" i="82"/>
  <c r="P628" i="82"/>
  <c r="P2111" i="82"/>
  <c r="P894" i="82"/>
  <c r="P855" i="82"/>
  <c r="P1359" i="82"/>
  <c r="P1978" i="82"/>
  <c r="P1844" i="82"/>
  <c r="P562" i="82"/>
  <c r="P1588" i="82"/>
  <c r="P759" i="82"/>
  <c r="P28" i="82"/>
  <c r="P593" i="82"/>
  <c r="P915" i="82"/>
  <c r="P655" i="82"/>
  <c r="P2067" i="82"/>
  <c r="P2113" i="82"/>
  <c r="P1679" i="82"/>
  <c r="P772" i="82"/>
  <c r="P1210" i="82"/>
  <c r="P1219" i="82"/>
  <c r="P235" i="82"/>
  <c r="P701" i="82"/>
  <c r="P1514" i="82"/>
  <c r="P1923" i="82"/>
  <c r="P1211" i="82"/>
  <c r="P1283" i="82"/>
  <c r="P145" i="82"/>
  <c r="P771" i="82"/>
  <c r="P1062" i="82"/>
  <c r="P1649" i="82"/>
  <c r="P255" i="82"/>
  <c r="P2070" i="82"/>
  <c r="P1225" i="82"/>
  <c r="P937" i="82"/>
  <c r="P567" i="82"/>
  <c r="P576" i="82"/>
  <c r="P1174" i="82"/>
  <c r="P1576" i="82"/>
  <c r="P1339" i="82"/>
  <c r="P2073" i="82"/>
  <c r="P36" i="82"/>
  <c r="P2013" i="82"/>
  <c r="P1502" i="82"/>
  <c r="P81" i="82"/>
  <c r="P1769" i="82"/>
  <c r="P169" i="82"/>
  <c r="P22" i="82"/>
  <c r="P1358" i="82"/>
  <c r="P1779" i="82"/>
  <c r="P1183" i="82"/>
  <c r="P563" i="82"/>
  <c r="P1568" i="82"/>
  <c r="P1580" i="82"/>
  <c r="P29" i="82"/>
  <c r="P995" i="82"/>
  <c r="P1409" i="82"/>
  <c r="P127" i="82"/>
  <c r="P1936" i="82"/>
  <c r="P863" i="82"/>
  <c r="P1266" i="82"/>
  <c r="P1749" i="82"/>
  <c r="P2075" i="82"/>
  <c r="P1845" i="82"/>
  <c r="P1643" i="82"/>
  <c r="P168" i="82"/>
  <c r="P924" i="82"/>
  <c r="P225" i="82"/>
  <c r="P152" i="82"/>
  <c r="P402" i="82"/>
  <c r="P120" i="82"/>
  <c r="P1184" i="82"/>
  <c r="P854" i="82"/>
  <c r="P294" i="82"/>
  <c r="P1824" i="82"/>
  <c r="P611" i="82"/>
  <c r="P1294" i="82"/>
  <c r="P1871" i="82"/>
  <c r="P458" i="82"/>
  <c r="P1263" i="82"/>
  <c r="P39" i="82"/>
  <c r="P1046" i="82"/>
  <c r="P1269" i="82"/>
  <c r="P1894" i="82"/>
  <c r="P1492" i="82"/>
  <c r="P381" i="82"/>
  <c r="P598" i="82"/>
  <c r="P1510" i="82"/>
  <c r="P355" i="82"/>
  <c r="P980" i="82"/>
  <c r="P579" i="82"/>
  <c r="P624" i="82"/>
  <c r="P191" i="82"/>
  <c r="P1199" i="82"/>
  <c r="P1095" i="82"/>
  <c r="P238" i="82"/>
  <c r="P2080" i="82"/>
  <c r="P273" i="82"/>
  <c r="P667" i="82"/>
  <c r="P875" i="82"/>
  <c r="P1582" i="82"/>
  <c r="P1702" i="82"/>
  <c r="P2099" i="82"/>
  <c r="P78" i="82"/>
  <c r="P1678" i="82"/>
  <c r="P1476" i="82"/>
  <c r="P117" i="82"/>
  <c r="P1450" i="82"/>
  <c r="P883" i="82"/>
  <c r="P1188" i="82"/>
  <c r="P1647" i="82"/>
  <c r="P357" i="82"/>
  <c r="P1626" i="82"/>
  <c r="P2182" i="82"/>
  <c r="P1998" i="82"/>
  <c r="P1238" i="82"/>
  <c r="P138" i="82"/>
  <c r="P1970" i="82"/>
  <c r="P753" i="82"/>
  <c r="P27" i="82"/>
  <c r="P1086" i="82"/>
  <c r="P333" i="82"/>
  <c r="P823" i="82"/>
  <c r="P1414" i="82"/>
  <c r="P884" i="82"/>
  <c r="P1855" i="82"/>
  <c r="P2017" i="82"/>
  <c r="P1302" i="82"/>
  <c r="P1862" i="82"/>
  <c r="P280" i="82"/>
  <c r="P522" i="82"/>
  <c r="P1306" i="82"/>
  <c r="P241" i="82"/>
  <c r="P484" i="82"/>
  <c r="P161" i="82"/>
  <c r="P1629" i="82"/>
  <c r="P245" i="82"/>
  <c r="P2025" i="82"/>
  <c r="P1747" i="82"/>
  <c r="P734" i="82"/>
  <c r="P1079" i="82"/>
  <c r="P629" i="82"/>
  <c r="P342" i="82"/>
  <c r="P1141" i="82"/>
  <c r="P320" i="82"/>
  <c r="P1170" i="82"/>
  <c r="P496" i="82"/>
  <c r="P43" i="82"/>
  <c r="P1784" i="82"/>
  <c r="P779" i="82"/>
  <c r="P1012" i="82"/>
  <c r="P2097" i="82"/>
  <c r="P1345" i="82"/>
  <c r="P1653" i="82"/>
  <c r="P928" i="82"/>
  <c r="P1109" i="82"/>
  <c r="P1570" i="82"/>
  <c r="P932" i="82"/>
  <c r="P1341" i="82"/>
  <c r="P1245" i="82"/>
  <c r="P848" i="82"/>
  <c r="P785" i="82"/>
  <c r="P572" i="82"/>
  <c r="P299" i="82"/>
  <c r="P1037" i="82"/>
  <c r="P481" i="82"/>
  <c r="P1684" i="82"/>
  <c r="P1031" i="82"/>
  <c r="P49" i="82"/>
  <c r="P2063" i="82"/>
  <c r="P671" i="82"/>
  <c r="P2059" i="82"/>
  <c r="P1663" i="82"/>
  <c r="P993" i="82"/>
  <c r="P1251" i="82"/>
  <c r="P1822" i="82"/>
  <c r="P232" i="82"/>
  <c r="P1777" i="82"/>
  <c r="P109" i="82"/>
  <c r="P446" i="82"/>
  <c r="P774" i="82"/>
  <c r="P1850" i="82"/>
  <c r="P1052" i="82"/>
  <c r="P1156" i="82"/>
  <c r="P242" i="82"/>
  <c r="P1662" i="82"/>
  <c r="P1254" i="82"/>
  <c r="P754" i="82"/>
  <c r="P2036" i="82"/>
  <c r="P151" i="82"/>
  <c r="P100" i="82"/>
  <c r="P1091" i="82"/>
  <c r="P700" i="82"/>
  <c r="P1612" i="82"/>
  <c r="P994" i="82"/>
  <c r="P24" i="82"/>
  <c r="P782" i="82"/>
  <c r="P185" i="82"/>
  <c r="P131" i="82"/>
  <c r="P1489" i="82"/>
  <c r="P1257" i="82"/>
  <c r="P647" i="82"/>
  <c r="P739" i="82"/>
  <c r="P1553" i="82"/>
  <c r="P684" i="82"/>
  <c r="P767" i="82"/>
  <c r="P456" i="82"/>
  <c r="P783" i="82"/>
  <c r="P643" i="82"/>
  <c r="P1832" i="82"/>
  <c r="P1360" i="82"/>
  <c r="P165" i="82"/>
  <c r="P1740" i="82"/>
  <c r="P94" i="82"/>
  <c r="P1955" i="82"/>
  <c r="P2147" i="82"/>
  <c r="P2194" i="82"/>
  <c r="P1848" i="82"/>
  <c r="P1081" i="82"/>
  <c r="P990" i="82"/>
  <c r="P260" i="82"/>
  <c r="P473" i="82"/>
  <c r="P1144" i="82"/>
  <c r="P918" i="82"/>
  <c r="P2155" i="82"/>
  <c r="P703" i="82"/>
  <c r="P975" i="82"/>
  <c r="P609" i="82"/>
  <c r="P1825" i="82"/>
  <c r="P2078" i="82"/>
  <c r="P12" i="82"/>
  <c r="P925" i="82"/>
  <c r="P158" i="82"/>
  <c r="P648" i="82"/>
  <c r="P812" i="82"/>
  <c r="P885" i="82"/>
  <c r="P1524" i="82"/>
  <c r="P1310" i="82"/>
  <c r="P638" i="82"/>
  <c r="P2102" i="82"/>
  <c r="P1248" i="82"/>
  <c r="P2002" i="82"/>
  <c r="P787" i="82"/>
  <c r="P1914" i="82"/>
  <c r="P551" i="82"/>
  <c r="P1044" i="82"/>
  <c r="P2069" i="82"/>
  <c r="P991" i="82"/>
  <c r="P2106" i="82"/>
  <c r="P1330" i="82"/>
  <c r="P1809" i="82"/>
  <c r="P246" i="82"/>
  <c r="P2117" i="82"/>
  <c r="P262" i="82"/>
  <c r="P616" i="82"/>
  <c r="P802" i="82"/>
  <c r="P1575" i="82"/>
  <c r="P47" i="82"/>
  <c r="P305" i="82"/>
  <c r="P307" i="82"/>
  <c r="P1706" i="82"/>
  <c r="P595" i="82"/>
  <c r="P1782" i="82"/>
  <c r="P17" i="82"/>
  <c r="P950" i="82"/>
  <c r="P601" i="82"/>
  <c r="P1859" i="82"/>
  <c r="P464" i="82"/>
  <c r="P545" i="82"/>
  <c r="P1494" i="82"/>
  <c r="P1157" i="82"/>
  <c r="P412" i="82"/>
  <c r="P212" i="82"/>
  <c r="P516" i="82"/>
  <c r="P1108" i="82"/>
  <c r="P1038" i="82"/>
  <c r="P1163" i="82"/>
  <c r="P1608" i="82"/>
  <c r="P1334" i="82"/>
  <c r="P173" i="82"/>
  <c r="P1114" i="82"/>
  <c r="P2021" i="82"/>
  <c r="P75" i="82"/>
  <c r="P786" i="82"/>
  <c r="P540" i="82"/>
  <c r="P142" i="82"/>
  <c r="P1059" i="82"/>
  <c r="P1999" i="82"/>
  <c r="P846" i="82"/>
  <c r="P1495" i="82"/>
  <c r="P296" i="82"/>
  <c r="P1924" i="82"/>
  <c r="P253" i="82"/>
  <c r="P1867" i="82"/>
  <c r="P801" i="82"/>
  <c r="P319" i="82"/>
  <c r="P1448" i="82"/>
  <c r="P392" i="82"/>
  <c r="P1774" i="82"/>
  <c r="P1233" i="82"/>
  <c r="P2187" i="82"/>
  <c r="P1295" i="82"/>
  <c r="P537" i="82"/>
  <c r="P226" i="82"/>
  <c r="P1493" i="82"/>
  <c r="P541" i="82"/>
  <c r="P40" i="82"/>
  <c r="P887" i="82"/>
  <c r="P1010" i="82"/>
  <c r="P1739" i="82"/>
  <c r="P1689" i="82"/>
  <c r="P2049" i="82"/>
  <c r="P62" i="82"/>
  <c r="P2046" i="82"/>
  <c r="P2134" i="82"/>
  <c r="P1313" i="82"/>
  <c r="P264" i="82"/>
  <c r="P2164" i="82"/>
  <c r="P1407" i="82"/>
  <c r="P1939" i="82"/>
  <c r="P1304" i="82"/>
  <c r="P1278" i="82"/>
  <c r="P1876" i="82"/>
  <c r="P222" i="82"/>
  <c r="P177" i="82"/>
  <c r="P1868" i="82"/>
  <c r="P713" i="82"/>
  <c r="P1410" i="82"/>
  <c r="P777" i="82"/>
  <c r="P223" i="82"/>
  <c r="P1720" i="82"/>
  <c r="P765" i="82"/>
  <c r="P2028" i="82"/>
  <c r="P485" i="82"/>
  <c r="P986" i="82"/>
  <c r="P74" i="82"/>
  <c r="P1628" i="82"/>
  <c r="P292" i="82"/>
  <c r="P1383" i="82"/>
  <c r="P1185" i="82"/>
  <c r="P1585" i="82"/>
  <c r="P2056" i="82"/>
  <c r="P1196" i="82"/>
  <c r="P2169" i="82"/>
  <c r="P1785" i="82"/>
  <c r="P1632" i="82"/>
  <c r="P1967" i="82"/>
  <c r="P1029" i="82"/>
  <c r="P738" i="82"/>
  <c r="P1076" i="82"/>
  <c r="P791" i="82"/>
  <c r="P1112" i="82"/>
  <c r="P1546" i="82"/>
  <c r="P63" i="82"/>
  <c r="P672" i="82"/>
  <c r="P1047" i="82"/>
  <c r="P2105" i="82"/>
  <c r="P708" i="82"/>
  <c r="P1674" i="82"/>
  <c r="P1685" i="82"/>
  <c r="P2115" i="82"/>
  <c r="P144" i="82"/>
  <c r="P1403" i="82"/>
  <c r="P674" i="82"/>
  <c r="P71" i="82"/>
  <c r="P474" i="82"/>
  <c r="P1193" i="82"/>
  <c r="P1640" i="82"/>
  <c r="P23" i="82"/>
  <c r="P247" i="82"/>
  <c r="P65" i="82"/>
  <c r="P1133" i="82"/>
  <c r="P904" i="82"/>
  <c r="P862" i="82"/>
  <c r="P528" i="82"/>
  <c r="P822" i="82"/>
  <c r="P371" i="82"/>
  <c r="P1146" i="82"/>
  <c r="P596" i="82"/>
  <c r="P1016" i="82"/>
  <c r="P1581" i="82"/>
  <c r="P858" i="82"/>
  <c r="P1486" i="82"/>
  <c r="P1561" i="82"/>
  <c r="P162" i="82"/>
  <c r="P1472" i="82"/>
  <c r="P1371" i="82"/>
  <c r="P845" i="82"/>
  <c r="P1258" i="82"/>
  <c r="P678" i="82"/>
  <c r="P1312" i="82"/>
  <c r="P1797" i="82"/>
  <c r="P512" i="82"/>
  <c r="P1284" i="82"/>
  <c r="P1919" i="82"/>
  <c r="P1082" i="82"/>
  <c r="P1566" i="82"/>
  <c r="P196" i="82"/>
  <c r="P1282" i="82"/>
  <c r="P733" i="82"/>
  <c r="P1676" i="82"/>
  <c r="P1789" i="82"/>
  <c r="P408" i="82"/>
  <c r="P1220" i="82"/>
  <c r="P517" i="82"/>
  <c r="P1291" i="82"/>
  <c r="P1715" i="82"/>
  <c r="P233" i="82"/>
  <c r="P872" i="82"/>
  <c r="P2005" i="82"/>
  <c r="P1624" i="82"/>
  <c r="P208" i="82"/>
  <c r="P543" i="82"/>
  <c r="P809" i="82"/>
  <c r="P878" i="82"/>
  <c r="P1290" i="82"/>
  <c r="P644" i="82"/>
  <c r="P1171" i="82"/>
  <c r="P1261" i="82"/>
  <c r="P2074" i="82"/>
  <c r="P2079" i="82"/>
  <c r="P1206" i="82"/>
  <c r="P769" i="82"/>
  <c r="P46" i="82"/>
  <c r="P1430" i="82"/>
  <c r="P1934" i="82"/>
  <c r="P1116" i="82"/>
  <c r="P1000" i="82"/>
  <c r="P323" i="82"/>
  <c r="P1790" i="82"/>
  <c r="P1053" i="82"/>
  <c r="P1651" i="82"/>
  <c r="P1244" i="82"/>
  <c r="P1962" i="82"/>
  <c r="P1149" i="82"/>
  <c r="P833" i="82"/>
  <c r="P5" i="82"/>
  <c r="P1591" i="82"/>
  <c r="P1722" i="82"/>
  <c r="P2112" i="82"/>
  <c r="P926" i="82"/>
  <c r="P1908" i="82"/>
  <c r="P1167" i="82"/>
  <c r="P1840" i="82"/>
  <c r="P2065" i="82"/>
  <c r="P1377" i="82"/>
  <c r="P423" i="82"/>
  <c r="P1140" i="82"/>
  <c r="P1416" i="82"/>
  <c r="P359" i="82"/>
  <c r="P967" i="82"/>
  <c r="P1882" i="82"/>
  <c r="P917" i="82"/>
  <c r="P1956" i="82"/>
  <c r="P403" i="82"/>
  <c r="P740" i="82"/>
  <c r="P2033" i="82"/>
  <c r="P1232" i="82"/>
  <c r="P1731" i="82"/>
  <c r="P2062" i="82"/>
  <c r="P99" i="82"/>
  <c r="P635" i="82"/>
  <c r="P353" i="82"/>
  <c r="P1201" i="82"/>
  <c r="P96" i="82"/>
  <c r="P1695" i="82"/>
  <c r="P1452" i="82"/>
  <c r="P1128" i="82"/>
  <c r="P1499" i="82"/>
  <c r="P669" i="82"/>
  <c r="P1255" i="82"/>
  <c r="P265" i="82"/>
  <c r="P1145" i="82"/>
  <c r="P1068" i="82"/>
  <c r="P654" i="82"/>
  <c r="P328" i="82"/>
  <c r="P291" i="82"/>
  <c r="P1953" i="82"/>
  <c r="P1920" i="82"/>
  <c r="P742" i="82"/>
  <c r="P2034" i="82"/>
  <c r="P1907" i="82"/>
  <c r="P1268" i="82"/>
  <c r="P1202" i="82"/>
  <c r="P622" i="82"/>
  <c r="P374" i="82"/>
  <c r="P1527" i="82"/>
  <c r="P1899" i="82"/>
  <c r="P275" i="82"/>
  <c r="P965" i="82"/>
  <c r="P1122" i="82"/>
  <c r="P2176" i="82"/>
  <c r="P1352" i="82"/>
  <c r="P510" i="82"/>
  <c r="P339" i="82"/>
  <c r="P1748" i="82"/>
  <c r="P1861" i="82"/>
  <c r="P298" i="82"/>
  <c r="P519" i="82"/>
  <c r="P2061" i="82"/>
  <c r="P1030" i="82"/>
  <c r="P1664" i="82"/>
  <c r="P1223" i="82"/>
  <c r="P1445" i="82"/>
  <c r="P1761" i="82"/>
  <c r="P1349" i="82"/>
  <c r="P2084" i="82"/>
  <c r="P1670" i="82"/>
  <c r="P2032" i="82"/>
  <c r="P1746" i="82"/>
  <c r="P1436" i="82"/>
  <c r="P2104" i="82"/>
  <c r="P1600" i="82"/>
  <c r="P1270" i="82"/>
  <c r="P1311" i="82"/>
  <c r="P421" i="82"/>
  <c r="P2026" i="82"/>
  <c r="P1775" i="82"/>
  <c r="P197" i="82"/>
  <c r="P798" i="82"/>
  <c r="P2180" i="82"/>
  <c r="P1331" i="82"/>
  <c r="P395" i="82"/>
  <c r="P641" i="82"/>
  <c r="P141" i="82"/>
  <c r="P211" i="82"/>
  <c r="P2041" i="82"/>
  <c r="P1256" i="82"/>
  <c r="P1440" i="82"/>
  <c r="P20" i="82"/>
  <c r="P2053" i="82"/>
  <c r="P902" i="82"/>
  <c r="P457" i="82"/>
  <c r="P650" i="82"/>
  <c r="P276" i="82"/>
  <c r="P15" i="82"/>
  <c r="P532" i="82"/>
  <c r="P653" i="82"/>
  <c r="P590" i="82"/>
  <c r="P288" i="82"/>
  <c r="P82" i="82"/>
  <c r="P379" i="82"/>
  <c r="P687" i="82"/>
  <c r="P45" i="82"/>
  <c r="P370" i="82"/>
  <c r="P1287" i="82"/>
  <c r="P1060" i="82"/>
  <c r="P1951" i="82"/>
  <c r="P1243" i="82"/>
  <c r="P269" i="82"/>
  <c r="P1305" i="82"/>
  <c r="P2174" i="82"/>
  <c r="P1267" i="82"/>
  <c r="P524" i="82"/>
  <c r="P1534" i="82"/>
  <c r="P300" i="82"/>
  <c r="P322" i="82"/>
  <c r="P665" i="82"/>
  <c r="P2192" i="82"/>
  <c r="P1418" i="82"/>
  <c r="P383" i="82"/>
  <c r="P1469" i="82"/>
  <c r="P1299" i="82"/>
  <c r="P970" i="82"/>
  <c r="P350" i="82"/>
  <c r="P604" i="82"/>
  <c r="P25" i="82"/>
  <c r="P105" i="82"/>
  <c r="P1637" i="82"/>
  <c r="P420" i="82"/>
  <c r="P1474" i="82"/>
  <c r="P1895" i="82"/>
  <c r="P1085" i="82"/>
  <c r="P324" i="82"/>
  <c r="P879" i="82"/>
  <c r="P1633" i="82"/>
  <c r="P368" i="82"/>
  <c r="P533" i="82"/>
  <c r="P656" i="82"/>
  <c r="P1425" i="82"/>
  <c r="P254" i="82"/>
  <c r="P1401" i="82"/>
  <c r="P836" i="82"/>
  <c r="P515" i="82"/>
  <c r="P662" i="82"/>
  <c r="P52" i="82"/>
  <c r="P1182" i="82"/>
  <c r="P2151" i="82"/>
  <c r="P597" i="82"/>
  <c r="P1901" i="82"/>
  <c r="A6" i="80"/>
  <c r="E5" i="80"/>
  <c r="B5" i="80"/>
  <c r="G5" i="80"/>
  <c r="F5" i="80"/>
  <c r="P573" i="79"/>
  <c r="P915" i="83"/>
  <c r="P499" i="83"/>
  <c r="P483" i="83"/>
  <c r="P541" i="79"/>
  <c r="P781" i="79"/>
  <c r="P851" i="83"/>
  <c r="P419" i="83"/>
  <c r="P675" i="83"/>
  <c r="P333" i="79"/>
  <c r="P77" i="79"/>
  <c r="P403" i="83"/>
  <c r="P803" i="83"/>
  <c r="P157" i="79"/>
  <c r="P627" i="83"/>
  <c r="P195" i="83"/>
  <c r="P339" i="83"/>
  <c r="P925" i="79"/>
  <c r="P269" i="79"/>
  <c r="P397" i="79"/>
  <c r="P723" i="83"/>
  <c r="P893" i="79"/>
  <c r="P259" i="83"/>
  <c r="P989" i="79"/>
  <c r="P547" i="83"/>
  <c r="P963" i="83"/>
  <c r="AN19" i="59"/>
  <c r="O19" i="59" s="1"/>
  <c r="R89" i="53"/>
  <c r="AV277" i="58"/>
  <c r="W277" i="58" s="1"/>
  <c r="G5" i="81"/>
  <c r="A6" i="81"/>
  <c r="B5" i="81"/>
  <c r="E5" i="81"/>
  <c r="F5" i="81"/>
  <c r="P1011" i="83"/>
  <c r="P243" i="83"/>
  <c r="P531" i="83"/>
  <c r="P45" i="79"/>
  <c r="P355" i="83"/>
  <c r="P179" i="83"/>
  <c r="P413" i="79"/>
  <c r="P883" i="83"/>
  <c r="P957" i="82"/>
  <c r="P579" i="83"/>
  <c r="P637" i="79"/>
  <c r="P99" i="83"/>
  <c r="N877" i="105"/>
  <c r="O877" i="105" s="1"/>
  <c r="P861" i="79"/>
  <c r="P1530" i="83"/>
  <c r="P1139" i="83"/>
  <c r="P1618" i="83"/>
  <c r="P2085" i="83"/>
  <c r="P1026" i="83"/>
  <c r="P1109" i="83"/>
  <c r="P1995" i="83"/>
  <c r="P1943" i="83"/>
  <c r="P2100" i="83"/>
  <c r="P457" i="83"/>
  <c r="P1669" i="83"/>
  <c r="P396" i="83"/>
  <c r="P384" i="83"/>
  <c r="P165" i="83"/>
  <c r="P1386" i="83"/>
  <c r="P1855" i="83"/>
  <c r="P2076" i="83"/>
  <c r="P808" i="83"/>
  <c r="P1248" i="83"/>
  <c r="P622" i="83"/>
  <c r="P34" i="83"/>
  <c r="P1577" i="83"/>
  <c r="P338" i="83"/>
  <c r="P176" i="83"/>
  <c r="P2158" i="83"/>
  <c r="P1882" i="83"/>
  <c r="P1690" i="83"/>
  <c r="P576" i="83"/>
  <c r="P508" i="83"/>
  <c r="P1574" i="83"/>
  <c r="P985" i="83"/>
  <c r="P168" i="83"/>
  <c r="P1847" i="83"/>
  <c r="P277" i="83"/>
  <c r="P1729" i="83"/>
  <c r="P410" i="83"/>
  <c r="P790" i="83"/>
  <c r="P1624" i="83"/>
  <c r="P1442" i="83"/>
  <c r="P95" i="83"/>
  <c r="P1155" i="83"/>
  <c r="P1469" i="83"/>
  <c r="P1637" i="83"/>
  <c r="P970" i="83"/>
  <c r="P434" i="83"/>
  <c r="P2064" i="83"/>
  <c r="P670" i="83"/>
  <c r="P1706" i="83"/>
  <c r="P245" i="83"/>
  <c r="P166" i="83"/>
  <c r="P1491" i="83"/>
  <c r="P1154" i="83"/>
  <c r="P200" i="83"/>
  <c r="P812" i="83"/>
  <c r="P1416" i="83"/>
  <c r="P1270" i="83"/>
  <c r="P440" i="83"/>
  <c r="P858" i="83"/>
  <c r="P554" i="83"/>
  <c r="P149" i="83"/>
  <c r="P1397" i="83"/>
  <c r="P127" i="83"/>
  <c r="P68" i="83"/>
  <c r="P1874" i="83"/>
  <c r="P535" i="83"/>
  <c r="P1929" i="83"/>
  <c r="P938" i="83"/>
  <c r="P1871" i="83"/>
  <c r="P598" i="83"/>
  <c r="P769" i="83"/>
  <c r="P865" i="83"/>
  <c r="P1365" i="83"/>
  <c r="P1478" i="83"/>
  <c r="P754" i="83"/>
  <c r="P391" i="83"/>
  <c r="P447" i="83"/>
  <c r="P552" i="83"/>
  <c r="P686" i="83"/>
  <c r="P1914" i="83"/>
  <c r="P1180" i="83"/>
  <c r="P967" i="83"/>
  <c r="P1720" i="83"/>
  <c r="P1195" i="83"/>
  <c r="P1651" i="83"/>
  <c r="P532" i="83"/>
  <c r="P1166" i="83"/>
  <c r="P1962" i="83"/>
  <c r="P308" i="83"/>
  <c r="P1747" i="83"/>
  <c r="P620" i="83"/>
  <c r="P1148" i="83"/>
  <c r="P2111" i="83"/>
  <c r="P498" i="83"/>
  <c r="P207" i="83"/>
  <c r="P856" i="83"/>
  <c r="P393" i="83"/>
  <c r="P850" i="83"/>
  <c r="P737" i="83"/>
  <c r="P1265" i="83"/>
  <c r="P4" i="83"/>
  <c r="P1837" i="83"/>
  <c r="P1711" i="83"/>
  <c r="P541" i="83"/>
  <c r="P1696" i="83"/>
  <c r="P1687" i="83"/>
  <c r="P3" i="83"/>
  <c r="P1697" i="83"/>
  <c r="P1599" i="83"/>
  <c r="P570" i="83"/>
  <c r="P580" i="83"/>
  <c r="P1519" i="83"/>
  <c r="P971" i="83"/>
  <c r="P2044" i="83"/>
  <c r="P1406" i="83"/>
  <c r="P5" i="83"/>
  <c r="P829" i="83"/>
  <c r="P956" i="83"/>
  <c r="P652" i="83"/>
  <c r="P932" i="83"/>
  <c r="P1835" i="83"/>
  <c r="P270" i="83"/>
  <c r="P1187" i="83"/>
  <c r="P365" i="83"/>
  <c r="P2180" i="83"/>
  <c r="P708" i="83"/>
  <c r="P1205" i="83"/>
  <c r="P1607" i="83"/>
  <c r="P21" i="83"/>
  <c r="P1856" i="83"/>
  <c r="P804" i="83"/>
  <c r="P1390" i="83"/>
  <c r="P648" i="83"/>
  <c r="P1040" i="83"/>
  <c r="P704" i="83"/>
  <c r="P285" i="83"/>
  <c r="P559" i="83"/>
  <c r="P203" i="83"/>
  <c r="P1948" i="83"/>
  <c r="P2181" i="83"/>
  <c r="P805" i="83"/>
  <c r="P706" i="83"/>
  <c r="P1741" i="83"/>
  <c r="P1161" i="83"/>
  <c r="P1839" i="83"/>
  <c r="P1284" i="83"/>
  <c r="P1055" i="83"/>
  <c r="P252" i="83"/>
  <c r="P1723" i="83"/>
  <c r="P2006" i="83"/>
  <c r="P948" i="83"/>
  <c r="P945" i="83"/>
  <c r="P1244" i="83"/>
  <c r="P911" i="83"/>
  <c r="P2137" i="83"/>
  <c r="P2073" i="83"/>
  <c r="P712" i="83"/>
  <c r="P1759" i="83"/>
  <c r="P1903" i="83"/>
  <c r="P658" i="83"/>
  <c r="P1596" i="83"/>
  <c r="P607" i="83"/>
  <c r="P1851" i="83"/>
  <c r="P1404" i="83"/>
  <c r="P1755" i="83"/>
  <c r="P2161" i="83"/>
  <c r="P78" i="83"/>
  <c r="P1818" i="83"/>
  <c r="P81" i="83"/>
  <c r="P1354" i="83"/>
  <c r="P236" i="83"/>
  <c r="P901" i="83"/>
  <c r="P84" i="83"/>
  <c r="P113" i="83"/>
  <c r="P1184" i="83"/>
  <c r="P1394" i="83"/>
  <c r="P1151" i="83"/>
  <c r="P378" i="83"/>
  <c r="P364" i="83"/>
  <c r="P1052" i="83"/>
  <c r="P1210" i="83"/>
  <c r="P1242" i="83"/>
  <c r="P1424" i="83"/>
  <c r="P2081" i="83"/>
  <c r="P1649" i="83"/>
  <c r="P1378" i="83"/>
  <c r="P1822" i="83"/>
  <c r="P613" i="83"/>
  <c r="P1947" i="83"/>
  <c r="P310" i="83"/>
  <c r="P1875" i="83"/>
  <c r="P1676" i="83"/>
  <c r="P1443" i="83"/>
  <c r="P437" i="83"/>
  <c r="P298" i="83"/>
  <c r="P1778" i="83"/>
  <c r="P814" i="83"/>
  <c r="P1287" i="83"/>
  <c r="P697" i="83"/>
  <c r="P1385" i="83"/>
  <c r="P1391" i="83"/>
  <c r="P859" i="83"/>
  <c r="P129" i="83"/>
  <c r="P657" i="83"/>
  <c r="P1298" i="83"/>
  <c r="P1963" i="83"/>
  <c r="P1197" i="83"/>
  <c r="P1834" i="83"/>
  <c r="P1083" i="83"/>
  <c r="P438" i="83"/>
  <c r="P1252" i="83"/>
  <c r="P793" i="83"/>
  <c r="P1762" i="83"/>
  <c r="P1541" i="83"/>
  <c r="P1054" i="83"/>
  <c r="P2094" i="83"/>
  <c r="P1727" i="83"/>
  <c r="P2098" i="83"/>
  <c r="P1827" i="83"/>
  <c r="P640" i="83"/>
  <c r="P1640" i="83"/>
  <c r="P271" i="83"/>
  <c r="P536" i="83"/>
  <c r="P185" i="83"/>
  <c r="P1793" i="83"/>
  <c r="P1410" i="83"/>
  <c r="P504" i="83"/>
  <c r="P1953" i="83"/>
  <c r="P2110" i="83"/>
  <c r="P1253" i="83"/>
  <c r="P974" i="83"/>
  <c r="P1959" i="83"/>
  <c r="P2146" i="83"/>
  <c r="P523" i="83"/>
  <c r="P2052" i="83"/>
  <c r="P2051" i="83"/>
  <c r="P105" i="83"/>
  <c r="P1192" i="83"/>
  <c r="P1587" i="83"/>
  <c r="P1282" i="83"/>
  <c r="P1137" i="83"/>
  <c r="P545" i="83"/>
  <c r="P891" i="83"/>
  <c r="P1992" i="83"/>
  <c r="P691" i="83"/>
  <c r="P2090" i="83"/>
  <c r="P1832" i="83"/>
  <c r="P1705" i="83"/>
  <c r="P1169" i="83"/>
  <c r="P1684" i="83"/>
  <c r="P1234" i="83"/>
  <c r="P491" i="83"/>
  <c r="P1763" i="83"/>
  <c r="P1165" i="83"/>
  <c r="P1516" i="83"/>
  <c r="P246" i="83"/>
  <c r="P946" i="83"/>
  <c r="P436" i="83"/>
  <c r="P930" i="83"/>
  <c r="P1208" i="83"/>
  <c r="P1981" i="83"/>
  <c r="P20" i="83"/>
  <c r="P972" i="83"/>
  <c r="P1027" i="83"/>
  <c r="P806" i="83"/>
  <c r="P955" i="83"/>
  <c r="P192" i="83"/>
  <c r="P301" i="83"/>
  <c r="P1887" i="83"/>
  <c r="P2059" i="83"/>
  <c r="P937" i="83"/>
  <c r="P1013" i="83"/>
  <c r="P1179" i="83"/>
  <c r="P1346" i="83"/>
  <c r="P1507" i="83"/>
  <c r="P600" i="83"/>
  <c r="P1585" i="83"/>
  <c r="P702" i="83"/>
  <c r="P936" i="83"/>
  <c r="P962" i="83"/>
  <c r="P413" i="83"/>
  <c r="P2175" i="83"/>
  <c r="P1012" i="83"/>
  <c r="P981" i="83"/>
  <c r="P1924" i="83"/>
  <c r="P703" i="83"/>
  <c r="P1304" i="83"/>
  <c r="P284" i="83"/>
  <c r="P1700" i="83"/>
  <c r="P1182" i="83"/>
  <c r="P1411" i="83"/>
  <c r="P1501" i="83"/>
  <c r="P869" i="83"/>
  <c r="P1129" i="83"/>
  <c r="P481" i="83"/>
  <c r="P13" i="83"/>
  <c r="P973" i="83"/>
  <c r="P444" i="83"/>
  <c r="P1641" i="83"/>
  <c r="P878" i="83"/>
  <c r="P513" i="83"/>
  <c r="P633" i="83"/>
  <c r="P1399" i="83"/>
  <c r="P445" i="83"/>
  <c r="P37" i="83"/>
  <c r="P2105" i="83"/>
  <c r="P1430" i="83"/>
  <c r="P822" i="83"/>
  <c r="P1927" i="83"/>
  <c r="P1009" i="83"/>
  <c r="P1798" i="83"/>
  <c r="P735" i="83"/>
  <c r="P1784" i="83"/>
  <c r="P1849" i="83"/>
  <c r="P1552" i="83"/>
  <c r="P646" i="83"/>
  <c r="P2057" i="83"/>
  <c r="P578" i="83"/>
  <c r="P1387" i="83"/>
  <c r="P682" i="83"/>
  <c r="P777" i="83"/>
  <c r="P1172" i="83"/>
  <c r="P1194" i="83"/>
  <c r="P1104" i="83"/>
  <c r="P1031" i="83"/>
  <c r="P1586" i="83"/>
  <c r="P1465" i="83"/>
  <c r="P1692" i="83"/>
  <c r="P538" i="83"/>
  <c r="P1097" i="83"/>
  <c r="P1789" i="83"/>
  <c r="P1667" i="83"/>
  <c r="P1589" i="83"/>
  <c r="P260" i="83"/>
  <c r="P1314" i="83"/>
  <c r="P1792" i="83"/>
  <c r="P1656" i="83"/>
  <c r="P525" i="83"/>
  <c r="P458" i="83"/>
  <c r="P1118" i="83"/>
  <c r="P151" i="83"/>
  <c r="P1644" i="83"/>
  <c r="P634" i="83"/>
  <c r="P254" i="83"/>
  <c r="P1805" i="83"/>
  <c r="P1191" i="83"/>
  <c r="P1841" i="83"/>
  <c r="P1190" i="83"/>
  <c r="P1417" i="83"/>
  <c r="P639" i="83"/>
  <c r="P59" i="83"/>
  <c r="P1917" i="83"/>
  <c r="P1689" i="83"/>
  <c r="P312" i="83"/>
  <c r="P480" i="83"/>
  <c r="P863" i="83"/>
  <c r="P637" i="83"/>
  <c r="P2007" i="83"/>
  <c r="P2112" i="83"/>
  <c r="P1553" i="83"/>
  <c r="P1058" i="83"/>
  <c r="P1825" i="83"/>
  <c r="P153" i="83"/>
  <c r="P1756" i="83"/>
  <c r="P206" i="83"/>
  <c r="P2091" i="83"/>
  <c r="P202" i="83"/>
  <c r="P1321" i="83"/>
  <c r="P2109" i="83"/>
  <c r="P1048" i="83"/>
  <c r="P1272" i="83"/>
  <c r="P490" i="83"/>
  <c r="P921" i="83"/>
  <c r="P412" i="83"/>
  <c r="P1230" i="83"/>
  <c r="P198" i="83"/>
  <c r="P1767" i="83"/>
  <c r="P1588" i="83"/>
  <c r="P432" i="83"/>
  <c r="P1721" i="83"/>
  <c r="P28" i="83"/>
  <c r="P408" i="83"/>
  <c r="P1576" i="83"/>
  <c r="P885" i="83"/>
  <c r="P824" i="83"/>
  <c r="P1162" i="83"/>
  <c r="P278" i="83"/>
  <c r="P233" i="83"/>
  <c r="P354" i="83"/>
  <c r="P1598" i="83"/>
  <c r="P75" i="83"/>
  <c r="P189" i="83"/>
  <c r="P1463" i="83"/>
  <c r="P2125" i="83"/>
  <c r="P1612" i="83"/>
  <c r="P2176" i="83"/>
  <c r="P210" i="83"/>
  <c r="P516" i="83"/>
  <c r="P110" i="83"/>
  <c r="P1254" i="83"/>
  <c r="P1330" i="83"/>
  <c r="P776" i="83"/>
  <c r="P1249" i="83"/>
  <c r="P750" i="83"/>
  <c r="P1801" i="83"/>
  <c r="P1542" i="83"/>
  <c r="P133" i="83"/>
  <c r="P585" i="83"/>
  <c r="P1493" i="83"/>
  <c r="P18" i="83"/>
  <c r="P1456" i="83"/>
  <c r="P1520" i="83"/>
  <c r="P500" i="83"/>
  <c r="P281" i="83"/>
  <c r="P1326" i="83"/>
  <c r="P1989" i="83"/>
  <c r="P442" i="83"/>
  <c r="P1820" i="83"/>
  <c r="P1237" i="83"/>
  <c r="P612" i="83"/>
  <c r="P795" i="83"/>
  <c r="P429" i="83"/>
  <c r="P1268" i="83"/>
  <c r="P1749" i="83"/>
  <c r="P599" i="83"/>
  <c r="P1264" i="83"/>
  <c r="P733" i="83"/>
  <c r="P329" i="83"/>
  <c r="P2114" i="83"/>
  <c r="P866" i="83"/>
  <c r="P1858" i="83"/>
  <c r="P1219" i="83"/>
  <c r="P603" i="83"/>
  <c r="P1563" i="83"/>
  <c r="P2016" i="83"/>
  <c r="P919" i="83"/>
  <c r="P1514" i="83"/>
  <c r="P926" i="83"/>
  <c r="P1990" i="83"/>
  <c r="P2123" i="83"/>
  <c r="P1291" i="83"/>
  <c r="P1447" i="83"/>
  <c r="P1065" i="83"/>
  <c r="P1494" i="83"/>
  <c r="P788" i="83"/>
  <c r="P2143" i="83"/>
  <c r="P1126" i="83"/>
  <c r="P1780" i="83"/>
  <c r="P1095" i="83"/>
  <c r="P69" i="83"/>
  <c r="P1383" i="83"/>
  <c r="P1686" i="83"/>
  <c r="P533" i="83"/>
  <c r="P1396" i="83"/>
  <c r="P2162" i="83"/>
  <c r="P2068" i="83"/>
  <c r="P1260" i="83"/>
  <c r="P1084" i="83"/>
  <c r="P16" i="83"/>
  <c r="P22" i="83"/>
  <c r="P1660" i="83"/>
  <c r="P62" i="83"/>
  <c r="P621" i="83"/>
  <c r="P497" i="83"/>
  <c r="P1473" i="83"/>
  <c r="P1572" i="83"/>
  <c r="P1945" i="83"/>
  <c r="P1381" i="83"/>
  <c r="P1717" i="83"/>
  <c r="P1560" i="83"/>
  <c r="P488" i="83"/>
  <c r="P334" i="83"/>
  <c r="P40" i="83"/>
  <c r="P560" i="83"/>
  <c r="P636" i="83"/>
  <c r="P1506" i="83"/>
  <c r="P1897" i="83"/>
  <c r="P943" i="83"/>
  <c r="P50" i="83"/>
  <c r="P1348" i="83"/>
  <c r="P1548" i="83"/>
  <c r="P680" i="83"/>
  <c r="P1500" i="83"/>
  <c r="P1525" i="83"/>
  <c r="P1892" i="83"/>
  <c r="P1460" i="83"/>
  <c r="P517" i="83"/>
  <c r="P761" i="83"/>
  <c r="P368" i="83"/>
  <c r="P893" i="83"/>
  <c r="P1891" i="83"/>
  <c r="P698" i="83"/>
  <c r="P1901" i="83"/>
  <c r="P1710" i="83"/>
  <c r="P1787" i="83"/>
  <c r="P291" i="83"/>
  <c r="P1061" i="83"/>
  <c r="P283" i="83"/>
  <c r="P414" i="83"/>
  <c r="P644" i="83"/>
  <c r="P1170" i="83"/>
  <c r="P2030" i="83"/>
  <c r="P1701" i="83"/>
  <c r="P567" i="83"/>
  <c r="P2126" i="83"/>
  <c r="P1066" i="83"/>
  <c r="P1919" i="83"/>
  <c r="P1320" i="83"/>
  <c r="P568" i="83"/>
  <c r="P699" i="83"/>
  <c r="P2164" i="83"/>
  <c r="P736" i="83"/>
  <c r="P1739" i="83"/>
  <c r="P2053" i="83"/>
  <c r="P1709" i="83"/>
  <c r="P86" i="83"/>
  <c r="P942" i="83"/>
  <c r="P1788" i="83"/>
  <c r="P1580" i="83"/>
  <c r="P7" i="83"/>
  <c r="P1458" i="83"/>
  <c r="P477" i="83"/>
  <c r="P295" i="83"/>
  <c r="P2020" i="83"/>
  <c r="P1681" i="83"/>
  <c r="P1808" i="83"/>
  <c r="P1547" i="83"/>
  <c r="P1999" i="83"/>
  <c r="P2188" i="83"/>
  <c r="P1559" i="83"/>
  <c r="P1734" i="83"/>
  <c r="P1894" i="83"/>
  <c r="P1915" i="83"/>
  <c r="P379" i="83"/>
  <c r="P1134" i="83"/>
  <c r="P1077" i="83"/>
  <c r="P1968" i="83"/>
  <c r="P1531" i="83"/>
  <c r="P402" i="83"/>
  <c r="P610" i="83"/>
  <c r="P1079" i="83"/>
  <c r="P1604" i="83"/>
  <c r="P473" i="83"/>
  <c r="P1751" i="83"/>
  <c r="P1415" i="83"/>
  <c r="P923" i="83"/>
  <c r="P2093" i="83"/>
  <c r="P2060" i="83"/>
  <c r="P199" i="83"/>
  <c r="P853" i="83"/>
  <c r="P293" i="83"/>
  <c r="P1156" i="83"/>
  <c r="P605" i="83"/>
  <c r="P1708" i="83"/>
  <c r="P1732" i="83"/>
  <c r="P1806" i="83"/>
  <c r="P1475" i="83"/>
  <c r="P616" i="83"/>
  <c r="P1123" i="83"/>
  <c r="P1376" i="83"/>
  <c r="P169" i="83"/>
  <c r="P882" i="83"/>
  <c r="P1112" i="83"/>
  <c r="P411" i="83"/>
  <c r="P506" i="83"/>
  <c r="P1764" i="83"/>
  <c r="P1355" i="83"/>
  <c r="P244" i="83"/>
  <c r="P489" i="83"/>
  <c r="P650" i="83"/>
  <c r="P888" i="83"/>
  <c r="P2003" i="83"/>
  <c r="P1226" i="83"/>
  <c r="P53" i="83"/>
  <c r="P1372" i="83"/>
  <c r="P1746" i="83"/>
  <c r="P1565" i="83"/>
  <c r="P2095" i="83"/>
  <c r="P2168" i="83"/>
  <c r="P1181" i="83"/>
  <c r="P1349" i="83"/>
  <c r="P512" i="83"/>
  <c r="P591" i="83"/>
  <c r="P1251" i="83"/>
  <c r="P33" i="83"/>
  <c r="P2150" i="83"/>
  <c r="P719" i="83"/>
  <c r="P170" i="83"/>
  <c r="P1400" i="83"/>
  <c r="P1223" i="83"/>
  <c r="P1904" i="83"/>
  <c r="P1257" i="83"/>
  <c r="P305" i="83"/>
  <c r="P2067" i="83"/>
  <c r="P801" i="83"/>
  <c r="P782" i="83"/>
  <c r="P29" i="83"/>
  <c r="P148" i="83"/>
  <c r="P1440" i="83"/>
  <c r="P1358" i="83"/>
  <c r="P1685" i="83"/>
  <c r="P128" i="83"/>
  <c r="P566" i="83"/>
  <c r="P228" i="83"/>
  <c r="P1332" i="83"/>
  <c r="P11" i="83"/>
  <c r="P102" i="83"/>
  <c r="P495" i="83"/>
  <c r="P1130" i="83"/>
  <c r="P376" i="83"/>
  <c r="P2001" i="83"/>
  <c r="P1212" i="83"/>
  <c r="P2050" i="83"/>
  <c r="P1259" i="83"/>
  <c r="P1830" i="83"/>
  <c r="P2096" i="83"/>
  <c r="P401" i="83"/>
  <c r="P2" i="83"/>
  <c r="P685" i="83"/>
  <c r="P48" i="83"/>
  <c r="P1722" i="83"/>
  <c r="P1020" i="83"/>
  <c r="P2080" i="83"/>
  <c r="P381" i="83"/>
  <c r="P1145" i="83"/>
  <c r="P2048" i="83"/>
  <c r="P2199" i="83"/>
  <c r="P1286" i="83"/>
  <c r="P842" i="83"/>
  <c r="P1352" i="83"/>
  <c r="P683" i="83"/>
  <c r="P551" i="83"/>
  <c r="P2169" i="83"/>
  <c r="P1745" i="83"/>
  <c r="P389" i="83"/>
  <c r="P586" i="83"/>
  <c r="P1748" i="83"/>
  <c r="P802" i="83"/>
  <c r="P222" i="83"/>
  <c r="P693" i="83"/>
  <c r="P1951" i="83"/>
  <c r="P2139" i="83"/>
  <c r="P711" i="83"/>
  <c r="P641" i="83"/>
  <c r="P289" i="83"/>
  <c r="P1991" i="83"/>
  <c r="P209" i="83"/>
  <c r="P407" i="83"/>
  <c r="P1873" i="83"/>
  <c r="P136" i="83"/>
  <c r="P976" i="83"/>
  <c r="P1668" i="83"/>
  <c r="P31" i="83"/>
  <c r="P375" i="83"/>
  <c r="P1888" i="83"/>
  <c r="P1306" i="83"/>
  <c r="P1853" i="83"/>
  <c r="P892" i="83"/>
  <c r="P1726" i="83"/>
  <c r="P1935" i="83"/>
  <c r="P502" i="83"/>
  <c r="P1814" i="83"/>
  <c r="P1175" i="83"/>
  <c r="P618" i="83"/>
  <c r="P1207" i="83"/>
  <c r="P1900" i="83"/>
  <c r="P1107" i="83"/>
  <c r="P845" i="83"/>
  <c r="P1881" i="83"/>
  <c r="P1070" i="83"/>
  <c r="P1452" i="83"/>
  <c r="P939" i="83"/>
  <c r="P656" i="83"/>
  <c r="P1698" i="83"/>
  <c r="P369" i="83"/>
  <c r="P1441" i="83"/>
  <c r="P361" i="83"/>
  <c r="P1680" i="83"/>
  <c r="P1115" i="83"/>
  <c r="P287" i="83"/>
  <c r="P1785" i="83"/>
  <c r="P1703" i="83"/>
  <c r="P1868" i="83"/>
  <c r="P929" i="83"/>
  <c r="P2034" i="83"/>
  <c r="P876" i="83"/>
  <c r="P2130" i="83"/>
  <c r="P45" i="83"/>
  <c r="P1222" i="83"/>
  <c r="P684" i="83"/>
  <c r="P1495" i="83"/>
  <c r="P2005" i="83"/>
  <c r="P1786" i="83"/>
  <c r="P987" i="83"/>
  <c r="P718" i="83"/>
  <c r="P1303" i="83"/>
  <c r="P979" i="83"/>
  <c r="P847" i="83"/>
  <c r="P2088" i="83"/>
  <c r="P705" i="83"/>
  <c r="P65" i="83"/>
  <c r="P2002" i="83"/>
  <c r="P638" i="83"/>
  <c r="P894" i="83"/>
  <c r="P2156" i="83"/>
  <c r="P1089" i="83"/>
  <c r="P224" i="83"/>
  <c r="P1238" i="83"/>
  <c r="P2056" i="83"/>
  <c r="P418" i="83"/>
  <c r="P472" i="83"/>
  <c r="P1159" i="83"/>
  <c r="P958" i="83"/>
  <c r="P248" i="83"/>
  <c r="P2043" i="83"/>
  <c r="P1357" i="83"/>
  <c r="P902" i="83"/>
  <c r="P443" i="83"/>
  <c r="P615" i="83"/>
  <c r="P664" i="83"/>
  <c r="P565" i="83"/>
  <c r="P1453" i="83"/>
  <c r="P832" i="83"/>
  <c r="P1977" i="83"/>
  <c r="P947" i="83"/>
  <c r="P786" i="83"/>
  <c r="P1502" i="83"/>
  <c r="P1316" i="83"/>
  <c r="P767" i="83"/>
  <c r="P1045" i="83"/>
  <c r="P2177" i="83"/>
  <c r="P1033" i="83"/>
  <c r="P360" i="83"/>
  <c r="P740" i="83"/>
  <c r="P372" i="83"/>
  <c r="P1146" i="83"/>
  <c r="P1101" i="83"/>
  <c r="P2157" i="83"/>
  <c r="P916" i="83"/>
  <c r="P722" i="83"/>
  <c r="P2004" i="83"/>
  <c r="P1922" i="83"/>
  <c r="P503" i="83"/>
  <c r="P1750" i="83"/>
  <c r="P1954" i="83"/>
  <c r="P242" i="83"/>
  <c r="P2009" i="83"/>
  <c r="P6" i="83"/>
  <c r="P558" i="83"/>
  <c r="P484" i="83"/>
  <c r="P879" i="83"/>
  <c r="P653" i="83"/>
  <c r="P1014" i="83"/>
  <c r="P1540" i="83"/>
  <c r="P1608" i="83"/>
  <c r="P2153" i="83"/>
  <c r="P1144" i="83"/>
  <c r="P1152" i="83"/>
  <c r="P1271" i="83"/>
  <c r="P205" i="83"/>
  <c r="P596" i="83"/>
  <c r="P1628" i="83"/>
  <c r="P687" i="83"/>
  <c r="P834" i="83"/>
  <c r="P1370" i="83"/>
  <c r="P1524" i="83"/>
  <c r="P1023" i="83"/>
  <c r="P430" i="83"/>
  <c r="P1340" i="83"/>
  <c r="P1939" i="83"/>
  <c r="P115" i="83"/>
  <c r="P154" i="83"/>
  <c r="P695" i="83"/>
  <c r="P1597" i="83"/>
  <c r="P920" i="83"/>
  <c r="P2069" i="83"/>
  <c r="P1136" i="83"/>
  <c r="P608" i="83"/>
  <c r="P1018" i="83"/>
  <c r="P1364" i="83"/>
  <c r="P734" i="83"/>
  <c r="P1829" i="83"/>
  <c r="P150" i="83"/>
  <c r="P1042" i="83"/>
  <c r="P1317" i="83"/>
  <c r="P1280" i="83"/>
  <c r="P466" i="83"/>
  <c r="P1908" i="83"/>
  <c r="P1468" i="83"/>
  <c r="P311" i="83"/>
  <c r="P428" i="83"/>
  <c r="P366" i="83"/>
  <c r="P1807" i="83"/>
  <c r="P651" i="83"/>
  <c r="P1621" i="83"/>
  <c r="P2106" i="83"/>
  <c r="P602" i="83"/>
  <c r="P2179" i="83"/>
  <c r="P1862" i="83"/>
  <c r="P1292" i="83"/>
  <c r="P1769" i="83"/>
  <c r="P1772" i="83"/>
  <c r="P1522" i="83"/>
  <c r="P1978" i="83"/>
  <c r="P172" i="83"/>
  <c r="P2039" i="83"/>
  <c r="P817" i="83"/>
  <c r="P1646" i="83"/>
  <c r="P872" i="83"/>
  <c r="P1228" i="83"/>
  <c r="P1997" i="83"/>
  <c r="P2173" i="83"/>
  <c r="P1158" i="83"/>
  <c r="P1645" i="83"/>
  <c r="P1509" i="83"/>
  <c r="P313" i="83"/>
  <c r="P1490" i="83"/>
  <c r="P914" i="83"/>
  <c r="P575" i="83"/>
  <c r="P841" i="83"/>
  <c r="P688" i="83"/>
  <c r="P1025" i="83"/>
  <c r="P138" i="83"/>
  <c r="P521" i="83"/>
  <c r="P1341" i="83"/>
  <c r="P763" i="83"/>
  <c r="P385" i="83"/>
  <c r="P1082" i="83"/>
  <c r="P1277" i="83"/>
  <c r="P509" i="83"/>
  <c r="P511" i="83"/>
  <c r="P1707" i="83"/>
  <c r="P46" i="83"/>
  <c r="P111" i="83"/>
  <c r="P2178" i="83"/>
  <c r="P614" i="83"/>
  <c r="P1803" i="83"/>
  <c r="P2042" i="83"/>
  <c r="P2037" i="83"/>
  <c r="P1278" i="83"/>
  <c r="P2197" i="83"/>
  <c r="P645" i="83"/>
  <c r="P2117" i="83"/>
  <c r="P954" i="83"/>
  <c r="P655" i="83"/>
  <c r="P1815" i="83"/>
  <c r="P395" i="83"/>
  <c r="P2183" i="83"/>
  <c r="P1503" i="83"/>
  <c r="P1691" i="83"/>
  <c r="P82" i="83"/>
  <c r="P337" i="83"/>
  <c r="P1245" i="83"/>
  <c r="P628" i="83"/>
  <c r="P1602" i="83"/>
  <c r="P549" i="83"/>
  <c r="P862" i="83"/>
  <c r="P1204" i="83"/>
  <c r="P1905" i="83"/>
  <c r="P263" i="83"/>
  <c r="P1623" i="83"/>
  <c r="P1752" i="83"/>
  <c r="P1431" i="83"/>
  <c r="P1643" i="83"/>
  <c r="P1369" i="83"/>
  <c r="P1393" i="83"/>
  <c r="P642" i="83"/>
  <c r="P135" i="83"/>
  <c r="P1353" i="83"/>
  <c r="P1290" i="83"/>
  <c r="P1371" i="83"/>
  <c r="P423" i="83"/>
  <c r="P1652" i="83"/>
  <c r="P1007" i="83"/>
  <c r="P514" i="83"/>
  <c r="P2102" i="83"/>
  <c r="P2022" i="83"/>
  <c r="P593" i="83"/>
  <c r="P1296" i="83"/>
  <c r="P1157" i="83"/>
  <c r="P2035" i="83"/>
  <c r="P1511" i="83"/>
  <c r="P764" i="83"/>
  <c r="P1196" i="83"/>
  <c r="P1575" i="83"/>
  <c r="P1432" i="83"/>
  <c r="P47" i="83"/>
  <c r="P58" i="83"/>
  <c r="P12" i="83"/>
  <c r="P417" i="83"/>
  <c r="P934" i="83"/>
  <c r="P191" i="83"/>
  <c r="P988" i="83"/>
  <c r="P1867" i="83"/>
  <c r="P1489" i="83"/>
  <c r="P235" i="83"/>
  <c r="P386" i="83"/>
  <c r="P98" i="83"/>
  <c r="P267" i="83"/>
  <c r="P456" i="83"/>
  <c r="P406" i="83"/>
  <c r="P1819" i="83"/>
  <c r="P1062" i="83"/>
  <c r="P2128" i="83"/>
  <c r="P182" i="83"/>
  <c r="P1094" i="83"/>
  <c r="P465" i="83"/>
  <c r="P2195" i="83"/>
  <c r="P1484" i="83"/>
  <c r="P1844" i="83"/>
  <c r="P1765" i="83"/>
  <c r="P1002" i="83"/>
  <c r="P624" i="83"/>
  <c r="P1733" i="83"/>
  <c r="P1672" i="83"/>
  <c r="P137" i="83"/>
  <c r="P1132" i="83"/>
  <c r="P92" i="83"/>
  <c r="P2135" i="83"/>
  <c r="P1189" i="83"/>
  <c r="P1030" i="83"/>
  <c r="P1302" i="83"/>
  <c r="P116" i="83"/>
  <c r="P1177" i="83"/>
  <c r="P1583" i="83"/>
  <c r="P2021" i="83"/>
  <c r="P1926" i="83"/>
  <c r="P1655" i="83"/>
  <c r="P1075" i="83"/>
  <c r="P61" i="83"/>
  <c r="P994" i="83"/>
  <c r="P1622" i="83"/>
  <c r="P132" i="83"/>
  <c r="P2134" i="83"/>
  <c r="P90" i="83"/>
  <c r="P631" i="83"/>
  <c r="P1564" i="83"/>
  <c r="P119" i="83"/>
  <c r="P2163" i="83"/>
  <c r="P1262" i="83"/>
  <c r="P1934" i="83"/>
  <c r="P1916" i="83"/>
  <c r="P941" i="83"/>
  <c r="P1537" i="83"/>
  <c r="P253" i="83"/>
  <c r="P1401" i="83"/>
  <c r="P96" i="83"/>
  <c r="P80" i="83"/>
  <c r="P1099" i="83"/>
  <c r="P318" i="83"/>
  <c r="P348" i="83"/>
  <c r="P1969" i="83"/>
  <c r="P1135" i="83"/>
  <c r="P296" i="83"/>
  <c r="P844" i="83"/>
  <c r="P592" i="83"/>
  <c r="P74" i="83"/>
  <c r="P1865" i="83"/>
  <c r="P2000" i="83"/>
  <c r="P319" i="83"/>
  <c r="P1076" i="83"/>
  <c r="P1885" i="83"/>
  <c r="P1590" i="83"/>
  <c r="P1405" i="83"/>
  <c r="P1880" i="83"/>
  <c r="P917" i="83"/>
  <c r="P231" i="83"/>
  <c r="P581" i="83"/>
  <c r="P39" i="83"/>
  <c r="P232" i="83"/>
  <c r="P540" i="83"/>
  <c r="P1308" i="83"/>
  <c r="P2089" i="83"/>
  <c r="P2049" i="83"/>
  <c r="P542" i="83"/>
  <c r="P2029" i="83"/>
  <c r="P425" i="83"/>
  <c r="P2024" i="83"/>
  <c r="P1218" i="83"/>
  <c r="P1256" i="83"/>
  <c r="P1423" i="83"/>
  <c r="P420" i="83"/>
  <c r="P2119" i="83"/>
  <c r="P1620" i="83"/>
  <c r="P190" i="83"/>
  <c r="P1557" i="83"/>
  <c r="P1946" i="83"/>
  <c r="P367" i="83"/>
  <c r="P239" i="83"/>
  <c r="P230" i="83"/>
  <c r="P1918" i="83"/>
  <c r="P749" i="83"/>
  <c r="P933" i="83"/>
  <c r="P1412" i="83"/>
  <c r="P1848" i="83"/>
  <c r="P661" i="83"/>
  <c r="P779" i="83"/>
  <c r="P1979" i="83"/>
  <c r="P1088" i="83"/>
  <c r="P1828" i="83"/>
  <c r="P464" i="83"/>
  <c r="P1899" i="83"/>
  <c r="P1970" i="83"/>
  <c r="P1683" i="83"/>
  <c r="P1258" i="83"/>
  <c r="P753" i="83"/>
  <c r="P10" i="83"/>
  <c r="P1163" i="83"/>
  <c r="P666" i="83"/>
  <c r="P1029" i="83"/>
  <c r="P2148" i="83"/>
  <c r="P625" i="83"/>
  <c r="P223" i="83"/>
  <c r="P1149" i="83"/>
  <c r="P2166" i="83"/>
  <c r="P676" i="83"/>
  <c r="P397" i="83"/>
  <c r="P1474" i="83"/>
  <c r="P178" i="83"/>
  <c r="P112" i="83"/>
  <c r="P731" i="83"/>
  <c r="P1579" i="83"/>
  <c r="P73" i="83"/>
  <c r="P908" i="83"/>
  <c r="P25" i="83"/>
  <c r="P530" i="83"/>
  <c r="P363" i="83"/>
  <c r="P72" i="83"/>
  <c r="P1289" i="83"/>
  <c r="P1966" i="83"/>
  <c r="P1610" i="83"/>
  <c r="P1650" i="83"/>
  <c r="P353" i="83"/>
  <c r="P1433" i="83"/>
  <c r="P2104" i="83"/>
  <c r="P1419" i="83"/>
  <c r="P738" i="83"/>
  <c r="P265" i="83"/>
  <c r="P183" i="83"/>
  <c r="P1921" i="83"/>
  <c r="P1199" i="83"/>
  <c r="P1611" i="83"/>
  <c r="P1783" i="83"/>
  <c r="P1909" i="83"/>
  <c r="P1318" i="83"/>
  <c r="P1625" i="83"/>
  <c r="P922" i="83"/>
  <c r="P1313" i="83"/>
  <c r="P960" i="83"/>
  <c r="P1944" i="83"/>
  <c r="P2071" i="83"/>
  <c r="P1854" i="83"/>
  <c r="P571" i="83"/>
  <c r="P969" i="83"/>
  <c r="P383" i="83"/>
  <c r="P332" i="83"/>
  <c r="P1568" i="83"/>
  <c r="P997" i="83"/>
  <c r="P816" i="83"/>
  <c r="P2127" i="83"/>
  <c r="P1056" i="83"/>
  <c r="P1937" i="83"/>
  <c r="P294" i="83"/>
  <c r="P23" i="83"/>
  <c r="P649" i="83"/>
  <c r="P660" i="83"/>
  <c r="P1714" i="83"/>
  <c r="P810" i="83"/>
  <c r="P340" i="83"/>
  <c r="P1347" i="83"/>
  <c r="P2142" i="83"/>
  <c r="P104" i="83"/>
  <c r="P66" i="83"/>
  <c r="P1512" i="83"/>
  <c r="P1878" i="83"/>
  <c r="P1481" i="83"/>
  <c r="P193" i="83"/>
  <c r="P217" i="83"/>
  <c r="P229" i="83"/>
  <c r="P109" i="83"/>
  <c r="P342" i="83"/>
  <c r="P1071" i="83"/>
  <c r="P968" i="83"/>
  <c r="P1319" i="83"/>
  <c r="P984" i="83"/>
  <c r="P2131" i="83"/>
  <c r="P1538" i="83"/>
  <c r="P2010" i="83"/>
  <c r="P1436" i="83"/>
  <c r="P609" i="83"/>
  <c r="P864" i="83"/>
  <c r="P2147" i="83"/>
  <c r="P778" i="83"/>
  <c r="P1261" i="83"/>
  <c r="P1250" i="83"/>
  <c r="P2045" i="83"/>
  <c r="P1426" i="83"/>
  <c r="P2099" i="83"/>
  <c r="P904" i="83"/>
  <c r="P358" i="83"/>
  <c r="P991" i="83"/>
  <c r="P1987" i="83"/>
  <c r="P2054" i="83"/>
  <c r="P584" i="83"/>
  <c r="P789" i="83"/>
  <c r="P152" i="83"/>
  <c r="P811" i="83"/>
  <c r="P1047" i="83"/>
  <c r="P1486" i="83"/>
  <c r="P501" i="83"/>
  <c r="P2040" i="83"/>
  <c r="P107" i="83"/>
  <c r="P1427" i="83"/>
  <c r="P1802" i="83"/>
  <c r="P721" i="83"/>
  <c r="P388" i="83"/>
  <c r="P1902" i="83"/>
  <c r="P1225" i="83"/>
  <c r="P1119" i="83"/>
  <c r="P1632" i="83"/>
  <c r="P279" i="83"/>
  <c r="P1063" i="83"/>
  <c r="P1883" i="83"/>
  <c r="P1719" i="83"/>
  <c r="P1339" i="83"/>
  <c r="P1035" i="83"/>
  <c r="P1041" i="83"/>
  <c r="P912" i="83"/>
  <c r="P314" i="83"/>
  <c r="P800" i="83"/>
  <c r="P1232" i="83"/>
  <c r="P1766" i="83"/>
  <c r="P1846" i="83"/>
  <c r="P1403" i="83"/>
  <c r="P1185" i="83"/>
  <c r="P130" i="83"/>
  <c r="P1738" i="83"/>
  <c r="P1305" i="83"/>
  <c r="P1113" i="83"/>
  <c r="P854" i="83"/>
  <c r="P2092" i="83"/>
  <c r="P431" i="83"/>
  <c r="P196" i="83"/>
  <c r="P1845" i="83"/>
  <c r="P1496" i="83"/>
  <c r="P1470" i="83"/>
  <c r="P1779" i="83"/>
  <c r="P833" i="83"/>
  <c r="P1418" i="83"/>
  <c r="P1114" i="83"/>
  <c r="P373" i="83"/>
  <c r="P2129" i="83"/>
  <c r="P673" i="83"/>
  <c r="P913" i="83"/>
  <c r="P1373" i="83"/>
  <c r="P1950" i="83"/>
  <c r="P1639" i="83"/>
  <c r="P1517" i="83"/>
  <c r="P1603" i="83"/>
  <c r="P409" i="83"/>
  <c r="P1606" i="83"/>
  <c r="P1508" i="83"/>
  <c r="P1866" i="83"/>
  <c r="P459" i="83"/>
  <c r="P770" i="83"/>
  <c r="P1933" i="83"/>
  <c r="P496" i="83"/>
  <c r="P2189" i="83"/>
  <c r="P1153" i="83"/>
  <c r="P2185" i="83"/>
  <c r="P527" i="83"/>
  <c r="P606" i="83"/>
  <c r="P860" i="83"/>
  <c r="P336" i="83"/>
  <c r="P1838" i="83"/>
  <c r="P1214" i="83"/>
  <c r="P1614" i="83"/>
  <c r="P309" i="83"/>
  <c r="P555" i="83"/>
  <c r="P647" i="83"/>
  <c r="P2011" i="83"/>
  <c r="P2019" i="83"/>
  <c r="P14" i="83"/>
  <c r="P588" i="83"/>
  <c r="P815" i="83"/>
  <c r="P1360" i="83"/>
  <c r="P1333" i="83"/>
  <c r="P1325" i="83"/>
  <c r="P1216" i="83"/>
  <c r="P79" i="83"/>
  <c r="P212" i="83"/>
  <c r="P696" i="83"/>
  <c r="P768" i="83"/>
  <c r="P121" i="83"/>
  <c r="P977" i="83"/>
  <c r="P952" i="83"/>
  <c r="P1626" i="83"/>
  <c r="P101" i="83"/>
  <c r="P1073" i="83"/>
  <c r="P269" i="83"/>
  <c r="P174" i="83"/>
  <c r="P1445" i="83"/>
  <c r="P1131" i="83"/>
  <c r="P886" i="83"/>
  <c r="P399" i="83"/>
  <c r="P1224" i="83"/>
  <c r="P240" i="83"/>
  <c r="P2018" i="83"/>
  <c r="P1243" i="83"/>
  <c r="P2070" i="83"/>
  <c r="P469" i="83"/>
  <c r="P1736" i="83"/>
  <c r="P1605" i="83"/>
  <c r="P114" i="83"/>
  <c r="P1879" i="83"/>
  <c r="P2015" i="83"/>
  <c r="P2186" i="83"/>
  <c r="P362" i="83"/>
  <c r="P1993" i="83"/>
  <c r="P927" i="83"/>
  <c r="P526" i="83"/>
  <c r="P1642" i="83"/>
  <c r="P275" i="83"/>
  <c r="P1635" i="83"/>
  <c r="P507" i="83"/>
  <c r="P100" i="83"/>
  <c r="P848" i="83"/>
  <c r="P55" i="83"/>
  <c r="P1067" i="83"/>
  <c r="P875" i="83"/>
  <c r="P1925" i="83"/>
  <c r="P1757" i="83"/>
  <c r="P543" i="83"/>
  <c r="P76" i="83"/>
  <c r="P553" i="83"/>
  <c r="P274" i="83"/>
  <c r="P161" i="83"/>
  <c r="P1790" i="83"/>
  <c r="P2072" i="83"/>
  <c r="P2145" i="83"/>
  <c r="P1395" i="83"/>
  <c r="P77" i="83"/>
  <c r="P1665" i="83"/>
  <c r="P2152" i="83"/>
  <c r="P2065" i="83"/>
  <c r="P537" i="83"/>
  <c r="P562" i="83"/>
  <c r="P1930" i="83"/>
  <c r="P344" i="83"/>
  <c r="P935" i="83"/>
  <c r="P1673" i="83"/>
  <c r="P1240" i="83"/>
  <c r="P341" i="83"/>
  <c r="P572" i="83"/>
  <c r="P1836" i="83"/>
  <c r="P145" i="83"/>
  <c r="P1160" i="83"/>
  <c r="P742" i="83"/>
  <c r="P471" i="83"/>
  <c r="P424" i="83"/>
  <c r="P1239" i="83"/>
  <c r="P1074" i="83"/>
  <c r="P1428" i="83"/>
  <c r="P1872" i="83"/>
  <c r="P759" i="83"/>
  <c r="P783" i="83"/>
  <c r="P1266" i="83"/>
  <c r="P524" i="83"/>
  <c r="P520" i="83"/>
  <c r="P996" i="83"/>
  <c r="P1826" i="83"/>
  <c r="P247" i="83"/>
  <c r="P486" i="83"/>
  <c r="P398" i="83"/>
  <c r="P357" i="83"/>
  <c r="P1108" i="83"/>
  <c r="P999" i="83"/>
  <c r="P1488" i="83"/>
  <c r="P1324" i="83"/>
  <c r="P1616" i="83"/>
  <c r="P868" i="83"/>
  <c r="P1164" i="83"/>
  <c r="P1276" i="83"/>
  <c r="P1573" i="83"/>
  <c r="P333" i="83"/>
  <c r="P2193" i="83"/>
  <c r="P1476" i="83"/>
  <c r="P629" i="83"/>
  <c r="P1521" i="83"/>
  <c r="P1920" i="83"/>
  <c r="P924" i="83"/>
  <c r="P304" i="83"/>
  <c r="P730" i="83"/>
  <c r="P328" i="83"/>
  <c r="P1984" i="83"/>
  <c r="P831" i="83"/>
  <c r="P694" i="83"/>
  <c r="P2116" i="83"/>
  <c r="P1859" i="83"/>
  <c r="P1392" i="83"/>
  <c r="P1121" i="83"/>
  <c r="P1457" i="83"/>
  <c r="P2140" i="83"/>
  <c r="P1310" i="83"/>
  <c r="P479" i="83"/>
  <c r="P827" i="83"/>
  <c r="P142" i="83"/>
  <c r="P1455" i="83"/>
  <c r="P672" i="83"/>
  <c r="P1382" i="83"/>
  <c r="P345" i="83"/>
  <c r="P1823" i="83"/>
  <c r="P1203" i="83"/>
  <c r="P772" i="83"/>
  <c r="P1911" i="83"/>
  <c r="P1294" i="83"/>
  <c r="P1087" i="83"/>
  <c r="P264" i="83"/>
  <c r="P1578" i="83"/>
  <c r="P352" i="83"/>
  <c r="P1554" i="83"/>
  <c r="P1742" i="83"/>
  <c r="P2132" i="83"/>
  <c r="P2103" i="83"/>
  <c r="P494" i="83"/>
  <c r="P44" i="83"/>
  <c r="P1032" i="83"/>
  <c r="P1671" i="83"/>
  <c r="P1810" i="83"/>
  <c r="P928" i="83"/>
  <c r="P2138" i="83"/>
  <c r="P405" i="83"/>
  <c r="P1679" i="83"/>
  <c r="P2196" i="83"/>
  <c r="P1824" i="83"/>
  <c r="P249" i="83"/>
  <c r="P1010" i="83"/>
  <c r="P290" i="83"/>
  <c r="P108" i="83"/>
  <c r="P94" i="83"/>
  <c r="P1753" i="83"/>
  <c r="P1462" i="83"/>
  <c r="P1312" i="83"/>
  <c r="P1666" i="83"/>
  <c r="P1740" i="83"/>
  <c r="P1704" i="83"/>
  <c r="P1221" i="83"/>
  <c r="P747" i="83"/>
  <c r="P1147" i="83"/>
  <c r="P1730" i="83"/>
  <c r="P1096" i="83"/>
  <c r="P1300" i="83"/>
  <c r="P1171" i="83"/>
  <c r="P594" i="83"/>
  <c r="P24" i="83"/>
  <c r="P461" i="83"/>
  <c r="P1973" i="83"/>
  <c r="P1246" i="83"/>
  <c r="P1543" i="83"/>
  <c r="P415" i="83"/>
  <c r="P2108" i="83"/>
  <c r="P241" i="83"/>
  <c r="P208" i="83"/>
  <c r="P766" i="83"/>
  <c r="P561" i="83"/>
  <c r="P760" i="83"/>
  <c r="P1594" i="83"/>
  <c r="P818" i="83"/>
  <c r="P1630" i="83"/>
  <c r="P1634" i="83"/>
  <c r="P518" i="83"/>
  <c r="P726" i="83"/>
  <c r="P448" i="83"/>
  <c r="P187" i="83"/>
  <c r="P64" i="83"/>
  <c r="P1015" i="83"/>
  <c r="P2154" i="83"/>
  <c r="P306" i="83"/>
  <c r="P573" i="83"/>
  <c r="P1351" i="83"/>
  <c r="P1178" i="83"/>
  <c r="P1053" i="83"/>
  <c r="P677" i="83"/>
  <c r="P1513" i="83"/>
  <c r="P400" i="83"/>
  <c r="P188" i="83"/>
  <c r="P175" i="83"/>
  <c r="P1890" i="83"/>
  <c r="P1695" i="83"/>
  <c r="P441" i="83"/>
  <c r="P1080" i="83"/>
  <c r="P1273" i="83"/>
  <c r="P1562" i="83"/>
  <c r="P2184" i="83"/>
  <c r="P1523" i="83"/>
  <c r="P2160" i="83"/>
  <c r="P1482" i="83"/>
  <c r="P681" i="83"/>
  <c r="P52" i="83"/>
  <c r="P1533" i="83"/>
  <c r="P1398" i="83"/>
  <c r="P251" i="83"/>
  <c r="P1659" i="83"/>
  <c r="P1343" i="83"/>
  <c r="P257" i="83"/>
  <c r="P756" i="83"/>
  <c r="P1661" i="83"/>
  <c r="P162" i="83"/>
  <c r="P1609" i="83"/>
  <c r="P2058" i="83"/>
  <c r="P846" i="83"/>
  <c r="P1662" i="83"/>
  <c r="P1255" i="83"/>
  <c r="P322" i="83"/>
  <c r="P1550" i="83"/>
  <c r="P327" i="83"/>
  <c r="P1072" i="83"/>
  <c r="P1566" i="83"/>
  <c r="P1776" i="83"/>
  <c r="P1435" i="83"/>
  <c r="P1421" i="83"/>
  <c r="P617" i="83"/>
  <c r="P1967" i="83"/>
  <c r="P2023" i="83"/>
  <c r="P1499" i="83"/>
  <c r="P2165" i="83"/>
  <c r="P959" i="83"/>
  <c r="P1263" i="83"/>
  <c r="P773" i="83"/>
  <c r="P1000" i="83"/>
  <c r="P219" i="83"/>
  <c r="P1821" i="83"/>
  <c r="P1008" i="83"/>
  <c r="P1060" i="83"/>
  <c r="P1771" i="83"/>
  <c r="P1122" i="83"/>
  <c r="P1215" i="83"/>
  <c r="P1451" i="83"/>
  <c r="P1384" i="83"/>
  <c r="P26" i="83"/>
  <c r="P194" i="83"/>
  <c r="P2036" i="83"/>
  <c r="P126" i="83"/>
  <c r="P1884" i="83"/>
  <c r="P237" i="83"/>
  <c r="P1795" i="83"/>
  <c r="P1592" i="83"/>
  <c r="P732" i="83"/>
  <c r="P1555" i="83"/>
  <c r="P173" i="83"/>
  <c r="P450" i="83"/>
  <c r="P470" i="83"/>
  <c r="P87" i="83"/>
  <c r="P975" i="83"/>
  <c r="P1128" i="83"/>
  <c r="P1193" i="83"/>
  <c r="P1994" i="83"/>
  <c r="P49" i="83"/>
  <c r="P268" i="83"/>
  <c r="P2047" i="83"/>
  <c r="P1515" i="83"/>
  <c r="P427" i="83"/>
  <c r="P1760" i="83"/>
  <c r="P1336" i="83"/>
  <c r="P1459" i="83"/>
  <c r="P1980" i="83"/>
  <c r="P758" i="83"/>
  <c r="P374" i="83"/>
  <c r="P949" i="83"/>
  <c r="P1408" i="83"/>
  <c r="P1595" i="83"/>
  <c r="P1449" i="83"/>
  <c r="P669" i="83"/>
  <c r="P1102" i="83"/>
  <c r="P1279" i="83"/>
  <c r="P998" i="83"/>
  <c r="P1093" i="83"/>
  <c r="P1949" i="83"/>
  <c r="P1536" i="83"/>
  <c r="P1281" i="83"/>
  <c r="P1544" i="83"/>
  <c r="P1713" i="83"/>
  <c r="P1761" i="83"/>
  <c r="P2141" i="83"/>
  <c r="P852" i="83"/>
  <c r="P1420" i="83"/>
  <c r="P1797" i="83"/>
  <c r="P2028" i="83"/>
  <c r="P1629" i="83"/>
  <c r="P181" i="83"/>
  <c r="P1004" i="83"/>
  <c r="P117" i="83"/>
  <c r="P1389" i="83"/>
  <c r="P2187" i="83"/>
  <c r="P15" i="83"/>
  <c r="P292" i="83"/>
  <c r="P1100" i="83"/>
  <c r="P1910" i="83"/>
  <c r="P1774" i="83"/>
  <c r="P1923" i="83"/>
  <c r="P404" i="83"/>
  <c r="P900" i="83"/>
  <c r="P9" i="83"/>
  <c r="P1674" i="83"/>
  <c r="P1368" i="83"/>
  <c r="P390" i="83"/>
  <c r="P807" i="83"/>
  <c r="P482" i="83"/>
  <c r="P1334" i="83"/>
  <c r="P2078" i="83"/>
  <c r="P261" i="83"/>
  <c r="P781" i="83"/>
  <c r="P2172" i="83"/>
  <c r="P1350" i="83"/>
  <c r="P446" i="83"/>
  <c r="P961" i="83"/>
  <c r="P463" i="83"/>
  <c r="P1931" i="83"/>
  <c r="P1217" i="83"/>
  <c r="P574" i="83"/>
  <c r="P392" i="83"/>
  <c r="P1975" i="83"/>
  <c r="P762" i="83"/>
  <c r="P534" i="83"/>
  <c r="P1106" i="83"/>
  <c r="P326" i="83"/>
  <c r="P828" i="83"/>
  <c r="P1985" i="83"/>
  <c r="P671" i="83"/>
  <c r="P1235" i="83"/>
  <c r="P1631" i="83"/>
  <c r="P2136" i="83"/>
  <c r="P1965" i="83"/>
  <c r="P1269" i="83"/>
  <c r="P317" i="83"/>
  <c r="P1016" i="83"/>
  <c r="P1229" i="83"/>
  <c r="P1850" i="83"/>
  <c r="P1869" i="83"/>
  <c r="P1842" i="83"/>
  <c r="P320" i="83"/>
  <c r="P163" i="83"/>
  <c r="P1551" i="83"/>
  <c r="P1127" i="83"/>
  <c r="P1647" i="83"/>
  <c r="P792" i="83"/>
  <c r="P741" i="83"/>
  <c r="P1817" i="83"/>
  <c r="P1446" i="83"/>
  <c r="P273" i="83"/>
  <c r="P1434" i="83"/>
  <c r="P1206" i="83"/>
  <c r="P843" i="83"/>
  <c r="P887" i="83"/>
  <c r="P487" i="83"/>
  <c r="P2171" i="83"/>
  <c r="P556" i="83"/>
  <c r="P2174" i="83"/>
  <c r="P550" i="83"/>
  <c r="P475" i="83"/>
  <c r="P280" i="83"/>
  <c r="P85" i="83"/>
  <c r="P1619" i="83"/>
  <c r="P1366" i="83"/>
  <c r="P748" i="83"/>
  <c r="P1059" i="83"/>
  <c r="P1743" i="83"/>
  <c r="P286" i="83"/>
  <c r="P1407" i="83"/>
  <c r="P889" i="83"/>
  <c r="P421" i="83"/>
  <c r="P159" i="83"/>
  <c r="P1103" i="83"/>
  <c r="P422" i="83"/>
  <c r="P1356" i="83"/>
  <c r="P910" i="83"/>
  <c r="P1591" i="83"/>
  <c r="P590" i="83"/>
  <c r="P1952" i="83"/>
  <c r="P909" i="83"/>
  <c r="P157" i="83"/>
  <c r="P1444" i="83"/>
  <c r="P1546" i="83"/>
  <c r="P986" i="83"/>
  <c r="P1051" i="83"/>
  <c r="P1006" i="83"/>
  <c r="P416" i="83"/>
  <c r="P557" i="83"/>
  <c r="P1843" i="83"/>
  <c r="P1422" i="83"/>
  <c r="P855" i="83"/>
  <c r="P1140" i="83"/>
  <c r="P1813" i="83"/>
  <c r="P454" i="83"/>
  <c r="P2027" i="83"/>
  <c r="P884" i="83"/>
  <c r="P184" i="83"/>
  <c r="P60" i="83"/>
  <c r="P667" i="83"/>
  <c r="P905" i="83"/>
  <c r="P1183" i="83"/>
  <c r="P951" i="83"/>
  <c r="P978" i="83"/>
  <c r="P2017" i="83"/>
  <c r="P880" i="83"/>
  <c r="P1448" i="83"/>
  <c r="P1988" i="83"/>
  <c r="P1932" i="83"/>
  <c r="P1895" i="83"/>
  <c r="P57" i="83"/>
  <c r="P1737" i="83"/>
  <c r="P1038" i="83"/>
  <c r="P1584" i="83"/>
  <c r="P1812" i="83"/>
  <c r="P794" i="83"/>
  <c r="P662" i="83"/>
  <c r="P1758" i="83"/>
  <c r="P1535" i="83"/>
  <c r="P1617" i="83"/>
  <c r="P2190" i="83"/>
  <c r="P2107" i="83"/>
  <c r="P1086" i="83"/>
  <c r="P966" i="83"/>
  <c r="P1092" i="83"/>
  <c r="P1861" i="83"/>
  <c r="P2038" i="83"/>
  <c r="P177" i="83"/>
  <c r="P849" i="83"/>
  <c r="P1570" i="83"/>
  <c r="P455" i="83"/>
  <c r="P898" i="83"/>
  <c r="P17" i="83"/>
  <c r="P2097" i="83"/>
  <c r="P146" i="83"/>
  <c r="P1295" i="83"/>
  <c r="P1864" i="83"/>
  <c r="P2082" i="83"/>
  <c r="P300" i="83"/>
  <c r="P1688" i="83"/>
  <c r="P1799" i="83"/>
  <c r="P1718" i="83"/>
  <c r="P106" i="83"/>
  <c r="P164" i="83"/>
  <c r="P1375" i="83"/>
  <c r="P597" i="83"/>
  <c r="P1675" i="83"/>
  <c r="P2121" i="83"/>
  <c r="P2083" i="83"/>
  <c r="P837" i="83"/>
  <c r="P619" i="83"/>
  <c r="P214" i="83"/>
  <c r="P1504" i="83"/>
  <c r="P907" i="83"/>
  <c r="P1057" i="83"/>
  <c r="P821" i="83"/>
  <c r="P2113" i="83"/>
  <c r="P1958" i="83"/>
  <c r="P1116" i="83"/>
  <c r="P1231" i="83"/>
  <c r="P897" i="83"/>
  <c r="P1362" i="83"/>
  <c r="P587" i="83"/>
  <c r="P519" i="83"/>
  <c r="P1098" i="83"/>
  <c r="P896" i="83"/>
  <c r="P347" i="83"/>
  <c r="P2013" i="83"/>
  <c r="P141" i="83"/>
  <c r="P8" i="83"/>
  <c r="P944" i="83"/>
  <c r="P1498" i="83"/>
  <c r="P1050" i="83"/>
  <c r="P83" i="83"/>
  <c r="P1001" i="83"/>
  <c r="P91" i="83"/>
  <c r="P1907" i="83"/>
  <c r="P218" i="83"/>
  <c r="P813" i="83"/>
  <c r="P993" i="83"/>
  <c r="P1028" i="83"/>
  <c r="P331" i="83"/>
  <c r="P1510" i="83"/>
  <c r="P1735" i="83"/>
  <c r="P2055" i="83"/>
  <c r="P2008" i="83"/>
  <c r="P349" i="83"/>
  <c r="P1870" i="83"/>
  <c r="P830" i="83"/>
  <c r="P1267" i="83"/>
  <c r="P720" i="83"/>
  <c r="P122" i="83"/>
  <c r="P1694" i="83"/>
  <c r="P654" i="83"/>
  <c r="P1344" i="83"/>
  <c r="P1241" i="83"/>
  <c r="P1337" i="83"/>
  <c r="P238" i="83"/>
  <c r="P321" i="83"/>
  <c r="P2041" i="83"/>
  <c r="P1804" i="83"/>
  <c r="P1413" i="83"/>
  <c r="P632" i="83"/>
  <c r="P63" i="83"/>
  <c r="P1852" i="83"/>
  <c r="P1198" i="83"/>
  <c r="P577" i="83"/>
  <c r="P2014" i="83"/>
  <c r="P1816" i="83"/>
  <c r="P522" i="83"/>
  <c r="P1505" i="83"/>
  <c r="P234" i="83"/>
  <c r="P476" i="83"/>
  <c r="P798" i="83"/>
  <c r="P2075" i="83"/>
  <c r="P757" i="83"/>
  <c r="P1090" i="83"/>
  <c r="P1133" i="83"/>
  <c r="P1359" i="83"/>
  <c r="P1034" i="83"/>
  <c r="P1724" i="83"/>
  <c r="P197" i="83"/>
  <c r="P88" i="83"/>
  <c r="P27" i="83"/>
  <c r="P2133" i="83"/>
  <c r="P2012" i="83"/>
  <c r="P171" i="83"/>
  <c r="P982" i="83"/>
  <c r="P1809" i="83"/>
  <c r="P123" i="83"/>
  <c r="P1429" i="83"/>
  <c r="P1678" i="83"/>
  <c r="P324" i="83"/>
  <c r="P54" i="83"/>
  <c r="P663" i="83"/>
  <c r="P1682" i="83"/>
  <c r="P1338" i="83"/>
  <c r="P589" i="83"/>
  <c r="P604" i="83"/>
  <c r="P744" i="83"/>
  <c r="P462" i="83"/>
  <c r="P1957" i="83"/>
  <c r="P1480" i="83"/>
  <c r="P1483" i="83"/>
  <c r="P1142" i="83"/>
  <c r="P1773" i="83"/>
  <c r="P1380" i="83"/>
  <c r="P42" i="83"/>
  <c r="P1971" i="83"/>
  <c r="P774" i="83"/>
  <c r="P1454" i="83"/>
  <c r="P485" i="83"/>
  <c r="P1974" i="83"/>
  <c r="P1409" i="83"/>
  <c r="P1024" i="83"/>
  <c r="P1545" i="83"/>
  <c r="P1227" i="83"/>
  <c r="P1039" i="83"/>
  <c r="P167" i="83"/>
  <c r="P626" i="83"/>
  <c r="P1831" i="83"/>
  <c r="P1857" i="83"/>
  <c r="P493" i="83"/>
  <c r="P1702" i="83"/>
  <c r="P460" i="83"/>
  <c r="P226" i="83"/>
  <c r="P1955" i="83"/>
  <c r="P796" i="83"/>
  <c r="P668" i="83"/>
  <c r="P797" i="83"/>
  <c r="P266" i="83"/>
  <c r="P1437" i="83"/>
  <c r="P1615" i="83"/>
  <c r="P1043" i="83"/>
  <c r="P1044" i="83"/>
  <c r="P1202" i="83"/>
  <c r="P1472" i="83"/>
  <c r="P1526" i="83"/>
  <c r="P258" i="83"/>
  <c r="P965" i="83"/>
  <c r="P1833" i="83"/>
  <c r="P1956" i="83"/>
  <c r="P1898" i="83"/>
  <c r="P1940" i="83"/>
  <c r="P1064" i="83"/>
  <c r="P1876" i="83"/>
  <c r="P2151" i="83"/>
  <c r="P1664" i="83"/>
  <c r="P1036" i="83"/>
  <c r="P1657" i="83"/>
  <c r="P1085" i="83"/>
  <c r="P1782" i="83"/>
  <c r="P1201" i="83"/>
  <c r="P529" i="83"/>
  <c r="P1728" i="83"/>
  <c r="P1477" i="83"/>
  <c r="P1211" i="83"/>
  <c r="P714" i="83"/>
  <c r="P989" i="83"/>
  <c r="P1800" i="83"/>
  <c r="P1297" i="83"/>
  <c r="P1143" i="83"/>
  <c r="P583" i="83"/>
  <c r="P1331" i="83"/>
  <c r="P120" i="83"/>
  <c r="P43" i="83"/>
  <c r="P220" i="83"/>
  <c r="P2046" i="83"/>
  <c r="P925" i="83"/>
  <c r="P1794" i="83"/>
  <c r="P840" i="83"/>
  <c r="P370" i="83"/>
  <c r="P1167" i="83"/>
  <c r="P2191" i="83"/>
  <c r="P1209" i="83"/>
  <c r="P1019" i="83"/>
  <c r="P1003" i="83"/>
  <c r="P1497" i="83"/>
  <c r="P156" i="83"/>
  <c r="P1996" i="83"/>
  <c r="P983" i="83"/>
  <c r="P30" i="83"/>
  <c r="P678" i="83"/>
  <c r="P820" i="83"/>
  <c r="P745" i="83"/>
  <c r="P2149" i="83"/>
  <c r="P870" i="83"/>
  <c r="P204" i="83"/>
  <c r="P144" i="83"/>
  <c r="P1582" i="83"/>
  <c r="P1725" i="83"/>
  <c r="P125" i="83"/>
  <c r="P715" i="83"/>
  <c r="P689" i="83"/>
  <c r="P1928" i="83"/>
  <c r="P2061" i="83"/>
  <c r="P729" i="83"/>
  <c r="P1467" i="83"/>
  <c r="P255" i="83"/>
  <c r="P867" i="83"/>
  <c r="P468" i="83"/>
  <c r="P2115" i="83"/>
  <c r="P453" i="83"/>
  <c r="P377" i="83"/>
  <c r="P1941" i="83"/>
  <c r="P1964" i="83"/>
  <c r="P1021" i="83"/>
  <c r="P1654" i="83"/>
  <c r="P836" i="83"/>
  <c r="P1311" i="83"/>
  <c r="P1638" i="83"/>
  <c r="P2032" i="83"/>
  <c r="P1796" i="83"/>
  <c r="P1379" i="83"/>
  <c r="P2144" i="83"/>
  <c r="P1791" i="83"/>
  <c r="P1309" i="83"/>
  <c r="P1150" i="83"/>
  <c r="P635" i="83"/>
  <c r="P791" i="83"/>
  <c r="P743" i="83"/>
  <c r="P1960" i="83"/>
  <c r="P221" i="83"/>
  <c r="P351" i="83"/>
  <c r="P1896" i="83"/>
  <c r="P1329" i="83"/>
  <c r="P861" i="83"/>
  <c r="P1715" i="83"/>
  <c r="P1322" i="83"/>
  <c r="P839" i="83"/>
  <c r="P325" i="83"/>
  <c r="P1068" i="83"/>
  <c r="P426" i="83"/>
  <c r="P746" i="83"/>
  <c r="P303" i="83"/>
  <c r="P1464" i="83"/>
  <c r="P1213" i="83"/>
  <c r="P160" i="83"/>
  <c r="P1569" i="83"/>
  <c r="P1886" i="83"/>
  <c r="P2066" i="83"/>
  <c r="P1461" i="83"/>
  <c r="P728" i="83"/>
  <c r="P1345" i="83"/>
  <c r="P1141" i="83"/>
  <c r="P1532" i="83"/>
  <c r="P215" i="83"/>
  <c r="P56" i="83"/>
  <c r="P478" i="83"/>
  <c r="P89" i="83"/>
  <c r="P1327" i="83"/>
  <c r="P1105" i="83"/>
  <c r="P700" i="83"/>
  <c r="P134" i="83"/>
  <c r="P564" i="83"/>
  <c r="P1361" i="83"/>
  <c r="P71" i="83"/>
  <c r="P1601" i="83"/>
  <c r="P2170" i="83"/>
  <c r="P474" i="83"/>
  <c r="P710" i="83"/>
  <c r="P1534" i="83"/>
  <c r="P2101" i="83"/>
  <c r="P288" i="83"/>
  <c r="P1425" i="83"/>
  <c r="P1487" i="83"/>
  <c r="P1078" i="83"/>
  <c r="P1731" i="83"/>
  <c r="P2031" i="83"/>
  <c r="P709" i="83"/>
  <c r="P346" i="83"/>
  <c r="P1120" i="83"/>
  <c r="P784" i="83"/>
  <c r="P1744" i="83"/>
  <c r="P1471" i="83"/>
  <c r="P51" i="83"/>
  <c r="P1877" i="83"/>
  <c r="P1247" i="83"/>
  <c r="P2026" i="83"/>
  <c r="P1658" i="83"/>
  <c r="P1111" i="83"/>
  <c r="P70" i="83"/>
  <c r="P380" i="83"/>
  <c r="P1627" i="83"/>
  <c r="P630" i="83"/>
  <c r="P1906" i="83"/>
  <c r="P1982" i="83"/>
  <c r="P1091" i="83"/>
  <c r="P256" i="83"/>
  <c r="P510" i="83"/>
  <c r="P2182" i="83"/>
  <c r="P97" i="83"/>
  <c r="P1492" i="83"/>
  <c r="P32" i="83"/>
  <c r="P665" i="83"/>
  <c r="P143" i="83"/>
  <c r="P1081" i="83"/>
  <c r="P785" i="83"/>
  <c r="P874" i="83"/>
  <c r="P2079" i="83"/>
  <c r="P1775" i="83"/>
  <c r="P1998" i="83"/>
  <c r="P1972" i="83"/>
  <c r="P1527" i="83"/>
  <c r="P449" i="83"/>
  <c r="P992" i="83"/>
  <c r="P2194" i="83"/>
  <c r="P713" i="83"/>
  <c r="P2198" i="83"/>
  <c r="P250" i="83"/>
  <c r="P964" i="83"/>
  <c r="P356" i="83"/>
  <c r="P315" i="83"/>
  <c r="P1912" i="83"/>
  <c r="P1388" i="83"/>
  <c r="P1986" i="83"/>
  <c r="P1777" i="83"/>
  <c r="P1571" i="83"/>
  <c r="P690" i="83"/>
  <c r="P1670" i="83"/>
  <c r="P838" i="83"/>
  <c r="P725" i="83"/>
  <c r="P826" i="83"/>
  <c r="P302" i="83"/>
  <c r="P727" i="83"/>
  <c r="P1567" i="83"/>
  <c r="P1342" i="83"/>
  <c r="P1648" i="83"/>
  <c r="P1301" i="83"/>
  <c r="P505" i="83"/>
  <c r="P1450" i="83"/>
  <c r="P1285" i="83"/>
  <c r="P1593" i="83"/>
  <c r="P1768" i="83"/>
  <c r="P1770" i="83"/>
  <c r="P1716" i="83"/>
  <c r="P439" i="83"/>
  <c r="P623" i="83"/>
  <c r="P330" i="83"/>
  <c r="P881" i="83"/>
  <c r="P582" i="83"/>
  <c r="P1138" i="83"/>
  <c r="P2167" i="83"/>
  <c r="P1236" i="83"/>
  <c r="P1636" i="83"/>
  <c r="P546" i="83"/>
  <c r="P1168" i="83"/>
  <c r="P1186" i="83"/>
  <c r="P1613" i="83"/>
  <c r="P2155" i="83"/>
  <c r="P752" i="83"/>
  <c r="P1402" i="83"/>
  <c r="P1581" i="83"/>
  <c r="P201" i="83"/>
  <c r="P1069" i="83"/>
  <c r="P297" i="83"/>
  <c r="P394" i="83"/>
  <c r="P2122" i="83"/>
  <c r="P539" i="83"/>
  <c r="P492" i="83"/>
  <c r="P1293" i="83"/>
  <c r="P299" i="83"/>
  <c r="P890" i="83"/>
  <c r="P282" i="83"/>
  <c r="P569" i="83"/>
  <c r="P1712" i="83"/>
  <c r="P2120" i="83"/>
  <c r="P2087" i="83"/>
  <c r="P1600" i="83"/>
  <c r="P1005" i="83"/>
  <c r="P38" i="83"/>
  <c r="P716" i="83"/>
  <c r="P225" i="83"/>
  <c r="P799" i="83"/>
  <c r="P1335" i="83"/>
  <c r="P765" i="83"/>
  <c r="P903" i="83"/>
  <c r="P1677" i="83"/>
  <c r="P1377" i="83"/>
  <c r="P2124" i="83"/>
  <c r="P1549" i="83"/>
  <c r="P103" i="83"/>
  <c r="P118" i="83"/>
  <c r="P980" i="83"/>
  <c r="P857" i="83"/>
  <c r="P823" i="83"/>
  <c r="P1663" i="83"/>
  <c r="P825" i="83"/>
  <c r="P1328" i="83"/>
  <c r="P1307" i="83"/>
  <c r="P544" i="83"/>
  <c r="P1466" i="83"/>
  <c r="P1414" i="83"/>
  <c r="P2077" i="83"/>
  <c r="P1315" i="83"/>
  <c r="P906" i="83"/>
  <c r="P717" i="83"/>
  <c r="P1479" i="83"/>
  <c r="P350" i="83"/>
  <c r="P1539" i="83"/>
  <c r="P1274" i="83"/>
  <c r="P701" i="83"/>
  <c r="P1374" i="83"/>
  <c r="P1754" i="83"/>
  <c r="P1556" i="83"/>
  <c r="P1037" i="83"/>
  <c r="P1439" i="83"/>
  <c r="P140" i="83"/>
  <c r="P2086" i="83"/>
  <c r="P1049" i="83"/>
  <c r="P895" i="83"/>
  <c r="P1893" i="83"/>
  <c r="P1367" i="83"/>
  <c r="P335" i="83"/>
  <c r="P1781" i="83"/>
  <c r="P1528" i="83"/>
  <c r="P548" i="83"/>
  <c r="P1125" i="83"/>
  <c r="P1485" i="83"/>
  <c r="P2062" i="83"/>
  <c r="P2063" i="83"/>
  <c r="P1863" i="83"/>
  <c r="P1188" i="83"/>
  <c r="P2033" i="83"/>
  <c r="P1275" i="83"/>
  <c r="P1699" i="83"/>
  <c r="P1438" i="83"/>
  <c r="P1518" i="83"/>
  <c r="P93" i="83"/>
  <c r="P601" i="83"/>
  <c r="P1110" i="83"/>
  <c r="P1233" i="83"/>
  <c r="P679" i="83"/>
  <c r="P1299" i="83"/>
  <c r="P382" i="83"/>
  <c r="P343" i="83"/>
  <c r="P1288" i="83"/>
  <c r="P1117" i="83"/>
  <c r="P1323" i="83"/>
  <c r="P180" i="83"/>
  <c r="P780" i="83"/>
  <c r="P871" i="83"/>
  <c r="P1840" i="83"/>
  <c r="P1017" i="83"/>
  <c r="P1176" i="83"/>
  <c r="P262" i="83"/>
  <c r="P1942" i="83"/>
  <c r="P528" i="83"/>
  <c r="P1983" i="83"/>
  <c r="P2159" i="83"/>
  <c r="P1200" i="83"/>
  <c r="P775" i="83"/>
  <c r="P1173" i="83"/>
  <c r="P1860" i="83"/>
  <c r="P873" i="83"/>
  <c r="P1693" i="83"/>
  <c r="P433" i="83"/>
  <c r="P1363" i="83"/>
  <c r="P213" i="83"/>
  <c r="P1561" i="83"/>
  <c r="P1124" i="83"/>
  <c r="P272" i="83"/>
  <c r="P990" i="83"/>
  <c r="P216" i="83"/>
  <c r="P1976" i="83"/>
  <c r="P950" i="83"/>
  <c r="P158" i="83"/>
  <c r="P809" i="83"/>
  <c r="P1220" i="83"/>
  <c r="P692" i="83"/>
  <c r="P1022" i="83"/>
  <c r="P2084" i="83"/>
  <c r="P1889" i="83"/>
  <c r="P1529" i="83"/>
  <c r="P724" i="83"/>
  <c r="P1046" i="83"/>
  <c r="P124" i="83"/>
  <c r="P1811" i="83"/>
  <c r="P2025" i="83"/>
  <c r="P918" i="83"/>
  <c r="P674" i="83"/>
  <c r="P316" i="83"/>
  <c r="P1938" i="83"/>
  <c r="P1558" i="83"/>
  <c r="P1913" i="83"/>
  <c r="P953" i="83"/>
  <c r="P957" i="83"/>
  <c r="P276" i="83"/>
  <c r="P2118" i="83"/>
  <c r="P1653" i="83"/>
  <c r="P877" i="83"/>
  <c r="P1174" i="83"/>
  <c r="P41" i="83"/>
  <c r="P1633" i="83"/>
  <c r="P139" i="83"/>
  <c r="P1936" i="83"/>
  <c r="P1283" i="83"/>
  <c r="P155" i="83"/>
  <c r="P1961" i="83"/>
  <c r="P452" i="83"/>
  <c r="P36" i="83"/>
  <c r="P940" i="83"/>
  <c r="P2192" i="83"/>
  <c r="P751" i="83"/>
  <c r="P186" i="83"/>
  <c r="P2074" i="83"/>
  <c r="P659" i="83"/>
  <c r="P371" i="83"/>
  <c r="P941" i="79"/>
  <c r="N509" i="105"/>
  <c r="O509" i="105" s="1"/>
  <c r="P707" i="83"/>
  <c r="P877" i="79"/>
  <c r="P67" i="83"/>
  <c r="P227" i="83"/>
  <c r="P931" i="83"/>
  <c r="P957" i="79"/>
  <c r="P557" i="79"/>
  <c r="P125" i="79"/>
  <c r="P595" i="83"/>
  <c r="P739" i="83"/>
  <c r="P435" i="83"/>
  <c r="P509" i="79"/>
  <c r="P733" i="79"/>
  <c r="P387" i="83"/>
  <c r="P19" i="83"/>
  <c r="P813" i="79"/>
  <c r="P765" i="79"/>
  <c r="P563" i="83"/>
  <c r="P749" i="79"/>
  <c r="P787" i="83"/>
  <c r="P701" i="79"/>
  <c r="P301" i="79"/>
  <c r="P755" i="83"/>
  <c r="P467" i="83"/>
  <c r="P323" i="83"/>
  <c r="P653" i="79"/>
  <c r="P307" i="83"/>
  <c r="P381" i="79"/>
  <c r="P605" i="79"/>
  <c r="P35" i="83"/>
  <c r="P685" i="79"/>
  <c r="P93" i="79"/>
  <c r="P861" i="82"/>
  <c r="P493" i="79"/>
  <c r="P477" i="79"/>
  <c r="P643" i="83"/>
  <c r="P445" i="79"/>
  <c r="P141" i="79"/>
  <c r="P611" i="83"/>
  <c r="P147" i="83"/>
  <c r="P525" i="79"/>
  <c r="P237" i="79"/>
  <c r="P349" i="79"/>
  <c r="P845" i="79"/>
  <c r="N239" i="52"/>
  <c r="O139" i="53"/>
  <c r="AN140" i="53"/>
  <c r="O140" i="53" s="1"/>
  <c r="H209" i="52"/>
  <c r="U79" i="53"/>
  <c r="AT80" i="53"/>
  <c r="U80" i="53" s="1"/>
  <c r="D299" i="52"/>
  <c r="D269" i="57"/>
  <c r="AR260" i="53"/>
  <c r="S260" i="53" s="1"/>
  <c r="S259" i="53"/>
  <c r="G229" i="59"/>
  <c r="AF230" i="59"/>
  <c r="G230" i="59" s="1"/>
  <c r="T149" i="58"/>
  <c r="R179" i="57"/>
  <c r="F179" i="53"/>
  <c r="AN139" i="59"/>
  <c r="O139" i="59" s="1"/>
  <c r="AP19" i="58"/>
  <c r="AP20" i="58" s="1"/>
  <c r="Q20" i="58" s="1"/>
  <c r="L119" i="52"/>
  <c r="L239" i="58"/>
  <c r="J89" i="52"/>
  <c r="F239" i="58"/>
  <c r="P179" i="52"/>
  <c r="AL170" i="55"/>
  <c r="M170" i="55" s="1"/>
  <c r="M169" i="55"/>
  <c r="H269" i="57"/>
  <c r="P209" i="58"/>
  <c r="AR80" i="57"/>
  <c r="S80" i="57" s="1"/>
  <c r="AL140" i="53"/>
  <c r="M140" i="53" s="1"/>
  <c r="T209" i="52"/>
  <c r="E49" i="58"/>
  <c r="AD50" i="58"/>
  <c r="E50" i="58" s="1"/>
  <c r="AV226" i="58"/>
  <c r="W226" i="58" s="1"/>
  <c r="H119" i="52"/>
  <c r="AJ289" i="52"/>
  <c r="AJ290" i="52" s="1"/>
  <c r="K290" i="52" s="1"/>
  <c r="F299" i="53"/>
  <c r="AD290" i="57"/>
  <c r="E290" i="57" s="1"/>
  <c r="P89" i="52"/>
  <c r="AR79" i="52"/>
  <c r="S79" i="52" s="1"/>
  <c r="I229" i="55"/>
  <c r="AH230" i="55"/>
  <c r="I230" i="55" s="1"/>
  <c r="AR50" i="52"/>
  <c r="S50" i="52" s="1"/>
  <c r="T269" i="53"/>
  <c r="AL19" i="58"/>
  <c r="AL20" i="58" s="1"/>
  <c r="M20" i="58" s="1"/>
  <c r="L119" i="57"/>
  <c r="AV157" i="52"/>
  <c r="W157" i="52" s="1"/>
  <c r="D269" i="52"/>
  <c r="H59" i="52"/>
  <c r="AJ49" i="57"/>
  <c r="K49" i="57" s="1"/>
  <c r="L59" i="53"/>
  <c r="AT260" i="53"/>
  <c r="U260" i="53" s="1"/>
  <c r="T179" i="52"/>
  <c r="AD170" i="55"/>
  <c r="E170" i="55" s="1"/>
  <c r="AN230" i="52"/>
  <c r="O230" i="52" s="1"/>
  <c r="AJ259" i="57"/>
  <c r="K259" i="57" s="1"/>
  <c r="D209" i="57"/>
  <c r="I139" i="59"/>
  <c r="AH140" i="59"/>
  <c r="I140" i="59" s="1"/>
  <c r="AN139" i="52"/>
  <c r="N149" i="52"/>
  <c r="AL290" i="52"/>
  <c r="M290" i="52" s="1"/>
  <c r="M289" i="52"/>
  <c r="AT139" i="52"/>
  <c r="T149" i="52"/>
  <c r="AJ259" i="52"/>
  <c r="J269" i="52"/>
  <c r="AH170" i="52"/>
  <c r="I170" i="52" s="1"/>
  <c r="I169" i="52"/>
  <c r="AP230" i="57"/>
  <c r="Q230" i="57" s="1"/>
  <c r="Q229" i="57"/>
  <c r="E229" i="53"/>
  <c r="AD230" i="53"/>
  <c r="E230" i="53" s="1"/>
  <c r="K49" i="55"/>
  <c r="AJ50" i="55"/>
  <c r="K50" i="55" s="1"/>
  <c r="G79" i="55"/>
  <c r="AF80" i="55"/>
  <c r="G80" i="55" s="1"/>
  <c r="AL170" i="57"/>
  <c r="M170" i="57" s="1"/>
  <c r="AR19" i="52"/>
  <c r="R29" i="52"/>
  <c r="AP140" i="58"/>
  <c r="Q140" i="58" s="1"/>
  <c r="Q139" i="58"/>
  <c r="AL290" i="53"/>
  <c r="M290" i="53" s="1"/>
  <c r="M289" i="53"/>
  <c r="AT259" i="57"/>
  <c r="AT260" i="57" s="1"/>
  <c r="U260" i="57" s="1"/>
  <c r="L149" i="52"/>
  <c r="J239" i="52"/>
  <c r="L239" i="55"/>
  <c r="AV16" i="52"/>
  <c r="W16" i="52" s="1"/>
  <c r="AV253" i="52"/>
  <c r="W253" i="52" s="1"/>
  <c r="AJ229" i="53"/>
  <c r="AJ230" i="53" s="1"/>
  <c r="K230" i="53" s="1"/>
  <c r="D299" i="58"/>
  <c r="AF20" i="52"/>
  <c r="G20" i="52" s="1"/>
  <c r="AF230" i="58"/>
  <c r="G230" i="58" s="1"/>
  <c r="AV217" i="52"/>
  <c r="W217" i="52" s="1"/>
  <c r="F89" i="58"/>
  <c r="AH290" i="53"/>
  <c r="I290" i="53" s="1"/>
  <c r="D269" i="53"/>
  <c r="P269" i="57"/>
  <c r="AL80" i="53"/>
  <c r="M80" i="53" s="1"/>
  <c r="F239" i="53"/>
  <c r="AV220" i="58"/>
  <c r="W220" i="58" s="1"/>
  <c r="AV43" i="52"/>
  <c r="W43" i="52" s="1"/>
  <c r="AL79" i="59"/>
  <c r="M79" i="59" s="1"/>
  <c r="T209" i="53"/>
  <c r="AF80" i="58"/>
  <c r="G80" i="58" s="1"/>
  <c r="J209" i="58"/>
  <c r="N89" i="52"/>
  <c r="N239" i="57"/>
  <c r="AH260" i="57"/>
  <c r="I260" i="57" s="1"/>
  <c r="AV166" i="58"/>
  <c r="W166" i="58" s="1"/>
  <c r="AV190" i="58"/>
  <c r="W190" i="58" s="1"/>
  <c r="AV70" i="58"/>
  <c r="W70" i="58" s="1"/>
  <c r="N209" i="58"/>
  <c r="AV40" i="52"/>
  <c r="W40" i="52" s="1"/>
  <c r="AH289" i="59"/>
  <c r="I289" i="59" s="1"/>
  <c r="AV163" i="53"/>
  <c r="W163" i="53" s="1"/>
  <c r="AV46" i="52"/>
  <c r="W46" i="52" s="1"/>
  <c r="H119" i="59"/>
  <c r="AV70" i="53"/>
  <c r="W70" i="53" s="1"/>
  <c r="AV250" i="57"/>
  <c r="W250" i="57" s="1"/>
  <c r="AF109" i="57"/>
  <c r="G109" i="57" s="1"/>
  <c r="AV187" i="58"/>
  <c r="W187" i="58" s="1"/>
  <c r="AV130" i="58"/>
  <c r="W130" i="58" s="1"/>
  <c r="AF139" i="58"/>
  <c r="G139" i="58" s="1"/>
  <c r="AT170" i="52"/>
  <c r="U170" i="52" s="1"/>
  <c r="AV247" i="58"/>
  <c r="W247" i="58" s="1"/>
  <c r="AF260" i="58"/>
  <c r="G260" i="58" s="1"/>
  <c r="J59" i="58"/>
  <c r="AN109" i="53"/>
  <c r="N119" i="53"/>
  <c r="AL259" i="58"/>
  <c r="M259" i="58" s="1"/>
  <c r="L269" i="58"/>
  <c r="AR19" i="53"/>
  <c r="R29" i="53"/>
  <c r="T239" i="55"/>
  <c r="M37" i="57"/>
  <c r="AH289" i="52"/>
  <c r="I289" i="52" s="1"/>
  <c r="H299" i="52"/>
  <c r="I127" i="58"/>
  <c r="R209" i="53"/>
  <c r="AR199" i="53"/>
  <c r="S199" i="53" s="1"/>
  <c r="G250" i="59"/>
  <c r="U277" i="52"/>
  <c r="AL109" i="53"/>
  <c r="M109" i="53" s="1"/>
  <c r="L119" i="53"/>
  <c r="AT19" i="53"/>
  <c r="T29" i="53"/>
  <c r="AT289" i="58"/>
  <c r="U289" i="58" s="1"/>
  <c r="T299" i="58"/>
  <c r="AR199" i="57"/>
  <c r="S199" i="57" s="1"/>
  <c r="R209" i="57"/>
  <c r="T119" i="53"/>
  <c r="AT109" i="53"/>
  <c r="U109" i="53" s="1"/>
  <c r="Q67" i="58"/>
  <c r="R149" i="57"/>
  <c r="AR139" i="57"/>
  <c r="S139" i="57" s="1"/>
  <c r="S127" i="52"/>
  <c r="K157" i="58"/>
  <c r="AD169" i="59"/>
  <c r="E169" i="59" s="1"/>
  <c r="D179" i="59"/>
  <c r="AT49" i="52"/>
  <c r="T59" i="52"/>
  <c r="AH259" i="58"/>
  <c r="I259" i="58" s="1"/>
  <c r="H269" i="58"/>
  <c r="R179" i="55"/>
  <c r="AR169" i="55"/>
  <c r="S169" i="55" s="1"/>
  <c r="I280" i="52"/>
  <c r="AD169" i="58"/>
  <c r="D179" i="58"/>
  <c r="O157" i="53"/>
  <c r="M97" i="53"/>
  <c r="D149" i="53"/>
  <c r="AD139" i="53"/>
  <c r="E139" i="53" s="1"/>
  <c r="G10" i="52"/>
  <c r="AV10" i="52"/>
  <c r="W10" i="52" s="1"/>
  <c r="U277" i="58"/>
  <c r="S187" i="57"/>
  <c r="U97" i="53"/>
  <c r="M157" i="59"/>
  <c r="O247" i="57"/>
  <c r="AJ19" i="59"/>
  <c r="K19" i="59" s="1"/>
  <c r="J29" i="59"/>
  <c r="U7" i="52"/>
  <c r="E70" i="58"/>
  <c r="I247" i="58"/>
  <c r="AD79" i="58"/>
  <c r="E79" i="58" s="1"/>
  <c r="D89" i="58"/>
  <c r="AF80" i="53"/>
  <c r="G80" i="53" s="1"/>
  <c r="AR289" i="58"/>
  <c r="S289" i="58" s="1"/>
  <c r="R299" i="58"/>
  <c r="M217" i="57"/>
  <c r="H119" i="58"/>
  <c r="AH109" i="58"/>
  <c r="AT79" i="58"/>
  <c r="T89" i="58"/>
  <c r="AT79" i="52"/>
  <c r="U79" i="52" s="1"/>
  <c r="T89" i="52"/>
  <c r="E73" i="53"/>
  <c r="AV73" i="53"/>
  <c r="W73" i="53" s="1"/>
  <c r="AH229" i="53"/>
  <c r="I229" i="53" s="1"/>
  <c r="H239" i="53"/>
  <c r="O7" i="57"/>
  <c r="U157" i="58"/>
  <c r="N269" i="58"/>
  <c r="AN259" i="58"/>
  <c r="O259" i="58" s="1"/>
  <c r="Q157" i="58"/>
  <c r="G277" i="57"/>
  <c r="H119" i="55"/>
  <c r="AH109" i="55"/>
  <c r="I109" i="55" s="1"/>
  <c r="K277" i="58"/>
  <c r="P119" i="58"/>
  <c r="AP109" i="58"/>
  <c r="E73" i="58"/>
  <c r="AV73" i="58"/>
  <c r="W73" i="58" s="1"/>
  <c r="AV136" i="52"/>
  <c r="W136" i="52" s="1"/>
  <c r="AH19" i="52"/>
  <c r="I19" i="52" s="1"/>
  <c r="H29" i="52"/>
  <c r="R59" i="53"/>
  <c r="AR49" i="53"/>
  <c r="S277" i="58"/>
  <c r="AH259" i="52"/>
  <c r="H269" i="52"/>
  <c r="AL229" i="57"/>
  <c r="M229" i="57" s="1"/>
  <c r="L239" i="57"/>
  <c r="AL79" i="58"/>
  <c r="L89" i="58"/>
  <c r="E253" i="58"/>
  <c r="AV253" i="58"/>
  <c r="W253" i="58" s="1"/>
  <c r="U67" i="52"/>
  <c r="AF169" i="52"/>
  <c r="F179" i="52"/>
  <c r="O247" i="58"/>
  <c r="T299" i="53"/>
  <c r="AT289" i="53"/>
  <c r="U289" i="53" s="1"/>
  <c r="F299" i="57"/>
  <c r="AF289" i="57"/>
  <c r="G289" i="57" s="1"/>
  <c r="R89" i="55"/>
  <c r="AR79" i="55"/>
  <c r="AJ229" i="58"/>
  <c r="K229" i="58" s="1"/>
  <c r="J239" i="58"/>
  <c r="I97" i="55"/>
  <c r="AN79" i="57"/>
  <c r="O79" i="57" s="1"/>
  <c r="N89" i="57"/>
  <c r="G163" i="52"/>
  <c r="AV163" i="52"/>
  <c r="W163" i="52" s="1"/>
  <c r="AN200" i="52"/>
  <c r="O200" i="52" s="1"/>
  <c r="E37" i="52"/>
  <c r="AV37" i="52"/>
  <c r="W37" i="52" s="1"/>
  <c r="I7" i="52"/>
  <c r="AV7" i="52"/>
  <c r="W7" i="52" s="1"/>
  <c r="I247" i="52"/>
  <c r="AV247" i="52"/>
  <c r="W247" i="52" s="1"/>
  <c r="AH139" i="57"/>
  <c r="I139" i="57" s="1"/>
  <c r="H149" i="57"/>
  <c r="I256" i="52"/>
  <c r="AV256" i="52"/>
  <c r="W256" i="52" s="1"/>
  <c r="H89" i="58"/>
  <c r="AH79" i="58"/>
  <c r="I79" i="58" s="1"/>
  <c r="P239" i="53"/>
  <c r="AP229" i="53"/>
  <c r="AN139" i="58"/>
  <c r="N149" i="58"/>
  <c r="G160" i="52"/>
  <c r="AV160" i="52"/>
  <c r="W160" i="52" s="1"/>
  <c r="I217" i="53"/>
  <c r="AL289" i="57"/>
  <c r="M289" i="57" s="1"/>
  <c r="L299" i="57"/>
  <c r="N269" i="52"/>
  <c r="AN259" i="52"/>
  <c r="O259" i="52" s="1"/>
  <c r="U277" i="53"/>
  <c r="N29" i="53"/>
  <c r="AN19" i="53"/>
  <c r="O19" i="53" s="1"/>
  <c r="AV76" i="53"/>
  <c r="W76" i="53" s="1"/>
  <c r="M76" i="53"/>
  <c r="H299" i="57"/>
  <c r="AH289" i="57"/>
  <c r="I289" i="57" s="1"/>
  <c r="K217" i="58"/>
  <c r="J89" i="58"/>
  <c r="AJ79" i="58"/>
  <c r="AP169" i="57"/>
  <c r="P179" i="57"/>
  <c r="N179" i="58"/>
  <c r="AN169" i="58"/>
  <c r="O169" i="58" s="1"/>
  <c r="AJ289" i="58"/>
  <c r="K289" i="58" s="1"/>
  <c r="J299" i="58"/>
  <c r="O67" i="57"/>
  <c r="AJ49" i="52"/>
  <c r="J59" i="52"/>
  <c r="AD260" i="57"/>
  <c r="E260" i="57" s="1"/>
  <c r="AV133" i="53"/>
  <c r="W133" i="53" s="1"/>
  <c r="E250" i="52"/>
  <c r="AV250" i="52"/>
  <c r="W250" i="52" s="1"/>
  <c r="AH199" i="58"/>
  <c r="H209" i="58"/>
  <c r="I127" i="57"/>
  <c r="H59" i="53"/>
  <c r="AH49" i="53"/>
  <c r="I49" i="53" s="1"/>
  <c r="AR289" i="53"/>
  <c r="S289" i="53" s="1"/>
  <c r="R299" i="53"/>
  <c r="AJ19" i="57"/>
  <c r="K19" i="57" s="1"/>
  <c r="J29" i="57"/>
  <c r="I67" i="58"/>
  <c r="AJ79" i="53"/>
  <c r="K79" i="53" s="1"/>
  <c r="J89" i="53"/>
  <c r="AR169" i="58"/>
  <c r="S169" i="58" s="1"/>
  <c r="R179" i="58"/>
  <c r="R269" i="58"/>
  <c r="AR259" i="58"/>
  <c r="S259" i="58" s="1"/>
  <c r="AV250" i="58"/>
  <c r="W250" i="58" s="1"/>
  <c r="I277" i="57"/>
  <c r="AH79" i="57"/>
  <c r="H89" i="57"/>
  <c r="G40" i="58"/>
  <c r="O157" i="58"/>
  <c r="AL199" i="53"/>
  <c r="M199" i="53" s="1"/>
  <c r="L209" i="53"/>
  <c r="AV13" i="52"/>
  <c r="W13" i="52" s="1"/>
  <c r="AL169" i="58"/>
  <c r="M169" i="58" s="1"/>
  <c r="L179" i="58"/>
  <c r="P149" i="53"/>
  <c r="AP139" i="53"/>
  <c r="N179" i="57"/>
  <c r="AN169" i="57"/>
  <c r="O169" i="57" s="1"/>
  <c r="AV106" i="52"/>
  <c r="W106" i="52" s="1"/>
  <c r="AV223" i="58"/>
  <c r="W223" i="58" s="1"/>
  <c r="I37" i="53"/>
  <c r="S277" i="53"/>
  <c r="K7" i="57"/>
  <c r="AL259" i="52"/>
  <c r="L269" i="52"/>
  <c r="E97" i="57"/>
  <c r="AJ169" i="55"/>
  <c r="K169" i="55" s="1"/>
  <c r="J179" i="55"/>
  <c r="AP19" i="53"/>
  <c r="P29" i="53"/>
  <c r="K67" i="53"/>
  <c r="S157" i="58"/>
  <c r="R59" i="58"/>
  <c r="AR49" i="58"/>
  <c r="M277" i="57"/>
  <c r="AL259" i="57"/>
  <c r="M259" i="57" s="1"/>
  <c r="L269" i="57"/>
  <c r="R299" i="57"/>
  <c r="AR289" i="57"/>
  <c r="S289" i="57" s="1"/>
  <c r="O7" i="53"/>
  <c r="AH49" i="58"/>
  <c r="H59" i="58"/>
  <c r="AD79" i="53"/>
  <c r="D89" i="53"/>
  <c r="AF139" i="52"/>
  <c r="G139" i="52" s="1"/>
  <c r="F149" i="52"/>
  <c r="J149" i="53"/>
  <c r="AJ139" i="53"/>
  <c r="K139" i="53" s="1"/>
  <c r="H239" i="58"/>
  <c r="AH229" i="58"/>
  <c r="P299" i="57"/>
  <c r="AP289" i="57"/>
  <c r="K10" i="59"/>
  <c r="G217" i="57"/>
  <c r="D149" i="58"/>
  <c r="AD139" i="58"/>
  <c r="E139" i="58" s="1"/>
  <c r="AV67" i="53"/>
  <c r="W67" i="53" s="1"/>
  <c r="AP80" i="52"/>
  <c r="Q80" i="52" s="1"/>
  <c r="AV136" i="58"/>
  <c r="W136" i="58" s="1"/>
  <c r="AR289" i="52"/>
  <c r="R299" i="52"/>
  <c r="AR169" i="53"/>
  <c r="R179" i="53"/>
  <c r="D119" i="57"/>
  <c r="AD109" i="57"/>
  <c r="E109" i="57" s="1"/>
  <c r="G166" i="52"/>
  <c r="AV166" i="52"/>
  <c r="W166" i="52" s="1"/>
  <c r="AN199" i="57"/>
  <c r="O199" i="57" s="1"/>
  <c r="N209" i="57"/>
  <c r="AT259" i="58"/>
  <c r="U259" i="58" s="1"/>
  <c r="T269" i="58"/>
  <c r="AN109" i="52"/>
  <c r="N119" i="52"/>
  <c r="S196" i="59"/>
  <c r="S247" i="58"/>
  <c r="M247" i="57"/>
  <c r="S280" i="57"/>
  <c r="AF49" i="58"/>
  <c r="G49" i="58" s="1"/>
  <c r="F59" i="58"/>
  <c r="U217" i="57"/>
  <c r="M187" i="53"/>
  <c r="G127" i="52"/>
  <c r="M157" i="58"/>
  <c r="E127" i="53"/>
  <c r="AL169" i="59"/>
  <c r="M169" i="59" s="1"/>
  <c r="L179" i="59"/>
  <c r="AD19" i="53"/>
  <c r="D29" i="53"/>
  <c r="AN259" i="57"/>
  <c r="O259" i="57" s="1"/>
  <c r="N269" i="57"/>
  <c r="E127" i="58"/>
  <c r="AV127" i="58"/>
  <c r="W127" i="58" s="1"/>
  <c r="N209" i="59"/>
  <c r="T179" i="53"/>
  <c r="AT169" i="53"/>
  <c r="U169" i="53" s="1"/>
  <c r="R119" i="53"/>
  <c r="AR109" i="53"/>
  <c r="K157" i="55"/>
  <c r="O187" i="57"/>
  <c r="AN19" i="55"/>
  <c r="O19" i="55" s="1"/>
  <c r="N29" i="55"/>
  <c r="D59" i="57"/>
  <c r="AD49" i="57"/>
  <c r="E49" i="57" s="1"/>
  <c r="AR169" i="52"/>
  <c r="S169" i="52" s="1"/>
  <c r="R179" i="52"/>
  <c r="E10" i="53"/>
  <c r="AV10" i="53"/>
  <c r="W10" i="53" s="1"/>
  <c r="AT229" i="57"/>
  <c r="U229" i="57" s="1"/>
  <c r="T239" i="57"/>
  <c r="AH229" i="57"/>
  <c r="I229" i="57" s="1"/>
  <c r="H239" i="57"/>
  <c r="K136" i="53"/>
  <c r="AL19" i="52"/>
  <c r="M19" i="52" s="1"/>
  <c r="L29" i="52"/>
  <c r="M247" i="58"/>
  <c r="N239" i="59"/>
  <c r="P59" i="52"/>
  <c r="U157" i="53"/>
  <c r="H29" i="58"/>
  <c r="AH19" i="58"/>
  <c r="I19" i="58" s="1"/>
  <c r="I16" i="53"/>
  <c r="AV16" i="53"/>
  <c r="W16" i="53" s="1"/>
  <c r="O7" i="55"/>
  <c r="U247" i="58"/>
  <c r="AT49" i="58"/>
  <c r="U49" i="58" s="1"/>
  <c r="T59" i="58"/>
  <c r="R209" i="59"/>
  <c r="AR199" i="59"/>
  <c r="S199" i="59" s="1"/>
  <c r="AL199" i="57"/>
  <c r="M199" i="57" s="1"/>
  <c r="L209" i="57"/>
  <c r="AH139" i="53"/>
  <c r="I139" i="53" s="1"/>
  <c r="H149" i="53"/>
  <c r="H89" i="53"/>
  <c r="AH79" i="53"/>
  <c r="Q40" i="59"/>
  <c r="S157" i="52"/>
  <c r="E217" i="58"/>
  <c r="AV217" i="58"/>
  <c r="W217" i="58" s="1"/>
  <c r="AR139" i="53"/>
  <c r="S139" i="53" s="1"/>
  <c r="R149" i="53"/>
  <c r="I217" i="57"/>
  <c r="P239" i="58"/>
  <c r="AP229" i="58"/>
  <c r="Q229" i="58" s="1"/>
  <c r="J29" i="58"/>
  <c r="AJ19" i="58"/>
  <c r="M7" i="52"/>
  <c r="AD229" i="57"/>
  <c r="E229" i="57" s="1"/>
  <c r="D239" i="57"/>
  <c r="AN19" i="57"/>
  <c r="O19" i="57" s="1"/>
  <c r="N29" i="57"/>
  <c r="AT169" i="58"/>
  <c r="U169" i="58" s="1"/>
  <c r="T179" i="58"/>
  <c r="AP169" i="58"/>
  <c r="Q169" i="58" s="1"/>
  <c r="P179" i="58"/>
  <c r="AF229" i="57"/>
  <c r="G229" i="57" s="1"/>
  <c r="F239" i="57"/>
  <c r="AV196" i="58"/>
  <c r="W196" i="58" s="1"/>
  <c r="T239" i="58"/>
  <c r="AT49" i="57"/>
  <c r="U49" i="57" s="1"/>
  <c r="AV73" i="52"/>
  <c r="W73" i="52" s="1"/>
  <c r="P89" i="53"/>
  <c r="AP79" i="53"/>
  <c r="J119" i="58"/>
  <c r="AJ109" i="58"/>
  <c r="K109" i="58" s="1"/>
  <c r="AP19" i="52"/>
  <c r="Q19" i="52" s="1"/>
  <c r="P29" i="52"/>
  <c r="AJ139" i="58"/>
  <c r="K139" i="58" s="1"/>
  <c r="J149" i="58"/>
  <c r="Q130" i="57"/>
  <c r="I7" i="58"/>
  <c r="AH19" i="57"/>
  <c r="I19" i="57" s="1"/>
  <c r="H29" i="57"/>
  <c r="T59" i="53"/>
  <c r="AT49" i="53"/>
  <c r="U49" i="53" s="1"/>
  <c r="AP199" i="53"/>
  <c r="Q199" i="53" s="1"/>
  <c r="P209" i="53"/>
  <c r="U37" i="58"/>
  <c r="AJ19" i="55"/>
  <c r="J29" i="55"/>
  <c r="M187" i="57"/>
  <c r="R209" i="58"/>
  <c r="AR199" i="58"/>
  <c r="S199" i="58" s="1"/>
  <c r="I127" i="53"/>
  <c r="T119" i="59"/>
  <c r="AT109" i="59"/>
  <c r="U109" i="59" s="1"/>
  <c r="P269" i="58"/>
  <c r="AP259" i="58"/>
  <c r="Q259" i="58" s="1"/>
  <c r="AP49" i="59"/>
  <c r="Q49" i="59" s="1"/>
  <c r="P59" i="59"/>
  <c r="AD289" i="53"/>
  <c r="E289" i="53" s="1"/>
  <c r="D299" i="53"/>
  <c r="AN109" i="57"/>
  <c r="O109" i="57" s="1"/>
  <c r="N119" i="57"/>
  <c r="E127" i="57"/>
  <c r="AR259" i="52"/>
  <c r="R269" i="52"/>
  <c r="AR229" i="52"/>
  <c r="R239" i="52"/>
  <c r="AN259" i="53"/>
  <c r="N269" i="53"/>
  <c r="R29" i="58"/>
  <c r="AR19" i="58"/>
  <c r="S19" i="58" s="1"/>
  <c r="Q217" i="58"/>
  <c r="AP289" i="55"/>
  <c r="P299" i="55"/>
  <c r="K103" i="52"/>
  <c r="AV103" i="52"/>
  <c r="W103" i="52" s="1"/>
  <c r="O157" i="57"/>
  <c r="AV193" i="58"/>
  <c r="W193" i="58" s="1"/>
  <c r="G259" i="58"/>
  <c r="AP139" i="57"/>
  <c r="Q139" i="57" s="1"/>
  <c r="P149" i="57"/>
  <c r="N59" i="53"/>
  <c r="AN49" i="53"/>
  <c r="AD139" i="59"/>
  <c r="E139" i="59" s="1"/>
  <c r="D149" i="59"/>
  <c r="K97" i="58"/>
  <c r="K127" i="58"/>
  <c r="AJ259" i="53"/>
  <c r="K259" i="53" s="1"/>
  <c r="J269" i="53"/>
  <c r="O37" i="58"/>
  <c r="I7" i="57"/>
  <c r="U37" i="53"/>
  <c r="Q187" i="53"/>
  <c r="AT109" i="52"/>
  <c r="T119" i="52"/>
  <c r="AJ19" i="53"/>
  <c r="K19" i="53" s="1"/>
  <c r="J29" i="53"/>
  <c r="S187" i="58"/>
  <c r="U97" i="59"/>
  <c r="AJ19" i="52"/>
  <c r="K19" i="52" s="1"/>
  <c r="J29" i="52"/>
  <c r="Q247" i="58"/>
  <c r="AJ109" i="52"/>
  <c r="J119" i="52"/>
  <c r="L299" i="58"/>
  <c r="AL289" i="58"/>
  <c r="U127" i="53"/>
  <c r="E277" i="53"/>
  <c r="AD139" i="57"/>
  <c r="E139" i="57" s="1"/>
  <c r="D149" i="57"/>
  <c r="S127" i="53"/>
  <c r="P269" i="53"/>
  <c r="AP259" i="53"/>
  <c r="AP139" i="52"/>
  <c r="Q139" i="52" s="1"/>
  <c r="P149" i="52"/>
  <c r="AL169" i="52"/>
  <c r="L179" i="52"/>
  <c r="AV13" i="53"/>
  <c r="W13" i="53" s="1"/>
  <c r="I97" i="52"/>
  <c r="AV97" i="52"/>
  <c r="W97" i="52" s="1"/>
  <c r="S157" i="55"/>
  <c r="I100" i="52"/>
  <c r="AV100" i="52"/>
  <c r="W100" i="52" s="1"/>
  <c r="AV217" i="57"/>
  <c r="W217" i="57" s="1"/>
  <c r="F269" i="58"/>
  <c r="E133" i="59"/>
  <c r="Q7" i="52"/>
  <c r="AV133" i="58"/>
  <c r="W133" i="58" s="1"/>
  <c r="E133" i="58"/>
  <c r="AP109" i="53"/>
  <c r="P119" i="53"/>
  <c r="AT289" i="52"/>
  <c r="U289" i="52" s="1"/>
  <c r="T299" i="52"/>
  <c r="AL49" i="58"/>
  <c r="L59" i="58"/>
  <c r="K247" i="53"/>
  <c r="N59" i="58"/>
  <c r="AN49" i="58"/>
  <c r="O49" i="58" s="1"/>
  <c r="AL229" i="52"/>
  <c r="L239" i="52"/>
  <c r="AJ199" i="57"/>
  <c r="K199" i="57" s="1"/>
  <c r="J209" i="57"/>
  <c r="K10" i="53"/>
  <c r="S127" i="57"/>
  <c r="T179" i="57"/>
  <c r="AT169" i="57"/>
  <c r="U169" i="57" s="1"/>
  <c r="AT139" i="53"/>
  <c r="U139" i="53" s="1"/>
  <c r="T149" i="53"/>
  <c r="AR139" i="52"/>
  <c r="S139" i="52" s="1"/>
  <c r="R149" i="52"/>
  <c r="O97" i="57"/>
  <c r="E160" i="59"/>
  <c r="N209" i="53"/>
  <c r="AN199" i="53"/>
  <c r="R149" i="58"/>
  <c r="AR139" i="58"/>
  <c r="S139" i="58" s="1"/>
  <c r="I220" i="53"/>
  <c r="AV220" i="53"/>
  <c r="W220" i="53" s="1"/>
  <c r="AV220" i="52"/>
  <c r="W220" i="52" s="1"/>
  <c r="AV7" i="53"/>
  <c r="W7" i="53" s="1"/>
  <c r="AL49" i="57"/>
  <c r="M49" i="57" s="1"/>
  <c r="L59" i="57"/>
  <c r="H149" i="58"/>
  <c r="AH139" i="58"/>
  <c r="I139" i="58" s="1"/>
  <c r="S187" i="53"/>
  <c r="F269" i="59"/>
  <c r="AF259" i="59"/>
  <c r="G259" i="59" s="1"/>
  <c r="AV256" i="58"/>
  <c r="W256" i="58" s="1"/>
  <c r="AN169" i="53"/>
  <c r="O169" i="53" s="1"/>
  <c r="N179" i="53"/>
  <c r="L239" i="53"/>
  <c r="AL229" i="53"/>
  <c r="K187" i="57"/>
  <c r="AP79" i="58"/>
  <c r="Q79" i="58" s="1"/>
  <c r="P89" i="58"/>
  <c r="K7" i="52"/>
  <c r="U157" i="57"/>
  <c r="AJ169" i="58"/>
  <c r="K169" i="58" s="1"/>
  <c r="J179" i="58"/>
  <c r="AT19" i="52"/>
  <c r="U19" i="52" s="1"/>
  <c r="T29" i="52"/>
  <c r="S127" i="58"/>
  <c r="AF230" i="53"/>
  <c r="G230" i="53" s="1"/>
  <c r="AF260" i="53"/>
  <c r="G260" i="53" s="1"/>
  <c r="AF230" i="52"/>
  <c r="G230" i="52" s="1"/>
  <c r="G229" i="52"/>
  <c r="G289" i="53"/>
  <c r="AF290" i="53"/>
  <c r="G290" i="53" s="1"/>
  <c r="G289" i="52"/>
  <c r="AF290" i="52"/>
  <c r="G290" i="52" s="1"/>
  <c r="AV217" i="53"/>
  <c r="W217" i="53" s="1"/>
  <c r="AT20" i="59"/>
  <c r="U20" i="59" s="1"/>
  <c r="N149" i="57"/>
  <c r="AD290" i="58"/>
  <c r="E290" i="58" s="1"/>
  <c r="AV286" i="53"/>
  <c r="W286" i="53" s="1"/>
  <c r="AD140" i="55"/>
  <c r="E140" i="55" s="1"/>
  <c r="AV226" i="57"/>
  <c r="W226" i="57" s="1"/>
  <c r="AV37" i="57"/>
  <c r="W37" i="57" s="1"/>
  <c r="AR230" i="53"/>
  <c r="S230" i="53" s="1"/>
  <c r="AT230" i="55"/>
  <c r="U230" i="55" s="1"/>
  <c r="AJ200" i="52"/>
  <c r="K200" i="52" s="1"/>
  <c r="AN290" i="59"/>
  <c r="O290" i="59" s="1"/>
  <c r="AN200" i="58"/>
  <c r="O200" i="58" s="1"/>
  <c r="AV187" i="52"/>
  <c r="W187" i="52" s="1"/>
  <c r="AP50" i="57"/>
  <c r="Q50" i="57" s="1"/>
  <c r="AJ80" i="59"/>
  <c r="K80" i="59" s="1"/>
  <c r="AR200" i="52"/>
  <c r="S200" i="52" s="1"/>
  <c r="AL170" i="53"/>
  <c r="M170" i="53" s="1"/>
  <c r="AV277" i="53"/>
  <c r="W277" i="53" s="1"/>
  <c r="AR230" i="57"/>
  <c r="S230" i="57" s="1"/>
  <c r="AL50" i="53"/>
  <c r="M50" i="53" s="1"/>
  <c r="O79" i="52"/>
  <c r="AN80" i="52"/>
  <c r="O80" i="52" s="1"/>
  <c r="Q169" i="52"/>
  <c r="AP170" i="52"/>
  <c r="Q170" i="52" s="1"/>
  <c r="H179" i="58"/>
  <c r="AH169" i="58"/>
  <c r="M139" i="52"/>
  <c r="AL140" i="52"/>
  <c r="M140" i="52" s="1"/>
  <c r="I160" i="58"/>
  <c r="AV160" i="58"/>
  <c r="W160" i="58" s="1"/>
  <c r="AP110" i="52"/>
  <c r="Q110" i="52" s="1"/>
  <c r="Q109" i="52"/>
  <c r="AV157" i="58"/>
  <c r="I157" i="58"/>
  <c r="H209" i="57"/>
  <c r="AH199" i="57"/>
  <c r="AD200" i="57"/>
  <c r="E200" i="57" s="1"/>
  <c r="E199" i="57"/>
  <c r="AH20" i="53"/>
  <c r="I20" i="53" s="1"/>
  <c r="I19" i="53"/>
  <c r="F119" i="58"/>
  <c r="AF109" i="58"/>
  <c r="S79" i="53"/>
  <c r="AR80" i="53"/>
  <c r="S80" i="53" s="1"/>
  <c r="AJ170" i="53"/>
  <c r="K170" i="53" s="1"/>
  <c r="AV226" i="53"/>
  <c r="W226" i="53" s="1"/>
  <c r="O49" i="52"/>
  <c r="AN50" i="52"/>
  <c r="O50" i="52" s="1"/>
  <c r="F149" i="57"/>
  <c r="AF139" i="57"/>
  <c r="G139" i="57" s="1"/>
  <c r="AH140" i="52"/>
  <c r="I140" i="52" s="1"/>
  <c r="I139" i="52"/>
  <c r="G127" i="57"/>
  <c r="AN110" i="58"/>
  <c r="O110" i="58" s="1"/>
  <c r="AV10" i="58"/>
  <c r="W10" i="58" s="1"/>
  <c r="AN170" i="52"/>
  <c r="O170" i="52" s="1"/>
  <c r="O169" i="52"/>
  <c r="AT200" i="52"/>
  <c r="U200" i="52" s="1"/>
  <c r="U199" i="52"/>
  <c r="AD20" i="58"/>
  <c r="E20" i="58" s="1"/>
  <c r="AJ170" i="52"/>
  <c r="K170" i="52" s="1"/>
  <c r="K169" i="52"/>
  <c r="I163" i="58"/>
  <c r="AV163" i="58"/>
  <c r="W163" i="58" s="1"/>
  <c r="AH80" i="52"/>
  <c r="I80" i="52" s="1"/>
  <c r="I79" i="52"/>
  <c r="AJ80" i="52"/>
  <c r="K80" i="52" s="1"/>
  <c r="K79" i="52"/>
  <c r="I199" i="52"/>
  <c r="AH200" i="52"/>
  <c r="I200" i="52" s="1"/>
  <c r="AV163" i="55"/>
  <c r="W163" i="55" s="1"/>
  <c r="I106" i="57"/>
  <c r="AV106" i="57"/>
  <c r="W106" i="57" s="1"/>
  <c r="Q280" i="52"/>
  <c r="AV280" i="52"/>
  <c r="W280" i="52" s="1"/>
  <c r="AT139" i="59"/>
  <c r="T149" i="59"/>
  <c r="AV127" i="53"/>
  <c r="W127" i="53" s="1"/>
  <c r="G127" i="53"/>
  <c r="O277" i="57"/>
  <c r="F59" i="59"/>
  <c r="AF49" i="59"/>
  <c r="I187" i="53"/>
  <c r="U217" i="52"/>
  <c r="E67" i="57"/>
  <c r="AV280" i="57"/>
  <c r="W280" i="57" s="1"/>
  <c r="K280" i="57"/>
  <c r="AT290" i="57"/>
  <c r="U290" i="57" s="1"/>
  <c r="U289" i="57"/>
  <c r="E259" i="58"/>
  <c r="AH199" i="53"/>
  <c r="I199" i="53" s="1"/>
  <c r="H209" i="53"/>
  <c r="Q97" i="59"/>
  <c r="AD169" i="57"/>
  <c r="D179" i="57"/>
  <c r="S37" i="57"/>
  <c r="AL110" i="59"/>
  <c r="M110" i="59" s="1"/>
  <c r="H59" i="57"/>
  <c r="AH49" i="57"/>
  <c r="AL230" i="59"/>
  <c r="M230" i="59" s="1"/>
  <c r="M229" i="59"/>
  <c r="AF139" i="53"/>
  <c r="F149" i="53"/>
  <c r="G136" i="53"/>
  <c r="AV136" i="53"/>
  <c r="W136" i="53" s="1"/>
  <c r="K283" i="57"/>
  <c r="AV283" i="57"/>
  <c r="W283" i="57" s="1"/>
  <c r="I157" i="59"/>
  <c r="AN289" i="53"/>
  <c r="N299" i="53"/>
  <c r="L59" i="59"/>
  <c r="AL49" i="59"/>
  <c r="M49" i="59" s="1"/>
  <c r="E286" i="58"/>
  <c r="AV286" i="58"/>
  <c r="W286" i="58" s="1"/>
  <c r="L269" i="59"/>
  <c r="AL259" i="59"/>
  <c r="G19" i="53"/>
  <c r="AF20" i="53"/>
  <c r="G20" i="53" s="1"/>
  <c r="AV283" i="58"/>
  <c r="W283" i="58" s="1"/>
  <c r="E283" i="58"/>
  <c r="E157" i="57"/>
  <c r="AV157" i="57"/>
  <c r="R59" i="57"/>
  <c r="AR49" i="57"/>
  <c r="S49" i="57" s="1"/>
  <c r="L89" i="57"/>
  <c r="AL79" i="57"/>
  <c r="N299" i="57"/>
  <c r="AN289" i="57"/>
  <c r="O289" i="57" s="1"/>
  <c r="AN140" i="57"/>
  <c r="O140" i="57" s="1"/>
  <c r="O139" i="57"/>
  <c r="Q7" i="59"/>
  <c r="AN20" i="52"/>
  <c r="O20" i="52" s="1"/>
  <c r="O19" i="52"/>
  <c r="U13" i="58"/>
  <c r="AV13" i="58"/>
  <c r="W13" i="58" s="1"/>
  <c r="E166" i="57"/>
  <c r="AV166" i="57"/>
  <c r="W166" i="57" s="1"/>
  <c r="H179" i="59"/>
  <c r="AH169" i="59"/>
  <c r="I169" i="59" s="1"/>
  <c r="M37" i="59"/>
  <c r="I109" i="52"/>
  <c r="AH110" i="52"/>
  <c r="I110" i="52" s="1"/>
  <c r="AJ110" i="53"/>
  <c r="K110" i="53" s="1"/>
  <c r="AP109" i="59"/>
  <c r="Q109" i="59" s="1"/>
  <c r="P119" i="59"/>
  <c r="AJ139" i="52"/>
  <c r="J149" i="52"/>
  <c r="AJ50" i="58"/>
  <c r="K50" i="58" s="1"/>
  <c r="K217" i="59"/>
  <c r="N89" i="59"/>
  <c r="AN79" i="59"/>
  <c r="AJ200" i="58"/>
  <c r="K200" i="58" s="1"/>
  <c r="K199" i="58"/>
  <c r="I289" i="53"/>
  <c r="E163" i="57"/>
  <c r="AV163" i="57"/>
  <c r="W163" i="57" s="1"/>
  <c r="M76" i="52"/>
  <c r="AV76" i="52"/>
  <c r="W76" i="52" s="1"/>
  <c r="AV190" i="57"/>
  <c r="W190" i="57" s="1"/>
  <c r="G190" i="57"/>
  <c r="AJ200" i="59"/>
  <c r="K200" i="59" s="1"/>
  <c r="AP79" i="59"/>
  <c r="P89" i="59"/>
  <c r="AN230" i="59"/>
  <c r="O230" i="59" s="1"/>
  <c r="K127" i="52"/>
  <c r="AV127" i="52"/>
  <c r="W127" i="52" s="1"/>
  <c r="M256" i="53"/>
  <c r="AV256" i="53"/>
  <c r="W256" i="53" s="1"/>
  <c r="D269" i="59"/>
  <c r="AD259" i="59"/>
  <c r="E259" i="59" s="1"/>
  <c r="AH50" i="52"/>
  <c r="I50" i="52" s="1"/>
  <c r="I49" i="52"/>
  <c r="AJ229" i="59"/>
  <c r="K229" i="59" s="1"/>
  <c r="J239" i="59"/>
  <c r="E67" i="59"/>
  <c r="AP19" i="59"/>
  <c r="Q19" i="59" s="1"/>
  <c r="P29" i="59"/>
  <c r="K223" i="53"/>
  <c r="AV223" i="53"/>
  <c r="W223" i="53" s="1"/>
  <c r="U223" i="52"/>
  <c r="AV223" i="52"/>
  <c r="W223" i="52" s="1"/>
  <c r="O280" i="53"/>
  <c r="AV280" i="53"/>
  <c r="W280" i="53" s="1"/>
  <c r="AR110" i="52"/>
  <c r="S110" i="52" s="1"/>
  <c r="S109" i="52"/>
  <c r="AD110" i="58"/>
  <c r="E110" i="58" s="1"/>
  <c r="E109" i="58"/>
  <c r="E247" i="59"/>
  <c r="AJ139" i="57"/>
  <c r="J149" i="57"/>
  <c r="P209" i="57"/>
  <c r="AP199" i="57"/>
  <c r="AP290" i="53"/>
  <c r="Q290" i="53" s="1"/>
  <c r="Q289" i="53"/>
  <c r="D89" i="59"/>
  <c r="AD79" i="59"/>
  <c r="E79" i="59" s="1"/>
  <c r="AV103" i="53"/>
  <c r="W103" i="53" s="1"/>
  <c r="E103" i="53"/>
  <c r="AP170" i="53"/>
  <c r="Q170" i="53" s="1"/>
  <c r="G187" i="57"/>
  <c r="AV187" i="57"/>
  <c r="AL79" i="52"/>
  <c r="M79" i="52" s="1"/>
  <c r="L89" i="52"/>
  <c r="AP50" i="52"/>
  <c r="Q50" i="52" s="1"/>
  <c r="Q49" i="52"/>
  <c r="R269" i="57"/>
  <c r="AR259" i="57"/>
  <c r="E100" i="53"/>
  <c r="AV100" i="53"/>
  <c r="W100" i="53" s="1"/>
  <c r="Q283" i="52"/>
  <c r="AV283" i="52"/>
  <c r="W283" i="52" s="1"/>
  <c r="H179" i="53"/>
  <c r="AH169" i="53"/>
  <c r="I169" i="53" s="1"/>
  <c r="I43" i="57"/>
  <c r="AV43" i="57"/>
  <c r="W43" i="57" s="1"/>
  <c r="AF199" i="52"/>
  <c r="F209" i="52"/>
  <c r="AF290" i="58"/>
  <c r="G290" i="58" s="1"/>
  <c r="G289" i="58"/>
  <c r="AL20" i="53"/>
  <c r="M20" i="53" s="1"/>
  <c r="M19" i="53"/>
  <c r="G277" i="59"/>
  <c r="AF199" i="57"/>
  <c r="F209" i="57"/>
  <c r="M67" i="52"/>
  <c r="AV67" i="52"/>
  <c r="W67" i="52" s="1"/>
  <c r="AV37" i="53"/>
  <c r="W37" i="53" s="1"/>
  <c r="E37" i="53"/>
  <c r="T29" i="58"/>
  <c r="AT19" i="58"/>
  <c r="AP109" i="57"/>
  <c r="P119" i="57"/>
  <c r="F29" i="57"/>
  <c r="AF19" i="57"/>
  <c r="G19" i="57" s="1"/>
  <c r="AV130" i="53"/>
  <c r="W130" i="53" s="1"/>
  <c r="K253" i="57"/>
  <c r="AV253" i="57"/>
  <c r="W253" i="57" s="1"/>
  <c r="AV157" i="53"/>
  <c r="W157" i="53" s="1"/>
  <c r="I157" i="53"/>
  <c r="M247" i="53"/>
  <c r="AV286" i="57"/>
  <c r="W286" i="57" s="1"/>
  <c r="K286" i="57"/>
  <c r="G193" i="52"/>
  <c r="AV193" i="52"/>
  <c r="W193" i="52" s="1"/>
  <c r="J299" i="59"/>
  <c r="AJ289" i="59"/>
  <c r="AL110" i="52"/>
  <c r="M110" i="52" s="1"/>
  <c r="M109" i="52"/>
  <c r="D59" i="59"/>
  <c r="AD49" i="59"/>
  <c r="E49" i="59" s="1"/>
  <c r="AV256" i="57"/>
  <c r="W256" i="57" s="1"/>
  <c r="F299" i="59"/>
  <c r="AF289" i="59"/>
  <c r="G289" i="59" s="1"/>
  <c r="AF170" i="53"/>
  <c r="G170" i="53" s="1"/>
  <c r="G187" i="59"/>
  <c r="U7" i="58"/>
  <c r="AV7" i="58"/>
  <c r="W7" i="58" s="1"/>
  <c r="G7" i="57"/>
  <c r="AR170" i="57"/>
  <c r="S170" i="57" s="1"/>
  <c r="S169" i="57"/>
  <c r="AD109" i="53"/>
  <c r="D119" i="53"/>
  <c r="AN230" i="53"/>
  <c r="O230" i="53" s="1"/>
  <c r="AJ170" i="57"/>
  <c r="K170" i="57" s="1"/>
  <c r="K169" i="57"/>
  <c r="E7" i="57"/>
  <c r="AR19" i="57"/>
  <c r="S19" i="57" s="1"/>
  <c r="R29" i="57"/>
  <c r="Q187" i="59"/>
  <c r="E37" i="59"/>
  <c r="AV166" i="53"/>
  <c r="W166" i="53" s="1"/>
  <c r="AF169" i="57"/>
  <c r="F179" i="57"/>
  <c r="F209" i="59"/>
  <c r="AF199" i="59"/>
  <c r="G199" i="59" s="1"/>
  <c r="U226" i="52"/>
  <c r="AV226" i="52"/>
  <c r="W226" i="52" s="1"/>
  <c r="K277" i="57"/>
  <c r="AV277" i="57"/>
  <c r="AJ80" i="57"/>
  <c r="K80" i="57" s="1"/>
  <c r="K79" i="57"/>
  <c r="D29" i="57"/>
  <c r="AD19" i="57"/>
  <c r="E19" i="57" s="1"/>
  <c r="S7" i="57"/>
  <c r="AD260" i="53"/>
  <c r="E260" i="53" s="1"/>
  <c r="E259" i="53"/>
  <c r="L269" i="53"/>
  <c r="AL259" i="53"/>
  <c r="M259" i="53" s="1"/>
  <c r="G190" i="52"/>
  <c r="AV190" i="52"/>
  <c r="W190" i="52" s="1"/>
  <c r="G259" i="57"/>
  <c r="AF260" i="57"/>
  <c r="G260" i="57" s="1"/>
  <c r="G109" i="53"/>
  <c r="AF110" i="53"/>
  <c r="G110" i="53" s="1"/>
  <c r="P149" i="59"/>
  <c r="AP139" i="59"/>
  <c r="AN200" i="59"/>
  <c r="O200" i="59" s="1"/>
  <c r="O199" i="59"/>
  <c r="AT199" i="57"/>
  <c r="U199" i="57" s="1"/>
  <c r="T209" i="57"/>
  <c r="AR260" i="59"/>
  <c r="S260" i="59" s="1"/>
  <c r="S259" i="59"/>
  <c r="AT230" i="58"/>
  <c r="U230" i="58" s="1"/>
  <c r="U229" i="58"/>
  <c r="E97" i="53"/>
  <c r="AV97" i="53"/>
  <c r="W97" i="53" s="1"/>
  <c r="J299" i="57"/>
  <c r="AJ289" i="57"/>
  <c r="AJ290" i="57" s="1"/>
  <c r="K290" i="57" s="1"/>
  <c r="G196" i="57"/>
  <c r="AV196" i="57"/>
  <c r="W196" i="57" s="1"/>
  <c r="AJ290" i="53"/>
  <c r="K290" i="53" s="1"/>
  <c r="K289" i="53"/>
  <c r="AP260" i="57"/>
  <c r="Q260" i="57" s="1"/>
  <c r="Q259" i="57"/>
  <c r="AP259" i="59"/>
  <c r="P269" i="59"/>
  <c r="AV160" i="53"/>
  <c r="W160" i="53" s="1"/>
  <c r="I160" i="53"/>
  <c r="G193" i="57"/>
  <c r="AV193" i="57"/>
  <c r="W193" i="57" s="1"/>
  <c r="M127" i="57"/>
  <c r="O220" i="57"/>
  <c r="AV220" i="57"/>
  <c r="W220" i="57" s="1"/>
  <c r="AN230" i="57"/>
  <c r="O230" i="57" s="1"/>
  <c r="E160" i="57"/>
  <c r="AV160" i="57"/>
  <c r="W160" i="57" s="1"/>
  <c r="E199" i="58"/>
  <c r="U187" i="57"/>
  <c r="L29" i="59"/>
  <c r="AL19" i="59"/>
  <c r="K133" i="52"/>
  <c r="AV133" i="52"/>
  <c r="W133" i="52" s="1"/>
  <c r="AP200" i="58"/>
  <c r="Q200" i="58" s="1"/>
  <c r="E280" i="58"/>
  <c r="AV280" i="58"/>
  <c r="W280" i="58" s="1"/>
  <c r="J269" i="59"/>
  <c r="AJ259" i="59"/>
  <c r="I46" i="57"/>
  <c r="AV46" i="57"/>
  <c r="W46" i="57" s="1"/>
  <c r="U157" i="59"/>
  <c r="AL139" i="57"/>
  <c r="M139" i="57" s="1"/>
  <c r="L149" i="57"/>
  <c r="AL110" i="58"/>
  <c r="M110" i="58" s="1"/>
  <c r="AF110" i="59"/>
  <c r="G110" i="59" s="1"/>
  <c r="G109" i="59"/>
  <c r="AV283" i="53"/>
  <c r="W283" i="53" s="1"/>
  <c r="O283" i="53"/>
  <c r="AT200" i="53"/>
  <c r="U200" i="53" s="1"/>
  <c r="K49" i="53"/>
  <c r="T89" i="59"/>
  <c r="AT79" i="59"/>
  <c r="AV196" i="52"/>
  <c r="W196" i="52" s="1"/>
  <c r="AV106" i="53"/>
  <c r="W106" i="53" s="1"/>
  <c r="AT79" i="57"/>
  <c r="T89" i="57"/>
  <c r="F179" i="59"/>
  <c r="AF169" i="59"/>
  <c r="G169" i="59" s="1"/>
  <c r="K130" i="52"/>
  <c r="AV130" i="52"/>
  <c r="W130" i="52" s="1"/>
  <c r="AP50" i="53"/>
  <c r="Q50" i="53" s="1"/>
  <c r="Q49" i="53"/>
  <c r="AJ230" i="57"/>
  <c r="K230" i="57" s="1"/>
  <c r="K229" i="57"/>
  <c r="T179" i="59"/>
  <c r="AT169" i="59"/>
  <c r="U169" i="59" s="1"/>
  <c r="R29" i="59"/>
  <c r="AR19" i="59"/>
  <c r="S19" i="59" s="1"/>
  <c r="H119" i="57"/>
  <c r="AH109" i="57"/>
  <c r="S217" i="59"/>
  <c r="AJ260" i="58"/>
  <c r="K260" i="58" s="1"/>
  <c r="P299" i="52"/>
  <c r="AP289" i="52"/>
  <c r="Q289" i="52" s="1"/>
  <c r="AV247" i="57"/>
  <c r="W247" i="57" s="1"/>
  <c r="D89" i="57"/>
  <c r="AD79" i="57"/>
  <c r="E79" i="57" s="1"/>
  <c r="G157" i="59"/>
  <c r="AP19" i="57"/>
  <c r="P29" i="57"/>
  <c r="AD260" i="58"/>
  <c r="E260" i="58" s="1"/>
  <c r="H29" i="59"/>
  <c r="AH19" i="59"/>
  <c r="S7" i="59"/>
  <c r="AP199" i="59"/>
  <c r="Q199" i="59" s="1"/>
  <c r="P209" i="59"/>
  <c r="AL230" i="58"/>
  <c r="M230" i="58" s="1"/>
  <c r="M229" i="58"/>
  <c r="AH230" i="59"/>
  <c r="I230" i="59" s="1"/>
  <c r="R239" i="59"/>
  <c r="AR229" i="59"/>
  <c r="S229" i="59" s="1"/>
  <c r="AT140" i="58"/>
  <c r="U140" i="58" s="1"/>
  <c r="U139" i="58"/>
  <c r="Q277" i="52"/>
  <c r="AV277" i="52"/>
  <c r="W277" i="52" s="1"/>
  <c r="Q286" i="52"/>
  <c r="AV286" i="52"/>
  <c r="W286" i="52" s="1"/>
  <c r="AR289" i="59"/>
  <c r="R299" i="59"/>
  <c r="M70" i="52"/>
  <c r="AV70" i="52"/>
  <c r="W70" i="52" s="1"/>
  <c r="T239" i="52"/>
  <c r="AT229" i="52"/>
  <c r="U229" i="52" s="1"/>
  <c r="AF50" i="53"/>
  <c r="G50" i="53" s="1"/>
  <c r="G49" i="53"/>
  <c r="AH169" i="57"/>
  <c r="H179" i="57"/>
  <c r="AV223" i="57"/>
  <c r="W223" i="57" s="1"/>
  <c r="AV46" i="53"/>
  <c r="W46" i="53" s="1"/>
  <c r="E46" i="53"/>
  <c r="AH110" i="59"/>
  <c r="I110" i="59" s="1"/>
  <c r="I109" i="59"/>
  <c r="AL230" i="55"/>
  <c r="M230" i="55" s="1"/>
  <c r="AV40" i="53"/>
  <c r="W40" i="53" s="1"/>
  <c r="E40" i="53"/>
  <c r="AL19" i="57"/>
  <c r="AL20" i="57" s="1"/>
  <c r="M20" i="57" s="1"/>
  <c r="L29" i="57"/>
  <c r="AV40" i="55"/>
  <c r="W40" i="55" s="1"/>
  <c r="E40" i="55"/>
  <c r="I166" i="55"/>
  <c r="AV166" i="55"/>
  <c r="W166" i="55" s="1"/>
  <c r="I67" i="59"/>
  <c r="U247" i="55"/>
  <c r="AH169" i="55"/>
  <c r="I169" i="55" s="1"/>
  <c r="H179" i="55"/>
  <c r="AJ259" i="55"/>
  <c r="K259" i="55" s="1"/>
  <c r="J269" i="55"/>
  <c r="U277" i="59"/>
  <c r="AP49" i="55"/>
  <c r="Q49" i="55" s="1"/>
  <c r="P59" i="55"/>
  <c r="E256" i="55"/>
  <c r="AV256" i="55"/>
  <c r="W256" i="55" s="1"/>
  <c r="AV193" i="55"/>
  <c r="W193" i="55" s="1"/>
  <c r="E193" i="55"/>
  <c r="M37" i="55"/>
  <c r="E259" i="57"/>
  <c r="R119" i="59"/>
  <c r="AR109" i="59"/>
  <c r="S109" i="59" s="1"/>
  <c r="AH79" i="55"/>
  <c r="I79" i="55" s="1"/>
  <c r="H89" i="55"/>
  <c r="G7" i="59"/>
  <c r="AP19" i="55"/>
  <c r="Q19" i="55" s="1"/>
  <c r="P29" i="55"/>
  <c r="AN109" i="59"/>
  <c r="O109" i="59" s="1"/>
  <c r="N119" i="59"/>
  <c r="K37" i="59"/>
  <c r="AV10" i="55"/>
  <c r="W10" i="55" s="1"/>
  <c r="E10" i="55"/>
  <c r="Q40" i="58"/>
  <c r="AV40" i="58"/>
  <c r="W40" i="58" s="1"/>
  <c r="G10" i="55"/>
  <c r="H89" i="59"/>
  <c r="AH79" i="59"/>
  <c r="I79" i="59" s="1"/>
  <c r="AT259" i="55"/>
  <c r="U259" i="55" s="1"/>
  <c r="T269" i="55"/>
  <c r="AV13" i="57"/>
  <c r="W13" i="57" s="1"/>
  <c r="M13" i="57"/>
  <c r="I157" i="55"/>
  <c r="K247" i="55"/>
  <c r="AV97" i="58"/>
  <c r="U97" i="58"/>
  <c r="G160" i="55"/>
  <c r="AV160" i="55"/>
  <c r="W160" i="55" s="1"/>
  <c r="L209" i="55"/>
  <c r="AL199" i="55"/>
  <c r="M199" i="55" s="1"/>
  <c r="U217" i="59"/>
  <c r="AV250" i="53"/>
  <c r="W250" i="53" s="1"/>
  <c r="I250" i="53"/>
  <c r="I67" i="55"/>
  <c r="AL139" i="55"/>
  <c r="M139" i="55" s="1"/>
  <c r="L149" i="55"/>
  <c r="Q7" i="55"/>
  <c r="AV97" i="55"/>
  <c r="E97" i="55"/>
  <c r="E253" i="55"/>
  <c r="AV253" i="55"/>
  <c r="W253" i="55" s="1"/>
  <c r="Q217" i="59"/>
  <c r="N59" i="57"/>
  <c r="AN49" i="57"/>
  <c r="O49" i="57" s="1"/>
  <c r="AD199" i="55"/>
  <c r="D209" i="55"/>
  <c r="AT109" i="58"/>
  <c r="AT110" i="58" s="1"/>
  <c r="U110" i="58" s="1"/>
  <c r="T119" i="58"/>
  <c r="K226" i="55"/>
  <c r="AV226" i="55"/>
  <c r="W226" i="55" s="1"/>
  <c r="Q37" i="55"/>
  <c r="AT109" i="55"/>
  <c r="U109" i="55" s="1"/>
  <c r="T119" i="55"/>
  <c r="M190" i="55"/>
  <c r="AD49" i="53"/>
  <c r="AD50" i="53" s="1"/>
  <c r="E50" i="53" s="1"/>
  <c r="D59" i="53"/>
  <c r="AJ199" i="55"/>
  <c r="K199" i="55" s="1"/>
  <c r="J209" i="55"/>
  <c r="E223" i="59"/>
  <c r="AV223" i="59"/>
  <c r="W223" i="59" s="1"/>
  <c r="S97" i="59"/>
  <c r="AT229" i="59"/>
  <c r="U229" i="59" s="1"/>
  <c r="T239" i="59"/>
  <c r="AF139" i="55"/>
  <c r="AF140" i="55" s="1"/>
  <c r="G140" i="55" s="1"/>
  <c r="F149" i="55"/>
  <c r="AF19" i="59"/>
  <c r="G19" i="59" s="1"/>
  <c r="F29" i="59"/>
  <c r="AN49" i="55"/>
  <c r="O49" i="55" s="1"/>
  <c r="N59" i="55"/>
  <c r="AD109" i="55"/>
  <c r="AD110" i="55" s="1"/>
  <c r="E110" i="55" s="1"/>
  <c r="D119" i="55"/>
  <c r="O97" i="59"/>
  <c r="D29" i="59"/>
  <c r="AD19" i="59"/>
  <c r="AJ49" i="59"/>
  <c r="K49" i="59" s="1"/>
  <c r="J59" i="59"/>
  <c r="E190" i="53"/>
  <c r="AV190" i="53"/>
  <c r="W190" i="53" s="1"/>
  <c r="AP229" i="59"/>
  <c r="Q229" i="59" s="1"/>
  <c r="P239" i="59"/>
  <c r="O37" i="57"/>
  <c r="E187" i="55"/>
  <c r="AV187" i="55"/>
  <c r="U247" i="59"/>
  <c r="AL259" i="55"/>
  <c r="M259" i="55" s="1"/>
  <c r="L269" i="55"/>
  <c r="U103" i="58"/>
  <c r="AV103" i="58"/>
  <c r="W103" i="58" s="1"/>
  <c r="AV250" i="55"/>
  <c r="W250" i="55" s="1"/>
  <c r="E250" i="55"/>
  <c r="AV127" i="59"/>
  <c r="G127" i="59"/>
  <c r="P89" i="57"/>
  <c r="AP79" i="57"/>
  <c r="AP80" i="57" s="1"/>
  <c r="Q80" i="57" s="1"/>
  <c r="K217" i="55"/>
  <c r="U97" i="55"/>
  <c r="T179" i="55"/>
  <c r="AT169" i="55"/>
  <c r="U169" i="55" s="1"/>
  <c r="AN229" i="55"/>
  <c r="O229" i="55" s="1"/>
  <c r="N239" i="55"/>
  <c r="K187" i="55"/>
  <c r="G133" i="59"/>
  <c r="AV133" i="59"/>
  <c r="W133" i="59" s="1"/>
  <c r="AV220" i="55"/>
  <c r="W220" i="55" s="1"/>
  <c r="AT139" i="57"/>
  <c r="AT140" i="57" s="1"/>
  <c r="U140" i="57" s="1"/>
  <c r="T149" i="57"/>
  <c r="G97" i="55"/>
  <c r="M127" i="55"/>
  <c r="O37" i="55"/>
  <c r="AV7" i="59"/>
  <c r="E7" i="59"/>
  <c r="U277" i="55"/>
  <c r="F299" i="55"/>
  <c r="AF289" i="55"/>
  <c r="G289" i="55" s="1"/>
  <c r="S229" i="57"/>
  <c r="AT259" i="59"/>
  <c r="U259" i="59" s="1"/>
  <c r="T269" i="59"/>
  <c r="M10" i="57"/>
  <c r="AV10" i="57"/>
  <c r="W10" i="57" s="1"/>
  <c r="G247" i="55"/>
  <c r="M247" i="55"/>
  <c r="G136" i="55"/>
  <c r="AV136" i="55"/>
  <c r="W136" i="55" s="1"/>
  <c r="Q67" i="57"/>
  <c r="AV67" i="57"/>
  <c r="AJ229" i="55"/>
  <c r="K229" i="55" s="1"/>
  <c r="J239" i="55"/>
  <c r="U157" i="55"/>
  <c r="M196" i="59"/>
  <c r="AV196" i="59"/>
  <c r="W196" i="59" s="1"/>
  <c r="AN19" i="58"/>
  <c r="AN20" i="58" s="1"/>
  <c r="O20" i="58" s="1"/>
  <c r="N29" i="58"/>
  <c r="H149" i="55"/>
  <c r="AH139" i="55"/>
  <c r="I139" i="55" s="1"/>
  <c r="G127" i="55"/>
  <c r="AV127" i="55"/>
  <c r="AV13" i="55"/>
  <c r="W13" i="55" s="1"/>
  <c r="E13" i="55"/>
  <c r="AV127" i="57"/>
  <c r="U127" i="57"/>
  <c r="AF109" i="55"/>
  <c r="G109" i="55" s="1"/>
  <c r="F119" i="55"/>
  <c r="U37" i="55"/>
  <c r="AF169" i="55"/>
  <c r="G169" i="55" s="1"/>
  <c r="F179" i="55"/>
  <c r="I40" i="59"/>
  <c r="AV40" i="59"/>
  <c r="W40" i="59" s="1"/>
  <c r="AV46" i="58"/>
  <c r="W46" i="58" s="1"/>
  <c r="Q46" i="58"/>
  <c r="AR289" i="55"/>
  <c r="S289" i="55" s="1"/>
  <c r="R299" i="55"/>
  <c r="G277" i="55"/>
  <c r="AF259" i="55"/>
  <c r="G259" i="55" s="1"/>
  <c r="F269" i="55"/>
  <c r="E226" i="59"/>
  <c r="AV226" i="59"/>
  <c r="W226" i="59" s="1"/>
  <c r="AJ230" i="52"/>
  <c r="K230" i="52" s="1"/>
  <c r="K229" i="52"/>
  <c r="AF139" i="59"/>
  <c r="AF140" i="59" s="1"/>
  <c r="G140" i="59" s="1"/>
  <c r="F149" i="59"/>
  <c r="AV106" i="58"/>
  <c r="W106" i="58" s="1"/>
  <c r="U106" i="58"/>
  <c r="AH49" i="59"/>
  <c r="AH50" i="59" s="1"/>
  <c r="I50" i="59" s="1"/>
  <c r="H59" i="59"/>
  <c r="O217" i="55"/>
  <c r="E280" i="59"/>
  <c r="AV280" i="59"/>
  <c r="W280" i="59" s="1"/>
  <c r="AV16" i="58"/>
  <c r="O16" i="58"/>
  <c r="AH199" i="59"/>
  <c r="AH200" i="59" s="1"/>
  <c r="I200" i="59" s="1"/>
  <c r="H209" i="59"/>
  <c r="AD109" i="59"/>
  <c r="AD110" i="59" s="1"/>
  <c r="E110" i="59" s="1"/>
  <c r="D119" i="59"/>
  <c r="E220" i="59"/>
  <c r="AV220" i="59"/>
  <c r="W220" i="59" s="1"/>
  <c r="AJ139" i="59"/>
  <c r="K139" i="59" s="1"/>
  <c r="J149" i="59"/>
  <c r="R209" i="55"/>
  <c r="AR199" i="55"/>
  <c r="S199" i="55" s="1"/>
  <c r="AV223" i="55"/>
  <c r="W223" i="55" s="1"/>
  <c r="E223" i="55"/>
  <c r="G157" i="55"/>
  <c r="AV157" i="55"/>
  <c r="AJ79" i="55"/>
  <c r="K79" i="55" s="1"/>
  <c r="J89" i="55"/>
  <c r="T299" i="55"/>
  <c r="AT289" i="55"/>
  <c r="U289" i="55" s="1"/>
  <c r="I247" i="55"/>
  <c r="E283" i="59"/>
  <c r="AV283" i="59"/>
  <c r="W283" i="59" s="1"/>
  <c r="AT199" i="55"/>
  <c r="U199" i="55" s="1"/>
  <c r="T209" i="55"/>
  <c r="E106" i="59"/>
  <c r="AV106" i="59"/>
  <c r="W106" i="59" s="1"/>
  <c r="M187" i="59"/>
  <c r="AR109" i="55"/>
  <c r="S109" i="55" s="1"/>
  <c r="R119" i="55"/>
  <c r="E169" i="53"/>
  <c r="AV100" i="58"/>
  <c r="W100" i="58" s="1"/>
  <c r="U100" i="58"/>
  <c r="AP169" i="55"/>
  <c r="P179" i="55"/>
  <c r="Q127" i="55"/>
  <c r="E13" i="59"/>
  <c r="AV13" i="59"/>
  <c r="W13" i="59" s="1"/>
  <c r="AD19" i="55"/>
  <c r="AD20" i="55" s="1"/>
  <c r="E20" i="55" s="1"/>
  <c r="D29" i="55"/>
  <c r="AV187" i="59"/>
  <c r="I187" i="59"/>
  <c r="I127" i="55"/>
  <c r="AV97" i="59"/>
  <c r="E97" i="59"/>
  <c r="AJ289" i="55"/>
  <c r="K289" i="55" s="1"/>
  <c r="J299" i="55"/>
  <c r="AH259" i="53"/>
  <c r="AH260" i="53" s="1"/>
  <c r="I260" i="53" s="1"/>
  <c r="H269" i="53"/>
  <c r="AT49" i="55"/>
  <c r="U49" i="55" s="1"/>
  <c r="T59" i="55"/>
  <c r="K127" i="59"/>
  <c r="S187" i="55"/>
  <c r="R269" i="55"/>
  <c r="AR259" i="55"/>
  <c r="S259" i="55" s="1"/>
  <c r="AH259" i="55"/>
  <c r="I259" i="55" s="1"/>
  <c r="H269" i="55"/>
  <c r="E289" i="58"/>
  <c r="AR139" i="59"/>
  <c r="S139" i="59" s="1"/>
  <c r="R149" i="59"/>
  <c r="S277" i="55"/>
  <c r="AL139" i="59"/>
  <c r="M139" i="59" s="1"/>
  <c r="L149" i="59"/>
  <c r="AL199" i="59"/>
  <c r="M199" i="59" s="1"/>
  <c r="L209" i="59"/>
  <c r="AH259" i="59"/>
  <c r="AH260" i="59" s="1"/>
  <c r="I260" i="59" s="1"/>
  <c r="H269" i="59"/>
  <c r="G37" i="55"/>
  <c r="S97" i="55"/>
  <c r="AV103" i="59"/>
  <c r="W103" i="59" s="1"/>
  <c r="E103" i="59"/>
  <c r="AP169" i="59"/>
  <c r="Q169" i="59" s="1"/>
  <c r="P179" i="59"/>
  <c r="M277" i="59"/>
  <c r="I73" i="59"/>
  <c r="AV73" i="59"/>
  <c r="W73" i="59" s="1"/>
  <c r="I37" i="59"/>
  <c r="AV37" i="59"/>
  <c r="H29" i="55"/>
  <c r="AH19" i="55"/>
  <c r="I19" i="55" s="1"/>
  <c r="AV100" i="57"/>
  <c r="W100" i="57" s="1"/>
  <c r="S100" i="57"/>
  <c r="AV7" i="55"/>
  <c r="E7" i="55"/>
  <c r="AN289" i="55"/>
  <c r="O289" i="55" s="1"/>
  <c r="N299" i="55"/>
  <c r="E106" i="55"/>
  <c r="AV106" i="55"/>
  <c r="W106" i="55" s="1"/>
  <c r="AD229" i="55"/>
  <c r="D239" i="55"/>
  <c r="AV247" i="53"/>
  <c r="I247" i="53"/>
  <c r="AH199" i="55"/>
  <c r="I199" i="55" s="1"/>
  <c r="H209" i="55"/>
  <c r="AR229" i="55"/>
  <c r="S229" i="55" s="1"/>
  <c r="R239" i="55"/>
  <c r="K67" i="55"/>
  <c r="U7" i="55"/>
  <c r="S127" i="59"/>
  <c r="AF79" i="59"/>
  <c r="AF80" i="59" s="1"/>
  <c r="G80" i="59" s="1"/>
  <c r="F89" i="59"/>
  <c r="E46" i="55"/>
  <c r="AV46" i="55"/>
  <c r="W46" i="55" s="1"/>
  <c r="G103" i="55"/>
  <c r="AV103" i="55"/>
  <c r="W103" i="55" s="1"/>
  <c r="U187" i="55"/>
  <c r="AN49" i="59"/>
  <c r="O49" i="59" s="1"/>
  <c r="N59" i="59"/>
  <c r="AV247" i="59"/>
  <c r="I247" i="59"/>
  <c r="AF49" i="55"/>
  <c r="G49" i="55" s="1"/>
  <c r="F59" i="55"/>
  <c r="M277" i="55"/>
  <c r="K100" i="55"/>
  <c r="AL289" i="59"/>
  <c r="M289" i="59" s="1"/>
  <c r="L299" i="59"/>
  <c r="M193" i="59"/>
  <c r="AV193" i="59"/>
  <c r="W193" i="59" s="1"/>
  <c r="I37" i="55"/>
  <c r="I7" i="55"/>
  <c r="AP139" i="55"/>
  <c r="Q139" i="55" s="1"/>
  <c r="P149" i="55"/>
  <c r="K163" i="59"/>
  <c r="AV163" i="59"/>
  <c r="W163" i="59" s="1"/>
  <c r="AV133" i="57"/>
  <c r="W133" i="57" s="1"/>
  <c r="U133" i="57"/>
  <c r="T209" i="59"/>
  <c r="AT199" i="59"/>
  <c r="U199" i="59" s="1"/>
  <c r="O277" i="55"/>
  <c r="AV247" i="55"/>
  <c r="E247" i="55"/>
  <c r="K277" i="55"/>
  <c r="AV190" i="55"/>
  <c r="W190" i="55" s="1"/>
  <c r="E190" i="55"/>
  <c r="O40" i="57"/>
  <c r="AV40" i="57"/>
  <c r="W40" i="57" s="1"/>
  <c r="AV76" i="55"/>
  <c r="W76" i="55" s="1"/>
  <c r="E76" i="55"/>
  <c r="U136" i="57"/>
  <c r="AV136" i="57"/>
  <c r="W136" i="57" s="1"/>
  <c r="AV253" i="53"/>
  <c r="W253" i="53" s="1"/>
  <c r="I253" i="53"/>
  <c r="I187" i="55"/>
  <c r="S247" i="55"/>
  <c r="S217" i="55"/>
  <c r="G130" i="55"/>
  <c r="AV130" i="55"/>
  <c r="W130" i="55" s="1"/>
  <c r="AL109" i="55"/>
  <c r="M109" i="55" s="1"/>
  <c r="L119" i="55"/>
  <c r="I190" i="59"/>
  <c r="AV190" i="59"/>
  <c r="W190" i="59" s="1"/>
  <c r="O37" i="59"/>
  <c r="S76" i="58"/>
  <c r="AV76" i="58"/>
  <c r="W76" i="58" s="1"/>
  <c r="AL79" i="55"/>
  <c r="M79" i="55" s="1"/>
  <c r="L89" i="55"/>
  <c r="AP229" i="55"/>
  <c r="Q229" i="55" s="1"/>
  <c r="P239" i="55"/>
  <c r="AJ109" i="55"/>
  <c r="K109" i="55" s="1"/>
  <c r="J119" i="55"/>
  <c r="Q157" i="59"/>
  <c r="U190" i="59"/>
  <c r="AD259" i="55"/>
  <c r="AD260" i="55" s="1"/>
  <c r="E260" i="55" s="1"/>
  <c r="D269" i="55"/>
  <c r="M109" i="57"/>
  <c r="AV103" i="57"/>
  <c r="W103" i="57" s="1"/>
  <c r="M97" i="55"/>
  <c r="AT19" i="55"/>
  <c r="U19" i="55" s="1"/>
  <c r="T29" i="55"/>
  <c r="G67" i="59"/>
  <c r="AV67" i="59"/>
  <c r="M70" i="55"/>
  <c r="I256" i="59"/>
  <c r="AV256" i="59"/>
  <c r="W256" i="59" s="1"/>
  <c r="AL289" i="55"/>
  <c r="M289" i="55" s="1"/>
  <c r="L299" i="55"/>
  <c r="Q217" i="55"/>
  <c r="AR19" i="55"/>
  <c r="S19" i="55" s="1"/>
  <c r="R29" i="55"/>
  <c r="H59" i="55"/>
  <c r="AH49" i="55"/>
  <c r="I49" i="55" s="1"/>
  <c r="E43" i="53"/>
  <c r="AV43" i="53"/>
  <c r="Q187" i="55"/>
  <c r="AR79" i="58"/>
  <c r="R89" i="58"/>
  <c r="AN79" i="55"/>
  <c r="O79" i="55" s="1"/>
  <c r="N89" i="55"/>
  <c r="AL110" i="57"/>
  <c r="M110" i="57" s="1"/>
  <c r="S70" i="59"/>
  <c r="AV70" i="59"/>
  <c r="W70" i="59" s="1"/>
  <c r="AP49" i="58"/>
  <c r="P59" i="58"/>
  <c r="E73" i="55"/>
  <c r="AV73" i="55"/>
  <c r="W73" i="55" s="1"/>
  <c r="M139" i="53"/>
  <c r="E286" i="59"/>
  <c r="AV286" i="59"/>
  <c r="W286" i="59" s="1"/>
  <c r="S37" i="59"/>
  <c r="AV283" i="55"/>
  <c r="W283" i="55" s="1"/>
  <c r="E283" i="55"/>
  <c r="E43" i="55"/>
  <c r="AV43" i="55"/>
  <c r="W43" i="55" s="1"/>
  <c r="AJ109" i="59"/>
  <c r="K109" i="59" s="1"/>
  <c r="J119" i="59"/>
  <c r="I46" i="59"/>
  <c r="AV46" i="59"/>
  <c r="W46" i="59" s="1"/>
  <c r="S7" i="55"/>
  <c r="AF199" i="55"/>
  <c r="G199" i="55" s="1"/>
  <c r="F209" i="55"/>
  <c r="AP199" i="55"/>
  <c r="Q199" i="55" s="1"/>
  <c r="P209" i="55"/>
  <c r="AV67" i="58"/>
  <c r="S67" i="58"/>
  <c r="O70" i="55"/>
  <c r="N209" i="55"/>
  <c r="AN199" i="55"/>
  <c r="O199" i="55" s="1"/>
  <c r="Q37" i="58"/>
  <c r="AV37" i="58"/>
  <c r="E193" i="53"/>
  <c r="AV193" i="53"/>
  <c r="W193" i="53" s="1"/>
  <c r="AN20" i="59"/>
  <c r="O20" i="59" s="1"/>
  <c r="AV196" i="53"/>
  <c r="W196" i="53" s="1"/>
  <c r="E196" i="53"/>
  <c r="AL19" i="55"/>
  <c r="M19" i="55" s="1"/>
  <c r="L29" i="55"/>
  <c r="AV100" i="59"/>
  <c r="W100" i="59" s="1"/>
  <c r="E100" i="59"/>
  <c r="K97" i="59"/>
  <c r="E10" i="59"/>
  <c r="AV10" i="59"/>
  <c r="W10" i="59" s="1"/>
  <c r="AJ139" i="55"/>
  <c r="K139" i="55" s="1"/>
  <c r="J149" i="55"/>
  <c r="G130" i="59"/>
  <c r="AV130" i="59"/>
  <c r="W130" i="59" s="1"/>
  <c r="G187" i="55"/>
  <c r="G280" i="55"/>
  <c r="AV280" i="55"/>
  <c r="W280" i="55" s="1"/>
  <c r="E70" i="55"/>
  <c r="AV70" i="55"/>
  <c r="W70" i="55" s="1"/>
  <c r="AF229" i="55"/>
  <c r="G229" i="55" s="1"/>
  <c r="F239" i="55"/>
  <c r="I250" i="59"/>
  <c r="AV250" i="59"/>
  <c r="W250" i="59" s="1"/>
  <c r="E286" i="55"/>
  <c r="AV286" i="55"/>
  <c r="W286" i="55" s="1"/>
  <c r="O187" i="55"/>
  <c r="Q43" i="58"/>
  <c r="AV43" i="58"/>
  <c r="W43" i="58" s="1"/>
  <c r="G136" i="59"/>
  <c r="AV136" i="59"/>
  <c r="W136" i="59" s="1"/>
  <c r="R59" i="59"/>
  <c r="AR49" i="59"/>
  <c r="S49" i="59" s="1"/>
  <c r="AP109" i="55"/>
  <c r="Q109" i="55" s="1"/>
  <c r="P119" i="55"/>
  <c r="M7" i="55"/>
  <c r="AD79" i="55"/>
  <c r="AD80" i="55" s="1"/>
  <c r="E80" i="55" s="1"/>
  <c r="D89" i="55"/>
  <c r="AD49" i="55"/>
  <c r="AD50" i="55" s="1"/>
  <c r="E50" i="55" s="1"/>
  <c r="D59" i="55"/>
  <c r="G76" i="59"/>
  <c r="AV76" i="59"/>
  <c r="W76" i="59" s="1"/>
  <c r="G16" i="59"/>
  <c r="AV16" i="59"/>
  <c r="W16" i="59" s="1"/>
  <c r="AV70" i="57"/>
  <c r="W70" i="57" s="1"/>
  <c r="Q70" i="57"/>
  <c r="I109" i="53"/>
  <c r="AP79" i="55"/>
  <c r="Q79" i="55" s="1"/>
  <c r="P89" i="55"/>
  <c r="AR139" i="55"/>
  <c r="S139" i="55" s="1"/>
  <c r="R149" i="55"/>
  <c r="AT139" i="55"/>
  <c r="U139" i="55" s="1"/>
  <c r="T149" i="55"/>
  <c r="G217" i="55"/>
  <c r="AV217" i="55"/>
  <c r="T89" i="55"/>
  <c r="AT79" i="55"/>
  <c r="U79" i="55" s="1"/>
  <c r="AR49" i="55"/>
  <c r="S49" i="55" s="1"/>
  <c r="R59" i="55"/>
  <c r="K160" i="59"/>
  <c r="AV160" i="59"/>
  <c r="W160" i="59" s="1"/>
  <c r="E169" i="55"/>
  <c r="AP259" i="55"/>
  <c r="Q259" i="55" s="1"/>
  <c r="P269" i="55"/>
  <c r="AV43" i="59"/>
  <c r="W43" i="59" s="1"/>
  <c r="I43" i="59"/>
  <c r="Q97" i="55"/>
  <c r="E217" i="59"/>
  <c r="AV217" i="59"/>
  <c r="AV67" i="55"/>
  <c r="E67" i="55"/>
  <c r="M7" i="57"/>
  <c r="AV7" i="57"/>
  <c r="G133" i="55"/>
  <c r="AV133" i="55"/>
  <c r="W133" i="55" s="1"/>
  <c r="AT230" i="53"/>
  <c r="U230" i="53" s="1"/>
  <c r="AV166" i="59"/>
  <c r="W166" i="59" s="1"/>
  <c r="K166" i="59"/>
  <c r="E37" i="55"/>
  <c r="AV37" i="55"/>
  <c r="O127" i="55"/>
  <c r="K127" i="55"/>
  <c r="AT289" i="59"/>
  <c r="U289" i="59" s="1"/>
  <c r="T299" i="59"/>
  <c r="E277" i="59"/>
  <c r="AV277" i="59"/>
  <c r="AD289" i="55"/>
  <c r="D299" i="55"/>
  <c r="Q76" i="57"/>
  <c r="AV76" i="57"/>
  <c r="W76" i="57" s="1"/>
  <c r="AR79" i="59"/>
  <c r="S79" i="59" s="1"/>
  <c r="R89" i="59"/>
  <c r="AH289" i="55"/>
  <c r="I289" i="55" s="1"/>
  <c r="H299" i="55"/>
  <c r="AL49" i="55"/>
  <c r="M49" i="55" s="1"/>
  <c r="L59" i="55"/>
  <c r="U127" i="55"/>
  <c r="AV130" i="57"/>
  <c r="W130" i="57" s="1"/>
  <c r="U130" i="57"/>
  <c r="U70" i="55"/>
  <c r="S37" i="55"/>
  <c r="AJ169" i="59"/>
  <c r="AJ170" i="59" s="1"/>
  <c r="K170" i="59" s="1"/>
  <c r="J179" i="59"/>
  <c r="S97" i="57"/>
  <c r="AV97" i="57"/>
  <c r="Q247" i="55"/>
  <c r="AN169" i="59"/>
  <c r="O169" i="59" s="1"/>
  <c r="N179" i="59"/>
  <c r="O247" i="55"/>
  <c r="AD199" i="53"/>
  <c r="AD200" i="53" s="1"/>
  <c r="E200" i="53" s="1"/>
  <c r="D209" i="53"/>
  <c r="AV196" i="55"/>
  <c r="W196" i="55" s="1"/>
  <c r="E196" i="55"/>
  <c r="AV16" i="57"/>
  <c r="W16" i="57" s="1"/>
  <c r="M16" i="57"/>
  <c r="AV16" i="55"/>
  <c r="W16" i="55" s="1"/>
  <c r="E16" i="55"/>
  <c r="AF19" i="55"/>
  <c r="G19" i="55" s="1"/>
  <c r="F29" i="55"/>
  <c r="AN139" i="55"/>
  <c r="O139" i="55" s="1"/>
  <c r="N149" i="55"/>
  <c r="Q73" i="57"/>
  <c r="AV73" i="57"/>
  <c r="W73" i="57" s="1"/>
  <c r="AV100" i="55"/>
  <c r="W100" i="55" s="1"/>
  <c r="E100" i="55"/>
  <c r="AD289" i="59"/>
  <c r="D299" i="59"/>
  <c r="AV277" i="55"/>
  <c r="E277" i="55"/>
  <c r="M79" i="53"/>
  <c r="S67" i="59"/>
  <c r="I277" i="55"/>
  <c r="I253" i="59"/>
  <c r="AV253" i="59"/>
  <c r="W253" i="59" s="1"/>
  <c r="Q67" i="55"/>
  <c r="S127" i="55"/>
  <c r="AV157" i="59"/>
  <c r="K157" i="59"/>
  <c r="AR109" i="57"/>
  <c r="S109" i="57" s="1"/>
  <c r="R119" i="57"/>
  <c r="O157" i="59"/>
  <c r="AN259" i="55"/>
  <c r="O259" i="55" s="1"/>
  <c r="N269" i="55"/>
  <c r="AD229" i="59"/>
  <c r="D239" i="59"/>
  <c r="AV187" i="53"/>
  <c r="E187" i="53"/>
  <c r="AD260" i="52"/>
  <c r="E260" i="52" s="1"/>
  <c r="E259" i="52"/>
  <c r="E109" i="52"/>
  <c r="AD110" i="52"/>
  <c r="E110" i="52" s="1"/>
  <c r="E289" i="52"/>
  <c r="AD290" i="52"/>
  <c r="E290" i="52" s="1"/>
  <c r="E19" i="52"/>
  <c r="AD20" i="52"/>
  <c r="E20" i="52" s="1"/>
  <c r="E79" i="52"/>
  <c r="AD80" i="52"/>
  <c r="E80" i="52" s="1"/>
  <c r="AD140" i="52"/>
  <c r="E140" i="52" s="1"/>
  <c r="E139" i="52"/>
  <c r="AD50" i="52"/>
  <c r="E50" i="52" s="1"/>
  <c r="E49" i="52"/>
  <c r="E199" i="52"/>
  <c r="AD200" i="52"/>
  <c r="E200" i="52" s="1"/>
  <c r="I229" i="52"/>
  <c r="AT20" i="57" l="1"/>
  <c r="U20" i="57" s="1"/>
  <c r="P1714" i="78"/>
  <c r="E229" i="58"/>
  <c r="U109" i="57"/>
  <c r="M139" i="58"/>
  <c r="AF200" i="53"/>
  <c r="G200" i="53" s="1"/>
  <c r="AD170" i="59"/>
  <c r="E170" i="59" s="1"/>
  <c r="AP200" i="52"/>
  <c r="Q200" i="52" s="1"/>
  <c r="P1430" i="78"/>
  <c r="P785" i="78"/>
  <c r="P178" i="78"/>
  <c r="P341" i="78"/>
  <c r="P1011" i="78"/>
  <c r="P233" i="78"/>
  <c r="P1718" i="78"/>
  <c r="P1862" i="78"/>
  <c r="P148" i="78"/>
  <c r="P384" i="78"/>
  <c r="P1145" i="78"/>
  <c r="P1312" i="78"/>
  <c r="P1569" i="78"/>
  <c r="P1540" i="78"/>
  <c r="P960" i="78"/>
  <c r="P61" i="78"/>
  <c r="P2161" i="78"/>
  <c r="P1813" i="78"/>
  <c r="P1323" i="78"/>
  <c r="P691" i="78"/>
  <c r="P1902" i="78"/>
  <c r="P850" i="78"/>
  <c r="P1103" i="78"/>
  <c r="P1543" i="78"/>
  <c r="P321" i="78"/>
  <c r="P926" i="78"/>
  <c r="P2135" i="78"/>
  <c r="P1393" i="78"/>
  <c r="P2051" i="78"/>
  <c r="P1442" i="78"/>
  <c r="P625" i="78"/>
  <c r="P1379" i="78"/>
  <c r="P1294" i="78"/>
  <c r="P1924" i="78"/>
  <c r="P1342" i="78"/>
  <c r="P693" i="78"/>
  <c r="P2014" i="78"/>
  <c r="P1706" i="78"/>
  <c r="P451" i="78"/>
  <c r="P4" i="78"/>
  <c r="G79" i="52"/>
  <c r="P1045" i="78"/>
  <c r="P2109" i="78"/>
  <c r="P1007" i="78"/>
  <c r="P908" i="78"/>
  <c r="P1374" i="78"/>
  <c r="P122" i="78"/>
  <c r="P859" i="78"/>
  <c r="P742" i="78"/>
  <c r="P646" i="78"/>
  <c r="P221" i="78"/>
  <c r="P1578" i="78"/>
  <c r="P1151" i="78"/>
  <c r="P1546" i="78"/>
  <c r="P1132" i="78"/>
  <c r="P932" i="78"/>
  <c r="P275" i="78"/>
  <c r="P1068" i="78"/>
  <c r="P2060" i="78"/>
  <c r="P508" i="78"/>
  <c r="P1317" i="78"/>
  <c r="P1614" i="78"/>
  <c r="P894" i="78"/>
  <c r="P1457" i="78"/>
  <c r="P1352" i="78"/>
  <c r="P1308" i="78"/>
  <c r="P368" i="78"/>
  <c r="P964" i="78"/>
  <c r="P676" i="78"/>
  <c r="P2018" i="78"/>
  <c r="P1878" i="78"/>
  <c r="P1500" i="78"/>
  <c r="P1235" i="78"/>
  <c r="P13" i="78"/>
  <c r="P12" i="78"/>
  <c r="P45" i="78"/>
  <c r="P679" i="78"/>
  <c r="P2084" i="78"/>
  <c r="P966" i="78"/>
  <c r="P1250" i="78"/>
  <c r="P1149" i="78"/>
  <c r="P457" i="78"/>
  <c r="P261" i="78"/>
  <c r="P1692" i="78"/>
  <c r="P1934" i="78"/>
  <c r="P659" i="78"/>
  <c r="P530" i="78"/>
  <c r="P1516" i="78"/>
  <c r="P1615" i="78"/>
  <c r="P1838" i="78"/>
  <c r="P326" i="78"/>
  <c r="P1470" i="78"/>
  <c r="P411" i="78"/>
  <c r="P135" i="78"/>
  <c r="P2086" i="78"/>
  <c r="P1794" i="78"/>
  <c r="P1497" i="78"/>
  <c r="P1514" i="78"/>
  <c r="P1217" i="78"/>
  <c r="P619" i="78"/>
  <c r="P1892" i="78"/>
  <c r="P541" i="78"/>
  <c r="P930" i="78"/>
  <c r="P1455" i="78"/>
  <c r="P337" i="78"/>
  <c r="P5" i="78"/>
  <c r="P1385" i="78"/>
  <c r="P1078" i="78"/>
  <c r="AT260" i="52"/>
  <c r="U260" i="52" s="1"/>
  <c r="P202" i="78"/>
  <c r="P890" i="78"/>
  <c r="P2046" i="78"/>
  <c r="P1367" i="78"/>
  <c r="P945" i="78"/>
  <c r="P608" i="78"/>
  <c r="P711" i="78"/>
  <c r="P606" i="78"/>
  <c r="P1992" i="78"/>
  <c r="P279" i="78"/>
  <c r="P1762" i="78"/>
  <c r="P557" i="78"/>
  <c r="P1248" i="78"/>
  <c r="P974" i="78"/>
  <c r="P979" i="78"/>
  <c r="P1346" i="78"/>
  <c r="P131" i="78"/>
  <c r="P2000" i="78"/>
  <c r="P63" i="78"/>
  <c r="P996" i="78"/>
  <c r="P2124" i="78"/>
  <c r="P1292" i="78"/>
  <c r="P734" i="78"/>
  <c r="P771" i="78"/>
  <c r="P514" i="78"/>
  <c r="P200" i="78"/>
  <c r="P1704" i="78"/>
  <c r="P1256" i="78"/>
  <c r="P1283" i="78"/>
  <c r="P968" i="78"/>
  <c r="P1449" i="78"/>
  <c r="P219" i="78"/>
  <c r="P798" i="78"/>
  <c r="P209" i="78"/>
  <c r="P1939" i="78"/>
  <c r="P555" i="78"/>
  <c r="P22" i="78"/>
  <c r="P495" i="78"/>
  <c r="P302" i="78"/>
  <c r="P826" i="78"/>
  <c r="P803" i="78"/>
  <c r="P1004" i="78"/>
  <c r="P1219" i="78"/>
  <c r="P2166" i="78"/>
  <c r="P1510" i="78"/>
  <c r="P2058" i="78"/>
  <c r="P582" i="78"/>
  <c r="P988" i="78"/>
  <c r="P990" i="78"/>
  <c r="P1423" i="78"/>
  <c r="P1863" i="78"/>
  <c r="P409" i="78"/>
  <c r="P1765" i="78"/>
  <c r="P402" i="78"/>
  <c r="P1557" i="78"/>
  <c r="P237" i="78"/>
  <c r="P598" i="78"/>
  <c r="P324" i="78"/>
  <c r="P123" i="78"/>
  <c r="P393" i="78"/>
  <c r="P523" i="78"/>
  <c r="P1440" i="78"/>
  <c r="P2106" i="78"/>
  <c r="P456" i="78"/>
  <c r="P297" i="78"/>
  <c r="P1652" i="78"/>
  <c r="P810" i="78"/>
  <c r="P2140" i="78"/>
  <c r="P447" i="78"/>
  <c r="P975" i="78"/>
  <c r="P88" i="78"/>
  <c r="P72" i="78"/>
  <c r="P962" i="78"/>
  <c r="P1737" i="78"/>
  <c r="P684" i="78"/>
  <c r="P865" i="78"/>
  <c r="P1399" i="78"/>
  <c r="P426" i="78"/>
  <c r="P1339" i="78"/>
  <c r="P357" i="78"/>
  <c r="P993" i="78"/>
  <c r="P1740" i="78"/>
  <c r="P852" i="78"/>
  <c r="P2133" i="78"/>
  <c r="P567" i="78"/>
  <c r="P819" i="78"/>
  <c r="P1243" i="78"/>
  <c r="P717" i="78"/>
  <c r="P1738" i="78"/>
  <c r="P1310" i="78"/>
  <c r="P2136" i="78"/>
  <c r="P1481" i="78"/>
  <c r="P1646" i="78"/>
  <c r="P1116" i="78"/>
  <c r="P1288" i="78"/>
  <c r="P867" i="78"/>
  <c r="P2171" i="78"/>
  <c r="P1366" i="78"/>
  <c r="P1583" i="78"/>
  <c r="P692" i="78"/>
  <c r="P59" i="78"/>
  <c r="P2055" i="78"/>
  <c r="P1001" i="78"/>
  <c r="P568" i="78"/>
  <c r="AF110" i="52"/>
  <c r="G110" i="52" s="1"/>
  <c r="P210" i="78"/>
  <c r="P325" i="78"/>
  <c r="P136" i="78"/>
  <c r="P1644" i="78"/>
  <c r="P461" i="78"/>
  <c r="P876" i="78"/>
  <c r="P313" i="78"/>
  <c r="P664" i="78"/>
  <c r="P1196" i="78"/>
  <c r="P1344" i="78"/>
  <c r="P19" i="78"/>
  <c r="P2119" i="78"/>
  <c r="P167" i="78"/>
  <c r="P1062" i="78"/>
  <c r="P655" i="78"/>
  <c r="P187" i="78"/>
  <c r="P2108" i="78"/>
  <c r="P2103" i="78"/>
  <c r="P1414" i="78"/>
  <c r="P1837" i="78"/>
  <c r="P1222" i="78"/>
  <c r="P89" i="78"/>
  <c r="P350" i="78"/>
  <c r="P2096" i="78"/>
  <c r="P1241" i="78"/>
  <c r="P1424" i="78"/>
  <c r="P903" i="78"/>
  <c r="P1870" i="78"/>
  <c r="P1684" i="78"/>
  <c r="P1858" i="78"/>
  <c r="P2045" i="78"/>
  <c r="P1705" i="78"/>
  <c r="P1075" i="78"/>
  <c r="P1275" i="78"/>
  <c r="P1143" i="78"/>
  <c r="P267" i="78"/>
  <c r="P1655" i="78"/>
  <c r="P2088" i="78"/>
  <c r="P1098" i="78"/>
  <c r="P847" i="78"/>
  <c r="P1164" i="78"/>
  <c r="P17" i="78"/>
  <c r="P18" i="78"/>
  <c r="P173" i="78"/>
  <c r="P1162" i="78"/>
  <c r="P1736" i="78"/>
  <c r="P208" i="78"/>
  <c r="P1420" i="78"/>
  <c r="P1047" i="78"/>
  <c r="P2092" i="78"/>
  <c r="P846" i="78"/>
  <c r="P520" i="78"/>
  <c r="P713" i="78"/>
  <c r="P1985" i="78"/>
  <c r="P513" i="78"/>
  <c r="P430" i="78"/>
  <c r="P1802" i="78"/>
  <c r="P895" i="78"/>
  <c r="P665" i="78"/>
  <c r="P1632" i="78"/>
  <c r="P977" i="78"/>
  <c r="P83" i="78"/>
  <c r="P94" i="78"/>
  <c r="P172" i="78"/>
  <c r="P1935" i="78"/>
  <c r="P476" i="78"/>
  <c r="P2151" i="78"/>
  <c r="P1216" i="78"/>
  <c r="P445" i="78"/>
  <c r="P2143" i="78"/>
  <c r="P2034" i="78"/>
  <c r="P108" i="78"/>
  <c r="P336" i="78"/>
  <c r="P1933" i="78"/>
  <c r="P1305" i="78"/>
  <c r="P1767" i="78"/>
  <c r="P832" i="78"/>
  <c r="P900" i="78"/>
  <c r="P1896" i="78"/>
  <c r="P2105" i="78"/>
  <c r="P1295" i="78"/>
  <c r="P264" i="78"/>
  <c r="P1438" i="78"/>
  <c r="P1572" i="78"/>
  <c r="P1079" i="78"/>
  <c r="P755" i="78"/>
  <c r="P747" i="78"/>
  <c r="P844" i="78"/>
  <c r="P787" i="78"/>
  <c r="P1126" i="78"/>
  <c r="P91" i="78"/>
  <c r="P474" i="78"/>
  <c r="P1357" i="78"/>
  <c r="P241" i="78"/>
  <c r="P622" i="78"/>
  <c r="P1042" i="78"/>
  <c r="P1657" i="78"/>
  <c r="P472" i="78"/>
  <c r="P165" i="78"/>
  <c r="P1215" i="78"/>
  <c r="P453" i="78"/>
  <c r="P1416" i="78"/>
  <c r="P1895" i="78"/>
  <c r="P695" i="78"/>
  <c r="P65" i="78"/>
  <c r="P1635" i="78"/>
  <c r="P127" i="78"/>
  <c r="P176" i="78"/>
  <c r="P1796" i="78"/>
  <c r="P1355" i="78"/>
  <c r="P1244" i="78"/>
  <c r="P1469" i="78"/>
  <c r="P1473" i="78"/>
  <c r="P1395" i="78"/>
  <c r="P266" i="78"/>
  <c r="P1629" i="78"/>
  <c r="P222" i="78"/>
  <c r="P1689" i="78"/>
  <c r="P1282" i="78"/>
  <c r="P1319" i="78"/>
  <c r="P1409" i="78"/>
  <c r="P1709" i="78"/>
  <c r="P278" i="78"/>
  <c r="P972" i="78"/>
  <c r="P195" i="78"/>
  <c r="P1329" i="78"/>
  <c r="P1512" i="78"/>
  <c r="P376" i="78"/>
  <c r="P613" i="78"/>
  <c r="P1868" i="78"/>
  <c r="P1541" i="78"/>
  <c r="P884" i="78"/>
  <c r="P1829" i="78"/>
  <c r="P291" i="78"/>
  <c r="P1621" i="78"/>
  <c r="P556" i="78"/>
  <c r="P1660" i="78"/>
  <c r="P2053" i="78"/>
  <c r="P1005" i="78"/>
  <c r="P808" i="78"/>
  <c r="P1602" i="78"/>
  <c r="P262" i="78"/>
  <c r="P427" i="78"/>
  <c r="P522" i="78"/>
  <c r="P1803" i="78"/>
  <c r="P1793" i="78"/>
  <c r="P1082" i="78"/>
  <c r="P543" i="78"/>
  <c r="P443" i="78"/>
  <c r="P246" i="78"/>
  <c r="P1088" i="78"/>
  <c r="P620" i="78"/>
  <c r="P706" i="78"/>
  <c r="P768" i="78"/>
  <c r="P152" i="78"/>
  <c r="P312" i="78"/>
  <c r="P197" i="78"/>
  <c r="P791" i="78"/>
  <c r="P490" i="78"/>
  <c r="P2157" i="78"/>
  <c r="P559" i="78"/>
  <c r="P1544" i="78"/>
  <c r="P1446" i="78"/>
  <c r="P196" i="78"/>
  <c r="P1940" i="78"/>
  <c r="P607" i="78"/>
  <c r="P709" i="78"/>
  <c r="P987" i="78"/>
  <c r="P364" i="78"/>
  <c r="P1703" i="78"/>
  <c r="P44" i="78"/>
  <c r="P1700" i="78"/>
  <c r="P1233" i="78"/>
  <c r="P1119" i="78"/>
  <c r="P1636" i="78"/>
  <c r="P504" i="78"/>
  <c r="P147" i="78"/>
  <c r="P452" i="78"/>
  <c r="P103" i="78"/>
  <c r="P284" i="78"/>
  <c r="P1715" i="78"/>
  <c r="P1856" i="78"/>
  <c r="P1908" i="78"/>
  <c r="P1685" i="78"/>
  <c r="P1289" i="78"/>
  <c r="P1608" i="78"/>
  <c r="P834" i="78"/>
  <c r="P2134" i="78"/>
  <c r="P73" i="78"/>
  <c r="P614" i="78"/>
  <c r="P1037" i="78"/>
  <c r="P1271" i="78"/>
  <c r="P294" i="78"/>
  <c r="P1989" i="78"/>
  <c r="P764" i="78"/>
  <c r="P2021" i="78"/>
  <c r="P1823" i="78"/>
  <c r="P120" i="78"/>
  <c r="P1306" i="78"/>
  <c r="P661" i="78"/>
  <c r="P1867" i="78"/>
  <c r="P585" i="78"/>
  <c r="P1063" i="78"/>
  <c r="P792" i="78"/>
  <c r="P721" i="78"/>
  <c r="P397" i="78"/>
  <c r="P1330" i="78"/>
  <c r="P1789" i="78"/>
  <c r="P1977" i="78"/>
  <c r="P1225" i="78"/>
  <c r="P1901" i="78"/>
  <c r="P584" i="78"/>
  <c r="P1247" i="78"/>
  <c r="P1886" i="78"/>
  <c r="P741" i="78"/>
  <c r="P1554" i="78"/>
  <c r="P906" i="78"/>
  <c r="P104" i="78"/>
  <c r="P1946" i="78"/>
  <c r="P144" i="78"/>
  <c r="P1676" i="78"/>
  <c r="P240" i="78"/>
  <c r="P174" i="78"/>
  <c r="P653" i="78"/>
  <c r="P118" i="78"/>
  <c r="P1186" i="78"/>
  <c r="P1898" i="78"/>
  <c r="P912" i="78"/>
  <c r="P963" i="78"/>
  <c r="P1340" i="78"/>
  <c r="P849" i="78"/>
  <c r="P365" i="78"/>
  <c r="P2167" i="78"/>
  <c r="P2048" i="78"/>
  <c r="P1479" i="78"/>
  <c r="P822" i="78"/>
  <c r="P79" i="78"/>
  <c r="P40" i="78"/>
  <c r="P2078" i="78"/>
  <c r="P843" i="78"/>
  <c r="P1974" i="78"/>
  <c r="P1024" i="78"/>
  <c r="P487" i="78"/>
  <c r="P439" i="78"/>
  <c r="P1597" i="78"/>
  <c r="P1833" i="78"/>
  <c r="P134" i="78"/>
  <c r="P151" i="78"/>
  <c r="P754" i="78"/>
  <c r="P1381" i="78"/>
  <c r="P678" i="78"/>
  <c r="P306" i="78"/>
  <c r="P1520" i="78"/>
  <c r="P1297" i="78"/>
  <c r="P380" i="78"/>
  <c r="P1369" i="78"/>
  <c r="P1914" i="78"/>
  <c r="P2113" i="78"/>
  <c r="P1980" i="78"/>
  <c r="P1589" i="78"/>
  <c r="P951" i="78"/>
  <c r="P2001" i="78"/>
  <c r="P1722" i="78"/>
  <c r="P948" i="78"/>
  <c r="P62" i="78"/>
  <c r="P1744" i="78"/>
  <c r="P486" i="78"/>
  <c r="P1784" i="78"/>
  <c r="P117" i="78"/>
  <c r="P2064" i="78"/>
  <c r="P1816" i="78"/>
  <c r="P143" i="78"/>
  <c r="P1965" i="78"/>
  <c r="P1623" i="78"/>
  <c r="P839" i="78"/>
  <c r="P1302" i="78"/>
  <c r="P1195" i="78"/>
  <c r="P1303" i="78"/>
  <c r="P640" i="78"/>
  <c r="P1889" i="78"/>
  <c r="P385" i="78"/>
  <c r="P573" i="78"/>
  <c r="P579" i="78"/>
  <c r="P1594" i="78"/>
  <c r="P1922" i="78"/>
  <c r="P905" i="78"/>
  <c r="P1322" i="78"/>
  <c r="P1756" i="78"/>
  <c r="P227" i="78"/>
  <c r="P2031" i="78"/>
  <c r="P449" i="78"/>
  <c r="P2091" i="78"/>
  <c r="P335" i="78"/>
  <c r="P652" i="78"/>
  <c r="P1598" i="78"/>
  <c r="P1128" i="78"/>
  <c r="P1627" i="78"/>
  <c r="P2121" i="78"/>
  <c r="P2063" i="78"/>
  <c r="P1769" i="78"/>
  <c r="P413" i="78"/>
  <c r="P871" i="78"/>
  <c r="P319" i="78"/>
  <c r="P309" i="78"/>
  <c r="P1956" i="78"/>
  <c r="P1434" i="78"/>
  <c r="P1421" i="78"/>
  <c r="P898" i="78"/>
  <c r="P1758" i="78"/>
  <c r="P497" i="78"/>
  <c r="P989" i="78"/>
  <c r="P1549" i="78"/>
  <c r="P1953" i="78"/>
  <c r="P494" i="78"/>
  <c r="P1835" i="78"/>
  <c r="P333" i="78"/>
  <c r="P2181" i="78"/>
  <c r="P124" i="78"/>
  <c r="P1429" i="78"/>
  <c r="P442" i="78"/>
  <c r="P419" i="78"/>
  <c r="P491" i="78"/>
  <c r="P93" i="78"/>
  <c r="P31" i="78"/>
  <c r="P68" i="78"/>
  <c r="P1564" i="78"/>
  <c r="P422" i="78"/>
  <c r="P1609" i="78"/>
  <c r="P2017" i="78"/>
  <c r="P1801" i="78"/>
  <c r="P891" i="78"/>
  <c r="P1094" i="78"/>
  <c r="P812" i="78"/>
  <c r="P387" i="78"/>
  <c r="P1970" i="78"/>
  <c r="P105" i="78"/>
  <c r="P784" i="78"/>
  <c r="P249" i="78"/>
  <c r="P1552" i="78"/>
  <c r="P902" i="78"/>
  <c r="P1792" i="78"/>
  <c r="P1791" i="78"/>
  <c r="P578" i="78"/>
  <c r="P398" i="78"/>
  <c r="P2087" i="78"/>
  <c r="P1361" i="78"/>
  <c r="P386" i="78"/>
  <c r="P51" i="78"/>
  <c r="P1913" i="78"/>
  <c r="P1959" i="78"/>
  <c r="P1847" i="78"/>
  <c r="P1114" i="78"/>
  <c r="P1503" i="78"/>
  <c r="P1372" i="78"/>
  <c r="P958" i="78"/>
  <c r="P789" i="78"/>
  <c r="P654" i="78"/>
  <c r="P1640" i="78"/>
  <c r="P9" i="78"/>
  <c r="P864" i="78"/>
  <c r="P1711" i="78"/>
  <c r="P1391" i="78"/>
  <c r="P1193" i="78"/>
  <c r="P1325" i="78"/>
  <c r="P1044" i="78"/>
  <c r="P492" i="78"/>
  <c r="P1476" i="78"/>
  <c r="P1508" i="78"/>
  <c r="P1069" i="78"/>
  <c r="P1343" i="78"/>
  <c r="P1743" i="78"/>
  <c r="P686" i="78"/>
  <c r="P583" i="78"/>
  <c r="P740" i="78"/>
  <c r="P586" i="78"/>
  <c r="P1979" i="78"/>
  <c r="P668" i="78"/>
  <c r="P955" i="78"/>
  <c r="P448" i="78"/>
  <c r="P1542" i="78"/>
  <c r="P1230" i="78"/>
  <c r="P186" i="78"/>
  <c r="P421" i="78"/>
  <c r="P2154" i="78"/>
  <c r="P1975" i="78"/>
  <c r="P1536" i="78"/>
  <c r="P719" i="78"/>
  <c r="P2153" i="78"/>
  <c r="P1553" i="78"/>
  <c r="P1475" i="78"/>
  <c r="P183" i="78"/>
  <c r="P1100" i="78"/>
  <c r="P340" i="78"/>
  <c r="P1721" i="78"/>
  <c r="P778" i="78"/>
  <c r="P1451" i="78"/>
  <c r="P510" i="78"/>
  <c r="P182" i="78"/>
  <c r="P412" i="78"/>
  <c r="P1830" i="78"/>
  <c r="P1259" i="78"/>
  <c r="P804" i="78"/>
  <c r="P1262" i="78"/>
  <c r="P2116" i="78"/>
  <c r="P1378" i="78"/>
  <c r="P229" i="78"/>
  <c r="P833" i="78"/>
  <c r="P752" i="78"/>
  <c r="P47" i="78"/>
  <c r="P2032" i="78"/>
  <c r="P562" i="78"/>
  <c r="P835" i="78"/>
  <c r="P2079" i="78"/>
  <c r="P1396" i="78"/>
  <c r="P773" i="78"/>
  <c r="P1207" i="78"/>
  <c r="P361" i="78"/>
  <c r="P1707" i="78"/>
  <c r="P1527" i="78"/>
  <c r="P851" i="78"/>
  <c r="P1286" i="78"/>
  <c r="P1064" i="78"/>
  <c r="P1486" i="78"/>
  <c r="P213" i="78"/>
  <c r="P1140" i="78"/>
  <c r="P1433" i="78"/>
  <c r="P1698" i="78"/>
  <c r="P1826" i="78"/>
  <c r="P498" i="78"/>
  <c r="P814" i="78"/>
  <c r="P1356" i="78"/>
  <c r="P300" i="78"/>
  <c r="P1183" i="78"/>
  <c r="P1309" i="78"/>
  <c r="P1175" i="78"/>
  <c r="P1699" i="78"/>
  <c r="P2077" i="78"/>
  <c r="P290" i="78"/>
  <c r="P616" i="78"/>
  <c r="P1719" i="78"/>
  <c r="P1937" i="78"/>
  <c r="P1864" i="78"/>
  <c r="P524" i="78"/>
  <c r="P30" i="78"/>
  <c r="P861" i="78"/>
  <c r="P432" i="78"/>
  <c r="P1567" i="78"/>
  <c r="P875" i="78"/>
  <c r="P745" i="78"/>
  <c r="P1232" i="78"/>
  <c r="P299" i="78"/>
  <c r="P1560" i="78"/>
  <c r="P845" i="78"/>
  <c r="P649" i="78"/>
  <c r="P1601" i="78"/>
  <c r="P548" i="78"/>
  <c r="P911" i="78"/>
  <c r="P1633" i="78"/>
  <c r="P1716" i="78"/>
  <c r="P1663" i="78"/>
  <c r="P478" i="78"/>
  <c r="P1084" i="78"/>
  <c r="P224" i="78"/>
  <c r="P1936" i="78"/>
  <c r="P1009" i="78"/>
  <c r="P1906" i="78"/>
  <c r="P1727" i="78"/>
  <c r="P366" i="78"/>
  <c r="P628" i="78"/>
  <c r="P2020" i="78"/>
  <c r="P1853" i="78"/>
  <c r="P1613" i="78"/>
  <c r="P554" i="78"/>
  <c r="P466" i="78"/>
  <c r="P2073" i="78"/>
  <c r="P1194" i="78"/>
  <c r="P701" i="78"/>
  <c r="P621" i="78"/>
  <c r="P720" i="78"/>
  <c r="P1363" i="78"/>
  <c r="P669" i="78"/>
  <c r="P1876" i="78"/>
  <c r="P212" i="78"/>
  <c r="P572" i="78"/>
  <c r="P1187" i="78"/>
  <c r="P1437" i="78"/>
  <c r="P1167" i="78"/>
  <c r="P746" i="78"/>
  <c r="P1775" i="78"/>
  <c r="P1090" i="78"/>
  <c r="P139" i="78"/>
  <c r="P2169" i="78"/>
  <c r="P1771" i="78"/>
  <c r="P714" i="78"/>
  <c r="P703" i="78"/>
  <c r="P1947" i="78"/>
  <c r="P1392" i="78"/>
  <c r="P1279" i="78"/>
  <c r="P1968" i="78"/>
  <c r="P1928" i="78"/>
  <c r="P1413" i="78"/>
  <c r="P571" i="78"/>
  <c r="P1125" i="78"/>
  <c r="P973" i="78"/>
  <c r="P1502" i="78"/>
  <c r="P2054" i="78"/>
  <c r="P1519" i="78"/>
  <c r="P80" i="78"/>
  <c r="P880" i="78"/>
  <c r="P1659" i="78"/>
  <c r="P942" i="78"/>
  <c r="P1647" i="78"/>
  <c r="P475" i="78"/>
  <c r="P797" i="78"/>
  <c r="P1920" i="78"/>
  <c r="P1735" i="78"/>
  <c r="P1563" i="78"/>
  <c r="P305" i="78"/>
  <c r="P551" i="78"/>
  <c r="P1371" i="78"/>
  <c r="P1390" i="78"/>
  <c r="P1444" i="78"/>
  <c r="P158" i="78"/>
  <c r="P496" i="78"/>
  <c r="P166" i="78"/>
  <c r="P1398" i="78"/>
  <c r="P1983" i="78"/>
  <c r="P207" i="78"/>
  <c r="P809" i="78"/>
  <c r="P1909" i="78"/>
  <c r="P133" i="78"/>
  <c r="P724" i="78"/>
  <c r="P1456" i="78"/>
  <c r="P2040" i="78"/>
  <c r="P1273" i="78"/>
  <c r="P2100" i="78"/>
  <c r="P77" i="78"/>
  <c r="P41" i="78"/>
  <c r="P6" i="78"/>
  <c r="P1458" i="78"/>
  <c r="P2131" i="78"/>
  <c r="P1190" i="78"/>
  <c r="P645" i="78"/>
  <c r="P1154" i="78"/>
  <c r="P673" i="78"/>
  <c r="P1388" i="78"/>
  <c r="P729" i="78"/>
  <c r="P273" i="78"/>
  <c r="P1307" i="78"/>
  <c r="P769" i="78"/>
  <c r="P2139" i="78"/>
  <c r="P1850" i="78"/>
  <c r="P770" i="78"/>
  <c r="P280" i="78"/>
  <c r="P736" i="78"/>
  <c r="P1591" i="78"/>
  <c r="P1766" i="78"/>
  <c r="P252" i="78"/>
  <c r="P190" i="78"/>
  <c r="P1221" i="78"/>
  <c r="P1882" i="78"/>
  <c r="P1203" i="78"/>
  <c r="P1938" i="78"/>
  <c r="P956" i="78"/>
  <c r="P1932" i="78"/>
  <c r="P782" i="78"/>
  <c r="P630" i="78"/>
  <c r="P1035" i="78"/>
  <c r="P1667" i="78"/>
  <c r="P2035" i="78"/>
  <c r="P984" i="78"/>
  <c r="P2033" i="78"/>
  <c r="P1904" i="78"/>
  <c r="P1618" i="78"/>
  <c r="P1376" i="78"/>
  <c r="P1067" i="78"/>
  <c r="P251" i="78"/>
  <c r="P410" i="78"/>
  <c r="P1950" i="78"/>
  <c r="P346" i="78"/>
  <c r="P1843" i="78"/>
  <c r="P718" i="78"/>
  <c r="P400" i="78"/>
  <c r="P1316" i="78"/>
  <c r="P1055" i="78"/>
  <c r="P1891" i="78"/>
  <c r="P2049" i="78"/>
  <c r="P532" i="78"/>
  <c r="P1501" i="78"/>
  <c r="P888" i="78"/>
  <c r="P1242" i="78"/>
  <c r="P405" i="78"/>
  <c r="P1720" i="78"/>
  <c r="P76" i="78"/>
  <c r="P21" i="78"/>
  <c r="P404" i="78"/>
  <c r="P521" i="78"/>
  <c r="P1020" i="78"/>
  <c r="P1921" i="78"/>
  <c r="P837" i="78"/>
  <c r="P1900" i="78"/>
  <c r="P1625" i="78"/>
  <c r="P481" i="78"/>
  <c r="P121" i="78"/>
  <c r="P733" i="78"/>
  <c r="P1083" i="78"/>
  <c r="P454" i="78"/>
  <c r="P2068" i="78"/>
  <c r="P992" i="78"/>
  <c r="P234" i="78"/>
  <c r="P1188" i="78"/>
  <c r="P1872" i="78"/>
  <c r="P408" i="78"/>
  <c r="P1579" i="78"/>
  <c r="P258" i="78"/>
  <c r="P1674" i="78"/>
  <c r="P1548" i="78"/>
  <c r="P230" i="78"/>
  <c r="P938" i="78"/>
  <c r="P268" i="78"/>
  <c r="P468" i="78"/>
  <c r="P1411" i="78"/>
  <c r="P656" i="78"/>
  <c r="P29" i="78"/>
  <c r="P1534" i="78"/>
  <c r="P672" i="78"/>
  <c r="P1893" i="78"/>
  <c r="P1314" i="78"/>
  <c r="P934" i="78"/>
  <c r="P758" i="78"/>
  <c r="P2012" i="78"/>
  <c r="P1681" i="78"/>
  <c r="P1782" i="78"/>
  <c r="P536" i="78"/>
  <c r="P1998" i="78"/>
  <c r="P107" i="78"/>
  <c r="P1779" i="78"/>
  <c r="P1408" i="78"/>
  <c r="P632" i="78"/>
  <c r="P1990" i="78"/>
  <c r="P1239" i="78"/>
  <c r="P1955" i="78"/>
  <c r="P1076" i="78"/>
  <c r="P2152" i="78"/>
  <c r="P940" i="78"/>
  <c r="P1531" i="78"/>
  <c r="P1800" i="78"/>
  <c r="P997" i="78"/>
  <c r="P762" i="78"/>
  <c r="P329" i="78"/>
  <c r="P191" i="78"/>
  <c r="P1732" i="78"/>
  <c r="P728" i="78"/>
  <c r="P1483" i="78"/>
  <c r="P1431" i="78"/>
  <c r="P1499" i="78"/>
  <c r="P434" i="78"/>
  <c r="P670" i="78"/>
  <c r="P1331" i="78"/>
  <c r="P1174" i="78"/>
  <c r="P1201" i="78"/>
  <c r="P1809" i="78"/>
  <c r="P488" i="78"/>
  <c r="P1911" i="78"/>
  <c r="P177" i="78"/>
  <c r="P1702" i="78"/>
  <c r="P1962" i="78"/>
  <c r="P1402" i="78"/>
  <c r="P1370" i="78"/>
  <c r="P1161" i="78"/>
  <c r="P702" i="78"/>
  <c r="P1729" i="78"/>
  <c r="P750" i="78"/>
  <c r="P1631" i="78"/>
  <c r="P1036" i="78"/>
  <c r="P1058" i="78"/>
  <c r="P1266" i="78"/>
  <c r="P106" i="78"/>
  <c r="P35" i="78"/>
  <c r="P90" i="78"/>
  <c r="P20" i="78"/>
  <c r="P1879" i="78"/>
  <c r="P1332" i="78"/>
  <c r="P564" i="78"/>
  <c r="P1824" i="78"/>
  <c r="P1805" i="78"/>
  <c r="P242" i="78"/>
  <c r="P1658" i="78"/>
  <c r="P1240" i="78"/>
  <c r="P1318" i="78"/>
  <c r="P1299" i="78"/>
  <c r="P2041" i="78"/>
  <c r="P1345" i="78"/>
  <c r="P1326" i="78"/>
  <c r="P525" i="78"/>
  <c r="P519" i="78"/>
  <c r="P516" i="78"/>
  <c r="P1752" i="78"/>
  <c r="P1171" i="78"/>
  <c r="P909" i="78"/>
  <c r="P263" i="78"/>
  <c r="P485" i="78"/>
  <c r="P1285" i="78"/>
  <c r="P399" i="78"/>
  <c r="P1610" i="78"/>
  <c r="P715" i="78"/>
  <c r="P1971" i="78"/>
  <c r="P547" i="78"/>
  <c r="P674" i="78"/>
  <c r="P1849" i="78"/>
  <c r="P102" i="78"/>
  <c r="P116" i="78"/>
  <c r="P353" i="78"/>
  <c r="P1136" i="78"/>
  <c r="P204" i="78"/>
  <c r="P111" i="78"/>
  <c r="P1384" i="78"/>
  <c r="P1496" i="78"/>
  <c r="P1008" i="78"/>
  <c r="P1505" i="78"/>
  <c r="P1017" i="78"/>
  <c r="P217" i="78"/>
  <c r="P627" i="78"/>
  <c r="P145" i="78"/>
  <c r="P2089" i="78"/>
  <c r="P198" i="78"/>
  <c r="P917" i="78"/>
  <c r="P339" i="78"/>
  <c r="P1462" i="78"/>
  <c r="P1521" i="78"/>
  <c r="P1350" i="78"/>
  <c r="P2065" i="78"/>
  <c r="P344" i="78"/>
  <c r="P569" i="78"/>
  <c r="P1048" i="78"/>
  <c r="P189" i="78"/>
  <c r="P33" i="78"/>
  <c r="P450" i="78"/>
  <c r="P1426" i="78"/>
  <c r="P840" i="78"/>
  <c r="P1884" i="78"/>
  <c r="P1267" i="78"/>
  <c r="P1051" i="78"/>
  <c r="P2011" i="78"/>
  <c r="P1688" i="78"/>
  <c r="P2005" i="78"/>
  <c r="P2085" i="78"/>
  <c r="P126" i="78"/>
  <c r="P1085" i="78"/>
  <c r="P2056" i="78"/>
  <c r="P163" i="78"/>
  <c r="P698" i="78"/>
  <c r="P1551" i="78"/>
  <c r="P549" i="78"/>
  <c r="P1504" i="78"/>
  <c r="P528" i="78"/>
  <c r="P2170" i="78"/>
  <c r="P776" i="78"/>
  <c r="P298" i="78"/>
  <c r="P823" i="78"/>
  <c r="P1056" i="78"/>
  <c r="P2044" i="78"/>
  <c r="P1032" i="78"/>
  <c r="P889" i="78"/>
  <c r="P914" i="78"/>
  <c r="P1443" i="78"/>
  <c r="P887" i="78"/>
  <c r="P1910" i="78"/>
  <c r="P1780" i="78"/>
  <c r="P1096" i="78"/>
  <c r="P2047" i="78"/>
  <c r="P2144" i="78"/>
  <c r="P1814" i="78"/>
  <c r="P1018" i="78"/>
  <c r="P348" i="78"/>
  <c r="P675" i="78"/>
  <c r="P311" i="78"/>
  <c r="P781" i="78"/>
  <c r="P2122" i="78"/>
  <c r="P1463" i="78"/>
  <c r="P423" i="78"/>
  <c r="P1757" i="78"/>
  <c r="P1296" i="78"/>
  <c r="P780" i="78"/>
  <c r="P220" i="78"/>
  <c r="P67" i="78"/>
  <c r="P943" i="78"/>
  <c r="P1944" i="78"/>
  <c r="P575" i="78"/>
  <c r="P128" i="78"/>
  <c r="P1558" i="78"/>
  <c r="P2081" i="78"/>
  <c r="P49" i="78"/>
  <c r="P1861" i="78"/>
  <c r="P2039" i="78"/>
  <c r="P352" i="78"/>
  <c r="P1010" i="78"/>
  <c r="P651" i="78"/>
  <c r="P580" i="78"/>
  <c r="P1815" i="78"/>
  <c r="P2003" i="78"/>
  <c r="P292" i="78"/>
  <c r="P595" i="78"/>
  <c r="P157" i="78"/>
  <c r="P1389" i="78"/>
  <c r="P1386" i="78"/>
  <c r="P1986" i="78"/>
  <c r="P10" i="78"/>
  <c r="P1464" i="78"/>
  <c r="P1452" i="78"/>
  <c r="P1238" i="78"/>
  <c r="P1622" i="78"/>
  <c r="P1760" i="78"/>
  <c r="P807" i="78"/>
  <c r="P1189" i="78"/>
  <c r="P480" i="78"/>
  <c r="P1290" i="78"/>
  <c r="P351" i="78"/>
  <c r="P501" i="78"/>
  <c r="P1065" i="78"/>
  <c r="P2115" i="78"/>
  <c r="P243" i="78"/>
  <c r="P1696" i="78"/>
  <c r="P1461" i="78"/>
  <c r="P255" i="78"/>
  <c r="P1040" i="78"/>
  <c r="P1124" i="78"/>
  <c r="P506" i="78"/>
  <c r="P441" i="78"/>
  <c r="P1887" i="78"/>
  <c r="P1439" i="78"/>
  <c r="P194" i="78"/>
  <c r="P1973" i="78"/>
  <c r="P1155" i="78"/>
  <c r="P1942" i="78"/>
  <c r="P667" i="78"/>
  <c r="P2128" i="78"/>
  <c r="P484" i="78"/>
  <c r="P2179" i="78"/>
  <c r="P1890" i="78"/>
  <c r="P1943" i="78"/>
  <c r="P129" i="78"/>
  <c r="P1428" i="78"/>
  <c r="P1575" i="78"/>
  <c r="P723" i="78"/>
  <c r="P561" i="78"/>
  <c r="P206" i="78"/>
  <c r="P1637" i="78"/>
  <c r="P1335" i="78"/>
  <c r="P588" i="78"/>
  <c r="P689" i="78"/>
  <c r="P965" i="78"/>
  <c r="P1130" i="78"/>
  <c r="P362" i="78"/>
  <c r="P1987" i="78"/>
  <c r="P2129" i="78"/>
  <c r="P1586" i="78"/>
  <c r="P862" i="78"/>
  <c r="P634" i="78"/>
  <c r="P1860" i="78"/>
  <c r="P1425" i="78"/>
  <c r="P1054" i="78"/>
  <c r="P1211" i="78"/>
  <c r="P1407" i="78"/>
  <c r="P1753" i="78"/>
  <c r="P1642" i="78"/>
  <c r="P811" i="78"/>
  <c r="P737" i="78"/>
  <c r="P1274" i="78"/>
  <c r="P899" i="78"/>
  <c r="P274" i="78"/>
  <c r="P2075" i="78"/>
  <c r="P499" i="78"/>
  <c r="P1059" i="78"/>
  <c r="P896" i="78"/>
  <c r="P1981" i="78"/>
  <c r="P775" i="78"/>
  <c r="P2070" i="78"/>
  <c r="P1668" i="78"/>
  <c r="P2127" i="78"/>
  <c r="P1436" i="78"/>
  <c r="P796" i="78"/>
  <c r="P1368" i="78"/>
  <c r="P1328" i="78"/>
  <c r="P553" i="78"/>
  <c r="P1848" i="78"/>
  <c r="P85" i="78"/>
  <c r="P874" i="78"/>
  <c r="P1834" i="78"/>
  <c r="P479" i="78"/>
  <c r="P731" i="78"/>
  <c r="P347" i="78"/>
  <c r="P24" i="78"/>
  <c r="P2098" i="78"/>
  <c r="P591" i="78"/>
  <c r="P727" i="78"/>
  <c r="P238" i="78"/>
  <c r="P626" i="78"/>
  <c r="P211" i="78"/>
  <c r="P1786" i="78"/>
  <c r="P663" i="78"/>
  <c r="P1726" i="78"/>
  <c r="P590" i="78"/>
  <c r="P1293" i="78"/>
  <c r="P1596" i="78"/>
  <c r="P1972" i="78"/>
  <c r="P800" i="78"/>
  <c r="P373" i="78"/>
  <c r="P2071" i="78"/>
  <c r="P829" i="78"/>
  <c r="P1422" i="78"/>
  <c r="P995" i="78"/>
  <c r="P98" i="78"/>
  <c r="P925" i="78"/>
  <c r="P699" i="78"/>
  <c r="P531" i="78"/>
  <c r="P901" i="78"/>
  <c r="P1313" i="78"/>
  <c r="P1492" i="78"/>
  <c r="P893" i="78"/>
  <c r="P766" i="78"/>
  <c r="P395" i="78"/>
  <c r="P2030" i="78"/>
  <c r="P1113" i="78"/>
  <c r="P1976" i="78"/>
  <c r="P1220" i="78"/>
  <c r="P406" i="78"/>
  <c r="P1234" i="78"/>
  <c r="P756" i="78"/>
  <c r="P1817" i="78"/>
  <c r="P1066" i="78"/>
  <c r="P317" i="78"/>
  <c r="P1071" i="78"/>
  <c r="P1117" i="78"/>
  <c r="P71" i="78"/>
  <c r="P836" i="78"/>
  <c r="P1199" i="78"/>
  <c r="P1592" i="78"/>
  <c r="P215" i="78"/>
  <c r="P597" i="78"/>
  <c r="P1526" i="78"/>
  <c r="P1033" i="78"/>
  <c r="P611" i="78"/>
  <c r="P794" i="78"/>
  <c r="P980" i="78"/>
  <c r="P712" i="78"/>
  <c r="P985" i="78"/>
  <c r="P2164" i="78"/>
  <c r="P916" i="78"/>
  <c r="P581" i="78"/>
  <c r="P437" i="78"/>
  <c r="P610" i="78"/>
  <c r="P314" i="78"/>
  <c r="P2175" i="78"/>
  <c r="P1905" i="78"/>
  <c r="P705" i="78"/>
  <c r="P527" i="78"/>
  <c r="P1435" i="78"/>
  <c r="P1070" i="78"/>
  <c r="P1871" i="78"/>
  <c r="P482" i="78"/>
  <c r="P1490" i="78"/>
  <c r="P42" i="78"/>
  <c r="P730" i="78"/>
  <c r="P1477" i="78"/>
  <c r="P149" i="78"/>
  <c r="P2026" i="78"/>
  <c r="P1029" i="78"/>
  <c r="P2027" i="78"/>
  <c r="P858" i="78"/>
  <c r="P639" i="78"/>
  <c r="P558" i="78"/>
  <c r="P1739" i="78"/>
  <c r="P462" i="78"/>
  <c r="P1237" i="78"/>
  <c r="P15" i="78"/>
  <c r="P1927" i="78"/>
  <c r="P285" i="78"/>
  <c r="P696" i="78"/>
  <c r="P2183" i="78"/>
  <c r="P1507" i="78"/>
  <c r="P924" i="78"/>
  <c r="P39" i="78"/>
  <c r="P759" i="78"/>
  <c r="P1811" i="78"/>
  <c r="P761" i="78"/>
  <c r="P1494" i="78"/>
  <c r="P2160" i="78"/>
  <c r="P694" i="78"/>
  <c r="P1556" i="78"/>
  <c r="P1926" i="78"/>
  <c r="P1092" i="78"/>
  <c r="P1152" i="78"/>
  <c r="P881" i="78"/>
  <c r="P244" i="78"/>
  <c r="P330" i="78"/>
  <c r="P1016" i="78"/>
  <c r="P2178" i="78"/>
  <c r="P1604" i="78"/>
  <c r="P856" i="78"/>
  <c r="P1453" i="78"/>
  <c r="P1298" i="78"/>
  <c r="P647" i="78"/>
  <c r="P216" i="78"/>
  <c r="P16" i="78"/>
  <c r="P1595" i="78"/>
  <c r="P1845" i="78"/>
  <c r="P732" i="78"/>
  <c r="P854" i="78"/>
  <c r="P1559" i="78"/>
  <c r="P1336" i="78"/>
  <c r="P2123" i="78"/>
  <c r="P1524" i="78"/>
  <c r="P596" i="78"/>
  <c r="P952" i="78"/>
  <c r="P2104" i="78"/>
  <c r="P2147" i="78"/>
  <c r="P700" i="78"/>
  <c r="P2150" i="78"/>
  <c r="P2066" i="78"/>
  <c r="P1919" i="78"/>
  <c r="P921" i="78"/>
  <c r="P1885" i="78"/>
  <c r="P1012" i="78"/>
  <c r="P1321" i="78"/>
  <c r="P161" i="78"/>
  <c r="P2111" i="78"/>
  <c r="P1857" i="78"/>
  <c r="P417" i="78"/>
  <c r="P1875" i="78"/>
  <c r="P1432" i="78"/>
  <c r="P1263" i="78"/>
  <c r="P1153" i="78"/>
  <c r="P1022" i="78"/>
  <c r="P739" i="78"/>
  <c r="P1365" i="78"/>
  <c r="P1027" i="78"/>
  <c r="P477" i="78"/>
  <c r="P904" i="78"/>
  <c r="P1109" i="78"/>
  <c r="P318" i="78"/>
  <c r="P1555" i="78"/>
  <c r="P369" i="78"/>
  <c r="P1773" i="78"/>
  <c r="P1304" i="78"/>
  <c r="P779" i="78"/>
  <c r="P1672" i="78"/>
  <c r="P518" i="78"/>
  <c r="P282" i="78"/>
  <c r="P1880" i="78"/>
  <c r="P1907" i="78"/>
  <c r="P1630" i="78"/>
  <c r="P957" i="78"/>
  <c r="P1354" i="78"/>
  <c r="P375" i="78"/>
  <c r="P394" i="78"/>
  <c r="P629" i="78"/>
  <c r="P642" i="78"/>
  <c r="P1403" i="78"/>
  <c r="P2080" i="78"/>
  <c r="P301" i="78"/>
  <c r="P1620" i="78"/>
  <c r="P1028" i="78"/>
  <c r="P70" i="78"/>
  <c r="P169" i="78"/>
  <c r="P1105" i="78"/>
  <c r="P1031" i="78"/>
  <c r="P286" i="78"/>
  <c r="P225" i="78"/>
  <c r="P1178" i="78"/>
  <c r="P199" i="78"/>
  <c r="P1229" i="78"/>
  <c r="P1412" i="78"/>
  <c r="P1713" i="78"/>
  <c r="P1380" i="78"/>
  <c r="P877" i="78"/>
  <c r="P184" i="78"/>
  <c r="P425" i="78"/>
  <c r="P3" i="78"/>
  <c r="P354" i="78"/>
  <c r="P446" i="78"/>
  <c r="P1202" i="78"/>
  <c r="P101" i="78"/>
  <c r="P323" i="78"/>
  <c r="P1080" i="78"/>
  <c r="P1958" i="78"/>
  <c r="P2126" i="78"/>
  <c r="P1204" i="78"/>
  <c r="P1694" i="78"/>
  <c r="P179" i="78"/>
  <c r="P1734" i="78"/>
  <c r="P431" i="78"/>
  <c r="P164" i="78"/>
  <c r="P604" i="78"/>
  <c r="P1112" i="78"/>
  <c r="P489" i="78"/>
  <c r="P2163" i="78"/>
  <c r="P2102" i="78"/>
  <c r="P203" i="78"/>
  <c r="P97" i="78"/>
  <c r="P570" i="78"/>
  <c r="P1561" i="78"/>
  <c r="P644" i="78"/>
  <c r="P1226" i="78"/>
  <c r="P1077" i="78"/>
  <c r="P2177" i="78"/>
  <c r="P1023" i="78"/>
  <c r="P1260" i="78"/>
  <c r="P2006" i="78"/>
  <c r="P247" i="78"/>
  <c r="P1525" i="78"/>
  <c r="P1690" i="78"/>
  <c r="P154" i="78"/>
  <c r="P882" i="78"/>
  <c r="P1206" i="78"/>
  <c r="P1798" i="78"/>
  <c r="P1034" i="78"/>
  <c r="P1052" i="78"/>
  <c r="P1176" i="78"/>
  <c r="P23" i="78"/>
  <c r="P1662" i="78"/>
  <c r="P2142" i="78"/>
  <c r="P1184" i="78"/>
  <c r="P1515" i="78"/>
  <c r="P1749" i="78"/>
  <c r="P2029" i="78"/>
  <c r="P1405" i="78"/>
  <c r="P1150" i="78"/>
  <c r="P617" i="78"/>
  <c r="P119" i="78"/>
  <c r="P1280" i="78"/>
  <c r="P1341" i="78"/>
  <c r="P1877" i="78"/>
  <c r="P1825" i="78"/>
  <c r="P688" i="78"/>
  <c r="P660" i="78"/>
  <c r="P435" i="78"/>
  <c r="P1859" i="78"/>
  <c r="P650" i="78"/>
  <c r="P1471" i="78"/>
  <c r="P576" i="78"/>
  <c r="P2059" i="78"/>
  <c r="P1954" i="78"/>
  <c r="P1969" i="78"/>
  <c r="P2130" i="78"/>
  <c r="P509" i="78"/>
  <c r="P1358" i="78"/>
  <c r="P1832" i="78"/>
  <c r="P1770" i="78"/>
  <c r="P1748" i="78"/>
  <c r="P66" i="78"/>
  <c r="P1745" i="78"/>
  <c r="P857" i="78"/>
  <c r="P1493" i="78"/>
  <c r="P939" i="78"/>
  <c r="P1272" i="78"/>
  <c r="P2083" i="78"/>
  <c r="P1252" i="78"/>
  <c r="P1489" i="78"/>
  <c r="P1095" i="78"/>
  <c r="P2008" i="78"/>
  <c r="P815" i="78"/>
  <c r="P512" i="78"/>
  <c r="P681" i="78"/>
  <c r="P657" i="78"/>
  <c r="P289" i="78"/>
  <c r="P1639" i="78"/>
  <c r="P1599" i="78"/>
  <c r="P2137" i="78"/>
  <c r="P1573" i="78"/>
  <c r="P235" i="78"/>
  <c r="P1270" i="78"/>
  <c r="P1571" i="78"/>
  <c r="P1774" i="78"/>
  <c r="P1535" i="78"/>
  <c r="P1616" i="78"/>
  <c r="P1731" i="78"/>
  <c r="P2101" i="78"/>
  <c r="P1664" i="78"/>
  <c r="P1607" i="78"/>
  <c r="P2024" i="78"/>
  <c r="P1107" i="78"/>
  <c r="P1530" i="78"/>
  <c r="P1522" i="78"/>
  <c r="P704" i="78"/>
  <c r="P1468" i="78"/>
  <c r="P1671" i="78"/>
  <c r="P1157" i="78"/>
  <c r="P950" i="78"/>
  <c r="P370" i="78"/>
  <c r="P1351" i="78"/>
  <c r="P540" i="78"/>
  <c r="P138" i="78"/>
  <c r="P1675" i="78"/>
  <c r="P1485" i="78"/>
  <c r="P471" i="78"/>
  <c r="P949" i="78"/>
  <c r="P802" i="78"/>
  <c r="P537" i="78"/>
  <c r="P605" i="78"/>
  <c r="P671" i="78"/>
  <c r="P1482" i="78"/>
  <c r="P991" i="78"/>
  <c r="P1550" i="78"/>
  <c r="P641" i="78"/>
  <c r="P744" i="78"/>
  <c r="P2069" i="78"/>
  <c r="P1761" i="78"/>
  <c r="P1778" i="78"/>
  <c r="P1949" i="78"/>
  <c r="P1576" i="78"/>
  <c r="P55" i="78"/>
  <c r="P32" i="78"/>
  <c r="P283" i="78"/>
  <c r="P886" i="78"/>
  <c r="P355" i="78"/>
  <c r="P842" i="78"/>
  <c r="P2023" i="78"/>
  <c r="P415" i="78"/>
  <c r="P892" i="78"/>
  <c r="P287" i="78"/>
  <c r="P1656" i="78"/>
  <c r="P529" i="78"/>
  <c r="P1089" i="78"/>
  <c r="P2162" i="78"/>
  <c r="P82" i="78"/>
  <c r="P1474" i="78"/>
  <c r="P218" i="78"/>
  <c r="P114" i="78"/>
  <c r="P799" i="78"/>
  <c r="P1683" i="78"/>
  <c r="P545" i="78"/>
  <c r="P2112" i="78"/>
  <c r="P389" i="78"/>
  <c r="P1523" i="78"/>
  <c r="P2172" i="78"/>
  <c r="P1695" i="78"/>
  <c r="P1641" i="78"/>
  <c r="P1513" i="78"/>
  <c r="P1844" i="78"/>
  <c r="P526" i="78"/>
  <c r="P1138" i="78"/>
  <c r="P2132" i="78"/>
  <c r="P493" i="78"/>
  <c r="P1006" i="78"/>
  <c r="P1785" i="78"/>
  <c r="P795" i="78"/>
  <c r="P542" i="78"/>
  <c r="P1994" i="78"/>
  <c r="P801" i="78"/>
  <c r="P623" i="78"/>
  <c r="P159" i="78"/>
  <c r="P1763" i="78"/>
  <c r="P310" i="78"/>
  <c r="P1148" i="78"/>
  <c r="P1121" i="78"/>
  <c r="P1565" i="78"/>
  <c r="P1854" i="78"/>
  <c r="P1619" i="78"/>
  <c r="P1528" i="78"/>
  <c r="P1584" i="78"/>
  <c r="P469" i="78"/>
  <c r="P2022" i="78"/>
  <c r="P141" i="78"/>
  <c r="P725" i="78"/>
  <c r="P662" i="78"/>
  <c r="P1231" i="78"/>
  <c r="P1049" i="78"/>
  <c r="P1894" i="78"/>
  <c r="P1460" i="78"/>
  <c r="P690" i="78"/>
  <c r="P1839" i="78"/>
  <c r="P2074" i="78"/>
  <c r="P239" i="78"/>
  <c r="P1733" i="78"/>
  <c r="P2090" i="78"/>
  <c r="P2114" i="78"/>
  <c r="P1251" i="78"/>
  <c r="P1593" i="78"/>
  <c r="P130" i="78"/>
  <c r="P1348" i="78"/>
  <c r="P624" i="78"/>
  <c r="P401" i="78"/>
  <c r="P1787" i="78"/>
  <c r="P1478" i="78"/>
  <c r="P560" i="78"/>
  <c r="P1759" i="78"/>
  <c r="P1362" i="78"/>
  <c r="P332" i="78"/>
  <c r="P2156" i="78"/>
  <c r="P270" i="78"/>
  <c r="P60" i="78"/>
  <c r="P2138" i="78"/>
  <c r="P277" i="78"/>
  <c r="P226" i="78"/>
  <c r="P2028" i="78"/>
  <c r="P2043" i="78"/>
  <c r="P1728" i="78"/>
  <c r="P388" i="78"/>
  <c r="P2107" i="78"/>
  <c r="P1916" i="78"/>
  <c r="P825" i="78"/>
  <c r="P2015" i="78"/>
  <c r="P933" i="78"/>
  <c r="P982" i="78"/>
  <c r="P84" i="78"/>
  <c r="P288" i="78"/>
  <c r="P1400" i="78"/>
  <c r="P112" i="78"/>
  <c r="P304" i="78"/>
  <c r="P1165" i="78"/>
  <c r="P137" i="78"/>
  <c r="P1172" i="78"/>
  <c r="P765" i="78"/>
  <c r="P827" i="78"/>
  <c r="P1198" i="78"/>
  <c r="P205" i="78"/>
  <c r="P981" i="78"/>
  <c r="P1529" i="78"/>
  <c r="P52" i="78"/>
  <c r="P615" i="78"/>
  <c r="P308" i="78"/>
  <c r="P1057" i="78"/>
  <c r="P602" i="78"/>
  <c r="P363" i="78"/>
  <c r="P50" i="78"/>
  <c r="P1899" i="78"/>
  <c r="P1852" i="78"/>
  <c r="P1539" i="78"/>
  <c r="P383" i="78"/>
  <c r="P1797" i="78"/>
  <c r="P1382" i="78"/>
  <c r="P1053" i="78"/>
  <c r="P757" i="78"/>
  <c r="P2173" i="78"/>
  <c r="P414" i="78"/>
  <c r="P438" i="78"/>
  <c r="P683" i="78"/>
  <c r="P1612" i="78"/>
  <c r="P1605" i="78"/>
  <c r="P1679" i="78"/>
  <c r="P1810" i="78"/>
  <c r="P910" i="78"/>
  <c r="P64" i="78"/>
  <c r="P81" i="78"/>
  <c r="P193" i="78"/>
  <c r="P1993" i="78"/>
  <c r="P1324" i="78"/>
  <c r="P1200" i="78"/>
  <c r="P256" i="78"/>
  <c r="P1866" i="78"/>
  <c r="P1156" i="78"/>
  <c r="P1091" i="78"/>
  <c r="P1213" i="78"/>
  <c r="P188" i="78"/>
  <c r="P1772" i="78"/>
  <c r="P1133" i="78"/>
  <c r="P805" i="78"/>
  <c r="P1883" i="78"/>
  <c r="P790" i="78"/>
  <c r="P1081" i="78"/>
  <c r="P276" i="78"/>
  <c r="P1812" i="78"/>
  <c r="P1320" i="78"/>
  <c r="P1626" i="78"/>
  <c r="P223" i="78"/>
  <c r="P947" i="78"/>
  <c r="P248" i="78"/>
  <c r="P26" i="78"/>
  <c r="P28" i="78"/>
  <c r="P2062" i="78"/>
  <c r="P883" i="78"/>
  <c r="P1015" i="78"/>
  <c r="P1419" i="78"/>
  <c r="P1518" i="78"/>
  <c r="P2002" i="78"/>
  <c r="P1587" i="78"/>
  <c r="P1945" i="78"/>
  <c r="P460" i="78"/>
  <c r="P343" i="78"/>
  <c r="P1580" i="78"/>
  <c r="P697" i="78"/>
  <c r="P1820" i="78"/>
  <c r="P831" i="78"/>
  <c r="P2093" i="78"/>
  <c r="P271" i="78"/>
  <c r="P146" i="78"/>
  <c r="P1445" i="78"/>
  <c r="P643" i="78"/>
  <c r="P1929" i="78"/>
  <c r="P1465" i="78"/>
  <c r="P390" i="78"/>
  <c r="P1254" i="78"/>
  <c r="P2009" i="78"/>
  <c r="P587" i="78"/>
  <c r="P873" i="78"/>
  <c r="P566" i="78"/>
  <c r="P1984" i="78"/>
  <c r="P1212" i="78"/>
  <c r="P1301" i="78"/>
  <c r="P1110" i="78"/>
  <c r="P2155" i="78"/>
  <c r="P1334" i="78"/>
  <c r="P1841" i="78"/>
  <c r="P1046" i="78"/>
  <c r="P592" i="78"/>
  <c r="P1547" i="78"/>
  <c r="P245" i="78"/>
  <c r="P503" i="78"/>
  <c r="P87" i="78"/>
  <c r="P37" i="78"/>
  <c r="P633" i="78"/>
  <c r="P1223" i="78"/>
  <c r="P331" i="78"/>
  <c r="P1742" i="78"/>
  <c r="P1099" i="78"/>
  <c r="P1568" i="78"/>
  <c r="P983" i="78"/>
  <c r="P1179" i="78"/>
  <c r="P1123" i="78"/>
  <c r="P1495" i="78"/>
  <c r="P1665" i="78"/>
  <c r="P2013" i="78"/>
  <c r="P841" i="78"/>
  <c r="P420" i="78"/>
  <c r="P338" i="78"/>
  <c r="P631" i="78"/>
  <c r="P1747" i="78"/>
  <c r="P100" i="78"/>
  <c r="P1106" i="78"/>
  <c r="P863" i="78"/>
  <c r="P2184" i="78"/>
  <c r="P637" i="78"/>
  <c r="P2010" i="78"/>
  <c r="P236" i="78"/>
  <c r="P1102" i="78"/>
  <c r="P680" i="78"/>
  <c r="P1746" i="78"/>
  <c r="P1925" i="78"/>
  <c r="P1673" i="78"/>
  <c r="P860" i="78"/>
  <c r="P710" i="78"/>
  <c r="P1648" i="78"/>
  <c r="P1014" i="78"/>
  <c r="P1025" i="78"/>
  <c r="P1383" i="78"/>
  <c r="P2016" i="78"/>
  <c r="P38" i="78"/>
  <c r="P1227" i="78"/>
  <c r="P763" i="78"/>
  <c r="P538" i="78"/>
  <c r="P2094" i="78"/>
  <c r="P2095" i="78"/>
  <c r="P1214" i="78"/>
  <c r="P25" i="78"/>
  <c r="P281" i="78"/>
  <c r="P2042" i="78"/>
  <c r="P2082" i="78"/>
  <c r="P1000" i="78"/>
  <c r="P1649" i="78"/>
  <c r="P1678" i="78"/>
  <c r="P1359" i="78"/>
  <c r="P1669" i="78"/>
  <c r="P1617" i="78"/>
  <c r="P1191" i="78"/>
  <c r="P320" i="78"/>
  <c r="P783" i="78"/>
  <c r="P1999" i="78"/>
  <c r="P2149" i="78"/>
  <c r="P2097" i="78"/>
  <c r="P1537" i="78"/>
  <c r="P433" i="78"/>
  <c r="P358" i="78"/>
  <c r="P1120" i="78"/>
  <c r="P86" i="78"/>
  <c r="P748" i="78"/>
  <c r="P1498" i="78"/>
  <c r="P687" i="78"/>
  <c r="P1978" i="78"/>
  <c r="P931" i="78"/>
  <c r="P436" i="78"/>
  <c r="P534" i="78"/>
  <c r="P1364" i="78"/>
  <c r="P1686" i="78"/>
  <c r="P1284" i="78"/>
  <c r="P175" i="78"/>
  <c r="P1448" i="78"/>
  <c r="P574" i="78"/>
  <c r="P1755" i="78"/>
  <c r="P371" i="78"/>
  <c r="P953" i="78"/>
  <c r="P1960" i="78"/>
  <c r="P1327" i="78"/>
  <c r="P1353" i="78"/>
  <c r="P1144" i="78"/>
  <c r="P254" i="78"/>
  <c r="P855" i="78"/>
  <c r="P1061" i="78"/>
  <c r="P593" i="78"/>
  <c r="P1680" i="78"/>
  <c r="P913" i="78"/>
  <c r="P1821" i="78"/>
  <c r="P1300" i="78"/>
  <c r="P1783" i="78"/>
  <c r="P396" i="78"/>
  <c r="P1840" i="78"/>
  <c r="P1995" i="78"/>
  <c r="P1315" i="78"/>
  <c r="P1952" i="78"/>
  <c r="P515" i="78"/>
  <c r="P1197" i="78"/>
  <c r="P1030" i="78"/>
  <c r="P517" i="78"/>
  <c r="P57" i="78"/>
  <c r="P1349" i="78"/>
  <c r="P976" i="78"/>
  <c r="P1795" i="78"/>
  <c r="P502" i="78"/>
  <c r="P1670" i="78"/>
  <c r="P1450" i="78"/>
  <c r="P1651" i="78"/>
  <c r="P1147" i="78"/>
  <c r="P658" i="78"/>
  <c r="P872" i="78"/>
  <c r="P1484" i="78"/>
  <c r="P192" i="78"/>
  <c r="P1039" i="78"/>
  <c r="P1224" i="78"/>
  <c r="P1074" i="78"/>
  <c r="P1261" i="78"/>
  <c r="P374" i="78"/>
  <c r="P1185" i="78"/>
  <c r="P2174" i="78"/>
  <c r="P2168" i="78"/>
  <c r="P978" i="78"/>
  <c r="P550" i="78"/>
  <c r="P1585" i="78"/>
  <c r="P1574" i="78"/>
  <c r="P328" i="78"/>
  <c r="P185" i="78"/>
  <c r="P1566" i="78"/>
  <c r="P2004" i="78"/>
  <c r="P265" i="78"/>
  <c r="P155" i="78"/>
  <c r="P1097" i="78"/>
  <c r="P1808" i="78"/>
  <c r="P140" i="78"/>
  <c r="P2072" i="78"/>
  <c r="P774" i="78"/>
  <c r="P1804" i="78"/>
  <c r="P1277" i="78"/>
  <c r="P1807" i="78"/>
  <c r="P869" i="78"/>
  <c r="P214" i="78"/>
  <c r="P1406" i="78"/>
  <c r="P378" i="78"/>
  <c r="P918" i="78"/>
  <c r="P1163" i="78"/>
  <c r="P2019" i="78"/>
  <c r="P816" i="78"/>
  <c r="P259" i="78"/>
  <c r="P1347" i="78"/>
  <c r="P1182" i="78"/>
  <c r="P2" i="78"/>
  <c r="P27" i="78"/>
  <c r="P806" i="78"/>
  <c r="P1768" i="78"/>
  <c r="P922" i="78"/>
  <c r="P407" i="78"/>
  <c r="P1019" i="78"/>
  <c r="P2057" i="78"/>
  <c r="P2145" i="78"/>
  <c r="P381" i="78"/>
  <c r="P1401" i="78"/>
  <c r="P2038" i="78"/>
  <c r="P153" i="78"/>
  <c r="P1638" i="78"/>
  <c r="P356" i="78"/>
  <c r="P428" i="78"/>
  <c r="P2176" i="78"/>
  <c r="P1487" i="78"/>
  <c r="P1846" i="78"/>
  <c r="P735" i="78"/>
  <c r="P600" i="78"/>
  <c r="P1764" i="78"/>
  <c r="P1170" i="78"/>
  <c r="P961" i="78"/>
  <c r="P392" i="78"/>
  <c r="P1917" i="78"/>
  <c r="P1394" i="78"/>
  <c r="P1118" i="78"/>
  <c r="P1693" i="78"/>
  <c r="P1730" i="78"/>
  <c r="P2141" i="78"/>
  <c r="P470" i="78"/>
  <c r="P749" i="78"/>
  <c r="P1827" i="78"/>
  <c r="P1041" i="78"/>
  <c r="P162" i="78"/>
  <c r="P125" i="78"/>
  <c r="P1788" i="78"/>
  <c r="P1754" i="78"/>
  <c r="P69" i="78"/>
  <c r="P180" i="78"/>
  <c r="P546" i="78"/>
  <c r="P594" i="78"/>
  <c r="P1582" i="78"/>
  <c r="P391" i="78"/>
  <c r="P971" i="78"/>
  <c r="P1806" i="78"/>
  <c r="P1600" i="78"/>
  <c r="P1533" i="78"/>
  <c r="P483" i="78"/>
  <c r="P360" i="78"/>
  <c r="P1545" i="78"/>
  <c r="P677" i="78"/>
  <c r="P11" i="78"/>
  <c r="P879" i="78"/>
  <c r="P589" i="78"/>
  <c r="P1963" i="78"/>
  <c r="P1888" i="78"/>
  <c r="P2036" i="78"/>
  <c r="P743" i="78"/>
  <c r="P923" i="78"/>
  <c r="P92" i="78"/>
  <c r="P1210" i="78"/>
  <c r="P1628" i="78"/>
  <c r="P115" i="78"/>
  <c r="P1930" i="78"/>
  <c r="P2158" i="78"/>
  <c r="P1777" i="78"/>
  <c r="P8" i="78"/>
  <c r="P1903" i="78"/>
  <c r="P1741" i="78"/>
  <c r="P944" i="78"/>
  <c r="P544" i="78"/>
  <c r="P327" i="78"/>
  <c r="P367" i="78"/>
  <c r="P1957" i="78"/>
  <c r="P618" i="78"/>
  <c r="P1459" i="78"/>
  <c r="P866" i="78"/>
  <c r="P1375" i="78"/>
  <c r="P1831" i="78"/>
  <c r="P1634" i="78"/>
  <c r="P250" i="78"/>
  <c r="P1129" i="78"/>
  <c r="P142" i="78"/>
  <c r="P1562" i="78"/>
  <c r="P1480" i="78"/>
  <c r="P1873" i="78"/>
  <c r="P1360" i="78"/>
  <c r="P34" i="78"/>
  <c r="P2061" i="78"/>
  <c r="P1611" i="78"/>
  <c r="P74" i="78"/>
  <c r="P599" i="78"/>
  <c r="P113" i="78"/>
  <c r="P2052" i="78"/>
  <c r="P907" i="78"/>
  <c r="P1723" i="78"/>
  <c r="P1822" i="78"/>
  <c r="P1818" i="78"/>
  <c r="P1724" i="78"/>
  <c r="P424" i="78"/>
  <c r="P1134" i="78"/>
  <c r="P1255" i="78"/>
  <c r="P2117" i="78"/>
  <c r="P1677" i="78"/>
  <c r="P303" i="78"/>
  <c r="P1192" i="78"/>
  <c r="P1415" i="78"/>
  <c r="P429" i="78"/>
  <c r="P7" i="78"/>
  <c r="P870" i="78"/>
  <c r="P1127" i="78"/>
  <c r="P1236" i="78"/>
  <c r="P935" i="78"/>
  <c r="P359" i="78"/>
  <c r="P296" i="78"/>
  <c r="P682" i="78"/>
  <c r="P1377" i="78"/>
  <c r="P1264" i="78"/>
  <c r="P109" i="78"/>
  <c r="P986" i="78"/>
  <c r="P1951" i="78"/>
  <c r="P1790" i="78"/>
  <c r="P228" i="78"/>
  <c r="P293" i="78"/>
  <c r="P444" i="78"/>
  <c r="P2159" i="78"/>
  <c r="P999" i="78"/>
  <c r="P751" i="78"/>
  <c r="P936" i="78"/>
  <c r="P1387" i="78"/>
  <c r="P848" i="78"/>
  <c r="P970" i="78"/>
  <c r="P1038" i="78"/>
  <c r="P1003" i="78"/>
  <c r="P48" i="78"/>
  <c r="P440" i="78"/>
  <c r="P1918" i="78"/>
  <c r="P1996" i="78"/>
  <c r="P1291" i="78"/>
  <c r="P1115" i="78"/>
  <c r="P96" i="78"/>
  <c r="P830" i="78"/>
  <c r="P1276" i="78"/>
  <c r="P1488" i="78"/>
  <c r="P828" i="78"/>
  <c r="P1441" i="78"/>
  <c r="P1915" i="78"/>
  <c r="P1026" i="78"/>
  <c r="P1661" i="78"/>
  <c r="P342" i="78"/>
  <c r="P458" i="78"/>
  <c r="P75" i="78"/>
  <c r="P1177" i="78"/>
  <c r="P1086" i="78"/>
  <c r="P372" i="78"/>
  <c r="P1108" i="78"/>
  <c r="P1923" i="78"/>
  <c r="P1021" i="78"/>
  <c r="P1160" i="78"/>
  <c r="P1253" i="78"/>
  <c r="P181" i="78"/>
  <c r="P1427" i="78"/>
  <c r="P160" i="78"/>
  <c r="P1624" i="78"/>
  <c r="P1881" i="78"/>
  <c r="P1139" i="78"/>
  <c r="P2118" i="78"/>
  <c r="P1093" i="78"/>
  <c r="P1278" i="78"/>
  <c r="P2067" i="78"/>
  <c r="P1912" i="78"/>
  <c r="P14" i="78"/>
  <c r="P1245" i="78"/>
  <c r="P1257" i="78"/>
  <c r="P726" i="78"/>
  <c r="P345" i="78"/>
  <c r="P1072" i="78"/>
  <c r="P473" i="78"/>
  <c r="P1447" i="78"/>
  <c r="P738" i="78"/>
  <c r="P2182" i="78"/>
  <c r="P58" i="78"/>
  <c r="P232" i="78"/>
  <c r="P1687" i="78"/>
  <c r="P535" i="78"/>
  <c r="P307" i="78"/>
  <c r="P612" i="78"/>
  <c r="P1710" i="78"/>
  <c r="P95" i="78"/>
  <c r="P753" i="78"/>
  <c r="P1588" i="78"/>
  <c r="P1228" i="78"/>
  <c r="P1146" i="78"/>
  <c r="P959" i="78"/>
  <c r="P786" i="78"/>
  <c r="P772" i="78"/>
  <c r="P1173" i="78"/>
  <c r="P156" i="78"/>
  <c r="P316" i="78"/>
  <c r="P577" i="78"/>
  <c r="P853" i="78"/>
  <c r="P967" i="78"/>
  <c r="P2180" i="78"/>
  <c r="P110" i="78"/>
  <c r="P636" i="78"/>
  <c r="P609" i="78"/>
  <c r="P1682" i="78"/>
  <c r="P897" i="78"/>
  <c r="P46" i="78"/>
  <c r="P552" i="78"/>
  <c r="P1603" i="78"/>
  <c r="P1141" i="78"/>
  <c r="P1581" i="78"/>
  <c r="P2165" i="78"/>
  <c r="P1865" i="78"/>
  <c r="P1855" i="78"/>
  <c r="P919" i="78"/>
  <c r="P507" i="78"/>
  <c r="P1337" i="78"/>
  <c r="P722" i="78"/>
  <c r="P1750" i="78"/>
  <c r="P1159" i="78"/>
  <c r="P2110" i="78"/>
  <c r="P1013" i="78"/>
  <c r="P1991" i="78"/>
  <c r="P760" i="78"/>
  <c r="P260" i="78"/>
  <c r="P1666" i="78"/>
  <c r="P929" i="78"/>
  <c r="P1467" i="78"/>
  <c r="P1218" i="78"/>
  <c r="P793" i="78"/>
  <c r="P1002" i="78"/>
  <c r="P1836" i="78"/>
  <c r="P463" i="78"/>
  <c r="P511" i="78"/>
  <c r="P36" i="78"/>
  <c r="P272" i="78"/>
  <c r="P820" i="78"/>
  <c r="P99" i="78"/>
  <c r="P868" i="78"/>
  <c r="P150" i="78"/>
  <c r="P1269" i="78"/>
  <c r="P295" i="78"/>
  <c r="P1712" i="78"/>
  <c r="P1268" i="78"/>
  <c r="P998" i="78"/>
  <c r="P1948" i="78"/>
  <c r="P1781" i="78"/>
  <c r="P2148" i="78"/>
  <c r="P500" i="78"/>
  <c r="P1087" i="78"/>
  <c r="P465" i="78"/>
  <c r="P377" i="78"/>
  <c r="P1246" i="78"/>
  <c r="P969" i="78"/>
  <c r="P1897" i="78"/>
  <c r="P1691" i="78"/>
  <c r="P78" i="78"/>
  <c r="P788" i="78"/>
  <c r="P1650" i="78"/>
  <c r="P821" i="78"/>
  <c r="P941" i="78"/>
  <c r="P1751" i="78"/>
  <c r="P1725" i="78"/>
  <c r="P1050" i="78"/>
  <c r="P1997" i="78"/>
  <c r="P1776" i="78"/>
  <c r="P1708" i="78"/>
  <c r="P379" i="78"/>
  <c r="P1851" i="78"/>
  <c r="P1137" i="78"/>
  <c r="P565" i="78"/>
  <c r="P2099" i="78"/>
  <c r="P1287" i="78"/>
  <c r="P269" i="78"/>
  <c r="P1697" i="78"/>
  <c r="P1517" i="78"/>
  <c r="P994" i="78"/>
  <c r="P601" i="78"/>
  <c r="P231" i="78"/>
  <c r="P1472" i="78"/>
  <c r="P777" i="78"/>
  <c r="P1404" i="78"/>
  <c r="P1180" i="78"/>
  <c r="P818" i="78"/>
  <c r="P1135" i="78"/>
  <c r="P171" i="78"/>
  <c r="P1060" i="78"/>
  <c r="P1122" i="78"/>
  <c r="P382" i="78"/>
  <c r="P416" i="78"/>
  <c r="P685" i="78"/>
  <c r="P201" i="78"/>
  <c r="P915" i="78"/>
  <c r="P1209" i="78"/>
  <c r="P928" i="78"/>
  <c r="P1941" i="78"/>
  <c r="P56" i="78"/>
  <c r="P2025" i="78"/>
  <c r="P1281" i="78"/>
  <c r="P635" i="78"/>
  <c r="P1158" i="78"/>
  <c r="P817" i="78"/>
  <c r="P1101" i="78"/>
  <c r="P1982" i="78"/>
  <c r="P1181" i="78"/>
  <c r="P2125" i="78"/>
  <c r="P1249" i="78"/>
  <c r="P1506" i="78"/>
  <c r="P1717" i="78"/>
  <c r="P716" i="78"/>
  <c r="P1511" i="78"/>
  <c r="P1874" i="78"/>
  <c r="P1645" i="78"/>
  <c r="P1819" i="78"/>
  <c r="P1842" i="78"/>
  <c r="P1073" i="78"/>
  <c r="P1643" i="78"/>
  <c r="P1967" i="78"/>
  <c r="P505" i="78"/>
  <c r="P1931" i="78"/>
  <c r="P878" i="78"/>
  <c r="P53" i="78"/>
  <c r="P937" i="78"/>
  <c r="P464" i="78"/>
  <c r="P1964" i="78"/>
  <c r="P563" i="78"/>
  <c r="P1538" i="78"/>
  <c r="P1961" i="78"/>
  <c r="P2120" i="78"/>
  <c r="P603" i="78"/>
  <c r="P885" i="78"/>
  <c r="P1491" i="78"/>
  <c r="P1410" i="78"/>
  <c r="P467" i="78"/>
  <c r="P1417" i="78"/>
  <c r="P349" i="78"/>
  <c r="P1869" i="78"/>
  <c r="P418" i="78"/>
  <c r="P54" i="78"/>
  <c r="P43" i="78"/>
  <c r="P1701" i="78"/>
  <c r="P1590" i="78"/>
  <c r="P459" i="78"/>
  <c r="P1205" i="78"/>
  <c r="P666" i="78"/>
  <c r="P1311" i="78"/>
  <c r="P253" i="78"/>
  <c r="P533" i="78"/>
  <c r="P315" i="78"/>
  <c r="P2037" i="78"/>
  <c r="P1577" i="78"/>
  <c r="P1509" i="78"/>
  <c r="P132" i="78"/>
  <c r="P1828" i="78"/>
  <c r="P1397" i="78"/>
  <c r="P1043" i="78"/>
  <c r="P168" i="78"/>
  <c r="P1799" i="78"/>
  <c r="P257" i="78"/>
  <c r="P1168" i="78"/>
  <c r="P813" i="78"/>
  <c r="P946" i="78"/>
  <c r="P1111" i="78"/>
  <c r="P838" i="78"/>
  <c r="P1454" i="78"/>
  <c r="P648" i="78"/>
  <c r="P927" i="78"/>
  <c r="P1654" i="78"/>
  <c r="P1988" i="78"/>
  <c r="P1166" i="78"/>
  <c r="P1532" i="78"/>
  <c r="P334" i="78"/>
  <c r="P170" i="78"/>
  <c r="P455" i="78"/>
  <c r="P1265" i="78"/>
  <c r="P1466" i="78"/>
  <c r="P1338" i="78"/>
  <c r="P2076" i="78"/>
  <c r="P1373" i="78"/>
  <c r="P1104" i="78"/>
  <c r="P1142" i="78"/>
  <c r="P1258" i="78"/>
  <c r="P707" i="78"/>
  <c r="P1418" i="78"/>
  <c r="P403" i="78"/>
  <c r="P1606" i="78"/>
  <c r="P2146" i="78"/>
  <c r="P638" i="78"/>
  <c r="P824" i="78"/>
  <c r="P1208" i="78"/>
  <c r="P954" i="78"/>
  <c r="P1966" i="78"/>
  <c r="P1131" i="78"/>
  <c r="P2007" i="78"/>
  <c r="P322" i="78"/>
  <c r="P767" i="78"/>
  <c r="P920" i="78"/>
  <c r="P539" i="78"/>
  <c r="P1333" i="78"/>
  <c r="P1169" i="78"/>
  <c r="P708" i="78"/>
  <c r="P2050" i="78"/>
  <c r="P1570" i="78"/>
  <c r="P1653" i="78"/>
  <c r="G19" i="58"/>
  <c r="Q259" i="52"/>
  <c r="AF200" i="58"/>
  <c r="G200" i="58" s="1"/>
  <c r="AF80" i="57"/>
  <c r="G80" i="57" s="1"/>
  <c r="AP290" i="58"/>
  <c r="Q290" i="58" s="1"/>
  <c r="AN230" i="58"/>
  <c r="O230" i="58" s="1"/>
  <c r="AL200" i="58"/>
  <c r="M200" i="58" s="1"/>
  <c r="M49" i="52"/>
  <c r="M19" i="58"/>
  <c r="AV199" i="52"/>
  <c r="AL200" i="52"/>
  <c r="M200" i="52" s="1"/>
  <c r="AN80" i="53"/>
  <c r="O80" i="53" s="1"/>
  <c r="AF50" i="52"/>
  <c r="G50" i="52" s="1"/>
  <c r="E229" i="52"/>
  <c r="AN290" i="58"/>
  <c r="O290" i="58" s="1"/>
  <c r="P1909" i="105"/>
  <c r="O289" i="52"/>
  <c r="AF50" i="57"/>
  <c r="G50" i="57" s="1"/>
  <c r="S109" i="58"/>
  <c r="AJ50" i="57"/>
  <c r="K50" i="57" s="1"/>
  <c r="AN170" i="55"/>
  <c r="O170" i="55" s="1"/>
  <c r="K289" i="52"/>
  <c r="P1439" i="105"/>
  <c r="P1217" i="105"/>
  <c r="P1805" i="105"/>
  <c r="P1505" i="105"/>
  <c r="P1410" i="105"/>
  <c r="P698" i="105"/>
  <c r="P237" i="105"/>
  <c r="P1731" i="105"/>
  <c r="P1233" i="105"/>
  <c r="P1442" i="105"/>
  <c r="P617" i="105"/>
  <c r="P1319" i="105"/>
  <c r="P1716" i="105"/>
  <c r="P1889" i="105"/>
  <c r="P20" i="105"/>
  <c r="P995" i="105"/>
  <c r="P1664" i="105"/>
  <c r="P2256" i="105"/>
  <c r="P1500" i="105"/>
  <c r="P1858" i="105"/>
  <c r="P2187" i="105"/>
  <c r="P1849" i="105"/>
  <c r="P2204" i="105"/>
  <c r="P59" i="105"/>
  <c r="P1621" i="105"/>
  <c r="P1615" i="105"/>
  <c r="P1622" i="105"/>
  <c r="P968" i="105"/>
  <c r="P266" i="105"/>
  <c r="P755" i="105"/>
  <c r="P512" i="105"/>
  <c r="P1489" i="105"/>
  <c r="P1980" i="105"/>
  <c r="P26" i="105"/>
  <c r="P757" i="105"/>
  <c r="P2348" i="105"/>
  <c r="P1598" i="105"/>
  <c r="P457" i="105"/>
  <c r="P352" i="105"/>
  <c r="P936" i="105"/>
  <c r="P1375" i="105"/>
  <c r="P1718" i="105"/>
  <c r="P1386" i="105"/>
  <c r="P226" i="105"/>
  <c r="P1295" i="105"/>
  <c r="P727" i="105"/>
  <c r="P172" i="105"/>
  <c r="P55" i="105"/>
  <c r="P1390" i="105"/>
  <c r="P2053" i="105"/>
  <c r="P1426" i="105"/>
  <c r="P2033" i="105"/>
  <c r="P1820" i="105"/>
  <c r="P1742" i="105"/>
  <c r="P447" i="105"/>
  <c r="P781" i="105"/>
  <c r="P60" i="105"/>
  <c r="P403" i="105"/>
  <c r="P1416" i="105"/>
  <c r="P109" i="105"/>
  <c r="P2274" i="105"/>
  <c r="P1378" i="105"/>
  <c r="P300" i="105"/>
  <c r="P769" i="105"/>
  <c r="P1662" i="105"/>
  <c r="P1783" i="105"/>
  <c r="P827" i="105"/>
  <c r="P711" i="105"/>
  <c r="P1337" i="105"/>
  <c r="P623" i="105"/>
  <c r="P117" i="105"/>
  <c r="P2042" i="105"/>
  <c r="P148" i="105"/>
  <c r="P2203" i="105"/>
  <c r="P858" i="105"/>
  <c r="P679" i="105"/>
  <c r="P180" i="105"/>
  <c r="P1488" i="105"/>
  <c r="P901" i="105"/>
  <c r="P1401" i="105"/>
  <c r="P2064" i="105"/>
  <c r="P342" i="105"/>
  <c r="P1699" i="105"/>
  <c r="P1428" i="105"/>
  <c r="P2241" i="105"/>
  <c r="P214" i="105"/>
  <c r="P874" i="105"/>
  <c r="P150" i="105"/>
  <c r="P744" i="105"/>
  <c r="P2283" i="105"/>
  <c r="P1185" i="105"/>
  <c r="P1429" i="105"/>
  <c r="P776" i="105"/>
  <c r="P1477" i="105"/>
  <c r="P535" i="105"/>
  <c r="P599" i="105"/>
  <c r="P964" i="105"/>
  <c r="P852" i="105"/>
  <c r="P1311" i="105"/>
  <c r="P1512" i="105"/>
  <c r="P1882" i="105"/>
  <c r="P1134" i="105"/>
  <c r="P256" i="105"/>
  <c r="P992" i="105"/>
  <c r="P455" i="105"/>
  <c r="P1284" i="105"/>
  <c r="P1702" i="105"/>
  <c r="P28" i="105"/>
  <c r="P103" i="105"/>
  <c r="P1584" i="105"/>
  <c r="P754" i="105"/>
  <c r="P2199" i="105"/>
  <c r="P2101" i="105"/>
  <c r="P183" i="105"/>
  <c r="P1631" i="105"/>
  <c r="P1064" i="105"/>
  <c r="P2277" i="105"/>
  <c r="P78" i="105"/>
  <c r="P1890" i="105"/>
  <c r="P758" i="105"/>
  <c r="P598" i="105"/>
  <c r="P31" i="105"/>
  <c r="P844" i="105"/>
  <c r="P2293" i="105"/>
  <c r="P1160" i="105"/>
  <c r="P1829" i="105"/>
  <c r="P1832" i="105"/>
  <c r="P35" i="105"/>
  <c r="P1228" i="105"/>
  <c r="P1116" i="105"/>
  <c r="P1395" i="105"/>
  <c r="P1788" i="105"/>
  <c r="P1186" i="105"/>
  <c r="P1969" i="105"/>
  <c r="P1593" i="105"/>
  <c r="P763" i="105"/>
  <c r="P714" i="105"/>
  <c r="P1124" i="105"/>
  <c r="P1976" i="105"/>
  <c r="P2192" i="105"/>
  <c r="P1314" i="105"/>
  <c r="P652" i="105"/>
  <c r="P2215" i="105"/>
  <c r="P585" i="105"/>
  <c r="P597" i="105"/>
  <c r="P734" i="105"/>
  <c r="P1772" i="105"/>
  <c r="P1115" i="105"/>
  <c r="P822" i="105"/>
  <c r="P2100" i="105"/>
  <c r="P1050" i="105"/>
  <c r="P1380" i="105"/>
  <c r="P1205" i="105"/>
  <c r="P113" i="105"/>
  <c r="P1660" i="105"/>
  <c r="P480" i="105"/>
  <c r="P118" i="105"/>
  <c r="P1338" i="105"/>
  <c r="P1249" i="105"/>
  <c r="P550" i="105"/>
  <c r="P1609" i="105"/>
  <c r="P375" i="105"/>
  <c r="P185" i="105"/>
  <c r="P1751" i="105"/>
  <c r="P1821" i="105"/>
  <c r="P1999" i="105"/>
  <c r="P785" i="105"/>
  <c r="P2188" i="105"/>
  <c r="P2327" i="105"/>
  <c r="P346" i="105"/>
  <c r="P1799" i="105"/>
  <c r="P681" i="105"/>
  <c r="P2125" i="105"/>
  <c r="P51" i="105"/>
  <c r="P16" i="105"/>
  <c r="P1800" i="105"/>
  <c r="P1125" i="105"/>
  <c r="P2173" i="105"/>
  <c r="P1123" i="105"/>
  <c r="P1551" i="105"/>
  <c r="P592" i="105"/>
  <c r="P1855" i="105"/>
  <c r="P682" i="105"/>
  <c r="P2220" i="105"/>
  <c r="P1412" i="105"/>
  <c r="P1475" i="105"/>
  <c r="P728" i="105"/>
  <c r="P1802" i="105"/>
  <c r="P323" i="105"/>
  <c r="P1871" i="105"/>
  <c r="P1967" i="105"/>
  <c r="P1366" i="105"/>
  <c r="P717" i="105"/>
  <c r="P793" i="105"/>
  <c r="P135" i="105"/>
  <c r="P1633" i="105"/>
  <c r="P2333" i="105"/>
  <c r="P1786" i="105"/>
  <c r="P1782" i="105"/>
  <c r="P1454" i="105"/>
  <c r="P2107" i="105"/>
  <c r="P1106" i="105"/>
  <c r="P2322" i="105"/>
  <c r="P2030" i="105"/>
  <c r="P1313" i="105"/>
  <c r="P134" i="105"/>
  <c r="P334" i="105"/>
  <c r="P1892" i="105"/>
  <c r="P2066" i="105"/>
  <c r="P1588" i="105"/>
  <c r="P1188" i="105"/>
  <c r="P1538" i="105"/>
  <c r="P1247" i="105"/>
  <c r="P211" i="105"/>
  <c r="P1460" i="105"/>
  <c r="P1056" i="105"/>
  <c r="P114" i="105"/>
  <c r="P206" i="105"/>
  <c r="P1880" i="105"/>
  <c r="P768" i="105"/>
  <c r="P805" i="105"/>
  <c r="P1184" i="105"/>
  <c r="P1956" i="105"/>
  <c r="P548" i="105"/>
  <c r="P2279" i="105"/>
  <c r="P2061" i="105"/>
  <c r="P124" i="105"/>
  <c r="P1951" i="105"/>
  <c r="P1232" i="105"/>
  <c r="P2250" i="105"/>
  <c r="P1261" i="105"/>
  <c r="P1614" i="105"/>
  <c r="P2166" i="105"/>
  <c r="P707" i="105"/>
  <c r="P2075" i="105"/>
  <c r="P123" i="105"/>
  <c r="P1310" i="105"/>
  <c r="P958" i="105"/>
  <c r="P1922" i="105"/>
  <c r="P1302" i="105"/>
  <c r="P1561" i="105"/>
  <c r="P939" i="105"/>
  <c r="P2303" i="105"/>
  <c r="P2105" i="105"/>
  <c r="P274" i="105"/>
  <c r="P2223" i="105"/>
  <c r="P1126" i="105"/>
  <c r="P65" i="105"/>
  <c r="P1623" i="105"/>
  <c r="P2121" i="105"/>
  <c r="P423" i="105"/>
  <c r="P241" i="105"/>
  <c r="P1637" i="105"/>
  <c r="P708" i="105"/>
  <c r="P1566" i="105"/>
  <c r="P1027" i="105"/>
  <c r="P33" i="105"/>
  <c r="P77" i="105"/>
  <c r="P536" i="105"/>
  <c r="P1977" i="105"/>
  <c r="P795" i="105"/>
  <c r="P817" i="105"/>
  <c r="P1220" i="105"/>
  <c r="P654" i="105"/>
  <c r="P2080" i="105"/>
  <c r="P1246" i="105"/>
  <c r="P621" i="105"/>
  <c r="P2209" i="105"/>
  <c r="P2038" i="105"/>
  <c r="P1307" i="105"/>
  <c r="P1403" i="105"/>
  <c r="P2051" i="105"/>
  <c r="P1312" i="105"/>
  <c r="P1024" i="105"/>
  <c r="P2313" i="105"/>
  <c r="P942" i="105"/>
  <c r="P1961" i="105"/>
  <c r="P1567" i="105"/>
  <c r="P1682" i="105"/>
  <c r="P589" i="105"/>
  <c r="P362" i="105"/>
  <c r="P716" i="105"/>
  <c r="P1447" i="105"/>
  <c r="P341" i="105"/>
  <c r="P2370" i="105"/>
  <c r="P273" i="105"/>
  <c r="P706" i="105"/>
  <c r="F5" i="82"/>
  <c r="E5" i="82"/>
  <c r="A6" i="82"/>
  <c r="G5" i="82"/>
  <c r="B5" i="82"/>
  <c r="G5" i="79"/>
  <c r="F5" i="79"/>
  <c r="A6" i="79"/>
  <c r="E5" i="79"/>
  <c r="B5" i="79"/>
  <c r="P243" i="105"/>
  <c r="P190" i="105"/>
  <c r="P1653" i="105"/>
  <c r="P2062" i="105"/>
  <c r="P1579" i="105"/>
  <c r="P421" i="105"/>
  <c r="P1962" i="105"/>
  <c r="P1046" i="105"/>
  <c r="P975" i="105"/>
  <c r="P1937" i="105"/>
  <c r="P2351" i="105"/>
  <c r="P1975" i="105"/>
  <c r="P1768" i="105"/>
  <c r="P1016" i="105"/>
  <c r="P2267" i="105"/>
  <c r="P285" i="105"/>
  <c r="P693" i="105"/>
  <c r="P1262" i="105"/>
  <c r="P803" i="105"/>
  <c r="P2013" i="105"/>
  <c r="P197" i="105"/>
  <c r="P1357" i="105"/>
  <c r="P2341" i="105"/>
  <c r="P656" i="105"/>
  <c r="P1372" i="105"/>
  <c r="P1120" i="105"/>
  <c r="P709" i="105"/>
  <c r="P1619" i="105"/>
  <c r="P1906" i="105"/>
  <c r="P697" i="105"/>
  <c r="P1935" i="105"/>
  <c r="P381" i="105"/>
  <c r="P1431" i="105"/>
  <c r="P1122" i="105"/>
  <c r="P281" i="105"/>
  <c r="P834" i="105"/>
  <c r="P25" i="105"/>
  <c r="P2024" i="105"/>
  <c r="P1458" i="105"/>
  <c r="P1681" i="105"/>
  <c r="P600" i="105"/>
  <c r="P314" i="105"/>
  <c r="P2138" i="105"/>
  <c r="P1914" i="105"/>
  <c r="P1400" i="105"/>
  <c r="P1473" i="105"/>
  <c r="P525" i="105"/>
  <c r="P1143" i="105"/>
  <c r="P1545" i="105"/>
  <c r="P1411" i="105"/>
  <c r="P125" i="105"/>
  <c r="P1620" i="105"/>
  <c r="P856" i="105"/>
  <c r="P351" i="105"/>
  <c r="P553" i="105"/>
  <c r="P143" i="105"/>
  <c r="P347" i="105"/>
  <c r="P1165" i="105"/>
  <c r="P402" i="105"/>
  <c r="P2342" i="105"/>
  <c r="P76" i="105"/>
  <c r="P322" i="105"/>
  <c r="P2377" i="105"/>
  <c r="P1054" i="105"/>
  <c r="P478" i="105"/>
  <c r="P1000" i="105"/>
  <c r="P1604" i="105"/>
  <c r="P1370" i="105"/>
  <c r="P456" i="105"/>
  <c r="P196" i="105"/>
  <c r="P2208" i="105"/>
  <c r="P1983" i="105"/>
  <c r="P1643" i="105"/>
  <c r="P1860" i="105"/>
  <c r="P176" i="105"/>
  <c r="P1384" i="105"/>
  <c r="P1698" i="105"/>
  <c r="P715" i="105"/>
  <c r="P1001" i="105"/>
  <c r="P293" i="105"/>
  <c r="P443" i="105"/>
  <c r="P771" i="105"/>
  <c r="P225" i="105"/>
  <c r="P641" i="105"/>
  <c r="P1733" i="105"/>
  <c r="P2142" i="105"/>
  <c r="P562" i="105"/>
  <c r="P1051" i="105"/>
  <c r="P737" i="105"/>
  <c r="P904" i="105"/>
  <c r="P722" i="105"/>
  <c r="P889" i="105"/>
  <c r="P2113" i="105"/>
  <c r="P1287" i="105"/>
  <c r="P383" i="105"/>
  <c r="P497" i="105"/>
  <c r="P2290" i="105"/>
  <c r="P1707" i="105"/>
  <c r="P1155" i="105"/>
  <c r="P613" i="105"/>
  <c r="P437" i="105"/>
  <c r="P2067" i="105"/>
  <c r="P2004" i="105"/>
  <c r="P485" i="105"/>
  <c r="P633" i="105"/>
  <c r="P1509" i="105"/>
  <c r="P1648" i="105"/>
  <c r="P1763" i="105"/>
  <c r="P1402" i="105"/>
  <c r="P1011" i="105"/>
  <c r="P1066" i="105"/>
  <c r="P2300" i="105"/>
  <c r="P1316" i="105"/>
  <c r="P583" i="105"/>
  <c r="P139" i="105"/>
  <c r="P378" i="105"/>
  <c r="P229" i="105"/>
  <c r="P1853" i="105"/>
  <c r="P1017" i="105"/>
  <c r="P355" i="105"/>
  <c r="P131" i="105"/>
  <c r="P847" i="105"/>
  <c r="P18" i="105"/>
  <c r="P1886" i="105"/>
  <c r="P187" i="105"/>
  <c r="P1686" i="105"/>
  <c r="P1744" i="105"/>
  <c r="P2181" i="105"/>
  <c r="P1418" i="105"/>
  <c r="P1954" i="105"/>
  <c r="P694" i="105"/>
  <c r="P576" i="105"/>
  <c r="P179" i="105"/>
  <c r="P784" i="105"/>
  <c r="P1908" i="105"/>
  <c r="P1945" i="105"/>
  <c r="P2015" i="105"/>
  <c r="P1455" i="105"/>
  <c r="P1430" i="105"/>
  <c r="P1224" i="105"/>
  <c r="P1933" i="105"/>
  <c r="P787" i="105"/>
  <c r="P419" i="105"/>
  <c r="P130" i="105"/>
  <c r="P1332" i="105"/>
  <c r="P509" i="105"/>
  <c r="P1275" i="105"/>
  <c r="P1079" i="105"/>
  <c r="P1521" i="105"/>
  <c r="P1596" i="105"/>
  <c r="P465" i="105"/>
  <c r="P2148" i="105"/>
  <c r="P1105" i="105"/>
  <c r="P1336" i="105"/>
  <c r="P2154" i="105"/>
  <c r="P1544" i="105"/>
  <c r="P1034" i="105"/>
  <c r="P354" i="105"/>
  <c r="P91" i="105"/>
  <c r="P923" i="105"/>
  <c r="P701" i="105"/>
  <c r="P829" i="105"/>
  <c r="P1296" i="105"/>
  <c r="P253" i="105"/>
  <c r="P83" i="105"/>
  <c r="P2227" i="105"/>
  <c r="P141" i="105"/>
  <c r="P2282" i="105"/>
  <c r="P1930" i="105"/>
  <c r="P1883" i="105"/>
  <c r="P1055" i="105"/>
  <c r="P1734" i="105"/>
  <c r="P1280" i="105"/>
  <c r="P1260" i="105"/>
  <c r="P151" i="105"/>
  <c r="P257" i="105"/>
  <c r="P2036" i="105"/>
  <c r="P1216" i="105"/>
  <c r="P713" i="105"/>
  <c r="P2040" i="105"/>
  <c r="P530" i="105"/>
  <c r="P1527" i="105"/>
  <c r="P127" i="105"/>
  <c r="P1248" i="105"/>
  <c r="P1190" i="105"/>
  <c r="P865" i="105"/>
  <c r="P110" i="105"/>
  <c r="P638" i="105"/>
  <c r="P2186" i="105"/>
  <c r="P1464" i="105"/>
  <c r="P441" i="105"/>
  <c r="P1204" i="105"/>
  <c r="P1665" i="105"/>
  <c r="P540" i="105"/>
  <c r="P1663" i="105"/>
  <c r="P2160" i="105"/>
  <c r="P249" i="105"/>
  <c r="P953" i="105"/>
  <c r="P997" i="105"/>
  <c r="P1651" i="105"/>
  <c r="P182" i="105"/>
  <c r="P1953" i="105"/>
  <c r="P272" i="105"/>
  <c r="P920" i="105"/>
  <c r="P1073" i="105"/>
  <c r="P604" i="105"/>
  <c r="P205" i="105"/>
  <c r="P1196" i="105"/>
  <c r="P1923" i="105"/>
  <c r="P1557" i="105"/>
  <c r="P1915" i="105"/>
  <c r="P973" i="105"/>
  <c r="P1753" i="105"/>
  <c r="P832" i="105"/>
  <c r="P2162" i="105"/>
  <c r="P1555" i="105"/>
  <c r="P1736" i="105"/>
  <c r="P566" i="105"/>
  <c r="P912" i="105"/>
  <c r="P1729" i="105"/>
  <c r="P1466" i="105"/>
  <c r="P2140" i="105"/>
  <c r="P542" i="105"/>
  <c r="P137" i="105"/>
  <c r="P2168" i="105"/>
  <c r="P1746" i="105"/>
  <c r="P703" i="105"/>
  <c r="P2338" i="105"/>
  <c r="P841" i="105"/>
  <c r="P1388" i="105"/>
  <c r="P2081" i="105"/>
  <c r="P1878" i="105"/>
  <c r="P596" i="105"/>
  <c r="P1290" i="105"/>
  <c r="P1192" i="105"/>
  <c r="P1166" i="105"/>
  <c r="P2252" i="105"/>
  <c r="P1986" i="105"/>
  <c r="P969" i="105"/>
  <c r="P1334" i="105"/>
  <c r="P1502" i="105"/>
  <c r="P246" i="105"/>
  <c r="P2262" i="105"/>
  <c r="P159" i="105"/>
  <c r="P84" i="105"/>
  <c r="P404" i="105"/>
  <c r="P1709" i="105"/>
  <c r="P2103" i="105"/>
  <c r="P1240" i="105"/>
  <c r="P361" i="105"/>
  <c r="P1031" i="105"/>
  <c r="P2270" i="105"/>
  <c r="P108" i="105"/>
  <c r="P2077" i="105"/>
  <c r="P1195" i="105"/>
  <c r="P1828" i="105"/>
  <c r="P1585" i="105"/>
  <c r="P627" i="105"/>
  <c r="P2095" i="105"/>
  <c r="P450" i="105"/>
  <c r="P2054" i="105"/>
  <c r="P254" i="105"/>
  <c r="P477" i="105"/>
  <c r="P1376" i="105"/>
  <c r="P1603" i="105"/>
  <c r="P1556" i="105"/>
  <c r="P2268" i="105"/>
  <c r="P2129" i="105"/>
  <c r="P2361" i="105"/>
  <c r="P435" i="105"/>
  <c r="P1420" i="105"/>
  <c r="P2266" i="105"/>
  <c r="P408" i="105"/>
  <c r="P2093" i="105"/>
  <c r="P1108" i="105"/>
  <c r="P2076" i="105"/>
  <c r="P1033" i="105"/>
  <c r="P1058" i="105"/>
  <c r="P1869" i="105"/>
  <c r="P1582" i="105"/>
  <c r="P749" i="105"/>
  <c r="P8" i="105"/>
  <c r="P464" i="105"/>
  <c r="P1843" i="105"/>
  <c r="P1304" i="105"/>
  <c r="P395" i="105"/>
  <c r="P275" i="105"/>
  <c r="P501" i="105"/>
  <c r="P1308" i="105"/>
  <c r="P2016" i="105"/>
  <c r="P1270" i="105"/>
  <c r="P532" i="105"/>
  <c r="P1354" i="105"/>
  <c r="P1047" i="105"/>
  <c r="P1091" i="105"/>
  <c r="P1057" i="105"/>
  <c r="P1229" i="105"/>
  <c r="P1175" i="105"/>
  <c r="P1172" i="105"/>
  <c r="P1972" i="105"/>
  <c r="P1789" i="105"/>
  <c r="P636" i="105"/>
  <c r="P1352" i="105"/>
  <c r="P1735" i="105"/>
  <c r="P1589" i="105"/>
  <c r="P1100" i="105"/>
  <c r="P2354" i="105"/>
  <c r="P416" i="105"/>
  <c r="P286" i="105"/>
  <c r="P1007" i="105"/>
  <c r="P1968" i="105"/>
  <c r="P1417" i="105"/>
  <c r="P863" i="105"/>
  <c r="P386" i="105"/>
  <c r="P807" i="105"/>
  <c r="P1572" i="105"/>
  <c r="P1211" i="105"/>
  <c r="P944" i="105"/>
  <c r="P1018" i="105"/>
  <c r="P1748" i="105"/>
  <c r="P43" i="105"/>
  <c r="P1851" i="105"/>
  <c r="P2048" i="105"/>
  <c r="P628" i="105"/>
  <c r="P1499" i="105"/>
  <c r="P219" i="105"/>
  <c r="P511" i="105"/>
  <c r="P1624" i="105"/>
  <c r="P1625" i="105"/>
  <c r="P184" i="105"/>
  <c r="P1760" i="105"/>
  <c r="P1817" i="105"/>
  <c r="P1586" i="105"/>
  <c r="P1775" i="105"/>
  <c r="P1238" i="105"/>
  <c r="P1075" i="105"/>
  <c r="P1162" i="105"/>
  <c r="P191" i="105"/>
  <c r="P1864" i="105"/>
  <c r="P2224" i="105"/>
  <c r="P732" i="105"/>
  <c r="P1949" i="105"/>
  <c r="P1950" i="105"/>
  <c r="P2314" i="105"/>
  <c r="P302" i="105"/>
  <c r="P2124" i="105"/>
  <c r="P1171" i="105"/>
  <c r="P418" i="105"/>
  <c r="P1089" i="105"/>
  <c r="P106" i="105"/>
  <c r="P2137" i="105"/>
  <c r="P1425" i="105"/>
  <c r="P1468" i="105"/>
  <c r="P2355" i="105"/>
  <c r="P1569" i="105"/>
  <c r="P986" i="105"/>
  <c r="P1383" i="105"/>
  <c r="AV49" i="52"/>
  <c r="W49" i="52" s="1"/>
  <c r="P1764" i="105"/>
  <c r="P92" i="105"/>
  <c r="P896" i="105"/>
  <c r="P1414" i="105"/>
  <c r="P752" i="105"/>
  <c r="P1478" i="105"/>
  <c r="P2131" i="105"/>
  <c r="P1806" i="105"/>
  <c r="P2289" i="105"/>
  <c r="P796" i="105"/>
  <c r="P345" i="105"/>
  <c r="P2006" i="105"/>
  <c r="P918" i="105"/>
  <c r="P941" i="105"/>
  <c r="P1491" i="105"/>
  <c r="P2153" i="105"/>
  <c r="P1656" i="105"/>
  <c r="P1784" i="105"/>
  <c r="P1676" i="105"/>
  <c r="P222" i="105"/>
  <c r="P104" i="105"/>
  <c r="P1667" i="105"/>
  <c r="P1207" i="105"/>
  <c r="P1655" i="105"/>
  <c r="P2069" i="105"/>
  <c r="P645" i="105"/>
  <c r="P181" i="105"/>
  <c r="P673" i="105"/>
  <c r="P1359" i="105"/>
  <c r="P985" i="105"/>
  <c r="P674" i="105"/>
  <c r="P422" i="105"/>
  <c r="P2127" i="105"/>
  <c r="P794" i="105"/>
  <c r="P460" i="105"/>
  <c r="P171" i="105"/>
  <c r="P116" i="105"/>
  <c r="P1450" i="105"/>
  <c r="P1816" i="105"/>
  <c r="P1998" i="105"/>
  <c r="P786" i="105"/>
  <c r="P336" i="105"/>
  <c r="P549" i="105"/>
  <c r="P1689" i="105"/>
  <c r="P1898" i="105"/>
  <c r="P1381" i="105"/>
  <c r="P570" i="105"/>
  <c r="P2360" i="105"/>
  <c r="P161" i="105"/>
  <c r="P1404" i="105"/>
  <c r="P1156" i="105"/>
  <c r="P2110" i="105"/>
  <c r="P996" i="105"/>
  <c r="P1023" i="105"/>
  <c r="P1865" i="105"/>
  <c r="P2353" i="105"/>
  <c r="P384" i="105"/>
  <c r="P943" i="105"/>
  <c r="P1508" i="105"/>
  <c r="P1774" i="105"/>
  <c r="P1719" i="105"/>
  <c r="P666" i="105"/>
  <c r="P2365" i="105"/>
  <c r="P554" i="105"/>
  <c r="P1694" i="105"/>
  <c r="P482" i="105"/>
  <c r="P1093" i="105"/>
  <c r="P54" i="105"/>
  <c r="P2247" i="105"/>
  <c r="P704" i="105"/>
  <c r="P120" i="105"/>
  <c r="P1563" i="105"/>
  <c r="P1422" i="105"/>
  <c r="P1110" i="105"/>
  <c r="P2008" i="105"/>
  <c r="P1142" i="105"/>
  <c r="P479" i="105"/>
  <c r="P602" i="105"/>
  <c r="P1297" i="105"/>
  <c r="P312" i="105"/>
  <c r="P1130" i="105"/>
  <c r="P615" i="105"/>
  <c r="P1901" i="105"/>
  <c r="P919" i="105"/>
  <c r="P813" i="105"/>
  <c r="P1854" i="105"/>
  <c r="P426" i="105"/>
  <c r="P789" i="105"/>
  <c r="P1934" i="105"/>
  <c r="P320" i="105"/>
  <c r="P586" i="105"/>
  <c r="P2265" i="105"/>
  <c r="P1363" i="105"/>
  <c r="P1259" i="105"/>
  <c r="P1830" i="105"/>
  <c r="P521" i="105"/>
  <c r="P700" i="105"/>
  <c r="P780" i="105"/>
  <c r="P2147" i="105"/>
  <c r="P1549" i="105"/>
  <c r="P1487" i="105"/>
  <c r="P1279" i="105"/>
  <c r="P2305" i="105"/>
  <c r="P658" i="105"/>
  <c r="P1777" i="105"/>
  <c r="P101" i="105"/>
  <c r="P1415" i="105"/>
  <c r="P668" i="105"/>
  <c r="P1476" i="105"/>
  <c r="P882" i="105"/>
  <c r="P102" i="105"/>
  <c r="P175" i="105"/>
  <c r="P2318" i="105"/>
  <c r="P1946" i="105"/>
  <c r="P208" i="105"/>
  <c r="P999" i="105"/>
  <c r="P909" i="105"/>
  <c r="P2133" i="105"/>
  <c r="P534" i="105"/>
  <c r="P216" i="105"/>
  <c r="P916" i="105"/>
  <c r="P1592" i="105"/>
  <c r="P1845" i="105"/>
  <c r="P1773" i="105"/>
  <c r="P2074" i="105"/>
  <c r="P1169" i="105"/>
  <c r="P725" i="105"/>
  <c r="P881" i="105"/>
  <c r="P1791" i="105"/>
  <c r="P2207" i="105"/>
  <c r="P731" i="105"/>
  <c r="P1863" i="105"/>
  <c r="P2225" i="105"/>
  <c r="P391" i="105"/>
  <c r="P287" i="105"/>
  <c r="P1144" i="105"/>
  <c r="P220" i="105"/>
  <c r="P2172" i="105"/>
  <c r="P128" i="105"/>
  <c r="P824" i="105"/>
  <c r="P1932" i="105"/>
  <c r="P2366" i="105"/>
  <c r="P963" i="105"/>
  <c r="P1888" i="105"/>
  <c r="P1032" i="105"/>
  <c r="P930" i="105"/>
  <c r="P348" i="105"/>
  <c r="P396" i="105"/>
  <c r="P1040" i="105"/>
  <c r="P1840" i="105"/>
  <c r="P349" i="105"/>
  <c r="P1182" i="105"/>
  <c r="P69" i="105"/>
  <c r="P1111" i="105"/>
  <c r="P1443" i="105"/>
  <c r="P1725" i="105"/>
  <c r="P720" i="105"/>
  <c r="P845" i="105"/>
  <c r="P502" i="105"/>
  <c r="P792" i="105"/>
  <c r="P484" i="105"/>
  <c r="P2132" i="105"/>
  <c r="P661" i="105"/>
  <c r="P115" i="105"/>
  <c r="P1522" i="105"/>
  <c r="P911" i="105"/>
  <c r="P1601" i="105"/>
  <c r="P17" i="105"/>
  <c r="P1529" i="105"/>
  <c r="P2253" i="105"/>
  <c r="P1026" i="105"/>
  <c r="P2264" i="105"/>
  <c r="P1148" i="105"/>
  <c r="P238" i="105"/>
  <c r="P849" i="105"/>
  <c r="P1683" i="105"/>
  <c r="P676" i="105"/>
  <c r="P2363" i="105"/>
  <c r="P305" i="105"/>
  <c r="P2201" i="105"/>
  <c r="P1524" i="105"/>
  <c r="P561" i="105"/>
  <c r="P1942" i="105"/>
  <c r="P581" i="105"/>
  <c r="P407" i="105"/>
  <c r="P2347" i="105"/>
  <c r="P1947" i="105"/>
  <c r="P957" i="105"/>
  <c r="P767" i="105"/>
  <c r="P376" i="105"/>
  <c r="P1876" i="105"/>
  <c r="P157" i="105"/>
  <c r="P629" i="105"/>
  <c r="P445" i="105"/>
  <c r="P2285" i="105"/>
  <c r="P1090" i="105"/>
  <c r="P2087" i="105"/>
  <c r="P1330" i="105"/>
  <c r="P442" i="105"/>
  <c r="P1202" i="105"/>
  <c r="P1086" i="105"/>
  <c r="P868" i="105"/>
  <c r="P2237" i="105"/>
  <c r="P221" i="105"/>
  <c r="P2055" i="105"/>
  <c r="P1063" i="105"/>
  <c r="P242" i="105"/>
  <c r="P2102" i="105"/>
  <c r="P1342" i="105"/>
  <c r="P1088" i="105"/>
  <c r="P650" i="105"/>
  <c r="P2217" i="105"/>
  <c r="P2043" i="105"/>
  <c r="P227" i="105"/>
  <c r="P1973" i="105"/>
  <c r="P303" i="105"/>
  <c r="P1776" i="105"/>
  <c r="P204" i="105"/>
  <c r="P2139" i="105"/>
  <c r="P791" i="105"/>
  <c r="P906" i="105"/>
  <c r="P712" i="105"/>
  <c r="P2104" i="105"/>
  <c r="P1913" i="105"/>
  <c r="P990" i="105"/>
  <c r="P2029" i="105"/>
  <c r="P993" i="105"/>
  <c r="P2214" i="105"/>
  <c r="P517" i="105"/>
  <c r="P1650" i="105"/>
  <c r="P1988" i="105"/>
  <c r="P1781" i="105"/>
  <c r="P2090" i="105"/>
  <c r="P1288" i="105"/>
  <c r="P382" i="105"/>
  <c r="P2298" i="105"/>
  <c r="P705" i="105"/>
  <c r="P2111" i="105"/>
  <c r="P625" i="105"/>
  <c r="P357" i="105"/>
  <c r="P2339" i="105"/>
  <c r="P446" i="105"/>
  <c r="P2134" i="105"/>
  <c r="P170" i="105"/>
  <c r="P2288" i="105"/>
  <c r="P270" i="105"/>
  <c r="P1611" i="105"/>
  <c r="P1704" i="105"/>
  <c r="P2312" i="105"/>
  <c r="P2159" i="105"/>
  <c r="P429" i="105"/>
  <c r="P2152" i="105"/>
  <c r="P2049" i="105"/>
  <c r="P212" i="105"/>
  <c r="P872" i="105"/>
  <c r="P2328" i="105"/>
  <c r="P1548" i="105"/>
  <c r="P2126" i="105"/>
  <c r="P1712" i="105"/>
  <c r="P271" i="105"/>
  <c r="P440" i="105"/>
  <c r="P651" i="105"/>
  <c r="P1393" i="105"/>
  <c r="P564" i="105"/>
  <c r="P719" i="105"/>
  <c r="P660" i="105"/>
  <c r="P1178" i="105"/>
  <c r="P782" i="105"/>
  <c r="P449" i="105"/>
  <c r="P1327" i="105"/>
  <c r="P1673" i="105"/>
  <c r="P1564" i="105"/>
  <c r="P1558" i="105"/>
  <c r="P1904" i="105"/>
  <c r="P1221" i="105"/>
  <c r="P2334" i="105"/>
  <c r="P825" i="105"/>
  <c r="P759" i="105"/>
  <c r="P1480" i="105"/>
  <c r="P366" i="105"/>
  <c r="P648" i="105"/>
  <c r="P2089" i="105"/>
  <c r="P2017" i="105"/>
  <c r="P1283" i="105"/>
  <c r="P1722" i="105"/>
  <c r="P1360" i="105"/>
  <c r="P2068" i="105"/>
  <c r="P1571" i="105"/>
  <c r="P1368" i="105"/>
  <c r="P1343" i="105"/>
  <c r="P2056" i="105"/>
  <c r="P1254" i="105"/>
  <c r="P2260" i="105"/>
  <c r="P48" i="105"/>
  <c r="P513" i="105"/>
  <c r="P1856" i="105"/>
  <c r="P608" i="105"/>
  <c r="P1298" i="105"/>
  <c r="P10" i="105"/>
  <c r="P1266" i="105"/>
  <c r="P1465" i="105"/>
  <c r="P247" i="105"/>
  <c r="P453" i="105"/>
  <c r="P1036" i="105"/>
  <c r="P1833" i="105"/>
  <c r="P741" i="105"/>
  <c r="P2350" i="105"/>
  <c r="P2219" i="105"/>
  <c r="P1470" i="105"/>
  <c r="P393" i="105"/>
  <c r="P760" i="105"/>
  <c r="P1929" i="105"/>
  <c r="P1015" i="105"/>
  <c r="P1979" i="105"/>
  <c r="P1991" i="105"/>
  <c r="P1409" i="105"/>
  <c r="P1755" i="105"/>
  <c r="P1875" i="105"/>
  <c r="P2010" i="105"/>
  <c r="P1537" i="105"/>
  <c r="P1197" i="105"/>
  <c r="P1669" i="105"/>
  <c r="P2193" i="105"/>
  <c r="P1565" i="105"/>
  <c r="P359" i="105"/>
  <c r="P998" i="105"/>
  <c r="P1638" i="105"/>
  <c r="P1150" i="105"/>
  <c r="P1599" i="105"/>
  <c r="P252" i="105"/>
  <c r="P147" i="105"/>
  <c r="P338" i="105"/>
  <c r="P2007" i="105"/>
  <c r="P1234" i="105"/>
  <c r="P1294" i="105"/>
  <c r="P2254" i="105"/>
  <c r="P122" i="105"/>
  <c r="P505" i="105"/>
  <c r="P1823" i="105"/>
  <c r="P1978" i="105"/>
  <c r="P1903" i="105"/>
  <c r="P947" i="105"/>
  <c r="P193" i="105"/>
  <c r="P136" i="105"/>
  <c r="P432" i="105"/>
  <c r="P1907" i="105"/>
  <c r="P544" i="105"/>
  <c r="P1504" i="105"/>
  <c r="P1362" i="105"/>
  <c r="P974" i="105"/>
  <c r="P1072" i="105"/>
  <c r="P1070" i="105"/>
  <c r="P837" i="105"/>
  <c r="P369" i="105"/>
  <c r="P2357" i="105"/>
  <c r="P809" i="105"/>
  <c r="P1406" i="105"/>
  <c r="P572" i="105"/>
  <c r="P870" i="105"/>
  <c r="P1153" i="105"/>
  <c r="P1874" i="105"/>
  <c r="P473" i="105"/>
  <c r="P2352" i="105"/>
  <c r="P1639" i="105"/>
  <c r="P111" i="105"/>
  <c r="P888" i="105"/>
  <c r="P2060" i="105"/>
  <c r="P2231" i="105"/>
  <c r="P1984" i="105"/>
  <c r="P1992" i="105"/>
  <c r="P327" i="105"/>
  <c r="P72" i="105"/>
  <c r="P89" i="105"/>
  <c r="P696" i="105"/>
  <c r="P133" i="105"/>
  <c r="P73" i="105"/>
  <c r="P1814" i="105"/>
  <c r="P411" i="105"/>
  <c r="P1896" i="105"/>
  <c r="P13" i="105"/>
  <c r="P1887" i="105"/>
  <c r="P1724" i="105"/>
  <c r="P1910" i="105"/>
  <c r="P516" i="105"/>
  <c r="P228" i="105"/>
  <c r="P777" i="105"/>
  <c r="P1745" i="105"/>
  <c r="P538" i="105"/>
  <c r="P657" i="105"/>
  <c r="P186" i="105"/>
  <c r="P374" i="105"/>
  <c r="P1346" i="105"/>
  <c r="P609" i="105"/>
  <c r="P12" i="105"/>
  <c r="P2041" i="105"/>
  <c r="P234" i="105"/>
  <c r="P1446" i="105"/>
  <c r="P1511" i="105"/>
  <c r="P233" i="105"/>
  <c r="P262" i="105"/>
  <c r="P1496" i="105"/>
  <c r="P529" i="105"/>
  <c r="P1841" i="105"/>
  <c r="P1927" i="105"/>
  <c r="P848" i="105"/>
  <c r="P607" i="105"/>
  <c r="P2345" i="105"/>
  <c r="P1931" i="105"/>
  <c r="P1925" i="105"/>
  <c r="P360" i="105"/>
  <c r="P639" i="105"/>
  <c r="P1321" i="105"/>
  <c r="P2257" i="105"/>
  <c r="P818" i="105"/>
  <c r="P2296" i="105"/>
  <c r="P988" i="105"/>
  <c r="P555" i="105"/>
  <c r="P2073" i="105"/>
  <c r="P591" i="105"/>
  <c r="P966" i="105"/>
  <c r="P2337" i="105"/>
  <c r="P1902" i="105"/>
  <c r="P400" i="105"/>
  <c r="P2094" i="105"/>
  <c r="P1825" i="105"/>
  <c r="P1658" i="105"/>
  <c r="P1652" i="105"/>
  <c r="P1467" i="105"/>
  <c r="P1958" i="105"/>
  <c r="P2286" i="105"/>
  <c r="P379" i="105"/>
  <c r="P2022" i="105"/>
  <c r="P1606" i="105"/>
  <c r="P1594" i="105"/>
  <c r="P1534" i="105"/>
  <c r="P409" i="105"/>
  <c r="P1077" i="105"/>
  <c r="C5" i="81"/>
  <c r="D5" i="81"/>
  <c r="P671" i="105"/>
  <c r="P1838" i="105"/>
  <c r="P413" i="105"/>
  <c r="P690" i="105"/>
  <c r="P2255" i="105"/>
  <c r="P1008" i="105"/>
  <c r="P1277" i="105"/>
  <c r="P1421" i="105"/>
  <c r="P1867" i="105"/>
  <c r="P2018" i="105"/>
  <c r="P1818" i="105"/>
  <c r="P934" i="105"/>
  <c r="P547" i="105"/>
  <c r="P2238" i="105"/>
  <c r="P41" i="105"/>
  <c r="P251" i="105"/>
  <c r="P1766" i="105"/>
  <c r="P814" i="105"/>
  <c r="P2248" i="105"/>
  <c r="P640" i="105"/>
  <c r="P1514" i="105"/>
  <c r="P630" i="105"/>
  <c r="P2272" i="105"/>
  <c r="P667" i="105"/>
  <c r="P1174" i="105"/>
  <c r="P1479" i="105"/>
  <c r="P1437" i="105"/>
  <c r="P1721" i="105"/>
  <c r="P1727" i="105"/>
  <c r="P2170" i="105"/>
  <c r="P646" i="105"/>
  <c r="P1965" i="105"/>
  <c r="P2375" i="105"/>
  <c r="P559" i="105"/>
  <c r="P1868" i="105"/>
  <c r="P1668" i="105"/>
  <c r="P1971" i="105"/>
  <c r="P978" i="105"/>
  <c r="P2275" i="105"/>
  <c r="P1213" i="105"/>
  <c r="P1591" i="105"/>
  <c r="P971" i="105"/>
  <c r="P1701" i="105"/>
  <c r="P1539" i="105"/>
  <c r="P733" i="105"/>
  <c r="P2071" i="105"/>
  <c r="P873" i="105"/>
  <c r="P1605" i="105"/>
  <c r="P2336" i="105"/>
  <c r="P1630" i="105"/>
  <c r="P1645" i="105"/>
  <c r="P491" i="105"/>
  <c r="P1640" i="105"/>
  <c r="P1870" i="105"/>
  <c r="P2332" i="105"/>
  <c r="P1325" i="105"/>
  <c r="P177" i="105"/>
  <c r="P1866" i="105"/>
  <c r="P545" i="105"/>
  <c r="P1577" i="105"/>
  <c r="P1004" i="105"/>
  <c r="P1273" i="105"/>
  <c r="P1938" i="105"/>
  <c r="P2175" i="105"/>
  <c r="P1048" i="105"/>
  <c r="P833" i="105"/>
  <c r="P1842" i="105"/>
  <c r="P1826" i="105"/>
  <c r="P1797" i="105"/>
  <c r="P1078" i="105"/>
  <c r="P1271" i="105"/>
  <c r="P543" i="105"/>
  <c r="P1530" i="105"/>
  <c r="P522" i="105"/>
  <c r="P2145" i="105"/>
  <c r="P1282" i="105"/>
  <c r="P1532" i="105"/>
  <c r="P1618" i="105"/>
  <c r="P2310" i="105"/>
  <c r="P619" i="105"/>
  <c r="P2218" i="105"/>
  <c r="P57" i="105"/>
  <c r="P470" i="105"/>
  <c r="P1574" i="105"/>
  <c r="P1071" i="105"/>
  <c r="P2202" i="105"/>
  <c r="P2371" i="105"/>
  <c r="P428" i="105"/>
  <c r="P1377" i="105"/>
  <c r="P1484" i="105"/>
  <c r="P1127" i="105"/>
  <c r="P880" i="105"/>
  <c r="P1580" i="105"/>
  <c r="P770" i="105"/>
  <c r="P1780" i="105"/>
  <c r="P289" i="105"/>
  <c r="P2367" i="105"/>
  <c r="P2311" i="105"/>
  <c r="P631" i="105"/>
  <c r="P463" i="105"/>
  <c r="P518" i="105"/>
  <c r="P2184" i="105"/>
  <c r="P1720" i="105"/>
  <c r="P1519" i="105"/>
  <c r="P1708" i="105"/>
  <c r="P1787" i="105"/>
  <c r="P2014" i="105"/>
  <c r="P862" i="105"/>
  <c r="P541" i="105"/>
  <c r="P2325" i="105"/>
  <c r="P1730" i="105"/>
  <c r="P317" i="105"/>
  <c r="P1101" i="105"/>
  <c r="P1531" i="105"/>
  <c r="P1921" i="105"/>
  <c r="P2356" i="105"/>
  <c r="P1981" i="105"/>
  <c r="P192" i="105"/>
  <c r="P935" i="105"/>
  <c r="P1096" i="105"/>
  <c r="P2176" i="105"/>
  <c r="P1112" i="105"/>
  <c r="P27" i="105"/>
  <c r="P2374" i="105"/>
  <c r="P778" i="105"/>
  <c r="P1635" i="105"/>
  <c r="P30" i="105"/>
  <c r="P2164" i="105"/>
  <c r="P2232" i="105"/>
  <c r="P1067" i="105"/>
  <c r="P2122" i="105"/>
  <c r="P81" i="105"/>
  <c r="P1728" i="105"/>
  <c r="P903" i="105"/>
  <c r="P1006" i="105"/>
  <c r="P294" i="105"/>
  <c r="P965" i="105"/>
  <c r="P2368" i="105"/>
  <c r="P489" i="105"/>
  <c r="P1167" i="105"/>
  <c r="P1335" i="105"/>
  <c r="P691" i="105"/>
  <c r="P1490" i="105"/>
  <c r="P1146" i="105"/>
  <c r="P1392" i="105"/>
  <c r="P1038" i="105"/>
  <c r="P2021" i="105"/>
  <c r="P877" i="105"/>
  <c r="G6" i="81"/>
  <c r="E6" i="81"/>
  <c r="F6" i="81"/>
  <c r="A7" i="81"/>
  <c r="B6" i="81"/>
  <c r="P1987" i="105"/>
  <c r="P2078" i="105"/>
  <c r="P1632" i="105"/>
  <c r="P282" i="105"/>
  <c r="P1710" i="105"/>
  <c r="P2196" i="105"/>
  <c r="P1306" i="105"/>
  <c r="P315" i="105"/>
  <c r="P531" i="105"/>
  <c r="P898" i="105"/>
  <c r="P1235" i="105"/>
  <c r="P2258" i="105"/>
  <c r="P989" i="105"/>
  <c r="P884" i="105"/>
  <c r="P1353" i="105"/>
  <c r="P1705" i="105"/>
  <c r="P643" i="105"/>
  <c r="P1628" i="105"/>
  <c r="P686" i="105"/>
  <c r="P1918" i="105"/>
  <c r="P653" i="105"/>
  <c r="P2242" i="105"/>
  <c r="P1398" i="105"/>
  <c r="P1985" i="105"/>
  <c r="P1198" i="105"/>
  <c r="P2141" i="105"/>
  <c r="P1245" i="105"/>
  <c r="P259" i="105"/>
  <c r="P1899" i="105"/>
  <c r="P1158" i="105"/>
  <c r="P434" i="105"/>
  <c r="P444" i="105"/>
  <c r="P626" i="105"/>
  <c r="P2099" i="105"/>
  <c r="P677" i="105"/>
  <c r="P2158" i="105"/>
  <c r="P994" i="105"/>
  <c r="P1646" i="105"/>
  <c r="P230" i="105"/>
  <c r="P879" i="105"/>
  <c r="P1258" i="105"/>
  <c r="P764" i="105"/>
  <c r="P590" i="105"/>
  <c r="P1344" i="105"/>
  <c r="P1559" i="105"/>
  <c r="P2319" i="105"/>
  <c r="P1503" i="105"/>
  <c r="P1136" i="105"/>
  <c r="P353" i="105"/>
  <c r="P929" i="105"/>
  <c r="P897" i="105"/>
  <c r="P2240" i="105"/>
  <c r="P611" i="105"/>
  <c r="P762" i="105"/>
  <c r="P1068" i="105"/>
  <c r="P1242" i="105"/>
  <c r="P2297" i="105"/>
  <c r="P163" i="105"/>
  <c r="P406" i="105"/>
  <c r="P665" i="105"/>
  <c r="P276" i="105"/>
  <c r="P1515" i="105"/>
  <c r="P1552" i="105"/>
  <c r="P949" i="105"/>
  <c r="P1547" i="105"/>
  <c r="P1507" i="105"/>
  <c r="P1749" i="105"/>
  <c r="P1449" i="105"/>
  <c r="P405" i="105"/>
  <c r="P1396" i="105"/>
  <c r="P2035" i="105"/>
  <c r="P1331" i="105"/>
  <c r="P556" i="105"/>
  <c r="P2119" i="105"/>
  <c r="P1276" i="105"/>
  <c r="P1005" i="105"/>
  <c r="P1485" i="105"/>
  <c r="P519" i="105"/>
  <c r="P1654" i="105"/>
  <c r="P62" i="105"/>
  <c r="P1149" i="105"/>
  <c r="P688" i="105"/>
  <c r="P2331" i="105"/>
  <c r="P790" i="105"/>
  <c r="P1540" i="105"/>
  <c r="P399" i="105"/>
  <c r="P2117" i="105"/>
  <c r="P1212" i="105"/>
  <c r="P1408" i="105"/>
  <c r="P189" i="105"/>
  <c r="P1498" i="105"/>
  <c r="P1461" i="105"/>
  <c r="P2259" i="105"/>
  <c r="P1595" i="105"/>
  <c r="P2044" i="105"/>
  <c r="P1696" i="105"/>
  <c r="P1014" i="105"/>
  <c r="P2320" i="105"/>
  <c r="P295" i="105"/>
  <c r="P2324" i="105"/>
  <c r="P2114" i="105"/>
  <c r="P506" i="105"/>
  <c r="P358" i="105"/>
  <c r="P284" i="105"/>
  <c r="P1159" i="105"/>
  <c r="P1528" i="105"/>
  <c r="P2364" i="105"/>
  <c r="P2156" i="105"/>
  <c r="P218" i="105"/>
  <c r="P283" i="105"/>
  <c r="P1329" i="105"/>
  <c r="P140" i="105"/>
  <c r="P1911" i="105"/>
  <c r="P160" i="105"/>
  <c r="P1451" i="105"/>
  <c r="P1762" i="105"/>
  <c r="P823" i="105"/>
  <c r="P1345" i="105"/>
  <c r="P738" i="105"/>
  <c r="P1367" i="105"/>
  <c r="P1739" i="105"/>
  <c r="P1065" i="105"/>
  <c r="P1857" i="105"/>
  <c r="P632" i="105"/>
  <c r="P507" i="105"/>
  <c r="P812" i="105"/>
  <c r="P66" i="105"/>
  <c r="P563" i="105"/>
  <c r="P2146" i="105"/>
  <c r="P268" i="105"/>
  <c r="P2039" i="105"/>
  <c r="P1268" i="105"/>
  <c r="P63" i="105"/>
  <c r="P298" i="105"/>
  <c r="P2179" i="105"/>
  <c r="P594" i="105"/>
  <c r="P1917" i="105"/>
  <c r="P1831" i="105"/>
  <c r="P503" i="105"/>
  <c r="P333" i="105"/>
  <c r="P1039" i="105"/>
  <c r="P575" i="105"/>
  <c r="P1741" i="105"/>
  <c r="P797" i="105"/>
  <c r="P1361" i="105"/>
  <c r="P2280" i="105"/>
  <c r="C5" i="80"/>
  <c r="D5" i="80"/>
  <c r="P2302" i="105"/>
  <c r="P1756" i="105"/>
  <c r="P1176" i="105"/>
  <c r="P1684" i="105"/>
  <c r="P2210" i="105"/>
  <c r="P1928" i="105"/>
  <c r="P1723" i="105"/>
  <c r="P1966" i="105"/>
  <c r="P397" i="105"/>
  <c r="P1513" i="105"/>
  <c r="P1303" i="105"/>
  <c r="P1659" i="105"/>
  <c r="P86" i="105"/>
  <c r="P753" i="105"/>
  <c r="P740" i="105"/>
  <c r="P328" i="105"/>
  <c r="P1583" i="105"/>
  <c r="P718" i="105"/>
  <c r="P2109" i="105"/>
  <c r="P659" i="105"/>
  <c r="P1133" i="105"/>
  <c r="P5" i="105"/>
  <c r="P209" i="105"/>
  <c r="P1340" i="105"/>
  <c r="P893" i="105"/>
  <c r="P1445" i="105"/>
  <c r="P280" i="105"/>
  <c r="P2083" i="105"/>
  <c r="P750" i="105"/>
  <c r="P1995" i="105"/>
  <c r="P301" i="105"/>
  <c r="P1771" i="105"/>
  <c r="P2243" i="105"/>
  <c r="P47" i="105"/>
  <c r="P458" i="105"/>
  <c r="P622" i="105"/>
  <c r="P1717" i="105"/>
  <c r="P932" i="105"/>
  <c r="P908" i="105"/>
  <c r="P414" i="105"/>
  <c r="P195" i="105"/>
  <c r="P2027" i="105"/>
  <c r="P1037" i="105"/>
  <c r="P1839" i="105"/>
  <c r="P337" i="105"/>
  <c r="P1803" i="105"/>
  <c r="P618" i="105"/>
  <c r="P313" i="105"/>
  <c r="P821" i="105"/>
  <c r="P448" i="105"/>
  <c r="P875" i="105"/>
  <c r="P1957" i="105"/>
  <c r="P921" i="105"/>
  <c r="P245" i="105"/>
  <c r="P372" i="105"/>
  <c r="P1365" i="105"/>
  <c r="P299" i="105"/>
  <c r="P1028" i="105"/>
  <c r="P319" i="105"/>
  <c r="P2065" i="105"/>
  <c r="P2171" i="105"/>
  <c r="P2229" i="105"/>
  <c r="P569" i="105"/>
  <c r="P2195" i="105"/>
  <c r="P1590" i="105"/>
  <c r="P1107" i="105"/>
  <c r="P2236" i="105"/>
  <c r="P2233" i="105"/>
  <c r="P1456" i="105"/>
  <c r="P1272" i="105"/>
  <c r="P1891" i="105"/>
  <c r="P867" i="105"/>
  <c r="P739" i="105"/>
  <c r="P1145" i="105"/>
  <c r="P2308" i="105"/>
  <c r="P2287" i="105"/>
  <c r="P950" i="105"/>
  <c r="P2194" i="105"/>
  <c r="P1322" i="105"/>
  <c r="P1916" i="105"/>
  <c r="P806" i="105"/>
  <c r="P2292" i="105"/>
  <c r="P499" i="105"/>
  <c r="P1613" i="105"/>
  <c r="P2244" i="105"/>
  <c r="P1080" i="105"/>
  <c r="P240" i="105"/>
  <c r="P578" i="105"/>
  <c r="P2359" i="105"/>
  <c r="P1424" i="105"/>
  <c r="P2106" i="105"/>
  <c r="P1629" i="105"/>
  <c r="P1210" i="105"/>
  <c r="P417" i="105"/>
  <c r="P2177" i="105"/>
  <c r="P2144" i="105"/>
  <c r="P528" i="105"/>
  <c r="P1554" i="105"/>
  <c r="P861" i="105"/>
  <c r="P1059" i="105"/>
  <c r="P1025" i="105"/>
  <c r="P75" i="105"/>
  <c r="P1894" i="105"/>
  <c r="P261" i="105"/>
  <c r="P58" i="105"/>
  <c r="P808" i="105"/>
  <c r="P1884" i="105"/>
  <c r="P1119" i="105"/>
  <c r="P475" i="105"/>
  <c r="P1241" i="105"/>
  <c r="P1546" i="105"/>
  <c r="P2047" i="105"/>
  <c r="P85" i="105"/>
  <c r="P129" i="105"/>
  <c r="P1796" i="105"/>
  <c r="P2340" i="105"/>
  <c r="P1617" i="105"/>
  <c r="P121" i="105"/>
  <c r="P664" i="105"/>
  <c r="P582" i="105"/>
  <c r="P1419" i="105"/>
  <c r="P1543" i="105"/>
  <c r="P899" i="105"/>
  <c r="P49" i="105"/>
  <c r="P878" i="105"/>
  <c r="P1350" i="105"/>
  <c r="P1793" i="105"/>
  <c r="P1095" i="105"/>
  <c r="P1862" i="105"/>
  <c r="P1441" i="105"/>
  <c r="P838" i="105"/>
  <c r="P1152" i="105"/>
  <c r="P87" i="105"/>
  <c r="P772" i="105"/>
  <c r="P156" i="105"/>
  <c r="P1472" i="105"/>
  <c r="P1137" i="105"/>
  <c r="P775" i="105"/>
  <c r="P144" i="105"/>
  <c r="P70" i="105"/>
  <c r="P2301" i="105"/>
  <c r="P2025" i="105"/>
  <c r="P982" i="105"/>
  <c r="P217" i="105"/>
  <c r="P2273" i="105"/>
  <c r="P2294" i="105"/>
  <c r="P19" i="105"/>
  <c r="P2261" i="105"/>
  <c r="P1688" i="105"/>
  <c r="P1693" i="105"/>
  <c r="P244" i="105"/>
  <c r="P2002" i="105"/>
  <c r="P1237" i="105"/>
  <c r="P269" i="105"/>
  <c r="P1847" i="105"/>
  <c r="P368" i="105"/>
  <c r="P1226" i="105"/>
  <c r="P1644" i="105"/>
  <c r="P46" i="105"/>
  <c r="P620" i="105"/>
  <c r="P1597" i="105"/>
  <c r="P2108" i="105"/>
  <c r="P64" i="105"/>
  <c r="P1286" i="105"/>
  <c r="P905" i="105"/>
  <c r="P510" i="105"/>
  <c r="P215" i="105"/>
  <c r="P952" i="105"/>
  <c r="P1436" i="105"/>
  <c r="P2003" i="105"/>
  <c r="P1062" i="105"/>
  <c r="P860" i="105"/>
  <c r="P1209" i="105"/>
  <c r="P742" i="105"/>
  <c r="P931" i="105"/>
  <c r="P2372" i="105"/>
  <c r="P634" i="105"/>
  <c r="P2082" i="105"/>
  <c r="P1263" i="105"/>
  <c r="P1492" i="105"/>
  <c r="P967" i="105"/>
  <c r="P145" i="105"/>
  <c r="P1759" i="105"/>
  <c r="P23" i="105"/>
  <c r="P1770" i="105"/>
  <c r="P309" i="105"/>
  <c r="P2246" i="105"/>
  <c r="P1642" i="105"/>
  <c r="P2118" i="105"/>
  <c r="P1099" i="105"/>
  <c r="P2097" i="105"/>
  <c r="P747" i="105"/>
  <c r="P1649" i="105"/>
  <c r="P263" i="105"/>
  <c r="P1900" i="105"/>
  <c r="P1536" i="105"/>
  <c r="P1117" i="105"/>
  <c r="P1493" i="105"/>
  <c r="P498" i="105"/>
  <c r="P979" i="105"/>
  <c r="P1227" i="105"/>
  <c r="P1349" i="105"/>
  <c r="P1481" i="105"/>
  <c r="P2222" i="105"/>
  <c r="P891" i="105"/>
  <c r="P637" i="105"/>
  <c r="P560" i="105"/>
  <c r="P605" i="105"/>
  <c r="P39" i="105"/>
  <c r="P1187" i="105"/>
  <c r="P1292" i="105"/>
  <c r="P260" i="105"/>
  <c r="P1695" i="105"/>
  <c r="P1525" i="105"/>
  <c r="P1203" i="105"/>
  <c r="P1523" i="105"/>
  <c r="P1029" i="105"/>
  <c r="P258" i="105"/>
  <c r="P840" i="105"/>
  <c r="P1697" i="105"/>
  <c r="P1963" i="105"/>
  <c r="P1482" i="105"/>
  <c r="P2174" i="105"/>
  <c r="P1045" i="105"/>
  <c r="P239" i="105"/>
  <c r="P1846" i="105"/>
  <c r="P1035" i="105"/>
  <c r="P1690" i="105"/>
  <c r="P167" i="105"/>
  <c r="P1394" i="105"/>
  <c r="P721" i="105"/>
  <c r="P1435" i="105"/>
  <c r="P340" i="105"/>
  <c r="P1087" i="105"/>
  <c r="P915" i="105"/>
  <c r="P2063" i="105"/>
  <c r="P363" i="105"/>
  <c r="P468" i="105"/>
  <c r="P2198" i="105"/>
  <c r="P1679" i="105"/>
  <c r="P1157" i="105"/>
  <c r="P14" i="105"/>
  <c r="P1944" i="105"/>
  <c r="P584" i="105"/>
  <c r="P1952" i="105"/>
  <c r="P1289" i="105"/>
  <c r="P82" i="105"/>
  <c r="P152" i="105"/>
  <c r="P2309" i="105"/>
  <c r="P424" i="105"/>
  <c r="P954" i="105"/>
  <c r="P2200" i="105"/>
  <c r="P390" i="105"/>
  <c r="P1382" i="105"/>
  <c r="P1020" i="105"/>
  <c r="P892" i="105"/>
  <c r="P1798" i="105"/>
  <c r="P1060" i="105"/>
  <c r="P364" i="105"/>
  <c r="P481" i="105"/>
  <c r="P1859" i="105"/>
  <c r="P573" i="105"/>
  <c r="P496" i="105"/>
  <c r="P1844" i="105"/>
  <c r="P97" i="105"/>
  <c r="P1541" i="105"/>
  <c r="P1715" i="105"/>
  <c r="P1535" i="105"/>
  <c r="P1926" i="105"/>
  <c r="P132" i="105"/>
  <c r="P1510" i="105"/>
  <c r="P1098" i="105"/>
  <c r="P1208" i="105"/>
  <c r="P1154" i="105"/>
  <c r="P1809" i="105"/>
  <c r="P401" i="105"/>
  <c r="P831" i="105"/>
  <c r="P1163" i="105"/>
  <c r="P524" i="105"/>
  <c r="P2085" i="105"/>
  <c r="P4" i="105"/>
  <c r="P9" i="105"/>
  <c r="P1948" i="105"/>
  <c r="P1578" i="105"/>
  <c r="P1964" i="105"/>
  <c r="P2373" i="105"/>
  <c r="P1102" i="105"/>
  <c r="P1128" i="105"/>
  <c r="P2245" i="105"/>
  <c r="A7" i="80"/>
  <c r="G6" i="80"/>
  <c r="F6" i="80"/>
  <c r="B6" i="80"/>
  <c r="E6" i="80"/>
  <c r="P1084" i="105"/>
  <c r="P801" i="105"/>
  <c r="P1836" i="105"/>
  <c r="P1920" i="105"/>
  <c r="P2216" i="105"/>
  <c r="P2178" i="105"/>
  <c r="P761" i="105"/>
  <c r="P515" i="105"/>
  <c r="P927" i="105"/>
  <c r="P680" i="105"/>
  <c r="P1183" i="105"/>
  <c r="P798" i="105"/>
  <c r="P887" i="105"/>
  <c r="P945" i="105"/>
  <c r="P174" i="105"/>
  <c r="P173" i="105"/>
  <c r="P1243" i="105"/>
  <c r="P2057" i="105"/>
  <c r="P1173" i="105"/>
  <c r="P22" i="105"/>
  <c r="P2037" i="105"/>
  <c r="P779" i="105"/>
  <c r="P1647" i="105"/>
  <c r="P1778" i="105"/>
  <c r="P2317" i="105"/>
  <c r="P1022" i="105"/>
  <c r="P616" i="105"/>
  <c r="P235" i="105"/>
  <c r="P1533" i="105"/>
  <c r="P917" i="105"/>
  <c r="P830" i="105"/>
  <c r="P670" i="105"/>
  <c r="P324" i="105"/>
  <c r="P2230" i="105"/>
  <c r="P1341" i="105"/>
  <c r="P1912" i="105"/>
  <c r="P2130" i="105"/>
  <c r="P2213" i="105"/>
  <c r="P1452" i="105"/>
  <c r="P1587" i="105"/>
  <c r="P1471" i="105"/>
  <c r="P469" i="105"/>
  <c r="P925" i="105"/>
  <c r="P278" i="105"/>
  <c r="P1610" i="105"/>
  <c r="P2180" i="105"/>
  <c r="P774" i="105"/>
  <c r="P2321" i="105"/>
  <c r="P1351" i="105"/>
  <c r="P695" i="105"/>
  <c r="P1440" i="105"/>
  <c r="P318" i="105"/>
  <c r="P2185" i="105"/>
  <c r="P1315" i="105"/>
  <c r="P1369" i="105"/>
  <c r="P2116" i="105"/>
  <c r="P213" i="105"/>
  <c r="P90" i="105"/>
  <c r="P265" i="105"/>
  <c r="P306" i="105"/>
  <c r="P494" i="105"/>
  <c r="P864" i="105"/>
  <c r="P466" i="105"/>
  <c r="P387" i="105"/>
  <c r="P1255" i="105"/>
  <c r="P1281" i="105"/>
  <c r="P1317" i="105"/>
  <c r="P1121" i="105"/>
  <c r="P1326" i="105"/>
  <c r="P1318" i="105"/>
  <c r="P1990" i="105"/>
  <c r="P1041" i="105"/>
  <c r="P1459" i="105"/>
  <c r="P1636" i="105"/>
  <c r="P1348" i="105"/>
  <c r="P1444" i="105"/>
  <c r="P826" i="105"/>
  <c r="P1989" i="105"/>
  <c r="P603" i="105"/>
  <c r="P398" i="105"/>
  <c r="P1905" i="105"/>
  <c r="P1757" i="105"/>
  <c r="P40" i="105"/>
  <c r="P866" i="105"/>
  <c r="P471" i="105"/>
  <c r="P1061" i="105"/>
  <c r="P675" i="105"/>
  <c r="P1506" i="105"/>
  <c r="P2143" i="105"/>
  <c r="P1170" i="105"/>
  <c r="P1575" i="105"/>
  <c r="P291" i="105"/>
  <c r="P2281" i="105"/>
  <c r="P1677" i="105"/>
  <c r="P492" i="105"/>
  <c r="P951" i="105"/>
  <c r="P2191" i="105"/>
  <c r="P164" i="105"/>
  <c r="P232" i="105"/>
  <c r="P1074" i="105"/>
  <c r="P1761" i="105"/>
  <c r="P655" i="105"/>
  <c r="P1737" i="105"/>
  <c r="P2235" i="105"/>
  <c r="P1405" i="105"/>
  <c r="P1687" i="105"/>
  <c r="P587" i="105"/>
  <c r="P1835" i="105"/>
  <c r="P1573" i="105"/>
  <c r="P2212" i="105"/>
  <c r="P1356" i="105"/>
  <c r="P2189" i="105"/>
  <c r="P142" i="105"/>
  <c r="P2295" i="105"/>
  <c r="P568" i="105"/>
  <c r="P50" i="105"/>
  <c r="P1214" i="105"/>
  <c r="P1433" i="105"/>
  <c r="P2226" i="105"/>
  <c r="P924" i="105"/>
  <c r="P1085" i="105"/>
  <c r="P500" i="105"/>
  <c r="P2284" i="105"/>
  <c r="P1339" i="105"/>
  <c r="P1151" i="105"/>
  <c r="P1474" i="105"/>
  <c r="P126" i="105"/>
  <c r="P843" i="105"/>
  <c r="P169" i="105"/>
  <c r="P1138" i="105"/>
  <c r="P910" i="105"/>
  <c r="P487" i="105"/>
  <c r="P687" i="105"/>
  <c r="P1052" i="105"/>
  <c r="P2315" i="105"/>
  <c r="P1810" i="105"/>
  <c r="P940" i="105"/>
  <c r="P1180" i="105"/>
  <c r="P420" i="105"/>
  <c r="P689" i="105"/>
  <c r="P2376" i="105"/>
  <c r="P1879" i="105"/>
  <c r="P1413" i="105"/>
  <c r="P1250" i="105"/>
  <c r="P1104" i="105"/>
  <c r="P1960" i="105"/>
  <c r="P2120" i="105"/>
  <c r="P119" i="105"/>
  <c r="P981" i="105"/>
  <c r="P802" i="105"/>
  <c r="P2316" i="105"/>
  <c r="P105" i="105"/>
  <c r="P2169" i="105"/>
  <c r="P783" i="105"/>
  <c r="P1373" i="105"/>
  <c r="P1678" i="105"/>
  <c r="P871" i="105"/>
  <c r="P1740" i="105"/>
  <c r="P483" i="105"/>
  <c r="P1219" i="105"/>
  <c r="P2221" i="105"/>
  <c r="P1201" i="105"/>
  <c r="P644" i="105"/>
  <c r="P1627" i="105"/>
  <c r="P15" i="105"/>
  <c r="P1738" i="105"/>
  <c r="P2151" i="105"/>
  <c r="P462" i="105"/>
  <c r="P149" i="105"/>
  <c r="P1769" i="105"/>
  <c r="P816" i="105"/>
  <c r="P198" i="105"/>
  <c r="P699" i="105"/>
  <c r="P1943" i="105"/>
  <c r="P1691" i="105"/>
  <c r="P34" i="105"/>
  <c r="P1147" i="105"/>
  <c r="P1486" i="105"/>
  <c r="P1309" i="105"/>
  <c r="P231" i="105"/>
  <c r="P1982" i="105"/>
  <c r="P894" i="105"/>
  <c r="P1278" i="105"/>
  <c r="P1497" i="105"/>
  <c r="P937" i="105"/>
  <c r="P1010" i="105"/>
  <c r="P1274" i="105"/>
  <c r="P574" i="105"/>
  <c r="P1256" i="105"/>
  <c r="P692" i="105"/>
  <c r="P1692" i="105"/>
  <c r="P811" i="105"/>
  <c r="P1758" i="105"/>
  <c r="P1827" i="105"/>
  <c r="P2059" i="105"/>
  <c r="P2028" i="105"/>
  <c r="P394" i="105"/>
  <c r="P890" i="105"/>
  <c r="P415" i="105"/>
  <c r="P2026" i="105"/>
  <c r="P551" i="105"/>
  <c r="P1581" i="105"/>
  <c r="P1752" i="105"/>
  <c r="P2163" i="105"/>
  <c r="P94" i="105"/>
  <c r="P508" i="105"/>
  <c r="P344" i="105"/>
  <c r="P2291" i="105"/>
  <c r="P2362" i="105"/>
  <c r="P748" i="105"/>
  <c r="P1129" i="105"/>
  <c r="P410" i="105"/>
  <c r="P425" i="105"/>
  <c r="P1834" i="105"/>
  <c r="P2344" i="105"/>
  <c r="P1053" i="105"/>
  <c r="P663" i="105"/>
  <c r="P1626" i="105"/>
  <c r="P2034" i="105"/>
  <c r="P2269" i="105"/>
  <c r="P2058" i="105"/>
  <c r="P961" i="105"/>
  <c r="P488" i="105"/>
  <c r="P1897" i="105"/>
  <c r="P928" i="105"/>
  <c r="P1939" i="105"/>
  <c r="P1097" i="105"/>
  <c r="P1560" i="105"/>
  <c r="P746" i="105"/>
  <c r="P431" i="105"/>
  <c r="P1924" i="105"/>
  <c r="P1895" i="105"/>
  <c r="P154" i="105"/>
  <c r="P614" i="105"/>
  <c r="P44" i="105"/>
  <c r="P412" i="105"/>
  <c r="P1397" i="105"/>
  <c r="P635" i="105"/>
  <c r="P610" i="105"/>
  <c r="P2098" i="105"/>
  <c r="P1861" i="105"/>
  <c r="P710" i="105"/>
  <c r="P1364" i="105"/>
  <c r="P223" i="105"/>
  <c r="P203" i="105"/>
  <c r="P2329" i="105"/>
  <c r="P1206" i="105"/>
  <c r="P1009" i="105"/>
  <c r="P236" i="105"/>
  <c r="P1299" i="105"/>
  <c r="P2091" i="105"/>
  <c r="P1993" i="105"/>
  <c r="P304" i="105"/>
  <c r="P1808" i="105"/>
  <c r="P1044" i="105"/>
  <c r="P533" i="105"/>
  <c r="P1852" i="105"/>
  <c r="P1285" i="105"/>
  <c r="P2165" i="105"/>
  <c r="P1815" i="105"/>
  <c r="P523" i="105"/>
  <c r="P1813" i="105"/>
  <c r="P277" i="105"/>
  <c r="P1785" i="105"/>
  <c r="P514" i="105"/>
  <c r="P1083" i="105"/>
  <c r="P756" i="105"/>
  <c r="P842" i="105"/>
  <c r="P857" i="105"/>
  <c r="P52" i="105"/>
  <c r="P2307" i="105"/>
  <c r="P1139" i="105"/>
  <c r="P2084" i="105"/>
  <c r="P1994" i="105"/>
  <c r="P329" i="105"/>
  <c r="P166" i="105"/>
  <c r="P2012" i="105"/>
  <c r="P751" i="105"/>
  <c r="P820" i="105"/>
  <c r="P331" i="105"/>
  <c r="P2128" i="105"/>
  <c r="P2005" i="105"/>
  <c r="P557" i="105"/>
  <c r="P1811" i="105"/>
  <c r="P1236" i="105"/>
  <c r="P371" i="105"/>
  <c r="P876" i="105"/>
  <c r="P1251" i="105"/>
  <c r="P1767" i="105"/>
  <c r="P1387" i="105"/>
  <c r="P2167" i="105"/>
  <c r="P1253" i="105"/>
  <c r="P1113" i="105"/>
  <c r="P766" i="105"/>
  <c r="P2157" i="105"/>
  <c r="P2096" i="105"/>
  <c r="P1300" i="105"/>
  <c r="P1434" i="105"/>
  <c r="P724" i="105"/>
  <c r="P2052" i="105"/>
  <c r="P595" i="105"/>
  <c r="P308" i="105"/>
  <c r="P1140" i="105"/>
  <c r="P88" i="105"/>
  <c r="P2020" i="105"/>
  <c r="P3" i="105"/>
  <c r="P1542" i="105"/>
  <c r="P976" i="105"/>
  <c r="P1801" i="105"/>
  <c r="P21" i="105"/>
  <c r="P601" i="105"/>
  <c r="P1974" i="105"/>
  <c r="P980" i="105"/>
  <c r="P2276" i="105"/>
  <c r="P991" i="105"/>
  <c r="P2206" i="105"/>
  <c r="P914" i="105"/>
  <c r="P846" i="105"/>
  <c r="P1267" i="105"/>
  <c r="P2031" i="105"/>
  <c r="P2019" i="105"/>
  <c r="P207" i="105"/>
  <c r="P56" i="105"/>
  <c r="P962" i="105"/>
  <c r="P2211" i="105"/>
  <c r="P438" i="105"/>
  <c r="P612" i="105"/>
  <c r="P1463" i="105"/>
  <c r="P451" i="105"/>
  <c r="P311" i="105"/>
  <c r="P1807" i="105"/>
  <c r="P380" i="105"/>
  <c r="P885" i="105"/>
  <c r="P1959" i="105"/>
  <c r="P571" i="105"/>
  <c r="P955" i="105"/>
  <c r="P1193" i="105"/>
  <c r="P2299" i="105"/>
  <c r="P1812" i="105"/>
  <c r="P1194" i="105"/>
  <c r="P1347" i="105"/>
  <c r="P1893" i="105"/>
  <c r="P138" i="105"/>
  <c r="P1670" i="105"/>
  <c r="P859" i="105"/>
  <c r="P1703" i="105"/>
  <c r="P2112" i="105"/>
  <c r="P2088" i="105"/>
  <c r="P1885" i="105"/>
  <c r="P1231" i="105"/>
  <c r="P2278" i="105"/>
  <c r="P1257" i="105"/>
  <c r="P2050" i="105"/>
  <c r="P828" i="105"/>
  <c r="P433" i="105"/>
  <c r="P1164" i="105"/>
  <c r="P1423" i="105"/>
  <c r="P350" i="105"/>
  <c r="P2149" i="105"/>
  <c r="P188" i="105"/>
  <c r="P2136" i="105"/>
  <c r="P292" i="105"/>
  <c r="P1848" i="105"/>
  <c r="P2023" i="105"/>
  <c r="P389" i="105"/>
  <c r="P902" i="105"/>
  <c r="P1520" i="105"/>
  <c r="P2155" i="105"/>
  <c r="P2228" i="105"/>
  <c r="P815" i="105"/>
  <c r="P392" i="105"/>
  <c r="P1453" i="105"/>
  <c r="P1501" i="105"/>
  <c r="P2271" i="105"/>
  <c r="P79" i="105"/>
  <c r="P454" i="105"/>
  <c r="P960" i="105"/>
  <c r="P593" i="105"/>
  <c r="P2234" i="105"/>
  <c r="P580" i="105"/>
  <c r="P804" i="105"/>
  <c r="P983" i="105"/>
  <c r="P2092" i="105"/>
  <c r="P1301" i="105"/>
  <c r="P168" i="105"/>
  <c r="P839" i="105"/>
  <c r="P2190" i="105"/>
  <c r="P1012" i="105"/>
  <c r="P11" i="105"/>
  <c r="P7" i="105"/>
  <c r="P36" i="105"/>
  <c r="P297" i="105"/>
  <c r="P1132" i="105"/>
  <c r="P886" i="105"/>
  <c r="P565" i="105"/>
  <c r="P743" i="105"/>
  <c r="P1448" i="105"/>
  <c r="P546" i="105"/>
  <c r="P799" i="105"/>
  <c r="P726" i="105"/>
  <c r="P1568" i="105"/>
  <c r="P2072" i="105"/>
  <c r="P1495" i="105"/>
  <c r="P819" i="105"/>
  <c r="P2000" i="105"/>
  <c r="P1822" i="105"/>
  <c r="P178" i="105"/>
  <c r="P684" i="105"/>
  <c r="P310" i="105"/>
  <c r="P370" i="105"/>
  <c r="P1483" i="105"/>
  <c r="P1732" i="105"/>
  <c r="P1674" i="105"/>
  <c r="P1103" i="105"/>
  <c r="P527" i="105"/>
  <c r="P922" i="105"/>
  <c r="P1269" i="105"/>
  <c r="P1671" i="105"/>
  <c r="P493" i="105"/>
  <c r="P250" i="105"/>
  <c r="P1114" i="105"/>
  <c r="P2" i="105"/>
  <c r="P1355" i="105"/>
  <c r="P1399" i="105"/>
  <c r="P1305" i="105"/>
  <c r="P1189" i="105"/>
  <c r="P1919" i="105"/>
  <c r="P1997" i="105"/>
  <c r="B5" i="83"/>
  <c r="F5" i="83"/>
  <c r="G5" i="83"/>
  <c r="E5" i="83"/>
  <c r="A6" i="83"/>
  <c r="P1371" i="105"/>
  <c r="P2304" i="105"/>
  <c r="P1941" i="105"/>
  <c r="P1181" i="105"/>
  <c r="P199" i="105"/>
  <c r="P1389" i="105"/>
  <c r="P2349" i="105"/>
  <c r="P1562" i="105"/>
  <c r="P2197" i="105"/>
  <c r="P288" i="105"/>
  <c r="P1462" i="105"/>
  <c r="P1161" i="105"/>
  <c r="P1427" i="105"/>
  <c r="P1218" i="105"/>
  <c r="P1109" i="105"/>
  <c r="P1936" i="105"/>
  <c r="P1076" i="105"/>
  <c r="P579" i="105"/>
  <c r="P1135" i="105"/>
  <c r="P153" i="105"/>
  <c r="P2086" i="105"/>
  <c r="P642" i="105"/>
  <c r="P2205" i="105"/>
  <c r="P2079" i="105"/>
  <c r="P855" i="105"/>
  <c r="P95" i="105"/>
  <c r="P2335" i="105"/>
  <c r="P685" i="105"/>
  <c r="P800" i="105"/>
  <c r="P1019" i="105"/>
  <c r="P702" i="105"/>
  <c r="P948" i="105"/>
  <c r="P2323" i="105"/>
  <c r="P1794" i="105"/>
  <c r="P2070" i="105"/>
  <c r="P112" i="105"/>
  <c r="P2115" i="105"/>
  <c r="P1602" i="105"/>
  <c r="P1265" i="105"/>
  <c r="P486" i="105"/>
  <c r="P946" i="105"/>
  <c r="P1754" i="105"/>
  <c r="P1940" i="105"/>
  <c r="P1955" i="105"/>
  <c r="P810" i="105"/>
  <c r="P1600" i="105"/>
  <c r="P1043" i="105"/>
  <c r="P1358" i="105"/>
  <c r="P1222" i="105"/>
  <c r="P1230" i="105"/>
  <c r="P474" i="105"/>
  <c r="P1873" i="105"/>
  <c r="P267" i="105"/>
  <c r="P158" i="105"/>
  <c r="P1469" i="105"/>
  <c r="P194" i="105"/>
  <c r="P926" i="105"/>
  <c r="P29" i="105"/>
  <c r="P2306" i="105"/>
  <c r="P316" i="105"/>
  <c r="P526" i="105"/>
  <c r="P42" i="105"/>
  <c r="P647" i="105"/>
  <c r="P850" i="105"/>
  <c r="P1824" i="105"/>
  <c r="P853" i="105"/>
  <c r="P669" i="105"/>
  <c r="P2150" i="105"/>
  <c r="P32" i="105"/>
  <c r="P356" i="105"/>
  <c r="P1685" i="105"/>
  <c r="P735" i="105"/>
  <c r="P745" i="105"/>
  <c r="P649" i="105"/>
  <c r="P210" i="105"/>
  <c r="P146" i="105"/>
  <c r="P2123" i="105"/>
  <c r="P1516" i="105"/>
  <c r="P335" i="105"/>
  <c r="P1553" i="105"/>
  <c r="P2161" i="105"/>
  <c r="P1374" i="105"/>
  <c r="P80" i="105"/>
  <c r="P972" i="105"/>
  <c r="P1570" i="105"/>
  <c r="P1608" i="105"/>
  <c r="P1804" i="105"/>
  <c r="P385" i="105"/>
  <c r="P1680" i="105"/>
  <c r="P201" i="105"/>
  <c r="P1714" i="105"/>
  <c r="P1021" i="105"/>
  <c r="P2358" i="105"/>
  <c r="P1713" i="105"/>
  <c r="P436" i="105"/>
  <c r="P984" i="105"/>
  <c r="P537" i="105"/>
  <c r="P490" i="105"/>
  <c r="P1094" i="105"/>
  <c r="P1457" i="105"/>
  <c r="P1726" i="105"/>
  <c r="P1293" i="105"/>
  <c r="P987" i="105"/>
  <c r="P1002" i="105"/>
  <c r="P1407" i="105"/>
  <c r="P1517" i="105"/>
  <c r="P439" i="105"/>
  <c r="P1837" i="105"/>
  <c r="P45" i="105"/>
  <c r="P1168" i="105"/>
  <c r="P1223" i="105"/>
  <c r="P577" i="105"/>
  <c r="P788" i="105"/>
  <c r="P736" i="105"/>
  <c r="P1790" i="105"/>
  <c r="P476" i="105"/>
  <c r="P53" i="105"/>
  <c r="P467" i="105"/>
  <c r="P1092" i="105"/>
  <c r="P854" i="105"/>
  <c r="P1706" i="105"/>
  <c r="P730" i="105"/>
  <c r="P1612" i="105"/>
  <c r="P1244" i="105"/>
  <c r="P155" i="105"/>
  <c r="P624" i="105"/>
  <c r="P2032" i="105"/>
  <c r="P2369" i="105"/>
  <c r="P321" i="105"/>
  <c r="P2239" i="105"/>
  <c r="P1666" i="105"/>
  <c r="P165" i="105"/>
  <c r="P93" i="105"/>
  <c r="P339" i="105"/>
  <c r="P1996" i="105"/>
  <c r="P388" i="105"/>
  <c r="P2182" i="105"/>
  <c r="P1438" i="105"/>
  <c r="P672" i="105"/>
  <c r="P1661" i="105"/>
  <c r="P1179" i="105"/>
  <c r="P162" i="105"/>
  <c r="P461" i="105"/>
  <c r="P869" i="105"/>
  <c r="P970" i="105"/>
  <c r="P1323" i="105"/>
  <c r="P1819" i="105"/>
  <c r="P2251" i="105"/>
  <c r="P1225" i="105"/>
  <c r="P307" i="105"/>
  <c r="P2263" i="105"/>
  <c r="P1494" i="105"/>
  <c r="P1711" i="105"/>
  <c r="P1881" i="105"/>
  <c r="P24" i="105"/>
  <c r="P1385" i="105"/>
  <c r="P37" i="105"/>
  <c r="P1750" i="105"/>
  <c r="P1252" i="105"/>
  <c r="P2330" i="105"/>
  <c r="P1013" i="105"/>
  <c r="P1003" i="105"/>
  <c r="P71" i="105"/>
  <c r="P1743" i="105"/>
  <c r="P68" i="105"/>
  <c r="P765" i="105"/>
  <c r="P1291" i="105"/>
  <c r="P96" i="105"/>
  <c r="P1131" i="105"/>
  <c r="P1215" i="105"/>
  <c r="P1042" i="105"/>
  <c r="P683" i="105"/>
  <c r="P202" i="105"/>
  <c r="P1333" i="105"/>
  <c r="P1081" i="105"/>
  <c r="P851" i="105"/>
  <c r="P1779" i="105"/>
  <c r="P1672" i="105"/>
  <c r="P729" i="105"/>
  <c r="P1191" i="105"/>
  <c r="P1634" i="105"/>
  <c r="P552" i="105"/>
  <c r="P296" i="105"/>
  <c r="P1970" i="105"/>
  <c r="P938" i="105"/>
  <c r="P588" i="105"/>
  <c r="P1700" i="105"/>
  <c r="P2009" i="105"/>
  <c r="P895" i="105"/>
  <c r="P1049" i="105"/>
  <c r="P2249" i="105"/>
  <c r="P1239" i="105"/>
  <c r="P459" i="105"/>
  <c r="P606" i="105"/>
  <c r="P1576" i="105"/>
  <c r="P1379" i="105"/>
  <c r="P224" i="105"/>
  <c r="P1324" i="105"/>
  <c r="P200" i="105"/>
  <c r="P343" i="105"/>
  <c r="P427" i="105"/>
  <c r="P1850" i="105"/>
  <c r="P1199" i="105"/>
  <c r="P1082" i="105"/>
  <c r="P1069" i="105"/>
  <c r="P1607" i="105"/>
  <c r="P835" i="105"/>
  <c r="P900" i="105"/>
  <c r="P1765" i="105"/>
  <c r="P1550" i="105"/>
  <c r="P107" i="105"/>
  <c r="P1177" i="105"/>
  <c r="P100" i="105"/>
  <c r="P1872" i="105"/>
  <c r="P373" i="105"/>
  <c r="P264" i="105"/>
  <c r="P290" i="105"/>
  <c r="P1657" i="105"/>
  <c r="P452" i="105"/>
  <c r="P495" i="105"/>
  <c r="P662" i="105"/>
  <c r="P2343" i="105"/>
  <c r="P1432" i="105"/>
  <c r="P1792" i="105"/>
  <c r="P325" i="105"/>
  <c r="P38" i="105"/>
  <c r="P933" i="105"/>
  <c r="P723" i="105"/>
  <c r="P332" i="105"/>
  <c r="P2346" i="105"/>
  <c r="P377" i="105"/>
  <c r="P2011" i="105"/>
  <c r="P98" i="105"/>
  <c r="P913" i="105"/>
  <c r="P1616" i="105"/>
  <c r="P2135" i="105"/>
  <c r="P6" i="105"/>
  <c r="P504" i="105"/>
  <c r="P2326" i="105"/>
  <c r="P430" i="105"/>
  <c r="P1320" i="105"/>
  <c r="P255" i="105"/>
  <c r="P99" i="105"/>
  <c r="P279" i="105"/>
  <c r="P1141" i="105"/>
  <c r="P773" i="105"/>
  <c r="P1030" i="105"/>
  <c r="P2045" i="105"/>
  <c r="P1118" i="105"/>
  <c r="P907" i="105"/>
  <c r="P678" i="105"/>
  <c r="P1264" i="105"/>
  <c r="P326" i="105"/>
  <c r="P1747" i="105"/>
  <c r="P2001" i="105"/>
  <c r="P1877" i="105"/>
  <c r="P539" i="105"/>
  <c r="P1518" i="105"/>
  <c r="P61" i="105"/>
  <c r="P2046" i="105"/>
  <c r="P1641" i="105"/>
  <c r="P365" i="105"/>
  <c r="P836" i="105"/>
  <c r="P558" i="105"/>
  <c r="P1391" i="105"/>
  <c r="P567" i="105"/>
  <c r="P959" i="105"/>
  <c r="P1200" i="105"/>
  <c r="P1526" i="105"/>
  <c r="P1675" i="105"/>
  <c r="P74" i="105"/>
  <c r="P2183" i="105"/>
  <c r="P1795" i="105"/>
  <c r="P472" i="105"/>
  <c r="P330" i="105"/>
  <c r="P248" i="105"/>
  <c r="P883" i="105"/>
  <c r="P367" i="105"/>
  <c r="P1328" i="105"/>
  <c r="P67" i="105"/>
  <c r="P977" i="105"/>
  <c r="P956" i="105"/>
  <c r="P520" i="105"/>
  <c r="Q19" i="58"/>
  <c r="AN140" i="59"/>
  <c r="O140" i="59" s="1"/>
  <c r="AR80" i="52"/>
  <c r="S80" i="52" s="1"/>
  <c r="AJ260" i="57"/>
  <c r="K260" i="57" s="1"/>
  <c r="U259" i="57"/>
  <c r="AL80" i="59"/>
  <c r="M80" i="59" s="1"/>
  <c r="AV109" i="52"/>
  <c r="W109" i="52" s="1"/>
  <c r="AR200" i="53"/>
  <c r="S200" i="53" s="1"/>
  <c r="AV199" i="58"/>
  <c r="AV200" i="58" s="1"/>
  <c r="AN170" i="57"/>
  <c r="O170" i="57" s="1"/>
  <c r="AN20" i="55"/>
  <c r="O20" i="55" s="1"/>
  <c r="AJ260" i="52"/>
  <c r="K260" i="52" s="1"/>
  <c r="K259" i="52"/>
  <c r="AT140" i="52"/>
  <c r="U140" i="52" s="1"/>
  <c r="U139" i="52"/>
  <c r="K229" i="53"/>
  <c r="AR20" i="52"/>
  <c r="S20" i="52" s="1"/>
  <c r="S19" i="52"/>
  <c r="AN140" i="52"/>
  <c r="O140" i="52" s="1"/>
  <c r="O139" i="52"/>
  <c r="AJ20" i="52"/>
  <c r="K20" i="52" s="1"/>
  <c r="AH140" i="53"/>
  <c r="I140" i="53" s="1"/>
  <c r="AR170" i="52"/>
  <c r="S170" i="52" s="1"/>
  <c r="AH290" i="59"/>
  <c r="I290" i="59" s="1"/>
  <c r="AF140" i="58"/>
  <c r="G140" i="58" s="1"/>
  <c r="AJ170" i="55"/>
  <c r="K170" i="55" s="1"/>
  <c r="AR140" i="53"/>
  <c r="S140" i="53" s="1"/>
  <c r="AN80" i="57"/>
  <c r="O80" i="57" s="1"/>
  <c r="AV259" i="52"/>
  <c r="W259" i="52" s="1"/>
  <c r="AT50" i="58"/>
  <c r="U50" i="58" s="1"/>
  <c r="AN260" i="58"/>
  <c r="O260" i="58" s="1"/>
  <c r="AJ140" i="58"/>
  <c r="K140" i="58" s="1"/>
  <c r="AV169" i="52"/>
  <c r="W169" i="52" s="1"/>
  <c r="AJ110" i="58"/>
  <c r="K110" i="58" s="1"/>
  <c r="AP230" i="58"/>
  <c r="Q230" i="58" s="1"/>
  <c r="AR170" i="58"/>
  <c r="S170" i="58" s="1"/>
  <c r="AH230" i="53"/>
  <c r="I230" i="53" s="1"/>
  <c r="AL290" i="57"/>
  <c r="M290" i="57" s="1"/>
  <c r="AV229" i="58"/>
  <c r="W229" i="58" s="1"/>
  <c r="AJ200" i="57"/>
  <c r="K200" i="57" s="1"/>
  <c r="AR200" i="58"/>
  <c r="S200" i="58" s="1"/>
  <c r="AD140" i="59"/>
  <c r="E140" i="59" s="1"/>
  <c r="AH20" i="58"/>
  <c r="I20" i="58" s="1"/>
  <c r="AV139" i="58"/>
  <c r="AV140" i="58" s="1"/>
  <c r="AJ20" i="59"/>
  <c r="K20" i="59" s="1"/>
  <c r="AN170" i="58"/>
  <c r="O170" i="58" s="1"/>
  <c r="AL200" i="53"/>
  <c r="M200" i="53" s="1"/>
  <c r="AL230" i="57"/>
  <c r="M230" i="57" s="1"/>
  <c r="AT290" i="58"/>
  <c r="U290" i="58" s="1"/>
  <c r="AH50" i="53"/>
  <c r="I50" i="53" s="1"/>
  <c r="AT260" i="58"/>
  <c r="U260" i="58" s="1"/>
  <c r="AV289" i="53"/>
  <c r="W289" i="53" s="1"/>
  <c r="AN20" i="57"/>
  <c r="O20" i="57" s="1"/>
  <c r="AT50" i="53"/>
  <c r="U50" i="53" s="1"/>
  <c r="AN110" i="57"/>
  <c r="O110" i="57" s="1"/>
  <c r="AR200" i="59"/>
  <c r="S200" i="59" s="1"/>
  <c r="AV229" i="53"/>
  <c r="W229" i="53" s="1"/>
  <c r="AT80" i="52"/>
  <c r="U80" i="52" s="1"/>
  <c r="AV289" i="58"/>
  <c r="W289" i="58" s="1"/>
  <c r="AH140" i="55"/>
  <c r="I140" i="55" s="1"/>
  <c r="AV229" i="57"/>
  <c r="W229" i="57" s="1"/>
  <c r="AF110" i="57"/>
  <c r="G110" i="57" s="1"/>
  <c r="AT290" i="53"/>
  <c r="U290" i="53" s="1"/>
  <c r="AV259" i="58"/>
  <c r="AV260" i="58" s="1"/>
  <c r="AR290" i="57"/>
  <c r="S290" i="57" s="1"/>
  <c r="AR290" i="53"/>
  <c r="S290" i="53" s="1"/>
  <c r="AH80" i="58"/>
  <c r="I80" i="58" s="1"/>
  <c r="AV259" i="57"/>
  <c r="W259" i="57" s="1"/>
  <c r="AH260" i="58"/>
  <c r="I260" i="58" s="1"/>
  <c r="AL260" i="57"/>
  <c r="M260" i="57" s="1"/>
  <c r="AV109" i="53"/>
  <c r="W109" i="53" s="1"/>
  <c r="AV139" i="53"/>
  <c r="W139" i="53" s="1"/>
  <c r="AT170" i="57"/>
  <c r="U170" i="57" s="1"/>
  <c r="AJ260" i="53"/>
  <c r="K260" i="53" s="1"/>
  <c r="AD290" i="53"/>
  <c r="E290" i="53" s="1"/>
  <c r="AN200" i="57"/>
  <c r="O200" i="57" s="1"/>
  <c r="AF50" i="58"/>
  <c r="G50" i="58" s="1"/>
  <c r="AH110" i="55"/>
  <c r="I110" i="55" s="1"/>
  <c r="AL110" i="53"/>
  <c r="M110" i="53" s="1"/>
  <c r="AV19" i="53"/>
  <c r="W19" i="53" s="1"/>
  <c r="AR260" i="58"/>
  <c r="S260" i="58" s="1"/>
  <c r="AP200" i="53"/>
  <c r="Q200" i="53" s="1"/>
  <c r="AJ140" i="53"/>
  <c r="K140" i="53" s="1"/>
  <c r="AD140" i="53"/>
  <c r="E140" i="53" s="1"/>
  <c r="AJ290" i="58"/>
  <c r="K290" i="58" s="1"/>
  <c r="AJ80" i="53"/>
  <c r="K80" i="53" s="1"/>
  <c r="AD230" i="57"/>
  <c r="E230" i="57" s="1"/>
  <c r="AL170" i="58"/>
  <c r="M170" i="58" s="1"/>
  <c r="AN260" i="52"/>
  <c r="O260" i="52" s="1"/>
  <c r="AH290" i="57"/>
  <c r="I290" i="57" s="1"/>
  <c r="AN260" i="57"/>
  <c r="O260" i="57" s="1"/>
  <c r="AT50" i="57"/>
  <c r="U50" i="57" s="1"/>
  <c r="AL200" i="57"/>
  <c r="M200" i="57" s="1"/>
  <c r="AH140" i="57"/>
  <c r="I140" i="57" s="1"/>
  <c r="AH290" i="52"/>
  <c r="I290" i="52" s="1"/>
  <c r="AH20" i="52"/>
  <c r="I20" i="52" s="1"/>
  <c r="AN20" i="53"/>
  <c r="O20" i="53" s="1"/>
  <c r="AT110" i="53"/>
  <c r="U110" i="53" s="1"/>
  <c r="AV19" i="52"/>
  <c r="AV20" i="52" s="1"/>
  <c r="AJ20" i="53"/>
  <c r="K20" i="53" s="1"/>
  <c r="AP50" i="59"/>
  <c r="Q50" i="59" s="1"/>
  <c r="AD140" i="58"/>
  <c r="E140" i="58" s="1"/>
  <c r="AT230" i="57"/>
  <c r="U230" i="57" s="1"/>
  <c r="AP20" i="52"/>
  <c r="Q20" i="52" s="1"/>
  <c r="AT110" i="59"/>
  <c r="U110" i="59" s="1"/>
  <c r="AL20" i="52"/>
  <c r="M20" i="52" s="1"/>
  <c r="AP80" i="53"/>
  <c r="Q80" i="53" s="1"/>
  <c r="Q79" i="53"/>
  <c r="AV79" i="53"/>
  <c r="W79" i="53" s="1"/>
  <c r="AR170" i="55"/>
  <c r="S170" i="55" s="1"/>
  <c r="AF140" i="52"/>
  <c r="G140" i="52" s="1"/>
  <c r="AD80" i="53"/>
  <c r="E80" i="53" s="1"/>
  <c r="E79" i="53"/>
  <c r="AR200" i="57"/>
  <c r="S200" i="57" s="1"/>
  <c r="AL50" i="58"/>
  <c r="M50" i="58" s="1"/>
  <c r="M49" i="58"/>
  <c r="AT140" i="53"/>
  <c r="U140" i="53" s="1"/>
  <c r="AH80" i="53"/>
  <c r="I80" i="53" s="1"/>
  <c r="I79" i="53"/>
  <c r="AD50" i="57"/>
  <c r="E50" i="57" s="1"/>
  <c r="AN110" i="52"/>
  <c r="O110" i="52" s="1"/>
  <c r="O109" i="52"/>
  <c r="AH80" i="57"/>
  <c r="I80" i="57" s="1"/>
  <c r="I79" i="57"/>
  <c r="AP110" i="58"/>
  <c r="Q110" i="58" s="1"/>
  <c r="Q109" i="58"/>
  <c r="AP80" i="58"/>
  <c r="Q80" i="58" s="1"/>
  <c r="AT110" i="52"/>
  <c r="U110" i="52" s="1"/>
  <c r="U109" i="52"/>
  <c r="AH50" i="58"/>
  <c r="I50" i="58" s="1"/>
  <c r="I49" i="58"/>
  <c r="AP20" i="53"/>
  <c r="Q20" i="53" s="1"/>
  <c r="Q19" i="53"/>
  <c r="AL80" i="58"/>
  <c r="M80" i="58" s="1"/>
  <c r="M79" i="58"/>
  <c r="AH140" i="58"/>
  <c r="I140" i="58" s="1"/>
  <c r="AL290" i="58"/>
  <c r="M290" i="58" s="1"/>
  <c r="M289" i="58"/>
  <c r="O49" i="53"/>
  <c r="AN50" i="53"/>
  <c r="O50" i="53" s="1"/>
  <c r="AJ20" i="58"/>
  <c r="K20" i="58" s="1"/>
  <c r="K19" i="58"/>
  <c r="AT170" i="53"/>
  <c r="U170" i="53" s="1"/>
  <c r="AF230" i="57"/>
  <c r="G230" i="57" s="1"/>
  <c r="AR80" i="55"/>
  <c r="S80" i="55" s="1"/>
  <c r="S79" i="55"/>
  <c r="AR140" i="57"/>
  <c r="S140" i="57" s="1"/>
  <c r="AN260" i="53"/>
  <c r="O260" i="53" s="1"/>
  <c r="O259" i="53"/>
  <c r="AP170" i="57"/>
  <c r="Q170" i="57" s="1"/>
  <c r="Q169" i="57"/>
  <c r="AD80" i="58"/>
  <c r="E80" i="58" s="1"/>
  <c r="AL230" i="53"/>
  <c r="M230" i="53" s="1"/>
  <c r="M229" i="53"/>
  <c r="AP110" i="53"/>
  <c r="Q110" i="53" s="1"/>
  <c r="Q109" i="53"/>
  <c r="AP140" i="52"/>
  <c r="Q140" i="52" s="1"/>
  <c r="AD110" i="57"/>
  <c r="E110" i="57" s="1"/>
  <c r="AP140" i="53"/>
  <c r="Q140" i="53" s="1"/>
  <c r="Q139" i="53"/>
  <c r="AJ80" i="58"/>
  <c r="K80" i="58" s="1"/>
  <c r="K79" i="58"/>
  <c r="AL170" i="52"/>
  <c r="M170" i="52" s="1"/>
  <c r="M169" i="52"/>
  <c r="AJ110" i="52"/>
  <c r="K110" i="52" s="1"/>
  <c r="K109" i="52"/>
  <c r="AR230" i="52"/>
  <c r="S230" i="52" s="1"/>
  <c r="S229" i="52"/>
  <c r="AH200" i="58"/>
  <c r="I200" i="58" s="1"/>
  <c r="I199" i="58"/>
  <c r="AH260" i="52"/>
  <c r="I260" i="52" s="1"/>
  <c r="I259" i="52"/>
  <c r="AT20" i="52"/>
  <c r="U20" i="52" s="1"/>
  <c r="AL50" i="57"/>
  <c r="M50" i="57" s="1"/>
  <c r="AR140" i="58"/>
  <c r="S140" i="58" s="1"/>
  <c r="AP260" i="58"/>
  <c r="Q260" i="58" s="1"/>
  <c r="AH20" i="57"/>
  <c r="I20" i="57" s="1"/>
  <c r="AP140" i="57"/>
  <c r="Q140" i="57" s="1"/>
  <c r="AH230" i="57"/>
  <c r="I230" i="57" s="1"/>
  <c r="AL260" i="58"/>
  <c r="M260" i="58" s="1"/>
  <c r="AP290" i="57"/>
  <c r="Q290" i="57" s="1"/>
  <c r="Q289" i="57"/>
  <c r="AJ230" i="58"/>
  <c r="K230" i="58" s="1"/>
  <c r="AR290" i="58"/>
  <c r="S290" i="58" s="1"/>
  <c r="AF290" i="57"/>
  <c r="G290" i="57" s="1"/>
  <c r="AT50" i="52"/>
  <c r="U50" i="52" s="1"/>
  <c r="U49" i="52"/>
  <c r="AN200" i="53"/>
  <c r="O200" i="53" s="1"/>
  <c r="O199" i="53"/>
  <c r="AR260" i="52"/>
  <c r="S260" i="52" s="1"/>
  <c r="S259" i="52"/>
  <c r="AL260" i="52"/>
  <c r="M260" i="52" s="1"/>
  <c r="M259" i="52"/>
  <c r="AT80" i="58"/>
  <c r="U80" i="58" s="1"/>
  <c r="U79" i="58"/>
  <c r="AP260" i="53"/>
  <c r="Q260" i="53" s="1"/>
  <c r="Q259" i="53"/>
  <c r="AD20" i="53"/>
  <c r="E20" i="53" s="1"/>
  <c r="E19" i="53"/>
  <c r="AH230" i="58"/>
  <c r="I230" i="58" s="1"/>
  <c r="I229" i="58"/>
  <c r="AJ20" i="57"/>
  <c r="K20" i="57" s="1"/>
  <c r="AR50" i="53"/>
  <c r="S50" i="53" s="1"/>
  <c r="S49" i="53"/>
  <c r="AH110" i="58"/>
  <c r="I110" i="58" s="1"/>
  <c r="I109" i="58"/>
  <c r="AT20" i="53"/>
  <c r="U20" i="53" s="1"/>
  <c r="U19" i="53"/>
  <c r="AN50" i="58"/>
  <c r="O50" i="58" s="1"/>
  <c r="AD140" i="57"/>
  <c r="E140" i="57" s="1"/>
  <c r="AN140" i="58"/>
  <c r="O140" i="58" s="1"/>
  <c r="O139" i="58"/>
  <c r="AP170" i="58"/>
  <c r="Q170" i="58" s="1"/>
  <c r="AN170" i="53"/>
  <c r="O170" i="53" s="1"/>
  <c r="AJ170" i="58"/>
  <c r="K170" i="58" s="1"/>
  <c r="AR20" i="53"/>
  <c r="S20" i="53" s="1"/>
  <c r="S19" i="53"/>
  <c r="AL230" i="52"/>
  <c r="M230" i="52" s="1"/>
  <c r="M229" i="52"/>
  <c r="AR170" i="53"/>
  <c r="S170" i="53" s="1"/>
  <c r="S169" i="53"/>
  <c r="AR50" i="58"/>
  <c r="S50" i="58" s="1"/>
  <c r="S49" i="58"/>
  <c r="AP230" i="53"/>
  <c r="Q230" i="53" s="1"/>
  <c r="Q229" i="53"/>
  <c r="AJ20" i="55"/>
  <c r="K20" i="55" s="1"/>
  <c r="K19" i="55"/>
  <c r="AJ50" i="52"/>
  <c r="K50" i="52" s="1"/>
  <c r="K49" i="52"/>
  <c r="AF170" i="52"/>
  <c r="G170" i="52" s="1"/>
  <c r="G169" i="52"/>
  <c r="AL170" i="59"/>
  <c r="M170" i="59" s="1"/>
  <c r="AT290" i="52"/>
  <c r="U290" i="52" s="1"/>
  <c r="AV139" i="52"/>
  <c r="W139" i="52" s="1"/>
  <c r="AR110" i="53"/>
  <c r="S110" i="53" s="1"/>
  <c r="S109" i="53"/>
  <c r="AR290" i="52"/>
  <c r="S290" i="52" s="1"/>
  <c r="S289" i="52"/>
  <c r="AR20" i="58"/>
  <c r="S20" i="58" s="1"/>
  <c r="AT170" i="58"/>
  <c r="U170" i="58" s="1"/>
  <c r="AD170" i="58"/>
  <c r="E170" i="58" s="1"/>
  <c r="E169" i="58"/>
  <c r="AR140" i="52"/>
  <c r="S140" i="52" s="1"/>
  <c r="AP290" i="55"/>
  <c r="Q290" i="55" s="1"/>
  <c r="Q289" i="55"/>
  <c r="AF260" i="59"/>
  <c r="G260" i="59" s="1"/>
  <c r="AN110" i="53"/>
  <c r="O110" i="53" s="1"/>
  <c r="O109" i="53"/>
  <c r="AV289" i="52"/>
  <c r="AV290" i="52" s="1"/>
  <c r="AF20" i="57"/>
  <c r="G20" i="57" s="1"/>
  <c r="AV79" i="52"/>
  <c r="W79" i="52" s="1"/>
  <c r="AV169" i="53"/>
  <c r="W169" i="53" s="1"/>
  <c r="AH80" i="55"/>
  <c r="I80" i="55" s="1"/>
  <c r="AR110" i="59"/>
  <c r="S110" i="59" s="1"/>
  <c r="AL260" i="55"/>
  <c r="M260" i="55" s="1"/>
  <c r="AV229" i="52"/>
  <c r="W229" i="52" s="1"/>
  <c r="AT110" i="55"/>
  <c r="U110" i="55" s="1"/>
  <c r="AT200" i="55"/>
  <c r="U200" i="55" s="1"/>
  <c r="AF200" i="55"/>
  <c r="G200" i="55" s="1"/>
  <c r="AH200" i="53"/>
  <c r="I200" i="53" s="1"/>
  <c r="AL260" i="53"/>
  <c r="M260" i="53" s="1"/>
  <c r="AJ110" i="59"/>
  <c r="K110" i="59" s="1"/>
  <c r="AH170" i="53"/>
  <c r="I170" i="53" s="1"/>
  <c r="AP290" i="52"/>
  <c r="Q290" i="52" s="1"/>
  <c r="AH170" i="59"/>
  <c r="I170" i="59" s="1"/>
  <c r="AN140" i="55"/>
  <c r="O140" i="55" s="1"/>
  <c r="AF290" i="59"/>
  <c r="G290" i="59" s="1"/>
  <c r="AN230" i="55"/>
  <c r="O230" i="55" s="1"/>
  <c r="AF140" i="57"/>
  <c r="G140" i="57" s="1"/>
  <c r="AP80" i="55"/>
  <c r="Q80" i="55" s="1"/>
  <c r="AF170" i="55"/>
  <c r="G170" i="55" s="1"/>
  <c r="AR20" i="55"/>
  <c r="S20" i="55" s="1"/>
  <c r="AH170" i="55"/>
  <c r="I170" i="55" s="1"/>
  <c r="AJ230" i="59"/>
  <c r="K230" i="59" s="1"/>
  <c r="AT200" i="57"/>
  <c r="U200" i="57" s="1"/>
  <c r="AD50" i="59"/>
  <c r="E50" i="59" s="1"/>
  <c r="AF110" i="58"/>
  <c r="G110" i="58" s="1"/>
  <c r="G109" i="58"/>
  <c r="AR230" i="59"/>
  <c r="S230" i="59" s="1"/>
  <c r="AT170" i="59"/>
  <c r="U170" i="59" s="1"/>
  <c r="AH170" i="58"/>
  <c r="I170" i="58" s="1"/>
  <c r="I169" i="58"/>
  <c r="AV169" i="58"/>
  <c r="W169" i="58" s="1"/>
  <c r="AN290" i="55"/>
  <c r="O290" i="55" s="1"/>
  <c r="AF230" i="55"/>
  <c r="G230" i="55" s="1"/>
  <c r="AH80" i="59"/>
  <c r="I80" i="59" s="1"/>
  <c r="AL80" i="52"/>
  <c r="M80" i="52" s="1"/>
  <c r="AH200" i="57"/>
  <c r="I200" i="57" s="1"/>
  <c r="I199" i="57"/>
  <c r="AT230" i="52"/>
  <c r="U230" i="52" s="1"/>
  <c r="AL140" i="57"/>
  <c r="M140" i="57" s="1"/>
  <c r="AV49" i="57"/>
  <c r="W49" i="57" s="1"/>
  <c r="AP110" i="59"/>
  <c r="Q110" i="59" s="1"/>
  <c r="W157" i="58"/>
  <c r="AH110" i="57"/>
  <c r="I110" i="57" s="1"/>
  <c r="I109" i="57"/>
  <c r="AD170" i="57"/>
  <c r="E170" i="57" s="1"/>
  <c r="AV169" i="57"/>
  <c r="W169" i="57" s="1"/>
  <c r="E169" i="57"/>
  <c r="AP200" i="59"/>
  <c r="Q200" i="59" s="1"/>
  <c r="AJ140" i="57"/>
  <c r="K140" i="57" s="1"/>
  <c r="K139" i="57"/>
  <c r="AP80" i="59"/>
  <c r="Q80" i="59" s="1"/>
  <c r="Q79" i="59"/>
  <c r="W157" i="57"/>
  <c r="AJ140" i="59"/>
  <c r="K140" i="59" s="1"/>
  <c r="AN50" i="55"/>
  <c r="O50" i="55" s="1"/>
  <c r="AH170" i="57"/>
  <c r="I170" i="57" s="1"/>
  <c r="I169" i="57"/>
  <c r="AP140" i="59"/>
  <c r="Q140" i="59" s="1"/>
  <c r="Q139" i="59"/>
  <c r="AP110" i="57"/>
  <c r="Q110" i="57" s="1"/>
  <c r="Q109" i="57"/>
  <c r="AD260" i="59"/>
  <c r="E260" i="59" s="1"/>
  <c r="AD80" i="59"/>
  <c r="E80" i="59" s="1"/>
  <c r="AF200" i="52"/>
  <c r="G200" i="52" s="1"/>
  <c r="G199" i="52"/>
  <c r="AF50" i="59"/>
  <c r="G50" i="59" s="1"/>
  <c r="G49" i="59"/>
  <c r="AD20" i="57"/>
  <c r="E20" i="57" s="1"/>
  <c r="AF200" i="59"/>
  <c r="G200" i="59" s="1"/>
  <c r="AJ260" i="59"/>
  <c r="K260" i="59" s="1"/>
  <c r="K259" i="59"/>
  <c r="K289" i="57"/>
  <c r="AV289" i="57"/>
  <c r="W289" i="57" s="1"/>
  <c r="AT20" i="58"/>
  <c r="U20" i="58" s="1"/>
  <c r="U19" i="58"/>
  <c r="AP20" i="57"/>
  <c r="Q20" i="57" s="1"/>
  <c r="Q19" i="57"/>
  <c r="W277" i="57"/>
  <c r="W187" i="57"/>
  <c r="AJ140" i="52"/>
  <c r="K140" i="52" s="1"/>
  <c r="K139" i="52"/>
  <c r="AP20" i="59"/>
  <c r="Q20" i="59" s="1"/>
  <c r="AN290" i="57"/>
  <c r="O290" i="57" s="1"/>
  <c r="AF170" i="59"/>
  <c r="G170" i="59" s="1"/>
  <c r="AF140" i="53"/>
  <c r="G140" i="53" s="1"/>
  <c r="G139" i="53"/>
  <c r="AT80" i="59"/>
  <c r="U80" i="59" s="1"/>
  <c r="U79" i="59"/>
  <c r="AL260" i="59"/>
  <c r="M260" i="59" s="1"/>
  <c r="M259" i="59"/>
  <c r="AP230" i="55"/>
  <c r="Q230" i="55" s="1"/>
  <c r="AR290" i="59"/>
  <c r="S290" i="59" s="1"/>
  <c r="S289" i="59"/>
  <c r="AL20" i="59"/>
  <c r="M20" i="59" s="1"/>
  <c r="M19" i="59"/>
  <c r="AD110" i="53"/>
  <c r="E110" i="53" s="1"/>
  <c r="E109" i="53"/>
  <c r="AH50" i="57"/>
  <c r="I50" i="57" s="1"/>
  <c r="I49" i="57"/>
  <c r="AT140" i="59"/>
  <c r="U140" i="59" s="1"/>
  <c r="U139" i="59"/>
  <c r="AH290" i="55"/>
  <c r="I290" i="55" s="1"/>
  <c r="AR80" i="59"/>
  <c r="S80" i="59" s="1"/>
  <c r="AR20" i="59"/>
  <c r="S20" i="59" s="1"/>
  <c r="AF200" i="57"/>
  <c r="G200" i="57" s="1"/>
  <c r="G199" i="57"/>
  <c r="AV199" i="57"/>
  <c r="W199" i="57" s="1"/>
  <c r="AL50" i="59"/>
  <c r="M50" i="59" s="1"/>
  <c r="AL80" i="57"/>
  <c r="M80" i="57" s="1"/>
  <c r="M79" i="57"/>
  <c r="AD80" i="57"/>
  <c r="E80" i="57" s="1"/>
  <c r="AP260" i="59"/>
  <c r="Q260" i="59" s="1"/>
  <c r="Q259" i="59"/>
  <c r="AF170" i="57"/>
  <c r="G170" i="57" s="1"/>
  <c r="G169" i="57"/>
  <c r="AJ290" i="59"/>
  <c r="K290" i="59" s="1"/>
  <c r="K289" i="59"/>
  <c r="AH20" i="59"/>
  <c r="I20" i="59" s="1"/>
  <c r="I19" i="59"/>
  <c r="AN80" i="55"/>
  <c r="O80" i="55" s="1"/>
  <c r="AR260" i="57"/>
  <c r="S260" i="57" s="1"/>
  <c r="S259" i="57"/>
  <c r="AP200" i="57"/>
  <c r="Q200" i="57" s="1"/>
  <c r="Q199" i="57"/>
  <c r="AR50" i="57"/>
  <c r="S50" i="57" s="1"/>
  <c r="AT20" i="55"/>
  <c r="U20" i="55" s="1"/>
  <c r="AT80" i="57"/>
  <c r="U80" i="57" s="1"/>
  <c r="U79" i="57"/>
  <c r="AR20" i="57"/>
  <c r="S20" i="57" s="1"/>
  <c r="AN80" i="59"/>
  <c r="O80" i="59" s="1"/>
  <c r="O79" i="59"/>
  <c r="AN290" i="53"/>
  <c r="O290" i="53" s="1"/>
  <c r="O289" i="53"/>
  <c r="AR50" i="59"/>
  <c r="S50" i="59" s="1"/>
  <c r="AP170" i="59"/>
  <c r="Q170" i="59" s="1"/>
  <c r="AH20" i="55"/>
  <c r="I20" i="55" s="1"/>
  <c r="AL20" i="55"/>
  <c r="M20" i="55" s="1"/>
  <c r="AP200" i="55"/>
  <c r="Q200" i="55" s="1"/>
  <c r="AL80" i="55"/>
  <c r="M80" i="55" s="1"/>
  <c r="AT290" i="55"/>
  <c r="U290" i="55" s="1"/>
  <c r="AR230" i="55"/>
  <c r="S230" i="55" s="1"/>
  <c r="AL140" i="59"/>
  <c r="M140" i="59" s="1"/>
  <c r="AT260" i="59"/>
  <c r="U260" i="59" s="1"/>
  <c r="AH200" i="55"/>
  <c r="I200" i="55" s="1"/>
  <c r="AL200" i="55"/>
  <c r="M200" i="55" s="1"/>
  <c r="AL140" i="55"/>
  <c r="M140" i="55" s="1"/>
  <c r="AJ230" i="55"/>
  <c r="K230" i="55" s="1"/>
  <c r="AN50" i="59"/>
  <c r="O50" i="59" s="1"/>
  <c r="AF260" i="55"/>
  <c r="G260" i="55" s="1"/>
  <c r="AR110" i="55"/>
  <c r="S110" i="55" s="1"/>
  <c r="AT50" i="55"/>
  <c r="U50" i="55" s="1"/>
  <c r="AJ140" i="55"/>
  <c r="K140" i="55" s="1"/>
  <c r="AN200" i="55"/>
  <c r="O200" i="55" s="1"/>
  <c r="AT170" i="55"/>
  <c r="U170" i="55" s="1"/>
  <c r="AP50" i="55"/>
  <c r="Q50" i="55" s="1"/>
  <c r="AP20" i="55"/>
  <c r="Q20" i="55" s="1"/>
  <c r="AJ50" i="59"/>
  <c r="K50" i="59" s="1"/>
  <c r="AT140" i="55"/>
  <c r="U140" i="55" s="1"/>
  <c r="AR200" i="55"/>
  <c r="S200" i="55" s="1"/>
  <c r="E79" i="55"/>
  <c r="AV79" i="55"/>
  <c r="W79" i="55" s="1"/>
  <c r="W157" i="59"/>
  <c r="AR140" i="55"/>
  <c r="S140" i="55" s="1"/>
  <c r="E289" i="59"/>
  <c r="AV289" i="59"/>
  <c r="W289" i="59" s="1"/>
  <c r="E199" i="53"/>
  <c r="AV199" i="53"/>
  <c r="W199" i="53" s="1"/>
  <c r="AD290" i="59"/>
  <c r="E290" i="59" s="1"/>
  <c r="AL290" i="55"/>
  <c r="M290" i="55" s="1"/>
  <c r="AP140" i="55"/>
  <c r="Q140" i="55" s="1"/>
  <c r="W187" i="53"/>
  <c r="AN260" i="55"/>
  <c r="O260" i="55" s="1"/>
  <c r="W43" i="53"/>
  <c r="AR140" i="59"/>
  <c r="S140" i="59" s="1"/>
  <c r="AL290" i="59"/>
  <c r="M290" i="59" s="1"/>
  <c r="AR290" i="55"/>
  <c r="S290" i="55" s="1"/>
  <c r="I259" i="53"/>
  <c r="AV259" i="53"/>
  <c r="W259" i="53" s="1"/>
  <c r="AF290" i="55"/>
  <c r="G290" i="55" s="1"/>
  <c r="U139" i="57"/>
  <c r="AV139" i="57"/>
  <c r="W139" i="57" s="1"/>
  <c r="AF20" i="55"/>
  <c r="G20" i="55" s="1"/>
  <c r="AF20" i="59"/>
  <c r="G20" i="59" s="1"/>
  <c r="AT290" i="59"/>
  <c r="U290" i="59" s="1"/>
  <c r="W67" i="59"/>
  <c r="W127" i="57"/>
  <c r="AV139" i="55"/>
  <c r="W139" i="55" s="1"/>
  <c r="G139" i="55"/>
  <c r="Q169" i="55"/>
  <c r="AP170" i="55"/>
  <c r="Q170" i="55" s="1"/>
  <c r="W67" i="57"/>
  <c r="W127" i="59"/>
  <c r="W97" i="55"/>
  <c r="W67" i="55"/>
  <c r="W217" i="59"/>
  <c r="AV49" i="59"/>
  <c r="W49" i="59" s="1"/>
  <c r="I49" i="59"/>
  <c r="W97" i="58"/>
  <c r="E229" i="59"/>
  <c r="AV229" i="59"/>
  <c r="W229" i="59" s="1"/>
  <c r="W37" i="58"/>
  <c r="AJ80" i="55"/>
  <c r="K80" i="55" s="1"/>
  <c r="W7" i="55"/>
  <c r="W97" i="59"/>
  <c r="AH260" i="55"/>
  <c r="I260" i="55" s="1"/>
  <c r="W127" i="55"/>
  <c r="AJ200" i="55"/>
  <c r="K200" i="55" s="1"/>
  <c r="W97" i="57"/>
  <c r="W217" i="55"/>
  <c r="AL110" i="55"/>
  <c r="M110" i="55" s="1"/>
  <c r="AJ290" i="55"/>
  <c r="K290" i="55" s="1"/>
  <c r="AH50" i="55"/>
  <c r="I50" i="55" s="1"/>
  <c r="E109" i="59"/>
  <c r="AV109" i="59"/>
  <c r="W109" i="59" s="1"/>
  <c r="E19" i="59"/>
  <c r="AV19" i="59"/>
  <c r="W19" i="59" s="1"/>
  <c r="W247" i="59"/>
  <c r="AT260" i="55"/>
  <c r="U260" i="55" s="1"/>
  <c r="AP260" i="55"/>
  <c r="Q260" i="55" s="1"/>
  <c r="AD230" i="59"/>
  <c r="E230" i="59" s="1"/>
  <c r="Q49" i="58"/>
  <c r="AV49" i="58"/>
  <c r="W49" i="58" s="1"/>
  <c r="AN170" i="59"/>
  <c r="O170" i="59" s="1"/>
  <c r="W37" i="55"/>
  <c r="AP50" i="58"/>
  <c r="Q50" i="58" s="1"/>
  <c r="AF50" i="55"/>
  <c r="G50" i="55" s="1"/>
  <c r="W7" i="59"/>
  <c r="U109" i="58"/>
  <c r="AV109" i="58"/>
  <c r="W109" i="58" s="1"/>
  <c r="AJ260" i="55"/>
  <c r="K260" i="55" s="1"/>
  <c r="AR110" i="57"/>
  <c r="S110" i="57" s="1"/>
  <c r="AP110" i="55"/>
  <c r="Q110" i="55" s="1"/>
  <c r="AR260" i="55"/>
  <c r="S260" i="55" s="1"/>
  <c r="AV139" i="59"/>
  <c r="W139" i="59" s="1"/>
  <c r="G139" i="59"/>
  <c r="AD20" i="59"/>
  <c r="E20" i="59" s="1"/>
  <c r="AN110" i="59"/>
  <c r="O110" i="59" s="1"/>
  <c r="E49" i="55"/>
  <c r="AV49" i="55"/>
  <c r="W49" i="55" s="1"/>
  <c r="W247" i="55"/>
  <c r="W187" i="59"/>
  <c r="AL200" i="59"/>
  <c r="M200" i="59" s="1"/>
  <c r="AL50" i="55"/>
  <c r="M50" i="55" s="1"/>
  <c r="AV109" i="57"/>
  <c r="W109" i="57" s="1"/>
  <c r="W37" i="59"/>
  <c r="AV259" i="59"/>
  <c r="W259" i="59" s="1"/>
  <c r="I259" i="59"/>
  <c r="O19" i="58"/>
  <c r="AV19" i="58"/>
  <c r="W19" i="58" s="1"/>
  <c r="W247" i="53"/>
  <c r="W157" i="55"/>
  <c r="I199" i="59"/>
  <c r="AV199" i="59"/>
  <c r="W199" i="59" s="1"/>
  <c r="W187" i="55"/>
  <c r="E109" i="55"/>
  <c r="AV109" i="55"/>
  <c r="W109" i="55" s="1"/>
  <c r="AV49" i="53"/>
  <c r="W49" i="53" s="1"/>
  <c r="E49" i="53"/>
  <c r="E199" i="55"/>
  <c r="AV199" i="55"/>
  <c r="W199" i="55" s="1"/>
  <c r="K169" i="59"/>
  <c r="AV169" i="59"/>
  <c r="W169" i="59" s="1"/>
  <c r="AV19" i="55"/>
  <c r="W19" i="55" s="1"/>
  <c r="E19" i="55"/>
  <c r="AR50" i="55"/>
  <c r="S50" i="55" s="1"/>
  <c r="W277" i="59"/>
  <c r="W67" i="58"/>
  <c r="AV79" i="58"/>
  <c r="W79" i="58" s="1"/>
  <c r="S79" i="58"/>
  <c r="AT200" i="59"/>
  <c r="U200" i="59" s="1"/>
  <c r="AF110" i="55"/>
  <c r="G110" i="55" s="1"/>
  <c r="AD200" i="55"/>
  <c r="E200" i="55" s="1"/>
  <c r="W277" i="55"/>
  <c r="AV289" i="55"/>
  <c r="W289" i="55" s="1"/>
  <c r="E289" i="55"/>
  <c r="AV259" i="55"/>
  <c r="W259" i="55" s="1"/>
  <c r="E259" i="55"/>
  <c r="AD290" i="55"/>
  <c r="E290" i="55" s="1"/>
  <c r="AV169" i="55"/>
  <c r="W169" i="55" s="1"/>
  <c r="AR80" i="58"/>
  <c r="S80" i="58" s="1"/>
  <c r="AJ110" i="55"/>
  <c r="K110" i="55" s="1"/>
  <c r="AV229" i="55"/>
  <c r="W229" i="55" s="1"/>
  <c r="E229" i="55"/>
  <c r="AD230" i="55"/>
  <c r="E230" i="55" s="1"/>
  <c r="W16" i="58"/>
  <c r="Q79" i="57"/>
  <c r="AV79" i="57"/>
  <c r="W79" i="57" s="1"/>
  <c r="AN50" i="57"/>
  <c r="O50" i="57" s="1"/>
  <c r="AP230" i="59"/>
  <c r="Q230" i="59" s="1"/>
  <c r="AT230" i="59"/>
  <c r="U230" i="59" s="1"/>
  <c r="AT80" i="55"/>
  <c r="U80" i="55" s="1"/>
  <c r="W7" i="57"/>
  <c r="G79" i="59"/>
  <c r="AV79" i="59"/>
  <c r="W79" i="59" s="1"/>
  <c r="M19" i="57"/>
  <c r="AV19" i="57"/>
  <c r="W19" i="57" s="1"/>
  <c r="W199" i="52"/>
  <c r="AV200" i="52"/>
  <c r="F5" i="78" l="1"/>
  <c r="G5" i="78"/>
  <c r="A6" i="78"/>
  <c r="E6" i="78" s="1"/>
  <c r="E5" i="78"/>
  <c r="B5" i="78"/>
  <c r="AV50" i="52"/>
  <c r="BA50" i="52" s="1"/>
  <c r="BQ50" i="52" s="1"/>
  <c r="F5" i="105"/>
  <c r="E5" i="105"/>
  <c r="A6" i="105"/>
  <c r="B5" i="105"/>
  <c r="G5" i="105"/>
  <c r="C6" i="81"/>
  <c r="D6" i="81"/>
  <c r="F7" i="81"/>
  <c r="A8" i="81"/>
  <c r="B7" i="81"/>
  <c r="E7" i="81"/>
  <c r="G7" i="81"/>
  <c r="AV230" i="58"/>
  <c r="W230" i="58" s="1"/>
  <c r="B6" i="83"/>
  <c r="G6" i="83"/>
  <c r="A7" i="83"/>
  <c r="E6" i="83"/>
  <c r="F6" i="83"/>
  <c r="D5" i="79"/>
  <c r="C5" i="79"/>
  <c r="C6" i="80"/>
  <c r="D6" i="80"/>
  <c r="B6" i="79"/>
  <c r="E6" i="79"/>
  <c r="A7" i="79"/>
  <c r="F6" i="79"/>
  <c r="G6" i="79"/>
  <c r="D5" i="83"/>
  <c r="C5" i="83"/>
  <c r="B7" i="80"/>
  <c r="F7" i="80"/>
  <c r="G7" i="80"/>
  <c r="E7" i="80"/>
  <c r="A8" i="80"/>
  <c r="D5" i="82"/>
  <c r="C5" i="82"/>
  <c r="A7" i="82"/>
  <c r="E6" i="82"/>
  <c r="G6" i="82"/>
  <c r="B6" i="82"/>
  <c r="F6" i="82"/>
  <c r="AV260" i="52"/>
  <c r="W260" i="52" s="1"/>
  <c r="W199" i="58"/>
  <c r="AV20" i="53"/>
  <c r="BA20" i="53" s="1"/>
  <c r="BQ20" i="53" s="1"/>
  <c r="AV290" i="53"/>
  <c r="BA290" i="53" s="1"/>
  <c r="BQ290" i="53" s="1"/>
  <c r="AV110" i="52"/>
  <c r="BA110" i="52" s="1"/>
  <c r="BQ110" i="52" s="1"/>
  <c r="AV170" i="52"/>
  <c r="W170" i="52" s="1"/>
  <c r="W259" i="58"/>
  <c r="AV230" i="57"/>
  <c r="W230" i="57" s="1"/>
  <c r="AV230" i="53"/>
  <c r="BA230" i="53" s="1"/>
  <c r="BQ230" i="53" s="1"/>
  <c r="W139" i="58"/>
  <c r="AV290" i="58"/>
  <c r="W290" i="58" s="1"/>
  <c r="AV140" i="53"/>
  <c r="W140" i="53" s="1"/>
  <c r="AV140" i="52"/>
  <c r="BA140" i="52" s="1"/>
  <c r="BQ140" i="52" s="1"/>
  <c r="W19" i="52"/>
  <c r="AV80" i="53"/>
  <c r="W80" i="53" s="1"/>
  <c r="AV260" i="57"/>
  <c r="W260" i="57" s="1"/>
  <c r="AV110" i="53"/>
  <c r="W110" i="53" s="1"/>
  <c r="W289" i="52"/>
  <c r="AV80" i="52"/>
  <c r="W80" i="52" s="1"/>
  <c r="AV170" i="53"/>
  <c r="BA170" i="53" s="1"/>
  <c r="BQ170" i="53" s="1"/>
  <c r="AV230" i="52"/>
  <c r="BA230" i="52" s="1"/>
  <c r="BQ230" i="52" s="1"/>
  <c r="AV80" i="55"/>
  <c r="BA80" i="55" s="1"/>
  <c r="BQ80" i="55" s="1"/>
  <c r="AV20" i="57"/>
  <c r="BA20" i="57" s="1"/>
  <c r="BQ20" i="57" s="1"/>
  <c r="AV110" i="59"/>
  <c r="BA110" i="59" s="1"/>
  <c r="BQ110" i="59" s="1"/>
  <c r="AV200" i="57"/>
  <c r="BA200" i="57" s="1"/>
  <c r="BQ200" i="57" s="1"/>
  <c r="AV290" i="59"/>
  <c r="BA290" i="59" s="1"/>
  <c r="BQ290" i="59" s="1"/>
  <c r="AV140" i="57"/>
  <c r="BA140" i="57" s="1"/>
  <c r="BQ140" i="57" s="1"/>
  <c r="AV170" i="58"/>
  <c r="AV50" i="57"/>
  <c r="BA50" i="57" s="1"/>
  <c r="BQ50" i="57" s="1"/>
  <c r="AV260" i="59"/>
  <c r="W260" i="59" s="1"/>
  <c r="BA260" i="58"/>
  <c r="BQ260" i="58" s="1"/>
  <c r="W260" i="58"/>
  <c r="W200" i="58"/>
  <c r="BA200" i="58"/>
  <c r="BQ200" i="58" s="1"/>
  <c r="AV170" i="57"/>
  <c r="AV200" i="55"/>
  <c r="BA200" i="55" s="1"/>
  <c r="BQ200" i="55" s="1"/>
  <c r="AV260" i="55"/>
  <c r="W260" i="55" s="1"/>
  <c r="AV290" i="57"/>
  <c r="AV200" i="53"/>
  <c r="BA200" i="53" s="1"/>
  <c r="BQ200" i="53" s="1"/>
  <c r="W140" i="58"/>
  <c r="BA140" i="58"/>
  <c r="BQ140" i="58" s="1"/>
  <c r="AV50" i="55"/>
  <c r="BA50" i="55" s="1"/>
  <c r="BQ50" i="55" s="1"/>
  <c r="AV20" i="55"/>
  <c r="W20" i="55" s="1"/>
  <c r="AV200" i="59"/>
  <c r="W200" i="59" s="1"/>
  <c r="AV110" i="55"/>
  <c r="BA110" i="55" s="1"/>
  <c r="BQ110" i="55" s="1"/>
  <c r="AV20" i="59"/>
  <c r="AV170" i="55"/>
  <c r="AV140" i="55"/>
  <c r="AV50" i="53"/>
  <c r="AV260" i="53"/>
  <c r="AV230" i="59"/>
  <c r="AV80" i="59"/>
  <c r="AV20" i="58"/>
  <c r="AV140" i="59"/>
  <c r="AV290" i="55"/>
  <c r="AV230" i="55"/>
  <c r="AV50" i="59"/>
  <c r="AV50" i="58"/>
  <c r="AV80" i="57"/>
  <c r="AV110" i="57"/>
  <c r="AV110" i="58"/>
  <c r="AV170" i="59"/>
  <c r="AV80" i="58"/>
  <c r="BA290" i="52"/>
  <c r="BQ290" i="52" s="1"/>
  <c r="W290" i="52"/>
  <c r="BA20" i="52"/>
  <c r="BQ20" i="52" s="1"/>
  <c r="W20" i="52"/>
  <c r="BA200" i="52"/>
  <c r="BQ200" i="52" s="1"/>
  <c r="W200" i="52"/>
  <c r="F6" i="78" l="1"/>
  <c r="B6" i="78"/>
  <c r="D6" i="78" s="1"/>
  <c r="G6" i="78"/>
  <c r="A7" i="78"/>
  <c r="A8" i="78" s="1"/>
  <c r="B8" i="78" s="1"/>
  <c r="C5" i="78"/>
  <c r="D5" i="78"/>
  <c r="BA230" i="58"/>
  <c r="BQ230" i="58" s="1"/>
  <c r="W50" i="52"/>
  <c r="A8" i="83"/>
  <c r="E7" i="83"/>
  <c r="G7" i="83"/>
  <c r="F7" i="83"/>
  <c r="B7" i="83"/>
  <c r="D7" i="80"/>
  <c r="C7" i="80"/>
  <c r="D6" i="83"/>
  <c r="C6" i="83"/>
  <c r="C7" i="81"/>
  <c r="D7" i="81"/>
  <c r="A8" i="79"/>
  <c r="G7" i="79"/>
  <c r="E7" i="79"/>
  <c r="F7" i="79"/>
  <c r="B7" i="79"/>
  <c r="G8" i="81"/>
  <c r="B8" i="81"/>
  <c r="A9" i="81"/>
  <c r="F8" i="81"/>
  <c r="E8" i="81"/>
  <c r="C6" i="79"/>
  <c r="D6" i="79"/>
  <c r="A8" i="82"/>
  <c r="E7" i="82"/>
  <c r="B7" i="82"/>
  <c r="G7" i="82"/>
  <c r="F7" i="82"/>
  <c r="C5" i="105"/>
  <c r="D5" i="105"/>
  <c r="D6" i="82"/>
  <c r="C6" i="82"/>
  <c r="A7" i="105"/>
  <c r="B6" i="105"/>
  <c r="F6" i="105"/>
  <c r="E6" i="105"/>
  <c r="G6" i="105"/>
  <c r="E8" i="80"/>
  <c r="F8" i="80"/>
  <c r="G8" i="80"/>
  <c r="A9" i="80"/>
  <c r="B8" i="80"/>
  <c r="BA260" i="52"/>
  <c r="BQ260" i="52" s="1"/>
  <c r="W20" i="53"/>
  <c r="W140" i="52"/>
  <c r="BA140" i="53"/>
  <c r="BQ140" i="53" s="1"/>
  <c r="W290" i="53"/>
  <c r="BA170" i="52"/>
  <c r="BQ170" i="52" s="1"/>
  <c r="W110" i="52"/>
  <c r="W230" i="53"/>
  <c r="BA230" i="57"/>
  <c r="BQ230" i="57" s="1"/>
  <c r="BA290" i="58"/>
  <c r="BQ290" i="58" s="1"/>
  <c r="BA110" i="53"/>
  <c r="BQ110" i="53" s="1"/>
  <c r="BA260" i="57"/>
  <c r="BQ260" i="57" s="1"/>
  <c r="BA80" i="53"/>
  <c r="BQ80" i="53" s="1"/>
  <c r="BA80" i="52"/>
  <c r="BQ80" i="52" s="1"/>
  <c r="W170" i="53"/>
  <c r="W230" i="52"/>
  <c r="W80" i="55"/>
  <c r="W290" i="59"/>
  <c r="W140" i="57"/>
  <c r="BA260" i="55"/>
  <c r="BQ260" i="55" s="1"/>
  <c r="W20" i="57"/>
  <c r="W110" i="59"/>
  <c r="W200" i="57"/>
  <c r="W200" i="55"/>
  <c r="BA20" i="55"/>
  <c r="BQ20" i="55" s="1"/>
  <c r="BA200" i="59"/>
  <c r="BQ200" i="59" s="1"/>
  <c r="W110" i="55"/>
  <c r="W50" i="57"/>
  <c r="BA170" i="58"/>
  <c r="BQ170" i="58" s="1"/>
  <c r="W170" i="58"/>
  <c r="BA290" i="57"/>
  <c r="BQ290" i="57" s="1"/>
  <c r="W290" i="57"/>
  <c r="W200" i="53"/>
  <c r="BA260" i="59"/>
  <c r="BQ260" i="59" s="1"/>
  <c r="BA170" i="57"/>
  <c r="BQ170" i="57" s="1"/>
  <c r="W170" i="57"/>
  <c r="W50" i="55"/>
  <c r="W80" i="58"/>
  <c r="BA80" i="58"/>
  <c r="BQ80" i="58" s="1"/>
  <c r="W230" i="55"/>
  <c r="BA230" i="55"/>
  <c r="BQ230" i="55" s="1"/>
  <c r="W20" i="59"/>
  <c r="BA20" i="59"/>
  <c r="BQ20" i="59" s="1"/>
  <c r="BA80" i="59"/>
  <c r="BQ80" i="59" s="1"/>
  <c r="W80" i="59"/>
  <c r="W170" i="59"/>
  <c r="BA170" i="59"/>
  <c r="BQ170" i="59" s="1"/>
  <c r="W290" i="55"/>
  <c r="BA290" i="55"/>
  <c r="BQ290" i="55" s="1"/>
  <c r="BA110" i="58"/>
  <c r="BQ110" i="58" s="1"/>
  <c r="W110" i="58"/>
  <c r="BA140" i="59"/>
  <c r="BQ140" i="59" s="1"/>
  <c r="W140" i="59"/>
  <c r="W230" i="59"/>
  <c r="BA230" i="59"/>
  <c r="BQ230" i="59" s="1"/>
  <c r="W260" i="53"/>
  <c r="BA260" i="53"/>
  <c r="BQ260" i="53" s="1"/>
  <c r="BA20" i="58"/>
  <c r="BQ20" i="58" s="1"/>
  <c r="W20" i="58"/>
  <c r="BA50" i="53"/>
  <c r="BQ50" i="53" s="1"/>
  <c r="W50" i="53"/>
  <c r="W110" i="57"/>
  <c r="BA110" i="57"/>
  <c r="BQ110" i="57" s="1"/>
  <c r="BA80" i="57"/>
  <c r="BQ80" i="57" s="1"/>
  <c r="W80" i="57"/>
  <c r="BA140" i="55"/>
  <c r="BQ140" i="55" s="1"/>
  <c r="W140" i="55"/>
  <c r="W50" i="58"/>
  <c r="BA50" i="58"/>
  <c r="BQ50" i="58" s="1"/>
  <c r="BA170" i="55"/>
  <c r="BQ170" i="55" s="1"/>
  <c r="W170" i="55"/>
  <c r="W50" i="59"/>
  <c r="BA50" i="59"/>
  <c r="BQ50" i="59" s="1"/>
  <c r="C6" i="78" l="1"/>
  <c r="A9" i="78"/>
  <c r="G9" i="78" s="1"/>
  <c r="E7" i="78"/>
  <c r="G8" i="78"/>
  <c r="G7" i="78"/>
  <c r="F8" i="78"/>
  <c r="F7" i="78"/>
  <c r="E8" i="78"/>
  <c r="B7" i="78"/>
  <c r="C7" i="78" s="1"/>
  <c r="C8" i="80"/>
  <c r="D8" i="80"/>
  <c r="D7" i="82"/>
  <c r="C7" i="82"/>
  <c r="F8" i="79"/>
  <c r="E8" i="79"/>
  <c r="A9" i="79"/>
  <c r="B8" i="79"/>
  <c r="G8" i="79"/>
  <c r="G8" i="82"/>
  <c r="A9" i="82"/>
  <c r="E8" i="82"/>
  <c r="F8" i="82"/>
  <c r="B8" i="82"/>
  <c r="E9" i="80"/>
  <c r="G9" i="80"/>
  <c r="A10" i="80"/>
  <c r="B9" i="80"/>
  <c r="F9" i="80"/>
  <c r="C7" i="79"/>
  <c r="D7" i="79"/>
  <c r="D7" i="83"/>
  <c r="C7" i="83"/>
  <c r="E9" i="81"/>
  <c r="F9" i="81"/>
  <c r="B9" i="81"/>
  <c r="A10" i="81"/>
  <c r="G9" i="81"/>
  <c r="C6" i="105"/>
  <c r="D6" i="105"/>
  <c r="C8" i="81"/>
  <c r="D8" i="81"/>
  <c r="F7" i="105"/>
  <c r="B7" i="105"/>
  <c r="A8" i="105"/>
  <c r="G7" i="105"/>
  <c r="E7" i="105"/>
  <c r="B8" i="83"/>
  <c r="A9" i="83"/>
  <c r="G8" i="83"/>
  <c r="E8" i="83"/>
  <c r="F8" i="83"/>
  <c r="BR230" i="52"/>
  <c r="BR170" i="53"/>
  <c r="BR200" i="52"/>
  <c r="BR260" i="52"/>
  <c r="BR290" i="52"/>
  <c r="BR170" i="52"/>
  <c r="BR50" i="52"/>
  <c r="BR140" i="52"/>
  <c r="BR80" i="52"/>
  <c r="BR110" i="52"/>
  <c r="BR20" i="52"/>
  <c r="BR200" i="53"/>
  <c r="BR80" i="55"/>
  <c r="BR200" i="59"/>
  <c r="BR170" i="59"/>
  <c r="BR200" i="57"/>
  <c r="BR110" i="58"/>
  <c r="BR260" i="53"/>
  <c r="BR170" i="55"/>
  <c r="BR140" i="59"/>
  <c r="BR260" i="55"/>
  <c r="BR290" i="55"/>
  <c r="BR80" i="57"/>
  <c r="BR230" i="57"/>
  <c r="BR110" i="57"/>
  <c r="BR50" i="57"/>
  <c r="BR260" i="57"/>
  <c r="BR140" i="57"/>
  <c r="BR110" i="59"/>
  <c r="BR50" i="55"/>
  <c r="BR50" i="59"/>
  <c r="BR50" i="53"/>
  <c r="BR20" i="53"/>
  <c r="BR290" i="53"/>
  <c r="BR230" i="53"/>
  <c r="BR110" i="53"/>
  <c r="BR80" i="59"/>
  <c r="BR20" i="55"/>
  <c r="BR110" i="55"/>
  <c r="BR200" i="55"/>
  <c r="BR20" i="58"/>
  <c r="BR200" i="58"/>
  <c r="BR140" i="58"/>
  <c r="BR170" i="58"/>
  <c r="BR230" i="58"/>
  <c r="BR260" i="58"/>
  <c r="BR290" i="57"/>
  <c r="BR260" i="59"/>
  <c r="BR170" i="57"/>
  <c r="BR20" i="59"/>
  <c r="BR50" i="58"/>
  <c r="BR290" i="58"/>
  <c r="BR20" i="57"/>
  <c r="BR230" i="55"/>
  <c r="BR230" i="59"/>
  <c r="BR290" i="59"/>
  <c r="BR80" i="58"/>
  <c r="BR140" i="55"/>
  <c r="BR80" i="53"/>
  <c r="BR140" i="53"/>
  <c r="D8" i="78"/>
  <c r="C8" i="78"/>
  <c r="E9" i="78" l="1"/>
  <c r="B9" i="78"/>
  <c r="A10" i="78"/>
  <c r="F10" i="78" s="1"/>
  <c r="F9" i="78"/>
  <c r="D7" i="78"/>
  <c r="O7" i="60"/>
  <c r="D8" i="82"/>
  <c r="C8" i="82"/>
  <c r="E10" i="81"/>
  <c r="B10" i="81"/>
  <c r="F10" i="81"/>
  <c r="G10" i="81"/>
  <c r="A11" i="81"/>
  <c r="B9" i="82"/>
  <c r="F9" i="82"/>
  <c r="G9" i="82"/>
  <c r="A10" i="82"/>
  <c r="E9" i="82"/>
  <c r="C9" i="81"/>
  <c r="D9" i="81"/>
  <c r="D8" i="79"/>
  <c r="C8" i="79"/>
  <c r="B9" i="83"/>
  <c r="E9" i="83"/>
  <c r="G9" i="83"/>
  <c r="F9" i="83"/>
  <c r="A10" i="83"/>
  <c r="A10" i="79"/>
  <c r="B9" i="79"/>
  <c r="F9" i="79"/>
  <c r="G9" i="79"/>
  <c r="E9" i="79"/>
  <c r="C8" i="83"/>
  <c r="D8" i="83"/>
  <c r="F8" i="105"/>
  <c r="A9" i="105"/>
  <c r="B8" i="105"/>
  <c r="G8" i="105"/>
  <c r="E8" i="105"/>
  <c r="D7" i="105"/>
  <c r="C7" i="105"/>
  <c r="C9" i="80"/>
  <c r="D9" i="80"/>
  <c r="E10" i="80"/>
  <c r="F10" i="80"/>
  <c r="G10" i="80"/>
  <c r="A11" i="80"/>
  <c r="B10" i="80"/>
  <c r="R7" i="60"/>
  <c r="C10" i="60"/>
  <c r="P10" i="60"/>
  <c r="N12" i="60"/>
  <c r="F8" i="60"/>
  <c r="I14" i="60"/>
  <c r="Q16" i="60"/>
  <c r="E7" i="60"/>
  <c r="Q14" i="60"/>
  <c r="I9" i="60"/>
  <c r="H13" i="60"/>
  <c r="S11" i="60"/>
  <c r="R15" i="60"/>
  <c r="K9" i="60"/>
  <c r="M7" i="60"/>
  <c r="O8" i="60"/>
  <c r="L7" i="60"/>
  <c r="C12" i="60"/>
  <c r="N16" i="60"/>
  <c r="T9" i="60"/>
  <c r="N14" i="60"/>
  <c r="G7" i="60"/>
  <c r="S8" i="60"/>
  <c r="K11" i="60"/>
  <c r="C15" i="60"/>
  <c r="D10" i="60"/>
  <c r="R12" i="60"/>
  <c r="B12" i="60"/>
  <c r="Q11" i="60"/>
  <c r="P15" i="60"/>
  <c r="E13" i="60"/>
  <c r="L12" i="60"/>
  <c r="F11" i="60"/>
  <c r="J14" i="60"/>
  <c r="O14" i="60"/>
  <c r="D16" i="60"/>
  <c r="I10" i="60"/>
  <c r="R14" i="60"/>
  <c r="D9" i="60"/>
  <c r="E14" i="60"/>
  <c r="F16" i="60"/>
  <c r="P16" i="60"/>
  <c r="B16" i="60"/>
  <c r="B8" i="60"/>
  <c r="G8" i="60"/>
  <c r="L13" i="60"/>
  <c r="O13" i="60"/>
  <c r="S14" i="60"/>
  <c r="B14" i="60"/>
  <c r="D13" i="60"/>
  <c r="G13" i="60"/>
  <c r="N10" i="60"/>
  <c r="Q15" i="60"/>
  <c r="G12" i="60"/>
  <c r="L15" i="60"/>
  <c r="L11" i="60"/>
  <c r="F10" i="60"/>
  <c r="F12" i="60"/>
  <c r="T14" i="60"/>
  <c r="T12" i="60"/>
  <c r="E11" i="60"/>
  <c r="D8" i="60"/>
  <c r="T8" i="60"/>
  <c r="O9" i="60"/>
  <c r="E15" i="60"/>
  <c r="C13" i="60"/>
  <c r="P12" i="60"/>
  <c r="O11" i="60"/>
  <c r="T16" i="60"/>
  <c r="J15" i="60"/>
  <c r="F13" i="60"/>
  <c r="I12" i="60"/>
  <c r="S12" i="60"/>
  <c r="E16" i="60"/>
  <c r="R16" i="60"/>
  <c r="E9" i="60"/>
  <c r="S10" i="60"/>
  <c r="P11" i="60"/>
  <c r="M15" i="60"/>
  <c r="J9" i="60"/>
  <c r="H8" i="60"/>
  <c r="I11" i="60"/>
  <c r="S9" i="60"/>
  <c r="I13" i="60"/>
  <c r="B9" i="60"/>
  <c r="O12" i="60"/>
  <c r="N15" i="60"/>
  <c r="J11" i="60"/>
  <c r="B13" i="60"/>
  <c r="G16" i="60"/>
  <c r="R9" i="60"/>
  <c r="M13" i="60"/>
  <c r="C16" i="60"/>
  <c r="N7" i="60"/>
  <c r="H9" i="60"/>
  <c r="N8" i="60"/>
  <c r="K12" i="60"/>
  <c r="K14" i="60"/>
  <c r="D7" i="60"/>
  <c r="T11" i="60"/>
  <c r="K8" i="60"/>
  <c r="C14" i="60"/>
  <c r="M10" i="60"/>
  <c r="N9" i="60"/>
  <c r="Q8" i="60"/>
  <c r="E10" i="60"/>
  <c r="L14" i="60"/>
  <c r="J10" i="60"/>
  <c r="J12" i="60"/>
  <c r="J7" i="60"/>
  <c r="P14" i="60"/>
  <c r="M9" i="60"/>
  <c r="F7" i="60"/>
  <c r="S15" i="60"/>
  <c r="G15" i="60"/>
  <c r="O10" i="60"/>
  <c r="I16" i="60"/>
  <c r="B10" i="60"/>
  <c r="I7" i="60"/>
  <c r="M12" i="60"/>
  <c r="P9" i="60"/>
  <c r="D14" i="60"/>
  <c r="M16" i="60"/>
  <c r="T15" i="60"/>
  <c r="O15" i="60"/>
  <c r="F15" i="60"/>
  <c r="M11" i="60"/>
  <c r="Q12" i="60"/>
  <c r="Q9" i="60"/>
  <c r="Q7" i="60"/>
  <c r="T10" i="60"/>
  <c r="E12" i="60"/>
  <c r="H14" i="60"/>
  <c r="K13" i="60"/>
  <c r="D11" i="60"/>
  <c r="I8" i="60"/>
  <c r="N11" i="60"/>
  <c r="K15" i="60"/>
  <c r="J8" i="60"/>
  <c r="H12" i="60"/>
  <c r="L9" i="60"/>
  <c r="R13" i="60"/>
  <c r="P8" i="60"/>
  <c r="C8" i="60"/>
  <c r="C7" i="60"/>
  <c r="D12" i="60"/>
  <c r="L10" i="60"/>
  <c r="K16" i="60"/>
  <c r="G11" i="60"/>
  <c r="S13" i="60"/>
  <c r="E8" i="60"/>
  <c r="M8" i="60"/>
  <c r="L8" i="60"/>
  <c r="R8" i="60"/>
  <c r="B15" i="60"/>
  <c r="F14" i="60"/>
  <c r="G9" i="60"/>
  <c r="M14" i="60"/>
  <c r="H11" i="60"/>
  <c r="B7" i="60"/>
  <c r="Q10" i="60"/>
  <c r="J16" i="60"/>
  <c r="O16" i="60"/>
  <c r="H16" i="60"/>
  <c r="H10" i="60"/>
  <c r="R10" i="60"/>
  <c r="I15" i="60"/>
  <c r="R11" i="60"/>
  <c r="T7" i="60"/>
  <c r="T13" i="60"/>
  <c r="J13" i="60"/>
  <c r="P13" i="60"/>
  <c r="F9" i="60"/>
  <c r="P7" i="60"/>
  <c r="G10" i="60"/>
  <c r="K10" i="60"/>
  <c r="H15" i="60"/>
  <c r="B11" i="60"/>
  <c r="N13" i="60"/>
  <c r="K7" i="60"/>
  <c r="S7" i="60"/>
  <c r="D15" i="60"/>
  <c r="C11" i="60"/>
  <c r="G14" i="60"/>
  <c r="L16" i="60"/>
  <c r="S16" i="60"/>
  <c r="C9" i="60"/>
  <c r="Q13" i="60"/>
  <c r="H7" i="60"/>
  <c r="B12" i="69"/>
  <c r="H12" i="69"/>
  <c r="C11" i="69"/>
  <c r="S14" i="69"/>
  <c r="O7" i="69"/>
  <c r="H9" i="69"/>
  <c r="J13" i="69"/>
  <c r="E10" i="69"/>
  <c r="H13" i="69"/>
  <c r="T10" i="69"/>
  <c r="O10" i="69"/>
  <c r="Q14" i="69"/>
  <c r="B14" i="69"/>
  <c r="N9" i="69"/>
  <c r="P13" i="69"/>
  <c r="G11" i="69"/>
  <c r="M14" i="69"/>
  <c r="C14" i="69"/>
  <c r="G10" i="69"/>
  <c r="H14" i="69"/>
  <c r="P11" i="69"/>
  <c r="L8" i="69"/>
  <c r="H10" i="69"/>
  <c r="D12" i="69"/>
  <c r="P7" i="69"/>
  <c r="F14" i="69"/>
  <c r="D7" i="69"/>
  <c r="L12" i="69"/>
  <c r="N15" i="69"/>
  <c r="O8" i="69"/>
  <c r="T13" i="69"/>
  <c r="O11" i="69"/>
  <c r="K12" i="69"/>
  <c r="S15" i="69"/>
  <c r="C15" i="69"/>
  <c r="K10" i="69"/>
  <c r="F12" i="69"/>
  <c r="N10" i="69"/>
  <c r="L9" i="69"/>
  <c r="J7" i="69"/>
  <c r="D14" i="69"/>
  <c r="S7" i="69"/>
  <c r="C10" i="69"/>
  <c r="R16" i="69"/>
  <c r="O9" i="69"/>
  <c r="K14" i="69"/>
  <c r="P14" i="69"/>
  <c r="M13" i="69"/>
  <c r="P15" i="69"/>
  <c r="N14" i="69"/>
  <c r="M11" i="69"/>
  <c r="F7" i="69"/>
  <c r="S11" i="69"/>
  <c r="T9" i="69"/>
  <c r="F15" i="69"/>
  <c r="R12" i="69"/>
  <c r="K9" i="69"/>
  <c r="R13" i="69"/>
  <c r="D9" i="69"/>
  <c r="H7" i="69"/>
  <c r="I10" i="69"/>
  <c r="I15" i="69"/>
  <c r="C8" i="69"/>
  <c r="G14" i="69"/>
  <c r="G8" i="69"/>
  <c r="I9" i="69"/>
  <c r="O12" i="69"/>
  <c r="D16" i="69"/>
  <c r="Q15" i="69"/>
  <c r="N12" i="69"/>
  <c r="T8" i="69"/>
  <c r="T12" i="69"/>
  <c r="L16" i="69"/>
  <c r="G15" i="69"/>
  <c r="C9" i="69"/>
  <c r="Q10" i="69"/>
  <c r="L14" i="69"/>
  <c r="N11" i="69"/>
  <c r="M15" i="69"/>
  <c r="P12" i="69"/>
  <c r="J8" i="69"/>
  <c r="B7" i="69"/>
  <c r="F16" i="69"/>
  <c r="G16" i="69"/>
  <c r="K8" i="69"/>
  <c r="S9" i="69"/>
  <c r="R11" i="69"/>
  <c r="P16" i="69"/>
  <c r="R9" i="69"/>
  <c r="T14" i="69"/>
  <c r="L10" i="69"/>
  <c r="S13" i="69"/>
  <c r="R10" i="69"/>
  <c r="B8" i="69"/>
  <c r="K7" i="69"/>
  <c r="F11" i="69"/>
  <c r="E15" i="69"/>
  <c r="G13" i="69"/>
  <c r="O13" i="69"/>
  <c r="K16" i="69"/>
  <c r="S16" i="69"/>
  <c r="E11" i="69"/>
  <c r="K13" i="69"/>
  <c r="J9" i="69"/>
  <c r="F9" i="69"/>
  <c r="B9" i="69"/>
  <c r="I8" i="69"/>
  <c r="Q7" i="69"/>
  <c r="E16" i="69"/>
  <c r="C7" i="69"/>
  <c r="K11" i="69"/>
  <c r="E13" i="69"/>
  <c r="D10" i="69"/>
  <c r="N13" i="69"/>
  <c r="B10" i="69"/>
  <c r="E9" i="69"/>
  <c r="Q16" i="69"/>
  <c r="M10" i="69"/>
  <c r="N8" i="69"/>
  <c r="G7" i="69"/>
  <c r="J10" i="69"/>
  <c r="J14" i="69"/>
  <c r="I12" i="69"/>
  <c r="E12" i="69"/>
  <c r="S12" i="69"/>
  <c r="C13" i="69"/>
  <c r="M12" i="69"/>
  <c r="C12" i="69"/>
  <c r="B11" i="69"/>
  <c r="Q9" i="69"/>
  <c r="S8" i="69"/>
  <c r="N7" i="69"/>
  <c r="E7" i="69"/>
  <c r="O14" i="69"/>
  <c r="H15" i="69"/>
  <c r="D8" i="69"/>
  <c r="E8" i="69"/>
  <c r="F8" i="69"/>
  <c r="T15" i="69"/>
  <c r="K15" i="69"/>
  <c r="B15" i="69"/>
  <c r="S10" i="69"/>
  <c r="I13" i="69"/>
  <c r="H8" i="69"/>
  <c r="E14" i="69"/>
  <c r="O15" i="69"/>
  <c r="J15" i="69"/>
  <c r="I11" i="69"/>
  <c r="H11" i="69"/>
  <c r="Q13" i="69"/>
  <c r="L15" i="69"/>
  <c r="B16" i="69"/>
  <c r="I7" i="69"/>
  <c r="O16" i="69"/>
  <c r="I16" i="69"/>
  <c r="M16" i="69"/>
  <c r="J11" i="69"/>
  <c r="P8" i="69"/>
  <c r="C16" i="69"/>
  <c r="R15" i="69"/>
  <c r="F10" i="69"/>
  <c r="D11" i="69"/>
  <c r="Q8" i="69"/>
  <c r="Q12" i="69"/>
  <c r="L13" i="69"/>
  <c r="J16" i="69"/>
  <c r="G9" i="69"/>
  <c r="T16" i="69"/>
  <c r="G12" i="69"/>
  <c r="M8" i="69"/>
  <c r="I14" i="69"/>
  <c r="B13" i="69"/>
  <c r="L7" i="69"/>
  <c r="P9" i="69"/>
  <c r="D15" i="69"/>
  <c r="N16" i="69"/>
  <c r="T7" i="69"/>
  <c r="Q11" i="69"/>
  <c r="M7" i="69"/>
  <c r="L11" i="69"/>
  <c r="F13" i="69"/>
  <c r="H16" i="69"/>
  <c r="R14" i="69"/>
  <c r="P10" i="69"/>
  <c r="T11" i="69"/>
  <c r="R8" i="69"/>
  <c r="M9" i="69"/>
  <c r="D13" i="69"/>
  <c r="R7" i="69"/>
  <c r="J12" i="69"/>
  <c r="B7" i="66"/>
  <c r="F16" i="66"/>
  <c r="G16" i="66"/>
  <c r="N7" i="66"/>
  <c r="K15" i="66"/>
  <c r="I14" i="66"/>
  <c r="E14" i="66"/>
  <c r="S13" i="66"/>
  <c r="C16" i="66"/>
  <c r="J11" i="66"/>
  <c r="E10" i="66"/>
  <c r="K13" i="66"/>
  <c r="L14" i="66"/>
  <c r="M12" i="66"/>
  <c r="C9" i="66"/>
  <c r="M15" i="66"/>
  <c r="N12" i="66"/>
  <c r="T13" i="66"/>
  <c r="Q7" i="66"/>
  <c r="L7" i="66"/>
  <c r="J8" i="66"/>
  <c r="D7" i="66"/>
  <c r="T7" i="66"/>
  <c r="B8" i="66"/>
  <c r="G11" i="66"/>
  <c r="H13" i="66"/>
  <c r="I12" i="66"/>
  <c r="S12" i="66"/>
  <c r="M8" i="66"/>
  <c r="H9" i="66"/>
  <c r="I10" i="66"/>
  <c r="E13" i="66"/>
  <c r="I7" i="66"/>
  <c r="P15" i="66"/>
  <c r="K7" i="66"/>
  <c r="B9" i="66"/>
  <c r="T8" i="66"/>
  <c r="J13" i="66"/>
  <c r="G10" i="66"/>
  <c r="D8" i="66"/>
  <c r="Q14" i="66"/>
  <c r="F9" i="66"/>
  <c r="O15" i="66"/>
  <c r="O13" i="66"/>
  <c r="C7" i="66"/>
  <c r="I13" i="66"/>
  <c r="F12" i="66"/>
  <c r="B10" i="66"/>
  <c r="N11" i="66"/>
  <c r="I9" i="66"/>
  <c r="I11" i="66"/>
  <c r="K12" i="66"/>
  <c r="S11" i="66"/>
  <c r="J16" i="66"/>
  <c r="C15" i="66"/>
  <c r="Q10" i="66"/>
  <c r="M10" i="66"/>
  <c r="S10" i="66"/>
  <c r="J9" i="66"/>
  <c r="B11" i="66"/>
  <c r="R14" i="66"/>
  <c r="R12" i="66"/>
  <c r="H14" i="66"/>
  <c r="L8" i="66"/>
  <c r="D9" i="66"/>
  <c r="S8" i="66"/>
  <c r="L15" i="66"/>
  <c r="C14" i="66"/>
  <c r="L10" i="66"/>
  <c r="K10" i="66"/>
  <c r="R10" i="66"/>
  <c r="R16" i="66"/>
  <c r="B13" i="66"/>
  <c r="D16" i="66"/>
  <c r="J12" i="66"/>
  <c r="J10" i="66"/>
  <c r="N10" i="66"/>
  <c r="O14" i="66"/>
  <c r="C12" i="66"/>
  <c r="T14" i="66"/>
  <c r="N14" i="66"/>
  <c r="J15" i="66"/>
  <c r="L9" i="66"/>
  <c r="S9" i="66"/>
  <c r="P12" i="66"/>
  <c r="B14" i="66"/>
  <c r="S15" i="66"/>
  <c r="J14" i="66"/>
  <c r="H11" i="66"/>
  <c r="K11" i="66"/>
  <c r="G12" i="66"/>
  <c r="C13" i="66"/>
  <c r="I8" i="66"/>
  <c r="T12" i="66"/>
  <c r="Q11" i="66"/>
  <c r="N9" i="66"/>
  <c r="P16" i="66"/>
  <c r="H7" i="66"/>
  <c r="B15" i="66"/>
  <c r="Q13" i="66"/>
  <c r="E7" i="66"/>
  <c r="C10" i="66"/>
  <c r="M9" i="66"/>
  <c r="H12" i="66"/>
  <c r="E11" i="66"/>
  <c r="F14" i="66"/>
  <c r="F8" i="66"/>
  <c r="P8" i="66"/>
  <c r="T16" i="66"/>
  <c r="N8" i="66"/>
  <c r="B16" i="66"/>
  <c r="D14" i="66"/>
  <c r="T11" i="66"/>
  <c r="H16" i="66"/>
  <c r="T15" i="66"/>
  <c r="L11" i="66"/>
  <c r="F15" i="66"/>
  <c r="Q9" i="66"/>
  <c r="G13" i="66"/>
  <c r="K9" i="66"/>
  <c r="F11" i="66"/>
  <c r="T10" i="66"/>
  <c r="O12" i="66"/>
  <c r="I16" i="66"/>
  <c r="M16" i="66"/>
  <c r="F7" i="66"/>
  <c r="H8" i="66"/>
  <c r="N13" i="66"/>
  <c r="S7" i="66"/>
  <c r="C8" i="66"/>
  <c r="G7" i="66"/>
  <c r="P7" i="66"/>
  <c r="G9" i="66"/>
  <c r="E15" i="66"/>
  <c r="O10" i="66"/>
  <c r="D12" i="66"/>
  <c r="M11" i="66"/>
  <c r="E12" i="66"/>
  <c r="R7" i="66"/>
  <c r="P9" i="66"/>
  <c r="P11" i="66"/>
  <c r="Q15" i="66"/>
  <c r="O9" i="66"/>
  <c r="D13" i="66"/>
  <c r="R11" i="66"/>
  <c r="N16" i="66"/>
  <c r="P10" i="66"/>
  <c r="M13" i="66"/>
  <c r="G8" i="66"/>
  <c r="D11" i="66"/>
  <c r="C11" i="66"/>
  <c r="K16" i="66"/>
  <c r="O7" i="66"/>
  <c r="R15" i="66"/>
  <c r="M14" i="66"/>
  <c r="R8" i="66"/>
  <c r="S16" i="66"/>
  <c r="J7" i="66"/>
  <c r="O8" i="66"/>
  <c r="R13" i="66"/>
  <c r="G14" i="66"/>
  <c r="I15" i="66"/>
  <c r="P14" i="66"/>
  <c r="T9" i="66"/>
  <c r="Q12" i="66"/>
  <c r="O11" i="66"/>
  <c r="F10" i="66"/>
  <c r="H10" i="66"/>
  <c r="M7" i="66"/>
  <c r="L12" i="66"/>
  <c r="Q16" i="66"/>
  <c r="G15" i="66"/>
  <c r="B12" i="66"/>
  <c r="K8" i="66"/>
  <c r="Q8" i="66"/>
  <c r="L13" i="66"/>
  <c r="H15" i="66"/>
  <c r="K14" i="66"/>
  <c r="D15" i="66"/>
  <c r="F13" i="66"/>
  <c r="S14" i="66"/>
  <c r="E9" i="66"/>
  <c r="E8" i="66"/>
  <c r="N15" i="66"/>
  <c r="E16" i="66"/>
  <c r="P13" i="66"/>
  <c r="R9" i="66"/>
  <c r="L16" i="66"/>
  <c r="O16" i="66"/>
  <c r="D10" i="66"/>
  <c r="B8" i="68"/>
  <c r="B9" i="68"/>
  <c r="B13" i="68"/>
  <c r="B11" i="68"/>
  <c r="P7" i="68"/>
  <c r="C7" i="68"/>
  <c r="L11" i="68"/>
  <c r="L8" i="68"/>
  <c r="I11" i="68"/>
  <c r="P10" i="68"/>
  <c r="J8" i="68"/>
  <c r="M8" i="68"/>
  <c r="O11" i="68"/>
  <c r="M14" i="68"/>
  <c r="M9" i="68"/>
  <c r="S12" i="68"/>
  <c r="P13" i="68"/>
  <c r="E7" i="68"/>
  <c r="G13" i="68"/>
  <c r="I13" i="68"/>
  <c r="K15" i="68"/>
  <c r="N8" i="68"/>
  <c r="M13" i="68"/>
  <c r="N14" i="68"/>
  <c r="K13" i="68"/>
  <c r="I16" i="68"/>
  <c r="D12" i="68"/>
  <c r="G12" i="68"/>
  <c r="F7" i="68"/>
  <c r="R16" i="68"/>
  <c r="I9" i="68"/>
  <c r="H12" i="68"/>
  <c r="O8" i="68"/>
  <c r="H13" i="68"/>
  <c r="E9" i="68"/>
  <c r="Q9" i="68"/>
  <c r="I10" i="68"/>
  <c r="J13" i="68"/>
  <c r="S7" i="68"/>
  <c r="K8" i="68"/>
  <c r="F8" i="68"/>
  <c r="L14" i="68"/>
  <c r="H9" i="68"/>
  <c r="E10" i="68"/>
  <c r="K11" i="68"/>
  <c r="F12" i="68"/>
  <c r="O13" i="68"/>
  <c r="G10" i="68"/>
  <c r="L10" i="68"/>
  <c r="Q7" i="68"/>
  <c r="F13" i="68"/>
  <c r="N7" i="68"/>
  <c r="F15" i="68"/>
  <c r="M12" i="68"/>
  <c r="R10" i="68"/>
  <c r="L9" i="68"/>
  <c r="Q13" i="68"/>
  <c r="G9" i="68"/>
  <c r="T13" i="68"/>
  <c r="E13" i="68"/>
  <c r="D9" i="68"/>
  <c r="D8" i="68"/>
  <c r="N12" i="68"/>
  <c r="L7" i="68"/>
  <c r="E14" i="68"/>
  <c r="O9" i="68"/>
  <c r="E8" i="68"/>
  <c r="T16" i="68"/>
  <c r="F11" i="68"/>
  <c r="L13" i="68"/>
  <c r="E15" i="68"/>
  <c r="L12" i="68"/>
  <c r="T7" i="68"/>
  <c r="H11" i="68"/>
  <c r="R13" i="68"/>
  <c r="N11" i="68"/>
  <c r="S13" i="68"/>
  <c r="C9" i="68"/>
  <c r="Q11" i="68"/>
  <c r="F16" i="68"/>
  <c r="I14" i="68"/>
  <c r="O14" i="68"/>
  <c r="R15" i="68"/>
  <c r="S10" i="68"/>
  <c r="G11" i="68"/>
  <c r="B7" i="68"/>
  <c r="K7" i="68"/>
  <c r="F14" i="68"/>
  <c r="S15" i="68"/>
  <c r="N15" i="68"/>
  <c r="G16" i="68"/>
  <c r="C11" i="68"/>
  <c r="E12" i="68"/>
  <c r="J10" i="68"/>
  <c r="P14" i="68"/>
  <c r="R9" i="68"/>
  <c r="I12" i="68"/>
  <c r="B10" i="68"/>
  <c r="G7" i="68"/>
  <c r="D11" i="68"/>
  <c r="I8" i="68"/>
  <c r="E16" i="68"/>
  <c r="E11" i="68"/>
  <c r="H15" i="68"/>
  <c r="M10" i="68"/>
  <c r="T12" i="68"/>
  <c r="J14" i="68"/>
  <c r="P9" i="68"/>
  <c r="H14" i="68"/>
  <c r="B12" i="68"/>
  <c r="H7" i="68"/>
  <c r="S11" i="68"/>
  <c r="K12" i="68"/>
  <c r="N16" i="68"/>
  <c r="R11" i="68"/>
  <c r="L16" i="68"/>
  <c r="P8" i="68"/>
  <c r="O12" i="68"/>
  <c r="K16" i="68"/>
  <c r="F10" i="68"/>
  <c r="N13" i="68"/>
  <c r="P12" i="68"/>
  <c r="R12" i="68"/>
  <c r="P16" i="68"/>
  <c r="B14" i="68"/>
  <c r="N10" i="68"/>
  <c r="H16" i="68"/>
  <c r="S8" i="68"/>
  <c r="K14" i="68"/>
  <c r="H10" i="68"/>
  <c r="Q10" i="68"/>
  <c r="Q8" i="68"/>
  <c r="D16" i="68"/>
  <c r="T10" i="68"/>
  <c r="B16" i="68"/>
  <c r="R7" i="68"/>
  <c r="Q15" i="68"/>
  <c r="J11" i="68"/>
  <c r="C16" i="68"/>
  <c r="C15" i="68"/>
  <c r="L15" i="68"/>
  <c r="J16" i="68"/>
  <c r="P15" i="68"/>
  <c r="O10" i="68"/>
  <c r="M16" i="68"/>
  <c r="C12" i="68"/>
  <c r="B15" i="68"/>
  <c r="R8" i="68"/>
  <c r="M7" i="68"/>
  <c r="R14" i="68"/>
  <c r="G15" i="68"/>
  <c r="O15" i="68"/>
  <c r="S14" i="68"/>
  <c r="T9" i="68"/>
  <c r="T14" i="68"/>
  <c r="T15" i="68"/>
  <c r="C10" i="68"/>
  <c r="G8" i="68"/>
  <c r="C14" i="68"/>
  <c r="I7" i="68"/>
  <c r="J15" i="68"/>
  <c r="Q14" i="68"/>
  <c r="C13" i="68"/>
  <c r="C8" i="68"/>
  <c r="K10" i="68"/>
  <c r="S16" i="68"/>
  <c r="D14" i="68"/>
  <c r="Q16" i="68"/>
  <c r="N9" i="68"/>
  <c r="G14" i="68"/>
  <c r="Q12" i="68"/>
  <c r="P11" i="68"/>
  <c r="I15" i="68"/>
  <c r="T8" i="68"/>
  <c r="J12" i="68"/>
  <c r="S9" i="68"/>
  <c r="M11" i="68"/>
  <c r="F9" i="68"/>
  <c r="O16" i="68"/>
  <c r="D15" i="68"/>
  <c r="H8" i="68"/>
  <c r="D10" i="68"/>
  <c r="M15" i="68"/>
  <c r="J7" i="68"/>
  <c r="J9" i="68"/>
  <c r="K9" i="68"/>
  <c r="D7" i="68"/>
  <c r="T11" i="68"/>
  <c r="O7" i="68"/>
  <c r="D13" i="68"/>
  <c r="B7" i="63"/>
  <c r="B16" i="63"/>
  <c r="B10" i="63"/>
  <c r="B14" i="63"/>
  <c r="S14" i="63"/>
  <c r="M7" i="63"/>
  <c r="D14" i="63"/>
  <c r="K7" i="63"/>
  <c r="O9" i="63"/>
  <c r="L14" i="63"/>
  <c r="P16" i="63"/>
  <c r="R13" i="63"/>
  <c r="M16" i="63"/>
  <c r="S7" i="63"/>
  <c r="N13" i="63"/>
  <c r="K10" i="63"/>
  <c r="Q12" i="63"/>
  <c r="L16" i="63"/>
  <c r="G9" i="63"/>
  <c r="Q7" i="63"/>
  <c r="E9" i="63"/>
  <c r="I8" i="63"/>
  <c r="E11" i="63"/>
  <c r="P11" i="63"/>
  <c r="C16" i="63"/>
  <c r="S12" i="63"/>
  <c r="I10" i="63"/>
  <c r="B12" i="63"/>
  <c r="M11" i="63"/>
  <c r="S8" i="63"/>
  <c r="I12" i="63"/>
  <c r="M10" i="63"/>
  <c r="F13" i="63"/>
  <c r="O10" i="63"/>
  <c r="M9" i="63"/>
  <c r="J8" i="63"/>
  <c r="E7" i="63"/>
  <c r="S15" i="63"/>
  <c r="I11" i="63"/>
  <c r="O7" i="63"/>
  <c r="B13" i="63"/>
  <c r="E12" i="63"/>
  <c r="G16" i="63"/>
  <c r="P7" i="63"/>
  <c r="S9" i="63"/>
  <c r="T12" i="63"/>
  <c r="H9" i="63"/>
  <c r="O11" i="63"/>
  <c r="D13" i="63"/>
  <c r="M8" i="63"/>
  <c r="P12" i="63"/>
  <c r="K8" i="63"/>
  <c r="O13" i="63"/>
  <c r="B9" i="63"/>
  <c r="J9" i="63"/>
  <c r="C15" i="63"/>
  <c r="L8" i="63"/>
  <c r="P8" i="63"/>
  <c r="N11" i="63"/>
  <c r="R8" i="63"/>
  <c r="J14" i="63"/>
  <c r="R12" i="63"/>
  <c r="H7" i="63"/>
  <c r="G11" i="63"/>
  <c r="M12" i="63"/>
  <c r="F16" i="63"/>
  <c r="B15" i="63"/>
  <c r="G8" i="63"/>
  <c r="E13" i="63"/>
  <c r="E14" i="63"/>
  <c r="Q11" i="63"/>
  <c r="Q13" i="63"/>
  <c r="E8" i="63"/>
  <c r="L12" i="63"/>
  <c r="F8" i="63"/>
  <c r="C11" i="63"/>
  <c r="T7" i="63"/>
  <c r="Q8" i="63"/>
  <c r="B8" i="63"/>
  <c r="H13" i="63"/>
  <c r="M14" i="63"/>
  <c r="K9" i="63"/>
  <c r="T14" i="63"/>
  <c r="J12" i="63"/>
  <c r="Q14" i="63"/>
  <c r="K14" i="63"/>
  <c r="G13" i="63"/>
  <c r="P15" i="63"/>
  <c r="S16" i="63"/>
  <c r="O15" i="63"/>
  <c r="H8" i="63"/>
  <c r="D15" i="63"/>
  <c r="R10" i="63"/>
  <c r="K12" i="63"/>
  <c r="C7" i="63"/>
  <c r="P10" i="63"/>
  <c r="Q16" i="63"/>
  <c r="C12" i="63"/>
  <c r="I13" i="63"/>
  <c r="P13" i="63"/>
  <c r="Q9" i="63"/>
  <c r="J7" i="63"/>
  <c r="R7" i="63"/>
  <c r="O14" i="63"/>
  <c r="C10" i="63"/>
  <c r="L7" i="63"/>
  <c r="J13" i="63"/>
  <c r="T11" i="63"/>
  <c r="G10" i="63"/>
  <c r="H16" i="63"/>
  <c r="T10" i="63"/>
  <c r="N10" i="63"/>
  <c r="I16" i="63"/>
  <c r="I15" i="63"/>
  <c r="R9" i="63"/>
  <c r="I9" i="63"/>
  <c r="J11" i="63"/>
  <c r="D12" i="63"/>
  <c r="F14" i="63"/>
  <c r="H15" i="63"/>
  <c r="D9" i="63"/>
  <c r="P14" i="63"/>
  <c r="F10" i="63"/>
  <c r="S13" i="63"/>
  <c r="S11" i="63"/>
  <c r="J16" i="63"/>
  <c r="D10" i="63"/>
  <c r="C8" i="63"/>
  <c r="G12" i="63"/>
  <c r="F11" i="63"/>
  <c r="N14" i="63"/>
  <c r="M13" i="63"/>
  <c r="T15" i="63"/>
  <c r="H11" i="63"/>
  <c r="L15" i="63"/>
  <c r="O16" i="63"/>
  <c r="T16" i="63"/>
  <c r="O8" i="63"/>
  <c r="K11" i="63"/>
  <c r="F9" i="63"/>
  <c r="F12" i="63"/>
  <c r="I14" i="63"/>
  <c r="D16" i="63"/>
  <c r="N8" i="63"/>
  <c r="Q10" i="63"/>
  <c r="E10" i="63"/>
  <c r="F15" i="63"/>
  <c r="M15" i="63"/>
  <c r="N9" i="63"/>
  <c r="D11" i="63"/>
  <c r="L11" i="63"/>
  <c r="F7" i="63"/>
  <c r="N15" i="63"/>
  <c r="E15" i="63"/>
  <c r="P9" i="63"/>
  <c r="T9" i="63"/>
  <c r="S10" i="63"/>
  <c r="C13" i="63"/>
  <c r="K13" i="63"/>
  <c r="T8" i="63"/>
  <c r="N7" i="63"/>
  <c r="H12" i="63"/>
  <c r="R11" i="63"/>
  <c r="J15" i="63"/>
  <c r="G14" i="63"/>
  <c r="D7" i="63"/>
  <c r="H14" i="63"/>
  <c r="D8" i="63"/>
  <c r="B11" i="63"/>
  <c r="K15" i="63"/>
  <c r="R16" i="63"/>
  <c r="C9" i="63"/>
  <c r="T13" i="63"/>
  <c r="E16" i="63"/>
  <c r="K16" i="63"/>
  <c r="R14" i="63"/>
  <c r="G15" i="63"/>
  <c r="I7" i="63"/>
  <c r="Q15" i="63"/>
  <c r="J10" i="63"/>
  <c r="L9" i="63"/>
  <c r="N16" i="63"/>
  <c r="R15" i="63"/>
  <c r="O12" i="63"/>
  <c r="G7" i="63"/>
  <c r="H10" i="63"/>
  <c r="N12" i="63"/>
  <c r="C14" i="63"/>
  <c r="L13" i="63"/>
  <c r="L10" i="63"/>
  <c r="B11" i="70"/>
  <c r="I8" i="70"/>
  <c r="L7" i="70"/>
  <c r="E15" i="70"/>
  <c r="R7" i="70"/>
  <c r="N12" i="70"/>
  <c r="S11" i="70"/>
  <c r="I7" i="70"/>
  <c r="H10" i="70"/>
  <c r="F16" i="70"/>
  <c r="I13" i="70"/>
  <c r="R14" i="70"/>
  <c r="S16" i="70"/>
  <c r="B13" i="70"/>
  <c r="J9" i="70"/>
  <c r="P14" i="70"/>
  <c r="T14" i="70"/>
  <c r="P13" i="70"/>
  <c r="K14" i="70"/>
  <c r="S13" i="70"/>
  <c r="F7" i="70"/>
  <c r="P9" i="70"/>
  <c r="H15" i="70"/>
  <c r="C13" i="70"/>
  <c r="C14" i="70"/>
  <c r="B15" i="70"/>
  <c r="D9" i="70"/>
  <c r="J14" i="70"/>
  <c r="O14" i="70"/>
  <c r="T15" i="70"/>
  <c r="K11" i="70"/>
  <c r="L14" i="70"/>
  <c r="H14" i="70"/>
  <c r="F11" i="70"/>
  <c r="N13" i="70"/>
  <c r="N7" i="70"/>
  <c r="J16" i="70"/>
  <c r="B14" i="70"/>
  <c r="H9" i="70"/>
  <c r="I10" i="70"/>
  <c r="C11" i="70"/>
  <c r="G14" i="70"/>
  <c r="P10" i="70"/>
  <c r="C16" i="70"/>
  <c r="R9" i="70"/>
  <c r="O16" i="70"/>
  <c r="F8" i="70"/>
  <c r="D7" i="70"/>
  <c r="N15" i="70"/>
  <c r="B8" i="70"/>
  <c r="I11" i="70"/>
  <c r="P8" i="70"/>
  <c r="J11" i="70"/>
  <c r="S15" i="70"/>
  <c r="N14" i="70"/>
  <c r="M15" i="70"/>
  <c r="E13" i="70"/>
  <c r="T12" i="70"/>
  <c r="K10" i="70"/>
  <c r="D16" i="70"/>
  <c r="R10" i="70"/>
  <c r="B16" i="70"/>
  <c r="H16" i="70"/>
  <c r="D15" i="70"/>
  <c r="T16" i="70"/>
  <c r="Q15" i="70"/>
  <c r="F15" i="70"/>
  <c r="Q14" i="70"/>
  <c r="O12" i="70"/>
  <c r="S9" i="70"/>
  <c r="T7" i="70"/>
  <c r="E9" i="70"/>
  <c r="P7" i="70"/>
  <c r="B9" i="70"/>
  <c r="O8" i="70"/>
  <c r="F10" i="70"/>
  <c r="C7" i="70"/>
  <c r="M9" i="70"/>
  <c r="F12" i="70"/>
  <c r="M14" i="70"/>
  <c r="M7" i="70"/>
  <c r="R13" i="70"/>
  <c r="S14" i="70"/>
  <c r="G15" i="70"/>
  <c r="J15" i="70"/>
  <c r="M13" i="70"/>
  <c r="L11" i="70"/>
  <c r="Q11" i="70"/>
  <c r="K13" i="70"/>
  <c r="N9" i="70"/>
  <c r="Q10" i="70"/>
  <c r="G9" i="70"/>
  <c r="K8" i="70"/>
  <c r="C15" i="70"/>
  <c r="C9" i="70"/>
  <c r="D11" i="70"/>
  <c r="I14" i="70"/>
  <c r="D14" i="70"/>
  <c r="R8" i="70"/>
  <c r="C8" i="70"/>
  <c r="F14" i="70"/>
  <c r="I16" i="70"/>
  <c r="F13" i="70"/>
  <c r="M11" i="70"/>
  <c r="E16" i="70"/>
  <c r="D8" i="70"/>
  <c r="E11" i="70"/>
  <c r="K7" i="70"/>
  <c r="H11" i="70"/>
  <c r="D10" i="70"/>
  <c r="G11" i="70"/>
  <c r="J10" i="70"/>
  <c r="H12" i="70"/>
  <c r="P16" i="70"/>
  <c r="I15" i="70"/>
  <c r="L12" i="70"/>
  <c r="O11" i="70"/>
  <c r="E12" i="70"/>
  <c r="Q8" i="70"/>
  <c r="L9" i="70"/>
  <c r="H8" i="70"/>
  <c r="E10" i="70"/>
  <c r="C12" i="70"/>
  <c r="R12" i="70"/>
  <c r="N10" i="70"/>
  <c r="K9" i="70"/>
  <c r="N8" i="70"/>
  <c r="P11" i="70"/>
  <c r="Q16" i="70"/>
  <c r="J7" i="70"/>
  <c r="T8" i="70"/>
  <c r="M8" i="70"/>
  <c r="Q7" i="70"/>
  <c r="H7" i="70"/>
  <c r="F9" i="70"/>
  <c r="T11" i="70"/>
  <c r="L16" i="70"/>
  <c r="K16" i="70"/>
  <c r="T13" i="70"/>
  <c r="D12" i="70"/>
  <c r="R11" i="70"/>
  <c r="S10" i="70"/>
  <c r="R16" i="70"/>
  <c r="G16" i="70"/>
  <c r="N16" i="70"/>
  <c r="L10" i="70"/>
  <c r="O7" i="70"/>
  <c r="I9" i="70"/>
  <c r="E7" i="70"/>
  <c r="Q12" i="70"/>
  <c r="S12" i="70"/>
  <c r="P12" i="70"/>
  <c r="B10" i="70"/>
  <c r="I12" i="70"/>
  <c r="J12" i="70"/>
  <c r="H13" i="70"/>
  <c r="C10" i="70"/>
  <c r="J8" i="70"/>
  <c r="Q9" i="70"/>
  <c r="L8" i="70"/>
  <c r="L15" i="70"/>
  <c r="K12" i="70"/>
  <c r="E14" i="70"/>
  <c r="Q13" i="70"/>
  <c r="O9" i="70"/>
  <c r="L13" i="70"/>
  <c r="P15" i="70"/>
  <c r="K15" i="70"/>
  <c r="G10" i="70"/>
  <c r="T10" i="70"/>
  <c r="B12" i="70"/>
  <c r="E8" i="70"/>
  <c r="G13" i="70"/>
  <c r="B7" i="70"/>
  <c r="J13" i="70"/>
  <c r="G7" i="70"/>
  <c r="G12" i="70"/>
  <c r="T9" i="70"/>
  <c r="D13" i="70"/>
  <c r="G8" i="70"/>
  <c r="O15" i="70"/>
  <c r="M12" i="70"/>
  <c r="O13" i="70"/>
  <c r="M16" i="70"/>
  <c r="M10" i="70"/>
  <c r="N11" i="70"/>
  <c r="S7" i="70"/>
  <c r="R15" i="70"/>
  <c r="S8" i="70"/>
  <c r="O10" i="70"/>
  <c r="C9" i="78"/>
  <c r="D9" i="78"/>
  <c r="E10" i="78"/>
  <c r="A11" i="78"/>
  <c r="G10" i="78"/>
  <c r="B10" i="78" l="1"/>
  <c r="C10" i="78" s="1"/>
  <c r="D8" i="105"/>
  <c r="C8" i="105"/>
  <c r="G10" i="82"/>
  <c r="A11" i="82"/>
  <c r="F10" i="82"/>
  <c r="B10" i="82"/>
  <c r="E10" i="82"/>
  <c r="G9" i="105"/>
  <c r="B9" i="105"/>
  <c r="E9" i="105"/>
  <c r="F9" i="105"/>
  <c r="A10" i="105"/>
  <c r="D10" i="80"/>
  <c r="C10" i="80"/>
  <c r="E11" i="80"/>
  <c r="A12" i="80"/>
  <c r="B11" i="80"/>
  <c r="G11" i="80"/>
  <c r="F11" i="80"/>
  <c r="D9" i="82"/>
  <c r="C9" i="82"/>
  <c r="D9" i="79"/>
  <c r="C9" i="79"/>
  <c r="F11" i="81"/>
  <c r="G11" i="81"/>
  <c r="A12" i="81"/>
  <c r="E11" i="81"/>
  <c r="B11" i="81"/>
  <c r="B10" i="79"/>
  <c r="A11" i="79"/>
  <c r="F10" i="79"/>
  <c r="E10" i="79"/>
  <c r="G10" i="79"/>
  <c r="F10" i="83"/>
  <c r="G10" i="83"/>
  <c r="B10" i="83"/>
  <c r="A11" i="83"/>
  <c r="E10" i="83"/>
  <c r="C10" i="81"/>
  <c r="D10" i="81"/>
  <c r="D9" i="83"/>
  <c r="C9" i="83"/>
  <c r="V15" i="60"/>
  <c r="V8" i="60"/>
  <c r="V13" i="60"/>
  <c r="V14" i="60"/>
  <c r="V16" i="60"/>
  <c r="V10" i="60"/>
  <c r="U13" i="60"/>
  <c r="W13" i="60" s="1"/>
  <c r="U14" i="60"/>
  <c r="W14" i="60" s="1"/>
  <c r="U12" i="60"/>
  <c r="W12" i="60" s="1"/>
  <c r="U7" i="60"/>
  <c r="W7" i="60" s="1"/>
  <c r="V11" i="60"/>
  <c r="V7" i="60"/>
  <c r="V9" i="60"/>
  <c r="U9" i="60"/>
  <c r="W9" i="60" s="1"/>
  <c r="U15" i="60"/>
  <c r="W15" i="60" s="1"/>
  <c r="V12" i="60"/>
  <c r="U16" i="60"/>
  <c r="W16" i="60" s="1"/>
  <c r="U10" i="60"/>
  <c r="W10" i="60" s="1"/>
  <c r="U11" i="60"/>
  <c r="W11" i="60" s="1"/>
  <c r="U8" i="60"/>
  <c r="W8" i="60" s="1"/>
  <c r="U16" i="69"/>
  <c r="W16" i="69" s="1"/>
  <c r="U14" i="68"/>
  <c r="W14" i="68" s="1"/>
  <c r="V15" i="69"/>
  <c r="U8" i="68"/>
  <c r="W8" i="68" s="1"/>
  <c r="V14" i="66"/>
  <c r="V10" i="66"/>
  <c r="Y10" i="104" s="1"/>
  <c r="V13" i="69"/>
  <c r="V13" i="63"/>
  <c r="AA13" i="104" s="1"/>
  <c r="V13" i="70"/>
  <c r="AC13" i="104" s="1"/>
  <c r="V14" i="70"/>
  <c r="U8" i="63"/>
  <c r="W8" i="63" s="1"/>
  <c r="V13" i="68"/>
  <c r="U13" i="63"/>
  <c r="W13" i="63" s="1"/>
  <c r="U15" i="68"/>
  <c r="W15" i="68" s="1"/>
  <c r="U16" i="68"/>
  <c r="W16" i="68" s="1"/>
  <c r="U9" i="63"/>
  <c r="W9" i="63" s="1"/>
  <c r="U13" i="70"/>
  <c r="W13" i="70" s="1"/>
  <c r="V7" i="63"/>
  <c r="AA7" i="104" s="1"/>
  <c r="V11" i="63"/>
  <c r="AA11" i="104" s="1"/>
  <c r="V12" i="63"/>
  <c r="AA12" i="104" s="1"/>
  <c r="V15" i="68"/>
  <c r="V11" i="68"/>
  <c r="U8" i="66"/>
  <c r="W8" i="66" s="1"/>
  <c r="U12" i="69"/>
  <c r="W12" i="69" s="1"/>
  <c r="U13" i="68"/>
  <c r="W13" i="68" s="1"/>
  <c r="V9" i="66"/>
  <c r="U8" i="69"/>
  <c r="W8" i="69" s="1"/>
  <c r="U12" i="68"/>
  <c r="W12" i="68" s="1"/>
  <c r="V13" i="66"/>
  <c r="Y13" i="104" s="1"/>
  <c r="U13" i="69"/>
  <c r="W13" i="69" s="1"/>
  <c r="U7" i="69"/>
  <c r="W7" i="69" s="1"/>
  <c r="U12" i="66"/>
  <c r="W12" i="66" s="1"/>
  <c r="U9" i="66"/>
  <c r="W9" i="66" s="1"/>
  <c r="U8" i="70"/>
  <c r="W8" i="70" s="1"/>
  <c r="U12" i="63"/>
  <c r="W12" i="63" s="1"/>
  <c r="U7" i="66"/>
  <c r="W7" i="66" s="1"/>
  <c r="U9" i="69"/>
  <c r="W9" i="69" s="1"/>
  <c r="V9" i="69"/>
  <c r="U10" i="69"/>
  <c r="W10" i="69" s="1"/>
  <c r="V7" i="69"/>
  <c r="U9" i="68"/>
  <c r="W9" i="68" s="1"/>
  <c r="V8" i="68"/>
  <c r="U13" i="66"/>
  <c r="W13" i="66" s="1"/>
  <c r="V16" i="63"/>
  <c r="AA16" i="104" s="1"/>
  <c r="V10" i="63"/>
  <c r="U7" i="63"/>
  <c r="W7" i="63" s="1"/>
  <c r="U10" i="68"/>
  <c r="W10" i="68" s="1"/>
  <c r="V9" i="68"/>
  <c r="V14" i="69"/>
  <c r="V11" i="70"/>
  <c r="AC11" i="104" s="1"/>
  <c r="V15" i="70"/>
  <c r="AE15" i="104" s="1"/>
  <c r="V7" i="70"/>
  <c r="AE7" i="104" s="1"/>
  <c r="U11" i="68"/>
  <c r="W11" i="68" s="1"/>
  <c r="V16" i="66"/>
  <c r="Y16" i="104" s="1"/>
  <c r="V8" i="69"/>
  <c r="V12" i="69"/>
  <c r="V7" i="68"/>
  <c r="V12" i="68"/>
  <c r="U16" i="66"/>
  <c r="W16" i="66" s="1"/>
  <c r="V10" i="70"/>
  <c r="AG10" i="104" s="1"/>
  <c r="U15" i="70"/>
  <c r="W15" i="70" s="1"/>
  <c r="U14" i="63"/>
  <c r="W14" i="63" s="1"/>
  <c r="V15" i="63"/>
  <c r="AA15" i="104" s="1"/>
  <c r="U11" i="63"/>
  <c r="W11" i="63" s="1"/>
  <c r="V12" i="66"/>
  <c r="V8" i="66"/>
  <c r="Y8" i="104" s="1"/>
  <c r="U9" i="70"/>
  <c r="W9" i="70" s="1"/>
  <c r="U10" i="70"/>
  <c r="W10" i="70" s="1"/>
  <c r="U7" i="70"/>
  <c r="W7" i="70" s="1"/>
  <c r="U11" i="66"/>
  <c r="W11" i="66" s="1"/>
  <c r="U15" i="66"/>
  <c r="W15" i="66" s="1"/>
  <c r="V12" i="70"/>
  <c r="AG12" i="104" s="1"/>
  <c r="V16" i="70"/>
  <c r="AG16" i="104" s="1"/>
  <c r="U16" i="70"/>
  <c r="W16" i="70" s="1"/>
  <c r="V11" i="66"/>
  <c r="Y11" i="104" s="1"/>
  <c r="U10" i="66"/>
  <c r="W10" i="66" s="1"/>
  <c r="V7" i="66"/>
  <c r="Y7" i="104" s="1"/>
  <c r="V16" i="69"/>
  <c r="U12" i="70"/>
  <c r="W12" i="70" s="1"/>
  <c r="V9" i="70"/>
  <c r="V9" i="63"/>
  <c r="U10" i="63"/>
  <c r="W10" i="63" s="1"/>
  <c r="U16" i="63"/>
  <c r="W16" i="63" s="1"/>
  <c r="V14" i="68"/>
  <c r="U15" i="69"/>
  <c r="W15" i="69" s="1"/>
  <c r="U11" i="69"/>
  <c r="W11" i="69" s="1"/>
  <c r="V8" i="70"/>
  <c r="V8" i="63"/>
  <c r="AA8" i="104" s="1"/>
  <c r="U15" i="63"/>
  <c r="W15" i="63" s="1"/>
  <c r="V10" i="68"/>
  <c r="U7" i="68"/>
  <c r="W7" i="68" s="1"/>
  <c r="U14" i="66"/>
  <c r="W14" i="66" s="1"/>
  <c r="V11" i="69"/>
  <c r="U14" i="69"/>
  <c r="W14" i="69" s="1"/>
  <c r="U11" i="70"/>
  <c r="W11" i="70" s="1"/>
  <c r="U14" i="70"/>
  <c r="W14" i="70" s="1"/>
  <c r="V14" i="63"/>
  <c r="AA14" i="104" s="1"/>
  <c r="V16" i="68"/>
  <c r="V15" i="66"/>
  <c r="V10" i="69"/>
  <c r="A12" i="78"/>
  <c r="B11" i="78"/>
  <c r="G11" i="78"/>
  <c r="F11" i="78"/>
  <c r="E11" i="78"/>
  <c r="D10" i="78"/>
  <c r="W14" i="104" l="1"/>
  <c r="W10" i="104"/>
  <c r="W12" i="104"/>
  <c r="W15" i="104"/>
  <c r="W8" i="104"/>
  <c r="W11" i="104"/>
  <c r="W13" i="104"/>
  <c r="W9" i="104"/>
  <c r="W16" i="104"/>
  <c r="W7" i="104"/>
  <c r="A13" i="80"/>
  <c r="E12" i="80"/>
  <c r="F12" i="80"/>
  <c r="B12" i="80"/>
  <c r="G12" i="80"/>
  <c r="A12" i="79"/>
  <c r="G11" i="79"/>
  <c r="B11" i="79"/>
  <c r="F11" i="79"/>
  <c r="E11" i="79"/>
  <c r="C10" i="79"/>
  <c r="D10" i="79"/>
  <c r="C11" i="81"/>
  <c r="D11" i="81"/>
  <c r="F10" i="105"/>
  <c r="G10" i="105"/>
  <c r="B10" i="105"/>
  <c r="E10" i="105"/>
  <c r="A11" i="105"/>
  <c r="E12" i="81"/>
  <c r="F12" i="81"/>
  <c r="G12" i="81"/>
  <c r="A13" i="81"/>
  <c r="B12" i="81"/>
  <c r="C9" i="105"/>
  <c r="D9" i="105"/>
  <c r="C10" i="82"/>
  <c r="D10" i="82"/>
  <c r="B11" i="83"/>
  <c r="G11" i="83"/>
  <c r="E11" i="83"/>
  <c r="F11" i="83"/>
  <c r="A12" i="83"/>
  <c r="C10" i="83"/>
  <c r="D10" i="83"/>
  <c r="G11" i="82"/>
  <c r="A12" i="82"/>
  <c r="E11" i="82"/>
  <c r="F11" i="82"/>
  <c r="B11" i="82"/>
  <c r="D11" i="80"/>
  <c r="C11" i="80"/>
  <c r="V15" i="104"/>
  <c r="V11" i="104"/>
  <c r="V12" i="104"/>
  <c r="V14" i="104"/>
  <c r="V9" i="104"/>
  <c r="V7" i="104"/>
  <c r="V8" i="104"/>
  <c r="V16" i="104"/>
  <c r="V13" i="104"/>
  <c r="V10" i="104"/>
  <c r="AE13" i="104"/>
  <c r="AB8" i="104"/>
  <c r="Y15" i="104"/>
  <c r="AA10" i="104"/>
  <c r="AG13" i="104"/>
  <c r="Z11" i="104"/>
  <c r="AB13" i="104"/>
  <c r="AF13" i="104"/>
  <c r="Y14" i="104"/>
  <c r="Z8" i="104"/>
  <c r="Z13" i="104"/>
  <c r="AD12" i="104"/>
  <c r="AF8" i="104"/>
  <c r="AE10" i="104"/>
  <c r="AC14" i="104"/>
  <c r="AG15" i="104"/>
  <c r="AG14" i="104"/>
  <c r="AG7" i="104"/>
  <c r="Z12" i="104"/>
  <c r="AG11" i="104"/>
  <c r="AC15" i="104"/>
  <c r="AF9" i="104"/>
  <c r="AG9" i="104"/>
  <c r="AE14" i="104"/>
  <c r="Z9" i="104"/>
  <c r="AD8" i="104"/>
  <c r="Y12" i="104"/>
  <c r="AC7" i="104"/>
  <c r="AD9" i="104"/>
  <c r="AF15" i="104"/>
  <c r="Z14" i="104"/>
  <c r="AB12" i="104"/>
  <c r="AA9" i="104"/>
  <c r="Z10" i="104"/>
  <c r="AB15" i="104"/>
  <c r="AB9" i="104"/>
  <c r="AD7" i="104"/>
  <c r="AD16" i="104"/>
  <c r="AD15" i="104"/>
  <c r="X12" i="104"/>
  <c r="X8" i="104"/>
  <c r="Z16" i="104"/>
  <c r="AC10" i="104"/>
  <c r="X9" i="104"/>
  <c r="AE12" i="104"/>
  <c r="Z7" i="104"/>
  <c r="AD13" i="104"/>
  <c r="AF16" i="104"/>
  <c r="AC8" i="104"/>
  <c r="AB16" i="104"/>
  <c r="AC12" i="104"/>
  <c r="AF7" i="104"/>
  <c r="AB11" i="104"/>
  <c r="AE11" i="104"/>
  <c r="AF11" i="104"/>
  <c r="X10" i="104"/>
  <c r="X16" i="104"/>
  <c r="AE9" i="104"/>
  <c r="AB14" i="104"/>
  <c r="X14" i="104"/>
  <c r="Y9" i="104"/>
  <c r="X13" i="104"/>
  <c r="X11" i="104"/>
  <c r="AE16" i="104"/>
  <c r="X7" i="104"/>
  <c r="AD11" i="104"/>
  <c r="AF14" i="104"/>
  <c r="AB7" i="104"/>
  <c r="AE8" i="104"/>
  <c r="AB10" i="104"/>
  <c r="AC9" i="104"/>
  <c r="AD10" i="104"/>
  <c r="Z15" i="104"/>
  <c r="AG8" i="104"/>
  <c r="AF12" i="104"/>
  <c r="AC16" i="104"/>
  <c r="AF10" i="104"/>
  <c r="AD14" i="104"/>
  <c r="X15" i="104"/>
  <c r="D11" i="78"/>
  <c r="C11" i="78"/>
  <c r="F12" i="78"/>
  <c r="B12" i="78"/>
  <c r="E12" i="78"/>
  <c r="A13" i="78"/>
  <c r="G12" i="78"/>
  <c r="D11" i="83" l="1"/>
  <c r="C11" i="83"/>
  <c r="E12" i="83"/>
  <c r="G12" i="83"/>
  <c r="B12" i="83"/>
  <c r="A13" i="83"/>
  <c r="F12" i="83"/>
  <c r="C11" i="82"/>
  <c r="D11" i="82"/>
  <c r="D12" i="81"/>
  <c r="C12" i="81"/>
  <c r="C11" i="79"/>
  <c r="D11" i="79"/>
  <c r="E13" i="81"/>
  <c r="G13" i="81"/>
  <c r="A14" i="81"/>
  <c r="F13" i="81"/>
  <c r="B13" i="81"/>
  <c r="G12" i="79"/>
  <c r="A13" i="79"/>
  <c r="E12" i="79"/>
  <c r="B12" i="79"/>
  <c r="F12" i="79"/>
  <c r="A13" i="82"/>
  <c r="F12" i="82"/>
  <c r="B12" i="82"/>
  <c r="E12" i="82"/>
  <c r="G12" i="82"/>
  <c r="D12" i="80"/>
  <c r="C12" i="80"/>
  <c r="G11" i="105"/>
  <c r="B11" i="105"/>
  <c r="A12" i="105"/>
  <c r="E11" i="105"/>
  <c r="F11" i="105"/>
  <c r="C10" i="105"/>
  <c r="D10" i="105"/>
  <c r="F13" i="80"/>
  <c r="E13" i="80"/>
  <c r="G13" i="80"/>
  <c r="B13" i="80"/>
  <c r="A14" i="80"/>
  <c r="AI13" i="104"/>
  <c r="AI11" i="104"/>
  <c r="AH13" i="104"/>
  <c r="AJ13" i="104" s="1"/>
  <c r="AI15" i="104"/>
  <c r="AI7" i="104"/>
  <c r="AI14" i="104"/>
  <c r="AH9" i="104"/>
  <c r="AJ9" i="104" s="1"/>
  <c r="AI10" i="104"/>
  <c r="AH8" i="104"/>
  <c r="AJ8" i="104" s="1"/>
  <c r="AI16" i="104"/>
  <c r="AI9" i="104"/>
  <c r="AH10" i="104"/>
  <c r="AJ10" i="104" s="1"/>
  <c r="AH12" i="104"/>
  <c r="AJ12" i="104" s="1"/>
  <c r="AI12" i="104"/>
  <c r="AH15" i="104"/>
  <c r="AJ15" i="104" s="1"/>
  <c r="AH7" i="104"/>
  <c r="AJ7" i="104" s="1"/>
  <c r="AH11" i="104"/>
  <c r="AJ11" i="104" s="1"/>
  <c r="AH14" i="104"/>
  <c r="AJ14" i="104" s="1"/>
  <c r="AI8" i="104"/>
  <c r="AH16" i="104"/>
  <c r="AJ16" i="104" s="1"/>
  <c r="A14" i="78"/>
  <c r="E13" i="78"/>
  <c r="G13" i="78"/>
  <c r="B13" i="78"/>
  <c r="F13" i="78"/>
  <c r="D12" i="78"/>
  <c r="C12" i="78"/>
  <c r="D11" i="105" l="1"/>
  <c r="C11" i="105"/>
  <c r="G14" i="81"/>
  <c r="A15" i="81"/>
  <c r="F14" i="81"/>
  <c r="B14" i="81"/>
  <c r="E14" i="81"/>
  <c r="E14" i="80"/>
  <c r="F14" i="80"/>
  <c r="G14" i="80"/>
  <c r="A15" i="80"/>
  <c r="B14" i="80"/>
  <c r="D12" i="82"/>
  <c r="C12" i="82"/>
  <c r="C13" i="80"/>
  <c r="D13" i="80"/>
  <c r="F13" i="82"/>
  <c r="B13" i="82"/>
  <c r="E13" i="82"/>
  <c r="G13" i="82"/>
  <c r="A14" i="82"/>
  <c r="D12" i="79"/>
  <c r="C12" i="79"/>
  <c r="A14" i="83"/>
  <c r="E13" i="83"/>
  <c r="F13" i="83"/>
  <c r="B13" i="83"/>
  <c r="G13" i="83"/>
  <c r="C12" i="83"/>
  <c r="D12" i="83"/>
  <c r="E13" i="79"/>
  <c r="F13" i="79"/>
  <c r="G13" i="79"/>
  <c r="A14" i="79"/>
  <c r="B13" i="79"/>
  <c r="D13" i="81"/>
  <c r="C13" i="81"/>
  <c r="A13" i="105"/>
  <c r="B12" i="105"/>
  <c r="E12" i="105"/>
  <c r="G12" i="105"/>
  <c r="F12" i="105"/>
  <c r="AK13" i="104"/>
  <c r="AK9" i="104"/>
  <c r="AK12" i="104"/>
  <c r="AK8" i="104"/>
  <c r="AK15" i="104"/>
  <c r="AK10" i="104"/>
  <c r="AK11" i="104"/>
  <c r="AK16" i="104"/>
  <c r="AK14" i="104"/>
  <c r="AK7" i="104"/>
  <c r="D13" i="78"/>
  <c r="C13" i="78"/>
  <c r="F14" i="78"/>
  <c r="A15" i="78"/>
  <c r="G14" i="78"/>
  <c r="E14" i="78"/>
  <c r="B14" i="78"/>
  <c r="D13" i="79" l="1"/>
  <c r="C13" i="79"/>
  <c r="D14" i="80"/>
  <c r="C14" i="80"/>
  <c r="D13" i="83"/>
  <c r="C13" i="83"/>
  <c r="B15" i="80"/>
  <c r="A16" i="80"/>
  <c r="F15" i="80"/>
  <c r="E15" i="80"/>
  <c r="G15" i="80"/>
  <c r="E14" i="83"/>
  <c r="G14" i="83"/>
  <c r="A15" i="83"/>
  <c r="B14" i="83"/>
  <c r="F14" i="83"/>
  <c r="C12" i="105"/>
  <c r="D12" i="105"/>
  <c r="G13" i="105"/>
  <c r="A14" i="105"/>
  <c r="B13" i="105"/>
  <c r="F13" i="105"/>
  <c r="E13" i="105"/>
  <c r="D14" i="81"/>
  <c r="C14" i="81"/>
  <c r="G14" i="82"/>
  <c r="E14" i="82"/>
  <c r="F14" i="82"/>
  <c r="A15" i="82"/>
  <c r="B14" i="82"/>
  <c r="A16" i="81"/>
  <c r="E15" i="81"/>
  <c r="F15" i="81"/>
  <c r="B15" i="81"/>
  <c r="G15" i="81"/>
  <c r="B14" i="79"/>
  <c r="G14" i="79"/>
  <c r="E14" i="79"/>
  <c r="F14" i="79"/>
  <c r="A15" i="79"/>
  <c r="C13" i="82"/>
  <c r="D13" i="82"/>
  <c r="AL9" i="104"/>
  <c r="AL10" i="104"/>
  <c r="AL12" i="104"/>
  <c r="AL13" i="104"/>
  <c r="AL15" i="104"/>
  <c r="AL16" i="104"/>
  <c r="AL8" i="104"/>
  <c r="AL14" i="104"/>
  <c r="AL11" i="104"/>
  <c r="AL7" i="104"/>
  <c r="D14" i="78"/>
  <c r="C14" i="78"/>
  <c r="A16" i="78"/>
  <c r="F15" i="78"/>
  <c r="B15" i="78"/>
  <c r="G15" i="78"/>
  <c r="E15" i="78"/>
  <c r="B7" i="104" l="1"/>
  <c r="N7" i="104" s="1"/>
  <c r="B16" i="81"/>
  <c r="G16" i="81"/>
  <c r="A17" i="81"/>
  <c r="E16" i="81"/>
  <c r="F16" i="81"/>
  <c r="C14" i="83"/>
  <c r="D14" i="83"/>
  <c r="D14" i="82"/>
  <c r="C14" i="82"/>
  <c r="A16" i="83"/>
  <c r="F15" i="83"/>
  <c r="E15" i="83"/>
  <c r="B15" i="83"/>
  <c r="G15" i="83"/>
  <c r="F15" i="82"/>
  <c r="B15" i="82"/>
  <c r="G15" i="82"/>
  <c r="A16" i="82"/>
  <c r="E15" i="82"/>
  <c r="A16" i="79"/>
  <c r="F15" i="79"/>
  <c r="E15" i="79"/>
  <c r="G15" i="79"/>
  <c r="B15" i="79"/>
  <c r="E16" i="80"/>
  <c r="F16" i="80"/>
  <c r="G16" i="80"/>
  <c r="B16" i="80"/>
  <c r="A17" i="80"/>
  <c r="C15" i="80"/>
  <c r="D15" i="80"/>
  <c r="C13" i="105"/>
  <c r="D13" i="105"/>
  <c r="C14" i="79"/>
  <c r="D14" i="79"/>
  <c r="G14" i="105"/>
  <c r="E14" i="105"/>
  <c r="B14" i="105"/>
  <c r="F14" i="105"/>
  <c r="A15" i="105"/>
  <c r="D15" i="81"/>
  <c r="C15" i="81"/>
  <c r="B8" i="104"/>
  <c r="Q8" i="104" s="1"/>
  <c r="B13" i="104"/>
  <c r="C13" i="104" s="1"/>
  <c r="B16" i="104"/>
  <c r="I16" i="104" s="1"/>
  <c r="B15" i="104"/>
  <c r="E7" i="104"/>
  <c r="L7" i="104"/>
  <c r="B10" i="104"/>
  <c r="B12" i="104"/>
  <c r="B14" i="104"/>
  <c r="B9" i="104"/>
  <c r="B11" i="104"/>
  <c r="M7" i="104"/>
  <c r="C7" i="104"/>
  <c r="Q7" i="104"/>
  <c r="H7" i="104"/>
  <c r="I7" i="104"/>
  <c r="J7" i="104"/>
  <c r="D15" i="78"/>
  <c r="C15" i="78"/>
  <c r="F16" i="78"/>
  <c r="G16" i="78"/>
  <c r="E16" i="78"/>
  <c r="A17" i="78"/>
  <c r="B16" i="78"/>
  <c r="G7" i="104" l="1"/>
  <c r="F7" i="104"/>
  <c r="D7" i="104"/>
  <c r="K7" i="104"/>
  <c r="O7" i="104" s="1"/>
  <c r="C15" i="82"/>
  <c r="D15" i="82"/>
  <c r="E17" i="80"/>
  <c r="A18" i="80"/>
  <c r="F17" i="80"/>
  <c r="B17" i="80"/>
  <c r="G17" i="80"/>
  <c r="D15" i="83"/>
  <c r="C15" i="83"/>
  <c r="D16" i="80"/>
  <c r="C16" i="80"/>
  <c r="B16" i="83"/>
  <c r="E16" i="83"/>
  <c r="F16" i="83"/>
  <c r="A17" i="83"/>
  <c r="G16" i="83"/>
  <c r="E15" i="105"/>
  <c r="G15" i="105"/>
  <c r="F15" i="105"/>
  <c r="A16" i="105"/>
  <c r="B15" i="105"/>
  <c r="C15" i="79"/>
  <c r="D15" i="79"/>
  <c r="C14" i="105"/>
  <c r="D14" i="105"/>
  <c r="G16" i="79"/>
  <c r="E16" i="79"/>
  <c r="F16" i="79"/>
  <c r="A17" i="79"/>
  <c r="B16" i="79"/>
  <c r="E17" i="81"/>
  <c r="F17" i="81"/>
  <c r="G17" i="81"/>
  <c r="A18" i="81"/>
  <c r="B17" i="81"/>
  <c r="B16" i="82"/>
  <c r="A17" i="82"/>
  <c r="F16" i="82"/>
  <c r="G16" i="82"/>
  <c r="E16" i="82"/>
  <c r="D16" i="81"/>
  <c r="C16" i="81"/>
  <c r="L8" i="104"/>
  <c r="I8" i="104"/>
  <c r="D8" i="104"/>
  <c r="D16" i="104"/>
  <c r="L16" i="104"/>
  <c r="C8" i="104"/>
  <c r="N8" i="104"/>
  <c r="G8" i="104"/>
  <c r="K13" i="104"/>
  <c r="I13" i="104"/>
  <c r="H13" i="104"/>
  <c r="D13" i="104"/>
  <c r="Q13" i="104"/>
  <c r="F13" i="104"/>
  <c r="N13" i="104"/>
  <c r="L13" i="104"/>
  <c r="M8" i="104"/>
  <c r="E8" i="104"/>
  <c r="J13" i="104"/>
  <c r="F8" i="104"/>
  <c r="E13" i="104"/>
  <c r="J8" i="104"/>
  <c r="G13" i="104"/>
  <c r="K8" i="104"/>
  <c r="H8" i="104"/>
  <c r="M13" i="104"/>
  <c r="N16" i="104"/>
  <c r="H16" i="104"/>
  <c r="K16" i="104"/>
  <c r="F16" i="104"/>
  <c r="G16" i="104"/>
  <c r="C16" i="104"/>
  <c r="E16" i="104"/>
  <c r="J16" i="104"/>
  <c r="Q16" i="104"/>
  <c r="M16" i="104"/>
  <c r="N11" i="104"/>
  <c r="K11" i="104"/>
  <c r="M11" i="104"/>
  <c r="D11" i="104"/>
  <c r="E11" i="104"/>
  <c r="F11" i="104"/>
  <c r="H11" i="104"/>
  <c r="G11" i="104"/>
  <c r="L11" i="104"/>
  <c r="I11" i="104"/>
  <c r="Q11" i="104"/>
  <c r="C11" i="104"/>
  <c r="J11" i="104"/>
  <c r="P7" i="104"/>
  <c r="J9" i="104"/>
  <c r="G9" i="104"/>
  <c r="M9" i="104"/>
  <c r="I9" i="104"/>
  <c r="L9" i="104"/>
  <c r="E9" i="104"/>
  <c r="D9" i="104"/>
  <c r="H9" i="104"/>
  <c r="N9" i="104"/>
  <c r="C9" i="104"/>
  <c r="K9" i="104"/>
  <c r="F9" i="104"/>
  <c r="Q9" i="104"/>
  <c r="F14" i="104"/>
  <c r="E14" i="104"/>
  <c r="M14" i="104"/>
  <c r="K14" i="104"/>
  <c r="J14" i="104"/>
  <c r="G14" i="104"/>
  <c r="H14" i="104"/>
  <c r="L14" i="104"/>
  <c r="Q14" i="104"/>
  <c r="I14" i="104"/>
  <c r="D14" i="104"/>
  <c r="N14" i="104"/>
  <c r="C14" i="104"/>
  <c r="M15" i="104"/>
  <c r="F15" i="104"/>
  <c r="H15" i="104"/>
  <c r="K15" i="104"/>
  <c r="J15" i="104"/>
  <c r="C15" i="104"/>
  <c r="G15" i="104"/>
  <c r="I15" i="104"/>
  <c r="L15" i="104"/>
  <c r="Q15" i="104"/>
  <c r="E15" i="104"/>
  <c r="N15" i="104"/>
  <c r="D15" i="104"/>
  <c r="D12" i="104"/>
  <c r="I12" i="104"/>
  <c r="K12" i="104"/>
  <c r="N12" i="104"/>
  <c r="J12" i="104"/>
  <c r="E12" i="104"/>
  <c r="G12" i="104"/>
  <c r="H12" i="104"/>
  <c r="F12" i="104"/>
  <c r="L12" i="104"/>
  <c r="Q12" i="104"/>
  <c r="M12" i="104"/>
  <c r="C12" i="104"/>
  <c r="M10" i="104"/>
  <c r="K10" i="104"/>
  <c r="D10" i="104"/>
  <c r="I10" i="104"/>
  <c r="G10" i="104"/>
  <c r="C10" i="104"/>
  <c r="E10" i="104"/>
  <c r="J10" i="104"/>
  <c r="N10" i="104"/>
  <c r="Q10" i="104"/>
  <c r="H10" i="104"/>
  <c r="F10" i="104"/>
  <c r="L10" i="104"/>
  <c r="C16" i="78"/>
  <c r="D16" i="78"/>
  <c r="G17" i="78"/>
  <c r="A18" i="78"/>
  <c r="B17" i="78"/>
  <c r="F17" i="78"/>
  <c r="E17" i="78"/>
  <c r="E17" i="82" l="1"/>
  <c r="G17" i="82"/>
  <c r="A18" i="82"/>
  <c r="B17" i="82"/>
  <c r="F17" i="82"/>
  <c r="E17" i="83"/>
  <c r="F17" i="83"/>
  <c r="A18" i="83"/>
  <c r="G17" i="83"/>
  <c r="B17" i="83"/>
  <c r="C17" i="81"/>
  <c r="D17" i="81"/>
  <c r="C16" i="79"/>
  <c r="D16" i="79"/>
  <c r="E17" i="79"/>
  <c r="F17" i="79"/>
  <c r="B17" i="79"/>
  <c r="A18" i="79"/>
  <c r="G17" i="79"/>
  <c r="C16" i="83"/>
  <c r="D16" i="83"/>
  <c r="C17" i="80"/>
  <c r="D17" i="80"/>
  <c r="C15" i="105"/>
  <c r="D15" i="105"/>
  <c r="D16" i="82"/>
  <c r="C16" i="82"/>
  <c r="E16" i="105"/>
  <c r="G16" i="105"/>
  <c r="B16" i="105"/>
  <c r="A17" i="105"/>
  <c r="F16" i="105"/>
  <c r="B18" i="80"/>
  <c r="F18" i="80"/>
  <c r="E18" i="80"/>
  <c r="G18" i="80"/>
  <c r="A19" i="80"/>
  <c r="F18" i="81"/>
  <c r="A19" i="81"/>
  <c r="E18" i="81"/>
  <c r="G18" i="81"/>
  <c r="B18" i="81"/>
  <c r="P8" i="104"/>
  <c r="P13" i="104"/>
  <c r="O13" i="104"/>
  <c r="O8" i="104"/>
  <c r="P16" i="104"/>
  <c r="O11" i="104"/>
  <c r="O16" i="104"/>
  <c r="O15" i="104"/>
  <c r="P12" i="104"/>
  <c r="O9" i="104"/>
  <c r="P14" i="104"/>
  <c r="O14" i="104"/>
  <c r="P11" i="104"/>
  <c r="P10" i="104"/>
  <c r="P15" i="104"/>
  <c r="O10" i="104"/>
  <c r="P9" i="104"/>
  <c r="O12" i="104"/>
  <c r="D17" i="78"/>
  <c r="C17" i="78"/>
  <c r="A19" i="78"/>
  <c r="E18" i="78"/>
  <c r="G18" i="78"/>
  <c r="F18" i="78"/>
  <c r="B18" i="78"/>
  <c r="C18" i="80" l="1"/>
  <c r="D18" i="80"/>
  <c r="C16" i="105"/>
  <c r="D16" i="105"/>
  <c r="G17" i="105"/>
  <c r="E17" i="105"/>
  <c r="A18" i="105"/>
  <c r="F17" i="105"/>
  <c r="B17" i="105"/>
  <c r="C18" i="81"/>
  <c r="D18" i="81"/>
  <c r="C17" i="83"/>
  <c r="D17" i="83"/>
  <c r="F18" i="83"/>
  <c r="B18" i="83"/>
  <c r="E18" i="83"/>
  <c r="A19" i="83"/>
  <c r="G18" i="83"/>
  <c r="E19" i="81"/>
  <c r="A20" i="81"/>
  <c r="B19" i="81"/>
  <c r="F19" i="81"/>
  <c r="G19" i="81"/>
  <c r="G19" i="80"/>
  <c r="E19" i="80"/>
  <c r="F19" i="80"/>
  <c r="B19" i="80"/>
  <c r="A20" i="80"/>
  <c r="D17" i="82"/>
  <c r="C17" i="82"/>
  <c r="B18" i="82"/>
  <c r="E18" i="82"/>
  <c r="A19" i="82"/>
  <c r="F18" i="82"/>
  <c r="G18" i="82"/>
  <c r="E18" i="79"/>
  <c r="G18" i="79"/>
  <c r="F18" i="79"/>
  <c r="A19" i="79"/>
  <c r="B18" i="79"/>
  <c r="D17" i="79"/>
  <c r="C17" i="79"/>
  <c r="D18" i="78"/>
  <c r="C18" i="78"/>
  <c r="B19" i="78"/>
  <c r="E19" i="78"/>
  <c r="A20" i="78"/>
  <c r="F19" i="78"/>
  <c r="G19" i="78"/>
  <c r="C18" i="82" l="1"/>
  <c r="D18" i="82"/>
  <c r="D18" i="83"/>
  <c r="C18" i="83"/>
  <c r="A21" i="80"/>
  <c r="E20" i="80"/>
  <c r="B20" i="80"/>
  <c r="G20" i="80"/>
  <c r="F20" i="80"/>
  <c r="D19" i="80"/>
  <c r="C19" i="80"/>
  <c r="D19" i="81"/>
  <c r="C19" i="81"/>
  <c r="C17" i="105"/>
  <c r="D17" i="105"/>
  <c r="B18" i="105"/>
  <c r="A19" i="105"/>
  <c r="G18" i="105"/>
  <c r="F18" i="105"/>
  <c r="E18" i="105"/>
  <c r="C18" i="79"/>
  <c r="D18" i="79"/>
  <c r="F20" i="81"/>
  <c r="E20" i="81"/>
  <c r="B20" i="81"/>
  <c r="A21" i="81"/>
  <c r="G20" i="81"/>
  <c r="G19" i="79"/>
  <c r="B19" i="79"/>
  <c r="A20" i="79"/>
  <c r="F19" i="79"/>
  <c r="E19" i="79"/>
  <c r="F19" i="82"/>
  <c r="E19" i="82"/>
  <c r="G19" i="82"/>
  <c r="A20" i="82"/>
  <c r="B19" i="82"/>
  <c r="E19" i="83"/>
  <c r="G19" i="83"/>
  <c r="A20" i="83"/>
  <c r="F19" i="83"/>
  <c r="B19" i="83"/>
  <c r="E20" i="78"/>
  <c r="G20" i="78"/>
  <c r="F20" i="78"/>
  <c r="A21" i="78"/>
  <c r="B20" i="78"/>
  <c r="D19" i="78"/>
  <c r="C19" i="78"/>
  <c r="D18" i="105" l="1"/>
  <c r="C18" i="105"/>
  <c r="F20" i="79"/>
  <c r="B20" i="79"/>
  <c r="E20" i="79"/>
  <c r="G20" i="79"/>
  <c r="A21" i="79"/>
  <c r="D19" i="79"/>
  <c r="C19" i="79"/>
  <c r="C19" i="83"/>
  <c r="D19" i="83"/>
  <c r="F21" i="81"/>
  <c r="A22" i="81"/>
  <c r="G21" i="81"/>
  <c r="E21" i="81"/>
  <c r="B21" i="81"/>
  <c r="D20" i="81"/>
  <c r="C20" i="81"/>
  <c r="E20" i="83"/>
  <c r="F20" i="83"/>
  <c r="B20" i="83"/>
  <c r="A21" i="83"/>
  <c r="G20" i="83"/>
  <c r="D20" i="80"/>
  <c r="C20" i="80"/>
  <c r="C19" i="82"/>
  <c r="D19" i="82"/>
  <c r="E21" i="80"/>
  <c r="F21" i="80"/>
  <c r="G21" i="80"/>
  <c r="B21" i="80"/>
  <c r="A22" i="80"/>
  <c r="F20" i="82"/>
  <c r="E20" i="82"/>
  <c r="B20" i="82"/>
  <c r="A21" i="82"/>
  <c r="G20" i="82"/>
  <c r="E19" i="105"/>
  <c r="F19" i="105"/>
  <c r="B19" i="105"/>
  <c r="G19" i="105"/>
  <c r="A20" i="105"/>
  <c r="C20" i="78"/>
  <c r="D20" i="78"/>
  <c r="B21" i="78"/>
  <c r="A22" i="78"/>
  <c r="G21" i="78"/>
  <c r="E21" i="78"/>
  <c r="F21" i="78"/>
  <c r="A23" i="80" l="1"/>
  <c r="E22" i="80"/>
  <c r="B22" i="80"/>
  <c r="G22" i="80"/>
  <c r="F22" i="80"/>
  <c r="D21" i="81"/>
  <c r="C21" i="81"/>
  <c r="D21" i="80"/>
  <c r="C21" i="80"/>
  <c r="A23" i="81"/>
  <c r="B22" i="81"/>
  <c r="E22" i="81"/>
  <c r="F22" i="81"/>
  <c r="G22" i="81"/>
  <c r="B20" i="105"/>
  <c r="G20" i="105"/>
  <c r="F20" i="105"/>
  <c r="E20" i="105"/>
  <c r="A21" i="105"/>
  <c r="D19" i="105"/>
  <c r="C19" i="105"/>
  <c r="E21" i="79"/>
  <c r="F21" i="79"/>
  <c r="G21" i="79"/>
  <c r="B21" i="79"/>
  <c r="A22" i="79"/>
  <c r="B21" i="83"/>
  <c r="F21" i="83"/>
  <c r="G21" i="83"/>
  <c r="A22" i="83"/>
  <c r="E21" i="83"/>
  <c r="C20" i="83"/>
  <c r="D20" i="83"/>
  <c r="F21" i="82"/>
  <c r="E21" i="82"/>
  <c r="A22" i="82"/>
  <c r="B21" i="82"/>
  <c r="G21" i="82"/>
  <c r="D20" i="79"/>
  <c r="C20" i="79"/>
  <c r="C20" i="82"/>
  <c r="D20" i="82"/>
  <c r="F22" i="78"/>
  <c r="G22" i="78"/>
  <c r="E22" i="78"/>
  <c r="A23" i="78"/>
  <c r="B22" i="78"/>
  <c r="D21" i="78"/>
  <c r="C21" i="78"/>
  <c r="C20" i="105" l="1"/>
  <c r="D20" i="105"/>
  <c r="A23" i="83"/>
  <c r="F22" i="83"/>
  <c r="E22" i="83"/>
  <c r="B22" i="83"/>
  <c r="G22" i="83"/>
  <c r="C21" i="83"/>
  <c r="D21" i="83"/>
  <c r="C22" i="81"/>
  <c r="D22" i="81"/>
  <c r="B22" i="79"/>
  <c r="G22" i="79"/>
  <c r="E22" i="79"/>
  <c r="F22" i="79"/>
  <c r="A23" i="79"/>
  <c r="F23" i="81"/>
  <c r="E23" i="81"/>
  <c r="A24" i="81"/>
  <c r="G23" i="81"/>
  <c r="B23" i="81"/>
  <c r="D21" i="79"/>
  <c r="C21" i="79"/>
  <c r="D21" i="82"/>
  <c r="C21" i="82"/>
  <c r="E22" i="82"/>
  <c r="F22" i="82"/>
  <c r="G22" i="82"/>
  <c r="B22" i="82"/>
  <c r="A23" i="82"/>
  <c r="F21" i="105"/>
  <c r="E21" i="105"/>
  <c r="B21" i="105"/>
  <c r="A22" i="105"/>
  <c r="G21" i="105"/>
  <c r="C22" i="80"/>
  <c r="D22" i="80"/>
  <c r="G23" i="80"/>
  <c r="B23" i="80"/>
  <c r="F23" i="80"/>
  <c r="E23" i="80"/>
  <c r="A24" i="80"/>
  <c r="C22" i="78"/>
  <c r="D22" i="78"/>
  <c r="G23" i="78"/>
  <c r="F23" i="78"/>
  <c r="A24" i="78"/>
  <c r="B23" i="78"/>
  <c r="E23" i="78"/>
  <c r="B23" i="79" l="1"/>
  <c r="F23" i="79"/>
  <c r="A24" i="79"/>
  <c r="G23" i="79"/>
  <c r="E23" i="79"/>
  <c r="A24" i="82"/>
  <c r="B23" i="82"/>
  <c r="E23" i="82"/>
  <c r="F23" i="82"/>
  <c r="G23" i="82"/>
  <c r="D22" i="82"/>
  <c r="C22" i="82"/>
  <c r="D22" i="79"/>
  <c r="C22" i="79"/>
  <c r="F24" i="80"/>
  <c r="E24" i="80"/>
  <c r="A25" i="80"/>
  <c r="G24" i="80"/>
  <c r="B24" i="80"/>
  <c r="C23" i="80"/>
  <c r="D23" i="80"/>
  <c r="D22" i="83"/>
  <c r="C22" i="83"/>
  <c r="C23" i="81"/>
  <c r="D23" i="81"/>
  <c r="A25" i="81"/>
  <c r="F24" i="81"/>
  <c r="E24" i="81"/>
  <c r="B24" i="81"/>
  <c r="G24" i="81"/>
  <c r="B23" i="83"/>
  <c r="G23" i="83"/>
  <c r="E23" i="83"/>
  <c r="F23" i="83"/>
  <c r="A24" i="83"/>
  <c r="A23" i="105"/>
  <c r="B22" i="105"/>
  <c r="F22" i="105"/>
  <c r="G22" i="105"/>
  <c r="E22" i="105"/>
  <c r="D21" i="105"/>
  <c r="C21" i="105"/>
  <c r="D23" i="78"/>
  <c r="C23" i="78"/>
  <c r="F24" i="78"/>
  <c r="A25" i="78"/>
  <c r="B24" i="78"/>
  <c r="E24" i="78"/>
  <c r="G24" i="78"/>
  <c r="D23" i="83" l="1"/>
  <c r="C23" i="83"/>
  <c r="C24" i="81"/>
  <c r="D24" i="81"/>
  <c r="E25" i="81"/>
  <c r="F25" i="81"/>
  <c r="A26" i="81"/>
  <c r="G25" i="81"/>
  <c r="B25" i="81"/>
  <c r="C23" i="82"/>
  <c r="D23" i="82"/>
  <c r="G24" i="82"/>
  <c r="E24" i="82"/>
  <c r="B24" i="82"/>
  <c r="A25" i="82"/>
  <c r="F24" i="82"/>
  <c r="D22" i="105"/>
  <c r="C22" i="105"/>
  <c r="F23" i="105"/>
  <c r="E23" i="105"/>
  <c r="A24" i="105"/>
  <c r="G23" i="105"/>
  <c r="B23" i="105"/>
  <c r="B24" i="83"/>
  <c r="E24" i="83"/>
  <c r="A25" i="83"/>
  <c r="G24" i="83"/>
  <c r="F24" i="83"/>
  <c r="C24" i="80"/>
  <c r="D24" i="80"/>
  <c r="B24" i="79"/>
  <c r="E24" i="79"/>
  <c r="A25" i="79"/>
  <c r="F24" i="79"/>
  <c r="G24" i="79"/>
  <c r="B25" i="80"/>
  <c r="A26" i="80"/>
  <c r="G25" i="80"/>
  <c r="F25" i="80"/>
  <c r="E25" i="80"/>
  <c r="D23" i="79"/>
  <c r="C23" i="79"/>
  <c r="E25" i="78"/>
  <c r="F25" i="78"/>
  <c r="B25" i="78"/>
  <c r="G25" i="78"/>
  <c r="A26" i="78"/>
  <c r="D24" i="78"/>
  <c r="C24" i="78"/>
  <c r="C24" i="79" l="1"/>
  <c r="D24" i="79"/>
  <c r="B25" i="82"/>
  <c r="F25" i="82"/>
  <c r="E25" i="82"/>
  <c r="A26" i="82"/>
  <c r="G25" i="82"/>
  <c r="D25" i="80"/>
  <c r="C25" i="80"/>
  <c r="D24" i="82"/>
  <c r="C24" i="82"/>
  <c r="G26" i="80"/>
  <c r="E26" i="80"/>
  <c r="F26" i="80"/>
  <c r="A27" i="80"/>
  <c r="B26" i="80"/>
  <c r="B25" i="83"/>
  <c r="F25" i="83"/>
  <c r="A26" i="83"/>
  <c r="G25" i="83"/>
  <c r="E25" i="83"/>
  <c r="D25" i="81"/>
  <c r="C25" i="81"/>
  <c r="C24" i="83"/>
  <c r="D24" i="83"/>
  <c r="D23" i="105"/>
  <c r="C23" i="105"/>
  <c r="F26" i="81"/>
  <c r="E26" i="81"/>
  <c r="B26" i="81"/>
  <c r="G26" i="81"/>
  <c r="A27" i="81"/>
  <c r="G24" i="105"/>
  <c r="E24" i="105"/>
  <c r="A25" i="105"/>
  <c r="B24" i="105"/>
  <c r="F24" i="105"/>
  <c r="B25" i="79"/>
  <c r="E25" i="79"/>
  <c r="A26" i="79"/>
  <c r="G25" i="79"/>
  <c r="F25" i="79"/>
  <c r="F26" i="78"/>
  <c r="A27" i="78"/>
  <c r="E26" i="78"/>
  <c r="G26" i="78"/>
  <c r="B26" i="78"/>
  <c r="D25" i="78"/>
  <c r="C25" i="78"/>
  <c r="A28" i="81" l="1"/>
  <c r="B27" i="81"/>
  <c r="F27" i="81"/>
  <c r="E27" i="81"/>
  <c r="G27" i="81"/>
  <c r="D26" i="80"/>
  <c r="C26" i="80"/>
  <c r="F27" i="80"/>
  <c r="E27" i="80"/>
  <c r="G27" i="80"/>
  <c r="B27" i="80"/>
  <c r="A28" i="80"/>
  <c r="D26" i="81"/>
  <c r="C26" i="81"/>
  <c r="E26" i="79"/>
  <c r="F26" i="79"/>
  <c r="B26" i="79"/>
  <c r="G26" i="79"/>
  <c r="A27" i="79"/>
  <c r="D25" i="79"/>
  <c r="C25" i="79"/>
  <c r="B26" i="82"/>
  <c r="A27" i="82"/>
  <c r="E26" i="82"/>
  <c r="F26" i="82"/>
  <c r="G26" i="82"/>
  <c r="C24" i="105"/>
  <c r="D24" i="105"/>
  <c r="B25" i="105"/>
  <c r="G25" i="105"/>
  <c r="E25" i="105"/>
  <c r="A26" i="105"/>
  <c r="F25" i="105"/>
  <c r="B26" i="83"/>
  <c r="A27" i="83"/>
  <c r="E26" i="83"/>
  <c r="G26" i="83"/>
  <c r="F26" i="83"/>
  <c r="C25" i="82"/>
  <c r="D25" i="82"/>
  <c r="C25" i="83"/>
  <c r="D25" i="83"/>
  <c r="B27" i="78"/>
  <c r="E27" i="78"/>
  <c r="F27" i="78"/>
  <c r="G27" i="78"/>
  <c r="A28" i="78"/>
  <c r="D26" i="78"/>
  <c r="C26" i="78"/>
  <c r="F26" i="105" l="1"/>
  <c r="E26" i="105"/>
  <c r="A27" i="105"/>
  <c r="G26" i="105"/>
  <c r="B26" i="105"/>
  <c r="C25" i="105"/>
  <c r="D25" i="105"/>
  <c r="F28" i="80"/>
  <c r="B28" i="80"/>
  <c r="A29" i="80"/>
  <c r="G28" i="80"/>
  <c r="E28" i="80"/>
  <c r="D27" i="80"/>
  <c r="C27" i="80"/>
  <c r="B27" i="82"/>
  <c r="F27" i="82"/>
  <c r="G27" i="82"/>
  <c r="A28" i="82"/>
  <c r="E27" i="82"/>
  <c r="D26" i="82"/>
  <c r="C26" i="82"/>
  <c r="G27" i="83"/>
  <c r="F27" i="83"/>
  <c r="A28" i="83"/>
  <c r="E27" i="83"/>
  <c r="B27" i="83"/>
  <c r="E27" i="79"/>
  <c r="G27" i="79"/>
  <c r="F27" i="79"/>
  <c r="B27" i="79"/>
  <c r="A28" i="79"/>
  <c r="C26" i="83"/>
  <c r="D26" i="83"/>
  <c r="D27" i="81"/>
  <c r="C27" i="81"/>
  <c r="D26" i="79"/>
  <c r="C26" i="79"/>
  <c r="A29" i="81"/>
  <c r="B28" i="81"/>
  <c r="F28" i="81"/>
  <c r="E28" i="81"/>
  <c r="G28" i="81"/>
  <c r="F28" i="78"/>
  <c r="E28" i="78"/>
  <c r="A29" i="78"/>
  <c r="G28" i="78"/>
  <c r="B28" i="78"/>
  <c r="C27" i="78"/>
  <c r="D27" i="78"/>
  <c r="E28" i="82" l="1"/>
  <c r="B28" i="82"/>
  <c r="A29" i="82"/>
  <c r="F28" i="82"/>
  <c r="G28" i="82"/>
  <c r="E28" i="79"/>
  <c r="F28" i="79"/>
  <c r="A29" i="79"/>
  <c r="G28" i="79"/>
  <c r="B28" i="79"/>
  <c r="D27" i="82"/>
  <c r="C27" i="82"/>
  <c r="C27" i="79"/>
  <c r="D27" i="79"/>
  <c r="C27" i="83"/>
  <c r="D27" i="83"/>
  <c r="E29" i="80"/>
  <c r="F29" i="80"/>
  <c r="B29" i="80"/>
  <c r="A30" i="80"/>
  <c r="G29" i="80"/>
  <c r="C28" i="80"/>
  <c r="D28" i="80"/>
  <c r="G28" i="83"/>
  <c r="B28" i="83"/>
  <c r="F28" i="83"/>
  <c r="A29" i="83"/>
  <c r="E28" i="83"/>
  <c r="C28" i="81"/>
  <c r="D28" i="81"/>
  <c r="B29" i="81"/>
  <c r="G29" i="81"/>
  <c r="E29" i="81"/>
  <c r="F29" i="81"/>
  <c r="A30" i="81"/>
  <c r="D26" i="105"/>
  <c r="C26" i="105"/>
  <c r="G27" i="105"/>
  <c r="B27" i="105"/>
  <c r="A28" i="105"/>
  <c r="E27" i="105"/>
  <c r="F27" i="105"/>
  <c r="B29" i="78"/>
  <c r="G29" i="78"/>
  <c r="E29" i="78"/>
  <c r="F29" i="78"/>
  <c r="A30" i="78"/>
  <c r="C28" i="78"/>
  <c r="D28" i="78"/>
  <c r="D29" i="81" l="1"/>
  <c r="C29" i="81"/>
  <c r="A30" i="83"/>
  <c r="F29" i="83"/>
  <c r="E29" i="83"/>
  <c r="G29" i="83"/>
  <c r="B29" i="83"/>
  <c r="D28" i="79"/>
  <c r="C28" i="79"/>
  <c r="D28" i="83"/>
  <c r="C28" i="83"/>
  <c r="F29" i="79"/>
  <c r="B29" i="79"/>
  <c r="G29" i="79"/>
  <c r="E29" i="79"/>
  <c r="A30" i="79"/>
  <c r="D27" i="105"/>
  <c r="C27" i="105"/>
  <c r="G28" i="105"/>
  <c r="E28" i="105"/>
  <c r="B28" i="105"/>
  <c r="A29" i="105"/>
  <c r="F28" i="105"/>
  <c r="A31" i="80"/>
  <c r="F30" i="80"/>
  <c r="E30" i="80"/>
  <c r="B30" i="80"/>
  <c r="G30" i="80"/>
  <c r="E30" i="81"/>
  <c r="G30" i="81"/>
  <c r="B30" i="81"/>
  <c r="F30" i="81"/>
  <c r="A31" i="81"/>
  <c r="C29" i="80"/>
  <c r="D29" i="80"/>
  <c r="F29" i="82"/>
  <c r="G29" i="82"/>
  <c r="B29" i="82"/>
  <c r="A30" i="82"/>
  <c r="E29" i="82"/>
  <c r="C28" i="82"/>
  <c r="D28" i="82"/>
  <c r="F30" i="78"/>
  <c r="B30" i="78"/>
  <c r="G30" i="78"/>
  <c r="A31" i="78"/>
  <c r="E30" i="78"/>
  <c r="C29" i="78"/>
  <c r="D29" i="78"/>
  <c r="G30" i="79" l="1"/>
  <c r="B30" i="79"/>
  <c r="A31" i="79"/>
  <c r="E30" i="79"/>
  <c r="F30" i="79"/>
  <c r="D29" i="79"/>
  <c r="C29" i="79"/>
  <c r="C30" i="80"/>
  <c r="D30" i="80"/>
  <c r="C30" i="81"/>
  <c r="D30" i="81"/>
  <c r="B30" i="82"/>
  <c r="F30" i="82"/>
  <c r="G30" i="82"/>
  <c r="E30" i="82"/>
  <c r="A31" i="82"/>
  <c r="B31" i="80"/>
  <c r="F31" i="80"/>
  <c r="A32" i="80"/>
  <c r="E31" i="80"/>
  <c r="G31" i="80"/>
  <c r="D29" i="83"/>
  <c r="C29" i="83"/>
  <c r="E29" i="105"/>
  <c r="G29" i="105"/>
  <c r="B29" i="105"/>
  <c r="A30" i="105"/>
  <c r="F29" i="105"/>
  <c r="C28" i="105"/>
  <c r="D28" i="105"/>
  <c r="G30" i="83"/>
  <c r="B30" i="83"/>
  <c r="F30" i="83"/>
  <c r="A31" i="83"/>
  <c r="E30" i="83"/>
  <c r="D29" i="82"/>
  <c r="C29" i="82"/>
  <c r="A32" i="81"/>
  <c r="F31" i="81"/>
  <c r="B31" i="81"/>
  <c r="E31" i="81"/>
  <c r="G31" i="81"/>
  <c r="E31" i="78"/>
  <c r="F31" i="78"/>
  <c r="A32" i="78"/>
  <c r="B31" i="78"/>
  <c r="G31" i="78"/>
  <c r="C30" i="78"/>
  <c r="D30" i="78"/>
  <c r="C30" i="83" l="1"/>
  <c r="D30" i="83"/>
  <c r="E31" i="82"/>
  <c r="A32" i="82"/>
  <c r="G31" i="82"/>
  <c r="B31" i="82"/>
  <c r="F31" i="82"/>
  <c r="D30" i="82"/>
  <c r="C30" i="82"/>
  <c r="A31" i="105"/>
  <c r="G30" i="105"/>
  <c r="F30" i="105"/>
  <c r="B30" i="105"/>
  <c r="E30" i="105"/>
  <c r="C29" i="105"/>
  <c r="D29" i="105"/>
  <c r="C31" i="81"/>
  <c r="D31" i="81"/>
  <c r="F32" i="81"/>
  <c r="G32" i="81"/>
  <c r="B32" i="81"/>
  <c r="A33" i="81"/>
  <c r="E32" i="81"/>
  <c r="E32" i="80"/>
  <c r="A33" i="80"/>
  <c r="F32" i="80"/>
  <c r="B32" i="80"/>
  <c r="G32" i="80"/>
  <c r="B31" i="79"/>
  <c r="A32" i="79"/>
  <c r="F31" i="79"/>
  <c r="G31" i="79"/>
  <c r="E31" i="79"/>
  <c r="B31" i="83"/>
  <c r="G31" i="83"/>
  <c r="F31" i="83"/>
  <c r="A32" i="83"/>
  <c r="E31" i="83"/>
  <c r="D30" i="79"/>
  <c r="C30" i="79"/>
  <c r="D31" i="80"/>
  <c r="C31" i="80"/>
  <c r="D31" i="78"/>
  <c r="C31" i="78"/>
  <c r="E32" i="78"/>
  <c r="G32" i="78"/>
  <c r="A33" i="78"/>
  <c r="F32" i="78"/>
  <c r="B32" i="78"/>
  <c r="G32" i="83" l="1"/>
  <c r="B32" i="83"/>
  <c r="E32" i="83"/>
  <c r="A33" i="83"/>
  <c r="F32" i="83"/>
  <c r="C30" i="105"/>
  <c r="D30" i="105"/>
  <c r="D32" i="80"/>
  <c r="C32" i="80"/>
  <c r="B31" i="105"/>
  <c r="A32" i="105"/>
  <c r="G31" i="105"/>
  <c r="E31" i="105"/>
  <c r="F31" i="105"/>
  <c r="G33" i="80"/>
  <c r="A34" i="80"/>
  <c r="F33" i="80"/>
  <c r="E33" i="80"/>
  <c r="B33" i="80"/>
  <c r="G32" i="79"/>
  <c r="B32" i="79"/>
  <c r="A33" i="79"/>
  <c r="F32" i="79"/>
  <c r="E32" i="79"/>
  <c r="A34" i="81"/>
  <c r="E33" i="81"/>
  <c r="F33" i="81"/>
  <c r="G33" i="81"/>
  <c r="B33" i="81"/>
  <c r="D31" i="82"/>
  <c r="C31" i="82"/>
  <c r="C31" i="79"/>
  <c r="D31" i="79"/>
  <c r="D32" i="81"/>
  <c r="C32" i="81"/>
  <c r="G32" i="82"/>
  <c r="A33" i="82"/>
  <c r="B32" i="82"/>
  <c r="F32" i="82"/>
  <c r="E32" i="82"/>
  <c r="C31" i="83"/>
  <c r="D31" i="83"/>
  <c r="D32" i="78"/>
  <c r="C32" i="78"/>
  <c r="F33" i="78"/>
  <c r="E33" i="78"/>
  <c r="G33" i="78"/>
  <c r="B33" i="78"/>
  <c r="A34" i="78"/>
  <c r="B34" i="80" l="1"/>
  <c r="F34" i="80"/>
  <c r="A35" i="80"/>
  <c r="G34" i="80"/>
  <c r="E34" i="80"/>
  <c r="A33" i="105"/>
  <c r="F32" i="105"/>
  <c r="B32" i="105"/>
  <c r="G32" i="105"/>
  <c r="E32" i="105"/>
  <c r="D31" i="105"/>
  <c r="C31" i="105"/>
  <c r="B34" i="81"/>
  <c r="G34" i="81"/>
  <c r="A35" i="81"/>
  <c r="E34" i="81"/>
  <c r="F34" i="81"/>
  <c r="C33" i="81"/>
  <c r="D33" i="81"/>
  <c r="D32" i="82"/>
  <c r="C32" i="82"/>
  <c r="E33" i="79"/>
  <c r="G33" i="79"/>
  <c r="F33" i="79"/>
  <c r="B33" i="79"/>
  <c r="A34" i="79"/>
  <c r="G33" i="82"/>
  <c r="F33" i="82"/>
  <c r="E33" i="82"/>
  <c r="B33" i="82"/>
  <c r="A34" i="82"/>
  <c r="D32" i="79"/>
  <c r="C32" i="79"/>
  <c r="F33" i="83"/>
  <c r="G33" i="83"/>
  <c r="A34" i="83"/>
  <c r="B33" i="83"/>
  <c r="E33" i="83"/>
  <c r="C33" i="80"/>
  <c r="D33" i="80"/>
  <c r="C32" i="83"/>
  <c r="D32" i="83"/>
  <c r="A35" i="78"/>
  <c r="B34" i="78"/>
  <c r="F34" i="78"/>
  <c r="G34" i="78"/>
  <c r="E34" i="78"/>
  <c r="D33" i="78"/>
  <c r="C33" i="78"/>
  <c r="A35" i="82" l="1"/>
  <c r="B34" i="82"/>
  <c r="F34" i="82"/>
  <c r="E34" i="82"/>
  <c r="G34" i="82"/>
  <c r="E35" i="81"/>
  <c r="A36" i="81"/>
  <c r="G35" i="81"/>
  <c r="F35" i="81"/>
  <c r="B35" i="81"/>
  <c r="D34" i="81"/>
  <c r="C34" i="81"/>
  <c r="D33" i="82"/>
  <c r="C33" i="82"/>
  <c r="F34" i="79"/>
  <c r="G34" i="79"/>
  <c r="A35" i="79"/>
  <c r="B34" i="79"/>
  <c r="E34" i="79"/>
  <c r="C33" i="79"/>
  <c r="D33" i="79"/>
  <c r="D32" i="105"/>
  <c r="C32" i="105"/>
  <c r="A34" i="105"/>
  <c r="G33" i="105"/>
  <c r="E33" i="105"/>
  <c r="B33" i="105"/>
  <c r="F33" i="105"/>
  <c r="D33" i="83"/>
  <c r="C33" i="83"/>
  <c r="G34" i="83"/>
  <c r="F34" i="83"/>
  <c r="E34" i="83"/>
  <c r="B34" i="83"/>
  <c r="A35" i="83"/>
  <c r="B35" i="80"/>
  <c r="A36" i="80"/>
  <c r="G35" i="80"/>
  <c r="E35" i="80"/>
  <c r="F35" i="80"/>
  <c r="C34" i="80"/>
  <c r="D34" i="80"/>
  <c r="B35" i="78"/>
  <c r="E35" i="78"/>
  <c r="G35" i="78"/>
  <c r="A36" i="78"/>
  <c r="F35" i="78"/>
  <c r="D34" i="78"/>
  <c r="C34" i="78"/>
  <c r="D33" i="105" l="1"/>
  <c r="C33" i="105"/>
  <c r="C35" i="81"/>
  <c r="D35" i="81"/>
  <c r="B34" i="105"/>
  <c r="A35" i="105"/>
  <c r="F34" i="105"/>
  <c r="E34" i="105"/>
  <c r="G34" i="105"/>
  <c r="A37" i="81"/>
  <c r="B36" i="81"/>
  <c r="F36" i="81"/>
  <c r="G36" i="81"/>
  <c r="E36" i="81"/>
  <c r="G36" i="80"/>
  <c r="E36" i="80"/>
  <c r="F36" i="80"/>
  <c r="B36" i="80"/>
  <c r="A37" i="80"/>
  <c r="D35" i="80"/>
  <c r="C35" i="80"/>
  <c r="A36" i="83"/>
  <c r="B35" i="83"/>
  <c r="E35" i="83"/>
  <c r="G35" i="83"/>
  <c r="F35" i="83"/>
  <c r="D34" i="79"/>
  <c r="C34" i="79"/>
  <c r="C34" i="82"/>
  <c r="D34" i="82"/>
  <c r="D34" i="83"/>
  <c r="C34" i="83"/>
  <c r="E35" i="79"/>
  <c r="G35" i="79"/>
  <c r="F35" i="79"/>
  <c r="B35" i="79"/>
  <c r="A36" i="79"/>
  <c r="A36" i="82"/>
  <c r="F35" i="82"/>
  <c r="E35" i="82"/>
  <c r="G35" i="82"/>
  <c r="B35" i="82"/>
  <c r="A37" i="78"/>
  <c r="B36" i="78"/>
  <c r="F36" i="78"/>
  <c r="E36" i="78"/>
  <c r="G36" i="78"/>
  <c r="C35" i="78"/>
  <c r="D35" i="78"/>
  <c r="A37" i="83" l="1"/>
  <c r="G36" i="83"/>
  <c r="E36" i="83"/>
  <c r="B36" i="83"/>
  <c r="F36" i="83"/>
  <c r="E36" i="79"/>
  <c r="A37" i="79"/>
  <c r="G36" i="79"/>
  <c r="B36" i="79"/>
  <c r="F36" i="79"/>
  <c r="D36" i="81"/>
  <c r="C36" i="81"/>
  <c r="G37" i="81"/>
  <c r="A38" i="81"/>
  <c r="E37" i="81"/>
  <c r="F37" i="81"/>
  <c r="B37" i="81"/>
  <c r="B36" i="82"/>
  <c r="A37" i="82"/>
  <c r="E36" i="82"/>
  <c r="G36" i="82"/>
  <c r="F36" i="82"/>
  <c r="G35" i="105"/>
  <c r="E35" i="105"/>
  <c r="B35" i="105"/>
  <c r="A36" i="105"/>
  <c r="F35" i="105"/>
  <c r="C35" i="83"/>
  <c r="D35" i="83"/>
  <c r="D34" i="105"/>
  <c r="C34" i="105"/>
  <c r="D35" i="82"/>
  <c r="C35" i="82"/>
  <c r="C35" i="79"/>
  <c r="D35" i="79"/>
  <c r="F37" i="80"/>
  <c r="A38" i="80"/>
  <c r="G37" i="80"/>
  <c r="E37" i="80"/>
  <c r="B37" i="80"/>
  <c r="D36" i="80"/>
  <c r="C36" i="80"/>
  <c r="D36" i="78"/>
  <c r="C36" i="78"/>
  <c r="B37" i="78"/>
  <c r="E37" i="78"/>
  <c r="A38" i="78"/>
  <c r="G37" i="78"/>
  <c r="F37" i="78"/>
  <c r="E38" i="81" l="1"/>
  <c r="G38" i="81"/>
  <c r="F38" i="81"/>
  <c r="B38" i="81"/>
  <c r="A39" i="81"/>
  <c r="D37" i="80"/>
  <c r="C37" i="80"/>
  <c r="E36" i="105"/>
  <c r="G36" i="105"/>
  <c r="A37" i="105"/>
  <c r="B36" i="105"/>
  <c r="F36" i="105"/>
  <c r="D35" i="105"/>
  <c r="C35" i="105"/>
  <c r="C36" i="79"/>
  <c r="D36" i="79"/>
  <c r="B37" i="79"/>
  <c r="G37" i="79"/>
  <c r="E37" i="79"/>
  <c r="A38" i="79"/>
  <c r="F37" i="79"/>
  <c r="B38" i="80"/>
  <c r="G38" i="80"/>
  <c r="F38" i="80"/>
  <c r="E38" i="80"/>
  <c r="A39" i="80"/>
  <c r="C36" i="83"/>
  <c r="D36" i="83"/>
  <c r="A38" i="82"/>
  <c r="B37" i="82"/>
  <c r="F37" i="82"/>
  <c r="G37" i="82"/>
  <c r="E37" i="82"/>
  <c r="C36" i="82"/>
  <c r="D36" i="82"/>
  <c r="C37" i="81"/>
  <c r="D37" i="81"/>
  <c r="F37" i="83"/>
  <c r="A38" i="83"/>
  <c r="E37" i="83"/>
  <c r="B37" i="83"/>
  <c r="G37" i="83"/>
  <c r="F38" i="78"/>
  <c r="B38" i="78"/>
  <c r="E38" i="78"/>
  <c r="G38" i="78"/>
  <c r="A39" i="78"/>
  <c r="D37" i="78"/>
  <c r="C37" i="78"/>
  <c r="D37" i="82" l="1"/>
  <c r="C37" i="82"/>
  <c r="A39" i="82"/>
  <c r="F38" i="82"/>
  <c r="E38" i="82"/>
  <c r="B38" i="82"/>
  <c r="G38" i="82"/>
  <c r="D36" i="105"/>
  <c r="C36" i="105"/>
  <c r="G39" i="80"/>
  <c r="F39" i="80"/>
  <c r="E39" i="80"/>
  <c r="A40" i="80"/>
  <c r="B39" i="80"/>
  <c r="B37" i="105"/>
  <c r="A38" i="105"/>
  <c r="G37" i="105"/>
  <c r="E37" i="105"/>
  <c r="F37" i="105"/>
  <c r="B38" i="83"/>
  <c r="F38" i="83"/>
  <c r="A39" i="83"/>
  <c r="E38" i="83"/>
  <c r="G38" i="83"/>
  <c r="C38" i="80"/>
  <c r="D38" i="80"/>
  <c r="B39" i="81"/>
  <c r="G39" i="81"/>
  <c r="A40" i="81"/>
  <c r="E39" i="81"/>
  <c r="F39" i="81"/>
  <c r="C37" i="83"/>
  <c r="D37" i="83"/>
  <c r="G38" i="79"/>
  <c r="B38" i="79"/>
  <c r="E38" i="79"/>
  <c r="A39" i="79"/>
  <c r="F38" i="79"/>
  <c r="D38" i="81"/>
  <c r="C38" i="81"/>
  <c r="D37" i="79"/>
  <c r="C37" i="79"/>
  <c r="F39" i="78"/>
  <c r="E39" i="78"/>
  <c r="B39" i="78"/>
  <c r="A40" i="78"/>
  <c r="G39" i="78"/>
  <c r="D38" i="78"/>
  <c r="C38" i="78"/>
  <c r="G38" i="105" l="1"/>
  <c r="A39" i="105"/>
  <c r="E38" i="105"/>
  <c r="B38" i="105"/>
  <c r="F38" i="105"/>
  <c r="D37" i="105"/>
  <c r="C37" i="105"/>
  <c r="C39" i="80"/>
  <c r="D39" i="80"/>
  <c r="F40" i="81"/>
  <c r="A41" i="81"/>
  <c r="B40" i="81"/>
  <c r="E40" i="81"/>
  <c r="G40" i="81"/>
  <c r="E40" i="80"/>
  <c r="A41" i="80"/>
  <c r="F40" i="80"/>
  <c r="B40" i="80"/>
  <c r="G40" i="80"/>
  <c r="D39" i="81"/>
  <c r="C39" i="81"/>
  <c r="E39" i="83"/>
  <c r="G39" i="83"/>
  <c r="F39" i="83"/>
  <c r="A40" i="83"/>
  <c r="B39" i="83"/>
  <c r="D38" i="82"/>
  <c r="C38" i="82"/>
  <c r="B39" i="79"/>
  <c r="F39" i="79"/>
  <c r="G39" i="79"/>
  <c r="E39" i="79"/>
  <c r="A40" i="79"/>
  <c r="D38" i="83"/>
  <c r="C38" i="83"/>
  <c r="F39" i="82"/>
  <c r="B39" i="82"/>
  <c r="G39" i="82"/>
  <c r="E39" i="82"/>
  <c r="A40" i="82"/>
  <c r="C38" i="79"/>
  <c r="D38" i="79"/>
  <c r="B40" i="78"/>
  <c r="G40" i="78"/>
  <c r="E40" i="78"/>
  <c r="A41" i="78"/>
  <c r="F40" i="78"/>
  <c r="D39" i="78"/>
  <c r="C39" i="78"/>
  <c r="F41" i="80" l="1"/>
  <c r="B41" i="80"/>
  <c r="E41" i="80"/>
  <c r="G41" i="80"/>
  <c r="A42" i="80"/>
  <c r="D39" i="79"/>
  <c r="C39" i="79"/>
  <c r="C40" i="80"/>
  <c r="D40" i="80"/>
  <c r="D40" i="81"/>
  <c r="C40" i="81"/>
  <c r="F41" i="81"/>
  <c r="E41" i="81"/>
  <c r="G41" i="81"/>
  <c r="A42" i="81"/>
  <c r="B41" i="81"/>
  <c r="D39" i="83"/>
  <c r="C39" i="83"/>
  <c r="E40" i="79"/>
  <c r="F40" i="79"/>
  <c r="B40" i="79"/>
  <c r="A41" i="79"/>
  <c r="G40" i="79"/>
  <c r="F40" i="83"/>
  <c r="E40" i="83"/>
  <c r="A41" i="83"/>
  <c r="G40" i="83"/>
  <c r="B40" i="83"/>
  <c r="A41" i="82"/>
  <c r="B40" i="82"/>
  <c r="G40" i="82"/>
  <c r="F40" i="82"/>
  <c r="E40" i="82"/>
  <c r="C39" i="82"/>
  <c r="D39" i="82"/>
  <c r="C38" i="105"/>
  <c r="D38" i="105"/>
  <c r="G39" i="105"/>
  <c r="F39" i="105"/>
  <c r="E39" i="105"/>
  <c r="A40" i="105"/>
  <c r="B39" i="105"/>
  <c r="B41" i="78"/>
  <c r="F41" i="78"/>
  <c r="A42" i="78"/>
  <c r="E41" i="78"/>
  <c r="G41" i="78"/>
  <c r="C40" i="78"/>
  <c r="D40" i="78"/>
  <c r="C41" i="81" l="1"/>
  <c r="D41" i="81"/>
  <c r="E42" i="81"/>
  <c r="B42" i="81"/>
  <c r="G42" i="81"/>
  <c r="A43" i="81"/>
  <c r="F42" i="81"/>
  <c r="C40" i="82"/>
  <c r="D40" i="82"/>
  <c r="E41" i="82"/>
  <c r="F41" i="82"/>
  <c r="A42" i="82"/>
  <c r="B41" i="82"/>
  <c r="G41" i="82"/>
  <c r="C40" i="83"/>
  <c r="D40" i="83"/>
  <c r="D39" i="105"/>
  <c r="C39" i="105"/>
  <c r="E41" i="83"/>
  <c r="G41" i="83"/>
  <c r="F41" i="83"/>
  <c r="A42" i="83"/>
  <c r="B41" i="83"/>
  <c r="E40" i="105"/>
  <c r="A41" i="105"/>
  <c r="G40" i="105"/>
  <c r="F40" i="105"/>
  <c r="B40" i="105"/>
  <c r="G41" i="79"/>
  <c r="F41" i="79"/>
  <c r="B41" i="79"/>
  <c r="A42" i="79"/>
  <c r="E41" i="79"/>
  <c r="D40" i="79"/>
  <c r="C40" i="79"/>
  <c r="E42" i="80"/>
  <c r="A43" i="80"/>
  <c r="G42" i="80"/>
  <c r="F42" i="80"/>
  <c r="B42" i="80"/>
  <c r="D41" i="80"/>
  <c r="C41" i="80"/>
  <c r="D41" i="78"/>
  <c r="C41" i="78"/>
  <c r="A43" i="78"/>
  <c r="B42" i="78"/>
  <c r="G42" i="78"/>
  <c r="E42" i="78"/>
  <c r="F42" i="78"/>
  <c r="E42" i="79" l="1"/>
  <c r="A43" i="79"/>
  <c r="G42" i="79"/>
  <c r="B42" i="79"/>
  <c r="F42" i="79"/>
  <c r="C41" i="79"/>
  <c r="D41" i="79"/>
  <c r="D41" i="82"/>
  <c r="C41" i="82"/>
  <c r="D40" i="105"/>
  <c r="C40" i="105"/>
  <c r="A43" i="82"/>
  <c r="E42" i="82"/>
  <c r="F42" i="82"/>
  <c r="B42" i="82"/>
  <c r="G42" i="82"/>
  <c r="B41" i="105"/>
  <c r="F41" i="105"/>
  <c r="A42" i="105"/>
  <c r="G41" i="105"/>
  <c r="E41" i="105"/>
  <c r="C41" i="83"/>
  <c r="D41" i="83"/>
  <c r="A43" i="83"/>
  <c r="E42" i="83"/>
  <c r="G42" i="83"/>
  <c r="F42" i="83"/>
  <c r="B42" i="83"/>
  <c r="B43" i="81"/>
  <c r="G43" i="81"/>
  <c r="F43" i="81"/>
  <c r="E43" i="81"/>
  <c r="A44" i="81"/>
  <c r="D42" i="81"/>
  <c r="C42" i="81"/>
  <c r="F43" i="80"/>
  <c r="A44" i="80"/>
  <c r="G43" i="80"/>
  <c r="B43" i="80"/>
  <c r="E43" i="80"/>
  <c r="D42" i="80"/>
  <c r="C42" i="80"/>
  <c r="D42" i="78"/>
  <c r="C42" i="78"/>
  <c r="G43" i="78"/>
  <c r="A44" i="78"/>
  <c r="E43" i="78"/>
  <c r="B43" i="78"/>
  <c r="F43" i="78"/>
  <c r="D42" i="82" l="1"/>
  <c r="C42" i="82"/>
  <c r="D43" i="81"/>
  <c r="C43" i="81"/>
  <c r="A45" i="80"/>
  <c r="F44" i="80"/>
  <c r="B44" i="80"/>
  <c r="E44" i="80"/>
  <c r="G44" i="80"/>
  <c r="C42" i="83"/>
  <c r="D42" i="83"/>
  <c r="A44" i="82"/>
  <c r="B43" i="82"/>
  <c r="G43" i="82"/>
  <c r="F43" i="82"/>
  <c r="E43" i="82"/>
  <c r="G44" i="81"/>
  <c r="A45" i="81"/>
  <c r="E44" i="81"/>
  <c r="B44" i="81"/>
  <c r="F44" i="81"/>
  <c r="E43" i="83"/>
  <c r="G43" i="83"/>
  <c r="A44" i="83"/>
  <c r="F43" i="83"/>
  <c r="B43" i="83"/>
  <c r="D43" i="80"/>
  <c r="C43" i="80"/>
  <c r="C42" i="79"/>
  <c r="D42" i="79"/>
  <c r="B42" i="105"/>
  <c r="G42" i="105"/>
  <c r="F42" i="105"/>
  <c r="E42" i="105"/>
  <c r="A43" i="105"/>
  <c r="G43" i="79"/>
  <c r="B43" i="79"/>
  <c r="A44" i="79"/>
  <c r="E43" i="79"/>
  <c r="F43" i="79"/>
  <c r="C41" i="105"/>
  <c r="D41" i="105"/>
  <c r="C43" i="78"/>
  <c r="D43" i="78"/>
  <c r="G44" i="78"/>
  <c r="E44" i="78"/>
  <c r="F44" i="78"/>
  <c r="B44" i="78"/>
  <c r="A45" i="78"/>
  <c r="D43" i="82" l="1"/>
  <c r="C43" i="82"/>
  <c r="F44" i="82"/>
  <c r="E44" i="82"/>
  <c r="B44" i="82"/>
  <c r="A45" i="82"/>
  <c r="G44" i="82"/>
  <c r="D42" i="105"/>
  <c r="C42" i="105"/>
  <c r="C43" i="83"/>
  <c r="D43" i="83"/>
  <c r="G44" i="83"/>
  <c r="B44" i="83"/>
  <c r="E44" i="83"/>
  <c r="F44" i="83"/>
  <c r="A45" i="83"/>
  <c r="C44" i="80"/>
  <c r="D44" i="80"/>
  <c r="C43" i="79"/>
  <c r="D43" i="79"/>
  <c r="A46" i="80"/>
  <c r="E45" i="80"/>
  <c r="F45" i="80"/>
  <c r="G45" i="80"/>
  <c r="B45" i="80"/>
  <c r="C44" i="81"/>
  <c r="D44" i="81"/>
  <c r="A44" i="105"/>
  <c r="F43" i="105"/>
  <c r="B43" i="105"/>
  <c r="G43" i="105"/>
  <c r="E43" i="105"/>
  <c r="E45" i="81"/>
  <c r="A46" i="81"/>
  <c r="F45" i="81"/>
  <c r="G45" i="81"/>
  <c r="B45" i="81"/>
  <c r="B44" i="79"/>
  <c r="F44" i="79"/>
  <c r="A45" i="79"/>
  <c r="G44" i="79"/>
  <c r="E44" i="79"/>
  <c r="F45" i="78"/>
  <c r="G45" i="78"/>
  <c r="E45" i="78"/>
  <c r="A46" i="78"/>
  <c r="B45" i="78"/>
  <c r="C44" i="78"/>
  <c r="D44" i="78"/>
  <c r="G45" i="83" l="1"/>
  <c r="E45" i="83"/>
  <c r="A46" i="83"/>
  <c r="F45" i="83"/>
  <c r="B45" i="83"/>
  <c r="C43" i="105"/>
  <c r="D43" i="105"/>
  <c r="D44" i="83"/>
  <c r="C44" i="83"/>
  <c r="G44" i="105"/>
  <c r="E44" i="105"/>
  <c r="F44" i="105"/>
  <c r="B44" i="105"/>
  <c r="A45" i="105"/>
  <c r="C45" i="80"/>
  <c r="D45" i="80"/>
  <c r="F45" i="82"/>
  <c r="A46" i="82"/>
  <c r="B45" i="82"/>
  <c r="E45" i="82"/>
  <c r="G45" i="82"/>
  <c r="B45" i="79"/>
  <c r="F45" i="79"/>
  <c r="E45" i="79"/>
  <c r="G45" i="79"/>
  <c r="A46" i="79"/>
  <c r="F46" i="80"/>
  <c r="G46" i="80"/>
  <c r="A47" i="80"/>
  <c r="E46" i="80"/>
  <c r="B46" i="80"/>
  <c r="C44" i="82"/>
  <c r="D44" i="82"/>
  <c r="C45" i="81"/>
  <c r="D45" i="81"/>
  <c r="F46" i="81"/>
  <c r="A47" i="81"/>
  <c r="G46" i="81"/>
  <c r="B46" i="81"/>
  <c r="E46" i="81"/>
  <c r="D44" i="79"/>
  <c r="C44" i="79"/>
  <c r="D45" i="78"/>
  <c r="C45" i="78"/>
  <c r="G46" i="78"/>
  <c r="F46" i="78"/>
  <c r="B46" i="78"/>
  <c r="A47" i="78"/>
  <c r="E46" i="78"/>
  <c r="C46" i="80" l="1"/>
  <c r="D46" i="80"/>
  <c r="B45" i="105"/>
  <c r="G45" i="105"/>
  <c r="F45" i="105"/>
  <c r="E45" i="105"/>
  <c r="A46" i="105"/>
  <c r="C44" i="105"/>
  <c r="D44" i="105"/>
  <c r="G47" i="80"/>
  <c r="B47" i="80"/>
  <c r="E47" i="80"/>
  <c r="F47" i="80"/>
  <c r="A48" i="80"/>
  <c r="G46" i="79"/>
  <c r="F46" i="79"/>
  <c r="E46" i="79"/>
  <c r="A47" i="79"/>
  <c r="B46" i="79"/>
  <c r="C46" i="81"/>
  <c r="D46" i="81"/>
  <c r="C45" i="79"/>
  <c r="D45" i="79"/>
  <c r="F47" i="81"/>
  <c r="G47" i="81"/>
  <c r="B47" i="81"/>
  <c r="E47" i="81"/>
  <c r="A48" i="81"/>
  <c r="D45" i="83"/>
  <c r="C45" i="83"/>
  <c r="D45" i="82"/>
  <c r="C45" i="82"/>
  <c r="G46" i="83"/>
  <c r="E46" i="83"/>
  <c r="F46" i="83"/>
  <c r="A47" i="83"/>
  <c r="B46" i="83"/>
  <c r="B46" i="82"/>
  <c r="E46" i="82"/>
  <c r="G46" i="82"/>
  <c r="A47" i="82"/>
  <c r="F46" i="82"/>
  <c r="A48" i="78"/>
  <c r="F47" i="78"/>
  <c r="B47" i="78"/>
  <c r="E47" i="78"/>
  <c r="G47" i="78"/>
  <c r="D46" i="78"/>
  <c r="C46" i="78"/>
  <c r="A48" i="83" l="1"/>
  <c r="G47" i="83"/>
  <c r="E47" i="83"/>
  <c r="F47" i="83"/>
  <c r="B47" i="83"/>
  <c r="A49" i="80"/>
  <c r="F48" i="80"/>
  <c r="B48" i="80"/>
  <c r="G48" i="80"/>
  <c r="E48" i="80"/>
  <c r="G48" i="81"/>
  <c r="A49" i="81"/>
  <c r="E48" i="81"/>
  <c r="F48" i="81"/>
  <c r="B48" i="81"/>
  <c r="D47" i="80"/>
  <c r="C47" i="80"/>
  <c r="D47" i="81"/>
  <c r="C47" i="81"/>
  <c r="E47" i="82"/>
  <c r="B47" i="82"/>
  <c r="F47" i="82"/>
  <c r="A48" i="82"/>
  <c r="G47" i="82"/>
  <c r="A47" i="105"/>
  <c r="E46" i="105"/>
  <c r="F46" i="105"/>
  <c r="B46" i="105"/>
  <c r="G46" i="105"/>
  <c r="C46" i="83"/>
  <c r="D46" i="83"/>
  <c r="D46" i="82"/>
  <c r="C46" i="82"/>
  <c r="D45" i="105"/>
  <c r="C45" i="105"/>
  <c r="C46" i="79"/>
  <c r="D46" i="79"/>
  <c r="A48" i="79"/>
  <c r="E47" i="79"/>
  <c r="F47" i="79"/>
  <c r="G47" i="79"/>
  <c r="B47" i="79"/>
  <c r="C47" i="78"/>
  <c r="D47" i="78"/>
  <c r="B48" i="78"/>
  <c r="G48" i="78"/>
  <c r="E48" i="78"/>
  <c r="F48" i="78"/>
  <c r="A49" i="78"/>
  <c r="D48" i="81" l="1"/>
  <c r="C48" i="81"/>
  <c r="D46" i="105"/>
  <c r="C46" i="105"/>
  <c r="G49" i="81"/>
  <c r="E49" i="81"/>
  <c r="A50" i="81"/>
  <c r="F49" i="81"/>
  <c r="B49" i="81"/>
  <c r="C47" i="79"/>
  <c r="D47" i="79"/>
  <c r="A48" i="105"/>
  <c r="F47" i="105"/>
  <c r="G47" i="105"/>
  <c r="E47" i="105"/>
  <c r="B47" i="105"/>
  <c r="D48" i="80"/>
  <c r="C48" i="80"/>
  <c r="G48" i="82"/>
  <c r="B48" i="82"/>
  <c r="F48" i="82"/>
  <c r="A49" i="82"/>
  <c r="E48" i="82"/>
  <c r="G49" i="80"/>
  <c r="A50" i="80"/>
  <c r="E49" i="80"/>
  <c r="F49" i="80"/>
  <c r="B49" i="80"/>
  <c r="D47" i="82"/>
  <c r="C47" i="82"/>
  <c r="C47" i="83"/>
  <c r="D47" i="83"/>
  <c r="E48" i="79"/>
  <c r="F48" i="79"/>
  <c r="B48" i="79"/>
  <c r="G48" i="79"/>
  <c r="A49" i="79"/>
  <c r="B48" i="83"/>
  <c r="E48" i="83"/>
  <c r="F48" i="83"/>
  <c r="G48" i="83"/>
  <c r="A49" i="83"/>
  <c r="G49" i="78"/>
  <c r="E49" i="78"/>
  <c r="F49" i="78"/>
  <c r="A50" i="78"/>
  <c r="B49" i="78"/>
  <c r="D48" i="78"/>
  <c r="C48" i="78"/>
  <c r="G48" i="105" l="1"/>
  <c r="E48" i="105"/>
  <c r="F48" i="105"/>
  <c r="B48" i="105"/>
  <c r="A49" i="105"/>
  <c r="C49" i="80"/>
  <c r="D49" i="80"/>
  <c r="D47" i="105"/>
  <c r="C47" i="105"/>
  <c r="D49" i="81"/>
  <c r="C49" i="81"/>
  <c r="B49" i="83"/>
  <c r="A50" i="83"/>
  <c r="F49" i="83"/>
  <c r="G49" i="83"/>
  <c r="E49" i="83"/>
  <c r="G50" i="81"/>
  <c r="A51" i="81"/>
  <c r="F50" i="81"/>
  <c r="E50" i="81"/>
  <c r="B50" i="81"/>
  <c r="A51" i="80"/>
  <c r="E50" i="80"/>
  <c r="G50" i="80"/>
  <c r="F50" i="80"/>
  <c r="B50" i="80"/>
  <c r="G49" i="82"/>
  <c r="A50" i="82"/>
  <c r="B49" i="82"/>
  <c r="F49" i="82"/>
  <c r="E49" i="82"/>
  <c r="D48" i="83"/>
  <c r="C48" i="83"/>
  <c r="F49" i="79"/>
  <c r="B49" i="79"/>
  <c r="G49" i="79"/>
  <c r="E49" i="79"/>
  <c r="A50" i="79"/>
  <c r="C48" i="82"/>
  <c r="D48" i="82"/>
  <c r="D48" i="79"/>
  <c r="C48" i="79"/>
  <c r="C49" i="78"/>
  <c r="D49" i="78"/>
  <c r="F50" i="78"/>
  <c r="B50" i="78"/>
  <c r="G50" i="78"/>
  <c r="A51" i="78"/>
  <c r="E50" i="78"/>
  <c r="C50" i="81" l="1"/>
  <c r="D50" i="81"/>
  <c r="G51" i="81"/>
  <c r="B51" i="81"/>
  <c r="A52" i="81"/>
  <c r="F51" i="81"/>
  <c r="E51" i="81"/>
  <c r="F50" i="83"/>
  <c r="A51" i="83"/>
  <c r="E50" i="83"/>
  <c r="G50" i="83"/>
  <c r="B50" i="83"/>
  <c r="D49" i="79"/>
  <c r="C49" i="79"/>
  <c r="D49" i="83"/>
  <c r="C49" i="83"/>
  <c r="E50" i="82"/>
  <c r="F50" i="82"/>
  <c r="A51" i="82"/>
  <c r="B50" i="82"/>
  <c r="G50" i="82"/>
  <c r="D49" i="82"/>
  <c r="C49" i="82"/>
  <c r="C50" i="80"/>
  <c r="D50" i="80"/>
  <c r="F50" i="79"/>
  <c r="A51" i="79"/>
  <c r="E50" i="79"/>
  <c r="B50" i="79"/>
  <c r="G50" i="79"/>
  <c r="G51" i="80"/>
  <c r="A52" i="80"/>
  <c r="B51" i="80"/>
  <c r="E51" i="80"/>
  <c r="F51" i="80"/>
  <c r="F49" i="105"/>
  <c r="G49" i="105"/>
  <c r="E49" i="105"/>
  <c r="A50" i="105"/>
  <c r="B49" i="105"/>
  <c r="D48" i="105"/>
  <c r="C48" i="105"/>
  <c r="G51" i="78"/>
  <c r="B51" i="78"/>
  <c r="E51" i="78"/>
  <c r="A52" i="78"/>
  <c r="F51" i="78"/>
  <c r="C50" i="78"/>
  <c r="D50" i="78"/>
  <c r="E52" i="80" l="1"/>
  <c r="A53" i="80"/>
  <c r="G52" i="80"/>
  <c r="B52" i="80"/>
  <c r="F52" i="80"/>
  <c r="D50" i="79"/>
  <c r="C50" i="79"/>
  <c r="D50" i="83"/>
  <c r="C50" i="83"/>
  <c r="G51" i="79"/>
  <c r="B51" i="79"/>
  <c r="F51" i="79"/>
  <c r="E51" i="79"/>
  <c r="A52" i="79"/>
  <c r="F51" i="83"/>
  <c r="G51" i="83"/>
  <c r="B51" i="83"/>
  <c r="E51" i="83"/>
  <c r="A52" i="83"/>
  <c r="D49" i="105"/>
  <c r="C49" i="105"/>
  <c r="E50" i="105"/>
  <c r="B50" i="105"/>
  <c r="A51" i="105"/>
  <c r="G50" i="105"/>
  <c r="F50" i="105"/>
  <c r="B52" i="81"/>
  <c r="F52" i="81"/>
  <c r="G52" i="81"/>
  <c r="E52" i="81"/>
  <c r="A53" i="81"/>
  <c r="C50" i="82"/>
  <c r="D50" i="82"/>
  <c r="C51" i="81"/>
  <c r="D51" i="81"/>
  <c r="A52" i="82"/>
  <c r="F51" i="82"/>
  <c r="B51" i="82"/>
  <c r="E51" i="82"/>
  <c r="G51" i="82"/>
  <c r="D51" i="80"/>
  <c r="C51" i="80"/>
  <c r="A53" i="78"/>
  <c r="G52" i="78"/>
  <c r="B52" i="78"/>
  <c r="F52" i="78"/>
  <c r="E52" i="78"/>
  <c r="C51" i="78"/>
  <c r="D51" i="78"/>
  <c r="C51" i="82" l="1"/>
  <c r="D51" i="82"/>
  <c r="E53" i="81"/>
  <c r="A54" i="81"/>
  <c r="G53" i="81"/>
  <c r="F53" i="81"/>
  <c r="B53" i="81"/>
  <c r="B52" i="79"/>
  <c r="F52" i="79"/>
  <c r="G52" i="79"/>
  <c r="E52" i="79"/>
  <c r="A53" i="79"/>
  <c r="D52" i="81"/>
  <c r="C52" i="81"/>
  <c r="C51" i="79"/>
  <c r="D51" i="79"/>
  <c r="A52" i="105"/>
  <c r="E51" i="105"/>
  <c r="G51" i="105"/>
  <c r="F51" i="105"/>
  <c r="B51" i="105"/>
  <c r="D50" i="105"/>
  <c r="C50" i="105"/>
  <c r="B52" i="82"/>
  <c r="G52" i="82"/>
  <c r="E52" i="82"/>
  <c r="F52" i="82"/>
  <c r="A53" i="82"/>
  <c r="D52" i="80"/>
  <c r="C52" i="80"/>
  <c r="G52" i="83"/>
  <c r="A53" i="83"/>
  <c r="F52" i="83"/>
  <c r="B52" i="83"/>
  <c r="E52" i="83"/>
  <c r="G53" i="80"/>
  <c r="E53" i="80"/>
  <c r="B53" i="80"/>
  <c r="A54" i="80"/>
  <c r="F53" i="80"/>
  <c r="C51" i="83"/>
  <c r="D51" i="83"/>
  <c r="D52" i="78"/>
  <c r="C52" i="78"/>
  <c r="E53" i="78"/>
  <c r="F53" i="78"/>
  <c r="B53" i="78"/>
  <c r="A54" i="78"/>
  <c r="G53" i="78"/>
  <c r="B53" i="83" l="1"/>
  <c r="F53" i="83"/>
  <c r="E53" i="83"/>
  <c r="A54" i="83"/>
  <c r="G53" i="83"/>
  <c r="D52" i="83"/>
  <c r="C52" i="83"/>
  <c r="F53" i="82"/>
  <c r="B53" i="82"/>
  <c r="G53" i="82"/>
  <c r="E53" i="82"/>
  <c r="A54" i="82"/>
  <c r="G53" i="79"/>
  <c r="E53" i="79"/>
  <c r="A54" i="79"/>
  <c r="B53" i="79"/>
  <c r="F53" i="79"/>
  <c r="C52" i="79"/>
  <c r="D52" i="79"/>
  <c r="D52" i="82"/>
  <c r="C52" i="82"/>
  <c r="B54" i="80"/>
  <c r="F54" i="80"/>
  <c r="G54" i="80"/>
  <c r="A55" i="80"/>
  <c r="E54" i="80"/>
  <c r="D53" i="81"/>
  <c r="C53" i="81"/>
  <c r="D53" i="80"/>
  <c r="C53" i="80"/>
  <c r="C51" i="105"/>
  <c r="D51" i="105"/>
  <c r="B54" i="81"/>
  <c r="A55" i="81"/>
  <c r="G54" i="81"/>
  <c r="E54" i="81"/>
  <c r="F54" i="81"/>
  <c r="G52" i="105"/>
  <c r="F52" i="105"/>
  <c r="E52" i="105"/>
  <c r="B52" i="105"/>
  <c r="A53" i="105"/>
  <c r="G54" i="78"/>
  <c r="F54" i="78"/>
  <c r="B54" i="78"/>
  <c r="E54" i="78"/>
  <c r="A55" i="78"/>
  <c r="D53" i="78"/>
  <c r="C53" i="78"/>
  <c r="C54" i="81" l="1"/>
  <c r="D54" i="81"/>
  <c r="D53" i="79"/>
  <c r="C53" i="79"/>
  <c r="F54" i="79"/>
  <c r="G54" i="79"/>
  <c r="E54" i="79"/>
  <c r="B54" i="79"/>
  <c r="A55" i="79"/>
  <c r="B54" i="82"/>
  <c r="A55" i="82"/>
  <c r="E54" i="82"/>
  <c r="F54" i="82"/>
  <c r="G54" i="82"/>
  <c r="D52" i="105"/>
  <c r="C52" i="105"/>
  <c r="B55" i="80"/>
  <c r="G55" i="80"/>
  <c r="F55" i="80"/>
  <c r="A56" i="80"/>
  <c r="E55" i="80"/>
  <c r="D53" i="82"/>
  <c r="C53" i="82"/>
  <c r="F53" i="105"/>
  <c r="B53" i="105"/>
  <c r="E53" i="105"/>
  <c r="A54" i="105"/>
  <c r="G53" i="105"/>
  <c r="D54" i="80"/>
  <c r="C54" i="80"/>
  <c r="A55" i="83"/>
  <c r="G54" i="83"/>
  <c r="B54" i="83"/>
  <c r="F54" i="83"/>
  <c r="E54" i="83"/>
  <c r="F55" i="81"/>
  <c r="E55" i="81"/>
  <c r="G55" i="81"/>
  <c r="B55" i="81"/>
  <c r="A56" i="81"/>
  <c r="D53" i="83"/>
  <c r="C53" i="83"/>
  <c r="A56" i="78"/>
  <c r="E55" i="78"/>
  <c r="F55" i="78"/>
  <c r="B55" i="78"/>
  <c r="G55" i="78"/>
  <c r="C54" i="78"/>
  <c r="D54" i="78"/>
  <c r="F55" i="83" l="1"/>
  <c r="E55" i="83"/>
  <c r="A56" i="83"/>
  <c r="B55" i="83"/>
  <c r="G55" i="83"/>
  <c r="A55" i="105"/>
  <c r="B54" i="105"/>
  <c r="F54" i="105"/>
  <c r="E54" i="105"/>
  <c r="G54" i="105"/>
  <c r="F55" i="82"/>
  <c r="B55" i="82"/>
  <c r="E55" i="82"/>
  <c r="G55" i="82"/>
  <c r="A56" i="82"/>
  <c r="D54" i="82"/>
  <c r="C54" i="82"/>
  <c r="C53" i="105"/>
  <c r="D53" i="105"/>
  <c r="A56" i="79"/>
  <c r="B55" i="79"/>
  <c r="F55" i="79"/>
  <c r="E55" i="79"/>
  <c r="G55" i="79"/>
  <c r="C54" i="79"/>
  <c r="D54" i="79"/>
  <c r="G56" i="81"/>
  <c r="E56" i="81"/>
  <c r="A57" i="81"/>
  <c r="F56" i="81"/>
  <c r="B56" i="81"/>
  <c r="C55" i="81"/>
  <c r="D55" i="81"/>
  <c r="G56" i="80"/>
  <c r="A57" i="80"/>
  <c r="B56" i="80"/>
  <c r="F56" i="80"/>
  <c r="E56" i="80"/>
  <c r="C54" i="83"/>
  <c r="D54" i="83"/>
  <c r="D55" i="80"/>
  <c r="C55" i="80"/>
  <c r="C55" i="78"/>
  <c r="D55" i="78"/>
  <c r="E56" i="78"/>
  <c r="A57" i="78"/>
  <c r="F56" i="78"/>
  <c r="B56" i="78"/>
  <c r="G56" i="78"/>
  <c r="C56" i="80" l="1"/>
  <c r="D56" i="80"/>
  <c r="C56" i="81"/>
  <c r="D56" i="81"/>
  <c r="B56" i="82"/>
  <c r="F56" i="82"/>
  <c r="E56" i="82"/>
  <c r="A57" i="82"/>
  <c r="G56" i="82"/>
  <c r="B57" i="81"/>
  <c r="G57" i="81"/>
  <c r="E57" i="81"/>
  <c r="A58" i="81"/>
  <c r="F57" i="81"/>
  <c r="C55" i="82"/>
  <c r="D55" i="82"/>
  <c r="D54" i="105"/>
  <c r="C54" i="105"/>
  <c r="E55" i="105"/>
  <c r="B55" i="105"/>
  <c r="G55" i="105"/>
  <c r="F55" i="105"/>
  <c r="A56" i="105"/>
  <c r="C55" i="79"/>
  <c r="D55" i="79"/>
  <c r="C55" i="83"/>
  <c r="D55" i="83"/>
  <c r="E56" i="83"/>
  <c r="G56" i="83"/>
  <c r="F56" i="83"/>
  <c r="B56" i="83"/>
  <c r="A57" i="83"/>
  <c r="A58" i="80"/>
  <c r="B57" i="80"/>
  <c r="G57" i="80"/>
  <c r="F57" i="80"/>
  <c r="E57" i="80"/>
  <c r="F56" i="79"/>
  <c r="G56" i="79"/>
  <c r="A57" i="79"/>
  <c r="B56" i="79"/>
  <c r="E56" i="79"/>
  <c r="D56" i="78"/>
  <c r="C56" i="78"/>
  <c r="F57" i="78"/>
  <c r="E57" i="78"/>
  <c r="B57" i="78"/>
  <c r="A58" i="78"/>
  <c r="G57" i="78"/>
  <c r="D56" i="83" l="1"/>
  <c r="C56" i="83"/>
  <c r="E58" i="81"/>
  <c r="B58" i="81"/>
  <c r="F58" i="81"/>
  <c r="A59" i="81"/>
  <c r="G58" i="81"/>
  <c r="G57" i="83"/>
  <c r="A58" i="83"/>
  <c r="E57" i="83"/>
  <c r="B57" i="83"/>
  <c r="F57" i="83"/>
  <c r="D57" i="81"/>
  <c r="C57" i="81"/>
  <c r="D56" i="79"/>
  <c r="C56" i="79"/>
  <c r="E57" i="79"/>
  <c r="B57" i="79"/>
  <c r="A58" i="79"/>
  <c r="F57" i="79"/>
  <c r="G57" i="79"/>
  <c r="E57" i="82"/>
  <c r="G57" i="82"/>
  <c r="B57" i="82"/>
  <c r="F57" i="82"/>
  <c r="A58" i="82"/>
  <c r="A57" i="105"/>
  <c r="G56" i="105"/>
  <c r="F56" i="105"/>
  <c r="E56" i="105"/>
  <c r="B56" i="105"/>
  <c r="D56" i="82"/>
  <c r="C56" i="82"/>
  <c r="C55" i="105"/>
  <c r="D55" i="105"/>
  <c r="D57" i="80"/>
  <c r="C57" i="80"/>
  <c r="E58" i="80"/>
  <c r="F58" i="80"/>
  <c r="G58" i="80"/>
  <c r="A59" i="80"/>
  <c r="B58" i="80"/>
  <c r="B58" i="78"/>
  <c r="G58" i="78"/>
  <c r="F58" i="78"/>
  <c r="A59" i="78"/>
  <c r="E58" i="78"/>
  <c r="D57" i="78"/>
  <c r="C57" i="78"/>
  <c r="C56" i="105" l="1"/>
  <c r="D56" i="105"/>
  <c r="E57" i="105"/>
  <c r="G57" i="105"/>
  <c r="A58" i="105"/>
  <c r="F57" i="105"/>
  <c r="B57" i="105"/>
  <c r="D57" i="83"/>
  <c r="C57" i="83"/>
  <c r="A59" i="82"/>
  <c r="B58" i="82"/>
  <c r="E58" i="82"/>
  <c r="G58" i="82"/>
  <c r="F58" i="82"/>
  <c r="B58" i="83"/>
  <c r="A59" i="83"/>
  <c r="E58" i="83"/>
  <c r="G58" i="83"/>
  <c r="F58" i="83"/>
  <c r="D57" i="82"/>
  <c r="C57" i="82"/>
  <c r="B59" i="81"/>
  <c r="E59" i="81"/>
  <c r="G59" i="81"/>
  <c r="A60" i="81"/>
  <c r="F59" i="81"/>
  <c r="B59" i="80"/>
  <c r="F59" i="80"/>
  <c r="E59" i="80"/>
  <c r="G59" i="80"/>
  <c r="A60" i="80"/>
  <c r="D58" i="81"/>
  <c r="C58" i="81"/>
  <c r="C58" i="80"/>
  <c r="D58" i="80"/>
  <c r="E58" i="79"/>
  <c r="A59" i="79"/>
  <c r="G58" i="79"/>
  <c r="B58" i="79"/>
  <c r="F58" i="79"/>
  <c r="C57" i="79"/>
  <c r="D57" i="79"/>
  <c r="G59" i="78"/>
  <c r="A60" i="78"/>
  <c r="E59" i="78"/>
  <c r="F59" i="78"/>
  <c r="B59" i="78"/>
  <c r="C58" i="78"/>
  <c r="D58" i="78"/>
  <c r="A60" i="83" l="1"/>
  <c r="B59" i="83"/>
  <c r="G59" i="83"/>
  <c r="E59" i="83"/>
  <c r="F59" i="83"/>
  <c r="C58" i="83"/>
  <c r="D58" i="83"/>
  <c r="D58" i="79"/>
  <c r="C58" i="79"/>
  <c r="D58" i="82"/>
  <c r="C58" i="82"/>
  <c r="F59" i="82"/>
  <c r="B59" i="82"/>
  <c r="A60" i="82"/>
  <c r="E59" i="82"/>
  <c r="G59" i="82"/>
  <c r="G60" i="80"/>
  <c r="B60" i="80"/>
  <c r="E60" i="80"/>
  <c r="A61" i="80"/>
  <c r="F60" i="80"/>
  <c r="D59" i="80"/>
  <c r="C59" i="80"/>
  <c r="A61" i="81"/>
  <c r="E60" i="81"/>
  <c r="B60" i="81"/>
  <c r="G60" i="81"/>
  <c r="F60" i="81"/>
  <c r="C57" i="105"/>
  <c r="D57" i="105"/>
  <c r="G58" i="105"/>
  <c r="A59" i="105"/>
  <c r="F58" i="105"/>
  <c r="E58" i="105"/>
  <c r="B58" i="105"/>
  <c r="B59" i="79"/>
  <c r="F59" i="79"/>
  <c r="E59" i="79"/>
  <c r="G59" i="79"/>
  <c r="A60" i="79"/>
  <c r="D59" i="81"/>
  <c r="C59" i="81"/>
  <c r="C59" i="78"/>
  <c r="D59" i="78"/>
  <c r="E60" i="78"/>
  <c r="A61" i="78"/>
  <c r="B60" i="78"/>
  <c r="G60" i="78"/>
  <c r="F60" i="78"/>
  <c r="B59" i="105" l="1"/>
  <c r="A60" i="105"/>
  <c r="G59" i="105"/>
  <c r="F59" i="105"/>
  <c r="E59" i="105"/>
  <c r="E60" i="82"/>
  <c r="G60" i="82"/>
  <c r="A61" i="82"/>
  <c r="F60" i="82"/>
  <c r="B60" i="82"/>
  <c r="D59" i="82"/>
  <c r="C59" i="82"/>
  <c r="D60" i="81"/>
  <c r="C60" i="81"/>
  <c r="E60" i="79"/>
  <c r="A61" i="79"/>
  <c r="F60" i="79"/>
  <c r="B60" i="79"/>
  <c r="G60" i="79"/>
  <c r="B61" i="81"/>
  <c r="G61" i="81"/>
  <c r="F61" i="81"/>
  <c r="A62" i="81"/>
  <c r="E61" i="81"/>
  <c r="F61" i="80"/>
  <c r="G61" i="80"/>
  <c r="E61" i="80"/>
  <c r="B61" i="80"/>
  <c r="A62" i="80"/>
  <c r="C59" i="79"/>
  <c r="D59" i="79"/>
  <c r="D58" i="105"/>
  <c r="C58" i="105"/>
  <c r="D60" i="80"/>
  <c r="C60" i="80"/>
  <c r="D59" i="83"/>
  <c r="C59" i="83"/>
  <c r="F60" i="83"/>
  <c r="G60" i="83"/>
  <c r="E60" i="83"/>
  <c r="A61" i="83"/>
  <c r="B60" i="83"/>
  <c r="D60" i="78"/>
  <c r="C60" i="78"/>
  <c r="E61" i="78"/>
  <c r="A62" i="78"/>
  <c r="F61" i="78"/>
  <c r="B61" i="78"/>
  <c r="G61" i="78"/>
  <c r="F61" i="79" l="1"/>
  <c r="G61" i="79"/>
  <c r="A62" i="79"/>
  <c r="E61" i="79"/>
  <c r="B61" i="79"/>
  <c r="E62" i="80"/>
  <c r="G62" i="80"/>
  <c r="A63" i="80"/>
  <c r="B62" i="80"/>
  <c r="F62" i="80"/>
  <c r="C61" i="80"/>
  <c r="D61" i="80"/>
  <c r="D60" i="82"/>
  <c r="C60" i="82"/>
  <c r="A62" i="83"/>
  <c r="F61" i="83"/>
  <c r="E61" i="83"/>
  <c r="G61" i="83"/>
  <c r="B61" i="83"/>
  <c r="B61" i="82"/>
  <c r="E61" i="82"/>
  <c r="F61" i="82"/>
  <c r="G61" i="82"/>
  <c r="A62" i="82"/>
  <c r="C60" i="83"/>
  <c r="D60" i="83"/>
  <c r="F62" i="81"/>
  <c r="B62" i="81"/>
  <c r="A63" i="81"/>
  <c r="G62" i="81"/>
  <c r="E62" i="81"/>
  <c r="C61" i="81"/>
  <c r="D61" i="81"/>
  <c r="E60" i="105"/>
  <c r="G60" i="105"/>
  <c r="B60" i="105"/>
  <c r="F60" i="105"/>
  <c r="A61" i="105"/>
  <c r="C60" i="79"/>
  <c r="D60" i="79"/>
  <c r="C59" i="105"/>
  <c r="D59" i="105"/>
  <c r="D61" i="78"/>
  <c r="C61" i="78"/>
  <c r="E62" i="78"/>
  <c r="G62" i="78"/>
  <c r="A63" i="78"/>
  <c r="F62" i="78"/>
  <c r="B62" i="78"/>
  <c r="B62" i="83" l="1"/>
  <c r="G62" i="83"/>
  <c r="E62" i="83"/>
  <c r="F62" i="83"/>
  <c r="A63" i="83"/>
  <c r="F63" i="81"/>
  <c r="B63" i="81"/>
  <c r="E63" i="81"/>
  <c r="G63" i="81"/>
  <c r="A64" i="81"/>
  <c r="C62" i="81"/>
  <c r="D62" i="81"/>
  <c r="C61" i="82"/>
  <c r="D61" i="82"/>
  <c r="F61" i="105"/>
  <c r="A62" i="105"/>
  <c r="G61" i="105"/>
  <c r="B61" i="105"/>
  <c r="E61" i="105"/>
  <c r="C62" i="80"/>
  <c r="D62" i="80"/>
  <c r="G62" i="82"/>
  <c r="A63" i="82"/>
  <c r="E62" i="82"/>
  <c r="B62" i="82"/>
  <c r="F62" i="82"/>
  <c r="G63" i="80"/>
  <c r="E63" i="80"/>
  <c r="F63" i="80"/>
  <c r="A64" i="80"/>
  <c r="B63" i="80"/>
  <c r="C61" i="79"/>
  <c r="D61" i="79"/>
  <c r="A63" i="79"/>
  <c r="B62" i="79"/>
  <c r="G62" i="79"/>
  <c r="E62" i="79"/>
  <c r="F62" i="79"/>
  <c r="D60" i="105"/>
  <c r="C60" i="105"/>
  <c r="D61" i="83"/>
  <c r="C61" i="83"/>
  <c r="D62" i="78"/>
  <c r="C62" i="78"/>
  <c r="E63" i="78"/>
  <c r="A64" i="78"/>
  <c r="F63" i="78"/>
  <c r="B63" i="78"/>
  <c r="G63" i="78"/>
  <c r="B64" i="80" l="1"/>
  <c r="A65" i="80"/>
  <c r="E64" i="80"/>
  <c r="F64" i="80"/>
  <c r="G64" i="80"/>
  <c r="C63" i="80"/>
  <c r="D63" i="80"/>
  <c r="B64" i="81"/>
  <c r="A65" i="81"/>
  <c r="F64" i="81"/>
  <c r="E64" i="81"/>
  <c r="G64" i="81"/>
  <c r="C62" i="82"/>
  <c r="D62" i="82"/>
  <c r="E63" i="82"/>
  <c r="B63" i="82"/>
  <c r="A64" i="82"/>
  <c r="G63" i="82"/>
  <c r="F63" i="82"/>
  <c r="D63" i="81"/>
  <c r="C63" i="81"/>
  <c r="G63" i="83"/>
  <c r="E63" i="83"/>
  <c r="A64" i="83"/>
  <c r="B63" i="83"/>
  <c r="F63" i="83"/>
  <c r="A63" i="105"/>
  <c r="E62" i="105"/>
  <c r="B62" i="105"/>
  <c r="F62" i="105"/>
  <c r="G62" i="105"/>
  <c r="C62" i="79"/>
  <c r="D62" i="79"/>
  <c r="E63" i="79"/>
  <c r="G63" i="79"/>
  <c r="B63" i="79"/>
  <c r="F63" i="79"/>
  <c r="A64" i="79"/>
  <c r="D61" i="105"/>
  <c r="C61" i="105"/>
  <c r="D62" i="83"/>
  <c r="C62" i="83"/>
  <c r="D63" i="78"/>
  <c r="C63" i="78"/>
  <c r="G64" i="78"/>
  <c r="F64" i="78"/>
  <c r="E64" i="78"/>
  <c r="A65" i="78"/>
  <c r="B64" i="78"/>
  <c r="C63" i="82" l="1"/>
  <c r="D63" i="82"/>
  <c r="D62" i="105"/>
  <c r="C62" i="105"/>
  <c r="F63" i="105"/>
  <c r="B63" i="105"/>
  <c r="E63" i="105"/>
  <c r="A64" i="105"/>
  <c r="G63" i="105"/>
  <c r="G65" i="81"/>
  <c r="F65" i="81"/>
  <c r="E65" i="81"/>
  <c r="B65" i="81"/>
  <c r="A66" i="81"/>
  <c r="C63" i="83"/>
  <c r="D63" i="83"/>
  <c r="A65" i="83"/>
  <c r="G64" i="83"/>
  <c r="E64" i="83"/>
  <c r="B64" i="83"/>
  <c r="F64" i="83"/>
  <c r="C64" i="81"/>
  <c r="D64" i="81"/>
  <c r="E64" i="79"/>
  <c r="B64" i="79"/>
  <c r="F64" i="79"/>
  <c r="A65" i="79"/>
  <c r="G64" i="79"/>
  <c r="D63" i="79"/>
  <c r="C63" i="79"/>
  <c r="G65" i="80"/>
  <c r="A66" i="80"/>
  <c r="F65" i="80"/>
  <c r="E65" i="80"/>
  <c r="B65" i="80"/>
  <c r="G64" i="82"/>
  <c r="B64" i="82"/>
  <c r="A65" i="82"/>
  <c r="E64" i="82"/>
  <c r="F64" i="82"/>
  <c r="D64" i="80"/>
  <c r="C64" i="80"/>
  <c r="D64" i="78"/>
  <c r="C64" i="78"/>
  <c r="E65" i="78"/>
  <c r="A66" i="78"/>
  <c r="G65" i="78"/>
  <c r="B65" i="78"/>
  <c r="F65" i="78"/>
  <c r="G66" i="80" l="1"/>
  <c r="A67" i="80"/>
  <c r="F66" i="80"/>
  <c r="E66" i="80"/>
  <c r="B66" i="80"/>
  <c r="B66" i="81"/>
  <c r="A67" i="81"/>
  <c r="F66" i="81"/>
  <c r="G66" i="81"/>
  <c r="E66" i="81"/>
  <c r="D65" i="81"/>
  <c r="C65" i="81"/>
  <c r="A66" i="79"/>
  <c r="G65" i="79"/>
  <c r="F65" i="79"/>
  <c r="B65" i="79"/>
  <c r="E65" i="79"/>
  <c r="E64" i="105"/>
  <c r="B64" i="105"/>
  <c r="A65" i="105"/>
  <c r="G64" i="105"/>
  <c r="F64" i="105"/>
  <c r="G65" i="82"/>
  <c r="A66" i="82"/>
  <c r="F65" i="82"/>
  <c r="E65" i="82"/>
  <c r="B65" i="82"/>
  <c r="D63" i="105"/>
  <c r="C63" i="105"/>
  <c r="D64" i="82"/>
  <c r="C64" i="82"/>
  <c r="D64" i="79"/>
  <c r="C64" i="79"/>
  <c r="D65" i="80"/>
  <c r="C65" i="80"/>
  <c r="C64" i="83"/>
  <c r="D64" i="83"/>
  <c r="E65" i="83"/>
  <c r="F65" i="83"/>
  <c r="A66" i="83"/>
  <c r="G65" i="83"/>
  <c r="B65" i="83"/>
  <c r="D65" i="78"/>
  <c r="C65" i="78"/>
  <c r="A67" i="78"/>
  <c r="F66" i="78"/>
  <c r="G66" i="78"/>
  <c r="E66" i="78"/>
  <c r="B66" i="78"/>
  <c r="D65" i="79" l="1"/>
  <c r="C65" i="79"/>
  <c r="F66" i="79"/>
  <c r="A67" i="79"/>
  <c r="G66" i="79"/>
  <c r="E66" i="79"/>
  <c r="B66" i="79"/>
  <c r="C65" i="82"/>
  <c r="D65" i="82"/>
  <c r="B66" i="83"/>
  <c r="G66" i="83"/>
  <c r="F66" i="83"/>
  <c r="A67" i="83"/>
  <c r="E66" i="83"/>
  <c r="G66" i="82"/>
  <c r="E66" i="82"/>
  <c r="A67" i="82"/>
  <c r="B66" i="82"/>
  <c r="F66" i="82"/>
  <c r="A68" i="81"/>
  <c r="B67" i="81"/>
  <c r="F67" i="81"/>
  <c r="G67" i="81"/>
  <c r="E67" i="81"/>
  <c r="C66" i="81"/>
  <c r="D66" i="81"/>
  <c r="C66" i="80"/>
  <c r="D66" i="80"/>
  <c r="C65" i="83"/>
  <c r="D65" i="83"/>
  <c r="F65" i="105"/>
  <c r="B65" i="105"/>
  <c r="E65" i="105"/>
  <c r="A66" i="105"/>
  <c r="G65" i="105"/>
  <c r="C64" i="105"/>
  <c r="D64" i="105"/>
  <c r="E67" i="80"/>
  <c r="G67" i="80"/>
  <c r="A68" i="80"/>
  <c r="F67" i="80"/>
  <c r="B67" i="80"/>
  <c r="D66" i="78"/>
  <c r="C66" i="78"/>
  <c r="B67" i="78"/>
  <c r="F67" i="78"/>
  <c r="E67" i="78"/>
  <c r="A68" i="78"/>
  <c r="G67" i="78"/>
  <c r="C65" i="105" l="1"/>
  <c r="D65" i="105"/>
  <c r="D66" i="83"/>
  <c r="C66" i="83"/>
  <c r="F67" i="83"/>
  <c r="G67" i="83"/>
  <c r="E67" i="83"/>
  <c r="A68" i="83"/>
  <c r="B67" i="83"/>
  <c r="C67" i="80"/>
  <c r="D67" i="80"/>
  <c r="A69" i="80"/>
  <c r="F68" i="80"/>
  <c r="G68" i="80"/>
  <c r="E68" i="80"/>
  <c r="B68" i="80"/>
  <c r="D66" i="79"/>
  <c r="C66" i="79"/>
  <c r="C67" i="81"/>
  <c r="D67" i="81"/>
  <c r="B68" i="81"/>
  <c r="A69" i="81"/>
  <c r="E68" i="81"/>
  <c r="G68" i="81"/>
  <c r="F68" i="81"/>
  <c r="E67" i="79"/>
  <c r="B67" i="79"/>
  <c r="A68" i="79"/>
  <c r="F67" i="79"/>
  <c r="G67" i="79"/>
  <c r="D66" i="82"/>
  <c r="C66" i="82"/>
  <c r="B66" i="105"/>
  <c r="F66" i="105"/>
  <c r="A67" i="105"/>
  <c r="G66" i="105"/>
  <c r="E66" i="105"/>
  <c r="E67" i="82"/>
  <c r="A68" i="82"/>
  <c r="G67" i="82"/>
  <c r="F67" i="82"/>
  <c r="B67" i="82"/>
  <c r="A69" i="78"/>
  <c r="E68" i="78"/>
  <c r="F68" i="78"/>
  <c r="G68" i="78"/>
  <c r="B68" i="78"/>
  <c r="C67" i="78"/>
  <c r="D67" i="78"/>
  <c r="D68" i="80" l="1"/>
  <c r="C68" i="80"/>
  <c r="E68" i="79"/>
  <c r="F68" i="79"/>
  <c r="B68" i="79"/>
  <c r="G68" i="79"/>
  <c r="A69" i="79"/>
  <c r="F69" i="80"/>
  <c r="B69" i="80"/>
  <c r="E69" i="80"/>
  <c r="G69" i="80"/>
  <c r="A70" i="80"/>
  <c r="D67" i="79"/>
  <c r="C67" i="79"/>
  <c r="D67" i="83"/>
  <c r="C67" i="83"/>
  <c r="B68" i="83"/>
  <c r="G68" i="83"/>
  <c r="F68" i="83"/>
  <c r="A69" i="83"/>
  <c r="E68" i="83"/>
  <c r="C67" i="82"/>
  <c r="D67" i="82"/>
  <c r="A70" i="81"/>
  <c r="G69" i="81"/>
  <c r="E69" i="81"/>
  <c r="B69" i="81"/>
  <c r="F69" i="81"/>
  <c r="D68" i="81"/>
  <c r="C68" i="81"/>
  <c r="E68" i="82"/>
  <c r="A69" i="82"/>
  <c r="B68" i="82"/>
  <c r="F68" i="82"/>
  <c r="G68" i="82"/>
  <c r="B67" i="105"/>
  <c r="F67" i="105"/>
  <c r="G67" i="105"/>
  <c r="A68" i="105"/>
  <c r="E67" i="105"/>
  <c r="C66" i="105"/>
  <c r="D66" i="105"/>
  <c r="D68" i="78"/>
  <c r="C68" i="78"/>
  <c r="B69" i="78"/>
  <c r="F69" i="78"/>
  <c r="G69" i="78"/>
  <c r="E69" i="78"/>
  <c r="A70" i="78"/>
  <c r="B70" i="80" l="1"/>
  <c r="F70" i="80"/>
  <c r="E70" i="80"/>
  <c r="A71" i="80"/>
  <c r="G70" i="80"/>
  <c r="B69" i="82"/>
  <c r="F69" i="82"/>
  <c r="E69" i="82"/>
  <c r="A70" i="82"/>
  <c r="G69" i="82"/>
  <c r="C69" i="81"/>
  <c r="D69" i="81"/>
  <c r="D69" i="80"/>
  <c r="C69" i="80"/>
  <c r="F70" i="81"/>
  <c r="E70" i="81"/>
  <c r="A71" i="81"/>
  <c r="B70" i="81"/>
  <c r="G70" i="81"/>
  <c r="B68" i="105"/>
  <c r="A69" i="105"/>
  <c r="G68" i="105"/>
  <c r="F68" i="105"/>
  <c r="E68" i="105"/>
  <c r="A70" i="79"/>
  <c r="B69" i="79"/>
  <c r="F69" i="79"/>
  <c r="E69" i="79"/>
  <c r="G69" i="79"/>
  <c r="C68" i="79"/>
  <c r="D68" i="79"/>
  <c r="B69" i="83"/>
  <c r="A70" i="83"/>
  <c r="E69" i="83"/>
  <c r="G69" i="83"/>
  <c r="F69" i="83"/>
  <c r="D67" i="105"/>
  <c r="C67" i="105"/>
  <c r="C68" i="82"/>
  <c r="D68" i="82"/>
  <c r="C68" i="83"/>
  <c r="D68" i="83"/>
  <c r="G70" i="78"/>
  <c r="E70" i="78"/>
  <c r="B70" i="78"/>
  <c r="F70" i="78"/>
  <c r="A71" i="78"/>
  <c r="C69" i="78"/>
  <c r="D69" i="78"/>
  <c r="A72" i="81" l="1"/>
  <c r="B71" i="81"/>
  <c r="G71" i="81"/>
  <c r="E71" i="81"/>
  <c r="F71" i="81"/>
  <c r="C69" i="83"/>
  <c r="D69" i="83"/>
  <c r="C69" i="79"/>
  <c r="D69" i="79"/>
  <c r="E70" i="82"/>
  <c r="B70" i="82"/>
  <c r="G70" i="82"/>
  <c r="F70" i="82"/>
  <c r="A71" i="82"/>
  <c r="E70" i="79"/>
  <c r="F70" i="79"/>
  <c r="G70" i="79"/>
  <c r="B70" i="79"/>
  <c r="A71" i="79"/>
  <c r="D69" i="82"/>
  <c r="C69" i="82"/>
  <c r="B69" i="105"/>
  <c r="E69" i="105"/>
  <c r="G69" i="105"/>
  <c r="F69" i="105"/>
  <c r="A70" i="105"/>
  <c r="B71" i="80"/>
  <c r="E71" i="80"/>
  <c r="G71" i="80"/>
  <c r="A72" i="80"/>
  <c r="F71" i="80"/>
  <c r="D68" i="105"/>
  <c r="C68" i="105"/>
  <c r="C70" i="81"/>
  <c r="D70" i="81"/>
  <c r="B70" i="83"/>
  <c r="E70" i="83"/>
  <c r="G70" i="83"/>
  <c r="A71" i="83"/>
  <c r="F70" i="83"/>
  <c r="D70" i="80"/>
  <c r="C70" i="80"/>
  <c r="G71" i="78"/>
  <c r="A72" i="78"/>
  <c r="B71" i="78"/>
  <c r="E71" i="78"/>
  <c r="F71" i="78"/>
  <c r="D70" i="78"/>
  <c r="C70" i="78"/>
  <c r="E72" i="80" l="1"/>
  <c r="G72" i="80"/>
  <c r="A73" i="80"/>
  <c r="F72" i="80"/>
  <c r="B72" i="80"/>
  <c r="B71" i="82"/>
  <c r="E71" i="82"/>
  <c r="A72" i="82"/>
  <c r="F71" i="82"/>
  <c r="G71" i="82"/>
  <c r="C71" i="80"/>
  <c r="D71" i="80"/>
  <c r="B70" i="105"/>
  <c r="E70" i="105"/>
  <c r="G70" i="105"/>
  <c r="A71" i="105"/>
  <c r="F70" i="105"/>
  <c r="D70" i="82"/>
  <c r="C70" i="82"/>
  <c r="C69" i="105"/>
  <c r="D69" i="105"/>
  <c r="C70" i="83"/>
  <c r="D70" i="83"/>
  <c r="B71" i="83"/>
  <c r="G71" i="83"/>
  <c r="F71" i="83"/>
  <c r="E71" i="83"/>
  <c r="A72" i="83"/>
  <c r="E71" i="79"/>
  <c r="G71" i="79"/>
  <c r="F71" i="79"/>
  <c r="B71" i="79"/>
  <c r="A72" i="79"/>
  <c r="D71" i="81"/>
  <c r="C71" i="81"/>
  <c r="C70" i="79"/>
  <c r="D70" i="79"/>
  <c r="F72" i="81"/>
  <c r="A73" i="81"/>
  <c r="E72" i="81"/>
  <c r="G72" i="81"/>
  <c r="B72" i="81"/>
  <c r="C71" i="78"/>
  <c r="D71" i="78"/>
  <c r="F72" i="78"/>
  <c r="G72" i="78"/>
  <c r="E72" i="78"/>
  <c r="A73" i="78"/>
  <c r="B72" i="78"/>
  <c r="F71" i="105" l="1"/>
  <c r="A72" i="105"/>
  <c r="G71" i="105"/>
  <c r="E71" i="105"/>
  <c r="B71" i="105"/>
  <c r="D70" i="105"/>
  <c r="C70" i="105"/>
  <c r="E72" i="83"/>
  <c r="F72" i="83"/>
  <c r="B72" i="83"/>
  <c r="A73" i="83"/>
  <c r="G72" i="83"/>
  <c r="G72" i="82"/>
  <c r="A73" i="82"/>
  <c r="E72" i="82"/>
  <c r="B72" i="82"/>
  <c r="F72" i="82"/>
  <c r="D71" i="82"/>
  <c r="C71" i="82"/>
  <c r="F73" i="81"/>
  <c r="E73" i="81"/>
  <c r="A74" i="81"/>
  <c r="B73" i="81"/>
  <c r="G73" i="81"/>
  <c r="C72" i="80"/>
  <c r="D72" i="80"/>
  <c r="C71" i="79"/>
  <c r="D71" i="79"/>
  <c r="D71" i="83"/>
  <c r="C71" i="83"/>
  <c r="C72" i="81"/>
  <c r="D72" i="81"/>
  <c r="E73" i="80"/>
  <c r="A74" i="80"/>
  <c r="F73" i="80"/>
  <c r="G73" i="80"/>
  <c r="B73" i="80"/>
  <c r="A73" i="79"/>
  <c r="B72" i="79"/>
  <c r="G72" i="79"/>
  <c r="F72" i="79"/>
  <c r="E72" i="79"/>
  <c r="D72" i="78"/>
  <c r="C72" i="78"/>
  <c r="E73" i="78"/>
  <c r="G73" i="78"/>
  <c r="B73" i="78"/>
  <c r="F73" i="78"/>
  <c r="A74" i="78"/>
  <c r="A74" i="82" l="1"/>
  <c r="E73" i="82"/>
  <c r="F73" i="82"/>
  <c r="B73" i="82"/>
  <c r="G73" i="82"/>
  <c r="B73" i="83"/>
  <c r="E73" i="83"/>
  <c r="A74" i="83"/>
  <c r="F73" i="83"/>
  <c r="G73" i="83"/>
  <c r="D72" i="83"/>
  <c r="C72" i="83"/>
  <c r="A75" i="80"/>
  <c r="G74" i="80"/>
  <c r="F74" i="80"/>
  <c r="E74" i="80"/>
  <c r="B74" i="80"/>
  <c r="C72" i="82"/>
  <c r="D72" i="82"/>
  <c r="D72" i="79"/>
  <c r="C72" i="79"/>
  <c r="D73" i="81"/>
  <c r="C73" i="81"/>
  <c r="E73" i="79"/>
  <c r="A74" i="79"/>
  <c r="G73" i="79"/>
  <c r="B73" i="79"/>
  <c r="F73" i="79"/>
  <c r="G74" i="81"/>
  <c r="E74" i="81"/>
  <c r="A75" i="81"/>
  <c r="B74" i="81"/>
  <c r="F74" i="81"/>
  <c r="D73" i="80"/>
  <c r="C73" i="80"/>
  <c r="D71" i="105"/>
  <c r="C71" i="105"/>
  <c r="G72" i="105"/>
  <c r="F72" i="105"/>
  <c r="A73" i="105"/>
  <c r="B72" i="105"/>
  <c r="E72" i="105"/>
  <c r="G74" i="78"/>
  <c r="F74" i="78"/>
  <c r="E74" i="78"/>
  <c r="A75" i="78"/>
  <c r="B74" i="78"/>
  <c r="D73" i="78"/>
  <c r="C73" i="78"/>
  <c r="C74" i="81" l="1"/>
  <c r="D74" i="81"/>
  <c r="G75" i="80"/>
  <c r="E75" i="80"/>
  <c r="A76" i="80"/>
  <c r="B75" i="80"/>
  <c r="F75" i="80"/>
  <c r="D73" i="79"/>
  <c r="C73" i="79"/>
  <c r="A74" i="105"/>
  <c r="F73" i="105"/>
  <c r="B73" i="105"/>
  <c r="G73" i="105"/>
  <c r="E73" i="105"/>
  <c r="B74" i="83"/>
  <c r="F74" i="83"/>
  <c r="G74" i="83"/>
  <c r="E74" i="83"/>
  <c r="A75" i="83"/>
  <c r="C72" i="105"/>
  <c r="D72" i="105"/>
  <c r="C74" i="80"/>
  <c r="D74" i="80"/>
  <c r="A76" i="81"/>
  <c r="B75" i="81"/>
  <c r="G75" i="81"/>
  <c r="F75" i="81"/>
  <c r="E75" i="81"/>
  <c r="C73" i="83"/>
  <c r="D73" i="83"/>
  <c r="G74" i="79"/>
  <c r="A75" i="79"/>
  <c r="B74" i="79"/>
  <c r="E74" i="79"/>
  <c r="F74" i="79"/>
  <c r="C73" i="82"/>
  <c r="D73" i="82"/>
  <c r="E74" i="82"/>
  <c r="G74" i="82"/>
  <c r="B74" i="82"/>
  <c r="F74" i="82"/>
  <c r="A75" i="82"/>
  <c r="D74" i="78"/>
  <c r="C74" i="78"/>
  <c r="E75" i="78"/>
  <c r="G75" i="78"/>
  <c r="F75" i="78"/>
  <c r="B75" i="78"/>
  <c r="A76" i="78"/>
  <c r="G75" i="79" l="1"/>
  <c r="F75" i="79"/>
  <c r="A76" i="79"/>
  <c r="B75" i="79"/>
  <c r="E75" i="79"/>
  <c r="C74" i="83"/>
  <c r="D74" i="83"/>
  <c r="C73" i="105"/>
  <c r="D73" i="105"/>
  <c r="F74" i="105"/>
  <c r="G74" i="105"/>
  <c r="A75" i="105"/>
  <c r="B74" i="105"/>
  <c r="E74" i="105"/>
  <c r="D75" i="81"/>
  <c r="C75" i="81"/>
  <c r="G75" i="82"/>
  <c r="F75" i="82"/>
  <c r="A76" i="82"/>
  <c r="E75" i="82"/>
  <c r="B75" i="82"/>
  <c r="D74" i="82"/>
  <c r="C74" i="82"/>
  <c r="F76" i="81"/>
  <c r="G76" i="81"/>
  <c r="A77" i="81"/>
  <c r="B76" i="81"/>
  <c r="E76" i="81"/>
  <c r="D75" i="80"/>
  <c r="C75" i="80"/>
  <c r="G76" i="80"/>
  <c r="B76" i="80"/>
  <c r="F76" i="80"/>
  <c r="A77" i="80"/>
  <c r="E76" i="80"/>
  <c r="A76" i="83"/>
  <c r="B75" i="83"/>
  <c r="E75" i="83"/>
  <c r="F75" i="83"/>
  <c r="G75" i="83"/>
  <c r="D74" i="79"/>
  <c r="C74" i="79"/>
  <c r="A77" i="78"/>
  <c r="E76" i="78"/>
  <c r="F76" i="78"/>
  <c r="G76" i="78"/>
  <c r="B76" i="78"/>
  <c r="C75" i="78"/>
  <c r="D75" i="78"/>
  <c r="D76" i="80" l="1"/>
  <c r="C76" i="80"/>
  <c r="D74" i="105"/>
  <c r="C74" i="105"/>
  <c r="A76" i="105"/>
  <c r="B75" i="105"/>
  <c r="E75" i="105"/>
  <c r="G75" i="105"/>
  <c r="F75" i="105"/>
  <c r="A78" i="81"/>
  <c r="E77" i="81"/>
  <c r="B77" i="81"/>
  <c r="F77" i="81"/>
  <c r="G77" i="81"/>
  <c r="G76" i="82"/>
  <c r="B76" i="82"/>
  <c r="F76" i="82"/>
  <c r="A77" i="82"/>
  <c r="E76" i="82"/>
  <c r="B77" i="80"/>
  <c r="E77" i="80"/>
  <c r="G77" i="80"/>
  <c r="A78" i="80"/>
  <c r="F77" i="80"/>
  <c r="D76" i="81"/>
  <c r="C76" i="81"/>
  <c r="C75" i="83"/>
  <c r="D75" i="83"/>
  <c r="D75" i="82"/>
  <c r="C75" i="82"/>
  <c r="F76" i="83"/>
  <c r="A77" i="83"/>
  <c r="G76" i="83"/>
  <c r="E76" i="83"/>
  <c r="B76" i="83"/>
  <c r="D75" i="79"/>
  <c r="C75" i="79"/>
  <c r="B76" i="79"/>
  <c r="A77" i="79"/>
  <c r="G76" i="79"/>
  <c r="E76" i="79"/>
  <c r="F76" i="79"/>
  <c r="D76" i="78"/>
  <c r="C76" i="78"/>
  <c r="A78" i="78"/>
  <c r="B77" i="78"/>
  <c r="E77" i="78"/>
  <c r="G77" i="78"/>
  <c r="F77" i="78"/>
  <c r="G78" i="81" l="1"/>
  <c r="E78" i="81"/>
  <c r="F78" i="81"/>
  <c r="A79" i="81"/>
  <c r="B78" i="81"/>
  <c r="B77" i="83"/>
  <c r="A78" i="83"/>
  <c r="G77" i="83"/>
  <c r="F77" i="83"/>
  <c r="E77" i="83"/>
  <c r="D76" i="82"/>
  <c r="C76" i="82"/>
  <c r="C77" i="81"/>
  <c r="D77" i="81"/>
  <c r="E78" i="80"/>
  <c r="G78" i="80"/>
  <c r="A79" i="80"/>
  <c r="F78" i="80"/>
  <c r="B78" i="80"/>
  <c r="C76" i="83"/>
  <c r="D76" i="83"/>
  <c r="D75" i="105"/>
  <c r="C75" i="105"/>
  <c r="B76" i="105"/>
  <c r="E76" i="105"/>
  <c r="F76" i="105"/>
  <c r="A77" i="105"/>
  <c r="G76" i="105"/>
  <c r="B77" i="79"/>
  <c r="A78" i="79"/>
  <c r="E77" i="79"/>
  <c r="G77" i="79"/>
  <c r="F77" i="79"/>
  <c r="C76" i="79"/>
  <c r="D76" i="79"/>
  <c r="C77" i="80"/>
  <c r="D77" i="80"/>
  <c r="G77" i="82"/>
  <c r="B77" i="82"/>
  <c r="A78" i="82"/>
  <c r="F77" i="82"/>
  <c r="E77" i="82"/>
  <c r="D77" i="78"/>
  <c r="C77" i="78"/>
  <c r="G78" i="78"/>
  <c r="B78" i="78"/>
  <c r="E78" i="78"/>
  <c r="A79" i="78"/>
  <c r="F78" i="78"/>
  <c r="C78" i="80" l="1"/>
  <c r="D78" i="80"/>
  <c r="F78" i="79"/>
  <c r="A79" i="79"/>
  <c r="E78" i="79"/>
  <c r="B78" i="79"/>
  <c r="G78" i="79"/>
  <c r="E79" i="80"/>
  <c r="G79" i="80"/>
  <c r="A80" i="80"/>
  <c r="F79" i="80"/>
  <c r="B79" i="80"/>
  <c r="D77" i="79"/>
  <c r="C77" i="79"/>
  <c r="G77" i="105"/>
  <c r="B77" i="105"/>
  <c r="A78" i="105"/>
  <c r="F77" i="105"/>
  <c r="E77" i="105"/>
  <c r="F78" i="83"/>
  <c r="A79" i="83"/>
  <c r="G78" i="83"/>
  <c r="E78" i="83"/>
  <c r="B78" i="83"/>
  <c r="E78" i="82"/>
  <c r="B78" i="82"/>
  <c r="G78" i="82"/>
  <c r="A79" i="82"/>
  <c r="F78" i="82"/>
  <c r="D76" i="105"/>
  <c r="C76" i="105"/>
  <c r="C77" i="82"/>
  <c r="D77" i="82"/>
  <c r="D77" i="83"/>
  <c r="C77" i="83"/>
  <c r="C78" i="81"/>
  <c r="D78" i="81"/>
  <c r="A80" i="81"/>
  <c r="G79" i="81"/>
  <c r="F79" i="81"/>
  <c r="B79" i="81"/>
  <c r="E79" i="81"/>
  <c r="A80" i="78"/>
  <c r="B79" i="78"/>
  <c r="E79" i="78"/>
  <c r="F79" i="78"/>
  <c r="G79" i="78"/>
  <c r="D78" i="78"/>
  <c r="C78" i="78"/>
  <c r="D77" i="105" l="1"/>
  <c r="C77" i="105"/>
  <c r="A79" i="105"/>
  <c r="G78" i="105"/>
  <c r="B78" i="105"/>
  <c r="F78" i="105"/>
  <c r="E78" i="105"/>
  <c r="D79" i="80"/>
  <c r="C79" i="80"/>
  <c r="E79" i="82"/>
  <c r="A80" i="82"/>
  <c r="G79" i="82"/>
  <c r="B79" i="82"/>
  <c r="F79" i="82"/>
  <c r="E80" i="80"/>
  <c r="B80" i="80"/>
  <c r="G80" i="80"/>
  <c r="A81" i="80"/>
  <c r="F80" i="80"/>
  <c r="C78" i="82"/>
  <c r="D78" i="82"/>
  <c r="D79" i="81"/>
  <c r="C79" i="81"/>
  <c r="D78" i="83"/>
  <c r="C78" i="83"/>
  <c r="F80" i="81"/>
  <c r="E80" i="81"/>
  <c r="A81" i="81"/>
  <c r="B80" i="81"/>
  <c r="G80" i="81"/>
  <c r="C78" i="79"/>
  <c r="D78" i="79"/>
  <c r="G79" i="79"/>
  <c r="A80" i="79"/>
  <c r="B79" i="79"/>
  <c r="E79" i="79"/>
  <c r="F79" i="79"/>
  <c r="F79" i="83"/>
  <c r="A80" i="83"/>
  <c r="G79" i="83"/>
  <c r="B79" i="83"/>
  <c r="E79" i="83"/>
  <c r="C79" i="78"/>
  <c r="D79" i="78"/>
  <c r="E80" i="78"/>
  <c r="B80" i="78"/>
  <c r="F80" i="78"/>
  <c r="A81" i="78"/>
  <c r="G80" i="78"/>
  <c r="D80" i="80" l="1"/>
  <c r="C80" i="80"/>
  <c r="D80" i="81"/>
  <c r="C80" i="81"/>
  <c r="C79" i="82"/>
  <c r="D79" i="82"/>
  <c r="F80" i="82"/>
  <c r="B80" i="82"/>
  <c r="E80" i="82"/>
  <c r="A81" i="82"/>
  <c r="G80" i="82"/>
  <c r="C79" i="79"/>
  <c r="D79" i="79"/>
  <c r="F81" i="81"/>
  <c r="E81" i="81"/>
  <c r="A82" i="81"/>
  <c r="G81" i="81"/>
  <c r="B81" i="81"/>
  <c r="C79" i="83"/>
  <c r="D79" i="83"/>
  <c r="D78" i="105"/>
  <c r="C78" i="105"/>
  <c r="A81" i="83"/>
  <c r="F80" i="83"/>
  <c r="B80" i="83"/>
  <c r="G80" i="83"/>
  <c r="E80" i="83"/>
  <c r="B79" i="105"/>
  <c r="A80" i="105"/>
  <c r="E79" i="105"/>
  <c r="G79" i="105"/>
  <c r="F79" i="105"/>
  <c r="B80" i="79"/>
  <c r="G80" i="79"/>
  <c r="E80" i="79"/>
  <c r="A81" i="79"/>
  <c r="F80" i="79"/>
  <c r="E81" i="80"/>
  <c r="F81" i="80"/>
  <c r="A82" i="80"/>
  <c r="G81" i="80"/>
  <c r="B81" i="80"/>
  <c r="B81" i="78"/>
  <c r="A82" i="78"/>
  <c r="G81" i="78"/>
  <c r="F81" i="78"/>
  <c r="E81" i="78"/>
  <c r="D80" i="78"/>
  <c r="C80" i="78"/>
  <c r="E82" i="81" l="1"/>
  <c r="G82" i="81"/>
  <c r="A83" i="81"/>
  <c r="F82" i="81"/>
  <c r="B82" i="81"/>
  <c r="G80" i="105"/>
  <c r="A81" i="105"/>
  <c r="B80" i="105"/>
  <c r="E80" i="105"/>
  <c r="F80" i="105"/>
  <c r="C79" i="105"/>
  <c r="D79" i="105"/>
  <c r="G81" i="82"/>
  <c r="F81" i="82"/>
  <c r="E81" i="82"/>
  <c r="A82" i="82"/>
  <c r="B81" i="82"/>
  <c r="D81" i="81"/>
  <c r="C81" i="81"/>
  <c r="D80" i="82"/>
  <c r="C80" i="82"/>
  <c r="D81" i="80"/>
  <c r="C81" i="80"/>
  <c r="C80" i="83"/>
  <c r="D80" i="83"/>
  <c r="G81" i="83"/>
  <c r="A82" i="83"/>
  <c r="F81" i="83"/>
  <c r="E81" i="83"/>
  <c r="B81" i="83"/>
  <c r="A83" i="80"/>
  <c r="G82" i="80"/>
  <c r="E82" i="80"/>
  <c r="F82" i="80"/>
  <c r="B82" i="80"/>
  <c r="G81" i="79"/>
  <c r="E81" i="79"/>
  <c r="B81" i="79"/>
  <c r="A82" i="79"/>
  <c r="F81" i="79"/>
  <c r="D80" i="79"/>
  <c r="C80" i="79"/>
  <c r="A83" i="78"/>
  <c r="E82" i="78"/>
  <c r="B82" i="78"/>
  <c r="G82" i="78"/>
  <c r="F82" i="78"/>
  <c r="D81" i="78"/>
  <c r="C81" i="78"/>
  <c r="E83" i="80" l="1"/>
  <c r="B83" i="80"/>
  <c r="A84" i="80"/>
  <c r="G83" i="80"/>
  <c r="F83" i="80"/>
  <c r="C82" i="80"/>
  <c r="D82" i="80"/>
  <c r="B82" i="83"/>
  <c r="A83" i="83"/>
  <c r="G82" i="83"/>
  <c r="F82" i="83"/>
  <c r="E82" i="83"/>
  <c r="D81" i="82"/>
  <c r="C81" i="82"/>
  <c r="C81" i="83"/>
  <c r="D81" i="83"/>
  <c r="G82" i="82"/>
  <c r="E82" i="82"/>
  <c r="F82" i="82"/>
  <c r="B82" i="82"/>
  <c r="A83" i="82"/>
  <c r="D80" i="105"/>
  <c r="C80" i="105"/>
  <c r="B81" i="105"/>
  <c r="E81" i="105"/>
  <c r="F81" i="105"/>
  <c r="A82" i="105"/>
  <c r="G81" i="105"/>
  <c r="C81" i="79"/>
  <c r="D81" i="79"/>
  <c r="F82" i="79"/>
  <c r="A83" i="79"/>
  <c r="B82" i="79"/>
  <c r="G82" i="79"/>
  <c r="E82" i="79"/>
  <c r="D82" i="81"/>
  <c r="C82" i="81"/>
  <c r="B83" i="81"/>
  <c r="G83" i="81"/>
  <c r="F83" i="81"/>
  <c r="A84" i="81"/>
  <c r="E83" i="81"/>
  <c r="D82" i="78"/>
  <c r="C82" i="78"/>
  <c r="G83" i="78"/>
  <c r="B83" i="78"/>
  <c r="A84" i="78"/>
  <c r="F83" i="78"/>
  <c r="E83" i="78"/>
  <c r="F83" i="79" l="1"/>
  <c r="E83" i="79"/>
  <c r="G83" i="79"/>
  <c r="A84" i="79"/>
  <c r="B83" i="79"/>
  <c r="B83" i="83"/>
  <c r="E83" i="83"/>
  <c r="A84" i="83"/>
  <c r="G83" i="83"/>
  <c r="F83" i="83"/>
  <c r="D81" i="105"/>
  <c r="C81" i="105"/>
  <c r="D82" i="83"/>
  <c r="C82" i="83"/>
  <c r="A85" i="81"/>
  <c r="B84" i="81"/>
  <c r="G84" i="81"/>
  <c r="F84" i="81"/>
  <c r="E84" i="81"/>
  <c r="E82" i="105"/>
  <c r="F82" i="105"/>
  <c r="G82" i="105"/>
  <c r="A83" i="105"/>
  <c r="B82" i="105"/>
  <c r="C83" i="81"/>
  <c r="D83" i="81"/>
  <c r="B83" i="82"/>
  <c r="A84" i="82"/>
  <c r="E83" i="82"/>
  <c r="F83" i="82"/>
  <c r="G83" i="82"/>
  <c r="D82" i="82"/>
  <c r="C82" i="82"/>
  <c r="E84" i="80"/>
  <c r="A85" i="80"/>
  <c r="F84" i="80"/>
  <c r="G84" i="80"/>
  <c r="B84" i="80"/>
  <c r="D82" i="79"/>
  <c r="C82" i="79"/>
  <c r="C83" i="80"/>
  <c r="D83" i="80"/>
  <c r="E84" i="78"/>
  <c r="F84" i="78"/>
  <c r="A85" i="78"/>
  <c r="B84" i="78"/>
  <c r="G84" i="78"/>
  <c r="D83" i="78"/>
  <c r="C83" i="78"/>
  <c r="D84" i="81" l="1"/>
  <c r="C84" i="81"/>
  <c r="E85" i="81"/>
  <c r="B85" i="81"/>
  <c r="G85" i="81"/>
  <c r="F85" i="81"/>
  <c r="A86" i="81"/>
  <c r="F84" i="82"/>
  <c r="B84" i="82"/>
  <c r="A85" i="82"/>
  <c r="G84" i="82"/>
  <c r="E84" i="82"/>
  <c r="C83" i="82"/>
  <c r="D83" i="82"/>
  <c r="A85" i="83"/>
  <c r="F84" i="83"/>
  <c r="B84" i="83"/>
  <c r="E84" i="83"/>
  <c r="G84" i="83"/>
  <c r="A84" i="105"/>
  <c r="F83" i="105"/>
  <c r="B83" i="105"/>
  <c r="E83" i="105"/>
  <c r="G83" i="105"/>
  <c r="D82" i="105"/>
  <c r="C82" i="105"/>
  <c r="D84" i="80"/>
  <c r="C84" i="80"/>
  <c r="D83" i="83"/>
  <c r="C83" i="83"/>
  <c r="C83" i="79"/>
  <c r="D83" i="79"/>
  <c r="F84" i="79"/>
  <c r="B84" i="79"/>
  <c r="G84" i="79"/>
  <c r="E84" i="79"/>
  <c r="A85" i="79"/>
  <c r="F85" i="80"/>
  <c r="E85" i="80"/>
  <c r="B85" i="80"/>
  <c r="G85" i="80"/>
  <c r="A86" i="80"/>
  <c r="D84" i="78"/>
  <c r="C84" i="78"/>
  <c r="B85" i="78"/>
  <c r="F85" i="78"/>
  <c r="G85" i="78"/>
  <c r="E85" i="78"/>
  <c r="A86" i="78"/>
  <c r="F85" i="83" l="1"/>
  <c r="A86" i="83"/>
  <c r="E85" i="83"/>
  <c r="G85" i="83"/>
  <c r="B85" i="83"/>
  <c r="F85" i="82"/>
  <c r="E85" i="82"/>
  <c r="A86" i="82"/>
  <c r="G85" i="82"/>
  <c r="B85" i="82"/>
  <c r="B86" i="80"/>
  <c r="G86" i="80"/>
  <c r="F86" i="80"/>
  <c r="E86" i="80"/>
  <c r="A87" i="80"/>
  <c r="C84" i="82"/>
  <c r="D84" i="82"/>
  <c r="D85" i="80"/>
  <c r="C85" i="80"/>
  <c r="B86" i="81"/>
  <c r="A87" i="81"/>
  <c r="F86" i="81"/>
  <c r="G86" i="81"/>
  <c r="E86" i="81"/>
  <c r="C84" i="83"/>
  <c r="D84" i="83"/>
  <c r="C83" i="105"/>
  <c r="D83" i="105"/>
  <c r="F84" i="105"/>
  <c r="B84" i="105"/>
  <c r="G84" i="105"/>
  <c r="A85" i="105"/>
  <c r="E84" i="105"/>
  <c r="D85" i="81"/>
  <c r="C85" i="81"/>
  <c r="E85" i="79"/>
  <c r="B85" i="79"/>
  <c r="G85" i="79"/>
  <c r="F85" i="79"/>
  <c r="A86" i="79"/>
  <c r="D84" i="79"/>
  <c r="C84" i="79"/>
  <c r="G86" i="78"/>
  <c r="E86" i="78"/>
  <c r="B86" i="78"/>
  <c r="A87" i="78"/>
  <c r="F86" i="78"/>
  <c r="D85" i="78"/>
  <c r="C85" i="78"/>
  <c r="B87" i="80" l="1"/>
  <c r="G87" i="80"/>
  <c r="E87" i="80"/>
  <c r="F87" i="80"/>
  <c r="A88" i="80"/>
  <c r="C84" i="105"/>
  <c r="D84" i="105"/>
  <c r="D86" i="80"/>
  <c r="C86" i="80"/>
  <c r="D85" i="82"/>
  <c r="C85" i="82"/>
  <c r="B85" i="105"/>
  <c r="G85" i="105"/>
  <c r="A86" i="105"/>
  <c r="E85" i="105"/>
  <c r="F85" i="105"/>
  <c r="E86" i="82"/>
  <c r="F86" i="82"/>
  <c r="A87" i="82"/>
  <c r="G86" i="82"/>
  <c r="B86" i="82"/>
  <c r="F86" i="79"/>
  <c r="B86" i="79"/>
  <c r="E86" i="79"/>
  <c r="A87" i="79"/>
  <c r="G86" i="79"/>
  <c r="F87" i="81"/>
  <c r="G87" i="81"/>
  <c r="A88" i="81"/>
  <c r="B87" i="81"/>
  <c r="E87" i="81"/>
  <c r="C85" i="83"/>
  <c r="D85" i="83"/>
  <c r="D85" i="79"/>
  <c r="C85" i="79"/>
  <c r="D86" i="81"/>
  <c r="C86" i="81"/>
  <c r="E86" i="83"/>
  <c r="A87" i="83"/>
  <c r="F86" i="83"/>
  <c r="G86" i="83"/>
  <c r="B86" i="83"/>
  <c r="B87" i="78"/>
  <c r="G87" i="78"/>
  <c r="A88" i="78"/>
  <c r="F87" i="78"/>
  <c r="E87" i="78"/>
  <c r="C86" i="78"/>
  <c r="D86" i="78"/>
  <c r="G86" i="105" l="1"/>
  <c r="A87" i="105"/>
  <c r="E86" i="105"/>
  <c r="F86" i="105"/>
  <c r="B86" i="105"/>
  <c r="G88" i="81"/>
  <c r="E88" i="81"/>
  <c r="F88" i="81"/>
  <c r="B88" i="81"/>
  <c r="A89" i="81"/>
  <c r="C85" i="105"/>
  <c r="D85" i="105"/>
  <c r="F87" i="79"/>
  <c r="B87" i="79"/>
  <c r="A88" i="79"/>
  <c r="E87" i="79"/>
  <c r="G87" i="79"/>
  <c r="F87" i="83"/>
  <c r="E87" i="83"/>
  <c r="A88" i="83"/>
  <c r="G87" i="83"/>
  <c r="B87" i="83"/>
  <c r="D86" i="79"/>
  <c r="C86" i="79"/>
  <c r="D87" i="81"/>
  <c r="C87" i="81"/>
  <c r="E88" i="80"/>
  <c r="F88" i="80"/>
  <c r="B88" i="80"/>
  <c r="G88" i="80"/>
  <c r="A89" i="80"/>
  <c r="E87" i="82"/>
  <c r="B87" i="82"/>
  <c r="A88" i="82"/>
  <c r="F87" i="82"/>
  <c r="G87" i="82"/>
  <c r="C86" i="83"/>
  <c r="D86" i="83"/>
  <c r="D86" i="82"/>
  <c r="C86" i="82"/>
  <c r="C87" i="80"/>
  <c r="D87" i="80"/>
  <c r="G88" i="78"/>
  <c r="A89" i="78"/>
  <c r="F88" i="78"/>
  <c r="B88" i="78"/>
  <c r="E88" i="78"/>
  <c r="D87" i="78"/>
  <c r="C87" i="78"/>
  <c r="B88" i="79" l="1"/>
  <c r="E88" i="79"/>
  <c r="F88" i="79"/>
  <c r="G88" i="79"/>
  <c r="A89" i="79"/>
  <c r="G88" i="82"/>
  <c r="F88" i="82"/>
  <c r="A89" i="82"/>
  <c r="B88" i="82"/>
  <c r="E88" i="82"/>
  <c r="G89" i="80"/>
  <c r="A90" i="80"/>
  <c r="F89" i="80"/>
  <c r="E89" i="80"/>
  <c r="B89" i="80"/>
  <c r="D87" i="79"/>
  <c r="C87" i="79"/>
  <c r="A90" i="81"/>
  <c r="G89" i="81"/>
  <c r="B89" i="81"/>
  <c r="E89" i="81"/>
  <c r="F89" i="81"/>
  <c r="D87" i="82"/>
  <c r="C87" i="82"/>
  <c r="C88" i="80"/>
  <c r="D88" i="80"/>
  <c r="C88" i="81"/>
  <c r="D88" i="81"/>
  <c r="C87" i="83"/>
  <c r="D87" i="83"/>
  <c r="C86" i="105"/>
  <c r="D86" i="105"/>
  <c r="G88" i="83"/>
  <c r="A89" i="83"/>
  <c r="E88" i="83"/>
  <c r="F88" i="83"/>
  <c r="B88" i="83"/>
  <c r="E87" i="105"/>
  <c r="B87" i="105"/>
  <c r="G87" i="105"/>
  <c r="A88" i="105"/>
  <c r="F87" i="105"/>
  <c r="D88" i="78"/>
  <c r="C88" i="78"/>
  <c r="B89" i="78"/>
  <c r="A90" i="78"/>
  <c r="E89" i="78"/>
  <c r="G89" i="78"/>
  <c r="F89" i="78"/>
  <c r="D89" i="80" l="1"/>
  <c r="C89" i="80"/>
  <c r="E90" i="80"/>
  <c r="B90" i="80"/>
  <c r="F90" i="80"/>
  <c r="G90" i="80"/>
  <c r="A91" i="80"/>
  <c r="E88" i="105"/>
  <c r="F88" i="105"/>
  <c r="G88" i="105"/>
  <c r="A89" i="105"/>
  <c r="B88" i="105"/>
  <c r="C88" i="82"/>
  <c r="D88" i="82"/>
  <c r="G89" i="82"/>
  <c r="E89" i="82"/>
  <c r="B89" i="82"/>
  <c r="F89" i="82"/>
  <c r="A90" i="82"/>
  <c r="D87" i="105"/>
  <c r="C87" i="105"/>
  <c r="E89" i="79"/>
  <c r="B89" i="79"/>
  <c r="F89" i="79"/>
  <c r="G89" i="79"/>
  <c r="A90" i="79"/>
  <c r="D88" i="83"/>
  <c r="C88" i="83"/>
  <c r="D89" i="81"/>
  <c r="C89" i="81"/>
  <c r="F90" i="81"/>
  <c r="A91" i="81"/>
  <c r="E90" i="81"/>
  <c r="B90" i="81"/>
  <c r="G90" i="81"/>
  <c r="E89" i="83"/>
  <c r="A90" i="83"/>
  <c r="F89" i="83"/>
  <c r="B89" i="83"/>
  <c r="G89" i="83"/>
  <c r="D88" i="79"/>
  <c r="C88" i="79"/>
  <c r="F90" i="78"/>
  <c r="G90" i="78"/>
  <c r="B90" i="78"/>
  <c r="E90" i="78"/>
  <c r="A91" i="78"/>
  <c r="C89" i="78"/>
  <c r="D89" i="78"/>
  <c r="F91" i="81" l="1"/>
  <c r="E91" i="81"/>
  <c r="A92" i="81"/>
  <c r="B91" i="81"/>
  <c r="G91" i="81"/>
  <c r="C89" i="82"/>
  <c r="D89" i="82"/>
  <c r="D88" i="105"/>
  <c r="C88" i="105"/>
  <c r="D90" i="81"/>
  <c r="C90" i="81"/>
  <c r="C89" i="79"/>
  <c r="D89" i="79"/>
  <c r="A90" i="105"/>
  <c r="F89" i="105"/>
  <c r="G89" i="105"/>
  <c r="B89" i="105"/>
  <c r="E89" i="105"/>
  <c r="F90" i="79"/>
  <c r="E90" i="79"/>
  <c r="G90" i="79"/>
  <c r="A91" i="79"/>
  <c r="B90" i="79"/>
  <c r="G91" i="80"/>
  <c r="F91" i="80"/>
  <c r="A92" i="80"/>
  <c r="B91" i="80"/>
  <c r="E91" i="80"/>
  <c r="B90" i="83"/>
  <c r="E90" i="83"/>
  <c r="F90" i="83"/>
  <c r="G90" i="83"/>
  <c r="A91" i="83"/>
  <c r="D90" i="80"/>
  <c r="C90" i="80"/>
  <c r="B90" i="82"/>
  <c r="E90" i="82"/>
  <c r="A91" i="82"/>
  <c r="G90" i="82"/>
  <c r="F90" i="82"/>
  <c r="C89" i="83"/>
  <c r="D89" i="83"/>
  <c r="B91" i="78"/>
  <c r="A92" i="78"/>
  <c r="E91" i="78"/>
  <c r="G91" i="78"/>
  <c r="F91" i="78"/>
  <c r="C90" i="78"/>
  <c r="D90" i="78"/>
  <c r="B90" i="105" l="1"/>
  <c r="F90" i="105"/>
  <c r="A91" i="105"/>
  <c r="G90" i="105"/>
  <c r="E90" i="105"/>
  <c r="C90" i="83"/>
  <c r="D90" i="83"/>
  <c r="D91" i="80"/>
  <c r="C91" i="80"/>
  <c r="E92" i="80"/>
  <c r="B92" i="80"/>
  <c r="A93" i="80"/>
  <c r="G92" i="80"/>
  <c r="F92" i="80"/>
  <c r="B91" i="82"/>
  <c r="E91" i="82"/>
  <c r="A92" i="82"/>
  <c r="G91" i="82"/>
  <c r="F91" i="82"/>
  <c r="C90" i="79"/>
  <c r="D90" i="79"/>
  <c r="B91" i="79"/>
  <c r="E91" i="79"/>
  <c r="A92" i="79"/>
  <c r="G91" i="79"/>
  <c r="F91" i="79"/>
  <c r="D90" i="82"/>
  <c r="C90" i="82"/>
  <c r="C91" i="81"/>
  <c r="D91" i="81"/>
  <c r="E92" i="81"/>
  <c r="G92" i="81"/>
  <c r="F92" i="81"/>
  <c r="B92" i="81"/>
  <c r="A93" i="81"/>
  <c r="A92" i="83"/>
  <c r="F91" i="83"/>
  <c r="B91" i="83"/>
  <c r="E91" i="83"/>
  <c r="G91" i="83"/>
  <c r="D89" i="105"/>
  <c r="C89" i="105"/>
  <c r="A93" i="78"/>
  <c r="B92" i="78"/>
  <c r="F92" i="78"/>
  <c r="G92" i="78"/>
  <c r="E92" i="78"/>
  <c r="C91" i="78"/>
  <c r="D91" i="78"/>
  <c r="F92" i="82" l="1"/>
  <c r="B92" i="82"/>
  <c r="E92" i="82"/>
  <c r="G92" i="82"/>
  <c r="A93" i="82"/>
  <c r="D91" i="82"/>
  <c r="C91" i="82"/>
  <c r="C91" i="83"/>
  <c r="D91" i="83"/>
  <c r="A94" i="80"/>
  <c r="G93" i="80"/>
  <c r="F93" i="80"/>
  <c r="B93" i="80"/>
  <c r="E93" i="80"/>
  <c r="D92" i="80"/>
  <c r="C92" i="80"/>
  <c r="A94" i="81"/>
  <c r="F93" i="81"/>
  <c r="E93" i="81"/>
  <c r="G93" i="81"/>
  <c r="B93" i="81"/>
  <c r="E92" i="79"/>
  <c r="A93" i="79"/>
  <c r="G92" i="79"/>
  <c r="F92" i="79"/>
  <c r="B92" i="79"/>
  <c r="C91" i="79"/>
  <c r="D91" i="79"/>
  <c r="A93" i="83"/>
  <c r="E92" i="83"/>
  <c r="G92" i="83"/>
  <c r="B92" i="83"/>
  <c r="F92" i="83"/>
  <c r="G91" i="105"/>
  <c r="E91" i="105"/>
  <c r="F91" i="105"/>
  <c r="B91" i="105"/>
  <c r="A92" i="105"/>
  <c r="D92" i="81"/>
  <c r="C92" i="81"/>
  <c r="C90" i="105"/>
  <c r="D90" i="105"/>
  <c r="C92" i="78"/>
  <c r="D92" i="78"/>
  <c r="B93" i="78"/>
  <c r="F93" i="78"/>
  <c r="G93" i="78"/>
  <c r="A94" i="78"/>
  <c r="E93" i="78"/>
  <c r="C92" i="83" l="1"/>
  <c r="D92" i="83"/>
  <c r="G94" i="81"/>
  <c r="E94" i="81"/>
  <c r="B94" i="81"/>
  <c r="A95" i="81"/>
  <c r="F94" i="81"/>
  <c r="B94" i="80"/>
  <c r="E94" i="80"/>
  <c r="A95" i="80"/>
  <c r="G94" i="80"/>
  <c r="F94" i="80"/>
  <c r="F93" i="83"/>
  <c r="E93" i="83"/>
  <c r="B93" i="83"/>
  <c r="G93" i="83"/>
  <c r="A94" i="83"/>
  <c r="C93" i="80"/>
  <c r="D93" i="80"/>
  <c r="D92" i="79"/>
  <c r="C92" i="79"/>
  <c r="E93" i="79"/>
  <c r="F93" i="79"/>
  <c r="G93" i="79"/>
  <c r="A94" i="79"/>
  <c r="B93" i="79"/>
  <c r="D93" i="81"/>
  <c r="C93" i="81"/>
  <c r="F92" i="105"/>
  <c r="A93" i="105"/>
  <c r="B92" i="105"/>
  <c r="E92" i="105"/>
  <c r="G92" i="105"/>
  <c r="C91" i="105"/>
  <c r="D91" i="105"/>
  <c r="E93" i="82"/>
  <c r="B93" i="82"/>
  <c r="F93" i="82"/>
  <c r="G93" i="82"/>
  <c r="A94" i="82"/>
  <c r="D92" i="82"/>
  <c r="C92" i="82"/>
  <c r="E94" i="78"/>
  <c r="G94" i="78"/>
  <c r="B94" i="78"/>
  <c r="A95" i="78"/>
  <c r="F94" i="78"/>
  <c r="D93" i="78"/>
  <c r="C93" i="78"/>
  <c r="D93" i="83" l="1"/>
  <c r="C93" i="83"/>
  <c r="A94" i="105"/>
  <c r="G93" i="105"/>
  <c r="F93" i="105"/>
  <c r="B93" i="105"/>
  <c r="E93" i="105"/>
  <c r="C93" i="79"/>
  <c r="D93" i="79"/>
  <c r="D92" i="105"/>
  <c r="C92" i="105"/>
  <c r="G94" i="79"/>
  <c r="F94" i="79"/>
  <c r="B94" i="79"/>
  <c r="E94" i="79"/>
  <c r="A95" i="79"/>
  <c r="A96" i="80"/>
  <c r="G95" i="80"/>
  <c r="E95" i="80"/>
  <c r="F95" i="80"/>
  <c r="B95" i="80"/>
  <c r="A95" i="82"/>
  <c r="B94" i="82"/>
  <c r="E94" i="82"/>
  <c r="F94" i="82"/>
  <c r="G94" i="82"/>
  <c r="C94" i="80"/>
  <c r="D94" i="80"/>
  <c r="F95" i="81"/>
  <c r="E95" i="81"/>
  <c r="A96" i="81"/>
  <c r="G95" i="81"/>
  <c r="B95" i="81"/>
  <c r="C93" i="82"/>
  <c r="D93" i="82"/>
  <c r="C94" i="81"/>
  <c r="D94" i="81"/>
  <c r="F94" i="83"/>
  <c r="E94" i="83"/>
  <c r="G94" i="83"/>
  <c r="A95" i="83"/>
  <c r="B94" i="83"/>
  <c r="F95" i="78"/>
  <c r="G95" i="78"/>
  <c r="B95" i="78"/>
  <c r="E95" i="78"/>
  <c r="A96" i="78"/>
  <c r="D94" i="78"/>
  <c r="C94" i="78"/>
  <c r="F95" i="79" l="1"/>
  <c r="E95" i="79"/>
  <c r="G95" i="79"/>
  <c r="A96" i="79"/>
  <c r="B95" i="79"/>
  <c r="D95" i="81"/>
  <c r="C95" i="81"/>
  <c r="G96" i="81"/>
  <c r="B96" i="81"/>
  <c r="F96" i="81"/>
  <c r="E96" i="81"/>
  <c r="A97" i="81"/>
  <c r="C94" i="79"/>
  <c r="D94" i="79"/>
  <c r="D94" i="83"/>
  <c r="C94" i="83"/>
  <c r="B95" i="83"/>
  <c r="G95" i="83"/>
  <c r="A96" i="83"/>
  <c r="E95" i="83"/>
  <c r="F95" i="83"/>
  <c r="D94" i="82"/>
  <c r="C94" i="82"/>
  <c r="A96" i="82"/>
  <c r="F95" i="82"/>
  <c r="G95" i="82"/>
  <c r="E95" i="82"/>
  <c r="B95" i="82"/>
  <c r="D93" i="105"/>
  <c r="C93" i="105"/>
  <c r="D95" i="80"/>
  <c r="C95" i="80"/>
  <c r="F94" i="105"/>
  <c r="E94" i="105"/>
  <c r="G94" i="105"/>
  <c r="A95" i="105"/>
  <c r="B94" i="105"/>
  <c r="B96" i="80"/>
  <c r="G96" i="80"/>
  <c r="F96" i="80"/>
  <c r="E96" i="80"/>
  <c r="A97" i="80"/>
  <c r="F96" i="78"/>
  <c r="B96" i="78"/>
  <c r="A97" i="78"/>
  <c r="G96" i="78"/>
  <c r="E96" i="78"/>
  <c r="D95" i="78"/>
  <c r="C95" i="78"/>
  <c r="G95" i="105" l="1"/>
  <c r="B95" i="105"/>
  <c r="A96" i="105"/>
  <c r="F95" i="105"/>
  <c r="E95" i="105"/>
  <c r="D94" i="105"/>
  <c r="C94" i="105"/>
  <c r="D96" i="80"/>
  <c r="C96" i="80"/>
  <c r="D95" i="82"/>
  <c r="C95" i="82"/>
  <c r="B97" i="80"/>
  <c r="G97" i="80"/>
  <c r="F97" i="80"/>
  <c r="A98" i="80"/>
  <c r="E97" i="80"/>
  <c r="E97" i="81"/>
  <c r="B97" i="81"/>
  <c r="A98" i="81"/>
  <c r="G97" i="81"/>
  <c r="F97" i="81"/>
  <c r="D96" i="81"/>
  <c r="C96" i="81"/>
  <c r="E96" i="79"/>
  <c r="B96" i="79"/>
  <c r="G96" i="79"/>
  <c r="A97" i="79"/>
  <c r="F96" i="79"/>
  <c r="B96" i="82"/>
  <c r="E96" i="82"/>
  <c r="F96" i="82"/>
  <c r="A97" i="82"/>
  <c r="G96" i="82"/>
  <c r="C95" i="79"/>
  <c r="D95" i="79"/>
  <c r="A97" i="83"/>
  <c r="B96" i="83"/>
  <c r="G96" i="83"/>
  <c r="F96" i="83"/>
  <c r="E96" i="83"/>
  <c r="C95" i="83"/>
  <c r="D95" i="83"/>
  <c r="A98" i="78"/>
  <c r="E97" i="78"/>
  <c r="G97" i="78"/>
  <c r="F97" i="78"/>
  <c r="B97" i="78"/>
  <c r="D96" i="78"/>
  <c r="C96" i="78"/>
  <c r="E97" i="82" l="1"/>
  <c r="A98" i="82"/>
  <c r="F97" i="82"/>
  <c r="G97" i="82"/>
  <c r="B97" i="82"/>
  <c r="G98" i="80"/>
  <c r="B98" i="80"/>
  <c r="E98" i="80"/>
  <c r="F98" i="80"/>
  <c r="A99" i="80"/>
  <c r="D97" i="80"/>
  <c r="C97" i="80"/>
  <c r="D96" i="82"/>
  <c r="C96" i="82"/>
  <c r="C96" i="79"/>
  <c r="D96" i="79"/>
  <c r="A98" i="79"/>
  <c r="E97" i="79"/>
  <c r="F97" i="79"/>
  <c r="G97" i="79"/>
  <c r="B97" i="79"/>
  <c r="B97" i="83"/>
  <c r="A98" i="83"/>
  <c r="G97" i="83"/>
  <c r="E97" i="83"/>
  <c r="F97" i="83"/>
  <c r="A97" i="105"/>
  <c r="B96" i="105"/>
  <c r="E96" i="105"/>
  <c r="F96" i="105"/>
  <c r="G96" i="105"/>
  <c r="G98" i="81"/>
  <c r="E98" i="81"/>
  <c r="B98" i="81"/>
  <c r="A99" i="81"/>
  <c r="F98" i="81"/>
  <c r="C96" i="83"/>
  <c r="D96" i="83"/>
  <c r="D97" i="81"/>
  <c r="C97" i="81"/>
  <c r="D95" i="105"/>
  <c r="C95" i="105"/>
  <c r="C97" i="78"/>
  <c r="D97" i="78"/>
  <c r="F98" i="78"/>
  <c r="E98" i="78"/>
  <c r="A99" i="78"/>
  <c r="B98" i="78"/>
  <c r="G98" i="78"/>
  <c r="B98" i="79" l="1"/>
  <c r="A99" i="79"/>
  <c r="F98" i="79"/>
  <c r="E98" i="79"/>
  <c r="G98" i="79"/>
  <c r="D97" i="83"/>
  <c r="C97" i="83"/>
  <c r="B97" i="105"/>
  <c r="G97" i="105"/>
  <c r="A98" i="105"/>
  <c r="E97" i="105"/>
  <c r="F97" i="105"/>
  <c r="F99" i="80"/>
  <c r="B99" i="80"/>
  <c r="E99" i="80"/>
  <c r="A100" i="80"/>
  <c r="G99" i="80"/>
  <c r="D97" i="79"/>
  <c r="C97" i="79"/>
  <c r="C96" i="105"/>
  <c r="D96" i="105"/>
  <c r="F98" i="83"/>
  <c r="A99" i="83"/>
  <c r="E98" i="83"/>
  <c r="G98" i="83"/>
  <c r="B98" i="83"/>
  <c r="C98" i="80"/>
  <c r="D98" i="80"/>
  <c r="C97" i="82"/>
  <c r="D97" i="82"/>
  <c r="F99" i="81"/>
  <c r="G99" i="81"/>
  <c r="E99" i="81"/>
  <c r="B99" i="81"/>
  <c r="A100" i="81"/>
  <c r="C98" i="81"/>
  <c r="D98" i="81"/>
  <c r="B98" i="82"/>
  <c r="E98" i="82"/>
  <c r="A99" i="82"/>
  <c r="G98" i="82"/>
  <c r="F98" i="82"/>
  <c r="D98" i="78"/>
  <c r="C98" i="78"/>
  <c r="A100" i="78"/>
  <c r="G99" i="78"/>
  <c r="F99" i="78"/>
  <c r="E99" i="78"/>
  <c r="B99" i="78"/>
  <c r="A101" i="80" l="1"/>
  <c r="E100" i="80"/>
  <c r="B100" i="80"/>
  <c r="F100" i="80"/>
  <c r="G100" i="80"/>
  <c r="C99" i="80"/>
  <c r="D99" i="80"/>
  <c r="D98" i="82"/>
  <c r="C98" i="82"/>
  <c r="E98" i="105"/>
  <c r="G98" i="105"/>
  <c r="A99" i="105"/>
  <c r="B98" i="105"/>
  <c r="F98" i="105"/>
  <c r="D98" i="83"/>
  <c r="C98" i="83"/>
  <c r="G99" i="82"/>
  <c r="A100" i="82"/>
  <c r="E99" i="82"/>
  <c r="F99" i="82"/>
  <c r="B99" i="82"/>
  <c r="C97" i="105"/>
  <c r="D97" i="105"/>
  <c r="A100" i="83"/>
  <c r="G99" i="83"/>
  <c r="B99" i="83"/>
  <c r="F99" i="83"/>
  <c r="E99" i="83"/>
  <c r="G100" i="81"/>
  <c r="F100" i="81"/>
  <c r="B100" i="81"/>
  <c r="A101" i="81"/>
  <c r="E100" i="81"/>
  <c r="C99" i="81"/>
  <c r="D99" i="81"/>
  <c r="G99" i="79"/>
  <c r="E99" i="79"/>
  <c r="F99" i="79"/>
  <c r="A100" i="79"/>
  <c r="B99" i="79"/>
  <c r="D98" i="79"/>
  <c r="C98" i="79"/>
  <c r="D99" i="78"/>
  <c r="C99" i="78"/>
  <c r="A101" i="78"/>
  <c r="F100" i="78"/>
  <c r="G100" i="78"/>
  <c r="B100" i="78"/>
  <c r="E100" i="78"/>
  <c r="A102" i="81" l="1"/>
  <c r="G101" i="81"/>
  <c r="B101" i="81"/>
  <c r="E101" i="81"/>
  <c r="F101" i="81"/>
  <c r="A100" i="105"/>
  <c r="F99" i="105"/>
  <c r="G99" i="105"/>
  <c r="E99" i="105"/>
  <c r="B99" i="105"/>
  <c r="B100" i="82"/>
  <c r="G100" i="82"/>
  <c r="A101" i="82"/>
  <c r="E100" i="82"/>
  <c r="F100" i="82"/>
  <c r="B101" i="80"/>
  <c r="A102" i="80"/>
  <c r="E101" i="80"/>
  <c r="F101" i="80"/>
  <c r="G101" i="80"/>
  <c r="C100" i="81"/>
  <c r="D100" i="81"/>
  <c r="D98" i="105"/>
  <c r="C98" i="105"/>
  <c r="D99" i="83"/>
  <c r="C99" i="83"/>
  <c r="D99" i="79"/>
  <c r="C99" i="79"/>
  <c r="A101" i="79"/>
  <c r="F100" i="79"/>
  <c r="G100" i="79"/>
  <c r="B100" i="79"/>
  <c r="E100" i="79"/>
  <c r="A101" i="83"/>
  <c r="B100" i="83"/>
  <c r="G100" i="83"/>
  <c r="E100" i="83"/>
  <c r="F100" i="83"/>
  <c r="C99" i="82"/>
  <c r="D99" i="82"/>
  <c r="C100" i="80"/>
  <c r="D100" i="80"/>
  <c r="C100" i="78"/>
  <c r="D100" i="78"/>
  <c r="E101" i="78"/>
  <c r="F101" i="78"/>
  <c r="B101" i="78"/>
  <c r="G101" i="78"/>
  <c r="A102" i="78"/>
  <c r="A103" i="80" l="1"/>
  <c r="B102" i="80"/>
  <c r="G102" i="80"/>
  <c r="F102" i="80"/>
  <c r="E102" i="80"/>
  <c r="C100" i="79"/>
  <c r="D100" i="79"/>
  <c r="E101" i="83"/>
  <c r="B101" i="83"/>
  <c r="A102" i="83"/>
  <c r="G101" i="83"/>
  <c r="F101" i="83"/>
  <c r="D101" i="80"/>
  <c r="C101" i="80"/>
  <c r="G101" i="79"/>
  <c r="B101" i="79"/>
  <c r="F101" i="79"/>
  <c r="A102" i="79"/>
  <c r="E101" i="79"/>
  <c r="D100" i="82"/>
  <c r="C100" i="82"/>
  <c r="C99" i="105"/>
  <c r="D99" i="105"/>
  <c r="E101" i="82"/>
  <c r="A102" i="82"/>
  <c r="B101" i="82"/>
  <c r="F101" i="82"/>
  <c r="G101" i="82"/>
  <c r="E100" i="105"/>
  <c r="B100" i="105"/>
  <c r="A101" i="105"/>
  <c r="G100" i="105"/>
  <c r="F100" i="105"/>
  <c r="C100" i="83"/>
  <c r="D100" i="83"/>
  <c r="D101" i="81"/>
  <c r="C101" i="81"/>
  <c r="E102" i="81"/>
  <c r="F102" i="81"/>
  <c r="A103" i="81"/>
  <c r="G102" i="81"/>
  <c r="B102" i="81"/>
  <c r="F102" i="78"/>
  <c r="A103" i="78"/>
  <c r="E102" i="78"/>
  <c r="G102" i="78"/>
  <c r="B102" i="78"/>
  <c r="D101" i="78"/>
  <c r="C101" i="78"/>
  <c r="E101" i="105" l="1"/>
  <c r="F101" i="105"/>
  <c r="G101" i="105"/>
  <c r="B101" i="105"/>
  <c r="A102" i="105"/>
  <c r="D102" i="81"/>
  <c r="C102" i="81"/>
  <c r="C101" i="82"/>
  <c r="D101" i="82"/>
  <c r="A103" i="83"/>
  <c r="G102" i="83"/>
  <c r="F102" i="83"/>
  <c r="E102" i="83"/>
  <c r="B102" i="83"/>
  <c r="C101" i="83"/>
  <c r="D101" i="83"/>
  <c r="A103" i="79"/>
  <c r="G102" i="79"/>
  <c r="E102" i="79"/>
  <c r="B102" i="79"/>
  <c r="F102" i="79"/>
  <c r="C100" i="105"/>
  <c r="D100" i="105"/>
  <c r="E103" i="81"/>
  <c r="B103" i="81"/>
  <c r="G103" i="81"/>
  <c r="F103" i="81"/>
  <c r="A104" i="81"/>
  <c r="D102" i="80"/>
  <c r="C102" i="80"/>
  <c r="C101" i="79"/>
  <c r="D101" i="79"/>
  <c r="F102" i="82"/>
  <c r="G102" i="82"/>
  <c r="A103" i="82"/>
  <c r="E102" i="82"/>
  <c r="B102" i="82"/>
  <c r="G103" i="80"/>
  <c r="E103" i="80"/>
  <c r="A104" i="80"/>
  <c r="F103" i="80"/>
  <c r="B103" i="80"/>
  <c r="D102" i="78"/>
  <c r="C102" i="78"/>
  <c r="A104" i="78"/>
  <c r="F103" i="78"/>
  <c r="B103" i="78"/>
  <c r="E103" i="78"/>
  <c r="G103" i="78"/>
  <c r="C102" i="83" l="1"/>
  <c r="D102" i="83"/>
  <c r="E104" i="81"/>
  <c r="F104" i="81"/>
  <c r="G104" i="81"/>
  <c r="B104" i="81"/>
  <c r="B103" i="79"/>
  <c r="E103" i="79"/>
  <c r="G103" i="79"/>
  <c r="F103" i="79"/>
  <c r="A104" i="79"/>
  <c r="D103" i="80"/>
  <c r="C103" i="80"/>
  <c r="E104" i="80"/>
  <c r="G104" i="80"/>
  <c r="F104" i="80"/>
  <c r="B104" i="80"/>
  <c r="F103" i="83"/>
  <c r="G103" i="83"/>
  <c r="A104" i="83"/>
  <c r="E103" i="83"/>
  <c r="B103" i="83"/>
  <c r="D103" i="81"/>
  <c r="C103" i="81"/>
  <c r="B102" i="105"/>
  <c r="A103" i="105"/>
  <c r="E102" i="105"/>
  <c r="F102" i="105"/>
  <c r="G102" i="105"/>
  <c r="C101" i="105"/>
  <c r="D101" i="105"/>
  <c r="G103" i="82"/>
  <c r="E103" i="82"/>
  <c r="A104" i="82"/>
  <c r="F103" i="82"/>
  <c r="B103" i="82"/>
  <c r="C102" i="82"/>
  <c r="D102" i="82"/>
  <c r="D102" i="79"/>
  <c r="C102" i="79"/>
  <c r="C103" i="78"/>
  <c r="D103" i="78"/>
  <c r="G104" i="78"/>
  <c r="E104" i="78"/>
  <c r="B104" i="78"/>
  <c r="F104" i="78"/>
  <c r="C104" i="80" l="1"/>
  <c r="D104" i="80"/>
  <c r="B104" i="83"/>
  <c r="E104" i="83"/>
  <c r="G104" i="83"/>
  <c r="F104" i="83"/>
  <c r="A104" i="105"/>
  <c r="E103" i="105"/>
  <c r="F103" i="105"/>
  <c r="G103" i="105"/>
  <c r="B103" i="105"/>
  <c r="D102" i="105"/>
  <c r="C102" i="105"/>
  <c r="C103" i="82"/>
  <c r="D103" i="82"/>
  <c r="F104" i="79"/>
  <c r="E104" i="79"/>
  <c r="B104" i="79"/>
  <c r="G104" i="79"/>
  <c r="D103" i="79"/>
  <c r="C103" i="79"/>
  <c r="C103" i="83"/>
  <c r="D103" i="83"/>
  <c r="D104" i="81"/>
  <c r="C104" i="81"/>
  <c r="E104" i="82"/>
  <c r="F104" i="82"/>
  <c r="G104" i="82"/>
  <c r="B104" i="82"/>
  <c r="C104" i="78"/>
  <c r="D104" i="78"/>
  <c r="B104" i="105" l="1"/>
  <c r="G104" i="105"/>
  <c r="E104" i="105"/>
  <c r="F104" i="105"/>
  <c r="C104" i="82"/>
  <c r="D104" i="82"/>
  <c r="D103" i="105"/>
  <c r="C103" i="105"/>
  <c r="D104" i="79"/>
  <c r="C104" i="79"/>
  <c r="D104" i="83"/>
  <c r="C104" i="83"/>
  <c r="D104" i="105" l="1"/>
  <c r="C104" i="10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Abfrage - Liste" description="Verbindung mit der Abfrage 'Liste' in der Arbeitsmappe." type="5" refreshedVersion="8" background="1" saveData="1">
    <dbPr connection="Provider=Microsoft.Mashup.OleDb.1;Data Source=$Workbook$;Location=Liste;Extended Properties=&quot;&quot;" command="SELECT * FROM [Liste]"/>
  </connection>
  <connection id="2" xr16:uid="{00000000-0015-0000-FFFF-FFFF01000000}" keepAlive="1" name="Abfrage - Tabelle 1(1)" description="Verbindung mit der Abfrage 'Tabelle 1' in der Arbeitsmappe." type="5" refreshedVersion="0" background="1">
    <dbPr connection="Provider=Microsoft.Mashup.OleDb.1;Data Source=$Workbook$;Location=&quot;Tabelle 1&quot;;Extended Properties=&quot;&quot;" command="SELECT * FROM [Tabelle 1]"/>
  </connection>
</connections>
</file>

<file path=xl/sharedStrings.xml><?xml version="1.0" encoding="utf-8"?>
<sst xmlns="http://schemas.openxmlformats.org/spreadsheetml/2006/main" count="17292" uniqueCount="1546">
  <si>
    <t>Spieler 1</t>
  </si>
  <si>
    <t>Spieler</t>
  </si>
  <si>
    <t>Spieler 2</t>
  </si>
  <si>
    <t>Spieler 3</t>
  </si>
  <si>
    <t>Sp 1</t>
  </si>
  <si>
    <t>Sp 2</t>
  </si>
  <si>
    <t>Sp 3</t>
  </si>
  <si>
    <t>Sp 4</t>
  </si>
  <si>
    <t>Sp 5</t>
  </si>
  <si>
    <t>Gegner</t>
  </si>
  <si>
    <t>Bahn</t>
  </si>
  <si>
    <t>Spieler 4</t>
  </si>
  <si>
    <t>DJK Rimpar</t>
  </si>
  <si>
    <t>Nachname</t>
  </si>
  <si>
    <t>Vorname</t>
  </si>
  <si>
    <t>Club</t>
  </si>
  <si>
    <t>Verein</t>
  </si>
  <si>
    <t>Bäßler</t>
  </si>
  <si>
    <t>Lars</t>
  </si>
  <si>
    <t>Männer</t>
  </si>
  <si>
    <t>D</t>
  </si>
  <si>
    <t>BC Friedrichshafen</t>
  </si>
  <si>
    <t>Seniorinnen B</t>
  </si>
  <si>
    <t>Senioren B</t>
  </si>
  <si>
    <t>Marcel</t>
  </si>
  <si>
    <t>König</t>
  </si>
  <si>
    <t>Gabi</t>
  </si>
  <si>
    <t>Manfred</t>
  </si>
  <si>
    <t>Senioren C</t>
  </si>
  <si>
    <t>Steffen</t>
  </si>
  <si>
    <t>Maier</t>
  </si>
  <si>
    <t>Stefan</t>
  </si>
  <si>
    <t>Morgen</t>
  </si>
  <si>
    <t>Markus</t>
  </si>
  <si>
    <t>Uwe</t>
  </si>
  <si>
    <t>Senioren A</t>
  </si>
  <si>
    <t>Seiler</t>
  </si>
  <si>
    <t>Franz</t>
  </si>
  <si>
    <t>Unternährer</t>
  </si>
  <si>
    <t>Peter</t>
  </si>
  <si>
    <t>Vogel</t>
  </si>
  <si>
    <t>Jens</t>
  </si>
  <si>
    <t>Ursula</t>
  </si>
  <si>
    <t>Sarah</t>
  </si>
  <si>
    <t>Frauen</t>
  </si>
  <si>
    <t>Gerhard</t>
  </si>
  <si>
    <t>Beer</t>
  </si>
  <si>
    <t>Sebastian</t>
  </si>
  <si>
    <t>1. BC Bad Tölz 78 e.V.</t>
  </si>
  <si>
    <t>Christian</t>
  </si>
  <si>
    <t>Julian</t>
  </si>
  <si>
    <t>Jugend B m</t>
  </si>
  <si>
    <t>Sven</t>
  </si>
  <si>
    <t>Hanauer</t>
  </si>
  <si>
    <t>Florian</t>
  </si>
  <si>
    <t>Junioren</t>
  </si>
  <si>
    <t>Hannemann</t>
  </si>
  <si>
    <t>Roland</t>
  </si>
  <si>
    <t>John</t>
  </si>
  <si>
    <t>Andreas</t>
  </si>
  <si>
    <t>Schrempf</t>
  </si>
  <si>
    <t>Stockmann</t>
  </si>
  <si>
    <t>Tomic</t>
  </si>
  <si>
    <t>Robert</t>
  </si>
  <si>
    <t>Wächter</t>
  </si>
  <si>
    <t>Zentara</t>
  </si>
  <si>
    <t>Helmut</t>
  </si>
  <si>
    <t>Erlacher</t>
  </si>
  <si>
    <t>Hans</t>
  </si>
  <si>
    <t>Jürgen</t>
  </si>
  <si>
    <t>Kretschmer</t>
  </si>
  <si>
    <t>Wolfgang</t>
  </si>
  <si>
    <t>Martin</t>
  </si>
  <si>
    <t>Bückreiß</t>
  </si>
  <si>
    <t>Alexander</t>
  </si>
  <si>
    <t>Nicolas</t>
  </si>
  <si>
    <t>Fischer</t>
  </si>
  <si>
    <t>Tobias</t>
  </si>
  <si>
    <t>Görbert</t>
  </si>
  <si>
    <t>Frank</t>
  </si>
  <si>
    <t>Keller</t>
  </si>
  <si>
    <t>Anja</t>
  </si>
  <si>
    <t>Seniorinnen A</t>
  </si>
  <si>
    <t>Köhler</t>
  </si>
  <si>
    <t>Lachmann</t>
  </si>
  <si>
    <t>Thomas</t>
  </si>
  <si>
    <t>Noack</t>
  </si>
  <si>
    <t>Schelhorn</t>
  </si>
  <si>
    <t>Heidemarie</t>
  </si>
  <si>
    <t>Nico</t>
  </si>
  <si>
    <t>Stephanie</t>
  </si>
  <si>
    <t>Arndt</t>
  </si>
  <si>
    <t>BC Herzogenaurach</t>
  </si>
  <si>
    <t>1. BC Erlangen</t>
  </si>
  <si>
    <t>Arnold</t>
  </si>
  <si>
    <t>Nadine</t>
  </si>
  <si>
    <t>Bär</t>
  </si>
  <si>
    <t>Beck</t>
  </si>
  <si>
    <t>Friedrich</t>
  </si>
  <si>
    <t>Bernd</t>
  </si>
  <si>
    <t>Hertel</t>
  </si>
  <si>
    <t>Christine</t>
  </si>
  <si>
    <t>Inkermann</t>
  </si>
  <si>
    <t>Matthias</t>
  </si>
  <si>
    <t>Meier</t>
  </si>
  <si>
    <t>Pichl</t>
  </si>
  <si>
    <t>Voss</t>
  </si>
  <si>
    <t>Horst</t>
  </si>
  <si>
    <t>Flying Pins Erlangen</t>
  </si>
  <si>
    <t>Brucksch</t>
  </si>
  <si>
    <t>Michael</t>
  </si>
  <si>
    <t>Herzog</t>
  </si>
  <si>
    <t>Ludwig</t>
  </si>
  <si>
    <t>Klaus</t>
  </si>
  <si>
    <t>Juri</t>
  </si>
  <si>
    <t>Neidhardt</t>
  </si>
  <si>
    <t>Olde Damink</t>
  </si>
  <si>
    <t>Tim</t>
  </si>
  <si>
    <t>Schott</t>
  </si>
  <si>
    <t>Stief</t>
  </si>
  <si>
    <t>Patrick</t>
  </si>
  <si>
    <t>Transchel</t>
  </si>
  <si>
    <t>Wagner</t>
  </si>
  <si>
    <t>Rudolf</t>
  </si>
  <si>
    <t>Beier</t>
  </si>
  <si>
    <t>BC Adler Nürnberg</t>
  </si>
  <si>
    <t>1. BC Nürnberg</t>
  </si>
  <si>
    <t>Dieter</t>
  </si>
  <si>
    <t>Doßler</t>
  </si>
  <si>
    <t>Kohl</t>
  </si>
  <si>
    <t>Oswald</t>
  </si>
  <si>
    <t>Schmelzl</t>
  </si>
  <si>
    <t>Werner</t>
  </si>
  <si>
    <t>Schmitt</t>
  </si>
  <si>
    <t>Dietrich</t>
  </si>
  <si>
    <t>Krämer</t>
  </si>
  <si>
    <t>Gisela</t>
  </si>
  <si>
    <t>Renate</t>
  </si>
  <si>
    <t>Remmel</t>
  </si>
  <si>
    <t>Seniorinnen C</t>
  </si>
  <si>
    <t>Petra</t>
  </si>
  <si>
    <t>Luca</t>
  </si>
  <si>
    <t>Comet</t>
  </si>
  <si>
    <t>Fiochetta</t>
  </si>
  <si>
    <t>Anthony</t>
  </si>
  <si>
    <t>Glatzer</t>
  </si>
  <si>
    <t>Daniel</t>
  </si>
  <si>
    <t>Hamfler</t>
  </si>
  <si>
    <t>Körber</t>
  </si>
  <si>
    <t>Paul</t>
  </si>
  <si>
    <t>Mittelmaier</t>
  </si>
  <si>
    <t>Schlick</t>
  </si>
  <si>
    <t>Schlundt</t>
  </si>
  <si>
    <t>Woyscheszik</t>
  </si>
  <si>
    <t>Jörg</t>
  </si>
  <si>
    <t>Claudia</t>
  </si>
  <si>
    <t>Friedhelm</t>
  </si>
  <si>
    <t>1. BC Veitshöchheim</t>
  </si>
  <si>
    <t>1. BC Veitshöchheim e.V.</t>
  </si>
  <si>
    <t>Christiane</t>
  </si>
  <si>
    <t>Dambach</t>
  </si>
  <si>
    <t>Georg</t>
  </si>
  <si>
    <t>Ebert</t>
  </si>
  <si>
    <t>Pfaff</t>
  </si>
  <si>
    <t>Ralf</t>
  </si>
  <si>
    <t>Steigerwald</t>
  </si>
  <si>
    <t>André</t>
  </si>
  <si>
    <t>Völlmerk</t>
  </si>
  <si>
    <t>Julia</t>
  </si>
  <si>
    <t>Böhm</t>
  </si>
  <si>
    <t>BC Schwarz-Weiß Mainfranken</t>
  </si>
  <si>
    <t>1. BSV Bamberg</t>
  </si>
  <si>
    <t>Brendel</t>
  </si>
  <si>
    <t>Davis</t>
  </si>
  <si>
    <t>Kwan</t>
  </si>
  <si>
    <t>Benjamin</t>
  </si>
  <si>
    <t>Erich</t>
  </si>
  <si>
    <t>Finn</t>
  </si>
  <si>
    <t>Gehring</t>
  </si>
  <si>
    <t>Philipp</t>
  </si>
  <si>
    <t>Riedel</t>
  </si>
  <si>
    <t>Rüdiger</t>
  </si>
  <si>
    <t>Seidlein</t>
  </si>
  <si>
    <t>Nadja</t>
  </si>
  <si>
    <t>Winkler</t>
  </si>
  <si>
    <t>Zeh</t>
  </si>
  <si>
    <t>Bürkler</t>
  </si>
  <si>
    <t>Reinhard</t>
  </si>
  <si>
    <t>BC Albrecht Dürer 71 Stein</t>
  </si>
  <si>
    <t>Holger</t>
  </si>
  <si>
    <t>Fillbach</t>
  </si>
  <si>
    <t>Karin</t>
  </si>
  <si>
    <t>Kammermeier</t>
  </si>
  <si>
    <t>Niedner</t>
  </si>
  <si>
    <t>Heidrun</t>
  </si>
  <si>
    <t>Alfred</t>
  </si>
  <si>
    <t>Beinlich</t>
  </si>
  <si>
    <t>Gabriele</t>
  </si>
  <si>
    <t>BC Kleeblatt Fürth</t>
  </si>
  <si>
    <t>Hackel</t>
  </si>
  <si>
    <t>Monika</t>
  </si>
  <si>
    <t>Herderich</t>
  </si>
  <si>
    <t>Hofmann</t>
  </si>
  <si>
    <t>Hildegard</t>
  </si>
  <si>
    <t>Jarschel</t>
  </si>
  <si>
    <t>Marcus</t>
  </si>
  <si>
    <t>Herbert</t>
  </si>
  <si>
    <t>Kristof</t>
  </si>
  <si>
    <t>Anika</t>
  </si>
  <si>
    <t>Mang</t>
  </si>
  <si>
    <t>Katharina</t>
  </si>
  <si>
    <t>Juniorinnen</t>
  </si>
  <si>
    <t>Betz</t>
  </si>
  <si>
    <t>BF Rot-Weiß Lichtenhof 69</t>
  </si>
  <si>
    <t>Birkner</t>
  </si>
  <si>
    <t>Jochen</t>
  </si>
  <si>
    <t>Boch</t>
  </si>
  <si>
    <t>Boch-Jackson</t>
  </si>
  <si>
    <t>Heike</t>
  </si>
  <si>
    <t>Bösl</t>
  </si>
  <si>
    <t>Reimund</t>
  </si>
  <si>
    <t>Chestnut</t>
  </si>
  <si>
    <t>James</t>
  </si>
  <si>
    <t>Dietz</t>
  </si>
  <si>
    <t>Enrico</t>
  </si>
  <si>
    <t>Jugend A m</t>
  </si>
  <si>
    <t>Hans Jürgen</t>
  </si>
  <si>
    <t>Echtermeyer</t>
  </si>
  <si>
    <t>Ralph</t>
  </si>
  <si>
    <t>Facius</t>
  </si>
  <si>
    <t>Monic</t>
  </si>
  <si>
    <t>Große</t>
  </si>
  <si>
    <t>Hödl</t>
  </si>
  <si>
    <t>Bruno</t>
  </si>
  <si>
    <t>Jurischka</t>
  </si>
  <si>
    <t>Leon</t>
  </si>
  <si>
    <t>René</t>
  </si>
  <si>
    <t>Mareiser</t>
  </si>
  <si>
    <t>Alexandra</t>
  </si>
  <si>
    <t>Martisko</t>
  </si>
  <si>
    <t>Lubomir</t>
  </si>
  <si>
    <t>Mesch</t>
  </si>
  <si>
    <t>Meyer</t>
  </si>
  <si>
    <t>Netscheporenko</t>
  </si>
  <si>
    <t>Marco</t>
  </si>
  <si>
    <t>Nöldner</t>
  </si>
  <si>
    <t>Odorfer</t>
  </si>
  <si>
    <t>Sandra</t>
  </si>
  <si>
    <t>Rauch</t>
  </si>
  <si>
    <t>Rupertinger</t>
  </si>
  <si>
    <t>Saffer</t>
  </si>
  <si>
    <t>Ingeborg</t>
  </si>
  <si>
    <t>Schulz-Burkert</t>
  </si>
  <si>
    <t>Roswitha</t>
  </si>
  <si>
    <t>Stöhr</t>
  </si>
  <si>
    <t>Thöne</t>
  </si>
  <si>
    <t>Melanie</t>
  </si>
  <si>
    <t>Wahl</t>
  </si>
  <si>
    <t>Norbert</t>
  </si>
  <si>
    <t>Baur</t>
  </si>
  <si>
    <t>Anita</t>
  </si>
  <si>
    <t>BC Murmels Neu-Ulm</t>
  </si>
  <si>
    <t>1. BSV Ulm/Neu-Ulm</t>
  </si>
  <si>
    <t>Bolender</t>
  </si>
  <si>
    <t>Eduard</t>
  </si>
  <si>
    <t>Brandt</t>
  </si>
  <si>
    <t>Bremova</t>
  </si>
  <si>
    <t>Alena</t>
  </si>
  <si>
    <t>Ulrike</t>
  </si>
  <si>
    <t>Franke</t>
  </si>
  <si>
    <t>Fronius</t>
  </si>
  <si>
    <t>Merete</t>
  </si>
  <si>
    <t>Günther</t>
  </si>
  <si>
    <t>Käser</t>
  </si>
  <si>
    <t>Nierlich</t>
  </si>
  <si>
    <t>Pauler</t>
  </si>
  <si>
    <t>Plassmann</t>
  </si>
  <si>
    <t>Doris</t>
  </si>
  <si>
    <t>Scheffler</t>
  </si>
  <si>
    <t>Tanja</t>
  </si>
  <si>
    <t>Dirk</t>
  </si>
  <si>
    <t>Schöllhorn</t>
  </si>
  <si>
    <t>Rainer</t>
  </si>
  <si>
    <t>Sonnenmoser</t>
  </si>
  <si>
    <t>Baumann</t>
  </si>
  <si>
    <t>BC Neu-Ulmer Falken</t>
  </si>
  <si>
    <t>Timo</t>
  </si>
  <si>
    <t>Gehweiler</t>
  </si>
  <si>
    <t>Manuel</t>
  </si>
  <si>
    <t>Höllger</t>
  </si>
  <si>
    <t>Dennis</t>
  </si>
  <si>
    <t>Köse</t>
  </si>
  <si>
    <t>Sahin</t>
  </si>
  <si>
    <t>Strahl</t>
  </si>
  <si>
    <t>Müller</t>
  </si>
  <si>
    <t>Vogt</t>
  </si>
  <si>
    <t>Erber</t>
  </si>
  <si>
    <t>Hans-Peter</t>
  </si>
  <si>
    <t>Nicole</t>
  </si>
  <si>
    <t>BSC Pfaffenhofen</t>
  </si>
  <si>
    <t>Bick</t>
  </si>
  <si>
    <t>Bohnen</t>
  </si>
  <si>
    <t>Burghard</t>
  </si>
  <si>
    <t>Diebel</t>
  </si>
  <si>
    <t>Faltermeier</t>
  </si>
  <si>
    <t>Ingo</t>
  </si>
  <si>
    <t>Luitgard</t>
  </si>
  <si>
    <t>Huber</t>
  </si>
  <si>
    <t>Johann</t>
  </si>
  <si>
    <t>Jencz</t>
  </si>
  <si>
    <t>Mario</t>
  </si>
  <si>
    <t>Stefanie</t>
  </si>
  <si>
    <t>Knöferle</t>
  </si>
  <si>
    <t>Dana</t>
  </si>
  <si>
    <t>Krebs</t>
  </si>
  <si>
    <t>Olaf</t>
  </si>
  <si>
    <t>Krois</t>
  </si>
  <si>
    <t>Jakob</t>
  </si>
  <si>
    <t>Linke</t>
  </si>
  <si>
    <t>Mandl</t>
  </si>
  <si>
    <t>Yvonne</t>
  </si>
  <si>
    <t>Moosmeier</t>
  </si>
  <si>
    <t>Mutz</t>
  </si>
  <si>
    <t>Anton</t>
  </si>
  <si>
    <t>Stolze</t>
  </si>
  <si>
    <t>Wittmann</t>
  </si>
  <si>
    <t>Fritz</t>
  </si>
  <si>
    <t>Zorn</t>
  </si>
  <si>
    <t>Admiral</t>
  </si>
  <si>
    <t>Strikers Geldersheim 1983</t>
  </si>
  <si>
    <t>1. FC 45 Geldersheim</t>
  </si>
  <si>
    <t>Barthelmes</t>
  </si>
  <si>
    <t>Eck</t>
  </si>
  <si>
    <t>Erhard</t>
  </si>
  <si>
    <t>Richard</t>
  </si>
  <si>
    <t>Willi</t>
  </si>
  <si>
    <t>Förster</t>
  </si>
  <si>
    <t>Geis</t>
  </si>
  <si>
    <t>Halfpap</t>
  </si>
  <si>
    <t>Hartmann</t>
  </si>
  <si>
    <t>Hiltrud</t>
  </si>
  <si>
    <t>Joachim</t>
  </si>
  <si>
    <t>Kurt</t>
  </si>
  <si>
    <t>Limpius</t>
  </si>
  <si>
    <t>Thilo</t>
  </si>
  <si>
    <t>David</t>
  </si>
  <si>
    <t>Naujoks</t>
  </si>
  <si>
    <t>Nöth</t>
  </si>
  <si>
    <t>Pult</t>
  </si>
  <si>
    <t>Detlef</t>
  </si>
  <si>
    <t>Rößler</t>
  </si>
  <si>
    <t>Maik</t>
  </si>
  <si>
    <t>Schmidt</t>
  </si>
  <si>
    <t>Schwank</t>
  </si>
  <si>
    <t>Chris</t>
  </si>
  <si>
    <t>Badum</t>
  </si>
  <si>
    <t>Derbfuss</t>
  </si>
  <si>
    <t>Herbst</t>
  </si>
  <si>
    <t>Holzinger</t>
  </si>
  <si>
    <t>Barbara</t>
  </si>
  <si>
    <t>Jackwerth</t>
  </si>
  <si>
    <t>Enno</t>
  </si>
  <si>
    <t>Kulzer</t>
  </si>
  <si>
    <t>Harald</t>
  </si>
  <si>
    <t>Plaschka</t>
  </si>
  <si>
    <t>Renner</t>
  </si>
  <si>
    <t>Röhlig</t>
  </si>
  <si>
    <t>Schick</t>
  </si>
  <si>
    <t>Stemmler</t>
  </si>
  <si>
    <t>Oliver</t>
  </si>
  <si>
    <t>BC Bamberger Bowlinghaus</t>
  </si>
  <si>
    <t>Bamberger Bowlinghaus e.V.</t>
  </si>
  <si>
    <t>Hubert</t>
  </si>
  <si>
    <t>Karl</t>
  </si>
  <si>
    <t>William</t>
  </si>
  <si>
    <t>Lorenz</t>
  </si>
  <si>
    <t>Bernhard</t>
  </si>
  <si>
    <t>Montag</t>
  </si>
  <si>
    <t>Schäfer</t>
  </si>
  <si>
    <t>Schiewer</t>
  </si>
  <si>
    <t>Achim</t>
  </si>
  <si>
    <t>Stegner</t>
  </si>
  <si>
    <t>Ottmar</t>
  </si>
  <si>
    <t>Striefler</t>
  </si>
  <si>
    <t>Edmund</t>
  </si>
  <si>
    <t>Sonja</t>
  </si>
  <si>
    <t>Bock</t>
  </si>
  <si>
    <t>BC Germania Bayreuth</t>
  </si>
  <si>
    <t>Fröde</t>
  </si>
  <si>
    <t>Kresse</t>
  </si>
  <si>
    <t>Lerner</t>
  </si>
  <si>
    <t>Maximilian</t>
  </si>
  <si>
    <t>Schneider</t>
  </si>
  <si>
    <t>Wichmann</t>
  </si>
  <si>
    <t>Bowling Jugend Bayern</t>
  </si>
  <si>
    <t>Bowling Jugend Bayern e.V.</t>
  </si>
  <si>
    <t>Bräutigam</t>
  </si>
  <si>
    <t>Marion</t>
  </si>
  <si>
    <t>Bowlingverein Bayreuth-Land e.V.</t>
  </si>
  <si>
    <t>Burghardt</t>
  </si>
  <si>
    <t>BC Mainauen-Bowler Bayreuth</t>
  </si>
  <si>
    <t>Ehemann</t>
  </si>
  <si>
    <t>Gruosso</t>
  </si>
  <si>
    <t>Antonio</t>
  </si>
  <si>
    <t>Hegele</t>
  </si>
  <si>
    <t>Dominik</t>
  </si>
  <si>
    <t>Gerda</t>
  </si>
  <si>
    <t>Anna</t>
  </si>
  <si>
    <t>Semmling</t>
  </si>
  <si>
    <t>Söldner</t>
  </si>
  <si>
    <t>Elke</t>
  </si>
  <si>
    <t>Theisen</t>
  </si>
  <si>
    <t>Weiske</t>
  </si>
  <si>
    <t>Marina</t>
  </si>
  <si>
    <t>Niklas</t>
  </si>
  <si>
    <t>Kings Club Bayreuth</t>
  </si>
  <si>
    <t>Bujdoso</t>
  </si>
  <si>
    <t>Max</t>
  </si>
  <si>
    <t>Eichner</t>
  </si>
  <si>
    <t>Guido</t>
  </si>
  <si>
    <t>Hätscher</t>
  </si>
  <si>
    <t>Lucas</t>
  </si>
  <si>
    <t>Heinlein</t>
  </si>
  <si>
    <t>Hübner</t>
  </si>
  <si>
    <t>Katholing</t>
  </si>
  <si>
    <t>Reichert</t>
  </si>
  <si>
    <t>Rühr</t>
  </si>
  <si>
    <t>Wilfried</t>
  </si>
  <si>
    <t>Wallner</t>
  </si>
  <si>
    <t>Zahiri</t>
  </si>
  <si>
    <t>Arapow</t>
  </si>
  <si>
    <t>Gregor</t>
  </si>
  <si>
    <t>Auer</t>
  </si>
  <si>
    <t>Cornelia</t>
  </si>
  <si>
    <t>Ernst</t>
  </si>
  <si>
    <t>Jilski</t>
  </si>
  <si>
    <t>Akata</t>
  </si>
  <si>
    <t>Kabel</t>
  </si>
  <si>
    <t>Kalkschmied</t>
  </si>
  <si>
    <t>Kasenbacher</t>
  </si>
  <si>
    <t>Kostic</t>
  </si>
  <si>
    <t>Sascha</t>
  </si>
  <si>
    <t>Lehmann</t>
  </si>
  <si>
    <t>Torsten</t>
  </si>
  <si>
    <t>Silke</t>
  </si>
  <si>
    <t>Jugend B w</t>
  </si>
  <si>
    <t>Lindner</t>
  </si>
  <si>
    <t>Theresa</t>
  </si>
  <si>
    <t>Mächler</t>
  </si>
  <si>
    <t>Neumann</t>
  </si>
  <si>
    <t>Alex</t>
  </si>
  <si>
    <t>Ramic</t>
  </si>
  <si>
    <t>Reisenbichler</t>
  </si>
  <si>
    <t>Sanderlin</t>
  </si>
  <si>
    <t>Schanze</t>
  </si>
  <si>
    <t>Schwarz</t>
  </si>
  <si>
    <t>Tos</t>
  </si>
  <si>
    <t>Wimmer</t>
  </si>
  <si>
    <t>Barwig-Luu</t>
  </si>
  <si>
    <t>Phuoc</t>
  </si>
  <si>
    <t>BC Eintracht Lauf</t>
  </si>
  <si>
    <t>Chambless</t>
  </si>
  <si>
    <t>Fourkiotis</t>
  </si>
  <si>
    <t>Asterios</t>
  </si>
  <si>
    <t>Jonas</t>
  </si>
  <si>
    <t>Hirschl</t>
  </si>
  <si>
    <t>Hoffmann</t>
  </si>
  <si>
    <t>Hoyer</t>
  </si>
  <si>
    <t>Köhn</t>
  </si>
  <si>
    <t>Körner</t>
  </si>
  <si>
    <t>Kraut</t>
  </si>
  <si>
    <t>Lehmeier</t>
  </si>
  <si>
    <t>Lucic</t>
  </si>
  <si>
    <t>Mirko</t>
  </si>
  <si>
    <t>Matejat</t>
  </si>
  <si>
    <t>Rumi</t>
  </si>
  <si>
    <t>Christoph</t>
  </si>
  <si>
    <t>Stoll</t>
  </si>
  <si>
    <t>Stephan</t>
  </si>
  <si>
    <t>Tontsch</t>
  </si>
  <si>
    <t>Heiko</t>
  </si>
  <si>
    <t>Wickles</t>
  </si>
  <si>
    <t>Pascal</t>
  </si>
  <si>
    <t>Zankel</t>
  </si>
  <si>
    <t>Zink</t>
  </si>
  <si>
    <t>Fabian</t>
  </si>
  <si>
    <t>Zyder</t>
  </si>
  <si>
    <t>Augsdörfer</t>
  </si>
  <si>
    <t>BC Phönix 03 Lauf</t>
  </si>
  <si>
    <t>Birgit</t>
  </si>
  <si>
    <t>Brunner</t>
  </si>
  <si>
    <t>Hilmar</t>
  </si>
  <si>
    <t>Engelhardt</t>
  </si>
  <si>
    <t>Marika</t>
  </si>
  <si>
    <t>Grom-Ruffershöfer</t>
  </si>
  <si>
    <t>Ilse</t>
  </si>
  <si>
    <t>Iosbaker</t>
  </si>
  <si>
    <t>Douglas</t>
  </si>
  <si>
    <t>Keck</t>
  </si>
  <si>
    <t>Kleim</t>
  </si>
  <si>
    <t>Helga</t>
  </si>
  <si>
    <t>Kopp</t>
  </si>
  <si>
    <t>Pukowski</t>
  </si>
  <si>
    <t>Reichel</t>
  </si>
  <si>
    <t>Christina</t>
  </si>
  <si>
    <t>Ruffershöfer</t>
  </si>
  <si>
    <t>Rupprecht</t>
  </si>
  <si>
    <t>Schlegl</t>
  </si>
  <si>
    <t>Schuster</t>
  </si>
  <si>
    <t>Else</t>
  </si>
  <si>
    <t>Völker</t>
  </si>
  <si>
    <t>Vollmer</t>
  </si>
  <si>
    <t>Zehendner</t>
  </si>
  <si>
    <t>Simon</t>
  </si>
  <si>
    <t>Kowalenko</t>
  </si>
  <si>
    <t>Marziniak</t>
  </si>
  <si>
    <t>Roy</t>
  </si>
  <si>
    <t>Pirrotti</t>
  </si>
  <si>
    <t>Franco Daniele</t>
  </si>
  <si>
    <t>Schünemann</t>
  </si>
  <si>
    <t>Carsten</t>
  </si>
  <si>
    <t>Hueber</t>
  </si>
  <si>
    <t>Verena</t>
  </si>
  <si>
    <t>Albert</t>
  </si>
  <si>
    <t>Gärtner</t>
  </si>
  <si>
    <t>Lechbowler Augsburg</t>
  </si>
  <si>
    <t>Danzer</t>
  </si>
  <si>
    <t>Andrea</t>
  </si>
  <si>
    <t>Eggl</t>
  </si>
  <si>
    <t>Hedewig</t>
  </si>
  <si>
    <t>Simone</t>
  </si>
  <si>
    <t>Kicker-Mihatsch</t>
  </si>
  <si>
    <t>Elvira</t>
  </si>
  <si>
    <t>Brandon Alexander</t>
  </si>
  <si>
    <t>Mihatsch</t>
  </si>
  <si>
    <t>Angelika</t>
  </si>
  <si>
    <t>Owens</t>
  </si>
  <si>
    <t>Fredric</t>
  </si>
  <si>
    <t>Purschke</t>
  </si>
  <si>
    <t>Röhrle</t>
  </si>
  <si>
    <t>Ewald</t>
  </si>
  <si>
    <t>Sfamurri</t>
  </si>
  <si>
    <t>Peppino</t>
  </si>
  <si>
    <t>Ulber</t>
  </si>
  <si>
    <t>Johannes</t>
  </si>
  <si>
    <t>Walz</t>
  </si>
  <si>
    <t>Benedikt</t>
  </si>
  <si>
    <t>Faßold</t>
  </si>
  <si>
    <t>Ruth</t>
  </si>
  <si>
    <t>Lilge</t>
  </si>
  <si>
    <t>Obeth</t>
  </si>
  <si>
    <t>Gudrun</t>
  </si>
  <si>
    <t>Sittner</t>
  </si>
  <si>
    <t>Bauhofer</t>
  </si>
  <si>
    <t>BC Berchtesgaden</t>
  </si>
  <si>
    <t>Egger</t>
  </si>
  <si>
    <t>Forstner</t>
  </si>
  <si>
    <t>Gruber</t>
  </si>
  <si>
    <t>Gschossmann</t>
  </si>
  <si>
    <t>Hedrich</t>
  </si>
  <si>
    <t>Hölzl</t>
  </si>
  <si>
    <t>Kortenacker</t>
  </si>
  <si>
    <t>Hans-Jürgen</t>
  </si>
  <si>
    <t>Philipp Wolfgang</t>
  </si>
  <si>
    <t>Walter</t>
  </si>
  <si>
    <t>Millonig</t>
  </si>
  <si>
    <t>Lukas</t>
  </si>
  <si>
    <t>Puritscher</t>
  </si>
  <si>
    <t>Moritz</t>
  </si>
  <si>
    <t>BC Großlangheim</t>
  </si>
  <si>
    <t>Erbar</t>
  </si>
  <si>
    <t>Hinnerkopf</t>
  </si>
  <si>
    <t>Knorz</t>
  </si>
  <si>
    <t>Erwin</t>
  </si>
  <si>
    <t>Puchert</t>
  </si>
  <si>
    <t>Reißmann</t>
  </si>
  <si>
    <t>Reinhold</t>
  </si>
  <si>
    <t>Uebelacker</t>
  </si>
  <si>
    <t>Baier</t>
  </si>
  <si>
    <t>Fink</t>
  </si>
  <si>
    <t>Hermann</t>
  </si>
  <si>
    <t>Wilhelm</t>
  </si>
  <si>
    <t>Hering</t>
  </si>
  <si>
    <t>Pelicione</t>
  </si>
  <si>
    <t>Rothenhöfer</t>
  </si>
  <si>
    <t>Scheller</t>
  </si>
  <si>
    <t>Schütz</t>
  </si>
  <si>
    <t>Wigand</t>
  </si>
  <si>
    <t>Will</t>
  </si>
  <si>
    <t>Aumeier</t>
  </si>
  <si>
    <t>BC Castra Regina Regensburg</t>
  </si>
  <si>
    <t>Bess</t>
  </si>
  <si>
    <t>Humbs</t>
  </si>
  <si>
    <t>Jahre</t>
  </si>
  <si>
    <t>Kauscher</t>
  </si>
  <si>
    <t>Mühlbauer</t>
  </si>
  <si>
    <t>Schmid</t>
  </si>
  <si>
    <t>Schönhärl</t>
  </si>
  <si>
    <t>Steven</t>
  </si>
  <si>
    <t>Stibel</t>
  </si>
  <si>
    <t>Blasius</t>
  </si>
  <si>
    <t>Walzer</t>
  </si>
  <si>
    <t>Feller</t>
  </si>
  <si>
    <t>BC Donau - Bowler</t>
  </si>
  <si>
    <t>Gfesser</t>
  </si>
  <si>
    <t>Josef</t>
  </si>
  <si>
    <t>Hartfeil</t>
  </si>
  <si>
    <t>Volkmar</t>
  </si>
  <si>
    <t>Hürdler</t>
  </si>
  <si>
    <t>Luu</t>
  </si>
  <si>
    <t>Vinh Duc</t>
  </si>
  <si>
    <t>Gerald</t>
  </si>
  <si>
    <t>Winecki</t>
  </si>
  <si>
    <t>BC Praetoria</t>
  </si>
  <si>
    <t>Sabrina</t>
  </si>
  <si>
    <t>Regina</t>
  </si>
  <si>
    <t>Wölki</t>
  </si>
  <si>
    <t>Elisabeth</t>
  </si>
  <si>
    <t>Zahner</t>
  </si>
  <si>
    <t>Hinterwimmer</t>
  </si>
  <si>
    <t>Czech</t>
  </si>
  <si>
    <t>Franziska</t>
  </si>
  <si>
    <t>Lucky Striker Regensburg</t>
  </si>
  <si>
    <t>Sabine</t>
  </si>
  <si>
    <t>Pia</t>
  </si>
  <si>
    <t>Saskia</t>
  </si>
  <si>
    <t>Laub</t>
  </si>
  <si>
    <t>Jugend A w</t>
  </si>
  <si>
    <t>Ratisbona</t>
  </si>
  <si>
    <t>Bothe</t>
  </si>
  <si>
    <t>Freudl</t>
  </si>
  <si>
    <t>Siegfried</t>
  </si>
  <si>
    <t>Nietsch</t>
  </si>
  <si>
    <t>Radecker</t>
  </si>
  <si>
    <t>Jan</t>
  </si>
  <si>
    <t>Söllner</t>
  </si>
  <si>
    <t>Stangl</t>
  </si>
  <si>
    <t>Barthel</t>
  </si>
  <si>
    <t>Theo</t>
  </si>
  <si>
    <t>BSC Schweinfurt-Ettleben</t>
  </si>
  <si>
    <t>BV Schweinfurt 1974 e.V.</t>
  </si>
  <si>
    <t>Brysch</t>
  </si>
  <si>
    <t>Bodo</t>
  </si>
  <si>
    <t>Enderes</t>
  </si>
  <si>
    <t>Kapustin</t>
  </si>
  <si>
    <t>Sergii</t>
  </si>
  <si>
    <t>Kunanz</t>
  </si>
  <si>
    <t>Neinhardt</t>
  </si>
  <si>
    <t>Preston</t>
  </si>
  <si>
    <t>Lee</t>
  </si>
  <si>
    <t>Riethmann</t>
  </si>
  <si>
    <t>Karlheinz</t>
  </si>
  <si>
    <t>Wolfschmidt</t>
  </si>
  <si>
    <t>BC Bavaria</t>
  </si>
  <si>
    <t>BV Unterföhring e.V.</t>
  </si>
  <si>
    <t>Kai</t>
  </si>
  <si>
    <t>Gerzoskovitz</t>
  </si>
  <si>
    <t>Hantschel</t>
  </si>
  <si>
    <t>Hauck</t>
  </si>
  <si>
    <t>Knöbl</t>
  </si>
  <si>
    <t>Köpf</t>
  </si>
  <si>
    <t>Kraus</t>
  </si>
  <si>
    <t>Lederle</t>
  </si>
  <si>
    <t>Radtke</t>
  </si>
  <si>
    <t>Schindlböck</t>
  </si>
  <si>
    <t>Städt</t>
  </si>
  <si>
    <t>Walch</t>
  </si>
  <si>
    <t>BC EMAX</t>
  </si>
  <si>
    <t>Blasits</t>
  </si>
  <si>
    <t>Denz</t>
  </si>
  <si>
    <t>Günter</t>
  </si>
  <si>
    <t>Fliegner</t>
  </si>
  <si>
    <t>Groll</t>
  </si>
  <si>
    <t>Hergenröder</t>
  </si>
  <si>
    <t>Hofbauer</t>
  </si>
  <si>
    <t>Hübinger</t>
  </si>
  <si>
    <t>Jerome</t>
  </si>
  <si>
    <t>Kaut</t>
  </si>
  <si>
    <t>Koller</t>
  </si>
  <si>
    <t>Kroll</t>
  </si>
  <si>
    <t>Lüdicke</t>
  </si>
  <si>
    <t>Mrosek</t>
  </si>
  <si>
    <t>Musiol</t>
  </si>
  <si>
    <t>Naumann</t>
  </si>
  <si>
    <t>Probst</t>
  </si>
  <si>
    <t>Rohland</t>
  </si>
  <si>
    <t>Rusev</t>
  </si>
  <si>
    <t>Pavel</t>
  </si>
  <si>
    <t>Steen</t>
  </si>
  <si>
    <t>Ulsamer jun.</t>
  </si>
  <si>
    <t>Clemens</t>
  </si>
  <si>
    <t>Waigel</t>
  </si>
  <si>
    <t>Wegenast</t>
  </si>
  <si>
    <t>Wiedemann</t>
  </si>
  <si>
    <t>Bianca</t>
  </si>
  <si>
    <t>Wiedl</t>
  </si>
  <si>
    <t>Beate</t>
  </si>
  <si>
    <t>BF Weiß-Blau</t>
  </si>
  <si>
    <t>Dornacher</t>
  </si>
  <si>
    <t>Hannelore</t>
  </si>
  <si>
    <t>Fröhlich</t>
  </si>
  <si>
    <t>Hessling</t>
  </si>
  <si>
    <t>Heide</t>
  </si>
  <si>
    <t>Lechner</t>
  </si>
  <si>
    <t>Manuela</t>
  </si>
  <si>
    <t>Mc Fadden</t>
  </si>
  <si>
    <t>Brigitte</t>
  </si>
  <si>
    <t>Reinhardt</t>
  </si>
  <si>
    <t>Ann-Katrin</t>
  </si>
  <si>
    <t>Heidi</t>
  </si>
  <si>
    <t>Weninger</t>
  </si>
  <si>
    <t>Diana</t>
  </si>
  <si>
    <t>Zehner</t>
  </si>
  <si>
    <t>Bauer</t>
  </si>
  <si>
    <t>SW 77 Würzburg</t>
  </si>
  <si>
    <t>Flika</t>
  </si>
  <si>
    <t>Gürz</t>
  </si>
  <si>
    <t>Haus</t>
  </si>
  <si>
    <t>Bulla</t>
  </si>
  <si>
    <t>Adriano</t>
  </si>
  <si>
    <t>BC Werdenfels</t>
  </si>
  <si>
    <t>Dalibor</t>
  </si>
  <si>
    <t>Engelbach</t>
  </si>
  <si>
    <t>Patric</t>
  </si>
  <si>
    <t>Hartl</t>
  </si>
  <si>
    <t>Hellmich</t>
  </si>
  <si>
    <t>Kral</t>
  </si>
  <si>
    <t>Kilian</t>
  </si>
  <si>
    <t>Sylvia</t>
  </si>
  <si>
    <t>Mosig</t>
  </si>
  <si>
    <t>Nägele</t>
  </si>
  <si>
    <t>Prem</t>
  </si>
  <si>
    <t>Rauchenzauner</t>
  </si>
  <si>
    <t>Ring</t>
  </si>
  <si>
    <t>Thier</t>
  </si>
  <si>
    <t>Uhl</t>
  </si>
  <si>
    <t>BC LA Bowling</t>
  </si>
  <si>
    <t>LA Bowling e.V.</t>
  </si>
  <si>
    <t>Heiß</t>
  </si>
  <si>
    <t>Jakobi</t>
  </si>
  <si>
    <t>Kirschke</t>
  </si>
  <si>
    <t>Koch</t>
  </si>
  <si>
    <t>Kuchling</t>
  </si>
  <si>
    <t>Loch</t>
  </si>
  <si>
    <t>Kim</t>
  </si>
  <si>
    <t>Mielke</t>
  </si>
  <si>
    <t>Thellmann</t>
  </si>
  <si>
    <t>Bettina</t>
  </si>
  <si>
    <t>Wunder</t>
  </si>
  <si>
    <t>Zettler</t>
  </si>
  <si>
    <t>Edda</t>
  </si>
  <si>
    <t>Albrecht</t>
  </si>
  <si>
    <t>1. BSC Active Bowler Brunnthal</t>
  </si>
  <si>
    <t>Axmann</t>
  </si>
  <si>
    <t>Dietrich-Spankau</t>
  </si>
  <si>
    <t>Grünes</t>
  </si>
  <si>
    <t>Heidler</t>
  </si>
  <si>
    <t>Hockenjos</t>
  </si>
  <si>
    <t>Antje</t>
  </si>
  <si>
    <t>Jentsch</t>
  </si>
  <si>
    <t>Judith</t>
  </si>
  <si>
    <t>Marc</t>
  </si>
  <si>
    <t>Pflüger</t>
  </si>
  <si>
    <t>Karl-Heinz</t>
  </si>
  <si>
    <t>Reißner</t>
  </si>
  <si>
    <t>Schachtner</t>
  </si>
  <si>
    <t>Spies</t>
  </si>
  <si>
    <t>Steub</t>
  </si>
  <si>
    <t>Thurner</t>
  </si>
  <si>
    <t>Beyer</t>
  </si>
  <si>
    <t>Heymann</t>
  </si>
  <si>
    <t>Sylvana</t>
  </si>
  <si>
    <t>Luft</t>
  </si>
  <si>
    <t>Carlo</t>
  </si>
  <si>
    <t>Mattutat</t>
  </si>
  <si>
    <t>Angela</t>
  </si>
  <si>
    <t>Schulz</t>
  </si>
  <si>
    <t>Linus</t>
  </si>
  <si>
    <t>Balog</t>
  </si>
  <si>
    <t>Dieckow</t>
  </si>
  <si>
    <t>Gille</t>
  </si>
  <si>
    <t>Glasl</t>
  </si>
  <si>
    <t>Glasl sen.</t>
  </si>
  <si>
    <t>Natalie</t>
  </si>
  <si>
    <t>Kühn</t>
  </si>
  <si>
    <t>Lüthje</t>
  </si>
  <si>
    <t>Volker</t>
  </si>
  <si>
    <t>Mundhenk</t>
  </si>
  <si>
    <t>Thi Kim Phuong</t>
  </si>
  <si>
    <t>Schröder</t>
  </si>
  <si>
    <t>Johan</t>
  </si>
  <si>
    <t>Susanne</t>
  </si>
  <si>
    <t>Young</t>
  </si>
  <si>
    <t>Blättermann</t>
  </si>
  <si>
    <t>BC Cat-Bowl</t>
  </si>
  <si>
    <t>Galuska</t>
  </si>
  <si>
    <t>Koutny</t>
  </si>
  <si>
    <t>Robin</t>
  </si>
  <si>
    <t>Küchler</t>
  </si>
  <si>
    <t>Schrepel-Böhme</t>
  </si>
  <si>
    <t>Thomsen</t>
  </si>
  <si>
    <t>Kei</t>
  </si>
  <si>
    <t>Weidlich</t>
  </si>
  <si>
    <t>Bäuml</t>
  </si>
  <si>
    <t>Vanessa</t>
  </si>
  <si>
    <t>Bruns</t>
  </si>
  <si>
    <t>Tom</t>
  </si>
  <si>
    <t>Geist</t>
  </si>
  <si>
    <t>Giorgini</t>
  </si>
  <si>
    <t>Giuseppe</t>
  </si>
  <si>
    <t>Görn</t>
  </si>
  <si>
    <t>Hähnlein</t>
  </si>
  <si>
    <t>Michelle</t>
  </si>
  <si>
    <t>Daniela</t>
  </si>
  <si>
    <t>Hernitschek</t>
  </si>
  <si>
    <t>Jäger</t>
  </si>
  <si>
    <t>Lieb</t>
  </si>
  <si>
    <t>Oberhauser</t>
  </si>
  <si>
    <t>Salazar</t>
  </si>
  <si>
    <t>Alberto</t>
  </si>
  <si>
    <t>Schaschl</t>
  </si>
  <si>
    <t>Margit</t>
  </si>
  <si>
    <t>Carolin</t>
  </si>
  <si>
    <t>Steinberg</t>
  </si>
  <si>
    <t>Treffke</t>
  </si>
  <si>
    <t>Edeltraud</t>
  </si>
  <si>
    <t>Schiller</t>
  </si>
  <si>
    <t>Konrad</t>
  </si>
  <si>
    <t>BC Munich Mavericks</t>
  </si>
  <si>
    <t>Bilan</t>
  </si>
  <si>
    <t>Jessica</t>
  </si>
  <si>
    <t>Böhme</t>
  </si>
  <si>
    <t>Duda</t>
  </si>
  <si>
    <t>Emmerich</t>
  </si>
  <si>
    <t>Heumos</t>
  </si>
  <si>
    <t>Kiening</t>
  </si>
  <si>
    <t>Kornelia</t>
  </si>
  <si>
    <t>Klingenmaier</t>
  </si>
  <si>
    <t>Liepsch</t>
  </si>
  <si>
    <t>Netter</t>
  </si>
  <si>
    <t>Carlos</t>
  </si>
  <si>
    <t>Lina</t>
  </si>
  <si>
    <t>Niedermeier</t>
  </si>
  <si>
    <t>Scharl</t>
  </si>
  <si>
    <t>Schramm</t>
  </si>
  <si>
    <t>Schwabe</t>
  </si>
  <si>
    <t>Seydel</t>
  </si>
  <si>
    <t>Tiefenböck</t>
  </si>
  <si>
    <t>Adolf</t>
  </si>
  <si>
    <t>Martha</t>
  </si>
  <si>
    <t>Wirtz</t>
  </si>
  <si>
    <t>Ute</t>
  </si>
  <si>
    <t>Herber</t>
  </si>
  <si>
    <t>Karner</t>
  </si>
  <si>
    <t>Kohler</t>
  </si>
  <si>
    <t>Roskowetz</t>
  </si>
  <si>
    <t>Scheigenpflug</t>
  </si>
  <si>
    <t>Schießl</t>
  </si>
  <si>
    <t>Winklhofer</t>
  </si>
  <si>
    <t>Winklmeier</t>
  </si>
  <si>
    <t>Börding</t>
  </si>
  <si>
    <t>BK München</t>
  </si>
  <si>
    <t>Burger</t>
  </si>
  <si>
    <t>Clemenz</t>
  </si>
  <si>
    <t>Dozauer</t>
  </si>
  <si>
    <t>Eisenmann</t>
  </si>
  <si>
    <t>Frötsch</t>
  </si>
  <si>
    <t>Bastian</t>
  </si>
  <si>
    <t>Hassforth</t>
  </si>
  <si>
    <t>Lea</t>
  </si>
  <si>
    <t>Hellmessen</t>
  </si>
  <si>
    <t>Horbas</t>
  </si>
  <si>
    <t>Kloos</t>
  </si>
  <si>
    <t>Lauchner</t>
  </si>
  <si>
    <t>Eva</t>
  </si>
  <si>
    <t>Loheyde</t>
  </si>
  <si>
    <t>Marlon</t>
  </si>
  <si>
    <t>Michow</t>
  </si>
  <si>
    <t>Möller</t>
  </si>
  <si>
    <t>Rechenberg</t>
  </si>
  <si>
    <t>Seeger</t>
  </si>
  <si>
    <t>Singer</t>
  </si>
  <si>
    <t>Pakwipa</t>
  </si>
  <si>
    <t>Luis</t>
  </si>
  <si>
    <t>Wheeldon</t>
  </si>
  <si>
    <t>Vincent</t>
  </si>
  <si>
    <t>Wiemken</t>
  </si>
  <si>
    <t>Zimmermann</t>
  </si>
  <si>
    <t>Anzinger</t>
  </si>
  <si>
    <t>Selim</t>
  </si>
  <si>
    <t>Heinel</t>
  </si>
  <si>
    <t>Mäurer</t>
  </si>
  <si>
    <t>Odin</t>
  </si>
  <si>
    <t>Nahodyl</t>
  </si>
  <si>
    <t>Valentin</t>
  </si>
  <si>
    <t>Rietz</t>
  </si>
  <si>
    <t>Eberhard</t>
  </si>
  <si>
    <t>Wolf</t>
  </si>
  <si>
    <t>Team ProfiShop München</t>
  </si>
  <si>
    <t>Brodowsky</t>
  </si>
  <si>
    <t>Erben</t>
  </si>
  <si>
    <t>Ghanbar</t>
  </si>
  <si>
    <t>Kiefer</t>
  </si>
  <si>
    <t>Fabien</t>
  </si>
  <si>
    <t>Knoch</t>
  </si>
  <si>
    <t>Maurer</t>
  </si>
  <si>
    <t>Meissl</t>
  </si>
  <si>
    <t>Pirzer</t>
  </si>
  <si>
    <t>Schmidbauer</t>
  </si>
  <si>
    <t>Schmidle</t>
  </si>
  <si>
    <t>Schreiner</t>
  </si>
  <si>
    <t>Schreuer</t>
  </si>
  <si>
    <t>Herward</t>
  </si>
  <si>
    <t>Rudi</t>
  </si>
  <si>
    <t>Bayer</t>
  </si>
  <si>
    <t>Büttner</t>
  </si>
  <si>
    <t>Markert</t>
  </si>
  <si>
    <t>Nolan</t>
  </si>
  <si>
    <t>Jonathan</t>
  </si>
  <si>
    <t>Reichardt</t>
  </si>
  <si>
    <t>Joshua</t>
  </si>
  <si>
    <t>Scholz</t>
  </si>
  <si>
    <t>Schön</t>
  </si>
  <si>
    <t>Schwertfeger</t>
  </si>
  <si>
    <t>Arthur</t>
  </si>
  <si>
    <t>Trapphardt</t>
  </si>
  <si>
    <t>Wendel</t>
  </si>
  <si>
    <t>Witt</t>
  </si>
  <si>
    <t>Wörrlein</t>
  </si>
  <si>
    <t>Boé</t>
  </si>
  <si>
    <t>Glaser</t>
  </si>
  <si>
    <t>Gräfe</t>
  </si>
  <si>
    <t>Hornung</t>
  </si>
  <si>
    <t>Kreß</t>
  </si>
  <si>
    <t>Weis</t>
  </si>
  <si>
    <t>Björn</t>
  </si>
  <si>
    <t>Werder</t>
  </si>
  <si>
    <t>Jan-Uwe</t>
  </si>
  <si>
    <t>Wunderlich</t>
  </si>
  <si>
    <t>Henning</t>
  </si>
  <si>
    <t>BC Schanzer Strikers</t>
  </si>
  <si>
    <t>Haunschild</t>
  </si>
  <si>
    <t>Hutter</t>
  </si>
  <si>
    <t>Kirschenbauer</t>
  </si>
  <si>
    <t>Klapper</t>
  </si>
  <si>
    <t>Schmied</t>
  </si>
  <si>
    <t>Schütze</t>
  </si>
  <si>
    <t>Spielvogel</t>
  </si>
  <si>
    <t>Sp 6</t>
  </si>
  <si>
    <t>Sp 7</t>
  </si>
  <si>
    <t>Sp 8</t>
  </si>
  <si>
    <t>Sp 9</t>
  </si>
  <si>
    <t>Spieltag:</t>
  </si>
  <si>
    <t>Liga:</t>
  </si>
  <si>
    <t>Ort:</t>
  </si>
  <si>
    <t>Datum:</t>
  </si>
  <si>
    <t>Spieltag</t>
  </si>
  <si>
    <t>Startbahn:</t>
  </si>
  <si>
    <t>Gegner-Nr.:</t>
  </si>
  <si>
    <t>&gt;&gt;&gt;&gt;</t>
  </si>
  <si>
    <t>Gesamt</t>
  </si>
  <si>
    <t>Spiel 1</t>
  </si>
  <si>
    <t>Spiel 2</t>
  </si>
  <si>
    <t>Spiel 3</t>
  </si>
  <si>
    <t>Spiel 4</t>
  </si>
  <si>
    <t>Spiel 5</t>
  </si>
  <si>
    <t>Spiel 6</t>
  </si>
  <si>
    <t>Spiel 7</t>
  </si>
  <si>
    <t>Spiel 8</t>
  </si>
  <si>
    <t>Spiel 9</t>
  </si>
  <si>
    <t>Name</t>
  </si>
  <si>
    <t>RL-Nr.</t>
  </si>
  <si>
    <t>Pins</t>
  </si>
  <si>
    <t>Pkt.</t>
  </si>
  <si>
    <t>Team-Nr.</t>
  </si>
  <si>
    <t>Gesamt - Punkte</t>
  </si>
  <si>
    <t>nur hier eingeben &gt;&gt;&gt;</t>
  </si>
  <si>
    <t>Pl.</t>
  </si>
  <si>
    <t>Mannschaften</t>
  </si>
  <si>
    <t>Schnitt</t>
  </si>
  <si>
    <t xml:space="preserve">Pins </t>
  </si>
  <si>
    <t>Spieltag 1</t>
  </si>
  <si>
    <t>Spieltag 2</t>
  </si>
  <si>
    <t>Spieltag 3</t>
  </si>
  <si>
    <t>Spieltag 4</t>
  </si>
  <si>
    <t>Spieltag 5</t>
  </si>
  <si>
    <t>Spieltag 6</t>
  </si>
  <si>
    <t>Spiel</t>
  </si>
  <si>
    <t>Tagesschnitt</t>
  </si>
  <si>
    <t>Platz</t>
  </si>
  <si>
    <t>EDV</t>
  </si>
  <si>
    <t>Team</t>
  </si>
  <si>
    <t>Spiele</t>
  </si>
  <si>
    <t>Rang</t>
  </si>
  <si>
    <t>Gesamtschnitt</t>
  </si>
  <si>
    <t>Startbahn</t>
  </si>
  <si>
    <t>Schiedsrichterbericht</t>
  </si>
  <si>
    <t>Datum</t>
  </si>
  <si>
    <t>Anlage</t>
  </si>
  <si>
    <t>Liga</t>
  </si>
  <si>
    <t>Beurteilung der Anlage</t>
  </si>
  <si>
    <t>Hallenöffnung um</t>
  </si>
  <si>
    <t>Uhr</t>
  </si>
  <si>
    <t>Ölbild ausgehängt</t>
  </si>
  <si>
    <t>Ja</t>
  </si>
  <si>
    <t>Nein</t>
  </si>
  <si>
    <t>Bahnenölung i.O.</t>
  </si>
  <si>
    <t>wenn nein, Grund</t>
  </si>
  <si>
    <t>Foullinien i.O.</t>
  </si>
  <si>
    <t>und eingeschaltet</t>
  </si>
  <si>
    <t>Bahnenpflege in</t>
  </si>
  <si>
    <t>Mittagspause von</t>
  </si>
  <si>
    <t>bis</t>
  </si>
  <si>
    <t>Bahnenstopps:</t>
  </si>
  <si>
    <t>wenn ja, Anzahl</t>
  </si>
  <si>
    <t>Grund</t>
  </si>
  <si>
    <t>Pinverwerfungen:</t>
  </si>
  <si>
    <t>0 - 10</t>
  </si>
  <si>
    <t>11 - 20</t>
  </si>
  <si>
    <t>über 20</t>
  </si>
  <si>
    <t xml:space="preserve">evtl. Bahnnr.: </t>
  </si>
  <si>
    <t>Besondere Vorkommnisse:</t>
  </si>
  <si>
    <t>Spielkontrolle</t>
  </si>
  <si>
    <t>Zusatzbemerkungen</t>
  </si>
  <si>
    <t>Ligasprecher:</t>
  </si>
  <si>
    <t>(Name, Club)</t>
  </si>
  <si>
    <t>(Unterschrift)</t>
  </si>
  <si>
    <t>Schiedsrichter:</t>
  </si>
  <si>
    <t>Spiele RL</t>
  </si>
  <si>
    <t>Famà</t>
  </si>
  <si>
    <t>Tindaro</t>
  </si>
  <si>
    <t>Gastinger</t>
  </si>
  <si>
    <t>Sandro</t>
  </si>
  <si>
    <t>Waldinger</t>
  </si>
  <si>
    <t>Santoro</t>
  </si>
  <si>
    <t>Breitenstein</t>
  </si>
  <si>
    <t>Jeremy</t>
  </si>
  <si>
    <t>Justin</t>
  </si>
  <si>
    <t>Eric-Pascal</t>
  </si>
  <si>
    <t>Gründl</t>
  </si>
  <si>
    <t>Leopold</t>
  </si>
  <si>
    <t>Jürgens</t>
  </si>
  <si>
    <t>Achhammer</t>
  </si>
  <si>
    <t>Klara</t>
  </si>
  <si>
    <t>Eyermann</t>
  </si>
  <si>
    <t>Kins</t>
  </si>
  <si>
    <t>Reinhard Marko</t>
  </si>
  <si>
    <t>Rauscher</t>
  </si>
  <si>
    <t>Bianka</t>
  </si>
  <si>
    <t>Siebler</t>
  </si>
  <si>
    <t>Stölzel</t>
  </si>
  <si>
    <t>Klam</t>
  </si>
  <si>
    <t>Jenke</t>
  </si>
  <si>
    <t>Benndorf</t>
  </si>
  <si>
    <t>Quecke</t>
  </si>
  <si>
    <t>Rühl</t>
  </si>
  <si>
    <t>Schweinzer</t>
  </si>
  <si>
    <t>Wieser</t>
  </si>
  <si>
    <t>Elze</t>
  </si>
  <si>
    <t>Holten</t>
  </si>
  <si>
    <t>Beverdam</t>
  </si>
  <si>
    <t>Mathijs</t>
  </si>
  <si>
    <t>BV Munich Mavericks e.V.</t>
  </si>
  <si>
    <t>Billerbeck</t>
  </si>
  <si>
    <t>Pipo</t>
  </si>
  <si>
    <t>Suttles</t>
  </si>
  <si>
    <t>Lohse</t>
  </si>
  <si>
    <t>Eva-Maria</t>
  </si>
  <si>
    <t>Kecic</t>
  </si>
  <si>
    <t>Adin</t>
  </si>
  <si>
    <t>Renata</t>
  </si>
  <si>
    <t>Doll</t>
  </si>
  <si>
    <t>Denk</t>
  </si>
  <si>
    <t>Marimuthu</t>
  </si>
  <si>
    <t>Mohan Prasath</t>
  </si>
  <si>
    <t>Diachenko</t>
  </si>
  <si>
    <t>Alla</t>
  </si>
  <si>
    <t>Winternheimer</t>
  </si>
  <si>
    <t>de la Torre Altena</t>
  </si>
  <si>
    <t>Weissenseel</t>
  </si>
  <si>
    <t>Sturm</t>
  </si>
  <si>
    <t>Mitev</t>
  </si>
  <si>
    <t>letzte Korrektur MS 23.01.2023</t>
  </si>
  <si>
    <t>Saison:</t>
  </si>
  <si>
    <t>Ligaauswertung für</t>
  </si>
  <si>
    <t>Spieltage</t>
  </si>
  <si>
    <t>Spiele / Tag</t>
  </si>
  <si>
    <t>Stellvertreter:</t>
  </si>
  <si>
    <t>Ahndungen bis Spieltag</t>
  </si>
  <si>
    <t>Legende</t>
  </si>
  <si>
    <t>1. ST</t>
  </si>
  <si>
    <t>2. ST</t>
  </si>
  <si>
    <t>3. ST</t>
  </si>
  <si>
    <t>4. ST</t>
  </si>
  <si>
    <t>5. ST</t>
  </si>
  <si>
    <t>6. ST</t>
  </si>
  <si>
    <t>Bemerkungen</t>
  </si>
  <si>
    <t>V</t>
  </si>
  <si>
    <t>Verwarnung</t>
  </si>
  <si>
    <t>G</t>
  </si>
  <si>
    <t>S</t>
  </si>
  <si>
    <t>Gelbe Karte</t>
  </si>
  <si>
    <t>R</t>
  </si>
  <si>
    <t>Rote Karte</t>
  </si>
  <si>
    <t>Spielerdokumente nicht vollständig</t>
  </si>
  <si>
    <t>Spieler ist gesperrt</t>
  </si>
  <si>
    <t>Reichenauer</t>
  </si>
  <si>
    <t>Weiss</t>
  </si>
  <si>
    <t>Luisa Samira</t>
  </si>
  <si>
    <t>Bassler</t>
  </si>
  <si>
    <t>Kunze</t>
  </si>
  <si>
    <t>Felicitas</t>
  </si>
  <si>
    <t>Mekjinda</t>
  </si>
  <si>
    <t>Sabaithip</t>
  </si>
  <si>
    <t>Ulsamer</t>
  </si>
  <si>
    <t>Jugend C m</t>
  </si>
  <si>
    <t>Darius</t>
  </si>
  <si>
    <t>Punkte</t>
  </si>
  <si>
    <t>Sp1</t>
  </si>
  <si>
    <t>Sp2</t>
  </si>
  <si>
    <t>Sp3</t>
  </si>
  <si>
    <t>Sp4</t>
  </si>
  <si>
    <t>Sp5</t>
  </si>
  <si>
    <t>Tagestabelle Wert</t>
  </si>
  <si>
    <t>Einzelspiel</t>
  </si>
  <si>
    <t>Bestes</t>
  </si>
  <si>
    <t>Serie</t>
  </si>
  <si>
    <t>Komplett</t>
  </si>
  <si>
    <t>Bester Schnitt</t>
  </si>
  <si>
    <t>Sp6</t>
  </si>
  <si>
    <t>Sp7</t>
  </si>
  <si>
    <t>Sp8</t>
  </si>
  <si>
    <t>Sp9</t>
  </si>
  <si>
    <t>Gesamttabelle</t>
  </si>
  <si>
    <t>Kugler</t>
  </si>
  <si>
    <t>Laurin</t>
  </si>
  <si>
    <t>Lintner</t>
  </si>
  <si>
    <t>Lena</t>
  </si>
  <si>
    <t>Mathe</t>
  </si>
  <si>
    <t>Kühlmann</t>
  </si>
  <si>
    <t>Masurreck</t>
  </si>
  <si>
    <t>Röde</t>
  </si>
  <si>
    <t>Sigrid</t>
  </si>
  <si>
    <t>Mitchell</t>
  </si>
  <si>
    <t>Frisch</t>
  </si>
  <si>
    <t>Jan Lucas</t>
  </si>
  <si>
    <t>Mücke</t>
  </si>
  <si>
    <t>Oesterwinter</t>
  </si>
  <si>
    <t>Malte</t>
  </si>
  <si>
    <t>Stahl</t>
  </si>
  <si>
    <t>Lauer</t>
  </si>
  <si>
    <t>Tittmar</t>
  </si>
  <si>
    <t>Catalano</t>
  </si>
  <si>
    <t>Leandro</t>
  </si>
  <si>
    <t>Walberer</t>
  </si>
  <si>
    <t>Nick</t>
  </si>
  <si>
    <t>Sommerer</t>
  </si>
  <si>
    <t>Ludstock</t>
  </si>
  <si>
    <t>Carl</t>
  </si>
  <si>
    <t>Meys</t>
  </si>
  <si>
    <t>Thiele</t>
  </si>
  <si>
    <t>Isabelle</t>
  </si>
  <si>
    <t>Vokshi</t>
  </si>
  <si>
    <t>Tsioras</t>
  </si>
  <si>
    <t>Ioannis</t>
  </si>
  <si>
    <t>Mahn</t>
  </si>
  <si>
    <t>Pittner</t>
  </si>
  <si>
    <t>Nowak</t>
  </si>
  <si>
    <t>Payne</t>
  </si>
  <si>
    <t>Graser</t>
  </si>
  <si>
    <t>Hardt</t>
  </si>
  <si>
    <t>Schürrer</t>
  </si>
  <si>
    <t>Gilch</t>
  </si>
  <si>
    <t>Zorzi</t>
  </si>
  <si>
    <t>Eduard Richard</t>
  </si>
  <si>
    <t>Piros</t>
  </si>
  <si>
    <t>Laura</t>
  </si>
  <si>
    <t>Konieczny</t>
  </si>
  <si>
    <t>Krüger</t>
  </si>
  <si>
    <t>Arne-Tobias</t>
  </si>
  <si>
    <t>Pfeiffer</t>
  </si>
  <si>
    <t>Laura Maria</t>
  </si>
  <si>
    <t>Osman</t>
  </si>
  <si>
    <t>Pescher</t>
  </si>
  <si>
    <t>Tucker</t>
  </si>
  <si>
    <t>Gahr</t>
  </si>
  <si>
    <t>Bakogianni</t>
  </si>
  <si>
    <t>Argyro</t>
  </si>
  <si>
    <t>Baldauf</t>
  </si>
  <si>
    <t>Jörissen</t>
  </si>
  <si>
    <t>Bonnaire</t>
  </si>
  <si>
    <t>Liane</t>
  </si>
  <si>
    <t>Sigl</t>
  </si>
  <si>
    <t>Nagel</t>
  </si>
  <si>
    <t>Ben</t>
  </si>
  <si>
    <t>Pronnet</t>
  </si>
  <si>
    <t>Angelov</t>
  </si>
  <si>
    <t>Ivaylo</t>
  </si>
  <si>
    <t>Finsterer</t>
  </si>
  <si>
    <t>Gökbel</t>
  </si>
  <si>
    <t>Oktay</t>
  </si>
  <si>
    <t>Jeremias</t>
  </si>
  <si>
    <t>Simeaner</t>
  </si>
  <si>
    <t>Anderson</t>
  </si>
  <si>
    <t>Eddie</t>
  </si>
  <si>
    <t>Gerd</t>
  </si>
  <si>
    <t>Marianne</t>
  </si>
  <si>
    <t>Brehm</t>
  </si>
  <si>
    <t>Forche</t>
  </si>
  <si>
    <t>Färber</t>
  </si>
  <si>
    <t>Marker</t>
  </si>
  <si>
    <t>Weidinger</t>
  </si>
  <si>
    <t>Koppenleitner</t>
  </si>
  <si>
    <t>Labs</t>
  </si>
  <si>
    <t>Paternoster</t>
  </si>
  <si>
    <t>Scherabon</t>
  </si>
  <si>
    <t>Dominique</t>
  </si>
  <si>
    <t>Sendner</t>
  </si>
  <si>
    <t>Zach</t>
  </si>
  <si>
    <t>Christopher</t>
  </si>
  <si>
    <t>Kreutzer</t>
  </si>
  <si>
    <t>Eder</t>
  </si>
  <si>
    <t>Kai-Jürgen</t>
  </si>
  <si>
    <t>Strobl</t>
  </si>
  <si>
    <t>Melissa Sophia</t>
  </si>
  <si>
    <t>Leinemann</t>
  </si>
  <si>
    <t>Sewald</t>
  </si>
  <si>
    <t>Bayernliga Herren</t>
  </si>
  <si>
    <t>Kramer</t>
  </si>
  <si>
    <t>Mally</t>
  </si>
  <si>
    <t>Keraitis</t>
  </si>
  <si>
    <t>Aurimas</t>
  </si>
  <si>
    <t>Brunnhuber</t>
  </si>
  <si>
    <t>Pal</t>
  </si>
  <si>
    <t>Abin</t>
  </si>
  <si>
    <t>Seltmann</t>
  </si>
  <si>
    <t>Hofer</t>
  </si>
  <si>
    <t>Ruppert</t>
  </si>
  <si>
    <t>Wodl</t>
  </si>
  <si>
    <t>Wallace</t>
  </si>
  <si>
    <t/>
  </si>
  <si>
    <t>Mattes</t>
  </si>
  <si>
    <t>Rothemund</t>
  </si>
  <si>
    <t>Louis</t>
  </si>
  <si>
    <t>Hanf</t>
  </si>
  <si>
    <t>Krille</t>
  </si>
  <si>
    <t>Annelie</t>
  </si>
  <si>
    <t>Herrmann</t>
  </si>
  <si>
    <t>Nikoleit</t>
  </si>
  <si>
    <t>Prieß</t>
  </si>
  <si>
    <t>Kroh</t>
  </si>
  <si>
    <t>Hummel</t>
  </si>
  <si>
    <t>Dudela</t>
  </si>
  <si>
    <t>Bamberg Bowlinghaus</t>
  </si>
  <si>
    <t>Bayreuth Blu Bowl</t>
  </si>
  <si>
    <t>Brunnthal Max Munich</t>
  </si>
  <si>
    <t>Dettelbach Extreme Bowlingarena</t>
  </si>
  <si>
    <t>Friedrichshafen Seaside</t>
  </si>
  <si>
    <t>Garmisch Zugspitzbowling</t>
  </si>
  <si>
    <t>Ingolstadt Cosmos Bowling Arena</t>
  </si>
  <si>
    <t>Kempten Big Bowl</t>
  </si>
  <si>
    <t>Landshut LA-Bowling</t>
  </si>
  <si>
    <t>Lauterach Strike-Center</t>
  </si>
  <si>
    <t>München Hollywood Super Bowling</t>
  </si>
  <si>
    <t>München Isar Bowling</t>
  </si>
  <si>
    <t>Nürnberg West Bowling</t>
  </si>
  <si>
    <t>Olching 5005 Bowling</t>
  </si>
  <si>
    <t>Pfaffenhofen Hollywood Super Bowling</t>
  </si>
  <si>
    <t>Regensburg Super Bowl</t>
  </si>
  <si>
    <t>Rottendorf Bowling-Center</t>
  </si>
  <si>
    <t>Salzburg Sport-Oase</t>
  </si>
  <si>
    <t>Schweinfurt Extreme Bowlingarena</t>
  </si>
  <si>
    <t>Unterföhring Dreambowl Palace</t>
  </si>
  <si>
    <t>Würzburg Midnight Bowling</t>
  </si>
  <si>
    <t>BC Comet Nürnberg</t>
  </si>
  <si>
    <t>Bajuwaren München 1</t>
  </si>
  <si>
    <t>BK München 3</t>
  </si>
  <si>
    <t>SG Rottendorf 1</t>
  </si>
  <si>
    <t>Schanzer Ingolstadt 1</t>
  </si>
  <si>
    <t>BC EMAX Unterföhring 2</t>
  </si>
  <si>
    <t>Bowlinghaus Bamberg 1</t>
  </si>
  <si>
    <t>Hug</t>
  </si>
  <si>
    <t>Wahsner</t>
  </si>
  <si>
    <t>Gertrud</t>
  </si>
  <si>
    <t>Fischbach</t>
  </si>
  <si>
    <t>Cribaro</t>
  </si>
  <si>
    <t>Helene</t>
  </si>
  <si>
    <t>Düren</t>
  </si>
  <si>
    <t>Moser</t>
  </si>
  <si>
    <t>Schreiber</t>
  </si>
  <si>
    <t>Raj</t>
  </si>
  <si>
    <t>Milan</t>
  </si>
  <si>
    <t>Lisa</t>
  </si>
  <si>
    <t>Raiko</t>
  </si>
  <si>
    <t>Schimanski</t>
  </si>
  <si>
    <t>Theodor</t>
  </si>
  <si>
    <t>Johanna</t>
  </si>
  <si>
    <t>Jugend C w</t>
  </si>
  <si>
    <t>Schwarzfischer</t>
  </si>
  <si>
    <t>Weinrich</t>
  </si>
  <si>
    <t>BC guteLAUNE</t>
  </si>
  <si>
    <t>Laubach</t>
  </si>
  <si>
    <t>Nina</t>
  </si>
  <si>
    <t>Merkel</t>
  </si>
  <si>
    <t>Gina Maria</t>
  </si>
  <si>
    <t>Gröger</t>
  </si>
  <si>
    <t>Mike</t>
  </si>
  <si>
    <t>Heiming</t>
  </si>
  <si>
    <t>Thalea</t>
  </si>
  <si>
    <t>Richter</t>
  </si>
  <si>
    <t>Leonard</t>
  </si>
  <si>
    <t>Sollmann</t>
  </si>
  <si>
    <t>Janina</t>
  </si>
  <si>
    <t>Feuerlein</t>
  </si>
  <si>
    <t>Name Schiedsrichter:</t>
  </si>
  <si>
    <t>Verein:</t>
  </si>
  <si>
    <t xml:space="preserve">Rolle: </t>
  </si>
  <si>
    <t>Schiedsrichter</t>
  </si>
  <si>
    <t>Spielender Schiedsrichter</t>
  </si>
  <si>
    <t>Auswerter</t>
  </si>
  <si>
    <t>der Mittagspause</t>
  </si>
  <si>
    <t>Mündliche Verwarnung</t>
  </si>
  <si>
    <t>Weiße Karte</t>
  </si>
  <si>
    <r>
      <t>Gelbe Karte</t>
    </r>
    <r>
      <rPr>
        <sz val="10"/>
        <rFont val="Arial"/>
        <family val="2"/>
      </rPr>
      <t xml:space="preserve"> </t>
    </r>
  </si>
  <si>
    <t>Gelb+Rote Karte</t>
  </si>
  <si>
    <r>
      <t>Rote Karte</t>
    </r>
    <r>
      <rPr>
        <sz val="10"/>
        <rFont val="Arial"/>
        <family val="2"/>
      </rPr>
      <t xml:space="preserve"> </t>
    </r>
  </si>
  <si>
    <t>Passkontrolle</t>
  </si>
  <si>
    <t xml:space="preserve">Passkontrolle durchgeführt: </t>
  </si>
  <si>
    <t>Fehlender Pass</t>
  </si>
  <si>
    <t>Fehlende Beitragsmarke</t>
  </si>
  <si>
    <t>Pass abgelaufen</t>
  </si>
  <si>
    <t>Verletzungen</t>
  </si>
  <si>
    <t xml:space="preserve">Grund </t>
  </si>
  <si>
    <t>Frame</t>
  </si>
  <si>
    <t>Pins + PKT</t>
  </si>
  <si>
    <t>Spieltag 1 Pins</t>
  </si>
  <si>
    <t>Spieltag 1 Spiele</t>
  </si>
  <si>
    <t>Spieltag 2 Spiele</t>
  </si>
  <si>
    <t>Spieltag 3 Spiele</t>
  </si>
  <si>
    <t>Spieltag 4 Spiele</t>
  </si>
  <si>
    <t>Spieltag 5 Spiele</t>
  </si>
  <si>
    <t>Spieltag 6 Spiele</t>
  </si>
  <si>
    <t>AK</t>
  </si>
  <si>
    <t>Jehle</t>
  </si>
  <si>
    <t>Mengel</t>
  </si>
  <si>
    <t>Alisa</t>
  </si>
  <si>
    <t>Wanninger</t>
  </si>
  <si>
    <t>Viola</t>
  </si>
  <si>
    <t>Jutta</t>
  </si>
  <si>
    <t>Kotzerke</t>
  </si>
  <si>
    <t>Wieczorek</t>
  </si>
  <si>
    <t>Müller-Vukovic</t>
  </si>
  <si>
    <t>Peggy</t>
  </si>
  <si>
    <t>Leyerer</t>
  </si>
  <si>
    <t>Roman</t>
  </si>
  <si>
    <t>Klettenheimer</t>
  </si>
  <si>
    <t>Julius</t>
  </si>
  <si>
    <t>Raeder</t>
  </si>
  <si>
    <t>Reynolds</t>
  </si>
  <si>
    <t>Lacerda Tavares</t>
  </si>
  <si>
    <t>Witthinrich</t>
  </si>
  <si>
    <t>Jana</t>
  </si>
  <si>
    <t>Jesse</t>
  </si>
  <si>
    <t>Lüdecke-Heuschkel</t>
  </si>
  <si>
    <t>Ines</t>
  </si>
  <si>
    <t>Woithe</t>
  </si>
  <si>
    <t>Lothar</t>
  </si>
  <si>
    <t>Islinger</t>
  </si>
  <si>
    <t>Obermeier</t>
  </si>
  <si>
    <t>Rettinger</t>
  </si>
  <si>
    <t>Theißen</t>
  </si>
  <si>
    <t>Witfer</t>
  </si>
  <si>
    <t>Binder</t>
  </si>
  <si>
    <t>Kraft</t>
  </si>
  <si>
    <t>Raja</t>
  </si>
  <si>
    <t>Klinke</t>
  </si>
  <si>
    <t>Anwar</t>
  </si>
  <si>
    <t>Mahmoud</t>
  </si>
  <si>
    <t>Lösch</t>
  </si>
  <si>
    <t>Krückel</t>
  </si>
  <si>
    <t>Schäffer-Kirchner</t>
  </si>
  <si>
    <t>Denise</t>
  </si>
  <si>
    <t>Tesinski</t>
  </si>
  <si>
    <t>,</t>
  </si>
  <si>
    <t>EDV-Nr.</t>
  </si>
  <si>
    <t>Passnr.</t>
  </si>
  <si>
    <t>Zus.</t>
  </si>
  <si>
    <t>Ges.</t>
  </si>
  <si>
    <t>RL</t>
  </si>
  <si>
    <t>Kurz</t>
  </si>
  <si>
    <t>m</t>
  </si>
  <si>
    <t>1. BBV Friedrichshafen e.V.</t>
  </si>
  <si>
    <t>FRI</t>
  </si>
  <si>
    <t>w</t>
  </si>
  <si>
    <t>E</t>
  </si>
  <si>
    <t>Absolut Sports.com</t>
  </si>
  <si>
    <t>TÖL</t>
  </si>
  <si>
    <t>A</t>
  </si>
  <si>
    <t>B</t>
  </si>
  <si>
    <t>C</t>
  </si>
  <si>
    <t>F</t>
  </si>
  <si>
    <t>Weber</t>
  </si>
  <si>
    <t>Bowlingclub Coburg</t>
  </si>
  <si>
    <t>1. BC Coburg e.V.</t>
  </si>
  <si>
    <t>COB</t>
  </si>
  <si>
    <t>ERL</t>
  </si>
  <si>
    <t>Bieber</t>
  </si>
  <si>
    <t>Henry</t>
  </si>
  <si>
    <t>Graubaum</t>
  </si>
  <si>
    <t>BCN</t>
  </si>
  <si>
    <t>Einzelmitglied Nürnberg</t>
  </si>
  <si>
    <t>VEI</t>
  </si>
  <si>
    <t>BAM</t>
  </si>
  <si>
    <t>Column12</t>
  </si>
  <si>
    <t>Column13</t>
  </si>
  <si>
    <t>Column14</t>
  </si>
  <si>
    <t>Column15</t>
  </si>
  <si>
    <t>Column16</t>
  </si>
  <si>
    <t>Column17</t>
  </si>
  <si>
    <t xml:space="preserve">Stephanie </t>
  </si>
  <si>
    <t>Andy</t>
  </si>
  <si>
    <t>1. BSV Stein e.V.</t>
  </si>
  <si>
    <t>STE</t>
  </si>
  <si>
    <t xml:space="preserve">Kevin </t>
  </si>
  <si>
    <t>Jürgen Harry</t>
  </si>
  <si>
    <t>Vukovic</t>
  </si>
  <si>
    <t>Dusan</t>
  </si>
  <si>
    <t>Einzelmitglied Stein</t>
  </si>
  <si>
    <t>N-U</t>
  </si>
  <si>
    <t>Filip</t>
  </si>
  <si>
    <t>Einzelmitglied N-U</t>
  </si>
  <si>
    <t>1. BV 1984 Pfaffenhofen e.V.</t>
  </si>
  <si>
    <t>PFA</t>
  </si>
  <si>
    <t>Charon</t>
  </si>
  <si>
    <t>Metcalf</t>
  </si>
  <si>
    <t>Paul Brent</t>
  </si>
  <si>
    <t>GEL</t>
  </si>
  <si>
    <t>BBH</t>
  </si>
  <si>
    <t>Bayreuther Bowling Verein e.V.</t>
  </si>
  <si>
    <t>BAY</t>
  </si>
  <si>
    <t>BJB</t>
  </si>
  <si>
    <t>Bowling-Sport-Verein Augsburg e.V.</t>
  </si>
  <si>
    <t>AUG</t>
  </si>
  <si>
    <t>Heß</t>
  </si>
  <si>
    <t>BAL</t>
  </si>
  <si>
    <t>Pohl</t>
  </si>
  <si>
    <t>Rohr</t>
  </si>
  <si>
    <t>Alireza</t>
  </si>
  <si>
    <t>Leuchtenberger</t>
  </si>
  <si>
    <t>Wülfert</t>
  </si>
  <si>
    <t>BSC HighRoller Rosenheim</t>
  </si>
  <si>
    <t>BSC HighRoller Rosenheim e.V.</t>
  </si>
  <si>
    <t>ROS</t>
  </si>
  <si>
    <t>Appl</t>
  </si>
  <si>
    <t>Michelle-Christine</t>
  </si>
  <si>
    <t>Raphael</t>
  </si>
  <si>
    <t>Sergio Henrique</t>
  </si>
  <si>
    <t>Celia Nicole</t>
  </si>
  <si>
    <t>Ulbricht</t>
  </si>
  <si>
    <t>van Lengen</t>
  </si>
  <si>
    <t>Juergen</t>
  </si>
  <si>
    <t>BSC Lauf e.V.</t>
  </si>
  <si>
    <t>LAU</t>
  </si>
  <si>
    <t>Schneider-Vogt</t>
  </si>
  <si>
    <t>Schlemmer</t>
  </si>
  <si>
    <t>Aaron</t>
  </si>
  <si>
    <t>Einzelmitglied Lauf</t>
  </si>
  <si>
    <t>Team Räumkommando Lauf</t>
  </si>
  <si>
    <t>BSV Berchtesgaden e.V.</t>
  </si>
  <si>
    <t>BGD</t>
  </si>
  <si>
    <t>BSV Großlangheim e.V.</t>
  </si>
  <si>
    <t>GLH</t>
  </si>
  <si>
    <t>Franken Kitzingen</t>
  </si>
  <si>
    <t>BSV Kitzingen e.V.</t>
  </si>
  <si>
    <t>KIZ</t>
  </si>
  <si>
    <t>BV 68 Regensburg e.V.</t>
  </si>
  <si>
    <t>REG</t>
  </si>
  <si>
    <t>Voß</t>
  </si>
  <si>
    <t>Ullrich</t>
  </si>
  <si>
    <t>Josef Peter</t>
  </si>
  <si>
    <t>Einzelmitglied Regensburg</t>
  </si>
  <si>
    <t>Bürger</t>
  </si>
  <si>
    <t>von Gierszewski</t>
  </si>
  <si>
    <t>Jenny</t>
  </si>
  <si>
    <t>BV Garmisch Partenkirchen e.V.</t>
  </si>
  <si>
    <t>GAP</t>
  </si>
  <si>
    <t>MAV</t>
  </si>
  <si>
    <t>SWE</t>
  </si>
  <si>
    <t>BVU</t>
  </si>
  <si>
    <t>Berger</t>
  </si>
  <si>
    <t>Bifolco</t>
  </si>
  <si>
    <t>Massimo</t>
  </si>
  <si>
    <t>Gulvadi</t>
  </si>
  <si>
    <t>Sanat</t>
  </si>
  <si>
    <t>LAB</t>
  </si>
  <si>
    <t>Münchner Keglerverein e. V.</t>
  </si>
  <si>
    <t>MKV</t>
  </si>
  <si>
    <t>Rene</t>
  </si>
  <si>
    <t>Ress</t>
  </si>
  <si>
    <t>Geo</t>
  </si>
  <si>
    <t>BC 300 München</t>
  </si>
  <si>
    <t xml:space="preserve">Wolfgang </t>
  </si>
  <si>
    <t>Schürner</t>
  </si>
  <si>
    <t>Smieskol</t>
  </si>
  <si>
    <t>BC Bajuwaren</t>
  </si>
  <si>
    <t>van Weverberg</t>
  </si>
  <si>
    <t>BC EPA München</t>
  </si>
  <si>
    <t>Otmar</t>
  </si>
  <si>
    <t>BC Olching ?07</t>
  </si>
  <si>
    <t>Andre</t>
  </si>
  <si>
    <t>Einzelmitglied MKV</t>
  </si>
  <si>
    <t>Platzer</t>
  </si>
  <si>
    <t>Schöne</t>
  </si>
  <si>
    <t>Di Stefano</t>
  </si>
  <si>
    <t>Roberto</t>
  </si>
  <si>
    <t>SG-Rottendorf</t>
  </si>
  <si>
    <t>Rottendorfer BV 1984 e.V.</t>
  </si>
  <si>
    <t>ROT</t>
  </si>
  <si>
    <t>Damien</t>
  </si>
  <si>
    <t>SG DJK Rimpar e.V.</t>
  </si>
  <si>
    <t>RIM</t>
  </si>
  <si>
    <t>Pischimarov</t>
  </si>
  <si>
    <t>Jordan</t>
  </si>
  <si>
    <t>TV 1861 Ingolstadt e.V., Abt. Bowling</t>
  </si>
  <si>
    <t>ING</t>
  </si>
  <si>
    <t>Würzburger BV 1992 e.V.</t>
  </si>
  <si>
    <t>WÜR</t>
  </si>
  <si>
    <t>SG DJK Rimpar 1</t>
  </si>
  <si>
    <t>Werdenfels 1</t>
  </si>
  <si>
    <t>Donaubowler Regensburg 1</t>
  </si>
  <si>
    <t>04.10./05.10.</t>
  </si>
  <si>
    <t>18.10./19.10.</t>
  </si>
  <si>
    <t>08.11./09.11.</t>
  </si>
  <si>
    <t>30.01./01.02.</t>
  </si>
  <si>
    <t>28.02./01.03.</t>
  </si>
  <si>
    <t>11.04./12.04.</t>
  </si>
  <si>
    <t>Baszler Patrik</t>
  </si>
  <si>
    <t>2025/2026</t>
  </si>
  <si>
    <t>Fehlende Ranglistenkarte</t>
  </si>
  <si>
    <t>Jürgen Winecki</t>
  </si>
  <si>
    <t>X</t>
  </si>
  <si>
    <t>BV 68 Regensburg</t>
  </si>
  <si>
    <t>Defekt</t>
  </si>
  <si>
    <t xml:space="preserve">Bahn 3 Stopp Pins verdreht </t>
  </si>
  <si>
    <t>Jürgrm Winecki Donaubowler Regensburg</t>
  </si>
  <si>
    <t>Peter Börding BK München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</si>
</sst>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00\ 000"/>
    <numFmt numFmtId="166" formatCode="0.0"/>
    <numFmt numFmtId="167" formatCode="00000"/>
    <numFmt numFmtId="168" formatCode="#,##0.0"/>
    <numFmt numFmtId="169" formatCode="#,##0_ ;\-#,##0\ "/>
    <numFmt numFmtId="170" formatCode="##0;\(##0\)"/>
  </numFmts>
  <fonts count="3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12"/>
      <color indexed="10"/>
      <name val="Arial"/>
      <family val="2"/>
    </font>
    <font>
      <sz val="14"/>
      <name val="Arial"/>
      <family val="2"/>
    </font>
    <font>
      <sz val="10"/>
      <name val="Calibri"/>
      <family val="2"/>
    </font>
    <font>
      <i/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8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sz val="10"/>
      <color theme="0"/>
      <name val="Arial"/>
      <family val="2"/>
    </font>
    <font>
      <sz val="9"/>
      <name val="Calibri"/>
      <family val="2"/>
      <scheme val="minor"/>
    </font>
    <font>
      <sz val="10"/>
      <color rgb="FFFF0000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6">
    <xf numFmtId="0" fontId="0" fillId="0" borderId="0"/>
    <xf numFmtId="4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5" fillId="0" borderId="0"/>
    <xf numFmtId="0" fontId="23" fillId="0" borderId="0"/>
    <xf numFmtId="0" fontId="24" fillId="0" borderId="0"/>
    <xf numFmtId="0" fontId="25" fillId="0" borderId="0"/>
    <xf numFmtId="0" fontId="15" fillId="0" borderId="0"/>
    <xf numFmtId="44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3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4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5" fillId="0" borderId="0" xfId="0" applyFont="1"/>
    <xf numFmtId="0" fontId="18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right"/>
    </xf>
    <xf numFmtId="0" fontId="8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26" fillId="0" borderId="2" xfId="0" applyFont="1" applyBorder="1" applyAlignment="1">
      <alignment horizontal="right"/>
    </xf>
    <xf numFmtId="0" fontId="18" fillId="0" borderId="3" xfId="0" applyFon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27" fillId="0" borderId="2" xfId="0" applyFont="1" applyBorder="1" applyAlignment="1">
      <alignment horizontal="center"/>
    </xf>
    <xf numFmtId="165" fontId="13" fillId="0" borderId="0" xfId="0" applyNumberFormat="1" applyFont="1" applyAlignment="1">
      <alignment vertical="center"/>
    </xf>
    <xf numFmtId="165" fontId="13" fillId="0" borderId="5" xfId="0" applyNumberFormat="1" applyFont="1" applyBorder="1" applyAlignment="1">
      <alignment vertical="center"/>
    </xf>
    <xf numFmtId="0" fontId="2" fillId="0" borderId="0" xfId="0" applyFont="1" applyAlignment="1">
      <alignment horizontal="center"/>
    </xf>
    <xf numFmtId="0" fontId="14" fillId="0" borderId="0" xfId="0" applyFont="1"/>
    <xf numFmtId="165" fontId="13" fillId="0" borderId="0" xfId="0" applyNumberFormat="1" applyFont="1"/>
    <xf numFmtId="0" fontId="9" fillId="0" borderId="0" xfId="0" applyFont="1"/>
    <xf numFmtId="0" fontId="7" fillId="0" borderId="0" xfId="0" applyFont="1"/>
    <xf numFmtId="0" fontId="13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28" fillId="0" borderId="0" xfId="0" applyFont="1" applyAlignment="1">
      <alignment horizontal="center"/>
    </xf>
    <xf numFmtId="0" fontId="12" fillId="0" borderId="0" xfId="0" applyFont="1"/>
    <xf numFmtId="0" fontId="4" fillId="0" borderId="0" xfId="0" applyFont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0" fillId="0" borderId="20" xfId="0" applyBorder="1"/>
    <xf numFmtId="0" fontId="0" fillId="0" borderId="10" xfId="0" applyBorder="1"/>
    <xf numFmtId="165" fontId="0" fillId="0" borderId="0" xfId="0" applyNumberFormat="1"/>
    <xf numFmtId="0" fontId="2" fillId="0" borderId="16" xfId="0" applyFont="1" applyBorder="1"/>
    <xf numFmtId="0" fontId="2" fillId="0" borderId="21" xfId="0" applyFont="1" applyBorder="1"/>
    <xf numFmtId="0" fontId="7" fillId="0" borderId="22" xfId="0" applyFont="1" applyBorder="1" applyAlignment="1">
      <alignment vertical="center"/>
    </xf>
    <xf numFmtId="165" fontId="7" fillId="0" borderId="23" xfId="0" applyNumberFormat="1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165" fontId="3" fillId="0" borderId="24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165" fontId="5" fillId="0" borderId="26" xfId="0" applyNumberFormat="1" applyFont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165" fontId="5" fillId="0" borderId="28" xfId="0" applyNumberFormat="1" applyFont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65" fontId="5" fillId="0" borderId="9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65" fontId="2" fillId="0" borderId="12" xfId="0" applyNumberFormat="1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6" fontId="2" fillId="0" borderId="13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right" vertical="center"/>
    </xf>
    <xf numFmtId="0" fontId="2" fillId="0" borderId="1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 applyProtection="1">
      <alignment horizontal="center" vertical="top"/>
      <protection locked="0"/>
    </xf>
    <xf numFmtId="165" fontId="5" fillId="0" borderId="30" xfId="0" applyNumberFormat="1" applyFont="1" applyBorder="1" applyAlignment="1" applyProtection="1">
      <alignment vertical="center"/>
      <protection locked="0"/>
    </xf>
    <xf numFmtId="165" fontId="5" fillId="0" borderId="23" xfId="0" applyNumberFormat="1" applyFont="1" applyBorder="1" applyAlignment="1" applyProtection="1">
      <alignment vertical="center"/>
      <protection locked="0"/>
    </xf>
    <xf numFmtId="165" fontId="5" fillId="0" borderId="31" xfId="0" applyNumberFormat="1" applyFont="1" applyBorder="1" applyAlignment="1" applyProtection="1">
      <alignment vertical="center"/>
      <protection locked="0"/>
    </xf>
    <xf numFmtId="166" fontId="0" fillId="0" borderId="0" xfId="0" applyNumberFormat="1"/>
    <xf numFmtId="3" fontId="0" fillId="0" borderId="0" xfId="0" applyNumberFormat="1"/>
    <xf numFmtId="0" fontId="4" fillId="0" borderId="0" xfId="0" applyFont="1"/>
    <xf numFmtId="0" fontId="2" fillId="0" borderId="32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166" fontId="0" fillId="0" borderId="35" xfId="0" applyNumberFormat="1" applyBorder="1" applyAlignment="1">
      <alignment horizontal="center" vertical="center"/>
    </xf>
    <xf numFmtId="3" fontId="0" fillId="0" borderId="36" xfId="0" applyNumberFormat="1" applyBorder="1" applyAlignment="1">
      <alignment vertical="center"/>
    </xf>
    <xf numFmtId="166" fontId="0" fillId="0" borderId="37" xfId="0" applyNumberFormat="1" applyBorder="1" applyAlignment="1">
      <alignment vertical="center"/>
    </xf>
    <xf numFmtId="166" fontId="0" fillId="0" borderId="38" xfId="0" applyNumberFormat="1" applyBorder="1" applyAlignment="1">
      <alignment horizontal="center" vertical="center"/>
    </xf>
    <xf numFmtId="3" fontId="0" fillId="0" borderId="27" xfId="0" applyNumberFormat="1" applyBorder="1" applyAlignment="1">
      <alignment vertical="center"/>
    </xf>
    <xf numFmtId="166" fontId="0" fillId="0" borderId="39" xfId="0" applyNumberFormat="1" applyBorder="1" applyAlignment="1">
      <alignment vertical="center"/>
    </xf>
    <xf numFmtId="3" fontId="0" fillId="0" borderId="8" xfId="0" applyNumberFormat="1" applyBorder="1" applyAlignment="1">
      <alignment vertical="center"/>
    </xf>
    <xf numFmtId="0" fontId="0" fillId="0" borderId="40" xfId="0" applyBorder="1" applyAlignment="1">
      <alignment vertical="center"/>
    </xf>
    <xf numFmtId="0" fontId="5" fillId="0" borderId="41" xfId="0" applyFont="1" applyBorder="1" applyAlignment="1">
      <alignment vertical="center"/>
    </xf>
    <xf numFmtId="166" fontId="0" fillId="0" borderId="42" xfId="0" applyNumberFormat="1" applyBorder="1" applyAlignment="1">
      <alignment horizontal="center" vertical="center"/>
    </xf>
    <xf numFmtId="165" fontId="2" fillId="0" borderId="43" xfId="0" applyNumberFormat="1" applyFont="1" applyBorder="1" applyAlignment="1">
      <alignment vertical="center"/>
    </xf>
    <xf numFmtId="166" fontId="0" fillId="0" borderId="43" xfId="0" applyNumberFormat="1" applyBorder="1" applyAlignment="1">
      <alignment horizontal="center" vertical="center"/>
    </xf>
    <xf numFmtId="3" fontId="0" fillId="0" borderId="11" xfId="0" applyNumberFormat="1" applyBorder="1" applyAlignment="1">
      <alignment vertical="center"/>
    </xf>
    <xf numFmtId="166" fontId="0" fillId="0" borderId="12" xfId="0" applyNumberFormat="1" applyBorder="1" applyAlignment="1">
      <alignment vertical="center"/>
    </xf>
    <xf numFmtId="166" fontId="2" fillId="0" borderId="21" xfId="0" applyNumberFormat="1" applyFont="1" applyBorder="1" applyAlignment="1">
      <alignment horizontal="center" vertical="center"/>
    </xf>
    <xf numFmtId="166" fontId="2" fillId="0" borderId="21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3" fillId="0" borderId="44" xfId="0" applyFont="1" applyBorder="1" applyAlignment="1">
      <alignment vertical="center" wrapText="1"/>
    </xf>
    <xf numFmtId="1" fontId="13" fillId="0" borderId="11" xfId="0" applyNumberFormat="1" applyFont="1" applyBorder="1" applyAlignment="1">
      <alignment horizontal="center" vertical="center"/>
    </xf>
    <xf numFmtId="166" fontId="13" fillId="0" borderId="14" xfId="0" applyNumberFormat="1" applyFont="1" applyBorder="1" applyAlignment="1">
      <alignment horizontal="center" vertical="center"/>
    </xf>
    <xf numFmtId="3" fontId="20" fillId="0" borderId="11" xfId="0" applyNumberFormat="1" applyFont="1" applyBorder="1" applyAlignment="1">
      <alignment horizontal="center" vertical="center"/>
    </xf>
    <xf numFmtId="166" fontId="20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9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3" fontId="9" fillId="0" borderId="0" xfId="0" applyNumberFormat="1" applyFont="1"/>
    <xf numFmtId="4" fontId="0" fillId="0" borderId="0" xfId="0" applyNumberFormat="1"/>
    <xf numFmtId="0" fontId="13" fillId="0" borderId="0" xfId="0" applyFont="1" applyAlignment="1">
      <alignment horizontal="left" vertical="center"/>
    </xf>
    <xf numFmtId="3" fontId="8" fillId="0" borderId="0" xfId="0" applyNumberFormat="1" applyFo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7" fontId="30" fillId="0" borderId="0" xfId="0" applyNumberFormat="1" applyFont="1" applyAlignment="1" applyProtection="1">
      <alignment horizontal="left"/>
      <protection locked="0"/>
    </xf>
    <xf numFmtId="165" fontId="10" fillId="0" borderId="0" xfId="7" applyNumberFormat="1" applyFont="1" applyProtection="1">
      <protection locked="0"/>
    </xf>
    <xf numFmtId="0" fontId="16" fillId="0" borderId="0" xfId="0" applyFont="1"/>
    <xf numFmtId="0" fontId="2" fillId="0" borderId="0" xfId="0" applyFont="1"/>
    <xf numFmtId="0" fontId="6" fillId="0" borderId="0" xfId="0" applyFont="1"/>
    <xf numFmtId="170" fontId="0" fillId="0" borderId="21" xfId="0" applyNumberFormat="1" applyBorder="1" applyAlignment="1" applyProtection="1">
      <alignment horizontal="center" vertical="center"/>
      <protection locked="0"/>
    </xf>
    <xf numFmtId="170" fontId="0" fillId="0" borderId="16" xfId="0" applyNumberFormat="1" applyBorder="1" applyAlignment="1" applyProtection="1">
      <alignment horizontal="center" vertical="center"/>
      <protection locked="0"/>
    </xf>
    <xf numFmtId="170" fontId="0" fillId="0" borderId="50" xfId="0" applyNumberFormat="1" applyBorder="1" applyAlignment="1" applyProtection="1">
      <alignment horizontal="center" vertical="center"/>
      <protection locked="0"/>
    </xf>
    <xf numFmtId="170" fontId="0" fillId="0" borderId="51" xfId="0" applyNumberFormat="1" applyBorder="1" applyAlignment="1" applyProtection="1">
      <alignment horizontal="center" vertical="center"/>
      <protection locked="0"/>
    </xf>
    <xf numFmtId="170" fontId="0" fillId="0" borderId="24" xfId="0" applyNumberFormat="1" applyBorder="1" applyAlignment="1" applyProtection="1">
      <alignment horizontal="center" vertical="center"/>
      <protection locked="0"/>
    </xf>
    <xf numFmtId="170" fontId="5" fillId="0" borderId="16" xfId="0" applyNumberFormat="1" applyFont="1" applyBorder="1" applyAlignment="1" applyProtection="1">
      <alignment horizontal="center" vertical="center"/>
      <protection locked="0"/>
    </xf>
    <xf numFmtId="167" fontId="21" fillId="0" borderId="0" xfId="0" applyNumberFormat="1" applyFont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0" xfId="0" applyFont="1"/>
    <xf numFmtId="0" fontId="31" fillId="0" borderId="0" xfId="0" applyFont="1"/>
    <xf numFmtId="0" fontId="32" fillId="0" borderId="0" xfId="0" applyFont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left"/>
    </xf>
    <xf numFmtId="170" fontId="5" fillId="0" borderId="43" xfId="0" applyNumberFormat="1" applyFont="1" applyBorder="1" applyAlignment="1">
      <alignment horizontal="center" vertical="center"/>
    </xf>
    <xf numFmtId="166" fontId="22" fillId="0" borderId="47" xfId="0" applyNumberFormat="1" applyFont="1" applyBorder="1" applyAlignment="1">
      <alignment horizontal="center"/>
    </xf>
    <xf numFmtId="3" fontId="22" fillId="0" borderId="0" xfId="0" applyNumberFormat="1" applyFont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47" xfId="0" applyFont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8" fillId="0" borderId="5" xfId="0" applyFont="1" applyBorder="1"/>
    <xf numFmtId="0" fontId="8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right" vertical="center"/>
    </xf>
    <xf numFmtId="0" fontId="13" fillId="0" borderId="11" xfId="0" applyFont="1" applyBorder="1" applyAlignment="1">
      <alignment horizontal="center" vertical="center"/>
    </xf>
    <xf numFmtId="166" fontId="17" fillId="0" borderId="13" xfId="0" applyNumberFormat="1" applyFont="1" applyBorder="1" applyAlignment="1">
      <alignment horizontal="center" vertical="center"/>
    </xf>
    <xf numFmtId="0" fontId="5" fillId="0" borderId="0" xfId="3"/>
    <xf numFmtId="0" fontId="5" fillId="0" borderId="46" xfId="0" applyFont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66" fontId="0" fillId="0" borderId="37" xfId="0" applyNumberFormat="1" applyBorder="1" applyAlignment="1">
      <alignment horizontal="center" vertical="center"/>
    </xf>
    <xf numFmtId="0" fontId="10" fillId="0" borderId="0" xfId="12" applyFont="1" applyProtection="1">
      <protection locked="0"/>
    </xf>
    <xf numFmtId="165" fontId="10" fillId="0" borderId="0" xfId="12" applyNumberFormat="1" applyFont="1" applyProtection="1">
      <protection locked="0"/>
    </xf>
    <xf numFmtId="0" fontId="1" fillId="0" borderId="0" xfId="11"/>
    <xf numFmtId="0" fontId="9" fillId="0" borderId="0" xfId="11" applyFont="1" applyAlignment="1">
      <alignment horizontal="center"/>
    </xf>
    <xf numFmtId="0" fontId="3" fillId="0" borderId="0" xfId="11" applyFont="1" applyAlignment="1">
      <alignment horizontal="right" vertical="center"/>
    </xf>
    <xf numFmtId="0" fontId="1" fillId="0" borderId="48" xfId="11" applyBorder="1"/>
    <xf numFmtId="0" fontId="1" fillId="0" borderId="18" xfId="11" applyBorder="1"/>
    <xf numFmtId="0" fontId="1" fillId="0" borderId="49" xfId="11" applyBorder="1"/>
    <xf numFmtId="0" fontId="1" fillId="0" borderId="3" xfId="11" applyBorder="1"/>
    <xf numFmtId="0" fontId="1" fillId="0" borderId="0" xfId="11" applyAlignment="1">
      <alignment horizontal="right"/>
    </xf>
    <xf numFmtId="0" fontId="1" fillId="0" borderId="2" xfId="11" applyBorder="1"/>
    <xf numFmtId="0" fontId="1" fillId="0" borderId="0" xfId="11" applyAlignment="1">
      <alignment horizontal="left"/>
    </xf>
    <xf numFmtId="0" fontId="1" fillId="0" borderId="16" xfId="11" applyBorder="1"/>
    <xf numFmtId="0" fontId="1" fillId="0" borderId="4" xfId="11" applyBorder="1"/>
    <xf numFmtId="0" fontId="1" fillId="0" borderId="5" xfId="11" applyBorder="1"/>
    <xf numFmtId="0" fontId="1" fillId="0" borderId="7" xfId="11" applyBorder="1"/>
    <xf numFmtId="0" fontId="1" fillId="0" borderId="17" xfId="11" applyBorder="1" applyAlignment="1">
      <alignment vertical="center"/>
    </xf>
    <xf numFmtId="0" fontId="1" fillId="0" borderId="14" xfId="11" applyBorder="1" applyAlignment="1">
      <alignment vertical="center"/>
    </xf>
    <xf numFmtId="0" fontId="1" fillId="0" borderId="0" xfId="11" applyAlignment="1">
      <alignment vertical="center"/>
    </xf>
    <xf numFmtId="0" fontId="2" fillId="0" borderId="3" xfId="11" applyFont="1" applyBorder="1"/>
    <xf numFmtId="20" fontId="16" fillId="0" borderId="45" xfId="11" applyNumberFormat="1" applyFont="1" applyBorder="1" applyAlignment="1" applyProtection="1">
      <alignment horizontal="center"/>
      <protection locked="0"/>
    </xf>
    <xf numFmtId="0" fontId="16" fillId="0" borderId="0" xfId="11" applyFont="1"/>
    <xf numFmtId="0" fontId="2" fillId="0" borderId="0" xfId="11" applyFont="1"/>
    <xf numFmtId="0" fontId="4" fillId="0" borderId="4" xfId="11" applyFont="1" applyBorder="1"/>
    <xf numFmtId="0" fontId="10" fillId="0" borderId="0" xfId="11" applyFont="1" applyAlignment="1">
      <alignment horizontal="left"/>
    </xf>
    <xf numFmtId="0" fontId="2" fillId="0" borderId="16" xfId="11" applyFont="1" applyBorder="1" applyAlignment="1" applyProtection="1">
      <alignment horizontal="center"/>
      <protection locked="0"/>
    </xf>
    <xf numFmtId="0" fontId="1" fillId="0" borderId="47" xfId="11" applyBorder="1" applyAlignment="1">
      <alignment horizontal="center"/>
    </xf>
    <xf numFmtId="0" fontId="2" fillId="0" borderId="0" xfId="11" applyFont="1" applyAlignment="1">
      <alignment horizontal="center"/>
    </xf>
    <xf numFmtId="0" fontId="2" fillId="0" borderId="46" xfId="11" applyFont="1" applyBorder="1" applyAlignment="1">
      <alignment horizontal="center"/>
    </xf>
    <xf numFmtId="0" fontId="1" fillId="0" borderId="10" xfId="11" applyBorder="1"/>
    <xf numFmtId="0" fontId="10" fillId="0" borderId="0" xfId="11" applyFont="1" applyAlignment="1">
      <alignment horizontal="left" vertical="top" wrapText="1"/>
    </xf>
    <xf numFmtId="0" fontId="3" fillId="0" borderId="0" xfId="11" applyFont="1" applyAlignment="1">
      <alignment horizontal="left" vertical="top" wrapText="1"/>
    </xf>
    <xf numFmtId="0" fontId="3" fillId="0" borderId="46" xfId="11" applyFont="1" applyBorder="1" applyAlignment="1">
      <alignment horizontal="left" vertical="top" wrapText="1"/>
    </xf>
    <xf numFmtId="0" fontId="11" fillId="0" borderId="0" xfId="11" applyFont="1" applyAlignment="1">
      <alignment horizontal="right"/>
    </xf>
    <xf numFmtId="0" fontId="1" fillId="0" borderId="61" xfId="11" applyBorder="1"/>
    <xf numFmtId="0" fontId="16" fillId="0" borderId="48" xfId="11" applyFont="1" applyBorder="1"/>
    <xf numFmtId="0" fontId="6" fillId="0" borderId="18" xfId="11" applyFont="1" applyBorder="1"/>
    <xf numFmtId="20" fontId="16" fillId="0" borderId="45" xfId="11" applyNumberFormat="1" applyFont="1" applyBorder="1" applyProtection="1">
      <protection locked="0"/>
    </xf>
    <xf numFmtId="0" fontId="16" fillId="0" borderId="18" xfId="11" applyFont="1" applyBorder="1"/>
    <xf numFmtId="0" fontId="6" fillId="0" borderId="49" xfId="11" applyFont="1" applyBorder="1"/>
    <xf numFmtId="0" fontId="6" fillId="0" borderId="0" xfId="11" applyFont="1"/>
    <xf numFmtId="0" fontId="4" fillId="0" borderId="3" xfId="11" applyFont="1" applyBorder="1"/>
    <xf numFmtId="49" fontId="1" fillId="0" borderId="0" xfId="11" applyNumberFormat="1" applyAlignment="1">
      <alignment horizontal="left"/>
    </xf>
    <xf numFmtId="0" fontId="10" fillId="0" borderId="0" xfId="11" applyFont="1"/>
    <xf numFmtId="0" fontId="16" fillId="0" borderId="3" xfId="11" applyFont="1" applyBorder="1"/>
    <xf numFmtId="0" fontId="2" fillId="0" borderId="11" xfId="11" applyFont="1" applyBorder="1" applyAlignment="1">
      <alignment textRotation="90"/>
    </xf>
    <xf numFmtId="0" fontId="2" fillId="0" borderId="43" xfId="11" applyFont="1" applyBorder="1" applyAlignment="1">
      <alignment textRotation="90"/>
    </xf>
    <xf numFmtId="0" fontId="2" fillId="0" borderId="12" xfId="11" applyFont="1" applyBorder="1" applyAlignment="1">
      <alignment textRotation="90"/>
    </xf>
    <xf numFmtId="0" fontId="2" fillId="0" borderId="0" xfId="11" applyFont="1" applyAlignment="1">
      <alignment textRotation="90"/>
    </xf>
    <xf numFmtId="0" fontId="1" fillId="0" borderId="25" xfId="11" applyBorder="1"/>
    <xf numFmtId="0" fontId="1" fillId="0" borderId="21" xfId="11" applyBorder="1" applyAlignment="1">
      <alignment horizontal="center" vertical="center"/>
    </xf>
    <xf numFmtId="0" fontId="1" fillId="0" borderId="62" xfId="11" applyBorder="1" applyAlignment="1">
      <alignment horizontal="center" vertical="center"/>
    </xf>
    <xf numFmtId="0" fontId="1" fillId="0" borderId="27" xfId="11" applyBorder="1"/>
    <xf numFmtId="0" fontId="1" fillId="0" borderId="16" xfId="11" applyBorder="1" applyAlignment="1">
      <alignment horizontal="center" vertical="center"/>
    </xf>
    <xf numFmtId="0" fontId="1" fillId="0" borderId="28" xfId="11" applyBorder="1" applyAlignment="1">
      <alignment horizontal="center" vertical="center"/>
    </xf>
    <xf numFmtId="0" fontId="1" fillId="0" borderId="8" xfId="11" applyBorder="1"/>
    <xf numFmtId="0" fontId="1" fillId="0" borderId="24" xfId="11" applyBorder="1" applyAlignment="1">
      <alignment horizontal="center" vertical="center"/>
    </xf>
    <xf numFmtId="0" fontId="1" fillId="0" borderId="9" xfId="11" applyBorder="1" applyAlignment="1">
      <alignment horizontal="center" vertical="center"/>
    </xf>
    <xf numFmtId="0" fontId="1" fillId="0" borderId="13" xfId="11" applyBorder="1"/>
    <xf numFmtId="0" fontId="2" fillId="0" borderId="48" xfId="11" applyFont="1" applyBorder="1" applyAlignment="1">
      <alignment horizontal="center"/>
    </xf>
    <xf numFmtId="0" fontId="1" fillId="0" borderId="9" xfId="11" applyBorder="1" applyAlignment="1">
      <alignment horizontal="center"/>
    </xf>
    <xf numFmtId="0" fontId="1" fillId="0" borderId="15" xfId="11" applyBorder="1"/>
    <xf numFmtId="0" fontId="3" fillId="0" borderId="3" xfId="11" applyFont="1" applyBorder="1"/>
    <xf numFmtId="0" fontId="4" fillId="0" borderId="0" xfId="11" applyFont="1"/>
    <xf numFmtId="0" fontId="3" fillId="0" borderId="0" xfId="11" applyFont="1" applyAlignment="1">
      <alignment horizontal="right"/>
    </xf>
    <xf numFmtId="0" fontId="3" fillId="0" borderId="0" xfId="11" applyFont="1"/>
    <xf numFmtId="0" fontId="10" fillId="0" borderId="0" xfId="11" applyFont="1" applyAlignment="1">
      <alignment vertical="top" wrapText="1"/>
    </xf>
    <xf numFmtId="0" fontId="3" fillId="0" borderId="0" xfId="11" applyFont="1" applyAlignment="1">
      <alignment wrapText="1"/>
    </xf>
    <xf numFmtId="0" fontId="3" fillId="0" borderId="0" xfId="11" applyFont="1" applyProtection="1">
      <protection locked="0"/>
    </xf>
    <xf numFmtId="14" fontId="7" fillId="0" borderId="5" xfId="11" applyNumberFormat="1" applyFont="1" applyBorder="1" applyAlignment="1">
      <alignment vertical="center"/>
    </xf>
    <xf numFmtId="165" fontId="13" fillId="0" borderId="0" xfId="11" applyNumberFormat="1" applyFont="1" applyAlignment="1">
      <alignment vertical="center"/>
    </xf>
    <xf numFmtId="0" fontId="4" fillId="0" borderId="5" xfId="11" applyFont="1" applyBorder="1" applyAlignment="1">
      <alignment vertical="center"/>
    </xf>
    <xf numFmtId="0" fontId="8" fillId="0" borderId="5" xfId="11" applyFont="1" applyBorder="1" applyAlignment="1">
      <alignment vertical="center"/>
    </xf>
    <xf numFmtId="0" fontId="8" fillId="0" borderId="10" xfId="11" applyFont="1" applyBorder="1" applyAlignment="1">
      <alignment horizontal="center" vertical="center"/>
    </xf>
    <xf numFmtId="0" fontId="1" fillId="0" borderId="8" xfId="11" applyBorder="1" applyAlignment="1">
      <alignment horizontal="center"/>
    </xf>
    <xf numFmtId="0" fontId="1" fillId="0" borderId="64" xfId="11" applyBorder="1" applyAlignment="1">
      <alignment horizontal="center"/>
    </xf>
    <xf numFmtId="0" fontId="1" fillId="0" borderId="65" xfId="11" applyBorder="1" applyAlignment="1">
      <alignment horizontal="center"/>
    </xf>
    <xf numFmtId="0" fontId="13" fillId="0" borderId="11" xfId="11" applyFont="1" applyBorder="1" applyAlignment="1">
      <alignment horizontal="center" vertical="center"/>
    </xf>
    <xf numFmtId="0" fontId="13" fillId="0" borderId="44" xfId="11" applyFont="1" applyBorder="1" applyAlignment="1">
      <alignment vertical="center" wrapText="1"/>
    </xf>
    <xf numFmtId="3" fontId="13" fillId="0" borderId="11" xfId="11" applyNumberFormat="1" applyFont="1" applyBorder="1" applyAlignment="1">
      <alignment horizontal="center" vertical="center"/>
    </xf>
    <xf numFmtId="168" fontId="13" fillId="0" borderId="12" xfId="11" applyNumberFormat="1" applyFont="1" applyBorder="1" applyAlignment="1">
      <alignment horizontal="center" vertical="center"/>
    </xf>
    <xf numFmtId="168" fontId="13" fillId="0" borderId="14" xfId="11" applyNumberFormat="1" applyFont="1" applyBorder="1" applyAlignment="1">
      <alignment horizontal="center" vertical="center"/>
    </xf>
    <xf numFmtId="168" fontId="13" fillId="0" borderId="15" xfId="11" applyNumberFormat="1" applyFont="1" applyBorder="1" applyAlignment="1">
      <alignment horizontal="center" vertical="center"/>
    </xf>
    <xf numFmtId="169" fontId="17" fillId="0" borderId="12" xfId="14" applyNumberFormat="1" applyFont="1" applyBorder="1" applyAlignment="1">
      <alignment horizontal="center" vertical="center"/>
    </xf>
    <xf numFmtId="166" fontId="17" fillId="0" borderId="12" xfId="11" applyNumberFormat="1" applyFont="1" applyBorder="1" applyAlignment="1">
      <alignment horizontal="center" vertical="center"/>
    </xf>
    <xf numFmtId="166" fontId="17" fillId="0" borderId="13" xfId="11" applyNumberFormat="1" applyFont="1" applyBorder="1" applyAlignment="1">
      <alignment horizontal="center" vertical="center"/>
    </xf>
    <xf numFmtId="0" fontId="1" fillId="0" borderId="0" xfId="11" applyAlignment="1">
      <alignment horizontal="center" vertical="center"/>
    </xf>
    <xf numFmtId="0" fontId="1" fillId="0" borderId="22" xfId="11" applyBorder="1"/>
    <xf numFmtId="0" fontId="1" fillId="0" borderId="25" xfId="11" applyBorder="1" applyAlignment="1">
      <alignment horizontal="center" vertical="center"/>
    </xf>
    <xf numFmtId="0" fontId="1" fillId="0" borderId="45" xfId="11" applyBorder="1" applyAlignment="1">
      <alignment horizontal="center" vertical="center"/>
    </xf>
    <xf numFmtId="0" fontId="1" fillId="0" borderId="26" xfId="11" applyBorder="1"/>
    <xf numFmtId="0" fontId="1" fillId="0" borderId="55" xfId="11" applyBorder="1"/>
    <xf numFmtId="0" fontId="1" fillId="0" borderId="28" xfId="11" applyBorder="1"/>
    <xf numFmtId="0" fontId="1" fillId="0" borderId="56" xfId="11" applyBorder="1"/>
    <xf numFmtId="0" fontId="1" fillId="0" borderId="11" xfId="11" applyBorder="1" applyAlignment="1">
      <alignment horizontal="center" vertical="center"/>
    </xf>
    <xf numFmtId="0" fontId="1" fillId="0" borderId="9" xfId="11" applyBorder="1"/>
    <xf numFmtId="0" fontId="14" fillId="0" borderId="0" xfId="11" applyFont="1" applyAlignment="1">
      <alignment vertical="center"/>
    </xf>
    <xf numFmtId="0" fontId="9" fillId="0" borderId="0" xfId="11" applyFont="1"/>
    <xf numFmtId="3" fontId="9" fillId="0" borderId="0" xfId="11" applyNumberFormat="1" applyFont="1"/>
    <xf numFmtId="4" fontId="1" fillId="0" borderId="0" xfId="11" applyNumberFormat="1"/>
    <xf numFmtId="0" fontId="1" fillId="0" borderId="0" xfId="15"/>
    <xf numFmtId="0" fontId="13" fillId="0" borderId="0" xfId="11" applyFont="1" applyAlignment="1">
      <alignment horizontal="left" vertical="center"/>
    </xf>
    <xf numFmtId="0" fontId="8" fillId="0" borderId="0" xfId="11" applyFont="1" applyAlignment="1">
      <alignment horizontal="left" vertical="center"/>
    </xf>
    <xf numFmtId="3" fontId="8" fillId="0" borderId="0" xfId="11" applyNumberFormat="1" applyFont="1"/>
    <xf numFmtId="0" fontId="8" fillId="0" borderId="0" xfId="11" applyFont="1"/>
    <xf numFmtId="3" fontId="1" fillId="0" borderId="0" xfId="11" applyNumberFormat="1"/>
    <xf numFmtId="3" fontId="1" fillId="0" borderId="0" xfId="11" applyNumberFormat="1" applyAlignment="1">
      <alignment horizontal="right"/>
    </xf>
    <xf numFmtId="4" fontId="1" fillId="0" borderId="0" xfId="11" applyNumberFormat="1" applyAlignment="1">
      <alignment horizontal="right"/>
    </xf>
    <xf numFmtId="0" fontId="5" fillId="0" borderId="66" xfId="0" applyFont="1" applyBorder="1" applyAlignment="1">
      <alignment vertical="center"/>
    </xf>
    <xf numFmtId="0" fontId="1" fillId="0" borderId="67" xfId="11" applyBorder="1" applyAlignment="1">
      <alignment horizontal="center"/>
    </xf>
    <xf numFmtId="0" fontId="1" fillId="0" borderId="22" xfId="11" applyBorder="1" applyAlignment="1">
      <alignment horizontal="center" vertical="center"/>
    </xf>
    <xf numFmtId="0" fontId="1" fillId="0" borderId="17" xfId="11" applyBorder="1"/>
    <xf numFmtId="0" fontId="1" fillId="0" borderId="63" xfId="11" applyBorder="1"/>
    <xf numFmtId="0" fontId="1" fillId="0" borderId="41" xfId="11" applyBorder="1"/>
    <xf numFmtId="0" fontId="1" fillId="0" borderId="17" xfId="11" applyBorder="1" applyAlignment="1">
      <alignment horizontal="center" vertical="center"/>
    </xf>
    <xf numFmtId="0" fontId="1" fillId="0" borderId="15" xfId="11" applyBorder="1" applyAlignment="1">
      <alignment horizontal="center" vertical="center"/>
    </xf>
    <xf numFmtId="0" fontId="1" fillId="0" borderId="0" xfId="0" applyFont="1"/>
    <xf numFmtId="0" fontId="1" fillId="0" borderId="10" xfId="0" applyFont="1" applyBorder="1"/>
    <xf numFmtId="166" fontId="0" fillId="0" borderId="0" xfId="0" applyNumberFormat="1" applyAlignment="1">
      <alignment horizontal="center" vertical="center"/>
    </xf>
    <xf numFmtId="170" fontId="1" fillId="0" borderId="21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14" fontId="5" fillId="0" borderId="47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53" xfId="0" applyNumberFormat="1" applyFont="1" applyBorder="1" applyAlignment="1">
      <alignment horizontal="center" vertical="center"/>
    </xf>
    <xf numFmtId="14" fontId="5" fillId="0" borderId="18" xfId="0" applyNumberFormat="1" applyFont="1" applyBorder="1" applyAlignment="1">
      <alignment horizontal="center" vertical="center"/>
    </xf>
    <xf numFmtId="14" fontId="5" fillId="0" borderId="49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8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9" fillId="0" borderId="0" xfId="11" applyFont="1" applyAlignment="1">
      <alignment horizontal="center"/>
    </xf>
    <xf numFmtId="0" fontId="3" fillId="0" borderId="5" xfId="11" applyFont="1" applyBorder="1" applyAlignment="1">
      <alignment horizontal="left" vertical="center"/>
    </xf>
    <xf numFmtId="0" fontId="1" fillId="0" borderId="29" xfId="11" applyBorder="1" applyAlignment="1">
      <alignment horizontal="center"/>
    </xf>
    <xf numFmtId="0" fontId="1" fillId="0" borderId="30" xfId="11" applyBorder="1" applyAlignment="1">
      <alignment horizontal="center"/>
    </xf>
    <xf numFmtId="14" fontId="1" fillId="0" borderId="29" xfId="11" applyNumberFormat="1" applyBorder="1" applyAlignment="1">
      <alignment horizontal="center"/>
    </xf>
    <xf numFmtId="14" fontId="1" fillId="0" borderId="32" xfId="11" applyNumberFormat="1" applyBorder="1" applyAlignment="1">
      <alignment horizontal="center"/>
    </xf>
    <xf numFmtId="14" fontId="1" fillId="0" borderId="30" xfId="11" applyNumberFormat="1" applyBorder="1" applyAlignment="1">
      <alignment horizontal="center"/>
    </xf>
    <xf numFmtId="0" fontId="1" fillId="0" borderId="32" xfId="11" applyBorder="1" applyAlignment="1">
      <alignment horizontal="center"/>
    </xf>
    <xf numFmtId="0" fontId="10" fillId="0" borderId="29" xfId="11" applyFont="1" applyBorder="1" applyAlignment="1" applyProtection="1">
      <alignment horizontal="left" vertical="top" wrapText="1"/>
      <protection locked="0"/>
    </xf>
    <xf numFmtId="0" fontId="10" fillId="0" borderId="32" xfId="11" applyFont="1" applyBorder="1" applyAlignment="1" applyProtection="1">
      <alignment horizontal="left" vertical="top" wrapText="1"/>
      <protection locked="0"/>
    </xf>
    <xf numFmtId="0" fontId="10" fillId="0" borderId="30" xfId="11" applyFont="1" applyBorder="1" applyAlignment="1" applyProtection="1">
      <alignment horizontal="left" vertical="top" wrapText="1"/>
      <protection locked="0"/>
    </xf>
    <xf numFmtId="0" fontId="1" fillId="0" borderId="10" xfId="11" applyBorder="1" applyAlignment="1" applyProtection="1">
      <alignment horizontal="center"/>
      <protection locked="0"/>
    </xf>
    <xf numFmtId="0" fontId="10" fillId="0" borderId="10" xfId="11" applyFont="1" applyBorder="1" applyAlignment="1" applyProtection="1">
      <alignment horizontal="left"/>
      <protection locked="0"/>
    </xf>
    <xf numFmtId="0" fontId="4" fillId="0" borderId="15" xfId="11" applyFont="1" applyBorder="1" applyAlignment="1">
      <alignment horizontal="center" vertical="center"/>
    </xf>
    <xf numFmtId="0" fontId="16" fillId="0" borderId="18" xfId="11" applyFont="1" applyBorder="1" applyAlignment="1">
      <alignment horizontal="right"/>
    </xf>
    <xf numFmtId="0" fontId="3" fillId="0" borderId="32" xfId="11" applyFont="1" applyBorder="1" applyAlignment="1" applyProtection="1">
      <alignment horizontal="left" vertical="top" wrapText="1"/>
      <protection locked="0"/>
    </xf>
    <xf numFmtId="0" fontId="3" fillId="0" borderId="30" xfId="11" applyFont="1" applyBorder="1" applyAlignment="1" applyProtection="1">
      <alignment horizontal="left" vertical="top" wrapText="1"/>
      <protection locked="0"/>
    </xf>
    <xf numFmtId="0" fontId="1" fillId="0" borderId="29" xfId="11" applyBorder="1" applyAlignment="1">
      <alignment horizontal="center" wrapText="1"/>
    </xf>
    <xf numFmtId="0" fontId="1" fillId="0" borderId="32" xfId="11" applyBorder="1" applyAlignment="1">
      <alignment horizontal="center" wrapText="1"/>
    </xf>
    <xf numFmtId="0" fontId="1" fillId="0" borderId="30" xfId="11" applyBorder="1" applyAlignment="1">
      <alignment horizontal="center" wrapText="1"/>
    </xf>
    <xf numFmtId="0" fontId="1" fillId="0" borderId="57" xfId="11" applyBorder="1" applyAlignment="1">
      <alignment horizontal="center" wrapText="1"/>
    </xf>
    <xf numFmtId="0" fontId="1" fillId="0" borderId="45" xfId="11" applyBorder="1" applyAlignment="1">
      <alignment horizontal="center" wrapText="1"/>
    </xf>
    <xf numFmtId="0" fontId="1" fillId="0" borderId="23" xfId="11" applyBorder="1" applyAlignment="1">
      <alignment horizontal="center" wrapText="1"/>
    </xf>
    <xf numFmtId="0" fontId="1" fillId="0" borderId="33" xfId="11" applyBorder="1" applyAlignment="1">
      <alignment horizontal="center" wrapText="1"/>
    </xf>
    <xf numFmtId="0" fontId="1" fillId="0" borderId="61" xfId="11" applyBorder="1" applyAlignment="1">
      <alignment horizontal="center" wrapText="1"/>
    </xf>
    <xf numFmtId="0" fontId="1" fillId="0" borderId="31" xfId="11" applyBorder="1" applyAlignment="1">
      <alignment horizontal="center" wrapText="1"/>
    </xf>
    <xf numFmtId="0" fontId="1" fillId="0" borderId="0" xfId="11" applyAlignment="1">
      <alignment horizontal="right"/>
    </xf>
    <xf numFmtId="0" fontId="1" fillId="0" borderId="2" xfId="11" applyBorder="1" applyAlignment="1">
      <alignment horizontal="right"/>
    </xf>
    <xf numFmtId="0" fontId="1" fillId="0" borderId="51" xfId="11" applyBorder="1" applyAlignment="1">
      <alignment horizontal="center" wrapText="1"/>
    </xf>
    <xf numFmtId="0" fontId="1" fillId="0" borderId="51" xfId="11" applyBorder="1" applyAlignment="1">
      <alignment horizontal="center"/>
    </xf>
    <xf numFmtId="0" fontId="1" fillId="0" borderId="26" xfId="11" applyBorder="1" applyAlignment="1">
      <alignment horizontal="center"/>
    </xf>
    <xf numFmtId="0" fontId="1" fillId="0" borderId="16" xfId="11" applyBorder="1" applyAlignment="1">
      <alignment horizontal="center" wrapText="1"/>
    </xf>
    <xf numFmtId="0" fontId="1" fillId="0" borderId="16" xfId="11" applyBorder="1" applyAlignment="1">
      <alignment horizontal="center"/>
    </xf>
    <xf numFmtId="0" fontId="1" fillId="0" borderId="28" xfId="11" applyBorder="1" applyAlignment="1">
      <alignment horizontal="center"/>
    </xf>
    <xf numFmtId="0" fontId="2" fillId="0" borderId="48" xfId="11" applyFont="1" applyBorder="1" applyAlignment="1">
      <alignment horizontal="center"/>
    </xf>
    <xf numFmtId="0" fontId="2" fillId="0" borderId="18" xfId="11" applyFont="1" applyBorder="1" applyAlignment="1">
      <alignment horizontal="center"/>
    </xf>
    <xf numFmtId="0" fontId="2" fillId="0" borderId="49" xfId="11" applyFont="1" applyBorder="1" applyAlignment="1">
      <alignment horizontal="center"/>
    </xf>
    <xf numFmtId="0" fontId="1" fillId="0" borderId="48" xfId="11" applyBorder="1" applyAlignment="1">
      <alignment horizontal="center"/>
    </xf>
    <xf numFmtId="0" fontId="1" fillId="0" borderId="49" xfId="11" applyBorder="1" applyAlignment="1">
      <alignment horizontal="center"/>
    </xf>
    <xf numFmtId="0" fontId="10" fillId="0" borderId="29" xfId="13" applyNumberFormat="1" applyFont="1" applyBorder="1" applyAlignment="1" applyProtection="1">
      <alignment horizontal="left" vertical="top" wrapText="1"/>
      <protection locked="0"/>
    </xf>
    <xf numFmtId="0" fontId="10" fillId="0" borderId="32" xfId="13" applyNumberFormat="1" applyFont="1" applyBorder="1" applyAlignment="1" applyProtection="1">
      <alignment horizontal="left" vertical="top" wrapText="1"/>
      <protection locked="0"/>
    </xf>
    <xf numFmtId="0" fontId="10" fillId="0" borderId="30" xfId="13" applyNumberFormat="1" applyFont="1" applyBorder="1" applyAlignment="1" applyProtection="1">
      <alignment horizontal="left" vertical="top" wrapText="1"/>
      <protection locked="0"/>
    </xf>
    <xf numFmtId="0" fontId="1" fillId="0" borderId="10" xfId="11" applyBorder="1" applyAlignment="1" applyProtection="1">
      <alignment horizontal="left"/>
      <protection locked="0"/>
    </xf>
    <xf numFmtId="0" fontId="1" fillId="0" borderId="24" xfId="11" applyBorder="1" applyAlignment="1">
      <alignment horizontal="center" wrapText="1"/>
    </xf>
    <xf numFmtId="0" fontId="1" fillId="0" borderId="24" xfId="11" applyBorder="1" applyAlignment="1">
      <alignment horizontal="center"/>
    </xf>
    <xf numFmtId="0" fontId="1" fillId="0" borderId="9" xfId="11" applyBorder="1" applyAlignment="1">
      <alignment horizontal="center"/>
    </xf>
    <xf numFmtId="0" fontId="1" fillId="0" borderId="25" xfId="11" applyBorder="1" applyAlignment="1">
      <alignment horizontal="center"/>
    </xf>
    <xf numFmtId="0" fontId="4" fillId="0" borderId="0" xfId="11" applyFont="1" applyAlignment="1">
      <alignment horizontal="center" vertical="center"/>
    </xf>
    <xf numFmtId="0" fontId="7" fillId="0" borderId="0" xfId="11" applyFont="1" applyAlignment="1">
      <alignment horizontal="center" vertical="center"/>
    </xf>
    <xf numFmtId="0" fontId="2" fillId="0" borderId="58" xfId="11" applyFont="1" applyBorder="1" applyAlignment="1">
      <alignment horizontal="center" vertical="center"/>
    </xf>
    <xf numFmtId="0" fontId="2" fillId="0" borderId="59" xfId="11" applyFont="1" applyBorder="1" applyAlignment="1">
      <alignment horizontal="center" vertical="center"/>
    </xf>
    <xf numFmtId="0" fontId="2" fillId="0" borderId="37" xfId="11" applyFont="1" applyBorder="1" applyAlignment="1">
      <alignment horizontal="center" vertical="center"/>
    </xf>
    <xf numFmtId="0" fontId="2" fillId="0" borderId="40" xfId="11" applyFont="1" applyBorder="1" applyAlignment="1">
      <alignment horizontal="center" vertical="center"/>
    </xf>
    <xf numFmtId="0" fontId="1" fillId="0" borderId="60" xfId="11" applyBorder="1" applyAlignment="1">
      <alignment horizontal="center" vertical="center"/>
    </xf>
    <xf numFmtId="0" fontId="1" fillId="0" borderId="41" xfId="11" applyBorder="1" applyAlignment="1">
      <alignment horizontal="center" vertical="center"/>
    </xf>
    <xf numFmtId="0" fontId="2" fillId="0" borderId="60" xfId="11" applyFont="1" applyBorder="1" applyAlignment="1">
      <alignment horizontal="center" vertical="center"/>
    </xf>
    <xf numFmtId="0" fontId="2" fillId="0" borderId="63" xfId="11" applyFont="1" applyBorder="1" applyAlignment="1">
      <alignment horizontal="center" vertical="center"/>
    </xf>
    <xf numFmtId="0" fontId="1" fillId="0" borderId="57" xfId="11" applyBorder="1" applyAlignment="1">
      <alignment horizontal="center"/>
    </xf>
    <xf numFmtId="0" fontId="1" fillId="0" borderId="63" xfId="1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9" fillId="0" borderId="47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66" fontId="0" fillId="0" borderId="37" xfId="0" applyNumberFormat="1" applyBorder="1" applyAlignment="1">
      <alignment horizontal="center" vertical="center"/>
    </xf>
    <xf numFmtId="166" fontId="0" fillId="0" borderId="39" xfId="0" applyNumberFormat="1" applyBorder="1" applyAlignment="1">
      <alignment horizontal="center" vertical="center"/>
    </xf>
    <xf numFmtId="166" fontId="0" fillId="0" borderId="40" xfId="0" applyNumberFormat="1" applyBorder="1" applyAlignment="1">
      <alignment horizontal="center" vertical="center"/>
    </xf>
    <xf numFmtId="0" fontId="4" fillId="0" borderId="0" xfId="0" applyFont="1" applyAlignment="1">
      <alignment horizontal="center"/>
    </xf>
    <xf numFmtId="14" fontId="7" fillId="0" borderId="29" xfId="0" applyNumberFormat="1" applyFont="1" applyBorder="1" applyAlignment="1">
      <alignment horizontal="center" vertical="center"/>
    </xf>
    <xf numFmtId="14" fontId="7" fillId="0" borderId="32" xfId="0" applyNumberFormat="1" applyFont="1" applyBorder="1" applyAlignment="1">
      <alignment horizontal="center" vertical="center"/>
    </xf>
    <xf numFmtId="14" fontId="7" fillId="0" borderId="3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 textRotation="90"/>
    </xf>
    <xf numFmtId="0" fontId="0" fillId="0" borderId="55" xfId="0" applyBorder="1" applyAlignment="1">
      <alignment horizontal="center" vertical="center" textRotation="90"/>
    </xf>
    <xf numFmtId="0" fontId="0" fillId="0" borderId="56" xfId="0" applyBorder="1" applyAlignment="1">
      <alignment horizontal="center" vertical="center" textRotation="90"/>
    </xf>
    <xf numFmtId="0" fontId="5" fillId="0" borderId="54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5" fillId="0" borderId="22" xfId="0" applyFont="1" applyBorder="1" applyAlignment="1">
      <alignment horizontal="center" vertical="center" textRotation="90"/>
    </xf>
    <xf numFmtId="0" fontId="5" fillId="0" borderId="55" xfId="0" applyFont="1" applyBorder="1" applyAlignment="1">
      <alignment horizontal="center" vertical="center" textRotation="90"/>
    </xf>
    <xf numFmtId="0" fontId="5" fillId="0" borderId="56" xfId="0" applyFont="1" applyBorder="1" applyAlignment="1">
      <alignment horizontal="center" vertical="center" textRotation="90"/>
    </xf>
    <xf numFmtId="0" fontId="2" fillId="0" borderId="5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</cellXfs>
  <cellStyles count="16">
    <cellStyle name="Euro" xfId="1" xr:uid="{00000000-0005-0000-0000-000000000000}"/>
    <cellStyle name="Komma 2" xfId="2" xr:uid="{00000000-0005-0000-0000-000002000000}"/>
    <cellStyle name="Komma 2 2" xfId="14" xr:uid="{269BCF7C-4E6F-4277-B2FE-B10ABF74D5F7}"/>
    <cellStyle name="Standard" xfId="0" builtinId="0"/>
    <cellStyle name="Standard 2" xfId="3" xr:uid="{00000000-0005-0000-0000-000004000000}"/>
    <cellStyle name="Standard 2 2" xfId="15" xr:uid="{AD838581-2A3C-45E7-AC9A-BA19340C0FC6}"/>
    <cellStyle name="Standard 2 3" xfId="4" xr:uid="{00000000-0005-0000-0000-000005000000}"/>
    <cellStyle name="Standard 3" xfId="11" xr:uid="{BEABBACD-EA5E-4AA3-8EF8-DDE459FD1C09}"/>
    <cellStyle name="Standard 5" xfId="5" xr:uid="{00000000-0005-0000-0000-000006000000}"/>
    <cellStyle name="Standard 7" xfId="6" xr:uid="{00000000-0005-0000-0000-000007000000}"/>
    <cellStyle name="Standard 8" xfId="10" xr:uid="{1FEEC146-C419-40A0-B04A-DC2446D04B47}"/>
    <cellStyle name="Standard_BM Jugend Do 2008" xfId="7" xr:uid="{00000000-0005-0000-0000-000008000000}"/>
    <cellStyle name="Standard_BM Jugend Do 2008 2" xfId="12" xr:uid="{56CEDC83-9248-4AE7-9B71-5A9703D6D800}"/>
    <cellStyle name="Währung 2" xfId="8" xr:uid="{00000000-0005-0000-0000-000009000000}"/>
    <cellStyle name="Währung 2 2" xfId="9" xr:uid="{00000000-0005-0000-0000-00000A000000}"/>
    <cellStyle name="Währung 2 2 2" xfId="13" xr:uid="{1B9CA2FD-B037-4710-BB01-71E76D8DCC09}"/>
  </cellStyles>
  <dxfs count="15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234316</xdr:colOff>
      <xdr:row>83</xdr:row>
      <xdr:rowOff>216217</xdr:rowOff>
    </xdr:from>
    <xdr:to>
      <xdr:col>8</xdr:col>
      <xdr:colOff>605155</xdr:colOff>
      <xdr:row>83</xdr:row>
      <xdr:rowOff>1329372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6E743CDC-1779-4599-B46D-E502B115EC64}"/>
            </a:ext>
          </a:extLst>
        </xdr:cNvPr>
        <xdr:cNvSpPr txBox="1"/>
      </xdr:nvSpPr>
      <xdr:spPr>
        <a:xfrm>
          <a:off x="310516" y="18679477"/>
          <a:ext cx="2313939" cy="1113155"/>
        </a:xfrm>
        <a:prstGeom prst="rect">
          <a:avLst/>
        </a:prstGeom>
        <a:solidFill>
          <a:schemeClr val="lt1"/>
        </a:solidFill>
        <a:ln w="285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Bei nicht</a:t>
          </a:r>
          <a:r>
            <a:rPr lang="de-DE" sz="1100" baseline="0"/>
            <a:t> ordnungsgemäßen Startpapieren muss neben dem Eintrag, dass entsprechende Formular ausgefüllt werden.</a:t>
          </a:r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234316</xdr:colOff>
      <xdr:row>83</xdr:row>
      <xdr:rowOff>216217</xdr:rowOff>
    </xdr:from>
    <xdr:to>
      <xdr:col>8</xdr:col>
      <xdr:colOff>605155</xdr:colOff>
      <xdr:row>83</xdr:row>
      <xdr:rowOff>1329372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36B7E43-0738-43A5-B63F-2A20EA72F089}"/>
            </a:ext>
          </a:extLst>
        </xdr:cNvPr>
        <xdr:cNvSpPr txBox="1"/>
      </xdr:nvSpPr>
      <xdr:spPr>
        <a:xfrm>
          <a:off x="310516" y="18679477"/>
          <a:ext cx="2313939" cy="1113155"/>
        </a:xfrm>
        <a:prstGeom prst="rect">
          <a:avLst/>
        </a:prstGeom>
        <a:solidFill>
          <a:schemeClr val="lt1"/>
        </a:solidFill>
        <a:ln w="285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Bei nicht</a:t>
          </a:r>
          <a:r>
            <a:rPr lang="de-DE" sz="1100" baseline="0"/>
            <a:t> ordnungsgemäßen Startpapieren muss neben dem Eintrag, dass entsprechende Formular ausgefüllt werden.</a:t>
          </a:r>
          <a:endParaRPr lang="de-D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234316</xdr:colOff>
      <xdr:row>83</xdr:row>
      <xdr:rowOff>216217</xdr:rowOff>
    </xdr:from>
    <xdr:to>
      <xdr:col>8</xdr:col>
      <xdr:colOff>605155</xdr:colOff>
      <xdr:row>83</xdr:row>
      <xdr:rowOff>1329372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721B0564-AF37-4D35-8F7F-7436DED08CE7}"/>
            </a:ext>
          </a:extLst>
        </xdr:cNvPr>
        <xdr:cNvSpPr txBox="1"/>
      </xdr:nvSpPr>
      <xdr:spPr>
        <a:xfrm>
          <a:off x="310516" y="18679477"/>
          <a:ext cx="2313939" cy="1113155"/>
        </a:xfrm>
        <a:prstGeom prst="rect">
          <a:avLst/>
        </a:prstGeom>
        <a:solidFill>
          <a:schemeClr val="lt1"/>
        </a:solidFill>
        <a:ln w="285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Bei nicht</a:t>
          </a:r>
          <a:r>
            <a:rPr lang="de-DE" sz="1100" baseline="0"/>
            <a:t> ordnungsgemäßen Startpapieren muss neben dem Eintrag, dass entsprechende Formular ausgefüllt werden.</a:t>
          </a:r>
          <a:endParaRPr lang="de-D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234316</xdr:colOff>
      <xdr:row>83</xdr:row>
      <xdr:rowOff>216217</xdr:rowOff>
    </xdr:from>
    <xdr:to>
      <xdr:col>8</xdr:col>
      <xdr:colOff>605155</xdr:colOff>
      <xdr:row>83</xdr:row>
      <xdr:rowOff>1329372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C14E300-B705-4BA5-A1DC-ED52BF8DE0B9}"/>
            </a:ext>
          </a:extLst>
        </xdr:cNvPr>
        <xdr:cNvSpPr txBox="1"/>
      </xdr:nvSpPr>
      <xdr:spPr>
        <a:xfrm>
          <a:off x="310516" y="18679477"/>
          <a:ext cx="2313939" cy="1113155"/>
        </a:xfrm>
        <a:prstGeom prst="rect">
          <a:avLst/>
        </a:prstGeom>
        <a:solidFill>
          <a:schemeClr val="lt1"/>
        </a:solidFill>
        <a:ln w="285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Bei nicht</a:t>
          </a:r>
          <a:r>
            <a:rPr lang="de-DE" sz="1100" baseline="0"/>
            <a:t> ordnungsgemäßen Startpapieren muss neben dem Eintrag, dass entsprechende Formular ausgefüllt werden.</a:t>
          </a:r>
          <a:endParaRPr lang="de-D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234316</xdr:colOff>
      <xdr:row>83</xdr:row>
      <xdr:rowOff>216217</xdr:rowOff>
    </xdr:from>
    <xdr:to>
      <xdr:col>8</xdr:col>
      <xdr:colOff>605155</xdr:colOff>
      <xdr:row>83</xdr:row>
      <xdr:rowOff>1329372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CB032A75-38F0-4480-9A87-1B8C7451DE96}"/>
            </a:ext>
          </a:extLst>
        </xdr:cNvPr>
        <xdr:cNvSpPr txBox="1"/>
      </xdr:nvSpPr>
      <xdr:spPr>
        <a:xfrm>
          <a:off x="310516" y="18679477"/>
          <a:ext cx="2313939" cy="1113155"/>
        </a:xfrm>
        <a:prstGeom prst="rect">
          <a:avLst/>
        </a:prstGeom>
        <a:solidFill>
          <a:schemeClr val="lt1"/>
        </a:solidFill>
        <a:ln w="285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Bei nicht</a:t>
          </a:r>
          <a:r>
            <a:rPr lang="de-DE" sz="1100" baseline="0"/>
            <a:t> ordnungsgemäßen Startpapieren muss neben dem Eintrag, dass entsprechende Formular ausgefüllt werden.</a:t>
          </a:r>
          <a:endParaRPr lang="de-DE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234316</xdr:colOff>
      <xdr:row>83</xdr:row>
      <xdr:rowOff>216217</xdr:rowOff>
    </xdr:from>
    <xdr:to>
      <xdr:col>8</xdr:col>
      <xdr:colOff>605155</xdr:colOff>
      <xdr:row>83</xdr:row>
      <xdr:rowOff>1329372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788A9D52-9011-43BA-BB05-0FABEFAE12B7}"/>
            </a:ext>
          </a:extLst>
        </xdr:cNvPr>
        <xdr:cNvSpPr txBox="1"/>
      </xdr:nvSpPr>
      <xdr:spPr>
        <a:xfrm>
          <a:off x="310516" y="18679477"/>
          <a:ext cx="2313939" cy="1113155"/>
        </a:xfrm>
        <a:prstGeom prst="rect">
          <a:avLst/>
        </a:prstGeom>
        <a:solidFill>
          <a:schemeClr val="lt1"/>
        </a:solidFill>
        <a:ln w="285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Bei nicht</a:t>
          </a:r>
          <a:r>
            <a:rPr lang="de-DE" sz="1100" baseline="0"/>
            <a:t> ordnungsgemäßen Startpapieren muss neben dem Eintrag, dass entsprechende Formular ausgefüllt werden.</a:t>
          </a:r>
          <a:endParaRPr lang="de-DE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RTHWADER\ServerVolume_E\Bowlingserver\Bowling\BSKV\Programme\Ligaprogramm%20Hessen\V5.4.2\Ligaprogramm_Bayern_LL-AKLV5.4.2_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gelog"/>
      <sheetName val="Eingabe"/>
      <sheetName val="Mannschaften"/>
      <sheetName val="RL"/>
      <sheetName val="GSL"/>
      <sheetName val="TSL"/>
      <sheetName val="Tabelle"/>
      <sheetName val="Tagesschnittliste"/>
      <sheetName val="Gesamtschnittliste"/>
      <sheetName val="0.Start"/>
      <sheetName val="Verwarnungen"/>
      <sheetName val="1.Start"/>
      <sheetName val="SRBericht1"/>
      <sheetName val="2.Start"/>
      <sheetName val="SRBericht2"/>
      <sheetName val="3.Start"/>
      <sheetName val="SRBericht3"/>
      <sheetName val="4.Start"/>
      <sheetName val="SRBericht4"/>
      <sheetName val="5.Start"/>
      <sheetName val="SRBericht5"/>
      <sheetName val="6.Start"/>
      <sheetName val="SRBericht6"/>
      <sheetName val="7.Start"/>
      <sheetName val="SRBericht7"/>
      <sheetName val="8.Start"/>
      <sheetName val="SRBericht8"/>
      <sheetName val="9.Start"/>
      <sheetName val="SRBericht9"/>
      <sheetName val="SRBericht10"/>
      <sheetName val="10.Start"/>
      <sheetName val="Codeselect"/>
    </sheetNames>
    <sheetDataSet>
      <sheetData sheetId="0"/>
      <sheetData sheetId="1">
        <row r="1">
          <cell r="J1">
            <v>10</v>
          </cell>
          <cell r="AE1">
            <v>13</v>
          </cell>
          <cell r="AI1">
            <v>20</v>
          </cell>
        </row>
        <row r="2">
          <cell r="J2">
            <v>6</v>
          </cell>
          <cell r="AE2" t="str">
            <v>$G$7</v>
          </cell>
          <cell r="AI2" t="str">
            <v>$G$2</v>
          </cell>
          <cell r="AJ2">
            <v>2</v>
          </cell>
          <cell r="AK2">
            <v>5</v>
          </cell>
          <cell r="AL2">
            <v>13</v>
          </cell>
          <cell r="AM2">
            <v>21</v>
          </cell>
          <cell r="AN2">
            <v>11</v>
          </cell>
        </row>
        <row r="3">
          <cell r="J3">
            <v>9</v>
          </cell>
          <cell r="AE3" t="str">
            <v>$X$19</v>
          </cell>
          <cell r="AJ3">
            <v>4</v>
          </cell>
          <cell r="AK3">
            <v>8</v>
          </cell>
          <cell r="AL3">
            <v>16</v>
          </cell>
          <cell r="AM3">
            <v>24</v>
          </cell>
          <cell r="AN3">
            <v>19</v>
          </cell>
        </row>
        <row r="4">
          <cell r="AE4" t="str">
            <v>$X$6</v>
          </cell>
          <cell r="AI4">
            <v>8</v>
          </cell>
          <cell r="AJ4">
            <v>10</v>
          </cell>
          <cell r="AK4">
            <v>9</v>
          </cell>
          <cell r="AL4">
            <v>17</v>
          </cell>
          <cell r="AM4">
            <v>25</v>
          </cell>
          <cell r="AN4">
            <v>27</v>
          </cell>
          <cell r="AQ4" t="str">
            <v>$O$9</v>
          </cell>
        </row>
        <row r="5">
          <cell r="AE5" t="str">
            <v>$X$5</v>
          </cell>
          <cell r="AI5">
            <v>14</v>
          </cell>
          <cell r="AJ5">
            <v>28</v>
          </cell>
          <cell r="AK5">
            <v>10</v>
          </cell>
          <cell r="AL5">
            <v>18</v>
          </cell>
          <cell r="AQ5" t="str">
            <v>$AP$9</v>
          </cell>
        </row>
        <row r="6">
          <cell r="AK6">
            <v>12</v>
          </cell>
          <cell r="AL6">
            <v>20</v>
          </cell>
          <cell r="AM6">
            <v>28</v>
          </cell>
        </row>
        <row r="8">
          <cell r="P8">
            <v>8</v>
          </cell>
        </row>
      </sheetData>
      <sheetData sheetId="2"/>
      <sheetData sheetId="3">
        <row r="11">
          <cell r="A11">
            <v>4</v>
          </cell>
        </row>
        <row r="12">
          <cell r="A12">
            <v>5</v>
          </cell>
        </row>
        <row r="13">
          <cell r="A13">
            <v>15</v>
          </cell>
        </row>
        <row r="15">
          <cell r="A15">
            <v>20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1" xr16:uid="{00000000-0016-0000-0100-000000000000}" autoFormatId="16" applyNumberFormats="0" applyBorderFormats="0" applyFontFormats="0" applyPatternFormats="0" applyAlignmentFormats="0" applyWidthHeightFormats="0">
  <queryTableRefresh nextId="18">
    <queryTableFields count="17">
      <queryTableField id="1" name="EDV-Nr." tableColumnId="1"/>
      <queryTableField id="2" name="Passnr." tableColumnId="2"/>
      <queryTableField id="3" name="Nachname" tableColumnId="3"/>
      <queryTableField id="4" name="Vorname" tableColumnId="4"/>
      <queryTableField id="5" name="Zus." tableColumnId="5"/>
      <queryTableField id="6" name="Ges." tableColumnId="6"/>
      <queryTableField id="7" name="AK" tableColumnId="7"/>
      <queryTableField id="8" name="RL" tableColumnId="8"/>
      <queryTableField id="9" name="Club" tableColumnId="9"/>
      <queryTableField id="10" name="Verein" tableColumnId="10"/>
      <queryTableField id="11" name="Kurz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B201CC-128A-41B4-9D7C-D3B1589C7305}" name="Liste" displayName="Liste" ref="A1:Q1020" tableType="queryTable" totalsRowShown="0">
  <autoFilter ref="A1:Q1020" xr:uid="{5CB201CC-128A-41B4-9D7C-D3B1589C7305}"/>
  <tableColumns count="17">
    <tableColumn id="1" xr3:uid="{EE7A3240-7E99-4ECD-9C11-E94ECB473FC2}" uniqueName="1" name="EDV-Nr." queryTableFieldId="1"/>
    <tableColumn id="2" xr3:uid="{7FC7FAB8-F2D9-497B-B21F-D5B932F18819}" uniqueName="2" name="Passnr." queryTableFieldId="2"/>
    <tableColumn id="3" xr3:uid="{8DA18962-04F3-486C-9F1F-0396C9202FF6}" uniqueName="3" name="Nachname" queryTableFieldId="3" dataDxfId="149"/>
    <tableColumn id="4" xr3:uid="{1D8AE981-44BA-44E8-B428-C4FF3427ED4E}" uniqueName="4" name="Vorname" queryTableFieldId="4" dataDxfId="148"/>
    <tableColumn id="5" xr3:uid="{F9336554-237F-4674-8CD0-9E9CE8A51071}" uniqueName="5" name="Zus." queryTableFieldId="5"/>
    <tableColumn id="6" xr3:uid="{CB0AAD93-3623-4AFB-AA64-41F695516DF0}" uniqueName="6" name="Ges." queryTableFieldId="6" dataDxfId="147"/>
    <tableColumn id="7" xr3:uid="{9B3DBB68-439A-42C0-80E1-1B1BEC0BA6DA}" uniqueName="7" name="AK" queryTableFieldId="7" dataDxfId="146"/>
    <tableColumn id="8" xr3:uid="{69787A15-CF9C-497D-9D1D-987EDDC6892A}" uniqueName="8" name="RL" queryTableFieldId="8" dataDxfId="145"/>
    <tableColumn id="9" xr3:uid="{6611CDCC-24C8-4E34-AE9B-D8968794FF0A}" uniqueName="9" name="Club" queryTableFieldId="9" dataDxfId="144"/>
    <tableColumn id="10" xr3:uid="{5F132ED2-FD94-480F-A7C7-BF372A5B25CC}" uniqueName="10" name="Verein" queryTableFieldId="10" dataDxfId="143"/>
    <tableColumn id="11" xr3:uid="{80D2994F-2640-4525-BC1D-F77D20BB8373}" uniqueName="11" name="Kurz" queryTableFieldId="11" dataDxfId="142"/>
    <tableColumn id="12" xr3:uid="{DC2E6E8C-FED7-492C-B758-3FF98A290E56}" uniqueName="12" name="Column12" queryTableFieldId="12"/>
    <tableColumn id="13" xr3:uid="{746C7AB5-B727-4D48-A1A6-FF6997F7A93C}" uniqueName="13" name="Column13" queryTableFieldId="13"/>
    <tableColumn id="14" xr3:uid="{3A8AFA4F-DC4C-4CE3-B25B-5D4A2C5FF730}" uniqueName="14" name="Column14" queryTableFieldId="14"/>
    <tableColumn id="15" xr3:uid="{7DDEA080-6FF1-4783-BFCF-E0C88AC02775}" uniqueName="15" name="Column15" queryTableFieldId="15"/>
    <tableColumn id="16" xr3:uid="{467D5F03-D585-4BEB-9A2F-07C6879680BA}" uniqueName="16" name="Column16" queryTableFieldId="16"/>
    <tableColumn id="17" xr3:uid="{28B0DE2E-442F-4239-8A0C-87FE78CBE3FF}" uniqueName="17" name="Column17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E622"/>
  <sheetViews>
    <sheetView workbookViewId="0">
      <selection activeCell="K16" sqref="K16"/>
    </sheetView>
  </sheetViews>
  <sheetFormatPr baseColWidth="10" defaultColWidth="10.6640625" defaultRowHeight="13.2" x14ac:dyDescent="0.25"/>
  <cols>
    <col min="1" max="1" width="4.6640625" style="2" customWidth="1"/>
    <col min="2" max="2" width="15" style="2" customWidth="1"/>
    <col min="3" max="3" width="28.5546875" customWidth="1"/>
  </cols>
  <sheetData>
    <row r="1" spans="1:5" x14ac:dyDescent="0.25">
      <c r="A1" s="2">
        <v>1</v>
      </c>
      <c r="B1" s="285" t="s">
        <v>1530</v>
      </c>
      <c r="C1" s="5" t="s">
        <v>1268</v>
      </c>
      <c r="E1" t="s">
        <v>1253</v>
      </c>
    </row>
    <row r="2" spans="1:5" x14ac:dyDescent="0.25">
      <c r="A2" s="2">
        <v>2</v>
      </c>
      <c r="B2" s="285" t="s">
        <v>1531</v>
      </c>
      <c r="C2" s="5" t="s">
        <v>1272</v>
      </c>
      <c r="E2" t="s">
        <v>1254</v>
      </c>
    </row>
    <row r="3" spans="1:5" x14ac:dyDescent="0.25">
      <c r="A3" s="2">
        <v>3</v>
      </c>
      <c r="B3" s="285" t="s">
        <v>1532</v>
      </c>
      <c r="C3" s="5" t="s">
        <v>1255</v>
      </c>
      <c r="E3" t="s">
        <v>1255</v>
      </c>
    </row>
    <row r="4" spans="1:5" x14ac:dyDescent="0.25">
      <c r="A4" s="2">
        <v>4</v>
      </c>
      <c r="B4" s="285" t="s">
        <v>1533</v>
      </c>
      <c r="C4" s="5" t="s">
        <v>1268</v>
      </c>
      <c r="E4" t="s">
        <v>1256</v>
      </c>
    </row>
    <row r="5" spans="1:5" x14ac:dyDescent="0.25">
      <c r="A5" s="2">
        <v>5</v>
      </c>
      <c r="B5" s="285" t="s">
        <v>1534</v>
      </c>
      <c r="C5" s="5" t="s">
        <v>1271</v>
      </c>
      <c r="E5" t="s">
        <v>1257</v>
      </c>
    </row>
    <row r="6" spans="1:5" x14ac:dyDescent="0.25">
      <c r="A6" s="2">
        <v>6</v>
      </c>
      <c r="B6" s="286" t="s">
        <v>1535</v>
      </c>
      <c r="C6" s="5" t="s">
        <v>1272</v>
      </c>
      <c r="E6" t="s">
        <v>1258</v>
      </c>
    </row>
    <row r="7" spans="1:5" x14ac:dyDescent="0.25">
      <c r="E7" t="s">
        <v>1259</v>
      </c>
    </row>
    <row r="8" spans="1:5" x14ac:dyDescent="0.25">
      <c r="E8" t="s">
        <v>1260</v>
      </c>
    </row>
    <row r="9" spans="1:5" x14ac:dyDescent="0.25">
      <c r="E9" t="s">
        <v>1261</v>
      </c>
    </row>
    <row r="10" spans="1:5" x14ac:dyDescent="0.25">
      <c r="E10" t="s">
        <v>1262</v>
      </c>
    </row>
    <row r="11" spans="1:5" x14ac:dyDescent="0.25">
      <c r="E11" t="s">
        <v>1263</v>
      </c>
    </row>
    <row r="12" spans="1:5" x14ac:dyDescent="0.25">
      <c r="E12" t="s">
        <v>1264</v>
      </c>
    </row>
    <row r="13" spans="1:5" x14ac:dyDescent="0.25">
      <c r="E13" t="s">
        <v>1265</v>
      </c>
    </row>
    <row r="14" spans="1:5" x14ac:dyDescent="0.25">
      <c r="E14" t="s">
        <v>1266</v>
      </c>
    </row>
    <row r="15" spans="1:5" x14ac:dyDescent="0.25">
      <c r="E15" t="s">
        <v>1267</v>
      </c>
    </row>
    <row r="16" spans="1:5" x14ac:dyDescent="0.25">
      <c r="E16" t="s">
        <v>1268</v>
      </c>
    </row>
    <row r="17" spans="1:5" x14ac:dyDescent="0.25">
      <c r="E17" t="s">
        <v>1269</v>
      </c>
    </row>
    <row r="18" spans="1:5" x14ac:dyDescent="0.25">
      <c r="A18" s="288" t="s">
        <v>1083</v>
      </c>
      <c r="B18" s="288"/>
      <c r="C18" s="136" t="s">
        <v>1537</v>
      </c>
      <c r="E18" t="s">
        <v>1270</v>
      </c>
    </row>
    <row r="19" spans="1:5" x14ac:dyDescent="0.25">
      <c r="E19" t="s">
        <v>1271</v>
      </c>
    </row>
    <row r="20" spans="1:5" x14ac:dyDescent="0.25">
      <c r="A20" s="289" t="s">
        <v>1084</v>
      </c>
      <c r="B20" s="289"/>
      <c r="E20" t="s">
        <v>1272</v>
      </c>
    </row>
    <row r="21" spans="1:5" x14ac:dyDescent="0.25">
      <c r="A21" s="137">
        <v>10</v>
      </c>
      <c r="B21" s="136" t="s">
        <v>978</v>
      </c>
      <c r="E21" t="s">
        <v>1273</v>
      </c>
    </row>
    <row r="22" spans="1:5" x14ac:dyDescent="0.25">
      <c r="A22" s="137">
        <v>6</v>
      </c>
      <c r="B22" s="138" t="s">
        <v>1085</v>
      </c>
    </row>
    <row r="23" spans="1:5" x14ac:dyDescent="0.25">
      <c r="A23" s="137">
        <v>9</v>
      </c>
      <c r="B23" s="138" t="s">
        <v>1086</v>
      </c>
    </row>
    <row r="622" spans="1:3" x14ac:dyDescent="0.25">
      <c r="A622" s="287" t="s">
        <v>1082</v>
      </c>
      <c r="B622" s="287"/>
      <c r="C622" s="287"/>
    </row>
  </sheetData>
  <sheetProtection formatCells="0" formatColumns="0" formatRows="0"/>
  <mergeCells count="3">
    <mergeCell ref="A622:C622"/>
    <mergeCell ref="A18:B18"/>
    <mergeCell ref="A20:B20"/>
  </mergeCells>
  <dataValidations count="1">
    <dataValidation type="list" allowBlank="1" showInputMessage="1" showErrorMessage="1" sqref="C1:C6" xr:uid="{00000000-0002-0000-0100-000000000000}">
      <formula1>$E:$E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18"/>
  <dimension ref="A1:DR26"/>
  <sheetViews>
    <sheetView zoomScaleNormal="100" workbookViewId="0">
      <pane xSplit="2" ySplit="4" topLeftCell="C5" activePane="bottomRight" state="frozen"/>
      <selection activeCell="K16" sqref="K16"/>
      <selection pane="topRight" activeCell="K16" sqref="K16"/>
      <selection pane="bottomLeft" activeCell="K16" sqref="K16"/>
      <selection pane="bottomRight" activeCell="K16" sqref="K16"/>
    </sheetView>
  </sheetViews>
  <sheetFormatPr baseColWidth="10" defaultColWidth="10.6640625" defaultRowHeight="13.2" x14ac:dyDescent="0.25"/>
  <cols>
    <col min="1" max="1" width="3.88671875" customWidth="1"/>
    <col min="2" max="2" width="25" style="2" customWidth="1"/>
    <col min="3" max="11" width="3.6640625" customWidth="1"/>
    <col min="12" max="12" width="3.6640625" style="3" customWidth="1"/>
    <col min="13" max="21" width="3.6640625" customWidth="1"/>
    <col min="22" max="22" width="5.6640625" customWidth="1"/>
    <col min="23" max="31" width="3.6640625" customWidth="1"/>
    <col min="32" max="32" width="3.6640625" style="3" customWidth="1"/>
    <col min="33" max="41" width="3.6640625" customWidth="1"/>
    <col min="42" max="42" width="5.6640625" customWidth="1"/>
    <col min="43" max="51" width="3.6640625" customWidth="1"/>
    <col min="52" max="52" width="3.6640625" style="3" customWidth="1"/>
    <col min="53" max="61" width="3.6640625" customWidth="1"/>
    <col min="62" max="62" width="5.6640625" customWidth="1"/>
    <col min="63" max="71" width="3.6640625" customWidth="1"/>
    <col min="72" max="72" width="3.6640625" style="3" customWidth="1"/>
    <col min="73" max="81" width="3.6640625" customWidth="1"/>
    <col min="82" max="82" width="5.6640625" customWidth="1"/>
    <col min="83" max="91" width="3.6640625" customWidth="1"/>
    <col min="92" max="92" width="3.6640625" style="3" customWidth="1"/>
    <col min="93" max="101" width="3.6640625" customWidth="1"/>
    <col min="102" max="102" width="5.6640625" customWidth="1"/>
    <col min="103" max="111" width="3.6640625" customWidth="1"/>
    <col min="112" max="112" width="3.6640625" style="3" customWidth="1"/>
    <col min="113" max="121" width="3.6640625" customWidth="1"/>
    <col min="122" max="122" width="5.6640625" customWidth="1"/>
  </cols>
  <sheetData>
    <row r="1" spans="1:122" ht="24" customHeight="1" x14ac:dyDescent="0.25">
      <c r="C1" s="295" t="s">
        <v>1227</v>
      </c>
      <c r="D1" s="296"/>
      <c r="E1" s="296"/>
      <c r="F1" s="296"/>
      <c r="G1" s="296"/>
      <c r="H1" s="296"/>
      <c r="I1" s="296"/>
      <c r="J1" s="296"/>
      <c r="K1" s="296"/>
      <c r="L1" s="297"/>
      <c r="M1" s="303" t="str">
        <f>VLOOKUP($S$2,Spielorte!$A$1:$C$6,2)</f>
        <v>04.10./05.10.</v>
      </c>
      <c r="N1" s="304"/>
      <c r="O1" s="304"/>
      <c r="P1" s="304"/>
      <c r="Q1" s="304"/>
      <c r="R1" s="304"/>
      <c r="S1" s="304"/>
      <c r="T1" s="304"/>
      <c r="U1" s="304"/>
      <c r="V1" s="305"/>
      <c r="W1" s="295" t="str">
        <f>+C1</f>
        <v>Bayernliga Herren</v>
      </c>
      <c r="X1" s="296"/>
      <c r="Y1" s="296"/>
      <c r="Z1" s="296"/>
      <c r="AA1" s="296"/>
      <c r="AB1" s="296"/>
      <c r="AC1" s="296"/>
      <c r="AD1" s="296"/>
      <c r="AE1" s="296"/>
      <c r="AF1" s="297"/>
      <c r="AG1" s="303" t="str">
        <f>VLOOKUP($AM$2,Spielorte!$A$1:$C$6,2)</f>
        <v>18.10./19.10.</v>
      </c>
      <c r="AH1" s="304"/>
      <c r="AI1" s="304"/>
      <c r="AJ1" s="304"/>
      <c r="AK1" s="304"/>
      <c r="AL1" s="304"/>
      <c r="AM1" s="304"/>
      <c r="AN1" s="304"/>
      <c r="AO1" s="304"/>
      <c r="AP1" s="305"/>
      <c r="AQ1" s="295" t="str">
        <f>+W1</f>
        <v>Bayernliga Herren</v>
      </c>
      <c r="AR1" s="296"/>
      <c r="AS1" s="296"/>
      <c r="AT1" s="296"/>
      <c r="AU1" s="296"/>
      <c r="AV1" s="296"/>
      <c r="AW1" s="296"/>
      <c r="AX1" s="296"/>
      <c r="AY1" s="296"/>
      <c r="AZ1" s="297"/>
      <c r="BA1" s="298" t="str">
        <f>VLOOKUP($BG$2,Spielorte!$A$1:$C$6,2)</f>
        <v>08.11./09.11.</v>
      </c>
      <c r="BB1" s="299"/>
      <c r="BC1" s="299"/>
      <c r="BD1" s="299"/>
      <c r="BE1" s="299"/>
      <c r="BF1" s="299"/>
      <c r="BG1" s="299"/>
      <c r="BH1" s="299"/>
      <c r="BI1" s="299"/>
      <c r="BJ1" s="300"/>
      <c r="BK1" s="295" t="str">
        <f>+AQ1</f>
        <v>Bayernliga Herren</v>
      </c>
      <c r="BL1" s="296"/>
      <c r="BM1" s="296"/>
      <c r="BN1" s="296"/>
      <c r="BO1" s="296"/>
      <c r="BP1" s="296"/>
      <c r="BQ1" s="296"/>
      <c r="BR1" s="296"/>
      <c r="BS1" s="296"/>
      <c r="BT1" s="297"/>
      <c r="BU1" s="298" t="str">
        <f>VLOOKUP($CA$2,Spielorte!$A$1:$C$6,2)</f>
        <v>30.01./01.02.</v>
      </c>
      <c r="BV1" s="299"/>
      <c r="BW1" s="299"/>
      <c r="BX1" s="299"/>
      <c r="BY1" s="299"/>
      <c r="BZ1" s="299"/>
      <c r="CA1" s="299"/>
      <c r="CB1" s="299"/>
      <c r="CC1" s="299"/>
      <c r="CD1" s="300"/>
      <c r="CE1" s="295" t="str">
        <f>+BK1</f>
        <v>Bayernliga Herren</v>
      </c>
      <c r="CF1" s="296"/>
      <c r="CG1" s="296"/>
      <c r="CH1" s="296"/>
      <c r="CI1" s="296"/>
      <c r="CJ1" s="296"/>
      <c r="CK1" s="296"/>
      <c r="CL1" s="296"/>
      <c r="CM1" s="296"/>
      <c r="CN1" s="297"/>
      <c r="CO1" s="298" t="str">
        <f>VLOOKUP($CU$2,Spielorte!$A$1:$C$6,2)</f>
        <v>28.02./01.03.</v>
      </c>
      <c r="CP1" s="299"/>
      <c r="CQ1" s="299"/>
      <c r="CR1" s="299"/>
      <c r="CS1" s="299"/>
      <c r="CT1" s="299"/>
      <c r="CU1" s="299"/>
      <c r="CV1" s="299"/>
      <c r="CW1" s="299"/>
      <c r="CX1" s="300"/>
      <c r="CY1" s="295" t="str">
        <f>+CE1</f>
        <v>Bayernliga Herren</v>
      </c>
      <c r="CZ1" s="296"/>
      <c r="DA1" s="296"/>
      <c r="DB1" s="296"/>
      <c r="DC1" s="296"/>
      <c r="DD1" s="296"/>
      <c r="DE1" s="296"/>
      <c r="DF1" s="296"/>
      <c r="DG1" s="296"/>
      <c r="DH1" s="297"/>
      <c r="DI1" s="298" t="str">
        <f>VLOOKUP($DO$2,Spielorte!$A$1:$C$6,2)</f>
        <v>11.04./12.04.</v>
      </c>
      <c r="DJ1" s="299"/>
      <c r="DK1" s="299"/>
      <c r="DL1" s="299"/>
      <c r="DM1" s="299"/>
      <c r="DN1" s="299"/>
      <c r="DO1" s="299"/>
      <c r="DP1" s="299"/>
      <c r="DQ1" s="299"/>
      <c r="DR1" s="300"/>
    </row>
    <row r="2" spans="1:122" ht="24" customHeight="1" x14ac:dyDescent="0.25">
      <c r="C2" s="306" t="str">
        <f>VLOOKUP($S$2,Spielorte!$A$1:$C$6,3)</f>
        <v>Regensburg Super Bowl</v>
      </c>
      <c r="D2" s="301"/>
      <c r="E2" s="301"/>
      <c r="F2" s="301"/>
      <c r="G2" s="301"/>
      <c r="H2" s="301"/>
      <c r="I2" s="301"/>
      <c r="J2" s="301"/>
      <c r="K2" s="301"/>
      <c r="L2" s="302"/>
      <c r="M2" s="293" t="s">
        <v>956</v>
      </c>
      <c r="N2" s="294"/>
      <c r="O2" s="294"/>
      <c r="P2" s="294"/>
      <c r="Q2" s="294"/>
      <c r="R2" s="294"/>
      <c r="S2" s="10">
        <v>1</v>
      </c>
      <c r="T2" s="1"/>
      <c r="U2" s="1"/>
      <c r="V2" s="11"/>
      <c r="W2" s="306" t="str">
        <f>VLOOKUP($AM$2,Spielorte!$A$1:$C$6,3)</f>
        <v>Unterföhring Dreambowl Palace</v>
      </c>
      <c r="X2" s="301"/>
      <c r="Y2" s="301"/>
      <c r="Z2" s="301"/>
      <c r="AA2" s="301"/>
      <c r="AB2" s="301"/>
      <c r="AC2" s="301"/>
      <c r="AD2" s="301"/>
      <c r="AE2" s="301"/>
      <c r="AF2" s="302"/>
      <c r="AG2" s="293" t="s">
        <v>956</v>
      </c>
      <c r="AH2" s="294"/>
      <c r="AI2" s="294"/>
      <c r="AJ2" s="294"/>
      <c r="AK2" s="294"/>
      <c r="AL2" s="294"/>
      <c r="AM2" s="10">
        <v>2</v>
      </c>
      <c r="AN2" s="1"/>
      <c r="AO2" s="1"/>
      <c r="AP2" s="11"/>
      <c r="AQ2" s="301" t="str">
        <f>VLOOKUP($BG$2,Spielorte!$A$1:$C$6,3)</f>
        <v>Brunnthal Max Munich</v>
      </c>
      <c r="AR2" s="301"/>
      <c r="AS2" s="301"/>
      <c r="AT2" s="301"/>
      <c r="AU2" s="301"/>
      <c r="AV2" s="301"/>
      <c r="AW2" s="301"/>
      <c r="AX2" s="301"/>
      <c r="AY2" s="301"/>
      <c r="AZ2" s="302"/>
      <c r="BA2" s="293" t="s">
        <v>956</v>
      </c>
      <c r="BB2" s="294"/>
      <c r="BC2" s="294"/>
      <c r="BD2" s="294"/>
      <c r="BE2" s="294"/>
      <c r="BF2" s="294"/>
      <c r="BG2" s="10">
        <v>3</v>
      </c>
      <c r="BH2" s="1"/>
      <c r="BI2" s="1"/>
      <c r="BJ2" s="8"/>
      <c r="BK2" s="301" t="str">
        <f>VLOOKUP($CA$2,Spielorte!$A$1:$C$6,3)</f>
        <v>Regensburg Super Bowl</v>
      </c>
      <c r="BL2" s="301"/>
      <c r="BM2" s="301"/>
      <c r="BN2" s="301"/>
      <c r="BO2" s="301"/>
      <c r="BP2" s="301"/>
      <c r="BQ2" s="301"/>
      <c r="BR2" s="301"/>
      <c r="BS2" s="301"/>
      <c r="BT2" s="302"/>
      <c r="BU2" s="293" t="s">
        <v>956</v>
      </c>
      <c r="BV2" s="294"/>
      <c r="BW2" s="294"/>
      <c r="BX2" s="294"/>
      <c r="BY2" s="294"/>
      <c r="BZ2" s="294"/>
      <c r="CA2" s="10">
        <v>4</v>
      </c>
      <c r="CB2" s="1"/>
      <c r="CC2" s="1"/>
      <c r="CD2" s="8"/>
      <c r="CE2" s="301" t="str">
        <f>VLOOKUP($CU$2,Spielorte!$A$1:$C$6,3)</f>
        <v>Schweinfurt Extreme Bowlingarena</v>
      </c>
      <c r="CF2" s="301"/>
      <c r="CG2" s="301"/>
      <c r="CH2" s="301"/>
      <c r="CI2" s="301"/>
      <c r="CJ2" s="301"/>
      <c r="CK2" s="301"/>
      <c r="CL2" s="301"/>
      <c r="CM2" s="301"/>
      <c r="CN2" s="302"/>
      <c r="CO2" s="293" t="s">
        <v>956</v>
      </c>
      <c r="CP2" s="294"/>
      <c r="CQ2" s="294"/>
      <c r="CR2" s="294"/>
      <c r="CS2" s="294"/>
      <c r="CT2" s="294"/>
      <c r="CU2" s="10">
        <v>5</v>
      </c>
      <c r="CV2" s="1"/>
      <c r="CW2" s="1"/>
      <c r="CX2" s="8"/>
      <c r="CY2" s="301" t="str">
        <f>VLOOKUP($DO$2,Spielorte!$A$1:$C$6,3)</f>
        <v>Unterföhring Dreambowl Palace</v>
      </c>
      <c r="CZ2" s="301"/>
      <c r="DA2" s="301"/>
      <c r="DB2" s="301"/>
      <c r="DC2" s="301"/>
      <c r="DD2" s="301"/>
      <c r="DE2" s="301"/>
      <c r="DF2" s="301"/>
      <c r="DG2" s="301"/>
      <c r="DH2" s="302"/>
      <c r="DI2" s="293" t="s">
        <v>956</v>
      </c>
      <c r="DJ2" s="294"/>
      <c r="DK2" s="294"/>
      <c r="DL2" s="294"/>
      <c r="DM2" s="294"/>
      <c r="DN2" s="294"/>
      <c r="DO2" s="10">
        <v>6</v>
      </c>
      <c r="DP2" s="1"/>
      <c r="DQ2" s="1"/>
      <c r="DR2" s="8"/>
    </row>
    <row r="3" spans="1:122" ht="12.75" customHeight="1" x14ac:dyDescent="0.25">
      <c r="C3" s="307" t="s">
        <v>9</v>
      </c>
      <c r="D3" s="290"/>
      <c r="E3" s="290"/>
      <c r="F3" s="290"/>
      <c r="G3" s="290"/>
      <c r="H3" s="290"/>
      <c r="I3" s="290"/>
      <c r="J3" s="290"/>
      <c r="K3" s="290"/>
      <c r="L3" s="291"/>
      <c r="M3" s="292" t="s">
        <v>10</v>
      </c>
      <c r="N3" s="290"/>
      <c r="O3" s="290"/>
      <c r="P3" s="290"/>
      <c r="Q3" s="290"/>
      <c r="R3" s="290"/>
      <c r="S3" s="290"/>
      <c r="T3" s="290"/>
      <c r="V3" s="12" t="s">
        <v>957</v>
      </c>
      <c r="W3" s="307" t="s">
        <v>9</v>
      </c>
      <c r="X3" s="290"/>
      <c r="Y3" s="290"/>
      <c r="Z3" s="290"/>
      <c r="AA3" s="290"/>
      <c r="AB3" s="290"/>
      <c r="AC3" s="290"/>
      <c r="AD3" s="290"/>
      <c r="AE3" s="290"/>
      <c r="AF3" s="291"/>
      <c r="AG3" s="292" t="s">
        <v>10</v>
      </c>
      <c r="AH3" s="290"/>
      <c r="AI3" s="290"/>
      <c r="AJ3" s="290"/>
      <c r="AK3" s="290"/>
      <c r="AL3" s="290"/>
      <c r="AM3" s="290"/>
      <c r="AN3" s="290"/>
      <c r="AP3" s="12" t="s">
        <v>957</v>
      </c>
      <c r="AQ3" s="290" t="s">
        <v>9</v>
      </c>
      <c r="AR3" s="290"/>
      <c r="AS3" s="290"/>
      <c r="AT3" s="290"/>
      <c r="AU3" s="290"/>
      <c r="AV3" s="290"/>
      <c r="AW3" s="290"/>
      <c r="AX3" s="290"/>
      <c r="AY3" s="290"/>
      <c r="AZ3" s="291"/>
      <c r="BA3" s="292" t="s">
        <v>10</v>
      </c>
      <c r="BB3" s="290"/>
      <c r="BC3" s="290"/>
      <c r="BD3" s="290"/>
      <c r="BE3" s="290"/>
      <c r="BF3" s="290"/>
      <c r="BG3" s="290"/>
      <c r="BH3" s="290"/>
      <c r="BJ3" s="9" t="s">
        <v>957</v>
      </c>
      <c r="BK3" s="290" t="s">
        <v>9</v>
      </c>
      <c r="BL3" s="290"/>
      <c r="BM3" s="290"/>
      <c r="BN3" s="290"/>
      <c r="BO3" s="290"/>
      <c r="BP3" s="290"/>
      <c r="BQ3" s="290"/>
      <c r="BR3" s="290"/>
      <c r="BS3" s="290"/>
      <c r="BT3" s="291"/>
      <c r="BU3" s="292" t="s">
        <v>10</v>
      </c>
      <c r="BV3" s="290"/>
      <c r="BW3" s="290"/>
      <c r="BX3" s="290"/>
      <c r="BY3" s="290"/>
      <c r="BZ3" s="290"/>
      <c r="CA3" s="290"/>
      <c r="CB3" s="290"/>
      <c r="CD3" s="9" t="s">
        <v>957</v>
      </c>
      <c r="CE3" s="290" t="s">
        <v>9</v>
      </c>
      <c r="CF3" s="290"/>
      <c r="CG3" s="290"/>
      <c r="CH3" s="290"/>
      <c r="CI3" s="290"/>
      <c r="CJ3" s="290"/>
      <c r="CK3" s="290"/>
      <c r="CL3" s="290"/>
      <c r="CM3" s="290"/>
      <c r="CN3" s="291"/>
      <c r="CO3" s="292" t="s">
        <v>10</v>
      </c>
      <c r="CP3" s="290"/>
      <c r="CQ3" s="290"/>
      <c r="CR3" s="290"/>
      <c r="CS3" s="290"/>
      <c r="CT3" s="290"/>
      <c r="CU3" s="290"/>
      <c r="CV3" s="290"/>
      <c r="CX3" s="9" t="s">
        <v>957</v>
      </c>
      <c r="CY3" s="290" t="s">
        <v>9</v>
      </c>
      <c r="CZ3" s="290"/>
      <c r="DA3" s="290"/>
      <c r="DB3" s="290"/>
      <c r="DC3" s="290"/>
      <c r="DD3" s="290"/>
      <c r="DE3" s="290"/>
      <c r="DF3" s="290"/>
      <c r="DG3" s="290"/>
      <c r="DH3" s="291"/>
      <c r="DI3" s="292" t="s">
        <v>10</v>
      </c>
      <c r="DJ3" s="290"/>
      <c r="DK3" s="290"/>
      <c r="DL3" s="290"/>
      <c r="DM3" s="290"/>
      <c r="DN3" s="290"/>
      <c r="DO3" s="290"/>
      <c r="DP3" s="290"/>
      <c r="DR3" s="9" t="s">
        <v>957</v>
      </c>
    </row>
    <row r="4" spans="1:122" ht="12.75" customHeight="1" x14ac:dyDescent="0.25">
      <c r="B4" s="10"/>
      <c r="C4" s="13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948</v>
      </c>
      <c r="I4" s="6" t="s">
        <v>949</v>
      </c>
      <c r="J4" s="6" t="s">
        <v>950</v>
      </c>
      <c r="K4" s="6" t="s">
        <v>951</v>
      </c>
      <c r="M4" s="6" t="s">
        <v>4</v>
      </c>
      <c r="N4" s="6" t="s">
        <v>5</v>
      </c>
      <c r="O4" s="6" t="s">
        <v>6</v>
      </c>
      <c r="P4" s="6" t="s">
        <v>7</v>
      </c>
      <c r="Q4" s="6" t="s">
        <v>8</v>
      </c>
      <c r="R4" s="6" t="s">
        <v>948</v>
      </c>
      <c r="S4" s="6" t="s">
        <v>949</v>
      </c>
      <c r="T4" s="6" t="s">
        <v>950</v>
      </c>
      <c r="U4" s="6" t="s">
        <v>951</v>
      </c>
      <c r="V4" s="25">
        <f>Erfassung1!AY4</f>
        <v>3</v>
      </c>
      <c r="W4" s="13" t="s">
        <v>4</v>
      </c>
      <c r="X4" s="6" t="s">
        <v>5</v>
      </c>
      <c r="Y4" s="6" t="s">
        <v>6</v>
      </c>
      <c r="Z4" s="6" t="s">
        <v>7</v>
      </c>
      <c r="AA4" s="6" t="s">
        <v>8</v>
      </c>
      <c r="AB4" s="6" t="s">
        <v>948</v>
      </c>
      <c r="AC4" s="6" t="s">
        <v>949</v>
      </c>
      <c r="AD4" s="6" t="s">
        <v>950</v>
      </c>
      <c r="AE4" s="6" t="s">
        <v>951</v>
      </c>
      <c r="AG4" s="6" t="s">
        <v>4</v>
      </c>
      <c r="AH4" s="6" t="s">
        <v>5</v>
      </c>
      <c r="AI4" s="6" t="s">
        <v>6</v>
      </c>
      <c r="AJ4" s="6" t="s">
        <v>7</v>
      </c>
      <c r="AK4" s="6" t="s">
        <v>8</v>
      </c>
      <c r="AL4" s="6" t="s">
        <v>948</v>
      </c>
      <c r="AM4" s="6" t="s">
        <v>949</v>
      </c>
      <c r="AN4" s="6" t="s">
        <v>950</v>
      </c>
      <c r="AO4" s="6" t="s">
        <v>951</v>
      </c>
      <c r="AP4" s="25">
        <f>Erfassung2!AY4</f>
        <v>12</v>
      </c>
      <c r="AQ4" s="6" t="s">
        <v>4</v>
      </c>
      <c r="AR4" s="6" t="s">
        <v>5</v>
      </c>
      <c r="AS4" s="6" t="s">
        <v>6</v>
      </c>
      <c r="AT4" s="6" t="s">
        <v>7</v>
      </c>
      <c r="AU4" s="6" t="s">
        <v>8</v>
      </c>
      <c r="AV4" s="6" t="s">
        <v>948</v>
      </c>
      <c r="AW4" s="6" t="s">
        <v>949</v>
      </c>
      <c r="AX4" s="6" t="s">
        <v>950</v>
      </c>
      <c r="AY4" s="6" t="s">
        <v>951</v>
      </c>
      <c r="BA4" s="6" t="s">
        <v>4</v>
      </c>
      <c r="BB4" s="6" t="s">
        <v>5</v>
      </c>
      <c r="BC4" s="6" t="s">
        <v>6</v>
      </c>
      <c r="BD4" s="6" t="s">
        <v>7</v>
      </c>
      <c r="BE4" s="6" t="s">
        <v>8</v>
      </c>
      <c r="BF4" s="6" t="s">
        <v>948</v>
      </c>
      <c r="BG4" s="6" t="s">
        <v>949</v>
      </c>
      <c r="BH4" s="6" t="s">
        <v>950</v>
      </c>
      <c r="BI4" s="6" t="s">
        <v>951</v>
      </c>
      <c r="BJ4" s="25">
        <f>Erfassung3!AY4</f>
        <v>11</v>
      </c>
      <c r="BK4" s="6" t="s">
        <v>4</v>
      </c>
      <c r="BL4" s="6" t="s">
        <v>5</v>
      </c>
      <c r="BM4" s="6" t="s">
        <v>6</v>
      </c>
      <c r="BN4" s="6" t="s">
        <v>7</v>
      </c>
      <c r="BO4" s="6" t="s">
        <v>8</v>
      </c>
      <c r="BP4" s="6" t="s">
        <v>948</v>
      </c>
      <c r="BQ4" s="6" t="s">
        <v>949</v>
      </c>
      <c r="BR4" s="6" t="s">
        <v>950</v>
      </c>
      <c r="BS4" s="6" t="s">
        <v>951</v>
      </c>
      <c r="BU4" s="6" t="s">
        <v>4</v>
      </c>
      <c r="BV4" s="6" t="s">
        <v>5</v>
      </c>
      <c r="BW4" s="6" t="s">
        <v>6</v>
      </c>
      <c r="BX4" s="6" t="s">
        <v>7</v>
      </c>
      <c r="BY4" s="6" t="s">
        <v>8</v>
      </c>
      <c r="BZ4" s="6" t="s">
        <v>948</v>
      </c>
      <c r="CA4" s="6" t="s">
        <v>949</v>
      </c>
      <c r="CB4" s="6" t="s">
        <v>950</v>
      </c>
      <c r="CC4" s="6" t="s">
        <v>951</v>
      </c>
      <c r="CD4" s="25">
        <f>Erfassung4!AY4</f>
        <v>11</v>
      </c>
      <c r="CE4" s="6" t="s">
        <v>4</v>
      </c>
      <c r="CF4" s="6" t="s">
        <v>5</v>
      </c>
      <c r="CG4" s="6" t="s">
        <v>6</v>
      </c>
      <c r="CH4" s="6" t="s">
        <v>7</v>
      </c>
      <c r="CI4" s="6" t="s">
        <v>8</v>
      </c>
      <c r="CJ4" s="6" t="s">
        <v>948</v>
      </c>
      <c r="CK4" s="6" t="s">
        <v>949</v>
      </c>
      <c r="CL4" s="6" t="s">
        <v>950</v>
      </c>
      <c r="CM4" s="6" t="s">
        <v>951</v>
      </c>
      <c r="CO4" s="6" t="s">
        <v>4</v>
      </c>
      <c r="CP4" s="6" t="s">
        <v>5</v>
      </c>
      <c r="CQ4" s="6" t="s">
        <v>6</v>
      </c>
      <c r="CR4" s="6" t="s">
        <v>7</v>
      </c>
      <c r="CS4" s="6" t="s">
        <v>8</v>
      </c>
      <c r="CT4" s="6" t="s">
        <v>948</v>
      </c>
      <c r="CU4" s="6" t="s">
        <v>949</v>
      </c>
      <c r="CV4" s="6" t="s">
        <v>950</v>
      </c>
      <c r="CW4" s="6" t="s">
        <v>951</v>
      </c>
      <c r="CX4" s="25">
        <f>Erfassung5!AY4</f>
        <v>11</v>
      </c>
      <c r="CY4" s="6" t="s">
        <v>4</v>
      </c>
      <c r="CZ4" s="6" t="s">
        <v>5</v>
      </c>
      <c r="DA4" s="6" t="s">
        <v>6</v>
      </c>
      <c r="DB4" s="6" t="s">
        <v>7</v>
      </c>
      <c r="DC4" s="6" t="s">
        <v>8</v>
      </c>
      <c r="DD4" s="6" t="s">
        <v>948</v>
      </c>
      <c r="DE4" s="6" t="s">
        <v>949</v>
      </c>
      <c r="DF4" s="6" t="s">
        <v>950</v>
      </c>
      <c r="DG4" s="6" t="s">
        <v>951</v>
      </c>
      <c r="DI4" s="6" t="s">
        <v>4</v>
      </c>
      <c r="DJ4" s="6" t="s">
        <v>5</v>
      </c>
      <c r="DK4" s="6" t="s">
        <v>6</v>
      </c>
      <c r="DL4" s="6" t="s">
        <v>7</v>
      </c>
      <c r="DM4" s="6" t="s">
        <v>8</v>
      </c>
      <c r="DN4" s="6" t="s">
        <v>948</v>
      </c>
      <c r="DO4" s="6" t="s">
        <v>949</v>
      </c>
      <c r="DP4" s="6" t="s">
        <v>950</v>
      </c>
      <c r="DQ4" s="6" t="s">
        <v>951</v>
      </c>
      <c r="DR4" s="25">
        <f>Erfassung6!AY4</f>
        <v>11</v>
      </c>
    </row>
    <row r="5" spans="1:122" x14ac:dyDescent="0.25">
      <c r="A5">
        <v>1</v>
      </c>
      <c r="B5" s="162" t="s">
        <v>1274</v>
      </c>
      <c r="C5" s="14">
        <v>3</v>
      </c>
      <c r="D5" s="2">
        <v>9</v>
      </c>
      <c r="E5" s="2">
        <v>6</v>
      </c>
      <c r="F5" s="2">
        <v>5</v>
      </c>
      <c r="G5" s="2">
        <v>10</v>
      </c>
      <c r="H5" s="2">
        <v>7</v>
      </c>
      <c r="I5" s="2">
        <v>4</v>
      </c>
      <c r="J5" s="2">
        <v>2</v>
      </c>
      <c r="K5" s="2">
        <v>8</v>
      </c>
      <c r="L5" s="7">
        <f t="shared" ref="L5:L14" si="0">SUM(C5:K5)</f>
        <v>54</v>
      </c>
      <c r="M5">
        <f t="shared" ref="M5:U5" si="1">M16+$V$4-1</f>
        <v>7</v>
      </c>
      <c r="N5">
        <f t="shared" si="1"/>
        <v>6</v>
      </c>
      <c r="O5">
        <f t="shared" si="1"/>
        <v>9</v>
      </c>
      <c r="P5">
        <f t="shared" si="1"/>
        <v>11</v>
      </c>
      <c r="Q5">
        <f t="shared" si="1"/>
        <v>3</v>
      </c>
      <c r="R5">
        <f t="shared" si="1"/>
        <v>5</v>
      </c>
      <c r="S5">
        <f t="shared" si="1"/>
        <v>12</v>
      </c>
      <c r="T5">
        <f t="shared" si="1"/>
        <v>10</v>
      </c>
      <c r="U5">
        <f t="shared" si="1"/>
        <v>4</v>
      </c>
      <c r="V5" s="15">
        <f>SUM(M5:U5)</f>
        <v>67</v>
      </c>
      <c r="W5" s="14">
        <v>8</v>
      </c>
      <c r="X5" s="2">
        <v>2</v>
      </c>
      <c r="Y5" s="2">
        <v>4</v>
      </c>
      <c r="Z5" s="2">
        <v>7</v>
      </c>
      <c r="AA5" s="2">
        <v>10</v>
      </c>
      <c r="AB5" s="2">
        <v>5</v>
      </c>
      <c r="AC5" s="2">
        <v>6</v>
      </c>
      <c r="AD5" s="2">
        <v>9</v>
      </c>
      <c r="AE5" s="2">
        <v>3</v>
      </c>
      <c r="AF5" s="7">
        <f t="shared" ref="AF5:AF14" si="2">SUM(W5:AE5)</f>
        <v>54</v>
      </c>
      <c r="AG5">
        <f>AG16+$AP$4-1</f>
        <v>14</v>
      </c>
      <c r="AH5">
        <f t="shared" ref="AH5:AO5" si="3">AH16+$AP$4-1</f>
        <v>20</v>
      </c>
      <c r="AI5">
        <f t="shared" si="3"/>
        <v>16</v>
      </c>
      <c r="AJ5">
        <f t="shared" si="3"/>
        <v>19</v>
      </c>
      <c r="AK5">
        <f t="shared" si="3"/>
        <v>15</v>
      </c>
      <c r="AL5">
        <f t="shared" si="3"/>
        <v>17</v>
      </c>
      <c r="AM5">
        <f t="shared" si="3"/>
        <v>21</v>
      </c>
      <c r="AN5">
        <f t="shared" si="3"/>
        <v>18</v>
      </c>
      <c r="AO5">
        <f t="shared" si="3"/>
        <v>13</v>
      </c>
      <c r="AP5" s="15">
        <f>SUM(AG5:AO5)</f>
        <v>153</v>
      </c>
      <c r="AQ5" s="2">
        <v>5</v>
      </c>
      <c r="AR5" s="2">
        <v>3</v>
      </c>
      <c r="AS5" s="2">
        <v>8</v>
      </c>
      <c r="AT5" s="2">
        <v>2</v>
      </c>
      <c r="AU5" s="2">
        <v>6</v>
      </c>
      <c r="AV5" s="2">
        <v>4</v>
      </c>
      <c r="AW5" s="2">
        <v>7</v>
      </c>
      <c r="AX5" s="2">
        <v>9</v>
      </c>
      <c r="AY5" s="2">
        <v>10</v>
      </c>
      <c r="AZ5" s="7">
        <f t="shared" ref="AZ5:AZ14" si="4">SUM(AQ5:AY5)</f>
        <v>54</v>
      </c>
      <c r="BA5">
        <f>BA16+$BJ$4-1</f>
        <v>12</v>
      </c>
      <c r="BB5">
        <f t="shared" ref="BB5:BI5" si="5">BB16+$BJ$4-1</f>
        <v>19</v>
      </c>
      <c r="BC5">
        <f t="shared" si="5"/>
        <v>15</v>
      </c>
      <c r="BD5">
        <f t="shared" si="5"/>
        <v>11</v>
      </c>
      <c r="BE5">
        <f t="shared" si="5"/>
        <v>14</v>
      </c>
      <c r="BF5">
        <f t="shared" si="5"/>
        <v>17</v>
      </c>
      <c r="BG5">
        <f t="shared" si="5"/>
        <v>20</v>
      </c>
      <c r="BH5">
        <f t="shared" si="5"/>
        <v>16</v>
      </c>
      <c r="BI5">
        <f t="shared" si="5"/>
        <v>18</v>
      </c>
      <c r="BJ5" s="7">
        <f>SUM(BA5:BI5)</f>
        <v>142</v>
      </c>
      <c r="BK5" s="2">
        <v>10</v>
      </c>
      <c r="BL5" s="2">
        <v>9</v>
      </c>
      <c r="BM5" s="2">
        <v>7</v>
      </c>
      <c r="BN5" s="2">
        <v>4</v>
      </c>
      <c r="BO5" s="2">
        <v>6</v>
      </c>
      <c r="BP5" s="2">
        <v>2</v>
      </c>
      <c r="BQ5" s="2">
        <v>8</v>
      </c>
      <c r="BR5" s="2">
        <v>3</v>
      </c>
      <c r="BS5" s="2">
        <v>5</v>
      </c>
      <c r="BT5" s="7">
        <f t="shared" ref="BT5:BT14" si="6">SUM(BK5:BS5)</f>
        <v>54</v>
      </c>
      <c r="BU5">
        <f>BU16+$CD$4-1</f>
        <v>19</v>
      </c>
      <c r="BV5">
        <f t="shared" ref="BV5:CC5" si="7">BV16+$CD$4-1</f>
        <v>11</v>
      </c>
      <c r="BW5">
        <f t="shared" si="7"/>
        <v>15</v>
      </c>
      <c r="BX5">
        <f t="shared" si="7"/>
        <v>20</v>
      </c>
      <c r="BY5">
        <f t="shared" si="7"/>
        <v>17</v>
      </c>
      <c r="BZ5">
        <f t="shared" si="7"/>
        <v>14</v>
      </c>
      <c r="CA5">
        <f t="shared" si="7"/>
        <v>12</v>
      </c>
      <c r="CB5">
        <f t="shared" si="7"/>
        <v>16</v>
      </c>
      <c r="CC5">
        <f t="shared" si="7"/>
        <v>13</v>
      </c>
      <c r="CD5" s="7">
        <f>SUM(BU5:CC5)</f>
        <v>137</v>
      </c>
      <c r="CE5" s="2">
        <v>2</v>
      </c>
      <c r="CF5" s="2">
        <v>6</v>
      </c>
      <c r="CG5" s="2">
        <v>10</v>
      </c>
      <c r="CH5" s="2">
        <v>9</v>
      </c>
      <c r="CI5" s="2">
        <v>4</v>
      </c>
      <c r="CJ5" s="2">
        <v>3</v>
      </c>
      <c r="CK5" s="2">
        <v>5</v>
      </c>
      <c r="CL5" s="2">
        <v>8</v>
      </c>
      <c r="CM5" s="2">
        <v>7</v>
      </c>
      <c r="CN5" s="7">
        <f t="shared" ref="CN5:CN14" si="8">SUM(CE5:CM5)</f>
        <v>54</v>
      </c>
      <c r="CO5">
        <f>CO16+$CX$4-1</f>
        <v>19</v>
      </c>
      <c r="CP5">
        <f t="shared" ref="CP5:CW7" si="9">CP16+$CX$4-1</f>
        <v>16</v>
      </c>
      <c r="CQ5">
        <f t="shared" si="9"/>
        <v>18</v>
      </c>
      <c r="CR5">
        <f t="shared" si="9"/>
        <v>20</v>
      </c>
      <c r="CS5">
        <f t="shared" si="9"/>
        <v>12</v>
      </c>
      <c r="CT5">
        <f t="shared" si="9"/>
        <v>14</v>
      </c>
      <c r="CU5">
        <f t="shared" si="9"/>
        <v>17</v>
      </c>
      <c r="CV5">
        <f t="shared" si="9"/>
        <v>15</v>
      </c>
      <c r="CW5">
        <f t="shared" si="9"/>
        <v>11</v>
      </c>
      <c r="CX5" s="7">
        <f>SUM(CO5:CW5)</f>
        <v>142</v>
      </c>
      <c r="CY5" s="2">
        <v>7</v>
      </c>
      <c r="CZ5" s="2">
        <v>8</v>
      </c>
      <c r="DA5" s="2">
        <v>5</v>
      </c>
      <c r="DB5" s="2">
        <v>3</v>
      </c>
      <c r="DC5" s="2">
        <v>4</v>
      </c>
      <c r="DD5" s="2">
        <v>9</v>
      </c>
      <c r="DE5" s="2">
        <v>10</v>
      </c>
      <c r="DF5" s="2">
        <v>6</v>
      </c>
      <c r="DG5" s="2">
        <v>2</v>
      </c>
      <c r="DH5" s="7">
        <f t="shared" ref="DH5:DH14" si="10">SUM(CY5:DG5)</f>
        <v>54</v>
      </c>
      <c r="DI5">
        <f>DI16+$DR$4-1</f>
        <v>14</v>
      </c>
      <c r="DJ5">
        <f t="shared" ref="DJ5:DQ7" si="11">DJ16+$DR$4-1</f>
        <v>20</v>
      </c>
      <c r="DK5">
        <f t="shared" si="11"/>
        <v>16</v>
      </c>
      <c r="DL5">
        <f t="shared" si="11"/>
        <v>17</v>
      </c>
      <c r="DM5">
        <f t="shared" si="11"/>
        <v>13</v>
      </c>
      <c r="DN5">
        <f t="shared" si="11"/>
        <v>11</v>
      </c>
      <c r="DO5">
        <f t="shared" si="11"/>
        <v>15</v>
      </c>
      <c r="DP5">
        <f t="shared" si="11"/>
        <v>19</v>
      </c>
      <c r="DQ5">
        <f t="shared" si="11"/>
        <v>12</v>
      </c>
      <c r="DR5" s="7">
        <f>SUM(DI5:DQ5)</f>
        <v>137</v>
      </c>
    </row>
    <row r="6" spans="1:122" x14ac:dyDescent="0.25">
      <c r="A6">
        <v>2</v>
      </c>
      <c r="B6" s="162" t="s">
        <v>1276</v>
      </c>
      <c r="C6" s="14">
        <v>6</v>
      </c>
      <c r="D6" s="2">
        <v>4</v>
      </c>
      <c r="E6" s="2">
        <v>8</v>
      </c>
      <c r="F6" s="2">
        <v>7</v>
      </c>
      <c r="G6" s="2">
        <v>3</v>
      </c>
      <c r="H6" s="2">
        <v>5</v>
      </c>
      <c r="I6" s="2">
        <v>10</v>
      </c>
      <c r="J6" s="2">
        <v>1</v>
      </c>
      <c r="K6" s="2">
        <v>9</v>
      </c>
      <c r="L6" s="7">
        <f t="shared" si="0"/>
        <v>53</v>
      </c>
      <c r="M6">
        <f t="shared" ref="M6:U6" si="12">M17+$V$4-1</f>
        <v>3</v>
      </c>
      <c r="N6">
        <f t="shared" si="12"/>
        <v>11</v>
      </c>
      <c r="O6">
        <f t="shared" si="12"/>
        <v>8</v>
      </c>
      <c r="P6">
        <f t="shared" si="12"/>
        <v>6</v>
      </c>
      <c r="Q6">
        <f t="shared" si="12"/>
        <v>10</v>
      </c>
      <c r="R6">
        <f t="shared" si="12"/>
        <v>4</v>
      </c>
      <c r="S6">
        <f t="shared" si="12"/>
        <v>7</v>
      </c>
      <c r="T6">
        <f t="shared" si="12"/>
        <v>9</v>
      </c>
      <c r="U6">
        <f t="shared" si="12"/>
        <v>5</v>
      </c>
      <c r="V6" s="15">
        <f>SUM(M6:U6)</f>
        <v>63</v>
      </c>
      <c r="W6" s="14">
        <v>9</v>
      </c>
      <c r="X6" s="2">
        <v>1</v>
      </c>
      <c r="Y6" s="2">
        <v>10</v>
      </c>
      <c r="Z6" s="2">
        <v>5</v>
      </c>
      <c r="AA6" s="2">
        <v>3</v>
      </c>
      <c r="AB6" s="2">
        <v>7</v>
      </c>
      <c r="AC6" s="2">
        <v>8</v>
      </c>
      <c r="AD6" s="2">
        <v>4</v>
      </c>
      <c r="AE6" s="2">
        <v>6</v>
      </c>
      <c r="AF6" s="7">
        <f t="shared" si="2"/>
        <v>53</v>
      </c>
      <c r="AG6">
        <f t="shared" ref="AG6:AO6" si="13">AG17+$AP$4-1</f>
        <v>19</v>
      </c>
      <c r="AH6">
        <f t="shared" si="13"/>
        <v>21</v>
      </c>
      <c r="AI6">
        <f t="shared" si="13"/>
        <v>13</v>
      </c>
      <c r="AJ6">
        <f t="shared" si="13"/>
        <v>14</v>
      </c>
      <c r="AK6">
        <f t="shared" si="13"/>
        <v>20</v>
      </c>
      <c r="AL6">
        <f t="shared" si="13"/>
        <v>18</v>
      </c>
      <c r="AM6">
        <f t="shared" si="13"/>
        <v>12</v>
      </c>
      <c r="AN6">
        <f t="shared" si="13"/>
        <v>17</v>
      </c>
      <c r="AO6">
        <f t="shared" si="13"/>
        <v>15</v>
      </c>
      <c r="AP6" s="15">
        <f>SUM(AG6:AO6)</f>
        <v>149</v>
      </c>
      <c r="AQ6" s="2">
        <v>8</v>
      </c>
      <c r="AR6" s="2">
        <v>10</v>
      </c>
      <c r="AS6" s="2">
        <v>3</v>
      </c>
      <c r="AT6" s="2">
        <v>1</v>
      </c>
      <c r="AU6" s="2">
        <v>7</v>
      </c>
      <c r="AV6" s="2">
        <v>6</v>
      </c>
      <c r="AW6" s="2">
        <v>9</v>
      </c>
      <c r="AX6" s="2">
        <v>5</v>
      </c>
      <c r="AY6" s="2">
        <v>4</v>
      </c>
      <c r="AZ6" s="7">
        <f t="shared" si="4"/>
        <v>53</v>
      </c>
      <c r="BA6">
        <f t="shared" ref="BA6:BI6" si="14">BA17+$BJ$4-1</f>
        <v>20</v>
      </c>
      <c r="BB6">
        <f t="shared" si="14"/>
        <v>15</v>
      </c>
      <c r="BC6">
        <f t="shared" si="14"/>
        <v>14</v>
      </c>
      <c r="BD6">
        <f t="shared" si="14"/>
        <v>12</v>
      </c>
      <c r="BE6">
        <f t="shared" si="14"/>
        <v>16</v>
      </c>
      <c r="BF6">
        <f t="shared" si="14"/>
        <v>19</v>
      </c>
      <c r="BG6">
        <f t="shared" si="14"/>
        <v>11</v>
      </c>
      <c r="BH6">
        <f t="shared" si="14"/>
        <v>17</v>
      </c>
      <c r="BI6">
        <f t="shared" si="14"/>
        <v>13</v>
      </c>
      <c r="BJ6" s="7">
        <f>SUM(BA6:BI6)</f>
        <v>137</v>
      </c>
      <c r="BK6" s="2">
        <v>4</v>
      </c>
      <c r="BL6" s="2">
        <v>5</v>
      </c>
      <c r="BM6" s="2">
        <v>9</v>
      </c>
      <c r="BN6" s="2">
        <v>6</v>
      </c>
      <c r="BO6" s="2">
        <v>7</v>
      </c>
      <c r="BP6" s="2">
        <v>1</v>
      </c>
      <c r="BQ6" s="2">
        <v>3</v>
      </c>
      <c r="BR6" s="2">
        <v>10</v>
      </c>
      <c r="BS6" s="2">
        <v>8</v>
      </c>
      <c r="BT6" s="7">
        <f t="shared" si="6"/>
        <v>53</v>
      </c>
      <c r="BU6">
        <f t="shared" ref="BU6:CC6" si="15">BU17+$CD$4-1</f>
        <v>18</v>
      </c>
      <c r="BV6">
        <f t="shared" si="15"/>
        <v>20</v>
      </c>
      <c r="BW6">
        <f t="shared" si="15"/>
        <v>14</v>
      </c>
      <c r="BX6">
        <f t="shared" si="15"/>
        <v>16</v>
      </c>
      <c r="BY6">
        <f t="shared" si="15"/>
        <v>11</v>
      </c>
      <c r="BZ6">
        <f t="shared" si="15"/>
        <v>13</v>
      </c>
      <c r="CA6">
        <f t="shared" si="15"/>
        <v>17</v>
      </c>
      <c r="CB6">
        <f t="shared" si="15"/>
        <v>12</v>
      </c>
      <c r="CC6">
        <f t="shared" si="15"/>
        <v>15</v>
      </c>
      <c r="CD6" s="7">
        <f>SUM(BU6:CC6)</f>
        <v>136</v>
      </c>
      <c r="CE6" s="2">
        <v>1</v>
      </c>
      <c r="CF6" s="2">
        <v>9</v>
      </c>
      <c r="CG6" s="2">
        <v>3</v>
      </c>
      <c r="CH6" s="2">
        <v>10</v>
      </c>
      <c r="CI6" s="2">
        <v>6</v>
      </c>
      <c r="CJ6" s="2">
        <v>7</v>
      </c>
      <c r="CK6" s="2">
        <v>8</v>
      </c>
      <c r="CL6" s="2">
        <v>4</v>
      </c>
      <c r="CM6" s="2">
        <v>5</v>
      </c>
      <c r="CN6" s="7">
        <f t="shared" si="8"/>
        <v>53</v>
      </c>
      <c r="CO6">
        <f>CO17+$CX$4-1</f>
        <v>20</v>
      </c>
      <c r="CP6">
        <f t="shared" si="9"/>
        <v>17</v>
      </c>
      <c r="CQ6">
        <f t="shared" si="9"/>
        <v>12</v>
      </c>
      <c r="CR6">
        <f t="shared" si="9"/>
        <v>13</v>
      </c>
      <c r="CS6">
        <f t="shared" si="9"/>
        <v>15</v>
      </c>
      <c r="CT6">
        <f t="shared" si="9"/>
        <v>18</v>
      </c>
      <c r="CU6">
        <f t="shared" si="9"/>
        <v>14</v>
      </c>
      <c r="CV6">
        <f t="shared" si="9"/>
        <v>11</v>
      </c>
      <c r="CW6">
        <f t="shared" si="9"/>
        <v>16</v>
      </c>
      <c r="CX6" s="7">
        <f>SUM(CO6:CW6)</f>
        <v>136</v>
      </c>
      <c r="CY6" s="2">
        <v>5</v>
      </c>
      <c r="CZ6" s="2">
        <v>4</v>
      </c>
      <c r="DA6" s="2">
        <v>8</v>
      </c>
      <c r="DB6" s="2">
        <v>7</v>
      </c>
      <c r="DC6" s="2">
        <v>6</v>
      </c>
      <c r="DD6" s="2">
        <v>10</v>
      </c>
      <c r="DE6" s="2">
        <v>3</v>
      </c>
      <c r="DF6" s="2">
        <v>9</v>
      </c>
      <c r="DG6" s="2">
        <v>1</v>
      </c>
      <c r="DH6" s="7">
        <f t="shared" si="10"/>
        <v>53</v>
      </c>
      <c r="DI6">
        <f>DI17+$DR$4-1</f>
        <v>19</v>
      </c>
      <c r="DJ6">
        <f t="shared" si="11"/>
        <v>14</v>
      </c>
      <c r="DK6">
        <f t="shared" si="11"/>
        <v>17</v>
      </c>
      <c r="DL6">
        <f t="shared" si="11"/>
        <v>15</v>
      </c>
      <c r="DM6">
        <f t="shared" si="11"/>
        <v>20</v>
      </c>
      <c r="DN6">
        <f t="shared" si="11"/>
        <v>18</v>
      </c>
      <c r="DO6">
        <f t="shared" si="11"/>
        <v>13</v>
      </c>
      <c r="DP6">
        <f t="shared" si="11"/>
        <v>16</v>
      </c>
      <c r="DQ6">
        <f t="shared" si="11"/>
        <v>11</v>
      </c>
      <c r="DR6" s="7">
        <f>SUM(DI6:DQ6)</f>
        <v>143</v>
      </c>
    </row>
    <row r="7" spans="1:122" x14ac:dyDescent="0.25">
      <c r="A7">
        <v>3</v>
      </c>
      <c r="B7" s="162" t="s">
        <v>1527</v>
      </c>
      <c r="C7" s="14">
        <v>1</v>
      </c>
      <c r="D7" s="2">
        <v>10</v>
      </c>
      <c r="E7" s="2">
        <v>5</v>
      </c>
      <c r="F7" s="2">
        <v>9</v>
      </c>
      <c r="G7" s="2">
        <v>2</v>
      </c>
      <c r="H7" s="2">
        <v>6</v>
      </c>
      <c r="I7" s="2">
        <v>8</v>
      </c>
      <c r="J7" s="2">
        <v>4</v>
      </c>
      <c r="K7" s="2">
        <v>7</v>
      </c>
      <c r="L7" s="7">
        <f t="shared" si="0"/>
        <v>52</v>
      </c>
      <c r="M7">
        <f t="shared" ref="M7:U7" si="16">M18+$V$4-1</f>
        <v>8</v>
      </c>
      <c r="N7">
        <f t="shared" si="16"/>
        <v>4</v>
      </c>
      <c r="O7">
        <f t="shared" si="16"/>
        <v>6</v>
      </c>
      <c r="P7">
        <f t="shared" si="16"/>
        <v>7</v>
      </c>
      <c r="Q7">
        <f t="shared" si="16"/>
        <v>9</v>
      </c>
      <c r="R7">
        <f t="shared" si="16"/>
        <v>12</v>
      </c>
      <c r="S7">
        <f t="shared" si="16"/>
        <v>5</v>
      </c>
      <c r="T7">
        <f t="shared" si="16"/>
        <v>3</v>
      </c>
      <c r="U7">
        <f t="shared" si="16"/>
        <v>10</v>
      </c>
      <c r="V7" s="15">
        <f>SUM(M7:U7)</f>
        <v>64</v>
      </c>
      <c r="W7" s="14">
        <v>7</v>
      </c>
      <c r="X7" s="2">
        <v>4</v>
      </c>
      <c r="Y7" s="2">
        <v>8</v>
      </c>
      <c r="Z7" s="2">
        <v>6</v>
      </c>
      <c r="AA7" s="2">
        <v>2</v>
      </c>
      <c r="AB7" s="2">
        <v>9</v>
      </c>
      <c r="AC7" s="2">
        <v>5</v>
      </c>
      <c r="AD7" s="2">
        <v>10</v>
      </c>
      <c r="AE7" s="2">
        <v>1</v>
      </c>
      <c r="AF7" s="7">
        <f t="shared" si="2"/>
        <v>52</v>
      </c>
      <c r="AG7">
        <f t="shared" ref="AG7:AO7" si="17">AG18+$AP$4-1</f>
        <v>20</v>
      </c>
      <c r="AH7">
        <f t="shared" si="17"/>
        <v>15</v>
      </c>
      <c r="AI7">
        <f t="shared" si="17"/>
        <v>19</v>
      </c>
      <c r="AJ7">
        <f t="shared" si="17"/>
        <v>16</v>
      </c>
      <c r="AK7">
        <f t="shared" si="17"/>
        <v>21</v>
      </c>
      <c r="AL7">
        <f t="shared" si="17"/>
        <v>13</v>
      </c>
      <c r="AM7">
        <f t="shared" si="17"/>
        <v>18</v>
      </c>
      <c r="AN7">
        <f t="shared" si="17"/>
        <v>14</v>
      </c>
      <c r="AO7">
        <f t="shared" si="17"/>
        <v>12</v>
      </c>
      <c r="AP7" s="15">
        <f>SUM(AG7:AO7)</f>
        <v>148</v>
      </c>
      <c r="AQ7" s="2">
        <v>10</v>
      </c>
      <c r="AR7" s="2">
        <v>1</v>
      </c>
      <c r="AS7" s="2">
        <v>2</v>
      </c>
      <c r="AT7" s="2">
        <v>6</v>
      </c>
      <c r="AU7" s="2">
        <v>9</v>
      </c>
      <c r="AV7" s="2">
        <v>7</v>
      </c>
      <c r="AW7" s="2">
        <v>5</v>
      </c>
      <c r="AX7" s="2">
        <v>4</v>
      </c>
      <c r="AY7" s="2">
        <v>8</v>
      </c>
      <c r="AZ7" s="7">
        <f t="shared" si="4"/>
        <v>52</v>
      </c>
      <c r="BA7">
        <f t="shared" ref="BA7:BI7" si="18">BA18+$BJ$4-1</f>
        <v>17</v>
      </c>
      <c r="BB7">
        <f t="shared" si="18"/>
        <v>20</v>
      </c>
      <c r="BC7">
        <f t="shared" si="18"/>
        <v>13</v>
      </c>
      <c r="BD7">
        <f t="shared" si="18"/>
        <v>16</v>
      </c>
      <c r="BE7">
        <f t="shared" si="18"/>
        <v>18</v>
      </c>
      <c r="BF7">
        <f t="shared" si="18"/>
        <v>11</v>
      </c>
      <c r="BG7">
        <f t="shared" si="18"/>
        <v>14</v>
      </c>
      <c r="BH7">
        <f t="shared" si="18"/>
        <v>19</v>
      </c>
      <c r="BI7">
        <f t="shared" si="18"/>
        <v>12</v>
      </c>
      <c r="BJ7" s="7">
        <f>SUM(BA7:BI7)</f>
        <v>140</v>
      </c>
      <c r="BK7" s="2">
        <v>8</v>
      </c>
      <c r="BL7" s="2">
        <v>4</v>
      </c>
      <c r="BM7" s="2">
        <v>5</v>
      </c>
      <c r="BN7" s="2">
        <v>7</v>
      </c>
      <c r="BO7" s="2">
        <v>9</v>
      </c>
      <c r="BP7" s="2">
        <v>6</v>
      </c>
      <c r="BQ7" s="2">
        <v>2</v>
      </c>
      <c r="BR7" s="2">
        <v>1</v>
      </c>
      <c r="BS7" s="2">
        <v>10</v>
      </c>
      <c r="BT7" s="7">
        <f t="shared" si="6"/>
        <v>52</v>
      </c>
      <c r="BU7">
        <f t="shared" ref="BU7:CC7" si="19">BU18+$CD$4-1</f>
        <v>13</v>
      </c>
      <c r="BV7">
        <f t="shared" si="19"/>
        <v>16</v>
      </c>
      <c r="BW7">
        <f t="shared" si="19"/>
        <v>17</v>
      </c>
      <c r="BX7">
        <f t="shared" si="19"/>
        <v>14</v>
      </c>
      <c r="BY7">
        <f t="shared" si="19"/>
        <v>19</v>
      </c>
      <c r="BZ7">
        <f t="shared" si="19"/>
        <v>11</v>
      </c>
      <c r="CA7">
        <f t="shared" si="19"/>
        <v>18</v>
      </c>
      <c r="CB7">
        <f t="shared" si="19"/>
        <v>15</v>
      </c>
      <c r="CC7">
        <f t="shared" si="19"/>
        <v>20</v>
      </c>
      <c r="CD7" s="7">
        <f>SUM(BU7:CC7)</f>
        <v>143</v>
      </c>
      <c r="CE7" s="2">
        <v>4</v>
      </c>
      <c r="CF7" s="2">
        <v>7</v>
      </c>
      <c r="CG7" s="2">
        <v>2</v>
      </c>
      <c r="CH7" s="2">
        <v>5</v>
      </c>
      <c r="CI7" s="2">
        <v>8</v>
      </c>
      <c r="CJ7" s="2">
        <v>1</v>
      </c>
      <c r="CK7" s="2">
        <v>10</v>
      </c>
      <c r="CL7" s="2">
        <v>9</v>
      </c>
      <c r="CM7" s="2">
        <v>6</v>
      </c>
      <c r="CN7" s="7">
        <f t="shared" si="8"/>
        <v>52</v>
      </c>
      <c r="CO7">
        <f>CO18+$CX$4-1</f>
        <v>16</v>
      </c>
      <c r="CP7">
        <f t="shared" si="9"/>
        <v>20</v>
      </c>
      <c r="CQ7">
        <f t="shared" si="9"/>
        <v>11</v>
      </c>
      <c r="CR7">
        <f t="shared" si="9"/>
        <v>15</v>
      </c>
      <c r="CS7">
        <f t="shared" si="9"/>
        <v>17</v>
      </c>
      <c r="CT7">
        <f t="shared" si="9"/>
        <v>13</v>
      </c>
      <c r="CU7">
        <f t="shared" si="9"/>
        <v>12</v>
      </c>
      <c r="CV7">
        <f t="shared" si="9"/>
        <v>19</v>
      </c>
      <c r="CW7">
        <f t="shared" si="9"/>
        <v>14</v>
      </c>
      <c r="CX7" s="7">
        <f>SUM(CO7:CW7)</f>
        <v>137</v>
      </c>
      <c r="CY7" s="2">
        <v>6</v>
      </c>
      <c r="CZ7" s="2">
        <v>9</v>
      </c>
      <c r="DA7" s="2">
        <v>10</v>
      </c>
      <c r="DB7" s="2">
        <v>1</v>
      </c>
      <c r="DC7" s="2">
        <v>8</v>
      </c>
      <c r="DD7" s="2">
        <v>5</v>
      </c>
      <c r="DE7" s="2">
        <v>2</v>
      </c>
      <c r="DF7" s="2">
        <v>7</v>
      </c>
      <c r="DG7" s="2">
        <v>4</v>
      </c>
      <c r="DH7" s="7">
        <f t="shared" si="10"/>
        <v>52</v>
      </c>
      <c r="DI7">
        <f>DI18+$DR$4-1</f>
        <v>17</v>
      </c>
      <c r="DJ7">
        <f t="shared" si="11"/>
        <v>12</v>
      </c>
      <c r="DK7">
        <f t="shared" si="11"/>
        <v>13</v>
      </c>
      <c r="DL7">
        <f t="shared" si="11"/>
        <v>18</v>
      </c>
      <c r="DM7">
        <f t="shared" si="11"/>
        <v>16</v>
      </c>
      <c r="DN7">
        <f t="shared" si="11"/>
        <v>20</v>
      </c>
      <c r="DO7">
        <f t="shared" si="11"/>
        <v>14</v>
      </c>
      <c r="DP7">
        <f t="shared" si="11"/>
        <v>11</v>
      </c>
      <c r="DQ7">
        <f t="shared" si="11"/>
        <v>19</v>
      </c>
      <c r="DR7" s="7">
        <f>SUM(DI7:DQ7)</f>
        <v>140</v>
      </c>
    </row>
    <row r="8" spans="1:122" x14ac:dyDescent="0.25">
      <c r="A8">
        <v>4</v>
      </c>
      <c r="B8" s="162" t="s">
        <v>1277</v>
      </c>
      <c r="C8" s="14">
        <v>7</v>
      </c>
      <c r="D8" s="2">
        <v>2</v>
      </c>
      <c r="E8" s="2">
        <v>9</v>
      </c>
      <c r="F8" s="2">
        <v>10</v>
      </c>
      <c r="G8" s="2">
        <v>6</v>
      </c>
      <c r="H8" s="2">
        <v>8</v>
      </c>
      <c r="I8" s="2">
        <v>1</v>
      </c>
      <c r="J8" s="2">
        <v>3</v>
      </c>
      <c r="K8" s="2">
        <v>5</v>
      </c>
      <c r="L8" s="7">
        <f t="shared" si="0"/>
        <v>51</v>
      </c>
      <c r="M8">
        <f t="shared" ref="M8:U8" si="20">M19+$V$4-1</f>
        <v>9</v>
      </c>
      <c r="N8">
        <f t="shared" si="20"/>
        <v>12</v>
      </c>
      <c r="O8">
        <f t="shared" si="20"/>
        <v>3</v>
      </c>
      <c r="P8">
        <f t="shared" si="20"/>
        <v>10</v>
      </c>
      <c r="Q8">
        <f t="shared" si="20"/>
        <v>5</v>
      </c>
      <c r="R8">
        <f t="shared" si="20"/>
        <v>7</v>
      </c>
      <c r="S8">
        <f t="shared" si="20"/>
        <v>11</v>
      </c>
      <c r="T8">
        <f t="shared" si="20"/>
        <v>4</v>
      </c>
      <c r="U8">
        <f t="shared" si="20"/>
        <v>8</v>
      </c>
      <c r="V8" s="15">
        <f t="shared" ref="V8:V14" si="21">SUM(M8:U8)</f>
        <v>69</v>
      </c>
      <c r="W8" s="14">
        <v>5</v>
      </c>
      <c r="X8" s="2">
        <v>3</v>
      </c>
      <c r="Y8" s="2">
        <v>1</v>
      </c>
      <c r="Z8" s="2">
        <v>8</v>
      </c>
      <c r="AA8" s="2">
        <v>6</v>
      </c>
      <c r="AB8" s="2">
        <v>10</v>
      </c>
      <c r="AC8" s="2">
        <v>9</v>
      </c>
      <c r="AD8" s="2">
        <v>2</v>
      </c>
      <c r="AE8" s="2">
        <v>7</v>
      </c>
      <c r="AF8" s="7">
        <f t="shared" si="2"/>
        <v>51</v>
      </c>
      <c r="AG8">
        <f t="shared" ref="AG8:AO8" si="22">AG19+$AP$4-1</f>
        <v>12</v>
      </c>
      <c r="AH8">
        <f t="shared" si="22"/>
        <v>14</v>
      </c>
      <c r="AI8">
        <f t="shared" si="22"/>
        <v>17</v>
      </c>
      <c r="AJ8">
        <f t="shared" si="22"/>
        <v>13</v>
      </c>
      <c r="AK8">
        <f t="shared" si="22"/>
        <v>19</v>
      </c>
      <c r="AL8">
        <f t="shared" si="22"/>
        <v>20</v>
      </c>
      <c r="AM8">
        <f t="shared" si="22"/>
        <v>15</v>
      </c>
      <c r="AN8">
        <f t="shared" si="22"/>
        <v>16</v>
      </c>
      <c r="AO8">
        <f t="shared" si="22"/>
        <v>21</v>
      </c>
      <c r="AP8" s="15">
        <f t="shared" ref="AP8:AP14" si="23">SUM(AG8:AO8)</f>
        <v>147</v>
      </c>
      <c r="AQ8" s="2">
        <v>6</v>
      </c>
      <c r="AR8" s="2">
        <v>5</v>
      </c>
      <c r="AS8" s="2">
        <v>9</v>
      </c>
      <c r="AT8" s="2">
        <v>7</v>
      </c>
      <c r="AU8" s="2">
        <v>8</v>
      </c>
      <c r="AV8" s="2">
        <v>1</v>
      </c>
      <c r="AW8" s="2">
        <v>10</v>
      </c>
      <c r="AX8" s="2">
        <v>3</v>
      </c>
      <c r="AY8" s="2">
        <v>2</v>
      </c>
      <c r="AZ8" s="7">
        <f t="shared" si="4"/>
        <v>51</v>
      </c>
      <c r="BA8">
        <f t="shared" ref="BA8:BI8" si="24">BA19+$BJ$4-1</f>
        <v>15</v>
      </c>
      <c r="BB8">
        <f t="shared" si="24"/>
        <v>13</v>
      </c>
      <c r="BC8">
        <f t="shared" si="24"/>
        <v>12</v>
      </c>
      <c r="BD8">
        <f t="shared" si="24"/>
        <v>17</v>
      </c>
      <c r="BE8">
        <f t="shared" si="24"/>
        <v>19</v>
      </c>
      <c r="BF8">
        <f t="shared" si="24"/>
        <v>18</v>
      </c>
      <c r="BG8">
        <f t="shared" si="24"/>
        <v>16</v>
      </c>
      <c r="BH8">
        <f t="shared" si="24"/>
        <v>20</v>
      </c>
      <c r="BI8">
        <f t="shared" si="24"/>
        <v>14</v>
      </c>
      <c r="BJ8" s="7">
        <f t="shared" ref="BJ8:BJ14" si="25">SUM(BA8:BI8)</f>
        <v>144</v>
      </c>
      <c r="BK8" s="2">
        <v>2</v>
      </c>
      <c r="BL8" s="2">
        <v>3</v>
      </c>
      <c r="BM8" s="2">
        <v>10</v>
      </c>
      <c r="BN8" s="2">
        <v>1</v>
      </c>
      <c r="BO8" s="2">
        <v>8</v>
      </c>
      <c r="BP8" s="2">
        <v>7</v>
      </c>
      <c r="BQ8" s="2">
        <v>9</v>
      </c>
      <c r="BR8" s="2">
        <v>5</v>
      </c>
      <c r="BS8" s="2">
        <v>6</v>
      </c>
      <c r="BT8" s="7">
        <f t="shared" si="6"/>
        <v>51</v>
      </c>
      <c r="BU8">
        <f t="shared" ref="BU8:CC8" si="26">BU19+$CD$4-1</f>
        <v>17</v>
      </c>
      <c r="BV8">
        <f t="shared" si="26"/>
        <v>15</v>
      </c>
      <c r="BW8">
        <f t="shared" si="26"/>
        <v>11</v>
      </c>
      <c r="BX8">
        <f t="shared" si="26"/>
        <v>19</v>
      </c>
      <c r="BY8">
        <f t="shared" si="26"/>
        <v>16</v>
      </c>
      <c r="BZ8">
        <f t="shared" si="26"/>
        <v>20</v>
      </c>
      <c r="CA8">
        <f t="shared" si="26"/>
        <v>13</v>
      </c>
      <c r="CB8">
        <f t="shared" si="26"/>
        <v>18</v>
      </c>
      <c r="CC8">
        <f t="shared" si="26"/>
        <v>12</v>
      </c>
      <c r="CD8" s="7">
        <f t="shared" ref="CD8:CD14" si="27">SUM(BU8:CC8)</f>
        <v>141</v>
      </c>
      <c r="CE8" s="2">
        <v>3</v>
      </c>
      <c r="CF8" s="2">
        <v>8</v>
      </c>
      <c r="CG8" s="2">
        <v>5</v>
      </c>
      <c r="CH8" s="2">
        <v>7</v>
      </c>
      <c r="CI8" s="2">
        <v>1</v>
      </c>
      <c r="CJ8" s="2">
        <v>10</v>
      </c>
      <c r="CK8" s="2">
        <v>6</v>
      </c>
      <c r="CL8" s="2">
        <v>2</v>
      </c>
      <c r="CM8" s="2">
        <v>9</v>
      </c>
      <c r="CN8" s="7">
        <f t="shared" si="8"/>
        <v>51</v>
      </c>
      <c r="CO8">
        <f t="shared" ref="CO8:CW8" si="28">CO19+$CX$4-1</f>
        <v>15</v>
      </c>
      <c r="CP8">
        <f t="shared" si="28"/>
        <v>13</v>
      </c>
      <c r="CQ8">
        <f t="shared" si="28"/>
        <v>19</v>
      </c>
      <c r="CR8">
        <f t="shared" si="28"/>
        <v>17</v>
      </c>
      <c r="CS8">
        <f t="shared" si="28"/>
        <v>11</v>
      </c>
      <c r="CT8">
        <f t="shared" si="28"/>
        <v>16</v>
      </c>
      <c r="CU8">
        <f t="shared" si="28"/>
        <v>20</v>
      </c>
      <c r="CV8">
        <f t="shared" si="28"/>
        <v>12</v>
      </c>
      <c r="CW8">
        <f t="shared" si="28"/>
        <v>18</v>
      </c>
      <c r="CX8" s="7">
        <f t="shared" ref="CX8:CX14" si="29">SUM(CO8:CW8)</f>
        <v>141</v>
      </c>
      <c r="CY8" s="2">
        <v>9</v>
      </c>
      <c r="CZ8" s="2">
        <v>2</v>
      </c>
      <c r="DA8" s="2">
        <v>6</v>
      </c>
      <c r="DB8" s="2">
        <v>10</v>
      </c>
      <c r="DC8" s="2">
        <v>1</v>
      </c>
      <c r="DD8" s="2">
        <v>7</v>
      </c>
      <c r="DE8" s="2">
        <v>5</v>
      </c>
      <c r="DF8" s="2">
        <v>8</v>
      </c>
      <c r="DG8" s="2">
        <v>3</v>
      </c>
      <c r="DH8" s="7">
        <f t="shared" si="10"/>
        <v>51</v>
      </c>
      <c r="DI8">
        <f t="shared" ref="DI8:DQ8" si="30">DI19+$DR$4-1</f>
        <v>15</v>
      </c>
      <c r="DJ8">
        <f t="shared" si="30"/>
        <v>13</v>
      </c>
      <c r="DK8">
        <f t="shared" si="30"/>
        <v>11</v>
      </c>
      <c r="DL8">
        <f t="shared" si="30"/>
        <v>19</v>
      </c>
      <c r="DM8">
        <f t="shared" si="30"/>
        <v>14</v>
      </c>
      <c r="DN8">
        <f t="shared" si="30"/>
        <v>16</v>
      </c>
      <c r="DO8">
        <f t="shared" si="30"/>
        <v>12</v>
      </c>
      <c r="DP8">
        <f t="shared" si="30"/>
        <v>18</v>
      </c>
      <c r="DQ8">
        <f t="shared" si="30"/>
        <v>20</v>
      </c>
      <c r="DR8" s="7">
        <f t="shared" ref="DR8:DR14" si="31">SUM(DI8:DQ8)</f>
        <v>138</v>
      </c>
    </row>
    <row r="9" spans="1:122" x14ac:dyDescent="0.25">
      <c r="A9">
        <v>5</v>
      </c>
      <c r="B9" s="162" t="s">
        <v>1279</v>
      </c>
      <c r="C9" s="14">
        <v>9</v>
      </c>
      <c r="D9" s="2">
        <v>8</v>
      </c>
      <c r="E9" s="2">
        <v>3</v>
      </c>
      <c r="F9" s="2">
        <v>1</v>
      </c>
      <c r="G9" s="2">
        <v>7</v>
      </c>
      <c r="H9" s="2">
        <v>2</v>
      </c>
      <c r="I9" s="2">
        <v>6</v>
      </c>
      <c r="J9" s="2">
        <v>10</v>
      </c>
      <c r="K9" s="2">
        <v>4</v>
      </c>
      <c r="L9" s="7">
        <f t="shared" si="0"/>
        <v>50</v>
      </c>
      <c r="M9">
        <f t="shared" ref="M9:U9" si="32">M20+$V$4-1</f>
        <v>11</v>
      </c>
      <c r="N9">
        <f t="shared" si="32"/>
        <v>9</v>
      </c>
      <c r="O9">
        <f t="shared" si="32"/>
        <v>5</v>
      </c>
      <c r="P9">
        <f t="shared" si="32"/>
        <v>12</v>
      </c>
      <c r="Q9">
        <f t="shared" si="32"/>
        <v>8</v>
      </c>
      <c r="R9">
        <f t="shared" si="32"/>
        <v>3</v>
      </c>
      <c r="S9">
        <f t="shared" si="32"/>
        <v>10</v>
      </c>
      <c r="T9">
        <f t="shared" si="32"/>
        <v>6</v>
      </c>
      <c r="U9">
        <f t="shared" si="32"/>
        <v>7</v>
      </c>
      <c r="V9" s="15">
        <f t="shared" si="21"/>
        <v>71</v>
      </c>
      <c r="W9" s="14">
        <v>4</v>
      </c>
      <c r="X9" s="2">
        <v>10</v>
      </c>
      <c r="Y9" s="2">
        <v>6</v>
      </c>
      <c r="Z9" s="2">
        <v>2</v>
      </c>
      <c r="AA9" s="2">
        <v>7</v>
      </c>
      <c r="AB9" s="2">
        <v>1</v>
      </c>
      <c r="AC9" s="2">
        <v>3</v>
      </c>
      <c r="AD9" s="2">
        <v>8</v>
      </c>
      <c r="AE9" s="2">
        <v>9</v>
      </c>
      <c r="AF9" s="7">
        <f t="shared" si="2"/>
        <v>50</v>
      </c>
      <c r="AG9">
        <f t="shared" ref="AG9:AO9" si="33">AG20+$AP$4-1</f>
        <v>13</v>
      </c>
      <c r="AH9">
        <f t="shared" si="33"/>
        <v>18</v>
      </c>
      <c r="AI9">
        <f t="shared" si="33"/>
        <v>20</v>
      </c>
      <c r="AJ9">
        <f t="shared" si="33"/>
        <v>15</v>
      </c>
      <c r="AK9">
        <f t="shared" si="33"/>
        <v>12</v>
      </c>
      <c r="AL9">
        <f t="shared" si="33"/>
        <v>16</v>
      </c>
      <c r="AM9">
        <f t="shared" si="33"/>
        <v>19</v>
      </c>
      <c r="AN9">
        <f t="shared" si="33"/>
        <v>21</v>
      </c>
      <c r="AO9">
        <f t="shared" si="33"/>
        <v>17</v>
      </c>
      <c r="AP9" s="15">
        <f t="shared" si="23"/>
        <v>151</v>
      </c>
      <c r="AQ9" s="2">
        <v>1</v>
      </c>
      <c r="AR9" s="2">
        <v>4</v>
      </c>
      <c r="AS9" s="2">
        <v>6</v>
      </c>
      <c r="AT9" s="2">
        <v>9</v>
      </c>
      <c r="AU9" s="2">
        <v>10</v>
      </c>
      <c r="AV9" s="2">
        <v>8</v>
      </c>
      <c r="AW9" s="2">
        <v>3</v>
      </c>
      <c r="AX9" s="2">
        <v>2</v>
      </c>
      <c r="AY9" s="2">
        <v>7</v>
      </c>
      <c r="AZ9" s="7">
        <f t="shared" si="4"/>
        <v>50</v>
      </c>
      <c r="BA9">
        <f t="shared" ref="BA9:BI9" si="34">BA20+$BJ$4-1</f>
        <v>11</v>
      </c>
      <c r="BB9">
        <f t="shared" si="34"/>
        <v>14</v>
      </c>
      <c r="BC9">
        <f t="shared" si="34"/>
        <v>17</v>
      </c>
      <c r="BD9">
        <f t="shared" si="34"/>
        <v>20</v>
      </c>
      <c r="BE9">
        <f t="shared" si="34"/>
        <v>12</v>
      </c>
      <c r="BF9">
        <f t="shared" si="34"/>
        <v>16</v>
      </c>
      <c r="BG9">
        <f t="shared" si="34"/>
        <v>13</v>
      </c>
      <c r="BH9">
        <f t="shared" si="34"/>
        <v>18</v>
      </c>
      <c r="BI9">
        <f t="shared" si="34"/>
        <v>15</v>
      </c>
      <c r="BJ9" s="7">
        <f t="shared" si="25"/>
        <v>136</v>
      </c>
      <c r="BK9" s="2">
        <v>7</v>
      </c>
      <c r="BL9" s="2">
        <v>2</v>
      </c>
      <c r="BM9" s="2">
        <v>3</v>
      </c>
      <c r="BN9" s="2">
        <v>8</v>
      </c>
      <c r="BO9" s="2">
        <v>10</v>
      </c>
      <c r="BP9" s="2">
        <v>9</v>
      </c>
      <c r="BQ9" s="2">
        <v>6</v>
      </c>
      <c r="BR9" s="2">
        <v>4</v>
      </c>
      <c r="BS9" s="2">
        <v>1</v>
      </c>
      <c r="BT9" s="7">
        <f t="shared" si="6"/>
        <v>50</v>
      </c>
      <c r="BU9">
        <f t="shared" ref="BU9:CC9" si="35">BU20+$CD$4-1</f>
        <v>12</v>
      </c>
      <c r="BV9">
        <f t="shared" si="35"/>
        <v>19</v>
      </c>
      <c r="BW9">
        <f t="shared" si="35"/>
        <v>18</v>
      </c>
      <c r="BX9">
        <f t="shared" si="35"/>
        <v>11</v>
      </c>
      <c r="BY9">
        <f t="shared" si="35"/>
        <v>13</v>
      </c>
      <c r="BZ9">
        <f t="shared" si="35"/>
        <v>15</v>
      </c>
      <c r="CA9">
        <f t="shared" si="35"/>
        <v>20</v>
      </c>
      <c r="CB9">
        <f t="shared" si="35"/>
        <v>17</v>
      </c>
      <c r="CC9">
        <f t="shared" si="35"/>
        <v>14</v>
      </c>
      <c r="CD9" s="7">
        <f t="shared" si="27"/>
        <v>139</v>
      </c>
      <c r="CE9" s="2">
        <v>6</v>
      </c>
      <c r="CF9" s="2">
        <v>10</v>
      </c>
      <c r="CG9" s="2">
        <v>4</v>
      </c>
      <c r="CH9" s="2">
        <v>3</v>
      </c>
      <c r="CI9" s="2">
        <v>9</v>
      </c>
      <c r="CJ9" s="2">
        <v>8</v>
      </c>
      <c r="CK9" s="2">
        <v>1</v>
      </c>
      <c r="CL9" s="2">
        <v>7</v>
      </c>
      <c r="CM9" s="2">
        <v>2</v>
      </c>
      <c r="CN9" s="7">
        <f t="shared" si="8"/>
        <v>50</v>
      </c>
      <c r="CO9">
        <f t="shared" ref="CO9:CW9" si="36">CO20+$CX$4-1</f>
        <v>17</v>
      </c>
      <c r="CP9">
        <f t="shared" si="36"/>
        <v>11</v>
      </c>
      <c r="CQ9">
        <f t="shared" si="36"/>
        <v>20</v>
      </c>
      <c r="CR9">
        <f t="shared" si="36"/>
        <v>16</v>
      </c>
      <c r="CS9">
        <f t="shared" si="36"/>
        <v>14</v>
      </c>
      <c r="CT9">
        <f t="shared" si="36"/>
        <v>19</v>
      </c>
      <c r="CU9">
        <f t="shared" si="36"/>
        <v>18</v>
      </c>
      <c r="CV9">
        <f t="shared" si="36"/>
        <v>13</v>
      </c>
      <c r="CW9">
        <f t="shared" si="36"/>
        <v>15</v>
      </c>
      <c r="CX9" s="7">
        <f t="shared" si="29"/>
        <v>143</v>
      </c>
      <c r="CY9" s="2">
        <v>2</v>
      </c>
      <c r="CZ9" s="2">
        <v>7</v>
      </c>
      <c r="DA9" s="2">
        <v>1</v>
      </c>
      <c r="DB9" s="2">
        <v>8</v>
      </c>
      <c r="DC9" s="2">
        <v>9</v>
      </c>
      <c r="DD9" s="2">
        <v>3</v>
      </c>
      <c r="DE9" s="2">
        <v>4</v>
      </c>
      <c r="DF9" s="2">
        <v>10</v>
      </c>
      <c r="DG9" s="2">
        <v>6</v>
      </c>
      <c r="DH9" s="7">
        <f t="shared" si="10"/>
        <v>50</v>
      </c>
      <c r="DI9">
        <f t="shared" ref="DI9:DQ9" si="37">DI20+$DR$4-1</f>
        <v>20</v>
      </c>
      <c r="DJ9">
        <f t="shared" si="37"/>
        <v>18</v>
      </c>
      <c r="DK9">
        <f t="shared" si="37"/>
        <v>15</v>
      </c>
      <c r="DL9">
        <f t="shared" si="37"/>
        <v>12</v>
      </c>
      <c r="DM9">
        <f t="shared" si="37"/>
        <v>17</v>
      </c>
      <c r="DN9">
        <f t="shared" si="37"/>
        <v>19</v>
      </c>
      <c r="DO9">
        <f t="shared" si="37"/>
        <v>11</v>
      </c>
      <c r="DP9">
        <f t="shared" si="37"/>
        <v>14</v>
      </c>
      <c r="DQ9">
        <f t="shared" si="37"/>
        <v>16</v>
      </c>
      <c r="DR9" s="7">
        <f t="shared" si="31"/>
        <v>142</v>
      </c>
    </row>
    <row r="10" spans="1:122" x14ac:dyDescent="0.25">
      <c r="A10">
        <v>6</v>
      </c>
      <c r="B10" s="284" t="s">
        <v>1275</v>
      </c>
      <c r="C10" s="14">
        <v>2</v>
      </c>
      <c r="D10" s="2">
        <v>7</v>
      </c>
      <c r="E10" s="2">
        <v>1</v>
      </c>
      <c r="F10" s="2">
        <v>8</v>
      </c>
      <c r="G10" s="2">
        <v>4</v>
      </c>
      <c r="H10" s="2">
        <v>3</v>
      </c>
      <c r="I10" s="2">
        <v>5</v>
      </c>
      <c r="J10" s="2">
        <v>9</v>
      </c>
      <c r="K10" s="2">
        <v>10</v>
      </c>
      <c r="L10" s="7">
        <f t="shared" si="0"/>
        <v>49</v>
      </c>
      <c r="M10">
        <f t="shared" ref="M10:U10" si="38">M21+$V$4-1</f>
        <v>4</v>
      </c>
      <c r="N10">
        <f t="shared" si="38"/>
        <v>7</v>
      </c>
      <c r="O10">
        <f t="shared" si="38"/>
        <v>10</v>
      </c>
      <c r="P10">
        <f t="shared" si="38"/>
        <v>3</v>
      </c>
      <c r="Q10">
        <f t="shared" si="38"/>
        <v>6</v>
      </c>
      <c r="R10">
        <f t="shared" si="38"/>
        <v>11</v>
      </c>
      <c r="S10">
        <f t="shared" si="38"/>
        <v>9</v>
      </c>
      <c r="T10">
        <f t="shared" si="38"/>
        <v>8</v>
      </c>
      <c r="U10">
        <f t="shared" si="38"/>
        <v>12</v>
      </c>
      <c r="V10" s="15">
        <f t="shared" si="21"/>
        <v>70</v>
      </c>
      <c r="W10" s="14">
        <v>10</v>
      </c>
      <c r="X10" s="2">
        <v>9</v>
      </c>
      <c r="Y10" s="2">
        <v>5</v>
      </c>
      <c r="Z10" s="2">
        <v>3</v>
      </c>
      <c r="AA10" s="2">
        <v>4</v>
      </c>
      <c r="AB10" s="2">
        <v>8</v>
      </c>
      <c r="AC10" s="2">
        <v>1</v>
      </c>
      <c r="AD10" s="2">
        <v>7</v>
      </c>
      <c r="AE10" s="2">
        <v>2</v>
      </c>
      <c r="AF10" s="7">
        <f t="shared" si="2"/>
        <v>49</v>
      </c>
      <c r="AG10">
        <f t="shared" ref="AG10:AO10" si="39">AG21+$AP$4-1</f>
        <v>16</v>
      </c>
      <c r="AH10">
        <f t="shared" si="39"/>
        <v>12</v>
      </c>
      <c r="AI10">
        <f t="shared" si="39"/>
        <v>21</v>
      </c>
      <c r="AJ10">
        <f t="shared" si="39"/>
        <v>17</v>
      </c>
      <c r="AK10">
        <f t="shared" si="39"/>
        <v>18</v>
      </c>
      <c r="AL10">
        <f t="shared" si="39"/>
        <v>15</v>
      </c>
      <c r="AM10">
        <f t="shared" si="39"/>
        <v>20</v>
      </c>
      <c r="AN10">
        <f t="shared" si="39"/>
        <v>13</v>
      </c>
      <c r="AO10">
        <f t="shared" si="39"/>
        <v>14</v>
      </c>
      <c r="AP10" s="15">
        <f t="shared" si="23"/>
        <v>146</v>
      </c>
      <c r="AQ10" s="2">
        <v>4</v>
      </c>
      <c r="AR10" s="2">
        <v>7</v>
      </c>
      <c r="AS10" s="2">
        <v>5</v>
      </c>
      <c r="AT10" s="2">
        <v>3</v>
      </c>
      <c r="AU10" s="2">
        <v>1</v>
      </c>
      <c r="AV10" s="2">
        <v>2</v>
      </c>
      <c r="AW10" s="2">
        <v>8</v>
      </c>
      <c r="AX10" s="2">
        <v>10</v>
      </c>
      <c r="AY10" s="2">
        <v>9</v>
      </c>
      <c r="AZ10" s="7">
        <f t="shared" si="4"/>
        <v>49</v>
      </c>
      <c r="BA10">
        <f t="shared" ref="BA10:BI10" si="40">BA21+$BJ$4-1</f>
        <v>16</v>
      </c>
      <c r="BB10">
        <f t="shared" si="40"/>
        <v>12</v>
      </c>
      <c r="BC10">
        <f t="shared" si="40"/>
        <v>18</v>
      </c>
      <c r="BD10">
        <f t="shared" si="40"/>
        <v>15</v>
      </c>
      <c r="BE10">
        <f t="shared" si="40"/>
        <v>13</v>
      </c>
      <c r="BF10">
        <f t="shared" si="40"/>
        <v>20</v>
      </c>
      <c r="BG10">
        <f t="shared" si="40"/>
        <v>17</v>
      </c>
      <c r="BH10">
        <f t="shared" si="40"/>
        <v>11</v>
      </c>
      <c r="BI10">
        <f t="shared" si="40"/>
        <v>19</v>
      </c>
      <c r="BJ10" s="7">
        <f t="shared" si="25"/>
        <v>141</v>
      </c>
      <c r="BK10" s="2">
        <v>9</v>
      </c>
      <c r="BL10" s="2">
        <v>10</v>
      </c>
      <c r="BM10" s="2">
        <v>8</v>
      </c>
      <c r="BN10" s="2">
        <v>2</v>
      </c>
      <c r="BO10" s="2">
        <v>1</v>
      </c>
      <c r="BP10" s="2">
        <v>3</v>
      </c>
      <c r="BQ10" s="2">
        <v>5</v>
      </c>
      <c r="BR10" s="2">
        <v>7</v>
      </c>
      <c r="BS10" s="2">
        <v>4</v>
      </c>
      <c r="BT10" s="7">
        <f t="shared" si="6"/>
        <v>49</v>
      </c>
      <c r="BU10">
        <f t="shared" ref="BU10:CC10" si="41">BU21+$CD$4-1</f>
        <v>16</v>
      </c>
      <c r="BV10">
        <f t="shared" si="41"/>
        <v>14</v>
      </c>
      <c r="BW10">
        <f t="shared" si="41"/>
        <v>20</v>
      </c>
      <c r="BX10">
        <f t="shared" si="41"/>
        <v>15</v>
      </c>
      <c r="BY10">
        <f t="shared" si="41"/>
        <v>18</v>
      </c>
      <c r="BZ10">
        <f t="shared" si="41"/>
        <v>12</v>
      </c>
      <c r="CA10">
        <f t="shared" si="41"/>
        <v>19</v>
      </c>
      <c r="CB10">
        <f t="shared" si="41"/>
        <v>13</v>
      </c>
      <c r="CC10">
        <f t="shared" si="41"/>
        <v>11</v>
      </c>
      <c r="CD10" s="7">
        <f t="shared" si="27"/>
        <v>138</v>
      </c>
      <c r="CE10" s="2">
        <v>5</v>
      </c>
      <c r="CF10" s="2">
        <v>1</v>
      </c>
      <c r="CG10" s="2">
        <v>7</v>
      </c>
      <c r="CH10" s="2">
        <v>8</v>
      </c>
      <c r="CI10" s="2">
        <v>2</v>
      </c>
      <c r="CJ10" s="2">
        <v>9</v>
      </c>
      <c r="CK10" s="2">
        <v>4</v>
      </c>
      <c r="CL10" s="2">
        <v>10</v>
      </c>
      <c r="CM10" s="2">
        <v>3</v>
      </c>
      <c r="CN10" s="7">
        <f t="shared" si="8"/>
        <v>49</v>
      </c>
      <c r="CO10">
        <f t="shared" ref="CO10:CW10" si="42">CO21+$CX$4-1</f>
        <v>18</v>
      </c>
      <c r="CP10">
        <f t="shared" si="42"/>
        <v>15</v>
      </c>
      <c r="CQ10">
        <f t="shared" si="42"/>
        <v>14</v>
      </c>
      <c r="CR10">
        <f t="shared" si="42"/>
        <v>12</v>
      </c>
      <c r="CS10">
        <f t="shared" si="42"/>
        <v>16</v>
      </c>
      <c r="CT10">
        <f t="shared" si="42"/>
        <v>11</v>
      </c>
      <c r="CU10">
        <f t="shared" si="42"/>
        <v>19</v>
      </c>
      <c r="CV10">
        <f t="shared" si="42"/>
        <v>17</v>
      </c>
      <c r="CW10">
        <f t="shared" si="42"/>
        <v>13</v>
      </c>
      <c r="CX10" s="7">
        <f t="shared" si="29"/>
        <v>135</v>
      </c>
      <c r="CY10" s="2">
        <v>3</v>
      </c>
      <c r="CZ10" s="2">
        <v>10</v>
      </c>
      <c r="DA10" s="2">
        <v>4</v>
      </c>
      <c r="DB10" s="2">
        <v>9</v>
      </c>
      <c r="DC10" s="2">
        <v>2</v>
      </c>
      <c r="DD10" s="2">
        <v>8</v>
      </c>
      <c r="DE10" s="2">
        <v>7</v>
      </c>
      <c r="DF10" s="2">
        <v>1</v>
      </c>
      <c r="DG10" s="2">
        <v>5</v>
      </c>
      <c r="DH10" s="7">
        <f t="shared" si="10"/>
        <v>49</v>
      </c>
      <c r="DI10">
        <f t="shared" ref="DI10:DQ10" si="43">DI21+$DR$4-1</f>
        <v>18</v>
      </c>
      <c r="DJ10">
        <f t="shared" si="43"/>
        <v>16</v>
      </c>
      <c r="DK10">
        <f t="shared" si="43"/>
        <v>12</v>
      </c>
      <c r="DL10">
        <f t="shared" si="43"/>
        <v>14</v>
      </c>
      <c r="DM10">
        <f t="shared" si="43"/>
        <v>19</v>
      </c>
      <c r="DN10">
        <f t="shared" si="43"/>
        <v>13</v>
      </c>
      <c r="DO10">
        <f t="shared" si="43"/>
        <v>17</v>
      </c>
      <c r="DP10">
        <f t="shared" si="43"/>
        <v>20</v>
      </c>
      <c r="DQ10">
        <f t="shared" si="43"/>
        <v>15</v>
      </c>
      <c r="DR10" s="7">
        <f t="shared" si="31"/>
        <v>144</v>
      </c>
    </row>
    <row r="11" spans="1:122" x14ac:dyDescent="0.25">
      <c r="A11">
        <v>7</v>
      </c>
      <c r="B11" s="162" t="s">
        <v>1280</v>
      </c>
      <c r="C11" s="14">
        <v>4</v>
      </c>
      <c r="D11" s="2">
        <v>6</v>
      </c>
      <c r="E11" s="2">
        <v>10</v>
      </c>
      <c r="F11" s="2">
        <v>2</v>
      </c>
      <c r="G11" s="2">
        <v>5</v>
      </c>
      <c r="H11" s="2">
        <v>1</v>
      </c>
      <c r="I11" s="2">
        <v>9</v>
      </c>
      <c r="J11" s="2">
        <v>8</v>
      </c>
      <c r="K11" s="2">
        <v>3</v>
      </c>
      <c r="L11" s="7">
        <f t="shared" si="0"/>
        <v>48</v>
      </c>
      <c r="M11">
        <f t="shared" ref="M11:U11" si="44">M22+$V$4-1</f>
        <v>10</v>
      </c>
      <c r="N11">
        <f t="shared" si="44"/>
        <v>8</v>
      </c>
      <c r="O11">
        <f t="shared" si="44"/>
        <v>11</v>
      </c>
      <c r="P11">
        <f t="shared" si="44"/>
        <v>5</v>
      </c>
      <c r="Q11">
        <f t="shared" si="44"/>
        <v>7</v>
      </c>
      <c r="R11">
        <f t="shared" si="44"/>
        <v>6</v>
      </c>
      <c r="S11">
        <f t="shared" si="44"/>
        <v>4</v>
      </c>
      <c r="T11">
        <f t="shared" si="44"/>
        <v>12</v>
      </c>
      <c r="U11">
        <f t="shared" si="44"/>
        <v>9</v>
      </c>
      <c r="V11" s="15">
        <f t="shared" si="21"/>
        <v>72</v>
      </c>
      <c r="W11" s="14">
        <v>3</v>
      </c>
      <c r="X11" s="2">
        <v>8</v>
      </c>
      <c r="Y11" s="2">
        <v>9</v>
      </c>
      <c r="Z11" s="2">
        <v>1</v>
      </c>
      <c r="AA11" s="2">
        <v>5</v>
      </c>
      <c r="AB11" s="2">
        <v>2</v>
      </c>
      <c r="AC11" s="2">
        <v>10</v>
      </c>
      <c r="AD11" s="2">
        <v>6</v>
      </c>
      <c r="AE11" s="2">
        <v>4</v>
      </c>
      <c r="AF11" s="7">
        <f t="shared" si="2"/>
        <v>48</v>
      </c>
      <c r="AG11">
        <f t="shared" ref="AG11:AO11" si="45">AG22+$AP$4-1</f>
        <v>21</v>
      </c>
      <c r="AH11">
        <f t="shared" si="45"/>
        <v>16</v>
      </c>
      <c r="AI11">
        <f t="shared" si="45"/>
        <v>14</v>
      </c>
      <c r="AJ11">
        <f t="shared" si="45"/>
        <v>18</v>
      </c>
      <c r="AK11">
        <f t="shared" si="45"/>
        <v>13</v>
      </c>
      <c r="AL11">
        <f t="shared" si="45"/>
        <v>19</v>
      </c>
      <c r="AM11">
        <f t="shared" si="45"/>
        <v>17</v>
      </c>
      <c r="AN11">
        <f t="shared" si="45"/>
        <v>12</v>
      </c>
      <c r="AO11">
        <f t="shared" si="45"/>
        <v>20</v>
      </c>
      <c r="AP11" s="15">
        <f t="shared" si="23"/>
        <v>150</v>
      </c>
      <c r="AQ11" s="2">
        <v>9</v>
      </c>
      <c r="AR11" s="2">
        <v>6</v>
      </c>
      <c r="AS11" s="2">
        <v>10</v>
      </c>
      <c r="AT11" s="2">
        <v>4</v>
      </c>
      <c r="AU11" s="2">
        <v>2</v>
      </c>
      <c r="AV11" s="2">
        <v>3</v>
      </c>
      <c r="AW11" s="2">
        <v>1</v>
      </c>
      <c r="AX11" s="2">
        <v>8</v>
      </c>
      <c r="AY11" s="2">
        <v>5</v>
      </c>
      <c r="AZ11" s="7">
        <f t="shared" si="4"/>
        <v>48</v>
      </c>
      <c r="BA11">
        <f t="shared" ref="BA11:BI11" si="46">BA22+$BJ$4-1</f>
        <v>13</v>
      </c>
      <c r="BB11">
        <f t="shared" si="46"/>
        <v>11</v>
      </c>
      <c r="BC11">
        <f t="shared" si="46"/>
        <v>20</v>
      </c>
      <c r="BD11">
        <f t="shared" si="46"/>
        <v>18</v>
      </c>
      <c r="BE11">
        <f t="shared" si="46"/>
        <v>15</v>
      </c>
      <c r="BF11">
        <f t="shared" si="46"/>
        <v>12</v>
      </c>
      <c r="BG11">
        <f t="shared" si="46"/>
        <v>19</v>
      </c>
      <c r="BH11">
        <f t="shared" si="46"/>
        <v>14</v>
      </c>
      <c r="BI11">
        <f t="shared" si="46"/>
        <v>16</v>
      </c>
      <c r="BJ11" s="7">
        <f t="shared" si="25"/>
        <v>138</v>
      </c>
      <c r="BK11" s="2">
        <v>5</v>
      </c>
      <c r="BL11" s="2">
        <v>8</v>
      </c>
      <c r="BM11" s="2">
        <v>1</v>
      </c>
      <c r="BN11" s="2">
        <v>3</v>
      </c>
      <c r="BO11" s="2">
        <v>2</v>
      </c>
      <c r="BP11" s="2">
        <v>4</v>
      </c>
      <c r="BQ11" s="2">
        <v>10</v>
      </c>
      <c r="BR11" s="2">
        <v>6</v>
      </c>
      <c r="BS11" s="2">
        <v>9</v>
      </c>
      <c r="BT11" s="7">
        <f t="shared" si="6"/>
        <v>48</v>
      </c>
      <c r="BU11">
        <f t="shared" ref="BU11:CC11" si="47">BU22+$CD$4-1</f>
        <v>11</v>
      </c>
      <c r="BV11">
        <f t="shared" si="47"/>
        <v>17</v>
      </c>
      <c r="BW11">
        <f t="shared" si="47"/>
        <v>16</v>
      </c>
      <c r="BX11">
        <f t="shared" si="47"/>
        <v>13</v>
      </c>
      <c r="BY11">
        <f t="shared" si="47"/>
        <v>12</v>
      </c>
      <c r="BZ11">
        <f t="shared" si="47"/>
        <v>19</v>
      </c>
      <c r="CA11">
        <f t="shared" si="47"/>
        <v>15</v>
      </c>
      <c r="CB11">
        <f t="shared" si="47"/>
        <v>14</v>
      </c>
      <c r="CC11">
        <f t="shared" si="47"/>
        <v>18</v>
      </c>
      <c r="CD11" s="7">
        <f t="shared" si="27"/>
        <v>135</v>
      </c>
      <c r="CE11" s="2">
        <v>8</v>
      </c>
      <c r="CF11" s="2">
        <v>3</v>
      </c>
      <c r="CG11" s="2">
        <v>6</v>
      </c>
      <c r="CH11" s="2">
        <v>4</v>
      </c>
      <c r="CI11" s="2">
        <v>10</v>
      </c>
      <c r="CJ11" s="2">
        <v>2</v>
      </c>
      <c r="CK11" s="2">
        <v>9</v>
      </c>
      <c r="CL11" s="2">
        <v>5</v>
      </c>
      <c r="CM11" s="2">
        <v>1</v>
      </c>
      <c r="CN11" s="7">
        <f t="shared" si="8"/>
        <v>48</v>
      </c>
      <c r="CO11">
        <f t="shared" ref="CO11:CW11" si="48">CO22+$CX$4-1</f>
        <v>11</v>
      </c>
      <c r="CP11">
        <f t="shared" si="48"/>
        <v>19</v>
      </c>
      <c r="CQ11">
        <f t="shared" si="48"/>
        <v>13</v>
      </c>
      <c r="CR11">
        <f t="shared" si="48"/>
        <v>18</v>
      </c>
      <c r="CS11">
        <f t="shared" si="48"/>
        <v>20</v>
      </c>
      <c r="CT11">
        <f t="shared" si="48"/>
        <v>17</v>
      </c>
      <c r="CU11">
        <f t="shared" si="48"/>
        <v>16</v>
      </c>
      <c r="CV11">
        <f t="shared" si="48"/>
        <v>14</v>
      </c>
      <c r="CW11">
        <f t="shared" si="48"/>
        <v>12</v>
      </c>
      <c r="CX11" s="7">
        <f t="shared" si="29"/>
        <v>140</v>
      </c>
      <c r="CY11" s="2">
        <v>1</v>
      </c>
      <c r="CZ11" s="2">
        <v>5</v>
      </c>
      <c r="DA11" s="2">
        <v>9</v>
      </c>
      <c r="DB11" s="2">
        <v>2</v>
      </c>
      <c r="DC11" s="2">
        <v>10</v>
      </c>
      <c r="DD11" s="2">
        <v>4</v>
      </c>
      <c r="DE11" s="2">
        <v>6</v>
      </c>
      <c r="DF11" s="2">
        <v>3</v>
      </c>
      <c r="DG11" s="2">
        <v>8</v>
      </c>
      <c r="DH11" s="7">
        <f t="shared" si="10"/>
        <v>48</v>
      </c>
      <c r="DI11">
        <f t="shared" ref="DI11:DQ11" si="49">DI22+$DR$4-1</f>
        <v>13</v>
      </c>
      <c r="DJ11">
        <f t="shared" si="49"/>
        <v>17</v>
      </c>
      <c r="DK11">
        <f t="shared" si="49"/>
        <v>19</v>
      </c>
      <c r="DL11">
        <f t="shared" si="49"/>
        <v>16</v>
      </c>
      <c r="DM11">
        <f t="shared" si="49"/>
        <v>11</v>
      </c>
      <c r="DN11">
        <f t="shared" si="49"/>
        <v>15</v>
      </c>
      <c r="DO11">
        <f t="shared" si="49"/>
        <v>18</v>
      </c>
      <c r="DP11">
        <f t="shared" si="49"/>
        <v>12</v>
      </c>
      <c r="DQ11">
        <f t="shared" si="49"/>
        <v>14</v>
      </c>
      <c r="DR11" s="7">
        <f t="shared" si="31"/>
        <v>135</v>
      </c>
    </row>
    <row r="12" spans="1:122" x14ac:dyDescent="0.25">
      <c r="A12">
        <v>8</v>
      </c>
      <c r="B12" s="162" t="s">
        <v>1278</v>
      </c>
      <c r="C12" s="14">
        <v>10</v>
      </c>
      <c r="D12" s="2">
        <v>5</v>
      </c>
      <c r="E12" s="2">
        <v>2</v>
      </c>
      <c r="F12" s="2">
        <v>6</v>
      </c>
      <c r="G12" s="2">
        <v>9</v>
      </c>
      <c r="H12" s="2">
        <v>4</v>
      </c>
      <c r="I12" s="2">
        <v>3</v>
      </c>
      <c r="J12" s="2">
        <v>7</v>
      </c>
      <c r="K12" s="2">
        <v>1</v>
      </c>
      <c r="L12" s="7">
        <f t="shared" si="0"/>
        <v>47</v>
      </c>
      <c r="M12">
        <f t="shared" ref="M12:U12" si="50">M23+$V$4-1</f>
        <v>5</v>
      </c>
      <c r="N12">
        <f t="shared" si="50"/>
        <v>10</v>
      </c>
      <c r="O12">
        <f t="shared" si="50"/>
        <v>7</v>
      </c>
      <c r="P12">
        <f t="shared" si="50"/>
        <v>4</v>
      </c>
      <c r="Q12">
        <f t="shared" si="50"/>
        <v>12</v>
      </c>
      <c r="R12">
        <f t="shared" si="50"/>
        <v>8</v>
      </c>
      <c r="S12">
        <f t="shared" si="50"/>
        <v>6</v>
      </c>
      <c r="T12">
        <f t="shared" si="50"/>
        <v>11</v>
      </c>
      <c r="U12">
        <f t="shared" si="50"/>
        <v>3</v>
      </c>
      <c r="V12" s="15">
        <f t="shared" si="21"/>
        <v>66</v>
      </c>
      <c r="W12" s="14">
        <v>1</v>
      </c>
      <c r="X12" s="2">
        <v>7</v>
      </c>
      <c r="Y12" s="2">
        <v>3</v>
      </c>
      <c r="Z12" s="2">
        <v>4</v>
      </c>
      <c r="AA12" s="2">
        <v>9</v>
      </c>
      <c r="AB12" s="2">
        <v>6</v>
      </c>
      <c r="AC12" s="2">
        <v>2</v>
      </c>
      <c r="AD12" s="2">
        <v>5</v>
      </c>
      <c r="AE12" s="2">
        <v>10</v>
      </c>
      <c r="AF12" s="7">
        <f t="shared" si="2"/>
        <v>47</v>
      </c>
      <c r="AG12">
        <f t="shared" ref="AG12:AO12" si="51">AG23+$AP$4-1</f>
        <v>15</v>
      </c>
      <c r="AH12">
        <f t="shared" si="51"/>
        <v>17</v>
      </c>
      <c r="AI12">
        <f t="shared" si="51"/>
        <v>18</v>
      </c>
      <c r="AJ12">
        <f t="shared" si="51"/>
        <v>12</v>
      </c>
      <c r="AK12">
        <f t="shared" si="51"/>
        <v>16</v>
      </c>
      <c r="AL12">
        <f t="shared" si="51"/>
        <v>14</v>
      </c>
      <c r="AM12">
        <f t="shared" si="51"/>
        <v>13</v>
      </c>
      <c r="AN12">
        <f t="shared" si="51"/>
        <v>20</v>
      </c>
      <c r="AO12">
        <f t="shared" si="51"/>
        <v>19</v>
      </c>
      <c r="AP12" s="15">
        <f t="shared" si="23"/>
        <v>144</v>
      </c>
      <c r="AQ12" s="2">
        <v>2</v>
      </c>
      <c r="AR12" s="2">
        <v>9</v>
      </c>
      <c r="AS12" s="2">
        <v>1</v>
      </c>
      <c r="AT12" s="2">
        <v>10</v>
      </c>
      <c r="AU12" s="2">
        <v>4</v>
      </c>
      <c r="AV12" s="2">
        <v>5</v>
      </c>
      <c r="AW12" s="2">
        <v>6</v>
      </c>
      <c r="AX12" s="2">
        <v>7</v>
      </c>
      <c r="AY12" s="2">
        <v>3</v>
      </c>
      <c r="AZ12" s="7">
        <f t="shared" si="4"/>
        <v>47</v>
      </c>
      <c r="BA12">
        <f t="shared" ref="BA12:BI12" si="52">BA23+$BJ$4-1</f>
        <v>19</v>
      </c>
      <c r="BB12">
        <f t="shared" si="52"/>
        <v>17</v>
      </c>
      <c r="BC12">
        <f t="shared" si="52"/>
        <v>16</v>
      </c>
      <c r="BD12">
        <f t="shared" si="52"/>
        <v>14</v>
      </c>
      <c r="BE12">
        <f t="shared" si="52"/>
        <v>20</v>
      </c>
      <c r="BF12">
        <f t="shared" si="52"/>
        <v>15</v>
      </c>
      <c r="BG12">
        <f t="shared" si="52"/>
        <v>18</v>
      </c>
      <c r="BH12">
        <f t="shared" si="52"/>
        <v>13</v>
      </c>
      <c r="BI12">
        <f t="shared" si="52"/>
        <v>11</v>
      </c>
      <c r="BJ12" s="7">
        <f t="shared" si="25"/>
        <v>143</v>
      </c>
      <c r="BK12" s="2">
        <v>3</v>
      </c>
      <c r="BL12" s="2">
        <v>7</v>
      </c>
      <c r="BM12" s="2">
        <v>6</v>
      </c>
      <c r="BN12" s="2">
        <v>5</v>
      </c>
      <c r="BO12" s="2">
        <v>4</v>
      </c>
      <c r="BP12" s="2">
        <v>10</v>
      </c>
      <c r="BQ12" s="2">
        <v>1</v>
      </c>
      <c r="BR12" s="2">
        <v>9</v>
      </c>
      <c r="BS12" s="2">
        <v>2</v>
      </c>
      <c r="BT12" s="7">
        <f t="shared" si="6"/>
        <v>47</v>
      </c>
      <c r="BU12">
        <f t="shared" ref="BU12:CC12" si="53">BU23+$CD$4-1</f>
        <v>14</v>
      </c>
      <c r="BV12">
        <f t="shared" si="53"/>
        <v>18</v>
      </c>
      <c r="BW12">
        <f t="shared" si="53"/>
        <v>19</v>
      </c>
      <c r="BX12">
        <f t="shared" si="53"/>
        <v>12</v>
      </c>
      <c r="BY12">
        <f t="shared" si="53"/>
        <v>15</v>
      </c>
      <c r="BZ12">
        <f t="shared" si="53"/>
        <v>17</v>
      </c>
      <c r="CA12">
        <f t="shared" si="53"/>
        <v>11</v>
      </c>
      <c r="CB12">
        <f t="shared" si="53"/>
        <v>20</v>
      </c>
      <c r="CC12">
        <f t="shared" si="53"/>
        <v>16</v>
      </c>
      <c r="CD12" s="7">
        <f t="shared" si="27"/>
        <v>142</v>
      </c>
      <c r="CE12" s="2">
        <v>7</v>
      </c>
      <c r="CF12" s="2">
        <v>4</v>
      </c>
      <c r="CG12" s="2">
        <v>9</v>
      </c>
      <c r="CH12" s="2">
        <v>6</v>
      </c>
      <c r="CI12" s="2">
        <v>3</v>
      </c>
      <c r="CJ12" s="2">
        <v>5</v>
      </c>
      <c r="CK12" s="2">
        <v>2</v>
      </c>
      <c r="CL12" s="2">
        <v>1</v>
      </c>
      <c r="CM12" s="2">
        <v>10</v>
      </c>
      <c r="CN12" s="7">
        <f t="shared" si="8"/>
        <v>47</v>
      </c>
      <c r="CO12">
        <f t="shared" ref="CO12:CW12" si="54">CO23+$CX$4-1</f>
        <v>12</v>
      </c>
      <c r="CP12">
        <f t="shared" si="54"/>
        <v>14</v>
      </c>
      <c r="CQ12">
        <f t="shared" si="54"/>
        <v>15</v>
      </c>
      <c r="CR12">
        <f t="shared" si="54"/>
        <v>11</v>
      </c>
      <c r="CS12">
        <f t="shared" si="54"/>
        <v>18</v>
      </c>
      <c r="CT12">
        <f t="shared" si="54"/>
        <v>20</v>
      </c>
      <c r="CU12">
        <f t="shared" si="54"/>
        <v>13</v>
      </c>
      <c r="CV12">
        <f t="shared" si="54"/>
        <v>16</v>
      </c>
      <c r="CW12">
        <f t="shared" si="54"/>
        <v>19</v>
      </c>
      <c r="CX12" s="7">
        <f t="shared" si="29"/>
        <v>138</v>
      </c>
      <c r="CY12" s="2">
        <v>10</v>
      </c>
      <c r="CZ12" s="2">
        <v>1</v>
      </c>
      <c r="DA12" s="2">
        <v>2</v>
      </c>
      <c r="DB12" s="2">
        <v>5</v>
      </c>
      <c r="DC12" s="2">
        <v>3</v>
      </c>
      <c r="DD12" s="2">
        <v>6</v>
      </c>
      <c r="DE12" s="2">
        <v>9</v>
      </c>
      <c r="DF12" s="2">
        <v>4</v>
      </c>
      <c r="DG12" s="2">
        <v>7</v>
      </c>
      <c r="DH12" s="7">
        <f t="shared" si="10"/>
        <v>47</v>
      </c>
      <c r="DI12">
        <f t="shared" ref="DI12:DQ12" si="55">DI23+$DR$4-1</f>
        <v>12</v>
      </c>
      <c r="DJ12">
        <f t="shared" si="55"/>
        <v>19</v>
      </c>
      <c r="DK12">
        <f t="shared" si="55"/>
        <v>18</v>
      </c>
      <c r="DL12">
        <f t="shared" si="55"/>
        <v>11</v>
      </c>
      <c r="DM12">
        <f t="shared" si="55"/>
        <v>15</v>
      </c>
      <c r="DN12">
        <f t="shared" si="55"/>
        <v>14</v>
      </c>
      <c r="DO12">
        <f t="shared" si="55"/>
        <v>20</v>
      </c>
      <c r="DP12">
        <f t="shared" si="55"/>
        <v>17</v>
      </c>
      <c r="DQ12">
        <f t="shared" si="55"/>
        <v>13</v>
      </c>
      <c r="DR12" s="7">
        <f t="shared" si="31"/>
        <v>139</v>
      </c>
    </row>
    <row r="13" spans="1:122" x14ac:dyDescent="0.25">
      <c r="A13">
        <v>9</v>
      </c>
      <c r="B13" s="162" t="s">
        <v>1528</v>
      </c>
      <c r="C13" s="14">
        <v>5</v>
      </c>
      <c r="D13" s="2">
        <v>1</v>
      </c>
      <c r="E13" s="2">
        <v>4</v>
      </c>
      <c r="F13" s="2">
        <v>3</v>
      </c>
      <c r="G13" s="2">
        <v>8</v>
      </c>
      <c r="H13" s="2">
        <v>10</v>
      </c>
      <c r="I13" s="2">
        <v>7</v>
      </c>
      <c r="J13" s="2">
        <v>6</v>
      </c>
      <c r="K13" s="2">
        <v>2</v>
      </c>
      <c r="L13" s="7">
        <f t="shared" si="0"/>
        <v>46</v>
      </c>
      <c r="M13">
        <f t="shared" ref="M13:U13" si="56">M24+$V$4-1</f>
        <v>12</v>
      </c>
      <c r="N13">
        <f t="shared" si="56"/>
        <v>5</v>
      </c>
      <c r="O13">
        <f t="shared" si="56"/>
        <v>4</v>
      </c>
      <c r="P13">
        <f t="shared" si="56"/>
        <v>8</v>
      </c>
      <c r="Q13">
        <f t="shared" si="56"/>
        <v>11</v>
      </c>
      <c r="R13">
        <f t="shared" si="56"/>
        <v>9</v>
      </c>
      <c r="S13">
        <f t="shared" si="56"/>
        <v>3</v>
      </c>
      <c r="T13">
        <f t="shared" si="56"/>
        <v>7</v>
      </c>
      <c r="U13">
        <f t="shared" si="56"/>
        <v>6</v>
      </c>
      <c r="V13" s="15">
        <f t="shared" si="21"/>
        <v>65</v>
      </c>
      <c r="W13" s="14">
        <v>2</v>
      </c>
      <c r="X13" s="2">
        <v>6</v>
      </c>
      <c r="Y13" s="2">
        <v>7</v>
      </c>
      <c r="Z13" s="2">
        <v>10</v>
      </c>
      <c r="AA13" s="2">
        <v>8</v>
      </c>
      <c r="AB13" s="2">
        <v>3</v>
      </c>
      <c r="AC13" s="2">
        <v>4</v>
      </c>
      <c r="AD13" s="2">
        <v>1</v>
      </c>
      <c r="AE13" s="2">
        <v>5</v>
      </c>
      <c r="AF13" s="7">
        <f t="shared" si="2"/>
        <v>46</v>
      </c>
      <c r="AG13">
        <f t="shared" ref="AG13:AO13" si="57">AG24+$AP$4-1</f>
        <v>18</v>
      </c>
      <c r="AH13">
        <f t="shared" si="57"/>
        <v>13</v>
      </c>
      <c r="AI13">
        <f t="shared" si="57"/>
        <v>15</v>
      </c>
      <c r="AJ13">
        <f t="shared" si="57"/>
        <v>21</v>
      </c>
      <c r="AK13">
        <f t="shared" si="57"/>
        <v>17</v>
      </c>
      <c r="AL13">
        <f t="shared" si="57"/>
        <v>12</v>
      </c>
      <c r="AM13">
        <f t="shared" si="57"/>
        <v>14</v>
      </c>
      <c r="AN13">
        <f t="shared" si="57"/>
        <v>19</v>
      </c>
      <c r="AO13">
        <f t="shared" si="57"/>
        <v>16</v>
      </c>
      <c r="AP13" s="15">
        <f t="shared" si="23"/>
        <v>145</v>
      </c>
      <c r="AQ13" s="2">
        <v>7</v>
      </c>
      <c r="AR13" s="2">
        <v>8</v>
      </c>
      <c r="AS13" s="2">
        <v>4</v>
      </c>
      <c r="AT13" s="2">
        <v>5</v>
      </c>
      <c r="AU13" s="2">
        <v>3</v>
      </c>
      <c r="AV13" s="2">
        <v>10</v>
      </c>
      <c r="AW13" s="2">
        <v>2</v>
      </c>
      <c r="AX13" s="2">
        <v>1</v>
      </c>
      <c r="AY13" s="2">
        <v>6</v>
      </c>
      <c r="AZ13" s="7">
        <f t="shared" si="4"/>
        <v>46</v>
      </c>
      <c r="BA13">
        <f t="shared" ref="BA13:BI13" si="58">BA24+$BJ$4-1</f>
        <v>14</v>
      </c>
      <c r="BB13">
        <f t="shared" si="58"/>
        <v>18</v>
      </c>
      <c r="BC13">
        <f t="shared" si="58"/>
        <v>11</v>
      </c>
      <c r="BD13">
        <f t="shared" si="58"/>
        <v>19</v>
      </c>
      <c r="BE13">
        <f t="shared" si="58"/>
        <v>17</v>
      </c>
      <c r="BF13">
        <f t="shared" si="58"/>
        <v>13</v>
      </c>
      <c r="BG13">
        <f t="shared" si="58"/>
        <v>12</v>
      </c>
      <c r="BH13">
        <f t="shared" si="58"/>
        <v>15</v>
      </c>
      <c r="BI13">
        <f t="shared" si="58"/>
        <v>20</v>
      </c>
      <c r="BJ13" s="7">
        <f t="shared" si="25"/>
        <v>139</v>
      </c>
      <c r="BK13" s="2">
        <v>6</v>
      </c>
      <c r="BL13" s="2">
        <v>1</v>
      </c>
      <c r="BM13" s="2">
        <v>2</v>
      </c>
      <c r="BN13" s="2">
        <v>10</v>
      </c>
      <c r="BO13" s="2">
        <v>3</v>
      </c>
      <c r="BP13" s="2">
        <v>5</v>
      </c>
      <c r="BQ13" s="2">
        <v>4</v>
      </c>
      <c r="BR13" s="2">
        <v>8</v>
      </c>
      <c r="BS13" s="2">
        <v>7</v>
      </c>
      <c r="BT13" s="7">
        <f t="shared" si="6"/>
        <v>46</v>
      </c>
      <c r="BU13">
        <f t="shared" ref="BU13:CC13" si="59">BU24+$CD$4-1</f>
        <v>15</v>
      </c>
      <c r="BV13">
        <f t="shared" si="59"/>
        <v>12</v>
      </c>
      <c r="BW13">
        <f t="shared" si="59"/>
        <v>13</v>
      </c>
      <c r="BX13">
        <f t="shared" si="59"/>
        <v>18</v>
      </c>
      <c r="BY13">
        <f t="shared" si="59"/>
        <v>20</v>
      </c>
      <c r="BZ13">
        <f t="shared" si="59"/>
        <v>16</v>
      </c>
      <c r="CA13">
        <f t="shared" si="59"/>
        <v>14</v>
      </c>
      <c r="CB13">
        <f t="shared" si="59"/>
        <v>19</v>
      </c>
      <c r="CC13">
        <f t="shared" si="59"/>
        <v>17</v>
      </c>
      <c r="CD13" s="7">
        <f t="shared" si="27"/>
        <v>144</v>
      </c>
      <c r="CE13" s="2">
        <v>10</v>
      </c>
      <c r="CF13" s="2">
        <v>2</v>
      </c>
      <c r="CG13" s="2">
        <v>8</v>
      </c>
      <c r="CH13" s="2">
        <v>1</v>
      </c>
      <c r="CI13" s="2">
        <v>5</v>
      </c>
      <c r="CJ13" s="2">
        <v>6</v>
      </c>
      <c r="CK13" s="2">
        <v>7</v>
      </c>
      <c r="CL13" s="2">
        <v>3</v>
      </c>
      <c r="CM13" s="2">
        <v>4</v>
      </c>
      <c r="CN13" s="7">
        <f t="shared" si="8"/>
        <v>46</v>
      </c>
      <c r="CO13">
        <f t="shared" ref="CO13:CW13" si="60">CO24+$CX$4-1</f>
        <v>14</v>
      </c>
      <c r="CP13">
        <f t="shared" si="60"/>
        <v>18</v>
      </c>
      <c r="CQ13">
        <f t="shared" si="60"/>
        <v>16</v>
      </c>
      <c r="CR13">
        <f t="shared" si="60"/>
        <v>19</v>
      </c>
      <c r="CS13">
        <f t="shared" si="60"/>
        <v>13</v>
      </c>
      <c r="CT13">
        <f t="shared" si="60"/>
        <v>12</v>
      </c>
      <c r="CU13">
        <f t="shared" si="60"/>
        <v>15</v>
      </c>
      <c r="CV13">
        <f t="shared" si="60"/>
        <v>20</v>
      </c>
      <c r="CW13">
        <f t="shared" si="60"/>
        <v>17</v>
      </c>
      <c r="CX13" s="7">
        <f t="shared" si="29"/>
        <v>144</v>
      </c>
      <c r="CY13" s="2">
        <v>4</v>
      </c>
      <c r="CZ13" s="2">
        <v>3</v>
      </c>
      <c r="DA13" s="2">
        <v>7</v>
      </c>
      <c r="DB13" s="2">
        <v>6</v>
      </c>
      <c r="DC13" s="2">
        <v>5</v>
      </c>
      <c r="DD13" s="2">
        <v>1</v>
      </c>
      <c r="DE13" s="2">
        <v>8</v>
      </c>
      <c r="DF13" s="2">
        <v>2</v>
      </c>
      <c r="DG13" s="2">
        <v>10</v>
      </c>
      <c r="DH13" s="7">
        <f t="shared" si="10"/>
        <v>46</v>
      </c>
      <c r="DI13">
        <f t="shared" ref="DI13:DQ13" si="61">DI24+$DR$4-1</f>
        <v>16</v>
      </c>
      <c r="DJ13">
        <f t="shared" si="61"/>
        <v>11</v>
      </c>
      <c r="DK13">
        <f t="shared" si="61"/>
        <v>20</v>
      </c>
      <c r="DL13">
        <f t="shared" si="61"/>
        <v>13</v>
      </c>
      <c r="DM13">
        <f t="shared" si="61"/>
        <v>18</v>
      </c>
      <c r="DN13">
        <f t="shared" si="61"/>
        <v>12</v>
      </c>
      <c r="DO13">
        <f t="shared" si="61"/>
        <v>19</v>
      </c>
      <c r="DP13">
        <f t="shared" si="61"/>
        <v>15</v>
      </c>
      <c r="DQ13">
        <f t="shared" si="61"/>
        <v>17</v>
      </c>
      <c r="DR13" s="7">
        <f t="shared" si="31"/>
        <v>141</v>
      </c>
    </row>
    <row r="14" spans="1:122" x14ac:dyDescent="0.25">
      <c r="A14">
        <v>10</v>
      </c>
      <c r="B14" s="162" t="s">
        <v>1529</v>
      </c>
      <c r="C14" s="14">
        <v>8</v>
      </c>
      <c r="D14" s="2">
        <v>3</v>
      </c>
      <c r="E14" s="2">
        <v>7</v>
      </c>
      <c r="F14" s="2">
        <v>4</v>
      </c>
      <c r="G14" s="2">
        <v>1</v>
      </c>
      <c r="H14" s="2">
        <v>9</v>
      </c>
      <c r="I14" s="2">
        <v>2</v>
      </c>
      <c r="J14" s="2">
        <v>5</v>
      </c>
      <c r="K14" s="2">
        <v>6</v>
      </c>
      <c r="L14" s="7">
        <f t="shared" si="0"/>
        <v>45</v>
      </c>
      <c r="M14">
        <f t="shared" ref="M14:U14" si="62">M25+$V$4-1</f>
        <v>6</v>
      </c>
      <c r="N14">
        <f t="shared" si="62"/>
        <v>3</v>
      </c>
      <c r="O14">
        <f t="shared" si="62"/>
        <v>12</v>
      </c>
      <c r="P14">
        <f t="shared" si="62"/>
        <v>9</v>
      </c>
      <c r="Q14">
        <f t="shared" si="62"/>
        <v>4</v>
      </c>
      <c r="R14">
        <f t="shared" si="62"/>
        <v>10</v>
      </c>
      <c r="S14">
        <f t="shared" si="62"/>
        <v>8</v>
      </c>
      <c r="T14">
        <f t="shared" si="62"/>
        <v>5</v>
      </c>
      <c r="U14">
        <f t="shared" si="62"/>
        <v>11</v>
      </c>
      <c r="V14" s="15">
        <f t="shared" si="21"/>
        <v>68</v>
      </c>
      <c r="W14" s="14">
        <v>6</v>
      </c>
      <c r="X14" s="2">
        <v>5</v>
      </c>
      <c r="Y14" s="2">
        <v>2</v>
      </c>
      <c r="Z14" s="2">
        <v>9</v>
      </c>
      <c r="AA14" s="2">
        <v>1</v>
      </c>
      <c r="AB14" s="2">
        <v>4</v>
      </c>
      <c r="AC14" s="2">
        <v>7</v>
      </c>
      <c r="AD14" s="2">
        <v>3</v>
      </c>
      <c r="AE14" s="2">
        <v>8</v>
      </c>
      <c r="AF14" s="7">
        <f t="shared" si="2"/>
        <v>45</v>
      </c>
      <c r="AG14">
        <f t="shared" ref="AG14:AO14" si="63">AG25+$AP$4-1</f>
        <v>17</v>
      </c>
      <c r="AH14">
        <f t="shared" si="63"/>
        <v>19</v>
      </c>
      <c r="AI14">
        <f t="shared" si="63"/>
        <v>12</v>
      </c>
      <c r="AJ14">
        <f t="shared" si="63"/>
        <v>20</v>
      </c>
      <c r="AK14">
        <f t="shared" si="63"/>
        <v>14</v>
      </c>
      <c r="AL14">
        <f t="shared" si="63"/>
        <v>21</v>
      </c>
      <c r="AM14">
        <f t="shared" si="63"/>
        <v>16</v>
      </c>
      <c r="AN14">
        <f t="shared" si="63"/>
        <v>15</v>
      </c>
      <c r="AO14">
        <f t="shared" si="63"/>
        <v>18</v>
      </c>
      <c r="AP14" s="15">
        <f t="shared" si="23"/>
        <v>152</v>
      </c>
      <c r="AQ14" s="2">
        <v>3</v>
      </c>
      <c r="AR14" s="2">
        <v>2</v>
      </c>
      <c r="AS14" s="2">
        <v>7</v>
      </c>
      <c r="AT14" s="2">
        <v>8</v>
      </c>
      <c r="AU14" s="2">
        <v>5</v>
      </c>
      <c r="AV14" s="2">
        <v>9</v>
      </c>
      <c r="AW14" s="2">
        <v>4</v>
      </c>
      <c r="AX14" s="2">
        <v>6</v>
      </c>
      <c r="AY14" s="2">
        <v>1</v>
      </c>
      <c r="AZ14" s="7">
        <f t="shared" si="4"/>
        <v>45</v>
      </c>
      <c r="BA14">
        <f t="shared" ref="BA14:BI14" si="64">BA25+$BJ$4-1</f>
        <v>18</v>
      </c>
      <c r="BB14">
        <f t="shared" si="64"/>
        <v>16</v>
      </c>
      <c r="BC14">
        <f t="shared" si="64"/>
        <v>19</v>
      </c>
      <c r="BD14">
        <f t="shared" si="64"/>
        <v>13</v>
      </c>
      <c r="BE14">
        <f t="shared" si="64"/>
        <v>11</v>
      </c>
      <c r="BF14">
        <f t="shared" si="64"/>
        <v>14</v>
      </c>
      <c r="BG14">
        <f t="shared" si="64"/>
        <v>15</v>
      </c>
      <c r="BH14">
        <f t="shared" si="64"/>
        <v>12</v>
      </c>
      <c r="BI14">
        <f t="shared" si="64"/>
        <v>17</v>
      </c>
      <c r="BJ14" s="7">
        <f t="shared" si="25"/>
        <v>135</v>
      </c>
      <c r="BK14" s="2">
        <v>1</v>
      </c>
      <c r="BL14" s="2">
        <v>6</v>
      </c>
      <c r="BM14" s="2">
        <v>4</v>
      </c>
      <c r="BN14" s="2">
        <v>9</v>
      </c>
      <c r="BO14" s="2">
        <v>5</v>
      </c>
      <c r="BP14" s="2">
        <v>8</v>
      </c>
      <c r="BQ14" s="2">
        <v>7</v>
      </c>
      <c r="BR14" s="2">
        <v>2</v>
      </c>
      <c r="BS14" s="2">
        <v>3</v>
      </c>
      <c r="BT14" s="7">
        <f t="shared" si="6"/>
        <v>45</v>
      </c>
      <c r="BU14">
        <f t="shared" ref="BU14:CC14" si="65">BU25+$CD$4-1</f>
        <v>20</v>
      </c>
      <c r="BV14">
        <f t="shared" si="65"/>
        <v>13</v>
      </c>
      <c r="BW14">
        <f t="shared" si="65"/>
        <v>12</v>
      </c>
      <c r="BX14">
        <f t="shared" si="65"/>
        <v>17</v>
      </c>
      <c r="BY14">
        <f t="shared" si="65"/>
        <v>14</v>
      </c>
      <c r="BZ14">
        <f t="shared" si="65"/>
        <v>18</v>
      </c>
      <c r="CA14">
        <f t="shared" si="65"/>
        <v>16</v>
      </c>
      <c r="CB14">
        <f t="shared" si="65"/>
        <v>11</v>
      </c>
      <c r="CC14">
        <f t="shared" si="65"/>
        <v>19</v>
      </c>
      <c r="CD14" s="7">
        <f t="shared" si="27"/>
        <v>140</v>
      </c>
      <c r="CE14" s="2">
        <v>9</v>
      </c>
      <c r="CF14" s="2">
        <v>5</v>
      </c>
      <c r="CG14" s="2">
        <v>1</v>
      </c>
      <c r="CH14" s="2">
        <v>2</v>
      </c>
      <c r="CI14" s="2">
        <v>7</v>
      </c>
      <c r="CJ14" s="2">
        <v>4</v>
      </c>
      <c r="CK14" s="2">
        <v>3</v>
      </c>
      <c r="CL14" s="2">
        <v>6</v>
      </c>
      <c r="CM14" s="2">
        <v>8</v>
      </c>
      <c r="CN14" s="7">
        <f t="shared" si="8"/>
        <v>45</v>
      </c>
      <c r="CO14">
        <f t="shared" ref="CO14:CW14" si="66">CO25+$CX$4-1</f>
        <v>13</v>
      </c>
      <c r="CP14">
        <f t="shared" si="66"/>
        <v>12</v>
      </c>
      <c r="CQ14">
        <f t="shared" si="66"/>
        <v>17</v>
      </c>
      <c r="CR14">
        <f t="shared" si="66"/>
        <v>14</v>
      </c>
      <c r="CS14">
        <f t="shared" si="66"/>
        <v>19</v>
      </c>
      <c r="CT14">
        <f t="shared" si="66"/>
        <v>15</v>
      </c>
      <c r="CU14">
        <f t="shared" si="66"/>
        <v>11</v>
      </c>
      <c r="CV14">
        <f t="shared" si="66"/>
        <v>18</v>
      </c>
      <c r="CW14">
        <f t="shared" si="66"/>
        <v>20</v>
      </c>
      <c r="CX14" s="7">
        <f t="shared" si="29"/>
        <v>139</v>
      </c>
      <c r="CY14" s="2">
        <v>8</v>
      </c>
      <c r="CZ14" s="2">
        <v>6</v>
      </c>
      <c r="DA14" s="2">
        <v>3</v>
      </c>
      <c r="DB14" s="2">
        <v>4</v>
      </c>
      <c r="DC14" s="2">
        <v>7</v>
      </c>
      <c r="DD14" s="2">
        <v>2</v>
      </c>
      <c r="DE14" s="2">
        <v>1</v>
      </c>
      <c r="DF14" s="2">
        <v>5</v>
      </c>
      <c r="DG14" s="2">
        <v>9</v>
      </c>
      <c r="DH14" s="7">
        <f t="shared" si="10"/>
        <v>45</v>
      </c>
      <c r="DI14">
        <f t="shared" ref="DI14:DQ14" si="67">DI25+$DR$4-1</f>
        <v>11</v>
      </c>
      <c r="DJ14">
        <f t="shared" si="67"/>
        <v>15</v>
      </c>
      <c r="DK14">
        <f t="shared" si="67"/>
        <v>14</v>
      </c>
      <c r="DL14">
        <f t="shared" si="67"/>
        <v>20</v>
      </c>
      <c r="DM14">
        <f t="shared" si="67"/>
        <v>12</v>
      </c>
      <c r="DN14">
        <f t="shared" si="67"/>
        <v>17</v>
      </c>
      <c r="DO14">
        <f t="shared" si="67"/>
        <v>16</v>
      </c>
      <c r="DP14">
        <f t="shared" si="67"/>
        <v>13</v>
      </c>
      <c r="DQ14">
        <f t="shared" si="67"/>
        <v>18</v>
      </c>
      <c r="DR14" s="7">
        <f t="shared" si="31"/>
        <v>136</v>
      </c>
    </row>
    <row r="15" spans="1:122" x14ac:dyDescent="0.25">
      <c r="C15" s="16">
        <f t="shared" ref="C15:K15" si="68">SUM(C5:C14)</f>
        <v>55</v>
      </c>
      <c r="D15">
        <f t="shared" si="68"/>
        <v>55</v>
      </c>
      <c r="E15">
        <f t="shared" si="68"/>
        <v>55</v>
      </c>
      <c r="F15">
        <f t="shared" si="68"/>
        <v>55</v>
      </c>
      <c r="G15">
        <f t="shared" si="68"/>
        <v>55</v>
      </c>
      <c r="H15">
        <f t="shared" si="68"/>
        <v>55</v>
      </c>
      <c r="I15">
        <f t="shared" si="68"/>
        <v>55</v>
      </c>
      <c r="J15">
        <f t="shared" si="68"/>
        <v>55</v>
      </c>
      <c r="K15">
        <f t="shared" si="68"/>
        <v>55</v>
      </c>
      <c r="M15">
        <f t="shared" ref="M15:U15" si="69">SUM(M5:M14)</f>
        <v>75</v>
      </c>
      <c r="N15">
        <f t="shared" si="69"/>
        <v>75</v>
      </c>
      <c r="O15">
        <f t="shared" si="69"/>
        <v>75</v>
      </c>
      <c r="P15">
        <f t="shared" si="69"/>
        <v>75</v>
      </c>
      <c r="Q15">
        <f t="shared" si="69"/>
        <v>75</v>
      </c>
      <c r="R15">
        <f t="shared" si="69"/>
        <v>75</v>
      </c>
      <c r="S15">
        <f t="shared" si="69"/>
        <v>75</v>
      </c>
      <c r="T15">
        <f t="shared" si="69"/>
        <v>75</v>
      </c>
      <c r="U15">
        <f t="shared" si="69"/>
        <v>75</v>
      </c>
      <c r="V15" s="17"/>
      <c r="W15" s="16">
        <f t="shared" ref="W15:AE15" si="70">SUM(W5:W14)</f>
        <v>55</v>
      </c>
      <c r="X15">
        <f t="shared" si="70"/>
        <v>55</v>
      </c>
      <c r="Y15">
        <f t="shared" si="70"/>
        <v>55</v>
      </c>
      <c r="Z15">
        <f t="shared" si="70"/>
        <v>55</v>
      </c>
      <c r="AA15">
        <f t="shared" si="70"/>
        <v>55</v>
      </c>
      <c r="AB15">
        <f t="shared" si="70"/>
        <v>55</v>
      </c>
      <c r="AC15">
        <f t="shared" si="70"/>
        <v>55</v>
      </c>
      <c r="AD15">
        <f t="shared" si="70"/>
        <v>55</v>
      </c>
      <c r="AE15">
        <f t="shared" si="70"/>
        <v>55</v>
      </c>
      <c r="AG15">
        <f t="shared" ref="AG15:AO15" si="71">SUM(AG5:AG14)</f>
        <v>165</v>
      </c>
      <c r="AH15">
        <f t="shared" si="71"/>
        <v>165</v>
      </c>
      <c r="AI15">
        <f t="shared" si="71"/>
        <v>165</v>
      </c>
      <c r="AJ15">
        <f t="shared" si="71"/>
        <v>165</v>
      </c>
      <c r="AK15">
        <f t="shared" si="71"/>
        <v>165</v>
      </c>
      <c r="AL15">
        <f t="shared" si="71"/>
        <v>165</v>
      </c>
      <c r="AM15">
        <f t="shared" si="71"/>
        <v>165</v>
      </c>
      <c r="AN15">
        <f t="shared" si="71"/>
        <v>165</v>
      </c>
      <c r="AO15">
        <f t="shared" si="71"/>
        <v>165</v>
      </c>
      <c r="AP15" s="17"/>
      <c r="AQ15">
        <f t="shared" ref="AQ15:AY15" si="72">SUM(AQ5:AQ14)</f>
        <v>55</v>
      </c>
      <c r="AR15">
        <f t="shared" si="72"/>
        <v>55</v>
      </c>
      <c r="AS15">
        <f t="shared" si="72"/>
        <v>55</v>
      </c>
      <c r="AT15">
        <f t="shared" si="72"/>
        <v>55</v>
      </c>
      <c r="AU15">
        <f t="shared" si="72"/>
        <v>55</v>
      </c>
      <c r="AV15">
        <f t="shared" si="72"/>
        <v>55</v>
      </c>
      <c r="AW15">
        <f t="shared" si="72"/>
        <v>55</v>
      </c>
      <c r="AX15">
        <f t="shared" si="72"/>
        <v>55</v>
      </c>
      <c r="AY15">
        <f t="shared" si="72"/>
        <v>55</v>
      </c>
      <c r="BA15">
        <f t="shared" ref="BA15:BI15" si="73">SUM(BA5:BA14)</f>
        <v>155</v>
      </c>
      <c r="BB15">
        <f t="shared" si="73"/>
        <v>155</v>
      </c>
      <c r="BC15">
        <f t="shared" si="73"/>
        <v>155</v>
      </c>
      <c r="BD15">
        <f t="shared" si="73"/>
        <v>155</v>
      </c>
      <c r="BE15">
        <f t="shared" si="73"/>
        <v>155</v>
      </c>
      <c r="BF15">
        <f t="shared" si="73"/>
        <v>155</v>
      </c>
      <c r="BG15">
        <f t="shared" si="73"/>
        <v>155</v>
      </c>
      <c r="BH15">
        <f t="shared" si="73"/>
        <v>155</v>
      </c>
      <c r="BI15">
        <f t="shared" si="73"/>
        <v>155</v>
      </c>
      <c r="BJ15" s="3"/>
      <c r="BK15">
        <f t="shared" ref="BK15:BS15" si="74">SUM(BK5:BK14)</f>
        <v>55</v>
      </c>
      <c r="BL15">
        <f t="shared" si="74"/>
        <v>55</v>
      </c>
      <c r="BM15">
        <f t="shared" si="74"/>
        <v>55</v>
      </c>
      <c r="BN15">
        <f t="shared" si="74"/>
        <v>55</v>
      </c>
      <c r="BO15">
        <f t="shared" si="74"/>
        <v>55</v>
      </c>
      <c r="BP15">
        <f t="shared" si="74"/>
        <v>55</v>
      </c>
      <c r="BQ15">
        <f t="shared" si="74"/>
        <v>55</v>
      </c>
      <c r="BR15">
        <f t="shared" si="74"/>
        <v>55</v>
      </c>
      <c r="BS15">
        <f t="shared" si="74"/>
        <v>55</v>
      </c>
      <c r="BU15">
        <f t="shared" ref="BU15:CC15" si="75">SUM(BU5:BU14)</f>
        <v>155</v>
      </c>
      <c r="BV15">
        <f t="shared" si="75"/>
        <v>155</v>
      </c>
      <c r="BW15">
        <f t="shared" si="75"/>
        <v>155</v>
      </c>
      <c r="BX15">
        <f t="shared" si="75"/>
        <v>155</v>
      </c>
      <c r="BY15">
        <f t="shared" si="75"/>
        <v>155</v>
      </c>
      <c r="BZ15">
        <f t="shared" si="75"/>
        <v>155</v>
      </c>
      <c r="CA15">
        <f t="shared" si="75"/>
        <v>155</v>
      </c>
      <c r="CB15">
        <f t="shared" si="75"/>
        <v>155</v>
      </c>
      <c r="CC15">
        <f t="shared" si="75"/>
        <v>155</v>
      </c>
      <c r="CD15" s="3"/>
      <c r="CE15">
        <f t="shared" ref="CE15:CM15" si="76">SUM(CE5:CE14)</f>
        <v>55</v>
      </c>
      <c r="CF15">
        <f t="shared" si="76"/>
        <v>55</v>
      </c>
      <c r="CG15">
        <f t="shared" si="76"/>
        <v>55</v>
      </c>
      <c r="CH15">
        <f t="shared" si="76"/>
        <v>55</v>
      </c>
      <c r="CI15">
        <f t="shared" si="76"/>
        <v>55</v>
      </c>
      <c r="CJ15">
        <f t="shared" si="76"/>
        <v>55</v>
      </c>
      <c r="CK15">
        <f t="shared" si="76"/>
        <v>55</v>
      </c>
      <c r="CL15">
        <f t="shared" si="76"/>
        <v>55</v>
      </c>
      <c r="CM15">
        <f t="shared" si="76"/>
        <v>55</v>
      </c>
      <c r="CO15">
        <f t="shared" ref="CO15:CW15" si="77">SUM(CO5:CO14)</f>
        <v>155</v>
      </c>
      <c r="CP15">
        <f t="shared" si="77"/>
        <v>155</v>
      </c>
      <c r="CQ15">
        <f t="shared" si="77"/>
        <v>155</v>
      </c>
      <c r="CR15">
        <f t="shared" si="77"/>
        <v>155</v>
      </c>
      <c r="CS15">
        <f t="shared" si="77"/>
        <v>155</v>
      </c>
      <c r="CT15">
        <f t="shared" si="77"/>
        <v>155</v>
      </c>
      <c r="CU15">
        <f t="shared" si="77"/>
        <v>155</v>
      </c>
      <c r="CV15">
        <f t="shared" si="77"/>
        <v>155</v>
      </c>
      <c r="CW15">
        <f t="shared" si="77"/>
        <v>155</v>
      </c>
      <c r="CX15" s="3"/>
      <c r="CY15">
        <f t="shared" ref="CY15:DG15" si="78">SUM(CY5:CY14)</f>
        <v>55</v>
      </c>
      <c r="CZ15">
        <f t="shared" si="78"/>
        <v>55</v>
      </c>
      <c r="DA15">
        <f t="shared" si="78"/>
        <v>55</v>
      </c>
      <c r="DB15">
        <f t="shared" si="78"/>
        <v>55</v>
      </c>
      <c r="DC15">
        <f t="shared" si="78"/>
        <v>55</v>
      </c>
      <c r="DD15">
        <f t="shared" si="78"/>
        <v>55</v>
      </c>
      <c r="DE15">
        <f t="shared" si="78"/>
        <v>55</v>
      </c>
      <c r="DF15">
        <f t="shared" si="78"/>
        <v>55</v>
      </c>
      <c r="DG15">
        <f t="shared" si="78"/>
        <v>55</v>
      </c>
      <c r="DI15">
        <f t="shared" ref="DI15:DQ15" si="79">SUM(DI5:DI14)</f>
        <v>155</v>
      </c>
      <c r="DJ15">
        <f t="shared" si="79"/>
        <v>155</v>
      </c>
      <c r="DK15">
        <f t="shared" si="79"/>
        <v>155</v>
      </c>
      <c r="DL15">
        <f t="shared" si="79"/>
        <v>155</v>
      </c>
      <c r="DM15">
        <f t="shared" si="79"/>
        <v>155</v>
      </c>
      <c r="DN15">
        <f t="shared" si="79"/>
        <v>155</v>
      </c>
      <c r="DO15">
        <f t="shared" si="79"/>
        <v>155</v>
      </c>
      <c r="DP15">
        <f t="shared" si="79"/>
        <v>155</v>
      </c>
      <c r="DQ15">
        <f t="shared" si="79"/>
        <v>155</v>
      </c>
      <c r="DR15" s="3"/>
    </row>
    <row r="16" spans="1:122" x14ac:dyDescent="0.25">
      <c r="A16">
        <v>1</v>
      </c>
      <c r="B16" s="2" t="str">
        <f>+B5</f>
        <v>BC Comet Nürnberg</v>
      </c>
      <c r="C16" s="16"/>
      <c r="M16">
        <v>5</v>
      </c>
      <c r="N16">
        <v>4</v>
      </c>
      <c r="O16">
        <v>7</v>
      </c>
      <c r="P16">
        <v>9</v>
      </c>
      <c r="Q16">
        <v>1</v>
      </c>
      <c r="R16">
        <v>3</v>
      </c>
      <c r="S16">
        <v>10</v>
      </c>
      <c r="T16">
        <v>8</v>
      </c>
      <c r="U16">
        <v>2</v>
      </c>
      <c r="V16" s="15">
        <f t="shared" ref="V16:V26" si="80">SUM(M16:U16)</f>
        <v>49</v>
      </c>
      <c r="W16" s="16"/>
      <c r="AG16">
        <v>3</v>
      </c>
      <c r="AH16">
        <v>9</v>
      </c>
      <c r="AI16">
        <v>5</v>
      </c>
      <c r="AJ16">
        <v>8</v>
      </c>
      <c r="AK16">
        <v>4</v>
      </c>
      <c r="AL16">
        <v>6</v>
      </c>
      <c r="AM16">
        <v>10</v>
      </c>
      <c r="AN16">
        <v>7</v>
      </c>
      <c r="AO16">
        <v>2</v>
      </c>
      <c r="AP16" s="15">
        <f t="shared" ref="AP16:AP26" si="81">SUM(AG16:AO16)</f>
        <v>54</v>
      </c>
      <c r="BA16">
        <v>2</v>
      </c>
      <c r="BB16">
        <v>9</v>
      </c>
      <c r="BC16">
        <v>5</v>
      </c>
      <c r="BD16">
        <v>1</v>
      </c>
      <c r="BE16">
        <v>4</v>
      </c>
      <c r="BF16">
        <v>7</v>
      </c>
      <c r="BG16">
        <v>10</v>
      </c>
      <c r="BH16">
        <v>6</v>
      </c>
      <c r="BI16">
        <v>8</v>
      </c>
      <c r="BJ16" s="7">
        <f t="shared" ref="BJ16:BJ26" si="82">SUM(BA16:BI16)</f>
        <v>52</v>
      </c>
      <c r="BU16">
        <v>9</v>
      </c>
      <c r="BV16">
        <v>1</v>
      </c>
      <c r="BW16">
        <v>5</v>
      </c>
      <c r="BX16">
        <v>10</v>
      </c>
      <c r="BY16">
        <v>7</v>
      </c>
      <c r="BZ16">
        <v>4</v>
      </c>
      <c r="CA16">
        <v>2</v>
      </c>
      <c r="CB16">
        <v>6</v>
      </c>
      <c r="CC16">
        <v>3</v>
      </c>
      <c r="CD16" s="7">
        <f t="shared" ref="CD16:CD26" si="83">SUM(BU16:CC16)</f>
        <v>47</v>
      </c>
      <c r="CO16">
        <v>9</v>
      </c>
      <c r="CP16">
        <v>6</v>
      </c>
      <c r="CQ16">
        <v>8</v>
      </c>
      <c r="CR16">
        <v>10</v>
      </c>
      <c r="CS16">
        <v>2</v>
      </c>
      <c r="CT16">
        <v>4</v>
      </c>
      <c r="CU16">
        <v>7</v>
      </c>
      <c r="CV16">
        <v>5</v>
      </c>
      <c r="CW16">
        <v>1</v>
      </c>
      <c r="CX16" s="7">
        <f t="shared" ref="CX16:CX26" si="84">SUM(CO16:CW16)</f>
        <v>52</v>
      </c>
      <c r="DI16">
        <v>4</v>
      </c>
      <c r="DJ16">
        <v>10</v>
      </c>
      <c r="DK16">
        <v>6</v>
      </c>
      <c r="DL16">
        <v>7</v>
      </c>
      <c r="DM16">
        <v>3</v>
      </c>
      <c r="DN16">
        <v>1</v>
      </c>
      <c r="DO16">
        <v>5</v>
      </c>
      <c r="DP16">
        <v>9</v>
      </c>
      <c r="DQ16">
        <v>2</v>
      </c>
      <c r="DR16" s="7">
        <f t="shared" ref="DR16:DR26" si="85">SUM(DI16:DQ16)</f>
        <v>47</v>
      </c>
    </row>
    <row r="17" spans="1:122" x14ac:dyDescent="0.25">
      <c r="A17">
        <v>2</v>
      </c>
      <c r="B17" s="2" t="str">
        <f t="shared" ref="B17:B25" si="86">+B6</f>
        <v>BK München 3</v>
      </c>
      <c r="C17" s="16"/>
      <c r="M17">
        <v>1</v>
      </c>
      <c r="N17">
        <v>9</v>
      </c>
      <c r="O17">
        <v>6</v>
      </c>
      <c r="P17">
        <v>4</v>
      </c>
      <c r="Q17">
        <v>8</v>
      </c>
      <c r="R17">
        <v>2</v>
      </c>
      <c r="S17">
        <v>5</v>
      </c>
      <c r="T17">
        <v>7</v>
      </c>
      <c r="U17">
        <v>3</v>
      </c>
      <c r="V17" s="15">
        <f t="shared" si="80"/>
        <v>45</v>
      </c>
      <c r="W17" s="16"/>
      <c r="AG17">
        <v>8</v>
      </c>
      <c r="AH17">
        <v>10</v>
      </c>
      <c r="AI17">
        <v>2</v>
      </c>
      <c r="AJ17">
        <v>3</v>
      </c>
      <c r="AK17">
        <v>9</v>
      </c>
      <c r="AL17">
        <v>7</v>
      </c>
      <c r="AM17">
        <v>1</v>
      </c>
      <c r="AN17">
        <v>6</v>
      </c>
      <c r="AO17">
        <v>4</v>
      </c>
      <c r="AP17" s="15">
        <f t="shared" si="81"/>
        <v>50</v>
      </c>
      <c r="BA17">
        <v>10</v>
      </c>
      <c r="BB17">
        <v>5</v>
      </c>
      <c r="BC17">
        <v>4</v>
      </c>
      <c r="BD17">
        <v>2</v>
      </c>
      <c r="BE17">
        <v>6</v>
      </c>
      <c r="BF17">
        <v>9</v>
      </c>
      <c r="BG17">
        <v>1</v>
      </c>
      <c r="BH17">
        <v>7</v>
      </c>
      <c r="BI17">
        <v>3</v>
      </c>
      <c r="BJ17" s="7">
        <f t="shared" si="82"/>
        <v>47</v>
      </c>
      <c r="BU17">
        <v>8</v>
      </c>
      <c r="BV17">
        <v>10</v>
      </c>
      <c r="BW17">
        <v>4</v>
      </c>
      <c r="BX17">
        <v>6</v>
      </c>
      <c r="BY17">
        <v>1</v>
      </c>
      <c r="BZ17">
        <v>3</v>
      </c>
      <c r="CA17">
        <v>7</v>
      </c>
      <c r="CB17">
        <v>2</v>
      </c>
      <c r="CC17">
        <v>5</v>
      </c>
      <c r="CD17" s="7">
        <f t="shared" si="83"/>
        <v>46</v>
      </c>
      <c r="CO17">
        <v>10</v>
      </c>
      <c r="CP17">
        <v>7</v>
      </c>
      <c r="CQ17">
        <v>2</v>
      </c>
      <c r="CR17">
        <v>3</v>
      </c>
      <c r="CS17">
        <v>5</v>
      </c>
      <c r="CT17">
        <v>8</v>
      </c>
      <c r="CU17">
        <v>4</v>
      </c>
      <c r="CV17">
        <v>1</v>
      </c>
      <c r="CW17">
        <v>6</v>
      </c>
      <c r="CX17" s="7">
        <f t="shared" si="84"/>
        <v>46</v>
      </c>
      <c r="DI17">
        <v>9</v>
      </c>
      <c r="DJ17">
        <v>4</v>
      </c>
      <c r="DK17">
        <v>7</v>
      </c>
      <c r="DL17">
        <v>5</v>
      </c>
      <c r="DM17">
        <v>10</v>
      </c>
      <c r="DN17">
        <v>8</v>
      </c>
      <c r="DO17">
        <v>3</v>
      </c>
      <c r="DP17">
        <v>6</v>
      </c>
      <c r="DQ17">
        <v>1</v>
      </c>
      <c r="DR17" s="7">
        <f t="shared" si="85"/>
        <v>53</v>
      </c>
    </row>
    <row r="18" spans="1:122" x14ac:dyDescent="0.25">
      <c r="A18">
        <v>3</v>
      </c>
      <c r="B18" s="2" t="str">
        <f t="shared" si="86"/>
        <v>SG DJK Rimpar 1</v>
      </c>
      <c r="C18" s="16"/>
      <c r="M18">
        <v>6</v>
      </c>
      <c r="N18">
        <v>2</v>
      </c>
      <c r="O18">
        <v>4</v>
      </c>
      <c r="P18">
        <v>5</v>
      </c>
      <c r="Q18">
        <v>7</v>
      </c>
      <c r="R18">
        <v>10</v>
      </c>
      <c r="S18">
        <v>3</v>
      </c>
      <c r="T18">
        <v>1</v>
      </c>
      <c r="U18">
        <v>8</v>
      </c>
      <c r="V18" s="15">
        <f t="shared" si="80"/>
        <v>46</v>
      </c>
      <c r="W18" s="16"/>
      <c r="AG18">
        <v>9</v>
      </c>
      <c r="AH18">
        <v>4</v>
      </c>
      <c r="AI18">
        <v>8</v>
      </c>
      <c r="AJ18">
        <v>5</v>
      </c>
      <c r="AK18">
        <v>10</v>
      </c>
      <c r="AL18">
        <v>2</v>
      </c>
      <c r="AM18">
        <v>7</v>
      </c>
      <c r="AN18">
        <v>3</v>
      </c>
      <c r="AO18">
        <v>1</v>
      </c>
      <c r="AP18" s="15">
        <f t="shared" si="81"/>
        <v>49</v>
      </c>
      <c r="BA18">
        <v>7</v>
      </c>
      <c r="BB18">
        <v>10</v>
      </c>
      <c r="BC18">
        <v>3</v>
      </c>
      <c r="BD18">
        <v>6</v>
      </c>
      <c r="BE18">
        <v>8</v>
      </c>
      <c r="BF18">
        <v>1</v>
      </c>
      <c r="BG18">
        <v>4</v>
      </c>
      <c r="BH18">
        <v>9</v>
      </c>
      <c r="BI18">
        <v>2</v>
      </c>
      <c r="BJ18" s="7">
        <f t="shared" si="82"/>
        <v>50</v>
      </c>
      <c r="BU18">
        <v>3</v>
      </c>
      <c r="BV18">
        <v>6</v>
      </c>
      <c r="BW18">
        <v>7</v>
      </c>
      <c r="BX18">
        <v>4</v>
      </c>
      <c r="BY18">
        <v>9</v>
      </c>
      <c r="BZ18">
        <v>1</v>
      </c>
      <c r="CA18">
        <v>8</v>
      </c>
      <c r="CB18">
        <v>5</v>
      </c>
      <c r="CC18">
        <v>10</v>
      </c>
      <c r="CD18" s="7">
        <f t="shared" si="83"/>
        <v>53</v>
      </c>
      <c r="CO18">
        <v>6</v>
      </c>
      <c r="CP18">
        <v>10</v>
      </c>
      <c r="CQ18">
        <v>1</v>
      </c>
      <c r="CR18">
        <v>5</v>
      </c>
      <c r="CS18">
        <v>7</v>
      </c>
      <c r="CT18">
        <v>3</v>
      </c>
      <c r="CU18">
        <v>2</v>
      </c>
      <c r="CV18">
        <v>9</v>
      </c>
      <c r="CW18">
        <v>4</v>
      </c>
      <c r="CX18" s="7">
        <f t="shared" si="84"/>
        <v>47</v>
      </c>
      <c r="DI18">
        <v>7</v>
      </c>
      <c r="DJ18">
        <v>2</v>
      </c>
      <c r="DK18">
        <v>3</v>
      </c>
      <c r="DL18">
        <v>8</v>
      </c>
      <c r="DM18">
        <v>6</v>
      </c>
      <c r="DN18">
        <v>10</v>
      </c>
      <c r="DO18">
        <v>4</v>
      </c>
      <c r="DP18">
        <v>1</v>
      </c>
      <c r="DQ18">
        <v>9</v>
      </c>
      <c r="DR18" s="7">
        <f t="shared" si="85"/>
        <v>50</v>
      </c>
    </row>
    <row r="19" spans="1:122" x14ac:dyDescent="0.25">
      <c r="A19">
        <v>4</v>
      </c>
      <c r="B19" s="2" t="str">
        <f t="shared" si="86"/>
        <v>SG Rottendorf 1</v>
      </c>
      <c r="C19" s="16"/>
      <c r="M19">
        <v>7</v>
      </c>
      <c r="N19">
        <v>10</v>
      </c>
      <c r="O19">
        <v>1</v>
      </c>
      <c r="P19">
        <v>8</v>
      </c>
      <c r="Q19">
        <v>3</v>
      </c>
      <c r="R19">
        <v>5</v>
      </c>
      <c r="S19">
        <v>9</v>
      </c>
      <c r="T19">
        <v>2</v>
      </c>
      <c r="U19">
        <v>6</v>
      </c>
      <c r="V19" s="15">
        <f t="shared" si="80"/>
        <v>51</v>
      </c>
      <c r="W19" s="16"/>
      <c r="AG19">
        <v>1</v>
      </c>
      <c r="AH19">
        <v>3</v>
      </c>
      <c r="AI19">
        <v>6</v>
      </c>
      <c r="AJ19">
        <v>2</v>
      </c>
      <c r="AK19">
        <v>8</v>
      </c>
      <c r="AL19">
        <v>9</v>
      </c>
      <c r="AM19">
        <v>4</v>
      </c>
      <c r="AN19">
        <v>5</v>
      </c>
      <c r="AO19">
        <v>10</v>
      </c>
      <c r="AP19" s="15">
        <f t="shared" si="81"/>
        <v>48</v>
      </c>
      <c r="BA19">
        <v>5</v>
      </c>
      <c r="BB19">
        <v>3</v>
      </c>
      <c r="BC19">
        <v>2</v>
      </c>
      <c r="BD19">
        <v>7</v>
      </c>
      <c r="BE19">
        <v>9</v>
      </c>
      <c r="BF19">
        <v>8</v>
      </c>
      <c r="BG19">
        <v>6</v>
      </c>
      <c r="BH19">
        <v>10</v>
      </c>
      <c r="BI19">
        <v>4</v>
      </c>
      <c r="BJ19" s="7">
        <f t="shared" si="82"/>
        <v>54</v>
      </c>
      <c r="BU19">
        <v>7</v>
      </c>
      <c r="BV19">
        <v>5</v>
      </c>
      <c r="BW19">
        <v>1</v>
      </c>
      <c r="BX19">
        <v>9</v>
      </c>
      <c r="BY19">
        <v>6</v>
      </c>
      <c r="BZ19">
        <v>10</v>
      </c>
      <c r="CA19">
        <v>3</v>
      </c>
      <c r="CB19">
        <v>8</v>
      </c>
      <c r="CC19">
        <v>2</v>
      </c>
      <c r="CD19" s="7">
        <f t="shared" si="83"/>
        <v>51</v>
      </c>
      <c r="CO19">
        <v>5</v>
      </c>
      <c r="CP19">
        <v>3</v>
      </c>
      <c r="CQ19">
        <v>9</v>
      </c>
      <c r="CR19">
        <v>7</v>
      </c>
      <c r="CS19">
        <v>1</v>
      </c>
      <c r="CT19">
        <v>6</v>
      </c>
      <c r="CU19">
        <v>10</v>
      </c>
      <c r="CV19">
        <v>2</v>
      </c>
      <c r="CW19">
        <v>8</v>
      </c>
      <c r="CX19" s="7">
        <f t="shared" si="84"/>
        <v>51</v>
      </c>
      <c r="DI19">
        <v>5</v>
      </c>
      <c r="DJ19">
        <v>3</v>
      </c>
      <c r="DK19">
        <v>1</v>
      </c>
      <c r="DL19">
        <v>9</v>
      </c>
      <c r="DM19">
        <v>4</v>
      </c>
      <c r="DN19">
        <v>6</v>
      </c>
      <c r="DO19">
        <v>2</v>
      </c>
      <c r="DP19">
        <v>8</v>
      </c>
      <c r="DQ19">
        <v>10</v>
      </c>
      <c r="DR19" s="7">
        <f t="shared" si="85"/>
        <v>48</v>
      </c>
    </row>
    <row r="20" spans="1:122" x14ac:dyDescent="0.25">
      <c r="A20">
        <v>5</v>
      </c>
      <c r="B20" s="2" t="str">
        <f t="shared" si="86"/>
        <v>BC EMAX Unterföhring 2</v>
      </c>
      <c r="C20" s="16"/>
      <c r="M20">
        <v>9</v>
      </c>
      <c r="N20">
        <v>7</v>
      </c>
      <c r="O20">
        <v>3</v>
      </c>
      <c r="P20">
        <v>10</v>
      </c>
      <c r="Q20">
        <v>6</v>
      </c>
      <c r="R20">
        <v>1</v>
      </c>
      <c r="S20">
        <v>8</v>
      </c>
      <c r="T20">
        <v>4</v>
      </c>
      <c r="U20">
        <v>5</v>
      </c>
      <c r="V20" s="15">
        <f t="shared" si="80"/>
        <v>53</v>
      </c>
      <c r="W20" s="16"/>
      <c r="AG20">
        <v>2</v>
      </c>
      <c r="AH20">
        <v>7</v>
      </c>
      <c r="AI20">
        <v>9</v>
      </c>
      <c r="AJ20">
        <v>4</v>
      </c>
      <c r="AK20">
        <v>1</v>
      </c>
      <c r="AL20">
        <v>5</v>
      </c>
      <c r="AM20">
        <v>8</v>
      </c>
      <c r="AN20">
        <v>10</v>
      </c>
      <c r="AO20">
        <v>6</v>
      </c>
      <c r="AP20" s="15">
        <f t="shared" si="81"/>
        <v>52</v>
      </c>
      <c r="BA20">
        <v>1</v>
      </c>
      <c r="BB20">
        <v>4</v>
      </c>
      <c r="BC20">
        <v>7</v>
      </c>
      <c r="BD20">
        <v>10</v>
      </c>
      <c r="BE20">
        <v>2</v>
      </c>
      <c r="BF20">
        <v>6</v>
      </c>
      <c r="BG20">
        <v>3</v>
      </c>
      <c r="BH20">
        <v>8</v>
      </c>
      <c r="BI20">
        <v>5</v>
      </c>
      <c r="BJ20" s="7">
        <f t="shared" si="82"/>
        <v>46</v>
      </c>
      <c r="BU20">
        <v>2</v>
      </c>
      <c r="BV20">
        <v>9</v>
      </c>
      <c r="BW20">
        <v>8</v>
      </c>
      <c r="BX20">
        <v>1</v>
      </c>
      <c r="BY20">
        <v>3</v>
      </c>
      <c r="BZ20">
        <v>5</v>
      </c>
      <c r="CA20">
        <v>10</v>
      </c>
      <c r="CB20">
        <v>7</v>
      </c>
      <c r="CC20">
        <v>4</v>
      </c>
      <c r="CD20" s="7">
        <f t="shared" si="83"/>
        <v>49</v>
      </c>
      <c r="CO20">
        <v>7</v>
      </c>
      <c r="CP20">
        <v>1</v>
      </c>
      <c r="CQ20">
        <v>10</v>
      </c>
      <c r="CR20">
        <v>6</v>
      </c>
      <c r="CS20">
        <v>4</v>
      </c>
      <c r="CT20">
        <v>9</v>
      </c>
      <c r="CU20">
        <v>8</v>
      </c>
      <c r="CV20">
        <v>3</v>
      </c>
      <c r="CW20">
        <v>5</v>
      </c>
      <c r="CX20" s="7">
        <f t="shared" si="84"/>
        <v>53</v>
      </c>
      <c r="DI20">
        <v>10</v>
      </c>
      <c r="DJ20">
        <v>8</v>
      </c>
      <c r="DK20">
        <v>5</v>
      </c>
      <c r="DL20">
        <v>2</v>
      </c>
      <c r="DM20">
        <v>7</v>
      </c>
      <c r="DN20">
        <v>9</v>
      </c>
      <c r="DO20">
        <v>1</v>
      </c>
      <c r="DP20">
        <v>4</v>
      </c>
      <c r="DQ20">
        <v>6</v>
      </c>
      <c r="DR20" s="7">
        <f t="shared" si="85"/>
        <v>52</v>
      </c>
    </row>
    <row r="21" spans="1:122" x14ac:dyDescent="0.25">
      <c r="A21">
        <v>6</v>
      </c>
      <c r="B21" s="2" t="str">
        <f t="shared" si="86"/>
        <v>Bajuwaren München 1</v>
      </c>
      <c r="C21" s="16"/>
      <c r="M21">
        <v>2</v>
      </c>
      <c r="N21">
        <v>5</v>
      </c>
      <c r="O21">
        <v>8</v>
      </c>
      <c r="P21">
        <v>1</v>
      </c>
      <c r="Q21">
        <v>4</v>
      </c>
      <c r="R21">
        <v>9</v>
      </c>
      <c r="S21">
        <v>7</v>
      </c>
      <c r="T21">
        <v>6</v>
      </c>
      <c r="U21">
        <v>10</v>
      </c>
      <c r="V21" s="15">
        <f t="shared" si="80"/>
        <v>52</v>
      </c>
      <c r="W21" s="16"/>
      <c r="AG21">
        <v>5</v>
      </c>
      <c r="AH21">
        <v>1</v>
      </c>
      <c r="AI21">
        <v>10</v>
      </c>
      <c r="AJ21">
        <v>6</v>
      </c>
      <c r="AK21">
        <v>7</v>
      </c>
      <c r="AL21">
        <v>4</v>
      </c>
      <c r="AM21">
        <v>9</v>
      </c>
      <c r="AN21">
        <v>2</v>
      </c>
      <c r="AO21">
        <v>3</v>
      </c>
      <c r="AP21" s="15">
        <f t="shared" si="81"/>
        <v>47</v>
      </c>
      <c r="BA21">
        <v>6</v>
      </c>
      <c r="BB21">
        <v>2</v>
      </c>
      <c r="BC21">
        <v>8</v>
      </c>
      <c r="BD21">
        <v>5</v>
      </c>
      <c r="BE21">
        <v>3</v>
      </c>
      <c r="BF21">
        <v>10</v>
      </c>
      <c r="BG21">
        <v>7</v>
      </c>
      <c r="BH21">
        <v>1</v>
      </c>
      <c r="BI21">
        <v>9</v>
      </c>
      <c r="BJ21" s="7">
        <f t="shared" si="82"/>
        <v>51</v>
      </c>
      <c r="BU21">
        <v>6</v>
      </c>
      <c r="BV21">
        <v>4</v>
      </c>
      <c r="BW21">
        <v>10</v>
      </c>
      <c r="BX21">
        <v>5</v>
      </c>
      <c r="BY21">
        <v>8</v>
      </c>
      <c r="BZ21">
        <v>2</v>
      </c>
      <c r="CA21">
        <v>9</v>
      </c>
      <c r="CB21">
        <v>3</v>
      </c>
      <c r="CC21">
        <v>1</v>
      </c>
      <c r="CD21" s="7">
        <f t="shared" si="83"/>
        <v>48</v>
      </c>
      <c r="CO21">
        <v>8</v>
      </c>
      <c r="CP21">
        <v>5</v>
      </c>
      <c r="CQ21">
        <v>4</v>
      </c>
      <c r="CR21">
        <v>2</v>
      </c>
      <c r="CS21">
        <v>6</v>
      </c>
      <c r="CT21">
        <v>1</v>
      </c>
      <c r="CU21">
        <v>9</v>
      </c>
      <c r="CV21">
        <v>7</v>
      </c>
      <c r="CW21">
        <v>3</v>
      </c>
      <c r="CX21" s="7">
        <f t="shared" si="84"/>
        <v>45</v>
      </c>
      <c r="DI21">
        <v>8</v>
      </c>
      <c r="DJ21">
        <v>6</v>
      </c>
      <c r="DK21">
        <v>2</v>
      </c>
      <c r="DL21">
        <v>4</v>
      </c>
      <c r="DM21">
        <v>9</v>
      </c>
      <c r="DN21">
        <v>3</v>
      </c>
      <c r="DO21">
        <v>7</v>
      </c>
      <c r="DP21">
        <v>10</v>
      </c>
      <c r="DQ21">
        <v>5</v>
      </c>
      <c r="DR21" s="7">
        <f t="shared" si="85"/>
        <v>54</v>
      </c>
    </row>
    <row r="22" spans="1:122" x14ac:dyDescent="0.25">
      <c r="A22">
        <v>7</v>
      </c>
      <c r="B22" s="2" t="str">
        <f t="shared" si="86"/>
        <v>Bowlinghaus Bamberg 1</v>
      </c>
      <c r="C22" s="16"/>
      <c r="M22">
        <v>8</v>
      </c>
      <c r="N22">
        <v>6</v>
      </c>
      <c r="O22">
        <v>9</v>
      </c>
      <c r="P22">
        <v>3</v>
      </c>
      <c r="Q22">
        <v>5</v>
      </c>
      <c r="R22">
        <v>4</v>
      </c>
      <c r="S22">
        <v>2</v>
      </c>
      <c r="T22">
        <v>10</v>
      </c>
      <c r="U22">
        <v>7</v>
      </c>
      <c r="V22" s="15">
        <f t="shared" si="80"/>
        <v>54</v>
      </c>
      <c r="W22" s="16"/>
      <c r="AG22">
        <v>10</v>
      </c>
      <c r="AH22">
        <v>5</v>
      </c>
      <c r="AI22">
        <v>3</v>
      </c>
      <c r="AJ22">
        <v>7</v>
      </c>
      <c r="AK22">
        <v>2</v>
      </c>
      <c r="AL22">
        <v>8</v>
      </c>
      <c r="AM22">
        <v>6</v>
      </c>
      <c r="AN22">
        <v>1</v>
      </c>
      <c r="AO22">
        <v>9</v>
      </c>
      <c r="AP22" s="15">
        <f t="shared" si="81"/>
        <v>51</v>
      </c>
      <c r="BA22">
        <v>3</v>
      </c>
      <c r="BB22">
        <v>1</v>
      </c>
      <c r="BC22">
        <v>10</v>
      </c>
      <c r="BD22">
        <v>8</v>
      </c>
      <c r="BE22">
        <v>5</v>
      </c>
      <c r="BF22">
        <v>2</v>
      </c>
      <c r="BG22">
        <v>9</v>
      </c>
      <c r="BH22">
        <v>4</v>
      </c>
      <c r="BI22">
        <v>6</v>
      </c>
      <c r="BJ22" s="7">
        <f t="shared" si="82"/>
        <v>48</v>
      </c>
      <c r="BU22">
        <v>1</v>
      </c>
      <c r="BV22">
        <v>7</v>
      </c>
      <c r="BW22">
        <v>6</v>
      </c>
      <c r="BX22">
        <v>3</v>
      </c>
      <c r="BY22">
        <v>2</v>
      </c>
      <c r="BZ22">
        <v>9</v>
      </c>
      <c r="CA22">
        <v>5</v>
      </c>
      <c r="CB22">
        <v>4</v>
      </c>
      <c r="CC22">
        <v>8</v>
      </c>
      <c r="CD22" s="7">
        <f t="shared" si="83"/>
        <v>45</v>
      </c>
      <c r="CO22">
        <v>1</v>
      </c>
      <c r="CP22">
        <v>9</v>
      </c>
      <c r="CQ22">
        <v>3</v>
      </c>
      <c r="CR22">
        <v>8</v>
      </c>
      <c r="CS22">
        <v>10</v>
      </c>
      <c r="CT22">
        <v>7</v>
      </c>
      <c r="CU22">
        <v>6</v>
      </c>
      <c r="CV22">
        <v>4</v>
      </c>
      <c r="CW22">
        <v>2</v>
      </c>
      <c r="CX22" s="7">
        <f t="shared" si="84"/>
        <v>50</v>
      </c>
      <c r="DI22">
        <v>3</v>
      </c>
      <c r="DJ22">
        <v>7</v>
      </c>
      <c r="DK22">
        <v>9</v>
      </c>
      <c r="DL22">
        <v>6</v>
      </c>
      <c r="DM22">
        <v>1</v>
      </c>
      <c r="DN22">
        <v>5</v>
      </c>
      <c r="DO22">
        <v>8</v>
      </c>
      <c r="DP22">
        <v>2</v>
      </c>
      <c r="DQ22">
        <v>4</v>
      </c>
      <c r="DR22" s="7">
        <f t="shared" si="85"/>
        <v>45</v>
      </c>
    </row>
    <row r="23" spans="1:122" x14ac:dyDescent="0.25">
      <c r="A23">
        <v>8</v>
      </c>
      <c r="B23" s="2" t="str">
        <f t="shared" si="86"/>
        <v>Schanzer Ingolstadt 1</v>
      </c>
      <c r="C23" s="16"/>
      <c r="M23">
        <v>3</v>
      </c>
      <c r="N23">
        <v>8</v>
      </c>
      <c r="O23">
        <v>5</v>
      </c>
      <c r="P23">
        <v>2</v>
      </c>
      <c r="Q23">
        <v>10</v>
      </c>
      <c r="R23">
        <v>6</v>
      </c>
      <c r="S23">
        <v>4</v>
      </c>
      <c r="T23">
        <v>9</v>
      </c>
      <c r="U23">
        <v>1</v>
      </c>
      <c r="V23" s="15">
        <f t="shared" si="80"/>
        <v>48</v>
      </c>
      <c r="W23" s="16"/>
      <c r="AG23">
        <v>4</v>
      </c>
      <c r="AH23">
        <v>6</v>
      </c>
      <c r="AI23">
        <v>7</v>
      </c>
      <c r="AJ23">
        <v>1</v>
      </c>
      <c r="AK23">
        <v>5</v>
      </c>
      <c r="AL23">
        <v>3</v>
      </c>
      <c r="AM23">
        <v>2</v>
      </c>
      <c r="AN23">
        <v>9</v>
      </c>
      <c r="AO23">
        <v>8</v>
      </c>
      <c r="AP23" s="15">
        <f t="shared" si="81"/>
        <v>45</v>
      </c>
      <c r="BA23">
        <v>9</v>
      </c>
      <c r="BB23">
        <v>7</v>
      </c>
      <c r="BC23">
        <v>6</v>
      </c>
      <c r="BD23">
        <v>4</v>
      </c>
      <c r="BE23">
        <v>10</v>
      </c>
      <c r="BF23">
        <v>5</v>
      </c>
      <c r="BG23">
        <v>8</v>
      </c>
      <c r="BH23">
        <v>3</v>
      </c>
      <c r="BI23">
        <v>1</v>
      </c>
      <c r="BJ23" s="7">
        <f t="shared" si="82"/>
        <v>53</v>
      </c>
      <c r="BU23">
        <v>4</v>
      </c>
      <c r="BV23">
        <v>8</v>
      </c>
      <c r="BW23">
        <v>9</v>
      </c>
      <c r="BX23">
        <v>2</v>
      </c>
      <c r="BY23">
        <v>5</v>
      </c>
      <c r="BZ23">
        <v>7</v>
      </c>
      <c r="CA23">
        <v>1</v>
      </c>
      <c r="CB23">
        <v>10</v>
      </c>
      <c r="CC23">
        <v>6</v>
      </c>
      <c r="CD23" s="7">
        <f t="shared" si="83"/>
        <v>52</v>
      </c>
      <c r="CO23">
        <v>2</v>
      </c>
      <c r="CP23">
        <v>4</v>
      </c>
      <c r="CQ23">
        <v>5</v>
      </c>
      <c r="CR23">
        <v>1</v>
      </c>
      <c r="CS23">
        <v>8</v>
      </c>
      <c r="CT23">
        <v>10</v>
      </c>
      <c r="CU23">
        <v>3</v>
      </c>
      <c r="CV23">
        <v>6</v>
      </c>
      <c r="CW23">
        <v>9</v>
      </c>
      <c r="CX23" s="7">
        <f t="shared" si="84"/>
        <v>48</v>
      </c>
      <c r="DI23">
        <v>2</v>
      </c>
      <c r="DJ23">
        <v>9</v>
      </c>
      <c r="DK23">
        <v>8</v>
      </c>
      <c r="DL23">
        <v>1</v>
      </c>
      <c r="DM23">
        <v>5</v>
      </c>
      <c r="DN23">
        <v>4</v>
      </c>
      <c r="DO23">
        <v>10</v>
      </c>
      <c r="DP23">
        <v>7</v>
      </c>
      <c r="DQ23">
        <v>3</v>
      </c>
      <c r="DR23" s="7">
        <f t="shared" si="85"/>
        <v>49</v>
      </c>
    </row>
    <row r="24" spans="1:122" x14ac:dyDescent="0.25">
      <c r="A24">
        <v>9</v>
      </c>
      <c r="B24" s="2" t="str">
        <f t="shared" si="86"/>
        <v>Werdenfels 1</v>
      </c>
      <c r="C24" s="16"/>
      <c r="M24">
        <v>10</v>
      </c>
      <c r="N24">
        <v>3</v>
      </c>
      <c r="O24">
        <v>2</v>
      </c>
      <c r="P24">
        <v>6</v>
      </c>
      <c r="Q24">
        <v>9</v>
      </c>
      <c r="R24">
        <v>7</v>
      </c>
      <c r="S24">
        <v>1</v>
      </c>
      <c r="T24">
        <v>5</v>
      </c>
      <c r="U24">
        <v>4</v>
      </c>
      <c r="V24" s="15">
        <f t="shared" si="80"/>
        <v>47</v>
      </c>
      <c r="W24" s="16"/>
      <c r="AG24">
        <v>7</v>
      </c>
      <c r="AH24">
        <v>2</v>
      </c>
      <c r="AI24">
        <v>4</v>
      </c>
      <c r="AJ24">
        <v>10</v>
      </c>
      <c r="AK24">
        <v>6</v>
      </c>
      <c r="AL24">
        <v>1</v>
      </c>
      <c r="AM24">
        <v>3</v>
      </c>
      <c r="AN24">
        <v>8</v>
      </c>
      <c r="AO24">
        <v>5</v>
      </c>
      <c r="AP24" s="15">
        <f t="shared" si="81"/>
        <v>46</v>
      </c>
      <c r="BA24">
        <v>4</v>
      </c>
      <c r="BB24">
        <v>8</v>
      </c>
      <c r="BC24">
        <v>1</v>
      </c>
      <c r="BD24">
        <v>9</v>
      </c>
      <c r="BE24">
        <v>7</v>
      </c>
      <c r="BF24">
        <v>3</v>
      </c>
      <c r="BG24">
        <v>2</v>
      </c>
      <c r="BH24">
        <v>5</v>
      </c>
      <c r="BI24">
        <v>10</v>
      </c>
      <c r="BJ24" s="7">
        <f t="shared" si="82"/>
        <v>49</v>
      </c>
      <c r="BU24">
        <v>5</v>
      </c>
      <c r="BV24">
        <v>2</v>
      </c>
      <c r="BW24">
        <v>3</v>
      </c>
      <c r="BX24">
        <v>8</v>
      </c>
      <c r="BY24">
        <v>10</v>
      </c>
      <c r="BZ24">
        <v>6</v>
      </c>
      <c r="CA24">
        <v>4</v>
      </c>
      <c r="CB24">
        <v>9</v>
      </c>
      <c r="CC24">
        <v>7</v>
      </c>
      <c r="CD24" s="7">
        <f t="shared" si="83"/>
        <v>54</v>
      </c>
      <c r="CO24">
        <v>4</v>
      </c>
      <c r="CP24">
        <v>8</v>
      </c>
      <c r="CQ24">
        <v>6</v>
      </c>
      <c r="CR24">
        <v>9</v>
      </c>
      <c r="CS24">
        <v>3</v>
      </c>
      <c r="CT24">
        <v>2</v>
      </c>
      <c r="CU24">
        <v>5</v>
      </c>
      <c r="CV24">
        <v>10</v>
      </c>
      <c r="CW24">
        <v>7</v>
      </c>
      <c r="CX24" s="7">
        <f t="shared" si="84"/>
        <v>54</v>
      </c>
      <c r="DI24">
        <v>6</v>
      </c>
      <c r="DJ24">
        <v>1</v>
      </c>
      <c r="DK24">
        <v>10</v>
      </c>
      <c r="DL24">
        <v>3</v>
      </c>
      <c r="DM24">
        <v>8</v>
      </c>
      <c r="DN24">
        <v>2</v>
      </c>
      <c r="DO24">
        <v>9</v>
      </c>
      <c r="DP24">
        <v>5</v>
      </c>
      <c r="DQ24">
        <v>7</v>
      </c>
      <c r="DR24" s="7">
        <f t="shared" si="85"/>
        <v>51</v>
      </c>
    </row>
    <row r="25" spans="1:122" x14ac:dyDescent="0.25">
      <c r="A25">
        <v>10</v>
      </c>
      <c r="B25" s="2" t="str">
        <f t="shared" si="86"/>
        <v>Donaubowler Regensburg 1</v>
      </c>
      <c r="C25" s="16"/>
      <c r="M25">
        <v>4</v>
      </c>
      <c r="N25">
        <v>1</v>
      </c>
      <c r="O25">
        <v>10</v>
      </c>
      <c r="P25">
        <v>7</v>
      </c>
      <c r="Q25">
        <v>2</v>
      </c>
      <c r="R25">
        <v>8</v>
      </c>
      <c r="S25">
        <v>6</v>
      </c>
      <c r="T25">
        <v>3</v>
      </c>
      <c r="U25">
        <v>9</v>
      </c>
      <c r="V25" s="15">
        <f t="shared" si="80"/>
        <v>50</v>
      </c>
      <c r="W25" s="16"/>
      <c r="AG25">
        <v>6</v>
      </c>
      <c r="AH25">
        <v>8</v>
      </c>
      <c r="AI25">
        <v>1</v>
      </c>
      <c r="AJ25">
        <v>9</v>
      </c>
      <c r="AK25">
        <v>3</v>
      </c>
      <c r="AL25">
        <v>10</v>
      </c>
      <c r="AM25">
        <v>5</v>
      </c>
      <c r="AN25">
        <v>4</v>
      </c>
      <c r="AO25">
        <v>7</v>
      </c>
      <c r="AP25" s="15">
        <f t="shared" si="81"/>
        <v>53</v>
      </c>
      <c r="BA25">
        <v>8</v>
      </c>
      <c r="BB25">
        <v>6</v>
      </c>
      <c r="BC25">
        <v>9</v>
      </c>
      <c r="BD25">
        <v>3</v>
      </c>
      <c r="BE25">
        <v>1</v>
      </c>
      <c r="BF25">
        <v>4</v>
      </c>
      <c r="BG25">
        <v>5</v>
      </c>
      <c r="BH25">
        <v>2</v>
      </c>
      <c r="BI25">
        <v>7</v>
      </c>
      <c r="BJ25" s="7">
        <f t="shared" si="82"/>
        <v>45</v>
      </c>
      <c r="BU25">
        <v>10</v>
      </c>
      <c r="BV25">
        <v>3</v>
      </c>
      <c r="BW25">
        <v>2</v>
      </c>
      <c r="BX25">
        <v>7</v>
      </c>
      <c r="BY25">
        <v>4</v>
      </c>
      <c r="BZ25">
        <v>8</v>
      </c>
      <c r="CA25">
        <v>6</v>
      </c>
      <c r="CB25">
        <v>1</v>
      </c>
      <c r="CC25">
        <v>9</v>
      </c>
      <c r="CD25" s="7">
        <f t="shared" si="83"/>
        <v>50</v>
      </c>
      <c r="CO25">
        <v>3</v>
      </c>
      <c r="CP25">
        <v>2</v>
      </c>
      <c r="CQ25">
        <v>7</v>
      </c>
      <c r="CR25">
        <v>4</v>
      </c>
      <c r="CS25">
        <v>9</v>
      </c>
      <c r="CT25">
        <v>5</v>
      </c>
      <c r="CU25">
        <v>1</v>
      </c>
      <c r="CV25">
        <v>8</v>
      </c>
      <c r="CW25">
        <v>10</v>
      </c>
      <c r="CX25" s="7">
        <f t="shared" si="84"/>
        <v>49</v>
      </c>
      <c r="DI25">
        <v>1</v>
      </c>
      <c r="DJ25">
        <v>5</v>
      </c>
      <c r="DK25">
        <v>4</v>
      </c>
      <c r="DL25">
        <v>10</v>
      </c>
      <c r="DM25">
        <v>2</v>
      </c>
      <c r="DN25">
        <v>7</v>
      </c>
      <c r="DO25">
        <v>6</v>
      </c>
      <c r="DP25">
        <v>3</v>
      </c>
      <c r="DQ25">
        <v>8</v>
      </c>
      <c r="DR25" s="7">
        <f t="shared" si="85"/>
        <v>46</v>
      </c>
    </row>
    <row r="26" spans="1:122" ht="13.8" thickBot="1" x14ac:dyDescent="0.3">
      <c r="C26" s="18"/>
      <c r="D26" s="19"/>
      <c r="E26" s="19"/>
      <c r="F26" s="19"/>
      <c r="G26" s="19"/>
      <c r="H26" s="19"/>
      <c r="I26" s="19"/>
      <c r="J26" s="19"/>
      <c r="K26" s="19"/>
      <c r="L26" s="20"/>
      <c r="M26" s="19">
        <f t="shared" ref="M26:U26" si="87">SUM(M16:M25)</f>
        <v>55</v>
      </c>
      <c r="N26" s="19">
        <f t="shared" si="87"/>
        <v>55</v>
      </c>
      <c r="O26" s="19">
        <f t="shared" si="87"/>
        <v>55</v>
      </c>
      <c r="P26" s="19">
        <f t="shared" si="87"/>
        <v>55</v>
      </c>
      <c r="Q26" s="19">
        <f t="shared" si="87"/>
        <v>55</v>
      </c>
      <c r="R26" s="19">
        <f t="shared" si="87"/>
        <v>55</v>
      </c>
      <c r="S26" s="19">
        <f t="shared" si="87"/>
        <v>55</v>
      </c>
      <c r="T26" s="19">
        <f t="shared" si="87"/>
        <v>55</v>
      </c>
      <c r="U26" s="19">
        <f t="shared" si="87"/>
        <v>55</v>
      </c>
      <c r="V26" s="21">
        <f t="shared" si="80"/>
        <v>495</v>
      </c>
      <c r="W26" s="18"/>
      <c r="X26" s="19"/>
      <c r="Y26" s="19"/>
      <c r="Z26" s="19"/>
      <c r="AA26" s="19"/>
      <c r="AB26" s="19"/>
      <c r="AC26" s="19"/>
      <c r="AD26" s="19"/>
      <c r="AE26" s="19"/>
      <c r="AF26" s="20"/>
      <c r="AG26" s="19">
        <f t="shared" ref="AG26:AO26" si="88">SUM(AG16:AG25)</f>
        <v>55</v>
      </c>
      <c r="AH26" s="19">
        <f t="shared" si="88"/>
        <v>55</v>
      </c>
      <c r="AI26" s="19">
        <f t="shared" si="88"/>
        <v>55</v>
      </c>
      <c r="AJ26" s="19">
        <f t="shared" si="88"/>
        <v>55</v>
      </c>
      <c r="AK26" s="19">
        <f t="shared" si="88"/>
        <v>55</v>
      </c>
      <c r="AL26" s="19">
        <f t="shared" si="88"/>
        <v>55</v>
      </c>
      <c r="AM26" s="19">
        <f t="shared" si="88"/>
        <v>55</v>
      </c>
      <c r="AN26" s="19">
        <f t="shared" si="88"/>
        <v>55</v>
      </c>
      <c r="AO26" s="19">
        <f t="shared" si="88"/>
        <v>55</v>
      </c>
      <c r="AP26" s="21">
        <f t="shared" si="81"/>
        <v>495</v>
      </c>
      <c r="BA26">
        <f t="shared" ref="BA26:BI26" si="89">SUM(BA16:BA25)</f>
        <v>55</v>
      </c>
      <c r="BB26">
        <f t="shared" si="89"/>
        <v>55</v>
      </c>
      <c r="BC26">
        <f t="shared" si="89"/>
        <v>55</v>
      </c>
      <c r="BD26">
        <f t="shared" si="89"/>
        <v>55</v>
      </c>
      <c r="BE26">
        <f t="shared" si="89"/>
        <v>55</v>
      </c>
      <c r="BF26">
        <f t="shared" si="89"/>
        <v>55</v>
      </c>
      <c r="BG26">
        <f t="shared" si="89"/>
        <v>55</v>
      </c>
      <c r="BH26">
        <f t="shared" si="89"/>
        <v>55</v>
      </c>
      <c r="BI26">
        <f t="shared" si="89"/>
        <v>55</v>
      </c>
      <c r="BJ26" s="7">
        <f t="shared" si="82"/>
        <v>495</v>
      </c>
      <c r="BU26">
        <f t="shared" ref="BU26:CC26" si="90">SUM(BU16:BU25)</f>
        <v>55</v>
      </c>
      <c r="BV26">
        <f t="shared" si="90"/>
        <v>55</v>
      </c>
      <c r="BW26">
        <f t="shared" si="90"/>
        <v>55</v>
      </c>
      <c r="BX26">
        <f t="shared" si="90"/>
        <v>55</v>
      </c>
      <c r="BY26">
        <f t="shared" si="90"/>
        <v>55</v>
      </c>
      <c r="BZ26">
        <f t="shared" si="90"/>
        <v>55</v>
      </c>
      <c r="CA26">
        <f t="shared" si="90"/>
        <v>55</v>
      </c>
      <c r="CB26">
        <f t="shared" si="90"/>
        <v>55</v>
      </c>
      <c r="CC26">
        <f t="shared" si="90"/>
        <v>55</v>
      </c>
      <c r="CD26" s="7">
        <f t="shared" si="83"/>
        <v>495</v>
      </c>
      <c r="CO26">
        <f t="shared" ref="CO26:CW26" si="91">SUM(CO16:CO25)</f>
        <v>55</v>
      </c>
      <c r="CP26">
        <f t="shared" si="91"/>
        <v>55</v>
      </c>
      <c r="CQ26">
        <f t="shared" si="91"/>
        <v>55</v>
      </c>
      <c r="CR26">
        <f t="shared" si="91"/>
        <v>55</v>
      </c>
      <c r="CS26">
        <f t="shared" si="91"/>
        <v>55</v>
      </c>
      <c r="CT26">
        <f t="shared" si="91"/>
        <v>55</v>
      </c>
      <c r="CU26">
        <f t="shared" si="91"/>
        <v>55</v>
      </c>
      <c r="CV26">
        <f t="shared" si="91"/>
        <v>55</v>
      </c>
      <c r="CW26">
        <f t="shared" si="91"/>
        <v>55</v>
      </c>
      <c r="CX26" s="7">
        <f t="shared" si="84"/>
        <v>495</v>
      </c>
      <c r="DI26">
        <f t="shared" ref="DI26:DQ26" si="92">SUM(DI16:DI25)</f>
        <v>55</v>
      </c>
      <c r="DJ26">
        <f t="shared" si="92"/>
        <v>55</v>
      </c>
      <c r="DK26">
        <f t="shared" si="92"/>
        <v>55</v>
      </c>
      <c r="DL26">
        <f t="shared" si="92"/>
        <v>55</v>
      </c>
      <c r="DM26">
        <f t="shared" si="92"/>
        <v>55</v>
      </c>
      <c r="DN26">
        <f t="shared" si="92"/>
        <v>55</v>
      </c>
      <c r="DO26">
        <f t="shared" si="92"/>
        <v>55</v>
      </c>
      <c r="DP26">
        <f t="shared" si="92"/>
        <v>55</v>
      </c>
      <c r="DQ26">
        <f t="shared" si="92"/>
        <v>55</v>
      </c>
      <c r="DR26" s="7">
        <f t="shared" si="85"/>
        <v>495</v>
      </c>
    </row>
  </sheetData>
  <sheetProtection formatCells="0" formatColumns="0" formatRows="0"/>
  <mergeCells count="36">
    <mergeCell ref="C1:L1"/>
    <mergeCell ref="C2:L2"/>
    <mergeCell ref="C3:L3"/>
    <mergeCell ref="M3:T3"/>
    <mergeCell ref="M1:V1"/>
    <mergeCell ref="W1:AF1"/>
    <mergeCell ref="AG1:AP1"/>
    <mergeCell ref="W2:AF2"/>
    <mergeCell ref="W3:AF3"/>
    <mergeCell ref="AG3:AN3"/>
    <mergeCell ref="CY1:DH1"/>
    <mergeCell ref="DI1:DR1"/>
    <mergeCell ref="CE2:CN2"/>
    <mergeCell ref="CY2:DH2"/>
    <mergeCell ref="AQ3:AZ3"/>
    <mergeCell ref="BA3:BH3"/>
    <mergeCell ref="BK3:BT3"/>
    <mergeCell ref="BU3:CB3"/>
    <mergeCell ref="CE1:CN1"/>
    <mergeCell ref="CO1:CX1"/>
    <mergeCell ref="AQ1:AZ1"/>
    <mergeCell ref="BA1:BJ1"/>
    <mergeCell ref="BK1:BT1"/>
    <mergeCell ref="BU1:CD1"/>
    <mergeCell ref="AQ2:AZ2"/>
    <mergeCell ref="BK2:BT2"/>
    <mergeCell ref="CY3:DH3"/>
    <mergeCell ref="DI3:DP3"/>
    <mergeCell ref="M2:R2"/>
    <mergeCell ref="AG2:AL2"/>
    <mergeCell ref="BA2:BF2"/>
    <mergeCell ref="BU2:BZ2"/>
    <mergeCell ref="CO2:CT2"/>
    <mergeCell ref="DI2:DN2"/>
    <mergeCell ref="CE3:CN3"/>
    <mergeCell ref="CO3:CV3"/>
  </mergeCells>
  <phoneticPr fontId="3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96B7-BCE1-4FAD-98EC-170A2CAF5809}">
  <dimension ref="A1:Q1020"/>
  <sheetViews>
    <sheetView workbookViewId="0">
      <selection activeCell="K16" sqref="K16"/>
    </sheetView>
  </sheetViews>
  <sheetFormatPr baseColWidth="10" defaultColWidth="10.6640625" defaultRowHeight="13.2" x14ac:dyDescent="0.25"/>
  <cols>
    <col min="1" max="1" width="10.33203125" bestFit="1" customWidth="1"/>
    <col min="2" max="2" width="9.88671875" bestFit="1" customWidth="1"/>
    <col min="3" max="3" width="17" bestFit="1" customWidth="1"/>
    <col min="4" max="4" width="16.5546875" bestFit="1" customWidth="1"/>
    <col min="5" max="5" width="6.88671875" bestFit="1" customWidth="1"/>
    <col min="6" max="6" width="7.33203125" bestFit="1" customWidth="1"/>
    <col min="7" max="7" width="12.6640625" bestFit="1" customWidth="1"/>
    <col min="8" max="8" width="5.6640625" bestFit="1" customWidth="1"/>
    <col min="9" max="9" width="27.109375" bestFit="1" customWidth="1"/>
    <col min="10" max="10" width="31.6640625" bestFit="1" customWidth="1"/>
    <col min="11" max="11" width="7.44140625" bestFit="1" customWidth="1"/>
    <col min="12" max="17" width="11.88671875" bestFit="1" customWidth="1"/>
  </cols>
  <sheetData>
    <row r="1" spans="1:17" x14ac:dyDescent="0.25">
      <c r="A1" t="s">
        <v>1384</v>
      </c>
      <c r="B1" t="s">
        <v>1385</v>
      </c>
      <c r="C1" t="s">
        <v>13</v>
      </c>
      <c r="D1" t="s">
        <v>14</v>
      </c>
      <c r="E1" t="s">
        <v>1386</v>
      </c>
      <c r="F1" t="s">
        <v>1387</v>
      </c>
      <c r="G1" t="s">
        <v>1342</v>
      </c>
      <c r="H1" t="s">
        <v>1388</v>
      </c>
      <c r="I1" t="s">
        <v>15</v>
      </c>
      <c r="J1" t="s">
        <v>16</v>
      </c>
      <c r="K1" t="s">
        <v>1389</v>
      </c>
      <c r="L1" t="s">
        <v>1413</v>
      </c>
      <c r="M1" t="s">
        <v>1414</v>
      </c>
      <c r="N1" t="s">
        <v>1415</v>
      </c>
      <c r="O1" t="s">
        <v>1416</v>
      </c>
      <c r="P1" t="s">
        <v>1417</v>
      </c>
      <c r="Q1" t="s">
        <v>1418</v>
      </c>
    </row>
    <row r="2" spans="1:17" x14ac:dyDescent="0.25">
      <c r="A2">
        <v>38175</v>
      </c>
      <c r="B2">
        <v>131530</v>
      </c>
      <c r="C2" t="s">
        <v>17</v>
      </c>
      <c r="D2" t="s">
        <v>18</v>
      </c>
      <c r="F2" t="s">
        <v>1390</v>
      </c>
      <c r="G2" t="s">
        <v>19</v>
      </c>
      <c r="H2" t="s">
        <v>20</v>
      </c>
      <c r="I2" t="s">
        <v>21</v>
      </c>
      <c r="J2" t="s">
        <v>1391</v>
      </c>
      <c r="K2" t="s">
        <v>1392</v>
      </c>
    </row>
    <row r="3" spans="1:17" x14ac:dyDescent="0.25">
      <c r="A3">
        <v>3175</v>
      </c>
      <c r="B3">
        <v>162972</v>
      </c>
      <c r="C3" t="s">
        <v>1281</v>
      </c>
      <c r="D3" t="s">
        <v>69</v>
      </c>
      <c r="F3" t="s">
        <v>1390</v>
      </c>
      <c r="G3" t="s">
        <v>35</v>
      </c>
      <c r="H3" t="s">
        <v>20</v>
      </c>
      <c r="I3" t="s">
        <v>21</v>
      </c>
      <c r="J3" t="s">
        <v>1391</v>
      </c>
      <c r="K3" t="s">
        <v>1392</v>
      </c>
    </row>
    <row r="4" spans="1:17" x14ac:dyDescent="0.25">
      <c r="A4">
        <v>7306</v>
      </c>
      <c r="B4">
        <v>115595</v>
      </c>
      <c r="C4" t="s">
        <v>25</v>
      </c>
      <c r="D4" t="s">
        <v>26</v>
      </c>
      <c r="F4" t="s">
        <v>1393</v>
      </c>
      <c r="G4" t="s">
        <v>22</v>
      </c>
      <c r="H4" t="s">
        <v>20</v>
      </c>
      <c r="I4" t="s">
        <v>21</v>
      </c>
      <c r="J4" t="s">
        <v>1391</v>
      </c>
      <c r="K4" t="s">
        <v>1392</v>
      </c>
    </row>
    <row r="5" spans="1:17" x14ac:dyDescent="0.25">
      <c r="A5">
        <v>25487</v>
      </c>
      <c r="B5">
        <v>60040</v>
      </c>
      <c r="C5" t="s">
        <v>32</v>
      </c>
      <c r="D5" t="s">
        <v>33</v>
      </c>
      <c r="F5" t="s">
        <v>1390</v>
      </c>
      <c r="G5" t="s">
        <v>19</v>
      </c>
      <c r="H5" t="s">
        <v>20</v>
      </c>
      <c r="I5" t="s">
        <v>21</v>
      </c>
      <c r="J5" t="s">
        <v>1391</v>
      </c>
      <c r="K5" t="s">
        <v>1392</v>
      </c>
    </row>
    <row r="6" spans="1:17" x14ac:dyDescent="0.25">
      <c r="A6">
        <v>7291</v>
      </c>
      <c r="B6">
        <v>115597</v>
      </c>
      <c r="C6" t="s">
        <v>36</v>
      </c>
      <c r="D6" t="s">
        <v>37</v>
      </c>
      <c r="F6" t="s">
        <v>1390</v>
      </c>
      <c r="G6" t="s">
        <v>28</v>
      </c>
      <c r="H6" t="s">
        <v>1394</v>
      </c>
      <c r="I6" t="s">
        <v>21</v>
      </c>
      <c r="J6" t="s">
        <v>1391</v>
      </c>
      <c r="K6" t="s">
        <v>1392</v>
      </c>
    </row>
    <row r="7" spans="1:17" x14ac:dyDescent="0.25">
      <c r="A7">
        <v>25445</v>
      </c>
      <c r="B7">
        <v>125151</v>
      </c>
      <c r="C7" t="s">
        <v>36</v>
      </c>
      <c r="D7" t="s">
        <v>42</v>
      </c>
      <c r="F7" t="s">
        <v>1393</v>
      </c>
      <c r="G7" t="s">
        <v>139</v>
      </c>
      <c r="H7" t="s">
        <v>1394</v>
      </c>
      <c r="I7" t="s">
        <v>21</v>
      </c>
      <c r="J7" t="s">
        <v>1391</v>
      </c>
      <c r="K7" t="s">
        <v>1392</v>
      </c>
    </row>
    <row r="8" spans="1:17" x14ac:dyDescent="0.25">
      <c r="A8">
        <v>7295</v>
      </c>
      <c r="B8">
        <v>115593</v>
      </c>
      <c r="C8" t="s">
        <v>38</v>
      </c>
      <c r="D8" t="s">
        <v>39</v>
      </c>
      <c r="F8" t="s">
        <v>1390</v>
      </c>
      <c r="G8" t="s">
        <v>28</v>
      </c>
      <c r="H8" t="s">
        <v>20</v>
      </c>
      <c r="I8" t="s">
        <v>21</v>
      </c>
      <c r="J8" t="s">
        <v>1391</v>
      </c>
      <c r="K8" t="s">
        <v>1392</v>
      </c>
    </row>
    <row r="9" spans="1:17" x14ac:dyDescent="0.25">
      <c r="A9">
        <v>29170</v>
      </c>
      <c r="B9">
        <v>162959</v>
      </c>
      <c r="C9" t="s">
        <v>40</v>
      </c>
      <c r="D9" t="s">
        <v>41</v>
      </c>
      <c r="F9" t="s">
        <v>1390</v>
      </c>
      <c r="G9" t="s">
        <v>23</v>
      </c>
      <c r="H9" t="s">
        <v>1394</v>
      </c>
      <c r="I9" t="s">
        <v>21</v>
      </c>
      <c r="J9" t="s">
        <v>1391</v>
      </c>
      <c r="K9" t="s">
        <v>1392</v>
      </c>
    </row>
    <row r="10" spans="1:17" x14ac:dyDescent="0.25">
      <c r="A10">
        <v>38761</v>
      </c>
      <c r="B10">
        <v>155286</v>
      </c>
      <c r="C10" t="s">
        <v>1031</v>
      </c>
      <c r="D10" t="s">
        <v>1032</v>
      </c>
      <c r="F10" t="s">
        <v>1390</v>
      </c>
      <c r="G10" t="s">
        <v>19</v>
      </c>
      <c r="H10" t="s">
        <v>1240</v>
      </c>
      <c r="I10" t="s">
        <v>1395</v>
      </c>
      <c r="J10" t="s">
        <v>48</v>
      </c>
      <c r="K10" t="s">
        <v>1396</v>
      </c>
    </row>
    <row r="11" spans="1:17" x14ac:dyDescent="0.25">
      <c r="A11">
        <v>38001</v>
      </c>
      <c r="B11">
        <v>117987</v>
      </c>
      <c r="C11" t="s">
        <v>53</v>
      </c>
      <c r="D11" t="s">
        <v>54</v>
      </c>
      <c r="F11" t="s">
        <v>1390</v>
      </c>
      <c r="G11" t="s">
        <v>19</v>
      </c>
      <c r="H11" t="s">
        <v>1397</v>
      </c>
      <c r="I11" t="s">
        <v>1395</v>
      </c>
      <c r="J11" t="s">
        <v>48</v>
      </c>
      <c r="K11" t="s">
        <v>1396</v>
      </c>
    </row>
    <row r="12" spans="1:17" x14ac:dyDescent="0.25">
      <c r="A12">
        <v>16336</v>
      </c>
      <c r="B12">
        <v>116725</v>
      </c>
      <c r="C12" t="s">
        <v>56</v>
      </c>
      <c r="D12" t="s">
        <v>57</v>
      </c>
      <c r="F12" t="s">
        <v>1390</v>
      </c>
      <c r="G12" t="s">
        <v>35</v>
      </c>
      <c r="H12" t="s">
        <v>1398</v>
      </c>
      <c r="I12" t="s">
        <v>1395</v>
      </c>
      <c r="J12" t="s">
        <v>48</v>
      </c>
      <c r="K12" t="s">
        <v>1396</v>
      </c>
    </row>
    <row r="13" spans="1:17" x14ac:dyDescent="0.25">
      <c r="A13">
        <v>38954</v>
      </c>
      <c r="B13">
        <v>164079</v>
      </c>
      <c r="C13" t="s">
        <v>1343</v>
      </c>
      <c r="D13" t="s">
        <v>290</v>
      </c>
      <c r="F13" t="s">
        <v>1390</v>
      </c>
      <c r="G13" t="s">
        <v>19</v>
      </c>
      <c r="H13" t="s">
        <v>1240</v>
      </c>
      <c r="I13" t="s">
        <v>1395</v>
      </c>
      <c r="J13" t="s">
        <v>48</v>
      </c>
      <c r="K13" t="s">
        <v>1396</v>
      </c>
    </row>
    <row r="14" spans="1:17" x14ac:dyDescent="0.25">
      <c r="A14">
        <v>38845</v>
      </c>
      <c r="B14">
        <v>159631</v>
      </c>
      <c r="C14" t="s">
        <v>1134</v>
      </c>
      <c r="D14" t="s">
        <v>1135</v>
      </c>
      <c r="F14" t="s">
        <v>1390</v>
      </c>
      <c r="G14" t="s">
        <v>225</v>
      </c>
      <c r="H14" t="s">
        <v>1399</v>
      </c>
      <c r="I14" t="s">
        <v>1395</v>
      </c>
      <c r="J14" t="s">
        <v>48</v>
      </c>
      <c r="K14" t="s">
        <v>1396</v>
      </c>
    </row>
    <row r="15" spans="1:17" x14ac:dyDescent="0.25">
      <c r="A15">
        <v>38843</v>
      </c>
      <c r="B15">
        <v>159629</v>
      </c>
      <c r="C15" t="s">
        <v>1136</v>
      </c>
      <c r="D15" t="s">
        <v>1137</v>
      </c>
      <c r="F15" t="s">
        <v>1393</v>
      </c>
      <c r="G15" t="s">
        <v>445</v>
      </c>
      <c r="H15" t="s">
        <v>1400</v>
      </c>
      <c r="I15" t="s">
        <v>1395</v>
      </c>
      <c r="J15" t="s">
        <v>48</v>
      </c>
      <c r="K15" t="s">
        <v>1396</v>
      </c>
    </row>
    <row r="16" spans="1:17" x14ac:dyDescent="0.25">
      <c r="A16">
        <v>25691</v>
      </c>
      <c r="B16">
        <v>162009</v>
      </c>
      <c r="C16" t="s">
        <v>1138</v>
      </c>
      <c r="D16" t="s">
        <v>85</v>
      </c>
      <c r="F16" t="s">
        <v>1390</v>
      </c>
      <c r="G16" t="s">
        <v>35</v>
      </c>
      <c r="H16" t="s">
        <v>1399</v>
      </c>
      <c r="I16" t="s">
        <v>1395</v>
      </c>
      <c r="J16" t="s">
        <v>48</v>
      </c>
      <c r="K16" t="s">
        <v>1396</v>
      </c>
    </row>
    <row r="17" spans="1:11" x14ac:dyDescent="0.25">
      <c r="A17">
        <v>38844</v>
      </c>
      <c r="B17">
        <v>159630</v>
      </c>
      <c r="C17" t="s">
        <v>1138</v>
      </c>
      <c r="D17" t="s">
        <v>391</v>
      </c>
      <c r="F17" t="s">
        <v>1390</v>
      </c>
      <c r="G17" t="s">
        <v>55</v>
      </c>
      <c r="H17" t="s">
        <v>20</v>
      </c>
      <c r="I17" t="s">
        <v>1395</v>
      </c>
      <c r="J17" t="s">
        <v>48</v>
      </c>
      <c r="K17" t="s">
        <v>1396</v>
      </c>
    </row>
    <row r="18" spans="1:11" x14ac:dyDescent="0.25">
      <c r="A18">
        <v>38902</v>
      </c>
      <c r="B18">
        <v>162965</v>
      </c>
      <c r="C18" t="s">
        <v>1241</v>
      </c>
      <c r="D18" t="s">
        <v>761</v>
      </c>
      <c r="F18" t="s">
        <v>1390</v>
      </c>
      <c r="G18" t="s">
        <v>19</v>
      </c>
      <c r="H18" t="s">
        <v>20</v>
      </c>
      <c r="I18" t="s">
        <v>1395</v>
      </c>
      <c r="J18" t="s">
        <v>48</v>
      </c>
      <c r="K18" t="s">
        <v>1396</v>
      </c>
    </row>
    <row r="19" spans="1:11" x14ac:dyDescent="0.25">
      <c r="A19">
        <v>38940</v>
      </c>
      <c r="B19">
        <v>164062</v>
      </c>
      <c r="C19" t="s">
        <v>1344</v>
      </c>
      <c r="D19" t="s">
        <v>413</v>
      </c>
      <c r="F19" t="s">
        <v>1393</v>
      </c>
      <c r="G19" t="s">
        <v>445</v>
      </c>
      <c r="H19" t="s">
        <v>1240</v>
      </c>
      <c r="I19" t="s">
        <v>1395</v>
      </c>
      <c r="J19" t="s">
        <v>48</v>
      </c>
      <c r="K19" t="s">
        <v>1396</v>
      </c>
    </row>
    <row r="20" spans="1:11" x14ac:dyDescent="0.25">
      <c r="A20">
        <v>28367</v>
      </c>
      <c r="B20">
        <v>24962</v>
      </c>
      <c r="C20" t="s">
        <v>294</v>
      </c>
      <c r="D20" t="s">
        <v>24</v>
      </c>
      <c r="F20" t="s">
        <v>1390</v>
      </c>
      <c r="G20" t="s">
        <v>19</v>
      </c>
      <c r="H20" t="s">
        <v>1397</v>
      </c>
      <c r="I20" t="s">
        <v>1395</v>
      </c>
      <c r="J20" t="s">
        <v>48</v>
      </c>
      <c r="K20" t="s">
        <v>1396</v>
      </c>
    </row>
    <row r="21" spans="1:11" x14ac:dyDescent="0.25">
      <c r="A21">
        <v>25005</v>
      </c>
      <c r="B21">
        <v>29473</v>
      </c>
      <c r="C21" t="s">
        <v>322</v>
      </c>
      <c r="D21" t="s">
        <v>323</v>
      </c>
      <c r="F21" t="s">
        <v>1390</v>
      </c>
      <c r="G21" t="s">
        <v>35</v>
      </c>
      <c r="H21" t="s">
        <v>1398</v>
      </c>
      <c r="I21" t="s">
        <v>1395</v>
      </c>
      <c r="J21" t="s">
        <v>48</v>
      </c>
      <c r="K21" t="s">
        <v>1396</v>
      </c>
    </row>
    <row r="22" spans="1:11" x14ac:dyDescent="0.25">
      <c r="A22">
        <v>38659</v>
      </c>
      <c r="B22">
        <v>148804</v>
      </c>
      <c r="C22" t="s">
        <v>893</v>
      </c>
      <c r="D22" t="s">
        <v>317</v>
      </c>
      <c r="F22" t="s">
        <v>1390</v>
      </c>
      <c r="G22" t="s">
        <v>225</v>
      </c>
      <c r="H22" t="s">
        <v>1398</v>
      </c>
      <c r="I22" t="s">
        <v>1395</v>
      </c>
      <c r="J22" t="s">
        <v>48</v>
      </c>
      <c r="K22" t="s">
        <v>1396</v>
      </c>
    </row>
    <row r="23" spans="1:11" x14ac:dyDescent="0.25">
      <c r="A23">
        <v>38660</v>
      </c>
      <c r="B23">
        <v>148805</v>
      </c>
      <c r="C23" t="s">
        <v>893</v>
      </c>
      <c r="D23" t="s">
        <v>894</v>
      </c>
      <c r="F23" t="s">
        <v>1390</v>
      </c>
      <c r="G23" t="s">
        <v>225</v>
      </c>
      <c r="H23" t="s">
        <v>1398</v>
      </c>
      <c r="I23" t="s">
        <v>1395</v>
      </c>
      <c r="J23" t="s">
        <v>48</v>
      </c>
      <c r="K23" t="s">
        <v>1396</v>
      </c>
    </row>
    <row r="24" spans="1:11" x14ac:dyDescent="0.25">
      <c r="A24">
        <v>38893</v>
      </c>
      <c r="B24">
        <v>162049</v>
      </c>
      <c r="C24" t="s">
        <v>1242</v>
      </c>
      <c r="D24" t="s">
        <v>1243</v>
      </c>
      <c r="F24" t="s">
        <v>1390</v>
      </c>
      <c r="G24" t="s">
        <v>1115</v>
      </c>
      <c r="H24" t="s">
        <v>1400</v>
      </c>
      <c r="I24" t="s">
        <v>1395</v>
      </c>
      <c r="J24" t="s">
        <v>48</v>
      </c>
      <c r="K24" t="s">
        <v>1396</v>
      </c>
    </row>
    <row r="25" spans="1:11" x14ac:dyDescent="0.25">
      <c r="A25">
        <v>7646</v>
      </c>
      <c r="B25">
        <v>116734</v>
      </c>
      <c r="C25" t="s">
        <v>60</v>
      </c>
      <c r="D25" t="s">
        <v>49</v>
      </c>
      <c r="F25" t="s">
        <v>1390</v>
      </c>
      <c r="G25" t="s">
        <v>35</v>
      </c>
      <c r="H25" t="s">
        <v>1398</v>
      </c>
      <c r="I25" t="s">
        <v>1395</v>
      </c>
      <c r="J25" t="s">
        <v>48</v>
      </c>
      <c r="K25" t="s">
        <v>1396</v>
      </c>
    </row>
    <row r="26" spans="1:11" x14ac:dyDescent="0.25">
      <c r="A26">
        <v>25690</v>
      </c>
      <c r="B26">
        <v>87201</v>
      </c>
      <c r="C26" t="s">
        <v>636</v>
      </c>
      <c r="D26" t="s">
        <v>54</v>
      </c>
      <c r="F26" t="s">
        <v>1390</v>
      </c>
      <c r="G26" t="s">
        <v>19</v>
      </c>
      <c r="H26" t="s">
        <v>1398</v>
      </c>
      <c r="I26" t="s">
        <v>1395</v>
      </c>
      <c r="J26" t="s">
        <v>48</v>
      </c>
      <c r="K26" t="s">
        <v>1396</v>
      </c>
    </row>
    <row r="27" spans="1:11" x14ac:dyDescent="0.25">
      <c r="A27">
        <v>38149</v>
      </c>
      <c r="B27">
        <v>129876</v>
      </c>
      <c r="C27" t="s">
        <v>61</v>
      </c>
      <c r="D27" t="s">
        <v>34</v>
      </c>
      <c r="F27" t="s">
        <v>1390</v>
      </c>
      <c r="G27" t="s">
        <v>23</v>
      </c>
      <c r="H27" t="s">
        <v>1240</v>
      </c>
      <c r="I27" t="s">
        <v>1395</v>
      </c>
      <c r="J27" t="s">
        <v>48</v>
      </c>
      <c r="K27" t="s">
        <v>1396</v>
      </c>
    </row>
    <row r="28" spans="1:11" x14ac:dyDescent="0.25">
      <c r="A28">
        <v>38772</v>
      </c>
      <c r="B28">
        <v>158003</v>
      </c>
      <c r="C28" t="s">
        <v>1080</v>
      </c>
      <c r="D28" t="s">
        <v>47</v>
      </c>
      <c r="F28" t="s">
        <v>1390</v>
      </c>
      <c r="G28" t="s">
        <v>225</v>
      </c>
      <c r="H28" t="s">
        <v>1400</v>
      </c>
      <c r="I28" t="s">
        <v>1395</v>
      </c>
      <c r="J28" t="s">
        <v>48</v>
      </c>
      <c r="K28" t="s">
        <v>1396</v>
      </c>
    </row>
    <row r="29" spans="1:11" x14ac:dyDescent="0.25">
      <c r="A29">
        <v>38530</v>
      </c>
      <c r="B29">
        <v>145415</v>
      </c>
      <c r="C29" t="s">
        <v>768</v>
      </c>
      <c r="D29" t="s">
        <v>120</v>
      </c>
      <c r="F29" t="s">
        <v>1390</v>
      </c>
      <c r="G29" t="s">
        <v>19</v>
      </c>
      <c r="H29" t="s">
        <v>1397</v>
      </c>
      <c r="I29" t="s">
        <v>1395</v>
      </c>
      <c r="J29" t="s">
        <v>48</v>
      </c>
      <c r="K29" t="s">
        <v>1396</v>
      </c>
    </row>
    <row r="30" spans="1:11" x14ac:dyDescent="0.25">
      <c r="A30">
        <v>38729</v>
      </c>
      <c r="B30">
        <v>153900</v>
      </c>
      <c r="C30" t="s">
        <v>1033</v>
      </c>
      <c r="D30" t="s">
        <v>391</v>
      </c>
      <c r="F30" t="s">
        <v>1390</v>
      </c>
      <c r="G30" t="s">
        <v>19</v>
      </c>
      <c r="H30" t="s">
        <v>1240</v>
      </c>
      <c r="I30" t="s">
        <v>1395</v>
      </c>
      <c r="J30" t="s">
        <v>48</v>
      </c>
      <c r="K30" t="s">
        <v>1396</v>
      </c>
    </row>
    <row r="31" spans="1:11" x14ac:dyDescent="0.25">
      <c r="A31">
        <v>38958</v>
      </c>
      <c r="B31">
        <v>164083</v>
      </c>
      <c r="C31" t="s">
        <v>1401</v>
      </c>
      <c r="D31" t="s">
        <v>363</v>
      </c>
      <c r="F31" t="s">
        <v>1390</v>
      </c>
      <c r="G31" t="s">
        <v>35</v>
      </c>
      <c r="H31" t="s">
        <v>1240</v>
      </c>
      <c r="I31" t="s">
        <v>1395</v>
      </c>
      <c r="J31" t="s">
        <v>48</v>
      </c>
      <c r="K31" t="s">
        <v>1396</v>
      </c>
    </row>
    <row r="32" spans="1:11" x14ac:dyDescent="0.25">
      <c r="A32">
        <v>25829</v>
      </c>
      <c r="B32">
        <v>107446</v>
      </c>
      <c r="C32" t="s">
        <v>65</v>
      </c>
      <c r="D32" t="s">
        <v>66</v>
      </c>
      <c r="F32" t="s">
        <v>1390</v>
      </c>
      <c r="G32" t="s">
        <v>35</v>
      </c>
      <c r="H32" t="s">
        <v>20</v>
      </c>
      <c r="I32" t="s">
        <v>1395</v>
      </c>
      <c r="J32" t="s">
        <v>48</v>
      </c>
      <c r="K32" t="s">
        <v>1396</v>
      </c>
    </row>
    <row r="33" spans="1:11" x14ac:dyDescent="0.25">
      <c r="A33">
        <v>38352</v>
      </c>
      <c r="B33">
        <v>136757</v>
      </c>
      <c r="C33" t="s">
        <v>73</v>
      </c>
      <c r="D33" t="s">
        <v>74</v>
      </c>
      <c r="F33" t="s">
        <v>1390</v>
      </c>
      <c r="G33" t="s">
        <v>35</v>
      </c>
      <c r="H33" t="s">
        <v>1240</v>
      </c>
      <c r="I33" t="s">
        <v>1402</v>
      </c>
      <c r="J33" t="s">
        <v>1403</v>
      </c>
      <c r="K33" t="s">
        <v>1404</v>
      </c>
    </row>
    <row r="34" spans="1:11" x14ac:dyDescent="0.25">
      <c r="A34">
        <v>38539</v>
      </c>
      <c r="B34">
        <v>145502</v>
      </c>
      <c r="C34" t="s">
        <v>76</v>
      </c>
      <c r="D34" t="s">
        <v>1419</v>
      </c>
      <c r="F34" t="s">
        <v>1393</v>
      </c>
      <c r="G34" t="s">
        <v>44</v>
      </c>
      <c r="H34" t="s">
        <v>1240</v>
      </c>
      <c r="I34" t="s">
        <v>1402</v>
      </c>
      <c r="J34" t="s">
        <v>1403</v>
      </c>
      <c r="K34" t="s">
        <v>1404</v>
      </c>
    </row>
    <row r="35" spans="1:11" x14ac:dyDescent="0.25">
      <c r="A35">
        <v>38540</v>
      </c>
      <c r="B35">
        <v>145503</v>
      </c>
      <c r="C35" t="s">
        <v>76</v>
      </c>
      <c r="D35" t="s">
        <v>77</v>
      </c>
      <c r="F35" t="s">
        <v>1390</v>
      </c>
      <c r="G35" t="s">
        <v>19</v>
      </c>
      <c r="H35" t="s">
        <v>1240</v>
      </c>
      <c r="I35" t="s">
        <v>1402</v>
      </c>
      <c r="J35" t="s">
        <v>1403</v>
      </c>
      <c r="K35" t="s">
        <v>1404</v>
      </c>
    </row>
    <row r="36" spans="1:11" x14ac:dyDescent="0.25">
      <c r="A36">
        <v>25359</v>
      </c>
      <c r="B36">
        <v>54392</v>
      </c>
      <c r="C36" t="s">
        <v>78</v>
      </c>
      <c r="D36" t="s">
        <v>236</v>
      </c>
      <c r="F36" t="s">
        <v>1390</v>
      </c>
      <c r="G36" t="s">
        <v>19</v>
      </c>
      <c r="H36" t="s">
        <v>1240</v>
      </c>
      <c r="I36" t="s">
        <v>1402</v>
      </c>
      <c r="J36" t="s">
        <v>1403</v>
      </c>
      <c r="K36" t="s">
        <v>1404</v>
      </c>
    </row>
    <row r="37" spans="1:11" x14ac:dyDescent="0.25">
      <c r="A37">
        <v>25965</v>
      </c>
      <c r="B37">
        <v>111296</v>
      </c>
      <c r="C37" t="s">
        <v>80</v>
      </c>
      <c r="D37" t="s">
        <v>81</v>
      </c>
      <c r="F37" t="s">
        <v>1393</v>
      </c>
      <c r="G37" t="s">
        <v>22</v>
      </c>
      <c r="H37" t="s">
        <v>1394</v>
      </c>
      <c r="I37" t="s">
        <v>1402</v>
      </c>
      <c r="J37" t="s">
        <v>1403</v>
      </c>
      <c r="K37" t="s">
        <v>1404</v>
      </c>
    </row>
    <row r="38" spans="1:11" x14ac:dyDescent="0.25">
      <c r="A38">
        <v>38425</v>
      </c>
      <c r="B38">
        <v>140372</v>
      </c>
      <c r="C38" t="s">
        <v>84</v>
      </c>
      <c r="D38" t="s">
        <v>85</v>
      </c>
      <c r="F38" t="s">
        <v>1390</v>
      </c>
      <c r="G38" t="s">
        <v>23</v>
      </c>
      <c r="H38" t="s">
        <v>1400</v>
      </c>
      <c r="I38" t="s">
        <v>1402</v>
      </c>
      <c r="J38" t="s">
        <v>1403</v>
      </c>
      <c r="K38" t="s">
        <v>1404</v>
      </c>
    </row>
    <row r="39" spans="1:11" x14ac:dyDescent="0.25">
      <c r="A39">
        <v>38369</v>
      </c>
      <c r="B39">
        <v>136841</v>
      </c>
      <c r="C39" t="s">
        <v>86</v>
      </c>
      <c r="D39" t="s">
        <v>39</v>
      </c>
      <c r="F39" t="s">
        <v>1390</v>
      </c>
      <c r="G39" t="s">
        <v>23</v>
      </c>
      <c r="H39" t="s">
        <v>1240</v>
      </c>
      <c r="I39" t="s">
        <v>1402</v>
      </c>
      <c r="J39" t="s">
        <v>1403</v>
      </c>
      <c r="K39" t="s">
        <v>1404</v>
      </c>
    </row>
    <row r="40" spans="1:11" x14ac:dyDescent="0.25">
      <c r="A40">
        <v>16165</v>
      </c>
      <c r="B40">
        <v>115723</v>
      </c>
      <c r="C40" t="s">
        <v>87</v>
      </c>
      <c r="D40" t="s">
        <v>88</v>
      </c>
      <c r="F40" t="s">
        <v>1393</v>
      </c>
      <c r="G40" t="s">
        <v>139</v>
      </c>
      <c r="H40" t="s">
        <v>1240</v>
      </c>
      <c r="I40" t="s">
        <v>1402</v>
      </c>
      <c r="J40" t="s">
        <v>1403</v>
      </c>
      <c r="K40" t="s">
        <v>1404</v>
      </c>
    </row>
    <row r="41" spans="1:11" x14ac:dyDescent="0.25">
      <c r="A41">
        <v>38134</v>
      </c>
      <c r="B41">
        <v>129776</v>
      </c>
      <c r="C41" t="s">
        <v>85</v>
      </c>
      <c r="D41" t="s">
        <v>89</v>
      </c>
      <c r="F41" t="s">
        <v>1390</v>
      </c>
      <c r="G41" t="s">
        <v>19</v>
      </c>
      <c r="H41" t="s">
        <v>20</v>
      </c>
      <c r="I41" t="s">
        <v>1402</v>
      </c>
      <c r="J41" t="s">
        <v>1403</v>
      </c>
      <c r="K41" t="s">
        <v>1404</v>
      </c>
    </row>
    <row r="42" spans="1:11" x14ac:dyDescent="0.25">
      <c r="A42">
        <v>38936</v>
      </c>
      <c r="B42">
        <v>164057</v>
      </c>
      <c r="C42" t="s">
        <v>85</v>
      </c>
      <c r="D42" t="s">
        <v>1345</v>
      </c>
      <c r="F42" t="s">
        <v>1393</v>
      </c>
      <c r="G42" t="s">
        <v>44</v>
      </c>
      <c r="H42" t="s">
        <v>1400</v>
      </c>
      <c r="I42" t="s">
        <v>1402</v>
      </c>
      <c r="J42" t="s">
        <v>1403</v>
      </c>
      <c r="K42" t="s">
        <v>1404</v>
      </c>
    </row>
    <row r="43" spans="1:11" x14ac:dyDescent="0.25">
      <c r="A43">
        <v>25378</v>
      </c>
      <c r="B43">
        <v>56364</v>
      </c>
      <c r="C43" t="s">
        <v>94</v>
      </c>
      <c r="D43" t="s">
        <v>95</v>
      </c>
      <c r="F43" t="s">
        <v>1393</v>
      </c>
      <c r="G43" t="s">
        <v>44</v>
      </c>
      <c r="H43" t="s">
        <v>1399</v>
      </c>
      <c r="I43" t="s">
        <v>92</v>
      </c>
      <c r="J43" t="s">
        <v>93</v>
      </c>
      <c r="K43" t="s">
        <v>1405</v>
      </c>
    </row>
    <row r="44" spans="1:11" x14ac:dyDescent="0.25">
      <c r="A44">
        <v>38490</v>
      </c>
      <c r="B44">
        <v>142889</v>
      </c>
      <c r="C44" t="s">
        <v>96</v>
      </c>
      <c r="D44" t="s">
        <v>42</v>
      </c>
      <c r="F44" t="s">
        <v>1393</v>
      </c>
      <c r="G44" t="s">
        <v>82</v>
      </c>
      <c r="H44" t="s">
        <v>1400</v>
      </c>
      <c r="I44" t="s">
        <v>92</v>
      </c>
      <c r="J44" t="s">
        <v>93</v>
      </c>
      <c r="K44" t="s">
        <v>1405</v>
      </c>
    </row>
    <row r="45" spans="1:11" x14ac:dyDescent="0.25">
      <c r="A45">
        <v>38489</v>
      </c>
      <c r="B45">
        <v>142888</v>
      </c>
      <c r="C45" t="s">
        <v>1406</v>
      </c>
      <c r="D45" t="s">
        <v>1407</v>
      </c>
      <c r="F45" t="s">
        <v>1390</v>
      </c>
      <c r="G45" t="s">
        <v>19</v>
      </c>
      <c r="H45" t="s">
        <v>1240</v>
      </c>
      <c r="I45" t="s">
        <v>92</v>
      </c>
      <c r="J45" t="s">
        <v>93</v>
      </c>
      <c r="K45" t="s">
        <v>1405</v>
      </c>
    </row>
    <row r="46" spans="1:11" x14ac:dyDescent="0.25">
      <c r="A46">
        <v>7265</v>
      </c>
      <c r="B46">
        <v>114229</v>
      </c>
      <c r="C46" t="s">
        <v>98</v>
      </c>
      <c r="D46" t="s">
        <v>99</v>
      </c>
      <c r="F46" t="s">
        <v>1390</v>
      </c>
      <c r="G46" t="s">
        <v>23</v>
      </c>
      <c r="H46" t="s">
        <v>20</v>
      </c>
      <c r="I46" t="s">
        <v>92</v>
      </c>
      <c r="J46" t="s">
        <v>93</v>
      </c>
      <c r="K46" t="s">
        <v>1405</v>
      </c>
    </row>
    <row r="47" spans="1:11" x14ac:dyDescent="0.25">
      <c r="A47">
        <v>38974</v>
      </c>
      <c r="B47">
        <v>168154</v>
      </c>
      <c r="C47" t="s">
        <v>1408</v>
      </c>
      <c r="D47" t="s">
        <v>1407</v>
      </c>
      <c r="F47" t="s">
        <v>1390</v>
      </c>
      <c r="G47" t="s">
        <v>19</v>
      </c>
      <c r="I47" t="s">
        <v>92</v>
      </c>
      <c r="J47" t="s">
        <v>93</v>
      </c>
      <c r="K47" t="s">
        <v>1405</v>
      </c>
    </row>
    <row r="48" spans="1:11" x14ac:dyDescent="0.25">
      <c r="A48">
        <v>16897</v>
      </c>
      <c r="B48">
        <v>19450</v>
      </c>
      <c r="C48" t="s">
        <v>100</v>
      </c>
      <c r="D48" t="s">
        <v>69</v>
      </c>
      <c r="F48" t="s">
        <v>1390</v>
      </c>
      <c r="G48" t="s">
        <v>35</v>
      </c>
      <c r="H48" t="s">
        <v>20</v>
      </c>
      <c r="I48" t="s">
        <v>92</v>
      </c>
      <c r="J48" t="s">
        <v>93</v>
      </c>
      <c r="K48" t="s">
        <v>1405</v>
      </c>
    </row>
    <row r="49" spans="1:11" x14ac:dyDescent="0.25">
      <c r="A49">
        <v>25436</v>
      </c>
      <c r="B49">
        <v>65975</v>
      </c>
      <c r="C49" t="s">
        <v>100</v>
      </c>
      <c r="D49" t="s">
        <v>101</v>
      </c>
      <c r="F49" t="s">
        <v>1393</v>
      </c>
      <c r="G49" t="s">
        <v>82</v>
      </c>
      <c r="H49" t="s">
        <v>1394</v>
      </c>
      <c r="I49" t="s">
        <v>92</v>
      </c>
      <c r="J49" t="s">
        <v>93</v>
      </c>
      <c r="K49" t="s">
        <v>1405</v>
      </c>
    </row>
    <row r="50" spans="1:11" x14ac:dyDescent="0.25">
      <c r="A50">
        <v>25760</v>
      </c>
      <c r="B50">
        <v>99239</v>
      </c>
      <c r="C50" t="s">
        <v>102</v>
      </c>
      <c r="D50" t="s">
        <v>103</v>
      </c>
      <c r="F50" t="s">
        <v>1390</v>
      </c>
      <c r="G50" t="s">
        <v>19</v>
      </c>
      <c r="H50" t="s">
        <v>1399</v>
      </c>
      <c r="I50" t="s">
        <v>92</v>
      </c>
      <c r="J50" t="s">
        <v>93</v>
      </c>
      <c r="K50" t="s">
        <v>1405</v>
      </c>
    </row>
    <row r="51" spans="1:11" x14ac:dyDescent="0.25">
      <c r="A51">
        <v>7286</v>
      </c>
      <c r="B51">
        <v>114226</v>
      </c>
      <c r="C51" t="s">
        <v>104</v>
      </c>
      <c r="D51" t="s">
        <v>39</v>
      </c>
      <c r="F51" t="s">
        <v>1390</v>
      </c>
      <c r="G51" t="s">
        <v>23</v>
      </c>
      <c r="H51" t="s">
        <v>20</v>
      </c>
      <c r="I51" t="s">
        <v>92</v>
      </c>
      <c r="J51" t="s">
        <v>93</v>
      </c>
      <c r="K51" t="s">
        <v>1405</v>
      </c>
    </row>
    <row r="52" spans="1:11" x14ac:dyDescent="0.25">
      <c r="A52">
        <v>7283</v>
      </c>
      <c r="B52">
        <v>114227</v>
      </c>
      <c r="C52" t="s">
        <v>105</v>
      </c>
      <c r="D52" t="s">
        <v>69</v>
      </c>
      <c r="F52" t="s">
        <v>1390</v>
      </c>
      <c r="G52" t="s">
        <v>23</v>
      </c>
      <c r="H52" t="s">
        <v>20</v>
      </c>
      <c r="I52" t="s">
        <v>92</v>
      </c>
      <c r="J52" t="s">
        <v>93</v>
      </c>
      <c r="K52" t="s">
        <v>1405</v>
      </c>
    </row>
    <row r="53" spans="1:11" x14ac:dyDescent="0.25">
      <c r="A53">
        <v>7282</v>
      </c>
      <c r="B53">
        <v>114228</v>
      </c>
      <c r="C53" t="s">
        <v>106</v>
      </c>
      <c r="D53" t="s">
        <v>107</v>
      </c>
      <c r="F53" t="s">
        <v>1390</v>
      </c>
      <c r="G53" t="s">
        <v>23</v>
      </c>
      <c r="H53" t="s">
        <v>1240</v>
      </c>
      <c r="I53" t="s">
        <v>92</v>
      </c>
      <c r="J53" t="s">
        <v>93</v>
      </c>
      <c r="K53" t="s">
        <v>1405</v>
      </c>
    </row>
    <row r="54" spans="1:11" x14ac:dyDescent="0.25">
      <c r="A54">
        <v>38930</v>
      </c>
      <c r="B54">
        <v>162998</v>
      </c>
      <c r="C54" t="s">
        <v>1282</v>
      </c>
      <c r="D54" t="s">
        <v>164</v>
      </c>
      <c r="F54" t="s">
        <v>1390</v>
      </c>
      <c r="G54" t="s">
        <v>35</v>
      </c>
      <c r="H54" t="s">
        <v>1240</v>
      </c>
      <c r="I54" t="s">
        <v>92</v>
      </c>
      <c r="J54" t="s">
        <v>93</v>
      </c>
      <c r="K54" t="s">
        <v>1405</v>
      </c>
    </row>
    <row r="55" spans="1:11" x14ac:dyDescent="0.25">
      <c r="A55">
        <v>38886</v>
      </c>
      <c r="B55">
        <v>162035</v>
      </c>
      <c r="C55" t="s">
        <v>91</v>
      </c>
      <c r="D55" t="s">
        <v>89</v>
      </c>
      <c r="F55" t="s">
        <v>1390</v>
      </c>
      <c r="G55" t="s">
        <v>55</v>
      </c>
      <c r="H55" t="s">
        <v>1399</v>
      </c>
      <c r="I55" t="s">
        <v>108</v>
      </c>
      <c r="J55" t="s">
        <v>93</v>
      </c>
      <c r="K55" t="s">
        <v>1405</v>
      </c>
    </row>
    <row r="56" spans="1:11" x14ac:dyDescent="0.25">
      <c r="A56">
        <v>25761</v>
      </c>
      <c r="B56">
        <v>91544</v>
      </c>
      <c r="C56" t="s">
        <v>109</v>
      </c>
      <c r="D56" t="s">
        <v>110</v>
      </c>
      <c r="F56" t="s">
        <v>1390</v>
      </c>
      <c r="G56" t="s">
        <v>19</v>
      </c>
      <c r="H56" t="s">
        <v>1398</v>
      </c>
      <c r="I56" t="s">
        <v>108</v>
      </c>
      <c r="J56" t="s">
        <v>93</v>
      </c>
      <c r="K56" t="s">
        <v>1405</v>
      </c>
    </row>
    <row r="57" spans="1:11" x14ac:dyDescent="0.25">
      <c r="A57">
        <v>38082</v>
      </c>
      <c r="B57">
        <v>129216</v>
      </c>
      <c r="C57" t="s">
        <v>111</v>
      </c>
      <c r="D57" t="s">
        <v>54</v>
      </c>
      <c r="F57" t="s">
        <v>1390</v>
      </c>
      <c r="G57" t="s">
        <v>19</v>
      </c>
      <c r="H57" t="s">
        <v>20</v>
      </c>
      <c r="I57" t="s">
        <v>108</v>
      </c>
      <c r="J57" t="s">
        <v>93</v>
      </c>
      <c r="K57" t="s">
        <v>1405</v>
      </c>
    </row>
    <row r="58" spans="1:11" x14ac:dyDescent="0.25">
      <c r="A58">
        <v>38885</v>
      </c>
      <c r="B58">
        <v>162034</v>
      </c>
      <c r="C58" t="s">
        <v>1228</v>
      </c>
      <c r="D58" t="s">
        <v>77</v>
      </c>
      <c r="F58" t="s">
        <v>1390</v>
      </c>
      <c r="G58" t="s">
        <v>19</v>
      </c>
      <c r="H58" t="s">
        <v>20</v>
      </c>
      <c r="I58" t="s">
        <v>108</v>
      </c>
      <c r="J58" t="s">
        <v>93</v>
      </c>
      <c r="K58" t="s">
        <v>1405</v>
      </c>
    </row>
    <row r="59" spans="1:11" x14ac:dyDescent="0.25">
      <c r="A59">
        <v>25932</v>
      </c>
      <c r="B59">
        <v>111565</v>
      </c>
      <c r="C59" t="s">
        <v>112</v>
      </c>
      <c r="D59" t="s">
        <v>113</v>
      </c>
      <c r="F59" t="s">
        <v>1390</v>
      </c>
      <c r="G59" t="s">
        <v>19</v>
      </c>
      <c r="H59" t="s">
        <v>1399</v>
      </c>
      <c r="I59" t="s">
        <v>108</v>
      </c>
      <c r="J59" t="s">
        <v>93</v>
      </c>
      <c r="K59" t="s">
        <v>1405</v>
      </c>
    </row>
    <row r="60" spans="1:11" x14ac:dyDescent="0.25">
      <c r="A60">
        <v>25044</v>
      </c>
      <c r="B60">
        <v>34133</v>
      </c>
      <c r="C60" t="s">
        <v>30</v>
      </c>
      <c r="D60" t="s">
        <v>113</v>
      </c>
      <c r="F60" t="s">
        <v>1390</v>
      </c>
      <c r="G60" t="s">
        <v>23</v>
      </c>
      <c r="H60" t="s">
        <v>1399</v>
      </c>
      <c r="I60" t="s">
        <v>108</v>
      </c>
      <c r="J60" t="s">
        <v>93</v>
      </c>
      <c r="K60" t="s">
        <v>1405</v>
      </c>
    </row>
    <row r="61" spans="1:11" x14ac:dyDescent="0.25">
      <c r="A61">
        <v>38683</v>
      </c>
      <c r="B61">
        <v>148837</v>
      </c>
      <c r="C61" t="s">
        <v>104</v>
      </c>
      <c r="D61" t="s">
        <v>114</v>
      </c>
      <c r="F61" t="s">
        <v>1390</v>
      </c>
      <c r="G61" t="s">
        <v>35</v>
      </c>
      <c r="H61" t="s">
        <v>1399</v>
      </c>
      <c r="I61" t="s">
        <v>108</v>
      </c>
      <c r="J61" t="s">
        <v>93</v>
      </c>
      <c r="K61" t="s">
        <v>1405</v>
      </c>
    </row>
    <row r="62" spans="1:11" x14ac:dyDescent="0.25">
      <c r="A62">
        <v>25519</v>
      </c>
      <c r="B62">
        <v>164056</v>
      </c>
      <c r="C62" t="s">
        <v>115</v>
      </c>
      <c r="D62" t="s">
        <v>59</v>
      </c>
      <c r="F62" t="s">
        <v>1390</v>
      </c>
      <c r="G62" t="s">
        <v>19</v>
      </c>
      <c r="H62" t="s">
        <v>1399</v>
      </c>
      <c r="I62" t="s">
        <v>108</v>
      </c>
      <c r="J62" t="s">
        <v>93</v>
      </c>
      <c r="K62" t="s">
        <v>1405</v>
      </c>
    </row>
    <row r="63" spans="1:11" x14ac:dyDescent="0.25">
      <c r="A63">
        <v>25521</v>
      </c>
      <c r="B63">
        <v>59997</v>
      </c>
      <c r="C63" t="s">
        <v>116</v>
      </c>
      <c r="D63" t="s">
        <v>117</v>
      </c>
      <c r="F63" t="s">
        <v>1390</v>
      </c>
      <c r="G63" t="s">
        <v>19</v>
      </c>
      <c r="H63" t="s">
        <v>1398</v>
      </c>
      <c r="I63" t="s">
        <v>108</v>
      </c>
      <c r="J63" t="s">
        <v>93</v>
      </c>
      <c r="K63" t="s">
        <v>1405</v>
      </c>
    </row>
    <row r="64" spans="1:11" x14ac:dyDescent="0.25">
      <c r="A64">
        <v>25973</v>
      </c>
      <c r="B64">
        <v>113019</v>
      </c>
      <c r="C64" t="s">
        <v>119</v>
      </c>
      <c r="D64" t="s">
        <v>120</v>
      </c>
      <c r="F64" t="s">
        <v>1390</v>
      </c>
      <c r="G64" t="s">
        <v>19</v>
      </c>
      <c r="H64" t="s">
        <v>20</v>
      </c>
      <c r="I64" t="s">
        <v>108</v>
      </c>
      <c r="J64" t="s">
        <v>93</v>
      </c>
      <c r="K64" t="s">
        <v>1405</v>
      </c>
    </row>
    <row r="65" spans="1:11" x14ac:dyDescent="0.25">
      <c r="A65">
        <v>16854</v>
      </c>
      <c r="B65">
        <v>16444</v>
      </c>
      <c r="C65" t="s">
        <v>121</v>
      </c>
      <c r="D65" t="s">
        <v>71</v>
      </c>
      <c r="F65" t="s">
        <v>1390</v>
      </c>
      <c r="G65" t="s">
        <v>19</v>
      </c>
      <c r="H65" t="s">
        <v>1240</v>
      </c>
      <c r="I65" t="s">
        <v>108</v>
      </c>
      <c r="J65" t="s">
        <v>93</v>
      </c>
      <c r="K65" t="s">
        <v>1405</v>
      </c>
    </row>
    <row r="66" spans="1:11" x14ac:dyDescent="0.25">
      <c r="A66">
        <v>16707</v>
      </c>
      <c r="B66">
        <v>120953</v>
      </c>
      <c r="C66" t="s">
        <v>124</v>
      </c>
      <c r="D66" t="s">
        <v>85</v>
      </c>
      <c r="F66" t="s">
        <v>1390</v>
      </c>
      <c r="G66" t="s">
        <v>35</v>
      </c>
      <c r="H66" t="s">
        <v>20</v>
      </c>
      <c r="I66" t="s">
        <v>125</v>
      </c>
      <c r="J66" t="s">
        <v>126</v>
      </c>
      <c r="K66" t="s">
        <v>1409</v>
      </c>
    </row>
    <row r="67" spans="1:11" x14ac:dyDescent="0.25">
      <c r="A67">
        <v>7714</v>
      </c>
      <c r="B67">
        <v>120955</v>
      </c>
      <c r="C67" t="s">
        <v>128</v>
      </c>
      <c r="D67" t="s">
        <v>85</v>
      </c>
      <c r="F67" t="s">
        <v>1390</v>
      </c>
      <c r="G67" t="s">
        <v>35</v>
      </c>
      <c r="H67" t="s">
        <v>20</v>
      </c>
      <c r="I67" t="s">
        <v>125</v>
      </c>
      <c r="J67" t="s">
        <v>126</v>
      </c>
      <c r="K67" t="s">
        <v>1409</v>
      </c>
    </row>
    <row r="68" spans="1:11" x14ac:dyDescent="0.25">
      <c r="A68">
        <v>25944</v>
      </c>
      <c r="B68">
        <v>111764</v>
      </c>
      <c r="C68" t="s">
        <v>129</v>
      </c>
      <c r="D68" t="s">
        <v>130</v>
      </c>
      <c r="F68" t="s">
        <v>1390</v>
      </c>
      <c r="G68" t="s">
        <v>23</v>
      </c>
      <c r="H68" t="s">
        <v>1394</v>
      </c>
      <c r="I68" t="s">
        <v>125</v>
      </c>
      <c r="J68" t="s">
        <v>126</v>
      </c>
      <c r="K68" t="s">
        <v>1409</v>
      </c>
    </row>
    <row r="69" spans="1:11" x14ac:dyDescent="0.25">
      <c r="A69">
        <v>25811</v>
      </c>
      <c r="B69">
        <v>111812</v>
      </c>
      <c r="C69" t="s">
        <v>131</v>
      </c>
      <c r="D69" t="s">
        <v>132</v>
      </c>
      <c r="F69" t="s">
        <v>1390</v>
      </c>
      <c r="G69" t="s">
        <v>19</v>
      </c>
      <c r="H69" t="s">
        <v>20</v>
      </c>
      <c r="I69" t="s">
        <v>125</v>
      </c>
      <c r="J69" t="s">
        <v>126</v>
      </c>
      <c r="K69" t="s">
        <v>1409</v>
      </c>
    </row>
    <row r="70" spans="1:11" x14ac:dyDescent="0.25">
      <c r="A70">
        <v>7761</v>
      </c>
      <c r="B70">
        <v>148827</v>
      </c>
      <c r="C70" t="s">
        <v>133</v>
      </c>
      <c r="D70" t="s">
        <v>39</v>
      </c>
      <c r="F70" t="s">
        <v>1390</v>
      </c>
      <c r="G70" t="s">
        <v>28</v>
      </c>
      <c r="H70" t="s">
        <v>20</v>
      </c>
      <c r="I70" t="s">
        <v>125</v>
      </c>
      <c r="J70" t="s">
        <v>126</v>
      </c>
      <c r="K70" t="s">
        <v>1409</v>
      </c>
    </row>
    <row r="71" spans="1:11" x14ac:dyDescent="0.25">
      <c r="A71">
        <v>16245</v>
      </c>
      <c r="B71">
        <v>162983</v>
      </c>
      <c r="C71" t="s">
        <v>1284</v>
      </c>
      <c r="D71" t="s">
        <v>417</v>
      </c>
      <c r="F71" t="s">
        <v>1390</v>
      </c>
      <c r="G71" t="s">
        <v>23</v>
      </c>
      <c r="H71" t="s">
        <v>1399</v>
      </c>
      <c r="I71" t="s">
        <v>142</v>
      </c>
      <c r="J71" t="s">
        <v>126</v>
      </c>
      <c r="K71" t="s">
        <v>1409</v>
      </c>
    </row>
    <row r="72" spans="1:11" x14ac:dyDescent="0.25">
      <c r="A72">
        <v>16243</v>
      </c>
      <c r="B72">
        <v>162046</v>
      </c>
      <c r="C72" t="s">
        <v>145</v>
      </c>
      <c r="D72" t="s">
        <v>146</v>
      </c>
      <c r="F72" t="s">
        <v>1390</v>
      </c>
      <c r="G72" t="s">
        <v>19</v>
      </c>
      <c r="H72" t="s">
        <v>1397</v>
      </c>
      <c r="I72" t="s">
        <v>142</v>
      </c>
      <c r="J72" t="s">
        <v>126</v>
      </c>
      <c r="K72" t="s">
        <v>1409</v>
      </c>
    </row>
    <row r="73" spans="1:11" x14ac:dyDescent="0.25">
      <c r="A73">
        <v>16896</v>
      </c>
      <c r="B73">
        <v>19448</v>
      </c>
      <c r="C73" t="s">
        <v>150</v>
      </c>
      <c r="D73" t="s">
        <v>59</v>
      </c>
      <c r="F73" t="s">
        <v>1390</v>
      </c>
      <c r="G73" t="s">
        <v>19</v>
      </c>
      <c r="H73" t="s">
        <v>1397</v>
      </c>
      <c r="I73" t="s">
        <v>142</v>
      </c>
      <c r="J73" t="s">
        <v>126</v>
      </c>
      <c r="K73" t="s">
        <v>1409</v>
      </c>
    </row>
    <row r="74" spans="1:11" x14ac:dyDescent="0.25">
      <c r="A74">
        <v>7102</v>
      </c>
      <c r="B74">
        <v>115810</v>
      </c>
      <c r="C74" t="s">
        <v>367</v>
      </c>
      <c r="D74" t="s">
        <v>59</v>
      </c>
      <c r="F74" t="s">
        <v>1390</v>
      </c>
      <c r="G74" t="s">
        <v>19</v>
      </c>
      <c r="H74" t="s">
        <v>1398</v>
      </c>
      <c r="I74" t="s">
        <v>142</v>
      </c>
      <c r="J74" t="s">
        <v>126</v>
      </c>
      <c r="K74" t="s">
        <v>1409</v>
      </c>
    </row>
    <row r="75" spans="1:11" x14ac:dyDescent="0.25">
      <c r="A75">
        <v>7724</v>
      </c>
      <c r="B75">
        <v>115807</v>
      </c>
      <c r="C75" t="s">
        <v>151</v>
      </c>
      <c r="D75" t="s">
        <v>49</v>
      </c>
      <c r="F75" t="s">
        <v>1390</v>
      </c>
      <c r="G75" t="s">
        <v>19</v>
      </c>
      <c r="H75" t="s">
        <v>1398</v>
      </c>
      <c r="I75" t="s">
        <v>142</v>
      </c>
      <c r="J75" t="s">
        <v>126</v>
      </c>
      <c r="K75" t="s">
        <v>1409</v>
      </c>
    </row>
    <row r="76" spans="1:11" x14ac:dyDescent="0.25">
      <c r="A76">
        <v>7725</v>
      </c>
      <c r="B76">
        <v>153859</v>
      </c>
      <c r="C76" t="s">
        <v>152</v>
      </c>
      <c r="D76" t="s">
        <v>110</v>
      </c>
      <c r="F76" t="s">
        <v>1390</v>
      </c>
      <c r="G76" t="s">
        <v>19</v>
      </c>
      <c r="H76" t="s">
        <v>1398</v>
      </c>
      <c r="I76" t="s">
        <v>142</v>
      </c>
      <c r="J76" t="s">
        <v>126</v>
      </c>
      <c r="K76" t="s">
        <v>1409</v>
      </c>
    </row>
    <row r="77" spans="1:11" x14ac:dyDescent="0.25">
      <c r="A77">
        <v>7734</v>
      </c>
      <c r="B77">
        <v>126469</v>
      </c>
      <c r="C77" t="s">
        <v>455</v>
      </c>
      <c r="D77" t="s">
        <v>634</v>
      </c>
      <c r="F77" t="s">
        <v>1390</v>
      </c>
      <c r="G77" t="s">
        <v>19</v>
      </c>
      <c r="H77" t="s">
        <v>1397</v>
      </c>
      <c r="I77" t="s">
        <v>142</v>
      </c>
      <c r="J77" t="s">
        <v>126</v>
      </c>
      <c r="K77" t="s">
        <v>1409</v>
      </c>
    </row>
    <row r="78" spans="1:11" x14ac:dyDescent="0.25">
      <c r="A78">
        <v>38906</v>
      </c>
      <c r="B78">
        <v>162970</v>
      </c>
      <c r="C78" t="s">
        <v>1285</v>
      </c>
      <c r="D78" t="s">
        <v>320</v>
      </c>
      <c r="F78" t="s">
        <v>1393</v>
      </c>
      <c r="G78" t="s">
        <v>44</v>
      </c>
      <c r="H78" t="s">
        <v>1400</v>
      </c>
      <c r="I78" t="s">
        <v>1410</v>
      </c>
      <c r="J78" t="s">
        <v>126</v>
      </c>
      <c r="K78" t="s">
        <v>1409</v>
      </c>
    </row>
    <row r="79" spans="1:11" x14ac:dyDescent="0.25">
      <c r="A79">
        <v>7005</v>
      </c>
      <c r="B79">
        <v>131822</v>
      </c>
      <c r="C79" t="s">
        <v>138</v>
      </c>
      <c r="D79" t="s">
        <v>156</v>
      </c>
      <c r="F79" t="s">
        <v>1390</v>
      </c>
      <c r="G79" t="s">
        <v>28</v>
      </c>
      <c r="H79" t="s">
        <v>1240</v>
      </c>
      <c r="I79" t="s">
        <v>1410</v>
      </c>
      <c r="J79" t="s">
        <v>126</v>
      </c>
      <c r="K79" t="s">
        <v>1409</v>
      </c>
    </row>
    <row r="80" spans="1:11" x14ac:dyDescent="0.25">
      <c r="A80">
        <v>7019</v>
      </c>
      <c r="B80">
        <v>129048</v>
      </c>
      <c r="C80" t="s">
        <v>138</v>
      </c>
      <c r="D80" t="s">
        <v>1283</v>
      </c>
      <c r="F80" t="s">
        <v>1393</v>
      </c>
      <c r="G80" t="s">
        <v>139</v>
      </c>
      <c r="H80" t="s">
        <v>1240</v>
      </c>
      <c r="I80" t="s">
        <v>1410</v>
      </c>
      <c r="J80" t="s">
        <v>126</v>
      </c>
      <c r="K80" t="s">
        <v>1409</v>
      </c>
    </row>
    <row r="81" spans="1:11" x14ac:dyDescent="0.25">
      <c r="A81">
        <v>16080</v>
      </c>
      <c r="B81">
        <v>112597</v>
      </c>
      <c r="C81" t="s">
        <v>1203</v>
      </c>
      <c r="D81" t="s">
        <v>1204</v>
      </c>
      <c r="F81" t="s">
        <v>1390</v>
      </c>
      <c r="G81" t="s">
        <v>28</v>
      </c>
      <c r="H81" t="s">
        <v>1399</v>
      </c>
      <c r="I81" t="s">
        <v>157</v>
      </c>
      <c r="J81" t="s">
        <v>158</v>
      </c>
      <c r="K81" t="s">
        <v>1411</v>
      </c>
    </row>
    <row r="82" spans="1:11" x14ac:dyDescent="0.25">
      <c r="A82">
        <v>38595</v>
      </c>
      <c r="B82">
        <v>146907</v>
      </c>
      <c r="C82" t="s">
        <v>160</v>
      </c>
      <c r="D82" t="s">
        <v>161</v>
      </c>
      <c r="F82" t="s">
        <v>1390</v>
      </c>
      <c r="G82" t="s">
        <v>23</v>
      </c>
      <c r="H82" t="s">
        <v>1394</v>
      </c>
      <c r="I82" t="s">
        <v>157</v>
      </c>
      <c r="J82" t="s">
        <v>158</v>
      </c>
      <c r="K82" t="s">
        <v>1411</v>
      </c>
    </row>
    <row r="83" spans="1:11" x14ac:dyDescent="0.25">
      <c r="A83">
        <v>38236</v>
      </c>
      <c r="B83">
        <v>135133</v>
      </c>
      <c r="C83" t="s">
        <v>45</v>
      </c>
      <c r="D83" t="s">
        <v>1205</v>
      </c>
      <c r="F83" t="s">
        <v>1390</v>
      </c>
      <c r="G83" t="s">
        <v>23</v>
      </c>
      <c r="H83" t="s">
        <v>1240</v>
      </c>
      <c r="I83" t="s">
        <v>157</v>
      </c>
      <c r="J83" t="s">
        <v>158</v>
      </c>
      <c r="K83" t="s">
        <v>1411</v>
      </c>
    </row>
    <row r="84" spans="1:11" x14ac:dyDescent="0.25">
      <c r="A84">
        <v>16086</v>
      </c>
      <c r="B84">
        <v>112595</v>
      </c>
      <c r="C84" t="s">
        <v>163</v>
      </c>
      <c r="D84" t="s">
        <v>59</v>
      </c>
      <c r="F84" t="s">
        <v>1390</v>
      </c>
      <c r="G84" t="s">
        <v>19</v>
      </c>
      <c r="H84" t="s">
        <v>1397</v>
      </c>
      <c r="I84" t="s">
        <v>157</v>
      </c>
      <c r="J84" t="s">
        <v>158</v>
      </c>
      <c r="K84" t="s">
        <v>1411</v>
      </c>
    </row>
    <row r="85" spans="1:11" x14ac:dyDescent="0.25">
      <c r="A85">
        <v>38909</v>
      </c>
      <c r="B85">
        <v>162975</v>
      </c>
      <c r="C85" t="s">
        <v>163</v>
      </c>
      <c r="D85" t="s">
        <v>566</v>
      </c>
      <c r="F85" t="s">
        <v>1390</v>
      </c>
      <c r="G85" t="s">
        <v>19</v>
      </c>
      <c r="H85" t="s">
        <v>20</v>
      </c>
      <c r="I85" t="s">
        <v>157</v>
      </c>
      <c r="J85" t="s">
        <v>158</v>
      </c>
      <c r="K85" t="s">
        <v>1411</v>
      </c>
    </row>
    <row r="86" spans="1:11" x14ac:dyDescent="0.25">
      <c r="A86">
        <v>16088</v>
      </c>
      <c r="B86">
        <v>112596</v>
      </c>
      <c r="C86" t="s">
        <v>163</v>
      </c>
      <c r="D86" t="s">
        <v>164</v>
      </c>
      <c r="F86" t="s">
        <v>1390</v>
      </c>
      <c r="G86" t="s">
        <v>19</v>
      </c>
      <c r="H86" t="s">
        <v>20</v>
      </c>
      <c r="I86" t="s">
        <v>157</v>
      </c>
      <c r="J86" t="s">
        <v>158</v>
      </c>
      <c r="K86" t="s">
        <v>1411</v>
      </c>
    </row>
    <row r="87" spans="1:11" x14ac:dyDescent="0.25">
      <c r="A87">
        <v>16092</v>
      </c>
      <c r="B87">
        <v>112599</v>
      </c>
      <c r="C87" t="s">
        <v>163</v>
      </c>
      <c r="D87" t="s">
        <v>1206</v>
      </c>
      <c r="F87" t="s">
        <v>1393</v>
      </c>
      <c r="G87" t="s">
        <v>139</v>
      </c>
      <c r="H87" t="s">
        <v>1394</v>
      </c>
      <c r="I87" t="s">
        <v>157</v>
      </c>
      <c r="J87" t="s">
        <v>158</v>
      </c>
      <c r="K87" t="s">
        <v>1411</v>
      </c>
    </row>
    <row r="88" spans="1:11" x14ac:dyDescent="0.25">
      <c r="A88">
        <v>16083</v>
      </c>
      <c r="B88">
        <v>112600</v>
      </c>
      <c r="C88" t="s">
        <v>163</v>
      </c>
      <c r="D88" t="s">
        <v>57</v>
      </c>
      <c r="F88" t="s">
        <v>1390</v>
      </c>
      <c r="G88" t="s">
        <v>28</v>
      </c>
      <c r="H88" t="s">
        <v>1394</v>
      </c>
      <c r="I88" t="s">
        <v>157</v>
      </c>
      <c r="J88" t="s">
        <v>158</v>
      </c>
      <c r="K88" t="s">
        <v>1411</v>
      </c>
    </row>
    <row r="89" spans="1:11" x14ac:dyDescent="0.25">
      <c r="A89">
        <v>38597</v>
      </c>
      <c r="B89">
        <v>146909</v>
      </c>
      <c r="C89" t="s">
        <v>165</v>
      </c>
      <c r="D89" t="s">
        <v>166</v>
      </c>
      <c r="F89" t="s">
        <v>1390</v>
      </c>
      <c r="G89" t="s">
        <v>19</v>
      </c>
      <c r="H89" t="s">
        <v>1394</v>
      </c>
      <c r="I89" t="s">
        <v>157</v>
      </c>
      <c r="J89" t="s">
        <v>158</v>
      </c>
      <c r="K89" t="s">
        <v>1411</v>
      </c>
    </row>
    <row r="90" spans="1:11" x14ac:dyDescent="0.25">
      <c r="A90">
        <v>38956</v>
      </c>
      <c r="B90">
        <v>164081</v>
      </c>
      <c r="C90" t="s">
        <v>1346</v>
      </c>
      <c r="D90" t="s">
        <v>1347</v>
      </c>
      <c r="F90" t="s">
        <v>1393</v>
      </c>
      <c r="G90" t="s">
        <v>211</v>
      </c>
      <c r="H90" t="s">
        <v>1400</v>
      </c>
      <c r="I90" t="s">
        <v>157</v>
      </c>
      <c r="J90" t="s">
        <v>158</v>
      </c>
      <c r="K90" t="s">
        <v>1411</v>
      </c>
    </row>
    <row r="91" spans="1:11" x14ac:dyDescent="0.25">
      <c r="A91">
        <v>16864</v>
      </c>
      <c r="B91">
        <v>16442</v>
      </c>
      <c r="C91" t="s">
        <v>328</v>
      </c>
      <c r="D91" t="s">
        <v>63</v>
      </c>
      <c r="F91" t="s">
        <v>1390</v>
      </c>
      <c r="G91" t="s">
        <v>23</v>
      </c>
      <c r="H91" t="s">
        <v>20</v>
      </c>
      <c r="I91" t="s">
        <v>170</v>
      </c>
      <c r="J91" t="s">
        <v>171</v>
      </c>
      <c r="K91" t="s">
        <v>1412</v>
      </c>
    </row>
    <row r="92" spans="1:11" x14ac:dyDescent="0.25">
      <c r="A92">
        <v>16999</v>
      </c>
      <c r="B92">
        <v>29362</v>
      </c>
      <c r="C92" t="s">
        <v>169</v>
      </c>
      <c r="D92" t="s">
        <v>71</v>
      </c>
      <c r="F92" t="s">
        <v>1390</v>
      </c>
      <c r="G92" t="s">
        <v>28</v>
      </c>
      <c r="H92" t="s">
        <v>1240</v>
      </c>
      <c r="I92" t="s">
        <v>170</v>
      </c>
      <c r="J92" t="s">
        <v>171</v>
      </c>
      <c r="K92" t="s">
        <v>1412</v>
      </c>
    </row>
    <row r="93" spans="1:11" x14ac:dyDescent="0.25">
      <c r="A93">
        <v>25945</v>
      </c>
      <c r="B93">
        <v>111702</v>
      </c>
      <c r="C93" t="s">
        <v>1207</v>
      </c>
      <c r="D93" t="s">
        <v>363</v>
      </c>
      <c r="F93" t="s">
        <v>1390</v>
      </c>
      <c r="G93" t="s">
        <v>23</v>
      </c>
      <c r="H93" t="s">
        <v>20</v>
      </c>
      <c r="I93" t="s">
        <v>170</v>
      </c>
      <c r="J93" t="s">
        <v>171</v>
      </c>
      <c r="K93" t="s">
        <v>1412</v>
      </c>
    </row>
    <row r="94" spans="1:11" x14ac:dyDescent="0.25">
      <c r="A94">
        <v>38034</v>
      </c>
      <c r="B94">
        <v>129093</v>
      </c>
      <c r="C94" t="s">
        <v>172</v>
      </c>
      <c r="D94" t="s">
        <v>33</v>
      </c>
      <c r="F94" t="s">
        <v>1390</v>
      </c>
      <c r="G94" t="s">
        <v>19</v>
      </c>
      <c r="H94" t="s">
        <v>1399</v>
      </c>
      <c r="I94" t="s">
        <v>170</v>
      </c>
      <c r="J94" t="s">
        <v>171</v>
      </c>
      <c r="K94" t="s">
        <v>1412</v>
      </c>
    </row>
    <row r="95" spans="1:11" x14ac:dyDescent="0.25">
      <c r="A95">
        <v>38033</v>
      </c>
      <c r="B95">
        <v>129092</v>
      </c>
      <c r="C95" t="s">
        <v>172</v>
      </c>
      <c r="D95" t="s">
        <v>59</v>
      </c>
      <c r="F95" t="s">
        <v>1390</v>
      </c>
      <c r="G95" t="s">
        <v>19</v>
      </c>
      <c r="H95" t="s">
        <v>20</v>
      </c>
      <c r="I95" t="s">
        <v>170</v>
      </c>
      <c r="J95" t="s">
        <v>171</v>
      </c>
      <c r="K95" t="s">
        <v>1412</v>
      </c>
    </row>
    <row r="96" spans="1:11" x14ac:dyDescent="0.25">
      <c r="A96">
        <v>38270</v>
      </c>
      <c r="B96">
        <v>135573</v>
      </c>
      <c r="C96" t="s">
        <v>356</v>
      </c>
      <c r="D96" t="s">
        <v>77</v>
      </c>
      <c r="F96" t="s">
        <v>1390</v>
      </c>
      <c r="G96" t="s">
        <v>19</v>
      </c>
      <c r="H96" t="s">
        <v>20</v>
      </c>
      <c r="I96" t="s">
        <v>170</v>
      </c>
      <c r="J96" t="s">
        <v>171</v>
      </c>
      <c r="K96" t="s">
        <v>1412</v>
      </c>
    </row>
    <row r="97" spans="1:11" x14ac:dyDescent="0.25">
      <c r="A97">
        <v>38565</v>
      </c>
      <c r="B97">
        <v>146872</v>
      </c>
      <c r="C97" t="s">
        <v>1287</v>
      </c>
      <c r="D97" t="s">
        <v>175</v>
      </c>
      <c r="F97" t="s">
        <v>1390</v>
      </c>
      <c r="G97" t="s">
        <v>19</v>
      </c>
      <c r="H97" t="s">
        <v>1240</v>
      </c>
      <c r="I97" t="s">
        <v>170</v>
      </c>
      <c r="J97" t="s">
        <v>171</v>
      </c>
      <c r="K97" t="s">
        <v>1412</v>
      </c>
    </row>
    <row r="98" spans="1:11" x14ac:dyDescent="0.25">
      <c r="A98">
        <v>38237</v>
      </c>
      <c r="B98">
        <v>135136</v>
      </c>
      <c r="C98" t="s">
        <v>76</v>
      </c>
      <c r="D98" t="s">
        <v>33</v>
      </c>
      <c r="F98" t="s">
        <v>1390</v>
      </c>
      <c r="G98" t="s">
        <v>19</v>
      </c>
      <c r="H98" t="s">
        <v>1399</v>
      </c>
      <c r="I98" t="s">
        <v>170</v>
      </c>
      <c r="J98" t="s">
        <v>171</v>
      </c>
      <c r="K98" t="s">
        <v>1412</v>
      </c>
    </row>
    <row r="99" spans="1:11" x14ac:dyDescent="0.25">
      <c r="A99">
        <v>38183</v>
      </c>
      <c r="B99">
        <v>131606</v>
      </c>
      <c r="C99" t="s">
        <v>1208</v>
      </c>
      <c r="D99" t="s">
        <v>177</v>
      </c>
      <c r="F99" t="s">
        <v>1390</v>
      </c>
      <c r="G99" t="s">
        <v>19</v>
      </c>
      <c r="H99" t="s">
        <v>1398</v>
      </c>
      <c r="I99" t="s">
        <v>170</v>
      </c>
      <c r="J99" t="s">
        <v>171</v>
      </c>
      <c r="K99" t="s">
        <v>1412</v>
      </c>
    </row>
    <row r="100" spans="1:11" x14ac:dyDescent="0.25">
      <c r="A100">
        <v>38322</v>
      </c>
      <c r="B100">
        <v>131764</v>
      </c>
      <c r="C100" t="s">
        <v>1208</v>
      </c>
      <c r="D100" t="s">
        <v>176</v>
      </c>
      <c r="F100" t="s">
        <v>1390</v>
      </c>
      <c r="G100" t="s">
        <v>28</v>
      </c>
      <c r="H100" t="s">
        <v>1394</v>
      </c>
      <c r="I100" t="s">
        <v>170</v>
      </c>
      <c r="J100" t="s">
        <v>171</v>
      </c>
      <c r="K100" t="s">
        <v>1412</v>
      </c>
    </row>
    <row r="101" spans="1:11" x14ac:dyDescent="0.25">
      <c r="A101">
        <v>38250</v>
      </c>
      <c r="B101">
        <v>135248</v>
      </c>
      <c r="C101" t="s">
        <v>178</v>
      </c>
      <c r="D101" t="s">
        <v>110</v>
      </c>
      <c r="F101" t="s">
        <v>1390</v>
      </c>
      <c r="G101" t="s">
        <v>19</v>
      </c>
      <c r="H101" t="s">
        <v>20</v>
      </c>
      <c r="I101" t="s">
        <v>170</v>
      </c>
      <c r="J101" t="s">
        <v>171</v>
      </c>
      <c r="K101" t="s">
        <v>1412</v>
      </c>
    </row>
    <row r="102" spans="1:11" x14ac:dyDescent="0.25">
      <c r="A102">
        <v>38898</v>
      </c>
      <c r="B102">
        <v>162961</v>
      </c>
      <c r="C102" t="s">
        <v>1244</v>
      </c>
      <c r="D102" t="s">
        <v>351</v>
      </c>
      <c r="F102" t="s">
        <v>1390</v>
      </c>
      <c r="G102" t="s">
        <v>19</v>
      </c>
      <c r="H102" t="s">
        <v>20</v>
      </c>
      <c r="I102" t="s">
        <v>170</v>
      </c>
      <c r="J102" t="s">
        <v>171</v>
      </c>
      <c r="K102" t="s">
        <v>1412</v>
      </c>
    </row>
    <row r="103" spans="1:11" x14ac:dyDescent="0.25">
      <c r="A103">
        <v>38899</v>
      </c>
      <c r="B103">
        <v>162962</v>
      </c>
      <c r="C103" t="s">
        <v>1245</v>
      </c>
      <c r="D103" t="s">
        <v>1246</v>
      </c>
      <c r="F103" t="s">
        <v>1393</v>
      </c>
      <c r="G103" t="s">
        <v>44</v>
      </c>
      <c r="H103" t="s">
        <v>1240</v>
      </c>
      <c r="I103" t="s">
        <v>170</v>
      </c>
      <c r="J103" t="s">
        <v>171</v>
      </c>
      <c r="K103" t="s">
        <v>1412</v>
      </c>
    </row>
    <row r="104" spans="1:11" x14ac:dyDescent="0.25">
      <c r="A104">
        <v>38789</v>
      </c>
      <c r="B104">
        <v>158021</v>
      </c>
      <c r="C104" t="s">
        <v>1139</v>
      </c>
      <c r="D104" t="s">
        <v>90</v>
      </c>
      <c r="F104" t="s">
        <v>1393</v>
      </c>
      <c r="G104" t="s">
        <v>44</v>
      </c>
      <c r="H104" t="s">
        <v>1400</v>
      </c>
      <c r="I104" t="s">
        <v>170</v>
      </c>
      <c r="J104" t="s">
        <v>171</v>
      </c>
      <c r="K104" t="s">
        <v>1412</v>
      </c>
    </row>
    <row r="105" spans="1:11" x14ac:dyDescent="0.25">
      <c r="A105">
        <v>25064</v>
      </c>
      <c r="B105">
        <v>36001</v>
      </c>
      <c r="C105" t="s">
        <v>703</v>
      </c>
      <c r="D105" t="s">
        <v>49</v>
      </c>
      <c r="F105" t="s">
        <v>1390</v>
      </c>
      <c r="G105" t="s">
        <v>19</v>
      </c>
      <c r="H105" t="s">
        <v>1398</v>
      </c>
      <c r="I105" t="s">
        <v>170</v>
      </c>
      <c r="J105" t="s">
        <v>171</v>
      </c>
      <c r="K105" t="s">
        <v>1412</v>
      </c>
    </row>
    <row r="106" spans="1:11" x14ac:dyDescent="0.25">
      <c r="A106">
        <v>38926</v>
      </c>
      <c r="B106">
        <v>162994</v>
      </c>
      <c r="C106" t="s">
        <v>180</v>
      </c>
      <c r="D106" t="s">
        <v>39</v>
      </c>
      <c r="F106" t="s">
        <v>1390</v>
      </c>
      <c r="G106" t="s">
        <v>23</v>
      </c>
      <c r="H106" t="s">
        <v>1240</v>
      </c>
      <c r="I106" t="s">
        <v>170</v>
      </c>
      <c r="J106" t="s">
        <v>171</v>
      </c>
      <c r="K106" t="s">
        <v>1412</v>
      </c>
    </row>
    <row r="107" spans="1:11" x14ac:dyDescent="0.25">
      <c r="A107">
        <v>38684</v>
      </c>
      <c r="B107">
        <v>148838</v>
      </c>
      <c r="C107" t="s">
        <v>180</v>
      </c>
      <c r="D107" t="s">
        <v>181</v>
      </c>
      <c r="F107" t="s">
        <v>1390</v>
      </c>
      <c r="G107" t="s">
        <v>19</v>
      </c>
      <c r="H107" t="s">
        <v>1240</v>
      </c>
      <c r="I107" t="s">
        <v>170</v>
      </c>
      <c r="J107" t="s">
        <v>171</v>
      </c>
      <c r="K107" t="s">
        <v>1412</v>
      </c>
    </row>
    <row r="108" spans="1:11" x14ac:dyDescent="0.25">
      <c r="A108">
        <v>38731</v>
      </c>
      <c r="B108">
        <v>155252</v>
      </c>
      <c r="C108" t="s">
        <v>1034</v>
      </c>
      <c r="D108" t="s">
        <v>403</v>
      </c>
      <c r="F108" t="s">
        <v>1390</v>
      </c>
      <c r="G108" t="s">
        <v>19</v>
      </c>
      <c r="H108" t="s">
        <v>20</v>
      </c>
      <c r="I108" t="s">
        <v>170</v>
      </c>
      <c r="J108" t="s">
        <v>171</v>
      </c>
      <c r="K108" t="s">
        <v>1412</v>
      </c>
    </row>
    <row r="109" spans="1:11" x14ac:dyDescent="0.25">
      <c r="A109">
        <v>10706</v>
      </c>
      <c r="B109">
        <v>148795</v>
      </c>
      <c r="C109" t="s">
        <v>133</v>
      </c>
      <c r="D109" t="s">
        <v>1348</v>
      </c>
      <c r="F109" t="s">
        <v>1393</v>
      </c>
      <c r="G109" t="s">
        <v>82</v>
      </c>
      <c r="H109" t="s">
        <v>20</v>
      </c>
      <c r="I109" t="s">
        <v>170</v>
      </c>
      <c r="J109" t="s">
        <v>171</v>
      </c>
      <c r="K109" t="s">
        <v>1412</v>
      </c>
    </row>
    <row r="110" spans="1:11" x14ac:dyDescent="0.25">
      <c r="A110">
        <v>38173</v>
      </c>
      <c r="B110">
        <v>131521</v>
      </c>
      <c r="C110" t="s">
        <v>182</v>
      </c>
      <c r="D110" t="s">
        <v>183</v>
      </c>
      <c r="F110" t="s">
        <v>1393</v>
      </c>
      <c r="G110" t="s">
        <v>44</v>
      </c>
      <c r="H110" t="s">
        <v>1399</v>
      </c>
      <c r="I110" t="s">
        <v>170</v>
      </c>
      <c r="J110" t="s">
        <v>171</v>
      </c>
      <c r="K110" t="s">
        <v>1412</v>
      </c>
    </row>
    <row r="111" spans="1:11" x14ac:dyDescent="0.25">
      <c r="A111">
        <v>38971</v>
      </c>
      <c r="B111">
        <v>168151</v>
      </c>
      <c r="C111" t="s">
        <v>132</v>
      </c>
      <c r="D111" t="s">
        <v>1420</v>
      </c>
      <c r="F111" t="s">
        <v>1390</v>
      </c>
      <c r="G111" t="s">
        <v>19</v>
      </c>
      <c r="I111" t="s">
        <v>170</v>
      </c>
      <c r="J111" t="s">
        <v>171</v>
      </c>
      <c r="K111" t="s">
        <v>1412</v>
      </c>
    </row>
    <row r="112" spans="1:11" x14ac:dyDescent="0.25">
      <c r="A112">
        <v>38172</v>
      </c>
      <c r="B112">
        <v>131520</v>
      </c>
      <c r="C112" t="s">
        <v>185</v>
      </c>
      <c r="D112" t="s">
        <v>24</v>
      </c>
      <c r="F112" t="s">
        <v>1390</v>
      </c>
      <c r="G112" t="s">
        <v>19</v>
      </c>
      <c r="H112" t="s">
        <v>1240</v>
      </c>
      <c r="I112" t="s">
        <v>170</v>
      </c>
      <c r="J112" t="s">
        <v>171</v>
      </c>
      <c r="K112" t="s">
        <v>1412</v>
      </c>
    </row>
    <row r="113" spans="1:11" x14ac:dyDescent="0.25">
      <c r="A113">
        <v>7926</v>
      </c>
      <c r="B113">
        <v>125153</v>
      </c>
      <c r="C113" t="s">
        <v>186</v>
      </c>
      <c r="D113" t="s">
        <v>187</v>
      </c>
      <c r="F113" t="s">
        <v>1390</v>
      </c>
      <c r="G113" t="s">
        <v>23</v>
      </c>
      <c r="H113" t="s">
        <v>1240</v>
      </c>
      <c r="I113" t="s">
        <v>188</v>
      </c>
      <c r="J113" t="s">
        <v>1421</v>
      </c>
      <c r="K113" t="s">
        <v>1422</v>
      </c>
    </row>
    <row r="114" spans="1:11" x14ac:dyDescent="0.25">
      <c r="A114">
        <v>7928</v>
      </c>
      <c r="B114">
        <v>116570</v>
      </c>
      <c r="C114" t="s">
        <v>162</v>
      </c>
      <c r="D114" t="s">
        <v>189</v>
      </c>
      <c r="F114" t="s">
        <v>1390</v>
      </c>
      <c r="G114" t="s">
        <v>19</v>
      </c>
      <c r="H114" t="s">
        <v>20</v>
      </c>
      <c r="I114" t="s">
        <v>188</v>
      </c>
      <c r="J114" t="s">
        <v>1421</v>
      </c>
      <c r="K114" t="s">
        <v>1422</v>
      </c>
    </row>
    <row r="115" spans="1:11" x14ac:dyDescent="0.25">
      <c r="A115">
        <v>7930</v>
      </c>
      <c r="B115">
        <v>116569</v>
      </c>
      <c r="C115" t="s">
        <v>190</v>
      </c>
      <c r="D115" t="s">
        <v>191</v>
      </c>
      <c r="F115" t="s">
        <v>1393</v>
      </c>
      <c r="G115" t="s">
        <v>22</v>
      </c>
      <c r="H115" t="s">
        <v>20</v>
      </c>
      <c r="I115" t="s">
        <v>188</v>
      </c>
      <c r="J115" t="s">
        <v>1421</v>
      </c>
      <c r="K115" t="s">
        <v>1422</v>
      </c>
    </row>
    <row r="116" spans="1:11" x14ac:dyDescent="0.25">
      <c r="A116">
        <v>7927</v>
      </c>
      <c r="B116">
        <v>111851</v>
      </c>
      <c r="C116" t="s">
        <v>192</v>
      </c>
      <c r="D116" t="s">
        <v>39</v>
      </c>
      <c r="F116" t="s">
        <v>1390</v>
      </c>
      <c r="G116" t="s">
        <v>23</v>
      </c>
      <c r="H116" t="s">
        <v>1399</v>
      </c>
      <c r="I116" t="s">
        <v>188</v>
      </c>
      <c r="J116" t="s">
        <v>1421</v>
      </c>
      <c r="K116" t="s">
        <v>1422</v>
      </c>
    </row>
    <row r="117" spans="1:11" x14ac:dyDescent="0.25">
      <c r="A117">
        <v>16977</v>
      </c>
      <c r="B117">
        <v>29296</v>
      </c>
      <c r="C117" t="s">
        <v>129</v>
      </c>
      <c r="D117" t="s">
        <v>24</v>
      </c>
      <c r="F117" t="s">
        <v>1390</v>
      </c>
      <c r="G117" t="s">
        <v>19</v>
      </c>
      <c r="H117" t="s">
        <v>1398</v>
      </c>
      <c r="I117" t="s">
        <v>188</v>
      </c>
      <c r="J117" t="s">
        <v>1421</v>
      </c>
      <c r="K117" t="s">
        <v>1422</v>
      </c>
    </row>
    <row r="118" spans="1:11" x14ac:dyDescent="0.25">
      <c r="A118">
        <v>7929</v>
      </c>
      <c r="B118">
        <v>111849</v>
      </c>
      <c r="C118" t="s">
        <v>193</v>
      </c>
      <c r="D118" t="s">
        <v>194</v>
      </c>
      <c r="F118" t="s">
        <v>1393</v>
      </c>
      <c r="G118" t="s">
        <v>139</v>
      </c>
      <c r="H118" t="s">
        <v>1394</v>
      </c>
      <c r="I118" t="s">
        <v>188</v>
      </c>
      <c r="J118" t="s">
        <v>1421</v>
      </c>
      <c r="K118" t="s">
        <v>1422</v>
      </c>
    </row>
    <row r="119" spans="1:11" x14ac:dyDescent="0.25">
      <c r="A119">
        <v>38697</v>
      </c>
      <c r="B119">
        <v>153856</v>
      </c>
      <c r="C119" t="s">
        <v>196</v>
      </c>
      <c r="D119" t="s">
        <v>197</v>
      </c>
      <c r="F119" t="s">
        <v>1393</v>
      </c>
      <c r="G119" t="s">
        <v>82</v>
      </c>
      <c r="H119" t="s">
        <v>1394</v>
      </c>
      <c r="I119" t="s">
        <v>198</v>
      </c>
      <c r="J119" t="s">
        <v>1421</v>
      </c>
      <c r="K119" t="s">
        <v>1422</v>
      </c>
    </row>
    <row r="120" spans="1:11" x14ac:dyDescent="0.25">
      <c r="A120">
        <v>38512</v>
      </c>
      <c r="B120">
        <v>144559</v>
      </c>
      <c r="C120" t="s">
        <v>199</v>
      </c>
      <c r="D120" t="s">
        <v>200</v>
      </c>
      <c r="F120" t="s">
        <v>1393</v>
      </c>
      <c r="G120" t="s">
        <v>139</v>
      </c>
      <c r="H120" t="s">
        <v>20</v>
      </c>
      <c r="I120" t="s">
        <v>198</v>
      </c>
      <c r="J120" t="s">
        <v>1421</v>
      </c>
      <c r="K120" t="s">
        <v>1422</v>
      </c>
    </row>
    <row r="121" spans="1:11" x14ac:dyDescent="0.25">
      <c r="A121">
        <v>7956</v>
      </c>
      <c r="B121">
        <v>116568</v>
      </c>
      <c r="C121" t="s">
        <v>201</v>
      </c>
      <c r="D121" t="s">
        <v>101</v>
      </c>
      <c r="F121" t="s">
        <v>1393</v>
      </c>
      <c r="G121" t="s">
        <v>22</v>
      </c>
      <c r="H121" t="s">
        <v>1394</v>
      </c>
      <c r="I121" t="s">
        <v>198</v>
      </c>
      <c r="J121" t="s">
        <v>1421</v>
      </c>
      <c r="K121" t="s">
        <v>1422</v>
      </c>
    </row>
    <row r="122" spans="1:11" x14ac:dyDescent="0.25">
      <c r="A122">
        <v>7946</v>
      </c>
      <c r="B122">
        <v>116567</v>
      </c>
      <c r="C122" t="s">
        <v>201</v>
      </c>
      <c r="D122" t="s">
        <v>39</v>
      </c>
      <c r="F122" t="s">
        <v>1390</v>
      </c>
      <c r="G122" t="s">
        <v>23</v>
      </c>
      <c r="H122" t="s">
        <v>1400</v>
      </c>
      <c r="I122" t="s">
        <v>198</v>
      </c>
      <c r="J122" t="s">
        <v>1421</v>
      </c>
      <c r="K122" t="s">
        <v>1422</v>
      </c>
    </row>
    <row r="123" spans="1:11" x14ac:dyDescent="0.25">
      <c r="A123">
        <v>7952</v>
      </c>
      <c r="B123">
        <v>116564</v>
      </c>
      <c r="C123" t="s">
        <v>202</v>
      </c>
      <c r="D123" t="s">
        <v>203</v>
      </c>
      <c r="F123" t="s">
        <v>1393</v>
      </c>
      <c r="G123" t="s">
        <v>139</v>
      </c>
      <c r="H123" t="s">
        <v>1240</v>
      </c>
      <c r="I123" t="s">
        <v>198</v>
      </c>
      <c r="J123" t="s">
        <v>1421</v>
      </c>
      <c r="K123" t="s">
        <v>1422</v>
      </c>
    </row>
    <row r="124" spans="1:11" x14ac:dyDescent="0.25">
      <c r="A124">
        <v>25310</v>
      </c>
      <c r="B124">
        <v>46518</v>
      </c>
      <c r="C124" t="s">
        <v>204</v>
      </c>
      <c r="D124" t="s">
        <v>205</v>
      </c>
      <c r="F124" t="s">
        <v>1390</v>
      </c>
      <c r="G124" t="s">
        <v>19</v>
      </c>
      <c r="H124" t="s">
        <v>1394</v>
      </c>
      <c r="I124" t="s">
        <v>198</v>
      </c>
      <c r="J124" t="s">
        <v>1421</v>
      </c>
      <c r="K124" t="s">
        <v>1422</v>
      </c>
    </row>
    <row r="125" spans="1:11" x14ac:dyDescent="0.25">
      <c r="A125">
        <v>38790</v>
      </c>
      <c r="B125">
        <v>158022</v>
      </c>
      <c r="C125" t="s">
        <v>1140</v>
      </c>
      <c r="D125" t="s">
        <v>813</v>
      </c>
      <c r="F125" t="s">
        <v>1393</v>
      </c>
      <c r="G125" t="s">
        <v>82</v>
      </c>
      <c r="H125" t="s">
        <v>1240</v>
      </c>
      <c r="I125" t="s">
        <v>198</v>
      </c>
      <c r="J125" t="s">
        <v>1421</v>
      </c>
      <c r="K125" t="s">
        <v>1422</v>
      </c>
    </row>
    <row r="126" spans="1:11" x14ac:dyDescent="0.25">
      <c r="A126">
        <v>38825</v>
      </c>
      <c r="B126">
        <v>159602</v>
      </c>
      <c r="C126" t="s">
        <v>1141</v>
      </c>
      <c r="D126" t="s">
        <v>1142</v>
      </c>
      <c r="F126" t="s">
        <v>1393</v>
      </c>
      <c r="G126" t="s">
        <v>139</v>
      </c>
      <c r="H126" t="s">
        <v>1394</v>
      </c>
      <c r="I126" t="s">
        <v>198</v>
      </c>
      <c r="J126" t="s">
        <v>1421</v>
      </c>
      <c r="K126" t="s">
        <v>1422</v>
      </c>
    </row>
    <row r="127" spans="1:11" x14ac:dyDescent="0.25">
      <c r="A127">
        <v>7937</v>
      </c>
      <c r="B127">
        <v>146865</v>
      </c>
      <c r="C127" t="s">
        <v>214</v>
      </c>
      <c r="D127" t="s">
        <v>215</v>
      </c>
      <c r="F127" t="s">
        <v>1390</v>
      </c>
      <c r="G127" t="s">
        <v>19</v>
      </c>
      <c r="H127" t="s">
        <v>1397</v>
      </c>
      <c r="I127" t="s">
        <v>213</v>
      </c>
      <c r="J127" t="s">
        <v>1421</v>
      </c>
      <c r="K127" t="s">
        <v>1422</v>
      </c>
    </row>
    <row r="128" spans="1:11" x14ac:dyDescent="0.25">
      <c r="A128">
        <v>7947</v>
      </c>
      <c r="B128">
        <v>155261</v>
      </c>
      <c r="C128" t="s">
        <v>214</v>
      </c>
      <c r="D128" t="s">
        <v>127</v>
      </c>
      <c r="F128" t="s">
        <v>1390</v>
      </c>
      <c r="G128" t="s">
        <v>23</v>
      </c>
      <c r="H128" t="s">
        <v>20</v>
      </c>
      <c r="I128" t="s">
        <v>213</v>
      </c>
      <c r="J128" t="s">
        <v>1421</v>
      </c>
      <c r="K128" t="s">
        <v>1422</v>
      </c>
    </row>
    <row r="129" spans="1:11" x14ac:dyDescent="0.25">
      <c r="A129">
        <v>7746</v>
      </c>
      <c r="B129">
        <v>145519</v>
      </c>
      <c r="C129" t="s">
        <v>216</v>
      </c>
      <c r="D129" t="s">
        <v>27</v>
      </c>
      <c r="F129" t="s">
        <v>1390</v>
      </c>
      <c r="G129" t="s">
        <v>35</v>
      </c>
      <c r="H129" t="s">
        <v>1399</v>
      </c>
      <c r="I129" t="s">
        <v>213</v>
      </c>
      <c r="J129" t="s">
        <v>1421</v>
      </c>
      <c r="K129" t="s">
        <v>1422</v>
      </c>
    </row>
    <row r="130" spans="1:11" x14ac:dyDescent="0.25">
      <c r="A130">
        <v>7977</v>
      </c>
      <c r="B130">
        <v>91422</v>
      </c>
      <c r="C130" t="s">
        <v>217</v>
      </c>
      <c r="D130" t="s">
        <v>218</v>
      </c>
      <c r="F130" t="s">
        <v>1393</v>
      </c>
      <c r="G130" t="s">
        <v>82</v>
      </c>
      <c r="H130" t="s">
        <v>1398</v>
      </c>
      <c r="I130" t="s">
        <v>213</v>
      </c>
      <c r="J130" t="s">
        <v>1421</v>
      </c>
      <c r="K130" t="s">
        <v>1422</v>
      </c>
    </row>
    <row r="131" spans="1:11" x14ac:dyDescent="0.25">
      <c r="A131">
        <v>38184</v>
      </c>
      <c r="B131">
        <v>131622</v>
      </c>
      <c r="C131" t="s">
        <v>221</v>
      </c>
      <c r="D131" t="s">
        <v>222</v>
      </c>
      <c r="F131" t="s">
        <v>1390</v>
      </c>
      <c r="G131" t="s">
        <v>28</v>
      </c>
      <c r="H131" t="s">
        <v>1398</v>
      </c>
      <c r="I131" t="s">
        <v>213</v>
      </c>
      <c r="J131" t="s">
        <v>1421</v>
      </c>
      <c r="K131" t="s">
        <v>1422</v>
      </c>
    </row>
    <row r="132" spans="1:11" x14ac:dyDescent="0.25">
      <c r="A132">
        <v>38443</v>
      </c>
      <c r="B132">
        <v>141743</v>
      </c>
      <c r="C132" t="s">
        <v>223</v>
      </c>
      <c r="D132" t="s">
        <v>1423</v>
      </c>
      <c r="F132" t="s">
        <v>1390</v>
      </c>
      <c r="G132" t="s">
        <v>55</v>
      </c>
      <c r="H132" t="s">
        <v>20</v>
      </c>
      <c r="I132" t="s">
        <v>213</v>
      </c>
      <c r="J132" t="s">
        <v>1421</v>
      </c>
      <c r="K132" t="s">
        <v>1422</v>
      </c>
    </row>
    <row r="133" spans="1:11" x14ac:dyDescent="0.25">
      <c r="A133">
        <v>38469</v>
      </c>
      <c r="B133">
        <v>142805</v>
      </c>
      <c r="C133" t="s">
        <v>223</v>
      </c>
      <c r="D133" t="s">
        <v>562</v>
      </c>
      <c r="F133" t="s">
        <v>1390</v>
      </c>
      <c r="G133" t="s">
        <v>35</v>
      </c>
      <c r="H133" t="s">
        <v>1394</v>
      </c>
      <c r="I133" t="s">
        <v>213</v>
      </c>
      <c r="J133" t="s">
        <v>1421</v>
      </c>
      <c r="K133" t="s">
        <v>1422</v>
      </c>
    </row>
    <row r="134" spans="1:11" x14ac:dyDescent="0.25">
      <c r="A134">
        <v>7965</v>
      </c>
      <c r="B134">
        <v>116555</v>
      </c>
      <c r="C134" t="s">
        <v>227</v>
      </c>
      <c r="D134" t="s">
        <v>228</v>
      </c>
      <c r="F134" t="s">
        <v>1390</v>
      </c>
      <c r="G134" t="s">
        <v>35</v>
      </c>
      <c r="H134" t="s">
        <v>1399</v>
      </c>
      <c r="I134" t="s">
        <v>213</v>
      </c>
      <c r="J134" t="s">
        <v>1421</v>
      </c>
      <c r="K134" t="s">
        <v>1422</v>
      </c>
    </row>
    <row r="135" spans="1:11" x14ac:dyDescent="0.25">
      <c r="A135">
        <v>7438</v>
      </c>
      <c r="B135">
        <v>99133</v>
      </c>
      <c r="C135" t="s">
        <v>229</v>
      </c>
      <c r="D135" t="s">
        <v>230</v>
      </c>
      <c r="F135" t="s">
        <v>1393</v>
      </c>
      <c r="G135" t="s">
        <v>44</v>
      </c>
      <c r="H135" t="s">
        <v>1398</v>
      </c>
      <c r="I135" t="s">
        <v>213</v>
      </c>
      <c r="J135" t="s">
        <v>1421</v>
      </c>
      <c r="K135" t="s">
        <v>1422</v>
      </c>
    </row>
    <row r="136" spans="1:11" x14ac:dyDescent="0.25">
      <c r="A136">
        <v>7741</v>
      </c>
      <c r="B136">
        <v>120957</v>
      </c>
      <c r="C136" t="s">
        <v>79</v>
      </c>
      <c r="D136" t="s">
        <v>85</v>
      </c>
      <c r="F136" t="s">
        <v>1390</v>
      </c>
      <c r="G136" t="s">
        <v>23</v>
      </c>
      <c r="H136" t="s">
        <v>1240</v>
      </c>
      <c r="I136" t="s">
        <v>213</v>
      </c>
      <c r="J136" t="s">
        <v>1421</v>
      </c>
      <c r="K136" t="s">
        <v>1422</v>
      </c>
    </row>
    <row r="137" spans="1:11" x14ac:dyDescent="0.25">
      <c r="A137">
        <v>13166</v>
      </c>
      <c r="B137">
        <v>148841</v>
      </c>
      <c r="C137" t="s">
        <v>231</v>
      </c>
      <c r="D137" t="s">
        <v>49</v>
      </c>
      <c r="F137" t="s">
        <v>1390</v>
      </c>
      <c r="G137" t="s">
        <v>19</v>
      </c>
      <c r="H137" t="s">
        <v>20</v>
      </c>
      <c r="I137" t="s">
        <v>213</v>
      </c>
      <c r="J137" t="s">
        <v>1421</v>
      </c>
      <c r="K137" t="s">
        <v>1422</v>
      </c>
    </row>
    <row r="138" spans="1:11" x14ac:dyDescent="0.25">
      <c r="A138">
        <v>7958</v>
      </c>
      <c r="B138">
        <v>111157</v>
      </c>
      <c r="C138" t="s">
        <v>232</v>
      </c>
      <c r="D138" t="s">
        <v>233</v>
      </c>
      <c r="F138" t="s">
        <v>1390</v>
      </c>
      <c r="G138" t="s">
        <v>28</v>
      </c>
      <c r="H138" t="s">
        <v>20</v>
      </c>
      <c r="I138" t="s">
        <v>213</v>
      </c>
      <c r="J138" t="s">
        <v>1421</v>
      </c>
      <c r="K138" t="s">
        <v>1422</v>
      </c>
    </row>
    <row r="139" spans="1:11" x14ac:dyDescent="0.25">
      <c r="A139">
        <v>7972</v>
      </c>
      <c r="B139">
        <v>162029</v>
      </c>
      <c r="C139" t="s">
        <v>232</v>
      </c>
      <c r="D139" t="s">
        <v>137</v>
      </c>
      <c r="F139" t="s">
        <v>1393</v>
      </c>
      <c r="G139" t="s">
        <v>22</v>
      </c>
      <c r="H139" t="s">
        <v>20</v>
      </c>
      <c r="I139" t="s">
        <v>213</v>
      </c>
      <c r="J139" t="s">
        <v>1421</v>
      </c>
      <c r="K139" t="s">
        <v>1422</v>
      </c>
    </row>
    <row r="140" spans="1:11" x14ac:dyDescent="0.25">
      <c r="A140">
        <v>16263</v>
      </c>
      <c r="B140">
        <v>115808</v>
      </c>
      <c r="C140" t="s">
        <v>360</v>
      </c>
      <c r="D140" t="s">
        <v>361</v>
      </c>
      <c r="F140" t="s">
        <v>1390</v>
      </c>
      <c r="G140" t="s">
        <v>23</v>
      </c>
      <c r="H140" t="s">
        <v>1399</v>
      </c>
      <c r="I140" t="s">
        <v>213</v>
      </c>
      <c r="J140" t="s">
        <v>1421</v>
      </c>
      <c r="K140" t="s">
        <v>1422</v>
      </c>
    </row>
    <row r="141" spans="1:11" x14ac:dyDescent="0.25">
      <c r="A141">
        <v>7735</v>
      </c>
      <c r="B141">
        <v>120963</v>
      </c>
      <c r="C141" t="s">
        <v>148</v>
      </c>
      <c r="D141" t="s">
        <v>149</v>
      </c>
      <c r="F141" t="s">
        <v>1390</v>
      </c>
      <c r="G141" t="s">
        <v>28</v>
      </c>
      <c r="H141" t="s">
        <v>1398</v>
      </c>
      <c r="I141" t="s">
        <v>213</v>
      </c>
      <c r="J141" t="s">
        <v>1421</v>
      </c>
      <c r="K141" t="s">
        <v>1422</v>
      </c>
    </row>
    <row r="142" spans="1:11" x14ac:dyDescent="0.25">
      <c r="A142">
        <v>38947</v>
      </c>
      <c r="B142">
        <v>164070</v>
      </c>
      <c r="C142" t="s">
        <v>1349</v>
      </c>
      <c r="D142" t="s">
        <v>24</v>
      </c>
      <c r="F142" t="s">
        <v>1390</v>
      </c>
      <c r="G142" t="s">
        <v>19</v>
      </c>
      <c r="H142" t="s">
        <v>1399</v>
      </c>
      <c r="I142" t="s">
        <v>213</v>
      </c>
      <c r="J142" t="s">
        <v>1421</v>
      </c>
      <c r="K142" t="s">
        <v>1422</v>
      </c>
    </row>
    <row r="143" spans="1:11" x14ac:dyDescent="0.25">
      <c r="A143">
        <v>10124</v>
      </c>
      <c r="B143">
        <v>63269</v>
      </c>
      <c r="C143" t="s">
        <v>207</v>
      </c>
      <c r="D143" t="s">
        <v>63</v>
      </c>
      <c r="F143" t="s">
        <v>1390</v>
      </c>
      <c r="G143" t="s">
        <v>19</v>
      </c>
      <c r="H143" t="s">
        <v>1398</v>
      </c>
      <c r="I143" t="s">
        <v>213</v>
      </c>
      <c r="J143" t="s">
        <v>1421</v>
      </c>
      <c r="K143" t="s">
        <v>1422</v>
      </c>
    </row>
    <row r="144" spans="1:11" x14ac:dyDescent="0.25">
      <c r="A144">
        <v>7083</v>
      </c>
      <c r="B144">
        <v>91421</v>
      </c>
      <c r="C144" t="s">
        <v>237</v>
      </c>
      <c r="D144" t="s">
        <v>238</v>
      </c>
      <c r="F144" t="s">
        <v>1393</v>
      </c>
      <c r="G144" t="s">
        <v>44</v>
      </c>
      <c r="H144" t="s">
        <v>1398</v>
      </c>
      <c r="I144" t="s">
        <v>213</v>
      </c>
      <c r="J144" t="s">
        <v>1421</v>
      </c>
      <c r="K144" t="s">
        <v>1422</v>
      </c>
    </row>
    <row r="145" spans="1:11" x14ac:dyDescent="0.25">
      <c r="A145">
        <v>38616</v>
      </c>
      <c r="B145">
        <v>146935</v>
      </c>
      <c r="C145" t="s">
        <v>239</v>
      </c>
      <c r="D145" t="s">
        <v>240</v>
      </c>
      <c r="F145" t="s">
        <v>1390</v>
      </c>
      <c r="G145" t="s">
        <v>23</v>
      </c>
      <c r="H145" t="s">
        <v>1399</v>
      </c>
      <c r="I145" t="s">
        <v>213</v>
      </c>
      <c r="J145" t="s">
        <v>1421</v>
      </c>
      <c r="K145" t="s">
        <v>1422</v>
      </c>
    </row>
    <row r="146" spans="1:11" x14ac:dyDescent="0.25">
      <c r="A146">
        <v>7976</v>
      </c>
      <c r="B146">
        <v>91424</v>
      </c>
      <c r="C146" t="s">
        <v>239</v>
      </c>
      <c r="D146" t="s">
        <v>140</v>
      </c>
      <c r="F146" t="s">
        <v>1393</v>
      </c>
      <c r="G146" t="s">
        <v>22</v>
      </c>
      <c r="H146" t="s">
        <v>20</v>
      </c>
      <c r="I146" t="s">
        <v>213</v>
      </c>
      <c r="J146" t="s">
        <v>1421</v>
      </c>
      <c r="K146" t="s">
        <v>1422</v>
      </c>
    </row>
    <row r="147" spans="1:11" x14ac:dyDescent="0.25">
      <c r="A147">
        <v>7740</v>
      </c>
      <c r="B147">
        <v>116557</v>
      </c>
      <c r="C147" t="s">
        <v>241</v>
      </c>
      <c r="D147" t="s">
        <v>58</v>
      </c>
      <c r="F147" t="s">
        <v>1390</v>
      </c>
      <c r="G147" t="s">
        <v>23</v>
      </c>
      <c r="H147" t="s">
        <v>1398</v>
      </c>
      <c r="I147" t="s">
        <v>213</v>
      </c>
      <c r="J147" t="s">
        <v>1421</v>
      </c>
      <c r="K147" t="s">
        <v>1422</v>
      </c>
    </row>
    <row r="148" spans="1:11" x14ac:dyDescent="0.25">
      <c r="A148">
        <v>38376</v>
      </c>
      <c r="B148">
        <v>139172</v>
      </c>
      <c r="C148" t="s">
        <v>242</v>
      </c>
      <c r="D148" t="s">
        <v>79</v>
      </c>
      <c r="F148" t="s">
        <v>1390</v>
      </c>
      <c r="G148" t="s">
        <v>23</v>
      </c>
      <c r="H148" t="s">
        <v>20</v>
      </c>
      <c r="I148" t="s">
        <v>213</v>
      </c>
      <c r="J148" t="s">
        <v>1421</v>
      </c>
      <c r="K148" t="s">
        <v>1422</v>
      </c>
    </row>
    <row r="149" spans="1:11" x14ac:dyDescent="0.25">
      <c r="A149">
        <v>38824</v>
      </c>
      <c r="B149">
        <v>159601</v>
      </c>
      <c r="C149" t="s">
        <v>1143</v>
      </c>
      <c r="D149" t="s">
        <v>74</v>
      </c>
      <c r="F149" t="s">
        <v>1390</v>
      </c>
      <c r="G149" t="s">
        <v>19</v>
      </c>
      <c r="H149" t="s">
        <v>1394</v>
      </c>
      <c r="I149" t="s">
        <v>213</v>
      </c>
      <c r="J149" t="s">
        <v>1421</v>
      </c>
      <c r="K149" t="s">
        <v>1422</v>
      </c>
    </row>
    <row r="150" spans="1:11" x14ac:dyDescent="0.25">
      <c r="A150">
        <v>38907</v>
      </c>
      <c r="B150">
        <v>162973</v>
      </c>
      <c r="C150" t="s">
        <v>1288</v>
      </c>
      <c r="D150" t="s">
        <v>85</v>
      </c>
      <c r="F150" t="s">
        <v>1390</v>
      </c>
      <c r="G150" t="s">
        <v>19</v>
      </c>
      <c r="H150" t="s">
        <v>20</v>
      </c>
      <c r="I150" t="s">
        <v>213</v>
      </c>
      <c r="J150" t="s">
        <v>1421</v>
      </c>
      <c r="K150" t="s">
        <v>1422</v>
      </c>
    </row>
    <row r="151" spans="1:11" x14ac:dyDescent="0.25">
      <c r="A151">
        <v>25704</v>
      </c>
      <c r="B151">
        <v>123196</v>
      </c>
      <c r="C151" t="s">
        <v>1351</v>
      </c>
      <c r="D151" t="s">
        <v>1352</v>
      </c>
      <c r="F151" t="s">
        <v>1393</v>
      </c>
      <c r="G151" t="s">
        <v>82</v>
      </c>
      <c r="H151" t="s">
        <v>1394</v>
      </c>
      <c r="I151" t="s">
        <v>213</v>
      </c>
      <c r="J151" t="s">
        <v>1421</v>
      </c>
      <c r="K151" t="s">
        <v>1422</v>
      </c>
    </row>
    <row r="152" spans="1:11" x14ac:dyDescent="0.25">
      <c r="A152">
        <v>7959</v>
      </c>
      <c r="B152">
        <v>48025</v>
      </c>
      <c r="C152" t="s">
        <v>243</v>
      </c>
      <c r="D152" t="s">
        <v>244</v>
      </c>
      <c r="F152" t="s">
        <v>1390</v>
      </c>
      <c r="G152" t="s">
        <v>19</v>
      </c>
      <c r="H152" t="s">
        <v>1399</v>
      </c>
      <c r="I152" t="s">
        <v>213</v>
      </c>
      <c r="J152" t="s">
        <v>1421</v>
      </c>
      <c r="K152" t="s">
        <v>1422</v>
      </c>
    </row>
    <row r="153" spans="1:11" x14ac:dyDescent="0.25">
      <c r="A153">
        <v>25753</v>
      </c>
      <c r="B153">
        <v>60018</v>
      </c>
      <c r="C153" t="s">
        <v>245</v>
      </c>
      <c r="D153" t="s">
        <v>120</v>
      </c>
      <c r="F153" t="s">
        <v>1390</v>
      </c>
      <c r="G153" t="s">
        <v>19</v>
      </c>
      <c r="H153" t="s">
        <v>20</v>
      </c>
      <c r="I153" t="s">
        <v>213</v>
      </c>
      <c r="J153" t="s">
        <v>1421</v>
      </c>
      <c r="K153" t="s">
        <v>1422</v>
      </c>
    </row>
    <row r="154" spans="1:11" x14ac:dyDescent="0.25">
      <c r="A154">
        <v>38377</v>
      </c>
      <c r="B154">
        <v>139173</v>
      </c>
      <c r="C154" t="s">
        <v>245</v>
      </c>
      <c r="D154" t="s">
        <v>155</v>
      </c>
      <c r="F154" t="s">
        <v>1393</v>
      </c>
      <c r="G154" t="s">
        <v>22</v>
      </c>
      <c r="H154" t="s">
        <v>1394</v>
      </c>
      <c r="I154" t="s">
        <v>213</v>
      </c>
      <c r="J154" t="s">
        <v>1421</v>
      </c>
      <c r="K154" t="s">
        <v>1422</v>
      </c>
    </row>
    <row r="155" spans="1:11" x14ac:dyDescent="0.25">
      <c r="A155">
        <v>16782</v>
      </c>
      <c r="B155">
        <v>23209</v>
      </c>
      <c r="C155" t="s">
        <v>246</v>
      </c>
      <c r="D155" t="s">
        <v>236</v>
      </c>
      <c r="F155" t="s">
        <v>1390</v>
      </c>
      <c r="G155" t="s">
        <v>35</v>
      </c>
      <c r="H155" t="s">
        <v>1399</v>
      </c>
      <c r="I155" t="s">
        <v>213</v>
      </c>
      <c r="J155" t="s">
        <v>1421</v>
      </c>
      <c r="K155" t="s">
        <v>1422</v>
      </c>
    </row>
    <row r="156" spans="1:11" x14ac:dyDescent="0.25">
      <c r="A156">
        <v>36696</v>
      </c>
      <c r="B156">
        <v>130370</v>
      </c>
      <c r="C156" t="s">
        <v>1175</v>
      </c>
      <c r="D156" t="s">
        <v>1176</v>
      </c>
      <c r="F156" t="s">
        <v>1393</v>
      </c>
      <c r="G156" t="s">
        <v>44</v>
      </c>
      <c r="H156" t="s">
        <v>1399</v>
      </c>
      <c r="I156" t="s">
        <v>213</v>
      </c>
      <c r="J156" t="s">
        <v>1421</v>
      </c>
      <c r="K156" t="s">
        <v>1422</v>
      </c>
    </row>
    <row r="157" spans="1:11" x14ac:dyDescent="0.25">
      <c r="A157">
        <v>7975</v>
      </c>
      <c r="B157">
        <v>164086</v>
      </c>
      <c r="C157" t="s">
        <v>248</v>
      </c>
      <c r="D157" t="s">
        <v>197</v>
      </c>
      <c r="F157" t="s">
        <v>1393</v>
      </c>
      <c r="G157" t="s">
        <v>22</v>
      </c>
      <c r="H157" t="s">
        <v>1399</v>
      </c>
      <c r="I157" t="s">
        <v>213</v>
      </c>
      <c r="J157" t="s">
        <v>1421</v>
      </c>
      <c r="K157" t="s">
        <v>1422</v>
      </c>
    </row>
    <row r="158" spans="1:11" x14ac:dyDescent="0.25">
      <c r="A158">
        <v>38745</v>
      </c>
      <c r="B158">
        <v>155269</v>
      </c>
      <c r="C158" t="s">
        <v>1055</v>
      </c>
      <c r="D158" t="s">
        <v>110</v>
      </c>
      <c r="F158" t="s">
        <v>1390</v>
      </c>
      <c r="G158" t="s">
        <v>19</v>
      </c>
      <c r="H158" t="s">
        <v>1398</v>
      </c>
      <c r="I158" t="s">
        <v>213</v>
      </c>
      <c r="J158" t="s">
        <v>1421</v>
      </c>
      <c r="K158" t="s">
        <v>1422</v>
      </c>
    </row>
    <row r="159" spans="1:11" x14ac:dyDescent="0.25">
      <c r="A159">
        <v>16641</v>
      </c>
      <c r="B159">
        <v>111159</v>
      </c>
      <c r="C159" t="s">
        <v>249</v>
      </c>
      <c r="D159" t="s">
        <v>27</v>
      </c>
      <c r="F159" t="s">
        <v>1390</v>
      </c>
      <c r="G159" t="s">
        <v>28</v>
      </c>
      <c r="H159" t="s">
        <v>1399</v>
      </c>
      <c r="I159" t="s">
        <v>213</v>
      </c>
      <c r="J159" t="s">
        <v>1421</v>
      </c>
      <c r="K159" t="s">
        <v>1422</v>
      </c>
    </row>
    <row r="160" spans="1:11" x14ac:dyDescent="0.25">
      <c r="A160">
        <v>16454</v>
      </c>
      <c r="B160">
        <v>116554</v>
      </c>
      <c r="C160" t="s">
        <v>250</v>
      </c>
      <c r="D160" t="s">
        <v>31</v>
      </c>
      <c r="F160" t="s">
        <v>1390</v>
      </c>
      <c r="G160" t="s">
        <v>19</v>
      </c>
      <c r="H160" t="s">
        <v>1240</v>
      </c>
      <c r="I160" t="s">
        <v>213</v>
      </c>
      <c r="J160" t="s">
        <v>1421</v>
      </c>
      <c r="K160" t="s">
        <v>1422</v>
      </c>
    </row>
    <row r="161" spans="1:11" x14ac:dyDescent="0.25">
      <c r="A161">
        <v>7961</v>
      </c>
      <c r="B161">
        <v>116556</v>
      </c>
      <c r="C161" t="s">
        <v>133</v>
      </c>
      <c r="D161" t="s">
        <v>1424</v>
      </c>
      <c r="F161" t="s">
        <v>1390</v>
      </c>
      <c r="G161" t="s">
        <v>23</v>
      </c>
      <c r="H161" t="s">
        <v>1399</v>
      </c>
      <c r="I161" t="s">
        <v>213</v>
      </c>
      <c r="J161" t="s">
        <v>1421</v>
      </c>
      <c r="K161" t="s">
        <v>1422</v>
      </c>
    </row>
    <row r="162" spans="1:11" x14ac:dyDescent="0.25">
      <c r="A162">
        <v>7974</v>
      </c>
      <c r="B162">
        <v>111810</v>
      </c>
      <c r="C162" t="s">
        <v>133</v>
      </c>
      <c r="D162" t="s">
        <v>251</v>
      </c>
      <c r="F162" t="s">
        <v>1393</v>
      </c>
      <c r="G162" t="s">
        <v>139</v>
      </c>
      <c r="H162" t="s">
        <v>1394</v>
      </c>
      <c r="I162" t="s">
        <v>213</v>
      </c>
      <c r="J162" t="s">
        <v>1421</v>
      </c>
      <c r="K162" t="s">
        <v>1422</v>
      </c>
    </row>
    <row r="163" spans="1:11" x14ac:dyDescent="0.25">
      <c r="A163">
        <v>7738</v>
      </c>
      <c r="B163">
        <v>148826</v>
      </c>
      <c r="C163" t="s">
        <v>254</v>
      </c>
      <c r="D163" t="s">
        <v>69</v>
      </c>
      <c r="F163" t="s">
        <v>1390</v>
      </c>
      <c r="G163" t="s">
        <v>23</v>
      </c>
      <c r="H163" t="s">
        <v>1398</v>
      </c>
      <c r="I163" t="s">
        <v>213</v>
      </c>
      <c r="J163" t="s">
        <v>1421</v>
      </c>
      <c r="K163" t="s">
        <v>1422</v>
      </c>
    </row>
    <row r="164" spans="1:11" x14ac:dyDescent="0.25">
      <c r="A164">
        <v>38513</v>
      </c>
      <c r="B164">
        <v>144573</v>
      </c>
      <c r="C164" t="s">
        <v>255</v>
      </c>
      <c r="D164" t="s">
        <v>256</v>
      </c>
      <c r="F164" t="s">
        <v>1393</v>
      </c>
      <c r="G164" t="s">
        <v>44</v>
      </c>
      <c r="H164" t="s">
        <v>20</v>
      </c>
      <c r="I164" t="s">
        <v>213</v>
      </c>
      <c r="J164" t="s">
        <v>1421</v>
      </c>
      <c r="K164" t="s">
        <v>1422</v>
      </c>
    </row>
    <row r="165" spans="1:11" x14ac:dyDescent="0.25">
      <c r="A165">
        <v>38976</v>
      </c>
      <c r="B165">
        <v>175071</v>
      </c>
      <c r="C165" t="s">
        <v>1425</v>
      </c>
      <c r="D165" t="s">
        <v>1426</v>
      </c>
      <c r="F165" t="s">
        <v>1390</v>
      </c>
      <c r="G165" t="s">
        <v>19</v>
      </c>
      <c r="I165" t="s">
        <v>213</v>
      </c>
      <c r="J165" t="s">
        <v>1421</v>
      </c>
      <c r="K165" t="s">
        <v>1422</v>
      </c>
    </row>
    <row r="166" spans="1:11" x14ac:dyDescent="0.25">
      <c r="A166">
        <v>25465</v>
      </c>
      <c r="B166">
        <v>65752</v>
      </c>
      <c r="C166" t="s">
        <v>257</v>
      </c>
      <c r="D166" t="s">
        <v>258</v>
      </c>
      <c r="F166" t="s">
        <v>1390</v>
      </c>
      <c r="G166" t="s">
        <v>19</v>
      </c>
      <c r="H166" t="s">
        <v>1398</v>
      </c>
      <c r="I166" t="s">
        <v>213</v>
      </c>
      <c r="J166" t="s">
        <v>1421</v>
      </c>
      <c r="K166" t="s">
        <v>1422</v>
      </c>
    </row>
    <row r="167" spans="1:11" x14ac:dyDescent="0.25">
      <c r="A167">
        <v>25551</v>
      </c>
      <c r="B167">
        <v>70545</v>
      </c>
      <c r="C167" t="s">
        <v>257</v>
      </c>
      <c r="D167" t="s">
        <v>238</v>
      </c>
      <c r="F167" t="s">
        <v>1393</v>
      </c>
      <c r="G167" t="s">
        <v>44</v>
      </c>
      <c r="H167" t="s">
        <v>20</v>
      </c>
      <c r="I167" t="s">
        <v>213</v>
      </c>
      <c r="J167" t="s">
        <v>1421</v>
      </c>
      <c r="K167" t="s">
        <v>1422</v>
      </c>
    </row>
    <row r="168" spans="1:11" x14ac:dyDescent="0.25">
      <c r="A168">
        <v>38948</v>
      </c>
      <c r="B168">
        <v>164071</v>
      </c>
      <c r="C168" t="s">
        <v>1350</v>
      </c>
      <c r="D168" t="s">
        <v>1194</v>
      </c>
      <c r="F168" t="s">
        <v>1390</v>
      </c>
      <c r="G168" t="s">
        <v>55</v>
      </c>
      <c r="H168" t="s">
        <v>1394</v>
      </c>
      <c r="I168" t="s">
        <v>213</v>
      </c>
      <c r="J168" t="s">
        <v>1421</v>
      </c>
      <c r="K168" t="s">
        <v>1422</v>
      </c>
    </row>
    <row r="169" spans="1:11" x14ac:dyDescent="0.25">
      <c r="A169">
        <v>25350</v>
      </c>
      <c r="B169">
        <v>54214</v>
      </c>
      <c r="C169" t="s">
        <v>153</v>
      </c>
      <c r="D169" t="s">
        <v>154</v>
      </c>
      <c r="F169" t="s">
        <v>1390</v>
      </c>
      <c r="G169" t="s">
        <v>35</v>
      </c>
      <c r="H169" t="s">
        <v>1399</v>
      </c>
      <c r="I169" t="s">
        <v>213</v>
      </c>
      <c r="J169" t="s">
        <v>1421</v>
      </c>
      <c r="K169" t="s">
        <v>1422</v>
      </c>
    </row>
    <row r="170" spans="1:11" x14ac:dyDescent="0.25">
      <c r="A170">
        <v>38872</v>
      </c>
      <c r="B170">
        <v>162015</v>
      </c>
      <c r="C170" t="s">
        <v>1218</v>
      </c>
      <c r="D170" t="s">
        <v>1219</v>
      </c>
      <c r="F170" t="s">
        <v>1390</v>
      </c>
      <c r="G170" t="s">
        <v>19</v>
      </c>
      <c r="H170" t="s">
        <v>1240</v>
      </c>
      <c r="I170" t="s">
        <v>213</v>
      </c>
      <c r="J170" t="s">
        <v>1421</v>
      </c>
      <c r="K170" t="s">
        <v>1422</v>
      </c>
    </row>
    <row r="171" spans="1:11" x14ac:dyDescent="0.25">
      <c r="A171">
        <v>25329</v>
      </c>
      <c r="B171">
        <v>50172</v>
      </c>
      <c r="C171" t="s">
        <v>209</v>
      </c>
      <c r="D171" t="s">
        <v>210</v>
      </c>
      <c r="F171" t="s">
        <v>1393</v>
      </c>
      <c r="G171" t="s">
        <v>44</v>
      </c>
      <c r="H171" t="s">
        <v>1399</v>
      </c>
      <c r="I171" t="s">
        <v>1427</v>
      </c>
      <c r="J171" t="s">
        <v>1421</v>
      </c>
      <c r="K171" t="s">
        <v>1422</v>
      </c>
    </row>
    <row r="172" spans="1:11" x14ac:dyDescent="0.25">
      <c r="A172">
        <v>7981</v>
      </c>
      <c r="B172">
        <v>125194</v>
      </c>
      <c r="C172" t="s">
        <v>259</v>
      </c>
      <c r="D172" t="s">
        <v>260</v>
      </c>
      <c r="F172" t="s">
        <v>1393</v>
      </c>
      <c r="G172" t="s">
        <v>22</v>
      </c>
      <c r="H172" t="s">
        <v>1240</v>
      </c>
      <c r="I172" t="s">
        <v>261</v>
      </c>
      <c r="J172" t="s">
        <v>262</v>
      </c>
      <c r="K172" t="s">
        <v>1428</v>
      </c>
    </row>
    <row r="173" spans="1:11" x14ac:dyDescent="0.25">
      <c r="A173">
        <v>25408</v>
      </c>
      <c r="B173">
        <v>65775</v>
      </c>
      <c r="C173" t="s">
        <v>263</v>
      </c>
      <c r="D173" t="s">
        <v>264</v>
      </c>
      <c r="F173" t="s">
        <v>1390</v>
      </c>
      <c r="G173" t="s">
        <v>19</v>
      </c>
      <c r="H173" t="s">
        <v>1399</v>
      </c>
      <c r="I173" t="s">
        <v>261</v>
      </c>
      <c r="J173" t="s">
        <v>262</v>
      </c>
      <c r="K173" t="s">
        <v>1428</v>
      </c>
    </row>
    <row r="174" spans="1:11" x14ac:dyDescent="0.25">
      <c r="A174">
        <v>38110</v>
      </c>
      <c r="B174">
        <v>129550</v>
      </c>
      <c r="C174" t="s">
        <v>265</v>
      </c>
      <c r="D174" t="s">
        <v>110</v>
      </c>
      <c r="F174" t="s">
        <v>1390</v>
      </c>
      <c r="G174" t="s">
        <v>19</v>
      </c>
      <c r="H174" t="s">
        <v>1399</v>
      </c>
      <c r="I174" t="s">
        <v>261</v>
      </c>
      <c r="J174" t="s">
        <v>262</v>
      </c>
      <c r="K174" t="s">
        <v>1428</v>
      </c>
    </row>
    <row r="175" spans="1:11" x14ac:dyDescent="0.25">
      <c r="A175">
        <v>25542</v>
      </c>
      <c r="B175">
        <v>66176</v>
      </c>
      <c r="C175" t="s">
        <v>266</v>
      </c>
      <c r="D175" t="s">
        <v>267</v>
      </c>
      <c r="F175" t="s">
        <v>1393</v>
      </c>
      <c r="G175" t="s">
        <v>22</v>
      </c>
      <c r="H175" t="s">
        <v>1394</v>
      </c>
      <c r="I175" t="s">
        <v>261</v>
      </c>
      <c r="J175" t="s">
        <v>262</v>
      </c>
      <c r="K175" t="s">
        <v>1428</v>
      </c>
    </row>
    <row r="176" spans="1:11" x14ac:dyDescent="0.25">
      <c r="A176">
        <v>38967</v>
      </c>
      <c r="B176">
        <v>164095</v>
      </c>
      <c r="C176" t="s">
        <v>1429</v>
      </c>
      <c r="D176" t="s">
        <v>89</v>
      </c>
      <c r="F176" t="s">
        <v>1390</v>
      </c>
      <c r="G176" t="s">
        <v>19</v>
      </c>
      <c r="I176" t="s">
        <v>261</v>
      </c>
      <c r="J176" t="s">
        <v>262</v>
      </c>
      <c r="K176" t="s">
        <v>1428</v>
      </c>
    </row>
    <row r="177" spans="1:11" x14ac:dyDescent="0.25">
      <c r="A177">
        <v>38827</v>
      </c>
      <c r="B177">
        <v>159612</v>
      </c>
      <c r="C177" t="s">
        <v>1144</v>
      </c>
      <c r="D177" t="s">
        <v>1145</v>
      </c>
      <c r="F177" t="s">
        <v>1390</v>
      </c>
      <c r="G177" t="s">
        <v>19</v>
      </c>
      <c r="H177" t="s">
        <v>1240</v>
      </c>
      <c r="I177" t="s">
        <v>261</v>
      </c>
      <c r="J177" t="s">
        <v>262</v>
      </c>
      <c r="K177" t="s">
        <v>1428</v>
      </c>
    </row>
    <row r="178" spans="1:11" x14ac:dyDescent="0.25">
      <c r="A178">
        <v>38957</v>
      </c>
      <c r="B178">
        <v>164082</v>
      </c>
      <c r="C178" t="s">
        <v>557</v>
      </c>
      <c r="D178" t="s">
        <v>482</v>
      </c>
      <c r="F178" t="s">
        <v>1390</v>
      </c>
      <c r="G178" t="s">
        <v>19</v>
      </c>
      <c r="H178" t="s">
        <v>20</v>
      </c>
      <c r="I178" t="s">
        <v>261</v>
      </c>
      <c r="J178" t="s">
        <v>262</v>
      </c>
      <c r="K178" t="s">
        <v>1428</v>
      </c>
    </row>
    <row r="179" spans="1:11" x14ac:dyDescent="0.25">
      <c r="A179">
        <v>25138</v>
      </c>
      <c r="B179">
        <v>40622</v>
      </c>
      <c r="C179" t="s">
        <v>202</v>
      </c>
      <c r="D179" t="s">
        <v>272</v>
      </c>
      <c r="F179" t="s">
        <v>1390</v>
      </c>
      <c r="G179" t="s">
        <v>23</v>
      </c>
      <c r="H179" t="s">
        <v>1399</v>
      </c>
      <c r="I179" t="s">
        <v>261</v>
      </c>
      <c r="J179" t="s">
        <v>262</v>
      </c>
      <c r="K179" t="s">
        <v>1428</v>
      </c>
    </row>
    <row r="180" spans="1:11" x14ac:dyDescent="0.25">
      <c r="A180">
        <v>16633</v>
      </c>
      <c r="B180">
        <v>125200</v>
      </c>
      <c r="C180" t="s">
        <v>273</v>
      </c>
      <c r="D180" t="s">
        <v>189</v>
      </c>
      <c r="F180" t="s">
        <v>1390</v>
      </c>
      <c r="G180" t="s">
        <v>35</v>
      </c>
      <c r="H180" t="s">
        <v>20</v>
      </c>
      <c r="I180" t="s">
        <v>261</v>
      </c>
      <c r="J180" t="s">
        <v>262</v>
      </c>
      <c r="K180" t="s">
        <v>1428</v>
      </c>
    </row>
    <row r="181" spans="1:11" x14ac:dyDescent="0.25">
      <c r="A181">
        <v>38665</v>
      </c>
      <c r="B181">
        <v>148810</v>
      </c>
      <c r="C181" t="s">
        <v>83</v>
      </c>
      <c r="D181" t="s">
        <v>141</v>
      </c>
      <c r="F181" t="s">
        <v>1390</v>
      </c>
      <c r="G181" t="s">
        <v>19</v>
      </c>
      <c r="H181" t="s">
        <v>1399</v>
      </c>
      <c r="I181" t="s">
        <v>261</v>
      </c>
      <c r="J181" t="s">
        <v>262</v>
      </c>
      <c r="K181" t="s">
        <v>1428</v>
      </c>
    </row>
    <row r="182" spans="1:11" x14ac:dyDescent="0.25">
      <c r="A182">
        <v>38842</v>
      </c>
      <c r="B182">
        <v>159628</v>
      </c>
      <c r="C182" t="s">
        <v>1146</v>
      </c>
      <c r="D182" t="s">
        <v>215</v>
      </c>
      <c r="F182" t="s">
        <v>1390</v>
      </c>
      <c r="G182" t="s">
        <v>19</v>
      </c>
      <c r="H182" t="s">
        <v>1398</v>
      </c>
      <c r="I182" t="s">
        <v>261</v>
      </c>
      <c r="J182" t="s">
        <v>262</v>
      </c>
      <c r="K182" t="s">
        <v>1428</v>
      </c>
    </row>
    <row r="183" spans="1:11" x14ac:dyDescent="0.25">
      <c r="A183">
        <v>16064</v>
      </c>
      <c r="B183">
        <v>125201</v>
      </c>
      <c r="C183" t="s">
        <v>274</v>
      </c>
      <c r="D183" t="s">
        <v>39</v>
      </c>
      <c r="F183" t="s">
        <v>1390</v>
      </c>
      <c r="G183" t="s">
        <v>23</v>
      </c>
      <c r="H183" t="s">
        <v>1399</v>
      </c>
      <c r="I183" t="s">
        <v>261</v>
      </c>
      <c r="J183" t="s">
        <v>262</v>
      </c>
      <c r="K183" t="s">
        <v>1428</v>
      </c>
    </row>
    <row r="184" spans="1:11" x14ac:dyDescent="0.25">
      <c r="A184">
        <v>38829</v>
      </c>
      <c r="B184">
        <v>159614</v>
      </c>
      <c r="C184" t="s">
        <v>1147</v>
      </c>
      <c r="D184" t="s">
        <v>1148</v>
      </c>
      <c r="F184" t="s">
        <v>1390</v>
      </c>
      <c r="G184" t="s">
        <v>19</v>
      </c>
      <c r="H184" t="s">
        <v>1394</v>
      </c>
      <c r="I184" t="s">
        <v>261</v>
      </c>
      <c r="J184" t="s">
        <v>262</v>
      </c>
      <c r="K184" t="s">
        <v>1428</v>
      </c>
    </row>
    <row r="185" spans="1:11" x14ac:dyDescent="0.25">
      <c r="A185">
        <v>38696</v>
      </c>
      <c r="B185">
        <v>153854</v>
      </c>
      <c r="C185" t="s">
        <v>275</v>
      </c>
      <c r="D185" t="s">
        <v>175</v>
      </c>
      <c r="F185" t="s">
        <v>1390</v>
      </c>
      <c r="G185" t="s">
        <v>19</v>
      </c>
      <c r="H185" t="s">
        <v>1400</v>
      </c>
      <c r="I185" t="s">
        <v>261</v>
      </c>
      <c r="J185" t="s">
        <v>262</v>
      </c>
      <c r="K185" t="s">
        <v>1428</v>
      </c>
    </row>
    <row r="186" spans="1:11" x14ac:dyDescent="0.25">
      <c r="A186">
        <v>7985</v>
      </c>
      <c r="B186">
        <v>125203</v>
      </c>
      <c r="C186" t="s">
        <v>276</v>
      </c>
      <c r="D186" t="s">
        <v>277</v>
      </c>
      <c r="F186" t="s">
        <v>1393</v>
      </c>
      <c r="G186" t="s">
        <v>139</v>
      </c>
      <c r="H186" t="s">
        <v>1240</v>
      </c>
      <c r="I186" t="s">
        <v>261</v>
      </c>
      <c r="J186" t="s">
        <v>262</v>
      </c>
      <c r="K186" t="s">
        <v>1428</v>
      </c>
    </row>
    <row r="187" spans="1:11" x14ac:dyDescent="0.25">
      <c r="A187">
        <v>38703</v>
      </c>
      <c r="B187">
        <v>153863</v>
      </c>
      <c r="C187" t="s">
        <v>278</v>
      </c>
      <c r="D187" t="s">
        <v>279</v>
      </c>
      <c r="F187" t="s">
        <v>1393</v>
      </c>
      <c r="G187" t="s">
        <v>44</v>
      </c>
      <c r="H187" t="s">
        <v>1400</v>
      </c>
      <c r="I187" t="s">
        <v>261</v>
      </c>
      <c r="J187" t="s">
        <v>262</v>
      </c>
      <c r="K187" t="s">
        <v>1428</v>
      </c>
    </row>
    <row r="188" spans="1:11" x14ac:dyDescent="0.25">
      <c r="A188">
        <v>38568</v>
      </c>
      <c r="B188">
        <v>146875</v>
      </c>
      <c r="C188" t="s">
        <v>281</v>
      </c>
      <c r="D188" t="s">
        <v>59</v>
      </c>
      <c r="F188" t="s">
        <v>1390</v>
      </c>
      <c r="G188" t="s">
        <v>19</v>
      </c>
      <c r="H188" t="s">
        <v>1398</v>
      </c>
      <c r="I188" t="s">
        <v>261</v>
      </c>
      <c r="J188" t="s">
        <v>262</v>
      </c>
      <c r="K188" t="s">
        <v>1428</v>
      </c>
    </row>
    <row r="189" spans="1:11" x14ac:dyDescent="0.25">
      <c r="A189">
        <v>16069</v>
      </c>
      <c r="B189">
        <v>125205</v>
      </c>
      <c r="C189" t="s">
        <v>281</v>
      </c>
      <c r="D189" t="s">
        <v>282</v>
      </c>
      <c r="F189" t="s">
        <v>1390</v>
      </c>
      <c r="G189" t="s">
        <v>23</v>
      </c>
      <c r="H189" t="s">
        <v>20</v>
      </c>
      <c r="I189" t="s">
        <v>261</v>
      </c>
      <c r="J189" t="s">
        <v>262</v>
      </c>
      <c r="K189" t="s">
        <v>1428</v>
      </c>
    </row>
    <row r="190" spans="1:11" x14ac:dyDescent="0.25">
      <c r="A190">
        <v>38911</v>
      </c>
      <c r="B190">
        <v>162978</v>
      </c>
      <c r="C190" t="s">
        <v>1289</v>
      </c>
      <c r="D190" t="s">
        <v>90</v>
      </c>
      <c r="F190" t="s">
        <v>1393</v>
      </c>
      <c r="G190" t="s">
        <v>44</v>
      </c>
      <c r="H190" t="s">
        <v>1394</v>
      </c>
      <c r="I190" t="s">
        <v>261</v>
      </c>
      <c r="J190" t="s">
        <v>262</v>
      </c>
      <c r="K190" t="s">
        <v>1428</v>
      </c>
    </row>
    <row r="191" spans="1:11" x14ac:dyDescent="0.25">
      <c r="A191">
        <v>38707</v>
      </c>
      <c r="B191">
        <v>153868</v>
      </c>
      <c r="C191" t="s">
        <v>283</v>
      </c>
      <c r="D191" t="s">
        <v>77</v>
      </c>
      <c r="F191" t="s">
        <v>1390</v>
      </c>
      <c r="G191" t="s">
        <v>19</v>
      </c>
      <c r="H191" t="s">
        <v>20</v>
      </c>
      <c r="I191" t="s">
        <v>261</v>
      </c>
      <c r="J191" t="s">
        <v>262</v>
      </c>
      <c r="K191" t="s">
        <v>1428</v>
      </c>
    </row>
    <row r="192" spans="1:11" x14ac:dyDescent="0.25">
      <c r="A192">
        <v>38828</v>
      </c>
      <c r="B192">
        <v>159613</v>
      </c>
      <c r="C192" t="s">
        <v>1149</v>
      </c>
      <c r="D192" t="s">
        <v>120</v>
      </c>
      <c r="F192" t="s">
        <v>1390</v>
      </c>
      <c r="G192" t="s">
        <v>19</v>
      </c>
      <c r="H192" t="s">
        <v>1400</v>
      </c>
      <c r="I192" t="s">
        <v>261</v>
      </c>
      <c r="J192" t="s">
        <v>262</v>
      </c>
      <c r="K192" t="s">
        <v>1428</v>
      </c>
    </row>
    <row r="193" spans="1:11" x14ac:dyDescent="0.25">
      <c r="A193">
        <v>16024</v>
      </c>
      <c r="B193">
        <v>125183</v>
      </c>
      <c r="C193" t="s">
        <v>284</v>
      </c>
      <c r="D193" t="s">
        <v>286</v>
      </c>
      <c r="F193" t="s">
        <v>1390</v>
      </c>
      <c r="G193" t="s">
        <v>19</v>
      </c>
      <c r="H193" t="s">
        <v>1398</v>
      </c>
      <c r="I193" t="s">
        <v>285</v>
      </c>
      <c r="J193" t="s">
        <v>262</v>
      </c>
      <c r="K193" t="s">
        <v>1428</v>
      </c>
    </row>
    <row r="194" spans="1:11" x14ac:dyDescent="0.25">
      <c r="A194">
        <v>16051</v>
      </c>
      <c r="B194">
        <v>148840</v>
      </c>
      <c r="C194" t="s">
        <v>284</v>
      </c>
      <c r="D194" t="s">
        <v>146</v>
      </c>
      <c r="F194" t="s">
        <v>1390</v>
      </c>
      <c r="G194" t="s">
        <v>19</v>
      </c>
      <c r="H194" t="s">
        <v>1399</v>
      </c>
      <c r="I194" t="s">
        <v>285</v>
      </c>
      <c r="J194" t="s">
        <v>262</v>
      </c>
      <c r="K194" t="s">
        <v>1428</v>
      </c>
    </row>
    <row r="195" spans="1:11" x14ac:dyDescent="0.25">
      <c r="A195">
        <v>25229</v>
      </c>
      <c r="B195">
        <v>46330</v>
      </c>
      <c r="C195" t="s">
        <v>528</v>
      </c>
      <c r="D195" t="s">
        <v>363</v>
      </c>
      <c r="F195" t="s">
        <v>1390</v>
      </c>
      <c r="G195" t="s">
        <v>19</v>
      </c>
      <c r="H195" t="s">
        <v>1398</v>
      </c>
      <c r="I195" t="s">
        <v>285</v>
      </c>
      <c r="J195" t="s">
        <v>262</v>
      </c>
      <c r="K195" t="s">
        <v>1428</v>
      </c>
    </row>
    <row r="196" spans="1:11" x14ac:dyDescent="0.25">
      <c r="A196">
        <v>7587</v>
      </c>
      <c r="B196">
        <v>125208</v>
      </c>
      <c r="C196" t="s">
        <v>287</v>
      </c>
      <c r="D196" t="s">
        <v>288</v>
      </c>
      <c r="F196" t="s">
        <v>1390</v>
      </c>
      <c r="G196" t="s">
        <v>19</v>
      </c>
      <c r="H196" t="s">
        <v>1398</v>
      </c>
      <c r="I196" t="s">
        <v>285</v>
      </c>
      <c r="J196" t="s">
        <v>262</v>
      </c>
      <c r="K196" t="s">
        <v>1428</v>
      </c>
    </row>
    <row r="197" spans="1:11" x14ac:dyDescent="0.25">
      <c r="A197">
        <v>7018</v>
      </c>
      <c r="B197">
        <v>120982</v>
      </c>
      <c r="C197" t="s">
        <v>289</v>
      </c>
      <c r="D197" t="s">
        <v>290</v>
      </c>
      <c r="F197" t="s">
        <v>1390</v>
      </c>
      <c r="G197" t="s">
        <v>19</v>
      </c>
      <c r="H197" t="s">
        <v>1399</v>
      </c>
      <c r="I197" t="s">
        <v>285</v>
      </c>
      <c r="J197" t="s">
        <v>262</v>
      </c>
      <c r="K197" t="s">
        <v>1428</v>
      </c>
    </row>
    <row r="198" spans="1:11" x14ac:dyDescent="0.25">
      <c r="A198">
        <v>16002</v>
      </c>
      <c r="B198">
        <v>125210</v>
      </c>
      <c r="C198" t="s">
        <v>291</v>
      </c>
      <c r="D198" t="s">
        <v>292</v>
      </c>
      <c r="F198" t="s">
        <v>1390</v>
      </c>
      <c r="G198" t="s">
        <v>23</v>
      </c>
      <c r="H198" t="s">
        <v>1399</v>
      </c>
      <c r="I198" t="s">
        <v>285</v>
      </c>
      <c r="J198" t="s">
        <v>262</v>
      </c>
      <c r="K198" t="s">
        <v>1428</v>
      </c>
    </row>
    <row r="199" spans="1:11" x14ac:dyDescent="0.25">
      <c r="A199">
        <v>7590</v>
      </c>
      <c r="B199">
        <v>125222</v>
      </c>
      <c r="C199" t="s">
        <v>296</v>
      </c>
      <c r="D199" t="s">
        <v>297</v>
      </c>
      <c r="F199" t="s">
        <v>1390</v>
      </c>
      <c r="G199" t="s">
        <v>23</v>
      </c>
      <c r="H199" t="s">
        <v>1240</v>
      </c>
      <c r="I199" t="s">
        <v>1430</v>
      </c>
      <c r="J199" t="s">
        <v>262</v>
      </c>
      <c r="K199" t="s">
        <v>1428</v>
      </c>
    </row>
    <row r="200" spans="1:11" x14ac:dyDescent="0.25">
      <c r="A200">
        <v>38786</v>
      </c>
      <c r="B200">
        <v>158018</v>
      </c>
      <c r="C200" t="s">
        <v>578</v>
      </c>
      <c r="D200" t="s">
        <v>244</v>
      </c>
      <c r="F200" t="s">
        <v>1390</v>
      </c>
      <c r="G200" t="s">
        <v>35</v>
      </c>
      <c r="H200" t="s">
        <v>20</v>
      </c>
      <c r="I200" t="s">
        <v>299</v>
      </c>
      <c r="J200" t="s">
        <v>1431</v>
      </c>
      <c r="K200" t="s">
        <v>1432</v>
      </c>
    </row>
    <row r="201" spans="1:11" x14ac:dyDescent="0.25">
      <c r="A201">
        <v>25502</v>
      </c>
      <c r="B201">
        <v>66128</v>
      </c>
      <c r="C201" t="s">
        <v>46</v>
      </c>
      <c r="D201" t="s">
        <v>69</v>
      </c>
      <c r="F201" t="s">
        <v>1390</v>
      </c>
      <c r="G201" t="s">
        <v>23</v>
      </c>
      <c r="H201" t="s">
        <v>1399</v>
      </c>
      <c r="I201" t="s">
        <v>299</v>
      </c>
      <c r="J201" t="s">
        <v>1431</v>
      </c>
      <c r="K201" t="s">
        <v>1432</v>
      </c>
    </row>
    <row r="202" spans="1:11" x14ac:dyDescent="0.25">
      <c r="A202">
        <v>25784</v>
      </c>
      <c r="B202">
        <v>42130</v>
      </c>
      <c r="C202" t="s">
        <v>300</v>
      </c>
      <c r="D202" t="s">
        <v>280</v>
      </c>
      <c r="F202" t="s">
        <v>1390</v>
      </c>
      <c r="G202" t="s">
        <v>35</v>
      </c>
      <c r="H202" t="s">
        <v>1240</v>
      </c>
      <c r="I202" t="s">
        <v>299</v>
      </c>
      <c r="J202" t="s">
        <v>1431</v>
      </c>
      <c r="K202" t="s">
        <v>1432</v>
      </c>
    </row>
    <row r="203" spans="1:11" x14ac:dyDescent="0.25">
      <c r="A203">
        <v>38359</v>
      </c>
      <c r="B203">
        <v>54218</v>
      </c>
      <c r="C203" t="s">
        <v>301</v>
      </c>
      <c r="D203" t="s">
        <v>79</v>
      </c>
      <c r="F203" t="s">
        <v>1390</v>
      </c>
      <c r="G203" t="s">
        <v>23</v>
      </c>
      <c r="H203" t="s">
        <v>1240</v>
      </c>
      <c r="I203" t="s">
        <v>299</v>
      </c>
      <c r="J203" t="s">
        <v>1431</v>
      </c>
      <c r="K203" t="s">
        <v>1432</v>
      </c>
    </row>
    <row r="204" spans="1:11" x14ac:dyDescent="0.25">
      <c r="A204">
        <v>16341</v>
      </c>
      <c r="B204">
        <v>116717</v>
      </c>
      <c r="C204" t="s">
        <v>302</v>
      </c>
      <c r="D204" t="s">
        <v>155</v>
      </c>
      <c r="F204" t="s">
        <v>1393</v>
      </c>
      <c r="G204" t="s">
        <v>82</v>
      </c>
      <c r="H204" t="s">
        <v>20</v>
      </c>
      <c r="I204" t="s">
        <v>299</v>
      </c>
      <c r="J204" t="s">
        <v>1431</v>
      </c>
      <c r="K204" t="s">
        <v>1432</v>
      </c>
    </row>
    <row r="205" spans="1:11" x14ac:dyDescent="0.25">
      <c r="A205">
        <v>38972</v>
      </c>
      <c r="B205">
        <v>168152</v>
      </c>
      <c r="C205" t="s">
        <v>1433</v>
      </c>
      <c r="D205" t="s">
        <v>168</v>
      </c>
      <c r="F205" t="s">
        <v>1393</v>
      </c>
      <c r="G205" t="s">
        <v>44</v>
      </c>
      <c r="I205" t="s">
        <v>299</v>
      </c>
      <c r="J205" t="s">
        <v>1431</v>
      </c>
      <c r="K205" t="s">
        <v>1432</v>
      </c>
    </row>
    <row r="206" spans="1:11" x14ac:dyDescent="0.25">
      <c r="A206">
        <v>16338</v>
      </c>
      <c r="B206">
        <v>116718</v>
      </c>
      <c r="C206" t="s">
        <v>303</v>
      </c>
      <c r="D206" t="s">
        <v>85</v>
      </c>
      <c r="F206" t="s">
        <v>1390</v>
      </c>
      <c r="G206" t="s">
        <v>35</v>
      </c>
      <c r="H206" t="s">
        <v>1399</v>
      </c>
      <c r="I206" t="s">
        <v>299</v>
      </c>
      <c r="J206" t="s">
        <v>1431</v>
      </c>
      <c r="K206" t="s">
        <v>1432</v>
      </c>
    </row>
    <row r="207" spans="1:11" x14ac:dyDescent="0.25">
      <c r="A207">
        <v>38472</v>
      </c>
      <c r="B207">
        <v>142936</v>
      </c>
      <c r="C207" t="s">
        <v>304</v>
      </c>
      <c r="D207" t="s">
        <v>63</v>
      </c>
      <c r="F207" t="s">
        <v>1390</v>
      </c>
      <c r="G207" t="s">
        <v>23</v>
      </c>
      <c r="H207" t="s">
        <v>20</v>
      </c>
      <c r="I207" t="s">
        <v>299</v>
      </c>
      <c r="J207" t="s">
        <v>1431</v>
      </c>
      <c r="K207" t="s">
        <v>1432</v>
      </c>
    </row>
    <row r="208" spans="1:11" x14ac:dyDescent="0.25">
      <c r="A208">
        <v>38730</v>
      </c>
      <c r="B208">
        <v>155251</v>
      </c>
      <c r="C208" t="s">
        <v>1029</v>
      </c>
      <c r="D208" t="s">
        <v>1030</v>
      </c>
      <c r="F208" t="s">
        <v>1390</v>
      </c>
      <c r="G208" t="s">
        <v>19</v>
      </c>
      <c r="H208" t="s">
        <v>1399</v>
      </c>
      <c r="I208" t="s">
        <v>299</v>
      </c>
      <c r="J208" t="s">
        <v>1431</v>
      </c>
      <c r="K208" t="s">
        <v>1432</v>
      </c>
    </row>
    <row r="209" spans="1:11" x14ac:dyDescent="0.25">
      <c r="A209">
        <v>16335</v>
      </c>
      <c r="B209">
        <v>116723</v>
      </c>
      <c r="C209" t="s">
        <v>56</v>
      </c>
      <c r="D209" t="s">
        <v>305</v>
      </c>
      <c r="F209" t="s">
        <v>1390</v>
      </c>
      <c r="G209" t="s">
        <v>28</v>
      </c>
      <c r="H209" t="s">
        <v>1240</v>
      </c>
      <c r="I209" t="s">
        <v>299</v>
      </c>
      <c r="J209" t="s">
        <v>1431</v>
      </c>
      <c r="K209" t="s">
        <v>1432</v>
      </c>
    </row>
    <row r="210" spans="1:11" x14ac:dyDescent="0.25">
      <c r="A210">
        <v>16342</v>
      </c>
      <c r="B210">
        <v>116724</v>
      </c>
      <c r="C210" t="s">
        <v>56</v>
      </c>
      <c r="D210" t="s">
        <v>306</v>
      </c>
      <c r="F210" t="s">
        <v>1393</v>
      </c>
      <c r="G210" t="s">
        <v>139</v>
      </c>
      <c r="H210" t="s">
        <v>1240</v>
      </c>
      <c r="I210" t="s">
        <v>299</v>
      </c>
      <c r="J210" t="s">
        <v>1431</v>
      </c>
      <c r="K210" t="s">
        <v>1432</v>
      </c>
    </row>
    <row r="211" spans="1:11" x14ac:dyDescent="0.25">
      <c r="A211">
        <v>38892</v>
      </c>
      <c r="B211">
        <v>162045</v>
      </c>
      <c r="C211" t="s">
        <v>1247</v>
      </c>
      <c r="D211" t="s">
        <v>391</v>
      </c>
      <c r="F211" t="s">
        <v>1390</v>
      </c>
      <c r="G211" t="s">
        <v>55</v>
      </c>
      <c r="H211" t="s">
        <v>1394</v>
      </c>
      <c r="I211" t="s">
        <v>299</v>
      </c>
      <c r="J211" t="s">
        <v>1431</v>
      </c>
      <c r="K211" t="s">
        <v>1432</v>
      </c>
    </row>
    <row r="212" spans="1:11" x14ac:dyDescent="0.25">
      <c r="A212">
        <v>16324</v>
      </c>
      <c r="B212">
        <v>116727</v>
      </c>
      <c r="C212" t="s">
        <v>307</v>
      </c>
      <c r="D212" t="s">
        <v>308</v>
      </c>
      <c r="F212" t="s">
        <v>1390</v>
      </c>
      <c r="G212" t="s">
        <v>23</v>
      </c>
      <c r="H212" t="s">
        <v>20</v>
      </c>
      <c r="I212" t="s">
        <v>299</v>
      </c>
      <c r="J212" t="s">
        <v>1431</v>
      </c>
      <c r="K212" t="s">
        <v>1432</v>
      </c>
    </row>
    <row r="213" spans="1:11" x14ac:dyDescent="0.25">
      <c r="A213">
        <v>7372</v>
      </c>
      <c r="B213">
        <v>146857</v>
      </c>
      <c r="C213" t="s">
        <v>309</v>
      </c>
      <c r="D213" t="s">
        <v>311</v>
      </c>
      <c r="F213" t="s">
        <v>1393</v>
      </c>
      <c r="G213" t="s">
        <v>44</v>
      </c>
      <c r="H213" t="s">
        <v>1398</v>
      </c>
      <c r="I213" t="s">
        <v>299</v>
      </c>
      <c r="J213" t="s">
        <v>1431</v>
      </c>
      <c r="K213" t="s">
        <v>1432</v>
      </c>
    </row>
    <row r="214" spans="1:11" x14ac:dyDescent="0.25">
      <c r="A214">
        <v>25178</v>
      </c>
      <c r="B214">
        <v>91381</v>
      </c>
      <c r="C214" t="s">
        <v>312</v>
      </c>
      <c r="D214" t="s">
        <v>313</v>
      </c>
      <c r="F214" t="s">
        <v>1393</v>
      </c>
      <c r="G214" t="s">
        <v>44</v>
      </c>
      <c r="H214" t="s">
        <v>1240</v>
      </c>
      <c r="I214" t="s">
        <v>299</v>
      </c>
      <c r="J214" t="s">
        <v>1431</v>
      </c>
      <c r="K214" t="s">
        <v>1432</v>
      </c>
    </row>
    <row r="215" spans="1:11" x14ac:dyDescent="0.25">
      <c r="A215">
        <v>25351</v>
      </c>
      <c r="B215">
        <v>54221</v>
      </c>
      <c r="C215" t="s">
        <v>316</v>
      </c>
      <c r="D215" t="s">
        <v>37</v>
      </c>
      <c r="F215" t="s">
        <v>1390</v>
      </c>
      <c r="G215" t="s">
        <v>23</v>
      </c>
      <c r="H215" t="s">
        <v>1399</v>
      </c>
      <c r="I215" t="s">
        <v>299</v>
      </c>
      <c r="J215" t="s">
        <v>1431</v>
      </c>
      <c r="K215" t="s">
        <v>1432</v>
      </c>
    </row>
    <row r="216" spans="1:11" x14ac:dyDescent="0.25">
      <c r="A216">
        <v>38651</v>
      </c>
      <c r="B216">
        <v>148791</v>
      </c>
      <c r="C216" t="s">
        <v>1353</v>
      </c>
      <c r="D216" t="s">
        <v>168</v>
      </c>
      <c r="F216" t="s">
        <v>1393</v>
      </c>
      <c r="G216" t="s">
        <v>627</v>
      </c>
      <c r="H216" t="s">
        <v>1240</v>
      </c>
      <c r="I216" t="s">
        <v>299</v>
      </c>
      <c r="J216" t="s">
        <v>1431</v>
      </c>
      <c r="K216" t="s">
        <v>1432</v>
      </c>
    </row>
    <row r="217" spans="1:11" x14ac:dyDescent="0.25">
      <c r="A217">
        <v>7700</v>
      </c>
      <c r="B217">
        <v>162008</v>
      </c>
      <c r="C217" t="s">
        <v>1353</v>
      </c>
      <c r="D217" t="s">
        <v>1354</v>
      </c>
      <c r="F217" t="s">
        <v>1390</v>
      </c>
      <c r="G217" t="s">
        <v>35</v>
      </c>
      <c r="H217" t="s">
        <v>1399</v>
      </c>
      <c r="I217" t="s">
        <v>299</v>
      </c>
      <c r="J217" t="s">
        <v>1431</v>
      </c>
      <c r="K217" t="s">
        <v>1432</v>
      </c>
    </row>
    <row r="218" spans="1:11" x14ac:dyDescent="0.25">
      <c r="A218">
        <v>16805</v>
      </c>
      <c r="B218">
        <v>115900</v>
      </c>
      <c r="C218" t="s">
        <v>318</v>
      </c>
      <c r="D218" t="s">
        <v>311</v>
      </c>
      <c r="F218" t="s">
        <v>1393</v>
      </c>
      <c r="G218" t="s">
        <v>44</v>
      </c>
      <c r="H218" t="s">
        <v>1240</v>
      </c>
      <c r="I218" t="s">
        <v>299</v>
      </c>
      <c r="J218" t="s">
        <v>1431</v>
      </c>
      <c r="K218" t="s">
        <v>1432</v>
      </c>
    </row>
    <row r="219" spans="1:11" x14ac:dyDescent="0.25">
      <c r="A219">
        <v>38416</v>
      </c>
      <c r="B219">
        <v>139372</v>
      </c>
      <c r="C219" t="s">
        <v>319</v>
      </c>
      <c r="D219" t="s">
        <v>320</v>
      </c>
      <c r="F219" t="s">
        <v>1393</v>
      </c>
      <c r="G219" t="s">
        <v>82</v>
      </c>
      <c r="H219" t="s">
        <v>1394</v>
      </c>
      <c r="I219" t="s">
        <v>299</v>
      </c>
      <c r="J219" t="s">
        <v>1431</v>
      </c>
      <c r="K219" t="s">
        <v>1432</v>
      </c>
    </row>
    <row r="220" spans="1:11" x14ac:dyDescent="0.25">
      <c r="A220">
        <v>38973</v>
      </c>
      <c r="B220">
        <v>168153</v>
      </c>
      <c r="C220" t="s">
        <v>1434</v>
      </c>
      <c r="D220" t="s">
        <v>1435</v>
      </c>
      <c r="F220" t="s">
        <v>1390</v>
      </c>
      <c r="G220" t="s">
        <v>19</v>
      </c>
      <c r="I220" t="s">
        <v>299</v>
      </c>
      <c r="J220" t="s">
        <v>1431</v>
      </c>
      <c r="K220" t="s">
        <v>1432</v>
      </c>
    </row>
    <row r="221" spans="1:11" x14ac:dyDescent="0.25">
      <c r="A221">
        <v>38702</v>
      </c>
      <c r="B221">
        <v>153862</v>
      </c>
      <c r="C221" t="s">
        <v>321</v>
      </c>
      <c r="D221" t="s">
        <v>63</v>
      </c>
      <c r="F221" t="s">
        <v>1390</v>
      </c>
      <c r="G221" t="s">
        <v>19</v>
      </c>
      <c r="H221" t="s">
        <v>1394</v>
      </c>
      <c r="I221" t="s">
        <v>299</v>
      </c>
      <c r="J221" t="s">
        <v>1431</v>
      </c>
      <c r="K221" t="s">
        <v>1432</v>
      </c>
    </row>
    <row r="222" spans="1:11" x14ac:dyDescent="0.25">
      <c r="A222">
        <v>38908</v>
      </c>
      <c r="B222">
        <v>162974</v>
      </c>
      <c r="C222" t="s">
        <v>1167</v>
      </c>
      <c r="D222" t="s">
        <v>74</v>
      </c>
      <c r="F222" t="s">
        <v>1390</v>
      </c>
      <c r="G222" t="s">
        <v>55</v>
      </c>
      <c r="H222" t="s">
        <v>1240</v>
      </c>
      <c r="I222" t="s">
        <v>299</v>
      </c>
      <c r="J222" t="s">
        <v>1431</v>
      </c>
      <c r="K222" t="s">
        <v>1432</v>
      </c>
    </row>
    <row r="223" spans="1:11" x14ac:dyDescent="0.25">
      <c r="A223">
        <v>38859</v>
      </c>
      <c r="B223">
        <v>159648</v>
      </c>
      <c r="C223" t="s">
        <v>1202</v>
      </c>
      <c r="D223" t="s">
        <v>59</v>
      </c>
      <c r="F223" t="s">
        <v>1390</v>
      </c>
      <c r="G223" t="s">
        <v>35</v>
      </c>
      <c r="H223" t="s">
        <v>1399</v>
      </c>
      <c r="I223" t="s">
        <v>299</v>
      </c>
      <c r="J223" t="s">
        <v>1431</v>
      </c>
      <c r="K223" t="s">
        <v>1432</v>
      </c>
    </row>
    <row r="224" spans="1:11" x14ac:dyDescent="0.25">
      <c r="A224">
        <v>13606</v>
      </c>
      <c r="B224">
        <v>116735</v>
      </c>
      <c r="C224" t="s">
        <v>324</v>
      </c>
      <c r="D224" t="s">
        <v>197</v>
      </c>
      <c r="F224" t="s">
        <v>1393</v>
      </c>
      <c r="G224" t="s">
        <v>22</v>
      </c>
      <c r="H224" t="s">
        <v>1399</v>
      </c>
      <c r="I224" t="s">
        <v>299</v>
      </c>
      <c r="J224" t="s">
        <v>1431</v>
      </c>
      <c r="K224" t="s">
        <v>1432</v>
      </c>
    </row>
    <row r="225" spans="1:11" x14ac:dyDescent="0.25">
      <c r="A225">
        <v>16327</v>
      </c>
      <c r="B225">
        <v>116736</v>
      </c>
      <c r="C225" t="s">
        <v>85</v>
      </c>
      <c r="D225" t="s">
        <v>107</v>
      </c>
      <c r="F225" t="s">
        <v>1390</v>
      </c>
      <c r="G225" t="s">
        <v>23</v>
      </c>
      <c r="H225" t="s">
        <v>20</v>
      </c>
      <c r="I225" t="s">
        <v>299</v>
      </c>
      <c r="J225" t="s">
        <v>1431</v>
      </c>
      <c r="K225" t="s">
        <v>1432</v>
      </c>
    </row>
    <row r="226" spans="1:11" x14ac:dyDescent="0.25">
      <c r="A226">
        <v>7493</v>
      </c>
      <c r="B226">
        <v>115842</v>
      </c>
      <c r="C226" t="s">
        <v>666</v>
      </c>
      <c r="D226" t="s">
        <v>39</v>
      </c>
      <c r="F226" t="s">
        <v>1390</v>
      </c>
      <c r="G226" t="s">
        <v>28</v>
      </c>
      <c r="H226" t="s">
        <v>20</v>
      </c>
      <c r="I226" t="s">
        <v>299</v>
      </c>
      <c r="J226" t="s">
        <v>1431</v>
      </c>
      <c r="K226" t="s">
        <v>1432</v>
      </c>
    </row>
    <row r="227" spans="1:11" x14ac:dyDescent="0.25">
      <c r="A227">
        <v>7330</v>
      </c>
      <c r="B227">
        <v>111176</v>
      </c>
      <c r="C227" t="s">
        <v>325</v>
      </c>
      <c r="D227" t="s">
        <v>326</v>
      </c>
      <c r="F227" t="s">
        <v>1390</v>
      </c>
      <c r="G227" t="s">
        <v>28</v>
      </c>
      <c r="H227" t="s">
        <v>1240</v>
      </c>
      <c r="I227" t="s">
        <v>299</v>
      </c>
      <c r="J227" t="s">
        <v>1431</v>
      </c>
      <c r="K227" t="s">
        <v>1432</v>
      </c>
    </row>
    <row r="228" spans="1:11" x14ac:dyDescent="0.25">
      <c r="A228">
        <v>16333</v>
      </c>
      <c r="B228">
        <v>116738</v>
      </c>
      <c r="C228" t="s">
        <v>327</v>
      </c>
      <c r="D228" t="s">
        <v>59</v>
      </c>
      <c r="F228" t="s">
        <v>1390</v>
      </c>
      <c r="G228" t="s">
        <v>35</v>
      </c>
      <c r="H228" t="s">
        <v>1240</v>
      </c>
      <c r="I228" t="s">
        <v>299</v>
      </c>
      <c r="J228" t="s">
        <v>1431</v>
      </c>
      <c r="K228" t="s">
        <v>1432</v>
      </c>
    </row>
    <row r="229" spans="1:11" x14ac:dyDescent="0.25">
      <c r="A229">
        <v>16085</v>
      </c>
      <c r="B229">
        <v>112598</v>
      </c>
      <c r="C229" t="s">
        <v>331</v>
      </c>
      <c r="D229" t="s">
        <v>127</v>
      </c>
      <c r="F229" t="s">
        <v>1390</v>
      </c>
      <c r="G229" t="s">
        <v>35</v>
      </c>
      <c r="H229" t="s">
        <v>20</v>
      </c>
      <c r="I229" t="s">
        <v>329</v>
      </c>
      <c r="J229" t="s">
        <v>330</v>
      </c>
      <c r="K229" t="s">
        <v>1436</v>
      </c>
    </row>
    <row r="230" spans="1:11" x14ac:dyDescent="0.25">
      <c r="A230">
        <v>38240</v>
      </c>
      <c r="B230">
        <v>135176</v>
      </c>
      <c r="C230" t="s">
        <v>332</v>
      </c>
      <c r="D230" t="s">
        <v>244</v>
      </c>
      <c r="F230" t="s">
        <v>1390</v>
      </c>
      <c r="G230" t="s">
        <v>19</v>
      </c>
      <c r="H230" t="s">
        <v>1399</v>
      </c>
      <c r="I230" t="s">
        <v>329</v>
      </c>
      <c r="J230" t="s">
        <v>330</v>
      </c>
      <c r="K230" t="s">
        <v>1436</v>
      </c>
    </row>
    <row r="231" spans="1:11" x14ac:dyDescent="0.25">
      <c r="A231">
        <v>16224</v>
      </c>
      <c r="B231">
        <v>111985</v>
      </c>
      <c r="C231" t="s">
        <v>333</v>
      </c>
      <c r="D231" t="s">
        <v>334</v>
      </c>
      <c r="F231" t="s">
        <v>1390</v>
      </c>
      <c r="G231" t="s">
        <v>28</v>
      </c>
      <c r="H231" t="s">
        <v>20</v>
      </c>
      <c r="I231" t="s">
        <v>329</v>
      </c>
      <c r="J231" t="s">
        <v>330</v>
      </c>
      <c r="K231" t="s">
        <v>1436</v>
      </c>
    </row>
    <row r="232" spans="1:11" x14ac:dyDescent="0.25">
      <c r="A232">
        <v>16120</v>
      </c>
      <c r="B232">
        <v>112202</v>
      </c>
      <c r="C232" t="s">
        <v>336</v>
      </c>
      <c r="D232" t="s">
        <v>137</v>
      </c>
      <c r="F232" t="s">
        <v>1393</v>
      </c>
      <c r="G232" t="s">
        <v>22</v>
      </c>
      <c r="H232" t="s">
        <v>1240</v>
      </c>
      <c r="I232" t="s">
        <v>329</v>
      </c>
      <c r="J232" t="s">
        <v>330</v>
      </c>
      <c r="K232" t="s">
        <v>1436</v>
      </c>
    </row>
    <row r="233" spans="1:11" x14ac:dyDescent="0.25">
      <c r="A233">
        <v>25911</v>
      </c>
      <c r="B233">
        <v>111651</v>
      </c>
      <c r="C233" t="s">
        <v>337</v>
      </c>
      <c r="D233" t="s">
        <v>69</v>
      </c>
      <c r="F233" t="s">
        <v>1390</v>
      </c>
      <c r="G233" t="s">
        <v>28</v>
      </c>
      <c r="H233" t="s">
        <v>1394</v>
      </c>
      <c r="I233" t="s">
        <v>329</v>
      </c>
      <c r="J233" t="s">
        <v>330</v>
      </c>
      <c r="K233" t="s">
        <v>1436</v>
      </c>
    </row>
    <row r="234" spans="1:11" x14ac:dyDescent="0.25">
      <c r="A234">
        <v>38287</v>
      </c>
      <c r="B234">
        <v>136285</v>
      </c>
      <c r="C234" t="s">
        <v>338</v>
      </c>
      <c r="D234" t="s">
        <v>31</v>
      </c>
      <c r="F234" t="s">
        <v>1390</v>
      </c>
      <c r="G234" t="s">
        <v>23</v>
      </c>
      <c r="H234" t="s">
        <v>1240</v>
      </c>
      <c r="I234" t="s">
        <v>329</v>
      </c>
      <c r="J234" t="s">
        <v>330</v>
      </c>
      <c r="K234" t="s">
        <v>1436</v>
      </c>
    </row>
    <row r="235" spans="1:11" x14ac:dyDescent="0.25">
      <c r="A235">
        <v>16121</v>
      </c>
      <c r="B235">
        <v>112204</v>
      </c>
      <c r="C235" t="s">
        <v>339</v>
      </c>
      <c r="D235" t="s">
        <v>340</v>
      </c>
      <c r="F235" t="s">
        <v>1393</v>
      </c>
      <c r="G235" t="s">
        <v>22</v>
      </c>
      <c r="H235" t="s">
        <v>20</v>
      </c>
      <c r="I235" t="s">
        <v>329</v>
      </c>
      <c r="J235" t="s">
        <v>330</v>
      </c>
      <c r="K235" t="s">
        <v>1436</v>
      </c>
    </row>
    <row r="236" spans="1:11" x14ac:dyDescent="0.25">
      <c r="A236">
        <v>16214</v>
      </c>
      <c r="B236">
        <v>111987</v>
      </c>
      <c r="C236" t="s">
        <v>339</v>
      </c>
      <c r="D236" t="s">
        <v>341</v>
      </c>
      <c r="F236" t="s">
        <v>1390</v>
      </c>
      <c r="G236" t="s">
        <v>28</v>
      </c>
      <c r="H236" t="s">
        <v>20</v>
      </c>
      <c r="I236" t="s">
        <v>329</v>
      </c>
      <c r="J236" t="s">
        <v>330</v>
      </c>
      <c r="K236" t="s">
        <v>1436</v>
      </c>
    </row>
    <row r="237" spans="1:11" x14ac:dyDescent="0.25">
      <c r="A237">
        <v>38380</v>
      </c>
      <c r="B237">
        <v>139178</v>
      </c>
      <c r="C237" t="s">
        <v>100</v>
      </c>
      <c r="D237" t="s">
        <v>342</v>
      </c>
      <c r="F237" t="s">
        <v>1390</v>
      </c>
      <c r="G237" t="s">
        <v>23</v>
      </c>
      <c r="H237" t="s">
        <v>1394</v>
      </c>
      <c r="I237" t="s">
        <v>329</v>
      </c>
      <c r="J237" t="s">
        <v>330</v>
      </c>
      <c r="K237" t="s">
        <v>1436</v>
      </c>
    </row>
    <row r="238" spans="1:11" x14ac:dyDescent="0.25">
      <c r="A238">
        <v>25549</v>
      </c>
      <c r="B238">
        <v>70544</v>
      </c>
      <c r="C238" t="s">
        <v>521</v>
      </c>
      <c r="D238" t="s">
        <v>376</v>
      </c>
      <c r="F238" t="s">
        <v>1390</v>
      </c>
      <c r="G238" t="s">
        <v>23</v>
      </c>
      <c r="H238" t="s">
        <v>1398</v>
      </c>
      <c r="I238" t="s">
        <v>329</v>
      </c>
      <c r="J238" t="s">
        <v>330</v>
      </c>
      <c r="K238" t="s">
        <v>1436</v>
      </c>
    </row>
    <row r="239" spans="1:11" x14ac:dyDescent="0.25">
      <c r="A239">
        <v>25550</v>
      </c>
      <c r="B239">
        <v>70546</v>
      </c>
      <c r="C239" t="s">
        <v>521</v>
      </c>
      <c r="D239" t="s">
        <v>155</v>
      </c>
      <c r="F239" t="s">
        <v>1393</v>
      </c>
      <c r="G239" t="s">
        <v>44</v>
      </c>
      <c r="H239" t="s">
        <v>20</v>
      </c>
      <c r="I239" t="s">
        <v>329</v>
      </c>
      <c r="J239" t="s">
        <v>330</v>
      </c>
      <c r="K239" t="s">
        <v>1436</v>
      </c>
    </row>
    <row r="240" spans="1:11" x14ac:dyDescent="0.25">
      <c r="A240">
        <v>25748</v>
      </c>
      <c r="B240">
        <v>87018</v>
      </c>
      <c r="C240" t="s">
        <v>521</v>
      </c>
      <c r="D240" t="s">
        <v>323</v>
      </c>
      <c r="F240" t="s">
        <v>1390</v>
      </c>
      <c r="G240" t="s">
        <v>19</v>
      </c>
      <c r="I240" t="s">
        <v>329</v>
      </c>
      <c r="J240" t="s">
        <v>330</v>
      </c>
      <c r="K240" t="s">
        <v>1436</v>
      </c>
    </row>
    <row r="241" spans="1:11" x14ac:dyDescent="0.25">
      <c r="A241">
        <v>25749</v>
      </c>
      <c r="B241">
        <v>164061</v>
      </c>
      <c r="C241" t="s">
        <v>521</v>
      </c>
      <c r="D241" t="s">
        <v>63</v>
      </c>
      <c r="F241" t="s">
        <v>1390</v>
      </c>
      <c r="G241" t="s">
        <v>55</v>
      </c>
      <c r="I241" t="s">
        <v>329</v>
      </c>
      <c r="J241" t="s">
        <v>330</v>
      </c>
      <c r="K241" t="s">
        <v>1436</v>
      </c>
    </row>
    <row r="242" spans="1:11" x14ac:dyDescent="0.25">
      <c r="A242">
        <v>38838</v>
      </c>
      <c r="B242">
        <v>159624</v>
      </c>
      <c r="C242" t="s">
        <v>1150</v>
      </c>
      <c r="D242" t="s">
        <v>141</v>
      </c>
      <c r="F242" t="s">
        <v>1390</v>
      </c>
      <c r="G242" t="s">
        <v>19</v>
      </c>
      <c r="H242" t="s">
        <v>1240</v>
      </c>
      <c r="I242" t="s">
        <v>329</v>
      </c>
      <c r="J242" t="s">
        <v>330</v>
      </c>
      <c r="K242" t="s">
        <v>1436</v>
      </c>
    </row>
    <row r="243" spans="1:11" x14ac:dyDescent="0.25">
      <c r="A243">
        <v>25266</v>
      </c>
      <c r="B243">
        <v>46430</v>
      </c>
      <c r="C243" t="s">
        <v>343</v>
      </c>
      <c r="D243" t="s">
        <v>344</v>
      </c>
      <c r="F243" t="s">
        <v>1390</v>
      </c>
      <c r="G243" t="s">
        <v>35</v>
      </c>
      <c r="H243" t="s">
        <v>1399</v>
      </c>
      <c r="I243" t="s">
        <v>329</v>
      </c>
      <c r="J243" t="s">
        <v>330</v>
      </c>
      <c r="K243" t="s">
        <v>1436</v>
      </c>
    </row>
    <row r="244" spans="1:11" x14ac:dyDescent="0.25">
      <c r="A244">
        <v>29466</v>
      </c>
      <c r="B244">
        <v>162033</v>
      </c>
      <c r="C244" t="s">
        <v>1229</v>
      </c>
      <c r="D244" t="s">
        <v>85</v>
      </c>
      <c r="F244" t="s">
        <v>1390</v>
      </c>
      <c r="G244" t="s">
        <v>35</v>
      </c>
      <c r="H244" t="s">
        <v>1399</v>
      </c>
      <c r="I244" t="s">
        <v>329</v>
      </c>
      <c r="J244" t="s">
        <v>330</v>
      </c>
      <c r="K244" t="s">
        <v>1436</v>
      </c>
    </row>
    <row r="245" spans="1:11" x14ac:dyDescent="0.25">
      <c r="A245">
        <v>16220</v>
      </c>
      <c r="B245">
        <v>111988</v>
      </c>
      <c r="C245" t="s">
        <v>346</v>
      </c>
      <c r="D245" t="s">
        <v>57</v>
      </c>
      <c r="F245" t="s">
        <v>1390</v>
      </c>
      <c r="G245" t="s">
        <v>28</v>
      </c>
      <c r="H245" t="s">
        <v>20</v>
      </c>
      <c r="I245" t="s">
        <v>329</v>
      </c>
      <c r="J245" t="s">
        <v>330</v>
      </c>
      <c r="K245" t="s">
        <v>1436</v>
      </c>
    </row>
    <row r="246" spans="1:11" x14ac:dyDescent="0.25">
      <c r="A246">
        <v>16218</v>
      </c>
      <c r="B246">
        <v>111989</v>
      </c>
      <c r="C246" t="s">
        <v>347</v>
      </c>
      <c r="D246" t="s">
        <v>85</v>
      </c>
      <c r="F246" t="s">
        <v>1390</v>
      </c>
      <c r="G246" t="s">
        <v>23</v>
      </c>
      <c r="H246" t="s">
        <v>1400</v>
      </c>
      <c r="I246" t="s">
        <v>329</v>
      </c>
      <c r="J246" t="s">
        <v>330</v>
      </c>
      <c r="K246" t="s">
        <v>1436</v>
      </c>
    </row>
    <row r="247" spans="1:11" x14ac:dyDescent="0.25">
      <c r="A247">
        <v>38379</v>
      </c>
      <c r="B247">
        <v>139177</v>
      </c>
      <c r="C247" t="s">
        <v>348</v>
      </c>
      <c r="D247" t="s">
        <v>349</v>
      </c>
      <c r="F247" t="s">
        <v>1390</v>
      </c>
      <c r="G247" t="s">
        <v>23</v>
      </c>
      <c r="H247" t="s">
        <v>20</v>
      </c>
      <c r="I247" t="s">
        <v>329</v>
      </c>
      <c r="J247" t="s">
        <v>330</v>
      </c>
      <c r="K247" t="s">
        <v>1436</v>
      </c>
    </row>
    <row r="248" spans="1:11" x14ac:dyDescent="0.25">
      <c r="A248">
        <v>31583</v>
      </c>
      <c r="B248">
        <v>38195</v>
      </c>
      <c r="C248" t="s">
        <v>350</v>
      </c>
      <c r="D248" t="s">
        <v>351</v>
      </c>
      <c r="F248" t="s">
        <v>1390</v>
      </c>
      <c r="G248" t="s">
        <v>19</v>
      </c>
      <c r="H248" t="s">
        <v>1399</v>
      </c>
      <c r="I248" t="s">
        <v>329</v>
      </c>
      <c r="J248" t="s">
        <v>330</v>
      </c>
      <c r="K248" t="s">
        <v>1436</v>
      </c>
    </row>
    <row r="249" spans="1:11" x14ac:dyDescent="0.25">
      <c r="A249">
        <v>16292</v>
      </c>
      <c r="B249">
        <v>111991</v>
      </c>
      <c r="C249" t="s">
        <v>352</v>
      </c>
      <c r="D249" t="s">
        <v>74</v>
      </c>
      <c r="F249" t="s">
        <v>1390</v>
      </c>
      <c r="G249" t="s">
        <v>19</v>
      </c>
      <c r="H249" t="s">
        <v>1398</v>
      </c>
      <c r="I249" t="s">
        <v>329</v>
      </c>
      <c r="J249" t="s">
        <v>330</v>
      </c>
      <c r="K249" t="s">
        <v>1436</v>
      </c>
    </row>
    <row r="250" spans="1:11" x14ac:dyDescent="0.25">
      <c r="A250">
        <v>38733</v>
      </c>
      <c r="B250">
        <v>155254</v>
      </c>
      <c r="C250" t="s">
        <v>352</v>
      </c>
      <c r="D250" t="s">
        <v>1037</v>
      </c>
      <c r="F250" t="s">
        <v>1390</v>
      </c>
      <c r="G250" t="s">
        <v>19</v>
      </c>
      <c r="H250" t="s">
        <v>20</v>
      </c>
      <c r="I250" t="s">
        <v>329</v>
      </c>
      <c r="J250" t="s">
        <v>330</v>
      </c>
      <c r="K250" t="s">
        <v>1436</v>
      </c>
    </row>
    <row r="251" spans="1:11" x14ac:dyDescent="0.25">
      <c r="A251">
        <v>38734</v>
      </c>
      <c r="B251">
        <v>155255</v>
      </c>
      <c r="C251" t="s">
        <v>352</v>
      </c>
      <c r="D251" t="s">
        <v>761</v>
      </c>
      <c r="F251" t="s">
        <v>1390</v>
      </c>
      <c r="G251" t="s">
        <v>55</v>
      </c>
      <c r="H251" t="s">
        <v>20</v>
      </c>
      <c r="I251" t="s">
        <v>329</v>
      </c>
      <c r="J251" t="s">
        <v>330</v>
      </c>
      <c r="K251" t="s">
        <v>1436</v>
      </c>
    </row>
    <row r="252" spans="1:11" x14ac:dyDescent="0.25">
      <c r="A252">
        <v>38975</v>
      </c>
      <c r="B252">
        <v>168155</v>
      </c>
      <c r="C252" t="s">
        <v>352</v>
      </c>
      <c r="D252" t="s">
        <v>421</v>
      </c>
      <c r="F252" t="s">
        <v>1390</v>
      </c>
      <c r="G252" t="s">
        <v>51</v>
      </c>
      <c r="I252" t="s">
        <v>329</v>
      </c>
      <c r="J252" t="s">
        <v>330</v>
      </c>
      <c r="K252" t="s">
        <v>1436</v>
      </c>
    </row>
    <row r="253" spans="1:11" x14ac:dyDescent="0.25">
      <c r="A253">
        <v>16215</v>
      </c>
      <c r="B253">
        <v>111992</v>
      </c>
      <c r="C253" t="s">
        <v>353</v>
      </c>
      <c r="D253" t="s">
        <v>146</v>
      </c>
      <c r="F253" t="s">
        <v>1390</v>
      </c>
      <c r="G253" t="s">
        <v>19</v>
      </c>
      <c r="H253" t="s">
        <v>1397</v>
      </c>
      <c r="I253" t="s">
        <v>329</v>
      </c>
      <c r="J253" t="s">
        <v>330</v>
      </c>
      <c r="K253" t="s">
        <v>1436</v>
      </c>
    </row>
    <row r="254" spans="1:11" x14ac:dyDescent="0.25">
      <c r="A254">
        <v>38874</v>
      </c>
      <c r="B254">
        <v>162017</v>
      </c>
      <c r="C254" t="s">
        <v>1217</v>
      </c>
      <c r="D254" t="s">
        <v>258</v>
      </c>
      <c r="F254" t="s">
        <v>1390</v>
      </c>
      <c r="G254" t="s">
        <v>19</v>
      </c>
      <c r="H254" t="s">
        <v>1400</v>
      </c>
      <c r="I254" t="s">
        <v>329</v>
      </c>
      <c r="J254" t="s">
        <v>330</v>
      </c>
      <c r="K254" t="s">
        <v>1436</v>
      </c>
    </row>
    <row r="255" spans="1:11" x14ac:dyDescent="0.25">
      <c r="A255">
        <v>18884</v>
      </c>
      <c r="B255">
        <v>158023</v>
      </c>
      <c r="C255" t="s">
        <v>1151</v>
      </c>
      <c r="D255" t="s">
        <v>85</v>
      </c>
      <c r="F255" t="s">
        <v>1390</v>
      </c>
      <c r="G255" t="s">
        <v>35</v>
      </c>
      <c r="H255" t="s">
        <v>1240</v>
      </c>
      <c r="I255" t="s">
        <v>329</v>
      </c>
      <c r="J255" t="s">
        <v>330</v>
      </c>
      <c r="K255" t="s">
        <v>1436</v>
      </c>
    </row>
    <row r="256" spans="1:11" x14ac:dyDescent="0.25">
      <c r="A256">
        <v>38467</v>
      </c>
      <c r="B256">
        <v>142786</v>
      </c>
      <c r="C256" t="s">
        <v>122</v>
      </c>
      <c r="D256" t="s">
        <v>354</v>
      </c>
      <c r="F256" t="s">
        <v>1390</v>
      </c>
      <c r="G256" t="s">
        <v>19</v>
      </c>
      <c r="H256" t="s">
        <v>1399</v>
      </c>
      <c r="I256" t="s">
        <v>329</v>
      </c>
      <c r="J256" t="s">
        <v>330</v>
      </c>
      <c r="K256" t="s">
        <v>1436</v>
      </c>
    </row>
    <row r="257" spans="1:11" x14ac:dyDescent="0.25">
      <c r="A257">
        <v>38043</v>
      </c>
      <c r="B257">
        <v>128901</v>
      </c>
      <c r="C257" t="s">
        <v>355</v>
      </c>
      <c r="D257" t="s">
        <v>146</v>
      </c>
      <c r="F257" t="s">
        <v>1390</v>
      </c>
      <c r="G257" t="s">
        <v>19</v>
      </c>
      <c r="H257" t="s">
        <v>1398</v>
      </c>
      <c r="I257" t="s">
        <v>370</v>
      </c>
      <c r="J257" t="s">
        <v>371</v>
      </c>
      <c r="K257" t="s">
        <v>1437</v>
      </c>
    </row>
    <row r="258" spans="1:11" x14ac:dyDescent="0.25">
      <c r="A258">
        <v>12248</v>
      </c>
      <c r="B258">
        <v>42187</v>
      </c>
      <c r="C258" t="s">
        <v>399</v>
      </c>
      <c r="D258" t="s">
        <v>310</v>
      </c>
      <c r="F258" t="s">
        <v>1390</v>
      </c>
      <c r="G258" t="s">
        <v>19</v>
      </c>
      <c r="H258" t="s">
        <v>1399</v>
      </c>
      <c r="I258" t="s">
        <v>370</v>
      </c>
      <c r="J258" t="s">
        <v>371</v>
      </c>
      <c r="K258" t="s">
        <v>1437</v>
      </c>
    </row>
    <row r="259" spans="1:11" x14ac:dyDescent="0.25">
      <c r="A259">
        <v>16247</v>
      </c>
      <c r="B259">
        <v>111913</v>
      </c>
      <c r="C259" t="s">
        <v>173</v>
      </c>
      <c r="D259" t="s">
        <v>174</v>
      </c>
      <c r="F259" t="s">
        <v>1390</v>
      </c>
      <c r="G259" t="s">
        <v>35</v>
      </c>
      <c r="H259" t="s">
        <v>1394</v>
      </c>
      <c r="I259" t="s">
        <v>370</v>
      </c>
      <c r="J259" t="s">
        <v>371</v>
      </c>
      <c r="K259" t="s">
        <v>1437</v>
      </c>
    </row>
    <row r="260" spans="1:11" x14ac:dyDescent="0.25">
      <c r="A260">
        <v>38249</v>
      </c>
      <c r="B260">
        <v>135247</v>
      </c>
      <c r="C260" t="s">
        <v>357</v>
      </c>
      <c r="D260" t="s">
        <v>31</v>
      </c>
      <c r="F260" t="s">
        <v>1390</v>
      </c>
      <c r="G260" t="s">
        <v>19</v>
      </c>
      <c r="H260" t="s">
        <v>1398</v>
      </c>
      <c r="I260" t="s">
        <v>370</v>
      </c>
      <c r="J260" t="s">
        <v>371</v>
      </c>
      <c r="K260" t="s">
        <v>1437</v>
      </c>
    </row>
    <row r="261" spans="1:11" x14ac:dyDescent="0.25">
      <c r="A261">
        <v>7099</v>
      </c>
      <c r="B261">
        <v>111146</v>
      </c>
      <c r="C261" t="s">
        <v>358</v>
      </c>
      <c r="D261" t="s">
        <v>47</v>
      </c>
      <c r="F261" t="s">
        <v>1390</v>
      </c>
      <c r="G261" t="s">
        <v>19</v>
      </c>
      <c r="H261" t="s">
        <v>1397</v>
      </c>
      <c r="I261" t="s">
        <v>370</v>
      </c>
      <c r="J261" t="s">
        <v>371</v>
      </c>
      <c r="K261" t="s">
        <v>1437</v>
      </c>
    </row>
    <row r="262" spans="1:11" x14ac:dyDescent="0.25">
      <c r="A262">
        <v>16533</v>
      </c>
      <c r="B262">
        <v>111907</v>
      </c>
      <c r="C262" t="s">
        <v>372</v>
      </c>
      <c r="D262" t="s">
        <v>258</v>
      </c>
      <c r="F262" t="s">
        <v>1390</v>
      </c>
      <c r="G262" t="s">
        <v>19</v>
      </c>
      <c r="H262" t="s">
        <v>1394</v>
      </c>
      <c r="I262" t="s">
        <v>370</v>
      </c>
      <c r="J262" t="s">
        <v>371</v>
      </c>
      <c r="K262" t="s">
        <v>1437</v>
      </c>
    </row>
    <row r="263" spans="1:11" x14ac:dyDescent="0.25">
      <c r="A263">
        <v>16532</v>
      </c>
      <c r="B263">
        <v>111903</v>
      </c>
      <c r="C263" t="s">
        <v>373</v>
      </c>
      <c r="D263" t="s">
        <v>374</v>
      </c>
      <c r="F263" t="s">
        <v>1390</v>
      </c>
      <c r="G263" t="s">
        <v>35</v>
      </c>
      <c r="H263" t="s">
        <v>1398</v>
      </c>
      <c r="I263" t="s">
        <v>370</v>
      </c>
      <c r="J263" t="s">
        <v>371</v>
      </c>
      <c r="K263" t="s">
        <v>1437</v>
      </c>
    </row>
    <row r="264" spans="1:11" x14ac:dyDescent="0.25">
      <c r="A264">
        <v>16545</v>
      </c>
      <c r="B264">
        <v>111904</v>
      </c>
      <c r="C264" t="s">
        <v>373</v>
      </c>
      <c r="D264" t="s">
        <v>161</v>
      </c>
      <c r="F264" t="s">
        <v>1390</v>
      </c>
      <c r="G264" t="s">
        <v>28</v>
      </c>
      <c r="H264" t="s">
        <v>1399</v>
      </c>
      <c r="I264" t="s">
        <v>370</v>
      </c>
      <c r="J264" t="s">
        <v>371</v>
      </c>
      <c r="K264" t="s">
        <v>1437</v>
      </c>
    </row>
    <row r="265" spans="1:11" x14ac:dyDescent="0.25">
      <c r="A265">
        <v>16874</v>
      </c>
      <c r="B265">
        <v>19475</v>
      </c>
      <c r="C265" t="s">
        <v>375</v>
      </c>
      <c r="D265" t="s">
        <v>376</v>
      </c>
      <c r="F265" t="s">
        <v>1390</v>
      </c>
      <c r="G265" t="s">
        <v>23</v>
      </c>
      <c r="H265" t="s">
        <v>1240</v>
      </c>
      <c r="I265" t="s">
        <v>370</v>
      </c>
      <c r="J265" t="s">
        <v>371</v>
      </c>
      <c r="K265" t="s">
        <v>1437</v>
      </c>
    </row>
    <row r="266" spans="1:11" x14ac:dyDescent="0.25">
      <c r="A266">
        <v>16534</v>
      </c>
      <c r="B266">
        <v>111906</v>
      </c>
      <c r="C266" t="s">
        <v>377</v>
      </c>
      <c r="D266" t="s">
        <v>71</v>
      </c>
      <c r="F266" t="s">
        <v>1390</v>
      </c>
      <c r="G266" t="s">
        <v>35</v>
      </c>
      <c r="H266" t="s">
        <v>20</v>
      </c>
      <c r="I266" t="s">
        <v>370</v>
      </c>
      <c r="J266" t="s">
        <v>371</v>
      </c>
      <c r="K266" t="s">
        <v>1437</v>
      </c>
    </row>
    <row r="267" spans="1:11" x14ac:dyDescent="0.25">
      <c r="A267">
        <v>25516</v>
      </c>
      <c r="B267">
        <v>162951</v>
      </c>
      <c r="C267" t="s">
        <v>1248</v>
      </c>
      <c r="D267" t="s">
        <v>85</v>
      </c>
      <c r="F267" t="s">
        <v>1390</v>
      </c>
      <c r="G267" t="s">
        <v>19</v>
      </c>
      <c r="H267" t="s">
        <v>1398</v>
      </c>
      <c r="I267" t="s">
        <v>370</v>
      </c>
      <c r="J267" t="s">
        <v>371</v>
      </c>
      <c r="K267" t="s">
        <v>1437</v>
      </c>
    </row>
    <row r="268" spans="1:11" x14ac:dyDescent="0.25">
      <c r="A268">
        <v>16873</v>
      </c>
      <c r="B268">
        <v>19474</v>
      </c>
      <c r="C268" t="s">
        <v>917</v>
      </c>
      <c r="D268" t="s">
        <v>918</v>
      </c>
      <c r="F268" t="s">
        <v>1390</v>
      </c>
      <c r="G268" t="s">
        <v>23</v>
      </c>
      <c r="H268" t="s">
        <v>1399</v>
      </c>
      <c r="I268" t="s">
        <v>370</v>
      </c>
      <c r="J268" t="s">
        <v>371</v>
      </c>
      <c r="K268" t="s">
        <v>1437</v>
      </c>
    </row>
    <row r="269" spans="1:11" x14ac:dyDescent="0.25">
      <c r="A269">
        <v>16251</v>
      </c>
      <c r="B269">
        <v>115847</v>
      </c>
      <c r="C269" t="s">
        <v>365</v>
      </c>
      <c r="D269" t="s">
        <v>74</v>
      </c>
      <c r="F269" t="s">
        <v>1390</v>
      </c>
      <c r="G269" t="s">
        <v>35</v>
      </c>
      <c r="H269" t="s">
        <v>1398</v>
      </c>
      <c r="I269" t="s">
        <v>370</v>
      </c>
      <c r="J269" t="s">
        <v>371</v>
      </c>
      <c r="K269" t="s">
        <v>1437</v>
      </c>
    </row>
    <row r="270" spans="1:11" x14ac:dyDescent="0.25">
      <c r="A270">
        <v>38041</v>
      </c>
      <c r="B270">
        <v>19458</v>
      </c>
      <c r="C270" t="s">
        <v>366</v>
      </c>
      <c r="D270" t="s">
        <v>154</v>
      </c>
      <c r="F270" t="s">
        <v>1390</v>
      </c>
      <c r="G270" t="s">
        <v>19</v>
      </c>
      <c r="H270" t="s">
        <v>1398</v>
      </c>
      <c r="I270" t="s">
        <v>370</v>
      </c>
      <c r="J270" t="s">
        <v>371</v>
      </c>
      <c r="K270" t="s">
        <v>1437</v>
      </c>
    </row>
    <row r="271" spans="1:11" x14ac:dyDescent="0.25">
      <c r="A271">
        <v>38688</v>
      </c>
      <c r="B271">
        <v>148845</v>
      </c>
      <c r="C271" t="s">
        <v>378</v>
      </c>
      <c r="D271" t="s">
        <v>99</v>
      </c>
      <c r="F271" t="s">
        <v>1390</v>
      </c>
      <c r="G271" t="s">
        <v>19</v>
      </c>
      <c r="H271" t="s">
        <v>20</v>
      </c>
      <c r="I271" t="s">
        <v>370</v>
      </c>
      <c r="J271" t="s">
        <v>371</v>
      </c>
      <c r="K271" t="s">
        <v>1437</v>
      </c>
    </row>
    <row r="272" spans="1:11" x14ac:dyDescent="0.25">
      <c r="A272">
        <v>25883</v>
      </c>
      <c r="B272">
        <v>111262</v>
      </c>
      <c r="C272" t="s">
        <v>379</v>
      </c>
      <c r="D272" t="s">
        <v>380</v>
      </c>
      <c r="F272" t="s">
        <v>1390</v>
      </c>
      <c r="G272" t="s">
        <v>23</v>
      </c>
      <c r="H272" t="s">
        <v>1240</v>
      </c>
      <c r="I272" t="s">
        <v>370</v>
      </c>
      <c r="J272" t="s">
        <v>371</v>
      </c>
      <c r="K272" t="s">
        <v>1437</v>
      </c>
    </row>
    <row r="273" spans="1:11" x14ac:dyDescent="0.25">
      <c r="A273">
        <v>16535</v>
      </c>
      <c r="B273">
        <v>111905</v>
      </c>
      <c r="C273" t="s">
        <v>381</v>
      </c>
      <c r="D273" t="s">
        <v>382</v>
      </c>
      <c r="F273" t="s">
        <v>1390</v>
      </c>
      <c r="G273" t="s">
        <v>23</v>
      </c>
      <c r="H273" t="s">
        <v>20</v>
      </c>
      <c r="I273" t="s">
        <v>370</v>
      </c>
      <c r="J273" t="s">
        <v>371</v>
      </c>
      <c r="K273" t="s">
        <v>1437</v>
      </c>
    </row>
    <row r="274" spans="1:11" x14ac:dyDescent="0.25">
      <c r="A274">
        <v>25250</v>
      </c>
      <c r="B274">
        <v>46692</v>
      </c>
      <c r="C274" t="s">
        <v>383</v>
      </c>
      <c r="D274" t="s">
        <v>385</v>
      </c>
      <c r="F274" t="s">
        <v>1393</v>
      </c>
      <c r="G274" t="s">
        <v>22</v>
      </c>
      <c r="H274" t="s">
        <v>1240</v>
      </c>
      <c r="I274" t="s">
        <v>370</v>
      </c>
      <c r="J274" t="s">
        <v>371</v>
      </c>
      <c r="K274" t="s">
        <v>1437</v>
      </c>
    </row>
    <row r="275" spans="1:11" x14ac:dyDescent="0.25">
      <c r="A275">
        <v>25063</v>
      </c>
      <c r="B275">
        <v>36002</v>
      </c>
      <c r="C275" t="s">
        <v>383</v>
      </c>
      <c r="D275" t="s">
        <v>384</v>
      </c>
      <c r="F275" t="s">
        <v>1390</v>
      </c>
      <c r="G275" t="s">
        <v>23</v>
      </c>
      <c r="H275" t="s">
        <v>20</v>
      </c>
      <c r="I275" t="s">
        <v>370</v>
      </c>
      <c r="J275" t="s">
        <v>371</v>
      </c>
      <c r="K275" t="s">
        <v>1437</v>
      </c>
    </row>
    <row r="276" spans="1:11" x14ac:dyDescent="0.25">
      <c r="A276">
        <v>16559</v>
      </c>
      <c r="B276">
        <v>128760</v>
      </c>
      <c r="C276" t="s">
        <v>925</v>
      </c>
      <c r="D276" t="s">
        <v>99</v>
      </c>
      <c r="F276" t="s">
        <v>1390</v>
      </c>
      <c r="G276" t="s">
        <v>23</v>
      </c>
      <c r="H276" t="s">
        <v>1399</v>
      </c>
      <c r="I276" t="s">
        <v>370</v>
      </c>
      <c r="J276" t="s">
        <v>371</v>
      </c>
      <c r="K276" t="s">
        <v>1437</v>
      </c>
    </row>
    <row r="277" spans="1:11" x14ac:dyDescent="0.25">
      <c r="A277">
        <v>7230</v>
      </c>
      <c r="B277">
        <v>114503</v>
      </c>
      <c r="C277" t="s">
        <v>386</v>
      </c>
      <c r="D277" t="s">
        <v>288</v>
      </c>
      <c r="F277" t="s">
        <v>1390</v>
      </c>
      <c r="G277" t="s">
        <v>19</v>
      </c>
      <c r="H277" t="s">
        <v>1240</v>
      </c>
      <c r="I277" t="s">
        <v>387</v>
      </c>
      <c r="J277" t="s">
        <v>1438</v>
      </c>
      <c r="K277" t="s">
        <v>1439</v>
      </c>
    </row>
    <row r="278" spans="1:11" x14ac:dyDescent="0.25">
      <c r="A278">
        <v>7214</v>
      </c>
      <c r="B278">
        <v>159634</v>
      </c>
      <c r="C278" t="s">
        <v>388</v>
      </c>
      <c r="D278" t="s">
        <v>85</v>
      </c>
      <c r="F278" t="s">
        <v>1390</v>
      </c>
      <c r="G278" t="s">
        <v>35</v>
      </c>
      <c r="H278" t="s">
        <v>1240</v>
      </c>
      <c r="I278" t="s">
        <v>387</v>
      </c>
      <c r="J278" t="s">
        <v>1438</v>
      </c>
      <c r="K278" t="s">
        <v>1439</v>
      </c>
    </row>
    <row r="279" spans="1:11" x14ac:dyDescent="0.25">
      <c r="A279">
        <v>7181</v>
      </c>
      <c r="B279">
        <v>114509</v>
      </c>
      <c r="C279" t="s">
        <v>389</v>
      </c>
      <c r="D279" t="s">
        <v>272</v>
      </c>
      <c r="F279" t="s">
        <v>1390</v>
      </c>
      <c r="G279" t="s">
        <v>28</v>
      </c>
      <c r="H279" t="s">
        <v>1240</v>
      </c>
      <c r="I279" t="s">
        <v>387</v>
      </c>
      <c r="J279" t="s">
        <v>1438</v>
      </c>
      <c r="K279" t="s">
        <v>1439</v>
      </c>
    </row>
    <row r="280" spans="1:11" x14ac:dyDescent="0.25">
      <c r="A280">
        <v>7185</v>
      </c>
      <c r="B280">
        <v>146867</v>
      </c>
      <c r="C280" t="s">
        <v>390</v>
      </c>
      <c r="D280" t="s">
        <v>57</v>
      </c>
      <c r="F280" t="s">
        <v>1390</v>
      </c>
      <c r="G280" t="s">
        <v>23</v>
      </c>
      <c r="H280" t="s">
        <v>1240</v>
      </c>
      <c r="I280" t="s">
        <v>387</v>
      </c>
      <c r="J280" t="s">
        <v>1438</v>
      </c>
      <c r="K280" t="s">
        <v>1439</v>
      </c>
    </row>
    <row r="281" spans="1:11" x14ac:dyDescent="0.25">
      <c r="A281">
        <v>25455</v>
      </c>
      <c r="B281">
        <v>63142</v>
      </c>
      <c r="C281" t="s">
        <v>390</v>
      </c>
      <c r="D281" t="s">
        <v>391</v>
      </c>
      <c r="F281" t="s">
        <v>1390</v>
      </c>
      <c r="G281" t="s">
        <v>19</v>
      </c>
      <c r="H281" t="s">
        <v>1398</v>
      </c>
      <c r="I281" t="s">
        <v>387</v>
      </c>
      <c r="J281" t="s">
        <v>1438</v>
      </c>
      <c r="K281" t="s">
        <v>1439</v>
      </c>
    </row>
    <row r="282" spans="1:11" x14ac:dyDescent="0.25">
      <c r="A282">
        <v>16198</v>
      </c>
      <c r="B282">
        <v>159635</v>
      </c>
      <c r="C282" t="s">
        <v>392</v>
      </c>
      <c r="D282" t="s">
        <v>59</v>
      </c>
      <c r="F282" t="s">
        <v>1390</v>
      </c>
      <c r="G282" t="s">
        <v>19</v>
      </c>
      <c r="H282" t="s">
        <v>1397</v>
      </c>
      <c r="I282" t="s">
        <v>387</v>
      </c>
      <c r="J282" t="s">
        <v>1438</v>
      </c>
      <c r="K282" t="s">
        <v>1439</v>
      </c>
    </row>
    <row r="283" spans="1:11" x14ac:dyDescent="0.25">
      <c r="A283">
        <v>38209</v>
      </c>
      <c r="B283">
        <v>132064</v>
      </c>
      <c r="C283" t="s">
        <v>393</v>
      </c>
      <c r="D283" t="s">
        <v>79</v>
      </c>
      <c r="F283" t="s">
        <v>1390</v>
      </c>
      <c r="G283" t="s">
        <v>19</v>
      </c>
      <c r="H283" t="s">
        <v>1397</v>
      </c>
      <c r="I283" t="s">
        <v>387</v>
      </c>
      <c r="J283" t="s">
        <v>1438</v>
      </c>
      <c r="K283" t="s">
        <v>1439</v>
      </c>
    </row>
    <row r="284" spans="1:11" x14ac:dyDescent="0.25">
      <c r="A284">
        <v>38795</v>
      </c>
      <c r="B284">
        <v>158028</v>
      </c>
      <c r="C284" t="s">
        <v>1152</v>
      </c>
      <c r="D284" t="s">
        <v>1153</v>
      </c>
      <c r="F284" t="s">
        <v>1390</v>
      </c>
      <c r="G284" t="s">
        <v>51</v>
      </c>
      <c r="H284" t="s">
        <v>1240</v>
      </c>
      <c r="I284" t="s">
        <v>394</v>
      </c>
      <c r="J284" t="s">
        <v>395</v>
      </c>
      <c r="K284" t="s">
        <v>1440</v>
      </c>
    </row>
    <row r="285" spans="1:11" x14ac:dyDescent="0.25">
      <c r="A285">
        <v>38942</v>
      </c>
      <c r="B285">
        <v>164064</v>
      </c>
      <c r="C285" t="s">
        <v>1355</v>
      </c>
      <c r="D285" t="s">
        <v>1356</v>
      </c>
      <c r="F285" t="s">
        <v>1390</v>
      </c>
      <c r="G285" t="s">
        <v>225</v>
      </c>
      <c r="H285" t="s">
        <v>1394</v>
      </c>
      <c r="I285" t="s">
        <v>394</v>
      </c>
      <c r="J285" t="s">
        <v>395</v>
      </c>
      <c r="K285" t="s">
        <v>1440</v>
      </c>
    </row>
    <row r="286" spans="1:11" x14ac:dyDescent="0.25">
      <c r="A286">
        <v>38674</v>
      </c>
      <c r="B286">
        <v>148823</v>
      </c>
      <c r="C286" t="s">
        <v>891</v>
      </c>
      <c r="D286" t="s">
        <v>892</v>
      </c>
      <c r="F286" t="s">
        <v>1390</v>
      </c>
      <c r="G286" t="s">
        <v>225</v>
      </c>
      <c r="H286" t="s">
        <v>1240</v>
      </c>
      <c r="I286" t="s">
        <v>394</v>
      </c>
      <c r="J286" t="s">
        <v>395</v>
      </c>
      <c r="K286" t="s">
        <v>1440</v>
      </c>
    </row>
    <row r="287" spans="1:11" x14ac:dyDescent="0.25">
      <c r="A287">
        <v>38894</v>
      </c>
      <c r="B287">
        <v>162952</v>
      </c>
      <c r="C287" t="s">
        <v>1249</v>
      </c>
      <c r="D287" t="s">
        <v>761</v>
      </c>
      <c r="F287" t="s">
        <v>1390</v>
      </c>
      <c r="G287" t="s">
        <v>51</v>
      </c>
      <c r="H287" t="s">
        <v>1240</v>
      </c>
      <c r="I287" t="s">
        <v>394</v>
      </c>
      <c r="J287" t="s">
        <v>395</v>
      </c>
      <c r="K287" t="s">
        <v>1440</v>
      </c>
    </row>
    <row r="288" spans="1:11" x14ac:dyDescent="0.25">
      <c r="A288">
        <v>25994</v>
      </c>
      <c r="B288">
        <v>113694</v>
      </c>
      <c r="C288" t="s">
        <v>1357</v>
      </c>
      <c r="D288" t="s">
        <v>59</v>
      </c>
      <c r="F288" t="s">
        <v>1390</v>
      </c>
      <c r="G288" t="s">
        <v>19</v>
      </c>
      <c r="H288" t="s">
        <v>1240</v>
      </c>
      <c r="I288" t="s">
        <v>394</v>
      </c>
      <c r="J288" t="s">
        <v>395</v>
      </c>
      <c r="K288" t="s">
        <v>1440</v>
      </c>
    </row>
    <row r="289" spans="1:11" x14ac:dyDescent="0.25">
      <c r="A289">
        <v>38915</v>
      </c>
      <c r="B289">
        <v>162982</v>
      </c>
      <c r="C289" t="s">
        <v>1290</v>
      </c>
      <c r="D289" t="s">
        <v>1291</v>
      </c>
      <c r="F289" t="s">
        <v>1390</v>
      </c>
      <c r="G289" t="s">
        <v>51</v>
      </c>
      <c r="H289" t="s">
        <v>1240</v>
      </c>
      <c r="I289" t="s">
        <v>394</v>
      </c>
      <c r="J289" t="s">
        <v>395</v>
      </c>
      <c r="K289" t="s">
        <v>1440</v>
      </c>
    </row>
    <row r="290" spans="1:11" x14ac:dyDescent="0.25">
      <c r="A290">
        <v>38781</v>
      </c>
      <c r="B290">
        <v>158012</v>
      </c>
      <c r="C290" t="s">
        <v>1106</v>
      </c>
      <c r="D290" t="s">
        <v>235</v>
      </c>
      <c r="F290" t="s">
        <v>1390</v>
      </c>
      <c r="G290" t="s">
        <v>225</v>
      </c>
      <c r="H290" t="s">
        <v>1400</v>
      </c>
      <c r="I290" t="s">
        <v>394</v>
      </c>
      <c r="J290" t="s">
        <v>395</v>
      </c>
      <c r="K290" t="s">
        <v>1440</v>
      </c>
    </row>
    <row r="291" spans="1:11" x14ac:dyDescent="0.25">
      <c r="A291">
        <v>7076</v>
      </c>
      <c r="B291">
        <v>111186</v>
      </c>
      <c r="C291" t="s">
        <v>523</v>
      </c>
      <c r="D291" t="s">
        <v>107</v>
      </c>
      <c r="F291" t="s">
        <v>1390</v>
      </c>
      <c r="G291" t="s">
        <v>28</v>
      </c>
      <c r="H291" t="s">
        <v>1399</v>
      </c>
      <c r="I291" t="s">
        <v>525</v>
      </c>
      <c r="J291" t="s">
        <v>1441</v>
      </c>
      <c r="K291" t="s">
        <v>1442</v>
      </c>
    </row>
    <row r="292" spans="1:11" x14ac:dyDescent="0.25">
      <c r="A292">
        <v>7041</v>
      </c>
      <c r="B292">
        <v>120975</v>
      </c>
      <c r="C292" t="s">
        <v>265</v>
      </c>
      <c r="D292" t="s">
        <v>363</v>
      </c>
      <c r="F292" t="s">
        <v>1390</v>
      </c>
      <c r="G292" t="s">
        <v>28</v>
      </c>
      <c r="H292" t="s">
        <v>1240</v>
      </c>
      <c r="I292" t="s">
        <v>525</v>
      </c>
      <c r="J292" t="s">
        <v>1441</v>
      </c>
      <c r="K292" t="s">
        <v>1442</v>
      </c>
    </row>
    <row r="293" spans="1:11" x14ac:dyDescent="0.25">
      <c r="A293">
        <v>25411</v>
      </c>
      <c r="B293">
        <v>63186</v>
      </c>
      <c r="C293" t="s">
        <v>528</v>
      </c>
      <c r="D293" t="s">
        <v>132</v>
      </c>
      <c r="F293" t="s">
        <v>1390</v>
      </c>
      <c r="G293" t="s">
        <v>23</v>
      </c>
      <c r="H293" t="s">
        <v>20</v>
      </c>
      <c r="I293" t="s">
        <v>525</v>
      </c>
      <c r="J293" t="s">
        <v>1441</v>
      </c>
      <c r="K293" t="s">
        <v>1442</v>
      </c>
    </row>
    <row r="294" spans="1:11" x14ac:dyDescent="0.25">
      <c r="A294">
        <v>25968</v>
      </c>
      <c r="B294">
        <v>111953</v>
      </c>
      <c r="C294" t="s">
        <v>529</v>
      </c>
      <c r="D294" t="s">
        <v>63</v>
      </c>
      <c r="F294" t="s">
        <v>1390</v>
      </c>
      <c r="G294" t="s">
        <v>23</v>
      </c>
      <c r="H294" t="s">
        <v>1399</v>
      </c>
      <c r="I294" t="s">
        <v>525</v>
      </c>
      <c r="J294" t="s">
        <v>1441</v>
      </c>
      <c r="K294" t="s">
        <v>1442</v>
      </c>
    </row>
    <row r="295" spans="1:11" x14ac:dyDescent="0.25">
      <c r="A295">
        <v>7030</v>
      </c>
      <c r="B295">
        <v>148788</v>
      </c>
      <c r="C295" t="s">
        <v>1443</v>
      </c>
      <c r="D295" t="s">
        <v>59</v>
      </c>
      <c r="F295" t="s">
        <v>1390</v>
      </c>
      <c r="G295" t="s">
        <v>35</v>
      </c>
      <c r="H295" t="s">
        <v>20</v>
      </c>
      <c r="I295" t="s">
        <v>525</v>
      </c>
      <c r="J295" t="s">
        <v>1441</v>
      </c>
      <c r="K295" t="s">
        <v>1442</v>
      </c>
    </row>
    <row r="296" spans="1:11" x14ac:dyDescent="0.25">
      <c r="A296">
        <v>7055</v>
      </c>
      <c r="B296">
        <v>120981</v>
      </c>
      <c r="C296" t="s">
        <v>1443</v>
      </c>
      <c r="D296" t="s">
        <v>530</v>
      </c>
      <c r="F296" t="s">
        <v>1393</v>
      </c>
      <c r="G296" t="s">
        <v>82</v>
      </c>
      <c r="H296" t="s">
        <v>1240</v>
      </c>
      <c r="I296" t="s">
        <v>525</v>
      </c>
      <c r="J296" t="s">
        <v>1441</v>
      </c>
      <c r="K296" t="s">
        <v>1442</v>
      </c>
    </row>
    <row r="297" spans="1:11" x14ac:dyDescent="0.25">
      <c r="A297">
        <v>38966</v>
      </c>
      <c r="B297">
        <v>164094</v>
      </c>
      <c r="C297" t="s">
        <v>1443</v>
      </c>
      <c r="D297" t="s">
        <v>391</v>
      </c>
      <c r="F297" t="s">
        <v>1390</v>
      </c>
      <c r="G297" t="s">
        <v>55</v>
      </c>
      <c r="I297" t="s">
        <v>525</v>
      </c>
      <c r="J297" t="s">
        <v>1441</v>
      </c>
      <c r="K297" t="s">
        <v>1442</v>
      </c>
    </row>
    <row r="298" spans="1:11" x14ac:dyDescent="0.25">
      <c r="A298">
        <v>16325</v>
      </c>
      <c r="B298">
        <v>116729</v>
      </c>
      <c r="C298" t="s">
        <v>314</v>
      </c>
      <c r="D298" t="s">
        <v>315</v>
      </c>
      <c r="F298" t="s">
        <v>1390</v>
      </c>
      <c r="G298" t="s">
        <v>23</v>
      </c>
      <c r="H298" t="s">
        <v>1399</v>
      </c>
      <c r="I298" t="s">
        <v>525</v>
      </c>
      <c r="J298" t="s">
        <v>1441</v>
      </c>
      <c r="K298" t="s">
        <v>1442</v>
      </c>
    </row>
    <row r="299" spans="1:11" x14ac:dyDescent="0.25">
      <c r="A299">
        <v>7031</v>
      </c>
      <c r="B299">
        <v>120984</v>
      </c>
      <c r="C299" t="s">
        <v>534</v>
      </c>
      <c r="D299" t="s">
        <v>123</v>
      </c>
      <c r="F299" t="s">
        <v>1390</v>
      </c>
      <c r="G299" t="s">
        <v>23</v>
      </c>
      <c r="H299" t="s">
        <v>1399</v>
      </c>
      <c r="I299" t="s">
        <v>525</v>
      </c>
      <c r="J299" t="s">
        <v>1441</v>
      </c>
      <c r="K299" t="s">
        <v>1442</v>
      </c>
    </row>
    <row r="300" spans="1:11" x14ac:dyDescent="0.25">
      <c r="A300">
        <v>7003</v>
      </c>
      <c r="B300">
        <v>120986</v>
      </c>
      <c r="C300" t="s">
        <v>536</v>
      </c>
      <c r="D300" t="s">
        <v>537</v>
      </c>
      <c r="F300" t="s">
        <v>1390</v>
      </c>
      <c r="G300" t="s">
        <v>23</v>
      </c>
      <c r="H300" t="s">
        <v>20</v>
      </c>
      <c r="I300" t="s">
        <v>525</v>
      </c>
      <c r="J300" t="s">
        <v>1441</v>
      </c>
      <c r="K300" t="s">
        <v>1442</v>
      </c>
    </row>
    <row r="301" spans="1:11" x14ac:dyDescent="0.25">
      <c r="A301">
        <v>7058</v>
      </c>
      <c r="B301">
        <v>120987</v>
      </c>
      <c r="C301" t="s">
        <v>538</v>
      </c>
      <c r="D301" t="s">
        <v>359</v>
      </c>
      <c r="F301" t="s">
        <v>1393</v>
      </c>
      <c r="G301" t="s">
        <v>139</v>
      </c>
      <c r="H301" t="s">
        <v>20</v>
      </c>
      <c r="I301" t="s">
        <v>525</v>
      </c>
      <c r="J301" t="s">
        <v>1441</v>
      </c>
      <c r="K301" t="s">
        <v>1442</v>
      </c>
    </row>
    <row r="302" spans="1:11" x14ac:dyDescent="0.25">
      <c r="A302">
        <v>7012</v>
      </c>
      <c r="B302">
        <v>120988</v>
      </c>
      <c r="C302" t="s">
        <v>539</v>
      </c>
      <c r="D302" t="s">
        <v>334</v>
      </c>
      <c r="F302" t="s">
        <v>1390</v>
      </c>
      <c r="G302" t="s">
        <v>28</v>
      </c>
      <c r="H302" t="s">
        <v>20</v>
      </c>
      <c r="I302" t="s">
        <v>525</v>
      </c>
      <c r="J302" t="s">
        <v>1441</v>
      </c>
      <c r="K302" t="s">
        <v>1442</v>
      </c>
    </row>
    <row r="303" spans="1:11" x14ac:dyDescent="0.25">
      <c r="A303">
        <v>7040</v>
      </c>
      <c r="B303">
        <v>120991</v>
      </c>
      <c r="C303" t="s">
        <v>541</v>
      </c>
      <c r="D303" t="s">
        <v>542</v>
      </c>
      <c r="F303" t="s">
        <v>1390</v>
      </c>
      <c r="G303" t="s">
        <v>28</v>
      </c>
      <c r="H303" t="s">
        <v>1240</v>
      </c>
      <c r="I303" t="s">
        <v>525</v>
      </c>
      <c r="J303" t="s">
        <v>1441</v>
      </c>
      <c r="K303" t="s">
        <v>1442</v>
      </c>
    </row>
    <row r="304" spans="1:11" x14ac:dyDescent="0.25">
      <c r="A304">
        <v>16790</v>
      </c>
      <c r="B304">
        <v>116737</v>
      </c>
      <c r="C304" t="s">
        <v>545</v>
      </c>
      <c r="D304" t="s">
        <v>31</v>
      </c>
      <c r="F304" t="s">
        <v>1390</v>
      </c>
      <c r="G304" t="s">
        <v>23</v>
      </c>
      <c r="H304" t="s">
        <v>20</v>
      </c>
      <c r="I304" t="s">
        <v>525</v>
      </c>
      <c r="J304" t="s">
        <v>1441</v>
      </c>
      <c r="K304" t="s">
        <v>1442</v>
      </c>
    </row>
    <row r="305" spans="1:11" x14ac:dyDescent="0.25">
      <c r="A305">
        <v>7860</v>
      </c>
      <c r="B305">
        <v>114532</v>
      </c>
      <c r="C305" t="s">
        <v>396</v>
      </c>
      <c r="D305" t="s">
        <v>397</v>
      </c>
      <c r="F305" t="s">
        <v>1393</v>
      </c>
      <c r="G305" t="s">
        <v>22</v>
      </c>
      <c r="H305" t="s">
        <v>1399</v>
      </c>
      <c r="I305" t="s">
        <v>400</v>
      </c>
      <c r="J305" t="s">
        <v>398</v>
      </c>
      <c r="K305" t="s">
        <v>1444</v>
      </c>
    </row>
    <row r="306" spans="1:11" x14ac:dyDescent="0.25">
      <c r="A306">
        <v>25387</v>
      </c>
      <c r="B306">
        <v>135393</v>
      </c>
      <c r="C306" t="s">
        <v>401</v>
      </c>
      <c r="D306" t="s">
        <v>282</v>
      </c>
      <c r="F306" t="s">
        <v>1390</v>
      </c>
      <c r="G306" t="s">
        <v>35</v>
      </c>
      <c r="H306" t="s">
        <v>1398</v>
      </c>
      <c r="I306" t="s">
        <v>400</v>
      </c>
      <c r="J306" t="s">
        <v>398</v>
      </c>
      <c r="K306" t="s">
        <v>1444</v>
      </c>
    </row>
    <row r="307" spans="1:11" x14ac:dyDescent="0.25">
      <c r="A307">
        <v>7586</v>
      </c>
      <c r="B307">
        <v>111435</v>
      </c>
      <c r="C307" t="s">
        <v>418</v>
      </c>
      <c r="D307" t="s">
        <v>373</v>
      </c>
      <c r="F307" t="s">
        <v>1390</v>
      </c>
      <c r="G307" t="s">
        <v>23</v>
      </c>
      <c r="H307" t="s">
        <v>1399</v>
      </c>
      <c r="I307" t="s">
        <v>400</v>
      </c>
      <c r="J307" t="s">
        <v>398</v>
      </c>
      <c r="K307" t="s">
        <v>1444</v>
      </c>
    </row>
    <row r="308" spans="1:11" x14ac:dyDescent="0.25">
      <c r="A308">
        <v>7967</v>
      </c>
      <c r="B308">
        <v>120956</v>
      </c>
      <c r="C308" t="s">
        <v>143</v>
      </c>
      <c r="D308" t="s">
        <v>144</v>
      </c>
      <c r="F308" t="s">
        <v>1390</v>
      </c>
      <c r="G308" t="s">
        <v>28</v>
      </c>
      <c r="H308" t="s">
        <v>20</v>
      </c>
      <c r="I308" t="s">
        <v>400</v>
      </c>
      <c r="J308" t="s">
        <v>398</v>
      </c>
      <c r="K308" t="s">
        <v>1444</v>
      </c>
    </row>
    <row r="309" spans="1:11" x14ac:dyDescent="0.25">
      <c r="A309">
        <v>9936</v>
      </c>
      <c r="B309">
        <v>83471</v>
      </c>
      <c r="C309" t="s">
        <v>76</v>
      </c>
      <c r="D309" t="s">
        <v>1155</v>
      </c>
      <c r="F309" t="s">
        <v>1390</v>
      </c>
      <c r="G309" t="s">
        <v>19</v>
      </c>
      <c r="H309" t="s">
        <v>1399</v>
      </c>
      <c r="I309" t="s">
        <v>400</v>
      </c>
      <c r="J309" t="s">
        <v>398</v>
      </c>
      <c r="K309" t="s">
        <v>1444</v>
      </c>
    </row>
    <row r="310" spans="1:11" x14ac:dyDescent="0.25">
      <c r="A310">
        <v>7193</v>
      </c>
      <c r="B310">
        <v>162019</v>
      </c>
      <c r="C310" t="s">
        <v>402</v>
      </c>
      <c r="D310" t="s">
        <v>403</v>
      </c>
      <c r="F310" t="s">
        <v>1390</v>
      </c>
      <c r="G310" t="s">
        <v>23</v>
      </c>
      <c r="H310" t="s">
        <v>1399</v>
      </c>
      <c r="I310" t="s">
        <v>400</v>
      </c>
      <c r="J310" t="s">
        <v>398</v>
      </c>
      <c r="K310" t="s">
        <v>1444</v>
      </c>
    </row>
    <row r="311" spans="1:11" x14ac:dyDescent="0.25">
      <c r="A311">
        <v>7747</v>
      </c>
      <c r="B311">
        <v>120962</v>
      </c>
      <c r="C311" t="s">
        <v>147</v>
      </c>
      <c r="D311" t="s">
        <v>71</v>
      </c>
      <c r="F311" t="s">
        <v>1390</v>
      </c>
      <c r="G311" t="s">
        <v>23</v>
      </c>
      <c r="H311" t="s">
        <v>1399</v>
      </c>
      <c r="I311" t="s">
        <v>400</v>
      </c>
      <c r="J311" t="s">
        <v>398</v>
      </c>
      <c r="K311" t="s">
        <v>1444</v>
      </c>
    </row>
    <row r="312" spans="1:11" x14ac:dyDescent="0.25">
      <c r="A312">
        <v>38543</v>
      </c>
      <c r="B312">
        <v>145516</v>
      </c>
      <c r="C312" t="s">
        <v>404</v>
      </c>
      <c r="D312" t="s">
        <v>405</v>
      </c>
      <c r="F312" t="s">
        <v>1390</v>
      </c>
      <c r="G312" t="s">
        <v>19</v>
      </c>
      <c r="H312" t="s">
        <v>20</v>
      </c>
      <c r="I312" t="s">
        <v>400</v>
      </c>
      <c r="J312" t="s">
        <v>398</v>
      </c>
      <c r="K312" t="s">
        <v>1444</v>
      </c>
    </row>
    <row r="313" spans="1:11" x14ac:dyDescent="0.25">
      <c r="A313">
        <v>38735</v>
      </c>
      <c r="B313">
        <v>155256</v>
      </c>
      <c r="C313" t="s">
        <v>1041</v>
      </c>
      <c r="D313" t="s">
        <v>1292</v>
      </c>
      <c r="F313" t="s">
        <v>1393</v>
      </c>
      <c r="G313" t="s">
        <v>44</v>
      </c>
      <c r="H313" t="s">
        <v>1240</v>
      </c>
      <c r="I313" t="s">
        <v>400</v>
      </c>
      <c r="J313" t="s">
        <v>398</v>
      </c>
      <c r="K313" t="s">
        <v>1444</v>
      </c>
    </row>
    <row r="314" spans="1:11" x14ac:dyDescent="0.25">
      <c r="A314">
        <v>38900</v>
      </c>
      <c r="B314">
        <v>162963</v>
      </c>
      <c r="C314" t="s">
        <v>1250</v>
      </c>
      <c r="D314" t="s">
        <v>77</v>
      </c>
      <c r="F314" t="s">
        <v>1390</v>
      </c>
      <c r="G314" t="s">
        <v>19</v>
      </c>
      <c r="H314" t="s">
        <v>1394</v>
      </c>
      <c r="I314" t="s">
        <v>400</v>
      </c>
      <c r="J314" t="s">
        <v>398</v>
      </c>
      <c r="K314" t="s">
        <v>1444</v>
      </c>
    </row>
    <row r="315" spans="1:11" x14ac:dyDescent="0.25">
      <c r="A315">
        <v>7152</v>
      </c>
      <c r="B315">
        <v>114533</v>
      </c>
      <c r="C315" t="s">
        <v>1445</v>
      </c>
      <c r="D315" t="s">
        <v>407</v>
      </c>
      <c r="F315" t="s">
        <v>1393</v>
      </c>
      <c r="G315" t="s">
        <v>139</v>
      </c>
      <c r="I315" t="s">
        <v>400</v>
      </c>
      <c r="J315" t="s">
        <v>398</v>
      </c>
      <c r="K315" t="s">
        <v>1444</v>
      </c>
    </row>
    <row r="316" spans="1:11" x14ac:dyDescent="0.25">
      <c r="A316">
        <v>38277</v>
      </c>
      <c r="B316">
        <v>136275</v>
      </c>
      <c r="C316" t="s">
        <v>1358</v>
      </c>
      <c r="D316" t="s">
        <v>374</v>
      </c>
      <c r="F316" t="s">
        <v>1390</v>
      </c>
      <c r="G316" t="s">
        <v>19</v>
      </c>
      <c r="H316" t="s">
        <v>1398</v>
      </c>
      <c r="I316" t="s">
        <v>400</v>
      </c>
      <c r="J316" t="s">
        <v>398</v>
      </c>
      <c r="K316" t="s">
        <v>1444</v>
      </c>
    </row>
    <row r="317" spans="1:11" x14ac:dyDescent="0.25">
      <c r="A317">
        <v>16744</v>
      </c>
      <c r="B317">
        <v>114512</v>
      </c>
      <c r="C317" t="s">
        <v>1446</v>
      </c>
      <c r="D317" t="s">
        <v>71</v>
      </c>
      <c r="F317" t="s">
        <v>1390</v>
      </c>
      <c r="G317" t="s">
        <v>19</v>
      </c>
      <c r="H317" t="s">
        <v>1240</v>
      </c>
      <c r="I317" t="s">
        <v>400</v>
      </c>
      <c r="J317" t="s">
        <v>398</v>
      </c>
      <c r="K317" t="s">
        <v>1444</v>
      </c>
    </row>
    <row r="318" spans="1:11" x14ac:dyDescent="0.25">
      <c r="A318">
        <v>38901</v>
      </c>
      <c r="B318">
        <v>162964</v>
      </c>
      <c r="C318" t="s">
        <v>508</v>
      </c>
      <c r="D318" t="s">
        <v>485</v>
      </c>
      <c r="F318" t="s">
        <v>1390</v>
      </c>
      <c r="G318" t="s">
        <v>19</v>
      </c>
      <c r="H318" t="s">
        <v>1394</v>
      </c>
      <c r="I318" t="s">
        <v>400</v>
      </c>
      <c r="J318" t="s">
        <v>398</v>
      </c>
      <c r="K318" t="s">
        <v>1444</v>
      </c>
    </row>
    <row r="319" spans="1:11" x14ac:dyDescent="0.25">
      <c r="A319">
        <v>16453</v>
      </c>
      <c r="B319">
        <v>111158</v>
      </c>
      <c r="C319" t="s">
        <v>408</v>
      </c>
      <c r="D319" t="s">
        <v>349</v>
      </c>
      <c r="F319" t="s">
        <v>1390</v>
      </c>
      <c r="G319" t="s">
        <v>28</v>
      </c>
      <c r="H319" t="s">
        <v>1399</v>
      </c>
      <c r="I319" t="s">
        <v>400</v>
      </c>
      <c r="J319" t="s">
        <v>398</v>
      </c>
      <c r="K319" t="s">
        <v>1444</v>
      </c>
    </row>
    <row r="320" spans="1:11" x14ac:dyDescent="0.25">
      <c r="A320">
        <v>7156</v>
      </c>
      <c r="B320">
        <v>114536</v>
      </c>
      <c r="C320" t="s">
        <v>409</v>
      </c>
      <c r="D320" t="s">
        <v>410</v>
      </c>
      <c r="F320" t="s">
        <v>1393</v>
      </c>
      <c r="G320" t="s">
        <v>44</v>
      </c>
      <c r="H320" t="s">
        <v>1394</v>
      </c>
      <c r="I320" t="s">
        <v>400</v>
      </c>
      <c r="J320" t="s">
        <v>398</v>
      </c>
      <c r="K320" t="s">
        <v>1444</v>
      </c>
    </row>
    <row r="321" spans="1:11" x14ac:dyDescent="0.25">
      <c r="A321">
        <v>38823</v>
      </c>
      <c r="B321">
        <v>159610</v>
      </c>
      <c r="C321" t="s">
        <v>1156</v>
      </c>
      <c r="D321" t="s">
        <v>31</v>
      </c>
      <c r="F321" t="s">
        <v>1390</v>
      </c>
      <c r="G321" t="s">
        <v>35</v>
      </c>
      <c r="H321" t="s">
        <v>20</v>
      </c>
      <c r="I321" t="s">
        <v>400</v>
      </c>
      <c r="J321" t="s">
        <v>398</v>
      </c>
      <c r="K321" t="s">
        <v>1444</v>
      </c>
    </row>
    <row r="322" spans="1:11" x14ac:dyDescent="0.25">
      <c r="A322">
        <v>25478</v>
      </c>
      <c r="B322">
        <v>65825</v>
      </c>
      <c r="C322" t="s">
        <v>411</v>
      </c>
      <c r="D322" t="s">
        <v>268</v>
      </c>
      <c r="F322" t="s">
        <v>1393</v>
      </c>
      <c r="G322" t="s">
        <v>82</v>
      </c>
      <c r="H322" t="s">
        <v>20</v>
      </c>
      <c r="I322" t="s">
        <v>400</v>
      </c>
      <c r="J322" t="s">
        <v>398</v>
      </c>
      <c r="K322" t="s">
        <v>1444</v>
      </c>
    </row>
    <row r="323" spans="1:11" x14ac:dyDescent="0.25">
      <c r="A323">
        <v>38836</v>
      </c>
      <c r="B323">
        <v>159622</v>
      </c>
      <c r="C323" t="s">
        <v>1154</v>
      </c>
      <c r="D323" t="s">
        <v>33</v>
      </c>
      <c r="F323" t="s">
        <v>1390</v>
      </c>
      <c r="G323" t="s">
        <v>19</v>
      </c>
      <c r="H323" t="s">
        <v>20</v>
      </c>
      <c r="I323" t="s">
        <v>400</v>
      </c>
      <c r="J323" t="s">
        <v>398</v>
      </c>
      <c r="K323" t="s">
        <v>1444</v>
      </c>
    </row>
    <row r="324" spans="1:11" x14ac:dyDescent="0.25">
      <c r="A324">
        <v>7154</v>
      </c>
      <c r="B324">
        <v>114530</v>
      </c>
      <c r="C324" t="s">
        <v>412</v>
      </c>
      <c r="D324" t="s">
        <v>413</v>
      </c>
      <c r="F324" t="s">
        <v>1393</v>
      </c>
      <c r="G324" t="s">
        <v>82</v>
      </c>
      <c r="H324" t="s">
        <v>1398</v>
      </c>
      <c r="I324" t="s">
        <v>400</v>
      </c>
      <c r="J324" t="s">
        <v>398</v>
      </c>
      <c r="K324" t="s">
        <v>1444</v>
      </c>
    </row>
    <row r="325" spans="1:11" x14ac:dyDescent="0.25">
      <c r="A325">
        <v>7182</v>
      </c>
      <c r="B325">
        <v>135392</v>
      </c>
      <c r="C325" t="s">
        <v>412</v>
      </c>
      <c r="D325" t="s">
        <v>113</v>
      </c>
      <c r="F325" t="s">
        <v>1390</v>
      </c>
      <c r="G325" t="s">
        <v>23</v>
      </c>
      <c r="H325" t="s">
        <v>1399</v>
      </c>
      <c r="I325" t="s">
        <v>400</v>
      </c>
      <c r="J325" t="s">
        <v>398</v>
      </c>
      <c r="K325" t="s">
        <v>1444</v>
      </c>
    </row>
    <row r="326" spans="1:11" x14ac:dyDescent="0.25">
      <c r="A326">
        <v>25484</v>
      </c>
      <c r="B326">
        <v>114515</v>
      </c>
      <c r="C326" t="s">
        <v>412</v>
      </c>
      <c r="D326" t="s">
        <v>414</v>
      </c>
      <c r="F326" t="s">
        <v>1390</v>
      </c>
      <c r="G326" t="s">
        <v>19</v>
      </c>
      <c r="H326" t="s">
        <v>1399</v>
      </c>
      <c r="I326" t="s">
        <v>400</v>
      </c>
      <c r="J326" t="s">
        <v>398</v>
      </c>
      <c r="K326" t="s">
        <v>1444</v>
      </c>
    </row>
    <row r="327" spans="1:11" x14ac:dyDescent="0.25">
      <c r="A327">
        <v>38509</v>
      </c>
      <c r="B327">
        <v>144596</v>
      </c>
      <c r="C327" t="s">
        <v>429</v>
      </c>
      <c r="D327" t="s">
        <v>1447</v>
      </c>
      <c r="F327" t="s">
        <v>1390</v>
      </c>
      <c r="G327" t="s">
        <v>35</v>
      </c>
      <c r="H327" t="s">
        <v>1394</v>
      </c>
      <c r="I327" t="s">
        <v>400</v>
      </c>
      <c r="J327" t="s">
        <v>398</v>
      </c>
      <c r="K327" t="s">
        <v>1444</v>
      </c>
    </row>
    <row r="328" spans="1:11" x14ac:dyDescent="0.25">
      <c r="A328">
        <v>25082</v>
      </c>
      <c r="B328">
        <v>33923</v>
      </c>
      <c r="C328" t="s">
        <v>214</v>
      </c>
      <c r="D328" t="s">
        <v>29</v>
      </c>
      <c r="F328" t="s">
        <v>1390</v>
      </c>
      <c r="G328" t="s">
        <v>19</v>
      </c>
      <c r="H328" t="s">
        <v>1398</v>
      </c>
      <c r="I328" t="s">
        <v>415</v>
      </c>
      <c r="J328" t="s">
        <v>398</v>
      </c>
      <c r="K328" t="s">
        <v>1444</v>
      </c>
    </row>
    <row r="329" spans="1:11" x14ac:dyDescent="0.25">
      <c r="A329">
        <v>38115</v>
      </c>
      <c r="B329">
        <v>16252</v>
      </c>
      <c r="C329" t="s">
        <v>396</v>
      </c>
      <c r="D329" t="s">
        <v>655</v>
      </c>
      <c r="F329" t="s">
        <v>1390</v>
      </c>
      <c r="G329" t="s">
        <v>19</v>
      </c>
      <c r="H329" t="s">
        <v>1398</v>
      </c>
      <c r="I329" t="s">
        <v>415</v>
      </c>
      <c r="J329" t="s">
        <v>398</v>
      </c>
      <c r="K329" t="s">
        <v>1444</v>
      </c>
    </row>
    <row r="330" spans="1:11" x14ac:dyDescent="0.25">
      <c r="A330">
        <v>7228</v>
      </c>
      <c r="B330">
        <v>162047</v>
      </c>
      <c r="C330" t="s">
        <v>416</v>
      </c>
      <c r="D330" t="s">
        <v>417</v>
      </c>
      <c r="F330" t="s">
        <v>1390</v>
      </c>
      <c r="G330" t="s">
        <v>19</v>
      </c>
      <c r="H330" t="s">
        <v>1240</v>
      </c>
      <c r="I330" t="s">
        <v>415</v>
      </c>
      <c r="J330" t="s">
        <v>398</v>
      </c>
      <c r="K330" t="s">
        <v>1444</v>
      </c>
    </row>
    <row r="331" spans="1:11" x14ac:dyDescent="0.25">
      <c r="A331">
        <v>38275</v>
      </c>
      <c r="B331">
        <v>136273</v>
      </c>
      <c r="C331" t="s">
        <v>269</v>
      </c>
      <c r="D331" t="s">
        <v>77</v>
      </c>
      <c r="F331" t="s">
        <v>1390</v>
      </c>
      <c r="G331" t="s">
        <v>19</v>
      </c>
      <c r="H331" t="s">
        <v>1398</v>
      </c>
      <c r="I331" t="s">
        <v>415</v>
      </c>
      <c r="J331" t="s">
        <v>398</v>
      </c>
      <c r="K331" t="s">
        <v>1444</v>
      </c>
    </row>
    <row r="332" spans="1:11" x14ac:dyDescent="0.25">
      <c r="A332">
        <v>7135</v>
      </c>
      <c r="B332">
        <v>114541</v>
      </c>
      <c r="C332" t="s">
        <v>269</v>
      </c>
      <c r="D332" t="s">
        <v>419</v>
      </c>
      <c r="F332" t="s">
        <v>1390</v>
      </c>
      <c r="G332" t="s">
        <v>23</v>
      </c>
      <c r="H332" t="s">
        <v>1399</v>
      </c>
      <c r="I332" t="s">
        <v>415</v>
      </c>
      <c r="J332" t="s">
        <v>398</v>
      </c>
      <c r="K332" t="s">
        <v>1444</v>
      </c>
    </row>
    <row r="333" spans="1:11" x14ac:dyDescent="0.25">
      <c r="A333">
        <v>38366</v>
      </c>
      <c r="B333">
        <v>136838</v>
      </c>
      <c r="C333" t="s">
        <v>420</v>
      </c>
      <c r="D333" t="s">
        <v>421</v>
      </c>
      <c r="F333" t="s">
        <v>1390</v>
      </c>
      <c r="G333" t="s">
        <v>19</v>
      </c>
      <c r="H333" t="s">
        <v>1398</v>
      </c>
      <c r="I333" t="s">
        <v>415</v>
      </c>
      <c r="J333" t="s">
        <v>398</v>
      </c>
      <c r="K333" t="s">
        <v>1444</v>
      </c>
    </row>
    <row r="334" spans="1:11" x14ac:dyDescent="0.25">
      <c r="A334">
        <v>38367</v>
      </c>
      <c r="B334">
        <v>91149</v>
      </c>
      <c r="C334" t="s">
        <v>422</v>
      </c>
      <c r="D334" t="s">
        <v>77</v>
      </c>
      <c r="F334" t="s">
        <v>1390</v>
      </c>
      <c r="G334" t="s">
        <v>19</v>
      </c>
      <c r="H334" t="s">
        <v>1240</v>
      </c>
      <c r="I334" t="s">
        <v>415</v>
      </c>
      <c r="J334" t="s">
        <v>398</v>
      </c>
      <c r="K334" t="s">
        <v>1444</v>
      </c>
    </row>
    <row r="335" spans="1:11" x14ac:dyDescent="0.25">
      <c r="A335">
        <v>25085</v>
      </c>
      <c r="B335">
        <v>33968</v>
      </c>
      <c r="C335" t="s">
        <v>423</v>
      </c>
      <c r="D335" t="s">
        <v>120</v>
      </c>
      <c r="F335" t="s">
        <v>1390</v>
      </c>
      <c r="G335" t="s">
        <v>19</v>
      </c>
      <c r="H335" t="s">
        <v>1240</v>
      </c>
      <c r="I335" t="s">
        <v>415</v>
      </c>
      <c r="J335" t="s">
        <v>398</v>
      </c>
      <c r="K335" t="s">
        <v>1444</v>
      </c>
    </row>
    <row r="336" spans="1:11" x14ac:dyDescent="0.25">
      <c r="A336">
        <v>38661</v>
      </c>
      <c r="B336">
        <v>148806</v>
      </c>
      <c r="C336" t="s">
        <v>424</v>
      </c>
      <c r="D336" t="s">
        <v>69</v>
      </c>
      <c r="F336" t="s">
        <v>1390</v>
      </c>
      <c r="G336" t="s">
        <v>23</v>
      </c>
      <c r="H336" t="s">
        <v>1394</v>
      </c>
      <c r="I336" t="s">
        <v>415</v>
      </c>
      <c r="J336" t="s">
        <v>398</v>
      </c>
      <c r="K336" t="s">
        <v>1444</v>
      </c>
    </row>
    <row r="337" spans="1:11" x14ac:dyDescent="0.25">
      <c r="A337">
        <v>7131</v>
      </c>
      <c r="B337">
        <v>115804</v>
      </c>
      <c r="C337" t="s">
        <v>1448</v>
      </c>
      <c r="D337" t="s">
        <v>405</v>
      </c>
      <c r="F337" t="s">
        <v>1390</v>
      </c>
      <c r="G337" t="s">
        <v>19</v>
      </c>
      <c r="I337" t="s">
        <v>415</v>
      </c>
      <c r="J337" t="s">
        <v>398</v>
      </c>
      <c r="K337" t="s">
        <v>1444</v>
      </c>
    </row>
    <row r="338" spans="1:11" x14ac:dyDescent="0.25">
      <c r="A338">
        <v>7123</v>
      </c>
      <c r="B338">
        <v>114543</v>
      </c>
      <c r="C338" t="s">
        <v>425</v>
      </c>
      <c r="D338" t="s">
        <v>57</v>
      </c>
      <c r="F338" t="s">
        <v>1390</v>
      </c>
      <c r="G338" t="s">
        <v>23</v>
      </c>
      <c r="H338" t="s">
        <v>1394</v>
      </c>
      <c r="I338" t="s">
        <v>415</v>
      </c>
      <c r="J338" t="s">
        <v>398</v>
      </c>
      <c r="K338" t="s">
        <v>1444</v>
      </c>
    </row>
    <row r="339" spans="1:11" x14ac:dyDescent="0.25">
      <c r="A339">
        <v>7136</v>
      </c>
      <c r="B339">
        <v>114545</v>
      </c>
      <c r="C339" t="s">
        <v>426</v>
      </c>
      <c r="D339" t="s">
        <v>427</v>
      </c>
      <c r="F339" t="s">
        <v>1390</v>
      </c>
      <c r="G339" t="s">
        <v>23</v>
      </c>
      <c r="H339" t="s">
        <v>20</v>
      </c>
      <c r="I339" t="s">
        <v>415</v>
      </c>
      <c r="J339" t="s">
        <v>398</v>
      </c>
      <c r="K339" t="s">
        <v>1444</v>
      </c>
    </row>
    <row r="340" spans="1:11" x14ac:dyDescent="0.25">
      <c r="A340">
        <v>7723</v>
      </c>
      <c r="B340">
        <v>111145</v>
      </c>
      <c r="C340" t="s">
        <v>508</v>
      </c>
      <c r="D340" t="s">
        <v>49</v>
      </c>
      <c r="F340" t="s">
        <v>1390</v>
      </c>
      <c r="G340" t="s">
        <v>19</v>
      </c>
      <c r="H340" t="s">
        <v>1397</v>
      </c>
      <c r="I340" t="s">
        <v>415</v>
      </c>
      <c r="J340" t="s">
        <v>398</v>
      </c>
      <c r="K340" t="s">
        <v>1444</v>
      </c>
    </row>
    <row r="341" spans="1:11" x14ac:dyDescent="0.25">
      <c r="A341">
        <v>25479</v>
      </c>
      <c r="B341">
        <v>162953</v>
      </c>
      <c r="C341" t="s">
        <v>411</v>
      </c>
      <c r="D341" t="s">
        <v>74</v>
      </c>
      <c r="F341" t="s">
        <v>1390</v>
      </c>
      <c r="G341" t="s">
        <v>35</v>
      </c>
      <c r="H341" t="s">
        <v>1394</v>
      </c>
      <c r="I341" t="s">
        <v>415</v>
      </c>
      <c r="J341" t="s">
        <v>398</v>
      </c>
      <c r="K341" t="s">
        <v>1444</v>
      </c>
    </row>
    <row r="342" spans="1:11" x14ac:dyDescent="0.25">
      <c r="A342">
        <v>7126</v>
      </c>
      <c r="B342">
        <v>114542</v>
      </c>
      <c r="C342" t="s">
        <v>1449</v>
      </c>
      <c r="D342" t="s">
        <v>79</v>
      </c>
      <c r="F342" t="s">
        <v>1390</v>
      </c>
      <c r="G342" t="s">
        <v>35</v>
      </c>
      <c r="H342" t="s">
        <v>1240</v>
      </c>
      <c r="I342" t="s">
        <v>415</v>
      </c>
      <c r="J342" t="s">
        <v>398</v>
      </c>
      <c r="K342" t="s">
        <v>1444</v>
      </c>
    </row>
    <row r="343" spans="1:11" x14ac:dyDescent="0.25">
      <c r="A343">
        <v>38760</v>
      </c>
      <c r="B343">
        <v>155285</v>
      </c>
      <c r="C343" t="s">
        <v>1042</v>
      </c>
      <c r="D343" t="s">
        <v>1043</v>
      </c>
      <c r="F343" t="s">
        <v>1393</v>
      </c>
      <c r="G343" t="s">
        <v>445</v>
      </c>
      <c r="H343" t="s">
        <v>1394</v>
      </c>
      <c r="I343" t="s">
        <v>1450</v>
      </c>
      <c r="J343" t="s">
        <v>1451</v>
      </c>
      <c r="K343" t="s">
        <v>1452</v>
      </c>
    </row>
    <row r="344" spans="1:11" x14ac:dyDescent="0.25">
      <c r="A344">
        <v>38962</v>
      </c>
      <c r="B344">
        <v>164089</v>
      </c>
      <c r="C344" t="s">
        <v>1453</v>
      </c>
      <c r="D344" t="s">
        <v>320</v>
      </c>
      <c r="F344" t="s">
        <v>1393</v>
      </c>
      <c r="G344" t="s">
        <v>44</v>
      </c>
      <c r="I344" t="s">
        <v>1450</v>
      </c>
      <c r="J344" t="s">
        <v>1451</v>
      </c>
      <c r="K344" t="s">
        <v>1452</v>
      </c>
    </row>
    <row r="345" spans="1:11" x14ac:dyDescent="0.25">
      <c r="A345">
        <v>38575</v>
      </c>
      <c r="B345">
        <v>146882</v>
      </c>
      <c r="C345" t="s">
        <v>430</v>
      </c>
      <c r="D345" t="s">
        <v>431</v>
      </c>
      <c r="F345" t="s">
        <v>1390</v>
      </c>
      <c r="G345" t="s">
        <v>19</v>
      </c>
      <c r="H345" t="s">
        <v>1399</v>
      </c>
      <c r="I345" t="s">
        <v>1450</v>
      </c>
      <c r="J345" t="s">
        <v>1451</v>
      </c>
      <c r="K345" t="s">
        <v>1452</v>
      </c>
    </row>
    <row r="346" spans="1:11" x14ac:dyDescent="0.25">
      <c r="A346">
        <v>16888</v>
      </c>
      <c r="B346">
        <v>19395</v>
      </c>
      <c r="C346" t="s">
        <v>432</v>
      </c>
      <c r="D346" t="s">
        <v>85</v>
      </c>
      <c r="F346" t="s">
        <v>1390</v>
      </c>
      <c r="G346" t="s">
        <v>19</v>
      </c>
      <c r="H346" t="s">
        <v>1398</v>
      </c>
      <c r="I346" t="s">
        <v>1450</v>
      </c>
      <c r="J346" t="s">
        <v>1451</v>
      </c>
      <c r="K346" t="s">
        <v>1452</v>
      </c>
    </row>
    <row r="347" spans="1:11" x14ac:dyDescent="0.25">
      <c r="A347">
        <v>25298</v>
      </c>
      <c r="B347">
        <v>48020</v>
      </c>
      <c r="C347" t="s">
        <v>432</v>
      </c>
      <c r="D347" t="s">
        <v>433</v>
      </c>
      <c r="F347" t="s">
        <v>1393</v>
      </c>
      <c r="G347" t="s">
        <v>44</v>
      </c>
      <c r="H347" t="s">
        <v>1399</v>
      </c>
      <c r="I347" t="s">
        <v>1450</v>
      </c>
      <c r="J347" t="s">
        <v>1451</v>
      </c>
      <c r="K347" t="s">
        <v>1452</v>
      </c>
    </row>
    <row r="348" spans="1:11" x14ac:dyDescent="0.25">
      <c r="A348">
        <v>38061</v>
      </c>
      <c r="B348">
        <v>129143</v>
      </c>
      <c r="C348" t="s">
        <v>332</v>
      </c>
      <c r="D348" t="s">
        <v>1454</v>
      </c>
      <c r="F348" t="s">
        <v>1393</v>
      </c>
      <c r="G348" t="s">
        <v>44</v>
      </c>
      <c r="H348" t="s">
        <v>1240</v>
      </c>
      <c r="I348" t="s">
        <v>1450</v>
      </c>
      <c r="J348" t="s">
        <v>1451</v>
      </c>
      <c r="K348" t="s">
        <v>1452</v>
      </c>
    </row>
    <row r="349" spans="1:11" x14ac:dyDescent="0.25">
      <c r="A349">
        <v>38050</v>
      </c>
      <c r="B349">
        <v>129146</v>
      </c>
      <c r="C349" t="s">
        <v>332</v>
      </c>
      <c r="D349" t="s">
        <v>806</v>
      </c>
      <c r="F349" t="s">
        <v>1390</v>
      </c>
      <c r="G349" t="s">
        <v>19</v>
      </c>
      <c r="H349" t="s">
        <v>1397</v>
      </c>
      <c r="I349" t="s">
        <v>1450</v>
      </c>
      <c r="J349" t="s">
        <v>1451</v>
      </c>
      <c r="K349" t="s">
        <v>1452</v>
      </c>
    </row>
    <row r="350" spans="1:11" x14ac:dyDescent="0.25">
      <c r="A350">
        <v>38912</v>
      </c>
      <c r="B350">
        <v>162979</v>
      </c>
      <c r="C350" t="s">
        <v>1058</v>
      </c>
      <c r="D350" t="s">
        <v>1293</v>
      </c>
      <c r="F350" t="s">
        <v>1390</v>
      </c>
      <c r="G350" t="s">
        <v>19</v>
      </c>
      <c r="H350" t="s">
        <v>1399</v>
      </c>
      <c r="I350" t="s">
        <v>1450</v>
      </c>
      <c r="J350" t="s">
        <v>1451</v>
      </c>
      <c r="K350" t="s">
        <v>1452</v>
      </c>
    </row>
    <row r="351" spans="1:11" x14ac:dyDescent="0.25">
      <c r="A351">
        <v>38809</v>
      </c>
      <c r="B351">
        <v>158044</v>
      </c>
      <c r="C351" t="s">
        <v>1058</v>
      </c>
      <c r="D351" t="s">
        <v>50</v>
      </c>
      <c r="F351" t="s">
        <v>1390</v>
      </c>
      <c r="G351" t="s">
        <v>51</v>
      </c>
      <c r="H351" t="s">
        <v>1394</v>
      </c>
      <c r="I351" t="s">
        <v>1450</v>
      </c>
      <c r="J351" t="s">
        <v>1451</v>
      </c>
      <c r="K351" t="s">
        <v>1452</v>
      </c>
    </row>
    <row r="352" spans="1:11" x14ac:dyDescent="0.25">
      <c r="A352">
        <v>25953</v>
      </c>
      <c r="B352">
        <v>111882</v>
      </c>
      <c r="C352" t="s">
        <v>900</v>
      </c>
      <c r="D352" t="s">
        <v>236</v>
      </c>
      <c r="F352" t="s">
        <v>1390</v>
      </c>
      <c r="G352" t="s">
        <v>19</v>
      </c>
      <c r="H352" t="s">
        <v>1240</v>
      </c>
      <c r="I352" t="s">
        <v>1450</v>
      </c>
      <c r="J352" t="s">
        <v>1451</v>
      </c>
      <c r="K352" t="s">
        <v>1452</v>
      </c>
    </row>
    <row r="353" spans="1:11" x14ac:dyDescent="0.25">
      <c r="A353">
        <v>38725</v>
      </c>
      <c r="B353">
        <v>153895</v>
      </c>
      <c r="C353" t="s">
        <v>1044</v>
      </c>
      <c r="D353" t="s">
        <v>783</v>
      </c>
      <c r="F353" t="s">
        <v>1393</v>
      </c>
      <c r="G353" t="s">
        <v>44</v>
      </c>
      <c r="H353" t="s">
        <v>1240</v>
      </c>
      <c r="I353" t="s">
        <v>1450</v>
      </c>
      <c r="J353" t="s">
        <v>1451</v>
      </c>
      <c r="K353" t="s">
        <v>1452</v>
      </c>
    </row>
    <row r="354" spans="1:11" x14ac:dyDescent="0.25">
      <c r="A354">
        <v>38850</v>
      </c>
      <c r="B354">
        <v>159638</v>
      </c>
      <c r="C354" t="s">
        <v>1209</v>
      </c>
      <c r="D354" t="s">
        <v>670</v>
      </c>
      <c r="F354" t="s">
        <v>1390</v>
      </c>
      <c r="G354" t="s">
        <v>23</v>
      </c>
      <c r="H354" t="s">
        <v>1400</v>
      </c>
      <c r="I354" t="s">
        <v>1450</v>
      </c>
      <c r="J354" t="s">
        <v>1451</v>
      </c>
      <c r="K354" t="s">
        <v>1452</v>
      </c>
    </row>
    <row r="355" spans="1:11" x14ac:dyDescent="0.25">
      <c r="A355">
        <v>25630</v>
      </c>
      <c r="B355">
        <v>79703</v>
      </c>
      <c r="C355" t="s">
        <v>672</v>
      </c>
      <c r="D355" t="s">
        <v>1296</v>
      </c>
      <c r="F355" t="s">
        <v>1393</v>
      </c>
      <c r="G355" t="s">
        <v>82</v>
      </c>
      <c r="H355" t="s">
        <v>1399</v>
      </c>
      <c r="I355" t="s">
        <v>1450</v>
      </c>
      <c r="J355" t="s">
        <v>1451</v>
      </c>
      <c r="K355" t="s">
        <v>1452</v>
      </c>
    </row>
    <row r="356" spans="1:11" x14ac:dyDescent="0.25">
      <c r="A356">
        <v>38963</v>
      </c>
      <c r="B356">
        <v>164090</v>
      </c>
      <c r="C356" t="s">
        <v>202</v>
      </c>
      <c r="D356" t="s">
        <v>1455</v>
      </c>
      <c r="F356" t="s">
        <v>1390</v>
      </c>
      <c r="G356" t="s">
        <v>19</v>
      </c>
      <c r="I356" t="s">
        <v>1450</v>
      </c>
      <c r="J356" t="s">
        <v>1451</v>
      </c>
      <c r="K356" t="s">
        <v>1452</v>
      </c>
    </row>
    <row r="357" spans="1:11" x14ac:dyDescent="0.25">
      <c r="A357">
        <v>25671</v>
      </c>
      <c r="B357">
        <v>87131</v>
      </c>
      <c r="C357" t="s">
        <v>435</v>
      </c>
      <c r="D357" t="s">
        <v>39</v>
      </c>
      <c r="F357" t="s">
        <v>1390</v>
      </c>
      <c r="G357" t="s">
        <v>23</v>
      </c>
      <c r="H357" t="s">
        <v>1240</v>
      </c>
      <c r="I357" t="s">
        <v>1450</v>
      </c>
      <c r="J357" t="s">
        <v>1451</v>
      </c>
      <c r="K357" t="s">
        <v>1452</v>
      </c>
    </row>
    <row r="358" spans="1:11" x14ac:dyDescent="0.25">
      <c r="A358">
        <v>25644</v>
      </c>
      <c r="B358">
        <v>79812</v>
      </c>
      <c r="C358" t="s">
        <v>435</v>
      </c>
      <c r="D358" t="s">
        <v>436</v>
      </c>
      <c r="F358" t="s">
        <v>1393</v>
      </c>
      <c r="G358" t="s">
        <v>139</v>
      </c>
      <c r="H358" t="s">
        <v>1394</v>
      </c>
      <c r="I358" t="s">
        <v>1450</v>
      </c>
      <c r="J358" t="s">
        <v>1451</v>
      </c>
      <c r="K358" t="s">
        <v>1452</v>
      </c>
    </row>
    <row r="359" spans="1:11" x14ac:dyDescent="0.25">
      <c r="A359">
        <v>16730</v>
      </c>
      <c r="B359">
        <v>116618</v>
      </c>
      <c r="C359" t="s">
        <v>437</v>
      </c>
      <c r="D359" t="s">
        <v>103</v>
      </c>
      <c r="F359" t="s">
        <v>1390</v>
      </c>
      <c r="G359" t="s">
        <v>23</v>
      </c>
      <c r="H359" t="s">
        <v>1399</v>
      </c>
      <c r="I359" t="s">
        <v>1450</v>
      </c>
      <c r="J359" t="s">
        <v>1451</v>
      </c>
      <c r="K359" t="s">
        <v>1452</v>
      </c>
    </row>
    <row r="360" spans="1:11" x14ac:dyDescent="0.25">
      <c r="A360">
        <v>38092</v>
      </c>
      <c r="B360">
        <v>128367</v>
      </c>
      <c r="C360" t="s">
        <v>437</v>
      </c>
      <c r="D360" t="s">
        <v>75</v>
      </c>
      <c r="F360" t="s">
        <v>1390</v>
      </c>
      <c r="G360" t="s">
        <v>19</v>
      </c>
      <c r="H360" t="s">
        <v>1399</v>
      </c>
      <c r="I360" t="s">
        <v>1450</v>
      </c>
      <c r="J360" t="s">
        <v>1451</v>
      </c>
      <c r="K360" t="s">
        <v>1452</v>
      </c>
    </row>
    <row r="361" spans="1:11" x14ac:dyDescent="0.25">
      <c r="A361">
        <v>25672</v>
      </c>
      <c r="B361">
        <v>80054</v>
      </c>
      <c r="C361" t="s">
        <v>438</v>
      </c>
      <c r="D361" t="s">
        <v>85</v>
      </c>
      <c r="F361" t="s">
        <v>1390</v>
      </c>
      <c r="G361" t="s">
        <v>35</v>
      </c>
      <c r="H361" t="s">
        <v>20</v>
      </c>
      <c r="I361" t="s">
        <v>1450</v>
      </c>
      <c r="J361" t="s">
        <v>1451</v>
      </c>
      <c r="K361" t="s">
        <v>1452</v>
      </c>
    </row>
    <row r="362" spans="1:11" x14ac:dyDescent="0.25">
      <c r="A362">
        <v>25340</v>
      </c>
      <c r="B362">
        <v>52747</v>
      </c>
      <c r="C362" t="s">
        <v>439</v>
      </c>
      <c r="D362" t="s">
        <v>421</v>
      </c>
      <c r="F362" t="s">
        <v>1390</v>
      </c>
      <c r="G362" t="s">
        <v>19</v>
      </c>
      <c r="H362" t="s">
        <v>1398</v>
      </c>
      <c r="I362" t="s">
        <v>1450</v>
      </c>
      <c r="J362" t="s">
        <v>1451</v>
      </c>
      <c r="K362" t="s">
        <v>1452</v>
      </c>
    </row>
    <row r="363" spans="1:11" x14ac:dyDescent="0.25">
      <c r="A363">
        <v>38727</v>
      </c>
      <c r="B363">
        <v>153897</v>
      </c>
      <c r="C363" t="s">
        <v>1045</v>
      </c>
      <c r="D363" t="s">
        <v>1046</v>
      </c>
      <c r="F363" t="s">
        <v>1390</v>
      </c>
      <c r="G363" t="s">
        <v>19</v>
      </c>
      <c r="H363" t="s">
        <v>1240</v>
      </c>
      <c r="I363" t="s">
        <v>1450</v>
      </c>
      <c r="J363" t="s">
        <v>1451</v>
      </c>
      <c r="K363" t="s">
        <v>1452</v>
      </c>
    </row>
    <row r="364" spans="1:11" x14ac:dyDescent="0.25">
      <c r="A364">
        <v>38363</v>
      </c>
      <c r="B364">
        <v>136777</v>
      </c>
      <c r="C364" t="s">
        <v>440</v>
      </c>
      <c r="D364" t="s">
        <v>441</v>
      </c>
      <c r="F364" t="s">
        <v>1390</v>
      </c>
      <c r="G364" t="s">
        <v>19</v>
      </c>
      <c r="H364" t="s">
        <v>1394</v>
      </c>
      <c r="I364" t="s">
        <v>1450</v>
      </c>
      <c r="J364" t="s">
        <v>1451</v>
      </c>
      <c r="K364" t="s">
        <v>1452</v>
      </c>
    </row>
    <row r="365" spans="1:11" x14ac:dyDescent="0.25">
      <c r="A365">
        <v>22116</v>
      </c>
      <c r="B365">
        <v>149997</v>
      </c>
      <c r="C365" t="s">
        <v>1359</v>
      </c>
      <c r="D365" t="s">
        <v>1456</v>
      </c>
      <c r="F365" t="s">
        <v>1390</v>
      </c>
      <c r="G365" t="s">
        <v>19</v>
      </c>
      <c r="H365" t="s">
        <v>1399</v>
      </c>
      <c r="I365" t="s">
        <v>1450</v>
      </c>
      <c r="J365" t="s">
        <v>1451</v>
      </c>
      <c r="K365" t="s">
        <v>1452</v>
      </c>
    </row>
    <row r="366" spans="1:11" x14ac:dyDescent="0.25">
      <c r="A366">
        <v>38458</v>
      </c>
      <c r="B366">
        <v>142749</v>
      </c>
      <c r="C366" t="s">
        <v>446</v>
      </c>
      <c r="D366" t="s">
        <v>447</v>
      </c>
      <c r="F366" t="s">
        <v>1393</v>
      </c>
      <c r="G366" t="s">
        <v>44</v>
      </c>
      <c r="H366" t="s">
        <v>1399</v>
      </c>
      <c r="I366" t="s">
        <v>1450</v>
      </c>
      <c r="J366" t="s">
        <v>1451</v>
      </c>
      <c r="K366" t="s">
        <v>1452</v>
      </c>
    </row>
    <row r="367" spans="1:11" x14ac:dyDescent="0.25">
      <c r="A367">
        <v>38833</v>
      </c>
      <c r="B367">
        <v>159619</v>
      </c>
      <c r="C367" t="s">
        <v>1157</v>
      </c>
      <c r="D367" t="s">
        <v>74</v>
      </c>
      <c r="F367" t="s">
        <v>1390</v>
      </c>
      <c r="G367" t="s">
        <v>19</v>
      </c>
      <c r="H367" t="s">
        <v>1394</v>
      </c>
      <c r="I367" t="s">
        <v>1450</v>
      </c>
      <c r="J367" t="s">
        <v>1451</v>
      </c>
      <c r="K367" t="s">
        <v>1452</v>
      </c>
    </row>
    <row r="368" spans="1:11" x14ac:dyDescent="0.25">
      <c r="A368">
        <v>25011</v>
      </c>
      <c r="B368">
        <v>29385</v>
      </c>
      <c r="C368" t="s">
        <v>448</v>
      </c>
      <c r="D368" t="s">
        <v>140</v>
      </c>
      <c r="F368" t="s">
        <v>1393</v>
      </c>
      <c r="G368" t="s">
        <v>82</v>
      </c>
      <c r="H368" t="s">
        <v>1394</v>
      </c>
      <c r="I368" t="s">
        <v>1450</v>
      </c>
      <c r="J368" t="s">
        <v>1451</v>
      </c>
      <c r="K368" t="s">
        <v>1452</v>
      </c>
    </row>
    <row r="369" spans="1:11" x14ac:dyDescent="0.25">
      <c r="A369">
        <v>38848</v>
      </c>
      <c r="B369">
        <v>159636</v>
      </c>
      <c r="C369" t="s">
        <v>1210</v>
      </c>
      <c r="D369" t="s">
        <v>407</v>
      </c>
      <c r="F369" t="s">
        <v>1393</v>
      </c>
      <c r="G369" t="s">
        <v>445</v>
      </c>
      <c r="H369" t="s">
        <v>1400</v>
      </c>
      <c r="I369" t="s">
        <v>1450</v>
      </c>
      <c r="J369" t="s">
        <v>1451</v>
      </c>
      <c r="K369" t="s">
        <v>1452</v>
      </c>
    </row>
    <row r="370" spans="1:11" x14ac:dyDescent="0.25">
      <c r="A370">
        <v>38849</v>
      </c>
      <c r="B370">
        <v>159637</v>
      </c>
      <c r="C370" t="s">
        <v>1210</v>
      </c>
      <c r="D370" t="s">
        <v>1137</v>
      </c>
      <c r="F370" t="s">
        <v>1393</v>
      </c>
      <c r="G370" t="s">
        <v>445</v>
      </c>
      <c r="H370" t="s">
        <v>1400</v>
      </c>
      <c r="I370" t="s">
        <v>1450</v>
      </c>
      <c r="J370" t="s">
        <v>1451</v>
      </c>
      <c r="K370" t="s">
        <v>1452</v>
      </c>
    </row>
    <row r="371" spans="1:11" x14ac:dyDescent="0.25">
      <c r="A371">
        <v>38814</v>
      </c>
      <c r="B371">
        <v>158049</v>
      </c>
      <c r="C371" t="s">
        <v>905</v>
      </c>
      <c r="D371" t="s">
        <v>1158</v>
      </c>
      <c r="F371" t="s">
        <v>1390</v>
      </c>
      <c r="G371" t="s">
        <v>23</v>
      </c>
      <c r="H371" t="s">
        <v>20</v>
      </c>
      <c r="I371" t="s">
        <v>1450</v>
      </c>
      <c r="J371" t="s">
        <v>1451</v>
      </c>
      <c r="K371" t="s">
        <v>1452</v>
      </c>
    </row>
    <row r="372" spans="1:11" x14ac:dyDescent="0.25">
      <c r="A372">
        <v>38813</v>
      </c>
      <c r="B372">
        <v>158048</v>
      </c>
      <c r="C372" t="s">
        <v>1159</v>
      </c>
      <c r="D372" t="s">
        <v>573</v>
      </c>
      <c r="F372" t="s">
        <v>1390</v>
      </c>
      <c r="G372" t="s">
        <v>35</v>
      </c>
      <c r="H372" t="s">
        <v>20</v>
      </c>
      <c r="I372" t="s">
        <v>1450</v>
      </c>
      <c r="J372" t="s">
        <v>1451</v>
      </c>
      <c r="K372" t="s">
        <v>1452</v>
      </c>
    </row>
    <row r="373" spans="1:11" x14ac:dyDescent="0.25">
      <c r="A373">
        <v>38574</v>
      </c>
      <c r="B373">
        <v>146881</v>
      </c>
      <c r="C373" t="s">
        <v>449</v>
      </c>
      <c r="D373" t="s">
        <v>450</v>
      </c>
      <c r="F373" t="s">
        <v>1390</v>
      </c>
      <c r="G373" t="s">
        <v>19</v>
      </c>
      <c r="H373" t="s">
        <v>20</v>
      </c>
      <c r="I373" t="s">
        <v>1450</v>
      </c>
      <c r="J373" t="s">
        <v>1451</v>
      </c>
      <c r="K373" t="s">
        <v>1452</v>
      </c>
    </row>
    <row r="374" spans="1:11" x14ac:dyDescent="0.25">
      <c r="A374">
        <v>38719</v>
      </c>
      <c r="B374">
        <v>153884</v>
      </c>
      <c r="C374" t="s">
        <v>451</v>
      </c>
      <c r="D374" t="s">
        <v>513</v>
      </c>
      <c r="F374" t="s">
        <v>1390</v>
      </c>
      <c r="G374" t="s">
        <v>55</v>
      </c>
      <c r="H374" t="s">
        <v>20</v>
      </c>
      <c r="I374" t="s">
        <v>1450</v>
      </c>
      <c r="J374" t="s">
        <v>1451</v>
      </c>
      <c r="K374" t="s">
        <v>1452</v>
      </c>
    </row>
    <row r="375" spans="1:11" x14ac:dyDescent="0.25">
      <c r="A375">
        <v>38758</v>
      </c>
      <c r="B375">
        <v>155283</v>
      </c>
      <c r="C375" t="s">
        <v>1047</v>
      </c>
      <c r="D375" t="s">
        <v>168</v>
      </c>
      <c r="F375" t="s">
        <v>1393</v>
      </c>
      <c r="G375" t="s">
        <v>44</v>
      </c>
      <c r="H375" t="s">
        <v>1399</v>
      </c>
      <c r="I375" t="s">
        <v>1450</v>
      </c>
      <c r="J375" t="s">
        <v>1451</v>
      </c>
      <c r="K375" t="s">
        <v>1452</v>
      </c>
    </row>
    <row r="376" spans="1:11" x14ac:dyDescent="0.25">
      <c r="A376">
        <v>38808</v>
      </c>
      <c r="B376">
        <v>158043</v>
      </c>
      <c r="C376" t="s">
        <v>576</v>
      </c>
      <c r="D376" t="s">
        <v>568</v>
      </c>
      <c r="F376" t="s">
        <v>1390</v>
      </c>
      <c r="G376" t="s">
        <v>225</v>
      </c>
      <c r="H376" t="s">
        <v>1400</v>
      </c>
      <c r="I376" t="s">
        <v>1450</v>
      </c>
      <c r="J376" t="s">
        <v>1451</v>
      </c>
      <c r="K376" t="s">
        <v>1452</v>
      </c>
    </row>
    <row r="377" spans="1:11" x14ac:dyDescent="0.25">
      <c r="A377">
        <v>16729</v>
      </c>
      <c r="B377">
        <v>116620</v>
      </c>
      <c r="C377" t="s">
        <v>452</v>
      </c>
      <c r="D377" t="s">
        <v>120</v>
      </c>
      <c r="F377" t="s">
        <v>1390</v>
      </c>
      <c r="G377" t="s">
        <v>35</v>
      </c>
      <c r="H377" t="s">
        <v>1240</v>
      </c>
      <c r="I377" t="s">
        <v>1450</v>
      </c>
      <c r="J377" t="s">
        <v>1451</v>
      </c>
      <c r="K377" t="s">
        <v>1452</v>
      </c>
    </row>
    <row r="378" spans="1:11" x14ac:dyDescent="0.25">
      <c r="A378">
        <v>16518</v>
      </c>
      <c r="B378">
        <v>116621</v>
      </c>
      <c r="C378" t="s">
        <v>453</v>
      </c>
      <c r="D378" t="s">
        <v>79</v>
      </c>
      <c r="F378" t="s">
        <v>1390</v>
      </c>
      <c r="G378" t="s">
        <v>23</v>
      </c>
      <c r="H378" t="s">
        <v>1240</v>
      </c>
      <c r="I378" t="s">
        <v>1450</v>
      </c>
      <c r="J378" t="s">
        <v>1451</v>
      </c>
      <c r="K378" t="s">
        <v>1452</v>
      </c>
    </row>
    <row r="379" spans="1:11" x14ac:dyDescent="0.25">
      <c r="A379">
        <v>38757</v>
      </c>
      <c r="B379">
        <v>155282</v>
      </c>
      <c r="C379" t="s">
        <v>454</v>
      </c>
      <c r="D379" t="s">
        <v>1048</v>
      </c>
      <c r="F379" t="s">
        <v>1393</v>
      </c>
      <c r="G379" t="s">
        <v>44</v>
      </c>
      <c r="H379" t="s">
        <v>1398</v>
      </c>
      <c r="I379" t="s">
        <v>1450</v>
      </c>
      <c r="J379" t="s">
        <v>1451</v>
      </c>
      <c r="K379" t="s">
        <v>1452</v>
      </c>
    </row>
    <row r="380" spans="1:11" x14ac:dyDescent="0.25">
      <c r="A380">
        <v>16524</v>
      </c>
      <c r="B380">
        <v>116622</v>
      </c>
      <c r="C380" t="s">
        <v>454</v>
      </c>
      <c r="D380" t="s">
        <v>236</v>
      </c>
      <c r="F380" t="s">
        <v>1390</v>
      </c>
      <c r="G380" t="s">
        <v>35</v>
      </c>
      <c r="H380" t="s">
        <v>1399</v>
      </c>
      <c r="I380" t="s">
        <v>1450</v>
      </c>
      <c r="J380" t="s">
        <v>1451</v>
      </c>
      <c r="K380" t="s">
        <v>1452</v>
      </c>
    </row>
    <row r="381" spans="1:11" x14ac:dyDescent="0.25">
      <c r="A381">
        <v>38921</v>
      </c>
      <c r="B381">
        <v>162989</v>
      </c>
      <c r="C381" t="s">
        <v>1294</v>
      </c>
      <c r="D381" t="s">
        <v>1296</v>
      </c>
      <c r="F381" t="s">
        <v>1393</v>
      </c>
      <c r="G381" t="s">
        <v>1297</v>
      </c>
      <c r="H381" t="s">
        <v>1400</v>
      </c>
      <c r="I381" t="s">
        <v>1450</v>
      </c>
      <c r="J381" t="s">
        <v>1451</v>
      </c>
      <c r="K381" t="s">
        <v>1452</v>
      </c>
    </row>
    <row r="382" spans="1:11" x14ac:dyDescent="0.25">
      <c r="A382">
        <v>38922</v>
      </c>
      <c r="B382">
        <v>162990</v>
      </c>
      <c r="C382" t="s">
        <v>1294</v>
      </c>
      <c r="D382" t="s">
        <v>1295</v>
      </c>
      <c r="F382" t="s">
        <v>1390</v>
      </c>
      <c r="G382" t="s">
        <v>51</v>
      </c>
      <c r="H382" t="s">
        <v>1400</v>
      </c>
      <c r="I382" t="s">
        <v>1450</v>
      </c>
      <c r="J382" t="s">
        <v>1451</v>
      </c>
      <c r="K382" t="s">
        <v>1452</v>
      </c>
    </row>
    <row r="383" spans="1:11" x14ac:dyDescent="0.25">
      <c r="A383">
        <v>25061</v>
      </c>
      <c r="B383">
        <v>35952</v>
      </c>
      <c r="C383" t="s">
        <v>455</v>
      </c>
      <c r="D383" t="s">
        <v>49</v>
      </c>
      <c r="F383" t="s">
        <v>1390</v>
      </c>
      <c r="G383" t="s">
        <v>19</v>
      </c>
      <c r="H383" t="s">
        <v>20</v>
      </c>
      <c r="I383" t="s">
        <v>1450</v>
      </c>
      <c r="J383" t="s">
        <v>1451</v>
      </c>
      <c r="K383" t="s">
        <v>1452</v>
      </c>
    </row>
    <row r="384" spans="1:11" x14ac:dyDescent="0.25">
      <c r="A384">
        <v>38920</v>
      </c>
      <c r="B384">
        <v>162988</v>
      </c>
      <c r="C384" t="s">
        <v>1298</v>
      </c>
      <c r="D384" t="s">
        <v>235</v>
      </c>
      <c r="F384" t="s">
        <v>1390</v>
      </c>
      <c r="G384" t="s">
        <v>51</v>
      </c>
      <c r="H384" t="s">
        <v>1400</v>
      </c>
      <c r="I384" t="s">
        <v>1450</v>
      </c>
      <c r="J384" t="s">
        <v>1451</v>
      </c>
      <c r="K384" t="s">
        <v>1452</v>
      </c>
    </row>
    <row r="385" spans="1:11" x14ac:dyDescent="0.25">
      <c r="A385">
        <v>38724</v>
      </c>
      <c r="B385">
        <v>153894</v>
      </c>
      <c r="C385" t="s">
        <v>1049</v>
      </c>
      <c r="D385" t="s">
        <v>49</v>
      </c>
      <c r="F385" t="s">
        <v>1390</v>
      </c>
      <c r="G385" t="s">
        <v>19</v>
      </c>
      <c r="H385" t="s">
        <v>1400</v>
      </c>
      <c r="I385" t="s">
        <v>1450</v>
      </c>
      <c r="J385" t="s">
        <v>1451</v>
      </c>
      <c r="K385" t="s">
        <v>1452</v>
      </c>
    </row>
    <row r="386" spans="1:11" x14ac:dyDescent="0.25">
      <c r="A386">
        <v>38759</v>
      </c>
      <c r="B386">
        <v>155284</v>
      </c>
      <c r="C386" t="s">
        <v>1050</v>
      </c>
      <c r="D386" t="s">
        <v>1457</v>
      </c>
      <c r="F386" t="s">
        <v>1393</v>
      </c>
      <c r="G386" t="s">
        <v>445</v>
      </c>
      <c r="H386" t="s">
        <v>20</v>
      </c>
      <c r="I386" t="s">
        <v>1450</v>
      </c>
      <c r="J386" t="s">
        <v>1451</v>
      </c>
      <c r="K386" t="s">
        <v>1452</v>
      </c>
    </row>
    <row r="387" spans="1:11" x14ac:dyDescent="0.25">
      <c r="A387">
        <v>38831</v>
      </c>
      <c r="B387">
        <v>159617</v>
      </c>
      <c r="C387" t="s">
        <v>1160</v>
      </c>
      <c r="D387" t="s">
        <v>1161</v>
      </c>
      <c r="F387" t="s">
        <v>1393</v>
      </c>
      <c r="G387" t="s">
        <v>627</v>
      </c>
      <c r="H387" t="s">
        <v>1240</v>
      </c>
      <c r="I387" t="s">
        <v>1450</v>
      </c>
      <c r="J387" t="s">
        <v>1451</v>
      </c>
      <c r="K387" t="s">
        <v>1452</v>
      </c>
    </row>
    <row r="388" spans="1:11" x14ac:dyDescent="0.25">
      <c r="A388">
        <v>16519</v>
      </c>
      <c r="B388">
        <v>115850</v>
      </c>
      <c r="C388" t="s">
        <v>456</v>
      </c>
      <c r="D388" t="s">
        <v>441</v>
      </c>
      <c r="F388" t="s">
        <v>1390</v>
      </c>
      <c r="G388" t="s">
        <v>35</v>
      </c>
      <c r="H388" t="s">
        <v>1399</v>
      </c>
      <c r="I388" t="s">
        <v>1450</v>
      </c>
      <c r="J388" t="s">
        <v>1451</v>
      </c>
      <c r="K388" t="s">
        <v>1452</v>
      </c>
    </row>
    <row r="389" spans="1:11" x14ac:dyDescent="0.25">
      <c r="A389">
        <v>38964</v>
      </c>
      <c r="B389">
        <v>164091</v>
      </c>
      <c r="C389" t="s">
        <v>1458</v>
      </c>
      <c r="D389" t="s">
        <v>31</v>
      </c>
      <c r="F389" t="s">
        <v>1390</v>
      </c>
      <c r="G389" t="s">
        <v>19</v>
      </c>
      <c r="I389" t="s">
        <v>1450</v>
      </c>
      <c r="J389" t="s">
        <v>1451</v>
      </c>
      <c r="K389" t="s">
        <v>1452</v>
      </c>
    </row>
    <row r="390" spans="1:11" x14ac:dyDescent="0.25">
      <c r="A390">
        <v>25297</v>
      </c>
      <c r="B390">
        <v>48019</v>
      </c>
      <c r="C390" t="s">
        <v>1459</v>
      </c>
      <c r="D390" t="s">
        <v>39</v>
      </c>
      <c r="F390" t="s">
        <v>1390</v>
      </c>
      <c r="G390" t="s">
        <v>19</v>
      </c>
      <c r="H390" t="s">
        <v>1399</v>
      </c>
      <c r="I390" t="s">
        <v>1450</v>
      </c>
      <c r="J390" t="s">
        <v>1451</v>
      </c>
      <c r="K390" t="s">
        <v>1452</v>
      </c>
    </row>
    <row r="391" spans="1:11" x14ac:dyDescent="0.25">
      <c r="A391">
        <v>38056</v>
      </c>
      <c r="B391">
        <v>118550</v>
      </c>
      <c r="C391" t="s">
        <v>1459</v>
      </c>
      <c r="D391" t="s">
        <v>444</v>
      </c>
      <c r="F391" t="s">
        <v>1393</v>
      </c>
      <c r="G391" t="s">
        <v>44</v>
      </c>
      <c r="H391" t="s">
        <v>20</v>
      </c>
      <c r="I391" t="s">
        <v>1450</v>
      </c>
      <c r="J391" t="s">
        <v>1451</v>
      </c>
      <c r="K391" t="s">
        <v>1452</v>
      </c>
    </row>
    <row r="392" spans="1:11" x14ac:dyDescent="0.25">
      <c r="A392">
        <v>38810</v>
      </c>
      <c r="B392">
        <v>158045</v>
      </c>
      <c r="C392" t="s">
        <v>1162</v>
      </c>
      <c r="D392" t="s">
        <v>177</v>
      </c>
      <c r="F392" t="s">
        <v>1390</v>
      </c>
      <c r="G392" t="s">
        <v>225</v>
      </c>
      <c r="H392" t="s">
        <v>1400</v>
      </c>
      <c r="I392" t="s">
        <v>1450</v>
      </c>
      <c r="J392" t="s">
        <v>1451</v>
      </c>
      <c r="K392" t="s">
        <v>1452</v>
      </c>
    </row>
    <row r="393" spans="1:11" x14ac:dyDescent="0.25">
      <c r="A393">
        <v>38851</v>
      </c>
      <c r="B393">
        <v>159639</v>
      </c>
      <c r="C393" t="s">
        <v>1211</v>
      </c>
      <c r="D393" t="s">
        <v>27</v>
      </c>
      <c r="F393" t="s">
        <v>1390</v>
      </c>
      <c r="G393" t="s">
        <v>19</v>
      </c>
      <c r="H393" t="s">
        <v>1240</v>
      </c>
      <c r="I393" t="s">
        <v>1450</v>
      </c>
      <c r="J393" t="s">
        <v>1451</v>
      </c>
      <c r="K393" t="s">
        <v>1452</v>
      </c>
    </row>
    <row r="394" spans="1:11" x14ac:dyDescent="0.25">
      <c r="A394">
        <v>38923</v>
      </c>
      <c r="B394">
        <v>162991</v>
      </c>
      <c r="C394" t="s">
        <v>1299</v>
      </c>
      <c r="D394" t="s">
        <v>1137</v>
      </c>
      <c r="F394" t="s">
        <v>1393</v>
      </c>
      <c r="G394" t="s">
        <v>445</v>
      </c>
      <c r="H394" t="s">
        <v>1400</v>
      </c>
      <c r="I394" t="s">
        <v>1450</v>
      </c>
      <c r="J394" t="s">
        <v>1451</v>
      </c>
      <c r="K394" t="s">
        <v>1452</v>
      </c>
    </row>
    <row r="395" spans="1:11" x14ac:dyDescent="0.25">
      <c r="A395">
        <v>38773</v>
      </c>
      <c r="B395">
        <v>158004</v>
      </c>
      <c r="C395" t="s">
        <v>1107</v>
      </c>
      <c r="D395" t="s">
        <v>1108</v>
      </c>
      <c r="F395" t="s">
        <v>1393</v>
      </c>
      <c r="G395" t="s">
        <v>445</v>
      </c>
      <c r="H395" t="s">
        <v>1394</v>
      </c>
      <c r="I395" t="s">
        <v>1450</v>
      </c>
      <c r="J395" t="s">
        <v>1451</v>
      </c>
      <c r="K395" t="s">
        <v>1452</v>
      </c>
    </row>
    <row r="396" spans="1:11" x14ac:dyDescent="0.25">
      <c r="A396">
        <v>7425</v>
      </c>
      <c r="B396">
        <v>119972</v>
      </c>
      <c r="C396" t="s">
        <v>457</v>
      </c>
      <c r="D396" t="s">
        <v>39</v>
      </c>
      <c r="F396" t="s">
        <v>1390</v>
      </c>
      <c r="G396" t="s">
        <v>23</v>
      </c>
      <c r="H396" t="s">
        <v>1399</v>
      </c>
      <c r="I396" t="s">
        <v>1450</v>
      </c>
      <c r="J396" t="s">
        <v>1451</v>
      </c>
      <c r="K396" t="s">
        <v>1452</v>
      </c>
    </row>
    <row r="397" spans="1:11" x14ac:dyDescent="0.25">
      <c r="A397">
        <v>38355</v>
      </c>
      <c r="B397">
        <v>136819</v>
      </c>
      <c r="C397" t="s">
        <v>1360</v>
      </c>
      <c r="D397" t="s">
        <v>1361</v>
      </c>
      <c r="F397" t="s">
        <v>1393</v>
      </c>
      <c r="G397" t="s">
        <v>44</v>
      </c>
      <c r="H397" t="s">
        <v>1240</v>
      </c>
      <c r="I397" t="s">
        <v>1450</v>
      </c>
      <c r="J397" t="s">
        <v>1451</v>
      </c>
      <c r="K397" t="s">
        <v>1452</v>
      </c>
    </row>
    <row r="398" spans="1:11" x14ac:dyDescent="0.25">
      <c r="A398">
        <v>16465</v>
      </c>
      <c r="B398">
        <v>111842</v>
      </c>
      <c r="C398" t="s">
        <v>461</v>
      </c>
      <c r="D398" t="s">
        <v>1460</v>
      </c>
      <c r="F398" t="s">
        <v>1390</v>
      </c>
      <c r="G398" t="s">
        <v>23</v>
      </c>
      <c r="H398" t="s">
        <v>1399</v>
      </c>
      <c r="I398" t="s">
        <v>460</v>
      </c>
      <c r="J398" t="s">
        <v>1461</v>
      </c>
      <c r="K398" t="s">
        <v>1462</v>
      </c>
    </row>
    <row r="399" spans="1:11" x14ac:dyDescent="0.25">
      <c r="A399">
        <v>16917</v>
      </c>
      <c r="B399">
        <v>164065</v>
      </c>
      <c r="C399" t="s">
        <v>461</v>
      </c>
      <c r="D399" t="s">
        <v>1362</v>
      </c>
      <c r="F399" t="s">
        <v>1390</v>
      </c>
      <c r="G399" t="s">
        <v>19</v>
      </c>
      <c r="H399" t="s">
        <v>20</v>
      </c>
      <c r="I399" t="s">
        <v>460</v>
      </c>
      <c r="J399" t="s">
        <v>1461</v>
      </c>
      <c r="K399" t="s">
        <v>1462</v>
      </c>
    </row>
    <row r="400" spans="1:11" x14ac:dyDescent="0.25">
      <c r="A400">
        <v>25095</v>
      </c>
      <c r="B400">
        <v>36144</v>
      </c>
      <c r="C400" t="s">
        <v>336</v>
      </c>
      <c r="D400" t="s">
        <v>935</v>
      </c>
      <c r="F400" t="s">
        <v>1390</v>
      </c>
      <c r="G400" t="s">
        <v>35</v>
      </c>
      <c r="H400" t="s">
        <v>1240</v>
      </c>
      <c r="I400" t="s">
        <v>460</v>
      </c>
      <c r="J400" t="s">
        <v>1461</v>
      </c>
      <c r="K400" t="s">
        <v>1462</v>
      </c>
    </row>
    <row r="401" spans="1:11" x14ac:dyDescent="0.25">
      <c r="A401">
        <v>25555</v>
      </c>
      <c r="B401">
        <v>70673</v>
      </c>
      <c r="C401" t="s">
        <v>462</v>
      </c>
      <c r="D401" t="s">
        <v>463</v>
      </c>
      <c r="F401" t="s">
        <v>1390</v>
      </c>
      <c r="G401" t="s">
        <v>19</v>
      </c>
      <c r="H401" t="s">
        <v>1398</v>
      </c>
      <c r="I401" t="s">
        <v>460</v>
      </c>
      <c r="J401" t="s">
        <v>1461</v>
      </c>
      <c r="K401" t="s">
        <v>1462</v>
      </c>
    </row>
    <row r="402" spans="1:11" x14ac:dyDescent="0.25">
      <c r="A402">
        <v>25097</v>
      </c>
      <c r="B402">
        <v>36146</v>
      </c>
      <c r="C402" t="s">
        <v>465</v>
      </c>
      <c r="D402" t="s">
        <v>369</v>
      </c>
      <c r="F402" t="s">
        <v>1390</v>
      </c>
      <c r="G402" t="s">
        <v>35</v>
      </c>
      <c r="H402" t="s">
        <v>20</v>
      </c>
      <c r="I402" t="s">
        <v>460</v>
      </c>
      <c r="J402" t="s">
        <v>1461</v>
      </c>
      <c r="K402" t="s">
        <v>1462</v>
      </c>
    </row>
    <row r="403" spans="1:11" x14ac:dyDescent="0.25">
      <c r="A403">
        <v>25614</v>
      </c>
      <c r="B403">
        <v>162044</v>
      </c>
      <c r="C403" t="s">
        <v>466</v>
      </c>
      <c r="D403" t="s">
        <v>69</v>
      </c>
      <c r="F403" t="s">
        <v>1390</v>
      </c>
      <c r="G403" t="s">
        <v>23</v>
      </c>
      <c r="H403" t="s">
        <v>20</v>
      </c>
      <c r="I403" t="s">
        <v>460</v>
      </c>
      <c r="J403" t="s">
        <v>1461</v>
      </c>
      <c r="K403" t="s">
        <v>1462</v>
      </c>
    </row>
    <row r="404" spans="1:11" x14ac:dyDescent="0.25">
      <c r="A404">
        <v>25093</v>
      </c>
      <c r="B404">
        <v>36143</v>
      </c>
      <c r="C404" t="s">
        <v>467</v>
      </c>
      <c r="D404" t="s">
        <v>52</v>
      </c>
      <c r="F404" t="s">
        <v>1390</v>
      </c>
      <c r="G404" t="s">
        <v>35</v>
      </c>
      <c r="H404" t="s">
        <v>1240</v>
      </c>
      <c r="I404" t="s">
        <v>460</v>
      </c>
      <c r="J404" t="s">
        <v>1461</v>
      </c>
      <c r="K404" t="s">
        <v>1462</v>
      </c>
    </row>
    <row r="405" spans="1:11" x14ac:dyDescent="0.25">
      <c r="A405">
        <v>25948</v>
      </c>
      <c r="B405">
        <v>111781</v>
      </c>
      <c r="C405" t="s">
        <v>468</v>
      </c>
      <c r="D405" t="s">
        <v>110</v>
      </c>
      <c r="F405" t="s">
        <v>1390</v>
      </c>
      <c r="G405" t="s">
        <v>19</v>
      </c>
      <c r="H405" t="s">
        <v>1398</v>
      </c>
      <c r="I405" t="s">
        <v>460</v>
      </c>
      <c r="J405" t="s">
        <v>1461</v>
      </c>
      <c r="K405" t="s">
        <v>1462</v>
      </c>
    </row>
    <row r="406" spans="1:11" x14ac:dyDescent="0.25">
      <c r="A406">
        <v>25615</v>
      </c>
      <c r="B406">
        <v>162043</v>
      </c>
      <c r="C406" t="s">
        <v>469</v>
      </c>
      <c r="D406" t="s">
        <v>85</v>
      </c>
      <c r="F406" t="s">
        <v>1390</v>
      </c>
      <c r="G406" t="s">
        <v>35</v>
      </c>
      <c r="H406" t="s">
        <v>1399</v>
      </c>
      <c r="I406" t="s">
        <v>460</v>
      </c>
      <c r="J406" t="s">
        <v>1461</v>
      </c>
      <c r="K406" t="s">
        <v>1462</v>
      </c>
    </row>
    <row r="407" spans="1:11" x14ac:dyDescent="0.25">
      <c r="A407">
        <v>16456</v>
      </c>
      <c r="B407">
        <v>109458</v>
      </c>
      <c r="C407" t="s">
        <v>470</v>
      </c>
      <c r="D407" t="s">
        <v>112</v>
      </c>
      <c r="F407" t="s">
        <v>1390</v>
      </c>
      <c r="G407" t="s">
        <v>28</v>
      </c>
      <c r="H407" t="s">
        <v>20</v>
      </c>
      <c r="I407" t="s">
        <v>460</v>
      </c>
      <c r="J407" t="s">
        <v>1461</v>
      </c>
      <c r="K407" t="s">
        <v>1462</v>
      </c>
    </row>
    <row r="408" spans="1:11" x14ac:dyDescent="0.25">
      <c r="A408">
        <v>16459</v>
      </c>
      <c r="B408">
        <v>111846</v>
      </c>
      <c r="C408" t="s">
        <v>471</v>
      </c>
      <c r="D408" t="s">
        <v>31</v>
      </c>
      <c r="F408" t="s">
        <v>1390</v>
      </c>
      <c r="G408" t="s">
        <v>23</v>
      </c>
      <c r="H408" t="s">
        <v>1399</v>
      </c>
      <c r="I408" t="s">
        <v>460</v>
      </c>
      <c r="J408" t="s">
        <v>1461</v>
      </c>
      <c r="K408" t="s">
        <v>1462</v>
      </c>
    </row>
    <row r="409" spans="1:11" x14ac:dyDescent="0.25">
      <c r="A409">
        <v>38711</v>
      </c>
      <c r="B409">
        <v>153874</v>
      </c>
      <c r="C409" t="s">
        <v>472</v>
      </c>
      <c r="D409" t="s">
        <v>473</v>
      </c>
      <c r="F409" t="s">
        <v>1390</v>
      </c>
      <c r="G409" t="s">
        <v>19</v>
      </c>
      <c r="H409" t="s">
        <v>1398</v>
      </c>
      <c r="I409" t="s">
        <v>460</v>
      </c>
      <c r="J409" t="s">
        <v>1461</v>
      </c>
      <c r="K409" t="s">
        <v>1462</v>
      </c>
    </row>
    <row r="410" spans="1:11" x14ac:dyDescent="0.25">
      <c r="A410">
        <v>16462</v>
      </c>
      <c r="B410">
        <v>111847</v>
      </c>
      <c r="C410" t="s">
        <v>474</v>
      </c>
      <c r="D410" t="s">
        <v>99</v>
      </c>
      <c r="F410" t="s">
        <v>1390</v>
      </c>
      <c r="G410" t="s">
        <v>23</v>
      </c>
      <c r="H410" t="s">
        <v>1399</v>
      </c>
      <c r="I410" t="s">
        <v>460</v>
      </c>
      <c r="J410" t="s">
        <v>1461</v>
      </c>
      <c r="K410" t="s">
        <v>1462</v>
      </c>
    </row>
    <row r="411" spans="1:11" x14ac:dyDescent="0.25">
      <c r="A411">
        <v>16811</v>
      </c>
      <c r="B411">
        <v>111848</v>
      </c>
      <c r="C411" t="s">
        <v>294</v>
      </c>
      <c r="D411" t="s">
        <v>258</v>
      </c>
      <c r="F411" t="s">
        <v>1390</v>
      </c>
      <c r="G411" t="s">
        <v>23</v>
      </c>
      <c r="H411" t="s">
        <v>1240</v>
      </c>
      <c r="I411" t="s">
        <v>460</v>
      </c>
      <c r="J411" t="s">
        <v>1461</v>
      </c>
      <c r="K411" t="s">
        <v>1462</v>
      </c>
    </row>
    <row r="412" spans="1:11" x14ac:dyDescent="0.25">
      <c r="A412">
        <v>38878</v>
      </c>
      <c r="B412">
        <v>162022</v>
      </c>
      <c r="C412" t="s">
        <v>1463</v>
      </c>
      <c r="D412" t="s">
        <v>867</v>
      </c>
      <c r="F412" t="s">
        <v>1390</v>
      </c>
      <c r="G412" t="s">
        <v>19</v>
      </c>
      <c r="H412" t="s">
        <v>1394</v>
      </c>
      <c r="I412" t="s">
        <v>460</v>
      </c>
      <c r="J412" t="s">
        <v>1461</v>
      </c>
      <c r="K412" t="s">
        <v>1462</v>
      </c>
    </row>
    <row r="413" spans="1:11" x14ac:dyDescent="0.25">
      <c r="A413">
        <v>38403</v>
      </c>
      <c r="B413">
        <v>139274</v>
      </c>
      <c r="C413" t="s">
        <v>479</v>
      </c>
      <c r="D413" t="s">
        <v>480</v>
      </c>
      <c r="F413" t="s">
        <v>1390</v>
      </c>
      <c r="G413" t="s">
        <v>19</v>
      </c>
      <c r="H413" t="s">
        <v>1397</v>
      </c>
      <c r="I413" t="s">
        <v>460</v>
      </c>
      <c r="J413" t="s">
        <v>1461</v>
      </c>
      <c r="K413" t="s">
        <v>1462</v>
      </c>
    </row>
    <row r="414" spans="1:11" x14ac:dyDescent="0.25">
      <c r="A414">
        <v>16471</v>
      </c>
      <c r="B414">
        <v>158031</v>
      </c>
      <c r="C414" t="s">
        <v>1163</v>
      </c>
      <c r="D414" t="s">
        <v>1164</v>
      </c>
      <c r="F414" t="s">
        <v>1390</v>
      </c>
      <c r="G414" t="s">
        <v>35</v>
      </c>
      <c r="H414" t="s">
        <v>20</v>
      </c>
      <c r="I414" t="s">
        <v>460</v>
      </c>
      <c r="J414" t="s">
        <v>1461</v>
      </c>
      <c r="K414" t="s">
        <v>1462</v>
      </c>
    </row>
    <row r="415" spans="1:11" x14ac:dyDescent="0.25">
      <c r="A415">
        <v>16461</v>
      </c>
      <c r="B415">
        <v>111808</v>
      </c>
      <c r="C415" t="s">
        <v>481</v>
      </c>
      <c r="D415" t="s">
        <v>27</v>
      </c>
      <c r="F415" t="s">
        <v>1390</v>
      </c>
      <c r="G415" t="s">
        <v>28</v>
      </c>
      <c r="H415" t="s">
        <v>1240</v>
      </c>
      <c r="I415" t="s">
        <v>460</v>
      </c>
      <c r="J415" t="s">
        <v>1461</v>
      </c>
      <c r="K415" t="s">
        <v>1462</v>
      </c>
    </row>
    <row r="416" spans="1:11" x14ac:dyDescent="0.25">
      <c r="A416">
        <v>38639</v>
      </c>
      <c r="B416">
        <v>148776</v>
      </c>
      <c r="C416" t="s">
        <v>483</v>
      </c>
      <c r="D416" t="s">
        <v>69</v>
      </c>
      <c r="F416" t="s">
        <v>1390</v>
      </c>
      <c r="G416" t="s">
        <v>19</v>
      </c>
      <c r="H416" t="s">
        <v>20</v>
      </c>
      <c r="I416" t="s">
        <v>460</v>
      </c>
      <c r="J416" t="s">
        <v>1461</v>
      </c>
      <c r="K416" t="s">
        <v>1462</v>
      </c>
    </row>
    <row r="417" spans="1:11" x14ac:dyDescent="0.25">
      <c r="A417">
        <v>38638</v>
      </c>
      <c r="B417">
        <v>148775</v>
      </c>
      <c r="C417" t="s">
        <v>484</v>
      </c>
      <c r="D417" t="s">
        <v>485</v>
      </c>
      <c r="F417" t="s">
        <v>1390</v>
      </c>
      <c r="G417" t="s">
        <v>19</v>
      </c>
      <c r="H417" t="s">
        <v>1399</v>
      </c>
      <c r="I417" t="s">
        <v>460</v>
      </c>
      <c r="J417" t="s">
        <v>1461</v>
      </c>
      <c r="K417" t="s">
        <v>1462</v>
      </c>
    </row>
    <row r="418" spans="1:11" x14ac:dyDescent="0.25">
      <c r="A418">
        <v>38637</v>
      </c>
      <c r="B418">
        <v>148774</v>
      </c>
      <c r="C418" t="s">
        <v>486</v>
      </c>
      <c r="D418" t="s">
        <v>146</v>
      </c>
      <c r="F418" t="s">
        <v>1390</v>
      </c>
      <c r="G418" t="s">
        <v>19</v>
      </c>
      <c r="H418" t="s">
        <v>20</v>
      </c>
      <c r="I418" t="s">
        <v>460</v>
      </c>
      <c r="J418" t="s">
        <v>1461</v>
      </c>
      <c r="K418" t="s">
        <v>1462</v>
      </c>
    </row>
    <row r="419" spans="1:11" x14ac:dyDescent="0.25">
      <c r="A419">
        <v>38549</v>
      </c>
      <c r="B419">
        <v>145594</v>
      </c>
      <c r="C419" t="s">
        <v>487</v>
      </c>
      <c r="D419" t="s">
        <v>57</v>
      </c>
      <c r="F419" t="s">
        <v>1390</v>
      </c>
      <c r="G419" t="s">
        <v>23</v>
      </c>
      <c r="H419" t="s">
        <v>1398</v>
      </c>
      <c r="I419" t="s">
        <v>1300</v>
      </c>
      <c r="J419" t="s">
        <v>1461</v>
      </c>
      <c r="K419" t="s">
        <v>1462</v>
      </c>
    </row>
    <row r="420" spans="1:11" x14ac:dyDescent="0.25">
      <c r="A420">
        <v>38746</v>
      </c>
      <c r="B420">
        <v>155270</v>
      </c>
      <c r="C420" t="s">
        <v>1053</v>
      </c>
      <c r="D420" t="s">
        <v>513</v>
      </c>
      <c r="F420" t="s">
        <v>1390</v>
      </c>
      <c r="G420" t="s">
        <v>55</v>
      </c>
      <c r="H420" t="s">
        <v>1399</v>
      </c>
      <c r="I420" t="s">
        <v>1300</v>
      </c>
      <c r="J420" t="s">
        <v>1461</v>
      </c>
      <c r="K420" t="s">
        <v>1462</v>
      </c>
    </row>
    <row r="421" spans="1:11" x14ac:dyDescent="0.25">
      <c r="A421">
        <v>38593</v>
      </c>
      <c r="B421">
        <v>146905</v>
      </c>
      <c r="C421" t="s">
        <v>234</v>
      </c>
      <c r="D421" t="s">
        <v>236</v>
      </c>
      <c r="F421" t="s">
        <v>1390</v>
      </c>
      <c r="G421" t="s">
        <v>35</v>
      </c>
      <c r="H421" t="s">
        <v>20</v>
      </c>
      <c r="I421" t="s">
        <v>1300</v>
      </c>
      <c r="J421" t="s">
        <v>1461</v>
      </c>
      <c r="K421" t="s">
        <v>1462</v>
      </c>
    </row>
    <row r="422" spans="1:11" x14ac:dyDescent="0.25">
      <c r="A422">
        <v>7753</v>
      </c>
      <c r="B422">
        <v>146940</v>
      </c>
      <c r="C422" t="s">
        <v>135</v>
      </c>
      <c r="D422" t="s">
        <v>136</v>
      </c>
      <c r="F422" t="s">
        <v>1393</v>
      </c>
      <c r="G422" t="s">
        <v>22</v>
      </c>
      <c r="H422" t="s">
        <v>1399</v>
      </c>
      <c r="I422" t="s">
        <v>1300</v>
      </c>
      <c r="J422" t="s">
        <v>1461</v>
      </c>
      <c r="K422" t="s">
        <v>1462</v>
      </c>
    </row>
    <row r="423" spans="1:11" x14ac:dyDescent="0.25">
      <c r="A423">
        <v>38717</v>
      </c>
      <c r="B423">
        <v>153882</v>
      </c>
      <c r="C423" t="s">
        <v>375</v>
      </c>
      <c r="D423" t="s">
        <v>33</v>
      </c>
      <c r="F423" t="s">
        <v>1390</v>
      </c>
      <c r="G423" t="s">
        <v>19</v>
      </c>
      <c r="H423" t="s">
        <v>1240</v>
      </c>
      <c r="I423" t="s">
        <v>1300</v>
      </c>
      <c r="J423" t="s">
        <v>1461</v>
      </c>
      <c r="K423" t="s">
        <v>1462</v>
      </c>
    </row>
    <row r="424" spans="1:11" x14ac:dyDescent="0.25">
      <c r="A424">
        <v>38800</v>
      </c>
      <c r="B424">
        <v>158034</v>
      </c>
      <c r="C424" t="s">
        <v>1165</v>
      </c>
      <c r="D424" t="s">
        <v>421</v>
      </c>
      <c r="F424" t="s">
        <v>1390</v>
      </c>
      <c r="G424" t="s">
        <v>19</v>
      </c>
      <c r="H424" t="s">
        <v>1398</v>
      </c>
      <c r="I424" t="s">
        <v>1300</v>
      </c>
      <c r="J424" t="s">
        <v>1461</v>
      </c>
      <c r="K424" t="s">
        <v>1462</v>
      </c>
    </row>
    <row r="425" spans="1:11" x14ac:dyDescent="0.25">
      <c r="A425">
        <v>38732</v>
      </c>
      <c r="B425">
        <v>155253</v>
      </c>
      <c r="C425" t="s">
        <v>1054</v>
      </c>
      <c r="D425" t="s">
        <v>24</v>
      </c>
      <c r="F425" t="s">
        <v>1390</v>
      </c>
      <c r="G425" t="s">
        <v>19</v>
      </c>
      <c r="H425" t="s">
        <v>1399</v>
      </c>
      <c r="I425" t="s">
        <v>1300</v>
      </c>
      <c r="J425" t="s">
        <v>1461</v>
      </c>
      <c r="K425" t="s">
        <v>1462</v>
      </c>
    </row>
    <row r="426" spans="1:11" x14ac:dyDescent="0.25">
      <c r="A426">
        <v>38747</v>
      </c>
      <c r="B426">
        <v>155271</v>
      </c>
      <c r="C426" t="s">
        <v>1056</v>
      </c>
      <c r="D426" t="s">
        <v>117</v>
      </c>
      <c r="F426" t="s">
        <v>1390</v>
      </c>
      <c r="G426" t="s">
        <v>19</v>
      </c>
      <c r="H426" t="s">
        <v>20</v>
      </c>
      <c r="I426" t="s">
        <v>1300</v>
      </c>
      <c r="J426" t="s">
        <v>1461</v>
      </c>
      <c r="K426" t="s">
        <v>1462</v>
      </c>
    </row>
    <row r="427" spans="1:11" x14ac:dyDescent="0.25">
      <c r="A427">
        <v>15911</v>
      </c>
      <c r="B427">
        <v>67316</v>
      </c>
      <c r="C427" t="s">
        <v>62</v>
      </c>
      <c r="D427" t="s">
        <v>63</v>
      </c>
      <c r="F427" t="s">
        <v>1390</v>
      </c>
      <c r="G427" t="s">
        <v>23</v>
      </c>
      <c r="H427" t="s">
        <v>1399</v>
      </c>
      <c r="I427" t="s">
        <v>1300</v>
      </c>
      <c r="J427" t="s">
        <v>1461</v>
      </c>
      <c r="K427" t="s">
        <v>1462</v>
      </c>
    </row>
    <row r="428" spans="1:11" x14ac:dyDescent="0.25">
      <c r="A428">
        <v>7177</v>
      </c>
      <c r="B428">
        <v>139235</v>
      </c>
      <c r="C428" t="s">
        <v>512</v>
      </c>
      <c r="D428" t="s">
        <v>33</v>
      </c>
      <c r="F428" t="s">
        <v>1390</v>
      </c>
      <c r="G428" t="s">
        <v>35</v>
      </c>
      <c r="H428" t="s">
        <v>1240</v>
      </c>
      <c r="I428" t="s">
        <v>1300</v>
      </c>
      <c r="J428" t="s">
        <v>1461</v>
      </c>
      <c r="K428" t="s">
        <v>1462</v>
      </c>
    </row>
    <row r="429" spans="1:11" x14ac:dyDescent="0.25">
      <c r="A429">
        <v>38044</v>
      </c>
      <c r="B429">
        <v>128197</v>
      </c>
      <c r="C429" t="s">
        <v>492</v>
      </c>
      <c r="D429" t="s">
        <v>85</v>
      </c>
      <c r="F429" t="s">
        <v>1390</v>
      </c>
      <c r="G429" t="s">
        <v>35</v>
      </c>
      <c r="H429" t="s">
        <v>1399</v>
      </c>
      <c r="I429" t="s">
        <v>488</v>
      </c>
      <c r="J429" t="s">
        <v>1461</v>
      </c>
      <c r="K429" t="s">
        <v>1462</v>
      </c>
    </row>
    <row r="430" spans="1:11" x14ac:dyDescent="0.25">
      <c r="A430">
        <v>38401</v>
      </c>
      <c r="B430">
        <v>139272</v>
      </c>
      <c r="C430" t="s">
        <v>76</v>
      </c>
      <c r="D430" t="s">
        <v>493</v>
      </c>
      <c r="F430" t="s">
        <v>1393</v>
      </c>
      <c r="G430" t="s">
        <v>22</v>
      </c>
      <c r="H430" t="s">
        <v>20</v>
      </c>
      <c r="I430" t="s">
        <v>488</v>
      </c>
      <c r="J430" t="s">
        <v>1461</v>
      </c>
      <c r="K430" t="s">
        <v>1462</v>
      </c>
    </row>
    <row r="431" spans="1:11" x14ac:dyDescent="0.25">
      <c r="A431">
        <v>16900</v>
      </c>
      <c r="B431">
        <v>19446</v>
      </c>
      <c r="C431" t="s">
        <v>494</v>
      </c>
      <c r="D431" t="s">
        <v>495</v>
      </c>
      <c r="F431" t="s">
        <v>1393</v>
      </c>
      <c r="G431" t="s">
        <v>82</v>
      </c>
      <c r="H431" t="s">
        <v>1399</v>
      </c>
      <c r="I431" t="s">
        <v>488</v>
      </c>
      <c r="J431" t="s">
        <v>1461</v>
      </c>
      <c r="K431" t="s">
        <v>1462</v>
      </c>
    </row>
    <row r="432" spans="1:11" x14ac:dyDescent="0.25">
      <c r="A432">
        <v>38583</v>
      </c>
      <c r="B432">
        <v>146893</v>
      </c>
      <c r="C432" t="s">
        <v>496</v>
      </c>
      <c r="D432" t="s">
        <v>497</v>
      </c>
      <c r="F432" t="s">
        <v>1390</v>
      </c>
      <c r="G432" t="s">
        <v>23</v>
      </c>
      <c r="H432" t="s">
        <v>20</v>
      </c>
      <c r="I432" t="s">
        <v>488</v>
      </c>
      <c r="J432" t="s">
        <v>1461</v>
      </c>
      <c r="K432" t="s">
        <v>1462</v>
      </c>
    </row>
    <row r="433" spans="1:11" x14ac:dyDescent="0.25">
      <c r="A433">
        <v>38607</v>
      </c>
      <c r="B433">
        <v>146923</v>
      </c>
      <c r="C433" t="s">
        <v>1052</v>
      </c>
      <c r="D433" t="s">
        <v>247</v>
      </c>
      <c r="F433" t="s">
        <v>1393</v>
      </c>
      <c r="G433" t="s">
        <v>44</v>
      </c>
      <c r="H433" t="s">
        <v>20</v>
      </c>
      <c r="I433" t="s">
        <v>488</v>
      </c>
      <c r="J433" t="s">
        <v>1461</v>
      </c>
      <c r="K433" t="s">
        <v>1462</v>
      </c>
    </row>
    <row r="434" spans="1:11" x14ac:dyDescent="0.25">
      <c r="A434">
        <v>38365</v>
      </c>
      <c r="B434">
        <v>136797</v>
      </c>
      <c r="C434" t="s">
        <v>498</v>
      </c>
      <c r="D434" t="s">
        <v>369</v>
      </c>
      <c r="F434" t="s">
        <v>1390</v>
      </c>
      <c r="G434" t="s">
        <v>35</v>
      </c>
      <c r="H434" t="s">
        <v>1399</v>
      </c>
      <c r="I434" t="s">
        <v>488</v>
      </c>
      <c r="J434" t="s">
        <v>1461</v>
      </c>
      <c r="K434" t="s">
        <v>1462</v>
      </c>
    </row>
    <row r="435" spans="1:11" x14ac:dyDescent="0.25">
      <c r="A435">
        <v>7787</v>
      </c>
      <c r="B435">
        <v>111815</v>
      </c>
      <c r="C435" t="s">
        <v>499</v>
      </c>
      <c r="D435" t="s">
        <v>500</v>
      </c>
      <c r="F435" t="s">
        <v>1393</v>
      </c>
      <c r="G435" t="s">
        <v>82</v>
      </c>
      <c r="H435" t="s">
        <v>20</v>
      </c>
      <c r="I435" t="s">
        <v>488</v>
      </c>
      <c r="J435" t="s">
        <v>1461</v>
      </c>
      <c r="K435" t="s">
        <v>1462</v>
      </c>
    </row>
    <row r="436" spans="1:11" x14ac:dyDescent="0.25">
      <c r="A436">
        <v>7770</v>
      </c>
      <c r="B436">
        <v>111816</v>
      </c>
      <c r="C436" t="s">
        <v>499</v>
      </c>
      <c r="D436" t="s">
        <v>85</v>
      </c>
      <c r="F436" t="s">
        <v>1390</v>
      </c>
      <c r="G436" t="s">
        <v>35</v>
      </c>
      <c r="H436" t="s">
        <v>20</v>
      </c>
      <c r="I436" t="s">
        <v>488</v>
      </c>
      <c r="J436" t="s">
        <v>1461</v>
      </c>
      <c r="K436" t="s">
        <v>1462</v>
      </c>
    </row>
    <row r="437" spans="1:11" x14ac:dyDescent="0.25">
      <c r="A437">
        <v>38604</v>
      </c>
      <c r="B437">
        <v>146920</v>
      </c>
      <c r="C437" t="s">
        <v>501</v>
      </c>
      <c r="D437" t="s">
        <v>49</v>
      </c>
      <c r="F437" t="s">
        <v>1390</v>
      </c>
      <c r="G437" t="s">
        <v>19</v>
      </c>
      <c r="H437" t="s">
        <v>1240</v>
      </c>
      <c r="I437" t="s">
        <v>488</v>
      </c>
      <c r="J437" t="s">
        <v>1461</v>
      </c>
      <c r="K437" t="s">
        <v>1462</v>
      </c>
    </row>
    <row r="438" spans="1:11" x14ac:dyDescent="0.25">
      <c r="A438">
        <v>38210</v>
      </c>
      <c r="B438">
        <v>132065</v>
      </c>
      <c r="C438" t="s">
        <v>362</v>
      </c>
      <c r="D438" t="s">
        <v>210</v>
      </c>
      <c r="F438" t="s">
        <v>1393</v>
      </c>
      <c r="G438" t="s">
        <v>44</v>
      </c>
      <c r="H438" t="s">
        <v>20</v>
      </c>
      <c r="I438" t="s">
        <v>488</v>
      </c>
      <c r="J438" t="s">
        <v>1461</v>
      </c>
      <c r="K438" t="s">
        <v>1462</v>
      </c>
    </row>
    <row r="439" spans="1:11" x14ac:dyDescent="0.25">
      <c r="A439">
        <v>29621</v>
      </c>
      <c r="B439">
        <v>164053</v>
      </c>
      <c r="C439" t="s">
        <v>1363</v>
      </c>
      <c r="D439" t="s">
        <v>1364</v>
      </c>
      <c r="F439" t="s">
        <v>1393</v>
      </c>
      <c r="G439" t="s">
        <v>82</v>
      </c>
      <c r="H439" t="s">
        <v>20</v>
      </c>
      <c r="I439" t="s">
        <v>488</v>
      </c>
      <c r="J439" t="s">
        <v>1461</v>
      </c>
      <c r="K439" t="s">
        <v>1462</v>
      </c>
    </row>
    <row r="440" spans="1:11" x14ac:dyDescent="0.25">
      <c r="A440">
        <v>7772</v>
      </c>
      <c r="B440">
        <v>111818</v>
      </c>
      <c r="C440" t="s">
        <v>503</v>
      </c>
      <c r="D440" t="s">
        <v>69</v>
      </c>
      <c r="F440" t="s">
        <v>1390</v>
      </c>
      <c r="G440" t="s">
        <v>35</v>
      </c>
      <c r="H440" t="s">
        <v>1398</v>
      </c>
      <c r="I440" t="s">
        <v>488</v>
      </c>
      <c r="J440" t="s">
        <v>1461</v>
      </c>
      <c r="K440" t="s">
        <v>1462</v>
      </c>
    </row>
    <row r="441" spans="1:11" x14ac:dyDescent="0.25">
      <c r="A441">
        <v>7786</v>
      </c>
      <c r="B441">
        <v>111814</v>
      </c>
      <c r="C441" t="s">
        <v>503</v>
      </c>
      <c r="D441" t="s">
        <v>504</v>
      </c>
      <c r="F441" t="s">
        <v>1393</v>
      </c>
      <c r="G441" t="s">
        <v>82</v>
      </c>
      <c r="H441" t="s">
        <v>1399</v>
      </c>
      <c r="I441" t="s">
        <v>488</v>
      </c>
      <c r="J441" t="s">
        <v>1461</v>
      </c>
      <c r="K441" t="s">
        <v>1462</v>
      </c>
    </row>
    <row r="442" spans="1:11" x14ac:dyDescent="0.25">
      <c r="A442">
        <v>38640</v>
      </c>
      <c r="B442">
        <v>148777</v>
      </c>
      <c r="C442" t="s">
        <v>506</v>
      </c>
      <c r="D442" t="s">
        <v>27</v>
      </c>
      <c r="F442" t="s">
        <v>1390</v>
      </c>
      <c r="G442" t="s">
        <v>23</v>
      </c>
      <c r="H442" t="s">
        <v>1399</v>
      </c>
      <c r="I442" t="s">
        <v>488</v>
      </c>
      <c r="J442" t="s">
        <v>1461</v>
      </c>
      <c r="K442" t="s">
        <v>1462</v>
      </c>
    </row>
    <row r="443" spans="1:11" x14ac:dyDescent="0.25">
      <c r="A443">
        <v>38554</v>
      </c>
      <c r="B443">
        <v>145636</v>
      </c>
      <c r="C443" t="s">
        <v>507</v>
      </c>
      <c r="D443" t="s">
        <v>49</v>
      </c>
      <c r="F443" t="s">
        <v>1390</v>
      </c>
      <c r="G443" t="s">
        <v>23</v>
      </c>
      <c r="H443" t="s">
        <v>1399</v>
      </c>
      <c r="I443" t="s">
        <v>488</v>
      </c>
      <c r="J443" t="s">
        <v>1461</v>
      </c>
      <c r="K443" t="s">
        <v>1462</v>
      </c>
    </row>
    <row r="444" spans="1:11" x14ac:dyDescent="0.25">
      <c r="A444">
        <v>38977</v>
      </c>
      <c r="B444">
        <v>168156</v>
      </c>
      <c r="C444" t="s">
        <v>1464</v>
      </c>
      <c r="D444" t="s">
        <v>1465</v>
      </c>
      <c r="F444" t="s">
        <v>1390</v>
      </c>
      <c r="G444" t="s">
        <v>55</v>
      </c>
      <c r="I444" t="s">
        <v>488</v>
      </c>
      <c r="J444" t="s">
        <v>1461</v>
      </c>
      <c r="K444" t="s">
        <v>1462</v>
      </c>
    </row>
    <row r="445" spans="1:11" x14ac:dyDescent="0.25">
      <c r="A445">
        <v>25347</v>
      </c>
      <c r="B445">
        <v>54238</v>
      </c>
      <c r="C445" t="s">
        <v>252</v>
      </c>
      <c r="D445" t="s">
        <v>253</v>
      </c>
      <c r="F445" t="s">
        <v>1393</v>
      </c>
      <c r="G445" t="s">
        <v>22</v>
      </c>
      <c r="H445" t="s">
        <v>1394</v>
      </c>
      <c r="I445" t="s">
        <v>488</v>
      </c>
      <c r="J445" t="s">
        <v>1461</v>
      </c>
      <c r="K445" t="s">
        <v>1462</v>
      </c>
    </row>
    <row r="446" spans="1:11" x14ac:dyDescent="0.25">
      <c r="A446">
        <v>7721</v>
      </c>
      <c r="B446">
        <v>67657</v>
      </c>
      <c r="C446" t="s">
        <v>508</v>
      </c>
      <c r="D446" t="s">
        <v>127</v>
      </c>
      <c r="F446" t="s">
        <v>1390</v>
      </c>
      <c r="G446" t="s">
        <v>23</v>
      </c>
      <c r="H446" t="s">
        <v>1398</v>
      </c>
      <c r="I446" t="s">
        <v>488</v>
      </c>
      <c r="J446" t="s">
        <v>1461</v>
      </c>
      <c r="K446" t="s">
        <v>1462</v>
      </c>
    </row>
    <row r="447" spans="1:11" x14ac:dyDescent="0.25">
      <c r="A447">
        <v>7801</v>
      </c>
      <c r="B447">
        <v>99131</v>
      </c>
      <c r="C447" t="s">
        <v>508</v>
      </c>
      <c r="D447" t="s">
        <v>210</v>
      </c>
      <c r="F447" t="s">
        <v>1393</v>
      </c>
      <c r="G447" t="s">
        <v>44</v>
      </c>
      <c r="H447" t="s">
        <v>1398</v>
      </c>
      <c r="I447" t="s">
        <v>488</v>
      </c>
      <c r="J447" t="s">
        <v>1461</v>
      </c>
      <c r="K447" t="s">
        <v>1462</v>
      </c>
    </row>
    <row r="448" spans="1:11" x14ac:dyDescent="0.25">
      <c r="A448">
        <v>7709</v>
      </c>
      <c r="B448">
        <v>111811</v>
      </c>
      <c r="C448" t="s">
        <v>508</v>
      </c>
      <c r="D448" t="s">
        <v>509</v>
      </c>
      <c r="F448" t="s">
        <v>1393</v>
      </c>
      <c r="G448" t="s">
        <v>22</v>
      </c>
      <c r="H448" t="s">
        <v>20</v>
      </c>
      <c r="I448" t="s">
        <v>488</v>
      </c>
      <c r="J448" t="s">
        <v>1461</v>
      </c>
      <c r="K448" t="s">
        <v>1462</v>
      </c>
    </row>
    <row r="449" spans="1:11" x14ac:dyDescent="0.25">
      <c r="A449">
        <v>38351</v>
      </c>
      <c r="B449">
        <v>136756</v>
      </c>
      <c r="C449" t="s">
        <v>510</v>
      </c>
      <c r="D449" t="s">
        <v>120</v>
      </c>
      <c r="F449" t="s">
        <v>1390</v>
      </c>
      <c r="G449" t="s">
        <v>19</v>
      </c>
      <c r="H449" t="s">
        <v>20</v>
      </c>
      <c r="I449" t="s">
        <v>488</v>
      </c>
      <c r="J449" t="s">
        <v>1461</v>
      </c>
      <c r="K449" t="s">
        <v>1462</v>
      </c>
    </row>
    <row r="450" spans="1:11" x14ac:dyDescent="0.25">
      <c r="A450">
        <v>38664</v>
      </c>
      <c r="B450">
        <v>148809</v>
      </c>
      <c r="C450" t="s">
        <v>475</v>
      </c>
      <c r="D450" t="s">
        <v>476</v>
      </c>
      <c r="F450" t="s">
        <v>1390</v>
      </c>
      <c r="G450" t="s">
        <v>19</v>
      </c>
      <c r="H450" t="s">
        <v>1394</v>
      </c>
      <c r="I450" t="s">
        <v>1466</v>
      </c>
      <c r="J450" t="s">
        <v>1461</v>
      </c>
      <c r="K450" t="s">
        <v>1462</v>
      </c>
    </row>
    <row r="451" spans="1:11" x14ac:dyDescent="0.25">
      <c r="A451">
        <v>25692</v>
      </c>
      <c r="B451">
        <v>87303</v>
      </c>
      <c r="C451" t="s">
        <v>458</v>
      </c>
      <c r="D451" t="s">
        <v>459</v>
      </c>
      <c r="F451" t="s">
        <v>1390</v>
      </c>
      <c r="G451" t="s">
        <v>35</v>
      </c>
      <c r="H451" t="s">
        <v>20</v>
      </c>
      <c r="I451" t="s">
        <v>1467</v>
      </c>
      <c r="J451" t="s">
        <v>1461</v>
      </c>
      <c r="K451" t="s">
        <v>1462</v>
      </c>
    </row>
    <row r="452" spans="1:11" x14ac:dyDescent="0.25">
      <c r="A452">
        <v>38774</v>
      </c>
      <c r="B452">
        <v>158005</v>
      </c>
      <c r="C452" t="s">
        <v>1109</v>
      </c>
      <c r="D452" t="s">
        <v>24</v>
      </c>
      <c r="F452" t="s">
        <v>1390</v>
      </c>
      <c r="G452" t="s">
        <v>19</v>
      </c>
      <c r="H452" t="s">
        <v>1397</v>
      </c>
      <c r="I452" t="s">
        <v>1467</v>
      </c>
      <c r="J452" t="s">
        <v>1461</v>
      </c>
      <c r="K452" t="s">
        <v>1462</v>
      </c>
    </row>
    <row r="453" spans="1:11" x14ac:dyDescent="0.25">
      <c r="A453">
        <v>38257</v>
      </c>
      <c r="B453">
        <v>135363</v>
      </c>
      <c r="C453" t="s">
        <v>219</v>
      </c>
      <c r="D453" t="s">
        <v>220</v>
      </c>
      <c r="F453" t="s">
        <v>1390</v>
      </c>
      <c r="G453" t="s">
        <v>35</v>
      </c>
      <c r="H453" t="s">
        <v>20</v>
      </c>
      <c r="I453" t="s">
        <v>1467</v>
      </c>
      <c r="J453" t="s">
        <v>1461</v>
      </c>
      <c r="K453" t="s">
        <v>1462</v>
      </c>
    </row>
    <row r="454" spans="1:11" x14ac:dyDescent="0.25">
      <c r="A454">
        <v>25423</v>
      </c>
      <c r="B454">
        <v>63005</v>
      </c>
      <c r="C454" t="s">
        <v>490</v>
      </c>
      <c r="D454" t="s">
        <v>33</v>
      </c>
      <c r="F454" t="s">
        <v>1390</v>
      </c>
      <c r="G454" t="s">
        <v>19</v>
      </c>
      <c r="H454" t="s">
        <v>1398</v>
      </c>
      <c r="I454" t="s">
        <v>1467</v>
      </c>
      <c r="J454" t="s">
        <v>1461</v>
      </c>
      <c r="K454" t="s">
        <v>1462</v>
      </c>
    </row>
    <row r="455" spans="1:11" x14ac:dyDescent="0.25">
      <c r="A455">
        <v>38935</v>
      </c>
      <c r="B455">
        <v>164055</v>
      </c>
      <c r="C455" t="s">
        <v>466</v>
      </c>
      <c r="D455" t="s">
        <v>75</v>
      </c>
      <c r="F455" t="s">
        <v>1390</v>
      </c>
      <c r="G455" t="s">
        <v>19</v>
      </c>
      <c r="H455" t="s">
        <v>1399</v>
      </c>
      <c r="I455" t="s">
        <v>1467</v>
      </c>
      <c r="J455" t="s">
        <v>1461</v>
      </c>
      <c r="K455" t="s">
        <v>1462</v>
      </c>
    </row>
    <row r="456" spans="1:11" x14ac:dyDescent="0.25">
      <c r="A456">
        <v>38884</v>
      </c>
      <c r="B456">
        <v>162032</v>
      </c>
      <c r="C456" t="s">
        <v>1230</v>
      </c>
      <c r="D456" t="s">
        <v>1231</v>
      </c>
      <c r="F456" t="s">
        <v>1390</v>
      </c>
      <c r="G456" t="s">
        <v>19</v>
      </c>
      <c r="H456" t="s">
        <v>1399</v>
      </c>
      <c r="I456" t="s">
        <v>1467</v>
      </c>
      <c r="J456" t="s">
        <v>1461</v>
      </c>
      <c r="K456" t="s">
        <v>1462</v>
      </c>
    </row>
    <row r="457" spans="1:11" x14ac:dyDescent="0.25">
      <c r="A457">
        <v>38744</v>
      </c>
      <c r="B457">
        <v>155268</v>
      </c>
      <c r="C457" t="s">
        <v>1051</v>
      </c>
      <c r="D457" t="s">
        <v>89</v>
      </c>
      <c r="F457" t="s">
        <v>1390</v>
      </c>
      <c r="G457" t="s">
        <v>55</v>
      </c>
      <c r="H457" t="s">
        <v>1394</v>
      </c>
      <c r="I457" t="s">
        <v>1467</v>
      </c>
      <c r="J457" t="s">
        <v>1461</v>
      </c>
      <c r="K457" t="s">
        <v>1462</v>
      </c>
    </row>
    <row r="458" spans="1:11" x14ac:dyDescent="0.25">
      <c r="A458">
        <v>25923</v>
      </c>
      <c r="B458">
        <v>111365</v>
      </c>
      <c r="C458" t="s">
        <v>514</v>
      </c>
      <c r="D458" t="s">
        <v>74</v>
      </c>
      <c r="F458" t="s">
        <v>1390</v>
      </c>
      <c r="G458" t="s">
        <v>19</v>
      </c>
      <c r="H458" t="s">
        <v>1399</v>
      </c>
      <c r="I458" t="s">
        <v>1467</v>
      </c>
      <c r="J458" t="s">
        <v>1461</v>
      </c>
      <c r="K458" t="s">
        <v>1462</v>
      </c>
    </row>
    <row r="459" spans="1:11" x14ac:dyDescent="0.25">
      <c r="A459">
        <v>38914</v>
      </c>
      <c r="B459">
        <v>162981</v>
      </c>
      <c r="C459" t="s">
        <v>1139</v>
      </c>
      <c r="D459" t="s">
        <v>59</v>
      </c>
      <c r="F459" t="s">
        <v>1390</v>
      </c>
      <c r="G459" t="s">
        <v>19</v>
      </c>
      <c r="H459" t="s">
        <v>1399</v>
      </c>
      <c r="I459" t="s">
        <v>1467</v>
      </c>
      <c r="J459" t="s">
        <v>1461</v>
      </c>
      <c r="K459" t="s">
        <v>1462</v>
      </c>
    </row>
    <row r="460" spans="1:11" x14ac:dyDescent="0.25">
      <c r="A460">
        <v>25919</v>
      </c>
      <c r="B460">
        <v>111363</v>
      </c>
      <c r="C460" t="s">
        <v>515</v>
      </c>
      <c r="D460" t="s">
        <v>516</v>
      </c>
      <c r="F460" t="s">
        <v>1390</v>
      </c>
      <c r="G460" t="s">
        <v>35</v>
      </c>
      <c r="H460" t="s">
        <v>1399</v>
      </c>
      <c r="I460" t="s">
        <v>1467</v>
      </c>
      <c r="J460" t="s">
        <v>1461</v>
      </c>
      <c r="K460" t="s">
        <v>1462</v>
      </c>
    </row>
    <row r="461" spans="1:11" x14ac:dyDescent="0.25">
      <c r="A461">
        <v>38188</v>
      </c>
      <c r="B461">
        <v>131748</v>
      </c>
      <c r="C461" t="s">
        <v>517</v>
      </c>
      <c r="D461" t="s">
        <v>518</v>
      </c>
      <c r="F461" t="s">
        <v>1390</v>
      </c>
      <c r="G461" t="s">
        <v>35</v>
      </c>
      <c r="H461" t="s">
        <v>1399</v>
      </c>
      <c r="I461" t="s">
        <v>1467</v>
      </c>
      <c r="J461" t="s">
        <v>1461</v>
      </c>
      <c r="K461" t="s">
        <v>1462</v>
      </c>
    </row>
    <row r="462" spans="1:11" x14ac:dyDescent="0.25">
      <c r="A462">
        <v>25433</v>
      </c>
      <c r="B462">
        <v>62983</v>
      </c>
      <c r="C462" t="s">
        <v>502</v>
      </c>
      <c r="D462" t="s">
        <v>34</v>
      </c>
      <c r="F462" t="s">
        <v>1390</v>
      </c>
      <c r="G462" t="s">
        <v>35</v>
      </c>
      <c r="H462" t="s">
        <v>20</v>
      </c>
      <c r="I462" t="s">
        <v>1467</v>
      </c>
      <c r="J462" t="s">
        <v>1461</v>
      </c>
      <c r="K462" t="s">
        <v>1462</v>
      </c>
    </row>
    <row r="463" spans="1:11" x14ac:dyDescent="0.25">
      <c r="A463">
        <v>16899</v>
      </c>
      <c r="B463">
        <v>19447</v>
      </c>
      <c r="C463" t="s">
        <v>505</v>
      </c>
      <c r="D463" t="s">
        <v>478</v>
      </c>
      <c r="F463" t="s">
        <v>1390</v>
      </c>
      <c r="G463" t="s">
        <v>35</v>
      </c>
      <c r="H463" t="s">
        <v>1240</v>
      </c>
      <c r="I463" t="s">
        <v>1467</v>
      </c>
      <c r="J463" t="s">
        <v>1461</v>
      </c>
      <c r="K463" t="s">
        <v>1462</v>
      </c>
    </row>
    <row r="464" spans="1:11" x14ac:dyDescent="0.25">
      <c r="A464">
        <v>19862</v>
      </c>
      <c r="B464">
        <v>118016</v>
      </c>
      <c r="C464" t="s">
        <v>519</v>
      </c>
      <c r="D464" t="s">
        <v>520</v>
      </c>
      <c r="F464" t="s">
        <v>1390</v>
      </c>
      <c r="G464" t="s">
        <v>35</v>
      </c>
      <c r="H464" t="s">
        <v>1398</v>
      </c>
      <c r="I464" t="s">
        <v>1467</v>
      </c>
      <c r="J464" t="s">
        <v>1461</v>
      </c>
      <c r="K464" t="s">
        <v>1462</v>
      </c>
    </row>
    <row r="465" spans="1:11" x14ac:dyDescent="0.25">
      <c r="A465">
        <v>10678</v>
      </c>
      <c r="B465">
        <v>146896</v>
      </c>
      <c r="C465" t="s">
        <v>477</v>
      </c>
      <c r="D465" t="s">
        <v>478</v>
      </c>
      <c r="F465" t="s">
        <v>1390</v>
      </c>
      <c r="G465" t="s">
        <v>19</v>
      </c>
      <c r="H465" t="s">
        <v>1399</v>
      </c>
      <c r="I465" t="s">
        <v>1467</v>
      </c>
      <c r="J465" t="s">
        <v>1461</v>
      </c>
      <c r="K465" t="s">
        <v>1462</v>
      </c>
    </row>
    <row r="466" spans="1:11" x14ac:dyDescent="0.25">
      <c r="A466">
        <v>38299</v>
      </c>
      <c r="B466">
        <v>136298</v>
      </c>
      <c r="C466" t="s">
        <v>511</v>
      </c>
      <c r="D466" t="s">
        <v>407</v>
      </c>
      <c r="F466" t="s">
        <v>1393</v>
      </c>
      <c r="G466" t="s">
        <v>44</v>
      </c>
      <c r="H466" t="s">
        <v>1398</v>
      </c>
      <c r="I466" t="s">
        <v>1467</v>
      </c>
      <c r="J466" t="s">
        <v>1461</v>
      </c>
      <c r="K466" t="s">
        <v>1462</v>
      </c>
    </row>
    <row r="467" spans="1:11" x14ac:dyDescent="0.25">
      <c r="A467">
        <v>7245</v>
      </c>
      <c r="B467">
        <v>136420</v>
      </c>
      <c r="C467" t="s">
        <v>553</v>
      </c>
      <c r="D467" t="s">
        <v>99</v>
      </c>
      <c r="F467" t="s">
        <v>1390</v>
      </c>
      <c r="G467" t="s">
        <v>28</v>
      </c>
      <c r="H467" t="s">
        <v>1399</v>
      </c>
      <c r="I467" t="s">
        <v>554</v>
      </c>
      <c r="J467" t="s">
        <v>1468</v>
      </c>
      <c r="K467" t="s">
        <v>1469</v>
      </c>
    </row>
    <row r="468" spans="1:11" x14ac:dyDescent="0.25">
      <c r="A468">
        <v>38310</v>
      </c>
      <c r="B468">
        <v>136428</v>
      </c>
      <c r="C468" t="s">
        <v>1232</v>
      </c>
      <c r="D468" t="s">
        <v>112</v>
      </c>
      <c r="F468" t="s">
        <v>1390</v>
      </c>
      <c r="G468" t="s">
        <v>35</v>
      </c>
      <c r="H468" t="s">
        <v>1240</v>
      </c>
      <c r="I468" t="s">
        <v>554</v>
      </c>
      <c r="J468" t="s">
        <v>1468</v>
      </c>
      <c r="K468" t="s">
        <v>1469</v>
      </c>
    </row>
    <row r="469" spans="1:11" x14ac:dyDescent="0.25">
      <c r="A469">
        <v>38889</v>
      </c>
      <c r="B469">
        <v>162039</v>
      </c>
      <c r="C469" t="s">
        <v>555</v>
      </c>
      <c r="D469" t="s">
        <v>711</v>
      </c>
      <c r="F469" t="s">
        <v>1393</v>
      </c>
      <c r="G469" t="s">
        <v>82</v>
      </c>
      <c r="H469" t="s">
        <v>1240</v>
      </c>
      <c r="I469" t="s">
        <v>554</v>
      </c>
      <c r="J469" t="s">
        <v>1468</v>
      </c>
      <c r="K469" t="s">
        <v>1469</v>
      </c>
    </row>
    <row r="470" spans="1:11" x14ac:dyDescent="0.25">
      <c r="A470">
        <v>38541</v>
      </c>
      <c r="B470">
        <v>145518</v>
      </c>
      <c r="C470" t="s">
        <v>555</v>
      </c>
      <c r="D470" t="s">
        <v>74</v>
      </c>
      <c r="F470" t="s">
        <v>1390</v>
      </c>
      <c r="G470" t="s">
        <v>55</v>
      </c>
      <c r="H470" t="s">
        <v>1397</v>
      </c>
      <c r="I470" t="s">
        <v>554</v>
      </c>
      <c r="J470" t="s">
        <v>1468</v>
      </c>
      <c r="K470" t="s">
        <v>1469</v>
      </c>
    </row>
    <row r="471" spans="1:11" x14ac:dyDescent="0.25">
      <c r="A471">
        <v>25785</v>
      </c>
      <c r="B471">
        <v>62978</v>
      </c>
      <c r="C471" t="s">
        <v>555</v>
      </c>
      <c r="D471" t="s">
        <v>110</v>
      </c>
      <c r="F471" t="s">
        <v>1390</v>
      </c>
      <c r="G471" t="s">
        <v>35</v>
      </c>
      <c r="H471" t="s">
        <v>20</v>
      </c>
      <c r="I471" t="s">
        <v>554</v>
      </c>
      <c r="J471" t="s">
        <v>1468</v>
      </c>
      <c r="K471" t="s">
        <v>1469</v>
      </c>
    </row>
    <row r="472" spans="1:11" x14ac:dyDescent="0.25">
      <c r="A472">
        <v>38712</v>
      </c>
      <c r="B472">
        <v>153876</v>
      </c>
      <c r="C472" t="s">
        <v>556</v>
      </c>
      <c r="D472" t="s">
        <v>206</v>
      </c>
      <c r="F472" t="s">
        <v>1390</v>
      </c>
      <c r="G472" t="s">
        <v>23</v>
      </c>
      <c r="H472" t="s">
        <v>1394</v>
      </c>
      <c r="I472" t="s">
        <v>554</v>
      </c>
      <c r="J472" t="s">
        <v>1468</v>
      </c>
      <c r="K472" t="s">
        <v>1469</v>
      </c>
    </row>
    <row r="473" spans="1:11" x14ac:dyDescent="0.25">
      <c r="A473">
        <v>38357</v>
      </c>
      <c r="B473">
        <v>139102</v>
      </c>
      <c r="C473" t="s">
        <v>557</v>
      </c>
      <c r="D473" t="s">
        <v>476</v>
      </c>
      <c r="F473" t="s">
        <v>1390</v>
      </c>
      <c r="G473" t="s">
        <v>19</v>
      </c>
      <c r="H473" t="s">
        <v>20</v>
      </c>
      <c r="I473" t="s">
        <v>554</v>
      </c>
      <c r="J473" t="s">
        <v>1468</v>
      </c>
      <c r="K473" t="s">
        <v>1469</v>
      </c>
    </row>
    <row r="474" spans="1:11" x14ac:dyDescent="0.25">
      <c r="A474">
        <v>16820</v>
      </c>
      <c r="B474">
        <v>16427</v>
      </c>
      <c r="C474" t="s">
        <v>558</v>
      </c>
      <c r="D474" t="s">
        <v>376</v>
      </c>
      <c r="F474" t="s">
        <v>1390</v>
      </c>
      <c r="G474" t="s">
        <v>23</v>
      </c>
      <c r="H474" t="s">
        <v>1240</v>
      </c>
      <c r="I474" t="s">
        <v>554</v>
      </c>
      <c r="J474" t="s">
        <v>1468</v>
      </c>
      <c r="K474" t="s">
        <v>1469</v>
      </c>
    </row>
    <row r="475" spans="1:11" x14ac:dyDescent="0.25">
      <c r="A475">
        <v>38307</v>
      </c>
      <c r="B475">
        <v>136414</v>
      </c>
      <c r="C475" t="s">
        <v>559</v>
      </c>
      <c r="D475" t="s">
        <v>317</v>
      </c>
      <c r="F475" t="s">
        <v>1390</v>
      </c>
      <c r="G475" t="s">
        <v>23</v>
      </c>
      <c r="H475" t="s">
        <v>1240</v>
      </c>
      <c r="I475" t="s">
        <v>554</v>
      </c>
      <c r="J475" t="s">
        <v>1468</v>
      </c>
      <c r="K475" t="s">
        <v>1469</v>
      </c>
    </row>
    <row r="476" spans="1:11" x14ac:dyDescent="0.25">
      <c r="A476">
        <v>38305</v>
      </c>
      <c r="B476">
        <v>136381</v>
      </c>
      <c r="C476" t="s">
        <v>560</v>
      </c>
      <c r="D476" t="s">
        <v>59</v>
      </c>
      <c r="F476" t="s">
        <v>1390</v>
      </c>
      <c r="G476" t="s">
        <v>19</v>
      </c>
      <c r="H476" t="s">
        <v>1399</v>
      </c>
      <c r="I476" t="s">
        <v>554</v>
      </c>
      <c r="J476" t="s">
        <v>1468</v>
      </c>
      <c r="K476" t="s">
        <v>1469</v>
      </c>
    </row>
    <row r="477" spans="1:11" x14ac:dyDescent="0.25">
      <c r="A477">
        <v>38864</v>
      </c>
      <c r="B477">
        <v>162004</v>
      </c>
      <c r="C477" t="s">
        <v>560</v>
      </c>
      <c r="D477" t="s">
        <v>311</v>
      </c>
      <c r="F477" t="s">
        <v>1393</v>
      </c>
      <c r="G477" t="s">
        <v>211</v>
      </c>
      <c r="H477" t="s">
        <v>1400</v>
      </c>
      <c r="I477" t="s">
        <v>554</v>
      </c>
      <c r="J477" t="s">
        <v>1468</v>
      </c>
      <c r="K477" t="s">
        <v>1469</v>
      </c>
    </row>
    <row r="478" spans="1:11" x14ac:dyDescent="0.25">
      <c r="A478">
        <v>38955</v>
      </c>
      <c r="B478">
        <v>164080</v>
      </c>
      <c r="C478" t="s">
        <v>80</v>
      </c>
      <c r="D478" t="s">
        <v>345</v>
      </c>
      <c r="F478" t="s">
        <v>1390</v>
      </c>
      <c r="G478" t="s">
        <v>35</v>
      </c>
      <c r="H478" t="s">
        <v>1240</v>
      </c>
      <c r="I478" t="s">
        <v>554</v>
      </c>
      <c r="J478" t="s">
        <v>1468</v>
      </c>
      <c r="K478" t="s">
        <v>1469</v>
      </c>
    </row>
    <row r="479" spans="1:11" x14ac:dyDescent="0.25">
      <c r="A479">
        <v>38860</v>
      </c>
      <c r="B479">
        <v>162003</v>
      </c>
      <c r="C479" t="s">
        <v>1212</v>
      </c>
      <c r="D479" t="s">
        <v>72</v>
      </c>
      <c r="F479" t="s">
        <v>1390</v>
      </c>
      <c r="G479" t="s">
        <v>19</v>
      </c>
      <c r="H479" t="s">
        <v>1240</v>
      </c>
      <c r="I479" t="s">
        <v>554</v>
      </c>
      <c r="J479" t="s">
        <v>1468</v>
      </c>
      <c r="K479" t="s">
        <v>1469</v>
      </c>
    </row>
    <row r="480" spans="1:11" x14ac:dyDescent="0.25">
      <c r="A480">
        <v>7253</v>
      </c>
      <c r="B480">
        <v>136416</v>
      </c>
      <c r="C480" t="s">
        <v>561</v>
      </c>
      <c r="D480" t="s">
        <v>562</v>
      </c>
      <c r="F480" t="s">
        <v>1390</v>
      </c>
      <c r="G480" t="s">
        <v>35</v>
      </c>
      <c r="H480" t="s">
        <v>1398</v>
      </c>
      <c r="I480" t="s">
        <v>554</v>
      </c>
      <c r="J480" t="s">
        <v>1468</v>
      </c>
      <c r="K480" t="s">
        <v>1469</v>
      </c>
    </row>
    <row r="481" spans="1:11" x14ac:dyDescent="0.25">
      <c r="A481">
        <v>38337</v>
      </c>
      <c r="B481">
        <v>136689</v>
      </c>
      <c r="C481" t="s">
        <v>561</v>
      </c>
      <c r="D481" t="s">
        <v>563</v>
      </c>
      <c r="F481" t="s">
        <v>1390</v>
      </c>
      <c r="G481" t="s">
        <v>55</v>
      </c>
      <c r="H481" t="s">
        <v>20</v>
      </c>
      <c r="I481" t="s">
        <v>554</v>
      </c>
      <c r="J481" t="s">
        <v>1468</v>
      </c>
      <c r="K481" t="s">
        <v>1469</v>
      </c>
    </row>
    <row r="482" spans="1:11" x14ac:dyDescent="0.25">
      <c r="A482">
        <v>38865</v>
      </c>
      <c r="B482">
        <v>162005</v>
      </c>
      <c r="C482" t="s">
        <v>1213</v>
      </c>
      <c r="D482" t="s">
        <v>235</v>
      </c>
      <c r="F482" t="s">
        <v>1390</v>
      </c>
      <c r="G482" t="s">
        <v>51</v>
      </c>
      <c r="H482" t="s">
        <v>1400</v>
      </c>
      <c r="I482" t="s">
        <v>554</v>
      </c>
      <c r="J482" t="s">
        <v>1468</v>
      </c>
      <c r="K482" t="s">
        <v>1469</v>
      </c>
    </row>
    <row r="483" spans="1:11" x14ac:dyDescent="0.25">
      <c r="A483">
        <v>38905</v>
      </c>
      <c r="B483">
        <v>162969</v>
      </c>
      <c r="C483" t="s">
        <v>1301</v>
      </c>
      <c r="D483" t="s">
        <v>1302</v>
      </c>
      <c r="F483" t="s">
        <v>1393</v>
      </c>
      <c r="G483" t="s">
        <v>445</v>
      </c>
      <c r="H483" t="s">
        <v>1400</v>
      </c>
      <c r="I483" t="s">
        <v>554</v>
      </c>
      <c r="J483" t="s">
        <v>1468</v>
      </c>
      <c r="K483" t="s">
        <v>1469</v>
      </c>
    </row>
    <row r="484" spans="1:11" x14ac:dyDescent="0.25">
      <c r="A484">
        <v>38103</v>
      </c>
      <c r="B484">
        <v>129354</v>
      </c>
      <c r="C484" t="s">
        <v>565</v>
      </c>
      <c r="D484" t="s">
        <v>205</v>
      </c>
      <c r="F484" t="s">
        <v>1390</v>
      </c>
      <c r="G484" t="s">
        <v>19</v>
      </c>
      <c r="H484" t="s">
        <v>1398</v>
      </c>
      <c r="I484" t="s">
        <v>554</v>
      </c>
      <c r="J484" t="s">
        <v>1468</v>
      </c>
      <c r="K484" t="s">
        <v>1469</v>
      </c>
    </row>
    <row r="485" spans="1:11" x14ac:dyDescent="0.25">
      <c r="A485">
        <v>38819</v>
      </c>
      <c r="B485">
        <v>159606</v>
      </c>
      <c r="C485" t="s">
        <v>1166</v>
      </c>
      <c r="D485" t="s">
        <v>431</v>
      </c>
      <c r="F485" t="s">
        <v>1390</v>
      </c>
      <c r="G485" t="s">
        <v>51</v>
      </c>
      <c r="H485" t="s">
        <v>1400</v>
      </c>
      <c r="I485" t="s">
        <v>554</v>
      </c>
      <c r="J485" t="s">
        <v>1468</v>
      </c>
      <c r="K485" t="s">
        <v>1469</v>
      </c>
    </row>
    <row r="486" spans="1:11" x14ac:dyDescent="0.25">
      <c r="A486">
        <v>38563</v>
      </c>
      <c r="B486">
        <v>146868</v>
      </c>
      <c r="C486" t="s">
        <v>567</v>
      </c>
      <c r="D486" t="s">
        <v>103</v>
      </c>
      <c r="F486" t="s">
        <v>1390</v>
      </c>
      <c r="G486" t="s">
        <v>55</v>
      </c>
      <c r="H486" t="s">
        <v>1399</v>
      </c>
      <c r="I486" t="s">
        <v>554</v>
      </c>
      <c r="J486" t="s">
        <v>1468</v>
      </c>
      <c r="K486" t="s">
        <v>1469</v>
      </c>
    </row>
    <row r="487" spans="1:11" x14ac:dyDescent="0.25">
      <c r="A487">
        <v>38714</v>
      </c>
      <c r="B487">
        <v>153879</v>
      </c>
      <c r="C487" t="s">
        <v>1057</v>
      </c>
      <c r="D487" t="s">
        <v>566</v>
      </c>
      <c r="F487" t="s">
        <v>1390</v>
      </c>
      <c r="G487" t="s">
        <v>225</v>
      </c>
      <c r="H487" t="s">
        <v>1394</v>
      </c>
      <c r="I487" t="s">
        <v>554</v>
      </c>
      <c r="J487" t="s">
        <v>1468</v>
      </c>
      <c r="K487" t="s">
        <v>1469</v>
      </c>
    </row>
    <row r="488" spans="1:11" x14ac:dyDescent="0.25">
      <c r="A488">
        <v>16746</v>
      </c>
      <c r="B488">
        <v>112107</v>
      </c>
      <c r="C488" t="s">
        <v>523</v>
      </c>
      <c r="D488" t="s">
        <v>277</v>
      </c>
      <c r="F488" t="s">
        <v>1393</v>
      </c>
      <c r="G488" t="s">
        <v>139</v>
      </c>
      <c r="H488" t="s">
        <v>1394</v>
      </c>
      <c r="I488" t="s">
        <v>569</v>
      </c>
      <c r="J488" t="s">
        <v>1470</v>
      </c>
      <c r="K488" t="s">
        <v>1471</v>
      </c>
    </row>
    <row r="489" spans="1:11" x14ac:dyDescent="0.25">
      <c r="A489">
        <v>16443</v>
      </c>
      <c r="B489">
        <v>136489</v>
      </c>
      <c r="C489" t="s">
        <v>74</v>
      </c>
      <c r="D489" t="s">
        <v>146</v>
      </c>
      <c r="F489" t="s">
        <v>1390</v>
      </c>
      <c r="G489" t="s">
        <v>19</v>
      </c>
      <c r="H489" t="s">
        <v>1399</v>
      </c>
      <c r="I489" t="s">
        <v>569</v>
      </c>
      <c r="J489" t="s">
        <v>1470</v>
      </c>
      <c r="K489" t="s">
        <v>1471</v>
      </c>
    </row>
    <row r="490" spans="1:11" x14ac:dyDescent="0.25">
      <c r="A490">
        <v>16432</v>
      </c>
      <c r="B490">
        <v>112102</v>
      </c>
      <c r="C490" t="s">
        <v>570</v>
      </c>
      <c r="D490" t="s">
        <v>363</v>
      </c>
      <c r="F490" t="s">
        <v>1390</v>
      </c>
      <c r="G490" t="s">
        <v>28</v>
      </c>
      <c r="H490" t="s">
        <v>20</v>
      </c>
      <c r="I490" t="s">
        <v>569</v>
      </c>
      <c r="J490" t="s">
        <v>1470</v>
      </c>
      <c r="K490" t="s">
        <v>1471</v>
      </c>
    </row>
    <row r="491" spans="1:11" x14ac:dyDescent="0.25">
      <c r="A491">
        <v>16437</v>
      </c>
      <c r="B491">
        <v>112103</v>
      </c>
      <c r="C491" t="s">
        <v>571</v>
      </c>
      <c r="D491" t="s">
        <v>523</v>
      </c>
      <c r="F491" t="s">
        <v>1390</v>
      </c>
      <c r="G491" t="s">
        <v>28</v>
      </c>
      <c r="H491" t="s">
        <v>20</v>
      </c>
      <c r="I491" t="s">
        <v>569</v>
      </c>
      <c r="J491" t="s">
        <v>1470</v>
      </c>
      <c r="K491" t="s">
        <v>1471</v>
      </c>
    </row>
    <row r="492" spans="1:11" x14ac:dyDescent="0.25">
      <c r="A492">
        <v>16493</v>
      </c>
      <c r="B492">
        <v>112108</v>
      </c>
      <c r="C492" t="s">
        <v>572</v>
      </c>
      <c r="D492" t="s">
        <v>573</v>
      </c>
      <c r="F492" t="s">
        <v>1390</v>
      </c>
      <c r="G492" t="s">
        <v>23</v>
      </c>
      <c r="H492" t="s">
        <v>20</v>
      </c>
      <c r="I492" t="s">
        <v>569</v>
      </c>
      <c r="J492" t="s">
        <v>1470</v>
      </c>
      <c r="K492" t="s">
        <v>1471</v>
      </c>
    </row>
    <row r="493" spans="1:11" x14ac:dyDescent="0.25">
      <c r="A493">
        <v>38791</v>
      </c>
      <c r="B493">
        <v>158024</v>
      </c>
      <c r="C493" t="s">
        <v>1167</v>
      </c>
      <c r="D493" t="s">
        <v>63</v>
      </c>
      <c r="F493" t="s">
        <v>1390</v>
      </c>
      <c r="G493" t="s">
        <v>35</v>
      </c>
      <c r="H493" t="s">
        <v>1394</v>
      </c>
      <c r="I493" t="s">
        <v>569</v>
      </c>
      <c r="J493" t="s">
        <v>1470</v>
      </c>
      <c r="K493" t="s">
        <v>1471</v>
      </c>
    </row>
    <row r="494" spans="1:11" x14ac:dyDescent="0.25">
      <c r="A494">
        <v>38804</v>
      </c>
      <c r="B494">
        <v>158039</v>
      </c>
      <c r="C494" t="s">
        <v>1168</v>
      </c>
      <c r="D494" t="s">
        <v>918</v>
      </c>
      <c r="F494" t="s">
        <v>1390</v>
      </c>
      <c r="G494" t="s">
        <v>23</v>
      </c>
      <c r="H494" t="s">
        <v>1394</v>
      </c>
      <c r="I494" t="s">
        <v>569</v>
      </c>
      <c r="J494" t="s">
        <v>1470</v>
      </c>
      <c r="K494" t="s">
        <v>1471</v>
      </c>
    </row>
    <row r="495" spans="1:11" x14ac:dyDescent="0.25">
      <c r="A495">
        <v>38917</v>
      </c>
      <c r="B495">
        <v>162985</v>
      </c>
      <c r="C495" t="s">
        <v>574</v>
      </c>
      <c r="D495" t="s">
        <v>883</v>
      </c>
      <c r="F495" t="s">
        <v>1390</v>
      </c>
      <c r="G495" t="s">
        <v>55</v>
      </c>
      <c r="H495" t="s">
        <v>1240</v>
      </c>
      <c r="I495" t="s">
        <v>569</v>
      </c>
      <c r="J495" t="s">
        <v>1470</v>
      </c>
      <c r="K495" t="s">
        <v>1471</v>
      </c>
    </row>
    <row r="496" spans="1:11" x14ac:dyDescent="0.25">
      <c r="A496">
        <v>16501</v>
      </c>
      <c r="B496">
        <v>148831</v>
      </c>
      <c r="C496" t="s">
        <v>574</v>
      </c>
      <c r="D496" t="s">
        <v>103</v>
      </c>
      <c r="F496" t="s">
        <v>1390</v>
      </c>
      <c r="G496" t="s">
        <v>35</v>
      </c>
      <c r="H496" t="s">
        <v>1399</v>
      </c>
      <c r="I496" t="s">
        <v>569</v>
      </c>
      <c r="J496" t="s">
        <v>1470</v>
      </c>
      <c r="K496" t="s">
        <v>1471</v>
      </c>
    </row>
    <row r="497" spans="1:11" x14ac:dyDescent="0.25">
      <c r="A497">
        <v>16431</v>
      </c>
      <c r="B497">
        <v>112113</v>
      </c>
      <c r="C497" t="s">
        <v>575</v>
      </c>
      <c r="D497" t="s">
        <v>103</v>
      </c>
      <c r="F497" t="s">
        <v>1390</v>
      </c>
      <c r="G497" t="s">
        <v>19</v>
      </c>
      <c r="H497" t="s">
        <v>1240</v>
      </c>
      <c r="I497" t="s">
        <v>569</v>
      </c>
      <c r="J497" t="s">
        <v>1470</v>
      </c>
      <c r="K497" t="s">
        <v>1471</v>
      </c>
    </row>
    <row r="498" spans="1:11" x14ac:dyDescent="0.25">
      <c r="A498">
        <v>16438</v>
      </c>
      <c r="B498">
        <v>112104</v>
      </c>
      <c r="C498" t="s">
        <v>575</v>
      </c>
      <c r="D498" t="s">
        <v>205</v>
      </c>
      <c r="F498" t="s">
        <v>1390</v>
      </c>
      <c r="G498" t="s">
        <v>19</v>
      </c>
      <c r="H498" t="s">
        <v>1398</v>
      </c>
      <c r="I498" t="s">
        <v>569</v>
      </c>
      <c r="J498" t="s">
        <v>1470</v>
      </c>
      <c r="K498" t="s">
        <v>1471</v>
      </c>
    </row>
    <row r="499" spans="1:11" x14ac:dyDescent="0.25">
      <c r="A499">
        <v>16439</v>
      </c>
      <c r="B499">
        <v>112110</v>
      </c>
      <c r="C499" t="s">
        <v>575</v>
      </c>
      <c r="D499" t="s">
        <v>576</v>
      </c>
      <c r="F499" t="s">
        <v>1390</v>
      </c>
      <c r="G499" t="s">
        <v>23</v>
      </c>
      <c r="H499" t="s">
        <v>1399</v>
      </c>
      <c r="I499" t="s">
        <v>569</v>
      </c>
      <c r="J499" t="s">
        <v>1470</v>
      </c>
      <c r="K499" t="s">
        <v>1471</v>
      </c>
    </row>
    <row r="500" spans="1:11" x14ac:dyDescent="0.25">
      <c r="A500">
        <v>16430</v>
      </c>
      <c r="B500">
        <v>112105</v>
      </c>
      <c r="C500" t="s">
        <v>577</v>
      </c>
      <c r="D500" t="s">
        <v>323</v>
      </c>
      <c r="F500" t="s">
        <v>1390</v>
      </c>
      <c r="G500" t="s">
        <v>23</v>
      </c>
      <c r="H500" t="s">
        <v>20</v>
      </c>
      <c r="I500" t="s">
        <v>569</v>
      </c>
      <c r="J500" t="s">
        <v>1470</v>
      </c>
      <c r="K500" t="s">
        <v>1471</v>
      </c>
    </row>
    <row r="501" spans="1:11" x14ac:dyDescent="0.25">
      <c r="A501">
        <v>25267</v>
      </c>
      <c r="B501">
        <v>46775</v>
      </c>
      <c r="C501" t="s">
        <v>1365</v>
      </c>
      <c r="D501" t="s">
        <v>1366</v>
      </c>
      <c r="F501" t="s">
        <v>1390</v>
      </c>
      <c r="G501" t="s">
        <v>23</v>
      </c>
      <c r="H501" t="s">
        <v>1240</v>
      </c>
      <c r="I501" t="s">
        <v>569</v>
      </c>
      <c r="J501" t="s">
        <v>1470</v>
      </c>
      <c r="K501" t="s">
        <v>1471</v>
      </c>
    </row>
    <row r="502" spans="1:11" x14ac:dyDescent="0.25">
      <c r="A502">
        <v>7393</v>
      </c>
      <c r="B502">
        <v>112609</v>
      </c>
      <c r="C502" t="s">
        <v>578</v>
      </c>
      <c r="D502" t="s">
        <v>45</v>
      </c>
      <c r="F502" t="s">
        <v>1390</v>
      </c>
      <c r="G502" t="s">
        <v>23</v>
      </c>
      <c r="H502" t="s">
        <v>20</v>
      </c>
      <c r="I502" t="s">
        <v>1472</v>
      </c>
      <c r="J502" t="s">
        <v>1473</v>
      </c>
      <c r="K502" t="s">
        <v>1474</v>
      </c>
    </row>
    <row r="503" spans="1:11" x14ac:dyDescent="0.25">
      <c r="A503">
        <v>7387</v>
      </c>
      <c r="B503">
        <v>155292</v>
      </c>
      <c r="C503" t="s">
        <v>579</v>
      </c>
      <c r="D503" t="s">
        <v>580</v>
      </c>
      <c r="F503" t="s">
        <v>1390</v>
      </c>
      <c r="G503" t="s">
        <v>23</v>
      </c>
      <c r="H503" t="s">
        <v>20</v>
      </c>
      <c r="I503" t="s">
        <v>1472</v>
      </c>
      <c r="J503" t="s">
        <v>1473</v>
      </c>
      <c r="K503" t="s">
        <v>1474</v>
      </c>
    </row>
    <row r="504" spans="1:11" x14ac:dyDescent="0.25">
      <c r="A504">
        <v>25638</v>
      </c>
      <c r="B504">
        <v>79758</v>
      </c>
      <c r="C504" t="s">
        <v>37</v>
      </c>
      <c r="D504" t="s">
        <v>77</v>
      </c>
      <c r="F504" t="s">
        <v>1390</v>
      </c>
      <c r="G504" t="s">
        <v>19</v>
      </c>
      <c r="H504" t="s">
        <v>1398</v>
      </c>
      <c r="I504" t="s">
        <v>1472</v>
      </c>
      <c r="J504" t="s">
        <v>1473</v>
      </c>
      <c r="K504" t="s">
        <v>1474</v>
      </c>
    </row>
    <row r="505" spans="1:11" x14ac:dyDescent="0.25">
      <c r="A505">
        <v>7390</v>
      </c>
      <c r="B505">
        <v>65102</v>
      </c>
      <c r="C505" t="s">
        <v>1169</v>
      </c>
      <c r="D505" t="s">
        <v>282</v>
      </c>
      <c r="F505" t="s">
        <v>1390</v>
      </c>
      <c r="G505" t="s">
        <v>23</v>
      </c>
      <c r="H505" t="s">
        <v>1240</v>
      </c>
      <c r="I505" t="s">
        <v>1472</v>
      </c>
      <c r="J505" t="s">
        <v>1473</v>
      </c>
      <c r="K505" t="s">
        <v>1474</v>
      </c>
    </row>
    <row r="506" spans="1:11" x14ac:dyDescent="0.25">
      <c r="A506">
        <v>25727</v>
      </c>
      <c r="B506">
        <v>91078</v>
      </c>
      <c r="C506" t="s">
        <v>338</v>
      </c>
      <c r="D506" t="s">
        <v>581</v>
      </c>
      <c r="F506" t="s">
        <v>1390</v>
      </c>
      <c r="G506" t="s">
        <v>23</v>
      </c>
      <c r="H506" t="s">
        <v>20</v>
      </c>
      <c r="I506" t="s">
        <v>1472</v>
      </c>
      <c r="J506" t="s">
        <v>1473</v>
      </c>
      <c r="K506" t="s">
        <v>1474</v>
      </c>
    </row>
    <row r="507" spans="1:11" x14ac:dyDescent="0.25">
      <c r="A507">
        <v>16809</v>
      </c>
      <c r="B507">
        <v>16237</v>
      </c>
      <c r="C507" t="s">
        <v>1170</v>
      </c>
      <c r="D507" t="s">
        <v>120</v>
      </c>
      <c r="F507" t="s">
        <v>1390</v>
      </c>
      <c r="G507" t="s">
        <v>19</v>
      </c>
      <c r="H507" t="s">
        <v>20</v>
      </c>
      <c r="I507" t="s">
        <v>1472</v>
      </c>
      <c r="J507" t="s">
        <v>1473</v>
      </c>
      <c r="K507" t="s">
        <v>1474</v>
      </c>
    </row>
    <row r="508" spans="1:11" x14ac:dyDescent="0.25">
      <c r="A508">
        <v>7397</v>
      </c>
      <c r="B508">
        <v>155289</v>
      </c>
      <c r="C508" t="s">
        <v>582</v>
      </c>
      <c r="D508" t="s">
        <v>127</v>
      </c>
      <c r="F508" t="s">
        <v>1390</v>
      </c>
      <c r="G508" t="s">
        <v>23</v>
      </c>
      <c r="H508" t="s">
        <v>1240</v>
      </c>
      <c r="I508" t="s">
        <v>1472</v>
      </c>
      <c r="J508" t="s">
        <v>1473</v>
      </c>
      <c r="K508" t="s">
        <v>1474</v>
      </c>
    </row>
    <row r="509" spans="1:11" x14ac:dyDescent="0.25">
      <c r="A509">
        <v>7395</v>
      </c>
      <c r="B509">
        <v>155293</v>
      </c>
      <c r="C509" t="s">
        <v>583</v>
      </c>
      <c r="D509" t="s">
        <v>175</v>
      </c>
      <c r="F509" t="s">
        <v>1390</v>
      </c>
      <c r="G509" t="s">
        <v>19</v>
      </c>
      <c r="H509" t="s">
        <v>1398</v>
      </c>
      <c r="I509" t="s">
        <v>1472</v>
      </c>
      <c r="J509" t="s">
        <v>1473</v>
      </c>
      <c r="K509" t="s">
        <v>1474</v>
      </c>
    </row>
    <row r="510" spans="1:11" x14ac:dyDescent="0.25">
      <c r="A510">
        <v>38521</v>
      </c>
      <c r="B510">
        <v>144602</v>
      </c>
      <c r="C510" t="s">
        <v>584</v>
      </c>
      <c r="D510" t="s">
        <v>85</v>
      </c>
      <c r="F510" t="s">
        <v>1390</v>
      </c>
      <c r="G510" t="s">
        <v>23</v>
      </c>
      <c r="H510" t="s">
        <v>1240</v>
      </c>
      <c r="I510" t="s">
        <v>1472</v>
      </c>
      <c r="J510" t="s">
        <v>1473</v>
      </c>
      <c r="K510" t="s">
        <v>1474</v>
      </c>
    </row>
    <row r="511" spans="1:11" x14ac:dyDescent="0.25">
      <c r="A511">
        <v>7394</v>
      </c>
      <c r="B511">
        <v>155291</v>
      </c>
      <c r="C511" t="s">
        <v>585</v>
      </c>
      <c r="D511" t="s">
        <v>363</v>
      </c>
      <c r="F511" t="s">
        <v>1390</v>
      </c>
      <c r="G511" t="s">
        <v>23</v>
      </c>
      <c r="H511" t="s">
        <v>1240</v>
      </c>
      <c r="I511" t="s">
        <v>1472</v>
      </c>
      <c r="J511" t="s">
        <v>1473</v>
      </c>
      <c r="K511" t="s">
        <v>1474</v>
      </c>
    </row>
    <row r="512" spans="1:11" x14ac:dyDescent="0.25">
      <c r="A512">
        <v>38807</v>
      </c>
      <c r="B512">
        <v>158042</v>
      </c>
      <c r="C512" t="s">
        <v>1171</v>
      </c>
      <c r="D512" t="s">
        <v>77</v>
      </c>
      <c r="F512" t="s">
        <v>1390</v>
      </c>
      <c r="G512" t="s">
        <v>19</v>
      </c>
      <c r="H512" t="s">
        <v>1240</v>
      </c>
      <c r="I512" t="s">
        <v>1472</v>
      </c>
      <c r="J512" t="s">
        <v>1473</v>
      </c>
      <c r="K512" t="s">
        <v>1474</v>
      </c>
    </row>
    <row r="513" spans="1:11" x14ac:dyDescent="0.25">
      <c r="A513">
        <v>16894</v>
      </c>
      <c r="B513">
        <v>112613</v>
      </c>
      <c r="C513" t="s">
        <v>586</v>
      </c>
      <c r="D513" t="s">
        <v>480</v>
      </c>
      <c r="F513" t="s">
        <v>1390</v>
      </c>
      <c r="G513" t="s">
        <v>19</v>
      </c>
      <c r="H513" t="s">
        <v>20</v>
      </c>
      <c r="I513" t="s">
        <v>1472</v>
      </c>
      <c r="J513" t="s">
        <v>1473</v>
      </c>
      <c r="K513" t="s">
        <v>1474</v>
      </c>
    </row>
    <row r="514" spans="1:11" x14ac:dyDescent="0.25">
      <c r="A514">
        <v>7396</v>
      </c>
      <c r="B514">
        <v>145458</v>
      </c>
      <c r="C514" t="s">
        <v>587</v>
      </c>
      <c r="D514" t="s">
        <v>59</v>
      </c>
      <c r="F514" t="s">
        <v>1390</v>
      </c>
      <c r="G514" t="s">
        <v>19</v>
      </c>
      <c r="H514" t="s">
        <v>20</v>
      </c>
      <c r="I514" t="s">
        <v>1472</v>
      </c>
      <c r="J514" t="s">
        <v>1473</v>
      </c>
      <c r="K514" t="s">
        <v>1474</v>
      </c>
    </row>
    <row r="515" spans="1:11" x14ac:dyDescent="0.25">
      <c r="A515">
        <v>16972</v>
      </c>
      <c r="B515">
        <v>29207</v>
      </c>
      <c r="C515" t="s">
        <v>588</v>
      </c>
      <c r="D515" t="s">
        <v>47</v>
      </c>
      <c r="F515" t="s">
        <v>1390</v>
      </c>
      <c r="G515" t="s">
        <v>19</v>
      </c>
      <c r="H515" t="s">
        <v>1240</v>
      </c>
      <c r="I515" t="s">
        <v>1472</v>
      </c>
      <c r="J515" t="s">
        <v>1473</v>
      </c>
      <c r="K515" t="s">
        <v>1474</v>
      </c>
    </row>
    <row r="516" spans="1:11" x14ac:dyDescent="0.25">
      <c r="A516">
        <v>25130</v>
      </c>
      <c r="B516">
        <v>40784</v>
      </c>
      <c r="C516" t="s">
        <v>589</v>
      </c>
      <c r="D516" t="s">
        <v>376</v>
      </c>
      <c r="F516" t="s">
        <v>1390</v>
      </c>
      <c r="G516" t="s">
        <v>23</v>
      </c>
      <c r="H516" t="s">
        <v>1399</v>
      </c>
      <c r="I516" t="s">
        <v>590</v>
      </c>
      <c r="J516" t="s">
        <v>1475</v>
      </c>
      <c r="K516" t="s">
        <v>1476</v>
      </c>
    </row>
    <row r="517" spans="1:11" x14ac:dyDescent="0.25">
      <c r="A517">
        <v>7730</v>
      </c>
      <c r="B517">
        <v>136885</v>
      </c>
      <c r="C517" t="s">
        <v>591</v>
      </c>
      <c r="D517" t="s">
        <v>31</v>
      </c>
      <c r="F517" t="s">
        <v>1390</v>
      </c>
      <c r="G517" t="s">
        <v>19</v>
      </c>
      <c r="H517" t="s">
        <v>1399</v>
      </c>
      <c r="I517" t="s">
        <v>590</v>
      </c>
      <c r="J517" t="s">
        <v>1475</v>
      </c>
      <c r="K517" t="s">
        <v>1476</v>
      </c>
    </row>
    <row r="518" spans="1:11" x14ac:dyDescent="0.25">
      <c r="A518">
        <v>25723</v>
      </c>
      <c r="B518">
        <v>70552</v>
      </c>
      <c r="C518" t="s">
        <v>629</v>
      </c>
      <c r="D518" t="s">
        <v>85</v>
      </c>
      <c r="F518" t="s">
        <v>1390</v>
      </c>
      <c r="G518" t="s">
        <v>19</v>
      </c>
      <c r="H518" t="s">
        <v>1398</v>
      </c>
      <c r="I518" t="s">
        <v>590</v>
      </c>
      <c r="J518" t="s">
        <v>1475</v>
      </c>
      <c r="K518" t="s">
        <v>1476</v>
      </c>
    </row>
    <row r="519" spans="1:11" x14ac:dyDescent="0.25">
      <c r="A519">
        <v>38570</v>
      </c>
      <c r="B519">
        <v>146877</v>
      </c>
      <c r="C519" t="s">
        <v>629</v>
      </c>
      <c r="D519" t="s">
        <v>335</v>
      </c>
      <c r="F519" t="s">
        <v>1390</v>
      </c>
      <c r="G519" t="s">
        <v>23</v>
      </c>
      <c r="H519" t="s">
        <v>20</v>
      </c>
      <c r="I519" t="s">
        <v>590</v>
      </c>
      <c r="J519" t="s">
        <v>1475</v>
      </c>
      <c r="K519" t="s">
        <v>1476</v>
      </c>
    </row>
    <row r="520" spans="1:11" x14ac:dyDescent="0.25">
      <c r="A520">
        <v>25895</v>
      </c>
      <c r="B520">
        <v>111342</v>
      </c>
      <c r="C520" t="s">
        <v>1172</v>
      </c>
      <c r="D520" t="s">
        <v>31</v>
      </c>
      <c r="F520" t="s">
        <v>1390</v>
      </c>
      <c r="G520" t="s">
        <v>19</v>
      </c>
      <c r="H520" t="s">
        <v>1399</v>
      </c>
      <c r="I520" t="s">
        <v>590</v>
      </c>
      <c r="J520" t="s">
        <v>1475</v>
      </c>
      <c r="K520" t="s">
        <v>1476</v>
      </c>
    </row>
    <row r="521" spans="1:11" x14ac:dyDescent="0.25">
      <c r="A521">
        <v>38046</v>
      </c>
      <c r="B521">
        <v>128196</v>
      </c>
      <c r="C521" t="s">
        <v>592</v>
      </c>
      <c r="D521" t="s">
        <v>72</v>
      </c>
      <c r="F521" t="s">
        <v>1390</v>
      </c>
      <c r="G521" t="s">
        <v>19</v>
      </c>
      <c r="H521" t="s">
        <v>1398</v>
      </c>
      <c r="I521" t="s">
        <v>590</v>
      </c>
      <c r="J521" t="s">
        <v>1475</v>
      </c>
      <c r="K521" t="s">
        <v>1476</v>
      </c>
    </row>
    <row r="522" spans="1:11" x14ac:dyDescent="0.25">
      <c r="A522">
        <v>7816</v>
      </c>
      <c r="B522">
        <v>129349</v>
      </c>
      <c r="C522" t="s">
        <v>593</v>
      </c>
      <c r="D522" t="s">
        <v>29</v>
      </c>
      <c r="F522" t="s">
        <v>1390</v>
      </c>
      <c r="G522" t="s">
        <v>35</v>
      </c>
      <c r="H522" t="s">
        <v>1240</v>
      </c>
      <c r="I522" t="s">
        <v>590</v>
      </c>
      <c r="J522" t="s">
        <v>1475</v>
      </c>
      <c r="K522" t="s">
        <v>1476</v>
      </c>
    </row>
    <row r="523" spans="1:11" x14ac:dyDescent="0.25">
      <c r="A523">
        <v>7814</v>
      </c>
      <c r="B523">
        <v>112185</v>
      </c>
      <c r="C523" t="s">
        <v>594</v>
      </c>
      <c r="D523" t="s">
        <v>376</v>
      </c>
      <c r="F523" t="s">
        <v>1390</v>
      </c>
      <c r="G523" t="s">
        <v>23</v>
      </c>
      <c r="H523" t="s">
        <v>1399</v>
      </c>
      <c r="I523" t="s">
        <v>590</v>
      </c>
      <c r="J523" t="s">
        <v>1475</v>
      </c>
      <c r="K523" t="s">
        <v>1476</v>
      </c>
    </row>
    <row r="524" spans="1:11" x14ac:dyDescent="0.25">
      <c r="A524">
        <v>38663</v>
      </c>
      <c r="B524">
        <v>148808</v>
      </c>
      <c r="C524" t="s">
        <v>743</v>
      </c>
      <c r="D524" t="s">
        <v>744</v>
      </c>
      <c r="F524" t="s">
        <v>1393</v>
      </c>
      <c r="G524" t="s">
        <v>211</v>
      </c>
      <c r="H524" t="s">
        <v>1394</v>
      </c>
      <c r="I524" t="s">
        <v>590</v>
      </c>
      <c r="J524" t="s">
        <v>1475</v>
      </c>
      <c r="K524" t="s">
        <v>1476</v>
      </c>
    </row>
    <row r="525" spans="1:11" x14ac:dyDescent="0.25">
      <c r="A525">
        <v>38870</v>
      </c>
      <c r="B525">
        <v>162012</v>
      </c>
      <c r="C525" t="s">
        <v>72</v>
      </c>
      <c r="D525" t="s">
        <v>290</v>
      </c>
      <c r="F525" t="s">
        <v>1390</v>
      </c>
      <c r="G525" t="s">
        <v>19</v>
      </c>
      <c r="H525" t="s">
        <v>1394</v>
      </c>
      <c r="I525" t="s">
        <v>590</v>
      </c>
      <c r="J525" t="s">
        <v>1475</v>
      </c>
      <c r="K525" t="s">
        <v>1476</v>
      </c>
    </row>
    <row r="526" spans="1:11" x14ac:dyDescent="0.25">
      <c r="A526">
        <v>7810</v>
      </c>
      <c r="B526">
        <v>112180</v>
      </c>
      <c r="C526" t="s">
        <v>595</v>
      </c>
      <c r="D526" t="s">
        <v>77</v>
      </c>
      <c r="F526" t="s">
        <v>1390</v>
      </c>
      <c r="G526" t="s">
        <v>35</v>
      </c>
      <c r="H526" t="s">
        <v>1398</v>
      </c>
      <c r="I526" t="s">
        <v>590</v>
      </c>
      <c r="J526" t="s">
        <v>1475</v>
      </c>
      <c r="K526" t="s">
        <v>1476</v>
      </c>
    </row>
    <row r="527" spans="1:11" x14ac:dyDescent="0.25">
      <c r="A527">
        <v>7820</v>
      </c>
      <c r="B527">
        <v>112182</v>
      </c>
      <c r="C527" t="s">
        <v>596</v>
      </c>
      <c r="D527" t="s">
        <v>489</v>
      </c>
      <c r="F527" t="s">
        <v>1393</v>
      </c>
      <c r="G527" t="s">
        <v>22</v>
      </c>
      <c r="H527" t="s">
        <v>1240</v>
      </c>
      <c r="I527" t="s">
        <v>590</v>
      </c>
      <c r="J527" t="s">
        <v>1475</v>
      </c>
      <c r="K527" t="s">
        <v>1476</v>
      </c>
    </row>
    <row r="528" spans="1:11" x14ac:dyDescent="0.25">
      <c r="A528">
        <v>38038</v>
      </c>
      <c r="B528">
        <v>112942</v>
      </c>
      <c r="C528" t="s">
        <v>597</v>
      </c>
      <c r="D528" t="s">
        <v>69</v>
      </c>
      <c r="F528" t="s">
        <v>1390</v>
      </c>
      <c r="G528" t="s">
        <v>23</v>
      </c>
      <c r="H528" t="s">
        <v>1398</v>
      </c>
      <c r="I528" t="s">
        <v>590</v>
      </c>
      <c r="J528" t="s">
        <v>1475</v>
      </c>
      <c r="K528" t="s">
        <v>1476</v>
      </c>
    </row>
    <row r="529" spans="1:11" x14ac:dyDescent="0.25">
      <c r="A529">
        <v>38571</v>
      </c>
      <c r="B529">
        <v>146878</v>
      </c>
      <c r="C529" t="s">
        <v>513</v>
      </c>
      <c r="D529" t="s">
        <v>598</v>
      </c>
      <c r="F529" t="s">
        <v>1390</v>
      </c>
      <c r="G529" t="s">
        <v>19</v>
      </c>
      <c r="H529" t="s">
        <v>1399</v>
      </c>
      <c r="I529" t="s">
        <v>590</v>
      </c>
      <c r="J529" t="s">
        <v>1475</v>
      </c>
      <c r="K529" t="s">
        <v>1476</v>
      </c>
    </row>
    <row r="530" spans="1:11" x14ac:dyDescent="0.25">
      <c r="A530">
        <v>38869</v>
      </c>
      <c r="B530">
        <v>162011</v>
      </c>
      <c r="C530" t="s">
        <v>513</v>
      </c>
      <c r="D530" t="s">
        <v>711</v>
      </c>
      <c r="F530" t="s">
        <v>1393</v>
      </c>
      <c r="G530" t="s">
        <v>82</v>
      </c>
      <c r="H530" t="s">
        <v>1394</v>
      </c>
      <c r="I530" t="s">
        <v>590</v>
      </c>
      <c r="J530" t="s">
        <v>1475</v>
      </c>
      <c r="K530" t="s">
        <v>1476</v>
      </c>
    </row>
    <row r="531" spans="1:11" x14ac:dyDescent="0.25">
      <c r="A531">
        <v>7884</v>
      </c>
      <c r="B531">
        <v>111820</v>
      </c>
      <c r="C531" t="s">
        <v>1</v>
      </c>
      <c r="D531" t="s">
        <v>63</v>
      </c>
      <c r="F531" t="s">
        <v>1390</v>
      </c>
      <c r="G531" t="s">
        <v>35</v>
      </c>
      <c r="H531" t="s">
        <v>1398</v>
      </c>
      <c r="I531" t="s">
        <v>590</v>
      </c>
      <c r="J531" t="s">
        <v>1475</v>
      </c>
      <c r="K531" t="s">
        <v>1476</v>
      </c>
    </row>
    <row r="532" spans="1:11" x14ac:dyDescent="0.25">
      <c r="A532">
        <v>7849</v>
      </c>
      <c r="B532">
        <v>112181</v>
      </c>
      <c r="C532" t="s">
        <v>599</v>
      </c>
      <c r="D532" t="s">
        <v>600</v>
      </c>
      <c r="F532" t="s">
        <v>1390</v>
      </c>
      <c r="G532" t="s">
        <v>35</v>
      </c>
      <c r="H532" t="s">
        <v>20</v>
      </c>
      <c r="I532" t="s">
        <v>590</v>
      </c>
      <c r="J532" t="s">
        <v>1475</v>
      </c>
      <c r="K532" t="s">
        <v>1476</v>
      </c>
    </row>
    <row r="533" spans="1:11" x14ac:dyDescent="0.25">
      <c r="A533">
        <v>7880</v>
      </c>
      <c r="B533">
        <v>112187</v>
      </c>
      <c r="C533" t="s">
        <v>1477</v>
      </c>
      <c r="D533" t="s">
        <v>49</v>
      </c>
      <c r="F533" t="s">
        <v>1390</v>
      </c>
      <c r="G533" t="s">
        <v>35</v>
      </c>
      <c r="H533" t="s">
        <v>1398</v>
      </c>
      <c r="I533" t="s">
        <v>590</v>
      </c>
      <c r="J533" t="s">
        <v>1475</v>
      </c>
      <c r="K533" t="s">
        <v>1476</v>
      </c>
    </row>
    <row r="534" spans="1:11" x14ac:dyDescent="0.25">
      <c r="A534">
        <v>7813</v>
      </c>
      <c r="B534">
        <v>129120</v>
      </c>
      <c r="C534" t="s">
        <v>601</v>
      </c>
      <c r="D534" t="s">
        <v>39</v>
      </c>
      <c r="F534" t="s">
        <v>1390</v>
      </c>
      <c r="G534" t="s">
        <v>23</v>
      </c>
      <c r="H534" t="s">
        <v>1399</v>
      </c>
      <c r="I534" t="s">
        <v>590</v>
      </c>
      <c r="J534" t="s">
        <v>1475</v>
      </c>
      <c r="K534" t="s">
        <v>1476</v>
      </c>
    </row>
    <row r="535" spans="1:11" x14ac:dyDescent="0.25">
      <c r="A535">
        <v>38260</v>
      </c>
      <c r="B535">
        <v>135374</v>
      </c>
      <c r="C535" t="s">
        <v>512</v>
      </c>
      <c r="D535" t="s">
        <v>566</v>
      </c>
      <c r="F535" t="s">
        <v>1390</v>
      </c>
      <c r="G535" t="s">
        <v>19</v>
      </c>
      <c r="H535" t="s">
        <v>1399</v>
      </c>
      <c r="I535" t="s">
        <v>590</v>
      </c>
      <c r="J535" t="s">
        <v>1475</v>
      </c>
      <c r="K535" t="s">
        <v>1476</v>
      </c>
    </row>
    <row r="536" spans="1:11" x14ac:dyDescent="0.25">
      <c r="A536">
        <v>25315</v>
      </c>
      <c r="B536">
        <v>112196</v>
      </c>
      <c r="C536" t="s">
        <v>1058</v>
      </c>
      <c r="D536" t="s">
        <v>1478</v>
      </c>
      <c r="F536" t="s">
        <v>1390</v>
      </c>
      <c r="G536" t="s">
        <v>28</v>
      </c>
      <c r="H536" t="s">
        <v>1240</v>
      </c>
      <c r="I536" t="s">
        <v>603</v>
      </c>
      <c r="J536" t="s">
        <v>1475</v>
      </c>
      <c r="K536" t="s">
        <v>1476</v>
      </c>
    </row>
    <row r="537" spans="1:11" x14ac:dyDescent="0.25">
      <c r="A537">
        <v>16007</v>
      </c>
      <c r="B537">
        <v>125207</v>
      </c>
      <c r="C537" t="s">
        <v>602</v>
      </c>
      <c r="D537" t="s">
        <v>49</v>
      </c>
      <c r="F537" t="s">
        <v>1390</v>
      </c>
      <c r="G537" t="s">
        <v>19</v>
      </c>
      <c r="H537" t="s">
        <v>1397</v>
      </c>
      <c r="I537" t="s">
        <v>603</v>
      </c>
      <c r="J537" t="s">
        <v>1475</v>
      </c>
      <c r="K537" t="s">
        <v>1476</v>
      </c>
    </row>
    <row r="538" spans="1:11" x14ac:dyDescent="0.25">
      <c r="A538">
        <v>7901</v>
      </c>
      <c r="B538">
        <v>141666</v>
      </c>
      <c r="C538" t="s">
        <v>604</v>
      </c>
      <c r="D538" t="s">
        <v>1479</v>
      </c>
      <c r="F538" t="s">
        <v>1390</v>
      </c>
      <c r="G538" t="s">
        <v>23</v>
      </c>
      <c r="H538" t="s">
        <v>20</v>
      </c>
      <c r="I538" t="s">
        <v>603</v>
      </c>
      <c r="J538" t="s">
        <v>1475</v>
      </c>
      <c r="K538" t="s">
        <v>1476</v>
      </c>
    </row>
    <row r="539" spans="1:11" x14ac:dyDescent="0.25">
      <c r="A539">
        <v>7830</v>
      </c>
      <c r="B539">
        <v>141667</v>
      </c>
      <c r="C539" t="s">
        <v>606</v>
      </c>
      <c r="D539" t="s">
        <v>607</v>
      </c>
      <c r="F539" t="s">
        <v>1390</v>
      </c>
      <c r="G539" t="s">
        <v>35</v>
      </c>
      <c r="H539" t="s">
        <v>1398</v>
      </c>
      <c r="I539" t="s">
        <v>603</v>
      </c>
      <c r="J539" t="s">
        <v>1475</v>
      </c>
      <c r="K539" t="s">
        <v>1476</v>
      </c>
    </row>
    <row r="540" spans="1:11" x14ac:dyDescent="0.25">
      <c r="A540">
        <v>25764</v>
      </c>
      <c r="B540">
        <v>99178</v>
      </c>
      <c r="C540" t="s">
        <v>580</v>
      </c>
      <c r="D540" t="s">
        <v>112</v>
      </c>
      <c r="F540" t="s">
        <v>1390</v>
      </c>
      <c r="G540" t="s">
        <v>23</v>
      </c>
      <c r="H540" t="s">
        <v>20</v>
      </c>
      <c r="I540" t="s">
        <v>603</v>
      </c>
      <c r="J540" t="s">
        <v>1475</v>
      </c>
      <c r="K540" t="s">
        <v>1476</v>
      </c>
    </row>
    <row r="541" spans="1:11" x14ac:dyDescent="0.25">
      <c r="A541">
        <v>38763</v>
      </c>
      <c r="B541">
        <v>155288</v>
      </c>
      <c r="C541" t="s">
        <v>1059</v>
      </c>
      <c r="D541" t="s">
        <v>39</v>
      </c>
      <c r="F541" t="s">
        <v>1390</v>
      </c>
      <c r="G541" t="s">
        <v>19</v>
      </c>
      <c r="H541" t="s">
        <v>20</v>
      </c>
      <c r="I541" t="s">
        <v>603</v>
      </c>
      <c r="J541" t="s">
        <v>1475</v>
      </c>
      <c r="K541" t="s">
        <v>1476</v>
      </c>
    </row>
    <row r="542" spans="1:11" x14ac:dyDescent="0.25">
      <c r="A542">
        <v>25271</v>
      </c>
      <c r="B542">
        <v>46682</v>
      </c>
      <c r="C542" t="s">
        <v>608</v>
      </c>
      <c r="D542" t="s">
        <v>244</v>
      </c>
      <c r="F542" t="s">
        <v>1390</v>
      </c>
      <c r="G542" t="s">
        <v>35</v>
      </c>
      <c r="H542" t="s">
        <v>1397</v>
      </c>
      <c r="I542" t="s">
        <v>603</v>
      </c>
      <c r="J542" t="s">
        <v>1475</v>
      </c>
      <c r="K542" t="s">
        <v>1476</v>
      </c>
    </row>
    <row r="543" spans="1:11" x14ac:dyDescent="0.25">
      <c r="A543">
        <v>38946</v>
      </c>
      <c r="B543">
        <v>164069</v>
      </c>
      <c r="C543" t="s">
        <v>1367</v>
      </c>
      <c r="D543" t="s">
        <v>33</v>
      </c>
      <c r="F543" t="s">
        <v>1390</v>
      </c>
      <c r="G543" t="s">
        <v>19</v>
      </c>
      <c r="H543" t="s">
        <v>1240</v>
      </c>
      <c r="I543" t="s">
        <v>603</v>
      </c>
      <c r="J543" t="s">
        <v>1475</v>
      </c>
      <c r="K543" t="s">
        <v>1476</v>
      </c>
    </row>
    <row r="544" spans="1:11" x14ac:dyDescent="0.25">
      <c r="A544">
        <v>38965</v>
      </c>
      <c r="B544">
        <v>164092</v>
      </c>
      <c r="C544" t="s">
        <v>80</v>
      </c>
      <c r="D544" t="s">
        <v>149</v>
      </c>
      <c r="F544" t="s">
        <v>1390</v>
      </c>
      <c r="G544" t="s">
        <v>19</v>
      </c>
      <c r="I544" t="s">
        <v>603</v>
      </c>
      <c r="J544" t="s">
        <v>1475</v>
      </c>
      <c r="K544" t="s">
        <v>1476</v>
      </c>
    </row>
    <row r="545" spans="1:11" x14ac:dyDescent="0.25">
      <c r="A545">
        <v>25865</v>
      </c>
      <c r="B545">
        <v>109468</v>
      </c>
      <c r="C545" t="s">
        <v>609</v>
      </c>
      <c r="D545" t="s">
        <v>610</v>
      </c>
      <c r="F545" t="s">
        <v>1390</v>
      </c>
      <c r="G545" t="s">
        <v>19</v>
      </c>
      <c r="H545" t="s">
        <v>20</v>
      </c>
      <c r="I545" t="s">
        <v>603</v>
      </c>
      <c r="J545" t="s">
        <v>1475</v>
      </c>
      <c r="K545" t="s">
        <v>1476</v>
      </c>
    </row>
    <row r="546" spans="1:11" x14ac:dyDescent="0.25">
      <c r="A546">
        <v>7831</v>
      </c>
      <c r="B546">
        <v>146860</v>
      </c>
      <c r="C546" t="s">
        <v>1368</v>
      </c>
      <c r="D546" t="s">
        <v>342</v>
      </c>
      <c r="F546" t="s">
        <v>1390</v>
      </c>
      <c r="G546" t="s">
        <v>35</v>
      </c>
      <c r="H546" t="s">
        <v>1398</v>
      </c>
      <c r="I546" t="s">
        <v>603</v>
      </c>
      <c r="J546" t="s">
        <v>1475</v>
      </c>
      <c r="K546" t="s">
        <v>1476</v>
      </c>
    </row>
    <row r="547" spans="1:11" x14ac:dyDescent="0.25">
      <c r="A547">
        <v>38883</v>
      </c>
      <c r="B547">
        <v>162028</v>
      </c>
      <c r="C547" t="s">
        <v>1233</v>
      </c>
      <c r="D547" t="s">
        <v>1234</v>
      </c>
      <c r="F547" t="s">
        <v>1390</v>
      </c>
      <c r="G547" t="s">
        <v>19</v>
      </c>
      <c r="H547" t="s">
        <v>1394</v>
      </c>
      <c r="I547" t="s">
        <v>603</v>
      </c>
      <c r="J547" t="s">
        <v>1475</v>
      </c>
      <c r="K547" t="s">
        <v>1476</v>
      </c>
    </row>
    <row r="548" spans="1:11" x14ac:dyDescent="0.25">
      <c r="A548">
        <v>38025</v>
      </c>
      <c r="B548">
        <v>129059</v>
      </c>
      <c r="C548" t="s">
        <v>633</v>
      </c>
      <c r="D548" t="s">
        <v>47</v>
      </c>
      <c r="F548" t="s">
        <v>1390</v>
      </c>
      <c r="G548" t="s">
        <v>55</v>
      </c>
      <c r="H548" t="s">
        <v>1398</v>
      </c>
      <c r="I548" t="s">
        <v>603</v>
      </c>
      <c r="J548" t="s">
        <v>1475</v>
      </c>
      <c r="K548" t="s">
        <v>1476</v>
      </c>
    </row>
    <row r="549" spans="1:11" x14ac:dyDescent="0.25">
      <c r="A549">
        <v>38952</v>
      </c>
      <c r="B549">
        <v>164076</v>
      </c>
      <c r="C549" t="s">
        <v>1369</v>
      </c>
      <c r="D549" t="s">
        <v>485</v>
      </c>
      <c r="F549" t="s">
        <v>1390</v>
      </c>
      <c r="G549" t="s">
        <v>19</v>
      </c>
      <c r="H549" t="s">
        <v>1240</v>
      </c>
      <c r="I549" t="s">
        <v>603</v>
      </c>
      <c r="J549" t="s">
        <v>1475</v>
      </c>
      <c r="K549" t="s">
        <v>1476</v>
      </c>
    </row>
    <row r="550" spans="1:11" x14ac:dyDescent="0.25">
      <c r="A550">
        <v>25592</v>
      </c>
      <c r="B550">
        <v>112194</v>
      </c>
      <c r="C550" t="s">
        <v>857</v>
      </c>
      <c r="D550" t="s">
        <v>57</v>
      </c>
      <c r="F550" t="s">
        <v>1390</v>
      </c>
      <c r="G550" t="s">
        <v>23</v>
      </c>
      <c r="H550" t="s">
        <v>1240</v>
      </c>
      <c r="I550" t="s">
        <v>603</v>
      </c>
      <c r="J550" t="s">
        <v>1475</v>
      </c>
      <c r="K550" t="s">
        <v>1476</v>
      </c>
    </row>
    <row r="551" spans="1:11" x14ac:dyDescent="0.25">
      <c r="A551">
        <v>25949</v>
      </c>
      <c r="B551">
        <v>111779</v>
      </c>
      <c r="C551" t="s">
        <v>392</v>
      </c>
      <c r="D551" t="s">
        <v>77</v>
      </c>
      <c r="F551" t="s">
        <v>1390</v>
      </c>
      <c r="G551" t="s">
        <v>19</v>
      </c>
      <c r="H551" t="s">
        <v>1240</v>
      </c>
      <c r="I551" t="s">
        <v>603</v>
      </c>
      <c r="J551" t="s">
        <v>1475</v>
      </c>
      <c r="K551" t="s">
        <v>1476</v>
      </c>
    </row>
    <row r="552" spans="1:11" x14ac:dyDescent="0.25">
      <c r="A552">
        <v>25604</v>
      </c>
      <c r="B552">
        <v>162027</v>
      </c>
      <c r="C552" t="s">
        <v>1235</v>
      </c>
      <c r="D552" t="s">
        <v>405</v>
      </c>
      <c r="F552" t="s">
        <v>1390</v>
      </c>
      <c r="G552" t="s">
        <v>19</v>
      </c>
      <c r="H552" t="s">
        <v>1399</v>
      </c>
      <c r="I552" t="s">
        <v>603</v>
      </c>
      <c r="J552" t="s">
        <v>1475</v>
      </c>
      <c r="K552" t="s">
        <v>1476</v>
      </c>
    </row>
    <row r="553" spans="1:11" x14ac:dyDescent="0.25">
      <c r="A553">
        <v>25804</v>
      </c>
      <c r="B553">
        <v>105740</v>
      </c>
      <c r="C553" t="s">
        <v>612</v>
      </c>
      <c r="D553" t="s">
        <v>562</v>
      </c>
      <c r="F553" t="s">
        <v>1390</v>
      </c>
      <c r="G553" t="s">
        <v>23</v>
      </c>
      <c r="H553" t="s">
        <v>1240</v>
      </c>
      <c r="I553" t="s">
        <v>603</v>
      </c>
      <c r="J553" t="s">
        <v>1475</v>
      </c>
      <c r="K553" t="s">
        <v>1476</v>
      </c>
    </row>
    <row r="554" spans="1:11" x14ac:dyDescent="0.25">
      <c r="A554">
        <v>38803</v>
      </c>
      <c r="B554">
        <v>158038</v>
      </c>
      <c r="C554" t="s">
        <v>1173</v>
      </c>
      <c r="D554" t="s">
        <v>1174</v>
      </c>
      <c r="F554" t="s">
        <v>1390</v>
      </c>
      <c r="G554" t="s">
        <v>19</v>
      </c>
      <c r="H554" t="s">
        <v>20</v>
      </c>
      <c r="I554" t="s">
        <v>603</v>
      </c>
      <c r="J554" t="s">
        <v>1475</v>
      </c>
      <c r="K554" t="s">
        <v>1476</v>
      </c>
    </row>
    <row r="555" spans="1:11" x14ac:dyDescent="0.25">
      <c r="A555">
        <v>38258</v>
      </c>
      <c r="B555">
        <v>135364</v>
      </c>
      <c r="C555" t="s">
        <v>219</v>
      </c>
      <c r="D555" t="s">
        <v>407</v>
      </c>
      <c r="F555" t="s">
        <v>1393</v>
      </c>
      <c r="G555" t="s">
        <v>82</v>
      </c>
      <c r="H555" t="s">
        <v>20</v>
      </c>
      <c r="I555" t="s">
        <v>613</v>
      </c>
      <c r="J555" t="s">
        <v>1475</v>
      </c>
      <c r="K555" t="s">
        <v>1476</v>
      </c>
    </row>
    <row r="556" spans="1:11" x14ac:dyDescent="0.25">
      <c r="A556">
        <v>38931</v>
      </c>
      <c r="B556">
        <v>162999</v>
      </c>
      <c r="C556" t="s">
        <v>367</v>
      </c>
      <c r="D556" t="s">
        <v>1286</v>
      </c>
      <c r="F556" t="s">
        <v>1393</v>
      </c>
      <c r="G556" t="s">
        <v>44</v>
      </c>
      <c r="H556" t="s">
        <v>20</v>
      </c>
      <c r="I556" t="s">
        <v>613</v>
      </c>
      <c r="J556" t="s">
        <v>1475</v>
      </c>
      <c r="K556" t="s">
        <v>1476</v>
      </c>
    </row>
    <row r="557" spans="1:11" x14ac:dyDescent="0.25">
      <c r="A557">
        <v>25751</v>
      </c>
      <c r="B557">
        <v>59949</v>
      </c>
      <c r="C557" t="s">
        <v>152</v>
      </c>
      <c r="D557" t="s">
        <v>614</v>
      </c>
      <c r="F557" t="s">
        <v>1393</v>
      </c>
      <c r="G557" t="s">
        <v>44</v>
      </c>
      <c r="H557" t="s">
        <v>1398</v>
      </c>
      <c r="I557" t="s">
        <v>613</v>
      </c>
      <c r="J557" t="s">
        <v>1475</v>
      </c>
      <c r="K557" t="s">
        <v>1476</v>
      </c>
    </row>
    <row r="558" spans="1:11" x14ac:dyDescent="0.25">
      <c r="A558">
        <v>7903</v>
      </c>
      <c r="B558">
        <v>111819</v>
      </c>
      <c r="C558" t="s">
        <v>1</v>
      </c>
      <c r="D558" t="s">
        <v>615</v>
      </c>
      <c r="F558" t="s">
        <v>1393</v>
      </c>
      <c r="G558" t="s">
        <v>22</v>
      </c>
      <c r="H558" t="s">
        <v>20</v>
      </c>
      <c r="I558" t="s">
        <v>613</v>
      </c>
      <c r="J558" t="s">
        <v>1475</v>
      </c>
      <c r="K558" t="s">
        <v>1476</v>
      </c>
    </row>
    <row r="559" spans="1:11" x14ac:dyDescent="0.25">
      <c r="A559">
        <v>16170</v>
      </c>
      <c r="B559">
        <v>59869</v>
      </c>
      <c r="C559" t="s">
        <v>616</v>
      </c>
      <c r="D559" t="s">
        <v>617</v>
      </c>
      <c r="F559" t="s">
        <v>1393</v>
      </c>
      <c r="G559" t="s">
        <v>44</v>
      </c>
      <c r="H559" t="s">
        <v>1399</v>
      </c>
      <c r="I559" t="s">
        <v>613</v>
      </c>
      <c r="J559" t="s">
        <v>1475</v>
      </c>
      <c r="K559" t="s">
        <v>1476</v>
      </c>
    </row>
    <row r="560" spans="1:11" x14ac:dyDescent="0.25">
      <c r="A560">
        <v>7889</v>
      </c>
      <c r="B560">
        <v>109445</v>
      </c>
      <c r="C560" t="s">
        <v>618</v>
      </c>
      <c r="D560" t="s">
        <v>359</v>
      </c>
      <c r="F560" t="s">
        <v>1393</v>
      </c>
      <c r="G560" t="s">
        <v>22</v>
      </c>
      <c r="H560" t="s">
        <v>1399</v>
      </c>
      <c r="I560" t="s">
        <v>613</v>
      </c>
      <c r="J560" t="s">
        <v>1475</v>
      </c>
      <c r="K560" t="s">
        <v>1476</v>
      </c>
    </row>
    <row r="561" spans="1:11" x14ac:dyDescent="0.25">
      <c r="A561">
        <v>7900</v>
      </c>
      <c r="B561">
        <v>112192</v>
      </c>
      <c r="C561" t="s">
        <v>635</v>
      </c>
      <c r="D561" t="s">
        <v>335</v>
      </c>
      <c r="F561" t="s">
        <v>1390</v>
      </c>
      <c r="G561" t="s">
        <v>23</v>
      </c>
      <c r="H561" t="s">
        <v>1240</v>
      </c>
      <c r="I561" t="s">
        <v>1480</v>
      </c>
      <c r="J561" t="s">
        <v>1475</v>
      </c>
      <c r="K561" t="s">
        <v>1476</v>
      </c>
    </row>
    <row r="562" spans="1:11" x14ac:dyDescent="0.25">
      <c r="A562">
        <v>13855</v>
      </c>
      <c r="B562">
        <v>57258</v>
      </c>
      <c r="C562" t="s">
        <v>1481</v>
      </c>
      <c r="D562" t="s">
        <v>812</v>
      </c>
      <c r="F562" t="s">
        <v>1393</v>
      </c>
      <c r="G562" t="s">
        <v>44</v>
      </c>
      <c r="H562" t="s">
        <v>1240</v>
      </c>
      <c r="I562" t="s">
        <v>622</v>
      </c>
      <c r="J562" t="s">
        <v>1475</v>
      </c>
      <c r="K562" t="s">
        <v>1476</v>
      </c>
    </row>
    <row r="563" spans="1:11" x14ac:dyDescent="0.25">
      <c r="A563">
        <v>25381</v>
      </c>
      <c r="B563">
        <v>59900</v>
      </c>
      <c r="C563" t="s">
        <v>620</v>
      </c>
      <c r="D563" t="s">
        <v>623</v>
      </c>
      <c r="F563" t="s">
        <v>1393</v>
      </c>
      <c r="G563" t="s">
        <v>82</v>
      </c>
      <c r="H563" t="s">
        <v>1399</v>
      </c>
      <c r="I563" t="s">
        <v>622</v>
      </c>
      <c r="J563" t="s">
        <v>1475</v>
      </c>
      <c r="K563" t="s">
        <v>1476</v>
      </c>
    </row>
    <row r="564" spans="1:11" x14ac:dyDescent="0.25">
      <c r="A564">
        <v>38553</v>
      </c>
      <c r="B564">
        <v>145634</v>
      </c>
      <c r="C564" t="s">
        <v>740</v>
      </c>
      <c r="D564" t="s">
        <v>625</v>
      </c>
      <c r="F564" t="s">
        <v>1393</v>
      </c>
      <c r="G564" t="s">
        <v>627</v>
      </c>
      <c r="H564" t="s">
        <v>1398</v>
      </c>
      <c r="I564" t="s">
        <v>622</v>
      </c>
      <c r="J564" t="s">
        <v>1475</v>
      </c>
      <c r="K564" t="s">
        <v>1476</v>
      </c>
    </row>
    <row r="565" spans="1:11" x14ac:dyDescent="0.25">
      <c r="A565">
        <v>38045</v>
      </c>
      <c r="B565">
        <v>128198</v>
      </c>
      <c r="C565" t="s">
        <v>207</v>
      </c>
      <c r="D565" t="s">
        <v>208</v>
      </c>
      <c r="F565" t="s">
        <v>1393</v>
      </c>
      <c r="G565" t="s">
        <v>44</v>
      </c>
      <c r="H565" t="s">
        <v>1398</v>
      </c>
      <c r="I565" t="s">
        <v>622</v>
      </c>
      <c r="J565" t="s">
        <v>1475</v>
      </c>
      <c r="K565" t="s">
        <v>1476</v>
      </c>
    </row>
    <row r="566" spans="1:11" x14ac:dyDescent="0.25">
      <c r="A566">
        <v>7445</v>
      </c>
      <c r="B566">
        <v>131722</v>
      </c>
      <c r="C566" t="s">
        <v>626</v>
      </c>
      <c r="D566" t="s">
        <v>614</v>
      </c>
      <c r="F566" t="s">
        <v>1393</v>
      </c>
      <c r="G566" t="s">
        <v>44</v>
      </c>
      <c r="H566" t="s">
        <v>1397</v>
      </c>
      <c r="I566" t="s">
        <v>622</v>
      </c>
      <c r="J566" t="s">
        <v>1475</v>
      </c>
      <c r="K566" t="s">
        <v>1476</v>
      </c>
    </row>
    <row r="567" spans="1:11" x14ac:dyDescent="0.25">
      <c r="A567">
        <v>8843</v>
      </c>
      <c r="B567">
        <v>135977</v>
      </c>
      <c r="C567" t="s">
        <v>1303</v>
      </c>
      <c r="D567" t="s">
        <v>1304</v>
      </c>
      <c r="F567" t="s">
        <v>1393</v>
      </c>
      <c r="G567" t="s">
        <v>44</v>
      </c>
      <c r="H567" t="s">
        <v>1397</v>
      </c>
      <c r="I567" t="s">
        <v>622</v>
      </c>
      <c r="J567" t="s">
        <v>1475</v>
      </c>
      <c r="K567" t="s">
        <v>1476</v>
      </c>
    </row>
    <row r="568" spans="1:11" x14ac:dyDescent="0.25">
      <c r="A568">
        <v>7827</v>
      </c>
      <c r="B568">
        <v>99230</v>
      </c>
      <c r="C568" t="s">
        <v>1370</v>
      </c>
      <c r="D568" t="s">
        <v>279</v>
      </c>
      <c r="F568" t="s">
        <v>1393</v>
      </c>
      <c r="G568" t="s">
        <v>44</v>
      </c>
      <c r="H568" t="s">
        <v>1240</v>
      </c>
      <c r="I568" t="s">
        <v>622</v>
      </c>
      <c r="J568" t="s">
        <v>1475</v>
      </c>
      <c r="K568" t="s">
        <v>1476</v>
      </c>
    </row>
    <row r="569" spans="1:11" x14ac:dyDescent="0.25">
      <c r="A569">
        <v>34400</v>
      </c>
      <c r="B569">
        <v>132728</v>
      </c>
      <c r="C569" t="s">
        <v>1482</v>
      </c>
      <c r="D569" t="s">
        <v>624</v>
      </c>
      <c r="F569" t="s">
        <v>1393</v>
      </c>
      <c r="G569" t="s">
        <v>44</v>
      </c>
      <c r="H569" t="s">
        <v>1240</v>
      </c>
      <c r="I569" t="s">
        <v>622</v>
      </c>
      <c r="J569" t="s">
        <v>1475</v>
      </c>
      <c r="K569" t="s">
        <v>1476</v>
      </c>
    </row>
    <row r="570" spans="1:11" x14ac:dyDescent="0.25">
      <c r="A570">
        <v>27004</v>
      </c>
      <c r="B570">
        <v>1776</v>
      </c>
      <c r="C570" t="s">
        <v>887</v>
      </c>
      <c r="D570" t="s">
        <v>1483</v>
      </c>
      <c r="F570" t="s">
        <v>1393</v>
      </c>
      <c r="G570" t="s">
        <v>44</v>
      </c>
      <c r="H570" t="s">
        <v>1240</v>
      </c>
      <c r="I570" t="s">
        <v>622</v>
      </c>
      <c r="J570" t="s">
        <v>1475</v>
      </c>
      <c r="K570" t="s">
        <v>1476</v>
      </c>
    </row>
    <row r="571" spans="1:11" x14ac:dyDescent="0.25">
      <c r="A571">
        <v>35141</v>
      </c>
      <c r="B571">
        <v>114985</v>
      </c>
      <c r="C571" t="s">
        <v>1060</v>
      </c>
      <c r="D571" t="s">
        <v>1061</v>
      </c>
      <c r="F571" t="s">
        <v>1390</v>
      </c>
      <c r="G571" t="s">
        <v>19</v>
      </c>
      <c r="H571" t="s">
        <v>1397</v>
      </c>
      <c r="I571" t="s">
        <v>628</v>
      </c>
      <c r="J571" t="s">
        <v>1475</v>
      </c>
      <c r="K571" t="s">
        <v>1476</v>
      </c>
    </row>
    <row r="572" spans="1:11" x14ac:dyDescent="0.25">
      <c r="A572">
        <v>38740</v>
      </c>
      <c r="B572">
        <v>155263</v>
      </c>
      <c r="C572" t="s">
        <v>1035</v>
      </c>
      <c r="D572" t="s">
        <v>1036</v>
      </c>
      <c r="F572" t="s">
        <v>1390</v>
      </c>
      <c r="G572" t="s">
        <v>19</v>
      </c>
      <c r="H572" t="s">
        <v>1397</v>
      </c>
      <c r="I572" t="s">
        <v>628</v>
      </c>
      <c r="J572" t="s">
        <v>1475</v>
      </c>
      <c r="K572" t="s">
        <v>1476</v>
      </c>
    </row>
    <row r="573" spans="1:11" x14ac:dyDescent="0.25">
      <c r="A573">
        <v>16796</v>
      </c>
      <c r="B573">
        <v>146915</v>
      </c>
      <c r="C573" t="s">
        <v>630</v>
      </c>
      <c r="D573" t="s">
        <v>120</v>
      </c>
      <c r="F573" t="s">
        <v>1390</v>
      </c>
      <c r="G573" t="s">
        <v>19</v>
      </c>
      <c r="H573" t="s">
        <v>1398</v>
      </c>
      <c r="I573" t="s">
        <v>628</v>
      </c>
      <c r="J573" t="s">
        <v>1475</v>
      </c>
      <c r="K573" t="s">
        <v>1476</v>
      </c>
    </row>
    <row r="574" spans="1:11" x14ac:dyDescent="0.25">
      <c r="A574">
        <v>7868</v>
      </c>
      <c r="B574">
        <v>140497</v>
      </c>
      <c r="C574" t="s">
        <v>1305</v>
      </c>
      <c r="D574" t="s">
        <v>33</v>
      </c>
      <c r="F574" t="s">
        <v>1390</v>
      </c>
      <c r="G574" t="s">
        <v>35</v>
      </c>
      <c r="H574" t="s">
        <v>1240</v>
      </c>
      <c r="I574" t="s">
        <v>628</v>
      </c>
      <c r="J574" t="s">
        <v>1475</v>
      </c>
      <c r="K574" t="s">
        <v>1476</v>
      </c>
    </row>
    <row r="575" spans="1:11" x14ac:dyDescent="0.25">
      <c r="A575">
        <v>16386</v>
      </c>
      <c r="B575">
        <v>153282</v>
      </c>
      <c r="C575" t="s">
        <v>814</v>
      </c>
      <c r="D575" t="s">
        <v>59</v>
      </c>
      <c r="F575" t="s">
        <v>1390</v>
      </c>
      <c r="G575" t="s">
        <v>19</v>
      </c>
      <c r="H575" t="s">
        <v>1397</v>
      </c>
      <c r="I575" t="s">
        <v>628</v>
      </c>
      <c r="J575" t="s">
        <v>1475</v>
      </c>
      <c r="K575" t="s">
        <v>1476</v>
      </c>
    </row>
    <row r="576" spans="1:11" x14ac:dyDescent="0.25">
      <c r="A576">
        <v>18802</v>
      </c>
      <c r="B576">
        <v>146059</v>
      </c>
      <c r="C576" t="s">
        <v>1177</v>
      </c>
      <c r="D576" t="s">
        <v>642</v>
      </c>
      <c r="F576" t="s">
        <v>1390</v>
      </c>
      <c r="G576" t="s">
        <v>35</v>
      </c>
      <c r="H576" t="s">
        <v>1397</v>
      </c>
      <c r="I576" t="s">
        <v>628</v>
      </c>
      <c r="J576" t="s">
        <v>1475</v>
      </c>
      <c r="K576" t="s">
        <v>1476</v>
      </c>
    </row>
    <row r="577" spans="1:11" x14ac:dyDescent="0.25">
      <c r="A577">
        <v>38226</v>
      </c>
      <c r="B577">
        <v>132283</v>
      </c>
      <c r="C577" t="s">
        <v>442</v>
      </c>
      <c r="D577" t="s">
        <v>566</v>
      </c>
      <c r="F577" t="s">
        <v>1390</v>
      </c>
      <c r="G577" t="s">
        <v>19</v>
      </c>
      <c r="H577" t="s">
        <v>1397</v>
      </c>
      <c r="I577" t="s">
        <v>628</v>
      </c>
      <c r="J577" t="s">
        <v>1475</v>
      </c>
      <c r="K577" t="s">
        <v>1476</v>
      </c>
    </row>
    <row r="578" spans="1:11" x14ac:dyDescent="0.25">
      <c r="A578">
        <v>18530</v>
      </c>
      <c r="B578">
        <v>11005</v>
      </c>
      <c r="C578" t="s">
        <v>632</v>
      </c>
      <c r="D578" t="s">
        <v>308</v>
      </c>
      <c r="F578" t="s">
        <v>1390</v>
      </c>
      <c r="G578" t="s">
        <v>23</v>
      </c>
      <c r="H578" t="s">
        <v>1398</v>
      </c>
      <c r="I578" t="s">
        <v>628</v>
      </c>
      <c r="J578" t="s">
        <v>1475</v>
      </c>
      <c r="K578" t="s">
        <v>1476</v>
      </c>
    </row>
    <row r="579" spans="1:11" x14ac:dyDescent="0.25">
      <c r="A579">
        <v>7869</v>
      </c>
      <c r="B579">
        <v>140498</v>
      </c>
      <c r="C579" t="s">
        <v>365</v>
      </c>
      <c r="D579" t="s">
        <v>39</v>
      </c>
      <c r="F579" t="s">
        <v>1390</v>
      </c>
      <c r="G579" t="s">
        <v>28</v>
      </c>
      <c r="H579" t="s">
        <v>1399</v>
      </c>
      <c r="I579" t="s">
        <v>628</v>
      </c>
      <c r="J579" t="s">
        <v>1475</v>
      </c>
      <c r="K579" t="s">
        <v>1476</v>
      </c>
    </row>
    <row r="580" spans="1:11" x14ac:dyDescent="0.25">
      <c r="A580">
        <v>38230</v>
      </c>
      <c r="B580">
        <v>132386</v>
      </c>
      <c r="C580" t="s">
        <v>789</v>
      </c>
      <c r="D580" t="s">
        <v>777</v>
      </c>
      <c r="F580" t="s">
        <v>1390</v>
      </c>
      <c r="G580" t="s">
        <v>55</v>
      </c>
      <c r="H580" t="s">
        <v>1397</v>
      </c>
      <c r="I580" t="s">
        <v>628</v>
      </c>
      <c r="J580" t="s">
        <v>1475</v>
      </c>
      <c r="K580" t="s">
        <v>1476</v>
      </c>
    </row>
    <row r="581" spans="1:11" x14ac:dyDescent="0.25">
      <c r="A581">
        <v>7836</v>
      </c>
      <c r="B581">
        <v>140496</v>
      </c>
      <c r="C581" t="s">
        <v>457</v>
      </c>
      <c r="D581" t="s">
        <v>580</v>
      </c>
      <c r="F581" t="s">
        <v>1390</v>
      </c>
      <c r="G581" t="s">
        <v>28</v>
      </c>
      <c r="H581" t="s">
        <v>1398</v>
      </c>
      <c r="I581" t="s">
        <v>628</v>
      </c>
      <c r="J581" t="s">
        <v>1475</v>
      </c>
      <c r="K581" t="s">
        <v>1476</v>
      </c>
    </row>
    <row r="582" spans="1:11" x14ac:dyDescent="0.25">
      <c r="A582">
        <v>7647</v>
      </c>
      <c r="B582">
        <v>46456</v>
      </c>
      <c r="C582" t="s">
        <v>616</v>
      </c>
      <c r="D582" t="s">
        <v>63</v>
      </c>
      <c r="F582" t="s">
        <v>1390</v>
      </c>
      <c r="G582" t="s">
        <v>35</v>
      </c>
      <c r="H582" t="s">
        <v>1397</v>
      </c>
      <c r="I582" t="s">
        <v>628</v>
      </c>
      <c r="J582" t="s">
        <v>1475</v>
      </c>
      <c r="K582" t="s">
        <v>1476</v>
      </c>
    </row>
    <row r="583" spans="1:11" x14ac:dyDescent="0.25">
      <c r="A583">
        <v>25788</v>
      </c>
      <c r="B583">
        <v>99245</v>
      </c>
      <c r="C583" t="s">
        <v>432</v>
      </c>
      <c r="D583" t="s">
        <v>33</v>
      </c>
      <c r="F583" t="s">
        <v>1390</v>
      </c>
      <c r="G583" t="s">
        <v>19</v>
      </c>
      <c r="H583" t="s">
        <v>1240</v>
      </c>
      <c r="I583" t="s">
        <v>720</v>
      </c>
      <c r="J583" t="s">
        <v>1484</v>
      </c>
      <c r="K583" t="s">
        <v>1485</v>
      </c>
    </row>
    <row r="584" spans="1:11" x14ac:dyDescent="0.25">
      <c r="A584">
        <v>38066</v>
      </c>
      <c r="B584">
        <v>128262</v>
      </c>
      <c r="C584" t="s">
        <v>718</v>
      </c>
      <c r="D584" t="s">
        <v>719</v>
      </c>
      <c r="F584" t="s">
        <v>1390</v>
      </c>
      <c r="G584" t="s">
        <v>19</v>
      </c>
      <c r="H584" t="s">
        <v>1240</v>
      </c>
      <c r="I584" t="s">
        <v>720</v>
      </c>
      <c r="J584" t="s">
        <v>1484</v>
      </c>
      <c r="K584" t="s">
        <v>1485</v>
      </c>
    </row>
    <row r="585" spans="1:11" x14ac:dyDescent="0.25">
      <c r="A585">
        <v>16749</v>
      </c>
      <c r="B585">
        <v>124808</v>
      </c>
      <c r="C585" t="s">
        <v>721</v>
      </c>
      <c r="D585" t="s">
        <v>146</v>
      </c>
      <c r="F585" t="s">
        <v>1390</v>
      </c>
      <c r="G585" t="s">
        <v>35</v>
      </c>
      <c r="H585" t="s">
        <v>20</v>
      </c>
      <c r="I585" t="s">
        <v>720</v>
      </c>
      <c r="J585" t="s">
        <v>1484</v>
      </c>
      <c r="K585" t="s">
        <v>1485</v>
      </c>
    </row>
    <row r="586" spans="1:11" x14ac:dyDescent="0.25">
      <c r="A586">
        <v>38193</v>
      </c>
      <c r="B586">
        <v>131787</v>
      </c>
      <c r="C586" t="s">
        <v>722</v>
      </c>
      <c r="D586" t="s">
        <v>723</v>
      </c>
      <c r="F586" t="s">
        <v>1390</v>
      </c>
      <c r="G586" t="s">
        <v>19</v>
      </c>
      <c r="H586" t="s">
        <v>1399</v>
      </c>
      <c r="I586" t="s">
        <v>720</v>
      </c>
      <c r="J586" t="s">
        <v>1484</v>
      </c>
      <c r="K586" t="s">
        <v>1485</v>
      </c>
    </row>
    <row r="587" spans="1:11" x14ac:dyDescent="0.25">
      <c r="A587">
        <v>25649</v>
      </c>
      <c r="B587">
        <v>79890</v>
      </c>
      <c r="C587" t="s">
        <v>524</v>
      </c>
      <c r="D587" t="s">
        <v>233</v>
      </c>
      <c r="F587" t="s">
        <v>1390</v>
      </c>
      <c r="G587" t="s">
        <v>19</v>
      </c>
      <c r="H587" t="s">
        <v>1398</v>
      </c>
      <c r="I587" t="s">
        <v>720</v>
      </c>
      <c r="J587" t="s">
        <v>1484</v>
      </c>
      <c r="K587" t="s">
        <v>1485</v>
      </c>
    </row>
    <row r="588" spans="1:11" x14ac:dyDescent="0.25">
      <c r="A588">
        <v>38065</v>
      </c>
      <c r="B588">
        <v>129145</v>
      </c>
      <c r="C588" t="s">
        <v>724</v>
      </c>
      <c r="D588" t="s">
        <v>27</v>
      </c>
      <c r="F588" t="s">
        <v>1390</v>
      </c>
      <c r="G588" t="s">
        <v>35</v>
      </c>
      <c r="H588" t="s">
        <v>1399</v>
      </c>
      <c r="I588" t="s">
        <v>720</v>
      </c>
      <c r="J588" t="s">
        <v>1484</v>
      </c>
      <c r="K588" t="s">
        <v>1485</v>
      </c>
    </row>
    <row r="589" spans="1:11" x14ac:dyDescent="0.25">
      <c r="A589">
        <v>7314</v>
      </c>
      <c r="B589">
        <v>747611</v>
      </c>
      <c r="C589" t="s">
        <v>725</v>
      </c>
      <c r="D589" t="s">
        <v>146</v>
      </c>
      <c r="F589" t="s">
        <v>1390</v>
      </c>
      <c r="G589" t="s">
        <v>19</v>
      </c>
      <c r="H589" t="s">
        <v>1397</v>
      </c>
      <c r="I589" t="s">
        <v>720</v>
      </c>
      <c r="J589" t="s">
        <v>1484</v>
      </c>
      <c r="K589" t="s">
        <v>1485</v>
      </c>
    </row>
    <row r="590" spans="1:11" x14ac:dyDescent="0.25">
      <c r="A590">
        <v>25822</v>
      </c>
      <c r="B590">
        <v>107412</v>
      </c>
      <c r="C590" t="s">
        <v>192</v>
      </c>
      <c r="D590" t="s">
        <v>391</v>
      </c>
      <c r="F590" t="s">
        <v>1390</v>
      </c>
      <c r="G590" t="s">
        <v>19</v>
      </c>
      <c r="H590" t="s">
        <v>1397</v>
      </c>
      <c r="I590" t="s">
        <v>720</v>
      </c>
      <c r="J590" t="s">
        <v>1484</v>
      </c>
      <c r="K590" t="s">
        <v>1485</v>
      </c>
    </row>
    <row r="591" spans="1:11" x14ac:dyDescent="0.25">
      <c r="A591">
        <v>38218</v>
      </c>
      <c r="B591">
        <v>132203</v>
      </c>
      <c r="C591" t="s">
        <v>1373</v>
      </c>
      <c r="D591" t="s">
        <v>59</v>
      </c>
      <c r="F591" t="s">
        <v>1390</v>
      </c>
      <c r="G591" t="s">
        <v>19</v>
      </c>
      <c r="H591" t="s">
        <v>20</v>
      </c>
      <c r="I591" t="s">
        <v>720</v>
      </c>
      <c r="J591" t="s">
        <v>1484</v>
      </c>
      <c r="K591" t="s">
        <v>1485</v>
      </c>
    </row>
    <row r="592" spans="1:11" x14ac:dyDescent="0.25">
      <c r="A592">
        <v>7309</v>
      </c>
      <c r="B592">
        <v>124805</v>
      </c>
      <c r="C592" t="s">
        <v>726</v>
      </c>
      <c r="D592" t="s">
        <v>540</v>
      </c>
      <c r="F592" t="s">
        <v>1390</v>
      </c>
      <c r="G592" t="s">
        <v>23</v>
      </c>
      <c r="H592" t="s">
        <v>1399</v>
      </c>
      <c r="I592" t="s">
        <v>720</v>
      </c>
      <c r="J592" t="s">
        <v>1484</v>
      </c>
      <c r="K592" t="s">
        <v>1485</v>
      </c>
    </row>
    <row r="593" spans="1:11" x14ac:dyDescent="0.25">
      <c r="A593">
        <v>38510</v>
      </c>
      <c r="B593">
        <v>144578</v>
      </c>
      <c r="C593" t="s">
        <v>726</v>
      </c>
      <c r="D593" t="s">
        <v>727</v>
      </c>
      <c r="F593" t="s">
        <v>1390</v>
      </c>
      <c r="G593" t="s">
        <v>19</v>
      </c>
      <c r="H593" t="s">
        <v>20</v>
      </c>
      <c r="I593" t="s">
        <v>720</v>
      </c>
      <c r="J593" t="s">
        <v>1484</v>
      </c>
      <c r="K593" t="s">
        <v>1485</v>
      </c>
    </row>
    <row r="594" spans="1:11" x14ac:dyDescent="0.25">
      <c r="A594">
        <v>7322</v>
      </c>
      <c r="B594">
        <v>107390</v>
      </c>
      <c r="C594" t="s">
        <v>726</v>
      </c>
      <c r="D594" t="s">
        <v>728</v>
      </c>
      <c r="F594" t="s">
        <v>1393</v>
      </c>
      <c r="G594" t="s">
        <v>82</v>
      </c>
      <c r="H594" t="s">
        <v>20</v>
      </c>
      <c r="I594" t="s">
        <v>720</v>
      </c>
      <c r="J594" t="s">
        <v>1484</v>
      </c>
      <c r="K594" t="s">
        <v>1485</v>
      </c>
    </row>
    <row r="595" spans="1:11" x14ac:dyDescent="0.25">
      <c r="A595">
        <v>38316</v>
      </c>
      <c r="B595">
        <v>136486</v>
      </c>
      <c r="C595" t="s">
        <v>729</v>
      </c>
      <c r="D595" t="s">
        <v>504</v>
      </c>
      <c r="F595" t="s">
        <v>1393</v>
      </c>
      <c r="G595" t="s">
        <v>44</v>
      </c>
      <c r="H595" t="s">
        <v>1240</v>
      </c>
      <c r="I595" t="s">
        <v>720</v>
      </c>
      <c r="J595" t="s">
        <v>1484</v>
      </c>
      <c r="K595" t="s">
        <v>1485</v>
      </c>
    </row>
    <row r="596" spans="1:11" x14ac:dyDescent="0.25">
      <c r="A596">
        <v>25166</v>
      </c>
      <c r="B596">
        <v>42454</v>
      </c>
      <c r="C596" t="s">
        <v>682</v>
      </c>
      <c r="D596" t="s">
        <v>634</v>
      </c>
      <c r="F596" t="s">
        <v>1390</v>
      </c>
      <c r="G596" t="s">
        <v>19</v>
      </c>
      <c r="H596" t="s">
        <v>1398</v>
      </c>
      <c r="I596" t="s">
        <v>720</v>
      </c>
      <c r="J596" t="s">
        <v>1484</v>
      </c>
      <c r="K596" t="s">
        <v>1485</v>
      </c>
    </row>
    <row r="597" spans="1:11" x14ac:dyDescent="0.25">
      <c r="A597">
        <v>7321</v>
      </c>
      <c r="B597">
        <v>128259</v>
      </c>
      <c r="C597" t="s">
        <v>730</v>
      </c>
      <c r="D597" t="s">
        <v>132</v>
      </c>
      <c r="F597" t="s">
        <v>1390</v>
      </c>
      <c r="G597" t="s">
        <v>35</v>
      </c>
      <c r="H597" t="s">
        <v>20</v>
      </c>
      <c r="I597" t="s">
        <v>720</v>
      </c>
      <c r="J597" t="s">
        <v>1484</v>
      </c>
      <c r="K597" t="s">
        <v>1485</v>
      </c>
    </row>
    <row r="598" spans="1:11" x14ac:dyDescent="0.25">
      <c r="A598">
        <v>25453</v>
      </c>
      <c r="B598">
        <v>63265</v>
      </c>
      <c r="C598" t="s">
        <v>731</v>
      </c>
      <c r="D598" t="s">
        <v>132</v>
      </c>
      <c r="F598" t="s">
        <v>1390</v>
      </c>
      <c r="G598" t="s">
        <v>23</v>
      </c>
      <c r="H598" t="s">
        <v>1240</v>
      </c>
      <c r="I598" t="s">
        <v>720</v>
      </c>
      <c r="J598" t="s">
        <v>1484</v>
      </c>
      <c r="K598" t="s">
        <v>1485</v>
      </c>
    </row>
    <row r="599" spans="1:11" x14ac:dyDescent="0.25">
      <c r="A599">
        <v>25915</v>
      </c>
      <c r="B599">
        <v>111678</v>
      </c>
      <c r="C599" t="s">
        <v>732</v>
      </c>
      <c r="D599" t="s">
        <v>113</v>
      </c>
      <c r="F599" t="s">
        <v>1390</v>
      </c>
      <c r="G599" t="s">
        <v>23</v>
      </c>
      <c r="H599" t="s">
        <v>1240</v>
      </c>
      <c r="I599" t="s">
        <v>720</v>
      </c>
      <c r="J599" t="s">
        <v>1484</v>
      </c>
      <c r="K599" t="s">
        <v>1485</v>
      </c>
    </row>
    <row r="600" spans="1:11" x14ac:dyDescent="0.25">
      <c r="A600">
        <v>7317</v>
      </c>
      <c r="B600">
        <v>136654</v>
      </c>
      <c r="C600" t="s">
        <v>733</v>
      </c>
      <c r="D600" t="s">
        <v>110</v>
      </c>
      <c r="F600" t="s">
        <v>1390</v>
      </c>
      <c r="G600" t="s">
        <v>19</v>
      </c>
      <c r="H600" t="s">
        <v>1399</v>
      </c>
      <c r="I600" t="s">
        <v>720</v>
      </c>
      <c r="J600" t="s">
        <v>1484</v>
      </c>
      <c r="K600" t="s">
        <v>1485</v>
      </c>
    </row>
    <row r="601" spans="1:11" x14ac:dyDescent="0.25">
      <c r="A601">
        <v>25452</v>
      </c>
      <c r="B601">
        <v>63266</v>
      </c>
      <c r="C601" t="s">
        <v>734</v>
      </c>
      <c r="D601" t="s">
        <v>205</v>
      </c>
      <c r="F601" t="s">
        <v>1390</v>
      </c>
      <c r="G601" t="s">
        <v>35</v>
      </c>
      <c r="H601" t="s">
        <v>1240</v>
      </c>
      <c r="I601" t="s">
        <v>720</v>
      </c>
      <c r="J601" t="s">
        <v>1484</v>
      </c>
      <c r="K601" t="s">
        <v>1485</v>
      </c>
    </row>
    <row r="602" spans="1:11" x14ac:dyDescent="0.25">
      <c r="A602">
        <v>38537</v>
      </c>
      <c r="B602">
        <v>145491</v>
      </c>
      <c r="C602" t="s">
        <v>735</v>
      </c>
      <c r="D602" t="s">
        <v>478</v>
      </c>
      <c r="F602" t="s">
        <v>1390</v>
      </c>
      <c r="G602" t="s">
        <v>23</v>
      </c>
      <c r="H602" t="s">
        <v>1240</v>
      </c>
      <c r="I602" t="s">
        <v>720</v>
      </c>
      <c r="J602" t="s">
        <v>1484</v>
      </c>
      <c r="K602" t="s">
        <v>1485</v>
      </c>
    </row>
    <row r="603" spans="1:11" x14ac:dyDescent="0.25">
      <c r="A603">
        <v>7683</v>
      </c>
      <c r="B603">
        <v>91425</v>
      </c>
      <c r="C603" t="s">
        <v>212</v>
      </c>
      <c r="D603" t="s">
        <v>159</v>
      </c>
      <c r="F603" t="s">
        <v>1393</v>
      </c>
      <c r="G603" t="s">
        <v>82</v>
      </c>
      <c r="H603" t="s">
        <v>1397</v>
      </c>
      <c r="I603" t="s">
        <v>828</v>
      </c>
      <c r="J603" t="s">
        <v>1062</v>
      </c>
      <c r="K603" t="s">
        <v>1486</v>
      </c>
    </row>
    <row r="604" spans="1:11" x14ac:dyDescent="0.25">
      <c r="A604">
        <v>25273</v>
      </c>
      <c r="B604">
        <v>46705</v>
      </c>
      <c r="C604" t="s">
        <v>769</v>
      </c>
      <c r="D604" t="s">
        <v>711</v>
      </c>
      <c r="F604" t="s">
        <v>1393</v>
      </c>
      <c r="G604" t="s">
        <v>22</v>
      </c>
      <c r="H604" t="s">
        <v>1240</v>
      </c>
      <c r="I604" t="s">
        <v>828</v>
      </c>
      <c r="J604" t="s">
        <v>1062</v>
      </c>
      <c r="K604" t="s">
        <v>1486</v>
      </c>
    </row>
    <row r="605" spans="1:11" x14ac:dyDescent="0.25">
      <c r="A605">
        <v>38011</v>
      </c>
      <c r="B605">
        <v>124255</v>
      </c>
      <c r="C605" t="s">
        <v>829</v>
      </c>
      <c r="D605" t="s">
        <v>830</v>
      </c>
      <c r="F605" t="s">
        <v>1393</v>
      </c>
      <c r="G605" t="s">
        <v>211</v>
      </c>
      <c r="H605" t="s">
        <v>1240</v>
      </c>
      <c r="I605" t="s">
        <v>828</v>
      </c>
      <c r="J605" t="s">
        <v>1062</v>
      </c>
      <c r="K605" t="s">
        <v>1486</v>
      </c>
    </row>
    <row r="606" spans="1:11" x14ac:dyDescent="0.25">
      <c r="A606">
        <v>16426</v>
      </c>
      <c r="B606">
        <v>116630</v>
      </c>
      <c r="C606" t="s">
        <v>829</v>
      </c>
      <c r="D606" t="s">
        <v>101</v>
      </c>
      <c r="F606" t="s">
        <v>1393</v>
      </c>
      <c r="G606" t="s">
        <v>82</v>
      </c>
      <c r="H606" t="s">
        <v>1398</v>
      </c>
      <c r="I606" t="s">
        <v>828</v>
      </c>
      <c r="J606" t="s">
        <v>1062</v>
      </c>
      <c r="K606" t="s">
        <v>1486</v>
      </c>
    </row>
    <row r="607" spans="1:11" x14ac:dyDescent="0.25">
      <c r="A607">
        <v>16423</v>
      </c>
      <c r="B607">
        <v>116631</v>
      </c>
      <c r="C607" t="s">
        <v>829</v>
      </c>
      <c r="D607" t="s">
        <v>71</v>
      </c>
      <c r="F607" t="s">
        <v>1390</v>
      </c>
      <c r="G607" t="s">
        <v>23</v>
      </c>
      <c r="H607" t="s">
        <v>1398</v>
      </c>
      <c r="I607" t="s">
        <v>828</v>
      </c>
      <c r="J607" t="s">
        <v>1062</v>
      </c>
      <c r="K607" t="s">
        <v>1486</v>
      </c>
    </row>
    <row r="608" spans="1:11" x14ac:dyDescent="0.25">
      <c r="A608">
        <v>16424</v>
      </c>
      <c r="B608">
        <v>116632</v>
      </c>
      <c r="C608" t="s">
        <v>831</v>
      </c>
      <c r="D608" t="s">
        <v>27</v>
      </c>
      <c r="F608" t="s">
        <v>1390</v>
      </c>
      <c r="G608" t="s">
        <v>35</v>
      </c>
      <c r="H608" t="s">
        <v>1398</v>
      </c>
      <c r="I608" t="s">
        <v>828</v>
      </c>
      <c r="J608" t="s">
        <v>1062</v>
      </c>
      <c r="K608" t="s">
        <v>1486</v>
      </c>
    </row>
    <row r="609" spans="1:11" x14ac:dyDescent="0.25">
      <c r="A609">
        <v>34468</v>
      </c>
      <c r="B609">
        <v>140291</v>
      </c>
      <c r="C609" t="s">
        <v>833</v>
      </c>
      <c r="D609" t="s">
        <v>168</v>
      </c>
      <c r="F609" t="s">
        <v>1393</v>
      </c>
      <c r="G609" t="s">
        <v>44</v>
      </c>
      <c r="H609" t="s">
        <v>1394</v>
      </c>
      <c r="I609" t="s">
        <v>828</v>
      </c>
      <c r="J609" t="s">
        <v>1062</v>
      </c>
      <c r="K609" t="s">
        <v>1486</v>
      </c>
    </row>
    <row r="610" spans="1:11" x14ac:dyDescent="0.25">
      <c r="A610">
        <v>7541</v>
      </c>
      <c r="B610">
        <v>109429</v>
      </c>
      <c r="C610" t="s">
        <v>701</v>
      </c>
      <c r="D610" t="s">
        <v>702</v>
      </c>
      <c r="F610" t="s">
        <v>1393</v>
      </c>
      <c r="G610" t="s">
        <v>139</v>
      </c>
      <c r="H610" t="s">
        <v>20</v>
      </c>
      <c r="I610" t="s">
        <v>828</v>
      </c>
      <c r="J610" t="s">
        <v>1062</v>
      </c>
      <c r="K610" t="s">
        <v>1486</v>
      </c>
    </row>
    <row r="611" spans="1:11" x14ac:dyDescent="0.25">
      <c r="A611">
        <v>10603</v>
      </c>
      <c r="B611">
        <v>148815</v>
      </c>
      <c r="C611" t="s">
        <v>675</v>
      </c>
      <c r="D611" t="s">
        <v>676</v>
      </c>
      <c r="F611" t="s">
        <v>1390</v>
      </c>
      <c r="G611" t="s">
        <v>19</v>
      </c>
      <c r="H611" t="s">
        <v>1399</v>
      </c>
      <c r="I611" t="s">
        <v>828</v>
      </c>
      <c r="J611" t="s">
        <v>1062</v>
      </c>
      <c r="K611" t="s">
        <v>1486</v>
      </c>
    </row>
    <row r="612" spans="1:11" x14ac:dyDescent="0.25">
      <c r="A612">
        <v>25115</v>
      </c>
      <c r="B612">
        <v>40401</v>
      </c>
      <c r="C612" t="s">
        <v>835</v>
      </c>
      <c r="D612" t="s">
        <v>308</v>
      </c>
      <c r="F612" t="s">
        <v>1390</v>
      </c>
      <c r="G612" t="s">
        <v>35</v>
      </c>
      <c r="H612" t="s">
        <v>1399</v>
      </c>
      <c r="I612" t="s">
        <v>828</v>
      </c>
      <c r="J612" t="s">
        <v>1062</v>
      </c>
      <c r="K612" t="s">
        <v>1486</v>
      </c>
    </row>
    <row r="613" spans="1:11" x14ac:dyDescent="0.25">
      <c r="A613">
        <v>25277</v>
      </c>
      <c r="B613">
        <v>148802</v>
      </c>
      <c r="C613" t="s">
        <v>835</v>
      </c>
      <c r="D613" t="s">
        <v>836</v>
      </c>
      <c r="F613" t="s">
        <v>1393</v>
      </c>
      <c r="G613" t="s">
        <v>82</v>
      </c>
      <c r="H613" t="s">
        <v>1394</v>
      </c>
      <c r="I613" t="s">
        <v>828</v>
      </c>
      <c r="J613" t="s">
        <v>1062</v>
      </c>
      <c r="K613" t="s">
        <v>1486</v>
      </c>
    </row>
    <row r="614" spans="1:11" x14ac:dyDescent="0.25">
      <c r="A614">
        <v>38354</v>
      </c>
      <c r="B614">
        <v>136818</v>
      </c>
      <c r="C614" t="s">
        <v>837</v>
      </c>
      <c r="D614" t="s">
        <v>27</v>
      </c>
      <c r="F614" t="s">
        <v>1390</v>
      </c>
      <c r="G614" t="s">
        <v>19</v>
      </c>
      <c r="H614" t="s">
        <v>20</v>
      </c>
      <c r="I614" t="s">
        <v>828</v>
      </c>
      <c r="J614" t="s">
        <v>1062</v>
      </c>
      <c r="K614" t="s">
        <v>1486</v>
      </c>
    </row>
    <row r="615" spans="1:11" x14ac:dyDescent="0.25">
      <c r="A615">
        <v>29670</v>
      </c>
      <c r="B615">
        <v>118038</v>
      </c>
      <c r="C615" t="s">
        <v>838</v>
      </c>
      <c r="D615" t="s">
        <v>621</v>
      </c>
      <c r="F615" t="s">
        <v>1393</v>
      </c>
      <c r="G615" t="s">
        <v>44</v>
      </c>
      <c r="H615" t="s">
        <v>1399</v>
      </c>
      <c r="I615" t="s">
        <v>828</v>
      </c>
      <c r="J615" t="s">
        <v>1062</v>
      </c>
      <c r="K615" t="s">
        <v>1486</v>
      </c>
    </row>
    <row r="616" spans="1:11" x14ac:dyDescent="0.25">
      <c r="A616">
        <v>38348</v>
      </c>
      <c r="B616">
        <v>136720</v>
      </c>
      <c r="C616" t="s">
        <v>839</v>
      </c>
      <c r="D616" t="s">
        <v>840</v>
      </c>
      <c r="F616" t="s">
        <v>1390</v>
      </c>
      <c r="G616" t="s">
        <v>55</v>
      </c>
      <c r="H616" t="s">
        <v>1398</v>
      </c>
      <c r="I616" t="s">
        <v>828</v>
      </c>
      <c r="J616" t="s">
        <v>1062</v>
      </c>
      <c r="K616" t="s">
        <v>1486</v>
      </c>
    </row>
    <row r="617" spans="1:11" x14ac:dyDescent="0.25">
      <c r="A617">
        <v>16828</v>
      </c>
      <c r="B617">
        <v>19336</v>
      </c>
      <c r="C617" t="s">
        <v>839</v>
      </c>
      <c r="D617" t="s">
        <v>841</v>
      </c>
      <c r="F617" t="s">
        <v>1393</v>
      </c>
      <c r="G617" t="s">
        <v>22</v>
      </c>
      <c r="H617" t="s">
        <v>20</v>
      </c>
      <c r="I617" t="s">
        <v>828</v>
      </c>
      <c r="J617" t="s">
        <v>1062</v>
      </c>
      <c r="K617" t="s">
        <v>1486</v>
      </c>
    </row>
    <row r="618" spans="1:11" x14ac:dyDescent="0.25">
      <c r="A618">
        <v>16409</v>
      </c>
      <c r="B618">
        <v>35977</v>
      </c>
      <c r="C618" t="s">
        <v>842</v>
      </c>
      <c r="D618" t="s">
        <v>110</v>
      </c>
      <c r="F618" t="s">
        <v>1390</v>
      </c>
      <c r="G618" t="s">
        <v>19</v>
      </c>
      <c r="H618" t="s">
        <v>1399</v>
      </c>
      <c r="I618" t="s">
        <v>828</v>
      </c>
      <c r="J618" t="s">
        <v>1062</v>
      </c>
      <c r="K618" t="s">
        <v>1486</v>
      </c>
    </row>
    <row r="619" spans="1:11" x14ac:dyDescent="0.25">
      <c r="A619">
        <v>7405</v>
      </c>
      <c r="B619">
        <v>118659</v>
      </c>
      <c r="C619" t="s">
        <v>1064</v>
      </c>
      <c r="D619" t="s">
        <v>113</v>
      </c>
      <c r="F619" t="s">
        <v>1390</v>
      </c>
      <c r="G619" t="s">
        <v>35</v>
      </c>
      <c r="H619" t="s">
        <v>1397</v>
      </c>
      <c r="I619" t="s">
        <v>828</v>
      </c>
      <c r="J619" t="s">
        <v>1062</v>
      </c>
      <c r="K619" t="s">
        <v>1486</v>
      </c>
    </row>
    <row r="620" spans="1:11" x14ac:dyDescent="0.25">
      <c r="A620">
        <v>16418</v>
      </c>
      <c r="B620">
        <v>111167</v>
      </c>
      <c r="C620" t="s">
        <v>843</v>
      </c>
      <c r="D620" t="s">
        <v>127</v>
      </c>
      <c r="F620" t="s">
        <v>1390</v>
      </c>
      <c r="G620" t="s">
        <v>28</v>
      </c>
      <c r="H620" t="s">
        <v>1240</v>
      </c>
      <c r="I620" t="s">
        <v>828</v>
      </c>
      <c r="J620" t="s">
        <v>1062</v>
      </c>
      <c r="K620" t="s">
        <v>1486</v>
      </c>
    </row>
    <row r="621" spans="1:11" x14ac:dyDescent="0.25">
      <c r="A621">
        <v>25931</v>
      </c>
      <c r="B621">
        <v>111598</v>
      </c>
      <c r="C621" t="s">
        <v>844</v>
      </c>
      <c r="D621" t="s">
        <v>132</v>
      </c>
      <c r="F621" t="s">
        <v>1390</v>
      </c>
      <c r="G621" t="s">
        <v>23</v>
      </c>
      <c r="H621" t="s">
        <v>20</v>
      </c>
      <c r="I621" t="s">
        <v>828</v>
      </c>
      <c r="J621" t="s">
        <v>1062</v>
      </c>
      <c r="K621" t="s">
        <v>1486</v>
      </c>
    </row>
    <row r="622" spans="1:11" x14ac:dyDescent="0.25">
      <c r="A622">
        <v>38658</v>
      </c>
      <c r="B622">
        <v>148803</v>
      </c>
      <c r="C622" t="s">
        <v>845</v>
      </c>
      <c r="D622" t="s">
        <v>54</v>
      </c>
      <c r="F622" t="s">
        <v>1390</v>
      </c>
      <c r="G622" t="s">
        <v>19</v>
      </c>
      <c r="H622" t="s">
        <v>1240</v>
      </c>
      <c r="I622" t="s">
        <v>828</v>
      </c>
      <c r="J622" t="s">
        <v>1062</v>
      </c>
      <c r="K622" t="s">
        <v>1486</v>
      </c>
    </row>
    <row r="623" spans="1:11" x14ac:dyDescent="0.25">
      <c r="A623">
        <v>7471</v>
      </c>
      <c r="B623">
        <v>116483</v>
      </c>
      <c r="C623" t="s">
        <v>846</v>
      </c>
      <c r="D623" t="s">
        <v>81</v>
      </c>
      <c r="F623" t="s">
        <v>1393</v>
      </c>
      <c r="G623" t="s">
        <v>82</v>
      </c>
      <c r="H623" t="s">
        <v>20</v>
      </c>
      <c r="I623" t="s">
        <v>828</v>
      </c>
      <c r="J623" t="s">
        <v>1062</v>
      </c>
      <c r="K623" t="s">
        <v>1486</v>
      </c>
    </row>
    <row r="624" spans="1:11" x14ac:dyDescent="0.25">
      <c r="A624">
        <v>38395</v>
      </c>
      <c r="B624">
        <v>139266</v>
      </c>
      <c r="C624" t="s">
        <v>688</v>
      </c>
      <c r="D624" t="s">
        <v>154</v>
      </c>
      <c r="F624" t="s">
        <v>1390</v>
      </c>
      <c r="G624" t="s">
        <v>23</v>
      </c>
      <c r="H624" t="s">
        <v>20</v>
      </c>
      <c r="I624" t="s">
        <v>828</v>
      </c>
      <c r="J624" t="s">
        <v>1062</v>
      </c>
      <c r="K624" t="s">
        <v>1486</v>
      </c>
    </row>
    <row r="625" spans="1:11" x14ac:dyDescent="0.25">
      <c r="A625">
        <v>7679</v>
      </c>
      <c r="B625">
        <v>117043</v>
      </c>
      <c r="C625" t="s">
        <v>847</v>
      </c>
      <c r="D625" t="s">
        <v>849</v>
      </c>
      <c r="F625" t="s">
        <v>1393</v>
      </c>
      <c r="G625" t="s">
        <v>139</v>
      </c>
      <c r="H625" t="s">
        <v>1240</v>
      </c>
      <c r="I625" t="s">
        <v>828</v>
      </c>
      <c r="J625" t="s">
        <v>1062</v>
      </c>
      <c r="K625" t="s">
        <v>1486</v>
      </c>
    </row>
    <row r="626" spans="1:11" x14ac:dyDescent="0.25">
      <c r="A626">
        <v>7670</v>
      </c>
      <c r="B626">
        <v>117042</v>
      </c>
      <c r="C626" t="s">
        <v>847</v>
      </c>
      <c r="D626" t="s">
        <v>848</v>
      </c>
      <c r="F626" t="s">
        <v>1390</v>
      </c>
      <c r="G626" t="s">
        <v>28</v>
      </c>
      <c r="H626" t="s">
        <v>20</v>
      </c>
      <c r="I626" t="s">
        <v>828</v>
      </c>
      <c r="J626" t="s">
        <v>1062</v>
      </c>
      <c r="K626" t="s">
        <v>1486</v>
      </c>
    </row>
    <row r="627" spans="1:11" x14ac:dyDescent="0.25">
      <c r="A627">
        <v>7545</v>
      </c>
      <c r="B627">
        <v>148797</v>
      </c>
      <c r="C627" t="s">
        <v>850</v>
      </c>
      <c r="D627" t="s">
        <v>851</v>
      </c>
      <c r="F627" t="s">
        <v>1393</v>
      </c>
      <c r="G627" t="s">
        <v>22</v>
      </c>
      <c r="H627" t="s">
        <v>1240</v>
      </c>
      <c r="I627" t="s">
        <v>828</v>
      </c>
      <c r="J627" t="s">
        <v>1062</v>
      </c>
      <c r="K627" t="s">
        <v>1486</v>
      </c>
    </row>
    <row r="628" spans="1:11" x14ac:dyDescent="0.25">
      <c r="A628">
        <v>7583</v>
      </c>
      <c r="B628">
        <v>148796</v>
      </c>
      <c r="C628" t="s">
        <v>850</v>
      </c>
      <c r="D628" t="s">
        <v>39</v>
      </c>
      <c r="F628" t="s">
        <v>1390</v>
      </c>
      <c r="G628" t="s">
        <v>23</v>
      </c>
      <c r="H628" t="s">
        <v>1398</v>
      </c>
      <c r="I628" t="s">
        <v>828</v>
      </c>
      <c r="J628" t="s">
        <v>1062</v>
      </c>
      <c r="K628" t="s">
        <v>1486</v>
      </c>
    </row>
    <row r="629" spans="1:11" x14ac:dyDescent="0.25">
      <c r="A629">
        <v>7907</v>
      </c>
      <c r="B629">
        <v>112054</v>
      </c>
      <c r="C629" t="s">
        <v>637</v>
      </c>
      <c r="D629" t="s">
        <v>638</v>
      </c>
      <c r="F629" t="s">
        <v>1390</v>
      </c>
      <c r="G629" t="s">
        <v>23</v>
      </c>
      <c r="H629" t="s">
        <v>20</v>
      </c>
      <c r="I629" t="s">
        <v>639</v>
      </c>
      <c r="J629" t="s">
        <v>640</v>
      </c>
      <c r="K629" t="s">
        <v>1487</v>
      </c>
    </row>
    <row r="630" spans="1:11" x14ac:dyDescent="0.25">
      <c r="A630">
        <v>7914</v>
      </c>
      <c r="B630">
        <v>112055</v>
      </c>
      <c r="C630" t="s">
        <v>641</v>
      </c>
      <c r="D630" t="s">
        <v>642</v>
      </c>
      <c r="F630" t="s">
        <v>1390</v>
      </c>
      <c r="G630" t="s">
        <v>23</v>
      </c>
      <c r="H630" t="s">
        <v>1399</v>
      </c>
      <c r="I630" t="s">
        <v>639</v>
      </c>
      <c r="J630" t="s">
        <v>640</v>
      </c>
      <c r="K630" t="s">
        <v>1487</v>
      </c>
    </row>
    <row r="631" spans="1:11" x14ac:dyDescent="0.25">
      <c r="A631">
        <v>38498</v>
      </c>
      <c r="B631">
        <v>142928</v>
      </c>
      <c r="C631" t="s">
        <v>643</v>
      </c>
      <c r="D631" t="s">
        <v>631</v>
      </c>
      <c r="F631" t="s">
        <v>1390</v>
      </c>
      <c r="G631" t="s">
        <v>35</v>
      </c>
      <c r="H631" t="s">
        <v>1394</v>
      </c>
      <c r="I631" t="s">
        <v>639</v>
      </c>
      <c r="J631" t="s">
        <v>640</v>
      </c>
      <c r="K631" t="s">
        <v>1487</v>
      </c>
    </row>
    <row r="632" spans="1:11" x14ac:dyDescent="0.25">
      <c r="A632">
        <v>38669</v>
      </c>
      <c r="B632">
        <v>148817</v>
      </c>
      <c r="C632" t="s">
        <v>644</v>
      </c>
      <c r="D632" t="s">
        <v>645</v>
      </c>
      <c r="F632" t="s">
        <v>1390</v>
      </c>
      <c r="G632" t="s">
        <v>35</v>
      </c>
      <c r="H632" t="s">
        <v>1240</v>
      </c>
      <c r="I632" t="s">
        <v>639</v>
      </c>
      <c r="J632" t="s">
        <v>640</v>
      </c>
      <c r="K632" t="s">
        <v>1487</v>
      </c>
    </row>
    <row r="633" spans="1:11" x14ac:dyDescent="0.25">
      <c r="A633">
        <v>38873</v>
      </c>
      <c r="B633">
        <v>131988</v>
      </c>
      <c r="C633" t="s">
        <v>1220</v>
      </c>
      <c r="D633" t="s">
        <v>71</v>
      </c>
      <c r="F633" t="s">
        <v>1390</v>
      </c>
      <c r="G633" t="s">
        <v>23</v>
      </c>
      <c r="H633" t="s">
        <v>20</v>
      </c>
      <c r="I633" t="s">
        <v>639</v>
      </c>
      <c r="J633" t="s">
        <v>640</v>
      </c>
      <c r="K633" t="s">
        <v>1487</v>
      </c>
    </row>
    <row r="634" spans="1:11" x14ac:dyDescent="0.25">
      <c r="A634">
        <v>38500</v>
      </c>
      <c r="B634">
        <v>142930</v>
      </c>
      <c r="C634" t="s">
        <v>646</v>
      </c>
      <c r="D634" t="s">
        <v>544</v>
      </c>
      <c r="F634" t="s">
        <v>1390</v>
      </c>
      <c r="G634" t="s">
        <v>23</v>
      </c>
      <c r="H634" t="s">
        <v>1240</v>
      </c>
      <c r="I634" t="s">
        <v>639</v>
      </c>
      <c r="J634" t="s">
        <v>640</v>
      </c>
      <c r="K634" t="s">
        <v>1487</v>
      </c>
    </row>
    <row r="635" spans="1:11" x14ac:dyDescent="0.25">
      <c r="A635">
        <v>38502</v>
      </c>
      <c r="B635">
        <v>142932</v>
      </c>
      <c r="C635" t="s">
        <v>647</v>
      </c>
      <c r="D635" t="s">
        <v>113</v>
      </c>
      <c r="F635" t="s">
        <v>1390</v>
      </c>
      <c r="G635" t="s">
        <v>23</v>
      </c>
      <c r="H635" t="s">
        <v>1240</v>
      </c>
      <c r="I635" t="s">
        <v>639</v>
      </c>
      <c r="J635" t="s">
        <v>640</v>
      </c>
      <c r="K635" t="s">
        <v>1487</v>
      </c>
    </row>
    <row r="636" spans="1:11" x14ac:dyDescent="0.25">
      <c r="A636">
        <v>7917</v>
      </c>
      <c r="B636">
        <v>112058</v>
      </c>
      <c r="C636" t="s">
        <v>648</v>
      </c>
      <c r="D636" t="s">
        <v>649</v>
      </c>
      <c r="F636" t="s">
        <v>1390</v>
      </c>
      <c r="G636" t="s">
        <v>23</v>
      </c>
      <c r="H636" t="s">
        <v>20</v>
      </c>
      <c r="I636" t="s">
        <v>639</v>
      </c>
      <c r="J636" t="s">
        <v>640</v>
      </c>
      <c r="K636" t="s">
        <v>1487</v>
      </c>
    </row>
    <row r="637" spans="1:11" x14ac:dyDescent="0.25">
      <c r="A637">
        <v>7906</v>
      </c>
      <c r="B637">
        <v>112059</v>
      </c>
      <c r="C637" t="s">
        <v>650</v>
      </c>
      <c r="D637" t="s">
        <v>651</v>
      </c>
      <c r="F637" t="s">
        <v>1390</v>
      </c>
      <c r="G637" t="s">
        <v>23</v>
      </c>
      <c r="H637" t="s">
        <v>20</v>
      </c>
      <c r="I637" t="s">
        <v>639</v>
      </c>
      <c r="J637" t="s">
        <v>640</v>
      </c>
      <c r="K637" t="s">
        <v>1487</v>
      </c>
    </row>
    <row r="638" spans="1:11" x14ac:dyDescent="0.25">
      <c r="A638">
        <v>7909</v>
      </c>
      <c r="B638">
        <v>112060</v>
      </c>
      <c r="C638" t="s">
        <v>650</v>
      </c>
      <c r="D638" t="s">
        <v>71</v>
      </c>
      <c r="F638" t="s">
        <v>1390</v>
      </c>
      <c r="G638" t="s">
        <v>28</v>
      </c>
      <c r="H638" t="s">
        <v>20</v>
      </c>
      <c r="I638" t="s">
        <v>639</v>
      </c>
      <c r="J638" t="s">
        <v>640</v>
      </c>
      <c r="K638" t="s">
        <v>1487</v>
      </c>
    </row>
    <row r="639" spans="1:11" x14ac:dyDescent="0.25">
      <c r="A639">
        <v>38916</v>
      </c>
      <c r="B639">
        <v>162984</v>
      </c>
      <c r="C639" t="s">
        <v>352</v>
      </c>
      <c r="D639" t="s">
        <v>1306</v>
      </c>
      <c r="F639" t="s">
        <v>1390</v>
      </c>
      <c r="G639" t="s">
        <v>35</v>
      </c>
      <c r="H639" t="s">
        <v>1394</v>
      </c>
      <c r="I639" t="s">
        <v>639</v>
      </c>
      <c r="J639" t="s">
        <v>640</v>
      </c>
      <c r="K639" t="s">
        <v>1487</v>
      </c>
    </row>
    <row r="640" spans="1:11" x14ac:dyDescent="0.25">
      <c r="A640">
        <v>38749</v>
      </c>
      <c r="B640">
        <v>155273</v>
      </c>
      <c r="C640" t="s">
        <v>1065</v>
      </c>
      <c r="D640" t="s">
        <v>806</v>
      </c>
      <c r="F640" t="s">
        <v>1390</v>
      </c>
      <c r="G640" t="s">
        <v>55</v>
      </c>
      <c r="H640" t="s">
        <v>1240</v>
      </c>
      <c r="I640" t="s">
        <v>639</v>
      </c>
      <c r="J640" t="s">
        <v>640</v>
      </c>
      <c r="K640" t="s">
        <v>1487</v>
      </c>
    </row>
    <row r="641" spans="1:11" x14ac:dyDescent="0.25">
      <c r="A641">
        <v>38590</v>
      </c>
      <c r="B641">
        <v>146902</v>
      </c>
      <c r="C641" t="s">
        <v>652</v>
      </c>
      <c r="D641" t="s">
        <v>59</v>
      </c>
      <c r="F641" t="s">
        <v>1390</v>
      </c>
      <c r="G641" t="s">
        <v>19</v>
      </c>
      <c r="H641" t="s">
        <v>1240</v>
      </c>
      <c r="I641" t="s">
        <v>639</v>
      </c>
      <c r="J641" t="s">
        <v>640</v>
      </c>
      <c r="K641" t="s">
        <v>1487</v>
      </c>
    </row>
    <row r="642" spans="1:11" x14ac:dyDescent="0.25">
      <c r="A642">
        <v>25684</v>
      </c>
      <c r="B642">
        <v>162036</v>
      </c>
      <c r="C642" t="s">
        <v>656</v>
      </c>
      <c r="D642" t="s">
        <v>476</v>
      </c>
      <c r="F642" t="s">
        <v>1390</v>
      </c>
      <c r="G642" t="s">
        <v>19</v>
      </c>
      <c r="H642" t="s">
        <v>1398</v>
      </c>
      <c r="I642" t="s">
        <v>653</v>
      </c>
      <c r="J642" t="s">
        <v>654</v>
      </c>
      <c r="K642" t="s">
        <v>1488</v>
      </c>
    </row>
    <row r="643" spans="1:11" x14ac:dyDescent="0.25">
      <c r="A643">
        <v>38741</v>
      </c>
      <c r="B643">
        <v>155265</v>
      </c>
      <c r="C643" t="s">
        <v>557</v>
      </c>
      <c r="D643" t="s">
        <v>71</v>
      </c>
      <c r="F643" t="s">
        <v>1390</v>
      </c>
      <c r="G643" t="s">
        <v>23</v>
      </c>
      <c r="H643" t="s">
        <v>1400</v>
      </c>
      <c r="I643" t="s">
        <v>653</v>
      </c>
      <c r="J643" t="s">
        <v>654</v>
      </c>
      <c r="K643" t="s">
        <v>1488</v>
      </c>
    </row>
    <row r="644" spans="1:11" x14ac:dyDescent="0.25">
      <c r="A644">
        <v>38214</v>
      </c>
      <c r="B644">
        <v>132135</v>
      </c>
      <c r="C644" t="s">
        <v>53</v>
      </c>
      <c r="D644" t="s">
        <v>33</v>
      </c>
      <c r="F644" t="s">
        <v>1390</v>
      </c>
      <c r="G644" t="s">
        <v>55</v>
      </c>
      <c r="H644" t="s">
        <v>20</v>
      </c>
      <c r="I644" t="s">
        <v>653</v>
      </c>
      <c r="J644" t="s">
        <v>654</v>
      </c>
      <c r="K644" t="s">
        <v>1488</v>
      </c>
    </row>
    <row r="645" spans="1:11" x14ac:dyDescent="0.25">
      <c r="A645">
        <v>38450</v>
      </c>
      <c r="B645">
        <v>141792</v>
      </c>
      <c r="C645" t="s">
        <v>657</v>
      </c>
      <c r="D645" t="s">
        <v>85</v>
      </c>
      <c r="F645" t="s">
        <v>1390</v>
      </c>
      <c r="G645" t="s">
        <v>19</v>
      </c>
      <c r="H645" t="s">
        <v>1399</v>
      </c>
      <c r="I645" t="s">
        <v>653</v>
      </c>
      <c r="J645" t="s">
        <v>654</v>
      </c>
      <c r="K645" t="s">
        <v>1488</v>
      </c>
    </row>
    <row r="646" spans="1:11" x14ac:dyDescent="0.25">
      <c r="A646">
        <v>25055</v>
      </c>
      <c r="B646">
        <v>34033</v>
      </c>
      <c r="C646" t="s">
        <v>657</v>
      </c>
      <c r="D646" t="s">
        <v>154</v>
      </c>
      <c r="F646" t="s">
        <v>1390</v>
      </c>
      <c r="G646" t="s">
        <v>28</v>
      </c>
      <c r="H646" t="s">
        <v>20</v>
      </c>
      <c r="I646" t="s">
        <v>653</v>
      </c>
      <c r="J646" t="s">
        <v>654</v>
      </c>
      <c r="K646" t="s">
        <v>1488</v>
      </c>
    </row>
    <row r="647" spans="1:11" x14ac:dyDescent="0.25">
      <c r="A647">
        <v>38112</v>
      </c>
      <c r="B647">
        <v>129566</v>
      </c>
      <c r="C647" t="s">
        <v>339</v>
      </c>
      <c r="D647" t="s">
        <v>546</v>
      </c>
      <c r="F647" t="s">
        <v>1390</v>
      </c>
      <c r="G647" t="s">
        <v>19</v>
      </c>
      <c r="H647" t="s">
        <v>1398</v>
      </c>
      <c r="I647" t="s">
        <v>653</v>
      </c>
      <c r="J647" t="s">
        <v>654</v>
      </c>
      <c r="K647" t="s">
        <v>1488</v>
      </c>
    </row>
    <row r="648" spans="1:11" x14ac:dyDescent="0.25">
      <c r="A648">
        <v>25901</v>
      </c>
      <c r="B648">
        <v>111314</v>
      </c>
      <c r="C648" t="s">
        <v>658</v>
      </c>
      <c r="D648" t="s">
        <v>37</v>
      </c>
      <c r="F648" t="s">
        <v>1390</v>
      </c>
      <c r="G648" t="s">
        <v>19</v>
      </c>
      <c r="H648" t="s">
        <v>20</v>
      </c>
      <c r="I648" t="s">
        <v>653</v>
      </c>
      <c r="J648" t="s">
        <v>654</v>
      </c>
      <c r="K648" t="s">
        <v>1488</v>
      </c>
    </row>
    <row r="649" spans="1:11" x14ac:dyDescent="0.25">
      <c r="A649">
        <v>38576</v>
      </c>
      <c r="B649">
        <v>146886</v>
      </c>
      <c r="C649" t="s">
        <v>466</v>
      </c>
      <c r="D649" t="s">
        <v>77</v>
      </c>
      <c r="F649" t="s">
        <v>1390</v>
      </c>
      <c r="G649" t="s">
        <v>19</v>
      </c>
      <c r="H649" t="s">
        <v>1398</v>
      </c>
      <c r="I649" t="s">
        <v>653</v>
      </c>
      <c r="J649" t="s">
        <v>654</v>
      </c>
      <c r="K649" t="s">
        <v>1488</v>
      </c>
    </row>
    <row r="650" spans="1:11" x14ac:dyDescent="0.25">
      <c r="A650">
        <v>16393</v>
      </c>
      <c r="B650">
        <v>109463</v>
      </c>
      <c r="C650" t="s">
        <v>660</v>
      </c>
      <c r="D650" t="s">
        <v>564</v>
      </c>
      <c r="F650" t="s">
        <v>1390</v>
      </c>
      <c r="G650" t="s">
        <v>28</v>
      </c>
      <c r="H650" t="s">
        <v>1394</v>
      </c>
      <c r="I650" t="s">
        <v>653</v>
      </c>
      <c r="J650" t="s">
        <v>654</v>
      </c>
      <c r="K650" t="s">
        <v>1488</v>
      </c>
    </row>
    <row r="651" spans="1:11" x14ac:dyDescent="0.25">
      <c r="A651">
        <v>25302</v>
      </c>
      <c r="B651">
        <v>47990</v>
      </c>
      <c r="C651" t="s">
        <v>661</v>
      </c>
      <c r="D651" t="s">
        <v>132</v>
      </c>
      <c r="F651" t="s">
        <v>1390</v>
      </c>
      <c r="G651" t="s">
        <v>35</v>
      </c>
      <c r="H651" t="s">
        <v>20</v>
      </c>
      <c r="I651" t="s">
        <v>653</v>
      </c>
      <c r="J651" t="s">
        <v>654</v>
      </c>
      <c r="K651" t="s">
        <v>1488</v>
      </c>
    </row>
    <row r="652" spans="1:11" x14ac:dyDescent="0.25">
      <c r="A652">
        <v>25074</v>
      </c>
      <c r="B652">
        <v>159616</v>
      </c>
      <c r="C652" t="s">
        <v>1178</v>
      </c>
      <c r="D652" t="s">
        <v>1179</v>
      </c>
      <c r="F652" t="s">
        <v>1390</v>
      </c>
      <c r="G652" t="s">
        <v>35</v>
      </c>
      <c r="H652" t="s">
        <v>20</v>
      </c>
      <c r="I652" t="s">
        <v>653</v>
      </c>
      <c r="J652" t="s">
        <v>654</v>
      </c>
      <c r="K652" t="s">
        <v>1488</v>
      </c>
    </row>
    <row r="653" spans="1:11" x14ac:dyDescent="0.25">
      <c r="A653">
        <v>16402</v>
      </c>
      <c r="B653">
        <v>116641</v>
      </c>
      <c r="C653" t="s">
        <v>662</v>
      </c>
      <c r="D653" t="s">
        <v>564</v>
      </c>
      <c r="F653" t="s">
        <v>1390</v>
      </c>
      <c r="G653" t="s">
        <v>23</v>
      </c>
      <c r="H653" t="s">
        <v>1399</v>
      </c>
      <c r="I653" t="s">
        <v>653</v>
      </c>
      <c r="J653" t="s">
        <v>654</v>
      </c>
      <c r="K653" t="s">
        <v>1488</v>
      </c>
    </row>
    <row r="654" spans="1:11" x14ac:dyDescent="0.25">
      <c r="A654">
        <v>16763</v>
      </c>
      <c r="B654">
        <v>119970</v>
      </c>
      <c r="C654" t="s">
        <v>30</v>
      </c>
      <c r="D654" t="s">
        <v>417</v>
      </c>
      <c r="F654" t="s">
        <v>1390</v>
      </c>
      <c r="G654" t="s">
        <v>19</v>
      </c>
      <c r="H654" t="s">
        <v>1399</v>
      </c>
      <c r="I654" t="s">
        <v>653</v>
      </c>
      <c r="J654" t="s">
        <v>654</v>
      </c>
      <c r="K654" t="s">
        <v>1488</v>
      </c>
    </row>
    <row r="655" spans="1:11" x14ac:dyDescent="0.25">
      <c r="A655">
        <v>16391</v>
      </c>
      <c r="B655">
        <v>121183</v>
      </c>
      <c r="C655" t="s">
        <v>1180</v>
      </c>
      <c r="D655" t="s">
        <v>132</v>
      </c>
      <c r="F655" t="s">
        <v>1390</v>
      </c>
      <c r="G655" t="s">
        <v>28</v>
      </c>
      <c r="H655" t="s">
        <v>1240</v>
      </c>
      <c r="I655" t="s">
        <v>653</v>
      </c>
      <c r="J655" t="s">
        <v>654</v>
      </c>
      <c r="K655" t="s">
        <v>1488</v>
      </c>
    </row>
    <row r="656" spans="1:11" x14ac:dyDescent="0.25">
      <c r="A656">
        <v>25802</v>
      </c>
      <c r="B656">
        <v>105696</v>
      </c>
      <c r="C656" t="s">
        <v>663</v>
      </c>
      <c r="D656" t="s">
        <v>187</v>
      </c>
      <c r="F656" t="s">
        <v>1390</v>
      </c>
      <c r="G656" t="s">
        <v>28</v>
      </c>
      <c r="H656" t="s">
        <v>1394</v>
      </c>
      <c r="I656" t="s">
        <v>653</v>
      </c>
      <c r="J656" t="s">
        <v>654</v>
      </c>
      <c r="K656" t="s">
        <v>1488</v>
      </c>
    </row>
    <row r="657" spans="1:11" x14ac:dyDescent="0.25">
      <c r="A657">
        <v>16390</v>
      </c>
      <c r="B657">
        <v>35978</v>
      </c>
      <c r="C657" t="s">
        <v>664</v>
      </c>
      <c r="D657" t="s">
        <v>342</v>
      </c>
      <c r="F657" t="s">
        <v>1390</v>
      </c>
      <c r="G657" t="s">
        <v>23</v>
      </c>
      <c r="H657" t="s">
        <v>20</v>
      </c>
      <c r="I657" t="s">
        <v>653</v>
      </c>
      <c r="J657" t="s">
        <v>654</v>
      </c>
      <c r="K657" t="s">
        <v>1488</v>
      </c>
    </row>
    <row r="658" spans="1:11" x14ac:dyDescent="0.25">
      <c r="A658">
        <v>21197</v>
      </c>
      <c r="B658">
        <v>113514</v>
      </c>
      <c r="C658" t="s">
        <v>665</v>
      </c>
      <c r="D658" t="s">
        <v>29</v>
      </c>
      <c r="F658" t="s">
        <v>1390</v>
      </c>
      <c r="G658" t="s">
        <v>19</v>
      </c>
      <c r="H658" t="s">
        <v>1398</v>
      </c>
      <c r="I658" t="s">
        <v>653</v>
      </c>
      <c r="J658" t="s">
        <v>654</v>
      </c>
      <c r="K658" t="s">
        <v>1488</v>
      </c>
    </row>
    <row r="659" spans="1:11" x14ac:dyDescent="0.25">
      <c r="A659">
        <v>38932</v>
      </c>
      <c r="B659">
        <v>163000</v>
      </c>
      <c r="C659" t="s">
        <v>1371</v>
      </c>
      <c r="D659" t="s">
        <v>50</v>
      </c>
      <c r="F659" t="s">
        <v>1390</v>
      </c>
      <c r="G659" t="s">
        <v>19</v>
      </c>
      <c r="H659" t="s">
        <v>20</v>
      </c>
      <c r="I659" t="s">
        <v>653</v>
      </c>
      <c r="J659" t="s">
        <v>654</v>
      </c>
      <c r="K659" t="s">
        <v>1488</v>
      </c>
    </row>
    <row r="660" spans="1:11" x14ac:dyDescent="0.25">
      <c r="A660">
        <v>38634</v>
      </c>
      <c r="B660">
        <v>148771</v>
      </c>
      <c r="C660" t="s">
        <v>1489</v>
      </c>
      <c r="D660" t="s">
        <v>775</v>
      </c>
      <c r="F660" t="s">
        <v>1393</v>
      </c>
      <c r="G660" t="s">
        <v>44</v>
      </c>
      <c r="H660" t="s">
        <v>20</v>
      </c>
      <c r="I660" t="s">
        <v>667</v>
      </c>
      <c r="J660" t="s">
        <v>654</v>
      </c>
      <c r="K660" t="s">
        <v>1488</v>
      </c>
    </row>
    <row r="661" spans="1:11" x14ac:dyDescent="0.25">
      <c r="A661">
        <v>38969</v>
      </c>
      <c r="B661">
        <v>164097</v>
      </c>
      <c r="C661" t="s">
        <v>1490</v>
      </c>
      <c r="D661" t="s">
        <v>1491</v>
      </c>
      <c r="F661" t="s">
        <v>1390</v>
      </c>
      <c r="G661" t="s">
        <v>35</v>
      </c>
      <c r="I661" t="s">
        <v>667</v>
      </c>
      <c r="J661" t="s">
        <v>654</v>
      </c>
      <c r="K661" t="s">
        <v>1488</v>
      </c>
    </row>
    <row r="662" spans="1:11" x14ac:dyDescent="0.25">
      <c r="A662">
        <v>38949</v>
      </c>
      <c r="B662">
        <v>164072</v>
      </c>
      <c r="C662" t="s">
        <v>1372</v>
      </c>
      <c r="D662" t="s">
        <v>391</v>
      </c>
      <c r="F662" t="s">
        <v>1390</v>
      </c>
      <c r="G662" t="s">
        <v>225</v>
      </c>
      <c r="H662" t="s">
        <v>1400</v>
      </c>
      <c r="I662" t="s">
        <v>667</v>
      </c>
      <c r="J662" t="s">
        <v>654</v>
      </c>
      <c r="K662" t="s">
        <v>1488</v>
      </c>
    </row>
    <row r="663" spans="1:11" x14ac:dyDescent="0.25">
      <c r="A663">
        <v>25554</v>
      </c>
      <c r="B663">
        <v>70707</v>
      </c>
      <c r="C663" t="s">
        <v>668</v>
      </c>
      <c r="D663" t="s">
        <v>434</v>
      </c>
      <c r="F663" t="s">
        <v>1390</v>
      </c>
      <c r="G663" t="s">
        <v>23</v>
      </c>
      <c r="H663" t="s">
        <v>1399</v>
      </c>
      <c r="I663" t="s">
        <v>667</v>
      </c>
      <c r="J663" t="s">
        <v>654</v>
      </c>
      <c r="K663" t="s">
        <v>1488</v>
      </c>
    </row>
    <row r="664" spans="1:11" x14ac:dyDescent="0.25">
      <c r="A664">
        <v>38706</v>
      </c>
      <c r="B664">
        <v>153866</v>
      </c>
      <c r="C664" t="s">
        <v>169</v>
      </c>
      <c r="D664" t="s">
        <v>1038</v>
      </c>
      <c r="F664" t="s">
        <v>1390</v>
      </c>
      <c r="G664" t="s">
        <v>51</v>
      </c>
      <c r="H664" t="s">
        <v>1400</v>
      </c>
      <c r="I664" t="s">
        <v>667</v>
      </c>
      <c r="J664" t="s">
        <v>654</v>
      </c>
      <c r="K664" t="s">
        <v>1488</v>
      </c>
    </row>
    <row r="665" spans="1:11" x14ac:dyDescent="0.25">
      <c r="A665">
        <v>38927</v>
      </c>
      <c r="B665">
        <v>162995</v>
      </c>
      <c r="C665" t="s">
        <v>1190</v>
      </c>
      <c r="D665" t="s">
        <v>1194</v>
      </c>
      <c r="F665" t="s">
        <v>1390</v>
      </c>
      <c r="G665" t="s">
        <v>51</v>
      </c>
      <c r="H665" t="s">
        <v>1400</v>
      </c>
      <c r="I665" t="s">
        <v>667</v>
      </c>
      <c r="J665" t="s">
        <v>654</v>
      </c>
      <c r="K665" t="s">
        <v>1488</v>
      </c>
    </row>
    <row r="666" spans="1:11" x14ac:dyDescent="0.25">
      <c r="A666">
        <v>16398</v>
      </c>
      <c r="B666">
        <v>109462</v>
      </c>
      <c r="C666" t="s">
        <v>669</v>
      </c>
      <c r="D666" t="s">
        <v>670</v>
      </c>
      <c r="F666" t="s">
        <v>1390</v>
      </c>
      <c r="G666" t="s">
        <v>35</v>
      </c>
      <c r="H666" t="s">
        <v>1398</v>
      </c>
      <c r="I666" t="s">
        <v>667</v>
      </c>
      <c r="J666" t="s">
        <v>654</v>
      </c>
      <c r="K666" t="s">
        <v>1488</v>
      </c>
    </row>
    <row r="667" spans="1:11" x14ac:dyDescent="0.25">
      <c r="A667">
        <v>38673</v>
      </c>
      <c r="B667">
        <v>148822</v>
      </c>
      <c r="C667" t="s">
        <v>671</v>
      </c>
      <c r="D667" t="s">
        <v>889</v>
      </c>
      <c r="F667" t="s">
        <v>1390</v>
      </c>
      <c r="G667" t="s">
        <v>55</v>
      </c>
      <c r="H667" t="s">
        <v>1398</v>
      </c>
      <c r="I667" t="s">
        <v>667</v>
      </c>
      <c r="J667" t="s">
        <v>654</v>
      </c>
      <c r="K667" t="s">
        <v>1488</v>
      </c>
    </row>
    <row r="668" spans="1:11" x14ac:dyDescent="0.25">
      <c r="A668">
        <v>7418</v>
      </c>
      <c r="B668">
        <v>139329</v>
      </c>
      <c r="C668" t="s">
        <v>671</v>
      </c>
      <c r="D668" t="s">
        <v>443</v>
      </c>
      <c r="F668" t="s">
        <v>1390</v>
      </c>
      <c r="G668" t="s">
        <v>35</v>
      </c>
      <c r="H668" t="s">
        <v>1398</v>
      </c>
      <c r="I668" t="s">
        <v>667</v>
      </c>
      <c r="J668" t="s">
        <v>654</v>
      </c>
      <c r="K668" t="s">
        <v>1488</v>
      </c>
    </row>
    <row r="669" spans="1:11" x14ac:dyDescent="0.25">
      <c r="A669">
        <v>16713</v>
      </c>
      <c r="B669">
        <v>139270</v>
      </c>
      <c r="C669" t="s">
        <v>700</v>
      </c>
      <c r="D669" t="s">
        <v>88</v>
      </c>
      <c r="F669" t="s">
        <v>1393</v>
      </c>
      <c r="G669" t="s">
        <v>22</v>
      </c>
      <c r="H669" t="s">
        <v>20</v>
      </c>
      <c r="I669" t="s">
        <v>667</v>
      </c>
      <c r="J669" t="s">
        <v>654</v>
      </c>
      <c r="K669" t="s">
        <v>1488</v>
      </c>
    </row>
    <row r="670" spans="1:11" x14ac:dyDescent="0.25">
      <c r="A670">
        <v>7596</v>
      </c>
      <c r="B670">
        <v>146945</v>
      </c>
      <c r="C670" t="s">
        <v>672</v>
      </c>
      <c r="D670" t="s">
        <v>74</v>
      </c>
      <c r="F670" t="s">
        <v>1390</v>
      </c>
      <c r="G670" t="s">
        <v>35</v>
      </c>
      <c r="H670" t="s">
        <v>1240</v>
      </c>
      <c r="I670" t="s">
        <v>667</v>
      </c>
      <c r="J670" t="s">
        <v>654</v>
      </c>
      <c r="K670" t="s">
        <v>1488</v>
      </c>
    </row>
    <row r="671" spans="1:11" x14ac:dyDescent="0.25">
      <c r="A671">
        <v>38424</v>
      </c>
      <c r="B671">
        <v>140367</v>
      </c>
      <c r="C671" t="s">
        <v>1492</v>
      </c>
      <c r="D671" t="s">
        <v>1493</v>
      </c>
      <c r="F671" t="s">
        <v>1390</v>
      </c>
      <c r="G671" t="s">
        <v>19</v>
      </c>
      <c r="I671" t="s">
        <v>667</v>
      </c>
      <c r="J671" t="s">
        <v>654</v>
      </c>
      <c r="K671" t="s">
        <v>1488</v>
      </c>
    </row>
    <row r="672" spans="1:11" x14ac:dyDescent="0.25">
      <c r="A672">
        <v>38918</v>
      </c>
      <c r="B672">
        <v>162986</v>
      </c>
      <c r="C672" t="s">
        <v>1307</v>
      </c>
      <c r="D672" t="s">
        <v>476</v>
      </c>
      <c r="F672" t="s">
        <v>1390</v>
      </c>
      <c r="G672" t="s">
        <v>35</v>
      </c>
      <c r="H672" t="s">
        <v>20</v>
      </c>
      <c r="I672" t="s">
        <v>667</v>
      </c>
      <c r="J672" t="s">
        <v>654</v>
      </c>
      <c r="K672" t="s">
        <v>1488</v>
      </c>
    </row>
    <row r="673" spans="1:11" x14ac:dyDescent="0.25">
      <c r="A673">
        <v>38950</v>
      </c>
      <c r="B673">
        <v>164073</v>
      </c>
      <c r="C673" t="s">
        <v>1307</v>
      </c>
      <c r="D673" t="s">
        <v>1040</v>
      </c>
      <c r="F673" t="s">
        <v>1390</v>
      </c>
      <c r="G673" t="s">
        <v>51</v>
      </c>
      <c r="H673" t="s">
        <v>20</v>
      </c>
      <c r="I673" t="s">
        <v>667</v>
      </c>
      <c r="J673" t="s">
        <v>654</v>
      </c>
      <c r="K673" t="s">
        <v>1488</v>
      </c>
    </row>
    <row r="674" spans="1:11" x14ac:dyDescent="0.25">
      <c r="A674">
        <v>38910</v>
      </c>
      <c r="B674">
        <v>162977</v>
      </c>
      <c r="C674" t="s">
        <v>1307</v>
      </c>
      <c r="D674" t="s">
        <v>1308</v>
      </c>
      <c r="F674" t="s">
        <v>1393</v>
      </c>
      <c r="G674" t="s">
        <v>445</v>
      </c>
      <c r="H674" t="s">
        <v>1400</v>
      </c>
      <c r="I674" t="s">
        <v>667</v>
      </c>
      <c r="J674" t="s">
        <v>654</v>
      </c>
      <c r="K674" t="s">
        <v>1488</v>
      </c>
    </row>
    <row r="675" spans="1:11" x14ac:dyDescent="0.25">
      <c r="A675">
        <v>7881</v>
      </c>
      <c r="B675">
        <v>145624</v>
      </c>
      <c r="C675" t="s">
        <v>673</v>
      </c>
      <c r="D675" t="s">
        <v>405</v>
      </c>
      <c r="F675" t="s">
        <v>1390</v>
      </c>
      <c r="G675" t="s">
        <v>19</v>
      </c>
      <c r="H675" t="s">
        <v>1240</v>
      </c>
      <c r="I675" t="s">
        <v>667</v>
      </c>
      <c r="J675" t="s">
        <v>654</v>
      </c>
      <c r="K675" t="s">
        <v>1488</v>
      </c>
    </row>
    <row r="676" spans="1:11" x14ac:dyDescent="0.25">
      <c r="A676">
        <v>7883</v>
      </c>
      <c r="B676">
        <v>145625</v>
      </c>
      <c r="C676" t="s">
        <v>674</v>
      </c>
      <c r="D676" t="s">
        <v>651</v>
      </c>
      <c r="F676" t="s">
        <v>1390</v>
      </c>
      <c r="G676" t="s">
        <v>35</v>
      </c>
      <c r="H676" t="s">
        <v>1397</v>
      </c>
      <c r="I676" t="s">
        <v>667</v>
      </c>
      <c r="J676" t="s">
        <v>654</v>
      </c>
      <c r="K676" t="s">
        <v>1488</v>
      </c>
    </row>
    <row r="677" spans="1:11" x14ac:dyDescent="0.25">
      <c r="A677">
        <v>25540</v>
      </c>
      <c r="B677">
        <v>70333</v>
      </c>
      <c r="C677" t="s">
        <v>674</v>
      </c>
      <c r="D677" t="s">
        <v>286</v>
      </c>
      <c r="F677" t="s">
        <v>1390</v>
      </c>
      <c r="G677" t="s">
        <v>19</v>
      </c>
      <c r="H677" t="s">
        <v>1398</v>
      </c>
      <c r="I677" t="s">
        <v>667</v>
      </c>
      <c r="J677" t="s">
        <v>654</v>
      </c>
      <c r="K677" t="s">
        <v>1488</v>
      </c>
    </row>
    <row r="678" spans="1:11" x14ac:dyDescent="0.25">
      <c r="A678">
        <v>38890</v>
      </c>
      <c r="B678">
        <v>162040</v>
      </c>
      <c r="C678" t="s">
        <v>1236</v>
      </c>
      <c r="D678" t="s">
        <v>81</v>
      </c>
      <c r="F678" t="s">
        <v>1393</v>
      </c>
      <c r="G678" t="s">
        <v>445</v>
      </c>
      <c r="H678" t="s">
        <v>1400</v>
      </c>
      <c r="I678" t="s">
        <v>667</v>
      </c>
      <c r="J678" t="s">
        <v>654</v>
      </c>
      <c r="K678" t="s">
        <v>1488</v>
      </c>
    </row>
    <row r="679" spans="1:11" x14ac:dyDescent="0.25">
      <c r="A679">
        <v>25675</v>
      </c>
      <c r="B679">
        <v>162030</v>
      </c>
      <c r="C679" t="s">
        <v>759</v>
      </c>
      <c r="D679" t="s">
        <v>43</v>
      </c>
      <c r="F679" t="s">
        <v>1393</v>
      </c>
      <c r="G679" t="s">
        <v>82</v>
      </c>
      <c r="H679" t="s">
        <v>20</v>
      </c>
      <c r="I679" t="s">
        <v>667</v>
      </c>
      <c r="J679" t="s">
        <v>654</v>
      </c>
      <c r="K679" t="s">
        <v>1488</v>
      </c>
    </row>
    <row r="680" spans="1:11" x14ac:dyDescent="0.25">
      <c r="A680">
        <v>7557</v>
      </c>
      <c r="B680">
        <v>121527</v>
      </c>
      <c r="C680" t="s">
        <v>677</v>
      </c>
      <c r="D680" t="s">
        <v>236</v>
      </c>
      <c r="F680" t="s">
        <v>1390</v>
      </c>
      <c r="G680" t="s">
        <v>35</v>
      </c>
      <c r="H680" t="s">
        <v>1398</v>
      </c>
      <c r="I680" t="s">
        <v>667</v>
      </c>
      <c r="J680" t="s">
        <v>654</v>
      </c>
      <c r="K680" t="s">
        <v>1488</v>
      </c>
    </row>
    <row r="681" spans="1:11" x14ac:dyDescent="0.25">
      <c r="A681">
        <v>7879</v>
      </c>
      <c r="B681">
        <v>99227</v>
      </c>
      <c r="C681" t="s">
        <v>678</v>
      </c>
      <c r="D681" t="s">
        <v>74</v>
      </c>
      <c r="F681" t="s">
        <v>1390</v>
      </c>
      <c r="G681" t="s">
        <v>19</v>
      </c>
      <c r="H681" t="s">
        <v>1397</v>
      </c>
      <c r="I681" t="s">
        <v>667</v>
      </c>
      <c r="J681" t="s">
        <v>654</v>
      </c>
      <c r="K681" t="s">
        <v>1488</v>
      </c>
    </row>
    <row r="682" spans="1:11" x14ac:dyDescent="0.25">
      <c r="A682">
        <v>38868</v>
      </c>
      <c r="B682">
        <v>162010</v>
      </c>
      <c r="C682" t="s">
        <v>661</v>
      </c>
      <c r="D682" t="s">
        <v>1176</v>
      </c>
      <c r="F682" t="s">
        <v>1393</v>
      </c>
      <c r="G682" t="s">
        <v>211</v>
      </c>
      <c r="H682" t="s">
        <v>1400</v>
      </c>
      <c r="I682" t="s">
        <v>667</v>
      </c>
      <c r="J682" t="s">
        <v>654</v>
      </c>
      <c r="K682" t="s">
        <v>1488</v>
      </c>
    </row>
    <row r="683" spans="1:11" x14ac:dyDescent="0.25">
      <c r="A683">
        <v>13493</v>
      </c>
      <c r="B683">
        <v>33391</v>
      </c>
      <c r="C683" t="s">
        <v>679</v>
      </c>
      <c r="D683" t="s">
        <v>59</v>
      </c>
      <c r="F683" t="s">
        <v>1390</v>
      </c>
      <c r="G683" t="s">
        <v>19</v>
      </c>
      <c r="H683" t="s">
        <v>1398</v>
      </c>
      <c r="I683" t="s">
        <v>667</v>
      </c>
      <c r="J683" t="s">
        <v>654</v>
      </c>
      <c r="K683" t="s">
        <v>1488</v>
      </c>
    </row>
    <row r="684" spans="1:11" x14ac:dyDescent="0.25">
      <c r="A684">
        <v>38334</v>
      </c>
      <c r="B684">
        <v>136649</v>
      </c>
      <c r="C684" t="s">
        <v>873</v>
      </c>
      <c r="D684" t="s">
        <v>50</v>
      </c>
      <c r="F684" t="s">
        <v>1390</v>
      </c>
      <c r="G684" t="s">
        <v>225</v>
      </c>
      <c r="H684" t="s">
        <v>1399</v>
      </c>
      <c r="I684" t="s">
        <v>667</v>
      </c>
      <c r="J684" t="s">
        <v>654</v>
      </c>
      <c r="K684" t="s">
        <v>1488</v>
      </c>
    </row>
    <row r="685" spans="1:11" x14ac:dyDescent="0.25">
      <c r="A685">
        <v>38806</v>
      </c>
      <c r="B685">
        <v>158041</v>
      </c>
      <c r="C685" t="s">
        <v>873</v>
      </c>
      <c r="D685" t="s">
        <v>1040</v>
      </c>
      <c r="F685" t="s">
        <v>1390</v>
      </c>
      <c r="G685" t="s">
        <v>51</v>
      </c>
      <c r="H685" t="s">
        <v>1400</v>
      </c>
      <c r="I685" t="s">
        <v>667</v>
      </c>
      <c r="J685" t="s">
        <v>654</v>
      </c>
      <c r="K685" t="s">
        <v>1488</v>
      </c>
    </row>
    <row r="686" spans="1:11" x14ac:dyDescent="0.25">
      <c r="A686">
        <v>38349</v>
      </c>
      <c r="B686">
        <v>136721</v>
      </c>
      <c r="C686" t="s">
        <v>875</v>
      </c>
      <c r="D686" t="s">
        <v>876</v>
      </c>
      <c r="F686" t="s">
        <v>1390</v>
      </c>
      <c r="G686" t="s">
        <v>225</v>
      </c>
      <c r="H686" t="s">
        <v>1399</v>
      </c>
      <c r="I686" t="s">
        <v>667</v>
      </c>
      <c r="J686" t="s">
        <v>654</v>
      </c>
      <c r="K686" t="s">
        <v>1488</v>
      </c>
    </row>
    <row r="687" spans="1:11" x14ac:dyDescent="0.25">
      <c r="A687">
        <v>27134</v>
      </c>
      <c r="B687">
        <v>162050</v>
      </c>
      <c r="C687" t="s">
        <v>1066</v>
      </c>
      <c r="D687" t="s">
        <v>47</v>
      </c>
      <c r="F687" t="s">
        <v>1390</v>
      </c>
      <c r="G687" t="s">
        <v>19</v>
      </c>
      <c r="H687" t="s">
        <v>1399</v>
      </c>
      <c r="I687" t="s">
        <v>667</v>
      </c>
      <c r="J687" t="s">
        <v>654</v>
      </c>
      <c r="K687" t="s">
        <v>1488</v>
      </c>
    </row>
    <row r="688" spans="1:11" x14ac:dyDescent="0.25">
      <c r="A688">
        <v>38648</v>
      </c>
      <c r="B688">
        <v>148787</v>
      </c>
      <c r="C688" t="s">
        <v>421</v>
      </c>
      <c r="D688" t="s">
        <v>533</v>
      </c>
      <c r="F688" t="s">
        <v>1390</v>
      </c>
      <c r="G688" t="s">
        <v>19</v>
      </c>
      <c r="H688" t="s">
        <v>1398</v>
      </c>
      <c r="I688" t="s">
        <v>667</v>
      </c>
      <c r="J688" t="s">
        <v>654</v>
      </c>
      <c r="K688" t="s">
        <v>1488</v>
      </c>
    </row>
    <row r="689" spans="1:11" x14ac:dyDescent="0.25">
      <c r="A689">
        <v>25839</v>
      </c>
      <c r="B689">
        <v>107447</v>
      </c>
      <c r="C689" t="s">
        <v>680</v>
      </c>
      <c r="D689" t="s">
        <v>34</v>
      </c>
      <c r="F689" t="s">
        <v>1390</v>
      </c>
      <c r="G689" t="s">
        <v>23</v>
      </c>
      <c r="H689" t="s">
        <v>20</v>
      </c>
      <c r="I689" t="s">
        <v>667</v>
      </c>
      <c r="J689" t="s">
        <v>654</v>
      </c>
      <c r="K689" t="s">
        <v>1488</v>
      </c>
    </row>
    <row r="690" spans="1:11" x14ac:dyDescent="0.25">
      <c r="A690">
        <v>7489</v>
      </c>
      <c r="B690">
        <v>146929</v>
      </c>
      <c r="C690" t="s">
        <v>242</v>
      </c>
      <c r="D690" t="s">
        <v>59</v>
      </c>
      <c r="F690" t="s">
        <v>1390</v>
      </c>
      <c r="G690" t="s">
        <v>35</v>
      </c>
      <c r="H690" t="s">
        <v>1398</v>
      </c>
      <c r="I690" t="s">
        <v>667</v>
      </c>
      <c r="J690" t="s">
        <v>654</v>
      </c>
      <c r="K690" t="s">
        <v>1488</v>
      </c>
    </row>
    <row r="691" spans="1:11" x14ac:dyDescent="0.25">
      <c r="A691">
        <v>38769</v>
      </c>
      <c r="B691">
        <v>155300</v>
      </c>
      <c r="C691" t="s">
        <v>1081</v>
      </c>
      <c r="D691" t="s">
        <v>161</v>
      </c>
      <c r="F691" t="s">
        <v>1390</v>
      </c>
      <c r="G691" t="s">
        <v>55</v>
      </c>
      <c r="H691" t="s">
        <v>20</v>
      </c>
      <c r="I691" t="s">
        <v>667</v>
      </c>
      <c r="J691" t="s">
        <v>654</v>
      </c>
      <c r="K691" t="s">
        <v>1488</v>
      </c>
    </row>
    <row r="692" spans="1:11" x14ac:dyDescent="0.25">
      <c r="A692">
        <v>38785</v>
      </c>
      <c r="B692">
        <v>158017</v>
      </c>
      <c r="C692" t="s">
        <v>681</v>
      </c>
      <c r="D692" t="s">
        <v>1181</v>
      </c>
      <c r="F692" t="s">
        <v>1393</v>
      </c>
      <c r="G692" t="s">
        <v>445</v>
      </c>
      <c r="H692" t="s">
        <v>1240</v>
      </c>
      <c r="I692" t="s">
        <v>667</v>
      </c>
      <c r="J692" t="s">
        <v>654</v>
      </c>
      <c r="K692" t="s">
        <v>1488</v>
      </c>
    </row>
    <row r="693" spans="1:11" x14ac:dyDescent="0.25">
      <c r="A693">
        <v>7653</v>
      </c>
      <c r="B693">
        <v>99125</v>
      </c>
      <c r="C693" t="s">
        <v>681</v>
      </c>
      <c r="D693" t="s">
        <v>288</v>
      </c>
      <c r="F693" t="s">
        <v>1390</v>
      </c>
      <c r="G693" t="s">
        <v>19</v>
      </c>
      <c r="H693" t="s">
        <v>1397</v>
      </c>
      <c r="I693" t="s">
        <v>667</v>
      </c>
      <c r="J693" t="s">
        <v>654</v>
      </c>
      <c r="K693" t="s">
        <v>1488</v>
      </c>
    </row>
    <row r="694" spans="1:11" x14ac:dyDescent="0.25">
      <c r="A694">
        <v>7442</v>
      </c>
      <c r="B694">
        <v>132197</v>
      </c>
      <c r="C694" t="s">
        <v>681</v>
      </c>
      <c r="D694" t="s">
        <v>1067</v>
      </c>
      <c r="F694" t="s">
        <v>1393</v>
      </c>
      <c r="G694" t="s">
        <v>44</v>
      </c>
      <c r="H694" t="s">
        <v>1399</v>
      </c>
      <c r="I694" t="s">
        <v>667</v>
      </c>
      <c r="J694" t="s">
        <v>654</v>
      </c>
      <c r="K694" t="s">
        <v>1488</v>
      </c>
    </row>
    <row r="695" spans="1:11" x14ac:dyDescent="0.25">
      <c r="A695">
        <v>38830</v>
      </c>
      <c r="B695">
        <v>159615</v>
      </c>
      <c r="C695" t="s">
        <v>1182</v>
      </c>
      <c r="D695" t="s">
        <v>598</v>
      </c>
      <c r="F695" t="s">
        <v>1390</v>
      </c>
      <c r="G695" t="s">
        <v>19</v>
      </c>
      <c r="H695" t="s">
        <v>1399</v>
      </c>
      <c r="I695" t="s">
        <v>667</v>
      </c>
      <c r="J695" t="s">
        <v>654</v>
      </c>
      <c r="K695" t="s">
        <v>1488</v>
      </c>
    </row>
    <row r="696" spans="1:11" x14ac:dyDescent="0.25">
      <c r="A696">
        <v>24496</v>
      </c>
      <c r="B696">
        <v>147680</v>
      </c>
      <c r="C696" t="s">
        <v>1183</v>
      </c>
      <c r="D696" t="s">
        <v>369</v>
      </c>
      <c r="F696" t="s">
        <v>1390</v>
      </c>
      <c r="G696" t="s">
        <v>19</v>
      </c>
      <c r="H696" t="s">
        <v>1397</v>
      </c>
      <c r="I696" t="s">
        <v>667</v>
      </c>
      <c r="J696" t="s">
        <v>654</v>
      </c>
      <c r="K696" t="s">
        <v>1488</v>
      </c>
    </row>
    <row r="697" spans="1:11" x14ac:dyDescent="0.25">
      <c r="A697">
        <v>7428</v>
      </c>
      <c r="B697">
        <v>148798</v>
      </c>
      <c r="C697" t="s">
        <v>907</v>
      </c>
      <c r="D697" t="s">
        <v>63</v>
      </c>
      <c r="F697" t="s">
        <v>1390</v>
      </c>
      <c r="G697" t="s">
        <v>19</v>
      </c>
      <c r="H697" t="s">
        <v>1397</v>
      </c>
      <c r="I697" t="s">
        <v>667</v>
      </c>
      <c r="J697" t="s">
        <v>654</v>
      </c>
      <c r="K697" t="s">
        <v>1488</v>
      </c>
    </row>
    <row r="698" spans="1:11" x14ac:dyDescent="0.25">
      <c r="A698">
        <v>7602</v>
      </c>
      <c r="B698">
        <v>105590</v>
      </c>
      <c r="C698" t="s">
        <v>684</v>
      </c>
      <c r="D698" t="s">
        <v>244</v>
      </c>
      <c r="F698" t="s">
        <v>1390</v>
      </c>
      <c r="G698" t="s">
        <v>19</v>
      </c>
      <c r="H698" t="s">
        <v>1398</v>
      </c>
      <c r="I698" t="s">
        <v>667</v>
      </c>
      <c r="J698" t="s">
        <v>654</v>
      </c>
      <c r="K698" t="s">
        <v>1488</v>
      </c>
    </row>
    <row r="699" spans="1:11" x14ac:dyDescent="0.25">
      <c r="A699">
        <v>38801</v>
      </c>
      <c r="B699">
        <v>158035</v>
      </c>
      <c r="C699" t="s">
        <v>1195</v>
      </c>
      <c r="D699" t="s">
        <v>623</v>
      </c>
      <c r="F699" t="s">
        <v>1393</v>
      </c>
      <c r="G699" t="s">
        <v>82</v>
      </c>
      <c r="H699" t="s">
        <v>20</v>
      </c>
      <c r="I699" t="s">
        <v>667</v>
      </c>
      <c r="J699" t="s">
        <v>654</v>
      </c>
      <c r="K699" t="s">
        <v>1488</v>
      </c>
    </row>
    <row r="700" spans="1:11" x14ac:dyDescent="0.25">
      <c r="A700">
        <v>7264</v>
      </c>
      <c r="B700">
        <v>114233</v>
      </c>
      <c r="C700" t="s">
        <v>685</v>
      </c>
      <c r="D700" t="s">
        <v>443</v>
      </c>
      <c r="F700" t="s">
        <v>1390</v>
      </c>
      <c r="G700" t="s">
        <v>19</v>
      </c>
      <c r="H700" t="s">
        <v>1398</v>
      </c>
      <c r="I700" t="s">
        <v>667</v>
      </c>
      <c r="J700" t="s">
        <v>654</v>
      </c>
      <c r="K700" t="s">
        <v>1488</v>
      </c>
    </row>
    <row r="701" spans="1:11" x14ac:dyDescent="0.25">
      <c r="A701">
        <v>38312</v>
      </c>
      <c r="B701">
        <v>136469</v>
      </c>
      <c r="C701" t="s">
        <v>686</v>
      </c>
      <c r="D701" t="s">
        <v>687</v>
      </c>
      <c r="F701" t="s">
        <v>1390</v>
      </c>
      <c r="G701" t="s">
        <v>35</v>
      </c>
      <c r="H701" t="s">
        <v>1394</v>
      </c>
      <c r="I701" t="s">
        <v>667</v>
      </c>
      <c r="J701" t="s">
        <v>654</v>
      </c>
      <c r="K701" t="s">
        <v>1488</v>
      </c>
    </row>
    <row r="702" spans="1:11" x14ac:dyDescent="0.25">
      <c r="A702">
        <v>38846</v>
      </c>
      <c r="B702">
        <v>159632</v>
      </c>
      <c r="C702" t="s">
        <v>1184</v>
      </c>
      <c r="D702" t="s">
        <v>797</v>
      </c>
      <c r="F702" t="s">
        <v>1390</v>
      </c>
      <c r="G702" t="s">
        <v>225</v>
      </c>
      <c r="H702" t="s">
        <v>1399</v>
      </c>
      <c r="I702" t="s">
        <v>667</v>
      </c>
      <c r="J702" t="s">
        <v>654</v>
      </c>
      <c r="K702" t="s">
        <v>1488</v>
      </c>
    </row>
    <row r="703" spans="1:11" x14ac:dyDescent="0.25">
      <c r="A703">
        <v>16351</v>
      </c>
      <c r="B703">
        <v>60591</v>
      </c>
      <c r="C703" t="s">
        <v>689</v>
      </c>
      <c r="D703" t="s">
        <v>690</v>
      </c>
      <c r="F703" t="s">
        <v>1390</v>
      </c>
      <c r="G703" t="s">
        <v>19</v>
      </c>
      <c r="H703" t="s">
        <v>1397</v>
      </c>
      <c r="I703" t="s">
        <v>667</v>
      </c>
      <c r="J703" t="s">
        <v>654</v>
      </c>
      <c r="K703" t="s">
        <v>1488</v>
      </c>
    </row>
    <row r="704" spans="1:11" x14ac:dyDescent="0.25">
      <c r="A704">
        <v>10903</v>
      </c>
      <c r="B704">
        <v>164084</v>
      </c>
      <c r="C704" t="s">
        <v>295</v>
      </c>
      <c r="D704" t="s">
        <v>85</v>
      </c>
      <c r="F704" t="s">
        <v>1390</v>
      </c>
      <c r="G704" t="s">
        <v>19</v>
      </c>
      <c r="H704" t="s">
        <v>1240</v>
      </c>
      <c r="I704" t="s">
        <v>667</v>
      </c>
      <c r="J704" t="s">
        <v>654</v>
      </c>
      <c r="K704" t="s">
        <v>1488</v>
      </c>
    </row>
    <row r="705" spans="1:11" x14ac:dyDescent="0.25">
      <c r="A705">
        <v>38904</v>
      </c>
      <c r="B705">
        <v>162968</v>
      </c>
      <c r="C705" t="s">
        <v>295</v>
      </c>
      <c r="D705" t="s">
        <v>1310</v>
      </c>
      <c r="F705" t="s">
        <v>1390</v>
      </c>
      <c r="G705" t="s">
        <v>1115</v>
      </c>
      <c r="H705" t="s">
        <v>1400</v>
      </c>
      <c r="I705" t="s">
        <v>667</v>
      </c>
      <c r="J705" t="s">
        <v>654</v>
      </c>
      <c r="K705" t="s">
        <v>1488</v>
      </c>
    </row>
    <row r="706" spans="1:11" x14ac:dyDescent="0.25">
      <c r="A706">
        <v>38613</v>
      </c>
      <c r="B706">
        <v>146931</v>
      </c>
      <c r="C706" t="s">
        <v>428</v>
      </c>
      <c r="D706" t="s">
        <v>544</v>
      </c>
      <c r="F706" t="s">
        <v>1390</v>
      </c>
      <c r="G706" t="s">
        <v>19</v>
      </c>
      <c r="H706" t="s">
        <v>1399</v>
      </c>
      <c r="I706" t="s">
        <v>667</v>
      </c>
      <c r="J706" t="s">
        <v>654</v>
      </c>
      <c r="K706" t="s">
        <v>1488</v>
      </c>
    </row>
    <row r="707" spans="1:11" x14ac:dyDescent="0.25">
      <c r="A707">
        <v>25325</v>
      </c>
      <c r="B707">
        <v>50130</v>
      </c>
      <c r="C707" t="s">
        <v>692</v>
      </c>
      <c r="D707" t="s">
        <v>63</v>
      </c>
      <c r="F707" t="s">
        <v>1390</v>
      </c>
      <c r="G707" t="s">
        <v>19</v>
      </c>
      <c r="H707" t="s">
        <v>1398</v>
      </c>
      <c r="I707" t="s">
        <v>667</v>
      </c>
      <c r="J707" t="s">
        <v>654</v>
      </c>
      <c r="K707" t="s">
        <v>1488</v>
      </c>
    </row>
    <row r="708" spans="1:11" x14ac:dyDescent="0.25">
      <c r="A708">
        <v>25695</v>
      </c>
      <c r="B708">
        <v>91077</v>
      </c>
      <c r="C708" t="s">
        <v>693</v>
      </c>
      <c r="D708" t="s">
        <v>77</v>
      </c>
      <c r="F708" t="s">
        <v>1390</v>
      </c>
      <c r="G708" t="s">
        <v>19</v>
      </c>
      <c r="H708" t="s">
        <v>1240</v>
      </c>
      <c r="I708" t="s">
        <v>667</v>
      </c>
      <c r="J708" t="s">
        <v>654</v>
      </c>
      <c r="K708" t="s">
        <v>1488</v>
      </c>
    </row>
    <row r="709" spans="1:11" x14ac:dyDescent="0.25">
      <c r="A709">
        <v>25849</v>
      </c>
      <c r="B709">
        <v>91298</v>
      </c>
      <c r="C709" t="s">
        <v>693</v>
      </c>
      <c r="D709" t="s">
        <v>74</v>
      </c>
      <c r="F709" t="s">
        <v>1390</v>
      </c>
      <c r="G709" t="s">
        <v>55</v>
      </c>
      <c r="H709" t="s">
        <v>1398</v>
      </c>
      <c r="I709" t="s">
        <v>667</v>
      </c>
      <c r="J709" t="s">
        <v>654</v>
      </c>
      <c r="K709" t="s">
        <v>1488</v>
      </c>
    </row>
    <row r="710" spans="1:11" x14ac:dyDescent="0.25">
      <c r="A710">
        <v>7028</v>
      </c>
      <c r="B710">
        <v>112621</v>
      </c>
      <c r="C710" t="s">
        <v>693</v>
      </c>
      <c r="D710" t="s">
        <v>85</v>
      </c>
      <c r="F710" t="s">
        <v>1390</v>
      </c>
      <c r="G710" t="s">
        <v>35</v>
      </c>
      <c r="H710" t="s">
        <v>1399</v>
      </c>
      <c r="I710" t="s">
        <v>667</v>
      </c>
      <c r="J710" t="s">
        <v>654</v>
      </c>
      <c r="K710" t="s">
        <v>1488</v>
      </c>
    </row>
    <row r="711" spans="1:11" x14ac:dyDescent="0.25">
      <c r="A711">
        <v>7009</v>
      </c>
      <c r="B711">
        <v>112622</v>
      </c>
      <c r="C711" t="s">
        <v>695</v>
      </c>
      <c r="D711" t="s">
        <v>31</v>
      </c>
      <c r="F711" t="s">
        <v>1390</v>
      </c>
      <c r="G711" t="s">
        <v>19</v>
      </c>
      <c r="H711" t="s">
        <v>1398</v>
      </c>
      <c r="I711" t="s">
        <v>667</v>
      </c>
      <c r="J711" t="s">
        <v>654</v>
      </c>
      <c r="K711" t="s">
        <v>1488</v>
      </c>
    </row>
    <row r="712" spans="1:11" x14ac:dyDescent="0.25">
      <c r="A712">
        <v>7087</v>
      </c>
      <c r="B712">
        <v>109427</v>
      </c>
      <c r="C712" t="s">
        <v>523</v>
      </c>
      <c r="D712" t="s">
        <v>696</v>
      </c>
      <c r="F712" t="s">
        <v>1393</v>
      </c>
      <c r="G712" t="s">
        <v>22</v>
      </c>
      <c r="H712" t="s">
        <v>1399</v>
      </c>
      <c r="I712" t="s">
        <v>697</v>
      </c>
      <c r="J712" t="s">
        <v>654</v>
      </c>
      <c r="K712" t="s">
        <v>1488</v>
      </c>
    </row>
    <row r="713" spans="1:11" x14ac:dyDescent="0.25">
      <c r="A713">
        <v>7431</v>
      </c>
      <c r="B713">
        <v>115598</v>
      </c>
      <c r="C713" t="s">
        <v>669</v>
      </c>
      <c r="D713" t="s">
        <v>535</v>
      </c>
      <c r="F713" t="s">
        <v>1393</v>
      </c>
      <c r="G713" t="s">
        <v>82</v>
      </c>
      <c r="H713" t="s">
        <v>1399</v>
      </c>
      <c r="I713" t="s">
        <v>697</v>
      </c>
      <c r="J713" t="s">
        <v>654</v>
      </c>
      <c r="K713" t="s">
        <v>1488</v>
      </c>
    </row>
    <row r="714" spans="1:11" x14ac:dyDescent="0.25">
      <c r="A714">
        <v>16414</v>
      </c>
      <c r="B714">
        <v>105704</v>
      </c>
      <c r="C714" t="s">
        <v>698</v>
      </c>
      <c r="D714" t="s">
        <v>699</v>
      </c>
      <c r="F714" t="s">
        <v>1393</v>
      </c>
      <c r="G714" t="s">
        <v>82</v>
      </c>
      <c r="H714" t="s">
        <v>20</v>
      </c>
      <c r="I714" t="s">
        <v>697</v>
      </c>
      <c r="J714" t="s">
        <v>654</v>
      </c>
      <c r="K714" t="s">
        <v>1488</v>
      </c>
    </row>
    <row r="715" spans="1:11" x14ac:dyDescent="0.25">
      <c r="A715">
        <v>7544</v>
      </c>
      <c r="B715">
        <v>109425</v>
      </c>
      <c r="C715" t="s">
        <v>703</v>
      </c>
      <c r="D715" t="s">
        <v>704</v>
      </c>
      <c r="F715" t="s">
        <v>1393</v>
      </c>
      <c r="G715" t="s">
        <v>22</v>
      </c>
      <c r="I715" t="s">
        <v>697</v>
      </c>
      <c r="J715" t="s">
        <v>654</v>
      </c>
      <c r="K715" t="s">
        <v>1488</v>
      </c>
    </row>
    <row r="716" spans="1:11" x14ac:dyDescent="0.25">
      <c r="A716">
        <v>7546</v>
      </c>
      <c r="B716">
        <v>109424</v>
      </c>
      <c r="C716" t="s">
        <v>705</v>
      </c>
      <c r="D716" t="s">
        <v>706</v>
      </c>
      <c r="F716" t="s">
        <v>1393</v>
      </c>
      <c r="G716" t="s">
        <v>139</v>
      </c>
      <c r="H716" t="s">
        <v>20</v>
      </c>
      <c r="I716" t="s">
        <v>697</v>
      </c>
      <c r="J716" t="s">
        <v>654</v>
      </c>
      <c r="K716" t="s">
        <v>1488</v>
      </c>
    </row>
    <row r="717" spans="1:11" x14ac:dyDescent="0.25">
      <c r="A717">
        <v>16953</v>
      </c>
      <c r="B717">
        <v>29221</v>
      </c>
      <c r="C717" t="s">
        <v>707</v>
      </c>
      <c r="D717" t="s">
        <v>694</v>
      </c>
      <c r="F717" t="s">
        <v>1393</v>
      </c>
      <c r="G717" t="s">
        <v>44</v>
      </c>
      <c r="H717" t="s">
        <v>1240</v>
      </c>
      <c r="I717" t="s">
        <v>697</v>
      </c>
      <c r="J717" t="s">
        <v>654</v>
      </c>
      <c r="K717" t="s">
        <v>1488</v>
      </c>
    </row>
    <row r="718" spans="1:11" x14ac:dyDescent="0.25">
      <c r="A718">
        <v>21185</v>
      </c>
      <c r="B718">
        <v>110902</v>
      </c>
      <c r="C718" t="s">
        <v>1309</v>
      </c>
      <c r="D718" t="s">
        <v>140</v>
      </c>
      <c r="F718" t="s">
        <v>1393</v>
      </c>
      <c r="G718" t="s">
        <v>22</v>
      </c>
      <c r="H718" t="s">
        <v>20</v>
      </c>
      <c r="I718" t="s">
        <v>697</v>
      </c>
      <c r="J718" t="s">
        <v>654</v>
      </c>
      <c r="K718" t="s">
        <v>1488</v>
      </c>
    </row>
    <row r="719" spans="1:11" x14ac:dyDescent="0.25">
      <c r="A719">
        <v>7551</v>
      </c>
      <c r="B719">
        <v>109426</v>
      </c>
      <c r="C719" t="s">
        <v>712</v>
      </c>
      <c r="D719" t="s">
        <v>197</v>
      </c>
      <c r="F719" t="s">
        <v>1393</v>
      </c>
      <c r="G719" t="s">
        <v>139</v>
      </c>
      <c r="H719" t="s">
        <v>20</v>
      </c>
      <c r="I719" t="s">
        <v>697</v>
      </c>
      <c r="J719" t="s">
        <v>654</v>
      </c>
      <c r="K719" t="s">
        <v>1488</v>
      </c>
    </row>
    <row r="720" spans="1:11" x14ac:dyDescent="0.25">
      <c r="A720">
        <v>38555</v>
      </c>
      <c r="B720">
        <v>145650</v>
      </c>
      <c r="C720" t="s">
        <v>1185</v>
      </c>
      <c r="D720" t="s">
        <v>615</v>
      </c>
      <c r="F720" t="s">
        <v>1393</v>
      </c>
      <c r="G720" t="s">
        <v>44</v>
      </c>
      <c r="H720" t="s">
        <v>1394</v>
      </c>
      <c r="I720" t="s">
        <v>736</v>
      </c>
      <c r="J720" t="s">
        <v>737</v>
      </c>
      <c r="K720" t="s">
        <v>1494</v>
      </c>
    </row>
    <row r="721" spans="1:11" x14ac:dyDescent="0.25">
      <c r="A721">
        <v>38388</v>
      </c>
      <c r="B721">
        <v>139204</v>
      </c>
      <c r="C721" t="s">
        <v>834</v>
      </c>
      <c r="D721" t="s">
        <v>57</v>
      </c>
      <c r="F721" t="s">
        <v>1390</v>
      </c>
      <c r="G721" t="s">
        <v>23</v>
      </c>
      <c r="H721" t="s">
        <v>1394</v>
      </c>
      <c r="I721" t="s">
        <v>736</v>
      </c>
      <c r="J721" t="s">
        <v>737</v>
      </c>
      <c r="K721" t="s">
        <v>1494</v>
      </c>
    </row>
    <row r="722" spans="1:11" x14ac:dyDescent="0.25">
      <c r="A722">
        <v>16582</v>
      </c>
      <c r="B722">
        <v>153878</v>
      </c>
      <c r="C722" t="s">
        <v>1068</v>
      </c>
      <c r="D722" t="s">
        <v>1069</v>
      </c>
      <c r="F722" t="s">
        <v>1390</v>
      </c>
      <c r="G722" t="s">
        <v>19</v>
      </c>
      <c r="H722" t="s">
        <v>1399</v>
      </c>
      <c r="I722" t="s">
        <v>736</v>
      </c>
      <c r="J722" t="s">
        <v>737</v>
      </c>
      <c r="K722" t="s">
        <v>1494</v>
      </c>
    </row>
    <row r="723" spans="1:11" x14ac:dyDescent="0.25">
      <c r="A723">
        <v>16876</v>
      </c>
      <c r="B723">
        <v>19248</v>
      </c>
      <c r="C723" t="s">
        <v>740</v>
      </c>
      <c r="D723" t="s">
        <v>280</v>
      </c>
      <c r="F723" t="s">
        <v>1390</v>
      </c>
      <c r="G723" t="s">
        <v>19</v>
      </c>
      <c r="H723" t="s">
        <v>1399</v>
      </c>
      <c r="I723" t="s">
        <v>736</v>
      </c>
      <c r="J723" t="s">
        <v>737</v>
      </c>
      <c r="K723" t="s">
        <v>1494</v>
      </c>
    </row>
    <row r="724" spans="1:11" x14ac:dyDescent="0.25">
      <c r="A724">
        <v>38289</v>
      </c>
      <c r="B724">
        <v>136287</v>
      </c>
      <c r="C724" t="s">
        <v>740</v>
      </c>
      <c r="D724" t="s">
        <v>247</v>
      </c>
      <c r="F724" t="s">
        <v>1393</v>
      </c>
      <c r="G724" t="s">
        <v>44</v>
      </c>
      <c r="H724" t="s">
        <v>20</v>
      </c>
      <c r="I724" t="s">
        <v>736</v>
      </c>
      <c r="J724" t="s">
        <v>737</v>
      </c>
      <c r="K724" t="s">
        <v>1494</v>
      </c>
    </row>
    <row r="725" spans="1:11" x14ac:dyDescent="0.25">
      <c r="A725">
        <v>38605</v>
      </c>
      <c r="B725">
        <v>146921</v>
      </c>
      <c r="C725" t="s">
        <v>741</v>
      </c>
      <c r="D725" t="s">
        <v>189</v>
      </c>
      <c r="F725" t="s">
        <v>1390</v>
      </c>
      <c r="G725" t="s">
        <v>19</v>
      </c>
      <c r="H725" t="s">
        <v>1394</v>
      </c>
      <c r="I725" t="s">
        <v>736</v>
      </c>
      <c r="J725" t="s">
        <v>737</v>
      </c>
      <c r="K725" t="s">
        <v>1494</v>
      </c>
    </row>
    <row r="726" spans="1:11" x14ac:dyDescent="0.25">
      <c r="A726">
        <v>16583</v>
      </c>
      <c r="B726">
        <v>116730</v>
      </c>
      <c r="C726" t="s">
        <v>742</v>
      </c>
      <c r="D726" t="s">
        <v>103</v>
      </c>
      <c r="F726" t="s">
        <v>1390</v>
      </c>
      <c r="G726" t="s">
        <v>19</v>
      </c>
      <c r="H726" t="s">
        <v>1398</v>
      </c>
      <c r="I726" t="s">
        <v>736</v>
      </c>
      <c r="J726" t="s">
        <v>737</v>
      </c>
      <c r="K726" t="s">
        <v>1494</v>
      </c>
    </row>
    <row r="727" spans="1:11" x14ac:dyDescent="0.25">
      <c r="A727">
        <v>16137</v>
      </c>
      <c r="B727">
        <v>124812</v>
      </c>
      <c r="C727" t="s">
        <v>442</v>
      </c>
      <c r="D727" t="s">
        <v>226</v>
      </c>
      <c r="F727" t="s">
        <v>1390</v>
      </c>
      <c r="G727" t="s">
        <v>28</v>
      </c>
      <c r="H727" t="s">
        <v>1240</v>
      </c>
      <c r="I727" t="s">
        <v>736</v>
      </c>
      <c r="J727" t="s">
        <v>737</v>
      </c>
      <c r="K727" t="s">
        <v>1494</v>
      </c>
    </row>
    <row r="728" spans="1:11" x14ac:dyDescent="0.25">
      <c r="A728">
        <v>38887</v>
      </c>
      <c r="B728">
        <v>162037</v>
      </c>
      <c r="C728" t="s">
        <v>1237</v>
      </c>
      <c r="D728" t="s">
        <v>110</v>
      </c>
      <c r="F728" t="s">
        <v>1390</v>
      </c>
      <c r="G728" t="s">
        <v>35</v>
      </c>
      <c r="H728" t="s">
        <v>1394</v>
      </c>
      <c r="I728" t="s">
        <v>736</v>
      </c>
      <c r="J728" t="s">
        <v>737</v>
      </c>
      <c r="K728" t="s">
        <v>1494</v>
      </c>
    </row>
    <row r="729" spans="1:11" x14ac:dyDescent="0.25">
      <c r="A729">
        <v>38937</v>
      </c>
      <c r="B729">
        <v>164058</v>
      </c>
      <c r="C729" t="s">
        <v>1237</v>
      </c>
      <c r="D729" t="s">
        <v>1374</v>
      </c>
      <c r="F729" t="s">
        <v>1393</v>
      </c>
      <c r="G729" t="s">
        <v>627</v>
      </c>
      <c r="H729" t="s">
        <v>1400</v>
      </c>
      <c r="I729" t="s">
        <v>736</v>
      </c>
      <c r="J729" t="s">
        <v>737</v>
      </c>
      <c r="K729" t="s">
        <v>1494</v>
      </c>
    </row>
    <row r="730" spans="1:11" x14ac:dyDescent="0.25">
      <c r="A730">
        <v>7484</v>
      </c>
      <c r="B730">
        <v>115843</v>
      </c>
      <c r="C730" t="s">
        <v>378</v>
      </c>
      <c r="D730" t="s">
        <v>110</v>
      </c>
      <c r="F730" t="s">
        <v>1390</v>
      </c>
      <c r="G730" t="s">
        <v>23</v>
      </c>
      <c r="H730" t="s">
        <v>1400</v>
      </c>
      <c r="I730" t="s">
        <v>736</v>
      </c>
      <c r="J730" t="s">
        <v>737</v>
      </c>
      <c r="K730" t="s">
        <v>1494</v>
      </c>
    </row>
    <row r="731" spans="1:11" x14ac:dyDescent="0.25">
      <c r="A731">
        <v>38903</v>
      </c>
      <c r="B731">
        <v>162967</v>
      </c>
      <c r="C731" t="s">
        <v>1311</v>
      </c>
      <c r="D731" t="s">
        <v>313</v>
      </c>
      <c r="F731" t="s">
        <v>1393</v>
      </c>
      <c r="G731" t="s">
        <v>211</v>
      </c>
      <c r="H731" t="s">
        <v>1240</v>
      </c>
      <c r="I731" t="s">
        <v>736</v>
      </c>
      <c r="J731" t="s">
        <v>737</v>
      </c>
      <c r="K731" t="s">
        <v>1494</v>
      </c>
    </row>
    <row r="732" spans="1:11" x14ac:dyDescent="0.25">
      <c r="A732">
        <v>25833</v>
      </c>
      <c r="B732">
        <v>107475</v>
      </c>
      <c r="C732" t="s">
        <v>1311</v>
      </c>
      <c r="D732" t="s">
        <v>310</v>
      </c>
      <c r="F732" t="s">
        <v>1390</v>
      </c>
      <c r="G732" t="s">
        <v>35</v>
      </c>
      <c r="H732" t="s">
        <v>1399</v>
      </c>
      <c r="I732" t="s">
        <v>736</v>
      </c>
      <c r="J732" t="s">
        <v>737</v>
      </c>
      <c r="K732" t="s">
        <v>1494</v>
      </c>
    </row>
    <row r="733" spans="1:11" x14ac:dyDescent="0.25">
      <c r="A733">
        <v>25466</v>
      </c>
      <c r="B733">
        <v>162966</v>
      </c>
      <c r="C733" t="s">
        <v>1311</v>
      </c>
      <c r="D733" t="s">
        <v>522</v>
      </c>
      <c r="F733" t="s">
        <v>1393</v>
      </c>
      <c r="G733" t="s">
        <v>82</v>
      </c>
      <c r="H733" t="s">
        <v>20</v>
      </c>
      <c r="I733" t="s">
        <v>736</v>
      </c>
      <c r="J733" t="s">
        <v>737</v>
      </c>
      <c r="K733" t="s">
        <v>1494</v>
      </c>
    </row>
    <row r="734" spans="1:11" x14ac:dyDescent="0.25">
      <c r="A734">
        <v>16141</v>
      </c>
      <c r="B734">
        <v>136288</v>
      </c>
      <c r="C734" t="s">
        <v>746</v>
      </c>
      <c r="D734" t="s">
        <v>747</v>
      </c>
      <c r="F734" t="s">
        <v>1393</v>
      </c>
      <c r="G734" t="s">
        <v>44</v>
      </c>
      <c r="H734" t="s">
        <v>20</v>
      </c>
      <c r="I734" t="s">
        <v>736</v>
      </c>
      <c r="J734" t="s">
        <v>737</v>
      </c>
      <c r="K734" t="s">
        <v>1494</v>
      </c>
    </row>
    <row r="735" spans="1:11" x14ac:dyDescent="0.25">
      <c r="A735">
        <v>38641</v>
      </c>
      <c r="B735">
        <v>148778</v>
      </c>
      <c r="C735" t="s">
        <v>748</v>
      </c>
      <c r="D735" t="s">
        <v>154</v>
      </c>
      <c r="F735" t="s">
        <v>1390</v>
      </c>
      <c r="G735" t="s">
        <v>35</v>
      </c>
      <c r="H735" t="s">
        <v>1240</v>
      </c>
      <c r="I735" t="s">
        <v>736</v>
      </c>
      <c r="J735" t="s">
        <v>737</v>
      </c>
      <c r="K735" t="s">
        <v>1494</v>
      </c>
    </row>
    <row r="736" spans="1:11" x14ac:dyDescent="0.25">
      <c r="A736">
        <v>16992</v>
      </c>
      <c r="B736">
        <v>29310</v>
      </c>
      <c r="C736" t="s">
        <v>748</v>
      </c>
      <c r="D736" t="s">
        <v>704</v>
      </c>
      <c r="F736" t="s">
        <v>1393</v>
      </c>
      <c r="G736" t="s">
        <v>82</v>
      </c>
      <c r="H736" t="s">
        <v>20</v>
      </c>
      <c r="I736" t="s">
        <v>736</v>
      </c>
      <c r="J736" t="s">
        <v>737</v>
      </c>
      <c r="K736" t="s">
        <v>1494</v>
      </c>
    </row>
    <row r="737" spans="1:11" x14ac:dyDescent="0.25">
      <c r="A737">
        <v>38662</v>
      </c>
      <c r="B737">
        <v>148807</v>
      </c>
      <c r="C737" t="s">
        <v>749</v>
      </c>
      <c r="D737" t="s">
        <v>750</v>
      </c>
      <c r="F737" t="s">
        <v>1393</v>
      </c>
      <c r="G737" t="s">
        <v>22</v>
      </c>
      <c r="H737" t="s">
        <v>1240</v>
      </c>
      <c r="I737" t="s">
        <v>736</v>
      </c>
      <c r="J737" t="s">
        <v>737</v>
      </c>
      <c r="K737" t="s">
        <v>1494</v>
      </c>
    </row>
    <row r="738" spans="1:11" x14ac:dyDescent="0.25">
      <c r="A738">
        <v>7641</v>
      </c>
      <c r="B738">
        <v>116624</v>
      </c>
      <c r="C738" t="s">
        <v>751</v>
      </c>
      <c r="D738" t="s">
        <v>85</v>
      </c>
      <c r="F738" t="s">
        <v>1390</v>
      </c>
      <c r="G738" t="s">
        <v>35</v>
      </c>
      <c r="H738" t="s">
        <v>1399</v>
      </c>
      <c r="I738" t="s">
        <v>752</v>
      </c>
      <c r="J738" t="s">
        <v>1495</v>
      </c>
      <c r="K738" t="s">
        <v>1496</v>
      </c>
    </row>
    <row r="739" spans="1:11" x14ac:dyDescent="0.25">
      <c r="A739">
        <v>10526</v>
      </c>
      <c r="B739">
        <v>146900</v>
      </c>
      <c r="C739" t="s">
        <v>91</v>
      </c>
      <c r="D739" t="s">
        <v>49</v>
      </c>
      <c r="F739" t="s">
        <v>1390</v>
      </c>
      <c r="G739" t="s">
        <v>19</v>
      </c>
      <c r="H739" t="s">
        <v>20</v>
      </c>
      <c r="I739" t="s">
        <v>752</v>
      </c>
      <c r="J739" t="s">
        <v>1495</v>
      </c>
      <c r="K739" t="s">
        <v>1496</v>
      </c>
    </row>
    <row r="740" spans="1:11" x14ac:dyDescent="0.25">
      <c r="A740">
        <v>25886</v>
      </c>
      <c r="B740">
        <v>111433</v>
      </c>
      <c r="C740" t="s">
        <v>753</v>
      </c>
      <c r="D740" t="s">
        <v>706</v>
      </c>
      <c r="F740" t="s">
        <v>1393</v>
      </c>
      <c r="G740" t="s">
        <v>82</v>
      </c>
      <c r="H740" t="s">
        <v>1400</v>
      </c>
      <c r="I740" t="s">
        <v>752</v>
      </c>
      <c r="J740" t="s">
        <v>1495</v>
      </c>
      <c r="K740" t="s">
        <v>1496</v>
      </c>
    </row>
    <row r="741" spans="1:11" x14ac:dyDescent="0.25">
      <c r="A741">
        <v>38837</v>
      </c>
      <c r="B741">
        <v>159623</v>
      </c>
      <c r="C741" t="s">
        <v>1186</v>
      </c>
      <c r="D741" t="s">
        <v>1187</v>
      </c>
      <c r="F741" t="s">
        <v>1393</v>
      </c>
      <c r="G741" t="s">
        <v>22</v>
      </c>
      <c r="H741" t="s">
        <v>1240</v>
      </c>
      <c r="I741" t="s">
        <v>752</v>
      </c>
      <c r="J741" t="s">
        <v>1495</v>
      </c>
      <c r="K741" t="s">
        <v>1496</v>
      </c>
    </row>
    <row r="742" spans="1:11" x14ac:dyDescent="0.25">
      <c r="A742">
        <v>25786</v>
      </c>
      <c r="B742">
        <v>99322</v>
      </c>
      <c r="C742" t="s">
        <v>1188</v>
      </c>
      <c r="D742" t="s">
        <v>1497</v>
      </c>
      <c r="F742" t="s">
        <v>1390</v>
      </c>
      <c r="G742" t="s">
        <v>19</v>
      </c>
      <c r="H742" t="s">
        <v>1399</v>
      </c>
      <c r="I742" t="s">
        <v>752</v>
      </c>
      <c r="J742" t="s">
        <v>1495</v>
      </c>
      <c r="K742" t="s">
        <v>1496</v>
      </c>
    </row>
    <row r="743" spans="1:11" x14ac:dyDescent="0.25">
      <c r="A743">
        <v>10797</v>
      </c>
      <c r="B743">
        <v>153893</v>
      </c>
      <c r="C743" t="s">
        <v>1063</v>
      </c>
      <c r="D743" t="s">
        <v>280</v>
      </c>
      <c r="F743" t="s">
        <v>1390</v>
      </c>
      <c r="G743" t="s">
        <v>35</v>
      </c>
      <c r="H743" t="s">
        <v>20</v>
      </c>
      <c r="I743" t="s">
        <v>752</v>
      </c>
      <c r="J743" t="s">
        <v>1495</v>
      </c>
      <c r="K743" t="s">
        <v>1496</v>
      </c>
    </row>
    <row r="744" spans="1:11" x14ac:dyDescent="0.25">
      <c r="A744">
        <v>38393</v>
      </c>
      <c r="B744">
        <v>139233</v>
      </c>
      <c r="C744" t="s">
        <v>754</v>
      </c>
      <c r="D744" t="s">
        <v>101</v>
      </c>
      <c r="F744" t="s">
        <v>1393</v>
      </c>
      <c r="G744" t="s">
        <v>22</v>
      </c>
      <c r="H744" t="s">
        <v>1394</v>
      </c>
      <c r="I744" t="s">
        <v>752</v>
      </c>
      <c r="J744" t="s">
        <v>1495</v>
      </c>
      <c r="K744" t="s">
        <v>1496</v>
      </c>
    </row>
    <row r="745" spans="1:11" x14ac:dyDescent="0.25">
      <c r="A745">
        <v>16760</v>
      </c>
      <c r="B745">
        <v>128827</v>
      </c>
      <c r="C745" t="s">
        <v>67</v>
      </c>
      <c r="D745" t="s">
        <v>49</v>
      </c>
      <c r="F745" t="s">
        <v>1390</v>
      </c>
      <c r="G745" t="s">
        <v>35</v>
      </c>
      <c r="H745" t="s">
        <v>1398</v>
      </c>
      <c r="I745" t="s">
        <v>752</v>
      </c>
      <c r="J745" t="s">
        <v>1495</v>
      </c>
      <c r="K745" t="s">
        <v>1496</v>
      </c>
    </row>
    <row r="746" spans="1:11" x14ac:dyDescent="0.25">
      <c r="A746">
        <v>25884</v>
      </c>
      <c r="B746">
        <v>111431</v>
      </c>
      <c r="C746" t="s">
        <v>755</v>
      </c>
      <c r="D746" t="s">
        <v>127</v>
      </c>
      <c r="F746" t="s">
        <v>1390</v>
      </c>
      <c r="G746" t="s">
        <v>23</v>
      </c>
      <c r="H746" t="s">
        <v>20</v>
      </c>
      <c r="I746" t="s">
        <v>752</v>
      </c>
      <c r="J746" t="s">
        <v>1495</v>
      </c>
      <c r="K746" t="s">
        <v>1496</v>
      </c>
    </row>
    <row r="747" spans="1:11" x14ac:dyDescent="0.25">
      <c r="A747">
        <v>25885</v>
      </c>
      <c r="B747">
        <v>111424</v>
      </c>
      <c r="C747" t="s">
        <v>755</v>
      </c>
      <c r="D747" t="s">
        <v>709</v>
      </c>
      <c r="F747" t="s">
        <v>1393</v>
      </c>
      <c r="G747" t="s">
        <v>22</v>
      </c>
      <c r="H747" t="s">
        <v>20</v>
      </c>
      <c r="I747" t="s">
        <v>752</v>
      </c>
      <c r="J747" t="s">
        <v>1495</v>
      </c>
      <c r="K747" t="s">
        <v>1496</v>
      </c>
    </row>
    <row r="748" spans="1:11" x14ac:dyDescent="0.25">
      <c r="A748">
        <v>10185</v>
      </c>
      <c r="B748">
        <v>111954</v>
      </c>
      <c r="C748" t="s">
        <v>756</v>
      </c>
      <c r="D748" t="s">
        <v>161</v>
      </c>
      <c r="F748" t="s">
        <v>1390</v>
      </c>
      <c r="G748" t="s">
        <v>23</v>
      </c>
      <c r="H748" t="s">
        <v>20</v>
      </c>
      <c r="I748" t="s">
        <v>752</v>
      </c>
      <c r="J748" t="s">
        <v>1495</v>
      </c>
      <c r="K748" t="s">
        <v>1496</v>
      </c>
    </row>
    <row r="749" spans="1:11" x14ac:dyDescent="0.25">
      <c r="A749">
        <v>25993</v>
      </c>
      <c r="B749">
        <v>117985</v>
      </c>
      <c r="C749" t="s">
        <v>757</v>
      </c>
      <c r="D749" t="s">
        <v>69</v>
      </c>
      <c r="F749" t="s">
        <v>1390</v>
      </c>
      <c r="G749" t="s">
        <v>23</v>
      </c>
      <c r="H749" t="s">
        <v>1399</v>
      </c>
      <c r="I749" t="s">
        <v>752</v>
      </c>
      <c r="J749" t="s">
        <v>1495</v>
      </c>
      <c r="K749" t="s">
        <v>1496</v>
      </c>
    </row>
    <row r="750" spans="1:11" x14ac:dyDescent="0.25">
      <c r="A750">
        <v>25992</v>
      </c>
      <c r="B750">
        <v>117986</v>
      </c>
      <c r="C750" t="s">
        <v>757</v>
      </c>
      <c r="D750" t="s">
        <v>758</v>
      </c>
      <c r="F750" t="s">
        <v>1393</v>
      </c>
      <c r="G750" t="s">
        <v>22</v>
      </c>
      <c r="H750" t="s">
        <v>20</v>
      </c>
      <c r="I750" t="s">
        <v>752</v>
      </c>
      <c r="J750" t="s">
        <v>1495</v>
      </c>
      <c r="K750" t="s">
        <v>1496</v>
      </c>
    </row>
    <row r="751" spans="1:11" x14ac:dyDescent="0.25">
      <c r="A751">
        <v>38608</v>
      </c>
      <c r="B751">
        <v>146924</v>
      </c>
      <c r="C751" t="s">
        <v>759</v>
      </c>
      <c r="D751" t="s">
        <v>760</v>
      </c>
      <c r="F751" t="s">
        <v>1393</v>
      </c>
      <c r="G751" t="s">
        <v>44</v>
      </c>
      <c r="H751" t="s">
        <v>1400</v>
      </c>
      <c r="I751" t="s">
        <v>752</v>
      </c>
      <c r="J751" t="s">
        <v>1495</v>
      </c>
      <c r="K751" t="s">
        <v>1496</v>
      </c>
    </row>
    <row r="752" spans="1:11" x14ac:dyDescent="0.25">
      <c r="A752">
        <v>38588</v>
      </c>
      <c r="B752">
        <v>146899</v>
      </c>
      <c r="C752" t="s">
        <v>1189</v>
      </c>
      <c r="D752" t="s">
        <v>476</v>
      </c>
      <c r="F752" t="s">
        <v>1390</v>
      </c>
      <c r="G752" t="s">
        <v>19</v>
      </c>
      <c r="H752" t="s">
        <v>20</v>
      </c>
      <c r="I752" t="s">
        <v>752</v>
      </c>
      <c r="J752" t="s">
        <v>1495</v>
      </c>
      <c r="K752" t="s">
        <v>1496</v>
      </c>
    </row>
    <row r="753" spans="1:11" x14ac:dyDescent="0.25">
      <c r="A753">
        <v>25524</v>
      </c>
      <c r="B753">
        <v>153872</v>
      </c>
      <c r="C753" t="s">
        <v>796</v>
      </c>
      <c r="D753" t="s">
        <v>797</v>
      </c>
      <c r="F753" t="s">
        <v>1390</v>
      </c>
      <c r="G753" t="s">
        <v>19</v>
      </c>
      <c r="H753" t="s">
        <v>1398</v>
      </c>
      <c r="I753" t="s">
        <v>752</v>
      </c>
      <c r="J753" t="s">
        <v>1495</v>
      </c>
      <c r="K753" t="s">
        <v>1496</v>
      </c>
    </row>
    <row r="754" spans="1:11" x14ac:dyDescent="0.25">
      <c r="A754">
        <v>16184</v>
      </c>
      <c r="B754">
        <v>139427</v>
      </c>
      <c r="C754" t="s">
        <v>70</v>
      </c>
      <c r="D754" t="s">
        <v>71</v>
      </c>
      <c r="F754" t="s">
        <v>1390</v>
      </c>
      <c r="G754" t="s">
        <v>28</v>
      </c>
      <c r="H754" t="s">
        <v>1399</v>
      </c>
      <c r="I754" t="s">
        <v>752</v>
      </c>
      <c r="J754" t="s">
        <v>1495</v>
      </c>
      <c r="K754" t="s">
        <v>1496</v>
      </c>
    </row>
    <row r="755" spans="1:11" x14ac:dyDescent="0.25">
      <c r="A755">
        <v>25888</v>
      </c>
      <c r="B755">
        <v>111425</v>
      </c>
      <c r="C755" t="s">
        <v>294</v>
      </c>
      <c r="D755" t="s">
        <v>376</v>
      </c>
      <c r="F755" t="s">
        <v>1390</v>
      </c>
      <c r="G755" t="s">
        <v>35</v>
      </c>
      <c r="H755" t="s">
        <v>1240</v>
      </c>
      <c r="I755" t="s">
        <v>752</v>
      </c>
      <c r="J755" t="s">
        <v>1495</v>
      </c>
      <c r="K755" t="s">
        <v>1496</v>
      </c>
    </row>
    <row r="756" spans="1:11" x14ac:dyDescent="0.25">
      <c r="A756">
        <v>25887</v>
      </c>
      <c r="B756">
        <v>111426</v>
      </c>
      <c r="C756" t="s">
        <v>294</v>
      </c>
      <c r="D756" t="s">
        <v>385</v>
      </c>
      <c r="F756" t="s">
        <v>1393</v>
      </c>
      <c r="G756" t="s">
        <v>82</v>
      </c>
      <c r="H756" t="s">
        <v>1240</v>
      </c>
      <c r="I756" t="s">
        <v>752</v>
      </c>
      <c r="J756" t="s">
        <v>1495</v>
      </c>
      <c r="K756" t="s">
        <v>1496</v>
      </c>
    </row>
    <row r="757" spans="1:11" x14ac:dyDescent="0.25">
      <c r="A757">
        <v>7607</v>
      </c>
      <c r="B757">
        <v>120997</v>
      </c>
      <c r="C757" t="s">
        <v>294</v>
      </c>
      <c r="D757" t="s">
        <v>31</v>
      </c>
      <c r="F757" t="s">
        <v>1390</v>
      </c>
      <c r="G757" t="s">
        <v>23</v>
      </c>
      <c r="H757" t="s">
        <v>1399</v>
      </c>
      <c r="I757" t="s">
        <v>752</v>
      </c>
      <c r="J757" t="s">
        <v>1495</v>
      </c>
      <c r="K757" t="s">
        <v>1496</v>
      </c>
    </row>
    <row r="758" spans="1:11" x14ac:dyDescent="0.25">
      <c r="A758">
        <v>38548</v>
      </c>
      <c r="B758">
        <v>145613</v>
      </c>
      <c r="C758" t="s">
        <v>294</v>
      </c>
      <c r="D758" t="s">
        <v>708</v>
      </c>
      <c r="F758" t="s">
        <v>1393</v>
      </c>
      <c r="G758" t="s">
        <v>44</v>
      </c>
      <c r="H758" t="s">
        <v>20</v>
      </c>
      <c r="I758" t="s">
        <v>752</v>
      </c>
      <c r="J758" t="s">
        <v>1495</v>
      </c>
      <c r="K758" t="s">
        <v>1496</v>
      </c>
    </row>
    <row r="759" spans="1:11" x14ac:dyDescent="0.25">
      <c r="A759">
        <v>38417</v>
      </c>
      <c r="B759">
        <v>139373</v>
      </c>
      <c r="C759" t="s">
        <v>762</v>
      </c>
      <c r="D759" t="s">
        <v>763</v>
      </c>
      <c r="F759" t="s">
        <v>1390</v>
      </c>
      <c r="G759" t="s">
        <v>23</v>
      </c>
      <c r="H759" t="s">
        <v>1394</v>
      </c>
      <c r="I759" t="s">
        <v>752</v>
      </c>
      <c r="J759" t="s">
        <v>1495</v>
      </c>
      <c r="K759" t="s">
        <v>1496</v>
      </c>
    </row>
    <row r="760" spans="1:11" x14ac:dyDescent="0.25">
      <c r="A760">
        <v>25891</v>
      </c>
      <c r="B760">
        <v>111432</v>
      </c>
      <c r="C760" t="s">
        <v>764</v>
      </c>
      <c r="D760" t="s">
        <v>280</v>
      </c>
      <c r="F760" t="s">
        <v>1390</v>
      </c>
      <c r="G760" t="s">
        <v>19</v>
      </c>
      <c r="H760" t="s">
        <v>1399</v>
      </c>
      <c r="I760" t="s">
        <v>752</v>
      </c>
      <c r="J760" t="s">
        <v>1495</v>
      </c>
      <c r="K760" t="s">
        <v>1496</v>
      </c>
    </row>
    <row r="761" spans="1:11" x14ac:dyDescent="0.25">
      <c r="A761">
        <v>38516</v>
      </c>
      <c r="B761">
        <v>144645</v>
      </c>
      <c r="C761" t="s">
        <v>1498</v>
      </c>
      <c r="D761" t="s">
        <v>195</v>
      </c>
      <c r="F761" t="s">
        <v>1390</v>
      </c>
      <c r="G761" t="s">
        <v>23</v>
      </c>
      <c r="H761" t="s">
        <v>20</v>
      </c>
      <c r="I761" t="s">
        <v>752</v>
      </c>
      <c r="J761" t="s">
        <v>1495</v>
      </c>
      <c r="K761" t="s">
        <v>1496</v>
      </c>
    </row>
    <row r="762" spans="1:11" x14ac:dyDescent="0.25">
      <c r="A762">
        <v>7620</v>
      </c>
      <c r="B762">
        <v>116643</v>
      </c>
      <c r="C762" t="s">
        <v>765</v>
      </c>
      <c r="D762" t="s">
        <v>605</v>
      </c>
      <c r="F762" t="s">
        <v>1390</v>
      </c>
      <c r="G762" t="s">
        <v>28</v>
      </c>
      <c r="H762" t="s">
        <v>1399</v>
      </c>
      <c r="I762" t="s">
        <v>752</v>
      </c>
      <c r="J762" t="s">
        <v>1495</v>
      </c>
      <c r="K762" t="s">
        <v>1496</v>
      </c>
    </row>
    <row r="763" spans="1:11" x14ac:dyDescent="0.25">
      <c r="A763">
        <v>7627</v>
      </c>
      <c r="B763">
        <v>116642</v>
      </c>
      <c r="C763" t="s">
        <v>765</v>
      </c>
      <c r="D763" t="s">
        <v>359</v>
      </c>
      <c r="F763" t="s">
        <v>1393</v>
      </c>
      <c r="G763" t="s">
        <v>139</v>
      </c>
      <c r="H763" t="s">
        <v>1394</v>
      </c>
      <c r="I763" t="s">
        <v>752</v>
      </c>
      <c r="J763" t="s">
        <v>1495</v>
      </c>
      <c r="K763" t="s">
        <v>1496</v>
      </c>
    </row>
    <row r="764" spans="1:11" x14ac:dyDescent="0.25">
      <c r="A764">
        <v>16672</v>
      </c>
      <c r="B764">
        <v>118664</v>
      </c>
      <c r="C764" t="s">
        <v>378</v>
      </c>
      <c r="D764" t="s">
        <v>31</v>
      </c>
      <c r="F764" t="s">
        <v>1390</v>
      </c>
      <c r="G764" t="s">
        <v>23</v>
      </c>
      <c r="H764" t="s">
        <v>1240</v>
      </c>
      <c r="I764" t="s">
        <v>752</v>
      </c>
      <c r="J764" t="s">
        <v>1495</v>
      </c>
      <c r="K764" t="s">
        <v>1496</v>
      </c>
    </row>
    <row r="765" spans="1:11" x14ac:dyDescent="0.25">
      <c r="A765">
        <v>38392</v>
      </c>
      <c r="B765">
        <v>139232</v>
      </c>
      <c r="C765" t="s">
        <v>766</v>
      </c>
      <c r="D765" t="s">
        <v>50</v>
      </c>
      <c r="F765" t="s">
        <v>1390</v>
      </c>
      <c r="G765" t="s">
        <v>19</v>
      </c>
      <c r="H765" t="s">
        <v>1240</v>
      </c>
      <c r="I765" t="s">
        <v>752</v>
      </c>
      <c r="J765" t="s">
        <v>1495</v>
      </c>
      <c r="K765" t="s">
        <v>1496</v>
      </c>
    </row>
    <row r="766" spans="1:11" x14ac:dyDescent="0.25">
      <c r="A766">
        <v>38391</v>
      </c>
      <c r="B766">
        <v>139234</v>
      </c>
      <c r="C766" t="s">
        <v>766</v>
      </c>
      <c r="D766" t="s">
        <v>49</v>
      </c>
      <c r="F766" t="s">
        <v>1390</v>
      </c>
      <c r="G766" t="s">
        <v>35</v>
      </c>
      <c r="H766" t="s">
        <v>1397</v>
      </c>
      <c r="I766" t="s">
        <v>752</v>
      </c>
      <c r="J766" t="s">
        <v>1495</v>
      </c>
      <c r="K766" t="s">
        <v>1496</v>
      </c>
    </row>
    <row r="767" spans="1:11" x14ac:dyDescent="0.25">
      <c r="A767">
        <v>38586</v>
      </c>
      <c r="B767">
        <v>146897</v>
      </c>
      <c r="C767" t="s">
        <v>767</v>
      </c>
      <c r="D767" t="s">
        <v>39</v>
      </c>
      <c r="F767" t="s">
        <v>1390</v>
      </c>
      <c r="G767" t="s">
        <v>19</v>
      </c>
      <c r="H767" t="s">
        <v>1399</v>
      </c>
      <c r="I767" t="s">
        <v>752</v>
      </c>
      <c r="J767" t="s">
        <v>1495</v>
      </c>
      <c r="K767" t="s">
        <v>1496</v>
      </c>
    </row>
    <row r="768" spans="1:11" x14ac:dyDescent="0.25">
      <c r="A768">
        <v>16187</v>
      </c>
      <c r="B768">
        <v>128823</v>
      </c>
      <c r="C768" t="s">
        <v>64</v>
      </c>
      <c r="D768" t="s">
        <v>54</v>
      </c>
      <c r="F768" t="s">
        <v>1390</v>
      </c>
      <c r="G768" t="s">
        <v>19</v>
      </c>
      <c r="H768" t="s">
        <v>1240</v>
      </c>
      <c r="I768" t="s">
        <v>752</v>
      </c>
      <c r="J768" t="s">
        <v>1495</v>
      </c>
      <c r="K768" t="s">
        <v>1496</v>
      </c>
    </row>
    <row r="769" spans="1:11" x14ac:dyDescent="0.25">
      <c r="A769">
        <v>16185</v>
      </c>
      <c r="B769">
        <v>129639</v>
      </c>
      <c r="C769" t="s">
        <v>64</v>
      </c>
      <c r="D769" t="s">
        <v>72</v>
      </c>
      <c r="F769" t="s">
        <v>1390</v>
      </c>
      <c r="G769" t="s">
        <v>19</v>
      </c>
      <c r="H769" t="s">
        <v>1399</v>
      </c>
      <c r="I769" t="s">
        <v>752</v>
      </c>
      <c r="J769" t="s">
        <v>1495</v>
      </c>
      <c r="K769" t="s">
        <v>1496</v>
      </c>
    </row>
    <row r="770" spans="1:11" x14ac:dyDescent="0.25">
      <c r="A770">
        <v>38635</v>
      </c>
      <c r="B770">
        <v>148772</v>
      </c>
      <c r="C770" t="s">
        <v>769</v>
      </c>
      <c r="D770" t="s">
        <v>1499</v>
      </c>
      <c r="F770" t="s">
        <v>1390</v>
      </c>
      <c r="G770" t="s">
        <v>19</v>
      </c>
      <c r="I770" t="s">
        <v>1500</v>
      </c>
      <c r="J770" t="s">
        <v>1495</v>
      </c>
      <c r="K770" t="s">
        <v>1496</v>
      </c>
    </row>
    <row r="771" spans="1:11" x14ac:dyDescent="0.25">
      <c r="A771">
        <v>25972</v>
      </c>
      <c r="B771">
        <v>112285</v>
      </c>
      <c r="C771" t="s">
        <v>873</v>
      </c>
      <c r="D771" t="s">
        <v>1501</v>
      </c>
      <c r="F771" t="s">
        <v>1390</v>
      </c>
      <c r="G771" t="s">
        <v>19</v>
      </c>
      <c r="H771" t="s">
        <v>1399</v>
      </c>
      <c r="I771" t="s">
        <v>1500</v>
      </c>
      <c r="J771" t="s">
        <v>1495</v>
      </c>
      <c r="K771" t="s">
        <v>1496</v>
      </c>
    </row>
    <row r="772" spans="1:11" x14ac:dyDescent="0.25">
      <c r="A772">
        <v>38335</v>
      </c>
      <c r="B772">
        <v>136650</v>
      </c>
      <c r="C772" t="s">
        <v>1502</v>
      </c>
      <c r="D772" t="s">
        <v>146</v>
      </c>
      <c r="F772" t="s">
        <v>1390</v>
      </c>
      <c r="G772" t="s">
        <v>19</v>
      </c>
      <c r="I772" t="s">
        <v>1500</v>
      </c>
      <c r="J772" t="s">
        <v>1495</v>
      </c>
      <c r="K772" t="s">
        <v>1496</v>
      </c>
    </row>
    <row r="773" spans="1:11" x14ac:dyDescent="0.25">
      <c r="A773">
        <v>38478</v>
      </c>
      <c r="B773">
        <v>142848</v>
      </c>
      <c r="C773" t="s">
        <v>1502</v>
      </c>
      <c r="D773" t="s">
        <v>24</v>
      </c>
      <c r="F773" t="s">
        <v>1390</v>
      </c>
      <c r="G773" t="s">
        <v>19</v>
      </c>
      <c r="I773" t="s">
        <v>1500</v>
      </c>
      <c r="J773" t="s">
        <v>1495</v>
      </c>
      <c r="K773" t="s">
        <v>1496</v>
      </c>
    </row>
    <row r="774" spans="1:11" x14ac:dyDescent="0.25">
      <c r="A774">
        <v>38959</v>
      </c>
      <c r="B774">
        <v>164085</v>
      </c>
      <c r="C774" t="s">
        <v>1503</v>
      </c>
      <c r="D774" t="s">
        <v>210</v>
      </c>
      <c r="F774" t="s">
        <v>1393</v>
      </c>
      <c r="G774" t="s">
        <v>44</v>
      </c>
      <c r="I774" t="s">
        <v>1500</v>
      </c>
      <c r="J774" t="s">
        <v>1495</v>
      </c>
      <c r="K774" t="s">
        <v>1496</v>
      </c>
    </row>
    <row r="775" spans="1:11" x14ac:dyDescent="0.25">
      <c r="A775">
        <v>7660</v>
      </c>
      <c r="B775">
        <v>54297</v>
      </c>
      <c r="C775" t="s">
        <v>1503</v>
      </c>
      <c r="D775" t="s">
        <v>179</v>
      </c>
      <c r="F775" t="s">
        <v>1390</v>
      </c>
      <c r="G775" t="s">
        <v>19</v>
      </c>
      <c r="I775" t="s">
        <v>1500</v>
      </c>
      <c r="J775" t="s">
        <v>1495</v>
      </c>
      <c r="K775" t="s">
        <v>1496</v>
      </c>
    </row>
    <row r="776" spans="1:11" x14ac:dyDescent="0.25">
      <c r="A776">
        <v>25344</v>
      </c>
      <c r="B776">
        <v>52752</v>
      </c>
      <c r="C776" t="s">
        <v>778</v>
      </c>
      <c r="D776" t="s">
        <v>704</v>
      </c>
      <c r="F776" t="s">
        <v>1393</v>
      </c>
      <c r="G776" t="s">
        <v>44</v>
      </c>
      <c r="H776" t="s">
        <v>1240</v>
      </c>
      <c r="I776" t="s">
        <v>1504</v>
      </c>
      <c r="J776" t="s">
        <v>1495</v>
      </c>
      <c r="K776" t="s">
        <v>1496</v>
      </c>
    </row>
    <row r="777" spans="1:11" x14ac:dyDescent="0.25">
      <c r="A777">
        <v>7422</v>
      </c>
      <c r="B777">
        <v>118651</v>
      </c>
      <c r="C777" t="s">
        <v>779</v>
      </c>
      <c r="D777" t="s">
        <v>110</v>
      </c>
      <c r="F777" t="s">
        <v>1390</v>
      </c>
      <c r="G777" t="s">
        <v>19</v>
      </c>
      <c r="H777" t="s">
        <v>1240</v>
      </c>
      <c r="I777" t="s">
        <v>1504</v>
      </c>
      <c r="J777" t="s">
        <v>1495</v>
      </c>
      <c r="K777" t="s">
        <v>1496</v>
      </c>
    </row>
    <row r="778" spans="1:11" x14ac:dyDescent="0.25">
      <c r="A778">
        <v>25083</v>
      </c>
      <c r="B778">
        <v>33917</v>
      </c>
      <c r="C778" t="s">
        <v>780</v>
      </c>
      <c r="D778" t="s">
        <v>95</v>
      </c>
      <c r="F778" t="s">
        <v>1393</v>
      </c>
      <c r="G778" t="s">
        <v>44</v>
      </c>
      <c r="H778" t="s">
        <v>1398</v>
      </c>
      <c r="I778" t="s">
        <v>1504</v>
      </c>
      <c r="J778" t="s">
        <v>1495</v>
      </c>
      <c r="K778" t="s">
        <v>1496</v>
      </c>
    </row>
    <row r="779" spans="1:11" x14ac:dyDescent="0.25">
      <c r="A779">
        <v>7408</v>
      </c>
      <c r="B779">
        <v>111164</v>
      </c>
      <c r="C779" t="s">
        <v>781</v>
      </c>
      <c r="D779" t="s">
        <v>562</v>
      </c>
      <c r="F779" t="s">
        <v>1390</v>
      </c>
      <c r="G779" t="s">
        <v>19</v>
      </c>
      <c r="H779" t="s">
        <v>1397</v>
      </c>
      <c r="I779" t="s">
        <v>1504</v>
      </c>
      <c r="J779" t="s">
        <v>1495</v>
      </c>
      <c r="K779" t="s">
        <v>1496</v>
      </c>
    </row>
    <row r="780" spans="1:11" x14ac:dyDescent="0.25">
      <c r="A780">
        <v>25010</v>
      </c>
      <c r="B780">
        <v>29383</v>
      </c>
      <c r="C780" t="s">
        <v>781</v>
      </c>
      <c r="D780" t="s">
        <v>406</v>
      </c>
      <c r="F780" t="s">
        <v>1393</v>
      </c>
      <c r="G780" t="s">
        <v>22</v>
      </c>
      <c r="H780" t="s">
        <v>1399</v>
      </c>
      <c r="I780" t="s">
        <v>1504</v>
      </c>
      <c r="J780" t="s">
        <v>1495</v>
      </c>
      <c r="K780" t="s">
        <v>1496</v>
      </c>
    </row>
    <row r="781" spans="1:11" x14ac:dyDescent="0.25">
      <c r="A781">
        <v>16762</v>
      </c>
      <c r="B781">
        <v>118652</v>
      </c>
      <c r="C781" t="s">
        <v>782</v>
      </c>
      <c r="D781" t="s">
        <v>562</v>
      </c>
      <c r="F781" t="s">
        <v>1390</v>
      </c>
      <c r="G781" t="s">
        <v>23</v>
      </c>
      <c r="H781" t="s">
        <v>20</v>
      </c>
      <c r="I781" t="s">
        <v>1504</v>
      </c>
      <c r="J781" t="s">
        <v>1495</v>
      </c>
      <c r="K781" t="s">
        <v>1496</v>
      </c>
    </row>
    <row r="782" spans="1:11" x14ac:dyDescent="0.25">
      <c r="A782">
        <v>38438</v>
      </c>
      <c r="B782">
        <v>140490</v>
      </c>
      <c r="C782" t="s">
        <v>868</v>
      </c>
      <c r="D782" t="s">
        <v>869</v>
      </c>
      <c r="F782" t="s">
        <v>1393</v>
      </c>
      <c r="G782" t="s">
        <v>627</v>
      </c>
      <c r="H782" t="s">
        <v>1398</v>
      </c>
      <c r="I782" t="s">
        <v>1504</v>
      </c>
      <c r="J782" t="s">
        <v>1495</v>
      </c>
      <c r="K782" t="s">
        <v>1496</v>
      </c>
    </row>
    <row r="783" spans="1:11" x14ac:dyDescent="0.25">
      <c r="A783">
        <v>13303</v>
      </c>
      <c r="B783">
        <v>111165</v>
      </c>
      <c r="C783" t="s">
        <v>1375</v>
      </c>
      <c r="D783" t="s">
        <v>256</v>
      </c>
      <c r="F783" t="s">
        <v>1393</v>
      </c>
      <c r="G783" t="s">
        <v>44</v>
      </c>
      <c r="H783" t="s">
        <v>1240</v>
      </c>
      <c r="I783" t="s">
        <v>1504</v>
      </c>
      <c r="J783" t="s">
        <v>1495</v>
      </c>
      <c r="K783" t="s">
        <v>1496</v>
      </c>
    </row>
    <row r="784" spans="1:11" x14ac:dyDescent="0.25">
      <c r="A784">
        <v>16712</v>
      </c>
      <c r="B784">
        <v>99128</v>
      </c>
      <c r="C784" t="s">
        <v>784</v>
      </c>
      <c r="D784" t="s">
        <v>433</v>
      </c>
      <c r="F784" t="s">
        <v>1393</v>
      </c>
      <c r="G784" t="s">
        <v>44</v>
      </c>
      <c r="H784" t="s">
        <v>1398</v>
      </c>
      <c r="I784" t="s">
        <v>1504</v>
      </c>
      <c r="J784" t="s">
        <v>1495</v>
      </c>
      <c r="K784" t="s">
        <v>1496</v>
      </c>
    </row>
    <row r="785" spans="1:11" x14ac:dyDescent="0.25">
      <c r="A785">
        <v>7600</v>
      </c>
      <c r="B785">
        <v>111436</v>
      </c>
      <c r="C785" t="s">
        <v>785</v>
      </c>
      <c r="D785" t="s">
        <v>290</v>
      </c>
      <c r="F785" t="s">
        <v>1390</v>
      </c>
      <c r="G785" t="s">
        <v>19</v>
      </c>
      <c r="H785" t="s">
        <v>1399</v>
      </c>
      <c r="I785" t="s">
        <v>1504</v>
      </c>
      <c r="J785" t="s">
        <v>1495</v>
      </c>
      <c r="K785" t="s">
        <v>1496</v>
      </c>
    </row>
    <row r="786" spans="1:11" x14ac:dyDescent="0.25">
      <c r="A786">
        <v>7601</v>
      </c>
      <c r="B786">
        <v>118656</v>
      </c>
      <c r="C786" t="s">
        <v>785</v>
      </c>
      <c r="D786" t="s">
        <v>786</v>
      </c>
      <c r="F786" t="s">
        <v>1390</v>
      </c>
      <c r="G786" t="s">
        <v>23</v>
      </c>
      <c r="H786" t="s">
        <v>20</v>
      </c>
      <c r="I786" t="s">
        <v>1504</v>
      </c>
      <c r="J786" t="s">
        <v>1495</v>
      </c>
      <c r="K786" t="s">
        <v>1496</v>
      </c>
    </row>
    <row r="787" spans="1:11" x14ac:dyDescent="0.25">
      <c r="A787">
        <v>7251</v>
      </c>
      <c r="B787">
        <v>118657</v>
      </c>
      <c r="C787" t="s">
        <v>787</v>
      </c>
      <c r="D787" t="s">
        <v>282</v>
      </c>
      <c r="F787" t="s">
        <v>1390</v>
      </c>
      <c r="G787" t="s">
        <v>28</v>
      </c>
      <c r="H787" t="s">
        <v>1240</v>
      </c>
      <c r="I787" t="s">
        <v>1504</v>
      </c>
      <c r="J787" t="s">
        <v>1495</v>
      </c>
      <c r="K787" t="s">
        <v>1496</v>
      </c>
    </row>
    <row r="788" spans="1:11" x14ac:dyDescent="0.25">
      <c r="A788">
        <v>7443</v>
      </c>
      <c r="B788">
        <v>118658</v>
      </c>
      <c r="C788" t="s">
        <v>787</v>
      </c>
      <c r="D788" t="s">
        <v>788</v>
      </c>
      <c r="F788" t="s">
        <v>1393</v>
      </c>
      <c r="G788" t="s">
        <v>82</v>
      </c>
      <c r="H788" t="s">
        <v>1399</v>
      </c>
      <c r="I788" t="s">
        <v>1504</v>
      </c>
      <c r="J788" t="s">
        <v>1495</v>
      </c>
      <c r="K788" t="s">
        <v>1496</v>
      </c>
    </row>
    <row r="789" spans="1:11" x14ac:dyDescent="0.25">
      <c r="A789">
        <v>7416</v>
      </c>
      <c r="B789">
        <v>118661</v>
      </c>
      <c r="C789" t="s">
        <v>425</v>
      </c>
      <c r="D789" t="s">
        <v>228</v>
      </c>
      <c r="F789" t="s">
        <v>1390</v>
      </c>
      <c r="G789" t="s">
        <v>19</v>
      </c>
      <c r="H789" t="s">
        <v>1398</v>
      </c>
      <c r="I789" t="s">
        <v>1504</v>
      </c>
      <c r="J789" t="s">
        <v>1495</v>
      </c>
      <c r="K789" t="s">
        <v>1496</v>
      </c>
    </row>
    <row r="790" spans="1:11" x14ac:dyDescent="0.25">
      <c r="A790">
        <v>38099</v>
      </c>
      <c r="B790">
        <v>128350</v>
      </c>
      <c r="C790" t="s">
        <v>789</v>
      </c>
      <c r="D790" t="s">
        <v>85</v>
      </c>
      <c r="F790" t="s">
        <v>1390</v>
      </c>
      <c r="G790" t="s">
        <v>23</v>
      </c>
      <c r="H790" t="s">
        <v>20</v>
      </c>
      <c r="I790" t="s">
        <v>1504</v>
      </c>
      <c r="J790" t="s">
        <v>1495</v>
      </c>
      <c r="K790" t="s">
        <v>1496</v>
      </c>
    </row>
    <row r="791" spans="1:11" x14ac:dyDescent="0.25">
      <c r="A791">
        <v>7424</v>
      </c>
      <c r="B791">
        <v>118666</v>
      </c>
      <c r="C791" t="s">
        <v>1505</v>
      </c>
      <c r="D791" t="s">
        <v>790</v>
      </c>
      <c r="F791" t="s">
        <v>1390</v>
      </c>
      <c r="G791" t="s">
        <v>23</v>
      </c>
      <c r="H791" t="s">
        <v>1240</v>
      </c>
      <c r="I791" t="s">
        <v>1504</v>
      </c>
      <c r="J791" t="s">
        <v>1495</v>
      </c>
      <c r="K791" t="s">
        <v>1496</v>
      </c>
    </row>
    <row r="792" spans="1:11" x14ac:dyDescent="0.25">
      <c r="A792">
        <v>7439</v>
      </c>
      <c r="B792">
        <v>132238</v>
      </c>
      <c r="C792" t="s">
        <v>1505</v>
      </c>
      <c r="D792" t="s">
        <v>791</v>
      </c>
      <c r="F792" t="s">
        <v>1393</v>
      </c>
      <c r="G792" t="s">
        <v>22</v>
      </c>
      <c r="H792" t="s">
        <v>1240</v>
      </c>
      <c r="I792" t="s">
        <v>1504</v>
      </c>
      <c r="J792" t="s">
        <v>1495</v>
      </c>
      <c r="K792" t="s">
        <v>1496</v>
      </c>
    </row>
    <row r="793" spans="1:11" x14ac:dyDescent="0.25">
      <c r="A793">
        <v>7415</v>
      </c>
      <c r="B793">
        <v>153898</v>
      </c>
      <c r="C793" t="s">
        <v>792</v>
      </c>
      <c r="D793" t="s">
        <v>146</v>
      </c>
      <c r="F793" t="s">
        <v>1390</v>
      </c>
      <c r="G793" t="s">
        <v>23</v>
      </c>
      <c r="H793" t="s">
        <v>1398</v>
      </c>
      <c r="I793" t="s">
        <v>1504</v>
      </c>
      <c r="J793" t="s">
        <v>1495</v>
      </c>
      <c r="K793" t="s">
        <v>1496</v>
      </c>
    </row>
    <row r="794" spans="1:11" x14ac:dyDescent="0.25">
      <c r="A794">
        <v>25722</v>
      </c>
      <c r="B794">
        <v>91279</v>
      </c>
      <c r="C794" t="s">
        <v>792</v>
      </c>
      <c r="D794" t="s">
        <v>290</v>
      </c>
      <c r="F794" t="s">
        <v>1390</v>
      </c>
      <c r="G794" t="s">
        <v>19</v>
      </c>
      <c r="H794" t="s">
        <v>1399</v>
      </c>
      <c r="I794" t="s">
        <v>1504</v>
      </c>
      <c r="J794" t="s">
        <v>1495</v>
      </c>
      <c r="K794" t="s">
        <v>1496</v>
      </c>
    </row>
    <row r="795" spans="1:11" x14ac:dyDescent="0.25">
      <c r="A795">
        <v>38944</v>
      </c>
      <c r="B795">
        <v>164066</v>
      </c>
      <c r="C795" t="s">
        <v>888</v>
      </c>
      <c r="D795" t="s">
        <v>59</v>
      </c>
      <c r="F795" t="s">
        <v>1390</v>
      </c>
      <c r="G795" t="s">
        <v>35</v>
      </c>
      <c r="H795" t="s">
        <v>1240</v>
      </c>
      <c r="I795" t="s">
        <v>794</v>
      </c>
      <c r="J795" t="s">
        <v>1495</v>
      </c>
      <c r="K795" t="s">
        <v>1496</v>
      </c>
    </row>
    <row r="796" spans="1:11" x14ac:dyDescent="0.25">
      <c r="A796">
        <v>38713</v>
      </c>
      <c r="B796">
        <v>153877</v>
      </c>
      <c r="C796" t="s">
        <v>888</v>
      </c>
      <c r="D796" t="s">
        <v>1070</v>
      </c>
      <c r="F796" t="s">
        <v>1393</v>
      </c>
      <c r="G796" t="s">
        <v>82</v>
      </c>
      <c r="H796" t="s">
        <v>1399</v>
      </c>
      <c r="I796" t="s">
        <v>794</v>
      </c>
      <c r="J796" t="s">
        <v>1495</v>
      </c>
      <c r="K796" t="s">
        <v>1496</v>
      </c>
    </row>
    <row r="797" spans="1:11" x14ac:dyDescent="0.25">
      <c r="A797">
        <v>38216</v>
      </c>
      <c r="B797">
        <v>132189</v>
      </c>
      <c r="C797" t="s">
        <v>793</v>
      </c>
      <c r="D797" t="s">
        <v>224</v>
      </c>
      <c r="F797" t="s">
        <v>1390</v>
      </c>
      <c r="G797" t="s">
        <v>35</v>
      </c>
      <c r="H797" t="s">
        <v>1399</v>
      </c>
      <c r="I797" t="s">
        <v>794</v>
      </c>
      <c r="J797" t="s">
        <v>1495</v>
      </c>
      <c r="K797" t="s">
        <v>1496</v>
      </c>
    </row>
    <row r="798" spans="1:11" x14ac:dyDescent="0.25">
      <c r="A798">
        <v>38677</v>
      </c>
      <c r="B798">
        <v>148828</v>
      </c>
      <c r="C798" t="s">
        <v>1190</v>
      </c>
      <c r="D798" t="s">
        <v>1191</v>
      </c>
      <c r="F798" t="s">
        <v>1393</v>
      </c>
      <c r="G798" t="s">
        <v>82</v>
      </c>
      <c r="H798" t="s">
        <v>1394</v>
      </c>
      <c r="I798" t="s">
        <v>794</v>
      </c>
      <c r="J798" t="s">
        <v>1495</v>
      </c>
      <c r="K798" t="s">
        <v>1496</v>
      </c>
    </row>
    <row r="799" spans="1:11" x14ac:dyDescent="0.25">
      <c r="A799">
        <v>38667</v>
      </c>
      <c r="B799">
        <v>148813</v>
      </c>
      <c r="C799" t="s">
        <v>270</v>
      </c>
      <c r="D799" t="s">
        <v>271</v>
      </c>
      <c r="F799" t="s">
        <v>1393</v>
      </c>
      <c r="G799" t="s">
        <v>139</v>
      </c>
      <c r="H799" t="s">
        <v>1240</v>
      </c>
      <c r="I799" t="s">
        <v>794</v>
      </c>
      <c r="J799" t="s">
        <v>1495</v>
      </c>
      <c r="K799" t="s">
        <v>1496</v>
      </c>
    </row>
    <row r="800" spans="1:11" x14ac:dyDescent="0.25">
      <c r="A800">
        <v>25711</v>
      </c>
      <c r="B800">
        <v>91132</v>
      </c>
      <c r="C800" t="s">
        <v>795</v>
      </c>
      <c r="D800" t="s">
        <v>49</v>
      </c>
      <c r="F800" t="s">
        <v>1390</v>
      </c>
      <c r="G800" t="s">
        <v>19</v>
      </c>
      <c r="H800" t="s">
        <v>1398</v>
      </c>
      <c r="I800" t="s">
        <v>794</v>
      </c>
      <c r="J800" t="s">
        <v>1495</v>
      </c>
      <c r="K800" t="s">
        <v>1496</v>
      </c>
    </row>
    <row r="801" spans="1:11" x14ac:dyDescent="0.25">
      <c r="A801">
        <v>38579</v>
      </c>
      <c r="B801">
        <v>146889</v>
      </c>
      <c r="C801" t="s">
        <v>770</v>
      </c>
      <c r="D801" t="s">
        <v>771</v>
      </c>
      <c r="F801" t="s">
        <v>1393</v>
      </c>
      <c r="G801" t="s">
        <v>44</v>
      </c>
      <c r="H801" t="s">
        <v>1240</v>
      </c>
      <c r="I801" t="s">
        <v>794</v>
      </c>
      <c r="J801" t="s">
        <v>1495</v>
      </c>
      <c r="K801" t="s">
        <v>1496</v>
      </c>
    </row>
    <row r="802" spans="1:11" x14ac:dyDescent="0.25">
      <c r="A802">
        <v>25826</v>
      </c>
      <c r="B802">
        <v>107441</v>
      </c>
      <c r="C802" t="s">
        <v>798</v>
      </c>
      <c r="D802" t="s">
        <v>72</v>
      </c>
      <c r="F802" t="s">
        <v>1390</v>
      </c>
      <c r="G802" t="s">
        <v>19</v>
      </c>
      <c r="H802" t="s">
        <v>1398</v>
      </c>
      <c r="I802" t="s">
        <v>794</v>
      </c>
      <c r="J802" t="s">
        <v>1495</v>
      </c>
      <c r="K802" t="s">
        <v>1496</v>
      </c>
    </row>
    <row r="803" spans="1:11" x14ac:dyDescent="0.25">
      <c r="A803">
        <v>38652</v>
      </c>
      <c r="B803">
        <v>148792</v>
      </c>
      <c r="C803" t="s">
        <v>772</v>
      </c>
      <c r="D803" t="s">
        <v>773</v>
      </c>
      <c r="F803" t="s">
        <v>1390</v>
      </c>
      <c r="G803" t="s">
        <v>19</v>
      </c>
      <c r="H803" t="s">
        <v>20</v>
      </c>
      <c r="I803" t="s">
        <v>794</v>
      </c>
      <c r="J803" t="s">
        <v>1495</v>
      </c>
      <c r="K803" t="s">
        <v>1496</v>
      </c>
    </row>
    <row r="804" spans="1:11" x14ac:dyDescent="0.25">
      <c r="A804">
        <v>38577</v>
      </c>
      <c r="B804">
        <v>146887</v>
      </c>
      <c r="C804" t="s">
        <v>774</v>
      </c>
      <c r="D804" t="s">
        <v>34</v>
      </c>
      <c r="F804" t="s">
        <v>1390</v>
      </c>
      <c r="G804" t="s">
        <v>23</v>
      </c>
      <c r="H804" t="s">
        <v>1399</v>
      </c>
      <c r="I804" t="s">
        <v>794</v>
      </c>
      <c r="J804" t="s">
        <v>1495</v>
      </c>
      <c r="K804" t="s">
        <v>1496</v>
      </c>
    </row>
    <row r="805" spans="1:11" x14ac:dyDescent="0.25">
      <c r="A805">
        <v>38960</v>
      </c>
      <c r="B805">
        <v>164087</v>
      </c>
      <c r="C805" t="s">
        <v>352</v>
      </c>
      <c r="D805" t="s">
        <v>310</v>
      </c>
      <c r="F805" t="s">
        <v>1390</v>
      </c>
      <c r="G805" t="s">
        <v>19</v>
      </c>
      <c r="I805" t="s">
        <v>794</v>
      </c>
      <c r="J805" t="s">
        <v>1495</v>
      </c>
      <c r="K805" t="s">
        <v>1496</v>
      </c>
    </row>
    <row r="806" spans="1:11" x14ac:dyDescent="0.25">
      <c r="A806">
        <v>38356</v>
      </c>
      <c r="B806">
        <v>136820</v>
      </c>
      <c r="C806" t="s">
        <v>799</v>
      </c>
      <c r="D806" t="s">
        <v>247</v>
      </c>
      <c r="F806" t="s">
        <v>1393</v>
      </c>
      <c r="G806" t="s">
        <v>44</v>
      </c>
      <c r="H806" t="s">
        <v>20</v>
      </c>
      <c r="I806" t="s">
        <v>794</v>
      </c>
      <c r="J806" t="s">
        <v>1495</v>
      </c>
      <c r="K806" t="s">
        <v>1496</v>
      </c>
    </row>
    <row r="807" spans="1:11" x14ac:dyDescent="0.25">
      <c r="A807">
        <v>3234</v>
      </c>
      <c r="B807">
        <v>98815</v>
      </c>
      <c r="C807" t="s">
        <v>36</v>
      </c>
      <c r="D807" t="s">
        <v>146</v>
      </c>
      <c r="F807" t="s">
        <v>1390</v>
      </c>
      <c r="G807" t="s">
        <v>23</v>
      </c>
      <c r="H807" t="s">
        <v>20</v>
      </c>
      <c r="I807" t="s">
        <v>794</v>
      </c>
      <c r="J807" t="s">
        <v>1495</v>
      </c>
      <c r="K807" t="s">
        <v>1496</v>
      </c>
    </row>
    <row r="808" spans="1:11" x14ac:dyDescent="0.25">
      <c r="A808">
        <v>3233</v>
      </c>
      <c r="B808">
        <v>98818</v>
      </c>
      <c r="C808" t="s">
        <v>36</v>
      </c>
      <c r="D808" t="s">
        <v>791</v>
      </c>
      <c r="F808" t="s">
        <v>1393</v>
      </c>
      <c r="G808" t="s">
        <v>22</v>
      </c>
      <c r="H808" t="s">
        <v>20</v>
      </c>
      <c r="I808" t="s">
        <v>794</v>
      </c>
      <c r="J808" t="s">
        <v>1495</v>
      </c>
      <c r="K808" t="s">
        <v>1496</v>
      </c>
    </row>
    <row r="809" spans="1:11" x14ac:dyDescent="0.25">
      <c r="A809">
        <v>38547</v>
      </c>
      <c r="B809">
        <v>145579</v>
      </c>
      <c r="C809" t="s">
        <v>800</v>
      </c>
      <c r="D809" t="s">
        <v>801</v>
      </c>
      <c r="F809" t="s">
        <v>1390</v>
      </c>
      <c r="G809" t="s">
        <v>35</v>
      </c>
      <c r="H809" t="s">
        <v>20</v>
      </c>
      <c r="I809" t="s">
        <v>794</v>
      </c>
      <c r="J809" t="s">
        <v>1495</v>
      </c>
      <c r="K809" t="s">
        <v>1496</v>
      </c>
    </row>
    <row r="810" spans="1:11" x14ac:dyDescent="0.25">
      <c r="A810">
        <v>25828</v>
      </c>
      <c r="B810">
        <v>107445</v>
      </c>
      <c r="C810" t="s">
        <v>802</v>
      </c>
      <c r="D810" t="s">
        <v>236</v>
      </c>
      <c r="F810" t="s">
        <v>1390</v>
      </c>
      <c r="G810" t="s">
        <v>19</v>
      </c>
      <c r="H810" t="s">
        <v>20</v>
      </c>
      <c r="I810" t="s">
        <v>794</v>
      </c>
      <c r="J810" t="s">
        <v>1495</v>
      </c>
      <c r="K810" t="s">
        <v>1496</v>
      </c>
    </row>
    <row r="811" spans="1:11" x14ac:dyDescent="0.25">
      <c r="A811">
        <v>38743</v>
      </c>
      <c r="B811">
        <v>155267</v>
      </c>
      <c r="C811" t="s">
        <v>184</v>
      </c>
      <c r="D811" t="s">
        <v>1312</v>
      </c>
      <c r="F811" t="s">
        <v>1393</v>
      </c>
      <c r="G811" t="s">
        <v>44</v>
      </c>
      <c r="H811" t="s">
        <v>20</v>
      </c>
      <c r="I811" t="s">
        <v>794</v>
      </c>
      <c r="J811" t="s">
        <v>1495</v>
      </c>
      <c r="K811" t="s">
        <v>1496</v>
      </c>
    </row>
    <row r="812" spans="1:11" x14ac:dyDescent="0.25">
      <c r="A812">
        <v>7666</v>
      </c>
      <c r="B812">
        <v>117034</v>
      </c>
      <c r="C812" t="s">
        <v>803</v>
      </c>
      <c r="D812" t="s">
        <v>45</v>
      </c>
      <c r="F812" t="s">
        <v>1390</v>
      </c>
      <c r="G812" t="s">
        <v>28</v>
      </c>
      <c r="H812" t="s">
        <v>1399</v>
      </c>
      <c r="I812" t="s">
        <v>1506</v>
      </c>
      <c r="J812" t="s">
        <v>1495</v>
      </c>
      <c r="K812" t="s">
        <v>1496</v>
      </c>
    </row>
    <row r="813" spans="1:11" x14ac:dyDescent="0.25">
      <c r="A813">
        <v>25192</v>
      </c>
      <c r="B813">
        <v>42361</v>
      </c>
      <c r="C813" t="s">
        <v>591</v>
      </c>
      <c r="D813" t="s">
        <v>804</v>
      </c>
      <c r="F813" t="s">
        <v>1393</v>
      </c>
      <c r="G813" t="s">
        <v>44</v>
      </c>
      <c r="H813" t="s">
        <v>1398</v>
      </c>
      <c r="I813" t="s">
        <v>1506</v>
      </c>
      <c r="J813" t="s">
        <v>1495</v>
      </c>
      <c r="K813" t="s">
        <v>1496</v>
      </c>
    </row>
    <row r="814" spans="1:11" x14ac:dyDescent="0.25">
      <c r="A814">
        <v>16804</v>
      </c>
      <c r="B814">
        <v>117035</v>
      </c>
      <c r="C814" t="s">
        <v>805</v>
      </c>
      <c r="D814" t="s">
        <v>137</v>
      </c>
      <c r="F814" t="s">
        <v>1393</v>
      </c>
      <c r="G814" t="s">
        <v>22</v>
      </c>
      <c r="H814" t="s">
        <v>20</v>
      </c>
      <c r="I814" t="s">
        <v>1506</v>
      </c>
      <c r="J814" t="s">
        <v>1495</v>
      </c>
      <c r="K814" t="s">
        <v>1496</v>
      </c>
    </row>
    <row r="815" spans="1:11" x14ac:dyDescent="0.25">
      <c r="A815">
        <v>38738</v>
      </c>
      <c r="B815">
        <v>155259</v>
      </c>
      <c r="C815" t="s">
        <v>1071</v>
      </c>
      <c r="D815" t="s">
        <v>63</v>
      </c>
      <c r="F815" t="s">
        <v>1390</v>
      </c>
      <c r="G815" t="s">
        <v>23</v>
      </c>
      <c r="H815" t="s">
        <v>20</v>
      </c>
      <c r="I815" t="s">
        <v>1506</v>
      </c>
      <c r="J815" t="s">
        <v>1495</v>
      </c>
      <c r="K815" t="s">
        <v>1496</v>
      </c>
    </row>
    <row r="816" spans="1:11" x14ac:dyDescent="0.25">
      <c r="A816">
        <v>38737</v>
      </c>
      <c r="B816">
        <v>155258</v>
      </c>
      <c r="C816" t="s">
        <v>1071</v>
      </c>
      <c r="D816" t="s">
        <v>699</v>
      </c>
      <c r="F816" t="s">
        <v>1393</v>
      </c>
      <c r="G816" t="s">
        <v>82</v>
      </c>
      <c r="H816" t="s">
        <v>1394</v>
      </c>
      <c r="I816" t="s">
        <v>1506</v>
      </c>
      <c r="J816" t="s">
        <v>1495</v>
      </c>
      <c r="K816" t="s">
        <v>1496</v>
      </c>
    </row>
    <row r="817" spans="1:11" x14ac:dyDescent="0.25">
      <c r="A817">
        <v>25390</v>
      </c>
      <c r="B817">
        <v>158037</v>
      </c>
      <c r="C817" t="s">
        <v>547</v>
      </c>
      <c r="D817" t="s">
        <v>39</v>
      </c>
      <c r="F817" t="s">
        <v>1390</v>
      </c>
      <c r="G817" t="s">
        <v>23</v>
      </c>
      <c r="H817" t="s">
        <v>1394</v>
      </c>
      <c r="I817" t="s">
        <v>1506</v>
      </c>
      <c r="J817" t="s">
        <v>1495</v>
      </c>
      <c r="K817" t="s">
        <v>1496</v>
      </c>
    </row>
    <row r="818" spans="1:11" x14ac:dyDescent="0.25">
      <c r="A818">
        <v>7082</v>
      </c>
      <c r="B818">
        <v>120978</v>
      </c>
      <c r="C818" t="s">
        <v>547</v>
      </c>
      <c r="D818" t="s">
        <v>548</v>
      </c>
      <c r="F818" t="s">
        <v>1393</v>
      </c>
      <c r="G818" t="s">
        <v>139</v>
      </c>
      <c r="H818" t="s">
        <v>1394</v>
      </c>
      <c r="I818" t="s">
        <v>1506</v>
      </c>
      <c r="J818" t="s">
        <v>1495</v>
      </c>
      <c r="K818" t="s">
        <v>1496</v>
      </c>
    </row>
    <row r="819" spans="1:11" x14ac:dyDescent="0.25">
      <c r="A819">
        <v>16270</v>
      </c>
      <c r="B819">
        <v>112614</v>
      </c>
      <c r="C819" t="s">
        <v>1313</v>
      </c>
      <c r="D819" t="s">
        <v>59</v>
      </c>
      <c r="F819" t="s">
        <v>1390</v>
      </c>
      <c r="G819" t="s">
        <v>23</v>
      </c>
      <c r="H819" t="s">
        <v>1399</v>
      </c>
      <c r="I819" t="s">
        <v>1506</v>
      </c>
      <c r="J819" t="s">
        <v>1495</v>
      </c>
      <c r="K819" t="s">
        <v>1496</v>
      </c>
    </row>
    <row r="820" spans="1:11" x14ac:dyDescent="0.25">
      <c r="A820">
        <v>16807</v>
      </c>
      <c r="B820">
        <v>16336</v>
      </c>
      <c r="C820" t="s">
        <v>807</v>
      </c>
      <c r="D820" t="s">
        <v>341</v>
      </c>
      <c r="F820" t="s">
        <v>1390</v>
      </c>
      <c r="G820" t="s">
        <v>28</v>
      </c>
      <c r="H820" t="s">
        <v>1394</v>
      </c>
      <c r="I820" t="s">
        <v>1506</v>
      </c>
      <c r="J820" t="s">
        <v>1495</v>
      </c>
      <c r="K820" t="s">
        <v>1496</v>
      </c>
    </row>
    <row r="821" spans="1:11" x14ac:dyDescent="0.25">
      <c r="A821">
        <v>7662</v>
      </c>
      <c r="B821">
        <v>117036</v>
      </c>
      <c r="C821" t="s">
        <v>808</v>
      </c>
      <c r="D821" t="s">
        <v>809</v>
      </c>
      <c r="F821" t="s">
        <v>1390</v>
      </c>
      <c r="G821" t="s">
        <v>28</v>
      </c>
      <c r="H821" t="s">
        <v>1240</v>
      </c>
      <c r="I821" t="s">
        <v>1506</v>
      </c>
      <c r="J821" t="s">
        <v>1495</v>
      </c>
      <c r="K821" t="s">
        <v>1496</v>
      </c>
    </row>
    <row r="822" spans="1:11" x14ac:dyDescent="0.25">
      <c r="A822">
        <v>7412</v>
      </c>
      <c r="B822">
        <v>118653</v>
      </c>
      <c r="C822" t="s">
        <v>810</v>
      </c>
      <c r="D822" t="s">
        <v>110</v>
      </c>
      <c r="F822" t="s">
        <v>1390</v>
      </c>
      <c r="G822" t="s">
        <v>23</v>
      </c>
      <c r="H822" t="s">
        <v>1399</v>
      </c>
      <c r="I822" t="s">
        <v>1506</v>
      </c>
      <c r="J822" t="s">
        <v>1495</v>
      </c>
      <c r="K822" t="s">
        <v>1496</v>
      </c>
    </row>
    <row r="823" spans="1:11" x14ac:dyDescent="0.25">
      <c r="A823">
        <v>25409</v>
      </c>
      <c r="B823">
        <v>62970</v>
      </c>
      <c r="C823" t="s">
        <v>811</v>
      </c>
      <c r="D823" t="s">
        <v>564</v>
      </c>
      <c r="F823" t="s">
        <v>1390</v>
      </c>
      <c r="G823" t="s">
        <v>28</v>
      </c>
      <c r="H823" t="s">
        <v>1394</v>
      </c>
      <c r="I823" t="s">
        <v>1506</v>
      </c>
      <c r="J823" t="s">
        <v>1495</v>
      </c>
      <c r="K823" t="s">
        <v>1496</v>
      </c>
    </row>
    <row r="824" spans="1:11" x14ac:dyDescent="0.25">
      <c r="A824">
        <v>25906</v>
      </c>
      <c r="B824">
        <v>111373</v>
      </c>
      <c r="C824" t="s">
        <v>738</v>
      </c>
      <c r="D824" t="s">
        <v>33</v>
      </c>
      <c r="F824" t="s">
        <v>1390</v>
      </c>
      <c r="G824" t="s">
        <v>35</v>
      </c>
      <c r="H824" t="s">
        <v>1399</v>
      </c>
      <c r="I824" t="s">
        <v>1506</v>
      </c>
      <c r="J824" t="s">
        <v>1495</v>
      </c>
      <c r="K824" t="s">
        <v>1496</v>
      </c>
    </row>
    <row r="825" spans="1:11" x14ac:dyDescent="0.25">
      <c r="A825">
        <v>7549</v>
      </c>
      <c r="B825">
        <v>128396</v>
      </c>
      <c r="C825" t="s">
        <v>814</v>
      </c>
      <c r="D825" t="s">
        <v>535</v>
      </c>
      <c r="F825" t="s">
        <v>1393</v>
      </c>
      <c r="G825" t="s">
        <v>22</v>
      </c>
      <c r="H825" t="s">
        <v>1398</v>
      </c>
      <c r="I825" t="s">
        <v>1506</v>
      </c>
      <c r="J825" t="s">
        <v>1495</v>
      </c>
      <c r="K825" t="s">
        <v>1496</v>
      </c>
    </row>
    <row r="826" spans="1:11" x14ac:dyDescent="0.25">
      <c r="A826">
        <v>38610</v>
      </c>
      <c r="B826">
        <v>146928</v>
      </c>
      <c r="C826" t="s">
        <v>466</v>
      </c>
      <c r="D826" t="s">
        <v>74</v>
      </c>
      <c r="F826" t="s">
        <v>1390</v>
      </c>
      <c r="G826" t="s">
        <v>35</v>
      </c>
      <c r="H826" t="s">
        <v>1394</v>
      </c>
      <c r="I826" t="s">
        <v>1506</v>
      </c>
      <c r="J826" t="s">
        <v>1495</v>
      </c>
      <c r="K826" t="s">
        <v>1496</v>
      </c>
    </row>
    <row r="827" spans="1:11" x14ac:dyDescent="0.25">
      <c r="A827">
        <v>7676</v>
      </c>
      <c r="B827">
        <v>117037</v>
      </c>
      <c r="C827" t="s">
        <v>815</v>
      </c>
      <c r="D827" t="s">
        <v>191</v>
      </c>
      <c r="F827" t="s">
        <v>1393</v>
      </c>
      <c r="G827" t="s">
        <v>139</v>
      </c>
      <c r="H827" t="s">
        <v>20</v>
      </c>
      <c r="I827" t="s">
        <v>1506</v>
      </c>
      <c r="J827" t="s">
        <v>1495</v>
      </c>
      <c r="K827" t="s">
        <v>1496</v>
      </c>
    </row>
    <row r="828" spans="1:11" x14ac:dyDescent="0.25">
      <c r="A828">
        <v>7668</v>
      </c>
      <c r="B828">
        <v>148814</v>
      </c>
      <c r="C828" t="s">
        <v>815</v>
      </c>
      <c r="D828" t="s">
        <v>39</v>
      </c>
      <c r="F828" t="s">
        <v>1390</v>
      </c>
      <c r="G828" t="s">
        <v>28</v>
      </c>
      <c r="H828" t="s">
        <v>1394</v>
      </c>
      <c r="I828" t="s">
        <v>1506</v>
      </c>
      <c r="J828" t="s">
        <v>1495</v>
      </c>
      <c r="K828" t="s">
        <v>1496</v>
      </c>
    </row>
    <row r="829" spans="1:11" x14ac:dyDescent="0.25">
      <c r="A829">
        <v>25821</v>
      </c>
      <c r="B829">
        <v>107411</v>
      </c>
      <c r="C829" t="s">
        <v>192</v>
      </c>
      <c r="D829" t="s">
        <v>113</v>
      </c>
      <c r="F829" t="s">
        <v>1390</v>
      </c>
      <c r="G829" t="s">
        <v>23</v>
      </c>
      <c r="H829" t="s">
        <v>20</v>
      </c>
      <c r="I829" t="s">
        <v>1506</v>
      </c>
      <c r="J829" t="s">
        <v>1495</v>
      </c>
      <c r="K829" t="s">
        <v>1496</v>
      </c>
    </row>
    <row r="830" spans="1:11" x14ac:dyDescent="0.25">
      <c r="A830">
        <v>25798</v>
      </c>
      <c r="B830">
        <v>105496</v>
      </c>
      <c r="C830" t="s">
        <v>531</v>
      </c>
      <c r="D830" t="s">
        <v>532</v>
      </c>
      <c r="F830" t="s">
        <v>1393</v>
      </c>
      <c r="G830" t="s">
        <v>82</v>
      </c>
      <c r="H830" t="s">
        <v>1399</v>
      </c>
      <c r="I830" t="s">
        <v>1506</v>
      </c>
      <c r="J830" t="s">
        <v>1495</v>
      </c>
      <c r="K830" t="s">
        <v>1496</v>
      </c>
    </row>
    <row r="831" spans="1:11" x14ac:dyDescent="0.25">
      <c r="A831">
        <v>7534</v>
      </c>
      <c r="B831">
        <v>136173</v>
      </c>
      <c r="C831" t="s">
        <v>816</v>
      </c>
      <c r="D831" t="s">
        <v>81</v>
      </c>
      <c r="F831" t="s">
        <v>1393</v>
      </c>
      <c r="G831" t="s">
        <v>82</v>
      </c>
      <c r="H831" t="s">
        <v>1399</v>
      </c>
      <c r="I831" t="s">
        <v>1506</v>
      </c>
      <c r="J831" t="s">
        <v>1495</v>
      </c>
      <c r="K831" t="s">
        <v>1496</v>
      </c>
    </row>
    <row r="832" spans="1:11" x14ac:dyDescent="0.25">
      <c r="A832">
        <v>7080</v>
      </c>
      <c r="B832">
        <v>129522</v>
      </c>
      <c r="C832" t="s">
        <v>549</v>
      </c>
      <c r="D832" t="s">
        <v>113</v>
      </c>
      <c r="F832" t="s">
        <v>1390</v>
      </c>
      <c r="G832" t="s">
        <v>23</v>
      </c>
      <c r="H832" t="s">
        <v>1399</v>
      </c>
      <c r="I832" t="s">
        <v>1506</v>
      </c>
      <c r="J832" t="s">
        <v>1495</v>
      </c>
      <c r="K832" t="s">
        <v>1496</v>
      </c>
    </row>
    <row r="833" spans="1:11" x14ac:dyDescent="0.25">
      <c r="A833">
        <v>16405</v>
      </c>
      <c r="B833">
        <v>162014</v>
      </c>
      <c r="C833" t="s">
        <v>817</v>
      </c>
      <c r="D833" t="s">
        <v>195</v>
      </c>
      <c r="F833" t="s">
        <v>1390</v>
      </c>
      <c r="G833" t="s">
        <v>23</v>
      </c>
      <c r="H833" t="s">
        <v>20</v>
      </c>
      <c r="I833" t="s">
        <v>1506</v>
      </c>
      <c r="J833" t="s">
        <v>1495</v>
      </c>
      <c r="K833" t="s">
        <v>1496</v>
      </c>
    </row>
    <row r="834" spans="1:11" x14ac:dyDescent="0.25">
      <c r="A834">
        <v>16700</v>
      </c>
      <c r="B834">
        <v>120985</v>
      </c>
      <c r="C834" t="s">
        <v>550</v>
      </c>
      <c r="D834" t="s">
        <v>551</v>
      </c>
      <c r="F834" t="s">
        <v>1393</v>
      </c>
      <c r="G834" t="s">
        <v>22</v>
      </c>
      <c r="H834" t="s">
        <v>1240</v>
      </c>
      <c r="I834" t="s">
        <v>1506</v>
      </c>
      <c r="J834" t="s">
        <v>1495</v>
      </c>
      <c r="K834" t="s">
        <v>1496</v>
      </c>
    </row>
    <row r="835" spans="1:11" x14ac:dyDescent="0.25">
      <c r="A835">
        <v>38113</v>
      </c>
      <c r="B835">
        <v>129565</v>
      </c>
      <c r="C835" t="s">
        <v>818</v>
      </c>
      <c r="D835" t="s">
        <v>819</v>
      </c>
      <c r="F835" t="s">
        <v>1390</v>
      </c>
      <c r="G835" t="s">
        <v>35</v>
      </c>
      <c r="H835" t="s">
        <v>1398</v>
      </c>
      <c r="I835" t="s">
        <v>1506</v>
      </c>
      <c r="J835" t="s">
        <v>1495</v>
      </c>
      <c r="K835" t="s">
        <v>1496</v>
      </c>
    </row>
    <row r="836" spans="1:11" x14ac:dyDescent="0.25">
      <c r="A836">
        <v>7978</v>
      </c>
      <c r="B836">
        <v>70269</v>
      </c>
      <c r="C836" t="s">
        <v>820</v>
      </c>
      <c r="D836" t="s">
        <v>821</v>
      </c>
      <c r="F836" t="s">
        <v>1393</v>
      </c>
      <c r="G836" t="s">
        <v>22</v>
      </c>
      <c r="H836" t="s">
        <v>1399</v>
      </c>
      <c r="I836" t="s">
        <v>1506</v>
      </c>
      <c r="J836" t="s">
        <v>1495</v>
      </c>
      <c r="K836" t="s">
        <v>1496</v>
      </c>
    </row>
    <row r="837" spans="1:11" x14ac:dyDescent="0.25">
      <c r="A837">
        <v>16572</v>
      </c>
      <c r="B837">
        <v>124815</v>
      </c>
      <c r="C837" t="s">
        <v>118</v>
      </c>
      <c r="D837" t="s">
        <v>605</v>
      </c>
      <c r="F837" t="s">
        <v>1390</v>
      </c>
      <c r="G837" t="s">
        <v>23</v>
      </c>
      <c r="H837" t="s">
        <v>1399</v>
      </c>
      <c r="I837" t="s">
        <v>1506</v>
      </c>
      <c r="J837" t="s">
        <v>1495</v>
      </c>
      <c r="K837" t="s">
        <v>1496</v>
      </c>
    </row>
    <row r="838" spans="1:11" x14ac:dyDescent="0.25">
      <c r="A838">
        <v>25714</v>
      </c>
      <c r="B838">
        <v>91138</v>
      </c>
      <c r="C838" t="s">
        <v>776</v>
      </c>
      <c r="D838" t="s">
        <v>822</v>
      </c>
      <c r="F838" t="s">
        <v>1393</v>
      </c>
      <c r="G838" t="s">
        <v>44</v>
      </c>
      <c r="H838" t="s">
        <v>1398</v>
      </c>
      <c r="I838" t="s">
        <v>1506</v>
      </c>
      <c r="J838" t="s">
        <v>1495</v>
      </c>
      <c r="K838" t="s">
        <v>1496</v>
      </c>
    </row>
    <row r="839" spans="1:11" x14ac:dyDescent="0.25">
      <c r="A839">
        <v>7072</v>
      </c>
      <c r="B839">
        <v>145559</v>
      </c>
      <c r="C839" t="s">
        <v>552</v>
      </c>
      <c r="D839" t="s">
        <v>1507</v>
      </c>
      <c r="F839" t="s">
        <v>1390</v>
      </c>
      <c r="G839" t="s">
        <v>28</v>
      </c>
      <c r="H839" t="s">
        <v>20</v>
      </c>
      <c r="I839" t="s">
        <v>1506</v>
      </c>
      <c r="J839" t="s">
        <v>1495</v>
      </c>
      <c r="K839" t="s">
        <v>1496</v>
      </c>
    </row>
    <row r="840" spans="1:11" x14ac:dyDescent="0.25">
      <c r="A840">
        <v>38131</v>
      </c>
      <c r="B840">
        <v>129771</v>
      </c>
      <c r="C840" t="s">
        <v>823</v>
      </c>
      <c r="D840" t="s">
        <v>59</v>
      </c>
      <c r="F840" t="s">
        <v>1390</v>
      </c>
      <c r="G840" t="s">
        <v>19</v>
      </c>
      <c r="H840" t="s">
        <v>20</v>
      </c>
      <c r="I840" t="s">
        <v>1506</v>
      </c>
      <c r="J840" t="s">
        <v>1495</v>
      </c>
      <c r="K840" t="s">
        <v>1496</v>
      </c>
    </row>
    <row r="841" spans="1:11" x14ac:dyDescent="0.25">
      <c r="A841">
        <v>7991</v>
      </c>
      <c r="B841">
        <v>13682</v>
      </c>
      <c r="C841" t="s">
        <v>293</v>
      </c>
      <c r="D841" t="s">
        <v>882</v>
      </c>
      <c r="F841" t="s">
        <v>1393</v>
      </c>
      <c r="G841" t="s">
        <v>22</v>
      </c>
      <c r="H841" t="s">
        <v>1394</v>
      </c>
      <c r="I841" t="s">
        <v>1506</v>
      </c>
      <c r="J841" t="s">
        <v>1495</v>
      </c>
      <c r="K841" t="s">
        <v>1496</v>
      </c>
    </row>
    <row r="842" spans="1:11" x14ac:dyDescent="0.25">
      <c r="A842">
        <v>7752</v>
      </c>
      <c r="B842">
        <v>146861</v>
      </c>
      <c r="C842" t="s">
        <v>824</v>
      </c>
      <c r="D842" t="s">
        <v>500</v>
      </c>
      <c r="F842" t="s">
        <v>1393</v>
      </c>
      <c r="G842" t="s">
        <v>139</v>
      </c>
      <c r="H842" t="s">
        <v>20</v>
      </c>
      <c r="I842" t="s">
        <v>1506</v>
      </c>
      <c r="J842" t="s">
        <v>1495</v>
      </c>
      <c r="K842" t="s">
        <v>1496</v>
      </c>
    </row>
    <row r="843" spans="1:11" x14ac:dyDescent="0.25">
      <c r="A843">
        <v>25397</v>
      </c>
      <c r="B843">
        <v>63206</v>
      </c>
      <c r="C843" t="s">
        <v>710</v>
      </c>
      <c r="D843" t="s">
        <v>711</v>
      </c>
      <c r="F843" t="s">
        <v>1393</v>
      </c>
      <c r="G843" t="s">
        <v>82</v>
      </c>
      <c r="H843" t="s">
        <v>20</v>
      </c>
      <c r="I843" t="s">
        <v>1506</v>
      </c>
      <c r="J843" t="s">
        <v>1495</v>
      </c>
      <c r="K843" t="s">
        <v>1496</v>
      </c>
    </row>
    <row r="844" spans="1:11" x14ac:dyDescent="0.25">
      <c r="A844">
        <v>16029</v>
      </c>
      <c r="B844">
        <v>125221</v>
      </c>
      <c r="C844" t="s">
        <v>695</v>
      </c>
      <c r="D844" t="s">
        <v>825</v>
      </c>
      <c r="F844" t="s">
        <v>1393</v>
      </c>
      <c r="G844" t="s">
        <v>139</v>
      </c>
      <c r="H844" t="s">
        <v>20</v>
      </c>
      <c r="I844" t="s">
        <v>1506</v>
      </c>
      <c r="J844" t="s">
        <v>1495</v>
      </c>
      <c r="K844" t="s">
        <v>1496</v>
      </c>
    </row>
    <row r="845" spans="1:11" x14ac:dyDescent="0.25">
      <c r="A845">
        <v>7669</v>
      </c>
      <c r="B845">
        <v>146944</v>
      </c>
      <c r="C845" t="s">
        <v>712</v>
      </c>
      <c r="D845" t="s">
        <v>323</v>
      </c>
      <c r="F845" t="s">
        <v>1390</v>
      </c>
      <c r="G845" t="s">
        <v>28</v>
      </c>
      <c r="H845" t="s">
        <v>1240</v>
      </c>
      <c r="I845" t="s">
        <v>1506</v>
      </c>
      <c r="J845" t="s">
        <v>1495</v>
      </c>
      <c r="K845" t="s">
        <v>1496</v>
      </c>
    </row>
    <row r="846" spans="1:11" x14ac:dyDescent="0.25">
      <c r="A846">
        <v>38459</v>
      </c>
      <c r="B846">
        <v>142757</v>
      </c>
      <c r="C846" t="s">
        <v>432</v>
      </c>
      <c r="D846" t="s">
        <v>110</v>
      </c>
      <c r="F846" t="s">
        <v>1390</v>
      </c>
      <c r="G846" t="s">
        <v>35</v>
      </c>
      <c r="H846" t="s">
        <v>1398</v>
      </c>
      <c r="I846" t="s">
        <v>1508</v>
      </c>
      <c r="J846" t="s">
        <v>1495</v>
      </c>
      <c r="K846" t="s">
        <v>1496</v>
      </c>
    </row>
    <row r="847" spans="1:11" x14ac:dyDescent="0.25">
      <c r="A847">
        <v>38751</v>
      </c>
      <c r="B847">
        <v>155275</v>
      </c>
      <c r="C847" t="s">
        <v>1072</v>
      </c>
      <c r="D847" t="s">
        <v>132</v>
      </c>
      <c r="F847" t="s">
        <v>1390</v>
      </c>
      <c r="G847" t="s">
        <v>28</v>
      </c>
      <c r="H847" t="s">
        <v>1240</v>
      </c>
      <c r="I847" t="s">
        <v>1508</v>
      </c>
      <c r="J847" t="s">
        <v>1495</v>
      </c>
      <c r="K847" t="s">
        <v>1496</v>
      </c>
    </row>
    <row r="848" spans="1:11" x14ac:dyDescent="0.25">
      <c r="A848">
        <v>25808</v>
      </c>
      <c r="B848">
        <v>105318</v>
      </c>
      <c r="C848" t="s">
        <v>134</v>
      </c>
      <c r="D848" t="s">
        <v>268</v>
      </c>
      <c r="F848" t="s">
        <v>1393</v>
      </c>
      <c r="G848" t="s">
        <v>22</v>
      </c>
      <c r="H848" t="s">
        <v>20</v>
      </c>
      <c r="I848" t="s">
        <v>1508</v>
      </c>
      <c r="J848" t="s">
        <v>1495</v>
      </c>
      <c r="K848" t="s">
        <v>1496</v>
      </c>
    </row>
    <row r="849" spans="1:11" x14ac:dyDescent="0.25">
      <c r="A849">
        <v>38929</v>
      </c>
      <c r="B849">
        <v>162997</v>
      </c>
      <c r="C849" t="s">
        <v>76</v>
      </c>
      <c r="D849" t="s">
        <v>85</v>
      </c>
      <c r="F849" t="s">
        <v>1390</v>
      </c>
      <c r="G849" t="s">
        <v>19</v>
      </c>
      <c r="H849" t="s">
        <v>1394</v>
      </c>
      <c r="I849" t="s">
        <v>1508</v>
      </c>
      <c r="J849" t="s">
        <v>1495</v>
      </c>
      <c r="K849" t="s">
        <v>1496</v>
      </c>
    </row>
    <row r="850" spans="1:11" x14ac:dyDescent="0.25">
      <c r="A850">
        <v>10645</v>
      </c>
      <c r="B850">
        <v>146918</v>
      </c>
      <c r="C850" t="s">
        <v>852</v>
      </c>
      <c r="D850" t="s">
        <v>164</v>
      </c>
      <c r="F850" t="s">
        <v>1390</v>
      </c>
      <c r="G850" t="s">
        <v>23</v>
      </c>
      <c r="H850" t="s">
        <v>1394</v>
      </c>
      <c r="I850" t="s">
        <v>1508</v>
      </c>
      <c r="J850" t="s">
        <v>1495</v>
      </c>
      <c r="K850" t="s">
        <v>1496</v>
      </c>
    </row>
    <row r="851" spans="1:11" x14ac:dyDescent="0.25">
      <c r="A851">
        <v>38891</v>
      </c>
      <c r="B851">
        <v>162042</v>
      </c>
      <c r="C851" t="s">
        <v>1251</v>
      </c>
      <c r="D851" t="s">
        <v>391</v>
      </c>
      <c r="F851" t="s">
        <v>1390</v>
      </c>
      <c r="G851" t="s">
        <v>19</v>
      </c>
      <c r="H851" t="s">
        <v>1240</v>
      </c>
      <c r="I851" t="s">
        <v>1508</v>
      </c>
      <c r="J851" t="s">
        <v>1495</v>
      </c>
      <c r="K851" t="s">
        <v>1496</v>
      </c>
    </row>
    <row r="852" spans="1:11" x14ac:dyDescent="0.25">
      <c r="A852">
        <v>38650</v>
      </c>
      <c r="B852">
        <v>148790</v>
      </c>
      <c r="C852" t="s">
        <v>853</v>
      </c>
      <c r="D852" t="s">
        <v>85</v>
      </c>
      <c r="F852" t="s">
        <v>1390</v>
      </c>
      <c r="G852" t="s">
        <v>35</v>
      </c>
      <c r="H852" t="s">
        <v>20</v>
      </c>
      <c r="I852" t="s">
        <v>1508</v>
      </c>
      <c r="J852" t="s">
        <v>1495</v>
      </c>
      <c r="K852" t="s">
        <v>1496</v>
      </c>
    </row>
    <row r="853" spans="1:11" x14ac:dyDescent="0.25">
      <c r="A853">
        <v>16401</v>
      </c>
      <c r="B853">
        <v>70255</v>
      </c>
      <c r="C853" t="s">
        <v>854</v>
      </c>
      <c r="D853" t="s">
        <v>349</v>
      </c>
      <c r="F853" t="s">
        <v>1390</v>
      </c>
      <c r="G853" t="s">
        <v>35</v>
      </c>
      <c r="H853" t="s">
        <v>1240</v>
      </c>
      <c r="I853" t="s">
        <v>1508</v>
      </c>
      <c r="J853" t="s">
        <v>1495</v>
      </c>
      <c r="K853" t="s">
        <v>1496</v>
      </c>
    </row>
    <row r="854" spans="1:11" x14ac:dyDescent="0.25">
      <c r="A854">
        <v>25525</v>
      </c>
      <c r="B854">
        <v>66190</v>
      </c>
      <c r="C854" t="s">
        <v>135</v>
      </c>
      <c r="D854" t="s">
        <v>110</v>
      </c>
      <c r="F854" t="s">
        <v>1390</v>
      </c>
      <c r="G854" t="s">
        <v>19</v>
      </c>
      <c r="H854" t="s">
        <v>1399</v>
      </c>
      <c r="I854" t="s">
        <v>1508</v>
      </c>
      <c r="J854" t="s">
        <v>1495</v>
      </c>
      <c r="K854" t="s">
        <v>1496</v>
      </c>
    </row>
    <row r="855" spans="1:11" x14ac:dyDescent="0.25">
      <c r="A855">
        <v>38752</v>
      </c>
      <c r="B855">
        <v>155276</v>
      </c>
      <c r="C855" t="s">
        <v>703</v>
      </c>
      <c r="D855" t="s">
        <v>380</v>
      </c>
      <c r="F855" t="s">
        <v>1390</v>
      </c>
      <c r="G855" t="s">
        <v>23</v>
      </c>
      <c r="H855" t="s">
        <v>1240</v>
      </c>
      <c r="I855" t="s">
        <v>1508</v>
      </c>
      <c r="J855" t="s">
        <v>1495</v>
      </c>
      <c r="K855" t="s">
        <v>1496</v>
      </c>
    </row>
    <row r="856" spans="1:11" x14ac:dyDescent="0.25">
      <c r="A856">
        <v>38753</v>
      </c>
      <c r="B856">
        <v>155277</v>
      </c>
      <c r="C856" t="s">
        <v>1073</v>
      </c>
      <c r="D856" t="s">
        <v>1074</v>
      </c>
      <c r="F856" t="s">
        <v>1390</v>
      </c>
      <c r="G856" t="s">
        <v>19</v>
      </c>
      <c r="H856" t="s">
        <v>1398</v>
      </c>
      <c r="I856" t="s">
        <v>1508</v>
      </c>
      <c r="J856" t="s">
        <v>1495</v>
      </c>
      <c r="K856" t="s">
        <v>1496</v>
      </c>
    </row>
    <row r="857" spans="1:11" x14ac:dyDescent="0.25">
      <c r="A857">
        <v>25842</v>
      </c>
      <c r="B857">
        <v>99314</v>
      </c>
      <c r="C857" t="s">
        <v>745</v>
      </c>
      <c r="D857" t="s">
        <v>164</v>
      </c>
      <c r="F857" t="s">
        <v>1390</v>
      </c>
      <c r="G857" t="s">
        <v>35</v>
      </c>
      <c r="H857" t="s">
        <v>1398</v>
      </c>
      <c r="I857" t="s">
        <v>1508</v>
      </c>
      <c r="J857" t="s">
        <v>1495</v>
      </c>
      <c r="K857" t="s">
        <v>1496</v>
      </c>
    </row>
    <row r="858" spans="1:11" x14ac:dyDescent="0.25">
      <c r="A858">
        <v>38221</v>
      </c>
      <c r="B858">
        <v>132228</v>
      </c>
      <c r="C858" t="s">
        <v>294</v>
      </c>
      <c r="D858" t="s">
        <v>59</v>
      </c>
      <c r="F858" t="s">
        <v>1390</v>
      </c>
      <c r="G858" t="s">
        <v>19</v>
      </c>
      <c r="H858" t="s">
        <v>20</v>
      </c>
      <c r="I858" t="s">
        <v>1508</v>
      </c>
      <c r="J858" t="s">
        <v>1495</v>
      </c>
      <c r="K858" t="s">
        <v>1496</v>
      </c>
    </row>
    <row r="859" spans="1:11" x14ac:dyDescent="0.25">
      <c r="A859">
        <v>38862</v>
      </c>
      <c r="B859">
        <v>162001</v>
      </c>
      <c r="C859" t="s">
        <v>1214</v>
      </c>
      <c r="D859" t="s">
        <v>391</v>
      </c>
      <c r="F859" t="s">
        <v>1390</v>
      </c>
      <c r="G859" t="s">
        <v>19</v>
      </c>
      <c r="H859" t="s">
        <v>1399</v>
      </c>
      <c r="I859" t="s">
        <v>1508</v>
      </c>
      <c r="J859" t="s">
        <v>1495</v>
      </c>
      <c r="K859" t="s">
        <v>1496</v>
      </c>
    </row>
    <row r="860" spans="1:11" x14ac:dyDescent="0.25">
      <c r="A860">
        <v>38486</v>
      </c>
      <c r="B860">
        <v>142859</v>
      </c>
      <c r="C860" t="s">
        <v>855</v>
      </c>
      <c r="D860" t="s">
        <v>280</v>
      </c>
      <c r="F860" t="s">
        <v>1390</v>
      </c>
      <c r="G860" t="s">
        <v>23</v>
      </c>
      <c r="H860" t="s">
        <v>1240</v>
      </c>
      <c r="I860" t="s">
        <v>1508</v>
      </c>
      <c r="J860" t="s">
        <v>1495</v>
      </c>
      <c r="K860" t="s">
        <v>1496</v>
      </c>
    </row>
    <row r="861" spans="1:11" x14ac:dyDescent="0.25">
      <c r="A861">
        <v>38487</v>
      </c>
      <c r="B861">
        <v>142860</v>
      </c>
      <c r="C861" t="s">
        <v>855</v>
      </c>
      <c r="D861" t="s">
        <v>791</v>
      </c>
      <c r="F861" t="s">
        <v>1393</v>
      </c>
      <c r="G861" t="s">
        <v>82</v>
      </c>
      <c r="H861" t="s">
        <v>1240</v>
      </c>
      <c r="I861" t="s">
        <v>1508</v>
      </c>
      <c r="J861" t="s">
        <v>1495</v>
      </c>
      <c r="K861" t="s">
        <v>1496</v>
      </c>
    </row>
    <row r="862" spans="1:11" x14ac:dyDescent="0.25">
      <c r="A862">
        <v>10080</v>
      </c>
      <c r="B862">
        <v>48138</v>
      </c>
      <c r="C862" t="s">
        <v>856</v>
      </c>
      <c r="D862" t="s">
        <v>478</v>
      </c>
      <c r="F862" t="s">
        <v>1390</v>
      </c>
      <c r="G862" t="s">
        <v>28</v>
      </c>
      <c r="H862" t="s">
        <v>20</v>
      </c>
      <c r="I862" t="s">
        <v>1508</v>
      </c>
      <c r="J862" t="s">
        <v>1495</v>
      </c>
      <c r="K862" t="s">
        <v>1496</v>
      </c>
    </row>
    <row r="863" spans="1:11" x14ac:dyDescent="0.25">
      <c r="A863">
        <v>38863</v>
      </c>
      <c r="B863">
        <v>162002</v>
      </c>
      <c r="C863" t="s">
        <v>1215</v>
      </c>
      <c r="D863" t="s">
        <v>1216</v>
      </c>
      <c r="F863" t="s">
        <v>1390</v>
      </c>
      <c r="G863" t="s">
        <v>19</v>
      </c>
      <c r="H863" t="s">
        <v>1399</v>
      </c>
      <c r="I863" t="s">
        <v>1508</v>
      </c>
      <c r="J863" t="s">
        <v>1495</v>
      </c>
      <c r="K863" t="s">
        <v>1496</v>
      </c>
    </row>
    <row r="864" spans="1:11" x14ac:dyDescent="0.25">
      <c r="A864">
        <v>38485</v>
      </c>
      <c r="B864">
        <v>142861</v>
      </c>
      <c r="C864" t="s">
        <v>857</v>
      </c>
      <c r="D864" t="s">
        <v>113</v>
      </c>
      <c r="F864" t="s">
        <v>1390</v>
      </c>
      <c r="G864" t="s">
        <v>23</v>
      </c>
      <c r="H864" t="s">
        <v>1399</v>
      </c>
      <c r="I864" t="s">
        <v>1508</v>
      </c>
      <c r="J864" t="s">
        <v>1495</v>
      </c>
      <c r="K864" t="s">
        <v>1496</v>
      </c>
    </row>
    <row r="865" spans="1:11" x14ac:dyDescent="0.25">
      <c r="A865">
        <v>10798</v>
      </c>
      <c r="B865">
        <v>155298</v>
      </c>
      <c r="C865" t="s">
        <v>392</v>
      </c>
      <c r="D865" t="s">
        <v>132</v>
      </c>
      <c r="F865" t="s">
        <v>1390</v>
      </c>
      <c r="G865" t="s">
        <v>28</v>
      </c>
      <c r="H865" t="s">
        <v>1240</v>
      </c>
      <c r="I865" t="s">
        <v>1508</v>
      </c>
      <c r="J865" t="s">
        <v>1495</v>
      </c>
      <c r="K865" t="s">
        <v>1496</v>
      </c>
    </row>
    <row r="866" spans="1:11" x14ac:dyDescent="0.25">
      <c r="A866">
        <v>38793</v>
      </c>
      <c r="B866">
        <v>158026</v>
      </c>
      <c r="C866" t="s">
        <v>1192</v>
      </c>
      <c r="D866" t="s">
        <v>85</v>
      </c>
      <c r="F866" t="s">
        <v>1390</v>
      </c>
      <c r="G866" t="s">
        <v>35</v>
      </c>
      <c r="H866" t="s">
        <v>1394</v>
      </c>
      <c r="I866" t="s">
        <v>1508</v>
      </c>
      <c r="J866" t="s">
        <v>1495</v>
      </c>
      <c r="K866" t="s">
        <v>1496</v>
      </c>
    </row>
    <row r="867" spans="1:11" x14ac:dyDescent="0.25">
      <c r="A867">
        <v>25114</v>
      </c>
      <c r="B867">
        <v>40403</v>
      </c>
      <c r="C867" t="s">
        <v>858</v>
      </c>
      <c r="D867" t="s">
        <v>85</v>
      </c>
      <c r="F867" t="s">
        <v>1390</v>
      </c>
      <c r="G867" t="s">
        <v>35</v>
      </c>
      <c r="H867" t="s">
        <v>1399</v>
      </c>
      <c r="I867" t="s">
        <v>1508</v>
      </c>
      <c r="J867" t="s">
        <v>1495</v>
      </c>
      <c r="K867" t="s">
        <v>1496</v>
      </c>
    </row>
    <row r="868" spans="1:11" x14ac:dyDescent="0.25">
      <c r="A868">
        <v>38002</v>
      </c>
      <c r="B868">
        <v>117988</v>
      </c>
      <c r="C868" t="s">
        <v>859</v>
      </c>
      <c r="D868" t="s">
        <v>49</v>
      </c>
      <c r="F868" t="s">
        <v>1390</v>
      </c>
      <c r="G868" t="s">
        <v>35</v>
      </c>
      <c r="H868" t="s">
        <v>1398</v>
      </c>
      <c r="I868" t="s">
        <v>1508</v>
      </c>
      <c r="J868" t="s">
        <v>1495</v>
      </c>
      <c r="K868" t="s">
        <v>1496</v>
      </c>
    </row>
    <row r="869" spans="1:11" x14ac:dyDescent="0.25">
      <c r="A869">
        <v>38387</v>
      </c>
      <c r="B869">
        <v>139203</v>
      </c>
      <c r="C869" t="s">
        <v>1238</v>
      </c>
      <c r="D869" t="s">
        <v>341</v>
      </c>
      <c r="F869" t="s">
        <v>1390</v>
      </c>
      <c r="G869" t="s">
        <v>23</v>
      </c>
      <c r="H869" t="s">
        <v>1399</v>
      </c>
      <c r="I869" t="s">
        <v>1508</v>
      </c>
      <c r="J869" t="s">
        <v>1495</v>
      </c>
      <c r="K869" t="s">
        <v>1496</v>
      </c>
    </row>
    <row r="870" spans="1:11" x14ac:dyDescent="0.25">
      <c r="A870">
        <v>38928</v>
      </c>
      <c r="B870">
        <v>162996</v>
      </c>
      <c r="C870" t="s">
        <v>1238</v>
      </c>
      <c r="D870" t="s">
        <v>704</v>
      </c>
      <c r="F870" t="s">
        <v>1393</v>
      </c>
      <c r="G870" t="s">
        <v>82</v>
      </c>
      <c r="H870" t="s">
        <v>1394</v>
      </c>
      <c r="I870" t="s">
        <v>1508</v>
      </c>
      <c r="J870" t="s">
        <v>1495</v>
      </c>
      <c r="K870" t="s">
        <v>1496</v>
      </c>
    </row>
    <row r="871" spans="1:11" x14ac:dyDescent="0.25">
      <c r="A871">
        <v>3316</v>
      </c>
      <c r="B871">
        <v>136100</v>
      </c>
      <c r="C871" t="s">
        <v>1376</v>
      </c>
      <c r="D871" t="s">
        <v>1377</v>
      </c>
      <c r="F871" t="s">
        <v>1390</v>
      </c>
      <c r="G871" t="s">
        <v>19</v>
      </c>
      <c r="H871" t="s">
        <v>1240</v>
      </c>
      <c r="I871" t="s">
        <v>861</v>
      </c>
      <c r="J871" t="s">
        <v>1495</v>
      </c>
      <c r="K871" t="s">
        <v>1496</v>
      </c>
    </row>
    <row r="872" spans="1:11" x14ac:dyDescent="0.25">
      <c r="A872">
        <v>7591</v>
      </c>
      <c r="B872">
        <v>117954</v>
      </c>
      <c r="C872" t="s">
        <v>860</v>
      </c>
      <c r="D872" t="s">
        <v>146</v>
      </c>
      <c r="F872" t="s">
        <v>1390</v>
      </c>
      <c r="G872" t="s">
        <v>19</v>
      </c>
      <c r="H872" t="s">
        <v>1397</v>
      </c>
      <c r="I872" t="s">
        <v>861</v>
      </c>
      <c r="J872" t="s">
        <v>1495</v>
      </c>
      <c r="K872" t="s">
        <v>1496</v>
      </c>
    </row>
    <row r="873" spans="1:11" x14ac:dyDescent="0.25">
      <c r="A873">
        <v>7592</v>
      </c>
      <c r="B873">
        <v>131956</v>
      </c>
      <c r="C873" t="s">
        <v>860</v>
      </c>
      <c r="D873" t="s">
        <v>77</v>
      </c>
      <c r="F873" t="s">
        <v>1390</v>
      </c>
      <c r="G873" t="s">
        <v>19</v>
      </c>
      <c r="H873" t="s">
        <v>1397</v>
      </c>
      <c r="I873" t="s">
        <v>861</v>
      </c>
      <c r="J873" t="s">
        <v>1495</v>
      </c>
      <c r="K873" t="s">
        <v>1496</v>
      </c>
    </row>
    <row r="874" spans="1:11" x14ac:dyDescent="0.25">
      <c r="A874">
        <v>7593</v>
      </c>
      <c r="B874">
        <v>119964</v>
      </c>
      <c r="C874" t="s">
        <v>860</v>
      </c>
      <c r="D874" t="s">
        <v>39</v>
      </c>
      <c r="F874" t="s">
        <v>1390</v>
      </c>
      <c r="G874" t="s">
        <v>23</v>
      </c>
      <c r="H874" t="s">
        <v>1398</v>
      </c>
      <c r="I874" t="s">
        <v>861</v>
      </c>
      <c r="J874" t="s">
        <v>1495</v>
      </c>
      <c r="K874" t="s">
        <v>1496</v>
      </c>
    </row>
    <row r="875" spans="1:11" x14ac:dyDescent="0.25">
      <c r="A875">
        <v>7539</v>
      </c>
      <c r="B875">
        <v>148762</v>
      </c>
      <c r="C875" t="s">
        <v>860</v>
      </c>
      <c r="D875" t="s">
        <v>140</v>
      </c>
      <c r="F875" t="s">
        <v>1393</v>
      </c>
      <c r="G875" t="s">
        <v>22</v>
      </c>
      <c r="H875" t="s">
        <v>1398</v>
      </c>
      <c r="I875" t="s">
        <v>861</v>
      </c>
      <c r="J875" t="s">
        <v>1495</v>
      </c>
      <c r="K875" t="s">
        <v>1496</v>
      </c>
    </row>
    <row r="876" spans="1:11" x14ac:dyDescent="0.25">
      <c r="A876">
        <v>7598</v>
      </c>
      <c r="B876">
        <v>109428</v>
      </c>
      <c r="C876" t="s">
        <v>862</v>
      </c>
      <c r="D876" t="s">
        <v>258</v>
      </c>
      <c r="F876" t="s">
        <v>1390</v>
      </c>
      <c r="G876" t="s">
        <v>28</v>
      </c>
      <c r="H876" t="s">
        <v>20</v>
      </c>
      <c r="I876" t="s">
        <v>861</v>
      </c>
      <c r="J876" t="s">
        <v>1495</v>
      </c>
      <c r="K876" t="s">
        <v>1496</v>
      </c>
    </row>
    <row r="877" spans="1:11" x14ac:dyDescent="0.25">
      <c r="A877">
        <v>7574</v>
      </c>
      <c r="B877">
        <v>131502</v>
      </c>
      <c r="C877" t="s">
        <v>863</v>
      </c>
      <c r="D877" t="s">
        <v>706</v>
      </c>
      <c r="F877" t="s">
        <v>1393</v>
      </c>
      <c r="G877" t="s">
        <v>139</v>
      </c>
      <c r="H877" t="s">
        <v>1399</v>
      </c>
      <c r="I877" t="s">
        <v>861</v>
      </c>
      <c r="J877" t="s">
        <v>1495</v>
      </c>
      <c r="K877" t="s">
        <v>1496</v>
      </c>
    </row>
    <row r="878" spans="1:11" x14ac:dyDescent="0.25">
      <c r="A878">
        <v>16856</v>
      </c>
      <c r="B878">
        <v>16464</v>
      </c>
      <c r="C878" t="s">
        <v>526</v>
      </c>
      <c r="D878" t="s">
        <v>37</v>
      </c>
      <c r="F878" t="s">
        <v>1390</v>
      </c>
      <c r="G878" t="s">
        <v>23</v>
      </c>
      <c r="H878" t="s">
        <v>1398</v>
      </c>
      <c r="I878" t="s">
        <v>861</v>
      </c>
      <c r="J878" t="s">
        <v>1495</v>
      </c>
      <c r="K878" t="s">
        <v>1496</v>
      </c>
    </row>
    <row r="879" spans="1:11" x14ac:dyDescent="0.25">
      <c r="A879">
        <v>16879</v>
      </c>
      <c r="B879">
        <v>16463</v>
      </c>
      <c r="C879" t="s">
        <v>526</v>
      </c>
      <c r="D879" t="s">
        <v>527</v>
      </c>
      <c r="F879" t="s">
        <v>1393</v>
      </c>
      <c r="G879" t="s">
        <v>22</v>
      </c>
      <c r="H879" t="s">
        <v>20</v>
      </c>
      <c r="I879" t="s">
        <v>861</v>
      </c>
      <c r="J879" t="s">
        <v>1495</v>
      </c>
      <c r="K879" t="s">
        <v>1496</v>
      </c>
    </row>
    <row r="880" spans="1:11" x14ac:dyDescent="0.25">
      <c r="A880">
        <v>38748</v>
      </c>
      <c r="B880">
        <v>155272</v>
      </c>
      <c r="C880" t="s">
        <v>1075</v>
      </c>
      <c r="D880" t="s">
        <v>1076</v>
      </c>
      <c r="F880" t="s">
        <v>1393</v>
      </c>
      <c r="G880" t="s">
        <v>44</v>
      </c>
      <c r="H880" t="s">
        <v>1398</v>
      </c>
      <c r="I880" t="s">
        <v>861</v>
      </c>
      <c r="J880" t="s">
        <v>1495</v>
      </c>
      <c r="K880" t="s">
        <v>1496</v>
      </c>
    </row>
    <row r="881" spans="1:11" x14ac:dyDescent="0.25">
      <c r="A881">
        <v>7575</v>
      </c>
      <c r="B881">
        <v>153867</v>
      </c>
      <c r="C881" t="s">
        <v>864</v>
      </c>
      <c r="D881" t="s">
        <v>830</v>
      </c>
      <c r="F881" t="s">
        <v>1393</v>
      </c>
      <c r="G881" t="s">
        <v>82</v>
      </c>
      <c r="H881" t="s">
        <v>1397</v>
      </c>
      <c r="I881" t="s">
        <v>861</v>
      </c>
      <c r="J881" t="s">
        <v>1495</v>
      </c>
      <c r="K881" t="s">
        <v>1496</v>
      </c>
    </row>
    <row r="882" spans="1:11" x14ac:dyDescent="0.25">
      <c r="A882">
        <v>16679</v>
      </c>
      <c r="B882">
        <v>111163</v>
      </c>
      <c r="C882" t="s">
        <v>832</v>
      </c>
      <c r="D882" t="s">
        <v>146</v>
      </c>
      <c r="F882" t="s">
        <v>1390</v>
      </c>
      <c r="G882" t="s">
        <v>19</v>
      </c>
      <c r="H882" t="s">
        <v>1398</v>
      </c>
      <c r="I882" t="s">
        <v>861</v>
      </c>
      <c r="J882" t="s">
        <v>1495</v>
      </c>
      <c r="K882" t="s">
        <v>1496</v>
      </c>
    </row>
    <row r="883" spans="1:11" x14ac:dyDescent="0.25">
      <c r="A883">
        <v>7595</v>
      </c>
      <c r="B883">
        <v>119965</v>
      </c>
      <c r="C883" t="s">
        <v>865</v>
      </c>
      <c r="D883" t="s">
        <v>110</v>
      </c>
      <c r="F883" t="s">
        <v>1390</v>
      </c>
      <c r="G883" t="s">
        <v>19</v>
      </c>
      <c r="H883" t="s">
        <v>1397</v>
      </c>
      <c r="I883" t="s">
        <v>861</v>
      </c>
      <c r="J883" t="s">
        <v>1495</v>
      </c>
      <c r="K883" t="s">
        <v>1496</v>
      </c>
    </row>
    <row r="884" spans="1:11" x14ac:dyDescent="0.25">
      <c r="A884">
        <v>7024</v>
      </c>
      <c r="B884">
        <v>153892</v>
      </c>
      <c r="C884" t="s">
        <v>900</v>
      </c>
      <c r="D884" t="s">
        <v>155</v>
      </c>
      <c r="F884" t="s">
        <v>1393</v>
      </c>
      <c r="G884" t="s">
        <v>44</v>
      </c>
      <c r="H884" t="s">
        <v>1398</v>
      </c>
      <c r="I884" t="s">
        <v>861</v>
      </c>
      <c r="J884" t="s">
        <v>1495</v>
      </c>
      <c r="K884" t="s">
        <v>1496</v>
      </c>
    </row>
    <row r="885" spans="1:11" x14ac:dyDescent="0.25">
      <c r="A885">
        <v>38546</v>
      </c>
      <c r="B885">
        <v>145549</v>
      </c>
      <c r="C885" t="s">
        <v>866</v>
      </c>
      <c r="D885" t="s">
        <v>867</v>
      </c>
      <c r="F885" t="s">
        <v>1390</v>
      </c>
      <c r="G885" t="s">
        <v>225</v>
      </c>
      <c r="H885" t="s">
        <v>1240</v>
      </c>
      <c r="I885" t="s">
        <v>861</v>
      </c>
      <c r="J885" t="s">
        <v>1495</v>
      </c>
      <c r="K885" t="s">
        <v>1496</v>
      </c>
    </row>
    <row r="886" spans="1:11" x14ac:dyDescent="0.25">
      <c r="A886">
        <v>38708</v>
      </c>
      <c r="B886">
        <v>153869</v>
      </c>
      <c r="C886" t="s">
        <v>1039</v>
      </c>
      <c r="D886" t="s">
        <v>74</v>
      </c>
      <c r="F886" t="s">
        <v>1390</v>
      </c>
      <c r="G886" t="s">
        <v>225</v>
      </c>
      <c r="H886" t="s">
        <v>1397</v>
      </c>
      <c r="I886" t="s">
        <v>861</v>
      </c>
      <c r="J886" t="s">
        <v>1495</v>
      </c>
      <c r="K886" t="s">
        <v>1496</v>
      </c>
    </row>
    <row r="887" spans="1:11" x14ac:dyDescent="0.25">
      <c r="A887">
        <v>16912</v>
      </c>
      <c r="B887">
        <v>19508</v>
      </c>
      <c r="C887" t="s">
        <v>870</v>
      </c>
      <c r="D887" t="s">
        <v>391</v>
      </c>
      <c r="F887" t="s">
        <v>1390</v>
      </c>
      <c r="G887" t="s">
        <v>19</v>
      </c>
      <c r="H887" t="s">
        <v>1398</v>
      </c>
      <c r="I887" t="s">
        <v>861</v>
      </c>
      <c r="J887" t="s">
        <v>1495</v>
      </c>
      <c r="K887" t="s">
        <v>1496</v>
      </c>
    </row>
    <row r="888" spans="1:11" x14ac:dyDescent="0.25">
      <c r="A888">
        <v>7867</v>
      </c>
      <c r="B888">
        <v>145709</v>
      </c>
      <c r="C888" t="s">
        <v>619</v>
      </c>
      <c r="D888" t="s">
        <v>161</v>
      </c>
      <c r="F888" t="s">
        <v>1390</v>
      </c>
      <c r="G888" t="s">
        <v>23</v>
      </c>
      <c r="H888" t="s">
        <v>1397</v>
      </c>
      <c r="I888" t="s">
        <v>861</v>
      </c>
      <c r="J888" t="s">
        <v>1495</v>
      </c>
      <c r="K888" t="s">
        <v>1496</v>
      </c>
    </row>
    <row r="889" spans="1:11" x14ac:dyDescent="0.25">
      <c r="A889">
        <v>7885</v>
      </c>
      <c r="B889">
        <v>142881</v>
      </c>
      <c r="C889" t="s">
        <v>619</v>
      </c>
      <c r="D889" t="s">
        <v>47</v>
      </c>
      <c r="F889" t="s">
        <v>1390</v>
      </c>
      <c r="G889" t="s">
        <v>19</v>
      </c>
      <c r="H889" t="s">
        <v>1397</v>
      </c>
      <c r="I889" t="s">
        <v>861</v>
      </c>
      <c r="J889" t="s">
        <v>1495</v>
      </c>
      <c r="K889" t="s">
        <v>1496</v>
      </c>
    </row>
    <row r="890" spans="1:11" x14ac:dyDescent="0.25">
      <c r="A890">
        <v>7578</v>
      </c>
      <c r="B890">
        <v>99123</v>
      </c>
      <c r="C890" t="s">
        <v>619</v>
      </c>
      <c r="D890" t="s">
        <v>623</v>
      </c>
      <c r="F890" t="s">
        <v>1393</v>
      </c>
      <c r="G890" t="s">
        <v>22</v>
      </c>
      <c r="H890" t="s">
        <v>1398</v>
      </c>
      <c r="I890" t="s">
        <v>861</v>
      </c>
      <c r="J890" t="s">
        <v>1495</v>
      </c>
      <c r="K890" t="s">
        <v>1496</v>
      </c>
    </row>
    <row r="891" spans="1:11" x14ac:dyDescent="0.25">
      <c r="A891">
        <v>7341</v>
      </c>
      <c r="B891">
        <v>111169</v>
      </c>
      <c r="C891" t="s">
        <v>871</v>
      </c>
      <c r="D891" t="s">
        <v>146</v>
      </c>
      <c r="F891" t="s">
        <v>1390</v>
      </c>
      <c r="G891" t="s">
        <v>19</v>
      </c>
      <c r="H891" t="s">
        <v>1397</v>
      </c>
      <c r="I891" t="s">
        <v>861</v>
      </c>
      <c r="J891" t="s">
        <v>1495</v>
      </c>
      <c r="K891" t="s">
        <v>1496</v>
      </c>
    </row>
    <row r="892" spans="1:11" x14ac:dyDescent="0.25">
      <c r="A892">
        <v>38327</v>
      </c>
      <c r="B892">
        <v>136614</v>
      </c>
      <c r="C892" t="s">
        <v>739</v>
      </c>
      <c r="D892" t="s">
        <v>568</v>
      </c>
      <c r="F892" t="s">
        <v>1390</v>
      </c>
      <c r="G892" t="s">
        <v>225</v>
      </c>
      <c r="H892" t="s">
        <v>1398</v>
      </c>
      <c r="I892" t="s">
        <v>861</v>
      </c>
      <c r="J892" t="s">
        <v>1495</v>
      </c>
      <c r="K892" t="s">
        <v>1496</v>
      </c>
    </row>
    <row r="893" spans="1:11" x14ac:dyDescent="0.25">
      <c r="A893">
        <v>25213</v>
      </c>
      <c r="B893">
        <v>46367</v>
      </c>
      <c r="C893" t="s">
        <v>872</v>
      </c>
      <c r="D893" t="s">
        <v>485</v>
      </c>
      <c r="F893" t="s">
        <v>1390</v>
      </c>
      <c r="G893" t="s">
        <v>19</v>
      </c>
      <c r="H893" t="s">
        <v>1397</v>
      </c>
      <c r="I893" t="s">
        <v>861</v>
      </c>
      <c r="J893" t="s">
        <v>1495</v>
      </c>
      <c r="K893" t="s">
        <v>1496</v>
      </c>
    </row>
    <row r="894" spans="1:11" x14ac:dyDescent="0.25">
      <c r="A894">
        <v>18708</v>
      </c>
      <c r="B894">
        <v>6289</v>
      </c>
      <c r="C894" t="s">
        <v>659</v>
      </c>
      <c r="D894" t="s">
        <v>72</v>
      </c>
      <c r="F894" t="s">
        <v>1390</v>
      </c>
      <c r="G894" t="s">
        <v>19</v>
      </c>
      <c r="H894" t="s">
        <v>1398</v>
      </c>
      <c r="I894" t="s">
        <v>861</v>
      </c>
      <c r="J894" t="s">
        <v>1495</v>
      </c>
      <c r="K894" t="s">
        <v>1496</v>
      </c>
    </row>
    <row r="895" spans="1:11" x14ac:dyDescent="0.25">
      <c r="A895">
        <v>7597</v>
      </c>
      <c r="B895">
        <v>111325</v>
      </c>
      <c r="C895" t="s">
        <v>626</v>
      </c>
      <c r="D895" t="s">
        <v>363</v>
      </c>
      <c r="F895" t="s">
        <v>1390</v>
      </c>
      <c r="G895" t="s">
        <v>23</v>
      </c>
      <c r="H895" t="s">
        <v>1398</v>
      </c>
      <c r="I895" t="s">
        <v>861</v>
      </c>
      <c r="J895" t="s">
        <v>1495</v>
      </c>
      <c r="K895" t="s">
        <v>1496</v>
      </c>
    </row>
    <row r="896" spans="1:11" x14ac:dyDescent="0.25">
      <c r="A896">
        <v>7576</v>
      </c>
      <c r="B896">
        <v>146943</v>
      </c>
      <c r="C896" t="s">
        <v>626</v>
      </c>
      <c r="D896" t="s">
        <v>775</v>
      </c>
      <c r="F896" t="s">
        <v>1393</v>
      </c>
      <c r="G896" t="s">
        <v>139</v>
      </c>
      <c r="H896" t="s">
        <v>20</v>
      </c>
      <c r="I896" t="s">
        <v>861</v>
      </c>
      <c r="J896" t="s">
        <v>1495</v>
      </c>
      <c r="K896" t="s">
        <v>1496</v>
      </c>
    </row>
    <row r="897" spans="1:11" x14ac:dyDescent="0.25">
      <c r="A897">
        <v>7440</v>
      </c>
      <c r="B897">
        <v>99134</v>
      </c>
      <c r="C897" t="s">
        <v>446</v>
      </c>
      <c r="D897" t="s">
        <v>874</v>
      </c>
      <c r="F897" t="s">
        <v>1393</v>
      </c>
      <c r="G897" t="s">
        <v>82</v>
      </c>
      <c r="H897" t="s">
        <v>1397</v>
      </c>
      <c r="I897" t="s">
        <v>861</v>
      </c>
      <c r="J897" t="s">
        <v>1495</v>
      </c>
      <c r="K897" t="s">
        <v>1496</v>
      </c>
    </row>
    <row r="898" spans="1:11" x14ac:dyDescent="0.25">
      <c r="A898">
        <v>7004</v>
      </c>
      <c r="B898">
        <v>52348</v>
      </c>
      <c r="C898" t="s">
        <v>1378</v>
      </c>
      <c r="D898" t="s">
        <v>68</v>
      </c>
      <c r="F898" t="s">
        <v>1390</v>
      </c>
      <c r="G898" t="s">
        <v>28</v>
      </c>
      <c r="H898" t="s">
        <v>1240</v>
      </c>
      <c r="I898" t="s">
        <v>861</v>
      </c>
      <c r="J898" t="s">
        <v>1495</v>
      </c>
      <c r="K898" t="s">
        <v>1496</v>
      </c>
    </row>
    <row r="899" spans="1:11" x14ac:dyDescent="0.25">
      <c r="A899">
        <v>7580</v>
      </c>
      <c r="B899">
        <v>146863</v>
      </c>
      <c r="C899" t="s">
        <v>705</v>
      </c>
      <c r="D899" t="s">
        <v>45</v>
      </c>
      <c r="F899" t="s">
        <v>1390</v>
      </c>
      <c r="G899" t="s">
        <v>28</v>
      </c>
      <c r="H899" t="s">
        <v>1240</v>
      </c>
      <c r="I899" t="s">
        <v>861</v>
      </c>
      <c r="J899" t="s">
        <v>1495</v>
      </c>
      <c r="K899" t="s">
        <v>1496</v>
      </c>
    </row>
    <row r="900" spans="1:11" x14ac:dyDescent="0.25">
      <c r="A900">
        <v>16965</v>
      </c>
      <c r="B900">
        <v>29154</v>
      </c>
      <c r="C900" t="s">
        <v>877</v>
      </c>
      <c r="D900" t="s">
        <v>1509</v>
      </c>
      <c r="F900" t="s">
        <v>1390</v>
      </c>
      <c r="G900" t="s">
        <v>19</v>
      </c>
      <c r="H900" t="s">
        <v>1397</v>
      </c>
      <c r="I900" t="s">
        <v>861</v>
      </c>
      <c r="J900" t="s">
        <v>1495</v>
      </c>
      <c r="K900" t="s">
        <v>1496</v>
      </c>
    </row>
    <row r="901" spans="1:11" x14ac:dyDescent="0.25">
      <c r="A901">
        <v>25534</v>
      </c>
      <c r="B901">
        <v>70473</v>
      </c>
      <c r="C901" t="s">
        <v>878</v>
      </c>
      <c r="D901" t="s">
        <v>1497</v>
      </c>
      <c r="F901" t="s">
        <v>1390</v>
      </c>
      <c r="G901" t="s">
        <v>19</v>
      </c>
      <c r="H901" t="s">
        <v>1397</v>
      </c>
      <c r="I901" t="s">
        <v>861</v>
      </c>
      <c r="J901" t="s">
        <v>1495</v>
      </c>
      <c r="K901" t="s">
        <v>1496</v>
      </c>
    </row>
    <row r="902" spans="1:11" x14ac:dyDescent="0.25">
      <c r="A902">
        <v>12850</v>
      </c>
      <c r="B902">
        <v>146916</v>
      </c>
      <c r="C902" t="s">
        <v>294</v>
      </c>
      <c r="D902" t="s">
        <v>535</v>
      </c>
      <c r="F902" t="s">
        <v>1393</v>
      </c>
      <c r="G902" t="s">
        <v>22</v>
      </c>
      <c r="H902" t="s">
        <v>20</v>
      </c>
      <c r="I902" t="s">
        <v>861</v>
      </c>
      <c r="J902" t="s">
        <v>1495</v>
      </c>
      <c r="K902" t="s">
        <v>1496</v>
      </c>
    </row>
    <row r="903" spans="1:11" x14ac:dyDescent="0.25">
      <c r="A903">
        <v>7865</v>
      </c>
      <c r="B903">
        <v>34023</v>
      </c>
      <c r="C903" t="s">
        <v>879</v>
      </c>
      <c r="D903" t="s">
        <v>49</v>
      </c>
      <c r="F903" t="s">
        <v>1390</v>
      </c>
      <c r="G903" t="s">
        <v>19</v>
      </c>
      <c r="H903" t="s">
        <v>1397</v>
      </c>
      <c r="I903" t="s">
        <v>861</v>
      </c>
      <c r="J903" t="s">
        <v>1495</v>
      </c>
      <c r="K903" t="s">
        <v>1496</v>
      </c>
    </row>
    <row r="904" spans="1:11" x14ac:dyDescent="0.25">
      <c r="A904">
        <v>16998</v>
      </c>
      <c r="B904">
        <v>29344</v>
      </c>
      <c r="C904" t="s">
        <v>392</v>
      </c>
      <c r="D904" t="s">
        <v>540</v>
      </c>
      <c r="F904" t="s">
        <v>1390</v>
      </c>
      <c r="G904" t="s">
        <v>28</v>
      </c>
      <c r="H904" t="s">
        <v>1398</v>
      </c>
      <c r="I904" t="s">
        <v>861</v>
      </c>
      <c r="J904" t="s">
        <v>1495</v>
      </c>
      <c r="K904" t="s">
        <v>1496</v>
      </c>
    </row>
    <row r="905" spans="1:11" x14ac:dyDescent="0.25">
      <c r="A905">
        <v>16595</v>
      </c>
      <c r="B905">
        <v>124816</v>
      </c>
      <c r="C905" t="s">
        <v>118</v>
      </c>
      <c r="D905" t="s">
        <v>298</v>
      </c>
      <c r="F905" t="s">
        <v>1393</v>
      </c>
      <c r="G905" t="s">
        <v>44</v>
      </c>
      <c r="H905" t="s">
        <v>1399</v>
      </c>
      <c r="I905" t="s">
        <v>861</v>
      </c>
      <c r="J905" t="s">
        <v>1495</v>
      </c>
      <c r="K905" t="s">
        <v>1496</v>
      </c>
    </row>
    <row r="906" spans="1:11" x14ac:dyDescent="0.25">
      <c r="A906">
        <v>16594</v>
      </c>
      <c r="B906">
        <v>148832</v>
      </c>
      <c r="C906" t="s">
        <v>118</v>
      </c>
      <c r="D906" t="s">
        <v>200</v>
      </c>
      <c r="F906" t="s">
        <v>1393</v>
      </c>
      <c r="G906" t="s">
        <v>22</v>
      </c>
      <c r="H906" t="s">
        <v>20</v>
      </c>
      <c r="I906" t="s">
        <v>861</v>
      </c>
      <c r="J906" t="s">
        <v>1495</v>
      </c>
      <c r="K906" t="s">
        <v>1496</v>
      </c>
    </row>
    <row r="907" spans="1:11" x14ac:dyDescent="0.25">
      <c r="A907">
        <v>38350</v>
      </c>
      <c r="B907">
        <v>136722</v>
      </c>
      <c r="C907" t="s">
        <v>880</v>
      </c>
      <c r="D907" t="s">
        <v>256</v>
      </c>
      <c r="F907" t="s">
        <v>1393</v>
      </c>
      <c r="G907" t="s">
        <v>211</v>
      </c>
      <c r="H907" t="s">
        <v>20</v>
      </c>
      <c r="I907" t="s">
        <v>861</v>
      </c>
      <c r="J907" t="s">
        <v>1495</v>
      </c>
      <c r="K907" t="s">
        <v>1496</v>
      </c>
    </row>
    <row r="908" spans="1:11" x14ac:dyDescent="0.25">
      <c r="A908">
        <v>7485</v>
      </c>
      <c r="B908">
        <v>148816</v>
      </c>
      <c r="C908" t="s">
        <v>881</v>
      </c>
      <c r="D908" t="s">
        <v>110</v>
      </c>
      <c r="F908" t="s">
        <v>1390</v>
      </c>
      <c r="G908" t="s">
        <v>19</v>
      </c>
      <c r="H908" t="s">
        <v>1399</v>
      </c>
      <c r="I908" t="s">
        <v>861</v>
      </c>
      <c r="J908" t="s">
        <v>1495</v>
      </c>
      <c r="K908" t="s">
        <v>1496</v>
      </c>
    </row>
    <row r="909" spans="1:11" x14ac:dyDescent="0.25">
      <c r="A909">
        <v>7071</v>
      </c>
      <c r="B909">
        <v>146941</v>
      </c>
      <c r="C909" t="s">
        <v>543</v>
      </c>
      <c r="D909" t="s">
        <v>66</v>
      </c>
      <c r="F909" t="s">
        <v>1390</v>
      </c>
      <c r="G909" t="s">
        <v>28</v>
      </c>
      <c r="H909" t="s">
        <v>1398</v>
      </c>
      <c r="I909" t="s">
        <v>861</v>
      </c>
      <c r="J909" t="s">
        <v>1495</v>
      </c>
      <c r="K909" t="s">
        <v>1496</v>
      </c>
    </row>
    <row r="910" spans="1:11" x14ac:dyDescent="0.25">
      <c r="A910">
        <v>16093</v>
      </c>
      <c r="B910">
        <v>120994</v>
      </c>
      <c r="C910" t="s">
        <v>167</v>
      </c>
      <c r="D910" t="s">
        <v>168</v>
      </c>
      <c r="F910" t="s">
        <v>1393</v>
      </c>
      <c r="G910" t="s">
        <v>44</v>
      </c>
      <c r="H910" t="s">
        <v>1399</v>
      </c>
      <c r="I910" t="s">
        <v>861</v>
      </c>
      <c r="J910" t="s">
        <v>1495</v>
      </c>
      <c r="K910" t="s">
        <v>1496</v>
      </c>
    </row>
    <row r="911" spans="1:11" x14ac:dyDescent="0.25">
      <c r="A911">
        <v>7061</v>
      </c>
      <c r="B911">
        <v>112619</v>
      </c>
      <c r="C911" t="s">
        <v>691</v>
      </c>
      <c r="D911" t="s">
        <v>140</v>
      </c>
      <c r="F911" t="s">
        <v>1393</v>
      </c>
      <c r="G911" t="s">
        <v>82</v>
      </c>
      <c r="H911" t="s">
        <v>20</v>
      </c>
      <c r="I911" t="s">
        <v>861</v>
      </c>
      <c r="J911" t="s">
        <v>1495</v>
      </c>
      <c r="K911" t="s">
        <v>1496</v>
      </c>
    </row>
    <row r="912" spans="1:11" x14ac:dyDescent="0.25">
      <c r="A912">
        <v>38655</v>
      </c>
      <c r="B912">
        <v>148799</v>
      </c>
      <c r="C912" t="s">
        <v>884</v>
      </c>
      <c r="D912" t="s">
        <v>885</v>
      </c>
      <c r="F912" t="s">
        <v>1390</v>
      </c>
      <c r="G912" t="s">
        <v>225</v>
      </c>
      <c r="H912" t="s">
        <v>1398</v>
      </c>
      <c r="I912" t="s">
        <v>861</v>
      </c>
      <c r="J912" t="s">
        <v>1495</v>
      </c>
      <c r="K912" t="s">
        <v>1496</v>
      </c>
    </row>
    <row r="913" spans="1:11" x14ac:dyDescent="0.25">
      <c r="A913">
        <v>25205</v>
      </c>
      <c r="B913">
        <v>42551</v>
      </c>
      <c r="C913" t="s">
        <v>886</v>
      </c>
      <c r="D913" t="s">
        <v>79</v>
      </c>
      <c r="F913" t="s">
        <v>1390</v>
      </c>
      <c r="G913" t="s">
        <v>19</v>
      </c>
      <c r="H913" t="s">
        <v>1397</v>
      </c>
      <c r="I913" t="s">
        <v>861</v>
      </c>
      <c r="J913" t="s">
        <v>1495</v>
      </c>
      <c r="K913" t="s">
        <v>1496</v>
      </c>
    </row>
    <row r="914" spans="1:11" x14ac:dyDescent="0.25">
      <c r="A914">
        <v>25557</v>
      </c>
      <c r="B914">
        <v>79706</v>
      </c>
      <c r="C914" t="s">
        <v>886</v>
      </c>
      <c r="D914" t="s">
        <v>417</v>
      </c>
      <c r="F914" t="s">
        <v>1390</v>
      </c>
      <c r="G914" t="s">
        <v>19</v>
      </c>
      <c r="H914" t="s">
        <v>1397</v>
      </c>
      <c r="I914" t="s">
        <v>861</v>
      </c>
      <c r="J914" t="s">
        <v>1495</v>
      </c>
      <c r="K914" t="s">
        <v>1496</v>
      </c>
    </row>
    <row r="915" spans="1:11" x14ac:dyDescent="0.25">
      <c r="A915">
        <v>25830</v>
      </c>
      <c r="B915">
        <v>105589</v>
      </c>
      <c r="C915" t="s">
        <v>886</v>
      </c>
      <c r="D915" t="s">
        <v>568</v>
      </c>
      <c r="F915" t="s">
        <v>1390</v>
      </c>
      <c r="G915" t="s">
        <v>55</v>
      </c>
      <c r="H915" t="s">
        <v>1397</v>
      </c>
      <c r="I915" t="s">
        <v>861</v>
      </c>
      <c r="J915" t="s">
        <v>1495</v>
      </c>
      <c r="K915" t="s">
        <v>1496</v>
      </c>
    </row>
    <row r="916" spans="1:11" x14ac:dyDescent="0.25">
      <c r="A916">
        <v>25203</v>
      </c>
      <c r="B916">
        <v>42506</v>
      </c>
      <c r="C916" t="s">
        <v>886</v>
      </c>
      <c r="D916" t="s">
        <v>99</v>
      </c>
      <c r="F916" t="s">
        <v>1390</v>
      </c>
      <c r="G916" t="s">
        <v>19</v>
      </c>
      <c r="H916" t="s">
        <v>1398</v>
      </c>
      <c r="I916" t="s">
        <v>861</v>
      </c>
      <c r="J916" t="s">
        <v>1495</v>
      </c>
      <c r="K916" t="s">
        <v>1496</v>
      </c>
    </row>
    <row r="917" spans="1:11" x14ac:dyDescent="0.25">
      <c r="A917">
        <v>25204</v>
      </c>
      <c r="B917">
        <v>42507</v>
      </c>
      <c r="C917" t="s">
        <v>886</v>
      </c>
      <c r="D917" t="s">
        <v>127</v>
      </c>
      <c r="F917" t="s">
        <v>1390</v>
      </c>
      <c r="G917" t="s">
        <v>19</v>
      </c>
      <c r="H917" t="s">
        <v>1399</v>
      </c>
      <c r="I917" t="s">
        <v>861</v>
      </c>
      <c r="J917" t="s">
        <v>1495</v>
      </c>
      <c r="K917" t="s">
        <v>1496</v>
      </c>
    </row>
    <row r="918" spans="1:11" x14ac:dyDescent="0.25">
      <c r="A918">
        <v>26157</v>
      </c>
      <c r="B918">
        <v>147305</v>
      </c>
      <c r="C918" t="s">
        <v>1077</v>
      </c>
      <c r="D918" t="s">
        <v>482</v>
      </c>
      <c r="F918" t="s">
        <v>1390</v>
      </c>
      <c r="G918" t="s">
        <v>19</v>
      </c>
      <c r="H918" t="s">
        <v>1397</v>
      </c>
      <c r="I918" t="s">
        <v>861</v>
      </c>
      <c r="J918" t="s">
        <v>1495</v>
      </c>
      <c r="K918" t="s">
        <v>1496</v>
      </c>
    </row>
    <row r="919" spans="1:11" x14ac:dyDescent="0.25">
      <c r="A919">
        <v>38626</v>
      </c>
      <c r="B919">
        <v>148760</v>
      </c>
      <c r="C919" t="s">
        <v>897</v>
      </c>
      <c r="D919" t="s">
        <v>74</v>
      </c>
      <c r="F919" t="s">
        <v>1390</v>
      </c>
      <c r="G919" t="s">
        <v>225</v>
      </c>
      <c r="H919" t="s">
        <v>1399</v>
      </c>
      <c r="I919" t="s">
        <v>861</v>
      </c>
      <c r="J919" t="s">
        <v>1495</v>
      </c>
      <c r="K919" t="s">
        <v>1496</v>
      </c>
    </row>
    <row r="920" spans="1:11" x14ac:dyDescent="0.25">
      <c r="A920">
        <v>7573</v>
      </c>
      <c r="B920">
        <v>119971</v>
      </c>
      <c r="C920" t="s">
        <v>887</v>
      </c>
      <c r="D920" t="s">
        <v>195</v>
      </c>
      <c r="F920" t="s">
        <v>1390</v>
      </c>
      <c r="G920" t="s">
        <v>23</v>
      </c>
      <c r="H920" t="s">
        <v>1398</v>
      </c>
      <c r="I920" t="s">
        <v>861</v>
      </c>
      <c r="J920" t="s">
        <v>1495</v>
      </c>
      <c r="K920" t="s">
        <v>1496</v>
      </c>
    </row>
    <row r="921" spans="1:11" x14ac:dyDescent="0.25">
      <c r="A921">
        <v>38672</v>
      </c>
      <c r="B921">
        <v>148821</v>
      </c>
      <c r="C921" t="s">
        <v>888</v>
      </c>
      <c r="D921" t="s">
        <v>288</v>
      </c>
      <c r="F921" t="s">
        <v>1390</v>
      </c>
      <c r="G921" t="s">
        <v>55</v>
      </c>
      <c r="H921" t="s">
        <v>1399</v>
      </c>
      <c r="I921" t="s">
        <v>1510</v>
      </c>
      <c r="J921" t="s">
        <v>1495</v>
      </c>
      <c r="K921" t="s">
        <v>1496</v>
      </c>
    </row>
    <row r="922" spans="1:11" x14ac:dyDescent="0.25">
      <c r="A922">
        <v>38049</v>
      </c>
      <c r="B922">
        <v>125939</v>
      </c>
      <c r="C922" t="s">
        <v>620</v>
      </c>
      <c r="D922" t="s">
        <v>621</v>
      </c>
      <c r="F922" t="s">
        <v>1393</v>
      </c>
      <c r="G922" t="s">
        <v>44</v>
      </c>
      <c r="H922" t="s">
        <v>1397</v>
      </c>
      <c r="I922" t="s">
        <v>1510</v>
      </c>
      <c r="J922" t="s">
        <v>1495</v>
      </c>
      <c r="K922" t="s">
        <v>1496</v>
      </c>
    </row>
    <row r="923" spans="1:11" x14ac:dyDescent="0.25">
      <c r="A923">
        <v>38867</v>
      </c>
      <c r="B923">
        <v>162007</v>
      </c>
      <c r="C923" t="s">
        <v>1221</v>
      </c>
      <c r="D923" t="s">
        <v>1222</v>
      </c>
      <c r="F923" t="s">
        <v>1390</v>
      </c>
      <c r="G923" t="s">
        <v>225</v>
      </c>
      <c r="H923" t="s">
        <v>1240</v>
      </c>
      <c r="I923" t="s">
        <v>1510</v>
      </c>
      <c r="J923" t="s">
        <v>1495</v>
      </c>
      <c r="K923" t="s">
        <v>1496</v>
      </c>
    </row>
    <row r="924" spans="1:11" x14ac:dyDescent="0.25">
      <c r="A924">
        <v>25127</v>
      </c>
      <c r="B924">
        <v>40533</v>
      </c>
      <c r="C924" t="s">
        <v>901</v>
      </c>
      <c r="D924" t="s">
        <v>63</v>
      </c>
      <c r="F924" t="s">
        <v>1390</v>
      </c>
      <c r="G924" t="s">
        <v>23</v>
      </c>
      <c r="H924" t="s">
        <v>1397</v>
      </c>
      <c r="I924" t="s">
        <v>1510</v>
      </c>
      <c r="J924" t="s">
        <v>1495</v>
      </c>
      <c r="K924" t="s">
        <v>1496</v>
      </c>
    </row>
    <row r="925" spans="1:11" x14ac:dyDescent="0.25">
      <c r="A925">
        <v>25857</v>
      </c>
      <c r="B925">
        <v>109342</v>
      </c>
      <c r="C925" t="s">
        <v>672</v>
      </c>
      <c r="D925" t="s">
        <v>783</v>
      </c>
      <c r="F925" t="s">
        <v>1393</v>
      </c>
      <c r="G925" t="s">
        <v>211</v>
      </c>
      <c r="H925" t="s">
        <v>1399</v>
      </c>
      <c r="I925" t="s">
        <v>1510</v>
      </c>
      <c r="J925" t="s">
        <v>1495</v>
      </c>
      <c r="K925" t="s">
        <v>1496</v>
      </c>
    </row>
    <row r="926" spans="1:11" x14ac:dyDescent="0.25">
      <c r="A926">
        <v>25388</v>
      </c>
      <c r="B926">
        <v>59926</v>
      </c>
      <c r="C926" t="s">
        <v>890</v>
      </c>
      <c r="D926" t="s">
        <v>113</v>
      </c>
      <c r="F926" t="s">
        <v>1390</v>
      </c>
      <c r="G926" t="s">
        <v>23</v>
      </c>
      <c r="H926" t="s">
        <v>1240</v>
      </c>
      <c r="I926" t="s">
        <v>1510</v>
      </c>
      <c r="J926" t="s">
        <v>1495</v>
      </c>
      <c r="K926" t="s">
        <v>1496</v>
      </c>
    </row>
    <row r="927" spans="1:11" x14ac:dyDescent="0.25">
      <c r="A927">
        <v>7558</v>
      </c>
      <c r="B927">
        <v>119968</v>
      </c>
      <c r="C927" t="s">
        <v>816</v>
      </c>
      <c r="D927" t="s">
        <v>195</v>
      </c>
      <c r="F927" t="s">
        <v>1390</v>
      </c>
      <c r="G927" t="s">
        <v>28</v>
      </c>
      <c r="H927" t="s">
        <v>1399</v>
      </c>
      <c r="I927" t="s">
        <v>1510</v>
      </c>
      <c r="J927" t="s">
        <v>1495</v>
      </c>
      <c r="K927" t="s">
        <v>1496</v>
      </c>
    </row>
    <row r="928" spans="1:11" x14ac:dyDescent="0.25">
      <c r="A928">
        <v>7561</v>
      </c>
      <c r="B928">
        <v>119969</v>
      </c>
      <c r="C928" t="s">
        <v>787</v>
      </c>
      <c r="D928" t="s">
        <v>34</v>
      </c>
      <c r="F928" t="s">
        <v>1390</v>
      </c>
      <c r="G928" t="s">
        <v>23</v>
      </c>
      <c r="H928" t="s">
        <v>1399</v>
      </c>
      <c r="I928" t="s">
        <v>1510</v>
      </c>
      <c r="J928" t="s">
        <v>1495</v>
      </c>
      <c r="K928" t="s">
        <v>1496</v>
      </c>
    </row>
    <row r="929" spans="1:11" x14ac:dyDescent="0.25">
      <c r="A929">
        <v>7565</v>
      </c>
      <c r="B929">
        <v>146946</v>
      </c>
      <c r="C929" t="s">
        <v>1193</v>
      </c>
      <c r="D929" t="s">
        <v>491</v>
      </c>
      <c r="F929" t="s">
        <v>1390</v>
      </c>
      <c r="G929" t="s">
        <v>28</v>
      </c>
      <c r="H929" t="s">
        <v>1240</v>
      </c>
      <c r="I929" t="s">
        <v>1510</v>
      </c>
      <c r="J929" t="s">
        <v>1495</v>
      </c>
      <c r="K929" t="s">
        <v>1496</v>
      </c>
    </row>
    <row r="930" spans="1:11" x14ac:dyDescent="0.25">
      <c r="A930">
        <v>7501</v>
      </c>
      <c r="B930">
        <v>146859</v>
      </c>
      <c r="C930" t="s">
        <v>683</v>
      </c>
      <c r="D930" t="s">
        <v>71</v>
      </c>
      <c r="F930" t="s">
        <v>1390</v>
      </c>
      <c r="G930" t="s">
        <v>28</v>
      </c>
      <c r="H930" t="s">
        <v>20</v>
      </c>
      <c r="I930" t="s">
        <v>1510</v>
      </c>
      <c r="J930" t="s">
        <v>1495</v>
      </c>
      <c r="K930" t="s">
        <v>1496</v>
      </c>
    </row>
    <row r="931" spans="1:11" x14ac:dyDescent="0.25">
      <c r="A931">
        <v>38542</v>
      </c>
      <c r="B931">
        <v>16448</v>
      </c>
      <c r="C931" t="s">
        <v>1511</v>
      </c>
      <c r="D931" t="s">
        <v>500</v>
      </c>
      <c r="F931" t="s">
        <v>1393</v>
      </c>
      <c r="G931" t="s">
        <v>139</v>
      </c>
      <c r="I931" t="s">
        <v>1510</v>
      </c>
      <c r="J931" t="s">
        <v>1495</v>
      </c>
      <c r="K931" t="s">
        <v>1496</v>
      </c>
    </row>
    <row r="932" spans="1:11" x14ac:dyDescent="0.25">
      <c r="A932">
        <v>25631</v>
      </c>
      <c r="B932">
        <v>79766</v>
      </c>
      <c r="C932" t="s">
        <v>895</v>
      </c>
      <c r="D932" t="s">
        <v>896</v>
      </c>
      <c r="F932" t="s">
        <v>1390</v>
      </c>
      <c r="G932" t="s">
        <v>28</v>
      </c>
      <c r="H932" t="s">
        <v>1398</v>
      </c>
      <c r="I932" t="s">
        <v>1510</v>
      </c>
      <c r="J932" t="s">
        <v>1495</v>
      </c>
      <c r="K932" t="s">
        <v>1496</v>
      </c>
    </row>
    <row r="933" spans="1:11" x14ac:dyDescent="0.25">
      <c r="A933">
        <v>38186</v>
      </c>
      <c r="B933">
        <v>131706</v>
      </c>
      <c r="C933" t="s">
        <v>826</v>
      </c>
      <c r="D933" t="s">
        <v>827</v>
      </c>
      <c r="F933" t="s">
        <v>1390</v>
      </c>
      <c r="G933" t="s">
        <v>35</v>
      </c>
      <c r="H933" t="s">
        <v>20</v>
      </c>
      <c r="I933" t="s">
        <v>1510</v>
      </c>
      <c r="J933" t="s">
        <v>1495</v>
      </c>
      <c r="K933" t="s">
        <v>1496</v>
      </c>
    </row>
    <row r="934" spans="1:11" x14ac:dyDescent="0.25">
      <c r="A934">
        <v>25814</v>
      </c>
      <c r="B934">
        <v>107345</v>
      </c>
      <c r="C934" t="s">
        <v>1512</v>
      </c>
      <c r="D934" t="s">
        <v>369</v>
      </c>
      <c r="F934" t="s">
        <v>1390</v>
      </c>
      <c r="G934" t="s">
        <v>19</v>
      </c>
      <c r="I934" t="s">
        <v>1510</v>
      </c>
      <c r="J934" t="s">
        <v>1495</v>
      </c>
      <c r="K934" t="s">
        <v>1496</v>
      </c>
    </row>
    <row r="935" spans="1:11" x14ac:dyDescent="0.25">
      <c r="A935">
        <v>38526</v>
      </c>
      <c r="B935">
        <v>144847</v>
      </c>
      <c r="C935" t="s">
        <v>1223</v>
      </c>
      <c r="D935" t="s">
        <v>1224</v>
      </c>
      <c r="F935" t="s">
        <v>1393</v>
      </c>
      <c r="G935" t="s">
        <v>627</v>
      </c>
      <c r="H935" t="s">
        <v>1240</v>
      </c>
      <c r="I935" t="s">
        <v>1510</v>
      </c>
      <c r="J935" t="s">
        <v>1495</v>
      </c>
      <c r="K935" t="s">
        <v>1496</v>
      </c>
    </row>
    <row r="936" spans="1:11" x14ac:dyDescent="0.25">
      <c r="A936">
        <v>38835</v>
      </c>
      <c r="B936">
        <v>159621</v>
      </c>
      <c r="C936" t="s">
        <v>122</v>
      </c>
      <c r="D936" t="s">
        <v>1194</v>
      </c>
      <c r="F936" t="s">
        <v>1390</v>
      </c>
      <c r="G936" t="s">
        <v>55</v>
      </c>
      <c r="H936" t="s">
        <v>1240</v>
      </c>
      <c r="I936" t="s">
        <v>1510</v>
      </c>
      <c r="J936" t="s">
        <v>1495</v>
      </c>
      <c r="K936" t="s">
        <v>1496</v>
      </c>
    </row>
    <row r="937" spans="1:11" x14ac:dyDescent="0.25">
      <c r="A937">
        <v>38538</v>
      </c>
      <c r="B937">
        <v>145500</v>
      </c>
      <c r="C937" t="s">
        <v>122</v>
      </c>
      <c r="D937" t="s">
        <v>783</v>
      </c>
      <c r="F937" t="s">
        <v>1393</v>
      </c>
      <c r="G937" t="s">
        <v>44</v>
      </c>
      <c r="H937" t="s">
        <v>1398</v>
      </c>
      <c r="I937" t="s">
        <v>1510</v>
      </c>
      <c r="J937" t="s">
        <v>1495</v>
      </c>
      <c r="K937" t="s">
        <v>1496</v>
      </c>
    </row>
    <row r="938" spans="1:11" x14ac:dyDescent="0.25">
      <c r="A938">
        <v>7650</v>
      </c>
      <c r="B938">
        <v>145647</v>
      </c>
      <c r="C938" t="s">
        <v>899</v>
      </c>
      <c r="D938" t="s">
        <v>634</v>
      </c>
      <c r="F938" t="s">
        <v>1390</v>
      </c>
      <c r="G938" t="s">
        <v>19</v>
      </c>
      <c r="H938" t="s">
        <v>1397</v>
      </c>
      <c r="I938" t="s">
        <v>898</v>
      </c>
      <c r="J938" t="s">
        <v>1495</v>
      </c>
      <c r="K938" t="s">
        <v>1496</v>
      </c>
    </row>
    <row r="939" spans="1:11" x14ac:dyDescent="0.25">
      <c r="A939">
        <v>38728</v>
      </c>
      <c r="B939">
        <v>153899</v>
      </c>
      <c r="C939" t="s">
        <v>1078</v>
      </c>
      <c r="D939" t="s">
        <v>920</v>
      </c>
      <c r="F939" t="s">
        <v>1390</v>
      </c>
      <c r="G939" t="s">
        <v>19</v>
      </c>
      <c r="H939" t="s">
        <v>1240</v>
      </c>
      <c r="I939" t="s">
        <v>898</v>
      </c>
      <c r="J939" t="s">
        <v>1495</v>
      </c>
      <c r="K939" t="s">
        <v>1496</v>
      </c>
    </row>
    <row r="940" spans="1:11" x14ac:dyDescent="0.25">
      <c r="A940">
        <v>38970</v>
      </c>
      <c r="B940">
        <v>164098</v>
      </c>
      <c r="C940" t="s">
        <v>1513</v>
      </c>
      <c r="D940" t="s">
        <v>1514</v>
      </c>
      <c r="F940" t="s">
        <v>1390</v>
      </c>
      <c r="G940" t="s">
        <v>19</v>
      </c>
      <c r="I940" t="s">
        <v>898</v>
      </c>
      <c r="J940" t="s">
        <v>1495</v>
      </c>
      <c r="K940" t="s">
        <v>1496</v>
      </c>
    </row>
    <row r="941" spans="1:11" x14ac:dyDescent="0.25">
      <c r="A941">
        <v>38681</v>
      </c>
      <c r="B941">
        <v>148835</v>
      </c>
      <c r="C941" t="s">
        <v>902</v>
      </c>
      <c r="D941" t="s">
        <v>903</v>
      </c>
      <c r="F941" t="s">
        <v>1390</v>
      </c>
      <c r="G941" t="s">
        <v>19</v>
      </c>
      <c r="H941" t="s">
        <v>1399</v>
      </c>
      <c r="I941" t="s">
        <v>898</v>
      </c>
      <c r="J941" t="s">
        <v>1495</v>
      </c>
      <c r="K941" t="s">
        <v>1496</v>
      </c>
    </row>
    <row r="942" spans="1:11" x14ac:dyDescent="0.25">
      <c r="A942">
        <v>25629</v>
      </c>
      <c r="B942">
        <v>79768</v>
      </c>
      <c r="C942" t="s">
        <v>904</v>
      </c>
      <c r="D942" t="s">
        <v>166</v>
      </c>
      <c r="F942" t="s">
        <v>1390</v>
      </c>
      <c r="G942" t="s">
        <v>19</v>
      </c>
      <c r="H942" t="s">
        <v>1399</v>
      </c>
      <c r="I942" t="s">
        <v>898</v>
      </c>
      <c r="J942" t="s">
        <v>1495</v>
      </c>
      <c r="K942" t="s">
        <v>1496</v>
      </c>
    </row>
    <row r="943" spans="1:11" x14ac:dyDescent="0.25">
      <c r="A943">
        <v>38933</v>
      </c>
      <c r="B943">
        <v>164051</v>
      </c>
      <c r="C943" t="s">
        <v>1379</v>
      </c>
      <c r="D943" t="s">
        <v>146</v>
      </c>
      <c r="F943" t="s">
        <v>1390</v>
      </c>
      <c r="G943" t="s">
        <v>19</v>
      </c>
      <c r="H943" t="s">
        <v>20</v>
      </c>
      <c r="I943" t="s">
        <v>898</v>
      </c>
      <c r="J943" t="s">
        <v>1495</v>
      </c>
      <c r="K943" t="s">
        <v>1496</v>
      </c>
    </row>
    <row r="944" spans="1:11" x14ac:dyDescent="0.25">
      <c r="A944">
        <v>25279</v>
      </c>
      <c r="B944">
        <v>46699</v>
      </c>
      <c r="C944" t="s">
        <v>905</v>
      </c>
      <c r="D944" t="s">
        <v>71</v>
      </c>
      <c r="F944" t="s">
        <v>1390</v>
      </c>
      <c r="G944" t="s">
        <v>28</v>
      </c>
      <c r="H944" t="s">
        <v>20</v>
      </c>
      <c r="I944" t="s">
        <v>898</v>
      </c>
      <c r="J944" t="s">
        <v>1495</v>
      </c>
      <c r="K944" t="s">
        <v>1496</v>
      </c>
    </row>
    <row r="945" spans="1:11" x14ac:dyDescent="0.25">
      <c r="A945">
        <v>25778</v>
      </c>
      <c r="B945">
        <v>162971</v>
      </c>
      <c r="C945" t="s">
        <v>906</v>
      </c>
      <c r="D945" t="s">
        <v>63</v>
      </c>
      <c r="F945" t="s">
        <v>1390</v>
      </c>
      <c r="G945" t="s">
        <v>35</v>
      </c>
      <c r="H945" t="s">
        <v>1399</v>
      </c>
      <c r="I945" t="s">
        <v>898</v>
      </c>
      <c r="J945" t="s">
        <v>1495</v>
      </c>
      <c r="K945" t="s">
        <v>1496</v>
      </c>
    </row>
    <row r="946" spans="1:11" x14ac:dyDescent="0.25">
      <c r="A946">
        <v>38344</v>
      </c>
      <c r="B946">
        <v>136704</v>
      </c>
      <c r="C946" t="s">
        <v>908</v>
      </c>
      <c r="D946" t="s">
        <v>85</v>
      </c>
      <c r="F946" t="s">
        <v>1390</v>
      </c>
      <c r="G946" t="s">
        <v>35</v>
      </c>
      <c r="H946" t="s">
        <v>1240</v>
      </c>
      <c r="I946" t="s">
        <v>898</v>
      </c>
      <c r="J946" t="s">
        <v>1495</v>
      </c>
      <c r="K946" t="s">
        <v>1496</v>
      </c>
    </row>
    <row r="947" spans="1:11" x14ac:dyDescent="0.25">
      <c r="A947">
        <v>38480</v>
      </c>
      <c r="B947">
        <v>142846</v>
      </c>
      <c r="C947" t="s">
        <v>909</v>
      </c>
      <c r="D947" t="s">
        <v>573</v>
      </c>
      <c r="F947" t="s">
        <v>1390</v>
      </c>
      <c r="G947" t="s">
        <v>19</v>
      </c>
      <c r="H947" t="s">
        <v>1398</v>
      </c>
      <c r="I947" t="s">
        <v>898</v>
      </c>
      <c r="J947" t="s">
        <v>1495</v>
      </c>
      <c r="K947" t="s">
        <v>1496</v>
      </c>
    </row>
    <row r="948" spans="1:11" x14ac:dyDescent="0.25">
      <c r="A948">
        <v>38847</v>
      </c>
      <c r="B948">
        <v>159633</v>
      </c>
      <c r="C948" t="s">
        <v>911</v>
      </c>
      <c r="D948" t="s">
        <v>59</v>
      </c>
      <c r="F948" t="s">
        <v>1390</v>
      </c>
      <c r="G948" t="s">
        <v>19</v>
      </c>
      <c r="H948" t="s">
        <v>20</v>
      </c>
      <c r="I948" t="s">
        <v>898</v>
      </c>
      <c r="J948" t="s">
        <v>1495</v>
      </c>
      <c r="K948" t="s">
        <v>1496</v>
      </c>
    </row>
    <row r="949" spans="1:11" x14ac:dyDescent="0.25">
      <c r="A949">
        <v>38202</v>
      </c>
      <c r="B949">
        <v>131847</v>
      </c>
      <c r="C949" t="s">
        <v>776</v>
      </c>
      <c r="D949" t="s">
        <v>912</v>
      </c>
      <c r="F949" t="s">
        <v>1390</v>
      </c>
      <c r="G949" t="s">
        <v>23</v>
      </c>
      <c r="H949" t="s">
        <v>1394</v>
      </c>
      <c r="I949" t="s">
        <v>898</v>
      </c>
      <c r="J949" t="s">
        <v>1495</v>
      </c>
      <c r="K949" t="s">
        <v>1496</v>
      </c>
    </row>
    <row r="950" spans="1:11" x14ac:dyDescent="0.25">
      <c r="A950">
        <v>4788</v>
      </c>
      <c r="B950">
        <v>97947</v>
      </c>
      <c r="C950" t="s">
        <v>1196</v>
      </c>
      <c r="D950" t="s">
        <v>1197</v>
      </c>
      <c r="F950" t="s">
        <v>1390</v>
      </c>
      <c r="G950" t="s">
        <v>19</v>
      </c>
      <c r="H950" t="s">
        <v>1240</v>
      </c>
      <c r="I950" t="s">
        <v>1515</v>
      </c>
      <c r="J950" t="s">
        <v>1516</v>
      </c>
      <c r="K950" t="s">
        <v>1517</v>
      </c>
    </row>
    <row r="951" spans="1:11" x14ac:dyDescent="0.25">
      <c r="A951">
        <v>16861</v>
      </c>
      <c r="B951">
        <v>16489</v>
      </c>
      <c r="C951" t="s">
        <v>713</v>
      </c>
      <c r="D951" t="s">
        <v>513</v>
      </c>
      <c r="F951" t="s">
        <v>1390</v>
      </c>
      <c r="G951" t="s">
        <v>19</v>
      </c>
      <c r="H951" t="s">
        <v>1399</v>
      </c>
      <c r="I951" t="s">
        <v>1515</v>
      </c>
      <c r="J951" t="s">
        <v>1516</v>
      </c>
      <c r="K951" t="s">
        <v>1517</v>
      </c>
    </row>
    <row r="952" spans="1:11" x14ac:dyDescent="0.25">
      <c r="A952">
        <v>16860</v>
      </c>
      <c r="B952">
        <v>16486</v>
      </c>
      <c r="C952" t="s">
        <v>713</v>
      </c>
      <c r="D952" t="s">
        <v>913</v>
      </c>
      <c r="F952" t="s">
        <v>1390</v>
      </c>
      <c r="G952" t="s">
        <v>23</v>
      </c>
      <c r="H952" t="s">
        <v>20</v>
      </c>
      <c r="I952" t="s">
        <v>1515</v>
      </c>
      <c r="J952" t="s">
        <v>1516</v>
      </c>
      <c r="K952" t="s">
        <v>1517</v>
      </c>
    </row>
    <row r="953" spans="1:11" x14ac:dyDescent="0.25">
      <c r="A953">
        <v>38643</v>
      </c>
      <c r="B953">
        <v>148780</v>
      </c>
      <c r="C953" t="s">
        <v>914</v>
      </c>
      <c r="D953" t="s">
        <v>611</v>
      </c>
      <c r="F953" t="s">
        <v>1390</v>
      </c>
      <c r="G953" t="s">
        <v>19</v>
      </c>
      <c r="H953" t="s">
        <v>1240</v>
      </c>
      <c r="I953" t="s">
        <v>1515</v>
      </c>
      <c r="J953" t="s">
        <v>1516</v>
      </c>
      <c r="K953" t="s">
        <v>1517</v>
      </c>
    </row>
    <row r="954" spans="1:11" x14ac:dyDescent="0.25">
      <c r="A954">
        <v>16862</v>
      </c>
      <c r="B954">
        <v>16393</v>
      </c>
      <c r="C954" t="s">
        <v>915</v>
      </c>
      <c r="D954" t="s">
        <v>49</v>
      </c>
      <c r="F954" t="s">
        <v>1390</v>
      </c>
      <c r="G954" t="s">
        <v>19</v>
      </c>
      <c r="H954" t="s">
        <v>1399</v>
      </c>
      <c r="I954" t="s">
        <v>1515</v>
      </c>
      <c r="J954" t="s">
        <v>1516</v>
      </c>
      <c r="K954" t="s">
        <v>1517</v>
      </c>
    </row>
    <row r="955" spans="1:11" x14ac:dyDescent="0.25">
      <c r="A955">
        <v>38895</v>
      </c>
      <c r="B955">
        <v>162956</v>
      </c>
      <c r="C955" t="s">
        <v>1252</v>
      </c>
      <c r="D955" t="s">
        <v>244</v>
      </c>
      <c r="F955" t="s">
        <v>1390</v>
      </c>
      <c r="G955" t="s">
        <v>225</v>
      </c>
      <c r="H955" t="s">
        <v>1394</v>
      </c>
      <c r="I955" t="s">
        <v>1515</v>
      </c>
      <c r="J955" t="s">
        <v>1516</v>
      </c>
      <c r="K955" t="s">
        <v>1517</v>
      </c>
    </row>
    <row r="956" spans="1:11" x14ac:dyDescent="0.25">
      <c r="A956">
        <v>16565</v>
      </c>
      <c r="B956">
        <v>128761</v>
      </c>
      <c r="C956" t="s">
        <v>1198</v>
      </c>
      <c r="D956" t="s">
        <v>74</v>
      </c>
      <c r="F956" t="s">
        <v>1390</v>
      </c>
      <c r="G956" t="s">
        <v>35</v>
      </c>
      <c r="H956" t="s">
        <v>20</v>
      </c>
      <c r="I956" t="s">
        <v>1515</v>
      </c>
      <c r="J956" t="s">
        <v>1516</v>
      </c>
      <c r="K956" t="s">
        <v>1517</v>
      </c>
    </row>
    <row r="957" spans="1:11" x14ac:dyDescent="0.25">
      <c r="A957">
        <v>38721</v>
      </c>
      <c r="B957">
        <v>153887</v>
      </c>
      <c r="C957" t="s">
        <v>358</v>
      </c>
      <c r="D957" t="s">
        <v>804</v>
      </c>
      <c r="F957" t="s">
        <v>1393</v>
      </c>
      <c r="G957" t="s">
        <v>44</v>
      </c>
      <c r="H957" t="s">
        <v>1240</v>
      </c>
      <c r="I957" t="s">
        <v>1515</v>
      </c>
      <c r="J957" t="s">
        <v>1516</v>
      </c>
      <c r="K957" t="s">
        <v>1517</v>
      </c>
    </row>
    <row r="958" spans="1:11" x14ac:dyDescent="0.25">
      <c r="A958">
        <v>38968</v>
      </c>
      <c r="B958">
        <v>164096</v>
      </c>
      <c r="C958" t="s">
        <v>815</v>
      </c>
      <c r="D958" t="s">
        <v>1518</v>
      </c>
      <c r="F958" t="s">
        <v>1390</v>
      </c>
      <c r="G958" t="s">
        <v>225</v>
      </c>
      <c r="I958" t="s">
        <v>1515</v>
      </c>
      <c r="J958" t="s">
        <v>1516</v>
      </c>
      <c r="K958" t="s">
        <v>1517</v>
      </c>
    </row>
    <row r="959" spans="1:11" x14ac:dyDescent="0.25">
      <c r="A959">
        <v>38544</v>
      </c>
      <c r="B959">
        <v>145545</v>
      </c>
      <c r="C959" t="s">
        <v>234</v>
      </c>
      <c r="D959" t="s">
        <v>235</v>
      </c>
      <c r="F959" t="s">
        <v>1390</v>
      </c>
      <c r="G959" t="s">
        <v>225</v>
      </c>
      <c r="H959" t="s">
        <v>1399</v>
      </c>
      <c r="I959" t="s">
        <v>1515</v>
      </c>
      <c r="J959" t="s">
        <v>1516</v>
      </c>
      <c r="K959" t="s">
        <v>1517</v>
      </c>
    </row>
    <row r="960" spans="1:11" x14ac:dyDescent="0.25">
      <c r="A960">
        <v>38856</v>
      </c>
      <c r="B960">
        <v>159645</v>
      </c>
      <c r="C960" t="s">
        <v>1110</v>
      </c>
      <c r="D960" t="s">
        <v>546</v>
      </c>
      <c r="F960" t="s">
        <v>1390</v>
      </c>
      <c r="G960" t="s">
        <v>225</v>
      </c>
      <c r="H960" t="s">
        <v>1240</v>
      </c>
      <c r="I960" t="s">
        <v>1515</v>
      </c>
      <c r="J960" t="s">
        <v>1516</v>
      </c>
      <c r="K960" t="s">
        <v>1517</v>
      </c>
    </row>
    <row r="961" spans="1:11" x14ac:dyDescent="0.25">
      <c r="A961">
        <v>38775</v>
      </c>
      <c r="B961">
        <v>158006</v>
      </c>
      <c r="C961" t="s">
        <v>1110</v>
      </c>
      <c r="D961" t="s">
        <v>1111</v>
      </c>
      <c r="F961" t="s">
        <v>1393</v>
      </c>
      <c r="G961" t="s">
        <v>445</v>
      </c>
      <c r="H961" t="s">
        <v>1240</v>
      </c>
      <c r="I961" t="s">
        <v>1515</v>
      </c>
      <c r="J961" t="s">
        <v>1516</v>
      </c>
      <c r="K961" t="s">
        <v>1517</v>
      </c>
    </row>
    <row r="962" spans="1:11" x14ac:dyDescent="0.25">
      <c r="A962">
        <v>38919</v>
      </c>
      <c r="B962">
        <v>162987</v>
      </c>
      <c r="C962" t="s">
        <v>1225</v>
      </c>
      <c r="D962" t="s">
        <v>441</v>
      </c>
      <c r="F962" t="s">
        <v>1390</v>
      </c>
      <c r="G962" t="s">
        <v>19</v>
      </c>
      <c r="H962" t="s">
        <v>1394</v>
      </c>
      <c r="I962" t="s">
        <v>1515</v>
      </c>
      <c r="J962" t="s">
        <v>1516</v>
      </c>
      <c r="K962" t="s">
        <v>1517</v>
      </c>
    </row>
    <row r="963" spans="1:11" x14ac:dyDescent="0.25">
      <c r="A963">
        <v>38876</v>
      </c>
      <c r="B963">
        <v>162020</v>
      </c>
      <c r="C963" t="s">
        <v>1225</v>
      </c>
      <c r="D963" t="s">
        <v>694</v>
      </c>
      <c r="F963" t="s">
        <v>1393</v>
      </c>
      <c r="G963" t="s">
        <v>44</v>
      </c>
      <c r="H963" t="s">
        <v>1400</v>
      </c>
      <c r="I963" t="s">
        <v>1515</v>
      </c>
      <c r="J963" t="s">
        <v>1516</v>
      </c>
      <c r="K963" t="s">
        <v>1517</v>
      </c>
    </row>
    <row r="964" spans="1:11" x14ac:dyDescent="0.25">
      <c r="A964">
        <v>16349</v>
      </c>
      <c r="B964">
        <v>115710</v>
      </c>
      <c r="C964" t="s">
        <v>916</v>
      </c>
      <c r="D964" t="s">
        <v>39</v>
      </c>
      <c r="F964" t="s">
        <v>1390</v>
      </c>
      <c r="G964" t="s">
        <v>23</v>
      </c>
      <c r="H964" t="s">
        <v>1240</v>
      </c>
      <c r="I964" t="s">
        <v>1515</v>
      </c>
      <c r="J964" t="s">
        <v>1516</v>
      </c>
      <c r="K964" t="s">
        <v>1517</v>
      </c>
    </row>
    <row r="965" spans="1:11" x14ac:dyDescent="0.25">
      <c r="A965">
        <v>38545</v>
      </c>
      <c r="B965">
        <v>145546</v>
      </c>
      <c r="C965" t="s">
        <v>104</v>
      </c>
      <c r="D965" t="s">
        <v>117</v>
      </c>
      <c r="F965" t="s">
        <v>1390</v>
      </c>
      <c r="G965" t="s">
        <v>225</v>
      </c>
      <c r="H965" t="s">
        <v>1399</v>
      </c>
      <c r="I965" t="s">
        <v>1515</v>
      </c>
      <c r="J965" t="s">
        <v>1516</v>
      </c>
      <c r="K965" t="s">
        <v>1517</v>
      </c>
    </row>
    <row r="966" spans="1:11" x14ac:dyDescent="0.25">
      <c r="A966">
        <v>38780</v>
      </c>
      <c r="B966">
        <v>158011</v>
      </c>
      <c r="C966" t="s">
        <v>1112</v>
      </c>
      <c r="D966" t="s">
        <v>1113</v>
      </c>
      <c r="F966" t="s">
        <v>1393</v>
      </c>
      <c r="G966" t="s">
        <v>82</v>
      </c>
      <c r="H966" t="s">
        <v>20</v>
      </c>
      <c r="I966" t="s">
        <v>1515</v>
      </c>
      <c r="J966" t="s">
        <v>1516</v>
      </c>
      <c r="K966" t="s">
        <v>1517</v>
      </c>
    </row>
    <row r="967" spans="1:11" x14ac:dyDescent="0.25">
      <c r="A967">
        <v>16945</v>
      </c>
      <c r="B967">
        <v>16589</v>
      </c>
      <c r="C967" t="s">
        <v>919</v>
      </c>
      <c r="D967" t="s">
        <v>31</v>
      </c>
      <c r="F967" t="s">
        <v>1390</v>
      </c>
      <c r="G967" t="s">
        <v>19</v>
      </c>
      <c r="H967" t="s">
        <v>1398</v>
      </c>
      <c r="I967" t="s">
        <v>1515</v>
      </c>
      <c r="J967" t="s">
        <v>1516</v>
      </c>
      <c r="K967" t="s">
        <v>1517</v>
      </c>
    </row>
    <row r="968" spans="1:11" x14ac:dyDescent="0.25">
      <c r="A968">
        <v>38620</v>
      </c>
      <c r="B968">
        <v>146947</v>
      </c>
      <c r="C968" t="s">
        <v>180</v>
      </c>
      <c r="D968" t="s">
        <v>920</v>
      </c>
      <c r="F968" t="s">
        <v>1390</v>
      </c>
      <c r="G968" t="s">
        <v>55</v>
      </c>
      <c r="H968" t="s">
        <v>1240</v>
      </c>
      <c r="I968" t="s">
        <v>1515</v>
      </c>
      <c r="J968" t="s">
        <v>1516</v>
      </c>
      <c r="K968" t="s">
        <v>1517</v>
      </c>
    </row>
    <row r="969" spans="1:11" x14ac:dyDescent="0.25">
      <c r="A969">
        <v>38642</v>
      </c>
      <c r="B969">
        <v>148779</v>
      </c>
      <c r="C969" t="s">
        <v>584</v>
      </c>
      <c r="D969" t="s">
        <v>49</v>
      </c>
      <c r="F969" t="s">
        <v>1390</v>
      </c>
      <c r="G969" t="s">
        <v>19</v>
      </c>
      <c r="H969" t="s">
        <v>1240</v>
      </c>
      <c r="I969" t="s">
        <v>1515</v>
      </c>
      <c r="J969" t="s">
        <v>1516</v>
      </c>
      <c r="K969" t="s">
        <v>1517</v>
      </c>
    </row>
    <row r="970" spans="1:11" x14ac:dyDescent="0.25">
      <c r="A970">
        <v>38396</v>
      </c>
      <c r="B970">
        <v>139243</v>
      </c>
      <c r="C970" t="s">
        <v>584</v>
      </c>
      <c r="D970" t="s">
        <v>391</v>
      </c>
      <c r="F970" t="s">
        <v>1390</v>
      </c>
      <c r="G970" t="s">
        <v>225</v>
      </c>
      <c r="H970" t="s">
        <v>1399</v>
      </c>
      <c r="I970" t="s">
        <v>1515</v>
      </c>
      <c r="J970" t="s">
        <v>1516</v>
      </c>
      <c r="K970" t="s">
        <v>1517</v>
      </c>
    </row>
    <row r="971" spans="1:11" x14ac:dyDescent="0.25">
      <c r="A971">
        <v>16348</v>
      </c>
      <c r="B971">
        <v>111195</v>
      </c>
      <c r="C971" t="s">
        <v>584</v>
      </c>
      <c r="D971" t="s">
        <v>373</v>
      </c>
      <c r="F971" t="s">
        <v>1390</v>
      </c>
      <c r="G971" t="s">
        <v>28</v>
      </c>
      <c r="H971" t="s">
        <v>20</v>
      </c>
      <c r="I971" t="s">
        <v>1515</v>
      </c>
      <c r="J971" t="s">
        <v>1516</v>
      </c>
      <c r="K971" t="s">
        <v>1517</v>
      </c>
    </row>
    <row r="972" spans="1:11" x14ac:dyDescent="0.25">
      <c r="A972">
        <v>38453</v>
      </c>
      <c r="B972">
        <v>142714</v>
      </c>
      <c r="C972" t="s">
        <v>1380</v>
      </c>
      <c r="D972" t="s">
        <v>33</v>
      </c>
      <c r="F972" t="s">
        <v>1390</v>
      </c>
      <c r="G972" t="s">
        <v>19</v>
      </c>
      <c r="H972" t="s">
        <v>1240</v>
      </c>
      <c r="I972" t="s">
        <v>1515</v>
      </c>
      <c r="J972" t="s">
        <v>1516</v>
      </c>
      <c r="K972" t="s">
        <v>1517</v>
      </c>
    </row>
    <row r="973" spans="1:11" x14ac:dyDescent="0.25">
      <c r="A973">
        <v>16352</v>
      </c>
      <c r="B973">
        <v>146884</v>
      </c>
      <c r="C973" t="s">
        <v>921</v>
      </c>
      <c r="D973" t="s">
        <v>74</v>
      </c>
      <c r="F973" t="s">
        <v>1390</v>
      </c>
      <c r="G973" t="s">
        <v>19</v>
      </c>
      <c r="H973" t="s">
        <v>1399</v>
      </c>
      <c r="I973" t="s">
        <v>1515</v>
      </c>
      <c r="J973" t="s">
        <v>1516</v>
      </c>
      <c r="K973" t="s">
        <v>1517</v>
      </c>
    </row>
    <row r="974" spans="1:11" x14ac:dyDescent="0.25">
      <c r="A974">
        <v>16346</v>
      </c>
      <c r="B974">
        <v>109435</v>
      </c>
      <c r="C974" t="s">
        <v>922</v>
      </c>
      <c r="D974" t="s">
        <v>107</v>
      </c>
      <c r="F974" t="s">
        <v>1390</v>
      </c>
      <c r="G974" t="s">
        <v>28</v>
      </c>
      <c r="H974" t="s">
        <v>1399</v>
      </c>
      <c r="I974" t="s">
        <v>1515</v>
      </c>
      <c r="J974" t="s">
        <v>1516</v>
      </c>
      <c r="K974" t="s">
        <v>1517</v>
      </c>
    </row>
    <row r="975" spans="1:11" x14ac:dyDescent="0.25">
      <c r="A975">
        <v>38005</v>
      </c>
      <c r="B975">
        <v>118015</v>
      </c>
      <c r="C975" t="s">
        <v>923</v>
      </c>
      <c r="D975" t="s">
        <v>924</v>
      </c>
      <c r="F975" t="s">
        <v>1390</v>
      </c>
      <c r="G975" t="s">
        <v>23</v>
      </c>
      <c r="H975" t="s">
        <v>20</v>
      </c>
      <c r="I975" t="s">
        <v>1515</v>
      </c>
      <c r="J975" t="s">
        <v>1516</v>
      </c>
      <c r="K975" t="s">
        <v>1517</v>
      </c>
    </row>
    <row r="976" spans="1:11" x14ac:dyDescent="0.25">
      <c r="A976">
        <v>38934</v>
      </c>
      <c r="B976">
        <v>164052</v>
      </c>
      <c r="C976" t="s">
        <v>923</v>
      </c>
      <c r="D976" t="s">
        <v>1381</v>
      </c>
      <c r="F976" t="s">
        <v>1393</v>
      </c>
      <c r="G976" t="s">
        <v>44</v>
      </c>
      <c r="H976" t="s">
        <v>1394</v>
      </c>
      <c r="I976" t="s">
        <v>1515</v>
      </c>
      <c r="J976" t="s">
        <v>1516</v>
      </c>
      <c r="K976" t="s">
        <v>1517</v>
      </c>
    </row>
    <row r="977" spans="1:11" x14ac:dyDescent="0.25">
      <c r="A977">
        <v>38877</v>
      </c>
      <c r="B977">
        <v>162021</v>
      </c>
      <c r="C977" t="s">
        <v>1226</v>
      </c>
      <c r="D977" t="s">
        <v>34</v>
      </c>
      <c r="F977" t="s">
        <v>1390</v>
      </c>
      <c r="G977" t="s">
        <v>23</v>
      </c>
      <c r="H977" t="s">
        <v>20</v>
      </c>
      <c r="I977" t="s">
        <v>1515</v>
      </c>
      <c r="J977" t="s">
        <v>1516</v>
      </c>
      <c r="K977" t="s">
        <v>1517</v>
      </c>
    </row>
    <row r="978" spans="1:11" x14ac:dyDescent="0.25">
      <c r="A978">
        <v>16495</v>
      </c>
      <c r="B978">
        <v>135360</v>
      </c>
      <c r="C978" t="s">
        <v>368</v>
      </c>
      <c r="D978" t="s">
        <v>120</v>
      </c>
      <c r="F978" t="s">
        <v>1390</v>
      </c>
      <c r="G978" t="s">
        <v>19</v>
      </c>
      <c r="H978" t="s">
        <v>1398</v>
      </c>
      <c r="I978" t="s">
        <v>1515</v>
      </c>
      <c r="J978" t="s">
        <v>1516</v>
      </c>
      <c r="K978" t="s">
        <v>1517</v>
      </c>
    </row>
    <row r="979" spans="1:11" x14ac:dyDescent="0.25">
      <c r="A979">
        <v>16488</v>
      </c>
      <c r="B979">
        <v>111194</v>
      </c>
      <c r="C979" t="s">
        <v>368</v>
      </c>
      <c r="D979" t="s">
        <v>69</v>
      </c>
      <c r="F979" t="s">
        <v>1390</v>
      </c>
      <c r="G979" t="s">
        <v>28</v>
      </c>
      <c r="H979" t="s">
        <v>20</v>
      </c>
      <c r="I979" t="s">
        <v>1515</v>
      </c>
      <c r="J979" t="s">
        <v>1516</v>
      </c>
      <c r="K979" t="s">
        <v>1517</v>
      </c>
    </row>
    <row r="980" spans="1:11" x14ac:dyDescent="0.25">
      <c r="A980">
        <v>16371</v>
      </c>
      <c r="B980">
        <v>115709</v>
      </c>
      <c r="C980" t="s">
        <v>1114</v>
      </c>
      <c r="D980" t="s">
        <v>775</v>
      </c>
      <c r="F980" t="s">
        <v>1393</v>
      </c>
      <c r="G980" t="s">
        <v>44</v>
      </c>
      <c r="I980" t="s">
        <v>1515</v>
      </c>
      <c r="J980" t="s">
        <v>1516</v>
      </c>
      <c r="K980" t="s">
        <v>1517</v>
      </c>
    </row>
    <row r="981" spans="1:11" x14ac:dyDescent="0.25">
      <c r="A981">
        <v>38777</v>
      </c>
      <c r="B981">
        <v>158008</v>
      </c>
      <c r="C981" t="s">
        <v>926</v>
      </c>
      <c r="D981" t="s">
        <v>1116</v>
      </c>
      <c r="F981" t="s">
        <v>1390</v>
      </c>
      <c r="G981" t="s">
        <v>225</v>
      </c>
      <c r="H981" t="s">
        <v>1240</v>
      </c>
      <c r="I981" t="s">
        <v>1515</v>
      </c>
      <c r="J981" t="s">
        <v>1516</v>
      </c>
      <c r="K981" t="s">
        <v>1517</v>
      </c>
    </row>
    <row r="982" spans="1:11" x14ac:dyDescent="0.25">
      <c r="A982">
        <v>16848</v>
      </c>
      <c r="B982">
        <v>115712</v>
      </c>
      <c r="C982" t="s">
        <v>926</v>
      </c>
      <c r="D982" t="s">
        <v>71</v>
      </c>
      <c r="F982" t="s">
        <v>1390</v>
      </c>
      <c r="G982" t="s">
        <v>28</v>
      </c>
      <c r="H982" t="s">
        <v>1240</v>
      </c>
      <c r="I982" t="s">
        <v>1515</v>
      </c>
      <c r="J982" t="s">
        <v>1516</v>
      </c>
      <c r="K982" t="s">
        <v>1517</v>
      </c>
    </row>
    <row r="983" spans="1:11" x14ac:dyDescent="0.25">
      <c r="A983">
        <v>16852</v>
      </c>
      <c r="B983">
        <v>16395</v>
      </c>
      <c r="C983" t="s">
        <v>926</v>
      </c>
      <c r="D983" t="s">
        <v>405</v>
      </c>
      <c r="F983" t="s">
        <v>1390</v>
      </c>
      <c r="G983" t="s">
        <v>19</v>
      </c>
      <c r="H983" t="s">
        <v>1399</v>
      </c>
      <c r="I983" t="s">
        <v>1515</v>
      </c>
      <c r="J983" t="s">
        <v>1516</v>
      </c>
      <c r="K983" t="s">
        <v>1517</v>
      </c>
    </row>
    <row r="984" spans="1:11" x14ac:dyDescent="0.25">
      <c r="A984">
        <v>25541</v>
      </c>
      <c r="B984">
        <v>70493</v>
      </c>
      <c r="C984" t="s">
        <v>927</v>
      </c>
      <c r="D984" t="s">
        <v>39</v>
      </c>
      <c r="F984" t="s">
        <v>1390</v>
      </c>
      <c r="G984" t="s">
        <v>23</v>
      </c>
      <c r="H984" t="s">
        <v>20</v>
      </c>
      <c r="I984" t="s">
        <v>1515</v>
      </c>
      <c r="J984" t="s">
        <v>1516</v>
      </c>
      <c r="K984" t="s">
        <v>1517</v>
      </c>
    </row>
    <row r="985" spans="1:11" x14ac:dyDescent="0.25">
      <c r="A985">
        <v>25199</v>
      </c>
      <c r="B985">
        <v>42489</v>
      </c>
      <c r="C985" t="s">
        <v>928</v>
      </c>
      <c r="D985" t="s">
        <v>464</v>
      </c>
      <c r="F985" t="s">
        <v>1390</v>
      </c>
      <c r="G985" t="s">
        <v>19</v>
      </c>
      <c r="H985" t="s">
        <v>1240</v>
      </c>
      <c r="I985" t="s">
        <v>1515</v>
      </c>
      <c r="J985" t="s">
        <v>1516</v>
      </c>
      <c r="K985" t="s">
        <v>1517</v>
      </c>
    </row>
    <row r="986" spans="1:11" x14ac:dyDescent="0.25">
      <c r="A986">
        <v>38686</v>
      </c>
      <c r="B986">
        <v>148843</v>
      </c>
      <c r="C986" t="s">
        <v>97</v>
      </c>
      <c r="D986" t="s">
        <v>31</v>
      </c>
      <c r="F986" t="s">
        <v>1390</v>
      </c>
      <c r="G986" t="s">
        <v>19</v>
      </c>
      <c r="H986" t="s">
        <v>1399</v>
      </c>
      <c r="I986" t="s">
        <v>12</v>
      </c>
      <c r="J986" t="s">
        <v>1519</v>
      </c>
      <c r="K986" t="s">
        <v>1520</v>
      </c>
    </row>
    <row r="987" spans="1:11" x14ac:dyDescent="0.25">
      <c r="A987">
        <v>16287</v>
      </c>
      <c r="B987">
        <v>141705</v>
      </c>
      <c r="C987" t="s">
        <v>929</v>
      </c>
      <c r="D987" t="s">
        <v>47</v>
      </c>
      <c r="F987" t="s">
        <v>1390</v>
      </c>
      <c r="G987" t="s">
        <v>19</v>
      </c>
      <c r="H987" t="s">
        <v>1399</v>
      </c>
      <c r="I987" t="s">
        <v>12</v>
      </c>
      <c r="J987" t="s">
        <v>1519</v>
      </c>
      <c r="K987" t="s">
        <v>1520</v>
      </c>
    </row>
    <row r="988" spans="1:11" x14ac:dyDescent="0.25">
      <c r="A988">
        <v>16277</v>
      </c>
      <c r="B988">
        <v>116662</v>
      </c>
      <c r="C988" t="s">
        <v>930</v>
      </c>
      <c r="D988" t="s">
        <v>45</v>
      </c>
      <c r="F988" t="s">
        <v>1390</v>
      </c>
      <c r="G988" t="s">
        <v>28</v>
      </c>
      <c r="H988" t="s">
        <v>1240</v>
      </c>
      <c r="I988" t="s">
        <v>12</v>
      </c>
      <c r="J988" t="s">
        <v>1519</v>
      </c>
      <c r="K988" t="s">
        <v>1520</v>
      </c>
    </row>
    <row r="989" spans="1:11" x14ac:dyDescent="0.25">
      <c r="A989">
        <v>38840</v>
      </c>
      <c r="B989">
        <v>159626</v>
      </c>
      <c r="C989" t="s">
        <v>1199</v>
      </c>
      <c r="D989" t="s">
        <v>1200</v>
      </c>
      <c r="F989" t="s">
        <v>1390</v>
      </c>
      <c r="G989" t="s">
        <v>35</v>
      </c>
      <c r="H989" t="s">
        <v>1240</v>
      </c>
      <c r="I989" t="s">
        <v>12</v>
      </c>
      <c r="J989" t="s">
        <v>1519</v>
      </c>
      <c r="K989" t="s">
        <v>1520</v>
      </c>
    </row>
    <row r="990" spans="1:11" x14ac:dyDescent="0.25">
      <c r="A990">
        <v>38687</v>
      </c>
      <c r="B990">
        <v>148844</v>
      </c>
      <c r="C990" t="s">
        <v>931</v>
      </c>
      <c r="D990" t="s">
        <v>47</v>
      </c>
      <c r="F990" t="s">
        <v>1390</v>
      </c>
      <c r="G990" t="s">
        <v>19</v>
      </c>
      <c r="H990" t="s">
        <v>1398</v>
      </c>
      <c r="I990" t="s">
        <v>12</v>
      </c>
      <c r="J990" t="s">
        <v>1519</v>
      </c>
      <c r="K990" t="s">
        <v>1520</v>
      </c>
    </row>
    <row r="991" spans="1:11" x14ac:dyDescent="0.25">
      <c r="A991">
        <v>25425</v>
      </c>
      <c r="B991">
        <v>62947</v>
      </c>
      <c r="C991" t="s">
        <v>932</v>
      </c>
      <c r="D991" t="s">
        <v>85</v>
      </c>
      <c r="F991" t="s">
        <v>1390</v>
      </c>
      <c r="G991" t="s">
        <v>19</v>
      </c>
      <c r="H991" t="s">
        <v>1399</v>
      </c>
      <c r="I991" t="s">
        <v>12</v>
      </c>
      <c r="J991" t="s">
        <v>1519</v>
      </c>
      <c r="K991" t="s">
        <v>1520</v>
      </c>
    </row>
    <row r="992" spans="1:11" x14ac:dyDescent="0.25">
      <c r="A992">
        <v>16285</v>
      </c>
      <c r="B992">
        <v>116663</v>
      </c>
      <c r="C992" t="s">
        <v>423</v>
      </c>
      <c r="D992" t="s">
        <v>39</v>
      </c>
      <c r="F992" t="s">
        <v>1390</v>
      </c>
      <c r="G992" t="s">
        <v>28</v>
      </c>
      <c r="H992" t="s">
        <v>20</v>
      </c>
      <c r="I992" t="s">
        <v>12</v>
      </c>
      <c r="J992" t="s">
        <v>1519</v>
      </c>
      <c r="K992" t="s">
        <v>1520</v>
      </c>
    </row>
    <row r="993" spans="1:11" x14ac:dyDescent="0.25">
      <c r="A993">
        <v>10622</v>
      </c>
      <c r="B993">
        <v>148785</v>
      </c>
      <c r="C993" t="s">
        <v>933</v>
      </c>
      <c r="D993" t="s">
        <v>110</v>
      </c>
      <c r="F993" t="s">
        <v>1390</v>
      </c>
      <c r="G993" t="s">
        <v>19</v>
      </c>
      <c r="H993" t="s">
        <v>1397</v>
      </c>
      <c r="I993" t="s">
        <v>12</v>
      </c>
      <c r="J993" t="s">
        <v>1519</v>
      </c>
      <c r="K993" t="s">
        <v>1520</v>
      </c>
    </row>
    <row r="994" spans="1:11" x14ac:dyDescent="0.25">
      <c r="A994">
        <v>38961</v>
      </c>
      <c r="B994">
        <v>164093</v>
      </c>
      <c r="C994" t="s">
        <v>1521</v>
      </c>
      <c r="D994" t="s">
        <v>1522</v>
      </c>
      <c r="F994" t="s">
        <v>1390</v>
      </c>
      <c r="G994" t="s">
        <v>19</v>
      </c>
      <c r="I994" t="s">
        <v>12</v>
      </c>
      <c r="J994" t="s">
        <v>1519</v>
      </c>
      <c r="K994" t="s">
        <v>1520</v>
      </c>
    </row>
    <row r="995" spans="1:11" x14ac:dyDescent="0.25">
      <c r="A995">
        <v>38039</v>
      </c>
      <c r="B995">
        <v>112941</v>
      </c>
      <c r="C995" t="s">
        <v>364</v>
      </c>
      <c r="D995" t="s">
        <v>89</v>
      </c>
      <c r="F995" t="s">
        <v>1390</v>
      </c>
      <c r="G995" t="s">
        <v>19</v>
      </c>
      <c r="H995" t="s">
        <v>1398</v>
      </c>
      <c r="I995" t="s">
        <v>12</v>
      </c>
      <c r="J995" t="s">
        <v>1519</v>
      </c>
      <c r="K995" t="s">
        <v>1520</v>
      </c>
    </row>
    <row r="996" spans="1:11" x14ac:dyDescent="0.25">
      <c r="A996">
        <v>38841</v>
      </c>
      <c r="B996">
        <v>159627</v>
      </c>
      <c r="C996" t="s">
        <v>455</v>
      </c>
      <c r="D996" t="s">
        <v>1201</v>
      </c>
      <c r="F996" t="s">
        <v>1390</v>
      </c>
      <c r="G996" t="s">
        <v>19</v>
      </c>
      <c r="H996" t="s">
        <v>1394</v>
      </c>
      <c r="I996" t="s">
        <v>12</v>
      </c>
      <c r="J996" t="s">
        <v>1519</v>
      </c>
      <c r="K996" t="s">
        <v>1520</v>
      </c>
    </row>
    <row r="997" spans="1:11" x14ac:dyDescent="0.25">
      <c r="A997">
        <v>16939</v>
      </c>
      <c r="B997">
        <v>162031</v>
      </c>
      <c r="C997" t="s">
        <v>1239</v>
      </c>
      <c r="D997" t="s">
        <v>290</v>
      </c>
      <c r="F997" t="s">
        <v>1390</v>
      </c>
      <c r="G997" t="s">
        <v>19</v>
      </c>
      <c r="H997" t="s">
        <v>1240</v>
      </c>
      <c r="I997" t="s">
        <v>12</v>
      </c>
      <c r="J997" t="s">
        <v>1519</v>
      </c>
      <c r="K997" t="s">
        <v>1520</v>
      </c>
    </row>
    <row r="998" spans="1:11" x14ac:dyDescent="0.25">
      <c r="A998">
        <v>16305</v>
      </c>
      <c r="B998">
        <v>116671</v>
      </c>
      <c r="C998" t="s">
        <v>934</v>
      </c>
      <c r="D998" t="s">
        <v>935</v>
      </c>
      <c r="F998" t="s">
        <v>1390</v>
      </c>
      <c r="G998" t="s">
        <v>19</v>
      </c>
      <c r="H998" t="s">
        <v>1240</v>
      </c>
      <c r="I998" t="s">
        <v>12</v>
      </c>
      <c r="J998" t="s">
        <v>1519</v>
      </c>
      <c r="K998" t="s">
        <v>1520</v>
      </c>
    </row>
    <row r="999" spans="1:11" x14ac:dyDescent="0.25">
      <c r="A999">
        <v>16300</v>
      </c>
      <c r="B999">
        <v>116672</v>
      </c>
      <c r="C999" t="s">
        <v>934</v>
      </c>
      <c r="D999" t="s">
        <v>576</v>
      </c>
      <c r="F999" t="s">
        <v>1390</v>
      </c>
      <c r="G999" t="s">
        <v>23</v>
      </c>
      <c r="H999" t="s">
        <v>1394</v>
      </c>
      <c r="I999" t="s">
        <v>12</v>
      </c>
      <c r="J999" t="s">
        <v>1519</v>
      </c>
      <c r="K999" t="s">
        <v>1520</v>
      </c>
    </row>
    <row r="1000" spans="1:11" x14ac:dyDescent="0.25">
      <c r="A1000">
        <v>38723</v>
      </c>
      <c r="B1000">
        <v>153891</v>
      </c>
      <c r="C1000" t="s">
        <v>1079</v>
      </c>
      <c r="D1000" t="s">
        <v>761</v>
      </c>
      <c r="F1000" t="s">
        <v>1390</v>
      </c>
      <c r="G1000" t="s">
        <v>19</v>
      </c>
      <c r="H1000" t="s">
        <v>1399</v>
      </c>
      <c r="I1000" t="s">
        <v>12</v>
      </c>
      <c r="J1000" t="s">
        <v>1519</v>
      </c>
      <c r="K1000" t="s">
        <v>1520</v>
      </c>
    </row>
    <row r="1001" spans="1:11" x14ac:dyDescent="0.25">
      <c r="A1001">
        <v>16291</v>
      </c>
      <c r="B1001">
        <v>116674</v>
      </c>
      <c r="C1001" t="s">
        <v>936</v>
      </c>
      <c r="D1001" t="s">
        <v>34</v>
      </c>
      <c r="F1001" t="s">
        <v>1390</v>
      </c>
      <c r="G1001" t="s">
        <v>23</v>
      </c>
      <c r="H1001" t="s">
        <v>1240</v>
      </c>
      <c r="I1001" t="s">
        <v>12</v>
      </c>
      <c r="J1001" t="s">
        <v>1519</v>
      </c>
      <c r="K1001" t="s">
        <v>1520</v>
      </c>
    </row>
    <row r="1002" spans="1:11" x14ac:dyDescent="0.25">
      <c r="A1002">
        <v>16301</v>
      </c>
      <c r="B1002">
        <v>111996</v>
      </c>
      <c r="C1002" t="s">
        <v>936</v>
      </c>
      <c r="D1002" t="s">
        <v>937</v>
      </c>
      <c r="F1002" t="s">
        <v>1390</v>
      </c>
      <c r="G1002" t="s">
        <v>19</v>
      </c>
      <c r="H1002" t="s">
        <v>1398</v>
      </c>
      <c r="I1002" t="s">
        <v>12</v>
      </c>
      <c r="J1002" t="s">
        <v>1519</v>
      </c>
      <c r="K1002" t="s">
        <v>1520</v>
      </c>
    </row>
    <row r="1003" spans="1:11" x14ac:dyDescent="0.25">
      <c r="A1003">
        <v>38018</v>
      </c>
      <c r="B1003">
        <v>111795</v>
      </c>
      <c r="C1003" t="s">
        <v>938</v>
      </c>
      <c r="D1003" t="s">
        <v>939</v>
      </c>
      <c r="F1003" t="s">
        <v>1390</v>
      </c>
      <c r="G1003" t="s">
        <v>19</v>
      </c>
      <c r="H1003" t="s">
        <v>1399</v>
      </c>
      <c r="I1003" t="s">
        <v>12</v>
      </c>
      <c r="J1003" t="s">
        <v>1519</v>
      </c>
      <c r="K1003" t="s">
        <v>1520</v>
      </c>
    </row>
    <row r="1004" spans="1:11" x14ac:dyDescent="0.25">
      <c r="A1004">
        <v>25025</v>
      </c>
      <c r="B1004">
        <v>162955</v>
      </c>
      <c r="C1004" t="s">
        <v>212</v>
      </c>
      <c r="D1004" t="s">
        <v>69</v>
      </c>
      <c r="F1004" t="s">
        <v>1390</v>
      </c>
      <c r="G1004" t="s">
        <v>35</v>
      </c>
      <c r="H1004" t="s">
        <v>20</v>
      </c>
      <c r="I1004" t="s">
        <v>940</v>
      </c>
      <c r="J1004" t="s">
        <v>1523</v>
      </c>
      <c r="K1004" t="s">
        <v>1524</v>
      </c>
    </row>
    <row r="1005" spans="1:11" x14ac:dyDescent="0.25">
      <c r="A1005">
        <v>38411</v>
      </c>
      <c r="B1005">
        <v>139319</v>
      </c>
      <c r="C1005" t="s">
        <v>724</v>
      </c>
      <c r="D1005" t="s">
        <v>85</v>
      </c>
      <c r="F1005" t="s">
        <v>1390</v>
      </c>
      <c r="G1005" t="s">
        <v>19</v>
      </c>
      <c r="H1005" t="s">
        <v>20</v>
      </c>
      <c r="I1005" t="s">
        <v>940</v>
      </c>
      <c r="J1005" t="s">
        <v>1523</v>
      </c>
      <c r="K1005" t="s">
        <v>1524</v>
      </c>
    </row>
    <row r="1006" spans="1:11" x14ac:dyDescent="0.25">
      <c r="A1006">
        <v>7337</v>
      </c>
      <c r="B1006">
        <v>115831</v>
      </c>
      <c r="C1006" t="s">
        <v>941</v>
      </c>
      <c r="D1006" t="s">
        <v>85</v>
      </c>
      <c r="F1006" t="s">
        <v>1390</v>
      </c>
      <c r="G1006" t="s">
        <v>19</v>
      </c>
      <c r="H1006" t="s">
        <v>1398</v>
      </c>
      <c r="I1006" t="s">
        <v>940</v>
      </c>
      <c r="J1006" t="s">
        <v>1523</v>
      </c>
      <c r="K1006" t="s">
        <v>1524</v>
      </c>
    </row>
    <row r="1007" spans="1:11" x14ac:dyDescent="0.25">
      <c r="A1007">
        <v>38360</v>
      </c>
      <c r="B1007">
        <v>139142</v>
      </c>
      <c r="C1007" t="s">
        <v>942</v>
      </c>
      <c r="D1007" t="s">
        <v>47</v>
      </c>
      <c r="F1007" t="s">
        <v>1390</v>
      </c>
      <c r="G1007" t="s">
        <v>19</v>
      </c>
      <c r="H1007" t="s">
        <v>1399</v>
      </c>
      <c r="I1007" t="s">
        <v>940</v>
      </c>
      <c r="J1007" t="s">
        <v>1523</v>
      </c>
      <c r="K1007" t="s">
        <v>1524</v>
      </c>
    </row>
    <row r="1008" spans="1:11" x14ac:dyDescent="0.25">
      <c r="A1008">
        <v>7344</v>
      </c>
      <c r="B1008">
        <v>115826</v>
      </c>
      <c r="C1008" t="s">
        <v>943</v>
      </c>
      <c r="D1008" t="s">
        <v>79</v>
      </c>
      <c r="F1008" t="s">
        <v>1390</v>
      </c>
      <c r="G1008" t="s">
        <v>35</v>
      </c>
      <c r="H1008" t="s">
        <v>20</v>
      </c>
      <c r="I1008" t="s">
        <v>940</v>
      </c>
      <c r="J1008" t="s">
        <v>1523</v>
      </c>
      <c r="K1008" t="s">
        <v>1524</v>
      </c>
    </row>
    <row r="1009" spans="1:11" x14ac:dyDescent="0.25">
      <c r="A1009">
        <v>25024</v>
      </c>
      <c r="B1009">
        <v>34088</v>
      </c>
      <c r="C1009" t="s">
        <v>944</v>
      </c>
      <c r="D1009" t="s">
        <v>110</v>
      </c>
      <c r="F1009" t="s">
        <v>1390</v>
      </c>
      <c r="G1009" t="s">
        <v>35</v>
      </c>
      <c r="H1009" t="s">
        <v>20</v>
      </c>
      <c r="I1009" t="s">
        <v>940</v>
      </c>
      <c r="J1009" t="s">
        <v>1523</v>
      </c>
      <c r="K1009" t="s">
        <v>1524</v>
      </c>
    </row>
    <row r="1010" spans="1:11" x14ac:dyDescent="0.25">
      <c r="A1010">
        <v>38361</v>
      </c>
      <c r="B1010">
        <v>139141</v>
      </c>
      <c r="C1010" t="s">
        <v>945</v>
      </c>
      <c r="D1010" t="s">
        <v>33</v>
      </c>
      <c r="F1010" t="s">
        <v>1390</v>
      </c>
      <c r="G1010" t="s">
        <v>19</v>
      </c>
      <c r="H1010" t="s">
        <v>20</v>
      </c>
      <c r="I1010" t="s">
        <v>940</v>
      </c>
      <c r="J1010" t="s">
        <v>1523</v>
      </c>
      <c r="K1010" t="s">
        <v>1524</v>
      </c>
    </row>
    <row r="1011" spans="1:11" x14ac:dyDescent="0.25">
      <c r="A1011">
        <v>25606</v>
      </c>
      <c r="B1011">
        <v>162048</v>
      </c>
      <c r="C1011" t="s">
        <v>910</v>
      </c>
      <c r="D1011" t="s">
        <v>71</v>
      </c>
      <c r="F1011" t="s">
        <v>1390</v>
      </c>
      <c r="G1011" t="s">
        <v>19</v>
      </c>
      <c r="H1011" t="s">
        <v>1240</v>
      </c>
      <c r="I1011" t="s">
        <v>940</v>
      </c>
      <c r="J1011" t="s">
        <v>1523</v>
      </c>
      <c r="K1011" t="s">
        <v>1524</v>
      </c>
    </row>
    <row r="1012" spans="1:11" x14ac:dyDescent="0.25">
      <c r="A1012">
        <v>38550</v>
      </c>
      <c r="B1012">
        <v>145618</v>
      </c>
      <c r="C1012" t="s">
        <v>946</v>
      </c>
      <c r="D1012" t="s">
        <v>369</v>
      </c>
      <c r="F1012" t="s">
        <v>1390</v>
      </c>
      <c r="G1012" t="s">
        <v>19</v>
      </c>
      <c r="H1012" t="s">
        <v>1397</v>
      </c>
      <c r="I1012" t="s">
        <v>940</v>
      </c>
      <c r="J1012" t="s">
        <v>1523</v>
      </c>
      <c r="K1012" t="s">
        <v>1524</v>
      </c>
    </row>
    <row r="1013" spans="1:11" x14ac:dyDescent="0.25">
      <c r="A1013">
        <v>7348</v>
      </c>
      <c r="B1013">
        <v>111181</v>
      </c>
      <c r="C1013" t="s">
        <v>947</v>
      </c>
      <c r="D1013" t="s">
        <v>215</v>
      </c>
      <c r="F1013" t="s">
        <v>1390</v>
      </c>
      <c r="G1013" t="s">
        <v>19</v>
      </c>
      <c r="H1013" t="s">
        <v>1397</v>
      </c>
      <c r="I1013" t="s">
        <v>940</v>
      </c>
      <c r="J1013" t="s">
        <v>1523</v>
      </c>
      <c r="K1013" t="s">
        <v>1524</v>
      </c>
    </row>
    <row r="1014" spans="1:11" x14ac:dyDescent="0.25">
      <c r="A1014">
        <v>38569</v>
      </c>
      <c r="B1014">
        <v>146876</v>
      </c>
      <c r="C1014" t="s">
        <v>1382</v>
      </c>
      <c r="D1014" t="s">
        <v>47</v>
      </c>
      <c r="F1014" t="s">
        <v>1390</v>
      </c>
      <c r="G1014" t="s">
        <v>19</v>
      </c>
      <c r="H1014" t="s">
        <v>1399</v>
      </c>
      <c r="I1014" t="s">
        <v>940</v>
      </c>
      <c r="J1014" t="s">
        <v>1523</v>
      </c>
      <c r="K1014" t="s">
        <v>1524</v>
      </c>
    </row>
    <row r="1015" spans="1:11" x14ac:dyDescent="0.25">
      <c r="A1015">
        <v>16096</v>
      </c>
      <c r="B1015">
        <v>109358</v>
      </c>
      <c r="C1015" t="s">
        <v>713</v>
      </c>
      <c r="D1015" t="s">
        <v>342</v>
      </c>
      <c r="F1015" t="s">
        <v>1390</v>
      </c>
      <c r="G1015" t="s">
        <v>28</v>
      </c>
      <c r="H1015" t="s">
        <v>20</v>
      </c>
      <c r="I1015" t="s">
        <v>714</v>
      </c>
      <c r="J1015" t="s">
        <v>1525</v>
      </c>
      <c r="K1015" t="s">
        <v>1526</v>
      </c>
    </row>
    <row r="1016" spans="1:11" x14ac:dyDescent="0.25">
      <c r="A1016">
        <v>16099</v>
      </c>
      <c r="B1016">
        <v>112197</v>
      </c>
      <c r="C1016" t="s">
        <v>715</v>
      </c>
      <c r="D1016" t="s">
        <v>45</v>
      </c>
      <c r="F1016" t="s">
        <v>1390</v>
      </c>
      <c r="G1016" t="s">
        <v>19</v>
      </c>
      <c r="H1016" t="s">
        <v>1240</v>
      </c>
      <c r="I1016" t="s">
        <v>714</v>
      </c>
      <c r="J1016" t="s">
        <v>1525</v>
      </c>
      <c r="K1016" t="s">
        <v>1526</v>
      </c>
    </row>
    <row r="1017" spans="1:11" x14ac:dyDescent="0.25">
      <c r="A1017">
        <v>16094</v>
      </c>
      <c r="B1017">
        <v>109449</v>
      </c>
      <c r="C1017" t="s">
        <v>716</v>
      </c>
      <c r="D1017" t="s">
        <v>85</v>
      </c>
      <c r="F1017" t="s">
        <v>1390</v>
      </c>
      <c r="G1017" t="s">
        <v>28</v>
      </c>
      <c r="H1017" t="s">
        <v>1399</v>
      </c>
      <c r="I1017" t="s">
        <v>714</v>
      </c>
      <c r="J1017" t="s">
        <v>1525</v>
      </c>
      <c r="K1017" t="s">
        <v>1526</v>
      </c>
    </row>
    <row r="1018" spans="1:11" x14ac:dyDescent="0.25">
      <c r="A1018">
        <v>16095</v>
      </c>
      <c r="B1018">
        <v>109450</v>
      </c>
      <c r="C1018" t="s">
        <v>716</v>
      </c>
      <c r="D1018" t="s">
        <v>71</v>
      </c>
      <c r="F1018" t="s">
        <v>1390</v>
      </c>
      <c r="G1018" t="s">
        <v>28</v>
      </c>
      <c r="H1018" t="s">
        <v>20</v>
      </c>
      <c r="I1018" t="s">
        <v>714</v>
      </c>
      <c r="J1018" t="s">
        <v>1525</v>
      </c>
      <c r="K1018" t="s">
        <v>1526</v>
      </c>
    </row>
    <row r="1019" spans="1:11" x14ac:dyDescent="0.25">
      <c r="A1019">
        <v>16084</v>
      </c>
      <c r="B1019">
        <v>112198</v>
      </c>
      <c r="C1019" t="s">
        <v>717</v>
      </c>
      <c r="D1019" t="s">
        <v>441</v>
      </c>
      <c r="F1019" t="s">
        <v>1390</v>
      </c>
      <c r="G1019" t="s">
        <v>19</v>
      </c>
      <c r="H1019" t="s">
        <v>1240</v>
      </c>
      <c r="I1019" t="s">
        <v>714</v>
      </c>
      <c r="J1019" t="s">
        <v>1525</v>
      </c>
      <c r="K1019" t="s">
        <v>1526</v>
      </c>
    </row>
    <row r="1020" spans="1:11" x14ac:dyDescent="0.25">
      <c r="A1020">
        <v>16105</v>
      </c>
      <c r="B1020">
        <v>159640</v>
      </c>
      <c r="C1020" t="s">
        <v>577</v>
      </c>
      <c r="D1020" t="s">
        <v>176</v>
      </c>
      <c r="F1020" t="s">
        <v>1390</v>
      </c>
      <c r="G1020" t="s">
        <v>23</v>
      </c>
      <c r="H1020" t="s">
        <v>20</v>
      </c>
      <c r="I1020" t="s">
        <v>714</v>
      </c>
      <c r="J1020" t="s">
        <v>1525</v>
      </c>
      <c r="K1020" t="s">
        <v>1526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A9BA-4F82-4475-9BD7-89669706004B}">
  <dimension ref="A1:C99"/>
  <sheetViews>
    <sheetView topLeftCell="A37" workbookViewId="0">
      <selection activeCell="A60" sqref="A60"/>
    </sheetView>
  </sheetViews>
  <sheetFormatPr baseColWidth="10" defaultColWidth="11.44140625" defaultRowHeight="11.4" x14ac:dyDescent="0.2"/>
  <cols>
    <col min="1" max="1" width="11.44140625" style="165"/>
    <col min="2" max="2" width="23.5546875" style="164" customWidth="1"/>
    <col min="3" max="3" width="23.109375" style="164" customWidth="1"/>
    <col min="4" max="257" width="11.44140625" style="164"/>
    <col min="258" max="258" width="23.5546875" style="164" customWidth="1"/>
    <col min="259" max="259" width="23.109375" style="164" customWidth="1"/>
    <col min="260" max="513" width="11.44140625" style="164"/>
    <col min="514" max="514" width="23.5546875" style="164" customWidth="1"/>
    <col min="515" max="515" width="23.109375" style="164" customWidth="1"/>
    <col min="516" max="769" width="11.44140625" style="164"/>
    <col min="770" max="770" width="23.5546875" style="164" customWidth="1"/>
    <col min="771" max="771" width="23.109375" style="164" customWidth="1"/>
    <col min="772" max="1025" width="11.44140625" style="164"/>
    <col min="1026" max="1026" width="23.5546875" style="164" customWidth="1"/>
    <col min="1027" max="1027" width="23.109375" style="164" customWidth="1"/>
    <col min="1028" max="1281" width="11.44140625" style="164"/>
    <col min="1282" max="1282" width="23.5546875" style="164" customWidth="1"/>
    <col min="1283" max="1283" width="23.109375" style="164" customWidth="1"/>
    <col min="1284" max="1537" width="11.44140625" style="164"/>
    <col min="1538" max="1538" width="23.5546875" style="164" customWidth="1"/>
    <col min="1539" max="1539" width="23.109375" style="164" customWidth="1"/>
    <col min="1540" max="1793" width="11.44140625" style="164"/>
    <col min="1794" max="1794" width="23.5546875" style="164" customWidth="1"/>
    <col min="1795" max="1795" width="23.109375" style="164" customWidth="1"/>
    <col min="1796" max="2049" width="11.44140625" style="164"/>
    <col min="2050" max="2050" width="23.5546875" style="164" customWidth="1"/>
    <col min="2051" max="2051" width="23.109375" style="164" customWidth="1"/>
    <col min="2052" max="2305" width="11.44140625" style="164"/>
    <col min="2306" max="2306" width="23.5546875" style="164" customWidth="1"/>
    <col min="2307" max="2307" width="23.109375" style="164" customWidth="1"/>
    <col min="2308" max="2561" width="11.44140625" style="164"/>
    <col min="2562" max="2562" width="23.5546875" style="164" customWidth="1"/>
    <col min="2563" max="2563" width="23.109375" style="164" customWidth="1"/>
    <col min="2564" max="2817" width="11.44140625" style="164"/>
    <col min="2818" max="2818" width="23.5546875" style="164" customWidth="1"/>
    <col min="2819" max="2819" width="23.109375" style="164" customWidth="1"/>
    <col min="2820" max="3073" width="11.44140625" style="164"/>
    <col min="3074" max="3074" width="23.5546875" style="164" customWidth="1"/>
    <col min="3075" max="3075" width="23.109375" style="164" customWidth="1"/>
    <col min="3076" max="3329" width="11.44140625" style="164"/>
    <col min="3330" max="3330" width="23.5546875" style="164" customWidth="1"/>
    <col min="3331" max="3331" width="23.109375" style="164" customWidth="1"/>
    <col min="3332" max="3585" width="11.44140625" style="164"/>
    <col min="3586" max="3586" width="23.5546875" style="164" customWidth="1"/>
    <col min="3587" max="3587" width="23.109375" style="164" customWidth="1"/>
    <col min="3588" max="3841" width="11.44140625" style="164"/>
    <col min="3842" max="3842" width="23.5546875" style="164" customWidth="1"/>
    <col min="3843" max="3843" width="23.109375" style="164" customWidth="1"/>
    <col min="3844" max="4097" width="11.44140625" style="164"/>
    <col min="4098" max="4098" width="23.5546875" style="164" customWidth="1"/>
    <col min="4099" max="4099" width="23.109375" style="164" customWidth="1"/>
    <col min="4100" max="4353" width="11.44140625" style="164"/>
    <col min="4354" max="4354" width="23.5546875" style="164" customWidth="1"/>
    <col min="4355" max="4355" width="23.109375" style="164" customWidth="1"/>
    <col min="4356" max="4609" width="11.44140625" style="164"/>
    <col min="4610" max="4610" width="23.5546875" style="164" customWidth="1"/>
    <col min="4611" max="4611" width="23.109375" style="164" customWidth="1"/>
    <col min="4612" max="4865" width="11.44140625" style="164"/>
    <col min="4866" max="4866" width="23.5546875" style="164" customWidth="1"/>
    <col min="4867" max="4867" width="23.109375" style="164" customWidth="1"/>
    <col min="4868" max="5121" width="11.44140625" style="164"/>
    <col min="5122" max="5122" width="23.5546875" style="164" customWidth="1"/>
    <col min="5123" max="5123" width="23.109375" style="164" customWidth="1"/>
    <col min="5124" max="5377" width="11.44140625" style="164"/>
    <col min="5378" max="5378" width="23.5546875" style="164" customWidth="1"/>
    <col min="5379" max="5379" width="23.109375" style="164" customWidth="1"/>
    <col min="5380" max="5633" width="11.44140625" style="164"/>
    <col min="5634" max="5634" width="23.5546875" style="164" customWidth="1"/>
    <col min="5635" max="5635" width="23.109375" style="164" customWidth="1"/>
    <col min="5636" max="5889" width="11.44140625" style="164"/>
    <col min="5890" max="5890" width="23.5546875" style="164" customWidth="1"/>
    <col min="5891" max="5891" width="23.109375" style="164" customWidth="1"/>
    <col min="5892" max="6145" width="11.44140625" style="164"/>
    <col min="6146" max="6146" width="23.5546875" style="164" customWidth="1"/>
    <col min="6147" max="6147" width="23.109375" style="164" customWidth="1"/>
    <col min="6148" max="6401" width="11.44140625" style="164"/>
    <col min="6402" max="6402" width="23.5546875" style="164" customWidth="1"/>
    <col min="6403" max="6403" width="23.109375" style="164" customWidth="1"/>
    <col min="6404" max="6657" width="11.44140625" style="164"/>
    <col min="6658" max="6658" width="23.5546875" style="164" customWidth="1"/>
    <col min="6659" max="6659" width="23.109375" style="164" customWidth="1"/>
    <col min="6660" max="6913" width="11.44140625" style="164"/>
    <col min="6914" max="6914" width="23.5546875" style="164" customWidth="1"/>
    <col min="6915" max="6915" width="23.109375" style="164" customWidth="1"/>
    <col min="6916" max="7169" width="11.44140625" style="164"/>
    <col min="7170" max="7170" width="23.5546875" style="164" customWidth="1"/>
    <col min="7171" max="7171" width="23.109375" style="164" customWidth="1"/>
    <col min="7172" max="7425" width="11.44140625" style="164"/>
    <col min="7426" max="7426" width="23.5546875" style="164" customWidth="1"/>
    <col min="7427" max="7427" width="23.109375" style="164" customWidth="1"/>
    <col min="7428" max="7681" width="11.44140625" style="164"/>
    <col min="7682" max="7682" width="23.5546875" style="164" customWidth="1"/>
    <col min="7683" max="7683" width="23.109375" style="164" customWidth="1"/>
    <col min="7684" max="7937" width="11.44140625" style="164"/>
    <col min="7938" max="7938" width="23.5546875" style="164" customWidth="1"/>
    <col min="7939" max="7939" width="23.109375" style="164" customWidth="1"/>
    <col min="7940" max="8193" width="11.44140625" style="164"/>
    <col min="8194" max="8194" width="23.5546875" style="164" customWidth="1"/>
    <col min="8195" max="8195" width="23.109375" style="164" customWidth="1"/>
    <col min="8196" max="8449" width="11.44140625" style="164"/>
    <col min="8450" max="8450" width="23.5546875" style="164" customWidth="1"/>
    <col min="8451" max="8451" width="23.109375" style="164" customWidth="1"/>
    <col min="8452" max="8705" width="11.44140625" style="164"/>
    <col min="8706" max="8706" width="23.5546875" style="164" customWidth="1"/>
    <col min="8707" max="8707" width="23.109375" style="164" customWidth="1"/>
    <col min="8708" max="8961" width="11.44140625" style="164"/>
    <col min="8962" max="8962" width="23.5546875" style="164" customWidth="1"/>
    <col min="8963" max="8963" width="23.109375" style="164" customWidth="1"/>
    <col min="8964" max="9217" width="11.44140625" style="164"/>
    <col min="9218" max="9218" width="23.5546875" style="164" customWidth="1"/>
    <col min="9219" max="9219" width="23.109375" style="164" customWidth="1"/>
    <col min="9220" max="9473" width="11.44140625" style="164"/>
    <col min="9474" max="9474" width="23.5546875" style="164" customWidth="1"/>
    <col min="9475" max="9475" width="23.109375" style="164" customWidth="1"/>
    <col min="9476" max="9729" width="11.44140625" style="164"/>
    <col min="9730" max="9730" width="23.5546875" style="164" customWidth="1"/>
    <col min="9731" max="9731" width="23.109375" style="164" customWidth="1"/>
    <col min="9732" max="9985" width="11.44140625" style="164"/>
    <col min="9986" max="9986" width="23.5546875" style="164" customWidth="1"/>
    <col min="9987" max="9987" width="23.109375" style="164" customWidth="1"/>
    <col min="9988" max="10241" width="11.44140625" style="164"/>
    <col min="10242" max="10242" width="23.5546875" style="164" customWidth="1"/>
    <col min="10243" max="10243" width="23.109375" style="164" customWidth="1"/>
    <col min="10244" max="10497" width="11.44140625" style="164"/>
    <col min="10498" max="10498" width="23.5546875" style="164" customWidth="1"/>
    <col min="10499" max="10499" width="23.109375" style="164" customWidth="1"/>
    <col min="10500" max="10753" width="11.44140625" style="164"/>
    <col min="10754" max="10754" width="23.5546875" style="164" customWidth="1"/>
    <col min="10755" max="10755" width="23.109375" style="164" customWidth="1"/>
    <col min="10756" max="11009" width="11.44140625" style="164"/>
    <col min="11010" max="11010" width="23.5546875" style="164" customWidth="1"/>
    <col min="11011" max="11011" width="23.109375" style="164" customWidth="1"/>
    <col min="11012" max="11265" width="11.44140625" style="164"/>
    <col min="11266" max="11266" width="23.5546875" style="164" customWidth="1"/>
    <col min="11267" max="11267" width="23.109375" style="164" customWidth="1"/>
    <col min="11268" max="11521" width="11.44140625" style="164"/>
    <col min="11522" max="11522" width="23.5546875" style="164" customWidth="1"/>
    <col min="11523" max="11523" width="23.109375" style="164" customWidth="1"/>
    <col min="11524" max="11777" width="11.44140625" style="164"/>
    <col min="11778" max="11778" width="23.5546875" style="164" customWidth="1"/>
    <col min="11779" max="11779" width="23.109375" style="164" customWidth="1"/>
    <col min="11780" max="12033" width="11.44140625" style="164"/>
    <col min="12034" max="12034" width="23.5546875" style="164" customWidth="1"/>
    <col min="12035" max="12035" width="23.109375" style="164" customWidth="1"/>
    <col min="12036" max="12289" width="11.44140625" style="164"/>
    <col min="12290" max="12290" width="23.5546875" style="164" customWidth="1"/>
    <col min="12291" max="12291" width="23.109375" style="164" customWidth="1"/>
    <col min="12292" max="12545" width="11.44140625" style="164"/>
    <col min="12546" max="12546" width="23.5546875" style="164" customWidth="1"/>
    <col min="12547" max="12547" width="23.109375" style="164" customWidth="1"/>
    <col min="12548" max="12801" width="11.44140625" style="164"/>
    <col min="12802" max="12802" width="23.5546875" style="164" customWidth="1"/>
    <col min="12803" max="12803" width="23.109375" style="164" customWidth="1"/>
    <col min="12804" max="13057" width="11.44140625" style="164"/>
    <col min="13058" max="13058" width="23.5546875" style="164" customWidth="1"/>
    <col min="13059" max="13059" width="23.109375" style="164" customWidth="1"/>
    <col min="13060" max="13313" width="11.44140625" style="164"/>
    <col min="13314" max="13314" width="23.5546875" style="164" customWidth="1"/>
    <col min="13315" max="13315" width="23.109375" style="164" customWidth="1"/>
    <col min="13316" max="13569" width="11.44140625" style="164"/>
    <col min="13570" max="13570" width="23.5546875" style="164" customWidth="1"/>
    <col min="13571" max="13571" width="23.109375" style="164" customWidth="1"/>
    <col min="13572" max="13825" width="11.44140625" style="164"/>
    <col min="13826" max="13826" width="23.5546875" style="164" customWidth="1"/>
    <col min="13827" max="13827" width="23.109375" style="164" customWidth="1"/>
    <col min="13828" max="14081" width="11.44140625" style="164"/>
    <col min="14082" max="14082" width="23.5546875" style="164" customWidth="1"/>
    <col min="14083" max="14083" width="23.109375" style="164" customWidth="1"/>
    <col min="14084" max="14337" width="11.44140625" style="164"/>
    <col min="14338" max="14338" width="23.5546875" style="164" customWidth="1"/>
    <col min="14339" max="14339" width="23.109375" style="164" customWidth="1"/>
    <col min="14340" max="14593" width="11.44140625" style="164"/>
    <col min="14594" max="14594" width="23.5546875" style="164" customWidth="1"/>
    <col min="14595" max="14595" width="23.109375" style="164" customWidth="1"/>
    <col min="14596" max="14849" width="11.44140625" style="164"/>
    <col min="14850" max="14850" width="23.5546875" style="164" customWidth="1"/>
    <col min="14851" max="14851" width="23.109375" style="164" customWidth="1"/>
    <col min="14852" max="15105" width="11.44140625" style="164"/>
    <col min="15106" max="15106" width="23.5546875" style="164" customWidth="1"/>
    <col min="15107" max="15107" width="23.109375" style="164" customWidth="1"/>
    <col min="15108" max="15361" width="11.44140625" style="164"/>
    <col min="15362" max="15362" width="23.5546875" style="164" customWidth="1"/>
    <col min="15363" max="15363" width="23.109375" style="164" customWidth="1"/>
    <col min="15364" max="15617" width="11.44140625" style="164"/>
    <col min="15618" max="15618" width="23.5546875" style="164" customWidth="1"/>
    <col min="15619" max="15619" width="23.109375" style="164" customWidth="1"/>
    <col min="15620" max="15873" width="11.44140625" style="164"/>
    <col min="15874" max="15874" width="23.5546875" style="164" customWidth="1"/>
    <col min="15875" max="15875" width="23.109375" style="164" customWidth="1"/>
    <col min="15876" max="16129" width="11.44140625" style="164"/>
    <col min="16130" max="16130" width="23.5546875" style="164" customWidth="1"/>
    <col min="16131" max="16131" width="23.109375" style="164" customWidth="1"/>
    <col min="16132" max="16384" width="11.44140625" style="164"/>
  </cols>
  <sheetData>
    <row r="1" spans="1:3" ht="12" x14ac:dyDescent="0.25">
      <c r="A1" s="124">
        <v>7102</v>
      </c>
      <c r="B1" s="164" t="str">
        <f>_xlfn.CONCAT(VLOOKUP(A1,Member!A:I,3,0)," ",VLOOKUP(A1,Member!A:I,4,0))</f>
        <v>Schick Andreas</v>
      </c>
      <c r="C1" s="164" t="str">
        <f>_xlfn.CONCAT(VLOOKUP(A1,Member!A:I,9,0))</f>
        <v>Comet</v>
      </c>
    </row>
    <row r="2" spans="1:3" ht="12" x14ac:dyDescent="0.25">
      <c r="A2" s="124">
        <v>16243</v>
      </c>
      <c r="B2" s="164" t="str">
        <f>_xlfn.CONCAT(VLOOKUP(A2,Member!A:I,3,0)," ",VLOOKUP(A2,Member!A:I,4,0))</f>
        <v>Glatzer Daniel</v>
      </c>
      <c r="C2" s="164" t="str">
        <f>_xlfn.CONCAT(VLOOKUP(A2,Member!A:I,9,0))</f>
        <v>Comet</v>
      </c>
    </row>
    <row r="3" spans="1:3" ht="12" x14ac:dyDescent="0.25">
      <c r="A3" s="124">
        <v>7724</v>
      </c>
      <c r="B3" s="164" t="str">
        <f>_xlfn.CONCAT(VLOOKUP(A3,Member!A:I,3,0)," ",VLOOKUP(A3,Member!A:I,4,0))</f>
        <v>Schlick Christian</v>
      </c>
      <c r="C3" s="164" t="str">
        <f>_xlfn.CONCAT(VLOOKUP(A3,Member!A:I,9,0))</f>
        <v>Comet</v>
      </c>
    </row>
    <row r="4" spans="1:3" ht="12" x14ac:dyDescent="0.25">
      <c r="A4" s="124">
        <v>16245</v>
      </c>
      <c r="B4" s="164" t="str">
        <f>_xlfn.CONCAT(VLOOKUP(A4,Member!A:I,3,0)," ",VLOOKUP(A4,Member!A:I,4,0))</f>
        <v>Fischbach Max</v>
      </c>
      <c r="C4" s="164" t="str">
        <f>_xlfn.CONCAT(VLOOKUP(A4,Member!A:I,9,0))</f>
        <v>Comet</v>
      </c>
    </row>
    <row r="5" spans="1:3" ht="12" x14ac:dyDescent="0.25">
      <c r="A5" s="124">
        <v>7734</v>
      </c>
      <c r="B5" s="164" t="str">
        <f>_xlfn.CONCAT(VLOOKUP(A5,Member!A:I,3,0)," ",VLOOKUP(A5,Member!A:I,4,0))</f>
        <v>Schwarz Jan</v>
      </c>
      <c r="C5" s="164" t="str">
        <f>_xlfn.CONCAT(VLOOKUP(A5,Member!A:I,9,0))</f>
        <v>Comet</v>
      </c>
    </row>
    <row r="6" spans="1:3" ht="12" x14ac:dyDescent="0.25">
      <c r="A6" s="124">
        <v>7725</v>
      </c>
      <c r="B6" s="164" t="str">
        <f>_xlfn.CONCAT(VLOOKUP(A6,Member!A:I,3,0)," ",VLOOKUP(A6,Member!A:I,4,0))</f>
        <v>Schlundt Michael</v>
      </c>
      <c r="C6" s="164" t="str">
        <f>_xlfn.CONCAT(VLOOKUP(A6,Member!A:I,9,0))</f>
        <v>Comet</v>
      </c>
    </row>
    <row r="7" spans="1:3" ht="12" x14ac:dyDescent="0.25">
      <c r="A7" s="124">
        <v>16896</v>
      </c>
      <c r="B7" s="164" t="str">
        <f>_xlfn.CONCAT(VLOOKUP(A7,Member!A:I,3,0)," ",VLOOKUP(A7,Member!A:I,4,0))</f>
        <v>Mittelmaier Andreas</v>
      </c>
      <c r="C7" s="164" t="str">
        <f>_xlfn.CONCAT(VLOOKUP(A7,Member!A:I,9,0))</f>
        <v>Comet</v>
      </c>
    </row>
    <row r="8" spans="1:3" ht="12" x14ac:dyDescent="0.25">
      <c r="A8" s="124">
        <v>25315</v>
      </c>
      <c r="B8" s="164" t="str">
        <f>_xlfn.CONCAT(VLOOKUP(A8,Member!A:I,3,0)," ",VLOOKUP(A8,Member!A:I,4,0))</f>
        <v>Elze Ullrich</v>
      </c>
      <c r="C8" s="164" t="str">
        <f>_xlfn.CONCAT(VLOOKUP(A8,Member!A:I,9,0))</f>
        <v>BC Donau - Bowler</v>
      </c>
    </row>
    <row r="9" spans="1:3" ht="12" x14ac:dyDescent="0.25">
      <c r="A9" s="124">
        <v>7830</v>
      </c>
      <c r="B9" s="164" t="str">
        <f>_xlfn.CONCAT(VLOOKUP(A9,Member!A:I,3,0)," ",VLOOKUP(A9,Member!A:I,4,0))</f>
        <v>Hartfeil Volkmar</v>
      </c>
      <c r="C9" s="164" t="str">
        <f>_xlfn.CONCAT(VLOOKUP(A9,Member!A:I,9,0))</f>
        <v>BC Donau - Bowler</v>
      </c>
    </row>
    <row r="10" spans="1:3" ht="12" x14ac:dyDescent="0.25">
      <c r="A10" s="124">
        <v>25271</v>
      </c>
      <c r="B10" s="164" t="str">
        <f>_xlfn.CONCAT(VLOOKUP(A10,Member!A:I,3,0)," ",VLOOKUP(A10,Member!A:I,4,0))</f>
        <v>Hürdler Marco</v>
      </c>
      <c r="C10" s="164" t="str">
        <f>_xlfn.CONCAT(VLOOKUP(A10,Member!A:I,9,0))</f>
        <v>BC Donau - Bowler</v>
      </c>
    </row>
    <row r="11" spans="1:3" ht="12" x14ac:dyDescent="0.25">
      <c r="A11" s="124">
        <v>25592</v>
      </c>
      <c r="B11" s="164" t="str">
        <f>_xlfn.CONCAT(VLOOKUP(A11,Member!A:I,3,0)," ",VLOOKUP(A11,Member!A:I,4,0))</f>
        <v>Schießl Roland</v>
      </c>
      <c r="C11" s="164" t="str">
        <f>_xlfn.CONCAT(VLOOKUP(A11,Member!A:I,9,0))</f>
        <v>BC Donau - Bowler</v>
      </c>
    </row>
    <row r="12" spans="1:3" ht="12" x14ac:dyDescent="0.25">
      <c r="A12" s="124">
        <v>10622</v>
      </c>
      <c r="B12" s="164" t="str">
        <f>_xlfn.CONCAT(VLOOKUP(A12,Member!A:I,3,0)," ",VLOOKUP(A12,Member!A:I,4,0))</f>
        <v>Kreß Michael</v>
      </c>
      <c r="C12" s="164" t="str">
        <f>_xlfn.CONCAT(VLOOKUP(A12,Member!A:I,9,0))</f>
        <v>DJK Rimpar</v>
      </c>
    </row>
    <row r="13" spans="1:3" ht="12" x14ac:dyDescent="0.25">
      <c r="A13" s="124">
        <v>38687</v>
      </c>
      <c r="B13" s="164" t="str">
        <f>_xlfn.CONCAT(VLOOKUP(A13,Member!A:I,3,0)," ",VLOOKUP(A13,Member!A:I,4,0))</f>
        <v>Gräfe Sebastian</v>
      </c>
      <c r="C13" s="164" t="str">
        <f>_xlfn.CONCAT(VLOOKUP(A13,Member!A:I,9,0))</f>
        <v>DJK Rimpar</v>
      </c>
    </row>
    <row r="14" spans="1:3" ht="12" x14ac:dyDescent="0.25">
      <c r="A14" s="124">
        <v>38039</v>
      </c>
      <c r="B14" s="164" t="str">
        <f>_xlfn.CONCAT(VLOOKUP(A14,Member!A:I,3,0)," ",VLOOKUP(A14,Member!A:I,4,0))</f>
        <v>Plaschka Nico</v>
      </c>
      <c r="C14" s="164" t="str">
        <f>_xlfn.CONCAT(VLOOKUP(A14,Member!A:I,9,0))</f>
        <v>DJK Rimpar</v>
      </c>
    </row>
    <row r="15" spans="1:3" ht="12" x14ac:dyDescent="0.25">
      <c r="A15" s="124">
        <v>16301</v>
      </c>
      <c r="B15" s="164" t="str">
        <f>_xlfn.CONCAT(VLOOKUP(A15,Member!A:I,3,0)," ",VLOOKUP(A15,Member!A:I,4,0))</f>
        <v>Werder Jan-Uwe</v>
      </c>
      <c r="C15" s="164" t="str">
        <f>_xlfn.CONCAT(VLOOKUP(A15,Member!A:I,9,0))</f>
        <v>DJK Rimpar</v>
      </c>
    </row>
    <row r="16" spans="1:3" ht="12" x14ac:dyDescent="0.25">
      <c r="A16" s="124">
        <v>16495</v>
      </c>
      <c r="B16" s="164" t="str">
        <f>_xlfn.CONCAT(VLOOKUP(A16,Member!A:I,3,0)," ",VLOOKUP(A16,Member!A:I,4,0))</f>
        <v>Stemmler Patrick</v>
      </c>
      <c r="C16" s="164" t="str">
        <f>_xlfn.CONCAT(VLOOKUP(A16,Member!A:I,9,0))</f>
        <v>SG-Rottendorf</v>
      </c>
    </row>
    <row r="17" spans="1:3" ht="12" x14ac:dyDescent="0.25">
      <c r="A17" s="124">
        <v>38856</v>
      </c>
      <c r="B17" s="164" t="str">
        <f>_xlfn.CONCAT(VLOOKUP(A17,Member!A:I,3,0)," ",VLOOKUP(A17,Member!A:I,4,0))</f>
        <v>Kunze Benedikt</v>
      </c>
      <c r="C17" s="164" t="str">
        <f>_xlfn.CONCAT(VLOOKUP(A17,Member!A:I,9,0))</f>
        <v>SG-Rottendorf</v>
      </c>
    </row>
    <row r="18" spans="1:3" ht="12" x14ac:dyDescent="0.25">
      <c r="A18" s="124">
        <v>16945</v>
      </c>
      <c r="B18" s="164" t="str">
        <f>_xlfn.CONCAT(VLOOKUP(A18,Member!A:I,3,0)," ",VLOOKUP(A18,Member!A:I,4,0))</f>
        <v>Reichardt Stefan</v>
      </c>
      <c r="C18" s="164" t="str">
        <f>_xlfn.CONCAT(VLOOKUP(A18,Member!A:I,9,0))</f>
        <v>SG-Rottendorf</v>
      </c>
    </row>
    <row r="19" spans="1:3" ht="12" x14ac:dyDescent="0.25">
      <c r="A19" s="124">
        <v>38777</v>
      </c>
      <c r="B19" s="164" t="str">
        <f>_xlfn.CONCAT(VLOOKUP(A19,Member!A:I,3,0)," ",VLOOKUP(A19,Member!A:I,4,0))</f>
        <v>Wendel Darius</v>
      </c>
      <c r="C19" s="164" t="str">
        <f>_xlfn.CONCAT(VLOOKUP(A19,Member!A:I,9,0))</f>
        <v>SG-Rottendorf</v>
      </c>
    </row>
    <row r="20" spans="1:3" ht="12" x14ac:dyDescent="0.25">
      <c r="A20" s="124">
        <v>16532</v>
      </c>
      <c r="B20" s="164" t="str">
        <f>_xlfn.CONCAT(VLOOKUP(A20,Member!A:I,3,0)," ",VLOOKUP(A20,Member!A:I,4,0))</f>
        <v>Karl William</v>
      </c>
      <c r="C20" s="164" t="str">
        <f>_xlfn.CONCAT(VLOOKUP(A20,Member!A:I,9,0))</f>
        <v>BC Bamberger Bowlinghaus</v>
      </c>
    </row>
    <row r="21" spans="1:3" ht="12" x14ac:dyDescent="0.25">
      <c r="A21" s="124">
        <v>7099</v>
      </c>
      <c r="B21" s="164" t="str">
        <f>_xlfn.CONCAT(VLOOKUP(A21,Member!A:I,3,0)," ",VLOOKUP(A21,Member!A:I,4,0))</f>
        <v>Holzinger Sebastian</v>
      </c>
      <c r="C21" s="164" t="str">
        <f>_xlfn.CONCAT(VLOOKUP(A21,Member!A:I,9,0))</f>
        <v>BC Bamberger Bowlinghaus</v>
      </c>
    </row>
    <row r="22" spans="1:3" ht="12" x14ac:dyDescent="0.25">
      <c r="A22" s="124">
        <v>25516</v>
      </c>
      <c r="B22" s="164" t="str">
        <f>_xlfn.CONCAT(VLOOKUP(A22,Member!A:I,3,0)," ",VLOOKUP(A22,Member!A:I,4,0))</f>
        <v>Nikoleit Thomas</v>
      </c>
      <c r="C22" s="164" t="str">
        <f>_xlfn.CONCAT(VLOOKUP(A22,Member!A:I,9,0))</f>
        <v>BC Bamberger Bowlinghaus</v>
      </c>
    </row>
    <row r="23" spans="1:3" ht="12" x14ac:dyDescent="0.25">
      <c r="A23" s="124">
        <v>16873</v>
      </c>
      <c r="B23" s="164" t="str">
        <f>_xlfn.CONCAT(VLOOKUP(A23,Member!A:I,3,0)," ",VLOOKUP(A23,Member!A:I,4,0))</f>
        <v>Nolan Jonathan</v>
      </c>
      <c r="C23" s="164" t="str">
        <f>_xlfn.CONCAT(VLOOKUP(A23,Member!A:I,9,0))</f>
        <v>BC Bamberger Bowlinghaus</v>
      </c>
    </row>
    <row r="24" spans="1:3" ht="12" x14ac:dyDescent="0.25">
      <c r="A24" s="124">
        <v>7867</v>
      </c>
      <c r="B24" s="164" t="str">
        <f>_xlfn.CONCAT(VLOOKUP(A24,Member!A:I,3,0)," ",VLOOKUP(A24,Member!A:I,4,0))</f>
        <v>Hinterwimmer Georg</v>
      </c>
      <c r="C24" s="164" t="str">
        <f>_xlfn.CONCAT(VLOOKUP(A24,Member!A:I,9,0))</f>
        <v>BK München</v>
      </c>
    </row>
    <row r="25" spans="1:3" ht="12" x14ac:dyDescent="0.25">
      <c r="A25" s="124">
        <v>7597</v>
      </c>
      <c r="B25" s="164" t="str">
        <f>_xlfn.CONCAT(VLOOKUP(A25,Member!A:I,3,0)," ",VLOOKUP(A25,Member!A:I,4,0))</f>
        <v>Laub Harald</v>
      </c>
      <c r="C25" s="164" t="str">
        <f>_xlfn.CONCAT(VLOOKUP(A25,Member!A:I,9,0))</f>
        <v>BK München</v>
      </c>
    </row>
    <row r="26" spans="1:3" ht="12" x14ac:dyDescent="0.25">
      <c r="A26" s="124">
        <v>7886</v>
      </c>
      <c r="B26" s="164" t="s">
        <v>1536</v>
      </c>
      <c r="C26" s="164" t="s">
        <v>861</v>
      </c>
    </row>
    <row r="27" spans="1:3" ht="12" x14ac:dyDescent="0.25">
      <c r="A27" s="124">
        <v>7885</v>
      </c>
      <c r="B27" s="164" t="str">
        <f>_xlfn.CONCAT(VLOOKUP(A27,Member!A:I,3,0)," ",VLOOKUP(A27,Member!A:I,4,0))</f>
        <v>Hinterwimmer Sebastian</v>
      </c>
      <c r="C27" s="164" t="str">
        <f>_xlfn.CONCAT(VLOOKUP(A27,Member!A:I,9,0))</f>
        <v>BK München</v>
      </c>
    </row>
    <row r="28" spans="1:3" ht="12" x14ac:dyDescent="0.25">
      <c r="A28" s="124">
        <v>25788</v>
      </c>
      <c r="B28" s="164" t="str">
        <f>_xlfn.CONCAT(VLOOKUP(A28,Member!A:I,3,0)," ",VLOOKUP(A28,Member!A:I,4,0))</f>
        <v>Auer Markus</v>
      </c>
      <c r="C28" s="164" t="str">
        <f>_xlfn.CONCAT(VLOOKUP(A28,Member!A:I,9,0))</f>
        <v>BC Werdenfels</v>
      </c>
    </row>
    <row r="29" spans="1:3" ht="12" x14ac:dyDescent="0.25">
      <c r="A29" s="124">
        <v>25649</v>
      </c>
      <c r="B29" s="164" t="str">
        <f>_xlfn.CONCAT(VLOOKUP(A29,Member!A:I,3,0)," ",VLOOKUP(A29,Member!A:I,4,0))</f>
        <v>Gärtner Bruno</v>
      </c>
      <c r="C29" s="164" t="str">
        <f>_xlfn.CONCAT(VLOOKUP(A29,Member!A:I,9,0))</f>
        <v>BC Werdenfels</v>
      </c>
    </row>
    <row r="30" spans="1:3" ht="12" x14ac:dyDescent="0.25">
      <c r="A30" s="124">
        <v>25166</v>
      </c>
      <c r="B30" s="164" t="str">
        <f>_xlfn.CONCAT(VLOOKUP(A30,Member!A:I,3,0)," ",VLOOKUP(A30,Member!A:I,4,0))</f>
        <v>Musiol Jan</v>
      </c>
      <c r="C30" s="164" t="str">
        <f>_xlfn.CONCAT(VLOOKUP(A30,Member!A:I,9,0))</f>
        <v>BC Werdenfels</v>
      </c>
    </row>
    <row r="31" spans="1:3" ht="12" x14ac:dyDescent="0.25">
      <c r="A31" s="124">
        <v>25822</v>
      </c>
      <c r="B31" s="164" t="str">
        <f>_xlfn.CONCAT(VLOOKUP(A31,Member!A:I,3,0)," ",VLOOKUP(A31,Member!A:I,4,0))</f>
        <v>Kammermeier Maximilian</v>
      </c>
      <c r="C31" s="164" t="str">
        <f>_xlfn.CONCAT(VLOOKUP(A31,Member!A:I,9,0))</f>
        <v>BC Werdenfels</v>
      </c>
    </row>
    <row r="32" spans="1:3" ht="12" x14ac:dyDescent="0.25">
      <c r="A32" s="124">
        <v>25554</v>
      </c>
      <c r="B32" s="164" t="str">
        <f>_xlfn.CONCAT(VLOOKUP(A32,Member!A:I,3,0)," ",VLOOKUP(A32,Member!A:I,4,0))</f>
        <v>Blasits Ernst</v>
      </c>
      <c r="C32" s="164" t="str">
        <f>_xlfn.CONCAT(VLOOKUP(A32,Member!A:I,9,0))</f>
        <v>BC EMAX</v>
      </c>
    </row>
    <row r="33" spans="1:3" ht="12" x14ac:dyDescent="0.25">
      <c r="A33" s="124">
        <v>7602</v>
      </c>
      <c r="B33" s="164" t="str">
        <f>_xlfn.CONCAT(VLOOKUP(A33,Member!A:I,3,0)," ",VLOOKUP(A33,Member!A:I,4,0))</f>
        <v>Probst Marco</v>
      </c>
      <c r="C33" s="164" t="str">
        <f>_xlfn.CONCAT(VLOOKUP(A33,Member!A:I,9,0))</f>
        <v>BC EMAX</v>
      </c>
    </row>
    <row r="34" spans="1:3" ht="12" x14ac:dyDescent="0.25">
      <c r="A34" s="124">
        <v>27134</v>
      </c>
      <c r="B34" s="164" t="str">
        <f>_xlfn.CONCAT(VLOOKUP(A34,Member!A:I,3,0)," ",VLOOKUP(A34,Member!A:I,4,0))</f>
        <v>Lohse Sebastian</v>
      </c>
      <c r="C34" s="164" t="str">
        <f>_xlfn.CONCAT(VLOOKUP(A34,Member!A:I,9,0))</f>
        <v>BC EMAX</v>
      </c>
    </row>
    <row r="35" spans="1:3" ht="12" x14ac:dyDescent="0.25">
      <c r="A35" s="124">
        <v>7883</v>
      </c>
      <c r="B35" s="164" t="str">
        <f>_xlfn.CONCAT(VLOOKUP(A35,Member!A:I,3,0)," ",VLOOKUP(A35,Member!A:I,4,0))</f>
        <v>Hofbauer Karlheinz</v>
      </c>
      <c r="C35" s="164" t="str">
        <f>_xlfn.CONCAT(VLOOKUP(A35,Member!A:I,9,0))</f>
        <v>BC EMAX</v>
      </c>
    </row>
    <row r="36" spans="1:3" ht="12" x14ac:dyDescent="0.25">
      <c r="A36" s="124">
        <v>7408</v>
      </c>
      <c r="B36" s="164" t="str">
        <f>_xlfn.CONCAT(VLOOKUP(A36,Member!A:I,3,0)," ",VLOOKUP(A36,Member!A:I,4,0))</f>
        <v>Glasl Hans-Jürgen</v>
      </c>
      <c r="C36" s="164" t="str">
        <f>_xlfn.CONCAT(VLOOKUP(A36,Member!A:I,9,0))</f>
        <v>BC Bajuwaren</v>
      </c>
    </row>
    <row r="37" spans="1:3" ht="12" x14ac:dyDescent="0.25">
      <c r="A37" s="124">
        <v>16762</v>
      </c>
      <c r="B37" s="164" t="str">
        <f>_xlfn.CONCAT(VLOOKUP(A37,Member!A:I,3,0)," ",VLOOKUP(A37,Member!A:I,4,0))</f>
        <v>Glasl sen. Hans-Jürgen</v>
      </c>
      <c r="C37" s="164" t="str">
        <f>_xlfn.CONCAT(VLOOKUP(A37,Member!A:I,9,0))</f>
        <v>BC Bajuwaren</v>
      </c>
    </row>
    <row r="38" spans="1:3" ht="12" x14ac:dyDescent="0.25">
      <c r="A38" s="124">
        <v>7600</v>
      </c>
      <c r="B38" s="164" t="str">
        <f>_xlfn.CONCAT(VLOOKUP(A38,Member!A:I,3,0)," ",VLOOKUP(A38,Member!A:I,4,0))</f>
        <v>Lüthje Dennis</v>
      </c>
      <c r="C38" s="164" t="str">
        <f>_xlfn.CONCAT(VLOOKUP(A38,Member!A:I,9,0))</f>
        <v>BC Bajuwaren</v>
      </c>
    </row>
    <row r="39" spans="1:3" ht="12" x14ac:dyDescent="0.25">
      <c r="A39" s="124">
        <v>7416</v>
      </c>
      <c r="B39" s="164" t="str">
        <f>_xlfn.CONCAT(VLOOKUP(A39,Member!A:I,3,0)," ",VLOOKUP(A39,Member!A:I,4,0))</f>
        <v>Reichert Ralph</v>
      </c>
      <c r="C39" s="164" t="str">
        <f>_xlfn.CONCAT(VLOOKUP(A39,Member!A:I,9,0))</f>
        <v>BC Bajuwaren</v>
      </c>
    </row>
    <row r="40" spans="1:3" ht="12" x14ac:dyDescent="0.25">
      <c r="A40" s="124">
        <v>38411</v>
      </c>
      <c r="B40" s="164" t="str">
        <f>_xlfn.CONCAT(VLOOKUP(A40,Member!A:I,3,0)," ",VLOOKUP(A40,Member!A:I,4,0))</f>
        <v>Hartl Thomas</v>
      </c>
      <c r="C40" s="164" t="str">
        <f>_xlfn.CONCAT(VLOOKUP(A40,Member!A:I,9,0))</f>
        <v>BC Schanzer Strikers</v>
      </c>
    </row>
    <row r="41" spans="1:3" ht="12" x14ac:dyDescent="0.25">
      <c r="A41" s="124">
        <v>38361</v>
      </c>
      <c r="B41" s="164" t="str">
        <f>_xlfn.CONCAT(VLOOKUP(A41,Member!A:I,3,0)," ",VLOOKUP(A41,Member!A:I,4,0))</f>
        <v>Schmied Markus</v>
      </c>
      <c r="C41" s="164" t="str">
        <f>_xlfn.CONCAT(VLOOKUP(A41,Member!A:I,9,0))</f>
        <v>BC Schanzer Strikers</v>
      </c>
    </row>
    <row r="42" spans="1:3" ht="12" x14ac:dyDescent="0.25">
      <c r="A42" s="124">
        <v>38550</v>
      </c>
      <c r="B42" s="164" t="str">
        <f>_xlfn.CONCAT(VLOOKUP(A42,Member!A:I,3,0)," ",VLOOKUP(A42,Member!A:I,4,0))</f>
        <v>Schütze Oliver</v>
      </c>
      <c r="C42" s="164" t="str">
        <f>_xlfn.CONCAT(VLOOKUP(A42,Member!A:I,9,0))</f>
        <v>BC Schanzer Strikers</v>
      </c>
    </row>
    <row r="43" spans="1:3" ht="12" x14ac:dyDescent="0.25">
      <c r="A43" s="124">
        <v>7348</v>
      </c>
      <c r="B43" s="164" t="str">
        <f>_xlfn.CONCAT(VLOOKUP(A43,Member!A:I,3,0)," ",VLOOKUP(A43,Member!A:I,4,0))</f>
        <v>Spielvogel Jochen</v>
      </c>
      <c r="C43" s="164" t="str">
        <f>_xlfn.CONCAT(VLOOKUP(A43,Member!A:I,9,0))</f>
        <v>BC Schanzer Strikers</v>
      </c>
    </row>
    <row r="44" spans="1:3" ht="12" x14ac:dyDescent="0.25">
      <c r="A44" s="124">
        <v>7593</v>
      </c>
      <c r="B44" s="164" t="str">
        <f>_xlfn.CONCAT(VLOOKUP(A44,Member!A:I,3,0)," ",VLOOKUP(A44,Member!A:I,4,0))</f>
        <v>Börding Peter</v>
      </c>
      <c r="C44" s="164" t="str">
        <f>_xlfn.CONCAT(VLOOKUP(A44,Member!A:I,9,0))</f>
        <v>BK München</v>
      </c>
    </row>
    <row r="45" spans="1:3" ht="12" x14ac:dyDescent="0.25">
      <c r="A45" s="124">
        <v>16398</v>
      </c>
      <c r="B45" s="164" t="str">
        <f>_xlfn.CONCAT(VLOOKUP(A45,Member!A:I,3,0)," ",VLOOKUP(A45,Member!A:I,4,0))</f>
        <v>Denz Günter</v>
      </c>
      <c r="C45" s="164" t="str">
        <f>_xlfn.CONCAT(VLOOKUP(A45,Member!A:I,9,0))</f>
        <v>BC EMAX</v>
      </c>
    </row>
    <row r="46" spans="1:3" ht="12" x14ac:dyDescent="0.25">
      <c r="A46" s="124">
        <v>7428</v>
      </c>
      <c r="B46" s="164" t="str">
        <f>_xlfn.CONCAT(VLOOKUP(A46,Member!A:I,3,0)," ",VLOOKUP(A46,Member!A:I,4,0))</f>
        <v>Pirzer Robert</v>
      </c>
      <c r="C46" s="164" t="str">
        <f>_xlfn.CONCAT(VLOOKUP(A46,Member!A:I,9,0))</f>
        <v>BC EMAX</v>
      </c>
    </row>
    <row r="47" spans="1:3" ht="12" x14ac:dyDescent="0.25">
      <c r="A47" s="124">
        <v>25325</v>
      </c>
      <c r="B47" s="164" t="str">
        <f>_xlfn.CONCAT(VLOOKUP(A47,Member!A:I,3,0)," ",VLOOKUP(A47,Member!A:I,4,0))</f>
        <v>Wegenast Robert</v>
      </c>
      <c r="C47" s="164" t="str">
        <f>_xlfn.CONCAT(VLOOKUP(A47,Member!A:I,9,0))</f>
        <v>BC EMAX</v>
      </c>
    </row>
    <row r="48" spans="1:3" ht="12" x14ac:dyDescent="0.25">
      <c r="A48" s="124">
        <v>7601</v>
      </c>
      <c r="B48" s="164" t="str">
        <f>_xlfn.CONCAT(VLOOKUP(A48,Member!A:I,3,0)," ",VLOOKUP(A48,Member!A:I,4,0))</f>
        <v>Lüthje Volker</v>
      </c>
      <c r="C48" s="164" t="str">
        <f>_xlfn.CONCAT(VLOOKUP(A48,Member!A:I,9,0))</f>
        <v>BC Bajuwaren</v>
      </c>
    </row>
    <row r="49" spans="1:3" ht="12" x14ac:dyDescent="0.25">
      <c r="A49" s="124">
        <v>16251</v>
      </c>
      <c r="B49" s="164" t="str">
        <f>_xlfn.CONCAT(VLOOKUP(A49,Member!A:I,3,0)," ",VLOOKUP(A49,Member!A:I,4,0))</f>
        <v>Renner Alexander</v>
      </c>
      <c r="C49" s="164" t="str">
        <f>_xlfn.CONCAT(VLOOKUP(A49,Member!A:I,9,0))</f>
        <v>BC Bamberger Bowlinghaus</v>
      </c>
    </row>
    <row r="50" spans="1:3" ht="12" x14ac:dyDescent="0.25">
      <c r="A50" s="124">
        <v>38569</v>
      </c>
      <c r="B50" s="164" t="str">
        <f>_xlfn.CONCAT(VLOOKUP(A50,Member!A:I,3,0)," ",VLOOKUP(A50,Member!A:I,4,0))</f>
        <v>Tesinski Sebastian</v>
      </c>
      <c r="C50" s="164" t="str">
        <f>_xlfn.CONCAT(VLOOKUP(A50,Member!A:I,9,0))</f>
        <v>BC Schanzer Strikers</v>
      </c>
    </row>
    <row r="51" spans="1:3" ht="12" x14ac:dyDescent="0.25">
      <c r="A51" s="124">
        <v>25024</v>
      </c>
      <c r="B51" s="164" t="str">
        <f>_xlfn.CONCAT(VLOOKUP(A51,Member!A:I,3,0)," ",VLOOKUP(A51,Member!A:I,4,0))</f>
        <v>Klapper Michael</v>
      </c>
      <c r="C51" s="164" t="str">
        <f>_xlfn.CONCAT(VLOOKUP(A51,Member!A:I,9,0))</f>
        <v>BC Schanzer Strikers</v>
      </c>
    </row>
    <row r="52" spans="1:3" ht="12" x14ac:dyDescent="0.25">
      <c r="A52" s="124">
        <v>7314</v>
      </c>
      <c r="B52" s="164" t="str">
        <f>_xlfn.CONCAT(VLOOKUP(A52,Member!A:I,3,0)," ",VLOOKUP(A52,Member!A:I,4,0))</f>
        <v>Hellmich Daniel</v>
      </c>
      <c r="C52" s="164" t="str">
        <f>_xlfn.CONCAT(VLOOKUP(A52,Member!A:I,9,0))</f>
        <v>BC Werdenfels</v>
      </c>
    </row>
    <row r="53" spans="1:3" ht="12" x14ac:dyDescent="0.25">
      <c r="A53" s="124">
        <v>16007</v>
      </c>
      <c r="B53" s="164" t="str">
        <f>_xlfn.CONCAT(VLOOKUP(A53,Member!A:I,3,0)," ",VLOOKUP(A53,Member!A:I,4,0))</f>
        <v>Feller Christian</v>
      </c>
      <c r="C53" s="164" t="str">
        <f>_xlfn.CONCAT(VLOOKUP(A53,Member!A:I,9,0))</f>
        <v>BC Donau - Bowler</v>
      </c>
    </row>
    <row r="54" spans="1:3" ht="12" x14ac:dyDescent="0.25">
      <c r="A54" s="124">
        <v>25604</v>
      </c>
      <c r="B54" s="164" t="str">
        <f>_xlfn.CONCAT(VLOOKUP(A54,Member!A:I,3,0)," ",VLOOKUP(A54,Member!A:I,4,0))</f>
        <v>Seltmann Dominik</v>
      </c>
      <c r="C54" s="164" t="str">
        <f>_xlfn.CONCAT(VLOOKUP(A54,Member!A:I,9,0))</f>
        <v>BC Donau - Bowler</v>
      </c>
    </row>
    <row r="55" spans="1:3" ht="12" x14ac:dyDescent="0.25">
      <c r="A55" s="124">
        <v>16862</v>
      </c>
      <c r="B55" s="164" t="str">
        <f>_xlfn.CONCAT(VLOOKUP(A55,Member!A:I,3,0)," ",VLOOKUP(A55,Member!A:I,4,0))</f>
        <v>Büttner Christian</v>
      </c>
      <c r="C55" s="164" t="str">
        <f>_xlfn.CONCAT(VLOOKUP(A55,Member!A:I,9,0))</f>
        <v>SG-Rottendorf</v>
      </c>
    </row>
    <row r="56" spans="1:3" ht="12" x14ac:dyDescent="0.25">
      <c r="A56" s="124">
        <v>16352</v>
      </c>
      <c r="B56" s="164" t="str">
        <f>_xlfn.CONCAT(VLOOKUP(A56,Member!A:I,3,0)," ",VLOOKUP(A56,Member!A:I,4,0))</f>
        <v>Scholz Alexander</v>
      </c>
      <c r="C56" s="164" t="str">
        <f>_xlfn.CONCAT(VLOOKUP(A56,Member!A:I,9,0))</f>
        <v>SG-Rottendorf</v>
      </c>
    </row>
    <row r="57" spans="1:3" ht="12" x14ac:dyDescent="0.25">
      <c r="A57" s="124">
        <v>16912</v>
      </c>
      <c r="B57" s="164" t="str">
        <f>_xlfn.CONCAT(VLOOKUP(A57,Member!A:I,3,0)," ",VLOOKUP(A57,Member!A:I,4,0))</f>
        <v>Hellmessen Maximilian</v>
      </c>
      <c r="C57" s="164" t="str">
        <f>_xlfn.CONCAT(VLOOKUP(A57,Member!A:I,9,0))</f>
        <v>BK München</v>
      </c>
    </row>
    <row r="58" spans="1:3" ht="12" x14ac:dyDescent="0.25">
      <c r="A58" s="124">
        <v>16559</v>
      </c>
      <c r="B58" s="164" t="str">
        <f>_xlfn.CONCAT(VLOOKUP(A58,Member!A:I,3,0)," ",VLOOKUP(A58,Member!A:I,4,0))</f>
        <v>Trapphardt Bernd</v>
      </c>
      <c r="C58" s="164" t="str">
        <f>_xlfn.CONCAT(VLOOKUP(A58,Member!A:I,9,0))</f>
        <v>BC Bamberger Bowlinghaus</v>
      </c>
    </row>
    <row r="59" spans="1:3" ht="12" x14ac:dyDescent="0.25">
      <c r="A59" s="124">
        <v>7831</v>
      </c>
      <c r="B59" s="164" t="str">
        <f>_xlfn.CONCAT(VLOOKUP(A59,Member!A:I,3,0)," ",VLOOKUP(A59,Member!A:I,4,0))</f>
        <v>Obermeier Kurt</v>
      </c>
      <c r="C59" s="164" t="str">
        <f>_xlfn.CONCAT(VLOOKUP(A59,Member!A:I,9,0))</f>
        <v>BC Donau - Bowler</v>
      </c>
    </row>
    <row r="60" spans="1:3" ht="12" x14ac:dyDescent="0.25">
      <c r="A60" s="124"/>
      <c r="B60" s="164" t="e">
        <f>_xlfn.CONCAT(VLOOKUP(A60,Member!A:I,3,0)," ",VLOOKUP(A60,Member!A:I,4,0))</f>
        <v>#N/A</v>
      </c>
      <c r="C60" s="164" t="e">
        <f>_xlfn.CONCAT(VLOOKUP(A60,Member!A:I,9,0))</f>
        <v>#N/A</v>
      </c>
    </row>
    <row r="61" spans="1:3" ht="12" x14ac:dyDescent="0.25">
      <c r="A61" s="124"/>
      <c r="B61" s="164" t="e">
        <f>_xlfn.CONCAT(VLOOKUP(A61,Member!A:I,3,0)," ",VLOOKUP(A61,Member!A:I,4,0))</f>
        <v>#N/A</v>
      </c>
      <c r="C61" s="164" t="e">
        <f>_xlfn.CONCAT(VLOOKUP(A61,Member!A:I,9,0))</f>
        <v>#N/A</v>
      </c>
    </row>
    <row r="62" spans="1:3" ht="12" x14ac:dyDescent="0.25">
      <c r="A62" s="124"/>
      <c r="B62" s="164" t="e">
        <f>_xlfn.CONCAT(VLOOKUP(A62,Member!A:I,3,0)," ",VLOOKUP(A62,Member!A:I,4,0))</f>
        <v>#N/A</v>
      </c>
      <c r="C62" s="164" t="e">
        <f>_xlfn.CONCAT(VLOOKUP(A62,Member!A:I,9,0))</f>
        <v>#N/A</v>
      </c>
    </row>
    <row r="63" spans="1:3" ht="12" x14ac:dyDescent="0.25">
      <c r="A63" s="124"/>
      <c r="B63" s="164" t="e">
        <f>_xlfn.CONCAT(VLOOKUP(A63,Member!A:I,3,0)," ",VLOOKUP(A63,Member!A:I,4,0))</f>
        <v>#N/A</v>
      </c>
      <c r="C63" s="164" t="e">
        <f>_xlfn.CONCAT(VLOOKUP(A63,Member!A:I,9,0))</f>
        <v>#N/A</v>
      </c>
    </row>
    <row r="64" spans="1:3" ht="12" x14ac:dyDescent="0.25">
      <c r="A64" s="124"/>
      <c r="B64" s="164" t="e">
        <f>_xlfn.CONCAT(VLOOKUP(A64,Member!A:I,3,0)," ",VLOOKUP(A64,Member!A:I,4,0))</f>
        <v>#N/A</v>
      </c>
      <c r="C64" s="164" t="e">
        <f>_xlfn.CONCAT(VLOOKUP(A64,Member!A:I,9,0))</f>
        <v>#N/A</v>
      </c>
    </row>
    <row r="65" spans="1:3" ht="13.8" x14ac:dyDescent="0.3">
      <c r="A65" s="135"/>
      <c r="B65" s="164" t="e">
        <f>_xlfn.CONCAT(VLOOKUP(A65,Member!A:I,3,0)," ",VLOOKUP(A65,Member!A:I,4,0))</f>
        <v>#N/A</v>
      </c>
      <c r="C65" s="164" t="e">
        <f>_xlfn.CONCAT(VLOOKUP(A65,Member!A:I,9,0))</f>
        <v>#N/A</v>
      </c>
    </row>
    <row r="66" spans="1:3" ht="12" x14ac:dyDescent="0.25">
      <c r="A66" s="124"/>
      <c r="B66" s="164" t="e">
        <f>_xlfn.CONCAT(VLOOKUP(A66,Member!A:I,3,0)," ",VLOOKUP(A66,Member!A:I,4,0))</f>
        <v>#N/A</v>
      </c>
      <c r="C66" s="164" t="e">
        <f>_xlfn.CONCAT(VLOOKUP(A66,Member!A:I,9,0))</f>
        <v>#N/A</v>
      </c>
    </row>
    <row r="67" spans="1:3" ht="12" x14ac:dyDescent="0.25">
      <c r="A67" s="124"/>
      <c r="B67" s="164" t="e">
        <f>_xlfn.CONCAT(VLOOKUP(A67,Member!A:I,3,0)," ",VLOOKUP(A67,Member!A:I,4,0))</f>
        <v>#N/A</v>
      </c>
      <c r="C67" s="164" t="e">
        <f>_xlfn.CONCAT(VLOOKUP(A67,Member!A:I,9,0))</f>
        <v>#N/A</v>
      </c>
    </row>
    <row r="68" spans="1:3" ht="12" x14ac:dyDescent="0.25">
      <c r="A68" s="124"/>
      <c r="B68" s="164" t="e">
        <f>_xlfn.CONCAT(VLOOKUP(A68,Member!A:I,3,0)," ",VLOOKUP(A68,Member!A:I,4,0))</f>
        <v>#N/A</v>
      </c>
      <c r="C68" s="164" t="e">
        <f>_xlfn.CONCAT(VLOOKUP(A68,Member!A:I,9,0))</f>
        <v>#N/A</v>
      </c>
    </row>
    <row r="69" spans="1:3" ht="12" x14ac:dyDescent="0.25">
      <c r="A69" s="124"/>
      <c r="B69" s="164" t="e">
        <f>_xlfn.CONCAT(VLOOKUP(A69,Member!A:I,3,0)," ",VLOOKUP(A69,Member!A:I,4,0))</f>
        <v>#N/A</v>
      </c>
      <c r="C69" s="164" t="e">
        <f>_xlfn.CONCAT(VLOOKUP(A69,Member!A:I,9,0))</f>
        <v>#N/A</v>
      </c>
    </row>
    <row r="70" spans="1:3" ht="12" x14ac:dyDescent="0.25">
      <c r="A70" s="124"/>
      <c r="B70" s="164" t="e">
        <f>_xlfn.CONCAT(VLOOKUP(A70,Member!A:I,3,0)," ",VLOOKUP(A70,Member!A:I,4,0))</f>
        <v>#N/A</v>
      </c>
      <c r="C70" s="164" t="e">
        <f>_xlfn.CONCAT(VLOOKUP(A70,Member!A:I,9,0))</f>
        <v>#N/A</v>
      </c>
    </row>
    <row r="71" spans="1:3" ht="12" x14ac:dyDescent="0.25">
      <c r="A71" s="124"/>
      <c r="B71" s="164" t="e">
        <f>_xlfn.CONCAT(VLOOKUP(A71,Member!A:I,3,0)," ",VLOOKUP(A71,Member!A:I,4,0))</f>
        <v>#N/A</v>
      </c>
      <c r="C71" s="164" t="e">
        <f>_xlfn.CONCAT(VLOOKUP(A71,Member!A:I,9,0))</f>
        <v>#N/A</v>
      </c>
    </row>
    <row r="72" spans="1:3" ht="12" x14ac:dyDescent="0.25">
      <c r="A72" s="124"/>
      <c r="B72" s="164" t="e">
        <f>_xlfn.CONCAT(VLOOKUP(A72,Member!A:I,3,0)," ",VLOOKUP(A72,Member!A:I,4,0))</f>
        <v>#N/A</v>
      </c>
      <c r="C72" s="164" t="e">
        <f>_xlfn.CONCAT(VLOOKUP(A72,Member!A:I,9,0))</f>
        <v>#N/A</v>
      </c>
    </row>
    <row r="73" spans="1:3" ht="12" x14ac:dyDescent="0.25">
      <c r="A73" s="124"/>
      <c r="B73" s="164" t="e">
        <f>_xlfn.CONCAT(VLOOKUP(A73,Member!A:I,3,0)," ",VLOOKUP(A73,Member!A:I,4,0))</f>
        <v>#N/A</v>
      </c>
      <c r="C73" s="164" t="e">
        <f>_xlfn.CONCAT(VLOOKUP(A73,Member!A:I,9,0))</f>
        <v>#N/A</v>
      </c>
    </row>
    <row r="74" spans="1:3" ht="12" x14ac:dyDescent="0.25">
      <c r="A74" s="124"/>
      <c r="B74" s="164" t="e">
        <f>_xlfn.CONCAT(VLOOKUP(A74,Member!A:I,3,0)," ",VLOOKUP(A74,Member!A:I,4,0))</f>
        <v>#N/A</v>
      </c>
      <c r="C74" s="164" t="e">
        <f>_xlfn.CONCAT(VLOOKUP(A74,Member!A:I,9,0))</f>
        <v>#N/A</v>
      </c>
    </row>
    <row r="75" spans="1:3" ht="12" x14ac:dyDescent="0.25">
      <c r="A75" s="124"/>
      <c r="B75" s="164" t="e">
        <f>_xlfn.CONCAT(VLOOKUP(A75,Member!A:I,3,0)," ",VLOOKUP(A75,Member!A:I,4,0))</f>
        <v>#N/A</v>
      </c>
      <c r="C75" s="164" t="e">
        <f>_xlfn.CONCAT(VLOOKUP(A75,Member!A:I,9,0))</f>
        <v>#N/A</v>
      </c>
    </row>
    <row r="76" spans="1:3" x14ac:dyDescent="0.2">
      <c r="A76" s="125"/>
      <c r="B76" s="164" t="e">
        <f>_xlfn.CONCAT(VLOOKUP(A76,Member!A:I,3,0)," ",VLOOKUP(A76,Member!A:I,4,0))</f>
        <v>#N/A</v>
      </c>
      <c r="C76" s="164" t="e">
        <f>_xlfn.CONCAT(VLOOKUP(A76,Member!A:I,9,0))</f>
        <v>#N/A</v>
      </c>
    </row>
    <row r="77" spans="1:3" x14ac:dyDescent="0.2">
      <c r="A77" s="125"/>
      <c r="B77" s="164" t="e">
        <f>_xlfn.CONCAT(VLOOKUP(A77,Member!A:I,3,0)," ",VLOOKUP(A77,Member!A:I,4,0))</f>
        <v>#N/A</v>
      </c>
      <c r="C77" s="164" t="e">
        <f>_xlfn.CONCAT(VLOOKUP(A77,Member!A:I,9,0))</f>
        <v>#N/A</v>
      </c>
    </row>
    <row r="78" spans="1:3" x14ac:dyDescent="0.2">
      <c r="A78" s="125"/>
      <c r="B78" s="164" t="e">
        <f>_xlfn.CONCAT(VLOOKUP(A78,Member!A:I,3,0)," ",VLOOKUP(A78,Member!A:I,4,0))</f>
        <v>#N/A</v>
      </c>
      <c r="C78" s="164" t="e">
        <f>_xlfn.CONCAT(VLOOKUP(A78,Member!A:I,9,0))</f>
        <v>#N/A</v>
      </c>
    </row>
    <row r="79" spans="1:3" x14ac:dyDescent="0.2">
      <c r="A79" s="125"/>
      <c r="B79" s="164" t="e">
        <f>_xlfn.CONCAT(VLOOKUP(A79,Member!A:I,3,0)," ",VLOOKUP(A79,Member!A:I,4,0))</f>
        <v>#N/A</v>
      </c>
      <c r="C79" s="164" t="e">
        <f>_xlfn.CONCAT(VLOOKUP(A79,Member!A:I,9,0))</f>
        <v>#N/A</v>
      </c>
    </row>
    <row r="80" spans="1:3" x14ac:dyDescent="0.2">
      <c r="A80" s="125"/>
      <c r="B80" s="164" t="e">
        <f>_xlfn.CONCAT(VLOOKUP(A80,Member!A:I,3,0)," ",VLOOKUP(A80,Member!A:I,4,0))</f>
        <v>#N/A</v>
      </c>
      <c r="C80" s="164" t="e">
        <f>_xlfn.CONCAT(VLOOKUP(A80,Member!A:I,9,0))</f>
        <v>#N/A</v>
      </c>
    </row>
    <row r="81" spans="1:3" x14ac:dyDescent="0.2">
      <c r="A81" s="125"/>
      <c r="B81" s="164" t="e">
        <f>_xlfn.CONCAT(VLOOKUP(A81,Member!A:I,3,0)," ",VLOOKUP(A81,Member!A:I,4,0))</f>
        <v>#N/A</v>
      </c>
      <c r="C81" s="164" t="e">
        <f>_xlfn.CONCAT(VLOOKUP(A81,Member!A:I,9,0))</f>
        <v>#N/A</v>
      </c>
    </row>
    <row r="82" spans="1:3" x14ac:dyDescent="0.2">
      <c r="A82" s="125"/>
      <c r="B82" s="164" t="e">
        <f>_xlfn.CONCAT(VLOOKUP(A82,Member!A:I,3,0)," ",VLOOKUP(A82,Member!A:I,4,0))</f>
        <v>#N/A</v>
      </c>
      <c r="C82" s="164" t="e">
        <f>_xlfn.CONCAT(VLOOKUP(A82,Member!A:I,9,0))</f>
        <v>#N/A</v>
      </c>
    </row>
    <row r="83" spans="1:3" x14ac:dyDescent="0.2">
      <c r="A83" s="125"/>
      <c r="B83" s="164" t="e">
        <f>_xlfn.CONCAT(VLOOKUP(A83,Member!A:I,3,0)," ",VLOOKUP(A83,Member!A:I,4,0))</f>
        <v>#N/A</v>
      </c>
      <c r="C83" s="164" t="e">
        <f>_xlfn.CONCAT(VLOOKUP(A83,Member!A:I,9,0))</f>
        <v>#N/A</v>
      </c>
    </row>
    <row r="84" spans="1:3" x14ac:dyDescent="0.2">
      <c r="A84" s="125"/>
      <c r="B84" s="164" t="e">
        <f>_xlfn.CONCAT(VLOOKUP(A84,Member!A:I,3,0)," ",VLOOKUP(A84,Member!A:I,4,0))</f>
        <v>#N/A</v>
      </c>
      <c r="C84" s="164" t="e">
        <f>_xlfn.CONCAT(VLOOKUP(A84,Member!A:I,9,0))</f>
        <v>#N/A</v>
      </c>
    </row>
    <row r="85" spans="1:3" x14ac:dyDescent="0.2">
      <c r="A85" s="125"/>
      <c r="B85" s="164" t="e">
        <f>_xlfn.CONCAT(VLOOKUP(A85,Member!A:I,3,0)," ",VLOOKUP(A85,Member!A:I,4,0))</f>
        <v>#N/A</v>
      </c>
      <c r="C85" s="164" t="e">
        <f>_xlfn.CONCAT(VLOOKUP(A85,Member!A:I,9,0))</f>
        <v>#N/A</v>
      </c>
    </row>
    <row r="86" spans="1:3" x14ac:dyDescent="0.2">
      <c r="A86" s="125"/>
      <c r="B86" s="164" t="e">
        <f>_xlfn.CONCAT(VLOOKUP(A86,Member!A:I,3,0)," ",VLOOKUP(A86,Member!A:I,4,0))</f>
        <v>#N/A</v>
      </c>
      <c r="C86" s="164" t="e">
        <f>_xlfn.CONCAT(VLOOKUP(A86,Member!A:I,9,0))</f>
        <v>#N/A</v>
      </c>
    </row>
    <row r="87" spans="1:3" x14ac:dyDescent="0.2">
      <c r="A87" s="125"/>
      <c r="B87" s="164" t="e">
        <f>_xlfn.CONCAT(VLOOKUP(A87,Member!A:I,3,0)," ",VLOOKUP(A87,Member!A:I,4,0))</f>
        <v>#N/A</v>
      </c>
      <c r="C87" s="164" t="e">
        <f>_xlfn.CONCAT(VLOOKUP(A87,Member!A:I,9,0))</f>
        <v>#N/A</v>
      </c>
    </row>
    <row r="88" spans="1:3" x14ac:dyDescent="0.2">
      <c r="A88" s="125"/>
      <c r="B88" s="164" t="e">
        <f>_xlfn.CONCAT(VLOOKUP(A88,Member!A:I,3,0)," ",VLOOKUP(A88,Member!A:I,4,0))</f>
        <v>#N/A</v>
      </c>
      <c r="C88" s="164" t="e">
        <f>_xlfn.CONCAT(VLOOKUP(A88,Member!A:I,9,0))</f>
        <v>#N/A</v>
      </c>
    </row>
    <row r="89" spans="1:3" x14ac:dyDescent="0.2">
      <c r="A89" s="125"/>
      <c r="B89" s="164" t="e">
        <f>_xlfn.CONCAT(VLOOKUP(A89,Member!A:I,3,0)," ",VLOOKUP(A89,Member!A:I,4,0))</f>
        <v>#N/A</v>
      </c>
      <c r="C89" s="164" t="e">
        <f>_xlfn.CONCAT(VLOOKUP(A89,Member!A:I,9,0))</f>
        <v>#N/A</v>
      </c>
    </row>
    <row r="90" spans="1:3" x14ac:dyDescent="0.2">
      <c r="A90" s="125"/>
      <c r="B90" s="164" t="e">
        <f>_xlfn.CONCAT(VLOOKUP(A90,Member!A:I,3,0)," ",VLOOKUP(A90,Member!A:I,4,0))</f>
        <v>#N/A</v>
      </c>
      <c r="C90" s="164" t="e">
        <f>_xlfn.CONCAT(VLOOKUP(A90,Member!A:I,9,0))</f>
        <v>#N/A</v>
      </c>
    </row>
    <row r="91" spans="1:3" x14ac:dyDescent="0.2">
      <c r="A91" s="125"/>
      <c r="B91" s="164" t="e">
        <f>_xlfn.CONCAT(VLOOKUP(A91,Member!A:I,3,0)," ",VLOOKUP(A91,Member!A:I,4,0))</f>
        <v>#N/A</v>
      </c>
      <c r="C91" s="164" t="e">
        <f>_xlfn.CONCAT(VLOOKUP(A91,Member!A:I,9,0))</f>
        <v>#N/A</v>
      </c>
    </row>
    <row r="92" spans="1:3" x14ac:dyDescent="0.2">
      <c r="B92" s="164" t="e">
        <f>_xlfn.CONCAT(VLOOKUP(A92,Member!A:I,3,0)," ",VLOOKUP(A92,Member!A:I,4,0))</f>
        <v>#N/A</v>
      </c>
      <c r="C92" s="164" t="e">
        <f>_xlfn.CONCAT(VLOOKUP(A92,Member!A:I,9,0))</f>
        <v>#N/A</v>
      </c>
    </row>
    <row r="93" spans="1:3" x14ac:dyDescent="0.2">
      <c r="B93" s="164" t="e">
        <f>_xlfn.CONCAT(VLOOKUP(A93,Member!A:I,3,0)," ",VLOOKUP(A93,Member!A:I,4,0))</f>
        <v>#N/A</v>
      </c>
      <c r="C93" s="164" t="e">
        <f>_xlfn.CONCAT(VLOOKUP(A93,Member!A:I,9,0))</f>
        <v>#N/A</v>
      </c>
    </row>
    <row r="94" spans="1:3" x14ac:dyDescent="0.2">
      <c r="B94" s="164" t="e">
        <f>_xlfn.CONCAT(VLOOKUP(A94,Member!A:I,3,0)," ",VLOOKUP(A94,Member!A:I,4,0))</f>
        <v>#N/A</v>
      </c>
      <c r="C94" s="164" t="e">
        <f>_xlfn.CONCAT(VLOOKUP(A94,Member!A:I,9,0))</f>
        <v>#N/A</v>
      </c>
    </row>
    <row r="95" spans="1:3" x14ac:dyDescent="0.2">
      <c r="B95" s="164" t="e">
        <f>_xlfn.CONCAT(VLOOKUP(A95,Member!A:I,3,0)," ",VLOOKUP(A95,Member!A:I,4,0))</f>
        <v>#N/A</v>
      </c>
      <c r="C95" s="164" t="e">
        <f>_xlfn.CONCAT(VLOOKUP(A95,Member!A:I,9,0))</f>
        <v>#N/A</v>
      </c>
    </row>
    <row r="96" spans="1:3" x14ac:dyDescent="0.2">
      <c r="B96" s="164" t="e">
        <f>_xlfn.CONCAT(VLOOKUP(A96,Member!A:I,3,0)," ",VLOOKUP(A96,Member!A:I,4,0))</f>
        <v>#N/A</v>
      </c>
      <c r="C96" s="164" t="e">
        <f>_xlfn.CONCAT(VLOOKUP(A96,Member!A:I,9,0))</f>
        <v>#N/A</v>
      </c>
    </row>
    <row r="97" spans="2:3" x14ac:dyDescent="0.2">
      <c r="B97" s="164" t="e">
        <f>_xlfn.CONCAT(VLOOKUP(A97,Member!A:I,3,0)," ",VLOOKUP(A97,Member!A:I,4,0))</f>
        <v>#N/A</v>
      </c>
      <c r="C97" s="164" t="e">
        <f>_xlfn.CONCAT(VLOOKUP(A97,Member!A:I,9,0))</f>
        <v>#N/A</v>
      </c>
    </row>
    <row r="98" spans="2:3" x14ac:dyDescent="0.2">
      <c r="B98" s="164" t="e">
        <f>_xlfn.CONCAT(VLOOKUP(A98,Member!A:I,3,0)," ",VLOOKUP(A98,Member!A:I,4,0))</f>
        <v>#N/A</v>
      </c>
      <c r="C98" s="164" t="e">
        <f>_xlfn.CONCAT(VLOOKUP(A98,Member!A:I,9,0))</f>
        <v>#N/A</v>
      </c>
    </row>
    <row r="99" spans="2:3" x14ac:dyDescent="0.2">
      <c r="B99" s="164" t="e">
        <f>_xlfn.CONCAT(VLOOKUP(A99,Member!A:I,3,0)," ",VLOOKUP(A99,Member!A:I,4,0))</f>
        <v>#N/A</v>
      </c>
      <c r="C99" s="164" t="e">
        <f>_xlfn.CONCAT(VLOOKUP(A99,Member!A:I,9,0))</f>
        <v>#N/A</v>
      </c>
    </row>
  </sheetData>
  <conditionalFormatting sqref="A1:A43">
    <cfRule type="duplicateValues" dxfId="141" priority="1" stopIfTrue="1"/>
  </conditionalFormatting>
  <conditionalFormatting sqref="A44:A91">
    <cfRule type="duplicateValues" dxfId="140" priority="2" stopIfTrue="1"/>
  </conditionalFormatting>
  <conditionalFormatting sqref="A92:A65536">
    <cfRule type="duplicateValues" dxfId="139" priority="4" stopIfTrue="1"/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  <pageSetUpPr fitToPage="1"/>
  </sheetPr>
  <dimension ref="A1:L23"/>
  <sheetViews>
    <sheetView workbookViewId="0">
      <selection activeCell="J27" sqref="J27"/>
    </sheetView>
  </sheetViews>
  <sheetFormatPr baseColWidth="10" defaultColWidth="11.44140625" defaultRowHeight="13.2" x14ac:dyDescent="0.25"/>
  <cols>
    <col min="1" max="1" width="6.5546875" style="2" customWidth="1"/>
    <col min="2" max="2" width="27.5546875" customWidth="1"/>
    <col min="3" max="3" width="28.5546875" customWidth="1"/>
    <col min="4" max="9" width="6.5546875" style="2" customWidth="1"/>
    <col min="10" max="10" width="64.6640625" customWidth="1"/>
    <col min="11" max="11" width="2.5546875" bestFit="1" customWidth="1"/>
    <col min="12" max="12" width="33.44140625" style="114" bestFit="1" customWidth="1"/>
  </cols>
  <sheetData>
    <row r="1" spans="1:12" s="126" customFormat="1" ht="13.8" x14ac:dyDescent="0.25">
      <c r="A1" s="309" t="str">
        <f>Schlüssel!C1&amp;"     -     Saison "&amp;Spielorte!C18</f>
        <v>Bayernliga Herren     -     Saison 2025/2026</v>
      </c>
      <c r="B1" s="309"/>
      <c r="C1" s="309"/>
      <c r="D1" s="309"/>
      <c r="E1" s="309"/>
      <c r="F1" s="309"/>
      <c r="G1" s="309"/>
      <c r="H1" s="309"/>
      <c r="I1" s="309"/>
      <c r="J1" s="309"/>
      <c r="L1" s="139"/>
    </row>
    <row r="2" spans="1:12" s="5" customFormat="1" x14ac:dyDescent="0.25">
      <c r="A2" s="4"/>
      <c r="D2" s="4"/>
      <c r="E2" s="4"/>
      <c r="F2" s="4"/>
      <c r="G2" s="4"/>
      <c r="H2" s="4"/>
      <c r="I2" s="4"/>
      <c r="L2" s="140"/>
    </row>
    <row r="3" spans="1:12" s="128" customFormat="1" ht="13.8" x14ac:dyDescent="0.25">
      <c r="A3" s="310" t="s">
        <v>1024</v>
      </c>
      <c r="B3" s="310"/>
      <c r="C3" s="311"/>
      <c r="D3" s="311"/>
      <c r="E3" s="311"/>
      <c r="F3" s="311"/>
      <c r="G3" s="311"/>
      <c r="H3" s="311"/>
      <c r="I3" s="311"/>
      <c r="J3" s="311"/>
      <c r="L3" s="141"/>
    </row>
    <row r="4" spans="1:12" s="128" customFormat="1" ht="13.8" x14ac:dyDescent="0.25">
      <c r="A4" s="310" t="s">
        <v>1087</v>
      </c>
      <c r="B4" s="310"/>
      <c r="C4" s="311"/>
      <c r="D4" s="311"/>
      <c r="E4" s="311"/>
      <c r="F4" s="311"/>
      <c r="G4" s="311"/>
      <c r="H4" s="311"/>
      <c r="I4" s="311"/>
      <c r="J4" s="311"/>
      <c r="L4" s="141"/>
    </row>
    <row r="5" spans="1:12" s="5" customFormat="1" x14ac:dyDescent="0.25">
      <c r="A5" s="4"/>
      <c r="D5" s="4"/>
      <c r="E5" s="4"/>
      <c r="F5" s="4"/>
      <c r="G5" s="4"/>
      <c r="H5" s="4"/>
      <c r="I5" s="4"/>
      <c r="L5" s="140"/>
    </row>
    <row r="6" spans="1:12" s="144" customFormat="1" ht="13.8" x14ac:dyDescent="0.25">
      <c r="A6" s="312" t="s">
        <v>1088</v>
      </c>
      <c r="B6" s="312"/>
      <c r="C6" s="142">
        <v>1</v>
      </c>
      <c r="D6" s="143"/>
      <c r="E6" s="143"/>
      <c r="F6" s="143"/>
      <c r="G6" s="143"/>
      <c r="H6" s="143"/>
      <c r="I6" s="143"/>
      <c r="K6" s="308" t="s">
        <v>1089</v>
      </c>
      <c r="L6" s="308"/>
    </row>
    <row r="7" spans="1:12" ht="13.8" x14ac:dyDescent="0.25">
      <c r="A7" s="145" t="s">
        <v>990</v>
      </c>
      <c r="B7" s="146" t="s">
        <v>970</v>
      </c>
      <c r="C7" s="146" t="s">
        <v>991</v>
      </c>
      <c r="D7" s="145" t="s">
        <v>1090</v>
      </c>
      <c r="E7" s="145" t="s">
        <v>1091</v>
      </c>
      <c r="F7" s="145" t="s">
        <v>1092</v>
      </c>
      <c r="G7" s="145" t="s">
        <v>1093</v>
      </c>
      <c r="H7" s="145" t="s">
        <v>1094</v>
      </c>
      <c r="I7" s="145" t="s">
        <v>1095</v>
      </c>
      <c r="J7" s="147" t="s">
        <v>1096</v>
      </c>
      <c r="K7" s="4" t="s">
        <v>1097</v>
      </c>
      <c r="L7" s="114" t="s">
        <v>1098</v>
      </c>
    </row>
    <row r="8" spans="1:12" x14ac:dyDescent="0.25">
      <c r="B8" s="164"/>
      <c r="D8" s="4"/>
      <c r="E8" s="4"/>
      <c r="F8" s="4"/>
      <c r="G8" s="4"/>
      <c r="H8" s="4"/>
      <c r="K8" s="4" t="s">
        <v>1099</v>
      </c>
      <c r="L8" s="114" t="s">
        <v>1101</v>
      </c>
    </row>
    <row r="9" spans="1:12" x14ac:dyDescent="0.25">
      <c r="E9" s="4"/>
      <c r="K9" s="4" t="s">
        <v>1102</v>
      </c>
      <c r="L9" s="114" t="s">
        <v>1103</v>
      </c>
    </row>
    <row r="10" spans="1:12" x14ac:dyDescent="0.25">
      <c r="K10" s="4" t="s">
        <v>20</v>
      </c>
      <c r="L10" s="114" t="s">
        <v>1104</v>
      </c>
    </row>
    <row r="11" spans="1:12" x14ac:dyDescent="0.25">
      <c r="K11" s="4" t="s">
        <v>1100</v>
      </c>
      <c r="L11" s="114" t="s">
        <v>1105</v>
      </c>
    </row>
    <row r="19" spans="1:12" x14ac:dyDescent="0.25">
      <c r="D19"/>
      <c r="E19"/>
      <c r="F19"/>
      <c r="G19"/>
      <c r="H19"/>
      <c r="I19"/>
    </row>
    <row r="20" spans="1:12" x14ac:dyDescent="0.25">
      <c r="B20" s="288"/>
      <c r="C20" s="288"/>
      <c r="D20" s="288"/>
      <c r="E20" s="288"/>
      <c r="F20" s="288"/>
      <c r="G20" s="288"/>
      <c r="H20" s="288"/>
      <c r="I20" s="288"/>
      <c r="J20" s="288"/>
    </row>
    <row r="21" spans="1:12" x14ac:dyDescent="0.25">
      <c r="B21" s="127"/>
      <c r="C21" s="127"/>
    </row>
    <row r="22" spans="1:12" x14ac:dyDescent="0.25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</row>
    <row r="23" spans="1:12" x14ac:dyDescent="0.25">
      <c r="A23" s="136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</row>
  </sheetData>
  <sheetProtection algorithmName="SHA-512" hashValue="TUJfUh+qkvIh9IAkYo3N4ZBFQcQW3yys2nw6/9bexlqi17IxEvorSK3snoIO21OXPaCNEUrlM2NvPGYkMBwN0w==" saltValue="4WkzRFDEO/P3XDUbSOXmWw==" spinCount="100000" sheet="1" objects="1" scenarios="1"/>
  <mergeCells count="8">
    <mergeCell ref="B20:J20"/>
    <mergeCell ref="K6:L6"/>
    <mergeCell ref="A1:J1"/>
    <mergeCell ref="A3:B3"/>
    <mergeCell ref="C3:J3"/>
    <mergeCell ref="A4:B4"/>
    <mergeCell ref="C4:J4"/>
    <mergeCell ref="A6:B6"/>
  </mergeCells>
  <conditionalFormatting sqref="D6:I16">
    <cfRule type="cellIs" dxfId="138" priority="1" operator="equal">
      <formula>"S"</formula>
    </cfRule>
    <cfRule type="cellIs" dxfId="137" priority="2" operator="equal">
      <formula>"R"</formula>
    </cfRule>
    <cfRule type="cellIs" dxfId="136" priority="3" operator="equal">
      <formula>"G"</formula>
    </cfRule>
  </conditionalFormatting>
  <conditionalFormatting sqref="J7 D21:I21 D24:I24 D28:I28 D32:I65536">
    <cfRule type="cellIs" dxfId="135" priority="7" operator="equal">
      <formula>"S"</formula>
    </cfRule>
    <cfRule type="cellIs" dxfId="134" priority="8" operator="equal">
      <formula>"R"</formula>
    </cfRule>
    <cfRule type="cellIs" dxfId="133" priority="9" operator="equal">
      <formula>"G"</formula>
    </cfRule>
  </conditionalFormatting>
  <conditionalFormatting sqref="K7:K11">
    <cfRule type="cellIs" dxfId="132" priority="4" operator="equal">
      <formula>"S"</formula>
    </cfRule>
    <cfRule type="cellIs" dxfId="131" priority="5" operator="equal">
      <formula>"R"</formula>
    </cfRule>
    <cfRule type="cellIs" dxfId="130" priority="6" operator="equal">
      <formula>"G"</formula>
    </cfRule>
  </conditionalFormatting>
  <pageMargins left="0.78740157480314965" right="0.19685039370078741" top="0.78740157480314965" bottom="0.39370078740157483" header="0.31496062992125984" footer="0.31496062992125984"/>
  <pageSetup paperSize="9" scale="5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651E-A08D-4828-B1AD-92B5EE0FAE75}">
  <sheetPr>
    <tabColor theme="1"/>
    <pageSetUpPr autoPageBreaks="0"/>
  </sheetPr>
  <dimension ref="A1:V130"/>
  <sheetViews>
    <sheetView showGridLines="0" view="pageBreakPreview" topLeftCell="A113" zoomScale="120" zoomScaleNormal="100" zoomScaleSheetLayoutView="120" workbookViewId="0">
      <selection activeCell="Q126" sqref="Q126:V126"/>
    </sheetView>
  </sheetViews>
  <sheetFormatPr baseColWidth="10" defaultColWidth="3.33203125" defaultRowHeight="13.2" x14ac:dyDescent="0.25"/>
  <cols>
    <col min="1" max="1" width="1.109375" style="166" customWidth="1"/>
    <col min="2" max="2" width="3.5546875" style="166" customWidth="1"/>
    <col min="3" max="4" width="7.33203125" style="166" customWidth="1"/>
    <col min="5" max="5" width="1.44140625" style="166" customWidth="1"/>
    <col min="6" max="6" width="3.6640625" style="166" customWidth="1"/>
    <col min="7" max="7" width="3" style="166" customWidth="1"/>
    <col min="8" max="8" width="2" style="166" customWidth="1"/>
    <col min="9" max="9" width="11" style="166" customWidth="1"/>
    <col min="10" max="10" width="2.109375" style="166" customWidth="1"/>
    <col min="11" max="11" width="3.109375" style="166" customWidth="1"/>
    <col min="12" max="12" width="0.88671875" style="166" customWidth="1"/>
    <col min="13" max="13" width="19.33203125" style="166" customWidth="1"/>
    <col min="14" max="14" width="2.109375" style="166" customWidth="1"/>
    <col min="15" max="256" width="3.33203125" style="166"/>
    <col min="257" max="257" width="1.109375" style="166" customWidth="1"/>
    <col min="258" max="258" width="3.5546875" style="166" customWidth="1"/>
    <col min="259" max="260" width="7.33203125" style="166" customWidth="1"/>
    <col min="261" max="261" width="1.44140625" style="166" customWidth="1"/>
    <col min="262" max="262" width="3.6640625" style="166" customWidth="1"/>
    <col min="263" max="263" width="3" style="166" customWidth="1"/>
    <col min="264" max="264" width="2" style="166" customWidth="1"/>
    <col min="265" max="265" width="11" style="166" customWidth="1"/>
    <col min="266" max="266" width="2.109375" style="166" customWidth="1"/>
    <col min="267" max="267" width="3.109375" style="166" customWidth="1"/>
    <col min="268" max="268" width="0.88671875" style="166" customWidth="1"/>
    <col min="269" max="269" width="19.33203125" style="166" customWidth="1"/>
    <col min="270" max="270" width="2.109375" style="166" customWidth="1"/>
    <col min="271" max="512" width="3.33203125" style="166"/>
    <col min="513" max="513" width="1.109375" style="166" customWidth="1"/>
    <col min="514" max="514" width="3.5546875" style="166" customWidth="1"/>
    <col min="515" max="516" width="7.33203125" style="166" customWidth="1"/>
    <col min="517" max="517" width="1.44140625" style="166" customWidth="1"/>
    <col min="518" max="518" width="3.6640625" style="166" customWidth="1"/>
    <col min="519" max="519" width="3" style="166" customWidth="1"/>
    <col min="520" max="520" width="2" style="166" customWidth="1"/>
    <col min="521" max="521" width="11" style="166" customWidth="1"/>
    <col min="522" max="522" width="2.109375" style="166" customWidth="1"/>
    <col min="523" max="523" width="3.109375" style="166" customWidth="1"/>
    <col min="524" max="524" width="0.88671875" style="166" customWidth="1"/>
    <col min="525" max="525" width="19.33203125" style="166" customWidth="1"/>
    <col min="526" max="526" width="2.109375" style="166" customWidth="1"/>
    <col min="527" max="768" width="3.33203125" style="166"/>
    <col min="769" max="769" width="1.109375" style="166" customWidth="1"/>
    <col min="770" max="770" width="3.5546875" style="166" customWidth="1"/>
    <col min="771" max="772" width="7.33203125" style="166" customWidth="1"/>
    <col min="773" max="773" width="1.44140625" style="166" customWidth="1"/>
    <col min="774" max="774" width="3.6640625" style="166" customWidth="1"/>
    <col min="775" max="775" width="3" style="166" customWidth="1"/>
    <col min="776" max="776" width="2" style="166" customWidth="1"/>
    <col min="777" max="777" width="11" style="166" customWidth="1"/>
    <col min="778" max="778" width="2.109375" style="166" customWidth="1"/>
    <col min="779" max="779" width="3.109375" style="166" customWidth="1"/>
    <col min="780" max="780" width="0.88671875" style="166" customWidth="1"/>
    <col min="781" max="781" width="19.33203125" style="166" customWidth="1"/>
    <col min="782" max="782" width="2.109375" style="166" customWidth="1"/>
    <col min="783" max="1024" width="3.33203125" style="166"/>
    <col min="1025" max="1025" width="1.109375" style="166" customWidth="1"/>
    <col min="1026" max="1026" width="3.5546875" style="166" customWidth="1"/>
    <col min="1027" max="1028" width="7.33203125" style="166" customWidth="1"/>
    <col min="1029" max="1029" width="1.44140625" style="166" customWidth="1"/>
    <col min="1030" max="1030" width="3.6640625" style="166" customWidth="1"/>
    <col min="1031" max="1031" width="3" style="166" customWidth="1"/>
    <col min="1032" max="1032" width="2" style="166" customWidth="1"/>
    <col min="1033" max="1033" width="11" style="166" customWidth="1"/>
    <col min="1034" max="1034" width="2.109375" style="166" customWidth="1"/>
    <col min="1035" max="1035" width="3.109375" style="166" customWidth="1"/>
    <col min="1036" max="1036" width="0.88671875" style="166" customWidth="1"/>
    <col min="1037" max="1037" width="19.33203125" style="166" customWidth="1"/>
    <col min="1038" max="1038" width="2.109375" style="166" customWidth="1"/>
    <col min="1039" max="1280" width="3.33203125" style="166"/>
    <col min="1281" max="1281" width="1.109375" style="166" customWidth="1"/>
    <col min="1282" max="1282" width="3.5546875" style="166" customWidth="1"/>
    <col min="1283" max="1284" width="7.33203125" style="166" customWidth="1"/>
    <col min="1285" max="1285" width="1.44140625" style="166" customWidth="1"/>
    <col min="1286" max="1286" width="3.6640625" style="166" customWidth="1"/>
    <col min="1287" max="1287" width="3" style="166" customWidth="1"/>
    <col min="1288" max="1288" width="2" style="166" customWidth="1"/>
    <col min="1289" max="1289" width="11" style="166" customWidth="1"/>
    <col min="1290" max="1290" width="2.109375" style="166" customWidth="1"/>
    <col min="1291" max="1291" width="3.109375" style="166" customWidth="1"/>
    <col min="1292" max="1292" width="0.88671875" style="166" customWidth="1"/>
    <col min="1293" max="1293" width="19.33203125" style="166" customWidth="1"/>
    <col min="1294" max="1294" width="2.109375" style="166" customWidth="1"/>
    <col min="1295" max="1536" width="3.33203125" style="166"/>
    <col min="1537" max="1537" width="1.109375" style="166" customWidth="1"/>
    <col min="1538" max="1538" width="3.5546875" style="166" customWidth="1"/>
    <col min="1539" max="1540" width="7.33203125" style="166" customWidth="1"/>
    <col min="1541" max="1541" width="1.44140625" style="166" customWidth="1"/>
    <col min="1542" max="1542" width="3.6640625" style="166" customWidth="1"/>
    <col min="1543" max="1543" width="3" style="166" customWidth="1"/>
    <col min="1544" max="1544" width="2" style="166" customWidth="1"/>
    <col min="1545" max="1545" width="11" style="166" customWidth="1"/>
    <col min="1546" max="1546" width="2.109375" style="166" customWidth="1"/>
    <col min="1547" max="1547" width="3.109375" style="166" customWidth="1"/>
    <col min="1548" max="1548" width="0.88671875" style="166" customWidth="1"/>
    <col min="1549" max="1549" width="19.33203125" style="166" customWidth="1"/>
    <col min="1550" max="1550" width="2.109375" style="166" customWidth="1"/>
    <col min="1551" max="1792" width="3.33203125" style="166"/>
    <col min="1793" max="1793" width="1.109375" style="166" customWidth="1"/>
    <col min="1794" max="1794" width="3.5546875" style="166" customWidth="1"/>
    <col min="1795" max="1796" width="7.33203125" style="166" customWidth="1"/>
    <col min="1797" max="1797" width="1.44140625" style="166" customWidth="1"/>
    <col min="1798" max="1798" width="3.6640625" style="166" customWidth="1"/>
    <col min="1799" max="1799" width="3" style="166" customWidth="1"/>
    <col min="1800" max="1800" width="2" style="166" customWidth="1"/>
    <col min="1801" max="1801" width="11" style="166" customWidth="1"/>
    <col min="1802" max="1802" width="2.109375" style="166" customWidth="1"/>
    <col min="1803" max="1803" width="3.109375" style="166" customWidth="1"/>
    <col min="1804" max="1804" width="0.88671875" style="166" customWidth="1"/>
    <col min="1805" max="1805" width="19.33203125" style="166" customWidth="1"/>
    <col min="1806" max="1806" width="2.109375" style="166" customWidth="1"/>
    <col min="1807" max="2048" width="3.33203125" style="166"/>
    <col min="2049" max="2049" width="1.109375" style="166" customWidth="1"/>
    <col min="2050" max="2050" width="3.5546875" style="166" customWidth="1"/>
    <col min="2051" max="2052" width="7.33203125" style="166" customWidth="1"/>
    <col min="2053" max="2053" width="1.44140625" style="166" customWidth="1"/>
    <col min="2054" max="2054" width="3.6640625" style="166" customWidth="1"/>
    <col min="2055" max="2055" width="3" style="166" customWidth="1"/>
    <col min="2056" max="2056" width="2" style="166" customWidth="1"/>
    <col min="2057" max="2057" width="11" style="166" customWidth="1"/>
    <col min="2058" max="2058" width="2.109375" style="166" customWidth="1"/>
    <col min="2059" max="2059" width="3.109375" style="166" customWidth="1"/>
    <col min="2060" max="2060" width="0.88671875" style="166" customWidth="1"/>
    <col min="2061" max="2061" width="19.33203125" style="166" customWidth="1"/>
    <col min="2062" max="2062" width="2.109375" style="166" customWidth="1"/>
    <col min="2063" max="2304" width="3.33203125" style="166"/>
    <col min="2305" max="2305" width="1.109375" style="166" customWidth="1"/>
    <col min="2306" max="2306" width="3.5546875" style="166" customWidth="1"/>
    <col min="2307" max="2308" width="7.33203125" style="166" customWidth="1"/>
    <col min="2309" max="2309" width="1.44140625" style="166" customWidth="1"/>
    <col min="2310" max="2310" width="3.6640625" style="166" customWidth="1"/>
    <col min="2311" max="2311" width="3" style="166" customWidth="1"/>
    <col min="2312" max="2312" width="2" style="166" customWidth="1"/>
    <col min="2313" max="2313" width="11" style="166" customWidth="1"/>
    <col min="2314" max="2314" width="2.109375" style="166" customWidth="1"/>
    <col min="2315" max="2315" width="3.109375" style="166" customWidth="1"/>
    <col min="2316" max="2316" width="0.88671875" style="166" customWidth="1"/>
    <col min="2317" max="2317" width="19.33203125" style="166" customWidth="1"/>
    <col min="2318" max="2318" width="2.109375" style="166" customWidth="1"/>
    <col min="2319" max="2560" width="3.33203125" style="166"/>
    <col min="2561" max="2561" width="1.109375" style="166" customWidth="1"/>
    <col min="2562" max="2562" width="3.5546875" style="166" customWidth="1"/>
    <col min="2563" max="2564" width="7.33203125" style="166" customWidth="1"/>
    <col min="2565" max="2565" width="1.44140625" style="166" customWidth="1"/>
    <col min="2566" max="2566" width="3.6640625" style="166" customWidth="1"/>
    <col min="2567" max="2567" width="3" style="166" customWidth="1"/>
    <col min="2568" max="2568" width="2" style="166" customWidth="1"/>
    <col min="2569" max="2569" width="11" style="166" customWidth="1"/>
    <col min="2570" max="2570" width="2.109375" style="166" customWidth="1"/>
    <col min="2571" max="2571" width="3.109375" style="166" customWidth="1"/>
    <col min="2572" max="2572" width="0.88671875" style="166" customWidth="1"/>
    <col min="2573" max="2573" width="19.33203125" style="166" customWidth="1"/>
    <col min="2574" max="2574" width="2.109375" style="166" customWidth="1"/>
    <col min="2575" max="2816" width="3.33203125" style="166"/>
    <col min="2817" max="2817" width="1.109375" style="166" customWidth="1"/>
    <col min="2818" max="2818" width="3.5546875" style="166" customWidth="1"/>
    <col min="2819" max="2820" width="7.33203125" style="166" customWidth="1"/>
    <col min="2821" max="2821" width="1.44140625" style="166" customWidth="1"/>
    <col min="2822" max="2822" width="3.6640625" style="166" customWidth="1"/>
    <col min="2823" max="2823" width="3" style="166" customWidth="1"/>
    <col min="2824" max="2824" width="2" style="166" customWidth="1"/>
    <col min="2825" max="2825" width="11" style="166" customWidth="1"/>
    <col min="2826" max="2826" width="2.109375" style="166" customWidth="1"/>
    <col min="2827" max="2827" width="3.109375" style="166" customWidth="1"/>
    <col min="2828" max="2828" width="0.88671875" style="166" customWidth="1"/>
    <col min="2829" max="2829" width="19.33203125" style="166" customWidth="1"/>
    <col min="2830" max="2830" width="2.109375" style="166" customWidth="1"/>
    <col min="2831" max="3072" width="3.33203125" style="166"/>
    <col min="3073" max="3073" width="1.109375" style="166" customWidth="1"/>
    <col min="3074" max="3074" width="3.5546875" style="166" customWidth="1"/>
    <col min="3075" max="3076" width="7.33203125" style="166" customWidth="1"/>
    <col min="3077" max="3077" width="1.44140625" style="166" customWidth="1"/>
    <col min="3078" max="3078" width="3.6640625" style="166" customWidth="1"/>
    <col min="3079" max="3079" width="3" style="166" customWidth="1"/>
    <col min="3080" max="3080" width="2" style="166" customWidth="1"/>
    <col min="3081" max="3081" width="11" style="166" customWidth="1"/>
    <col min="3082" max="3082" width="2.109375" style="166" customWidth="1"/>
    <col min="3083" max="3083" width="3.109375" style="166" customWidth="1"/>
    <col min="3084" max="3084" width="0.88671875" style="166" customWidth="1"/>
    <col min="3085" max="3085" width="19.33203125" style="166" customWidth="1"/>
    <col min="3086" max="3086" width="2.109375" style="166" customWidth="1"/>
    <col min="3087" max="3328" width="3.33203125" style="166"/>
    <col min="3329" max="3329" width="1.109375" style="166" customWidth="1"/>
    <col min="3330" max="3330" width="3.5546875" style="166" customWidth="1"/>
    <col min="3331" max="3332" width="7.33203125" style="166" customWidth="1"/>
    <col min="3333" max="3333" width="1.44140625" style="166" customWidth="1"/>
    <col min="3334" max="3334" width="3.6640625" style="166" customWidth="1"/>
    <col min="3335" max="3335" width="3" style="166" customWidth="1"/>
    <col min="3336" max="3336" width="2" style="166" customWidth="1"/>
    <col min="3337" max="3337" width="11" style="166" customWidth="1"/>
    <col min="3338" max="3338" width="2.109375" style="166" customWidth="1"/>
    <col min="3339" max="3339" width="3.109375" style="166" customWidth="1"/>
    <col min="3340" max="3340" width="0.88671875" style="166" customWidth="1"/>
    <col min="3341" max="3341" width="19.33203125" style="166" customWidth="1"/>
    <col min="3342" max="3342" width="2.109375" style="166" customWidth="1"/>
    <col min="3343" max="3584" width="3.33203125" style="166"/>
    <col min="3585" max="3585" width="1.109375" style="166" customWidth="1"/>
    <col min="3586" max="3586" width="3.5546875" style="166" customWidth="1"/>
    <col min="3587" max="3588" width="7.33203125" style="166" customWidth="1"/>
    <col min="3589" max="3589" width="1.44140625" style="166" customWidth="1"/>
    <col min="3590" max="3590" width="3.6640625" style="166" customWidth="1"/>
    <col min="3591" max="3591" width="3" style="166" customWidth="1"/>
    <col min="3592" max="3592" width="2" style="166" customWidth="1"/>
    <col min="3593" max="3593" width="11" style="166" customWidth="1"/>
    <col min="3594" max="3594" width="2.109375" style="166" customWidth="1"/>
    <col min="3595" max="3595" width="3.109375" style="166" customWidth="1"/>
    <col min="3596" max="3596" width="0.88671875" style="166" customWidth="1"/>
    <col min="3597" max="3597" width="19.33203125" style="166" customWidth="1"/>
    <col min="3598" max="3598" width="2.109375" style="166" customWidth="1"/>
    <col min="3599" max="3840" width="3.33203125" style="166"/>
    <col min="3841" max="3841" width="1.109375" style="166" customWidth="1"/>
    <col min="3842" max="3842" width="3.5546875" style="166" customWidth="1"/>
    <col min="3843" max="3844" width="7.33203125" style="166" customWidth="1"/>
    <col min="3845" max="3845" width="1.44140625" style="166" customWidth="1"/>
    <col min="3846" max="3846" width="3.6640625" style="166" customWidth="1"/>
    <col min="3847" max="3847" width="3" style="166" customWidth="1"/>
    <col min="3848" max="3848" width="2" style="166" customWidth="1"/>
    <col min="3849" max="3849" width="11" style="166" customWidth="1"/>
    <col min="3850" max="3850" width="2.109375" style="166" customWidth="1"/>
    <col min="3851" max="3851" width="3.109375" style="166" customWidth="1"/>
    <col min="3852" max="3852" width="0.88671875" style="166" customWidth="1"/>
    <col min="3853" max="3853" width="19.33203125" style="166" customWidth="1"/>
    <col min="3854" max="3854" width="2.109375" style="166" customWidth="1"/>
    <col min="3855" max="4096" width="3.33203125" style="166"/>
    <col min="4097" max="4097" width="1.109375" style="166" customWidth="1"/>
    <col min="4098" max="4098" width="3.5546875" style="166" customWidth="1"/>
    <col min="4099" max="4100" width="7.33203125" style="166" customWidth="1"/>
    <col min="4101" max="4101" width="1.44140625" style="166" customWidth="1"/>
    <col min="4102" max="4102" width="3.6640625" style="166" customWidth="1"/>
    <col min="4103" max="4103" width="3" style="166" customWidth="1"/>
    <col min="4104" max="4104" width="2" style="166" customWidth="1"/>
    <col min="4105" max="4105" width="11" style="166" customWidth="1"/>
    <col min="4106" max="4106" width="2.109375" style="166" customWidth="1"/>
    <col min="4107" max="4107" width="3.109375" style="166" customWidth="1"/>
    <col min="4108" max="4108" width="0.88671875" style="166" customWidth="1"/>
    <col min="4109" max="4109" width="19.33203125" style="166" customWidth="1"/>
    <col min="4110" max="4110" width="2.109375" style="166" customWidth="1"/>
    <col min="4111" max="4352" width="3.33203125" style="166"/>
    <col min="4353" max="4353" width="1.109375" style="166" customWidth="1"/>
    <col min="4354" max="4354" width="3.5546875" style="166" customWidth="1"/>
    <col min="4355" max="4356" width="7.33203125" style="166" customWidth="1"/>
    <col min="4357" max="4357" width="1.44140625" style="166" customWidth="1"/>
    <col min="4358" max="4358" width="3.6640625" style="166" customWidth="1"/>
    <col min="4359" max="4359" width="3" style="166" customWidth="1"/>
    <col min="4360" max="4360" width="2" style="166" customWidth="1"/>
    <col min="4361" max="4361" width="11" style="166" customWidth="1"/>
    <col min="4362" max="4362" width="2.109375" style="166" customWidth="1"/>
    <col min="4363" max="4363" width="3.109375" style="166" customWidth="1"/>
    <col min="4364" max="4364" width="0.88671875" style="166" customWidth="1"/>
    <col min="4365" max="4365" width="19.33203125" style="166" customWidth="1"/>
    <col min="4366" max="4366" width="2.109375" style="166" customWidth="1"/>
    <col min="4367" max="4608" width="3.33203125" style="166"/>
    <col min="4609" max="4609" width="1.109375" style="166" customWidth="1"/>
    <col min="4610" max="4610" width="3.5546875" style="166" customWidth="1"/>
    <col min="4611" max="4612" width="7.33203125" style="166" customWidth="1"/>
    <col min="4613" max="4613" width="1.44140625" style="166" customWidth="1"/>
    <col min="4614" max="4614" width="3.6640625" style="166" customWidth="1"/>
    <col min="4615" max="4615" width="3" style="166" customWidth="1"/>
    <col min="4616" max="4616" width="2" style="166" customWidth="1"/>
    <col min="4617" max="4617" width="11" style="166" customWidth="1"/>
    <col min="4618" max="4618" width="2.109375" style="166" customWidth="1"/>
    <col min="4619" max="4619" width="3.109375" style="166" customWidth="1"/>
    <col min="4620" max="4620" width="0.88671875" style="166" customWidth="1"/>
    <col min="4621" max="4621" width="19.33203125" style="166" customWidth="1"/>
    <col min="4622" max="4622" width="2.109375" style="166" customWidth="1"/>
    <col min="4623" max="4864" width="3.33203125" style="166"/>
    <col min="4865" max="4865" width="1.109375" style="166" customWidth="1"/>
    <col min="4866" max="4866" width="3.5546875" style="166" customWidth="1"/>
    <col min="4867" max="4868" width="7.33203125" style="166" customWidth="1"/>
    <col min="4869" max="4869" width="1.44140625" style="166" customWidth="1"/>
    <col min="4870" max="4870" width="3.6640625" style="166" customWidth="1"/>
    <col min="4871" max="4871" width="3" style="166" customWidth="1"/>
    <col min="4872" max="4872" width="2" style="166" customWidth="1"/>
    <col min="4873" max="4873" width="11" style="166" customWidth="1"/>
    <col min="4874" max="4874" width="2.109375" style="166" customWidth="1"/>
    <col min="4875" max="4875" width="3.109375" style="166" customWidth="1"/>
    <col min="4876" max="4876" width="0.88671875" style="166" customWidth="1"/>
    <col min="4877" max="4877" width="19.33203125" style="166" customWidth="1"/>
    <col min="4878" max="4878" width="2.109375" style="166" customWidth="1"/>
    <col min="4879" max="5120" width="3.33203125" style="166"/>
    <col min="5121" max="5121" width="1.109375" style="166" customWidth="1"/>
    <col min="5122" max="5122" width="3.5546875" style="166" customWidth="1"/>
    <col min="5123" max="5124" width="7.33203125" style="166" customWidth="1"/>
    <col min="5125" max="5125" width="1.44140625" style="166" customWidth="1"/>
    <col min="5126" max="5126" width="3.6640625" style="166" customWidth="1"/>
    <col min="5127" max="5127" width="3" style="166" customWidth="1"/>
    <col min="5128" max="5128" width="2" style="166" customWidth="1"/>
    <col min="5129" max="5129" width="11" style="166" customWidth="1"/>
    <col min="5130" max="5130" width="2.109375" style="166" customWidth="1"/>
    <col min="5131" max="5131" width="3.109375" style="166" customWidth="1"/>
    <col min="5132" max="5132" width="0.88671875" style="166" customWidth="1"/>
    <col min="5133" max="5133" width="19.33203125" style="166" customWidth="1"/>
    <col min="5134" max="5134" width="2.109375" style="166" customWidth="1"/>
    <col min="5135" max="5376" width="3.33203125" style="166"/>
    <col min="5377" max="5377" width="1.109375" style="166" customWidth="1"/>
    <col min="5378" max="5378" width="3.5546875" style="166" customWidth="1"/>
    <col min="5379" max="5380" width="7.33203125" style="166" customWidth="1"/>
    <col min="5381" max="5381" width="1.44140625" style="166" customWidth="1"/>
    <col min="5382" max="5382" width="3.6640625" style="166" customWidth="1"/>
    <col min="5383" max="5383" width="3" style="166" customWidth="1"/>
    <col min="5384" max="5384" width="2" style="166" customWidth="1"/>
    <col min="5385" max="5385" width="11" style="166" customWidth="1"/>
    <col min="5386" max="5386" width="2.109375" style="166" customWidth="1"/>
    <col min="5387" max="5387" width="3.109375" style="166" customWidth="1"/>
    <col min="5388" max="5388" width="0.88671875" style="166" customWidth="1"/>
    <col min="5389" max="5389" width="19.33203125" style="166" customWidth="1"/>
    <col min="5390" max="5390" width="2.109375" style="166" customWidth="1"/>
    <col min="5391" max="5632" width="3.33203125" style="166"/>
    <col min="5633" max="5633" width="1.109375" style="166" customWidth="1"/>
    <col min="5634" max="5634" width="3.5546875" style="166" customWidth="1"/>
    <col min="5635" max="5636" width="7.33203125" style="166" customWidth="1"/>
    <col min="5637" max="5637" width="1.44140625" style="166" customWidth="1"/>
    <col min="5638" max="5638" width="3.6640625" style="166" customWidth="1"/>
    <col min="5639" max="5639" width="3" style="166" customWidth="1"/>
    <col min="5640" max="5640" width="2" style="166" customWidth="1"/>
    <col min="5641" max="5641" width="11" style="166" customWidth="1"/>
    <col min="5642" max="5642" width="2.109375" style="166" customWidth="1"/>
    <col min="5643" max="5643" width="3.109375" style="166" customWidth="1"/>
    <col min="5644" max="5644" width="0.88671875" style="166" customWidth="1"/>
    <col min="5645" max="5645" width="19.33203125" style="166" customWidth="1"/>
    <col min="5646" max="5646" width="2.109375" style="166" customWidth="1"/>
    <col min="5647" max="5888" width="3.33203125" style="166"/>
    <col min="5889" max="5889" width="1.109375" style="166" customWidth="1"/>
    <col min="5890" max="5890" width="3.5546875" style="166" customWidth="1"/>
    <col min="5891" max="5892" width="7.33203125" style="166" customWidth="1"/>
    <col min="5893" max="5893" width="1.44140625" style="166" customWidth="1"/>
    <col min="5894" max="5894" width="3.6640625" style="166" customWidth="1"/>
    <col min="5895" max="5895" width="3" style="166" customWidth="1"/>
    <col min="5896" max="5896" width="2" style="166" customWidth="1"/>
    <col min="5897" max="5897" width="11" style="166" customWidth="1"/>
    <col min="5898" max="5898" width="2.109375" style="166" customWidth="1"/>
    <col min="5899" max="5899" width="3.109375" style="166" customWidth="1"/>
    <col min="5900" max="5900" width="0.88671875" style="166" customWidth="1"/>
    <col min="5901" max="5901" width="19.33203125" style="166" customWidth="1"/>
    <col min="5902" max="5902" width="2.109375" style="166" customWidth="1"/>
    <col min="5903" max="6144" width="3.33203125" style="166"/>
    <col min="6145" max="6145" width="1.109375" style="166" customWidth="1"/>
    <col min="6146" max="6146" width="3.5546875" style="166" customWidth="1"/>
    <col min="6147" max="6148" width="7.33203125" style="166" customWidth="1"/>
    <col min="6149" max="6149" width="1.44140625" style="166" customWidth="1"/>
    <col min="6150" max="6150" width="3.6640625" style="166" customWidth="1"/>
    <col min="6151" max="6151" width="3" style="166" customWidth="1"/>
    <col min="6152" max="6152" width="2" style="166" customWidth="1"/>
    <col min="6153" max="6153" width="11" style="166" customWidth="1"/>
    <col min="6154" max="6154" width="2.109375" style="166" customWidth="1"/>
    <col min="6155" max="6155" width="3.109375" style="166" customWidth="1"/>
    <col min="6156" max="6156" width="0.88671875" style="166" customWidth="1"/>
    <col min="6157" max="6157" width="19.33203125" style="166" customWidth="1"/>
    <col min="6158" max="6158" width="2.109375" style="166" customWidth="1"/>
    <col min="6159" max="6400" width="3.33203125" style="166"/>
    <col min="6401" max="6401" width="1.109375" style="166" customWidth="1"/>
    <col min="6402" max="6402" width="3.5546875" style="166" customWidth="1"/>
    <col min="6403" max="6404" width="7.33203125" style="166" customWidth="1"/>
    <col min="6405" max="6405" width="1.44140625" style="166" customWidth="1"/>
    <col min="6406" max="6406" width="3.6640625" style="166" customWidth="1"/>
    <col min="6407" max="6407" width="3" style="166" customWidth="1"/>
    <col min="6408" max="6408" width="2" style="166" customWidth="1"/>
    <col min="6409" max="6409" width="11" style="166" customWidth="1"/>
    <col min="6410" max="6410" width="2.109375" style="166" customWidth="1"/>
    <col min="6411" max="6411" width="3.109375" style="166" customWidth="1"/>
    <col min="6412" max="6412" width="0.88671875" style="166" customWidth="1"/>
    <col min="6413" max="6413" width="19.33203125" style="166" customWidth="1"/>
    <col min="6414" max="6414" width="2.109375" style="166" customWidth="1"/>
    <col min="6415" max="6656" width="3.33203125" style="166"/>
    <col min="6657" max="6657" width="1.109375" style="166" customWidth="1"/>
    <col min="6658" max="6658" width="3.5546875" style="166" customWidth="1"/>
    <col min="6659" max="6660" width="7.33203125" style="166" customWidth="1"/>
    <col min="6661" max="6661" width="1.44140625" style="166" customWidth="1"/>
    <col min="6662" max="6662" width="3.6640625" style="166" customWidth="1"/>
    <col min="6663" max="6663" width="3" style="166" customWidth="1"/>
    <col min="6664" max="6664" width="2" style="166" customWidth="1"/>
    <col min="6665" max="6665" width="11" style="166" customWidth="1"/>
    <col min="6666" max="6666" width="2.109375" style="166" customWidth="1"/>
    <col min="6667" max="6667" width="3.109375" style="166" customWidth="1"/>
    <col min="6668" max="6668" width="0.88671875" style="166" customWidth="1"/>
    <col min="6669" max="6669" width="19.33203125" style="166" customWidth="1"/>
    <col min="6670" max="6670" width="2.109375" style="166" customWidth="1"/>
    <col min="6671" max="6912" width="3.33203125" style="166"/>
    <col min="6913" max="6913" width="1.109375" style="166" customWidth="1"/>
    <col min="6914" max="6914" width="3.5546875" style="166" customWidth="1"/>
    <col min="6915" max="6916" width="7.33203125" style="166" customWidth="1"/>
    <col min="6917" max="6917" width="1.44140625" style="166" customWidth="1"/>
    <col min="6918" max="6918" width="3.6640625" style="166" customWidth="1"/>
    <col min="6919" max="6919" width="3" style="166" customWidth="1"/>
    <col min="6920" max="6920" width="2" style="166" customWidth="1"/>
    <col min="6921" max="6921" width="11" style="166" customWidth="1"/>
    <col min="6922" max="6922" width="2.109375" style="166" customWidth="1"/>
    <col min="6923" max="6923" width="3.109375" style="166" customWidth="1"/>
    <col min="6924" max="6924" width="0.88671875" style="166" customWidth="1"/>
    <col min="6925" max="6925" width="19.33203125" style="166" customWidth="1"/>
    <col min="6926" max="6926" width="2.109375" style="166" customWidth="1"/>
    <col min="6927" max="7168" width="3.33203125" style="166"/>
    <col min="7169" max="7169" width="1.109375" style="166" customWidth="1"/>
    <col min="7170" max="7170" width="3.5546875" style="166" customWidth="1"/>
    <col min="7171" max="7172" width="7.33203125" style="166" customWidth="1"/>
    <col min="7173" max="7173" width="1.44140625" style="166" customWidth="1"/>
    <col min="7174" max="7174" width="3.6640625" style="166" customWidth="1"/>
    <col min="7175" max="7175" width="3" style="166" customWidth="1"/>
    <col min="7176" max="7176" width="2" style="166" customWidth="1"/>
    <col min="7177" max="7177" width="11" style="166" customWidth="1"/>
    <col min="7178" max="7178" width="2.109375" style="166" customWidth="1"/>
    <col min="7179" max="7179" width="3.109375" style="166" customWidth="1"/>
    <col min="7180" max="7180" width="0.88671875" style="166" customWidth="1"/>
    <col min="7181" max="7181" width="19.33203125" style="166" customWidth="1"/>
    <col min="7182" max="7182" width="2.109375" style="166" customWidth="1"/>
    <col min="7183" max="7424" width="3.33203125" style="166"/>
    <col min="7425" max="7425" width="1.109375" style="166" customWidth="1"/>
    <col min="7426" max="7426" width="3.5546875" style="166" customWidth="1"/>
    <col min="7427" max="7428" width="7.33203125" style="166" customWidth="1"/>
    <col min="7429" max="7429" width="1.44140625" style="166" customWidth="1"/>
    <col min="7430" max="7430" width="3.6640625" style="166" customWidth="1"/>
    <col min="7431" max="7431" width="3" style="166" customWidth="1"/>
    <col min="7432" max="7432" width="2" style="166" customWidth="1"/>
    <col min="7433" max="7433" width="11" style="166" customWidth="1"/>
    <col min="7434" max="7434" width="2.109375" style="166" customWidth="1"/>
    <col min="7435" max="7435" width="3.109375" style="166" customWidth="1"/>
    <col min="7436" max="7436" width="0.88671875" style="166" customWidth="1"/>
    <col min="7437" max="7437" width="19.33203125" style="166" customWidth="1"/>
    <col min="7438" max="7438" width="2.109375" style="166" customWidth="1"/>
    <col min="7439" max="7680" width="3.33203125" style="166"/>
    <col min="7681" max="7681" width="1.109375" style="166" customWidth="1"/>
    <col min="7682" max="7682" width="3.5546875" style="166" customWidth="1"/>
    <col min="7683" max="7684" width="7.33203125" style="166" customWidth="1"/>
    <col min="7685" max="7685" width="1.44140625" style="166" customWidth="1"/>
    <col min="7686" max="7686" width="3.6640625" style="166" customWidth="1"/>
    <col min="7687" max="7687" width="3" style="166" customWidth="1"/>
    <col min="7688" max="7688" width="2" style="166" customWidth="1"/>
    <col min="7689" max="7689" width="11" style="166" customWidth="1"/>
    <col min="7690" max="7690" width="2.109375" style="166" customWidth="1"/>
    <col min="7691" max="7691" width="3.109375" style="166" customWidth="1"/>
    <col min="7692" max="7692" width="0.88671875" style="166" customWidth="1"/>
    <col min="7693" max="7693" width="19.33203125" style="166" customWidth="1"/>
    <col min="7694" max="7694" width="2.109375" style="166" customWidth="1"/>
    <col min="7695" max="7936" width="3.33203125" style="166"/>
    <col min="7937" max="7937" width="1.109375" style="166" customWidth="1"/>
    <col min="7938" max="7938" width="3.5546875" style="166" customWidth="1"/>
    <col min="7939" max="7940" width="7.33203125" style="166" customWidth="1"/>
    <col min="7941" max="7941" width="1.44140625" style="166" customWidth="1"/>
    <col min="7942" max="7942" width="3.6640625" style="166" customWidth="1"/>
    <col min="7943" max="7943" width="3" style="166" customWidth="1"/>
    <col min="7944" max="7944" width="2" style="166" customWidth="1"/>
    <col min="7945" max="7945" width="11" style="166" customWidth="1"/>
    <col min="7946" max="7946" width="2.109375" style="166" customWidth="1"/>
    <col min="7947" max="7947" width="3.109375" style="166" customWidth="1"/>
    <col min="7948" max="7948" width="0.88671875" style="166" customWidth="1"/>
    <col min="7949" max="7949" width="19.33203125" style="166" customWidth="1"/>
    <col min="7950" max="7950" width="2.109375" style="166" customWidth="1"/>
    <col min="7951" max="8192" width="3.33203125" style="166"/>
    <col min="8193" max="8193" width="1.109375" style="166" customWidth="1"/>
    <col min="8194" max="8194" width="3.5546875" style="166" customWidth="1"/>
    <col min="8195" max="8196" width="7.33203125" style="166" customWidth="1"/>
    <col min="8197" max="8197" width="1.44140625" style="166" customWidth="1"/>
    <col min="8198" max="8198" width="3.6640625" style="166" customWidth="1"/>
    <col min="8199" max="8199" width="3" style="166" customWidth="1"/>
    <col min="8200" max="8200" width="2" style="166" customWidth="1"/>
    <col min="8201" max="8201" width="11" style="166" customWidth="1"/>
    <col min="8202" max="8202" width="2.109375" style="166" customWidth="1"/>
    <col min="8203" max="8203" width="3.109375" style="166" customWidth="1"/>
    <col min="8204" max="8204" width="0.88671875" style="166" customWidth="1"/>
    <col min="8205" max="8205" width="19.33203125" style="166" customWidth="1"/>
    <col min="8206" max="8206" width="2.109375" style="166" customWidth="1"/>
    <col min="8207" max="8448" width="3.33203125" style="166"/>
    <col min="8449" max="8449" width="1.109375" style="166" customWidth="1"/>
    <col min="8450" max="8450" width="3.5546875" style="166" customWidth="1"/>
    <col min="8451" max="8452" width="7.33203125" style="166" customWidth="1"/>
    <col min="8453" max="8453" width="1.44140625" style="166" customWidth="1"/>
    <col min="8454" max="8454" width="3.6640625" style="166" customWidth="1"/>
    <col min="8455" max="8455" width="3" style="166" customWidth="1"/>
    <col min="8456" max="8456" width="2" style="166" customWidth="1"/>
    <col min="8457" max="8457" width="11" style="166" customWidth="1"/>
    <col min="8458" max="8458" width="2.109375" style="166" customWidth="1"/>
    <col min="8459" max="8459" width="3.109375" style="166" customWidth="1"/>
    <col min="8460" max="8460" width="0.88671875" style="166" customWidth="1"/>
    <col min="8461" max="8461" width="19.33203125" style="166" customWidth="1"/>
    <col min="8462" max="8462" width="2.109375" style="166" customWidth="1"/>
    <col min="8463" max="8704" width="3.33203125" style="166"/>
    <col min="8705" max="8705" width="1.109375" style="166" customWidth="1"/>
    <col min="8706" max="8706" width="3.5546875" style="166" customWidth="1"/>
    <col min="8707" max="8708" width="7.33203125" style="166" customWidth="1"/>
    <col min="8709" max="8709" width="1.44140625" style="166" customWidth="1"/>
    <col min="8710" max="8710" width="3.6640625" style="166" customWidth="1"/>
    <col min="8711" max="8711" width="3" style="166" customWidth="1"/>
    <col min="8712" max="8712" width="2" style="166" customWidth="1"/>
    <col min="8713" max="8713" width="11" style="166" customWidth="1"/>
    <col min="8714" max="8714" width="2.109375" style="166" customWidth="1"/>
    <col min="8715" max="8715" width="3.109375" style="166" customWidth="1"/>
    <col min="8716" max="8716" width="0.88671875" style="166" customWidth="1"/>
    <col min="8717" max="8717" width="19.33203125" style="166" customWidth="1"/>
    <col min="8718" max="8718" width="2.109375" style="166" customWidth="1"/>
    <col min="8719" max="8960" width="3.33203125" style="166"/>
    <col min="8961" max="8961" width="1.109375" style="166" customWidth="1"/>
    <col min="8962" max="8962" width="3.5546875" style="166" customWidth="1"/>
    <col min="8963" max="8964" width="7.33203125" style="166" customWidth="1"/>
    <col min="8965" max="8965" width="1.44140625" style="166" customWidth="1"/>
    <col min="8966" max="8966" width="3.6640625" style="166" customWidth="1"/>
    <col min="8967" max="8967" width="3" style="166" customWidth="1"/>
    <col min="8968" max="8968" width="2" style="166" customWidth="1"/>
    <col min="8969" max="8969" width="11" style="166" customWidth="1"/>
    <col min="8970" max="8970" width="2.109375" style="166" customWidth="1"/>
    <col min="8971" max="8971" width="3.109375" style="166" customWidth="1"/>
    <col min="8972" max="8972" width="0.88671875" style="166" customWidth="1"/>
    <col min="8973" max="8973" width="19.33203125" style="166" customWidth="1"/>
    <col min="8974" max="8974" width="2.109375" style="166" customWidth="1"/>
    <col min="8975" max="9216" width="3.33203125" style="166"/>
    <col min="9217" max="9217" width="1.109375" style="166" customWidth="1"/>
    <col min="9218" max="9218" width="3.5546875" style="166" customWidth="1"/>
    <col min="9219" max="9220" width="7.33203125" style="166" customWidth="1"/>
    <col min="9221" max="9221" width="1.44140625" style="166" customWidth="1"/>
    <col min="9222" max="9222" width="3.6640625" style="166" customWidth="1"/>
    <col min="9223" max="9223" width="3" style="166" customWidth="1"/>
    <col min="9224" max="9224" width="2" style="166" customWidth="1"/>
    <col min="9225" max="9225" width="11" style="166" customWidth="1"/>
    <col min="9226" max="9226" width="2.109375" style="166" customWidth="1"/>
    <col min="9227" max="9227" width="3.109375" style="166" customWidth="1"/>
    <col min="9228" max="9228" width="0.88671875" style="166" customWidth="1"/>
    <col min="9229" max="9229" width="19.33203125" style="166" customWidth="1"/>
    <col min="9230" max="9230" width="2.109375" style="166" customWidth="1"/>
    <col min="9231" max="9472" width="3.33203125" style="166"/>
    <col min="9473" max="9473" width="1.109375" style="166" customWidth="1"/>
    <col min="9474" max="9474" width="3.5546875" style="166" customWidth="1"/>
    <col min="9475" max="9476" width="7.33203125" style="166" customWidth="1"/>
    <col min="9477" max="9477" width="1.44140625" style="166" customWidth="1"/>
    <col min="9478" max="9478" width="3.6640625" style="166" customWidth="1"/>
    <col min="9479" max="9479" width="3" style="166" customWidth="1"/>
    <col min="9480" max="9480" width="2" style="166" customWidth="1"/>
    <col min="9481" max="9481" width="11" style="166" customWidth="1"/>
    <col min="9482" max="9482" width="2.109375" style="166" customWidth="1"/>
    <col min="9483" max="9483" width="3.109375" style="166" customWidth="1"/>
    <col min="9484" max="9484" width="0.88671875" style="166" customWidth="1"/>
    <col min="9485" max="9485" width="19.33203125" style="166" customWidth="1"/>
    <col min="9486" max="9486" width="2.109375" style="166" customWidth="1"/>
    <col min="9487" max="9728" width="3.33203125" style="166"/>
    <col min="9729" max="9729" width="1.109375" style="166" customWidth="1"/>
    <col min="9730" max="9730" width="3.5546875" style="166" customWidth="1"/>
    <col min="9731" max="9732" width="7.33203125" style="166" customWidth="1"/>
    <col min="9733" max="9733" width="1.44140625" style="166" customWidth="1"/>
    <col min="9734" max="9734" width="3.6640625" style="166" customWidth="1"/>
    <col min="9735" max="9735" width="3" style="166" customWidth="1"/>
    <col min="9736" max="9736" width="2" style="166" customWidth="1"/>
    <col min="9737" max="9737" width="11" style="166" customWidth="1"/>
    <col min="9738" max="9738" width="2.109375" style="166" customWidth="1"/>
    <col min="9739" max="9739" width="3.109375" style="166" customWidth="1"/>
    <col min="9740" max="9740" width="0.88671875" style="166" customWidth="1"/>
    <col min="9741" max="9741" width="19.33203125" style="166" customWidth="1"/>
    <col min="9742" max="9742" width="2.109375" style="166" customWidth="1"/>
    <col min="9743" max="9984" width="3.33203125" style="166"/>
    <col min="9985" max="9985" width="1.109375" style="166" customWidth="1"/>
    <col min="9986" max="9986" width="3.5546875" style="166" customWidth="1"/>
    <col min="9987" max="9988" width="7.33203125" style="166" customWidth="1"/>
    <col min="9989" max="9989" width="1.44140625" style="166" customWidth="1"/>
    <col min="9990" max="9990" width="3.6640625" style="166" customWidth="1"/>
    <col min="9991" max="9991" width="3" style="166" customWidth="1"/>
    <col min="9992" max="9992" width="2" style="166" customWidth="1"/>
    <col min="9993" max="9993" width="11" style="166" customWidth="1"/>
    <col min="9994" max="9994" width="2.109375" style="166" customWidth="1"/>
    <col min="9995" max="9995" width="3.109375" style="166" customWidth="1"/>
    <col min="9996" max="9996" width="0.88671875" style="166" customWidth="1"/>
    <col min="9997" max="9997" width="19.33203125" style="166" customWidth="1"/>
    <col min="9998" max="9998" width="2.109375" style="166" customWidth="1"/>
    <col min="9999" max="10240" width="3.33203125" style="166"/>
    <col min="10241" max="10241" width="1.109375" style="166" customWidth="1"/>
    <col min="10242" max="10242" width="3.5546875" style="166" customWidth="1"/>
    <col min="10243" max="10244" width="7.33203125" style="166" customWidth="1"/>
    <col min="10245" max="10245" width="1.44140625" style="166" customWidth="1"/>
    <col min="10246" max="10246" width="3.6640625" style="166" customWidth="1"/>
    <col min="10247" max="10247" width="3" style="166" customWidth="1"/>
    <col min="10248" max="10248" width="2" style="166" customWidth="1"/>
    <col min="10249" max="10249" width="11" style="166" customWidth="1"/>
    <col min="10250" max="10250" width="2.109375" style="166" customWidth="1"/>
    <col min="10251" max="10251" width="3.109375" style="166" customWidth="1"/>
    <col min="10252" max="10252" width="0.88671875" style="166" customWidth="1"/>
    <col min="10253" max="10253" width="19.33203125" style="166" customWidth="1"/>
    <col min="10254" max="10254" width="2.109375" style="166" customWidth="1"/>
    <col min="10255" max="10496" width="3.33203125" style="166"/>
    <col min="10497" max="10497" width="1.109375" style="166" customWidth="1"/>
    <col min="10498" max="10498" width="3.5546875" style="166" customWidth="1"/>
    <col min="10499" max="10500" width="7.33203125" style="166" customWidth="1"/>
    <col min="10501" max="10501" width="1.44140625" style="166" customWidth="1"/>
    <col min="10502" max="10502" width="3.6640625" style="166" customWidth="1"/>
    <col min="10503" max="10503" width="3" style="166" customWidth="1"/>
    <col min="10504" max="10504" width="2" style="166" customWidth="1"/>
    <col min="10505" max="10505" width="11" style="166" customWidth="1"/>
    <col min="10506" max="10506" width="2.109375" style="166" customWidth="1"/>
    <col min="10507" max="10507" width="3.109375" style="166" customWidth="1"/>
    <col min="10508" max="10508" width="0.88671875" style="166" customWidth="1"/>
    <col min="10509" max="10509" width="19.33203125" style="166" customWidth="1"/>
    <col min="10510" max="10510" width="2.109375" style="166" customWidth="1"/>
    <col min="10511" max="10752" width="3.33203125" style="166"/>
    <col min="10753" max="10753" width="1.109375" style="166" customWidth="1"/>
    <col min="10754" max="10754" width="3.5546875" style="166" customWidth="1"/>
    <col min="10755" max="10756" width="7.33203125" style="166" customWidth="1"/>
    <col min="10757" max="10757" width="1.44140625" style="166" customWidth="1"/>
    <col min="10758" max="10758" width="3.6640625" style="166" customWidth="1"/>
    <col min="10759" max="10759" width="3" style="166" customWidth="1"/>
    <col min="10760" max="10760" width="2" style="166" customWidth="1"/>
    <col min="10761" max="10761" width="11" style="166" customWidth="1"/>
    <col min="10762" max="10762" width="2.109375" style="166" customWidth="1"/>
    <col min="10763" max="10763" width="3.109375" style="166" customWidth="1"/>
    <col min="10764" max="10764" width="0.88671875" style="166" customWidth="1"/>
    <col min="10765" max="10765" width="19.33203125" style="166" customWidth="1"/>
    <col min="10766" max="10766" width="2.109375" style="166" customWidth="1"/>
    <col min="10767" max="11008" width="3.33203125" style="166"/>
    <col min="11009" max="11009" width="1.109375" style="166" customWidth="1"/>
    <col min="11010" max="11010" width="3.5546875" style="166" customWidth="1"/>
    <col min="11011" max="11012" width="7.33203125" style="166" customWidth="1"/>
    <col min="11013" max="11013" width="1.44140625" style="166" customWidth="1"/>
    <col min="11014" max="11014" width="3.6640625" style="166" customWidth="1"/>
    <col min="11015" max="11015" width="3" style="166" customWidth="1"/>
    <col min="11016" max="11016" width="2" style="166" customWidth="1"/>
    <col min="11017" max="11017" width="11" style="166" customWidth="1"/>
    <col min="11018" max="11018" width="2.109375" style="166" customWidth="1"/>
    <col min="11019" max="11019" width="3.109375" style="166" customWidth="1"/>
    <col min="11020" max="11020" width="0.88671875" style="166" customWidth="1"/>
    <col min="11021" max="11021" width="19.33203125" style="166" customWidth="1"/>
    <col min="11022" max="11022" width="2.109375" style="166" customWidth="1"/>
    <col min="11023" max="11264" width="3.33203125" style="166"/>
    <col min="11265" max="11265" width="1.109375" style="166" customWidth="1"/>
    <col min="11266" max="11266" width="3.5546875" style="166" customWidth="1"/>
    <col min="11267" max="11268" width="7.33203125" style="166" customWidth="1"/>
    <col min="11269" max="11269" width="1.44140625" style="166" customWidth="1"/>
    <col min="11270" max="11270" width="3.6640625" style="166" customWidth="1"/>
    <col min="11271" max="11271" width="3" style="166" customWidth="1"/>
    <col min="11272" max="11272" width="2" style="166" customWidth="1"/>
    <col min="11273" max="11273" width="11" style="166" customWidth="1"/>
    <col min="11274" max="11274" width="2.109375" style="166" customWidth="1"/>
    <col min="11275" max="11275" width="3.109375" style="166" customWidth="1"/>
    <col min="11276" max="11276" width="0.88671875" style="166" customWidth="1"/>
    <col min="11277" max="11277" width="19.33203125" style="166" customWidth="1"/>
    <col min="11278" max="11278" width="2.109375" style="166" customWidth="1"/>
    <col min="11279" max="11520" width="3.33203125" style="166"/>
    <col min="11521" max="11521" width="1.109375" style="166" customWidth="1"/>
    <col min="11522" max="11522" width="3.5546875" style="166" customWidth="1"/>
    <col min="11523" max="11524" width="7.33203125" style="166" customWidth="1"/>
    <col min="11525" max="11525" width="1.44140625" style="166" customWidth="1"/>
    <col min="11526" max="11526" width="3.6640625" style="166" customWidth="1"/>
    <col min="11527" max="11527" width="3" style="166" customWidth="1"/>
    <col min="11528" max="11528" width="2" style="166" customWidth="1"/>
    <col min="11529" max="11529" width="11" style="166" customWidth="1"/>
    <col min="11530" max="11530" width="2.109375" style="166" customWidth="1"/>
    <col min="11531" max="11531" width="3.109375" style="166" customWidth="1"/>
    <col min="11532" max="11532" width="0.88671875" style="166" customWidth="1"/>
    <col min="11533" max="11533" width="19.33203125" style="166" customWidth="1"/>
    <col min="11534" max="11534" width="2.109375" style="166" customWidth="1"/>
    <col min="11535" max="11776" width="3.33203125" style="166"/>
    <col min="11777" max="11777" width="1.109375" style="166" customWidth="1"/>
    <col min="11778" max="11778" width="3.5546875" style="166" customWidth="1"/>
    <col min="11779" max="11780" width="7.33203125" style="166" customWidth="1"/>
    <col min="11781" max="11781" width="1.44140625" style="166" customWidth="1"/>
    <col min="11782" max="11782" width="3.6640625" style="166" customWidth="1"/>
    <col min="11783" max="11783" width="3" style="166" customWidth="1"/>
    <col min="11784" max="11784" width="2" style="166" customWidth="1"/>
    <col min="11785" max="11785" width="11" style="166" customWidth="1"/>
    <col min="11786" max="11786" width="2.109375" style="166" customWidth="1"/>
    <col min="11787" max="11787" width="3.109375" style="166" customWidth="1"/>
    <col min="11788" max="11788" width="0.88671875" style="166" customWidth="1"/>
    <col min="11789" max="11789" width="19.33203125" style="166" customWidth="1"/>
    <col min="11790" max="11790" width="2.109375" style="166" customWidth="1"/>
    <col min="11791" max="12032" width="3.33203125" style="166"/>
    <col min="12033" max="12033" width="1.109375" style="166" customWidth="1"/>
    <col min="12034" max="12034" width="3.5546875" style="166" customWidth="1"/>
    <col min="12035" max="12036" width="7.33203125" style="166" customWidth="1"/>
    <col min="12037" max="12037" width="1.44140625" style="166" customWidth="1"/>
    <col min="12038" max="12038" width="3.6640625" style="166" customWidth="1"/>
    <col min="12039" max="12039" width="3" style="166" customWidth="1"/>
    <col min="12040" max="12040" width="2" style="166" customWidth="1"/>
    <col min="12041" max="12041" width="11" style="166" customWidth="1"/>
    <col min="12042" max="12042" width="2.109375" style="166" customWidth="1"/>
    <col min="12043" max="12043" width="3.109375" style="166" customWidth="1"/>
    <col min="12044" max="12044" width="0.88671875" style="166" customWidth="1"/>
    <col min="12045" max="12045" width="19.33203125" style="166" customWidth="1"/>
    <col min="12046" max="12046" width="2.109375" style="166" customWidth="1"/>
    <col min="12047" max="12288" width="3.33203125" style="166"/>
    <col min="12289" max="12289" width="1.109375" style="166" customWidth="1"/>
    <col min="12290" max="12290" width="3.5546875" style="166" customWidth="1"/>
    <col min="12291" max="12292" width="7.33203125" style="166" customWidth="1"/>
    <col min="12293" max="12293" width="1.44140625" style="166" customWidth="1"/>
    <col min="12294" max="12294" width="3.6640625" style="166" customWidth="1"/>
    <col min="12295" max="12295" width="3" style="166" customWidth="1"/>
    <col min="12296" max="12296" width="2" style="166" customWidth="1"/>
    <col min="12297" max="12297" width="11" style="166" customWidth="1"/>
    <col min="12298" max="12298" width="2.109375" style="166" customWidth="1"/>
    <col min="12299" max="12299" width="3.109375" style="166" customWidth="1"/>
    <col min="12300" max="12300" width="0.88671875" style="166" customWidth="1"/>
    <col min="12301" max="12301" width="19.33203125" style="166" customWidth="1"/>
    <col min="12302" max="12302" width="2.109375" style="166" customWidth="1"/>
    <col min="12303" max="12544" width="3.33203125" style="166"/>
    <col min="12545" max="12545" width="1.109375" style="166" customWidth="1"/>
    <col min="12546" max="12546" width="3.5546875" style="166" customWidth="1"/>
    <col min="12547" max="12548" width="7.33203125" style="166" customWidth="1"/>
    <col min="12549" max="12549" width="1.44140625" style="166" customWidth="1"/>
    <col min="12550" max="12550" width="3.6640625" style="166" customWidth="1"/>
    <col min="12551" max="12551" width="3" style="166" customWidth="1"/>
    <col min="12552" max="12552" width="2" style="166" customWidth="1"/>
    <col min="12553" max="12553" width="11" style="166" customWidth="1"/>
    <col min="12554" max="12554" width="2.109375" style="166" customWidth="1"/>
    <col min="12555" max="12555" width="3.109375" style="166" customWidth="1"/>
    <col min="12556" max="12556" width="0.88671875" style="166" customWidth="1"/>
    <col min="12557" max="12557" width="19.33203125" style="166" customWidth="1"/>
    <col min="12558" max="12558" width="2.109375" style="166" customWidth="1"/>
    <col min="12559" max="12800" width="3.33203125" style="166"/>
    <col min="12801" max="12801" width="1.109375" style="166" customWidth="1"/>
    <col min="12802" max="12802" width="3.5546875" style="166" customWidth="1"/>
    <col min="12803" max="12804" width="7.33203125" style="166" customWidth="1"/>
    <col min="12805" max="12805" width="1.44140625" style="166" customWidth="1"/>
    <col min="12806" max="12806" width="3.6640625" style="166" customWidth="1"/>
    <col min="12807" max="12807" width="3" style="166" customWidth="1"/>
    <col min="12808" max="12808" width="2" style="166" customWidth="1"/>
    <col min="12809" max="12809" width="11" style="166" customWidth="1"/>
    <col min="12810" max="12810" width="2.109375" style="166" customWidth="1"/>
    <col min="12811" max="12811" width="3.109375" style="166" customWidth="1"/>
    <col min="12812" max="12812" width="0.88671875" style="166" customWidth="1"/>
    <col min="12813" max="12813" width="19.33203125" style="166" customWidth="1"/>
    <col min="12814" max="12814" width="2.109375" style="166" customWidth="1"/>
    <col min="12815" max="13056" width="3.33203125" style="166"/>
    <col min="13057" max="13057" width="1.109375" style="166" customWidth="1"/>
    <col min="13058" max="13058" width="3.5546875" style="166" customWidth="1"/>
    <col min="13059" max="13060" width="7.33203125" style="166" customWidth="1"/>
    <col min="13061" max="13061" width="1.44140625" style="166" customWidth="1"/>
    <col min="13062" max="13062" width="3.6640625" style="166" customWidth="1"/>
    <col min="13063" max="13063" width="3" style="166" customWidth="1"/>
    <col min="13064" max="13064" width="2" style="166" customWidth="1"/>
    <col min="13065" max="13065" width="11" style="166" customWidth="1"/>
    <col min="13066" max="13066" width="2.109375" style="166" customWidth="1"/>
    <col min="13067" max="13067" width="3.109375" style="166" customWidth="1"/>
    <col min="13068" max="13068" width="0.88671875" style="166" customWidth="1"/>
    <col min="13069" max="13069" width="19.33203125" style="166" customWidth="1"/>
    <col min="13070" max="13070" width="2.109375" style="166" customWidth="1"/>
    <col min="13071" max="13312" width="3.33203125" style="166"/>
    <col min="13313" max="13313" width="1.109375" style="166" customWidth="1"/>
    <col min="13314" max="13314" width="3.5546875" style="166" customWidth="1"/>
    <col min="13315" max="13316" width="7.33203125" style="166" customWidth="1"/>
    <col min="13317" max="13317" width="1.44140625" style="166" customWidth="1"/>
    <col min="13318" max="13318" width="3.6640625" style="166" customWidth="1"/>
    <col min="13319" max="13319" width="3" style="166" customWidth="1"/>
    <col min="13320" max="13320" width="2" style="166" customWidth="1"/>
    <col min="13321" max="13321" width="11" style="166" customWidth="1"/>
    <col min="13322" max="13322" width="2.109375" style="166" customWidth="1"/>
    <col min="13323" max="13323" width="3.109375" style="166" customWidth="1"/>
    <col min="13324" max="13324" width="0.88671875" style="166" customWidth="1"/>
    <col min="13325" max="13325" width="19.33203125" style="166" customWidth="1"/>
    <col min="13326" max="13326" width="2.109375" style="166" customWidth="1"/>
    <col min="13327" max="13568" width="3.33203125" style="166"/>
    <col min="13569" max="13569" width="1.109375" style="166" customWidth="1"/>
    <col min="13570" max="13570" width="3.5546875" style="166" customWidth="1"/>
    <col min="13571" max="13572" width="7.33203125" style="166" customWidth="1"/>
    <col min="13573" max="13573" width="1.44140625" style="166" customWidth="1"/>
    <col min="13574" max="13574" width="3.6640625" style="166" customWidth="1"/>
    <col min="13575" max="13575" width="3" style="166" customWidth="1"/>
    <col min="13576" max="13576" width="2" style="166" customWidth="1"/>
    <col min="13577" max="13577" width="11" style="166" customWidth="1"/>
    <col min="13578" max="13578" width="2.109375" style="166" customWidth="1"/>
    <col min="13579" max="13579" width="3.109375" style="166" customWidth="1"/>
    <col min="13580" max="13580" width="0.88671875" style="166" customWidth="1"/>
    <col min="13581" max="13581" width="19.33203125" style="166" customWidth="1"/>
    <col min="13582" max="13582" width="2.109375" style="166" customWidth="1"/>
    <col min="13583" max="13824" width="3.33203125" style="166"/>
    <col min="13825" max="13825" width="1.109375" style="166" customWidth="1"/>
    <col min="13826" max="13826" width="3.5546875" style="166" customWidth="1"/>
    <col min="13827" max="13828" width="7.33203125" style="166" customWidth="1"/>
    <col min="13829" max="13829" width="1.44140625" style="166" customWidth="1"/>
    <col min="13830" max="13830" width="3.6640625" style="166" customWidth="1"/>
    <col min="13831" max="13831" width="3" style="166" customWidth="1"/>
    <col min="13832" max="13832" width="2" style="166" customWidth="1"/>
    <col min="13833" max="13833" width="11" style="166" customWidth="1"/>
    <col min="13834" max="13834" width="2.109375" style="166" customWidth="1"/>
    <col min="13835" max="13835" width="3.109375" style="166" customWidth="1"/>
    <col min="13836" max="13836" width="0.88671875" style="166" customWidth="1"/>
    <col min="13837" max="13837" width="19.33203125" style="166" customWidth="1"/>
    <col min="13838" max="13838" width="2.109375" style="166" customWidth="1"/>
    <col min="13839" max="14080" width="3.33203125" style="166"/>
    <col min="14081" max="14081" width="1.109375" style="166" customWidth="1"/>
    <col min="14082" max="14082" width="3.5546875" style="166" customWidth="1"/>
    <col min="14083" max="14084" width="7.33203125" style="166" customWidth="1"/>
    <col min="14085" max="14085" width="1.44140625" style="166" customWidth="1"/>
    <col min="14086" max="14086" width="3.6640625" style="166" customWidth="1"/>
    <col min="14087" max="14087" width="3" style="166" customWidth="1"/>
    <col min="14088" max="14088" width="2" style="166" customWidth="1"/>
    <col min="14089" max="14089" width="11" style="166" customWidth="1"/>
    <col min="14090" max="14090" width="2.109375" style="166" customWidth="1"/>
    <col min="14091" max="14091" width="3.109375" style="166" customWidth="1"/>
    <col min="14092" max="14092" width="0.88671875" style="166" customWidth="1"/>
    <col min="14093" max="14093" width="19.33203125" style="166" customWidth="1"/>
    <col min="14094" max="14094" width="2.109375" style="166" customWidth="1"/>
    <col min="14095" max="14336" width="3.33203125" style="166"/>
    <col min="14337" max="14337" width="1.109375" style="166" customWidth="1"/>
    <col min="14338" max="14338" width="3.5546875" style="166" customWidth="1"/>
    <col min="14339" max="14340" width="7.33203125" style="166" customWidth="1"/>
    <col min="14341" max="14341" width="1.44140625" style="166" customWidth="1"/>
    <col min="14342" max="14342" width="3.6640625" style="166" customWidth="1"/>
    <col min="14343" max="14343" width="3" style="166" customWidth="1"/>
    <col min="14344" max="14344" width="2" style="166" customWidth="1"/>
    <col min="14345" max="14345" width="11" style="166" customWidth="1"/>
    <col min="14346" max="14346" width="2.109375" style="166" customWidth="1"/>
    <col min="14347" max="14347" width="3.109375" style="166" customWidth="1"/>
    <col min="14348" max="14348" width="0.88671875" style="166" customWidth="1"/>
    <col min="14349" max="14349" width="19.33203125" style="166" customWidth="1"/>
    <col min="14350" max="14350" width="2.109375" style="166" customWidth="1"/>
    <col min="14351" max="14592" width="3.33203125" style="166"/>
    <col min="14593" max="14593" width="1.109375" style="166" customWidth="1"/>
    <col min="14594" max="14594" width="3.5546875" style="166" customWidth="1"/>
    <col min="14595" max="14596" width="7.33203125" style="166" customWidth="1"/>
    <col min="14597" max="14597" width="1.44140625" style="166" customWidth="1"/>
    <col min="14598" max="14598" width="3.6640625" style="166" customWidth="1"/>
    <col min="14599" max="14599" width="3" style="166" customWidth="1"/>
    <col min="14600" max="14600" width="2" style="166" customWidth="1"/>
    <col min="14601" max="14601" width="11" style="166" customWidth="1"/>
    <col min="14602" max="14602" width="2.109375" style="166" customWidth="1"/>
    <col min="14603" max="14603" width="3.109375" style="166" customWidth="1"/>
    <col min="14604" max="14604" width="0.88671875" style="166" customWidth="1"/>
    <col min="14605" max="14605" width="19.33203125" style="166" customWidth="1"/>
    <col min="14606" max="14606" width="2.109375" style="166" customWidth="1"/>
    <col min="14607" max="14848" width="3.33203125" style="166"/>
    <col min="14849" max="14849" width="1.109375" style="166" customWidth="1"/>
    <col min="14850" max="14850" width="3.5546875" style="166" customWidth="1"/>
    <col min="14851" max="14852" width="7.33203125" style="166" customWidth="1"/>
    <col min="14853" max="14853" width="1.44140625" style="166" customWidth="1"/>
    <col min="14854" max="14854" width="3.6640625" style="166" customWidth="1"/>
    <col min="14855" max="14855" width="3" style="166" customWidth="1"/>
    <col min="14856" max="14856" width="2" style="166" customWidth="1"/>
    <col min="14857" max="14857" width="11" style="166" customWidth="1"/>
    <col min="14858" max="14858" width="2.109375" style="166" customWidth="1"/>
    <col min="14859" max="14859" width="3.109375" style="166" customWidth="1"/>
    <col min="14860" max="14860" width="0.88671875" style="166" customWidth="1"/>
    <col min="14861" max="14861" width="19.33203125" style="166" customWidth="1"/>
    <col min="14862" max="14862" width="2.109375" style="166" customWidth="1"/>
    <col min="14863" max="15104" width="3.33203125" style="166"/>
    <col min="15105" max="15105" width="1.109375" style="166" customWidth="1"/>
    <col min="15106" max="15106" width="3.5546875" style="166" customWidth="1"/>
    <col min="15107" max="15108" width="7.33203125" style="166" customWidth="1"/>
    <col min="15109" max="15109" width="1.44140625" style="166" customWidth="1"/>
    <col min="15110" max="15110" width="3.6640625" style="166" customWidth="1"/>
    <col min="15111" max="15111" width="3" style="166" customWidth="1"/>
    <col min="15112" max="15112" width="2" style="166" customWidth="1"/>
    <col min="15113" max="15113" width="11" style="166" customWidth="1"/>
    <col min="15114" max="15114" width="2.109375" style="166" customWidth="1"/>
    <col min="15115" max="15115" width="3.109375" style="166" customWidth="1"/>
    <col min="15116" max="15116" width="0.88671875" style="166" customWidth="1"/>
    <col min="15117" max="15117" width="19.33203125" style="166" customWidth="1"/>
    <col min="15118" max="15118" width="2.109375" style="166" customWidth="1"/>
    <col min="15119" max="15360" width="3.33203125" style="166"/>
    <col min="15361" max="15361" width="1.109375" style="166" customWidth="1"/>
    <col min="15362" max="15362" width="3.5546875" style="166" customWidth="1"/>
    <col min="15363" max="15364" width="7.33203125" style="166" customWidth="1"/>
    <col min="15365" max="15365" width="1.44140625" style="166" customWidth="1"/>
    <col min="15366" max="15366" width="3.6640625" style="166" customWidth="1"/>
    <col min="15367" max="15367" width="3" style="166" customWidth="1"/>
    <col min="15368" max="15368" width="2" style="166" customWidth="1"/>
    <col min="15369" max="15369" width="11" style="166" customWidth="1"/>
    <col min="15370" max="15370" width="2.109375" style="166" customWidth="1"/>
    <col min="15371" max="15371" width="3.109375" style="166" customWidth="1"/>
    <col min="15372" max="15372" width="0.88671875" style="166" customWidth="1"/>
    <col min="15373" max="15373" width="19.33203125" style="166" customWidth="1"/>
    <col min="15374" max="15374" width="2.109375" style="166" customWidth="1"/>
    <col min="15375" max="15616" width="3.33203125" style="166"/>
    <col min="15617" max="15617" width="1.109375" style="166" customWidth="1"/>
    <col min="15618" max="15618" width="3.5546875" style="166" customWidth="1"/>
    <col min="15619" max="15620" width="7.33203125" style="166" customWidth="1"/>
    <col min="15621" max="15621" width="1.44140625" style="166" customWidth="1"/>
    <col min="15622" max="15622" width="3.6640625" style="166" customWidth="1"/>
    <col min="15623" max="15623" width="3" style="166" customWidth="1"/>
    <col min="15624" max="15624" width="2" style="166" customWidth="1"/>
    <col min="15625" max="15625" width="11" style="166" customWidth="1"/>
    <col min="15626" max="15626" width="2.109375" style="166" customWidth="1"/>
    <col min="15627" max="15627" width="3.109375" style="166" customWidth="1"/>
    <col min="15628" max="15628" width="0.88671875" style="166" customWidth="1"/>
    <col min="15629" max="15629" width="19.33203125" style="166" customWidth="1"/>
    <col min="15630" max="15630" width="2.109375" style="166" customWidth="1"/>
    <col min="15631" max="15872" width="3.33203125" style="166"/>
    <col min="15873" max="15873" width="1.109375" style="166" customWidth="1"/>
    <col min="15874" max="15874" width="3.5546875" style="166" customWidth="1"/>
    <col min="15875" max="15876" width="7.33203125" style="166" customWidth="1"/>
    <col min="15877" max="15877" width="1.44140625" style="166" customWidth="1"/>
    <col min="15878" max="15878" width="3.6640625" style="166" customWidth="1"/>
    <col min="15879" max="15879" width="3" style="166" customWidth="1"/>
    <col min="15880" max="15880" width="2" style="166" customWidth="1"/>
    <col min="15881" max="15881" width="11" style="166" customWidth="1"/>
    <col min="15882" max="15882" width="2.109375" style="166" customWidth="1"/>
    <col min="15883" max="15883" width="3.109375" style="166" customWidth="1"/>
    <col min="15884" max="15884" width="0.88671875" style="166" customWidth="1"/>
    <col min="15885" max="15885" width="19.33203125" style="166" customWidth="1"/>
    <col min="15886" max="15886" width="2.109375" style="166" customWidth="1"/>
    <col min="15887" max="16128" width="3.33203125" style="166"/>
    <col min="16129" max="16129" width="1.109375" style="166" customWidth="1"/>
    <col min="16130" max="16130" width="3.5546875" style="166" customWidth="1"/>
    <col min="16131" max="16132" width="7.33203125" style="166" customWidth="1"/>
    <col min="16133" max="16133" width="1.44140625" style="166" customWidth="1"/>
    <col min="16134" max="16134" width="3.6640625" style="166" customWidth="1"/>
    <col min="16135" max="16135" width="3" style="166" customWidth="1"/>
    <col min="16136" max="16136" width="2" style="166" customWidth="1"/>
    <col min="16137" max="16137" width="11" style="166" customWidth="1"/>
    <col min="16138" max="16138" width="2.109375" style="166" customWidth="1"/>
    <col min="16139" max="16139" width="3.109375" style="166" customWidth="1"/>
    <col min="16140" max="16140" width="0.88671875" style="166" customWidth="1"/>
    <col min="16141" max="16141" width="19.33203125" style="166" customWidth="1"/>
    <col min="16142" max="16142" width="2.109375" style="166" customWidth="1"/>
    <col min="16143" max="16384" width="3.33203125" style="166"/>
  </cols>
  <sheetData>
    <row r="1" spans="2:22" ht="3.75" customHeight="1" x14ac:dyDescent="0.25"/>
    <row r="2" spans="2:22" ht="24.6" x14ac:dyDescent="0.4">
      <c r="B2" s="313" t="s">
        <v>996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3"/>
    </row>
    <row r="3" spans="2:22" ht="11.25" customHeight="1" x14ac:dyDescent="0.4"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</row>
    <row r="4" spans="2:22" ht="18" customHeight="1" thickBot="1" x14ac:dyDescent="0.3">
      <c r="Q4" s="168"/>
      <c r="R4" s="314"/>
      <c r="S4" s="314"/>
      <c r="T4" s="314"/>
      <c r="U4" s="314"/>
      <c r="V4" s="314"/>
    </row>
    <row r="5" spans="2:22" ht="11.25" customHeight="1" x14ac:dyDescent="0.25"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1"/>
    </row>
    <row r="6" spans="2:22" x14ac:dyDescent="0.25">
      <c r="B6" s="172"/>
      <c r="D6" s="173"/>
      <c r="E6" s="173"/>
      <c r="G6" s="173" t="s">
        <v>956</v>
      </c>
      <c r="H6" s="315">
        <f>Schlüssel!S2</f>
        <v>1</v>
      </c>
      <c r="I6" s="316"/>
      <c r="M6" s="173" t="s">
        <v>997</v>
      </c>
      <c r="N6" s="317" t="str">
        <f>Schlüssel!M1</f>
        <v>04.10./05.10.</v>
      </c>
      <c r="O6" s="318">
        <v>0</v>
      </c>
      <c r="P6" s="318">
        <v>0</v>
      </c>
      <c r="Q6" s="319">
        <v>0</v>
      </c>
      <c r="V6" s="174"/>
    </row>
    <row r="7" spans="2:22" x14ac:dyDescent="0.25">
      <c r="B7" s="172"/>
      <c r="C7" s="173"/>
      <c r="D7" s="173"/>
      <c r="E7" s="173"/>
      <c r="V7" s="174"/>
    </row>
    <row r="8" spans="2:22" x14ac:dyDescent="0.25">
      <c r="B8" s="172"/>
      <c r="D8" s="173"/>
      <c r="E8" s="173"/>
      <c r="G8" s="173" t="s">
        <v>999</v>
      </c>
      <c r="H8" s="315" t="str">
        <f>Schlüssel!C1</f>
        <v>Bayernliga Herren</v>
      </c>
      <c r="I8" s="320"/>
      <c r="J8" s="320"/>
      <c r="K8" s="320"/>
      <c r="L8" s="320"/>
      <c r="M8" s="320"/>
      <c r="N8" s="320"/>
      <c r="O8" s="320"/>
      <c r="P8" s="320"/>
      <c r="Q8" s="316"/>
      <c r="V8" s="174"/>
    </row>
    <row r="9" spans="2:22" x14ac:dyDescent="0.25">
      <c r="B9" s="172"/>
      <c r="R9" s="175"/>
      <c r="S9" s="175"/>
      <c r="T9" s="175"/>
      <c r="U9" s="175"/>
      <c r="V9" s="174"/>
    </row>
    <row r="10" spans="2:22" x14ac:dyDescent="0.25">
      <c r="B10" s="172"/>
      <c r="C10" s="173"/>
      <c r="D10" s="173"/>
      <c r="E10" s="173"/>
      <c r="G10" s="173" t="s">
        <v>998</v>
      </c>
      <c r="H10" s="315" t="str">
        <f>Schlüssel!C2</f>
        <v>Regensburg Super Bowl</v>
      </c>
      <c r="I10" s="320"/>
      <c r="J10" s="320"/>
      <c r="K10" s="320"/>
      <c r="L10" s="320"/>
      <c r="M10" s="320"/>
      <c r="N10" s="320"/>
      <c r="O10" s="320"/>
      <c r="P10" s="320"/>
      <c r="Q10" s="316"/>
      <c r="R10" s="175"/>
      <c r="S10" s="175"/>
      <c r="T10" s="175"/>
      <c r="U10" s="175"/>
      <c r="V10" s="174"/>
    </row>
    <row r="11" spans="2:22" x14ac:dyDescent="0.25">
      <c r="B11" s="172"/>
      <c r="C11" s="173"/>
      <c r="D11" s="173"/>
      <c r="E11" s="173"/>
      <c r="F11" s="175"/>
      <c r="G11" s="175"/>
      <c r="H11" s="175"/>
      <c r="I11" s="175"/>
      <c r="J11" s="175"/>
      <c r="K11" s="175"/>
      <c r="O11" s="173"/>
      <c r="Q11" s="175"/>
      <c r="R11" s="175"/>
      <c r="S11" s="175"/>
      <c r="T11" s="175"/>
      <c r="U11" s="175"/>
      <c r="V11" s="174"/>
    </row>
    <row r="12" spans="2:22" x14ac:dyDescent="0.25">
      <c r="B12" s="172"/>
      <c r="E12" s="173"/>
      <c r="F12" s="175"/>
      <c r="G12" s="173" t="s">
        <v>1314</v>
      </c>
      <c r="H12" s="315" t="s">
        <v>1539</v>
      </c>
      <c r="I12" s="320"/>
      <c r="J12" s="320"/>
      <c r="K12" s="320"/>
      <c r="L12" s="320"/>
      <c r="M12" s="320"/>
      <c r="N12" s="320"/>
      <c r="O12" s="320"/>
      <c r="P12" s="320"/>
      <c r="Q12" s="316"/>
      <c r="R12" s="175"/>
      <c r="S12" s="175"/>
      <c r="T12" s="175"/>
      <c r="U12" s="175"/>
      <c r="V12" s="174"/>
    </row>
    <row r="13" spans="2:22" x14ac:dyDescent="0.25">
      <c r="B13" s="172"/>
      <c r="E13" s="173"/>
      <c r="H13" s="175"/>
      <c r="I13" s="175"/>
      <c r="J13" s="175"/>
      <c r="K13" s="175"/>
      <c r="O13" s="173"/>
      <c r="Q13" s="175"/>
      <c r="R13" s="175"/>
      <c r="S13" s="175"/>
      <c r="T13" s="175"/>
      <c r="U13" s="175"/>
      <c r="V13" s="174"/>
    </row>
    <row r="14" spans="2:22" x14ac:dyDescent="0.25">
      <c r="B14" s="172"/>
      <c r="E14" s="173"/>
      <c r="F14" s="175"/>
      <c r="G14" s="173" t="s">
        <v>1315</v>
      </c>
      <c r="H14" s="315" t="s">
        <v>1541</v>
      </c>
      <c r="I14" s="320"/>
      <c r="J14" s="320"/>
      <c r="K14" s="320"/>
      <c r="L14" s="320"/>
      <c r="M14" s="320"/>
      <c r="N14" s="320"/>
      <c r="O14" s="320"/>
      <c r="P14" s="320"/>
      <c r="Q14" s="316"/>
      <c r="R14" s="175"/>
      <c r="S14" s="175"/>
      <c r="T14" s="175"/>
      <c r="U14" s="175"/>
      <c r="V14" s="174"/>
    </row>
    <row r="15" spans="2:22" x14ac:dyDescent="0.25">
      <c r="B15" s="172"/>
      <c r="C15" s="173"/>
      <c r="D15" s="173"/>
      <c r="E15" s="173"/>
      <c r="F15" s="175"/>
      <c r="H15" s="175"/>
      <c r="I15" s="175"/>
      <c r="J15" s="175"/>
      <c r="K15" s="175"/>
      <c r="L15" s="175"/>
      <c r="O15" s="173"/>
      <c r="Q15" s="175"/>
      <c r="R15" s="175"/>
      <c r="S15" s="175"/>
      <c r="T15" s="175"/>
      <c r="U15" s="175"/>
      <c r="V15" s="174"/>
    </row>
    <row r="16" spans="2:22" x14ac:dyDescent="0.25">
      <c r="B16" s="172"/>
      <c r="F16" s="173"/>
      <c r="G16" s="173" t="s">
        <v>1316</v>
      </c>
      <c r="H16" s="176" t="s">
        <v>1540</v>
      </c>
      <c r="I16" s="175" t="s">
        <v>1317</v>
      </c>
      <c r="J16" s="175"/>
      <c r="K16" s="175"/>
      <c r="L16" s="175"/>
      <c r="O16" s="173"/>
      <c r="Q16" s="175"/>
      <c r="R16" s="175"/>
      <c r="S16" s="175"/>
      <c r="T16" s="175"/>
      <c r="U16" s="175"/>
      <c r="V16" s="174"/>
    </row>
    <row r="17" spans="2:22" x14ac:dyDescent="0.25">
      <c r="B17" s="172"/>
      <c r="C17" s="173"/>
      <c r="E17" s="173"/>
      <c r="H17" s="175"/>
      <c r="I17" s="175"/>
      <c r="J17" s="175"/>
      <c r="K17" s="175"/>
      <c r="L17" s="175"/>
      <c r="O17" s="173"/>
      <c r="Q17" s="175"/>
      <c r="R17" s="175"/>
      <c r="S17" s="175"/>
      <c r="T17" s="175"/>
      <c r="U17" s="175"/>
      <c r="V17" s="174"/>
    </row>
    <row r="18" spans="2:22" x14ac:dyDescent="0.25">
      <c r="B18" s="172"/>
      <c r="C18" s="173"/>
      <c r="D18" s="173"/>
      <c r="E18" s="173"/>
      <c r="H18" s="176"/>
      <c r="I18" s="175" t="s">
        <v>1318</v>
      </c>
      <c r="J18" s="175"/>
      <c r="K18" s="175"/>
      <c r="L18" s="175"/>
      <c r="O18" s="173"/>
      <c r="Q18" s="175"/>
      <c r="R18" s="175"/>
      <c r="S18" s="175"/>
      <c r="T18" s="175"/>
      <c r="U18" s="175"/>
      <c r="V18" s="174"/>
    </row>
    <row r="19" spans="2:22" x14ac:dyDescent="0.25">
      <c r="B19" s="172"/>
      <c r="C19" s="173"/>
      <c r="D19" s="173"/>
      <c r="E19" s="173"/>
      <c r="F19" s="175"/>
      <c r="H19" s="175"/>
      <c r="I19" s="175"/>
      <c r="J19" s="175"/>
      <c r="K19" s="175"/>
      <c r="L19" s="175"/>
      <c r="O19" s="173"/>
      <c r="Q19" s="175"/>
      <c r="R19" s="175"/>
      <c r="S19" s="175"/>
      <c r="T19" s="175"/>
      <c r="U19" s="175"/>
      <c r="V19" s="174"/>
    </row>
    <row r="20" spans="2:22" x14ac:dyDescent="0.25">
      <c r="B20" s="172"/>
      <c r="C20" s="173"/>
      <c r="D20" s="173"/>
      <c r="E20" s="173"/>
      <c r="F20" s="175"/>
      <c r="H20" s="176"/>
      <c r="I20" s="175" t="s">
        <v>1319</v>
      </c>
      <c r="J20" s="175"/>
      <c r="K20" s="175"/>
      <c r="L20" s="175"/>
      <c r="O20" s="173"/>
      <c r="Q20" s="175"/>
      <c r="R20" s="175"/>
      <c r="S20" s="175"/>
      <c r="T20" s="175"/>
      <c r="U20" s="175"/>
      <c r="V20" s="174"/>
    </row>
    <row r="21" spans="2:22" x14ac:dyDescent="0.25">
      <c r="B21" s="172"/>
      <c r="C21" s="173"/>
      <c r="D21" s="173"/>
      <c r="E21" s="173"/>
      <c r="F21" s="175"/>
      <c r="G21" s="175"/>
      <c r="H21" s="175"/>
      <c r="I21" s="175"/>
      <c r="J21" s="175"/>
      <c r="K21" s="175"/>
      <c r="O21" s="173"/>
      <c r="Q21" s="175"/>
      <c r="R21" s="175"/>
      <c r="S21" s="175"/>
      <c r="T21" s="175"/>
      <c r="U21" s="175"/>
      <c r="V21" s="174"/>
    </row>
    <row r="22" spans="2:22" ht="11.25" customHeight="1" thickBot="1" x14ac:dyDescent="0.3">
      <c r="B22" s="177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</row>
    <row r="23" spans="2:22" ht="13.8" thickBot="1" x14ac:dyDescent="0.3"/>
    <row r="24" spans="2:22" s="182" customFormat="1" ht="30" customHeight="1" thickBot="1" x14ac:dyDescent="0.3">
      <c r="B24" s="180"/>
      <c r="C24" s="326" t="s">
        <v>1000</v>
      </c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181"/>
    </row>
    <row r="25" spans="2:22" ht="21.75" customHeight="1" x14ac:dyDescent="0.25">
      <c r="B25" s="183"/>
      <c r="C25" s="327" t="s">
        <v>1001</v>
      </c>
      <c r="D25" s="327"/>
      <c r="E25" s="327"/>
      <c r="F25" s="327"/>
      <c r="G25" s="327"/>
      <c r="H25" s="327"/>
      <c r="I25" s="327"/>
      <c r="J25" s="327"/>
      <c r="K25" s="327"/>
      <c r="M25" s="184">
        <v>0.35416666666666669</v>
      </c>
      <c r="N25" s="185" t="s">
        <v>1002</v>
      </c>
      <c r="Q25" s="186"/>
      <c r="V25" s="174"/>
    </row>
    <row r="26" spans="2:22" ht="6.75" customHeight="1" thickBot="1" x14ac:dyDescent="0.35">
      <c r="B26" s="187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9"/>
    </row>
    <row r="27" spans="2:22" ht="12.75" customHeight="1" x14ac:dyDescent="0.25">
      <c r="B27" s="172"/>
      <c r="V27" s="174"/>
    </row>
    <row r="28" spans="2:22" x14ac:dyDescent="0.25">
      <c r="B28" s="172"/>
      <c r="C28" s="188" t="s">
        <v>1003</v>
      </c>
      <c r="D28" s="188"/>
      <c r="E28" s="188"/>
      <c r="G28" s="189" t="s">
        <v>1540</v>
      </c>
      <c r="H28" s="190"/>
      <c r="I28" s="166" t="s">
        <v>1004</v>
      </c>
      <c r="K28" s="189"/>
      <c r="M28" s="166" t="s">
        <v>1005</v>
      </c>
      <c r="V28" s="174"/>
    </row>
    <row r="29" spans="2:22" x14ac:dyDescent="0.25">
      <c r="B29" s="172"/>
      <c r="C29" s="188"/>
      <c r="D29" s="188"/>
      <c r="E29" s="188"/>
      <c r="G29" s="191"/>
      <c r="K29" s="192"/>
      <c r="V29" s="174"/>
    </row>
    <row r="30" spans="2:22" x14ac:dyDescent="0.25">
      <c r="B30" s="172"/>
      <c r="C30" s="188" t="s">
        <v>1006</v>
      </c>
      <c r="D30" s="188"/>
      <c r="E30" s="188"/>
      <c r="G30" s="189" t="s">
        <v>1540</v>
      </c>
      <c r="H30" s="190"/>
      <c r="I30" s="166" t="s">
        <v>1004</v>
      </c>
      <c r="K30" s="189"/>
      <c r="M30" s="166" t="s">
        <v>1005</v>
      </c>
      <c r="V30" s="174"/>
    </row>
    <row r="31" spans="2:22" ht="18.75" customHeight="1" x14ac:dyDescent="0.25">
      <c r="B31" s="172"/>
      <c r="C31" s="188" t="s">
        <v>1007</v>
      </c>
      <c r="D31" s="188"/>
      <c r="E31" s="188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74"/>
    </row>
    <row r="32" spans="2:22" ht="35.1" customHeight="1" x14ac:dyDescent="0.25">
      <c r="B32" s="172"/>
      <c r="C32" s="321"/>
      <c r="D32" s="322"/>
      <c r="E32" s="322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9"/>
      <c r="V32" s="174"/>
    </row>
    <row r="33" spans="2:22" ht="12.75" customHeight="1" x14ac:dyDescent="0.25">
      <c r="B33" s="172"/>
      <c r="C33" s="194"/>
      <c r="D33" s="194"/>
      <c r="E33" s="194"/>
      <c r="F33" s="195"/>
      <c r="G33" s="196"/>
      <c r="H33" s="195"/>
      <c r="I33" s="195"/>
      <c r="J33" s="195"/>
      <c r="K33" s="196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74"/>
    </row>
    <row r="34" spans="2:22" ht="13.5" customHeight="1" x14ac:dyDescent="0.25">
      <c r="B34" s="172"/>
      <c r="C34" s="188" t="s">
        <v>1008</v>
      </c>
      <c r="D34" s="188"/>
      <c r="E34" s="188"/>
      <c r="V34" s="174"/>
    </row>
    <row r="35" spans="2:22" x14ac:dyDescent="0.25">
      <c r="B35" s="172"/>
      <c r="C35" s="188" t="s">
        <v>1009</v>
      </c>
      <c r="D35" s="188"/>
      <c r="E35" s="188"/>
      <c r="G35" s="189"/>
      <c r="I35" s="166" t="s">
        <v>1004</v>
      </c>
      <c r="K35" s="189" t="s">
        <v>1540</v>
      </c>
      <c r="M35" s="166" t="s">
        <v>1005</v>
      </c>
      <c r="V35" s="174"/>
    </row>
    <row r="36" spans="2:22" ht="18.75" customHeight="1" x14ac:dyDescent="0.25">
      <c r="B36" s="172"/>
      <c r="C36" s="188" t="s">
        <v>1007</v>
      </c>
      <c r="D36" s="188"/>
      <c r="E36" s="188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74"/>
    </row>
    <row r="37" spans="2:22" ht="35.1" customHeight="1" x14ac:dyDescent="0.25">
      <c r="B37" s="172"/>
      <c r="C37" s="321" t="s">
        <v>1542</v>
      </c>
      <c r="D37" s="322"/>
      <c r="E37" s="322"/>
      <c r="F37" s="322"/>
      <c r="G37" s="322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22"/>
      <c r="T37" s="322"/>
      <c r="U37" s="323"/>
      <c r="V37" s="174"/>
    </row>
    <row r="38" spans="2:22" ht="12.75" customHeight="1" thickBot="1" x14ac:dyDescent="0.3">
      <c r="B38" s="172"/>
      <c r="C38" s="197"/>
      <c r="D38" s="197"/>
      <c r="E38" s="197"/>
      <c r="V38" s="174"/>
    </row>
    <row r="39" spans="2:22" ht="13.5" hidden="1" customHeight="1" x14ac:dyDescent="0.25">
      <c r="B39" s="172"/>
      <c r="C39" s="188" t="s">
        <v>1010</v>
      </c>
      <c r="D39" s="188"/>
      <c r="E39" s="188"/>
      <c r="V39" s="174"/>
    </row>
    <row r="40" spans="2:22" ht="13.8" hidden="1" thickBot="1" x14ac:dyDescent="0.3">
      <c r="B40" s="172"/>
      <c r="C40" s="188" t="s">
        <v>1320</v>
      </c>
      <c r="D40" s="188"/>
      <c r="E40" s="188"/>
      <c r="G40" s="189"/>
      <c r="I40" s="166" t="s">
        <v>1004</v>
      </c>
      <c r="K40" s="189"/>
      <c r="M40" s="166" t="s">
        <v>1005</v>
      </c>
      <c r="V40" s="174"/>
    </row>
    <row r="41" spans="2:22" ht="18.75" hidden="1" customHeight="1" x14ac:dyDescent="0.25">
      <c r="B41" s="172"/>
      <c r="C41" s="188" t="s">
        <v>1007</v>
      </c>
      <c r="D41" s="188"/>
      <c r="E41" s="188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74"/>
    </row>
    <row r="42" spans="2:22" ht="35.1" hidden="1" customHeight="1" x14ac:dyDescent="0.25">
      <c r="B42" s="172"/>
      <c r="C42" s="321"/>
      <c r="D42" s="322"/>
      <c r="E42" s="322"/>
      <c r="F42" s="322"/>
      <c r="G42" s="322"/>
      <c r="H42" s="322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3"/>
      <c r="V42" s="174"/>
    </row>
    <row r="43" spans="2:22" ht="12.75" hidden="1" customHeight="1" thickBot="1" x14ac:dyDescent="0.3">
      <c r="B43" s="172"/>
      <c r="C43" s="197"/>
      <c r="D43" s="197"/>
      <c r="E43" s="197"/>
      <c r="Q43" s="198"/>
      <c r="V43" s="174"/>
    </row>
    <row r="44" spans="2:22" s="204" customFormat="1" ht="21.75" customHeight="1" x14ac:dyDescent="0.25">
      <c r="B44" s="199" t="s">
        <v>1011</v>
      </c>
      <c r="C44" s="200"/>
      <c r="D44" s="200"/>
      <c r="E44" s="200"/>
      <c r="F44" s="200"/>
      <c r="G44" s="200"/>
      <c r="H44" s="200"/>
      <c r="I44" s="201">
        <v>0.51041666666666663</v>
      </c>
      <c r="J44" s="200"/>
      <c r="K44" s="202" t="s">
        <v>1012</v>
      </c>
      <c r="L44" s="202"/>
      <c r="M44" s="201">
        <v>0.52083333333333337</v>
      </c>
      <c r="N44" s="202" t="s">
        <v>1002</v>
      </c>
      <c r="O44" s="202"/>
      <c r="P44" s="202"/>
      <c r="Q44" s="200"/>
      <c r="R44" s="200"/>
      <c r="S44" s="200"/>
      <c r="T44" s="200"/>
      <c r="U44" s="200"/>
      <c r="V44" s="203"/>
    </row>
    <row r="45" spans="2:22" ht="9" customHeight="1" thickBot="1" x14ac:dyDescent="0.35">
      <c r="B45" s="187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9"/>
    </row>
    <row r="46" spans="2:22" ht="9" customHeight="1" x14ac:dyDescent="0.3">
      <c r="B46" s="205"/>
      <c r="V46" s="174"/>
    </row>
    <row r="47" spans="2:22" x14ac:dyDescent="0.25">
      <c r="B47" s="172"/>
      <c r="C47" s="188" t="s">
        <v>1013</v>
      </c>
      <c r="D47" s="188"/>
      <c r="E47" s="188"/>
      <c r="G47" s="189"/>
      <c r="I47" s="166" t="s">
        <v>1004</v>
      </c>
      <c r="K47" s="189" t="s">
        <v>1540</v>
      </c>
      <c r="M47" s="166" t="s">
        <v>1005</v>
      </c>
      <c r="V47" s="174"/>
    </row>
    <row r="48" spans="2:22" ht="17.25" customHeight="1" x14ac:dyDescent="0.25">
      <c r="B48" s="172"/>
      <c r="C48" s="188" t="s">
        <v>1014</v>
      </c>
      <c r="D48" s="188"/>
      <c r="E48" s="188"/>
      <c r="G48" s="324"/>
      <c r="H48" s="324"/>
      <c r="I48" s="188"/>
      <c r="V48" s="174"/>
    </row>
    <row r="49" spans="2:22" ht="17.25" customHeight="1" x14ac:dyDescent="0.25">
      <c r="B49" s="172"/>
      <c r="C49" s="188" t="s">
        <v>1015</v>
      </c>
      <c r="D49" s="188"/>
      <c r="E49" s="188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74"/>
    </row>
    <row r="50" spans="2:22" ht="35.1" customHeight="1" x14ac:dyDescent="0.25">
      <c r="B50" s="172"/>
      <c r="C50" s="321"/>
      <c r="D50" s="322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3"/>
      <c r="V50" s="174"/>
    </row>
    <row r="51" spans="2:22" x14ac:dyDescent="0.25">
      <c r="B51" s="172"/>
      <c r="C51" s="197"/>
      <c r="D51" s="197"/>
      <c r="E51" s="197"/>
      <c r="V51" s="174"/>
    </row>
    <row r="52" spans="2:22" ht="6.75" customHeight="1" x14ac:dyDescent="0.25">
      <c r="B52" s="172"/>
      <c r="C52" s="197"/>
      <c r="D52" s="197"/>
      <c r="E52" s="197"/>
      <c r="V52" s="174"/>
    </row>
    <row r="53" spans="2:22" x14ac:dyDescent="0.25">
      <c r="B53" s="172"/>
      <c r="C53" s="188" t="s">
        <v>1016</v>
      </c>
      <c r="D53" s="188"/>
      <c r="E53" s="188"/>
      <c r="G53" s="189" t="s">
        <v>1540</v>
      </c>
      <c r="I53" s="166" t="s">
        <v>1017</v>
      </c>
      <c r="K53" s="189"/>
      <c r="M53" s="206" t="s">
        <v>1018</v>
      </c>
      <c r="O53" s="189"/>
      <c r="Q53" s="166" t="s">
        <v>1019</v>
      </c>
      <c r="V53" s="174"/>
    </row>
    <row r="54" spans="2:22" ht="16.5" customHeight="1" x14ac:dyDescent="0.25">
      <c r="B54" s="172"/>
      <c r="C54" s="207" t="s">
        <v>1020</v>
      </c>
      <c r="D54" s="207"/>
      <c r="E54" s="207"/>
      <c r="G54" s="325"/>
      <c r="H54" s="325"/>
      <c r="I54" s="325"/>
      <c r="V54" s="174"/>
    </row>
    <row r="55" spans="2:22" ht="11.25" customHeight="1" x14ac:dyDescent="0.25">
      <c r="B55" s="172"/>
      <c r="V55" s="174"/>
    </row>
    <row r="56" spans="2:22" ht="13.8" x14ac:dyDescent="0.25">
      <c r="B56" s="208" t="s">
        <v>1021</v>
      </c>
      <c r="V56" s="174"/>
    </row>
    <row r="57" spans="2:22" ht="9" customHeight="1" x14ac:dyDescent="0.25">
      <c r="B57" s="172"/>
      <c r="V57" s="174"/>
    </row>
    <row r="58" spans="2:22" ht="49.95" customHeight="1" x14ac:dyDescent="0.25">
      <c r="B58" s="172"/>
      <c r="C58" s="321" t="s">
        <v>1543</v>
      </c>
      <c r="D58" s="322"/>
      <c r="E58" s="322"/>
      <c r="F58" s="322"/>
      <c r="G58" s="322"/>
      <c r="H58" s="322"/>
      <c r="I58" s="322"/>
      <c r="J58" s="322"/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3"/>
      <c r="V58" s="174"/>
    </row>
    <row r="59" spans="2:22" ht="11.25" customHeight="1" thickBot="1" x14ac:dyDescent="0.3">
      <c r="B59" s="177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9"/>
    </row>
    <row r="60" spans="2:22" ht="13.8" thickBot="1" x14ac:dyDescent="0.3"/>
    <row r="61" spans="2:22" s="182" customFormat="1" ht="30" customHeight="1" thickBot="1" x14ac:dyDescent="0.3">
      <c r="B61" s="180"/>
      <c r="C61" s="326" t="s">
        <v>1022</v>
      </c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181"/>
    </row>
    <row r="62" spans="2:22" ht="9" customHeight="1" x14ac:dyDescent="0.25">
      <c r="B62" s="169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1"/>
    </row>
    <row r="63" spans="2:22" ht="13.8" x14ac:dyDescent="0.25">
      <c r="B63" s="208"/>
      <c r="E63" s="186"/>
      <c r="V63" s="174"/>
    </row>
    <row r="64" spans="2:22" ht="12.75" customHeight="1" thickBot="1" x14ac:dyDescent="0.3">
      <c r="B64" s="172"/>
      <c r="V64" s="174"/>
    </row>
    <row r="65" spans="2:22" ht="138" customHeight="1" thickBot="1" x14ac:dyDescent="0.3">
      <c r="B65" s="172"/>
      <c r="C65" s="191" t="s">
        <v>990</v>
      </c>
      <c r="D65" s="191"/>
      <c r="E65" s="191" t="s">
        <v>970</v>
      </c>
      <c r="F65" s="191"/>
      <c r="G65" s="191"/>
      <c r="H65" s="191"/>
      <c r="I65" s="186" t="s">
        <v>1015</v>
      </c>
      <c r="J65" s="186"/>
      <c r="O65" s="209" t="s">
        <v>1321</v>
      </c>
      <c r="P65" s="210" t="s">
        <v>1322</v>
      </c>
      <c r="Q65" s="210" t="s">
        <v>1323</v>
      </c>
      <c r="R65" s="210" t="s">
        <v>1324</v>
      </c>
      <c r="S65" s="211" t="s">
        <v>1325</v>
      </c>
      <c r="T65" s="212"/>
      <c r="V65" s="174"/>
    </row>
    <row r="66" spans="2:22" ht="25.2" customHeight="1" x14ac:dyDescent="0.25">
      <c r="B66" s="172"/>
      <c r="C66" s="213"/>
      <c r="D66" s="333" t="str">
        <f>IF(C66=0,"",_xlfn.CONCAT(VLOOKUP(C66,#REF!,3,FALSE)," ",VLOOKUP(C66,#REF!,4,FALSE)))</f>
        <v/>
      </c>
      <c r="E66" s="334"/>
      <c r="F66" s="334"/>
      <c r="G66" s="334"/>
      <c r="H66" s="335"/>
      <c r="I66" s="333"/>
      <c r="J66" s="334"/>
      <c r="K66" s="334"/>
      <c r="L66" s="334"/>
      <c r="M66" s="334"/>
      <c r="N66" s="335"/>
      <c r="O66" s="214"/>
      <c r="P66" s="214"/>
      <c r="Q66" s="214"/>
      <c r="R66" s="214"/>
      <c r="S66" s="215"/>
      <c r="V66" s="174"/>
    </row>
    <row r="67" spans="2:22" ht="25.2" customHeight="1" x14ac:dyDescent="0.25">
      <c r="B67" s="172"/>
      <c r="C67" s="216"/>
      <c r="D67" s="330" t="str">
        <f>IF(C67=0,"",_xlfn.CONCAT(VLOOKUP(C67,#REF!,3,FALSE)," ",VLOOKUP(C67,#REF!,4,FALSE)))</f>
        <v/>
      </c>
      <c r="E67" s="331"/>
      <c r="F67" s="331"/>
      <c r="G67" s="331"/>
      <c r="H67" s="332"/>
      <c r="I67" s="330"/>
      <c r="J67" s="331"/>
      <c r="K67" s="331"/>
      <c r="L67" s="331"/>
      <c r="M67" s="331"/>
      <c r="N67" s="332"/>
      <c r="O67" s="217"/>
      <c r="P67" s="217"/>
      <c r="Q67" s="217"/>
      <c r="R67" s="217"/>
      <c r="S67" s="218"/>
      <c r="V67" s="174"/>
    </row>
    <row r="68" spans="2:22" ht="25.2" customHeight="1" x14ac:dyDescent="0.25">
      <c r="B68" s="172"/>
      <c r="C68" s="216"/>
      <c r="D68" s="330" t="str">
        <f>IF(C68=0,"",_xlfn.CONCAT(VLOOKUP(C68,#REF!,3,FALSE)," ",VLOOKUP(C68,#REF!,4,FALSE)))</f>
        <v/>
      </c>
      <c r="E68" s="331"/>
      <c r="F68" s="331"/>
      <c r="G68" s="331"/>
      <c r="H68" s="332"/>
      <c r="I68" s="330"/>
      <c r="J68" s="331"/>
      <c r="K68" s="331"/>
      <c r="L68" s="331"/>
      <c r="M68" s="331"/>
      <c r="N68" s="332"/>
      <c r="O68" s="217"/>
      <c r="P68" s="217"/>
      <c r="Q68" s="217"/>
      <c r="R68" s="217"/>
      <c r="S68" s="218"/>
      <c r="V68" s="174"/>
    </row>
    <row r="69" spans="2:22" ht="25.2" customHeight="1" x14ac:dyDescent="0.25">
      <c r="B69" s="172"/>
      <c r="C69" s="216"/>
      <c r="D69" s="330" t="str">
        <f>IF(C69=0,"",_xlfn.CONCAT(VLOOKUP(C69,#REF!,3,FALSE)," ",VLOOKUP(C69,#REF!,4,FALSE)))</f>
        <v/>
      </c>
      <c r="E69" s="331"/>
      <c r="F69" s="331"/>
      <c r="G69" s="331"/>
      <c r="H69" s="332"/>
      <c r="I69" s="330"/>
      <c r="J69" s="331"/>
      <c r="K69" s="331"/>
      <c r="L69" s="331"/>
      <c r="M69" s="331"/>
      <c r="N69" s="332"/>
      <c r="O69" s="217"/>
      <c r="P69" s="217"/>
      <c r="Q69" s="217"/>
      <c r="R69" s="217"/>
      <c r="S69" s="218"/>
      <c r="V69" s="174"/>
    </row>
    <row r="70" spans="2:22" ht="25.2" customHeight="1" x14ac:dyDescent="0.25">
      <c r="B70" s="172"/>
      <c r="C70" s="216"/>
      <c r="D70" s="330" t="str">
        <f>IF(C70=0,"",_xlfn.CONCAT(VLOOKUP(C70,#REF!,3,FALSE)," ",VLOOKUP(C70,#REF!,4,FALSE)))</f>
        <v/>
      </c>
      <c r="E70" s="331"/>
      <c r="F70" s="331"/>
      <c r="G70" s="331"/>
      <c r="H70" s="332"/>
      <c r="I70" s="330"/>
      <c r="J70" s="331"/>
      <c r="K70" s="331"/>
      <c r="L70" s="331"/>
      <c r="M70" s="331"/>
      <c r="N70" s="332"/>
      <c r="O70" s="217"/>
      <c r="P70" s="217"/>
      <c r="Q70" s="217"/>
      <c r="R70" s="217"/>
      <c r="S70" s="218"/>
      <c r="V70" s="174"/>
    </row>
    <row r="71" spans="2:22" ht="25.2" customHeight="1" x14ac:dyDescent="0.25">
      <c r="B71" s="172"/>
      <c r="C71" s="216"/>
      <c r="D71" s="330" t="str">
        <f>IF(C71=0,"",_xlfn.CONCAT(VLOOKUP(C71,#REF!,3,FALSE)," ",VLOOKUP(C71,#REF!,4,FALSE)))</f>
        <v/>
      </c>
      <c r="E71" s="331"/>
      <c r="F71" s="331"/>
      <c r="G71" s="331"/>
      <c r="H71" s="332"/>
      <c r="I71" s="330"/>
      <c r="J71" s="331"/>
      <c r="K71" s="331"/>
      <c r="L71" s="331"/>
      <c r="M71" s="331"/>
      <c r="N71" s="332"/>
      <c r="O71" s="217"/>
      <c r="P71" s="217"/>
      <c r="Q71" s="217"/>
      <c r="R71" s="217"/>
      <c r="S71" s="218"/>
      <c r="V71" s="174"/>
    </row>
    <row r="72" spans="2:22" ht="25.2" customHeight="1" x14ac:dyDescent="0.25">
      <c r="B72" s="172"/>
      <c r="C72" s="216"/>
      <c r="D72" s="330" t="str">
        <f>IF(C72=0,"",_xlfn.CONCAT(VLOOKUP(C72,#REF!,3,FALSE)," ",VLOOKUP(C72,#REF!,4,FALSE)))</f>
        <v/>
      </c>
      <c r="E72" s="331"/>
      <c r="F72" s="331"/>
      <c r="G72" s="331"/>
      <c r="H72" s="332"/>
      <c r="I72" s="330"/>
      <c r="J72" s="331"/>
      <c r="K72" s="331"/>
      <c r="L72" s="331"/>
      <c r="M72" s="331"/>
      <c r="N72" s="332"/>
      <c r="O72" s="217"/>
      <c r="P72" s="217"/>
      <c r="Q72" s="217"/>
      <c r="R72" s="217"/>
      <c r="S72" s="218"/>
      <c r="V72" s="174"/>
    </row>
    <row r="73" spans="2:22" ht="25.2" customHeight="1" x14ac:dyDescent="0.25">
      <c r="B73" s="172"/>
      <c r="C73" s="216"/>
      <c r="D73" s="330" t="str">
        <f>IF(C73=0,"",_xlfn.CONCAT(VLOOKUP(C73,#REF!,3,FALSE)," ",VLOOKUP(C73,#REF!,4,FALSE)))</f>
        <v/>
      </c>
      <c r="E73" s="331"/>
      <c r="F73" s="331"/>
      <c r="G73" s="331"/>
      <c r="H73" s="332"/>
      <c r="I73" s="330"/>
      <c r="J73" s="331"/>
      <c r="K73" s="331"/>
      <c r="L73" s="331"/>
      <c r="M73" s="331"/>
      <c r="N73" s="332"/>
      <c r="O73" s="217"/>
      <c r="P73" s="217"/>
      <c r="Q73" s="217"/>
      <c r="R73" s="217"/>
      <c r="S73" s="218"/>
      <c r="V73" s="174"/>
    </row>
    <row r="74" spans="2:22" ht="25.2" customHeight="1" x14ac:dyDescent="0.25">
      <c r="B74" s="172"/>
      <c r="C74" s="216"/>
      <c r="D74" s="330" t="str">
        <f>IF(C74=0,"",_xlfn.CONCAT(VLOOKUP(C74,#REF!,3,FALSE)," ",VLOOKUP(C74,#REF!,4,FALSE)))</f>
        <v/>
      </c>
      <c r="E74" s="331"/>
      <c r="F74" s="331"/>
      <c r="G74" s="331"/>
      <c r="H74" s="332"/>
      <c r="I74" s="330"/>
      <c r="J74" s="331"/>
      <c r="K74" s="331"/>
      <c r="L74" s="331"/>
      <c r="M74" s="331"/>
      <c r="N74" s="332"/>
      <c r="O74" s="217"/>
      <c r="P74" s="217"/>
      <c r="Q74" s="217"/>
      <c r="R74" s="217"/>
      <c r="S74" s="218"/>
      <c r="V74" s="174"/>
    </row>
    <row r="75" spans="2:22" ht="25.2" customHeight="1" x14ac:dyDescent="0.25">
      <c r="B75" s="172"/>
      <c r="C75" s="216"/>
      <c r="D75" s="330" t="str">
        <f>IF(C75=0,"",_xlfn.CONCAT(VLOOKUP(C75,#REF!,3,FALSE)," ",VLOOKUP(C75,#REF!,4,FALSE)))</f>
        <v/>
      </c>
      <c r="E75" s="331"/>
      <c r="F75" s="331"/>
      <c r="G75" s="331"/>
      <c r="H75" s="332"/>
      <c r="I75" s="330"/>
      <c r="J75" s="331"/>
      <c r="K75" s="331"/>
      <c r="L75" s="331"/>
      <c r="M75" s="331"/>
      <c r="N75" s="332"/>
      <c r="O75" s="217"/>
      <c r="P75" s="217"/>
      <c r="Q75" s="217"/>
      <c r="R75" s="217"/>
      <c r="S75" s="218"/>
      <c r="V75" s="174"/>
    </row>
    <row r="76" spans="2:22" ht="25.2" customHeight="1" x14ac:dyDescent="0.25">
      <c r="B76" s="172"/>
      <c r="C76" s="216"/>
      <c r="D76" s="330" t="str">
        <f>IF(C76=0,"",_xlfn.CONCAT(VLOOKUP(C76,#REF!,3,FALSE)," ",VLOOKUP(C76,#REF!,4,FALSE)))</f>
        <v/>
      </c>
      <c r="E76" s="331"/>
      <c r="F76" s="331"/>
      <c r="G76" s="331"/>
      <c r="H76" s="332"/>
      <c r="I76" s="330"/>
      <c r="J76" s="331"/>
      <c r="K76" s="331"/>
      <c r="L76" s="331"/>
      <c r="M76" s="331"/>
      <c r="N76" s="332"/>
      <c r="O76" s="217"/>
      <c r="P76" s="217"/>
      <c r="Q76" s="217"/>
      <c r="R76" s="217"/>
      <c r="S76" s="218"/>
      <c r="V76" s="174"/>
    </row>
    <row r="77" spans="2:22" ht="25.2" customHeight="1" thickBot="1" x14ac:dyDescent="0.3">
      <c r="B77" s="172"/>
      <c r="C77" s="219"/>
      <c r="D77" s="336" t="str">
        <f>IF(C77=0,"",_xlfn.CONCAT(VLOOKUP(C77,#REF!,3,FALSE)," ",VLOOKUP(C77,#REF!,4,FALSE)))</f>
        <v/>
      </c>
      <c r="E77" s="337"/>
      <c r="F77" s="337"/>
      <c r="G77" s="337"/>
      <c r="H77" s="338"/>
      <c r="I77" s="336"/>
      <c r="J77" s="337"/>
      <c r="K77" s="337"/>
      <c r="L77" s="337"/>
      <c r="M77" s="337"/>
      <c r="N77" s="338"/>
      <c r="O77" s="220"/>
      <c r="P77" s="220"/>
      <c r="Q77" s="220"/>
      <c r="R77" s="220"/>
      <c r="S77" s="221"/>
      <c r="V77" s="174"/>
    </row>
    <row r="78" spans="2:22" ht="25.2" customHeight="1" thickBot="1" x14ac:dyDescent="0.3">
      <c r="B78" s="177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9"/>
    </row>
    <row r="79" spans="2:22" ht="13.8" thickBot="1" x14ac:dyDescent="0.3"/>
    <row r="80" spans="2:22" s="182" customFormat="1" ht="30" customHeight="1" thickBot="1" x14ac:dyDescent="0.3">
      <c r="B80" s="180"/>
      <c r="C80" s="326" t="s">
        <v>1326</v>
      </c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181"/>
    </row>
    <row r="81" spans="2:22" ht="9" customHeight="1" x14ac:dyDescent="0.25">
      <c r="B81" s="169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1"/>
    </row>
    <row r="82" spans="2:22" ht="14.4" thickBot="1" x14ac:dyDescent="0.3">
      <c r="B82" s="208"/>
      <c r="E82" s="186"/>
      <c r="V82" s="174"/>
    </row>
    <row r="83" spans="2:22" ht="12.75" customHeight="1" thickBot="1" x14ac:dyDescent="0.3">
      <c r="B83" s="172"/>
      <c r="D83" s="339" t="s">
        <v>1327</v>
      </c>
      <c r="E83" s="339"/>
      <c r="F83" s="339"/>
      <c r="G83" s="339"/>
      <c r="H83" s="339"/>
      <c r="I83" s="340"/>
      <c r="J83" s="222" t="s">
        <v>1540</v>
      </c>
      <c r="V83" s="174"/>
    </row>
    <row r="84" spans="2:22" ht="138" customHeight="1" thickBot="1" x14ac:dyDescent="0.3">
      <c r="B84" s="172"/>
      <c r="C84" s="191" t="s">
        <v>990</v>
      </c>
      <c r="D84" s="191"/>
      <c r="E84" s="191" t="s">
        <v>970</v>
      </c>
      <c r="F84" s="191"/>
      <c r="G84" s="191"/>
      <c r="H84" s="191"/>
      <c r="I84" s="186" t="s">
        <v>1015</v>
      </c>
      <c r="J84" s="186"/>
      <c r="O84" s="209" t="s">
        <v>1328</v>
      </c>
      <c r="P84" s="210" t="s">
        <v>1329</v>
      </c>
      <c r="Q84" s="210" t="s">
        <v>1538</v>
      </c>
      <c r="R84" s="210" t="s">
        <v>1330</v>
      </c>
      <c r="S84" s="211"/>
      <c r="T84" s="212"/>
      <c r="V84" s="174"/>
    </row>
    <row r="85" spans="2:22" ht="25.2" customHeight="1" x14ac:dyDescent="0.25">
      <c r="B85" s="172"/>
      <c r="C85" s="213"/>
      <c r="D85" s="333" t="str">
        <f>IF(C85=0,"",_xlfn.CONCAT(VLOOKUP(C85,#REF!,3,FALSE)," ",VLOOKUP(C85,#REF!,4,FALSE)))</f>
        <v/>
      </c>
      <c r="E85" s="334"/>
      <c r="F85" s="334"/>
      <c r="G85" s="334"/>
      <c r="H85" s="335"/>
      <c r="I85" s="333"/>
      <c r="J85" s="334"/>
      <c r="K85" s="334"/>
      <c r="L85" s="334"/>
      <c r="M85" s="334"/>
      <c r="N85" s="335"/>
      <c r="O85" s="214"/>
      <c r="P85" s="214"/>
      <c r="Q85" s="214"/>
      <c r="R85" s="214"/>
      <c r="S85" s="215"/>
      <c r="V85" s="174"/>
    </row>
    <row r="86" spans="2:22" ht="25.2" customHeight="1" x14ac:dyDescent="0.25">
      <c r="B86" s="172"/>
      <c r="C86" s="216"/>
      <c r="D86" s="330" t="str">
        <f>IF(C86=0,"",_xlfn.CONCAT(VLOOKUP(C86,#REF!,3,FALSE)," ",VLOOKUP(C86,#REF!,4,FALSE)))</f>
        <v/>
      </c>
      <c r="E86" s="331"/>
      <c r="F86" s="331"/>
      <c r="G86" s="331"/>
      <c r="H86" s="332"/>
      <c r="I86" s="330"/>
      <c r="J86" s="331"/>
      <c r="K86" s="331"/>
      <c r="L86" s="331"/>
      <c r="M86" s="331"/>
      <c r="N86" s="332"/>
      <c r="O86" s="217"/>
      <c r="P86" s="217"/>
      <c r="Q86" s="217"/>
      <c r="R86" s="217"/>
      <c r="S86" s="218"/>
      <c r="V86" s="174"/>
    </row>
    <row r="87" spans="2:22" ht="25.2" customHeight="1" x14ac:dyDescent="0.25">
      <c r="B87" s="172"/>
      <c r="C87" s="216"/>
      <c r="D87" s="330" t="str">
        <f>IF(C87=0,"",_xlfn.CONCAT(VLOOKUP(C87,#REF!,3,FALSE)," ",VLOOKUP(C87,#REF!,4,FALSE)))</f>
        <v/>
      </c>
      <c r="E87" s="331"/>
      <c r="F87" s="331"/>
      <c r="G87" s="331"/>
      <c r="H87" s="332"/>
      <c r="I87" s="330"/>
      <c r="J87" s="331"/>
      <c r="K87" s="331"/>
      <c r="L87" s="331"/>
      <c r="M87" s="331"/>
      <c r="N87" s="332"/>
      <c r="O87" s="217"/>
      <c r="P87" s="217"/>
      <c r="Q87" s="217"/>
      <c r="R87" s="217"/>
      <c r="S87" s="218"/>
      <c r="V87" s="174"/>
    </row>
    <row r="88" spans="2:22" ht="25.2" customHeight="1" x14ac:dyDescent="0.25">
      <c r="B88" s="172"/>
      <c r="C88" s="216"/>
      <c r="D88" s="330" t="str">
        <f>IF(C88=0,"",_xlfn.CONCAT(VLOOKUP(C88,#REF!,3,FALSE)," ",VLOOKUP(C88,#REF!,4,FALSE)))</f>
        <v/>
      </c>
      <c r="E88" s="331"/>
      <c r="F88" s="331"/>
      <c r="G88" s="331"/>
      <c r="H88" s="332"/>
      <c r="I88" s="330"/>
      <c r="J88" s="331"/>
      <c r="K88" s="331"/>
      <c r="L88" s="331"/>
      <c r="M88" s="331"/>
      <c r="N88" s="332"/>
      <c r="O88" s="217"/>
      <c r="P88" s="217"/>
      <c r="Q88" s="217"/>
      <c r="R88" s="217"/>
      <c r="S88" s="218"/>
      <c r="V88" s="174"/>
    </row>
    <row r="89" spans="2:22" ht="25.2" customHeight="1" x14ac:dyDescent="0.25">
      <c r="B89" s="172"/>
      <c r="C89" s="216"/>
      <c r="D89" s="330" t="str">
        <f>IF(C89=0,"",_xlfn.CONCAT(VLOOKUP(C89,#REF!,3,FALSE)," ",VLOOKUP(C89,#REF!,4,FALSE)))</f>
        <v/>
      </c>
      <c r="E89" s="331"/>
      <c r="F89" s="331"/>
      <c r="G89" s="331"/>
      <c r="H89" s="332"/>
      <c r="I89" s="330"/>
      <c r="J89" s="331"/>
      <c r="K89" s="331"/>
      <c r="L89" s="331"/>
      <c r="M89" s="331"/>
      <c r="N89" s="332"/>
      <c r="O89" s="217"/>
      <c r="P89" s="217"/>
      <c r="Q89" s="217"/>
      <c r="R89" s="217"/>
      <c r="S89" s="218"/>
      <c r="V89" s="174"/>
    </row>
    <row r="90" spans="2:22" ht="25.2" customHeight="1" x14ac:dyDescent="0.25">
      <c r="B90" s="172"/>
      <c r="C90" s="216"/>
      <c r="D90" s="330" t="str">
        <f>IF(C90=0,"",_xlfn.CONCAT(VLOOKUP(C90,#REF!,3,FALSE)," ",VLOOKUP(C90,#REF!,4,FALSE)))</f>
        <v/>
      </c>
      <c r="E90" s="331"/>
      <c r="F90" s="331"/>
      <c r="G90" s="331"/>
      <c r="H90" s="332"/>
      <c r="I90" s="330"/>
      <c r="J90" s="331"/>
      <c r="K90" s="331"/>
      <c r="L90" s="331"/>
      <c r="M90" s="331"/>
      <c r="N90" s="332"/>
      <c r="O90" s="217"/>
      <c r="P90" s="217"/>
      <c r="Q90" s="217"/>
      <c r="R90" s="217"/>
      <c r="S90" s="218"/>
      <c r="V90" s="174"/>
    </row>
    <row r="91" spans="2:22" ht="25.2" customHeight="1" x14ac:dyDescent="0.25">
      <c r="B91" s="172"/>
      <c r="C91" s="216"/>
      <c r="D91" s="330" t="str">
        <f>IF(C91=0,"",_xlfn.CONCAT(VLOOKUP(C91,#REF!,3,FALSE)," ",VLOOKUP(C91,#REF!,4,FALSE)))</f>
        <v/>
      </c>
      <c r="E91" s="331"/>
      <c r="F91" s="331"/>
      <c r="G91" s="331"/>
      <c r="H91" s="332"/>
      <c r="I91" s="330"/>
      <c r="J91" s="331"/>
      <c r="K91" s="331"/>
      <c r="L91" s="331"/>
      <c r="M91" s="331"/>
      <c r="N91" s="332"/>
      <c r="O91" s="217"/>
      <c r="P91" s="217"/>
      <c r="Q91" s="217"/>
      <c r="R91" s="217"/>
      <c r="S91" s="218"/>
      <c r="V91" s="174"/>
    </row>
    <row r="92" spans="2:22" ht="25.2" customHeight="1" x14ac:dyDescent="0.25">
      <c r="B92" s="172"/>
      <c r="C92" s="216"/>
      <c r="D92" s="330" t="str">
        <f>IF(C92=0,"",_xlfn.CONCAT(VLOOKUP(C92,#REF!,3,FALSE)," ",VLOOKUP(C92,#REF!,4,FALSE)))</f>
        <v/>
      </c>
      <c r="E92" s="331"/>
      <c r="F92" s="331"/>
      <c r="G92" s="331"/>
      <c r="H92" s="332"/>
      <c r="I92" s="330"/>
      <c r="J92" s="331"/>
      <c r="K92" s="331"/>
      <c r="L92" s="331"/>
      <c r="M92" s="331"/>
      <c r="N92" s="332"/>
      <c r="O92" s="217"/>
      <c r="P92" s="217"/>
      <c r="Q92" s="217"/>
      <c r="R92" s="217"/>
      <c r="S92" s="218"/>
      <c r="V92" s="174"/>
    </row>
    <row r="93" spans="2:22" ht="25.2" customHeight="1" x14ac:dyDescent="0.25">
      <c r="B93" s="172"/>
      <c r="C93" s="216"/>
      <c r="D93" s="330" t="str">
        <f>IF(C93=0,"",_xlfn.CONCAT(VLOOKUP(C93,#REF!,3,FALSE)," ",VLOOKUP(C93,#REF!,4,FALSE)))</f>
        <v/>
      </c>
      <c r="E93" s="331"/>
      <c r="F93" s="331"/>
      <c r="G93" s="331"/>
      <c r="H93" s="332"/>
      <c r="I93" s="330"/>
      <c r="J93" s="331"/>
      <c r="K93" s="331"/>
      <c r="L93" s="331"/>
      <c r="M93" s="331"/>
      <c r="N93" s="332"/>
      <c r="O93" s="217"/>
      <c r="P93" s="217"/>
      <c r="Q93" s="217"/>
      <c r="R93" s="217"/>
      <c r="S93" s="218"/>
      <c r="V93" s="174"/>
    </row>
    <row r="94" spans="2:22" ht="25.2" customHeight="1" x14ac:dyDescent="0.25">
      <c r="B94" s="172"/>
      <c r="C94" s="216"/>
      <c r="D94" s="330" t="str">
        <f>IF(C94=0,"",_xlfn.CONCAT(VLOOKUP(C94,#REF!,3,FALSE)," ",VLOOKUP(C94,#REF!,4,FALSE)))</f>
        <v/>
      </c>
      <c r="E94" s="331"/>
      <c r="F94" s="331"/>
      <c r="G94" s="331"/>
      <c r="H94" s="332"/>
      <c r="I94" s="330"/>
      <c r="J94" s="331"/>
      <c r="K94" s="331"/>
      <c r="L94" s="331"/>
      <c r="M94" s="331"/>
      <c r="N94" s="332"/>
      <c r="O94" s="217"/>
      <c r="P94" s="217"/>
      <c r="Q94" s="217"/>
      <c r="R94" s="217"/>
      <c r="S94" s="218"/>
      <c r="V94" s="174"/>
    </row>
    <row r="95" spans="2:22" ht="25.2" customHeight="1" x14ac:dyDescent="0.25">
      <c r="B95" s="172"/>
      <c r="C95" s="216"/>
      <c r="D95" s="330" t="str">
        <f>IF(C95=0,"",_xlfn.CONCAT(VLOOKUP(C95,#REF!,3,FALSE)," ",VLOOKUP(C95,#REF!,4,FALSE)))</f>
        <v/>
      </c>
      <c r="E95" s="331"/>
      <c r="F95" s="331"/>
      <c r="G95" s="331"/>
      <c r="H95" s="332"/>
      <c r="I95" s="330"/>
      <c r="J95" s="331"/>
      <c r="K95" s="331"/>
      <c r="L95" s="331"/>
      <c r="M95" s="331"/>
      <c r="N95" s="332"/>
      <c r="O95" s="217"/>
      <c r="P95" s="217"/>
      <c r="Q95" s="217"/>
      <c r="R95" s="217"/>
      <c r="S95" s="218"/>
      <c r="V95" s="174"/>
    </row>
    <row r="96" spans="2:22" ht="25.2" customHeight="1" thickBot="1" x14ac:dyDescent="0.3">
      <c r="B96" s="172"/>
      <c r="C96" s="219"/>
      <c r="D96" s="336" t="str">
        <f>IF(C96=0,"",_xlfn.CONCAT(VLOOKUP(C96,#REF!,3,FALSE)," ",VLOOKUP(C96,#REF!,4,FALSE)))</f>
        <v/>
      </c>
      <c r="E96" s="337"/>
      <c r="F96" s="337"/>
      <c r="G96" s="337"/>
      <c r="H96" s="338"/>
      <c r="I96" s="336"/>
      <c r="J96" s="337"/>
      <c r="K96" s="337"/>
      <c r="L96" s="337"/>
      <c r="M96" s="337"/>
      <c r="N96" s="338"/>
      <c r="O96" s="220"/>
      <c r="P96" s="220"/>
      <c r="Q96" s="220"/>
      <c r="R96" s="220"/>
      <c r="S96" s="221"/>
      <c r="V96" s="174"/>
    </row>
    <row r="97" spans="2:22" ht="25.2" customHeight="1" x14ac:dyDescent="0.25">
      <c r="B97" s="172"/>
      <c r="V97" s="174"/>
    </row>
    <row r="98" spans="2:22" ht="25.2" customHeight="1" thickBot="1" x14ac:dyDescent="0.3">
      <c r="B98" s="177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9"/>
    </row>
    <row r="99" spans="2:22" s="182" customFormat="1" ht="30" customHeight="1" thickBot="1" x14ac:dyDescent="0.3">
      <c r="B99" s="180"/>
      <c r="C99" s="326" t="s">
        <v>1331</v>
      </c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181"/>
    </row>
    <row r="100" spans="2:22" ht="9" customHeight="1" x14ac:dyDescent="0.25">
      <c r="B100" s="169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1"/>
    </row>
    <row r="101" spans="2:22" ht="13.8" x14ac:dyDescent="0.25">
      <c r="B101" s="208"/>
      <c r="E101" s="186"/>
      <c r="V101" s="174"/>
    </row>
    <row r="102" spans="2:22" ht="12.75" customHeight="1" thickBot="1" x14ac:dyDescent="0.3">
      <c r="B102" s="172"/>
      <c r="V102" s="174"/>
    </row>
    <row r="103" spans="2:22" ht="19.2" customHeight="1" thickBot="1" x14ac:dyDescent="0.3">
      <c r="B103" s="172"/>
      <c r="C103" s="223" t="s">
        <v>990</v>
      </c>
      <c r="D103" s="347" t="s">
        <v>970</v>
      </c>
      <c r="E103" s="348"/>
      <c r="F103" s="348"/>
      <c r="G103" s="348"/>
      <c r="H103" s="349"/>
      <c r="I103" s="347" t="s">
        <v>1332</v>
      </c>
      <c r="J103" s="348"/>
      <c r="K103" s="348"/>
      <c r="L103" s="348"/>
      <c r="M103" s="348"/>
      <c r="N103" s="348"/>
      <c r="O103" s="348"/>
      <c r="P103" s="348"/>
      <c r="Q103" s="349"/>
      <c r="R103" s="348" t="s">
        <v>987</v>
      </c>
      <c r="S103" s="348"/>
      <c r="T103" s="350" t="s">
        <v>1333</v>
      </c>
      <c r="U103" s="351"/>
      <c r="V103" s="174"/>
    </row>
    <row r="104" spans="2:22" ht="25.2" customHeight="1" x14ac:dyDescent="0.25">
      <c r="B104" s="172"/>
      <c r="C104" s="213"/>
      <c r="D104" s="341" t="str">
        <f>IF(C104=0,"",_xlfn.CONCAT(VLOOKUP(C104,#REF!,3,FALSE)," ",VLOOKUP(C104,#REF!,4,FALSE)))</f>
        <v/>
      </c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2"/>
      <c r="U104" s="343"/>
      <c r="V104" s="174"/>
    </row>
    <row r="105" spans="2:22" ht="25.2" customHeight="1" x14ac:dyDescent="0.25">
      <c r="B105" s="172"/>
      <c r="C105" s="216"/>
      <c r="D105" s="344" t="str">
        <f>IF(C105=0,"",_xlfn.CONCAT(VLOOKUP(C105,#REF!,3,FALSE)," ",VLOOKUP(C105,#REF!,4,FALSE)))</f>
        <v/>
      </c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5"/>
      <c r="U105" s="346"/>
      <c r="V105" s="174"/>
    </row>
    <row r="106" spans="2:22" ht="25.2" customHeight="1" x14ac:dyDescent="0.25">
      <c r="B106" s="172"/>
      <c r="C106" s="216"/>
      <c r="D106" s="344" t="str">
        <f>IF(C106=0,"",_xlfn.CONCAT(VLOOKUP(C106,#REF!,3,FALSE)," ",VLOOKUP(C106,#REF!,4,FALSE)))</f>
        <v/>
      </c>
      <c r="E106" s="344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  <c r="Q106" s="344"/>
      <c r="R106" s="344"/>
      <c r="S106" s="344"/>
      <c r="T106" s="345"/>
      <c r="U106" s="346"/>
      <c r="V106" s="174"/>
    </row>
    <row r="107" spans="2:22" ht="25.2" customHeight="1" x14ac:dyDescent="0.25">
      <c r="B107" s="172"/>
      <c r="C107" s="216"/>
      <c r="D107" s="344" t="str">
        <f>IF(C107=0,"",_xlfn.CONCAT(VLOOKUP(C107,#REF!,3,FALSE)," ",VLOOKUP(C107,#REF!,4,FALSE)))</f>
        <v/>
      </c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44"/>
      <c r="R107" s="344"/>
      <c r="S107" s="344"/>
      <c r="T107" s="345"/>
      <c r="U107" s="346"/>
      <c r="V107" s="174"/>
    </row>
    <row r="108" spans="2:22" ht="25.2" customHeight="1" x14ac:dyDescent="0.25">
      <c r="B108" s="172"/>
      <c r="C108" s="216"/>
      <c r="D108" s="344" t="str">
        <f>IF(C108=0,"",_xlfn.CONCAT(VLOOKUP(C108,#REF!,3,FALSE)," ",VLOOKUP(C108,#REF!,4,FALSE)))</f>
        <v/>
      </c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5"/>
      <c r="U108" s="346"/>
      <c r="V108" s="174"/>
    </row>
    <row r="109" spans="2:22" ht="25.2" customHeight="1" x14ac:dyDescent="0.25">
      <c r="B109" s="172"/>
      <c r="C109" s="216"/>
      <c r="D109" s="344" t="str">
        <f>IF(C109=0,"",_xlfn.CONCAT(VLOOKUP(C109,#REF!,3,FALSE)," ",VLOOKUP(C109,#REF!,4,FALSE)))</f>
        <v/>
      </c>
      <c r="E109" s="344"/>
      <c r="F109" s="344"/>
      <c r="G109" s="344"/>
      <c r="H109" s="344"/>
      <c r="I109" s="344"/>
      <c r="J109" s="344"/>
      <c r="K109" s="344"/>
      <c r="L109" s="344"/>
      <c r="M109" s="344"/>
      <c r="N109" s="344"/>
      <c r="O109" s="344"/>
      <c r="P109" s="344"/>
      <c r="Q109" s="344"/>
      <c r="R109" s="344"/>
      <c r="S109" s="344"/>
      <c r="T109" s="345"/>
      <c r="U109" s="346"/>
      <c r="V109" s="174"/>
    </row>
    <row r="110" spans="2:22" ht="25.2" customHeight="1" x14ac:dyDescent="0.25">
      <c r="B110" s="172"/>
      <c r="C110" s="216"/>
      <c r="D110" s="344" t="str">
        <f>IF(C110=0,"",_xlfn.CONCAT(VLOOKUP(C110,#REF!,3,FALSE)," ",VLOOKUP(C110,#REF!,4,FALSE)))</f>
        <v/>
      </c>
      <c r="E110" s="344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  <c r="Q110" s="344"/>
      <c r="R110" s="344"/>
      <c r="S110" s="344"/>
      <c r="T110" s="345"/>
      <c r="U110" s="346"/>
      <c r="V110" s="174"/>
    </row>
    <row r="111" spans="2:22" ht="25.2" customHeight="1" x14ac:dyDescent="0.25">
      <c r="B111" s="172"/>
      <c r="C111" s="216"/>
      <c r="D111" s="344" t="str">
        <f>IF(C111=0,"",_xlfn.CONCAT(VLOOKUP(C111,#REF!,3,FALSE)," ",VLOOKUP(C111,#REF!,4,FALSE)))</f>
        <v/>
      </c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5"/>
      <c r="U111" s="346"/>
      <c r="V111" s="174"/>
    </row>
    <row r="112" spans="2:22" ht="25.2" customHeight="1" x14ac:dyDescent="0.25">
      <c r="B112" s="172"/>
      <c r="C112" s="216"/>
      <c r="D112" s="344" t="str">
        <f>IF(C112=0,"",_xlfn.CONCAT(VLOOKUP(C112,#REF!,3,FALSE)," ",VLOOKUP(C112,#REF!,4,FALSE)))</f>
        <v/>
      </c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5"/>
      <c r="U112" s="346"/>
      <c r="V112" s="174"/>
    </row>
    <row r="113" spans="1:22" ht="25.2" customHeight="1" x14ac:dyDescent="0.25">
      <c r="B113" s="172"/>
      <c r="C113" s="216"/>
      <c r="D113" s="344" t="str">
        <f>IF(C113=0,"",_xlfn.CONCAT(VLOOKUP(C113,#REF!,3,FALSE)," ",VLOOKUP(C113,#REF!,4,FALSE)))</f>
        <v/>
      </c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5"/>
      <c r="U113" s="346"/>
      <c r="V113" s="174"/>
    </row>
    <row r="114" spans="1:22" ht="25.2" customHeight="1" x14ac:dyDescent="0.25">
      <c r="B114" s="172"/>
      <c r="C114" s="216"/>
      <c r="D114" s="344" t="str">
        <f>IF(C114=0,"",_xlfn.CONCAT(VLOOKUP(C114,#REF!,3,FALSE)," ",VLOOKUP(C114,#REF!,4,FALSE)))</f>
        <v/>
      </c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4"/>
      <c r="P114" s="344"/>
      <c r="Q114" s="344"/>
      <c r="R114" s="344"/>
      <c r="S114" s="344"/>
      <c r="T114" s="345"/>
      <c r="U114" s="346"/>
      <c r="V114" s="174"/>
    </row>
    <row r="115" spans="1:22" ht="25.2" customHeight="1" thickBot="1" x14ac:dyDescent="0.3">
      <c r="B115" s="172"/>
      <c r="C115" s="219"/>
      <c r="D115" s="356" t="str">
        <f>IF(C115=0,"",_xlfn.CONCAT(VLOOKUP(C115,#REF!,3,FALSE)," ",VLOOKUP(C115,#REF!,4,FALSE)))</f>
        <v/>
      </c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7"/>
      <c r="U115" s="358"/>
      <c r="V115" s="174"/>
    </row>
    <row r="116" spans="1:22" ht="25.2" customHeight="1" x14ac:dyDescent="0.25">
      <c r="B116" s="172"/>
      <c r="V116" s="174"/>
    </row>
    <row r="117" spans="1:22" ht="11.25" customHeight="1" thickBot="1" x14ac:dyDescent="0.3">
      <c r="B117" s="177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9"/>
    </row>
    <row r="118" spans="1:22" ht="13.5" customHeight="1" thickBot="1" x14ac:dyDescent="0.3">
      <c r="B118" s="225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225"/>
    </row>
    <row r="119" spans="1:22" ht="11.25" customHeight="1" x14ac:dyDescent="0.3">
      <c r="B119" s="205"/>
      <c r="V119" s="174"/>
    </row>
    <row r="120" spans="1:22" s="229" customFormat="1" ht="18" customHeight="1" x14ac:dyDescent="0.3">
      <c r="A120" s="166"/>
      <c r="B120" s="226"/>
      <c r="C120" s="227" t="s">
        <v>1023</v>
      </c>
      <c r="D120" s="227"/>
      <c r="E120" s="227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228"/>
      <c r="S120" s="166"/>
      <c r="T120" s="166"/>
      <c r="U120" s="166"/>
      <c r="V120" s="174"/>
    </row>
    <row r="121" spans="1:22" ht="14.25" customHeight="1" x14ac:dyDescent="0.25">
      <c r="B121" s="172"/>
      <c r="Q121" s="229"/>
      <c r="R121" s="229"/>
      <c r="V121" s="174"/>
    </row>
    <row r="122" spans="1:22" ht="6" customHeight="1" x14ac:dyDescent="0.25">
      <c r="B122" s="172"/>
      <c r="C122" s="230"/>
      <c r="D122" s="230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174"/>
    </row>
    <row r="123" spans="1:22" ht="35.1" customHeight="1" x14ac:dyDescent="0.25">
      <c r="B123" s="172"/>
      <c r="C123" s="352"/>
      <c r="D123" s="353"/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53"/>
      <c r="R123" s="353"/>
      <c r="S123" s="353"/>
      <c r="T123" s="353"/>
      <c r="U123" s="354"/>
      <c r="V123" s="174"/>
    </row>
    <row r="124" spans="1:22" ht="11.25" customHeight="1" thickBot="1" x14ac:dyDescent="0.3">
      <c r="B124" s="177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9"/>
    </row>
    <row r="125" spans="1:22" ht="22.5" customHeight="1" x14ac:dyDescent="0.25"/>
    <row r="126" spans="1:22" x14ac:dyDescent="0.25">
      <c r="B126" s="186" t="s">
        <v>1024</v>
      </c>
      <c r="E126" s="355" t="s">
        <v>1545</v>
      </c>
      <c r="F126" s="355"/>
      <c r="G126" s="355"/>
      <c r="H126" s="355"/>
      <c r="I126" s="355"/>
      <c r="J126" s="355"/>
      <c r="K126" s="355"/>
      <c r="L126" s="355"/>
      <c r="M126" s="355"/>
      <c r="N126" s="355"/>
      <c r="Q126" s="355"/>
      <c r="R126" s="355"/>
      <c r="S126" s="355"/>
      <c r="T126" s="355"/>
      <c r="U126" s="355"/>
      <c r="V126" s="355"/>
    </row>
    <row r="127" spans="1:22" x14ac:dyDescent="0.25">
      <c r="B127" s="229"/>
      <c r="C127" s="231"/>
      <c r="D127" s="231"/>
      <c r="E127" s="229" t="s">
        <v>1025</v>
      </c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 t="s">
        <v>1026</v>
      </c>
      <c r="R127" s="229"/>
      <c r="S127" s="229"/>
      <c r="T127" s="229"/>
      <c r="U127" s="229"/>
      <c r="V127" s="229"/>
    </row>
    <row r="128" spans="1:22" ht="17.25" customHeight="1" x14ac:dyDescent="0.25">
      <c r="A128" s="229"/>
    </row>
    <row r="129" spans="2:22" x14ac:dyDescent="0.25">
      <c r="B129" s="186" t="s">
        <v>1027</v>
      </c>
      <c r="E129" s="355" t="s">
        <v>1544</v>
      </c>
      <c r="F129" s="355"/>
      <c r="G129" s="355"/>
      <c r="H129" s="355"/>
      <c r="I129" s="355"/>
      <c r="J129" s="355"/>
      <c r="K129" s="355"/>
      <c r="L129" s="355"/>
      <c r="M129" s="355"/>
      <c r="N129" s="355"/>
      <c r="Q129" s="355"/>
      <c r="R129" s="355"/>
      <c r="S129" s="355"/>
      <c r="T129" s="355"/>
      <c r="U129" s="355"/>
      <c r="V129" s="355"/>
    </row>
    <row r="130" spans="2:22" x14ac:dyDescent="0.25">
      <c r="C130" s="231"/>
      <c r="D130" s="231"/>
      <c r="E130" s="229" t="s">
        <v>1025</v>
      </c>
      <c r="Q130" s="232" t="s">
        <v>1026</v>
      </c>
    </row>
  </sheetData>
  <sheetProtection formatCells="0" formatColumns="0" formatRows="0" selectLockedCells="1"/>
  <mergeCells count="126">
    <mergeCell ref="C123:U123"/>
    <mergeCell ref="E126:N126"/>
    <mergeCell ref="Q126:V126"/>
    <mergeCell ref="E129:N129"/>
    <mergeCell ref="Q129:V129"/>
    <mergeCell ref="D114:H114"/>
    <mergeCell ref="I114:Q114"/>
    <mergeCell ref="R114:S114"/>
    <mergeCell ref="T114:U114"/>
    <mergeCell ref="D115:H115"/>
    <mergeCell ref="I115:Q115"/>
    <mergeCell ref="R115:S115"/>
    <mergeCell ref="T115:U115"/>
    <mergeCell ref="D112:H112"/>
    <mergeCell ref="I112:Q112"/>
    <mergeCell ref="R112:S112"/>
    <mergeCell ref="T112:U112"/>
    <mergeCell ref="D113:H113"/>
    <mergeCell ref="I113:Q113"/>
    <mergeCell ref="R113:S113"/>
    <mergeCell ref="T113:U113"/>
    <mergeCell ref="D110:H110"/>
    <mergeCell ref="I110:Q110"/>
    <mergeCell ref="R110:S110"/>
    <mergeCell ref="T110:U110"/>
    <mergeCell ref="D111:H111"/>
    <mergeCell ref="I111:Q111"/>
    <mergeCell ref="R111:S111"/>
    <mergeCell ref="T111:U111"/>
    <mergeCell ref="D108:H108"/>
    <mergeCell ref="I108:Q108"/>
    <mergeCell ref="R108:S108"/>
    <mergeCell ref="T108:U108"/>
    <mergeCell ref="D109:H109"/>
    <mergeCell ref="I109:Q109"/>
    <mergeCell ref="R109:S109"/>
    <mergeCell ref="T109:U109"/>
    <mergeCell ref="D106:H106"/>
    <mergeCell ref="I106:Q106"/>
    <mergeCell ref="R106:S106"/>
    <mergeCell ref="T106:U106"/>
    <mergeCell ref="D107:H107"/>
    <mergeCell ref="I107:Q107"/>
    <mergeCell ref="R107:S107"/>
    <mergeCell ref="T107:U107"/>
    <mergeCell ref="D104:H104"/>
    <mergeCell ref="I104:Q104"/>
    <mergeCell ref="R104:S104"/>
    <mergeCell ref="T104:U104"/>
    <mergeCell ref="D105:H105"/>
    <mergeCell ref="I105:Q105"/>
    <mergeCell ref="R105:S105"/>
    <mergeCell ref="T105:U105"/>
    <mergeCell ref="D96:H96"/>
    <mergeCell ref="I96:N96"/>
    <mergeCell ref="C99:U99"/>
    <mergeCell ref="D103:H103"/>
    <mergeCell ref="I103:Q103"/>
    <mergeCell ref="R103:S103"/>
    <mergeCell ref="T103:U103"/>
    <mergeCell ref="D93:H93"/>
    <mergeCell ref="I93:N93"/>
    <mergeCell ref="D94:H94"/>
    <mergeCell ref="I94:N94"/>
    <mergeCell ref="D95:H95"/>
    <mergeCell ref="I95:N95"/>
    <mergeCell ref="D90:H90"/>
    <mergeCell ref="I90:N90"/>
    <mergeCell ref="D91:H91"/>
    <mergeCell ref="I91:N91"/>
    <mergeCell ref="D92:H92"/>
    <mergeCell ref="I92:N92"/>
    <mergeCell ref="D87:H87"/>
    <mergeCell ref="I87:N87"/>
    <mergeCell ref="D88:H88"/>
    <mergeCell ref="I88:N88"/>
    <mergeCell ref="D89:H89"/>
    <mergeCell ref="I89:N89"/>
    <mergeCell ref="C80:U80"/>
    <mergeCell ref="D83:I83"/>
    <mergeCell ref="D85:H85"/>
    <mergeCell ref="I85:N85"/>
    <mergeCell ref="D86:H86"/>
    <mergeCell ref="I86:N86"/>
    <mergeCell ref="D75:H75"/>
    <mergeCell ref="I75:N75"/>
    <mergeCell ref="D76:H76"/>
    <mergeCell ref="I76:N76"/>
    <mergeCell ref="D77:H77"/>
    <mergeCell ref="I77:N77"/>
    <mergeCell ref="D72:H72"/>
    <mergeCell ref="I72:N72"/>
    <mergeCell ref="D73:H73"/>
    <mergeCell ref="I73:N73"/>
    <mergeCell ref="D74:H74"/>
    <mergeCell ref="I74:N74"/>
    <mergeCell ref="D69:H69"/>
    <mergeCell ref="I69:N69"/>
    <mergeCell ref="D70:H70"/>
    <mergeCell ref="I70:N70"/>
    <mergeCell ref="D71:H71"/>
    <mergeCell ref="I71:N71"/>
    <mergeCell ref="D66:H66"/>
    <mergeCell ref="I66:N66"/>
    <mergeCell ref="D67:H67"/>
    <mergeCell ref="I67:N67"/>
    <mergeCell ref="D68:H68"/>
    <mergeCell ref="I68:N68"/>
    <mergeCell ref="G54:I54"/>
    <mergeCell ref="C58:U58"/>
    <mergeCell ref="C61:U61"/>
    <mergeCell ref="H12:Q12"/>
    <mergeCell ref="H14:Q14"/>
    <mergeCell ref="C24:U24"/>
    <mergeCell ref="C25:K25"/>
    <mergeCell ref="C32:U32"/>
    <mergeCell ref="C37:U37"/>
    <mergeCell ref="B2:V2"/>
    <mergeCell ref="R4:V4"/>
    <mergeCell ref="H6:I6"/>
    <mergeCell ref="N6:Q6"/>
    <mergeCell ref="H8:Q8"/>
    <mergeCell ref="H10:Q10"/>
    <mergeCell ref="C42:U42"/>
    <mergeCell ref="G48:H48"/>
    <mergeCell ref="C50:U50"/>
  </mergeCells>
  <pageMargins left="0.47244094488188981" right="0.27559055118110237" top="0.27559055118110237" bottom="0.19685039370078741" header="0.19685039370078741" footer="0.19685039370078741"/>
  <pageSetup paperSize="9" scale="99" orientation="portrait" r:id="rId1"/>
  <headerFooter alignWithMargins="0"/>
  <rowBreaks count="3" manualBreakCount="3">
    <brk id="59" max="16383" man="1"/>
    <brk id="78" max="16383" man="1"/>
    <brk id="97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50B7-81E4-4964-827D-F85AE58BD4CD}">
  <sheetPr>
    <tabColor theme="8" tint="-0.249977111117893"/>
    <pageSetUpPr fitToPage="1"/>
  </sheetPr>
  <dimension ref="A1:AX16"/>
  <sheetViews>
    <sheetView view="pageBreakPreview" topLeftCell="A4" zoomScaleNormal="100" zoomScaleSheetLayoutView="100" workbookViewId="0">
      <selection activeCell="T14" sqref="T14"/>
    </sheetView>
  </sheetViews>
  <sheetFormatPr baseColWidth="10" defaultColWidth="10.6640625" defaultRowHeight="13.2" x14ac:dyDescent="0.25"/>
  <cols>
    <col min="1" max="1" width="4" style="166" customWidth="1"/>
    <col min="2" max="2" width="18.44140625" style="166" customWidth="1"/>
    <col min="3" max="14" width="8.6640625" style="166" customWidth="1"/>
    <col min="15" max="15" width="13.44140625" style="166" customWidth="1"/>
    <col min="16" max="16" width="9.44140625" style="166" customWidth="1"/>
    <col min="17" max="17" width="11.5546875" style="166"/>
    <col min="18" max="18" width="6.44140625" style="166" customWidth="1"/>
    <col min="19" max="20" width="11.5546875" style="166"/>
    <col min="21" max="21" width="29.6640625" style="166" customWidth="1"/>
    <col min="22" max="256" width="11.5546875" style="166"/>
    <col min="257" max="257" width="4" style="166" customWidth="1"/>
    <col min="258" max="258" width="18.44140625" style="166" customWidth="1"/>
    <col min="259" max="270" width="8.6640625" style="166" customWidth="1"/>
    <col min="271" max="271" width="13.44140625" style="166" customWidth="1"/>
    <col min="272" max="272" width="9.44140625" style="166" customWidth="1"/>
    <col min="273" max="273" width="11.5546875" style="166"/>
    <col min="274" max="274" width="6.44140625" style="166" customWidth="1"/>
    <col min="275" max="276" width="11.5546875" style="166"/>
    <col min="277" max="277" width="29.6640625" style="166" customWidth="1"/>
    <col min="278" max="512" width="11.5546875" style="166"/>
    <col min="513" max="513" width="4" style="166" customWidth="1"/>
    <col min="514" max="514" width="18.44140625" style="166" customWidth="1"/>
    <col min="515" max="526" width="8.6640625" style="166" customWidth="1"/>
    <col min="527" max="527" width="13.44140625" style="166" customWidth="1"/>
    <col min="528" max="528" width="9.44140625" style="166" customWidth="1"/>
    <col min="529" max="529" width="11.5546875" style="166"/>
    <col min="530" max="530" width="6.44140625" style="166" customWidth="1"/>
    <col min="531" max="532" width="11.5546875" style="166"/>
    <col min="533" max="533" width="29.6640625" style="166" customWidth="1"/>
    <col min="534" max="768" width="11.5546875" style="166"/>
    <col min="769" max="769" width="4" style="166" customWidth="1"/>
    <col min="770" max="770" width="18.44140625" style="166" customWidth="1"/>
    <col min="771" max="782" width="8.6640625" style="166" customWidth="1"/>
    <col min="783" max="783" width="13.44140625" style="166" customWidth="1"/>
    <col min="784" max="784" width="9.44140625" style="166" customWidth="1"/>
    <col min="785" max="785" width="11.5546875" style="166"/>
    <col min="786" max="786" width="6.44140625" style="166" customWidth="1"/>
    <col min="787" max="788" width="11.5546875" style="166"/>
    <col min="789" max="789" width="29.6640625" style="166" customWidth="1"/>
    <col min="790" max="1024" width="11.5546875" style="166"/>
    <col min="1025" max="1025" width="4" style="166" customWidth="1"/>
    <col min="1026" max="1026" width="18.44140625" style="166" customWidth="1"/>
    <col min="1027" max="1038" width="8.6640625" style="166" customWidth="1"/>
    <col min="1039" max="1039" width="13.44140625" style="166" customWidth="1"/>
    <col min="1040" max="1040" width="9.44140625" style="166" customWidth="1"/>
    <col min="1041" max="1041" width="11.5546875" style="166"/>
    <col min="1042" max="1042" width="6.44140625" style="166" customWidth="1"/>
    <col min="1043" max="1044" width="11.5546875" style="166"/>
    <col min="1045" max="1045" width="29.6640625" style="166" customWidth="1"/>
    <col min="1046" max="1280" width="11.5546875" style="166"/>
    <col min="1281" max="1281" width="4" style="166" customWidth="1"/>
    <col min="1282" max="1282" width="18.44140625" style="166" customWidth="1"/>
    <col min="1283" max="1294" width="8.6640625" style="166" customWidth="1"/>
    <col min="1295" max="1295" width="13.44140625" style="166" customWidth="1"/>
    <col min="1296" max="1296" width="9.44140625" style="166" customWidth="1"/>
    <col min="1297" max="1297" width="11.5546875" style="166"/>
    <col min="1298" max="1298" width="6.44140625" style="166" customWidth="1"/>
    <col min="1299" max="1300" width="11.5546875" style="166"/>
    <col min="1301" max="1301" width="29.6640625" style="166" customWidth="1"/>
    <col min="1302" max="1536" width="11.5546875" style="166"/>
    <col min="1537" max="1537" width="4" style="166" customWidth="1"/>
    <col min="1538" max="1538" width="18.44140625" style="166" customWidth="1"/>
    <col min="1539" max="1550" width="8.6640625" style="166" customWidth="1"/>
    <col min="1551" max="1551" width="13.44140625" style="166" customWidth="1"/>
    <col min="1552" max="1552" width="9.44140625" style="166" customWidth="1"/>
    <col min="1553" max="1553" width="11.5546875" style="166"/>
    <col min="1554" max="1554" width="6.44140625" style="166" customWidth="1"/>
    <col min="1555" max="1556" width="11.5546875" style="166"/>
    <col min="1557" max="1557" width="29.6640625" style="166" customWidth="1"/>
    <col min="1558" max="1792" width="11.5546875" style="166"/>
    <col min="1793" max="1793" width="4" style="166" customWidth="1"/>
    <col min="1794" max="1794" width="18.44140625" style="166" customWidth="1"/>
    <col min="1795" max="1806" width="8.6640625" style="166" customWidth="1"/>
    <col min="1807" max="1807" width="13.44140625" style="166" customWidth="1"/>
    <col min="1808" max="1808" width="9.44140625" style="166" customWidth="1"/>
    <col min="1809" max="1809" width="11.5546875" style="166"/>
    <col min="1810" max="1810" width="6.44140625" style="166" customWidth="1"/>
    <col min="1811" max="1812" width="11.5546875" style="166"/>
    <col min="1813" max="1813" width="29.6640625" style="166" customWidth="1"/>
    <col min="1814" max="2048" width="11.5546875" style="166"/>
    <col min="2049" max="2049" width="4" style="166" customWidth="1"/>
    <col min="2050" max="2050" width="18.44140625" style="166" customWidth="1"/>
    <col min="2051" max="2062" width="8.6640625" style="166" customWidth="1"/>
    <col min="2063" max="2063" width="13.44140625" style="166" customWidth="1"/>
    <col min="2064" max="2064" width="9.44140625" style="166" customWidth="1"/>
    <col min="2065" max="2065" width="11.5546875" style="166"/>
    <col min="2066" max="2066" width="6.44140625" style="166" customWidth="1"/>
    <col min="2067" max="2068" width="11.5546875" style="166"/>
    <col min="2069" max="2069" width="29.6640625" style="166" customWidth="1"/>
    <col min="2070" max="2304" width="11.5546875" style="166"/>
    <col min="2305" max="2305" width="4" style="166" customWidth="1"/>
    <col min="2306" max="2306" width="18.44140625" style="166" customWidth="1"/>
    <col min="2307" max="2318" width="8.6640625" style="166" customWidth="1"/>
    <col min="2319" max="2319" width="13.44140625" style="166" customWidth="1"/>
    <col min="2320" max="2320" width="9.44140625" style="166" customWidth="1"/>
    <col min="2321" max="2321" width="11.5546875" style="166"/>
    <col min="2322" max="2322" width="6.44140625" style="166" customWidth="1"/>
    <col min="2323" max="2324" width="11.5546875" style="166"/>
    <col min="2325" max="2325" width="29.6640625" style="166" customWidth="1"/>
    <col min="2326" max="2560" width="11.5546875" style="166"/>
    <col min="2561" max="2561" width="4" style="166" customWidth="1"/>
    <col min="2562" max="2562" width="18.44140625" style="166" customWidth="1"/>
    <col min="2563" max="2574" width="8.6640625" style="166" customWidth="1"/>
    <col min="2575" max="2575" width="13.44140625" style="166" customWidth="1"/>
    <col min="2576" max="2576" width="9.44140625" style="166" customWidth="1"/>
    <col min="2577" max="2577" width="11.5546875" style="166"/>
    <col min="2578" max="2578" width="6.44140625" style="166" customWidth="1"/>
    <col min="2579" max="2580" width="11.5546875" style="166"/>
    <col min="2581" max="2581" width="29.6640625" style="166" customWidth="1"/>
    <col min="2582" max="2816" width="11.5546875" style="166"/>
    <col min="2817" max="2817" width="4" style="166" customWidth="1"/>
    <col min="2818" max="2818" width="18.44140625" style="166" customWidth="1"/>
    <col min="2819" max="2830" width="8.6640625" style="166" customWidth="1"/>
    <col min="2831" max="2831" width="13.44140625" style="166" customWidth="1"/>
    <col min="2832" max="2832" width="9.44140625" style="166" customWidth="1"/>
    <col min="2833" max="2833" width="11.5546875" style="166"/>
    <col min="2834" max="2834" width="6.44140625" style="166" customWidth="1"/>
    <col min="2835" max="2836" width="11.5546875" style="166"/>
    <col min="2837" max="2837" width="29.6640625" style="166" customWidth="1"/>
    <col min="2838" max="3072" width="11.5546875" style="166"/>
    <col min="3073" max="3073" width="4" style="166" customWidth="1"/>
    <col min="3074" max="3074" width="18.44140625" style="166" customWidth="1"/>
    <col min="3075" max="3086" width="8.6640625" style="166" customWidth="1"/>
    <col min="3087" max="3087" width="13.44140625" style="166" customWidth="1"/>
    <col min="3088" max="3088" width="9.44140625" style="166" customWidth="1"/>
    <col min="3089" max="3089" width="11.5546875" style="166"/>
    <col min="3090" max="3090" width="6.44140625" style="166" customWidth="1"/>
    <col min="3091" max="3092" width="11.5546875" style="166"/>
    <col min="3093" max="3093" width="29.6640625" style="166" customWidth="1"/>
    <col min="3094" max="3328" width="11.5546875" style="166"/>
    <col min="3329" max="3329" width="4" style="166" customWidth="1"/>
    <col min="3330" max="3330" width="18.44140625" style="166" customWidth="1"/>
    <col min="3331" max="3342" width="8.6640625" style="166" customWidth="1"/>
    <col min="3343" max="3343" width="13.44140625" style="166" customWidth="1"/>
    <col min="3344" max="3344" width="9.44140625" style="166" customWidth="1"/>
    <col min="3345" max="3345" width="11.5546875" style="166"/>
    <col min="3346" max="3346" width="6.44140625" style="166" customWidth="1"/>
    <col min="3347" max="3348" width="11.5546875" style="166"/>
    <col min="3349" max="3349" width="29.6640625" style="166" customWidth="1"/>
    <col min="3350" max="3584" width="11.5546875" style="166"/>
    <col min="3585" max="3585" width="4" style="166" customWidth="1"/>
    <col min="3586" max="3586" width="18.44140625" style="166" customWidth="1"/>
    <col min="3587" max="3598" width="8.6640625" style="166" customWidth="1"/>
    <col min="3599" max="3599" width="13.44140625" style="166" customWidth="1"/>
    <col min="3600" max="3600" width="9.44140625" style="166" customWidth="1"/>
    <col min="3601" max="3601" width="11.5546875" style="166"/>
    <col min="3602" max="3602" width="6.44140625" style="166" customWidth="1"/>
    <col min="3603" max="3604" width="11.5546875" style="166"/>
    <col min="3605" max="3605" width="29.6640625" style="166" customWidth="1"/>
    <col min="3606" max="3840" width="11.5546875" style="166"/>
    <col min="3841" max="3841" width="4" style="166" customWidth="1"/>
    <col min="3842" max="3842" width="18.44140625" style="166" customWidth="1"/>
    <col min="3843" max="3854" width="8.6640625" style="166" customWidth="1"/>
    <col min="3855" max="3855" width="13.44140625" style="166" customWidth="1"/>
    <col min="3856" max="3856" width="9.44140625" style="166" customWidth="1"/>
    <col min="3857" max="3857" width="11.5546875" style="166"/>
    <col min="3858" max="3858" width="6.44140625" style="166" customWidth="1"/>
    <col min="3859" max="3860" width="11.5546875" style="166"/>
    <col min="3861" max="3861" width="29.6640625" style="166" customWidth="1"/>
    <col min="3862" max="4096" width="11.5546875" style="166"/>
    <col min="4097" max="4097" width="4" style="166" customWidth="1"/>
    <col min="4098" max="4098" width="18.44140625" style="166" customWidth="1"/>
    <col min="4099" max="4110" width="8.6640625" style="166" customWidth="1"/>
    <col min="4111" max="4111" width="13.44140625" style="166" customWidth="1"/>
    <col min="4112" max="4112" width="9.44140625" style="166" customWidth="1"/>
    <col min="4113" max="4113" width="11.5546875" style="166"/>
    <col min="4114" max="4114" width="6.44140625" style="166" customWidth="1"/>
    <col min="4115" max="4116" width="11.5546875" style="166"/>
    <col min="4117" max="4117" width="29.6640625" style="166" customWidth="1"/>
    <col min="4118" max="4352" width="11.5546875" style="166"/>
    <col min="4353" max="4353" width="4" style="166" customWidth="1"/>
    <col min="4354" max="4354" width="18.44140625" style="166" customWidth="1"/>
    <col min="4355" max="4366" width="8.6640625" style="166" customWidth="1"/>
    <col min="4367" max="4367" width="13.44140625" style="166" customWidth="1"/>
    <col min="4368" max="4368" width="9.44140625" style="166" customWidth="1"/>
    <col min="4369" max="4369" width="11.5546875" style="166"/>
    <col min="4370" max="4370" width="6.44140625" style="166" customWidth="1"/>
    <col min="4371" max="4372" width="11.5546875" style="166"/>
    <col min="4373" max="4373" width="29.6640625" style="166" customWidth="1"/>
    <col min="4374" max="4608" width="11.5546875" style="166"/>
    <col min="4609" max="4609" width="4" style="166" customWidth="1"/>
    <col min="4610" max="4610" width="18.44140625" style="166" customWidth="1"/>
    <col min="4611" max="4622" width="8.6640625" style="166" customWidth="1"/>
    <col min="4623" max="4623" width="13.44140625" style="166" customWidth="1"/>
    <col min="4624" max="4624" width="9.44140625" style="166" customWidth="1"/>
    <col min="4625" max="4625" width="11.5546875" style="166"/>
    <col min="4626" max="4626" width="6.44140625" style="166" customWidth="1"/>
    <col min="4627" max="4628" width="11.5546875" style="166"/>
    <col min="4629" max="4629" width="29.6640625" style="166" customWidth="1"/>
    <col min="4630" max="4864" width="11.5546875" style="166"/>
    <col min="4865" max="4865" width="4" style="166" customWidth="1"/>
    <col min="4866" max="4866" width="18.44140625" style="166" customWidth="1"/>
    <col min="4867" max="4878" width="8.6640625" style="166" customWidth="1"/>
    <col min="4879" max="4879" width="13.44140625" style="166" customWidth="1"/>
    <col min="4880" max="4880" width="9.44140625" style="166" customWidth="1"/>
    <col min="4881" max="4881" width="11.5546875" style="166"/>
    <col min="4882" max="4882" width="6.44140625" style="166" customWidth="1"/>
    <col min="4883" max="4884" width="11.5546875" style="166"/>
    <col min="4885" max="4885" width="29.6640625" style="166" customWidth="1"/>
    <col min="4886" max="5120" width="11.5546875" style="166"/>
    <col min="5121" max="5121" width="4" style="166" customWidth="1"/>
    <col min="5122" max="5122" width="18.44140625" style="166" customWidth="1"/>
    <col min="5123" max="5134" width="8.6640625" style="166" customWidth="1"/>
    <col min="5135" max="5135" width="13.44140625" style="166" customWidth="1"/>
    <col min="5136" max="5136" width="9.44140625" style="166" customWidth="1"/>
    <col min="5137" max="5137" width="11.5546875" style="166"/>
    <col min="5138" max="5138" width="6.44140625" style="166" customWidth="1"/>
    <col min="5139" max="5140" width="11.5546875" style="166"/>
    <col min="5141" max="5141" width="29.6640625" style="166" customWidth="1"/>
    <col min="5142" max="5376" width="11.5546875" style="166"/>
    <col min="5377" max="5377" width="4" style="166" customWidth="1"/>
    <col min="5378" max="5378" width="18.44140625" style="166" customWidth="1"/>
    <col min="5379" max="5390" width="8.6640625" style="166" customWidth="1"/>
    <col min="5391" max="5391" width="13.44140625" style="166" customWidth="1"/>
    <col min="5392" max="5392" width="9.44140625" style="166" customWidth="1"/>
    <col min="5393" max="5393" width="11.5546875" style="166"/>
    <col min="5394" max="5394" width="6.44140625" style="166" customWidth="1"/>
    <col min="5395" max="5396" width="11.5546875" style="166"/>
    <col min="5397" max="5397" width="29.6640625" style="166" customWidth="1"/>
    <col min="5398" max="5632" width="11.5546875" style="166"/>
    <col min="5633" max="5633" width="4" style="166" customWidth="1"/>
    <col min="5634" max="5634" width="18.44140625" style="166" customWidth="1"/>
    <col min="5635" max="5646" width="8.6640625" style="166" customWidth="1"/>
    <col min="5647" max="5647" width="13.44140625" style="166" customWidth="1"/>
    <col min="5648" max="5648" width="9.44140625" style="166" customWidth="1"/>
    <col min="5649" max="5649" width="11.5546875" style="166"/>
    <col min="5650" max="5650" width="6.44140625" style="166" customWidth="1"/>
    <col min="5651" max="5652" width="11.5546875" style="166"/>
    <col min="5653" max="5653" width="29.6640625" style="166" customWidth="1"/>
    <col min="5654" max="5888" width="11.5546875" style="166"/>
    <col min="5889" max="5889" width="4" style="166" customWidth="1"/>
    <col min="5890" max="5890" width="18.44140625" style="166" customWidth="1"/>
    <col min="5891" max="5902" width="8.6640625" style="166" customWidth="1"/>
    <col min="5903" max="5903" width="13.44140625" style="166" customWidth="1"/>
    <col min="5904" max="5904" width="9.44140625" style="166" customWidth="1"/>
    <col min="5905" max="5905" width="11.5546875" style="166"/>
    <col min="5906" max="5906" width="6.44140625" style="166" customWidth="1"/>
    <col min="5907" max="5908" width="11.5546875" style="166"/>
    <col min="5909" max="5909" width="29.6640625" style="166" customWidth="1"/>
    <col min="5910" max="6144" width="11.5546875" style="166"/>
    <col min="6145" max="6145" width="4" style="166" customWidth="1"/>
    <col min="6146" max="6146" width="18.44140625" style="166" customWidth="1"/>
    <col min="6147" max="6158" width="8.6640625" style="166" customWidth="1"/>
    <col min="6159" max="6159" width="13.44140625" style="166" customWidth="1"/>
    <col min="6160" max="6160" width="9.44140625" style="166" customWidth="1"/>
    <col min="6161" max="6161" width="11.5546875" style="166"/>
    <col min="6162" max="6162" width="6.44140625" style="166" customWidth="1"/>
    <col min="6163" max="6164" width="11.5546875" style="166"/>
    <col min="6165" max="6165" width="29.6640625" style="166" customWidth="1"/>
    <col min="6166" max="6400" width="11.5546875" style="166"/>
    <col min="6401" max="6401" width="4" style="166" customWidth="1"/>
    <col min="6402" max="6402" width="18.44140625" style="166" customWidth="1"/>
    <col min="6403" max="6414" width="8.6640625" style="166" customWidth="1"/>
    <col min="6415" max="6415" width="13.44140625" style="166" customWidth="1"/>
    <col min="6416" max="6416" width="9.44140625" style="166" customWidth="1"/>
    <col min="6417" max="6417" width="11.5546875" style="166"/>
    <col min="6418" max="6418" width="6.44140625" style="166" customWidth="1"/>
    <col min="6419" max="6420" width="11.5546875" style="166"/>
    <col min="6421" max="6421" width="29.6640625" style="166" customWidth="1"/>
    <col min="6422" max="6656" width="11.5546875" style="166"/>
    <col min="6657" max="6657" width="4" style="166" customWidth="1"/>
    <col min="6658" max="6658" width="18.44140625" style="166" customWidth="1"/>
    <col min="6659" max="6670" width="8.6640625" style="166" customWidth="1"/>
    <col min="6671" max="6671" width="13.44140625" style="166" customWidth="1"/>
    <col min="6672" max="6672" width="9.44140625" style="166" customWidth="1"/>
    <col min="6673" max="6673" width="11.5546875" style="166"/>
    <col min="6674" max="6674" width="6.44140625" style="166" customWidth="1"/>
    <col min="6675" max="6676" width="11.5546875" style="166"/>
    <col min="6677" max="6677" width="29.6640625" style="166" customWidth="1"/>
    <col min="6678" max="6912" width="11.5546875" style="166"/>
    <col min="6913" max="6913" width="4" style="166" customWidth="1"/>
    <col min="6914" max="6914" width="18.44140625" style="166" customWidth="1"/>
    <col min="6915" max="6926" width="8.6640625" style="166" customWidth="1"/>
    <col min="6927" max="6927" width="13.44140625" style="166" customWidth="1"/>
    <col min="6928" max="6928" width="9.44140625" style="166" customWidth="1"/>
    <col min="6929" max="6929" width="11.5546875" style="166"/>
    <col min="6930" max="6930" width="6.44140625" style="166" customWidth="1"/>
    <col min="6931" max="6932" width="11.5546875" style="166"/>
    <col min="6933" max="6933" width="29.6640625" style="166" customWidth="1"/>
    <col min="6934" max="7168" width="11.5546875" style="166"/>
    <col min="7169" max="7169" width="4" style="166" customWidth="1"/>
    <col min="7170" max="7170" width="18.44140625" style="166" customWidth="1"/>
    <col min="7171" max="7182" width="8.6640625" style="166" customWidth="1"/>
    <col min="7183" max="7183" width="13.44140625" style="166" customWidth="1"/>
    <col min="7184" max="7184" width="9.44140625" style="166" customWidth="1"/>
    <col min="7185" max="7185" width="11.5546875" style="166"/>
    <col min="7186" max="7186" width="6.44140625" style="166" customWidth="1"/>
    <col min="7187" max="7188" width="11.5546875" style="166"/>
    <col min="7189" max="7189" width="29.6640625" style="166" customWidth="1"/>
    <col min="7190" max="7424" width="11.5546875" style="166"/>
    <col min="7425" max="7425" width="4" style="166" customWidth="1"/>
    <col min="7426" max="7426" width="18.44140625" style="166" customWidth="1"/>
    <col min="7427" max="7438" width="8.6640625" style="166" customWidth="1"/>
    <col min="7439" max="7439" width="13.44140625" style="166" customWidth="1"/>
    <col min="7440" max="7440" width="9.44140625" style="166" customWidth="1"/>
    <col min="7441" max="7441" width="11.5546875" style="166"/>
    <col min="7442" max="7442" width="6.44140625" style="166" customWidth="1"/>
    <col min="7443" max="7444" width="11.5546875" style="166"/>
    <col min="7445" max="7445" width="29.6640625" style="166" customWidth="1"/>
    <col min="7446" max="7680" width="11.5546875" style="166"/>
    <col min="7681" max="7681" width="4" style="166" customWidth="1"/>
    <col min="7682" max="7682" width="18.44140625" style="166" customWidth="1"/>
    <col min="7683" max="7694" width="8.6640625" style="166" customWidth="1"/>
    <col min="7695" max="7695" width="13.44140625" style="166" customWidth="1"/>
    <col min="7696" max="7696" width="9.44140625" style="166" customWidth="1"/>
    <col min="7697" max="7697" width="11.5546875" style="166"/>
    <col min="7698" max="7698" width="6.44140625" style="166" customWidth="1"/>
    <col min="7699" max="7700" width="11.5546875" style="166"/>
    <col min="7701" max="7701" width="29.6640625" style="166" customWidth="1"/>
    <col min="7702" max="7936" width="11.5546875" style="166"/>
    <col min="7937" max="7937" width="4" style="166" customWidth="1"/>
    <col min="7938" max="7938" width="18.44140625" style="166" customWidth="1"/>
    <col min="7939" max="7950" width="8.6640625" style="166" customWidth="1"/>
    <col min="7951" max="7951" width="13.44140625" style="166" customWidth="1"/>
    <col min="7952" max="7952" width="9.44140625" style="166" customWidth="1"/>
    <col min="7953" max="7953" width="11.5546875" style="166"/>
    <col min="7954" max="7954" width="6.44140625" style="166" customWidth="1"/>
    <col min="7955" max="7956" width="11.5546875" style="166"/>
    <col min="7957" max="7957" width="29.6640625" style="166" customWidth="1"/>
    <col min="7958" max="8192" width="11.5546875" style="166"/>
    <col min="8193" max="8193" width="4" style="166" customWidth="1"/>
    <col min="8194" max="8194" width="18.44140625" style="166" customWidth="1"/>
    <col min="8195" max="8206" width="8.6640625" style="166" customWidth="1"/>
    <col min="8207" max="8207" width="13.44140625" style="166" customWidth="1"/>
    <col min="8208" max="8208" width="9.44140625" style="166" customWidth="1"/>
    <col min="8209" max="8209" width="11.5546875" style="166"/>
    <col min="8210" max="8210" width="6.44140625" style="166" customWidth="1"/>
    <col min="8211" max="8212" width="11.5546875" style="166"/>
    <col min="8213" max="8213" width="29.6640625" style="166" customWidth="1"/>
    <col min="8214" max="8448" width="11.5546875" style="166"/>
    <col min="8449" max="8449" width="4" style="166" customWidth="1"/>
    <col min="8450" max="8450" width="18.44140625" style="166" customWidth="1"/>
    <col min="8451" max="8462" width="8.6640625" style="166" customWidth="1"/>
    <col min="8463" max="8463" width="13.44140625" style="166" customWidth="1"/>
    <col min="8464" max="8464" width="9.44140625" style="166" customWidth="1"/>
    <col min="8465" max="8465" width="11.5546875" style="166"/>
    <col min="8466" max="8466" width="6.44140625" style="166" customWidth="1"/>
    <col min="8467" max="8468" width="11.5546875" style="166"/>
    <col min="8469" max="8469" width="29.6640625" style="166" customWidth="1"/>
    <col min="8470" max="8704" width="11.5546875" style="166"/>
    <col min="8705" max="8705" width="4" style="166" customWidth="1"/>
    <col min="8706" max="8706" width="18.44140625" style="166" customWidth="1"/>
    <col min="8707" max="8718" width="8.6640625" style="166" customWidth="1"/>
    <col min="8719" max="8719" width="13.44140625" style="166" customWidth="1"/>
    <col min="8720" max="8720" width="9.44140625" style="166" customWidth="1"/>
    <col min="8721" max="8721" width="11.5546875" style="166"/>
    <col min="8722" max="8722" width="6.44140625" style="166" customWidth="1"/>
    <col min="8723" max="8724" width="11.5546875" style="166"/>
    <col min="8725" max="8725" width="29.6640625" style="166" customWidth="1"/>
    <col min="8726" max="8960" width="11.5546875" style="166"/>
    <col min="8961" max="8961" width="4" style="166" customWidth="1"/>
    <col min="8962" max="8962" width="18.44140625" style="166" customWidth="1"/>
    <col min="8963" max="8974" width="8.6640625" style="166" customWidth="1"/>
    <col min="8975" max="8975" width="13.44140625" style="166" customWidth="1"/>
    <col min="8976" max="8976" width="9.44140625" style="166" customWidth="1"/>
    <col min="8977" max="8977" width="11.5546875" style="166"/>
    <col min="8978" max="8978" width="6.44140625" style="166" customWidth="1"/>
    <col min="8979" max="8980" width="11.5546875" style="166"/>
    <col min="8981" max="8981" width="29.6640625" style="166" customWidth="1"/>
    <col min="8982" max="9216" width="11.5546875" style="166"/>
    <col min="9217" max="9217" width="4" style="166" customWidth="1"/>
    <col min="9218" max="9218" width="18.44140625" style="166" customWidth="1"/>
    <col min="9219" max="9230" width="8.6640625" style="166" customWidth="1"/>
    <col min="9231" max="9231" width="13.44140625" style="166" customWidth="1"/>
    <col min="9232" max="9232" width="9.44140625" style="166" customWidth="1"/>
    <col min="9233" max="9233" width="11.5546875" style="166"/>
    <col min="9234" max="9234" width="6.44140625" style="166" customWidth="1"/>
    <col min="9235" max="9236" width="11.5546875" style="166"/>
    <col min="9237" max="9237" width="29.6640625" style="166" customWidth="1"/>
    <col min="9238" max="9472" width="11.5546875" style="166"/>
    <col min="9473" max="9473" width="4" style="166" customWidth="1"/>
    <col min="9474" max="9474" width="18.44140625" style="166" customWidth="1"/>
    <col min="9475" max="9486" width="8.6640625" style="166" customWidth="1"/>
    <col min="9487" max="9487" width="13.44140625" style="166" customWidth="1"/>
    <col min="9488" max="9488" width="9.44140625" style="166" customWidth="1"/>
    <col min="9489" max="9489" width="11.5546875" style="166"/>
    <col min="9490" max="9490" width="6.44140625" style="166" customWidth="1"/>
    <col min="9491" max="9492" width="11.5546875" style="166"/>
    <col min="9493" max="9493" width="29.6640625" style="166" customWidth="1"/>
    <col min="9494" max="9728" width="11.5546875" style="166"/>
    <col min="9729" max="9729" width="4" style="166" customWidth="1"/>
    <col min="9730" max="9730" width="18.44140625" style="166" customWidth="1"/>
    <col min="9731" max="9742" width="8.6640625" style="166" customWidth="1"/>
    <col min="9743" max="9743" width="13.44140625" style="166" customWidth="1"/>
    <col min="9744" max="9744" width="9.44140625" style="166" customWidth="1"/>
    <col min="9745" max="9745" width="11.5546875" style="166"/>
    <col min="9746" max="9746" width="6.44140625" style="166" customWidth="1"/>
    <col min="9747" max="9748" width="11.5546875" style="166"/>
    <col min="9749" max="9749" width="29.6640625" style="166" customWidth="1"/>
    <col min="9750" max="9984" width="11.5546875" style="166"/>
    <col min="9985" max="9985" width="4" style="166" customWidth="1"/>
    <col min="9986" max="9986" width="18.44140625" style="166" customWidth="1"/>
    <col min="9987" max="9998" width="8.6640625" style="166" customWidth="1"/>
    <col min="9999" max="9999" width="13.44140625" style="166" customWidth="1"/>
    <col min="10000" max="10000" width="9.44140625" style="166" customWidth="1"/>
    <col min="10001" max="10001" width="11.5546875" style="166"/>
    <col min="10002" max="10002" width="6.44140625" style="166" customWidth="1"/>
    <col min="10003" max="10004" width="11.5546875" style="166"/>
    <col min="10005" max="10005" width="29.6640625" style="166" customWidth="1"/>
    <col min="10006" max="10240" width="11.5546875" style="166"/>
    <col min="10241" max="10241" width="4" style="166" customWidth="1"/>
    <col min="10242" max="10242" width="18.44140625" style="166" customWidth="1"/>
    <col min="10243" max="10254" width="8.6640625" style="166" customWidth="1"/>
    <col min="10255" max="10255" width="13.44140625" style="166" customWidth="1"/>
    <col min="10256" max="10256" width="9.44140625" style="166" customWidth="1"/>
    <col min="10257" max="10257" width="11.5546875" style="166"/>
    <col min="10258" max="10258" width="6.44140625" style="166" customWidth="1"/>
    <col min="10259" max="10260" width="11.5546875" style="166"/>
    <col min="10261" max="10261" width="29.6640625" style="166" customWidth="1"/>
    <col min="10262" max="10496" width="11.5546875" style="166"/>
    <col min="10497" max="10497" width="4" style="166" customWidth="1"/>
    <col min="10498" max="10498" width="18.44140625" style="166" customWidth="1"/>
    <col min="10499" max="10510" width="8.6640625" style="166" customWidth="1"/>
    <col min="10511" max="10511" width="13.44140625" style="166" customWidth="1"/>
    <col min="10512" max="10512" width="9.44140625" style="166" customWidth="1"/>
    <col min="10513" max="10513" width="11.5546875" style="166"/>
    <col min="10514" max="10514" width="6.44140625" style="166" customWidth="1"/>
    <col min="10515" max="10516" width="11.5546875" style="166"/>
    <col min="10517" max="10517" width="29.6640625" style="166" customWidth="1"/>
    <col min="10518" max="10752" width="11.5546875" style="166"/>
    <col min="10753" max="10753" width="4" style="166" customWidth="1"/>
    <col min="10754" max="10754" width="18.44140625" style="166" customWidth="1"/>
    <col min="10755" max="10766" width="8.6640625" style="166" customWidth="1"/>
    <col min="10767" max="10767" width="13.44140625" style="166" customWidth="1"/>
    <col min="10768" max="10768" width="9.44140625" style="166" customWidth="1"/>
    <col min="10769" max="10769" width="11.5546875" style="166"/>
    <col min="10770" max="10770" width="6.44140625" style="166" customWidth="1"/>
    <col min="10771" max="10772" width="11.5546875" style="166"/>
    <col min="10773" max="10773" width="29.6640625" style="166" customWidth="1"/>
    <col min="10774" max="11008" width="11.5546875" style="166"/>
    <col min="11009" max="11009" width="4" style="166" customWidth="1"/>
    <col min="11010" max="11010" width="18.44140625" style="166" customWidth="1"/>
    <col min="11011" max="11022" width="8.6640625" style="166" customWidth="1"/>
    <col min="11023" max="11023" width="13.44140625" style="166" customWidth="1"/>
    <col min="11024" max="11024" width="9.44140625" style="166" customWidth="1"/>
    <col min="11025" max="11025" width="11.5546875" style="166"/>
    <col min="11026" max="11026" width="6.44140625" style="166" customWidth="1"/>
    <col min="11027" max="11028" width="11.5546875" style="166"/>
    <col min="11029" max="11029" width="29.6640625" style="166" customWidth="1"/>
    <col min="11030" max="11264" width="11.5546875" style="166"/>
    <col min="11265" max="11265" width="4" style="166" customWidth="1"/>
    <col min="11266" max="11266" width="18.44140625" style="166" customWidth="1"/>
    <col min="11267" max="11278" width="8.6640625" style="166" customWidth="1"/>
    <col min="11279" max="11279" width="13.44140625" style="166" customWidth="1"/>
    <col min="11280" max="11280" width="9.44140625" style="166" customWidth="1"/>
    <col min="11281" max="11281" width="11.5546875" style="166"/>
    <col min="11282" max="11282" width="6.44140625" style="166" customWidth="1"/>
    <col min="11283" max="11284" width="11.5546875" style="166"/>
    <col min="11285" max="11285" width="29.6640625" style="166" customWidth="1"/>
    <col min="11286" max="11520" width="11.5546875" style="166"/>
    <col min="11521" max="11521" width="4" style="166" customWidth="1"/>
    <col min="11522" max="11522" width="18.44140625" style="166" customWidth="1"/>
    <col min="11523" max="11534" width="8.6640625" style="166" customWidth="1"/>
    <col min="11535" max="11535" width="13.44140625" style="166" customWidth="1"/>
    <col min="11536" max="11536" width="9.44140625" style="166" customWidth="1"/>
    <col min="11537" max="11537" width="11.5546875" style="166"/>
    <col min="11538" max="11538" width="6.44140625" style="166" customWidth="1"/>
    <col min="11539" max="11540" width="11.5546875" style="166"/>
    <col min="11541" max="11541" width="29.6640625" style="166" customWidth="1"/>
    <col min="11542" max="11776" width="11.5546875" style="166"/>
    <col min="11777" max="11777" width="4" style="166" customWidth="1"/>
    <col min="11778" max="11778" width="18.44140625" style="166" customWidth="1"/>
    <col min="11779" max="11790" width="8.6640625" style="166" customWidth="1"/>
    <col min="11791" max="11791" width="13.44140625" style="166" customWidth="1"/>
    <col min="11792" max="11792" width="9.44140625" style="166" customWidth="1"/>
    <col min="11793" max="11793" width="11.5546875" style="166"/>
    <col min="11794" max="11794" width="6.44140625" style="166" customWidth="1"/>
    <col min="11795" max="11796" width="11.5546875" style="166"/>
    <col min="11797" max="11797" width="29.6640625" style="166" customWidth="1"/>
    <col min="11798" max="12032" width="11.5546875" style="166"/>
    <col min="12033" max="12033" width="4" style="166" customWidth="1"/>
    <col min="12034" max="12034" width="18.44140625" style="166" customWidth="1"/>
    <col min="12035" max="12046" width="8.6640625" style="166" customWidth="1"/>
    <col min="12047" max="12047" width="13.44140625" style="166" customWidth="1"/>
    <col min="12048" max="12048" width="9.44140625" style="166" customWidth="1"/>
    <col min="12049" max="12049" width="11.5546875" style="166"/>
    <col min="12050" max="12050" width="6.44140625" style="166" customWidth="1"/>
    <col min="12051" max="12052" width="11.5546875" style="166"/>
    <col min="12053" max="12053" width="29.6640625" style="166" customWidth="1"/>
    <col min="12054" max="12288" width="11.5546875" style="166"/>
    <col min="12289" max="12289" width="4" style="166" customWidth="1"/>
    <col min="12290" max="12290" width="18.44140625" style="166" customWidth="1"/>
    <col min="12291" max="12302" width="8.6640625" style="166" customWidth="1"/>
    <col min="12303" max="12303" width="13.44140625" style="166" customWidth="1"/>
    <col min="12304" max="12304" width="9.44140625" style="166" customWidth="1"/>
    <col min="12305" max="12305" width="11.5546875" style="166"/>
    <col min="12306" max="12306" width="6.44140625" style="166" customWidth="1"/>
    <col min="12307" max="12308" width="11.5546875" style="166"/>
    <col min="12309" max="12309" width="29.6640625" style="166" customWidth="1"/>
    <col min="12310" max="12544" width="11.5546875" style="166"/>
    <col min="12545" max="12545" width="4" style="166" customWidth="1"/>
    <col min="12546" max="12546" width="18.44140625" style="166" customWidth="1"/>
    <col min="12547" max="12558" width="8.6640625" style="166" customWidth="1"/>
    <col min="12559" max="12559" width="13.44140625" style="166" customWidth="1"/>
    <col min="12560" max="12560" width="9.44140625" style="166" customWidth="1"/>
    <col min="12561" max="12561" width="11.5546875" style="166"/>
    <col min="12562" max="12562" width="6.44140625" style="166" customWidth="1"/>
    <col min="12563" max="12564" width="11.5546875" style="166"/>
    <col min="12565" max="12565" width="29.6640625" style="166" customWidth="1"/>
    <col min="12566" max="12800" width="11.5546875" style="166"/>
    <col min="12801" max="12801" width="4" style="166" customWidth="1"/>
    <col min="12802" max="12802" width="18.44140625" style="166" customWidth="1"/>
    <col min="12803" max="12814" width="8.6640625" style="166" customWidth="1"/>
    <col min="12815" max="12815" width="13.44140625" style="166" customWidth="1"/>
    <col min="12816" max="12816" width="9.44140625" style="166" customWidth="1"/>
    <col min="12817" max="12817" width="11.5546875" style="166"/>
    <col min="12818" max="12818" width="6.44140625" style="166" customWidth="1"/>
    <col min="12819" max="12820" width="11.5546875" style="166"/>
    <col min="12821" max="12821" width="29.6640625" style="166" customWidth="1"/>
    <col min="12822" max="13056" width="11.5546875" style="166"/>
    <col min="13057" max="13057" width="4" style="166" customWidth="1"/>
    <col min="13058" max="13058" width="18.44140625" style="166" customWidth="1"/>
    <col min="13059" max="13070" width="8.6640625" style="166" customWidth="1"/>
    <col min="13071" max="13071" width="13.44140625" style="166" customWidth="1"/>
    <col min="13072" max="13072" width="9.44140625" style="166" customWidth="1"/>
    <col min="13073" max="13073" width="11.5546875" style="166"/>
    <col min="13074" max="13074" width="6.44140625" style="166" customWidth="1"/>
    <col min="13075" max="13076" width="11.5546875" style="166"/>
    <col min="13077" max="13077" width="29.6640625" style="166" customWidth="1"/>
    <col min="13078" max="13312" width="11.5546875" style="166"/>
    <col min="13313" max="13313" width="4" style="166" customWidth="1"/>
    <col min="13314" max="13314" width="18.44140625" style="166" customWidth="1"/>
    <col min="13315" max="13326" width="8.6640625" style="166" customWidth="1"/>
    <col min="13327" max="13327" width="13.44140625" style="166" customWidth="1"/>
    <col min="13328" max="13328" width="9.44140625" style="166" customWidth="1"/>
    <col min="13329" max="13329" width="11.5546875" style="166"/>
    <col min="13330" max="13330" width="6.44140625" style="166" customWidth="1"/>
    <col min="13331" max="13332" width="11.5546875" style="166"/>
    <col min="13333" max="13333" width="29.6640625" style="166" customWidth="1"/>
    <col min="13334" max="13568" width="11.5546875" style="166"/>
    <col min="13569" max="13569" width="4" style="166" customWidth="1"/>
    <col min="13570" max="13570" width="18.44140625" style="166" customWidth="1"/>
    <col min="13571" max="13582" width="8.6640625" style="166" customWidth="1"/>
    <col min="13583" max="13583" width="13.44140625" style="166" customWidth="1"/>
    <col min="13584" max="13584" width="9.44140625" style="166" customWidth="1"/>
    <col min="13585" max="13585" width="11.5546875" style="166"/>
    <col min="13586" max="13586" width="6.44140625" style="166" customWidth="1"/>
    <col min="13587" max="13588" width="11.5546875" style="166"/>
    <col min="13589" max="13589" width="29.6640625" style="166" customWidth="1"/>
    <col min="13590" max="13824" width="11.5546875" style="166"/>
    <col min="13825" max="13825" width="4" style="166" customWidth="1"/>
    <col min="13826" max="13826" width="18.44140625" style="166" customWidth="1"/>
    <col min="13827" max="13838" width="8.6640625" style="166" customWidth="1"/>
    <col min="13839" max="13839" width="13.44140625" style="166" customWidth="1"/>
    <col min="13840" max="13840" width="9.44140625" style="166" customWidth="1"/>
    <col min="13841" max="13841" width="11.5546875" style="166"/>
    <col min="13842" max="13842" width="6.44140625" style="166" customWidth="1"/>
    <col min="13843" max="13844" width="11.5546875" style="166"/>
    <col min="13845" max="13845" width="29.6640625" style="166" customWidth="1"/>
    <col min="13846" max="14080" width="11.5546875" style="166"/>
    <col min="14081" max="14081" width="4" style="166" customWidth="1"/>
    <col min="14082" max="14082" width="18.44140625" style="166" customWidth="1"/>
    <col min="14083" max="14094" width="8.6640625" style="166" customWidth="1"/>
    <col min="14095" max="14095" width="13.44140625" style="166" customWidth="1"/>
    <col min="14096" max="14096" width="9.44140625" style="166" customWidth="1"/>
    <col min="14097" max="14097" width="11.5546875" style="166"/>
    <col min="14098" max="14098" width="6.44140625" style="166" customWidth="1"/>
    <col min="14099" max="14100" width="11.5546875" style="166"/>
    <col min="14101" max="14101" width="29.6640625" style="166" customWidth="1"/>
    <col min="14102" max="14336" width="11.5546875" style="166"/>
    <col min="14337" max="14337" width="4" style="166" customWidth="1"/>
    <col min="14338" max="14338" width="18.44140625" style="166" customWidth="1"/>
    <col min="14339" max="14350" width="8.6640625" style="166" customWidth="1"/>
    <col min="14351" max="14351" width="13.44140625" style="166" customWidth="1"/>
    <col min="14352" max="14352" width="9.44140625" style="166" customWidth="1"/>
    <col min="14353" max="14353" width="11.5546875" style="166"/>
    <col min="14354" max="14354" width="6.44140625" style="166" customWidth="1"/>
    <col min="14355" max="14356" width="11.5546875" style="166"/>
    <col min="14357" max="14357" width="29.6640625" style="166" customWidth="1"/>
    <col min="14358" max="14592" width="11.5546875" style="166"/>
    <col min="14593" max="14593" width="4" style="166" customWidth="1"/>
    <col min="14594" max="14594" width="18.44140625" style="166" customWidth="1"/>
    <col min="14595" max="14606" width="8.6640625" style="166" customWidth="1"/>
    <col min="14607" max="14607" width="13.44140625" style="166" customWidth="1"/>
    <col min="14608" max="14608" width="9.44140625" style="166" customWidth="1"/>
    <col min="14609" max="14609" width="11.5546875" style="166"/>
    <col min="14610" max="14610" width="6.44140625" style="166" customWidth="1"/>
    <col min="14611" max="14612" width="11.5546875" style="166"/>
    <col min="14613" max="14613" width="29.6640625" style="166" customWidth="1"/>
    <col min="14614" max="14848" width="11.5546875" style="166"/>
    <col min="14849" max="14849" width="4" style="166" customWidth="1"/>
    <col min="14850" max="14850" width="18.44140625" style="166" customWidth="1"/>
    <col min="14851" max="14862" width="8.6640625" style="166" customWidth="1"/>
    <col min="14863" max="14863" width="13.44140625" style="166" customWidth="1"/>
    <col min="14864" max="14864" width="9.44140625" style="166" customWidth="1"/>
    <col min="14865" max="14865" width="11.5546875" style="166"/>
    <col min="14866" max="14866" width="6.44140625" style="166" customWidth="1"/>
    <col min="14867" max="14868" width="11.5546875" style="166"/>
    <col min="14869" max="14869" width="29.6640625" style="166" customWidth="1"/>
    <col min="14870" max="15104" width="11.5546875" style="166"/>
    <col min="15105" max="15105" width="4" style="166" customWidth="1"/>
    <col min="15106" max="15106" width="18.44140625" style="166" customWidth="1"/>
    <col min="15107" max="15118" width="8.6640625" style="166" customWidth="1"/>
    <col min="15119" max="15119" width="13.44140625" style="166" customWidth="1"/>
    <col min="15120" max="15120" width="9.44140625" style="166" customWidth="1"/>
    <col min="15121" max="15121" width="11.5546875" style="166"/>
    <col min="15122" max="15122" width="6.44140625" style="166" customWidth="1"/>
    <col min="15123" max="15124" width="11.5546875" style="166"/>
    <col min="15125" max="15125" width="29.6640625" style="166" customWidth="1"/>
    <col min="15126" max="15360" width="11.5546875" style="166"/>
    <col min="15361" max="15361" width="4" style="166" customWidth="1"/>
    <col min="15362" max="15362" width="18.44140625" style="166" customWidth="1"/>
    <col min="15363" max="15374" width="8.6640625" style="166" customWidth="1"/>
    <col min="15375" max="15375" width="13.44140625" style="166" customWidth="1"/>
    <col min="15376" max="15376" width="9.44140625" style="166" customWidth="1"/>
    <col min="15377" max="15377" width="11.5546875" style="166"/>
    <col min="15378" max="15378" width="6.44140625" style="166" customWidth="1"/>
    <col min="15379" max="15380" width="11.5546875" style="166"/>
    <col min="15381" max="15381" width="29.6640625" style="166" customWidth="1"/>
    <col min="15382" max="15616" width="11.5546875" style="166"/>
    <col min="15617" max="15617" width="4" style="166" customWidth="1"/>
    <col min="15618" max="15618" width="18.44140625" style="166" customWidth="1"/>
    <col min="15619" max="15630" width="8.6640625" style="166" customWidth="1"/>
    <col min="15631" max="15631" width="13.44140625" style="166" customWidth="1"/>
    <col min="15632" max="15632" width="9.44140625" style="166" customWidth="1"/>
    <col min="15633" max="15633" width="11.5546875" style="166"/>
    <col min="15634" max="15634" width="6.44140625" style="166" customWidth="1"/>
    <col min="15635" max="15636" width="11.5546875" style="166"/>
    <col min="15637" max="15637" width="29.6640625" style="166" customWidth="1"/>
    <col min="15638" max="15872" width="11.5546875" style="166"/>
    <col min="15873" max="15873" width="4" style="166" customWidth="1"/>
    <col min="15874" max="15874" width="18.44140625" style="166" customWidth="1"/>
    <col min="15875" max="15886" width="8.6640625" style="166" customWidth="1"/>
    <col min="15887" max="15887" width="13.44140625" style="166" customWidth="1"/>
    <col min="15888" max="15888" width="9.44140625" style="166" customWidth="1"/>
    <col min="15889" max="15889" width="11.5546875" style="166"/>
    <col min="15890" max="15890" width="6.44140625" style="166" customWidth="1"/>
    <col min="15891" max="15892" width="11.5546875" style="166"/>
    <col min="15893" max="15893" width="29.6640625" style="166" customWidth="1"/>
    <col min="15894" max="16128" width="11.5546875" style="166"/>
    <col min="16129" max="16129" width="4" style="166" customWidth="1"/>
    <col min="16130" max="16130" width="18.44140625" style="166" customWidth="1"/>
    <col min="16131" max="16142" width="8.6640625" style="166" customWidth="1"/>
    <col min="16143" max="16143" width="13.44140625" style="166" customWidth="1"/>
    <col min="16144" max="16144" width="9.44140625" style="166" customWidth="1"/>
    <col min="16145" max="16145" width="11.5546875" style="166"/>
    <col min="16146" max="16146" width="6.44140625" style="166" customWidth="1"/>
    <col min="16147" max="16148" width="11.5546875" style="166"/>
    <col min="16149" max="16149" width="29.6640625" style="166" customWidth="1"/>
    <col min="16150" max="16384" width="11.5546875" style="166"/>
  </cols>
  <sheetData>
    <row r="1" spans="1:50" ht="28.5" customHeight="1" x14ac:dyDescent="0.25">
      <c r="A1" s="360" t="str">
        <f>Schlüssel!$C$1</f>
        <v>Bayernliga Herren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</row>
    <row r="2" spans="1:50" ht="28.5" customHeight="1" x14ac:dyDescent="0.25">
      <c r="A2" s="361" t="str">
        <f>"Saison "&amp;Spielorte!C18&amp;"     -     Spieltag "&amp;Erfassung6!AD2&amp;"     -     "&amp;TEXT(Erfassung6!AD1,"T. MMMM JJJJ")</f>
        <v>Saison 2025/2026     -     Spieltag      -     0. Januar 1900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</row>
    <row r="3" spans="1:50" ht="24.45" customHeight="1" x14ac:dyDescent="0.25">
      <c r="A3" s="360" t="s">
        <v>1133</v>
      </c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</row>
    <row r="4" spans="1:50" ht="11.7" customHeight="1" thickBot="1" x14ac:dyDescent="0.3">
      <c r="A4" s="233"/>
      <c r="B4" s="233"/>
      <c r="C4" s="234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6"/>
      <c r="Q4" s="237"/>
    </row>
    <row r="5" spans="1:50" x14ac:dyDescent="0.25">
      <c r="A5" s="362" t="s">
        <v>977</v>
      </c>
      <c r="B5" s="364" t="s">
        <v>978</v>
      </c>
      <c r="C5" s="359" t="s">
        <v>981</v>
      </c>
      <c r="D5" s="343"/>
      <c r="E5" s="359" t="s">
        <v>982</v>
      </c>
      <c r="F5" s="343"/>
      <c r="G5" s="359" t="s">
        <v>983</v>
      </c>
      <c r="H5" s="343"/>
      <c r="I5" s="359" t="s">
        <v>984</v>
      </c>
      <c r="J5" s="343"/>
      <c r="K5" s="359" t="s">
        <v>985</v>
      </c>
      <c r="L5" s="343"/>
      <c r="M5" s="359" t="s">
        <v>986</v>
      </c>
      <c r="N5" s="343"/>
      <c r="O5" s="359" t="s">
        <v>960</v>
      </c>
      <c r="P5" s="343"/>
      <c r="Q5" s="366" t="s">
        <v>979</v>
      </c>
      <c r="U5" s="368" t="s">
        <v>978</v>
      </c>
      <c r="V5" s="359" t="s">
        <v>981</v>
      </c>
      <c r="W5" s="370"/>
      <c r="X5" s="359" t="s">
        <v>982</v>
      </c>
      <c r="Y5" s="343"/>
      <c r="Z5" s="359" t="s">
        <v>983</v>
      </c>
      <c r="AA5" s="343"/>
      <c r="AB5" s="359" t="s">
        <v>984</v>
      </c>
      <c r="AC5" s="343"/>
      <c r="AD5" s="359" t="s">
        <v>985</v>
      </c>
      <c r="AE5" s="343"/>
      <c r="AF5" s="359" t="s">
        <v>986</v>
      </c>
      <c r="AG5" s="343"/>
      <c r="AH5" s="359" t="s">
        <v>960</v>
      </c>
      <c r="AI5" s="343"/>
      <c r="AJ5" s="366" t="s">
        <v>979</v>
      </c>
      <c r="AK5" s="366" t="s">
        <v>1334</v>
      </c>
      <c r="AL5" s="366" t="s">
        <v>993</v>
      </c>
    </row>
    <row r="6" spans="1:50" ht="13.8" thickBot="1" x14ac:dyDescent="0.3">
      <c r="A6" s="363"/>
      <c r="B6" s="365"/>
      <c r="C6" s="238" t="s">
        <v>972</v>
      </c>
      <c r="D6" s="224" t="s">
        <v>973</v>
      </c>
      <c r="E6" s="238" t="s">
        <v>972</v>
      </c>
      <c r="F6" s="224" t="s">
        <v>973</v>
      </c>
      <c r="G6" s="238" t="s">
        <v>972</v>
      </c>
      <c r="H6" s="224" t="s">
        <v>973</v>
      </c>
      <c r="I6" s="238" t="s">
        <v>972</v>
      </c>
      <c r="J6" s="224" t="s">
        <v>973</v>
      </c>
      <c r="K6" s="238" t="s">
        <v>972</v>
      </c>
      <c r="L6" s="224" t="s">
        <v>973</v>
      </c>
      <c r="M6" s="238" t="s">
        <v>972</v>
      </c>
      <c r="N6" s="224" t="s">
        <v>973</v>
      </c>
      <c r="O6" s="238" t="s">
        <v>972</v>
      </c>
      <c r="P6" s="224" t="s">
        <v>973</v>
      </c>
      <c r="Q6" s="367"/>
      <c r="U6" s="369"/>
      <c r="V6" s="239" t="s">
        <v>972</v>
      </c>
      <c r="W6" s="273" t="s">
        <v>973</v>
      </c>
      <c r="X6" s="239" t="s">
        <v>972</v>
      </c>
      <c r="Y6" s="240" t="s">
        <v>973</v>
      </c>
      <c r="Z6" s="239" t="s">
        <v>972</v>
      </c>
      <c r="AA6" s="240" t="s">
        <v>973</v>
      </c>
      <c r="AB6" s="239" t="s">
        <v>972</v>
      </c>
      <c r="AC6" s="240" t="s">
        <v>973</v>
      </c>
      <c r="AD6" s="239" t="s">
        <v>972</v>
      </c>
      <c r="AE6" s="240" t="s">
        <v>973</v>
      </c>
      <c r="AF6" s="239" t="s">
        <v>972</v>
      </c>
      <c r="AG6" s="240" t="s">
        <v>973</v>
      </c>
      <c r="AH6" s="239" t="s">
        <v>972</v>
      </c>
      <c r="AI6" s="240" t="s">
        <v>973</v>
      </c>
      <c r="AJ6" s="371"/>
      <c r="AK6" s="371"/>
      <c r="AL6" s="371"/>
    </row>
    <row r="7" spans="1:50" ht="42" customHeight="1" thickBot="1" x14ac:dyDescent="0.3">
      <c r="A7" s="241">
        <v>1</v>
      </c>
      <c r="B7" s="242" t="str">
        <f>VLOOKUP(A7,AL:AM,2,0)</f>
        <v>BK München 3</v>
      </c>
      <c r="C7" s="243">
        <f t="shared" ref="C7" si="0">VLOOKUP(B7,U:AL,2,0)</f>
        <v>6829</v>
      </c>
      <c r="D7" s="244">
        <f t="shared" ref="D7" si="1">VLOOKUP(B7,U:AL,3,0)</f>
        <v>51</v>
      </c>
      <c r="E7" s="244">
        <f t="shared" ref="E7" si="2">VLOOKUP(B7,U:AL,4,0)</f>
        <v>0</v>
      </c>
      <c r="F7" s="244">
        <f t="shared" ref="F7" si="3">VLOOKUP(B7,U:AL,5,0)</f>
        <v>0</v>
      </c>
      <c r="G7" s="243">
        <f t="shared" ref="G7" si="4">VLOOKUP(B7,U:AL,6,0)</f>
        <v>0</v>
      </c>
      <c r="H7" s="245">
        <f t="shared" ref="H7" si="5">VLOOKUP(B7,U:AL,7,0)</f>
        <v>0</v>
      </c>
      <c r="I7" s="243">
        <f t="shared" ref="I7" si="6">VLOOKUP(B7,U:AL,8,0)</f>
        <v>0</v>
      </c>
      <c r="J7" s="245">
        <f t="shared" ref="J7" si="7">VLOOKUP(B7,U:AL,9,0)</f>
        <v>0</v>
      </c>
      <c r="K7" s="243">
        <f t="shared" ref="K7" si="8">VLOOKUP(B7,U:AL,10,0)</f>
        <v>0</v>
      </c>
      <c r="L7" s="245">
        <f t="shared" ref="L7" si="9">VLOOKUP(B7,U:AL,11,0)</f>
        <v>0</v>
      </c>
      <c r="M7" s="243">
        <f t="shared" ref="M7" si="10">VLOOKUP(B7,U:AL,12,0)</f>
        <v>0</v>
      </c>
      <c r="N7" s="246">
        <f t="shared" ref="N7" si="11">VLOOKUP(B7,U:AL,13,0)</f>
        <v>0</v>
      </c>
      <c r="O7" s="247">
        <f t="shared" ref="O7:P12" si="12">SUM(C7+E7+G7+I7+K7+M7)</f>
        <v>6829</v>
      </c>
      <c r="P7" s="248">
        <f t="shared" si="12"/>
        <v>51</v>
      </c>
      <c r="Q7" s="249">
        <f t="shared" ref="Q7" si="13">VLOOKUP(B7,U:AL,16,0)</f>
        <v>189.69444444444446</v>
      </c>
      <c r="R7" s="250"/>
      <c r="U7" s="251" t="str">
        <f>Schlüssel!B5</f>
        <v>BC Comet Nürnberg</v>
      </c>
      <c r="V7" s="252">
        <f>VLOOKUP($U7,Tabelle1!$B$4:$W$16,20,0)</f>
        <v>6680</v>
      </c>
      <c r="W7" s="274">
        <f>VLOOKUP($U7,Tabelle1!$B$4:$W$16,21,0)</f>
        <v>43</v>
      </c>
      <c r="X7" s="275">
        <f>VLOOKUP(U7,Tabelle2!$B$4:$W$16,20,0)</f>
        <v>0</v>
      </c>
      <c r="Y7" s="222">
        <f>VLOOKUP(U7,Tabelle2!$B$4:$W$16,21,0)</f>
        <v>0</v>
      </c>
      <c r="Z7" s="275">
        <f>VLOOKUP(U7,Tabelle3!$B$4:$W$16,20,0)</f>
        <v>0</v>
      </c>
      <c r="AA7" s="222">
        <f>VLOOKUP(U7,Tabelle3!$B$4:$W$16,21,0)</f>
        <v>0</v>
      </c>
      <c r="AB7" s="275">
        <f>VLOOKUP(U7,Tabelle4!$B$4:$W$16,20,0)</f>
        <v>0</v>
      </c>
      <c r="AC7" s="222">
        <f>VLOOKUP(U7,Tabelle4!$B$4:$W$16,21,0)</f>
        <v>0</v>
      </c>
      <c r="AD7" s="275">
        <f>VLOOKUP(U7,Tabelle4!$B$4:$W$16,20,0)</f>
        <v>0</v>
      </c>
      <c r="AE7" s="222">
        <f>VLOOKUP(U7,Tabelle4!$B$4:$W$16,21,0)</f>
        <v>0</v>
      </c>
      <c r="AF7" s="275">
        <f>VLOOKUP(U7,Tabelle4!$B$4:$W$16,20,0)</f>
        <v>0</v>
      </c>
      <c r="AG7" s="222">
        <f>VLOOKUP(U7,Tabelle4!$B$4:$W$16,21,0)</f>
        <v>0</v>
      </c>
      <c r="AH7" s="252">
        <f>SUM(V7+X7+Z7+AB7+AD7+AF7)</f>
        <v>6680</v>
      </c>
      <c r="AI7" s="252">
        <f>SUM(W7+Y7+AA7+AC7+AE7+AG7)</f>
        <v>43</v>
      </c>
      <c r="AJ7" s="253">
        <f t="shared" ref="AJ7:AJ16" si="14">AH7/AX7</f>
        <v>185.55555555555554</v>
      </c>
      <c r="AK7" s="213">
        <f t="shared" ref="AK7:AK16" si="15">AI7+AH7*0.00000000001</f>
        <v>43.000000066799998</v>
      </c>
      <c r="AL7" s="254">
        <f>RANK(AK7,AK$7:AK$16)</f>
        <v>2</v>
      </c>
      <c r="AM7" s="166" t="str">
        <f t="array" ref="AM7:AM12">U7:U12</f>
        <v>BC Comet Nürnberg</v>
      </c>
      <c r="AQ7" s="166">
        <f>Erfassung1!BF20</f>
        <v>36</v>
      </c>
      <c r="AR7" s="166">
        <f>Erfassung2!BF20</f>
        <v>0</v>
      </c>
      <c r="AS7" s="166">
        <f>Erfassung3!BF20</f>
        <v>0</v>
      </c>
      <c r="AT7" s="166">
        <f>Erfassung4!BF20</f>
        <v>0</v>
      </c>
      <c r="AU7" s="166">
        <f>Erfassung5!BF20</f>
        <v>0</v>
      </c>
      <c r="AV7" s="166">
        <f>Erfassung6!BF20</f>
        <v>0</v>
      </c>
      <c r="AX7" s="166">
        <f>SUM(AQ7:AV7)</f>
        <v>36</v>
      </c>
    </row>
    <row r="8" spans="1:50" ht="42" customHeight="1" thickBot="1" x14ac:dyDescent="0.3">
      <c r="A8" s="241">
        <v>2</v>
      </c>
      <c r="B8" s="242" t="str">
        <f t="shared" ref="B8:B11" si="16">VLOOKUP(A8,AL:AM,2,0)</f>
        <v>BC Comet Nürnberg</v>
      </c>
      <c r="C8" s="243">
        <f>VLOOKUP(B8,U:AL,2,0)</f>
        <v>6680</v>
      </c>
      <c r="D8" s="244">
        <f t="shared" ref="D8:D12" si="17">VLOOKUP(B8,U:AL,3,0)</f>
        <v>43</v>
      </c>
      <c r="E8" s="244">
        <f t="shared" ref="E8:E12" si="18">VLOOKUP(B8,U:AL,4,0)</f>
        <v>0</v>
      </c>
      <c r="F8" s="244">
        <f t="shared" ref="F8:F12" si="19">VLOOKUP(B8,U:AL,5,0)</f>
        <v>0</v>
      </c>
      <c r="G8" s="243">
        <f t="shared" ref="G8:G12" si="20">VLOOKUP(B8,U:AL,6,0)</f>
        <v>0</v>
      </c>
      <c r="H8" s="245">
        <f t="shared" ref="H8:H12" si="21">VLOOKUP(B8,U:AL,7,0)</f>
        <v>0</v>
      </c>
      <c r="I8" s="243">
        <f t="shared" ref="I8:I12" si="22">VLOOKUP(B8,U:AL,8,0)</f>
        <v>0</v>
      </c>
      <c r="J8" s="245">
        <f t="shared" ref="J8:J12" si="23">VLOOKUP(B8,U:AL,9,0)</f>
        <v>0</v>
      </c>
      <c r="K8" s="243">
        <f t="shared" ref="K8:K12" si="24">VLOOKUP(B8,U:AL,10,0)</f>
        <v>0</v>
      </c>
      <c r="L8" s="245">
        <f t="shared" ref="L8:L12" si="25">VLOOKUP(B8,U:AL,11,0)</f>
        <v>0</v>
      </c>
      <c r="M8" s="243">
        <f t="shared" ref="M8:M12" si="26">VLOOKUP(B8,U:AL,12,0)</f>
        <v>0</v>
      </c>
      <c r="N8" s="246">
        <f t="shared" ref="N8:N12" si="27">VLOOKUP(B8,U:AL,13,0)</f>
        <v>0</v>
      </c>
      <c r="O8" s="247">
        <f t="shared" si="12"/>
        <v>6680</v>
      </c>
      <c r="P8" s="248">
        <f t="shared" si="12"/>
        <v>43</v>
      </c>
      <c r="Q8" s="249">
        <f t="shared" ref="Q8:Q12" si="28">VLOOKUP(B8,U:AL,16,0)</f>
        <v>185.55555555555554</v>
      </c>
      <c r="R8" s="250"/>
      <c r="U8" s="255" t="str">
        <f>Schlüssel!B6</f>
        <v>BK München 3</v>
      </c>
      <c r="V8" s="252">
        <f>VLOOKUP(U8,Tabelle1!$B$4:$W$16,20,0)</f>
        <v>6829</v>
      </c>
      <c r="W8" s="274">
        <f>VLOOKUP($U8,Tabelle1!$B$4:$W$16,21,0)</f>
        <v>51</v>
      </c>
      <c r="X8" s="172">
        <f>VLOOKUP(U8,Tabelle2!$B$4:$W$16,20,0)</f>
        <v>0</v>
      </c>
      <c r="Y8" s="276">
        <f>VLOOKUP(U8,Tabelle2!$B$4:$W$16,21,0)</f>
        <v>0</v>
      </c>
      <c r="Z8" s="172">
        <f>VLOOKUP(U8,Tabelle3!$B$4:$W$16,20,0)</f>
        <v>0</v>
      </c>
      <c r="AA8" s="276">
        <f>VLOOKUP(U8,Tabelle3!$B$4:$W$16,21,0)</f>
        <v>0</v>
      </c>
      <c r="AB8" s="172">
        <f>VLOOKUP(U8,Tabelle4!$B$4:$W$16,20,0)</f>
        <v>0</v>
      </c>
      <c r="AC8" s="276">
        <f>VLOOKUP(U8,Tabelle4!$B$4:$W$16,21,0)</f>
        <v>0</v>
      </c>
      <c r="AD8" s="172">
        <f>VLOOKUP(U8,Tabelle4!$B$4:$W$16,20,0)</f>
        <v>0</v>
      </c>
      <c r="AE8" s="276">
        <f>VLOOKUP(U8,Tabelle4!$B$4:$W$16,21,0)</f>
        <v>0</v>
      </c>
      <c r="AF8" s="172">
        <f>VLOOKUP(U8,Tabelle4!$B$4:$W$16,20,0)</f>
        <v>0</v>
      </c>
      <c r="AG8" s="276">
        <f>VLOOKUP(U8,Tabelle4!$B$4:$W$16,21,0)</f>
        <v>0</v>
      </c>
      <c r="AH8" s="252">
        <f>SUM(V8+X8+Z8+AB8+AD8+AF8)</f>
        <v>6829</v>
      </c>
      <c r="AI8" s="252">
        <f t="shared" ref="AH8:AI12" si="29">SUM(W8+Y8+AA8+AC8+AE8+AG8)</f>
        <v>51</v>
      </c>
      <c r="AJ8" s="253">
        <f t="shared" si="14"/>
        <v>189.69444444444446</v>
      </c>
      <c r="AK8" s="216">
        <f>AI8+AH8*0.00000000001</f>
        <v>51.000000068289999</v>
      </c>
      <c r="AL8" s="256">
        <f>RANK(AK8,AK$7:AK$16)</f>
        <v>1</v>
      </c>
      <c r="AM8" s="166" t="str">
        <v>BK München 3</v>
      </c>
      <c r="AQ8" s="166">
        <f>Erfassung1!BF50</f>
        <v>36</v>
      </c>
      <c r="AR8" s="166">
        <f>Erfassung2!BF50</f>
        <v>0</v>
      </c>
      <c r="AS8" s="166">
        <f>Erfassung3!BF50</f>
        <v>0</v>
      </c>
      <c r="AT8" s="166">
        <f>Erfassung4!BF50</f>
        <v>0</v>
      </c>
      <c r="AU8" s="166">
        <f>Erfassung5!BF50</f>
        <v>0</v>
      </c>
      <c r="AV8" s="166">
        <f>Erfassung6!BF50</f>
        <v>0</v>
      </c>
      <c r="AX8" s="166">
        <f t="shared" ref="AX8:AX16" si="30">SUM(AQ8:AV8)</f>
        <v>36</v>
      </c>
    </row>
    <row r="9" spans="1:50" ht="42" customHeight="1" thickBot="1" x14ac:dyDescent="0.3">
      <c r="A9" s="241">
        <v>3</v>
      </c>
      <c r="B9" s="242" t="str">
        <f t="shared" si="16"/>
        <v>Donaubowler Regensburg 1</v>
      </c>
      <c r="C9" s="243">
        <f t="shared" ref="C9:C12" si="31">VLOOKUP(B9,U:AL,2,0)</f>
        <v>6539</v>
      </c>
      <c r="D9" s="244">
        <f t="shared" si="17"/>
        <v>35.5</v>
      </c>
      <c r="E9" s="244">
        <f t="shared" si="18"/>
        <v>0</v>
      </c>
      <c r="F9" s="244">
        <f t="shared" si="19"/>
        <v>0</v>
      </c>
      <c r="G9" s="243">
        <f t="shared" si="20"/>
        <v>0</v>
      </c>
      <c r="H9" s="245">
        <f t="shared" si="21"/>
        <v>0</v>
      </c>
      <c r="I9" s="243">
        <f t="shared" si="22"/>
        <v>0</v>
      </c>
      <c r="J9" s="245">
        <f t="shared" si="23"/>
        <v>0</v>
      </c>
      <c r="K9" s="243">
        <f t="shared" si="24"/>
        <v>0</v>
      </c>
      <c r="L9" s="245">
        <f t="shared" si="25"/>
        <v>0</v>
      </c>
      <c r="M9" s="243">
        <f t="shared" si="26"/>
        <v>0</v>
      </c>
      <c r="N9" s="246">
        <f t="shared" si="27"/>
        <v>0</v>
      </c>
      <c r="O9" s="247">
        <f t="shared" si="12"/>
        <v>6539</v>
      </c>
      <c r="P9" s="248">
        <f t="shared" si="12"/>
        <v>35.5</v>
      </c>
      <c r="Q9" s="249">
        <f t="shared" si="28"/>
        <v>181.63888888888889</v>
      </c>
      <c r="R9" s="250"/>
      <c r="U9" s="255" t="str">
        <f>Schlüssel!B7</f>
        <v>SG DJK Rimpar 1</v>
      </c>
      <c r="V9" s="252">
        <f>VLOOKUP(U9,Tabelle1!$B$4:$W$16,20,0)</f>
        <v>6251</v>
      </c>
      <c r="W9" s="274">
        <f>VLOOKUP($U9,Tabelle1!$B$4:$W$16,21,0)</f>
        <v>27</v>
      </c>
      <c r="X9" s="275">
        <f>VLOOKUP(U9,Tabelle2!$B$4:$W$16,20,0)</f>
        <v>0</v>
      </c>
      <c r="Y9" s="222">
        <f>VLOOKUP(U9,Tabelle2!$B$4:$W$16,21,0)</f>
        <v>0</v>
      </c>
      <c r="Z9" s="275">
        <f>VLOOKUP(U9,Tabelle3!$B$4:$W$16,20,0)</f>
        <v>0</v>
      </c>
      <c r="AA9" s="222">
        <f>VLOOKUP(U9,Tabelle3!$B$4:$W$16,21,0)</f>
        <v>0</v>
      </c>
      <c r="AB9" s="275">
        <f>VLOOKUP(U9,Tabelle4!$B$4:$W$16,20,0)</f>
        <v>0</v>
      </c>
      <c r="AC9" s="222">
        <f>VLOOKUP(U9,Tabelle4!$B$4:$W$16,21,0)</f>
        <v>0</v>
      </c>
      <c r="AD9" s="275">
        <f>VLOOKUP(U9,Tabelle4!$B$4:$W$16,20,0)</f>
        <v>0</v>
      </c>
      <c r="AE9" s="222">
        <f>VLOOKUP(U9,Tabelle4!$B$4:$W$16,21,0)</f>
        <v>0</v>
      </c>
      <c r="AF9" s="275">
        <f>VLOOKUP(U9,Tabelle4!$B$4:$W$16,20,0)</f>
        <v>0</v>
      </c>
      <c r="AG9" s="222">
        <f>VLOOKUP(U9,Tabelle4!$B$4:$W$16,21,0)</f>
        <v>0</v>
      </c>
      <c r="AH9" s="252">
        <f t="shared" si="29"/>
        <v>6251</v>
      </c>
      <c r="AI9" s="252">
        <f t="shared" si="29"/>
        <v>27</v>
      </c>
      <c r="AJ9" s="253">
        <f t="shared" si="14"/>
        <v>173.63888888888889</v>
      </c>
      <c r="AK9" s="216">
        <f t="shared" si="15"/>
        <v>27.000000062510001</v>
      </c>
      <c r="AL9" s="256">
        <f t="shared" ref="AL9:AL16" si="32">RANK(AK9,AK$7:AK$16)</f>
        <v>6</v>
      </c>
      <c r="AM9" s="166" t="str">
        <v>SG DJK Rimpar 1</v>
      </c>
      <c r="AQ9" s="166">
        <f>Erfassung1!BF80</f>
        <v>36</v>
      </c>
      <c r="AR9" s="166">
        <f>Erfassung2!BF80</f>
        <v>0</v>
      </c>
      <c r="AS9" s="166">
        <f>Erfassung3!BF80</f>
        <v>0</v>
      </c>
      <c r="AT9" s="166">
        <f>Erfassung4!BF80</f>
        <v>0</v>
      </c>
      <c r="AU9" s="166">
        <f>Erfassung5!BF80</f>
        <v>0</v>
      </c>
      <c r="AV9" s="166">
        <f>Erfassung6!BF80</f>
        <v>0</v>
      </c>
      <c r="AX9" s="166">
        <f t="shared" si="30"/>
        <v>36</v>
      </c>
    </row>
    <row r="10" spans="1:50" ht="42" customHeight="1" thickBot="1" x14ac:dyDescent="0.3">
      <c r="A10" s="241">
        <v>4</v>
      </c>
      <c r="B10" s="242" t="str">
        <f t="shared" si="16"/>
        <v>Bowlinghaus Bamberg 1</v>
      </c>
      <c r="C10" s="243">
        <f t="shared" si="31"/>
        <v>6411</v>
      </c>
      <c r="D10" s="244">
        <f t="shared" si="17"/>
        <v>31.5</v>
      </c>
      <c r="E10" s="244">
        <f t="shared" si="18"/>
        <v>0</v>
      </c>
      <c r="F10" s="244">
        <f t="shared" si="19"/>
        <v>0</v>
      </c>
      <c r="G10" s="243">
        <f t="shared" si="20"/>
        <v>0</v>
      </c>
      <c r="H10" s="245">
        <f t="shared" si="21"/>
        <v>0</v>
      </c>
      <c r="I10" s="243">
        <f t="shared" si="22"/>
        <v>0</v>
      </c>
      <c r="J10" s="245">
        <f t="shared" si="23"/>
        <v>0</v>
      </c>
      <c r="K10" s="243">
        <f t="shared" si="24"/>
        <v>0</v>
      </c>
      <c r="L10" s="245">
        <f t="shared" si="25"/>
        <v>0</v>
      </c>
      <c r="M10" s="243">
        <f t="shared" si="26"/>
        <v>0</v>
      </c>
      <c r="N10" s="246">
        <f t="shared" si="27"/>
        <v>0</v>
      </c>
      <c r="O10" s="247">
        <f t="shared" si="12"/>
        <v>6411</v>
      </c>
      <c r="P10" s="248">
        <f t="shared" si="12"/>
        <v>31.5</v>
      </c>
      <c r="Q10" s="249">
        <f t="shared" si="28"/>
        <v>178.08333333333334</v>
      </c>
      <c r="R10" s="250"/>
      <c r="U10" s="255" t="str">
        <f>Schlüssel!B8</f>
        <v>SG Rottendorf 1</v>
      </c>
      <c r="V10" s="252">
        <f>VLOOKUP(U10,Tabelle1!$B$4:$W$16,20,0)</f>
        <v>6309</v>
      </c>
      <c r="W10" s="274">
        <f>VLOOKUP($U10,Tabelle1!$B$4:$W$16,21,0)</f>
        <v>23.5</v>
      </c>
      <c r="X10" s="172">
        <f>VLOOKUP(U10,Tabelle2!$B$4:$W$16,20,0)</f>
        <v>0</v>
      </c>
      <c r="Y10" s="276">
        <f>VLOOKUP(U10,Tabelle2!$B$4:$W$16,21,0)</f>
        <v>0</v>
      </c>
      <c r="Z10" s="172">
        <f>VLOOKUP(U10,Tabelle3!$B$4:$W$16,20,0)</f>
        <v>0</v>
      </c>
      <c r="AA10" s="276">
        <f>VLOOKUP(U10,Tabelle3!$B$4:$W$16,21,0)</f>
        <v>0</v>
      </c>
      <c r="AB10" s="172">
        <f>VLOOKUP(U10,Tabelle4!$B$4:$W$16,20,0)</f>
        <v>0</v>
      </c>
      <c r="AC10" s="276">
        <f>VLOOKUP(U10,Tabelle4!$B$4:$W$16,21,0)</f>
        <v>0</v>
      </c>
      <c r="AD10" s="172">
        <f>VLOOKUP(U10,Tabelle4!$B$4:$W$16,20,0)</f>
        <v>0</v>
      </c>
      <c r="AE10" s="276">
        <f>VLOOKUP(U10,Tabelle4!$B$4:$W$16,21,0)</f>
        <v>0</v>
      </c>
      <c r="AF10" s="172">
        <f>VLOOKUP(U10,Tabelle4!$B$4:$W$16,20,0)</f>
        <v>0</v>
      </c>
      <c r="AG10" s="276">
        <f>VLOOKUP(U10,Tabelle4!$B$4:$W$16,21,0)</f>
        <v>0</v>
      </c>
      <c r="AH10" s="252">
        <f t="shared" si="29"/>
        <v>6309</v>
      </c>
      <c r="AI10" s="252">
        <f t="shared" si="29"/>
        <v>23.5</v>
      </c>
      <c r="AJ10" s="253">
        <f t="shared" si="14"/>
        <v>175.25</v>
      </c>
      <c r="AK10" s="216">
        <f t="shared" si="15"/>
        <v>23.500000063089999</v>
      </c>
      <c r="AL10" s="256">
        <f t="shared" si="32"/>
        <v>9</v>
      </c>
      <c r="AM10" s="166" t="str">
        <v>SG Rottendorf 1</v>
      </c>
      <c r="AQ10" s="166">
        <f>Erfassung1!BF110</f>
        <v>36</v>
      </c>
      <c r="AR10" s="166">
        <f>Erfassung2!BF110</f>
        <v>0</v>
      </c>
      <c r="AS10" s="166">
        <f>Erfassung3!BF110</f>
        <v>0</v>
      </c>
      <c r="AT10" s="166">
        <f>Erfassung4!BF110</f>
        <v>0</v>
      </c>
      <c r="AU10" s="166">
        <f>Erfassung5!BF110</f>
        <v>0</v>
      </c>
      <c r="AV10" s="166">
        <f>Erfassung6!BF110</f>
        <v>0</v>
      </c>
      <c r="AX10" s="166">
        <f t="shared" si="30"/>
        <v>36</v>
      </c>
    </row>
    <row r="11" spans="1:50" ht="42" customHeight="1" thickBot="1" x14ac:dyDescent="0.3">
      <c r="A11" s="241">
        <v>5</v>
      </c>
      <c r="B11" s="242" t="str">
        <f t="shared" si="16"/>
        <v>Werdenfels 1</v>
      </c>
      <c r="C11" s="243">
        <f t="shared" si="31"/>
        <v>6387</v>
      </c>
      <c r="D11" s="244">
        <f t="shared" si="17"/>
        <v>27.5</v>
      </c>
      <c r="E11" s="244">
        <f t="shared" si="18"/>
        <v>0</v>
      </c>
      <c r="F11" s="244">
        <f t="shared" si="19"/>
        <v>0</v>
      </c>
      <c r="G11" s="243">
        <f t="shared" si="20"/>
        <v>0</v>
      </c>
      <c r="H11" s="245">
        <f t="shared" si="21"/>
        <v>0</v>
      </c>
      <c r="I11" s="243">
        <f t="shared" si="22"/>
        <v>0</v>
      </c>
      <c r="J11" s="245">
        <f t="shared" si="23"/>
        <v>0</v>
      </c>
      <c r="K11" s="243">
        <f t="shared" si="24"/>
        <v>0</v>
      </c>
      <c r="L11" s="245">
        <f t="shared" si="25"/>
        <v>0</v>
      </c>
      <c r="M11" s="243">
        <f t="shared" si="26"/>
        <v>0</v>
      </c>
      <c r="N11" s="246">
        <f t="shared" si="27"/>
        <v>0</v>
      </c>
      <c r="O11" s="247">
        <f t="shared" si="12"/>
        <v>6387</v>
      </c>
      <c r="P11" s="248">
        <f t="shared" si="12"/>
        <v>27.5</v>
      </c>
      <c r="Q11" s="249">
        <f t="shared" si="28"/>
        <v>177.41666666666666</v>
      </c>
      <c r="R11" s="250"/>
      <c r="U11" s="255" t="str">
        <f>Schlüssel!B9</f>
        <v>BC EMAX Unterföhring 2</v>
      </c>
      <c r="V11" s="252">
        <f>VLOOKUP(U11,Tabelle1!$B$4:$W$16,20,0)</f>
        <v>6214</v>
      </c>
      <c r="W11" s="274">
        <f>VLOOKUP($U11,Tabelle1!$B$4:$W$16,21,0)</f>
        <v>26.5</v>
      </c>
      <c r="X11" s="275">
        <f>VLOOKUP(U11,Tabelle2!$B$4:$W$16,20,0)</f>
        <v>0</v>
      </c>
      <c r="Y11" s="222">
        <f>VLOOKUP(U11,Tabelle2!$B$4:$W$16,21,0)</f>
        <v>0</v>
      </c>
      <c r="Z11" s="275">
        <f>VLOOKUP(U11,Tabelle3!$B$4:$W$16,20,0)</f>
        <v>0</v>
      </c>
      <c r="AA11" s="222">
        <f>VLOOKUP(U11,Tabelle3!$B$4:$W$16,21,0)</f>
        <v>0</v>
      </c>
      <c r="AB11" s="275">
        <f>VLOOKUP(U11,Tabelle4!$B$4:$W$16,20,0)</f>
        <v>0</v>
      </c>
      <c r="AC11" s="222">
        <f>VLOOKUP(U11,Tabelle4!$B$4:$W$16,21,0)</f>
        <v>0</v>
      </c>
      <c r="AD11" s="275">
        <f>VLOOKUP(U11,Tabelle4!$B$4:$W$16,20,0)</f>
        <v>0</v>
      </c>
      <c r="AE11" s="222">
        <f>VLOOKUP(U11,Tabelle4!$B$4:$W$16,21,0)</f>
        <v>0</v>
      </c>
      <c r="AF11" s="275">
        <f>VLOOKUP(U11,Tabelle4!$B$4:$W$16,20,0)</f>
        <v>0</v>
      </c>
      <c r="AG11" s="222">
        <f>VLOOKUP(U11,Tabelle4!$B$4:$W$16,21,0)</f>
        <v>0</v>
      </c>
      <c r="AH11" s="252">
        <f t="shared" si="29"/>
        <v>6214</v>
      </c>
      <c r="AI11" s="252">
        <f t="shared" si="29"/>
        <v>26.5</v>
      </c>
      <c r="AJ11" s="253">
        <f t="shared" si="14"/>
        <v>172.61111111111111</v>
      </c>
      <c r="AK11" s="216">
        <f t="shared" si="15"/>
        <v>26.50000006214</v>
      </c>
      <c r="AL11" s="256">
        <f t="shared" si="32"/>
        <v>7</v>
      </c>
      <c r="AM11" s="166" t="str">
        <v>BC EMAX Unterföhring 2</v>
      </c>
      <c r="AQ11" s="166">
        <f>Erfassung1!BF140</f>
        <v>36</v>
      </c>
      <c r="AR11" s="166">
        <f>Erfassung2!BF140</f>
        <v>0</v>
      </c>
      <c r="AS11" s="166">
        <f>Erfassung3!BF140</f>
        <v>0</v>
      </c>
      <c r="AT11" s="166">
        <f>Erfassung4!BF140</f>
        <v>0</v>
      </c>
      <c r="AU11" s="166">
        <f>Erfassung5!BF140</f>
        <v>0</v>
      </c>
      <c r="AV11" s="166">
        <f>Erfassung6!BF140</f>
        <v>0</v>
      </c>
      <c r="AX11" s="166">
        <f t="shared" si="30"/>
        <v>36</v>
      </c>
    </row>
    <row r="12" spans="1:50" ht="42" customHeight="1" thickBot="1" x14ac:dyDescent="0.3">
      <c r="A12" s="241">
        <v>6</v>
      </c>
      <c r="B12" s="242" t="str">
        <f>VLOOKUP(A12,AL:AM,2,0)</f>
        <v>SG DJK Rimpar 1</v>
      </c>
      <c r="C12" s="243">
        <f t="shared" si="31"/>
        <v>6251</v>
      </c>
      <c r="D12" s="244">
        <f t="shared" si="17"/>
        <v>27</v>
      </c>
      <c r="E12" s="244">
        <f t="shared" si="18"/>
        <v>0</v>
      </c>
      <c r="F12" s="244">
        <f t="shared" si="19"/>
        <v>0</v>
      </c>
      <c r="G12" s="243">
        <f t="shared" si="20"/>
        <v>0</v>
      </c>
      <c r="H12" s="245">
        <f t="shared" si="21"/>
        <v>0</v>
      </c>
      <c r="I12" s="243">
        <f t="shared" si="22"/>
        <v>0</v>
      </c>
      <c r="J12" s="245">
        <f t="shared" si="23"/>
        <v>0</v>
      </c>
      <c r="K12" s="243">
        <f t="shared" si="24"/>
        <v>0</v>
      </c>
      <c r="L12" s="245">
        <f t="shared" si="25"/>
        <v>0</v>
      </c>
      <c r="M12" s="243">
        <f t="shared" si="26"/>
        <v>0</v>
      </c>
      <c r="N12" s="246">
        <f t="shared" si="27"/>
        <v>0</v>
      </c>
      <c r="O12" s="247">
        <f t="shared" si="12"/>
        <v>6251</v>
      </c>
      <c r="P12" s="248">
        <f t="shared" si="12"/>
        <v>27</v>
      </c>
      <c r="Q12" s="249">
        <f t="shared" si="28"/>
        <v>173.63888888888889</v>
      </c>
      <c r="R12" s="250"/>
      <c r="U12" s="257" t="str">
        <f>Schlüssel!B10</f>
        <v>Bajuwaren München 1</v>
      </c>
      <c r="V12" s="252">
        <f>VLOOKUP(U12,Tabelle1!$B$4:$W$16,20,0)</f>
        <v>6241</v>
      </c>
      <c r="W12" s="274">
        <f>VLOOKUP($U12,Tabelle1!$B$4:$W$16,21,0)</f>
        <v>23.5</v>
      </c>
      <c r="X12" s="172">
        <f>VLOOKUP(U12,Tabelle2!$B$4:$W$16,20,0)</f>
        <v>0</v>
      </c>
      <c r="Y12" s="276">
        <f>VLOOKUP(U12,Tabelle2!$B$4:$W$16,21,0)</f>
        <v>0</v>
      </c>
      <c r="Z12" s="172">
        <f>VLOOKUP(U12,Tabelle3!$B$4:$W$16,20,0)</f>
        <v>0</v>
      </c>
      <c r="AA12" s="276">
        <f>VLOOKUP(U12,Tabelle3!$B$4:$W$16,21,0)</f>
        <v>0</v>
      </c>
      <c r="AB12" s="172">
        <f>VLOOKUP(U12,Tabelle4!$B$4:$W$16,20,0)</f>
        <v>0</v>
      </c>
      <c r="AC12" s="276">
        <f>VLOOKUP(U12,Tabelle4!$B$4:$W$16,21,0)</f>
        <v>0</v>
      </c>
      <c r="AD12" s="172">
        <f>VLOOKUP(U12,Tabelle4!$B$4:$W$16,20,0)</f>
        <v>0</v>
      </c>
      <c r="AE12" s="276">
        <f>VLOOKUP(U12,Tabelle4!$B$4:$W$16,21,0)</f>
        <v>0</v>
      </c>
      <c r="AF12" s="172">
        <f>VLOOKUP(U12,Tabelle4!$B$4:$W$16,20,0)</f>
        <v>0</v>
      </c>
      <c r="AG12" s="276">
        <f>VLOOKUP(U12,Tabelle4!$B$4:$W$16,21,0)</f>
        <v>0</v>
      </c>
      <c r="AH12" s="258">
        <f t="shared" si="29"/>
        <v>6241</v>
      </c>
      <c r="AI12" s="258">
        <f t="shared" si="29"/>
        <v>23.5</v>
      </c>
      <c r="AJ12" s="253">
        <f t="shared" si="14"/>
        <v>173.36111111111111</v>
      </c>
      <c r="AK12" s="219">
        <f t="shared" si="15"/>
        <v>23.500000062409999</v>
      </c>
      <c r="AL12" s="256">
        <f t="shared" si="32"/>
        <v>10</v>
      </c>
      <c r="AM12" s="166" t="str">
        <v>Bajuwaren München 1</v>
      </c>
      <c r="AQ12" s="166">
        <f>Erfassung1!BF170</f>
        <v>36</v>
      </c>
      <c r="AR12" s="166">
        <f>Erfassung2!BF170</f>
        <v>0</v>
      </c>
      <c r="AS12" s="166">
        <f>Erfassung3!BF170</f>
        <v>0</v>
      </c>
      <c r="AT12" s="166">
        <f>Erfassung4!BF170</f>
        <v>0</v>
      </c>
      <c r="AU12" s="166">
        <f>Erfassung5!BF170</f>
        <v>0</v>
      </c>
      <c r="AV12" s="166">
        <f>Erfassung6!BF170</f>
        <v>0</v>
      </c>
      <c r="AX12" s="166">
        <f t="shared" si="30"/>
        <v>36</v>
      </c>
    </row>
    <row r="13" spans="1:50" ht="42" customHeight="1" thickBot="1" x14ac:dyDescent="0.3">
      <c r="A13" s="241">
        <v>7</v>
      </c>
      <c r="B13" s="242" t="str">
        <f>VLOOKUP(A13,AL:AM,2,0)</f>
        <v>BC EMAX Unterföhring 2</v>
      </c>
      <c r="C13" s="243">
        <f t="shared" ref="C13:C16" si="33">VLOOKUP(B13,U:AL,2,0)</f>
        <v>6214</v>
      </c>
      <c r="D13" s="244">
        <f t="shared" ref="D13:D16" si="34">VLOOKUP(B13,U:AL,3,0)</f>
        <v>26.5</v>
      </c>
      <c r="E13" s="244">
        <f t="shared" ref="E13:E16" si="35">VLOOKUP(B13,U:AL,4,0)</f>
        <v>0</v>
      </c>
      <c r="F13" s="244">
        <f t="shared" ref="F13:F16" si="36">VLOOKUP(B13,U:AL,5,0)</f>
        <v>0</v>
      </c>
      <c r="G13" s="243">
        <f t="shared" ref="G13:G16" si="37">VLOOKUP(B13,U:AL,6,0)</f>
        <v>0</v>
      </c>
      <c r="H13" s="245">
        <f t="shared" ref="H13:H16" si="38">VLOOKUP(B13,U:AL,7,0)</f>
        <v>0</v>
      </c>
      <c r="I13" s="243">
        <f t="shared" ref="I13:I16" si="39">VLOOKUP(B13,U:AL,8,0)</f>
        <v>0</v>
      </c>
      <c r="J13" s="245">
        <f t="shared" ref="J13:J16" si="40">VLOOKUP(B13,U:AL,9,0)</f>
        <v>0</v>
      </c>
      <c r="K13" s="243">
        <f t="shared" ref="K13:K16" si="41">VLOOKUP(B13,U:AL,10,0)</f>
        <v>0</v>
      </c>
      <c r="L13" s="245">
        <f t="shared" ref="L13:L16" si="42">VLOOKUP(B13,U:AL,11,0)</f>
        <v>0</v>
      </c>
      <c r="M13" s="243">
        <f t="shared" ref="M13:M16" si="43">VLOOKUP(B13,U:AL,12,0)</f>
        <v>0</v>
      </c>
      <c r="N13" s="246">
        <f t="shared" ref="N13:N16" si="44">VLOOKUP(B13,U:AL,13,0)</f>
        <v>0</v>
      </c>
      <c r="O13" s="247">
        <f t="shared" ref="O13:O16" si="45">SUM(C13+E13+G13+I13+K13+M13)</f>
        <v>6214</v>
      </c>
      <c r="P13" s="248">
        <f t="shared" ref="P13:P16" si="46">SUM(D13+F13+H13+J13+L13+N13)</f>
        <v>26.5</v>
      </c>
      <c r="Q13" s="249">
        <f t="shared" ref="Q13:Q16" si="47">VLOOKUP(B13,U:AL,16,0)</f>
        <v>172.61111111111111</v>
      </c>
      <c r="U13" s="257" t="str">
        <f>Schlüssel!B11</f>
        <v>Bowlinghaus Bamberg 1</v>
      </c>
      <c r="V13" s="252">
        <f>VLOOKUP(U13,Tabelle1!$B$4:$W$16,20,0)</f>
        <v>6411</v>
      </c>
      <c r="W13" s="274">
        <f>VLOOKUP($U13,Tabelle1!$B$4:$W$16,21,0)</f>
        <v>31.5</v>
      </c>
      <c r="X13" s="275">
        <f>VLOOKUP(U13,Tabelle2!$B$4:$W$16,20,0)</f>
        <v>0</v>
      </c>
      <c r="Y13" s="222">
        <f>VLOOKUP(U13,Tabelle2!$B$4:$W$16,21,0)</f>
        <v>0</v>
      </c>
      <c r="Z13" s="275">
        <f>VLOOKUP(U13,Tabelle3!$B$4:$W$16,20,0)</f>
        <v>0</v>
      </c>
      <c r="AA13" s="222">
        <f>VLOOKUP(U13,Tabelle3!$B$4:$W$16,21,0)</f>
        <v>0</v>
      </c>
      <c r="AB13" s="275">
        <f>VLOOKUP(U13,Tabelle4!$B$4:$W$16,20,0)</f>
        <v>0</v>
      </c>
      <c r="AC13" s="222">
        <f>VLOOKUP(U13,Tabelle4!$B$4:$W$16,21,0)</f>
        <v>0</v>
      </c>
      <c r="AD13" s="275">
        <f>VLOOKUP(U13,Tabelle4!$B$4:$W$16,20,0)</f>
        <v>0</v>
      </c>
      <c r="AE13" s="222">
        <f>VLOOKUP(U13,Tabelle4!$B$4:$W$16,21,0)</f>
        <v>0</v>
      </c>
      <c r="AF13" s="275">
        <f>VLOOKUP(U13,Tabelle4!$B$4:$W$16,20,0)</f>
        <v>0</v>
      </c>
      <c r="AG13" s="222">
        <f>VLOOKUP(U13,Tabelle4!$B$4:$W$16,21,0)</f>
        <v>0</v>
      </c>
      <c r="AH13" s="258">
        <f t="shared" ref="AH13:AH16" si="48">SUM(V13+X13+Z13+AB13+AD13+AF13)</f>
        <v>6411</v>
      </c>
      <c r="AI13" s="258">
        <f t="shared" ref="AI13:AI16" si="49">SUM(W13+Y13+AA13+AC13+AE13+AG13)</f>
        <v>31.5</v>
      </c>
      <c r="AJ13" s="253">
        <f t="shared" si="14"/>
        <v>178.08333333333334</v>
      </c>
      <c r="AK13" s="219">
        <f t="shared" si="15"/>
        <v>31.500000064110001</v>
      </c>
      <c r="AL13" s="256">
        <f t="shared" si="32"/>
        <v>4</v>
      </c>
      <c r="AM13" s="166" t="str">
        <f t="array" ref="AM13">U13:U18</f>
        <v>Bowlinghaus Bamberg 1</v>
      </c>
      <c r="AQ13" s="166">
        <f>Erfassung1!BF200</f>
        <v>36</v>
      </c>
      <c r="AR13" s="166">
        <f>Erfassung2!BF200</f>
        <v>0</v>
      </c>
      <c r="AS13" s="166">
        <f>Erfassung3!BF200</f>
        <v>0</v>
      </c>
      <c r="AT13" s="166">
        <f>Erfassung4!BF200</f>
        <v>0</v>
      </c>
      <c r="AU13" s="166">
        <f>Erfassung5!BF200</f>
        <v>0</v>
      </c>
      <c r="AV13" s="166">
        <f>Erfassung6!BF200</f>
        <v>0</v>
      </c>
      <c r="AX13" s="166">
        <f t="shared" si="30"/>
        <v>36</v>
      </c>
    </row>
    <row r="14" spans="1:50" ht="42" customHeight="1" thickBot="1" x14ac:dyDescent="0.3">
      <c r="A14" s="241">
        <v>8</v>
      </c>
      <c r="B14" s="242" t="str">
        <f t="shared" ref="B14:B16" si="50">VLOOKUP(A14,AL:AM,2,0)</f>
        <v>Schanzer Ingolstadt 1</v>
      </c>
      <c r="C14" s="243">
        <f t="shared" si="33"/>
        <v>6287</v>
      </c>
      <c r="D14" s="244">
        <f t="shared" si="34"/>
        <v>26</v>
      </c>
      <c r="E14" s="244">
        <f t="shared" si="35"/>
        <v>0</v>
      </c>
      <c r="F14" s="244">
        <f t="shared" si="36"/>
        <v>0</v>
      </c>
      <c r="G14" s="243">
        <f t="shared" si="37"/>
        <v>0</v>
      </c>
      <c r="H14" s="245">
        <f t="shared" si="38"/>
        <v>0</v>
      </c>
      <c r="I14" s="243">
        <f t="shared" si="39"/>
        <v>0</v>
      </c>
      <c r="J14" s="245">
        <f t="shared" si="40"/>
        <v>0</v>
      </c>
      <c r="K14" s="243">
        <f t="shared" si="41"/>
        <v>0</v>
      </c>
      <c r="L14" s="245">
        <f t="shared" si="42"/>
        <v>0</v>
      </c>
      <c r="M14" s="243">
        <f t="shared" si="43"/>
        <v>0</v>
      </c>
      <c r="N14" s="246">
        <f t="shared" si="44"/>
        <v>0</v>
      </c>
      <c r="O14" s="247">
        <f t="shared" si="45"/>
        <v>6287</v>
      </c>
      <c r="P14" s="248">
        <f t="shared" si="46"/>
        <v>26</v>
      </c>
      <c r="Q14" s="249">
        <f t="shared" si="47"/>
        <v>174.63888888888889</v>
      </c>
      <c r="U14" s="257" t="str">
        <f>Schlüssel!B12</f>
        <v>Schanzer Ingolstadt 1</v>
      </c>
      <c r="V14" s="252">
        <f>VLOOKUP(U14,Tabelle1!$B$4:$W$16,20,0)</f>
        <v>6287</v>
      </c>
      <c r="W14" s="274">
        <f>VLOOKUP($U14,Tabelle1!$B$4:$W$16,21,0)</f>
        <v>26</v>
      </c>
      <c r="X14" s="172">
        <f>VLOOKUP(U14,Tabelle2!$B$4:$W$16,20,0)</f>
        <v>0</v>
      </c>
      <c r="Y14" s="276">
        <f>VLOOKUP(U14,Tabelle2!$B$4:$W$16,21,0)</f>
        <v>0</v>
      </c>
      <c r="Z14" s="172">
        <f>VLOOKUP(U14,Tabelle3!$B$4:$W$16,20,0)</f>
        <v>0</v>
      </c>
      <c r="AA14" s="276">
        <f>VLOOKUP(U14,Tabelle3!$B$4:$W$16,21,0)</f>
        <v>0</v>
      </c>
      <c r="AB14" s="172">
        <f>VLOOKUP(U14,Tabelle4!$B$4:$W$16,20,0)</f>
        <v>0</v>
      </c>
      <c r="AC14" s="276">
        <f>VLOOKUP(U14,Tabelle4!$B$4:$W$16,21,0)</f>
        <v>0</v>
      </c>
      <c r="AD14" s="172">
        <f>VLOOKUP(U14,Tabelle4!$B$4:$W$16,20,0)</f>
        <v>0</v>
      </c>
      <c r="AE14" s="276">
        <f>VLOOKUP(U14,Tabelle4!$B$4:$W$16,21,0)</f>
        <v>0</v>
      </c>
      <c r="AF14" s="172">
        <f>VLOOKUP(U14,Tabelle4!$B$4:$W$16,20,0)</f>
        <v>0</v>
      </c>
      <c r="AG14" s="276">
        <f>VLOOKUP(U14,Tabelle4!$B$4:$W$16,21,0)</f>
        <v>0</v>
      </c>
      <c r="AH14" s="258">
        <f t="shared" si="48"/>
        <v>6287</v>
      </c>
      <c r="AI14" s="258">
        <f t="shared" si="49"/>
        <v>26</v>
      </c>
      <c r="AJ14" s="253">
        <f>AH14/AX14</f>
        <v>174.63888888888889</v>
      </c>
      <c r="AK14" s="219">
        <f t="shared" si="15"/>
        <v>26.000000062870001</v>
      </c>
      <c r="AL14" s="256">
        <f t="shared" si="32"/>
        <v>8</v>
      </c>
      <c r="AM14" s="166" t="str">
        <f t="array" ref="AM14">U14:U19</f>
        <v>Schanzer Ingolstadt 1</v>
      </c>
      <c r="AQ14" s="166">
        <f>Erfassung1!BF230</f>
        <v>36</v>
      </c>
      <c r="AR14" s="166">
        <f>Erfassung2!BF230</f>
        <v>0</v>
      </c>
      <c r="AS14" s="166">
        <f>Erfassung3!BF230</f>
        <v>0</v>
      </c>
      <c r="AT14" s="166">
        <f>Erfassung4!BF230</f>
        <v>0</v>
      </c>
      <c r="AU14" s="166">
        <f>Erfassung5!BF230</f>
        <v>0</v>
      </c>
      <c r="AV14" s="166">
        <f>Erfassung6!BF230</f>
        <v>0</v>
      </c>
      <c r="AX14" s="166">
        <f t="shared" si="30"/>
        <v>36</v>
      </c>
    </row>
    <row r="15" spans="1:50" ht="42" customHeight="1" thickBot="1" x14ac:dyDescent="0.3">
      <c r="A15" s="241">
        <v>9</v>
      </c>
      <c r="B15" s="242" t="str">
        <f t="shared" si="50"/>
        <v>SG Rottendorf 1</v>
      </c>
      <c r="C15" s="243">
        <f t="shared" si="33"/>
        <v>6309</v>
      </c>
      <c r="D15" s="244">
        <f t="shared" si="34"/>
        <v>23.5</v>
      </c>
      <c r="E15" s="244">
        <f t="shared" si="35"/>
        <v>0</v>
      </c>
      <c r="F15" s="244">
        <f t="shared" si="36"/>
        <v>0</v>
      </c>
      <c r="G15" s="243">
        <f t="shared" si="37"/>
        <v>0</v>
      </c>
      <c r="H15" s="245">
        <f t="shared" si="38"/>
        <v>0</v>
      </c>
      <c r="I15" s="243">
        <f t="shared" si="39"/>
        <v>0</v>
      </c>
      <c r="J15" s="245">
        <f t="shared" si="40"/>
        <v>0</v>
      </c>
      <c r="K15" s="243">
        <f t="shared" si="41"/>
        <v>0</v>
      </c>
      <c r="L15" s="245">
        <f t="shared" si="42"/>
        <v>0</v>
      </c>
      <c r="M15" s="243">
        <f t="shared" si="43"/>
        <v>0</v>
      </c>
      <c r="N15" s="246">
        <f t="shared" si="44"/>
        <v>0</v>
      </c>
      <c r="O15" s="247">
        <f t="shared" si="45"/>
        <v>6309</v>
      </c>
      <c r="P15" s="248">
        <f t="shared" si="46"/>
        <v>23.5</v>
      </c>
      <c r="Q15" s="249">
        <f t="shared" si="47"/>
        <v>175.25</v>
      </c>
      <c r="U15" s="257" t="str">
        <f>Schlüssel!B13</f>
        <v>Werdenfels 1</v>
      </c>
      <c r="V15" s="252">
        <f>VLOOKUP(U15,Tabelle1!$B$4:$W$16,20,0)</f>
        <v>6387</v>
      </c>
      <c r="W15" s="274">
        <f>VLOOKUP($U15,Tabelle1!$B$4:$W$16,21,0)</f>
        <v>27.5</v>
      </c>
      <c r="X15" s="275">
        <f>VLOOKUP(U15,Tabelle2!$B$4:$W$16,20,0)</f>
        <v>0</v>
      </c>
      <c r="Y15" s="222">
        <f>VLOOKUP(U15,Tabelle2!$B$4:$W$16,21,0)</f>
        <v>0</v>
      </c>
      <c r="Z15" s="275">
        <f>VLOOKUP(U15,Tabelle3!$B$4:$W$16,20,0)</f>
        <v>0</v>
      </c>
      <c r="AA15" s="222">
        <f>VLOOKUP(U15,Tabelle3!$B$4:$W$16,21,0)</f>
        <v>0</v>
      </c>
      <c r="AB15" s="275">
        <f>VLOOKUP(U15,Tabelle4!$B$4:$W$16,20,0)</f>
        <v>0</v>
      </c>
      <c r="AC15" s="222">
        <f>VLOOKUP(U15,Tabelle4!$B$4:$W$16,21,0)</f>
        <v>0</v>
      </c>
      <c r="AD15" s="275">
        <f>VLOOKUP(U15,Tabelle4!$B$4:$W$16,20,0)</f>
        <v>0</v>
      </c>
      <c r="AE15" s="222">
        <f>VLOOKUP(U15,Tabelle4!$B$4:$W$16,21,0)</f>
        <v>0</v>
      </c>
      <c r="AF15" s="275">
        <f>VLOOKUP(U15,Tabelle4!$B$4:$W$16,20,0)</f>
        <v>0</v>
      </c>
      <c r="AG15" s="222">
        <f>VLOOKUP(U15,Tabelle4!$B$4:$W$16,21,0)</f>
        <v>0</v>
      </c>
      <c r="AH15" s="258">
        <f t="shared" si="48"/>
        <v>6387</v>
      </c>
      <c r="AI15" s="258">
        <f t="shared" si="49"/>
        <v>27.5</v>
      </c>
      <c r="AJ15" s="253">
        <f t="shared" si="14"/>
        <v>177.41666666666666</v>
      </c>
      <c r="AK15" s="219">
        <f t="shared" si="15"/>
        <v>27.500000063870001</v>
      </c>
      <c r="AL15" s="256">
        <f t="shared" si="32"/>
        <v>5</v>
      </c>
      <c r="AM15" s="166" t="str">
        <f t="array" ref="AM15">U15:U20</f>
        <v>Werdenfels 1</v>
      </c>
      <c r="AQ15" s="166">
        <f>Erfassung1!BF260</f>
        <v>36</v>
      </c>
      <c r="AR15" s="166">
        <f>Erfassung2!BF260</f>
        <v>0</v>
      </c>
      <c r="AS15" s="166">
        <f>Erfassung3!BF260</f>
        <v>0</v>
      </c>
      <c r="AT15" s="166">
        <f>Erfassung4!BF260</f>
        <v>0</v>
      </c>
      <c r="AU15" s="166">
        <f>Erfassung5!BF260</f>
        <v>0</v>
      </c>
      <c r="AV15" s="166">
        <f>Erfassung6!BF260</f>
        <v>0</v>
      </c>
      <c r="AX15" s="166">
        <f t="shared" si="30"/>
        <v>36</v>
      </c>
    </row>
    <row r="16" spans="1:50" ht="42" customHeight="1" thickBot="1" x14ac:dyDescent="0.3">
      <c r="A16" s="241">
        <v>10</v>
      </c>
      <c r="B16" s="242" t="str">
        <f t="shared" si="50"/>
        <v>Bajuwaren München 1</v>
      </c>
      <c r="C16" s="243">
        <f t="shared" si="33"/>
        <v>6241</v>
      </c>
      <c r="D16" s="244">
        <f t="shared" si="34"/>
        <v>23.5</v>
      </c>
      <c r="E16" s="244">
        <f t="shared" si="35"/>
        <v>0</v>
      </c>
      <c r="F16" s="244">
        <f t="shared" si="36"/>
        <v>0</v>
      </c>
      <c r="G16" s="243">
        <f t="shared" si="37"/>
        <v>0</v>
      </c>
      <c r="H16" s="245">
        <f t="shared" si="38"/>
        <v>0</v>
      </c>
      <c r="I16" s="243">
        <f t="shared" si="39"/>
        <v>0</v>
      </c>
      <c r="J16" s="245">
        <f t="shared" si="40"/>
        <v>0</v>
      </c>
      <c r="K16" s="243">
        <f t="shared" si="41"/>
        <v>0</v>
      </c>
      <c r="L16" s="245">
        <f t="shared" si="42"/>
        <v>0</v>
      </c>
      <c r="M16" s="243">
        <f t="shared" si="43"/>
        <v>0</v>
      </c>
      <c r="N16" s="246">
        <f t="shared" si="44"/>
        <v>0</v>
      </c>
      <c r="O16" s="247">
        <f t="shared" si="45"/>
        <v>6241</v>
      </c>
      <c r="P16" s="248">
        <f t="shared" si="46"/>
        <v>23.5</v>
      </c>
      <c r="Q16" s="249">
        <f t="shared" si="47"/>
        <v>173.36111111111111</v>
      </c>
      <c r="U16" s="257" t="str">
        <f>Schlüssel!B14</f>
        <v>Donaubowler Regensburg 1</v>
      </c>
      <c r="V16" s="258">
        <f>VLOOKUP(U16,Tabelle1!$B$4:$W$16,20,0)</f>
        <v>6539</v>
      </c>
      <c r="W16" s="278">
        <f>VLOOKUP($U16,Tabelle1!$B$4:$W$16,21,0)</f>
        <v>35.5</v>
      </c>
      <c r="X16" s="177">
        <f>VLOOKUP(U16,Tabelle2!$B$4:$W$16,20,0)</f>
        <v>0</v>
      </c>
      <c r="Y16" s="277">
        <f>VLOOKUP(U16,Tabelle2!$B$4:$W$16,21,0)</f>
        <v>0</v>
      </c>
      <c r="Z16" s="177">
        <f>VLOOKUP(U16,Tabelle3!$B$4:$W$16,20,0)</f>
        <v>0</v>
      </c>
      <c r="AA16" s="277">
        <f>VLOOKUP(U16,Tabelle3!$B$4:$W$16,21,0)</f>
        <v>0</v>
      </c>
      <c r="AB16" s="177">
        <f>VLOOKUP(U16,Tabelle4!$B$4:$W$16,20,0)</f>
        <v>0</v>
      </c>
      <c r="AC16" s="277">
        <f>VLOOKUP(U16,Tabelle4!$B$4:$W$16,21,0)</f>
        <v>0</v>
      </c>
      <c r="AD16" s="177">
        <f>VLOOKUP(U16,Tabelle4!$B$4:$W$16,20,0)</f>
        <v>0</v>
      </c>
      <c r="AE16" s="277">
        <f>VLOOKUP(U16,Tabelle4!$B$4:$W$16,21,0)</f>
        <v>0</v>
      </c>
      <c r="AF16" s="177">
        <f>VLOOKUP(U16,Tabelle4!$B$4:$W$16,20,0)</f>
        <v>0</v>
      </c>
      <c r="AG16" s="277">
        <f>VLOOKUP(U16,Tabelle4!$B$4:$W$16,21,0)</f>
        <v>0</v>
      </c>
      <c r="AH16" s="258">
        <f t="shared" si="48"/>
        <v>6539</v>
      </c>
      <c r="AI16" s="258">
        <f t="shared" si="49"/>
        <v>35.5</v>
      </c>
      <c r="AJ16" s="279">
        <f t="shared" si="14"/>
        <v>181.63888888888889</v>
      </c>
      <c r="AK16" s="219">
        <f t="shared" si="15"/>
        <v>35.500000065389997</v>
      </c>
      <c r="AL16" s="259">
        <f t="shared" si="32"/>
        <v>3</v>
      </c>
      <c r="AM16" s="166" t="str">
        <f t="array" ref="AM16">U16:U21</f>
        <v>Donaubowler Regensburg 1</v>
      </c>
      <c r="AQ16" s="166">
        <f>Erfassung1!BF290</f>
        <v>36</v>
      </c>
      <c r="AR16" s="166">
        <f>Erfassung2!BF290</f>
        <v>0</v>
      </c>
      <c r="AS16" s="166">
        <f>Erfassung3!BF290</f>
        <v>0</v>
      </c>
      <c r="AT16" s="166">
        <f>Erfassung4!BF290</f>
        <v>0</v>
      </c>
      <c r="AU16" s="166">
        <f>Erfassung5!BF290</f>
        <v>0</v>
      </c>
      <c r="AV16" s="166">
        <f>Erfassung6!BF290</f>
        <v>0</v>
      </c>
      <c r="AX16" s="166">
        <f t="shared" si="30"/>
        <v>36</v>
      </c>
    </row>
  </sheetData>
  <sheetProtection algorithmName="SHA-512" hashValue="UA97Onl2zUPpjVPiKw/f2B1dqNymZ3io1k2VAi3fTo25EpwZPsjGAt06jAZG0ZC/d25bZ4ytcUZ3WzfVDW/7Gw==" saltValue="Hwv3tL81uZKg97TQ4MEnLA==" spinCount="100000" sheet="1" objects="1" scenarios="1"/>
  <mergeCells count="24">
    <mergeCell ref="AK5:AK6"/>
    <mergeCell ref="AL5:AL6"/>
    <mergeCell ref="Z5:AA5"/>
    <mergeCell ref="AB5:AC5"/>
    <mergeCell ref="AD5:AE5"/>
    <mergeCell ref="AF5:AG5"/>
    <mergeCell ref="AH5:AI5"/>
    <mergeCell ref="AJ5:AJ6"/>
    <mergeCell ref="X5:Y5"/>
    <mergeCell ref="A1:Q1"/>
    <mergeCell ref="A2:Q2"/>
    <mergeCell ref="A3:Q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Q6"/>
    <mergeCell ref="U5:U6"/>
    <mergeCell ref="V5:W5"/>
  </mergeCells>
  <printOptions horizontalCentered="1"/>
  <pageMargins left="0.19685039370078741" right="0.19685039370078741" top="0.78740157480314965" bottom="0.78740157480314965" header="0.31496062992125984" footer="0.31496062992125984"/>
  <pageSetup paperSize="9" scale="87" fitToHeight="0" orientation="landscape" r:id="rId1"/>
  <headerFooter>
    <oddHeader>&amp;R&amp;G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4">
    <tabColor rgb="FFFFFF00"/>
    <pageSetUpPr fitToPage="1"/>
  </sheetPr>
  <dimension ref="A1:Y26"/>
  <sheetViews>
    <sheetView view="pageBreakPreview" zoomScale="60" zoomScaleNormal="100" workbookViewId="0">
      <selection activeCell="L45" sqref="L45"/>
    </sheetView>
  </sheetViews>
  <sheetFormatPr baseColWidth="10" defaultColWidth="11.44140625" defaultRowHeight="13.2" x14ac:dyDescent="0.25"/>
  <cols>
    <col min="1" max="1" width="4" customWidth="1"/>
    <col min="2" max="2" width="18.44140625" customWidth="1"/>
    <col min="3" max="3" width="6.33203125" customWidth="1"/>
    <col min="4" max="4" width="4.6640625" customWidth="1"/>
    <col min="5" max="5" width="6.33203125" customWidth="1"/>
    <col min="6" max="6" width="4.6640625" customWidth="1"/>
    <col min="7" max="7" width="6.33203125" customWidth="1"/>
    <col min="8" max="8" width="4.6640625" customWidth="1"/>
    <col min="9" max="9" width="6.33203125" customWidth="1"/>
    <col min="10" max="10" width="4.6640625" customWidth="1"/>
    <col min="11" max="11" width="6.33203125" customWidth="1"/>
    <col min="12" max="12" width="4.6640625" customWidth="1"/>
    <col min="13" max="13" width="6.33203125" customWidth="1"/>
    <col min="14" max="14" width="4.6640625" customWidth="1"/>
    <col min="15" max="15" width="6.33203125" customWidth="1"/>
    <col min="16" max="16" width="4.6640625" customWidth="1"/>
    <col min="17" max="17" width="6.33203125" customWidth="1"/>
    <col min="18" max="18" width="4.6640625" customWidth="1"/>
    <col min="19" max="19" width="6.33203125" customWidth="1"/>
    <col min="20" max="20" width="4.6640625" customWidth="1"/>
    <col min="21" max="21" width="9.44140625" customWidth="1"/>
    <col min="22" max="22" width="7.6640625" customWidth="1"/>
    <col min="24" max="24" width="4.44140625" customWidth="1"/>
    <col min="26" max="45" width="11.44140625" customWidth="1"/>
  </cols>
  <sheetData>
    <row r="1" spans="1:25" ht="28.5" customHeight="1" x14ac:dyDescent="0.25">
      <c r="A1" s="378" t="str">
        <f>Schlüssel!$C$1</f>
        <v>Bayernliga Herren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5"/>
      <c r="Y1" s="5"/>
    </row>
    <row r="2" spans="1:25" ht="28.5" customHeight="1" x14ac:dyDescent="0.25">
      <c r="A2" s="379" t="str">
        <f>"Saison "&amp;Spielorte!C18&amp;"     -     Spieltag "&amp;Erfassung1!AS2&amp;"     -     "&amp;Erfassung1!AT1</f>
        <v>Saison 2025/2026     -     Spieltag 1     -     04.10./05.10.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5"/>
      <c r="Y2" s="5"/>
    </row>
    <row r="3" spans="1:25" ht="28.5" customHeight="1" x14ac:dyDescent="0.25">
      <c r="A3" s="379" t="str">
        <f>+Erfassung1!AE2</f>
        <v>Regensburg Super Bowl</v>
      </c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5"/>
      <c r="Y3" s="5"/>
    </row>
    <row r="4" spans="1:25" ht="28.5" customHeight="1" thickBot="1" x14ac:dyDescent="0.45">
      <c r="A4" s="19"/>
      <c r="B4" s="19"/>
      <c r="C4" s="27"/>
      <c r="D4" s="155"/>
      <c r="E4" s="19"/>
      <c r="F4" s="155"/>
      <c r="G4" s="155"/>
      <c r="H4" s="155"/>
      <c r="I4" s="155"/>
      <c r="J4" s="155"/>
      <c r="K4" s="155"/>
      <c r="L4" s="155"/>
      <c r="M4" s="156"/>
      <c r="N4" s="19"/>
      <c r="O4" s="157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382" t="s">
        <v>977</v>
      </c>
      <c r="B5" s="384" t="s">
        <v>978</v>
      </c>
      <c r="C5" s="372" t="s">
        <v>961</v>
      </c>
      <c r="D5" s="373"/>
      <c r="E5" s="372" t="s">
        <v>962</v>
      </c>
      <c r="F5" s="373"/>
      <c r="G5" s="372" t="s">
        <v>963</v>
      </c>
      <c r="H5" s="373"/>
      <c r="I5" s="372" t="s">
        <v>964</v>
      </c>
      <c r="J5" s="373"/>
      <c r="K5" s="372" t="s">
        <v>965</v>
      </c>
      <c r="L5" s="373"/>
      <c r="M5" s="372" t="s">
        <v>966</v>
      </c>
      <c r="N5" s="373"/>
      <c r="O5" s="372" t="s">
        <v>967</v>
      </c>
      <c r="P5" s="373"/>
      <c r="Q5" s="372" t="s">
        <v>968</v>
      </c>
      <c r="R5" s="373"/>
      <c r="S5" s="374" t="s">
        <v>969</v>
      </c>
      <c r="T5" s="373"/>
      <c r="U5" s="372" t="s">
        <v>960</v>
      </c>
      <c r="V5" s="373"/>
      <c r="W5" s="380" t="s">
        <v>979</v>
      </c>
    </row>
    <row r="6" spans="1:25" ht="13.8" thickBot="1" x14ac:dyDescent="0.3">
      <c r="A6" s="383"/>
      <c r="B6" s="385"/>
      <c r="C6" s="22" t="s">
        <v>980</v>
      </c>
      <c r="D6" s="23" t="s">
        <v>973</v>
      </c>
      <c r="E6" s="22" t="s">
        <v>980</v>
      </c>
      <c r="F6" s="23" t="s">
        <v>973</v>
      </c>
      <c r="G6" s="22" t="s">
        <v>980</v>
      </c>
      <c r="H6" s="23" t="s">
        <v>973</v>
      </c>
      <c r="I6" s="22" t="s">
        <v>980</v>
      </c>
      <c r="J6" s="23" t="s">
        <v>973</v>
      </c>
      <c r="K6" s="22" t="s">
        <v>980</v>
      </c>
      <c r="L6" s="23" t="s">
        <v>973</v>
      </c>
      <c r="M6" s="22" t="s">
        <v>980</v>
      </c>
      <c r="N6" s="23" t="s">
        <v>973</v>
      </c>
      <c r="O6" s="22" t="s">
        <v>980</v>
      </c>
      <c r="P6" s="23" t="s">
        <v>973</v>
      </c>
      <c r="Q6" s="22" t="s">
        <v>980</v>
      </c>
      <c r="R6" s="23" t="s">
        <v>973</v>
      </c>
      <c r="S6" s="22" t="s">
        <v>980</v>
      </c>
      <c r="T6" s="23" t="s">
        <v>973</v>
      </c>
      <c r="U6" s="22" t="s">
        <v>972</v>
      </c>
      <c r="V6" s="23" t="s">
        <v>973</v>
      </c>
      <c r="W6" s="381"/>
    </row>
    <row r="7" spans="1:25" ht="42" customHeight="1" thickBot="1" x14ac:dyDescent="0.3">
      <c r="A7" s="158">
        <v>1</v>
      </c>
      <c r="B7" s="109" t="str">
        <f>IFERROR(INDEX(Erfassung1!$AA:$AA,MATCH($A7,Erfassung1!$BR:$BR,0)-17),Schlüssel!B5)</f>
        <v>BK München 3</v>
      </c>
      <c r="C7" s="110">
        <f>INDEX(Erfassung1!AC:AC,MATCH($A7,Erfassung1!$BR:$BR,0)-1)</f>
        <v>704</v>
      </c>
      <c r="D7" s="111">
        <f>INDEX(Erfassung1!AD:AD,MATCH($A7,Erfassung1!$BR:$BR,0))</f>
        <v>5</v>
      </c>
      <c r="E7" s="110">
        <f>INDEX(Erfassung1!AE:AE,MATCH($A7,Erfassung1!$BR:$BR,0)-1)</f>
        <v>711</v>
      </c>
      <c r="F7" s="111">
        <f>INDEX(Erfassung1!AF:AF,MATCH($A7,Erfassung1!$BR:$BR,0))</f>
        <v>6</v>
      </c>
      <c r="G7" s="110">
        <f>INDEX(Erfassung1!AG:AG,MATCH($A7,Erfassung1!$BR:$BR,0)-1)</f>
        <v>777</v>
      </c>
      <c r="H7" s="111">
        <f>INDEX(Erfassung1!AH:AH,MATCH($A7,Erfassung1!$BR:$BR,0))</f>
        <v>5</v>
      </c>
      <c r="I7" s="110">
        <f>INDEX(Erfassung1!AI:AI,MATCH($A7,Erfassung1!$BR:$BR,0)-1)</f>
        <v>817</v>
      </c>
      <c r="J7" s="111">
        <f>INDEX(Erfassung1!AJ:AJ,MATCH($A7,Erfassung1!$BR:$BR,0))</f>
        <v>6</v>
      </c>
      <c r="K7" s="110">
        <f>INDEX(Erfassung1!AK:AK,MATCH($A7,Erfassung1!$BR:$BR,0)-1)</f>
        <v>797</v>
      </c>
      <c r="L7" s="111">
        <f>INDEX(Erfassung1!AL:AL,MATCH($A7,Erfassung1!$BR:$BR,0))</f>
        <v>7</v>
      </c>
      <c r="M7" s="110">
        <f>INDEX(Erfassung1!AM:AM,MATCH($A7,Erfassung1!$BR:$BR,0)-1)</f>
        <v>679</v>
      </c>
      <c r="N7" s="111">
        <f>INDEX(Erfassung1!AN:AN,MATCH($A7,Erfassung1!$BR:$BR,0))</f>
        <v>6</v>
      </c>
      <c r="O7" s="110">
        <f>INDEX(Erfassung1!AO:AO,MATCH($A7,Erfassung1!$BR:$BR,0)-1)</f>
        <v>776</v>
      </c>
      <c r="P7" s="111">
        <f>INDEX(Erfassung1!AP:AP,MATCH($A7,Erfassung1!$BR:$BR,0))</f>
        <v>6</v>
      </c>
      <c r="Q7" s="110">
        <f>INDEX(Erfassung1!AQ:AQ,MATCH($A7,Erfassung1!$BR:$BR,0)-1)</f>
        <v>745</v>
      </c>
      <c r="R7" s="111">
        <f>INDEX(Erfassung1!AR:AR,MATCH($A7,Erfassung1!$BR:$BR,0))</f>
        <v>4</v>
      </c>
      <c r="S7" s="110">
        <f>INDEX(Erfassung1!AS:AS,MATCH($A7,Erfassung1!$BR:$BR,0)-1)</f>
        <v>823</v>
      </c>
      <c r="T7" s="111">
        <f>INDEX(Erfassung1!AT:AT,MATCH($A7,Erfassung1!$BR:$BR,0))</f>
        <v>6</v>
      </c>
      <c r="U7" s="112">
        <f>IFERROR(SUM(C7+E7+G7+I7+K7+M7+O7+Q7+S7),0)</f>
        <v>6829</v>
      </c>
      <c r="V7" s="113">
        <f>IFERROR(SUM(D7+F7+H7+J7+L7+N7+P7+R7+T7),0)</f>
        <v>51</v>
      </c>
      <c r="W7" s="159">
        <f>IFERROR(U7/INDEX(Erfassung1!BF:BF,MATCH(A7,Erfassung1!BR:BR,0)),0)</f>
        <v>189.69444444444446</v>
      </c>
      <c r="X7" s="24"/>
    </row>
    <row r="8" spans="1:25" ht="42" customHeight="1" thickBot="1" x14ac:dyDescent="0.3">
      <c r="A8" s="158">
        <v>2</v>
      </c>
      <c r="B8" s="109" t="str">
        <f>IFERROR(INDEX(Erfassung1!$AA:$AA,MATCH($A8,Erfassung1!$BR:$BR,0)-17),Schlüssel!B6)</f>
        <v>BC Comet Nürnberg</v>
      </c>
      <c r="C8" s="110">
        <f>INDEX(Erfassung1!AC:AC,MATCH($A8,Erfassung1!$BR:$BR,0)-1)</f>
        <v>784</v>
      </c>
      <c r="D8" s="111">
        <f>INDEX(Erfassung1!AD:AD,MATCH($A8,Erfassung1!$BR:$BR,0))</f>
        <v>6</v>
      </c>
      <c r="E8" s="110">
        <f>INDEX(Erfassung1!AE:AE,MATCH($A8,Erfassung1!$BR:$BR,0)-1)</f>
        <v>732</v>
      </c>
      <c r="F8" s="111">
        <f>INDEX(Erfassung1!AF:AF,MATCH($A8,Erfassung1!$BR:$BR,0))</f>
        <v>6</v>
      </c>
      <c r="G8" s="110">
        <f>INDEX(Erfassung1!AG:AG,MATCH($A8,Erfassung1!$BR:$BR,0)-1)</f>
        <v>801</v>
      </c>
      <c r="H8" s="111">
        <f>INDEX(Erfassung1!AH:AH,MATCH($A8,Erfassung1!$BR:$BR,0))</f>
        <v>6</v>
      </c>
      <c r="I8" s="110">
        <f>INDEX(Erfassung1!AI:AI,MATCH($A8,Erfassung1!$BR:$BR,0)-1)</f>
        <v>751</v>
      </c>
      <c r="J8" s="111">
        <f>INDEX(Erfassung1!AJ:AJ,MATCH($A8,Erfassung1!$BR:$BR,0))</f>
        <v>5</v>
      </c>
      <c r="K8" s="110">
        <f>INDEX(Erfassung1!AK:AK,MATCH($A8,Erfassung1!$BR:$BR,0)-1)</f>
        <v>742</v>
      </c>
      <c r="L8" s="111">
        <f>INDEX(Erfassung1!AL:AL,MATCH($A8,Erfassung1!$BR:$BR,0))</f>
        <v>5</v>
      </c>
      <c r="M8" s="110">
        <f>INDEX(Erfassung1!AM:AM,MATCH($A8,Erfassung1!$BR:$BR,0)-1)</f>
        <v>632</v>
      </c>
      <c r="N8" s="111">
        <f>INDEX(Erfassung1!AN:AN,MATCH($A8,Erfassung1!$BR:$BR,0))</f>
        <v>1</v>
      </c>
      <c r="O8" s="110">
        <f>INDEX(Erfassung1!AO:AO,MATCH($A8,Erfassung1!$BR:$BR,0)-1)</f>
        <v>716</v>
      </c>
      <c r="P8" s="111">
        <f>INDEX(Erfassung1!AP:AP,MATCH($A8,Erfassung1!$BR:$BR,0))</f>
        <v>6</v>
      </c>
      <c r="Q8" s="110">
        <f>INDEX(Erfassung1!AQ:AQ,MATCH($A8,Erfassung1!$BR:$BR,0)-1)</f>
        <v>743</v>
      </c>
      <c r="R8" s="111">
        <f>INDEX(Erfassung1!AR:AR,MATCH($A8,Erfassung1!$BR:$BR,0))</f>
        <v>3</v>
      </c>
      <c r="S8" s="110">
        <f>INDEX(Erfassung1!AS:AS,MATCH($A8,Erfassung1!$BR:$BR,0)-1)</f>
        <v>779</v>
      </c>
      <c r="T8" s="111">
        <f>INDEX(Erfassung1!AT:AT,MATCH($A8,Erfassung1!$BR:$BR,0))</f>
        <v>5</v>
      </c>
      <c r="U8" s="112">
        <f>IFERROR(SUM(C8+E8+G8+I8+K8+M8+O8+Q8+S8),0)</f>
        <v>6680</v>
      </c>
      <c r="V8" s="113">
        <f>IFERROR(SUM(D8+F8+H8+J8+L8+N8+P8+R8+T8),0)</f>
        <v>43</v>
      </c>
      <c r="W8" s="159">
        <f>IFERROR(U8/INDEX(Erfassung1!BF:BF,MATCH(A8,Erfassung1!BR:BR,0)),0)</f>
        <v>185.55555555555554</v>
      </c>
      <c r="X8" s="24"/>
    </row>
    <row r="9" spans="1:25" ht="42" customHeight="1" thickBot="1" x14ac:dyDescent="0.3">
      <c r="A9" s="158">
        <v>3</v>
      </c>
      <c r="B9" s="109" t="str">
        <f>IFERROR(INDEX(Erfassung1!$AA:$AA,MATCH($A9,Erfassung1!$BR:$BR,0)-17),Schlüssel!B7)</f>
        <v>Donaubowler Regensburg 1</v>
      </c>
      <c r="C9" s="110">
        <f>INDEX(Erfassung1!AC:AC,MATCH($A9,Erfassung1!$BR:$BR,0)-1)</f>
        <v>726</v>
      </c>
      <c r="D9" s="111">
        <f>INDEX(Erfassung1!AD:AD,MATCH($A9,Erfassung1!$BR:$BR,0))</f>
        <v>6</v>
      </c>
      <c r="E9" s="110">
        <f>INDEX(Erfassung1!AE:AE,MATCH($A9,Erfassung1!$BR:$BR,0)-1)</f>
        <v>666</v>
      </c>
      <c r="F9" s="111">
        <f>INDEX(Erfassung1!AF:AF,MATCH($A9,Erfassung1!$BR:$BR,0))</f>
        <v>2</v>
      </c>
      <c r="G9" s="110">
        <f>INDEX(Erfassung1!AG:AG,MATCH($A9,Erfassung1!$BR:$BR,0)-1)</f>
        <v>773</v>
      </c>
      <c r="H9" s="111">
        <f>INDEX(Erfassung1!AH:AH,MATCH($A9,Erfassung1!$BR:$BR,0))</f>
        <v>5.5</v>
      </c>
      <c r="I9" s="110">
        <f>INDEX(Erfassung1!AI:AI,MATCH($A9,Erfassung1!$BR:$BR,0)-1)</f>
        <v>720</v>
      </c>
      <c r="J9" s="111">
        <f>INDEX(Erfassung1!AJ:AJ,MATCH($A9,Erfassung1!$BR:$BR,0))</f>
        <v>6</v>
      </c>
      <c r="K9" s="110">
        <f>INDEX(Erfassung1!AK:AK,MATCH($A9,Erfassung1!$BR:$BR,0)-1)</f>
        <v>720</v>
      </c>
      <c r="L9" s="111">
        <f>INDEX(Erfassung1!AL:AL,MATCH($A9,Erfassung1!$BR:$BR,0))</f>
        <v>2</v>
      </c>
      <c r="M9" s="110">
        <f>INDEX(Erfassung1!AM:AM,MATCH($A9,Erfassung1!$BR:$BR,0)-1)</f>
        <v>786</v>
      </c>
      <c r="N9" s="111">
        <f>INDEX(Erfassung1!AN:AN,MATCH($A9,Erfassung1!$BR:$BR,0))</f>
        <v>7</v>
      </c>
      <c r="O9" s="110">
        <f>INDEX(Erfassung1!AO:AO,MATCH($A9,Erfassung1!$BR:$BR,0)-1)</f>
        <v>681</v>
      </c>
      <c r="P9" s="111">
        <f>INDEX(Erfassung1!AP:AP,MATCH($A9,Erfassung1!$BR:$BR,0))</f>
        <v>1</v>
      </c>
      <c r="Q9" s="110">
        <f>INDEX(Erfassung1!AQ:AQ,MATCH($A9,Erfassung1!$BR:$BR,0)-1)</f>
        <v>798</v>
      </c>
      <c r="R9" s="111">
        <f>INDEX(Erfassung1!AR:AR,MATCH($A9,Erfassung1!$BR:$BR,0))</f>
        <v>5</v>
      </c>
      <c r="S9" s="110">
        <f>INDEX(Erfassung1!AS:AS,MATCH($A9,Erfassung1!$BR:$BR,0)-1)</f>
        <v>669</v>
      </c>
      <c r="T9" s="111">
        <f>INDEX(Erfassung1!AT:AT,MATCH($A9,Erfassung1!$BR:$BR,0))</f>
        <v>1</v>
      </c>
      <c r="U9" s="112">
        <f t="shared" ref="U9:V16" si="0">IFERROR(SUM(C9+E9+G9+I9+K9+M9+O9+Q9+S9),0)</f>
        <v>6539</v>
      </c>
      <c r="V9" s="113">
        <f t="shared" si="0"/>
        <v>35.5</v>
      </c>
      <c r="W9" s="159">
        <f>IFERROR(U9/INDEX(Erfassung1!BF:BF,MATCH(A9,Erfassung1!BR:BR,0)),0)</f>
        <v>181.63888888888889</v>
      </c>
      <c r="X9" s="24"/>
    </row>
    <row r="10" spans="1:25" ht="42" customHeight="1" thickBot="1" x14ac:dyDescent="0.3">
      <c r="A10" s="158">
        <v>4</v>
      </c>
      <c r="B10" s="109" t="str">
        <f>IFERROR(INDEX(Erfassung1!$AA:$AA,MATCH($A10,Erfassung1!$BR:$BR,0)-17),Schlüssel!B8)</f>
        <v>Bowlinghaus Bamberg 1</v>
      </c>
      <c r="C10" s="110">
        <f>INDEX(Erfassung1!AC:AC,MATCH($A10,Erfassung1!$BR:$BR,0)-1)</f>
        <v>665</v>
      </c>
      <c r="D10" s="111">
        <f>INDEX(Erfassung1!AD:AD,MATCH($A10,Erfassung1!$BR:$BR,0))</f>
        <v>2</v>
      </c>
      <c r="E10" s="110">
        <f>INDEX(Erfassung1!AE:AE,MATCH($A10,Erfassung1!$BR:$BR,0)-1)</f>
        <v>802</v>
      </c>
      <c r="F10" s="111">
        <f>INDEX(Erfassung1!AF:AF,MATCH($A10,Erfassung1!$BR:$BR,0))</f>
        <v>7</v>
      </c>
      <c r="G10" s="110">
        <f>INDEX(Erfassung1!AG:AG,MATCH($A10,Erfassung1!$BR:$BR,0)-1)</f>
        <v>738</v>
      </c>
      <c r="H10" s="111">
        <f>INDEX(Erfassung1!AH:AH,MATCH($A10,Erfassung1!$BR:$BR,0))</f>
        <v>1.5</v>
      </c>
      <c r="I10" s="110">
        <f>INDEX(Erfassung1!AI:AI,MATCH($A10,Erfassung1!$BR:$BR,0)-1)</f>
        <v>727</v>
      </c>
      <c r="J10" s="111">
        <f>INDEX(Erfassung1!AJ:AJ,MATCH($A10,Erfassung1!$BR:$BR,0))</f>
        <v>1</v>
      </c>
      <c r="K10" s="110">
        <f>INDEX(Erfassung1!AK:AK,MATCH($A10,Erfassung1!$BR:$BR,0)-1)</f>
        <v>714</v>
      </c>
      <c r="L10" s="111">
        <f>INDEX(Erfassung1!AL:AL,MATCH($A10,Erfassung1!$BR:$BR,0))</f>
        <v>4</v>
      </c>
      <c r="M10" s="110">
        <f>INDEX(Erfassung1!AM:AM,MATCH($A10,Erfassung1!$BR:$BR,0)-1)</f>
        <v>729</v>
      </c>
      <c r="N10" s="111">
        <f>INDEX(Erfassung1!AN:AN,MATCH($A10,Erfassung1!$BR:$BR,0))</f>
        <v>6</v>
      </c>
      <c r="O10" s="110">
        <f>INDEX(Erfassung1!AO:AO,MATCH($A10,Erfassung1!$BR:$BR,0)-1)</f>
        <v>696</v>
      </c>
      <c r="P10" s="111">
        <f>INDEX(Erfassung1!AP:AP,MATCH($A10,Erfassung1!$BR:$BR,0))</f>
        <v>2</v>
      </c>
      <c r="Q10" s="110">
        <f>INDEX(Erfassung1!AQ:AQ,MATCH($A10,Erfassung1!$BR:$BR,0)-1)</f>
        <v>725</v>
      </c>
      <c r="R10" s="111">
        <f>INDEX(Erfassung1!AR:AR,MATCH($A10,Erfassung1!$BR:$BR,0))</f>
        <v>6</v>
      </c>
      <c r="S10" s="110">
        <f>INDEX(Erfassung1!AS:AS,MATCH($A10,Erfassung1!$BR:$BR,0)-1)</f>
        <v>615</v>
      </c>
      <c r="T10" s="111">
        <f>INDEX(Erfassung1!AT:AT,MATCH($A10,Erfassung1!$BR:$BR,0))</f>
        <v>2</v>
      </c>
      <c r="U10" s="112">
        <f t="shared" si="0"/>
        <v>6411</v>
      </c>
      <c r="V10" s="113">
        <f t="shared" si="0"/>
        <v>31.5</v>
      </c>
      <c r="W10" s="159">
        <f>IFERROR(U10/INDEX(Erfassung1!BF:BF,MATCH(A10,Erfassung1!BR:BR,0)),0)</f>
        <v>178.08333333333334</v>
      </c>
      <c r="X10" s="24"/>
    </row>
    <row r="11" spans="1:25" ht="42" customHeight="1" thickBot="1" x14ac:dyDescent="0.3">
      <c r="A11" s="158">
        <v>5</v>
      </c>
      <c r="B11" s="109" t="str">
        <f>IFERROR(INDEX(Erfassung1!$AA:$AA,MATCH($A11,Erfassung1!$BR:$BR,0)-17),Schlüssel!B9)</f>
        <v>Werdenfels 1</v>
      </c>
      <c r="C11" s="110">
        <f>INDEX(Erfassung1!AC:AC,MATCH($A11,Erfassung1!$BR:$BR,0)-1)</f>
        <v>649</v>
      </c>
      <c r="D11" s="111">
        <f>INDEX(Erfassung1!AD:AD,MATCH($A11,Erfassung1!$BR:$BR,0))</f>
        <v>2.5</v>
      </c>
      <c r="E11" s="110">
        <f>INDEX(Erfassung1!AE:AE,MATCH($A11,Erfassung1!$BR:$BR,0)-1)</f>
        <v>660</v>
      </c>
      <c r="F11" s="111">
        <f>INDEX(Erfassung1!AF:AF,MATCH($A11,Erfassung1!$BR:$BR,0))</f>
        <v>1</v>
      </c>
      <c r="G11" s="110">
        <f>INDEX(Erfassung1!AG:AG,MATCH($A11,Erfassung1!$BR:$BR,0)-1)</f>
        <v>838</v>
      </c>
      <c r="H11" s="111">
        <f>INDEX(Erfassung1!AH:AH,MATCH($A11,Erfassung1!$BR:$BR,0))</f>
        <v>6</v>
      </c>
      <c r="I11" s="110">
        <f>INDEX(Erfassung1!AI:AI,MATCH($A11,Erfassung1!$BR:$BR,0)-1)</f>
        <v>716</v>
      </c>
      <c r="J11" s="111">
        <f>INDEX(Erfassung1!AJ:AJ,MATCH($A11,Erfassung1!$BR:$BR,0))</f>
        <v>1</v>
      </c>
      <c r="K11" s="110">
        <f>INDEX(Erfassung1!AK:AK,MATCH($A11,Erfassung1!$BR:$BR,0)-1)</f>
        <v>763</v>
      </c>
      <c r="L11" s="111">
        <f>INDEX(Erfassung1!AL:AL,MATCH($A11,Erfassung1!$BR:$BR,0))</f>
        <v>6</v>
      </c>
      <c r="M11" s="110">
        <f>INDEX(Erfassung1!AM:AM,MATCH($A11,Erfassung1!$BR:$BR,0)-1)</f>
        <v>649</v>
      </c>
      <c r="N11" s="111">
        <f>INDEX(Erfassung1!AN:AN,MATCH($A11,Erfassung1!$BR:$BR,0))</f>
        <v>0</v>
      </c>
      <c r="O11" s="110">
        <f>INDEX(Erfassung1!AO:AO,MATCH($A11,Erfassung1!$BR:$BR,0)-1)</f>
        <v>699</v>
      </c>
      <c r="P11" s="111">
        <f>INDEX(Erfassung1!AP:AP,MATCH($A11,Erfassung1!$BR:$BR,0))</f>
        <v>5</v>
      </c>
      <c r="Q11" s="110">
        <f>INDEX(Erfassung1!AQ:AQ,MATCH($A11,Erfassung1!$BR:$BR,0)-1)</f>
        <v>710</v>
      </c>
      <c r="R11" s="111">
        <f>INDEX(Erfassung1!AR:AR,MATCH($A11,Erfassung1!$BR:$BR,0))</f>
        <v>5</v>
      </c>
      <c r="S11" s="110">
        <f>INDEX(Erfassung1!AS:AS,MATCH($A11,Erfassung1!$BR:$BR,0)-1)</f>
        <v>703</v>
      </c>
      <c r="T11" s="111">
        <f>INDEX(Erfassung1!AT:AT,MATCH($A11,Erfassung1!$BR:$BR,0))</f>
        <v>1</v>
      </c>
      <c r="U11" s="112">
        <f t="shared" si="0"/>
        <v>6387</v>
      </c>
      <c r="V11" s="113">
        <f t="shared" si="0"/>
        <v>27.5</v>
      </c>
      <c r="W11" s="159">
        <f>IFERROR(U11/INDEX(Erfassung1!BF:BF,MATCH(A11,Erfassung1!BR:BR,0)),0)</f>
        <v>177.41666666666666</v>
      </c>
      <c r="X11" s="24"/>
    </row>
    <row r="12" spans="1:25" ht="42" customHeight="1" thickBot="1" x14ac:dyDescent="0.3">
      <c r="A12" s="158">
        <v>6</v>
      </c>
      <c r="B12" s="109" t="str">
        <f>IFERROR(INDEX(Erfassung1!$AA:$AA,MATCH($A12,Erfassung1!$BR:$BR,0)-17),Schlüssel!B10)</f>
        <v>SG DJK Rimpar 1</v>
      </c>
      <c r="C12" s="110">
        <f>INDEX(Erfassung1!AC:AC,MATCH($A12,Erfassung1!$BR:$BR,0)-1)</f>
        <v>725</v>
      </c>
      <c r="D12" s="111">
        <f>INDEX(Erfassung1!AD:AD,MATCH($A12,Erfassung1!$BR:$BR,0))</f>
        <v>1</v>
      </c>
      <c r="E12" s="110">
        <f>INDEX(Erfassung1!AE:AE,MATCH($A12,Erfassung1!$BR:$BR,0)-1)</f>
        <v>702</v>
      </c>
      <c r="F12" s="111">
        <f>INDEX(Erfassung1!AF:AF,MATCH($A12,Erfassung1!$BR:$BR,0))</f>
        <v>5</v>
      </c>
      <c r="G12" s="110">
        <f>INDEX(Erfassung1!AG:AG,MATCH($A12,Erfassung1!$BR:$BR,0)-1)</f>
        <v>663</v>
      </c>
      <c r="H12" s="111">
        <f>INDEX(Erfassung1!AH:AH,MATCH($A12,Erfassung1!$BR:$BR,0))</f>
        <v>2</v>
      </c>
      <c r="I12" s="110">
        <f>INDEX(Erfassung1!AI:AI,MATCH($A12,Erfassung1!$BR:$BR,0)-1)</f>
        <v>743</v>
      </c>
      <c r="J12" s="111">
        <f>INDEX(Erfassung1!AJ:AJ,MATCH($A12,Erfassung1!$BR:$BR,0))</f>
        <v>6</v>
      </c>
      <c r="K12" s="110">
        <f>INDEX(Erfassung1!AK:AK,MATCH($A12,Erfassung1!$BR:$BR,0)-1)</f>
        <v>707</v>
      </c>
      <c r="L12" s="111">
        <f>INDEX(Erfassung1!AL:AL,MATCH($A12,Erfassung1!$BR:$BR,0))</f>
        <v>0</v>
      </c>
      <c r="M12" s="110">
        <f>INDEX(Erfassung1!AM:AM,MATCH($A12,Erfassung1!$BR:$BR,0)-1)</f>
        <v>752</v>
      </c>
      <c r="N12" s="111">
        <f>INDEX(Erfassung1!AN:AN,MATCH($A12,Erfassung1!$BR:$BR,0))</f>
        <v>6</v>
      </c>
      <c r="O12" s="110">
        <f>INDEX(Erfassung1!AO:AO,MATCH($A12,Erfassung1!$BR:$BR,0)-1)</f>
        <v>665</v>
      </c>
      <c r="P12" s="111">
        <f>INDEX(Erfassung1!AP:AP,MATCH($A12,Erfassung1!$BR:$BR,0))</f>
        <v>0</v>
      </c>
      <c r="Q12" s="110">
        <f>INDEX(Erfassung1!AQ:AQ,MATCH($A12,Erfassung1!$BR:$BR,0)-1)</f>
        <v>673</v>
      </c>
      <c r="R12" s="111">
        <f>INDEX(Erfassung1!AR:AR,MATCH($A12,Erfassung1!$BR:$BR,0))</f>
        <v>2</v>
      </c>
      <c r="S12" s="110">
        <f>INDEX(Erfassung1!AS:AS,MATCH($A12,Erfassung1!$BR:$BR,0)-1)</f>
        <v>621</v>
      </c>
      <c r="T12" s="111">
        <f>INDEX(Erfassung1!AT:AT,MATCH($A12,Erfassung1!$BR:$BR,0))</f>
        <v>5</v>
      </c>
      <c r="U12" s="112">
        <f t="shared" si="0"/>
        <v>6251</v>
      </c>
      <c r="V12" s="113">
        <f t="shared" si="0"/>
        <v>27</v>
      </c>
      <c r="W12" s="159">
        <f>IFERROR(U12/INDEX(Erfassung1!BF:BF,MATCH(A12,Erfassung1!BR:BR,0)),0)</f>
        <v>173.63888888888889</v>
      </c>
      <c r="X12" s="24"/>
    </row>
    <row r="13" spans="1:25" ht="42" customHeight="1" thickBot="1" x14ac:dyDescent="0.3">
      <c r="A13" s="158">
        <v>7</v>
      </c>
      <c r="B13" s="109" t="str">
        <f>IFERROR(INDEX(Erfassung1!$AA:$AA,MATCH($A13,Erfassung1!$BR:$BR,0)-17),Schlüssel!B11)</f>
        <v>BC EMAX Unterföhring 2</v>
      </c>
      <c r="C13" s="110">
        <f>INDEX(Erfassung1!AC:AC,MATCH($A13,Erfassung1!$BR:$BR,0)-1)</f>
        <v>704</v>
      </c>
      <c r="D13" s="111">
        <f>INDEX(Erfassung1!AD:AD,MATCH($A13,Erfassung1!$BR:$BR,0))</f>
        <v>4.5</v>
      </c>
      <c r="E13" s="110">
        <f>INDEX(Erfassung1!AE:AE,MATCH($A13,Erfassung1!$BR:$BR,0)-1)</f>
        <v>703</v>
      </c>
      <c r="F13" s="111">
        <f>INDEX(Erfassung1!AF:AF,MATCH($A13,Erfassung1!$BR:$BR,0))</f>
        <v>6</v>
      </c>
      <c r="G13" s="110">
        <f>INDEX(Erfassung1!AG:AG,MATCH($A13,Erfassung1!$BR:$BR,0)-1)</f>
        <v>692</v>
      </c>
      <c r="H13" s="111">
        <f>INDEX(Erfassung1!AH:AH,MATCH($A13,Erfassung1!$BR:$BR,0))</f>
        <v>5</v>
      </c>
      <c r="I13" s="110">
        <f>INDEX(Erfassung1!AI:AI,MATCH($A13,Erfassung1!$BR:$BR,0)-1)</f>
        <v>716</v>
      </c>
      <c r="J13" s="111">
        <f>INDEX(Erfassung1!AJ:AJ,MATCH($A13,Erfassung1!$BR:$BR,0))</f>
        <v>2</v>
      </c>
      <c r="K13" s="110">
        <f>INDEX(Erfassung1!AK:AK,MATCH($A13,Erfassung1!$BR:$BR,0)-1)</f>
        <v>687</v>
      </c>
      <c r="L13" s="111">
        <f>INDEX(Erfassung1!AL:AL,MATCH($A13,Erfassung1!$BR:$BR,0))</f>
        <v>3</v>
      </c>
      <c r="M13" s="110">
        <f>INDEX(Erfassung1!AM:AM,MATCH($A13,Erfassung1!$BR:$BR,0)-1)</f>
        <v>622</v>
      </c>
      <c r="N13" s="111">
        <f>INDEX(Erfassung1!AN:AN,MATCH($A13,Erfassung1!$BR:$BR,0))</f>
        <v>1</v>
      </c>
      <c r="O13" s="110">
        <f>INDEX(Erfassung1!AO:AO,MATCH($A13,Erfassung1!$BR:$BR,0)-1)</f>
        <v>665</v>
      </c>
      <c r="P13" s="111">
        <f>INDEX(Erfassung1!AP:AP,MATCH($A13,Erfassung1!$BR:$BR,0))</f>
        <v>2</v>
      </c>
      <c r="Q13" s="110">
        <f>INDEX(Erfassung1!AQ:AQ,MATCH($A13,Erfassung1!$BR:$BR,0)-1)</f>
        <v>741</v>
      </c>
      <c r="R13" s="111">
        <f>INDEX(Erfassung1!AR:AR,MATCH($A13,Erfassung1!$BR:$BR,0))</f>
        <v>2</v>
      </c>
      <c r="S13" s="110">
        <f>INDEX(Erfassung1!AS:AS,MATCH($A13,Erfassung1!$BR:$BR,0)-1)</f>
        <v>684</v>
      </c>
      <c r="T13" s="111">
        <f>INDEX(Erfassung1!AT:AT,MATCH($A13,Erfassung1!$BR:$BR,0))</f>
        <v>1</v>
      </c>
      <c r="U13" s="112">
        <f t="shared" si="0"/>
        <v>6214</v>
      </c>
      <c r="V13" s="113">
        <f t="shared" si="0"/>
        <v>26.5</v>
      </c>
      <c r="W13" s="159">
        <f>IFERROR(U13/INDEX(Erfassung1!BF:BF,MATCH(A13,Erfassung1!BR:BR,0)),0)</f>
        <v>172.61111111111111</v>
      </c>
      <c r="X13" s="24"/>
    </row>
    <row r="14" spans="1:25" ht="42" customHeight="1" thickBot="1" x14ac:dyDescent="0.3">
      <c r="A14" s="158">
        <v>8</v>
      </c>
      <c r="B14" s="109" t="str">
        <f>IFERROR(INDEX(Erfassung1!$AA:$AA,MATCH($A14,Erfassung1!$BR:$BR,0)-17),Schlüssel!B12)</f>
        <v>Schanzer Ingolstadt 1</v>
      </c>
      <c r="C14" s="110">
        <f>INDEX(Erfassung1!AC:AC,MATCH($A14,Erfassung1!$BR:$BR,0)-1)</f>
        <v>645</v>
      </c>
      <c r="D14" s="111">
        <f>INDEX(Erfassung1!AD:AD,MATCH($A14,Erfassung1!$BR:$BR,0))</f>
        <v>1</v>
      </c>
      <c r="E14" s="110">
        <f>INDEX(Erfassung1!AE:AE,MATCH($A14,Erfassung1!$BR:$BR,0)-1)</f>
        <v>681</v>
      </c>
      <c r="F14" s="111">
        <f>INDEX(Erfassung1!AF:AF,MATCH($A14,Erfassung1!$BR:$BR,0))</f>
        <v>1</v>
      </c>
      <c r="G14" s="110">
        <f>INDEX(Erfassung1!AG:AG,MATCH($A14,Erfassung1!$BR:$BR,0)-1)</f>
        <v>723</v>
      </c>
      <c r="H14" s="111">
        <f>INDEX(Erfassung1!AH:AH,MATCH($A14,Erfassung1!$BR:$BR,0))</f>
        <v>2</v>
      </c>
      <c r="I14" s="110">
        <f>INDEX(Erfassung1!AI:AI,MATCH($A14,Erfassung1!$BR:$BR,0)-1)</f>
        <v>774</v>
      </c>
      <c r="J14" s="111">
        <f>INDEX(Erfassung1!AJ:AJ,MATCH($A14,Erfassung1!$BR:$BR,0))</f>
        <v>6</v>
      </c>
      <c r="K14" s="110">
        <f>INDEX(Erfassung1!AK:AK,MATCH($A14,Erfassung1!$BR:$BR,0)-1)</f>
        <v>668</v>
      </c>
      <c r="L14" s="111">
        <f>INDEX(Erfassung1!AL:AL,MATCH($A14,Erfassung1!$BR:$BR,0))</f>
        <v>1</v>
      </c>
      <c r="M14" s="110">
        <f>INDEX(Erfassung1!AM:AM,MATCH($A14,Erfassung1!$BR:$BR,0)-1)</f>
        <v>717</v>
      </c>
      <c r="N14" s="111">
        <f>INDEX(Erfassung1!AN:AN,MATCH($A14,Erfassung1!$BR:$BR,0))</f>
        <v>5</v>
      </c>
      <c r="O14" s="110">
        <f>INDEX(Erfassung1!AO:AO,MATCH($A14,Erfassung1!$BR:$BR,0)-1)</f>
        <v>730</v>
      </c>
      <c r="P14" s="111">
        <f>INDEX(Erfassung1!AP:AP,MATCH($A14,Erfassung1!$BR:$BR,0))</f>
        <v>7</v>
      </c>
      <c r="Q14" s="110">
        <f>INDEX(Erfassung1!AQ:AQ,MATCH($A14,Erfassung1!$BR:$BR,0)-1)</f>
        <v>655</v>
      </c>
      <c r="R14" s="111">
        <f>INDEX(Erfassung1!AR:AR,MATCH($A14,Erfassung1!$BR:$BR,0))</f>
        <v>1</v>
      </c>
      <c r="S14" s="110">
        <f>INDEX(Erfassung1!AS:AS,MATCH($A14,Erfassung1!$BR:$BR,0)-1)</f>
        <v>694</v>
      </c>
      <c r="T14" s="111">
        <f>INDEX(Erfassung1!AT:AT,MATCH($A14,Erfassung1!$BR:$BR,0))</f>
        <v>2</v>
      </c>
      <c r="U14" s="112">
        <f t="shared" si="0"/>
        <v>6287</v>
      </c>
      <c r="V14" s="113">
        <f t="shared" si="0"/>
        <v>26</v>
      </c>
      <c r="W14" s="159">
        <f>IFERROR(U14/INDEX(Erfassung1!BF:BF,MATCH(A14,Erfassung1!BR:BR,0)),0)</f>
        <v>174.63888888888889</v>
      </c>
      <c r="X14" s="24"/>
    </row>
    <row r="15" spans="1:25" ht="42" customHeight="1" thickBot="1" x14ac:dyDescent="0.3">
      <c r="A15" s="158">
        <v>9</v>
      </c>
      <c r="B15" s="109" t="str">
        <f>IFERROR(INDEX(Erfassung1!$AA:$AA,MATCH($A15,Erfassung1!$BR:$BR,0)-17),Schlüssel!B13)</f>
        <v>SG Rottendorf 1</v>
      </c>
      <c r="C15" s="110">
        <f>INDEX(Erfassung1!AC:AC,MATCH($A15,Erfassung1!$BR:$BR,0)-1)</f>
        <v>684</v>
      </c>
      <c r="D15" s="111">
        <f>INDEX(Erfassung1!AD:AD,MATCH($A15,Erfassung1!$BR:$BR,0))</f>
        <v>5</v>
      </c>
      <c r="E15" s="110">
        <f>INDEX(Erfassung1!AE:AE,MATCH($A15,Erfassung1!$BR:$BR,0)-1)</f>
        <v>678</v>
      </c>
      <c r="F15" s="111">
        <f>INDEX(Erfassung1!AF:AF,MATCH($A15,Erfassung1!$BR:$BR,0))</f>
        <v>1</v>
      </c>
      <c r="G15" s="110">
        <f>INDEX(Erfassung1!AG:AG,MATCH($A15,Erfassung1!$BR:$BR,0)-1)</f>
        <v>734</v>
      </c>
      <c r="H15" s="111">
        <f>INDEX(Erfassung1!AH:AH,MATCH($A15,Erfassung1!$BR:$BR,0))</f>
        <v>1</v>
      </c>
      <c r="I15" s="110">
        <f>INDEX(Erfassung1!AI:AI,MATCH($A15,Erfassung1!$BR:$BR,0)-1)</f>
        <v>678</v>
      </c>
      <c r="J15" s="111">
        <f>INDEX(Erfassung1!AJ:AJ,MATCH($A15,Erfassung1!$BR:$BR,0))</f>
        <v>1</v>
      </c>
      <c r="K15" s="110">
        <f>INDEX(Erfassung1!AK:AK,MATCH($A15,Erfassung1!$BR:$BR,0)-1)</f>
        <v>712</v>
      </c>
      <c r="L15" s="111">
        <f>INDEX(Erfassung1!AL:AL,MATCH($A15,Erfassung1!$BR:$BR,0))</f>
        <v>1.5</v>
      </c>
      <c r="M15" s="110">
        <f>INDEX(Erfassung1!AM:AM,MATCH($A15,Erfassung1!$BR:$BR,0)-1)</f>
        <v>689</v>
      </c>
      <c r="N15" s="111">
        <f>INDEX(Erfassung1!AN:AN,MATCH($A15,Erfassung1!$BR:$BR,0))</f>
        <v>2</v>
      </c>
      <c r="O15" s="110">
        <f>INDEX(Erfassung1!AO:AO,MATCH($A15,Erfassung1!$BR:$BR,0)-1)</f>
        <v>623</v>
      </c>
      <c r="P15" s="111">
        <f>INDEX(Erfassung1!AP:AP,MATCH($A15,Erfassung1!$BR:$BR,0))</f>
        <v>1</v>
      </c>
      <c r="Q15" s="110">
        <f>INDEX(Erfassung1!AQ:AQ,MATCH($A15,Erfassung1!$BR:$BR,0)-1)</f>
        <v>712</v>
      </c>
      <c r="R15" s="111">
        <f>INDEX(Erfassung1!AR:AR,MATCH($A15,Erfassung1!$BR:$BR,0))</f>
        <v>5</v>
      </c>
      <c r="S15" s="110">
        <f>INDEX(Erfassung1!AS:AS,MATCH($A15,Erfassung1!$BR:$BR,0)-1)</f>
        <v>799</v>
      </c>
      <c r="T15" s="111">
        <f>INDEX(Erfassung1!AT:AT,MATCH($A15,Erfassung1!$BR:$BR,0))</f>
        <v>6</v>
      </c>
      <c r="U15" s="112">
        <f t="shared" si="0"/>
        <v>6309</v>
      </c>
      <c r="V15" s="113">
        <f t="shared" si="0"/>
        <v>23.5</v>
      </c>
      <c r="W15" s="159">
        <f>IFERROR(U15/INDEX(Erfassung1!BF:BF,MATCH(A15,Erfassung1!BR:BR,0)),0)</f>
        <v>175.25</v>
      </c>
      <c r="X15" s="24"/>
    </row>
    <row r="16" spans="1:25" ht="42" customHeight="1" thickBot="1" x14ac:dyDescent="0.3">
      <c r="A16" s="158">
        <v>10</v>
      </c>
      <c r="B16" s="109" t="str">
        <f>IFERROR(INDEX(Erfassung1!$AA:$AA,MATCH($A16,Erfassung1!$BR:$BR,0)-17),Schlüssel!B14)</f>
        <v>Bajuwaren München 1</v>
      </c>
      <c r="C16" s="110">
        <f>INDEX(Erfassung1!AC:AC,MATCH($A16,Erfassung1!$BR:$BR,0)-1)</f>
        <v>651</v>
      </c>
      <c r="D16" s="111">
        <f>INDEX(Erfassung1!AD:AD,MATCH($A16,Erfassung1!$BR:$BR,0))</f>
        <v>2</v>
      </c>
      <c r="E16" s="110">
        <f>INDEX(Erfassung1!AE:AE,MATCH($A16,Erfassung1!$BR:$BR,0)-1)</f>
        <v>719</v>
      </c>
      <c r="F16" s="111">
        <f>INDEX(Erfassung1!AF:AF,MATCH($A16,Erfassung1!$BR:$BR,0))</f>
        <v>0</v>
      </c>
      <c r="G16" s="110">
        <f>INDEX(Erfassung1!AG:AG,MATCH($A16,Erfassung1!$BR:$BR,0)-1)</f>
        <v>727</v>
      </c>
      <c r="H16" s="111">
        <f>INDEX(Erfassung1!AH:AH,MATCH($A16,Erfassung1!$BR:$BR,0))</f>
        <v>1</v>
      </c>
      <c r="I16" s="110">
        <f>INDEX(Erfassung1!AI:AI,MATCH($A16,Erfassung1!$BR:$BR,0)-1)</f>
        <v>684</v>
      </c>
      <c r="J16" s="111">
        <f>INDEX(Erfassung1!AJ:AJ,MATCH($A16,Erfassung1!$BR:$BR,0))</f>
        <v>1</v>
      </c>
      <c r="K16" s="110">
        <f>INDEX(Erfassung1!AK:AK,MATCH($A16,Erfassung1!$BR:$BR,0)-1)</f>
        <v>721</v>
      </c>
      <c r="L16" s="111">
        <f>INDEX(Erfassung1!AL:AL,MATCH($A16,Erfassung1!$BR:$BR,0))</f>
        <v>5.5</v>
      </c>
      <c r="M16" s="110">
        <f>INDEX(Erfassung1!AM:AM,MATCH($A16,Erfassung1!$BR:$BR,0)-1)</f>
        <v>647</v>
      </c>
      <c r="N16" s="111">
        <f>INDEX(Erfassung1!AN:AN,MATCH($A16,Erfassung1!$BR:$BR,0))</f>
        <v>1</v>
      </c>
      <c r="O16" s="110">
        <f>INDEX(Erfassung1!AO:AO,MATCH($A16,Erfassung1!$BR:$BR,0)-1)</f>
        <v>688</v>
      </c>
      <c r="P16" s="111">
        <f>INDEX(Erfassung1!AP:AP,MATCH($A16,Erfassung1!$BR:$BR,0))</f>
        <v>5</v>
      </c>
      <c r="Q16" s="110">
        <f>INDEX(Erfassung1!AQ:AQ,MATCH($A16,Erfassung1!$BR:$BR,0)-1)</f>
        <v>694</v>
      </c>
      <c r="R16" s="111">
        <f>INDEX(Erfassung1!AR:AR,MATCH($A16,Erfassung1!$BR:$BR,0))</f>
        <v>2</v>
      </c>
      <c r="S16" s="110">
        <f>INDEX(Erfassung1!AS:AS,MATCH($A16,Erfassung1!$BR:$BR,0)-1)</f>
        <v>710</v>
      </c>
      <c r="T16" s="111">
        <f>INDEX(Erfassung1!AT:AT,MATCH($A16,Erfassung1!$BR:$BR,0))</f>
        <v>6</v>
      </c>
      <c r="U16" s="112">
        <f t="shared" si="0"/>
        <v>6241</v>
      </c>
      <c r="V16" s="113">
        <f t="shared" si="0"/>
        <v>23.5</v>
      </c>
      <c r="W16" s="159">
        <f>IFERROR(U16/INDEX(Erfassung1!BF:BF,MATCH(A16,Erfassung1!BR:BR,0)),0)</f>
        <v>173.36111111111111</v>
      </c>
      <c r="X16" s="24"/>
    </row>
    <row r="19" spans="2:23" ht="15.6" x14ac:dyDescent="0.3"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6"/>
      <c r="V19" s="376"/>
      <c r="W19" s="376"/>
    </row>
    <row r="20" spans="2:23" x14ac:dyDescent="0.25">
      <c r="C20" s="376"/>
      <c r="D20" s="376"/>
      <c r="E20" s="376"/>
      <c r="F20" s="376"/>
      <c r="G20" s="376"/>
      <c r="H20" s="376"/>
    </row>
    <row r="21" spans="2:23" x14ac:dyDescent="0.25">
      <c r="B21" s="127"/>
      <c r="N21" s="114"/>
    </row>
    <row r="22" spans="2:23" x14ac:dyDescent="0.25">
      <c r="B22" s="127"/>
      <c r="N22" s="115"/>
    </row>
    <row r="23" spans="2:23" x14ac:dyDescent="0.25">
      <c r="B23" s="127"/>
      <c r="N23" s="115"/>
    </row>
    <row r="24" spans="2:23" x14ac:dyDescent="0.25">
      <c r="B24" s="127"/>
      <c r="N24" s="377"/>
      <c r="O24" s="377"/>
      <c r="P24" s="377"/>
    </row>
    <row r="25" spans="2:23" x14ac:dyDescent="0.25">
      <c r="E25" s="2"/>
      <c r="N25" s="115"/>
    </row>
    <row r="26" spans="2:23" x14ac:dyDescent="0.25">
      <c r="C26" t="str">
        <f>IF(N26="","",IFERROR(INDEX(Erfassung1!AA:AA,MATCH(3,Erfassung1!BZ:BZ,0)),""))</f>
        <v/>
      </c>
      <c r="E26" s="2"/>
      <c r="H26" t="str">
        <f>IF(C26="","",INDEX(Erfassung1!BU:BU,MATCH(C26,Erfassung1!AA:AA,0)))</f>
        <v/>
      </c>
      <c r="N26" s="115" t="str">
        <f>IF(IFERROR(ROUND(INDEX(Erfassung1!BW:BW,MATCH(3,Erfassung1!BZ:BZ,0)),0),0)=0,"",IFERROR(ROUND(INDEX(Erfassung1!BW:BW,MATCH(3,Erfassung1!BZ:BZ,0)),0),0))</f>
        <v/>
      </c>
    </row>
  </sheetData>
  <sheetProtection algorithmName="SHA-512" hashValue="eNq1hJb8NC3hXSzBy7LOEPKa0fOPrwZpSf0a7OjDy6Auw1/d8YaUXEY69tukn2EGPNE5SQR79zzKdVBoyCi4Yw==" saltValue="AuQhgOYCcrVGip2yHseWAA==" spinCount="100000" sheet="1" formatCells="0" formatColumns="0" formatRows="0"/>
  <mergeCells count="20">
    <mergeCell ref="U19:W19"/>
    <mergeCell ref="C20:H20"/>
    <mergeCell ref="N24:P24"/>
    <mergeCell ref="A1:W1"/>
    <mergeCell ref="A2:W2"/>
    <mergeCell ref="A3:W3"/>
    <mergeCell ref="U5:V5"/>
    <mergeCell ref="W5:W6"/>
    <mergeCell ref="I5:J5"/>
    <mergeCell ref="K5:L5"/>
    <mergeCell ref="M5:N5"/>
    <mergeCell ref="O5:P5"/>
    <mergeCell ref="A5:A6"/>
    <mergeCell ref="B5:B6"/>
    <mergeCell ref="C5:D5"/>
    <mergeCell ref="E5:F5"/>
    <mergeCell ref="G5:H5"/>
    <mergeCell ref="Q5:R5"/>
    <mergeCell ref="S5:T5"/>
    <mergeCell ref="B19:T19"/>
  </mergeCells>
  <conditionalFormatting sqref="C7:T16">
    <cfRule type="top10" dxfId="129" priority="2" stopIfTrue="1" rank="1"/>
  </conditionalFormatting>
  <conditionalFormatting sqref="U7:U16">
    <cfRule type="top10" dxfId="128" priority="1" stopIfTrue="1" rank="1"/>
  </conditionalFormatting>
  <printOptions horizontalCentered="1"/>
  <pageMargins left="0.47244094488188981" right="0.47244094488188981" top="0.27559055118110237" bottom="0.19685039370078741" header="0.19685039370078741" footer="0.19685039370078741"/>
  <pageSetup paperSize="9" scale="93" orientation="landscape" r:id="rId1"/>
  <headerFooter alignWithMargins="0"/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">
    <tabColor rgb="FF92D050"/>
    <pageSetUpPr fitToPage="1"/>
  </sheetPr>
  <dimension ref="A1:CD300"/>
  <sheetViews>
    <sheetView tabSelected="1" view="pageBreakPreview" topLeftCell="Z104" zoomScale="150" zoomScaleNormal="100" zoomScaleSheetLayoutView="150" workbookViewId="0">
      <selection activeCell="AL107" sqref="AL107"/>
    </sheetView>
  </sheetViews>
  <sheetFormatPr baseColWidth="10" defaultColWidth="11.44140625" defaultRowHeight="13.2" x14ac:dyDescent="0.25"/>
  <cols>
    <col min="1" max="1" width="4.44140625" style="5" hidden="1" customWidth="1"/>
    <col min="2" max="2" width="18.109375" hidden="1" customWidth="1"/>
    <col min="3" max="3" width="6.44140625" hidden="1" customWidth="1"/>
    <col min="4" max="21" width="5.6640625" hidden="1" customWidth="1"/>
    <col min="22" max="22" width="8.44140625" hidden="1" customWidth="1"/>
    <col min="23" max="23" width="6.5546875" hidden="1" customWidth="1"/>
    <col min="24" max="25" width="11.44140625" hidden="1" customWidth="1"/>
    <col min="26" max="26" width="4.44140625" customWidth="1"/>
    <col min="27" max="27" width="18.109375" customWidth="1"/>
    <col min="28" max="28" width="6.44140625" customWidth="1"/>
    <col min="29" max="46" width="5.6640625" customWidth="1"/>
    <col min="47" max="47" width="8.44140625" customWidth="1"/>
    <col min="48" max="48" width="6.5546875" customWidth="1"/>
    <col min="49" max="50" width="11.44140625" customWidth="1"/>
    <col min="51" max="51" width="9.5546875" customWidth="1"/>
    <col min="52" max="52" width="11.44140625" customWidth="1"/>
    <col min="53" max="53" width="6.44140625" style="152" hidden="1" customWidth="1"/>
    <col min="54" max="54" width="5.44140625" style="152" hidden="1" customWidth="1"/>
    <col min="55" max="55" width="5.5546875" style="152" hidden="1" customWidth="1"/>
    <col min="56" max="56" width="6.33203125" style="152" hidden="1" customWidth="1"/>
    <col min="57" max="57" width="5.44140625" style="152" hidden="1" customWidth="1"/>
    <col min="58" max="58" width="5.88671875" style="152" hidden="1" customWidth="1"/>
    <col min="59" max="59" width="8.44140625" style="152" hidden="1" customWidth="1"/>
    <col min="60" max="68" width="4.33203125" style="152" hidden="1" customWidth="1"/>
    <col min="69" max="69" width="14.6640625" style="152" hidden="1" customWidth="1"/>
    <col min="70" max="70" width="5.44140625" style="152" hidden="1" customWidth="1"/>
    <col min="71" max="71" width="9.44140625" style="152" hidden="1" customWidth="1"/>
    <col min="72" max="72" width="11" style="152" hidden="1" customWidth="1"/>
    <col min="73" max="73" width="17.44140625" style="152" hidden="1" customWidth="1"/>
    <col min="74" max="75" width="5.44140625" style="152" hidden="1" customWidth="1"/>
    <col min="76" max="76" width="7.6640625" style="152" hidden="1" customWidth="1"/>
    <col min="77" max="77" width="11.44140625" style="152" hidden="1" customWidth="1"/>
    <col min="78" max="78" width="5.44140625" style="152" hidden="1" customWidth="1"/>
    <col min="79" max="99" width="11.44140625" customWidth="1"/>
  </cols>
  <sheetData>
    <row r="1" spans="1:82" ht="21" customHeight="1" x14ac:dyDescent="0.4">
      <c r="B1" s="28" t="str">
        <f>AA1</f>
        <v>Team-Nr.</v>
      </c>
      <c r="C1" s="29"/>
      <c r="D1" s="28" t="str">
        <f>AC1</f>
        <v>Liga:</v>
      </c>
      <c r="E1" s="31"/>
      <c r="F1" s="390" t="str">
        <f>AE1</f>
        <v>Bayernliga Herren</v>
      </c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2"/>
      <c r="S1" s="33" t="s">
        <v>955</v>
      </c>
      <c r="T1" s="34"/>
      <c r="U1" s="401" t="str">
        <f>AT1</f>
        <v>04.10./05.10.</v>
      </c>
      <c r="V1" s="402"/>
      <c r="W1" s="403"/>
      <c r="X1" s="386"/>
      <c r="Y1" s="387"/>
      <c r="Z1" s="387"/>
      <c r="AA1" s="28" t="s">
        <v>974</v>
      </c>
      <c r="AB1" s="29"/>
      <c r="AC1" s="30" t="s">
        <v>953</v>
      </c>
      <c r="AD1" s="31"/>
      <c r="AE1" s="29" t="str">
        <f>Schlüssel!$C$1</f>
        <v>Bayernliga Herren</v>
      </c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32"/>
      <c r="AR1" s="33" t="s">
        <v>955</v>
      </c>
      <c r="AS1" s="34"/>
      <c r="AT1" s="401" t="str">
        <f>VLOOKUP(AS2,Spielorte!$A$1:$C$6,2)</f>
        <v>04.10./05.10.</v>
      </c>
      <c r="AU1" s="402"/>
      <c r="AV1" s="403"/>
      <c r="AW1" s="83"/>
      <c r="AX1" s="84"/>
      <c r="BA1" s="149" t="s">
        <v>1117</v>
      </c>
      <c r="BB1" s="150" t="s">
        <v>972</v>
      </c>
      <c r="BC1" s="151" t="s">
        <v>991</v>
      </c>
      <c r="BD1" s="152" t="s">
        <v>990</v>
      </c>
      <c r="BE1" s="152" t="s">
        <v>972</v>
      </c>
      <c r="BF1" s="152" t="s">
        <v>992</v>
      </c>
      <c r="BG1" s="152" t="s">
        <v>1028</v>
      </c>
      <c r="BH1" s="152" t="s">
        <v>1118</v>
      </c>
      <c r="BI1" s="152" t="s">
        <v>1119</v>
      </c>
      <c r="BJ1" s="152" t="s">
        <v>1120</v>
      </c>
      <c r="BK1" s="152" t="s">
        <v>1121</v>
      </c>
      <c r="BL1" s="152" t="s">
        <v>1122</v>
      </c>
      <c r="BM1" s="152" t="s">
        <v>1129</v>
      </c>
      <c r="BN1" s="152" t="s">
        <v>1130</v>
      </c>
      <c r="BO1" s="152" t="s">
        <v>1131</v>
      </c>
      <c r="BP1" s="152" t="s">
        <v>1132</v>
      </c>
      <c r="BQ1" s="153" t="s">
        <v>1123</v>
      </c>
      <c r="BR1" s="151" t="s">
        <v>993</v>
      </c>
      <c r="BS1" s="152" t="s">
        <v>1124</v>
      </c>
      <c r="BT1" s="152" t="s">
        <v>1125</v>
      </c>
      <c r="BU1" s="152" t="s">
        <v>991</v>
      </c>
      <c r="BV1" s="151" t="s">
        <v>993</v>
      </c>
      <c r="BW1" s="153" t="s">
        <v>1126</v>
      </c>
      <c r="BX1" s="152" t="s">
        <v>1127</v>
      </c>
      <c r="BY1" s="152" t="s">
        <v>1128</v>
      </c>
      <c r="BZ1" s="151" t="s">
        <v>993</v>
      </c>
    </row>
    <row r="2" spans="1:82" ht="17.25" customHeight="1" thickBot="1" x14ac:dyDescent="0.45">
      <c r="B2" s="37">
        <f>AA2</f>
        <v>1</v>
      </c>
      <c r="D2" s="30" t="s">
        <v>954</v>
      </c>
      <c r="E2" s="38"/>
      <c r="F2" s="400" t="str">
        <f>AE2</f>
        <v>Regensburg Super Bowl</v>
      </c>
      <c r="G2" s="400"/>
      <c r="H2" s="400"/>
      <c r="I2" s="400"/>
      <c r="J2" s="400"/>
      <c r="K2" s="400"/>
      <c r="L2" s="400"/>
      <c r="M2" s="400"/>
      <c r="N2" s="400"/>
      <c r="O2" s="400"/>
      <c r="P2" s="39"/>
      <c r="Q2" s="39"/>
      <c r="S2" s="33" t="s">
        <v>952</v>
      </c>
      <c r="T2" s="40">
        <f>AS2</f>
        <v>1</v>
      </c>
      <c r="U2" s="34"/>
      <c r="V2" s="34"/>
      <c r="Z2" s="36"/>
      <c r="AA2" s="37">
        <v>1</v>
      </c>
      <c r="AC2" s="30" t="s">
        <v>954</v>
      </c>
      <c r="AD2" s="38"/>
      <c r="AE2" s="85" t="str">
        <f>VLOOKUP(AS2,Spielorte!$A$1:$C$6,3)</f>
        <v>Regensburg Super Bowl</v>
      </c>
      <c r="AF2" s="85"/>
      <c r="AG2" s="85"/>
      <c r="AH2" s="85"/>
      <c r="AI2" s="85"/>
      <c r="AJ2" s="85"/>
      <c r="AK2" s="85"/>
      <c r="AL2" s="85"/>
      <c r="AM2" s="85"/>
      <c r="AN2" s="85"/>
      <c r="AO2" s="39"/>
      <c r="AP2" s="39"/>
      <c r="AR2" s="33" t="s">
        <v>952</v>
      </c>
      <c r="AS2" s="40">
        <v>1</v>
      </c>
      <c r="AT2" s="34"/>
      <c r="AU2" s="34"/>
      <c r="AW2" s="83"/>
      <c r="AX2" s="84"/>
      <c r="BA2" s="149"/>
      <c r="BB2" s="150"/>
      <c r="BC2" s="151"/>
      <c r="BQ2" s="153"/>
      <c r="BR2" s="151"/>
      <c r="BV2" s="151"/>
      <c r="BW2" s="153"/>
      <c r="BZ2" s="151"/>
    </row>
    <row r="3" spans="1:82" ht="15.75" customHeight="1" thickBot="1" x14ac:dyDescent="0.3">
      <c r="B3" s="41" t="str">
        <f>VLOOKUP(B2,Schlüssel!$A$5:$B$14,2)</f>
        <v>BC Comet Nürnberg</v>
      </c>
      <c r="C3" s="42"/>
      <c r="D3" s="43"/>
      <c r="E3" s="44"/>
      <c r="F3" s="45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AA3" s="41" t="str">
        <f>VLOOKUP(AA2,Schlüssel!$A$5:$B$14,2)</f>
        <v>BC Comet Nürnberg</v>
      </c>
      <c r="AB3" s="42"/>
      <c r="AC3" s="43"/>
      <c r="AD3" s="44"/>
      <c r="AE3" s="45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281" t="s">
        <v>1383</v>
      </c>
      <c r="AT3" s="46"/>
      <c r="AW3" s="83"/>
      <c r="AX3" s="84"/>
      <c r="AY3" s="35" t="s">
        <v>995</v>
      </c>
      <c r="BA3" s="149"/>
      <c r="BB3" s="150"/>
      <c r="BC3" s="151"/>
      <c r="BQ3" s="153"/>
      <c r="BR3" s="151"/>
      <c r="BV3" s="151"/>
      <c r="BW3" s="153"/>
      <c r="BZ3" s="151"/>
    </row>
    <row r="4" spans="1:82" ht="14.4" thickBot="1" x14ac:dyDescent="0.3">
      <c r="A4" s="4"/>
      <c r="B4" s="28"/>
      <c r="C4" s="47"/>
      <c r="D4" s="48" t="s">
        <v>10</v>
      </c>
      <c r="E4" s="28">
        <f>VLOOKUP($B$2,Schlüssel!$A$5:$DZ$14,13)</f>
        <v>7</v>
      </c>
      <c r="F4" s="49" t="s">
        <v>10</v>
      </c>
      <c r="G4" s="28">
        <f>VLOOKUP($B$2,Schlüssel!$A$5:$DZ$14,14)</f>
        <v>6</v>
      </c>
      <c r="H4" s="49" t="s">
        <v>10</v>
      </c>
      <c r="I4" s="28">
        <f>VLOOKUP($B$2,Schlüssel!$A$5:$DZ$14,15)</f>
        <v>9</v>
      </c>
      <c r="J4" s="49" t="s">
        <v>10</v>
      </c>
      <c r="K4" s="28">
        <f>VLOOKUP($B$2,Schlüssel!$A$5:$DZ$14,16)</f>
        <v>11</v>
      </c>
      <c r="L4" s="49" t="s">
        <v>10</v>
      </c>
      <c r="M4" s="28">
        <f>VLOOKUP($B$2,Schlüssel!$A$5:$DZ$14,17)</f>
        <v>3</v>
      </c>
      <c r="N4" s="49" t="s">
        <v>10</v>
      </c>
      <c r="O4" s="28">
        <f>VLOOKUP($B$2,Schlüssel!$A$5:$DZ$14,18)</f>
        <v>5</v>
      </c>
      <c r="P4" s="49" t="s">
        <v>10</v>
      </c>
      <c r="Q4" s="28">
        <f>VLOOKUP($B$2,Schlüssel!$A$5:$DZ$14,19)</f>
        <v>12</v>
      </c>
      <c r="R4" s="49" t="s">
        <v>10</v>
      </c>
      <c r="S4" s="28">
        <f>VLOOKUP($B$2,Schlüssel!$A$5:$DZ$14,20)</f>
        <v>10</v>
      </c>
      <c r="T4" s="49" t="s">
        <v>10</v>
      </c>
      <c r="U4" s="28">
        <f>VLOOKUP($B$2,Schlüssel!$A$5:$DZ$14,21)</f>
        <v>4</v>
      </c>
      <c r="Z4" s="2"/>
      <c r="AA4" s="28"/>
      <c r="AB4" s="47"/>
      <c r="AC4" s="48" t="s">
        <v>10</v>
      </c>
      <c r="AD4" s="28">
        <f>VLOOKUP($AA2,Schlüssel!$A$5:$DZ$14,13)</f>
        <v>7</v>
      </c>
      <c r="AE4" s="49" t="s">
        <v>10</v>
      </c>
      <c r="AF4" s="28">
        <f>VLOOKUP($AA2,Schlüssel!$A$5:$DZ$14,14)</f>
        <v>6</v>
      </c>
      <c r="AG4" s="49" t="s">
        <v>10</v>
      </c>
      <c r="AH4" s="28">
        <f>VLOOKUP($AA2,Schlüssel!$A$5:$DZ$14,15)</f>
        <v>9</v>
      </c>
      <c r="AI4" s="49" t="s">
        <v>10</v>
      </c>
      <c r="AJ4" s="28">
        <f>VLOOKUP($AA2,Schlüssel!$A$5:$DZ$14,16)</f>
        <v>11</v>
      </c>
      <c r="AK4" s="49" t="s">
        <v>10</v>
      </c>
      <c r="AL4" s="28">
        <f>VLOOKUP($AA2,Schlüssel!$A$5:$DZ$14,17)</f>
        <v>3</v>
      </c>
      <c r="AM4" s="49" t="s">
        <v>10</v>
      </c>
      <c r="AN4" s="28">
        <f>VLOOKUP($AA2,Schlüssel!$A$5:$DZ$14,18)</f>
        <v>5</v>
      </c>
      <c r="AO4" s="49" t="s">
        <v>10</v>
      </c>
      <c r="AP4" s="28">
        <f>VLOOKUP($AA2,Schlüssel!$A$5:$DZ$14,19)</f>
        <v>12</v>
      </c>
      <c r="AQ4" s="49" t="s">
        <v>10</v>
      </c>
      <c r="AR4" s="28">
        <f>VLOOKUP($AA2,Schlüssel!$A$5:$DZ$14,20)</f>
        <v>10</v>
      </c>
      <c r="AS4" s="49" t="s">
        <v>10</v>
      </c>
      <c r="AT4" s="28">
        <f>VLOOKUP($AA2,Schlüssel!$A$5:$DZ$14,21)</f>
        <v>4</v>
      </c>
      <c r="AW4" s="83"/>
      <c r="AX4" s="84"/>
      <c r="AY4" s="79">
        <v>3</v>
      </c>
      <c r="BA4" s="149"/>
      <c r="BB4" s="150"/>
      <c r="BC4" s="151"/>
      <c r="BQ4" s="153"/>
      <c r="BR4" s="151"/>
      <c r="BV4" s="151"/>
      <c r="BW4" s="153"/>
      <c r="BZ4" s="151"/>
    </row>
    <row r="5" spans="1:82" ht="20.25" customHeight="1" x14ac:dyDescent="0.25">
      <c r="B5" s="50" t="s">
        <v>1</v>
      </c>
      <c r="C5" s="51"/>
      <c r="D5" s="388" t="s">
        <v>961</v>
      </c>
      <c r="E5" s="389"/>
      <c r="F5" s="388" t="s">
        <v>962</v>
      </c>
      <c r="G5" s="389"/>
      <c r="H5" s="388" t="s">
        <v>963</v>
      </c>
      <c r="I5" s="389"/>
      <c r="J5" s="388" t="s">
        <v>964</v>
      </c>
      <c r="K5" s="389"/>
      <c r="L5" s="388" t="s">
        <v>965</v>
      </c>
      <c r="M5" s="389"/>
      <c r="N5" s="388" t="s">
        <v>966</v>
      </c>
      <c r="O5" s="389"/>
      <c r="P5" s="388" t="s">
        <v>967</v>
      </c>
      <c r="Q5" s="389"/>
      <c r="R5" s="388" t="s">
        <v>968</v>
      </c>
      <c r="S5" s="389"/>
      <c r="T5" s="388" t="s">
        <v>969</v>
      </c>
      <c r="U5" s="389"/>
      <c r="V5" s="416" t="s">
        <v>960</v>
      </c>
      <c r="W5" s="417"/>
      <c r="AA5" s="50" t="s">
        <v>1</v>
      </c>
      <c r="AB5" s="51"/>
      <c r="AC5" s="76" t="s">
        <v>961</v>
      </c>
      <c r="AD5" s="77"/>
      <c r="AE5" s="76" t="s">
        <v>962</v>
      </c>
      <c r="AF5" s="77"/>
      <c r="AG5" s="76" t="s">
        <v>963</v>
      </c>
      <c r="AH5" s="77"/>
      <c r="AI5" s="76" t="s">
        <v>964</v>
      </c>
      <c r="AJ5" s="77"/>
      <c r="AK5" s="76" t="s">
        <v>965</v>
      </c>
      <c r="AL5" s="77"/>
      <c r="AM5" s="76" t="s">
        <v>966</v>
      </c>
      <c r="AN5" s="77"/>
      <c r="AO5" s="76" t="s">
        <v>967</v>
      </c>
      <c r="AP5" s="77"/>
      <c r="AQ5" s="76" t="s">
        <v>968</v>
      </c>
      <c r="AR5" s="77"/>
      <c r="AS5" s="76" t="s">
        <v>969</v>
      </c>
      <c r="AT5" s="86"/>
      <c r="AU5" s="87" t="s">
        <v>960</v>
      </c>
      <c r="AV5" s="88"/>
      <c r="AW5" s="83"/>
      <c r="AX5" s="84"/>
      <c r="BA5" s="149"/>
      <c r="BB5" s="150"/>
      <c r="BC5" s="151"/>
      <c r="BQ5" s="153"/>
      <c r="BR5" s="151"/>
      <c r="BV5" s="151"/>
      <c r="BZ5" s="151"/>
    </row>
    <row r="6" spans="1:82" ht="15" customHeight="1" thickBot="1" x14ac:dyDescent="0.3">
      <c r="B6" s="52" t="s">
        <v>970</v>
      </c>
      <c r="C6" s="53" t="s">
        <v>971</v>
      </c>
      <c r="D6" s="54" t="s">
        <v>972</v>
      </c>
      <c r="E6" s="54" t="s">
        <v>973</v>
      </c>
      <c r="F6" s="54" t="s">
        <v>972</v>
      </c>
      <c r="G6" s="54" t="s">
        <v>973</v>
      </c>
      <c r="H6" s="54" t="s">
        <v>972</v>
      </c>
      <c r="I6" s="54" t="s">
        <v>973</v>
      </c>
      <c r="J6" s="54" t="s">
        <v>972</v>
      </c>
      <c r="K6" s="54" t="s">
        <v>973</v>
      </c>
      <c r="L6" s="54" t="s">
        <v>972</v>
      </c>
      <c r="M6" s="54" t="s">
        <v>973</v>
      </c>
      <c r="N6" s="54" t="s">
        <v>972</v>
      </c>
      <c r="O6" s="54" t="s">
        <v>973</v>
      </c>
      <c r="P6" s="54" t="s">
        <v>972</v>
      </c>
      <c r="Q6" s="54" t="s">
        <v>973</v>
      </c>
      <c r="R6" s="54" t="s">
        <v>972</v>
      </c>
      <c r="S6" s="54" t="s">
        <v>973</v>
      </c>
      <c r="T6" s="54" t="s">
        <v>972</v>
      </c>
      <c r="U6" s="54" t="s">
        <v>973</v>
      </c>
      <c r="V6" s="54" t="s">
        <v>972</v>
      </c>
      <c r="W6" s="55" t="s">
        <v>973</v>
      </c>
      <c r="AA6" s="52" t="s">
        <v>970</v>
      </c>
      <c r="AB6" s="53" t="s">
        <v>971</v>
      </c>
      <c r="AC6" s="54" t="s">
        <v>972</v>
      </c>
      <c r="AD6" s="54" t="s">
        <v>973</v>
      </c>
      <c r="AE6" s="54" t="s">
        <v>972</v>
      </c>
      <c r="AF6" s="54" t="s">
        <v>973</v>
      </c>
      <c r="AG6" s="54" t="s">
        <v>972</v>
      </c>
      <c r="AH6" s="54" t="s">
        <v>973</v>
      </c>
      <c r="AI6" s="54" t="s">
        <v>972</v>
      </c>
      <c r="AJ6" s="54" t="s">
        <v>973</v>
      </c>
      <c r="AK6" s="54" t="s">
        <v>972</v>
      </c>
      <c r="AL6" s="54" t="s">
        <v>973</v>
      </c>
      <c r="AM6" s="54" t="s">
        <v>972</v>
      </c>
      <c r="AN6" s="54" t="s">
        <v>973</v>
      </c>
      <c r="AO6" s="54" t="s">
        <v>972</v>
      </c>
      <c r="AP6" s="54" t="s">
        <v>973</v>
      </c>
      <c r="AQ6" s="54" t="s">
        <v>972</v>
      </c>
      <c r="AR6" s="54" t="s">
        <v>973</v>
      </c>
      <c r="AS6" s="54" t="s">
        <v>972</v>
      </c>
      <c r="AT6" s="89" t="s">
        <v>973</v>
      </c>
      <c r="AU6" s="52" t="s">
        <v>972</v>
      </c>
      <c r="AV6" s="55" t="s">
        <v>973</v>
      </c>
      <c r="AW6" s="83"/>
      <c r="AX6" s="84"/>
      <c r="BA6" s="149"/>
      <c r="BB6" s="150"/>
      <c r="BC6" s="151"/>
      <c r="BQ6" s="153"/>
      <c r="BR6" s="151"/>
      <c r="BV6" s="151"/>
      <c r="BZ6" s="151"/>
    </row>
    <row r="7" spans="1:82" ht="17.100000000000001" customHeight="1" x14ac:dyDescent="0.25">
      <c r="A7" s="413" t="s">
        <v>0</v>
      </c>
      <c r="B7" s="56" t="str">
        <f>IF(AA7=0,"",AA7)</f>
        <v>Mittelmaier Andreas</v>
      </c>
      <c r="C7" s="57">
        <f>IF(AB7=0,"",AB7)</f>
        <v>16896</v>
      </c>
      <c r="D7" s="58">
        <f>IF(AC7=0,"",AC7)</f>
        <v>180</v>
      </c>
      <c r="E7" s="397">
        <f>IF(AD7="","",AD7)</f>
        <v>1</v>
      </c>
      <c r="F7" s="58">
        <f t="shared" ref="F7:F20" si="0">IF(AE7=0,"",AE7)</f>
        <v>139</v>
      </c>
      <c r="G7" s="397">
        <f>IF(AF7="","",AF7)</f>
        <v>0</v>
      </c>
      <c r="H7" s="58" t="str">
        <f t="shared" ref="H7:H20" si="1">IF(AG7=0,"",AG7)</f>
        <v/>
      </c>
      <c r="I7" s="397">
        <f>IF(AH7="","",AH7)</f>
        <v>1</v>
      </c>
      <c r="J7" s="58" t="str">
        <f t="shared" ref="J7:J20" si="2">IF(AI7=0,"",AI7)</f>
        <v/>
      </c>
      <c r="K7" s="397">
        <f>IF(AJ7="","",AJ7)</f>
        <v>1</v>
      </c>
      <c r="L7" s="58" t="str">
        <f t="shared" ref="L7:L20" si="3">IF(AK7=0,"",AK7)</f>
        <v/>
      </c>
      <c r="M7" s="397">
        <f>IF(AL7="","",AL7)</f>
        <v>1</v>
      </c>
      <c r="N7" s="58" t="str">
        <f>IF(AM7=0,"",AM7)</f>
        <v/>
      </c>
      <c r="O7" s="397">
        <f>IF(AN7="","",AN7)</f>
        <v>1</v>
      </c>
      <c r="P7" s="58" t="str">
        <f t="shared" ref="P7:P20" si="4">IF(AO7=0,"",AO7)</f>
        <v/>
      </c>
      <c r="Q7" s="397">
        <f>IF(AP7="","",AP7)</f>
        <v>0</v>
      </c>
      <c r="R7" s="58" t="str">
        <f t="shared" ref="R7:R20" si="5">IF(AQ7=0,"",AQ7)</f>
        <v/>
      </c>
      <c r="S7" s="397">
        <f>IF(AR7="","",AR7)</f>
        <v>1</v>
      </c>
      <c r="T7" s="58" t="str">
        <f t="shared" ref="T7:T20" si="6">IF(AS7=0,"",AS7)</f>
        <v/>
      </c>
      <c r="U7" s="397">
        <f>IF(AT7="","",AT7)</f>
        <v>0</v>
      </c>
      <c r="V7" s="58">
        <f t="shared" ref="V7:V20" si="7">IF(AU7=0,"",AU7)</f>
        <v>319</v>
      </c>
      <c r="W7" s="397">
        <f>IF(AV7="","",AV7)</f>
        <v>6</v>
      </c>
      <c r="Z7" s="405" t="s">
        <v>0</v>
      </c>
      <c r="AA7" s="272" t="str">
        <f>IF(AB7=0,"",_xlfn.CONCAT(VLOOKUP(AB7,Starter!A:C,2,0)))</f>
        <v>Mittelmaier Andreas</v>
      </c>
      <c r="AB7" s="81">
        <v>16896</v>
      </c>
      <c r="AC7" s="129">
        <v>180</v>
      </c>
      <c r="AD7" s="163">
        <f>IF(SUM(AC7:AC9)+AC25=0,0,IF(SUM(ABS(AC7),ABS(AC8),ABS(AC9))=AC25,0.5,IF(SUM(ABS(AC7),ABS(AC8),ABS(AC9))&gt;AC25,1,0)))</f>
        <v>1</v>
      </c>
      <c r="AE7" s="132">
        <v>139</v>
      </c>
      <c r="AF7" s="91">
        <f>IF(SUM(AE7:AE9)+AE25=0,0,IF(SUM(ABS(AE7),ABS(AE8),ABS(AE9))=AE25,0.5,IF(SUM(ABS(AE7),ABS(AE8),ABS(AE9))&gt;AE25,1,0)))</f>
        <v>0</v>
      </c>
      <c r="AG7" s="129"/>
      <c r="AH7" s="91">
        <f>IF(SUM(AG7:AG9)+AG25=0,0,IF(SUM(ABS(AG7),ABS(AG8),ABS(AG9))=AG25,0.5,IF(SUM(ABS(AG7),ABS(AG8),ABS(AG9))&gt;AG25,1,0)))</f>
        <v>1</v>
      </c>
      <c r="AI7" s="129"/>
      <c r="AJ7" s="91">
        <f>IF(SUM(AI7:AI9)+AI25=0,0,IF(SUM(ABS(AI7),ABS(AI8),ABS(AI9))=AI25,0.5,IF(SUM(ABS(AI7),ABS(AI8),ABS(AI9))&gt;AI25,1,0)))</f>
        <v>1</v>
      </c>
      <c r="AK7" s="129"/>
      <c r="AL7" s="91">
        <f>IF(SUM(AK7:AK9)+AK25=0,0,IF(SUM(ABS(AK7),ABS(AK8),ABS(AK9))=AK25,0.5,IF(SUM(ABS(AK7),ABS(AK8),ABS(AK9))&gt;AK25,1,0)))</f>
        <v>1</v>
      </c>
      <c r="AM7" s="129"/>
      <c r="AN7" s="91">
        <f>IF(SUM(AM7:AM9)+AM25=0,0,IF(SUM(ABS(AM7),ABS(AM8),ABS(AM9))=AM25,0.5,IF(SUM(ABS(AM7),ABS(AM8),ABS(AM9))&gt;AM25,1,0)))</f>
        <v>1</v>
      </c>
      <c r="AO7" s="129"/>
      <c r="AP7" s="91">
        <f>IF(SUM(AO7:AO9)+AO25=0,0,IF(SUM(ABS(AO7),ABS(AO8),ABS(AO9))=AO25,0.5,IF(SUM(ABS(AO7),ABS(AO8),ABS(AO9))&gt;AO25,1,0)))</f>
        <v>0</v>
      </c>
      <c r="AQ7" s="129"/>
      <c r="AR7" s="91">
        <f>IF(SUM(AQ7:AQ9)+AQ25=0,0,IF(SUM(ABS(AQ7),ABS(AQ8),ABS(AQ9))=AQ25,0.5,IF(SUM(ABS(AQ7),ABS(AQ8),ABS(AQ9))&gt;AQ25,1,0)))</f>
        <v>1</v>
      </c>
      <c r="AS7" s="129"/>
      <c r="AT7" s="91">
        <f>IF(SUM(AS7:AS9)+AS25=0,0,IF(SUM(ABS(AS7),ABS(AS8),ABS(AS9))=AS25,0.5,IF(SUM(ABS(AS7),ABS(AS8),ABS(AS9))&gt;AS25,1,0)))</f>
        <v>0</v>
      </c>
      <c r="AU7" s="92">
        <f t="shared" ref="AU7:AU18" si="8">ABS(SUM(AC7:AC7))+ABS(SUM(AE7:AE7))+ABS(SUM(AG7:AG7))+ABS(SUM(AI7:AI7))+ABS(SUM(AK7:AK7))+ABS(SUM(AM7:AM7))+ABS(SUM(AO7:AO7))+ABS(SUM(AQ7:AQ7))+ABS(SUM(AS7:AS7))</f>
        <v>319</v>
      </c>
      <c r="AV7" s="93">
        <f>SUM(AD7+AF7+AH7+AJ7+AL7+AN7+AP7+AR7+AT7)</f>
        <v>6</v>
      </c>
      <c r="AW7" s="83"/>
      <c r="AX7" s="84"/>
      <c r="AZ7" s="47"/>
      <c r="BA7" s="149"/>
      <c r="BB7" s="150"/>
      <c r="BC7" s="151"/>
      <c r="BD7" s="154">
        <f>+AB7</f>
        <v>16896</v>
      </c>
      <c r="BE7" s="150">
        <f>+AU7</f>
        <v>319</v>
      </c>
      <c r="BF7" s="152">
        <f>COUNT(BH7:BP7)</f>
        <v>2</v>
      </c>
      <c r="BG7" s="152">
        <f>COUNTIF(BH7:BP7,"&gt;0")</f>
        <v>2</v>
      </c>
      <c r="BH7" s="152">
        <f t="shared" ref="BH7:BH18" si="9">IF(AC7=0,"",AC7)</f>
        <v>180</v>
      </c>
      <c r="BI7" s="152">
        <f t="shared" ref="BI7:BI18" si="10">IF(AE7=0,"",AE7)</f>
        <v>139</v>
      </c>
      <c r="BJ7" s="152" t="str">
        <f t="shared" ref="BJ7:BJ18" si="11">IF(AG7=0,"",AG7)</f>
        <v/>
      </c>
      <c r="BK7" s="152" t="str">
        <f t="shared" ref="BK7:BK18" si="12">IF(AI7=0,"",AI7)</f>
        <v/>
      </c>
      <c r="BL7" s="152" t="str">
        <f t="shared" ref="BL7:BL18" si="13">IF(AK7=0,"",AK7)</f>
        <v/>
      </c>
      <c r="BM7" s="152" t="str">
        <f t="shared" ref="BM7:BM18" si="14">IF(AM7=0,"",AM7)</f>
        <v/>
      </c>
      <c r="BN7" s="152" t="str">
        <f t="shared" ref="BN7:BN18" si="15">IF(AO7=0,"",AO7)</f>
        <v/>
      </c>
      <c r="BO7" s="152" t="str">
        <f t="shared" ref="BO7:BO18" si="16">IF(AQ7=0,"",AQ7)</f>
        <v/>
      </c>
      <c r="BP7" s="152" t="str">
        <f t="shared" ref="BP7:BP18" si="17">IF(AS7=0,"",AS7)</f>
        <v/>
      </c>
      <c r="BQ7" s="153"/>
      <c r="BR7" s="151"/>
      <c r="BS7" s="152">
        <f>MAX(BH7:BP7)</f>
        <v>180</v>
      </c>
      <c r="BT7" s="152">
        <f>IF(BS7&lt;MAX(BS:BS),0,BS7+ROW()/1000000000)</f>
        <v>0</v>
      </c>
      <c r="BU7" s="152" t="str">
        <f>+AA3</f>
        <v>BC Comet Nürnberg</v>
      </c>
      <c r="BV7" s="151">
        <f>RANK(BT7,BT:BT)</f>
        <v>2</v>
      </c>
      <c r="BW7" s="152">
        <f>SUMIF(BH7:BP7,"&gt;0")</f>
        <v>319</v>
      </c>
      <c r="BX7" s="152">
        <f>IF(COUNTIF(BH7:BP7,"&gt;0")&lt;Spielorte!$A$23,0,BE7/Spielorte!$A$23)</f>
        <v>0</v>
      </c>
      <c r="BY7" s="152">
        <f>IF(BX7&lt;MAX(BX:BX),0,BX7+ROW()/1000000000)</f>
        <v>0</v>
      </c>
      <c r="BZ7" s="151">
        <f t="shared" ref="BZ7:BZ18" si="18">IF(BY7=0,0,RANK(BY7,BY:BY))</f>
        <v>0</v>
      </c>
      <c r="CC7" s="282"/>
      <c r="CD7" s="282"/>
    </row>
    <row r="8" spans="1:82" ht="17.100000000000001" customHeight="1" x14ac:dyDescent="0.25">
      <c r="A8" s="414"/>
      <c r="B8" s="59" t="str">
        <f t="shared" ref="B8:D20" si="19">IF(AA8=0,"",AA8)</f>
        <v>Schwarz Jan</v>
      </c>
      <c r="C8" s="60">
        <f t="shared" si="19"/>
        <v>7734</v>
      </c>
      <c r="D8" s="61" t="str">
        <f t="shared" si="19"/>
        <v/>
      </c>
      <c r="E8" s="398"/>
      <c r="F8" s="61" t="str">
        <f t="shared" si="0"/>
        <v/>
      </c>
      <c r="G8" s="398"/>
      <c r="H8" s="61">
        <f t="shared" si="1"/>
        <v>206</v>
      </c>
      <c r="I8" s="398"/>
      <c r="J8" s="61">
        <f t="shared" si="2"/>
        <v>242</v>
      </c>
      <c r="K8" s="398"/>
      <c r="L8" s="61" t="str">
        <f t="shared" si="3"/>
        <v/>
      </c>
      <c r="M8" s="398"/>
      <c r="N8" s="61" t="str">
        <f t="shared" ref="N8:N20" si="20">IF(AM8=0,"",AM8)</f>
        <v/>
      </c>
      <c r="O8" s="398"/>
      <c r="P8" s="61" t="str">
        <f t="shared" si="4"/>
        <v/>
      </c>
      <c r="Q8" s="398"/>
      <c r="R8" s="61" t="str">
        <f t="shared" si="5"/>
        <v/>
      </c>
      <c r="S8" s="398"/>
      <c r="T8" s="61" t="str">
        <f t="shared" si="6"/>
        <v/>
      </c>
      <c r="U8" s="398"/>
      <c r="V8" s="61">
        <f t="shared" si="7"/>
        <v>448</v>
      </c>
      <c r="W8" s="398"/>
      <c r="Z8" s="406"/>
      <c r="AA8" s="90" t="str">
        <f>IF(AB8=0,"",_xlfn.CONCAT(VLOOKUP(AB8,Starter!A:C,2,0)))</f>
        <v>Schwarz Jan</v>
      </c>
      <c r="AB8" s="80">
        <v>7734</v>
      </c>
      <c r="AC8" s="130"/>
      <c r="AD8" s="94"/>
      <c r="AE8" s="130"/>
      <c r="AF8" s="94"/>
      <c r="AG8" s="130">
        <v>206</v>
      </c>
      <c r="AH8" s="94"/>
      <c r="AI8" s="130">
        <v>242</v>
      </c>
      <c r="AJ8" s="94"/>
      <c r="AK8" s="130"/>
      <c r="AL8" s="94"/>
      <c r="AM8" s="130"/>
      <c r="AN8" s="94"/>
      <c r="AO8" s="130"/>
      <c r="AP8" s="94"/>
      <c r="AQ8" s="130"/>
      <c r="AR8" s="94"/>
      <c r="AS8" s="130"/>
      <c r="AT8" s="94"/>
      <c r="AU8" s="95">
        <f t="shared" si="8"/>
        <v>448</v>
      </c>
      <c r="AV8" s="96"/>
      <c r="AW8" s="83"/>
      <c r="AX8" s="84"/>
      <c r="AZ8" s="47"/>
      <c r="BA8" s="149"/>
      <c r="BB8" s="150"/>
      <c r="BC8" s="151"/>
      <c r="BD8" s="154">
        <f t="shared" ref="BD8:BD18" si="21">+AB8</f>
        <v>7734</v>
      </c>
      <c r="BE8" s="150">
        <f t="shared" ref="BE8:BE18" si="22">+AU8</f>
        <v>448</v>
      </c>
      <c r="BF8" s="152">
        <f t="shared" ref="BF8:BF18" si="23">COUNT(BH8:BP8)</f>
        <v>2</v>
      </c>
      <c r="BG8" s="152">
        <f t="shared" ref="BG8:BG18" si="24">COUNTIF(BH8:BP8,"&gt;0")</f>
        <v>2</v>
      </c>
      <c r="BH8" s="152" t="str">
        <f t="shared" si="9"/>
        <v/>
      </c>
      <c r="BI8" s="152" t="str">
        <f t="shared" si="10"/>
        <v/>
      </c>
      <c r="BJ8" s="152">
        <f t="shared" si="11"/>
        <v>206</v>
      </c>
      <c r="BK8" s="152">
        <f t="shared" si="12"/>
        <v>242</v>
      </c>
      <c r="BL8" s="152" t="str">
        <f t="shared" si="13"/>
        <v/>
      </c>
      <c r="BM8" s="152" t="str">
        <f t="shared" si="14"/>
        <v/>
      </c>
      <c r="BN8" s="152" t="str">
        <f t="shared" si="15"/>
        <v/>
      </c>
      <c r="BO8" s="152" t="str">
        <f t="shared" si="16"/>
        <v/>
      </c>
      <c r="BP8" s="152" t="str">
        <f t="shared" si="17"/>
        <v/>
      </c>
      <c r="BQ8" s="153"/>
      <c r="BR8" s="151"/>
      <c r="BS8" s="152">
        <f t="shared" ref="BS8:BS18" si="25">MAX(BH8:BP8)</f>
        <v>242</v>
      </c>
      <c r="BT8" s="152">
        <f t="shared" ref="BT8:BT18" si="26">IF(BS8&lt;MAX(BS:BS),0,BS8+ROW()/1000000000)</f>
        <v>0</v>
      </c>
      <c r="BU8" s="152" t="str">
        <f t="shared" ref="BU8:BU18" si="27">+BU7</f>
        <v>BC Comet Nürnberg</v>
      </c>
      <c r="BV8" s="151">
        <f t="shared" ref="BV8:BV18" si="28">RANK(BT8,BT:BT)</f>
        <v>2</v>
      </c>
      <c r="BW8" s="152">
        <f t="shared" ref="BW8:BW18" si="29">SUMIF(BH8:BP8,"&gt;0")</f>
        <v>448</v>
      </c>
      <c r="BX8" s="152">
        <f>IF(COUNTIF(BH8:BP8,"&gt;0")&lt;Spielorte!$A$23,0,BE8/Spielorte!$A$23)</f>
        <v>0</v>
      </c>
      <c r="BY8" s="152">
        <f t="shared" ref="BY8:BY18" si="30">IF(BX8&lt;MAX(BX:BX),0,BX8+ROW()/1000000000)</f>
        <v>0</v>
      </c>
      <c r="BZ8" s="151">
        <f t="shared" si="18"/>
        <v>0</v>
      </c>
      <c r="CC8" s="282"/>
    </row>
    <row r="9" spans="1:82" ht="17.100000000000001" customHeight="1" thickBot="1" x14ac:dyDescent="0.3">
      <c r="A9" s="415"/>
      <c r="B9" s="62" t="str">
        <f t="shared" si="19"/>
        <v>Schick Andreas</v>
      </c>
      <c r="C9" s="63">
        <f t="shared" si="19"/>
        <v>7102</v>
      </c>
      <c r="D9" s="52" t="str">
        <f t="shared" si="19"/>
        <v/>
      </c>
      <c r="E9" s="399"/>
      <c r="F9" s="52" t="str">
        <f t="shared" si="0"/>
        <v/>
      </c>
      <c r="G9" s="399"/>
      <c r="H9" s="52" t="str">
        <f t="shared" si="1"/>
        <v/>
      </c>
      <c r="I9" s="399"/>
      <c r="J9" s="52" t="str">
        <f t="shared" si="2"/>
        <v/>
      </c>
      <c r="K9" s="399"/>
      <c r="L9" s="52">
        <f t="shared" si="3"/>
        <v>208</v>
      </c>
      <c r="M9" s="399"/>
      <c r="N9" s="52">
        <f t="shared" si="20"/>
        <v>176</v>
      </c>
      <c r="O9" s="399"/>
      <c r="P9" s="52">
        <f t="shared" si="4"/>
        <v>160</v>
      </c>
      <c r="Q9" s="399"/>
      <c r="R9" s="52">
        <f t="shared" si="5"/>
        <v>185</v>
      </c>
      <c r="S9" s="399"/>
      <c r="T9" s="52">
        <f t="shared" si="6"/>
        <v>142</v>
      </c>
      <c r="U9" s="399"/>
      <c r="V9" s="52">
        <f t="shared" si="7"/>
        <v>871</v>
      </c>
      <c r="W9" s="399"/>
      <c r="Z9" s="407"/>
      <c r="AA9" s="99" t="str">
        <f>IF(AB9=0,"",_xlfn.CONCAT(VLOOKUP(AB9,Starter!A:C,2,0)))</f>
        <v>Schick Andreas</v>
      </c>
      <c r="AB9" s="82">
        <v>7102</v>
      </c>
      <c r="AC9" s="131"/>
      <c r="AD9" s="94"/>
      <c r="AE9" s="131"/>
      <c r="AF9" s="94"/>
      <c r="AG9" s="131"/>
      <c r="AH9" s="94"/>
      <c r="AI9" s="131"/>
      <c r="AJ9" s="94"/>
      <c r="AK9" s="131">
        <v>208</v>
      </c>
      <c r="AL9" s="94"/>
      <c r="AM9" s="131">
        <v>176</v>
      </c>
      <c r="AN9" s="94"/>
      <c r="AO9" s="131">
        <v>160</v>
      </c>
      <c r="AP9" s="94"/>
      <c r="AQ9" s="131">
        <v>185</v>
      </c>
      <c r="AR9" s="94"/>
      <c r="AS9" s="131">
        <v>142</v>
      </c>
      <c r="AT9" s="94"/>
      <c r="AU9" s="97">
        <f t="shared" si="8"/>
        <v>871</v>
      </c>
      <c r="AV9" s="98"/>
      <c r="AW9" s="83"/>
      <c r="AX9" s="84"/>
      <c r="AZ9" s="47"/>
      <c r="BA9" s="149"/>
      <c r="BB9" s="150"/>
      <c r="BC9" s="151"/>
      <c r="BD9" s="154">
        <f t="shared" si="21"/>
        <v>7102</v>
      </c>
      <c r="BE9" s="150">
        <f t="shared" si="22"/>
        <v>871</v>
      </c>
      <c r="BF9" s="152">
        <f t="shared" si="23"/>
        <v>5</v>
      </c>
      <c r="BG9" s="152">
        <f t="shared" si="24"/>
        <v>5</v>
      </c>
      <c r="BH9" s="152" t="str">
        <f t="shared" si="9"/>
        <v/>
      </c>
      <c r="BI9" s="152" t="str">
        <f t="shared" si="10"/>
        <v/>
      </c>
      <c r="BJ9" s="152" t="str">
        <f t="shared" si="11"/>
        <v/>
      </c>
      <c r="BK9" s="152" t="str">
        <f t="shared" si="12"/>
        <v/>
      </c>
      <c r="BL9" s="152">
        <f t="shared" si="13"/>
        <v>208</v>
      </c>
      <c r="BM9" s="152">
        <f t="shared" si="14"/>
        <v>176</v>
      </c>
      <c r="BN9" s="152">
        <f t="shared" si="15"/>
        <v>160</v>
      </c>
      <c r="BO9" s="152">
        <f t="shared" si="16"/>
        <v>185</v>
      </c>
      <c r="BP9" s="152">
        <f t="shared" si="17"/>
        <v>142</v>
      </c>
      <c r="BQ9" s="153"/>
      <c r="BR9" s="151"/>
      <c r="BS9" s="152">
        <f t="shared" si="25"/>
        <v>208</v>
      </c>
      <c r="BT9" s="152">
        <f t="shared" si="26"/>
        <v>0</v>
      </c>
      <c r="BU9" s="152" t="str">
        <f t="shared" si="27"/>
        <v>BC Comet Nürnberg</v>
      </c>
      <c r="BV9" s="151">
        <f t="shared" si="28"/>
        <v>2</v>
      </c>
      <c r="BW9" s="152">
        <f t="shared" si="29"/>
        <v>871</v>
      </c>
      <c r="BX9" s="152">
        <f>IF(COUNTIF(BH9:BP9,"&gt;0")&lt;Spielorte!$A$23,0,BE9/Spielorte!$A$23)</f>
        <v>0</v>
      </c>
      <c r="BY9" s="152">
        <f t="shared" si="30"/>
        <v>0</v>
      </c>
      <c r="BZ9" s="151">
        <f t="shared" si="18"/>
        <v>0</v>
      </c>
      <c r="CC9" s="282"/>
    </row>
    <row r="10" spans="1:82" ht="17.100000000000001" customHeight="1" x14ac:dyDescent="0.25">
      <c r="A10" s="413" t="s">
        <v>2</v>
      </c>
      <c r="B10" s="56" t="str">
        <f t="shared" si="19"/>
        <v>Schlick Christian</v>
      </c>
      <c r="C10" s="57">
        <f t="shared" si="19"/>
        <v>7724</v>
      </c>
      <c r="D10" s="58">
        <f t="shared" si="19"/>
        <v>225</v>
      </c>
      <c r="E10" s="397">
        <f>IF(AD10="","",AD10)</f>
        <v>1</v>
      </c>
      <c r="F10" s="58">
        <f t="shared" si="0"/>
        <v>201</v>
      </c>
      <c r="G10" s="397">
        <f>IF(AF10="","",AF10)</f>
        <v>1</v>
      </c>
      <c r="H10" s="58">
        <f t="shared" si="1"/>
        <v>227</v>
      </c>
      <c r="I10" s="397">
        <f>IF(AH10="","",AH10)</f>
        <v>1</v>
      </c>
      <c r="J10" s="58">
        <f t="shared" si="2"/>
        <v>157</v>
      </c>
      <c r="K10" s="397">
        <f>IF(AJ10="","",AJ10)</f>
        <v>0</v>
      </c>
      <c r="L10" s="58">
        <f t="shared" si="3"/>
        <v>175</v>
      </c>
      <c r="M10" s="397">
        <f>IF(AL10="","",AL10)</f>
        <v>0</v>
      </c>
      <c r="N10" s="58">
        <f t="shared" si="20"/>
        <v>174</v>
      </c>
      <c r="O10" s="397">
        <f>IF(AN10="","",AN10)</f>
        <v>0</v>
      </c>
      <c r="P10" s="58">
        <f t="shared" si="4"/>
        <v>192</v>
      </c>
      <c r="Q10" s="397">
        <f>IF(AP10="","",AP10)</f>
        <v>1</v>
      </c>
      <c r="R10" s="58">
        <f t="shared" si="5"/>
        <v>191</v>
      </c>
      <c r="S10" s="397">
        <f>IF(AR10="","",AR10)</f>
        <v>1</v>
      </c>
      <c r="T10" s="58">
        <f t="shared" si="6"/>
        <v>215</v>
      </c>
      <c r="U10" s="397">
        <f>IF(AT10="","",AT10)</f>
        <v>1</v>
      </c>
      <c r="V10" s="58">
        <f t="shared" si="7"/>
        <v>1757</v>
      </c>
      <c r="W10" s="397">
        <f>IF(AV10="","",AV10)</f>
        <v>6</v>
      </c>
      <c r="Z10" s="405" t="s">
        <v>2</v>
      </c>
      <c r="AA10" s="272" t="str">
        <f>IF(AB10=0,"",_xlfn.CONCAT(VLOOKUP(AB10,Starter!A:C,2,0)))</f>
        <v>Schlick Christian</v>
      </c>
      <c r="AB10" s="81">
        <v>7724</v>
      </c>
      <c r="AC10" s="132">
        <v>225</v>
      </c>
      <c r="AD10" s="91">
        <f>IF(SUM(AC10:AC12)+AC26=0,0,IF(SUM(ABS(AC10),ABS(AC11),ABS(AC12))=AC26,0.5,IF(SUM(ABS(AC10),ABS(AC11),ABS(AC12))&gt;AC26,1,0)))</f>
        <v>1</v>
      </c>
      <c r="AE10" s="132">
        <v>201</v>
      </c>
      <c r="AF10" s="91">
        <f>IF(SUM(AE10:AE12)+AE26=0,0,IF(SUM(ABS(AE10),ABS(AE11),ABS(AE12))=AE26,0.5,IF(SUM(ABS(AE10),ABS(AE11),ABS(AE12))&gt;AE26,1,0)))</f>
        <v>1</v>
      </c>
      <c r="AG10" s="132">
        <v>227</v>
      </c>
      <c r="AH10" s="91">
        <f>IF(SUM(AG10:AG12)+AG26=0,0,IF(SUM(ABS(AG10),ABS(AG11),ABS(AG12))=AG26,0.5,IF(SUM(ABS(AG10),ABS(AG11),ABS(AG12))&gt;AG26,1,0)))</f>
        <v>1</v>
      </c>
      <c r="AI10" s="132">
        <v>157</v>
      </c>
      <c r="AJ10" s="91">
        <f>IF(SUM(AI10:AI12)+AI26=0,0,IF(SUM(ABS(AI10),ABS(AI11),ABS(AI12))=AI26,0.5,IF(SUM(ABS(AI10),ABS(AI11),ABS(AI12))&gt;AI26,1,0)))</f>
        <v>0</v>
      </c>
      <c r="AK10" s="132">
        <v>175</v>
      </c>
      <c r="AL10" s="91">
        <f>IF(SUM(AK10:AK12)+AK26=0,0,IF(SUM(ABS(AK10),ABS(AK11),ABS(AK12))=AK26,0.5,IF(SUM(ABS(AK10),ABS(AK11),ABS(AK12))&gt;AK26,1,0)))</f>
        <v>0</v>
      </c>
      <c r="AM10" s="132">
        <v>174</v>
      </c>
      <c r="AN10" s="91">
        <f>IF(SUM(AM10:AM12)+AM26=0,0,IF(SUM(ABS(AM10),ABS(AM11),ABS(AM12))=AM26,0.5,IF(SUM(ABS(AM10),ABS(AM11),ABS(AM12))&gt;AM26,1,0)))</f>
        <v>0</v>
      </c>
      <c r="AO10" s="132">
        <v>192</v>
      </c>
      <c r="AP10" s="91">
        <f>IF(SUM(AO10:AO12)+AO26=0,0,IF(SUM(ABS(AO10),ABS(AO11),ABS(AO12))=AO26,0.5,IF(SUM(ABS(AO10),ABS(AO11),ABS(AO12))&gt;AO26,1,0)))</f>
        <v>1</v>
      </c>
      <c r="AQ10" s="132">
        <v>191</v>
      </c>
      <c r="AR10" s="91">
        <f>IF(SUM(AQ10:AQ12)+AQ26=0,0,IF(SUM(ABS(AQ10),ABS(AQ11),ABS(AQ12))=AQ26,0.5,IF(SUM(ABS(AQ10),ABS(AQ11),ABS(AQ12))&gt;AQ26,1,0)))</f>
        <v>1</v>
      </c>
      <c r="AS10" s="132">
        <v>215</v>
      </c>
      <c r="AT10" s="91">
        <f>IF(SUM(AS10:AS12)+AS26=0,0,IF(SUM(ABS(AS10),ABS(AS11),ABS(AS12))=AS26,0.5,IF(SUM(ABS(AS10),ABS(AS11),ABS(AS12))&gt;AS26,1,0)))</f>
        <v>1</v>
      </c>
      <c r="AU10" s="92">
        <f t="shared" si="8"/>
        <v>1757</v>
      </c>
      <c r="AV10" s="93">
        <f>SUM(AD10+AF10+AH10+AJ10+AL10+AN10+AP10+AR10+AT10)</f>
        <v>6</v>
      </c>
      <c r="AW10" s="83"/>
      <c r="AX10" s="84"/>
      <c r="AZ10" s="47"/>
      <c r="BA10" s="149"/>
      <c r="BB10" s="150"/>
      <c r="BC10" s="151"/>
      <c r="BD10" s="154">
        <f t="shared" si="21"/>
        <v>7724</v>
      </c>
      <c r="BE10" s="150">
        <f t="shared" si="22"/>
        <v>1757</v>
      </c>
      <c r="BF10" s="152">
        <f t="shared" si="23"/>
        <v>9</v>
      </c>
      <c r="BG10" s="152">
        <f t="shared" si="24"/>
        <v>9</v>
      </c>
      <c r="BH10" s="152">
        <f t="shared" si="9"/>
        <v>225</v>
      </c>
      <c r="BI10" s="152">
        <f t="shared" si="10"/>
        <v>201</v>
      </c>
      <c r="BJ10" s="152">
        <f t="shared" si="11"/>
        <v>227</v>
      </c>
      <c r="BK10" s="152">
        <f t="shared" si="12"/>
        <v>157</v>
      </c>
      <c r="BL10" s="152">
        <f t="shared" si="13"/>
        <v>175</v>
      </c>
      <c r="BM10" s="152">
        <f t="shared" si="14"/>
        <v>174</v>
      </c>
      <c r="BN10" s="152">
        <f t="shared" si="15"/>
        <v>192</v>
      </c>
      <c r="BO10" s="152">
        <f t="shared" si="16"/>
        <v>191</v>
      </c>
      <c r="BP10" s="152">
        <f t="shared" si="17"/>
        <v>215</v>
      </c>
      <c r="BQ10" s="153"/>
      <c r="BR10" s="151"/>
      <c r="BS10" s="152">
        <f t="shared" si="25"/>
        <v>227</v>
      </c>
      <c r="BT10" s="152">
        <f t="shared" si="26"/>
        <v>0</v>
      </c>
      <c r="BU10" s="152" t="str">
        <f t="shared" si="27"/>
        <v>BC Comet Nürnberg</v>
      </c>
      <c r="BV10" s="151">
        <f t="shared" si="28"/>
        <v>2</v>
      </c>
      <c r="BW10" s="152">
        <f t="shared" si="29"/>
        <v>1757</v>
      </c>
      <c r="BX10" s="152">
        <f>IF(COUNTIF(BH10:BP10,"&gt;0")&lt;Spielorte!$A$23,0,BE10/Spielorte!$A$23)</f>
        <v>195.22222222222223</v>
      </c>
      <c r="BY10" s="152">
        <f t="shared" si="30"/>
        <v>0</v>
      </c>
      <c r="BZ10" s="151">
        <f t="shared" si="18"/>
        <v>0</v>
      </c>
    </row>
    <row r="11" spans="1:82" ht="17.100000000000001" customHeight="1" x14ac:dyDescent="0.25">
      <c r="A11" s="414"/>
      <c r="B11" s="59" t="str">
        <f t="shared" si="19"/>
        <v/>
      </c>
      <c r="C11" s="60" t="str">
        <f t="shared" si="19"/>
        <v/>
      </c>
      <c r="D11" s="61" t="str">
        <f t="shared" si="19"/>
        <v/>
      </c>
      <c r="E11" s="398"/>
      <c r="F11" s="61" t="str">
        <f t="shared" si="0"/>
        <v/>
      </c>
      <c r="G11" s="398"/>
      <c r="H11" s="61" t="str">
        <f t="shared" si="1"/>
        <v/>
      </c>
      <c r="I11" s="398"/>
      <c r="J11" s="61" t="str">
        <f t="shared" si="2"/>
        <v/>
      </c>
      <c r="K11" s="398"/>
      <c r="L11" s="61" t="str">
        <f t="shared" si="3"/>
        <v/>
      </c>
      <c r="M11" s="398"/>
      <c r="N11" s="61" t="str">
        <f t="shared" si="20"/>
        <v/>
      </c>
      <c r="O11" s="398"/>
      <c r="P11" s="61" t="str">
        <f t="shared" si="4"/>
        <v/>
      </c>
      <c r="Q11" s="398"/>
      <c r="R11" s="61" t="str">
        <f t="shared" si="5"/>
        <v/>
      </c>
      <c r="S11" s="398"/>
      <c r="T11" s="61" t="str">
        <f t="shared" si="6"/>
        <v/>
      </c>
      <c r="U11" s="398"/>
      <c r="V11" s="61" t="str">
        <f t="shared" si="7"/>
        <v/>
      </c>
      <c r="W11" s="398"/>
      <c r="Z11" s="406"/>
      <c r="AA11" s="90" t="str">
        <f>IF(AB11=0,"",_xlfn.CONCAT(VLOOKUP(AB11,Starter!A:C,2,0)))</f>
        <v/>
      </c>
      <c r="AB11" s="80"/>
      <c r="AC11" s="130"/>
      <c r="AD11" s="94"/>
      <c r="AE11" s="130"/>
      <c r="AF11" s="94"/>
      <c r="AG11" s="130"/>
      <c r="AH11" s="94"/>
      <c r="AI11" s="130"/>
      <c r="AJ11" s="94"/>
      <c r="AK11" s="130"/>
      <c r="AL11" s="94"/>
      <c r="AM11" s="130"/>
      <c r="AN11" s="94"/>
      <c r="AO11" s="134"/>
      <c r="AP11" s="94"/>
      <c r="AQ11" s="134"/>
      <c r="AR11" s="94"/>
      <c r="AS11" s="134"/>
      <c r="AT11" s="94"/>
      <c r="AU11" s="95">
        <f t="shared" si="8"/>
        <v>0</v>
      </c>
      <c r="AV11" s="96"/>
      <c r="AW11" s="83"/>
      <c r="AX11" s="84"/>
      <c r="AY11" s="280"/>
      <c r="AZ11" s="47"/>
      <c r="BA11" s="149"/>
      <c r="BB11" s="150"/>
      <c r="BC11" s="151"/>
      <c r="BD11" s="154">
        <f t="shared" si="21"/>
        <v>0</v>
      </c>
      <c r="BE11" s="150">
        <f t="shared" si="22"/>
        <v>0</v>
      </c>
      <c r="BF11" s="152">
        <f t="shared" si="23"/>
        <v>0</v>
      </c>
      <c r="BG11" s="152">
        <f t="shared" si="24"/>
        <v>0</v>
      </c>
      <c r="BH11" s="152" t="str">
        <f t="shared" si="9"/>
        <v/>
      </c>
      <c r="BI11" s="152" t="str">
        <f t="shared" si="10"/>
        <v/>
      </c>
      <c r="BJ11" s="152" t="str">
        <f t="shared" si="11"/>
        <v/>
      </c>
      <c r="BK11" s="152" t="str">
        <f t="shared" si="12"/>
        <v/>
      </c>
      <c r="BL11" s="152" t="str">
        <f t="shared" si="13"/>
        <v/>
      </c>
      <c r="BM11" s="152" t="str">
        <f t="shared" si="14"/>
        <v/>
      </c>
      <c r="BN11" s="152" t="str">
        <f t="shared" si="15"/>
        <v/>
      </c>
      <c r="BO11" s="152" t="str">
        <f t="shared" si="16"/>
        <v/>
      </c>
      <c r="BP11" s="152" t="str">
        <f t="shared" si="17"/>
        <v/>
      </c>
      <c r="BQ11" s="153"/>
      <c r="BR11" s="151"/>
      <c r="BS11" s="152">
        <f t="shared" si="25"/>
        <v>0</v>
      </c>
      <c r="BT11" s="152">
        <f t="shared" si="26"/>
        <v>0</v>
      </c>
      <c r="BU11" s="152" t="str">
        <f t="shared" si="27"/>
        <v>BC Comet Nürnberg</v>
      </c>
      <c r="BV11" s="151">
        <f t="shared" si="28"/>
        <v>2</v>
      </c>
      <c r="BW11" s="152">
        <f t="shared" si="29"/>
        <v>0</v>
      </c>
      <c r="BX11" s="152">
        <f>IF(COUNTIF(BH11:BP11,"&gt;0")&lt;Spielorte!$A$23,0,BE11/Spielorte!$A$23)</f>
        <v>0</v>
      </c>
      <c r="BY11" s="152">
        <f t="shared" si="30"/>
        <v>0</v>
      </c>
      <c r="BZ11" s="151">
        <f t="shared" si="18"/>
        <v>0</v>
      </c>
    </row>
    <row r="12" spans="1:82" ht="17.100000000000001" customHeight="1" thickBot="1" x14ac:dyDescent="0.3">
      <c r="A12" s="415"/>
      <c r="B12" s="62" t="str">
        <f t="shared" si="19"/>
        <v/>
      </c>
      <c r="C12" s="63" t="str">
        <f t="shared" si="19"/>
        <v/>
      </c>
      <c r="D12" s="52" t="str">
        <f t="shared" si="19"/>
        <v/>
      </c>
      <c r="E12" s="399"/>
      <c r="F12" s="52" t="str">
        <f t="shared" si="0"/>
        <v/>
      </c>
      <c r="G12" s="399"/>
      <c r="H12" s="52" t="str">
        <f t="shared" si="1"/>
        <v/>
      </c>
      <c r="I12" s="399"/>
      <c r="J12" s="52" t="str">
        <f t="shared" si="2"/>
        <v/>
      </c>
      <c r="K12" s="399"/>
      <c r="L12" s="52" t="str">
        <f t="shared" si="3"/>
        <v/>
      </c>
      <c r="M12" s="399"/>
      <c r="N12" s="52" t="str">
        <f t="shared" si="20"/>
        <v/>
      </c>
      <c r="O12" s="399"/>
      <c r="P12" s="52" t="str">
        <f t="shared" si="4"/>
        <v/>
      </c>
      <c r="Q12" s="399"/>
      <c r="R12" s="52" t="str">
        <f t="shared" si="5"/>
        <v/>
      </c>
      <c r="S12" s="399"/>
      <c r="T12" s="52" t="str">
        <f t="shared" si="6"/>
        <v/>
      </c>
      <c r="U12" s="399"/>
      <c r="V12" s="52" t="str">
        <f t="shared" si="7"/>
        <v/>
      </c>
      <c r="W12" s="399"/>
      <c r="Z12" s="407"/>
      <c r="AA12" s="99" t="str">
        <f>IF(AB12=0,"",_xlfn.CONCAT(VLOOKUP(AB12,Starter!A:C,2,0)))</f>
        <v/>
      </c>
      <c r="AB12" s="82"/>
      <c r="AC12" s="133"/>
      <c r="AD12" s="100"/>
      <c r="AE12" s="133"/>
      <c r="AF12" s="100"/>
      <c r="AG12" s="133"/>
      <c r="AH12" s="100"/>
      <c r="AI12" s="133"/>
      <c r="AJ12" s="100"/>
      <c r="AK12" s="133"/>
      <c r="AL12" s="100"/>
      <c r="AM12" s="133"/>
      <c r="AN12" s="100"/>
      <c r="AO12" s="133"/>
      <c r="AP12" s="100"/>
      <c r="AQ12" s="133"/>
      <c r="AR12" s="100"/>
      <c r="AS12" s="133"/>
      <c r="AT12" s="100"/>
      <c r="AU12" s="97">
        <f t="shared" si="8"/>
        <v>0</v>
      </c>
      <c r="AV12" s="98"/>
      <c r="AW12" s="83"/>
      <c r="AX12" s="84"/>
      <c r="AY12" s="2"/>
      <c r="AZ12" s="47"/>
      <c r="BA12" s="149"/>
      <c r="BB12" s="150"/>
      <c r="BC12" s="151"/>
      <c r="BD12" s="154">
        <f t="shared" si="21"/>
        <v>0</v>
      </c>
      <c r="BE12" s="150">
        <f t="shared" si="22"/>
        <v>0</v>
      </c>
      <c r="BF12" s="152">
        <f t="shared" si="23"/>
        <v>0</v>
      </c>
      <c r="BG12" s="152">
        <f t="shared" si="24"/>
        <v>0</v>
      </c>
      <c r="BH12" s="152" t="str">
        <f t="shared" si="9"/>
        <v/>
      </c>
      <c r="BI12" s="152" t="str">
        <f t="shared" si="10"/>
        <v/>
      </c>
      <c r="BJ12" s="152" t="str">
        <f t="shared" si="11"/>
        <v/>
      </c>
      <c r="BK12" s="152" t="str">
        <f t="shared" si="12"/>
        <v/>
      </c>
      <c r="BL12" s="152" t="str">
        <f t="shared" si="13"/>
        <v/>
      </c>
      <c r="BM12" s="152" t="str">
        <f t="shared" si="14"/>
        <v/>
      </c>
      <c r="BN12" s="152" t="str">
        <f t="shared" si="15"/>
        <v/>
      </c>
      <c r="BO12" s="152" t="str">
        <f t="shared" si="16"/>
        <v/>
      </c>
      <c r="BP12" s="152" t="str">
        <f t="shared" si="17"/>
        <v/>
      </c>
      <c r="BQ12" s="153"/>
      <c r="BR12" s="151"/>
      <c r="BS12" s="152">
        <f t="shared" si="25"/>
        <v>0</v>
      </c>
      <c r="BT12" s="152">
        <f t="shared" si="26"/>
        <v>0</v>
      </c>
      <c r="BU12" s="152" t="str">
        <f t="shared" si="27"/>
        <v>BC Comet Nürnberg</v>
      </c>
      <c r="BV12" s="151">
        <f t="shared" si="28"/>
        <v>2</v>
      </c>
      <c r="BW12" s="152">
        <f t="shared" si="29"/>
        <v>0</v>
      </c>
      <c r="BX12" s="152">
        <f>IF(COUNTIF(BH12:BP12,"&gt;0")&lt;Spielorte!$A$23,0,BE12/Spielorte!$A$23)</f>
        <v>0</v>
      </c>
      <c r="BY12" s="152">
        <f t="shared" si="30"/>
        <v>0</v>
      </c>
      <c r="BZ12" s="151">
        <f t="shared" si="18"/>
        <v>0</v>
      </c>
    </row>
    <row r="13" spans="1:82" ht="17.100000000000001" customHeight="1" x14ac:dyDescent="0.25">
      <c r="A13" s="413" t="s">
        <v>3</v>
      </c>
      <c r="B13" s="56" t="str">
        <f t="shared" si="19"/>
        <v>Schlundt Michael</v>
      </c>
      <c r="C13" s="57">
        <f t="shared" si="19"/>
        <v>7725</v>
      </c>
      <c r="D13" s="58">
        <f t="shared" si="19"/>
        <v>167</v>
      </c>
      <c r="E13" s="397">
        <f>IF(AD13="","",AD13)</f>
        <v>0</v>
      </c>
      <c r="F13" s="58">
        <f t="shared" si="0"/>
        <v>172</v>
      </c>
      <c r="G13" s="397">
        <f>IF(AF13="","",AF13)</f>
        <v>1</v>
      </c>
      <c r="H13" s="58">
        <f t="shared" si="1"/>
        <v>184</v>
      </c>
      <c r="I13" s="397">
        <f>IF(AH13="","",AH13)</f>
        <v>1</v>
      </c>
      <c r="J13" s="58">
        <f t="shared" si="2"/>
        <v>186</v>
      </c>
      <c r="K13" s="397">
        <f>IF(AJ13="","",AJ13)</f>
        <v>1</v>
      </c>
      <c r="L13" s="58">
        <f t="shared" si="3"/>
        <v>191</v>
      </c>
      <c r="M13" s="397">
        <f>IF(AL13="","",AL13)</f>
        <v>1</v>
      </c>
      <c r="N13" s="58">
        <f t="shared" si="20"/>
        <v>147</v>
      </c>
      <c r="O13" s="397">
        <f>IF(AN13="","",AN13)</f>
        <v>0</v>
      </c>
      <c r="P13" s="58">
        <f t="shared" si="4"/>
        <v>200</v>
      </c>
      <c r="Q13" s="397">
        <f>IF(AP13="","",AP13)</f>
        <v>1</v>
      </c>
      <c r="R13" s="58">
        <f t="shared" si="5"/>
        <v>178</v>
      </c>
      <c r="S13" s="397">
        <f>IF(AR13="","",AR13)</f>
        <v>0</v>
      </c>
      <c r="T13" s="58">
        <f t="shared" si="6"/>
        <v>179</v>
      </c>
      <c r="U13" s="397">
        <f>IF(AT13="","",AT13)</f>
        <v>0</v>
      </c>
      <c r="V13" s="58">
        <f t="shared" si="7"/>
        <v>1604</v>
      </c>
      <c r="W13" s="397">
        <f>IF(AV13="","",AV13)</f>
        <v>5</v>
      </c>
      <c r="Z13" s="405" t="s">
        <v>3</v>
      </c>
      <c r="AA13" s="272" t="str">
        <f>IF(AB13=0,"",_xlfn.CONCAT(VLOOKUP(AB13,Starter!A:C,2,0)))</f>
        <v>Schlundt Michael</v>
      </c>
      <c r="AB13" s="81">
        <v>7725</v>
      </c>
      <c r="AC13" s="132">
        <v>167</v>
      </c>
      <c r="AD13" s="91">
        <f>IF(SUM(AC13:AC15)+AC27=0,0,IF(SUM(ABS(AC13),ABS(AC14),ABS(AC15))=AC27,0.5,IF(SUM(ABS(AC13),ABS(AC14),ABS(AC15))&gt;AC27,1,0)))</f>
        <v>0</v>
      </c>
      <c r="AE13" s="132">
        <v>172</v>
      </c>
      <c r="AF13" s="91">
        <f>IF(SUM(AE13:AE15)+AE27=0,0,IF(SUM(ABS(AE13),ABS(AE14),ABS(AE15))=AE27,0.5,IF(SUM(ABS(AE13),ABS(AE14),ABS(AE15))&gt;AE27,1,0)))</f>
        <v>1</v>
      </c>
      <c r="AG13" s="132">
        <v>184</v>
      </c>
      <c r="AH13" s="91">
        <f>IF(SUM(AG13:AG15)+AG27=0,0,IF(SUM(ABS(AG13),ABS(AG14),ABS(AG15))=AG27,0.5,IF(SUM(ABS(AG13),ABS(AG14),ABS(AG15))&gt;AG27,1,0)))</f>
        <v>1</v>
      </c>
      <c r="AI13" s="132">
        <v>186</v>
      </c>
      <c r="AJ13" s="91">
        <f>IF(SUM(AI13:AI15)+AI27=0,0,IF(SUM(ABS(AI13),ABS(AI14),ABS(AI15))=AI27,0.5,IF(SUM(ABS(AI13),ABS(AI14),ABS(AI15))&gt;AI27,1,0)))</f>
        <v>1</v>
      </c>
      <c r="AK13" s="132">
        <v>191</v>
      </c>
      <c r="AL13" s="91">
        <f>IF(SUM(AK13:AK15)+AK27=0,0,IF(SUM(ABS(AK13),ABS(AK14),ABS(AK15))=AK27,0.5,IF(SUM(ABS(AK13),ABS(AK14),ABS(AK15))&gt;AK27,1,0)))</f>
        <v>1</v>
      </c>
      <c r="AM13" s="132">
        <v>147</v>
      </c>
      <c r="AN13" s="91">
        <f>IF(SUM(AM13:AM15)+AM27=0,0,IF(SUM(ABS(AM13),ABS(AM14),ABS(AM15))=AM27,0.5,IF(SUM(ABS(AM13),ABS(AM14),ABS(AM15))&gt;AM27,1,0)))</f>
        <v>0</v>
      </c>
      <c r="AO13" s="132">
        <v>200</v>
      </c>
      <c r="AP13" s="91">
        <f>IF(SUM(AO13:AO15)+AO27=0,0,IF(SUM(ABS(AO13),ABS(AO14),ABS(AO15))=AO27,0.5,IF(SUM(ABS(AO13),ABS(AO14),ABS(AO15))&gt;AO27,1,0)))</f>
        <v>1</v>
      </c>
      <c r="AQ13" s="132">
        <v>178</v>
      </c>
      <c r="AR13" s="91">
        <f>IF(SUM(AQ13:AQ15)+AQ27=0,0,IF(SUM(ABS(AQ13),ABS(AQ14),ABS(AQ15))=AQ27,0.5,IF(SUM(ABS(AQ13),ABS(AQ14),ABS(AQ15))&gt;AQ27,1,0)))</f>
        <v>0</v>
      </c>
      <c r="AS13" s="132">
        <v>179</v>
      </c>
      <c r="AT13" s="91">
        <f>IF(SUM(AS13:AS15)+AS27=0,0,IF(SUM(ABS(AS13),ABS(AS14),ABS(AS15))=AS27,0.5,IF(SUM(ABS(AS13),ABS(AS14),ABS(AS15))&gt;AS27,1,0)))</f>
        <v>0</v>
      </c>
      <c r="AU13" s="92">
        <f t="shared" si="8"/>
        <v>1604</v>
      </c>
      <c r="AV13" s="93">
        <f>SUM(AD13+AF13+AH13+AJ13+AL13+AN13+AP13+AR13+AT13)</f>
        <v>5</v>
      </c>
      <c r="AW13" s="83"/>
      <c r="AX13" s="84"/>
      <c r="AZ13" s="47"/>
      <c r="BA13" s="149"/>
      <c r="BB13" s="150"/>
      <c r="BC13" s="151"/>
      <c r="BD13" s="154">
        <f t="shared" si="21"/>
        <v>7725</v>
      </c>
      <c r="BE13" s="150">
        <f t="shared" si="22"/>
        <v>1604</v>
      </c>
      <c r="BF13" s="152">
        <f t="shared" si="23"/>
        <v>9</v>
      </c>
      <c r="BG13" s="152">
        <f t="shared" si="24"/>
        <v>9</v>
      </c>
      <c r="BH13" s="152">
        <f t="shared" si="9"/>
        <v>167</v>
      </c>
      <c r="BI13" s="152">
        <f t="shared" si="10"/>
        <v>172</v>
      </c>
      <c r="BJ13" s="152">
        <f t="shared" si="11"/>
        <v>184</v>
      </c>
      <c r="BK13" s="152">
        <f t="shared" si="12"/>
        <v>186</v>
      </c>
      <c r="BL13" s="152">
        <f t="shared" si="13"/>
        <v>191</v>
      </c>
      <c r="BM13" s="152">
        <f t="shared" si="14"/>
        <v>147</v>
      </c>
      <c r="BN13" s="152">
        <f t="shared" si="15"/>
        <v>200</v>
      </c>
      <c r="BO13" s="152">
        <f t="shared" si="16"/>
        <v>178</v>
      </c>
      <c r="BP13" s="152">
        <f t="shared" si="17"/>
        <v>179</v>
      </c>
      <c r="BQ13" s="153"/>
      <c r="BR13" s="151"/>
      <c r="BS13" s="152">
        <f t="shared" si="25"/>
        <v>200</v>
      </c>
      <c r="BT13" s="152">
        <f t="shared" si="26"/>
        <v>0</v>
      </c>
      <c r="BU13" s="152" t="str">
        <f t="shared" si="27"/>
        <v>BC Comet Nürnberg</v>
      </c>
      <c r="BV13" s="151">
        <f t="shared" si="28"/>
        <v>2</v>
      </c>
      <c r="BW13" s="152">
        <f t="shared" si="29"/>
        <v>1604</v>
      </c>
      <c r="BX13" s="152">
        <f>IF(COUNTIF(BH13:BP13,"&gt;0")&lt;Spielorte!$A$23,0,BE13/Spielorte!$A$23)</f>
        <v>178.22222222222223</v>
      </c>
      <c r="BY13" s="152">
        <f t="shared" si="30"/>
        <v>0</v>
      </c>
      <c r="BZ13" s="151">
        <f t="shared" si="18"/>
        <v>0</v>
      </c>
    </row>
    <row r="14" spans="1:82" ht="17.100000000000001" customHeight="1" x14ac:dyDescent="0.25">
      <c r="A14" s="414"/>
      <c r="B14" s="59" t="str">
        <f t="shared" si="19"/>
        <v/>
      </c>
      <c r="C14" s="60" t="str">
        <f t="shared" si="19"/>
        <v/>
      </c>
      <c r="D14" s="61" t="str">
        <f t="shared" si="19"/>
        <v/>
      </c>
      <c r="E14" s="398"/>
      <c r="F14" s="61" t="str">
        <f t="shared" si="0"/>
        <v/>
      </c>
      <c r="G14" s="398"/>
      <c r="H14" s="61" t="str">
        <f t="shared" si="1"/>
        <v/>
      </c>
      <c r="I14" s="398"/>
      <c r="J14" s="61" t="str">
        <f t="shared" si="2"/>
        <v/>
      </c>
      <c r="K14" s="398"/>
      <c r="L14" s="61" t="str">
        <f t="shared" si="3"/>
        <v/>
      </c>
      <c r="M14" s="398"/>
      <c r="N14" s="61" t="str">
        <f t="shared" si="20"/>
        <v/>
      </c>
      <c r="O14" s="398"/>
      <c r="P14" s="61" t="str">
        <f t="shared" si="4"/>
        <v/>
      </c>
      <c r="Q14" s="398"/>
      <c r="R14" s="61" t="str">
        <f t="shared" si="5"/>
        <v/>
      </c>
      <c r="S14" s="398"/>
      <c r="T14" s="61" t="str">
        <f t="shared" si="6"/>
        <v/>
      </c>
      <c r="U14" s="398"/>
      <c r="V14" s="61" t="str">
        <f t="shared" si="7"/>
        <v/>
      </c>
      <c r="W14" s="398"/>
      <c r="Z14" s="406"/>
      <c r="AA14" s="90" t="str">
        <f>IF(AB14=0,"",_xlfn.CONCAT(VLOOKUP(AB14,Starter!A:C,2,0)))</f>
        <v/>
      </c>
      <c r="AB14" s="80"/>
      <c r="AC14" s="130"/>
      <c r="AD14" s="94"/>
      <c r="AE14" s="130"/>
      <c r="AF14" s="94"/>
      <c r="AG14" s="130"/>
      <c r="AH14" s="94"/>
      <c r="AI14" s="130"/>
      <c r="AJ14" s="94"/>
      <c r="AK14" s="130"/>
      <c r="AL14" s="94"/>
      <c r="AM14" s="130"/>
      <c r="AN14" s="94"/>
      <c r="AO14" s="130"/>
      <c r="AP14" s="94"/>
      <c r="AQ14" s="130"/>
      <c r="AR14" s="94"/>
      <c r="AS14" s="130"/>
      <c r="AT14" s="94"/>
      <c r="AU14" s="95">
        <f t="shared" si="8"/>
        <v>0</v>
      </c>
      <c r="AV14" s="96"/>
      <c r="AW14" s="83"/>
      <c r="AX14" s="84"/>
      <c r="AZ14" s="47"/>
      <c r="BA14" s="149"/>
      <c r="BB14" s="150"/>
      <c r="BC14" s="151"/>
      <c r="BD14" s="154">
        <f t="shared" si="21"/>
        <v>0</v>
      </c>
      <c r="BE14" s="150">
        <f t="shared" si="22"/>
        <v>0</v>
      </c>
      <c r="BF14" s="152">
        <f t="shared" si="23"/>
        <v>0</v>
      </c>
      <c r="BG14" s="152">
        <f t="shared" si="24"/>
        <v>0</v>
      </c>
      <c r="BH14" s="152" t="str">
        <f t="shared" si="9"/>
        <v/>
      </c>
      <c r="BI14" s="152" t="str">
        <f t="shared" si="10"/>
        <v/>
      </c>
      <c r="BJ14" s="152" t="str">
        <f t="shared" si="11"/>
        <v/>
      </c>
      <c r="BK14" s="152" t="str">
        <f t="shared" si="12"/>
        <v/>
      </c>
      <c r="BL14" s="152" t="str">
        <f t="shared" si="13"/>
        <v/>
      </c>
      <c r="BM14" s="152" t="str">
        <f t="shared" si="14"/>
        <v/>
      </c>
      <c r="BN14" s="152" t="str">
        <f t="shared" si="15"/>
        <v/>
      </c>
      <c r="BO14" s="152" t="str">
        <f t="shared" si="16"/>
        <v/>
      </c>
      <c r="BP14" s="152" t="str">
        <f t="shared" si="17"/>
        <v/>
      </c>
      <c r="BQ14" s="153"/>
      <c r="BR14" s="151"/>
      <c r="BS14" s="152">
        <f t="shared" si="25"/>
        <v>0</v>
      </c>
      <c r="BT14" s="152">
        <f t="shared" si="26"/>
        <v>0</v>
      </c>
      <c r="BU14" s="152" t="str">
        <f t="shared" si="27"/>
        <v>BC Comet Nürnberg</v>
      </c>
      <c r="BV14" s="151">
        <f t="shared" si="28"/>
        <v>2</v>
      </c>
      <c r="BW14" s="152">
        <f t="shared" si="29"/>
        <v>0</v>
      </c>
      <c r="BX14" s="152">
        <f>IF(COUNTIF(BH14:BP14,"&gt;0")&lt;Spielorte!$A$23,0,BE14/Spielorte!$A$23)</f>
        <v>0</v>
      </c>
      <c r="BY14" s="152">
        <f t="shared" si="30"/>
        <v>0</v>
      </c>
      <c r="BZ14" s="151">
        <f t="shared" si="18"/>
        <v>0</v>
      </c>
    </row>
    <row r="15" spans="1:82" ht="17.100000000000001" customHeight="1" thickBot="1" x14ac:dyDescent="0.3">
      <c r="A15" s="415"/>
      <c r="B15" s="62" t="str">
        <f t="shared" si="19"/>
        <v/>
      </c>
      <c r="C15" s="63" t="str">
        <f t="shared" si="19"/>
        <v/>
      </c>
      <c r="D15" s="52" t="str">
        <f t="shared" si="19"/>
        <v/>
      </c>
      <c r="E15" s="399"/>
      <c r="F15" s="52" t="str">
        <f t="shared" si="0"/>
        <v/>
      </c>
      <c r="G15" s="399"/>
      <c r="H15" s="52" t="str">
        <f t="shared" si="1"/>
        <v/>
      </c>
      <c r="I15" s="399"/>
      <c r="J15" s="52" t="str">
        <f t="shared" si="2"/>
        <v/>
      </c>
      <c r="K15" s="399"/>
      <c r="L15" s="52" t="str">
        <f t="shared" si="3"/>
        <v/>
      </c>
      <c r="M15" s="399"/>
      <c r="N15" s="52" t="str">
        <f t="shared" si="20"/>
        <v/>
      </c>
      <c r="O15" s="399"/>
      <c r="P15" s="52" t="str">
        <f t="shared" si="4"/>
        <v/>
      </c>
      <c r="Q15" s="399"/>
      <c r="R15" s="52" t="str">
        <f t="shared" si="5"/>
        <v/>
      </c>
      <c r="S15" s="399"/>
      <c r="T15" s="52" t="str">
        <f t="shared" si="6"/>
        <v/>
      </c>
      <c r="U15" s="399"/>
      <c r="V15" s="52" t="str">
        <f t="shared" si="7"/>
        <v/>
      </c>
      <c r="W15" s="399"/>
      <c r="Z15" s="407"/>
      <c r="AA15" s="99" t="str">
        <f>IF(AB15=0,"",_xlfn.CONCAT(VLOOKUP(AB15,Starter!A:C,2,0)))</f>
        <v/>
      </c>
      <c r="AB15" s="82"/>
      <c r="AC15" s="133"/>
      <c r="AD15" s="100"/>
      <c r="AE15" s="133"/>
      <c r="AF15" s="100"/>
      <c r="AG15" s="133"/>
      <c r="AH15" s="100"/>
      <c r="AI15" s="133"/>
      <c r="AJ15" s="100"/>
      <c r="AK15" s="133"/>
      <c r="AL15" s="100"/>
      <c r="AM15" s="133"/>
      <c r="AN15" s="100"/>
      <c r="AO15" s="133"/>
      <c r="AP15" s="100"/>
      <c r="AQ15" s="133"/>
      <c r="AR15" s="100"/>
      <c r="AS15" s="133"/>
      <c r="AT15" s="100"/>
      <c r="AU15" s="97">
        <f t="shared" si="8"/>
        <v>0</v>
      </c>
      <c r="AV15" s="98"/>
      <c r="AW15" s="83"/>
      <c r="AX15" s="84"/>
      <c r="AZ15" s="47"/>
      <c r="BA15" s="149"/>
      <c r="BB15" s="150"/>
      <c r="BC15" s="151"/>
      <c r="BD15" s="154">
        <f t="shared" si="21"/>
        <v>0</v>
      </c>
      <c r="BE15" s="150">
        <f t="shared" si="22"/>
        <v>0</v>
      </c>
      <c r="BF15" s="152">
        <f t="shared" si="23"/>
        <v>0</v>
      </c>
      <c r="BG15" s="152">
        <f t="shared" si="24"/>
        <v>0</v>
      </c>
      <c r="BH15" s="152" t="str">
        <f t="shared" si="9"/>
        <v/>
      </c>
      <c r="BI15" s="152" t="str">
        <f t="shared" si="10"/>
        <v/>
      </c>
      <c r="BJ15" s="152" t="str">
        <f t="shared" si="11"/>
        <v/>
      </c>
      <c r="BK15" s="152" t="str">
        <f t="shared" si="12"/>
        <v/>
      </c>
      <c r="BL15" s="152" t="str">
        <f t="shared" si="13"/>
        <v/>
      </c>
      <c r="BM15" s="152" t="str">
        <f t="shared" si="14"/>
        <v/>
      </c>
      <c r="BN15" s="152" t="str">
        <f t="shared" si="15"/>
        <v/>
      </c>
      <c r="BO15" s="152" t="str">
        <f t="shared" si="16"/>
        <v/>
      </c>
      <c r="BP15" s="152" t="str">
        <f t="shared" si="17"/>
        <v/>
      </c>
      <c r="BQ15" s="153"/>
      <c r="BR15" s="151"/>
      <c r="BS15" s="152">
        <f t="shared" si="25"/>
        <v>0</v>
      </c>
      <c r="BT15" s="152">
        <f t="shared" si="26"/>
        <v>0</v>
      </c>
      <c r="BU15" s="152" t="str">
        <f t="shared" si="27"/>
        <v>BC Comet Nürnberg</v>
      </c>
      <c r="BV15" s="151">
        <f t="shared" si="28"/>
        <v>2</v>
      </c>
      <c r="BW15" s="152">
        <f t="shared" si="29"/>
        <v>0</v>
      </c>
      <c r="BX15" s="152">
        <f>IF(COUNTIF(BH15:BP15,"&gt;0")&lt;Spielorte!$A$23,0,BE15/Spielorte!$A$23)</f>
        <v>0</v>
      </c>
      <c r="BY15" s="152">
        <f t="shared" si="30"/>
        <v>0</v>
      </c>
      <c r="BZ15" s="151">
        <f t="shared" si="18"/>
        <v>0</v>
      </c>
    </row>
    <row r="16" spans="1:82" ht="17.100000000000001" customHeight="1" x14ac:dyDescent="0.25">
      <c r="A16" s="413" t="s">
        <v>11</v>
      </c>
      <c r="B16" s="56" t="str">
        <f>IF(AA16=0,"",AA16)</f>
        <v>Schwarz Jan</v>
      </c>
      <c r="C16" s="57">
        <f t="shared" si="19"/>
        <v>7734</v>
      </c>
      <c r="D16" s="58">
        <f t="shared" si="19"/>
        <v>212</v>
      </c>
      <c r="E16" s="397">
        <f>IF(AD16="","",AD16)</f>
        <v>1</v>
      </c>
      <c r="F16" s="58">
        <f t="shared" si="0"/>
        <v>220</v>
      </c>
      <c r="G16" s="397">
        <f>IF(AF16="","",AF16)</f>
        <v>1</v>
      </c>
      <c r="H16" s="58" t="str">
        <f t="shared" si="1"/>
        <v/>
      </c>
      <c r="I16" s="397">
        <f>IF(AH16="","",AH16)</f>
        <v>0</v>
      </c>
      <c r="J16" s="58" t="str">
        <f t="shared" si="2"/>
        <v/>
      </c>
      <c r="K16" s="397">
        <f>IF(AJ16="","",AJ16)</f>
        <v>0</v>
      </c>
      <c r="L16" s="58">
        <f t="shared" si="3"/>
        <v>168</v>
      </c>
      <c r="M16" s="397">
        <f>IF(AL16="","",AL16)</f>
        <v>0</v>
      </c>
      <c r="N16" s="58">
        <f t="shared" si="20"/>
        <v>135</v>
      </c>
      <c r="O16" s="397">
        <f>IF(AN16="","",AN16)</f>
        <v>0</v>
      </c>
      <c r="P16" s="58" t="str">
        <f t="shared" si="4"/>
        <v/>
      </c>
      <c r="Q16" s="397">
        <f>IF(AP16="","",AP16)</f>
        <v>1</v>
      </c>
      <c r="R16" s="58" t="str">
        <f t="shared" si="5"/>
        <v/>
      </c>
      <c r="S16" s="397">
        <f>IF(AR16="","",AR16)</f>
        <v>1</v>
      </c>
      <c r="T16" s="58" t="str">
        <f t="shared" si="6"/>
        <v/>
      </c>
      <c r="U16" s="397">
        <f>IF(AT16="","",AT16)</f>
        <v>1</v>
      </c>
      <c r="V16" s="58">
        <f t="shared" si="7"/>
        <v>735</v>
      </c>
      <c r="W16" s="397">
        <f>IF(AV16="","",AV16)</f>
        <v>5</v>
      </c>
      <c r="Z16" s="405" t="s">
        <v>11</v>
      </c>
      <c r="AA16" s="90" t="str">
        <f>IF(AB16=0,"",_xlfn.CONCAT(VLOOKUP(AB16,Starter!A:C,2,0)))</f>
        <v>Schwarz Jan</v>
      </c>
      <c r="AB16" s="81">
        <v>7734</v>
      </c>
      <c r="AC16" s="132">
        <v>212</v>
      </c>
      <c r="AD16" s="91">
        <f>IF(SUM(AC16:AC18)+AC28=0,0,IF(SUM(ABS(AC16),ABS(AC17),ABS(AC18))=AC28,0.5,IF(SUM(ABS(AC16),ABS(AC17),ABS(AC18))&gt;AC28,1,0)))</f>
        <v>1</v>
      </c>
      <c r="AE16" s="132">
        <v>220</v>
      </c>
      <c r="AF16" s="91">
        <f>IF(SUM(AE16:AE18)+AE28=0,0,IF(SUM(ABS(AE16),ABS(AE17),ABS(AE18))=AE28,0.5,IF(SUM(ABS(AE16),ABS(AE17),ABS(AE18))&gt;AE28,1,0)))</f>
        <v>1</v>
      </c>
      <c r="AG16" s="132"/>
      <c r="AH16" s="91">
        <f>IF(SUM(AG16:AG18)+AG28=0,0,IF(SUM(ABS(AG16),ABS(AG17),ABS(AG18))=AG28,0.5,IF(SUM(ABS(AG16),ABS(AG17),ABS(AG18))&gt;AG28,1,0)))</f>
        <v>0</v>
      </c>
      <c r="AI16" s="132"/>
      <c r="AJ16" s="91">
        <f>IF(SUM(AI16:AI18)+AI28=0,0,IF(SUM(ABS(AI16),ABS(AI17),ABS(AI18))=AI28,0.5,IF(SUM(ABS(AI16),ABS(AI17),ABS(AI18))&gt;AI28,1,0)))</f>
        <v>0</v>
      </c>
      <c r="AK16" s="132">
        <v>168</v>
      </c>
      <c r="AL16" s="91">
        <f>IF(SUM(AK16:AK18)+AK28=0,0,IF(SUM(ABS(AK16),ABS(AK17),ABS(AK18))=AK28,0.5,IF(SUM(ABS(AK16),ABS(AK17),ABS(AK18))&gt;AK28,1,0)))</f>
        <v>0</v>
      </c>
      <c r="AM16" s="132">
        <v>135</v>
      </c>
      <c r="AN16" s="91">
        <f>IF(SUM(AM16:AM18)+AM28=0,0,IF(SUM(ABS(AM16),ABS(AM17),ABS(AM18))=AM28,0.5,IF(SUM(ABS(AM16),ABS(AM17),ABS(AM18))&gt;AM28,1,0)))</f>
        <v>0</v>
      </c>
      <c r="AO16" s="132"/>
      <c r="AP16" s="91">
        <f>IF(SUM(AO16:AO18)+AO28=0,0,IF(SUM(ABS(AO16),ABS(AO17),ABS(AO18))=AO28,0.5,IF(SUM(ABS(AO16),ABS(AO17),ABS(AO18))&gt;AO28,1,0)))</f>
        <v>1</v>
      </c>
      <c r="AQ16" s="132"/>
      <c r="AR16" s="91">
        <f>IF(SUM(AQ16:AQ18)+AQ28=0,0,IF(SUM(ABS(AQ16),ABS(AQ17),ABS(AQ18))=AQ28,0.5,IF(SUM(ABS(AQ16),ABS(AQ17),ABS(AQ18))&gt;AQ28,1,0)))</f>
        <v>1</v>
      </c>
      <c r="AS16" s="132"/>
      <c r="AT16" s="91">
        <f>IF(SUM(AS16:AS18)+AS28=0,0,IF(SUM(ABS(AS16),ABS(AS17),ABS(AS18))=AS28,0.5,IF(SUM(ABS(AS16),ABS(AS17),ABS(AS18))&gt;AS28,1,0)))</f>
        <v>1</v>
      </c>
      <c r="AU16" s="92">
        <f t="shared" si="8"/>
        <v>735</v>
      </c>
      <c r="AV16" s="93">
        <f>SUM(AD16+AF16+AH16+AJ16+AL16+AN16+AP16+AR16+AT16)</f>
        <v>5</v>
      </c>
      <c r="AW16" s="83"/>
      <c r="AX16" s="84"/>
      <c r="AZ16" s="47"/>
      <c r="BA16" s="149"/>
      <c r="BB16" s="150"/>
      <c r="BC16" s="151"/>
      <c r="BD16" s="154">
        <f t="shared" si="21"/>
        <v>7734</v>
      </c>
      <c r="BE16" s="150">
        <f t="shared" si="22"/>
        <v>735</v>
      </c>
      <c r="BF16" s="152">
        <f t="shared" si="23"/>
        <v>4</v>
      </c>
      <c r="BG16" s="152">
        <f t="shared" si="24"/>
        <v>4</v>
      </c>
      <c r="BH16" s="152">
        <f t="shared" si="9"/>
        <v>212</v>
      </c>
      <c r="BI16" s="152">
        <f t="shared" si="10"/>
        <v>220</v>
      </c>
      <c r="BJ16" s="152" t="str">
        <f t="shared" si="11"/>
        <v/>
      </c>
      <c r="BK16" s="152" t="str">
        <f t="shared" si="12"/>
        <v/>
      </c>
      <c r="BL16" s="152">
        <f t="shared" si="13"/>
        <v>168</v>
      </c>
      <c r="BM16" s="152">
        <f t="shared" si="14"/>
        <v>135</v>
      </c>
      <c r="BN16" s="152" t="str">
        <f t="shared" si="15"/>
        <v/>
      </c>
      <c r="BO16" s="152" t="str">
        <f t="shared" si="16"/>
        <v/>
      </c>
      <c r="BP16" s="152" t="str">
        <f t="shared" si="17"/>
        <v/>
      </c>
      <c r="BQ16" s="153"/>
      <c r="BR16" s="151"/>
      <c r="BS16" s="152">
        <f t="shared" si="25"/>
        <v>220</v>
      </c>
      <c r="BT16" s="152">
        <f t="shared" si="26"/>
        <v>0</v>
      </c>
      <c r="BU16" s="152" t="str">
        <f t="shared" si="27"/>
        <v>BC Comet Nürnberg</v>
      </c>
      <c r="BV16" s="151">
        <f t="shared" si="28"/>
        <v>2</v>
      </c>
      <c r="BW16" s="152">
        <f t="shared" si="29"/>
        <v>735</v>
      </c>
      <c r="BX16" s="152">
        <f>IF(COUNTIF(BH16:BP16,"&gt;0")&lt;Spielorte!$A$23,0,BE16/Spielorte!$A$23)</f>
        <v>0</v>
      </c>
      <c r="BY16" s="152">
        <f t="shared" si="30"/>
        <v>0</v>
      </c>
      <c r="BZ16" s="151">
        <f t="shared" si="18"/>
        <v>0</v>
      </c>
    </row>
    <row r="17" spans="1:78" ht="17.100000000000001" customHeight="1" x14ac:dyDescent="0.25">
      <c r="A17" s="414"/>
      <c r="B17" s="59" t="str">
        <f>IF(AA17=0,"",AA17)</f>
        <v>Mittelmaier Andreas</v>
      </c>
      <c r="C17" s="60">
        <f t="shared" si="19"/>
        <v>16896</v>
      </c>
      <c r="D17" s="61" t="str">
        <f t="shared" si="19"/>
        <v/>
      </c>
      <c r="E17" s="398"/>
      <c r="F17" s="61" t="str">
        <f t="shared" si="0"/>
        <v/>
      </c>
      <c r="G17" s="398"/>
      <c r="H17" s="61">
        <f t="shared" si="1"/>
        <v>184</v>
      </c>
      <c r="I17" s="398"/>
      <c r="J17" s="61">
        <f t="shared" si="2"/>
        <v>166</v>
      </c>
      <c r="K17" s="398"/>
      <c r="L17" s="61" t="str">
        <f t="shared" si="3"/>
        <v/>
      </c>
      <c r="M17" s="398"/>
      <c r="N17" s="61" t="str">
        <f t="shared" si="20"/>
        <v/>
      </c>
      <c r="O17" s="398"/>
      <c r="P17" s="61">
        <f t="shared" si="4"/>
        <v>164</v>
      </c>
      <c r="Q17" s="398"/>
      <c r="R17" s="61">
        <f t="shared" si="5"/>
        <v>189</v>
      </c>
      <c r="S17" s="398"/>
      <c r="T17" s="61">
        <f t="shared" si="6"/>
        <v>243</v>
      </c>
      <c r="U17" s="398"/>
      <c r="V17" s="61">
        <f t="shared" si="7"/>
        <v>946</v>
      </c>
      <c r="W17" s="398"/>
      <c r="Z17" s="406"/>
      <c r="AA17" s="90" t="str">
        <f>IF(AB17=0,"",_xlfn.CONCAT(VLOOKUP(AB17,Starter!A:C,2,0)))</f>
        <v>Mittelmaier Andreas</v>
      </c>
      <c r="AB17" s="80">
        <v>16896</v>
      </c>
      <c r="AC17" s="130"/>
      <c r="AD17" s="94"/>
      <c r="AE17" s="130"/>
      <c r="AF17" s="94"/>
      <c r="AG17" s="130">
        <v>184</v>
      </c>
      <c r="AH17" s="94"/>
      <c r="AI17" s="130">
        <v>166</v>
      </c>
      <c r="AJ17" s="94"/>
      <c r="AK17" s="130"/>
      <c r="AL17" s="94"/>
      <c r="AM17" s="130"/>
      <c r="AN17" s="94"/>
      <c r="AO17" s="130">
        <v>164</v>
      </c>
      <c r="AP17" s="94"/>
      <c r="AQ17" s="130">
        <v>189</v>
      </c>
      <c r="AR17" s="94"/>
      <c r="AS17" s="130">
        <v>243</v>
      </c>
      <c r="AT17" s="94"/>
      <c r="AU17" s="95">
        <f t="shared" si="8"/>
        <v>946</v>
      </c>
      <c r="AV17" s="96"/>
      <c r="AW17" s="83"/>
      <c r="AX17" s="84"/>
      <c r="AZ17" s="47"/>
      <c r="BA17" s="149"/>
      <c r="BB17" s="150"/>
      <c r="BC17" s="151"/>
      <c r="BD17" s="154">
        <f t="shared" si="21"/>
        <v>16896</v>
      </c>
      <c r="BE17" s="150">
        <f t="shared" si="22"/>
        <v>946</v>
      </c>
      <c r="BF17" s="152">
        <f t="shared" si="23"/>
        <v>5</v>
      </c>
      <c r="BG17" s="152">
        <f t="shared" si="24"/>
        <v>5</v>
      </c>
      <c r="BH17" s="152" t="str">
        <f t="shared" si="9"/>
        <v/>
      </c>
      <c r="BI17" s="152" t="str">
        <f t="shared" si="10"/>
        <v/>
      </c>
      <c r="BJ17" s="152">
        <f t="shared" si="11"/>
        <v>184</v>
      </c>
      <c r="BK17" s="152">
        <f t="shared" si="12"/>
        <v>166</v>
      </c>
      <c r="BL17" s="152" t="str">
        <f t="shared" si="13"/>
        <v/>
      </c>
      <c r="BM17" s="152" t="str">
        <f t="shared" si="14"/>
        <v/>
      </c>
      <c r="BN17" s="152">
        <f t="shared" si="15"/>
        <v>164</v>
      </c>
      <c r="BO17" s="152">
        <f t="shared" si="16"/>
        <v>189</v>
      </c>
      <c r="BP17" s="152">
        <f t="shared" si="17"/>
        <v>243</v>
      </c>
      <c r="BQ17" s="153"/>
      <c r="BR17" s="151"/>
      <c r="BS17" s="152">
        <f t="shared" si="25"/>
        <v>243</v>
      </c>
      <c r="BT17" s="152">
        <f t="shared" si="26"/>
        <v>0</v>
      </c>
      <c r="BU17" s="152" t="str">
        <f t="shared" si="27"/>
        <v>BC Comet Nürnberg</v>
      </c>
      <c r="BV17" s="151">
        <f t="shared" si="28"/>
        <v>2</v>
      </c>
      <c r="BW17" s="152">
        <f t="shared" si="29"/>
        <v>946</v>
      </c>
      <c r="BX17" s="152">
        <f>IF(COUNTIF(BH17:BP17,"&gt;0")&lt;Spielorte!$A$23,0,BE17/Spielorte!$A$23)</f>
        <v>0</v>
      </c>
      <c r="BY17" s="152">
        <f t="shared" si="30"/>
        <v>0</v>
      </c>
      <c r="BZ17" s="151">
        <f t="shared" si="18"/>
        <v>0</v>
      </c>
    </row>
    <row r="18" spans="1:78" ht="17.100000000000001" customHeight="1" thickBot="1" x14ac:dyDescent="0.3">
      <c r="A18" s="415"/>
      <c r="B18" s="62" t="str">
        <f>IF(AA18=0,"",AA18)</f>
        <v/>
      </c>
      <c r="C18" s="63" t="str">
        <f t="shared" si="19"/>
        <v/>
      </c>
      <c r="D18" s="52" t="str">
        <f t="shared" si="19"/>
        <v/>
      </c>
      <c r="E18" s="399"/>
      <c r="F18" s="52" t="str">
        <f t="shared" si="0"/>
        <v/>
      </c>
      <c r="G18" s="399"/>
      <c r="H18" s="52" t="str">
        <f t="shared" si="1"/>
        <v/>
      </c>
      <c r="I18" s="399"/>
      <c r="J18" s="52" t="str">
        <f t="shared" si="2"/>
        <v/>
      </c>
      <c r="K18" s="399"/>
      <c r="L18" s="52" t="str">
        <f t="shared" si="3"/>
        <v/>
      </c>
      <c r="M18" s="399"/>
      <c r="N18" s="52" t="str">
        <f t="shared" si="20"/>
        <v/>
      </c>
      <c r="O18" s="399"/>
      <c r="P18" s="52" t="str">
        <f t="shared" si="4"/>
        <v/>
      </c>
      <c r="Q18" s="399"/>
      <c r="R18" s="52" t="str">
        <f t="shared" si="5"/>
        <v/>
      </c>
      <c r="S18" s="399"/>
      <c r="T18" s="52" t="str">
        <f t="shared" si="6"/>
        <v/>
      </c>
      <c r="U18" s="399"/>
      <c r="V18" s="52" t="str">
        <f t="shared" si="7"/>
        <v/>
      </c>
      <c r="W18" s="399"/>
      <c r="Z18" s="407"/>
      <c r="AA18" s="90" t="str">
        <f>IF(AB18=0,"",_xlfn.CONCAT(VLOOKUP(AB18,Starter!A:C,2,0)))</f>
        <v/>
      </c>
      <c r="AB18" s="82"/>
      <c r="AC18" s="133"/>
      <c r="AD18" s="100"/>
      <c r="AE18" s="133"/>
      <c r="AF18" s="100"/>
      <c r="AG18" s="133"/>
      <c r="AH18" s="100"/>
      <c r="AI18" s="133"/>
      <c r="AJ18" s="100"/>
      <c r="AK18" s="133"/>
      <c r="AL18" s="100"/>
      <c r="AM18" s="133"/>
      <c r="AN18" s="100"/>
      <c r="AO18" s="133"/>
      <c r="AP18" s="100"/>
      <c r="AQ18" s="133"/>
      <c r="AR18" s="100"/>
      <c r="AS18" s="133"/>
      <c r="AT18" s="100"/>
      <c r="AU18" s="97">
        <f t="shared" si="8"/>
        <v>0</v>
      </c>
      <c r="AV18" s="98"/>
      <c r="AW18" s="83"/>
      <c r="AX18" s="84"/>
      <c r="AZ18" s="47"/>
      <c r="BA18" s="149"/>
      <c r="BB18" s="150"/>
      <c r="BC18" s="151"/>
      <c r="BD18" s="154">
        <f t="shared" si="21"/>
        <v>0</v>
      </c>
      <c r="BE18" s="150">
        <f t="shared" si="22"/>
        <v>0</v>
      </c>
      <c r="BF18" s="152">
        <f t="shared" si="23"/>
        <v>0</v>
      </c>
      <c r="BG18" s="152">
        <f t="shared" si="24"/>
        <v>0</v>
      </c>
      <c r="BH18" s="152" t="str">
        <f t="shared" si="9"/>
        <v/>
      </c>
      <c r="BI18" s="152" t="str">
        <f t="shared" si="10"/>
        <v/>
      </c>
      <c r="BJ18" s="152" t="str">
        <f t="shared" si="11"/>
        <v/>
      </c>
      <c r="BK18" s="152" t="str">
        <f t="shared" si="12"/>
        <v/>
      </c>
      <c r="BL18" s="152" t="str">
        <f t="shared" si="13"/>
        <v/>
      </c>
      <c r="BM18" s="152" t="str">
        <f t="shared" si="14"/>
        <v/>
      </c>
      <c r="BN18" s="152" t="str">
        <f t="shared" si="15"/>
        <v/>
      </c>
      <c r="BO18" s="152" t="str">
        <f t="shared" si="16"/>
        <v/>
      </c>
      <c r="BP18" s="152" t="str">
        <f t="shared" si="17"/>
        <v/>
      </c>
      <c r="BQ18" s="153"/>
      <c r="BR18" s="151"/>
      <c r="BS18" s="152">
        <f t="shared" si="25"/>
        <v>0</v>
      </c>
      <c r="BT18" s="152">
        <f t="shared" si="26"/>
        <v>0</v>
      </c>
      <c r="BU18" s="152" t="str">
        <f t="shared" si="27"/>
        <v>BC Comet Nürnberg</v>
      </c>
      <c r="BV18" s="151">
        <f t="shared" si="28"/>
        <v>2</v>
      </c>
      <c r="BW18" s="152">
        <f t="shared" si="29"/>
        <v>0</v>
      </c>
      <c r="BX18" s="152">
        <f>IF(COUNTIF(BH18:BP18,"&gt;0")&lt;Spielorte!$A$23,0,BE18/Spielorte!$A$23)</f>
        <v>0</v>
      </c>
      <c r="BY18" s="152">
        <f t="shared" si="30"/>
        <v>0</v>
      </c>
      <c r="BZ18" s="151">
        <f t="shared" si="18"/>
        <v>0</v>
      </c>
    </row>
    <row r="19" spans="1:78" ht="27.75" customHeight="1" thickBot="1" x14ac:dyDescent="0.3">
      <c r="B19" s="64" t="str">
        <f>IF(AA19=0,"",AA19)</f>
        <v>Gesamt</v>
      </c>
      <c r="C19" s="65" t="str">
        <f t="shared" si="19"/>
        <v/>
      </c>
      <c r="D19" s="66">
        <f t="shared" si="19"/>
        <v>784</v>
      </c>
      <c r="E19" s="67">
        <f>IF(AD19="","",AD19)</f>
        <v>3</v>
      </c>
      <c r="F19" s="66">
        <f t="shared" si="0"/>
        <v>732</v>
      </c>
      <c r="G19" s="67">
        <f>IF(AF19="","",AF19)</f>
        <v>3</v>
      </c>
      <c r="H19" s="66">
        <f t="shared" si="1"/>
        <v>801</v>
      </c>
      <c r="I19" s="67">
        <f>IF(AH19="","",AH19)</f>
        <v>3</v>
      </c>
      <c r="J19" s="66">
        <f t="shared" si="2"/>
        <v>751</v>
      </c>
      <c r="K19" s="67">
        <f>IF(AJ19="","",AJ19)</f>
        <v>3</v>
      </c>
      <c r="L19" s="66">
        <f t="shared" si="3"/>
        <v>742</v>
      </c>
      <c r="M19" s="67">
        <f>IF(AL19="","",AL19)</f>
        <v>3</v>
      </c>
      <c r="N19" s="66">
        <f t="shared" si="20"/>
        <v>632</v>
      </c>
      <c r="O19" s="67">
        <f>IF(AN19="","",AN19)</f>
        <v>0</v>
      </c>
      <c r="P19" s="66">
        <f t="shared" si="4"/>
        <v>716</v>
      </c>
      <c r="Q19" s="67">
        <f>IF(AP19="","",AP19)</f>
        <v>3</v>
      </c>
      <c r="R19" s="66">
        <f t="shared" si="5"/>
        <v>743</v>
      </c>
      <c r="S19" s="67">
        <f>IF(AR19="","",AR19)</f>
        <v>0</v>
      </c>
      <c r="T19" s="66">
        <f t="shared" si="6"/>
        <v>779</v>
      </c>
      <c r="U19" s="67">
        <f>IF(AT19="","",AT19)</f>
        <v>3</v>
      </c>
      <c r="V19" s="66">
        <f t="shared" si="7"/>
        <v>6680</v>
      </c>
      <c r="W19" s="67">
        <f>IF(AV19="","",AV19)</f>
        <v>21</v>
      </c>
      <c r="AA19" s="64" t="s">
        <v>960</v>
      </c>
      <c r="AB19" s="101"/>
      <c r="AC19" s="148">
        <f>ABS(SUM(AC7:AC9))+ABS(SUM(AC10:AC12))+ABS(SUM(AC13:AC15))+ABS(SUM(AC16:AC18))</f>
        <v>784</v>
      </c>
      <c r="AD19" s="102">
        <f>IF(AC19+AC29=0,0,IF(AC19=AC29,1.5,IF(AC19&gt;AC29,3,0)))</f>
        <v>3</v>
      </c>
      <c r="AE19" s="148">
        <f>ABS(SUM(AE7:AE9))+ABS(SUM(AE10:AE12))+ABS(SUM(AE13:AE15))+ABS(SUM(AE16:AE18))</f>
        <v>732</v>
      </c>
      <c r="AF19" s="102">
        <f>IF(AE19+AE29=0,0,IF(AE19=AE29,1.5,IF(AE19&gt;AE29,3,0)))</f>
        <v>3</v>
      </c>
      <c r="AG19" s="148">
        <f>ABS(SUM(AG7:AG9))+ABS(SUM(AG10:AG12))+ABS(SUM(AG13:AG15))+ABS(SUM(AG16:AG18))</f>
        <v>801</v>
      </c>
      <c r="AH19" s="102">
        <f>IF(AG19+AG29=0,0,IF(AG19=AG29,1.5,IF(AG19&gt;AG29,3,0)))</f>
        <v>3</v>
      </c>
      <c r="AI19" s="148">
        <f>ABS(SUM(AI7:AI9))+ABS(SUM(AI10:AI12))+ABS(SUM(AI13:AI15))+ABS(SUM(AI16:AI18))</f>
        <v>751</v>
      </c>
      <c r="AJ19" s="102">
        <f>IF(AI19+AI29=0,0,IF(AI19=AI29,1.5,IF(AI19&gt;AI29,3,0)))</f>
        <v>3</v>
      </c>
      <c r="AK19" s="148">
        <f>ABS(SUM(AK7:AK9))+ABS(SUM(AK10:AK12))+ABS(SUM(AK13:AK15))+ABS(SUM(AK16:AK18))</f>
        <v>742</v>
      </c>
      <c r="AL19" s="102">
        <f>IF(AK19+AK29=0,0,IF(AK19=AK29,1.5,IF(AK19&gt;AK29,3,0)))</f>
        <v>3</v>
      </c>
      <c r="AM19" s="148">
        <f>ABS(SUM(AM7:AM9))+ABS(SUM(AM10:AM12))+ABS(SUM(AM13:AM15))+ABS(SUM(AM16:AM18))</f>
        <v>632</v>
      </c>
      <c r="AN19" s="102">
        <f>IF(AM19+AM29=0,0,IF(AM19=AM29,1.5,IF(AM19&gt;AM29,3,0)))</f>
        <v>0</v>
      </c>
      <c r="AO19" s="148">
        <f>ABS(SUM(AO7:AO9))+ABS(SUM(AO10:AO12))+ABS(SUM(AO13:AO15))+ABS(SUM(AO16:AO18))</f>
        <v>716</v>
      </c>
      <c r="AP19" s="102">
        <f>IF(AO19+AO29=0,0,IF(AO19=AO29,1.5,IF(AO19&gt;AO29,3,0)))</f>
        <v>3</v>
      </c>
      <c r="AQ19" s="148">
        <f>ABS(SUM(AQ7:AQ9))+ABS(SUM(AQ10:AQ12))+ABS(SUM(AQ13:AQ15))+ABS(SUM(AQ16:AQ18))</f>
        <v>743</v>
      </c>
      <c r="AR19" s="102">
        <f>IF(AQ19+AQ29=0,0,IF(AQ19=AQ29,1.5,IF(AQ19&gt;AQ29,3,0)))</f>
        <v>0</v>
      </c>
      <c r="AS19" s="148">
        <f>ABS(SUM(AS7:AS9))+ABS(SUM(AS10:AS12))+ABS(SUM(AS13:AS15))+ABS(SUM(AS16:AS18))</f>
        <v>779</v>
      </c>
      <c r="AT19" s="102">
        <f>IF(AS19+AS29=0,0,IF(AS19=AS29,1.5,IF(AS19&gt;AS29,3,0)))</f>
        <v>3</v>
      </c>
      <c r="AU19" s="103">
        <f>SUM(AC19+AE19+AG19+AI19+AK19+AM19+AO19+AQ19+AS19)</f>
        <v>6680</v>
      </c>
      <c r="AV19" s="104">
        <f>SUM(AD19+AF19+AH19+AJ19+AL19+AN19+AP19+AR19+AT19)</f>
        <v>21</v>
      </c>
      <c r="AW19" s="83"/>
      <c r="AX19" s="84"/>
      <c r="BA19" s="149"/>
      <c r="BB19" s="150"/>
      <c r="BC19" s="151"/>
      <c r="BQ19" s="153"/>
      <c r="BR19" s="151"/>
      <c r="BV19" s="151"/>
      <c r="BZ19" s="151"/>
    </row>
    <row r="20" spans="1:78" ht="24" customHeight="1" thickBot="1" x14ac:dyDescent="0.3">
      <c r="B20" s="68" t="str">
        <f>IF(AA20=0,"",AA20)</f>
        <v>Gesamt - Punkte</v>
      </c>
      <c r="C20" s="69" t="str">
        <f t="shared" si="19"/>
        <v/>
      </c>
      <c r="D20" s="69" t="str">
        <f t="shared" si="19"/>
        <v/>
      </c>
      <c r="E20" s="70">
        <f>IF(AD20="","",AD20)</f>
        <v>6</v>
      </c>
      <c r="F20" s="69" t="str">
        <f t="shared" si="0"/>
        <v/>
      </c>
      <c r="G20" s="70">
        <f>IF(AF20="","",AF20)</f>
        <v>6</v>
      </c>
      <c r="H20" s="69" t="str">
        <f t="shared" si="1"/>
        <v/>
      </c>
      <c r="I20" s="70">
        <f>IF(AH20="","",AH20)</f>
        <v>6</v>
      </c>
      <c r="J20" s="69" t="str">
        <f t="shared" si="2"/>
        <v/>
      </c>
      <c r="K20" s="70">
        <f>IF(AJ20="","",AJ20)</f>
        <v>5</v>
      </c>
      <c r="L20" s="69" t="str">
        <f t="shared" si="3"/>
        <v/>
      </c>
      <c r="M20" s="70">
        <f>IF(AL20="","",AL20)</f>
        <v>5</v>
      </c>
      <c r="N20" s="69" t="str">
        <f t="shared" si="20"/>
        <v/>
      </c>
      <c r="O20" s="70">
        <f>IF(AN20="","",AN20)</f>
        <v>1</v>
      </c>
      <c r="P20" s="69" t="str">
        <f t="shared" si="4"/>
        <v/>
      </c>
      <c r="Q20" s="70">
        <f>IF(AP20="","",AP20)</f>
        <v>6</v>
      </c>
      <c r="R20" s="69" t="str">
        <f t="shared" si="5"/>
        <v/>
      </c>
      <c r="S20" s="70">
        <f>IF(AR20="","",AR20)</f>
        <v>3</v>
      </c>
      <c r="T20" s="69" t="str">
        <f t="shared" si="6"/>
        <v/>
      </c>
      <c r="U20" s="70">
        <f>IF(AT20="","",AT20)</f>
        <v>5</v>
      </c>
      <c r="V20" s="69" t="str">
        <f t="shared" si="7"/>
        <v/>
      </c>
      <c r="W20" s="70">
        <f>IF(AV20="","",AV20)</f>
        <v>43</v>
      </c>
      <c r="AA20" s="68" t="s">
        <v>975</v>
      </c>
      <c r="AB20" s="69"/>
      <c r="AC20" s="69"/>
      <c r="AD20" s="105">
        <f>SUM(AD7:AD19)</f>
        <v>6</v>
      </c>
      <c r="AE20" s="69"/>
      <c r="AF20" s="105">
        <f>SUM(AF7:AF19)</f>
        <v>6</v>
      </c>
      <c r="AG20" s="69"/>
      <c r="AH20" s="105">
        <f>SUM(AH7:AH19)</f>
        <v>6</v>
      </c>
      <c r="AI20" s="69"/>
      <c r="AJ20" s="105">
        <f>SUM(AJ7:AJ19)</f>
        <v>5</v>
      </c>
      <c r="AK20" s="69"/>
      <c r="AL20" s="105">
        <f>SUM(AL7:AL19)</f>
        <v>5</v>
      </c>
      <c r="AM20" s="69"/>
      <c r="AN20" s="105">
        <f>SUM(AN7:AN19)</f>
        <v>1</v>
      </c>
      <c r="AO20" s="69"/>
      <c r="AP20" s="105">
        <f>SUM(AP7:AP19)</f>
        <v>6</v>
      </c>
      <c r="AQ20" s="69"/>
      <c r="AR20" s="105">
        <f>SUM(AR7:AR19)</f>
        <v>3</v>
      </c>
      <c r="AS20" s="69"/>
      <c r="AT20" s="105">
        <f>SUM(AT7:AT19)</f>
        <v>5</v>
      </c>
      <c r="AU20" s="69"/>
      <c r="AV20" s="106">
        <f>SUM(AV7:AV19)</f>
        <v>43</v>
      </c>
      <c r="AW20" s="83"/>
      <c r="AX20" s="84"/>
      <c r="BA20" s="149">
        <f>+AV20</f>
        <v>43</v>
      </c>
      <c r="BB20" s="150">
        <f>+AU19</f>
        <v>6680</v>
      </c>
      <c r="BC20" s="151">
        <f>+AA2</f>
        <v>1</v>
      </c>
      <c r="BF20" s="152">
        <f>SUM(BF1:BF19)</f>
        <v>36</v>
      </c>
      <c r="BQ20" s="149">
        <f>+BB20/1000000+BA20</f>
        <v>43.006680000000003</v>
      </c>
      <c r="BR20" s="151">
        <f>RANK(BQ20,BQ:BQ)</f>
        <v>2</v>
      </c>
      <c r="BV20" s="151"/>
      <c r="BZ20" s="151"/>
    </row>
    <row r="21" spans="1:78" ht="11.25" customHeight="1" x14ac:dyDescent="0.25">
      <c r="B21" s="69"/>
      <c r="C21" s="69"/>
      <c r="D21" s="69"/>
      <c r="E21" s="1"/>
      <c r="F21" s="69"/>
      <c r="G21" s="1"/>
      <c r="H21" s="69"/>
      <c r="I21" s="1"/>
      <c r="J21" s="69"/>
      <c r="K21" s="1"/>
      <c r="L21" s="69"/>
      <c r="M21" s="1"/>
      <c r="N21" s="69"/>
      <c r="O21" s="1"/>
      <c r="P21" s="69"/>
      <c r="Q21" s="1"/>
      <c r="R21" s="69"/>
      <c r="S21" s="1"/>
      <c r="T21" s="69"/>
      <c r="U21" s="1"/>
      <c r="V21" s="69"/>
      <c r="W21" s="1"/>
      <c r="AA21" s="69"/>
      <c r="AB21" s="69"/>
      <c r="AC21" s="69"/>
      <c r="AD21" s="1"/>
      <c r="AE21" s="69"/>
      <c r="AF21" s="1"/>
      <c r="AG21" s="69"/>
      <c r="AH21" s="1"/>
      <c r="AI21" s="69"/>
      <c r="AJ21" s="1"/>
      <c r="AK21" s="69"/>
      <c r="AL21" s="1"/>
      <c r="AM21" s="69"/>
      <c r="AN21" s="1"/>
      <c r="AO21" s="69"/>
      <c r="AP21" s="1"/>
      <c r="AQ21" s="69"/>
      <c r="AR21" s="1"/>
      <c r="AS21" s="69"/>
      <c r="AT21" s="1"/>
      <c r="AU21" s="69"/>
      <c r="AV21" s="1"/>
      <c r="AW21" s="83"/>
      <c r="AX21" s="84"/>
      <c r="BA21" s="149"/>
      <c r="BB21" s="150"/>
      <c r="BC21" s="151"/>
      <c r="BQ21" s="153"/>
      <c r="BR21" s="151"/>
      <c r="BV21" s="151"/>
      <c r="BZ21" s="151"/>
    </row>
    <row r="22" spans="1:78" ht="12.75" customHeight="1" x14ac:dyDescent="0.25">
      <c r="B22" s="71" t="str">
        <f t="shared" ref="B22:Q22" si="31">IF(AA22=0,"",AA22)</f>
        <v>Gegner-Nr.:</v>
      </c>
      <c r="C22" s="72" t="str">
        <f t="shared" si="31"/>
        <v>&gt;&gt;&gt;&gt;</v>
      </c>
      <c r="D22" s="396">
        <f t="shared" si="31"/>
        <v>3</v>
      </c>
      <c r="E22" s="396" t="str">
        <f t="shared" si="31"/>
        <v/>
      </c>
      <c r="F22" s="396">
        <f t="shared" si="31"/>
        <v>9</v>
      </c>
      <c r="G22" s="396" t="str">
        <f t="shared" si="31"/>
        <v/>
      </c>
      <c r="H22" s="396">
        <f t="shared" si="31"/>
        <v>6</v>
      </c>
      <c r="I22" s="396" t="str">
        <f t="shared" si="31"/>
        <v/>
      </c>
      <c r="J22" s="396">
        <f t="shared" si="31"/>
        <v>5</v>
      </c>
      <c r="K22" s="396" t="str">
        <f t="shared" si="31"/>
        <v/>
      </c>
      <c r="L22" s="396">
        <f t="shared" si="31"/>
        <v>10</v>
      </c>
      <c r="M22" s="396" t="str">
        <f t="shared" si="31"/>
        <v/>
      </c>
      <c r="N22" s="396">
        <f t="shared" si="31"/>
        <v>7</v>
      </c>
      <c r="O22" s="396" t="str">
        <f t="shared" si="31"/>
        <v/>
      </c>
      <c r="P22" s="396">
        <f t="shared" si="31"/>
        <v>4</v>
      </c>
      <c r="Q22" s="396" t="str">
        <f t="shared" si="31"/>
        <v/>
      </c>
      <c r="R22" s="396">
        <f t="shared" ref="L22:U24" si="32">IF(AQ22=0,"",AQ22)</f>
        <v>2</v>
      </c>
      <c r="S22" s="396" t="str">
        <f t="shared" si="32"/>
        <v/>
      </c>
      <c r="T22" s="396">
        <f t="shared" si="32"/>
        <v>8</v>
      </c>
      <c r="U22" s="396" t="str">
        <f t="shared" si="32"/>
        <v/>
      </c>
      <c r="V22" s="412"/>
      <c r="W22" s="412"/>
      <c r="AA22" s="71" t="s">
        <v>958</v>
      </c>
      <c r="AB22" s="72" t="s">
        <v>959</v>
      </c>
      <c r="AC22" s="418">
        <f>VLOOKUP($AA2,Schlüssel!$A$5:$K$14,3)</f>
        <v>3</v>
      </c>
      <c r="AD22" s="419"/>
      <c r="AE22" s="418">
        <f>VLOOKUP($AA2,Schlüssel!$A$5:$K$14,4)</f>
        <v>9</v>
      </c>
      <c r="AF22" s="419"/>
      <c r="AG22" s="418">
        <f>VLOOKUP($AA2,Schlüssel!$A$5:$K$14,5)</f>
        <v>6</v>
      </c>
      <c r="AH22" s="419"/>
      <c r="AI22" s="418">
        <f>VLOOKUP($AA2,Schlüssel!$A$5:$K$14,6)</f>
        <v>5</v>
      </c>
      <c r="AJ22" s="419"/>
      <c r="AK22" s="418">
        <f>VLOOKUP($AA2,Schlüssel!$A$5:$K$14,7)</f>
        <v>10</v>
      </c>
      <c r="AL22" s="419"/>
      <c r="AM22" s="418">
        <f>VLOOKUP($AA2,Schlüssel!$A$5:$K$14,8)</f>
        <v>7</v>
      </c>
      <c r="AN22" s="419"/>
      <c r="AO22" s="418">
        <f>VLOOKUP($AA2,Schlüssel!$A$5:$K$14,9)</f>
        <v>4</v>
      </c>
      <c r="AP22" s="419"/>
      <c r="AQ22" s="418">
        <f>VLOOKUP($AA2,Schlüssel!$A$5:$K$14,10)</f>
        <v>2</v>
      </c>
      <c r="AR22" s="419"/>
      <c r="AS22" s="418">
        <f>VLOOKUP($AA2,Schlüssel!$A$5:$K$14,11)</f>
        <v>8</v>
      </c>
      <c r="AT22" s="419"/>
      <c r="AU22" s="107"/>
      <c r="AV22" s="107"/>
      <c r="AW22" s="83"/>
      <c r="AX22" s="84"/>
      <c r="BA22" s="149"/>
      <c r="BB22" s="150"/>
      <c r="BC22" s="151"/>
      <c r="BQ22" s="153"/>
      <c r="BR22" s="151"/>
      <c r="BV22" s="151"/>
      <c r="BZ22" s="151"/>
    </row>
    <row r="23" spans="1:78" ht="28.5" customHeight="1" x14ac:dyDescent="0.25">
      <c r="B23" s="73" t="str">
        <f t="shared" ref="B23:K24" si="33">IF(AA23=0,"",AA23)</f>
        <v/>
      </c>
      <c r="C23" s="69" t="str">
        <f t="shared" si="33"/>
        <v/>
      </c>
      <c r="D23" s="409" t="str">
        <f t="shared" si="33"/>
        <v>SG DJK Rimpar 1</v>
      </c>
      <c r="E23" s="410" t="str">
        <f t="shared" si="33"/>
        <v/>
      </c>
      <c r="F23" s="409" t="str">
        <f t="shared" si="33"/>
        <v>Werdenfels 1</v>
      </c>
      <c r="G23" s="410" t="str">
        <f t="shared" si="33"/>
        <v/>
      </c>
      <c r="H23" s="409" t="str">
        <f t="shared" si="33"/>
        <v>Bajuwaren München 1</v>
      </c>
      <c r="I23" s="410" t="str">
        <f t="shared" si="33"/>
        <v/>
      </c>
      <c r="J23" s="409" t="str">
        <f t="shared" si="33"/>
        <v>BC EMAX Unterföhring 2</v>
      </c>
      <c r="K23" s="410" t="str">
        <f t="shared" si="33"/>
        <v/>
      </c>
      <c r="L23" s="409" t="str">
        <f t="shared" si="32"/>
        <v>Donaubowler Regensburg 1</v>
      </c>
      <c r="M23" s="410" t="str">
        <f t="shared" si="32"/>
        <v/>
      </c>
      <c r="N23" s="409" t="str">
        <f t="shared" si="32"/>
        <v>Bowlinghaus Bamberg 1</v>
      </c>
      <c r="O23" s="410" t="str">
        <f t="shared" si="32"/>
        <v/>
      </c>
      <c r="P23" s="409" t="str">
        <f t="shared" si="32"/>
        <v>SG Rottendorf 1</v>
      </c>
      <c r="Q23" s="410" t="str">
        <f t="shared" si="32"/>
        <v/>
      </c>
      <c r="R23" s="409" t="str">
        <f t="shared" si="32"/>
        <v>BK München 3</v>
      </c>
      <c r="S23" s="410" t="str">
        <f t="shared" si="32"/>
        <v/>
      </c>
      <c r="T23" s="409" t="str">
        <f t="shared" si="32"/>
        <v>Schanzer Ingolstadt 1</v>
      </c>
      <c r="U23" s="410" t="str">
        <f t="shared" si="32"/>
        <v/>
      </c>
      <c r="V23" s="411"/>
      <c r="W23" s="411"/>
      <c r="AA23" s="73"/>
      <c r="AB23" s="69"/>
      <c r="AC23" s="409" t="str">
        <f>VLOOKUP(AC22,Schlüssel!$A$5:$K$14,2)</f>
        <v>SG DJK Rimpar 1</v>
      </c>
      <c r="AD23" s="410"/>
      <c r="AE23" s="409" t="str">
        <f>VLOOKUP(AE22,Schlüssel!$A$5:$K$14,2)</f>
        <v>Werdenfels 1</v>
      </c>
      <c r="AF23" s="410"/>
      <c r="AG23" s="409" t="str">
        <f>VLOOKUP(AG22,Schlüssel!$A$5:$K$14,2)</f>
        <v>Bajuwaren München 1</v>
      </c>
      <c r="AH23" s="410"/>
      <c r="AI23" s="409" t="str">
        <f>VLOOKUP(AI22,Schlüssel!$A$5:$K$14,2)</f>
        <v>BC EMAX Unterföhring 2</v>
      </c>
      <c r="AJ23" s="410"/>
      <c r="AK23" s="409" t="str">
        <f>VLOOKUP(AK22,Schlüssel!$A$5:$K$14,2)</f>
        <v>Donaubowler Regensburg 1</v>
      </c>
      <c r="AL23" s="410"/>
      <c r="AM23" s="409" t="str">
        <f>VLOOKUP(AM22,Schlüssel!$A$5:$K$14,2)</f>
        <v>Bowlinghaus Bamberg 1</v>
      </c>
      <c r="AN23" s="410"/>
      <c r="AO23" s="409" t="str">
        <f>VLOOKUP(AO22,Schlüssel!$A$5:$K$14,2)</f>
        <v>SG Rottendorf 1</v>
      </c>
      <c r="AP23" s="410"/>
      <c r="AQ23" s="409" t="str">
        <f>VLOOKUP(AQ22,Schlüssel!$A$5:$K$14,2)</f>
        <v>BK München 3</v>
      </c>
      <c r="AR23" s="410"/>
      <c r="AS23" s="409" t="str">
        <f>VLOOKUP(AS22,Schlüssel!$A$5:$K$14,2)</f>
        <v>Schanzer Ingolstadt 1</v>
      </c>
      <c r="AT23" s="410"/>
      <c r="AU23" s="108"/>
      <c r="AV23" s="108"/>
      <c r="AW23" s="83"/>
      <c r="AX23" s="84"/>
      <c r="BA23" s="149"/>
      <c r="BB23" s="150"/>
      <c r="BC23" s="151"/>
      <c r="BQ23" s="153"/>
      <c r="BR23" s="151"/>
      <c r="BV23" s="151"/>
      <c r="BZ23" s="151"/>
    </row>
    <row r="24" spans="1:78" ht="12" customHeight="1" x14ac:dyDescent="0.25">
      <c r="B24" s="73" t="str">
        <f t="shared" si="33"/>
        <v/>
      </c>
      <c r="C24" s="69" t="str">
        <f t="shared" si="33"/>
        <v/>
      </c>
      <c r="D24" s="395" t="str">
        <f t="shared" si="33"/>
        <v/>
      </c>
      <c r="E24" s="395" t="str">
        <f t="shared" si="33"/>
        <v/>
      </c>
      <c r="F24" s="395" t="str">
        <f t="shared" si="33"/>
        <v/>
      </c>
      <c r="G24" s="395" t="str">
        <f t="shared" si="33"/>
        <v/>
      </c>
      <c r="H24" s="395" t="str">
        <f t="shared" si="33"/>
        <v/>
      </c>
      <c r="I24" s="395" t="str">
        <f t="shared" si="33"/>
        <v/>
      </c>
      <c r="J24" s="395" t="str">
        <f t="shared" si="33"/>
        <v/>
      </c>
      <c r="K24" s="395" t="str">
        <f t="shared" si="33"/>
        <v/>
      </c>
      <c r="L24" s="395" t="str">
        <f t="shared" si="32"/>
        <v/>
      </c>
      <c r="M24" s="395" t="str">
        <f t="shared" si="32"/>
        <v/>
      </c>
      <c r="N24" s="395" t="str">
        <f t="shared" si="32"/>
        <v/>
      </c>
      <c r="O24" s="395" t="str">
        <f t="shared" si="32"/>
        <v/>
      </c>
      <c r="P24" s="395" t="str">
        <f t="shared" si="32"/>
        <v/>
      </c>
      <c r="Q24" s="395" t="str">
        <f t="shared" si="32"/>
        <v/>
      </c>
      <c r="R24" s="395" t="str">
        <f t="shared" si="32"/>
        <v/>
      </c>
      <c r="S24" s="395" t="str">
        <f t="shared" si="32"/>
        <v/>
      </c>
      <c r="T24" s="395" t="str">
        <f t="shared" si="32"/>
        <v/>
      </c>
      <c r="U24" s="408" t="str">
        <f t="shared" si="32"/>
        <v/>
      </c>
      <c r="V24" s="301"/>
      <c r="W24" s="301"/>
      <c r="AA24" s="73"/>
      <c r="AB24" s="69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78"/>
      <c r="AV24" s="78"/>
      <c r="AW24" s="83"/>
      <c r="AX24" s="84"/>
      <c r="BA24" s="149"/>
      <c r="BB24" s="150"/>
      <c r="BC24" s="151"/>
      <c r="BQ24" s="153"/>
      <c r="BR24" s="151"/>
      <c r="BV24" s="151"/>
      <c r="BZ24" s="151"/>
    </row>
    <row r="25" spans="1:78" ht="15.9" customHeight="1" x14ac:dyDescent="0.25">
      <c r="B25" s="391" t="str">
        <f t="shared" ref="B25:C29" si="34">IF(AA25=0,"",AA25)</f>
        <v>Spieler 1</v>
      </c>
      <c r="C25" s="392" t="str">
        <f t="shared" si="34"/>
        <v/>
      </c>
      <c r="D25" s="393">
        <f>IF(AC25=301,"",AC25)</f>
        <v>167</v>
      </c>
      <c r="E25" s="393" t="str">
        <f>IF(AD25=0,"",AD25)</f>
        <v/>
      </c>
      <c r="F25" s="393">
        <f>IF(AE25=301,"",AE25)</f>
        <v>182</v>
      </c>
      <c r="G25" s="393" t="str">
        <f>IF(AF25=0,"",AF25)</f>
        <v/>
      </c>
      <c r="H25" s="393">
        <f>IF(AG25=301,"",AG25)</f>
        <v>173</v>
      </c>
      <c r="I25" s="393" t="str">
        <f>IF(AH25=0,"",AH25)</f>
        <v/>
      </c>
      <c r="J25" s="393">
        <f>IF(AI25=301,"",AI25)</f>
        <v>172</v>
      </c>
      <c r="K25" s="393" t="str">
        <f>IF(AJ25=0,"",AJ25)</f>
        <v/>
      </c>
      <c r="L25" s="393">
        <f>IF(AK25=301,"",AK25)</f>
        <v>156</v>
      </c>
      <c r="M25" s="393" t="str">
        <f>IF(AL25=0,"",AL25)</f>
        <v/>
      </c>
      <c r="N25" s="393">
        <f>IF(AM25=301,"",AM25)</f>
        <v>140</v>
      </c>
      <c r="O25" s="393" t="str">
        <f>IF(AN25=0,"",AN25)</f>
        <v/>
      </c>
      <c r="P25" s="393">
        <f>IF(AO25=301,"",AO25)</f>
        <v>174</v>
      </c>
      <c r="Q25" s="393" t="str">
        <f>IF(AP25=0,"",AP25)</f>
        <v/>
      </c>
      <c r="R25" s="393">
        <f>IF(AQ25=301,"",AQ25)</f>
        <v>179</v>
      </c>
      <c r="S25" s="393" t="str">
        <f>IF(AR25=0,"",AR25)</f>
        <v/>
      </c>
      <c r="T25" s="393">
        <f>IF(AS25=301,"",AS25)</f>
        <v>165</v>
      </c>
      <c r="U25" s="393" t="str">
        <f>IF(AT25=0,"",AT25)</f>
        <v/>
      </c>
      <c r="V25" s="404"/>
      <c r="W25" s="404"/>
      <c r="AA25" s="74" t="s">
        <v>0</v>
      </c>
      <c r="AB25" s="75"/>
      <c r="AC25" s="420">
        <f>ABS(INDEX(AC:AC,MATCH(AC22,$AA:$AA,0)+5)+INDEX(AC:AC,MATCH(AC22,$AA:$AA,0)+6)+INDEX(AC:AC,MATCH(AC22,$AA:$AA,0)+7))</f>
        <v>167</v>
      </c>
      <c r="AD25" s="421"/>
      <c r="AE25" s="420">
        <f>ABS(INDEX(AE:AE,MATCH(AE22,$AA:$AA,0)+5)+INDEX(AE:AE,MATCH(AE22,$AA:$AA,0)+6)+INDEX(AE:AE,MATCH(AE22,$AA:$AA,0)+7))</f>
        <v>182</v>
      </c>
      <c r="AF25" s="421"/>
      <c r="AG25" s="420">
        <f>ABS(INDEX(AG:AG,MATCH(AG22,$AA:$AA,0)+5)+INDEX(AG:AG,MATCH(AG22,$AA:$AA,0)+6)+INDEX(AG:AG,MATCH(AG22,$AA:$AA,0)+7))</f>
        <v>173</v>
      </c>
      <c r="AH25" s="421"/>
      <c r="AI25" s="420">
        <f>ABS(INDEX(AI:AI,MATCH(AI22,$AA:$AA,0)+5)+INDEX(AI:AI,MATCH(AI22,$AA:$AA,0)+6)+INDEX(AI:AI,MATCH(AI22,$AA:$AA,0)+7))</f>
        <v>172</v>
      </c>
      <c r="AJ25" s="421"/>
      <c r="AK25" s="420">
        <f>ABS(INDEX(AK:AK,MATCH(AK22,$AA:$AA,0)+5)+INDEX(AK:AK,MATCH(AK22,$AA:$AA,0)+6)+INDEX(AK:AK,MATCH(AK22,$AA:$AA,0)+7))</f>
        <v>156</v>
      </c>
      <c r="AL25" s="421"/>
      <c r="AM25" s="420">
        <f>ABS(INDEX(AM:AM,MATCH(AM22,$AA:$AA,0)+5)+INDEX(AM:AM,MATCH(AM22,$AA:$AA,0)+6)+INDEX(AM:AM,MATCH(AM22,$AA:$AA,0)+7))</f>
        <v>140</v>
      </c>
      <c r="AN25" s="421"/>
      <c r="AO25" s="420">
        <f>ABS(INDEX(AO:AO,MATCH(AO22,$AA:$AA,0)+5)+INDEX(AO:AO,MATCH(AO22,$AA:$AA,0)+6)+INDEX(AO:AO,MATCH(AO22,$AA:$AA,0)+7))</f>
        <v>174</v>
      </c>
      <c r="AP25" s="421"/>
      <c r="AQ25" s="420">
        <f>ABS(INDEX(AQ:AQ,MATCH(AQ22,$AA:$AA,0)+5)+INDEX(AQ:AQ,MATCH(AQ22,$AA:$AA,0)+6)+INDEX(AQ:AQ,MATCH(AQ22,$AA:$AA,0)+7))</f>
        <v>179</v>
      </c>
      <c r="AR25" s="421"/>
      <c r="AS25" s="420">
        <f>ABS(INDEX(AS:AS,MATCH(AS22,$AA:$AA,0)+5)+INDEX(AS:AS,MATCH(AS22,$AA:$AA,0)+6)+INDEX(AS:AS,MATCH(AS22,$AA:$AA,0)+7))</f>
        <v>165</v>
      </c>
      <c r="AT25" s="421"/>
      <c r="AU25" s="1"/>
      <c r="AV25" s="1"/>
      <c r="AW25" s="83"/>
      <c r="AX25" s="84"/>
      <c r="BA25" s="149"/>
      <c r="BB25" s="150"/>
      <c r="BC25" s="151"/>
      <c r="BQ25" s="153"/>
      <c r="BR25" s="151"/>
      <c r="BV25" s="151"/>
      <c r="BZ25" s="151"/>
    </row>
    <row r="26" spans="1:78" ht="15.9" customHeight="1" x14ac:dyDescent="0.25">
      <c r="B26" s="391" t="str">
        <f t="shared" si="34"/>
        <v>Spieler 2</v>
      </c>
      <c r="C26" s="392" t="str">
        <f t="shared" si="34"/>
        <v/>
      </c>
      <c r="D26" s="393">
        <f>IF(AC26=301,"",AC26)</f>
        <v>154</v>
      </c>
      <c r="E26" s="393" t="str">
        <f>IF(AD26=0,"",AD26)</f>
        <v/>
      </c>
      <c r="F26" s="393">
        <f>IF(AE26=301,"",AE26)</f>
        <v>153</v>
      </c>
      <c r="G26" s="393" t="str">
        <f>IF(AF26=0,"",AF26)</f>
        <v/>
      </c>
      <c r="H26" s="393">
        <f>IF(AG26=301,"",AG26)</f>
        <v>201</v>
      </c>
      <c r="I26" s="393" t="str">
        <f>IF(AH26=0,"",AH26)</f>
        <v/>
      </c>
      <c r="J26" s="393">
        <f>IF(AI26=301,"",AI26)</f>
        <v>184</v>
      </c>
      <c r="K26" s="393" t="str">
        <f>IF(AJ26=0,"",AJ26)</f>
        <v/>
      </c>
      <c r="L26" s="393">
        <f>IF(AK26=301,"",AK26)</f>
        <v>187</v>
      </c>
      <c r="M26" s="393" t="str">
        <f>IF(AL26=0,"",AL26)</f>
        <v/>
      </c>
      <c r="N26" s="393">
        <f>IF(AM26=301,"",AM26)</f>
        <v>183</v>
      </c>
      <c r="O26" s="393" t="str">
        <f>IF(AN26=0,"",AN26)</f>
        <v/>
      </c>
      <c r="P26" s="393">
        <f>IF(AO26=301,"",AO26)</f>
        <v>153</v>
      </c>
      <c r="Q26" s="393" t="str">
        <f>IF(AP26=0,"",AP26)</f>
        <v/>
      </c>
      <c r="R26" s="393">
        <f>IF(AQ26=301,"",AQ26)</f>
        <v>187</v>
      </c>
      <c r="S26" s="393" t="str">
        <f>IF(AR26=0,"",AR26)</f>
        <v/>
      </c>
      <c r="T26" s="393">
        <f>IF(AS26=301,"",AS26)</f>
        <v>198</v>
      </c>
      <c r="U26" s="393" t="str">
        <f>IF(AT26=0,"",AT26)</f>
        <v/>
      </c>
      <c r="V26" s="404"/>
      <c r="W26" s="404"/>
      <c r="AA26" s="74" t="s">
        <v>2</v>
      </c>
      <c r="AB26" s="75"/>
      <c r="AC26" s="422">
        <f>ABS(INDEX(AC:AC,MATCH(AC22,$AA:$AA,0)+8)+INDEX(AC:AC,MATCH(AC22,$AA:$AA,0)+9)+INDEX(AC:AC,MATCH(AC22,$AA:$AA,0)+10))</f>
        <v>154</v>
      </c>
      <c r="AD26" s="423"/>
      <c r="AE26" s="422">
        <f>ABS(INDEX(AE:AE,MATCH(AE22,$AA:$AA,0)+8)+INDEX(AE:AE,MATCH(AE22,$AA:$AA,0)+9)+INDEX(AE:AE,MATCH(AE22,$AA:$AA,0)+10))</f>
        <v>153</v>
      </c>
      <c r="AF26" s="423"/>
      <c r="AG26" s="422">
        <f>ABS(INDEX(AG:AG,MATCH(AG22,$AA:$AA,0)+8)+INDEX(AG:AG,MATCH(AG22,$AA:$AA,0)+9)+INDEX(AG:AG,MATCH(AG22,$AA:$AA,0)+10))</f>
        <v>201</v>
      </c>
      <c r="AH26" s="423"/>
      <c r="AI26" s="422">
        <f>ABS(INDEX(AI:AI,MATCH(AI22,$AA:$AA,0)+8)+INDEX(AI:AI,MATCH(AI22,$AA:$AA,0)+9)+INDEX(AI:AI,MATCH(AI22,$AA:$AA,0)+10))</f>
        <v>184</v>
      </c>
      <c r="AJ26" s="423"/>
      <c r="AK26" s="422">
        <f>ABS(INDEX(AK:AK,MATCH(AK22,$AA:$AA,0)+8)+INDEX(AK:AK,MATCH(AK22,$AA:$AA,0)+9)+INDEX(AK:AK,MATCH(AK22,$AA:$AA,0)+10))</f>
        <v>187</v>
      </c>
      <c r="AL26" s="423"/>
      <c r="AM26" s="422">
        <f>ABS(INDEX(AM:AM,MATCH(AM22,$AA:$AA,0)+8)+INDEX(AM:AM,MATCH(AM22,$AA:$AA,0)+9)+INDEX(AM:AM,MATCH(AM22,$AA:$AA,0)+10))</f>
        <v>183</v>
      </c>
      <c r="AN26" s="423"/>
      <c r="AO26" s="422">
        <f>ABS(INDEX(AO:AO,MATCH(AO22,$AA:$AA,0)+8)+INDEX(AO:AO,MATCH(AO22,$AA:$AA,0)+9)+INDEX(AO:AO,MATCH(AO22,$AA:$AA,0)+10))</f>
        <v>153</v>
      </c>
      <c r="AP26" s="423"/>
      <c r="AQ26" s="422">
        <f>ABS(INDEX(AQ:AQ,MATCH(AQ22,$AA:$AA,0)+8)+INDEX(AQ:AQ,MATCH(AQ22,$AA:$AA,0)+9)+INDEX(AQ:AQ,MATCH(AQ22,$AA:$AA,0)+10))</f>
        <v>187</v>
      </c>
      <c r="AR26" s="423"/>
      <c r="AS26" s="422">
        <f>ABS(INDEX(AS:AS,MATCH(AS22,$AA:$AA,0)+8)+INDEX(AS:AS,MATCH(AS22,$AA:$AA,0)+9)+INDEX(AS:AS,MATCH(AS22,$AA:$AA,0)+10))</f>
        <v>198</v>
      </c>
      <c r="AT26" s="423"/>
      <c r="AU26" s="1"/>
      <c r="AV26" s="1"/>
      <c r="AW26" s="83"/>
      <c r="AX26" s="84"/>
      <c r="BA26" s="149"/>
      <c r="BB26" s="150"/>
      <c r="BC26" s="151"/>
      <c r="BQ26" s="153"/>
      <c r="BR26" s="151"/>
      <c r="BV26" s="151"/>
      <c r="BZ26" s="151"/>
    </row>
    <row r="27" spans="1:78" ht="15.9" customHeight="1" x14ac:dyDescent="0.25">
      <c r="B27" s="391" t="str">
        <f t="shared" si="34"/>
        <v>Spieler 3</v>
      </c>
      <c r="C27" s="392" t="str">
        <f t="shared" si="34"/>
        <v/>
      </c>
      <c r="D27" s="393">
        <f>IF(AC27=301,"",AC27)</f>
        <v>223</v>
      </c>
      <c r="E27" s="393" t="str">
        <f>IF(AD27=0,"",AD27)</f>
        <v/>
      </c>
      <c r="F27" s="393">
        <f>IF(AE27=301,"",AE27)</f>
        <v>165</v>
      </c>
      <c r="G27" s="393" t="str">
        <f>IF(AF27=0,"",AF27)</f>
        <v/>
      </c>
      <c r="H27" s="393">
        <f>IF(AG27=301,"",AG27)</f>
        <v>142</v>
      </c>
      <c r="I27" s="393" t="str">
        <f>IF(AH27=0,"",AH27)</f>
        <v/>
      </c>
      <c r="J27" s="393">
        <f>IF(AI27=301,"",AI27)</f>
        <v>169</v>
      </c>
      <c r="K27" s="393" t="str">
        <f>IF(AJ27=0,"",AJ27)</f>
        <v/>
      </c>
      <c r="L27" s="393">
        <f>IF(AK27=301,"",AK27)</f>
        <v>158</v>
      </c>
      <c r="M27" s="393" t="str">
        <f>IF(AL27=0,"",AL27)</f>
        <v/>
      </c>
      <c r="N27" s="393">
        <f>IF(AM27=301,"",AM27)</f>
        <v>190</v>
      </c>
      <c r="O27" s="393" t="str">
        <f>IF(AN27=0,"",AN27)</f>
        <v/>
      </c>
      <c r="P27" s="393">
        <f>IF(AO27=301,"",AO27)</f>
        <v>154</v>
      </c>
      <c r="Q27" s="393" t="str">
        <f>IF(AP27=0,"",AP27)</f>
        <v/>
      </c>
      <c r="R27" s="393">
        <f>IF(AQ27=301,"",AQ27)</f>
        <v>194</v>
      </c>
      <c r="S27" s="393" t="str">
        <f>IF(AR27=0,"",AR27)</f>
        <v/>
      </c>
      <c r="T27" s="393">
        <f>IF(AS27=301,"",AS27)</f>
        <v>193</v>
      </c>
      <c r="U27" s="393" t="str">
        <f>IF(AT27=0,"",AT27)</f>
        <v/>
      </c>
      <c r="V27" s="404"/>
      <c r="W27" s="404"/>
      <c r="AA27" s="74" t="s">
        <v>3</v>
      </c>
      <c r="AB27" s="75"/>
      <c r="AC27" s="422">
        <f>ABS(INDEX(AC:AC,MATCH(AC22,$AA:$AA,0)+11)+INDEX(AC:AC,MATCH(AC22,$AA:$AA,0)+12)+INDEX(AC:AC,MATCH(AC22,$AA:$AA,0)+13))</f>
        <v>223</v>
      </c>
      <c r="AD27" s="423"/>
      <c r="AE27" s="422">
        <f>ABS(INDEX(AE:AE,MATCH(AE22,$AA:$AA,0)+11)+INDEX(AE:AE,MATCH(AE22,$AA:$AA,0)+12)+INDEX(AE:AE,MATCH(AE22,$AA:$AA,0)+13))</f>
        <v>165</v>
      </c>
      <c r="AF27" s="423"/>
      <c r="AG27" s="422">
        <f>ABS(INDEX(AG:AG,MATCH(AG22,$AA:$AA,0)+11)+INDEX(AG:AG,MATCH(AG22,$AA:$AA,0)+12)+INDEX(AG:AG,MATCH(AG22,$AA:$AA,0)+13))</f>
        <v>142</v>
      </c>
      <c r="AH27" s="423"/>
      <c r="AI27" s="422">
        <f>ABS(INDEX(AI:AI,MATCH(AI22,$AA:$AA,0)+11)+INDEX(AI:AI,MATCH(AI22,$AA:$AA,0)+12)+INDEX(AI:AI,MATCH(AI22,$AA:$AA,0)+13))</f>
        <v>169</v>
      </c>
      <c r="AJ27" s="423"/>
      <c r="AK27" s="422">
        <f>ABS(INDEX(AK:AK,MATCH(AK22,$AA:$AA,0)+11)+INDEX(AK:AK,MATCH(AK22,$AA:$AA,0)+12)+INDEX(AK:AK,MATCH(AK22,$AA:$AA,0)+13))</f>
        <v>158</v>
      </c>
      <c r="AL27" s="423"/>
      <c r="AM27" s="422">
        <f>ABS(INDEX(AM:AM,MATCH(AM22,$AA:$AA,0)+11)+INDEX(AM:AM,MATCH(AM22,$AA:$AA,0)+12)+INDEX(AM:AM,MATCH(AM22,$AA:$AA,0)+13))</f>
        <v>190</v>
      </c>
      <c r="AN27" s="423"/>
      <c r="AO27" s="422">
        <f>ABS(INDEX(AO:AO,MATCH(AO22,$AA:$AA,0)+11)+INDEX(AO:AO,MATCH(AO22,$AA:$AA,0)+12)+INDEX(AO:AO,MATCH(AO22,$AA:$AA,0)+13))</f>
        <v>154</v>
      </c>
      <c r="AP27" s="423"/>
      <c r="AQ27" s="422">
        <f>ABS(INDEX(AQ:AQ,MATCH(AQ22,$AA:$AA,0)+11)+INDEX(AQ:AQ,MATCH(AQ22,$AA:$AA,0)+12)+INDEX(AQ:AQ,MATCH(AQ22,$AA:$AA,0)+13))</f>
        <v>194</v>
      </c>
      <c r="AR27" s="423"/>
      <c r="AS27" s="422">
        <f>ABS(INDEX(AS:AS,MATCH(AS22,$AA:$AA,0)+11)+INDEX(AS:AS,MATCH(AS22,$AA:$AA,0)+12)+INDEX(AS:AS,MATCH(AS22,$AA:$AA,0)+13))</f>
        <v>193</v>
      </c>
      <c r="AT27" s="423"/>
      <c r="AU27" s="1"/>
      <c r="AV27" s="1"/>
      <c r="AW27" s="83"/>
      <c r="AX27" s="84"/>
      <c r="BA27" s="149"/>
      <c r="BB27" s="150"/>
      <c r="BC27" s="151"/>
      <c r="BQ27" s="153"/>
      <c r="BR27" s="151"/>
      <c r="BV27" s="151"/>
      <c r="BZ27" s="151"/>
    </row>
    <row r="28" spans="1:78" ht="15.9" customHeight="1" x14ac:dyDescent="0.25">
      <c r="B28" s="391" t="str">
        <f t="shared" si="34"/>
        <v>Spieler 4</v>
      </c>
      <c r="C28" s="392" t="str">
        <f t="shared" si="34"/>
        <v/>
      </c>
      <c r="D28" s="393">
        <f>IF(AC28=301,"",AC28)</f>
        <v>181</v>
      </c>
      <c r="E28" s="393" t="str">
        <f>IF(AD28=0,"",AD28)</f>
        <v/>
      </c>
      <c r="F28" s="393">
        <f>IF(AE28=301,"",AE28)</f>
        <v>160</v>
      </c>
      <c r="G28" s="393" t="str">
        <f>IF(AF28=0,"",AF28)</f>
        <v/>
      </c>
      <c r="H28" s="393">
        <f>IF(AG28=301,"",AG28)</f>
        <v>211</v>
      </c>
      <c r="I28" s="393" t="str">
        <f>IF(AH28=0,"",AH28)</f>
        <v/>
      </c>
      <c r="J28" s="393">
        <f>IF(AI28=301,"",AI28)</f>
        <v>191</v>
      </c>
      <c r="K28" s="393" t="str">
        <f>IF(AJ28=0,"",AJ28)</f>
        <v/>
      </c>
      <c r="L28" s="393">
        <f>IF(AK28=301,"",AK28)</f>
        <v>219</v>
      </c>
      <c r="M28" s="393" t="str">
        <f>IF(AL28=0,"",AL28)</f>
        <v/>
      </c>
      <c r="N28" s="393">
        <f>IF(AM28=301,"",AM28)</f>
        <v>216</v>
      </c>
      <c r="O28" s="393" t="str">
        <f>IF(AN28=0,"",AN28)</f>
        <v/>
      </c>
      <c r="P28" s="393">
        <f>IF(AO28=301,"",AO28)</f>
        <v>142</v>
      </c>
      <c r="Q28" s="393" t="str">
        <f>IF(AP28=0,"",AP28)</f>
        <v/>
      </c>
      <c r="R28" s="393">
        <f>IF(AQ28=301,"",AQ28)</f>
        <v>185</v>
      </c>
      <c r="S28" s="393" t="str">
        <f>IF(AR28=0,"",AR28)</f>
        <v/>
      </c>
      <c r="T28" s="393">
        <f>IF(AS28=301,"",AS28)</f>
        <v>138</v>
      </c>
      <c r="U28" s="393" t="str">
        <f>IF(AT28=0,"",AT28)</f>
        <v/>
      </c>
      <c r="V28" s="404"/>
      <c r="W28" s="404"/>
      <c r="AA28" s="74" t="s">
        <v>11</v>
      </c>
      <c r="AB28" s="75"/>
      <c r="AC28" s="422">
        <f>ABS(INDEX(AC:AC,MATCH(AC22,$AA:$AA,0)+14)+INDEX(AC:AC,MATCH(AC22,$AA:$AA,0)+15)+INDEX(AC:AC,MATCH(AC22,$AA:$AA,0)+16))</f>
        <v>181</v>
      </c>
      <c r="AD28" s="423"/>
      <c r="AE28" s="422">
        <f>ABS(INDEX(AE:AE,MATCH(AE22,$AA:$AA,0)+14)+INDEX(AE:AE,MATCH(AE22,$AA:$AA,0)+15)+INDEX(AE:AE,MATCH(AE22,$AA:$AA,0)+16))</f>
        <v>160</v>
      </c>
      <c r="AF28" s="423"/>
      <c r="AG28" s="422">
        <f>ABS(INDEX(AG:AG,MATCH(AG22,$AA:$AA,0)+14)+INDEX(AG:AG,MATCH(AG22,$AA:$AA,0)+15)+INDEX(AG:AG,MATCH(AG22,$AA:$AA,0)+16))</f>
        <v>211</v>
      </c>
      <c r="AH28" s="423"/>
      <c r="AI28" s="422">
        <f>ABS(INDEX(AI:AI,MATCH(AI22,$AA:$AA,0)+14)+INDEX(AI:AI,MATCH(AI22,$AA:$AA,0)+15)+INDEX(AI:AI,MATCH(AI22,$AA:$AA,0)+16))</f>
        <v>191</v>
      </c>
      <c r="AJ28" s="423"/>
      <c r="AK28" s="422">
        <f>ABS(INDEX(AK:AK,MATCH(AK22,$AA:$AA,0)+14)+INDEX(AK:AK,MATCH(AK22,$AA:$AA,0)+15)+INDEX(AK:AK,MATCH(AK22,$AA:$AA,0)+16))</f>
        <v>219</v>
      </c>
      <c r="AL28" s="423"/>
      <c r="AM28" s="422">
        <f>ABS(INDEX(AM:AM,MATCH(AM22,$AA:$AA,0)+14)+INDEX(AM:AM,MATCH(AM22,$AA:$AA,0)+15)+INDEX(AM:AM,MATCH(AM22,$AA:$AA,0)+16))</f>
        <v>216</v>
      </c>
      <c r="AN28" s="423"/>
      <c r="AO28" s="422">
        <f>ABS(INDEX(AO:AO,MATCH(AO22,$AA:$AA,0)+14)+INDEX(AO:AO,MATCH(AO22,$AA:$AA,0)+15)+INDEX(AO:AO,MATCH(AO22,$AA:$AA,0)+16))</f>
        <v>142</v>
      </c>
      <c r="AP28" s="423"/>
      <c r="AQ28" s="422">
        <f>ABS(INDEX(AQ:AQ,MATCH(AQ22,$AA:$AA,0)+14)+INDEX(AQ:AQ,MATCH(AQ22,$AA:$AA,0)+15)+INDEX(AQ:AQ,MATCH(AQ22,$AA:$AA,0)+16))</f>
        <v>185</v>
      </c>
      <c r="AR28" s="423"/>
      <c r="AS28" s="422">
        <f>ABS(INDEX(AS:AS,MATCH(AS22,$AA:$AA,0)+14)+INDEX(AS:AS,MATCH(AS22,$AA:$AA,0)+15)+INDEX(AS:AS,MATCH(AS22,$AA:$AA,0)+16))</f>
        <v>138</v>
      </c>
      <c r="AT28" s="423"/>
      <c r="AU28" s="1"/>
      <c r="AV28" s="1"/>
      <c r="AW28" s="83"/>
      <c r="AX28" s="84"/>
      <c r="BA28" s="149"/>
      <c r="BB28" s="150"/>
      <c r="BC28" s="151"/>
      <c r="BQ28" s="153"/>
      <c r="BR28" s="151"/>
      <c r="BV28" s="151"/>
      <c r="BZ28" s="151"/>
    </row>
    <row r="29" spans="1:78" ht="15.9" customHeight="1" x14ac:dyDescent="0.25">
      <c r="B29" s="388" t="str">
        <f t="shared" si="34"/>
        <v>Gesamt</v>
      </c>
      <c r="C29" s="389" t="str">
        <f t="shared" si="34"/>
        <v/>
      </c>
      <c r="D29" s="394">
        <f>IF(AC29=1505,"",AC29)</f>
        <v>725</v>
      </c>
      <c r="E29" s="394" t="str">
        <f>IF(AD29=0,"",AD29)</f>
        <v/>
      </c>
      <c r="F29" s="394">
        <f>IF(AE29=1505,"",AE29)</f>
        <v>660</v>
      </c>
      <c r="G29" s="394" t="str">
        <f>IF(AF29=0,"",AF29)</f>
        <v/>
      </c>
      <c r="H29" s="394">
        <f>IF(AG29=1505,"",AG29)</f>
        <v>727</v>
      </c>
      <c r="I29" s="394" t="str">
        <f>IF(AH29=0,"",AH29)</f>
        <v/>
      </c>
      <c r="J29" s="394">
        <f>IF(AI29=1505,"",AI29)</f>
        <v>716</v>
      </c>
      <c r="K29" s="394" t="str">
        <f>IF(AJ29=0,"",AJ29)</f>
        <v/>
      </c>
      <c r="L29" s="394">
        <f>IF(AK29=1505,"",AK29)</f>
        <v>720</v>
      </c>
      <c r="M29" s="394" t="str">
        <f>IF(AL29=0,"",AL29)</f>
        <v/>
      </c>
      <c r="N29" s="394">
        <f>IF(AM29=1505,"",AM29)</f>
        <v>729</v>
      </c>
      <c r="O29" s="394" t="str">
        <f>IF(AN29=0,"",AN29)</f>
        <v/>
      </c>
      <c r="P29" s="394">
        <f>IF(AO29=1505,"",AO29)</f>
        <v>623</v>
      </c>
      <c r="Q29" s="394" t="str">
        <f>IF(AP29=0,"",AP29)</f>
        <v/>
      </c>
      <c r="R29" s="394">
        <f>IF(AQ29=1505,"",AQ29)</f>
        <v>745</v>
      </c>
      <c r="S29" s="394" t="str">
        <f>IF(AR29=0,"",AR29)</f>
        <v/>
      </c>
      <c r="T29" s="394">
        <f>IF(AS29=1505,"",AS29)</f>
        <v>694</v>
      </c>
      <c r="U29" s="394" t="str">
        <f>IF(AT29=0,"",AT29)</f>
        <v/>
      </c>
      <c r="V29" s="290"/>
      <c r="W29" s="290"/>
      <c r="AA29" s="76" t="s">
        <v>960</v>
      </c>
      <c r="AB29" s="77"/>
      <c r="AC29" s="388">
        <f>SUM(AC25:AC28)</f>
        <v>725</v>
      </c>
      <c r="AD29" s="389"/>
      <c r="AE29" s="388">
        <f>SUM(AE25:AE28)</f>
        <v>660</v>
      </c>
      <c r="AF29" s="389"/>
      <c r="AG29" s="388">
        <f>SUM(AG25:AG28)</f>
        <v>727</v>
      </c>
      <c r="AH29" s="389"/>
      <c r="AI29" s="388">
        <f>SUM(AI25:AI28)</f>
        <v>716</v>
      </c>
      <c r="AJ29" s="389"/>
      <c r="AK29" s="388">
        <f>SUM(AK25:AK28)</f>
        <v>720</v>
      </c>
      <c r="AL29" s="389"/>
      <c r="AM29" s="388">
        <f>SUM(AM25:AM28)</f>
        <v>729</v>
      </c>
      <c r="AN29" s="389"/>
      <c r="AO29" s="388">
        <f>SUM(AO25:AO28)</f>
        <v>623</v>
      </c>
      <c r="AP29" s="389"/>
      <c r="AQ29" s="388">
        <f>SUM(AQ25:AQ28)</f>
        <v>745</v>
      </c>
      <c r="AR29" s="389"/>
      <c r="AS29" s="388">
        <f>SUM(AS25:AS28)</f>
        <v>694</v>
      </c>
      <c r="AT29" s="389"/>
      <c r="AU29" s="69"/>
      <c r="AV29" s="69"/>
      <c r="AW29" s="83"/>
      <c r="AX29" s="84"/>
      <c r="BA29" s="149"/>
      <c r="BB29" s="150"/>
      <c r="BC29" s="151"/>
      <c r="BQ29" s="153"/>
      <c r="BR29" s="151"/>
      <c r="BV29" s="151"/>
      <c r="BZ29" s="151"/>
    </row>
    <row r="30" spans="1:78" ht="10.5" customHeight="1" x14ac:dyDescent="0.25">
      <c r="B30" s="78"/>
      <c r="C30" s="6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AA30" s="78"/>
      <c r="AB30" s="69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83"/>
      <c r="AX30" s="84"/>
      <c r="BA30" s="149"/>
      <c r="BB30" s="150"/>
      <c r="BC30" s="151"/>
      <c r="BQ30" s="153"/>
      <c r="BR30" s="151"/>
      <c r="BV30" s="151"/>
      <c r="BZ30" s="151"/>
    </row>
    <row r="31" spans="1:78" ht="21" customHeight="1" x14ac:dyDescent="0.4">
      <c r="B31" s="28" t="str">
        <f>AA31</f>
        <v>Team-Nr.</v>
      </c>
      <c r="C31" s="29"/>
      <c r="D31" s="28" t="str">
        <f>AC31</f>
        <v>Liga:</v>
      </c>
      <c r="E31" s="31"/>
      <c r="F31" s="390" t="str">
        <f>AE31</f>
        <v>Bayernliga Herren</v>
      </c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2"/>
      <c r="S31" s="33" t="s">
        <v>955</v>
      </c>
      <c r="T31" s="34"/>
      <c r="U31" s="401" t="str">
        <f>AT31</f>
        <v>04.10./05.10.</v>
      </c>
      <c r="V31" s="402"/>
      <c r="W31" s="403"/>
      <c r="X31" s="386"/>
      <c r="Y31" s="387"/>
      <c r="Z31" s="387"/>
      <c r="AA31" s="28" t="s">
        <v>974</v>
      </c>
      <c r="AB31" s="29"/>
      <c r="AC31" s="30" t="s">
        <v>953</v>
      </c>
      <c r="AD31" s="31"/>
      <c r="AE31" s="29" t="str">
        <f>Schlüssel!$C$1</f>
        <v>Bayernliga Herren</v>
      </c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32"/>
      <c r="AR31" s="33" t="s">
        <v>955</v>
      </c>
      <c r="AS31" s="34"/>
      <c r="AT31" s="401" t="str">
        <f>VLOOKUP(AS32,Spielorte!$A$1:$C$6,2)</f>
        <v>04.10./05.10.</v>
      </c>
      <c r="AU31" s="402"/>
      <c r="AV31" s="403"/>
      <c r="AW31" s="83"/>
      <c r="AX31" s="84"/>
      <c r="BA31" s="149" t="s">
        <v>1117</v>
      </c>
      <c r="BB31" s="150" t="s">
        <v>972</v>
      </c>
      <c r="BC31" s="151" t="s">
        <v>991</v>
      </c>
      <c r="BD31" s="152" t="s">
        <v>990</v>
      </c>
      <c r="BE31" s="152" t="s">
        <v>972</v>
      </c>
      <c r="BF31" s="152" t="s">
        <v>992</v>
      </c>
      <c r="BG31" s="152" t="s">
        <v>1028</v>
      </c>
      <c r="BH31" s="152" t="s">
        <v>1118</v>
      </c>
      <c r="BI31" s="152" t="s">
        <v>1119</v>
      </c>
      <c r="BJ31" s="152" t="s">
        <v>1120</v>
      </c>
      <c r="BK31" s="152" t="s">
        <v>1121</v>
      </c>
      <c r="BL31" s="152" t="s">
        <v>1122</v>
      </c>
      <c r="BM31" s="152" t="s">
        <v>1129</v>
      </c>
      <c r="BN31" s="152" t="s">
        <v>1130</v>
      </c>
      <c r="BO31" s="152" t="s">
        <v>1131</v>
      </c>
      <c r="BP31" s="152" t="s">
        <v>1132</v>
      </c>
      <c r="BQ31" s="153" t="s">
        <v>1123</v>
      </c>
      <c r="BR31" s="151" t="s">
        <v>993</v>
      </c>
      <c r="BS31" s="152" t="s">
        <v>1124</v>
      </c>
      <c r="BT31" s="152" t="s">
        <v>1125</v>
      </c>
      <c r="BU31" s="152" t="s">
        <v>991</v>
      </c>
      <c r="BV31" s="151" t="s">
        <v>993</v>
      </c>
      <c r="BW31" s="153" t="s">
        <v>1126</v>
      </c>
      <c r="BX31" s="152" t="s">
        <v>1127</v>
      </c>
      <c r="BY31" s="152" t="s">
        <v>1128</v>
      </c>
      <c r="BZ31" s="151" t="s">
        <v>993</v>
      </c>
    </row>
    <row r="32" spans="1:78" ht="17.25" customHeight="1" thickBot="1" x14ac:dyDescent="0.45">
      <c r="B32" s="37">
        <f>AA32</f>
        <v>2</v>
      </c>
      <c r="D32" s="30" t="s">
        <v>954</v>
      </c>
      <c r="E32" s="38"/>
      <c r="F32" s="400" t="str">
        <f>AE32</f>
        <v>Regensburg Super Bowl</v>
      </c>
      <c r="G32" s="400"/>
      <c r="H32" s="400"/>
      <c r="I32" s="400"/>
      <c r="J32" s="400"/>
      <c r="K32" s="400"/>
      <c r="L32" s="400"/>
      <c r="M32" s="400"/>
      <c r="N32" s="400"/>
      <c r="O32" s="400"/>
      <c r="P32" s="39"/>
      <c r="Q32" s="39"/>
      <c r="S32" s="33" t="s">
        <v>952</v>
      </c>
      <c r="T32" s="40">
        <f>AS32</f>
        <v>1</v>
      </c>
      <c r="U32" s="34"/>
      <c r="V32" s="34"/>
      <c r="Z32" s="36"/>
      <c r="AA32" s="37">
        <v>2</v>
      </c>
      <c r="AC32" s="30" t="s">
        <v>954</v>
      </c>
      <c r="AD32" s="38"/>
      <c r="AE32" s="85" t="str">
        <f>VLOOKUP(AS32,Spielorte!$A$1:$C$6,3)</f>
        <v>Regensburg Super Bowl</v>
      </c>
      <c r="AF32" s="85"/>
      <c r="AG32" s="85"/>
      <c r="AH32" s="85"/>
      <c r="AI32" s="85"/>
      <c r="AJ32" s="85"/>
      <c r="AK32" s="85"/>
      <c r="AL32" s="85"/>
      <c r="AM32" s="85"/>
      <c r="AN32" s="85"/>
      <c r="AO32" s="39"/>
      <c r="AP32" s="39"/>
      <c r="AR32" s="33" t="s">
        <v>952</v>
      </c>
      <c r="AS32" s="40">
        <v>1</v>
      </c>
      <c r="AT32" s="34"/>
      <c r="AU32" s="34"/>
      <c r="AW32" s="83"/>
      <c r="AX32" s="84"/>
      <c r="BA32" s="149"/>
      <c r="BB32" s="150"/>
      <c r="BC32" s="151"/>
      <c r="BQ32" s="153"/>
      <c r="BR32" s="151"/>
      <c r="BV32" s="151"/>
      <c r="BW32" s="153"/>
      <c r="BZ32" s="151"/>
    </row>
    <row r="33" spans="1:78" ht="15.75" customHeight="1" thickBot="1" x14ac:dyDescent="0.3">
      <c r="B33" s="41" t="str">
        <f>VLOOKUP(B32,Schlüssel!$A$5:$B$14,2)</f>
        <v>BK München 3</v>
      </c>
      <c r="C33" s="42"/>
      <c r="D33" s="43"/>
      <c r="E33" s="44"/>
      <c r="F33" s="45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AA33" s="41" t="str">
        <f>VLOOKUP(AA32,Schlüssel!$A$5:$B$14,2)</f>
        <v>BK München 3</v>
      </c>
      <c r="AB33" s="42"/>
      <c r="AC33" s="43"/>
      <c r="AD33" s="44"/>
      <c r="AE33" s="45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W33" s="83"/>
      <c r="AX33" s="84"/>
      <c r="BA33" s="149"/>
      <c r="BB33" s="150"/>
      <c r="BC33" s="151"/>
      <c r="BQ33" s="153"/>
      <c r="BR33" s="151"/>
      <c r="BV33" s="151"/>
      <c r="BW33" s="153"/>
      <c r="BZ33" s="151"/>
    </row>
    <row r="34" spans="1:78" ht="13.8" thickBot="1" x14ac:dyDescent="0.3">
      <c r="A34" s="4"/>
      <c r="B34" s="28"/>
      <c r="C34" s="47"/>
      <c r="D34" s="48" t="s">
        <v>10</v>
      </c>
      <c r="E34" s="28">
        <f>VLOOKUP($B$2,Schlüssel!$A$5:$DZ$14,13)</f>
        <v>7</v>
      </c>
      <c r="F34" s="49" t="s">
        <v>10</v>
      </c>
      <c r="G34" s="28">
        <f>VLOOKUP($B$2,Schlüssel!$A$5:$DZ$14,14)</f>
        <v>6</v>
      </c>
      <c r="H34" s="49" t="s">
        <v>10</v>
      </c>
      <c r="I34" s="28">
        <f>VLOOKUP($B$2,Schlüssel!$A$5:$DZ$14,15)</f>
        <v>9</v>
      </c>
      <c r="J34" s="49" t="s">
        <v>10</v>
      </c>
      <c r="K34" s="28">
        <f>VLOOKUP($B$2,Schlüssel!$A$5:$DZ$14,16)</f>
        <v>11</v>
      </c>
      <c r="L34" s="49" t="s">
        <v>10</v>
      </c>
      <c r="M34" s="28">
        <f>VLOOKUP($B$2,Schlüssel!$A$5:$DZ$14,17)</f>
        <v>3</v>
      </c>
      <c r="N34" s="49" t="s">
        <v>10</v>
      </c>
      <c r="O34" s="28">
        <f>VLOOKUP($B$2,Schlüssel!$A$5:$DZ$14,18)</f>
        <v>5</v>
      </c>
      <c r="P34" s="49" t="s">
        <v>10</v>
      </c>
      <c r="Q34" s="28">
        <f>VLOOKUP($B$2,Schlüssel!$A$5:$DZ$14,19)</f>
        <v>12</v>
      </c>
      <c r="R34" s="49" t="s">
        <v>10</v>
      </c>
      <c r="S34" s="28">
        <f>VLOOKUP($B$2,Schlüssel!$A$5:$DZ$14,20)</f>
        <v>10</v>
      </c>
      <c r="T34" s="49" t="s">
        <v>10</v>
      </c>
      <c r="U34" s="28">
        <f>VLOOKUP($B$2,Schlüssel!$A$5:$DZ$14,21)</f>
        <v>4</v>
      </c>
      <c r="Z34" s="2"/>
      <c r="AA34" s="28"/>
      <c r="AB34" s="47"/>
      <c r="AC34" s="48" t="s">
        <v>10</v>
      </c>
      <c r="AD34" s="28">
        <f>VLOOKUP($AA32,Schlüssel!$A$5:$DZ$14,13)</f>
        <v>3</v>
      </c>
      <c r="AE34" s="49" t="s">
        <v>10</v>
      </c>
      <c r="AF34" s="28">
        <f>VLOOKUP($AA32,Schlüssel!$A$5:$DZ$14,14)</f>
        <v>11</v>
      </c>
      <c r="AG34" s="49" t="s">
        <v>10</v>
      </c>
      <c r="AH34" s="28">
        <f>VLOOKUP($AA32,Schlüssel!$A$5:$DZ$14,15)</f>
        <v>8</v>
      </c>
      <c r="AI34" s="49" t="s">
        <v>10</v>
      </c>
      <c r="AJ34" s="28">
        <f>VLOOKUP($AA32,Schlüssel!$A$5:$DZ$14,16)</f>
        <v>6</v>
      </c>
      <c r="AK34" s="49" t="s">
        <v>10</v>
      </c>
      <c r="AL34" s="28">
        <f>VLOOKUP($AA32,Schlüssel!$A$5:$DZ$14,17)</f>
        <v>10</v>
      </c>
      <c r="AM34" s="49" t="s">
        <v>10</v>
      </c>
      <c r="AN34" s="28">
        <f>VLOOKUP($AA32,Schlüssel!$A$5:$DZ$14,18)</f>
        <v>4</v>
      </c>
      <c r="AO34" s="49" t="s">
        <v>10</v>
      </c>
      <c r="AP34" s="28">
        <f>VLOOKUP($AA32,Schlüssel!$A$5:$DZ$14,19)</f>
        <v>7</v>
      </c>
      <c r="AQ34" s="49" t="s">
        <v>10</v>
      </c>
      <c r="AR34" s="28">
        <f>VLOOKUP($AA32,Schlüssel!$A$5:$DZ$14,20)</f>
        <v>9</v>
      </c>
      <c r="AS34" s="49" t="s">
        <v>10</v>
      </c>
      <c r="AT34" s="28">
        <f>VLOOKUP($AA32,Schlüssel!$A$5:$DZ$14,21)</f>
        <v>5</v>
      </c>
      <c r="AW34" s="83"/>
      <c r="AX34" s="84"/>
      <c r="BA34" s="149"/>
      <c r="BB34" s="150"/>
      <c r="BC34" s="151"/>
      <c r="BQ34" s="153"/>
      <c r="BR34" s="151"/>
      <c r="BV34" s="151"/>
      <c r="BW34" s="153"/>
      <c r="BZ34" s="151"/>
    </row>
    <row r="35" spans="1:78" ht="20.25" customHeight="1" x14ac:dyDescent="0.25">
      <c r="B35" s="50" t="s">
        <v>1</v>
      </c>
      <c r="C35" s="51"/>
      <c r="D35" s="388" t="s">
        <v>961</v>
      </c>
      <c r="E35" s="389"/>
      <c r="F35" s="388" t="s">
        <v>962</v>
      </c>
      <c r="G35" s="389"/>
      <c r="H35" s="388" t="s">
        <v>963</v>
      </c>
      <c r="I35" s="389"/>
      <c r="J35" s="388" t="s">
        <v>964</v>
      </c>
      <c r="K35" s="389"/>
      <c r="L35" s="388" t="s">
        <v>965</v>
      </c>
      <c r="M35" s="389"/>
      <c r="N35" s="388" t="s">
        <v>966</v>
      </c>
      <c r="O35" s="389"/>
      <c r="P35" s="388" t="s">
        <v>967</v>
      </c>
      <c r="Q35" s="389"/>
      <c r="R35" s="388" t="s">
        <v>968</v>
      </c>
      <c r="S35" s="389"/>
      <c r="T35" s="388" t="s">
        <v>969</v>
      </c>
      <c r="U35" s="389"/>
      <c r="V35" s="416" t="s">
        <v>960</v>
      </c>
      <c r="W35" s="417"/>
      <c r="AA35" s="50" t="s">
        <v>1</v>
      </c>
      <c r="AB35" s="51"/>
      <c r="AC35" s="76" t="s">
        <v>961</v>
      </c>
      <c r="AD35" s="77"/>
      <c r="AE35" s="76" t="s">
        <v>962</v>
      </c>
      <c r="AF35" s="77"/>
      <c r="AG35" s="76" t="s">
        <v>963</v>
      </c>
      <c r="AH35" s="77"/>
      <c r="AI35" s="76" t="s">
        <v>964</v>
      </c>
      <c r="AJ35" s="77"/>
      <c r="AK35" s="76" t="s">
        <v>965</v>
      </c>
      <c r="AL35" s="77"/>
      <c r="AM35" s="76" t="s">
        <v>966</v>
      </c>
      <c r="AN35" s="77"/>
      <c r="AO35" s="76" t="s">
        <v>967</v>
      </c>
      <c r="AP35" s="77"/>
      <c r="AQ35" s="76" t="s">
        <v>968</v>
      </c>
      <c r="AR35" s="77"/>
      <c r="AS35" s="76" t="s">
        <v>969</v>
      </c>
      <c r="AT35" s="86"/>
      <c r="AU35" s="87" t="s">
        <v>960</v>
      </c>
      <c r="AV35" s="88"/>
      <c r="AW35" s="83"/>
      <c r="AX35" s="84"/>
      <c r="BA35" s="149"/>
      <c r="BB35" s="150"/>
      <c r="BC35" s="151"/>
      <c r="BQ35" s="153"/>
      <c r="BR35" s="151"/>
      <c r="BV35" s="151"/>
      <c r="BZ35" s="151"/>
    </row>
    <row r="36" spans="1:78" ht="15" customHeight="1" thickBot="1" x14ac:dyDescent="0.3">
      <c r="B36" s="52" t="s">
        <v>970</v>
      </c>
      <c r="C36" s="53" t="s">
        <v>971</v>
      </c>
      <c r="D36" s="54" t="s">
        <v>972</v>
      </c>
      <c r="E36" s="54" t="s">
        <v>973</v>
      </c>
      <c r="F36" s="54" t="s">
        <v>972</v>
      </c>
      <c r="G36" s="54" t="s">
        <v>973</v>
      </c>
      <c r="H36" s="54" t="s">
        <v>972</v>
      </c>
      <c r="I36" s="54" t="s">
        <v>973</v>
      </c>
      <c r="J36" s="54" t="s">
        <v>972</v>
      </c>
      <c r="K36" s="54" t="s">
        <v>973</v>
      </c>
      <c r="L36" s="54" t="s">
        <v>972</v>
      </c>
      <c r="M36" s="54" t="s">
        <v>973</v>
      </c>
      <c r="N36" s="54" t="s">
        <v>972</v>
      </c>
      <c r="O36" s="54" t="s">
        <v>973</v>
      </c>
      <c r="P36" s="54" t="s">
        <v>972</v>
      </c>
      <c r="Q36" s="54" t="s">
        <v>973</v>
      </c>
      <c r="R36" s="54" t="s">
        <v>972</v>
      </c>
      <c r="S36" s="54" t="s">
        <v>973</v>
      </c>
      <c r="T36" s="54" t="s">
        <v>972</v>
      </c>
      <c r="U36" s="54" t="s">
        <v>973</v>
      </c>
      <c r="V36" s="54" t="s">
        <v>972</v>
      </c>
      <c r="W36" s="55" t="s">
        <v>973</v>
      </c>
      <c r="AA36" s="52" t="s">
        <v>970</v>
      </c>
      <c r="AB36" s="53" t="s">
        <v>971</v>
      </c>
      <c r="AC36" s="54" t="s">
        <v>972</v>
      </c>
      <c r="AD36" s="54" t="s">
        <v>973</v>
      </c>
      <c r="AE36" s="54" t="s">
        <v>972</v>
      </c>
      <c r="AF36" s="54" t="s">
        <v>973</v>
      </c>
      <c r="AG36" s="54" t="s">
        <v>972</v>
      </c>
      <c r="AH36" s="54" t="s">
        <v>973</v>
      </c>
      <c r="AI36" s="54" t="s">
        <v>972</v>
      </c>
      <c r="AJ36" s="54" t="s">
        <v>973</v>
      </c>
      <c r="AK36" s="54" t="s">
        <v>972</v>
      </c>
      <c r="AL36" s="54" t="s">
        <v>973</v>
      </c>
      <c r="AM36" s="54" t="s">
        <v>972</v>
      </c>
      <c r="AN36" s="54" t="s">
        <v>973</v>
      </c>
      <c r="AO36" s="54" t="s">
        <v>972</v>
      </c>
      <c r="AP36" s="54" t="s">
        <v>973</v>
      </c>
      <c r="AQ36" s="54" t="s">
        <v>972</v>
      </c>
      <c r="AR36" s="54" t="s">
        <v>973</v>
      </c>
      <c r="AS36" s="54" t="s">
        <v>972</v>
      </c>
      <c r="AT36" s="89" t="s">
        <v>973</v>
      </c>
      <c r="AU36" s="52" t="s">
        <v>972</v>
      </c>
      <c r="AV36" s="55" t="s">
        <v>973</v>
      </c>
      <c r="AW36" s="83"/>
      <c r="AX36" s="84"/>
      <c r="BA36" s="149"/>
      <c r="BB36" s="150"/>
      <c r="BC36" s="151"/>
      <c r="BQ36" s="153"/>
      <c r="BR36" s="151"/>
      <c r="BV36" s="151"/>
      <c r="BZ36" s="151"/>
    </row>
    <row r="37" spans="1:78" ht="17.100000000000001" customHeight="1" x14ac:dyDescent="0.25">
      <c r="A37" s="413" t="s">
        <v>0</v>
      </c>
      <c r="B37" s="56" t="str">
        <f>IF(AA37=0,"",AA37)</f>
        <v>Börding Peter</v>
      </c>
      <c r="C37" s="57">
        <f>IF(AB37=0,"",AB37)</f>
        <v>7593</v>
      </c>
      <c r="D37" s="58">
        <f>IF(AC37=0,"",AC37)</f>
        <v>145</v>
      </c>
      <c r="E37" s="397">
        <f>IF(AD37="","",AD37)</f>
        <v>0</v>
      </c>
      <c r="F37" s="58" t="str">
        <f t="shared" ref="F37:F50" si="35">IF(AE37=0,"",AE37)</f>
        <v/>
      </c>
      <c r="G37" s="397">
        <f>IF(AF37="","",AF37)</f>
        <v>0</v>
      </c>
      <c r="H37" s="58" t="str">
        <f t="shared" ref="H37:H50" si="36">IF(AG37=0,"",AG37)</f>
        <v/>
      </c>
      <c r="I37" s="397">
        <f>IF(AH37="","",AH37)</f>
        <v>0</v>
      </c>
      <c r="J37" s="58" t="str">
        <f t="shared" ref="J37:J50" si="37">IF(AI37=0,"",AI37)</f>
        <v/>
      </c>
      <c r="K37" s="397">
        <f>IF(AJ37="","",AJ37)</f>
        <v>0</v>
      </c>
      <c r="L37" s="58">
        <f t="shared" ref="L37:L50" si="38">IF(AK37=0,"",AK37)</f>
        <v>201</v>
      </c>
      <c r="M37" s="397">
        <f>IF(AL37="","",AL37)</f>
        <v>1</v>
      </c>
      <c r="N37" s="58">
        <f>IF(AM37=0,"",AM37)</f>
        <v>158</v>
      </c>
      <c r="O37" s="397">
        <f>IF(AN37="","",AN37)</f>
        <v>0</v>
      </c>
      <c r="P37" s="58" t="str">
        <f t="shared" ref="P37:P50" si="39">IF(AO37=0,"",AO37)</f>
        <v/>
      </c>
      <c r="Q37" s="397">
        <f>IF(AP37="","",AP37)</f>
        <v>1</v>
      </c>
      <c r="R37" s="58" t="str">
        <f t="shared" ref="R37:R50" si="40">IF(AQ37=0,"",AQ37)</f>
        <v/>
      </c>
      <c r="S37" s="397">
        <f>IF(AR37="","",AR37)</f>
        <v>0</v>
      </c>
      <c r="T37" s="58" t="str">
        <f t="shared" ref="T37:T50" si="41">IF(AS37=0,"",AS37)</f>
        <v/>
      </c>
      <c r="U37" s="397">
        <f>IF(AT37="","",AT37)</f>
        <v>1</v>
      </c>
      <c r="V37" s="58">
        <f t="shared" ref="V37:V50" si="42">IF(AU37=0,"",AU37)</f>
        <v>504</v>
      </c>
      <c r="W37" s="397">
        <f>IF(AV37="","",AV37)</f>
        <v>3</v>
      </c>
      <c r="Z37" s="405" t="s">
        <v>0</v>
      </c>
      <c r="AA37" s="272" t="str">
        <f>IF(AB37=0,"",_xlfn.CONCAT(VLOOKUP(AB37,Starter!A:C,2,0)))</f>
        <v>Börding Peter</v>
      </c>
      <c r="AB37" s="81">
        <v>7593</v>
      </c>
      <c r="AC37" s="129">
        <v>145</v>
      </c>
      <c r="AD37" s="163">
        <f>IF(SUM(AC37:AC39)+AC55=0,0,IF(SUM(ABS(AC37),ABS(AC38),ABS(AC39))=AC55,0.5,IF(SUM(ABS(AC37),ABS(AC38),ABS(AC39))&gt;AC55,1,0)))</f>
        <v>0</v>
      </c>
      <c r="AE37" s="132"/>
      <c r="AF37" s="91">
        <f>IF(SUM(AE37:AE39)+AE55=0,0,IF(SUM(ABS(AE37),ABS(AE38),ABS(AE39))=AE55,0.5,IF(SUM(ABS(AE37),ABS(AE38),ABS(AE39))&gt;AE55,1,0)))</f>
        <v>0</v>
      </c>
      <c r="AG37" s="129"/>
      <c r="AH37" s="91">
        <f>IF(SUM(AG37:AG39)+AG55=0,0,IF(SUM(ABS(AG37),ABS(AG38),ABS(AG39))=AG55,0.5,IF(SUM(ABS(AG37),ABS(AG38),ABS(AG39))&gt;AG55,1,0)))</f>
        <v>0</v>
      </c>
      <c r="AI37" s="129"/>
      <c r="AJ37" s="91">
        <f>IF(SUM(AI37:AI39)+AI55=0,0,IF(SUM(ABS(AI37),ABS(AI38),ABS(AI39))=AI55,0.5,IF(SUM(ABS(AI37),ABS(AI38),ABS(AI39))&gt;AI55,1,0)))</f>
        <v>0</v>
      </c>
      <c r="AK37" s="129">
        <v>201</v>
      </c>
      <c r="AL37" s="91">
        <f>IF(SUM(AK37:AK39)+AK55=0,0,IF(SUM(ABS(AK37),ABS(AK38),ABS(AK39))=AK55,0.5,IF(SUM(ABS(AK37),ABS(AK38),ABS(AK39))&gt;AK55,1,0)))</f>
        <v>1</v>
      </c>
      <c r="AM37" s="129">
        <v>158</v>
      </c>
      <c r="AN37" s="91">
        <f>IF(SUM(AM37:AM39)+AM55=0,0,IF(SUM(ABS(AM37),ABS(AM38),ABS(AM39))=AM55,0.5,IF(SUM(ABS(AM37),ABS(AM38),ABS(AM39))&gt;AM55,1,0)))</f>
        <v>0</v>
      </c>
      <c r="AO37" s="129"/>
      <c r="AP37" s="91">
        <f>IF(SUM(AO37:AO39)+AO55=0,0,IF(SUM(ABS(AO37),ABS(AO38),ABS(AO39))=AO55,0.5,IF(SUM(ABS(AO37),ABS(AO38),ABS(AO39))&gt;AO55,1,0)))</f>
        <v>1</v>
      </c>
      <c r="AQ37" s="129"/>
      <c r="AR37" s="91">
        <f>IF(SUM(AQ37:AQ39)+AQ55=0,0,IF(SUM(ABS(AQ37),ABS(AQ38),ABS(AQ39))=AQ55,0.5,IF(SUM(ABS(AQ37),ABS(AQ38),ABS(AQ39))&gt;AQ55,1,0)))</f>
        <v>0</v>
      </c>
      <c r="AS37" s="129"/>
      <c r="AT37" s="91">
        <f>IF(SUM(AS37:AS39)+AS55=0,0,IF(SUM(ABS(AS37),ABS(AS38),ABS(AS39))=AS55,0.5,IF(SUM(ABS(AS37),ABS(AS38),ABS(AS39))&gt;AS55,1,0)))</f>
        <v>1</v>
      </c>
      <c r="AU37" s="92">
        <f t="shared" ref="AU37:AU48" si="43">ABS(SUM(AC37:AC37))+ABS(SUM(AE37:AE37))+ABS(SUM(AG37:AG37))+ABS(SUM(AI37:AI37))+ABS(SUM(AK37:AK37))+ABS(SUM(AM37:AM37))+ABS(SUM(AO37:AO37))+ABS(SUM(AQ37:AQ37))+ABS(SUM(AS37:AS37))</f>
        <v>504</v>
      </c>
      <c r="AV37" s="93">
        <f>SUM(AD37+AF37+AH37+AJ37+AL37+AN37+AP37+AR37+AT37)</f>
        <v>3</v>
      </c>
      <c r="AW37" s="83"/>
      <c r="AX37" s="84"/>
      <c r="AZ37" s="47"/>
      <c r="BA37" s="149"/>
      <c r="BB37" s="150"/>
      <c r="BC37" s="151"/>
      <c r="BD37" s="154">
        <f>+AB37</f>
        <v>7593</v>
      </c>
      <c r="BE37" s="150">
        <f>+AU37</f>
        <v>504</v>
      </c>
      <c r="BF37" s="152">
        <f>COUNT(BH37:BP37)</f>
        <v>3</v>
      </c>
      <c r="BG37" s="152">
        <f>COUNTIF(BH37:BP37,"&gt;0")</f>
        <v>3</v>
      </c>
      <c r="BH37" s="152">
        <f t="shared" ref="BH37:BH48" si="44">IF(AC37=0,"",AC37)</f>
        <v>145</v>
      </c>
      <c r="BI37" s="152" t="str">
        <f t="shared" ref="BI37:BI48" si="45">IF(AE37=0,"",AE37)</f>
        <v/>
      </c>
      <c r="BJ37" s="152" t="str">
        <f t="shared" ref="BJ37:BJ48" si="46">IF(AG37=0,"",AG37)</f>
        <v/>
      </c>
      <c r="BK37" s="152" t="str">
        <f t="shared" ref="BK37:BK48" si="47">IF(AI37=0,"",AI37)</f>
        <v/>
      </c>
      <c r="BL37" s="152">
        <f t="shared" ref="BL37:BL48" si="48">IF(AK37=0,"",AK37)</f>
        <v>201</v>
      </c>
      <c r="BM37" s="152">
        <f t="shared" ref="BM37:BM48" si="49">IF(AM37=0,"",AM37)</f>
        <v>158</v>
      </c>
      <c r="BN37" s="152" t="str">
        <f t="shared" ref="BN37:BN48" si="50">IF(AO37=0,"",AO37)</f>
        <v/>
      </c>
      <c r="BO37" s="152" t="str">
        <f t="shared" ref="BO37:BO48" si="51">IF(AQ37=0,"",AQ37)</f>
        <v/>
      </c>
      <c r="BP37" s="152" t="str">
        <f t="shared" ref="BP37:BP48" si="52">IF(AS37=0,"",AS37)</f>
        <v/>
      </c>
      <c r="BQ37" s="153"/>
      <c r="BR37" s="151"/>
      <c r="BS37" s="152">
        <f>MAX(BH37:BP37)</f>
        <v>201</v>
      </c>
      <c r="BT37" s="152">
        <f>IF(BS37&lt;MAX(BS:BS),0,BS37+ROW()/1000000000)</f>
        <v>0</v>
      </c>
      <c r="BU37" s="152" t="str">
        <f>+AA33</f>
        <v>BK München 3</v>
      </c>
      <c r="BV37" s="151">
        <f>RANK(BT37,BT:BT)</f>
        <v>2</v>
      </c>
      <c r="BW37" s="152">
        <f>SUMIF(BH37:BP37,"&gt;0")</f>
        <v>504</v>
      </c>
      <c r="BX37" s="152">
        <f>IF(COUNTIF(BH37:BP37,"&gt;0")&lt;Spielorte!$A$23,0,BE37/Spielorte!$A$23)</f>
        <v>0</v>
      </c>
      <c r="BY37" s="152">
        <f>IF(BX37&lt;MAX(BX:BX),0,BX37+ROW()/1000000000)</f>
        <v>0</v>
      </c>
      <c r="BZ37" s="151">
        <f t="shared" ref="BZ37:BZ48" si="53">IF(BY37=0,0,RANK(BY37,BY:BY))</f>
        <v>0</v>
      </c>
    </row>
    <row r="38" spans="1:78" ht="17.100000000000001" customHeight="1" x14ac:dyDescent="0.25">
      <c r="A38" s="414"/>
      <c r="B38" s="59" t="str">
        <f t="shared" ref="B38:B45" si="54">IF(AA38=0,"",AA38)</f>
        <v>Baszler Patrik</v>
      </c>
      <c r="C38" s="60">
        <f t="shared" ref="C38:C50" si="55">IF(AB38=0,"",AB38)</f>
        <v>7886</v>
      </c>
      <c r="D38" s="61" t="str">
        <f t="shared" ref="D38:D50" si="56">IF(AC38=0,"",AC38)</f>
        <v/>
      </c>
      <c r="E38" s="398"/>
      <c r="F38" s="61">
        <f t="shared" si="35"/>
        <v>158</v>
      </c>
      <c r="G38" s="398"/>
      <c r="H38" s="61">
        <f t="shared" si="36"/>
        <v>170</v>
      </c>
      <c r="I38" s="398"/>
      <c r="J38" s="61">
        <f t="shared" si="37"/>
        <v>181</v>
      </c>
      <c r="K38" s="398"/>
      <c r="L38" s="61" t="str">
        <f t="shared" si="38"/>
        <v/>
      </c>
      <c r="M38" s="398"/>
      <c r="N38" s="61" t="str">
        <f t="shared" ref="N38:N50" si="57">IF(AM38=0,"",AM38)</f>
        <v/>
      </c>
      <c r="O38" s="398"/>
      <c r="P38" s="61" t="str">
        <f t="shared" si="39"/>
        <v/>
      </c>
      <c r="Q38" s="398"/>
      <c r="R38" s="61" t="str">
        <f t="shared" si="40"/>
        <v/>
      </c>
      <c r="S38" s="398"/>
      <c r="T38" s="61" t="str">
        <f t="shared" si="41"/>
        <v/>
      </c>
      <c r="U38" s="398"/>
      <c r="V38" s="61">
        <f t="shared" si="42"/>
        <v>509</v>
      </c>
      <c r="W38" s="398"/>
      <c r="Z38" s="406"/>
      <c r="AA38" s="90" t="str">
        <f>IF(AB38=0,"",_xlfn.CONCAT(VLOOKUP(AB38,Starter!A:C,2,0)))</f>
        <v>Baszler Patrik</v>
      </c>
      <c r="AB38" s="80">
        <v>7886</v>
      </c>
      <c r="AC38" s="130"/>
      <c r="AD38" s="94"/>
      <c r="AE38" s="130">
        <v>158</v>
      </c>
      <c r="AF38" s="94"/>
      <c r="AG38" s="130">
        <v>170</v>
      </c>
      <c r="AH38" s="94"/>
      <c r="AI38" s="130">
        <v>181</v>
      </c>
      <c r="AJ38" s="94"/>
      <c r="AK38" s="130"/>
      <c r="AL38" s="94"/>
      <c r="AM38" s="130"/>
      <c r="AN38" s="94"/>
      <c r="AO38" s="130"/>
      <c r="AP38" s="94"/>
      <c r="AQ38" s="130"/>
      <c r="AR38" s="94"/>
      <c r="AS38" s="130"/>
      <c r="AT38" s="94"/>
      <c r="AU38" s="95">
        <f t="shared" si="43"/>
        <v>509</v>
      </c>
      <c r="AV38" s="96"/>
      <c r="AW38" s="83"/>
      <c r="AX38" s="84"/>
      <c r="AZ38" s="47"/>
      <c r="BA38" s="149"/>
      <c r="BB38" s="150"/>
      <c r="BC38" s="151"/>
      <c r="BD38" s="154">
        <f t="shared" ref="BD38:BD48" si="58">+AB38</f>
        <v>7886</v>
      </c>
      <c r="BE38" s="150">
        <f t="shared" ref="BE38:BE48" si="59">+AU38</f>
        <v>509</v>
      </c>
      <c r="BF38" s="152">
        <f t="shared" ref="BF38:BF48" si="60">COUNT(BH38:BP38)</f>
        <v>3</v>
      </c>
      <c r="BG38" s="152">
        <f t="shared" ref="BG38:BG48" si="61">COUNTIF(BH38:BP38,"&gt;0")</f>
        <v>3</v>
      </c>
      <c r="BH38" s="152" t="str">
        <f t="shared" si="44"/>
        <v/>
      </c>
      <c r="BI38" s="152">
        <f t="shared" si="45"/>
        <v>158</v>
      </c>
      <c r="BJ38" s="152">
        <f t="shared" si="46"/>
        <v>170</v>
      </c>
      <c r="BK38" s="152">
        <f t="shared" si="47"/>
        <v>181</v>
      </c>
      <c r="BL38" s="152" t="str">
        <f t="shared" si="48"/>
        <v/>
      </c>
      <c r="BM38" s="152" t="str">
        <f t="shared" si="49"/>
        <v/>
      </c>
      <c r="BN38" s="152" t="str">
        <f t="shared" si="50"/>
        <v/>
      </c>
      <c r="BO38" s="152" t="str">
        <f t="shared" si="51"/>
        <v/>
      </c>
      <c r="BP38" s="152" t="str">
        <f t="shared" si="52"/>
        <v/>
      </c>
      <c r="BQ38" s="153"/>
      <c r="BR38" s="151"/>
      <c r="BS38" s="152">
        <f t="shared" ref="BS38:BS48" si="62">MAX(BH38:BP38)</f>
        <v>181</v>
      </c>
      <c r="BT38" s="152">
        <f t="shared" ref="BT38:BT48" si="63">IF(BS38&lt;MAX(BS:BS),0,BS38+ROW()/1000000000)</f>
        <v>0</v>
      </c>
      <c r="BU38" s="152" t="str">
        <f t="shared" ref="BU38:BU48" si="64">+BU37</f>
        <v>BK München 3</v>
      </c>
      <c r="BV38" s="151">
        <f t="shared" ref="BV38:BV48" si="65">RANK(BT38,BT:BT)</f>
        <v>2</v>
      </c>
      <c r="BW38" s="152">
        <f t="shared" ref="BW38:BW48" si="66">SUMIF(BH38:BP38,"&gt;0")</f>
        <v>509</v>
      </c>
      <c r="BX38" s="152">
        <f>IF(COUNTIF(BH38:BP38,"&gt;0")&lt;Spielorte!$A$23,0,BE38/Spielorte!$A$23)</f>
        <v>0</v>
      </c>
      <c r="BY38" s="152">
        <f t="shared" ref="BY38:BY48" si="67">IF(BX38&lt;MAX(BX:BX),0,BX38+ROW()/1000000000)</f>
        <v>0</v>
      </c>
      <c r="BZ38" s="151">
        <f t="shared" si="53"/>
        <v>0</v>
      </c>
    </row>
    <row r="39" spans="1:78" ht="17.100000000000001" customHeight="1" thickBot="1" x14ac:dyDescent="0.3">
      <c r="A39" s="415"/>
      <c r="B39" s="62" t="str">
        <f t="shared" si="54"/>
        <v>Hinterwimmer Sebastian</v>
      </c>
      <c r="C39" s="63">
        <f t="shared" si="55"/>
        <v>7885</v>
      </c>
      <c r="D39" s="52" t="str">
        <f t="shared" si="56"/>
        <v/>
      </c>
      <c r="E39" s="399"/>
      <c r="F39" s="52" t="str">
        <f t="shared" si="35"/>
        <v/>
      </c>
      <c r="G39" s="399"/>
      <c r="H39" s="52" t="str">
        <f t="shared" si="36"/>
        <v/>
      </c>
      <c r="I39" s="399"/>
      <c r="J39" s="52" t="str">
        <f t="shared" si="37"/>
        <v/>
      </c>
      <c r="K39" s="399"/>
      <c r="L39" s="52" t="str">
        <f t="shared" si="38"/>
        <v/>
      </c>
      <c r="M39" s="399"/>
      <c r="N39" s="52" t="str">
        <f t="shared" si="57"/>
        <v/>
      </c>
      <c r="O39" s="399"/>
      <c r="P39" s="52">
        <f t="shared" si="39"/>
        <v>236</v>
      </c>
      <c r="Q39" s="399"/>
      <c r="R39" s="52">
        <f t="shared" si="40"/>
        <v>179</v>
      </c>
      <c r="S39" s="399"/>
      <c r="T39" s="52">
        <f t="shared" si="41"/>
        <v>211</v>
      </c>
      <c r="U39" s="399"/>
      <c r="V39" s="52">
        <f t="shared" si="42"/>
        <v>626</v>
      </c>
      <c r="W39" s="399"/>
      <c r="Z39" s="407"/>
      <c r="AA39" s="99" t="str">
        <f>IF(AB39=0,"",_xlfn.CONCAT(VLOOKUP(AB39,Starter!A:C,2,0)))</f>
        <v>Hinterwimmer Sebastian</v>
      </c>
      <c r="AB39" s="82">
        <v>7885</v>
      </c>
      <c r="AC39" s="131"/>
      <c r="AD39" s="94"/>
      <c r="AE39" s="131"/>
      <c r="AF39" s="94"/>
      <c r="AG39" s="131"/>
      <c r="AH39" s="94"/>
      <c r="AI39" s="131"/>
      <c r="AJ39" s="94"/>
      <c r="AK39" s="131"/>
      <c r="AL39" s="94"/>
      <c r="AM39" s="131"/>
      <c r="AN39" s="94"/>
      <c r="AO39" s="131">
        <v>236</v>
      </c>
      <c r="AP39" s="94"/>
      <c r="AQ39" s="131">
        <v>179</v>
      </c>
      <c r="AR39" s="94"/>
      <c r="AS39" s="131">
        <v>211</v>
      </c>
      <c r="AT39" s="94"/>
      <c r="AU39" s="97">
        <f t="shared" si="43"/>
        <v>626</v>
      </c>
      <c r="AV39" s="98"/>
      <c r="AW39" s="83"/>
      <c r="AX39" s="84"/>
      <c r="AZ39" s="47"/>
      <c r="BA39" s="149"/>
      <c r="BB39" s="150"/>
      <c r="BC39" s="151"/>
      <c r="BD39" s="154">
        <f t="shared" si="58"/>
        <v>7885</v>
      </c>
      <c r="BE39" s="150">
        <f t="shared" si="59"/>
        <v>626</v>
      </c>
      <c r="BF39" s="152">
        <f t="shared" si="60"/>
        <v>3</v>
      </c>
      <c r="BG39" s="152">
        <f t="shared" si="61"/>
        <v>3</v>
      </c>
      <c r="BH39" s="152" t="str">
        <f t="shared" si="44"/>
        <v/>
      </c>
      <c r="BI39" s="152" t="str">
        <f t="shared" si="45"/>
        <v/>
      </c>
      <c r="BJ39" s="152" t="str">
        <f t="shared" si="46"/>
        <v/>
      </c>
      <c r="BK39" s="152" t="str">
        <f t="shared" si="47"/>
        <v/>
      </c>
      <c r="BL39" s="152" t="str">
        <f t="shared" si="48"/>
        <v/>
      </c>
      <c r="BM39" s="152" t="str">
        <f t="shared" si="49"/>
        <v/>
      </c>
      <c r="BN39" s="152">
        <f t="shared" si="50"/>
        <v>236</v>
      </c>
      <c r="BO39" s="152">
        <f t="shared" si="51"/>
        <v>179</v>
      </c>
      <c r="BP39" s="152">
        <f t="shared" si="52"/>
        <v>211</v>
      </c>
      <c r="BQ39" s="153"/>
      <c r="BR39" s="151"/>
      <c r="BS39" s="152">
        <f t="shared" si="62"/>
        <v>236</v>
      </c>
      <c r="BT39" s="152">
        <f t="shared" si="63"/>
        <v>0</v>
      </c>
      <c r="BU39" s="152" t="str">
        <f t="shared" si="64"/>
        <v>BK München 3</v>
      </c>
      <c r="BV39" s="151">
        <f t="shared" si="65"/>
        <v>2</v>
      </c>
      <c r="BW39" s="152">
        <f t="shared" si="66"/>
        <v>626</v>
      </c>
      <c r="BX39" s="152">
        <f>IF(COUNTIF(BH39:BP39,"&gt;0")&lt;Spielorte!$A$23,0,BE39/Spielorte!$A$23)</f>
        <v>0</v>
      </c>
      <c r="BY39" s="152">
        <f t="shared" si="67"/>
        <v>0</v>
      </c>
      <c r="BZ39" s="151">
        <f t="shared" si="53"/>
        <v>0</v>
      </c>
    </row>
    <row r="40" spans="1:78" ht="17.100000000000001" customHeight="1" x14ac:dyDescent="0.25">
      <c r="A40" s="413" t="s">
        <v>2</v>
      </c>
      <c r="B40" s="56" t="str">
        <f t="shared" si="54"/>
        <v>Baszler Patrik</v>
      </c>
      <c r="C40" s="57">
        <f t="shared" si="55"/>
        <v>7886</v>
      </c>
      <c r="D40" s="58">
        <f t="shared" si="56"/>
        <v>208</v>
      </c>
      <c r="E40" s="397">
        <f>IF(AD40="","",AD40)</f>
        <v>1</v>
      </c>
      <c r="F40" s="58" t="str">
        <f t="shared" si="35"/>
        <v/>
      </c>
      <c r="G40" s="397">
        <f>IF(AF40="","",AF40)</f>
        <v>1</v>
      </c>
      <c r="H40" s="58" t="str">
        <f t="shared" si="36"/>
        <v/>
      </c>
      <c r="I40" s="397">
        <f>IF(AH40="","",AH40)</f>
        <v>1</v>
      </c>
      <c r="J40" s="58" t="str">
        <f t="shared" si="37"/>
        <v/>
      </c>
      <c r="K40" s="397">
        <f>IF(AJ40="","",AJ40)</f>
        <v>1</v>
      </c>
      <c r="L40" s="58" t="str">
        <f t="shared" si="38"/>
        <v/>
      </c>
      <c r="M40" s="397">
        <f>IF(AL40="","",AL40)</f>
        <v>1</v>
      </c>
      <c r="N40" s="58" t="str">
        <f t="shared" si="57"/>
        <v/>
      </c>
      <c r="O40" s="397">
        <f>IF(AN40="","",AN40)</f>
        <v>1</v>
      </c>
      <c r="P40" s="58" t="str">
        <f t="shared" si="39"/>
        <v/>
      </c>
      <c r="Q40" s="397">
        <f>IF(AP40="","",AP40)</f>
        <v>1</v>
      </c>
      <c r="R40" s="58" t="str">
        <f t="shared" si="40"/>
        <v/>
      </c>
      <c r="S40" s="397">
        <f>IF(AR40="","",AR40)</f>
        <v>0</v>
      </c>
      <c r="T40" s="58" t="str">
        <f t="shared" si="41"/>
        <v/>
      </c>
      <c r="U40" s="397">
        <f>IF(AT40="","",AT40)</f>
        <v>1</v>
      </c>
      <c r="V40" s="58">
        <f t="shared" si="42"/>
        <v>208</v>
      </c>
      <c r="W40" s="397">
        <f>IF(AV40="","",AV40)</f>
        <v>8</v>
      </c>
      <c r="Z40" s="405" t="s">
        <v>2</v>
      </c>
      <c r="AA40" s="272" t="str">
        <f>IF(AB40=0,"",_xlfn.CONCAT(VLOOKUP(AB40,Starter!A:C,2,0)))</f>
        <v>Baszler Patrik</v>
      </c>
      <c r="AB40" s="81">
        <v>7886</v>
      </c>
      <c r="AC40" s="132">
        <v>208</v>
      </c>
      <c r="AD40" s="91">
        <f>IF(SUM(AC40:AC42)+AC56=0,0,IF(SUM(ABS(AC40),ABS(AC41),ABS(AC42))=AC56,0.5,IF(SUM(ABS(AC40),ABS(AC41),ABS(AC42))&gt;AC56,1,0)))</f>
        <v>1</v>
      </c>
      <c r="AE40" s="132"/>
      <c r="AF40" s="91">
        <f>IF(SUM(AE40:AE42)+AE56=0,0,IF(SUM(ABS(AE40),ABS(AE41),ABS(AE42))=AE56,0.5,IF(SUM(ABS(AE40),ABS(AE41),ABS(AE42))&gt;AE56,1,0)))</f>
        <v>1</v>
      </c>
      <c r="AG40" s="132"/>
      <c r="AH40" s="91">
        <f>IF(SUM(AG40:AG42)+AG56=0,0,IF(SUM(ABS(AG40),ABS(AG41),ABS(AG42))=AG56,0.5,IF(SUM(ABS(AG40),ABS(AG41),ABS(AG42))&gt;AG56,1,0)))</f>
        <v>1</v>
      </c>
      <c r="AI40" s="132"/>
      <c r="AJ40" s="91">
        <f>IF(SUM(AI40:AI42)+AI56=0,0,IF(SUM(ABS(AI40),ABS(AI41),ABS(AI42))=AI56,0.5,IF(SUM(ABS(AI40),ABS(AI41),ABS(AI42))&gt;AI56,1,0)))</f>
        <v>1</v>
      </c>
      <c r="AK40" s="132"/>
      <c r="AL40" s="91">
        <f>IF(SUM(AK40:AK42)+AK56=0,0,IF(SUM(ABS(AK40),ABS(AK41),ABS(AK42))=AK56,0.5,IF(SUM(ABS(AK40),ABS(AK41),ABS(AK42))&gt;AK56,1,0)))</f>
        <v>1</v>
      </c>
      <c r="AM40" s="132"/>
      <c r="AN40" s="91">
        <f>IF(SUM(AM40:AM42)+AM56=0,0,IF(SUM(ABS(AM40),ABS(AM41),ABS(AM42))=AM56,0.5,IF(SUM(ABS(AM40),ABS(AM41),ABS(AM42))&gt;AM56,1,0)))</f>
        <v>1</v>
      </c>
      <c r="AO40" s="132"/>
      <c r="AP40" s="91">
        <f>IF(SUM(AO40:AO42)+AO56=0,0,IF(SUM(ABS(AO40),ABS(AO41),ABS(AO42))=AO56,0.5,IF(SUM(ABS(AO40),ABS(AO41),ABS(AO42))&gt;AO56,1,0)))</f>
        <v>1</v>
      </c>
      <c r="AQ40" s="132"/>
      <c r="AR40" s="91">
        <f>IF(SUM(AQ40:AQ42)+AQ56=0,0,IF(SUM(ABS(AQ40),ABS(AQ41),ABS(AQ42))=AQ56,0.5,IF(SUM(ABS(AQ40),ABS(AQ41),ABS(AQ42))&gt;AQ56,1,0)))</f>
        <v>0</v>
      </c>
      <c r="AS40" s="132"/>
      <c r="AT40" s="91">
        <f>IF(SUM(AS40:AS42)+AS56=0,0,IF(SUM(ABS(AS40),ABS(AS41),ABS(AS42))=AS56,0.5,IF(SUM(ABS(AS40),ABS(AS41),ABS(AS42))&gt;AS56,1,0)))</f>
        <v>1</v>
      </c>
      <c r="AU40" s="92">
        <f t="shared" si="43"/>
        <v>208</v>
      </c>
      <c r="AV40" s="93">
        <f>SUM(AD40+AF40+AH40+AJ40+AL40+AN40+AP40+AR40+AT40)</f>
        <v>8</v>
      </c>
      <c r="AW40" s="83"/>
      <c r="AX40" s="84"/>
      <c r="AZ40" s="47"/>
      <c r="BA40" s="149"/>
      <c r="BB40" s="150"/>
      <c r="BC40" s="151"/>
      <c r="BD40" s="154">
        <f t="shared" si="58"/>
        <v>7886</v>
      </c>
      <c r="BE40" s="150">
        <f t="shared" si="59"/>
        <v>208</v>
      </c>
      <c r="BF40" s="152">
        <f t="shared" si="60"/>
        <v>1</v>
      </c>
      <c r="BG40" s="152">
        <f t="shared" si="61"/>
        <v>1</v>
      </c>
      <c r="BH40" s="152">
        <f t="shared" si="44"/>
        <v>208</v>
      </c>
      <c r="BI40" s="152" t="str">
        <f t="shared" si="45"/>
        <v/>
      </c>
      <c r="BJ40" s="152" t="str">
        <f t="shared" si="46"/>
        <v/>
      </c>
      <c r="BK40" s="152" t="str">
        <f t="shared" si="47"/>
        <v/>
      </c>
      <c r="BL40" s="152" t="str">
        <f t="shared" si="48"/>
        <v/>
      </c>
      <c r="BM40" s="152" t="str">
        <f t="shared" si="49"/>
        <v/>
      </c>
      <c r="BN40" s="152" t="str">
        <f t="shared" si="50"/>
        <v/>
      </c>
      <c r="BO40" s="152" t="str">
        <f t="shared" si="51"/>
        <v/>
      </c>
      <c r="BP40" s="152" t="str">
        <f t="shared" si="52"/>
        <v/>
      </c>
      <c r="BQ40" s="153"/>
      <c r="BR40" s="151"/>
      <c r="BS40" s="152">
        <f t="shared" si="62"/>
        <v>208</v>
      </c>
      <c r="BT40" s="152">
        <f t="shared" si="63"/>
        <v>0</v>
      </c>
      <c r="BU40" s="152" t="str">
        <f t="shared" si="64"/>
        <v>BK München 3</v>
      </c>
      <c r="BV40" s="151">
        <f t="shared" si="65"/>
        <v>2</v>
      </c>
      <c r="BW40" s="152">
        <f t="shared" si="66"/>
        <v>208</v>
      </c>
      <c r="BX40" s="152">
        <f>IF(COUNTIF(BH40:BP40,"&gt;0")&lt;Spielorte!$A$23,0,BE40/Spielorte!$A$23)</f>
        <v>0</v>
      </c>
      <c r="BY40" s="152">
        <f t="shared" si="67"/>
        <v>0</v>
      </c>
      <c r="BZ40" s="151">
        <f t="shared" si="53"/>
        <v>0</v>
      </c>
    </row>
    <row r="41" spans="1:78" ht="17.100000000000001" customHeight="1" x14ac:dyDescent="0.25">
      <c r="A41" s="414"/>
      <c r="B41" s="59" t="str">
        <f t="shared" si="54"/>
        <v>Hellmessen Maximilian</v>
      </c>
      <c r="C41" s="60">
        <f t="shared" si="55"/>
        <v>16912</v>
      </c>
      <c r="D41" s="61" t="str">
        <f t="shared" si="56"/>
        <v/>
      </c>
      <c r="E41" s="398"/>
      <c r="F41" s="61">
        <f t="shared" si="35"/>
        <v>192</v>
      </c>
      <c r="G41" s="398"/>
      <c r="H41" s="61">
        <f t="shared" si="36"/>
        <v>228</v>
      </c>
      <c r="I41" s="398"/>
      <c r="J41" s="61">
        <f t="shared" si="37"/>
        <v>228</v>
      </c>
      <c r="K41" s="398"/>
      <c r="L41" s="61">
        <f t="shared" si="38"/>
        <v>225</v>
      </c>
      <c r="M41" s="398"/>
      <c r="N41" s="61">
        <f t="shared" si="57"/>
        <v>162</v>
      </c>
      <c r="O41" s="398"/>
      <c r="P41" s="61">
        <f t="shared" si="39"/>
        <v>176</v>
      </c>
      <c r="Q41" s="398"/>
      <c r="R41" s="61">
        <f t="shared" si="40"/>
        <v>187</v>
      </c>
      <c r="S41" s="398"/>
      <c r="T41" s="61">
        <f t="shared" si="41"/>
        <v>226</v>
      </c>
      <c r="U41" s="398"/>
      <c r="V41" s="61">
        <f t="shared" si="42"/>
        <v>1624</v>
      </c>
      <c r="W41" s="398"/>
      <c r="Z41" s="406"/>
      <c r="AA41" s="90" t="str">
        <f>IF(AB41=0,"",_xlfn.CONCAT(VLOOKUP(AB41,Starter!A:C,2,0)))</f>
        <v>Hellmessen Maximilian</v>
      </c>
      <c r="AB41" s="80">
        <v>16912</v>
      </c>
      <c r="AC41" s="130"/>
      <c r="AD41" s="94"/>
      <c r="AE41" s="130">
        <v>192</v>
      </c>
      <c r="AF41" s="94"/>
      <c r="AG41" s="130">
        <v>228</v>
      </c>
      <c r="AH41" s="94"/>
      <c r="AI41" s="130">
        <v>228</v>
      </c>
      <c r="AJ41" s="94"/>
      <c r="AK41" s="130">
        <v>225</v>
      </c>
      <c r="AL41" s="94"/>
      <c r="AM41" s="130">
        <v>162</v>
      </c>
      <c r="AN41" s="94"/>
      <c r="AO41" s="134">
        <v>176</v>
      </c>
      <c r="AP41" s="94"/>
      <c r="AQ41" s="134">
        <v>187</v>
      </c>
      <c r="AR41" s="94"/>
      <c r="AS41" s="134">
        <v>226</v>
      </c>
      <c r="AT41" s="94"/>
      <c r="AU41" s="95">
        <f t="shared" si="43"/>
        <v>1624</v>
      </c>
      <c r="AV41" s="96"/>
      <c r="AW41" s="83"/>
      <c r="AX41" s="84"/>
      <c r="AZ41" s="47"/>
      <c r="BA41" s="149"/>
      <c r="BB41" s="150"/>
      <c r="BC41" s="151"/>
      <c r="BD41" s="154">
        <f t="shared" si="58"/>
        <v>16912</v>
      </c>
      <c r="BE41" s="150">
        <f t="shared" si="59"/>
        <v>1624</v>
      </c>
      <c r="BF41" s="152">
        <f t="shared" si="60"/>
        <v>8</v>
      </c>
      <c r="BG41" s="152">
        <f t="shared" si="61"/>
        <v>8</v>
      </c>
      <c r="BH41" s="152" t="str">
        <f t="shared" si="44"/>
        <v/>
      </c>
      <c r="BI41" s="152">
        <f t="shared" si="45"/>
        <v>192</v>
      </c>
      <c r="BJ41" s="152">
        <f t="shared" si="46"/>
        <v>228</v>
      </c>
      <c r="BK41" s="152">
        <f t="shared" si="47"/>
        <v>228</v>
      </c>
      <c r="BL41" s="152">
        <f t="shared" si="48"/>
        <v>225</v>
      </c>
      <c r="BM41" s="152">
        <f t="shared" si="49"/>
        <v>162</v>
      </c>
      <c r="BN41" s="152">
        <f t="shared" si="50"/>
        <v>176</v>
      </c>
      <c r="BO41" s="152">
        <f t="shared" si="51"/>
        <v>187</v>
      </c>
      <c r="BP41" s="152">
        <f t="shared" si="52"/>
        <v>226</v>
      </c>
      <c r="BQ41" s="153"/>
      <c r="BR41" s="151"/>
      <c r="BS41" s="152">
        <f t="shared" si="62"/>
        <v>228</v>
      </c>
      <c r="BT41" s="152">
        <f t="shared" si="63"/>
        <v>0</v>
      </c>
      <c r="BU41" s="152" t="str">
        <f t="shared" si="64"/>
        <v>BK München 3</v>
      </c>
      <c r="BV41" s="151">
        <f t="shared" si="65"/>
        <v>2</v>
      </c>
      <c r="BW41" s="152">
        <f t="shared" si="66"/>
        <v>1624</v>
      </c>
      <c r="BX41" s="152">
        <f>IF(COUNTIF(BH41:BP41,"&gt;0")&lt;Spielorte!$A$23,0,BE41/Spielorte!$A$23)</f>
        <v>0</v>
      </c>
      <c r="BY41" s="152">
        <f t="shared" si="67"/>
        <v>0</v>
      </c>
      <c r="BZ41" s="151">
        <f t="shared" si="53"/>
        <v>0</v>
      </c>
    </row>
    <row r="42" spans="1:78" ht="17.100000000000001" customHeight="1" thickBot="1" x14ac:dyDescent="0.3">
      <c r="A42" s="415"/>
      <c r="B42" s="62" t="str">
        <f t="shared" si="54"/>
        <v/>
      </c>
      <c r="C42" s="63" t="str">
        <f t="shared" si="55"/>
        <v/>
      </c>
      <c r="D42" s="52" t="str">
        <f t="shared" si="56"/>
        <v/>
      </c>
      <c r="E42" s="399"/>
      <c r="F42" s="52" t="str">
        <f t="shared" si="35"/>
        <v/>
      </c>
      <c r="G42" s="399"/>
      <c r="H42" s="52" t="str">
        <f t="shared" si="36"/>
        <v/>
      </c>
      <c r="I42" s="399"/>
      <c r="J42" s="52" t="str">
        <f t="shared" si="37"/>
        <v/>
      </c>
      <c r="K42" s="399"/>
      <c r="L42" s="52" t="str">
        <f t="shared" si="38"/>
        <v/>
      </c>
      <c r="M42" s="399"/>
      <c r="N42" s="52" t="str">
        <f t="shared" si="57"/>
        <v/>
      </c>
      <c r="O42" s="399"/>
      <c r="P42" s="52" t="str">
        <f t="shared" si="39"/>
        <v/>
      </c>
      <c r="Q42" s="399"/>
      <c r="R42" s="52" t="str">
        <f t="shared" si="40"/>
        <v/>
      </c>
      <c r="S42" s="399"/>
      <c r="T42" s="52" t="str">
        <f t="shared" si="41"/>
        <v/>
      </c>
      <c r="U42" s="399"/>
      <c r="V42" s="52" t="str">
        <f t="shared" si="42"/>
        <v/>
      </c>
      <c r="W42" s="399"/>
      <c r="Z42" s="407"/>
      <c r="AA42" s="99" t="str">
        <f>IF(AB42=0,"",_xlfn.CONCAT(VLOOKUP(AB42,Starter!A:C,2,0)))</f>
        <v/>
      </c>
      <c r="AB42" s="82"/>
      <c r="AC42" s="133"/>
      <c r="AD42" s="100"/>
      <c r="AE42" s="133"/>
      <c r="AF42" s="100"/>
      <c r="AG42" s="133"/>
      <c r="AH42" s="100"/>
      <c r="AI42" s="133"/>
      <c r="AJ42" s="100"/>
      <c r="AK42" s="133"/>
      <c r="AL42" s="100"/>
      <c r="AM42" s="133"/>
      <c r="AN42" s="100"/>
      <c r="AO42" s="133"/>
      <c r="AP42" s="100"/>
      <c r="AQ42" s="133"/>
      <c r="AR42" s="100"/>
      <c r="AS42" s="133"/>
      <c r="AT42" s="100"/>
      <c r="AU42" s="97">
        <f t="shared" si="43"/>
        <v>0</v>
      </c>
      <c r="AV42" s="98"/>
      <c r="AW42" s="83"/>
      <c r="AX42" s="84"/>
      <c r="AZ42" s="47"/>
      <c r="BA42" s="149"/>
      <c r="BB42" s="150"/>
      <c r="BC42" s="151"/>
      <c r="BD42" s="154">
        <f t="shared" si="58"/>
        <v>0</v>
      </c>
      <c r="BE42" s="150">
        <f t="shared" si="59"/>
        <v>0</v>
      </c>
      <c r="BF42" s="152">
        <f t="shared" si="60"/>
        <v>0</v>
      </c>
      <c r="BG42" s="152">
        <f t="shared" si="61"/>
        <v>0</v>
      </c>
      <c r="BH42" s="152" t="str">
        <f t="shared" si="44"/>
        <v/>
      </c>
      <c r="BI42" s="152" t="str">
        <f t="shared" si="45"/>
        <v/>
      </c>
      <c r="BJ42" s="152" t="str">
        <f t="shared" si="46"/>
        <v/>
      </c>
      <c r="BK42" s="152" t="str">
        <f t="shared" si="47"/>
        <v/>
      </c>
      <c r="BL42" s="152" t="str">
        <f t="shared" si="48"/>
        <v/>
      </c>
      <c r="BM42" s="152" t="str">
        <f t="shared" si="49"/>
        <v/>
      </c>
      <c r="BN42" s="152" t="str">
        <f t="shared" si="50"/>
        <v/>
      </c>
      <c r="BO42" s="152" t="str">
        <f t="shared" si="51"/>
        <v/>
      </c>
      <c r="BP42" s="152" t="str">
        <f t="shared" si="52"/>
        <v/>
      </c>
      <c r="BQ42" s="153"/>
      <c r="BR42" s="151"/>
      <c r="BS42" s="152">
        <f t="shared" si="62"/>
        <v>0</v>
      </c>
      <c r="BT42" s="152">
        <f t="shared" si="63"/>
        <v>0</v>
      </c>
      <c r="BU42" s="152" t="str">
        <f t="shared" si="64"/>
        <v>BK München 3</v>
      </c>
      <c r="BV42" s="151">
        <f t="shared" si="65"/>
        <v>2</v>
      </c>
      <c r="BW42" s="152">
        <f t="shared" si="66"/>
        <v>0</v>
      </c>
      <c r="BX42" s="152">
        <f>IF(COUNTIF(BH42:BP42,"&gt;0")&lt;Spielorte!$A$23,0,BE42/Spielorte!$A$23)</f>
        <v>0</v>
      </c>
      <c r="BY42" s="152">
        <f t="shared" si="67"/>
        <v>0</v>
      </c>
      <c r="BZ42" s="151">
        <f t="shared" si="53"/>
        <v>0</v>
      </c>
    </row>
    <row r="43" spans="1:78" ht="17.100000000000001" customHeight="1" x14ac:dyDescent="0.25">
      <c r="A43" s="413" t="s">
        <v>3</v>
      </c>
      <c r="B43" s="56" t="str">
        <f t="shared" si="54"/>
        <v>Laub Harald</v>
      </c>
      <c r="C43" s="57">
        <f t="shared" si="55"/>
        <v>7597</v>
      </c>
      <c r="D43" s="58">
        <f t="shared" si="56"/>
        <v>174</v>
      </c>
      <c r="E43" s="397">
        <f>IF(AD43="","",AD43)</f>
        <v>0</v>
      </c>
      <c r="F43" s="58">
        <f t="shared" si="35"/>
        <v>171</v>
      </c>
      <c r="G43" s="397">
        <f>IF(AF43="","",AF43)</f>
        <v>1</v>
      </c>
      <c r="H43" s="58">
        <f t="shared" si="36"/>
        <v>151</v>
      </c>
      <c r="I43" s="397">
        <f>IF(AH43="","",AH43)</f>
        <v>0</v>
      </c>
      <c r="J43" s="58" t="str">
        <f t="shared" si="37"/>
        <v/>
      </c>
      <c r="K43" s="397">
        <f>IF(AJ43="","",AJ43)</f>
        <v>1</v>
      </c>
      <c r="L43" s="58" t="str">
        <f t="shared" si="38"/>
        <v/>
      </c>
      <c r="M43" s="397">
        <f>IF(AL43="","",AL43)</f>
        <v>1</v>
      </c>
      <c r="N43" s="58" t="str">
        <f t="shared" si="57"/>
        <v/>
      </c>
      <c r="O43" s="397">
        <f>IF(AN43="","",AN43)</f>
        <v>1</v>
      </c>
      <c r="P43" s="58" t="str">
        <f t="shared" si="39"/>
        <v/>
      </c>
      <c r="Q43" s="397">
        <f>IF(AP43="","",AP43)</f>
        <v>1</v>
      </c>
      <c r="R43" s="58" t="str">
        <f t="shared" si="40"/>
        <v/>
      </c>
      <c r="S43" s="397">
        <f>IF(AR43="","",AR43)</f>
        <v>1</v>
      </c>
      <c r="T43" s="58" t="str">
        <f t="shared" si="41"/>
        <v/>
      </c>
      <c r="U43" s="397">
        <f>IF(AT43="","",AT43)</f>
        <v>1</v>
      </c>
      <c r="V43" s="58">
        <f t="shared" si="42"/>
        <v>496</v>
      </c>
      <c r="W43" s="397">
        <f>IF(AV43="","",AV43)</f>
        <v>7</v>
      </c>
      <c r="Z43" s="405" t="s">
        <v>3</v>
      </c>
      <c r="AA43" s="272" t="str">
        <f>IF(AB43=0,"",_xlfn.CONCAT(VLOOKUP(AB43,Starter!A:C,2,0)))</f>
        <v>Laub Harald</v>
      </c>
      <c r="AB43" s="81">
        <v>7597</v>
      </c>
      <c r="AC43" s="132">
        <v>174</v>
      </c>
      <c r="AD43" s="91">
        <f>IF(SUM(AC43:AC45)+AC57=0,0,IF(SUM(ABS(AC43),ABS(AC44),ABS(AC45))=AC57,0.5,IF(SUM(ABS(AC43),ABS(AC44),ABS(AC45))&gt;AC57,1,0)))</f>
        <v>0</v>
      </c>
      <c r="AE43" s="132">
        <v>171</v>
      </c>
      <c r="AF43" s="91">
        <f>IF(SUM(AE43:AE45)+AE57=0,0,IF(SUM(ABS(AE43),ABS(AE44),ABS(AE45))=AE57,0.5,IF(SUM(ABS(AE43),ABS(AE44),ABS(AE45))&gt;AE57,1,0)))</f>
        <v>1</v>
      </c>
      <c r="AG43" s="132">
        <v>151</v>
      </c>
      <c r="AH43" s="91">
        <f>IF(SUM(AG43:AG45)+AG57=0,0,IF(SUM(ABS(AG43),ABS(AG44),ABS(AG45))=AG57,0.5,IF(SUM(ABS(AG43),ABS(AG44),ABS(AG45))&gt;AG57,1,0)))</f>
        <v>0</v>
      </c>
      <c r="AI43" s="132"/>
      <c r="AJ43" s="91">
        <f>IF(SUM(AI43:AI45)+AI57=0,0,IF(SUM(ABS(AI43),ABS(AI44),ABS(AI45))=AI57,0.5,IF(SUM(ABS(AI43),ABS(AI44),ABS(AI45))&gt;AI57,1,0)))</f>
        <v>1</v>
      </c>
      <c r="AK43" s="132"/>
      <c r="AL43" s="91">
        <f>IF(SUM(AK43:AK45)+AK57=0,0,IF(SUM(ABS(AK43),ABS(AK44),ABS(AK45))=AK57,0.5,IF(SUM(ABS(AK43),ABS(AK44),ABS(AK45))&gt;AK57,1,0)))</f>
        <v>1</v>
      </c>
      <c r="AM43" s="132"/>
      <c r="AN43" s="91">
        <f>IF(SUM(AM43:AM45)+AM57=0,0,IF(SUM(ABS(AM43),ABS(AM44),ABS(AM45))=AM57,0.5,IF(SUM(ABS(AM43),ABS(AM44),ABS(AM45))&gt;AM57,1,0)))</f>
        <v>1</v>
      </c>
      <c r="AO43" s="132"/>
      <c r="AP43" s="91">
        <f>IF(SUM(AO43:AO45)+AO57=0,0,IF(SUM(ABS(AO43),ABS(AO44),ABS(AO45))=AO57,0.5,IF(SUM(ABS(AO43),ABS(AO44),ABS(AO45))&gt;AO57,1,0)))</f>
        <v>1</v>
      </c>
      <c r="AQ43" s="132"/>
      <c r="AR43" s="91">
        <f>IF(SUM(AQ43:AQ45)+AQ57=0,0,IF(SUM(ABS(AQ43),ABS(AQ44),ABS(AQ45))=AQ57,0.5,IF(SUM(ABS(AQ43),ABS(AQ44),ABS(AQ45))&gt;AQ57,1,0)))</f>
        <v>1</v>
      </c>
      <c r="AS43" s="132"/>
      <c r="AT43" s="91">
        <f>IF(SUM(AS43:AS45)+AS57=0,0,IF(SUM(ABS(AS43),ABS(AS44),ABS(AS45))=AS57,0.5,IF(SUM(ABS(AS43),ABS(AS44),ABS(AS45))&gt;AS57,1,0)))</f>
        <v>1</v>
      </c>
      <c r="AU43" s="92">
        <f t="shared" si="43"/>
        <v>496</v>
      </c>
      <c r="AV43" s="93">
        <f>SUM(AD43+AF43+AH43+AJ43+AL43+AN43+AP43+AR43+AT43)</f>
        <v>7</v>
      </c>
      <c r="AW43" s="83"/>
      <c r="AX43" s="84"/>
      <c r="AZ43" s="47"/>
      <c r="BA43" s="149"/>
      <c r="BB43" s="150"/>
      <c r="BC43" s="151"/>
      <c r="BD43" s="154">
        <f t="shared" si="58"/>
        <v>7597</v>
      </c>
      <c r="BE43" s="150">
        <f t="shared" si="59"/>
        <v>496</v>
      </c>
      <c r="BF43" s="152">
        <f t="shared" si="60"/>
        <v>3</v>
      </c>
      <c r="BG43" s="152">
        <f t="shared" si="61"/>
        <v>3</v>
      </c>
      <c r="BH43" s="152">
        <f t="shared" si="44"/>
        <v>174</v>
      </c>
      <c r="BI43" s="152">
        <f t="shared" si="45"/>
        <v>171</v>
      </c>
      <c r="BJ43" s="152">
        <f t="shared" si="46"/>
        <v>151</v>
      </c>
      <c r="BK43" s="152" t="str">
        <f t="shared" si="47"/>
        <v/>
      </c>
      <c r="BL43" s="152" t="str">
        <f t="shared" si="48"/>
        <v/>
      </c>
      <c r="BM43" s="152" t="str">
        <f t="shared" si="49"/>
        <v/>
      </c>
      <c r="BN43" s="152" t="str">
        <f t="shared" si="50"/>
        <v/>
      </c>
      <c r="BO43" s="152" t="str">
        <f t="shared" si="51"/>
        <v/>
      </c>
      <c r="BP43" s="152" t="str">
        <f t="shared" si="52"/>
        <v/>
      </c>
      <c r="BQ43" s="153"/>
      <c r="BR43" s="151"/>
      <c r="BS43" s="152">
        <f t="shared" si="62"/>
        <v>174</v>
      </c>
      <c r="BT43" s="152">
        <f t="shared" si="63"/>
        <v>0</v>
      </c>
      <c r="BU43" s="152" t="str">
        <f t="shared" si="64"/>
        <v>BK München 3</v>
      </c>
      <c r="BV43" s="151">
        <f t="shared" si="65"/>
        <v>2</v>
      </c>
      <c r="BW43" s="152">
        <f t="shared" si="66"/>
        <v>496</v>
      </c>
      <c r="BX43" s="152">
        <f>IF(COUNTIF(BH43:BP43,"&gt;0")&lt;Spielorte!$A$23,0,BE43/Spielorte!$A$23)</f>
        <v>0</v>
      </c>
      <c r="BY43" s="152">
        <f t="shared" si="67"/>
        <v>0</v>
      </c>
      <c r="BZ43" s="151">
        <f t="shared" si="53"/>
        <v>0</v>
      </c>
    </row>
    <row r="44" spans="1:78" ht="17.100000000000001" customHeight="1" x14ac:dyDescent="0.25">
      <c r="A44" s="414"/>
      <c r="B44" s="59" t="str">
        <f t="shared" si="54"/>
        <v>Börding Peter</v>
      </c>
      <c r="C44" s="60">
        <f t="shared" si="55"/>
        <v>7593</v>
      </c>
      <c r="D44" s="61" t="str">
        <f t="shared" si="56"/>
        <v/>
      </c>
      <c r="E44" s="398"/>
      <c r="F44" s="61" t="str">
        <f t="shared" si="35"/>
        <v/>
      </c>
      <c r="G44" s="398"/>
      <c r="H44" s="61" t="str">
        <f t="shared" si="36"/>
        <v/>
      </c>
      <c r="I44" s="398"/>
      <c r="J44" s="61">
        <f t="shared" si="37"/>
        <v>228</v>
      </c>
      <c r="K44" s="398"/>
      <c r="L44" s="61" t="str">
        <f t="shared" si="38"/>
        <v/>
      </c>
      <c r="M44" s="398"/>
      <c r="N44" s="61" t="str">
        <f t="shared" si="57"/>
        <v/>
      </c>
      <c r="O44" s="398"/>
      <c r="P44" s="61" t="str">
        <f t="shared" si="39"/>
        <v/>
      </c>
      <c r="Q44" s="398"/>
      <c r="R44" s="61" t="str">
        <f t="shared" si="40"/>
        <v/>
      </c>
      <c r="S44" s="398"/>
      <c r="T44" s="61" t="str">
        <f t="shared" si="41"/>
        <v/>
      </c>
      <c r="U44" s="398"/>
      <c r="V44" s="61">
        <f t="shared" si="42"/>
        <v>228</v>
      </c>
      <c r="W44" s="398"/>
      <c r="Z44" s="406"/>
      <c r="AA44" s="90" t="str">
        <f>IF(AB44=0,"",_xlfn.CONCAT(VLOOKUP(AB44,Starter!A:C,2,0)))</f>
        <v>Börding Peter</v>
      </c>
      <c r="AB44" s="80">
        <v>7593</v>
      </c>
      <c r="AC44" s="130"/>
      <c r="AD44" s="94"/>
      <c r="AE44" s="130"/>
      <c r="AF44" s="94"/>
      <c r="AG44" s="130"/>
      <c r="AH44" s="94"/>
      <c r="AI44" s="130">
        <v>228</v>
      </c>
      <c r="AJ44" s="94"/>
      <c r="AK44" s="130"/>
      <c r="AL44" s="94"/>
      <c r="AM44" s="130"/>
      <c r="AN44" s="94"/>
      <c r="AO44" s="130"/>
      <c r="AP44" s="94"/>
      <c r="AQ44" s="130"/>
      <c r="AR44" s="94"/>
      <c r="AS44" s="130"/>
      <c r="AT44" s="94"/>
      <c r="AU44" s="95">
        <f t="shared" si="43"/>
        <v>228</v>
      </c>
      <c r="AV44" s="96"/>
      <c r="AW44" s="83"/>
      <c r="AX44" s="84"/>
      <c r="AZ44" s="47"/>
      <c r="BA44" s="149"/>
      <c r="BB44" s="150"/>
      <c r="BC44" s="151"/>
      <c r="BD44" s="154">
        <f t="shared" si="58"/>
        <v>7593</v>
      </c>
      <c r="BE44" s="150">
        <f t="shared" si="59"/>
        <v>228</v>
      </c>
      <c r="BF44" s="152">
        <f t="shared" si="60"/>
        <v>1</v>
      </c>
      <c r="BG44" s="152">
        <f t="shared" si="61"/>
        <v>1</v>
      </c>
      <c r="BH44" s="152" t="str">
        <f t="shared" si="44"/>
        <v/>
      </c>
      <c r="BI44" s="152" t="str">
        <f t="shared" si="45"/>
        <v/>
      </c>
      <c r="BJ44" s="152" t="str">
        <f t="shared" si="46"/>
        <v/>
      </c>
      <c r="BK44" s="152">
        <f t="shared" si="47"/>
        <v>228</v>
      </c>
      <c r="BL44" s="152" t="str">
        <f t="shared" si="48"/>
        <v/>
      </c>
      <c r="BM44" s="152" t="str">
        <f t="shared" si="49"/>
        <v/>
      </c>
      <c r="BN44" s="152" t="str">
        <f t="shared" si="50"/>
        <v/>
      </c>
      <c r="BO44" s="152" t="str">
        <f t="shared" si="51"/>
        <v/>
      </c>
      <c r="BP44" s="152" t="str">
        <f t="shared" si="52"/>
        <v/>
      </c>
      <c r="BQ44" s="153"/>
      <c r="BR44" s="151"/>
      <c r="BS44" s="152">
        <f t="shared" si="62"/>
        <v>228</v>
      </c>
      <c r="BT44" s="152">
        <f t="shared" si="63"/>
        <v>0</v>
      </c>
      <c r="BU44" s="152" t="str">
        <f t="shared" si="64"/>
        <v>BK München 3</v>
      </c>
      <c r="BV44" s="151">
        <f t="shared" si="65"/>
        <v>2</v>
      </c>
      <c r="BW44" s="152">
        <f t="shared" si="66"/>
        <v>228</v>
      </c>
      <c r="BX44" s="152">
        <f>IF(COUNTIF(BH44:BP44,"&gt;0")&lt;Spielorte!$A$23,0,BE44/Spielorte!$A$23)</f>
        <v>0</v>
      </c>
      <c r="BY44" s="152">
        <f t="shared" si="67"/>
        <v>0</v>
      </c>
      <c r="BZ44" s="151">
        <f t="shared" si="53"/>
        <v>0</v>
      </c>
    </row>
    <row r="45" spans="1:78" ht="17.100000000000001" customHeight="1" thickBot="1" x14ac:dyDescent="0.3">
      <c r="A45" s="415"/>
      <c r="B45" s="62" t="str">
        <f t="shared" si="54"/>
        <v>Hinterwimmer Georg</v>
      </c>
      <c r="C45" s="63">
        <f t="shared" si="55"/>
        <v>7867</v>
      </c>
      <c r="D45" s="52" t="str">
        <f t="shared" si="56"/>
        <v/>
      </c>
      <c r="E45" s="399"/>
      <c r="F45" s="52" t="str">
        <f t="shared" si="35"/>
        <v/>
      </c>
      <c r="G45" s="399"/>
      <c r="H45" s="52" t="str">
        <f t="shared" si="36"/>
        <v/>
      </c>
      <c r="I45" s="399"/>
      <c r="J45" s="52" t="str">
        <f t="shared" si="37"/>
        <v/>
      </c>
      <c r="K45" s="399"/>
      <c r="L45" s="52">
        <f t="shared" si="38"/>
        <v>173</v>
      </c>
      <c r="M45" s="399"/>
      <c r="N45" s="52">
        <f t="shared" si="57"/>
        <v>170</v>
      </c>
      <c r="O45" s="399"/>
      <c r="P45" s="52">
        <f t="shared" si="39"/>
        <v>194</v>
      </c>
      <c r="Q45" s="399"/>
      <c r="R45" s="52">
        <f t="shared" si="40"/>
        <v>194</v>
      </c>
      <c r="S45" s="399"/>
      <c r="T45" s="52">
        <f t="shared" si="41"/>
        <v>199</v>
      </c>
      <c r="U45" s="399"/>
      <c r="V45" s="52">
        <f t="shared" si="42"/>
        <v>930</v>
      </c>
      <c r="W45" s="399"/>
      <c r="Z45" s="407"/>
      <c r="AA45" s="99" t="str">
        <f>IF(AB45=0,"",_xlfn.CONCAT(VLOOKUP(AB45,Starter!A:C,2,0)))</f>
        <v>Hinterwimmer Georg</v>
      </c>
      <c r="AB45" s="82">
        <v>7867</v>
      </c>
      <c r="AC45" s="133"/>
      <c r="AD45" s="100"/>
      <c r="AE45" s="133"/>
      <c r="AF45" s="100"/>
      <c r="AG45" s="133"/>
      <c r="AH45" s="100"/>
      <c r="AI45" s="133"/>
      <c r="AJ45" s="100"/>
      <c r="AK45" s="133">
        <v>173</v>
      </c>
      <c r="AL45" s="100"/>
      <c r="AM45" s="133">
        <v>170</v>
      </c>
      <c r="AN45" s="100"/>
      <c r="AO45" s="133">
        <v>194</v>
      </c>
      <c r="AP45" s="100"/>
      <c r="AQ45" s="133">
        <v>194</v>
      </c>
      <c r="AR45" s="100"/>
      <c r="AS45" s="133">
        <v>199</v>
      </c>
      <c r="AT45" s="100"/>
      <c r="AU45" s="97">
        <f t="shared" si="43"/>
        <v>930</v>
      </c>
      <c r="AV45" s="98"/>
      <c r="AW45" s="83"/>
      <c r="AX45" s="84"/>
      <c r="AZ45" s="47"/>
      <c r="BA45" s="149"/>
      <c r="BB45" s="150"/>
      <c r="BC45" s="151"/>
      <c r="BD45" s="154">
        <f t="shared" si="58"/>
        <v>7867</v>
      </c>
      <c r="BE45" s="150">
        <f t="shared" si="59"/>
        <v>930</v>
      </c>
      <c r="BF45" s="152">
        <f t="shared" si="60"/>
        <v>5</v>
      </c>
      <c r="BG45" s="152">
        <f t="shared" si="61"/>
        <v>5</v>
      </c>
      <c r="BH45" s="152" t="str">
        <f t="shared" si="44"/>
        <v/>
      </c>
      <c r="BI45" s="152" t="str">
        <f t="shared" si="45"/>
        <v/>
      </c>
      <c r="BJ45" s="152" t="str">
        <f t="shared" si="46"/>
        <v/>
      </c>
      <c r="BK45" s="152" t="str">
        <f t="shared" si="47"/>
        <v/>
      </c>
      <c r="BL45" s="152">
        <f t="shared" si="48"/>
        <v>173</v>
      </c>
      <c r="BM45" s="152">
        <f t="shared" si="49"/>
        <v>170</v>
      </c>
      <c r="BN45" s="152">
        <f t="shared" si="50"/>
        <v>194</v>
      </c>
      <c r="BO45" s="152">
        <f t="shared" si="51"/>
        <v>194</v>
      </c>
      <c r="BP45" s="152">
        <f t="shared" si="52"/>
        <v>199</v>
      </c>
      <c r="BQ45" s="153"/>
      <c r="BR45" s="151"/>
      <c r="BS45" s="152">
        <f t="shared" si="62"/>
        <v>199</v>
      </c>
      <c r="BT45" s="152">
        <f t="shared" si="63"/>
        <v>0</v>
      </c>
      <c r="BU45" s="152" t="str">
        <f t="shared" si="64"/>
        <v>BK München 3</v>
      </c>
      <c r="BV45" s="151">
        <f t="shared" si="65"/>
        <v>2</v>
      </c>
      <c r="BW45" s="152">
        <f t="shared" si="66"/>
        <v>930</v>
      </c>
      <c r="BX45" s="152">
        <f>IF(COUNTIF(BH45:BP45,"&gt;0")&lt;Spielorte!$A$23,0,BE45/Spielorte!$A$23)</f>
        <v>0</v>
      </c>
      <c r="BY45" s="152">
        <f t="shared" si="67"/>
        <v>0</v>
      </c>
      <c r="BZ45" s="151">
        <f t="shared" si="53"/>
        <v>0</v>
      </c>
    </row>
    <row r="46" spans="1:78" ht="17.100000000000001" customHeight="1" x14ac:dyDescent="0.25">
      <c r="A46" s="413" t="s">
        <v>11</v>
      </c>
      <c r="B46" s="56" t="str">
        <f>IF(AA46=0,"",AA46)</f>
        <v>Hinterwimmer Sebastian</v>
      </c>
      <c r="C46" s="57">
        <f t="shared" si="55"/>
        <v>7885</v>
      </c>
      <c r="D46" s="58">
        <f t="shared" si="56"/>
        <v>177</v>
      </c>
      <c r="E46" s="397">
        <f>IF(AD46="","",AD46)</f>
        <v>1</v>
      </c>
      <c r="F46" s="58">
        <f t="shared" si="35"/>
        <v>190</v>
      </c>
      <c r="G46" s="397">
        <f>IF(AF46="","",AF46)</f>
        <v>1</v>
      </c>
      <c r="H46" s="58">
        <f t="shared" si="36"/>
        <v>228</v>
      </c>
      <c r="I46" s="397">
        <f>IF(AH46="","",AH46)</f>
        <v>1</v>
      </c>
      <c r="J46" s="58">
        <f t="shared" si="37"/>
        <v>180</v>
      </c>
      <c r="K46" s="397">
        <f>IF(AJ46="","",AJ46)</f>
        <v>1</v>
      </c>
      <c r="L46" s="58" t="str">
        <f t="shared" si="38"/>
        <v/>
      </c>
      <c r="M46" s="397">
        <f>IF(AL46="","",AL46)</f>
        <v>1</v>
      </c>
      <c r="N46" s="58" t="str">
        <f t="shared" si="57"/>
        <v/>
      </c>
      <c r="O46" s="397">
        <f>IF(AN46="","",AN46)</f>
        <v>1</v>
      </c>
      <c r="P46" s="58" t="str">
        <f t="shared" si="39"/>
        <v/>
      </c>
      <c r="Q46" s="397">
        <f>IF(AP46="","",AP46)</f>
        <v>0</v>
      </c>
      <c r="R46" s="58" t="str">
        <f t="shared" si="40"/>
        <v/>
      </c>
      <c r="S46" s="397">
        <f>IF(AR46="","",AR46)</f>
        <v>0</v>
      </c>
      <c r="T46" s="58" t="str">
        <f t="shared" si="41"/>
        <v/>
      </c>
      <c r="U46" s="397">
        <f>IF(AT46="","",AT46)</f>
        <v>0</v>
      </c>
      <c r="V46" s="58">
        <f t="shared" si="42"/>
        <v>775</v>
      </c>
      <c r="W46" s="397">
        <f>IF(AV46="","",AV46)</f>
        <v>6</v>
      </c>
      <c r="Z46" s="405" t="s">
        <v>11</v>
      </c>
      <c r="AA46" s="90" t="str">
        <f>IF(AB46=0,"",_xlfn.CONCAT(VLOOKUP(AB46,Starter!A:C,2,0)))</f>
        <v>Hinterwimmer Sebastian</v>
      </c>
      <c r="AB46" s="81">
        <v>7885</v>
      </c>
      <c r="AC46" s="132">
        <v>177</v>
      </c>
      <c r="AD46" s="91">
        <f>IF(SUM(AC46:AC48)+AC58=0,0,IF(SUM(ABS(AC46),ABS(AC47),ABS(AC48))=AC58,0.5,IF(SUM(ABS(AC46),ABS(AC47),ABS(AC48))&gt;AC58,1,0)))</f>
        <v>1</v>
      </c>
      <c r="AE46" s="132">
        <v>190</v>
      </c>
      <c r="AF46" s="91">
        <f>IF(SUM(AE46:AE48)+AE58=0,0,IF(SUM(ABS(AE46),ABS(AE47),ABS(AE48))=AE58,0.5,IF(SUM(ABS(AE46),ABS(AE47),ABS(AE48))&gt;AE58,1,0)))</f>
        <v>1</v>
      </c>
      <c r="AG46" s="132">
        <v>228</v>
      </c>
      <c r="AH46" s="91">
        <f>IF(SUM(AG46:AG48)+AG58=0,0,IF(SUM(ABS(AG46),ABS(AG47),ABS(AG48))=AG58,0.5,IF(SUM(ABS(AG46),ABS(AG47),ABS(AG48))&gt;AG58,1,0)))</f>
        <v>1</v>
      </c>
      <c r="AI46" s="132">
        <v>180</v>
      </c>
      <c r="AJ46" s="91">
        <f>IF(SUM(AI46:AI48)+AI58=0,0,IF(SUM(ABS(AI46),ABS(AI47),ABS(AI48))=AI58,0.5,IF(SUM(ABS(AI46),ABS(AI47),ABS(AI48))&gt;AI58,1,0)))</f>
        <v>1</v>
      </c>
      <c r="AK46" s="132"/>
      <c r="AL46" s="91">
        <f>IF(SUM(AK46:AK48)+AK58=0,0,IF(SUM(ABS(AK46),ABS(AK47),ABS(AK48))=AK58,0.5,IF(SUM(ABS(AK46),ABS(AK47),ABS(AK48))&gt;AK58,1,0)))</f>
        <v>1</v>
      </c>
      <c r="AM46" s="132"/>
      <c r="AN46" s="91">
        <f>IF(SUM(AM46:AM48)+AM58=0,0,IF(SUM(ABS(AM46),ABS(AM47),ABS(AM48))=AM58,0.5,IF(SUM(ABS(AM46),ABS(AM47),ABS(AM48))&gt;AM58,1,0)))</f>
        <v>1</v>
      </c>
      <c r="AO46" s="132"/>
      <c r="AP46" s="91">
        <f>IF(SUM(AO46:AO48)+AO58=0,0,IF(SUM(ABS(AO46),ABS(AO47),ABS(AO48))=AO58,0.5,IF(SUM(ABS(AO46),ABS(AO47),ABS(AO48))&gt;AO58,1,0)))</f>
        <v>0</v>
      </c>
      <c r="AQ46" s="132"/>
      <c r="AR46" s="91">
        <f>IF(SUM(AQ46:AQ48)+AQ58=0,0,IF(SUM(ABS(AQ46),ABS(AQ47),ABS(AQ48))=AQ58,0.5,IF(SUM(ABS(AQ46),ABS(AQ47),ABS(AQ48))&gt;AQ58,1,0)))</f>
        <v>0</v>
      </c>
      <c r="AS46" s="132"/>
      <c r="AT46" s="91">
        <f>IF(SUM(AS46:AS48)+AS58=0,0,IF(SUM(ABS(AS46),ABS(AS47),ABS(AS48))=AS58,0.5,IF(SUM(ABS(AS46),ABS(AS47),ABS(AS48))&gt;AS58,1,0)))</f>
        <v>0</v>
      </c>
      <c r="AU46" s="92">
        <f t="shared" si="43"/>
        <v>775</v>
      </c>
      <c r="AV46" s="93">
        <f>SUM(AD46+AF46+AH46+AJ46+AL46+AN46+AP46+AR46+AT46)</f>
        <v>6</v>
      </c>
      <c r="AW46" s="83"/>
      <c r="AX46" s="84"/>
      <c r="AZ46" s="47"/>
      <c r="BA46" s="149"/>
      <c r="BB46" s="150"/>
      <c r="BC46" s="151"/>
      <c r="BD46" s="154">
        <f t="shared" si="58"/>
        <v>7885</v>
      </c>
      <c r="BE46" s="150">
        <f t="shared" si="59"/>
        <v>775</v>
      </c>
      <c r="BF46" s="152">
        <f t="shared" si="60"/>
        <v>4</v>
      </c>
      <c r="BG46" s="152">
        <f t="shared" si="61"/>
        <v>4</v>
      </c>
      <c r="BH46" s="152">
        <f t="shared" si="44"/>
        <v>177</v>
      </c>
      <c r="BI46" s="152">
        <f t="shared" si="45"/>
        <v>190</v>
      </c>
      <c r="BJ46" s="152">
        <f t="shared" si="46"/>
        <v>228</v>
      </c>
      <c r="BK46" s="152">
        <f t="shared" si="47"/>
        <v>180</v>
      </c>
      <c r="BL46" s="152" t="str">
        <f t="shared" si="48"/>
        <v/>
      </c>
      <c r="BM46" s="152" t="str">
        <f t="shared" si="49"/>
        <v/>
      </c>
      <c r="BN46" s="152" t="str">
        <f t="shared" si="50"/>
        <v/>
      </c>
      <c r="BO46" s="152" t="str">
        <f t="shared" si="51"/>
        <v/>
      </c>
      <c r="BP46" s="152" t="str">
        <f t="shared" si="52"/>
        <v/>
      </c>
      <c r="BQ46" s="153"/>
      <c r="BR46" s="151"/>
      <c r="BS46" s="152">
        <f t="shared" si="62"/>
        <v>228</v>
      </c>
      <c r="BT46" s="152">
        <f t="shared" si="63"/>
        <v>0</v>
      </c>
      <c r="BU46" s="152" t="str">
        <f t="shared" si="64"/>
        <v>BK München 3</v>
      </c>
      <c r="BV46" s="151">
        <f t="shared" si="65"/>
        <v>2</v>
      </c>
      <c r="BW46" s="152">
        <f t="shared" si="66"/>
        <v>775</v>
      </c>
      <c r="BX46" s="152">
        <f>IF(COUNTIF(BH46:BP46,"&gt;0")&lt;Spielorte!$A$23,0,BE46/Spielorte!$A$23)</f>
        <v>0</v>
      </c>
      <c r="BY46" s="152">
        <f t="shared" si="67"/>
        <v>0</v>
      </c>
      <c r="BZ46" s="151">
        <f t="shared" si="53"/>
        <v>0</v>
      </c>
    </row>
    <row r="47" spans="1:78" ht="17.100000000000001" customHeight="1" x14ac:dyDescent="0.25">
      <c r="A47" s="414"/>
      <c r="B47" s="59" t="str">
        <f>IF(AA47=0,"",AA47)</f>
        <v>Baszler Patrik</v>
      </c>
      <c r="C47" s="60">
        <f t="shared" si="55"/>
        <v>7886</v>
      </c>
      <c r="D47" s="61" t="str">
        <f t="shared" si="56"/>
        <v/>
      </c>
      <c r="E47" s="398"/>
      <c r="F47" s="61" t="str">
        <f t="shared" si="35"/>
        <v/>
      </c>
      <c r="G47" s="398"/>
      <c r="H47" s="61" t="str">
        <f t="shared" si="36"/>
        <v/>
      </c>
      <c r="I47" s="398"/>
      <c r="J47" s="61" t="str">
        <f t="shared" si="37"/>
        <v/>
      </c>
      <c r="K47" s="398"/>
      <c r="L47" s="61">
        <f t="shared" si="38"/>
        <v>198</v>
      </c>
      <c r="M47" s="398"/>
      <c r="N47" s="61">
        <f t="shared" si="57"/>
        <v>189</v>
      </c>
      <c r="O47" s="398"/>
      <c r="P47" s="61">
        <f t="shared" si="39"/>
        <v>170</v>
      </c>
      <c r="Q47" s="398"/>
      <c r="R47" s="61">
        <f t="shared" si="40"/>
        <v>185</v>
      </c>
      <c r="S47" s="398"/>
      <c r="T47" s="61">
        <f t="shared" si="41"/>
        <v>187</v>
      </c>
      <c r="U47" s="398"/>
      <c r="V47" s="61">
        <f t="shared" si="42"/>
        <v>929</v>
      </c>
      <c r="W47" s="398"/>
      <c r="Z47" s="406"/>
      <c r="AA47" s="90" t="str">
        <f>IF(AB47=0,"",_xlfn.CONCAT(VLOOKUP(AB47,Starter!A:C,2,0)))</f>
        <v>Baszler Patrik</v>
      </c>
      <c r="AB47" s="80">
        <v>7886</v>
      </c>
      <c r="AC47" s="130"/>
      <c r="AD47" s="94"/>
      <c r="AE47" s="130"/>
      <c r="AF47" s="94"/>
      <c r="AG47" s="130"/>
      <c r="AH47" s="94"/>
      <c r="AI47" s="130"/>
      <c r="AJ47" s="94"/>
      <c r="AK47" s="130">
        <v>198</v>
      </c>
      <c r="AL47" s="94"/>
      <c r="AM47" s="130">
        <v>189</v>
      </c>
      <c r="AN47" s="94"/>
      <c r="AO47" s="130">
        <v>170</v>
      </c>
      <c r="AP47" s="94"/>
      <c r="AQ47" s="130">
        <v>185</v>
      </c>
      <c r="AR47" s="94"/>
      <c r="AS47" s="130">
        <v>187</v>
      </c>
      <c r="AT47" s="94"/>
      <c r="AU47" s="95">
        <f t="shared" si="43"/>
        <v>929</v>
      </c>
      <c r="AV47" s="96"/>
      <c r="AW47" s="83"/>
      <c r="AX47" s="84"/>
      <c r="AZ47" s="47"/>
      <c r="BA47" s="149"/>
      <c r="BB47" s="150"/>
      <c r="BC47" s="151"/>
      <c r="BD47" s="154">
        <f t="shared" si="58"/>
        <v>7886</v>
      </c>
      <c r="BE47" s="150">
        <f t="shared" si="59"/>
        <v>929</v>
      </c>
      <c r="BF47" s="152">
        <f t="shared" si="60"/>
        <v>5</v>
      </c>
      <c r="BG47" s="152">
        <f t="shared" si="61"/>
        <v>5</v>
      </c>
      <c r="BH47" s="152" t="str">
        <f t="shared" si="44"/>
        <v/>
      </c>
      <c r="BI47" s="152" t="str">
        <f t="shared" si="45"/>
        <v/>
      </c>
      <c r="BJ47" s="152" t="str">
        <f t="shared" si="46"/>
        <v/>
      </c>
      <c r="BK47" s="152" t="str">
        <f t="shared" si="47"/>
        <v/>
      </c>
      <c r="BL47" s="152">
        <f t="shared" si="48"/>
        <v>198</v>
      </c>
      <c r="BM47" s="152">
        <f t="shared" si="49"/>
        <v>189</v>
      </c>
      <c r="BN47" s="152">
        <f t="shared" si="50"/>
        <v>170</v>
      </c>
      <c r="BO47" s="152">
        <f t="shared" si="51"/>
        <v>185</v>
      </c>
      <c r="BP47" s="152">
        <f t="shared" si="52"/>
        <v>187</v>
      </c>
      <c r="BQ47" s="153"/>
      <c r="BR47" s="151"/>
      <c r="BS47" s="152">
        <f t="shared" si="62"/>
        <v>198</v>
      </c>
      <c r="BT47" s="152">
        <f t="shared" si="63"/>
        <v>0</v>
      </c>
      <c r="BU47" s="152" t="str">
        <f t="shared" si="64"/>
        <v>BK München 3</v>
      </c>
      <c r="BV47" s="151">
        <f t="shared" si="65"/>
        <v>2</v>
      </c>
      <c r="BW47" s="152">
        <f t="shared" si="66"/>
        <v>929</v>
      </c>
      <c r="BX47" s="152">
        <f>IF(COUNTIF(BH47:BP47,"&gt;0")&lt;Spielorte!$A$23,0,BE47/Spielorte!$A$23)</f>
        <v>0</v>
      </c>
      <c r="BY47" s="152">
        <f t="shared" si="67"/>
        <v>0</v>
      </c>
      <c r="BZ47" s="151">
        <f t="shared" si="53"/>
        <v>0</v>
      </c>
    </row>
    <row r="48" spans="1:78" ht="17.100000000000001" customHeight="1" thickBot="1" x14ac:dyDescent="0.3">
      <c r="A48" s="415"/>
      <c r="B48" s="62" t="str">
        <f>IF(AA48=0,"",AA48)</f>
        <v/>
      </c>
      <c r="C48" s="63" t="str">
        <f t="shared" si="55"/>
        <v/>
      </c>
      <c r="D48" s="52" t="str">
        <f t="shared" si="56"/>
        <v/>
      </c>
      <c r="E48" s="399"/>
      <c r="F48" s="52" t="str">
        <f t="shared" si="35"/>
        <v/>
      </c>
      <c r="G48" s="399"/>
      <c r="H48" s="52" t="str">
        <f t="shared" si="36"/>
        <v/>
      </c>
      <c r="I48" s="399"/>
      <c r="J48" s="52" t="str">
        <f t="shared" si="37"/>
        <v/>
      </c>
      <c r="K48" s="399"/>
      <c r="L48" s="52" t="str">
        <f t="shared" si="38"/>
        <v/>
      </c>
      <c r="M48" s="399"/>
      <c r="N48" s="52" t="str">
        <f t="shared" si="57"/>
        <v/>
      </c>
      <c r="O48" s="399"/>
      <c r="P48" s="52" t="str">
        <f t="shared" si="39"/>
        <v/>
      </c>
      <c r="Q48" s="399"/>
      <c r="R48" s="52" t="str">
        <f t="shared" si="40"/>
        <v/>
      </c>
      <c r="S48" s="399"/>
      <c r="T48" s="52" t="str">
        <f t="shared" si="41"/>
        <v/>
      </c>
      <c r="U48" s="399"/>
      <c r="V48" s="52" t="str">
        <f t="shared" si="42"/>
        <v/>
      </c>
      <c r="W48" s="399"/>
      <c r="Z48" s="407"/>
      <c r="AA48" s="90" t="str">
        <f>IF(AB48=0,"",_xlfn.CONCAT(VLOOKUP(AB48,Starter!A:C,2,0)))</f>
        <v/>
      </c>
      <c r="AB48" s="82"/>
      <c r="AC48" s="133"/>
      <c r="AD48" s="100"/>
      <c r="AE48" s="133"/>
      <c r="AF48" s="100"/>
      <c r="AG48" s="133"/>
      <c r="AH48" s="100"/>
      <c r="AI48" s="133"/>
      <c r="AJ48" s="100"/>
      <c r="AK48" s="133"/>
      <c r="AL48" s="100"/>
      <c r="AM48" s="133"/>
      <c r="AN48" s="100"/>
      <c r="AO48" s="133"/>
      <c r="AP48" s="100"/>
      <c r="AQ48" s="133"/>
      <c r="AR48" s="100"/>
      <c r="AS48" s="133"/>
      <c r="AT48" s="100"/>
      <c r="AU48" s="97">
        <f t="shared" si="43"/>
        <v>0</v>
      </c>
      <c r="AV48" s="98"/>
      <c r="AW48" s="83"/>
      <c r="AX48" s="84"/>
      <c r="AZ48" s="47"/>
      <c r="BA48" s="149"/>
      <c r="BB48" s="150"/>
      <c r="BC48" s="151"/>
      <c r="BD48" s="154">
        <f t="shared" si="58"/>
        <v>0</v>
      </c>
      <c r="BE48" s="150">
        <f t="shared" si="59"/>
        <v>0</v>
      </c>
      <c r="BF48" s="152">
        <f t="shared" si="60"/>
        <v>0</v>
      </c>
      <c r="BG48" s="152">
        <f t="shared" si="61"/>
        <v>0</v>
      </c>
      <c r="BH48" s="152" t="str">
        <f t="shared" si="44"/>
        <v/>
      </c>
      <c r="BI48" s="152" t="str">
        <f t="shared" si="45"/>
        <v/>
      </c>
      <c r="BJ48" s="152" t="str">
        <f t="shared" si="46"/>
        <v/>
      </c>
      <c r="BK48" s="152" t="str">
        <f t="shared" si="47"/>
        <v/>
      </c>
      <c r="BL48" s="152" t="str">
        <f t="shared" si="48"/>
        <v/>
      </c>
      <c r="BM48" s="152" t="str">
        <f t="shared" si="49"/>
        <v/>
      </c>
      <c r="BN48" s="152" t="str">
        <f t="shared" si="50"/>
        <v/>
      </c>
      <c r="BO48" s="152" t="str">
        <f t="shared" si="51"/>
        <v/>
      </c>
      <c r="BP48" s="152" t="str">
        <f t="shared" si="52"/>
        <v/>
      </c>
      <c r="BQ48" s="153"/>
      <c r="BR48" s="151"/>
      <c r="BS48" s="152">
        <f t="shared" si="62"/>
        <v>0</v>
      </c>
      <c r="BT48" s="152">
        <f t="shared" si="63"/>
        <v>0</v>
      </c>
      <c r="BU48" s="152" t="str">
        <f t="shared" si="64"/>
        <v>BK München 3</v>
      </c>
      <c r="BV48" s="151">
        <f t="shared" si="65"/>
        <v>2</v>
      </c>
      <c r="BW48" s="152">
        <f t="shared" si="66"/>
        <v>0</v>
      </c>
      <c r="BX48" s="152">
        <f>IF(COUNTIF(BH48:BP48,"&gt;0")&lt;Spielorte!$A$23,0,BE48/Spielorte!$A$23)</f>
        <v>0</v>
      </c>
      <c r="BY48" s="152">
        <f t="shared" si="67"/>
        <v>0</v>
      </c>
      <c r="BZ48" s="151">
        <f t="shared" si="53"/>
        <v>0</v>
      </c>
    </row>
    <row r="49" spans="1:78" ht="27.75" customHeight="1" thickBot="1" x14ac:dyDescent="0.3">
      <c r="B49" s="64" t="str">
        <f>IF(AA49=0,"",AA49)</f>
        <v>Gesamt</v>
      </c>
      <c r="C49" s="65" t="str">
        <f t="shared" si="55"/>
        <v/>
      </c>
      <c r="D49" s="66">
        <f t="shared" si="56"/>
        <v>704</v>
      </c>
      <c r="E49" s="67">
        <f>IF(AD49="","",AD49)</f>
        <v>3</v>
      </c>
      <c r="F49" s="66">
        <f t="shared" si="35"/>
        <v>711</v>
      </c>
      <c r="G49" s="67">
        <f>IF(AF49="","",AF49)</f>
        <v>3</v>
      </c>
      <c r="H49" s="66">
        <f t="shared" si="36"/>
        <v>777</v>
      </c>
      <c r="I49" s="67">
        <f>IF(AH49="","",AH49)</f>
        <v>3</v>
      </c>
      <c r="J49" s="66">
        <f t="shared" si="37"/>
        <v>817</v>
      </c>
      <c r="K49" s="67">
        <f>IF(AJ49="","",AJ49)</f>
        <v>3</v>
      </c>
      <c r="L49" s="66">
        <f t="shared" si="38"/>
        <v>797</v>
      </c>
      <c r="M49" s="67">
        <f>IF(AL49="","",AL49)</f>
        <v>3</v>
      </c>
      <c r="N49" s="66">
        <f t="shared" si="57"/>
        <v>679</v>
      </c>
      <c r="O49" s="67">
        <f>IF(AN49="","",AN49)</f>
        <v>3</v>
      </c>
      <c r="P49" s="66">
        <f t="shared" si="39"/>
        <v>776</v>
      </c>
      <c r="Q49" s="67">
        <f>IF(AP49="","",AP49)</f>
        <v>3</v>
      </c>
      <c r="R49" s="66">
        <f t="shared" si="40"/>
        <v>745</v>
      </c>
      <c r="S49" s="67">
        <f>IF(AR49="","",AR49)</f>
        <v>3</v>
      </c>
      <c r="T49" s="66">
        <f t="shared" si="41"/>
        <v>823</v>
      </c>
      <c r="U49" s="67">
        <f>IF(AT49="","",AT49)</f>
        <v>3</v>
      </c>
      <c r="V49" s="66">
        <f t="shared" si="42"/>
        <v>6829</v>
      </c>
      <c r="W49" s="67">
        <f>IF(AV49="","",AV49)</f>
        <v>27</v>
      </c>
      <c r="AA49" s="64" t="s">
        <v>960</v>
      </c>
      <c r="AB49" s="101"/>
      <c r="AC49" s="148">
        <f>ABS(SUM(AC37:AC39))+ABS(SUM(AC40:AC42))+ABS(SUM(AC43:AC45))+ABS(SUM(AC46:AC48))</f>
        <v>704</v>
      </c>
      <c r="AD49" s="102">
        <f>IF(AC49+AC59=0,0,IF(AC49=AC59,1.5,IF(AC49&gt;AC59,3,0)))</f>
        <v>3</v>
      </c>
      <c r="AE49" s="148">
        <f>ABS(SUM(AE37:AE39))+ABS(SUM(AE40:AE42))+ABS(SUM(AE43:AE45))+ABS(SUM(AE46:AE48))</f>
        <v>711</v>
      </c>
      <c r="AF49" s="102">
        <f>IF(AE49+AE59=0,0,IF(AE49=AE59,1.5,IF(AE49&gt;AE59,3,0)))</f>
        <v>3</v>
      </c>
      <c r="AG49" s="148">
        <f>ABS(SUM(AG37:AG39))+ABS(SUM(AG40:AG42))+ABS(SUM(AG43:AG45))+ABS(SUM(AG46:AG48))</f>
        <v>777</v>
      </c>
      <c r="AH49" s="102">
        <f>IF(AG49+AG59=0,0,IF(AG49=AG59,1.5,IF(AG49&gt;AG59,3,0)))</f>
        <v>3</v>
      </c>
      <c r="AI49" s="148">
        <f>ABS(SUM(AI37:AI39))+ABS(SUM(AI40:AI42))+ABS(SUM(AI43:AI45))+ABS(SUM(AI46:AI48))</f>
        <v>817</v>
      </c>
      <c r="AJ49" s="102">
        <f>IF(AI49+AI59=0,0,IF(AI49=AI59,1.5,IF(AI49&gt;AI59,3,0)))</f>
        <v>3</v>
      </c>
      <c r="AK49" s="148">
        <f>ABS(SUM(AK37:AK39))+ABS(SUM(AK40:AK42))+ABS(SUM(AK43:AK45))+ABS(SUM(AK46:AK48))</f>
        <v>797</v>
      </c>
      <c r="AL49" s="102">
        <f>IF(AK49+AK59=0,0,IF(AK49=AK59,1.5,IF(AK49&gt;AK59,3,0)))</f>
        <v>3</v>
      </c>
      <c r="AM49" s="148">
        <f>ABS(SUM(AM37:AM39))+ABS(SUM(AM40:AM42))+ABS(SUM(AM43:AM45))+ABS(SUM(AM46:AM48))</f>
        <v>679</v>
      </c>
      <c r="AN49" s="102">
        <f>IF(AM49+AM59=0,0,IF(AM49=AM59,1.5,IF(AM49&gt;AM59,3,0)))</f>
        <v>3</v>
      </c>
      <c r="AO49" s="148">
        <f>ABS(SUM(AO37:AO39))+ABS(SUM(AO40:AO42))+ABS(SUM(AO43:AO45))+ABS(SUM(AO46:AO48))</f>
        <v>776</v>
      </c>
      <c r="AP49" s="102">
        <f>IF(AO49+AO59=0,0,IF(AO49=AO59,1.5,IF(AO49&gt;AO59,3,0)))</f>
        <v>3</v>
      </c>
      <c r="AQ49" s="148">
        <f>ABS(SUM(AQ37:AQ39))+ABS(SUM(AQ40:AQ42))+ABS(SUM(AQ43:AQ45))+ABS(SUM(AQ46:AQ48))</f>
        <v>745</v>
      </c>
      <c r="AR49" s="102">
        <f>IF(AQ49+AQ59=0,0,IF(AQ49=AQ59,1.5,IF(AQ49&gt;AQ59,3,0)))</f>
        <v>3</v>
      </c>
      <c r="AS49" s="148">
        <f>ABS(SUM(AS37:AS39))+ABS(SUM(AS40:AS42))+ABS(SUM(AS43:AS45))+ABS(SUM(AS46:AS48))</f>
        <v>823</v>
      </c>
      <c r="AT49" s="102">
        <f>IF(AS49+AS59=0,0,IF(AS49=AS59,1.5,IF(AS49&gt;AS59,3,0)))</f>
        <v>3</v>
      </c>
      <c r="AU49" s="103">
        <f>SUM(AC49+AE49+AG49+AI49+AK49+AM49+AO49+AQ49+AS49)</f>
        <v>6829</v>
      </c>
      <c r="AV49" s="104">
        <f>SUM(AD49+AF49+AH49+AJ49+AL49+AN49+AP49+AR49+AT49)</f>
        <v>27</v>
      </c>
      <c r="AW49" s="83"/>
      <c r="AX49" s="84"/>
      <c r="BA49" s="149"/>
      <c r="BB49" s="150"/>
      <c r="BC49" s="151"/>
      <c r="BQ49" s="153"/>
      <c r="BR49" s="151"/>
      <c r="BV49" s="151"/>
      <c r="BZ49" s="151"/>
    </row>
    <row r="50" spans="1:78" ht="24" customHeight="1" thickBot="1" x14ac:dyDescent="0.3">
      <c r="B50" s="68" t="str">
        <f>IF(AA50=0,"",AA50)</f>
        <v>Gesamt - Punkte</v>
      </c>
      <c r="C50" s="69" t="str">
        <f t="shared" si="55"/>
        <v/>
      </c>
      <c r="D50" s="69" t="str">
        <f t="shared" si="56"/>
        <v/>
      </c>
      <c r="E50" s="70">
        <f>IF(AD50="","",AD50)</f>
        <v>5</v>
      </c>
      <c r="F50" s="69" t="str">
        <f t="shared" si="35"/>
        <v/>
      </c>
      <c r="G50" s="70">
        <f>IF(AF50="","",AF50)</f>
        <v>6</v>
      </c>
      <c r="H50" s="69" t="str">
        <f t="shared" si="36"/>
        <v/>
      </c>
      <c r="I50" s="70">
        <f>IF(AH50="","",AH50)</f>
        <v>5</v>
      </c>
      <c r="J50" s="69" t="str">
        <f t="shared" si="37"/>
        <v/>
      </c>
      <c r="K50" s="70">
        <f>IF(AJ50="","",AJ50)</f>
        <v>6</v>
      </c>
      <c r="L50" s="69" t="str">
        <f t="shared" si="38"/>
        <v/>
      </c>
      <c r="M50" s="70">
        <f>IF(AL50="","",AL50)</f>
        <v>7</v>
      </c>
      <c r="N50" s="69" t="str">
        <f t="shared" si="57"/>
        <v/>
      </c>
      <c r="O50" s="70">
        <f>IF(AN50="","",AN50)</f>
        <v>6</v>
      </c>
      <c r="P50" s="69" t="str">
        <f t="shared" si="39"/>
        <v/>
      </c>
      <c r="Q50" s="70">
        <f>IF(AP50="","",AP50)</f>
        <v>6</v>
      </c>
      <c r="R50" s="69" t="str">
        <f t="shared" si="40"/>
        <v/>
      </c>
      <c r="S50" s="70">
        <f>IF(AR50="","",AR50)</f>
        <v>4</v>
      </c>
      <c r="T50" s="69" t="str">
        <f t="shared" si="41"/>
        <v/>
      </c>
      <c r="U50" s="70">
        <f>IF(AT50="","",AT50)</f>
        <v>6</v>
      </c>
      <c r="V50" s="69" t="str">
        <f t="shared" si="42"/>
        <v/>
      </c>
      <c r="W50" s="70">
        <f>IF(AV50="","",AV50)</f>
        <v>51</v>
      </c>
      <c r="AA50" s="68" t="s">
        <v>975</v>
      </c>
      <c r="AB50" s="69"/>
      <c r="AC50" s="69"/>
      <c r="AD50" s="105">
        <f>SUM(AD37:AD49)</f>
        <v>5</v>
      </c>
      <c r="AE50" s="69"/>
      <c r="AF50" s="105">
        <f>SUM(AF37:AF49)</f>
        <v>6</v>
      </c>
      <c r="AG50" s="69"/>
      <c r="AH50" s="105">
        <f>SUM(AH37:AH49)</f>
        <v>5</v>
      </c>
      <c r="AI50" s="69"/>
      <c r="AJ50" s="105">
        <f>SUM(AJ37:AJ49)</f>
        <v>6</v>
      </c>
      <c r="AK50" s="69"/>
      <c r="AL50" s="105">
        <f>SUM(AL37:AL49)</f>
        <v>7</v>
      </c>
      <c r="AM50" s="69"/>
      <c r="AN50" s="105">
        <f>SUM(AN37:AN49)</f>
        <v>6</v>
      </c>
      <c r="AO50" s="69"/>
      <c r="AP50" s="105">
        <f>SUM(AP37:AP49)</f>
        <v>6</v>
      </c>
      <c r="AQ50" s="69"/>
      <c r="AR50" s="105">
        <f>SUM(AR37:AR49)</f>
        <v>4</v>
      </c>
      <c r="AS50" s="69"/>
      <c r="AT50" s="105">
        <f>SUM(AT37:AT49)</f>
        <v>6</v>
      </c>
      <c r="AU50" s="69"/>
      <c r="AV50" s="106">
        <f>SUM(AV37:AV49)</f>
        <v>51</v>
      </c>
      <c r="AW50" s="83"/>
      <c r="AX50" s="84"/>
      <c r="BA50" s="149">
        <f>+AV50</f>
        <v>51</v>
      </c>
      <c r="BB50" s="150">
        <f>+AU49</f>
        <v>6829</v>
      </c>
      <c r="BC50" s="151">
        <f>+AA32</f>
        <v>2</v>
      </c>
      <c r="BF50" s="152">
        <f>SUM(BF31:BF49)</f>
        <v>36</v>
      </c>
      <c r="BQ50" s="149">
        <f>+BB50/1000000+BA50</f>
        <v>51.006829000000003</v>
      </c>
      <c r="BR50" s="151">
        <f>RANK(BQ50,BQ:BQ)</f>
        <v>1</v>
      </c>
      <c r="BV50" s="151"/>
      <c r="BZ50" s="151"/>
    </row>
    <row r="51" spans="1:78" ht="11.25" customHeight="1" x14ac:dyDescent="0.25">
      <c r="B51" s="69"/>
      <c r="C51" s="69"/>
      <c r="D51" s="69"/>
      <c r="E51" s="1"/>
      <c r="F51" s="69"/>
      <c r="G51" s="1"/>
      <c r="H51" s="69"/>
      <c r="I51" s="1"/>
      <c r="J51" s="69"/>
      <c r="K51" s="1"/>
      <c r="L51" s="69"/>
      <c r="M51" s="1"/>
      <c r="N51" s="69"/>
      <c r="O51" s="1"/>
      <c r="P51" s="69"/>
      <c r="Q51" s="1"/>
      <c r="R51" s="69"/>
      <c r="S51" s="1"/>
      <c r="T51" s="69"/>
      <c r="U51" s="1"/>
      <c r="V51" s="69"/>
      <c r="W51" s="1"/>
      <c r="AA51" s="69"/>
      <c r="AB51" s="69"/>
      <c r="AC51" s="69"/>
      <c r="AD51" s="1"/>
      <c r="AE51" s="69"/>
      <c r="AF51" s="1"/>
      <c r="AG51" s="69"/>
      <c r="AH51" s="1"/>
      <c r="AI51" s="69"/>
      <c r="AJ51" s="1"/>
      <c r="AK51" s="69"/>
      <c r="AL51" s="1"/>
      <c r="AM51" s="69"/>
      <c r="AN51" s="1"/>
      <c r="AO51" s="69"/>
      <c r="AP51" s="1"/>
      <c r="AQ51" s="69"/>
      <c r="AR51" s="1"/>
      <c r="AS51" s="69"/>
      <c r="AT51" s="1"/>
      <c r="AU51" s="69"/>
      <c r="AV51" s="1"/>
      <c r="AW51" s="83"/>
      <c r="AX51" s="84"/>
      <c r="BA51" s="149"/>
      <c r="BB51" s="150"/>
      <c r="BC51" s="151"/>
      <c r="BQ51" s="153"/>
      <c r="BR51" s="151"/>
      <c r="BV51" s="151"/>
      <c r="BZ51" s="151"/>
    </row>
    <row r="52" spans="1:78" ht="12.75" customHeight="1" x14ac:dyDescent="0.25">
      <c r="B52" s="71" t="str">
        <f t="shared" ref="B52:B59" si="68">IF(AA52=0,"",AA52)</f>
        <v>Gegner-Nr.:</v>
      </c>
      <c r="C52" s="72" t="str">
        <f t="shared" ref="C52:C59" si="69">IF(AB52=0,"",AB52)</f>
        <v>&gt;&gt;&gt;&gt;</v>
      </c>
      <c r="D52" s="396">
        <f t="shared" ref="D52:M54" si="70">IF(AC52=0,"",AC52)</f>
        <v>6</v>
      </c>
      <c r="E52" s="396" t="str">
        <f t="shared" si="70"/>
        <v/>
      </c>
      <c r="F52" s="396">
        <f t="shared" si="70"/>
        <v>4</v>
      </c>
      <c r="G52" s="396" t="str">
        <f t="shared" si="70"/>
        <v/>
      </c>
      <c r="H52" s="396">
        <f t="shared" si="70"/>
        <v>8</v>
      </c>
      <c r="I52" s="396" t="str">
        <f t="shared" si="70"/>
        <v/>
      </c>
      <c r="J52" s="396">
        <f t="shared" si="70"/>
        <v>7</v>
      </c>
      <c r="K52" s="396" t="str">
        <f t="shared" si="70"/>
        <v/>
      </c>
      <c r="L52" s="396">
        <f t="shared" si="70"/>
        <v>3</v>
      </c>
      <c r="M52" s="396" t="str">
        <f t="shared" si="70"/>
        <v/>
      </c>
      <c r="N52" s="396">
        <f t="shared" ref="N52:U54" si="71">IF(AM52=0,"",AM52)</f>
        <v>5</v>
      </c>
      <c r="O52" s="396" t="str">
        <f t="shared" si="71"/>
        <v/>
      </c>
      <c r="P52" s="396">
        <f t="shared" si="71"/>
        <v>10</v>
      </c>
      <c r="Q52" s="396" t="str">
        <f t="shared" si="71"/>
        <v/>
      </c>
      <c r="R52" s="396">
        <f t="shared" si="71"/>
        <v>1</v>
      </c>
      <c r="S52" s="396" t="str">
        <f t="shared" si="71"/>
        <v/>
      </c>
      <c r="T52" s="396">
        <f t="shared" si="71"/>
        <v>9</v>
      </c>
      <c r="U52" s="396" t="str">
        <f t="shared" si="71"/>
        <v/>
      </c>
      <c r="V52" s="412"/>
      <c r="W52" s="412"/>
      <c r="AA52" s="71" t="s">
        <v>958</v>
      </c>
      <c r="AB52" s="72" t="s">
        <v>959</v>
      </c>
      <c r="AC52" s="418">
        <f>VLOOKUP($AA32,Schlüssel!$A$5:$K$14,3)</f>
        <v>6</v>
      </c>
      <c r="AD52" s="419"/>
      <c r="AE52" s="418">
        <f>VLOOKUP($AA32,Schlüssel!$A$5:$K$14,4)</f>
        <v>4</v>
      </c>
      <c r="AF52" s="419"/>
      <c r="AG52" s="418">
        <f>VLOOKUP($AA32,Schlüssel!$A$5:$K$14,5)</f>
        <v>8</v>
      </c>
      <c r="AH52" s="419"/>
      <c r="AI52" s="418">
        <f>VLOOKUP($AA32,Schlüssel!$A$5:$K$14,6)</f>
        <v>7</v>
      </c>
      <c r="AJ52" s="419"/>
      <c r="AK52" s="418">
        <f>VLOOKUP($AA32,Schlüssel!$A$5:$K$14,7)</f>
        <v>3</v>
      </c>
      <c r="AL52" s="419"/>
      <c r="AM52" s="418">
        <f>VLOOKUP($AA32,Schlüssel!$A$5:$K$14,8)</f>
        <v>5</v>
      </c>
      <c r="AN52" s="419"/>
      <c r="AO52" s="418">
        <f>VLOOKUP($AA32,Schlüssel!$A$5:$K$14,9)</f>
        <v>10</v>
      </c>
      <c r="AP52" s="419"/>
      <c r="AQ52" s="418">
        <f>VLOOKUP($AA32,Schlüssel!$A$5:$K$14,10)</f>
        <v>1</v>
      </c>
      <c r="AR52" s="419"/>
      <c r="AS52" s="418">
        <f>VLOOKUP($AA32,Schlüssel!$A$5:$K$14,11)</f>
        <v>9</v>
      </c>
      <c r="AT52" s="419"/>
      <c r="AU52" s="107"/>
      <c r="AV52" s="107"/>
      <c r="AW52" s="83"/>
      <c r="AX52" s="84"/>
      <c r="BA52" s="149"/>
      <c r="BB52" s="150"/>
      <c r="BC52" s="151"/>
      <c r="BQ52" s="153"/>
      <c r="BR52" s="151"/>
      <c r="BV52" s="151"/>
      <c r="BZ52" s="151"/>
    </row>
    <row r="53" spans="1:78" ht="28.5" customHeight="1" x14ac:dyDescent="0.25">
      <c r="B53" s="73" t="str">
        <f t="shared" si="68"/>
        <v/>
      </c>
      <c r="C53" s="69" t="str">
        <f t="shared" si="69"/>
        <v/>
      </c>
      <c r="D53" s="409" t="str">
        <f t="shared" si="70"/>
        <v>Bajuwaren München 1</v>
      </c>
      <c r="E53" s="410" t="str">
        <f t="shared" si="70"/>
        <v/>
      </c>
      <c r="F53" s="409" t="str">
        <f t="shared" si="70"/>
        <v>SG Rottendorf 1</v>
      </c>
      <c r="G53" s="410" t="str">
        <f t="shared" si="70"/>
        <v/>
      </c>
      <c r="H53" s="409" t="str">
        <f t="shared" si="70"/>
        <v>Schanzer Ingolstadt 1</v>
      </c>
      <c r="I53" s="410" t="str">
        <f t="shared" si="70"/>
        <v/>
      </c>
      <c r="J53" s="409" t="str">
        <f t="shared" si="70"/>
        <v>Bowlinghaus Bamberg 1</v>
      </c>
      <c r="K53" s="410" t="str">
        <f t="shared" si="70"/>
        <v/>
      </c>
      <c r="L53" s="409" t="str">
        <f t="shared" si="70"/>
        <v>SG DJK Rimpar 1</v>
      </c>
      <c r="M53" s="410" t="str">
        <f t="shared" si="70"/>
        <v/>
      </c>
      <c r="N53" s="409" t="str">
        <f t="shared" si="71"/>
        <v>BC EMAX Unterföhring 2</v>
      </c>
      <c r="O53" s="410" t="str">
        <f t="shared" si="71"/>
        <v/>
      </c>
      <c r="P53" s="409" t="str">
        <f t="shared" si="71"/>
        <v>Donaubowler Regensburg 1</v>
      </c>
      <c r="Q53" s="410" t="str">
        <f t="shared" si="71"/>
        <v/>
      </c>
      <c r="R53" s="409" t="str">
        <f t="shared" si="71"/>
        <v>BC Comet Nürnberg</v>
      </c>
      <c r="S53" s="410" t="str">
        <f t="shared" si="71"/>
        <v/>
      </c>
      <c r="T53" s="409" t="str">
        <f t="shared" si="71"/>
        <v>Werdenfels 1</v>
      </c>
      <c r="U53" s="410" t="str">
        <f t="shared" si="71"/>
        <v/>
      </c>
      <c r="V53" s="411"/>
      <c r="W53" s="411"/>
      <c r="AA53" s="73"/>
      <c r="AB53" s="69"/>
      <c r="AC53" s="409" t="str">
        <f>VLOOKUP(AC52,Schlüssel!$A$5:$K$14,2)</f>
        <v>Bajuwaren München 1</v>
      </c>
      <c r="AD53" s="410"/>
      <c r="AE53" s="409" t="str">
        <f>VLOOKUP(AE52,Schlüssel!$A$5:$K$14,2)</f>
        <v>SG Rottendorf 1</v>
      </c>
      <c r="AF53" s="410"/>
      <c r="AG53" s="409" t="str">
        <f>VLOOKUP(AG52,Schlüssel!$A$5:$K$14,2)</f>
        <v>Schanzer Ingolstadt 1</v>
      </c>
      <c r="AH53" s="410"/>
      <c r="AI53" s="409" t="str">
        <f>VLOOKUP(AI52,Schlüssel!$A$5:$K$14,2)</f>
        <v>Bowlinghaus Bamberg 1</v>
      </c>
      <c r="AJ53" s="410"/>
      <c r="AK53" s="409" t="str">
        <f>VLOOKUP(AK52,Schlüssel!$A$5:$K$14,2)</f>
        <v>SG DJK Rimpar 1</v>
      </c>
      <c r="AL53" s="410"/>
      <c r="AM53" s="409" t="str">
        <f>VLOOKUP(AM52,Schlüssel!$A$5:$K$14,2)</f>
        <v>BC EMAX Unterföhring 2</v>
      </c>
      <c r="AN53" s="410"/>
      <c r="AO53" s="409" t="str">
        <f>VLOOKUP(AO52,Schlüssel!$A$5:$K$14,2)</f>
        <v>Donaubowler Regensburg 1</v>
      </c>
      <c r="AP53" s="410"/>
      <c r="AQ53" s="409" t="str">
        <f>VLOOKUP(AQ52,Schlüssel!$A$5:$K$14,2)</f>
        <v>BC Comet Nürnberg</v>
      </c>
      <c r="AR53" s="410"/>
      <c r="AS53" s="409" t="str">
        <f>VLOOKUP(AS52,Schlüssel!$A$5:$K$14,2)</f>
        <v>Werdenfels 1</v>
      </c>
      <c r="AT53" s="410"/>
      <c r="AU53" s="108"/>
      <c r="AV53" s="108"/>
      <c r="AW53" s="83"/>
      <c r="AX53" s="84"/>
      <c r="BA53" s="149"/>
      <c r="BB53" s="150"/>
      <c r="BC53" s="151"/>
      <c r="BQ53" s="153"/>
      <c r="BR53" s="151"/>
      <c r="BV53" s="151"/>
      <c r="BZ53" s="151"/>
    </row>
    <row r="54" spans="1:78" ht="12" customHeight="1" x14ac:dyDescent="0.25">
      <c r="B54" s="73" t="str">
        <f t="shared" si="68"/>
        <v/>
      </c>
      <c r="C54" s="69" t="str">
        <f t="shared" si="69"/>
        <v/>
      </c>
      <c r="D54" s="395" t="str">
        <f t="shared" si="70"/>
        <v/>
      </c>
      <c r="E54" s="395" t="str">
        <f t="shared" si="70"/>
        <v/>
      </c>
      <c r="F54" s="395" t="str">
        <f t="shared" si="70"/>
        <v/>
      </c>
      <c r="G54" s="395" t="str">
        <f t="shared" si="70"/>
        <v/>
      </c>
      <c r="H54" s="395" t="str">
        <f t="shared" si="70"/>
        <v/>
      </c>
      <c r="I54" s="395" t="str">
        <f t="shared" si="70"/>
        <v/>
      </c>
      <c r="J54" s="395" t="str">
        <f t="shared" si="70"/>
        <v/>
      </c>
      <c r="K54" s="395" t="str">
        <f t="shared" si="70"/>
        <v/>
      </c>
      <c r="L54" s="395" t="str">
        <f t="shared" si="70"/>
        <v/>
      </c>
      <c r="M54" s="395" t="str">
        <f t="shared" si="70"/>
        <v/>
      </c>
      <c r="N54" s="395" t="str">
        <f t="shared" si="71"/>
        <v/>
      </c>
      <c r="O54" s="395" t="str">
        <f t="shared" si="71"/>
        <v/>
      </c>
      <c r="P54" s="395" t="str">
        <f t="shared" si="71"/>
        <v/>
      </c>
      <c r="Q54" s="395" t="str">
        <f t="shared" si="71"/>
        <v/>
      </c>
      <c r="R54" s="395" t="str">
        <f t="shared" si="71"/>
        <v/>
      </c>
      <c r="S54" s="395" t="str">
        <f t="shared" si="71"/>
        <v/>
      </c>
      <c r="T54" s="395" t="str">
        <f t="shared" si="71"/>
        <v/>
      </c>
      <c r="U54" s="408" t="str">
        <f t="shared" si="71"/>
        <v/>
      </c>
      <c r="V54" s="301"/>
      <c r="W54" s="301"/>
      <c r="AA54" s="73"/>
      <c r="AB54" s="69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78"/>
      <c r="AV54" s="78"/>
      <c r="AW54" s="83"/>
      <c r="AX54" s="84"/>
      <c r="BA54" s="149"/>
      <c r="BB54" s="150"/>
      <c r="BC54" s="151"/>
      <c r="BQ54" s="153"/>
      <c r="BR54" s="151"/>
      <c r="BV54" s="151"/>
      <c r="BZ54" s="151"/>
    </row>
    <row r="55" spans="1:78" ht="15.9" customHeight="1" x14ac:dyDescent="0.25">
      <c r="B55" s="391" t="str">
        <f t="shared" si="68"/>
        <v>Spieler 1</v>
      </c>
      <c r="C55" s="392" t="str">
        <f t="shared" si="69"/>
        <v/>
      </c>
      <c r="D55" s="393">
        <f>IF(AC55=301,"",AC55)</f>
        <v>180</v>
      </c>
      <c r="E55" s="393" t="str">
        <f>IF(AD55=0,"",AD55)</f>
        <v/>
      </c>
      <c r="F55" s="393">
        <f>IF(AE55=301,"",AE55)</f>
        <v>179</v>
      </c>
      <c r="G55" s="393" t="str">
        <f>IF(AF55=0,"",AF55)</f>
        <v/>
      </c>
      <c r="H55" s="393">
        <f>IF(AG55=301,"",AG55)</f>
        <v>202</v>
      </c>
      <c r="I55" s="393" t="str">
        <f>IF(AH55=0,"",AH55)</f>
        <v/>
      </c>
      <c r="J55" s="393">
        <f>IF(AI55=301,"",AI55)</f>
        <v>186</v>
      </c>
      <c r="K55" s="393" t="str">
        <f>IF(AJ55=0,"",AJ55)</f>
        <v/>
      </c>
      <c r="L55" s="393">
        <f>IF(AK55=301,"",AK55)</f>
        <v>174</v>
      </c>
      <c r="M55" s="393" t="str">
        <f>IF(AL55=0,"",AL55)</f>
        <v/>
      </c>
      <c r="N55" s="393">
        <f>IF(AM55=301,"",AM55)</f>
        <v>172</v>
      </c>
      <c r="O55" s="393" t="str">
        <f>IF(AN55=0,"",AN55)</f>
        <v/>
      </c>
      <c r="P55" s="393">
        <f>IF(AO55=301,"",AO55)</f>
        <v>160</v>
      </c>
      <c r="Q55" s="393" t="str">
        <f>IF(AP55=0,"",AP55)</f>
        <v/>
      </c>
      <c r="R55" s="393">
        <f>IF(AQ55=301,"",AQ55)</f>
        <v>185</v>
      </c>
      <c r="S55" s="393" t="str">
        <f>IF(AR55=0,"",AR55)</f>
        <v/>
      </c>
      <c r="T55" s="393">
        <f>IF(AS55=301,"",AS55)</f>
        <v>170</v>
      </c>
      <c r="U55" s="393" t="str">
        <f>IF(AT55=0,"",AT55)</f>
        <v/>
      </c>
      <c r="V55" s="404"/>
      <c r="W55" s="404"/>
      <c r="AA55" s="74" t="s">
        <v>0</v>
      </c>
      <c r="AB55" s="75"/>
      <c r="AC55" s="420">
        <f>ABS(INDEX(AC:AC,MATCH(AC52,$AA:$AA,0)+5)+INDEX(AC:AC,MATCH(AC52,$AA:$AA,0)+6)+INDEX(AC:AC,MATCH(AC52,$AA:$AA,0)+7))</f>
        <v>180</v>
      </c>
      <c r="AD55" s="421"/>
      <c r="AE55" s="420">
        <f>ABS(INDEX(AE:AE,MATCH(AE52,$AA:$AA,0)+5)+INDEX(AE:AE,MATCH(AE52,$AA:$AA,0)+6)+INDEX(AE:AE,MATCH(AE52,$AA:$AA,0)+7))</f>
        <v>179</v>
      </c>
      <c r="AF55" s="421"/>
      <c r="AG55" s="420">
        <f>ABS(INDEX(AG:AG,MATCH(AG52,$AA:$AA,0)+5)+INDEX(AG:AG,MATCH(AG52,$AA:$AA,0)+6)+INDEX(AG:AG,MATCH(AG52,$AA:$AA,0)+7))</f>
        <v>202</v>
      </c>
      <c r="AH55" s="421"/>
      <c r="AI55" s="420">
        <f>ABS(INDEX(AI:AI,MATCH(AI52,$AA:$AA,0)+5)+INDEX(AI:AI,MATCH(AI52,$AA:$AA,0)+6)+INDEX(AI:AI,MATCH(AI52,$AA:$AA,0)+7))</f>
        <v>186</v>
      </c>
      <c r="AJ55" s="421"/>
      <c r="AK55" s="420">
        <f>ABS(INDEX(AK:AK,MATCH(AK52,$AA:$AA,0)+5)+INDEX(AK:AK,MATCH(AK52,$AA:$AA,0)+6)+INDEX(AK:AK,MATCH(AK52,$AA:$AA,0)+7))</f>
        <v>174</v>
      </c>
      <c r="AL55" s="421"/>
      <c r="AM55" s="420">
        <f>ABS(INDEX(AM:AM,MATCH(AM52,$AA:$AA,0)+5)+INDEX(AM:AM,MATCH(AM52,$AA:$AA,0)+6)+INDEX(AM:AM,MATCH(AM52,$AA:$AA,0)+7))</f>
        <v>172</v>
      </c>
      <c r="AN55" s="421"/>
      <c r="AO55" s="420">
        <f>ABS(INDEX(AO:AO,MATCH(AO52,$AA:$AA,0)+5)+INDEX(AO:AO,MATCH(AO52,$AA:$AA,0)+6)+INDEX(AO:AO,MATCH(AO52,$AA:$AA,0)+7))</f>
        <v>160</v>
      </c>
      <c r="AP55" s="421"/>
      <c r="AQ55" s="420">
        <f>ABS(INDEX(AQ:AQ,MATCH(AQ52,$AA:$AA,0)+5)+INDEX(AQ:AQ,MATCH(AQ52,$AA:$AA,0)+6)+INDEX(AQ:AQ,MATCH(AQ52,$AA:$AA,0)+7))</f>
        <v>185</v>
      </c>
      <c r="AR55" s="421"/>
      <c r="AS55" s="420">
        <f>ABS(INDEX(AS:AS,MATCH(AS52,$AA:$AA,0)+5)+INDEX(AS:AS,MATCH(AS52,$AA:$AA,0)+6)+INDEX(AS:AS,MATCH(AS52,$AA:$AA,0)+7))</f>
        <v>170</v>
      </c>
      <c r="AT55" s="421"/>
      <c r="AU55" s="1"/>
      <c r="AV55" s="1"/>
      <c r="AW55" s="83"/>
      <c r="AX55" s="84"/>
      <c r="BA55" s="149"/>
      <c r="BB55" s="150"/>
      <c r="BC55" s="151"/>
      <c r="BQ55" s="153"/>
      <c r="BR55" s="151"/>
      <c r="BV55" s="151"/>
      <c r="BZ55" s="151"/>
    </row>
    <row r="56" spans="1:78" ht="15.9" customHeight="1" x14ac:dyDescent="0.25">
      <c r="B56" s="391" t="str">
        <f t="shared" si="68"/>
        <v>Spieler 2</v>
      </c>
      <c r="C56" s="392" t="str">
        <f t="shared" si="69"/>
        <v/>
      </c>
      <c r="D56" s="393">
        <f>IF(AC56=301,"",AC56)</f>
        <v>139</v>
      </c>
      <c r="E56" s="393" t="str">
        <f>IF(AD56=0,"",AD56)</f>
        <v/>
      </c>
      <c r="F56" s="393">
        <f>IF(AE56=301,"",AE56)</f>
        <v>171</v>
      </c>
      <c r="G56" s="393" t="str">
        <f>IF(AF56=0,"",AF56)</f>
        <v/>
      </c>
      <c r="H56" s="393">
        <f>IF(AG56=301,"",AG56)</f>
        <v>177</v>
      </c>
      <c r="I56" s="393" t="str">
        <f>IF(AH56=0,"",AH56)</f>
        <v/>
      </c>
      <c r="J56" s="393">
        <f>IF(AI56=301,"",AI56)</f>
        <v>199</v>
      </c>
      <c r="K56" s="393" t="str">
        <f>IF(AJ56=0,"",AJ56)</f>
        <v/>
      </c>
      <c r="L56" s="393">
        <f>IF(AK56=301,"",AK56)</f>
        <v>196</v>
      </c>
      <c r="M56" s="393" t="str">
        <f>IF(AL56=0,"",AL56)</f>
        <v/>
      </c>
      <c r="N56" s="393">
        <f>IF(AM56=301,"",AM56)</f>
        <v>150</v>
      </c>
      <c r="O56" s="393" t="str">
        <f>IF(AN56=0,"",AN56)</f>
        <v/>
      </c>
      <c r="P56" s="393">
        <f>IF(AO56=301,"",AO56)</f>
        <v>175</v>
      </c>
      <c r="Q56" s="393" t="str">
        <f>IF(AP56=0,"",AP56)</f>
        <v/>
      </c>
      <c r="R56" s="393">
        <f>IF(AQ56=301,"",AQ56)</f>
        <v>191</v>
      </c>
      <c r="S56" s="393" t="str">
        <f>IF(AR56=0,"",AR56)</f>
        <v/>
      </c>
      <c r="T56" s="393">
        <f>IF(AS56=301,"",AS56)</f>
        <v>155</v>
      </c>
      <c r="U56" s="393" t="str">
        <f>IF(AT56=0,"",AT56)</f>
        <v/>
      </c>
      <c r="V56" s="404"/>
      <c r="W56" s="404"/>
      <c r="AA56" s="74" t="s">
        <v>2</v>
      </c>
      <c r="AB56" s="75"/>
      <c r="AC56" s="422">
        <f>ABS(INDEX(AC:AC,MATCH(AC52,$AA:$AA,0)+8)+INDEX(AC:AC,MATCH(AC52,$AA:$AA,0)+9)+INDEX(AC:AC,MATCH(AC52,$AA:$AA,0)+10))</f>
        <v>139</v>
      </c>
      <c r="AD56" s="423"/>
      <c r="AE56" s="422">
        <f>ABS(INDEX(AE:AE,MATCH(AE52,$AA:$AA,0)+8)+INDEX(AE:AE,MATCH(AE52,$AA:$AA,0)+9)+INDEX(AE:AE,MATCH(AE52,$AA:$AA,0)+10))</f>
        <v>171</v>
      </c>
      <c r="AF56" s="423"/>
      <c r="AG56" s="422">
        <f>ABS(INDEX(AG:AG,MATCH(AG52,$AA:$AA,0)+8)+INDEX(AG:AG,MATCH(AG52,$AA:$AA,0)+9)+INDEX(AG:AG,MATCH(AG52,$AA:$AA,0)+10))</f>
        <v>177</v>
      </c>
      <c r="AH56" s="423"/>
      <c r="AI56" s="422">
        <f>ABS(INDEX(AI:AI,MATCH(AI52,$AA:$AA,0)+8)+INDEX(AI:AI,MATCH(AI52,$AA:$AA,0)+9)+INDEX(AI:AI,MATCH(AI52,$AA:$AA,0)+10))</f>
        <v>199</v>
      </c>
      <c r="AJ56" s="423"/>
      <c r="AK56" s="422">
        <f>ABS(INDEX(AK:AK,MATCH(AK52,$AA:$AA,0)+8)+INDEX(AK:AK,MATCH(AK52,$AA:$AA,0)+9)+INDEX(AK:AK,MATCH(AK52,$AA:$AA,0)+10))</f>
        <v>196</v>
      </c>
      <c r="AL56" s="423"/>
      <c r="AM56" s="422">
        <f>ABS(INDEX(AM:AM,MATCH(AM52,$AA:$AA,0)+8)+INDEX(AM:AM,MATCH(AM52,$AA:$AA,0)+9)+INDEX(AM:AM,MATCH(AM52,$AA:$AA,0)+10))</f>
        <v>150</v>
      </c>
      <c r="AN56" s="423"/>
      <c r="AO56" s="422">
        <f>ABS(INDEX(AO:AO,MATCH(AO52,$AA:$AA,0)+8)+INDEX(AO:AO,MATCH(AO52,$AA:$AA,0)+9)+INDEX(AO:AO,MATCH(AO52,$AA:$AA,0)+10))</f>
        <v>175</v>
      </c>
      <c r="AP56" s="423"/>
      <c r="AQ56" s="422">
        <f>ABS(INDEX(AQ:AQ,MATCH(AQ52,$AA:$AA,0)+8)+INDEX(AQ:AQ,MATCH(AQ52,$AA:$AA,0)+9)+INDEX(AQ:AQ,MATCH(AQ52,$AA:$AA,0)+10))</f>
        <v>191</v>
      </c>
      <c r="AR56" s="423"/>
      <c r="AS56" s="422">
        <f>ABS(INDEX(AS:AS,MATCH(AS52,$AA:$AA,0)+8)+INDEX(AS:AS,MATCH(AS52,$AA:$AA,0)+9)+INDEX(AS:AS,MATCH(AS52,$AA:$AA,0)+10))</f>
        <v>155</v>
      </c>
      <c r="AT56" s="423"/>
      <c r="AU56" s="1"/>
      <c r="AV56" s="1"/>
      <c r="AW56" s="83"/>
      <c r="AX56" s="84"/>
      <c r="BA56" s="149"/>
      <c r="BB56" s="150"/>
      <c r="BC56" s="151"/>
      <c r="BQ56" s="153"/>
      <c r="BR56" s="151"/>
      <c r="BV56" s="151"/>
      <c r="BZ56" s="151"/>
    </row>
    <row r="57" spans="1:78" ht="15.9" customHeight="1" x14ac:dyDescent="0.25">
      <c r="B57" s="391" t="str">
        <f t="shared" si="68"/>
        <v>Spieler 3</v>
      </c>
      <c r="C57" s="392" t="str">
        <f t="shared" si="69"/>
        <v/>
      </c>
      <c r="D57" s="393">
        <f>IF(AC57=301,"",AC57)</f>
        <v>177</v>
      </c>
      <c r="E57" s="393" t="str">
        <f>IF(AD57=0,"",AD57)</f>
        <v/>
      </c>
      <c r="F57" s="393">
        <f>IF(AE57=301,"",AE57)</f>
        <v>145</v>
      </c>
      <c r="G57" s="393" t="str">
        <f>IF(AF57=0,"",AF57)</f>
        <v/>
      </c>
      <c r="H57" s="393">
        <f>IF(AG57=301,"",AG57)</f>
        <v>177</v>
      </c>
      <c r="I57" s="393" t="str">
        <f>IF(AH57=0,"",AH57)</f>
        <v/>
      </c>
      <c r="J57" s="393">
        <f>IF(AI57=301,"",AI57)</f>
        <v>176</v>
      </c>
      <c r="K57" s="393" t="str">
        <f>IF(AJ57=0,"",AJ57)</f>
        <v/>
      </c>
      <c r="L57" s="393">
        <f>IF(AK57=301,"",AK57)</f>
        <v>155</v>
      </c>
      <c r="M57" s="393" t="str">
        <f>IF(AL57=0,"",AL57)</f>
        <v/>
      </c>
      <c r="N57" s="393">
        <f>IF(AM57=301,"",AM57)</f>
        <v>127</v>
      </c>
      <c r="O57" s="393" t="str">
        <f>IF(AN57=0,"",AN57)</f>
        <v/>
      </c>
      <c r="P57" s="393">
        <f>IF(AO57=301,"",AO57)</f>
        <v>168</v>
      </c>
      <c r="Q57" s="393" t="str">
        <f>IF(AP57=0,"",AP57)</f>
        <v/>
      </c>
      <c r="R57" s="393">
        <f>IF(AQ57=301,"",AQ57)</f>
        <v>178</v>
      </c>
      <c r="S57" s="393" t="str">
        <f>IF(AR57=0,"",AR57)</f>
        <v/>
      </c>
      <c r="T57" s="393">
        <f>IF(AS57=301,"",AS57)</f>
        <v>167</v>
      </c>
      <c r="U57" s="393" t="str">
        <f>IF(AT57=0,"",AT57)</f>
        <v/>
      </c>
      <c r="V57" s="404"/>
      <c r="W57" s="404"/>
      <c r="AA57" s="74" t="s">
        <v>3</v>
      </c>
      <c r="AB57" s="75"/>
      <c r="AC57" s="422">
        <f>ABS(INDEX(AC:AC,MATCH(AC52,$AA:$AA,0)+11)+INDEX(AC:AC,MATCH(AC52,$AA:$AA,0)+12)+INDEX(AC:AC,MATCH(AC52,$AA:$AA,0)+13))</f>
        <v>177</v>
      </c>
      <c r="AD57" s="423"/>
      <c r="AE57" s="422">
        <f>ABS(INDEX(AE:AE,MATCH(AE52,$AA:$AA,0)+11)+INDEX(AE:AE,MATCH(AE52,$AA:$AA,0)+12)+INDEX(AE:AE,MATCH(AE52,$AA:$AA,0)+13))</f>
        <v>145</v>
      </c>
      <c r="AF57" s="423"/>
      <c r="AG57" s="422">
        <f>ABS(INDEX(AG:AG,MATCH(AG52,$AA:$AA,0)+11)+INDEX(AG:AG,MATCH(AG52,$AA:$AA,0)+12)+INDEX(AG:AG,MATCH(AG52,$AA:$AA,0)+13))</f>
        <v>177</v>
      </c>
      <c r="AH57" s="423"/>
      <c r="AI57" s="422">
        <f>ABS(INDEX(AI:AI,MATCH(AI52,$AA:$AA,0)+11)+INDEX(AI:AI,MATCH(AI52,$AA:$AA,0)+12)+INDEX(AI:AI,MATCH(AI52,$AA:$AA,0)+13))</f>
        <v>176</v>
      </c>
      <c r="AJ57" s="423"/>
      <c r="AK57" s="422">
        <f>ABS(INDEX(AK:AK,MATCH(AK52,$AA:$AA,0)+11)+INDEX(AK:AK,MATCH(AK52,$AA:$AA,0)+12)+INDEX(AK:AK,MATCH(AK52,$AA:$AA,0)+13))</f>
        <v>155</v>
      </c>
      <c r="AL57" s="423"/>
      <c r="AM57" s="422">
        <f>ABS(INDEX(AM:AM,MATCH(AM52,$AA:$AA,0)+11)+INDEX(AM:AM,MATCH(AM52,$AA:$AA,0)+12)+INDEX(AM:AM,MATCH(AM52,$AA:$AA,0)+13))</f>
        <v>127</v>
      </c>
      <c r="AN57" s="423"/>
      <c r="AO57" s="422">
        <f>ABS(INDEX(AO:AO,MATCH(AO52,$AA:$AA,0)+11)+INDEX(AO:AO,MATCH(AO52,$AA:$AA,0)+12)+INDEX(AO:AO,MATCH(AO52,$AA:$AA,0)+13))</f>
        <v>168</v>
      </c>
      <c r="AP57" s="423"/>
      <c r="AQ57" s="422">
        <f>ABS(INDEX(AQ:AQ,MATCH(AQ52,$AA:$AA,0)+11)+INDEX(AQ:AQ,MATCH(AQ52,$AA:$AA,0)+12)+INDEX(AQ:AQ,MATCH(AQ52,$AA:$AA,0)+13))</f>
        <v>178</v>
      </c>
      <c r="AR57" s="423"/>
      <c r="AS57" s="422">
        <f>ABS(INDEX(AS:AS,MATCH(AS52,$AA:$AA,0)+11)+INDEX(AS:AS,MATCH(AS52,$AA:$AA,0)+12)+INDEX(AS:AS,MATCH(AS52,$AA:$AA,0)+13))</f>
        <v>167</v>
      </c>
      <c r="AT57" s="423"/>
      <c r="AU57" s="1"/>
      <c r="AV57" s="1"/>
      <c r="AW57" s="83"/>
      <c r="AX57" s="84"/>
      <c r="BA57" s="149"/>
      <c r="BB57" s="150"/>
      <c r="BC57" s="151"/>
      <c r="BQ57" s="153"/>
      <c r="BR57" s="151"/>
      <c r="BV57" s="151"/>
      <c r="BZ57" s="151"/>
    </row>
    <row r="58" spans="1:78" ht="15.9" customHeight="1" x14ac:dyDescent="0.25">
      <c r="B58" s="391" t="str">
        <f t="shared" si="68"/>
        <v>Spieler 4</v>
      </c>
      <c r="C58" s="392" t="str">
        <f t="shared" si="69"/>
        <v/>
      </c>
      <c r="D58" s="393">
        <f>IF(AC58=301,"",AC58)</f>
        <v>155</v>
      </c>
      <c r="E58" s="393" t="str">
        <f>IF(AD58=0,"",AD58)</f>
        <v/>
      </c>
      <c r="F58" s="393">
        <f>IF(AE58=301,"",AE58)</f>
        <v>183</v>
      </c>
      <c r="G58" s="393" t="str">
        <f>IF(AF58=0,"",AF58)</f>
        <v/>
      </c>
      <c r="H58" s="393">
        <f>IF(AG58=301,"",AG58)</f>
        <v>167</v>
      </c>
      <c r="I58" s="393" t="str">
        <f>IF(AH58=0,"",AH58)</f>
        <v/>
      </c>
      <c r="J58" s="393">
        <f>IF(AI58=301,"",AI58)</f>
        <v>166</v>
      </c>
      <c r="K58" s="393" t="str">
        <f>IF(AJ58=0,"",AJ58)</f>
        <v/>
      </c>
      <c r="L58" s="393">
        <f>IF(AK58=301,"",AK58)</f>
        <v>182</v>
      </c>
      <c r="M58" s="393" t="str">
        <f>IF(AL58=0,"",AL58)</f>
        <v/>
      </c>
      <c r="N58" s="393">
        <f>IF(AM58=301,"",AM58)</f>
        <v>173</v>
      </c>
      <c r="O58" s="393" t="str">
        <f>IF(AN58=0,"",AN58)</f>
        <v/>
      </c>
      <c r="P58" s="393">
        <f>IF(AO58=301,"",AO58)</f>
        <v>178</v>
      </c>
      <c r="Q58" s="393" t="str">
        <f>IF(AP58=0,"",AP58)</f>
        <v/>
      </c>
      <c r="R58" s="393">
        <f>IF(AQ58=301,"",AQ58)</f>
        <v>189</v>
      </c>
      <c r="S58" s="393" t="str">
        <f>IF(AR58=0,"",AR58)</f>
        <v/>
      </c>
      <c r="T58" s="393">
        <f>IF(AS58=301,"",AS58)</f>
        <v>211</v>
      </c>
      <c r="U58" s="393" t="str">
        <f>IF(AT58=0,"",AT58)</f>
        <v/>
      </c>
      <c r="V58" s="404"/>
      <c r="W58" s="404"/>
      <c r="AA58" s="74" t="s">
        <v>11</v>
      </c>
      <c r="AB58" s="75"/>
      <c r="AC58" s="422">
        <f>ABS(INDEX(AC:AC,MATCH(AC52,$AA:$AA,0)+14)+INDEX(AC:AC,MATCH(AC52,$AA:$AA,0)+15)+INDEX(AC:AC,MATCH(AC52,$AA:$AA,0)+16))</f>
        <v>155</v>
      </c>
      <c r="AD58" s="423"/>
      <c r="AE58" s="422">
        <f>ABS(INDEX(AE:AE,MATCH(AE52,$AA:$AA,0)+14)+INDEX(AE:AE,MATCH(AE52,$AA:$AA,0)+15)+INDEX(AE:AE,MATCH(AE52,$AA:$AA,0)+16))</f>
        <v>183</v>
      </c>
      <c r="AF58" s="423"/>
      <c r="AG58" s="422">
        <f>ABS(INDEX(AG:AG,MATCH(AG52,$AA:$AA,0)+14)+INDEX(AG:AG,MATCH(AG52,$AA:$AA,0)+15)+INDEX(AG:AG,MATCH(AG52,$AA:$AA,0)+16))</f>
        <v>167</v>
      </c>
      <c r="AH58" s="423"/>
      <c r="AI58" s="422">
        <f>ABS(INDEX(AI:AI,MATCH(AI52,$AA:$AA,0)+14)+INDEX(AI:AI,MATCH(AI52,$AA:$AA,0)+15)+INDEX(AI:AI,MATCH(AI52,$AA:$AA,0)+16))</f>
        <v>166</v>
      </c>
      <c r="AJ58" s="423"/>
      <c r="AK58" s="422">
        <f>ABS(INDEX(AK:AK,MATCH(AK52,$AA:$AA,0)+14)+INDEX(AK:AK,MATCH(AK52,$AA:$AA,0)+15)+INDEX(AK:AK,MATCH(AK52,$AA:$AA,0)+16))</f>
        <v>182</v>
      </c>
      <c r="AL58" s="423"/>
      <c r="AM58" s="422">
        <f>ABS(INDEX(AM:AM,MATCH(AM52,$AA:$AA,0)+14)+INDEX(AM:AM,MATCH(AM52,$AA:$AA,0)+15)+INDEX(AM:AM,MATCH(AM52,$AA:$AA,0)+16))</f>
        <v>173</v>
      </c>
      <c r="AN58" s="423"/>
      <c r="AO58" s="422">
        <f>ABS(INDEX(AO:AO,MATCH(AO52,$AA:$AA,0)+14)+INDEX(AO:AO,MATCH(AO52,$AA:$AA,0)+15)+INDEX(AO:AO,MATCH(AO52,$AA:$AA,0)+16))</f>
        <v>178</v>
      </c>
      <c r="AP58" s="423"/>
      <c r="AQ58" s="422">
        <f>ABS(INDEX(AQ:AQ,MATCH(AQ52,$AA:$AA,0)+14)+INDEX(AQ:AQ,MATCH(AQ52,$AA:$AA,0)+15)+INDEX(AQ:AQ,MATCH(AQ52,$AA:$AA,0)+16))</f>
        <v>189</v>
      </c>
      <c r="AR58" s="423"/>
      <c r="AS58" s="422">
        <f>ABS(INDEX(AS:AS,MATCH(AS52,$AA:$AA,0)+14)+INDEX(AS:AS,MATCH(AS52,$AA:$AA,0)+15)+INDEX(AS:AS,MATCH(AS52,$AA:$AA,0)+16))</f>
        <v>211</v>
      </c>
      <c r="AT58" s="423"/>
      <c r="AU58" s="1"/>
      <c r="AV58" s="1"/>
      <c r="AW58" s="83"/>
      <c r="AX58" s="84"/>
      <c r="BA58" s="149"/>
      <c r="BB58" s="150"/>
      <c r="BC58" s="151"/>
      <c r="BQ58" s="153"/>
      <c r="BR58" s="151"/>
      <c r="BV58" s="151"/>
      <c r="BZ58" s="151"/>
    </row>
    <row r="59" spans="1:78" ht="15.9" customHeight="1" x14ac:dyDescent="0.25">
      <c r="B59" s="388" t="str">
        <f t="shared" si="68"/>
        <v>Gesamt</v>
      </c>
      <c r="C59" s="389" t="str">
        <f t="shared" si="69"/>
        <v/>
      </c>
      <c r="D59" s="394">
        <f>IF(AC59=1505,"",AC59)</f>
        <v>651</v>
      </c>
      <c r="E59" s="394" t="str">
        <f>IF(AD59=0,"",AD59)</f>
        <v/>
      </c>
      <c r="F59" s="394">
        <f>IF(AE59=1505,"",AE59)</f>
        <v>678</v>
      </c>
      <c r="G59" s="394" t="str">
        <f>IF(AF59=0,"",AF59)</f>
        <v/>
      </c>
      <c r="H59" s="394">
        <f>IF(AG59=1505,"",AG59)</f>
        <v>723</v>
      </c>
      <c r="I59" s="394" t="str">
        <f>IF(AH59=0,"",AH59)</f>
        <v/>
      </c>
      <c r="J59" s="394">
        <f>IF(AI59=1505,"",AI59)</f>
        <v>727</v>
      </c>
      <c r="K59" s="394" t="str">
        <f>IF(AJ59=0,"",AJ59)</f>
        <v/>
      </c>
      <c r="L59" s="394">
        <f>IF(AK59=1505,"",AK59)</f>
        <v>707</v>
      </c>
      <c r="M59" s="394" t="str">
        <f>IF(AL59=0,"",AL59)</f>
        <v/>
      </c>
      <c r="N59" s="394">
        <f>IF(AM59=1505,"",AM59)</f>
        <v>622</v>
      </c>
      <c r="O59" s="394" t="str">
        <f>IF(AN59=0,"",AN59)</f>
        <v/>
      </c>
      <c r="P59" s="394">
        <f>IF(AO59=1505,"",AO59)</f>
        <v>681</v>
      </c>
      <c r="Q59" s="394" t="str">
        <f>IF(AP59=0,"",AP59)</f>
        <v/>
      </c>
      <c r="R59" s="394">
        <f>IF(AQ59=1505,"",AQ59)</f>
        <v>743</v>
      </c>
      <c r="S59" s="394" t="str">
        <f>IF(AR59=0,"",AR59)</f>
        <v/>
      </c>
      <c r="T59" s="394">
        <f>IF(AS59=1505,"",AS59)</f>
        <v>703</v>
      </c>
      <c r="U59" s="394" t="str">
        <f>IF(AT59=0,"",AT59)</f>
        <v/>
      </c>
      <c r="V59" s="290"/>
      <c r="W59" s="290"/>
      <c r="AA59" s="76" t="s">
        <v>960</v>
      </c>
      <c r="AB59" s="77"/>
      <c r="AC59" s="388">
        <f>SUM(AC55:AC58)</f>
        <v>651</v>
      </c>
      <c r="AD59" s="389"/>
      <c r="AE59" s="388">
        <f>SUM(AE55:AE58)</f>
        <v>678</v>
      </c>
      <c r="AF59" s="389"/>
      <c r="AG59" s="388">
        <f>SUM(AG55:AG58)</f>
        <v>723</v>
      </c>
      <c r="AH59" s="389"/>
      <c r="AI59" s="388">
        <f>SUM(AI55:AI58)</f>
        <v>727</v>
      </c>
      <c r="AJ59" s="389"/>
      <c r="AK59" s="388">
        <f>SUM(AK55:AK58)</f>
        <v>707</v>
      </c>
      <c r="AL59" s="389"/>
      <c r="AM59" s="388">
        <f>SUM(AM55:AM58)</f>
        <v>622</v>
      </c>
      <c r="AN59" s="389"/>
      <c r="AO59" s="388">
        <f>SUM(AO55:AO58)</f>
        <v>681</v>
      </c>
      <c r="AP59" s="389"/>
      <c r="AQ59" s="388">
        <f>SUM(AQ55:AQ58)</f>
        <v>743</v>
      </c>
      <c r="AR59" s="389"/>
      <c r="AS59" s="388">
        <f>SUM(AS55:AS58)</f>
        <v>703</v>
      </c>
      <c r="AT59" s="389"/>
      <c r="AU59" s="69"/>
      <c r="AV59" s="69"/>
      <c r="AW59" s="83"/>
      <c r="AX59" s="84"/>
      <c r="BA59" s="149"/>
      <c r="BB59" s="150"/>
      <c r="BC59" s="151"/>
      <c r="BQ59" s="153"/>
      <c r="BR59" s="151"/>
      <c r="BV59" s="151"/>
      <c r="BZ59" s="151"/>
    </row>
    <row r="60" spans="1:78" ht="10.5" customHeight="1" x14ac:dyDescent="0.25">
      <c r="B60" s="78"/>
      <c r="C60" s="6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AA60" s="78"/>
      <c r="AB60" s="69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83"/>
      <c r="AX60" s="84"/>
      <c r="BA60" s="149"/>
      <c r="BB60" s="150"/>
      <c r="BC60" s="151"/>
      <c r="BQ60" s="153"/>
      <c r="BR60" s="151"/>
      <c r="BV60" s="151"/>
      <c r="BZ60" s="151"/>
    </row>
    <row r="61" spans="1:78" ht="21" customHeight="1" x14ac:dyDescent="0.4">
      <c r="B61" s="28" t="str">
        <f>AA61</f>
        <v>Team-Nr.</v>
      </c>
      <c r="C61" s="29"/>
      <c r="D61" s="28" t="str">
        <f>AC61</f>
        <v>Liga:</v>
      </c>
      <c r="E61" s="31"/>
      <c r="F61" s="390" t="str">
        <f>AE61</f>
        <v>Bayernliga Herren</v>
      </c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2"/>
      <c r="S61" s="33" t="s">
        <v>955</v>
      </c>
      <c r="T61" s="34"/>
      <c r="U61" s="401" t="str">
        <f>AT61</f>
        <v>04.10./05.10.</v>
      </c>
      <c r="V61" s="402"/>
      <c r="W61" s="403"/>
      <c r="X61" s="386"/>
      <c r="Y61" s="387"/>
      <c r="Z61" s="387"/>
      <c r="AA61" s="28" t="s">
        <v>974</v>
      </c>
      <c r="AB61" s="29"/>
      <c r="AC61" s="30" t="s">
        <v>953</v>
      </c>
      <c r="AD61" s="31"/>
      <c r="AE61" s="29" t="str">
        <f>Schlüssel!$C$1</f>
        <v>Bayernliga Herren</v>
      </c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32"/>
      <c r="AR61" s="33" t="s">
        <v>955</v>
      </c>
      <c r="AS61" s="34"/>
      <c r="AT61" s="401" t="str">
        <f>VLOOKUP(AS62,Spielorte!$A$1:$C$6,2)</f>
        <v>04.10./05.10.</v>
      </c>
      <c r="AU61" s="402"/>
      <c r="AV61" s="403"/>
      <c r="AW61" s="83"/>
      <c r="AX61" s="84"/>
      <c r="BA61" s="149" t="s">
        <v>1117</v>
      </c>
      <c r="BB61" s="150" t="s">
        <v>972</v>
      </c>
      <c r="BC61" s="151" t="s">
        <v>991</v>
      </c>
      <c r="BD61" s="152" t="s">
        <v>990</v>
      </c>
      <c r="BE61" s="152" t="s">
        <v>972</v>
      </c>
      <c r="BF61" s="152" t="s">
        <v>992</v>
      </c>
      <c r="BG61" s="152" t="s">
        <v>1028</v>
      </c>
      <c r="BH61" s="152" t="s">
        <v>1118</v>
      </c>
      <c r="BI61" s="152" t="s">
        <v>1119</v>
      </c>
      <c r="BJ61" s="152" t="s">
        <v>1120</v>
      </c>
      <c r="BK61" s="152" t="s">
        <v>1121</v>
      </c>
      <c r="BL61" s="152" t="s">
        <v>1122</v>
      </c>
      <c r="BM61" s="152" t="s">
        <v>1129</v>
      </c>
      <c r="BN61" s="152" t="s">
        <v>1130</v>
      </c>
      <c r="BO61" s="152" t="s">
        <v>1131</v>
      </c>
      <c r="BP61" s="152" t="s">
        <v>1132</v>
      </c>
      <c r="BQ61" s="153" t="s">
        <v>1123</v>
      </c>
      <c r="BR61" s="151" t="s">
        <v>993</v>
      </c>
      <c r="BS61" s="152" t="s">
        <v>1124</v>
      </c>
      <c r="BT61" s="152" t="s">
        <v>1125</v>
      </c>
      <c r="BU61" s="152" t="s">
        <v>991</v>
      </c>
      <c r="BV61" s="151" t="s">
        <v>993</v>
      </c>
      <c r="BW61" s="153" t="s">
        <v>1126</v>
      </c>
      <c r="BX61" s="152" t="s">
        <v>1127</v>
      </c>
      <c r="BY61" s="152" t="s">
        <v>1128</v>
      </c>
      <c r="BZ61" s="151" t="s">
        <v>993</v>
      </c>
    </row>
    <row r="62" spans="1:78" ht="17.25" customHeight="1" thickBot="1" x14ac:dyDescent="0.45">
      <c r="B62" s="37">
        <f>AA62</f>
        <v>3</v>
      </c>
      <c r="D62" s="30" t="s">
        <v>954</v>
      </c>
      <c r="E62" s="38"/>
      <c r="F62" s="400" t="str">
        <f>AE62</f>
        <v>Regensburg Super Bowl</v>
      </c>
      <c r="G62" s="400"/>
      <c r="H62" s="400"/>
      <c r="I62" s="400"/>
      <c r="J62" s="400"/>
      <c r="K62" s="400"/>
      <c r="L62" s="400"/>
      <c r="M62" s="400"/>
      <c r="N62" s="400"/>
      <c r="O62" s="400"/>
      <c r="P62" s="39"/>
      <c r="Q62" s="39"/>
      <c r="S62" s="33" t="s">
        <v>952</v>
      </c>
      <c r="T62" s="40">
        <f>AS62</f>
        <v>1</v>
      </c>
      <c r="U62" s="34"/>
      <c r="V62" s="34"/>
      <c r="Z62" s="36"/>
      <c r="AA62" s="37">
        <v>3</v>
      </c>
      <c r="AC62" s="30" t="s">
        <v>954</v>
      </c>
      <c r="AD62" s="38"/>
      <c r="AE62" s="85" t="str">
        <f>VLOOKUP(AS62,Spielorte!$A$1:$C$6,3)</f>
        <v>Regensburg Super Bowl</v>
      </c>
      <c r="AF62" s="85"/>
      <c r="AG62" s="85"/>
      <c r="AH62" s="85"/>
      <c r="AI62" s="85"/>
      <c r="AJ62" s="85"/>
      <c r="AK62" s="85"/>
      <c r="AL62" s="85"/>
      <c r="AM62" s="85"/>
      <c r="AN62" s="85"/>
      <c r="AO62" s="39"/>
      <c r="AP62" s="39"/>
      <c r="AR62" s="33" t="s">
        <v>952</v>
      </c>
      <c r="AS62" s="40">
        <v>1</v>
      </c>
      <c r="AT62" s="34"/>
      <c r="AU62" s="34"/>
      <c r="AW62" s="83"/>
      <c r="AX62" s="84"/>
      <c r="BA62" s="149"/>
      <c r="BB62" s="150"/>
      <c r="BC62" s="151"/>
      <c r="BQ62" s="153"/>
      <c r="BR62" s="151"/>
      <c r="BV62" s="151"/>
      <c r="BW62" s="153"/>
      <c r="BZ62" s="151"/>
    </row>
    <row r="63" spans="1:78" ht="15.75" customHeight="1" thickBot="1" x14ac:dyDescent="0.3">
      <c r="B63" s="41" t="str">
        <f>VLOOKUP(B62,Schlüssel!$A$5:$B$14,2)</f>
        <v>SG DJK Rimpar 1</v>
      </c>
      <c r="C63" s="42"/>
      <c r="D63" s="43"/>
      <c r="E63" s="44"/>
      <c r="F63" s="45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AA63" s="41" t="str">
        <f>VLOOKUP(AA62,Schlüssel!$A$5:$B$14,2)</f>
        <v>SG DJK Rimpar 1</v>
      </c>
      <c r="AB63" s="42"/>
      <c r="AC63" s="43"/>
      <c r="AD63" s="44"/>
      <c r="AE63" s="45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W63" s="83"/>
      <c r="AX63" s="84"/>
      <c r="BA63" s="149"/>
      <c r="BB63" s="150"/>
      <c r="BC63" s="151"/>
      <c r="BQ63" s="153"/>
      <c r="BR63" s="151"/>
      <c r="BV63" s="151"/>
      <c r="BW63" s="153"/>
      <c r="BZ63" s="151"/>
    </row>
    <row r="64" spans="1:78" ht="13.8" thickBot="1" x14ac:dyDescent="0.3">
      <c r="A64" s="4"/>
      <c r="B64" s="28"/>
      <c r="C64" s="47"/>
      <c r="D64" s="48" t="s">
        <v>10</v>
      </c>
      <c r="E64" s="28">
        <f>VLOOKUP($B$2,Schlüssel!$A$5:$DZ$14,13)</f>
        <v>7</v>
      </c>
      <c r="F64" s="49" t="s">
        <v>10</v>
      </c>
      <c r="G64" s="28">
        <f>VLOOKUP($B$2,Schlüssel!$A$5:$DZ$14,14)</f>
        <v>6</v>
      </c>
      <c r="H64" s="49" t="s">
        <v>10</v>
      </c>
      <c r="I64" s="28">
        <f>VLOOKUP($B$2,Schlüssel!$A$5:$DZ$14,15)</f>
        <v>9</v>
      </c>
      <c r="J64" s="49" t="s">
        <v>10</v>
      </c>
      <c r="K64" s="28">
        <f>VLOOKUP($B$2,Schlüssel!$A$5:$DZ$14,16)</f>
        <v>11</v>
      </c>
      <c r="L64" s="49" t="s">
        <v>10</v>
      </c>
      <c r="M64" s="28">
        <f>VLOOKUP($B$2,Schlüssel!$A$5:$DZ$14,17)</f>
        <v>3</v>
      </c>
      <c r="N64" s="49" t="s">
        <v>10</v>
      </c>
      <c r="O64" s="28">
        <f>VLOOKUP($B$2,Schlüssel!$A$5:$DZ$14,18)</f>
        <v>5</v>
      </c>
      <c r="P64" s="49" t="s">
        <v>10</v>
      </c>
      <c r="Q64" s="28">
        <f>VLOOKUP($B$2,Schlüssel!$A$5:$DZ$14,19)</f>
        <v>12</v>
      </c>
      <c r="R64" s="49" t="s">
        <v>10</v>
      </c>
      <c r="S64" s="28">
        <f>VLOOKUP($B$2,Schlüssel!$A$5:$DZ$14,20)</f>
        <v>10</v>
      </c>
      <c r="T64" s="49" t="s">
        <v>10</v>
      </c>
      <c r="U64" s="28">
        <f>VLOOKUP($B$2,Schlüssel!$A$5:$DZ$14,21)</f>
        <v>4</v>
      </c>
      <c r="Z64" s="2"/>
      <c r="AA64" s="28"/>
      <c r="AB64" s="47"/>
      <c r="AC64" s="48" t="s">
        <v>10</v>
      </c>
      <c r="AD64" s="28">
        <f>VLOOKUP($AA62,Schlüssel!$A$5:$DZ$14,13)</f>
        <v>8</v>
      </c>
      <c r="AE64" s="49" t="s">
        <v>10</v>
      </c>
      <c r="AF64" s="28">
        <f>VLOOKUP($AA62,Schlüssel!$A$5:$DZ$14,14)</f>
        <v>4</v>
      </c>
      <c r="AG64" s="49" t="s">
        <v>10</v>
      </c>
      <c r="AH64" s="28">
        <f>VLOOKUP($AA62,Schlüssel!$A$5:$DZ$14,15)</f>
        <v>6</v>
      </c>
      <c r="AI64" s="49" t="s">
        <v>10</v>
      </c>
      <c r="AJ64" s="28">
        <f>VLOOKUP($AA62,Schlüssel!$A$5:$DZ$14,16)</f>
        <v>7</v>
      </c>
      <c r="AK64" s="49" t="s">
        <v>10</v>
      </c>
      <c r="AL64" s="28">
        <f>VLOOKUP($AA62,Schlüssel!$A$5:$DZ$14,17)</f>
        <v>9</v>
      </c>
      <c r="AM64" s="49" t="s">
        <v>10</v>
      </c>
      <c r="AN64" s="28">
        <f>VLOOKUP($AA62,Schlüssel!$A$5:$DZ$14,18)</f>
        <v>12</v>
      </c>
      <c r="AO64" s="49" t="s">
        <v>10</v>
      </c>
      <c r="AP64" s="28">
        <f>VLOOKUP($AA62,Schlüssel!$A$5:$DZ$14,19)</f>
        <v>5</v>
      </c>
      <c r="AQ64" s="49" t="s">
        <v>10</v>
      </c>
      <c r="AR64" s="28">
        <f>VLOOKUP($AA62,Schlüssel!$A$5:$DZ$14,20)</f>
        <v>3</v>
      </c>
      <c r="AS64" s="49" t="s">
        <v>10</v>
      </c>
      <c r="AT64" s="28">
        <f>VLOOKUP($AA62,Schlüssel!$A$5:$DZ$14,21)</f>
        <v>10</v>
      </c>
      <c r="AW64" s="83"/>
      <c r="AX64" s="84"/>
      <c r="BA64" s="149"/>
      <c r="BB64" s="150"/>
      <c r="BC64" s="151"/>
      <c r="BQ64" s="153"/>
      <c r="BR64" s="151"/>
      <c r="BV64" s="151"/>
      <c r="BW64" s="153"/>
      <c r="BZ64" s="151"/>
    </row>
    <row r="65" spans="1:78" ht="20.25" customHeight="1" x14ac:dyDescent="0.25">
      <c r="B65" s="50" t="s">
        <v>1</v>
      </c>
      <c r="C65" s="51"/>
      <c r="D65" s="388" t="s">
        <v>961</v>
      </c>
      <c r="E65" s="389"/>
      <c r="F65" s="388" t="s">
        <v>962</v>
      </c>
      <c r="G65" s="389"/>
      <c r="H65" s="388" t="s">
        <v>963</v>
      </c>
      <c r="I65" s="389"/>
      <c r="J65" s="388" t="s">
        <v>964</v>
      </c>
      <c r="K65" s="389"/>
      <c r="L65" s="388" t="s">
        <v>965</v>
      </c>
      <c r="M65" s="389"/>
      <c r="N65" s="388" t="s">
        <v>966</v>
      </c>
      <c r="O65" s="389"/>
      <c r="P65" s="388" t="s">
        <v>967</v>
      </c>
      <c r="Q65" s="389"/>
      <c r="R65" s="388" t="s">
        <v>968</v>
      </c>
      <c r="S65" s="389"/>
      <c r="T65" s="388" t="s">
        <v>969</v>
      </c>
      <c r="U65" s="389"/>
      <c r="V65" s="416" t="s">
        <v>960</v>
      </c>
      <c r="W65" s="417"/>
      <c r="AA65" s="50" t="s">
        <v>1</v>
      </c>
      <c r="AB65" s="51"/>
      <c r="AC65" s="76" t="s">
        <v>961</v>
      </c>
      <c r="AD65" s="77"/>
      <c r="AE65" s="76" t="s">
        <v>962</v>
      </c>
      <c r="AF65" s="77"/>
      <c r="AG65" s="76" t="s">
        <v>963</v>
      </c>
      <c r="AH65" s="77"/>
      <c r="AI65" s="76" t="s">
        <v>964</v>
      </c>
      <c r="AJ65" s="77"/>
      <c r="AK65" s="76" t="s">
        <v>965</v>
      </c>
      <c r="AL65" s="77"/>
      <c r="AM65" s="76" t="s">
        <v>966</v>
      </c>
      <c r="AN65" s="77"/>
      <c r="AO65" s="76" t="s">
        <v>967</v>
      </c>
      <c r="AP65" s="77"/>
      <c r="AQ65" s="76" t="s">
        <v>968</v>
      </c>
      <c r="AR65" s="77"/>
      <c r="AS65" s="76" t="s">
        <v>969</v>
      </c>
      <c r="AT65" s="86"/>
      <c r="AU65" s="87" t="s">
        <v>960</v>
      </c>
      <c r="AV65" s="88"/>
      <c r="AW65" s="83"/>
      <c r="AX65" s="84"/>
      <c r="BA65" s="149"/>
      <c r="BB65" s="150"/>
      <c r="BC65" s="151"/>
      <c r="BQ65" s="153"/>
      <c r="BR65" s="151"/>
      <c r="BV65" s="151"/>
      <c r="BZ65" s="151"/>
    </row>
    <row r="66" spans="1:78" ht="15" customHeight="1" thickBot="1" x14ac:dyDescent="0.3">
      <c r="B66" s="52" t="s">
        <v>970</v>
      </c>
      <c r="C66" s="53" t="s">
        <v>971</v>
      </c>
      <c r="D66" s="54" t="s">
        <v>972</v>
      </c>
      <c r="E66" s="54" t="s">
        <v>973</v>
      </c>
      <c r="F66" s="54" t="s">
        <v>972</v>
      </c>
      <c r="G66" s="54" t="s">
        <v>973</v>
      </c>
      <c r="H66" s="54" t="s">
        <v>972</v>
      </c>
      <c r="I66" s="54" t="s">
        <v>973</v>
      </c>
      <c r="J66" s="54" t="s">
        <v>972</v>
      </c>
      <c r="K66" s="54" t="s">
        <v>973</v>
      </c>
      <c r="L66" s="54" t="s">
        <v>972</v>
      </c>
      <c r="M66" s="54" t="s">
        <v>973</v>
      </c>
      <c r="N66" s="54" t="s">
        <v>972</v>
      </c>
      <c r="O66" s="54" t="s">
        <v>973</v>
      </c>
      <c r="P66" s="54" t="s">
        <v>972</v>
      </c>
      <c r="Q66" s="54" t="s">
        <v>973</v>
      </c>
      <c r="R66" s="54" t="s">
        <v>972</v>
      </c>
      <c r="S66" s="54" t="s">
        <v>973</v>
      </c>
      <c r="T66" s="54" t="s">
        <v>972</v>
      </c>
      <c r="U66" s="54" t="s">
        <v>973</v>
      </c>
      <c r="V66" s="54" t="s">
        <v>972</v>
      </c>
      <c r="W66" s="55" t="s">
        <v>973</v>
      </c>
      <c r="AA66" s="52" t="s">
        <v>970</v>
      </c>
      <c r="AB66" s="53" t="s">
        <v>971</v>
      </c>
      <c r="AC66" s="54" t="s">
        <v>972</v>
      </c>
      <c r="AD66" s="54" t="s">
        <v>973</v>
      </c>
      <c r="AE66" s="54" t="s">
        <v>972</v>
      </c>
      <c r="AF66" s="54" t="s">
        <v>973</v>
      </c>
      <c r="AG66" s="54" t="s">
        <v>972</v>
      </c>
      <c r="AH66" s="54" t="s">
        <v>973</v>
      </c>
      <c r="AI66" s="54" t="s">
        <v>972</v>
      </c>
      <c r="AJ66" s="54" t="s">
        <v>973</v>
      </c>
      <c r="AK66" s="54" t="s">
        <v>972</v>
      </c>
      <c r="AL66" s="54" t="s">
        <v>973</v>
      </c>
      <c r="AM66" s="54" t="s">
        <v>972</v>
      </c>
      <c r="AN66" s="54" t="s">
        <v>973</v>
      </c>
      <c r="AO66" s="54" t="s">
        <v>972</v>
      </c>
      <c r="AP66" s="54" t="s">
        <v>973</v>
      </c>
      <c r="AQ66" s="54" t="s">
        <v>972</v>
      </c>
      <c r="AR66" s="54" t="s">
        <v>973</v>
      </c>
      <c r="AS66" s="54" t="s">
        <v>972</v>
      </c>
      <c r="AT66" s="89" t="s">
        <v>973</v>
      </c>
      <c r="AU66" s="52" t="s">
        <v>972</v>
      </c>
      <c r="AV66" s="55" t="s">
        <v>973</v>
      </c>
      <c r="AW66" s="83"/>
      <c r="AX66" s="84"/>
      <c r="BA66" s="149"/>
      <c r="BB66" s="150"/>
      <c r="BC66" s="151"/>
      <c r="BQ66" s="153"/>
      <c r="BR66" s="151"/>
      <c r="BV66" s="151"/>
      <c r="BZ66" s="151"/>
    </row>
    <row r="67" spans="1:78" ht="17.100000000000001" customHeight="1" x14ac:dyDescent="0.25">
      <c r="A67" s="413" t="s">
        <v>0</v>
      </c>
      <c r="B67" s="56" t="str">
        <f>IF(AA67=0,"",AA67)</f>
        <v>Plaschka Nico</v>
      </c>
      <c r="C67" s="57">
        <f>IF(AB67=0,"",AB67)</f>
        <v>38039</v>
      </c>
      <c r="D67" s="58">
        <f>IF(AC67=0,"",AC67)</f>
        <v>167</v>
      </c>
      <c r="E67" s="397">
        <f>IF(AD67="","",AD67)</f>
        <v>0</v>
      </c>
      <c r="F67" s="58">
        <f t="shared" ref="F67:F80" si="72">IF(AE67=0,"",AE67)</f>
        <v>190</v>
      </c>
      <c r="G67" s="397">
        <f>IF(AF67="","",AF67)</f>
        <v>1</v>
      </c>
      <c r="H67" s="58">
        <f t="shared" ref="H67:H80" si="73">IF(AG67=0,"",AG67)</f>
        <v>156</v>
      </c>
      <c r="I67" s="397">
        <f>IF(AH67="","",AH67)</f>
        <v>0</v>
      </c>
      <c r="J67" s="58">
        <f t="shared" ref="J67:J80" si="74">IF(AI67=0,"",AI67)</f>
        <v>160</v>
      </c>
      <c r="K67" s="397">
        <f>IF(AJ67="","",AJ67)</f>
        <v>0</v>
      </c>
      <c r="L67" s="58" t="str">
        <f t="shared" ref="L67:L80" si="75">IF(AK67=0,"",AK67)</f>
        <v/>
      </c>
      <c r="M67" s="397">
        <f>IF(AL67="","",AL67)</f>
        <v>0</v>
      </c>
      <c r="N67" s="58" t="str">
        <f>IF(AM67=0,"",AM67)</f>
        <v/>
      </c>
      <c r="O67" s="397">
        <f>IF(AN67="","",AN67)</f>
        <v>0</v>
      </c>
      <c r="P67" s="58" t="str">
        <f t="shared" ref="P67:P80" si="76">IF(AO67=0,"",AO67)</f>
        <v/>
      </c>
      <c r="Q67" s="397">
        <f>IF(AP67="","",AP67)</f>
        <v>0</v>
      </c>
      <c r="R67" s="58" t="str">
        <f t="shared" ref="R67:R80" si="77">IF(AQ67=0,"",AQ67)</f>
        <v/>
      </c>
      <c r="S67" s="397">
        <f>IF(AR67="","",AR67)</f>
        <v>0</v>
      </c>
      <c r="T67" s="58" t="str">
        <f t="shared" ref="T67:T80" si="78">IF(AS67=0,"",AS67)</f>
        <v/>
      </c>
      <c r="U67" s="397">
        <f>IF(AT67="","",AT67)</f>
        <v>0</v>
      </c>
      <c r="V67" s="58">
        <f t="shared" ref="V67:V80" si="79">IF(AU67=0,"",AU67)</f>
        <v>673</v>
      </c>
      <c r="W67" s="397">
        <f>IF(AV67="","",AV67)</f>
        <v>1</v>
      </c>
      <c r="Z67" s="405" t="s">
        <v>0</v>
      </c>
      <c r="AA67" s="272" t="str">
        <f>IF(AB67=0,"",_xlfn.CONCAT(VLOOKUP(AB67,Starter!A:C,2,0)))</f>
        <v>Plaschka Nico</v>
      </c>
      <c r="AB67" s="81">
        <v>38039</v>
      </c>
      <c r="AC67" s="283">
        <v>167</v>
      </c>
      <c r="AD67" s="163">
        <f>IF(SUM(AC67:AC69)+AC85=0,0,IF(SUM(ABS(AC67),ABS(AC68),ABS(AC69))=AC85,0.5,IF(SUM(ABS(AC67),ABS(AC68),ABS(AC69))&gt;AC85,1,0)))</f>
        <v>0</v>
      </c>
      <c r="AE67" s="132">
        <v>190</v>
      </c>
      <c r="AF67" s="91">
        <f>IF(SUM(AE67:AE69)+AE85=0,0,IF(SUM(ABS(AE67),ABS(AE68),ABS(AE69))=AE85,0.5,IF(SUM(ABS(AE67),ABS(AE68),ABS(AE69))&gt;AE85,1,0)))</f>
        <v>1</v>
      </c>
      <c r="AG67" s="129">
        <v>156</v>
      </c>
      <c r="AH67" s="91">
        <f>IF(SUM(AG67:AG69)+AG85=0,0,IF(SUM(ABS(AG67),ABS(AG68),ABS(AG69))=AG85,0.5,IF(SUM(ABS(AG67),ABS(AG68),ABS(AG69))&gt;AG85,1,0)))</f>
        <v>0</v>
      </c>
      <c r="AI67" s="129">
        <v>160</v>
      </c>
      <c r="AJ67" s="91">
        <f>IF(SUM(AI67:AI69)+AI85=0,0,IF(SUM(ABS(AI67),ABS(AI68),ABS(AI69))=AI85,0.5,IF(SUM(ABS(AI67),ABS(AI68),ABS(AI69))&gt;AI85,1,0)))</f>
        <v>0</v>
      </c>
      <c r="AK67" s="129"/>
      <c r="AL67" s="91">
        <f>IF(SUM(AK67:AK69)+AK85=0,0,IF(SUM(ABS(AK67),ABS(AK68),ABS(AK69))=AK85,0.5,IF(SUM(ABS(AK67),ABS(AK68),ABS(AK69))&gt;AK85,1,0)))</f>
        <v>0</v>
      </c>
      <c r="AM67" s="129"/>
      <c r="AN67" s="91">
        <f>IF(SUM(AM67:AM69)+AM85=0,0,IF(SUM(ABS(AM67),ABS(AM68),ABS(AM69))=AM85,0.5,IF(SUM(ABS(AM67),ABS(AM68),ABS(AM69))&gt;AM85,1,0)))</f>
        <v>0</v>
      </c>
      <c r="AO67" s="129"/>
      <c r="AP67" s="91">
        <f>IF(SUM(AO67:AO69)+AO85=0,0,IF(SUM(ABS(AO67),ABS(AO68),ABS(AO69))=AO85,0.5,IF(SUM(ABS(AO67),ABS(AO68),ABS(AO69))&gt;AO85,1,0)))</f>
        <v>0</v>
      </c>
      <c r="AQ67" s="129"/>
      <c r="AR67" s="91">
        <f>IF(SUM(AQ67:AQ69)+AQ85=0,0,IF(SUM(ABS(AQ67),ABS(AQ68),ABS(AQ69))=AQ85,0.5,IF(SUM(ABS(AQ67),ABS(AQ68),ABS(AQ69))&gt;AQ85,1,0)))</f>
        <v>0</v>
      </c>
      <c r="AS67" s="129"/>
      <c r="AT67" s="91">
        <f>IF(SUM(AS67:AS69)+AS85=0,0,IF(SUM(ABS(AS67),ABS(AS68),ABS(AS69))=AS85,0.5,IF(SUM(ABS(AS67),ABS(AS68),ABS(AS69))&gt;AS85,1,0)))</f>
        <v>0</v>
      </c>
      <c r="AU67" s="92">
        <f t="shared" ref="AU67:AU78" si="80">ABS(SUM(AC67:AC67))+ABS(SUM(AE67:AE67))+ABS(SUM(AG67:AG67))+ABS(SUM(AI67:AI67))+ABS(SUM(AK67:AK67))+ABS(SUM(AM67:AM67))+ABS(SUM(AO67:AO67))+ABS(SUM(AQ67:AQ67))+ABS(SUM(AS67:AS67))</f>
        <v>673</v>
      </c>
      <c r="AV67" s="93">
        <f>SUM(AD67+AF67+AH67+AJ67+AL67+AN67+AP67+AR67+AT67)</f>
        <v>1</v>
      </c>
      <c r="AW67" s="83"/>
      <c r="AX67" s="84"/>
      <c r="AZ67" s="47"/>
      <c r="BA67" s="149"/>
      <c r="BB67" s="150"/>
      <c r="BC67" s="151"/>
      <c r="BD67" s="154">
        <f>+AB67</f>
        <v>38039</v>
      </c>
      <c r="BE67" s="150">
        <f>+AU67</f>
        <v>673</v>
      </c>
      <c r="BF67" s="152">
        <f>COUNT(BH67:BP67)</f>
        <v>4</v>
      </c>
      <c r="BG67" s="152">
        <f>COUNTIF(BH67:BP67,"&gt;0")</f>
        <v>4</v>
      </c>
      <c r="BH67" s="152">
        <f t="shared" ref="BH67:BH78" si="81">IF(AC67=0,"",AC67)</f>
        <v>167</v>
      </c>
      <c r="BI67" s="152">
        <f t="shared" ref="BI67:BI78" si="82">IF(AE67=0,"",AE67)</f>
        <v>190</v>
      </c>
      <c r="BJ67" s="152">
        <f t="shared" ref="BJ67:BJ78" si="83">IF(AG67=0,"",AG67)</f>
        <v>156</v>
      </c>
      <c r="BK67" s="152">
        <f t="shared" ref="BK67:BK78" si="84">IF(AI67=0,"",AI67)</f>
        <v>160</v>
      </c>
      <c r="BL67" s="152" t="str">
        <f t="shared" ref="BL67:BL78" si="85">IF(AK67=0,"",AK67)</f>
        <v/>
      </c>
      <c r="BM67" s="152" t="str">
        <f t="shared" ref="BM67:BM78" si="86">IF(AM67=0,"",AM67)</f>
        <v/>
      </c>
      <c r="BN67" s="152" t="str">
        <f t="shared" ref="BN67:BN78" si="87">IF(AO67=0,"",AO67)</f>
        <v/>
      </c>
      <c r="BO67" s="152" t="str">
        <f t="shared" ref="BO67:BO78" si="88">IF(AQ67=0,"",AQ67)</f>
        <v/>
      </c>
      <c r="BP67" s="152" t="str">
        <f t="shared" ref="BP67:BP78" si="89">IF(AS67=0,"",AS67)</f>
        <v/>
      </c>
      <c r="BQ67" s="153"/>
      <c r="BR67" s="151"/>
      <c r="BS67" s="152">
        <f>MAX(BH67:BP67)</f>
        <v>190</v>
      </c>
      <c r="BT67" s="152">
        <f>IF(BS67&lt;MAX(BS:BS),0,BS67+ROW()/1000000000)</f>
        <v>0</v>
      </c>
      <c r="BU67" s="152" t="str">
        <f>+AA63</f>
        <v>SG DJK Rimpar 1</v>
      </c>
      <c r="BV67" s="151">
        <f>RANK(BT67,BT:BT)</f>
        <v>2</v>
      </c>
      <c r="BW67" s="152">
        <f>SUMIF(BH67:BP67,"&gt;0")</f>
        <v>673</v>
      </c>
      <c r="BX67" s="152">
        <f>IF(COUNTIF(BH67:BP67,"&gt;0")&lt;Spielorte!$A$23,0,BE67/Spielorte!$A$23)</f>
        <v>0</v>
      </c>
      <c r="BY67" s="152">
        <f>IF(BX67&lt;MAX(BX:BX),0,BX67+ROW()/1000000000)</f>
        <v>0</v>
      </c>
      <c r="BZ67" s="151">
        <f t="shared" ref="BZ67:BZ78" si="90">IF(BY67=0,0,RANK(BY67,BY:BY))</f>
        <v>0</v>
      </c>
    </row>
    <row r="68" spans="1:78" ht="17.100000000000001" customHeight="1" x14ac:dyDescent="0.25">
      <c r="A68" s="414"/>
      <c r="B68" s="59" t="str">
        <f t="shared" ref="B68:B75" si="91">IF(AA68=0,"",AA68)</f>
        <v>Gräfe Sebastian</v>
      </c>
      <c r="C68" s="60">
        <f t="shared" ref="C68:C80" si="92">IF(AB68=0,"",AB68)</f>
        <v>38687</v>
      </c>
      <c r="D68" s="61" t="str">
        <f t="shared" ref="D68:D80" si="93">IF(AC68=0,"",AC68)</f>
        <v/>
      </c>
      <c r="E68" s="398"/>
      <c r="F68" s="61" t="str">
        <f t="shared" si="72"/>
        <v/>
      </c>
      <c r="G68" s="398"/>
      <c r="H68" s="61" t="str">
        <f t="shared" si="73"/>
        <v/>
      </c>
      <c r="I68" s="398"/>
      <c r="J68" s="61" t="str">
        <f t="shared" si="74"/>
        <v/>
      </c>
      <c r="K68" s="398"/>
      <c r="L68" s="61">
        <f t="shared" si="75"/>
        <v>174</v>
      </c>
      <c r="M68" s="398"/>
      <c r="N68" s="61">
        <f t="shared" ref="N68:N80" si="94">IF(AM68=0,"",AM68)</f>
        <v>180</v>
      </c>
      <c r="O68" s="398"/>
      <c r="P68" s="61">
        <f t="shared" si="76"/>
        <v>176</v>
      </c>
      <c r="Q68" s="398"/>
      <c r="R68" s="61">
        <f t="shared" si="77"/>
        <v>133</v>
      </c>
      <c r="S68" s="398"/>
      <c r="T68" s="61">
        <f t="shared" si="78"/>
        <v>155</v>
      </c>
      <c r="U68" s="398"/>
      <c r="V68" s="61">
        <f t="shared" si="79"/>
        <v>818</v>
      </c>
      <c r="W68" s="398"/>
      <c r="Z68" s="406"/>
      <c r="AA68" s="90" t="str">
        <f>IF(AB68=0,"",_xlfn.CONCAT(VLOOKUP(AB68,Starter!A:C,2,0)))</f>
        <v>Gräfe Sebastian</v>
      </c>
      <c r="AB68" s="80">
        <v>38687</v>
      </c>
      <c r="AC68" s="130"/>
      <c r="AD68" s="94"/>
      <c r="AE68" s="130"/>
      <c r="AF68" s="94"/>
      <c r="AG68" s="130"/>
      <c r="AH68" s="94"/>
      <c r="AI68" s="130"/>
      <c r="AJ68" s="94"/>
      <c r="AK68" s="130">
        <v>174</v>
      </c>
      <c r="AL68" s="94"/>
      <c r="AM68" s="130">
        <v>180</v>
      </c>
      <c r="AN68" s="94"/>
      <c r="AO68" s="130">
        <v>176</v>
      </c>
      <c r="AP68" s="94"/>
      <c r="AQ68" s="130">
        <v>133</v>
      </c>
      <c r="AR68" s="94"/>
      <c r="AS68" s="130">
        <v>155</v>
      </c>
      <c r="AT68" s="94"/>
      <c r="AU68" s="95">
        <f t="shared" si="80"/>
        <v>818</v>
      </c>
      <c r="AV68" s="96"/>
      <c r="AW68" s="83"/>
      <c r="AX68" s="84"/>
      <c r="AZ68" s="47"/>
      <c r="BA68" s="149"/>
      <c r="BB68" s="150"/>
      <c r="BC68" s="151"/>
      <c r="BD68" s="154">
        <f t="shared" ref="BD68:BD78" si="95">+AB68</f>
        <v>38687</v>
      </c>
      <c r="BE68" s="150">
        <f t="shared" ref="BE68:BE78" si="96">+AU68</f>
        <v>818</v>
      </c>
      <c r="BF68" s="152">
        <f t="shared" ref="BF68:BF78" si="97">COUNT(BH68:BP68)</f>
        <v>5</v>
      </c>
      <c r="BG68" s="152">
        <f t="shared" ref="BG68:BG78" si="98">COUNTIF(BH68:BP68,"&gt;0")</f>
        <v>5</v>
      </c>
      <c r="BH68" s="152" t="str">
        <f t="shared" si="81"/>
        <v/>
      </c>
      <c r="BI68" s="152" t="str">
        <f t="shared" si="82"/>
        <v/>
      </c>
      <c r="BJ68" s="152" t="str">
        <f t="shared" si="83"/>
        <v/>
      </c>
      <c r="BK68" s="152" t="str">
        <f t="shared" si="84"/>
        <v/>
      </c>
      <c r="BL68" s="152">
        <f t="shared" si="85"/>
        <v>174</v>
      </c>
      <c r="BM68" s="152">
        <f t="shared" si="86"/>
        <v>180</v>
      </c>
      <c r="BN68" s="152">
        <f t="shared" si="87"/>
        <v>176</v>
      </c>
      <c r="BO68" s="152">
        <f t="shared" si="88"/>
        <v>133</v>
      </c>
      <c r="BP68" s="152">
        <f t="shared" si="89"/>
        <v>155</v>
      </c>
      <c r="BQ68" s="153"/>
      <c r="BR68" s="151"/>
      <c r="BS68" s="152">
        <f t="shared" ref="BS68:BS78" si="99">MAX(BH68:BP68)</f>
        <v>180</v>
      </c>
      <c r="BT68" s="152">
        <f t="shared" ref="BT68:BT78" si="100">IF(BS68&lt;MAX(BS:BS),0,BS68+ROW()/1000000000)</f>
        <v>0</v>
      </c>
      <c r="BU68" s="152" t="str">
        <f t="shared" ref="BU68:BU78" si="101">+BU67</f>
        <v>SG DJK Rimpar 1</v>
      </c>
      <c r="BV68" s="151">
        <f t="shared" ref="BV68:BV78" si="102">RANK(BT68,BT:BT)</f>
        <v>2</v>
      </c>
      <c r="BW68" s="152">
        <f t="shared" ref="BW68:BW78" si="103">SUMIF(BH68:BP68,"&gt;0")</f>
        <v>818</v>
      </c>
      <c r="BX68" s="152">
        <f>IF(COUNTIF(BH68:BP68,"&gt;0")&lt;Spielorte!$A$23,0,BE68/Spielorte!$A$23)</f>
        <v>0</v>
      </c>
      <c r="BY68" s="152">
        <f t="shared" ref="BY68:BY78" si="104">IF(BX68&lt;MAX(BX:BX),0,BX68+ROW()/1000000000)</f>
        <v>0</v>
      </c>
      <c r="BZ68" s="151">
        <f t="shared" si="90"/>
        <v>0</v>
      </c>
    </row>
    <row r="69" spans="1:78" ht="17.100000000000001" customHeight="1" thickBot="1" x14ac:dyDescent="0.3">
      <c r="A69" s="415"/>
      <c r="B69" s="62" t="str">
        <f t="shared" si="91"/>
        <v/>
      </c>
      <c r="C69" s="63" t="str">
        <f t="shared" si="92"/>
        <v/>
      </c>
      <c r="D69" s="52" t="str">
        <f t="shared" si="93"/>
        <v/>
      </c>
      <c r="E69" s="399"/>
      <c r="F69" s="52" t="str">
        <f t="shared" si="72"/>
        <v/>
      </c>
      <c r="G69" s="399"/>
      <c r="H69" s="52" t="str">
        <f t="shared" si="73"/>
        <v/>
      </c>
      <c r="I69" s="399"/>
      <c r="J69" s="52" t="str">
        <f t="shared" si="74"/>
        <v/>
      </c>
      <c r="K69" s="399"/>
      <c r="L69" s="52" t="str">
        <f t="shared" si="75"/>
        <v/>
      </c>
      <c r="M69" s="399"/>
      <c r="N69" s="52" t="str">
        <f t="shared" si="94"/>
        <v/>
      </c>
      <c r="O69" s="399"/>
      <c r="P69" s="52" t="str">
        <f t="shared" si="76"/>
        <v/>
      </c>
      <c r="Q69" s="399"/>
      <c r="R69" s="52" t="str">
        <f t="shared" si="77"/>
        <v/>
      </c>
      <c r="S69" s="399"/>
      <c r="T69" s="52" t="str">
        <f t="shared" si="78"/>
        <v/>
      </c>
      <c r="U69" s="399"/>
      <c r="V69" s="52" t="str">
        <f t="shared" si="79"/>
        <v/>
      </c>
      <c r="W69" s="399"/>
      <c r="Z69" s="407"/>
      <c r="AA69" s="99" t="str">
        <f>IF(AB69=0,"",_xlfn.CONCAT(VLOOKUP(AB69,Starter!A:C,2,0)))</f>
        <v/>
      </c>
      <c r="AB69" s="82"/>
      <c r="AC69" s="131"/>
      <c r="AD69" s="94"/>
      <c r="AE69" s="131"/>
      <c r="AF69" s="94"/>
      <c r="AG69" s="131"/>
      <c r="AH69" s="94"/>
      <c r="AI69" s="131"/>
      <c r="AJ69" s="94"/>
      <c r="AK69" s="131"/>
      <c r="AL69" s="94"/>
      <c r="AM69" s="131"/>
      <c r="AN69" s="94"/>
      <c r="AO69" s="131"/>
      <c r="AP69" s="94"/>
      <c r="AQ69" s="131"/>
      <c r="AR69" s="94"/>
      <c r="AS69" s="131"/>
      <c r="AT69" s="94"/>
      <c r="AU69" s="97">
        <f t="shared" si="80"/>
        <v>0</v>
      </c>
      <c r="AV69" s="98"/>
      <c r="AW69" s="83"/>
      <c r="AX69" s="84"/>
      <c r="AZ69" s="47"/>
      <c r="BA69" s="149"/>
      <c r="BB69" s="150"/>
      <c r="BC69" s="151"/>
      <c r="BD69" s="154">
        <f t="shared" si="95"/>
        <v>0</v>
      </c>
      <c r="BE69" s="150">
        <f t="shared" si="96"/>
        <v>0</v>
      </c>
      <c r="BF69" s="152">
        <f t="shared" si="97"/>
        <v>0</v>
      </c>
      <c r="BG69" s="152">
        <f t="shared" si="98"/>
        <v>0</v>
      </c>
      <c r="BH69" s="152" t="str">
        <f t="shared" si="81"/>
        <v/>
      </c>
      <c r="BI69" s="152" t="str">
        <f t="shared" si="82"/>
        <v/>
      </c>
      <c r="BJ69" s="152" t="str">
        <f t="shared" si="83"/>
        <v/>
      </c>
      <c r="BK69" s="152" t="str">
        <f t="shared" si="84"/>
        <v/>
      </c>
      <c r="BL69" s="152" t="str">
        <f t="shared" si="85"/>
        <v/>
      </c>
      <c r="BM69" s="152" t="str">
        <f t="shared" si="86"/>
        <v/>
      </c>
      <c r="BN69" s="152" t="str">
        <f t="shared" si="87"/>
        <v/>
      </c>
      <c r="BO69" s="152" t="str">
        <f t="shared" si="88"/>
        <v/>
      </c>
      <c r="BP69" s="152" t="str">
        <f t="shared" si="89"/>
        <v/>
      </c>
      <c r="BQ69" s="153"/>
      <c r="BR69" s="151"/>
      <c r="BS69" s="152">
        <f t="shared" si="99"/>
        <v>0</v>
      </c>
      <c r="BT69" s="152">
        <f t="shared" si="100"/>
        <v>0</v>
      </c>
      <c r="BU69" s="152" t="str">
        <f t="shared" si="101"/>
        <v>SG DJK Rimpar 1</v>
      </c>
      <c r="BV69" s="151">
        <f t="shared" si="102"/>
        <v>2</v>
      </c>
      <c r="BW69" s="152">
        <f t="shared" si="103"/>
        <v>0</v>
      </c>
      <c r="BX69" s="152">
        <f>IF(COUNTIF(BH69:BP69,"&gt;0")&lt;Spielorte!$A$23,0,BE69/Spielorte!$A$23)</f>
        <v>0</v>
      </c>
      <c r="BY69" s="152">
        <f t="shared" si="104"/>
        <v>0</v>
      </c>
      <c r="BZ69" s="151">
        <f t="shared" si="90"/>
        <v>0</v>
      </c>
    </row>
    <row r="70" spans="1:78" ht="17.100000000000001" customHeight="1" x14ac:dyDescent="0.25">
      <c r="A70" s="413" t="s">
        <v>2</v>
      </c>
      <c r="B70" s="56" t="str">
        <f t="shared" si="91"/>
        <v>Gräfe Sebastian</v>
      </c>
      <c r="C70" s="57">
        <f t="shared" si="92"/>
        <v>38687</v>
      </c>
      <c r="D70" s="58">
        <f t="shared" si="93"/>
        <v>154</v>
      </c>
      <c r="E70" s="397">
        <f>IF(AD70="","",AD70)</f>
        <v>0</v>
      </c>
      <c r="F70" s="58">
        <f t="shared" si="72"/>
        <v>155</v>
      </c>
      <c r="G70" s="397">
        <f>IF(AF70="","",AF70)</f>
        <v>0</v>
      </c>
      <c r="H70" s="58">
        <f t="shared" si="73"/>
        <v>170</v>
      </c>
      <c r="I70" s="397">
        <f>IF(AH70="","",AH70)</f>
        <v>1</v>
      </c>
      <c r="J70" s="58">
        <f t="shared" si="74"/>
        <v>201</v>
      </c>
      <c r="K70" s="397">
        <f>IF(AJ70="","",AJ70)</f>
        <v>1</v>
      </c>
      <c r="L70" s="58" t="str">
        <f t="shared" si="75"/>
        <v/>
      </c>
      <c r="M70" s="397">
        <f>IF(AL70="","",AL70)</f>
        <v>0</v>
      </c>
      <c r="N70" s="58" t="str">
        <f t="shared" si="94"/>
        <v/>
      </c>
      <c r="O70" s="397">
        <f>IF(AN70="","",AN70)</f>
        <v>1</v>
      </c>
      <c r="P70" s="58" t="str">
        <f t="shared" si="76"/>
        <v/>
      </c>
      <c r="Q70" s="397">
        <f>IF(AP70="","",AP70)</f>
        <v>0</v>
      </c>
      <c r="R70" s="58" t="str">
        <f t="shared" si="77"/>
        <v/>
      </c>
      <c r="S70" s="397">
        <f>IF(AR70="","",AR70)</f>
        <v>0</v>
      </c>
      <c r="T70" s="58" t="str">
        <f t="shared" si="78"/>
        <v/>
      </c>
      <c r="U70" s="397">
        <f>IF(AT70="","",AT70)</f>
        <v>1</v>
      </c>
      <c r="V70" s="58">
        <f t="shared" si="79"/>
        <v>680</v>
      </c>
      <c r="W70" s="397">
        <f>IF(AV70="","",AV70)</f>
        <v>4</v>
      </c>
      <c r="Z70" s="405" t="s">
        <v>2</v>
      </c>
      <c r="AA70" s="272" t="str">
        <f>IF(AB70=0,"",_xlfn.CONCAT(VLOOKUP(AB70,Starter!A:C,2,0)))</f>
        <v>Gräfe Sebastian</v>
      </c>
      <c r="AB70" s="81">
        <v>38687</v>
      </c>
      <c r="AC70" s="132">
        <v>154</v>
      </c>
      <c r="AD70" s="91">
        <f>IF(SUM(AC70:AC72)+AC86=0,0,IF(SUM(ABS(AC70),ABS(AC71),ABS(AC72))=AC86,0.5,IF(SUM(ABS(AC70),ABS(AC71),ABS(AC72))&gt;AC86,1,0)))</f>
        <v>0</v>
      </c>
      <c r="AE70" s="132">
        <v>155</v>
      </c>
      <c r="AF70" s="91">
        <f>IF(SUM(AE70:AE72)+AE86=0,0,IF(SUM(ABS(AE70),ABS(AE71),ABS(AE72))=AE86,0.5,IF(SUM(ABS(AE70),ABS(AE71),ABS(AE72))&gt;AE86,1,0)))</f>
        <v>0</v>
      </c>
      <c r="AG70" s="132">
        <v>170</v>
      </c>
      <c r="AH70" s="91">
        <f>IF(SUM(AG70:AG72)+AG86=0,0,IF(SUM(ABS(AG70),ABS(AG71),ABS(AG72))=AG86,0.5,IF(SUM(ABS(AG70),ABS(AG71),ABS(AG72))&gt;AG86,1,0)))</f>
        <v>1</v>
      </c>
      <c r="AI70" s="132">
        <v>201</v>
      </c>
      <c r="AJ70" s="91">
        <f>IF(SUM(AI70:AI72)+AI86=0,0,IF(SUM(ABS(AI70),ABS(AI71),ABS(AI72))=AI86,0.5,IF(SUM(ABS(AI70),ABS(AI71),ABS(AI72))&gt;AI86,1,0)))</f>
        <v>1</v>
      </c>
      <c r="AK70" s="132"/>
      <c r="AL70" s="91">
        <f>IF(SUM(AK70:AK72)+AK86=0,0,IF(SUM(ABS(AK70),ABS(AK71),ABS(AK72))=AK86,0.5,IF(SUM(ABS(AK70),ABS(AK71),ABS(AK72))&gt;AK86,1,0)))</f>
        <v>0</v>
      </c>
      <c r="AM70" s="132"/>
      <c r="AN70" s="91">
        <f>IF(SUM(AM70:AM72)+AM86=0,0,IF(SUM(ABS(AM70),ABS(AM71),ABS(AM72))=AM86,0.5,IF(SUM(ABS(AM70),ABS(AM71),ABS(AM72))&gt;AM86,1,0)))</f>
        <v>1</v>
      </c>
      <c r="AO70" s="132"/>
      <c r="AP70" s="91">
        <f>IF(SUM(AO70:AO72)+AO86=0,0,IF(SUM(ABS(AO70),ABS(AO71),ABS(AO72))=AO86,0.5,IF(SUM(ABS(AO70),ABS(AO71),ABS(AO72))&gt;AO86,1,0)))</f>
        <v>0</v>
      </c>
      <c r="AQ70" s="132"/>
      <c r="AR70" s="91">
        <f>IF(SUM(AQ70:AQ72)+AQ86=0,0,IF(SUM(ABS(AQ70),ABS(AQ71),ABS(AQ72))=AQ86,0.5,IF(SUM(ABS(AQ70),ABS(AQ71),ABS(AQ72))&gt;AQ86,1,0)))</f>
        <v>0</v>
      </c>
      <c r="AS70" s="132"/>
      <c r="AT70" s="91">
        <f>IF(SUM(AS70:AS72)+AS86=0,0,IF(SUM(ABS(AS70),ABS(AS71),ABS(AS72))=AS86,0.5,IF(SUM(ABS(AS70),ABS(AS71),ABS(AS72))&gt;AS86,1,0)))</f>
        <v>1</v>
      </c>
      <c r="AU70" s="92">
        <f t="shared" si="80"/>
        <v>680</v>
      </c>
      <c r="AV70" s="93">
        <f>SUM(AD70+AF70+AH70+AJ70+AL70+AN70+AP70+AR70+AT70)</f>
        <v>4</v>
      </c>
      <c r="AW70" s="83"/>
      <c r="AX70" s="84"/>
      <c r="AZ70" s="47"/>
      <c r="BA70" s="149"/>
      <c r="BB70" s="150"/>
      <c r="BC70" s="151"/>
      <c r="BD70" s="154">
        <f t="shared" si="95"/>
        <v>38687</v>
      </c>
      <c r="BE70" s="150">
        <f t="shared" si="96"/>
        <v>680</v>
      </c>
      <c r="BF70" s="152">
        <f t="shared" si="97"/>
        <v>4</v>
      </c>
      <c r="BG70" s="152">
        <f t="shared" si="98"/>
        <v>4</v>
      </c>
      <c r="BH70" s="152">
        <f t="shared" si="81"/>
        <v>154</v>
      </c>
      <c r="BI70" s="152">
        <f t="shared" si="82"/>
        <v>155</v>
      </c>
      <c r="BJ70" s="152">
        <f t="shared" si="83"/>
        <v>170</v>
      </c>
      <c r="BK70" s="152">
        <f t="shared" si="84"/>
        <v>201</v>
      </c>
      <c r="BL70" s="152" t="str">
        <f t="shared" si="85"/>
        <v/>
      </c>
      <c r="BM70" s="152" t="str">
        <f t="shared" si="86"/>
        <v/>
      </c>
      <c r="BN70" s="152" t="str">
        <f t="shared" si="87"/>
        <v/>
      </c>
      <c r="BO70" s="152" t="str">
        <f t="shared" si="88"/>
        <v/>
      </c>
      <c r="BP70" s="152" t="str">
        <f t="shared" si="89"/>
        <v/>
      </c>
      <c r="BQ70" s="153"/>
      <c r="BR70" s="151"/>
      <c r="BS70" s="152">
        <f t="shared" si="99"/>
        <v>201</v>
      </c>
      <c r="BT70" s="152">
        <f t="shared" si="100"/>
        <v>0</v>
      </c>
      <c r="BU70" s="152" t="str">
        <f t="shared" si="101"/>
        <v>SG DJK Rimpar 1</v>
      </c>
      <c r="BV70" s="151">
        <f t="shared" si="102"/>
        <v>2</v>
      </c>
      <c r="BW70" s="152">
        <f t="shared" si="103"/>
        <v>680</v>
      </c>
      <c r="BX70" s="152">
        <f>IF(COUNTIF(BH70:BP70,"&gt;0")&lt;Spielorte!$A$23,0,BE70/Spielorte!$A$23)</f>
        <v>0</v>
      </c>
      <c r="BY70" s="152">
        <f t="shared" si="104"/>
        <v>0</v>
      </c>
      <c r="BZ70" s="151">
        <f t="shared" si="90"/>
        <v>0</v>
      </c>
    </row>
    <row r="71" spans="1:78" ht="17.100000000000001" customHeight="1" x14ac:dyDescent="0.25">
      <c r="A71" s="414"/>
      <c r="B71" s="59" t="str">
        <f t="shared" si="91"/>
        <v>Kreß Michael</v>
      </c>
      <c r="C71" s="60">
        <f t="shared" si="92"/>
        <v>10622</v>
      </c>
      <c r="D71" s="61" t="str">
        <f t="shared" si="93"/>
        <v/>
      </c>
      <c r="E71" s="398"/>
      <c r="F71" s="61" t="str">
        <f t="shared" si="72"/>
        <v/>
      </c>
      <c r="G71" s="398"/>
      <c r="H71" s="61" t="str">
        <f t="shared" si="73"/>
        <v/>
      </c>
      <c r="I71" s="398"/>
      <c r="J71" s="61" t="str">
        <f t="shared" si="74"/>
        <v/>
      </c>
      <c r="K71" s="398"/>
      <c r="L71" s="61">
        <f t="shared" si="75"/>
        <v>196</v>
      </c>
      <c r="M71" s="398"/>
      <c r="N71" s="61" t="str">
        <f t="shared" si="94"/>
        <v/>
      </c>
      <c r="O71" s="398"/>
      <c r="P71" s="61" t="str">
        <f t="shared" si="76"/>
        <v/>
      </c>
      <c r="Q71" s="398"/>
      <c r="R71" s="61" t="str">
        <f t="shared" si="77"/>
        <v/>
      </c>
      <c r="S71" s="398"/>
      <c r="T71" s="61" t="str">
        <f t="shared" si="78"/>
        <v/>
      </c>
      <c r="U71" s="398"/>
      <c r="V71" s="61">
        <f t="shared" si="79"/>
        <v>196</v>
      </c>
      <c r="W71" s="398"/>
      <c r="Z71" s="406"/>
      <c r="AA71" s="90" t="str">
        <f>IF(AB71=0,"",_xlfn.CONCAT(VLOOKUP(AB71,Starter!A:C,2,0)))</f>
        <v>Kreß Michael</v>
      </c>
      <c r="AB71" s="80">
        <v>10622</v>
      </c>
      <c r="AC71" s="130"/>
      <c r="AD71" s="94"/>
      <c r="AE71" s="130"/>
      <c r="AF71" s="94"/>
      <c r="AG71" s="130"/>
      <c r="AH71" s="94"/>
      <c r="AI71" s="130"/>
      <c r="AJ71" s="94"/>
      <c r="AK71" s="130">
        <v>196</v>
      </c>
      <c r="AL71" s="94"/>
      <c r="AM71" s="130"/>
      <c r="AN71" s="94"/>
      <c r="AO71" s="134"/>
      <c r="AP71" s="94"/>
      <c r="AQ71" s="134"/>
      <c r="AR71" s="94"/>
      <c r="AS71" s="134"/>
      <c r="AT71" s="94"/>
      <c r="AU71" s="95">
        <f t="shared" si="80"/>
        <v>196</v>
      </c>
      <c r="AV71" s="96"/>
      <c r="AW71" s="83"/>
      <c r="AX71" s="84"/>
      <c r="AZ71" s="47"/>
      <c r="BA71" s="149"/>
      <c r="BB71" s="150"/>
      <c r="BC71" s="151"/>
      <c r="BD71" s="154">
        <f t="shared" si="95"/>
        <v>10622</v>
      </c>
      <c r="BE71" s="150">
        <f t="shared" si="96"/>
        <v>196</v>
      </c>
      <c r="BF71" s="152">
        <f t="shared" si="97"/>
        <v>1</v>
      </c>
      <c r="BG71" s="152">
        <f t="shared" si="98"/>
        <v>1</v>
      </c>
      <c r="BH71" s="152" t="str">
        <f t="shared" si="81"/>
        <v/>
      </c>
      <c r="BI71" s="152" t="str">
        <f t="shared" si="82"/>
        <v/>
      </c>
      <c r="BJ71" s="152" t="str">
        <f t="shared" si="83"/>
        <v/>
      </c>
      <c r="BK71" s="152" t="str">
        <f t="shared" si="84"/>
        <v/>
      </c>
      <c r="BL71" s="152">
        <f t="shared" si="85"/>
        <v>196</v>
      </c>
      <c r="BM71" s="152" t="str">
        <f t="shared" si="86"/>
        <v/>
      </c>
      <c r="BN71" s="152" t="str">
        <f t="shared" si="87"/>
        <v/>
      </c>
      <c r="BO71" s="152" t="str">
        <f t="shared" si="88"/>
        <v/>
      </c>
      <c r="BP71" s="152" t="str">
        <f t="shared" si="89"/>
        <v/>
      </c>
      <c r="BQ71" s="153"/>
      <c r="BR71" s="151"/>
      <c r="BS71" s="152">
        <f t="shared" si="99"/>
        <v>196</v>
      </c>
      <c r="BT71" s="152">
        <f t="shared" si="100"/>
        <v>0</v>
      </c>
      <c r="BU71" s="152" t="str">
        <f t="shared" si="101"/>
        <v>SG DJK Rimpar 1</v>
      </c>
      <c r="BV71" s="151">
        <f t="shared" si="102"/>
        <v>2</v>
      </c>
      <c r="BW71" s="152">
        <f t="shared" si="103"/>
        <v>196</v>
      </c>
      <c r="BX71" s="152">
        <f>IF(COUNTIF(BH71:BP71,"&gt;0")&lt;Spielorte!$A$23,0,BE71/Spielorte!$A$23)</f>
        <v>0</v>
      </c>
      <c r="BY71" s="152">
        <f t="shared" si="104"/>
        <v>0</v>
      </c>
      <c r="BZ71" s="151">
        <f t="shared" si="90"/>
        <v>0</v>
      </c>
    </row>
    <row r="72" spans="1:78" ht="17.100000000000001" customHeight="1" thickBot="1" x14ac:dyDescent="0.3">
      <c r="A72" s="415"/>
      <c r="B72" s="62" t="str">
        <f t="shared" si="91"/>
        <v>Plaschka Nico</v>
      </c>
      <c r="C72" s="63">
        <f t="shared" si="92"/>
        <v>38039</v>
      </c>
      <c r="D72" s="52" t="str">
        <f t="shared" si="93"/>
        <v/>
      </c>
      <c r="E72" s="399"/>
      <c r="F72" s="52" t="str">
        <f t="shared" si="72"/>
        <v/>
      </c>
      <c r="G72" s="399"/>
      <c r="H72" s="52" t="str">
        <f t="shared" si="73"/>
        <v/>
      </c>
      <c r="I72" s="399"/>
      <c r="J72" s="52" t="str">
        <f t="shared" si="74"/>
        <v/>
      </c>
      <c r="K72" s="399"/>
      <c r="L72" s="52" t="str">
        <f t="shared" si="75"/>
        <v/>
      </c>
      <c r="M72" s="399"/>
      <c r="N72" s="52">
        <f t="shared" si="94"/>
        <v>164</v>
      </c>
      <c r="O72" s="399"/>
      <c r="P72" s="52">
        <f t="shared" si="76"/>
        <v>132</v>
      </c>
      <c r="Q72" s="399"/>
      <c r="R72" s="52">
        <f t="shared" si="77"/>
        <v>135</v>
      </c>
      <c r="S72" s="399"/>
      <c r="T72" s="52">
        <f t="shared" si="78"/>
        <v>153</v>
      </c>
      <c r="U72" s="399"/>
      <c r="V72" s="52">
        <f t="shared" si="79"/>
        <v>584</v>
      </c>
      <c r="W72" s="399"/>
      <c r="Z72" s="407"/>
      <c r="AA72" s="99" t="str">
        <f>IF(AB72=0,"",_xlfn.CONCAT(VLOOKUP(AB72,Starter!A:C,2,0)))</f>
        <v>Plaschka Nico</v>
      </c>
      <c r="AB72" s="82">
        <v>38039</v>
      </c>
      <c r="AC72" s="133"/>
      <c r="AD72" s="100"/>
      <c r="AE72" s="133"/>
      <c r="AF72" s="100"/>
      <c r="AG72" s="133"/>
      <c r="AH72" s="100"/>
      <c r="AI72" s="133"/>
      <c r="AJ72" s="100"/>
      <c r="AK72" s="133"/>
      <c r="AL72" s="100"/>
      <c r="AM72" s="133">
        <v>164</v>
      </c>
      <c r="AN72" s="100"/>
      <c r="AO72" s="133">
        <v>132</v>
      </c>
      <c r="AP72" s="100"/>
      <c r="AQ72" s="133">
        <v>135</v>
      </c>
      <c r="AR72" s="100"/>
      <c r="AS72" s="133">
        <v>153</v>
      </c>
      <c r="AT72" s="100"/>
      <c r="AU72" s="97">
        <f t="shared" si="80"/>
        <v>584</v>
      </c>
      <c r="AV72" s="98"/>
      <c r="AW72" s="83"/>
      <c r="AX72" s="84"/>
      <c r="AZ72" s="47"/>
      <c r="BA72" s="149"/>
      <c r="BB72" s="150"/>
      <c r="BC72" s="151"/>
      <c r="BD72" s="154">
        <f t="shared" si="95"/>
        <v>38039</v>
      </c>
      <c r="BE72" s="150">
        <f t="shared" si="96"/>
        <v>584</v>
      </c>
      <c r="BF72" s="152">
        <f t="shared" si="97"/>
        <v>4</v>
      </c>
      <c r="BG72" s="152">
        <f t="shared" si="98"/>
        <v>4</v>
      </c>
      <c r="BH72" s="152" t="str">
        <f t="shared" si="81"/>
        <v/>
      </c>
      <c r="BI72" s="152" t="str">
        <f t="shared" si="82"/>
        <v/>
      </c>
      <c r="BJ72" s="152" t="str">
        <f t="shared" si="83"/>
        <v/>
      </c>
      <c r="BK72" s="152" t="str">
        <f t="shared" si="84"/>
        <v/>
      </c>
      <c r="BL72" s="152" t="str">
        <f t="shared" si="85"/>
        <v/>
      </c>
      <c r="BM72" s="152">
        <f t="shared" si="86"/>
        <v>164</v>
      </c>
      <c r="BN72" s="152">
        <f t="shared" si="87"/>
        <v>132</v>
      </c>
      <c r="BO72" s="152">
        <f t="shared" si="88"/>
        <v>135</v>
      </c>
      <c r="BP72" s="152">
        <f t="shared" si="89"/>
        <v>153</v>
      </c>
      <c r="BQ72" s="153"/>
      <c r="BR72" s="151"/>
      <c r="BS72" s="152">
        <f t="shared" si="99"/>
        <v>164</v>
      </c>
      <c r="BT72" s="152">
        <f t="shared" si="100"/>
        <v>0</v>
      </c>
      <c r="BU72" s="152" t="str">
        <f t="shared" si="101"/>
        <v>SG DJK Rimpar 1</v>
      </c>
      <c r="BV72" s="151">
        <f t="shared" si="102"/>
        <v>2</v>
      </c>
      <c r="BW72" s="152">
        <f t="shared" si="103"/>
        <v>584</v>
      </c>
      <c r="BX72" s="152">
        <f>IF(COUNTIF(BH72:BP72,"&gt;0")&lt;Spielorte!$A$23,0,BE72/Spielorte!$A$23)</f>
        <v>0</v>
      </c>
      <c r="BY72" s="152">
        <f t="shared" si="104"/>
        <v>0</v>
      </c>
      <c r="BZ72" s="151">
        <f t="shared" si="90"/>
        <v>0</v>
      </c>
    </row>
    <row r="73" spans="1:78" ht="17.100000000000001" customHeight="1" x14ac:dyDescent="0.25">
      <c r="A73" s="413" t="s">
        <v>3</v>
      </c>
      <c r="B73" s="56" t="str">
        <f t="shared" si="91"/>
        <v>Kreß Michael</v>
      </c>
      <c r="C73" s="57">
        <f t="shared" si="92"/>
        <v>10622</v>
      </c>
      <c r="D73" s="58">
        <f t="shared" si="93"/>
        <v>223</v>
      </c>
      <c r="E73" s="397">
        <f>IF(AD73="","",AD73)</f>
        <v>1</v>
      </c>
      <c r="F73" s="58">
        <f t="shared" si="72"/>
        <v>199</v>
      </c>
      <c r="G73" s="397">
        <f>IF(AF73="","",AF73)</f>
        <v>1</v>
      </c>
      <c r="H73" s="58">
        <f t="shared" si="73"/>
        <v>181</v>
      </c>
      <c r="I73" s="397">
        <f>IF(AH73="","",AH73)</f>
        <v>1</v>
      </c>
      <c r="J73" s="58">
        <f t="shared" si="74"/>
        <v>191</v>
      </c>
      <c r="K73" s="397">
        <f>IF(AJ73="","",AJ73)</f>
        <v>1</v>
      </c>
      <c r="L73" s="58" t="str">
        <f t="shared" si="75"/>
        <v/>
      </c>
      <c r="M73" s="397">
        <f>IF(AL73="","",AL73)</f>
        <v>0</v>
      </c>
      <c r="N73" s="58">
        <f t="shared" si="94"/>
        <v>196</v>
      </c>
      <c r="O73" s="397">
        <f>IF(AN73="","",AN73)</f>
        <v>1</v>
      </c>
      <c r="P73" s="58">
        <f t="shared" si="76"/>
        <v>173</v>
      </c>
      <c r="Q73" s="397">
        <f>IF(AP73="","",AP73)</f>
        <v>0</v>
      </c>
      <c r="R73" s="58">
        <f t="shared" si="77"/>
        <v>212</v>
      </c>
      <c r="S73" s="397">
        <f>IF(AR73="","",AR73)</f>
        <v>1</v>
      </c>
      <c r="T73" s="58">
        <f t="shared" si="78"/>
        <v>177</v>
      </c>
      <c r="U73" s="397">
        <f>IF(AT73="","",AT73)</f>
        <v>1</v>
      </c>
      <c r="V73" s="58">
        <f t="shared" si="79"/>
        <v>1552</v>
      </c>
      <c r="W73" s="397">
        <f>IF(AV73="","",AV73)</f>
        <v>7</v>
      </c>
      <c r="Z73" s="405" t="s">
        <v>3</v>
      </c>
      <c r="AA73" s="272" t="str">
        <f>IF(AB73=0,"",_xlfn.CONCAT(VLOOKUP(AB73,Starter!A:C,2,0)))</f>
        <v>Kreß Michael</v>
      </c>
      <c r="AB73" s="81">
        <v>10622</v>
      </c>
      <c r="AC73" s="132">
        <v>223</v>
      </c>
      <c r="AD73" s="91">
        <f>IF(SUM(AC73:AC75)+AC87=0,0,IF(SUM(ABS(AC73),ABS(AC74),ABS(AC75))=AC87,0.5,IF(SUM(ABS(AC73),ABS(AC74),ABS(AC75))&gt;AC87,1,0)))</f>
        <v>1</v>
      </c>
      <c r="AE73" s="132">
        <v>199</v>
      </c>
      <c r="AF73" s="91">
        <f>IF(SUM(AE73:AE75)+AE87=0,0,IF(SUM(ABS(AE73),ABS(AE74),ABS(AE75))=AE87,0.5,IF(SUM(ABS(AE73),ABS(AE74),ABS(AE75))&gt;AE87,1,0)))</f>
        <v>1</v>
      </c>
      <c r="AG73" s="132">
        <v>181</v>
      </c>
      <c r="AH73" s="91">
        <f>IF(SUM(AG73:AG75)+AG87=0,0,IF(SUM(ABS(AG73),ABS(AG74),ABS(AG75))=AG87,0.5,IF(SUM(ABS(AG73),ABS(AG74),ABS(AG75))&gt;AG87,1,0)))</f>
        <v>1</v>
      </c>
      <c r="AI73" s="132">
        <v>191</v>
      </c>
      <c r="AJ73" s="91">
        <f>IF(SUM(AI73:AI75)+AI87=0,0,IF(SUM(ABS(AI73),ABS(AI74),ABS(AI75))=AI87,0.5,IF(SUM(ABS(AI73),ABS(AI74),ABS(AI75))&gt;AI87,1,0)))</f>
        <v>1</v>
      </c>
      <c r="AK73" s="132"/>
      <c r="AL73" s="91">
        <f>IF(SUM(AK73:AK75)+AK87=0,0,IF(SUM(ABS(AK73),ABS(AK74),ABS(AK75))=AK87,0.5,IF(SUM(ABS(AK73),ABS(AK74),ABS(AK75))&gt;AK87,1,0)))</f>
        <v>0</v>
      </c>
      <c r="AM73" s="132">
        <v>196</v>
      </c>
      <c r="AN73" s="91">
        <f>IF(SUM(AM73:AM75)+AM87=0,0,IF(SUM(ABS(AM73),ABS(AM74),ABS(AM75))=AM87,0.5,IF(SUM(ABS(AM73),ABS(AM74),ABS(AM75))&gt;AM87,1,0)))</f>
        <v>1</v>
      </c>
      <c r="AO73" s="132">
        <v>173</v>
      </c>
      <c r="AP73" s="91">
        <f>IF(SUM(AO73:AO75)+AO87=0,0,IF(SUM(ABS(AO73),ABS(AO74),ABS(AO75))=AO87,0.5,IF(SUM(ABS(AO73),ABS(AO74),ABS(AO75))&gt;AO87,1,0)))</f>
        <v>0</v>
      </c>
      <c r="AQ73" s="132">
        <v>212</v>
      </c>
      <c r="AR73" s="91">
        <f>IF(SUM(AQ73:AQ75)+AQ87=0,0,IF(SUM(ABS(AQ73),ABS(AQ74),ABS(AQ75))=AQ87,0.5,IF(SUM(ABS(AQ73),ABS(AQ74),ABS(AQ75))&gt;AQ87,1,0)))</f>
        <v>1</v>
      </c>
      <c r="AS73" s="132">
        <v>177</v>
      </c>
      <c r="AT73" s="91">
        <f>IF(SUM(AS73:AS75)+AS87=0,0,IF(SUM(ABS(AS73),ABS(AS74),ABS(AS75))=AS87,0.5,IF(SUM(ABS(AS73),ABS(AS74),ABS(AS75))&gt;AS87,1,0)))</f>
        <v>1</v>
      </c>
      <c r="AU73" s="92">
        <f t="shared" si="80"/>
        <v>1552</v>
      </c>
      <c r="AV73" s="93">
        <f>SUM(AD73+AF73+AH73+AJ73+AL73+AN73+AP73+AR73+AT73)</f>
        <v>7</v>
      </c>
      <c r="AW73" s="83"/>
      <c r="AX73" s="84"/>
      <c r="AZ73" s="47"/>
      <c r="BA73" s="149"/>
      <c r="BB73" s="150"/>
      <c r="BC73" s="151"/>
      <c r="BD73" s="154">
        <f t="shared" si="95"/>
        <v>10622</v>
      </c>
      <c r="BE73" s="150">
        <f t="shared" si="96"/>
        <v>1552</v>
      </c>
      <c r="BF73" s="152">
        <f t="shared" si="97"/>
        <v>8</v>
      </c>
      <c r="BG73" s="152">
        <f t="shared" si="98"/>
        <v>8</v>
      </c>
      <c r="BH73" s="152">
        <f t="shared" si="81"/>
        <v>223</v>
      </c>
      <c r="BI73" s="152">
        <f t="shared" si="82"/>
        <v>199</v>
      </c>
      <c r="BJ73" s="152">
        <f t="shared" si="83"/>
        <v>181</v>
      </c>
      <c r="BK73" s="152">
        <f t="shared" si="84"/>
        <v>191</v>
      </c>
      <c r="BL73" s="152" t="str">
        <f t="shared" si="85"/>
        <v/>
      </c>
      <c r="BM73" s="152">
        <f t="shared" si="86"/>
        <v>196</v>
      </c>
      <c r="BN73" s="152">
        <f t="shared" si="87"/>
        <v>173</v>
      </c>
      <c r="BO73" s="152">
        <f t="shared" si="88"/>
        <v>212</v>
      </c>
      <c r="BP73" s="152">
        <f t="shared" si="89"/>
        <v>177</v>
      </c>
      <c r="BQ73" s="153"/>
      <c r="BR73" s="151"/>
      <c r="BS73" s="152">
        <f t="shared" si="99"/>
        <v>223</v>
      </c>
      <c r="BT73" s="152">
        <f t="shared" si="100"/>
        <v>0</v>
      </c>
      <c r="BU73" s="152" t="str">
        <f t="shared" si="101"/>
        <v>SG DJK Rimpar 1</v>
      </c>
      <c r="BV73" s="151">
        <f t="shared" si="102"/>
        <v>2</v>
      </c>
      <c r="BW73" s="152">
        <f t="shared" si="103"/>
        <v>1552</v>
      </c>
      <c r="BX73" s="152">
        <f>IF(COUNTIF(BH73:BP73,"&gt;0")&lt;Spielorte!$A$23,0,BE73/Spielorte!$A$23)</f>
        <v>0</v>
      </c>
      <c r="BY73" s="152">
        <f t="shared" si="104"/>
        <v>0</v>
      </c>
      <c r="BZ73" s="151">
        <f t="shared" si="90"/>
        <v>0</v>
      </c>
    </row>
    <row r="74" spans="1:78" ht="17.100000000000001" customHeight="1" x14ac:dyDescent="0.25">
      <c r="A74" s="414"/>
      <c r="B74" s="59" t="str">
        <f t="shared" si="91"/>
        <v>Plaschka Nico</v>
      </c>
      <c r="C74" s="60">
        <f t="shared" si="92"/>
        <v>38039</v>
      </c>
      <c r="D74" s="61" t="str">
        <f t="shared" si="93"/>
        <v/>
      </c>
      <c r="E74" s="398"/>
      <c r="F74" s="61" t="str">
        <f t="shared" si="72"/>
        <v/>
      </c>
      <c r="G74" s="398"/>
      <c r="H74" s="61" t="str">
        <f t="shared" si="73"/>
        <v/>
      </c>
      <c r="I74" s="398"/>
      <c r="J74" s="61" t="str">
        <f t="shared" si="74"/>
        <v/>
      </c>
      <c r="K74" s="398"/>
      <c r="L74" s="61">
        <f t="shared" si="75"/>
        <v>155</v>
      </c>
      <c r="M74" s="398"/>
      <c r="N74" s="61" t="str">
        <f t="shared" si="94"/>
        <v/>
      </c>
      <c r="O74" s="398"/>
      <c r="P74" s="61" t="str">
        <f t="shared" si="76"/>
        <v/>
      </c>
      <c r="Q74" s="398"/>
      <c r="R74" s="61" t="str">
        <f t="shared" si="77"/>
        <v/>
      </c>
      <c r="S74" s="398"/>
      <c r="T74" s="61" t="str">
        <f t="shared" si="78"/>
        <v/>
      </c>
      <c r="U74" s="398"/>
      <c r="V74" s="61">
        <f t="shared" si="79"/>
        <v>155</v>
      </c>
      <c r="W74" s="398"/>
      <c r="Z74" s="406"/>
      <c r="AA74" s="90" t="str">
        <f>IF(AB74=0,"",_xlfn.CONCAT(VLOOKUP(AB74,Starter!A:C,2,0)))</f>
        <v>Plaschka Nico</v>
      </c>
      <c r="AB74" s="80">
        <v>38039</v>
      </c>
      <c r="AC74" s="130"/>
      <c r="AD74" s="94"/>
      <c r="AE74" s="130"/>
      <c r="AF74" s="94"/>
      <c r="AG74" s="130"/>
      <c r="AH74" s="94"/>
      <c r="AI74" s="130"/>
      <c r="AJ74" s="94"/>
      <c r="AK74" s="130">
        <v>155</v>
      </c>
      <c r="AL74" s="94"/>
      <c r="AM74" s="130"/>
      <c r="AN74" s="94"/>
      <c r="AO74" s="130"/>
      <c r="AP74" s="94"/>
      <c r="AQ74" s="130"/>
      <c r="AR74" s="94"/>
      <c r="AS74" s="130"/>
      <c r="AT74" s="94"/>
      <c r="AU74" s="95">
        <f t="shared" si="80"/>
        <v>155</v>
      </c>
      <c r="AV74" s="96"/>
      <c r="AW74" s="83"/>
      <c r="AX74" s="84"/>
      <c r="AZ74" s="47"/>
      <c r="BA74" s="149"/>
      <c r="BB74" s="150"/>
      <c r="BC74" s="151"/>
      <c r="BD74" s="154">
        <f t="shared" si="95"/>
        <v>38039</v>
      </c>
      <c r="BE74" s="150">
        <f t="shared" si="96"/>
        <v>155</v>
      </c>
      <c r="BF74" s="152">
        <f t="shared" si="97"/>
        <v>1</v>
      </c>
      <c r="BG74" s="152">
        <f t="shared" si="98"/>
        <v>1</v>
      </c>
      <c r="BH74" s="152" t="str">
        <f t="shared" si="81"/>
        <v/>
      </c>
      <c r="BI74" s="152" t="str">
        <f t="shared" si="82"/>
        <v/>
      </c>
      <c r="BJ74" s="152" t="str">
        <f t="shared" si="83"/>
        <v/>
      </c>
      <c r="BK74" s="152" t="str">
        <f t="shared" si="84"/>
        <v/>
      </c>
      <c r="BL74" s="152">
        <f t="shared" si="85"/>
        <v>155</v>
      </c>
      <c r="BM74" s="152" t="str">
        <f t="shared" si="86"/>
        <v/>
      </c>
      <c r="BN74" s="152" t="str">
        <f t="shared" si="87"/>
        <v/>
      </c>
      <c r="BO74" s="152" t="str">
        <f t="shared" si="88"/>
        <v/>
      </c>
      <c r="BP74" s="152" t="str">
        <f t="shared" si="89"/>
        <v/>
      </c>
      <c r="BQ74" s="153"/>
      <c r="BR74" s="151"/>
      <c r="BS74" s="152">
        <f t="shared" si="99"/>
        <v>155</v>
      </c>
      <c r="BT74" s="152">
        <f t="shared" si="100"/>
        <v>0</v>
      </c>
      <c r="BU74" s="152" t="str">
        <f t="shared" si="101"/>
        <v>SG DJK Rimpar 1</v>
      </c>
      <c r="BV74" s="151">
        <f t="shared" si="102"/>
        <v>2</v>
      </c>
      <c r="BW74" s="152">
        <f t="shared" si="103"/>
        <v>155</v>
      </c>
      <c r="BX74" s="152">
        <f>IF(COUNTIF(BH74:BP74,"&gt;0")&lt;Spielorte!$A$23,0,BE74/Spielorte!$A$23)</f>
        <v>0</v>
      </c>
      <c r="BY74" s="152">
        <f t="shared" si="104"/>
        <v>0</v>
      </c>
      <c r="BZ74" s="151">
        <f t="shared" si="90"/>
        <v>0</v>
      </c>
    </row>
    <row r="75" spans="1:78" ht="17.100000000000001" customHeight="1" thickBot="1" x14ac:dyDescent="0.3">
      <c r="A75" s="415"/>
      <c r="B75" s="62" t="str">
        <f t="shared" si="91"/>
        <v/>
      </c>
      <c r="C75" s="63" t="str">
        <f t="shared" si="92"/>
        <v/>
      </c>
      <c r="D75" s="52" t="str">
        <f t="shared" si="93"/>
        <v/>
      </c>
      <c r="E75" s="399"/>
      <c r="F75" s="52" t="str">
        <f t="shared" si="72"/>
        <v/>
      </c>
      <c r="G75" s="399"/>
      <c r="H75" s="52" t="str">
        <f t="shared" si="73"/>
        <v/>
      </c>
      <c r="I75" s="399"/>
      <c r="J75" s="52" t="str">
        <f t="shared" si="74"/>
        <v/>
      </c>
      <c r="K75" s="399"/>
      <c r="L75" s="52" t="str">
        <f t="shared" si="75"/>
        <v/>
      </c>
      <c r="M75" s="399"/>
      <c r="N75" s="52" t="str">
        <f t="shared" si="94"/>
        <v/>
      </c>
      <c r="O75" s="399"/>
      <c r="P75" s="52" t="str">
        <f t="shared" si="76"/>
        <v/>
      </c>
      <c r="Q75" s="399"/>
      <c r="R75" s="52" t="str">
        <f t="shared" si="77"/>
        <v/>
      </c>
      <c r="S75" s="399"/>
      <c r="T75" s="52" t="str">
        <f t="shared" si="78"/>
        <v/>
      </c>
      <c r="U75" s="399"/>
      <c r="V75" s="52" t="str">
        <f t="shared" si="79"/>
        <v/>
      </c>
      <c r="W75" s="399"/>
      <c r="Z75" s="407"/>
      <c r="AA75" s="99" t="str">
        <f>IF(AB75=0,"",_xlfn.CONCAT(VLOOKUP(AB75,Starter!A:C,2,0)))</f>
        <v/>
      </c>
      <c r="AB75" s="82"/>
      <c r="AC75" s="133"/>
      <c r="AD75" s="100"/>
      <c r="AE75" s="133"/>
      <c r="AF75" s="100"/>
      <c r="AG75" s="133"/>
      <c r="AH75" s="100"/>
      <c r="AI75" s="133"/>
      <c r="AJ75" s="100"/>
      <c r="AK75" s="133"/>
      <c r="AL75" s="100"/>
      <c r="AM75" s="133"/>
      <c r="AN75" s="100"/>
      <c r="AO75" s="133"/>
      <c r="AP75" s="100"/>
      <c r="AQ75" s="133"/>
      <c r="AR75" s="100"/>
      <c r="AS75" s="133"/>
      <c r="AT75" s="100"/>
      <c r="AU75" s="97">
        <f t="shared" si="80"/>
        <v>0</v>
      </c>
      <c r="AV75" s="98"/>
      <c r="AW75" s="83"/>
      <c r="AX75" s="84"/>
      <c r="AZ75" s="47"/>
      <c r="BA75" s="149"/>
      <c r="BB75" s="150"/>
      <c r="BC75" s="151"/>
      <c r="BD75" s="154">
        <f t="shared" si="95"/>
        <v>0</v>
      </c>
      <c r="BE75" s="150">
        <f t="shared" si="96"/>
        <v>0</v>
      </c>
      <c r="BF75" s="152">
        <f t="shared" si="97"/>
        <v>0</v>
      </c>
      <c r="BG75" s="152">
        <f t="shared" si="98"/>
        <v>0</v>
      </c>
      <c r="BH75" s="152" t="str">
        <f t="shared" si="81"/>
        <v/>
      </c>
      <c r="BI75" s="152" t="str">
        <f t="shared" si="82"/>
        <v/>
      </c>
      <c r="BJ75" s="152" t="str">
        <f t="shared" si="83"/>
        <v/>
      </c>
      <c r="BK75" s="152" t="str">
        <f t="shared" si="84"/>
        <v/>
      </c>
      <c r="BL75" s="152" t="str">
        <f t="shared" si="85"/>
        <v/>
      </c>
      <c r="BM75" s="152" t="str">
        <f t="shared" si="86"/>
        <v/>
      </c>
      <c r="BN75" s="152" t="str">
        <f t="shared" si="87"/>
        <v/>
      </c>
      <c r="BO75" s="152" t="str">
        <f t="shared" si="88"/>
        <v/>
      </c>
      <c r="BP75" s="152" t="str">
        <f t="shared" si="89"/>
        <v/>
      </c>
      <c r="BQ75" s="153"/>
      <c r="BR75" s="151"/>
      <c r="BS75" s="152">
        <f t="shared" si="99"/>
        <v>0</v>
      </c>
      <c r="BT75" s="152">
        <f t="shared" si="100"/>
        <v>0</v>
      </c>
      <c r="BU75" s="152" t="str">
        <f t="shared" si="101"/>
        <v>SG DJK Rimpar 1</v>
      </c>
      <c r="BV75" s="151">
        <f t="shared" si="102"/>
        <v>2</v>
      </c>
      <c r="BW75" s="152">
        <f t="shared" si="103"/>
        <v>0</v>
      </c>
      <c r="BX75" s="152">
        <f>IF(COUNTIF(BH75:BP75,"&gt;0")&lt;Spielorte!$A$23,0,BE75/Spielorte!$A$23)</f>
        <v>0</v>
      </c>
      <c r="BY75" s="152">
        <f t="shared" si="104"/>
        <v>0</v>
      </c>
      <c r="BZ75" s="151">
        <f t="shared" si="90"/>
        <v>0</v>
      </c>
    </row>
    <row r="76" spans="1:78" ht="17.100000000000001" customHeight="1" x14ac:dyDescent="0.25">
      <c r="A76" s="413" t="s">
        <v>11</v>
      </c>
      <c r="B76" s="56" t="str">
        <f>IF(AA76=0,"",AA76)</f>
        <v>Werder Jan-Uwe</v>
      </c>
      <c r="C76" s="57">
        <f t="shared" si="92"/>
        <v>16301</v>
      </c>
      <c r="D76" s="58">
        <f t="shared" si="93"/>
        <v>181</v>
      </c>
      <c r="E76" s="397">
        <f>IF(AD76="","",AD76)</f>
        <v>0</v>
      </c>
      <c r="F76" s="58">
        <f t="shared" si="72"/>
        <v>158</v>
      </c>
      <c r="G76" s="397">
        <f>IF(AF76="","",AF76)</f>
        <v>0</v>
      </c>
      <c r="H76" s="58">
        <f t="shared" si="73"/>
        <v>156</v>
      </c>
      <c r="I76" s="397">
        <f>IF(AH76="","",AH76)</f>
        <v>0</v>
      </c>
      <c r="J76" s="58">
        <f t="shared" si="74"/>
        <v>191</v>
      </c>
      <c r="K76" s="397">
        <f>IF(AJ76="","",AJ76)</f>
        <v>1</v>
      </c>
      <c r="L76" s="58">
        <f t="shared" si="75"/>
        <v>182</v>
      </c>
      <c r="M76" s="397">
        <f>IF(AL76="","",AL76)</f>
        <v>0</v>
      </c>
      <c r="N76" s="58">
        <f t="shared" si="94"/>
        <v>212</v>
      </c>
      <c r="O76" s="397">
        <f>IF(AN76="","",AN76)</f>
        <v>1</v>
      </c>
      <c r="P76" s="58">
        <f t="shared" si="76"/>
        <v>184</v>
      </c>
      <c r="Q76" s="397">
        <f>IF(AP76="","",AP76)</f>
        <v>0</v>
      </c>
      <c r="R76" s="58">
        <f t="shared" si="77"/>
        <v>193</v>
      </c>
      <c r="S76" s="397">
        <f>IF(AR76="","",AR76)</f>
        <v>1</v>
      </c>
      <c r="T76" s="58">
        <f t="shared" si="78"/>
        <v>136</v>
      </c>
      <c r="U76" s="397">
        <f>IF(AT76="","",AT76)</f>
        <v>0</v>
      </c>
      <c r="V76" s="58">
        <f t="shared" si="79"/>
        <v>1593</v>
      </c>
      <c r="W76" s="397">
        <f>IF(AV76="","",AV76)</f>
        <v>3</v>
      </c>
      <c r="Z76" s="405" t="s">
        <v>11</v>
      </c>
      <c r="AA76" s="90" t="str">
        <f>IF(AB76=0,"",_xlfn.CONCAT(VLOOKUP(AB76,Starter!A:C,2,0)))</f>
        <v>Werder Jan-Uwe</v>
      </c>
      <c r="AB76" s="81">
        <v>16301</v>
      </c>
      <c r="AC76" s="132">
        <v>181</v>
      </c>
      <c r="AD76" s="91">
        <f>IF(SUM(AC76:AC78)+AC88=0,0,IF(SUM(ABS(AC76),ABS(AC77),ABS(AC78))=AC88,0.5,IF(SUM(ABS(AC76),ABS(AC77),ABS(AC78))&gt;AC88,1,0)))</f>
        <v>0</v>
      </c>
      <c r="AE76" s="132">
        <v>158</v>
      </c>
      <c r="AF76" s="91">
        <f>IF(SUM(AE76:AE78)+AE88=0,0,IF(SUM(ABS(AE76),ABS(AE77),ABS(AE78))=AE88,0.5,IF(SUM(ABS(AE76),ABS(AE77),ABS(AE78))&gt;AE88,1,0)))</f>
        <v>0</v>
      </c>
      <c r="AG76" s="132">
        <v>156</v>
      </c>
      <c r="AH76" s="91">
        <f>IF(SUM(AG76:AG78)+AG88=0,0,IF(SUM(ABS(AG76),ABS(AG77),ABS(AG78))=AG88,0.5,IF(SUM(ABS(AG76),ABS(AG77),ABS(AG78))&gt;AG88,1,0)))</f>
        <v>0</v>
      </c>
      <c r="AI76" s="132">
        <v>191</v>
      </c>
      <c r="AJ76" s="91">
        <f>IF(SUM(AI76:AI78)+AI88=0,0,IF(SUM(ABS(AI76),ABS(AI77),ABS(AI78))=AI88,0.5,IF(SUM(ABS(AI76),ABS(AI77),ABS(AI78))&gt;AI88,1,0)))</f>
        <v>1</v>
      </c>
      <c r="AK76" s="132">
        <v>182</v>
      </c>
      <c r="AL76" s="91">
        <f>IF(SUM(AK76:AK78)+AK88=0,0,IF(SUM(ABS(AK76),ABS(AK77),ABS(AK78))=AK88,0.5,IF(SUM(ABS(AK76),ABS(AK77),ABS(AK78))&gt;AK88,1,0)))</f>
        <v>0</v>
      </c>
      <c r="AM76" s="132">
        <v>212</v>
      </c>
      <c r="AN76" s="91">
        <f>IF(SUM(AM76:AM78)+AM88=0,0,IF(SUM(ABS(AM76),ABS(AM77),ABS(AM78))=AM88,0.5,IF(SUM(ABS(AM76),ABS(AM77),ABS(AM78))&gt;AM88,1,0)))</f>
        <v>1</v>
      </c>
      <c r="AO76" s="132">
        <v>184</v>
      </c>
      <c r="AP76" s="91">
        <f>IF(SUM(AO76:AO78)+AO88=0,0,IF(SUM(ABS(AO76),ABS(AO77),ABS(AO78))=AO88,0.5,IF(SUM(ABS(AO76),ABS(AO77),ABS(AO78))&gt;AO88,1,0)))</f>
        <v>0</v>
      </c>
      <c r="AQ76" s="132">
        <v>193</v>
      </c>
      <c r="AR76" s="91">
        <f>IF(SUM(AQ76:AQ78)+AQ88=0,0,IF(SUM(ABS(AQ76),ABS(AQ77),ABS(AQ78))=AQ88,0.5,IF(SUM(ABS(AQ76),ABS(AQ77),ABS(AQ78))&gt;AQ88,1,0)))</f>
        <v>1</v>
      </c>
      <c r="AS76" s="132">
        <v>136</v>
      </c>
      <c r="AT76" s="91">
        <f>IF(SUM(AS76:AS78)+AS88=0,0,IF(SUM(ABS(AS76),ABS(AS77),ABS(AS78))=AS88,0.5,IF(SUM(ABS(AS76),ABS(AS77),ABS(AS78))&gt;AS88,1,0)))</f>
        <v>0</v>
      </c>
      <c r="AU76" s="92">
        <f t="shared" si="80"/>
        <v>1593</v>
      </c>
      <c r="AV76" s="93">
        <f>SUM(AD76+AF76+AH76+AJ76+AL76+AN76+AP76+AR76+AT76)</f>
        <v>3</v>
      </c>
      <c r="AW76" s="83"/>
      <c r="AX76" s="84"/>
      <c r="AZ76" s="47"/>
      <c r="BA76" s="149"/>
      <c r="BB76" s="150"/>
      <c r="BC76" s="151"/>
      <c r="BD76" s="154">
        <f t="shared" si="95"/>
        <v>16301</v>
      </c>
      <c r="BE76" s="150">
        <f t="shared" si="96"/>
        <v>1593</v>
      </c>
      <c r="BF76" s="152">
        <f t="shared" si="97"/>
        <v>9</v>
      </c>
      <c r="BG76" s="152">
        <f t="shared" si="98"/>
        <v>9</v>
      </c>
      <c r="BH76" s="152">
        <f t="shared" si="81"/>
        <v>181</v>
      </c>
      <c r="BI76" s="152">
        <f t="shared" si="82"/>
        <v>158</v>
      </c>
      <c r="BJ76" s="152">
        <f t="shared" si="83"/>
        <v>156</v>
      </c>
      <c r="BK76" s="152">
        <f t="shared" si="84"/>
        <v>191</v>
      </c>
      <c r="BL76" s="152">
        <f t="shared" si="85"/>
        <v>182</v>
      </c>
      <c r="BM76" s="152">
        <f t="shared" si="86"/>
        <v>212</v>
      </c>
      <c r="BN76" s="152">
        <f t="shared" si="87"/>
        <v>184</v>
      </c>
      <c r="BO76" s="152">
        <f t="shared" si="88"/>
        <v>193</v>
      </c>
      <c r="BP76" s="152">
        <f t="shared" si="89"/>
        <v>136</v>
      </c>
      <c r="BQ76" s="153"/>
      <c r="BR76" s="151"/>
      <c r="BS76" s="152">
        <f t="shared" si="99"/>
        <v>212</v>
      </c>
      <c r="BT76" s="152">
        <f t="shared" si="100"/>
        <v>0</v>
      </c>
      <c r="BU76" s="152" t="str">
        <f t="shared" si="101"/>
        <v>SG DJK Rimpar 1</v>
      </c>
      <c r="BV76" s="151">
        <f t="shared" si="102"/>
        <v>2</v>
      </c>
      <c r="BW76" s="152">
        <f t="shared" si="103"/>
        <v>1593</v>
      </c>
      <c r="BX76" s="152">
        <f>IF(COUNTIF(BH76:BP76,"&gt;0")&lt;Spielorte!$A$23,0,BE76/Spielorte!$A$23)</f>
        <v>177</v>
      </c>
      <c r="BY76" s="152">
        <f t="shared" si="104"/>
        <v>0</v>
      </c>
      <c r="BZ76" s="151">
        <f t="shared" si="90"/>
        <v>0</v>
      </c>
    </row>
    <row r="77" spans="1:78" ht="17.100000000000001" customHeight="1" x14ac:dyDescent="0.25">
      <c r="A77" s="414"/>
      <c r="B77" s="59" t="str">
        <f>IF(AA77=0,"",AA77)</f>
        <v/>
      </c>
      <c r="C77" s="60" t="str">
        <f t="shared" si="92"/>
        <v/>
      </c>
      <c r="D77" s="61" t="str">
        <f t="shared" si="93"/>
        <v/>
      </c>
      <c r="E77" s="398"/>
      <c r="F77" s="61" t="str">
        <f t="shared" si="72"/>
        <v/>
      </c>
      <c r="G77" s="398"/>
      <c r="H77" s="61" t="str">
        <f t="shared" si="73"/>
        <v/>
      </c>
      <c r="I77" s="398"/>
      <c r="J77" s="61" t="str">
        <f t="shared" si="74"/>
        <v/>
      </c>
      <c r="K77" s="398"/>
      <c r="L77" s="61" t="str">
        <f t="shared" si="75"/>
        <v/>
      </c>
      <c r="M77" s="398"/>
      <c r="N77" s="61" t="str">
        <f t="shared" si="94"/>
        <v/>
      </c>
      <c r="O77" s="398"/>
      <c r="P77" s="61" t="str">
        <f t="shared" si="76"/>
        <v/>
      </c>
      <c r="Q77" s="398"/>
      <c r="R77" s="61" t="str">
        <f t="shared" si="77"/>
        <v/>
      </c>
      <c r="S77" s="398"/>
      <c r="T77" s="61" t="str">
        <f t="shared" si="78"/>
        <v/>
      </c>
      <c r="U77" s="398"/>
      <c r="V77" s="61" t="str">
        <f t="shared" si="79"/>
        <v/>
      </c>
      <c r="W77" s="398"/>
      <c r="Z77" s="406"/>
      <c r="AA77" s="90" t="str">
        <f>IF(AB77=0,"",_xlfn.CONCAT(VLOOKUP(AB77,Starter!A:C,2,0)))</f>
        <v/>
      </c>
      <c r="AB77" s="80"/>
      <c r="AC77" s="130"/>
      <c r="AD77" s="94"/>
      <c r="AE77" s="130"/>
      <c r="AF77" s="94"/>
      <c r="AG77" s="130"/>
      <c r="AH77" s="94"/>
      <c r="AI77" s="130"/>
      <c r="AJ77" s="94"/>
      <c r="AK77" s="130"/>
      <c r="AL77" s="94"/>
      <c r="AM77" s="130"/>
      <c r="AN77" s="94"/>
      <c r="AO77" s="130"/>
      <c r="AP77" s="94"/>
      <c r="AQ77" s="130"/>
      <c r="AR77" s="94"/>
      <c r="AS77" s="130"/>
      <c r="AT77" s="94"/>
      <c r="AU77" s="95">
        <f t="shared" si="80"/>
        <v>0</v>
      </c>
      <c r="AV77" s="96"/>
      <c r="AW77" s="83"/>
      <c r="AX77" s="84"/>
      <c r="AZ77" s="47"/>
      <c r="BA77" s="149"/>
      <c r="BB77" s="150"/>
      <c r="BC77" s="151"/>
      <c r="BD77" s="154">
        <f t="shared" si="95"/>
        <v>0</v>
      </c>
      <c r="BE77" s="150">
        <f t="shared" si="96"/>
        <v>0</v>
      </c>
      <c r="BF77" s="152">
        <f t="shared" si="97"/>
        <v>0</v>
      </c>
      <c r="BG77" s="152">
        <f t="shared" si="98"/>
        <v>0</v>
      </c>
      <c r="BH77" s="152" t="str">
        <f t="shared" si="81"/>
        <v/>
      </c>
      <c r="BI77" s="152" t="str">
        <f t="shared" si="82"/>
        <v/>
      </c>
      <c r="BJ77" s="152" t="str">
        <f t="shared" si="83"/>
        <v/>
      </c>
      <c r="BK77" s="152" t="str">
        <f t="shared" si="84"/>
        <v/>
      </c>
      <c r="BL77" s="152" t="str">
        <f t="shared" si="85"/>
        <v/>
      </c>
      <c r="BM77" s="152" t="str">
        <f t="shared" si="86"/>
        <v/>
      </c>
      <c r="BN77" s="152" t="str">
        <f t="shared" si="87"/>
        <v/>
      </c>
      <c r="BO77" s="152" t="str">
        <f t="shared" si="88"/>
        <v/>
      </c>
      <c r="BP77" s="152" t="str">
        <f t="shared" si="89"/>
        <v/>
      </c>
      <c r="BQ77" s="153"/>
      <c r="BR77" s="151"/>
      <c r="BS77" s="152">
        <f t="shared" si="99"/>
        <v>0</v>
      </c>
      <c r="BT77" s="152">
        <f t="shared" si="100"/>
        <v>0</v>
      </c>
      <c r="BU77" s="152" t="str">
        <f t="shared" si="101"/>
        <v>SG DJK Rimpar 1</v>
      </c>
      <c r="BV77" s="151">
        <f t="shared" si="102"/>
        <v>2</v>
      </c>
      <c r="BW77" s="152">
        <f t="shared" si="103"/>
        <v>0</v>
      </c>
      <c r="BX77" s="152">
        <f>IF(COUNTIF(BH77:BP77,"&gt;0")&lt;Spielorte!$A$23,0,BE77/Spielorte!$A$23)</f>
        <v>0</v>
      </c>
      <c r="BY77" s="152">
        <f t="shared" si="104"/>
        <v>0</v>
      </c>
      <c r="BZ77" s="151">
        <f t="shared" si="90"/>
        <v>0</v>
      </c>
    </row>
    <row r="78" spans="1:78" ht="17.100000000000001" customHeight="1" thickBot="1" x14ac:dyDescent="0.3">
      <c r="A78" s="415"/>
      <c r="B78" s="62" t="str">
        <f>IF(AA78=0,"",AA78)</f>
        <v/>
      </c>
      <c r="C78" s="63" t="str">
        <f t="shared" si="92"/>
        <v/>
      </c>
      <c r="D78" s="52" t="str">
        <f t="shared" si="93"/>
        <v/>
      </c>
      <c r="E78" s="399"/>
      <c r="F78" s="52" t="str">
        <f t="shared" si="72"/>
        <v/>
      </c>
      <c r="G78" s="399"/>
      <c r="H78" s="52" t="str">
        <f t="shared" si="73"/>
        <v/>
      </c>
      <c r="I78" s="399"/>
      <c r="J78" s="52" t="str">
        <f t="shared" si="74"/>
        <v/>
      </c>
      <c r="K78" s="399"/>
      <c r="L78" s="52" t="str">
        <f t="shared" si="75"/>
        <v/>
      </c>
      <c r="M78" s="399"/>
      <c r="N78" s="52" t="str">
        <f t="shared" si="94"/>
        <v/>
      </c>
      <c r="O78" s="399"/>
      <c r="P78" s="52" t="str">
        <f t="shared" si="76"/>
        <v/>
      </c>
      <c r="Q78" s="399"/>
      <c r="R78" s="52" t="str">
        <f t="shared" si="77"/>
        <v/>
      </c>
      <c r="S78" s="399"/>
      <c r="T78" s="52" t="str">
        <f t="shared" si="78"/>
        <v/>
      </c>
      <c r="U78" s="399"/>
      <c r="V78" s="52" t="str">
        <f t="shared" si="79"/>
        <v/>
      </c>
      <c r="W78" s="399"/>
      <c r="Z78" s="407"/>
      <c r="AA78" s="90" t="str">
        <f>IF(AB78=0,"",_xlfn.CONCAT(VLOOKUP(AB78,Starter!A:C,2,0)))</f>
        <v/>
      </c>
      <c r="AB78" s="82"/>
      <c r="AC78" s="133"/>
      <c r="AD78" s="100"/>
      <c r="AE78" s="133"/>
      <c r="AF78" s="100"/>
      <c r="AG78" s="133"/>
      <c r="AH78" s="100"/>
      <c r="AI78" s="133"/>
      <c r="AJ78" s="100"/>
      <c r="AK78" s="133"/>
      <c r="AL78" s="100"/>
      <c r="AM78" s="133"/>
      <c r="AN78" s="100"/>
      <c r="AO78" s="133"/>
      <c r="AP78" s="100"/>
      <c r="AQ78" s="133"/>
      <c r="AR78" s="100"/>
      <c r="AS78" s="133"/>
      <c r="AT78" s="100"/>
      <c r="AU78" s="97">
        <f t="shared" si="80"/>
        <v>0</v>
      </c>
      <c r="AV78" s="98"/>
      <c r="AW78" s="83"/>
      <c r="AX78" s="84"/>
      <c r="AZ78" s="47"/>
      <c r="BA78" s="149"/>
      <c r="BB78" s="150"/>
      <c r="BC78" s="151"/>
      <c r="BD78" s="154">
        <f t="shared" si="95"/>
        <v>0</v>
      </c>
      <c r="BE78" s="150">
        <f t="shared" si="96"/>
        <v>0</v>
      </c>
      <c r="BF78" s="152">
        <f t="shared" si="97"/>
        <v>0</v>
      </c>
      <c r="BG78" s="152">
        <f t="shared" si="98"/>
        <v>0</v>
      </c>
      <c r="BH78" s="152" t="str">
        <f t="shared" si="81"/>
        <v/>
      </c>
      <c r="BI78" s="152" t="str">
        <f t="shared" si="82"/>
        <v/>
      </c>
      <c r="BJ78" s="152" t="str">
        <f t="shared" si="83"/>
        <v/>
      </c>
      <c r="BK78" s="152" t="str">
        <f t="shared" si="84"/>
        <v/>
      </c>
      <c r="BL78" s="152" t="str">
        <f t="shared" si="85"/>
        <v/>
      </c>
      <c r="BM78" s="152" t="str">
        <f t="shared" si="86"/>
        <v/>
      </c>
      <c r="BN78" s="152" t="str">
        <f t="shared" si="87"/>
        <v/>
      </c>
      <c r="BO78" s="152" t="str">
        <f t="shared" si="88"/>
        <v/>
      </c>
      <c r="BP78" s="152" t="str">
        <f t="shared" si="89"/>
        <v/>
      </c>
      <c r="BQ78" s="153"/>
      <c r="BR78" s="151"/>
      <c r="BS78" s="152">
        <f t="shared" si="99"/>
        <v>0</v>
      </c>
      <c r="BT78" s="152">
        <f t="shared" si="100"/>
        <v>0</v>
      </c>
      <c r="BU78" s="152" t="str">
        <f t="shared" si="101"/>
        <v>SG DJK Rimpar 1</v>
      </c>
      <c r="BV78" s="151">
        <f t="shared" si="102"/>
        <v>2</v>
      </c>
      <c r="BW78" s="152">
        <f t="shared" si="103"/>
        <v>0</v>
      </c>
      <c r="BX78" s="152">
        <f>IF(COUNTIF(BH78:BP78,"&gt;0")&lt;Spielorte!$A$23,0,BE78/Spielorte!$A$23)</f>
        <v>0</v>
      </c>
      <c r="BY78" s="152">
        <f t="shared" si="104"/>
        <v>0</v>
      </c>
      <c r="BZ78" s="151">
        <f t="shared" si="90"/>
        <v>0</v>
      </c>
    </row>
    <row r="79" spans="1:78" ht="27.75" customHeight="1" thickBot="1" x14ac:dyDescent="0.3">
      <c r="B79" s="64" t="str">
        <f>IF(AA79=0,"",AA79)</f>
        <v>Gesamt</v>
      </c>
      <c r="C79" s="65" t="str">
        <f t="shared" si="92"/>
        <v/>
      </c>
      <c r="D79" s="66">
        <f t="shared" si="93"/>
        <v>725</v>
      </c>
      <c r="E79" s="67">
        <f>IF(AD79="","",AD79)</f>
        <v>0</v>
      </c>
      <c r="F79" s="66">
        <f t="shared" si="72"/>
        <v>702</v>
      </c>
      <c r="G79" s="67">
        <f>IF(AF79="","",AF79)</f>
        <v>3</v>
      </c>
      <c r="H79" s="66">
        <f t="shared" si="73"/>
        <v>663</v>
      </c>
      <c r="I79" s="67">
        <f>IF(AH79="","",AH79)</f>
        <v>0</v>
      </c>
      <c r="J79" s="66">
        <f t="shared" si="74"/>
        <v>743</v>
      </c>
      <c r="K79" s="67">
        <f>IF(AJ79="","",AJ79)</f>
        <v>3</v>
      </c>
      <c r="L79" s="66">
        <f t="shared" si="75"/>
        <v>707</v>
      </c>
      <c r="M79" s="67">
        <f>IF(AL79="","",AL79)</f>
        <v>0</v>
      </c>
      <c r="N79" s="66">
        <f t="shared" si="94"/>
        <v>752</v>
      </c>
      <c r="O79" s="67">
        <f>IF(AN79="","",AN79)</f>
        <v>3</v>
      </c>
      <c r="P79" s="66">
        <f t="shared" si="76"/>
        <v>665</v>
      </c>
      <c r="Q79" s="67">
        <f>IF(AP79="","",AP79)</f>
        <v>0</v>
      </c>
      <c r="R79" s="66">
        <f t="shared" si="77"/>
        <v>673</v>
      </c>
      <c r="S79" s="67">
        <f>IF(AR79="","",AR79)</f>
        <v>0</v>
      </c>
      <c r="T79" s="66">
        <f t="shared" si="78"/>
        <v>621</v>
      </c>
      <c r="U79" s="67">
        <f>IF(AT79="","",AT79)</f>
        <v>3</v>
      </c>
      <c r="V79" s="66">
        <f t="shared" si="79"/>
        <v>6251</v>
      </c>
      <c r="W79" s="67">
        <f>IF(AV79="","",AV79)</f>
        <v>12</v>
      </c>
      <c r="AA79" s="64" t="s">
        <v>960</v>
      </c>
      <c r="AB79" s="101"/>
      <c r="AC79" s="148">
        <f>ABS(SUM(AC67:AC69))+ABS(SUM(AC70:AC72))+ABS(SUM(AC73:AC75))+ABS(SUM(AC76:AC78))</f>
        <v>725</v>
      </c>
      <c r="AD79" s="102">
        <f>IF(AC79+AC89=0,0,IF(AC79=AC89,1.5,IF(AC79&gt;AC89,3,0)))</f>
        <v>0</v>
      </c>
      <c r="AE79" s="148">
        <f>ABS(SUM(AE67:AE69))+ABS(SUM(AE70:AE72))+ABS(SUM(AE73:AE75))+ABS(SUM(AE76:AE78))</f>
        <v>702</v>
      </c>
      <c r="AF79" s="102">
        <f>IF(AE79+AE89=0,0,IF(AE79=AE89,1.5,IF(AE79&gt;AE89,3,0)))</f>
        <v>3</v>
      </c>
      <c r="AG79" s="148">
        <f>ABS(SUM(AG67:AG69))+ABS(SUM(AG70:AG72))+ABS(SUM(AG73:AG75))+ABS(SUM(AG76:AG78))</f>
        <v>663</v>
      </c>
      <c r="AH79" s="102">
        <f>IF(AG79+AG89=0,0,IF(AG79=AG89,1.5,IF(AG79&gt;AG89,3,0)))</f>
        <v>0</v>
      </c>
      <c r="AI79" s="148">
        <f>ABS(SUM(AI67:AI69))+ABS(SUM(AI70:AI72))+ABS(SUM(AI73:AI75))+ABS(SUM(AI76:AI78))</f>
        <v>743</v>
      </c>
      <c r="AJ79" s="102">
        <f>IF(AI79+AI89=0,0,IF(AI79=AI89,1.5,IF(AI79&gt;AI89,3,0)))</f>
        <v>3</v>
      </c>
      <c r="AK79" s="148">
        <f>ABS(SUM(AK67:AK69))+ABS(SUM(AK70:AK72))+ABS(SUM(AK73:AK75))+ABS(SUM(AK76:AK78))</f>
        <v>707</v>
      </c>
      <c r="AL79" s="102">
        <f>IF(AK79+AK89=0,0,IF(AK79=AK89,1.5,IF(AK79&gt;AK89,3,0)))</f>
        <v>0</v>
      </c>
      <c r="AM79" s="148">
        <f>ABS(SUM(AM67:AM69))+ABS(SUM(AM70:AM72))+ABS(SUM(AM73:AM75))+ABS(SUM(AM76:AM78))</f>
        <v>752</v>
      </c>
      <c r="AN79" s="102">
        <f>IF(AM79+AM89=0,0,IF(AM79=AM89,1.5,IF(AM79&gt;AM89,3,0)))</f>
        <v>3</v>
      </c>
      <c r="AO79" s="148">
        <f>ABS(SUM(AO67:AO69))+ABS(SUM(AO70:AO72))+ABS(SUM(AO73:AO75))+ABS(SUM(AO76:AO78))</f>
        <v>665</v>
      </c>
      <c r="AP79" s="102">
        <f>IF(AO79+AO89=0,0,IF(AO79=AO89,1.5,IF(AO79&gt;AO89,3,0)))</f>
        <v>0</v>
      </c>
      <c r="AQ79" s="148">
        <f>ABS(SUM(AQ67:AQ69))+ABS(SUM(AQ70:AQ72))+ABS(SUM(AQ73:AQ75))+ABS(SUM(AQ76:AQ78))</f>
        <v>673</v>
      </c>
      <c r="AR79" s="102">
        <f>IF(AQ79+AQ89=0,0,IF(AQ79=AQ89,1.5,IF(AQ79&gt;AQ89,3,0)))</f>
        <v>0</v>
      </c>
      <c r="AS79" s="148">
        <f>ABS(SUM(AS67:AS69))+ABS(SUM(AS70:AS72))+ABS(SUM(AS73:AS75))+ABS(SUM(AS76:AS78))</f>
        <v>621</v>
      </c>
      <c r="AT79" s="102">
        <f>IF(AS79+AS89=0,0,IF(AS79=AS89,1.5,IF(AS79&gt;AS89,3,0)))</f>
        <v>3</v>
      </c>
      <c r="AU79" s="103">
        <f>SUM(AC79+AE79+AG79+AI79+AK79+AM79+AO79+AQ79+AS79)</f>
        <v>6251</v>
      </c>
      <c r="AV79" s="104">
        <f>SUM(AD79+AF79+AH79+AJ79+AL79+AN79+AP79+AR79+AT79)</f>
        <v>12</v>
      </c>
      <c r="AW79" s="83"/>
      <c r="AX79" s="84"/>
      <c r="BA79" s="149"/>
      <c r="BB79" s="150"/>
      <c r="BC79" s="151"/>
      <c r="BQ79" s="153"/>
      <c r="BR79" s="151"/>
      <c r="BV79" s="151"/>
      <c r="BZ79" s="151"/>
    </row>
    <row r="80" spans="1:78" ht="24" customHeight="1" thickBot="1" x14ac:dyDescent="0.3">
      <c r="B80" s="68" t="str">
        <f>IF(AA80=0,"",AA80)</f>
        <v>Gesamt - Punkte</v>
      </c>
      <c r="C80" s="69" t="str">
        <f t="shared" si="92"/>
        <v/>
      </c>
      <c r="D80" s="69" t="str">
        <f t="shared" si="93"/>
        <v/>
      </c>
      <c r="E80" s="70">
        <f>IF(AD80="","",AD80)</f>
        <v>1</v>
      </c>
      <c r="F80" s="69" t="str">
        <f t="shared" si="72"/>
        <v/>
      </c>
      <c r="G80" s="70">
        <f>IF(AF80="","",AF80)</f>
        <v>5</v>
      </c>
      <c r="H80" s="69" t="str">
        <f t="shared" si="73"/>
        <v/>
      </c>
      <c r="I80" s="70">
        <f>IF(AH80="","",AH80)</f>
        <v>2</v>
      </c>
      <c r="J80" s="69" t="str">
        <f t="shared" si="74"/>
        <v/>
      </c>
      <c r="K80" s="70">
        <f>IF(AJ80="","",AJ80)</f>
        <v>6</v>
      </c>
      <c r="L80" s="69" t="str">
        <f t="shared" si="75"/>
        <v/>
      </c>
      <c r="M80" s="70">
        <f>IF(AL80="","",AL80)</f>
        <v>0</v>
      </c>
      <c r="N80" s="69" t="str">
        <f t="shared" si="94"/>
        <v/>
      </c>
      <c r="O80" s="70">
        <f>IF(AN80="","",AN80)</f>
        <v>6</v>
      </c>
      <c r="P80" s="69" t="str">
        <f t="shared" si="76"/>
        <v/>
      </c>
      <c r="Q80" s="70">
        <f>IF(AP80="","",AP80)</f>
        <v>0</v>
      </c>
      <c r="R80" s="69" t="str">
        <f t="shared" si="77"/>
        <v/>
      </c>
      <c r="S80" s="70">
        <f>IF(AR80="","",AR80)</f>
        <v>2</v>
      </c>
      <c r="T80" s="69" t="str">
        <f t="shared" si="78"/>
        <v/>
      </c>
      <c r="U80" s="70">
        <f>IF(AT80="","",AT80)</f>
        <v>5</v>
      </c>
      <c r="V80" s="69" t="str">
        <f t="shared" si="79"/>
        <v/>
      </c>
      <c r="W80" s="70">
        <f>IF(AV80="","",AV80)</f>
        <v>27</v>
      </c>
      <c r="AA80" s="68" t="s">
        <v>975</v>
      </c>
      <c r="AB80" s="69"/>
      <c r="AC80" s="69"/>
      <c r="AD80" s="105">
        <f>SUM(AD67:AD79)</f>
        <v>1</v>
      </c>
      <c r="AE80" s="69"/>
      <c r="AF80" s="105">
        <f>SUM(AF67:AF79)</f>
        <v>5</v>
      </c>
      <c r="AG80" s="69"/>
      <c r="AH80" s="105">
        <f>SUM(AH67:AH79)</f>
        <v>2</v>
      </c>
      <c r="AI80" s="69"/>
      <c r="AJ80" s="105">
        <f>SUM(AJ67:AJ79)</f>
        <v>6</v>
      </c>
      <c r="AK80" s="69"/>
      <c r="AL80" s="105">
        <f>SUM(AL67:AL79)</f>
        <v>0</v>
      </c>
      <c r="AM80" s="69"/>
      <c r="AN80" s="105">
        <f>SUM(AN67:AN79)</f>
        <v>6</v>
      </c>
      <c r="AO80" s="69"/>
      <c r="AP80" s="105">
        <f>SUM(AP67:AP79)</f>
        <v>0</v>
      </c>
      <c r="AQ80" s="69"/>
      <c r="AR80" s="105">
        <f>SUM(AR67:AR79)</f>
        <v>2</v>
      </c>
      <c r="AS80" s="69"/>
      <c r="AT80" s="105">
        <f>SUM(AT67:AT79)</f>
        <v>5</v>
      </c>
      <c r="AU80" s="69"/>
      <c r="AV80" s="106">
        <f>SUM(AV67:AV79)</f>
        <v>27</v>
      </c>
      <c r="AW80" s="83"/>
      <c r="AX80" s="84"/>
      <c r="BA80" s="149">
        <f>+AV80</f>
        <v>27</v>
      </c>
      <c r="BB80" s="150">
        <f>+AU79</f>
        <v>6251</v>
      </c>
      <c r="BC80" s="151">
        <f>+AA62</f>
        <v>3</v>
      </c>
      <c r="BF80" s="152">
        <f>SUM(BF61:BF79)</f>
        <v>36</v>
      </c>
      <c r="BQ80" s="149">
        <f>+BB80/1000000+BA80</f>
        <v>27.006250999999999</v>
      </c>
      <c r="BR80" s="151">
        <f>RANK(BQ80,BQ:BQ)</f>
        <v>6</v>
      </c>
      <c r="BV80" s="151"/>
      <c r="BZ80" s="151"/>
    </row>
    <row r="81" spans="1:78" ht="11.25" customHeight="1" x14ac:dyDescent="0.25">
      <c r="B81" s="69"/>
      <c r="C81" s="69"/>
      <c r="D81" s="69"/>
      <c r="E81" s="1"/>
      <c r="F81" s="69"/>
      <c r="G81" s="1"/>
      <c r="H81" s="69"/>
      <c r="I81" s="1"/>
      <c r="J81" s="69"/>
      <c r="K81" s="1"/>
      <c r="L81" s="69"/>
      <c r="M81" s="1"/>
      <c r="N81" s="69"/>
      <c r="O81" s="1"/>
      <c r="P81" s="69"/>
      <c r="Q81" s="1"/>
      <c r="R81" s="69"/>
      <c r="S81" s="1"/>
      <c r="T81" s="69"/>
      <c r="U81" s="1"/>
      <c r="V81" s="69"/>
      <c r="W81" s="1"/>
      <c r="AA81" s="69"/>
      <c r="AB81" s="69"/>
      <c r="AC81" s="69"/>
      <c r="AD81" s="1"/>
      <c r="AE81" s="69"/>
      <c r="AF81" s="1"/>
      <c r="AG81" s="69"/>
      <c r="AH81" s="1"/>
      <c r="AI81" s="69"/>
      <c r="AJ81" s="1"/>
      <c r="AK81" s="69"/>
      <c r="AL81" s="1"/>
      <c r="AM81" s="69"/>
      <c r="AN81" s="1"/>
      <c r="AO81" s="69"/>
      <c r="AP81" s="1"/>
      <c r="AQ81" s="69"/>
      <c r="AR81" s="1"/>
      <c r="AS81" s="69"/>
      <c r="AT81" s="1"/>
      <c r="AU81" s="69"/>
      <c r="AV81" s="1"/>
      <c r="AW81" s="83"/>
      <c r="AX81" s="84"/>
      <c r="BA81" s="149"/>
      <c r="BB81" s="150"/>
      <c r="BC81" s="151"/>
      <c r="BQ81" s="153"/>
      <c r="BR81" s="151"/>
      <c r="BV81" s="151"/>
      <c r="BZ81" s="151"/>
    </row>
    <row r="82" spans="1:78" ht="12.75" customHeight="1" x14ac:dyDescent="0.25">
      <c r="B82" s="71" t="str">
        <f t="shared" ref="B82:B89" si="105">IF(AA82=0,"",AA82)</f>
        <v>Gegner-Nr.:</v>
      </c>
      <c r="C82" s="72" t="str">
        <f t="shared" ref="C82:C89" si="106">IF(AB82=0,"",AB82)</f>
        <v>&gt;&gt;&gt;&gt;</v>
      </c>
      <c r="D82" s="396">
        <f t="shared" ref="D82:M84" si="107">IF(AC82=0,"",AC82)</f>
        <v>1</v>
      </c>
      <c r="E82" s="396" t="str">
        <f t="shared" si="107"/>
        <v/>
      </c>
      <c r="F82" s="396">
        <f t="shared" si="107"/>
        <v>10</v>
      </c>
      <c r="G82" s="396" t="str">
        <f t="shared" si="107"/>
        <v/>
      </c>
      <c r="H82" s="396">
        <f t="shared" si="107"/>
        <v>5</v>
      </c>
      <c r="I82" s="396" t="str">
        <f t="shared" si="107"/>
        <v/>
      </c>
      <c r="J82" s="396">
        <f t="shared" si="107"/>
        <v>9</v>
      </c>
      <c r="K82" s="396" t="str">
        <f t="shared" si="107"/>
        <v/>
      </c>
      <c r="L82" s="396">
        <f t="shared" si="107"/>
        <v>2</v>
      </c>
      <c r="M82" s="396" t="str">
        <f t="shared" si="107"/>
        <v/>
      </c>
      <c r="N82" s="396">
        <f t="shared" ref="N82:U84" si="108">IF(AM82=0,"",AM82)</f>
        <v>6</v>
      </c>
      <c r="O82" s="396" t="str">
        <f t="shared" si="108"/>
        <v/>
      </c>
      <c r="P82" s="396">
        <f t="shared" si="108"/>
        <v>8</v>
      </c>
      <c r="Q82" s="396" t="str">
        <f t="shared" si="108"/>
        <v/>
      </c>
      <c r="R82" s="396">
        <f t="shared" si="108"/>
        <v>4</v>
      </c>
      <c r="S82" s="396" t="str">
        <f t="shared" si="108"/>
        <v/>
      </c>
      <c r="T82" s="396">
        <f t="shared" si="108"/>
        <v>7</v>
      </c>
      <c r="U82" s="396" t="str">
        <f t="shared" si="108"/>
        <v/>
      </c>
      <c r="V82" s="412"/>
      <c r="W82" s="412"/>
      <c r="AA82" s="71" t="s">
        <v>958</v>
      </c>
      <c r="AB82" s="72" t="s">
        <v>959</v>
      </c>
      <c r="AC82" s="418">
        <f>VLOOKUP($AA62,Schlüssel!$A$5:$K$14,3)</f>
        <v>1</v>
      </c>
      <c r="AD82" s="419"/>
      <c r="AE82" s="418">
        <f>VLOOKUP($AA62,Schlüssel!$A$5:$K$14,4)</f>
        <v>10</v>
      </c>
      <c r="AF82" s="419"/>
      <c r="AG82" s="418">
        <f>VLOOKUP($AA62,Schlüssel!$A$5:$K$14,5)</f>
        <v>5</v>
      </c>
      <c r="AH82" s="419"/>
      <c r="AI82" s="418">
        <f>VLOOKUP($AA62,Schlüssel!$A$5:$K$14,6)</f>
        <v>9</v>
      </c>
      <c r="AJ82" s="419"/>
      <c r="AK82" s="418">
        <f>VLOOKUP($AA62,Schlüssel!$A$5:$K$14,7)</f>
        <v>2</v>
      </c>
      <c r="AL82" s="419"/>
      <c r="AM82" s="418">
        <f>VLOOKUP($AA62,Schlüssel!$A$5:$K$14,8)</f>
        <v>6</v>
      </c>
      <c r="AN82" s="419"/>
      <c r="AO82" s="418">
        <f>VLOOKUP($AA62,Schlüssel!$A$5:$K$14,9)</f>
        <v>8</v>
      </c>
      <c r="AP82" s="419"/>
      <c r="AQ82" s="418">
        <f>VLOOKUP($AA62,Schlüssel!$A$5:$K$14,10)</f>
        <v>4</v>
      </c>
      <c r="AR82" s="419"/>
      <c r="AS82" s="418">
        <f>VLOOKUP($AA62,Schlüssel!$A$5:$K$14,11)</f>
        <v>7</v>
      </c>
      <c r="AT82" s="419"/>
      <c r="AU82" s="107"/>
      <c r="AV82" s="107"/>
      <c r="AW82" s="83"/>
      <c r="AX82" s="84"/>
      <c r="BA82" s="149"/>
      <c r="BB82" s="150"/>
      <c r="BC82" s="151"/>
      <c r="BQ82" s="153"/>
      <c r="BR82" s="151"/>
      <c r="BV82" s="151"/>
      <c r="BZ82" s="151"/>
    </row>
    <row r="83" spans="1:78" ht="28.5" customHeight="1" x14ac:dyDescent="0.25">
      <c r="B83" s="73" t="str">
        <f t="shared" si="105"/>
        <v/>
      </c>
      <c r="C83" s="69" t="str">
        <f t="shared" si="106"/>
        <v/>
      </c>
      <c r="D83" s="409" t="str">
        <f t="shared" si="107"/>
        <v>BC Comet Nürnberg</v>
      </c>
      <c r="E83" s="410" t="str">
        <f t="shared" si="107"/>
        <v/>
      </c>
      <c r="F83" s="409" t="str">
        <f t="shared" si="107"/>
        <v>Donaubowler Regensburg 1</v>
      </c>
      <c r="G83" s="410" t="str">
        <f t="shared" si="107"/>
        <v/>
      </c>
      <c r="H83" s="409" t="str">
        <f t="shared" si="107"/>
        <v>BC EMAX Unterföhring 2</v>
      </c>
      <c r="I83" s="410" t="str">
        <f t="shared" si="107"/>
        <v/>
      </c>
      <c r="J83" s="409" t="str">
        <f t="shared" si="107"/>
        <v>Werdenfels 1</v>
      </c>
      <c r="K83" s="410" t="str">
        <f t="shared" si="107"/>
        <v/>
      </c>
      <c r="L83" s="409" t="str">
        <f t="shared" si="107"/>
        <v>BK München 3</v>
      </c>
      <c r="M83" s="410" t="str">
        <f t="shared" si="107"/>
        <v/>
      </c>
      <c r="N83" s="409" t="str">
        <f t="shared" si="108"/>
        <v>Bajuwaren München 1</v>
      </c>
      <c r="O83" s="410" t="str">
        <f t="shared" si="108"/>
        <v/>
      </c>
      <c r="P83" s="409" t="str">
        <f t="shared" si="108"/>
        <v>Schanzer Ingolstadt 1</v>
      </c>
      <c r="Q83" s="410" t="str">
        <f t="shared" si="108"/>
        <v/>
      </c>
      <c r="R83" s="409" t="str">
        <f t="shared" si="108"/>
        <v>SG Rottendorf 1</v>
      </c>
      <c r="S83" s="410" t="str">
        <f t="shared" si="108"/>
        <v/>
      </c>
      <c r="T83" s="409" t="str">
        <f t="shared" si="108"/>
        <v>Bowlinghaus Bamberg 1</v>
      </c>
      <c r="U83" s="410" t="str">
        <f t="shared" si="108"/>
        <v/>
      </c>
      <c r="V83" s="411"/>
      <c r="W83" s="411"/>
      <c r="AA83" s="73"/>
      <c r="AB83" s="69"/>
      <c r="AC83" s="409" t="str">
        <f>VLOOKUP(AC82,Schlüssel!$A$5:$K$14,2)</f>
        <v>BC Comet Nürnberg</v>
      </c>
      <c r="AD83" s="410"/>
      <c r="AE83" s="409" t="str">
        <f>VLOOKUP(AE82,Schlüssel!$A$5:$K$14,2)</f>
        <v>Donaubowler Regensburg 1</v>
      </c>
      <c r="AF83" s="410"/>
      <c r="AG83" s="409" t="str">
        <f>VLOOKUP(AG82,Schlüssel!$A$5:$K$14,2)</f>
        <v>BC EMAX Unterföhring 2</v>
      </c>
      <c r="AH83" s="410"/>
      <c r="AI83" s="409" t="str">
        <f>VLOOKUP(AI82,Schlüssel!$A$5:$K$14,2)</f>
        <v>Werdenfels 1</v>
      </c>
      <c r="AJ83" s="410"/>
      <c r="AK83" s="409" t="str">
        <f>VLOOKUP(AK82,Schlüssel!$A$5:$K$14,2)</f>
        <v>BK München 3</v>
      </c>
      <c r="AL83" s="410"/>
      <c r="AM83" s="409" t="str">
        <f>VLOOKUP(AM82,Schlüssel!$A$5:$K$14,2)</f>
        <v>Bajuwaren München 1</v>
      </c>
      <c r="AN83" s="410"/>
      <c r="AO83" s="409" t="str">
        <f>VLOOKUP(AO82,Schlüssel!$A$5:$K$14,2)</f>
        <v>Schanzer Ingolstadt 1</v>
      </c>
      <c r="AP83" s="410"/>
      <c r="AQ83" s="409" t="str">
        <f>VLOOKUP(AQ82,Schlüssel!$A$5:$K$14,2)</f>
        <v>SG Rottendorf 1</v>
      </c>
      <c r="AR83" s="410"/>
      <c r="AS83" s="409" t="str">
        <f>VLOOKUP(AS82,Schlüssel!$A$5:$K$14,2)</f>
        <v>Bowlinghaus Bamberg 1</v>
      </c>
      <c r="AT83" s="410"/>
      <c r="AU83" s="108"/>
      <c r="AV83" s="108"/>
      <c r="AW83" s="83"/>
      <c r="AX83" s="84"/>
      <c r="BA83" s="149"/>
      <c r="BB83" s="150"/>
      <c r="BC83" s="151"/>
      <c r="BQ83" s="153"/>
      <c r="BR83" s="151"/>
      <c r="BV83" s="151"/>
      <c r="BZ83" s="151"/>
    </row>
    <row r="84" spans="1:78" ht="12" customHeight="1" x14ac:dyDescent="0.25">
      <c r="B84" s="73" t="str">
        <f t="shared" si="105"/>
        <v/>
      </c>
      <c r="C84" s="69" t="str">
        <f t="shared" si="106"/>
        <v/>
      </c>
      <c r="D84" s="395" t="str">
        <f t="shared" si="107"/>
        <v/>
      </c>
      <c r="E84" s="395" t="str">
        <f t="shared" si="107"/>
        <v/>
      </c>
      <c r="F84" s="395" t="str">
        <f t="shared" si="107"/>
        <v/>
      </c>
      <c r="G84" s="395" t="str">
        <f t="shared" si="107"/>
        <v/>
      </c>
      <c r="H84" s="395" t="str">
        <f t="shared" si="107"/>
        <v/>
      </c>
      <c r="I84" s="395" t="str">
        <f t="shared" si="107"/>
        <v/>
      </c>
      <c r="J84" s="395" t="str">
        <f t="shared" si="107"/>
        <v/>
      </c>
      <c r="K84" s="395" t="str">
        <f t="shared" si="107"/>
        <v/>
      </c>
      <c r="L84" s="395" t="str">
        <f t="shared" si="107"/>
        <v/>
      </c>
      <c r="M84" s="395" t="str">
        <f t="shared" si="107"/>
        <v/>
      </c>
      <c r="N84" s="395" t="str">
        <f t="shared" si="108"/>
        <v/>
      </c>
      <c r="O84" s="395" t="str">
        <f t="shared" si="108"/>
        <v/>
      </c>
      <c r="P84" s="395" t="str">
        <f t="shared" si="108"/>
        <v/>
      </c>
      <c r="Q84" s="395" t="str">
        <f t="shared" si="108"/>
        <v/>
      </c>
      <c r="R84" s="395" t="str">
        <f t="shared" si="108"/>
        <v/>
      </c>
      <c r="S84" s="395" t="str">
        <f t="shared" si="108"/>
        <v/>
      </c>
      <c r="T84" s="395" t="str">
        <f t="shared" si="108"/>
        <v/>
      </c>
      <c r="U84" s="408" t="str">
        <f t="shared" si="108"/>
        <v/>
      </c>
      <c r="V84" s="301"/>
      <c r="W84" s="301"/>
      <c r="AA84" s="73"/>
      <c r="AB84" s="69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78"/>
      <c r="AV84" s="78"/>
      <c r="AW84" s="83"/>
      <c r="AX84" s="84"/>
      <c r="BA84" s="149"/>
      <c r="BB84" s="150"/>
      <c r="BC84" s="151"/>
      <c r="BQ84" s="153"/>
      <c r="BR84" s="151"/>
      <c r="BV84" s="151"/>
      <c r="BZ84" s="151"/>
    </row>
    <row r="85" spans="1:78" ht="15.9" customHeight="1" x14ac:dyDescent="0.25">
      <c r="B85" s="391" t="str">
        <f t="shared" si="105"/>
        <v>Spieler 1</v>
      </c>
      <c r="C85" s="392" t="str">
        <f t="shared" si="106"/>
        <v/>
      </c>
      <c r="D85" s="393">
        <f>IF(AC85=301,"",AC85)</f>
        <v>180</v>
      </c>
      <c r="E85" s="393" t="str">
        <f>IF(AD85=0,"",AD85)</f>
        <v/>
      </c>
      <c r="F85" s="393">
        <f>IF(AE85=301,"",AE85)</f>
        <v>150</v>
      </c>
      <c r="G85" s="393" t="str">
        <f>IF(AF85=0,"",AF85)</f>
        <v/>
      </c>
      <c r="H85" s="393">
        <f>IF(AG85=301,"",AG85)</f>
        <v>176</v>
      </c>
      <c r="I85" s="393" t="str">
        <f>IF(AH85=0,"",AH85)</f>
        <v/>
      </c>
      <c r="J85" s="393">
        <f>IF(AI85=301,"",AI85)</f>
        <v>172</v>
      </c>
      <c r="K85" s="393" t="str">
        <f>IF(AJ85=0,"",AJ85)</f>
        <v/>
      </c>
      <c r="L85" s="393">
        <f>IF(AK85=301,"",AK85)</f>
        <v>201</v>
      </c>
      <c r="M85" s="393" t="str">
        <f>IF(AL85=0,"",AL85)</f>
        <v/>
      </c>
      <c r="N85" s="393">
        <f>IF(AM85=301,"",AM85)</f>
        <v>194</v>
      </c>
      <c r="O85" s="393" t="str">
        <f>IF(AN85=0,"",AN85)</f>
        <v/>
      </c>
      <c r="P85" s="393">
        <f>IF(AO85=301,"",AO85)</f>
        <v>222</v>
      </c>
      <c r="Q85" s="393" t="str">
        <f>IF(AP85=0,"",AP85)</f>
        <v/>
      </c>
      <c r="R85" s="393">
        <f>IF(AQ85=301,"",AQ85)</f>
        <v>198</v>
      </c>
      <c r="S85" s="393" t="str">
        <f>IF(AR85=0,"",AR85)</f>
        <v/>
      </c>
      <c r="T85" s="393">
        <f>IF(AS85=301,"",AS85)</f>
        <v>169</v>
      </c>
      <c r="U85" s="393" t="str">
        <f>IF(AT85=0,"",AT85)</f>
        <v/>
      </c>
      <c r="V85" s="404"/>
      <c r="W85" s="404"/>
      <c r="AA85" s="74" t="s">
        <v>0</v>
      </c>
      <c r="AB85" s="75"/>
      <c r="AC85" s="420">
        <f>ABS(INDEX(AC:AC,MATCH(AC82,$AA:$AA,0)+5)+INDEX(AC:AC,MATCH(AC82,$AA:$AA,0)+6)+INDEX(AC:AC,MATCH(AC82,$AA:$AA,0)+7))</f>
        <v>180</v>
      </c>
      <c r="AD85" s="421"/>
      <c r="AE85" s="420">
        <f>ABS(INDEX(AE:AE,MATCH(AE82,$AA:$AA,0)+5)+INDEX(AE:AE,MATCH(AE82,$AA:$AA,0)+6)+INDEX(AE:AE,MATCH(AE82,$AA:$AA,0)+7))</f>
        <v>150</v>
      </c>
      <c r="AF85" s="421"/>
      <c r="AG85" s="420">
        <f>ABS(INDEX(AG:AG,MATCH(AG82,$AA:$AA,0)+5)+INDEX(AG:AG,MATCH(AG82,$AA:$AA,0)+6)+INDEX(AG:AG,MATCH(AG82,$AA:$AA,0)+7))</f>
        <v>176</v>
      </c>
      <c r="AH85" s="421"/>
      <c r="AI85" s="420">
        <f>ABS(INDEX(AI:AI,MATCH(AI82,$AA:$AA,0)+5)+INDEX(AI:AI,MATCH(AI82,$AA:$AA,0)+6)+INDEX(AI:AI,MATCH(AI82,$AA:$AA,0)+7))</f>
        <v>172</v>
      </c>
      <c r="AJ85" s="421"/>
      <c r="AK85" s="420">
        <f>ABS(INDEX(AK:AK,MATCH(AK82,$AA:$AA,0)+5)+INDEX(AK:AK,MATCH(AK82,$AA:$AA,0)+6)+INDEX(AK:AK,MATCH(AK82,$AA:$AA,0)+7))</f>
        <v>201</v>
      </c>
      <c r="AL85" s="421"/>
      <c r="AM85" s="420">
        <f>ABS(INDEX(AM:AM,MATCH(AM82,$AA:$AA,0)+5)+INDEX(AM:AM,MATCH(AM82,$AA:$AA,0)+6)+INDEX(AM:AM,MATCH(AM82,$AA:$AA,0)+7))</f>
        <v>194</v>
      </c>
      <c r="AN85" s="421"/>
      <c r="AO85" s="420">
        <f>ABS(INDEX(AO:AO,MATCH(AO82,$AA:$AA,0)+5)+INDEX(AO:AO,MATCH(AO82,$AA:$AA,0)+6)+INDEX(AO:AO,MATCH(AO82,$AA:$AA,0)+7))</f>
        <v>222</v>
      </c>
      <c r="AP85" s="421"/>
      <c r="AQ85" s="420">
        <f>ABS(INDEX(AQ:AQ,MATCH(AQ82,$AA:$AA,0)+5)+INDEX(AQ:AQ,MATCH(AQ82,$AA:$AA,0)+6)+INDEX(AQ:AQ,MATCH(AQ82,$AA:$AA,0)+7))</f>
        <v>198</v>
      </c>
      <c r="AR85" s="421"/>
      <c r="AS85" s="420">
        <f>ABS(INDEX(AS:AS,MATCH(AS82,$AA:$AA,0)+5)+INDEX(AS:AS,MATCH(AS82,$AA:$AA,0)+6)+INDEX(AS:AS,MATCH(AS82,$AA:$AA,0)+7))</f>
        <v>169</v>
      </c>
      <c r="AT85" s="421"/>
      <c r="AU85" s="1"/>
      <c r="AV85" s="1"/>
      <c r="AW85" s="83"/>
      <c r="AX85" s="84"/>
      <c r="BA85" s="149"/>
      <c r="BB85" s="150"/>
      <c r="BC85" s="151"/>
      <c r="BQ85" s="153"/>
      <c r="BR85" s="151"/>
      <c r="BV85" s="151"/>
      <c r="BZ85" s="151"/>
    </row>
    <row r="86" spans="1:78" ht="15.9" customHeight="1" x14ac:dyDescent="0.25">
      <c r="B86" s="391" t="str">
        <f t="shared" si="105"/>
        <v>Spieler 2</v>
      </c>
      <c r="C86" s="392" t="str">
        <f t="shared" si="106"/>
        <v/>
      </c>
      <c r="D86" s="393">
        <f>IF(AC86=301,"",AC86)</f>
        <v>225</v>
      </c>
      <c r="E86" s="393" t="str">
        <f>IF(AD86=0,"",AD86)</f>
        <v/>
      </c>
      <c r="F86" s="393">
        <f>IF(AE86=301,"",AE86)</f>
        <v>160</v>
      </c>
      <c r="G86" s="393" t="str">
        <f>IF(AF86=0,"",AF86)</f>
        <v/>
      </c>
      <c r="H86" s="393">
        <f>IF(AG86=301,"",AG86)</f>
        <v>141</v>
      </c>
      <c r="I86" s="393" t="str">
        <f>IF(AH86=0,"",AH86)</f>
        <v/>
      </c>
      <c r="J86" s="393">
        <f>IF(AI86=301,"",AI86)</f>
        <v>182</v>
      </c>
      <c r="K86" s="393" t="str">
        <f>IF(AJ86=0,"",AJ86)</f>
        <v/>
      </c>
      <c r="L86" s="393">
        <f>IF(AK86=301,"",AK86)</f>
        <v>225</v>
      </c>
      <c r="M86" s="393" t="str">
        <f>IF(AL86=0,"",AL86)</f>
        <v/>
      </c>
      <c r="N86" s="393">
        <f>IF(AM86=301,"",AM86)</f>
        <v>153</v>
      </c>
      <c r="O86" s="393" t="str">
        <f>IF(AN86=0,"",AN86)</f>
        <v/>
      </c>
      <c r="P86" s="393">
        <f>IF(AO86=301,"",AO86)</f>
        <v>135</v>
      </c>
      <c r="Q86" s="393" t="str">
        <f>IF(AP86=0,"",AP86)</f>
        <v/>
      </c>
      <c r="R86" s="393">
        <f>IF(AQ86=301,"",AQ86)</f>
        <v>179</v>
      </c>
      <c r="S86" s="393" t="str">
        <f>IF(AR86=0,"",AR86)</f>
        <v/>
      </c>
      <c r="T86" s="393">
        <f>IF(AS86=301,"",AS86)</f>
        <v>135</v>
      </c>
      <c r="U86" s="393" t="str">
        <f>IF(AT86=0,"",AT86)</f>
        <v/>
      </c>
      <c r="V86" s="404"/>
      <c r="W86" s="404"/>
      <c r="AA86" s="74" t="s">
        <v>2</v>
      </c>
      <c r="AB86" s="75"/>
      <c r="AC86" s="422">
        <f>ABS(INDEX(AC:AC,MATCH(AC82,$AA:$AA,0)+8)+INDEX(AC:AC,MATCH(AC82,$AA:$AA,0)+9)+INDEX(AC:AC,MATCH(AC82,$AA:$AA,0)+10))</f>
        <v>225</v>
      </c>
      <c r="AD86" s="423"/>
      <c r="AE86" s="422">
        <f>ABS(INDEX(AE:AE,MATCH(AE82,$AA:$AA,0)+8)+INDEX(AE:AE,MATCH(AE82,$AA:$AA,0)+9)+INDEX(AE:AE,MATCH(AE82,$AA:$AA,0)+10))</f>
        <v>160</v>
      </c>
      <c r="AF86" s="423"/>
      <c r="AG86" s="422">
        <f>ABS(INDEX(AG:AG,MATCH(AG82,$AA:$AA,0)+8)+INDEX(AG:AG,MATCH(AG82,$AA:$AA,0)+9)+INDEX(AG:AG,MATCH(AG82,$AA:$AA,0)+10))</f>
        <v>141</v>
      </c>
      <c r="AH86" s="423"/>
      <c r="AI86" s="422">
        <f>ABS(INDEX(AI:AI,MATCH(AI82,$AA:$AA,0)+8)+INDEX(AI:AI,MATCH(AI82,$AA:$AA,0)+9)+INDEX(AI:AI,MATCH(AI82,$AA:$AA,0)+10))</f>
        <v>182</v>
      </c>
      <c r="AJ86" s="423"/>
      <c r="AK86" s="422">
        <f>ABS(INDEX(AK:AK,MATCH(AK82,$AA:$AA,0)+8)+INDEX(AK:AK,MATCH(AK82,$AA:$AA,0)+9)+INDEX(AK:AK,MATCH(AK82,$AA:$AA,0)+10))</f>
        <v>225</v>
      </c>
      <c r="AL86" s="423"/>
      <c r="AM86" s="422">
        <f>ABS(INDEX(AM:AM,MATCH(AM82,$AA:$AA,0)+8)+INDEX(AM:AM,MATCH(AM82,$AA:$AA,0)+9)+INDEX(AM:AM,MATCH(AM82,$AA:$AA,0)+10))</f>
        <v>153</v>
      </c>
      <c r="AN86" s="423"/>
      <c r="AO86" s="422">
        <f>ABS(INDEX(AO:AO,MATCH(AO82,$AA:$AA,0)+8)+INDEX(AO:AO,MATCH(AO82,$AA:$AA,0)+9)+INDEX(AO:AO,MATCH(AO82,$AA:$AA,0)+10))</f>
        <v>135</v>
      </c>
      <c r="AP86" s="423"/>
      <c r="AQ86" s="422">
        <f>ABS(INDEX(AQ:AQ,MATCH(AQ82,$AA:$AA,0)+8)+INDEX(AQ:AQ,MATCH(AQ82,$AA:$AA,0)+9)+INDEX(AQ:AQ,MATCH(AQ82,$AA:$AA,0)+10))</f>
        <v>179</v>
      </c>
      <c r="AR86" s="423"/>
      <c r="AS86" s="422">
        <f>ABS(INDEX(AS:AS,MATCH(AS82,$AA:$AA,0)+8)+INDEX(AS:AS,MATCH(AS82,$AA:$AA,0)+9)+INDEX(AS:AS,MATCH(AS82,$AA:$AA,0)+10))</f>
        <v>135</v>
      </c>
      <c r="AT86" s="423"/>
      <c r="AU86" s="1"/>
      <c r="AV86" s="1"/>
      <c r="AW86" s="83"/>
      <c r="AX86" s="84"/>
      <c r="BA86" s="149"/>
      <c r="BB86" s="150"/>
      <c r="BC86" s="151"/>
      <c r="BQ86" s="153"/>
      <c r="BR86" s="151"/>
      <c r="BV86" s="151"/>
      <c r="BZ86" s="151"/>
    </row>
    <row r="87" spans="1:78" ht="15.9" customHeight="1" x14ac:dyDescent="0.25">
      <c r="B87" s="391" t="str">
        <f t="shared" si="105"/>
        <v>Spieler 3</v>
      </c>
      <c r="C87" s="392" t="str">
        <f t="shared" si="106"/>
        <v/>
      </c>
      <c r="D87" s="393">
        <f>IF(AC87=301,"",AC87)</f>
        <v>167</v>
      </c>
      <c r="E87" s="393" t="str">
        <f>IF(AD87=0,"",AD87)</f>
        <v/>
      </c>
      <c r="F87" s="393">
        <f>IF(AE87=301,"",AE87)</f>
        <v>182</v>
      </c>
      <c r="G87" s="393" t="str">
        <f>IF(AF87=0,"",AF87)</f>
        <v/>
      </c>
      <c r="H87" s="393">
        <f>IF(AG87=301,"",AG87)</f>
        <v>179</v>
      </c>
      <c r="I87" s="393" t="str">
        <f>IF(AH87=0,"",AH87)</f>
        <v/>
      </c>
      <c r="J87" s="393">
        <f>IF(AI87=301,"",AI87)</f>
        <v>179</v>
      </c>
      <c r="K87" s="393" t="str">
        <f>IF(AJ87=0,"",AJ87)</f>
        <v/>
      </c>
      <c r="L87" s="393">
        <f>IF(AK87=301,"",AK87)</f>
        <v>173</v>
      </c>
      <c r="M87" s="393" t="str">
        <f>IF(AL87=0,"",AL87)</f>
        <v/>
      </c>
      <c r="N87" s="393">
        <f>IF(AM87=301,"",AM87)</f>
        <v>127</v>
      </c>
      <c r="O87" s="393" t="str">
        <f>IF(AN87=0,"",AN87)</f>
        <v/>
      </c>
      <c r="P87" s="393">
        <f>IF(AO87=301,"",AO87)</f>
        <v>180</v>
      </c>
      <c r="Q87" s="393" t="str">
        <f>IF(AP87=0,"",AP87)</f>
        <v/>
      </c>
      <c r="R87" s="393">
        <f>IF(AQ87=301,"",AQ87)</f>
        <v>155</v>
      </c>
      <c r="S87" s="393" t="str">
        <f>IF(AR87=0,"",AR87)</f>
        <v/>
      </c>
      <c r="T87" s="393">
        <f>IF(AS87=301,"",AS87)</f>
        <v>146</v>
      </c>
      <c r="U87" s="393" t="str">
        <f>IF(AT87=0,"",AT87)</f>
        <v/>
      </c>
      <c r="V87" s="404"/>
      <c r="W87" s="404"/>
      <c r="AA87" s="74" t="s">
        <v>3</v>
      </c>
      <c r="AB87" s="75"/>
      <c r="AC87" s="422">
        <f>ABS(INDEX(AC:AC,MATCH(AC82,$AA:$AA,0)+11)+INDEX(AC:AC,MATCH(AC82,$AA:$AA,0)+12)+INDEX(AC:AC,MATCH(AC82,$AA:$AA,0)+13))</f>
        <v>167</v>
      </c>
      <c r="AD87" s="423"/>
      <c r="AE87" s="422">
        <f>ABS(INDEX(AE:AE,MATCH(AE82,$AA:$AA,0)+11)+INDEX(AE:AE,MATCH(AE82,$AA:$AA,0)+12)+INDEX(AE:AE,MATCH(AE82,$AA:$AA,0)+13))</f>
        <v>182</v>
      </c>
      <c r="AF87" s="423"/>
      <c r="AG87" s="422">
        <f>ABS(INDEX(AG:AG,MATCH(AG82,$AA:$AA,0)+11)+INDEX(AG:AG,MATCH(AG82,$AA:$AA,0)+12)+INDEX(AG:AG,MATCH(AG82,$AA:$AA,0)+13))</f>
        <v>179</v>
      </c>
      <c r="AH87" s="423"/>
      <c r="AI87" s="422">
        <f>ABS(INDEX(AI:AI,MATCH(AI82,$AA:$AA,0)+11)+INDEX(AI:AI,MATCH(AI82,$AA:$AA,0)+12)+INDEX(AI:AI,MATCH(AI82,$AA:$AA,0)+13))</f>
        <v>179</v>
      </c>
      <c r="AJ87" s="423"/>
      <c r="AK87" s="422">
        <f>ABS(INDEX(AK:AK,MATCH(AK82,$AA:$AA,0)+11)+INDEX(AK:AK,MATCH(AK82,$AA:$AA,0)+12)+INDEX(AK:AK,MATCH(AK82,$AA:$AA,0)+13))</f>
        <v>173</v>
      </c>
      <c r="AL87" s="423"/>
      <c r="AM87" s="422">
        <f>ABS(INDEX(AM:AM,MATCH(AM82,$AA:$AA,0)+11)+INDEX(AM:AM,MATCH(AM82,$AA:$AA,0)+12)+INDEX(AM:AM,MATCH(AM82,$AA:$AA,0)+13))</f>
        <v>127</v>
      </c>
      <c r="AN87" s="423"/>
      <c r="AO87" s="422">
        <f>ABS(INDEX(AO:AO,MATCH(AO82,$AA:$AA,0)+11)+INDEX(AO:AO,MATCH(AO82,$AA:$AA,0)+12)+INDEX(AO:AO,MATCH(AO82,$AA:$AA,0)+13))</f>
        <v>180</v>
      </c>
      <c r="AP87" s="423"/>
      <c r="AQ87" s="422">
        <f>ABS(INDEX(AQ:AQ,MATCH(AQ82,$AA:$AA,0)+11)+INDEX(AQ:AQ,MATCH(AQ82,$AA:$AA,0)+12)+INDEX(AQ:AQ,MATCH(AQ82,$AA:$AA,0)+13))</f>
        <v>155</v>
      </c>
      <c r="AR87" s="423"/>
      <c r="AS87" s="422">
        <f>ABS(INDEX(AS:AS,MATCH(AS82,$AA:$AA,0)+11)+INDEX(AS:AS,MATCH(AS82,$AA:$AA,0)+12)+INDEX(AS:AS,MATCH(AS82,$AA:$AA,0)+13))</f>
        <v>146</v>
      </c>
      <c r="AT87" s="423"/>
      <c r="AU87" s="1"/>
      <c r="AV87" s="1"/>
      <c r="AW87" s="83"/>
      <c r="AX87" s="84"/>
      <c r="BA87" s="149"/>
      <c r="BB87" s="150"/>
      <c r="BC87" s="151"/>
      <c r="BQ87" s="153"/>
      <c r="BR87" s="151"/>
      <c r="BV87" s="151"/>
      <c r="BZ87" s="151"/>
    </row>
    <row r="88" spans="1:78" ht="15.9" customHeight="1" x14ac:dyDescent="0.25">
      <c r="B88" s="391" t="str">
        <f t="shared" si="105"/>
        <v>Spieler 4</v>
      </c>
      <c r="C88" s="392" t="str">
        <f t="shared" si="106"/>
        <v/>
      </c>
      <c r="D88" s="393">
        <f>IF(AC88=301,"",AC88)</f>
        <v>212</v>
      </c>
      <c r="E88" s="393" t="str">
        <f>IF(AD88=0,"",AD88)</f>
        <v/>
      </c>
      <c r="F88" s="393">
        <f>IF(AE88=301,"",AE88)</f>
        <v>174</v>
      </c>
      <c r="G88" s="393" t="str">
        <f>IF(AF88=0,"",AF88)</f>
        <v/>
      </c>
      <c r="H88" s="393">
        <f>IF(AG88=301,"",AG88)</f>
        <v>196</v>
      </c>
      <c r="I88" s="393" t="str">
        <f>IF(AH88=0,"",AH88)</f>
        <v/>
      </c>
      <c r="J88" s="393">
        <f>IF(AI88=301,"",AI88)</f>
        <v>183</v>
      </c>
      <c r="K88" s="393" t="str">
        <f>IF(AJ88=0,"",AJ88)</f>
        <v/>
      </c>
      <c r="L88" s="393">
        <f>IF(AK88=301,"",AK88)</f>
        <v>198</v>
      </c>
      <c r="M88" s="393" t="str">
        <f>IF(AL88=0,"",AL88)</f>
        <v/>
      </c>
      <c r="N88" s="393">
        <f>IF(AM88=301,"",AM88)</f>
        <v>173</v>
      </c>
      <c r="O88" s="393" t="str">
        <f>IF(AN88=0,"",AN88)</f>
        <v/>
      </c>
      <c r="P88" s="393">
        <f>IF(AO88=301,"",AO88)</f>
        <v>193</v>
      </c>
      <c r="Q88" s="393" t="str">
        <f>IF(AP88=0,"",AP88)</f>
        <v/>
      </c>
      <c r="R88" s="393">
        <f>IF(AQ88=301,"",AQ88)</f>
        <v>180</v>
      </c>
      <c r="S88" s="393" t="str">
        <f>IF(AR88=0,"",AR88)</f>
        <v/>
      </c>
      <c r="T88" s="393">
        <f>IF(AS88=301,"",AS88)</f>
        <v>165</v>
      </c>
      <c r="U88" s="393" t="str">
        <f>IF(AT88=0,"",AT88)</f>
        <v/>
      </c>
      <c r="V88" s="404"/>
      <c r="W88" s="404"/>
      <c r="AA88" s="74" t="s">
        <v>11</v>
      </c>
      <c r="AB88" s="75"/>
      <c r="AC88" s="422">
        <f>ABS(INDEX(AC:AC,MATCH(AC82,$AA:$AA,0)+14)+INDEX(AC:AC,MATCH(AC82,$AA:$AA,0)+15)+INDEX(AC:AC,MATCH(AC82,$AA:$AA,0)+16))</f>
        <v>212</v>
      </c>
      <c r="AD88" s="423"/>
      <c r="AE88" s="422">
        <f>ABS(INDEX(AE:AE,MATCH(AE82,$AA:$AA,0)+14)+INDEX(AE:AE,MATCH(AE82,$AA:$AA,0)+15)+INDEX(AE:AE,MATCH(AE82,$AA:$AA,0)+16))</f>
        <v>174</v>
      </c>
      <c r="AF88" s="423"/>
      <c r="AG88" s="422">
        <f>ABS(INDEX(AG:AG,MATCH(AG82,$AA:$AA,0)+14)+INDEX(AG:AG,MATCH(AG82,$AA:$AA,0)+15)+INDEX(AG:AG,MATCH(AG82,$AA:$AA,0)+16))</f>
        <v>196</v>
      </c>
      <c r="AH88" s="423"/>
      <c r="AI88" s="422">
        <f>ABS(INDEX(AI:AI,MATCH(AI82,$AA:$AA,0)+14)+INDEX(AI:AI,MATCH(AI82,$AA:$AA,0)+15)+INDEX(AI:AI,MATCH(AI82,$AA:$AA,0)+16))</f>
        <v>183</v>
      </c>
      <c r="AJ88" s="423"/>
      <c r="AK88" s="422">
        <f>ABS(INDEX(AK:AK,MATCH(AK82,$AA:$AA,0)+14)+INDEX(AK:AK,MATCH(AK82,$AA:$AA,0)+15)+INDEX(AK:AK,MATCH(AK82,$AA:$AA,0)+16))</f>
        <v>198</v>
      </c>
      <c r="AL88" s="423"/>
      <c r="AM88" s="422">
        <f>ABS(INDEX(AM:AM,MATCH(AM82,$AA:$AA,0)+14)+INDEX(AM:AM,MATCH(AM82,$AA:$AA,0)+15)+INDEX(AM:AM,MATCH(AM82,$AA:$AA,0)+16))</f>
        <v>173</v>
      </c>
      <c r="AN88" s="423"/>
      <c r="AO88" s="422">
        <f>ABS(INDEX(AO:AO,MATCH(AO82,$AA:$AA,0)+14)+INDEX(AO:AO,MATCH(AO82,$AA:$AA,0)+15)+INDEX(AO:AO,MATCH(AO82,$AA:$AA,0)+16))</f>
        <v>193</v>
      </c>
      <c r="AP88" s="423"/>
      <c r="AQ88" s="422">
        <f>ABS(INDEX(AQ:AQ,MATCH(AQ82,$AA:$AA,0)+14)+INDEX(AQ:AQ,MATCH(AQ82,$AA:$AA,0)+15)+INDEX(AQ:AQ,MATCH(AQ82,$AA:$AA,0)+16))</f>
        <v>180</v>
      </c>
      <c r="AR88" s="423"/>
      <c r="AS88" s="422">
        <f>ABS(INDEX(AS:AS,MATCH(AS82,$AA:$AA,0)+14)+INDEX(AS:AS,MATCH(AS82,$AA:$AA,0)+15)+INDEX(AS:AS,MATCH(AS82,$AA:$AA,0)+16))</f>
        <v>165</v>
      </c>
      <c r="AT88" s="423"/>
      <c r="AU88" s="1"/>
      <c r="AV88" s="1"/>
      <c r="AW88" s="83"/>
      <c r="AX88" s="84"/>
      <c r="BA88" s="149"/>
      <c r="BB88" s="150"/>
      <c r="BC88" s="151"/>
      <c r="BQ88" s="153"/>
      <c r="BR88" s="151"/>
      <c r="BV88" s="151"/>
      <c r="BZ88" s="151"/>
    </row>
    <row r="89" spans="1:78" ht="15.9" customHeight="1" x14ac:dyDescent="0.25">
      <c r="B89" s="388" t="str">
        <f t="shared" si="105"/>
        <v>Gesamt</v>
      </c>
      <c r="C89" s="389" t="str">
        <f t="shared" si="106"/>
        <v/>
      </c>
      <c r="D89" s="394">
        <f>IF(AC89=1505,"",AC89)</f>
        <v>784</v>
      </c>
      <c r="E89" s="394" t="str">
        <f>IF(AD89=0,"",AD89)</f>
        <v/>
      </c>
      <c r="F89" s="394">
        <f>IF(AE89=1505,"",AE89)</f>
        <v>666</v>
      </c>
      <c r="G89" s="394" t="str">
        <f>IF(AF89=0,"",AF89)</f>
        <v/>
      </c>
      <c r="H89" s="394">
        <f>IF(AG89=1505,"",AG89)</f>
        <v>692</v>
      </c>
      <c r="I89" s="394" t="str">
        <f>IF(AH89=0,"",AH89)</f>
        <v/>
      </c>
      <c r="J89" s="394">
        <f>IF(AI89=1505,"",AI89)</f>
        <v>716</v>
      </c>
      <c r="K89" s="394" t="str">
        <f>IF(AJ89=0,"",AJ89)</f>
        <v/>
      </c>
      <c r="L89" s="394">
        <f>IF(AK89=1505,"",AK89)</f>
        <v>797</v>
      </c>
      <c r="M89" s="394" t="str">
        <f>IF(AL89=0,"",AL89)</f>
        <v/>
      </c>
      <c r="N89" s="394">
        <f>IF(AM89=1505,"",AM89)</f>
        <v>647</v>
      </c>
      <c r="O89" s="394" t="str">
        <f>IF(AN89=0,"",AN89)</f>
        <v/>
      </c>
      <c r="P89" s="394">
        <f>IF(AO89=1505,"",AO89)</f>
        <v>730</v>
      </c>
      <c r="Q89" s="394" t="str">
        <f>IF(AP89=0,"",AP89)</f>
        <v/>
      </c>
      <c r="R89" s="394">
        <f>IF(AQ89=1505,"",AQ89)</f>
        <v>712</v>
      </c>
      <c r="S89" s="394" t="str">
        <f>IF(AR89=0,"",AR89)</f>
        <v/>
      </c>
      <c r="T89" s="394">
        <f>IF(AS89=1505,"",AS89)</f>
        <v>615</v>
      </c>
      <c r="U89" s="394" t="str">
        <f>IF(AT89=0,"",AT89)</f>
        <v/>
      </c>
      <c r="V89" s="290"/>
      <c r="W89" s="290"/>
      <c r="AA89" s="76" t="s">
        <v>960</v>
      </c>
      <c r="AB89" s="77"/>
      <c r="AC89" s="388">
        <f>SUM(AC85:AC88)</f>
        <v>784</v>
      </c>
      <c r="AD89" s="389"/>
      <c r="AE89" s="388">
        <f>SUM(AE85:AE88)</f>
        <v>666</v>
      </c>
      <c r="AF89" s="389"/>
      <c r="AG89" s="388">
        <f>SUM(AG85:AG88)</f>
        <v>692</v>
      </c>
      <c r="AH89" s="389"/>
      <c r="AI89" s="388">
        <f>SUM(AI85:AI88)</f>
        <v>716</v>
      </c>
      <c r="AJ89" s="389"/>
      <c r="AK89" s="388">
        <f>SUM(AK85:AK88)</f>
        <v>797</v>
      </c>
      <c r="AL89" s="389"/>
      <c r="AM89" s="388">
        <f>SUM(AM85:AM88)</f>
        <v>647</v>
      </c>
      <c r="AN89" s="389"/>
      <c r="AO89" s="388">
        <f>SUM(AO85:AO88)</f>
        <v>730</v>
      </c>
      <c r="AP89" s="389"/>
      <c r="AQ89" s="388">
        <f>SUM(AQ85:AQ88)</f>
        <v>712</v>
      </c>
      <c r="AR89" s="389"/>
      <c r="AS89" s="388">
        <f>SUM(AS85:AS88)</f>
        <v>615</v>
      </c>
      <c r="AT89" s="389"/>
      <c r="AU89" s="69"/>
      <c r="AV89" s="69"/>
      <c r="AW89" s="83"/>
      <c r="AX89" s="84"/>
      <c r="BA89" s="149"/>
      <c r="BB89" s="150"/>
      <c r="BC89" s="151"/>
      <c r="BQ89" s="153"/>
      <c r="BR89" s="151"/>
      <c r="BV89" s="151"/>
      <c r="BZ89" s="151"/>
    </row>
    <row r="90" spans="1:78" ht="10.5" customHeight="1" x14ac:dyDescent="0.25">
      <c r="B90" s="78"/>
      <c r="C90" s="6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AA90" s="78"/>
      <c r="AB90" s="69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83"/>
      <c r="AX90" s="84"/>
      <c r="BA90" s="149"/>
      <c r="BB90" s="150"/>
      <c r="BC90" s="151"/>
      <c r="BQ90" s="153"/>
      <c r="BR90" s="151"/>
      <c r="BV90" s="151"/>
      <c r="BZ90" s="151"/>
    </row>
    <row r="91" spans="1:78" ht="21" customHeight="1" x14ac:dyDescent="0.4">
      <c r="B91" s="28" t="str">
        <f>AA91</f>
        <v>Team-Nr.</v>
      </c>
      <c r="C91" s="29"/>
      <c r="D91" s="28" t="str">
        <f>AC91</f>
        <v>Liga:</v>
      </c>
      <c r="E91" s="31"/>
      <c r="F91" s="390" t="str">
        <f>AE91</f>
        <v>Bayernliga Herren</v>
      </c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2"/>
      <c r="S91" s="33" t="s">
        <v>955</v>
      </c>
      <c r="T91" s="34"/>
      <c r="U91" s="401" t="str">
        <f>AT91</f>
        <v>04.10./05.10.</v>
      </c>
      <c r="V91" s="402"/>
      <c r="W91" s="403"/>
      <c r="X91" s="386"/>
      <c r="Y91" s="387"/>
      <c r="Z91" s="387"/>
      <c r="AA91" s="28" t="s">
        <v>974</v>
      </c>
      <c r="AB91" s="29"/>
      <c r="AC91" s="30" t="s">
        <v>953</v>
      </c>
      <c r="AD91" s="31"/>
      <c r="AE91" s="29" t="str">
        <f>Schlüssel!$C$1</f>
        <v>Bayernliga Herren</v>
      </c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32"/>
      <c r="AR91" s="33" t="s">
        <v>955</v>
      </c>
      <c r="AS91" s="34"/>
      <c r="AT91" s="401" t="str">
        <f>VLOOKUP(AS92,Spielorte!$A$1:$C$6,2)</f>
        <v>04.10./05.10.</v>
      </c>
      <c r="AU91" s="402"/>
      <c r="AV91" s="403"/>
      <c r="AW91" s="83"/>
      <c r="AX91" s="84"/>
      <c r="BA91" s="149" t="s">
        <v>1117</v>
      </c>
      <c r="BB91" s="150" t="s">
        <v>972</v>
      </c>
      <c r="BC91" s="151" t="s">
        <v>991</v>
      </c>
      <c r="BD91" s="152" t="s">
        <v>990</v>
      </c>
      <c r="BE91" s="152" t="s">
        <v>972</v>
      </c>
      <c r="BF91" s="152" t="s">
        <v>992</v>
      </c>
      <c r="BG91" s="152" t="s">
        <v>1028</v>
      </c>
      <c r="BH91" s="152" t="s">
        <v>1118</v>
      </c>
      <c r="BI91" s="152" t="s">
        <v>1119</v>
      </c>
      <c r="BJ91" s="152" t="s">
        <v>1120</v>
      </c>
      <c r="BK91" s="152" t="s">
        <v>1121</v>
      </c>
      <c r="BL91" s="152" t="s">
        <v>1122</v>
      </c>
      <c r="BM91" s="152" t="s">
        <v>1129</v>
      </c>
      <c r="BN91" s="152" t="s">
        <v>1130</v>
      </c>
      <c r="BO91" s="152" t="s">
        <v>1131</v>
      </c>
      <c r="BP91" s="152" t="s">
        <v>1132</v>
      </c>
      <c r="BQ91" s="153" t="s">
        <v>1123</v>
      </c>
      <c r="BR91" s="151" t="s">
        <v>993</v>
      </c>
      <c r="BS91" s="152" t="s">
        <v>1124</v>
      </c>
      <c r="BT91" s="152" t="s">
        <v>1125</v>
      </c>
      <c r="BU91" s="152" t="s">
        <v>991</v>
      </c>
      <c r="BV91" s="151" t="s">
        <v>993</v>
      </c>
      <c r="BW91" s="153" t="s">
        <v>1126</v>
      </c>
      <c r="BX91" s="152" t="s">
        <v>1127</v>
      </c>
      <c r="BY91" s="152" t="s">
        <v>1128</v>
      </c>
      <c r="BZ91" s="151" t="s">
        <v>993</v>
      </c>
    </row>
    <row r="92" spans="1:78" ht="17.25" customHeight="1" thickBot="1" x14ac:dyDescent="0.45">
      <c r="B92" s="37">
        <f>AA92</f>
        <v>4</v>
      </c>
      <c r="D92" s="30" t="s">
        <v>954</v>
      </c>
      <c r="E92" s="38"/>
      <c r="F92" s="400" t="str">
        <f>AE92</f>
        <v>Regensburg Super Bowl</v>
      </c>
      <c r="G92" s="400"/>
      <c r="H92" s="400"/>
      <c r="I92" s="400"/>
      <c r="J92" s="400"/>
      <c r="K92" s="400"/>
      <c r="L92" s="400"/>
      <c r="M92" s="400"/>
      <c r="N92" s="400"/>
      <c r="O92" s="400"/>
      <c r="P92" s="39"/>
      <c r="Q92" s="39"/>
      <c r="S92" s="33" t="s">
        <v>952</v>
      </c>
      <c r="T92" s="40">
        <f>AS92</f>
        <v>1</v>
      </c>
      <c r="U92" s="34"/>
      <c r="V92" s="34"/>
      <c r="Z92" s="36"/>
      <c r="AA92" s="37">
        <v>4</v>
      </c>
      <c r="AC92" s="30" t="s">
        <v>954</v>
      </c>
      <c r="AD92" s="38"/>
      <c r="AE92" s="85" t="str">
        <f>VLOOKUP(AS92,Spielorte!$A$1:$C$6,3)</f>
        <v>Regensburg Super Bowl</v>
      </c>
      <c r="AF92" s="85"/>
      <c r="AG92" s="85"/>
      <c r="AH92" s="85"/>
      <c r="AI92" s="85"/>
      <c r="AJ92" s="85"/>
      <c r="AK92" s="85"/>
      <c r="AL92" s="85"/>
      <c r="AM92" s="85"/>
      <c r="AN92" s="85"/>
      <c r="AO92" s="39"/>
      <c r="AP92" s="39"/>
      <c r="AR92" s="33" t="s">
        <v>952</v>
      </c>
      <c r="AS92" s="40">
        <v>1</v>
      </c>
      <c r="AT92" s="34"/>
      <c r="AU92" s="34"/>
      <c r="AW92" s="83"/>
      <c r="AX92" s="84"/>
      <c r="BA92" s="149"/>
      <c r="BB92" s="150"/>
      <c r="BC92" s="151"/>
      <c r="BQ92" s="153"/>
      <c r="BR92" s="151"/>
      <c r="BV92" s="151"/>
      <c r="BW92" s="153"/>
      <c r="BZ92" s="151"/>
    </row>
    <row r="93" spans="1:78" ht="15.75" customHeight="1" thickBot="1" x14ac:dyDescent="0.3">
      <c r="B93" s="41" t="str">
        <f>VLOOKUP(B92,Schlüssel!$A$5:$B$14,2)</f>
        <v>SG Rottendorf 1</v>
      </c>
      <c r="C93" s="42"/>
      <c r="D93" s="43"/>
      <c r="E93" s="44"/>
      <c r="F93" s="45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AA93" s="41" t="str">
        <f>VLOOKUP(AA92,Schlüssel!$A$5:$B$14,2)</f>
        <v>SG Rottendorf 1</v>
      </c>
      <c r="AB93" s="42"/>
      <c r="AC93" s="43"/>
      <c r="AD93" s="44"/>
      <c r="AE93" s="45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W93" s="83"/>
      <c r="AX93" s="84"/>
      <c r="BA93" s="149"/>
      <c r="BB93" s="150"/>
      <c r="BC93" s="151"/>
      <c r="BQ93" s="153"/>
      <c r="BR93" s="151"/>
      <c r="BV93" s="151"/>
      <c r="BW93" s="153"/>
      <c r="BZ93" s="151"/>
    </row>
    <row r="94" spans="1:78" ht="13.8" thickBot="1" x14ac:dyDescent="0.3">
      <c r="A94" s="4"/>
      <c r="B94" s="28"/>
      <c r="C94" s="47"/>
      <c r="D94" s="48" t="s">
        <v>10</v>
      </c>
      <c r="E94" s="28">
        <f>VLOOKUP($B$2,Schlüssel!$A$5:$DZ$14,13)</f>
        <v>7</v>
      </c>
      <c r="F94" s="49" t="s">
        <v>10</v>
      </c>
      <c r="G94" s="28">
        <f>VLOOKUP($B$2,Schlüssel!$A$5:$DZ$14,14)</f>
        <v>6</v>
      </c>
      <c r="H94" s="49" t="s">
        <v>10</v>
      </c>
      <c r="I94" s="28">
        <f>VLOOKUP($B$2,Schlüssel!$A$5:$DZ$14,15)</f>
        <v>9</v>
      </c>
      <c r="J94" s="49" t="s">
        <v>10</v>
      </c>
      <c r="K94" s="28">
        <f>VLOOKUP($B$2,Schlüssel!$A$5:$DZ$14,16)</f>
        <v>11</v>
      </c>
      <c r="L94" s="49" t="s">
        <v>10</v>
      </c>
      <c r="M94" s="28">
        <f>VLOOKUP($B$2,Schlüssel!$A$5:$DZ$14,17)</f>
        <v>3</v>
      </c>
      <c r="N94" s="49" t="s">
        <v>10</v>
      </c>
      <c r="O94" s="28">
        <f>VLOOKUP($B$2,Schlüssel!$A$5:$DZ$14,18)</f>
        <v>5</v>
      </c>
      <c r="P94" s="49" t="s">
        <v>10</v>
      </c>
      <c r="Q94" s="28">
        <f>VLOOKUP($B$2,Schlüssel!$A$5:$DZ$14,19)</f>
        <v>12</v>
      </c>
      <c r="R94" s="49" t="s">
        <v>10</v>
      </c>
      <c r="S94" s="28">
        <f>VLOOKUP($B$2,Schlüssel!$A$5:$DZ$14,20)</f>
        <v>10</v>
      </c>
      <c r="T94" s="49" t="s">
        <v>10</v>
      </c>
      <c r="U94" s="28">
        <f>VLOOKUP($B$2,Schlüssel!$A$5:$DZ$14,21)</f>
        <v>4</v>
      </c>
      <c r="Z94" s="2"/>
      <c r="AA94" s="28"/>
      <c r="AB94" s="47"/>
      <c r="AC94" s="48" t="s">
        <v>10</v>
      </c>
      <c r="AD94" s="28">
        <f>VLOOKUP($AA92,Schlüssel!$A$5:$DZ$14,13)</f>
        <v>9</v>
      </c>
      <c r="AE94" s="49" t="s">
        <v>10</v>
      </c>
      <c r="AF94" s="28">
        <f>VLOOKUP($AA92,Schlüssel!$A$5:$DZ$14,14)</f>
        <v>12</v>
      </c>
      <c r="AG94" s="49" t="s">
        <v>10</v>
      </c>
      <c r="AH94" s="28">
        <f>VLOOKUP($AA92,Schlüssel!$A$5:$DZ$14,15)</f>
        <v>3</v>
      </c>
      <c r="AI94" s="49" t="s">
        <v>10</v>
      </c>
      <c r="AJ94" s="28">
        <f>VLOOKUP($AA92,Schlüssel!$A$5:$DZ$14,16)</f>
        <v>10</v>
      </c>
      <c r="AK94" s="49" t="s">
        <v>10</v>
      </c>
      <c r="AL94" s="28">
        <f>VLOOKUP($AA92,Schlüssel!$A$5:$DZ$14,17)</f>
        <v>5</v>
      </c>
      <c r="AM94" s="49" t="s">
        <v>10</v>
      </c>
      <c r="AN94" s="28">
        <f>VLOOKUP($AA92,Schlüssel!$A$5:$DZ$14,18)</f>
        <v>7</v>
      </c>
      <c r="AO94" s="49" t="s">
        <v>10</v>
      </c>
      <c r="AP94" s="28">
        <f>VLOOKUP($AA92,Schlüssel!$A$5:$DZ$14,19)</f>
        <v>11</v>
      </c>
      <c r="AQ94" s="49" t="s">
        <v>10</v>
      </c>
      <c r="AR94" s="28">
        <f>VLOOKUP($AA92,Schlüssel!$A$5:$DZ$14,20)</f>
        <v>4</v>
      </c>
      <c r="AS94" s="49" t="s">
        <v>10</v>
      </c>
      <c r="AT94" s="28">
        <f>VLOOKUP($AA92,Schlüssel!$A$5:$DZ$14,21)</f>
        <v>8</v>
      </c>
      <c r="AW94" s="83"/>
      <c r="AX94" s="84"/>
      <c r="BA94" s="149"/>
      <c r="BB94" s="150"/>
      <c r="BC94" s="151"/>
      <c r="BQ94" s="153"/>
      <c r="BR94" s="151"/>
      <c r="BV94" s="151"/>
      <c r="BW94" s="153"/>
      <c r="BZ94" s="151"/>
    </row>
    <row r="95" spans="1:78" ht="20.25" customHeight="1" x14ac:dyDescent="0.25">
      <c r="B95" s="50" t="s">
        <v>1</v>
      </c>
      <c r="C95" s="51"/>
      <c r="D95" s="388" t="s">
        <v>961</v>
      </c>
      <c r="E95" s="389"/>
      <c r="F95" s="388" t="s">
        <v>962</v>
      </c>
      <c r="G95" s="389"/>
      <c r="H95" s="388" t="s">
        <v>963</v>
      </c>
      <c r="I95" s="389"/>
      <c r="J95" s="388" t="s">
        <v>964</v>
      </c>
      <c r="K95" s="389"/>
      <c r="L95" s="388" t="s">
        <v>965</v>
      </c>
      <c r="M95" s="389"/>
      <c r="N95" s="388" t="s">
        <v>966</v>
      </c>
      <c r="O95" s="389"/>
      <c r="P95" s="388" t="s">
        <v>967</v>
      </c>
      <c r="Q95" s="389"/>
      <c r="R95" s="388" t="s">
        <v>968</v>
      </c>
      <c r="S95" s="389"/>
      <c r="T95" s="388" t="s">
        <v>969</v>
      </c>
      <c r="U95" s="389"/>
      <c r="V95" s="416" t="s">
        <v>960</v>
      </c>
      <c r="W95" s="417"/>
      <c r="AA95" s="50" t="s">
        <v>1</v>
      </c>
      <c r="AB95" s="51"/>
      <c r="AC95" s="76" t="s">
        <v>961</v>
      </c>
      <c r="AD95" s="77"/>
      <c r="AE95" s="76" t="s">
        <v>962</v>
      </c>
      <c r="AF95" s="77"/>
      <c r="AG95" s="76" t="s">
        <v>963</v>
      </c>
      <c r="AH95" s="77"/>
      <c r="AI95" s="76" t="s">
        <v>964</v>
      </c>
      <c r="AJ95" s="77"/>
      <c r="AK95" s="76" t="s">
        <v>965</v>
      </c>
      <c r="AL95" s="77"/>
      <c r="AM95" s="76" t="s">
        <v>966</v>
      </c>
      <c r="AN95" s="77"/>
      <c r="AO95" s="76" t="s">
        <v>967</v>
      </c>
      <c r="AP95" s="77"/>
      <c r="AQ95" s="76" t="s">
        <v>968</v>
      </c>
      <c r="AR95" s="77"/>
      <c r="AS95" s="76" t="s">
        <v>969</v>
      </c>
      <c r="AT95" s="86"/>
      <c r="AU95" s="87" t="s">
        <v>960</v>
      </c>
      <c r="AV95" s="88"/>
      <c r="AW95" s="83"/>
      <c r="AX95" s="84"/>
      <c r="BA95" s="149"/>
      <c r="BB95" s="150"/>
      <c r="BC95" s="151"/>
      <c r="BQ95" s="153"/>
      <c r="BR95" s="151"/>
      <c r="BV95" s="151"/>
      <c r="BZ95" s="151"/>
    </row>
    <row r="96" spans="1:78" ht="15" customHeight="1" thickBot="1" x14ac:dyDescent="0.3">
      <c r="B96" s="52" t="s">
        <v>970</v>
      </c>
      <c r="C96" s="53" t="s">
        <v>971</v>
      </c>
      <c r="D96" s="54" t="s">
        <v>972</v>
      </c>
      <c r="E96" s="54" t="s">
        <v>973</v>
      </c>
      <c r="F96" s="54" t="s">
        <v>972</v>
      </c>
      <c r="G96" s="54" t="s">
        <v>973</v>
      </c>
      <c r="H96" s="54" t="s">
        <v>972</v>
      </c>
      <c r="I96" s="54" t="s">
        <v>973</v>
      </c>
      <c r="J96" s="54" t="s">
        <v>972</v>
      </c>
      <c r="K96" s="54" t="s">
        <v>973</v>
      </c>
      <c r="L96" s="54" t="s">
        <v>972</v>
      </c>
      <c r="M96" s="54" t="s">
        <v>973</v>
      </c>
      <c r="N96" s="54" t="s">
        <v>972</v>
      </c>
      <c r="O96" s="54" t="s">
        <v>973</v>
      </c>
      <c r="P96" s="54" t="s">
        <v>972</v>
      </c>
      <c r="Q96" s="54" t="s">
        <v>973</v>
      </c>
      <c r="R96" s="54" t="s">
        <v>972</v>
      </c>
      <c r="S96" s="54" t="s">
        <v>973</v>
      </c>
      <c r="T96" s="54" t="s">
        <v>972</v>
      </c>
      <c r="U96" s="54" t="s">
        <v>973</v>
      </c>
      <c r="V96" s="54" t="s">
        <v>972</v>
      </c>
      <c r="W96" s="55" t="s">
        <v>973</v>
      </c>
      <c r="AA96" s="52" t="s">
        <v>970</v>
      </c>
      <c r="AB96" s="53" t="s">
        <v>971</v>
      </c>
      <c r="AC96" s="54" t="s">
        <v>972</v>
      </c>
      <c r="AD96" s="54" t="s">
        <v>973</v>
      </c>
      <c r="AE96" s="54" t="s">
        <v>972</v>
      </c>
      <c r="AF96" s="54" t="s">
        <v>973</v>
      </c>
      <c r="AG96" s="54" t="s">
        <v>972</v>
      </c>
      <c r="AH96" s="54" t="s">
        <v>973</v>
      </c>
      <c r="AI96" s="54" t="s">
        <v>972</v>
      </c>
      <c r="AJ96" s="54" t="s">
        <v>973</v>
      </c>
      <c r="AK96" s="54" t="s">
        <v>972</v>
      </c>
      <c r="AL96" s="54" t="s">
        <v>973</v>
      </c>
      <c r="AM96" s="54" t="s">
        <v>972</v>
      </c>
      <c r="AN96" s="54" t="s">
        <v>973</v>
      </c>
      <c r="AO96" s="54" t="s">
        <v>972</v>
      </c>
      <c r="AP96" s="54" t="s">
        <v>973</v>
      </c>
      <c r="AQ96" s="54" t="s">
        <v>972</v>
      </c>
      <c r="AR96" s="54" t="s">
        <v>973</v>
      </c>
      <c r="AS96" s="54" t="s">
        <v>972</v>
      </c>
      <c r="AT96" s="89" t="s">
        <v>973</v>
      </c>
      <c r="AU96" s="52" t="s">
        <v>972</v>
      </c>
      <c r="AV96" s="55" t="s">
        <v>973</v>
      </c>
      <c r="AW96" s="83"/>
      <c r="AX96" s="84"/>
      <c r="BA96" s="149"/>
      <c r="BB96" s="150"/>
      <c r="BC96" s="151"/>
      <c r="BQ96" s="153"/>
      <c r="BR96" s="151"/>
      <c r="BV96" s="151"/>
      <c r="BZ96" s="151"/>
    </row>
    <row r="97" spans="1:78" ht="17.100000000000001" customHeight="1" x14ac:dyDescent="0.25">
      <c r="A97" s="413" t="s">
        <v>0</v>
      </c>
      <c r="B97" s="56" t="str">
        <f>IF(AA97=0,"",AA97)</f>
        <v>Büttner Christian</v>
      </c>
      <c r="C97" s="57">
        <f>IF(AB97=0,"",AB97)</f>
        <v>16862</v>
      </c>
      <c r="D97" s="58">
        <f>IF(AC97=0,"",AC97)</f>
        <v>184</v>
      </c>
      <c r="E97" s="397">
        <f>IF(AD97="","",AD97)</f>
        <v>1</v>
      </c>
      <c r="F97" s="58">
        <f t="shared" ref="F97:F110" si="109">IF(AE97=0,"",AE97)</f>
        <v>179</v>
      </c>
      <c r="G97" s="397">
        <f>IF(AF97="","",AF97)</f>
        <v>1</v>
      </c>
      <c r="H97" s="58">
        <f t="shared" ref="H97:H110" si="110">IF(AG97=0,"",AG97)</f>
        <v>166</v>
      </c>
      <c r="I97" s="397">
        <f>IF(AH97="","",AH97)</f>
        <v>0</v>
      </c>
      <c r="J97" s="58">
        <f t="shared" ref="J97:J110" si="111">IF(AI97=0,"",AI97)</f>
        <v>204</v>
      </c>
      <c r="K97" s="397">
        <f>IF(AJ97="","",AJ97)</f>
        <v>0</v>
      </c>
      <c r="L97" s="58">
        <f t="shared" ref="L97:L110" si="112">IF(AK97=0,"",AK97)</f>
        <v>199</v>
      </c>
      <c r="M97" s="397">
        <f>IF(AL97="","",AL97)</f>
        <v>1</v>
      </c>
      <c r="N97" s="58">
        <f>IF(AM97=0,"",AM97)</f>
        <v>169</v>
      </c>
      <c r="O97" s="397">
        <f>IF(AN97="","",AN97)</f>
        <v>0</v>
      </c>
      <c r="P97" s="58">
        <f t="shared" ref="P97:P110" si="113">IF(AO97=0,"",AO97)</f>
        <v>174</v>
      </c>
      <c r="Q97" s="397">
        <f>IF(AP97="","",AP97)</f>
        <v>1</v>
      </c>
      <c r="R97" s="58">
        <f t="shared" ref="R97:R110" si="114">IF(AQ97=0,"",AQ97)</f>
        <v>198</v>
      </c>
      <c r="S97" s="397">
        <f>IF(AR97="","",AR97)</f>
        <v>1</v>
      </c>
      <c r="T97" s="58">
        <f t="shared" ref="T97:T110" si="115">IF(AS97=0,"",AS97)</f>
        <v>211</v>
      </c>
      <c r="U97" s="397">
        <f>IF(AT97="","",AT97)</f>
        <v>1</v>
      </c>
      <c r="V97" s="58">
        <f t="shared" ref="V97:V110" si="116">IF(AU97=0,"",AU97)</f>
        <v>1684</v>
      </c>
      <c r="W97" s="397">
        <f>IF(AV97="","",AV97)</f>
        <v>6</v>
      </c>
      <c r="Z97" s="405" t="s">
        <v>0</v>
      </c>
      <c r="AA97" s="272" t="str">
        <f>IF(AB97=0,"",_xlfn.CONCAT(VLOOKUP(AB97,Starter!A:C,2,0)))</f>
        <v>Büttner Christian</v>
      </c>
      <c r="AB97" s="81">
        <v>16862</v>
      </c>
      <c r="AC97" s="129">
        <v>184</v>
      </c>
      <c r="AD97" s="163">
        <f>IF(SUM(AC97:AC99)+AC115=0,0,IF(SUM(ABS(AC97),ABS(AC98),ABS(AC99))=AC115,0.5,IF(SUM(ABS(AC97),ABS(AC98),ABS(AC99))&gt;AC115,1,0)))</f>
        <v>1</v>
      </c>
      <c r="AE97" s="132">
        <v>179</v>
      </c>
      <c r="AF97" s="91">
        <f>IF(SUM(AE97:AE99)+AE115=0,0,IF(SUM(ABS(AE97),ABS(AE98),ABS(AE99))=AE115,0.5,IF(SUM(ABS(AE97),ABS(AE98),ABS(AE99))&gt;AE115,1,0)))</f>
        <v>1</v>
      </c>
      <c r="AG97" s="129">
        <v>166</v>
      </c>
      <c r="AH97" s="91">
        <f>IF(SUM(AG97:AG99)+AG115=0,0,IF(SUM(ABS(AG97),ABS(AG98),ABS(AG99))=AG115,0.5,IF(SUM(ABS(AG97),ABS(AG98),ABS(AG99))&gt;AG115,1,0)))</f>
        <v>0</v>
      </c>
      <c r="AI97" s="129">
        <v>204</v>
      </c>
      <c r="AJ97" s="91">
        <f>IF(SUM(AI97:AI99)+AI115=0,0,IF(SUM(ABS(AI97),ABS(AI98),ABS(AI99))=AI115,0.5,IF(SUM(ABS(AI97),ABS(AI98),ABS(AI99))&gt;AI115,1,0)))</f>
        <v>0</v>
      </c>
      <c r="AK97" s="129">
        <v>199</v>
      </c>
      <c r="AL97" s="91">
        <f>IF(SUM(AK97:AK99)+AK115=0,0,IF(SUM(ABS(AK97),ABS(AK98),ABS(AK99))=AK115,0.5,IF(SUM(ABS(AK97),ABS(AK98),ABS(AK99))&gt;AK115,1,0)))</f>
        <v>1</v>
      </c>
      <c r="AM97" s="129">
        <v>169</v>
      </c>
      <c r="AN97" s="91">
        <f>IF(SUM(AM97:AM99)+AM115=0,0,IF(SUM(ABS(AM97),ABS(AM98),ABS(AM99))=AM115,0.5,IF(SUM(ABS(AM97),ABS(AM98),ABS(AM99))&gt;AM115,1,0)))</f>
        <v>0</v>
      </c>
      <c r="AO97" s="129">
        <v>174</v>
      </c>
      <c r="AP97" s="91">
        <f>IF(SUM(AO97:AO99)+AO115=0,0,IF(SUM(ABS(AO97),ABS(AO98),ABS(AO99))=AO115,0.5,IF(SUM(ABS(AO97),ABS(AO98),ABS(AO99))&gt;AO115,1,0)))</f>
        <v>1</v>
      </c>
      <c r="AQ97" s="129">
        <v>198</v>
      </c>
      <c r="AR97" s="91">
        <f>IF(SUM(AQ97:AQ99)+AQ115=0,0,IF(SUM(ABS(AQ97),ABS(AQ98),ABS(AQ99))=AQ115,0.5,IF(SUM(ABS(AQ97),ABS(AQ98),ABS(AQ99))&gt;AQ115,1,0)))</f>
        <v>1</v>
      </c>
      <c r="AS97" s="129">
        <v>211</v>
      </c>
      <c r="AT97" s="91">
        <f>IF(SUM(AS97:AS99)+AS115=0,0,IF(SUM(ABS(AS97),ABS(AS98),ABS(AS99))=AS115,0.5,IF(SUM(ABS(AS97),ABS(AS98),ABS(AS99))&gt;AS115,1,0)))</f>
        <v>1</v>
      </c>
      <c r="AU97" s="92">
        <f t="shared" ref="AU97:AU108" si="117">ABS(SUM(AC97:AC97))+ABS(SUM(AE97:AE97))+ABS(SUM(AG97:AG97))+ABS(SUM(AI97:AI97))+ABS(SUM(AK97:AK97))+ABS(SUM(AM97:AM97))+ABS(SUM(AO97:AO97))+ABS(SUM(AQ97:AQ97))+ABS(SUM(AS97:AS97))</f>
        <v>1684</v>
      </c>
      <c r="AV97" s="93">
        <f>SUM(AD97+AF97+AH97+AJ97+AL97+AN97+AP97+AR97+AT97)</f>
        <v>6</v>
      </c>
      <c r="AW97" s="83"/>
      <c r="AX97" s="84"/>
      <c r="AZ97" s="47"/>
      <c r="BA97" s="149"/>
      <c r="BB97" s="150"/>
      <c r="BC97" s="151"/>
      <c r="BD97" s="154">
        <f>+AB97</f>
        <v>16862</v>
      </c>
      <c r="BE97" s="150">
        <f>+AU97</f>
        <v>1684</v>
      </c>
      <c r="BF97" s="152">
        <f>COUNT(BH97:BP97)</f>
        <v>9</v>
      </c>
      <c r="BG97" s="152">
        <f>COUNTIF(BH97:BP97,"&gt;0")</f>
        <v>9</v>
      </c>
      <c r="BH97" s="152">
        <f t="shared" ref="BH97:BH108" si="118">IF(AC97=0,"",AC97)</f>
        <v>184</v>
      </c>
      <c r="BI97" s="152">
        <f t="shared" ref="BI97:BI108" si="119">IF(AE97=0,"",AE97)</f>
        <v>179</v>
      </c>
      <c r="BJ97" s="152">
        <f t="shared" ref="BJ97:BJ108" si="120">IF(AG97=0,"",AG97)</f>
        <v>166</v>
      </c>
      <c r="BK97" s="152">
        <f t="shared" ref="BK97:BK108" si="121">IF(AI97=0,"",AI97)</f>
        <v>204</v>
      </c>
      <c r="BL97" s="152">
        <f t="shared" ref="BL97:BL108" si="122">IF(AK97=0,"",AK97)</f>
        <v>199</v>
      </c>
      <c r="BM97" s="152">
        <f t="shared" ref="BM97:BM108" si="123">IF(AM97=0,"",AM97)</f>
        <v>169</v>
      </c>
      <c r="BN97" s="152">
        <f t="shared" ref="BN97:BN108" si="124">IF(AO97=0,"",AO97)</f>
        <v>174</v>
      </c>
      <c r="BO97" s="152">
        <f t="shared" ref="BO97:BO108" si="125">IF(AQ97=0,"",AQ97)</f>
        <v>198</v>
      </c>
      <c r="BP97" s="152">
        <f t="shared" ref="BP97:BP108" si="126">IF(AS97=0,"",AS97)</f>
        <v>211</v>
      </c>
      <c r="BQ97" s="153"/>
      <c r="BR97" s="151"/>
      <c r="BS97" s="152">
        <f>MAX(BH97:BP97)</f>
        <v>211</v>
      </c>
      <c r="BT97" s="152">
        <f>IF(BS97&lt;MAX(BS:BS),0,BS97+ROW()/1000000000)</f>
        <v>0</v>
      </c>
      <c r="BU97" s="152" t="str">
        <f>+AA93</f>
        <v>SG Rottendorf 1</v>
      </c>
      <c r="BV97" s="151">
        <f>RANK(BT97,BT:BT)</f>
        <v>2</v>
      </c>
      <c r="BW97" s="152">
        <f>SUMIF(BH97:BP97,"&gt;0")</f>
        <v>1684</v>
      </c>
      <c r="BX97" s="152">
        <f>IF(COUNTIF(BH97:BP97,"&gt;0")&lt;Spielorte!$A$23,0,BE97/Spielorte!$A$23)</f>
        <v>187.11111111111111</v>
      </c>
      <c r="BY97" s="152">
        <f>IF(BX97&lt;MAX(BX:BX),0,BX97+ROW()/1000000000)</f>
        <v>0</v>
      </c>
      <c r="BZ97" s="151">
        <f t="shared" ref="BZ97:BZ108" si="127">IF(BY97=0,0,RANK(BY97,BY:BY))</f>
        <v>0</v>
      </c>
    </row>
    <row r="98" spans="1:78" ht="17.100000000000001" customHeight="1" x14ac:dyDescent="0.25">
      <c r="A98" s="414"/>
      <c r="B98" s="59" t="str">
        <f t="shared" ref="B98:B105" si="128">IF(AA98=0,"",AA98)</f>
        <v/>
      </c>
      <c r="C98" s="60" t="str">
        <f t="shared" ref="C98:C110" si="129">IF(AB98=0,"",AB98)</f>
        <v/>
      </c>
      <c r="D98" s="61" t="str">
        <f t="shared" ref="D98:D110" si="130">IF(AC98=0,"",AC98)</f>
        <v/>
      </c>
      <c r="E98" s="398"/>
      <c r="F98" s="61" t="str">
        <f t="shared" si="109"/>
        <v/>
      </c>
      <c r="G98" s="398"/>
      <c r="H98" s="61" t="str">
        <f t="shared" si="110"/>
        <v/>
      </c>
      <c r="I98" s="398"/>
      <c r="J98" s="61" t="str">
        <f t="shared" si="111"/>
        <v/>
      </c>
      <c r="K98" s="398"/>
      <c r="L98" s="61" t="str">
        <f t="shared" si="112"/>
        <v/>
      </c>
      <c r="M98" s="398"/>
      <c r="N98" s="61" t="str">
        <f t="shared" ref="N98:N110" si="131">IF(AM98=0,"",AM98)</f>
        <v/>
      </c>
      <c r="O98" s="398"/>
      <c r="P98" s="61" t="str">
        <f t="shared" si="113"/>
        <v/>
      </c>
      <c r="Q98" s="398"/>
      <c r="R98" s="61" t="str">
        <f t="shared" si="114"/>
        <v/>
      </c>
      <c r="S98" s="398"/>
      <c r="T98" s="61" t="str">
        <f t="shared" si="115"/>
        <v/>
      </c>
      <c r="U98" s="398"/>
      <c r="V98" s="61" t="str">
        <f t="shared" si="116"/>
        <v/>
      </c>
      <c r="W98" s="398"/>
      <c r="Z98" s="406"/>
      <c r="AA98" s="90" t="str">
        <f>IF(AB98=0,"",_xlfn.CONCAT(VLOOKUP(AB98,Starter!A:C,2,0)))</f>
        <v/>
      </c>
      <c r="AB98" s="80"/>
      <c r="AC98" s="130"/>
      <c r="AD98" s="94"/>
      <c r="AE98" s="130"/>
      <c r="AF98" s="94"/>
      <c r="AG98" s="130"/>
      <c r="AH98" s="94"/>
      <c r="AI98" s="130"/>
      <c r="AJ98" s="94"/>
      <c r="AK98" s="130"/>
      <c r="AL98" s="94"/>
      <c r="AM98" s="130"/>
      <c r="AN98" s="94"/>
      <c r="AO98" s="130"/>
      <c r="AP98" s="94"/>
      <c r="AQ98" s="130"/>
      <c r="AR98" s="94"/>
      <c r="AS98" s="130"/>
      <c r="AT98" s="94"/>
      <c r="AU98" s="95">
        <f t="shared" si="117"/>
        <v>0</v>
      </c>
      <c r="AV98" s="96"/>
      <c r="AW98" s="83"/>
      <c r="AX98" s="84"/>
      <c r="AZ98" s="47"/>
      <c r="BA98" s="149"/>
      <c r="BB98" s="150"/>
      <c r="BC98" s="151"/>
      <c r="BD98" s="154">
        <f t="shared" ref="BD98:BD108" si="132">+AB98</f>
        <v>0</v>
      </c>
      <c r="BE98" s="150">
        <f t="shared" ref="BE98:BE108" si="133">+AU98</f>
        <v>0</v>
      </c>
      <c r="BF98" s="152">
        <f t="shared" ref="BF98:BF108" si="134">COUNT(BH98:BP98)</f>
        <v>0</v>
      </c>
      <c r="BG98" s="152">
        <f t="shared" ref="BG98:BG108" si="135">COUNTIF(BH98:BP98,"&gt;0")</f>
        <v>0</v>
      </c>
      <c r="BH98" s="152" t="str">
        <f t="shared" si="118"/>
        <v/>
      </c>
      <c r="BI98" s="152" t="str">
        <f t="shared" si="119"/>
        <v/>
      </c>
      <c r="BJ98" s="152" t="str">
        <f t="shared" si="120"/>
        <v/>
      </c>
      <c r="BK98" s="152" t="str">
        <f t="shared" si="121"/>
        <v/>
      </c>
      <c r="BL98" s="152" t="str">
        <f t="shared" si="122"/>
        <v/>
      </c>
      <c r="BM98" s="152" t="str">
        <f t="shared" si="123"/>
        <v/>
      </c>
      <c r="BN98" s="152" t="str">
        <f t="shared" si="124"/>
        <v/>
      </c>
      <c r="BO98" s="152" t="str">
        <f t="shared" si="125"/>
        <v/>
      </c>
      <c r="BP98" s="152" t="str">
        <f t="shared" si="126"/>
        <v/>
      </c>
      <c r="BQ98" s="153"/>
      <c r="BR98" s="151"/>
      <c r="BS98" s="152">
        <f t="shared" ref="BS98:BS108" si="136">MAX(BH98:BP98)</f>
        <v>0</v>
      </c>
      <c r="BT98" s="152">
        <f t="shared" ref="BT98:BT108" si="137">IF(BS98&lt;MAX(BS:BS),0,BS98+ROW()/1000000000)</f>
        <v>0</v>
      </c>
      <c r="BU98" s="152" t="str">
        <f t="shared" ref="BU98:BU108" si="138">+BU97</f>
        <v>SG Rottendorf 1</v>
      </c>
      <c r="BV98" s="151">
        <f t="shared" ref="BV98:BV108" si="139">RANK(BT98,BT:BT)</f>
        <v>2</v>
      </c>
      <c r="BW98" s="152">
        <f t="shared" ref="BW98:BW108" si="140">SUMIF(BH98:BP98,"&gt;0")</f>
        <v>0</v>
      </c>
      <c r="BX98" s="152">
        <f>IF(COUNTIF(BH98:BP98,"&gt;0")&lt;Spielorte!$A$23,0,BE98/Spielorte!$A$23)</f>
        <v>0</v>
      </c>
      <c r="BY98" s="152">
        <f t="shared" ref="BY98:BY108" si="141">IF(BX98&lt;MAX(BX:BX),0,BX98+ROW()/1000000000)</f>
        <v>0</v>
      </c>
      <c r="BZ98" s="151">
        <f t="shared" si="127"/>
        <v>0</v>
      </c>
    </row>
    <row r="99" spans="1:78" ht="17.100000000000001" customHeight="1" thickBot="1" x14ac:dyDescent="0.3">
      <c r="A99" s="415"/>
      <c r="B99" s="62" t="str">
        <f t="shared" si="128"/>
        <v/>
      </c>
      <c r="C99" s="63" t="str">
        <f t="shared" si="129"/>
        <v/>
      </c>
      <c r="D99" s="52" t="str">
        <f t="shared" si="130"/>
        <v/>
      </c>
      <c r="E99" s="399"/>
      <c r="F99" s="52" t="str">
        <f t="shared" si="109"/>
        <v/>
      </c>
      <c r="G99" s="399"/>
      <c r="H99" s="52" t="str">
        <f t="shared" si="110"/>
        <v/>
      </c>
      <c r="I99" s="399"/>
      <c r="J99" s="52" t="str">
        <f t="shared" si="111"/>
        <v/>
      </c>
      <c r="K99" s="399"/>
      <c r="L99" s="52" t="str">
        <f t="shared" si="112"/>
        <v/>
      </c>
      <c r="M99" s="399"/>
      <c r="N99" s="52" t="str">
        <f t="shared" si="131"/>
        <v/>
      </c>
      <c r="O99" s="399"/>
      <c r="P99" s="52" t="str">
        <f t="shared" si="113"/>
        <v/>
      </c>
      <c r="Q99" s="399"/>
      <c r="R99" s="52" t="str">
        <f t="shared" si="114"/>
        <v/>
      </c>
      <c r="S99" s="399"/>
      <c r="T99" s="52" t="str">
        <f t="shared" si="115"/>
        <v/>
      </c>
      <c r="U99" s="399"/>
      <c r="V99" s="52" t="str">
        <f t="shared" si="116"/>
        <v/>
      </c>
      <c r="W99" s="399"/>
      <c r="Z99" s="407"/>
      <c r="AA99" s="99" t="str">
        <f>IF(AB99=0,"",_xlfn.CONCAT(VLOOKUP(AB99,Starter!A:C,2,0)))</f>
        <v/>
      </c>
      <c r="AB99" s="82"/>
      <c r="AC99" s="131"/>
      <c r="AD99" s="94"/>
      <c r="AE99" s="131"/>
      <c r="AF99" s="94"/>
      <c r="AG99" s="131"/>
      <c r="AH99" s="94"/>
      <c r="AI99" s="131"/>
      <c r="AJ99" s="94"/>
      <c r="AK99" s="131"/>
      <c r="AL99" s="94"/>
      <c r="AM99" s="131"/>
      <c r="AN99" s="94"/>
      <c r="AO99" s="131"/>
      <c r="AP99" s="94"/>
      <c r="AQ99" s="131"/>
      <c r="AR99" s="94"/>
      <c r="AS99" s="131"/>
      <c r="AT99" s="94"/>
      <c r="AU99" s="97">
        <f t="shared" si="117"/>
        <v>0</v>
      </c>
      <c r="AV99" s="98"/>
      <c r="AW99" s="83"/>
      <c r="AX99" s="84"/>
      <c r="AZ99" s="47"/>
      <c r="BA99" s="149"/>
      <c r="BB99" s="150"/>
      <c r="BC99" s="151"/>
      <c r="BD99" s="154">
        <f t="shared" si="132"/>
        <v>0</v>
      </c>
      <c r="BE99" s="150">
        <f t="shared" si="133"/>
        <v>0</v>
      </c>
      <c r="BF99" s="152">
        <f t="shared" si="134"/>
        <v>0</v>
      </c>
      <c r="BG99" s="152">
        <f t="shared" si="135"/>
        <v>0</v>
      </c>
      <c r="BH99" s="152" t="str">
        <f t="shared" si="118"/>
        <v/>
      </c>
      <c r="BI99" s="152" t="str">
        <f t="shared" si="119"/>
        <v/>
      </c>
      <c r="BJ99" s="152" t="str">
        <f t="shared" si="120"/>
        <v/>
      </c>
      <c r="BK99" s="152" t="str">
        <f t="shared" si="121"/>
        <v/>
      </c>
      <c r="BL99" s="152" t="str">
        <f t="shared" si="122"/>
        <v/>
      </c>
      <c r="BM99" s="152" t="str">
        <f t="shared" si="123"/>
        <v/>
      </c>
      <c r="BN99" s="152" t="str">
        <f t="shared" si="124"/>
        <v/>
      </c>
      <c r="BO99" s="152" t="str">
        <f t="shared" si="125"/>
        <v/>
      </c>
      <c r="BP99" s="152" t="str">
        <f t="shared" si="126"/>
        <v/>
      </c>
      <c r="BQ99" s="153"/>
      <c r="BR99" s="151"/>
      <c r="BS99" s="152">
        <f t="shared" si="136"/>
        <v>0</v>
      </c>
      <c r="BT99" s="152">
        <f t="shared" si="137"/>
        <v>0</v>
      </c>
      <c r="BU99" s="152" t="str">
        <f t="shared" si="138"/>
        <v>SG Rottendorf 1</v>
      </c>
      <c r="BV99" s="151">
        <f t="shared" si="139"/>
        <v>2</v>
      </c>
      <c r="BW99" s="152">
        <f t="shared" si="140"/>
        <v>0</v>
      </c>
      <c r="BX99" s="152">
        <f>IF(COUNTIF(BH99:BP99,"&gt;0")&lt;Spielorte!$A$23,0,BE99/Spielorte!$A$23)</f>
        <v>0</v>
      </c>
      <c r="BY99" s="152">
        <f t="shared" si="141"/>
        <v>0</v>
      </c>
      <c r="BZ99" s="151">
        <f t="shared" si="127"/>
        <v>0</v>
      </c>
    </row>
    <row r="100" spans="1:78" ht="17.100000000000001" customHeight="1" x14ac:dyDescent="0.25">
      <c r="A100" s="413" t="s">
        <v>2</v>
      </c>
      <c r="B100" s="56" t="str">
        <f t="shared" si="128"/>
        <v>Reichardt Stefan</v>
      </c>
      <c r="C100" s="57">
        <f t="shared" si="129"/>
        <v>16945</v>
      </c>
      <c r="D100" s="58">
        <f t="shared" si="130"/>
        <v>148</v>
      </c>
      <c r="E100" s="397">
        <f>IF(AD100="","",AD100)</f>
        <v>0</v>
      </c>
      <c r="F100" s="58">
        <f t="shared" si="109"/>
        <v>171</v>
      </c>
      <c r="G100" s="397">
        <f>IF(AF100="","",AF100)</f>
        <v>0</v>
      </c>
      <c r="H100" s="58">
        <f t="shared" si="110"/>
        <v>173</v>
      </c>
      <c r="I100" s="397">
        <f>IF(AH100="","",AH100)</f>
        <v>0</v>
      </c>
      <c r="J100" s="58">
        <f t="shared" si="111"/>
        <v>133</v>
      </c>
      <c r="K100" s="397">
        <f>IF(AJ100="","",AJ100)</f>
        <v>0</v>
      </c>
      <c r="L100" s="58">
        <f t="shared" si="112"/>
        <v>171</v>
      </c>
      <c r="M100" s="397">
        <f>IF(AL100="","",AL100)</f>
        <v>0.5</v>
      </c>
      <c r="N100" s="58">
        <f t="shared" si="131"/>
        <v>191</v>
      </c>
      <c r="O100" s="397">
        <f>IF(AN100="","",AN100)</f>
        <v>1</v>
      </c>
      <c r="P100" s="58">
        <f t="shared" si="113"/>
        <v>153</v>
      </c>
      <c r="Q100" s="397">
        <f>IF(AP100="","",AP100)</f>
        <v>0</v>
      </c>
      <c r="R100" s="58">
        <f t="shared" si="114"/>
        <v>179</v>
      </c>
      <c r="S100" s="397">
        <f>IF(AR100="","",AR100)</f>
        <v>1</v>
      </c>
      <c r="T100" s="58">
        <f t="shared" si="115"/>
        <v>236</v>
      </c>
      <c r="U100" s="397">
        <f>IF(AT100="","",AT100)</f>
        <v>1</v>
      </c>
      <c r="V100" s="58">
        <f t="shared" si="116"/>
        <v>1555</v>
      </c>
      <c r="W100" s="397">
        <f>IF(AV100="","",AV100)</f>
        <v>3.5</v>
      </c>
      <c r="Z100" s="405" t="s">
        <v>2</v>
      </c>
      <c r="AA100" s="272" t="str">
        <f>IF(AB100=0,"",_xlfn.CONCAT(VLOOKUP(AB100,Starter!A:C,2,0)))</f>
        <v>Reichardt Stefan</v>
      </c>
      <c r="AB100" s="81">
        <v>16945</v>
      </c>
      <c r="AC100" s="132">
        <v>148</v>
      </c>
      <c r="AD100" s="91">
        <f>IF(SUM(AC100:AC102)+AC116=0,0,IF(SUM(ABS(AC100),ABS(AC101),ABS(AC102))=AC116,0.5,IF(SUM(ABS(AC100),ABS(AC101),ABS(AC102))&gt;AC116,1,0)))</f>
        <v>0</v>
      </c>
      <c r="AE100" s="132">
        <v>171</v>
      </c>
      <c r="AF100" s="91">
        <f>IF(SUM(AE100:AE102)+AE116=0,0,IF(SUM(ABS(AE100),ABS(AE101),ABS(AE102))=AE116,0.5,IF(SUM(ABS(AE100),ABS(AE101),ABS(AE102))&gt;AE116,1,0)))</f>
        <v>0</v>
      </c>
      <c r="AG100" s="132">
        <v>173</v>
      </c>
      <c r="AH100" s="91">
        <f>IF(SUM(AG100:AG102)+AG116=0,0,IF(SUM(ABS(AG100),ABS(AG101),ABS(AG102))=AG116,0.5,IF(SUM(ABS(AG100),ABS(AG101),ABS(AG102))&gt;AG116,1,0)))</f>
        <v>0</v>
      </c>
      <c r="AI100" s="132">
        <v>133</v>
      </c>
      <c r="AJ100" s="91">
        <f>IF(SUM(AI100:AI102)+AI116=0,0,IF(SUM(ABS(AI100),ABS(AI101),ABS(AI102))=AI116,0.5,IF(SUM(ABS(AI100),ABS(AI101),ABS(AI102))&gt;AI116,1,0)))</f>
        <v>0</v>
      </c>
      <c r="AK100" s="132">
        <v>171</v>
      </c>
      <c r="AL100" s="91">
        <f>IF(SUM(AK100:AK102)+AK116=0,0,IF(SUM(ABS(AK100),ABS(AK101),ABS(AK102))=AK116,0.5,IF(SUM(ABS(AK100),ABS(AK101),ABS(AK102))&gt;AK116,1,0)))</f>
        <v>0.5</v>
      </c>
      <c r="AM100" s="132">
        <v>191</v>
      </c>
      <c r="AN100" s="91">
        <f>IF(SUM(AM100:AM102)+AM116=0,0,IF(SUM(ABS(AM100),ABS(AM101),ABS(AM102))=AM116,0.5,IF(SUM(ABS(AM100),ABS(AM101),ABS(AM102))&gt;AM116,1,0)))</f>
        <v>1</v>
      </c>
      <c r="AO100" s="132">
        <v>153</v>
      </c>
      <c r="AP100" s="91">
        <f>IF(SUM(AO100:AO102)+AO116=0,0,IF(SUM(ABS(AO100),ABS(AO101),ABS(AO102))=AO116,0.5,IF(SUM(ABS(AO100),ABS(AO101),ABS(AO102))&gt;AO116,1,0)))</f>
        <v>0</v>
      </c>
      <c r="AQ100" s="132">
        <v>179</v>
      </c>
      <c r="AR100" s="91">
        <f>IF(SUM(AQ100:AQ102)+AQ116=0,0,IF(SUM(ABS(AQ100),ABS(AQ101),ABS(AQ102))=AQ116,0.5,IF(SUM(ABS(AQ100),ABS(AQ101),ABS(AQ102))&gt;AQ116,1,0)))</f>
        <v>1</v>
      </c>
      <c r="AS100" s="132">
        <v>236</v>
      </c>
      <c r="AT100" s="91">
        <f>IF(SUM(AS100:AS102)+AS116=0,0,IF(SUM(ABS(AS100),ABS(AS101),ABS(AS102))=AS116,0.5,IF(SUM(ABS(AS100),ABS(AS101),ABS(AS102))&gt;AS116,1,0)))</f>
        <v>1</v>
      </c>
      <c r="AU100" s="92">
        <f t="shared" si="117"/>
        <v>1555</v>
      </c>
      <c r="AV100" s="93">
        <f>SUM(AD100+AF100+AH100+AJ100+AL100+AN100+AP100+AR100+AT100)</f>
        <v>3.5</v>
      </c>
      <c r="AW100" s="83"/>
      <c r="AX100" s="84"/>
      <c r="AZ100" s="47"/>
      <c r="BA100" s="149"/>
      <c r="BB100" s="150"/>
      <c r="BC100" s="151"/>
      <c r="BD100" s="154">
        <f t="shared" si="132"/>
        <v>16945</v>
      </c>
      <c r="BE100" s="150">
        <f t="shared" si="133"/>
        <v>1555</v>
      </c>
      <c r="BF100" s="152">
        <f t="shared" si="134"/>
        <v>9</v>
      </c>
      <c r="BG100" s="152">
        <f t="shared" si="135"/>
        <v>9</v>
      </c>
      <c r="BH100" s="152">
        <f t="shared" si="118"/>
        <v>148</v>
      </c>
      <c r="BI100" s="152">
        <f t="shared" si="119"/>
        <v>171</v>
      </c>
      <c r="BJ100" s="152">
        <f t="shared" si="120"/>
        <v>173</v>
      </c>
      <c r="BK100" s="152">
        <f t="shared" si="121"/>
        <v>133</v>
      </c>
      <c r="BL100" s="152">
        <f t="shared" si="122"/>
        <v>171</v>
      </c>
      <c r="BM100" s="152">
        <f t="shared" si="123"/>
        <v>191</v>
      </c>
      <c r="BN100" s="152">
        <f t="shared" si="124"/>
        <v>153</v>
      </c>
      <c r="BO100" s="152">
        <f t="shared" si="125"/>
        <v>179</v>
      </c>
      <c r="BP100" s="152">
        <f t="shared" si="126"/>
        <v>236</v>
      </c>
      <c r="BQ100" s="153"/>
      <c r="BR100" s="151"/>
      <c r="BS100" s="152">
        <f t="shared" si="136"/>
        <v>236</v>
      </c>
      <c r="BT100" s="152">
        <f t="shared" si="137"/>
        <v>0</v>
      </c>
      <c r="BU100" s="152" t="str">
        <f t="shared" si="138"/>
        <v>SG Rottendorf 1</v>
      </c>
      <c r="BV100" s="151">
        <f t="shared" si="139"/>
        <v>2</v>
      </c>
      <c r="BW100" s="152">
        <f t="shared" si="140"/>
        <v>1555</v>
      </c>
      <c r="BX100" s="152">
        <f>IF(COUNTIF(BH100:BP100,"&gt;0")&lt;Spielorte!$A$23,0,BE100/Spielorte!$A$23)</f>
        <v>172.77777777777777</v>
      </c>
      <c r="BY100" s="152">
        <f t="shared" si="141"/>
        <v>0</v>
      </c>
      <c r="BZ100" s="151">
        <f t="shared" si="127"/>
        <v>0</v>
      </c>
    </row>
    <row r="101" spans="1:78" ht="17.100000000000001" customHeight="1" x14ac:dyDescent="0.25">
      <c r="A101" s="414"/>
      <c r="B101" s="59" t="str">
        <f t="shared" si="128"/>
        <v/>
      </c>
      <c r="C101" s="60" t="str">
        <f t="shared" si="129"/>
        <v/>
      </c>
      <c r="D101" s="61" t="str">
        <f t="shared" si="130"/>
        <v/>
      </c>
      <c r="E101" s="398"/>
      <c r="F101" s="61" t="str">
        <f t="shared" si="109"/>
        <v/>
      </c>
      <c r="G101" s="398"/>
      <c r="H101" s="61" t="str">
        <f t="shared" si="110"/>
        <v/>
      </c>
      <c r="I101" s="398"/>
      <c r="J101" s="61" t="str">
        <f t="shared" si="111"/>
        <v/>
      </c>
      <c r="K101" s="398"/>
      <c r="L101" s="61" t="str">
        <f t="shared" si="112"/>
        <v/>
      </c>
      <c r="M101" s="398"/>
      <c r="N101" s="61" t="str">
        <f t="shared" si="131"/>
        <v/>
      </c>
      <c r="O101" s="398"/>
      <c r="P101" s="61" t="str">
        <f t="shared" si="113"/>
        <v/>
      </c>
      <c r="Q101" s="398"/>
      <c r="R101" s="61" t="str">
        <f t="shared" si="114"/>
        <v/>
      </c>
      <c r="S101" s="398"/>
      <c r="T101" s="61" t="str">
        <f t="shared" si="115"/>
        <v/>
      </c>
      <c r="U101" s="398"/>
      <c r="V101" s="61" t="str">
        <f t="shared" si="116"/>
        <v/>
      </c>
      <c r="W101" s="398"/>
      <c r="Z101" s="406"/>
      <c r="AA101" s="90" t="str">
        <f>IF(AB101=0,"",_xlfn.CONCAT(VLOOKUP(AB101,Starter!A:C,2,0)))</f>
        <v/>
      </c>
      <c r="AB101" s="80"/>
      <c r="AC101" s="130"/>
      <c r="AD101" s="94"/>
      <c r="AE101" s="130"/>
      <c r="AF101" s="94"/>
      <c r="AG101" s="130"/>
      <c r="AH101" s="94"/>
      <c r="AI101" s="130"/>
      <c r="AJ101" s="94"/>
      <c r="AK101" s="130"/>
      <c r="AL101" s="94"/>
      <c r="AM101" s="130"/>
      <c r="AN101" s="94"/>
      <c r="AO101" s="134"/>
      <c r="AP101" s="94"/>
      <c r="AQ101" s="134"/>
      <c r="AR101" s="94"/>
      <c r="AS101" s="134"/>
      <c r="AT101" s="94"/>
      <c r="AU101" s="95">
        <f t="shared" si="117"/>
        <v>0</v>
      </c>
      <c r="AV101" s="96"/>
      <c r="AW101" s="83"/>
      <c r="AX101" s="84"/>
      <c r="AZ101" s="47"/>
      <c r="BA101" s="149"/>
      <c r="BB101" s="150"/>
      <c r="BC101" s="151"/>
      <c r="BD101" s="154">
        <f t="shared" si="132"/>
        <v>0</v>
      </c>
      <c r="BE101" s="150">
        <f t="shared" si="133"/>
        <v>0</v>
      </c>
      <c r="BF101" s="152">
        <f t="shared" si="134"/>
        <v>0</v>
      </c>
      <c r="BG101" s="152">
        <f t="shared" si="135"/>
        <v>0</v>
      </c>
      <c r="BH101" s="152" t="str">
        <f t="shared" si="118"/>
        <v/>
      </c>
      <c r="BI101" s="152" t="str">
        <f t="shared" si="119"/>
        <v/>
      </c>
      <c r="BJ101" s="152" t="str">
        <f t="shared" si="120"/>
        <v/>
      </c>
      <c r="BK101" s="152" t="str">
        <f t="shared" si="121"/>
        <v/>
      </c>
      <c r="BL101" s="152" t="str">
        <f t="shared" si="122"/>
        <v/>
      </c>
      <c r="BM101" s="152" t="str">
        <f t="shared" si="123"/>
        <v/>
      </c>
      <c r="BN101" s="152" t="str">
        <f t="shared" si="124"/>
        <v/>
      </c>
      <c r="BO101" s="152" t="str">
        <f t="shared" si="125"/>
        <v/>
      </c>
      <c r="BP101" s="152" t="str">
        <f t="shared" si="126"/>
        <v/>
      </c>
      <c r="BQ101" s="153"/>
      <c r="BR101" s="151"/>
      <c r="BS101" s="152">
        <f t="shared" si="136"/>
        <v>0</v>
      </c>
      <c r="BT101" s="152">
        <f t="shared" si="137"/>
        <v>0</v>
      </c>
      <c r="BU101" s="152" t="str">
        <f t="shared" si="138"/>
        <v>SG Rottendorf 1</v>
      </c>
      <c r="BV101" s="151">
        <f t="shared" si="139"/>
        <v>2</v>
      </c>
      <c r="BW101" s="152">
        <f t="shared" si="140"/>
        <v>0</v>
      </c>
      <c r="BX101" s="152">
        <f>IF(COUNTIF(BH101:BP101,"&gt;0")&lt;Spielorte!$A$23,0,BE101/Spielorte!$A$23)</f>
        <v>0</v>
      </c>
      <c r="BY101" s="152">
        <f t="shared" si="141"/>
        <v>0</v>
      </c>
      <c r="BZ101" s="151">
        <f t="shared" si="127"/>
        <v>0</v>
      </c>
    </row>
    <row r="102" spans="1:78" ht="17.100000000000001" customHeight="1" thickBot="1" x14ac:dyDescent="0.3">
      <c r="A102" s="415"/>
      <c r="B102" s="62" t="str">
        <f t="shared" si="128"/>
        <v/>
      </c>
      <c r="C102" s="63" t="str">
        <f t="shared" si="129"/>
        <v/>
      </c>
      <c r="D102" s="52" t="str">
        <f t="shared" si="130"/>
        <v/>
      </c>
      <c r="E102" s="399"/>
      <c r="F102" s="52" t="str">
        <f t="shared" si="109"/>
        <v/>
      </c>
      <c r="G102" s="399"/>
      <c r="H102" s="52" t="str">
        <f t="shared" si="110"/>
        <v/>
      </c>
      <c r="I102" s="399"/>
      <c r="J102" s="52" t="str">
        <f t="shared" si="111"/>
        <v/>
      </c>
      <c r="K102" s="399"/>
      <c r="L102" s="52" t="str">
        <f t="shared" si="112"/>
        <v/>
      </c>
      <c r="M102" s="399"/>
      <c r="N102" s="52" t="str">
        <f t="shared" si="131"/>
        <v/>
      </c>
      <c r="O102" s="399"/>
      <c r="P102" s="52" t="str">
        <f t="shared" si="113"/>
        <v/>
      </c>
      <c r="Q102" s="399"/>
      <c r="R102" s="52" t="str">
        <f t="shared" si="114"/>
        <v/>
      </c>
      <c r="S102" s="399"/>
      <c r="T102" s="52" t="str">
        <f t="shared" si="115"/>
        <v/>
      </c>
      <c r="U102" s="399"/>
      <c r="V102" s="52" t="str">
        <f t="shared" si="116"/>
        <v/>
      </c>
      <c r="W102" s="399"/>
      <c r="Z102" s="407"/>
      <c r="AA102" s="99" t="str">
        <f>IF(AB102=0,"",_xlfn.CONCAT(VLOOKUP(AB102,Starter!A:C,2,0)))</f>
        <v/>
      </c>
      <c r="AB102" s="82"/>
      <c r="AC102" s="133"/>
      <c r="AD102" s="100"/>
      <c r="AE102" s="133"/>
      <c r="AF102" s="100"/>
      <c r="AG102" s="133"/>
      <c r="AH102" s="100"/>
      <c r="AI102" s="133"/>
      <c r="AJ102" s="100"/>
      <c r="AK102" s="133"/>
      <c r="AL102" s="100"/>
      <c r="AM102" s="133"/>
      <c r="AN102" s="100"/>
      <c r="AO102" s="133"/>
      <c r="AP102" s="100"/>
      <c r="AQ102" s="133"/>
      <c r="AR102" s="100"/>
      <c r="AS102" s="133"/>
      <c r="AT102" s="100"/>
      <c r="AU102" s="97">
        <f t="shared" si="117"/>
        <v>0</v>
      </c>
      <c r="AV102" s="98"/>
      <c r="AW102" s="83"/>
      <c r="AX102" s="84"/>
      <c r="AZ102" s="47"/>
      <c r="BA102" s="149"/>
      <c r="BB102" s="150"/>
      <c r="BC102" s="151"/>
      <c r="BD102" s="154">
        <f t="shared" si="132"/>
        <v>0</v>
      </c>
      <c r="BE102" s="150">
        <f t="shared" si="133"/>
        <v>0</v>
      </c>
      <c r="BF102" s="152">
        <f t="shared" si="134"/>
        <v>0</v>
      </c>
      <c r="BG102" s="152">
        <f t="shared" si="135"/>
        <v>0</v>
      </c>
      <c r="BH102" s="152" t="str">
        <f t="shared" si="118"/>
        <v/>
      </c>
      <c r="BI102" s="152" t="str">
        <f t="shared" si="119"/>
        <v/>
      </c>
      <c r="BJ102" s="152" t="str">
        <f t="shared" si="120"/>
        <v/>
      </c>
      <c r="BK102" s="152" t="str">
        <f t="shared" si="121"/>
        <v/>
      </c>
      <c r="BL102" s="152" t="str">
        <f t="shared" si="122"/>
        <v/>
      </c>
      <c r="BM102" s="152" t="str">
        <f t="shared" si="123"/>
        <v/>
      </c>
      <c r="BN102" s="152" t="str">
        <f t="shared" si="124"/>
        <v/>
      </c>
      <c r="BO102" s="152" t="str">
        <f t="shared" si="125"/>
        <v/>
      </c>
      <c r="BP102" s="152" t="str">
        <f t="shared" si="126"/>
        <v/>
      </c>
      <c r="BQ102" s="153"/>
      <c r="BR102" s="151"/>
      <c r="BS102" s="152">
        <f t="shared" si="136"/>
        <v>0</v>
      </c>
      <c r="BT102" s="152">
        <f t="shared" si="137"/>
        <v>0</v>
      </c>
      <c r="BU102" s="152" t="str">
        <f t="shared" si="138"/>
        <v>SG Rottendorf 1</v>
      </c>
      <c r="BV102" s="151">
        <f t="shared" si="139"/>
        <v>2</v>
      </c>
      <c r="BW102" s="152">
        <f t="shared" si="140"/>
        <v>0</v>
      </c>
      <c r="BX102" s="152">
        <f>IF(COUNTIF(BH102:BP102,"&gt;0")&lt;Spielorte!$A$23,0,BE102/Spielorte!$A$23)</f>
        <v>0</v>
      </c>
      <c r="BY102" s="152">
        <f t="shared" si="141"/>
        <v>0</v>
      </c>
      <c r="BZ102" s="151">
        <f t="shared" si="127"/>
        <v>0</v>
      </c>
    </row>
    <row r="103" spans="1:78" ht="17.100000000000001" customHeight="1" x14ac:dyDescent="0.25">
      <c r="A103" s="413" t="s">
        <v>3</v>
      </c>
      <c r="B103" s="56" t="str">
        <f t="shared" si="128"/>
        <v>Scholz Alexander</v>
      </c>
      <c r="C103" s="57">
        <f t="shared" si="129"/>
        <v>16352</v>
      </c>
      <c r="D103" s="58">
        <f t="shared" si="130"/>
        <v>158</v>
      </c>
      <c r="E103" s="397">
        <f>IF(AD103="","",AD103)</f>
        <v>0</v>
      </c>
      <c r="F103" s="58">
        <f t="shared" si="109"/>
        <v>145</v>
      </c>
      <c r="G103" s="397">
        <f>IF(AF103="","",AF103)</f>
        <v>0</v>
      </c>
      <c r="H103" s="58">
        <f t="shared" si="110"/>
        <v>215</v>
      </c>
      <c r="I103" s="397">
        <f>IF(AH103="","",AH103)</f>
        <v>1</v>
      </c>
      <c r="J103" s="58">
        <f t="shared" si="111"/>
        <v>155</v>
      </c>
      <c r="K103" s="397">
        <f>IF(AJ103="","",AJ103)</f>
        <v>0</v>
      </c>
      <c r="L103" s="58">
        <f t="shared" si="112"/>
        <v>169</v>
      </c>
      <c r="M103" s="397">
        <f>IF(AL103="","",AL103)</f>
        <v>0</v>
      </c>
      <c r="N103" s="58">
        <f t="shared" si="131"/>
        <v>155</v>
      </c>
      <c r="O103" s="397">
        <f>IF(AN103="","",AN103)</f>
        <v>0</v>
      </c>
      <c r="P103" s="58">
        <f t="shared" si="113"/>
        <v>154</v>
      </c>
      <c r="Q103" s="397">
        <f>IF(AP103="","",AP103)</f>
        <v>0</v>
      </c>
      <c r="R103" s="58">
        <f t="shared" si="114"/>
        <v>155</v>
      </c>
      <c r="S103" s="397">
        <f>IF(AR103="","",AR103)</f>
        <v>0</v>
      </c>
      <c r="T103" s="58">
        <f t="shared" si="115"/>
        <v>191</v>
      </c>
      <c r="U103" s="397">
        <f>IF(AT103="","",AT103)</f>
        <v>1</v>
      </c>
      <c r="V103" s="58">
        <f t="shared" si="116"/>
        <v>1497</v>
      </c>
      <c r="W103" s="397">
        <f>IF(AV103="","",AV103)</f>
        <v>2</v>
      </c>
      <c r="Z103" s="405" t="s">
        <v>3</v>
      </c>
      <c r="AA103" s="272" t="str">
        <f>IF(AB103=0,"",_xlfn.CONCAT(VLOOKUP(AB103,Starter!A:C,2,0)))</f>
        <v>Scholz Alexander</v>
      </c>
      <c r="AB103" s="81">
        <v>16352</v>
      </c>
      <c r="AC103" s="132">
        <v>158</v>
      </c>
      <c r="AD103" s="91">
        <f>IF(SUM(AC103:AC105)+AC117=0,0,IF(SUM(ABS(AC103),ABS(AC104),ABS(AC105))=AC117,0.5,IF(SUM(ABS(AC103),ABS(AC104),ABS(AC105))&gt;AC117,1,0)))</f>
        <v>0</v>
      </c>
      <c r="AE103" s="132">
        <v>145</v>
      </c>
      <c r="AF103" s="91">
        <f>IF(SUM(AE103:AE105)+AE117=0,0,IF(SUM(ABS(AE103),ABS(AE104),ABS(AE105))=AE117,0.5,IF(SUM(ABS(AE103),ABS(AE104),ABS(AE105))&gt;AE117,1,0)))</f>
        <v>0</v>
      </c>
      <c r="AG103" s="132">
        <v>215</v>
      </c>
      <c r="AH103" s="91">
        <f>IF(SUM(AG103:AG105)+AG117=0,0,IF(SUM(ABS(AG103),ABS(AG104),ABS(AG105))=AG117,0.5,IF(SUM(ABS(AG103),ABS(AG104),ABS(AG105))&gt;AG117,1,0)))</f>
        <v>1</v>
      </c>
      <c r="AI103" s="132">
        <v>155</v>
      </c>
      <c r="AJ103" s="91">
        <f>IF(SUM(AI103:AI105)+AI117=0,0,IF(SUM(ABS(AI103),ABS(AI104),ABS(AI105))=AI117,0.5,IF(SUM(ABS(AI103),ABS(AI104),ABS(AI105))&gt;AI117,1,0)))</f>
        <v>0</v>
      </c>
      <c r="AK103" s="132">
        <v>169</v>
      </c>
      <c r="AL103" s="91">
        <f>IF(SUM(AK103:AK105)+AK117=0,0,IF(SUM(ABS(AK103),ABS(AK104),ABS(AK105))=AK117,0.5,IF(SUM(ABS(AK103),ABS(AK104),ABS(AK105))&gt;AK117,1,0)))</f>
        <v>0</v>
      </c>
      <c r="AM103" s="132">
        <v>155</v>
      </c>
      <c r="AN103" s="91">
        <f>IF(SUM(AM103:AM105)+AM117=0,0,IF(SUM(ABS(AM103),ABS(AM104),ABS(AM105))=AM117,0.5,IF(SUM(ABS(AM103),ABS(AM104),ABS(AM105))&gt;AM117,1,0)))</f>
        <v>0</v>
      </c>
      <c r="AO103" s="132">
        <v>154</v>
      </c>
      <c r="AP103" s="91">
        <f>IF(SUM(AO103:AO105)+AO117=0,0,IF(SUM(ABS(AO103),ABS(AO104),ABS(AO105))=AO117,0.5,IF(SUM(ABS(AO103),ABS(AO104),ABS(AO105))&gt;AO117,1,0)))</f>
        <v>0</v>
      </c>
      <c r="AQ103" s="132">
        <v>155</v>
      </c>
      <c r="AR103" s="91">
        <f>IF(SUM(AQ103:AQ105)+AQ117=0,0,IF(SUM(ABS(AQ103),ABS(AQ104),ABS(AQ105))=AQ117,0.5,IF(SUM(ABS(AQ103),ABS(AQ104),ABS(AQ105))&gt;AQ117,1,0)))</f>
        <v>0</v>
      </c>
      <c r="AS103" s="132">
        <v>191</v>
      </c>
      <c r="AT103" s="91">
        <f>IF(SUM(AS103:AS105)+AS117=0,0,IF(SUM(ABS(AS103),ABS(AS104),ABS(AS105))=AS117,0.5,IF(SUM(ABS(AS103),ABS(AS104),ABS(AS105))&gt;AS117,1,0)))</f>
        <v>1</v>
      </c>
      <c r="AU103" s="92">
        <f t="shared" si="117"/>
        <v>1497</v>
      </c>
      <c r="AV103" s="93">
        <f>SUM(AD103+AF103+AH103+AJ103+AL103+AN103+AP103+AR103+AT103)</f>
        <v>2</v>
      </c>
      <c r="AW103" s="83"/>
      <c r="AX103" s="84"/>
      <c r="AZ103" s="47"/>
      <c r="BA103" s="149"/>
      <c r="BB103" s="150"/>
      <c r="BC103" s="151"/>
      <c r="BD103" s="154">
        <f t="shared" si="132"/>
        <v>16352</v>
      </c>
      <c r="BE103" s="150">
        <f t="shared" si="133"/>
        <v>1497</v>
      </c>
      <c r="BF103" s="152">
        <f t="shared" si="134"/>
        <v>9</v>
      </c>
      <c r="BG103" s="152">
        <f t="shared" si="135"/>
        <v>9</v>
      </c>
      <c r="BH103" s="152">
        <f t="shared" si="118"/>
        <v>158</v>
      </c>
      <c r="BI103" s="152">
        <f t="shared" si="119"/>
        <v>145</v>
      </c>
      <c r="BJ103" s="152">
        <f t="shared" si="120"/>
        <v>215</v>
      </c>
      <c r="BK103" s="152">
        <f t="shared" si="121"/>
        <v>155</v>
      </c>
      <c r="BL103" s="152">
        <f t="shared" si="122"/>
        <v>169</v>
      </c>
      <c r="BM103" s="152">
        <f t="shared" si="123"/>
        <v>155</v>
      </c>
      <c r="BN103" s="152">
        <f t="shared" si="124"/>
        <v>154</v>
      </c>
      <c r="BO103" s="152">
        <f t="shared" si="125"/>
        <v>155</v>
      </c>
      <c r="BP103" s="152">
        <f t="shared" si="126"/>
        <v>191</v>
      </c>
      <c r="BQ103" s="153"/>
      <c r="BR103" s="151"/>
      <c r="BS103" s="152">
        <f t="shared" si="136"/>
        <v>215</v>
      </c>
      <c r="BT103" s="152">
        <f t="shared" si="137"/>
        <v>0</v>
      </c>
      <c r="BU103" s="152" t="str">
        <f t="shared" si="138"/>
        <v>SG Rottendorf 1</v>
      </c>
      <c r="BV103" s="151">
        <f t="shared" si="139"/>
        <v>2</v>
      </c>
      <c r="BW103" s="152">
        <f t="shared" si="140"/>
        <v>1497</v>
      </c>
      <c r="BX103" s="152">
        <f>IF(COUNTIF(BH103:BP103,"&gt;0")&lt;Spielorte!$A$23,0,BE103/Spielorte!$A$23)</f>
        <v>166.33333333333334</v>
      </c>
      <c r="BY103" s="152">
        <f t="shared" si="141"/>
        <v>0</v>
      </c>
      <c r="BZ103" s="151">
        <f t="shared" si="127"/>
        <v>0</v>
      </c>
    </row>
    <row r="104" spans="1:78" ht="17.100000000000001" customHeight="1" x14ac:dyDescent="0.25">
      <c r="A104" s="414"/>
      <c r="B104" s="59" t="str">
        <f t="shared" si="128"/>
        <v/>
      </c>
      <c r="C104" s="60" t="str">
        <f t="shared" si="129"/>
        <v/>
      </c>
      <c r="D104" s="61" t="str">
        <f t="shared" si="130"/>
        <v/>
      </c>
      <c r="E104" s="398"/>
      <c r="F104" s="61" t="str">
        <f t="shared" si="109"/>
        <v/>
      </c>
      <c r="G104" s="398"/>
      <c r="H104" s="61" t="str">
        <f t="shared" si="110"/>
        <v/>
      </c>
      <c r="I104" s="398"/>
      <c r="J104" s="61" t="str">
        <f t="shared" si="111"/>
        <v/>
      </c>
      <c r="K104" s="398"/>
      <c r="L104" s="61" t="str">
        <f t="shared" si="112"/>
        <v/>
      </c>
      <c r="M104" s="398"/>
      <c r="N104" s="61" t="str">
        <f t="shared" si="131"/>
        <v/>
      </c>
      <c r="O104" s="398"/>
      <c r="P104" s="61" t="str">
        <f t="shared" si="113"/>
        <v/>
      </c>
      <c r="Q104" s="398"/>
      <c r="R104" s="61" t="str">
        <f t="shared" si="114"/>
        <v/>
      </c>
      <c r="S104" s="398"/>
      <c r="T104" s="61" t="str">
        <f t="shared" si="115"/>
        <v/>
      </c>
      <c r="U104" s="398"/>
      <c r="V104" s="61" t="str">
        <f t="shared" si="116"/>
        <v/>
      </c>
      <c r="W104" s="398"/>
      <c r="Z104" s="406"/>
      <c r="AA104" s="90" t="str">
        <f>IF(AB104=0,"",_xlfn.CONCAT(VLOOKUP(AB104,Starter!A:C,2,0)))</f>
        <v/>
      </c>
      <c r="AB104" s="80"/>
      <c r="AC104" s="130"/>
      <c r="AD104" s="94"/>
      <c r="AE104" s="130"/>
      <c r="AF104" s="94"/>
      <c r="AG104" s="130"/>
      <c r="AH104" s="94"/>
      <c r="AI104" s="130"/>
      <c r="AJ104" s="94"/>
      <c r="AK104" s="130"/>
      <c r="AL104" s="94"/>
      <c r="AM104" s="130"/>
      <c r="AN104" s="94"/>
      <c r="AO104" s="130"/>
      <c r="AP104" s="94"/>
      <c r="AQ104" s="130"/>
      <c r="AR104" s="94"/>
      <c r="AS104" s="130"/>
      <c r="AT104" s="94"/>
      <c r="AU104" s="95">
        <f t="shared" si="117"/>
        <v>0</v>
      </c>
      <c r="AV104" s="96"/>
      <c r="AW104" s="83"/>
      <c r="AX104" s="84"/>
      <c r="AZ104" s="47"/>
      <c r="BA104" s="149"/>
      <c r="BB104" s="150"/>
      <c r="BC104" s="151"/>
      <c r="BD104" s="154">
        <f t="shared" si="132"/>
        <v>0</v>
      </c>
      <c r="BE104" s="150">
        <f t="shared" si="133"/>
        <v>0</v>
      </c>
      <c r="BF104" s="152">
        <f t="shared" si="134"/>
        <v>0</v>
      </c>
      <c r="BG104" s="152">
        <f t="shared" si="135"/>
        <v>0</v>
      </c>
      <c r="BH104" s="152" t="str">
        <f t="shared" si="118"/>
        <v/>
      </c>
      <c r="BI104" s="152" t="str">
        <f t="shared" si="119"/>
        <v/>
      </c>
      <c r="BJ104" s="152" t="str">
        <f t="shared" si="120"/>
        <v/>
      </c>
      <c r="BK104" s="152" t="str">
        <f t="shared" si="121"/>
        <v/>
      </c>
      <c r="BL104" s="152" t="str">
        <f t="shared" si="122"/>
        <v/>
      </c>
      <c r="BM104" s="152" t="str">
        <f t="shared" si="123"/>
        <v/>
      </c>
      <c r="BN104" s="152" t="str">
        <f t="shared" si="124"/>
        <v/>
      </c>
      <c r="BO104" s="152" t="str">
        <f t="shared" si="125"/>
        <v/>
      </c>
      <c r="BP104" s="152" t="str">
        <f t="shared" si="126"/>
        <v/>
      </c>
      <c r="BQ104" s="153"/>
      <c r="BR104" s="151"/>
      <c r="BS104" s="152">
        <f t="shared" si="136"/>
        <v>0</v>
      </c>
      <c r="BT104" s="152">
        <f t="shared" si="137"/>
        <v>0</v>
      </c>
      <c r="BU104" s="152" t="str">
        <f t="shared" si="138"/>
        <v>SG Rottendorf 1</v>
      </c>
      <c r="BV104" s="151">
        <f t="shared" si="139"/>
        <v>2</v>
      </c>
      <c r="BW104" s="152">
        <f t="shared" si="140"/>
        <v>0</v>
      </c>
      <c r="BX104" s="152">
        <f>IF(COUNTIF(BH104:BP104,"&gt;0")&lt;Spielorte!$A$23,0,BE104/Spielorte!$A$23)</f>
        <v>0</v>
      </c>
      <c r="BY104" s="152">
        <f t="shared" si="141"/>
        <v>0</v>
      </c>
      <c r="BZ104" s="151">
        <f t="shared" si="127"/>
        <v>0</v>
      </c>
    </row>
    <row r="105" spans="1:78" ht="17.100000000000001" customHeight="1" thickBot="1" x14ac:dyDescent="0.3">
      <c r="A105" s="415"/>
      <c r="B105" s="62" t="str">
        <f t="shared" si="128"/>
        <v/>
      </c>
      <c r="C105" s="63" t="str">
        <f t="shared" si="129"/>
        <v/>
      </c>
      <c r="D105" s="52" t="str">
        <f t="shared" si="130"/>
        <v/>
      </c>
      <c r="E105" s="399"/>
      <c r="F105" s="52" t="str">
        <f t="shared" si="109"/>
        <v/>
      </c>
      <c r="G105" s="399"/>
      <c r="H105" s="52" t="str">
        <f t="shared" si="110"/>
        <v/>
      </c>
      <c r="I105" s="399"/>
      <c r="J105" s="52" t="str">
        <f t="shared" si="111"/>
        <v/>
      </c>
      <c r="K105" s="399"/>
      <c r="L105" s="52" t="str">
        <f t="shared" si="112"/>
        <v/>
      </c>
      <c r="M105" s="399"/>
      <c r="N105" s="52" t="str">
        <f t="shared" si="131"/>
        <v/>
      </c>
      <c r="O105" s="399"/>
      <c r="P105" s="52" t="str">
        <f t="shared" si="113"/>
        <v/>
      </c>
      <c r="Q105" s="399"/>
      <c r="R105" s="52" t="str">
        <f t="shared" si="114"/>
        <v/>
      </c>
      <c r="S105" s="399"/>
      <c r="T105" s="52" t="str">
        <f t="shared" si="115"/>
        <v/>
      </c>
      <c r="U105" s="399"/>
      <c r="V105" s="52" t="str">
        <f t="shared" si="116"/>
        <v/>
      </c>
      <c r="W105" s="399"/>
      <c r="Z105" s="407"/>
      <c r="AA105" s="99" t="str">
        <f>IF(AB105=0,"",_xlfn.CONCAT(VLOOKUP(AB105,Starter!A:C,2,0)))</f>
        <v/>
      </c>
      <c r="AB105" s="82"/>
      <c r="AC105" s="133"/>
      <c r="AD105" s="100"/>
      <c r="AE105" s="133"/>
      <c r="AF105" s="100"/>
      <c r="AG105" s="133"/>
      <c r="AH105" s="100"/>
      <c r="AI105" s="133"/>
      <c r="AJ105" s="100"/>
      <c r="AK105" s="133"/>
      <c r="AL105" s="100"/>
      <c r="AM105" s="133"/>
      <c r="AN105" s="100"/>
      <c r="AO105" s="133"/>
      <c r="AP105" s="100"/>
      <c r="AQ105" s="133"/>
      <c r="AR105" s="100"/>
      <c r="AS105" s="133"/>
      <c r="AT105" s="100"/>
      <c r="AU105" s="97">
        <f t="shared" si="117"/>
        <v>0</v>
      </c>
      <c r="AV105" s="98"/>
      <c r="AW105" s="83"/>
      <c r="AX105" s="84"/>
      <c r="AZ105" s="47"/>
      <c r="BA105" s="149"/>
      <c r="BB105" s="150"/>
      <c r="BC105" s="151"/>
      <c r="BD105" s="154">
        <f t="shared" si="132"/>
        <v>0</v>
      </c>
      <c r="BE105" s="150">
        <f t="shared" si="133"/>
        <v>0</v>
      </c>
      <c r="BF105" s="152">
        <f t="shared" si="134"/>
        <v>0</v>
      </c>
      <c r="BG105" s="152">
        <f t="shared" si="135"/>
        <v>0</v>
      </c>
      <c r="BH105" s="152" t="str">
        <f t="shared" si="118"/>
        <v/>
      </c>
      <c r="BI105" s="152" t="str">
        <f t="shared" si="119"/>
        <v/>
      </c>
      <c r="BJ105" s="152" t="str">
        <f t="shared" si="120"/>
        <v/>
      </c>
      <c r="BK105" s="152" t="str">
        <f t="shared" si="121"/>
        <v/>
      </c>
      <c r="BL105" s="152" t="str">
        <f t="shared" si="122"/>
        <v/>
      </c>
      <c r="BM105" s="152" t="str">
        <f t="shared" si="123"/>
        <v/>
      </c>
      <c r="BN105" s="152" t="str">
        <f t="shared" si="124"/>
        <v/>
      </c>
      <c r="BO105" s="152" t="str">
        <f t="shared" si="125"/>
        <v/>
      </c>
      <c r="BP105" s="152" t="str">
        <f t="shared" si="126"/>
        <v/>
      </c>
      <c r="BQ105" s="153"/>
      <c r="BR105" s="151"/>
      <c r="BS105" s="152">
        <f t="shared" si="136"/>
        <v>0</v>
      </c>
      <c r="BT105" s="152">
        <f t="shared" si="137"/>
        <v>0</v>
      </c>
      <c r="BU105" s="152" t="str">
        <f t="shared" si="138"/>
        <v>SG Rottendorf 1</v>
      </c>
      <c r="BV105" s="151">
        <f t="shared" si="139"/>
        <v>2</v>
      </c>
      <c r="BW105" s="152">
        <f t="shared" si="140"/>
        <v>0</v>
      </c>
      <c r="BX105" s="152">
        <f>IF(COUNTIF(BH105:BP105,"&gt;0")&lt;Spielorte!$A$23,0,BE105/Spielorte!$A$23)</f>
        <v>0</v>
      </c>
      <c r="BY105" s="152">
        <f t="shared" si="141"/>
        <v>0</v>
      </c>
      <c r="BZ105" s="151">
        <f t="shared" si="127"/>
        <v>0</v>
      </c>
    </row>
    <row r="106" spans="1:78" ht="17.100000000000001" customHeight="1" x14ac:dyDescent="0.25">
      <c r="A106" s="413" t="s">
        <v>11</v>
      </c>
      <c r="B106" s="56" t="str">
        <f>IF(AA106=0,"",AA106)</f>
        <v>Stemmler Patrick</v>
      </c>
      <c r="C106" s="57">
        <f t="shared" si="129"/>
        <v>16495</v>
      </c>
      <c r="D106" s="58">
        <f t="shared" si="130"/>
        <v>194</v>
      </c>
      <c r="E106" s="397">
        <f>IF(AD106="","",AD106)</f>
        <v>1</v>
      </c>
      <c r="F106" s="58">
        <f t="shared" si="109"/>
        <v>183</v>
      </c>
      <c r="G106" s="397">
        <f>IF(AF106="","",AF106)</f>
        <v>0</v>
      </c>
      <c r="H106" s="58">
        <f t="shared" si="110"/>
        <v>180</v>
      </c>
      <c r="I106" s="397">
        <f>IF(AH106="","",AH106)</f>
        <v>0</v>
      </c>
      <c r="J106" s="58">
        <f t="shared" si="111"/>
        <v>186</v>
      </c>
      <c r="K106" s="397">
        <f>IF(AJ106="","",AJ106)</f>
        <v>1</v>
      </c>
      <c r="L106" s="58">
        <f t="shared" si="112"/>
        <v>173</v>
      </c>
      <c r="M106" s="397">
        <f>IF(AL106="","",AL106)</f>
        <v>0</v>
      </c>
      <c r="N106" s="58">
        <f t="shared" si="131"/>
        <v>174</v>
      </c>
      <c r="O106" s="397">
        <f>IF(AN106="","",AN106)</f>
        <v>1</v>
      </c>
      <c r="P106" s="58">
        <f t="shared" si="113"/>
        <v>142</v>
      </c>
      <c r="Q106" s="397">
        <f>IF(AP106="","",AP106)</f>
        <v>0</v>
      </c>
      <c r="R106" s="58">
        <f t="shared" si="114"/>
        <v>180</v>
      </c>
      <c r="S106" s="397">
        <f>IF(AR106="","",AR106)</f>
        <v>0</v>
      </c>
      <c r="T106" s="58">
        <f t="shared" si="115"/>
        <v>161</v>
      </c>
      <c r="U106" s="397">
        <f>IF(AT106="","",AT106)</f>
        <v>0</v>
      </c>
      <c r="V106" s="58">
        <f t="shared" si="116"/>
        <v>1573</v>
      </c>
      <c r="W106" s="397">
        <f>IF(AV106="","",AV106)</f>
        <v>3</v>
      </c>
      <c r="Z106" s="405" t="s">
        <v>11</v>
      </c>
      <c r="AA106" s="90" t="str">
        <f>IF(AB106=0,"",_xlfn.CONCAT(VLOOKUP(AB106,Starter!A:C,2,0)))</f>
        <v>Stemmler Patrick</v>
      </c>
      <c r="AB106" s="81">
        <v>16495</v>
      </c>
      <c r="AC106" s="132">
        <v>194</v>
      </c>
      <c r="AD106" s="91">
        <f>IF(SUM(AC106:AC108)+AC118=0,0,IF(SUM(ABS(AC106),ABS(AC107),ABS(AC108))=AC118,0.5,IF(SUM(ABS(AC106),ABS(AC107),ABS(AC108))&gt;AC118,1,0)))</f>
        <v>1</v>
      </c>
      <c r="AE106" s="132">
        <v>183</v>
      </c>
      <c r="AF106" s="91">
        <f>IF(SUM(AE106:AE108)+AE118=0,0,IF(SUM(ABS(AE106),ABS(AE107),ABS(AE108))=AE118,0.5,IF(SUM(ABS(AE106),ABS(AE107),ABS(AE108))&gt;AE118,1,0)))</f>
        <v>0</v>
      </c>
      <c r="AG106" s="132">
        <v>180</v>
      </c>
      <c r="AH106" s="91">
        <f>IF(SUM(AG106:AG108)+AG118=0,0,IF(SUM(ABS(AG106),ABS(AG107),ABS(AG108))=AG118,0.5,IF(SUM(ABS(AG106),ABS(AG107),ABS(AG108))&gt;AG118,1,0)))</f>
        <v>0</v>
      </c>
      <c r="AI106" s="132">
        <v>186</v>
      </c>
      <c r="AJ106" s="91">
        <f>IF(SUM(AI106:AI108)+AI118=0,0,IF(SUM(ABS(AI106),ABS(AI107),ABS(AI108))=AI118,0.5,IF(SUM(ABS(AI106),ABS(AI107),ABS(AI108))&gt;AI118,1,0)))</f>
        <v>1</v>
      </c>
      <c r="AK106" s="132">
        <v>173</v>
      </c>
      <c r="AL106" s="91">
        <f>IF(SUM(AK106:AK108)+AK118=0,0,IF(SUM(ABS(AK106),ABS(AK107),ABS(AK108))=AK118,0.5,IF(SUM(ABS(AK106),ABS(AK107),ABS(AK108))&gt;AK118,1,0)))</f>
        <v>0</v>
      </c>
      <c r="AM106" s="132">
        <v>174</v>
      </c>
      <c r="AN106" s="91">
        <f>IF(SUM(AM106:AM108)+AM118=0,0,IF(SUM(ABS(AM106),ABS(AM107),ABS(AM108))=AM118,0.5,IF(SUM(ABS(AM106),ABS(AM107),ABS(AM108))&gt;AM118,1,0)))</f>
        <v>1</v>
      </c>
      <c r="AO106" s="132">
        <v>142</v>
      </c>
      <c r="AP106" s="91">
        <f>IF(SUM(AO106:AO108)+AO118=0,0,IF(SUM(ABS(AO106),ABS(AO107),ABS(AO108))=AO118,0.5,IF(SUM(ABS(AO106),ABS(AO107),ABS(AO108))&gt;AO118,1,0)))</f>
        <v>0</v>
      </c>
      <c r="AQ106" s="132">
        <v>180</v>
      </c>
      <c r="AR106" s="91">
        <f>IF(SUM(AQ106:AQ108)+AQ118=0,0,IF(SUM(ABS(AQ106),ABS(AQ107),ABS(AQ108))=AQ118,0.5,IF(SUM(ABS(AQ106),ABS(AQ107),ABS(AQ108))&gt;AQ118,1,0)))</f>
        <v>0</v>
      </c>
      <c r="AS106" s="132">
        <v>161</v>
      </c>
      <c r="AT106" s="91">
        <f>IF(SUM(AS106:AS108)+AS118=0,0,IF(SUM(ABS(AS106),ABS(AS107),ABS(AS108))=AS118,0.5,IF(SUM(ABS(AS106),ABS(AS107),ABS(AS108))&gt;AS118,1,0)))</f>
        <v>0</v>
      </c>
      <c r="AU106" s="92">
        <f t="shared" si="117"/>
        <v>1573</v>
      </c>
      <c r="AV106" s="93">
        <f>SUM(AD106+AF106+AH106+AJ106+AL106+AN106+AP106+AR106+AT106)</f>
        <v>3</v>
      </c>
      <c r="AW106" s="83"/>
      <c r="AX106" s="84"/>
      <c r="AZ106" s="47"/>
      <c r="BA106" s="149"/>
      <c r="BB106" s="150"/>
      <c r="BC106" s="151"/>
      <c r="BD106" s="154">
        <f t="shared" si="132"/>
        <v>16495</v>
      </c>
      <c r="BE106" s="150">
        <f t="shared" si="133"/>
        <v>1573</v>
      </c>
      <c r="BF106" s="152">
        <f t="shared" si="134"/>
        <v>9</v>
      </c>
      <c r="BG106" s="152">
        <f t="shared" si="135"/>
        <v>9</v>
      </c>
      <c r="BH106" s="152">
        <f t="shared" si="118"/>
        <v>194</v>
      </c>
      <c r="BI106" s="152">
        <f t="shared" si="119"/>
        <v>183</v>
      </c>
      <c r="BJ106" s="152">
        <f t="shared" si="120"/>
        <v>180</v>
      </c>
      <c r="BK106" s="152">
        <f t="shared" si="121"/>
        <v>186</v>
      </c>
      <c r="BL106" s="152">
        <f t="shared" si="122"/>
        <v>173</v>
      </c>
      <c r="BM106" s="152">
        <f t="shared" si="123"/>
        <v>174</v>
      </c>
      <c r="BN106" s="152">
        <f t="shared" si="124"/>
        <v>142</v>
      </c>
      <c r="BO106" s="152">
        <f t="shared" si="125"/>
        <v>180</v>
      </c>
      <c r="BP106" s="152">
        <f t="shared" si="126"/>
        <v>161</v>
      </c>
      <c r="BQ106" s="153"/>
      <c r="BR106" s="151"/>
      <c r="BS106" s="152">
        <f t="shared" si="136"/>
        <v>194</v>
      </c>
      <c r="BT106" s="152">
        <f t="shared" si="137"/>
        <v>0</v>
      </c>
      <c r="BU106" s="152" t="str">
        <f t="shared" si="138"/>
        <v>SG Rottendorf 1</v>
      </c>
      <c r="BV106" s="151">
        <f t="shared" si="139"/>
        <v>2</v>
      </c>
      <c r="BW106" s="152">
        <f t="shared" si="140"/>
        <v>1573</v>
      </c>
      <c r="BX106" s="152">
        <f>IF(COUNTIF(BH106:BP106,"&gt;0")&lt;Spielorte!$A$23,0,BE106/Spielorte!$A$23)</f>
        <v>174.77777777777777</v>
      </c>
      <c r="BY106" s="152">
        <f t="shared" si="141"/>
        <v>0</v>
      </c>
      <c r="BZ106" s="151">
        <f t="shared" si="127"/>
        <v>0</v>
      </c>
    </row>
    <row r="107" spans="1:78" ht="17.100000000000001" customHeight="1" x14ac:dyDescent="0.25">
      <c r="A107" s="414"/>
      <c r="B107" s="59" t="str">
        <f>IF(AA107=0,"",AA107)</f>
        <v/>
      </c>
      <c r="C107" s="60" t="str">
        <f t="shared" si="129"/>
        <v/>
      </c>
      <c r="D107" s="61" t="str">
        <f t="shared" si="130"/>
        <v/>
      </c>
      <c r="E107" s="398"/>
      <c r="F107" s="61" t="str">
        <f t="shared" si="109"/>
        <v/>
      </c>
      <c r="G107" s="398"/>
      <c r="H107" s="61" t="str">
        <f t="shared" si="110"/>
        <v/>
      </c>
      <c r="I107" s="398"/>
      <c r="J107" s="61" t="str">
        <f t="shared" si="111"/>
        <v/>
      </c>
      <c r="K107" s="398"/>
      <c r="L107" s="61" t="str">
        <f t="shared" si="112"/>
        <v/>
      </c>
      <c r="M107" s="398"/>
      <c r="N107" s="61" t="str">
        <f t="shared" si="131"/>
        <v/>
      </c>
      <c r="O107" s="398"/>
      <c r="P107" s="61" t="str">
        <f t="shared" si="113"/>
        <v/>
      </c>
      <c r="Q107" s="398"/>
      <c r="R107" s="61" t="str">
        <f t="shared" si="114"/>
        <v/>
      </c>
      <c r="S107" s="398"/>
      <c r="T107" s="61" t="str">
        <f t="shared" si="115"/>
        <v/>
      </c>
      <c r="U107" s="398"/>
      <c r="V107" s="61" t="str">
        <f t="shared" si="116"/>
        <v/>
      </c>
      <c r="W107" s="398"/>
      <c r="Z107" s="406"/>
      <c r="AA107" s="90" t="str">
        <f>IF(AB107=0,"",_xlfn.CONCAT(VLOOKUP(AB107,Starter!A:C,2,0)))</f>
        <v/>
      </c>
      <c r="AB107" s="80"/>
      <c r="AC107" s="130"/>
      <c r="AD107" s="94"/>
      <c r="AE107" s="130"/>
      <c r="AF107" s="94"/>
      <c r="AG107" s="130"/>
      <c r="AH107" s="94"/>
      <c r="AI107" s="130"/>
      <c r="AJ107" s="94"/>
      <c r="AK107" s="130"/>
      <c r="AL107" s="94"/>
      <c r="AM107" s="130"/>
      <c r="AN107" s="94"/>
      <c r="AO107" s="130"/>
      <c r="AP107" s="94"/>
      <c r="AQ107" s="130"/>
      <c r="AR107" s="94"/>
      <c r="AS107" s="130"/>
      <c r="AT107" s="94"/>
      <c r="AU107" s="95">
        <f t="shared" si="117"/>
        <v>0</v>
      </c>
      <c r="AV107" s="96"/>
      <c r="AW107" s="83"/>
      <c r="AX107" s="84"/>
      <c r="AZ107" s="47"/>
      <c r="BA107" s="149"/>
      <c r="BB107" s="150"/>
      <c r="BC107" s="151"/>
      <c r="BD107" s="154">
        <f t="shared" si="132"/>
        <v>0</v>
      </c>
      <c r="BE107" s="150">
        <f t="shared" si="133"/>
        <v>0</v>
      </c>
      <c r="BF107" s="152">
        <f t="shared" si="134"/>
        <v>0</v>
      </c>
      <c r="BG107" s="152">
        <f t="shared" si="135"/>
        <v>0</v>
      </c>
      <c r="BH107" s="152" t="str">
        <f t="shared" si="118"/>
        <v/>
      </c>
      <c r="BI107" s="152" t="str">
        <f t="shared" si="119"/>
        <v/>
      </c>
      <c r="BJ107" s="152" t="str">
        <f t="shared" si="120"/>
        <v/>
      </c>
      <c r="BK107" s="152" t="str">
        <f t="shared" si="121"/>
        <v/>
      </c>
      <c r="BL107" s="152" t="str">
        <f t="shared" si="122"/>
        <v/>
      </c>
      <c r="BM107" s="152" t="str">
        <f t="shared" si="123"/>
        <v/>
      </c>
      <c r="BN107" s="152" t="str">
        <f t="shared" si="124"/>
        <v/>
      </c>
      <c r="BO107" s="152" t="str">
        <f t="shared" si="125"/>
        <v/>
      </c>
      <c r="BP107" s="152" t="str">
        <f t="shared" si="126"/>
        <v/>
      </c>
      <c r="BQ107" s="153"/>
      <c r="BR107" s="151"/>
      <c r="BS107" s="152">
        <f t="shared" si="136"/>
        <v>0</v>
      </c>
      <c r="BT107" s="152">
        <f t="shared" si="137"/>
        <v>0</v>
      </c>
      <c r="BU107" s="152" t="str">
        <f t="shared" si="138"/>
        <v>SG Rottendorf 1</v>
      </c>
      <c r="BV107" s="151">
        <f t="shared" si="139"/>
        <v>2</v>
      </c>
      <c r="BW107" s="152">
        <f t="shared" si="140"/>
        <v>0</v>
      </c>
      <c r="BX107" s="152">
        <f>IF(COUNTIF(BH107:BP107,"&gt;0")&lt;Spielorte!$A$23,0,BE107/Spielorte!$A$23)</f>
        <v>0</v>
      </c>
      <c r="BY107" s="152">
        <f t="shared" si="141"/>
        <v>0</v>
      </c>
      <c r="BZ107" s="151">
        <f t="shared" si="127"/>
        <v>0</v>
      </c>
    </row>
    <row r="108" spans="1:78" ht="17.100000000000001" customHeight="1" thickBot="1" x14ac:dyDescent="0.3">
      <c r="A108" s="415"/>
      <c r="B108" s="62" t="str">
        <f>IF(AA108=0,"",AA108)</f>
        <v/>
      </c>
      <c r="C108" s="63" t="str">
        <f t="shared" si="129"/>
        <v/>
      </c>
      <c r="D108" s="52" t="str">
        <f t="shared" si="130"/>
        <v/>
      </c>
      <c r="E108" s="399"/>
      <c r="F108" s="52" t="str">
        <f t="shared" si="109"/>
        <v/>
      </c>
      <c r="G108" s="399"/>
      <c r="H108" s="52" t="str">
        <f t="shared" si="110"/>
        <v/>
      </c>
      <c r="I108" s="399"/>
      <c r="J108" s="52" t="str">
        <f t="shared" si="111"/>
        <v/>
      </c>
      <c r="K108" s="399"/>
      <c r="L108" s="52" t="str">
        <f t="shared" si="112"/>
        <v/>
      </c>
      <c r="M108" s="399"/>
      <c r="N108" s="52" t="str">
        <f t="shared" si="131"/>
        <v/>
      </c>
      <c r="O108" s="399"/>
      <c r="P108" s="52" t="str">
        <f t="shared" si="113"/>
        <v/>
      </c>
      <c r="Q108" s="399"/>
      <c r="R108" s="52" t="str">
        <f t="shared" si="114"/>
        <v/>
      </c>
      <c r="S108" s="399"/>
      <c r="T108" s="52" t="str">
        <f t="shared" si="115"/>
        <v/>
      </c>
      <c r="U108" s="399"/>
      <c r="V108" s="52" t="str">
        <f t="shared" si="116"/>
        <v/>
      </c>
      <c r="W108" s="399"/>
      <c r="Z108" s="407"/>
      <c r="AA108" s="90" t="str">
        <f>IF(AB108=0,"",_xlfn.CONCAT(VLOOKUP(AB108,Starter!A:C,2,0)))</f>
        <v/>
      </c>
      <c r="AB108" s="82"/>
      <c r="AC108" s="133"/>
      <c r="AD108" s="100"/>
      <c r="AE108" s="133"/>
      <c r="AF108" s="100"/>
      <c r="AG108" s="133"/>
      <c r="AH108" s="100"/>
      <c r="AI108" s="133"/>
      <c r="AJ108" s="100"/>
      <c r="AK108" s="133"/>
      <c r="AL108" s="100"/>
      <c r="AM108" s="133"/>
      <c r="AN108" s="100"/>
      <c r="AO108" s="133"/>
      <c r="AP108" s="100"/>
      <c r="AQ108" s="133"/>
      <c r="AR108" s="100"/>
      <c r="AS108" s="133"/>
      <c r="AT108" s="100"/>
      <c r="AU108" s="97">
        <f t="shared" si="117"/>
        <v>0</v>
      </c>
      <c r="AV108" s="98"/>
      <c r="AW108" s="83"/>
      <c r="AX108" s="84"/>
      <c r="AZ108" s="47"/>
      <c r="BA108" s="149"/>
      <c r="BB108" s="150"/>
      <c r="BC108" s="151"/>
      <c r="BD108" s="154">
        <f t="shared" si="132"/>
        <v>0</v>
      </c>
      <c r="BE108" s="150">
        <f t="shared" si="133"/>
        <v>0</v>
      </c>
      <c r="BF108" s="152">
        <f t="shared" si="134"/>
        <v>0</v>
      </c>
      <c r="BG108" s="152">
        <f t="shared" si="135"/>
        <v>0</v>
      </c>
      <c r="BH108" s="152" t="str">
        <f t="shared" si="118"/>
        <v/>
      </c>
      <c r="BI108" s="152" t="str">
        <f t="shared" si="119"/>
        <v/>
      </c>
      <c r="BJ108" s="152" t="str">
        <f t="shared" si="120"/>
        <v/>
      </c>
      <c r="BK108" s="152" t="str">
        <f t="shared" si="121"/>
        <v/>
      </c>
      <c r="BL108" s="152" t="str">
        <f t="shared" si="122"/>
        <v/>
      </c>
      <c r="BM108" s="152" t="str">
        <f t="shared" si="123"/>
        <v/>
      </c>
      <c r="BN108" s="152" t="str">
        <f t="shared" si="124"/>
        <v/>
      </c>
      <c r="BO108" s="152" t="str">
        <f t="shared" si="125"/>
        <v/>
      </c>
      <c r="BP108" s="152" t="str">
        <f t="shared" si="126"/>
        <v/>
      </c>
      <c r="BQ108" s="153"/>
      <c r="BR108" s="151"/>
      <c r="BS108" s="152">
        <f t="shared" si="136"/>
        <v>0</v>
      </c>
      <c r="BT108" s="152">
        <f t="shared" si="137"/>
        <v>0</v>
      </c>
      <c r="BU108" s="152" t="str">
        <f t="shared" si="138"/>
        <v>SG Rottendorf 1</v>
      </c>
      <c r="BV108" s="151">
        <f t="shared" si="139"/>
        <v>2</v>
      </c>
      <c r="BW108" s="152">
        <f t="shared" si="140"/>
        <v>0</v>
      </c>
      <c r="BX108" s="152">
        <f>IF(COUNTIF(BH108:BP108,"&gt;0")&lt;Spielorte!$A$23,0,BE108/Spielorte!$A$23)</f>
        <v>0</v>
      </c>
      <c r="BY108" s="152">
        <f t="shared" si="141"/>
        <v>0</v>
      </c>
      <c r="BZ108" s="151">
        <f t="shared" si="127"/>
        <v>0</v>
      </c>
    </row>
    <row r="109" spans="1:78" ht="27.75" customHeight="1" thickBot="1" x14ac:dyDescent="0.3">
      <c r="B109" s="64" t="str">
        <f>IF(AA109=0,"",AA109)</f>
        <v>Gesamt</v>
      </c>
      <c r="C109" s="65" t="str">
        <f t="shared" si="129"/>
        <v/>
      </c>
      <c r="D109" s="66">
        <f t="shared" si="130"/>
        <v>684</v>
      </c>
      <c r="E109" s="67">
        <f>IF(AD109="","",AD109)</f>
        <v>3</v>
      </c>
      <c r="F109" s="66">
        <f t="shared" si="109"/>
        <v>678</v>
      </c>
      <c r="G109" s="67">
        <f>IF(AF109="","",AF109)</f>
        <v>0</v>
      </c>
      <c r="H109" s="66">
        <f t="shared" si="110"/>
        <v>734</v>
      </c>
      <c r="I109" s="67">
        <f>IF(AH109="","",AH109)</f>
        <v>0</v>
      </c>
      <c r="J109" s="66">
        <f t="shared" si="111"/>
        <v>678</v>
      </c>
      <c r="K109" s="67">
        <f>IF(AJ109="","",AJ109)</f>
        <v>0</v>
      </c>
      <c r="L109" s="66">
        <f t="shared" si="112"/>
        <v>712</v>
      </c>
      <c r="M109" s="67">
        <f>IF(AL109="","",AL109)</f>
        <v>0</v>
      </c>
      <c r="N109" s="66">
        <f t="shared" si="131"/>
        <v>689</v>
      </c>
      <c r="O109" s="67">
        <f>IF(AN109="","",AN109)</f>
        <v>0</v>
      </c>
      <c r="P109" s="66">
        <f t="shared" si="113"/>
        <v>623</v>
      </c>
      <c r="Q109" s="67">
        <f>IF(AP109="","",AP109)</f>
        <v>0</v>
      </c>
      <c r="R109" s="66">
        <f t="shared" si="114"/>
        <v>712</v>
      </c>
      <c r="S109" s="67">
        <f>IF(AR109="","",AR109)</f>
        <v>3</v>
      </c>
      <c r="T109" s="66">
        <f t="shared" si="115"/>
        <v>799</v>
      </c>
      <c r="U109" s="67">
        <f>IF(AT109="","",AT109)</f>
        <v>3</v>
      </c>
      <c r="V109" s="66">
        <f t="shared" si="116"/>
        <v>6309</v>
      </c>
      <c r="W109" s="67">
        <f>IF(AV109="","",AV109)</f>
        <v>9</v>
      </c>
      <c r="AA109" s="64" t="s">
        <v>960</v>
      </c>
      <c r="AB109" s="101"/>
      <c r="AC109" s="148">
        <f>ABS(SUM(AC97:AC99))+ABS(SUM(AC100:AC102))+ABS(SUM(AC103:AC105))+ABS(SUM(AC106:AC108))</f>
        <v>684</v>
      </c>
      <c r="AD109" s="102">
        <f>IF(AC109+AC119=0,0,IF(AC109=AC119,1.5,IF(AC109&gt;AC119,3,0)))</f>
        <v>3</v>
      </c>
      <c r="AE109" s="148">
        <f>ABS(SUM(AE97:AE99))+ABS(SUM(AE100:AE102))+ABS(SUM(AE103:AE105))+ABS(SUM(AE106:AE108))</f>
        <v>678</v>
      </c>
      <c r="AF109" s="102">
        <f>IF(AE109+AE119=0,0,IF(AE109=AE119,1.5,IF(AE109&gt;AE119,3,0)))</f>
        <v>0</v>
      </c>
      <c r="AG109" s="148">
        <f>ABS(SUM(AG97:AG99))+ABS(SUM(AG100:AG102))+ABS(SUM(AG103:AG105))+ABS(SUM(AG106:AG108))</f>
        <v>734</v>
      </c>
      <c r="AH109" s="102">
        <f>IF(AG109+AG119=0,0,IF(AG109=AG119,1.5,IF(AG109&gt;AG119,3,0)))</f>
        <v>0</v>
      </c>
      <c r="AI109" s="148">
        <f>ABS(SUM(AI97:AI99))+ABS(SUM(AI100:AI102))+ABS(SUM(AI103:AI105))+ABS(SUM(AI106:AI108))</f>
        <v>678</v>
      </c>
      <c r="AJ109" s="102">
        <f>IF(AI109+AI119=0,0,IF(AI109=AI119,1.5,IF(AI109&gt;AI119,3,0)))</f>
        <v>0</v>
      </c>
      <c r="AK109" s="148">
        <f>ABS(SUM(AK97:AK99))+ABS(SUM(AK100:AK102))+ABS(SUM(AK103:AK105))+ABS(SUM(AK106:AK108))</f>
        <v>712</v>
      </c>
      <c r="AL109" s="102">
        <f>IF(AK109+AK119=0,0,IF(AK109=AK119,1.5,IF(AK109&gt;AK119,3,0)))</f>
        <v>0</v>
      </c>
      <c r="AM109" s="148">
        <f>ABS(SUM(AM97:AM99))+ABS(SUM(AM100:AM102))+ABS(SUM(AM103:AM105))+ABS(SUM(AM106:AM108))</f>
        <v>689</v>
      </c>
      <c r="AN109" s="102">
        <f>IF(AM109+AM119=0,0,IF(AM109=AM119,1.5,IF(AM109&gt;AM119,3,0)))</f>
        <v>0</v>
      </c>
      <c r="AO109" s="148">
        <f>ABS(SUM(AO97:AO99))+ABS(SUM(AO100:AO102))+ABS(SUM(AO103:AO105))+ABS(SUM(AO106:AO108))</f>
        <v>623</v>
      </c>
      <c r="AP109" s="102">
        <f>IF(AO109+AO119=0,0,IF(AO109=AO119,1.5,IF(AO109&gt;AO119,3,0)))</f>
        <v>0</v>
      </c>
      <c r="AQ109" s="148">
        <f>ABS(SUM(AQ97:AQ99))+ABS(SUM(AQ100:AQ102))+ABS(SUM(AQ103:AQ105))+ABS(SUM(AQ106:AQ108))</f>
        <v>712</v>
      </c>
      <c r="AR109" s="102">
        <f>IF(AQ109+AQ119=0,0,IF(AQ109=AQ119,1.5,IF(AQ109&gt;AQ119,3,0)))</f>
        <v>3</v>
      </c>
      <c r="AS109" s="148">
        <f>ABS(SUM(AS97:AS99))+ABS(SUM(AS100:AS102))+ABS(SUM(AS103:AS105))+ABS(SUM(AS106:AS108))</f>
        <v>799</v>
      </c>
      <c r="AT109" s="102">
        <f>IF(AS109+AS119=0,0,IF(AS109=AS119,1.5,IF(AS109&gt;AS119,3,0)))</f>
        <v>3</v>
      </c>
      <c r="AU109" s="103">
        <f>SUM(AC109+AE109+AG109+AI109+AK109+AM109+AO109+AQ109+AS109)</f>
        <v>6309</v>
      </c>
      <c r="AV109" s="104">
        <f>SUM(AD109+AF109+AH109+AJ109+AL109+AN109+AP109+AR109+AT109)</f>
        <v>9</v>
      </c>
      <c r="AW109" s="83"/>
      <c r="AX109" s="84"/>
      <c r="BA109" s="149"/>
      <c r="BB109" s="150"/>
      <c r="BC109" s="151"/>
      <c r="BQ109" s="153"/>
      <c r="BR109" s="151"/>
      <c r="BV109" s="151"/>
      <c r="BZ109" s="151"/>
    </row>
    <row r="110" spans="1:78" ht="24" customHeight="1" thickBot="1" x14ac:dyDescent="0.3">
      <c r="B110" s="68" t="str">
        <f>IF(AA110=0,"",AA110)</f>
        <v>Gesamt - Punkte</v>
      </c>
      <c r="C110" s="69" t="str">
        <f t="shared" si="129"/>
        <v/>
      </c>
      <c r="D110" s="69" t="str">
        <f t="shared" si="130"/>
        <v/>
      </c>
      <c r="E110" s="70">
        <f>IF(AD110="","",AD110)</f>
        <v>5</v>
      </c>
      <c r="F110" s="69" t="str">
        <f t="shared" si="109"/>
        <v/>
      </c>
      <c r="G110" s="70">
        <f>IF(AF110="","",AF110)</f>
        <v>1</v>
      </c>
      <c r="H110" s="69" t="str">
        <f t="shared" si="110"/>
        <v/>
      </c>
      <c r="I110" s="70">
        <f>IF(AH110="","",AH110)</f>
        <v>1</v>
      </c>
      <c r="J110" s="69" t="str">
        <f t="shared" si="111"/>
        <v/>
      </c>
      <c r="K110" s="70">
        <f>IF(AJ110="","",AJ110)</f>
        <v>1</v>
      </c>
      <c r="L110" s="69" t="str">
        <f t="shared" si="112"/>
        <v/>
      </c>
      <c r="M110" s="70">
        <f>IF(AL110="","",AL110)</f>
        <v>1.5</v>
      </c>
      <c r="N110" s="69" t="str">
        <f t="shared" si="131"/>
        <v/>
      </c>
      <c r="O110" s="70">
        <f>IF(AN110="","",AN110)</f>
        <v>2</v>
      </c>
      <c r="P110" s="69" t="str">
        <f t="shared" si="113"/>
        <v/>
      </c>
      <c r="Q110" s="70">
        <f>IF(AP110="","",AP110)</f>
        <v>1</v>
      </c>
      <c r="R110" s="69" t="str">
        <f t="shared" si="114"/>
        <v/>
      </c>
      <c r="S110" s="70">
        <f>IF(AR110="","",AR110)</f>
        <v>5</v>
      </c>
      <c r="T110" s="69" t="str">
        <f t="shared" si="115"/>
        <v/>
      </c>
      <c r="U110" s="70">
        <f>IF(AT110="","",AT110)</f>
        <v>6</v>
      </c>
      <c r="V110" s="69" t="str">
        <f t="shared" si="116"/>
        <v/>
      </c>
      <c r="W110" s="70">
        <f>IF(AV110="","",AV110)</f>
        <v>23.5</v>
      </c>
      <c r="AA110" s="68" t="s">
        <v>975</v>
      </c>
      <c r="AB110" s="69"/>
      <c r="AC110" s="69"/>
      <c r="AD110" s="105">
        <f>SUM(AD97:AD109)</f>
        <v>5</v>
      </c>
      <c r="AE110" s="69"/>
      <c r="AF110" s="105">
        <f>SUM(AF97:AF109)</f>
        <v>1</v>
      </c>
      <c r="AG110" s="69"/>
      <c r="AH110" s="105">
        <f>SUM(AH97:AH109)</f>
        <v>1</v>
      </c>
      <c r="AI110" s="69"/>
      <c r="AJ110" s="105">
        <f>SUM(AJ97:AJ109)</f>
        <v>1</v>
      </c>
      <c r="AK110" s="69"/>
      <c r="AL110" s="105">
        <f>SUM(AL97:AL109)</f>
        <v>1.5</v>
      </c>
      <c r="AM110" s="69"/>
      <c r="AN110" s="105">
        <f>SUM(AN97:AN109)</f>
        <v>2</v>
      </c>
      <c r="AO110" s="69"/>
      <c r="AP110" s="105">
        <f>SUM(AP97:AP109)</f>
        <v>1</v>
      </c>
      <c r="AQ110" s="69"/>
      <c r="AR110" s="105">
        <f>SUM(AR97:AR109)</f>
        <v>5</v>
      </c>
      <c r="AS110" s="69"/>
      <c r="AT110" s="105">
        <f>SUM(AT97:AT109)</f>
        <v>6</v>
      </c>
      <c r="AU110" s="69"/>
      <c r="AV110" s="106">
        <f>SUM(AV97:AV109)</f>
        <v>23.5</v>
      </c>
      <c r="AW110" s="83"/>
      <c r="AX110" s="84"/>
      <c r="BA110" s="149">
        <f>+AV110</f>
        <v>23.5</v>
      </c>
      <c r="BB110" s="150">
        <f>+AU109</f>
        <v>6309</v>
      </c>
      <c r="BC110" s="151">
        <f>+AA92</f>
        <v>4</v>
      </c>
      <c r="BF110" s="152">
        <f>SUM(BF91:BF109)</f>
        <v>36</v>
      </c>
      <c r="BQ110" s="149">
        <f>+BB110/1000000+BA110</f>
        <v>23.506309000000002</v>
      </c>
      <c r="BR110" s="151">
        <f>RANK(BQ110,BQ:BQ)</f>
        <v>9</v>
      </c>
      <c r="BV110" s="151"/>
      <c r="BZ110" s="151"/>
    </row>
    <row r="111" spans="1:78" ht="11.25" customHeight="1" x14ac:dyDescent="0.25">
      <c r="B111" s="69"/>
      <c r="C111" s="69"/>
      <c r="D111" s="69"/>
      <c r="E111" s="1"/>
      <c r="F111" s="69"/>
      <c r="G111" s="1"/>
      <c r="H111" s="69"/>
      <c r="I111" s="1"/>
      <c r="J111" s="69"/>
      <c r="K111" s="1"/>
      <c r="L111" s="69"/>
      <c r="M111" s="1"/>
      <c r="N111" s="69"/>
      <c r="O111" s="1"/>
      <c r="P111" s="69"/>
      <c r="Q111" s="1"/>
      <c r="R111" s="69"/>
      <c r="S111" s="1"/>
      <c r="T111" s="69"/>
      <c r="U111" s="1"/>
      <c r="V111" s="69"/>
      <c r="W111" s="1"/>
      <c r="AA111" s="69"/>
      <c r="AB111" s="69"/>
      <c r="AC111" s="69"/>
      <c r="AD111" s="1"/>
      <c r="AE111" s="69"/>
      <c r="AF111" s="1"/>
      <c r="AG111" s="69"/>
      <c r="AH111" s="1"/>
      <c r="AI111" s="69"/>
      <c r="AJ111" s="1"/>
      <c r="AK111" s="69"/>
      <c r="AL111" s="1"/>
      <c r="AM111" s="69"/>
      <c r="AN111" s="1"/>
      <c r="AO111" s="69"/>
      <c r="AP111" s="1"/>
      <c r="AQ111" s="69"/>
      <c r="AR111" s="1"/>
      <c r="AS111" s="69"/>
      <c r="AT111" s="1"/>
      <c r="AU111" s="69"/>
      <c r="AV111" s="1"/>
      <c r="AW111" s="83"/>
      <c r="AX111" s="84"/>
      <c r="BA111" s="149"/>
      <c r="BB111" s="150"/>
      <c r="BC111" s="151"/>
      <c r="BQ111" s="153"/>
      <c r="BR111" s="151"/>
      <c r="BV111" s="151"/>
      <c r="BZ111" s="151"/>
    </row>
    <row r="112" spans="1:78" ht="12.75" customHeight="1" x14ac:dyDescent="0.25">
      <c r="B112" s="71" t="str">
        <f t="shared" ref="B112:B119" si="142">IF(AA112=0,"",AA112)</f>
        <v>Gegner-Nr.:</v>
      </c>
      <c r="C112" s="72" t="str">
        <f t="shared" ref="C112:C119" si="143">IF(AB112=0,"",AB112)</f>
        <v>&gt;&gt;&gt;&gt;</v>
      </c>
      <c r="D112" s="396">
        <f t="shared" ref="D112:M114" si="144">IF(AC112=0,"",AC112)</f>
        <v>7</v>
      </c>
      <c r="E112" s="396" t="str">
        <f t="shared" si="144"/>
        <v/>
      </c>
      <c r="F112" s="396">
        <f t="shared" si="144"/>
        <v>2</v>
      </c>
      <c r="G112" s="396" t="str">
        <f t="shared" si="144"/>
        <v/>
      </c>
      <c r="H112" s="396">
        <f t="shared" si="144"/>
        <v>9</v>
      </c>
      <c r="I112" s="396" t="str">
        <f t="shared" si="144"/>
        <v/>
      </c>
      <c r="J112" s="396">
        <f t="shared" si="144"/>
        <v>10</v>
      </c>
      <c r="K112" s="396" t="str">
        <f t="shared" si="144"/>
        <v/>
      </c>
      <c r="L112" s="396">
        <f t="shared" si="144"/>
        <v>6</v>
      </c>
      <c r="M112" s="396" t="str">
        <f t="shared" si="144"/>
        <v/>
      </c>
      <c r="N112" s="396">
        <f t="shared" ref="N112:U114" si="145">IF(AM112=0,"",AM112)</f>
        <v>8</v>
      </c>
      <c r="O112" s="396" t="str">
        <f t="shared" si="145"/>
        <v/>
      </c>
      <c r="P112" s="396">
        <f t="shared" si="145"/>
        <v>1</v>
      </c>
      <c r="Q112" s="396" t="str">
        <f t="shared" si="145"/>
        <v/>
      </c>
      <c r="R112" s="396">
        <f t="shared" si="145"/>
        <v>3</v>
      </c>
      <c r="S112" s="396" t="str">
        <f t="shared" si="145"/>
        <v/>
      </c>
      <c r="T112" s="396">
        <f t="shared" si="145"/>
        <v>5</v>
      </c>
      <c r="U112" s="396" t="str">
        <f t="shared" si="145"/>
        <v/>
      </c>
      <c r="V112" s="412"/>
      <c r="W112" s="412"/>
      <c r="AA112" s="71" t="s">
        <v>958</v>
      </c>
      <c r="AB112" s="72" t="s">
        <v>959</v>
      </c>
      <c r="AC112" s="418">
        <f>VLOOKUP($AA92,Schlüssel!$A$5:$K$14,3)</f>
        <v>7</v>
      </c>
      <c r="AD112" s="419"/>
      <c r="AE112" s="418">
        <f>VLOOKUP($AA92,Schlüssel!$A$5:$K$14,4)</f>
        <v>2</v>
      </c>
      <c r="AF112" s="419"/>
      <c r="AG112" s="418">
        <f>VLOOKUP($AA92,Schlüssel!$A$5:$K$14,5)</f>
        <v>9</v>
      </c>
      <c r="AH112" s="419"/>
      <c r="AI112" s="418">
        <f>VLOOKUP($AA92,Schlüssel!$A$5:$K$14,6)</f>
        <v>10</v>
      </c>
      <c r="AJ112" s="419"/>
      <c r="AK112" s="418">
        <f>VLOOKUP($AA92,Schlüssel!$A$5:$K$14,7)</f>
        <v>6</v>
      </c>
      <c r="AL112" s="419"/>
      <c r="AM112" s="418">
        <f>VLOOKUP($AA92,Schlüssel!$A$5:$K$14,8)</f>
        <v>8</v>
      </c>
      <c r="AN112" s="419"/>
      <c r="AO112" s="418">
        <f>VLOOKUP($AA92,Schlüssel!$A$5:$K$14,9)</f>
        <v>1</v>
      </c>
      <c r="AP112" s="419"/>
      <c r="AQ112" s="418">
        <f>VLOOKUP($AA92,Schlüssel!$A$5:$K$14,10)</f>
        <v>3</v>
      </c>
      <c r="AR112" s="419"/>
      <c r="AS112" s="418">
        <f>VLOOKUP($AA92,Schlüssel!$A$5:$K$14,11)</f>
        <v>5</v>
      </c>
      <c r="AT112" s="419"/>
      <c r="AU112" s="107"/>
      <c r="AV112" s="107"/>
      <c r="AW112" s="83"/>
      <c r="AX112" s="84"/>
      <c r="BA112" s="149"/>
      <c r="BB112" s="150"/>
      <c r="BC112" s="151"/>
      <c r="BQ112" s="153"/>
      <c r="BR112" s="151"/>
      <c r="BV112" s="151"/>
      <c r="BZ112" s="151"/>
    </row>
    <row r="113" spans="1:78" ht="28.5" customHeight="1" x14ac:dyDescent="0.25">
      <c r="B113" s="73" t="str">
        <f t="shared" si="142"/>
        <v/>
      </c>
      <c r="C113" s="69" t="str">
        <f t="shared" si="143"/>
        <v/>
      </c>
      <c r="D113" s="409" t="str">
        <f t="shared" si="144"/>
        <v>Bowlinghaus Bamberg 1</v>
      </c>
      <c r="E113" s="410" t="str">
        <f t="shared" si="144"/>
        <v/>
      </c>
      <c r="F113" s="409" t="str">
        <f t="shared" si="144"/>
        <v>BK München 3</v>
      </c>
      <c r="G113" s="410" t="str">
        <f t="shared" si="144"/>
        <v/>
      </c>
      <c r="H113" s="409" t="str">
        <f t="shared" si="144"/>
        <v>Werdenfels 1</v>
      </c>
      <c r="I113" s="410" t="str">
        <f t="shared" si="144"/>
        <v/>
      </c>
      <c r="J113" s="409" t="str">
        <f t="shared" si="144"/>
        <v>Donaubowler Regensburg 1</v>
      </c>
      <c r="K113" s="410" t="str">
        <f t="shared" si="144"/>
        <v/>
      </c>
      <c r="L113" s="409" t="str">
        <f t="shared" si="144"/>
        <v>Bajuwaren München 1</v>
      </c>
      <c r="M113" s="410" t="str">
        <f t="shared" si="144"/>
        <v/>
      </c>
      <c r="N113" s="409" t="str">
        <f t="shared" si="145"/>
        <v>Schanzer Ingolstadt 1</v>
      </c>
      <c r="O113" s="410" t="str">
        <f t="shared" si="145"/>
        <v/>
      </c>
      <c r="P113" s="409" t="str">
        <f t="shared" si="145"/>
        <v>BC Comet Nürnberg</v>
      </c>
      <c r="Q113" s="410" t="str">
        <f t="shared" si="145"/>
        <v/>
      </c>
      <c r="R113" s="409" t="str">
        <f t="shared" si="145"/>
        <v>SG DJK Rimpar 1</v>
      </c>
      <c r="S113" s="410" t="str">
        <f t="shared" si="145"/>
        <v/>
      </c>
      <c r="T113" s="409" t="str">
        <f t="shared" si="145"/>
        <v>BC EMAX Unterföhring 2</v>
      </c>
      <c r="U113" s="410" t="str">
        <f t="shared" si="145"/>
        <v/>
      </c>
      <c r="V113" s="411"/>
      <c r="W113" s="411"/>
      <c r="AA113" s="73"/>
      <c r="AB113" s="69"/>
      <c r="AC113" s="409" t="str">
        <f>VLOOKUP(AC112,Schlüssel!$A$5:$K$14,2)</f>
        <v>Bowlinghaus Bamberg 1</v>
      </c>
      <c r="AD113" s="410"/>
      <c r="AE113" s="409" t="str">
        <f>VLOOKUP(AE112,Schlüssel!$A$5:$K$14,2)</f>
        <v>BK München 3</v>
      </c>
      <c r="AF113" s="410"/>
      <c r="AG113" s="409" t="str">
        <f>VLOOKUP(AG112,Schlüssel!$A$5:$K$14,2)</f>
        <v>Werdenfels 1</v>
      </c>
      <c r="AH113" s="410"/>
      <c r="AI113" s="409" t="str">
        <f>VLOOKUP(AI112,Schlüssel!$A$5:$K$14,2)</f>
        <v>Donaubowler Regensburg 1</v>
      </c>
      <c r="AJ113" s="410"/>
      <c r="AK113" s="409" t="str">
        <f>VLOOKUP(AK112,Schlüssel!$A$5:$K$14,2)</f>
        <v>Bajuwaren München 1</v>
      </c>
      <c r="AL113" s="410"/>
      <c r="AM113" s="409" t="str">
        <f>VLOOKUP(AM112,Schlüssel!$A$5:$K$14,2)</f>
        <v>Schanzer Ingolstadt 1</v>
      </c>
      <c r="AN113" s="410"/>
      <c r="AO113" s="409" t="str">
        <f>VLOOKUP(AO112,Schlüssel!$A$5:$K$14,2)</f>
        <v>BC Comet Nürnberg</v>
      </c>
      <c r="AP113" s="410"/>
      <c r="AQ113" s="409" t="str">
        <f>VLOOKUP(AQ112,Schlüssel!$A$5:$K$14,2)</f>
        <v>SG DJK Rimpar 1</v>
      </c>
      <c r="AR113" s="410"/>
      <c r="AS113" s="409" t="str">
        <f>VLOOKUP(AS112,Schlüssel!$A$5:$EK$14,2)</f>
        <v>BC EMAX Unterföhring 2</v>
      </c>
      <c r="AT113" s="410"/>
      <c r="AU113" s="108"/>
      <c r="AV113" s="108"/>
      <c r="AW113" s="83"/>
      <c r="AX113" s="84"/>
      <c r="BA113" s="149"/>
      <c r="BB113" s="150"/>
      <c r="BC113" s="151"/>
      <c r="BQ113" s="153"/>
      <c r="BR113" s="151"/>
      <c r="BV113" s="151"/>
      <c r="BZ113" s="151"/>
    </row>
    <row r="114" spans="1:78" ht="12" customHeight="1" x14ac:dyDescent="0.25">
      <c r="B114" s="73" t="str">
        <f t="shared" si="142"/>
        <v/>
      </c>
      <c r="C114" s="69" t="str">
        <f t="shared" si="143"/>
        <v/>
      </c>
      <c r="D114" s="395" t="str">
        <f t="shared" si="144"/>
        <v/>
      </c>
      <c r="E114" s="395" t="str">
        <f t="shared" si="144"/>
        <v/>
      </c>
      <c r="F114" s="395" t="str">
        <f t="shared" si="144"/>
        <v/>
      </c>
      <c r="G114" s="395" t="str">
        <f t="shared" si="144"/>
        <v/>
      </c>
      <c r="H114" s="395" t="str">
        <f t="shared" si="144"/>
        <v/>
      </c>
      <c r="I114" s="395" t="str">
        <f t="shared" si="144"/>
        <v/>
      </c>
      <c r="J114" s="395" t="str">
        <f t="shared" si="144"/>
        <v/>
      </c>
      <c r="K114" s="395" t="str">
        <f t="shared" si="144"/>
        <v/>
      </c>
      <c r="L114" s="395" t="str">
        <f t="shared" si="144"/>
        <v/>
      </c>
      <c r="M114" s="395" t="str">
        <f t="shared" si="144"/>
        <v/>
      </c>
      <c r="N114" s="395" t="str">
        <f t="shared" si="145"/>
        <v/>
      </c>
      <c r="O114" s="395" t="str">
        <f t="shared" si="145"/>
        <v/>
      </c>
      <c r="P114" s="395" t="str">
        <f t="shared" si="145"/>
        <v/>
      </c>
      <c r="Q114" s="395" t="str">
        <f t="shared" si="145"/>
        <v/>
      </c>
      <c r="R114" s="395" t="str">
        <f t="shared" si="145"/>
        <v/>
      </c>
      <c r="S114" s="395" t="str">
        <f t="shared" si="145"/>
        <v/>
      </c>
      <c r="T114" s="395" t="str">
        <f t="shared" si="145"/>
        <v/>
      </c>
      <c r="U114" s="408" t="str">
        <f t="shared" si="145"/>
        <v/>
      </c>
      <c r="V114" s="301"/>
      <c r="W114" s="301"/>
      <c r="AA114" s="73"/>
      <c r="AB114" s="69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78"/>
      <c r="AV114" s="78"/>
      <c r="AW114" s="83"/>
      <c r="AX114" s="84"/>
      <c r="BA114" s="149"/>
      <c r="BB114" s="150"/>
      <c r="BC114" s="151"/>
      <c r="BQ114" s="153"/>
      <c r="BR114" s="151"/>
      <c r="BV114" s="151"/>
      <c r="BZ114" s="151"/>
    </row>
    <row r="115" spans="1:78" ht="15.9" customHeight="1" x14ac:dyDescent="0.25">
      <c r="B115" s="391" t="str">
        <f t="shared" si="142"/>
        <v>Spieler 1</v>
      </c>
      <c r="C115" s="392" t="str">
        <f t="shared" si="143"/>
        <v/>
      </c>
      <c r="D115" s="393">
        <f>IF(AC115=301,"",AC115)</f>
        <v>156</v>
      </c>
      <c r="E115" s="393" t="str">
        <f>IF(AD115=0,"",AD115)</f>
        <v/>
      </c>
      <c r="F115" s="393">
        <f>IF(AE115=301,"",AE115)</f>
        <v>158</v>
      </c>
      <c r="G115" s="393" t="str">
        <f>IF(AF115=0,"",AF115)</f>
        <v/>
      </c>
      <c r="H115" s="393">
        <f>IF(AG115=301,"",AG115)</f>
        <v>224</v>
      </c>
      <c r="I115" s="393" t="str">
        <f>IF(AH115=0,"",AH115)</f>
        <v/>
      </c>
      <c r="J115" s="393">
        <f>IF(AI115=301,"",AI115)</f>
        <v>222</v>
      </c>
      <c r="K115" s="393" t="str">
        <f>IF(AJ115=0,"",AJ115)</f>
        <v/>
      </c>
      <c r="L115" s="393">
        <f>IF(AK115=301,"",AK115)</f>
        <v>180</v>
      </c>
      <c r="M115" s="393" t="str">
        <f>IF(AL115=0,"",AL115)</f>
        <v/>
      </c>
      <c r="N115" s="393">
        <f>IF(AM115=301,"",AM115)</f>
        <v>208</v>
      </c>
      <c r="O115" s="393" t="str">
        <f>IF(AN115=0,"",AN115)</f>
        <v/>
      </c>
      <c r="P115" s="393">
        <f>IF(AO115=301,"",AO115)</f>
        <v>160</v>
      </c>
      <c r="Q115" s="393" t="str">
        <f>IF(AP115=0,"",AP115)</f>
        <v/>
      </c>
      <c r="R115" s="393">
        <f>IF(AQ115=301,"",AQ115)</f>
        <v>133</v>
      </c>
      <c r="S115" s="393" t="str">
        <f>IF(AR115=0,"",AR115)</f>
        <v/>
      </c>
      <c r="T115" s="393">
        <f>IF(AS115=301,"",AS115)</f>
        <v>194</v>
      </c>
      <c r="U115" s="393" t="str">
        <f>IF(AT115=0,"",AT115)</f>
        <v/>
      </c>
      <c r="V115" s="404"/>
      <c r="W115" s="404"/>
      <c r="AA115" s="74" t="s">
        <v>0</v>
      </c>
      <c r="AB115" s="75"/>
      <c r="AC115" s="420">
        <f>ABS(INDEX(AC:AC,MATCH(AC112,$AA:$AA,0)+5)+INDEX(AC:AC,MATCH(AC112,$AA:$AA,0)+6)+INDEX(AC:AC,MATCH(AC112,$AA:$AA,0)+7))</f>
        <v>156</v>
      </c>
      <c r="AD115" s="421"/>
      <c r="AE115" s="420">
        <f>ABS(INDEX(AE:AE,MATCH(AE112,$AA:$AA,0)+5)+INDEX(AE:AE,MATCH(AE112,$AA:$AA,0)+6)+INDEX(AE:AE,MATCH(AE112,$AA:$AA,0)+7))</f>
        <v>158</v>
      </c>
      <c r="AF115" s="421"/>
      <c r="AG115" s="420">
        <f>ABS(INDEX(AG:AG,MATCH(AG112,$AA:$AA,0)+5)+INDEX(AG:AG,MATCH(AG112,$AA:$AA,0)+6)+INDEX(AG:AG,MATCH(AG112,$AA:$AA,0)+7))</f>
        <v>224</v>
      </c>
      <c r="AH115" s="421"/>
      <c r="AI115" s="420">
        <f>ABS(INDEX(AI:AI,MATCH(AI112,$AA:$AA,0)+5)+INDEX(AI:AI,MATCH(AI112,$AA:$AA,0)+6)+INDEX(AI:AI,MATCH(AI112,$AA:$AA,0)+7))</f>
        <v>222</v>
      </c>
      <c r="AJ115" s="421"/>
      <c r="AK115" s="420">
        <f>ABS(INDEX(AK:AK,MATCH(AK112,$AA:$AA,0)+5)+INDEX(AK:AK,MATCH(AK112,$AA:$AA,0)+6)+INDEX(AK:AK,MATCH(AK112,$AA:$AA,0)+7))</f>
        <v>180</v>
      </c>
      <c r="AL115" s="421"/>
      <c r="AM115" s="420">
        <f>ABS(INDEX(AM:AM,MATCH(AM112,$AA:$AA,0)+5)+INDEX(AM:AM,MATCH(AM112,$AA:$AA,0)+6)+INDEX(AM:AM,MATCH(AM112,$AA:$AA,0)+7))</f>
        <v>208</v>
      </c>
      <c r="AN115" s="421"/>
      <c r="AO115" s="420">
        <f>ABS(INDEX(AO:AO,MATCH(AO112,$AA:$AA,0)+5)+INDEX(AO:AO,MATCH(AO112,$AA:$AA,0)+6)+INDEX(AO:AO,MATCH(AO112,$AA:$AA,0)+7))</f>
        <v>160</v>
      </c>
      <c r="AP115" s="421"/>
      <c r="AQ115" s="420">
        <f>ABS(INDEX(AQ:AQ,MATCH(AQ112,$AA:$AA,0)+5)+INDEX(AQ:AQ,MATCH(AQ112,$AA:$AA,0)+6)+INDEX(AQ:AQ,MATCH(AQ112,$AA:$AA,0)+7))</f>
        <v>133</v>
      </c>
      <c r="AR115" s="421"/>
      <c r="AS115" s="420">
        <f>ABS(INDEX(AS:AS,MATCH(AS112,$AA:$AA,0)+5)+INDEX(AS:AS,MATCH(AS112,$AA:$AA,0)+6)+INDEX(AS:AS,MATCH(AS112,$AA:$AA,0)+7))</f>
        <v>194</v>
      </c>
      <c r="AT115" s="421"/>
      <c r="AU115" s="1"/>
      <c r="AV115" s="1"/>
      <c r="AW115" s="83"/>
      <c r="AX115" s="84"/>
      <c r="BA115" s="149"/>
      <c r="BB115" s="150"/>
      <c r="BC115" s="151"/>
      <c r="BQ115" s="153"/>
      <c r="BR115" s="151"/>
      <c r="BV115" s="151"/>
      <c r="BZ115" s="151"/>
    </row>
    <row r="116" spans="1:78" ht="15.9" customHeight="1" x14ac:dyDescent="0.25">
      <c r="B116" s="391" t="str">
        <f t="shared" si="142"/>
        <v>Spieler 2</v>
      </c>
      <c r="C116" s="392" t="str">
        <f t="shared" si="143"/>
        <v/>
      </c>
      <c r="D116" s="393">
        <f>IF(AC116=301,"",AC116)</f>
        <v>169</v>
      </c>
      <c r="E116" s="393" t="str">
        <f>IF(AD116=0,"",AD116)</f>
        <v/>
      </c>
      <c r="F116" s="393">
        <f>IF(AE116=301,"",AE116)</f>
        <v>192</v>
      </c>
      <c r="G116" s="393" t="str">
        <f>IF(AF116=0,"",AF116)</f>
        <v/>
      </c>
      <c r="H116" s="393">
        <f>IF(AG116=301,"",AG116)</f>
        <v>192</v>
      </c>
      <c r="I116" s="393" t="str">
        <f>IF(AH116=0,"",AH116)</f>
        <v/>
      </c>
      <c r="J116" s="393">
        <f>IF(AI116=301,"",AI116)</f>
        <v>169</v>
      </c>
      <c r="K116" s="393" t="str">
        <f>IF(AJ116=0,"",AJ116)</f>
        <v/>
      </c>
      <c r="L116" s="393">
        <f>IF(AK116=301,"",AK116)</f>
        <v>171</v>
      </c>
      <c r="M116" s="393" t="str">
        <f>IF(AL116=0,"",AL116)</f>
        <v/>
      </c>
      <c r="N116" s="393">
        <f>IF(AM116=301,"",AM116)</f>
        <v>189</v>
      </c>
      <c r="O116" s="393" t="str">
        <f>IF(AN116=0,"",AN116)</f>
        <v/>
      </c>
      <c r="P116" s="393">
        <f>IF(AO116=301,"",AO116)</f>
        <v>192</v>
      </c>
      <c r="Q116" s="393" t="str">
        <f>IF(AP116=0,"",AP116)</f>
        <v/>
      </c>
      <c r="R116" s="393">
        <f>IF(AQ116=301,"",AQ116)</f>
        <v>135</v>
      </c>
      <c r="S116" s="393" t="str">
        <f>IF(AR116=0,"",AR116)</f>
        <v/>
      </c>
      <c r="T116" s="393">
        <f>IF(AS116=301,"",AS116)</f>
        <v>182</v>
      </c>
      <c r="U116" s="393" t="str">
        <f>IF(AT116=0,"",AT116)</f>
        <v/>
      </c>
      <c r="V116" s="404"/>
      <c r="W116" s="404"/>
      <c r="AA116" s="74" t="s">
        <v>2</v>
      </c>
      <c r="AB116" s="75"/>
      <c r="AC116" s="422">
        <f>ABS(INDEX(AC:AC,MATCH(AC112,$AA:$AA,0)+8)+INDEX(AC:AC,MATCH(AC112,$AA:$AA,0)+9)+INDEX(AC:AC,MATCH(AC112,$AA:$AA,0)+10))</f>
        <v>169</v>
      </c>
      <c r="AD116" s="423"/>
      <c r="AE116" s="422">
        <f>ABS(INDEX(AE:AE,MATCH(AE112,$AA:$AA,0)+8)+INDEX(AE:AE,MATCH(AE112,$AA:$AA,0)+9)+INDEX(AE:AE,MATCH(AE112,$AA:$AA,0)+10))</f>
        <v>192</v>
      </c>
      <c r="AF116" s="423"/>
      <c r="AG116" s="422">
        <f>ABS(INDEX(AG:AG,MATCH(AG112,$AA:$AA,0)+8)+INDEX(AG:AG,MATCH(AG112,$AA:$AA,0)+9)+INDEX(AG:AG,MATCH(AG112,$AA:$AA,0)+10))</f>
        <v>192</v>
      </c>
      <c r="AH116" s="423"/>
      <c r="AI116" s="422">
        <f>ABS(INDEX(AI:AI,MATCH(AI112,$AA:$AA,0)+8)+INDEX(AI:AI,MATCH(AI112,$AA:$AA,0)+9)+INDEX(AI:AI,MATCH(AI112,$AA:$AA,0)+10))</f>
        <v>169</v>
      </c>
      <c r="AJ116" s="423"/>
      <c r="AK116" s="422">
        <f>ABS(INDEX(AK:AK,MATCH(AK112,$AA:$AA,0)+8)+INDEX(AK:AK,MATCH(AK112,$AA:$AA,0)+9)+INDEX(AK:AK,MATCH(AK112,$AA:$AA,0)+10))</f>
        <v>171</v>
      </c>
      <c r="AL116" s="423"/>
      <c r="AM116" s="422">
        <f>ABS(INDEX(AM:AM,MATCH(AM112,$AA:$AA,0)+8)+INDEX(AM:AM,MATCH(AM112,$AA:$AA,0)+9)+INDEX(AM:AM,MATCH(AM112,$AA:$AA,0)+10))</f>
        <v>189</v>
      </c>
      <c r="AN116" s="423"/>
      <c r="AO116" s="422">
        <f>ABS(INDEX(AO:AO,MATCH(AO112,$AA:$AA,0)+8)+INDEX(AO:AO,MATCH(AO112,$AA:$AA,0)+9)+INDEX(AO:AO,MATCH(AO112,$AA:$AA,0)+10))</f>
        <v>192</v>
      </c>
      <c r="AP116" s="423"/>
      <c r="AQ116" s="422">
        <f>ABS(INDEX(AQ:AQ,MATCH(AQ112,$AA:$AA,0)+8)+INDEX(AQ:AQ,MATCH(AQ112,$AA:$AA,0)+9)+INDEX(AQ:AQ,MATCH(AQ112,$AA:$AA,0)+10))</f>
        <v>135</v>
      </c>
      <c r="AR116" s="423"/>
      <c r="AS116" s="422">
        <f>ABS(INDEX(AS:AS,MATCH(AS112,$AA:$AA,0)+8)+INDEX(AS:AS,MATCH(AS112,$AA:$AA,0)+9)+INDEX(AS:AS,MATCH(AS112,$AA:$AA,0)+10))</f>
        <v>182</v>
      </c>
      <c r="AT116" s="423"/>
      <c r="AU116" s="1"/>
      <c r="AV116" s="1"/>
      <c r="AW116" s="83"/>
      <c r="AX116" s="84"/>
      <c r="BA116" s="149"/>
      <c r="BB116" s="150"/>
      <c r="BC116" s="151"/>
      <c r="BQ116" s="153"/>
      <c r="BR116" s="151"/>
      <c r="BV116" s="151"/>
      <c r="BZ116" s="151"/>
    </row>
    <row r="117" spans="1:78" ht="15.9" customHeight="1" x14ac:dyDescent="0.25">
      <c r="B117" s="391" t="str">
        <f t="shared" si="142"/>
        <v>Spieler 3</v>
      </c>
      <c r="C117" s="392" t="str">
        <f t="shared" si="143"/>
        <v/>
      </c>
      <c r="D117" s="393">
        <f>IF(AC117=301,"",AC117)</f>
        <v>172</v>
      </c>
      <c r="E117" s="393" t="str">
        <f>IF(AD117=0,"",AD117)</f>
        <v/>
      </c>
      <c r="F117" s="393">
        <f>IF(AE117=301,"",AE117)</f>
        <v>171</v>
      </c>
      <c r="G117" s="393" t="str">
        <f>IF(AF117=0,"",AF117)</f>
        <v/>
      </c>
      <c r="H117" s="393">
        <f>IF(AG117=301,"",AG117)</f>
        <v>174</v>
      </c>
      <c r="I117" s="393" t="str">
        <f>IF(AH117=0,"",AH117)</f>
        <v/>
      </c>
      <c r="J117" s="393">
        <f>IF(AI117=301,"",AI117)</f>
        <v>160</v>
      </c>
      <c r="K117" s="393" t="str">
        <f>IF(AJ117=0,"",AJ117)</f>
        <v/>
      </c>
      <c r="L117" s="393">
        <f>IF(AK117=301,"",AK117)</f>
        <v>191</v>
      </c>
      <c r="M117" s="393" t="str">
        <f>IF(AL117=0,"",AL117)</f>
        <v/>
      </c>
      <c r="N117" s="393">
        <f>IF(AM117=301,"",AM117)</f>
        <v>173</v>
      </c>
      <c r="O117" s="393" t="str">
        <f>IF(AN117=0,"",AN117)</f>
        <v/>
      </c>
      <c r="P117" s="393">
        <f>IF(AO117=301,"",AO117)</f>
        <v>200</v>
      </c>
      <c r="Q117" s="393" t="str">
        <f>IF(AP117=0,"",AP117)</f>
        <v/>
      </c>
      <c r="R117" s="393">
        <f>IF(AQ117=301,"",AQ117)</f>
        <v>212</v>
      </c>
      <c r="S117" s="393" t="str">
        <f>IF(AR117=0,"",AR117)</f>
        <v/>
      </c>
      <c r="T117" s="393">
        <f>IF(AS117=301,"",AS117)</f>
        <v>137</v>
      </c>
      <c r="U117" s="393" t="str">
        <f>IF(AT117=0,"",AT117)</f>
        <v/>
      </c>
      <c r="V117" s="404"/>
      <c r="W117" s="404"/>
      <c r="AA117" s="74" t="s">
        <v>3</v>
      </c>
      <c r="AB117" s="75"/>
      <c r="AC117" s="422">
        <f>ABS(INDEX(AC:AC,MATCH(AC112,$AA:$AA,0)+11)+INDEX(AC:AC,MATCH(AC112,$AA:$AA,0)+12)+INDEX(AC:AC,MATCH(AC112,$AA:$AA,0)+13))</f>
        <v>172</v>
      </c>
      <c r="AD117" s="423"/>
      <c r="AE117" s="422">
        <f>ABS(INDEX(AE:AE,MATCH(AE112,$AA:$AA,0)+11)+INDEX(AE:AE,MATCH(AE112,$AA:$AA,0)+12)+INDEX(AE:AE,MATCH(AE112,$AA:$AA,0)+13))</f>
        <v>171</v>
      </c>
      <c r="AF117" s="423"/>
      <c r="AG117" s="422">
        <f>ABS(INDEX(AG:AG,MATCH(AG112,$AA:$AA,0)+11)+INDEX(AG:AG,MATCH(AG112,$AA:$AA,0)+12)+INDEX(AG:AG,MATCH(AG112,$AA:$AA,0)+13))</f>
        <v>174</v>
      </c>
      <c r="AH117" s="423"/>
      <c r="AI117" s="422">
        <f>ABS(INDEX(AI:AI,MATCH(AI112,$AA:$AA,0)+11)+INDEX(AI:AI,MATCH(AI112,$AA:$AA,0)+12)+INDEX(AI:AI,MATCH(AI112,$AA:$AA,0)+13))</f>
        <v>160</v>
      </c>
      <c r="AJ117" s="423"/>
      <c r="AK117" s="422">
        <f>ABS(INDEX(AK:AK,MATCH(AK112,$AA:$AA,0)+11)+INDEX(AK:AK,MATCH(AK112,$AA:$AA,0)+12)+INDEX(AK:AK,MATCH(AK112,$AA:$AA,0)+13))</f>
        <v>191</v>
      </c>
      <c r="AL117" s="423"/>
      <c r="AM117" s="422">
        <f>ABS(INDEX(AM:AM,MATCH(AM112,$AA:$AA,0)+11)+INDEX(AM:AM,MATCH(AM112,$AA:$AA,0)+12)+INDEX(AM:AM,MATCH(AM112,$AA:$AA,0)+13))</f>
        <v>173</v>
      </c>
      <c r="AN117" s="423"/>
      <c r="AO117" s="422">
        <f>ABS(INDEX(AO:AO,MATCH(AO112,$AA:$AA,0)+11)+INDEX(AO:AO,MATCH(AO112,$AA:$AA,0)+12)+INDEX(AO:AO,MATCH(AO112,$AA:$AA,0)+13))</f>
        <v>200</v>
      </c>
      <c r="AP117" s="423"/>
      <c r="AQ117" s="422">
        <f>ABS(INDEX(AQ:AQ,MATCH(AQ112,$AA:$AA,0)+11)+INDEX(AQ:AQ,MATCH(AQ112,$AA:$AA,0)+12)+INDEX(AQ:AQ,MATCH(AQ112,$AA:$AA,0)+13))</f>
        <v>212</v>
      </c>
      <c r="AR117" s="423"/>
      <c r="AS117" s="422">
        <f>ABS(INDEX(AS:AS,MATCH(AS112,$AA:$AA,0)+11)+INDEX(AS:AS,MATCH(AS112,$AA:$AA,0)+12)+INDEX(AS:AS,MATCH(AS112,$AA:$AA,0)+13))</f>
        <v>137</v>
      </c>
      <c r="AT117" s="423"/>
      <c r="AU117" s="1"/>
      <c r="AV117" s="1"/>
      <c r="AW117" s="83"/>
      <c r="AX117" s="84"/>
      <c r="BA117" s="149"/>
      <c r="BB117" s="150"/>
      <c r="BC117" s="151"/>
      <c r="BQ117" s="153"/>
      <c r="BR117" s="151"/>
      <c r="BV117" s="151"/>
      <c r="BZ117" s="151"/>
    </row>
    <row r="118" spans="1:78" ht="15.9" customHeight="1" x14ac:dyDescent="0.25">
      <c r="B118" s="391" t="str">
        <f t="shared" si="142"/>
        <v>Spieler 4</v>
      </c>
      <c r="C118" s="392" t="str">
        <f t="shared" si="143"/>
        <v/>
      </c>
      <c r="D118" s="393">
        <f>IF(AC118=301,"",AC118)</f>
        <v>168</v>
      </c>
      <c r="E118" s="393" t="str">
        <f>IF(AD118=0,"",AD118)</f>
        <v/>
      </c>
      <c r="F118" s="393">
        <f>IF(AE118=301,"",AE118)</f>
        <v>190</v>
      </c>
      <c r="G118" s="393" t="str">
        <f>IF(AF118=0,"",AF118)</f>
        <v/>
      </c>
      <c r="H118" s="393">
        <f>IF(AG118=301,"",AG118)</f>
        <v>248</v>
      </c>
      <c r="I118" s="393" t="str">
        <f>IF(AH118=0,"",AH118)</f>
        <v/>
      </c>
      <c r="J118" s="393">
        <f>IF(AI118=301,"",AI118)</f>
        <v>169</v>
      </c>
      <c r="K118" s="393" t="str">
        <f>IF(AJ118=0,"",AJ118)</f>
        <v/>
      </c>
      <c r="L118" s="393">
        <f>IF(AK118=301,"",AK118)</f>
        <v>179</v>
      </c>
      <c r="M118" s="393" t="str">
        <f>IF(AL118=0,"",AL118)</f>
        <v/>
      </c>
      <c r="N118" s="393">
        <f>IF(AM118=301,"",AM118)</f>
        <v>147</v>
      </c>
      <c r="O118" s="393" t="str">
        <f>IF(AN118=0,"",AN118)</f>
        <v/>
      </c>
      <c r="P118" s="393">
        <f>IF(AO118=301,"",AO118)</f>
        <v>164</v>
      </c>
      <c r="Q118" s="393" t="str">
        <f>IF(AP118=0,"",AP118)</f>
        <v/>
      </c>
      <c r="R118" s="393">
        <f>IF(AQ118=301,"",AQ118)</f>
        <v>193</v>
      </c>
      <c r="S118" s="393" t="str">
        <f>IF(AR118=0,"",AR118)</f>
        <v/>
      </c>
      <c r="T118" s="393">
        <f>IF(AS118=301,"",AS118)</f>
        <v>171</v>
      </c>
      <c r="U118" s="393" t="str">
        <f>IF(AT118=0,"",AT118)</f>
        <v/>
      </c>
      <c r="V118" s="404"/>
      <c r="W118" s="404"/>
      <c r="AA118" s="74" t="s">
        <v>11</v>
      </c>
      <c r="AB118" s="75"/>
      <c r="AC118" s="422">
        <f>ABS(INDEX(AC:AC,MATCH(AC112,$AA:$AA,0)+14)+INDEX(AC:AC,MATCH(AC112,$AA:$AA,0)+15)+INDEX(AC:AC,MATCH(AC112,$AA:$AA,0)+16))</f>
        <v>168</v>
      </c>
      <c r="AD118" s="423"/>
      <c r="AE118" s="422">
        <f>ABS(INDEX(AE:AE,MATCH(AE112,$AA:$AA,0)+14)+INDEX(AE:AE,MATCH(AE112,$AA:$AA,0)+15)+INDEX(AE:AE,MATCH(AE112,$AA:$AA,0)+16))</f>
        <v>190</v>
      </c>
      <c r="AF118" s="423"/>
      <c r="AG118" s="422">
        <f>ABS(INDEX(AG:AG,MATCH(AG112,$AA:$AA,0)+14)+INDEX(AG:AG,MATCH(AG112,$AA:$AA,0)+15)+INDEX(AG:AG,MATCH(AG112,$AA:$AA,0)+16))</f>
        <v>248</v>
      </c>
      <c r="AH118" s="423"/>
      <c r="AI118" s="422">
        <f>ABS(INDEX(AI:AI,MATCH(AI112,$AA:$AA,0)+14)+INDEX(AI:AI,MATCH(AI112,$AA:$AA,0)+15)+INDEX(AI:AI,MATCH(AI112,$AA:$AA,0)+16))</f>
        <v>169</v>
      </c>
      <c r="AJ118" s="423"/>
      <c r="AK118" s="422">
        <f>ABS(INDEX(AK:AK,MATCH(AK112,$AA:$AA,0)+14)+INDEX(AK:AK,MATCH(AK112,$AA:$AA,0)+15)+INDEX(AK:AK,MATCH(AK112,$AA:$AA,0)+16))</f>
        <v>179</v>
      </c>
      <c r="AL118" s="423"/>
      <c r="AM118" s="422">
        <f>ABS(INDEX(AM:AM,MATCH(AM112,$AA:$AA,0)+14)+INDEX(AM:AM,MATCH(AM112,$AA:$AA,0)+15)+INDEX(AM:AM,MATCH(AM112,$AA:$AA,0)+16))</f>
        <v>147</v>
      </c>
      <c r="AN118" s="423"/>
      <c r="AO118" s="422">
        <f>ABS(INDEX(AO:AO,MATCH(AO112,$AA:$AA,0)+14)+INDEX(AO:AO,MATCH(AO112,$AA:$AA,0)+15)+INDEX(AO:AO,MATCH(AO112,$AA:$AA,0)+16))</f>
        <v>164</v>
      </c>
      <c r="AP118" s="423"/>
      <c r="AQ118" s="422">
        <f>ABS(INDEX(AQ:AQ,MATCH(AQ112,$AA:$AA,0)+14)+INDEX(AQ:AQ,MATCH(AQ112,$AA:$AA,0)+15)+INDEX(AQ:AQ,MATCH(AQ112,$AA:$AA,0)+16))</f>
        <v>193</v>
      </c>
      <c r="AR118" s="423"/>
      <c r="AS118" s="422">
        <f>ABS(INDEX(AS:AS,MATCH(AS112,$AA:$AA,0)+14)+INDEX(AS:AS,MATCH(AS112,$AA:$AA,0)+15)+INDEX(AS:AS,MATCH(AS112,$AA:$AA,0)+16))</f>
        <v>171</v>
      </c>
      <c r="AT118" s="423"/>
      <c r="AU118" s="1"/>
      <c r="AV118" s="1"/>
      <c r="AW118" s="83"/>
      <c r="AX118" s="84"/>
      <c r="BA118" s="149"/>
      <c r="BB118" s="150"/>
      <c r="BC118" s="151"/>
      <c r="BQ118" s="153"/>
      <c r="BR118" s="151"/>
      <c r="BV118" s="151"/>
      <c r="BZ118" s="151"/>
    </row>
    <row r="119" spans="1:78" ht="15.9" customHeight="1" x14ac:dyDescent="0.25">
      <c r="B119" s="388" t="str">
        <f t="shared" si="142"/>
        <v>Gesamt</v>
      </c>
      <c r="C119" s="389" t="str">
        <f t="shared" si="143"/>
        <v/>
      </c>
      <c r="D119" s="394">
        <f>IF(AC119=1505,"",AC119)</f>
        <v>665</v>
      </c>
      <c r="E119" s="394" t="str">
        <f>IF(AD119=0,"",AD119)</f>
        <v/>
      </c>
      <c r="F119" s="394">
        <f>IF(AE119=1505,"",AE119)</f>
        <v>711</v>
      </c>
      <c r="G119" s="394" t="str">
        <f>IF(AF119=0,"",AF119)</f>
        <v/>
      </c>
      <c r="H119" s="394">
        <f>IF(AG119=1505,"",AG119)</f>
        <v>838</v>
      </c>
      <c r="I119" s="394" t="str">
        <f>IF(AH119=0,"",AH119)</f>
        <v/>
      </c>
      <c r="J119" s="394">
        <f>IF(AI119=1505,"",AI119)</f>
        <v>720</v>
      </c>
      <c r="K119" s="394" t="str">
        <f>IF(AJ119=0,"",AJ119)</f>
        <v/>
      </c>
      <c r="L119" s="394">
        <f>IF(AK119=1505,"",AK119)</f>
        <v>721</v>
      </c>
      <c r="M119" s="394" t="str">
        <f>IF(AL119=0,"",AL119)</f>
        <v/>
      </c>
      <c r="N119" s="394">
        <f>IF(AM119=1505,"",AM119)</f>
        <v>717</v>
      </c>
      <c r="O119" s="394" t="str">
        <f>IF(AN119=0,"",AN119)</f>
        <v/>
      </c>
      <c r="P119" s="394">
        <f>IF(AO119=1505,"",AO119)</f>
        <v>716</v>
      </c>
      <c r="Q119" s="394" t="str">
        <f>IF(AP119=0,"",AP119)</f>
        <v/>
      </c>
      <c r="R119" s="394">
        <f>IF(AQ119=1505,"",AQ119)</f>
        <v>673</v>
      </c>
      <c r="S119" s="394" t="str">
        <f>IF(AR119=0,"",AR119)</f>
        <v/>
      </c>
      <c r="T119" s="394">
        <f>IF(AS119=1505,"",AS119)</f>
        <v>684</v>
      </c>
      <c r="U119" s="394" t="str">
        <f>IF(AT119=0,"",AT119)</f>
        <v/>
      </c>
      <c r="V119" s="290"/>
      <c r="W119" s="290"/>
      <c r="AA119" s="76" t="s">
        <v>960</v>
      </c>
      <c r="AB119" s="77"/>
      <c r="AC119" s="388">
        <f>SUM(AC115:AC118)</f>
        <v>665</v>
      </c>
      <c r="AD119" s="389"/>
      <c r="AE119" s="388">
        <f>SUM(AE115:AE118)</f>
        <v>711</v>
      </c>
      <c r="AF119" s="389"/>
      <c r="AG119" s="388">
        <f>SUM(AG115:AG118)</f>
        <v>838</v>
      </c>
      <c r="AH119" s="389"/>
      <c r="AI119" s="388">
        <f>SUM(AI115:AI118)</f>
        <v>720</v>
      </c>
      <c r="AJ119" s="389"/>
      <c r="AK119" s="388">
        <f>SUM(AK115:AK118)</f>
        <v>721</v>
      </c>
      <c r="AL119" s="389"/>
      <c r="AM119" s="388">
        <f>SUM(AM115:AM118)</f>
        <v>717</v>
      </c>
      <c r="AN119" s="389"/>
      <c r="AO119" s="388">
        <f>SUM(AO115:AO118)</f>
        <v>716</v>
      </c>
      <c r="AP119" s="389"/>
      <c r="AQ119" s="388">
        <f>SUM(AQ115:AQ118)</f>
        <v>673</v>
      </c>
      <c r="AR119" s="389"/>
      <c r="AS119" s="388">
        <f>SUM(AS115:AS118)</f>
        <v>684</v>
      </c>
      <c r="AT119" s="389"/>
      <c r="AU119" s="69"/>
      <c r="AV119" s="69"/>
      <c r="AW119" s="83"/>
      <c r="AX119" s="84"/>
      <c r="BA119" s="149"/>
      <c r="BB119" s="150"/>
      <c r="BC119" s="151"/>
      <c r="BQ119" s="153"/>
      <c r="BR119" s="151"/>
      <c r="BV119" s="151"/>
      <c r="BZ119" s="151"/>
    </row>
    <row r="120" spans="1:78" ht="10.5" customHeight="1" x14ac:dyDescent="0.25">
      <c r="B120" s="78"/>
      <c r="C120" s="6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AA120" s="78"/>
      <c r="AB120" s="69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83"/>
      <c r="AX120" s="84"/>
      <c r="BA120" s="149"/>
      <c r="BB120" s="150"/>
      <c r="BC120" s="151"/>
      <c r="BQ120" s="153"/>
      <c r="BR120" s="151"/>
      <c r="BV120" s="151"/>
      <c r="BZ120" s="151"/>
    </row>
    <row r="121" spans="1:78" ht="21" customHeight="1" x14ac:dyDescent="0.4">
      <c r="B121" s="28" t="str">
        <f>AA121</f>
        <v>Team-Nr.</v>
      </c>
      <c r="C121" s="29"/>
      <c r="D121" s="28" t="str">
        <f>AC121</f>
        <v>Liga:</v>
      </c>
      <c r="E121" s="31"/>
      <c r="F121" s="390" t="str">
        <f>AE121</f>
        <v>Bayernliga Herren</v>
      </c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2"/>
      <c r="S121" s="33" t="s">
        <v>955</v>
      </c>
      <c r="T121" s="34"/>
      <c r="U121" s="401" t="str">
        <f>AT121</f>
        <v>04.10./05.10.</v>
      </c>
      <c r="V121" s="402"/>
      <c r="W121" s="403"/>
      <c r="X121" s="386"/>
      <c r="Y121" s="387"/>
      <c r="Z121" s="387"/>
      <c r="AA121" s="28" t="s">
        <v>974</v>
      </c>
      <c r="AB121" s="29"/>
      <c r="AC121" s="30" t="s">
        <v>953</v>
      </c>
      <c r="AD121" s="31"/>
      <c r="AE121" s="29" t="str">
        <f>Schlüssel!$C$1</f>
        <v>Bayernliga Herren</v>
      </c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32"/>
      <c r="AR121" s="33" t="s">
        <v>955</v>
      </c>
      <c r="AS121" s="34"/>
      <c r="AT121" s="401" t="str">
        <f>VLOOKUP(AS122,Spielorte!$A$1:$C$6,2)</f>
        <v>04.10./05.10.</v>
      </c>
      <c r="AU121" s="402"/>
      <c r="AV121" s="403"/>
      <c r="AW121" s="83"/>
      <c r="AX121" s="84"/>
      <c r="BA121" s="149" t="s">
        <v>1117</v>
      </c>
      <c r="BB121" s="150" t="s">
        <v>972</v>
      </c>
      <c r="BC121" s="151" t="s">
        <v>991</v>
      </c>
      <c r="BD121" s="152" t="s">
        <v>990</v>
      </c>
      <c r="BE121" s="152" t="s">
        <v>972</v>
      </c>
      <c r="BF121" s="152" t="s">
        <v>992</v>
      </c>
      <c r="BG121" s="152" t="s">
        <v>1028</v>
      </c>
      <c r="BH121" s="152" t="s">
        <v>1118</v>
      </c>
      <c r="BI121" s="152" t="s">
        <v>1119</v>
      </c>
      <c r="BJ121" s="152" t="s">
        <v>1120</v>
      </c>
      <c r="BK121" s="152" t="s">
        <v>1121</v>
      </c>
      <c r="BL121" s="152" t="s">
        <v>1122</v>
      </c>
      <c r="BM121" s="152" t="s">
        <v>1129</v>
      </c>
      <c r="BN121" s="152" t="s">
        <v>1130</v>
      </c>
      <c r="BO121" s="152" t="s">
        <v>1131</v>
      </c>
      <c r="BP121" s="152" t="s">
        <v>1132</v>
      </c>
      <c r="BQ121" s="153" t="s">
        <v>1123</v>
      </c>
      <c r="BR121" s="151" t="s">
        <v>993</v>
      </c>
      <c r="BS121" s="152" t="s">
        <v>1124</v>
      </c>
      <c r="BT121" s="152" t="s">
        <v>1125</v>
      </c>
      <c r="BU121" s="152" t="s">
        <v>991</v>
      </c>
      <c r="BV121" s="151" t="s">
        <v>993</v>
      </c>
      <c r="BW121" s="153" t="s">
        <v>1126</v>
      </c>
      <c r="BX121" s="152" t="s">
        <v>1127</v>
      </c>
      <c r="BY121" s="152" t="s">
        <v>1128</v>
      </c>
      <c r="BZ121" s="151" t="s">
        <v>993</v>
      </c>
    </row>
    <row r="122" spans="1:78" ht="17.25" customHeight="1" thickBot="1" x14ac:dyDescent="0.45">
      <c r="B122" s="37">
        <f>AA122</f>
        <v>5</v>
      </c>
      <c r="D122" s="30" t="s">
        <v>954</v>
      </c>
      <c r="E122" s="38"/>
      <c r="F122" s="400" t="str">
        <f>AE122</f>
        <v>Regensburg Super Bowl</v>
      </c>
      <c r="G122" s="400"/>
      <c r="H122" s="400"/>
      <c r="I122" s="400"/>
      <c r="J122" s="400"/>
      <c r="K122" s="400"/>
      <c r="L122" s="400"/>
      <c r="M122" s="400"/>
      <c r="N122" s="400"/>
      <c r="O122" s="400"/>
      <c r="P122" s="39"/>
      <c r="Q122" s="39"/>
      <c r="S122" s="33" t="s">
        <v>952</v>
      </c>
      <c r="T122" s="40">
        <f>AS122</f>
        <v>1</v>
      </c>
      <c r="U122" s="34"/>
      <c r="V122" s="34"/>
      <c r="Z122" s="36"/>
      <c r="AA122" s="37">
        <v>5</v>
      </c>
      <c r="AC122" s="30" t="s">
        <v>954</v>
      </c>
      <c r="AD122" s="38"/>
      <c r="AE122" s="85" t="str">
        <f>VLOOKUP(AS122,Spielorte!$A$1:$C$6,3)</f>
        <v>Regensburg Super Bowl</v>
      </c>
      <c r="AF122" s="85"/>
      <c r="AG122" s="85"/>
      <c r="AH122" s="85"/>
      <c r="AI122" s="85"/>
      <c r="AJ122" s="85"/>
      <c r="AK122" s="85"/>
      <c r="AL122" s="85"/>
      <c r="AM122" s="85"/>
      <c r="AN122" s="85"/>
      <c r="AO122" s="39"/>
      <c r="AP122" s="39"/>
      <c r="AR122" s="33" t="s">
        <v>952</v>
      </c>
      <c r="AS122" s="40">
        <v>1</v>
      </c>
      <c r="AT122" s="34"/>
      <c r="AU122" s="34"/>
      <c r="AW122" s="83"/>
      <c r="AX122" s="84"/>
      <c r="BA122" s="149"/>
      <c r="BB122" s="150"/>
      <c r="BC122" s="151"/>
      <c r="BQ122" s="153"/>
      <c r="BR122" s="151"/>
      <c r="BV122" s="151"/>
      <c r="BW122" s="153"/>
      <c r="BZ122" s="151"/>
    </row>
    <row r="123" spans="1:78" ht="15.75" customHeight="1" thickBot="1" x14ac:dyDescent="0.3">
      <c r="B123" s="41" t="str">
        <f>VLOOKUP(B122,Schlüssel!$A$5:$B$14,2)</f>
        <v>BC EMAX Unterföhring 2</v>
      </c>
      <c r="C123" s="42"/>
      <c r="D123" s="43"/>
      <c r="E123" s="44"/>
      <c r="F123" s="45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AA123" s="41" t="str">
        <f>VLOOKUP(AA122,Schlüssel!$A$5:$B$14,2)</f>
        <v>BC EMAX Unterföhring 2</v>
      </c>
      <c r="AB123" s="42"/>
      <c r="AC123" s="43"/>
      <c r="AD123" s="44"/>
      <c r="AE123" s="45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W123" s="83"/>
      <c r="AX123" s="84"/>
      <c r="BA123" s="149"/>
      <c r="BB123" s="150"/>
      <c r="BC123" s="151"/>
      <c r="BQ123" s="153"/>
      <c r="BR123" s="151"/>
      <c r="BV123" s="151"/>
      <c r="BW123" s="153"/>
      <c r="BZ123" s="151"/>
    </row>
    <row r="124" spans="1:78" ht="13.8" thickBot="1" x14ac:dyDescent="0.3">
      <c r="A124" s="4"/>
      <c r="B124" s="28"/>
      <c r="C124" s="47"/>
      <c r="D124" s="48" t="s">
        <v>10</v>
      </c>
      <c r="E124" s="28">
        <f>VLOOKUP($B$2,Schlüssel!$A$5:$DZ$14,13)</f>
        <v>7</v>
      </c>
      <c r="F124" s="49" t="s">
        <v>10</v>
      </c>
      <c r="G124" s="28">
        <f>VLOOKUP($B$2,Schlüssel!$A$5:$DZ$14,14)</f>
        <v>6</v>
      </c>
      <c r="H124" s="49" t="s">
        <v>10</v>
      </c>
      <c r="I124" s="28">
        <f>VLOOKUP($B$2,Schlüssel!$A$5:$DZ$14,15)</f>
        <v>9</v>
      </c>
      <c r="J124" s="49" t="s">
        <v>10</v>
      </c>
      <c r="K124" s="28">
        <f>VLOOKUP($B$2,Schlüssel!$A$5:$DZ$14,16)</f>
        <v>11</v>
      </c>
      <c r="L124" s="49" t="s">
        <v>10</v>
      </c>
      <c r="M124" s="28">
        <f>VLOOKUP($B$2,Schlüssel!$A$5:$DZ$14,17)</f>
        <v>3</v>
      </c>
      <c r="N124" s="49" t="s">
        <v>10</v>
      </c>
      <c r="O124" s="28">
        <f>VLOOKUP($B$2,Schlüssel!$A$5:$DZ$14,18)</f>
        <v>5</v>
      </c>
      <c r="P124" s="49" t="s">
        <v>10</v>
      </c>
      <c r="Q124" s="28">
        <f>VLOOKUP($B$2,Schlüssel!$A$5:$DZ$14,19)</f>
        <v>12</v>
      </c>
      <c r="R124" s="49" t="s">
        <v>10</v>
      </c>
      <c r="S124" s="28">
        <f>VLOOKUP($B$2,Schlüssel!$A$5:$DZ$14,20)</f>
        <v>10</v>
      </c>
      <c r="T124" s="49" t="s">
        <v>10</v>
      </c>
      <c r="U124" s="28">
        <f>VLOOKUP($B$2,Schlüssel!$A$5:$DZ$14,21)</f>
        <v>4</v>
      </c>
      <c r="Z124" s="2"/>
      <c r="AA124" s="28"/>
      <c r="AB124" s="47"/>
      <c r="AC124" s="48" t="s">
        <v>10</v>
      </c>
      <c r="AD124" s="28">
        <f>VLOOKUP($AA122,Schlüssel!$A$5:$DZ$14,13)</f>
        <v>11</v>
      </c>
      <c r="AE124" s="49" t="s">
        <v>10</v>
      </c>
      <c r="AF124" s="28">
        <f>VLOOKUP($AA122,Schlüssel!$A$5:$DZ$14,14)</f>
        <v>9</v>
      </c>
      <c r="AG124" s="49" t="s">
        <v>10</v>
      </c>
      <c r="AH124" s="28">
        <f>VLOOKUP($AA122,Schlüssel!$A$5:$DZ$14,15)</f>
        <v>5</v>
      </c>
      <c r="AI124" s="49" t="s">
        <v>10</v>
      </c>
      <c r="AJ124" s="28">
        <f>VLOOKUP($AA122,Schlüssel!$A$5:$DZ$14,16)</f>
        <v>12</v>
      </c>
      <c r="AK124" s="49" t="s">
        <v>10</v>
      </c>
      <c r="AL124" s="28">
        <f>VLOOKUP($AA122,Schlüssel!$A$5:$DZ$14,17)</f>
        <v>8</v>
      </c>
      <c r="AM124" s="49" t="s">
        <v>10</v>
      </c>
      <c r="AN124" s="28">
        <f>VLOOKUP($AA122,Schlüssel!$A$5:$DZ$14,18)</f>
        <v>3</v>
      </c>
      <c r="AO124" s="49" t="s">
        <v>10</v>
      </c>
      <c r="AP124" s="28">
        <f>VLOOKUP($AA122,Schlüssel!$A$5:$DZ$14,19)</f>
        <v>10</v>
      </c>
      <c r="AQ124" s="49" t="s">
        <v>10</v>
      </c>
      <c r="AR124" s="28">
        <f>VLOOKUP($AA122,Schlüssel!$A$5:$DZ$14,20)</f>
        <v>6</v>
      </c>
      <c r="AS124" s="49" t="s">
        <v>10</v>
      </c>
      <c r="AT124" s="28">
        <f>VLOOKUP($AA122,Schlüssel!$A$5:$DZ$14,21)</f>
        <v>7</v>
      </c>
      <c r="AW124" s="83"/>
      <c r="AX124" s="84"/>
      <c r="BA124" s="149"/>
      <c r="BB124" s="150"/>
      <c r="BC124" s="151"/>
      <c r="BQ124" s="153"/>
      <c r="BR124" s="151"/>
      <c r="BV124" s="151"/>
      <c r="BW124" s="153"/>
      <c r="BZ124" s="151"/>
    </row>
    <row r="125" spans="1:78" ht="20.25" customHeight="1" x14ac:dyDescent="0.25">
      <c r="B125" s="50" t="s">
        <v>1</v>
      </c>
      <c r="C125" s="51"/>
      <c r="D125" s="388" t="s">
        <v>961</v>
      </c>
      <c r="E125" s="389"/>
      <c r="F125" s="388" t="s">
        <v>962</v>
      </c>
      <c r="G125" s="389"/>
      <c r="H125" s="388" t="s">
        <v>963</v>
      </c>
      <c r="I125" s="389"/>
      <c r="J125" s="388" t="s">
        <v>964</v>
      </c>
      <c r="K125" s="389"/>
      <c r="L125" s="388" t="s">
        <v>965</v>
      </c>
      <c r="M125" s="389"/>
      <c r="N125" s="388" t="s">
        <v>966</v>
      </c>
      <c r="O125" s="389"/>
      <c r="P125" s="388" t="s">
        <v>967</v>
      </c>
      <c r="Q125" s="389"/>
      <c r="R125" s="388" t="s">
        <v>968</v>
      </c>
      <c r="S125" s="389"/>
      <c r="T125" s="388" t="s">
        <v>969</v>
      </c>
      <c r="U125" s="389"/>
      <c r="V125" s="416" t="s">
        <v>960</v>
      </c>
      <c r="W125" s="417"/>
      <c r="AA125" s="50" t="s">
        <v>1</v>
      </c>
      <c r="AB125" s="51"/>
      <c r="AC125" s="76" t="s">
        <v>961</v>
      </c>
      <c r="AD125" s="77"/>
      <c r="AE125" s="76" t="s">
        <v>962</v>
      </c>
      <c r="AF125" s="77"/>
      <c r="AG125" s="76" t="s">
        <v>963</v>
      </c>
      <c r="AH125" s="77"/>
      <c r="AI125" s="76" t="s">
        <v>964</v>
      </c>
      <c r="AJ125" s="77"/>
      <c r="AK125" s="76" t="s">
        <v>965</v>
      </c>
      <c r="AL125" s="77"/>
      <c r="AM125" s="76" t="s">
        <v>966</v>
      </c>
      <c r="AN125" s="77"/>
      <c r="AO125" s="76" t="s">
        <v>967</v>
      </c>
      <c r="AP125" s="77"/>
      <c r="AQ125" s="76" t="s">
        <v>968</v>
      </c>
      <c r="AR125" s="77"/>
      <c r="AS125" s="76" t="s">
        <v>969</v>
      </c>
      <c r="AT125" s="86"/>
      <c r="AU125" s="87" t="s">
        <v>960</v>
      </c>
      <c r="AV125" s="88"/>
      <c r="AW125" s="83"/>
      <c r="AX125" s="84"/>
      <c r="BA125" s="149"/>
      <c r="BB125" s="150"/>
      <c r="BC125" s="151"/>
      <c r="BQ125" s="153"/>
      <c r="BR125" s="151"/>
      <c r="BV125" s="151"/>
      <c r="BZ125" s="151"/>
    </row>
    <row r="126" spans="1:78" ht="15" customHeight="1" thickBot="1" x14ac:dyDescent="0.3">
      <c r="B126" s="52" t="s">
        <v>970</v>
      </c>
      <c r="C126" s="53" t="s">
        <v>971</v>
      </c>
      <c r="D126" s="54" t="s">
        <v>972</v>
      </c>
      <c r="E126" s="54" t="s">
        <v>973</v>
      </c>
      <c r="F126" s="54" t="s">
        <v>972</v>
      </c>
      <c r="G126" s="54" t="s">
        <v>973</v>
      </c>
      <c r="H126" s="54" t="s">
        <v>972</v>
      </c>
      <c r="I126" s="54" t="s">
        <v>973</v>
      </c>
      <c r="J126" s="54" t="s">
        <v>972</v>
      </c>
      <c r="K126" s="54" t="s">
        <v>973</v>
      </c>
      <c r="L126" s="54" t="s">
        <v>972</v>
      </c>
      <c r="M126" s="54" t="s">
        <v>973</v>
      </c>
      <c r="N126" s="54" t="s">
        <v>972</v>
      </c>
      <c r="O126" s="54" t="s">
        <v>973</v>
      </c>
      <c r="P126" s="54" t="s">
        <v>972</v>
      </c>
      <c r="Q126" s="54" t="s">
        <v>973</v>
      </c>
      <c r="R126" s="54" t="s">
        <v>972</v>
      </c>
      <c r="S126" s="54" t="s">
        <v>973</v>
      </c>
      <c r="T126" s="54" t="s">
        <v>972</v>
      </c>
      <c r="U126" s="54" t="s">
        <v>973</v>
      </c>
      <c r="V126" s="54" t="s">
        <v>972</v>
      </c>
      <c r="W126" s="55" t="s">
        <v>973</v>
      </c>
      <c r="AA126" s="52" t="s">
        <v>970</v>
      </c>
      <c r="AB126" s="53" t="s">
        <v>971</v>
      </c>
      <c r="AC126" s="54" t="s">
        <v>972</v>
      </c>
      <c r="AD126" s="54" t="s">
        <v>973</v>
      </c>
      <c r="AE126" s="54" t="s">
        <v>972</v>
      </c>
      <c r="AF126" s="54" t="s">
        <v>973</v>
      </c>
      <c r="AG126" s="54" t="s">
        <v>972</v>
      </c>
      <c r="AH126" s="54" t="s">
        <v>973</v>
      </c>
      <c r="AI126" s="54" t="s">
        <v>972</v>
      </c>
      <c r="AJ126" s="54" t="s">
        <v>973</v>
      </c>
      <c r="AK126" s="54" t="s">
        <v>972</v>
      </c>
      <c r="AL126" s="54" t="s">
        <v>973</v>
      </c>
      <c r="AM126" s="54" t="s">
        <v>972</v>
      </c>
      <c r="AN126" s="54" t="s">
        <v>973</v>
      </c>
      <c r="AO126" s="54" t="s">
        <v>972</v>
      </c>
      <c r="AP126" s="54" t="s">
        <v>973</v>
      </c>
      <c r="AQ126" s="54" t="s">
        <v>972</v>
      </c>
      <c r="AR126" s="54" t="s">
        <v>973</v>
      </c>
      <c r="AS126" s="54" t="s">
        <v>972</v>
      </c>
      <c r="AT126" s="89" t="s">
        <v>973</v>
      </c>
      <c r="AU126" s="52" t="s">
        <v>972</v>
      </c>
      <c r="AV126" s="55" t="s">
        <v>973</v>
      </c>
      <c r="AW126" s="83"/>
      <c r="AX126" s="84"/>
      <c r="BA126" s="149"/>
      <c r="BB126" s="150"/>
      <c r="BC126" s="151"/>
      <c r="BQ126" s="153"/>
      <c r="BR126" s="151"/>
      <c r="BV126" s="151"/>
      <c r="BZ126" s="151"/>
    </row>
    <row r="127" spans="1:78" ht="17.100000000000001" customHeight="1" x14ac:dyDescent="0.25">
      <c r="A127" s="413" t="s">
        <v>0</v>
      </c>
      <c r="B127" s="56" t="str">
        <f>IF(AA127=0,"",AA127)</f>
        <v>Lohse Sebastian</v>
      </c>
      <c r="C127" s="57">
        <f>IF(AB127=0,"",AB127)</f>
        <v>27134</v>
      </c>
      <c r="D127" s="58">
        <f>IF(AC127=0,"",AC127)</f>
        <v>158</v>
      </c>
      <c r="E127" s="397">
        <f>IF(AD127="","",AD127)</f>
        <v>0</v>
      </c>
      <c r="F127" s="58">
        <f t="shared" ref="F127:F140" si="146">IF(AE127=0,"",AE127)</f>
        <v>168</v>
      </c>
      <c r="G127" s="397">
        <f>IF(AF127="","",AF127)</f>
        <v>0</v>
      </c>
      <c r="H127" s="58">
        <f t="shared" ref="H127:H140" si="147">IF(AG127=0,"",AG127)</f>
        <v>176</v>
      </c>
      <c r="I127" s="397">
        <f>IF(AH127="","",AH127)</f>
        <v>1</v>
      </c>
      <c r="J127" s="58">
        <f t="shared" ref="J127:J140" si="148">IF(AI127=0,"",AI127)</f>
        <v>172</v>
      </c>
      <c r="K127" s="397">
        <f>IF(AJ127="","",AJ127)</f>
        <v>0</v>
      </c>
      <c r="L127" s="58">
        <f t="shared" ref="L127:L140" si="149">IF(AK127=0,"",AK127)</f>
        <v>157</v>
      </c>
      <c r="M127" s="397">
        <f>IF(AL127="","",AL127)</f>
        <v>0</v>
      </c>
      <c r="N127" s="58">
        <f>IF(AM127=0,"",AM127)</f>
        <v>172</v>
      </c>
      <c r="O127" s="397">
        <f>IF(AN127="","",AN127)</f>
        <v>1</v>
      </c>
      <c r="P127" s="58">
        <f t="shared" ref="P127:P140" si="150">IF(AO127=0,"",AO127)</f>
        <v>160</v>
      </c>
      <c r="Q127" s="397">
        <f>IF(AP127="","",AP127)</f>
        <v>0</v>
      </c>
      <c r="R127" s="58">
        <f t="shared" ref="R127:R140" si="151">IF(AQ127=0,"",AQ127)</f>
        <v>202</v>
      </c>
      <c r="S127" s="397">
        <f>IF(AR127="","",AR127)</f>
        <v>1</v>
      </c>
      <c r="T127" s="58">
        <f t="shared" ref="T127:T140" si="152">IF(AS127=0,"",AS127)</f>
        <v>194</v>
      </c>
      <c r="U127" s="397">
        <f>IF(AT127="","",AT127)</f>
        <v>0</v>
      </c>
      <c r="V127" s="58">
        <f t="shared" ref="V127:V140" si="153">IF(AU127=0,"",AU127)</f>
        <v>1559</v>
      </c>
      <c r="W127" s="397">
        <f>IF(AV127="","",AV127)</f>
        <v>3</v>
      </c>
      <c r="Z127" s="405" t="s">
        <v>0</v>
      </c>
      <c r="AA127" s="272" t="str">
        <f>IF(AB127=0,"",_xlfn.CONCAT(VLOOKUP(AB127,Starter!A:C,2,0)))</f>
        <v>Lohse Sebastian</v>
      </c>
      <c r="AB127" s="81">
        <v>27134</v>
      </c>
      <c r="AC127" s="129">
        <v>158</v>
      </c>
      <c r="AD127" s="163">
        <f>IF(SUM(AC127:AC129)+AC145=0,0,IF(SUM(ABS(AC127),ABS(AC128),ABS(AC129))=AC145,0.5,IF(SUM(ABS(AC127),ABS(AC128),ABS(AC129))&gt;AC145,1,0)))</f>
        <v>0</v>
      </c>
      <c r="AE127" s="132">
        <v>168</v>
      </c>
      <c r="AF127" s="91">
        <f>IF(SUM(AE127:AE129)+AE145=0,0,IF(SUM(ABS(AE127),ABS(AE128),ABS(AE129))=AE145,0.5,IF(SUM(ABS(AE127),ABS(AE128),ABS(AE129))&gt;AE145,1,0)))</f>
        <v>0</v>
      </c>
      <c r="AG127" s="129">
        <v>176</v>
      </c>
      <c r="AH127" s="91">
        <f>IF(SUM(AG127:AG129)+AG145=0,0,IF(SUM(ABS(AG127),ABS(AG128),ABS(AG129))=AG145,0.5,IF(SUM(ABS(AG127),ABS(AG128),ABS(AG129))&gt;AG145,1,0)))</f>
        <v>1</v>
      </c>
      <c r="AI127" s="129">
        <v>172</v>
      </c>
      <c r="AJ127" s="91">
        <f>IF(SUM(AI127:AI129)+AI145=0,0,IF(SUM(ABS(AI127),ABS(AI128),ABS(AI129))=AI145,0.5,IF(SUM(ABS(AI127),ABS(AI128),ABS(AI129))&gt;AI145,1,0)))</f>
        <v>0</v>
      </c>
      <c r="AK127" s="129">
        <v>157</v>
      </c>
      <c r="AL127" s="91">
        <f>IF(SUM(AK127:AK129)+AK145=0,0,IF(SUM(ABS(AK127),ABS(AK128),ABS(AK129))=AK145,0.5,IF(SUM(ABS(AK127),ABS(AK128),ABS(AK129))&gt;AK145,1,0)))</f>
        <v>0</v>
      </c>
      <c r="AM127" s="129">
        <v>172</v>
      </c>
      <c r="AN127" s="91">
        <f>IF(SUM(AM127:AM129)+AM145=0,0,IF(SUM(ABS(AM127),ABS(AM128),ABS(AM129))=AM145,0.5,IF(SUM(ABS(AM127),ABS(AM128),ABS(AM129))&gt;AM145,1,0)))</f>
        <v>1</v>
      </c>
      <c r="AO127" s="129">
        <v>160</v>
      </c>
      <c r="AP127" s="91">
        <f>IF(SUM(AO127:AO129)+AO145=0,0,IF(SUM(ABS(AO127),ABS(AO128),ABS(AO129))=AO145,0.5,IF(SUM(ABS(AO127),ABS(AO128),ABS(AO129))&gt;AO145,1,0)))</f>
        <v>0</v>
      </c>
      <c r="AQ127" s="129">
        <v>202</v>
      </c>
      <c r="AR127" s="91">
        <f>IF(SUM(AQ127:AQ129)+AQ145=0,0,IF(SUM(ABS(AQ127),ABS(AQ128),ABS(AQ129))=AQ145,0.5,IF(SUM(ABS(AQ127),ABS(AQ128),ABS(AQ129))&gt;AQ145,1,0)))</f>
        <v>1</v>
      </c>
      <c r="AS127" s="129">
        <v>194</v>
      </c>
      <c r="AT127" s="91">
        <f>IF(SUM(AS127:AS129)+AS145=0,0,IF(SUM(ABS(AS127),ABS(AS128),ABS(AS129))=AS145,0.5,IF(SUM(ABS(AS127),ABS(AS128),ABS(AS129))&gt;AS145,1,0)))</f>
        <v>0</v>
      </c>
      <c r="AU127" s="92">
        <f t="shared" ref="AU127:AU138" si="154">ABS(SUM(AC127:AC127))+ABS(SUM(AE127:AE127))+ABS(SUM(AG127:AG127))+ABS(SUM(AI127:AI127))+ABS(SUM(AK127:AK127))+ABS(SUM(AM127:AM127))+ABS(SUM(AO127:AO127))+ABS(SUM(AQ127:AQ127))+ABS(SUM(AS127:AS127))</f>
        <v>1559</v>
      </c>
      <c r="AV127" s="93">
        <f>SUM(AD127+AF127+AH127+AJ127+AL127+AN127+AP127+AR127+AT127)</f>
        <v>3</v>
      </c>
      <c r="AW127" s="83"/>
      <c r="AX127" s="84"/>
      <c r="AZ127" s="47"/>
      <c r="BA127" s="149"/>
      <c r="BB127" s="150"/>
      <c r="BC127" s="151"/>
      <c r="BD127" s="154">
        <f>+AB127</f>
        <v>27134</v>
      </c>
      <c r="BE127" s="150">
        <f>+AU127</f>
        <v>1559</v>
      </c>
      <c r="BF127" s="152">
        <f>COUNT(BH127:BP127)</f>
        <v>9</v>
      </c>
      <c r="BG127" s="152">
        <f>COUNTIF(BH127:BP127,"&gt;0")</f>
        <v>9</v>
      </c>
      <c r="BH127" s="152">
        <f t="shared" ref="BH127:BH138" si="155">IF(AC127=0,"",AC127)</f>
        <v>158</v>
      </c>
      <c r="BI127" s="152">
        <f t="shared" ref="BI127:BI138" si="156">IF(AE127=0,"",AE127)</f>
        <v>168</v>
      </c>
      <c r="BJ127" s="152">
        <f t="shared" ref="BJ127:BJ138" si="157">IF(AG127=0,"",AG127)</f>
        <v>176</v>
      </c>
      <c r="BK127" s="152">
        <f t="shared" ref="BK127:BK138" si="158">IF(AI127=0,"",AI127)</f>
        <v>172</v>
      </c>
      <c r="BL127" s="152">
        <f t="shared" ref="BL127:BL138" si="159">IF(AK127=0,"",AK127)</f>
        <v>157</v>
      </c>
      <c r="BM127" s="152">
        <f t="shared" ref="BM127:BM138" si="160">IF(AM127=0,"",AM127)</f>
        <v>172</v>
      </c>
      <c r="BN127" s="152">
        <f t="shared" ref="BN127:BN138" si="161">IF(AO127=0,"",AO127)</f>
        <v>160</v>
      </c>
      <c r="BO127" s="152">
        <f t="shared" ref="BO127:BO138" si="162">IF(AQ127=0,"",AQ127)</f>
        <v>202</v>
      </c>
      <c r="BP127" s="152">
        <f t="shared" ref="BP127:BP138" si="163">IF(AS127=0,"",AS127)</f>
        <v>194</v>
      </c>
      <c r="BQ127" s="153"/>
      <c r="BR127" s="151"/>
      <c r="BS127" s="152">
        <f>MAX(BH127:BP127)</f>
        <v>202</v>
      </c>
      <c r="BT127" s="152">
        <f>IF(BS127&lt;MAX(BS:BS),0,BS127+ROW()/1000000000)</f>
        <v>0</v>
      </c>
      <c r="BU127" s="152" t="str">
        <f>+AA123</f>
        <v>BC EMAX Unterföhring 2</v>
      </c>
      <c r="BV127" s="151">
        <f>RANK(BT127,BT:BT)</f>
        <v>2</v>
      </c>
      <c r="BW127" s="152">
        <f>SUMIF(BH127:BP127,"&gt;0")</f>
        <v>1559</v>
      </c>
      <c r="BX127" s="152">
        <f>IF(COUNTIF(BH127:BP127,"&gt;0")&lt;Spielorte!$A$23,0,BE127/Spielorte!$A$23)</f>
        <v>173.22222222222223</v>
      </c>
      <c r="BY127" s="152">
        <f>IF(BX127&lt;MAX(BX:BX),0,BX127+ROW()/1000000000)</f>
        <v>0</v>
      </c>
      <c r="BZ127" s="151">
        <f t="shared" ref="BZ127:BZ138" si="164">IF(BY127=0,0,RANK(BY127,BY:BY))</f>
        <v>0</v>
      </c>
    </row>
    <row r="128" spans="1:78" ht="17.100000000000001" customHeight="1" x14ac:dyDescent="0.25">
      <c r="A128" s="414"/>
      <c r="B128" s="59" t="str">
        <f t="shared" ref="B128:B135" si="165">IF(AA128=0,"",AA128)</f>
        <v/>
      </c>
      <c r="C128" s="60" t="str">
        <f t="shared" ref="C128:C140" si="166">IF(AB128=0,"",AB128)</f>
        <v/>
      </c>
      <c r="D128" s="61" t="str">
        <f t="shared" ref="D128:D140" si="167">IF(AC128=0,"",AC128)</f>
        <v/>
      </c>
      <c r="E128" s="398"/>
      <c r="F128" s="61" t="str">
        <f t="shared" si="146"/>
        <v/>
      </c>
      <c r="G128" s="398"/>
      <c r="H128" s="61" t="str">
        <f t="shared" si="147"/>
        <v/>
      </c>
      <c r="I128" s="398"/>
      <c r="J128" s="61" t="str">
        <f t="shared" si="148"/>
        <v/>
      </c>
      <c r="K128" s="398"/>
      <c r="L128" s="61" t="str">
        <f t="shared" si="149"/>
        <v/>
      </c>
      <c r="M128" s="398"/>
      <c r="N128" s="61" t="str">
        <f t="shared" ref="N128:N140" si="168">IF(AM128=0,"",AM128)</f>
        <v/>
      </c>
      <c r="O128" s="398"/>
      <c r="P128" s="61" t="str">
        <f t="shared" si="150"/>
        <v/>
      </c>
      <c r="Q128" s="398"/>
      <c r="R128" s="61" t="str">
        <f t="shared" si="151"/>
        <v/>
      </c>
      <c r="S128" s="398"/>
      <c r="T128" s="61" t="str">
        <f t="shared" si="152"/>
        <v/>
      </c>
      <c r="U128" s="398"/>
      <c r="V128" s="61" t="str">
        <f t="shared" si="153"/>
        <v/>
      </c>
      <c r="W128" s="398"/>
      <c r="Z128" s="406"/>
      <c r="AA128" s="90" t="str">
        <f>IF(AB128=0,"",_xlfn.CONCAT(VLOOKUP(AB128,Starter!A:C,2,0)))</f>
        <v/>
      </c>
      <c r="AB128" s="80"/>
      <c r="AC128" s="130"/>
      <c r="AD128" s="94"/>
      <c r="AE128" s="130"/>
      <c r="AF128" s="94"/>
      <c r="AG128" s="130"/>
      <c r="AH128" s="94"/>
      <c r="AI128" s="130"/>
      <c r="AJ128" s="94"/>
      <c r="AK128" s="130"/>
      <c r="AL128" s="94"/>
      <c r="AM128" s="130"/>
      <c r="AN128" s="94"/>
      <c r="AO128" s="130"/>
      <c r="AP128" s="94"/>
      <c r="AQ128" s="130"/>
      <c r="AR128" s="94"/>
      <c r="AS128" s="130"/>
      <c r="AT128" s="94"/>
      <c r="AU128" s="95">
        <f t="shared" si="154"/>
        <v>0</v>
      </c>
      <c r="AV128" s="96"/>
      <c r="AW128" s="83"/>
      <c r="AX128" s="84"/>
      <c r="AZ128" s="47"/>
      <c r="BA128" s="149"/>
      <c r="BB128" s="150"/>
      <c r="BC128" s="151"/>
      <c r="BD128" s="154">
        <f t="shared" ref="BD128:BD138" si="169">+AB128</f>
        <v>0</v>
      </c>
      <c r="BE128" s="150">
        <f t="shared" ref="BE128:BE138" si="170">+AU128</f>
        <v>0</v>
      </c>
      <c r="BF128" s="152">
        <f t="shared" ref="BF128:BF138" si="171">COUNT(BH128:BP128)</f>
        <v>0</v>
      </c>
      <c r="BG128" s="152">
        <f t="shared" ref="BG128:BG138" si="172">COUNTIF(BH128:BP128,"&gt;0")</f>
        <v>0</v>
      </c>
      <c r="BH128" s="152" t="str">
        <f t="shared" si="155"/>
        <v/>
      </c>
      <c r="BI128" s="152" t="str">
        <f t="shared" si="156"/>
        <v/>
      </c>
      <c r="BJ128" s="152" t="str">
        <f t="shared" si="157"/>
        <v/>
      </c>
      <c r="BK128" s="152" t="str">
        <f t="shared" si="158"/>
        <v/>
      </c>
      <c r="BL128" s="152" t="str">
        <f t="shared" si="159"/>
        <v/>
      </c>
      <c r="BM128" s="152" t="str">
        <f t="shared" si="160"/>
        <v/>
      </c>
      <c r="BN128" s="152" t="str">
        <f t="shared" si="161"/>
        <v/>
      </c>
      <c r="BO128" s="152" t="str">
        <f t="shared" si="162"/>
        <v/>
      </c>
      <c r="BP128" s="152" t="str">
        <f t="shared" si="163"/>
        <v/>
      </c>
      <c r="BQ128" s="153"/>
      <c r="BR128" s="151"/>
      <c r="BS128" s="152">
        <f t="shared" ref="BS128:BS138" si="173">MAX(BH128:BP128)</f>
        <v>0</v>
      </c>
      <c r="BT128" s="152">
        <f t="shared" ref="BT128:BT138" si="174">IF(BS128&lt;MAX(BS:BS),0,BS128+ROW()/1000000000)</f>
        <v>0</v>
      </c>
      <c r="BU128" s="152" t="str">
        <f t="shared" ref="BU128:BU138" si="175">+BU127</f>
        <v>BC EMAX Unterföhring 2</v>
      </c>
      <c r="BV128" s="151">
        <f t="shared" ref="BV128:BV138" si="176">RANK(BT128,BT:BT)</f>
        <v>2</v>
      </c>
      <c r="BW128" s="152">
        <f t="shared" ref="BW128:BW138" si="177">SUMIF(BH128:BP128,"&gt;0")</f>
        <v>0</v>
      </c>
      <c r="BX128" s="152">
        <f>IF(COUNTIF(BH128:BP128,"&gt;0")&lt;Spielorte!$A$23,0,BE128/Spielorte!$A$23)</f>
        <v>0</v>
      </c>
      <c r="BY128" s="152">
        <f t="shared" ref="BY128:BY138" si="178">IF(BX128&lt;MAX(BX:BX),0,BX128+ROW()/1000000000)</f>
        <v>0</v>
      </c>
      <c r="BZ128" s="151">
        <f t="shared" si="164"/>
        <v>0</v>
      </c>
    </row>
    <row r="129" spans="1:78" ht="17.100000000000001" customHeight="1" thickBot="1" x14ac:dyDescent="0.3">
      <c r="A129" s="415"/>
      <c r="B129" s="62" t="str">
        <f t="shared" si="165"/>
        <v/>
      </c>
      <c r="C129" s="63" t="str">
        <f t="shared" si="166"/>
        <v/>
      </c>
      <c r="D129" s="52" t="str">
        <f t="shared" si="167"/>
        <v/>
      </c>
      <c r="E129" s="399"/>
      <c r="F129" s="52" t="str">
        <f t="shared" si="146"/>
        <v/>
      </c>
      <c r="G129" s="399"/>
      <c r="H129" s="52" t="str">
        <f t="shared" si="147"/>
        <v/>
      </c>
      <c r="I129" s="399"/>
      <c r="J129" s="52" t="str">
        <f t="shared" si="148"/>
        <v/>
      </c>
      <c r="K129" s="399"/>
      <c r="L129" s="52" t="str">
        <f t="shared" si="149"/>
        <v/>
      </c>
      <c r="M129" s="399"/>
      <c r="N129" s="52" t="str">
        <f t="shared" si="168"/>
        <v/>
      </c>
      <c r="O129" s="399"/>
      <c r="P129" s="52" t="str">
        <f t="shared" si="150"/>
        <v/>
      </c>
      <c r="Q129" s="399"/>
      <c r="R129" s="52" t="str">
        <f t="shared" si="151"/>
        <v/>
      </c>
      <c r="S129" s="399"/>
      <c r="T129" s="52" t="str">
        <f t="shared" si="152"/>
        <v/>
      </c>
      <c r="U129" s="399"/>
      <c r="V129" s="52" t="str">
        <f t="shared" si="153"/>
        <v/>
      </c>
      <c r="W129" s="399"/>
      <c r="Z129" s="407"/>
      <c r="AA129" s="99" t="str">
        <f>IF(AB129=0,"",_xlfn.CONCAT(VLOOKUP(AB129,Starter!A:C,2,0)))</f>
        <v/>
      </c>
      <c r="AB129" s="82"/>
      <c r="AC129" s="131"/>
      <c r="AD129" s="94"/>
      <c r="AE129" s="131"/>
      <c r="AF129" s="94"/>
      <c r="AG129" s="131"/>
      <c r="AH129" s="94"/>
      <c r="AI129" s="131"/>
      <c r="AJ129" s="94"/>
      <c r="AK129" s="131"/>
      <c r="AL129" s="94"/>
      <c r="AM129" s="131"/>
      <c r="AN129" s="94"/>
      <c r="AO129" s="131"/>
      <c r="AP129" s="94"/>
      <c r="AQ129" s="131"/>
      <c r="AR129" s="94"/>
      <c r="AS129" s="131"/>
      <c r="AT129" s="94"/>
      <c r="AU129" s="97">
        <f t="shared" si="154"/>
        <v>0</v>
      </c>
      <c r="AV129" s="98"/>
      <c r="AW129" s="83"/>
      <c r="AX129" s="84"/>
      <c r="AZ129" s="47"/>
      <c r="BA129" s="149"/>
      <c r="BB129" s="150"/>
      <c r="BC129" s="151"/>
      <c r="BD129" s="154">
        <f t="shared" si="169"/>
        <v>0</v>
      </c>
      <c r="BE129" s="150">
        <f t="shared" si="170"/>
        <v>0</v>
      </c>
      <c r="BF129" s="152">
        <f t="shared" si="171"/>
        <v>0</v>
      </c>
      <c r="BG129" s="152">
        <f t="shared" si="172"/>
        <v>0</v>
      </c>
      <c r="BH129" s="152" t="str">
        <f t="shared" si="155"/>
        <v/>
      </c>
      <c r="BI129" s="152" t="str">
        <f t="shared" si="156"/>
        <v/>
      </c>
      <c r="BJ129" s="152" t="str">
        <f t="shared" si="157"/>
        <v/>
      </c>
      <c r="BK129" s="152" t="str">
        <f t="shared" si="158"/>
        <v/>
      </c>
      <c r="BL129" s="152" t="str">
        <f t="shared" si="159"/>
        <v/>
      </c>
      <c r="BM129" s="152" t="str">
        <f t="shared" si="160"/>
        <v/>
      </c>
      <c r="BN129" s="152" t="str">
        <f t="shared" si="161"/>
        <v/>
      </c>
      <c r="BO129" s="152" t="str">
        <f t="shared" si="162"/>
        <v/>
      </c>
      <c r="BP129" s="152" t="str">
        <f t="shared" si="163"/>
        <v/>
      </c>
      <c r="BQ129" s="153"/>
      <c r="BR129" s="151"/>
      <c r="BS129" s="152">
        <f t="shared" si="173"/>
        <v>0</v>
      </c>
      <c r="BT129" s="152">
        <f t="shared" si="174"/>
        <v>0</v>
      </c>
      <c r="BU129" s="152" t="str">
        <f t="shared" si="175"/>
        <v>BC EMAX Unterföhring 2</v>
      </c>
      <c r="BV129" s="151">
        <f t="shared" si="176"/>
        <v>2</v>
      </c>
      <c r="BW129" s="152">
        <f t="shared" si="177"/>
        <v>0</v>
      </c>
      <c r="BX129" s="152">
        <f>IF(COUNTIF(BH129:BP129,"&gt;0")&lt;Spielorte!$A$23,0,BE129/Spielorte!$A$23)</f>
        <v>0</v>
      </c>
      <c r="BY129" s="152">
        <f t="shared" si="178"/>
        <v>0</v>
      </c>
      <c r="BZ129" s="151">
        <f t="shared" si="164"/>
        <v>0</v>
      </c>
    </row>
    <row r="130" spans="1:78" ht="17.100000000000001" customHeight="1" x14ac:dyDescent="0.25">
      <c r="A130" s="413" t="s">
        <v>2</v>
      </c>
      <c r="B130" s="56" t="str">
        <f t="shared" si="165"/>
        <v>Wegenast Robert</v>
      </c>
      <c r="C130" s="57">
        <f t="shared" si="166"/>
        <v>25325</v>
      </c>
      <c r="D130" s="58">
        <f t="shared" si="167"/>
        <v>156</v>
      </c>
      <c r="E130" s="397">
        <f>IF(AD130="","",AD130)</f>
        <v>0.5</v>
      </c>
      <c r="F130" s="58">
        <f t="shared" si="146"/>
        <v>164</v>
      </c>
      <c r="G130" s="397">
        <f>IF(AF130="","",AF130)</f>
        <v>1</v>
      </c>
      <c r="H130" s="58">
        <f t="shared" si="147"/>
        <v>141</v>
      </c>
      <c r="I130" s="397">
        <f>IF(AH130="","",AH130)</f>
        <v>0</v>
      </c>
      <c r="J130" s="58" t="str">
        <f t="shared" si="148"/>
        <v/>
      </c>
      <c r="K130" s="397">
        <f>IF(AJ130="","",AJ130)</f>
        <v>1</v>
      </c>
      <c r="L130" s="58" t="str">
        <f t="shared" si="149"/>
        <v/>
      </c>
      <c r="M130" s="397">
        <f>IF(AL130="","",AL130)</f>
        <v>1</v>
      </c>
      <c r="N130" s="58" t="str">
        <f t="shared" si="168"/>
        <v/>
      </c>
      <c r="O130" s="397">
        <f>IF(AN130="","",AN130)</f>
        <v>0</v>
      </c>
      <c r="P130" s="58" t="str">
        <f t="shared" si="150"/>
        <v/>
      </c>
      <c r="Q130" s="397">
        <f>IF(AP130="","",AP130)</f>
        <v>1</v>
      </c>
      <c r="R130" s="58" t="str">
        <f t="shared" si="151"/>
        <v/>
      </c>
      <c r="S130" s="397">
        <f>IF(AR130="","",AR130)</f>
        <v>0</v>
      </c>
      <c r="T130" s="58" t="str">
        <f t="shared" si="152"/>
        <v/>
      </c>
      <c r="U130" s="397">
        <f>IF(AT130="","",AT130)</f>
        <v>0</v>
      </c>
      <c r="V130" s="58">
        <f t="shared" si="153"/>
        <v>461</v>
      </c>
      <c r="W130" s="397">
        <f>IF(AV130="","",AV130)</f>
        <v>4.5</v>
      </c>
      <c r="Z130" s="405" t="s">
        <v>2</v>
      </c>
      <c r="AA130" s="272" t="str">
        <f>IF(AB130=0,"",_xlfn.CONCAT(VLOOKUP(AB130,Starter!A:C,2,0)))</f>
        <v>Wegenast Robert</v>
      </c>
      <c r="AB130" s="81">
        <v>25325</v>
      </c>
      <c r="AC130" s="132">
        <v>156</v>
      </c>
      <c r="AD130" s="91">
        <f>IF(SUM(AC130:AC132)+AC146=0,0,IF(SUM(ABS(AC130),ABS(AC131),ABS(AC132))=AC146,0.5,IF(SUM(ABS(AC130),ABS(AC131),ABS(AC132))&gt;AC146,1,0)))</f>
        <v>0.5</v>
      </c>
      <c r="AE130" s="132">
        <v>164</v>
      </c>
      <c r="AF130" s="91">
        <f>IF(SUM(AE130:AE132)+AE146=0,0,IF(SUM(ABS(AE130),ABS(AE131),ABS(AE132))=AE146,0.5,IF(SUM(ABS(AE130),ABS(AE131),ABS(AE132))&gt;AE146,1,0)))</f>
        <v>1</v>
      </c>
      <c r="AG130" s="132">
        <v>141</v>
      </c>
      <c r="AH130" s="91">
        <f>IF(SUM(AG130:AG132)+AG146=0,0,IF(SUM(ABS(AG130),ABS(AG131),ABS(AG132))=AG146,0.5,IF(SUM(ABS(AG130),ABS(AG131),ABS(AG132))&gt;AG146,1,0)))</f>
        <v>0</v>
      </c>
      <c r="AI130" s="132"/>
      <c r="AJ130" s="91">
        <f>IF(SUM(AI130:AI132)+AI146=0,0,IF(SUM(ABS(AI130),ABS(AI131),ABS(AI132))=AI146,0.5,IF(SUM(ABS(AI130),ABS(AI131),ABS(AI132))&gt;AI146,1,0)))</f>
        <v>1</v>
      </c>
      <c r="AK130" s="132"/>
      <c r="AL130" s="91">
        <f>IF(SUM(AK130:AK132)+AK146=0,0,IF(SUM(ABS(AK130),ABS(AK131),ABS(AK132))=AK146,0.5,IF(SUM(ABS(AK130),ABS(AK131),ABS(AK132))&gt;AK146,1,0)))</f>
        <v>1</v>
      </c>
      <c r="AM130" s="132"/>
      <c r="AN130" s="91">
        <f>IF(SUM(AM130:AM132)+AM146=0,0,IF(SUM(ABS(AM130),ABS(AM131),ABS(AM132))=AM146,0.5,IF(SUM(ABS(AM130),ABS(AM131),ABS(AM132))&gt;AM146,1,0)))</f>
        <v>0</v>
      </c>
      <c r="AO130" s="132"/>
      <c r="AP130" s="91">
        <f>IF(SUM(AO130:AO132)+AO146=0,0,IF(SUM(ABS(AO130),ABS(AO131),ABS(AO132))=AO146,0.5,IF(SUM(ABS(AO130),ABS(AO131),ABS(AO132))&gt;AO146,1,0)))</f>
        <v>1</v>
      </c>
      <c r="AQ130" s="132"/>
      <c r="AR130" s="91">
        <f>IF(SUM(AQ130:AQ132)+AQ146=0,0,IF(SUM(ABS(AQ130),ABS(AQ131),ABS(AQ132))=AQ146,0.5,IF(SUM(ABS(AQ130),ABS(AQ131),ABS(AQ132))&gt;AQ146,1,0)))</f>
        <v>0</v>
      </c>
      <c r="AS130" s="132"/>
      <c r="AT130" s="91">
        <f>IF(SUM(AS130:AS132)+AS146=0,0,IF(SUM(ABS(AS130),ABS(AS131),ABS(AS132))=AS146,0.5,IF(SUM(ABS(AS130),ABS(AS131),ABS(AS132))&gt;AS146,1,0)))</f>
        <v>0</v>
      </c>
      <c r="AU130" s="92">
        <f t="shared" si="154"/>
        <v>461</v>
      </c>
      <c r="AV130" s="93">
        <f>SUM(AD130+AF130+AH130+AJ130+AL130+AN130+AP130+AR130+AT130)</f>
        <v>4.5</v>
      </c>
      <c r="AW130" s="83"/>
      <c r="AX130" s="84"/>
      <c r="AZ130" s="47"/>
      <c r="BA130" s="149"/>
      <c r="BB130" s="150"/>
      <c r="BC130" s="151"/>
      <c r="BD130" s="154">
        <f t="shared" si="169"/>
        <v>25325</v>
      </c>
      <c r="BE130" s="150">
        <f t="shared" si="170"/>
        <v>461</v>
      </c>
      <c r="BF130" s="152">
        <f t="shared" si="171"/>
        <v>3</v>
      </c>
      <c r="BG130" s="152">
        <f t="shared" si="172"/>
        <v>3</v>
      </c>
      <c r="BH130" s="152">
        <f t="shared" si="155"/>
        <v>156</v>
      </c>
      <c r="BI130" s="152">
        <f t="shared" si="156"/>
        <v>164</v>
      </c>
      <c r="BJ130" s="152">
        <f t="shared" si="157"/>
        <v>141</v>
      </c>
      <c r="BK130" s="152" t="str">
        <f t="shared" si="158"/>
        <v/>
      </c>
      <c r="BL130" s="152" t="str">
        <f t="shared" si="159"/>
        <v/>
      </c>
      <c r="BM130" s="152" t="str">
        <f t="shared" si="160"/>
        <v/>
      </c>
      <c r="BN130" s="152" t="str">
        <f t="shared" si="161"/>
        <v/>
      </c>
      <c r="BO130" s="152" t="str">
        <f t="shared" si="162"/>
        <v/>
      </c>
      <c r="BP130" s="152" t="str">
        <f t="shared" si="163"/>
        <v/>
      </c>
      <c r="BQ130" s="153"/>
      <c r="BR130" s="151"/>
      <c r="BS130" s="152">
        <f t="shared" si="173"/>
        <v>164</v>
      </c>
      <c r="BT130" s="152">
        <f t="shared" si="174"/>
        <v>0</v>
      </c>
      <c r="BU130" s="152" t="str">
        <f t="shared" si="175"/>
        <v>BC EMAX Unterföhring 2</v>
      </c>
      <c r="BV130" s="151">
        <f t="shared" si="176"/>
        <v>2</v>
      </c>
      <c r="BW130" s="152">
        <f t="shared" si="177"/>
        <v>461</v>
      </c>
      <c r="BX130" s="152">
        <f>IF(COUNTIF(BH130:BP130,"&gt;0")&lt;Spielorte!$A$23,0,BE130/Spielorte!$A$23)</f>
        <v>0</v>
      </c>
      <c r="BY130" s="152">
        <f t="shared" si="178"/>
        <v>0</v>
      </c>
      <c r="BZ130" s="151">
        <f t="shared" si="164"/>
        <v>0</v>
      </c>
    </row>
    <row r="131" spans="1:78" ht="17.100000000000001" customHeight="1" x14ac:dyDescent="0.25">
      <c r="A131" s="414"/>
      <c r="B131" s="59" t="str">
        <f t="shared" si="165"/>
        <v>Blasits Ernst</v>
      </c>
      <c r="C131" s="60">
        <f t="shared" si="166"/>
        <v>25554</v>
      </c>
      <c r="D131" s="61" t="str">
        <f t="shared" si="167"/>
        <v/>
      </c>
      <c r="E131" s="398"/>
      <c r="F131" s="61" t="str">
        <f t="shared" si="146"/>
        <v/>
      </c>
      <c r="G131" s="398"/>
      <c r="H131" s="61" t="str">
        <f t="shared" si="147"/>
        <v/>
      </c>
      <c r="I131" s="398"/>
      <c r="J131" s="61">
        <f t="shared" si="148"/>
        <v>184</v>
      </c>
      <c r="K131" s="398"/>
      <c r="L131" s="61" t="str">
        <f t="shared" si="149"/>
        <v/>
      </c>
      <c r="M131" s="398"/>
      <c r="N131" s="61" t="str">
        <f t="shared" si="168"/>
        <v/>
      </c>
      <c r="O131" s="398"/>
      <c r="P131" s="61" t="str">
        <f t="shared" si="150"/>
        <v/>
      </c>
      <c r="Q131" s="398"/>
      <c r="R131" s="61" t="str">
        <f t="shared" si="151"/>
        <v/>
      </c>
      <c r="S131" s="398"/>
      <c r="T131" s="61" t="str">
        <f t="shared" si="152"/>
        <v/>
      </c>
      <c r="U131" s="398"/>
      <c r="V131" s="61">
        <f t="shared" si="153"/>
        <v>184</v>
      </c>
      <c r="W131" s="398"/>
      <c r="Z131" s="406"/>
      <c r="AA131" s="90" t="str">
        <f>IF(AB131=0,"",_xlfn.CONCAT(VLOOKUP(AB131,Starter!A:C,2,0)))</f>
        <v>Blasits Ernst</v>
      </c>
      <c r="AB131" s="80">
        <v>25554</v>
      </c>
      <c r="AC131" s="130"/>
      <c r="AD131" s="94"/>
      <c r="AE131" s="130"/>
      <c r="AF131" s="94"/>
      <c r="AG131" s="130"/>
      <c r="AH131" s="94"/>
      <c r="AI131" s="130">
        <v>184</v>
      </c>
      <c r="AJ131" s="94"/>
      <c r="AK131" s="130"/>
      <c r="AL131" s="94"/>
      <c r="AM131" s="130"/>
      <c r="AN131" s="94"/>
      <c r="AO131" s="134"/>
      <c r="AP131" s="94"/>
      <c r="AQ131" s="134"/>
      <c r="AR131" s="94"/>
      <c r="AS131" s="134"/>
      <c r="AT131" s="94"/>
      <c r="AU131" s="95">
        <f t="shared" si="154"/>
        <v>184</v>
      </c>
      <c r="AV131" s="96"/>
      <c r="AW131" s="83"/>
      <c r="AX131" s="84"/>
      <c r="AZ131" s="47"/>
      <c r="BA131" s="149"/>
      <c r="BB131" s="150"/>
      <c r="BC131" s="151"/>
      <c r="BD131" s="154">
        <f t="shared" si="169"/>
        <v>25554</v>
      </c>
      <c r="BE131" s="150">
        <f t="shared" si="170"/>
        <v>184</v>
      </c>
      <c r="BF131" s="152">
        <f t="shared" si="171"/>
        <v>1</v>
      </c>
      <c r="BG131" s="152">
        <f t="shared" si="172"/>
        <v>1</v>
      </c>
      <c r="BH131" s="152" t="str">
        <f t="shared" si="155"/>
        <v/>
      </c>
      <c r="BI131" s="152" t="str">
        <f t="shared" si="156"/>
        <v/>
      </c>
      <c r="BJ131" s="152" t="str">
        <f t="shared" si="157"/>
        <v/>
      </c>
      <c r="BK131" s="152">
        <f t="shared" si="158"/>
        <v>184</v>
      </c>
      <c r="BL131" s="152" t="str">
        <f t="shared" si="159"/>
        <v/>
      </c>
      <c r="BM131" s="152" t="str">
        <f t="shared" si="160"/>
        <v/>
      </c>
      <c r="BN131" s="152" t="str">
        <f t="shared" si="161"/>
        <v/>
      </c>
      <c r="BO131" s="152" t="str">
        <f t="shared" si="162"/>
        <v/>
      </c>
      <c r="BP131" s="152" t="str">
        <f t="shared" si="163"/>
        <v/>
      </c>
      <c r="BQ131" s="153"/>
      <c r="BR131" s="151"/>
      <c r="BS131" s="152">
        <f t="shared" si="173"/>
        <v>184</v>
      </c>
      <c r="BT131" s="152">
        <f t="shared" si="174"/>
        <v>0</v>
      </c>
      <c r="BU131" s="152" t="str">
        <f t="shared" si="175"/>
        <v>BC EMAX Unterföhring 2</v>
      </c>
      <c r="BV131" s="151">
        <f t="shared" si="176"/>
        <v>2</v>
      </c>
      <c r="BW131" s="152">
        <f t="shared" si="177"/>
        <v>184</v>
      </c>
      <c r="BX131" s="152">
        <f>IF(COUNTIF(BH131:BP131,"&gt;0")&lt;Spielorte!$A$23,0,BE131/Spielorte!$A$23)</f>
        <v>0</v>
      </c>
      <c r="BY131" s="152">
        <f t="shared" si="178"/>
        <v>0</v>
      </c>
      <c r="BZ131" s="151">
        <f t="shared" si="164"/>
        <v>0</v>
      </c>
    </row>
    <row r="132" spans="1:78" ht="17.100000000000001" customHeight="1" thickBot="1" x14ac:dyDescent="0.3">
      <c r="A132" s="415"/>
      <c r="B132" s="62" t="str">
        <f t="shared" si="165"/>
        <v>Pirzer Robert</v>
      </c>
      <c r="C132" s="63">
        <f t="shared" si="166"/>
        <v>7428</v>
      </c>
      <c r="D132" s="52" t="str">
        <f t="shared" si="167"/>
        <v/>
      </c>
      <c r="E132" s="399"/>
      <c r="F132" s="52" t="str">
        <f t="shared" si="146"/>
        <v/>
      </c>
      <c r="G132" s="399"/>
      <c r="H132" s="52" t="str">
        <f t="shared" si="147"/>
        <v/>
      </c>
      <c r="I132" s="399"/>
      <c r="J132" s="52" t="str">
        <f t="shared" si="148"/>
        <v/>
      </c>
      <c r="K132" s="399"/>
      <c r="L132" s="52">
        <f t="shared" si="149"/>
        <v>199</v>
      </c>
      <c r="M132" s="399"/>
      <c r="N132" s="52">
        <f t="shared" si="168"/>
        <v>150</v>
      </c>
      <c r="O132" s="399"/>
      <c r="P132" s="52">
        <f t="shared" si="150"/>
        <v>190</v>
      </c>
      <c r="Q132" s="399"/>
      <c r="R132" s="52">
        <f t="shared" si="151"/>
        <v>169</v>
      </c>
      <c r="S132" s="399"/>
      <c r="T132" s="52">
        <f t="shared" si="152"/>
        <v>182</v>
      </c>
      <c r="U132" s="399"/>
      <c r="V132" s="52">
        <f t="shared" si="153"/>
        <v>890</v>
      </c>
      <c r="W132" s="399"/>
      <c r="Z132" s="407"/>
      <c r="AA132" s="99" t="str">
        <f>IF(AB132=0,"",_xlfn.CONCAT(VLOOKUP(AB132,Starter!A:C,2,0)))</f>
        <v>Pirzer Robert</v>
      </c>
      <c r="AB132" s="82">
        <v>7428</v>
      </c>
      <c r="AC132" s="133"/>
      <c r="AD132" s="100"/>
      <c r="AE132" s="133"/>
      <c r="AF132" s="100"/>
      <c r="AG132" s="133"/>
      <c r="AH132" s="100"/>
      <c r="AI132" s="133"/>
      <c r="AJ132" s="100"/>
      <c r="AK132" s="133">
        <v>199</v>
      </c>
      <c r="AL132" s="100"/>
      <c r="AM132" s="133">
        <v>150</v>
      </c>
      <c r="AN132" s="100"/>
      <c r="AO132" s="133">
        <v>190</v>
      </c>
      <c r="AP132" s="100"/>
      <c r="AQ132" s="133">
        <v>169</v>
      </c>
      <c r="AR132" s="100"/>
      <c r="AS132" s="133">
        <v>182</v>
      </c>
      <c r="AT132" s="100"/>
      <c r="AU132" s="97">
        <f t="shared" si="154"/>
        <v>890</v>
      </c>
      <c r="AV132" s="98"/>
      <c r="AW132" s="83"/>
      <c r="AX132" s="84"/>
      <c r="AZ132" s="47"/>
      <c r="BA132" s="149"/>
      <c r="BB132" s="150"/>
      <c r="BC132" s="151"/>
      <c r="BD132" s="154">
        <f t="shared" si="169"/>
        <v>7428</v>
      </c>
      <c r="BE132" s="150">
        <f t="shared" si="170"/>
        <v>890</v>
      </c>
      <c r="BF132" s="152">
        <f t="shared" si="171"/>
        <v>5</v>
      </c>
      <c r="BG132" s="152">
        <f t="shared" si="172"/>
        <v>5</v>
      </c>
      <c r="BH132" s="152" t="str">
        <f t="shared" si="155"/>
        <v/>
      </c>
      <c r="BI132" s="152" t="str">
        <f t="shared" si="156"/>
        <v/>
      </c>
      <c r="BJ132" s="152" t="str">
        <f t="shared" si="157"/>
        <v/>
      </c>
      <c r="BK132" s="152" t="str">
        <f t="shared" si="158"/>
        <v/>
      </c>
      <c r="BL132" s="152">
        <f t="shared" si="159"/>
        <v>199</v>
      </c>
      <c r="BM132" s="152">
        <f t="shared" si="160"/>
        <v>150</v>
      </c>
      <c r="BN132" s="152">
        <f t="shared" si="161"/>
        <v>190</v>
      </c>
      <c r="BO132" s="152">
        <f t="shared" si="162"/>
        <v>169</v>
      </c>
      <c r="BP132" s="152">
        <f t="shared" si="163"/>
        <v>182</v>
      </c>
      <c r="BQ132" s="153"/>
      <c r="BR132" s="151"/>
      <c r="BS132" s="152">
        <f t="shared" si="173"/>
        <v>199</v>
      </c>
      <c r="BT132" s="152">
        <f t="shared" si="174"/>
        <v>0</v>
      </c>
      <c r="BU132" s="152" t="str">
        <f t="shared" si="175"/>
        <v>BC EMAX Unterföhring 2</v>
      </c>
      <c r="BV132" s="151">
        <f t="shared" si="176"/>
        <v>2</v>
      </c>
      <c r="BW132" s="152">
        <f t="shared" si="177"/>
        <v>890</v>
      </c>
      <c r="BX132" s="152">
        <f>IF(COUNTIF(BH132:BP132,"&gt;0")&lt;Spielorte!$A$23,0,BE132/Spielorte!$A$23)</f>
        <v>0</v>
      </c>
      <c r="BY132" s="152">
        <f t="shared" si="178"/>
        <v>0</v>
      </c>
      <c r="BZ132" s="151">
        <f t="shared" si="164"/>
        <v>0</v>
      </c>
    </row>
    <row r="133" spans="1:78" ht="17.100000000000001" customHeight="1" x14ac:dyDescent="0.25">
      <c r="A133" s="413" t="s">
        <v>3</v>
      </c>
      <c r="B133" s="56" t="str">
        <f t="shared" si="165"/>
        <v>Denz Günter</v>
      </c>
      <c r="C133" s="57">
        <f t="shared" si="166"/>
        <v>16398</v>
      </c>
      <c r="D133" s="58">
        <f t="shared" si="167"/>
        <v>219</v>
      </c>
      <c r="E133" s="397">
        <f>IF(AD133="","",AD133)</f>
        <v>1</v>
      </c>
      <c r="F133" s="58">
        <f t="shared" si="146"/>
        <v>168</v>
      </c>
      <c r="G133" s="397">
        <f>IF(AF133="","",AF133)</f>
        <v>1</v>
      </c>
      <c r="H133" s="58">
        <f t="shared" si="147"/>
        <v>179</v>
      </c>
      <c r="I133" s="397">
        <f>IF(AH133="","",AH133)</f>
        <v>0</v>
      </c>
      <c r="J133" s="58">
        <f t="shared" si="148"/>
        <v>169</v>
      </c>
      <c r="K133" s="397">
        <f>IF(AJ133="","",AJ133)</f>
        <v>0</v>
      </c>
      <c r="L133" s="58">
        <f t="shared" si="149"/>
        <v>139</v>
      </c>
      <c r="M133" s="397">
        <f>IF(AL133="","",AL133)</f>
        <v>1</v>
      </c>
      <c r="N133" s="58">
        <f t="shared" si="168"/>
        <v>127</v>
      </c>
      <c r="O133" s="397">
        <f>IF(AN133="","",AN133)</f>
        <v>0</v>
      </c>
      <c r="P133" s="58" t="str">
        <f t="shared" si="150"/>
        <v/>
      </c>
      <c r="Q133" s="397">
        <f>IF(AP133="","",AP133)</f>
        <v>0</v>
      </c>
      <c r="R133" s="58" t="str">
        <f t="shared" si="151"/>
        <v/>
      </c>
      <c r="S133" s="397">
        <f>IF(AR133="","",AR133)</f>
        <v>1</v>
      </c>
      <c r="T133" s="58" t="str">
        <f t="shared" si="152"/>
        <v/>
      </c>
      <c r="U133" s="397">
        <f>IF(AT133="","",AT133)</f>
        <v>0</v>
      </c>
      <c r="V133" s="58">
        <f t="shared" si="153"/>
        <v>1001</v>
      </c>
      <c r="W133" s="397">
        <f>IF(AV133="","",AV133)</f>
        <v>4</v>
      </c>
      <c r="Z133" s="405" t="s">
        <v>3</v>
      </c>
      <c r="AA133" s="272" t="str">
        <f>IF(AB133=0,"",_xlfn.CONCAT(VLOOKUP(AB133,Starter!A:C,2,0)))</f>
        <v>Denz Günter</v>
      </c>
      <c r="AB133" s="81">
        <v>16398</v>
      </c>
      <c r="AC133" s="132">
        <v>219</v>
      </c>
      <c r="AD133" s="91">
        <f>IF(SUM(AC133:AC135)+AC147=0,0,IF(SUM(ABS(AC133),ABS(AC134),ABS(AC135))=AC147,0.5,IF(SUM(ABS(AC133),ABS(AC134),ABS(AC135))&gt;AC147,1,0)))</f>
        <v>1</v>
      </c>
      <c r="AE133" s="132">
        <v>168</v>
      </c>
      <c r="AF133" s="91">
        <f>IF(SUM(AE133:AE135)+AE147=0,0,IF(SUM(ABS(AE133),ABS(AE134),ABS(AE135))=AE147,0.5,IF(SUM(ABS(AE133),ABS(AE134),ABS(AE135))&gt;AE147,1,0)))</f>
        <v>1</v>
      </c>
      <c r="AG133" s="132">
        <v>179</v>
      </c>
      <c r="AH133" s="91">
        <f>IF(SUM(AG133:AG135)+AG147=0,0,IF(SUM(ABS(AG133),ABS(AG134),ABS(AG135))=AG147,0.5,IF(SUM(ABS(AG133),ABS(AG134),ABS(AG135))&gt;AG147,1,0)))</f>
        <v>0</v>
      </c>
      <c r="AI133" s="132">
        <v>169</v>
      </c>
      <c r="AJ133" s="91">
        <f>IF(SUM(AI133:AI135)+AI147=0,0,IF(SUM(ABS(AI133),ABS(AI134),ABS(AI135))=AI147,0.5,IF(SUM(ABS(AI133),ABS(AI134),ABS(AI135))&gt;AI147,1,0)))</f>
        <v>0</v>
      </c>
      <c r="AK133" s="132">
        <v>139</v>
      </c>
      <c r="AL133" s="91">
        <f>IF(SUM(AK133:AK135)+AK147=0,0,IF(SUM(ABS(AK133),ABS(AK134),ABS(AK135))=AK147,0.5,IF(SUM(ABS(AK133),ABS(AK134),ABS(AK135))&gt;AK147,1,0)))</f>
        <v>1</v>
      </c>
      <c r="AM133" s="132">
        <v>127</v>
      </c>
      <c r="AN133" s="91">
        <f>IF(SUM(AM133:AM135)+AM147=0,0,IF(SUM(ABS(AM133),ABS(AM134),ABS(AM135))=AM147,0.5,IF(SUM(ABS(AM133),ABS(AM134),ABS(AM135))&gt;AM147,1,0)))</f>
        <v>0</v>
      </c>
      <c r="AO133" s="132"/>
      <c r="AP133" s="91">
        <f>IF(SUM(AO133:AO135)+AO147=0,0,IF(SUM(ABS(AO133),ABS(AO134),ABS(AO135))=AO147,0.5,IF(SUM(ABS(AO133),ABS(AO134),ABS(AO135))&gt;AO147,1,0)))</f>
        <v>0</v>
      </c>
      <c r="AQ133" s="132"/>
      <c r="AR133" s="91">
        <f>IF(SUM(AQ133:AQ135)+AQ147=0,0,IF(SUM(ABS(AQ133),ABS(AQ134),ABS(AQ135))=AQ147,0.5,IF(SUM(ABS(AQ133),ABS(AQ134),ABS(AQ135))&gt;AQ147,1,0)))</f>
        <v>1</v>
      </c>
      <c r="AS133" s="132"/>
      <c r="AT133" s="91">
        <f>IF(SUM(AS133:AS135)+AS147=0,0,IF(SUM(ABS(AS133),ABS(AS134),ABS(AS135))=AS147,0.5,IF(SUM(ABS(AS133),ABS(AS134),ABS(AS135))&gt;AS147,1,0)))</f>
        <v>0</v>
      </c>
      <c r="AU133" s="92">
        <f t="shared" si="154"/>
        <v>1001</v>
      </c>
      <c r="AV133" s="93">
        <f>SUM(AD133+AF133+AH133+AJ133+AL133+AN133+AP133+AR133+AT133)</f>
        <v>4</v>
      </c>
      <c r="AW133" s="83"/>
      <c r="AX133" s="84"/>
      <c r="AZ133" s="47"/>
      <c r="BA133" s="149"/>
      <c r="BB133" s="150"/>
      <c r="BC133" s="151"/>
      <c r="BD133" s="154">
        <f t="shared" si="169"/>
        <v>16398</v>
      </c>
      <c r="BE133" s="150">
        <f t="shared" si="170"/>
        <v>1001</v>
      </c>
      <c r="BF133" s="152">
        <f t="shared" si="171"/>
        <v>6</v>
      </c>
      <c r="BG133" s="152">
        <f t="shared" si="172"/>
        <v>6</v>
      </c>
      <c r="BH133" s="152">
        <f t="shared" si="155"/>
        <v>219</v>
      </c>
      <c r="BI133" s="152">
        <f t="shared" si="156"/>
        <v>168</v>
      </c>
      <c r="BJ133" s="152">
        <f t="shared" si="157"/>
        <v>179</v>
      </c>
      <c r="BK133" s="152">
        <f t="shared" si="158"/>
        <v>169</v>
      </c>
      <c r="BL133" s="152">
        <f t="shared" si="159"/>
        <v>139</v>
      </c>
      <c r="BM133" s="152">
        <f t="shared" si="160"/>
        <v>127</v>
      </c>
      <c r="BN133" s="152" t="str">
        <f t="shared" si="161"/>
        <v/>
      </c>
      <c r="BO133" s="152" t="str">
        <f t="shared" si="162"/>
        <v/>
      </c>
      <c r="BP133" s="152" t="str">
        <f t="shared" si="163"/>
        <v/>
      </c>
      <c r="BQ133" s="153"/>
      <c r="BR133" s="151"/>
      <c r="BS133" s="152">
        <f t="shared" si="173"/>
        <v>219</v>
      </c>
      <c r="BT133" s="152">
        <f t="shared" si="174"/>
        <v>0</v>
      </c>
      <c r="BU133" s="152" t="str">
        <f t="shared" si="175"/>
        <v>BC EMAX Unterföhring 2</v>
      </c>
      <c r="BV133" s="151">
        <f t="shared" si="176"/>
        <v>2</v>
      </c>
      <c r="BW133" s="152">
        <f t="shared" si="177"/>
        <v>1001</v>
      </c>
      <c r="BX133" s="152">
        <f>IF(COUNTIF(BH133:BP133,"&gt;0")&lt;Spielorte!$A$23,0,BE133/Spielorte!$A$23)</f>
        <v>0</v>
      </c>
      <c r="BY133" s="152">
        <f t="shared" si="178"/>
        <v>0</v>
      </c>
      <c r="BZ133" s="151">
        <f t="shared" si="164"/>
        <v>0</v>
      </c>
    </row>
    <row r="134" spans="1:78" ht="17.100000000000001" customHeight="1" x14ac:dyDescent="0.25">
      <c r="A134" s="414"/>
      <c r="B134" s="59" t="str">
        <f t="shared" si="165"/>
        <v>Wegenast Robert</v>
      </c>
      <c r="C134" s="60">
        <f t="shared" si="166"/>
        <v>25325</v>
      </c>
      <c r="D134" s="61" t="str">
        <f t="shared" si="167"/>
        <v/>
      </c>
      <c r="E134" s="398"/>
      <c r="F134" s="61" t="str">
        <f t="shared" si="146"/>
        <v/>
      </c>
      <c r="G134" s="398"/>
      <c r="H134" s="61" t="str">
        <f t="shared" si="147"/>
        <v/>
      </c>
      <c r="I134" s="398"/>
      <c r="J134" s="61" t="str">
        <f t="shared" si="148"/>
        <v/>
      </c>
      <c r="K134" s="398"/>
      <c r="L134" s="61" t="str">
        <f t="shared" si="149"/>
        <v/>
      </c>
      <c r="M134" s="398"/>
      <c r="N134" s="61" t="str">
        <f t="shared" si="168"/>
        <v/>
      </c>
      <c r="O134" s="398"/>
      <c r="P134" s="61">
        <f t="shared" si="150"/>
        <v>149</v>
      </c>
      <c r="Q134" s="398"/>
      <c r="R134" s="61">
        <f t="shared" si="151"/>
        <v>212</v>
      </c>
      <c r="S134" s="398"/>
      <c r="T134" s="61">
        <f t="shared" si="152"/>
        <v>137</v>
      </c>
      <c r="U134" s="398"/>
      <c r="V134" s="61">
        <f t="shared" si="153"/>
        <v>498</v>
      </c>
      <c r="W134" s="398"/>
      <c r="Z134" s="406"/>
      <c r="AA134" s="90" t="str">
        <f>IF(AB134=0,"",_xlfn.CONCAT(VLOOKUP(AB134,Starter!A:C,2,0)))</f>
        <v>Wegenast Robert</v>
      </c>
      <c r="AB134" s="80">
        <v>25325</v>
      </c>
      <c r="AC134" s="130"/>
      <c r="AD134" s="94"/>
      <c r="AE134" s="130"/>
      <c r="AF134" s="94"/>
      <c r="AG134" s="130"/>
      <c r="AH134" s="94"/>
      <c r="AI134" s="130"/>
      <c r="AJ134" s="94"/>
      <c r="AK134" s="130"/>
      <c r="AL134" s="94"/>
      <c r="AM134" s="130"/>
      <c r="AN134" s="94"/>
      <c r="AO134" s="130">
        <v>149</v>
      </c>
      <c r="AP134" s="94"/>
      <c r="AQ134" s="130">
        <v>212</v>
      </c>
      <c r="AR134" s="94"/>
      <c r="AS134" s="130">
        <v>137</v>
      </c>
      <c r="AT134" s="94"/>
      <c r="AU134" s="95">
        <f t="shared" si="154"/>
        <v>498</v>
      </c>
      <c r="AV134" s="96"/>
      <c r="AW134" s="83"/>
      <c r="AX134" s="84"/>
      <c r="AZ134" s="47"/>
      <c r="BA134" s="149"/>
      <c r="BB134" s="150"/>
      <c r="BC134" s="151"/>
      <c r="BD134" s="154">
        <f t="shared" si="169"/>
        <v>25325</v>
      </c>
      <c r="BE134" s="150">
        <f t="shared" si="170"/>
        <v>498</v>
      </c>
      <c r="BF134" s="152">
        <f t="shared" si="171"/>
        <v>3</v>
      </c>
      <c r="BG134" s="152">
        <f t="shared" si="172"/>
        <v>3</v>
      </c>
      <c r="BH134" s="152" t="str">
        <f t="shared" si="155"/>
        <v/>
      </c>
      <c r="BI134" s="152" t="str">
        <f t="shared" si="156"/>
        <v/>
      </c>
      <c r="BJ134" s="152" t="str">
        <f t="shared" si="157"/>
        <v/>
      </c>
      <c r="BK134" s="152" t="str">
        <f t="shared" si="158"/>
        <v/>
      </c>
      <c r="BL134" s="152" t="str">
        <f t="shared" si="159"/>
        <v/>
      </c>
      <c r="BM134" s="152" t="str">
        <f t="shared" si="160"/>
        <v/>
      </c>
      <c r="BN134" s="152">
        <f t="shared" si="161"/>
        <v>149</v>
      </c>
      <c r="BO134" s="152">
        <f t="shared" si="162"/>
        <v>212</v>
      </c>
      <c r="BP134" s="152">
        <f t="shared" si="163"/>
        <v>137</v>
      </c>
      <c r="BQ134" s="153"/>
      <c r="BR134" s="151"/>
      <c r="BS134" s="152">
        <f t="shared" si="173"/>
        <v>212</v>
      </c>
      <c r="BT134" s="152">
        <f t="shared" si="174"/>
        <v>0</v>
      </c>
      <c r="BU134" s="152" t="str">
        <f t="shared" si="175"/>
        <v>BC EMAX Unterföhring 2</v>
      </c>
      <c r="BV134" s="151">
        <f t="shared" si="176"/>
        <v>2</v>
      </c>
      <c r="BW134" s="152">
        <f t="shared" si="177"/>
        <v>498</v>
      </c>
      <c r="BX134" s="152">
        <f>IF(COUNTIF(BH134:BP134,"&gt;0")&lt;Spielorte!$A$23,0,BE134/Spielorte!$A$23)</f>
        <v>0</v>
      </c>
      <c r="BY134" s="152">
        <f t="shared" si="178"/>
        <v>0</v>
      </c>
      <c r="BZ134" s="151">
        <f t="shared" si="164"/>
        <v>0</v>
      </c>
    </row>
    <row r="135" spans="1:78" ht="17.100000000000001" customHeight="1" thickBot="1" x14ac:dyDescent="0.3">
      <c r="A135" s="415"/>
      <c r="B135" s="62" t="str">
        <f t="shared" si="165"/>
        <v/>
      </c>
      <c r="C135" s="63" t="str">
        <f t="shared" si="166"/>
        <v/>
      </c>
      <c r="D135" s="52" t="str">
        <f t="shared" si="167"/>
        <v/>
      </c>
      <c r="E135" s="399"/>
      <c r="F135" s="52" t="str">
        <f t="shared" si="146"/>
        <v/>
      </c>
      <c r="G135" s="399"/>
      <c r="H135" s="52" t="str">
        <f t="shared" si="147"/>
        <v/>
      </c>
      <c r="I135" s="399"/>
      <c r="J135" s="52" t="str">
        <f t="shared" si="148"/>
        <v/>
      </c>
      <c r="K135" s="399"/>
      <c r="L135" s="52" t="str">
        <f t="shared" si="149"/>
        <v/>
      </c>
      <c r="M135" s="399"/>
      <c r="N135" s="52" t="str">
        <f t="shared" si="168"/>
        <v/>
      </c>
      <c r="O135" s="399"/>
      <c r="P135" s="52" t="str">
        <f t="shared" si="150"/>
        <v/>
      </c>
      <c r="Q135" s="399"/>
      <c r="R135" s="52" t="str">
        <f t="shared" si="151"/>
        <v/>
      </c>
      <c r="S135" s="399"/>
      <c r="T135" s="52" t="str">
        <f t="shared" si="152"/>
        <v/>
      </c>
      <c r="U135" s="399"/>
      <c r="V135" s="52" t="str">
        <f t="shared" si="153"/>
        <v/>
      </c>
      <c r="W135" s="399"/>
      <c r="Z135" s="407"/>
      <c r="AA135" s="99" t="str">
        <f>IF(AB135=0,"",_xlfn.CONCAT(VLOOKUP(AB135,Starter!A:C,2,0)))</f>
        <v/>
      </c>
      <c r="AB135" s="82"/>
      <c r="AC135" s="133"/>
      <c r="AD135" s="100"/>
      <c r="AE135" s="133"/>
      <c r="AF135" s="100"/>
      <c r="AG135" s="133"/>
      <c r="AH135" s="100"/>
      <c r="AI135" s="133"/>
      <c r="AJ135" s="100"/>
      <c r="AK135" s="133"/>
      <c r="AL135" s="100"/>
      <c r="AM135" s="133"/>
      <c r="AN135" s="100"/>
      <c r="AO135" s="133"/>
      <c r="AP135" s="100"/>
      <c r="AQ135" s="133"/>
      <c r="AR135" s="100"/>
      <c r="AS135" s="133"/>
      <c r="AT135" s="100"/>
      <c r="AU135" s="97">
        <f t="shared" si="154"/>
        <v>0</v>
      </c>
      <c r="AV135" s="98"/>
      <c r="AW135" s="83"/>
      <c r="AX135" s="84"/>
      <c r="AZ135" s="47"/>
      <c r="BA135" s="149"/>
      <c r="BB135" s="150"/>
      <c r="BC135" s="151"/>
      <c r="BD135" s="154">
        <f t="shared" si="169"/>
        <v>0</v>
      </c>
      <c r="BE135" s="150">
        <f t="shared" si="170"/>
        <v>0</v>
      </c>
      <c r="BF135" s="152">
        <f t="shared" si="171"/>
        <v>0</v>
      </c>
      <c r="BG135" s="152">
        <f t="shared" si="172"/>
        <v>0</v>
      </c>
      <c r="BH135" s="152" t="str">
        <f t="shared" si="155"/>
        <v/>
      </c>
      <c r="BI135" s="152" t="str">
        <f t="shared" si="156"/>
        <v/>
      </c>
      <c r="BJ135" s="152" t="str">
        <f t="shared" si="157"/>
        <v/>
      </c>
      <c r="BK135" s="152" t="str">
        <f t="shared" si="158"/>
        <v/>
      </c>
      <c r="BL135" s="152" t="str">
        <f t="shared" si="159"/>
        <v/>
      </c>
      <c r="BM135" s="152" t="str">
        <f t="shared" si="160"/>
        <v/>
      </c>
      <c r="BN135" s="152" t="str">
        <f t="shared" si="161"/>
        <v/>
      </c>
      <c r="BO135" s="152" t="str">
        <f t="shared" si="162"/>
        <v/>
      </c>
      <c r="BP135" s="152" t="str">
        <f t="shared" si="163"/>
        <v/>
      </c>
      <c r="BQ135" s="153"/>
      <c r="BR135" s="151"/>
      <c r="BS135" s="152">
        <f t="shared" si="173"/>
        <v>0</v>
      </c>
      <c r="BT135" s="152">
        <f t="shared" si="174"/>
        <v>0</v>
      </c>
      <c r="BU135" s="152" t="str">
        <f t="shared" si="175"/>
        <v>BC EMAX Unterföhring 2</v>
      </c>
      <c r="BV135" s="151">
        <f t="shared" si="176"/>
        <v>2</v>
      </c>
      <c r="BW135" s="152">
        <f t="shared" si="177"/>
        <v>0</v>
      </c>
      <c r="BX135" s="152">
        <f>IF(COUNTIF(BH135:BP135,"&gt;0")&lt;Spielorte!$A$23,0,BE135/Spielorte!$A$23)</f>
        <v>0</v>
      </c>
      <c r="BY135" s="152">
        <f t="shared" si="178"/>
        <v>0</v>
      </c>
      <c r="BZ135" s="151">
        <f t="shared" si="164"/>
        <v>0</v>
      </c>
    </row>
    <row r="136" spans="1:78" ht="17.100000000000001" customHeight="1" x14ac:dyDescent="0.25">
      <c r="A136" s="413" t="s">
        <v>11</v>
      </c>
      <c r="B136" s="56" t="str">
        <f>IF(AA136=0,"",AA136)</f>
        <v>Pirzer Robert</v>
      </c>
      <c r="C136" s="57">
        <f t="shared" si="166"/>
        <v>7428</v>
      </c>
      <c r="D136" s="58">
        <f t="shared" si="167"/>
        <v>171</v>
      </c>
      <c r="E136" s="397">
        <f>IF(AD136="","",AD136)</f>
        <v>0</v>
      </c>
      <c r="F136" s="58">
        <f t="shared" si="146"/>
        <v>203</v>
      </c>
      <c r="G136" s="397">
        <f>IF(AF136="","",AF136)</f>
        <v>1</v>
      </c>
      <c r="H136" s="58">
        <f t="shared" si="147"/>
        <v>196</v>
      </c>
      <c r="I136" s="397">
        <f>IF(AH136="","",AH136)</f>
        <v>1</v>
      </c>
      <c r="J136" s="58">
        <f t="shared" si="148"/>
        <v>191</v>
      </c>
      <c r="K136" s="397">
        <f>IF(AJ136="","",AJ136)</f>
        <v>1</v>
      </c>
      <c r="L136" s="58" t="str">
        <f t="shared" si="149"/>
        <v/>
      </c>
      <c r="M136" s="397">
        <f>IF(AL136="","",AL136)</f>
        <v>1</v>
      </c>
      <c r="N136" s="58" t="str">
        <f t="shared" si="168"/>
        <v/>
      </c>
      <c r="O136" s="397">
        <f>IF(AN136="","",AN136)</f>
        <v>0</v>
      </c>
      <c r="P136" s="58" t="str">
        <f t="shared" si="150"/>
        <v/>
      </c>
      <c r="Q136" s="397">
        <f>IF(AP136="","",AP136)</f>
        <v>1</v>
      </c>
      <c r="R136" s="58" t="str">
        <f t="shared" si="151"/>
        <v/>
      </c>
      <c r="S136" s="397">
        <f>IF(AR136="","",AR136)</f>
        <v>0</v>
      </c>
      <c r="T136" s="58" t="str">
        <f t="shared" si="152"/>
        <v/>
      </c>
      <c r="U136" s="397">
        <f>IF(AT136="","",AT136)</f>
        <v>1</v>
      </c>
      <c r="V136" s="58">
        <f t="shared" si="153"/>
        <v>761</v>
      </c>
      <c r="W136" s="397">
        <f>IF(AV136="","",AV136)</f>
        <v>6</v>
      </c>
      <c r="Z136" s="405" t="s">
        <v>11</v>
      </c>
      <c r="AA136" s="90" t="str">
        <f>IF(AB136=0,"",_xlfn.CONCAT(VLOOKUP(AB136,Starter!A:C,2,0)))</f>
        <v>Pirzer Robert</v>
      </c>
      <c r="AB136" s="81">
        <v>7428</v>
      </c>
      <c r="AC136" s="132">
        <v>171</v>
      </c>
      <c r="AD136" s="91">
        <f>IF(SUM(AC136:AC138)+AC148=0,0,IF(SUM(ABS(AC136),ABS(AC137),ABS(AC138))=AC148,0.5,IF(SUM(ABS(AC136),ABS(AC137),ABS(AC138))&gt;AC148,1,0)))</f>
        <v>0</v>
      </c>
      <c r="AE136" s="132">
        <v>203</v>
      </c>
      <c r="AF136" s="91">
        <f>IF(SUM(AE136:AE138)+AE148=0,0,IF(SUM(ABS(AE136),ABS(AE137),ABS(AE138))=AE148,0.5,IF(SUM(ABS(AE136),ABS(AE137),ABS(AE138))&gt;AE148,1,0)))</f>
        <v>1</v>
      </c>
      <c r="AG136" s="132">
        <v>196</v>
      </c>
      <c r="AH136" s="91">
        <f>IF(SUM(AG136:AG138)+AG148=0,0,IF(SUM(ABS(AG136),ABS(AG137),ABS(AG138))=AG148,0.5,IF(SUM(ABS(AG136),ABS(AG137),ABS(AG138))&gt;AG148,1,0)))</f>
        <v>1</v>
      </c>
      <c r="AI136" s="132">
        <v>191</v>
      </c>
      <c r="AJ136" s="91">
        <f>IF(SUM(AI136:AI138)+AI148=0,0,IF(SUM(ABS(AI136),ABS(AI137),ABS(AI138))=AI148,0.5,IF(SUM(ABS(AI136),ABS(AI137),ABS(AI138))&gt;AI148,1,0)))</f>
        <v>1</v>
      </c>
      <c r="AK136" s="132"/>
      <c r="AL136" s="91">
        <f>IF(SUM(AK136:AK138)+AK148=0,0,IF(SUM(ABS(AK136),ABS(AK137),ABS(AK138))=AK148,0.5,IF(SUM(ABS(AK136),ABS(AK137),ABS(AK138))&gt;AK148,1,0)))</f>
        <v>1</v>
      </c>
      <c r="AM136" s="132"/>
      <c r="AN136" s="91">
        <f>IF(SUM(AM136:AM138)+AM148=0,0,IF(SUM(ABS(AM136),ABS(AM137),ABS(AM138))=AM148,0.5,IF(SUM(ABS(AM136),ABS(AM137),ABS(AM138))&gt;AM148,1,0)))</f>
        <v>0</v>
      </c>
      <c r="AO136" s="132"/>
      <c r="AP136" s="91">
        <f>IF(SUM(AO136:AO138)+AO148=0,0,IF(SUM(ABS(AO136),ABS(AO137),ABS(AO138))=AO148,0.5,IF(SUM(ABS(AO136),ABS(AO137),ABS(AO138))&gt;AO148,1,0)))</f>
        <v>1</v>
      </c>
      <c r="AQ136" s="132"/>
      <c r="AR136" s="91">
        <f>IF(SUM(AQ136:AQ138)+AQ148=0,0,IF(SUM(ABS(AQ136),ABS(AQ137),ABS(AQ138))=AQ148,0.5,IF(SUM(ABS(AQ136),ABS(AQ137),ABS(AQ138))&gt;AQ148,1,0)))</f>
        <v>0</v>
      </c>
      <c r="AS136" s="132"/>
      <c r="AT136" s="91">
        <f>IF(SUM(AS136:AS138)+AS148=0,0,IF(SUM(ABS(AS136),ABS(AS137),ABS(AS138))=AS148,0.5,IF(SUM(ABS(AS136),ABS(AS137),ABS(AS138))&gt;AS148,1,0)))</f>
        <v>1</v>
      </c>
      <c r="AU136" s="92">
        <f t="shared" si="154"/>
        <v>761</v>
      </c>
      <c r="AV136" s="93">
        <f>SUM(AD136+AF136+AH136+AJ136+AL136+AN136+AP136+AR136+AT136)</f>
        <v>6</v>
      </c>
      <c r="AW136" s="83"/>
      <c r="AX136" s="84"/>
      <c r="AZ136" s="47"/>
      <c r="BA136" s="149"/>
      <c r="BB136" s="150"/>
      <c r="BC136" s="151"/>
      <c r="BD136" s="154">
        <f t="shared" si="169"/>
        <v>7428</v>
      </c>
      <c r="BE136" s="150">
        <f t="shared" si="170"/>
        <v>761</v>
      </c>
      <c r="BF136" s="152">
        <f t="shared" si="171"/>
        <v>4</v>
      </c>
      <c r="BG136" s="152">
        <f t="shared" si="172"/>
        <v>4</v>
      </c>
      <c r="BH136" s="152">
        <f t="shared" si="155"/>
        <v>171</v>
      </c>
      <c r="BI136" s="152">
        <f t="shared" si="156"/>
        <v>203</v>
      </c>
      <c r="BJ136" s="152">
        <f t="shared" si="157"/>
        <v>196</v>
      </c>
      <c r="BK136" s="152">
        <f t="shared" si="158"/>
        <v>191</v>
      </c>
      <c r="BL136" s="152" t="str">
        <f t="shared" si="159"/>
        <v/>
      </c>
      <c r="BM136" s="152" t="str">
        <f t="shared" si="160"/>
        <v/>
      </c>
      <c r="BN136" s="152" t="str">
        <f t="shared" si="161"/>
        <v/>
      </c>
      <c r="BO136" s="152" t="str">
        <f t="shared" si="162"/>
        <v/>
      </c>
      <c r="BP136" s="152" t="str">
        <f t="shared" si="163"/>
        <v/>
      </c>
      <c r="BQ136" s="153"/>
      <c r="BR136" s="151"/>
      <c r="BS136" s="152">
        <f t="shared" si="173"/>
        <v>203</v>
      </c>
      <c r="BT136" s="152">
        <f t="shared" si="174"/>
        <v>0</v>
      </c>
      <c r="BU136" s="152" t="str">
        <f t="shared" si="175"/>
        <v>BC EMAX Unterföhring 2</v>
      </c>
      <c r="BV136" s="151">
        <f t="shared" si="176"/>
        <v>2</v>
      </c>
      <c r="BW136" s="152">
        <f t="shared" si="177"/>
        <v>761</v>
      </c>
      <c r="BX136" s="152">
        <f>IF(COUNTIF(BH136:BP136,"&gt;0")&lt;Spielorte!$A$23,0,BE136/Spielorte!$A$23)</f>
        <v>0</v>
      </c>
      <c r="BY136" s="152">
        <f t="shared" si="178"/>
        <v>0</v>
      </c>
      <c r="BZ136" s="151">
        <f t="shared" si="164"/>
        <v>0</v>
      </c>
    </row>
    <row r="137" spans="1:78" ht="17.100000000000001" customHeight="1" x14ac:dyDescent="0.25">
      <c r="A137" s="414"/>
      <c r="B137" s="59" t="str">
        <f>IF(AA137=0,"",AA137)</f>
        <v>Blasits Ernst</v>
      </c>
      <c r="C137" s="60">
        <f t="shared" si="166"/>
        <v>25554</v>
      </c>
      <c r="D137" s="61" t="str">
        <f t="shared" si="167"/>
        <v/>
      </c>
      <c r="E137" s="398"/>
      <c r="F137" s="61" t="str">
        <f t="shared" si="146"/>
        <v/>
      </c>
      <c r="G137" s="398"/>
      <c r="H137" s="61" t="str">
        <f t="shared" si="147"/>
        <v/>
      </c>
      <c r="I137" s="398"/>
      <c r="J137" s="61" t="str">
        <f t="shared" si="148"/>
        <v/>
      </c>
      <c r="K137" s="398"/>
      <c r="L137" s="61">
        <f t="shared" si="149"/>
        <v>192</v>
      </c>
      <c r="M137" s="398"/>
      <c r="N137" s="61">
        <f t="shared" si="168"/>
        <v>173</v>
      </c>
      <c r="O137" s="398"/>
      <c r="P137" s="61">
        <f t="shared" si="150"/>
        <v>166</v>
      </c>
      <c r="Q137" s="398"/>
      <c r="R137" s="61">
        <f t="shared" si="151"/>
        <v>158</v>
      </c>
      <c r="S137" s="398"/>
      <c r="T137" s="61">
        <f t="shared" si="152"/>
        <v>171</v>
      </c>
      <c r="U137" s="398"/>
      <c r="V137" s="61">
        <f t="shared" si="153"/>
        <v>860</v>
      </c>
      <c r="W137" s="398"/>
      <c r="Z137" s="406"/>
      <c r="AA137" s="90" t="str">
        <f>IF(AB137=0,"",_xlfn.CONCAT(VLOOKUP(AB137,Starter!A:C,2,0)))</f>
        <v>Blasits Ernst</v>
      </c>
      <c r="AB137" s="80">
        <v>25554</v>
      </c>
      <c r="AC137" s="130"/>
      <c r="AD137" s="94"/>
      <c r="AE137" s="130"/>
      <c r="AF137" s="94"/>
      <c r="AG137" s="130"/>
      <c r="AH137" s="94"/>
      <c r="AI137" s="130"/>
      <c r="AJ137" s="94"/>
      <c r="AK137" s="130">
        <v>192</v>
      </c>
      <c r="AL137" s="94"/>
      <c r="AM137" s="130">
        <v>173</v>
      </c>
      <c r="AN137" s="94"/>
      <c r="AO137" s="130">
        <v>166</v>
      </c>
      <c r="AP137" s="94"/>
      <c r="AQ137" s="130">
        <v>158</v>
      </c>
      <c r="AR137" s="94"/>
      <c r="AS137" s="130">
        <v>171</v>
      </c>
      <c r="AT137" s="94"/>
      <c r="AU137" s="95">
        <f t="shared" si="154"/>
        <v>860</v>
      </c>
      <c r="AV137" s="96"/>
      <c r="AW137" s="83"/>
      <c r="AX137" s="84"/>
      <c r="AZ137" s="47"/>
      <c r="BA137" s="149"/>
      <c r="BB137" s="150"/>
      <c r="BC137" s="151"/>
      <c r="BD137" s="154">
        <f t="shared" si="169"/>
        <v>25554</v>
      </c>
      <c r="BE137" s="150">
        <f t="shared" si="170"/>
        <v>860</v>
      </c>
      <c r="BF137" s="152">
        <f t="shared" si="171"/>
        <v>5</v>
      </c>
      <c r="BG137" s="152">
        <f t="shared" si="172"/>
        <v>5</v>
      </c>
      <c r="BH137" s="152" t="str">
        <f t="shared" si="155"/>
        <v/>
      </c>
      <c r="BI137" s="152" t="str">
        <f t="shared" si="156"/>
        <v/>
      </c>
      <c r="BJ137" s="152" t="str">
        <f t="shared" si="157"/>
        <v/>
      </c>
      <c r="BK137" s="152" t="str">
        <f t="shared" si="158"/>
        <v/>
      </c>
      <c r="BL137" s="152">
        <f t="shared" si="159"/>
        <v>192</v>
      </c>
      <c r="BM137" s="152">
        <f t="shared" si="160"/>
        <v>173</v>
      </c>
      <c r="BN137" s="152">
        <f t="shared" si="161"/>
        <v>166</v>
      </c>
      <c r="BO137" s="152">
        <f t="shared" si="162"/>
        <v>158</v>
      </c>
      <c r="BP137" s="152">
        <f t="shared" si="163"/>
        <v>171</v>
      </c>
      <c r="BQ137" s="153"/>
      <c r="BR137" s="151"/>
      <c r="BS137" s="152">
        <f t="shared" si="173"/>
        <v>192</v>
      </c>
      <c r="BT137" s="152">
        <f t="shared" si="174"/>
        <v>0</v>
      </c>
      <c r="BU137" s="152" t="str">
        <f t="shared" si="175"/>
        <v>BC EMAX Unterföhring 2</v>
      </c>
      <c r="BV137" s="151">
        <f t="shared" si="176"/>
        <v>2</v>
      </c>
      <c r="BW137" s="152">
        <f t="shared" si="177"/>
        <v>860</v>
      </c>
      <c r="BX137" s="152">
        <f>IF(COUNTIF(BH137:BP137,"&gt;0")&lt;Spielorte!$A$23,0,BE137/Spielorte!$A$23)</f>
        <v>0</v>
      </c>
      <c r="BY137" s="152">
        <f t="shared" si="178"/>
        <v>0</v>
      </c>
      <c r="BZ137" s="151">
        <f t="shared" si="164"/>
        <v>0</v>
      </c>
    </row>
    <row r="138" spans="1:78" ht="17.100000000000001" customHeight="1" thickBot="1" x14ac:dyDescent="0.3">
      <c r="A138" s="415"/>
      <c r="B138" s="62" t="str">
        <f>IF(AA138=0,"",AA138)</f>
        <v/>
      </c>
      <c r="C138" s="63" t="str">
        <f t="shared" si="166"/>
        <v/>
      </c>
      <c r="D138" s="52" t="str">
        <f t="shared" si="167"/>
        <v/>
      </c>
      <c r="E138" s="399"/>
      <c r="F138" s="52" t="str">
        <f t="shared" si="146"/>
        <v/>
      </c>
      <c r="G138" s="399"/>
      <c r="H138" s="52" t="str">
        <f t="shared" si="147"/>
        <v/>
      </c>
      <c r="I138" s="399"/>
      <c r="J138" s="52" t="str">
        <f t="shared" si="148"/>
        <v/>
      </c>
      <c r="K138" s="399"/>
      <c r="L138" s="52" t="str">
        <f t="shared" si="149"/>
        <v/>
      </c>
      <c r="M138" s="399"/>
      <c r="N138" s="52" t="str">
        <f t="shared" si="168"/>
        <v/>
      </c>
      <c r="O138" s="399"/>
      <c r="P138" s="52" t="str">
        <f t="shared" si="150"/>
        <v/>
      </c>
      <c r="Q138" s="399"/>
      <c r="R138" s="52" t="str">
        <f t="shared" si="151"/>
        <v/>
      </c>
      <c r="S138" s="399"/>
      <c r="T138" s="52" t="str">
        <f t="shared" si="152"/>
        <v/>
      </c>
      <c r="U138" s="399"/>
      <c r="V138" s="52" t="str">
        <f t="shared" si="153"/>
        <v/>
      </c>
      <c r="W138" s="399"/>
      <c r="Z138" s="407"/>
      <c r="AA138" s="90" t="str">
        <f>IF(AB138=0,"",_xlfn.CONCAT(VLOOKUP(AB138,Starter!A:C,2,0)))</f>
        <v/>
      </c>
      <c r="AB138" s="82"/>
      <c r="AC138" s="133"/>
      <c r="AD138" s="100"/>
      <c r="AE138" s="133"/>
      <c r="AF138" s="100"/>
      <c r="AG138" s="133"/>
      <c r="AH138" s="100"/>
      <c r="AI138" s="133"/>
      <c r="AJ138" s="100"/>
      <c r="AK138" s="133"/>
      <c r="AL138" s="100"/>
      <c r="AM138" s="133"/>
      <c r="AN138" s="100"/>
      <c r="AO138" s="133"/>
      <c r="AP138" s="100"/>
      <c r="AQ138" s="133"/>
      <c r="AR138" s="100"/>
      <c r="AS138" s="133"/>
      <c r="AT138" s="100"/>
      <c r="AU138" s="97">
        <f t="shared" si="154"/>
        <v>0</v>
      </c>
      <c r="AV138" s="98"/>
      <c r="AW138" s="83"/>
      <c r="AX138" s="84"/>
      <c r="AZ138" s="47"/>
      <c r="BA138" s="149"/>
      <c r="BB138" s="150"/>
      <c r="BC138" s="151"/>
      <c r="BD138" s="154">
        <f t="shared" si="169"/>
        <v>0</v>
      </c>
      <c r="BE138" s="150">
        <f t="shared" si="170"/>
        <v>0</v>
      </c>
      <c r="BF138" s="152">
        <f t="shared" si="171"/>
        <v>0</v>
      </c>
      <c r="BG138" s="152">
        <f t="shared" si="172"/>
        <v>0</v>
      </c>
      <c r="BH138" s="152" t="str">
        <f t="shared" si="155"/>
        <v/>
      </c>
      <c r="BI138" s="152" t="str">
        <f t="shared" si="156"/>
        <v/>
      </c>
      <c r="BJ138" s="152" t="str">
        <f t="shared" si="157"/>
        <v/>
      </c>
      <c r="BK138" s="152" t="str">
        <f t="shared" si="158"/>
        <v/>
      </c>
      <c r="BL138" s="152" t="str">
        <f t="shared" si="159"/>
        <v/>
      </c>
      <c r="BM138" s="152" t="str">
        <f t="shared" si="160"/>
        <v/>
      </c>
      <c r="BN138" s="152" t="str">
        <f t="shared" si="161"/>
        <v/>
      </c>
      <c r="BO138" s="152" t="str">
        <f t="shared" si="162"/>
        <v/>
      </c>
      <c r="BP138" s="152" t="str">
        <f t="shared" si="163"/>
        <v/>
      </c>
      <c r="BQ138" s="153"/>
      <c r="BR138" s="151"/>
      <c r="BS138" s="152">
        <f t="shared" si="173"/>
        <v>0</v>
      </c>
      <c r="BT138" s="152">
        <f t="shared" si="174"/>
        <v>0</v>
      </c>
      <c r="BU138" s="152" t="str">
        <f t="shared" si="175"/>
        <v>BC EMAX Unterföhring 2</v>
      </c>
      <c r="BV138" s="151">
        <f t="shared" si="176"/>
        <v>2</v>
      </c>
      <c r="BW138" s="152">
        <f t="shared" si="177"/>
        <v>0</v>
      </c>
      <c r="BX138" s="152">
        <f>IF(COUNTIF(BH138:BP138,"&gt;0")&lt;Spielorte!$A$23,0,BE138/Spielorte!$A$23)</f>
        <v>0</v>
      </c>
      <c r="BY138" s="152">
        <f t="shared" si="178"/>
        <v>0</v>
      </c>
      <c r="BZ138" s="151">
        <f t="shared" si="164"/>
        <v>0</v>
      </c>
    </row>
    <row r="139" spans="1:78" ht="27.75" customHeight="1" thickBot="1" x14ac:dyDescent="0.3">
      <c r="B139" s="64" t="str">
        <f>IF(AA139=0,"",AA139)</f>
        <v>Gesamt</v>
      </c>
      <c r="C139" s="65" t="str">
        <f t="shared" si="166"/>
        <v/>
      </c>
      <c r="D139" s="66">
        <f t="shared" si="167"/>
        <v>704</v>
      </c>
      <c r="E139" s="67">
        <f>IF(AD139="","",AD139)</f>
        <v>3</v>
      </c>
      <c r="F139" s="66">
        <f t="shared" si="146"/>
        <v>703</v>
      </c>
      <c r="G139" s="67">
        <f>IF(AF139="","",AF139)</f>
        <v>3</v>
      </c>
      <c r="H139" s="66">
        <f t="shared" si="147"/>
        <v>692</v>
      </c>
      <c r="I139" s="67">
        <f>IF(AH139="","",AH139)</f>
        <v>3</v>
      </c>
      <c r="J139" s="66">
        <f t="shared" si="148"/>
        <v>716</v>
      </c>
      <c r="K139" s="67">
        <f>IF(AJ139="","",AJ139)</f>
        <v>0</v>
      </c>
      <c r="L139" s="66">
        <f t="shared" si="149"/>
        <v>687</v>
      </c>
      <c r="M139" s="67">
        <f>IF(AL139="","",AL139)</f>
        <v>0</v>
      </c>
      <c r="N139" s="66">
        <f t="shared" si="168"/>
        <v>622</v>
      </c>
      <c r="O139" s="67">
        <f>IF(AN139="","",AN139)</f>
        <v>0</v>
      </c>
      <c r="P139" s="66">
        <f t="shared" si="150"/>
        <v>665</v>
      </c>
      <c r="Q139" s="67">
        <f>IF(AP139="","",AP139)</f>
        <v>0</v>
      </c>
      <c r="R139" s="66">
        <f t="shared" si="151"/>
        <v>741</v>
      </c>
      <c r="S139" s="67">
        <f>IF(AR139="","",AR139)</f>
        <v>0</v>
      </c>
      <c r="T139" s="66">
        <f t="shared" si="152"/>
        <v>684</v>
      </c>
      <c r="U139" s="67">
        <f>IF(AT139="","",AT139)</f>
        <v>0</v>
      </c>
      <c r="V139" s="66">
        <f t="shared" si="153"/>
        <v>6214</v>
      </c>
      <c r="W139" s="67">
        <f>IF(AV139="","",AV139)</f>
        <v>9</v>
      </c>
      <c r="AA139" s="64" t="s">
        <v>960</v>
      </c>
      <c r="AB139" s="101"/>
      <c r="AC139" s="148">
        <f>ABS(SUM(AC127:AC129))+ABS(SUM(AC130:AC132))+ABS(SUM(AC133:AC135))+ABS(SUM(AC136:AC138))</f>
        <v>704</v>
      </c>
      <c r="AD139" s="102">
        <f>IF(AC139+AC149=0,0,IF(AC139=AC149,1.5,IF(AC139&gt;AC149,3,0)))</f>
        <v>3</v>
      </c>
      <c r="AE139" s="148">
        <f>ABS(SUM(AE127:AE129))+ABS(SUM(AE130:AE132))+ABS(SUM(AE133:AE135))+ABS(SUM(AE136:AE138))</f>
        <v>703</v>
      </c>
      <c r="AF139" s="102">
        <f>IF(AE139+AE149=0,0,IF(AE139=AE149,1.5,IF(AE139&gt;AE149,3,0)))</f>
        <v>3</v>
      </c>
      <c r="AG139" s="148">
        <f>ABS(SUM(AG127:AG129))+ABS(SUM(AG130:AG132))+ABS(SUM(AG133:AG135))+ABS(SUM(AG136:AG138))</f>
        <v>692</v>
      </c>
      <c r="AH139" s="102">
        <f>IF(AG139+AG149=0,0,IF(AG139=AG149,1.5,IF(AG139&gt;AG149,3,0)))</f>
        <v>3</v>
      </c>
      <c r="AI139" s="148">
        <f>ABS(SUM(AI127:AI129))+ABS(SUM(AI130:AI132))+ABS(SUM(AI133:AI135))+ABS(SUM(AI136:AI138))</f>
        <v>716</v>
      </c>
      <c r="AJ139" s="102">
        <f>IF(AI139+AI149=0,0,IF(AI139=AI149,1.5,IF(AI139&gt;AI149,3,0)))</f>
        <v>0</v>
      </c>
      <c r="AK139" s="148">
        <f>ABS(SUM(AK127:AK129))+ABS(SUM(AK130:AK132))+ABS(SUM(AK133:AK135))+ABS(SUM(AK136:AK138))</f>
        <v>687</v>
      </c>
      <c r="AL139" s="102">
        <f>IF(AK139+AK149=0,0,IF(AK139=AK149,1.5,IF(AK139&gt;AK149,3,0)))</f>
        <v>0</v>
      </c>
      <c r="AM139" s="148">
        <f>ABS(SUM(AM127:AM129))+ABS(SUM(AM130:AM132))+ABS(SUM(AM133:AM135))+ABS(SUM(AM136:AM138))</f>
        <v>622</v>
      </c>
      <c r="AN139" s="102">
        <f>IF(AM139+AM149=0,0,IF(AM139=AM149,1.5,IF(AM139&gt;AM149,3,0)))</f>
        <v>0</v>
      </c>
      <c r="AO139" s="148">
        <f>ABS(SUM(AO127:AO129))+ABS(SUM(AO130:AO132))+ABS(SUM(AO133:AO135))+ABS(SUM(AO136:AO138))</f>
        <v>665</v>
      </c>
      <c r="AP139" s="102">
        <f>IF(AO139+AO149=0,0,IF(AO139=AO149,1.5,IF(AO139&gt;AO149,3,0)))</f>
        <v>0</v>
      </c>
      <c r="AQ139" s="148">
        <f>ABS(SUM(AQ127:AQ129))+ABS(SUM(AQ130:AQ132))+ABS(SUM(AQ133:AQ135))+ABS(SUM(AQ136:AQ138))</f>
        <v>741</v>
      </c>
      <c r="AR139" s="102">
        <f>IF(AQ139+AQ149=0,0,IF(AQ139=AQ149,1.5,IF(AQ139&gt;AQ149,3,0)))</f>
        <v>0</v>
      </c>
      <c r="AS139" s="148">
        <f>ABS(SUM(AS127:AS129))+ABS(SUM(AS130:AS132))+ABS(SUM(AS133:AS135))+ABS(SUM(AS136:AS138))</f>
        <v>684</v>
      </c>
      <c r="AT139" s="102">
        <f>IF(AS139+AS149=0,0,IF(AS139=AS149,1.5,IF(AS139&gt;AS149,3,0)))</f>
        <v>0</v>
      </c>
      <c r="AU139" s="103">
        <f>SUM(AC139+AE139+AG139+AI139+AK139+AM139+AO139+AQ139+AS139)</f>
        <v>6214</v>
      </c>
      <c r="AV139" s="104">
        <f>SUM(AD139+AF139+AH139+AJ139+AL139+AN139+AP139+AR139+AT139)</f>
        <v>9</v>
      </c>
      <c r="AW139" s="83"/>
      <c r="AX139" s="84"/>
      <c r="BA139" s="149"/>
      <c r="BB139" s="150"/>
      <c r="BC139" s="151"/>
      <c r="BQ139" s="153"/>
      <c r="BR139" s="151"/>
      <c r="BV139" s="151"/>
      <c r="BZ139" s="151"/>
    </row>
    <row r="140" spans="1:78" ht="24" customHeight="1" thickBot="1" x14ac:dyDescent="0.3">
      <c r="B140" s="68" t="str">
        <f>IF(AA140=0,"",AA140)</f>
        <v>Gesamt - Punkte</v>
      </c>
      <c r="C140" s="69" t="str">
        <f t="shared" si="166"/>
        <v/>
      </c>
      <c r="D140" s="69" t="str">
        <f t="shared" si="167"/>
        <v/>
      </c>
      <c r="E140" s="70">
        <f>IF(AD140="","",AD140)</f>
        <v>4.5</v>
      </c>
      <c r="F140" s="69" t="str">
        <f t="shared" si="146"/>
        <v/>
      </c>
      <c r="G140" s="70">
        <f>IF(AF140="","",AF140)</f>
        <v>6</v>
      </c>
      <c r="H140" s="69" t="str">
        <f t="shared" si="147"/>
        <v/>
      </c>
      <c r="I140" s="70">
        <f>IF(AH140="","",AH140)</f>
        <v>5</v>
      </c>
      <c r="J140" s="69" t="str">
        <f t="shared" si="148"/>
        <v/>
      </c>
      <c r="K140" s="70">
        <f>IF(AJ140="","",AJ140)</f>
        <v>2</v>
      </c>
      <c r="L140" s="69" t="str">
        <f t="shared" si="149"/>
        <v/>
      </c>
      <c r="M140" s="70">
        <f>IF(AL140="","",AL140)</f>
        <v>3</v>
      </c>
      <c r="N140" s="69" t="str">
        <f t="shared" si="168"/>
        <v/>
      </c>
      <c r="O140" s="70">
        <f>IF(AN140="","",AN140)</f>
        <v>1</v>
      </c>
      <c r="P140" s="69" t="str">
        <f t="shared" si="150"/>
        <v/>
      </c>
      <c r="Q140" s="70">
        <f>IF(AP140="","",AP140)</f>
        <v>2</v>
      </c>
      <c r="R140" s="69" t="str">
        <f t="shared" si="151"/>
        <v/>
      </c>
      <c r="S140" s="70">
        <f>IF(AR140="","",AR140)</f>
        <v>2</v>
      </c>
      <c r="T140" s="69" t="str">
        <f t="shared" si="152"/>
        <v/>
      </c>
      <c r="U140" s="70">
        <f>IF(AT140="","",AT140)</f>
        <v>1</v>
      </c>
      <c r="V140" s="69" t="str">
        <f t="shared" si="153"/>
        <v/>
      </c>
      <c r="W140" s="70">
        <f>IF(AV140="","",AV140)</f>
        <v>26.5</v>
      </c>
      <c r="AA140" s="68" t="s">
        <v>975</v>
      </c>
      <c r="AB140" s="69"/>
      <c r="AC140" s="69"/>
      <c r="AD140" s="105">
        <f>SUM(AD127:AD139)</f>
        <v>4.5</v>
      </c>
      <c r="AE140" s="69"/>
      <c r="AF140" s="105">
        <f>SUM(AF127:AF139)</f>
        <v>6</v>
      </c>
      <c r="AG140" s="69"/>
      <c r="AH140" s="105">
        <f>SUM(AH127:AH139)</f>
        <v>5</v>
      </c>
      <c r="AI140" s="69"/>
      <c r="AJ140" s="105">
        <f>SUM(AJ127:AJ139)</f>
        <v>2</v>
      </c>
      <c r="AK140" s="69"/>
      <c r="AL140" s="105">
        <f>SUM(AL127:AL139)</f>
        <v>3</v>
      </c>
      <c r="AM140" s="69"/>
      <c r="AN140" s="105">
        <f>SUM(AN127:AN139)</f>
        <v>1</v>
      </c>
      <c r="AO140" s="69"/>
      <c r="AP140" s="105">
        <f>SUM(AP127:AP139)</f>
        <v>2</v>
      </c>
      <c r="AQ140" s="69"/>
      <c r="AR140" s="105">
        <f>SUM(AR127:AR139)</f>
        <v>2</v>
      </c>
      <c r="AS140" s="69"/>
      <c r="AT140" s="105">
        <f>SUM(AT127:AT139)</f>
        <v>1</v>
      </c>
      <c r="AU140" s="69"/>
      <c r="AV140" s="106">
        <f>SUM(AV127:AV139)</f>
        <v>26.5</v>
      </c>
      <c r="AW140" s="83"/>
      <c r="AX140" s="84"/>
      <c r="BA140" s="149">
        <f>+AV140</f>
        <v>26.5</v>
      </c>
      <c r="BB140" s="150">
        <f>+AU139</f>
        <v>6214</v>
      </c>
      <c r="BC140" s="151">
        <f>+AA122</f>
        <v>5</v>
      </c>
      <c r="BF140" s="152">
        <f>SUM(BF121:BF139)</f>
        <v>36</v>
      </c>
      <c r="BQ140" s="149">
        <f>+BB140/1000000+BA140</f>
        <v>26.506214</v>
      </c>
      <c r="BR140" s="151">
        <f>RANK(BQ140,BQ:BQ)</f>
        <v>7</v>
      </c>
      <c r="BV140" s="151"/>
      <c r="BZ140" s="151"/>
    </row>
    <row r="141" spans="1:78" ht="11.25" customHeight="1" x14ac:dyDescent="0.25">
      <c r="B141" s="69"/>
      <c r="C141" s="69"/>
      <c r="D141" s="69"/>
      <c r="E141" s="1"/>
      <c r="F141" s="69"/>
      <c r="G141" s="1"/>
      <c r="H141" s="69"/>
      <c r="I141" s="1"/>
      <c r="J141" s="69"/>
      <c r="K141" s="1"/>
      <c r="L141" s="69"/>
      <c r="M141" s="1"/>
      <c r="N141" s="69"/>
      <c r="O141" s="1"/>
      <c r="P141" s="69"/>
      <c r="Q141" s="1"/>
      <c r="R141" s="69"/>
      <c r="S141" s="1"/>
      <c r="T141" s="69"/>
      <c r="U141" s="1"/>
      <c r="V141" s="69"/>
      <c r="W141" s="1"/>
      <c r="AA141" s="69"/>
      <c r="AB141" s="69"/>
      <c r="AC141" s="69"/>
      <c r="AD141" s="1"/>
      <c r="AE141" s="69"/>
      <c r="AF141" s="1"/>
      <c r="AG141" s="69"/>
      <c r="AH141" s="1"/>
      <c r="AI141" s="69"/>
      <c r="AJ141" s="1"/>
      <c r="AK141" s="69"/>
      <c r="AL141" s="1"/>
      <c r="AM141" s="69"/>
      <c r="AN141" s="1"/>
      <c r="AO141" s="69"/>
      <c r="AP141" s="1"/>
      <c r="AQ141" s="69"/>
      <c r="AR141" s="1"/>
      <c r="AS141" s="69"/>
      <c r="AT141" s="1"/>
      <c r="AU141" s="69"/>
      <c r="AV141" s="1"/>
      <c r="AW141" s="83"/>
      <c r="AX141" s="84"/>
      <c r="BA141" s="149"/>
      <c r="BB141" s="150"/>
      <c r="BC141" s="151"/>
      <c r="BQ141" s="153"/>
      <c r="BR141" s="151"/>
      <c r="BV141" s="151"/>
      <c r="BZ141" s="151"/>
    </row>
    <row r="142" spans="1:78" ht="12.75" customHeight="1" x14ac:dyDescent="0.25">
      <c r="B142" s="71" t="str">
        <f t="shared" ref="B142:B149" si="179">IF(AA142=0,"",AA142)</f>
        <v>Gegner-Nr.:</v>
      </c>
      <c r="C142" s="72" t="str">
        <f t="shared" ref="C142:C149" si="180">IF(AB142=0,"",AB142)</f>
        <v>&gt;&gt;&gt;&gt;</v>
      </c>
      <c r="D142" s="396">
        <f t="shared" ref="D142:M144" si="181">IF(AC142=0,"",AC142)</f>
        <v>9</v>
      </c>
      <c r="E142" s="396" t="str">
        <f t="shared" si="181"/>
        <v/>
      </c>
      <c r="F142" s="396">
        <f t="shared" si="181"/>
        <v>8</v>
      </c>
      <c r="G142" s="396" t="str">
        <f t="shared" si="181"/>
        <v/>
      </c>
      <c r="H142" s="396">
        <f t="shared" si="181"/>
        <v>3</v>
      </c>
      <c r="I142" s="396" t="str">
        <f t="shared" si="181"/>
        <v/>
      </c>
      <c r="J142" s="396">
        <f t="shared" si="181"/>
        <v>1</v>
      </c>
      <c r="K142" s="396" t="str">
        <f t="shared" si="181"/>
        <v/>
      </c>
      <c r="L142" s="396">
        <f t="shared" si="181"/>
        <v>7</v>
      </c>
      <c r="M142" s="396" t="str">
        <f t="shared" si="181"/>
        <v/>
      </c>
      <c r="N142" s="396">
        <f t="shared" ref="N142:U144" si="182">IF(AM142=0,"",AM142)</f>
        <v>2</v>
      </c>
      <c r="O142" s="396" t="str">
        <f t="shared" si="182"/>
        <v/>
      </c>
      <c r="P142" s="396">
        <f t="shared" si="182"/>
        <v>6</v>
      </c>
      <c r="Q142" s="396" t="str">
        <f t="shared" si="182"/>
        <v/>
      </c>
      <c r="R142" s="396">
        <f t="shared" si="182"/>
        <v>10</v>
      </c>
      <c r="S142" s="396" t="str">
        <f t="shared" si="182"/>
        <v/>
      </c>
      <c r="T142" s="396">
        <f t="shared" si="182"/>
        <v>4</v>
      </c>
      <c r="U142" s="396" t="str">
        <f t="shared" si="182"/>
        <v/>
      </c>
      <c r="V142" s="412"/>
      <c r="W142" s="412"/>
      <c r="AA142" s="71" t="s">
        <v>958</v>
      </c>
      <c r="AB142" s="72" t="s">
        <v>959</v>
      </c>
      <c r="AC142" s="418">
        <f>VLOOKUP($AA122,Schlüssel!$A$5:$K$14,3)</f>
        <v>9</v>
      </c>
      <c r="AD142" s="419"/>
      <c r="AE142" s="418">
        <f>VLOOKUP($AA122,Schlüssel!$A$5:$K$14,4)</f>
        <v>8</v>
      </c>
      <c r="AF142" s="419"/>
      <c r="AG142" s="418">
        <f>VLOOKUP($AA122,Schlüssel!$A$5:$K$14,5)</f>
        <v>3</v>
      </c>
      <c r="AH142" s="419"/>
      <c r="AI142" s="418">
        <f>VLOOKUP($AA122,Schlüssel!$A$5:$K$14,6)</f>
        <v>1</v>
      </c>
      <c r="AJ142" s="419"/>
      <c r="AK142" s="418">
        <f>VLOOKUP($AA122,Schlüssel!$A$5:$K$14,7)</f>
        <v>7</v>
      </c>
      <c r="AL142" s="419"/>
      <c r="AM142" s="418">
        <f>VLOOKUP($AA122,Schlüssel!$A$5:$K$14,8)</f>
        <v>2</v>
      </c>
      <c r="AN142" s="419"/>
      <c r="AO142" s="418">
        <f>VLOOKUP($AA122,Schlüssel!$A$5:$K$14,9)</f>
        <v>6</v>
      </c>
      <c r="AP142" s="419"/>
      <c r="AQ142" s="418">
        <f>VLOOKUP($AA122,Schlüssel!$A$5:$K$14,10)</f>
        <v>10</v>
      </c>
      <c r="AR142" s="419"/>
      <c r="AS142" s="418">
        <f>VLOOKUP($AA122,Schlüssel!$A$5:$K$14,11)</f>
        <v>4</v>
      </c>
      <c r="AT142" s="419"/>
      <c r="AU142" s="107"/>
      <c r="AV142" s="107"/>
      <c r="AW142" s="83"/>
      <c r="AX142" s="84"/>
      <c r="BA142" s="149"/>
      <c r="BB142" s="150"/>
      <c r="BC142" s="151"/>
      <c r="BQ142" s="153"/>
      <c r="BR142" s="151"/>
      <c r="BV142" s="151"/>
      <c r="BZ142" s="151"/>
    </row>
    <row r="143" spans="1:78" ht="28.5" customHeight="1" x14ac:dyDescent="0.25">
      <c r="B143" s="73" t="str">
        <f t="shared" si="179"/>
        <v/>
      </c>
      <c r="C143" s="69" t="str">
        <f t="shared" si="180"/>
        <v/>
      </c>
      <c r="D143" s="409" t="str">
        <f t="shared" si="181"/>
        <v>Werdenfels 1</v>
      </c>
      <c r="E143" s="410" t="str">
        <f t="shared" si="181"/>
        <v/>
      </c>
      <c r="F143" s="409" t="str">
        <f t="shared" si="181"/>
        <v>Schanzer Ingolstadt 1</v>
      </c>
      <c r="G143" s="410" t="str">
        <f t="shared" si="181"/>
        <v/>
      </c>
      <c r="H143" s="409" t="str">
        <f t="shared" si="181"/>
        <v>SG DJK Rimpar 1</v>
      </c>
      <c r="I143" s="410" t="str">
        <f t="shared" si="181"/>
        <v/>
      </c>
      <c r="J143" s="409" t="str">
        <f t="shared" si="181"/>
        <v>BC Comet Nürnberg</v>
      </c>
      <c r="K143" s="410" t="str">
        <f t="shared" si="181"/>
        <v/>
      </c>
      <c r="L143" s="409" t="str">
        <f t="shared" si="181"/>
        <v>Bowlinghaus Bamberg 1</v>
      </c>
      <c r="M143" s="410" t="str">
        <f t="shared" si="181"/>
        <v/>
      </c>
      <c r="N143" s="409" t="str">
        <f t="shared" si="182"/>
        <v>BK München 3</v>
      </c>
      <c r="O143" s="410" t="str">
        <f t="shared" si="182"/>
        <v/>
      </c>
      <c r="P143" s="409" t="str">
        <f t="shared" si="182"/>
        <v>Bajuwaren München 1</v>
      </c>
      <c r="Q143" s="410" t="str">
        <f t="shared" si="182"/>
        <v/>
      </c>
      <c r="R143" s="409" t="str">
        <f t="shared" si="182"/>
        <v>Donaubowler Regensburg 1</v>
      </c>
      <c r="S143" s="410" t="str">
        <f t="shared" si="182"/>
        <v/>
      </c>
      <c r="T143" s="409" t="str">
        <f t="shared" si="182"/>
        <v>SG Rottendorf 1</v>
      </c>
      <c r="U143" s="410" t="str">
        <f t="shared" si="182"/>
        <v/>
      </c>
      <c r="V143" s="411"/>
      <c r="W143" s="411"/>
      <c r="AA143" s="73"/>
      <c r="AB143" s="69"/>
      <c r="AC143" s="409" t="str">
        <f>VLOOKUP(AC142,Schlüssel!$A$5:$K$14,2)</f>
        <v>Werdenfels 1</v>
      </c>
      <c r="AD143" s="410"/>
      <c r="AE143" s="409" t="str">
        <f>VLOOKUP(AE142,Schlüssel!$A$5:$K$14,2)</f>
        <v>Schanzer Ingolstadt 1</v>
      </c>
      <c r="AF143" s="410"/>
      <c r="AG143" s="409" t="str">
        <f>VLOOKUP(AG142,Schlüssel!$A$5:$K$14,2)</f>
        <v>SG DJK Rimpar 1</v>
      </c>
      <c r="AH143" s="410"/>
      <c r="AI143" s="409" t="str">
        <f>VLOOKUP(AI142,Schlüssel!$A$5:$K$14,2)</f>
        <v>BC Comet Nürnberg</v>
      </c>
      <c r="AJ143" s="410"/>
      <c r="AK143" s="409" t="str">
        <f>VLOOKUP(AK142,Schlüssel!$A$5:$K$14,2)</f>
        <v>Bowlinghaus Bamberg 1</v>
      </c>
      <c r="AL143" s="410"/>
      <c r="AM143" s="409" t="str">
        <f>VLOOKUP(AM142,Schlüssel!$A$5:$K$14,2)</f>
        <v>BK München 3</v>
      </c>
      <c r="AN143" s="410"/>
      <c r="AO143" s="409" t="str">
        <f>VLOOKUP(AO142,Schlüssel!$A$5:$K$14,2)</f>
        <v>Bajuwaren München 1</v>
      </c>
      <c r="AP143" s="410"/>
      <c r="AQ143" s="409" t="str">
        <f>VLOOKUP(AQ142,Schlüssel!$A$5:$K$14,2)</f>
        <v>Donaubowler Regensburg 1</v>
      </c>
      <c r="AR143" s="410"/>
      <c r="AS143" s="409" t="str">
        <f>VLOOKUP(AS142,Schlüssel!$A$5:$K$14,2)</f>
        <v>SG Rottendorf 1</v>
      </c>
      <c r="AT143" s="410"/>
      <c r="AU143" s="108"/>
      <c r="AV143" s="108"/>
      <c r="AW143" s="83"/>
      <c r="AX143" s="84"/>
      <c r="BA143" s="149"/>
      <c r="BB143" s="150"/>
      <c r="BC143" s="151"/>
      <c r="BQ143" s="153"/>
      <c r="BR143" s="151"/>
      <c r="BV143" s="151"/>
      <c r="BZ143" s="151"/>
    </row>
    <row r="144" spans="1:78" ht="12" customHeight="1" x14ac:dyDescent="0.25">
      <c r="B144" s="73" t="str">
        <f t="shared" si="179"/>
        <v/>
      </c>
      <c r="C144" s="69" t="str">
        <f t="shared" si="180"/>
        <v/>
      </c>
      <c r="D144" s="395" t="str">
        <f t="shared" si="181"/>
        <v/>
      </c>
      <c r="E144" s="395" t="str">
        <f t="shared" si="181"/>
        <v/>
      </c>
      <c r="F144" s="395" t="str">
        <f t="shared" si="181"/>
        <v/>
      </c>
      <c r="G144" s="395" t="str">
        <f t="shared" si="181"/>
        <v/>
      </c>
      <c r="H144" s="395" t="str">
        <f t="shared" si="181"/>
        <v/>
      </c>
      <c r="I144" s="395" t="str">
        <f t="shared" si="181"/>
        <v/>
      </c>
      <c r="J144" s="395" t="str">
        <f t="shared" si="181"/>
        <v/>
      </c>
      <c r="K144" s="395" t="str">
        <f t="shared" si="181"/>
        <v/>
      </c>
      <c r="L144" s="395" t="str">
        <f t="shared" si="181"/>
        <v/>
      </c>
      <c r="M144" s="395" t="str">
        <f t="shared" si="181"/>
        <v/>
      </c>
      <c r="N144" s="395" t="str">
        <f t="shared" si="182"/>
        <v/>
      </c>
      <c r="O144" s="395" t="str">
        <f t="shared" si="182"/>
        <v/>
      </c>
      <c r="P144" s="395" t="str">
        <f t="shared" si="182"/>
        <v/>
      </c>
      <c r="Q144" s="395" t="str">
        <f t="shared" si="182"/>
        <v/>
      </c>
      <c r="R144" s="395" t="str">
        <f t="shared" si="182"/>
        <v/>
      </c>
      <c r="S144" s="395" t="str">
        <f t="shared" si="182"/>
        <v/>
      </c>
      <c r="T144" s="395" t="str">
        <f t="shared" si="182"/>
        <v/>
      </c>
      <c r="U144" s="408" t="str">
        <f t="shared" si="182"/>
        <v/>
      </c>
      <c r="V144" s="301"/>
      <c r="W144" s="301"/>
      <c r="AA144" s="73"/>
      <c r="AB144" s="69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78"/>
      <c r="AV144" s="78"/>
      <c r="AW144" s="83"/>
      <c r="AX144" s="84"/>
      <c r="BA144" s="149"/>
      <c r="BB144" s="150"/>
      <c r="BC144" s="151"/>
      <c r="BQ144" s="153"/>
      <c r="BR144" s="151"/>
      <c r="BV144" s="151"/>
      <c r="BZ144" s="151"/>
    </row>
    <row r="145" spans="1:78" ht="15.9" customHeight="1" x14ac:dyDescent="0.25">
      <c r="B145" s="391" t="str">
        <f t="shared" si="179"/>
        <v>Spieler 1</v>
      </c>
      <c r="C145" s="392" t="str">
        <f t="shared" si="180"/>
        <v/>
      </c>
      <c r="D145" s="393">
        <f>IF(AC145=301,"",AC145)</f>
        <v>162</v>
      </c>
      <c r="E145" s="393" t="str">
        <f>IF(AD145=0,"",AD145)</f>
        <v/>
      </c>
      <c r="F145" s="393">
        <f>IF(AE145=301,"",AE145)</f>
        <v>196</v>
      </c>
      <c r="G145" s="393" t="str">
        <f>IF(AF145=0,"",AF145)</f>
        <v/>
      </c>
      <c r="H145" s="393">
        <f>IF(AG145=301,"",AG145)</f>
        <v>156</v>
      </c>
      <c r="I145" s="393" t="str">
        <f>IF(AH145=0,"",AH145)</f>
        <v/>
      </c>
      <c r="J145" s="393">
        <f>IF(AI145=301,"",AI145)</f>
        <v>242</v>
      </c>
      <c r="K145" s="393" t="str">
        <f>IF(AJ145=0,"",AJ145)</f>
        <v/>
      </c>
      <c r="L145" s="393">
        <f>IF(AK145=301,"",AK145)</f>
        <v>194</v>
      </c>
      <c r="M145" s="393" t="str">
        <f>IF(AL145=0,"",AL145)</f>
        <v/>
      </c>
      <c r="N145" s="393">
        <f>IF(AM145=301,"",AM145)</f>
        <v>158</v>
      </c>
      <c r="O145" s="393" t="str">
        <f>IF(AN145=0,"",AN145)</f>
        <v/>
      </c>
      <c r="P145" s="393">
        <f>IF(AO145=301,"",AO145)</f>
        <v>195</v>
      </c>
      <c r="Q145" s="393" t="str">
        <f>IF(AP145=0,"",AP145)</f>
        <v/>
      </c>
      <c r="R145" s="393">
        <f>IF(AQ145=301,"",AQ145)</f>
        <v>156</v>
      </c>
      <c r="S145" s="393" t="str">
        <f>IF(AR145=0,"",AR145)</f>
        <v/>
      </c>
      <c r="T145" s="393">
        <f>IF(AS145=301,"",AS145)</f>
        <v>211</v>
      </c>
      <c r="U145" s="393" t="str">
        <f>IF(AT145=0,"",AT145)</f>
        <v/>
      </c>
      <c r="V145" s="404"/>
      <c r="W145" s="404"/>
      <c r="AA145" s="74" t="s">
        <v>0</v>
      </c>
      <c r="AB145" s="75"/>
      <c r="AC145" s="420">
        <f>ABS(INDEX(AC:AC,MATCH(AC142,$AA:$AA,0)+5)+INDEX(AC:AC,MATCH(AC142,$AA:$AA,0)+6)+INDEX(AC:AC,MATCH(AC142,$AA:$AA,0)+7))</f>
        <v>162</v>
      </c>
      <c r="AD145" s="421"/>
      <c r="AE145" s="420">
        <f>ABS(INDEX(AE:AE,MATCH(AE142,$AA:$AA,0)+5)+INDEX(AE:AE,MATCH(AE142,$AA:$AA,0)+6)+INDEX(AE:AE,MATCH(AE142,$AA:$AA,0)+7))</f>
        <v>196</v>
      </c>
      <c r="AF145" s="421"/>
      <c r="AG145" s="420">
        <f>ABS(INDEX(AG:AG,MATCH(AG142,$AA:$AA,0)+5)+INDEX(AG:AG,MATCH(AG142,$AA:$AA,0)+6)+INDEX(AG:AG,MATCH(AG142,$AA:$AA,0)+7))</f>
        <v>156</v>
      </c>
      <c r="AH145" s="421"/>
      <c r="AI145" s="420">
        <f>ABS(INDEX(AI:AI,MATCH(AI142,$AA:$AA,0)+5)+INDEX(AI:AI,MATCH(AI142,$AA:$AA,0)+6)+INDEX(AI:AI,MATCH(AI142,$AA:$AA,0)+7))</f>
        <v>242</v>
      </c>
      <c r="AJ145" s="421"/>
      <c r="AK145" s="420">
        <f>ABS(INDEX(AK:AK,MATCH(AK142,$AA:$AA,0)+5)+INDEX(AK:AK,MATCH(AK142,$AA:$AA,0)+6)+INDEX(AK:AK,MATCH(AK142,$AA:$AA,0)+7))</f>
        <v>194</v>
      </c>
      <c r="AL145" s="421"/>
      <c r="AM145" s="420">
        <f>ABS(INDEX(AM:AM,MATCH(AM142,$AA:$AA,0)+5)+INDEX(AM:AM,MATCH(AM142,$AA:$AA,0)+6)+INDEX(AM:AM,MATCH(AM142,$AA:$AA,0)+7))</f>
        <v>158</v>
      </c>
      <c r="AN145" s="421"/>
      <c r="AO145" s="420">
        <f>ABS(INDEX(AO:AO,MATCH(AO142,$AA:$AA,0)+5)+INDEX(AO:AO,MATCH(AO142,$AA:$AA,0)+6)+INDEX(AO:AO,MATCH(AO142,$AA:$AA,0)+7))</f>
        <v>195</v>
      </c>
      <c r="AP145" s="421"/>
      <c r="AQ145" s="420">
        <f>ABS(INDEX(AQ:AQ,MATCH(AQ142,$AA:$AA,0)+5)+INDEX(AQ:AQ,MATCH(AQ142,$AA:$AA,0)+6)+INDEX(AQ:AQ,MATCH(AQ142,$AA:$AA,0)+7))</f>
        <v>156</v>
      </c>
      <c r="AR145" s="421"/>
      <c r="AS145" s="420">
        <f>ABS(INDEX(AS:AS,MATCH(AS142,$AA:$AA,0)+5)+INDEX(AS:AS,MATCH(AS142,$AA:$AA,0)+6)+INDEX(AS:AS,MATCH(AS142,$AA:$AA,0)+7))</f>
        <v>211</v>
      </c>
      <c r="AT145" s="421"/>
      <c r="AU145" s="1"/>
      <c r="AV145" s="1"/>
      <c r="AW145" s="83"/>
      <c r="AX145" s="84"/>
      <c r="BA145" s="149"/>
      <c r="BB145" s="150"/>
      <c r="BC145" s="151"/>
      <c r="BQ145" s="153"/>
      <c r="BR145" s="151"/>
      <c r="BV145" s="151"/>
      <c r="BZ145" s="151"/>
    </row>
    <row r="146" spans="1:78" ht="15.9" customHeight="1" x14ac:dyDescent="0.25">
      <c r="B146" s="391" t="str">
        <f t="shared" si="179"/>
        <v>Spieler 2</v>
      </c>
      <c r="C146" s="392" t="str">
        <f t="shared" si="180"/>
        <v/>
      </c>
      <c r="D146" s="393">
        <f>IF(AC146=301,"",AC146)</f>
        <v>156</v>
      </c>
      <c r="E146" s="393" t="str">
        <f>IF(AD146=0,"",AD146)</f>
        <v/>
      </c>
      <c r="F146" s="393">
        <f>IF(AE146=301,"",AE146)</f>
        <v>152</v>
      </c>
      <c r="G146" s="393" t="str">
        <f>IF(AF146=0,"",AF146)</f>
        <v/>
      </c>
      <c r="H146" s="393">
        <f>IF(AG146=301,"",AG146)</f>
        <v>170</v>
      </c>
      <c r="I146" s="393" t="str">
        <f>IF(AH146=0,"",AH146)</f>
        <v/>
      </c>
      <c r="J146" s="393">
        <f>IF(AI146=301,"",AI146)</f>
        <v>157</v>
      </c>
      <c r="K146" s="393" t="str">
        <f>IF(AJ146=0,"",AJ146)</f>
        <v/>
      </c>
      <c r="L146" s="393">
        <f>IF(AK146=301,"",AK146)</f>
        <v>194</v>
      </c>
      <c r="M146" s="393" t="str">
        <f>IF(AL146=0,"",AL146)</f>
        <v/>
      </c>
      <c r="N146" s="393">
        <f>IF(AM146=301,"",AM146)</f>
        <v>162</v>
      </c>
      <c r="O146" s="393" t="str">
        <f>IF(AN146=0,"",AN146)</f>
        <v/>
      </c>
      <c r="P146" s="393">
        <f>IF(AO146=301,"",AO146)</f>
        <v>171</v>
      </c>
      <c r="Q146" s="393" t="str">
        <f>IF(AP146=0,"",AP146)</f>
        <v/>
      </c>
      <c r="R146" s="393">
        <f>IF(AQ146=301,"",AQ146)</f>
        <v>204</v>
      </c>
      <c r="S146" s="393" t="str">
        <f>IF(AR146=0,"",AR146)</f>
        <v/>
      </c>
      <c r="T146" s="393">
        <f>IF(AS146=301,"",AS146)</f>
        <v>236</v>
      </c>
      <c r="U146" s="393" t="str">
        <f>IF(AT146=0,"",AT146)</f>
        <v/>
      </c>
      <c r="V146" s="404"/>
      <c r="W146" s="404"/>
      <c r="AA146" s="74" t="s">
        <v>2</v>
      </c>
      <c r="AB146" s="75"/>
      <c r="AC146" s="422">
        <f>ABS(INDEX(AC:AC,MATCH(AC142,$AA:$AA,0)+8)+INDEX(AC:AC,MATCH(AC142,$AA:$AA,0)+9)+INDEX(AC:AC,MATCH(AC142,$AA:$AA,0)+10))</f>
        <v>156</v>
      </c>
      <c r="AD146" s="423"/>
      <c r="AE146" s="422">
        <f>ABS(INDEX(AE:AE,MATCH(AE142,$AA:$AA,0)+8)+INDEX(AE:AE,MATCH(AE142,$AA:$AA,0)+9)+INDEX(AE:AE,MATCH(AE142,$AA:$AA,0)+10))</f>
        <v>152</v>
      </c>
      <c r="AF146" s="423"/>
      <c r="AG146" s="422">
        <f>ABS(INDEX(AG:AG,MATCH(AG142,$AA:$AA,0)+8)+INDEX(AG:AG,MATCH(AG142,$AA:$AA,0)+9)+INDEX(AG:AG,MATCH(AG142,$AA:$AA,0)+10))</f>
        <v>170</v>
      </c>
      <c r="AH146" s="423"/>
      <c r="AI146" s="422">
        <f>ABS(INDEX(AI:AI,MATCH(AI142,$AA:$AA,0)+8)+INDEX(AI:AI,MATCH(AI142,$AA:$AA,0)+9)+INDEX(AI:AI,MATCH(AI142,$AA:$AA,0)+10))</f>
        <v>157</v>
      </c>
      <c r="AJ146" s="423"/>
      <c r="AK146" s="422">
        <f>ABS(INDEX(AK:AK,MATCH(AK142,$AA:$AA,0)+8)+INDEX(AK:AK,MATCH(AK142,$AA:$AA,0)+9)+INDEX(AK:AK,MATCH(AK142,$AA:$AA,0)+10))</f>
        <v>194</v>
      </c>
      <c r="AL146" s="423"/>
      <c r="AM146" s="422">
        <f>ABS(INDEX(AM:AM,MATCH(AM142,$AA:$AA,0)+8)+INDEX(AM:AM,MATCH(AM142,$AA:$AA,0)+9)+INDEX(AM:AM,MATCH(AM142,$AA:$AA,0)+10))</f>
        <v>162</v>
      </c>
      <c r="AN146" s="423"/>
      <c r="AO146" s="422">
        <f>ABS(INDEX(AO:AO,MATCH(AO142,$AA:$AA,0)+8)+INDEX(AO:AO,MATCH(AO142,$AA:$AA,0)+9)+INDEX(AO:AO,MATCH(AO142,$AA:$AA,0)+10))</f>
        <v>171</v>
      </c>
      <c r="AP146" s="423"/>
      <c r="AQ146" s="422">
        <f>ABS(INDEX(AQ:AQ,MATCH(AQ142,$AA:$AA,0)+8)+INDEX(AQ:AQ,MATCH(AQ142,$AA:$AA,0)+9)+INDEX(AQ:AQ,MATCH(AQ142,$AA:$AA,0)+10))</f>
        <v>204</v>
      </c>
      <c r="AR146" s="423"/>
      <c r="AS146" s="422">
        <f>ABS(INDEX(AS:AS,MATCH(AS142,$AA:$AA,0)+8)+INDEX(AS:AS,MATCH(AS142,$AA:$AA,0)+9)+INDEX(AS:AS,MATCH(AS142,$AA:$AA,0)+10))</f>
        <v>236</v>
      </c>
      <c r="AT146" s="423"/>
      <c r="AU146" s="1"/>
      <c r="AV146" s="1"/>
      <c r="AW146" s="83"/>
      <c r="AX146" s="84"/>
      <c r="BA146" s="149"/>
      <c r="BB146" s="150"/>
      <c r="BC146" s="151"/>
      <c r="BQ146" s="153"/>
      <c r="BR146" s="151"/>
      <c r="BV146" s="151"/>
      <c r="BZ146" s="151"/>
    </row>
    <row r="147" spans="1:78" ht="15.9" customHeight="1" x14ac:dyDescent="0.25">
      <c r="B147" s="391" t="str">
        <f t="shared" si="179"/>
        <v>Spieler 3</v>
      </c>
      <c r="C147" s="392" t="str">
        <f t="shared" si="180"/>
        <v/>
      </c>
      <c r="D147" s="393">
        <f>IF(AC147=301,"",AC147)</f>
        <v>143</v>
      </c>
      <c r="E147" s="393" t="str">
        <f>IF(AD147=0,"",AD147)</f>
        <v/>
      </c>
      <c r="F147" s="393">
        <f>IF(AE147=301,"",AE147)</f>
        <v>134</v>
      </c>
      <c r="G147" s="393" t="str">
        <f>IF(AF147=0,"",AF147)</f>
        <v/>
      </c>
      <c r="H147" s="393">
        <f>IF(AG147=301,"",AG147)</f>
        <v>181</v>
      </c>
      <c r="I147" s="393" t="str">
        <f>IF(AH147=0,"",AH147)</f>
        <v/>
      </c>
      <c r="J147" s="393">
        <f>IF(AI147=301,"",AI147)</f>
        <v>186</v>
      </c>
      <c r="K147" s="393" t="str">
        <f>IF(AJ147=0,"",AJ147)</f>
        <v/>
      </c>
      <c r="L147" s="393">
        <f>IF(AK147=301,"",AK147)</f>
        <v>136</v>
      </c>
      <c r="M147" s="393" t="str">
        <f>IF(AL147=0,"",AL147)</f>
        <v/>
      </c>
      <c r="N147" s="393">
        <f>IF(AM147=301,"",AM147)</f>
        <v>170</v>
      </c>
      <c r="O147" s="393" t="str">
        <f>IF(AN147=0,"",AN147)</f>
        <v/>
      </c>
      <c r="P147" s="393">
        <f>IF(AO147=301,"",AO147)</f>
        <v>190</v>
      </c>
      <c r="Q147" s="393" t="str">
        <f>IF(AP147=0,"",AP147)</f>
        <v/>
      </c>
      <c r="R147" s="393">
        <f>IF(AQ147=301,"",AQ147)</f>
        <v>172</v>
      </c>
      <c r="S147" s="393" t="str">
        <f>IF(AR147=0,"",AR147)</f>
        <v/>
      </c>
      <c r="T147" s="393">
        <f>IF(AS147=301,"",AS147)</f>
        <v>191</v>
      </c>
      <c r="U147" s="393" t="str">
        <f>IF(AT147=0,"",AT147)</f>
        <v/>
      </c>
      <c r="V147" s="404"/>
      <c r="W147" s="404"/>
      <c r="AA147" s="74" t="s">
        <v>3</v>
      </c>
      <c r="AB147" s="75"/>
      <c r="AC147" s="422">
        <f>ABS(INDEX(AC:AC,MATCH(AC142,$AA:$AA,0)+11)+INDEX(AC:AC,MATCH(AC142,$AA:$AA,0)+12)+INDEX(AC:AC,MATCH(AC142,$AA:$AA,0)+13))</f>
        <v>143</v>
      </c>
      <c r="AD147" s="423"/>
      <c r="AE147" s="422">
        <f>ABS(INDEX(AE:AE,MATCH(AE142,$AA:$AA,0)+11)+INDEX(AE:AE,MATCH(AE142,$AA:$AA,0)+12)+INDEX(AE:AE,MATCH(AE142,$AA:$AA,0)+13))</f>
        <v>134</v>
      </c>
      <c r="AF147" s="423"/>
      <c r="AG147" s="422">
        <f>ABS(INDEX(AG:AG,MATCH(AG142,$AA:$AA,0)+11)+INDEX(AG:AG,MATCH(AG142,$AA:$AA,0)+12)+INDEX(AG:AG,MATCH(AG142,$AA:$AA,0)+13))</f>
        <v>181</v>
      </c>
      <c r="AH147" s="423"/>
      <c r="AI147" s="422">
        <f>ABS(INDEX(AI:AI,MATCH(AI142,$AA:$AA,0)+11)+INDEX(AI:AI,MATCH(AI142,$AA:$AA,0)+12)+INDEX(AI:AI,MATCH(AI142,$AA:$AA,0)+13))</f>
        <v>186</v>
      </c>
      <c r="AJ147" s="423"/>
      <c r="AK147" s="422">
        <f>ABS(INDEX(AK:AK,MATCH(AK142,$AA:$AA,0)+11)+INDEX(AK:AK,MATCH(AK142,$AA:$AA,0)+12)+INDEX(AK:AK,MATCH(AK142,$AA:$AA,0)+13))</f>
        <v>136</v>
      </c>
      <c r="AL147" s="423"/>
      <c r="AM147" s="422">
        <f>ABS(INDEX(AM:AM,MATCH(AM142,$AA:$AA,0)+11)+INDEX(AM:AM,MATCH(AM142,$AA:$AA,0)+12)+INDEX(AM:AM,MATCH(AM142,$AA:$AA,0)+13))</f>
        <v>170</v>
      </c>
      <c r="AN147" s="423"/>
      <c r="AO147" s="422">
        <f>ABS(INDEX(AO:AO,MATCH(AO142,$AA:$AA,0)+11)+INDEX(AO:AO,MATCH(AO142,$AA:$AA,0)+12)+INDEX(AO:AO,MATCH(AO142,$AA:$AA,0)+13))</f>
        <v>190</v>
      </c>
      <c r="AP147" s="423"/>
      <c r="AQ147" s="422">
        <f>ABS(INDEX(AQ:AQ,MATCH(AQ142,$AA:$AA,0)+11)+INDEX(AQ:AQ,MATCH(AQ142,$AA:$AA,0)+12)+INDEX(AQ:AQ,MATCH(AQ142,$AA:$AA,0)+13))</f>
        <v>172</v>
      </c>
      <c r="AR147" s="423"/>
      <c r="AS147" s="422">
        <f>ABS(INDEX(AS:AS,MATCH(AS142,$AA:$AA,0)+11)+INDEX(AS:AS,MATCH(AS142,$AA:$AA,0)+12)+INDEX(AS:AS,MATCH(AS142,$AA:$AA,0)+13))</f>
        <v>191</v>
      </c>
      <c r="AT147" s="423"/>
      <c r="AU147" s="1"/>
      <c r="AV147" s="1"/>
      <c r="AW147" s="83"/>
      <c r="AX147" s="84"/>
      <c r="BA147" s="149"/>
      <c r="BB147" s="150"/>
      <c r="BC147" s="151"/>
      <c r="BQ147" s="153"/>
      <c r="BR147" s="151"/>
      <c r="BV147" s="151"/>
      <c r="BZ147" s="151"/>
    </row>
    <row r="148" spans="1:78" ht="15.9" customHeight="1" x14ac:dyDescent="0.25">
      <c r="B148" s="391" t="str">
        <f t="shared" si="179"/>
        <v>Spieler 4</v>
      </c>
      <c r="C148" s="392" t="str">
        <f t="shared" si="180"/>
        <v/>
      </c>
      <c r="D148" s="393">
        <f>IF(AC148=301,"",AC148)</f>
        <v>188</v>
      </c>
      <c r="E148" s="393" t="str">
        <f>IF(AD148=0,"",AD148)</f>
        <v/>
      </c>
      <c r="F148" s="393">
        <f>IF(AE148=301,"",AE148)</f>
        <v>199</v>
      </c>
      <c r="G148" s="393" t="str">
        <f>IF(AF148=0,"",AF148)</f>
        <v/>
      </c>
      <c r="H148" s="393">
        <f>IF(AG148=301,"",AG148)</f>
        <v>156</v>
      </c>
      <c r="I148" s="393" t="str">
        <f>IF(AH148=0,"",AH148)</f>
        <v/>
      </c>
      <c r="J148" s="393">
        <f>IF(AI148=301,"",AI148)</f>
        <v>166</v>
      </c>
      <c r="K148" s="393" t="str">
        <f>IF(AJ148=0,"",AJ148)</f>
        <v/>
      </c>
      <c r="L148" s="393">
        <f>IF(AK148=301,"",AK148)</f>
        <v>190</v>
      </c>
      <c r="M148" s="393" t="str">
        <f>IF(AL148=0,"",AL148)</f>
        <v/>
      </c>
      <c r="N148" s="393">
        <f>IF(AM148=301,"",AM148)</f>
        <v>189</v>
      </c>
      <c r="O148" s="393" t="str">
        <f>IF(AN148=0,"",AN148)</f>
        <v/>
      </c>
      <c r="P148" s="393">
        <f>IF(AO148=301,"",AO148)</f>
        <v>132</v>
      </c>
      <c r="Q148" s="393" t="str">
        <f>IF(AP148=0,"",AP148)</f>
        <v/>
      </c>
      <c r="R148" s="393">
        <f>IF(AQ148=301,"",AQ148)</f>
        <v>266</v>
      </c>
      <c r="S148" s="393" t="str">
        <f>IF(AR148=0,"",AR148)</f>
        <v/>
      </c>
      <c r="T148" s="393">
        <f>IF(AS148=301,"",AS148)</f>
        <v>161</v>
      </c>
      <c r="U148" s="393" t="str">
        <f>IF(AT148=0,"",AT148)</f>
        <v/>
      </c>
      <c r="V148" s="404"/>
      <c r="W148" s="404"/>
      <c r="AA148" s="74" t="s">
        <v>11</v>
      </c>
      <c r="AB148" s="75"/>
      <c r="AC148" s="422">
        <f>ABS(INDEX(AC:AC,MATCH(AC142,$AA:$AA,0)+14)+INDEX(AC:AC,MATCH(AC142,$AA:$AA,0)+15)+INDEX(AC:AC,MATCH(AC142,$AA:$AA,0)+16))</f>
        <v>188</v>
      </c>
      <c r="AD148" s="423"/>
      <c r="AE148" s="422">
        <f>ABS(INDEX(AE:AE,MATCH(AE142,$AA:$AA,0)+14)+INDEX(AE:AE,MATCH(AE142,$AA:$AA,0)+15)+INDEX(AE:AE,MATCH(AE142,$AA:$AA,0)+16))</f>
        <v>199</v>
      </c>
      <c r="AF148" s="423"/>
      <c r="AG148" s="422">
        <f>ABS(INDEX(AG:AG,MATCH(AG142,$AA:$AA,0)+14)+INDEX(AG:AG,MATCH(AG142,$AA:$AA,0)+15)+INDEX(AG:AG,MATCH(AG142,$AA:$AA,0)+16))</f>
        <v>156</v>
      </c>
      <c r="AH148" s="423"/>
      <c r="AI148" s="422">
        <f>ABS(INDEX(AI:AI,MATCH(AI142,$AA:$AA,0)+14)+INDEX(AI:AI,MATCH(AI142,$AA:$AA,0)+15)+INDEX(AI:AI,MATCH(AI142,$AA:$AA,0)+16))</f>
        <v>166</v>
      </c>
      <c r="AJ148" s="423"/>
      <c r="AK148" s="422">
        <f>ABS(INDEX(AK:AK,MATCH(AK142,$AA:$AA,0)+14)+INDEX(AK:AK,MATCH(AK142,$AA:$AA,0)+15)+INDEX(AK:AK,MATCH(AK142,$AA:$AA,0)+16))</f>
        <v>190</v>
      </c>
      <c r="AL148" s="423"/>
      <c r="AM148" s="422">
        <f>ABS(INDEX(AM:AM,MATCH(AM142,$AA:$AA,0)+14)+INDEX(AM:AM,MATCH(AM142,$AA:$AA,0)+15)+INDEX(AM:AM,MATCH(AM142,$AA:$AA,0)+16))</f>
        <v>189</v>
      </c>
      <c r="AN148" s="423"/>
      <c r="AO148" s="422">
        <f>ABS(INDEX(AO:AO,MATCH(AO142,$AA:$AA,0)+14)+INDEX(AO:AO,MATCH(AO142,$AA:$AA,0)+15)+INDEX(AO:AO,MATCH(AO142,$AA:$AA,0)+16))</f>
        <v>132</v>
      </c>
      <c r="AP148" s="423"/>
      <c r="AQ148" s="422">
        <f>ABS(INDEX(AQ:AQ,MATCH(AQ142,$AA:$AA,0)+14)+INDEX(AQ:AQ,MATCH(AQ142,$AA:$AA,0)+15)+INDEX(AQ:AQ,MATCH(AQ142,$AA:$AA,0)+16))</f>
        <v>266</v>
      </c>
      <c r="AR148" s="423"/>
      <c r="AS148" s="422">
        <f>ABS(INDEX(AS:AS,MATCH(AS142,$AA:$AA,0)+14)+INDEX(AS:AS,MATCH(AS142,$AA:$AA,0)+15)+INDEX(AS:AS,MATCH(AS142,$AA:$AA,0)+16))</f>
        <v>161</v>
      </c>
      <c r="AT148" s="423"/>
      <c r="AU148" s="1"/>
      <c r="AV148" s="1"/>
      <c r="AW148" s="83"/>
      <c r="AX148" s="84"/>
      <c r="BA148" s="149"/>
      <c r="BB148" s="150"/>
      <c r="BC148" s="151"/>
      <c r="BQ148" s="153"/>
      <c r="BR148" s="151"/>
      <c r="BV148" s="151"/>
      <c r="BZ148" s="151"/>
    </row>
    <row r="149" spans="1:78" ht="15.9" customHeight="1" x14ac:dyDescent="0.25">
      <c r="B149" s="388" t="str">
        <f t="shared" si="179"/>
        <v>Gesamt</v>
      </c>
      <c r="C149" s="389" t="str">
        <f t="shared" si="180"/>
        <v/>
      </c>
      <c r="D149" s="394">
        <f>IF(AC149=1505,"",AC149)</f>
        <v>649</v>
      </c>
      <c r="E149" s="394" t="str">
        <f>IF(AD149=0,"",AD149)</f>
        <v/>
      </c>
      <c r="F149" s="394">
        <f>IF(AE149=1505,"",AE149)</f>
        <v>681</v>
      </c>
      <c r="G149" s="394" t="str">
        <f>IF(AF149=0,"",AF149)</f>
        <v/>
      </c>
      <c r="H149" s="394">
        <f>IF(AG149=1505,"",AG149)</f>
        <v>663</v>
      </c>
      <c r="I149" s="394" t="str">
        <f>IF(AH149=0,"",AH149)</f>
        <v/>
      </c>
      <c r="J149" s="394">
        <f>IF(AI149=1505,"",AI149)</f>
        <v>751</v>
      </c>
      <c r="K149" s="394" t="str">
        <f>IF(AJ149=0,"",AJ149)</f>
        <v/>
      </c>
      <c r="L149" s="394">
        <f>IF(AK149=1505,"",AK149)</f>
        <v>714</v>
      </c>
      <c r="M149" s="394" t="str">
        <f>IF(AL149=0,"",AL149)</f>
        <v/>
      </c>
      <c r="N149" s="394">
        <f>IF(AM149=1505,"",AM149)</f>
        <v>679</v>
      </c>
      <c r="O149" s="394" t="str">
        <f>IF(AN149=0,"",AN149)</f>
        <v/>
      </c>
      <c r="P149" s="394">
        <f>IF(AO149=1505,"",AO149)</f>
        <v>688</v>
      </c>
      <c r="Q149" s="394" t="str">
        <f>IF(AP149=0,"",AP149)</f>
        <v/>
      </c>
      <c r="R149" s="394">
        <f>IF(AQ149=1505,"",AQ149)</f>
        <v>798</v>
      </c>
      <c r="S149" s="394" t="str">
        <f>IF(AR149=0,"",AR149)</f>
        <v/>
      </c>
      <c r="T149" s="394">
        <f>IF(AS149=1505,"",AS149)</f>
        <v>799</v>
      </c>
      <c r="U149" s="394" t="str">
        <f>IF(AT149=0,"",AT149)</f>
        <v/>
      </c>
      <c r="V149" s="290"/>
      <c r="W149" s="290"/>
      <c r="AA149" s="76" t="s">
        <v>960</v>
      </c>
      <c r="AB149" s="77"/>
      <c r="AC149" s="388">
        <f>SUM(AC145:AC148)</f>
        <v>649</v>
      </c>
      <c r="AD149" s="389"/>
      <c r="AE149" s="388">
        <f>SUM(AE145:AE148)</f>
        <v>681</v>
      </c>
      <c r="AF149" s="389"/>
      <c r="AG149" s="388">
        <f>SUM(AG145:AG148)</f>
        <v>663</v>
      </c>
      <c r="AH149" s="389"/>
      <c r="AI149" s="388">
        <f>SUM(AI145:AI148)</f>
        <v>751</v>
      </c>
      <c r="AJ149" s="389"/>
      <c r="AK149" s="388">
        <f>SUM(AK145:AK148)</f>
        <v>714</v>
      </c>
      <c r="AL149" s="389"/>
      <c r="AM149" s="388">
        <f>SUM(AM145:AM148)</f>
        <v>679</v>
      </c>
      <c r="AN149" s="389"/>
      <c r="AO149" s="388">
        <f>SUM(AO145:AO148)</f>
        <v>688</v>
      </c>
      <c r="AP149" s="389"/>
      <c r="AQ149" s="388">
        <f>SUM(AQ145:AQ148)</f>
        <v>798</v>
      </c>
      <c r="AR149" s="389"/>
      <c r="AS149" s="388">
        <f>SUM(AS145:AS148)</f>
        <v>799</v>
      </c>
      <c r="AT149" s="389"/>
      <c r="AU149" s="69"/>
      <c r="AV149" s="69"/>
      <c r="AW149" s="83"/>
      <c r="AX149" s="84"/>
      <c r="BA149" s="149"/>
      <c r="BB149" s="150"/>
      <c r="BC149" s="151"/>
      <c r="BQ149" s="153"/>
      <c r="BR149" s="151"/>
      <c r="BV149" s="151"/>
      <c r="BZ149" s="151"/>
    </row>
    <row r="150" spans="1:78" ht="10.5" customHeight="1" x14ac:dyDescent="0.25">
      <c r="B150" s="78"/>
      <c r="C150" s="6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AA150" s="78"/>
      <c r="AB150" s="69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83"/>
      <c r="AX150" s="84"/>
      <c r="BA150" s="149"/>
      <c r="BB150" s="150"/>
      <c r="BC150" s="151"/>
      <c r="BQ150" s="153"/>
      <c r="BR150" s="151"/>
      <c r="BV150" s="151"/>
      <c r="BZ150" s="151"/>
    </row>
    <row r="151" spans="1:78" ht="21" customHeight="1" x14ac:dyDescent="0.4">
      <c r="B151" s="28" t="str">
        <f>AA151</f>
        <v>Team-Nr.</v>
      </c>
      <c r="C151" s="29"/>
      <c r="D151" s="28" t="str">
        <f>AC151</f>
        <v>Liga:</v>
      </c>
      <c r="E151" s="31"/>
      <c r="F151" s="390" t="str">
        <f>AE151</f>
        <v>Bayernliga Herren</v>
      </c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2"/>
      <c r="S151" s="33" t="s">
        <v>955</v>
      </c>
      <c r="T151" s="34"/>
      <c r="U151" s="401" t="str">
        <f>AT151</f>
        <v>04.10./05.10.</v>
      </c>
      <c r="V151" s="402"/>
      <c r="W151" s="403"/>
      <c r="X151" s="386"/>
      <c r="Y151" s="387"/>
      <c r="Z151" s="387"/>
      <c r="AA151" s="28" t="s">
        <v>974</v>
      </c>
      <c r="AB151" s="29"/>
      <c r="AC151" s="30" t="s">
        <v>953</v>
      </c>
      <c r="AD151" s="31"/>
      <c r="AE151" s="29" t="str">
        <f>Schlüssel!$C$1</f>
        <v>Bayernliga Herren</v>
      </c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32"/>
      <c r="AR151" s="33" t="s">
        <v>955</v>
      </c>
      <c r="AS151" s="34"/>
      <c r="AT151" s="401" t="str">
        <f>VLOOKUP(AS152,Spielorte!$A$1:$C$6,2)</f>
        <v>04.10./05.10.</v>
      </c>
      <c r="AU151" s="402"/>
      <c r="AV151" s="403"/>
      <c r="AW151" s="83"/>
      <c r="AX151" s="84"/>
      <c r="BA151" s="149" t="s">
        <v>1117</v>
      </c>
      <c r="BB151" s="150" t="s">
        <v>972</v>
      </c>
      <c r="BC151" s="151" t="s">
        <v>991</v>
      </c>
      <c r="BD151" s="152" t="s">
        <v>990</v>
      </c>
      <c r="BE151" s="152" t="s">
        <v>972</v>
      </c>
      <c r="BF151" s="152" t="s">
        <v>992</v>
      </c>
      <c r="BG151" s="152" t="s">
        <v>1028</v>
      </c>
      <c r="BH151" s="152" t="s">
        <v>1118</v>
      </c>
      <c r="BI151" s="152" t="s">
        <v>1119</v>
      </c>
      <c r="BJ151" s="152" t="s">
        <v>1120</v>
      </c>
      <c r="BK151" s="152" t="s">
        <v>1121</v>
      </c>
      <c r="BL151" s="152" t="s">
        <v>1122</v>
      </c>
      <c r="BM151" s="152" t="s">
        <v>1129</v>
      </c>
      <c r="BN151" s="152" t="s">
        <v>1130</v>
      </c>
      <c r="BO151" s="152" t="s">
        <v>1131</v>
      </c>
      <c r="BP151" s="152" t="s">
        <v>1132</v>
      </c>
      <c r="BQ151" s="153" t="s">
        <v>1123</v>
      </c>
      <c r="BR151" s="151" t="s">
        <v>993</v>
      </c>
      <c r="BS151" s="152" t="s">
        <v>1124</v>
      </c>
      <c r="BT151" s="152" t="s">
        <v>1125</v>
      </c>
      <c r="BU151" s="152" t="s">
        <v>991</v>
      </c>
      <c r="BV151" s="151" t="s">
        <v>993</v>
      </c>
      <c r="BW151" s="153" t="s">
        <v>1126</v>
      </c>
      <c r="BX151" s="152" t="s">
        <v>1127</v>
      </c>
      <c r="BY151" s="152" t="s">
        <v>1128</v>
      </c>
      <c r="BZ151" s="151" t="s">
        <v>993</v>
      </c>
    </row>
    <row r="152" spans="1:78" ht="17.25" customHeight="1" thickBot="1" x14ac:dyDescent="0.45">
      <c r="B152" s="37">
        <f>AA152</f>
        <v>6</v>
      </c>
      <c r="D152" s="30" t="s">
        <v>954</v>
      </c>
      <c r="E152" s="38"/>
      <c r="F152" s="400" t="str">
        <f>AE152</f>
        <v>Regensburg Super Bowl</v>
      </c>
      <c r="G152" s="400"/>
      <c r="H152" s="400"/>
      <c r="I152" s="400"/>
      <c r="J152" s="400"/>
      <c r="K152" s="400"/>
      <c r="L152" s="400"/>
      <c r="M152" s="400"/>
      <c r="N152" s="400"/>
      <c r="O152" s="400"/>
      <c r="P152" s="39"/>
      <c r="Q152" s="39"/>
      <c r="S152" s="33" t="s">
        <v>952</v>
      </c>
      <c r="T152" s="40">
        <f>AS152</f>
        <v>1</v>
      </c>
      <c r="U152" s="34"/>
      <c r="V152" s="34"/>
      <c r="Z152" s="36"/>
      <c r="AA152" s="37">
        <v>6</v>
      </c>
      <c r="AC152" s="30" t="s">
        <v>954</v>
      </c>
      <c r="AD152" s="38"/>
      <c r="AE152" s="85" t="str">
        <f>VLOOKUP(AS152,Spielorte!$A$1:$C$6,3)</f>
        <v>Regensburg Super Bowl</v>
      </c>
      <c r="AF152" s="85"/>
      <c r="AG152" s="85"/>
      <c r="AH152" s="85"/>
      <c r="AI152" s="85"/>
      <c r="AJ152" s="85"/>
      <c r="AK152" s="85"/>
      <c r="AL152" s="85"/>
      <c r="AM152" s="85"/>
      <c r="AN152" s="85"/>
      <c r="AO152" s="39"/>
      <c r="AP152" s="39"/>
      <c r="AR152" s="33" t="s">
        <v>952</v>
      </c>
      <c r="AS152" s="40">
        <v>1</v>
      </c>
      <c r="AT152" s="34"/>
      <c r="AU152" s="34"/>
      <c r="AW152" s="83"/>
      <c r="AX152" s="84"/>
      <c r="BA152" s="149"/>
      <c r="BB152" s="150"/>
      <c r="BC152" s="151"/>
      <c r="BQ152" s="153"/>
      <c r="BR152" s="151"/>
      <c r="BV152" s="151"/>
      <c r="BW152" s="153"/>
      <c r="BZ152" s="151"/>
    </row>
    <row r="153" spans="1:78" ht="15.75" customHeight="1" thickBot="1" x14ac:dyDescent="0.3">
      <c r="B153" s="41" t="str">
        <f>VLOOKUP(B152,Schlüssel!$A$5:$B$14,2)</f>
        <v>Bajuwaren München 1</v>
      </c>
      <c r="C153" s="42"/>
      <c r="D153" s="43"/>
      <c r="E153" s="44"/>
      <c r="F153" s="45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AA153" s="41" t="str">
        <f>VLOOKUP(AA152,Schlüssel!$A$5:$B$14,2)</f>
        <v>Bajuwaren München 1</v>
      </c>
      <c r="AB153" s="42"/>
      <c r="AC153" s="43"/>
      <c r="AD153" s="44"/>
      <c r="AE153" s="45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W153" s="83"/>
      <c r="AX153" s="84"/>
      <c r="BA153" s="149"/>
      <c r="BB153" s="150"/>
      <c r="BC153" s="151"/>
      <c r="BQ153" s="153"/>
      <c r="BR153" s="151"/>
      <c r="BV153" s="151"/>
      <c r="BW153" s="153"/>
      <c r="BZ153" s="151"/>
    </row>
    <row r="154" spans="1:78" ht="13.8" thickBot="1" x14ac:dyDescent="0.3">
      <c r="A154" s="4"/>
      <c r="B154" s="28"/>
      <c r="C154" s="47"/>
      <c r="D154" s="48" t="s">
        <v>10</v>
      </c>
      <c r="E154" s="28">
        <f>VLOOKUP($B$2,Schlüssel!$A$5:$DZ$14,13)</f>
        <v>7</v>
      </c>
      <c r="F154" s="49" t="s">
        <v>10</v>
      </c>
      <c r="G154" s="28">
        <f>VLOOKUP($B$2,Schlüssel!$A$5:$DZ$14,14)</f>
        <v>6</v>
      </c>
      <c r="H154" s="49" t="s">
        <v>10</v>
      </c>
      <c r="I154" s="28">
        <f>VLOOKUP($B$2,Schlüssel!$A$5:$DZ$14,15)</f>
        <v>9</v>
      </c>
      <c r="J154" s="49" t="s">
        <v>10</v>
      </c>
      <c r="K154" s="28">
        <f>VLOOKUP($B$2,Schlüssel!$A$5:$DZ$14,16)</f>
        <v>11</v>
      </c>
      <c r="L154" s="49" t="s">
        <v>10</v>
      </c>
      <c r="M154" s="28">
        <f>VLOOKUP($B$2,Schlüssel!$A$5:$DZ$14,17)</f>
        <v>3</v>
      </c>
      <c r="N154" s="49" t="s">
        <v>10</v>
      </c>
      <c r="O154" s="28">
        <f>VLOOKUP($B$2,Schlüssel!$A$5:$DZ$14,18)</f>
        <v>5</v>
      </c>
      <c r="P154" s="49" t="s">
        <v>10</v>
      </c>
      <c r="Q154" s="28">
        <f>VLOOKUP($B$2,Schlüssel!$A$5:$DZ$14,19)</f>
        <v>12</v>
      </c>
      <c r="R154" s="49" t="s">
        <v>10</v>
      </c>
      <c r="S154" s="28">
        <f>VLOOKUP($B$2,Schlüssel!$A$5:$DZ$14,20)</f>
        <v>10</v>
      </c>
      <c r="T154" s="49" t="s">
        <v>10</v>
      </c>
      <c r="U154" s="28">
        <f>VLOOKUP($B$2,Schlüssel!$A$5:$DZ$14,21)</f>
        <v>4</v>
      </c>
      <c r="Z154" s="2"/>
      <c r="AA154" s="28"/>
      <c r="AB154" s="47"/>
      <c r="AC154" s="48" t="s">
        <v>10</v>
      </c>
      <c r="AD154" s="28">
        <f>VLOOKUP($AA152,Schlüssel!$A$5:$DZ$14,13)</f>
        <v>4</v>
      </c>
      <c r="AE154" s="49" t="s">
        <v>10</v>
      </c>
      <c r="AF154" s="28">
        <f>VLOOKUP($AA152,Schlüssel!$A$5:$DZ$14,14)</f>
        <v>7</v>
      </c>
      <c r="AG154" s="49" t="s">
        <v>10</v>
      </c>
      <c r="AH154" s="28">
        <f>VLOOKUP($AA152,Schlüssel!$A$5:$DZ$14,15)</f>
        <v>10</v>
      </c>
      <c r="AI154" s="49" t="s">
        <v>10</v>
      </c>
      <c r="AJ154" s="28">
        <f>VLOOKUP($AA152,Schlüssel!$A$5:$DZ$14,16)</f>
        <v>3</v>
      </c>
      <c r="AK154" s="49" t="s">
        <v>10</v>
      </c>
      <c r="AL154" s="28">
        <f>VLOOKUP($AA152,Schlüssel!$A$5:$DZ$14,17)</f>
        <v>6</v>
      </c>
      <c r="AM154" s="49" t="s">
        <v>10</v>
      </c>
      <c r="AN154" s="28">
        <f>VLOOKUP($AA152,Schlüssel!$A$5:$DZ$14,18)</f>
        <v>11</v>
      </c>
      <c r="AO154" s="49" t="s">
        <v>10</v>
      </c>
      <c r="AP154" s="28">
        <f>VLOOKUP($AA152,Schlüssel!$A$5:$DZ$14,19)</f>
        <v>9</v>
      </c>
      <c r="AQ154" s="49" t="s">
        <v>10</v>
      </c>
      <c r="AR154" s="28">
        <f>VLOOKUP($AA152,Schlüssel!$A$5:$DZ$14,20)</f>
        <v>8</v>
      </c>
      <c r="AS154" s="49" t="s">
        <v>10</v>
      </c>
      <c r="AT154" s="28">
        <f>VLOOKUP($AA152,Schlüssel!$A$5:$DZ$14,21)</f>
        <v>12</v>
      </c>
      <c r="AW154" s="83"/>
      <c r="AX154" s="84"/>
      <c r="BA154" s="149"/>
      <c r="BB154" s="150"/>
      <c r="BC154" s="151"/>
      <c r="BQ154" s="153"/>
      <c r="BR154" s="151"/>
      <c r="BV154" s="151"/>
      <c r="BW154" s="153"/>
      <c r="BZ154" s="151"/>
    </row>
    <row r="155" spans="1:78" ht="20.25" customHeight="1" x14ac:dyDescent="0.25">
      <c r="B155" s="50" t="s">
        <v>1</v>
      </c>
      <c r="C155" s="51"/>
      <c r="D155" s="388" t="s">
        <v>961</v>
      </c>
      <c r="E155" s="389"/>
      <c r="F155" s="388" t="s">
        <v>962</v>
      </c>
      <c r="G155" s="389"/>
      <c r="H155" s="388" t="s">
        <v>963</v>
      </c>
      <c r="I155" s="389"/>
      <c r="J155" s="388" t="s">
        <v>964</v>
      </c>
      <c r="K155" s="389"/>
      <c r="L155" s="388" t="s">
        <v>965</v>
      </c>
      <c r="M155" s="389"/>
      <c r="N155" s="388" t="s">
        <v>966</v>
      </c>
      <c r="O155" s="389"/>
      <c r="P155" s="388" t="s">
        <v>967</v>
      </c>
      <c r="Q155" s="389"/>
      <c r="R155" s="388" t="s">
        <v>968</v>
      </c>
      <c r="S155" s="389"/>
      <c r="T155" s="388" t="s">
        <v>969</v>
      </c>
      <c r="U155" s="389"/>
      <c r="V155" s="416" t="s">
        <v>960</v>
      </c>
      <c r="W155" s="417"/>
      <c r="AA155" s="50" t="s">
        <v>1</v>
      </c>
      <c r="AB155" s="51"/>
      <c r="AC155" s="76" t="s">
        <v>961</v>
      </c>
      <c r="AD155" s="77"/>
      <c r="AE155" s="76" t="s">
        <v>962</v>
      </c>
      <c r="AF155" s="77"/>
      <c r="AG155" s="76" t="s">
        <v>963</v>
      </c>
      <c r="AH155" s="77"/>
      <c r="AI155" s="76" t="s">
        <v>964</v>
      </c>
      <c r="AJ155" s="77"/>
      <c r="AK155" s="76" t="s">
        <v>965</v>
      </c>
      <c r="AL155" s="77"/>
      <c r="AM155" s="76" t="s">
        <v>966</v>
      </c>
      <c r="AN155" s="77"/>
      <c r="AO155" s="76" t="s">
        <v>967</v>
      </c>
      <c r="AP155" s="77"/>
      <c r="AQ155" s="76" t="s">
        <v>968</v>
      </c>
      <c r="AR155" s="77"/>
      <c r="AS155" s="76" t="s">
        <v>969</v>
      </c>
      <c r="AT155" s="86"/>
      <c r="AU155" s="87" t="s">
        <v>960</v>
      </c>
      <c r="AV155" s="88"/>
      <c r="AW155" s="83"/>
      <c r="AX155" s="84"/>
      <c r="BA155" s="149"/>
      <c r="BB155" s="150"/>
      <c r="BC155" s="151"/>
      <c r="BQ155" s="153"/>
      <c r="BR155" s="151"/>
      <c r="BV155" s="151"/>
      <c r="BZ155" s="151"/>
    </row>
    <row r="156" spans="1:78" ht="15" customHeight="1" thickBot="1" x14ac:dyDescent="0.3">
      <c r="B156" s="52" t="s">
        <v>970</v>
      </c>
      <c r="C156" s="53" t="s">
        <v>971</v>
      </c>
      <c r="D156" s="54" t="s">
        <v>972</v>
      </c>
      <c r="E156" s="54" t="s">
        <v>973</v>
      </c>
      <c r="F156" s="54" t="s">
        <v>972</v>
      </c>
      <c r="G156" s="54" t="s">
        <v>973</v>
      </c>
      <c r="H156" s="54" t="s">
        <v>972</v>
      </c>
      <c r="I156" s="54" t="s">
        <v>973</v>
      </c>
      <c r="J156" s="54" t="s">
        <v>972</v>
      </c>
      <c r="K156" s="54" t="s">
        <v>973</v>
      </c>
      <c r="L156" s="54" t="s">
        <v>972</v>
      </c>
      <c r="M156" s="54" t="s">
        <v>973</v>
      </c>
      <c r="N156" s="54" t="s">
        <v>972</v>
      </c>
      <c r="O156" s="54" t="s">
        <v>973</v>
      </c>
      <c r="P156" s="54" t="s">
        <v>972</v>
      </c>
      <c r="Q156" s="54" t="s">
        <v>973</v>
      </c>
      <c r="R156" s="54" t="s">
        <v>972</v>
      </c>
      <c r="S156" s="54" t="s">
        <v>973</v>
      </c>
      <c r="T156" s="54" t="s">
        <v>972</v>
      </c>
      <c r="U156" s="54" t="s">
        <v>973</v>
      </c>
      <c r="V156" s="54" t="s">
        <v>972</v>
      </c>
      <c r="W156" s="55" t="s">
        <v>973</v>
      </c>
      <c r="AA156" s="52" t="s">
        <v>970</v>
      </c>
      <c r="AB156" s="53" t="s">
        <v>971</v>
      </c>
      <c r="AC156" s="54" t="s">
        <v>972</v>
      </c>
      <c r="AD156" s="54" t="s">
        <v>973</v>
      </c>
      <c r="AE156" s="54" t="s">
        <v>972</v>
      </c>
      <c r="AF156" s="54" t="s">
        <v>973</v>
      </c>
      <c r="AG156" s="54" t="s">
        <v>972</v>
      </c>
      <c r="AH156" s="54" t="s">
        <v>973</v>
      </c>
      <c r="AI156" s="54" t="s">
        <v>972</v>
      </c>
      <c r="AJ156" s="54" t="s">
        <v>973</v>
      </c>
      <c r="AK156" s="54" t="s">
        <v>972</v>
      </c>
      <c r="AL156" s="54" t="s">
        <v>973</v>
      </c>
      <c r="AM156" s="54" t="s">
        <v>972</v>
      </c>
      <c r="AN156" s="54" t="s">
        <v>973</v>
      </c>
      <c r="AO156" s="54" t="s">
        <v>972</v>
      </c>
      <c r="AP156" s="54" t="s">
        <v>973</v>
      </c>
      <c r="AQ156" s="54" t="s">
        <v>972</v>
      </c>
      <c r="AR156" s="54" t="s">
        <v>973</v>
      </c>
      <c r="AS156" s="54" t="s">
        <v>972</v>
      </c>
      <c r="AT156" s="89" t="s">
        <v>973</v>
      </c>
      <c r="AU156" s="52" t="s">
        <v>972</v>
      </c>
      <c r="AV156" s="55" t="s">
        <v>973</v>
      </c>
      <c r="AW156" s="83"/>
      <c r="AX156" s="84"/>
      <c r="BA156" s="149"/>
      <c r="BB156" s="150"/>
      <c r="BC156" s="151"/>
      <c r="BQ156" s="153"/>
      <c r="BR156" s="151"/>
      <c r="BV156" s="151"/>
      <c r="BZ156" s="151"/>
    </row>
    <row r="157" spans="1:78" ht="17.100000000000001" customHeight="1" x14ac:dyDescent="0.25">
      <c r="A157" s="413" t="s">
        <v>0</v>
      </c>
      <c r="B157" s="56" t="str">
        <f>IF(AA157=0,"",AA157)</f>
        <v>Glasl Hans-Jürgen</v>
      </c>
      <c r="C157" s="57">
        <f>IF(AB157=0,"",AB157)</f>
        <v>7408</v>
      </c>
      <c r="D157" s="58">
        <f>IF(AC157=0,"",AC157)</f>
        <v>180</v>
      </c>
      <c r="E157" s="397">
        <f>IF(AD157="","",AD157)</f>
        <v>1</v>
      </c>
      <c r="F157" s="58">
        <f t="shared" ref="F157:F170" si="183">IF(AE157=0,"",AE157)</f>
        <v>198</v>
      </c>
      <c r="G157" s="397">
        <f>IF(AF157="","",AF157)</f>
        <v>0</v>
      </c>
      <c r="H157" s="58">
        <f t="shared" ref="H157:H170" si="184">IF(AG157=0,"",AG157)</f>
        <v>173</v>
      </c>
      <c r="I157" s="397">
        <f>IF(AH157="","",AH157)</f>
        <v>0</v>
      </c>
      <c r="J157" s="58">
        <f t="shared" ref="J157:J170" si="185">IF(AI157=0,"",AI157)</f>
        <v>199</v>
      </c>
      <c r="K157" s="397">
        <f>IF(AJ157="","",AJ157)</f>
        <v>1</v>
      </c>
      <c r="L157" s="58">
        <f t="shared" ref="L157:L170" si="186">IF(AK157=0,"",AK157)</f>
        <v>180</v>
      </c>
      <c r="M157" s="397">
        <f>IF(AL157="","",AL157)</f>
        <v>0</v>
      </c>
      <c r="N157" s="58">
        <f>IF(AM157=0,"",AM157)</f>
        <v>194</v>
      </c>
      <c r="O157" s="397">
        <f>IF(AN157="","",AN157)</f>
        <v>1</v>
      </c>
      <c r="P157" s="58">
        <f t="shared" ref="P157:P170" si="187">IF(AO157=0,"",AO157)</f>
        <v>195</v>
      </c>
      <c r="Q157" s="397">
        <f>IF(AP157="","",AP157)</f>
        <v>1</v>
      </c>
      <c r="R157" s="58">
        <f t="shared" ref="R157:R170" si="188">IF(AQ157=0,"",AQ157)</f>
        <v>247</v>
      </c>
      <c r="S157" s="397">
        <f>IF(AR157="","",AR157)</f>
        <v>1</v>
      </c>
      <c r="T157" s="58">
        <f t="shared" ref="T157:T170" si="189">IF(AS157=0,"",AS157)</f>
        <v>208</v>
      </c>
      <c r="U157" s="397">
        <f>IF(AT157="","",AT157)</f>
        <v>1</v>
      </c>
      <c r="V157" s="58">
        <f t="shared" ref="V157:V170" si="190">IF(AU157=0,"",AU157)</f>
        <v>1774</v>
      </c>
      <c r="W157" s="397">
        <f>IF(AV157="","",AV157)</f>
        <v>6</v>
      </c>
      <c r="Z157" s="405" t="s">
        <v>0</v>
      </c>
      <c r="AA157" s="272" t="str">
        <f>IF(AB157=0,"",_xlfn.CONCAT(VLOOKUP(AB157,Starter!A:C,2,0)))</f>
        <v>Glasl Hans-Jürgen</v>
      </c>
      <c r="AB157" s="81">
        <v>7408</v>
      </c>
      <c r="AC157" s="129">
        <v>180</v>
      </c>
      <c r="AD157" s="163">
        <f>IF(SUM(AC157:AC159)+AC175=0,0,IF(SUM(ABS(AC157),ABS(AC158),ABS(AC159))=AC175,0.5,IF(SUM(ABS(AC157),ABS(AC158),ABS(AC159))&gt;AC175,1,0)))</f>
        <v>1</v>
      </c>
      <c r="AE157" s="132">
        <v>198</v>
      </c>
      <c r="AF157" s="91">
        <f>IF(SUM(AE157:AE159)+AE175=0,0,IF(SUM(ABS(AE157),ABS(AE158),ABS(AE159))=AE175,0.5,IF(SUM(ABS(AE157),ABS(AE158),ABS(AE159))&gt;AE175,1,0)))</f>
        <v>0</v>
      </c>
      <c r="AG157" s="129">
        <v>173</v>
      </c>
      <c r="AH157" s="91">
        <f>IF(SUM(AG157:AG159)+AG175=0,0,IF(SUM(ABS(AG157),ABS(AG158),ABS(AG159))=AG175,0.5,IF(SUM(ABS(AG157),ABS(AG158),ABS(AG159))&gt;AG175,1,0)))</f>
        <v>0</v>
      </c>
      <c r="AI157" s="129">
        <v>199</v>
      </c>
      <c r="AJ157" s="91">
        <f>IF(SUM(AI157:AI159)+AI175=0,0,IF(SUM(ABS(AI157),ABS(AI158),ABS(AI159))=AI175,0.5,IF(SUM(ABS(AI157),ABS(AI158),ABS(AI159))&gt;AI175,1,0)))</f>
        <v>1</v>
      </c>
      <c r="AK157" s="129">
        <v>180</v>
      </c>
      <c r="AL157" s="91">
        <f>IF(SUM(AK157:AK159)+AK175=0,0,IF(SUM(ABS(AK157),ABS(AK158),ABS(AK159))=AK175,0.5,IF(SUM(ABS(AK157),ABS(AK158),ABS(AK159))&gt;AK175,1,0)))</f>
        <v>0</v>
      </c>
      <c r="AM157" s="129">
        <v>194</v>
      </c>
      <c r="AN157" s="91">
        <f>IF(SUM(AM157:AM159)+AM175=0,0,IF(SUM(ABS(AM157),ABS(AM158),ABS(AM159))=AM175,0.5,IF(SUM(ABS(AM157),ABS(AM158),ABS(AM159))&gt;AM175,1,0)))</f>
        <v>1</v>
      </c>
      <c r="AO157" s="129">
        <v>195</v>
      </c>
      <c r="AP157" s="91">
        <f>IF(SUM(AO157:AO159)+AO175=0,0,IF(SUM(ABS(AO157),ABS(AO158),ABS(AO159))=AO175,0.5,IF(SUM(ABS(AO157),ABS(AO158),ABS(AO159))&gt;AO175,1,0)))</f>
        <v>1</v>
      </c>
      <c r="AQ157" s="129">
        <v>247</v>
      </c>
      <c r="AR157" s="91">
        <f>IF(SUM(AQ157:AQ159)+AQ175=0,0,IF(SUM(ABS(AQ157),ABS(AQ158),ABS(AQ159))=AQ175,0.5,IF(SUM(ABS(AQ157),ABS(AQ158),ABS(AQ159))&gt;AQ175,1,0)))</f>
        <v>1</v>
      </c>
      <c r="AS157" s="129">
        <v>208</v>
      </c>
      <c r="AT157" s="91">
        <f>IF(SUM(AS157:AS159)+AS175=0,0,IF(SUM(ABS(AS157),ABS(AS158),ABS(AS159))=AS175,0.5,IF(SUM(ABS(AS157),ABS(AS158),ABS(AS159))&gt;AS175,1,0)))</f>
        <v>1</v>
      </c>
      <c r="AU157" s="92">
        <f t="shared" ref="AU157:AU168" si="191">ABS(SUM(AC157:AC157))+ABS(SUM(AE157:AE157))+ABS(SUM(AG157:AG157))+ABS(SUM(AI157:AI157))+ABS(SUM(AK157:AK157))+ABS(SUM(AM157:AM157))+ABS(SUM(AO157:AO157))+ABS(SUM(AQ157:AQ157))+ABS(SUM(AS157:AS157))</f>
        <v>1774</v>
      </c>
      <c r="AV157" s="93">
        <f>SUM(AD157+AF157+AH157+AJ157+AL157+AN157+AP157+AR157+AT157)</f>
        <v>6</v>
      </c>
      <c r="AW157" s="83"/>
      <c r="AX157" s="84"/>
      <c r="AZ157" s="47"/>
      <c r="BA157" s="149"/>
      <c r="BB157" s="150"/>
      <c r="BC157" s="151"/>
      <c r="BD157" s="154">
        <f>+AB157</f>
        <v>7408</v>
      </c>
      <c r="BE157" s="150">
        <f>+AU157</f>
        <v>1774</v>
      </c>
      <c r="BF157" s="152">
        <f>COUNT(BH157:BP157)</f>
        <v>9</v>
      </c>
      <c r="BG157" s="152">
        <f>COUNTIF(BH157:BP157,"&gt;0")</f>
        <v>9</v>
      </c>
      <c r="BH157" s="152">
        <f t="shared" ref="BH157:BH168" si="192">IF(AC157=0,"",AC157)</f>
        <v>180</v>
      </c>
      <c r="BI157" s="152">
        <f t="shared" ref="BI157:BI168" si="193">IF(AE157=0,"",AE157)</f>
        <v>198</v>
      </c>
      <c r="BJ157" s="152">
        <f t="shared" ref="BJ157:BJ168" si="194">IF(AG157=0,"",AG157)</f>
        <v>173</v>
      </c>
      <c r="BK157" s="152">
        <f t="shared" ref="BK157:BK168" si="195">IF(AI157=0,"",AI157)</f>
        <v>199</v>
      </c>
      <c r="BL157" s="152">
        <f t="shared" ref="BL157:BL168" si="196">IF(AK157=0,"",AK157)</f>
        <v>180</v>
      </c>
      <c r="BM157" s="152">
        <f t="shared" ref="BM157:BM168" si="197">IF(AM157=0,"",AM157)</f>
        <v>194</v>
      </c>
      <c r="BN157" s="152">
        <f t="shared" ref="BN157:BN168" si="198">IF(AO157=0,"",AO157)</f>
        <v>195</v>
      </c>
      <c r="BO157" s="152">
        <f t="shared" ref="BO157:BO168" si="199">IF(AQ157=0,"",AQ157)</f>
        <v>247</v>
      </c>
      <c r="BP157" s="152">
        <f t="shared" ref="BP157:BP168" si="200">IF(AS157=0,"",AS157)</f>
        <v>208</v>
      </c>
      <c r="BQ157" s="153"/>
      <c r="BR157" s="151"/>
      <c r="BS157" s="152">
        <f>MAX(BH157:BP157)</f>
        <v>247</v>
      </c>
      <c r="BT157" s="152">
        <f>IF(BS157&lt;MAX(BS:BS),0,BS157+ROW()/1000000000)</f>
        <v>0</v>
      </c>
      <c r="BU157" s="152" t="str">
        <f>+AA153</f>
        <v>Bajuwaren München 1</v>
      </c>
      <c r="BV157" s="151">
        <f>RANK(BT157,BT:BT)</f>
        <v>2</v>
      </c>
      <c r="BW157" s="152">
        <f>SUMIF(BH157:BP157,"&gt;0")</f>
        <v>1774</v>
      </c>
      <c r="BX157" s="152">
        <f>IF(COUNTIF(BH157:BP157,"&gt;0")&lt;Spielorte!$A$23,0,BE157/Spielorte!$A$23)</f>
        <v>197.11111111111111</v>
      </c>
      <c r="BY157" s="152">
        <f>IF(BX157&lt;MAX(BX:BX),0,BX157+ROW()/1000000000)</f>
        <v>0</v>
      </c>
      <c r="BZ157" s="151">
        <f t="shared" ref="BZ157:BZ168" si="201">IF(BY157=0,0,RANK(BY157,BY:BY))</f>
        <v>0</v>
      </c>
    </row>
    <row r="158" spans="1:78" ht="17.100000000000001" customHeight="1" x14ac:dyDescent="0.25">
      <c r="A158" s="414"/>
      <c r="B158" s="59" t="str">
        <f t="shared" ref="B158:B165" si="202">IF(AA158=0,"",AA158)</f>
        <v/>
      </c>
      <c r="C158" s="60" t="str">
        <f t="shared" ref="C158:C170" si="203">IF(AB158=0,"",AB158)</f>
        <v/>
      </c>
      <c r="D158" s="61" t="str">
        <f t="shared" ref="D158:D170" si="204">IF(AC158=0,"",AC158)</f>
        <v/>
      </c>
      <c r="E158" s="398"/>
      <c r="F158" s="61" t="str">
        <f t="shared" si="183"/>
        <v/>
      </c>
      <c r="G158" s="398"/>
      <c r="H158" s="61" t="str">
        <f t="shared" si="184"/>
        <v/>
      </c>
      <c r="I158" s="398"/>
      <c r="J158" s="61" t="str">
        <f t="shared" si="185"/>
        <v/>
      </c>
      <c r="K158" s="398"/>
      <c r="L158" s="61" t="str">
        <f t="shared" si="186"/>
        <v/>
      </c>
      <c r="M158" s="398"/>
      <c r="N158" s="61" t="str">
        <f t="shared" ref="N158:N170" si="205">IF(AM158=0,"",AM158)</f>
        <v/>
      </c>
      <c r="O158" s="398"/>
      <c r="P158" s="61" t="str">
        <f t="shared" si="187"/>
        <v/>
      </c>
      <c r="Q158" s="398"/>
      <c r="R158" s="61" t="str">
        <f t="shared" si="188"/>
        <v/>
      </c>
      <c r="S158" s="398"/>
      <c r="T158" s="61" t="str">
        <f t="shared" si="189"/>
        <v/>
      </c>
      <c r="U158" s="398"/>
      <c r="V158" s="61" t="str">
        <f t="shared" si="190"/>
        <v/>
      </c>
      <c r="W158" s="398"/>
      <c r="Z158" s="406"/>
      <c r="AA158" s="90" t="str">
        <f>IF(AB158=0,"",_xlfn.CONCAT(VLOOKUP(AB158,Starter!A:C,2,0)))</f>
        <v/>
      </c>
      <c r="AB158" s="80"/>
      <c r="AC158" s="130"/>
      <c r="AD158" s="94"/>
      <c r="AE158" s="130"/>
      <c r="AF158" s="94"/>
      <c r="AG158" s="130"/>
      <c r="AH158" s="94"/>
      <c r="AI158" s="130"/>
      <c r="AJ158" s="94"/>
      <c r="AK158" s="130"/>
      <c r="AL158" s="94"/>
      <c r="AM158" s="130"/>
      <c r="AN158" s="94"/>
      <c r="AO158" s="130"/>
      <c r="AP158" s="94"/>
      <c r="AQ158" s="130"/>
      <c r="AR158" s="94"/>
      <c r="AS158" s="130"/>
      <c r="AT158" s="94"/>
      <c r="AU158" s="95">
        <f t="shared" si="191"/>
        <v>0</v>
      </c>
      <c r="AV158" s="96"/>
      <c r="AW158" s="83"/>
      <c r="AX158" s="84"/>
      <c r="AZ158" s="47"/>
      <c r="BA158" s="149"/>
      <c r="BB158" s="150"/>
      <c r="BC158" s="151"/>
      <c r="BD158" s="154">
        <f t="shared" ref="BD158:BD168" si="206">+AB158</f>
        <v>0</v>
      </c>
      <c r="BE158" s="150">
        <f t="shared" ref="BE158:BE168" si="207">+AU158</f>
        <v>0</v>
      </c>
      <c r="BF158" s="152">
        <f t="shared" ref="BF158:BF168" si="208">COUNT(BH158:BP158)</f>
        <v>0</v>
      </c>
      <c r="BG158" s="152">
        <f t="shared" ref="BG158:BG168" si="209">COUNTIF(BH158:BP158,"&gt;0")</f>
        <v>0</v>
      </c>
      <c r="BH158" s="152" t="str">
        <f t="shared" si="192"/>
        <v/>
      </c>
      <c r="BI158" s="152" t="str">
        <f t="shared" si="193"/>
        <v/>
      </c>
      <c r="BJ158" s="152" t="str">
        <f t="shared" si="194"/>
        <v/>
      </c>
      <c r="BK158" s="152" t="str">
        <f t="shared" si="195"/>
        <v/>
      </c>
      <c r="BL158" s="152" t="str">
        <f t="shared" si="196"/>
        <v/>
      </c>
      <c r="BM158" s="152" t="str">
        <f t="shared" si="197"/>
        <v/>
      </c>
      <c r="BN158" s="152" t="str">
        <f t="shared" si="198"/>
        <v/>
      </c>
      <c r="BO158" s="152" t="str">
        <f t="shared" si="199"/>
        <v/>
      </c>
      <c r="BP158" s="152" t="str">
        <f t="shared" si="200"/>
        <v/>
      </c>
      <c r="BQ158" s="153"/>
      <c r="BR158" s="151"/>
      <c r="BS158" s="152">
        <f t="shared" ref="BS158:BS168" si="210">MAX(BH158:BP158)</f>
        <v>0</v>
      </c>
      <c r="BT158" s="152">
        <f t="shared" ref="BT158:BT168" si="211">IF(BS158&lt;MAX(BS:BS),0,BS158+ROW()/1000000000)</f>
        <v>0</v>
      </c>
      <c r="BU158" s="152" t="str">
        <f t="shared" ref="BU158:BU168" si="212">+BU157</f>
        <v>Bajuwaren München 1</v>
      </c>
      <c r="BV158" s="151">
        <f t="shared" ref="BV158:BV168" si="213">RANK(BT158,BT:BT)</f>
        <v>2</v>
      </c>
      <c r="BW158" s="152">
        <f t="shared" ref="BW158:BW168" si="214">SUMIF(BH158:BP158,"&gt;0")</f>
        <v>0</v>
      </c>
      <c r="BX158" s="152">
        <f>IF(COUNTIF(BH158:BP158,"&gt;0")&lt;Spielorte!$A$23,0,BE158/Spielorte!$A$23)</f>
        <v>0</v>
      </c>
      <c r="BY158" s="152">
        <f t="shared" ref="BY158:BY168" si="215">IF(BX158&lt;MAX(BX:BX),0,BX158+ROW()/1000000000)</f>
        <v>0</v>
      </c>
      <c r="BZ158" s="151">
        <f t="shared" si="201"/>
        <v>0</v>
      </c>
    </row>
    <row r="159" spans="1:78" ht="17.100000000000001" customHeight="1" thickBot="1" x14ac:dyDescent="0.3">
      <c r="A159" s="415"/>
      <c r="B159" s="62" t="str">
        <f t="shared" si="202"/>
        <v/>
      </c>
      <c r="C159" s="63" t="str">
        <f t="shared" si="203"/>
        <v/>
      </c>
      <c r="D159" s="52" t="str">
        <f t="shared" si="204"/>
        <v/>
      </c>
      <c r="E159" s="399"/>
      <c r="F159" s="52" t="str">
        <f t="shared" si="183"/>
        <v/>
      </c>
      <c r="G159" s="399"/>
      <c r="H159" s="52" t="str">
        <f t="shared" si="184"/>
        <v/>
      </c>
      <c r="I159" s="399"/>
      <c r="J159" s="52" t="str">
        <f t="shared" si="185"/>
        <v/>
      </c>
      <c r="K159" s="399"/>
      <c r="L159" s="52" t="str">
        <f t="shared" si="186"/>
        <v/>
      </c>
      <c r="M159" s="399"/>
      <c r="N159" s="52" t="str">
        <f t="shared" si="205"/>
        <v/>
      </c>
      <c r="O159" s="399"/>
      <c r="P159" s="52" t="str">
        <f t="shared" si="187"/>
        <v/>
      </c>
      <c r="Q159" s="399"/>
      <c r="R159" s="52" t="str">
        <f t="shared" si="188"/>
        <v/>
      </c>
      <c r="S159" s="399"/>
      <c r="T159" s="52" t="str">
        <f t="shared" si="189"/>
        <v/>
      </c>
      <c r="U159" s="399"/>
      <c r="V159" s="52" t="str">
        <f t="shared" si="190"/>
        <v/>
      </c>
      <c r="W159" s="399"/>
      <c r="Z159" s="407"/>
      <c r="AA159" s="99" t="str">
        <f>IF(AB159=0,"",_xlfn.CONCAT(VLOOKUP(AB159,Starter!A:C,2,0)))</f>
        <v/>
      </c>
      <c r="AB159" s="82"/>
      <c r="AC159" s="131"/>
      <c r="AD159" s="94"/>
      <c r="AE159" s="131"/>
      <c r="AF159" s="94"/>
      <c r="AG159" s="131"/>
      <c r="AH159" s="94"/>
      <c r="AI159" s="131"/>
      <c r="AJ159" s="94"/>
      <c r="AK159" s="131"/>
      <c r="AL159" s="94"/>
      <c r="AM159" s="131"/>
      <c r="AN159" s="94"/>
      <c r="AO159" s="131"/>
      <c r="AP159" s="94"/>
      <c r="AQ159" s="131"/>
      <c r="AR159" s="94"/>
      <c r="AS159" s="131"/>
      <c r="AT159" s="94"/>
      <c r="AU159" s="97">
        <f t="shared" si="191"/>
        <v>0</v>
      </c>
      <c r="AV159" s="98"/>
      <c r="AW159" s="83"/>
      <c r="AX159" s="84"/>
      <c r="AZ159" s="47"/>
      <c r="BA159" s="149"/>
      <c r="BB159" s="150"/>
      <c r="BC159" s="151"/>
      <c r="BD159" s="154">
        <f t="shared" si="206"/>
        <v>0</v>
      </c>
      <c r="BE159" s="150">
        <f t="shared" si="207"/>
        <v>0</v>
      </c>
      <c r="BF159" s="152">
        <f t="shared" si="208"/>
        <v>0</v>
      </c>
      <c r="BG159" s="152">
        <f t="shared" si="209"/>
        <v>0</v>
      </c>
      <c r="BH159" s="152" t="str">
        <f t="shared" si="192"/>
        <v/>
      </c>
      <c r="BI159" s="152" t="str">
        <f t="shared" si="193"/>
        <v/>
      </c>
      <c r="BJ159" s="152" t="str">
        <f t="shared" si="194"/>
        <v/>
      </c>
      <c r="BK159" s="152" t="str">
        <f t="shared" si="195"/>
        <v/>
      </c>
      <c r="BL159" s="152" t="str">
        <f t="shared" si="196"/>
        <v/>
      </c>
      <c r="BM159" s="152" t="str">
        <f t="shared" si="197"/>
        <v/>
      </c>
      <c r="BN159" s="152" t="str">
        <f t="shared" si="198"/>
        <v/>
      </c>
      <c r="BO159" s="152" t="str">
        <f t="shared" si="199"/>
        <v/>
      </c>
      <c r="BP159" s="152" t="str">
        <f t="shared" si="200"/>
        <v/>
      </c>
      <c r="BQ159" s="153"/>
      <c r="BR159" s="151"/>
      <c r="BS159" s="152">
        <f t="shared" si="210"/>
        <v>0</v>
      </c>
      <c r="BT159" s="152">
        <f t="shared" si="211"/>
        <v>0</v>
      </c>
      <c r="BU159" s="152" t="str">
        <f t="shared" si="212"/>
        <v>Bajuwaren München 1</v>
      </c>
      <c r="BV159" s="151">
        <f t="shared" si="213"/>
        <v>2</v>
      </c>
      <c r="BW159" s="152">
        <f t="shared" si="214"/>
        <v>0</v>
      </c>
      <c r="BX159" s="152">
        <f>IF(COUNTIF(BH159:BP159,"&gt;0")&lt;Spielorte!$A$23,0,BE159/Spielorte!$A$23)</f>
        <v>0</v>
      </c>
      <c r="BY159" s="152">
        <f t="shared" si="215"/>
        <v>0</v>
      </c>
      <c r="BZ159" s="151">
        <f t="shared" si="201"/>
        <v>0</v>
      </c>
    </row>
    <row r="160" spans="1:78" ht="17.100000000000001" customHeight="1" x14ac:dyDescent="0.25">
      <c r="A160" s="413" t="s">
        <v>2</v>
      </c>
      <c r="B160" s="56" t="str">
        <f t="shared" si="202"/>
        <v>Lüthje Dennis</v>
      </c>
      <c r="C160" s="57">
        <f t="shared" si="203"/>
        <v>7600</v>
      </c>
      <c r="D160" s="58">
        <f t="shared" si="204"/>
        <v>139</v>
      </c>
      <c r="E160" s="397">
        <f>IF(AD160="","",AD160)</f>
        <v>0</v>
      </c>
      <c r="F160" s="58" t="str">
        <f t="shared" si="183"/>
        <v/>
      </c>
      <c r="G160" s="397">
        <f>IF(AF160="","",AF160)</f>
        <v>0</v>
      </c>
      <c r="H160" s="58" t="str">
        <f t="shared" si="184"/>
        <v/>
      </c>
      <c r="I160" s="397">
        <f>IF(AH160="","",AH160)</f>
        <v>0</v>
      </c>
      <c r="J160" s="58" t="str">
        <f t="shared" si="185"/>
        <v/>
      </c>
      <c r="K160" s="397">
        <f>IF(AJ160="","",AJ160)</f>
        <v>0</v>
      </c>
      <c r="L160" s="58" t="str">
        <f t="shared" si="186"/>
        <v/>
      </c>
      <c r="M160" s="397">
        <f>IF(AL160="","",AL160)</f>
        <v>0.5</v>
      </c>
      <c r="N160" s="58" t="str">
        <f t="shared" si="205"/>
        <v/>
      </c>
      <c r="O160" s="397">
        <f>IF(AN160="","",AN160)</f>
        <v>0</v>
      </c>
      <c r="P160" s="58" t="str">
        <f t="shared" si="187"/>
        <v/>
      </c>
      <c r="Q160" s="397">
        <f>IF(AP160="","",AP160)</f>
        <v>0</v>
      </c>
      <c r="R160" s="58" t="str">
        <f t="shared" si="188"/>
        <v/>
      </c>
      <c r="S160" s="397">
        <f>IF(AR160="","",AR160)</f>
        <v>0</v>
      </c>
      <c r="T160" s="58" t="str">
        <f t="shared" si="189"/>
        <v/>
      </c>
      <c r="U160" s="397">
        <f>IF(AT160="","",AT160)</f>
        <v>1</v>
      </c>
      <c r="V160" s="58">
        <f t="shared" si="190"/>
        <v>139</v>
      </c>
      <c r="W160" s="397">
        <f>IF(AV160="","",AV160)</f>
        <v>1.5</v>
      </c>
      <c r="Z160" s="405" t="s">
        <v>2</v>
      </c>
      <c r="AA160" s="272" t="str">
        <f>IF(AB160=0,"",_xlfn.CONCAT(VLOOKUP(AB160,Starter!A:C,2,0)))</f>
        <v>Lüthje Dennis</v>
      </c>
      <c r="AB160" s="81">
        <v>7600</v>
      </c>
      <c r="AC160" s="132">
        <v>139</v>
      </c>
      <c r="AD160" s="91">
        <f>IF(SUM(AC160:AC162)+AC176=0,0,IF(SUM(ABS(AC160),ABS(AC161),ABS(AC162))=AC176,0.5,IF(SUM(ABS(AC160),ABS(AC161),ABS(AC162))&gt;AC176,1,0)))</f>
        <v>0</v>
      </c>
      <c r="AE160" s="132"/>
      <c r="AF160" s="91">
        <f>IF(SUM(AE160:AE162)+AE176=0,0,IF(SUM(ABS(AE160),ABS(AE161),ABS(AE162))=AE176,0.5,IF(SUM(ABS(AE160),ABS(AE161),ABS(AE162))&gt;AE176,1,0)))</f>
        <v>0</v>
      </c>
      <c r="AG160" s="132"/>
      <c r="AH160" s="91">
        <f>IF(SUM(AG160:AG162)+AG176=0,0,IF(SUM(ABS(AG160),ABS(AG161),ABS(AG162))=AG176,0.5,IF(SUM(ABS(AG160),ABS(AG161),ABS(AG162))&gt;AG176,1,0)))</f>
        <v>0</v>
      </c>
      <c r="AI160" s="132"/>
      <c r="AJ160" s="91">
        <f>IF(SUM(AI160:AI162)+AI176=0,0,IF(SUM(ABS(AI160),ABS(AI161),ABS(AI162))=AI176,0.5,IF(SUM(ABS(AI160),ABS(AI161),ABS(AI162))&gt;AI176,1,0)))</f>
        <v>0</v>
      </c>
      <c r="AK160" s="132"/>
      <c r="AL160" s="91">
        <f>IF(SUM(AK160:AK162)+AK176=0,0,IF(SUM(ABS(AK160),ABS(AK161),ABS(AK162))=AK176,0.5,IF(SUM(ABS(AK160),ABS(AK161),ABS(AK162))&gt;AK176,1,0)))</f>
        <v>0.5</v>
      </c>
      <c r="AM160" s="132"/>
      <c r="AN160" s="91">
        <f>IF(SUM(AM160:AM162)+AM176=0,0,IF(SUM(ABS(AM160),ABS(AM161),ABS(AM162))=AM176,0.5,IF(SUM(ABS(AM160),ABS(AM161),ABS(AM162))&gt;AM176,1,0)))</f>
        <v>0</v>
      </c>
      <c r="AO160" s="132"/>
      <c r="AP160" s="91">
        <f>IF(SUM(AO160:AO162)+AO176=0,0,IF(SUM(ABS(AO160),ABS(AO161),ABS(AO162))=AO176,0.5,IF(SUM(ABS(AO160),ABS(AO161),ABS(AO162))&gt;AO176,1,0)))</f>
        <v>0</v>
      </c>
      <c r="AQ160" s="132"/>
      <c r="AR160" s="91">
        <f>IF(SUM(AQ160:AQ162)+AQ176=0,0,IF(SUM(ABS(AQ160),ABS(AQ161),ABS(AQ162))=AQ176,0.5,IF(SUM(ABS(AQ160),ABS(AQ161),ABS(AQ162))&gt;AQ176,1,0)))</f>
        <v>0</v>
      </c>
      <c r="AS160" s="132"/>
      <c r="AT160" s="91">
        <f>IF(SUM(AS160:AS162)+AS176=0,0,IF(SUM(ABS(AS160),ABS(AS161),ABS(AS162))=AS176,0.5,IF(SUM(ABS(AS160),ABS(AS161),ABS(AS162))&gt;AS176,1,0)))</f>
        <v>1</v>
      </c>
      <c r="AU160" s="92">
        <f t="shared" si="191"/>
        <v>139</v>
      </c>
      <c r="AV160" s="93">
        <f>SUM(AD160+AF160+AH160+AJ160+AL160+AN160+AP160+AR160+AT160)</f>
        <v>1.5</v>
      </c>
      <c r="AW160" s="83"/>
      <c r="AX160" s="84"/>
      <c r="AZ160" s="47"/>
      <c r="BA160" s="149"/>
      <c r="BB160" s="150"/>
      <c r="BC160" s="151"/>
      <c r="BD160" s="154">
        <f t="shared" si="206"/>
        <v>7600</v>
      </c>
      <c r="BE160" s="150">
        <f t="shared" si="207"/>
        <v>139</v>
      </c>
      <c r="BF160" s="152">
        <f t="shared" si="208"/>
        <v>1</v>
      </c>
      <c r="BG160" s="152">
        <f t="shared" si="209"/>
        <v>1</v>
      </c>
      <c r="BH160" s="152">
        <f t="shared" si="192"/>
        <v>139</v>
      </c>
      <c r="BI160" s="152" t="str">
        <f t="shared" si="193"/>
        <v/>
      </c>
      <c r="BJ160" s="152" t="str">
        <f t="shared" si="194"/>
        <v/>
      </c>
      <c r="BK160" s="152" t="str">
        <f t="shared" si="195"/>
        <v/>
      </c>
      <c r="BL160" s="152" t="str">
        <f t="shared" si="196"/>
        <v/>
      </c>
      <c r="BM160" s="152" t="str">
        <f t="shared" si="197"/>
        <v/>
      </c>
      <c r="BN160" s="152" t="str">
        <f t="shared" si="198"/>
        <v/>
      </c>
      <c r="BO160" s="152" t="str">
        <f t="shared" si="199"/>
        <v/>
      </c>
      <c r="BP160" s="152" t="str">
        <f t="shared" si="200"/>
        <v/>
      </c>
      <c r="BQ160" s="153"/>
      <c r="BR160" s="151"/>
      <c r="BS160" s="152">
        <f t="shared" si="210"/>
        <v>139</v>
      </c>
      <c r="BT160" s="152">
        <f t="shared" si="211"/>
        <v>0</v>
      </c>
      <c r="BU160" s="152" t="str">
        <f t="shared" si="212"/>
        <v>Bajuwaren München 1</v>
      </c>
      <c r="BV160" s="151">
        <f t="shared" si="213"/>
        <v>2</v>
      </c>
      <c r="BW160" s="152">
        <f t="shared" si="214"/>
        <v>139</v>
      </c>
      <c r="BX160" s="152">
        <f>IF(COUNTIF(BH160:BP160,"&gt;0")&lt;Spielorte!$A$23,0,BE160/Spielorte!$A$23)</f>
        <v>0</v>
      </c>
      <c r="BY160" s="152">
        <f t="shared" si="215"/>
        <v>0</v>
      </c>
      <c r="BZ160" s="151">
        <f t="shared" si="201"/>
        <v>0</v>
      </c>
    </row>
    <row r="161" spans="1:78" ht="17.100000000000001" customHeight="1" x14ac:dyDescent="0.25">
      <c r="A161" s="414"/>
      <c r="B161" s="59" t="str">
        <f t="shared" si="202"/>
        <v>Glasl sen. Hans-Jürgen</v>
      </c>
      <c r="C161" s="60">
        <f t="shared" si="203"/>
        <v>16762</v>
      </c>
      <c r="D161" s="61" t="str">
        <f t="shared" si="204"/>
        <v/>
      </c>
      <c r="E161" s="398"/>
      <c r="F161" s="61">
        <f t="shared" si="183"/>
        <v>184</v>
      </c>
      <c r="G161" s="398"/>
      <c r="H161" s="61">
        <f t="shared" si="184"/>
        <v>201</v>
      </c>
      <c r="I161" s="398"/>
      <c r="J161" s="61">
        <f t="shared" si="185"/>
        <v>131</v>
      </c>
      <c r="K161" s="398"/>
      <c r="L161" s="61">
        <f t="shared" si="186"/>
        <v>171</v>
      </c>
      <c r="M161" s="398"/>
      <c r="N161" s="61">
        <f t="shared" si="205"/>
        <v>153</v>
      </c>
      <c r="O161" s="398"/>
      <c r="P161" s="61">
        <f t="shared" si="187"/>
        <v>171</v>
      </c>
      <c r="Q161" s="398"/>
      <c r="R161" s="61">
        <f t="shared" si="188"/>
        <v>133</v>
      </c>
      <c r="S161" s="398"/>
      <c r="T161" s="61">
        <f t="shared" si="189"/>
        <v>159</v>
      </c>
      <c r="U161" s="398"/>
      <c r="V161" s="61">
        <f t="shared" si="190"/>
        <v>1303</v>
      </c>
      <c r="W161" s="398"/>
      <c r="Z161" s="406"/>
      <c r="AA161" s="90" t="str">
        <f>IF(AB161=0,"",_xlfn.CONCAT(VLOOKUP(AB161,Starter!A:C,2,0)))</f>
        <v>Glasl sen. Hans-Jürgen</v>
      </c>
      <c r="AB161" s="80">
        <v>16762</v>
      </c>
      <c r="AC161" s="130"/>
      <c r="AD161" s="94"/>
      <c r="AE161" s="130">
        <v>184</v>
      </c>
      <c r="AF161" s="94"/>
      <c r="AG161" s="130">
        <v>201</v>
      </c>
      <c r="AH161" s="94"/>
      <c r="AI161" s="130">
        <v>131</v>
      </c>
      <c r="AJ161" s="94"/>
      <c r="AK161" s="130">
        <v>171</v>
      </c>
      <c r="AL161" s="94"/>
      <c r="AM161" s="130">
        <v>153</v>
      </c>
      <c r="AN161" s="94"/>
      <c r="AO161" s="134">
        <v>171</v>
      </c>
      <c r="AP161" s="94"/>
      <c r="AQ161" s="134">
        <v>133</v>
      </c>
      <c r="AR161" s="94"/>
      <c r="AS161" s="134">
        <v>159</v>
      </c>
      <c r="AT161" s="94"/>
      <c r="AU161" s="95">
        <f t="shared" si="191"/>
        <v>1303</v>
      </c>
      <c r="AV161" s="96"/>
      <c r="AW161" s="83"/>
      <c r="AX161" s="84"/>
      <c r="AZ161" s="47"/>
      <c r="BA161" s="149"/>
      <c r="BB161" s="150"/>
      <c r="BC161" s="151"/>
      <c r="BD161" s="154">
        <f t="shared" si="206"/>
        <v>16762</v>
      </c>
      <c r="BE161" s="150">
        <f t="shared" si="207"/>
        <v>1303</v>
      </c>
      <c r="BF161" s="152">
        <f t="shared" si="208"/>
        <v>8</v>
      </c>
      <c r="BG161" s="152">
        <f t="shared" si="209"/>
        <v>8</v>
      </c>
      <c r="BH161" s="152" t="str">
        <f t="shared" si="192"/>
        <v/>
      </c>
      <c r="BI161" s="152">
        <f t="shared" si="193"/>
        <v>184</v>
      </c>
      <c r="BJ161" s="152">
        <f t="shared" si="194"/>
        <v>201</v>
      </c>
      <c r="BK161" s="152">
        <f t="shared" si="195"/>
        <v>131</v>
      </c>
      <c r="BL161" s="152">
        <f t="shared" si="196"/>
        <v>171</v>
      </c>
      <c r="BM161" s="152">
        <f t="shared" si="197"/>
        <v>153</v>
      </c>
      <c r="BN161" s="152">
        <f t="shared" si="198"/>
        <v>171</v>
      </c>
      <c r="BO161" s="152">
        <f t="shared" si="199"/>
        <v>133</v>
      </c>
      <c r="BP161" s="152">
        <f t="shared" si="200"/>
        <v>159</v>
      </c>
      <c r="BQ161" s="153"/>
      <c r="BR161" s="151"/>
      <c r="BS161" s="152">
        <f t="shared" si="210"/>
        <v>201</v>
      </c>
      <c r="BT161" s="152">
        <f t="shared" si="211"/>
        <v>0</v>
      </c>
      <c r="BU161" s="152" t="str">
        <f t="shared" si="212"/>
        <v>Bajuwaren München 1</v>
      </c>
      <c r="BV161" s="151">
        <f t="shared" si="213"/>
        <v>2</v>
      </c>
      <c r="BW161" s="152">
        <f t="shared" si="214"/>
        <v>1303</v>
      </c>
      <c r="BX161" s="152">
        <f>IF(COUNTIF(BH161:BP161,"&gt;0")&lt;Spielorte!$A$23,0,BE161/Spielorte!$A$23)</f>
        <v>0</v>
      </c>
      <c r="BY161" s="152">
        <f t="shared" si="215"/>
        <v>0</v>
      </c>
      <c r="BZ161" s="151">
        <f t="shared" si="201"/>
        <v>0</v>
      </c>
    </row>
    <row r="162" spans="1:78" ht="17.100000000000001" customHeight="1" thickBot="1" x14ac:dyDescent="0.3">
      <c r="A162" s="415"/>
      <c r="B162" s="62" t="str">
        <f t="shared" si="202"/>
        <v/>
      </c>
      <c r="C162" s="63" t="str">
        <f t="shared" si="203"/>
        <v/>
      </c>
      <c r="D162" s="52" t="str">
        <f t="shared" si="204"/>
        <v/>
      </c>
      <c r="E162" s="399"/>
      <c r="F162" s="52" t="str">
        <f t="shared" si="183"/>
        <v/>
      </c>
      <c r="G162" s="399"/>
      <c r="H162" s="52" t="str">
        <f t="shared" si="184"/>
        <v/>
      </c>
      <c r="I162" s="399"/>
      <c r="J162" s="52" t="str">
        <f t="shared" si="185"/>
        <v/>
      </c>
      <c r="K162" s="399"/>
      <c r="L162" s="52" t="str">
        <f t="shared" si="186"/>
        <v/>
      </c>
      <c r="M162" s="399"/>
      <c r="N162" s="52" t="str">
        <f t="shared" si="205"/>
        <v/>
      </c>
      <c r="O162" s="399"/>
      <c r="P162" s="52" t="str">
        <f t="shared" si="187"/>
        <v/>
      </c>
      <c r="Q162" s="399"/>
      <c r="R162" s="52" t="str">
        <f t="shared" si="188"/>
        <v/>
      </c>
      <c r="S162" s="399"/>
      <c r="T162" s="52" t="str">
        <f t="shared" si="189"/>
        <v/>
      </c>
      <c r="U162" s="399"/>
      <c r="V162" s="52" t="str">
        <f t="shared" si="190"/>
        <v/>
      </c>
      <c r="W162" s="399"/>
      <c r="Z162" s="407"/>
      <c r="AA162" s="99" t="str">
        <f>IF(AB162=0,"",_xlfn.CONCAT(VLOOKUP(AB162,Starter!A:C,2,0)))</f>
        <v/>
      </c>
      <c r="AB162" s="82"/>
      <c r="AC162" s="133"/>
      <c r="AD162" s="100"/>
      <c r="AE162" s="133"/>
      <c r="AF162" s="100"/>
      <c r="AG162" s="133"/>
      <c r="AH162" s="100"/>
      <c r="AI162" s="133"/>
      <c r="AJ162" s="100"/>
      <c r="AK162" s="133"/>
      <c r="AL162" s="100"/>
      <c r="AM162" s="133"/>
      <c r="AN162" s="100"/>
      <c r="AO162" s="133"/>
      <c r="AP162" s="100"/>
      <c r="AQ162" s="133"/>
      <c r="AR162" s="100"/>
      <c r="AS162" s="133"/>
      <c r="AT162" s="100"/>
      <c r="AU162" s="97">
        <f t="shared" si="191"/>
        <v>0</v>
      </c>
      <c r="AV162" s="98"/>
      <c r="AW162" s="83"/>
      <c r="AX162" s="84"/>
      <c r="AZ162" s="47"/>
      <c r="BA162" s="149"/>
      <c r="BB162" s="150"/>
      <c r="BC162" s="151"/>
      <c r="BD162" s="154">
        <f t="shared" si="206"/>
        <v>0</v>
      </c>
      <c r="BE162" s="150">
        <f t="shared" si="207"/>
        <v>0</v>
      </c>
      <c r="BF162" s="152">
        <f t="shared" si="208"/>
        <v>0</v>
      </c>
      <c r="BG162" s="152">
        <f t="shared" si="209"/>
        <v>0</v>
      </c>
      <c r="BH162" s="152" t="str">
        <f t="shared" si="192"/>
        <v/>
      </c>
      <c r="BI162" s="152" t="str">
        <f t="shared" si="193"/>
        <v/>
      </c>
      <c r="BJ162" s="152" t="str">
        <f t="shared" si="194"/>
        <v/>
      </c>
      <c r="BK162" s="152" t="str">
        <f t="shared" si="195"/>
        <v/>
      </c>
      <c r="BL162" s="152" t="str">
        <f t="shared" si="196"/>
        <v/>
      </c>
      <c r="BM162" s="152" t="str">
        <f t="shared" si="197"/>
        <v/>
      </c>
      <c r="BN162" s="152" t="str">
        <f t="shared" si="198"/>
        <v/>
      </c>
      <c r="BO162" s="152" t="str">
        <f t="shared" si="199"/>
        <v/>
      </c>
      <c r="BP162" s="152" t="str">
        <f t="shared" si="200"/>
        <v/>
      </c>
      <c r="BQ162" s="153"/>
      <c r="BR162" s="151"/>
      <c r="BS162" s="152">
        <f t="shared" si="210"/>
        <v>0</v>
      </c>
      <c r="BT162" s="152">
        <f t="shared" si="211"/>
        <v>0</v>
      </c>
      <c r="BU162" s="152" t="str">
        <f t="shared" si="212"/>
        <v>Bajuwaren München 1</v>
      </c>
      <c r="BV162" s="151">
        <f t="shared" si="213"/>
        <v>2</v>
      </c>
      <c r="BW162" s="152">
        <f t="shared" si="214"/>
        <v>0</v>
      </c>
      <c r="BX162" s="152">
        <f>IF(COUNTIF(BH162:BP162,"&gt;0")&lt;Spielorte!$A$23,0,BE162/Spielorte!$A$23)</f>
        <v>0</v>
      </c>
      <c r="BY162" s="152">
        <f t="shared" si="215"/>
        <v>0</v>
      </c>
      <c r="BZ162" s="151">
        <f t="shared" si="201"/>
        <v>0</v>
      </c>
    </row>
    <row r="163" spans="1:78" ht="17.100000000000001" customHeight="1" x14ac:dyDescent="0.25">
      <c r="A163" s="413" t="s">
        <v>3</v>
      </c>
      <c r="B163" s="56" t="str">
        <f t="shared" si="202"/>
        <v>Reichert Ralph</v>
      </c>
      <c r="C163" s="57">
        <f t="shared" si="203"/>
        <v>7416</v>
      </c>
      <c r="D163" s="58">
        <f t="shared" si="204"/>
        <v>177</v>
      </c>
      <c r="E163" s="397">
        <f>IF(AD163="","",AD163)</f>
        <v>1</v>
      </c>
      <c r="F163" s="58">
        <f t="shared" si="183"/>
        <v>172</v>
      </c>
      <c r="G163" s="397">
        <f>IF(AF163="","",AF163)</f>
        <v>0</v>
      </c>
      <c r="H163" s="58" t="str">
        <f t="shared" si="184"/>
        <v/>
      </c>
      <c r="I163" s="397">
        <f>IF(AH163="","",AH163)</f>
        <v>0</v>
      </c>
      <c r="J163" s="58" t="str">
        <f t="shared" si="185"/>
        <v/>
      </c>
      <c r="K163" s="397">
        <f>IF(AJ163="","",AJ163)</f>
        <v>0</v>
      </c>
      <c r="L163" s="58">
        <f t="shared" si="186"/>
        <v>191</v>
      </c>
      <c r="M163" s="397">
        <f>IF(AL163="","",AL163)</f>
        <v>1</v>
      </c>
      <c r="N163" s="58">
        <f t="shared" si="205"/>
        <v>127</v>
      </c>
      <c r="O163" s="397">
        <f>IF(AN163="","",AN163)</f>
        <v>0</v>
      </c>
      <c r="P163" s="58">
        <f t="shared" si="187"/>
        <v>190</v>
      </c>
      <c r="Q163" s="397">
        <f>IF(AP163="","",AP163)</f>
        <v>1</v>
      </c>
      <c r="R163" s="58" t="str">
        <f t="shared" si="188"/>
        <v/>
      </c>
      <c r="S163" s="397">
        <f>IF(AR163="","",AR163)</f>
        <v>1</v>
      </c>
      <c r="T163" s="58" t="str">
        <f t="shared" si="189"/>
        <v/>
      </c>
      <c r="U163" s="397">
        <f>IF(AT163="","",AT163)</f>
        <v>0</v>
      </c>
      <c r="V163" s="58">
        <f t="shared" si="190"/>
        <v>857</v>
      </c>
      <c r="W163" s="397">
        <f>IF(AV163="","",AV163)</f>
        <v>4</v>
      </c>
      <c r="Z163" s="405" t="s">
        <v>3</v>
      </c>
      <c r="AA163" s="272" t="str">
        <f>IF(AB163=0,"",_xlfn.CONCAT(VLOOKUP(AB163,Starter!A:C,2,0)))</f>
        <v>Reichert Ralph</v>
      </c>
      <c r="AB163" s="81">
        <v>7416</v>
      </c>
      <c r="AC163" s="132">
        <v>177</v>
      </c>
      <c r="AD163" s="91">
        <f>IF(SUM(AC163:AC165)+AC177=0,0,IF(SUM(ABS(AC163),ABS(AC164),ABS(AC165))=AC177,0.5,IF(SUM(ABS(AC163),ABS(AC164),ABS(AC165))&gt;AC177,1,0)))</f>
        <v>1</v>
      </c>
      <c r="AE163" s="132">
        <v>172</v>
      </c>
      <c r="AF163" s="91">
        <f>IF(SUM(AE163:AE165)+AE177=0,0,IF(SUM(ABS(AE163),ABS(AE164),ABS(AE165))=AE177,0.5,IF(SUM(ABS(AE163),ABS(AE164),ABS(AE165))&gt;AE177,1,0)))</f>
        <v>0</v>
      </c>
      <c r="AG163" s="132"/>
      <c r="AH163" s="91">
        <f>IF(SUM(AG163:AG165)+AG177=0,0,IF(SUM(ABS(AG163),ABS(AG164),ABS(AG165))=AG177,0.5,IF(SUM(ABS(AG163),ABS(AG164),ABS(AG165))&gt;AG177,1,0)))</f>
        <v>0</v>
      </c>
      <c r="AI163" s="132"/>
      <c r="AJ163" s="91">
        <f>IF(SUM(AI163:AI165)+AI177=0,0,IF(SUM(ABS(AI163),ABS(AI164),ABS(AI165))=AI177,0.5,IF(SUM(ABS(AI163),ABS(AI164),ABS(AI165))&gt;AI177,1,0)))</f>
        <v>0</v>
      </c>
      <c r="AK163" s="132">
        <v>191</v>
      </c>
      <c r="AL163" s="91">
        <f>IF(SUM(AK163:AK165)+AK177=0,0,IF(SUM(ABS(AK163),ABS(AK164),ABS(AK165))=AK177,0.5,IF(SUM(ABS(AK163),ABS(AK164),ABS(AK165))&gt;AK177,1,0)))</f>
        <v>1</v>
      </c>
      <c r="AM163" s="132">
        <v>127</v>
      </c>
      <c r="AN163" s="91">
        <f>IF(SUM(AM163:AM165)+AM177=0,0,IF(SUM(ABS(AM163),ABS(AM164),ABS(AM165))=AM177,0.5,IF(SUM(ABS(AM163),ABS(AM164),ABS(AM165))&gt;AM177,1,0)))</f>
        <v>0</v>
      </c>
      <c r="AO163" s="132">
        <v>190</v>
      </c>
      <c r="AP163" s="91">
        <f>IF(SUM(AO163:AO165)+AO177=0,0,IF(SUM(ABS(AO163),ABS(AO164),ABS(AO165))=AO177,0.5,IF(SUM(ABS(AO163),ABS(AO164),ABS(AO165))&gt;AO177,1,0)))</f>
        <v>1</v>
      </c>
      <c r="AQ163" s="132"/>
      <c r="AR163" s="91">
        <f>IF(SUM(AQ163:AQ165)+AQ177=0,0,IF(SUM(ABS(AQ163),ABS(AQ164),ABS(AQ165))=AQ177,0.5,IF(SUM(ABS(AQ163),ABS(AQ164),ABS(AQ165))&gt;AQ177,1,0)))</f>
        <v>1</v>
      </c>
      <c r="AS163" s="132"/>
      <c r="AT163" s="91">
        <f>IF(SUM(AS163:AS165)+AS177=0,0,IF(SUM(ABS(AS163),ABS(AS164),ABS(AS165))=AS177,0.5,IF(SUM(ABS(AS163),ABS(AS164),ABS(AS165))&gt;AS177,1,0)))</f>
        <v>0</v>
      </c>
      <c r="AU163" s="92">
        <f t="shared" si="191"/>
        <v>857</v>
      </c>
      <c r="AV163" s="93">
        <f>SUM(AD163+AF163+AH163+AJ163+AL163+AN163+AP163+AR163+AT163)</f>
        <v>4</v>
      </c>
      <c r="AW163" s="83"/>
      <c r="AX163" s="84"/>
      <c r="AZ163" s="47"/>
      <c r="BA163" s="149"/>
      <c r="BB163" s="150"/>
      <c r="BC163" s="151"/>
      <c r="BD163" s="154">
        <f t="shared" si="206"/>
        <v>7416</v>
      </c>
      <c r="BE163" s="150">
        <f t="shared" si="207"/>
        <v>857</v>
      </c>
      <c r="BF163" s="152">
        <f t="shared" si="208"/>
        <v>5</v>
      </c>
      <c r="BG163" s="152">
        <f t="shared" si="209"/>
        <v>5</v>
      </c>
      <c r="BH163" s="152">
        <f t="shared" si="192"/>
        <v>177</v>
      </c>
      <c r="BI163" s="152">
        <f t="shared" si="193"/>
        <v>172</v>
      </c>
      <c r="BJ163" s="152" t="str">
        <f t="shared" si="194"/>
        <v/>
      </c>
      <c r="BK163" s="152" t="str">
        <f t="shared" si="195"/>
        <v/>
      </c>
      <c r="BL163" s="152">
        <f t="shared" si="196"/>
        <v>191</v>
      </c>
      <c r="BM163" s="152">
        <f t="shared" si="197"/>
        <v>127</v>
      </c>
      <c r="BN163" s="152">
        <f t="shared" si="198"/>
        <v>190</v>
      </c>
      <c r="BO163" s="152" t="str">
        <f t="shared" si="199"/>
        <v/>
      </c>
      <c r="BP163" s="152" t="str">
        <f t="shared" si="200"/>
        <v/>
      </c>
      <c r="BQ163" s="153"/>
      <c r="BR163" s="151"/>
      <c r="BS163" s="152">
        <f t="shared" si="210"/>
        <v>191</v>
      </c>
      <c r="BT163" s="152">
        <f t="shared" si="211"/>
        <v>0</v>
      </c>
      <c r="BU163" s="152" t="str">
        <f t="shared" si="212"/>
        <v>Bajuwaren München 1</v>
      </c>
      <c r="BV163" s="151">
        <f t="shared" si="213"/>
        <v>2</v>
      </c>
      <c r="BW163" s="152">
        <f t="shared" si="214"/>
        <v>857</v>
      </c>
      <c r="BX163" s="152">
        <f>IF(COUNTIF(BH163:BP163,"&gt;0")&lt;Spielorte!$A$23,0,BE163/Spielorte!$A$23)</f>
        <v>0</v>
      </c>
      <c r="BY163" s="152">
        <f t="shared" si="215"/>
        <v>0</v>
      </c>
      <c r="BZ163" s="151">
        <f t="shared" si="201"/>
        <v>0</v>
      </c>
    </row>
    <row r="164" spans="1:78" ht="17.100000000000001" customHeight="1" x14ac:dyDescent="0.25">
      <c r="A164" s="414"/>
      <c r="B164" s="59" t="str">
        <f t="shared" si="202"/>
        <v>Lüthje Dennis</v>
      </c>
      <c r="C164" s="60">
        <f t="shared" si="203"/>
        <v>7600</v>
      </c>
      <c r="D164" s="61" t="str">
        <f t="shared" si="204"/>
        <v/>
      </c>
      <c r="E164" s="398"/>
      <c r="F164" s="61" t="str">
        <f t="shared" si="183"/>
        <v/>
      </c>
      <c r="G164" s="398"/>
      <c r="H164" s="61">
        <f t="shared" si="184"/>
        <v>142</v>
      </c>
      <c r="I164" s="398"/>
      <c r="J164" s="61">
        <f t="shared" si="185"/>
        <v>173</v>
      </c>
      <c r="K164" s="398"/>
      <c r="L164" s="61" t="str">
        <f t="shared" si="186"/>
        <v/>
      </c>
      <c r="M164" s="398"/>
      <c r="N164" s="61" t="str">
        <f t="shared" si="205"/>
        <v/>
      </c>
      <c r="O164" s="398"/>
      <c r="P164" s="61" t="str">
        <f t="shared" si="187"/>
        <v/>
      </c>
      <c r="Q164" s="398"/>
      <c r="R164" s="61">
        <f t="shared" si="188"/>
        <v>149</v>
      </c>
      <c r="S164" s="398"/>
      <c r="T164" s="61">
        <f t="shared" si="189"/>
        <v>163</v>
      </c>
      <c r="U164" s="398"/>
      <c r="V164" s="61">
        <f t="shared" si="190"/>
        <v>627</v>
      </c>
      <c r="W164" s="398"/>
      <c r="Z164" s="406"/>
      <c r="AA164" s="90" t="str">
        <f>IF(AB164=0,"",_xlfn.CONCAT(VLOOKUP(AB164,Starter!A:C,2,0)))</f>
        <v>Lüthje Dennis</v>
      </c>
      <c r="AB164" s="80">
        <v>7600</v>
      </c>
      <c r="AC164" s="130"/>
      <c r="AD164" s="94"/>
      <c r="AE164" s="130"/>
      <c r="AF164" s="94"/>
      <c r="AG164" s="130">
        <v>142</v>
      </c>
      <c r="AH164" s="94"/>
      <c r="AI164" s="130">
        <v>173</v>
      </c>
      <c r="AJ164" s="94"/>
      <c r="AK164" s="130"/>
      <c r="AL164" s="94"/>
      <c r="AM164" s="130"/>
      <c r="AN164" s="94"/>
      <c r="AO164" s="130"/>
      <c r="AP164" s="94"/>
      <c r="AQ164" s="130">
        <v>149</v>
      </c>
      <c r="AR164" s="94"/>
      <c r="AS164" s="130">
        <v>163</v>
      </c>
      <c r="AT164" s="94"/>
      <c r="AU164" s="95">
        <f t="shared" si="191"/>
        <v>627</v>
      </c>
      <c r="AV164" s="96"/>
      <c r="AW164" s="83"/>
      <c r="AX164" s="84"/>
      <c r="AZ164" s="47"/>
      <c r="BA164" s="149"/>
      <c r="BB164" s="150"/>
      <c r="BC164" s="151"/>
      <c r="BD164" s="154">
        <f t="shared" si="206"/>
        <v>7600</v>
      </c>
      <c r="BE164" s="150">
        <f t="shared" si="207"/>
        <v>627</v>
      </c>
      <c r="BF164" s="152">
        <f t="shared" si="208"/>
        <v>4</v>
      </c>
      <c r="BG164" s="152">
        <f t="shared" si="209"/>
        <v>4</v>
      </c>
      <c r="BH164" s="152" t="str">
        <f t="shared" si="192"/>
        <v/>
      </c>
      <c r="BI164" s="152" t="str">
        <f t="shared" si="193"/>
        <v/>
      </c>
      <c r="BJ164" s="152">
        <f t="shared" si="194"/>
        <v>142</v>
      </c>
      <c r="BK164" s="152">
        <f t="shared" si="195"/>
        <v>173</v>
      </c>
      <c r="BL164" s="152" t="str">
        <f t="shared" si="196"/>
        <v/>
      </c>
      <c r="BM164" s="152" t="str">
        <f t="shared" si="197"/>
        <v/>
      </c>
      <c r="BN164" s="152" t="str">
        <f t="shared" si="198"/>
        <v/>
      </c>
      <c r="BO164" s="152">
        <f t="shared" si="199"/>
        <v>149</v>
      </c>
      <c r="BP164" s="152">
        <f t="shared" si="200"/>
        <v>163</v>
      </c>
      <c r="BQ164" s="153"/>
      <c r="BR164" s="151"/>
      <c r="BS164" s="152">
        <f t="shared" si="210"/>
        <v>173</v>
      </c>
      <c r="BT164" s="152">
        <f t="shared" si="211"/>
        <v>0</v>
      </c>
      <c r="BU164" s="152" t="str">
        <f t="shared" si="212"/>
        <v>Bajuwaren München 1</v>
      </c>
      <c r="BV164" s="151">
        <f t="shared" si="213"/>
        <v>2</v>
      </c>
      <c r="BW164" s="152">
        <f t="shared" si="214"/>
        <v>627</v>
      </c>
      <c r="BX164" s="152">
        <f>IF(COUNTIF(BH164:BP164,"&gt;0")&lt;Spielorte!$A$23,0,BE164/Spielorte!$A$23)</f>
        <v>0</v>
      </c>
      <c r="BY164" s="152">
        <f t="shared" si="215"/>
        <v>0</v>
      </c>
      <c r="BZ164" s="151">
        <f t="shared" si="201"/>
        <v>0</v>
      </c>
    </row>
    <row r="165" spans="1:78" ht="17.100000000000001" customHeight="1" thickBot="1" x14ac:dyDescent="0.3">
      <c r="A165" s="415"/>
      <c r="B165" s="62" t="str">
        <f t="shared" si="202"/>
        <v/>
      </c>
      <c r="C165" s="63" t="str">
        <f t="shared" si="203"/>
        <v/>
      </c>
      <c r="D165" s="52" t="str">
        <f t="shared" si="204"/>
        <v/>
      </c>
      <c r="E165" s="399"/>
      <c r="F165" s="52" t="str">
        <f t="shared" si="183"/>
        <v/>
      </c>
      <c r="G165" s="399"/>
      <c r="H165" s="52" t="str">
        <f t="shared" si="184"/>
        <v/>
      </c>
      <c r="I165" s="399"/>
      <c r="J165" s="52" t="str">
        <f t="shared" si="185"/>
        <v/>
      </c>
      <c r="K165" s="399"/>
      <c r="L165" s="52" t="str">
        <f t="shared" si="186"/>
        <v/>
      </c>
      <c r="M165" s="399"/>
      <c r="N165" s="52" t="str">
        <f t="shared" si="205"/>
        <v/>
      </c>
      <c r="O165" s="399"/>
      <c r="P165" s="52" t="str">
        <f t="shared" si="187"/>
        <v/>
      </c>
      <c r="Q165" s="399"/>
      <c r="R165" s="52" t="str">
        <f t="shared" si="188"/>
        <v/>
      </c>
      <c r="S165" s="399"/>
      <c r="T165" s="52" t="str">
        <f t="shared" si="189"/>
        <v/>
      </c>
      <c r="U165" s="399"/>
      <c r="V165" s="52" t="str">
        <f t="shared" si="190"/>
        <v/>
      </c>
      <c r="W165" s="399"/>
      <c r="Z165" s="407"/>
      <c r="AA165" s="99" t="str">
        <f>IF(AB165=0,"",_xlfn.CONCAT(VLOOKUP(AB165,Starter!A:C,2,0)))</f>
        <v/>
      </c>
      <c r="AB165" s="82"/>
      <c r="AC165" s="133"/>
      <c r="AD165" s="100"/>
      <c r="AE165" s="133"/>
      <c r="AF165" s="100"/>
      <c r="AG165" s="133"/>
      <c r="AH165" s="100"/>
      <c r="AI165" s="133"/>
      <c r="AJ165" s="100"/>
      <c r="AK165" s="133"/>
      <c r="AL165" s="100"/>
      <c r="AM165" s="133"/>
      <c r="AN165" s="100"/>
      <c r="AO165" s="133"/>
      <c r="AP165" s="100"/>
      <c r="AQ165" s="133"/>
      <c r="AR165" s="100"/>
      <c r="AS165" s="133"/>
      <c r="AT165" s="100"/>
      <c r="AU165" s="97">
        <f t="shared" si="191"/>
        <v>0</v>
      </c>
      <c r="AV165" s="98"/>
      <c r="AW165" s="83"/>
      <c r="AX165" s="84"/>
      <c r="AZ165" s="47"/>
      <c r="BA165" s="149"/>
      <c r="BB165" s="150"/>
      <c r="BC165" s="151"/>
      <c r="BD165" s="154">
        <f t="shared" si="206"/>
        <v>0</v>
      </c>
      <c r="BE165" s="150">
        <f t="shared" si="207"/>
        <v>0</v>
      </c>
      <c r="BF165" s="152">
        <f t="shared" si="208"/>
        <v>0</v>
      </c>
      <c r="BG165" s="152">
        <f t="shared" si="209"/>
        <v>0</v>
      </c>
      <c r="BH165" s="152" t="str">
        <f t="shared" si="192"/>
        <v/>
      </c>
      <c r="BI165" s="152" t="str">
        <f t="shared" si="193"/>
        <v/>
      </c>
      <c r="BJ165" s="152" t="str">
        <f t="shared" si="194"/>
        <v/>
      </c>
      <c r="BK165" s="152" t="str">
        <f t="shared" si="195"/>
        <v/>
      </c>
      <c r="BL165" s="152" t="str">
        <f t="shared" si="196"/>
        <v/>
      </c>
      <c r="BM165" s="152" t="str">
        <f t="shared" si="197"/>
        <v/>
      </c>
      <c r="BN165" s="152" t="str">
        <f t="shared" si="198"/>
        <v/>
      </c>
      <c r="BO165" s="152" t="str">
        <f t="shared" si="199"/>
        <v/>
      </c>
      <c r="BP165" s="152" t="str">
        <f t="shared" si="200"/>
        <v/>
      </c>
      <c r="BQ165" s="153"/>
      <c r="BR165" s="151"/>
      <c r="BS165" s="152">
        <f t="shared" si="210"/>
        <v>0</v>
      </c>
      <c r="BT165" s="152">
        <f t="shared" si="211"/>
        <v>0</v>
      </c>
      <c r="BU165" s="152" t="str">
        <f t="shared" si="212"/>
        <v>Bajuwaren München 1</v>
      </c>
      <c r="BV165" s="151">
        <f t="shared" si="213"/>
        <v>2</v>
      </c>
      <c r="BW165" s="152">
        <f t="shared" si="214"/>
        <v>0</v>
      </c>
      <c r="BX165" s="152">
        <f>IF(COUNTIF(BH165:BP165,"&gt;0")&lt;Spielorte!$A$23,0,BE165/Spielorte!$A$23)</f>
        <v>0</v>
      </c>
      <c r="BY165" s="152">
        <f t="shared" si="215"/>
        <v>0</v>
      </c>
      <c r="BZ165" s="151">
        <f t="shared" si="201"/>
        <v>0</v>
      </c>
    </row>
    <row r="166" spans="1:78" ht="17.100000000000001" customHeight="1" x14ac:dyDescent="0.25">
      <c r="A166" s="413" t="s">
        <v>11</v>
      </c>
      <c r="B166" s="56" t="str">
        <f>IF(AA166=0,"",AA166)</f>
        <v>Lüthje Volker</v>
      </c>
      <c r="C166" s="57">
        <f t="shared" si="203"/>
        <v>7601</v>
      </c>
      <c r="D166" s="58">
        <f t="shared" si="204"/>
        <v>155</v>
      </c>
      <c r="E166" s="397">
        <f>IF(AD166="","",AD166)</f>
        <v>0</v>
      </c>
      <c r="F166" s="58">
        <f t="shared" si="183"/>
        <v>165</v>
      </c>
      <c r="G166" s="397">
        <f>IF(AF166="","",AF166)</f>
        <v>0</v>
      </c>
      <c r="H166" s="58" t="str">
        <f t="shared" si="184"/>
        <v/>
      </c>
      <c r="I166" s="397">
        <f>IF(AH166="","",AH166)</f>
        <v>1</v>
      </c>
      <c r="J166" s="58" t="str">
        <f t="shared" si="185"/>
        <v/>
      </c>
      <c r="K166" s="397">
        <f>IF(AJ166="","",AJ166)</f>
        <v>0</v>
      </c>
      <c r="L166" s="58">
        <f t="shared" si="186"/>
        <v>179</v>
      </c>
      <c r="M166" s="397">
        <f>IF(AL166="","",AL166)</f>
        <v>1</v>
      </c>
      <c r="N166" s="58">
        <f t="shared" si="205"/>
        <v>173</v>
      </c>
      <c r="O166" s="397">
        <f>IF(AN166="","",AN166)</f>
        <v>0</v>
      </c>
      <c r="P166" s="58">
        <f t="shared" si="187"/>
        <v>132</v>
      </c>
      <c r="Q166" s="397">
        <f>IF(AP166="","",AP166)</f>
        <v>0</v>
      </c>
      <c r="R166" s="58" t="str">
        <f t="shared" si="188"/>
        <v/>
      </c>
      <c r="S166" s="397">
        <f>IF(AR166="","",AR166)</f>
        <v>0</v>
      </c>
      <c r="T166" s="58" t="str">
        <f t="shared" si="189"/>
        <v/>
      </c>
      <c r="U166" s="397">
        <f>IF(AT166="","",AT166)</f>
        <v>1</v>
      </c>
      <c r="V166" s="58">
        <f t="shared" si="190"/>
        <v>804</v>
      </c>
      <c r="W166" s="397">
        <f>IF(AV166="","",AV166)</f>
        <v>3</v>
      </c>
      <c r="Z166" s="405" t="s">
        <v>11</v>
      </c>
      <c r="AA166" s="90" t="str">
        <f>IF(AB166=0,"",_xlfn.CONCAT(VLOOKUP(AB166,Starter!A:C,2,0)))</f>
        <v>Lüthje Volker</v>
      </c>
      <c r="AB166" s="81">
        <v>7601</v>
      </c>
      <c r="AC166" s="132">
        <v>155</v>
      </c>
      <c r="AD166" s="91">
        <f>IF(SUM(AC166:AC168)+AC178=0,0,IF(SUM(ABS(AC166),ABS(AC167),ABS(AC168))=AC178,0.5,IF(SUM(ABS(AC166),ABS(AC167),ABS(AC168))&gt;AC178,1,0)))</f>
        <v>0</v>
      </c>
      <c r="AE166" s="132">
        <v>165</v>
      </c>
      <c r="AF166" s="91">
        <f>IF(SUM(AE166:AE168)+AE178=0,0,IF(SUM(ABS(AE166),ABS(AE167),ABS(AE168))=AE178,0.5,IF(SUM(ABS(AE166),ABS(AE167),ABS(AE168))&gt;AE178,1,0)))</f>
        <v>0</v>
      </c>
      <c r="AG166" s="132"/>
      <c r="AH166" s="91">
        <f>IF(SUM(AG166:AG168)+AG178=0,0,IF(SUM(ABS(AG166),ABS(AG167),ABS(AG168))=AG178,0.5,IF(SUM(ABS(AG166),ABS(AG167),ABS(AG168))&gt;AG178,1,0)))</f>
        <v>1</v>
      </c>
      <c r="AI166" s="132"/>
      <c r="AJ166" s="91">
        <f>IF(SUM(AI166:AI168)+AI178=0,0,IF(SUM(ABS(AI166),ABS(AI167),ABS(AI168))=AI178,0.5,IF(SUM(ABS(AI166),ABS(AI167),ABS(AI168))&gt;AI178,1,0)))</f>
        <v>0</v>
      </c>
      <c r="AK166" s="132">
        <v>179</v>
      </c>
      <c r="AL166" s="91">
        <f>IF(SUM(AK166:AK168)+AK178=0,0,IF(SUM(ABS(AK166),ABS(AK167),ABS(AK168))=AK178,0.5,IF(SUM(ABS(AK166),ABS(AK167),ABS(AK168))&gt;AK178,1,0)))</f>
        <v>1</v>
      </c>
      <c r="AM166" s="132">
        <v>173</v>
      </c>
      <c r="AN166" s="91">
        <f>IF(SUM(AM166:AM168)+AM178=0,0,IF(SUM(ABS(AM166),ABS(AM167),ABS(AM168))=AM178,0.5,IF(SUM(ABS(AM166),ABS(AM167),ABS(AM168))&gt;AM178,1,0)))</f>
        <v>0</v>
      </c>
      <c r="AO166" s="132">
        <v>132</v>
      </c>
      <c r="AP166" s="91">
        <f>IF(SUM(AO166:AO168)+AO178=0,0,IF(SUM(ABS(AO166),ABS(AO167),ABS(AO168))=AO178,0.5,IF(SUM(ABS(AO166),ABS(AO167),ABS(AO168))&gt;AO178,1,0)))</f>
        <v>0</v>
      </c>
      <c r="AQ166" s="132"/>
      <c r="AR166" s="91">
        <f>IF(SUM(AQ166:AQ168)+AQ178=0,0,IF(SUM(ABS(AQ166),ABS(AQ167),ABS(AQ168))=AQ178,0.5,IF(SUM(ABS(AQ166),ABS(AQ167),ABS(AQ168))&gt;AQ178,1,0)))</f>
        <v>0</v>
      </c>
      <c r="AS166" s="132"/>
      <c r="AT166" s="91">
        <f>IF(SUM(AS166:AS168)+AS178=0,0,IF(SUM(ABS(AS166),ABS(AS167),ABS(AS168))=AS178,0.5,IF(SUM(ABS(AS166),ABS(AS167),ABS(AS168))&gt;AS178,1,0)))</f>
        <v>1</v>
      </c>
      <c r="AU166" s="92">
        <f t="shared" si="191"/>
        <v>804</v>
      </c>
      <c r="AV166" s="93">
        <f>SUM(AD166+AF166+AH166+AJ166+AL166+AN166+AP166+AR166+AT166)</f>
        <v>3</v>
      </c>
      <c r="AW166" s="83"/>
      <c r="AX166" s="84"/>
      <c r="AZ166" s="47"/>
      <c r="BA166" s="149"/>
      <c r="BB166" s="150"/>
      <c r="BC166" s="151"/>
      <c r="BD166" s="154">
        <f t="shared" si="206"/>
        <v>7601</v>
      </c>
      <c r="BE166" s="150">
        <f t="shared" si="207"/>
        <v>804</v>
      </c>
      <c r="BF166" s="152">
        <f t="shared" si="208"/>
        <v>5</v>
      </c>
      <c r="BG166" s="152">
        <f t="shared" si="209"/>
        <v>5</v>
      </c>
      <c r="BH166" s="152">
        <f t="shared" si="192"/>
        <v>155</v>
      </c>
      <c r="BI166" s="152">
        <f t="shared" si="193"/>
        <v>165</v>
      </c>
      <c r="BJ166" s="152" t="str">
        <f t="shared" si="194"/>
        <v/>
      </c>
      <c r="BK166" s="152" t="str">
        <f t="shared" si="195"/>
        <v/>
      </c>
      <c r="BL166" s="152">
        <f t="shared" si="196"/>
        <v>179</v>
      </c>
      <c r="BM166" s="152">
        <f t="shared" si="197"/>
        <v>173</v>
      </c>
      <c r="BN166" s="152">
        <f t="shared" si="198"/>
        <v>132</v>
      </c>
      <c r="BO166" s="152" t="str">
        <f t="shared" si="199"/>
        <v/>
      </c>
      <c r="BP166" s="152" t="str">
        <f t="shared" si="200"/>
        <v/>
      </c>
      <c r="BQ166" s="153"/>
      <c r="BR166" s="151"/>
      <c r="BS166" s="152">
        <f t="shared" si="210"/>
        <v>179</v>
      </c>
      <c r="BT166" s="152">
        <f t="shared" si="211"/>
        <v>0</v>
      </c>
      <c r="BU166" s="152" t="str">
        <f t="shared" si="212"/>
        <v>Bajuwaren München 1</v>
      </c>
      <c r="BV166" s="151">
        <f t="shared" si="213"/>
        <v>2</v>
      </c>
      <c r="BW166" s="152">
        <f t="shared" si="214"/>
        <v>804</v>
      </c>
      <c r="BX166" s="152">
        <f>IF(COUNTIF(BH166:BP166,"&gt;0")&lt;Spielorte!$A$23,0,BE166/Spielorte!$A$23)</f>
        <v>0</v>
      </c>
      <c r="BY166" s="152">
        <f t="shared" si="215"/>
        <v>0</v>
      </c>
      <c r="BZ166" s="151">
        <f t="shared" si="201"/>
        <v>0</v>
      </c>
    </row>
    <row r="167" spans="1:78" ht="17.100000000000001" customHeight="1" x14ac:dyDescent="0.25">
      <c r="A167" s="414"/>
      <c r="B167" s="59" t="str">
        <f>IF(AA167=0,"",AA167)</f>
        <v>Reichert Ralph</v>
      </c>
      <c r="C167" s="60">
        <f t="shared" si="203"/>
        <v>7416</v>
      </c>
      <c r="D167" s="61" t="str">
        <f t="shared" si="204"/>
        <v/>
      </c>
      <c r="E167" s="398"/>
      <c r="F167" s="61" t="str">
        <f t="shared" si="183"/>
        <v/>
      </c>
      <c r="G167" s="398"/>
      <c r="H167" s="61">
        <f t="shared" si="184"/>
        <v>211</v>
      </c>
      <c r="I167" s="398"/>
      <c r="J167" s="61">
        <f t="shared" si="185"/>
        <v>181</v>
      </c>
      <c r="K167" s="398"/>
      <c r="L167" s="61" t="str">
        <f t="shared" si="186"/>
        <v/>
      </c>
      <c r="M167" s="398"/>
      <c r="N167" s="61" t="str">
        <f t="shared" si="205"/>
        <v/>
      </c>
      <c r="O167" s="398"/>
      <c r="P167" s="61" t="str">
        <f t="shared" si="187"/>
        <v/>
      </c>
      <c r="Q167" s="398"/>
      <c r="R167" s="61">
        <f t="shared" si="188"/>
        <v>165</v>
      </c>
      <c r="S167" s="398"/>
      <c r="T167" s="61">
        <f t="shared" si="189"/>
        <v>180</v>
      </c>
      <c r="U167" s="398"/>
      <c r="V167" s="61">
        <f t="shared" si="190"/>
        <v>737</v>
      </c>
      <c r="W167" s="398"/>
      <c r="Z167" s="406"/>
      <c r="AA167" s="90" t="str">
        <f>IF(AB167=0,"",_xlfn.CONCAT(VLOOKUP(AB167,Starter!A:C,2,0)))</f>
        <v>Reichert Ralph</v>
      </c>
      <c r="AB167" s="80">
        <v>7416</v>
      </c>
      <c r="AC167" s="130"/>
      <c r="AD167" s="94"/>
      <c r="AE167" s="130"/>
      <c r="AF167" s="94"/>
      <c r="AG167" s="130">
        <v>211</v>
      </c>
      <c r="AH167" s="94"/>
      <c r="AI167" s="130">
        <v>181</v>
      </c>
      <c r="AJ167" s="94"/>
      <c r="AK167" s="130"/>
      <c r="AL167" s="94"/>
      <c r="AM167" s="130"/>
      <c r="AN167" s="94"/>
      <c r="AO167" s="130"/>
      <c r="AP167" s="94"/>
      <c r="AQ167" s="130">
        <v>165</v>
      </c>
      <c r="AR167" s="94"/>
      <c r="AS167" s="130">
        <v>180</v>
      </c>
      <c r="AT167" s="94"/>
      <c r="AU167" s="95">
        <f t="shared" si="191"/>
        <v>737</v>
      </c>
      <c r="AV167" s="96"/>
      <c r="AW167" s="83"/>
      <c r="AX167" s="84"/>
      <c r="AZ167" s="47"/>
      <c r="BA167" s="149"/>
      <c r="BB167" s="150"/>
      <c r="BC167" s="151"/>
      <c r="BD167" s="154">
        <f t="shared" si="206"/>
        <v>7416</v>
      </c>
      <c r="BE167" s="150">
        <f t="shared" si="207"/>
        <v>737</v>
      </c>
      <c r="BF167" s="152">
        <f t="shared" si="208"/>
        <v>4</v>
      </c>
      <c r="BG167" s="152">
        <f t="shared" si="209"/>
        <v>4</v>
      </c>
      <c r="BH167" s="152" t="str">
        <f t="shared" si="192"/>
        <v/>
      </c>
      <c r="BI167" s="152" t="str">
        <f t="shared" si="193"/>
        <v/>
      </c>
      <c r="BJ167" s="152">
        <f t="shared" si="194"/>
        <v>211</v>
      </c>
      <c r="BK167" s="152">
        <f t="shared" si="195"/>
        <v>181</v>
      </c>
      <c r="BL167" s="152" t="str">
        <f t="shared" si="196"/>
        <v/>
      </c>
      <c r="BM167" s="152" t="str">
        <f t="shared" si="197"/>
        <v/>
      </c>
      <c r="BN167" s="152" t="str">
        <f t="shared" si="198"/>
        <v/>
      </c>
      <c r="BO167" s="152">
        <f t="shared" si="199"/>
        <v>165</v>
      </c>
      <c r="BP167" s="152">
        <f t="shared" si="200"/>
        <v>180</v>
      </c>
      <c r="BQ167" s="153"/>
      <c r="BR167" s="151"/>
      <c r="BS167" s="152">
        <f t="shared" si="210"/>
        <v>211</v>
      </c>
      <c r="BT167" s="152">
        <f t="shared" si="211"/>
        <v>0</v>
      </c>
      <c r="BU167" s="152" t="str">
        <f t="shared" si="212"/>
        <v>Bajuwaren München 1</v>
      </c>
      <c r="BV167" s="151">
        <f t="shared" si="213"/>
        <v>2</v>
      </c>
      <c r="BW167" s="152">
        <f t="shared" si="214"/>
        <v>737</v>
      </c>
      <c r="BX167" s="152">
        <f>IF(COUNTIF(BH167:BP167,"&gt;0")&lt;Spielorte!$A$23,0,BE167/Spielorte!$A$23)</f>
        <v>0</v>
      </c>
      <c r="BY167" s="152">
        <f t="shared" si="215"/>
        <v>0</v>
      </c>
      <c r="BZ167" s="151">
        <f t="shared" si="201"/>
        <v>0</v>
      </c>
    </row>
    <row r="168" spans="1:78" ht="17.100000000000001" customHeight="1" thickBot="1" x14ac:dyDescent="0.3">
      <c r="A168" s="415"/>
      <c r="B168" s="62" t="str">
        <f>IF(AA168=0,"",AA168)</f>
        <v/>
      </c>
      <c r="C168" s="63" t="str">
        <f t="shared" si="203"/>
        <v/>
      </c>
      <c r="D168" s="52" t="str">
        <f t="shared" si="204"/>
        <v/>
      </c>
      <c r="E168" s="399"/>
      <c r="F168" s="52" t="str">
        <f t="shared" si="183"/>
        <v/>
      </c>
      <c r="G168" s="399"/>
      <c r="H168" s="52" t="str">
        <f t="shared" si="184"/>
        <v/>
      </c>
      <c r="I168" s="399"/>
      <c r="J168" s="52" t="str">
        <f t="shared" si="185"/>
        <v/>
      </c>
      <c r="K168" s="399"/>
      <c r="L168" s="52" t="str">
        <f t="shared" si="186"/>
        <v/>
      </c>
      <c r="M168" s="399"/>
      <c r="N168" s="52" t="str">
        <f t="shared" si="205"/>
        <v/>
      </c>
      <c r="O168" s="399"/>
      <c r="P168" s="52" t="str">
        <f t="shared" si="187"/>
        <v/>
      </c>
      <c r="Q168" s="399"/>
      <c r="R168" s="52" t="str">
        <f t="shared" si="188"/>
        <v/>
      </c>
      <c r="S168" s="399"/>
      <c r="T168" s="52" t="str">
        <f t="shared" si="189"/>
        <v/>
      </c>
      <c r="U168" s="399"/>
      <c r="V168" s="52" t="str">
        <f t="shared" si="190"/>
        <v/>
      </c>
      <c r="W168" s="399"/>
      <c r="Z168" s="407"/>
      <c r="AA168" s="90" t="str">
        <f>IF(AB168=0,"",_xlfn.CONCAT(VLOOKUP(AB168,Starter!A:C,2,0)))</f>
        <v/>
      </c>
      <c r="AB168" s="82"/>
      <c r="AC168" s="133"/>
      <c r="AD168" s="100"/>
      <c r="AE168" s="133"/>
      <c r="AF168" s="100"/>
      <c r="AG168" s="133"/>
      <c r="AH168" s="100"/>
      <c r="AI168" s="133"/>
      <c r="AJ168" s="100"/>
      <c r="AK168" s="133"/>
      <c r="AL168" s="100"/>
      <c r="AM168" s="133"/>
      <c r="AN168" s="100"/>
      <c r="AO168" s="133"/>
      <c r="AP168" s="100"/>
      <c r="AQ168" s="133"/>
      <c r="AR168" s="100"/>
      <c r="AS168" s="133"/>
      <c r="AT168" s="100"/>
      <c r="AU168" s="97">
        <f t="shared" si="191"/>
        <v>0</v>
      </c>
      <c r="AV168" s="98"/>
      <c r="AW168" s="83"/>
      <c r="AX168" s="84"/>
      <c r="AZ168" s="47"/>
      <c r="BA168" s="149"/>
      <c r="BB168" s="150"/>
      <c r="BC168" s="151"/>
      <c r="BD168" s="154">
        <f t="shared" si="206"/>
        <v>0</v>
      </c>
      <c r="BE168" s="150">
        <f t="shared" si="207"/>
        <v>0</v>
      </c>
      <c r="BF168" s="152">
        <f t="shared" si="208"/>
        <v>0</v>
      </c>
      <c r="BG168" s="152">
        <f t="shared" si="209"/>
        <v>0</v>
      </c>
      <c r="BH168" s="152" t="str">
        <f t="shared" si="192"/>
        <v/>
      </c>
      <c r="BI168" s="152" t="str">
        <f t="shared" si="193"/>
        <v/>
      </c>
      <c r="BJ168" s="152" t="str">
        <f t="shared" si="194"/>
        <v/>
      </c>
      <c r="BK168" s="152" t="str">
        <f t="shared" si="195"/>
        <v/>
      </c>
      <c r="BL168" s="152" t="str">
        <f t="shared" si="196"/>
        <v/>
      </c>
      <c r="BM168" s="152" t="str">
        <f t="shared" si="197"/>
        <v/>
      </c>
      <c r="BN168" s="152" t="str">
        <f t="shared" si="198"/>
        <v/>
      </c>
      <c r="BO168" s="152" t="str">
        <f t="shared" si="199"/>
        <v/>
      </c>
      <c r="BP168" s="152" t="str">
        <f t="shared" si="200"/>
        <v/>
      </c>
      <c r="BQ168" s="153"/>
      <c r="BR168" s="151"/>
      <c r="BS168" s="152">
        <f t="shared" si="210"/>
        <v>0</v>
      </c>
      <c r="BT168" s="152">
        <f t="shared" si="211"/>
        <v>0</v>
      </c>
      <c r="BU168" s="152" t="str">
        <f t="shared" si="212"/>
        <v>Bajuwaren München 1</v>
      </c>
      <c r="BV168" s="151">
        <f t="shared" si="213"/>
        <v>2</v>
      </c>
      <c r="BW168" s="152">
        <f t="shared" si="214"/>
        <v>0</v>
      </c>
      <c r="BX168" s="152">
        <f>IF(COUNTIF(BH168:BP168,"&gt;0")&lt;Spielorte!$A$23,0,BE168/Spielorte!$A$23)</f>
        <v>0</v>
      </c>
      <c r="BY168" s="152">
        <f t="shared" si="215"/>
        <v>0</v>
      </c>
      <c r="BZ168" s="151">
        <f t="shared" si="201"/>
        <v>0</v>
      </c>
    </row>
    <row r="169" spans="1:78" ht="27.75" customHeight="1" thickBot="1" x14ac:dyDescent="0.3">
      <c r="B169" s="64" t="str">
        <f>IF(AA169=0,"",AA169)</f>
        <v>Gesamt</v>
      </c>
      <c r="C169" s="65" t="str">
        <f t="shared" si="203"/>
        <v/>
      </c>
      <c r="D169" s="66">
        <f t="shared" si="204"/>
        <v>651</v>
      </c>
      <c r="E169" s="67">
        <f>IF(AD169="","",AD169)</f>
        <v>0</v>
      </c>
      <c r="F169" s="66">
        <f t="shared" si="183"/>
        <v>719</v>
      </c>
      <c r="G169" s="67">
        <f>IF(AF169="","",AF169)</f>
        <v>0</v>
      </c>
      <c r="H169" s="66">
        <f t="shared" si="184"/>
        <v>727</v>
      </c>
      <c r="I169" s="67">
        <f>IF(AH169="","",AH169)</f>
        <v>0</v>
      </c>
      <c r="J169" s="66">
        <f t="shared" si="185"/>
        <v>684</v>
      </c>
      <c r="K169" s="67">
        <f>IF(AJ169="","",AJ169)</f>
        <v>0</v>
      </c>
      <c r="L169" s="66">
        <f t="shared" si="186"/>
        <v>721</v>
      </c>
      <c r="M169" s="67">
        <f>IF(AL169="","",AL169)</f>
        <v>3</v>
      </c>
      <c r="N169" s="66">
        <f t="shared" si="205"/>
        <v>647</v>
      </c>
      <c r="O169" s="67">
        <f>IF(AN169="","",AN169)</f>
        <v>0</v>
      </c>
      <c r="P169" s="66">
        <f t="shared" si="187"/>
        <v>688</v>
      </c>
      <c r="Q169" s="67">
        <f>IF(AP169="","",AP169)</f>
        <v>3</v>
      </c>
      <c r="R169" s="66">
        <f t="shared" si="188"/>
        <v>694</v>
      </c>
      <c r="S169" s="67">
        <f>IF(AR169="","",AR169)</f>
        <v>0</v>
      </c>
      <c r="T169" s="66">
        <f t="shared" si="189"/>
        <v>710</v>
      </c>
      <c r="U169" s="67">
        <f>IF(AT169="","",AT169)</f>
        <v>3</v>
      </c>
      <c r="V169" s="66">
        <f t="shared" si="190"/>
        <v>6241</v>
      </c>
      <c r="W169" s="67">
        <f>IF(AV169="","",AV169)</f>
        <v>9</v>
      </c>
      <c r="AA169" s="64" t="s">
        <v>960</v>
      </c>
      <c r="AB169" s="101"/>
      <c r="AC169" s="148">
        <f>ABS(SUM(AC157:AC159))+ABS(SUM(AC160:AC162))+ABS(SUM(AC163:AC165))+ABS(SUM(AC166:AC168))</f>
        <v>651</v>
      </c>
      <c r="AD169" s="102">
        <f>IF(AC169+AC179=0,0,IF(AC169=AC179,1.5,IF(AC169&gt;AC179,3,0)))</f>
        <v>0</v>
      </c>
      <c r="AE169" s="148">
        <f>ABS(SUM(AE157:AE159))+ABS(SUM(AE160:AE162))+ABS(SUM(AE163:AE165))+ABS(SUM(AE166:AE168))</f>
        <v>719</v>
      </c>
      <c r="AF169" s="102">
        <f>IF(AE169+AE179=0,0,IF(AE169=AE179,1.5,IF(AE169&gt;AE179,3,0)))</f>
        <v>0</v>
      </c>
      <c r="AG169" s="148">
        <f>ABS(SUM(AG157:AG159))+ABS(SUM(AG160:AG162))+ABS(SUM(AG163:AG165))+ABS(SUM(AG166:AG168))</f>
        <v>727</v>
      </c>
      <c r="AH169" s="102">
        <f>IF(AG169+AG179=0,0,IF(AG169=AG179,1.5,IF(AG169&gt;AG179,3,0)))</f>
        <v>0</v>
      </c>
      <c r="AI169" s="148">
        <f>ABS(SUM(AI157:AI159))+ABS(SUM(AI160:AI162))+ABS(SUM(AI163:AI165))+ABS(SUM(AI166:AI168))</f>
        <v>684</v>
      </c>
      <c r="AJ169" s="102">
        <f>IF(AI169+AI179=0,0,IF(AI169=AI179,1.5,IF(AI169&gt;AI179,3,0)))</f>
        <v>0</v>
      </c>
      <c r="AK169" s="148">
        <f>ABS(SUM(AK157:AK159))+ABS(SUM(AK160:AK162))+ABS(SUM(AK163:AK165))+ABS(SUM(AK166:AK168))</f>
        <v>721</v>
      </c>
      <c r="AL169" s="102">
        <f>IF(AK169+AK179=0,0,IF(AK169=AK179,1.5,IF(AK169&gt;AK179,3,0)))</f>
        <v>3</v>
      </c>
      <c r="AM169" s="148">
        <f>ABS(SUM(AM157:AM159))+ABS(SUM(AM160:AM162))+ABS(SUM(AM163:AM165))+ABS(SUM(AM166:AM168))</f>
        <v>647</v>
      </c>
      <c r="AN169" s="102">
        <f>IF(AM169+AM179=0,0,IF(AM169=AM179,1.5,IF(AM169&gt;AM179,3,0)))</f>
        <v>0</v>
      </c>
      <c r="AO169" s="148">
        <f>ABS(SUM(AO157:AO159))+ABS(SUM(AO160:AO162))+ABS(SUM(AO163:AO165))+ABS(SUM(AO166:AO168))</f>
        <v>688</v>
      </c>
      <c r="AP169" s="102">
        <f>IF(AO169+AO179=0,0,IF(AO169=AO179,1.5,IF(AO169&gt;AO179,3,0)))</f>
        <v>3</v>
      </c>
      <c r="AQ169" s="148">
        <f>ABS(SUM(AQ157:AQ159))+ABS(SUM(AQ160:AQ162))+ABS(SUM(AQ163:AQ165))+ABS(SUM(AQ166:AQ168))</f>
        <v>694</v>
      </c>
      <c r="AR169" s="102">
        <f>IF(AQ169+AQ179=0,0,IF(AQ169=AQ179,1.5,IF(AQ169&gt;AQ179,3,0)))</f>
        <v>0</v>
      </c>
      <c r="AS169" s="148">
        <f>ABS(SUM(AS157:AS159))+ABS(SUM(AS160:AS162))+ABS(SUM(AS163:AS165))+ABS(SUM(AS166:AS168))</f>
        <v>710</v>
      </c>
      <c r="AT169" s="102">
        <f>IF(AS169+AS179=0,0,IF(AS169=AS179,1.5,IF(AS169&gt;AS179,3,0)))</f>
        <v>3</v>
      </c>
      <c r="AU169" s="103">
        <f>SUM(AC169+AE169+AG169+AI169+AK169+AM169+AO169+AQ169+AS169)</f>
        <v>6241</v>
      </c>
      <c r="AV169" s="104">
        <f>SUM(AD169+AF169+AH169+AJ169+AL169+AN169+AP169+AR169+AT169)</f>
        <v>9</v>
      </c>
      <c r="AW169" s="83"/>
      <c r="AX169" s="84"/>
      <c r="BA169" s="149"/>
      <c r="BB169" s="150"/>
      <c r="BC169" s="151"/>
      <c r="BQ169" s="153"/>
      <c r="BR169" s="151"/>
      <c r="BV169" s="151"/>
      <c r="BZ169" s="151"/>
    </row>
    <row r="170" spans="1:78" ht="24" customHeight="1" thickBot="1" x14ac:dyDescent="0.3">
      <c r="B170" s="68" t="str">
        <f>IF(AA170=0,"",AA170)</f>
        <v>Gesamt - Punkte</v>
      </c>
      <c r="C170" s="69" t="str">
        <f t="shared" si="203"/>
        <v/>
      </c>
      <c r="D170" s="69" t="str">
        <f t="shared" si="204"/>
        <v/>
      </c>
      <c r="E170" s="70">
        <f>IF(AD170="","",AD170)</f>
        <v>2</v>
      </c>
      <c r="F170" s="69" t="str">
        <f t="shared" si="183"/>
        <v/>
      </c>
      <c r="G170" s="70">
        <f>IF(AF170="","",AF170)</f>
        <v>0</v>
      </c>
      <c r="H170" s="69" t="str">
        <f t="shared" si="184"/>
        <v/>
      </c>
      <c r="I170" s="70">
        <f>IF(AH170="","",AH170)</f>
        <v>1</v>
      </c>
      <c r="J170" s="69" t="str">
        <f t="shared" si="185"/>
        <v/>
      </c>
      <c r="K170" s="70">
        <f>IF(AJ170="","",AJ170)</f>
        <v>1</v>
      </c>
      <c r="L170" s="69" t="str">
        <f t="shared" si="186"/>
        <v/>
      </c>
      <c r="M170" s="70">
        <f>IF(AL170="","",AL170)</f>
        <v>5.5</v>
      </c>
      <c r="N170" s="69" t="str">
        <f t="shared" si="205"/>
        <v/>
      </c>
      <c r="O170" s="70">
        <f>IF(AN170="","",AN170)</f>
        <v>1</v>
      </c>
      <c r="P170" s="69" t="str">
        <f t="shared" si="187"/>
        <v/>
      </c>
      <c r="Q170" s="70">
        <f>IF(AP170="","",AP170)</f>
        <v>5</v>
      </c>
      <c r="R170" s="69" t="str">
        <f t="shared" si="188"/>
        <v/>
      </c>
      <c r="S170" s="70">
        <f>IF(AR170="","",AR170)</f>
        <v>2</v>
      </c>
      <c r="T170" s="69" t="str">
        <f t="shared" si="189"/>
        <v/>
      </c>
      <c r="U170" s="70">
        <f>IF(AT170="","",AT170)</f>
        <v>6</v>
      </c>
      <c r="V170" s="69" t="str">
        <f t="shared" si="190"/>
        <v/>
      </c>
      <c r="W170" s="70">
        <f>IF(AV170="","",AV170)</f>
        <v>23.5</v>
      </c>
      <c r="AA170" s="68" t="s">
        <v>975</v>
      </c>
      <c r="AB170" s="69"/>
      <c r="AC170" s="69"/>
      <c r="AD170" s="105">
        <f>SUM(AD157:AD169)</f>
        <v>2</v>
      </c>
      <c r="AE170" s="69"/>
      <c r="AF170" s="105">
        <f>SUM(AF157:AF169)</f>
        <v>0</v>
      </c>
      <c r="AG170" s="69"/>
      <c r="AH170" s="105">
        <f>SUM(AH157:AH169)</f>
        <v>1</v>
      </c>
      <c r="AI170" s="69"/>
      <c r="AJ170" s="105">
        <f>SUM(AJ157:AJ169)</f>
        <v>1</v>
      </c>
      <c r="AK170" s="69"/>
      <c r="AL170" s="105">
        <f>SUM(AL157:AL169)</f>
        <v>5.5</v>
      </c>
      <c r="AM170" s="69"/>
      <c r="AN170" s="105">
        <f>SUM(AN157:AN169)</f>
        <v>1</v>
      </c>
      <c r="AO170" s="69"/>
      <c r="AP170" s="105">
        <f>SUM(AP157:AP169)</f>
        <v>5</v>
      </c>
      <c r="AQ170" s="69"/>
      <c r="AR170" s="105">
        <f>SUM(AR157:AR169)</f>
        <v>2</v>
      </c>
      <c r="AS170" s="69"/>
      <c r="AT170" s="105">
        <f>SUM(AT157:AT169)</f>
        <v>6</v>
      </c>
      <c r="AU170" s="69"/>
      <c r="AV170" s="106">
        <f>SUM(AV157:AV169)</f>
        <v>23.5</v>
      </c>
      <c r="AW170" s="83"/>
      <c r="AX170" s="84"/>
      <c r="BA170" s="149">
        <f>+AV170</f>
        <v>23.5</v>
      </c>
      <c r="BB170" s="150">
        <f>+AU169</f>
        <v>6241</v>
      </c>
      <c r="BC170" s="151">
        <f>+AA152</f>
        <v>6</v>
      </c>
      <c r="BF170" s="152">
        <f>SUM(BF151:BF169)</f>
        <v>36</v>
      </c>
      <c r="BQ170" s="149">
        <f>+BB170/1000000+BA170</f>
        <v>23.506240999999999</v>
      </c>
      <c r="BR170" s="151">
        <f>RANK(BQ170,BQ:BQ)</f>
        <v>10</v>
      </c>
      <c r="BV170" s="151"/>
      <c r="BZ170" s="151"/>
    </row>
    <row r="171" spans="1:78" ht="11.25" customHeight="1" x14ac:dyDescent="0.25">
      <c r="B171" s="69"/>
      <c r="C171" s="69"/>
      <c r="D171" s="69"/>
      <c r="E171" s="1"/>
      <c r="F171" s="69"/>
      <c r="G171" s="1"/>
      <c r="H171" s="69"/>
      <c r="I171" s="1"/>
      <c r="J171" s="69"/>
      <c r="K171" s="1"/>
      <c r="L171" s="69"/>
      <c r="M171" s="1"/>
      <c r="N171" s="69"/>
      <c r="O171" s="1"/>
      <c r="P171" s="69"/>
      <c r="Q171" s="1"/>
      <c r="R171" s="69"/>
      <c r="S171" s="1"/>
      <c r="T171" s="69"/>
      <c r="U171" s="1"/>
      <c r="V171" s="69"/>
      <c r="W171" s="1"/>
      <c r="AA171" s="69"/>
      <c r="AB171" s="69"/>
      <c r="AC171" s="69"/>
      <c r="AD171" s="1"/>
      <c r="AE171" s="69"/>
      <c r="AF171" s="1"/>
      <c r="AG171" s="69"/>
      <c r="AH171" s="1"/>
      <c r="AI171" s="69"/>
      <c r="AJ171" s="1"/>
      <c r="AK171" s="69"/>
      <c r="AL171" s="1"/>
      <c r="AM171" s="69"/>
      <c r="AN171" s="1"/>
      <c r="AO171" s="69"/>
      <c r="AP171" s="1"/>
      <c r="AQ171" s="69"/>
      <c r="AR171" s="1"/>
      <c r="AS171" s="69"/>
      <c r="AT171" s="1"/>
      <c r="AU171" s="69"/>
      <c r="AV171" s="1"/>
      <c r="AW171" s="83"/>
      <c r="AX171" s="84"/>
      <c r="BA171" s="149"/>
      <c r="BB171" s="150"/>
      <c r="BC171" s="151"/>
      <c r="BQ171" s="153"/>
      <c r="BR171" s="151"/>
      <c r="BV171" s="151"/>
      <c r="BZ171" s="151"/>
    </row>
    <row r="172" spans="1:78" ht="12.75" customHeight="1" x14ac:dyDescent="0.25">
      <c r="B172" s="71" t="str">
        <f t="shared" ref="B172:B179" si="216">IF(AA172=0,"",AA172)</f>
        <v>Gegner-Nr.:</v>
      </c>
      <c r="C172" s="72" t="str">
        <f t="shared" ref="C172:C179" si="217">IF(AB172=0,"",AB172)</f>
        <v>&gt;&gt;&gt;&gt;</v>
      </c>
      <c r="D172" s="396">
        <f t="shared" ref="D172:M174" si="218">IF(AC172=0,"",AC172)</f>
        <v>2</v>
      </c>
      <c r="E172" s="396" t="str">
        <f t="shared" si="218"/>
        <v/>
      </c>
      <c r="F172" s="396">
        <f t="shared" si="218"/>
        <v>7</v>
      </c>
      <c r="G172" s="396" t="str">
        <f t="shared" si="218"/>
        <v/>
      </c>
      <c r="H172" s="396">
        <f t="shared" si="218"/>
        <v>1</v>
      </c>
      <c r="I172" s="396" t="str">
        <f t="shared" si="218"/>
        <v/>
      </c>
      <c r="J172" s="396">
        <f t="shared" si="218"/>
        <v>8</v>
      </c>
      <c r="K172" s="396" t="str">
        <f t="shared" si="218"/>
        <v/>
      </c>
      <c r="L172" s="396">
        <f t="shared" si="218"/>
        <v>4</v>
      </c>
      <c r="M172" s="396" t="str">
        <f t="shared" si="218"/>
        <v/>
      </c>
      <c r="N172" s="396">
        <f t="shared" ref="N172:U174" si="219">IF(AM172=0,"",AM172)</f>
        <v>3</v>
      </c>
      <c r="O172" s="396" t="str">
        <f t="shared" si="219"/>
        <v/>
      </c>
      <c r="P172" s="396">
        <f t="shared" si="219"/>
        <v>5</v>
      </c>
      <c r="Q172" s="396" t="str">
        <f t="shared" si="219"/>
        <v/>
      </c>
      <c r="R172" s="396">
        <f t="shared" si="219"/>
        <v>9</v>
      </c>
      <c r="S172" s="396" t="str">
        <f t="shared" si="219"/>
        <v/>
      </c>
      <c r="T172" s="396">
        <f t="shared" si="219"/>
        <v>10</v>
      </c>
      <c r="U172" s="396" t="str">
        <f t="shared" si="219"/>
        <v/>
      </c>
      <c r="V172" s="412"/>
      <c r="W172" s="412"/>
      <c r="AA172" s="71" t="s">
        <v>958</v>
      </c>
      <c r="AB172" s="72" t="s">
        <v>959</v>
      </c>
      <c r="AC172" s="418">
        <f>VLOOKUP($AA152,Schlüssel!$A$5:$K$14,3)</f>
        <v>2</v>
      </c>
      <c r="AD172" s="419"/>
      <c r="AE172" s="418">
        <f>VLOOKUP($AA152,Schlüssel!$A$5:$K$14,4)</f>
        <v>7</v>
      </c>
      <c r="AF172" s="419"/>
      <c r="AG172" s="418">
        <f>VLOOKUP($AA152,Schlüssel!$A$5:$K$14,5)</f>
        <v>1</v>
      </c>
      <c r="AH172" s="419"/>
      <c r="AI172" s="418">
        <f>VLOOKUP($AA152,Schlüssel!$A$5:$K$14,6)</f>
        <v>8</v>
      </c>
      <c r="AJ172" s="419"/>
      <c r="AK172" s="418">
        <f>VLOOKUP($AA152,Schlüssel!$A$5:$K$14,7)</f>
        <v>4</v>
      </c>
      <c r="AL172" s="419"/>
      <c r="AM172" s="418">
        <f>VLOOKUP($AA152,Schlüssel!$A$5:$K$14,8)</f>
        <v>3</v>
      </c>
      <c r="AN172" s="419"/>
      <c r="AO172" s="418">
        <f>VLOOKUP($AA152,Schlüssel!$A$5:$K$14,9)</f>
        <v>5</v>
      </c>
      <c r="AP172" s="419"/>
      <c r="AQ172" s="418">
        <f>VLOOKUP($AA152,Schlüssel!$A$5:$K$14,10)</f>
        <v>9</v>
      </c>
      <c r="AR172" s="419"/>
      <c r="AS172" s="418">
        <f>VLOOKUP($AA152,Schlüssel!$A$5:$K$14,11)</f>
        <v>10</v>
      </c>
      <c r="AT172" s="419"/>
      <c r="AU172" s="107"/>
      <c r="AV172" s="107"/>
      <c r="AW172" s="83"/>
      <c r="AX172" s="84"/>
      <c r="BA172" s="149"/>
      <c r="BB172" s="150"/>
      <c r="BC172" s="151"/>
      <c r="BQ172" s="153"/>
      <c r="BR172" s="151"/>
      <c r="BV172" s="151"/>
      <c r="BZ172" s="151"/>
    </row>
    <row r="173" spans="1:78" ht="28.5" customHeight="1" x14ac:dyDescent="0.25">
      <c r="B173" s="73" t="str">
        <f t="shared" si="216"/>
        <v/>
      </c>
      <c r="C173" s="69" t="str">
        <f t="shared" si="217"/>
        <v/>
      </c>
      <c r="D173" s="409" t="str">
        <f t="shared" si="218"/>
        <v>BK München 3</v>
      </c>
      <c r="E173" s="410" t="str">
        <f t="shared" si="218"/>
        <v/>
      </c>
      <c r="F173" s="409" t="str">
        <f t="shared" si="218"/>
        <v>Bowlinghaus Bamberg 1</v>
      </c>
      <c r="G173" s="410" t="str">
        <f t="shared" si="218"/>
        <v/>
      </c>
      <c r="H173" s="409" t="str">
        <f t="shared" si="218"/>
        <v>BC Comet Nürnberg</v>
      </c>
      <c r="I173" s="410" t="str">
        <f t="shared" si="218"/>
        <v/>
      </c>
      <c r="J173" s="409" t="str">
        <f t="shared" si="218"/>
        <v>Schanzer Ingolstadt 1</v>
      </c>
      <c r="K173" s="410" t="str">
        <f t="shared" si="218"/>
        <v/>
      </c>
      <c r="L173" s="409" t="str">
        <f t="shared" si="218"/>
        <v>SG Rottendorf 1</v>
      </c>
      <c r="M173" s="410" t="str">
        <f t="shared" si="218"/>
        <v/>
      </c>
      <c r="N173" s="409" t="str">
        <f t="shared" si="219"/>
        <v>SG DJK Rimpar 1</v>
      </c>
      <c r="O173" s="410" t="str">
        <f t="shared" si="219"/>
        <v/>
      </c>
      <c r="P173" s="409" t="str">
        <f t="shared" si="219"/>
        <v>BC EMAX Unterföhring 2</v>
      </c>
      <c r="Q173" s="410" t="str">
        <f t="shared" si="219"/>
        <v/>
      </c>
      <c r="R173" s="409" t="str">
        <f t="shared" si="219"/>
        <v>Werdenfels 1</v>
      </c>
      <c r="S173" s="410" t="str">
        <f t="shared" si="219"/>
        <v/>
      </c>
      <c r="T173" s="409" t="str">
        <f t="shared" si="219"/>
        <v>Donaubowler Regensburg 1</v>
      </c>
      <c r="U173" s="410" t="str">
        <f t="shared" si="219"/>
        <v/>
      </c>
      <c r="V173" s="411"/>
      <c r="W173" s="411"/>
      <c r="AA173" s="73"/>
      <c r="AB173" s="69"/>
      <c r="AC173" s="409" t="str">
        <f>VLOOKUP(AC172,Schlüssel!$A$5:$K$14,2)</f>
        <v>BK München 3</v>
      </c>
      <c r="AD173" s="410"/>
      <c r="AE173" s="409" t="str">
        <f>VLOOKUP(AE172,Schlüssel!$A$5:$K$14,2)</f>
        <v>Bowlinghaus Bamberg 1</v>
      </c>
      <c r="AF173" s="410"/>
      <c r="AG173" s="409" t="str">
        <f>VLOOKUP(AG172,Schlüssel!$A$5:$K$14,2)</f>
        <v>BC Comet Nürnberg</v>
      </c>
      <c r="AH173" s="410"/>
      <c r="AI173" s="409" t="str">
        <f>VLOOKUP(AI172,Schlüssel!$A$5:$K$14,2)</f>
        <v>Schanzer Ingolstadt 1</v>
      </c>
      <c r="AJ173" s="410"/>
      <c r="AK173" s="409" t="str">
        <f>VLOOKUP(AK172,Schlüssel!$A$5:$K$14,2)</f>
        <v>SG Rottendorf 1</v>
      </c>
      <c r="AL173" s="410"/>
      <c r="AM173" s="409" t="str">
        <f>VLOOKUP(AM172,Schlüssel!$A$5:$K$14,2)</f>
        <v>SG DJK Rimpar 1</v>
      </c>
      <c r="AN173" s="410"/>
      <c r="AO173" s="409" t="str">
        <f>VLOOKUP(AO172,Schlüssel!$A$5:$K$14,2)</f>
        <v>BC EMAX Unterföhring 2</v>
      </c>
      <c r="AP173" s="410"/>
      <c r="AQ173" s="409" t="str">
        <f>VLOOKUP(AQ172,Schlüssel!$A$5:$K$14,2)</f>
        <v>Werdenfels 1</v>
      </c>
      <c r="AR173" s="410"/>
      <c r="AS173" s="409" t="str">
        <f>VLOOKUP(AS172,Schlüssel!$A$5:$K$14,2)</f>
        <v>Donaubowler Regensburg 1</v>
      </c>
      <c r="AT173" s="410"/>
      <c r="AU173" s="108"/>
      <c r="AV173" s="108"/>
      <c r="AW173" s="83"/>
      <c r="AX173" s="84"/>
      <c r="BA173" s="149"/>
      <c r="BB173" s="150"/>
      <c r="BC173" s="151"/>
      <c r="BQ173" s="153"/>
      <c r="BR173" s="151"/>
      <c r="BV173" s="151"/>
      <c r="BZ173" s="151"/>
    </row>
    <row r="174" spans="1:78" ht="12" customHeight="1" x14ac:dyDescent="0.25">
      <c r="B174" s="73" t="str">
        <f t="shared" si="216"/>
        <v/>
      </c>
      <c r="C174" s="69" t="str">
        <f t="shared" si="217"/>
        <v/>
      </c>
      <c r="D174" s="395" t="str">
        <f t="shared" si="218"/>
        <v/>
      </c>
      <c r="E174" s="395" t="str">
        <f t="shared" si="218"/>
        <v/>
      </c>
      <c r="F174" s="395" t="str">
        <f t="shared" si="218"/>
        <v/>
      </c>
      <c r="G174" s="395" t="str">
        <f t="shared" si="218"/>
        <v/>
      </c>
      <c r="H174" s="395" t="str">
        <f t="shared" si="218"/>
        <v/>
      </c>
      <c r="I174" s="395" t="str">
        <f t="shared" si="218"/>
        <v/>
      </c>
      <c r="J174" s="395" t="str">
        <f t="shared" si="218"/>
        <v/>
      </c>
      <c r="K174" s="395" t="str">
        <f t="shared" si="218"/>
        <v/>
      </c>
      <c r="L174" s="395" t="str">
        <f t="shared" si="218"/>
        <v/>
      </c>
      <c r="M174" s="395" t="str">
        <f t="shared" si="218"/>
        <v/>
      </c>
      <c r="N174" s="395" t="str">
        <f t="shared" si="219"/>
        <v/>
      </c>
      <c r="O174" s="395" t="str">
        <f t="shared" si="219"/>
        <v/>
      </c>
      <c r="P174" s="395" t="str">
        <f t="shared" si="219"/>
        <v/>
      </c>
      <c r="Q174" s="395" t="str">
        <f t="shared" si="219"/>
        <v/>
      </c>
      <c r="R174" s="395" t="str">
        <f t="shared" si="219"/>
        <v/>
      </c>
      <c r="S174" s="395" t="str">
        <f t="shared" si="219"/>
        <v/>
      </c>
      <c r="T174" s="395" t="str">
        <f t="shared" si="219"/>
        <v/>
      </c>
      <c r="U174" s="408" t="str">
        <f t="shared" si="219"/>
        <v/>
      </c>
      <c r="V174" s="301"/>
      <c r="W174" s="301"/>
      <c r="AA174" s="73"/>
      <c r="AB174" s="69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78"/>
      <c r="AV174" s="78"/>
      <c r="AW174" s="83"/>
      <c r="AX174" s="84"/>
      <c r="BA174" s="149"/>
      <c r="BB174" s="150"/>
      <c r="BC174" s="151"/>
      <c r="BQ174" s="153"/>
      <c r="BR174" s="151"/>
      <c r="BV174" s="151"/>
      <c r="BZ174" s="151"/>
    </row>
    <row r="175" spans="1:78" ht="15.9" customHeight="1" x14ac:dyDescent="0.25">
      <c r="B175" s="391" t="str">
        <f t="shared" si="216"/>
        <v>Spieler 1</v>
      </c>
      <c r="C175" s="392" t="str">
        <f t="shared" si="217"/>
        <v/>
      </c>
      <c r="D175" s="393">
        <f>IF(AC175=301,"",AC175)</f>
        <v>145</v>
      </c>
      <c r="E175" s="393" t="str">
        <f>IF(AD175=0,"",AD175)</f>
        <v/>
      </c>
      <c r="F175" s="393">
        <f>IF(AE175=301,"",AE175)</f>
        <v>223</v>
      </c>
      <c r="G175" s="393" t="str">
        <f>IF(AF175=0,"",AF175)</f>
        <v/>
      </c>
      <c r="H175" s="393">
        <f>IF(AG175=301,"",AG175)</f>
        <v>206</v>
      </c>
      <c r="I175" s="393" t="str">
        <f>IF(AH175=0,"",AH175)</f>
        <v/>
      </c>
      <c r="J175" s="393">
        <f>IF(AI175=301,"",AI175)</f>
        <v>189</v>
      </c>
      <c r="K175" s="393" t="str">
        <f>IF(AJ175=0,"",AJ175)</f>
        <v/>
      </c>
      <c r="L175" s="393">
        <f>IF(AK175=301,"",AK175)</f>
        <v>199</v>
      </c>
      <c r="M175" s="393" t="str">
        <f>IF(AL175=0,"",AL175)</f>
        <v/>
      </c>
      <c r="N175" s="393">
        <f>IF(AM175=301,"",AM175)</f>
        <v>180</v>
      </c>
      <c r="O175" s="393" t="str">
        <f>IF(AN175=0,"",AN175)</f>
        <v/>
      </c>
      <c r="P175" s="393">
        <f>IF(AO175=301,"",AO175)</f>
        <v>160</v>
      </c>
      <c r="Q175" s="393" t="str">
        <f>IF(AP175=0,"",AP175)</f>
        <v/>
      </c>
      <c r="R175" s="393">
        <f>IF(AQ175=301,"",AQ175)</f>
        <v>206</v>
      </c>
      <c r="S175" s="393" t="str">
        <f>IF(AR175=0,"",AR175)</f>
        <v/>
      </c>
      <c r="T175" s="393">
        <f>IF(AS175=301,"",AS175)</f>
        <v>180</v>
      </c>
      <c r="U175" s="393" t="str">
        <f>IF(AT175=0,"",AT175)</f>
        <v/>
      </c>
      <c r="V175" s="404"/>
      <c r="W175" s="404"/>
      <c r="AA175" s="74" t="s">
        <v>0</v>
      </c>
      <c r="AB175" s="75"/>
      <c r="AC175" s="420">
        <f>ABS(INDEX(AC:AC,MATCH(AC172,$AA:$AA,0)+5)+INDEX(AC:AC,MATCH(AC172,$AA:$AA,0)+6)+INDEX(AC:AC,MATCH(AC172,$AA:$AA,0)+7))</f>
        <v>145</v>
      </c>
      <c r="AD175" s="421"/>
      <c r="AE175" s="420">
        <f>ABS(INDEX(AE:AE,MATCH(AE172,$AA:$AA,0)+5)+INDEX(AE:AE,MATCH(AE172,$AA:$AA,0)+6)+INDEX(AE:AE,MATCH(AE172,$AA:$AA,0)+7))</f>
        <v>223</v>
      </c>
      <c r="AF175" s="421"/>
      <c r="AG175" s="420">
        <f>ABS(INDEX(AG:AG,MATCH(AG172,$AA:$AA,0)+5)+INDEX(AG:AG,MATCH(AG172,$AA:$AA,0)+6)+INDEX(AG:AG,MATCH(AG172,$AA:$AA,0)+7))</f>
        <v>206</v>
      </c>
      <c r="AH175" s="421"/>
      <c r="AI175" s="420">
        <f>ABS(INDEX(AI:AI,MATCH(AI172,$AA:$AA,0)+5)+INDEX(AI:AI,MATCH(AI172,$AA:$AA,0)+6)+INDEX(AI:AI,MATCH(AI172,$AA:$AA,0)+7))</f>
        <v>189</v>
      </c>
      <c r="AJ175" s="421"/>
      <c r="AK175" s="420">
        <f>ABS(INDEX(AK:AK,MATCH(AK172,$AA:$AA,0)+5)+INDEX(AK:AK,MATCH(AK172,$AA:$AA,0)+6)+INDEX(AK:AK,MATCH(AK172,$AA:$AA,0)+7))</f>
        <v>199</v>
      </c>
      <c r="AL175" s="421"/>
      <c r="AM175" s="420">
        <f>ABS(INDEX(AM:AM,MATCH(AM172,$AA:$AA,0)+5)+INDEX(AM:AM,MATCH(AM172,$AA:$AA,0)+6)+INDEX(AM:AM,MATCH(AM172,$AA:$AA,0)+7))</f>
        <v>180</v>
      </c>
      <c r="AN175" s="421"/>
      <c r="AO175" s="420">
        <f>ABS(INDEX(AO:AO,MATCH(AO172,$AA:$AA,0)+5)+INDEX(AO:AO,MATCH(AO172,$AA:$AA,0)+6)+INDEX(AO:AO,MATCH(AO172,$AA:$AA,0)+7))</f>
        <v>160</v>
      </c>
      <c r="AP175" s="421"/>
      <c r="AQ175" s="420">
        <f>ABS(INDEX(AQ:AQ,MATCH(AQ172,$AA:$AA,0)+5)+INDEX(AQ:AQ,MATCH(AQ172,$AA:$AA,0)+6)+INDEX(AQ:AQ,MATCH(AQ172,$AA:$AA,0)+7))</f>
        <v>206</v>
      </c>
      <c r="AR175" s="421"/>
      <c r="AS175" s="420">
        <f>ABS(INDEX(AS:AS,MATCH(AS172,$AA:$AA,0)+5)+INDEX(AS:AS,MATCH(AS172,$AA:$AA,0)+6)+INDEX(AS:AS,MATCH(AS172,$AA:$AA,0)+7))</f>
        <v>180</v>
      </c>
      <c r="AT175" s="421"/>
      <c r="AU175" s="1"/>
      <c r="AV175" s="1"/>
      <c r="AW175" s="83"/>
      <c r="AX175" s="84"/>
      <c r="BA175" s="149"/>
      <c r="BB175" s="150"/>
      <c r="BC175" s="151"/>
      <c r="BQ175" s="153"/>
      <c r="BR175" s="151"/>
      <c r="BV175" s="151"/>
      <c r="BZ175" s="151"/>
    </row>
    <row r="176" spans="1:78" ht="15.9" customHeight="1" x14ac:dyDescent="0.25">
      <c r="B176" s="391" t="str">
        <f t="shared" si="216"/>
        <v>Spieler 2</v>
      </c>
      <c r="C176" s="392" t="str">
        <f t="shared" si="217"/>
        <v/>
      </c>
      <c r="D176" s="393">
        <f>IF(AC176=301,"",AC176)</f>
        <v>208</v>
      </c>
      <c r="E176" s="393" t="str">
        <f>IF(AD176=0,"",AD176)</f>
        <v/>
      </c>
      <c r="F176" s="393">
        <f>IF(AE176=301,"",AE176)</f>
        <v>191</v>
      </c>
      <c r="G176" s="393" t="str">
        <f>IF(AF176=0,"",AF176)</f>
        <v/>
      </c>
      <c r="H176" s="393">
        <f>IF(AG176=301,"",AG176)</f>
        <v>227</v>
      </c>
      <c r="I176" s="393" t="str">
        <f>IF(AH176=0,"",AH176)</f>
        <v/>
      </c>
      <c r="J176" s="393">
        <f>IF(AI176=301,"",AI176)</f>
        <v>186</v>
      </c>
      <c r="K176" s="393" t="str">
        <f>IF(AJ176=0,"",AJ176)</f>
        <v/>
      </c>
      <c r="L176" s="393">
        <f>IF(AK176=301,"",AK176)</f>
        <v>171</v>
      </c>
      <c r="M176" s="393" t="str">
        <f>IF(AL176=0,"",AL176)</f>
        <v/>
      </c>
      <c r="N176" s="393">
        <f>IF(AM176=301,"",AM176)</f>
        <v>164</v>
      </c>
      <c r="O176" s="393" t="str">
        <f>IF(AN176=0,"",AN176)</f>
        <v/>
      </c>
      <c r="P176" s="393">
        <f>IF(AO176=301,"",AO176)</f>
        <v>190</v>
      </c>
      <c r="Q176" s="393" t="str">
        <f>IF(AP176=0,"",AP176)</f>
        <v/>
      </c>
      <c r="R176" s="393">
        <f>IF(AQ176=301,"",AQ176)</f>
        <v>150</v>
      </c>
      <c r="S176" s="393" t="str">
        <f>IF(AR176=0,"",AR176)</f>
        <v/>
      </c>
      <c r="T176" s="393">
        <f>IF(AS176=301,"",AS176)</f>
        <v>132</v>
      </c>
      <c r="U176" s="393" t="str">
        <f>IF(AT176=0,"",AT176)</f>
        <v/>
      </c>
      <c r="V176" s="404"/>
      <c r="W176" s="404"/>
      <c r="AA176" s="74" t="s">
        <v>2</v>
      </c>
      <c r="AB176" s="75"/>
      <c r="AC176" s="422">
        <f>ABS(INDEX(AC:AC,MATCH(AC172,$AA:$AA,0)+8)+INDEX(AC:AC,MATCH(AC172,$AA:$AA,0)+9)+INDEX(AC:AC,MATCH(AC172,$AA:$AA,0)+10))</f>
        <v>208</v>
      </c>
      <c r="AD176" s="423"/>
      <c r="AE176" s="422">
        <f>ABS(INDEX(AE:AE,MATCH(AE172,$AA:$AA,0)+8)+INDEX(AE:AE,MATCH(AE172,$AA:$AA,0)+9)+INDEX(AE:AE,MATCH(AE172,$AA:$AA,0)+10))</f>
        <v>191</v>
      </c>
      <c r="AF176" s="423"/>
      <c r="AG176" s="422">
        <f>ABS(INDEX(AG:AG,MATCH(AG172,$AA:$AA,0)+8)+INDEX(AG:AG,MATCH(AG172,$AA:$AA,0)+9)+INDEX(AG:AG,MATCH(AG172,$AA:$AA,0)+10))</f>
        <v>227</v>
      </c>
      <c r="AH176" s="423"/>
      <c r="AI176" s="422">
        <f>ABS(INDEX(AI:AI,MATCH(AI172,$AA:$AA,0)+8)+INDEX(AI:AI,MATCH(AI172,$AA:$AA,0)+9)+INDEX(AI:AI,MATCH(AI172,$AA:$AA,0)+10))</f>
        <v>186</v>
      </c>
      <c r="AJ176" s="423"/>
      <c r="AK176" s="422">
        <f>ABS(INDEX(AK:AK,MATCH(AK172,$AA:$AA,0)+8)+INDEX(AK:AK,MATCH(AK172,$AA:$AA,0)+9)+INDEX(AK:AK,MATCH(AK172,$AA:$AA,0)+10))</f>
        <v>171</v>
      </c>
      <c r="AL176" s="423"/>
      <c r="AM176" s="422">
        <f>ABS(INDEX(AM:AM,MATCH(AM172,$AA:$AA,0)+8)+INDEX(AM:AM,MATCH(AM172,$AA:$AA,0)+9)+INDEX(AM:AM,MATCH(AM172,$AA:$AA,0)+10))</f>
        <v>164</v>
      </c>
      <c r="AN176" s="423"/>
      <c r="AO176" s="422">
        <f>ABS(INDEX(AO:AO,MATCH(AO172,$AA:$AA,0)+8)+INDEX(AO:AO,MATCH(AO172,$AA:$AA,0)+9)+INDEX(AO:AO,MATCH(AO172,$AA:$AA,0)+10))</f>
        <v>190</v>
      </c>
      <c r="AP176" s="423"/>
      <c r="AQ176" s="422">
        <f>ABS(INDEX(AQ:AQ,MATCH(AQ172,$AA:$AA,0)+8)+INDEX(AQ:AQ,MATCH(AQ172,$AA:$AA,0)+9)+INDEX(AQ:AQ,MATCH(AQ172,$AA:$AA,0)+10))</f>
        <v>150</v>
      </c>
      <c r="AR176" s="423"/>
      <c r="AS176" s="422">
        <f>ABS(INDEX(AS:AS,MATCH(AS172,$AA:$AA,0)+8)+INDEX(AS:AS,MATCH(AS172,$AA:$AA,0)+9)+INDEX(AS:AS,MATCH(AS172,$AA:$AA,0)+10))</f>
        <v>132</v>
      </c>
      <c r="AT176" s="423"/>
      <c r="AU176" s="1"/>
      <c r="AV176" s="1"/>
      <c r="AW176" s="83"/>
      <c r="AX176" s="84"/>
      <c r="BA176" s="149"/>
      <c r="BB176" s="150"/>
      <c r="BC176" s="151"/>
      <c r="BQ176" s="153"/>
      <c r="BR176" s="151"/>
      <c r="BV176" s="151"/>
      <c r="BZ176" s="151"/>
    </row>
    <row r="177" spans="1:78" ht="15.9" customHeight="1" x14ac:dyDescent="0.25">
      <c r="B177" s="391" t="str">
        <f t="shared" si="216"/>
        <v>Spieler 3</v>
      </c>
      <c r="C177" s="392" t="str">
        <f t="shared" si="217"/>
        <v/>
      </c>
      <c r="D177" s="393">
        <f>IF(AC177=301,"",AC177)</f>
        <v>174</v>
      </c>
      <c r="E177" s="393" t="str">
        <f>IF(AD177=0,"",AD177)</f>
        <v/>
      </c>
      <c r="F177" s="393">
        <f>IF(AE177=301,"",AE177)</f>
        <v>192</v>
      </c>
      <c r="G177" s="393" t="str">
        <f>IF(AF177=0,"",AF177)</f>
        <v/>
      </c>
      <c r="H177" s="393">
        <f>IF(AG177=301,"",AG177)</f>
        <v>184</v>
      </c>
      <c r="I177" s="393" t="str">
        <f>IF(AH177=0,"",AH177)</f>
        <v/>
      </c>
      <c r="J177" s="393">
        <f>IF(AI177=301,"",AI177)</f>
        <v>188</v>
      </c>
      <c r="K177" s="393" t="str">
        <f>IF(AJ177=0,"",AJ177)</f>
        <v/>
      </c>
      <c r="L177" s="393">
        <f>IF(AK177=301,"",AK177)</f>
        <v>169</v>
      </c>
      <c r="M177" s="393" t="str">
        <f>IF(AL177=0,"",AL177)</f>
        <v/>
      </c>
      <c r="N177" s="393">
        <f>IF(AM177=301,"",AM177)</f>
        <v>196</v>
      </c>
      <c r="O177" s="393" t="str">
        <f>IF(AN177=0,"",AN177)</f>
        <v/>
      </c>
      <c r="P177" s="393">
        <f>IF(AO177=301,"",AO177)</f>
        <v>149</v>
      </c>
      <c r="Q177" s="393" t="str">
        <f>IF(AP177=0,"",AP177)</f>
        <v/>
      </c>
      <c r="R177" s="393">
        <f>IF(AQ177=301,"",AQ177)</f>
        <v>135</v>
      </c>
      <c r="S177" s="393" t="str">
        <f>IF(AR177=0,"",AR177)</f>
        <v/>
      </c>
      <c r="T177" s="393">
        <f>IF(AS177=301,"",AS177)</f>
        <v>185</v>
      </c>
      <c r="U177" s="393" t="str">
        <f>IF(AT177=0,"",AT177)</f>
        <v/>
      </c>
      <c r="V177" s="404"/>
      <c r="W177" s="404"/>
      <c r="AA177" s="74" t="s">
        <v>3</v>
      </c>
      <c r="AB177" s="75"/>
      <c r="AC177" s="422">
        <f>ABS(INDEX(AC:AC,MATCH(AC172,$AA:$AA,0)+11)+INDEX(AC:AC,MATCH(AC172,$AA:$AA,0)+12)+INDEX(AC:AC,MATCH(AC172,$AA:$AA,0)+13))</f>
        <v>174</v>
      </c>
      <c r="AD177" s="423"/>
      <c r="AE177" s="422">
        <f>ABS(INDEX(AE:AE,MATCH(AE172,$AA:$AA,0)+11)+INDEX(AE:AE,MATCH(AE172,$AA:$AA,0)+12)+INDEX(AE:AE,MATCH(AE172,$AA:$AA,0)+13))</f>
        <v>192</v>
      </c>
      <c r="AF177" s="423"/>
      <c r="AG177" s="422">
        <f>ABS(INDEX(AG:AG,MATCH(AG172,$AA:$AA,0)+11)+INDEX(AG:AG,MATCH(AG172,$AA:$AA,0)+12)+INDEX(AG:AG,MATCH(AG172,$AA:$AA,0)+13))</f>
        <v>184</v>
      </c>
      <c r="AH177" s="423"/>
      <c r="AI177" s="422">
        <f>ABS(INDEX(AI:AI,MATCH(AI172,$AA:$AA,0)+11)+INDEX(AI:AI,MATCH(AI172,$AA:$AA,0)+12)+INDEX(AI:AI,MATCH(AI172,$AA:$AA,0)+13))</f>
        <v>188</v>
      </c>
      <c r="AJ177" s="423"/>
      <c r="AK177" s="422">
        <f>ABS(INDEX(AK:AK,MATCH(AK172,$AA:$AA,0)+11)+INDEX(AK:AK,MATCH(AK172,$AA:$AA,0)+12)+INDEX(AK:AK,MATCH(AK172,$AA:$AA,0)+13))</f>
        <v>169</v>
      </c>
      <c r="AL177" s="423"/>
      <c r="AM177" s="422">
        <f>ABS(INDEX(AM:AM,MATCH(AM172,$AA:$AA,0)+11)+INDEX(AM:AM,MATCH(AM172,$AA:$AA,0)+12)+INDEX(AM:AM,MATCH(AM172,$AA:$AA,0)+13))</f>
        <v>196</v>
      </c>
      <c r="AN177" s="423"/>
      <c r="AO177" s="422">
        <f>ABS(INDEX(AO:AO,MATCH(AO172,$AA:$AA,0)+11)+INDEX(AO:AO,MATCH(AO172,$AA:$AA,0)+12)+INDEX(AO:AO,MATCH(AO172,$AA:$AA,0)+13))</f>
        <v>149</v>
      </c>
      <c r="AP177" s="423"/>
      <c r="AQ177" s="422">
        <f>ABS(INDEX(AQ:AQ,MATCH(AQ172,$AA:$AA,0)+11)+INDEX(AQ:AQ,MATCH(AQ172,$AA:$AA,0)+12)+INDEX(AQ:AQ,MATCH(AQ172,$AA:$AA,0)+13))</f>
        <v>135</v>
      </c>
      <c r="AR177" s="423"/>
      <c r="AS177" s="422">
        <f>ABS(INDEX(AS:AS,MATCH(AS172,$AA:$AA,0)+11)+INDEX(AS:AS,MATCH(AS172,$AA:$AA,0)+12)+INDEX(AS:AS,MATCH(AS172,$AA:$AA,0)+13))</f>
        <v>185</v>
      </c>
      <c r="AT177" s="423"/>
      <c r="AU177" s="1"/>
      <c r="AV177" s="1"/>
      <c r="AW177" s="83"/>
      <c r="AX177" s="84"/>
      <c r="BA177" s="149"/>
      <c r="BB177" s="150"/>
      <c r="BC177" s="151"/>
      <c r="BQ177" s="153"/>
      <c r="BR177" s="151"/>
      <c r="BV177" s="151"/>
      <c r="BZ177" s="151"/>
    </row>
    <row r="178" spans="1:78" ht="15.9" customHeight="1" x14ac:dyDescent="0.25">
      <c r="B178" s="391" t="str">
        <f t="shared" si="216"/>
        <v>Spieler 4</v>
      </c>
      <c r="C178" s="392" t="str">
        <f t="shared" si="217"/>
        <v/>
      </c>
      <c r="D178" s="393">
        <f>IF(AC178=301,"",AC178)</f>
        <v>177</v>
      </c>
      <c r="E178" s="393" t="str">
        <f>IF(AD178=0,"",AD178)</f>
        <v/>
      </c>
      <c r="F178" s="393">
        <f>IF(AE178=301,"",AE178)</f>
        <v>196</v>
      </c>
      <c r="G178" s="393" t="str">
        <f>IF(AF178=0,"",AF178)</f>
        <v/>
      </c>
      <c r="H178" s="393">
        <f>IF(AG178=301,"",AG178)</f>
        <v>184</v>
      </c>
      <c r="I178" s="393" t="str">
        <f>IF(AH178=0,"",AH178)</f>
        <v/>
      </c>
      <c r="J178" s="393">
        <f>IF(AI178=301,"",AI178)</f>
        <v>211</v>
      </c>
      <c r="K178" s="393" t="str">
        <f>IF(AJ178=0,"",AJ178)</f>
        <v/>
      </c>
      <c r="L178" s="393">
        <f>IF(AK178=301,"",AK178)</f>
        <v>173</v>
      </c>
      <c r="M178" s="393" t="str">
        <f>IF(AL178=0,"",AL178)</f>
        <v/>
      </c>
      <c r="N178" s="393">
        <f>IF(AM178=301,"",AM178)</f>
        <v>212</v>
      </c>
      <c r="O178" s="393" t="str">
        <f>IF(AN178=0,"",AN178)</f>
        <v/>
      </c>
      <c r="P178" s="393">
        <f>IF(AO178=301,"",AO178)</f>
        <v>166</v>
      </c>
      <c r="Q178" s="393" t="str">
        <f>IF(AP178=0,"",AP178)</f>
        <v/>
      </c>
      <c r="R178" s="393">
        <f>IF(AQ178=301,"",AQ178)</f>
        <v>219</v>
      </c>
      <c r="S178" s="393" t="str">
        <f>IF(AR178=0,"",AR178)</f>
        <v/>
      </c>
      <c r="T178" s="393">
        <f>IF(AS178=301,"",AS178)</f>
        <v>172</v>
      </c>
      <c r="U178" s="393" t="str">
        <f>IF(AT178=0,"",AT178)</f>
        <v/>
      </c>
      <c r="V178" s="404"/>
      <c r="W178" s="404"/>
      <c r="AA178" s="74" t="s">
        <v>11</v>
      </c>
      <c r="AB178" s="75"/>
      <c r="AC178" s="422">
        <f>ABS(INDEX(AC:AC,MATCH(AC172,$AA:$AA,0)+14)+INDEX(AC:AC,MATCH(AC172,$AA:$AA,0)+15)+INDEX(AC:AC,MATCH(AC172,$AA:$AA,0)+16))</f>
        <v>177</v>
      </c>
      <c r="AD178" s="423"/>
      <c r="AE178" s="422">
        <f>ABS(INDEX(AE:AE,MATCH(AE172,$AA:$AA,0)+14)+INDEX(AE:AE,MATCH(AE172,$AA:$AA,0)+15)+INDEX(AE:AE,MATCH(AE172,$AA:$AA,0)+16))</f>
        <v>196</v>
      </c>
      <c r="AF178" s="423"/>
      <c r="AG178" s="422">
        <f>ABS(INDEX(AG:AG,MATCH(AG172,$AA:$AA,0)+14)+INDEX(AG:AG,MATCH(AG172,$AA:$AA,0)+15)+INDEX(AG:AG,MATCH(AG172,$AA:$AA,0)+16))</f>
        <v>184</v>
      </c>
      <c r="AH178" s="423"/>
      <c r="AI178" s="422">
        <f>ABS(INDEX(AI:AI,MATCH(AI172,$AA:$AA,0)+14)+INDEX(AI:AI,MATCH(AI172,$AA:$AA,0)+15)+INDEX(AI:AI,MATCH(AI172,$AA:$AA,0)+16))</f>
        <v>211</v>
      </c>
      <c r="AJ178" s="423"/>
      <c r="AK178" s="422">
        <f>ABS(INDEX(AK:AK,MATCH(AK172,$AA:$AA,0)+14)+INDEX(AK:AK,MATCH(AK172,$AA:$AA,0)+15)+INDEX(AK:AK,MATCH(AK172,$AA:$AA,0)+16))</f>
        <v>173</v>
      </c>
      <c r="AL178" s="423"/>
      <c r="AM178" s="422">
        <f>ABS(INDEX(AM:AM,MATCH(AM172,$AA:$AA,0)+14)+INDEX(AM:AM,MATCH(AM172,$AA:$AA,0)+15)+INDEX(AM:AM,MATCH(AM172,$AA:$AA,0)+16))</f>
        <v>212</v>
      </c>
      <c r="AN178" s="423"/>
      <c r="AO178" s="422">
        <f>ABS(INDEX(AO:AO,MATCH(AO172,$AA:$AA,0)+14)+INDEX(AO:AO,MATCH(AO172,$AA:$AA,0)+15)+INDEX(AO:AO,MATCH(AO172,$AA:$AA,0)+16))</f>
        <v>166</v>
      </c>
      <c r="AP178" s="423"/>
      <c r="AQ178" s="422">
        <f>ABS(INDEX(AQ:AQ,MATCH(AQ172,$AA:$AA,0)+14)+INDEX(AQ:AQ,MATCH(AQ172,$AA:$AA,0)+15)+INDEX(AQ:AQ,MATCH(AQ172,$AA:$AA,0)+16))</f>
        <v>219</v>
      </c>
      <c r="AR178" s="423"/>
      <c r="AS178" s="422">
        <f>ABS(INDEX(AS:AS,MATCH(AS172,$AA:$AA,0)+14)+INDEX(AS:AS,MATCH(AS172,$AA:$AA,0)+15)+INDEX(AS:AS,MATCH(AS172,$AA:$AA,0)+16))</f>
        <v>172</v>
      </c>
      <c r="AT178" s="423"/>
      <c r="AU178" s="1"/>
      <c r="AV178" s="1"/>
      <c r="AW178" s="83"/>
      <c r="AX178" s="84"/>
      <c r="BA178" s="149"/>
      <c r="BB178" s="150"/>
      <c r="BC178" s="151"/>
      <c r="BQ178" s="153"/>
      <c r="BR178" s="151"/>
      <c r="BV178" s="151"/>
      <c r="BZ178" s="151"/>
    </row>
    <row r="179" spans="1:78" ht="15.9" customHeight="1" x14ac:dyDescent="0.25">
      <c r="B179" s="388" t="str">
        <f t="shared" si="216"/>
        <v>Gesamt</v>
      </c>
      <c r="C179" s="389" t="str">
        <f t="shared" si="217"/>
        <v/>
      </c>
      <c r="D179" s="394">
        <f>IF(AC179=1505,"",AC179)</f>
        <v>704</v>
      </c>
      <c r="E179" s="394" t="str">
        <f>IF(AD179=0,"",AD179)</f>
        <v/>
      </c>
      <c r="F179" s="394">
        <f>IF(AE179=1505,"",AE179)</f>
        <v>802</v>
      </c>
      <c r="G179" s="394" t="str">
        <f>IF(AF179=0,"",AF179)</f>
        <v/>
      </c>
      <c r="H179" s="394">
        <f>IF(AG179=1505,"",AG179)</f>
        <v>801</v>
      </c>
      <c r="I179" s="394" t="str">
        <f>IF(AH179=0,"",AH179)</f>
        <v/>
      </c>
      <c r="J179" s="394">
        <f>IF(AI179=1505,"",AI179)</f>
        <v>774</v>
      </c>
      <c r="K179" s="394" t="str">
        <f>IF(AJ179=0,"",AJ179)</f>
        <v/>
      </c>
      <c r="L179" s="394">
        <f>IF(AK179=1505,"",AK179)</f>
        <v>712</v>
      </c>
      <c r="M179" s="394" t="str">
        <f>IF(AL179=0,"",AL179)</f>
        <v/>
      </c>
      <c r="N179" s="394">
        <f>IF(AM179=1505,"",AM179)</f>
        <v>752</v>
      </c>
      <c r="O179" s="394" t="str">
        <f>IF(AN179=0,"",AN179)</f>
        <v/>
      </c>
      <c r="P179" s="394">
        <f>IF(AO179=1505,"",AO179)</f>
        <v>665</v>
      </c>
      <c r="Q179" s="394" t="str">
        <f>IF(AP179=0,"",AP179)</f>
        <v/>
      </c>
      <c r="R179" s="394">
        <f>IF(AQ179=1505,"",AQ179)</f>
        <v>710</v>
      </c>
      <c r="S179" s="394" t="str">
        <f>IF(AR179=0,"",AR179)</f>
        <v/>
      </c>
      <c r="T179" s="394">
        <f>IF(AS179=1505,"",AS179)</f>
        <v>669</v>
      </c>
      <c r="U179" s="394" t="str">
        <f>IF(AT179=0,"",AT179)</f>
        <v/>
      </c>
      <c r="V179" s="290"/>
      <c r="W179" s="290"/>
      <c r="AA179" s="76" t="s">
        <v>960</v>
      </c>
      <c r="AB179" s="77"/>
      <c r="AC179" s="388">
        <f>SUM(AC175:AC178)</f>
        <v>704</v>
      </c>
      <c r="AD179" s="389"/>
      <c r="AE179" s="388">
        <f>SUM(AE175:AE178)</f>
        <v>802</v>
      </c>
      <c r="AF179" s="389"/>
      <c r="AG179" s="388">
        <f>SUM(AG175:AG178)</f>
        <v>801</v>
      </c>
      <c r="AH179" s="389"/>
      <c r="AI179" s="388">
        <f>SUM(AI175:AI178)</f>
        <v>774</v>
      </c>
      <c r="AJ179" s="389"/>
      <c r="AK179" s="388">
        <f>SUM(AK175:AK178)</f>
        <v>712</v>
      </c>
      <c r="AL179" s="389"/>
      <c r="AM179" s="388">
        <f>SUM(AM175:AM178)</f>
        <v>752</v>
      </c>
      <c r="AN179" s="389"/>
      <c r="AO179" s="388">
        <f>SUM(AO175:AO178)</f>
        <v>665</v>
      </c>
      <c r="AP179" s="389"/>
      <c r="AQ179" s="388">
        <f>SUM(AQ175:AQ178)</f>
        <v>710</v>
      </c>
      <c r="AR179" s="389"/>
      <c r="AS179" s="388">
        <f>SUM(AS175:AS178)</f>
        <v>669</v>
      </c>
      <c r="AT179" s="389"/>
      <c r="AU179" s="69"/>
      <c r="AV179" s="69"/>
      <c r="AW179" s="83"/>
      <c r="AX179" s="84"/>
      <c r="BA179" s="149"/>
      <c r="BB179" s="150"/>
      <c r="BC179" s="151"/>
      <c r="BQ179" s="153"/>
      <c r="BR179" s="151"/>
      <c r="BV179" s="151"/>
      <c r="BZ179" s="151"/>
    </row>
    <row r="180" spans="1:78" ht="10.5" customHeight="1" x14ac:dyDescent="0.25">
      <c r="B180" s="78"/>
      <c r="C180" s="6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AA180" s="78"/>
      <c r="AB180" s="69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83"/>
      <c r="AX180" s="84"/>
      <c r="BA180" s="149"/>
      <c r="BB180" s="150"/>
      <c r="BC180" s="151"/>
      <c r="BQ180" s="153"/>
      <c r="BR180" s="151"/>
      <c r="BV180" s="151"/>
      <c r="BZ180" s="151"/>
    </row>
    <row r="181" spans="1:78" ht="21" customHeight="1" x14ac:dyDescent="0.4">
      <c r="B181" s="28" t="str">
        <f>AA181</f>
        <v>Team-Nr.</v>
      </c>
      <c r="C181" s="29"/>
      <c r="D181" s="28" t="str">
        <f>AC181</f>
        <v>Liga:</v>
      </c>
      <c r="E181" s="31"/>
      <c r="F181" s="390" t="str">
        <f>AE181</f>
        <v>Bayernliga Herren</v>
      </c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2"/>
      <c r="S181" s="33" t="s">
        <v>955</v>
      </c>
      <c r="T181" s="34"/>
      <c r="U181" s="401" t="str">
        <f>AT181</f>
        <v>04.10./05.10.</v>
      </c>
      <c r="V181" s="402"/>
      <c r="W181" s="403"/>
      <c r="X181" s="386"/>
      <c r="Y181" s="387"/>
      <c r="Z181" s="387"/>
      <c r="AA181" s="28" t="s">
        <v>974</v>
      </c>
      <c r="AB181" s="29"/>
      <c r="AC181" s="30" t="s">
        <v>953</v>
      </c>
      <c r="AD181" s="31"/>
      <c r="AE181" s="29" t="str">
        <f>Schlüssel!$C$1</f>
        <v>Bayernliga Herren</v>
      </c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32"/>
      <c r="AR181" s="33" t="s">
        <v>955</v>
      </c>
      <c r="AS181" s="34"/>
      <c r="AT181" s="401" t="str">
        <f>VLOOKUP(AS182,Spielorte!$A$1:$C$6,2)</f>
        <v>04.10./05.10.</v>
      </c>
      <c r="AU181" s="402"/>
      <c r="AV181" s="403"/>
      <c r="AW181" s="83"/>
      <c r="AX181" s="84"/>
      <c r="BA181" s="149" t="s">
        <v>1117</v>
      </c>
      <c r="BB181" s="150" t="s">
        <v>972</v>
      </c>
      <c r="BC181" s="151" t="s">
        <v>991</v>
      </c>
      <c r="BD181" s="152" t="s">
        <v>990</v>
      </c>
      <c r="BE181" s="152" t="s">
        <v>972</v>
      </c>
      <c r="BF181" s="152" t="s">
        <v>992</v>
      </c>
      <c r="BG181" s="152" t="s">
        <v>1028</v>
      </c>
      <c r="BH181" s="152" t="s">
        <v>1118</v>
      </c>
      <c r="BI181" s="152" t="s">
        <v>1119</v>
      </c>
      <c r="BJ181" s="152" t="s">
        <v>1120</v>
      </c>
      <c r="BK181" s="152" t="s">
        <v>1121</v>
      </c>
      <c r="BL181" s="152" t="s">
        <v>1122</v>
      </c>
      <c r="BM181" s="152" t="s">
        <v>1129</v>
      </c>
      <c r="BN181" s="152" t="s">
        <v>1130</v>
      </c>
      <c r="BO181" s="152" t="s">
        <v>1131</v>
      </c>
      <c r="BP181" s="152" t="s">
        <v>1132</v>
      </c>
      <c r="BQ181" s="153" t="s">
        <v>1123</v>
      </c>
      <c r="BR181" s="151" t="s">
        <v>993</v>
      </c>
      <c r="BS181" s="152" t="s">
        <v>1124</v>
      </c>
      <c r="BT181" s="152" t="s">
        <v>1125</v>
      </c>
      <c r="BU181" s="152" t="s">
        <v>991</v>
      </c>
      <c r="BV181" s="151" t="s">
        <v>993</v>
      </c>
      <c r="BW181" s="153" t="s">
        <v>1126</v>
      </c>
      <c r="BX181" s="152" t="s">
        <v>1127</v>
      </c>
      <c r="BY181" s="152" t="s">
        <v>1128</v>
      </c>
      <c r="BZ181" s="151" t="s">
        <v>993</v>
      </c>
    </row>
    <row r="182" spans="1:78" ht="17.25" customHeight="1" thickBot="1" x14ac:dyDescent="0.45">
      <c r="B182" s="37">
        <f>AA182</f>
        <v>7</v>
      </c>
      <c r="D182" s="30" t="s">
        <v>954</v>
      </c>
      <c r="E182" s="38"/>
      <c r="F182" s="400" t="str">
        <f>AE182</f>
        <v>Regensburg Super Bowl</v>
      </c>
      <c r="G182" s="400"/>
      <c r="H182" s="400"/>
      <c r="I182" s="400"/>
      <c r="J182" s="400"/>
      <c r="K182" s="400"/>
      <c r="L182" s="400"/>
      <c r="M182" s="400"/>
      <c r="N182" s="400"/>
      <c r="O182" s="400"/>
      <c r="P182" s="39"/>
      <c r="Q182" s="39"/>
      <c r="S182" s="33" t="s">
        <v>952</v>
      </c>
      <c r="T182" s="40">
        <f>AS182</f>
        <v>1</v>
      </c>
      <c r="U182" s="34"/>
      <c r="V182" s="34"/>
      <c r="Z182" s="36"/>
      <c r="AA182" s="37">
        <v>7</v>
      </c>
      <c r="AC182" s="30" t="s">
        <v>954</v>
      </c>
      <c r="AD182" s="38"/>
      <c r="AE182" s="85" t="str">
        <f>VLOOKUP(AS182,Spielorte!$A$1:$C$6,3)</f>
        <v>Regensburg Super Bowl</v>
      </c>
      <c r="AF182" s="85"/>
      <c r="AG182" s="85"/>
      <c r="AH182" s="85"/>
      <c r="AI182" s="85"/>
      <c r="AJ182" s="85"/>
      <c r="AK182" s="85"/>
      <c r="AL182" s="85"/>
      <c r="AM182" s="85"/>
      <c r="AN182" s="85"/>
      <c r="AO182" s="39"/>
      <c r="AP182" s="39"/>
      <c r="AR182" s="33" t="s">
        <v>952</v>
      </c>
      <c r="AS182" s="40">
        <v>1</v>
      </c>
      <c r="AT182" s="34"/>
      <c r="AU182" s="34"/>
      <c r="AW182" s="83"/>
      <c r="AX182" s="84"/>
      <c r="BA182" s="149"/>
      <c r="BB182" s="150"/>
      <c r="BC182" s="151"/>
      <c r="BQ182" s="153"/>
      <c r="BR182" s="151"/>
      <c r="BV182" s="151"/>
      <c r="BW182" s="153"/>
      <c r="BZ182" s="151"/>
    </row>
    <row r="183" spans="1:78" ht="15.75" customHeight="1" thickBot="1" x14ac:dyDescent="0.3">
      <c r="B183" s="41" t="str">
        <f>VLOOKUP(B182,Schlüssel!$A$5:$B$14,2)</f>
        <v>Bowlinghaus Bamberg 1</v>
      </c>
      <c r="C183" s="42"/>
      <c r="D183" s="43"/>
      <c r="E183" s="44"/>
      <c r="F183" s="45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AA183" s="41" t="str">
        <f>VLOOKUP(AA182,Schlüssel!$A$5:$B$14,2)</f>
        <v>Bowlinghaus Bamberg 1</v>
      </c>
      <c r="AB183" s="42"/>
      <c r="AC183" s="43"/>
      <c r="AD183" s="44"/>
      <c r="AE183" s="45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W183" s="83"/>
      <c r="AX183" s="84"/>
      <c r="BA183" s="149"/>
      <c r="BB183" s="150"/>
      <c r="BC183" s="151"/>
      <c r="BQ183" s="153"/>
      <c r="BR183" s="151"/>
      <c r="BV183" s="151"/>
      <c r="BW183" s="153"/>
      <c r="BZ183" s="151"/>
    </row>
    <row r="184" spans="1:78" ht="13.8" thickBot="1" x14ac:dyDescent="0.3">
      <c r="A184" s="4"/>
      <c r="B184" s="28"/>
      <c r="C184" s="47"/>
      <c r="D184" s="48" t="s">
        <v>10</v>
      </c>
      <c r="E184" s="28">
        <f>VLOOKUP($B$2,Schlüssel!$A$5:$DZ$14,13)</f>
        <v>7</v>
      </c>
      <c r="F184" s="49" t="s">
        <v>10</v>
      </c>
      <c r="G184" s="28">
        <f>VLOOKUP($B$2,Schlüssel!$A$5:$DZ$14,14)</f>
        <v>6</v>
      </c>
      <c r="H184" s="49" t="s">
        <v>10</v>
      </c>
      <c r="I184" s="28">
        <f>VLOOKUP($B$2,Schlüssel!$A$5:$DZ$14,15)</f>
        <v>9</v>
      </c>
      <c r="J184" s="49" t="s">
        <v>10</v>
      </c>
      <c r="K184" s="28">
        <f>VLOOKUP($B$2,Schlüssel!$A$5:$DZ$14,16)</f>
        <v>11</v>
      </c>
      <c r="L184" s="49" t="s">
        <v>10</v>
      </c>
      <c r="M184" s="28">
        <f>VLOOKUP($B$2,Schlüssel!$A$5:$DZ$14,17)</f>
        <v>3</v>
      </c>
      <c r="N184" s="49" t="s">
        <v>10</v>
      </c>
      <c r="O184" s="28">
        <f>VLOOKUP($B$2,Schlüssel!$A$5:$DZ$14,18)</f>
        <v>5</v>
      </c>
      <c r="P184" s="49" t="s">
        <v>10</v>
      </c>
      <c r="Q184" s="28">
        <f>VLOOKUP($B$2,Schlüssel!$A$5:$DZ$14,19)</f>
        <v>12</v>
      </c>
      <c r="R184" s="49" t="s">
        <v>10</v>
      </c>
      <c r="S184" s="28">
        <f>VLOOKUP($B$2,Schlüssel!$A$5:$DZ$14,20)</f>
        <v>10</v>
      </c>
      <c r="T184" s="49" t="s">
        <v>10</v>
      </c>
      <c r="U184" s="28">
        <f>VLOOKUP($B$2,Schlüssel!$A$5:$DZ$14,21)</f>
        <v>4</v>
      </c>
      <c r="Z184" s="2"/>
      <c r="AA184" s="28"/>
      <c r="AB184" s="47"/>
      <c r="AC184" s="48" t="s">
        <v>10</v>
      </c>
      <c r="AD184" s="28">
        <f>VLOOKUP($AA182,Schlüssel!$A$5:$DZ$14,13)</f>
        <v>10</v>
      </c>
      <c r="AE184" s="49" t="s">
        <v>10</v>
      </c>
      <c r="AF184" s="28">
        <f>VLOOKUP($AA182,Schlüssel!$A$5:$DZ$14,14)</f>
        <v>8</v>
      </c>
      <c r="AG184" s="49" t="s">
        <v>10</v>
      </c>
      <c r="AH184" s="28">
        <f>VLOOKUP($AA182,Schlüssel!$A$5:$DZ$14,15)</f>
        <v>11</v>
      </c>
      <c r="AI184" s="49" t="s">
        <v>10</v>
      </c>
      <c r="AJ184" s="28">
        <f>VLOOKUP($AA182,Schlüssel!$A$5:$DZ$14,16)</f>
        <v>5</v>
      </c>
      <c r="AK184" s="49" t="s">
        <v>10</v>
      </c>
      <c r="AL184" s="28">
        <f>VLOOKUP($AA182,Schlüssel!$A$5:$DZ$14,17)</f>
        <v>7</v>
      </c>
      <c r="AM184" s="49" t="s">
        <v>10</v>
      </c>
      <c r="AN184" s="28">
        <f>VLOOKUP($AA182,Schlüssel!$A$5:$DZ$14,18)</f>
        <v>6</v>
      </c>
      <c r="AO184" s="49" t="s">
        <v>10</v>
      </c>
      <c r="AP184" s="28">
        <f>VLOOKUP($AA182,Schlüssel!$A$5:$DZ$14,19)</f>
        <v>4</v>
      </c>
      <c r="AQ184" s="49" t="s">
        <v>10</v>
      </c>
      <c r="AR184" s="28">
        <f>VLOOKUP($AA182,Schlüssel!$A$5:$DZ$14,20)</f>
        <v>12</v>
      </c>
      <c r="AS184" s="49" t="s">
        <v>10</v>
      </c>
      <c r="AT184" s="28">
        <f>VLOOKUP($AA182,Schlüssel!$A$5:$DZ$14,21)</f>
        <v>9</v>
      </c>
      <c r="AW184" s="83"/>
      <c r="AX184" s="84"/>
      <c r="BA184" s="149"/>
      <c r="BB184" s="150"/>
      <c r="BC184" s="151"/>
      <c r="BQ184" s="153"/>
      <c r="BR184" s="151"/>
      <c r="BV184" s="151"/>
      <c r="BW184" s="153"/>
      <c r="BZ184" s="151"/>
    </row>
    <row r="185" spans="1:78" ht="20.25" customHeight="1" x14ac:dyDescent="0.25">
      <c r="B185" s="50" t="s">
        <v>1</v>
      </c>
      <c r="C185" s="51"/>
      <c r="D185" s="388" t="s">
        <v>961</v>
      </c>
      <c r="E185" s="389"/>
      <c r="F185" s="388" t="s">
        <v>962</v>
      </c>
      <c r="G185" s="389"/>
      <c r="H185" s="388" t="s">
        <v>963</v>
      </c>
      <c r="I185" s="389"/>
      <c r="J185" s="388" t="s">
        <v>964</v>
      </c>
      <c r="K185" s="389"/>
      <c r="L185" s="388" t="s">
        <v>965</v>
      </c>
      <c r="M185" s="389"/>
      <c r="N185" s="388" t="s">
        <v>966</v>
      </c>
      <c r="O185" s="389"/>
      <c r="P185" s="388" t="s">
        <v>967</v>
      </c>
      <c r="Q185" s="389"/>
      <c r="R185" s="388" t="s">
        <v>968</v>
      </c>
      <c r="S185" s="389"/>
      <c r="T185" s="388" t="s">
        <v>969</v>
      </c>
      <c r="U185" s="389"/>
      <c r="V185" s="416" t="s">
        <v>960</v>
      </c>
      <c r="W185" s="417"/>
      <c r="AA185" s="50" t="s">
        <v>1</v>
      </c>
      <c r="AB185" s="51"/>
      <c r="AC185" s="76" t="s">
        <v>961</v>
      </c>
      <c r="AD185" s="77"/>
      <c r="AE185" s="76" t="s">
        <v>962</v>
      </c>
      <c r="AF185" s="77"/>
      <c r="AG185" s="76" t="s">
        <v>963</v>
      </c>
      <c r="AH185" s="77"/>
      <c r="AI185" s="76" t="s">
        <v>964</v>
      </c>
      <c r="AJ185" s="77"/>
      <c r="AK185" s="76" t="s">
        <v>965</v>
      </c>
      <c r="AL185" s="77"/>
      <c r="AM185" s="76" t="s">
        <v>966</v>
      </c>
      <c r="AN185" s="77"/>
      <c r="AO185" s="76" t="s">
        <v>967</v>
      </c>
      <c r="AP185" s="77"/>
      <c r="AQ185" s="76" t="s">
        <v>968</v>
      </c>
      <c r="AR185" s="77"/>
      <c r="AS185" s="76" t="s">
        <v>969</v>
      </c>
      <c r="AT185" s="86"/>
      <c r="AU185" s="87" t="s">
        <v>960</v>
      </c>
      <c r="AV185" s="88"/>
      <c r="AW185" s="83"/>
      <c r="AX185" s="84"/>
      <c r="BA185" s="149"/>
      <c r="BB185" s="150"/>
      <c r="BC185" s="151"/>
      <c r="BQ185" s="153"/>
      <c r="BR185" s="151"/>
      <c r="BV185" s="151"/>
      <c r="BZ185" s="151"/>
    </row>
    <row r="186" spans="1:78" ht="15" customHeight="1" thickBot="1" x14ac:dyDescent="0.3">
      <c r="B186" s="52" t="s">
        <v>970</v>
      </c>
      <c r="C186" s="53" t="s">
        <v>971</v>
      </c>
      <c r="D186" s="54" t="s">
        <v>972</v>
      </c>
      <c r="E186" s="54" t="s">
        <v>973</v>
      </c>
      <c r="F186" s="54" t="s">
        <v>972</v>
      </c>
      <c r="G186" s="54" t="s">
        <v>973</v>
      </c>
      <c r="H186" s="54" t="s">
        <v>972</v>
      </c>
      <c r="I186" s="54" t="s">
        <v>973</v>
      </c>
      <c r="J186" s="54" t="s">
        <v>972</v>
      </c>
      <c r="K186" s="54" t="s">
        <v>973</v>
      </c>
      <c r="L186" s="54" t="s">
        <v>972</v>
      </c>
      <c r="M186" s="54" t="s">
        <v>973</v>
      </c>
      <c r="N186" s="54" t="s">
        <v>972</v>
      </c>
      <c r="O186" s="54" t="s">
        <v>973</v>
      </c>
      <c r="P186" s="54" t="s">
        <v>972</v>
      </c>
      <c r="Q186" s="54" t="s">
        <v>973</v>
      </c>
      <c r="R186" s="54" t="s">
        <v>972</v>
      </c>
      <c r="S186" s="54" t="s">
        <v>973</v>
      </c>
      <c r="T186" s="54" t="s">
        <v>972</v>
      </c>
      <c r="U186" s="54" t="s">
        <v>973</v>
      </c>
      <c r="V186" s="54" t="s">
        <v>972</v>
      </c>
      <c r="W186" s="55" t="s">
        <v>973</v>
      </c>
      <c r="AA186" s="52" t="s">
        <v>970</v>
      </c>
      <c r="AB186" s="53" t="s">
        <v>971</v>
      </c>
      <c r="AC186" s="54" t="s">
        <v>972</v>
      </c>
      <c r="AD186" s="54" t="s">
        <v>973</v>
      </c>
      <c r="AE186" s="54" t="s">
        <v>972</v>
      </c>
      <c r="AF186" s="54" t="s">
        <v>973</v>
      </c>
      <c r="AG186" s="54" t="s">
        <v>972</v>
      </c>
      <c r="AH186" s="54" t="s">
        <v>973</v>
      </c>
      <c r="AI186" s="54" t="s">
        <v>972</v>
      </c>
      <c r="AJ186" s="54" t="s">
        <v>973</v>
      </c>
      <c r="AK186" s="54" t="s">
        <v>972</v>
      </c>
      <c r="AL186" s="54" t="s">
        <v>973</v>
      </c>
      <c r="AM186" s="54" t="s">
        <v>972</v>
      </c>
      <c r="AN186" s="54" t="s">
        <v>973</v>
      </c>
      <c r="AO186" s="54" t="s">
        <v>972</v>
      </c>
      <c r="AP186" s="54" t="s">
        <v>973</v>
      </c>
      <c r="AQ186" s="54" t="s">
        <v>972</v>
      </c>
      <c r="AR186" s="54" t="s">
        <v>973</v>
      </c>
      <c r="AS186" s="54" t="s">
        <v>972</v>
      </c>
      <c r="AT186" s="89" t="s">
        <v>973</v>
      </c>
      <c r="AU186" s="52" t="s">
        <v>972</v>
      </c>
      <c r="AV186" s="55" t="s">
        <v>973</v>
      </c>
      <c r="AW186" s="83"/>
      <c r="AX186" s="84"/>
      <c r="BA186" s="149"/>
      <c r="BB186" s="150"/>
      <c r="BC186" s="151"/>
      <c r="BQ186" s="153"/>
      <c r="BR186" s="151"/>
      <c r="BV186" s="151"/>
      <c r="BZ186" s="151"/>
    </row>
    <row r="187" spans="1:78" ht="17.100000000000001" customHeight="1" x14ac:dyDescent="0.25">
      <c r="A187" s="413" t="s">
        <v>0</v>
      </c>
      <c r="B187" s="56" t="str">
        <f>IF(AA187=0,"",AA187)</f>
        <v>Karl William</v>
      </c>
      <c r="C187" s="57">
        <f>IF(AB187=0,"",AB187)</f>
        <v>16532</v>
      </c>
      <c r="D187" s="58">
        <f>IF(AC187=0,"",AC187)</f>
        <v>156</v>
      </c>
      <c r="E187" s="397">
        <f>IF(AD187="","",AD187)</f>
        <v>0</v>
      </c>
      <c r="F187" s="58">
        <f t="shared" ref="F187:F200" si="220">IF(AE187=0,"",AE187)</f>
        <v>223</v>
      </c>
      <c r="G187" s="397">
        <f>IF(AF187="","",AF187)</f>
        <v>1</v>
      </c>
      <c r="H187" s="58">
        <f t="shared" ref="H187:H200" si="221">IF(AG187=0,"",AG187)</f>
        <v>214</v>
      </c>
      <c r="I187" s="397">
        <f>IF(AH187="","",AH187)</f>
        <v>0.5</v>
      </c>
      <c r="J187" s="58">
        <f t="shared" ref="J187:J200" si="222">IF(AI187=0,"",AI187)</f>
        <v>186</v>
      </c>
      <c r="K187" s="397">
        <f>IF(AJ187="","",AJ187)</f>
        <v>1</v>
      </c>
      <c r="L187" s="58">
        <f t="shared" ref="L187:L200" si="223">IF(AK187=0,"",AK187)</f>
        <v>194</v>
      </c>
      <c r="M187" s="397">
        <f>IF(AL187="","",AL187)</f>
        <v>1</v>
      </c>
      <c r="N187" s="58">
        <f>IF(AM187=0,"",AM187)</f>
        <v>140</v>
      </c>
      <c r="O187" s="397">
        <f>IF(AN187="","",AN187)</f>
        <v>0</v>
      </c>
      <c r="P187" s="58">
        <f t="shared" ref="P187:P200" si="224">IF(AO187=0,"",AO187)</f>
        <v>165</v>
      </c>
      <c r="Q187" s="397">
        <f>IF(AP187="","",AP187)</f>
        <v>0</v>
      </c>
      <c r="R187" s="58">
        <f t="shared" ref="R187:R200" si="225">IF(AQ187=0,"",AQ187)</f>
        <v>168</v>
      </c>
      <c r="S187" s="397">
        <f>IF(AR187="","",AR187)</f>
        <v>0</v>
      </c>
      <c r="T187" s="58">
        <f t="shared" ref="T187:T200" si="226">IF(AS187=0,"",AS187)</f>
        <v>169</v>
      </c>
      <c r="U187" s="397">
        <f>IF(AT187="","",AT187)</f>
        <v>1</v>
      </c>
      <c r="V187" s="58">
        <f t="shared" ref="V187:V200" si="227">IF(AU187=0,"",AU187)</f>
        <v>1615</v>
      </c>
      <c r="W187" s="397">
        <f>IF(AV187="","",AV187)</f>
        <v>4.5</v>
      </c>
      <c r="Z187" s="405" t="s">
        <v>0</v>
      </c>
      <c r="AA187" s="272" t="str">
        <f>IF(AB187=0,"",_xlfn.CONCAT(VLOOKUP(AB187,Starter!A:C,2,0)))</f>
        <v>Karl William</v>
      </c>
      <c r="AB187" s="124">
        <v>16532</v>
      </c>
      <c r="AC187" s="129">
        <v>156</v>
      </c>
      <c r="AD187" s="163">
        <f>IF(SUM(AC187:AC189)+AC205=0,0,IF(SUM(ABS(AC187),ABS(AC188),ABS(AC189))=AC205,0.5,IF(SUM(ABS(AC187),ABS(AC188),ABS(AC189))&gt;AC205,1,0)))</f>
        <v>0</v>
      </c>
      <c r="AE187" s="132">
        <v>223</v>
      </c>
      <c r="AF187" s="91">
        <f>IF(SUM(AE187:AE189)+AE205=0,0,IF(SUM(ABS(AE187),ABS(AE188),ABS(AE189))=AE205,0.5,IF(SUM(ABS(AE187),ABS(AE188),ABS(AE189))&gt;AE205,1,0)))</f>
        <v>1</v>
      </c>
      <c r="AG187" s="129">
        <v>214</v>
      </c>
      <c r="AH187" s="91">
        <f>IF(SUM(AG187:AG189)+AG205=0,0,IF(SUM(ABS(AG187),ABS(AG188),ABS(AG189))=AG205,0.5,IF(SUM(ABS(AG187),ABS(AG188),ABS(AG189))&gt;AG205,1,0)))</f>
        <v>0.5</v>
      </c>
      <c r="AI187" s="129">
        <v>186</v>
      </c>
      <c r="AJ187" s="91">
        <f>IF(SUM(AI187:AI189)+AI205=0,0,IF(SUM(ABS(AI187),ABS(AI188),ABS(AI189))=AI205,0.5,IF(SUM(ABS(AI187),ABS(AI188),ABS(AI189))&gt;AI205,1,0)))</f>
        <v>1</v>
      </c>
      <c r="AK187" s="129">
        <v>194</v>
      </c>
      <c r="AL187" s="91">
        <f>IF(SUM(AK187:AK189)+AK205=0,0,IF(SUM(ABS(AK187),ABS(AK188),ABS(AK189))=AK205,0.5,IF(SUM(ABS(AK187),ABS(AK188),ABS(AK189))&gt;AK205,1,0)))</f>
        <v>1</v>
      </c>
      <c r="AM187" s="129">
        <v>140</v>
      </c>
      <c r="AN187" s="91">
        <f>IF(SUM(AM187:AM189)+AM205=0,0,IF(SUM(ABS(AM187),ABS(AM188),ABS(AM189))=AM205,0.5,IF(SUM(ABS(AM187),ABS(AM188),ABS(AM189))&gt;AM205,1,0)))</f>
        <v>0</v>
      </c>
      <c r="AO187" s="129">
        <v>165</v>
      </c>
      <c r="AP187" s="91">
        <f>IF(SUM(AO187:AO189)+AO205=0,0,IF(SUM(ABS(AO187),ABS(AO188),ABS(AO189))=AO205,0.5,IF(SUM(ABS(AO187),ABS(AO188),ABS(AO189))&gt;AO205,1,0)))</f>
        <v>0</v>
      </c>
      <c r="AQ187" s="129">
        <v>168</v>
      </c>
      <c r="AR187" s="91">
        <f>IF(SUM(AQ187:AQ189)+AQ205=0,0,IF(SUM(ABS(AQ187),ABS(AQ188),ABS(AQ189))=AQ205,0.5,IF(SUM(ABS(AQ187),ABS(AQ188),ABS(AQ189))&gt;AQ205,1,0)))</f>
        <v>0</v>
      </c>
      <c r="AS187" s="129">
        <v>169</v>
      </c>
      <c r="AT187" s="91">
        <f>IF(SUM(AS187:AS189)+AS205=0,0,IF(SUM(ABS(AS187),ABS(AS188),ABS(AS189))=AS205,0.5,IF(SUM(ABS(AS187),ABS(AS188),ABS(AS189))&gt;AS205,1,0)))</f>
        <v>1</v>
      </c>
      <c r="AU187" s="92">
        <f t="shared" ref="AU187:AU198" si="228">ABS(SUM(AC187:AC187))+ABS(SUM(AE187:AE187))+ABS(SUM(AG187:AG187))+ABS(SUM(AI187:AI187))+ABS(SUM(AK187:AK187))+ABS(SUM(AM187:AM187))+ABS(SUM(AO187:AO187))+ABS(SUM(AQ187:AQ187))+ABS(SUM(AS187:AS187))</f>
        <v>1615</v>
      </c>
      <c r="AV187" s="93">
        <f>SUM(AD187+AF187+AH187+AJ187+AL187+AN187+AP187+AR187+AT187)</f>
        <v>4.5</v>
      </c>
      <c r="AW187" s="83"/>
      <c r="AX187" s="84"/>
      <c r="AZ187" s="47"/>
      <c r="BA187" s="149"/>
      <c r="BB187" s="150"/>
      <c r="BC187" s="151"/>
      <c r="BD187" s="154">
        <f>+AB187</f>
        <v>16532</v>
      </c>
      <c r="BE187" s="150">
        <f>+AU187</f>
        <v>1615</v>
      </c>
      <c r="BF187" s="152">
        <f>COUNT(BH187:BP187)</f>
        <v>9</v>
      </c>
      <c r="BG187" s="152">
        <f>COUNTIF(BH187:BP187,"&gt;0")</f>
        <v>9</v>
      </c>
      <c r="BH187" s="152">
        <f t="shared" ref="BH187:BH198" si="229">IF(AC187=0,"",AC187)</f>
        <v>156</v>
      </c>
      <c r="BI187" s="152">
        <f t="shared" ref="BI187:BI198" si="230">IF(AE187=0,"",AE187)</f>
        <v>223</v>
      </c>
      <c r="BJ187" s="152">
        <f t="shared" ref="BJ187:BJ198" si="231">IF(AG187=0,"",AG187)</f>
        <v>214</v>
      </c>
      <c r="BK187" s="152">
        <f t="shared" ref="BK187:BK198" si="232">IF(AI187=0,"",AI187)</f>
        <v>186</v>
      </c>
      <c r="BL187" s="152">
        <f t="shared" ref="BL187:BL198" si="233">IF(AK187=0,"",AK187)</f>
        <v>194</v>
      </c>
      <c r="BM187" s="152">
        <f t="shared" ref="BM187:BM198" si="234">IF(AM187=0,"",AM187)</f>
        <v>140</v>
      </c>
      <c r="BN187" s="152">
        <f t="shared" ref="BN187:BN198" si="235">IF(AO187=0,"",AO187)</f>
        <v>165</v>
      </c>
      <c r="BO187" s="152">
        <f t="shared" ref="BO187:BO198" si="236">IF(AQ187=0,"",AQ187)</f>
        <v>168</v>
      </c>
      <c r="BP187" s="152">
        <f t="shared" ref="BP187:BP198" si="237">IF(AS187=0,"",AS187)</f>
        <v>169</v>
      </c>
      <c r="BQ187" s="153"/>
      <c r="BR187" s="151"/>
      <c r="BS187" s="152">
        <f>MAX(BH187:BP187)</f>
        <v>223</v>
      </c>
      <c r="BT187" s="152">
        <f>IF(BS187&lt;MAX(BS:BS),0,BS187+ROW()/1000000000)</f>
        <v>0</v>
      </c>
      <c r="BU187" s="152" t="str">
        <f>+AA183</f>
        <v>Bowlinghaus Bamberg 1</v>
      </c>
      <c r="BV187" s="151">
        <f>RANK(BT187,BT:BT)</f>
        <v>2</v>
      </c>
      <c r="BW187" s="152">
        <f>SUMIF(BH187:BP187,"&gt;0")</f>
        <v>1615</v>
      </c>
      <c r="BX187" s="152">
        <f>IF(COUNTIF(BH187:BP187,"&gt;0")&lt;Spielorte!$A$23,0,BE187/Spielorte!$A$23)</f>
        <v>179.44444444444446</v>
      </c>
      <c r="BY187" s="152">
        <f>IF(BX187&lt;MAX(BX:BX),0,BX187+ROW()/1000000000)</f>
        <v>0</v>
      </c>
      <c r="BZ187" s="151">
        <f t="shared" ref="BZ187:BZ198" si="238">IF(BY187=0,0,RANK(BY187,BY:BY))</f>
        <v>0</v>
      </c>
    </row>
    <row r="188" spans="1:78" ht="17.100000000000001" customHeight="1" x14ac:dyDescent="0.25">
      <c r="A188" s="414"/>
      <c r="B188" s="59" t="str">
        <f t="shared" ref="B188:B195" si="239">IF(AA188=0,"",AA188)</f>
        <v/>
      </c>
      <c r="C188" s="60" t="str">
        <f t="shared" ref="C188:C200" si="240">IF(AB188=0,"",AB188)</f>
        <v/>
      </c>
      <c r="D188" s="61" t="str">
        <f t="shared" ref="D188:D200" si="241">IF(AC188=0,"",AC188)</f>
        <v/>
      </c>
      <c r="E188" s="398"/>
      <c r="F188" s="61" t="str">
        <f t="shared" si="220"/>
        <v/>
      </c>
      <c r="G188" s="398"/>
      <c r="H188" s="61" t="str">
        <f t="shared" si="221"/>
        <v/>
      </c>
      <c r="I188" s="398"/>
      <c r="J188" s="61" t="str">
        <f t="shared" si="222"/>
        <v/>
      </c>
      <c r="K188" s="398"/>
      <c r="L188" s="61" t="str">
        <f t="shared" si="223"/>
        <v/>
      </c>
      <c r="M188" s="398"/>
      <c r="N188" s="61" t="str">
        <f t="shared" ref="N188:N200" si="242">IF(AM188=0,"",AM188)</f>
        <v/>
      </c>
      <c r="O188" s="398"/>
      <c r="P188" s="61" t="str">
        <f t="shared" si="224"/>
        <v/>
      </c>
      <c r="Q188" s="398"/>
      <c r="R188" s="61" t="str">
        <f t="shared" si="225"/>
        <v/>
      </c>
      <c r="S188" s="398"/>
      <c r="T188" s="61" t="str">
        <f t="shared" si="226"/>
        <v/>
      </c>
      <c r="U188" s="398"/>
      <c r="V188" s="61" t="str">
        <f t="shared" si="227"/>
        <v/>
      </c>
      <c r="W188" s="398"/>
      <c r="Z188" s="406"/>
      <c r="AA188" s="90" t="str">
        <f>IF(AB188=0,"",_xlfn.CONCAT(VLOOKUP(AB188,Starter!A:C,2,0)))</f>
        <v/>
      </c>
      <c r="AB188" s="80"/>
      <c r="AC188" s="130"/>
      <c r="AD188" s="94"/>
      <c r="AE188" s="130"/>
      <c r="AF188" s="94"/>
      <c r="AG188" s="130"/>
      <c r="AH188" s="94"/>
      <c r="AI188" s="130"/>
      <c r="AJ188" s="94"/>
      <c r="AK188" s="130"/>
      <c r="AL188" s="94"/>
      <c r="AM188" s="130"/>
      <c r="AN188" s="94"/>
      <c r="AO188" s="130"/>
      <c r="AP188" s="94"/>
      <c r="AQ188" s="130"/>
      <c r="AR188" s="94"/>
      <c r="AS188" s="130"/>
      <c r="AT188" s="94"/>
      <c r="AU188" s="95">
        <f t="shared" si="228"/>
        <v>0</v>
      </c>
      <c r="AV188" s="96"/>
      <c r="AW188" s="83"/>
      <c r="AX188" s="84"/>
      <c r="AZ188" s="47"/>
      <c r="BA188" s="149"/>
      <c r="BB188" s="150"/>
      <c r="BC188" s="151"/>
      <c r="BD188" s="154">
        <f t="shared" ref="BD188:BD198" si="243">+AB188</f>
        <v>0</v>
      </c>
      <c r="BE188" s="150">
        <f t="shared" ref="BE188:BE198" si="244">+AU188</f>
        <v>0</v>
      </c>
      <c r="BF188" s="152">
        <f t="shared" ref="BF188:BF198" si="245">COUNT(BH188:BP188)</f>
        <v>0</v>
      </c>
      <c r="BG188" s="152">
        <f t="shared" ref="BG188:BG198" si="246">COUNTIF(BH188:BP188,"&gt;0")</f>
        <v>0</v>
      </c>
      <c r="BH188" s="152" t="str">
        <f t="shared" si="229"/>
        <v/>
      </c>
      <c r="BI188" s="152" t="str">
        <f t="shared" si="230"/>
        <v/>
      </c>
      <c r="BJ188" s="152" t="str">
        <f t="shared" si="231"/>
        <v/>
      </c>
      <c r="BK188" s="152" t="str">
        <f t="shared" si="232"/>
        <v/>
      </c>
      <c r="BL188" s="152" t="str">
        <f t="shared" si="233"/>
        <v/>
      </c>
      <c r="BM188" s="152" t="str">
        <f t="shared" si="234"/>
        <v/>
      </c>
      <c r="BN188" s="152" t="str">
        <f t="shared" si="235"/>
        <v/>
      </c>
      <c r="BO188" s="152" t="str">
        <f t="shared" si="236"/>
        <v/>
      </c>
      <c r="BP188" s="152" t="str">
        <f t="shared" si="237"/>
        <v/>
      </c>
      <c r="BQ188" s="153"/>
      <c r="BR188" s="151"/>
      <c r="BS188" s="152">
        <f t="shared" ref="BS188:BS198" si="247">MAX(BH188:BP188)</f>
        <v>0</v>
      </c>
      <c r="BT188" s="152">
        <f t="shared" ref="BT188:BT198" si="248">IF(BS188&lt;MAX(BS:BS),0,BS188+ROW()/1000000000)</f>
        <v>0</v>
      </c>
      <c r="BU188" s="152" t="str">
        <f t="shared" ref="BU188:BU198" si="249">+BU187</f>
        <v>Bowlinghaus Bamberg 1</v>
      </c>
      <c r="BV188" s="151">
        <f t="shared" ref="BV188:BV198" si="250">RANK(BT188,BT:BT)</f>
        <v>2</v>
      </c>
      <c r="BW188" s="152">
        <f t="shared" ref="BW188:BW198" si="251">SUMIF(BH188:BP188,"&gt;0")</f>
        <v>0</v>
      </c>
      <c r="BX188" s="152">
        <f>IF(COUNTIF(BH188:BP188,"&gt;0")&lt;Spielorte!$A$23,0,BE188/Spielorte!$A$23)</f>
        <v>0</v>
      </c>
      <c r="BY188" s="152">
        <f t="shared" ref="BY188:BY198" si="252">IF(BX188&lt;MAX(BX:BX),0,BX188+ROW()/1000000000)</f>
        <v>0</v>
      </c>
      <c r="BZ188" s="151">
        <f t="shared" si="238"/>
        <v>0</v>
      </c>
    </row>
    <row r="189" spans="1:78" ht="17.100000000000001" customHeight="1" thickBot="1" x14ac:dyDescent="0.3">
      <c r="A189" s="415"/>
      <c r="B189" s="62" t="str">
        <f t="shared" si="239"/>
        <v/>
      </c>
      <c r="C189" s="63" t="str">
        <f t="shared" si="240"/>
        <v/>
      </c>
      <c r="D189" s="52" t="str">
        <f t="shared" si="241"/>
        <v/>
      </c>
      <c r="E189" s="399"/>
      <c r="F189" s="52" t="str">
        <f t="shared" si="220"/>
        <v/>
      </c>
      <c r="G189" s="399"/>
      <c r="H189" s="52" t="str">
        <f t="shared" si="221"/>
        <v/>
      </c>
      <c r="I189" s="399"/>
      <c r="J189" s="52" t="str">
        <f t="shared" si="222"/>
        <v/>
      </c>
      <c r="K189" s="399"/>
      <c r="L189" s="52" t="str">
        <f t="shared" si="223"/>
        <v/>
      </c>
      <c r="M189" s="399"/>
      <c r="N189" s="52" t="str">
        <f t="shared" si="242"/>
        <v/>
      </c>
      <c r="O189" s="399"/>
      <c r="P189" s="52" t="str">
        <f t="shared" si="224"/>
        <v/>
      </c>
      <c r="Q189" s="399"/>
      <c r="R189" s="52" t="str">
        <f t="shared" si="225"/>
        <v/>
      </c>
      <c r="S189" s="399"/>
      <c r="T189" s="52" t="str">
        <f t="shared" si="226"/>
        <v/>
      </c>
      <c r="U189" s="399"/>
      <c r="V189" s="52" t="str">
        <f t="shared" si="227"/>
        <v/>
      </c>
      <c r="W189" s="399"/>
      <c r="Z189" s="407"/>
      <c r="AA189" s="99" t="str">
        <f>IF(AB189=0,"",_xlfn.CONCAT(VLOOKUP(AB189,Starter!A:C,2,0)))</f>
        <v/>
      </c>
      <c r="AB189" s="82"/>
      <c r="AC189" s="131"/>
      <c r="AD189" s="94"/>
      <c r="AE189" s="131"/>
      <c r="AF189" s="94"/>
      <c r="AG189" s="131"/>
      <c r="AH189" s="94"/>
      <c r="AI189" s="131"/>
      <c r="AJ189" s="94"/>
      <c r="AK189" s="131"/>
      <c r="AL189" s="94"/>
      <c r="AM189" s="131"/>
      <c r="AN189" s="94"/>
      <c r="AO189" s="131"/>
      <c r="AP189" s="94"/>
      <c r="AQ189" s="131"/>
      <c r="AR189" s="94"/>
      <c r="AS189" s="131"/>
      <c r="AT189" s="94"/>
      <c r="AU189" s="97">
        <f t="shared" si="228"/>
        <v>0</v>
      </c>
      <c r="AV189" s="98"/>
      <c r="AW189" s="83"/>
      <c r="AX189" s="84"/>
      <c r="AZ189" s="47"/>
      <c r="BA189" s="149"/>
      <c r="BB189" s="150"/>
      <c r="BC189" s="151"/>
      <c r="BD189" s="154">
        <f t="shared" si="243"/>
        <v>0</v>
      </c>
      <c r="BE189" s="150">
        <f t="shared" si="244"/>
        <v>0</v>
      </c>
      <c r="BF189" s="152">
        <f t="shared" si="245"/>
        <v>0</v>
      </c>
      <c r="BG189" s="152">
        <f t="shared" si="246"/>
        <v>0</v>
      </c>
      <c r="BH189" s="152" t="str">
        <f t="shared" si="229"/>
        <v/>
      </c>
      <c r="BI189" s="152" t="str">
        <f t="shared" si="230"/>
        <v/>
      </c>
      <c r="BJ189" s="152" t="str">
        <f t="shared" si="231"/>
        <v/>
      </c>
      <c r="BK189" s="152" t="str">
        <f t="shared" si="232"/>
        <v/>
      </c>
      <c r="BL189" s="152" t="str">
        <f t="shared" si="233"/>
        <v/>
      </c>
      <c r="BM189" s="152" t="str">
        <f t="shared" si="234"/>
        <v/>
      </c>
      <c r="BN189" s="152" t="str">
        <f t="shared" si="235"/>
        <v/>
      </c>
      <c r="BO189" s="152" t="str">
        <f t="shared" si="236"/>
        <v/>
      </c>
      <c r="BP189" s="152" t="str">
        <f t="shared" si="237"/>
        <v/>
      </c>
      <c r="BQ189" s="153"/>
      <c r="BR189" s="151"/>
      <c r="BS189" s="152">
        <f t="shared" si="247"/>
        <v>0</v>
      </c>
      <c r="BT189" s="152">
        <f t="shared" si="248"/>
        <v>0</v>
      </c>
      <c r="BU189" s="152" t="str">
        <f t="shared" si="249"/>
        <v>Bowlinghaus Bamberg 1</v>
      </c>
      <c r="BV189" s="151">
        <f t="shared" si="250"/>
        <v>2</v>
      </c>
      <c r="BW189" s="152">
        <f t="shared" si="251"/>
        <v>0</v>
      </c>
      <c r="BX189" s="152">
        <f>IF(COUNTIF(BH189:BP189,"&gt;0")&lt;Spielorte!$A$23,0,BE189/Spielorte!$A$23)</f>
        <v>0</v>
      </c>
      <c r="BY189" s="152">
        <f t="shared" si="252"/>
        <v>0</v>
      </c>
      <c r="BZ189" s="151">
        <f t="shared" si="238"/>
        <v>0</v>
      </c>
    </row>
    <row r="190" spans="1:78" ht="17.100000000000001" customHeight="1" x14ac:dyDescent="0.25">
      <c r="A190" s="413" t="s">
        <v>2</v>
      </c>
      <c r="B190" s="56" t="str">
        <f t="shared" si="239"/>
        <v>Nolan Jonathan</v>
      </c>
      <c r="C190" s="57">
        <f t="shared" si="240"/>
        <v>16873</v>
      </c>
      <c r="D190" s="58">
        <f t="shared" si="241"/>
        <v>169</v>
      </c>
      <c r="E190" s="397">
        <f>IF(AD190="","",AD190)</f>
        <v>1</v>
      </c>
      <c r="F190" s="58">
        <f t="shared" si="220"/>
        <v>191</v>
      </c>
      <c r="G190" s="397">
        <f>IF(AF190="","",AF190)</f>
        <v>1</v>
      </c>
      <c r="H190" s="58">
        <f t="shared" si="221"/>
        <v>190</v>
      </c>
      <c r="I190" s="397">
        <f>IF(AH190="","",AH190)</f>
        <v>0</v>
      </c>
      <c r="J190" s="58">
        <f t="shared" si="222"/>
        <v>199</v>
      </c>
      <c r="K190" s="397">
        <f>IF(AJ190="","",AJ190)</f>
        <v>0</v>
      </c>
      <c r="L190" s="58">
        <f t="shared" si="223"/>
        <v>194</v>
      </c>
      <c r="M190" s="397">
        <f>IF(AL190="","",AL190)</f>
        <v>0</v>
      </c>
      <c r="N190" s="58">
        <f t="shared" si="242"/>
        <v>183</v>
      </c>
      <c r="O190" s="397">
        <f>IF(AN190="","",AN190)</f>
        <v>1</v>
      </c>
      <c r="P190" s="58">
        <f t="shared" si="224"/>
        <v>181</v>
      </c>
      <c r="Q190" s="397">
        <f>IF(AP190="","",AP190)</f>
        <v>1</v>
      </c>
      <c r="R190" s="58">
        <f t="shared" si="225"/>
        <v>184</v>
      </c>
      <c r="S190" s="397">
        <f>IF(AR190="","",AR190)</f>
        <v>1</v>
      </c>
      <c r="T190" s="58">
        <f t="shared" si="226"/>
        <v>135</v>
      </c>
      <c r="U190" s="397">
        <f>IF(AT190="","",AT190)</f>
        <v>0</v>
      </c>
      <c r="V190" s="58">
        <f t="shared" si="227"/>
        <v>1626</v>
      </c>
      <c r="W190" s="397">
        <f>IF(AV190="","",AV190)</f>
        <v>5</v>
      </c>
      <c r="Z190" s="405" t="s">
        <v>2</v>
      </c>
      <c r="AA190" s="272" t="str">
        <f>IF(AB190=0,"",_xlfn.CONCAT(VLOOKUP(AB190,Starter!A:C,2,0)))</f>
        <v>Nolan Jonathan</v>
      </c>
      <c r="AB190" s="81">
        <v>16873</v>
      </c>
      <c r="AC190" s="132">
        <v>169</v>
      </c>
      <c r="AD190" s="91">
        <f>IF(SUM(AC190:AC192)+AC206=0,0,IF(SUM(ABS(AC190),ABS(AC191),ABS(AC192))=AC206,0.5,IF(SUM(ABS(AC190),ABS(AC191),ABS(AC192))&gt;AC206,1,0)))</f>
        <v>1</v>
      </c>
      <c r="AE190" s="132">
        <v>191</v>
      </c>
      <c r="AF190" s="91">
        <f>IF(SUM(AE190:AE192)+AE206=0,0,IF(SUM(ABS(AE190),ABS(AE191),ABS(AE192))=AE206,0.5,IF(SUM(ABS(AE190),ABS(AE191),ABS(AE192))&gt;AE206,1,0)))</f>
        <v>1</v>
      </c>
      <c r="AG190" s="132">
        <v>190</v>
      </c>
      <c r="AH190" s="91">
        <f>IF(SUM(AG190:AG192)+AG206=0,0,IF(SUM(ABS(AG190),ABS(AG191),ABS(AG192))=AG206,0.5,IF(SUM(ABS(AG190),ABS(AG191),ABS(AG192))&gt;AG206,1,0)))</f>
        <v>0</v>
      </c>
      <c r="AI190" s="132">
        <v>199</v>
      </c>
      <c r="AJ190" s="91">
        <f>IF(SUM(AI190:AI192)+AI206=0,0,IF(SUM(ABS(AI190),ABS(AI191),ABS(AI192))=AI206,0.5,IF(SUM(ABS(AI190),ABS(AI191),ABS(AI192))&gt;AI206,1,0)))</f>
        <v>0</v>
      </c>
      <c r="AK190" s="132">
        <v>194</v>
      </c>
      <c r="AL190" s="91">
        <f>IF(SUM(AK190:AK192)+AK206=0,0,IF(SUM(ABS(AK190),ABS(AK191),ABS(AK192))=AK206,0.5,IF(SUM(ABS(AK190),ABS(AK191),ABS(AK192))&gt;AK206,1,0)))</f>
        <v>0</v>
      </c>
      <c r="AM190" s="132">
        <v>183</v>
      </c>
      <c r="AN190" s="91">
        <f>IF(SUM(AM190:AM192)+AM206=0,0,IF(SUM(ABS(AM190),ABS(AM191),ABS(AM192))=AM206,0.5,IF(SUM(ABS(AM190),ABS(AM191),ABS(AM192))&gt;AM206,1,0)))</f>
        <v>1</v>
      </c>
      <c r="AO190" s="132">
        <v>181</v>
      </c>
      <c r="AP190" s="91">
        <f>IF(SUM(AO190:AO192)+AO206=0,0,IF(SUM(ABS(AO190),ABS(AO191),ABS(AO192))=AO206,0.5,IF(SUM(ABS(AO190),ABS(AO191),ABS(AO192))&gt;AO206,1,0)))</f>
        <v>1</v>
      </c>
      <c r="AQ190" s="132">
        <v>184</v>
      </c>
      <c r="AR190" s="91">
        <f>IF(SUM(AQ190:AQ192)+AQ206=0,0,IF(SUM(ABS(AQ190),ABS(AQ191),ABS(AQ192))=AQ206,0.5,IF(SUM(ABS(AQ190),ABS(AQ191),ABS(AQ192))&gt;AQ206,1,0)))</f>
        <v>1</v>
      </c>
      <c r="AS190" s="132">
        <v>135</v>
      </c>
      <c r="AT190" s="91">
        <f>IF(SUM(AS190:AS192)+AS206=0,0,IF(SUM(ABS(AS190),ABS(AS191),ABS(AS192))=AS206,0.5,IF(SUM(ABS(AS190),ABS(AS191),ABS(AS192))&gt;AS206,1,0)))</f>
        <v>0</v>
      </c>
      <c r="AU190" s="92">
        <f t="shared" si="228"/>
        <v>1626</v>
      </c>
      <c r="AV190" s="93">
        <f>SUM(AD190+AF190+AH190+AJ190+AL190+AN190+AP190+AR190+AT190)</f>
        <v>5</v>
      </c>
      <c r="AW190" s="83"/>
      <c r="AX190" s="84"/>
      <c r="AZ190" s="47"/>
      <c r="BA190" s="149"/>
      <c r="BB190" s="150"/>
      <c r="BC190" s="151"/>
      <c r="BD190" s="154">
        <f t="shared" si="243"/>
        <v>16873</v>
      </c>
      <c r="BE190" s="150">
        <f t="shared" si="244"/>
        <v>1626</v>
      </c>
      <c r="BF190" s="152">
        <f t="shared" si="245"/>
        <v>9</v>
      </c>
      <c r="BG190" s="152">
        <f t="shared" si="246"/>
        <v>9</v>
      </c>
      <c r="BH190" s="152">
        <f t="shared" si="229"/>
        <v>169</v>
      </c>
      <c r="BI190" s="152">
        <f t="shared" si="230"/>
        <v>191</v>
      </c>
      <c r="BJ190" s="152">
        <f t="shared" si="231"/>
        <v>190</v>
      </c>
      <c r="BK190" s="152">
        <f t="shared" si="232"/>
        <v>199</v>
      </c>
      <c r="BL190" s="152">
        <f t="shared" si="233"/>
        <v>194</v>
      </c>
      <c r="BM190" s="152">
        <f t="shared" si="234"/>
        <v>183</v>
      </c>
      <c r="BN190" s="152">
        <f t="shared" si="235"/>
        <v>181</v>
      </c>
      <c r="BO190" s="152">
        <f t="shared" si="236"/>
        <v>184</v>
      </c>
      <c r="BP190" s="152">
        <f t="shared" si="237"/>
        <v>135</v>
      </c>
      <c r="BQ190" s="153"/>
      <c r="BR190" s="151"/>
      <c r="BS190" s="152">
        <f t="shared" si="247"/>
        <v>199</v>
      </c>
      <c r="BT190" s="152">
        <f t="shared" si="248"/>
        <v>0</v>
      </c>
      <c r="BU190" s="152" t="str">
        <f t="shared" si="249"/>
        <v>Bowlinghaus Bamberg 1</v>
      </c>
      <c r="BV190" s="151">
        <f t="shared" si="250"/>
        <v>2</v>
      </c>
      <c r="BW190" s="152">
        <f t="shared" si="251"/>
        <v>1626</v>
      </c>
      <c r="BX190" s="152">
        <f>IF(COUNTIF(BH190:BP190,"&gt;0")&lt;Spielorte!$A$23,0,BE190/Spielorte!$A$23)</f>
        <v>180.66666666666666</v>
      </c>
      <c r="BY190" s="152">
        <f t="shared" si="252"/>
        <v>0</v>
      </c>
      <c r="BZ190" s="151">
        <f t="shared" si="238"/>
        <v>0</v>
      </c>
    </row>
    <row r="191" spans="1:78" ht="17.100000000000001" customHeight="1" x14ac:dyDescent="0.25">
      <c r="A191" s="414"/>
      <c r="B191" s="59" t="str">
        <f t="shared" si="239"/>
        <v/>
      </c>
      <c r="C191" s="60" t="str">
        <f t="shared" si="240"/>
        <v/>
      </c>
      <c r="D191" s="61" t="str">
        <f t="shared" si="241"/>
        <v/>
      </c>
      <c r="E191" s="398"/>
      <c r="F191" s="61" t="str">
        <f t="shared" si="220"/>
        <v/>
      </c>
      <c r="G191" s="398"/>
      <c r="H191" s="61" t="str">
        <f t="shared" si="221"/>
        <v/>
      </c>
      <c r="I191" s="398"/>
      <c r="J191" s="61" t="str">
        <f t="shared" si="222"/>
        <v/>
      </c>
      <c r="K191" s="398"/>
      <c r="L191" s="61" t="str">
        <f t="shared" si="223"/>
        <v/>
      </c>
      <c r="M191" s="398"/>
      <c r="N191" s="61" t="str">
        <f t="shared" si="242"/>
        <v/>
      </c>
      <c r="O191" s="398"/>
      <c r="P191" s="61" t="str">
        <f t="shared" si="224"/>
        <v/>
      </c>
      <c r="Q191" s="398"/>
      <c r="R191" s="61" t="str">
        <f t="shared" si="225"/>
        <v/>
      </c>
      <c r="S191" s="398"/>
      <c r="T191" s="61" t="str">
        <f t="shared" si="226"/>
        <v/>
      </c>
      <c r="U191" s="398"/>
      <c r="V191" s="61" t="str">
        <f t="shared" si="227"/>
        <v/>
      </c>
      <c r="W191" s="398"/>
      <c r="Z191" s="406"/>
      <c r="AA191" s="90" t="str">
        <f>IF(AB191=0,"",_xlfn.CONCAT(VLOOKUP(AB191,Starter!A:C,2,0)))</f>
        <v/>
      </c>
      <c r="AB191" s="80"/>
      <c r="AC191" s="130"/>
      <c r="AD191" s="94"/>
      <c r="AE191" s="130"/>
      <c r="AF191" s="94"/>
      <c r="AG191" s="130"/>
      <c r="AH191" s="94"/>
      <c r="AI191" s="130"/>
      <c r="AJ191" s="94"/>
      <c r="AK191" s="130"/>
      <c r="AL191" s="94"/>
      <c r="AM191" s="130"/>
      <c r="AN191" s="94"/>
      <c r="AO191" s="134"/>
      <c r="AP191" s="94"/>
      <c r="AQ191" s="134"/>
      <c r="AR191" s="94"/>
      <c r="AS191" s="134"/>
      <c r="AT191" s="94"/>
      <c r="AU191" s="95">
        <f t="shared" si="228"/>
        <v>0</v>
      </c>
      <c r="AV191" s="96"/>
      <c r="AW191" s="83"/>
      <c r="AX191" s="84"/>
      <c r="AZ191" s="47"/>
      <c r="BA191" s="149"/>
      <c r="BB191" s="150"/>
      <c r="BC191" s="151"/>
      <c r="BD191" s="154">
        <f t="shared" si="243"/>
        <v>0</v>
      </c>
      <c r="BE191" s="150">
        <f t="shared" si="244"/>
        <v>0</v>
      </c>
      <c r="BF191" s="152">
        <f t="shared" si="245"/>
        <v>0</v>
      </c>
      <c r="BG191" s="152">
        <f t="shared" si="246"/>
        <v>0</v>
      </c>
      <c r="BH191" s="152" t="str">
        <f t="shared" si="229"/>
        <v/>
      </c>
      <c r="BI191" s="152" t="str">
        <f t="shared" si="230"/>
        <v/>
      </c>
      <c r="BJ191" s="152" t="str">
        <f t="shared" si="231"/>
        <v/>
      </c>
      <c r="BK191" s="152" t="str">
        <f t="shared" si="232"/>
        <v/>
      </c>
      <c r="BL191" s="152" t="str">
        <f t="shared" si="233"/>
        <v/>
      </c>
      <c r="BM191" s="152" t="str">
        <f t="shared" si="234"/>
        <v/>
      </c>
      <c r="BN191" s="152" t="str">
        <f t="shared" si="235"/>
        <v/>
      </c>
      <c r="BO191" s="152" t="str">
        <f t="shared" si="236"/>
        <v/>
      </c>
      <c r="BP191" s="152" t="str">
        <f t="shared" si="237"/>
        <v/>
      </c>
      <c r="BQ191" s="153"/>
      <c r="BR191" s="151"/>
      <c r="BS191" s="152">
        <f t="shared" si="247"/>
        <v>0</v>
      </c>
      <c r="BT191" s="152">
        <f t="shared" si="248"/>
        <v>0</v>
      </c>
      <c r="BU191" s="152" t="str">
        <f t="shared" si="249"/>
        <v>Bowlinghaus Bamberg 1</v>
      </c>
      <c r="BV191" s="151">
        <f t="shared" si="250"/>
        <v>2</v>
      </c>
      <c r="BW191" s="152">
        <f t="shared" si="251"/>
        <v>0</v>
      </c>
      <c r="BX191" s="152">
        <f>IF(COUNTIF(BH191:BP191,"&gt;0")&lt;Spielorte!$A$23,0,BE191/Spielorte!$A$23)</f>
        <v>0</v>
      </c>
      <c r="BY191" s="152">
        <f t="shared" si="252"/>
        <v>0</v>
      </c>
      <c r="BZ191" s="151">
        <f t="shared" si="238"/>
        <v>0</v>
      </c>
    </row>
    <row r="192" spans="1:78" ht="17.100000000000001" customHeight="1" thickBot="1" x14ac:dyDescent="0.3">
      <c r="A192" s="415"/>
      <c r="B192" s="62" t="str">
        <f t="shared" si="239"/>
        <v/>
      </c>
      <c r="C192" s="63" t="str">
        <f t="shared" si="240"/>
        <v/>
      </c>
      <c r="D192" s="52" t="str">
        <f t="shared" si="241"/>
        <v/>
      </c>
      <c r="E192" s="399"/>
      <c r="F192" s="52" t="str">
        <f t="shared" si="220"/>
        <v/>
      </c>
      <c r="G192" s="399"/>
      <c r="H192" s="52" t="str">
        <f t="shared" si="221"/>
        <v/>
      </c>
      <c r="I192" s="399"/>
      <c r="J192" s="52" t="str">
        <f t="shared" si="222"/>
        <v/>
      </c>
      <c r="K192" s="399"/>
      <c r="L192" s="52" t="str">
        <f t="shared" si="223"/>
        <v/>
      </c>
      <c r="M192" s="399"/>
      <c r="N192" s="52" t="str">
        <f t="shared" si="242"/>
        <v/>
      </c>
      <c r="O192" s="399"/>
      <c r="P192" s="52" t="str">
        <f t="shared" si="224"/>
        <v/>
      </c>
      <c r="Q192" s="399"/>
      <c r="R192" s="52" t="str">
        <f t="shared" si="225"/>
        <v/>
      </c>
      <c r="S192" s="399"/>
      <c r="T192" s="52" t="str">
        <f t="shared" si="226"/>
        <v/>
      </c>
      <c r="U192" s="399"/>
      <c r="V192" s="52" t="str">
        <f t="shared" si="227"/>
        <v/>
      </c>
      <c r="W192" s="399"/>
      <c r="Z192" s="407"/>
      <c r="AA192" s="99" t="str">
        <f>IF(AB192=0,"",_xlfn.CONCAT(VLOOKUP(AB192,Starter!A:C,2,0)))</f>
        <v/>
      </c>
      <c r="AB192" s="82"/>
      <c r="AC192" s="133"/>
      <c r="AD192" s="100"/>
      <c r="AE192" s="133"/>
      <c r="AF192" s="100"/>
      <c r="AG192" s="133"/>
      <c r="AH192" s="100"/>
      <c r="AI192" s="133"/>
      <c r="AJ192" s="100"/>
      <c r="AK192" s="133"/>
      <c r="AL192" s="100"/>
      <c r="AM192" s="133"/>
      <c r="AN192" s="100"/>
      <c r="AO192" s="133"/>
      <c r="AP192" s="100"/>
      <c r="AQ192" s="133"/>
      <c r="AR192" s="100"/>
      <c r="AS192" s="133"/>
      <c r="AT192" s="100"/>
      <c r="AU192" s="97">
        <f t="shared" si="228"/>
        <v>0</v>
      </c>
      <c r="AV192" s="98"/>
      <c r="AW192" s="83"/>
      <c r="AX192" s="84"/>
      <c r="AZ192" s="47"/>
      <c r="BA192" s="149"/>
      <c r="BB192" s="150"/>
      <c r="BC192" s="151"/>
      <c r="BD192" s="154">
        <f t="shared" si="243"/>
        <v>0</v>
      </c>
      <c r="BE192" s="150">
        <f t="shared" si="244"/>
        <v>0</v>
      </c>
      <c r="BF192" s="152">
        <f t="shared" si="245"/>
        <v>0</v>
      </c>
      <c r="BG192" s="152">
        <f t="shared" si="246"/>
        <v>0</v>
      </c>
      <c r="BH192" s="152" t="str">
        <f t="shared" si="229"/>
        <v/>
      </c>
      <c r="BI192" s="152" t="str">
        <f t="shared" si="230"/>
        <v/>
      </c>
      <c r="BJ192" s="152" t="str">
        <f t="shared" si="231"/>
        <v/>
      </c>
      <c r="BK192" s="152" t="str">
        <f t="shared" si="232"/>
        <v/>
      </c>
      <c r="BL192" s="152" t="str">
        <f t="shared" si="233"/>
        <v/>
      </c>
      <c r="BM192" s="152" t="str">
        <f t="shared" si="234"/>
        <v/>
      </c>
      <c r="BN192" s="152" t="str">
        <f t="shared" si="235"/>
        <v/>
      </c>
      <c r="BO192" s="152" t="str">
        <f t="shared" si="236"/>
        <v/>
      </c>
      <c r="BP192" s="152" t="str">
        <f t="shared" si="237"/>
        <v/>
      </c>
      <c r="BQ192" s="153"/>
      <c r="BR192" s="151"/>
      <c r="BS192" s="152">
        <f t="shared" si="247"/>
        <v>0</v>
      </c>
      <c r="BT192" s="152">
        <f t="shared" si="248"/>
        <v>0</v>
      </c>
      <c r="BU192" s="152" t="str">
        <f t="shared" si="249"/>
        <v>Bowlinghaus Bamberg 1</v>
      </c>
      <c r="BV192" s="151">
        <f t="shared" si="250"/>
        <v>2</v>
      </c>
      <c r="BW192" s="152">
        <f t="shared" si="251"/>
        <v>0</v>
      </c>
      <c r="BX192" s="152">
        <f>IF(COUNTIF(BH192:BP192,"&gt;0")&lt;Spielorte!$A$23,0,BE192/Spielorte!$A$23)</f>
        <v>0</v>
      </c>
      <c r="BY192" s="152">
        <f t="shared" si="252"/>
        <v>0</v>
      </c>
      <c r="BZ192" s="151">
        <f t="shared" si="238"/>
        <v>0</v>
      </c>
    </row>
    <row r="193" spans="1:78" ht="17.100000000000001" customHeight="1" x14ac:dyDescent="0.25">
      <c r="A193" s="413" t="s">
        <v>3</v>
      </c>
      <c r="B193" s="56" t="str">
        <f t="shared" si="239"/>
        <v>Nikoleit Thomas</v>
      </c>
      <c r="C193" s="57">
        <f t="shared" si="240"/>
        <v>25516</v>
      </c>
      <c r="D193" s="58">
        <f t="shared" si="241"/>
        <v>172</v>
      </c>
      <c r="E193" s="397">
        <f>IF(AD193="","",AD193)</f>
        <v>1</v>
      </c>
      <c r="F193" s="58" t="str">
        <f t="shared" si="220"/>
        <v/>
      </c>
      <c r="G193" s="397">
        <f>IF(AF193="","",AF193)</f>
        <v>1</v>
      </c>
      <c r="H193" s="58" t="str">
        <f t="shared" si="221"/>
        <v/>
      </c>
      <c r="I193" s="397">
        <f>IF(AH193="","",AH193)</f>
        <v>0</v>
      </c>
      <c r="J193" s="58">
        <f t="shared" si="222"/>
        <v>176</v>
      </c>
      <c r="K193" s="397">
        <f>IF(AJ193="","",AJ193)</f>
        <v>0</v>
      </c>
      <c r="L193" s="58">
        <f t="shared" si="223"/>
        <v>136</v>
      </c>
      <c r="M193" s="397">
        <f>IF(AL193="","",AL193)</f>
        <v>0</v>
      </c>
      <c r="N193" s="58">
        <f t="shared" si="242"/>
        <v>190</v>
      </c>
      <c r="O193" s="397">
        <f>IF(AN193="","",AN193)</f>
        <v>1</v>
      </c>
      <c r="P193" s="58">
        <f t="shared" si="224"/>
        <v>169</v>
      </c>
      <c r="Q193" s="397">
        <f>IF(AP193="","",AP193)</f>
        <v>0</v>
      </c>
      <c r="R193" s="58">
        <f t="shared" si="225"/>
        <v>166</v>
      </c>
      <c r="S193" s="397">
        <f>IF(AR193="","",AR193)</f>
        <v>1</v>
      </c>
      <c r="T193" s="58">
        <f t="shared" si="226"/>
        <v>146</v>
      </c>
      <c r="U193" s="397">
        <f>IF(AT193="","",AT193)</f>
        <v>0</v>
      </c>
      <c r="V193" s="58">
        <f t="shared" si="227"/>
        <v>1155</v>
      </c>
      <c r="W193" s="397">
        <f>IF(AV193="","",AV193)</f>
        <v>4</v>
      </c>
      <c r="Z193" s="405" t="s">
        <v>3</v>
      </c>
      <c r="AA193" s="272" t="str">
        <f>IF(AB193=0,"",_xlfn.CONCAT(VLOOKUP(AB193,Starter!A:C,2,0)))</f>
        <v>Nikoleit Thomas</v>
      </c>
      <c r="AB193" s="81">
        <v>25516</v>
      </c>
      <c r="AC193" s="132">
        <v>172</v>
      </c>
      <c r="AD193" s="91">
        <f>IF(SUM(AC193:AC195)+AC207=0,0,IF(SUM(ABS(AC193),ABS(AC194),ABS(AC195))=AC207,0.5,IF(SUM(ABS(AC193),ABS(AC194),ABS(AC195))&gt;AC207,1,0)))</f>
        <v>1</v>
      </c>
      <c r="AE193" s="132"/>
      <c r="AF193" s="91">
        <f>IF(SUM(AE193:AE195)+AE207=0,0,IF(SUM(ABS(AE193),ABS(AE194),ABS(AE195))=AE207,0.5,IF(SUM(ABS(AE193),ABS(AE194),ABS(AE195))&gt;AE207,1,0)))</f>
        <v>1</v>
      </c>
      <c r="AG193" s="132"/>
      <c r="AH193" s="91">
        <f>IF(SUM(AG193:AG195)+AG207=0,0,IF(SUM(ABS(AG193),ABS(AG194),ABS(AG195))=AG207,0.5,IF(SUM(ABS(AG193),ABS(AG194),ABS(AG195))&gt;AG207,1,0)))</f>
        <v>0</v>
      </c>
      <c r="AI193" s="132">
        <v>176</v>
      </c>
      <c r="AJ193" s="91">
        <f>IF(SUM(AI193:AI195)+AI207=0,0,IF(SUM(ABS(AI193),ABS(AI194),ABS(AI195))=AI207,0.5,IF(SUM(ABS(AI193),ABS(AI194),ABS(AI195))&gt;AI207,1,0)))</f>
        <v>0</v>
      </c>
      <c r="AK193" s="132">
        <v>136</v>
      </c>
      <c r="AL193" s="91">
        <f>IF(SUM(AK193:AK195)+AK207=0,0,IF(SUM(ABS(AK193),ABS(AK194),ABS(AK195))=AK207,0.5,IF(SUM(ABS(AK193),ABS(AK194),ABS(AK195))&gt;AK207,1,0)))</f>
        <v>0</v>
      </c>
      <c r="AM193" s="132">
        <v>190</v>
      </c>
      <c r="AN193" s="91">
        <f>IF(SUM(AM193:AM195)+AM207=0,0,IF(SUM(ABS(AM193),ABS(AM194),ABS(AM195))=AM207,0.5,IF(SUM(ABS(AM193),ABS(AM194),ABS(AM195))&gt;AM207,1,0)))</f>
        <v>1</v>
      </c>
      <c r="AO193" s="132">
        <v>169</v>
      </c>
      <c r="AP193" s="91">
        <f>IF(SUM(AO193:AO195)+AO207=0,0,IF(SUM(ABS(AO193),ABS(AO194),ABS(AO195))=AO207,0.5,IF(SUM(ABS(AO193),ABS(AO194),ABS(AO195))&gt;AO207,1,0)))</f>
        <v>0</v>
      </c>
      <c r="AQ193" s="132">
        <v>166</v>
      </c>
      <c r="AR193" s="91">
        <f>IF(SUM(AQ193:AQ195)+AQ207=0,0,IF(SUM(ABS(AQ193),ABS(AQ194),ABS(AQ195))=AQ207,0.5,IF(SUM(ABS(AQ193),ABS(AQ194),ABS(AQ195))&gt;AQ207,1,0)))</f>
        <v>1</v>
      </c>
      <c r="AS193" s="132">
        <v>146</v>
      </c>
      <c r="AT193" s="91">
        <f>IF(SUM(AS193:AS195)+AS207=0,0,IF(SUM(ABS(AS193),ABS(AS194),ABS(AS195))=AS207,0.5,IF(SUM(ABS(AS193),ABS(AS194),ABS(AS195))&gt;AS207,1,0)))</f>
        <v>0</v>
      </c>
      <c r="AU193" s="92">
        <f t="shared" si="228"/>
        <v>1155</v>
      </c>
      <c r="AV193" s="93">
        <f>SUM(AD193+AF193+AH193+AJ193+AL193+AN193+AP193+AR193+AT193)</f>
        <v>4</v>
      </c>
      <c r="AW193" s="83"/>
      <c r="AX193" s="84"/>
      <c r="AZ193" s="47"/>
      <c r="BA193" s="149"/>
      <c r="BB193" s="150"/>
      <c r="BC193" s="151"/>
      <c r="BD193" s="154">
        <f t="shared" si="243"/>
        <v>25516</v>
      </c>
      <c r="BE193" s="150">
        <f t="shared" si="244"/>
        <v>1155</v>
      </c>
      <c r="BF193" s="152">
        <f t="shared" si="245"/>
        <v>7</v>
      </c>
      <c r="BG193" s="152">
        <f t="shared" si="246"/>
        <v>7</v>
      </c>
      <c r="BH193" s="152">
        <f t="shared" si="229"/>
        <v>172</v>
      </c>
      <c r="BI193" s="152" t="str">
        <f t="shared" si="230"/>
        <v/>
      </c>
      <c r="BJ193" s="152" t="str">
        <f t="shared" si="231"/>
        <v/>
      </c>
      <c r="BK193" s="152">
        <f t="shared" si="232"/>
        <v>176</v>
      </c>
      <c r="BL193" s="152">
        <f t="shared" si="233"/>
        <v>136</v>
      </c>
      <c r="BM193" s="152">
        <f t="shared" si="234"/>
        <v>190</v>
      </c>
      <c r="BN193" s="152">
        <f t="shared" si="235"/>
        <v>169</v>
      </c>
      <c r="BO193" s="152">
        <f t="shared" si="236"/>
        <v>166</v>
      </c>
      <c r="BP193" s="152">
        <f t="shared" si="237"/>
        <v>146</v>
      </c>
      <c r="BQ193" s="153"/>
      <c r="BR193" s="151"/>
      <c r="BS193" s="152">
        <f t="shared" si="247"/>
        <v>190</v>
      </c>
      <c r="BT193" s="152">
        <f t="shared" si="248"/>
        <v>0</v>
      </c>
      <c r="BU193" s="152" t="str">
        <f t="shared" si="249"/>
        <v>Bowlinghaus Bamberg 1</v>
      </c>
      <c r="BV193" s="151">
        <f t="shared" si="250"/>
        <v>2</v>
      </c>
      <c r="BW193" s="152">
        <f t="shared" si="251"/>
        <v>1155</v>
      </c>
      <c r="BX193" s="152">
        <f>IF(COUNTIF(BH193:BP193,"&gt;0")&lt;Spielorte!$A$23,0,BE193/Spielorte!$A$23)</f>
        <v>0</v>
      </c>
      <c r="BY193" s="152">
        <f t="shared" si="252"/>
        <v>0</v>
      </c>
      <c r="BZ193" s="151">
        <f t="shared" si="238"/>
        <v>0</v>
      </c>
    </row>
    <row r="194" spans="1:78" ht="17.100000000000001" customHeight="1" x14ac:dyDescent="0.25">
      <c r="A194" s="414"/>
      <c r="B194" s="59" t="str">
        <f t="shared" si="239"/>
        <v>Trapphardt Bernd</v>
      </c>
      <c r="C194" s="60">
        <f t="shared" si="240"/>
        <v>16559</v>
      </c>
      <c r="D194" s="61" t="str">
        <f t="shared" si="241"/>
        <v/>
      </c>
      <c r="E194" s="398"/>
      <c r="F194" s="61">
        <f t="shared" si="220"/>
        <v>192</v>
      </c>
      <c r="G194" s="398"/>
      <c r="H194" s="61">
        <f t="shared" si="221"/>
        <v>144</v>
      </c>
      <c r="I194" s="398"/>
      <c r="J194" s="61" t="str">
        <f t="shared" si="222"/>
        <v/>
      </c>
      <c r="K194" s="398"/>
      <c r="L194" s="61" t="str">
        <f t="shared" si="223"/>
        <v/>
      </c>
      <c r="M194" s="398"/>
      <c r="N194" s="61" t="str">
        <f t="shared" si="242"/>
        <v/>
      </c>
      <c r="O194" s="398"/>
      <c r="P194" s="61" t="str">
        <f t="shared" si="224"/>
        <v/>
      </c>
      <c r="Q194" s="398"/>
      <c r="R194" s="61" t="str">
        <f t="shared" si="225"/>
        <v/>
      </c>
      <c r="S194" s="398"/>
      <c r="T194" s="61" t="str">
        <f t="shared" si="226"/>
        <v/>
      </c>
      <c r="U194" s="398"/>
      <c r="V194" s="61">
        <f t="shared" si="227"/>
        <v>336</v>
      </c>
      <c r="W194" s="398"/>
      <c r="Z194" s="406"/>
      <c r="AA194" s="90" t="str">
        <f>IF(AB194=0,"",_xlfn.CONCAT(VLOOKUP(AB194,Starter!A:C,2,0)))</f>
        <v>Trapphardt Bernd</v>
      </c>
      <c r="AB194" s="80">
        <v>16559</v>
      </c>
      <c r="AC194" s="130"/>
      <c r="AD194" s="94"/>
      <c r="AE194" s="130">
        <v>192</v>
      </c>
      <c r="AF194" s="94"/>
      <c r="AG194" s="130">
        <v>144</v>
      </c>
      <c r="AH194" s="94"/>
      <c r="AI194" s="130"/>
      <c r="AJ194" s="94"/>
      <c r="AK194" s="130"/>
      <c r="AL194" s="94"/>
      <c r="AM194" s="130"/>
      <c r="AN194" s="94"/>
      <c r="AO194" s="130"/>
      <c r="AP194" s="94"/>
      <c r="AQ194" s="130"/>
      <c r="AR194" s="94"/>
      <c r="AS194" s="130"/>
      <c r="AT194" s="94"/>
      <c r="AU194" s="95">
        <f t="shared" si="228"/>
        <v>336</v>
      </c>
      <c r="AV194" s="96"/>
      <c r="AW194" s="83"/>
      <c r="AX194" s="84"/>
      <c r="AZ194" s="47"/>
      <c r="BA194" s="149"/>
      <c r="BB194" s="150"/>
      <c r="BC194" s="151"/>
      <c r="BD194" s="154">
        <f t="shared" si="243"/>
        <v>16559</v>
      </c>
      <c r="BE194" s="150">
        <f t="shared" si="244"/>
        <v>336</v>
      </c>
      <c r="BF194" s="152">
        <f t="shared" si="245"/>
        <v>2</v>
      </c>
      <c r="BG194" s="152">
        <f t="shared" si="246"/>
        <v>2</v>
      </c>
      <c r="BH194" s="152" t="str">
        <f t="shared" si="229"/>
        <v/>
      </c>
      <c r="BI194" s="152">
        <f t="shared" si="230"/>
        <v>192</v>
      </c>
      <c r="BJ194" s="152">
        <f t="shared" si="231"/>
        <v>144</v>
      </c>
      <c r="BK194" s="152" t="str">
        <f t="shared" si="232"/>
        <v/>
      </c>
      <c r="BL194" s="152" t="str">
        <f t="shared" si="233"/>
        <v/>
      </c>
      <c r="BM194" s="152" t="str">
        <f t="shared" si="234"/>
        <v/>
      </c>
      <c r="BN194" s="152" t="str">
        <f t="shared" si="235"/>
        <v/>
      </c>
      <c r="BO194" s="152" t="str">
        <f t="shared" si="236"/>
        <v/>
      </c>
      <c r="BP194" s="152" t="str">
        <f t="shared" si="237"/>
        <v/>
      </c>
      <c r="BQ194" s="153"/>
      <c r="BR194" s="151"/>
      <c r="BS194" s="152">
        <f t="shared" si="247"/>
        <v>192</v>
      </c>
      <c r="BT194" s="152">
        <f t="shared" si="248"/>
        <v>0</v>
      </c>
      <c r="BU194" s="152" t="str">
        <f t="shared" si="249"/>
        <v>Bowlinghaus Bamberg 1</v>
      </c>
      <c r="BV194" s="151">
        <f t="shared" si="250"/>
        <v>2</v>
      </c>
      <c r="BW194" s="152">
        <f t="shared" si="251"/>
        <v>336</v>
      </c>
      <c r="BX194" s="152">
        <f>IF(COUNTIF(BH194:BP194,"&gt;0")&lt;Spielorte!$A$23,0,BE194/Spielorte!$A$23)</f>
        <v>0</v>
      </c>
      <c r="BY194" s="152">
        <f t="shared" si="252"/>
        <v>0</v>
      </c>
      <c r="BZ194" s="151">
        <f t="shared" si="238"/>
        <v>0</v>
      </c>
    </row>
    <row r="195" spans="1:78" ht="17.100000000000001" customHeight="1" thickBot="1" x14ac:dyDescent="0.3">
      <c r="A195" s="415"/>
      <c r="B195" s="62" t="str">
        <f t="shared" si="239"/>
        <v/>
      </c>
      <c r="C195" s="63" t="str">
        <f t="shared" si="240"/>
        <v/>
      </c>
      <c r="D195" s="52" t="str">
        <f t="shared" si="241"/>
        <v/>
      </c>
      <c r="E195" s="399"/>
      <c r="F195" s="52" t="str">
        <f t="shared" si="220"/>
        <v/>
      </c>
      <c r="G195" s="399"/>
      <c r="H195" s="52" t="str">
        <f t="shared" si="221"/>
        <v/>
      </c>
      <c r="I195" s="399"/>
      <c r="J195" s="52" t="str">
        <f t="shared" si="222"/>
        <v/>
      </c>
      <c r="K195" s="399"/>
      <c r="L195" s="52" t="str">
        <f t="shared" si="223"/>
        <v/>
      </c>
      <c r="M195" s="399"/>
      <c r="N195" s="52" t="str">
        <f t="shared" si="242"/>
        <v/>
      </c>
      <c r="O195" s="399"/>
      <c r="P195" s="52" t="str">
        <f t="shared" si="224"/>
        <v/>
      </c>
      <c r="Q195" s="399"/>
      <c r="R195" s="52" t="str">
        <f t="shared" si="225"/>
        <v/>
      </c>
      <c r="S195" s="399"/>
      <c r="T195" s="52" t="str">
        <f t="shared" si="226"/>
        <v/>
      </c>
      <c r="U195" s="399"/>
      <c r="V195" s="52" t="str">
        <f t="shared" si="227"/>
        <v/>
      </c>
      <c r="W195" s="399"/>
      <c r="Z195" s="407"/>
      <c r="AA195" s="99" t="str">
        <f>IF(AB195=0,"",_xlfn.CONCAT(VLOOKUP(AB195,Starter!A:C,2,0)))</f>
        <v/>
      </c>
      <c r="AB195" s="82"/>
      <c r="AC195" s="133"/>
      <c r="AD195" s="100"/>
      <c r="AE195" s="133"/>
      <c r="AF195" s="100"/>
      <c r="AG195" s="133"/>
      <c r="AH195" s="100"/>
      <c r="AI195" s="133"/>
      <c r="AJ195" s="100"/>
      <c r="AK195" s="133"/>
      <c r="AL195" s="100"/>
      <c r="AM195" s="133"/>
      <c r="AN195" s="100"/>
      <c r="AO195" s="133"/>
      <c r="AP195" s="100"/>
      <c r="AQ195" s="133"/>
      <c r="AR195" s="100"/>
      <c r="AS195" s="133"/>
      <c r="AT195" s="100"/>
      <c r="AU195" s="97">
        <f t="shared" si="228"/>
        <v>0</v>
      </c>
      <c r="AV195" s="98"/>
      <c r="AW195" s="83"/>
      <c r="AX195" s="84"/>
      <c r="AZ195" s="47"/>
      <c r="BA195" s="149"/>
      <c r="BB195" s="150"/>
      <c r="BC195" s="151"/>
      <c r="BD195" s="154">
        <f t="shared" si="243"/>
        <v>0</v>
      </c>
      <c r="BE195" s="150">
        <f t="shared" si="244"/>
        <v>0</v>
      </c>
      <c r="BF195" s="152">
        <f t="shared" si="245"/>
        <v>0</v>
      </c>
      <c r="BG195" s="152">
        <f t="shared" si="246"/>
        <v>0</v>
      </c>
      <c r="BH195" s="152" t="str">
        <f t="shared" si="229"/>
        <v/>
      </c>
      <c r="BI195" s="152" t="str">
        <f t="shared" si="230"/>
        <v/>
      </c>
      <c r="BJ195" s="152" t="str">
        <f t="shared" si="231"/>
        <v/>
      </c>
      <c r="BK195" s="152" t="str">
        <f t="shared" si="232"/>
        <v/>
      </c>
      <c r="BL195" s="152" t="str">
        <f t="shared" si="233"/>
        <v/>
      </c>
      <c r="BM195" s="152" t="str">
        <f t="shared" si="234"/>
        <v/>
      </c>
      <c r="BN195" s="152" t="str">
        <f t="shared" si="235"/>
        <v/>
      </c>
      <c r="BO195" s="152" t="str">
        <f t="shared" si="236"/>
        <v/>
      </c>
      <c r="BP195" s="152" t="str">
        <f t="shared" si="237"/>
        <v/>
      </c>
      <c r="BQ195" s="153"/>
      <c r="BR195" s="151"/>
      <c r="BS195" s="152">
        <f t="shared" si="247"/>
        <v>0</v>
      </c>
      <c r="BT195" s="152">
        <f t="shared" si="248"/>
        <v>0</v>
      </c>
      <c r="BU195" s="152" t="str">
        <f t="shared" si="249"/>
        <v>Bowlinghaus Bamberg 1</v>
      </c>
      <c r="BV195" s="151">
        <f t="shared" si="250"/>
        <v>2</v>
      </c>
      <c r="BW195" s="152">
        <f t="shared" si="251"/>
        <v>0</v>
      </c>
      <c r="BX195" s="152">
        <f>IF(COUNTIF(BH195:BP195,"&gt;0")&lt;Spielorte!$A$23,0,BE195/Spielorte!$A$23)</f>
        <v>0</v>
      </c>
      <c r="BY195" s="152">
        <f t="shared" si="252"/>
        <v>0</v>
      </c>
      <c r="BZ195" s="151">
        <f t="shared" si="238"/>
        <v>0</v>
      </c>
    </row>
    <row r="196" spans="1:78" ht="17.100000000000001" customHeight="1" x14ac:dyDescent="0.25">
      <c r="A196" s="413" t="s">
        <v>11</v>
      </c>
      <c r="B196" s="56" t="str">
        <f>IF(AA196=0,"",AA196)</f>
        <v>Renner Alexander</v>
      </c>
      <c r="C196" s="57">
        <f t="shared" si="240"/>
        <v>16251</v>
      </c>
      <c r="D196" s="58">
        <f t="shared" si="241"/>
        <v>168</v>
      </c>
      <c r="E196" s="397">
        <f>IF(AD196="","",AD196)</f>
        <v>0</v>
      </c>
      <c r="F196" s="58">
        <f t="shared" si="220"/>
        <v>196</v>
      </c>
      <c r="G196" s="397">
        <f>IF(AF196="","",AF196)</f>
        <v>1</v>
      </c>
      <c r="H196" s="58">
        <f t="shared" si="221"/>
        <v>190</v>
      </c>
      <c r="I196" s="397">
        <f>IF(AH196="","",AH196)</f>
        <v>1</v>
      </c>
      <c r="J196" s="58">
        <f t="shared" si="222"/>
        <v>166</v>
      </c>
      <c r="K196" s="397">
        <f>IF(AJ196="","",AJ196)</f>
        <v>0</v>
      </c>
      <c r="L196" s="58">
        <f t="shared" si="223"/>
        <v>190</v>
      </c>
      <c r="M196" s="397">
        <f>IF(AL196="","",AL196)</f>
        <v>0</v>
      </c>
      <c r="N196" s="58">
        <f t="shared" si="242"/>
        <v>216</v>
      </c>
      <c r="O196" s="397">
        <f>IF(AN196="","",AN196)</f>
        <v>1</v>
      </c>
      <c r="P196" s="58">
        <f t="shared" si="224"/>
        <v>181</v>
      </c>
      <c r="Q196" s="397">
        <f>IF(AP196="","",AP196)</f>
        <v>1</v>
      </c>
      <c r="R196" s="58">
        <f t="shared" si="225"/>
        <v>207</v>
      </c>
      <c r="S196" s="397">
        <f>IF(AR196="","",AR196)</f>
        <v>1</v>
      </c>
      <c r="T196" s="58">
        <f t="shared" si="226"/>
        <v>165</v>
      </c>
      <c r="U196" s="397">
        <f>IF(AT196="","",AT196)</f>
        <v>1</v>
      </c>
      <c r="V196" s="58">
        <f t="shared" si="227"/>
        <v>1679</v>
      </c>
      <c r="W196" s="397">
        <f>IF(AV196="","",AV196)</f>
        <v>6</v>
      </c>
      <c r="Z196" s="405" t="s">
        <v>11</v>
      </c>
      <c r="AA196" s="90" t="str">
        <f>IF(AB196=0,"",_xlfn.CONCAT(VLOOKUP(AB196,Starter!A:C,2,0)))</f>
        <v>Renner Alexander</v>
      </c>
      <c r="AB196" s="81">
        <v>16251</v>
      </c>
      <c r="AC196" s="132">
        <v>168</v>
      </c>
      <c r="AD196" s="91">
        <f>IF(SUM(AC196:AC198)+AC208=0,0,IF(SUM(ABS(AC196),ABS(AC197),ABS(AC198))=AC208,0.5,IF(SUM(ABS(AC196),ABS(AC197),ABS(AC198))&gt;AC208,1,0)))</f>
        <v>0</v>
      </c>
      <c r="AE196" s="132">
        <v>196</v>
      </c>
      <c r="AF196" s="91">
        <f>IF(SUM(AE196:AE198)+AE208=0,0,IF(SUM(ABS(AE196),ABS(AE197),ABS(AE198))=AE208,0.5,IF(SUM(ABS(AE196),ABS(AE197),ABS(AE198))&gt;AE208,1,0)))</f>
        <v>1</v>
      </c>
      <c r="AG196" s="132">
        <v>190</v>
      </c>
      <c r="AH196" s="91">
        <f>IF(SUM(AG196:AG198)+AG208=0,0,IF(SUM(ABS(AG196),ABS(AG197),ABS(AG198))=AG208,0.5,IF(SUM(ABS(AG196),ABS(AG197),ABS(AG198))&gt;AG208,1,0)))</f>
        <v>1</v>
      </c>
      <c r="AI196" s="132">
        <v>166</v>
      </c>
      <c r="AJ196" s="91">
        <f>IF(SUM(AI196:AI198)+AI208=0,0,IF(SUM(ABS(AI196),ABS(AI197),ABS(AI198))=AI208,0.5,IF(SUM(ABS(AI196),ABS(AI197),ABS(AI198))&gt;AI208,1,0)))</f>
        <v>0</v>
      </c>
      <c r="AK196" s="132">
        <v>190</v>
      </c>
      <c r="AL196" s="91">
        <f>IF(SUM(AK196:AK198)+AK208=0,0,IF(SUM(ABS(AK196),ABS(AK197),ABS(AK198))=AK208,0.5,IF(SUM(ABS(AK196),ABS(AK197),ABS(AK198))&gt;AK208,1,0)))</f>
        <v>0</v>
      </c>
      <c r="AM196" s="132">
        <v>216</v>
      </c>
      <c r="AN196" s="91">
        <f>IF(SUM(AM196:AM198)+AM208=0,0,IF(SUM(ABS(AM196),ABS(AM197),ABS(AM198))=AM208,0.5,IF(SUM(ABS(AM196),ABS(AM197),ABS(AM198))&gt;AM208,1,0)))</f>
        <v>1</v>
      </c>
      <c r="AO196" s="132">
        <v>181</v>
      </c>
      <c r="AP196" s="91">
        <f>IF(SUM(AO196:AO198)+AO208=0,0,IF(SUM(ABS(AO196),ABS(AO197),ABS(AO198))=AO208,0.5,IF(SUM(ABS(AO196),ABS(AO197),ABS(AO198))&gt;AO208,1,0)))</f>
        <v>1</v>
      </c>
      <c r="AQ196" s="132">
        <v>207</v>
      </c>
      <c r="AR196" s="91">
        <f>IF(SUM(AQ196:AQ198)+AQ208=0,0,IF(SUM(ABS(AQ196),ABS(AQ197),ABS(AQ198))=AQ208,0.5,IF(SUM(ABS(AQ196),ABS(AQ197),ABS(AQ198))&gt;AQ208,1,0)))</f>
        <v>1</v>
      </c>
      <c r="AS196" s="132">
        <v>165</v>
      </c>
      <c r="AT196" s="91">
        <f>IF(SUM(AS196:AS198)+AS208=0,0,IF(SUM(ABS(AS196),ABS(AS197),ABS(AS198))=AS208,0.5,IF(SUM(ABS(AS196),ABS(AS197),ABS(AS198))&gt;AS208,1,0)))</f>
        <v>1</v>
      </c>
      <c r="AU196" s="92">
        <f t="shared" si="228"/>
        <v>1679</v>
      </c>
      <c r="AV196" s="93">
        <f>SUM(AD196+AF196+AH196+AJ196+AL196+AN196+AP196+AR196+AT196)</f>
        <v>6</v>
      </c>
      <c r="AW196" s="83"/>
      <c r="AX196" s="84"/>
      <c r="AZ196" s="47"/>
      <c r="BA196" s="149"/>
      <c r="BB196" s="150"/>
      <c r="BC196" s="151"/>
      <c r="BD196" s="154">
        <f t="shared" si="243"/>
        <v>16251</v>
      </c>
      <c r="BE196" s="150">
        <f t="shared" si="244"/>
        <v>1679</v>
      </c>
      <c r="BF196" s="152">
        <f t="shared" si="245"/>
        <v>9</v>
      </c>
      <c r="BG196" s="152">
        <f t="shared" si="246"/>
        <v>9</v>
      </c>
      <c r="BH196" s="152">
        <f t="shared" si="229"/>
        <v>168</v>
      </c>
      <c r="BI196" s="152">
        <f t="shared" si="230"/>
        <v>196</v>
      </c>
      <c r="BJ196" s="152">
        <f t="shared" si="231"/>
        <v>190</v>
      </c>
      <c r="BK196" s="152">
        <f t="shared" si="232"/>
        <v>166</v>
      </c>
      <c r="BL196" s="152">
        <f t="shared" si="233"/>
        <v>190</v>
      </c>
      <c r="BM196" s="152">
        <f t="shared" si="234"/>
        <v>216</v>
      </c>
      <c r="BN196" s="152">
        <f t="shared" si="235"/>
        <v>181</v>
      </c>
      <c r="BO196" s="152">
        <f t="shared" si="236"/>
        <v>207</v>
      </c>
      <c r="BP196" s="152">
        <f t="shared" si="237"/>
        <v>165</v>
      </c>
      <c r="BQ196" s="153"/>
      <c r="BR196" s="151"/>
      <c r="BS196" s="152">
        <f t="shared" si="247"/>
        <v>216</v>
      </c>
      <c r="BT196" s="152">
        <f t="shared" si="248"/>
        <v>0</v>
      </c>
      <c r="BU196" s="152" t="str">
        <f t="shared" si="249"/>
        <v>Bowlinghaus Bamberg 1</v>
      </c>
      <c r="BV196" s="151">
        <f t="shared" si="250"/>
        <v>2</v>
      </c>
      <c r="BW196" s="152">
        <f t="shared" si="251"/>
        <v>1679</v>
      </c>
      <c r="BX196" s="152">
        <f>IF(COUNTIF(BH196:BP196,"&gt;0")&lt;Spielorte!$A$23,0,BE196/Spielorte!$A$23)</f>
        <v>186.55555555555554</v>
      </c>
      <c r="BY196" s="152">
        <f t="shared" si="252"/>
        <v>0</v>
      </c>
      <c r="BZ196" s="151">
        <f t="shared" si="238"/>
        <v>0</v>
      </c>
    </row>
    <row r="197" spans="1:78" ht="17.100000000000001" customHeight="1" x14ac:dyDescent="0.25">
      <c r="A197" s="414"/>
      <c r="B197" s="59" t="str">
        <f>IF(AA197=0,"",AA197)</f>
        <v/>
      </c>
      <c r="C197" s="60" t="str">
        <f t="shared" si="240"/>
        <v/>
      </c>
      <c r="D197" s="61" t="str">
        <f t="shared" si="241"/>
        <v/>
      </c>
      <c r="E197" s="398"/>
      <c r="F197" s="61" t="str">
        <f t="shared" si="220"/>
        <v/>
      </c>
      <c r="G197" s="398"/>
      <c r="H197" s="61" t="str">
        <f t="shared" si="221"/>
        <v/>
      </c>
      <c r="I197" s="398"/>
      <c r="J197" s="61" t="str">
        <f t="shared" si="222"/>
        <v/>
      </c>
      <c r="K197" s="398"/>
      <c r="L197" s="61" t="str">
        <f t="shared" si="223"/>
        <v/>
      </c>
      <c r="M197" s="398"/>
      <c r="N197" s="61" t="str">
        <f t="shared" si="242"/>
        <v/>
      </c>
      <c r="O197" s="398"/>
      <c r="P197" s="61" t="str">
        <f t="shared" si="224"/>
        <v/>
      </c>
      <c r="Q197" s="398"/>
      <c r="R197" s="61" t="str">
        <f t="shared" si="225"/>
        <v/>
      </c>
      <c r="S197" s="398"/>
      <c r="T197" s="61" t="str">
        <f t="shared" si="226"/>
        <v/>
      </c>
      <c r="U197" s="398"/>
      <c r="V197" s="61" t="str">
        <f t="shared" si="227"/>
        <v/>
      </c>
      <c r="W197" s="398"/>
      <c r="Z197" s="406"/>
      <c r="AA197" s="90" t="str">
        <f>IF(AB197=0,"",_xlfn.CONCAT(VLOOKUP(AB197,Starter!A:C,2,0)))</f>
        <v/>
      </c>
      <c r="AB197" s="80"/>
      <c r="AC197" s="130"/>
      <c r="AD197" s="94"/>
      <c r="AE197" s="130"/>
      <c r="AF197" s="94"/>
      <c r="AG197" s="130"/>
      <c r="AH197" s="94"/>
      <c r="AI197" s="130"/>
      <c r="AJ197" s="94"/>
      <c r="AK197" s="130"/>
      <c r="AL197" s="94"/>
      <c r="AM197" s="130"/>
      <c r="AN197" s="94"/>
      <c r="AO197" s="130"/>
      <c r="AP197" s="94"/>
      <c r="AQ197" s="130"/>
      <c r="AR197" s="94"/>
      <c r="AS197" s="130"/>
      <c r="AT197" s="94"/>
      <c r="AU197" s="95">
        <f t="shared" si="228"/>
        <v>0</v>
      </c>
      <c r="AV197" s="96"/>
      <c r="AW197" s="83"/>
      <c r="AX197" s="84"/>
      <c r="AZ197" s="47"/>
      <c r="BA197" s="149"/>
      <c r="BB197" s="150"/>
      <c r="BC197" s="151"/>
      <c r="BD197" s="154">
        <f t="shared" si="243"/>
        <v>0</v>
      </c>
      <c r="BE197" s="150">
        <f t="shared" si="244"/>
        <v>0</v>
      </c>
      <c r="BF197" s="152">
        <f t="shared" si="245"/>
        <v>0</v>
      </c>
      <c r="BG197" s="152">
        <f t="shared" si="246"/>
        <v>0</v>
      </c>
      <c r="BH197" s="152" t="str">
        <f t="shared" si="229"/>
        <v/>
      </c>
      <c r="BI197" s="152" t="str">
        <f t="shared" si="230"/>
        <v/>
      </c>
      <c r="BJ197" s="152" t="str">
        <f t="shared" si="231"/>
        <v/>
      </c>
      <c r="BK197" s="152" t="str">
        <f t="shared" si="232"/>
        <v/>
      </c>
      <c r="BL197" s="152" t="str">
        <f t="shared" si="233"/>
        <v/>
      </c>
      <c r="BM197" s="152" t="str">
        <f t="shared" si="234"/>
        <v/>
      </c>
      <c r="BN197" s="152" t="str">
        <f t="shared" si="235"/>
        <v/>
      </c>
      <c r="BO197" s="152" t="str">
        <f t="shared" si="236"/>
        <v/>
      </c>
      <c r="BP197" s="152" t="str">
        <f t="shared" si="237"/>
        <v/>
      </c>
      <c r="BQ197" s="153"/>
      <c r="BR197" s="151"/>
      <c r="BS197" s="152">
        <f t="shared" si="247"/>
        <v>0</v>
      </c>
      <c r="BT197" s="152">
        <f t="shared" si="248"/>
        <v>0</v>
      </c>
      <c r="BU197" s="152" t="str">
        <f t="shared" si="249"/>
        <v>Bowlinghaus Bamberg 1</v>
      </c>
      <c r="BV197" s="151">
        <f t="shared" si="250"/>
        <v>2</v>
      </c>
      <c r="BW197" s="152">
        <f t="shared" si="251"/>
        <v>0</v>
      </c>
      <c r="BX197" s="152">
        <f>IF(COUNTIF(BH197:BP197,"&gt;0")&lt;Spielorte!$A$23,0,BE197/Spielorte!$A$23)</f>
        <v>0</v>
      </c>
      <c r="BY197" s="152">
        <f t="shared" si="252"/>
        <v>0</v>
      </c>
      <c r="BZ197" s="151">
        <f t="shared" si="238"/>
        <v>0</v>
      </c>
    </row>
    <row r="198" spans="1:78" ht="17.100000000000001" customHeight="1" thickBot="1" x14ac:dyDescent="0.3">
      <c r="A198" s="415"/>
      <c r="B198" s="62" t="str">
        <f>IF(AA198=0,"",AA198)</f>
        <v/>
      </c>
      <c r="C198" s="63" t="str">
        <f t="shared" si="240"/>
        <v/>
      </c>
      <c r="D198" s="52" t="str">
        <f t="shared" si="241"/>
        <v/>
      </c>
      <c r="E198" s="399"/>
      <c r="F198" s="52" t="str">
        <f t="shared" si="220"/>
        <v/>
      </c>
      <c r="G198" s="399"/>
      <c r="H198" s="52" t="str">
        <f t="shared" si="221"/>
        <v/>
      </c>
      <c r="I198" s="399"/>
      <c r="J198" s="52" t="str">
        <f t="shared" si="222"/>
        <v/>
      </c>
      <c r="K198" s="399"/>
      <c r="L198" s="52" t="str">
        <f t="shared" si="223"/>
        <v/>
      </c>
      <c r="M198" s="399"/>
      <c r="N198" s="52" t="str">
        <f t="shared" si="242"/>
        <v/>
      </c>
      <c r="O198" s="399"/>
      <c r="P198" s="52" t="str">
        <f t="shared" si="224"/>
        <v/>
      </c>
      <c r="Q198" s="399"/>
      <c r="R198" s="52" t="str">
        <f t="shared" si="225"/>
        <v/>
      </c>
      <c r="S198" s="399"/>
      <c r="T198" s="52" t="str">
        <f t="shared" si="226"/>
        <v/>
      </c>
      <c r="U198" s="399"/>
      <c r="V198" s="52" t="str">
        <f t="shared" si="227"/>
        <v/>
      </c>
      <c r="W198" s="399"/>
      <c r="Z198" s="407"/>
      <c r="AA198" s="90" t="str">
        <f>IF(AB198=0,"",_xlfn.CONCAT(VLOOKUP(AB198,Starter!A:C,2,0)))</f>
        <v/>
      </c>
      <c r="AB198" s="82"/>
      <c r="AC198" s="133"/>
      <c r="AD198" s="100"/>
      <c r="AE198" s="133"/>
      <c r="AF198" s="100"/>
      <c r="AG198" s="133"/>
      <c r="AH198" s="100"/>
      <c r="AI198" s="133"/>
      <c r="AJ198" s="100"/>
      <c r="AK198" s="133"/>
      <c r="AL198" s="100"/>
      <c r="AM198" s="133"/>
      <c r="AN198" s="100"/>
      <c r="AO198" s="133"/>
      <c r="AP198" s="100"/>
      <c r="AQ198" s="133"/>
      <c r="AR198" s="100"/>
      <c r="AS198" s="133"/>
      <c r="AT198" s="100"/>
      <c r="AU198" s="97">
        <f t="shared" si="228"/>
        <v>0</v>
      </c>
      <c r="AV198" s="98"/>
      <c r="AW198" s="83"/>
      <c r="AX198" s="84"/>
      <c r="AZ198" s="47"/>
      <c r="BA198" s="149"/>
      <c r="BB198" s="150"/>
      <c r="BC198" s="151"/>
      <c r="BD198" s="154">
        <f t="shared" si="243"/>
        <v>0</v>
      </c>
      <c r="BE198" s="150">
        <f t="shared" si="244"/>
        <v>0</v>
      </c>
      <c r="BF198" s="152">
        <f t="shared" si="245"/>
        <v>0</v>
      </c>
      <c r="BG198" s="152">
        <f t="shared" si="246"/>
        <v>0</v>
      </c>
      <c r="BH198" s="152" t="str">
        <f t="shared" si="229"/>
        <v/>
      </c>
      <c r="BI198" s="152" t="str">
        <f t="shared" si="230"/>
        <v/>
      </c>
      <c r="BJ198" s="152" t="str">
        <f t="shared" si="231"/>
        <v/>
      </c>
      <c r="BK198" s="152" t="str">
        <f t="shared" si="232"/>
        <v/>
      </c>
      <c r="BL198" s="152" t="str">
        <f t="shared" si="233"/>
        <v/>
      </c>
      <c r="BM198" s="152" t="str">
        <f t="shared" si="234"/>
        <v/>
      </c>
      <c r="BN198" s="152" t="str">
        <f t="shared" si="235"/>
        <v/>
      </c>
      <c r="BO198" s="152" t="str">
        <f t="shared" si="236"/>
        <v/>
      </c>
      <c r="BP198" s="152" t="str">
        <f t="shared" si="237"/>
        <v/>
      </c>
      <c r="BQ198" s="153"/>
      <c r="BR198" s="151"/>
      <c r="BS198" s="152">
        <f t="shared" si="247"/>
        <v>0</v>
      </c>
      <c r="BT198" s="152">
        <f t="shared" si="248"/>
        <v>0</v>
      </c>
      <c r="BU198" s="152" t="str">
        <f t="shared" si="249"/>
        <v>Bowlinghaus Bamberg 1</v>
      </c>
      <c r="BV198" s="151">
        <f t="shared" si="250"/>
        <v>2</v>
      </c>
      <c r="BW198" s="152">
        <f t="shared" si="251"/>
        <v>0</v>
      </c>
      <c r="BX198" s="152">
        <f>IF(COUNTIF(BH198:BP198,"&gt;0")&lt;Spielorte!$A$23,0,BE198/Spielorte!$A$23)</f>
        <v>0</v>
      </c>
      <c r="BY198" s="152">
        <f t="shared" si="252"/>
        <v>0</v>
      </c>
      <c r="BZ198" s="151">
        <f t="shared" si="238"/>
        <v>0</v>
      </c>
    </row>
    <row r="199" spans="1:78" ht="27.75" customHeight="1" thickBot="1" x14ac:dyDescent="0.3">
      <c r="B199" s="64" t="str">
        <f>IF(AA199=0,"",AA199)</f>
        <v>Gesamt</v>
      </c>
      <c r="C199" s="65" t="str">
        <f t="shared" si="240"/>
        <v/>
      </c>
      <c r="D199" s="66">
        <f t="shared" si="241"/>
        <v>665</v>
      </c>
      <c r="E199" s="67">
        <f>IF(AD199="","",AD199)</f>
        <v>0</v>
      </c>
      <c r="F199" s="66">
        <f t="shared" si="220"/>
        <v>802</v>
      </c>
      <c r="G199" s="67">
        <f>IF(AF199="","",AF199)</f>
        <v>3</v>
      </c>
      <c r="H199" s="66">
        <f t="shared" si="221"/>
        <v>738</v>
      </c>
      <c r="I199" s="67">
        <f>IF(AH199="","",AH199)</f>
        <v>0</v>
      </c>
      <c r="J199" s="66">
        <f t="shared" si="222"/>
        <v>727</v>
      </c>
      <c r="K199" s="67">
        <f>IF(AJ199="","",AJ199)</f>
        <v>0</v>
      </c>
      <c r="L199" s="66">
        <f t="shared" si="223"/>
        <v>714</v>
      </c>
      <c r="M199" s="67">
        <f>IF(AL199="","",AL199)</f>
        <v>3</v>
      </c>
      <c r="N199" s="66">
        <f t="shared" si="242"/>
        <v>729</v>
      </c>
      <c r="O199" s="67">
        <f>IF(AN199="","",AN199)</f>
        <v>3</v>
      </c>
      <c r="P199" s="66">
        <f t="shared" si="224"/>
        <v>696</v>
      </c>
      <c r="Q199" s="67">
        <f>IF(AP199="","",AP199)</f>
        <v>0</v>
      </c>
      <c r="R199" s="66">
        <f t="shared" si="225"/>
        <v>725</v>
      </c>
      <c r="S199" s="67">
        <f>IF(AR199="","",AR199)</f>
        <v>3</v>
      </c>
      <c r="T199" s="66">
        <f t="shared" si="226"/>
        <v>615</v>
      </c>
      <c r="U199" s="67">
        <f>IF(AT199="","",AT199)</f>
        <v>0</v>
      </c>
      <c r="V199" s="66">
        <f t="shared" si="227"/>
        <v>6411</v>
      </c>
      <c r="W199" s="67">
        <f>IF(AV199="","",AV199)</f>
        <v>12</v>
      </c>
      <c r="AA199" s="64" t="s">
        <v>960</v>
      </c>
      <c r="AB199" s="101"/>
      <c r="AC199" s="148">
        <f>ABS(SUM(AC187:AC189))+ABS(SUM(AC190:AC192))+ABS(SUM(AC193:AC195))+ABS(SUM(AC196:AC198))</f>
        <v>665</v>
      </c>
      <c r="AD199" s="102">
        <f>IF(AC199+AC209=0,0,IF(AC199=AC209,1.5,IF(AC199&gt;AC209,3,0)))</f>
        <v>0</v>
      </c>
      <c r="AE199" s="148">
        <f>ABS(SUM(AE187:AE189))+ABS(SUM(AE190:AE192))+ABS(SUM(AE193:AE195))+ABS(SUM(AE196:AE198))</f>
        <v>802</v>
      </c>
      <c r="AF199" s="102">
        <f>IF(AE199+AE209=0,0,IF(AE199=AE209,1.5,IF(AE199&gt;AE209,3,0)))</f>
        <v>3</v>
      </c>
      <c r="AG199" s="148">
        <f>ABS(SUM(AG187:AG189))+ABS(SUM(AG190:AG192))+ABS(SUM(AG193:AG195))+ABS(SUM(AG196:AG198))</f>
        <v>738</v>
      </c>
      <c r="AH199" s="102">
        <f>IF(AG199+AG209=0,0,IF(AG199=AG209,1.5,IF(AG199&gt;AG209,3,0)))</f>
        <v>0</v>
      </c>
      <c r="AI199" s="148">
        <f>ABS(SUM(AI187:AI189))+ABS(SUM(AI190:AI192))+ABS(SUM(AI193:AI195))+ABS(SUM(AI196:AI198))</f>
        <v>727</v>
      </c>
      <c r="AJ199" s="102">
        <f>IF(AI199+AI209=0,0,IF(AI199=AI209,1.5,IF(AI199&gt;AI209,3,0)))</f>
        <v>0</v>
      </c>
      <c r="AK199" s="148">
        <f>ABS(SUM(AK187:AK189))+ABS(SUM(AK190:AK192))+ABS(SUM(AK193:AK195))+ABS(SUM(AK196:AK198))</f>
        <v>714</v>
      </c>
      <c r="AL199" s="102">
        <f>IF(AK199+AK209=0,0,IF(AK199=AK209,1.5,IF(AK199&gt;AK209,3,0)))</f>
        <v>3</v>
      </c>
      <c r="AM199" s="148">
        <f>ABS(SUM(AM187:AM189))+ABS(SUM(AM190:AM192))+ABS(SUM(AM193:AM195))+ABS(SUM(AM196:AM198))</f>
        <v>729</v>
      </c>
      <c r="AN199" s="102">
        <f>IF(AM199+AM209=0,0,IF(AM199=AM209,1.5,IF(AM199&gt;AM209,3,0)))</f>
        <v>3</v>
      </c>
      <c r="AO199" s="148">
        <f>ABS(SUM(AO187:AO189))+ABS(SUM(AO190:AO192))+ABS(SUM(AO193:AO195))+ABS(SUM(AO196:AO198))</f>
        <v>696</v>
      </c>
      <c r="AP199" s="102">
        <f>IF(AO199+AO209=0,0,IF(AO199=AO209,1.5,IF(AO199&gt;AO209,3,0)))</f>
        <v>0</v>
      </c>
      <c r="AQ199" s="148">
        <f>ABS(SUM(AQ187:AQ189))+ABS(SUM(AQ190:AQ192))+ABS(SUM(AQ193:AQ195))+ABS(SUM(AQ196:AQ198))</f>
        <v>725</v>
      </c>
      <c r="AR199" s="102">
        <f>IF(AQ199+AQ209=0,0,IF(AQ199=AQ209,1.5,IF(AQ199&gt;AQ209,3,0)))</f>
        <v>3</v>
      </c>
      <c r="AS199" s="148">
        <f>ABS(SUM(AS187:AS189))+ABS(SUM(AS190:AS192))+ABS(SUM(AS193:AS195))+ABS(SUM(AS196:AS198))</f>
        <v>615</v>
      </c>
      <c r="AT199" s="102">
        <f>IF(AS199+AS209=0,0,IF(AS199=AS209,1.5,IF(AS199&gt;AS209,3,0)))</f>
        <v>0</v>
      </c>
      <c r="AU199" s="103">
        <f>SUM(AC199+AE199+AG199+AI199+AK199+AM199+AO199+AQ199+AS199)</f>
        <v>6411</v>
      </c>
      <c r="AV199" s="104">
        <f>SUM(AD199+AF199+AH199+AJ199+AL199+AN199+AP199+AR199+AT199)</f>
        <v>12</v>
      </c>
      <c r="AW199" s="83"/>
      <c r="AX199" s="84"/>
      <c r="BA199" s="149"/>
      <c r="BB199" s="150"/>
      <c r="BC199" s="151"/>
      <c r="BQ199" s="153"/>
      <c r="BR199" s="151"/>
      <c r="BV199" s="151"/>
      <c r="BZ199" s="151"/>
    </row>
    <row r="200" spans="1:78" ht="24" customHeight="1" thickBot="1" x14ac:dyDescent="0.3">
      <c r="B200" s="68" t="str">
        <f>IF(AA200=0,"",AA200)</f>
        <v>Gesamt - Punkte</v>
      </c>
      <c r="C200" s="69" t="str">
        <f t="shared" si="240"/>
        <v/>
      </c>
      <c r="D200" s="69" t="str">
        <f t="shared" si="241"/>
        <v/>
      </c>
      <c r="E200" s="70">
        <f>IF(AD200="","",AD200)</f>
        <v>2</v>
      </c>
      <c r="F200" s="69" t="str">
        <f t="shared" si="220"/>
        <v/>
      </c>
      <c r="G200" s="70">
        <f>IF(AF200="","",AF200)</f>
        <v>7</v>
      </c>
      <c r="H200" s="69" t="str">
        <f t="shared" si="221"/>
        <v/>
      </c>
      <c r="I200" s="70">
        <f>IF(AH200="","",AH200)</f>
        <v>1.5</v>
      </c>
      <c r="J200" s="69" t="str">
        <f t="shared" si="222"/>
        <v/>
      </c>
      <c r="K200" s="70">
        <f>IF(AJ200="","",AJ200)</f>
        <v>1</v>
      </c>
      <c r="L200" s="69" t="str">
        <f t="shared" si="223"/>
        <v/>
      </c>
      <c r="M200" s="70">
        <f>IF(AL200="","",AL200)</f>
        <v>4</v>
      </c>
      <c r="N200" s="69" t="str">
        <f t="shared" si="242"/>
        <v/>
      </c>
      <c r="O200" s="70">
        <f>IF(AN200="","",AN200)</f>
        <v>6</v>
      </c>
      <c r="P200" s="69" t="str">
        <f t="shared" si="224"/>
        <v/>
      </c>
      <c r="Q200" s="70">
        <f>IF(AP200="","",AP200)</f>
        <v>2</v>
      </c>
      <c r="R200" s="69" t="str">
        <f t="shared" si="225"/>
        <v/>
      </c>
      <c r="S200" s="70">
        <f>IF(AR200="","",AR200)</f>
        <v>6</v>
      </c>
      <c r="T200" s="69" t="str">
        <f t="shared" si="226"/>
        <v/>
      </c>
      <c r="U200" s="70">
        <f>IF(AT200="","",AT200)</f>
        <v>2</v>
      </c>
      <c r="V200" s="69" t="str">
        <f t="shared" si="227"/>
        <v/>
      </c>
      <c r="W200" s="70">
        <f>IF(AV200="","",AV200)</f>
        <v>31.5</v>
      </c>
      <c r="AA200" s="68" t="s">
        <v>975</v>
      </c>
      <c r="AB200" s="69"/>
      <c r="AC200" s="69"/>
      <c r="AD200" s="105">
        <f>SUM(AD187:AD199)</f>
        <v>2</v>
      </c>
      <c r="AE200" s="69"/>
      <c r="AF200" s="105">
        <f>SUM(AF187:AF199)</f>
        <v>7</v>
      </c>
      <c r="AG200" s="69"/>
      <c r="AH200" s="105">
        <f>SUM(AH187:AH199)</f>
        <v>1.5</v>
      </c>
      <c r="AI200" s="69"/>
      <c r="AJ200" s="105">
        <f>SUM(AJ187:AJ199)</f>
        <v>1</v>
      </c>
      <c r="AK200" s="69"/>
      <c r="AL200" s="105">
        <f>SUM(AL187:AL199)</f>
        <v>4</v>
      </c>
      <c r="AM200" s="69"/>
      <c r="AN200" s="105">
        <f>SUM(AN187:AN199)</f>
        <v>6</v>
      </c>
      <c r="AO200" s="69"/>
      <c r="AP200" s="105">
        <f>SUM(AP187:AP199)</f>
        <v>2</v>
      </c>
      <c r="AQ200" s="69"/>
      <c r="AR200" s="105">
        <f>SUM(AR187:AR199)</f>
        <v>6</v>
      </c>
      <c r="AS200" s="69"/>
      <c r="AT200" s="105">
        <f>SUM(AT187:AT199)</f>
        <v>2</v>
      </c>
      <c r="AU200" s="69"/>
      <c r="AV200" s="106">
        <f>SUM(AV187:AV199)</f>
        <v>31.5</v>
      </c>
      <c r="AW200" s="83"/>
      <c r="AX200" s="84"/>
      <c r="BA200" s="149">
        <f>+AV200</f>
        <v>31.5</v>
      </c>
      <c r="BB200" s="150">
        <f>+AU199</f>
        <v>6411</v>
      </c>
      <c r="BC200" s="151">
        <f>+AA182</f>
        <v>7</v>
      </c>
      <c r="BF200" s="152">
        <f>SUM(BF181:BF199)</f>
        <v>36</v>
      </c>
      <c r="BQ200" s="149">
        <f>+BB200/1000000+BA200</f>
        <v>31.506411</v>
      </c>
      <c r="BR200" s="151">
        <f>RANK(BQ200,BQ:BQ)</f>
        <v>4</v>
      </c>
      <c r="BV200" s="151"/>
      <c r="BZ200" s="151"/>
    </row>
    <row r="201" spans="1:78" ht="11.25" customHeight="1" x14ac:dyDescent="0.25">
      <c r="B201" s="69"/>
      <c r="C201" s="69"/>
      <c r="D201" s="69"/>
      <c r="E201" s="1"/>
      <c r="F201" s="69"/>
      <c r="G201" s="1"/>
      <c r="H201" s="69"/>
      <c r="I201" s="1"/>
      <c r="J201" s="69"/>
      <c r="K201" s="1"/>
      <c r="L201" s="69"/>
      <c r="M201" s="1"/>
      <c r="N201" s="69"/>
      <c r="O201" s="1"/>
      <c r="P201" s="69"/>
      <c r="Q201" s="1"/>
      <c r="R201" s="69"/>
      <c r="S201" s="1"/>
      <c r="T201" s="69"/>
      <c r="U201" s="1"/>
      <c r="V201" s="69"/>
      <c r="W201" s="1"/>
      <c r="AA201" s="69"/>
      <c r="AB201" s="69"/>
      <c r="AC201" s="69"/>
      <c r="AD201" s="1"/>
      <c r="AE201" s="69"/>
      <c r="AF201" s="1"/>
      <c r="AG201" s="69"/>
      <c r="AH201" s="1"/>
      <c r="AI201" s="69"/>
      <c r="AJ201" s="1"/>
      <c r="AK201" s="69"/>
      <c r="AL201" s="1"/>
      <c r="AM201" s="69"/>
      <c r="AN201" s="1"/>
      <c r="AO201" s="69"/>
      <c r="AP201" s="1"/>
      <c r="AQ201" s="69"/>
      <c r="AR201" s="1"/>
      <c r="AS201" s="69"/>
      <c r="AT201" s="1"/>
      <c r="AU201" s="69"/>
      <c r="AV201" s="1"/>
      <c r="AW201" s="83"/>
      <c r="AX201" s="84"/>
      <c r="BA201" s="149"/>
      <c r="BB201" s="150"/>
      <c r="BC201" s="151"/>
      <c r="BQ201" s="153"/>
      <c r="BR201" s="151"/>
      <c r="BV201" s="151"/>
      <c r="BZ201" s="151"/>
    </row>
    <row r="202" spans="1:78" ht="12.75" customHeight="1" x14ac:dyDescent="0.25">
      <c r="B202" s="71" t="str">
        <f t="shared" ref="B202:B209" si="253">IF(AA202=0,"",AA202)</f>
        <v>Gegner-Nr.:</v>
      </c>
      <c r="C202" s="72" t="str">
        <f t="shared" ref="C202:C209" si="254">IF(AB202=0,"",AB202)</f>
        <v>&gt;&gt;&gt;&gt;</v>
      </c>
      <c r="D202" s="396">
        <f t="shared" ref="D202:M204" si="255">IF(AC202=0,"",AC202)</f>
        <v>4</v>
      </c>
      <c r="E202" s="396" t="str">
        <f t="shared" si="255"/>
        <v/>
      </c>
      <c r="F202" s="396">
        <f t="shared" si="255"/>
        <v>6</v>
      </c>
      <c r="G202" s="396" t="str">
        <f t="shared" si="255"/>
        <v/>
      </c>
      <c r="H202" s="396">
        <f t="shared" si="255"/>
        <v>10</v>
      </c>
      <c r="I202" s="396" t="str">
        <f t="shared" si="255"/>
        <v/>
      </c>
      <c r="J202" s="396">
        <f t="shared" si="255"/>
        <v>2</v>
      </c>
      <c r="K202" s="396" t="str">
        <f t="shared" si="255"/>
        <v/>
      </c>
      <c r="L202" s="396">
        <f t="shared" si="255"/>
        <v>5</v>
      </c>
      <c r="M202" s="396" t="str">
        <f t="shared" si="255"/>
        <v/>
      </c>
      <c r="N202" s="396">
        <f t="shared" ref="N202:U204" si="256">IF(AM202=0,"",AM202)</f>
        <v>1</v>
      </c>
      <c r="O202" s="396" t="str">
        <f t="shared" si="256"/>
        <v/>
      </c>
      <c r="P202" s="396">
        <f t="shared" si="256"/>
        <v>9</v>
      </c>
      <c r="Q202" s="396" t="str">
        <f t="shared" si="256"/>
        <v/>
      </c>
      <c r="R202" s="396">
        <f t="shared" si="256"/>
        <v>8</v>
      </c>
      <c r="S202" s="396" t="str">
        <f t="shared" si="256"/>
        <v/>
      </c>
      <c r="T202" s="396">
        <f t="shared" si="256"/>
        <v>3</v>
      </c>
      <c r="U202" s="396" t="str">
        <f t="shared" si="256"/>
        <v/>
      </c>
      <c r="V202" s="412"/>
      <c r="W202" s="412"/>
      <c r="AA202" s="71" t="s">
        <v>958</v>
      </c>
      <c r="AB202" s="72" t="s">
        <v>959</v>
      </c>
      <c r="AC202" s="418">
        <f>VLOOKUP($AA182,Schlüssel!$A$5:$K$14,3)</f>
        <v>4</v>
      </c>
      <c r="AD202" s="419"/>
      <c r="AE202" s="418">
        <f>VLOOKUP($AA182,Schlüssel!$A$5:$K$14,4)</f>
        <v>6</v>
      </c>
      <c r="AF202" s="419"/>
      <c r="AG202" s="418">
        <f>VLOOKUP($AA182,Schlüssel!$A$5:$K$14,5)</f>
        <v>10</v>
      </c>
      <c r="AH202" s="419"/>
      <c r="AI202" s="418">
        <f>VLOOKUP($AA182,Schlüssel!$A$5:$K$14,6)</f>
        <v>2</v>
      </c>
      <c r="AJ202" s="419"/>
      <c r="AK202" s="418">
        <f>VLOOKUP($AA182,Schlüssel!$A$5:$K$14,7)</f>
        <v>5</v>
      </c>
      <c r="AL202" s="419"/>
      <c r="AM202" s="418">
        <f>VLOOKUP($AA182,Schlüssel!$A$5:$K$14,8)</f>
        <v>1</v>
      </c>
      <c r="AN202" s="419"/>
      <c r="AO202" s="418">
        <f>VLOOKUP($AA182,Schlüssel!$A$5:$K$14,9)</f>
        <v>9</v>
      </c>
      <c r="AP202" s="419"/>
      <c r="AQ202" s="418">
        <f>VLOOKUP($AA182,Schlüssel!$A$5:$K$14,10)</f>
        <v>8</v>
      </c>
      <c r="AR202" s="419"/>
      <c r="AS202" s="418">
        <f>VLOOKUP($AA182,Schlüssel!$A$5:$K$14,11)</f>
        <v>3</v>
      </c>
      <c r="AT202" s="419"/>
      <c r="AU202" s="107"/>
      <c r="AV202" s="107"/>
      <c r="AW202" s="83"/>
      <c r="AX202" s="84"/>
      <c r="BA202" s="149"/>
      <c r="BB202" s="150"/>
      <c r="BC202" s="151"/>
      <c r="BQ202" s="153"/>
      <c r="BR202" s="151"/>
      <c r="BV202" s="151"/>
      <c r="BZ202" s="151"/>
    </row>
    <row r="203" spans="1:78" ht="28.5" customHeight="1" x14ac:dyDescent="0.25">
      <c r="B203" s="73" t="str">
        <f t="shared" si="253"/>
        <v/>
      </c>
      <c r="C203" s="69" t="str">
        <f t="shared" si="254"/>
        <v/>
      </c>
      <c r="D203" s="409" t="str">
        <f t="shared" si="255"/>
        <v>SG Rottendorf 1</v>
      </c>
      <c r="E203" s="410" t="str">
        <f t="shared" si="255"/>
        <v/>
      </c>
      <c r="F203" s="409" t="str">
        <f t="shared" si="255"/>
        <v>Bajuwaren München 1</v>
      </c>
      <c r="G203" s="410" t="str">
        <f t="shared" si="255"/>
        <v/>
      </c>
      <c r="H203" s="409" t="str">
        <f t="shared" si="255"/>
        <v>Donaubowler Regensburg 1</v>
      </c>
      <c r="I203" s="410" t="str">
        <f t="shared" si="255"/>
        <v/>
      </c>
      <c r="J203" s="409" t="str">
        <f t="shared" si="255"/>
        <v>BK München 3</v>
      </c>
      <c r="K203" s="410" t="str">
        <f t="shared" si="255"/>
        <v/>
      </c>
      <c r="L203" s="409" t="str">
        <f t="shared" si="255"/>
        <v>BC EMAX Unterföhring 2</v>
      </c>
      <c r="M203" s="410" t="str">
        <f t="shared" si="255"/>
        <v/>
      </c>
      <c r="N203" s="409" t="str">
        <f t="shared" si="256"/>
        <v>BC Comet Nürnberg</v>
      </c>
      <c r="O203" s="410" t="str">
        <f t="shared" si="256"/>
        <v/>
      </c>
      <c r="P203" s="409" t="str">
        <f t="shared" si="256"/>
        <v>Werdenfels 1</v>
      </c>
      <c r="Q203" s="410" t="str">
        <f t="shared" si="256"/>
        <v/>
      </c>
      <c r="R203" s="409" t="str">
        <f t="shared" si="256"/>
        <v>Schanzer Ingolstadt 1</v>
      </c>
      <c r="S203" s="410" t="str">
        <f t="shared" si="256"/>
        <v/>
      </c>
      <c r="T203" s="409" t="str">
        <f t="shared" si="256"/>
        <v>SG DJK Rimpar 1</v>
      </c>
      <c r="U203" s="410" t="str">
        <f t="shared" si="256"/>
        <v/>
      </c>
      <c r="V203" s="411"/>
      <c r="W203" s="411"/>
      <c r="AA203" s="73"/>
      <c r="AB203" s="69"/>
      <c r="AC203" s="409" t="str">
        <f>VLOOKUP(AC202,Schlüssel!$A$5:$K$14,2)</f>
        <v>SG Rottendorf 1</v>
      </c>
      <c r="AD203" s="410"/>
      <c r="AE203" s="409" t="str">
        <f>VLOOKUP(AE202,Schlüssel!$A$5:$K$14,2)</f>
        <v>Bajuwaren München 1</v>
      </c>
      <c r="AF203" s="410"/>
      <c r="AG203" s="409" t="str">
        <f>VLOOKUP(AG202,Schlüssel!$A$5:$K$14,2)</f>
        <v>Donaubowler Regensburg 1</v>
      </c>
      <c r="AH203" s="410"/>
      <c r="AI203" s="409" t="str">
        <f>VLOOKUP(AI202,Schlüssel!$A$5:$K$14,2)</f>
        <v>BK München 3</v>
      </c>
      <c r="AJ203" s="410"/>
      <c r="AK203" s="409" t="str">
        <f>VLOOKUP(AK202,Schlüssel!$A$5:$K$14,2)</f>
        <v>BC EMAX Unterföhring 2</v>
      </c>
      <c r="AL203" s="410"/>
      <c r="AM203" s="409" t="str">
        <f>VLOOKUP(AM202,Schlüssel!$A$5:$K$14,2)</f>
        <v>BC Comet Nürnberg</v>
      </c>
      <c r="AN203" s="410"/>
      <c r="AO203" s="409" t="str">
        <f>VLOOKUP(AO202,Schlüssel!$A$5:$K$14,2)</f>
        <v>Werdenfels 1</v>
      </c>
      <c r="AP203" s="410"/>
      <c r="AQ203" s="409" t="str">
        <f>VLOOKUP(AQ202,Schlüssel!$A$5:$K$14,2)</f>
        <v>Schanzer Ingolstadt 1</v>
      </c>
      <c r="AR203" s="410"/>
      <c r="AS203" s="409" t="str">
        <f>VLOOKUP(AS202,Schlüssel!$A$5:$K$14,2)</f>
        <v>SG DJK Rimpar 1</v>
      </c>
      <c r="AT203" s="410"/>
      <c r="AU203" s="108"/>
      <c r="AV203" s="108"/>
      <c r="AW203" s="83"/>
      <c r="AX203" s="84"/>
      <c r="BA203" s="149"/>
      <c r="BB203" s="150"/>
      <c r="BC203" s="151"/>
      <c r="BQ203" s="153"/>
      <c r="BR203" s="151"/>
      <c r="BV203" s="151"/>
      <c r="BZ203" s="151"/>
    </row>
    <row r="204" spans="1:78" ht="12" customHeight="1" x14ac:dyDescent="0.25">
      <c r="B204" s="73" t="str">
        <f t="shared" si="253"/>
        <v/>
      </c>
      <c r="C204" s="69" t="str">
        <f t="shared" si="254"/>
        <v/>
      </c>
      <c r="D204" s="395" t="str">
        <f t="shared" si="255"/>
        <v/>
      </c>
      <c r="E204" s="395" t="str">
        <f t="shared" si="255"/>
        <v/>
      </c>
      <c r="F204" s="395" t="str">
        <f t="shared" si="255"/>
        <v/>
      </c>
      <c r="G204" s="395" t="str">
        <f t="shared" si="255"/>
        <v/>
      </c>
      <c r="H204" s="395" t="str">
        <f t="shared" si="255"/>
        <v/>
      </c>
      <c r="I204" s="395" t="str">
        <f t="shared" si="255"/>
        <v/>
      </c>
      <c r="J204" s="395" t="str">
        <f t="shared" si="255"/>
        <v/>
      </c>
      <c r="K204" s="395" t="str">
        <f t="shared" si="255"/>
        <v/>
      </c>
      <c r="L204" s="395" t="str">
        <f t="shared" si="255"/>
        <v/>
      </c>
      <c r="M204" s="395" t="str">
        <f t="shared" si="255"/>
        <v/>
      </c>
      <c r="N204" s="395" t="str">
        <f t="shared" si="256"/>
        <v/>
      </c>
      <c r="O204" s="395" t="str">
        <f t="shared" si="256"/>
        <v/>
      </c>
      <c r="P204" s="395" t="str">
        <f t="shared" si="256"/>
        <v/>
      </c>
      <c r="Q204" s="395" t="str">
        <f t="shared" si="256"/>
        <v/>
      </c>
      <c r="R204" s="395" t="str">
        <f t="shared" si="256"/>
        <v/>
      </c>
      <c r="S204" s="395" t="str">
        <f t="shared" si="256"/>
        <v/>
      </c>
      <c r="T204" s="395" t="str">
        <f t="shared" si="256"/>
        <v/>
      </c>
      <c r="U204" s="408" t="str">
        <f t="shared" si="256"/>
        <v/>
      </c>
      <c r="V204" s="301"/>
      <c r="W204" s="301"/>
      <c r="AA204" s="73"/>
      <c r="AB204" s="69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78"/>
      <c r="AV204" s="78"/>
      <c r="AW204" s="83"/>
      <c r="AX204" s="84"/>
      <c r="BA204" s="149"/>
      <c r="BB204" s="150"/>
      <c r="BC204" s="151"/>
      <c r="BQ204" s="153"/>
      <c r="BR204" s="151"/>
      <c r="BV204" s="151"/>
      <c r="BZ204" s="151"/>
    </row>
    <row r="205" spans="1:78" ht="15.9" customHeight="1" x14ac:dyDescent="0.25">
      <c r="B205" s="391" t="str">
        <f t="shared" si="253"/>
        <v>Spieler 1</v>
      </c>
      <c r="C205" s="392" t="str">
        <f t="shared" si="254"/>
        <v/>
      </c>
      <c r="D205" s="393">
        <f>IF(AC205=301,"",AC205)</f>
        <v>184</v>
      </c>
      <c r="E205" s="393" t="str">
        <f>IF(AD205=0,"",AD205)</f>
        <v/>
      </c>
      <c r="F205" s="393">
        <f>IF(AE205=301,"",AE205)</f>
        <v>198</v>
      </c>
      <c r="G205" s="393" t="str">
        <f>IF(AF205=0,"",AF205)</f>
        <v/>
      </c>
      <c r="H205" s="393">
        <f>IF(AG205=301,"",AG205)</f>
        <v>214</v>
      </c>
      <c r="I205" s="393" t="str">
        <f>IF(AH205=0,"",AH205)</f>
        <v/>
      </c>
      <c r="J205" s="393">
        <f>IF(AI205=301,"",AI205)</f>
        <v>181</v>
      </c>
      <c r="K205" s="393" t="str">
        <f>IF(AJ205=0,"",AJ205)</f>
        <v/>
      </c>
      <c r="L205" s="393">
        <f>IF(AK205=301,"",AK205)</f>
        <v>157</v>
      </c>
      <c r="M205" s="393" t="str">
        <f>IF(AL205=0,"",AL205)</f>
        <v/>
      </c>
      <c r="N205" s="393">
        <f>IF(AM205=301,"",AM205)</f>
        <v>176</v>
      </c>
      <c r="O205" s="393" t="str">
        <f>IF(AN205=0,"",AN205)</f>
        <v/>
      </c>
      <c r="P205" s="393">
        <f>IF(AO205=301,"",AO205)</f>
        <v>173</v>
      </c>
      <c r="Q205" s="393" t="str">
        <f>IF(AP205=0,"",AP205)</f>
        <v/>
      </c>
      <c r="R205" s="393">
        <f>IF(AQ205=301,"",AQ205)</f>
        <v>181</v>
      </c>
      <c r="S205" s="393" t="str">
        <f>IF(AR205=0,"",AR205)</f>
        <v/>
      </c>
      <c r="T205" s="393">
        <f>IF(AS205=301,"",AS205)</f>
        <v>155</v>
      </c>
      <c r="U205" s="393" t="str">
        <f>IF(AT205=0,"",AT205)</f>
        <v/>
      </c>
      <c r="V205" s="404"/>
      <c r="W205" s="404"/>
      <c r="AA205" s="74" t="s">
        <v>0</v>
      </c>
      <c r="AB205" s="75"/>
      <c r="AC205" s="420">
        <f>ABS(INDEX(AC:AC,MATCH(AC202,$AA:$AA,0)+5)+INDEX(AC:AC,MATCH(AC202,$AA:$AA,0)+6)+INDEX(AC:AC,MATCH(AC202,$AA:$AA,0)+7))</f>
        <v>184</v>
      </c>
      <c r="AD205" s="421"/>
      <c r="AE205" s="420">
        <f>ABS(INDEX(AE:AE,MATCH(AE202,$AA:$AA,0)+5)+INDEX(AE:AE,MATCH(AE202,$AA:$AA,0)+6)+INDEX(AE:AE,MATCH(AE202,$AA:$AA,0)+7))</f>
        <v>198</v>
      </c>
      <c r="AF205" s="421"/>
      <c r="AG205" s="420">
        <f>ABS(INDEX(AG:AG,MATCH(AG202,$AA:$AA,0)+5)+INDEX(AG:AG,MATCH(AG202,$AA:$AA,0)+6)+INDEX(AG:AG,MATCH(AG202,$AA:$AA,0)+7))</f>
        <v>214</v>
      </c>
      <c r="AH205" s="421"/>
      <c r="AI205" s="420">
        <f>ABS(INDEX(AI:AI,MATCH(AI202,$AA:$AA,0)+5)+INDEX(AI:AI,MATCH(AI202,$AA:$AA,0)+6)+INDEX(AI:AI,MATCH(AI202,$AA:$AA,0)+7))</f>
        <v>181</v>
      </c>
      <c r="AJ205" s="421"/>
      <c r="AK205" s="420">
        <f>ABS(INDEX(AK:AK,MATCH(AK202,$AA:$AA,0)+5)+INDEX(AK:AK,MATCH(AK202,$AA:$AA,0)+6)+INDEX(AK:AK,MATCH(AK202,$AA:$AA,0)+7))</f>
        <v>157</v>
      </c>
      <c r="AL205" s="421"/>
      <c r="AM205" s="420">
        <f>ABS(INDEX(AM:AM,MATCH(AM202,$AA:$AA,0)+5)+INDEX(AM:AM,MATCH(AM202,$AA:$AA,0)+6)+INDEX(AM:AM,MATCH(AM202,$AA:$AA,0)+7))</f>
        <v>176</v>
      </c>
      <c r="AN205" s="421"/>
      <c r="AO205" s="420">
        <f>ABS(INDEX(AO:AO,MATCH(AO202,$AA:$AA,0)+5)+INDEX(AO:AO,MATCH(AO202,$AA:$AA,0)+6)+INDEX(AO:AO,MATCH(AO202,$AA:$AA,0)+7))</f>
        <v>173</v>
      </c>
      <c r="AP205" s="421"/>
      <c r="AQ205" s="420">
        <f>ABS(INDEX(AQ:AQ,MATCH(AQ202,$AA:$AA,0)+5)+INDEX(AQ:AQ,MATCH(AQ202,$AA:$AA,0)+6)+INDEX(AQ:AQ,MATCH(AQ202,$AA:$AA,0)+7))</f>
        <v>181</v>
      </c>
      <c r="AR205" s="421"/>
      <c r="AS205" s="420">
        <f>ABS(INDEX(AS:AS,MATCH(AS202,$AA:$AA,0)+5)+INDEX(AS:AS,MATCH(AS202,$AA:$AA,0)+6)+INDEX(AS:AS,MATCH(AS202,$AA:$AA,0)+7))</f>
        <v>155</v>
      </c>
      <c r="AT205" s="421"/>
      <c r="AU205" s="1"/>
      <c r="AV205" s="1"/>
      <c r="AW205" s="83"/>
      <c r="AX205" s="84"/>
      <c r="BA205" s="149"/>
      <c r="BB205" s="150"/>
      <c r="BC205" s="151"/>
      <c r="BQ205" s="153"/>
      <c r="BR205" s="151"/>
      <c r="BV205" s="151"/>
      <c r="BZ205" s="151"/>
    </row>
    <row r="206" spans="1:78" ht="15.9" customHeight="1" x14ac:dyDescent="0.25">
      <c r="B206" s="391" t="str">
        <f t="shared" si="253"/>
        <v>Spieler 2</v>
      </c>
      <c r="C206" s="392" t="str">
        <f t="shared" si="254"/>
        <v/>
      </c>
      <c r="D206" s="393">
        <f>IF(AC206=301,"",AC206)</f>
        <v>148</v>
      </c>
      <c r="E206" s="393" t="str">
        <f>IF(AD206=0,"",AD206)</f>
        <v/>
      </c>
      <c r="F206" s="393">
        <f>IF(AE206=301,"",AE206)</f>
        <v>184</v>
      </c>
      <c r="G206" s="393" t="str">
        <f>IF(AF206=0,"",AF206)</f>
        <v/>
      </c>
      <c r="H206" s="393">
        <f>IF(AG206=301,"",AG206)</f>
        <v>191</v>
      </c>
      <c r="I206" s="393" t="str">
        <f>IF(AH206=0,"",AH206)</f>
        <v/>
      </c>
      <c r="J206" s="393">
        <f>IF(AI206=301,"",AI206)</f>
        <v>228</v>
      </c>
      <c r="K206" s="393" t="str">
        <f>IF(AJ206=0,"",AJ206)</f>
        <v/>
      </c>
      <c r="L206" s="393">
        <f>IF(AK206=301,"",AK206)</f>
        <v>199</v>
      </c>
      <c r="M206" s="393" t="str">
        <f>IF(AL206=0,"",AL206)</f>
        <v/>
      </c>
      <c r="N206" s="393">
        <f>IF(AM206=301,"",AM206)</f>
        <v>174</v>
      </c>
      <c r="O206" s="393" t="str">
        <f>IF(AN206=0,"",AN206)</f>
        <v/>
      </c>
      <c r="P206" s="393">
        <f>IF(AO206=301,"",AO206)</f>
        <v>158</v>
      </c>
      <c r="Q206" s="393" t="str">
        <f>IF(AP206=0,"",AP206)</f>
        <v/>
      </c>
      <c r="R206" s="393">
        <f>IF(AQ206=301,"",AQ206)</f>
        <v>154</v>
      </c>
      <c r="S206" s="393" t="str">
        <f>IF(AR206=0,"",AR206)</f>
        <v/>
      </c>
      <c r="T206" s="393">
        <f>IF(AS206=301,"",AS206)</f>
        <v>153</v>
      </c>
      <c r="U206" s="393" t="str">
        <f>IF(AT206=0,"",AT206)</f>
        <v/>
      </c>
      <c r="V206" s="404"/>
      <c r="W206" s="404"/>
      <c r="AA206" s="74" t="s">
        <v>2</v>
      </c>
      <c r="AB206" s="75"/>
      <c r="AC206" s="422">
        <f>ABS(INDEX(AC:AC,MATCH(AC202,$AA:$AA,0)+8)+INDEX(AC:AC,MATCH(AC202,$AA:$AA,0)+9)+INDEX(AC:AC,MATCH(AC202,$AA:$AA,0)+10))</f>
        <v>148</v>
      </c>
      <c r="AD206" s="423"/>
      <c r="AE206" s="422">
        <f>ABS(INDEX(AE:AE,MATCH(AE202,$AA:$AA,0)+8)+INDEX(AE:AE,MATCH(AE202,$AA:$AA,0)+9)+INDEX(AE:AE,MATCH(AE202,$AA:$AA,0)+10))</f>
        <v>184</v>
      </c>
      <c r="AF206" s="423"/>
      <c r="AG206" s="422">
        <f>ABS(INDEX(AG:AG,MATCH(AG202,$AA:$AA,0)+8)+INDEX(AG:AG,MATCH(AG202,$AA:$AA,0)+9)+INDEX(AG:AG,MATCH(AG202,$AA:$AA,0)+10))</f>
        <v>191</v>
      </c>
      <c r="AH206" s="423"/>
      <c r="AI206" s="422">
        <f>ABS(INDEX(AI:AI,MATCH(AI202,$AA:$AA,0)+8)+INDEX(AI:AI,MATCH(AI202,$AA:$AA,0)+9)+INDEX(AI:AI,MATCH(AI202,$AA:$AA,0)+10))</f>
        <v>228</v>
      </c>
      <c r="AJ206" s="423"/>
      <c r="AK206" s="422">
        <f>ABS(INDEX(AK:AK,MATCH(AK202,$AA:$AA,0)+8)+INDEX(AK:AK,MATCH(AK202,$AA:$AA,0)+9)+INDEX(AK:AK,MATCH(AK202,$AA:$AA,0)+10))</f>
        <v>199</v>
      </c>
      <c r="AL206" s="423"/>
      <c r="AM206" s="422">
        <f>ABS(INDEX(AM:AM,MATCH(AM202,$AA:$AA,0)+8)+INDEX(AM:AM,MATCH(AM202,$AA:$AA,0)+9)+INDEX(AM:AM,MATCH(AM202,$AA:$AA,0)+10))</f>
        <v>174</v>
      </c>
      <c r="AN206" s="423"/>
      <c r="AO206" s="422">
        <f>ABS(INDEX(AO:AO,MATCH(AO202,$AA:$AA,0)+8)+INDEX(AO:AO,MATCH(AO202,$AA:$AA,0)+9)+INDEX(AO:AO,MATCH(AO202,$AA:$AA,0)+10))</f>
        <v>158</v>
      </c>
      <c r="AP206" s="423"/>
      <c r="AQ206" s="422">
        <f>ABS(INDEX(AQ:AQ,MATCH(AQ202,$AA:$AA,0)+8)+INDEX(AQ:AQ,MATCH(AQ202,$AA:$AA,0)+9)+INDEX(AQ:AQ,MATCH(AQ202,$AA:$AA,0)+10))</f>
        <v>154</v>
      </c>
      <c r="AR206" s="423"/>
      <c r="AS206" s="422">
        <f>ABS(INDEX(AS:AS,MATCH(AS202,$AA:$AA,0)+8)+INDEX(AS:AS,MATCH(AS202,$AA:$AA,0)+9)+INDEX(AS:AS,MATCH(AS202,$AA:$AA,0)+10))</f>
        <v>153</v>
      </c>
      <c r="AT206" s="423"/>
      <c r="AU206" s="1"/>
      <c r="AV206" s="1"/>
      <c r="AW206" s="83"/>
      <c r="AX206" s="84"/>
      <c r="BA206" s="149"/>
      <c r="BB206" s="150"/>
      <c r="BC206" s="151"/>
      <c r="BQ206" s="153"/>
      <c r="BR206" s="151"/>
      <c r="BV206" s="151"/>
      <c r="BZ206" s="151"/>
    </row>
    <row r="207" spans="1:78" ht="15.9" customHeight="1" x14ac:dyDescent="0.25">
      <c r="B207" s="391" t="str">
        <f t="shared" si="253"/>
        <v>Spieler 3</v>
      </c>
      <c r="C207" s="392" t="str">
        <f t="shared" si="254"/>
        <v/>
      </c>
      <c r="D207" s="393">
        <f>IF(AC207=301,"",AC207)</f>
        <v>158</v>
      </c>
      <c r="E207" s="393" t="str">
        <f>IF(AD207=0,"",AD207)</f>
        <v/>
      </c>
      <c r="F207" s="393">
        <f>IF(AE207=301,"",AE207)</f>
        <v>172</v>
      </c>
      <c r="G207" s="393" t="str">
        <f>IF(AF207=0,"",AF207)</f>
        <v/>
      </c>
      <c r="H207" s="393">
        <f>IF(AG207=301,"",AG207)</f>
        <v>200</v>
      </c>
      <c r="I207" s="393" t="str">
        <f>IF(AH207=0,"",AH207)</f>
        <v/>
      </c>
      <c r="J207" s="393">
        <f>IF(AI207=301,"",AI207)</f>
        <v>228</v>
      </c>
      <c r="K207" s="393" t="str">
        <f>IF(AJ207=0,"",AJ207)</f>
        <v/>
      </c>
      <c r="L207" s="393">
        <f>IF(AK207=301,"",AK207)</f>
        <v>139</v>
      </c>
      <c r="M207" s="393" t="str">
        <f>IF(AL207=0,"",AL207)</f>
        <v/>
      </c>
      <c r="N207" s="393">
        <f>IF(AM207=301,"",AM207)</f>
        <v>147</v>
      </c>
      <c r="O207" s="393" t="str">
        <f>IF(AN207=0,"",AN207)</f>
        <v/>
      </c>
      <c r="P207" s="393">
        <f>IF(AO207=301,"",AO207)</f>
        <v>202</v>
      </c>
      <c r="Q207" s="393" t="str">
        <f>IF(AP207=0,"",AP207)</f>
        <v/>
      </c>
      <c r="R207" s="393">
        <f>IF(AQ207=301,"",AQ207)</f>
        <v>163</v>
      </c>
      <c r="S207" s="393" t="str">
        <f>IF(AR207=0,"",AR207)</f>
        <v/>
      </c>
      <c r="T207" s="393">
        <f>IF(AS207=301,"",AS207)</f>
        <v>177</v>
      </c>
      <c r="U207" s="393" t="str">
        <f>IF(AT207=0,"",AT207)</f>
        <v/>
      </c>
      <c r="V207" s="404"/>
      <c r="W207" s="404"/>
      <c r="AA207" s="74" t="s">
        <v>3</v>
      </c>
      <c r="AB207" s="75"/>
      <c r="AC207" s="422">
        <f>ABS(INDEX(AC:AC,MATCH(AC202,$AA:$AA,0)+11)+INDEX(AC:AC,MATCH(AC202,$AA:$AA,0)+12)+INDEX(AC:AC,MATCH(AC202,$AA:$AA,0)+13))</f>
        <v>158</v>
      </c>
      <c r="AD207" s="423"/>
      <c r="AE207" s="422">
        <f>ABS(INDEX(AE:AE,MATCH(AE202,$AA:$AA,0)+11)+INDEX(AE:AE,MATCH(AE202,$AA:$AA,0)+12)+INDEX(AE:AE,MATCH(AE202,$AA:$AA,0)+13))</f>
        <v>172</v>
      </c>
      <c r="AF207" s="423"/>
      <c r="AG207" s="422">
        <f>ABS(INDEX(AG:AG,MATCH(AG202,$AA:$AA,0)+11)+INDEX(AG:AG,MATCH(AG202,$AA:$AA,0)+12)+INDEX(AG:AG,MATCH(AG202,$AA:$AA,0)+13))</f>
        <v>200</v>
      </c>
      <c r="AH207" s="423"/>
      <c r="AI207" s="422">
        <f>ABS(INDEX(AI:AI,MATCH(AI202,$AA:$AA,0)+11)+INDEX(AI:AI,MATCH(AI202,$AA:$AA,0)+12)+INDEX(AI:AI,MATCH(AI202,$AA:$AA,0)+13))</f>
        <v>228</v>
      </c>
      <c r="AJ207" s="423"/>
      <c r="AK207" s="422">
        <f>ABS(INDEX(AK:AK,MATCH(AK202,$AA:$AA,0)+11)+INDEX(AK:AK,MATCH(AK202,$AA:$AA,0)+12)+INDEX(AK:AK,MATCH(AK202,$AA:$AA,0)+13))</f>
        <v>139</v>
      </c>
      <c r="AL207" s="423"/>
      <c r="AM207" s="422">
        <f>ABS(INDEX(AM:AM,MATCH(AM202,$AA:$AA,0)+11)+INDEX(AM:AM,MATCH(AM202,$AA:$AA,0)+12)+INDEX(AM:AM,MATCH(AM202,$AA:$AA,0)+13))</f>
        <v>147</v>
      </c>
      <c r="AN207" s="423"/>
      <c r="AO207" s="422">
        <f>ABS(INDEX(AO:AO,MATCH(AO202,$AA:$AA,0)+11)+INDEX(AO:AO,MATCH(AO202,$AA:$AA,0)+12)+INDEX(AO:AO,MATCH(AO202,$AA:$AA,0)+13))</f>
        <v>202</v>
      </c>
      <c r="AP207" s="423"/>
      <c r="AQ207" s="422">
        <f>ABS(INDEX(AQ:AQ,MATCH(AQ202,$AA:$AA,0)+11)+INDEX(AQ:AQ,MATCH(AQ202,$AA:$AA,0)+12)+INDEX(AQ:AQ,MATCH(AQ202,$AA:$AA,0)+13))</f>
        <v>163</v>
      </c>
      <c r="AR207" s="423"/>
      <c r="AS207" s="422">
        <f>ABS(INDEX(AS:AS,MATCH(AS202,$AA:$AA,0)+11)+INDEX(AS:AS,MATCH(AS202,$AA:$AA,0)+12)+INDEX(AS:AS,MATCH(AS202,$AA:$AA,0)+13))</f>
        <v>177</v>
      </c>
      <c r="AT207" s="423"/>
      <c r="AU207" s="1"/>
      <c r="AV207" s="1"/>
      <c r="AW207" s="83"/>
      <c r="AX207" s="84"/>
      <c r="BA207" s="149"/>
      <c r="BB207" s="150"/>
      <c r="BC207" s="151"/>
      <c r="BQ207" s="153"/>
      <c r="BR207" s="151"/>
      <c r="BV207" s="151"/>
      <c r="BZ207" s="151"/>
    </row>
    <row r="208" spans="1:78" ht="15.9" customHeight="1" x14ac:dyDescent="0.25">
      <c r="B208" s="391" t="str">
        <f t="shared" si="253"/>
        <v>Spieler 4</v>
      </c>
      <c r="C208" s="392" t="str">
        <f t="shared" si="254"/>
        <v/>
      </c>
      <c r="D208" s="393">
        <f>IF(AC208=301,"",AC208)</f>
        <v>194</v>
      </c>
      <c r="E208" s="393" t="str">
        <f>IF(AD208=0,"",AD208)</f>
        <v/>
      </c>
      <c r="F208" s="393">
        <f>IF(AE208=301,"",AE208)</f>
        <v>165</v>
      </c>
      <c r="G208" s="393" t="str">
        <f>IF(AF208=0,"",AF208)</f>
        <v/>
      </c>
      <c r="H208" s="393">
        <f>IF(AG208=301,"",AG208)</f>
        <v>168</v>
      </c>
      <c r="I208" s="393" t="str">
        <f>IF(AH208=0,"",AH208)</f>
        <v/>
      </c>
      <c r="J208" s="393">
        <f>IF(AI208=301,"",AI208)</f>
        <v>180</v>
      </c>
      <c r="K208" s="393" t="str">
        <f>IF(AJ208=0,"",AJ208)</f>
        <v/>
      </c>
      <c r="L208" s="393">
        <f>IF(AK208=301,"",AK208)</f>
        <v>192</v>
      </c>
      <c r="M208" s="393" t="str">
        <f>IF(AL208=0,"",AL208)</f>
        <v/>
      </c>
      <c r="N208" s="393">
        <f>IF(AM208=301,"",AM208)</f>
        <v>135</v>
      </c>
      <c r="O208" s="393" t="str">
        <f>IF(AN208=0,"",AN208)</f>
        <v/>
      </c>
      <c r="P208" s="393">
        <f>IF(AO208=301,"",AO208)</f>
        <v>166</v>
      </c>
      <c r="Q208" s="393" t="str">
        <f>IF(AP208=0,"",AP208)</f>
        <v/>
      </c>
      <c r="R208" s="393">
        <f>IF(AQ208=301,"",AQ208)</f>
        <v>157</v>
      </c>
      <c r="S208" s="393" t="str">
        <f>IF(AR208=0,"",AR208)</f>
        <v/>
      </c>
      <c r="T208" s="393">
        <f>IF(AS208=301,"",AS208)</f>
        <v>136</v>
      </c>
      <c r="U208" s="393" t="str">
        <f>IF(AT208=0,"",AT208)</f>
        <v/>
      </c>
      <c r="V208" s="404"/>
      <c r="W208" s="404"/>
      <c r="AA208" s="74" t="s">
        <v>11</v>
      </c>
      <c r="AB208" s="75"/>
      <c r="AC208" s="422">
        <f>ABS(INDEX(AC:AC,MATCH(AC202,$AA:$AA,0)+14)+INDEX(AC:AC,MATCH(AC202,$AA:$AA,0)+15)+INDEX(AC:AC,MATCH(AC202,$AA:$AA,0)+16))</f>
        <v>194</v>
      </c>
      <c r="AD208" s="423"/>
      <c r="AE208" s="422">
        <f>ABS(INDEX(AE:AE,MATCH(AE202,$AA:$AA,0)+14)+INDEX(AE:AE,MATCH(AE202,$AA:$AA,0)+15)+INDEX(AE:AE,MATCH(AE202,$AA:$AA,0)+16))</f>
        <v>165</v>
      </c>
      <c r="AF208" s="423"/>
      <c r="AG208" s="422">
        <f>ABS(INDEX(AG:AG,MATCH(AG202,$AA:$AA,0)+14)+INDEX(AG:AG,MATCH(AG202,$AA:$AA,0)+15)+INDEX(AG:AG,MATCH(AG202,$AA:$AA,0)+16))</f>
        <v>168</v>
      </c>
      <c r="AH208" s="423"/>
      <c r="AI208" s="422">
        <f>ABS(INDEX(AI:AI,MATCH(AI202,$AA:$AA,0)+14)+INDEX(AI:AI,MATCH(AI202,$AA:$AA,0)+15)+INDEX(AI:AI,MATCH(AI202,$AA:$AA,0)+16))</f>
        <v>180</v>
      </c>
      <c r="AJ208" s="423"/>
      <c r="AK208" s="422">
        <f>ABS(INDEX(AK:AK,MATCH(AK202,$AA:$AA,0)+14)+INDEX(AK:AK,MATCH(AK202,$AA:$AA,0)+15)+INDEX(AK:AK,MATCH(AK202,$AA:$AA,0)+16))</f>
        <v>192</v>
      </c>
      <c r="AL208" s="423"/>
      <c r="AM208" s="422">
        <f>ABS(INDEX(AM:AM,MATCH(AM202,$AA:$AA,0)+14)+INDEX(AM:AM,MATCH(AM202,$AA:$AA,0)+15)+INDEX(AM:AM,MATCH(AM202,$AA:$AA,0)+16))</f>
        <v>135</v>
      </c>
      <c r="AN208" s="423"/>
      <c r="AO208" s="422">
        <f>ABS(INDEX(AO:AO,MATCH(AO202,$AA:$AA,0)+14)+INDEX(AO:AO,MATCH(AO202,$AA:$AA,0)+15)+INDEX(AO:AO,MATCH(AO202,$AA:$AA,0)+16))</f>
        <v>166</v>
      </c>
      <c r="AP208" s="423"/>
      <c r="AQ208" s="422">
        <f>ABS(INDEX(AQ:AQ,MATCH(AQ202,$AA:$AA,0)+14)+INDEX(AQ:AQ,MATCH(AQ202,$AA:$AA,0)+15)+INDEX(AQ:AQ,MATCH(AQ202,$AA:$AA,0)+16))</f>
        <v>157</v>
      </c>
      <c r="AR208" s="423"/>
      <c r="AS208" s="422">
        <f>ABS(INDEX(AS:AS,MATCH(AS202,$AA:$AA,0)+14)+INDEX(AS:AS,MATCH(AS202,$AA:$AA,0)+15)+INDEX(AS:AS,MATCH(AS202,$AA:$AA,0)+16))</f>
        <v>136</v>
      </c>
      <c r="AT208" s="423"/>
      <c r="AU208" s="1"/>
      <c r="AV208" s="1"/>
      <c r="AW208" s="83"/>
      <c r="AX208" s="84"/>
      <c r="BA208" s="149"/>
      <c r="BB208" s="150"/>
      <c r="BC208" s="151"/>
      <c r="BQ208" s="153"/>
      <c r="BR208" s="151"/>
      <c r="BV208" s="151"/>
      <c r="BZ208" s="151"/>
    </row>
    <row r="209" spans="1:78" ht="15.9" customHeight="1" x14ac:dyDescent="0.25">
      <c r="B209" s="388" t="str">
        <f t="shared" si="253"/>
        <v>Gesamt</v>
      </c>
      <c r="C209" s="389" t="str">
        <f t="shared" si="254"/>
        <v/>
      </c>
      <c r="D209" s="394">
        <f>IF(AC209=1505,"",AC209)</f>
        <v>684</v>
      </c>
      <c r="E209" s="394" t="str">
        <f>IF(AD209=0,"",AD209)</f>
        <v/>
      </c>
      <c r="F209" s="394">
        <f>IF(AE209=1505,"",AE209)</f>
        <v>719</v>
      </c>
      <c r="G209" s="394" t="str">
        <f>IF(AF209=0,"",AF209)</f>
        <v/>
      </c>
      <c r="H209" s="394">
        <f>IF(AG209=1505,"",AG209)</f>
        <v>773</v>
      </c>
      <c r="I209" s="394" t="str">
        <f>IF(AH209=0,"",AH209)</f>
        <v/>
      </c>
      <c r="J209" s="394">
        <f>IF(AI209=1505,"",AI209)</f>
        <v>817</v>
      </c>
      <c r="K209" s="394" t="str">
        <f>IF(AJ209=0,"",AJ209)</f>
        <v/>
      </c>
      <c r="L209" s="394">
        <f>IF(AK209=1505,"",AK209)</f>
        <v>687</v>
      </c>
      <c r="M209" s="394" t="str">
        <f>IF(AL209=0,"",AL209)</f>
        <v/>
      </c>
      <c r="N209" s="394">
        <f>IF(AM209=1505,"",AM209)</f>
        <v>632</v>
      </c>
      <c r="O209" s="394" t="str">
        <f>IF(AN209=0,"",AN209)</f>
        <v/>
      </c>
      <c r="P209" s="394">
        <f>IF(AO209=1505,"",AO209)</f>
        <v>699</v>
      </c>
      <c r="Q209" s="394" t="str">
        <f>IF(AP209=0,"",AP209)</f>
        <v/>
      </c>
      <c r="R209" s="394">
        <f>IF(AQ209=1505,"",AQ209)</f>
        <v>655</v>
      </c>
      <c r="S209" s="394" t="str">
        <f>IF(AR209=0,"",AR209)</f>
        <v/>
      </c>
      <c r="T209" s="394">
        <f>IF(AS209=1505,"",AS209)</f>
        <v>621</v>
      </c>
      <c r="U209" s="394" t="str">
        <f>IF(AT209=0,"",AT209)</f>
        <v/>
      </c>
      <c r="V209" s="290"/>
      <c r="W209" s="290"/>
      <c r="AA209" s="76" t="s">
        <v>960</v>
      </c>
      <c r="AB209" s="77"/>
      <c r="AC209" s="388">
        <f>SUM(AC205:AC208)</f>
        <v>684</v>
      </c>
      <c r="AD209" s="389"/>
      <c r="AE209" s="388">
        <f>SUM(AE205:AE208)</f>
        <v>719</v>
      </c>
      <c r="AF209" s="389"/>
      <c r="AG209" s="388">
        <f>SUM(AG205:AG208)</f>
        <v>773</v>
      </c>
      <c r="AH209" s="389"/>
      <c r="AI209" s="388">
        <f>SUM(AI205:AI208)</f>
        <v>817</v>
      </c>
      <c r="AJ209" s="389"/>
      <c r="AK209" s="388">
        <f>SUM(AK205:AK208)</f>
        <v>687</v>
      </c>
      <c r="AL209" s="389"/>
      <c r="AM209" s="388">
        <f>SUM(AM205:AM208)</f>
        <v>632</v>
      </c>
      <c r="AN209" s="389"/>
      <c r="AO209" s="388">
        <f>SUM(AO205:AO208)</f>
        <v>699</v>
      </c>
      <c r="AP209" s="389"/>
      <c r="AQ209" s="388">
        <f>SUM(AQ205:AQ208)</f>
        <v>655</v>
      </c>
      <c r="AR209" s="389"/>
      <c r="AS209" s="388">
        <f>SUM(AS205:AS208)</f>
        <v>621</v>
      </c>
      <c r="AT209" s="389"/>
      <c r="AU209" s="69"/>
      <c r="AV209" s="69"/>
      <c r="AW209" s="83"/>
      <c r="AX209" s="84"/>
      <c r="BA209" s="149"/>
      <c r="BB209" s="150"/>
      <c r="BC209" s="151"/>
      <c r="BQ209" s="153"/>
      <c r="BR209" s="151"/>
      <c r="BV209" s="151"/>
      <c r="BZ209" s="151"/>
    </row>
    <row r="210" spans="1:78" ht="10.5" customHeight="1" x14ac:dyDescent="0.25">
      <c r="B210" s="78"/>
      <c r="C210" s="6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AA210" s="78"/>
      <c r="AB210" s="69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83"/>
      <c r="AX210" s="84"/>
      <c r="BA210" s="149"/>
      <c r="BB210" s="150"/>
      <c r="BC210" s="151"/>
      <c r="BQ210" s="153"/>
      <c r="BR210" s="151"/>
      <c r="BV210" s="151"/>
      <c r="BZ210" s="151"/>
    </row>
    <row r="211" spans="1:78" ht="21" customHeight="1" x14ac:dyDescent="0.4">
      <c r="B211" s="28" t="str">
        <f>AA211</f>
        <v>Team-Nr.</v>
      </c>
      <c r="C211" s="29"/>
      <c r="D211" s="28" t="str">
        <f>AC211</f>
        <v>Liga:</v>
      </c>
      <c r="E211" s="31"/>
      <c r="F211" s="390" t="str">
        <f>AE211</f>
        <v>Bayernliga Herren</v>
      </c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2"/>
      <c r="S211" s="33" t="s">
        <v>955</v>
      </c>
      <c r="T211" s="34"/>
      <c r="U211" s="401" t="str">
        <f>AT211</f>
        <v>04.10./05.10.</v>
      </c>
      <c r="V211" s="402"/>
      <c r="W211" s="403"/>
      <c r="X211" s="386"/>
      <c r="Y211" s="387"/>
      <c r="Z211" s="387"/>
      <c r="AA211" s="28" t="s">
        <v>974</v>
      </c>
      <c r="AB211" s="29"/>
      <c r="AC211" s="30" t="s">
        <v>953</v>
      </c>
      <c r="AD211" s="31"/>
      <c r="AE211" s="29" t="str">
        <f>Schlüssel!$C$1</f>
        <v>Bayernliga Herren</v>
      </c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32"/>
      <c r="AR211" s="33" t="s">
        <v>955</v>
      </c>
      <c r="AS211" s="34"/>
      <c r="AT211" s="401" t="str">
        <f>VLOOKUP(AS212,Spielorte!$A$1:$C$6,2)</f>
        <v>04.10./05.10.</v>
      </c>
      <c r="AU211" s="402"/>
      <c r="AV211" s="403"/>
      <c r="AW211" s="83"/>
      <c r="AX211" s="84"/>
      <c r="BA211" s="149" t="s">
        <v>1117</v>
      </c>
      <c r="BB211" s="150" t="s">
        <v>972</v>
      </c>
      <c r="BC211" s="151" t="s">
        <v>991</v>
      </c>
      <c r="BD211" s="152" t="s">
        <v>990</v>
      </c>
      <c r="BE211" s="152" t="s">
        <v>972</v>
      </c>
      <c r="BF211" s="152" t="s">
        <v>992</v>
      </c>
      <c r="BG211" s="152" t="s">
        <v>1028</v>
      </c>
      <c r="BH211" s="152" t="s">
        <v>1118</v>
      </c>
      <c r="BI211" s="152" t="s">
        <v>1119</v>
      </c>
      <c r="BJ211" s="152" t="s">
        <v>1120</v>
      </c>
      <c r="BK211" s="152" t="s">
        <v>1121</v>
      </c>
      <c r="BL211" s="152" t="s">
        <v>1122</v>
      </c>
      <c r="BM211" s="152" t="s">
        <v>1129</v>
      </c>
      <c r="BN211" s="152" t="s">
        <v>1130</v>
      </c>
      <c r="BO211" s="152" t="s">
        <v>1131</v>
      </c>
      <c r="BP211" s="152" t="s">
        <v>1132</v>
      </c>
      <c r="BQ211" s="153" t="s">
        <v>1123</v>
      </c>
      <c r="BR211" s="151" t="s">
        <v>993</v>
      </c>
      <c r="BS211" s="152" t="s">
        <v>1124</v>
      </c>
      <c r="BT211" s="152" t="s">
        <v>1125</v>
      </c>
      <c r="BU211" s="152" t="s">
        <v>991</v>
      </c>
      <c r="BV211" s="151" t="s">
        <v>993</v>
      </c>
      <c r="BW211" s="153" t="s">
        <v>1126</v>
      </c>
      <c r="BX211" s="152" t="s">
        <v>1127</v>
      </c>
      <c r="BY211" s="152" t="s">
        <v>1128</v>
      </c>
      <c r="BZ211" s="151" t="s">
        <v>993</v>
      </c>
    </row>
    <row r="212" spans="1:78" ht="17.25" customHeight="1" thickBot="1" x14ac:dyDescent="0.45">
      <c r="B212" s="37">
        <f>AA212</f>
        <v>8</v>
      </c>
      <c r="D212" s="30" t="s">
        <v>954</v>
      </c>
      <c r="E212" s="38"/>
      <c r="F212" s="400" t="str">
        <f>AE212</f>
        <v>Regensburg Super Bowl</v>
      </c>
      <c r="G212" s="400"/>
      <c r="H212" s="400"/>
      <c r="I212" s="400"/>
      <c r="J212" s="400"/>
      <c r="K212" s="400"/>
      <c r="L212" s="400"/>
      <c r="M212" s="400"/>
      <c r="N212" s="400"/>
      <c r="O212" s="400"/>
      <c r="P212" s="39"/>
      <c r="Q212" s="39"/>
      <c r="S212" s="33" t="s">
        <v>952</v>
      </c>
      <c r="T212" s="40">
        <f>AS212</f>
        <v>1</v>
      </c>
      <c r="U212" s="34"/>
      <c r="V212" s="34"/>
      <c r="Z212" s="36"/>
      <c r="AA212" s="37">
        <v>8</v>
      </c>
      <c r="AC212" s="30" t="s">
        <v>954</v>
      </c>
      <c r="AD212" s="38"/>
      <c r="AE212" s="85" t="str">
        <f>VLOOKUP(AS212,Spielorte!$A$1:$C$6,3)</f>
        <v>Regensburg Super Bowl</v>
      </c>
      <c r="AF212" s="85"/>
      <c r="AG212" s="85"/>
      <c r="AH212" s="85"/>
      <c r="AI212" s="85"/>
      <c r="AJ212" s="85"/>
      <c r="AK212" s="85"/>
      <c r="AL212" s="85"/>
      <c r="AM212" s="85"/>
      <c r="AN212" s="85"/>
      <c r="AO212" s="39"/>
      <c r="AP212" s="39"/>
      <c r="AR212" s="33" t="s">
        <v>952</v>
      </c>
      <c r="AS212" s="40">
        <v>1</v>
      </c>
      <c r="AT212" s="34"/>
      <c r="AU212" s="34"/>
      <c r="AW212" s="83"/>
      <c r="AX212" s="84"/>
      <c r="BA212" s="149"/>
      <c r="BB212" s="150"/>
      <c r="BC212" s="151"/>
      <c r="BQ212" s="153"/>
      <c r="BR212" s="151"/>
      <c r="BV212" s="151"/>
      <c r="BW212" s="153"/>
      <c r="BZ212" s="151"/>
    </row>
    <row r="213" spans="1:78" ht="15.75" customHeight="1" thickBot="1" x14ac:dyDescent="0.3">
      <c r="B213" s="41" t="str">
        <f>VLOOKUP(B212,Schlüssel!$A$5:$B$14,2)</f>
        <v>Schanzer Ingolstadt 1</v>
      </c>
      <c r="C213" s="42"/>
      <c r="D213" s="43"/>
      <c r="E213" s="44"/>
      <c r="F213" s="45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AA213" s="41" t="str">
        <f>VLOOKUP(AA212,Schlüssel!$A$5:$B$14,2)</f>
        <v>Schanzer Ingolstadt 1</v>
      </c>
      <c r="AB213" s="42"/>
      <c r="AC213" s="43"/>
      <c r="AD213" s="44"/>
      <c r="AE213" s="45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W213" s="83"/>
      <c r="AX213" s="84"/>
      <c r="BA213" s="149"/>
      <c r="BB213" s="150"/>
      <c r="BC213" s="151"/>
      <c r="BQ213" s="153"/>
      <c r="BR213" s="151"/>
      <c r="BV213" s="151"/>
      <c r="BW213" s="153"/>
      <c r="BZ213" s="151"/>
    </row>
    <row r="214" spans="1:78" ht="13.8" thickBot="1" x14ac:dyDescent="0.3">
      <c r="A214" s="4"/>
      <c r="B214" s="28"/>
      <c r="C214" s="47"/>
      <c r="D214" s="48" t="s">
        <v>10</v>
      </c>
      <c r="E214" s="28">
        <f>VLOOKUP($B$2,Schlüssel!$A$5:$DZ$14,13)</f>
        <v>7</v>
      </c>
      <c r="F214" s="49" t="s">
        <v>10</v>
      </c>
      <c r="G214" s="28">
        <f>VLOOKUP($B$2,Schlüssel!$A$5:$DZ$14,14)</f>
        <v>6</v>
      </c>
      <c r="H214" s="49" t="s">
        <v>10</v>
      </c>
      <c r="I214" s="28">
        <f>VLOOKUP($B$2,Schlüssel!$A$5:$DZ$14,15)</f>
        <v>9</v>
      </c>
      <c r="J214" s="49" t="s">
        <v>10</v>
      </c>
      <c r="K214" s="28">
        <f>VLOOKUP($B$2,Schlüssel!$A$5:$DZ$14,16)</f>
        <v>11</v>
      </c>
      <c r="L214" s="49" t="s">
        <v>10</v>
      </c>
      <c r="M214" s="28">
        <f>VLOOKUP($B$2,Schlüssel!$A$5:$DZ$14,17)</f>
        <v>3</v>
      </c>
      <c r="N214" s="49" t="s">
        <v>10</v>
      </c>
      <c r="O214" s="28">
        <f>VLOOKUP($B$2,Schlüssel!$A$5:$DZ$14,18)</f>
        <v>5</v>
      </c>
      <c r="P214" s="49" t="s">
        <v>10</v>
      </c>
      <c r="Q214" s="28">
        <f>VLOOKUP($B$2,Schlüssel!$A$5:$DZ$14,19)</f>
        <v>12</v>
      </c>
      <c r="R214" s="49" t="s">
        <v>10</v>
      </c>
      <c r="S214" s="28">
        <f>VLOOKUP($B$2,Schlüssel!$A$5:$DZ$14,20)</f>
        <v>10</v>
      </c>
      <c r="T214" s="49" t="s">
        <v>10</v>
      </c>
      <c r="U214" s="28">
        <f>VLOOKUP($B$2,Schlüssel!$A$5:$DZ$14,21)</f>
        <v>4</v>
      </c>
      <c r="Z214" s="2"/>
      <c r="AA214" s="28"/>
      <c r="AB214" s="47"/>
      <c r="AC214" s="48" t="s">
        <v>10</v>
      </c>
      <c r="AD214" s="28">
        <f>VLOOKUP($AA212,Schlüssel!$A$5:$DZ$14,13)</f>
        <v>5</v>
      </c>
      <c r="AE214" s="49" t="s">
        <v>10</v>
      </c>
      <c r="AF214" s="28">
        <f>VLOOKUP($AA212,Schlüssel!$A$5:$DZ$14,14)</f>
        <v>10</v>
      </c>
      <c r="AG214" s="49" t="s">
        <v>10</v>
      </c>
      <c r="AH214" s="28">
        <f>VLOOKUP($AA212,Schlüssel!$A$5:$DZ$14,15)</f>
        <v>7</v>
      </c>
      <c r="AI214" s="49" t="s">
        <v>10</v>
      </c>
      <c r="AJ214" s="28">
        <f>VLOOKUP($AA212,Schlüssel!$A$5:$DZ$14,16)</f>
        <v>4</v>
      </c>
      <c r="AK214" s="49" t="s">
        <v>10</v>
      </c>
      <c r="AL214" s="28">
        <f>VLOOKUP($AA212,Schlüssel!$A$5:$DZ$14,17)</f>
        <v>12</v>
      </c>
      <c r="AM214" s="49" t="s">
        <v>10</v>
      </c>
      <c r="AN214" s="28">
        <f>VLOOKUP($AA212,Schlüssel!$A$5:$DZ$14,18)</f>
        <v>8</v>
      </c>
      <c r="AO214" s="49" t="s">
        <v>10</v>
      </c>
      <c r="AP214" s="28">
        <f>VLOOKUP($AA212,Schlüssel!$A$5:$DZ$14,19)</f>
        <v>6</v>
      </c>
      <c r="AQ214" s="49" t="s">
        <v>10</v>
      </c>
      <c r="AR214" s="28">
        <f>VLOOKUP($AA212,Schlüssel!$A$5:$DZ$14,20)</f>
        <v>11</v>
      </c>
      <c r="AS214" s="49" t="s">
        <v>10</v>
      </c>
      <c r="AT214" s="28">
        <f>VLOOKUP($AA212,Schlüssel!$A$5:$DZ$14,21)</f>
        <v>3</v>
      </c>
      <c r="AW214" s="83"/>
      <c r="AX214" s="84"/>
      <c r="BA214" s="149"/>
      <c r="BB214" s="150"/>
      <c r="BC214" s="151"/>
      <c r="BQ214" s="153"/>
      <c r="BR214" s="151"/>
      <c r="BV214" s="151"/>
      <c r="BW214" s="153"/>
      <c r="BZ214" s="151"/>
    </row>
    <row r="215" spans="1:78" ht="20.25" customHeight="1" x14ac:dyDescent="0.25">
      <c r="B215" s="50" t="s">
        <v>1</v>
      </c>
      <c r="C215" s="51"/>
      <c r="D215" s="388" t="s">
        <v>961</v>
      </c>
      <c r="E215" s="389"/>
      <c r="F215" s="388" t="s">
        <v>962</v>
      </c>
      <c r="G215" s="389"/>
      <c r="H215" s="388" t="s">
        <v>963</v>
      </c>
      <c r="I215" s="389"/>
      <c r="J215" s="388" t="s">
        <v>964</v>
      </c>
      <c r="K215" s="389"/>
      <c r="L215" s="388" t="s">
        <v>965</v>
      </c>
      <c r="M215" s="389"/>
      <c r="N215" s="388" t="s">
        <v>966</v>
      </c>
      <c r="O215" s="389"/>
      <c r="P215" s="388" t="s">
        <v>967</v>
      </c>
      <c r="Q215" s="389"/>
      <c r="R215" s="388" t="s">
        <v>968</v>
      </c>
      <c r="S215" s="389"/>
      <c r="T215" s="388" t="s">
        <v>969</v>
      </c>
      <c r="U215" s="389"/>
      <c r="V215" s="416" t="s">
        <v>960</v>
      </c>
      <c r="W215" s="417"/>
      <c r="AA215" s="50" t="s">
        <v>1</v>
      </c>
      <c r="AB215" s="51"/>
      <c r="AC215" s="76" t="s">
        <v>961</v>
      </c>
      <c r="AD215" s="77"/>
      <c r="AE215" s="76" t="s">
        <v>962</v>
      </c>
      <c r="AF215" s="77"/>
      <c r="AG215" s="76" t="s">
        <v>963</v>
      </c>
      <c r="AH215" s="77"/>
      <c r="AI215" s="76" t="s">
        <v>964</v>
      </c>
      <c r="AJ215" s="77"/>
      <c r="AK215" s="76" t="s">
        <v>965</v>
      </c>
      <c r="AL215" s="77"/>
      <c r="AM215" s="76" t="s">
        <v>966</v>
      </c>
      <c r="AN215" s="77"/>
      <c r="AO215" s="76" t="s">
        <v>967</v>
      </c>
      <c r="AP215" s="77"/>
      <c r="AQ215" s="76" t="s">
        <v>968</v>
      </c>
      <c r="AR215" s="77"/>
      <c r="AS215" s="76" t="s">
        <v>969</v>
      </c>
      <c r="AT215" s="86"/>
      <c r="AU215" s="87" t="s">
        <v>960</v>
      </c>
      <c r="AV215" s="88"/>
      <c r="AW215" s="83"/>
      <c r="AX215" s="84"/>
      <c r="BA215" s="149"/>
      <c r="BB215" s="150"/>
      <c r="BC215" s="151"/>
      <c r="BQ215" s="153"/>
      <c r="BR215" s="151"/>
      <c r="BV215" s="151"/>
      <c r="BZ215" s="151"/>
    </row>
    <row r="216" spans="1:78" ht="15" customHeight="1" thickBot="1" x14ac:dyDescent="0.3">
      <c r="B216" s="52" t="s">
        <v>970</v>
      </c>
      <c r="C216" s="53" t="s">
        <v>971</v>
      </c>
      <c r="D216" s="54" t="s">
        <v>972</v>
      </c>
      <c r="E216" s="54" t="s">
        <v>973</v>
      </c>
      <c r="F216" s="54" t="s">
        <v>972</v>
      </c>
      <c r="G216" s="54" t="s">
        <v>973</v>
      </c>
      <c r="H216" s="54" t="s">
        <v>972</v>
      </c>
      <c r="I216" s="54" t="s">
        <v>973</v>
      </c>
      <c r="J216" s="54" t="s">
        <v>972</v>
      </c>
      <c r="K216" s="54" t="s">
        <v>973</v>
      </c>
      <c r="L216" s="54" t="s">
        <v>972</v>
      </c>
      <c r="M216" s="54" t="s">
        <v>973</v>
      </c>
      <c r="N216" s="54" t="s">
        <v>972</v>
      </c>
      <c r="O216" s="54" t="s">
        <v>973</v>
      </c>
      <c r="P216" s="54" t="s">
        <v>972</v>
      </c>
      <c r="Q216" s="54" t="s">
        <v>973</v>
      </c>
      <c r="R216" s="54" t="s">
        <v>972</v>
      </c>
      <c r="S216" s="54" t="s">
        <v>973</v>
      </c>
      <c r="T216" s="54" t="s">
        <v>972</v>
      </c>
      <c r="U216" s="54" t="s">
        <v>973</v>
      </c>
      <c r="V216" s="54" t="s">
        <v>972</v>
      </c>
      <c r="W216" s="55" t="s">
        <v>973</v>
      </c>
      <c r="AA216" s="52" t="s">
        <v>970</v>
      </c>
      <c r="AB216" s="53" t="s">
        <v>971</v>
      </c>
      <c r="AC216" s="54" t="s">
        <v>972</v>
      </c>
      <c r="AD216" s="54" t="s">
        <v>973</v>
      </c>
      <c r="AE216" s="54" t="s">
        <v>972</v>
      </c>
      <c r="AF216" s="54" t="s">
        <v>973</v>
      </c>
      <c r="AG216" s="54" t="s">
        <v>972</v>
      </c>
      <c r="AH216" s="54" t="s">
        <v>973</v>
      </c>
      <c r="AI216" s="54" t="s">
        <v>972</v>
      </c>
      <c r="AJ216" s="54" t="s">
        <v>973</v>
      </c>
      <c r="AK216" s="54" t="s">
        <v>972</v>
      </c>
      <c r="AL216" s="54" t="s">
        <v>973</v>
      </c>
      <c r="AM216" s="54" t="s">
        <v>972</v>
      </c>
      <c r="AN216" s="54" t="s">
        <v>973</v>
      </c>
      <c r="AO216" s="54" t="s">
        <v>972</v>
      </c>
      <c r="AP216" s="54" t="s">
        <v>973</v>
      </c>
      <c r="AQ216" s="54" t="s">
        <v>972</v>
      </c>
      <c r="AR216" s="54" t="s">
        <v>973</v>
      </c>
      <c r="AS216" s="54" t="s">
        <v>972</v>
      </c>
      <c r="AT216" s="89" t="s">
        <v>973</v>
      </c>
      <c r="AU216" s="52" t="s">
        <v>972</v>
      </c>
      <c r="AV216" s="55" t="s">
        <v>973</v>
      </c>
      <c r="AW216" s="83"/>
      <c r="AX216" s="84"/>
      <c r="BA216" s="149"/>
      <c r="BB216" s="150"/>
      <c r="BC216" s="151"/>
      <c r="BQ216" s="153"/>
      <c r="BR216" s="151"/>
      <c r="BV216" s="151"/>
      <c r="BZ216" s="151"/>
    </row>
    <row r="217" spans="1:78" ht="17.100000000000001" customHeight="1" x14ac:dyDescent="0.25">
      <c r="A217" s="413" t="s">
        <v>0</v>
      </c>
      <c r="B217" s="56" t="str">
        <f>IF(AA217=0,"",AA217)</f>
        <v>Schütze Oliver</v>
      </c>
      <c r="C217" s="57">
        <f>IF(AB217=0,"",AB217)</f>
        <v>38550</v>
      </c>
      <c r="D217" s="58">
        <f>IF(AC217=0,"",AC217)</f>
        <v>195</v>
      </c>
      <c r="E217" s="397">
        <f>IF(AD217="","",AD217)</f>
        <v>1</v>
      </c>
      <c r="F217" s="58">
        <f t="shared" ref="F217:F230" si="257">IF(AE217=0,"",AE217)</f>
        <v>196</v>
      </c>
      <c r="G217" s="397">
        <f>IF(AF217="","",AF217)</f>
        <v>1</v>
      </c>
      <c r="H217" s="58">
        <f t="shared" ref="H217:H230" si="258">IF(AG217=0,"",AG217)</f>
        <v>202</v>
      </c>
      <c r="I217" s="397">
        <f>IF(AH217="","",AH217)</f>
        <v>1</v>
      </c>
      <c r="J217" s="58">
        <f t="shared" ref="J217:J230" si="259">IF(AI217=0,"",AI217)</f>
        <v>189</v>
      </c>
      <c r="K217" s="397">
        <f>IF(AJ217="","",AJ217)</f>
        <v>0</v>
      </c>
      <c r="L217" s="58">
        <f t="shared" ref="L217:L230" si="260">IF(AK217=0,"",AK217)</f>
        <v>203</v>
      </c>
      <c r="M217" s="397">
        <f>IF(AL217="","",AL217)</f>
        <v>1</v>
      </c>
      <c r="N217" s="58">
        <f>IF(AM217=0,"",AM217)</f>
        <v>208</v>
      </c>
      <c r="O217" s="397">
        <f>IF(AN217="","",AN217)</f>
        <v>1</v>
      </c>
      <c r="P217" s="58">
        <f t="shared" ref="P217:P230" si="261">IF(AO217=0,"",AO217)</f>
        <v>222</v>
      </c>
      <c r="Q217" s="397">
        <f>IF(AP217="","",AP217)</f>
        <v>1</v>
      </c>
      <c r="R217" s="58">
        <f t="shared" ref="R217:R230" si="262">IF(AQ217=0,"",AQ217)</f>
        <v>181</v>
      </c>
      <c r="S217" s="397">
        <f>IF(AR217="","",AR217)</f>
        <v>1</v>
      </c>
      <c r="T217" s="58">
        <f t="shared" ref="T217:T230" si="263">IF(AS217=0,"",AS217)</f>
        <v>165</v>
      </c>
      <c r="U217" s="397">
        <f>IF(AT217="","",AT217)</f>
        <v>1</v>
      </c>
      <c r="V217" s="58">
        <f t="shared" ref="V217:V230" si="264">IF(AU217=0,"",AU217)</f>
        <v>1761</v>
      </c>
      <c r="W217" s="397">
        <f>IF(AV217="","",AV217)</f>
        <v>8</v>
      </c>
      <c r="Z217" s="405" t="s">
        <v>0</v>
      </c>
      <c r="AA217" s="272" t="str">
        <f>IF(AB217=0,"",_xlfn.CONCAT(VLOOKUP(AB217,Starter!A:C,2,0)))</f>
        <v>Schütze Oliver</v>
      </c>
      <c r="AB217" s="124">
        <v>38550</v>
      </c>
      <c r="AC217" s="129">
        <v>195</v>
      </c>
      <c r="AD217" s="163">
        <f>IF(SUM(AC217:AC219)+AC235=0,0,IF(SUM(ABS(AC217),ABS(AC218),ABS(AC219))=AC235,0.5,IF(SUM(ABS(AC217),ABS(AC218),ABS(AC219))&gt;AC235,1,0)))</f>
        <v>1</v>
      </c>
      <c r="AE217" s="132">
        <v>196</v>
      </c>
      <c r="AF217" s="91">
        <f>IF(SUM(AE217:AE219)+AE235=0,0,IF(SUM(ABS(AE217),ABS(AE218),ABS(AE219))=AE235,0.5,IF(SUM(ABS(AE217),ABS(AE218),ABS(AE219))&gt;AE235,1,0)))</f>
        <v>1</v>
      </c>
      <c r="AG217" s="129">
        <v>202</v>
      </c>
      <c r="AH217" s="91">
        <f>IF(SUM(AG217:AG219)+AG235=0,0,IF(SUM(ABS(AG217),ABS(AG218),ABS(AG219))=AG235,0.5,IF(SUM(ABS(AG217),ABS(AG218),ABS(AG219))&gt;AG235,1,0)))</f>
        <v>1</v>
      </c>
      <c r="AI217" s="129">
        <v>189</v>
      </c>
      <c r="AJ217" s="91">
        <f>IF(SUM(AI217:AI219)+AI235=0,0,IF(SUM(ABS(AI217),ABS(AI218),ABS(AI219))=AI235,0.5,IF(SUM(ABS(AI217),ABS(AI218),ABS(AI219))&gt;AI235,1,0)))</f>
        <v>0</v>
      </c>
      <c r="AK217" s="129">
        <v>203</v>
      </c>
      <c r="AL217" s="91">
        <f>IF(SUM(AK217:AK219)+AK235=0,0,IF(SUM(ABS(AK217),ABS(AK218),ABS(AK219))=AK235,0.5,IF(SUM(ABS(AK217),ABS(AK218),ABS(AK219))&gt;AK235,1,0)))</f>
        <v>1</v>
      </c>
      <c r="AM217" s="129">
        <v>208</v>
      </c>
      <c r="AN217" s="91">
        <f>IF(SUM(AM217:AM219)+AM235=0,0,IF(SUM(ABS(AM217),ABS(AM218),ABS(AM219))=AM235,0.5,IF(SUM(ABS(AM217),ABS(AM218),ABS(AM219))&gt;AM235,1,0)))</f>
        <v>1</v>
      </c>
      <c r="AO217" s="129">
        <v>222</v>
      </c>
      <c r="AP217" s="91">
        <f>IF(SUM(AO217:AO219)+AO235=0,0,IF(SUM(ABS(AO217),ABS(AO218),ABS(AO219))=AO235,0.5,IF(SUM(ABS(AO217),ABS(AO218),ABS(AO219))&gt;AO235,1,0)))</f>
        <v>1</v>
      </c>
      <c r="AQ217" s="129">
        <v>181</v>
      </c>
      <c r="AR217" s="91">
        <f>IF(SUM(AQ217:AQ219)+AQ235=0,0,IF(SUM(ABS(AQ217),ABS(AQ218),ABS(AQ219))=AQ235,0.5,IF(SUM(ABS(AQ217),ABS(AQ218),ABS(AQ219))&gt;AQ235,1,0)))</f>
        <v>1</v>
      </c>
      <c r="AS217" s="129">
        <v>165</v>
      </c>
      <c r="AT217" s="91">
        <f>IF(SUM(AS217:AS219)+AS235=0,0,IF(SUM(ABS(AS217),ABS(AS218),ABS(AS219))=AS235,0.5,IF(SUM(ABS(AS217),ABS(AS218),ABS(AS219))&gt;AS235,1,0)))</f>
        <v>1</v>
      </c>
      <c r="AU217" s="92">
        <f t="shared" ref="AU217:AU228" si="265">ABS(SUM(AC217:AC217))+ABS(SUM(AE217:AE217))+ABS(SUM(AG217:AG217))+ABS(SUM(AI217:AI217))+ABS(SUM(AK217:AK217))+ABS(SUM(AM217:AM217))+ABS(SUM(AO217:AO217))+ABS(SUM(AQ217:AQ217))+ABS(SUM(AS217:AS217))</f>
        <v>1761</v>
      </c>
      <c r="AV217" s="93">
        <f>SUM(AD217+AF217+AH217+AJ217+AL217+AN217+AP217+AR217+AT217)</f>
        <v>8</v>
      </c>
      <c r="AW217" s="83"/>
      <c r="AX217" s="84"/>
      <c r="AZ217" s="47"/>
      <c r="BA217" s="149"/>
      <c r="BB217" s="150"/>
      <c r="BC217" s="151"/>
      <c r="BD217" s="154">
        <f>+AB217</f>
        <v>38550</v>
      </c>
      <c r="BE217" s="150">
        <f>+AU217</f>
        <v>1761</v>
      </c>
      <c r="BF217" s="152">
        <f>COUNT(BH217:BP217)</f>
        <v>9</v>
      </c>
      <c r="BG217" s="152">
        <f>COUNTIF(BH217:BP217,"&gt;0")</f>
        <v>9</v>
      </c>
      <c r="BH217" s="152">
        <f t="shared" ref="BH217:BH228" si="266">IF(AC217=0,"",AC217)</f>
        <v>195</v>
      </c>
      <c r="BI217" s="152">
        <f t="shared" ref="BI217:BI228" si="267">IF(AE217=0,"",AE217)</f>
        <v>196</v>
      </c>
      <c r="BJ217" s="152">
        <f t="shared" ref="BJ217:BJ228" si="268">IF(AG217=0,"",AG217)</f>
        <v>202</v>
      </c>
      <c r="BK217" s="152">
        <f t="shared" ref="BK217:BK228" si="269">IF(AI217=0,"",AI217)</f>
        <v>189</v>
      </c>
      <c r="BL217" s="152">
        <f t="shared" ref="BL217:BL228" si="270">IF(AK217=0,"",AK217)</f>
        <v>203</v>
      </c>
      <c r="BM217" s="152">
        <f t="shared" ref="BM217:BM228" si="271">IF(AM217=0,"",AM217)</f>
        <v>208</v>
      </c>
      <c r="BN217" s="152">
        <f t="shared" ref="BN217:BN228" si="272">IF(AO217=0,"",AO217)</f>
        <v>222</v>
      </c>
      <c r="BO217" s="152">
        <f t="shared" ref="BO217:BO228" si="273">IF(AQ217=0,"",AQ217)</f>
        <v>181</v>
      </c>
      <c r="BP217" s="152">
        <f t="shared" ref="BP217:BP228" si="274">IF(AS217=0,"",AS217)</f>
        <v>165</v>
      </c>
      <c r="BQ217" s="153"/>
      <c r="BR217" s="151"/>
      <c r="BS217" s="152">
        <f>MAX(BH217:BP217)</f>
        <v>222</v>
      </c>
      <c r="BT217" s="152">
        <f>IF(BS217&lt;MAX(BS:BS),0,BS217+ROW()/1000000000)</f>
        <v>0</v>
      </c>
      <c r="BU217" s="152" t="str">
        <f>+AA213</f>
        <v>Schanzer Ingolstadt 1</v>
      </c>
      <c r="BV217" s="151">
        <f>RANK(BT217,BT:BT)</f>
        <v>2</v>
      </c>
      <c r="BW217" s="152">
        <f>SUMIF(BH217:BP217,"&gt;0")</f>
        <v>1761</v>
      </c>
      <c r="BX217" s="152">
        <f>IF(COUNTIF(BH217:BP217,"&gt;0")&lt;Spielorte!$A$23,0,BE217/Spielorte!$A$23)</f>
        <v>195.66666666666666</v>
      </c>
      <c r="BY217" s="152">
        <f>IF(BX217&lt;MAX(BX:BX),0,BX217+ROW()/1000000000)</f>
        <v>0</v>
      </c>
      <c r="BZ217" s="151">
        <f t="shared" ref="BZ217:BZ228" si="275">IF(BY217=0,0,RANK(BY217,BY:BY))</f>
        <v>0</v>
      </c>
    </row>
    <row r="218" spans="1:78" ht="17.100000000000001" customHeight="1" x14ac:dyDescent="0.25">
      <c r="A218" s="414"/>
      <c r="B218" s="59" t="str">
        <f t="shared" ref="B218:B225" si="276">IF(AA218=0,"",AA218)</f>
        <v/>
      </c>
      <c r="C218" s="60" t="str">
        <f t="shared" ref="C218:C230" si="277">IF(AB218=0,"",AB218)</f>
        <v/>
      </c>
      <c r="D218" s="61" t="str">
        <f t="shared" ref="D218:D230" si="278">IF(AC218=0,"",AC218)</f>
        <v/>
      </c>
      <c r="E218" s="398"/>
      <c r="F218" s="61" t="str">
        <f t="shared" si="257"/>
        <v/>
      </c>
      <c r="G218" s="398"/>
      <c r="H218" s="61" t="str">
        <f t="shared" si="258"/>
        <v/>
      </c>
      <c r="I218" s="398"/>
      <c r="J218" s="61" t="str">
        <f t="shared" si="259"/>
        <v/>
      </c>
      <c r="K218" s="398"/>
      <c r="L218" s="61" t="str">
        <f t="shared" si="260"/>
        <v/>
      </c>
      <c r="M218" s="398"/>
      <c r="N218" s="61" t="str">
        <f t="shared" ref="N218:N230" si="279">IF(AM218=0,"",AM218)</f>
        <v/>
      </c>
      <c r="O218" s="398"/>
      <c r="P218" s="61" t="str">
        <f t="shared" si="261"/>
        <v/>
      </c>
      <c r="Q218" s="398"/>
      <c r="R218" s="61" t="str">
        <f t="shared" si="262"/>
        <v/>
      </c>
      <c r="S218" s="398"/>
      <c r="T218" s="61" t="str">
        <f t="shared" si="263"/>
        <v/>
      </c>
      <c r="U218" s="398"/>
      <c r="V218" s="61" t="str">
        <f t="shared" si="264"/>
        <v/>
      </c>
      <c r="W218" s="398"/>
      <c r="Z218" s="406"/>
      <c r="AA218" s="90" t="str">
        <f>IF(AB218=0,"",_xlfn.CONCAT(VLOOKUP(AB218,Starter!A:C,2,0)))</f>
        <v/>
      </c>
      <c r="AB218" s="80"/>
      <c r="AC218" s="130"/>
      <c r="AD218" s="94"/>
      <c r="AE218" s="130"/>
      <c r="AF218" s="94"/>
      <c r="AG218" s="130"/>
      <c r="AH218" s="94"/>
      <c r="AI218" s="130"/>
      <c r="AJ218" s="94"/>
      <c r="AK218" s="130"/>
      <c r="AL218" s="94"/>
      <c r="AM218" s="130"/>
      <c r="AN218" s="94"/>
      <c r="AO218" s="130"/>
      <c r="AP218" s="94"/>
      <c r="AQ218" s="130"/>
      <c r="AR218" s="94"/>
      <c r="AS218" s="130"/>
      <c r="AT218" s="94"/>
      <c r="AU218" s="95">
        <f t="shared" si="265"/>
        <v>0</v>
      </c>
      <c r="AV218" s="96"/>
      <c r="AW218" s="83"/>
      <c r="AX218" s="84"/>
      <c r="AZ218" s="47"/>
      <c r="BA218" s="149"/>
      <c r="BB218" s="150"/>
      <c r="BC218" s="151"/>
      <c r="BD218" s="154">
        <f t="shared" ref="BD218:BD228" si="280">+AB218</f>
        <v>0</v>
      </c>
      <c r="BE218" s="150">
        <f t="shared" ref="BE218:BE228" si="281">+AU218</f>
        <v>0</v>
      </c>
      <c r="BF218" s="152">
        <f t="shared" ref="BF218:BF228" si="282">COUNT(BH218:BP218)</f>
        <v>0</v>
      </c>
      <c r="BG218" s="152">
        <f t="shared" ref="BG218:BG228" si="283">COUNTIF(BH218:BP218,"&gt;0")</f>
        <v>0</v>
      </c>
      <c r="BH218" s="152" t="str">
        <f t="shared" si="266"/>
        <v/>
      </c>
      <c r="BI218" s="152" t="str">
        <f t="shared" si="267"/>
        <v/>
      </c>
      <c r="BJ218" s="152" t="str">
        <f t="shared" si="268"/>
        <v/>
      </c>
      <c r="BK218" s="152" t="str">
        <f t="shared" si="269"/>
        <v/>
      </c>
      <c r="BL218" s="152" t="str">
        <f t="shared" si="270"/>
        <v/>
      </c>
      <c r="BM218" s="152" t="str">
        <f t="shared" si="271"/>
        <v/>
      </c>
      <c r="BN218" s="152" t="str">
        <f t="shared" si="272"/>
        <v/>
      </c>
      <c r="BO218" s="152" t="str">
        <f t="shared" si="273"/>
        <v/>
      </c>
      <c r="BP218" s="152" t="str">
        <f t="shared" si="274"/>
        <v/>
      </c>
      <c r="BQ218" s="153"/>
      <c r="BR218" s="151"/>
      <c r="BS218" s="152">
        <f t="shared" ref="BS218:BS228" si="284">MAX(BH218:BP218)</f>
        <v>0</v>
      </c>
      <c r="BT218" s="152">
        <f t="shared" ref="BT218:BT228" si="285">IF(BS218&lt;MAX(BS:BS),0,BS218+ROW()/1000000000)</f>
        <v>0</v>
      </c>
      <c r="BU218" s="152" t="str">
        <f t="shared" ref="BU218:BU228" si="286">+BU217</f>
        <v>Schanzer Ingolstadt 1</v>
      </c>
      <c r="BV218" s="151">
        <f t="shared" ref="BV218:BV228" si="287">RANK(BT218,BT:BT)</f>
        <v>2</v>
      </c>
      <c r="BW218" s="152">
        <f t="shared" ref="BW218:BW228" si="288">SUMIF(BH218:BP218,"&gt;0")</f>
        <v>0</v>
      </c>
      <c r="BX218" s="152">
        <f>IF(COUNTIF(BH218:BP218,"&gt;0")&lt;Spielorte!$A$23,0,BE218/Spielorte!$A$23)</f>
        <v>0</v>
      </c>
      <c r="BY218" s="152">
        <f t="shared" ref="BY218:BY228" si="289">IF(BX218&lt;MAX(BX:BX),0,BX218+ROW()/1000000000)</f>
        <v>0</v>
      </c>
      <c r="BZ218" s="151">
        <f t="shared" si="275"/>
        <v>0</v>
      </c>
    </row>
    <row r="219" spans="1:78" ht="17.100000000000001" customHeight="1" thickBot="1" x14ac:dyDescent="0.3">
      <c r="A219" s="415"/>
      <c r="B219" s="62" t="str">
        <f t="shared" si="276"/>
        <v/>
      </c>
      <c r="C219" s="63" t="str">
        <f t="shared" si="277"/>
        <v/>
      </c>
      <c r="D219" s="52" t="str">
        <f t="shared" si="278"/>
        <v/>
      </c>
      <c r="E219" s="399"/>
      <c r="F219" s="52" t="str">
        <f t="shared" si="257"/>
        <v/>
      </c>
      <c r="G219" s="399"/>
      <c r="H219" s="52" t="str">
        <f t="shared" si="258"/>
        <v/>
      </c>
      <c r="I219" s="399"/>
      <c r="J219" s="52" t="str">
        <f t="shared" si="259"/>
        <v/>
      </c>
      <c r="K219" s="399"/>
      <c r="L219" s="52" t="str">
        <f t="shared" si="260"/>
        <v/>
      </c>
      <c r="M219" s="399"/>
      <c r="N219" s="52" t="str">
        <f t="shared" si="279"/>
        <v/>
      </c>
      <c r="O219" s="399"/>
      <c r="P219" s="52" t="str">
        <f t="shared" si="261"/>
        <v/>
      </c>
      <c r="Q219" s="399"/>
      <c r="R219" s="52" t="str">
        <f t="shared" si="262"/>
        <v/>
      </c>
      <c r="S219" s="399"/>
      <c r="T219" s="52" t="str">
        <f t="shared" si="263"/>
        <v/>
      </c>
      <c r="U219" s="399"/>
      <c r="V219" s="52" t="str">
        <f t="shared" si="264"/>
        <v/>
      </c>
      <c r="W219" s="399"/>
      <c r="Z219" s="407"/>
      <c r="AA219" s="99" t="str">
        <f>IF(AB219=0,"",_xlfn.CONCAT(VLOOKUP(AB219,Starter!A:C,2,0)))</f>
        <v/>
      </c>
      <c r="AB219" s="82"/>
      <c r="AC219" s="131"/>
      <c r="AD219" s="94"/>
      <c r="AE219" s="131"/>
      <c r="AF219" s="94"/>
      <c r="AG219" s="131"/>
      <c r="AH219" s="94"/>
      <c r="AI219" s="131"/>
      <c r="AJ219" s="94"/>
      <c r="AK219" s="131"/>
      <c r="AL219" s="94"/>
      <c r="AM219" s="131"/>
      <c r="AN219" s="94"/>
      <c r="AO219" s="131"/>
      <c r="AP219" s="94"/>
      <c r="AQ219" s="131"/>
      <c r="AR219" s="94"/>
      <c r="AS219" s="131"/>
      <c r="AT219" s="94"/>
      <c r="AU219" s="97">
        <f t="shared" si="265"/>
        <v>0</v>
      </c>
      <c r="AV219" s="98"/>
      <c r="AW219" s="83"/>
      <c r="AX219" s="84"/>
      <c r="AZ219" s="47"/>
      <c r="BA219" s="149"/>
      <c r="BB219" s="150"/>
      <c r="BC219" s="151"/>
      <c r="BD219" s="154">
        <f t="shared" si="280"/>
        <v>0</v>
      </c>
      <c r="BE219" s="150">
        <f t="shared" si="281"/>
        <v>0</v>
      </c>
      <c r="BF219" s="152">
        <f t="shared" si="282"/>
        <v>0</v>
      </c>
      <c r="BG219" s="152">
        <f t="shared" si="283"/>
        <v>0</v>
      </c>
      <c r="BH219" s="152" t="str">
        <f t="shared" si="266"/>
        <v/>
      </c>
      <c r="BI219" s="152" t="str">
        <f t="shared" si="267"/>
        <v/>
      </c>
      <c r="BJ219" s="152" t="str">
        <f t="shared" si="268"/>
        <v/>
      </c>
      <c r="BK219" s="152" t="str">
        <f t="shared" si="269"/>
        <v/>
      </c>
      <c r="BL219" s="152" t="str">
        <f t="shared" si="270"/>
        <v/>
      </c>
      <c r="BM219" s="152" t="str">
        <f t="shared" si="271"/>
        <v/>
      </c>
      <c r="BN219" s="152" t="str">
        <f t="shared" si="272"/>
        <v/>
      </c>
      <c r="BO219" s="152" t="str">
        <f t="shared" si="273"/>
        <v/>
      </c>
      <c r="BP219" s="152" t="str">
        <f t="shared" si="274"/>
        <v/>
      </c>
      <c r="BQ219" s="153"/>
      <c r="BR219" s="151"/>
      <c r="BS219" s="152">
        <f t="shared" si="284"/>
        <v>0</v>
      </c>
      <c r="BT219" s="152">
        <f t="shared" si="285"/>
        <v>0</v>
      </c>
      <c r="BU219" s="152" t="str">
        <f t="shared" si="286"/>
        <v>Schanzer Ingolstadt 1</v>
      </c>
      <c r="BV219" s="151">
        <f t="shared" si="287"/>
        <v>2</v>
      </c>
      <c r="BW219" s="152">
        <f t="shared" si="288"/>
        <v>0</v>
      </c>
      <c r="BX219" s="152">
        <f>IF(COUNTIF(BH219:BP219,"&gt;0")&lt;Spielorte!$A$23,0,BE219/Spielorte!$A$23)</f>
        <v>0</v>
      </c>
      <c r="BY219" s="152">
        <f t="shared" si="289"/>
        <v>0</v>
      </c>
      <c r="BZ219" s="151">
        <f t="shared" si="275"/>
        <v>0</v>
      </c>
    </row>
    <row r="220" spans="1:78" ht="17.100000000000001" customHeight="1" x14ac:dyDescent="0.25">
      <c r="A220" s="413" t="s">
        <v>2</v>
      </c>
      <c r="B220" s="56" t="str">
        <f t="shared" si="276"/>
        <v>Hartl Thomas</v>
      </c>
      <c r="C220" s="57">
        <f t="shared" si="277"/>
        <v>38411</v>
      </c>
      <c r="D220" s="58">
        <f t="shared" si="278"/>
        <v>179</v>
      </c>
      <c r="E220" s="397">
        <f>IF(AD220="","",AD220)</f>
        <v>0</v>
      </c>
      <c r="F220" s="58">
        <f t="shared" si="257"/>
        <v>152</v>
      </c>
      <c r="G220" s="397">
        <f>IF(AF220="","",AF220)</f>
        <v>0</v>
      </c>
      <c r="H220" s="58">
        <f t="shared" si="258"/>
        <v>177</v>
      </c>
      <c r="I220" s="397">
        <f>IF(AH220="","",AH220)</f>
        <v>0</v>
      </c>
      <c r="J220" s="58">
        <f t="shared" si="259"/>
        <v>186</v>
      </c>
      <c r="K220" s="397">
        <f>IF(AJ220="","",AJ220)</f>
        <v>1</v>
      </c>
      <c r="L220" s="58">
        <f t="shared" si="260"/>
        <v>156</v>
      </c>
      <c r="M220" s="397">
        <f>IF(AL220="","",AL220)</f>
        <v>0</v>
      </c>
      <c r="N220" s="58">
        <f t="shared" si="279"/>
        <v>189</v>
      </c>
      <c r="O220" s="397">
        <f>IF(AN220="","",AN220)</f>
        <v>0</v>
      </c>
      <c r="P220" s="58">
        <f t="shared" si="261"/>
        <v>135</v>
      </c>
      <c r="Q220" s="397">
        <f>IF(AP220="","",AP220)</f>
        <v>1</v>
      </c>
      <c r="R220" s="58">
        <f t="shared" si="262"/>
        <v>154</v>
      </c>
      <c r="S220" s="397">
        <f>IF(AR220="","",AR220)</f>
        <v>0</v>
      </c>
      <c r="T220" s="58">
        <f t="shared" si="263"/>
        <v>198</v>
      </c>
      <c r="U220" s="397">
        <f>IF(AT220="","",AT220)</f>
        <v>0</v>
      </c>
      <c r="V220" s="58">
        <f t="shared" si="264"/>
        <v>1526</v>
      </c>
      <c r="W220" s="397">
        <f>IF(AV220="","",AV220)</f>
        <v>2</v>
      </c>
      <c r="Z220" s="405" t="s">
        <v>2</v>
      </c>
      <c r="AA220" s="272" t="str">
        <f>IF(AB220=0,"",_xlfn.CONCAT(VLOOKUP(AB220,Starter!A:C,2,0)))</f>
        <v>Hartl Thomas</v>
      </c>
      <c r="AB220" s="81">
        <v>38411</v>
      </c>
      <c r="AC220" s="132">
        <v>179</v>
      </c>
      <c r="AD220" s="91">
        <f>IF(SUM(AC220:AC222)+AC236=0,0,IF(SUM(ABS(AC220),ABS(AC221),ABS(AC222))=AC236,0.5,IF(SUM(ABS(AC220),ABS(AC221),ABS(AC222))&gt;AC236,1,0)))</f>
        <v>0</v>
      </c>
      <c r="AE220" s="132">
        <v>152</v>
      </c>
      <c r="AF220" s="91">
        <f>IF(SUM(AE220:AE222)+AE236=0,0,IF(SUM(ABS(AE220),ABS(AE221),ABS(AE222))=AE236,0.5,IF(SUM(ABS(AE220),ABS(AE221),ABS(AE222))&gt;AE236,1,0)))</f>
        <v>0</v>
      </c>
      <c r="AG220" s="132">
        <v>177</v>
      </c>
      <c r="AH220" s="91">
        <f>IF(SUM(AG220:AG222)+AG236=0,0,IF(SUM(ABS(AG220),ABS(AG221),ABS(AG222))=AG236,0.5,IF(SUM(ABS(AG220),ABS(AG221),ABS(AG222))&gt;AG236,1,0)))</f>
        <v>0</v>
      </c>
      <c r="AI220" s="132">
        <v>186</v>
      </c>
      <c r="AJ220" s="91">
        <f>IF(SUM(AI220:AI222)+AI236=0,0,IF(SUM(ABS(AI220),ABS(AI221),ABS(AI222))=AI236,0.5,IF(SUM(ABS(AI220),ABS(AI221),ABS(AI222))&gt;AI236,1,0)))</f>
        <v>1</v>
      </c>
      <c r="AK220" s="132">
        <v>156</v>
      </c>
      <c r="AL220" s="91">
        <f>IF(SUM(AK220:AK222)+AK236=0,0,IF(SUM(ABS(AK220),ABS(AK221),ABS(AK222))=AK236,0.5,IF(SUM(ABS(AK220),ABS(AK221),ABS(AK222))&gt;AK236,1,0)))</f>
        <v>0</v>
      </c>
      <c r="AM220" s="132">
        <v>189</v>
      </c>
      <c r="AN220" s="91">
        <f>IF(SUM(AM220:AM222)+AM236=0,0,IF(SUM(ABS(AM220),ABS(AM221),ABS(AM222))=AM236,0.5,IF(SUM(ABS(AM220),ABS(AM221),ABS(AM222))&gt;AM236,1,0)))</f>
        <v>0</v>
      </c>
      <c r="AO220" s="132">
        <v>135</v>
      </c>
      <c r="AP220" s="91">
        <f>IF(SUM(AO220:AO222)+AO236=0,0,IF(SUM(ABS(AO220),ABS(AO221),ABS(AO222))=AO236,0.5,IF(SUM(ABS(AO220),ABS(AO221),ABS(AO222))&gt;AO236,1,0)))</f>
        <v>1</v>
      </c>
      <c r="AQ220" s="132">
        <v>154</v>
      </c>
      <c r="AR220" s="91">
        <f>IF(SUM(AQ220:AQ222)+AQ236=0,0,IF(SUM(ABS(AQ220),ABS(AQ221),ABS(AQ222))=AQ236,0.5,IF(SUM(ABS(AQ220),ABS(AQ221),ABS(AQ222))&gt;AQ236,1,0)))</f>
        <v>0</v>
      </c>
      <c r="AS220" s="132">
        <v>198</v>
      </c>
      <c r="AT220" s="91">
        <f>IF(SUM(AS220:AS222)+AS236=0,0,IF(SUM(ABS(AS220),ABS(AS221),ABS(AS222))=AS236,0.5,IF(SUM(ABS(AS220),ABS(AS221),ABS(AS222))&gt;AS236,1,0)))</f>
        <v>0</v>
      </c>
      <c r="AU220" s="92">
        <f t="shared" si="265"/>
        <v>1526</v>
      </c>
      <c r="AV220" s="93">
        <f>SUM(AD220+AF220+AH220+AJ220+AL220+AN220+AP220+AR220+AT220)</f>
        <v>2</v>
      </c>
      <c r="AW220" s="83"/>
      <c r="AX220" s="84"/>
      <c r="AZ220" s="47"/>
      <c r="BA220" s="149"/>
      <c r="BB220" s="150"/>
      <c r="BC220" s="151"/>
      <c r="BD220" s="154">
        <f t="shared" si="280"/>
        <v>38411</v>
      </c>
      <c r="BE220" s="150">
        <f t="shared" si="281"/>
        <v>1526</v>
      </c>
      <c r="BF220" s="152">
        <f t="shared" si="282"/>
        <v>9</v>
      </c>
      <c r="BG220" s="152">
        <f t="shared" si="283"/>
        <v>9</v>
      </c>
      <c r="BH220" s="152">
        <f t="shared" si="266"/>
        <v>179</v>
      </c>
      <c r="BI220" s="152">
        <f t="shared" si="267"/>
        <v>152</v>
      </c>
      <c r="BJ220" s="152">
        <f t="shared" si="268"/>
        <v>177</v>
      </c>
      <c r="BK220" s="152">
        <f t="shared" si="269"/>
        <v>186</v>
      </c>
      <c r="BL220" s="152">
        <f t="shared" si="270"/>
        <v>156</v>
      </c>
      <c r="BM220" s="152">
        <f t="shared" si="271"/>
        <v>189</v>
      </c>
      <c r="BN220" s="152">
        <f t="shared" si="272"/>
        <v>135</v>
      </c>
      <c r="BO220" s="152">
        <f t="shared" si="273"/>
        <v>154</v>
      </c>
      <c r="BP220" s="152">
        <f t="shared" si="274"/>
        <v>198</v>
      </c>
      <c r="BQ220" s="153"/>
      <c r="BR220" s="151"/>
      <c r="BS220" s="152">
        <f t="shared" si="284"/>
        <v>198</v>
      </c>
      <c r="BT220" s="152">
        <f t="shared" si="285"/>
        <v>0</v>
      </c>
      <c r="BU220" s="152" t="str">
        <f t="shared" si="286"/>
        <v>Schanzer Ingolstadt 1</v>
      </c>
      <c r="BV220" s="151">
        <f t="shared" si="287"/>
        <v>2</v>
      </c>
      <c r="BW220" s="152">
        <f t="shared" si="288"/>
        <v>1526</v>
      </c>
      <c r="BX220" s="152">
        <f>IF(COUNTIF(BH220:BP220,"&gt;0")&lt;Spielorte!$A$23,0,BE220/Spielorte!$A$23)</f>
        <v>169.55555555555554</v>
      </c>
      <c r="BY220" s="152">
        <f t="shared" si="289"/>
        <v>0</v>
      </c>
      <c r="BZ220" s="151">
        <f t="shared" si="275"/>
        <v>0</v>
      </c>
    </row>
    <row r="221" spans="1:78" ht="17.100000000000001" customHeight="1" x14ac:dyDescent="0.25">
      <c r="A221" s="414"/>
      <c r="B221" s="59" t="str">
        <f t="shared" si="276"/>
        <v/>
      </c>
      <c r="C221" s="60" t="str">
        <f t="shared" si="277"/>
        <v/>
      </c>
      <c r="D221" s="61" t="str">
        <f t="shared" si="278"/>
        <v/>
      </c>
      <c r="E221" s="398"/>
      <c r="F221" s="61" t="str">
        <f t="shared" si="257"/>
        <v/>
      </c>
      <c r="G221" s="398"/>
      <c r="H221" s="61" t="str">
        <f t="shared" si="258"/>
        <v/>
      </c>
      <c r="I221" s="398"/>
      <c r="J221" s="61" t="str">
        <f t="shared" si="259"/>
        <v/>
      </c>
      <c r="K221" s="398"/>
      <c r="L221" s="61" t="str">
        <f t="shared" si="260"/>
        <v/>
      </c>
      <c r="M221" s="398"/>
      <c r="N221" s="61" t="str">
        <f t="shared" si="279"/>
        <v/>
      </c>
      <c r="O221" s="398"/>
      <c r="P221" s="61" t="str">
        <f t="shared" si="261"/>
        <v/>
      </c>
      <c r="Q221" s="398"/>
      <c r="R221" s="61" t="str">
        <f t="shared" si="262"/>
        <v/>
      </c>
      <c r="S221" s="398"/>
      <c r="T221" s="61" t="str">
        <f t="shared" si="263"/>
        <v/>
      </c>
      <c r="U221" s="398"/>
      <c r="V221" s="61" t="str">
        <f t="shared" si="264"/>
        <v/>
      </c>
      <c r="W221" s="398"/>
      <c r="Z221" s="406"/>
      <c r="AA221" s="90" t="str">
        <f>IF(AB221=0,"",_xlfn.CONCAT(VLOOKUP(AB221,Starter!A:C,2,0)))</f>
        <v/>
      </c>
      <c r="AB221" s="80"/>
      <c r="AC221" s="130"/>
      <c r="AD221" s="94"/>
      <c r="AE221" s="130"/>
      <c r="AF221" s="94"/>
      <c r="AG221" s="130"/>
      <c r="AH221" s="94"/>
      <c r="AI221" s="130"/>
      <c r="AJ221" s="94"/>
      <c r="AK221" s="130"/>
      <c r="AL221" s="94"/>
      <c r="AM221" s="130"/>
      <c r="AN221" s="94"/>
      <c r="AO221" s="134"/>
      <c r="AP221" s="94"/>
      <c r="AQ221" s="134"/>
      <c r="AR221" s="94"/>
      <c r="AS221" s="134"/>
      <c r="AT221" s="94"/>
      <c r="AU221" s="95">
        <f t="shared" si="265"/>
        <v>0</v>
      </c>
      <c r="AV221" s="96"/>
      <c r="AW221" s="83"/>
      <c r="AX221" s="84"/>
      <c r="AZ221" s="47"/>
      <c r="BA221" s="149"/>
      <c r="BB221" s="150"/>
      <c r="BC221" s="151"/>
      <c r="BD221" s="154">
        <f t="shared" si="280"/>
        <v>0</v>
      </c>
      <c r="BE221" s="150">
        <f t="shared" si="281"/>
        <v>0</v>
      </c>
      <c r="BF221" s="152">
        <f t="shared" si="282"/>
        <v>0</v>
      </c>
      <c r="BG221" s="152">
        <f t="shared" si="283"/>
        <v>0</v>
      </c>
      <c r="BH221" s="152" t="str">
        <f t="shared" si="266"/>
        <v/>
      </c>
      <c r="BI221" s="152" t="str">
        <f t="shared" si="267"/>
        <v/>
      </c>
      <c r="BJ221" s="152" t="str">
        <f t="shared" si="268"/>
        <v/>
      </c>
      <c r="BK221" s="152" t="str">
        <f t="shared" si="269"/>
        <v/>
      </c>
      <c r="BL221" s="152" t="str">
        <f t="shared" si="270"/>
        <v/>
      </c>
      <c r="BM221" s="152" t="str">
        <f t="shared" si="271"/>
        <v/>
      </c>
      <c r="BN221" s="152" t="str">
        <f t="shared" si="272"/>
        <v/>
      </c>
      <c r="BO221" s="152" t="str">
        <f t="shared" si="273"/>
        <v/>
      </c>
      <c r="BP221" s="152" t="str">
        <f t="shared" si="274"/>
        <v/>
      </c>
      <c r="BQ221" s="153"/>
      <c r="BR221" s="151"/>
      <c r="BS221" s="152">
        <f t="shared" si="284"/>
        <v>0</v>
      </c>
      <c r="BT221" s="152">
        <f t="shared" si="285"/>
        <v>0</v>
      </c>
      <c r="BU221" s="152" t="str">
        <f t="shared" si="286"/>
        <v>Schanzer Ingolstadt 1</v>
      </c>
      <c r="BV221" s="151">
        <f t="shared" si="287"/>
        <v>2</v>
      </c>
      <c r="BW221" s="152">
        <f t="shared" si="288"/>
        <v>0</v>
      </c>
      <c r="BX221" s="152">
        <f>IF(COUNTIF(BH221:BP221,"&gt;0")&lt;Spielorte!$A$23,0,BE221/Spielorte!$A$23)</f>
        <v>0</v>
      </c>
      <c r="BY221" s="152">
        <f t="shared" si="289"/>
        <v>0</v>
      </c>
      <c r="BZ221" s="151">
        <f t="shared" si="275"/>
        <v>0</v>
      </c>
    </row>
    <row r="222" spans="1:78" ht="17.100000000000001" customHeight="1" thickBot="1" x14ac:dyDescent="0.3">
      <c r="A222" s="415"/>
      <c r="B222" s="62" t="str">
        <f t="shared" si="276"/>
        <v/>
      </c>
      <c r="C222" s="63" t="str">
        <f t="shared" si="277"/>
        <v/>
      </c>
      <c r="D222" s="52" t="str">
        <f t="shared" si="278"/>
        <v/>
      </c>
      <c r="E222" s="399"/>
      <c r="F222" s="52" t="str">
        <f t="shared" si="257"/>
        <v/>
      </c>
      <c r="G222" s="399"/>
      <c r="H222" s="52" t="str">
        <f t="shared" si="258"/>
        <v/>
      </c>
      <c r="I222" s="399"/>
      <c r="J222" s="52" t="str">
        <f t="shared" si="259"/>
        <v/>
      </c>
      <c r="K222" s="399"/>
      <c r="L222" s="52" t="str">
        <f t="shared" si="260"/>
        <v/>
      </c>
      <c r="M222" s="399"/>
      <c r="N222" s="52" t="str">
        <f t="shared" si="279"/>
        <v/>
      </c>
      <c r="O222" s="399"/>
      <c r="P222" s="52" t="str">
        <f t="shared" si="261"/>
        <v/>
      </c>
      <c r="Q222" s="399"/>
      <c r="R222" s="52" t="str">
        <f t="shared" si="262"/>
        <v/>
      </c>
      <c r="S222" s="399"/>
      <c r="T222" s="52" t="str">
        <f t="shared" si="263"/>
        <v/>
      </c>
      <c r="U222" s="399"/>
      <c r="V222" s="52" t="str">
        <f t="shared" si="264"/>
        <v/>
      </c>
      <c r="W222" s="399"/>
      <c r="Z222" s="407"/>
      <c r="AA222" s="99" t="str">
        <f>IF(AB222=0,"",_xlfn.CONCAT(VLOOKUP(AB222,Starter!A:C,2,0)))</f>
        <v/>
      </c>
      <c r="AB222" s="82"/>
      <c r="AC222" s="133"/>
      <c r="AD222" s="100"/>
      <c r="AE222" s="133"/>
      <c r="AF222" s="100"/>
      <c r="AG222" s="133"/>
      <c r="AH222" s="100"/>
      <c r="AI222" s="133"/>
      <c r="AJ222" s="100"/>
      <c r="AK222" s="133"/>
      <c r="AL222" s="100"/>
      <c r="AM222" s="133"/>
      <c r="AN222" s="100"/>
      <c r="AO222" s="133"/>
      <c r="AP222" s="100"/>
      <c r="AQ222" s="133"/>
      <c r="AR222" s="100"/>
      <c r="AS222" s="133"/>
      <c r="AT222" s="100"/>
      <c r="AU222" s="97">
        <f t="shared" si="265"/>
        <v>0</v>
      </c>
      <c r="AV222" s="98"/>
      <c r="AW222" s="83"/>
      <c r="AX222" s="84"/>
      <c r="AZ222" s="47"/>
      <c r="BA222" s="149"/>
      <c r="BB222" s="150"/>
      <c r="BC222" s="151"/>
      <c r="BD222" s="154">
        <f t="shared" si="280"/>
        <v>0</v>
      </c>
      <c r="BE222" s="150">
        <f t="shared" si="281"/>
        <v>0</v>
      </c>
      <c r="BF222" s="152">
        <f t="shared" si="282"/>
        <v>0</v>
      </c>
      <c r="BG222" s="152">
        <f t="shared" si="283"/>
        <v>0</v>
      </c>
      <c r="BH222" s="152" t="str">
        <f t="shared" si="266"/>
        <v/>
      </c>
      <c r="BI222" s="152" t="str">
        <f t="shared" si="267"/>
        <v/>
      </c>
      <c r="BJ222" s="152" t="str">
        <f t="shared" si="268"/>
        <v/>
      </c>
      <c r="BK222" s="152" t="str">
        <f t="shared" si="269"/>
        <v/>
      </c>
      <c r="BL222" s="152" t="str">
        <f t="shared" si="270"/>
        <v/>
      </c>
      <c r="BM222" s="152" t="str">
        <f t="shared" si="271"/>
        <v/>
      </c>
      <c r="BN222" s="152" t="str">
        <f t="shared" si="272"/>
        <v/>
      </c>
      <c r="BO222" s="152" t="str">
        <f t="shared" si="273"/>
        <v/>
      </c>
      <c r="BP222" s="152" t="str">
        <f t="shared" si="274"/>
        <v/>
      </c>
      <c r="BQ222" s="153"/>
      <c r="BR222" s="151"/>
      <c r="BS222" s="152">
        <f t="shared" si="284"/>
        <v>0</v>
      </c>
      <c r="BT222" s="152">
        <f t="shared" si="285"/>
        <v>0</v>
      </c>
      <c r="BU222" s="152" t="str">
        <f t="shared" si="286"/>
        <v>Schanzer Ingolstadt 1</v>
      </c>
      <c r="BV222" s="151">
        <f t="shared" si="287"/>
        <v>2</v>
      </c>
      <c r="BW222" s="152">
        <f t="shared" si="288"/>
        <v>0</v>
      </c>
      <c r="BX222" s="152">
        <f>IF(COUNTIF(BH222:BP222,"&gt;0")&lt;Spielorte!$A$23,0,BE222/Spielorte!$A$23)</f>
        <v>0</v>
      </c>
      <c r="BY222" s="152">
        <f t="shared" si="289"/>
        <v>0</v>
      </c>
      <c r="BZ222" s="151">
        <f t="shared" si="275"/>
        <v>0</v>
      </c>
    </row>
    <row r="223" spans="1:78" ht="17.100000000000001" customHeight="1" x14ac:dyDescent="0.25">
      <c r="A223" s="413" t="s">
        <v>3</v>
      </c>
      <c r="B223" s="56" t="str">
        <f t="shared" si="276"/>
        <v>Tesinski Sebastian</v>
      </c>
      <c r="C223" s="57">
        <f t="shared" si="277"/>
        <v>38569</v>
      </c>
      <c r="D223" s="58">
        <f t="shared" si="278"/>
        <v>105</v>
      </c>
      <c r="E223" s="397">
        <f>IF(AD223="","",AD223)</f>
        <v>0</v>
      </c>
      <c r="F223" s="58" t="str">
        <f t="shared" si="257"/>
        <v/>
      </c>
      <c r="G223" s="397">
        <f>IF(AF223="","",AF223)</f>
        <v>0</v>
      </c>
      <c r="H223" s="58" t="str">
        <f t="shared" si="258"/>
        <v/>
      </c>
      <c r="I223" s="397">
        <f>IF(AH223="","",AH223)</f>
        <v>1</v>
      </c>
      <c r="J223" s="58" t="str">
        <f t="shared" si="259"/>
        <v/>
      </c>
      <c r="K223" s="397">
        <f>IF(AJ223="","",AJ223)</f>
        <v>1</v>
      </c>
      <c r="L223" s="58">
        <f t="shared" si="260"/>
        <v>155</v>
      </c>
      <c r="M223" s="397">
        <f>IF(AL223="","",AL223)</f>
        <v>0</v>
      </c>
      <c r="N223" s="58">
        <f t="shared" si="279"/>
        <v>173</v>
      </c>
      <c r="O223" s="397">
        <f>IF(AN223="","",AN223)</f>
        <v>1</v>
      </c>
      <c r="P223" s="58">
        <f t="shared" si="261"/>
        <v>180</v>
      </c>
      <c r="Q223" s="397">
        <f>IF(AP223="","",AP223)</f>
        <v>1</v>
      </c>
      <c r="R223" s="58">
        <f t="shared" si="262"/>
        <v>163</v>
      </c>
      <c r="S223" s="397">
        <f>IF(AR223="","",AR223)</f>
        <v>0</v>
      </c>
      <c r="T223" s="58">
        <f t="shared" si="263"/>
        <v>193</v>
      </c>
      <c r="U223" s="397">
        <f>IF(AT223="","",AT223)</f>
        <v>1</v>
      </c>
      <c r="V223" s="58">
        <f t="shared" si="264"/>
        <v>969</v>
      </c>
      <c r="W223" s="397">
        <f>IF(AV223="","",AV223)</f>
        <v>5</v>
      </c>
      <c r="Z223" s="405" t="s">
        <v>3</v>
      </c>
      <c r="AA223" s="272" t="str">
        <f>IF(AB223=0,"",_xlfn.CONCAT(VLOOKUP(AB223,Starter!A:C,2,0)))</f>
        <v>Tesinski Sebastian</v>
      </c>
      <c r="AB223" s="81">
        <v>38569</v>
      </c>
      <c r="AC223" s="132">
        <v>105</v>
      </c>
      <c r="AD223" s="91">
        <f>IF(SUM(AC223:AC225)+AC237=0,0,IF(SUM(ABS(AC223),ABS(AC224),ABS(AC225))=AC237,0.5,IF(SUM(ABS(AC223),ABS(AC224),ABS(AC225))&gt;AC237,1,0)))</f>
        <v>0</v>
      </c>
      <c r="AE223" s="132"/>
      <c r="AF223" s="91">
        <f>IF(SUM(AE223:AE225)+AE237=0,0,IF(SUM(ABS(AE223),ABS(AE224),ABS(AE225))=AE237,0.5,IF(SUM(ABS(AE223),ABS(AE224),ABS(AE225))&gt;AE237,1,0)))</f>
        <v>0</v>
      </c>
      <c r="AG223" s="132"/>
      <c r="AH223" s="91">
        <f>IF(SUM(AG223:AG225)+AG237=0,0,IF(SUM(ABS(AG223),ABS(AG224),ABS(AG225))=AG237,0.5,IF(SUM(ABS(AG223),ABS(AG224),ABS(AG225))&gt;AG237,1,0)))</f>
        <v>1</v>
      </c>
      <c r="AI223" s="132"/>
      <c r="AJ223" s="91">
        <f>IF(SUM(AI223:AI225)+AI237=0,0,IF(SUM(ABS(AI223),ABS(AI224),ABS(AI225))=AI237,0.5,IF(SUM(ABS(AI223),ABS(AI224),ABS(AI225))&gt;AI237,1,0)))</f>
        <v>1</v>
      </c>
      <c r="AK223" s="132">
        <v>155</v>
      </c>
      <c r="AL223" s="91">
        <f>IF(SUM(AK223:AK225)+AK237=0,0,IF(SUM(ABS(AK223),ABS(AK224),ABS(AK225))=AK237,0.5,IF(SUM(ABS(AK223),ABS(AK224),ABS(AK225))&gt;AK237,1,0)))</f>
        <v>0</v>
      </c>
      <c r="AM223" s="132">
        <v>173</v>
      </c>
      <c r="AN223" s="91">
        <f>IF(SUM(AM223:AM225)+AM237=0,0,IF(SUM(ABS(AM223),ABS(AM224),ABS(AM225))=AM237,0.5,IF(SUM(ABS(AM223),ABS(AM224),ABS(AM225))&gt;AM237,1,0)))</f>
        <v>1</v>
      </c>
      <c r="AO223" s="132">
        <v>180</v>
      </c>
      <c r="AP223" s="91">
        <f>IF(SUM(AO223:AO225)+AO237=0,0,IF(SUM(ABS(AO223),ABS(AO224),ABS(AO225))=AO237,0.5,IF(SUM(ABS(AO223),ABS(AO224),ABS(AO225))&gt;AO237,1,0)))</f>
        <v>1</v>
      </c>
      <c r="AQ223" s="132">
        <v>163</v>
      </c>
      <c r="AR223" s="91">
        <f>IF(SUM(AQ223:AQ225)+AQ237=0,0,IF(SUM(ABS(AQ223),ABS(AQ224),ABS(AQ225))=AQ237,0.5,IF(SUM(ABS(AQ223),ABS(AQ224),ABS(AQ225))&gt;AQ237,1,0)))</f>
        <v>0</v>
      </c>
      <c r="AS223" s="132">
        <v>193</v>
      </c>
      <c r="AT223" s="91">
        <f>IF(SUM(AS223:AS225)+AS237=0,0,IF(SUM(ABS(AS223),ABS(AS224),ABS(AS225))=AS237,0.5,IF(SUM(ABS(AS223),ABS(AS224),ABS(AS225))&gt;AS237,1,0)))</f>
        <v>1</v>
      </c>
      <c r="AU223" s="92">
        <f t="shared" si="265"/>
        <v>969</v>
      </c>
      <c r="AV223" s="93">
        <f>SUM(AD223+AF223+AH223+AJ223+AL223+AN223+AP223+AR223+AT223)</f>
        <v>5</v>
      </c>
      <c r="AW223" s="83"/>
      <c r="AX223" s="84"/>
      <c r="AZ223" s="47"/>
      <c r="BA223" s="149"/>
      <c r="BB223" s="150"/>
      <c r="BC223" s="151"/>
      <c r="BD223" s="154">
        <f t="shared" si="280"/>
        <v>38569</v>
      </c>
      <c r="BE223" s="150">
        <f t="shared" si="281"/>
        <v>969</v>
      </c>
      <c r="BF223" s="152">
        <f t="shared" si="282"/>
        <v>6</v>
      </c>
      <c r="BG223" s="152">
        <f t="shared" si="283"/>
        <v>6</v>
      </c>
      <c r="BH223" s="152">
        <f t="shared" si="266"/>
        <v>105</v>
      </c>
      <c r="BI223" s="152" t="str">
        <f t="shared" si="267"/>
        <v/>
      </c>
      <c r="BJ223" s="152" t="str">
        <f t="shared" si="268"/>
        <v/>
      </c>
      <c r="BK223" s="152" t="str">
        <f t="shared" si="269"/>
        <v/>
      </c>
      <c r="BL223" s="152">
        <f t="shared" si="270"/>
        <v>155</v>
      </c>
      <c r="BM223" s="152">
        <f t="shared" si="271"/>
        <v>173</v>
      </c>
      <c r="BN223" s="152">
        <f t="shared" si="272"/>
        <v>180</v>
      </c>
      <c r="BO223" s="152">
        <f t="shared" si="273"/>
        <v>163</v>
      </c>
      <c r="BP223" s="152">
        <f t="shared" si="274"/>
        <v>193</v>
      </c>
      <c r="BQ223" s="153"/>
      <c r="BR223" s="151"/>
      <c r="BS223" s="152">
        <f t="shared" si="284"/>
        <v>193</v>
      </c>
      <c r="BT223" s="152">
        <f t="shared" si="285"/>
        <v>0</v>
      </c>
      <c r="BU223" s="152" t="str">
        <f t="shared" si="286"/>
        <v>Schanzer Ingolstadt 1</v>
      </c>
      <c r="BV223" s="151">
        <f t="shared" si="287"/>
        <v>2</v>
      </c>
      <c r="BW223" s="152">
        <f t="shared" si="288"/>
        <v>969</v>
      </c>
      <c r="BX223" s="152">
        <f>IF(COUNTIF(BH223:BP223,"&gt;0")&lt;Spielorte!$A$23,0,BE223/Spielorte!$A$23)</f>
        <v>0</v>
      </c>
      <c r="BY223" s="152">
        <f t="shared" si="289"/>
        <v>0</v>
      </c>
      <c r="BZ223" s="151">
        <f t="shared" si="275"/>
        <v>0</v>
      </c>
    </row>
    <row r="224" spans="1:78" ht="17.100000000000001" customHeight="1" x14ac:dyDescent="0.25">
      <c r="A224" s="414"/>
      <c r="B224" s="59" t="str">
        <f t="shared" si="276"/>
        <v>Klapper Michael</v>
      </c>
      <c r="C224" s="60">
        <f t="shared" si="277"/>
        <v>25024</v>
      </c>
      <c r="D224" s="61" t="str">
        <f t="shared" si="278"/>
        <v/>
      </c>
      <c r="E224" s="398"/>
      <c r="F224" s="61">
        <f t="shared" si="257"/>
        <v>134</v>
      </c>
      <c r="G224" s="398"/>
      <c r="H224" s="61">
        <f t="shared" si="258"/>
        <v>177</v>
      </c>
      <c r="I224" s="398"/>
      <c r="J224" s="61">
        <f t="shared" si="259"/>
        <v>188</v>
      </c>
      <c r="K224" s="398"/>
      <c r="L224" s="61" t="str">
        <f t="shared" si="260"/>
        <v/>
      </c>
      <c r="M224" s="398"/>
      <c r="N224" s="61" t="str">
        <f t="shared" si="279"/>
        <v/>
      </c>
      <c r="O224" s="398"/>
      <c r="P224" s="61" t="str">
        <f t="shared" si="261"/>
        <v/>
      </c>
      <c r="Q224" s="398"/>
      <c r="R224" s="61" t="str">
        <f t="shared" si="262"/>
        <v/>
      </c>
      <c r="S224" s="398"/>
      <c r="T224" s="61" t="str">
        <f t="shared" si="263"/>
        <v/>
      </c>
      <c r="U224" s="398"/>
      <c r="V224" s="61">
        <f t="shared" si="264"/>
        <v>499</v>
      </c>
      <c r="W224" s="398"/>
      <c r="Z224" s="406"/>
      <c r="AA224" s="90" t="str">
        <f>IF(AB224=0,"",_xlfn.CONCAT(VLOOKUP(AB224,Starter!A:C,2,0)))</f>
        <v>Klapper Michael</v>
      </c>
      <c r="AB224" s="80">
        <v>25024</v>
      </c>
      <c r="AC224" s="130"/>
      <c r="AD224" s="94"/>
      <c r="AE224" s="130">
        <v>134</v>
      </c>
      <c r="AF224" s="94"/>
      <c r="AG224" s="130">
        <v>177</v>
      </c>
      <c r="AH224" s="94"/>
      <c r="AI224" s="130">
        <v>188</v>
      </c>
      <c r="AJ224" s="94"/>
      <c r="AK224" s="130"/>
      <c r="AL224" s="94"/>
      <c r="AM224" s="130"/>
      <c r="AN224" s="94"/>
      <c r="AO224" s="130"/>
      <c r="AP224" s="94"/>
      <c r="AQ224" s="130"/>
      <c r="AR224" s="94"/>
      <c r="AS224" s="130"/>
      <c r="AT224" s="94"/>
      <c r="AU224" s="95">
        <f t="shared" si="265"/>
        <v>499</v>
      </c>
      <c r="AV224" s="96"/>
      <c r="AW224" s="83"/>
      <c r="AX224" s="84"/>
      <c r="AZ224" s="47"/>
      <c r="BA224" s="149"/>
      <c r="BB224" s="150"/>
      <c r="BC224" s="151"/>
      <c r="BD224" s="154">
        <f t="shared" si="280"/>
        <v>25024</v>
      </c>
      <c r="BE224" s="150">
        <f t="shared" si="281"/>
        <v>499</v>
      </c>
      <c r="BF224" s="152">
        <f t="shared" si="282"/>
        <v>3</v>
      </c>
      <c r="BG224" s="152">
        <f t="shared" si="283"/>
        <v>3</v>
      </c>
      <c r="BH224" s="152" t="str">
        <f t="shared" si="266"/>
        <v/>
      </c>
      <c r="BI224" s="152">
        <f t="shared" si="267"/>
        <v>134</v>
      </c>
      <c r="BJ224" s="152">
        <f t="shared" si="268"/>
        <v>177</v>
      </c>
      <c r="BK224" s="152">
        <f t="shared" si="269"/>
        <v>188</v>
      </c>
      <c r="BL224" s="152" t="str">
        <f t="shared" si="270"/>
        <v/>
      </c>
      <c r="BM224" s="152" t="str">
        <f t="shared" si="271"/>
        <v/>
      </c>
      <c r="BN224" s="152" t="str">
        <f t="shared" si="272"/>
        <v/>
      </c>
      <c r="BO224" s="152" t="str">
        <f t="shared" si="273"/>
        <v/>
      </c>
      <c r="BP224" s="152" t="str">
        <f t="shared" si="274"/>
        <v/>
      </c>
      <c r="BQ224" s="153"/>
      <c r="BR224" s="151"/>
      <c r="BS224" s="152">
        <f t="shared" si="284"/>
        <v>188</v>
      </c>
      <c r="BT224" s="152">
        <f t="shared" si="285"/>
        <v>0</v>
      </c>
      <c r="BU224" s="152" t="str">
        <f t="shared" si="286"/>
        <v>Schanzer Ingolstadt 1</v>
      </c>
      <c r="BV224" s="151">
        <f t="shared" si="287"/>
        <v>2</v>
      </c>
      <c r="BW224" s="152">
        <f t="shared" si="288"/>
        <v>499</v>
      </c>
      <c r="BX224" s="152">
        <f>IF(COUNTIF(BH224:BP224,"&gt;0")&lt;Spielorte!$A$23,0,BE224/Spielorte!$A$23)</f>
        <v>0</v>
      </c>
      <c r="BY224" s="152">
        <f t="shared" si="289"/>
        <v>0</v>
      </c>
      <c r="BZ224" s="151">
        <f t="shared" si="275"/>
        <v>0</v>
      </c>
    </row>
    <row r="225" spans="1:78" ht="17.100000000000001" customHeight="1" thickBot="1" x14ac:dyDescent="0.3">
      <c r="A225" s="415"/>
      <c r="B225" s="62" t="str">
        <f t="shared" si="276"/>
        <v/>
      </c>
      <c r="C225" s="63" t="str">
        <f t="shared" si="277"/>
        <v/>
      </c>
      <c r="D225" s="52" t="str">
        <f t="shared" si="278"/>
        <v/>
      </c>
      <c r="E225" s="399"/>
      <c r="F225" s="52" t="str">
        <f t="shared" si="257"/>
        <v/>
      </c>
      <c r="G225" s="399"/>
      <c r="H225" s="52" t="str">
        <f t="shared" si="258"/>
        <v/>
      </c>
      <c r="I225" s="399"/>
      <c r="J225" s="52" t="str">
        <f t="shared" si="259"/>
        <v/>
      </c>
      <c r="K225" s="399"/>
      <c r="L225" s="52" t="str">
        <f t="shared" si="260"/>
        <v/>
      </c>
      <c r="M225" s="399"/>
      <c r="N225" s="52" t="str">
        <f t="shared" si="279"/>
        <v/>
      </c>
      <c r="O225" s="399"/>
      <c r="P225" s="52" t="str">
        <f t="shared" si="261"/>
        <v/>
      </c>
      <c r="Q225" s="399"/>
      <c r="R225" s="52" t="str">
        <f t="shared" si="262"/>
        <v/>
      </c>
      <c r="S225" s="399"/>
      <c r="T225" s="52" t="str">
        <f t="shared" si="263"/>
        <v/>
      </c>
      <c r="U225" s="399"/>
      <c r="V225" s="52" t="str">
        <f t="shared" si="264"/>
        <v/>
      </c>
      <c r="W225" s="399"/>
      <c r="Z225" s="407"/>
      <c r="AA225" s="99" t="str">
        <f>IF(AB225=0,"",_xlfn.CONCAT(VLOOKUP(AB225,Starter!A:C,2,0)))</f>
        <v/>
      </c>
      <c r="AB225" s="82"/>
      <c r="AC225" s="133"/>
      <c r="AD225" s="100"/>
      <c r="AE225" s="133"/>
      <c r="AF225" s="100"/>
      <c r="AG225" s="133"/>
      <c r="AH225" s="100"/>
      <c r="AI225" s="133"/>
      <c r="AJ225" s="100"/>
      <c r="AK225" s="133"/>
      <c r="AL225" s="100"/>
      <c r="AM225" s="133"/>
      <c r="AN225" s="100"/>
      <c r="AO225" s="133"/>
      <c r="AP225" s="100"/>
      <c r="AQ225" s="133"/>
      <c r="AR225" s="100"/>
      <c r="AS225" s="133"/>
      <c r="AT225" s="100"/>
      <c r="AU225" s="97">
        <f t="shared" si="265"/>
        <v>0</v>
      </c>
      <c r="AV225" s="98"/>
      <c r="AW225" s="83"/>
      <c r="AX225" s="84"/>
      <c r="AZ225" s="47"/>
      <c r="BA225" s="149"/>
      <c r="BB225" s="150"/>
      <c r="BC225" s="151"/>
      <c r="BD225" s="154">
        <f t="shared" si="280"/>
        <v>0</v>
      </c>
      <c r="BE225" s="150">
        <f t="shared" si="281"/>
        <v>0</v>
      </c>
      <c r="BF225" s="152">
        <f t="shared" si="282"/>
        <v>0</v>
      </c>
      <c r="BG225" s="152">
        <f t="shared" si="283"/>
        <v>0</v>
      </c>
      <c r="BH225" s="152" t="str">
        <f t="shared" si="266"/>
        <v/>
      </c>
      <c r="BI225" s="152" t="str">
        <f t="shared" si="267"/>
        <v/>
      </c>
      <c r="BJ225" s="152" t="str">
        <f t="shared" si="268"/>
        <v/>
      </c>
      <c r="BK225" s="152" t="str">
        <f t="shared" si="269"/>
        <v/>
      </c>
      <c r="BL225" s="152" t="str">
        <f t="shared" si="270"/>
        <v/>
      </c>
      <c r="BM225" s="152" t="str">
        <f t="shared" si="271"/>
        <v/>
      </c>
      <c r="BN225" s="152" t="str">
        <f t="shared" si="272"/>
        <v/>
      </c>
      <c r="BO225" s="152" t="str">
        <f t="shared" si="273"/>
        <v/>
      </c>
      <c r="BP225" s="152" t="str">
        <f t="shared" si="274"/>
        <v/>
      </c>
      <c r="BQ225" s="153"/>
      <c r="BR225" s="151"/>
      <c r="BS225" s="152">
        <f t="shared" si="284"/>
        <v>0</v>
      </c>
      <c r="BT225" s="152">
        <f t="shared" si="285"/>
        <v>0</v>
      </c>
      <c r="BU225" s="152" t="str">
        <f t="shared" si="286"/>
        <v>Schanzer Ingolstadt 1</v>
      </c>
      <c r="BV225" s="151">
        <f t="shared" si="287"/>
        <v>2</v>
      </c>
      <c r="BW225" s="152">
        <f t="shared" si="288"/>
        <v>0</v>
      </c>
      <c r="BX225" s="152">
        <f>IF(COUNTIF(BH225:BP225,"&gt;0")&lt;Spielorte!$A$23,0,BE225/Spielorte!$A$23)</f>
        <v>0</v>
      </c>
      <c r="BY225" s="152">
        <f t="shared" si="289"/>
        <v>0</v>
      </c>
      <c r="BZ225" s="151">
        <f t="shared" si="275"/>
        <v>0</v>
      </c>
    </row>
    <row r="226" spans="1:78" ht="17.100000000000001" customHeight="1" x14ac:dyDescent="0.25">
      <c r="A226" s="413" t="s">
        <v>11</v>
      </c>
      <c r="B226" s="56" t="str">
        <f>IF(AA226=0,"",AA226)</f>
        <v>Schmied Markus</v>
      </c>
      <c r="C226" s="57">
        <f t="shared" si="277"/>
        <v>38361</v>
      </c>
      <c r="D226" s="58">
        <f t="shared" si="278"/>
        <v>166</v>
      </c>
      <c r="E226" s="397">
        <f>IF(AD226="","",AD226)</f>
        <v>0</v>
      </c>
      <c r="F226" s="58">
        <f t="shared" si="257"/>
        <v>199</v>
      </c>
      <c r="G226" s="397">
        <f>IF(AF226="","",AF226)</f>
        <v>0</v>
      </c>
      <c r="H226" s="58">
        <f t="shared" si="258"/>
        <v>167</v>
      </c>
      <c r="I226" s="397">
        <f>IF(AH226="","",AH226)</f>
        <v>0</v>
      </c>
      <c r="J226" s="58">
        <f t="shared" si="259"/>
        <v>211</v>
      </c>
      <c r="K226" s="397">
        <f>IF(AJ226="","",AJ226)</f>
        <v>1</v>
      </c>
      <c r="L226" s="58">
        <f t="shared" si="260"/>
        <v>154</v>
      </c>
      <c r="M226" s="397">
        <f>IF(AL226="","",AL226)</f>
        <v>0</v>
      </c>
      <c r="N226" s="58">
        <f t="shared" si="279"/>
        <v>147</v>
      </c>
      <c r="O226" s="397">
        <f>IF(AN226="","",AN226)</f>
        <v>0</v>
      </c>
      <c r="P226" s="58">
        <f t="shared" si="261"/>
        <v>193</v>
      </c>
      <c r="Q226" s="397">
        <f>IF(AP226="","",AP226)</f>
        <v>1</v>
      </c>
      <c r="R226" s="58">
        <f t="shared" si="262"/>
        <v>157</v>
      </c>
      <c r="S226" s="397">
        <f>IF(AR226="","",AR226)</f>
        <v>0</v>
      </c>
      <c r="T226" s="58">
        <f t="shared" si="263"/>
        <v>138</v>
      </c>
      <c r="U226" s="397">
        <f>IF(AT226="","",AT226)</f>
        <v>0</v>
      </c>
      <c r="V226" s="58">
        <f t="shared" si="264"/>
        <v>1532</v>
      </c>
      <c r="W226" s="397">
        <f>IF(AV226="","",AV226)</f>
        <v>2</v>
      </c>
      <c r="Z226" s="405" t="s">
        <v>11</v>
      </c>
      <c r="AA226" s="90" t="str">
        <f>IF(AB226=0,"",_xlfn.CONCAT(VLOOKUP(AB226,Starter!A:C,2,0)))</f>
        <v>Schmied Markus</v>
      </c>
      <c r="AB226" s="81">
        <v>38361</v>
      </c>
      <c r="AC226" s="132">
        <v>166</v>
      </c>
      <c r="AD226" s="91">
        <f>IF(SUM(AC226:AC228)+AC238=0,0,IF(SUM(ABS(AC226),ABS(AC227),ABS(AC228))=AC238,0.5,IF(SUM(ABS(AC226),ABS(AC227),ABS(AC228))&gt;AC238,1,0)))</f>
        <v>0</v>
      </c>
      <c r="AE226" s="132">
        <v>199</v>
      </c>
      <c r="AF226" s="91">
        <f>IF(SUM(AE226:AE228)+AE238=0,0,IF(SUM(ABS(AE226),ABS(AE227),ABS(AE228))=AE238,0.5,IF(SUM(ABS(AE226),ABS(AE227),ABS(AE228))&gt;AE238,1,0)))</f>
        <v>0</v>
      </c>
      <c r="AG226" s="132">
        <v>167</v>
      </c>
      <c r="AH226" s="91">
        <f>IF(SUM(AG226:AG228)+AG238=0,0,IF(SUM(ABS(AG226),ABS(AG227),ABS(AG228))=AG238,0.5,IF(SUM(ABS(AG226),ABS(AG227),ABS(AG228))&gt;AG238,1,0)))</f>
        <v>0</v>
      </c>
      <c r="AI226" s="132">
        <v>211</v>
      </c>
      <c r="AJ226" s="91">
        <f>IF(SUM(AI226:AI228)+AI238=0,0,IF(SUM(ABS(AI226),ABS(AI227),ABS(AI228))=AI238,0.5,IF(SUM(ABS(AI226),ABS(AI227),ABS(AI228))&gt;AI238,1,0)))</f>
        <v>1</v>
      </c>
      <c r="AK226" s="132">
        <v>154</v>
      </c>
      <c r="AL226" s="91">
        <f>IF(SUM(AK226:AK228)+AK238=0,0,IF(SUM(ABS(AK226),ABS(AK227),ABS(AK228))=AK238,0.5,IF(SUM(ABS(AK226),ABS(AK227),ABS(AK228))&gt;AK238,1,0)))</f>
        <v>0</v>
      </c>
      <c r="AM226" s="132">
        <v>147</v>
      </c>
      <c r="AN226" s="91">
        <f>IF(SUM(AM226:AM228)+AM238=0,0,IF(SUM(ABS(AM226),ABS(AM227),ABS(AM228))=AM238,0.5,IF(SUM(ABS(AM226),ABS(AM227),ABS(AM228))&gt;AM238,1,0)))</f>
        <v>0</v>
      </c>
      <c r="AO226" s="132">
        <v>193</v>
      </c>
      <c r="AP226" s="91">
        <f>IF(SUM(AO226:AO228)+AO238=0,0,IF(SUM(ABS(AO226),ABS(AO227),ABS(AO228))=AO238,0.5,IF(SUM(ABS(AO226),ABS(AO227),ABS(AO228))&gt;AO238,1,0)))</f>
        <v>1</v>
      </c>
      <c r="AQ226" s="132">
        <v>157</v>
      </c>
      <c r="AR226" s="91">
        <f>IF(SUM(AQ226:AQ228)+AQ238=0,0,IF(SUM(ABS(AQ226),ABS(AQ227),ABS(AQ228))=AQ238,0.5,IF(SUM(ABS(AQ226),ABS(AQ227),ABS(AQ228))&gt;AQ238,1,0)))</f>
        <v>0</v>
      </c>
      <c r="AS226" s="132">
        <v>138</v>
      </c>
      <c r="AT226" s="91">
        <f>IF(SUM(AS226:AS228)+AS238=0,0,IF(SUM(ABS(AS226),ABS(AS227),ABS(AS228))=AS238,0.5,IF(SUM(ABS(AS226),ABS(AS227),ABS(AS228))&gt;AS238,1,0)))</f>
        <v>0</v>
      </c>
      <c r="AU226" s="92">
        <f t="shared" si="265"/>
        <v>1532</v>
      </c>
      <c r="AV226" s="93">
        <f>SUM(AD226+AF226+AH226+AJ226+AL226+AN226+AP226+AR226+AT226)</f>
        <v>2</v>
      </c>
      <c r="AW226" s="83"/>
      <c r="AX226" s="84"/>
      <c r="AZ226" s="47"/>
      <c r="BA226" s="149"/>
      <c r="BB226" s="150"/>
      <c r="BC226" s="151"/>
      <c r="BD226" s="154">
        <f t="shared" si="280"/>
        <v>38361</v>
      </c>
      <c r="BE226" s="150">
        <f t="shared" si="281"/>
        <v>1532</v>
      </c>
      <c r="BF226" s="152">
        <f t="shared" si="282"/>
        <v>9</v>
      </c>
      <c r="BG226" s="152">
        <f t="shared" si="283"/>
        <v>9</v>
      </c>
      <c r="BH226" s="152">
        <f t="shared" si="266"/>
        <v>166</v>
      </c>
      <c r="BI226" s="152">
        <f t="shared" si="267"/>
        <v>199</v>
      </c>
      <c r="BJ226" s="152">
        <f t="shared" si="268"/>
        <v>167</v>
      </c>
      <c r="BK226" s="152">
        <f t="shared" si="269"/>
        <v>211</v>
      </c>
      <c r="BL226" s="152">
        <f t="shared" si="270"/>
        <v>154</v>
      </c>
      <c r="BM226" s="152">
        <f t="shared" si="271"/>
        <v>147</v>
      </c>
      <c r="BN226" s="152">
        <f t="shared" si="272"/>
        <v>193</v>
      </c>
      <c r="BO226" s="152">
        <f t="shared" si="273"/>
        <v>157</v>
      </c>
      <c r="BP226" s="152">
        <f t="shared" si="274"/>
        <v>138</v>
      </c>
      <c r="BQ226" s="153"/>
      <c r="BR226" s="151"/>
      <c r="BS226" s="152">
        <f t="shared" si="284"/>
        <v>211</v>
      </c>
      <c r="BT226" s="152">
        <f t="shared" si="285"/>
        <v>0</v>
      </c>
      <c r="BU226" s="152" t="str">
        <f t="shared" si="286"/>
        <v>Schanzer Ingolstadt 1</v>
      </c>
      <c r="BV226" s="151">
        <f t="shared" si="287"/>
        <v>2</v>
      </c>
      <c r="BW226" s="152">
        <f t="shared" si="288"/>
        <v>1532</v>
      </c>
      <c r="BX226" s="152">
        <f>IF(COUNTIF(BH226:BP226,"&gt;0")&lt;Spielorte!$A$23,0,BE226/Spielorte!$A$23)</f>
        <v>170.22222222222223</v>
      </c>
      <c r="BY226" s="152">
        <f t="shared" si="289"/>
        <v>0</v>
      </c>
      <c r="BZ226" s="151">
        <f t="shared" si="275"/>
        <v>0</v>
      </c>
    </row>
    <row r="227" spans="1:78" ht="17.100000000000001" customHeight="1" x14ac:dyDescent="0.25">
      <c r="A227" s="414"/>
      <c r="B227" s="59" t="str">
        <f>IF(AA227=0,"",AA227)</f>
        <v/>
      </c>
      <c r="C227" s="60" t="str">
        <f t="shared" si="277"/>
        <v/>
      </c>
      <c r="D227" s="61" t="str">
        <f t="shared" si="278"/>
        <v/>
      </c>
      <c r="E227" s="398"/>
      <c r="F227" s="61" t="str">
        <f t="shared" si="257"/>
        <v/>
      </c>
      <c r="G227" s="398"/>
      <c r="H227" s="61" t="str">
        <f t="shared" si="258"/>
        <v/>
      </c>
      <c r="I227" s="398"/>
      <c r="J227" s="61" t="str">
        <f t="shared" si="259"/>
        <v/>
      </c>
      <c r="K227" s="398"/>
      <c r="L227" s="61" t="str">
        <f t="shared" si="260"/>
        <v/>
      </c>
      <c r="M227" s="398"/>
      <c r="N227" s="61" t="str">
        <f t="shared" si="279"/>
        <v/>
      </c>
      <c r="O227" s="398"/>
      <c r="P227" s="61" t="str">
        <f t="shared" si="261"/>
        <v/>
      </c>
      <c r="Q227" s="398"/>
      <c r="R227" s="61" t="str">
        <f t="shared" si="262"/>
        <v/>
      </c>
      <c r="S227" s="398"/>
      <c r="T227" s="61" t="str">
        <f t="shared" si="263"/>
        <v/>
      </c>
      <c r="U227" s="398"/>
      <c r="V227" s="61" t="str">
        <f t="shared" si="264"/>
        <v/>
      </c>
      <c r="W227" s="398"/>
      <c r="Z227" s="406"/>
      <c r="AA227" s="90" t="str">
        <f>IF(AB227=0,"",_xlfn.CONCAT(VLOOKUP(AB227,Starter!A:C,2,0)))</f>
        <v/>
      </c>
      <c r="AB227" s="80"/>
      <c r="AC227" s="130"/>
      <c r="AD227" s="94"/>
      <c r="AE227" s="130"/>
      <c r="AF227" s="94"/>
      <c r="AG227" s="130"/>
      <c r="AH227" s="94"/>
      <c r="AI227" s="130"/>
      <c r="AJ227" s="94"/>
      <c r="AK227" s="130"/>
      <c r="AL227" s="94"/>
      <c r="AM227" s="130"/>
      <c r="AN227" s="94"/>
      <c r="AO227" s="130"/>
      <c r="AP227" s="94"/>
      <c r="AQ227" s="130"/>
      <c r="AR227" s="94"/>
      <c r="AS227" s="130"/>
      <c r="AT227" s="94"/>
      <c r="AU227" s="95">
        <f t="shared" si="265"/>
        <v>0</v>
      </c>
      <c r="AV227" s="96"/>
      <c r="AW227" s="83"/>
      <c r="AX227" s="84"/>
      <c r="AZ227" s="47"/>
      <c r="BA227" s="149"/>
      <c r="BB227" s="150"/>
      <c r="BC227" s="151"/>
      <c r="BD227" s="154">
        <f t="shared" si="280"/>
        <v>0</v>
      </c>
      <c r="BE227" s="150">
        <f t="shared" si="281"/>
        <v>0</v>
      </c>
      <c r="BF227" s="152">
        <f t="shared" si="282"/>
        <v>0</v>
      </c>
      <c r="BG227" s="152">
        <f t="shared" si="283"/>
        <v>0</v>
      </c>
      <c r="BH227" s="152" t="str">
        <f t="shared" si="266"/>
        <v/>
      </c>
      <c r="BI227" s="152" t="str">
        <f t="shared" si="267"/>
        <v/>
      </c>
      <c r="BJ227" s="152" t="str">
        <f t="shared" si="268"/>
        <v/>
      </c>
      <c r="BK227" s="152" t="str">
        <f t="shared" si="269"/>
        <v/>
      </c>
      <c r="BL227" s="152" t="str">
        <f t="shared" si="270"/>
        <v/>
      </c>
      <c r="BM227" s="152" t="str">
        <f t="shared" si="271"/>
        <v/>
      </c>
      <c r="BN227" s="152" t="str">
        <f t="shared" si="272"/>
        <v/>
      </c>
      <c r="BO227" s="152" t="str">
        <f t="shared" si="273"/>
        <v/>
      </c>
      <c r="BP227" s="152" t="str">
        <f t="shared" si="274"/>
        <v/>
      </c>
      <c r="BQ227" s="153"/>
      <c r="BR227" s="151"/>
      <c r="BS227" s="152">
        <f t="shared" si="284"/>
        <v>0</v>
      </c>
      <c r="BT227" s="152">
        <f t="shared" si="285"/>
        <v>0</v>
      </c>
      <c r="BU227" s="152" t="str">
        <f t="shared" si="286"/>
        <v>Schanzer Ingolstadt 1</v>
      </c>
      <c r="BV227" s="151">
        <f t="shared" si="287"/>
        <v>2</v>
      </c>
      <c r="BW227" s="152">
        <f t="shared" si="288"/>
        <v>0</v>
      </c>
      <c r="BX227" s="152">
        <f>IF(COUNTIF(BH227:BP227,"&gt;0")&lt;Spielorte!$A$23,0,BE227/Spielorte!$A$23)</f>
        <v>0</v>
      </c>
      <c r="BY227" s="152">
        <f t="shared" si="289"/>
        <v>0</v>
      </c>
      <c r="BZ227" s="151">
        <f t="shared" si="275"/>
        <v>0</v>
      </c>
    </row>
    <row r="228" spans="1:78" ht="17.100000000000001" customHeight="1" thickBot="1" x14ac:dyDescent="0.3">
      <c r="A228" s="415"/>
      <c r="B228" s="62" t="str">
        <f>IF(AA228=0,"",AA228)</f>
        <v/>
      </c>
      <c r="C228" s="63" t="str">
        <f t="shared" si="277"/>
        <v/>
      </c>
      <c r="D228" s="52" t="str">
        <f t="shared" si="278"/>
        <v/>
      </c>
      <c r="E228" s="399"/>
      <c r="F228" s="52" t="str">
        <f t="shared" si="257"/>
        <v/>
      </c>
      <c r="G228" s="399"/>
      <c r="H228" s="52" t="str">
        <f t="shared" si="258"/>
        <v/>
      </c>
      <c r="I228" s="399"/>
      <c r="J228" s="52" t="str">
        <f t="shared" si="259"/>
        <v/>
      </c>
      <c r="K228" s="399"/>
      <c r="L228" s="52" t="str">
        <f t="shared" si="260"/>
        <v/>
      </c>
      <c r="M228" s="399"/>
      <c r="N228" s="52" t="str">
        <f t="shared" si="279"/>
        <v/>
      </c>
      <c r="O228" s="399"/>
      <c r="P228" s="52" t="str">
        <f t="shared" si="261"/>
        <v/>
      </c>
      <c r="Q228" s="399"/>
      <c r="R228" s="52" t="str">
        <f t="shared" si="262"/>
        <v/>
      </c>
      <c r="S228" s="399"/>
      <c r="T228" s="52" t="str">
        <f t="shared" si="263"/>
        <v/>
      </c>
      <c r="U228" s="399"/>
      <c r="V228" s="52" t="str">
        <f t="shared" si="264"/>
        <v/>
      </c>
      <c r="W228" s="399"/>
      <c r="Z228" s="407"/>
      <c r="AA228" s="90" t="str">
        <f>IF(AB228=0,"",_xlfn.CONCAT(VLOOKUP(AB228,Starter!A:C,2,0)))</f>
        <v/>
      </c>
      <c r="AB228" s="82"/>
      <c r="AC228" s="133"/>
      <c r="AD228" s="100"/>
      <c r="AE228" s="133"/>
      <c r="AF228" s="100"/>
      <c r="AG228" s="133"/>
      <c r="AH228" s="100"/>
      <c r="AI228" s="133"/>
      <c r="AJ228" s="100"/>
      <c r="AK228" s="133"/>
      <c r="AL228" s="100"/>
      <c r="AM228" s="133"/>
      <c r="AN228" s="100"/>
      <c r="AO228" s="133"/>
      <c r="AP228" s="100"/>
      <c r="AQ228" s="133"/>
      <c r="AR228" s="100"/>
      <c r="AS228" s="133"/>
      <c r="AT228" s="100"/>
      <c r="AU228" s="97">
        <f t="shared" si="265"/>
        <v>0</v>
      </c>
      <c r="AV228" s="98"/>
      <c r="AW228" s="83"/>
      <c r="AX228" s="84"/>
      <c r="AZ228" s="47"/>
      <c r="BA228" s="149"/>
      <c r="BB228" s="150"/>
      <c r="BC228" s="151"/>
      <c r="BD228" s="154">
        <f t="shared" si="280"/>
        <v>0</v>
      </c>
      <c r="BE228" s="150">
        <f t="shared" si="281"/>
        <v>0</v>
      </c>
      <c r="BF228" s="152">
        <f t="shared" si="282"/>
        <v>0</v>
      </c>
      <c r="BG228" s="152">
        <f t="shared" si="283"/>
        <v>0</v>
      </c>
      <c r="BH228" s="152" t="str">
        <f t="shared" si="266"/>
        <v/>
      </c>
      <c r="BI228" s="152" t="str">
        <f t="shared" si="267"/>
        <v/>
      </c>
      <c r="BJ228" s="152" t="str">
        <f t="shared" si="268"/>
        <v/>
      </c>
      <c r="BK228" s="152" t="str">
        <f t="shared" si="269"/>
        <v/>
      </c>
      <c r="BL228" s="152" t="str">
        <f t="shared" si="270"/>
        <v/>
      </c>
      <c r="BM228" s="152" t="str">
        <f t="shared" si="271"/>
        <v/>
      </c>
      <c r="BN228" s="152" t="str">
        <f t="shared" si="272"/>
        <v/>
      </c>
      <c r="BO228" s="152" t="str">
        <f t="shared" si="273"/>
        <v/>
      </c>
      <c r="BP228" s="152" t="str">
        <f t="shared" si="274"/>
        <v/>
      </c>
      <c r="BQ228" s="153"/>
      <c r="BR228" s="151"/>
      <c r="BS228" s="152">
        <f t="shared" si="284"/>
        <v>0</v>
      </c>
      <c r="BT228" s="152">
        <f t="shared" si="285"/>
        <v>0</v>
      </c>
      <c r="BU228" s="152" t="str">
        <f t="shared" si="286"/>
        <v>Schanzer Ingolstadt 1</v>
      </c>
      <c r="BV228" s="151">
        <f t="shared" si="287"/>
        <v>2</v>
      </c>
      <c r="BW228" s="152">
        <f t="shared" si="288"/>
        <v>0</v>
      </c>
      <c r="BX228" s="152">
        <f>IF(COUNTIF(BH228:BP228,"&gt;0")&lt;Spielorte!$A$23,0,BE228/Spielorte!$A$23)</f>
        <v>0</v>
      </c>
      <c r="BY228" s="152">
        <f t="shared" si="289"/>
        <v>0</v>
      </c>
      <c r="BZ228" s="151">
        <f t="shared" si="275"/>
        <v>0</v>
      </c>
    </row>
    <row r="229" spans="1:78" ht="27.75" customHeight="1" thickBot="1" x14ac:dyDescent="0.3">
      <c r="B229" s="64" t="str">
        <f>IF(AA229=0,"",AA229)</f>
        <v>Gesamt</v>
      </c>
      <c r="C229" s="65" t="str">
        <f t="shared" si="277"/>
        <v/>
      </c>
      <c r="D229" s="66">
        <f t="shared" si="278"/>
        <v>645</v>
      </c>
      <c r="E229" s="67">
        <f>IF(AD229="","",AD229)</f>
        <v>0</v>
      </c>
      <c r="F229" s="66">
        <f t="shared" si="257"/>
        <v>681</v>
      </c>
      <c r="G229" s="67">
        <f>IF(AF229="","",AF229)</f>
        <v>0</v>
      </c>
      <c r="H229" s="66">
        <f t="shared" si="258"/>
        <v>723</v>
      </c>
      <c r="I229" s="67">
        <f>IF(AH229="","",AH229)</f>
        <v>0</v>
      </c>
      <c r="J229" s="66">
        <f t="shared" si="259"/>
        <v>774</v>
      </c>
      <c r="K229" s="67">
        <f>IF(AJ229="","",AJ229)</f>
        <v>3</v>
      </c>
      <c r="L229" s="66">
        <f t="shared" si="260"/>
        <v>668</v>
      </c>
      <c r="M229" s="67">
        <f>IF(AL229="","",AL229)</f>
        <v>0</v>
      </c>
      <c r="N229" s="66">
        <f t="shared" si="279"/>
        <v>717</v>
      </c>
      <c r="O229" s="67">
        <f>IF(AN229="","",AN229)</f>
        <v>3</v>
      </c>
      <c r="P229" s="66">
        <f t="shared" si="261"/>
        <v>730</v>
      </c>
      <c r="Q229" s="67">
        <f>IF(AP229="","",AP229)</f>
        <v>3</v>
      </c>
      <c r="R229" s="66">
        <f t="shared" si="262"/>
        <v>655</v>
      </c>
      <c r="S229" s="67">
        <f>IF(AR229="","",AR229)</f>
        <v>0</v>
      </c>
      <c r="T229" s="66">
        <f t="shared" si="263"/>
        <v>694</v>
      </c>
      <c r="U229" s="67">
        <f>IF(AT229="","",AT229)</f>
        <v>0</v>
      </c>
      <c r="V229" s="66">
        <f t="shared" si="264"/>
        <v>6287</v>
      </c>
      <c r="W229" s="67">
        <f>IF(AV229="","",AV229)</f>
        <v>9</v>
      </c>
      <c r="AA229" s="64" t="s">
        <v>960</v>
      </c>
      <c r="AB229" s="101"/>
      <c r="AC229" s="148">
        <f>ABS(SUM(AC217:AC219))+ABS(SUM(AC220:AC222))+ABS(SUM(AC223:AC225))+ABS(SUM(AC226:AC228))</f>
        <v>645</v>
      </c>
      <c r="AD229" s="102">
        <f>IF(AC229+AC239=0,0,IF(AC229=AC239,1.5,IF(AC229&gt;AC239,3,0)))</f>
        <v>0</v>
      </c>
      <c r="AE229" s="148">
        <f>ABS(SUM(AE217:AE219))+ABS(SUM(AE220:AE222))+ABS(SUM(AE223:AE225))+ABS(SUM(AE226:AE228))</f>
        <v>681</v>
      </c>
      <c r="AF229" s="102">
        <f>IF(AE229+AE239=0,0,IF(AE229=AE239,1.5,IF(AE229&gt;AE239,3,0)))</f>
        <v>0</v>
      </c>
      <c r="AG229" s="148">
        <f>ABS(SUM(AG217:AG219))+ABS(SUM(AG220:AG222))+ABS(SUM(AG223:AG225))+ABS(SUM(AG226:AG228))</f>
        <v>723</v>
      </c>
      <c r="AH229" s="102">
        <f>IF(AG229+AG239=0,0,IF(AG229=AG239,1.5,IF(AG229&gt;AG239,3,0)))</f>
        <v>0</v>
      </c>
      <c r="AI229" s="148">
        <f>ABS(SUM(AI217:AI219))+ABS(SUM(AI220:AI222))+ABS(SUM(AI223:AI225))+ABS(SUM(AI226:AI228))</f>
        <v>774</v>
      </c>
      <c r="AJ229" s="102">
        <f>IF(AI229+AI239=0,0,IF(AI229=AI239,1.5,IF(AI229&gt;AI239,3,0)))</f>
        <v>3</v>
      </c>
      <c r="AK229" s="148">
        <f>ABS(SUM(AK217:AK219))+ABS(SUM(AK220:AK222))+ABS(SUM(AK223:AK225))+ABS(SUM(AK226:AK228))</f>
        <v>668</v>
      </c>
      <c r="AL229" s="102">
        <f>IF(AK229+AK239=0,0,IF(AK229=AK239,1.5,IF(AK229&gt;AK239,3,0)))</f>
        <v>0</v>
      </c>
      <c r="AM229" s="148">
        <f>ABS(SUM(AM217:AM219))+ABS(SUM(AM220:AM222))+ABS(SUM(AM223:AM225))+ABS(SUM(AM226:AM228))</f>
        <v>717</v>
      </c>
      <c r="AN229" s="102">
        <f>IF(AM229+AM239=0,0,IF(AM229=AM239,1.5,IF(AM229&gt;AM239,3,0)))</f>
        <v>3</v>
      </c>
      <c r="AO229" s="148">
        <f>ABS(SUM(AO217:AO219))+ABS(SUM(AO220:AO222))+ABS(SUM(AO223:AO225))+ABS(SUM(AO226:AO228))</f>
        <v>730</v>
      </c>
      <c r="AP229" s="102">
        <f>IF(AO229+AO239=0,0,IF(AO229=AO239,1.5,IF(AO229&gt;AO239,3,0)))</f>
        <v>3</v>
      </c>
      <c r="AQ229" s="148">
        <f>ABS(SUM(AQ217:AQ219))+ABS(SUM(AQ220:AQ222))+ABS(SUM(AQ223:AQ225))+ABS(SUM(AQ226:AQ228))</f>
        <v>655</v>
      </c>
      <c r="AR229" s="102">
        <f>IF(AQ229+AQ239=0,0,IF(AQ229=AQ239,1.5,IF(AQ229&gt;AQ239,3,0)))</f>
        <v>0</v>
      </c>
      <c r="AS229" s="148">
        <f>ABS(SUM(AS217:AS219))+ABS(SUM(AS220:AS222))+ABS(SUM(AS223:AS225))+ABS(SUM(AS226:AS228))</f>
        <v>694</v>
      </c>
      <c r="AT229" s="102">
        <f>IF(AS229+AS239=0,0,IF(AS229=AS239,1.5,IF(AS229&gt;AS239,3,0)))</f>
        <v>0</v>
      </c>
      <c r="AU229" s="103">
        <f>SUM(AC229+AE229+AG229+AI229+AK229+AM229+AO229+AQ229+AS229)</f>
        <v>6287</v>
      </c>
      <c r="AV229" s="104">
        <f>SUM(AD229+AF229+AH229+AJ229+AL229+AN229+AP229+AR229+AT229)</f>
        <v>9</v>
      </c>
      <c r="AW229" s="83"/>
      <c r="AX229" s="84"/>
      <c r="BA229" s="149"/>
      <c r="BB229" s="150"/>
      <c r="BC229" s="151"/>
      <c r="BQ229" s="153"/>
      <c r="BR229" s="151"/>
      <c r="BV229" s="151"/>
      <c r="BZ229" s="151"/>
    </row>
    <row r="230" spans="1:78" ht="24" customHeight="1" thickBot="1" x14ac:dyDescent="0.3">
      <c r="B230" s="68" t="str">
        <f>IF(AA230=0,"",AA230)</f>
        <v>Gesamt - Punkte</v>
      </c>
      <c r="C230" s="69" t="str">
        <f t="shared" si="277"/>
        <v/>
      </c>
      <c r="D230" s="69" t="str">
        <f t="shared" si="278"/>
        <v/>
      </c>
      <c r="E230" s="70">
        <f>IF(AD230="","",AD230)</f>
        <v>1</v>
      </c>
      <c r="F230" s="69" t="str">
        <f t="shared" si="257"/>
        <v/>
      </c>
      <c r="G230" s="70">
        <f>IF(AF230="","",AF230)</f>
        <v>1</v>
      </c>
      <c r="H230" s="69" t="str">
        <f t="shared" si="258"/>
        <v/>
      </c>
      <c r="I230" s="70">
        <f>IF(AH230="","",AH230)</f>
        <v>2</v>
      </c>
      <c r="J230" s="69" t="str">
        <f t="shared" si="259"/>
        <v/>
      </c>
      <c r="K230" s="70">
        <f>IF(AJ230="","",AJ230)</f>
        <v>6</v>
      </c>
      <c r="L230" s="69" t="str">
        <f t="shared" si="260"/>
        <v/>
      </c>
      <c r="M230" s="70">
        <f>IF(AL230="","",AL230)</f>
        <v>1</v>
      </c>
      <c r="N230" s="69" t="str">
        <f t="shared" si="279"/>
        <v/>
      </c>
      <c r="O230" s="70">
        <f>IF(AN230="","",AN230)</f>
        <v>5</v>
      </c>
      <c r="P230" s="69" t="str">
        <f t="shared" si="261"/>
        <v/>
      </c>
      <c r="Q230" s="70">
        <f>IF(AP230="","",AP230)</f>
        <v>7</v>
      </c>
      <c r="R230" s="69" t="str">
        <f t="shared" si="262"/>
        <v/>
      </c>
      <c r="S230" s="70">
        <f>IF(AR230="","",AR230)</f>
        <v>1</v>
      </c>
      <c r="T230" s="69" t="str">
        <f t="shared" si="263"/>
        <v/>
      </c>
      <c r="U230" s="70">
        <f>IF(AT230="","",AT230)</f>
        <v>2</v>
      </c>
      <c r="V230" s="69" t="str">
        <f t="shared" si="264"/>
        <v/>
      </c>
      <c r="W230" s="70">
        <f>IF(AV230="","",AV230)</f>
        <v>26</v>
      </c>
      <c r="AA230" s="68" t="s">
        <v>975</v>
      </c>
      <c r="AB230" s="69"/>
      <c r="AC230" s="69"/>
      <c r="AD230" s="105">
        <f>SUM(AD217:AD229)</f>
        <v>1</v>
      </c>
      <c r="AE230" s="69"/>
      <c r="AF230" s="105">
        <f>SUM(AF217:AF229)</f>
        <v>1</v>
      </c>
      <c r="AG230" s="69"/>
      <c r="AH230" s="105">
        <f>SUM(AH217:AH229)</f>
        <v>2</v>
      </c>
      <c r="AI230" s="69"/>
      <c r="AJ230" s="105">
        <f>SUM(AJ217:AJ229)</f>
        <v>6</v>
      </c>
      <c r="AK230" s="69"/>
      <c r="AL230" s="105">
        <f>SUM(AL217:AL229)</f>
        <v>1</v>
      </c>
      <c r="AM230" s="69"/>
      <c r="AN230" s="105">
        <f>SUM(AN217:AN229)</f>
        <v>5</v>
      </c>
      <c r="AO230" s="69"/>
      <c r="AP230" s="105">
        <f>SUM(AP217:AP229)</f>
        <v>7</v>
      </c>
      <c r="AQ230" s="69"/>
      <c r="AR230" s="105">
        <f>SUM(AR217:AR229)</f>
        <v>1</v>
      </c>
      <c r="AS230" s="69"/>
      <c r="AT230" s="105">
        <f>SUM(AT217:AT229)</f>
        <v>2</v>
      </c>
      <c r="AU230" s="69"/>
      <c r="AV230" s="106">
        <f>SUM(AV217:AV229)</f>
        <v>26</v>
      </c>
      <c r="AW230" s="83"/>
      <c r="AX230" s="84"/>
      <c r="BA230" s="149">
        <f>+AV230</f>
        <v>26</v>
      </c>
      <c r="BB230" s="150">
        <f>+AU229</f>
        <v>6287</v>
      </c>
      <c r="BC230" s="151">
        <f>+AA212</f>
        <v>8</v>
      </c>
      <c r="BF230" s="152">
        <f>SUM(BF211:BF229)</f>
        <v>36</v>
      </c>
      <c r="BQ230" s="149">
        <f>+BB230/1000000+BA230</f>
        <v>26.006287</v>
      </c>
      <c r="BR230" s="151">
        <f>RANK(BQ230,BQ:BQ)</f>
        <v>8</v>
      </c>
      <c r="BV230" s="151"/>
      <c r="BZ230" s="151"/>
    </row>
    <row r="231" spans="1:78" ht="11.25" customHeight="1" x14ac:dyDescent="0.25">
      <c r="B231" s="69"/>
      <c r="C231" s="69"/>
      <c r="D231" s="69"/>
      <c r="E231" s="1"/>
      <c r="F231" s="69"/>
      <c r="G231" s="1"/>
      <c r="H231" s="69"/>
      <c r="I231" s="1"/>
      <c r="J231" s="69"/>
      <c r="K231" s="1"/>
      <c r="L231" s="69"/>
      <c r="M231" s="1"/>
      <c r="N231" s="69"/>
      <c r="O231" s="1"/>
      <c r="P231" s="69"/>
      <c r="Q231" s="1"/>
      <c r="R231" s="69"/>
      <c r="S231" s="1"/>
      <c r="T231" s="69"/>
      <c r="U231" s="1"/>
      <c r="V231" s="69"/>
      <c r="W231" s="1"/>
      <c r="AA231" s="69"/>
      <c r="AB231" s="69"/>
      <c r="AC231" s="69"/>
      <c r="AD231" s="1"/>
      <c r="AE231" s="69"/>
      <c r="AF231" s="1"/>
      <c r="AG231" s="69"/>
      <c r="AH231" s="1"/>
      <c r="AI231" s="69"/>
      <c r="AJ231" s="1"/>
      <c r="AK231" s="69"/>
      <c r="AL231" s="1"/>
      <c r="AM231" s="69"/>
      <c r="AN231" s="1"/>
      <c r="AO231" s="69"/>
      <c r="AP231" s="1"/>
      <c r="AQ231" s="69"/>
      <c r="AR231" s="1"/>
      <c r="AS231" s="69"/>
      <c r="AT231" s="1"/>
      <c r="AU231" s="69"/>
      <c r="AV231" s="1"/>
      <c r="AW231" s="83"/>
      <c r="AX231" s="84"/>
      <c r="BA231" s="149"/>
      <c r="BB231" s="150"/>
      <c r="BC231" s="151"/>
      <c r="BQ231" s="153"/>
      <c r="BR231" s="151"/>
      <c r="BV231" s="151"/>
      <c r="BZ231" s="151"/>
    </row>
    <row r="232" spans="1:78" ht="12.75" customHeight="1" x14ac:dyDescent="0.25">
      <c r="B232" s="71" t="str">
        <f t="shared" ref="B232:B239" si="290">IF(AA232=0,"",AA232)</f>
        <v>Gegner-Nr.:</v>
      </c>
      <c r="C232" s="72" t="str">
        <f t="shared" ref="C232:C239" si="291">IF(AB232=0,"",AB232)</f>
        <v>&gt;&gt;&gt;&gt;</v>
      </c>
      <c r="D232" s="396">
        <f t="shared" ref="D232:M234" si="292">IF(AC232=0,"",AC232)</f>
        <v>10</v>
      </c>
      <c r="E232" s="396" t="str">
        <f t="shared" si="292"/>
        <v/>
      </c>
      <c r="F232" s="396">
        <f t="shared" si="292"/>
        <v>5</v>
      </c>
      <c r="G232" s="396" t="str">
        <f t="shared" si="292"/>
        <v/>
      </c>
      <c r="H232" s="396">
        <f t="shared" si="292"/>
        <v>2</v>
      </c>
      <c r="I232" s="396" t="str">
        <f t="shared" si="292"/>
        <v/>
      </c>
      <c r="J232" s="396">
        <f t="shared" si="292"/>
        <v>6</v>
      </c>
      <c r="K232" s="396" t="str">
        <f t="shared" si="292"/>
        <v/>
      </c>
      <c r="L232" s="396">
        <f t="shared" si="292"/>
        <v>9</v>
      </c>
      <c r="M232" s="396" t="str">
        <f t="shared" si="292"/>
        <v/>
      </c>
      <c r="N232" s="396">
        <f t="shared" ref="N232:U234" si="293">IF(AM232=0,"",AM232)</f>
        <v>4</v>
      </c>
      <c r="O232" s="396" t="str">
        <f t="shared" si="293"/>
        <v/>
      </c>
      <c r="P232" s="396">
        <f t="shared" si="293"/>
        <v>3</v>
      </c>
      <c r="Q232" s="396" t="str">
        <f t="shared" si="293"/>
        <v/>
      </c>
      <c r="R232" s="396">
        <f t="shared" si="293"/>
        <v>7</v>
      </c>
      <c r="S232" s="396" t="str">
        <f t="shared" si="293"/>
        <v/>
      </c>
      <c r="T232" s="396">
        <f t="shared" si="293"/>
        <v>1</v>
      </c>
      <c r="U232" s="396" t="str">
        <f t="shared" si="293"/>
        <v/>
      </c>
      <c r="V232" s="412"/>
      <c r="W232" s="412"/>
      <c r="AA232" s="71" t="s">
        <v>958</v>
      </c>
      <c r="AB232" s="72" t="s">
        <v>959</v>
      </c>
      <c r="AC232" s="418">
        <f>VLOOKUP($AA212,Schlüssel!$A$5:$K$14,3)</f>
        <v>10</v>
      </c>
      <c r="AD232" s="419"/>
      <c r="AE232" s="418">
        <f>VLOOKUP($AA212,Schlüssel!$A$5:$K$14,4)</f>
        <v>5</v>
      </c>
      <c r="AF232" s="419"/>
      <c r="AG232" s="418">
        <f>VLOOKUP($AA212,Schlüssel!$A$5:$K$14,5)</f>
        <v>2</v>
      </c>
      <c r="AH232" s="419"/>
      <c r="AI232" s="418">
        <f>VLOOKUP($AA212,Schlüssel!$A$5:$K$14,6)</f>
        <v>6</v>
      </c>
      <c r="AJ232" s="419"/>
      <c r="AK232" s="418">
        <f>VLOOKUP($AA212,Schlüssel!$A$5:$K$14,7)</f>
        <v>9</v>
      </c>
      <c r="AL232" s="419"/>
      <c r="AM232" s="418">
        <f>VLOOKUP($AA212,Schlüssel!$A$5:$K$14,8)</f>
        <v>4</v>
      </c>
      <c r="AN232" s="419"/>
      <c r="AO232" s="418">
        <f>VLOOKUP($AA212,Schlüssel!$A$5:$K$14,9)</f>
        <v>3</v>
      </c>
      <c r="AP232" s="419"/>
      <c r="AQ232" s="418">
        <f>VLOOKUP($AA212,Schlüssel!$A$5:$K$14,10)</f>
        <v>7</v>
      </c>
      <c r="AR232" s="419"/>
      <c r="AS232" s="418">
        <f>VLOOKUP($AA212,Schlüssel!$A$5:$K$14,11)</f>
        <v>1</v>
      </c>
      <c r="AT232" s="419"/>
      <c r="AU232" s="107"/>
      <c r="AV232" s="107"/>
      <c r="AW232" s="83"/>
      <c r="AX232" s="84"/>
      <c r="BA232" s="149"/>
      <c r="BB232" s="150"/>
      <c r="BC232" s="151"/>
      <c r="BQ232" s="153"/>
      <c r="BR232" s="151"/>
      <c r="BV232" s="151"/>
      <c r="BZ232" s="151"/>
    </row>
    <row r="233" spans="1:78" ht="28.5" customHeight="1" x14ac:dyDescent="0.25">
      <c r="B233" s="73" t="str">
        <f t="shared" si="290"/>
        <v/>
      </c>
      <c r="C233" s="69" t="str">
        <f t="shared" si="291"/>
        <v/>
      </c>
      <c r="D233" s="409" t="str">
        <f t="shared" si="292"/>
        <v>Donaubowler Regensburg 1</v>
      </c>
      <c r="E233" s="410" t="str">
        <f t="shared" si="292"/>
        <v/>
      </c>
      <c r="F233" s="409" t="str">
        <f t="shared" si="292"/>
        <v>BC EMAX Unterföhring 2</v>
      </c>
      <c r="G233" s="410" t="str">
        <f t="shared" si="292"/>
        <v/>
      </c>
      <c r="H233" s="409" t="str">
        <f t="shared" si="292"/>
        <v>BK München 3</v>
      </c>
      <c r="I233" s="410" t="str">
        <f t="shared" si="292"/>
        <v/>
      </c>
      <c r="J233" s="409" t="str">
        <f t="shared" si="292"/>
        <v>Bajuwaren München 1</v>
      </c>
      <c r="K233" s="410" t="str">
        <f t="shared" si="292"/>
        <v/>
      </c>
      <c r="L233" s="409" t="str">
        <f t="shared" si="292"/>
        <v>Werdenfels 1</v>
      </c>
      <c r="M233" s="410" t="str">
        <f t="shared" si="292"/>
        <v/>
      </c>
      <c r="N233" s="409" t="str">
        <f t="shared" si="293"/>
        <v>SG Rottendorf 1</v>
      </c>
      <c r="O233" s="410" t="str">
        <f t="shared" si="293"/>
        <v/>
      </c>
      <c r="P233" s="409" t="str">
        <f t="shared" si="293"/>
        <v>SG DJK Rimpar 1</v>
      </c>
      <c r="Q233" s="410" t="str">
        <f t="shared" si="293"/>
        <v/>
      </c>
      <c r="R233" s="409" t="str">
        <f t="shared" si="293"/>
        <v>Bowlinghaus Bamberg 1</v>
      </c>
      <c r="S233" s="410" t="str">
        <f t="shared" si="293"/>
        <v/>
      </c>
      <c r="T233" s="409" t="str">
        <f t="shared" si="293"/>
        <v>BC Comet Nürnberg</v>
      </c>
      <c r="U233" s="410" t="str">
        <f t="shared" si="293"/>
        <v/>
      </c>
      <c r="V233" s="411"/>
      <c r="W233" s="411"/>
      <c r="AA233" s="73"/>
      <c r="AB233" s="69"/>
      <c r="AC233" s="409" t="str">
        <f>VLOOKUP(AC232,Schlüssel!$A$5:$K$14,2)</f>
        <v>Donaubowler Regensburg 1</v>
      </c>
      <c r="AD233" s="410"/>
      <c r="AE233" s="409" t="str">
        <f>VLOOKUP(AE232,Schlüssel!$A$5:$K$14,2)</f>
        <v>BC EMAX Unterföhring 2</v>
      </c>
      <c r="AF233" s="410"/>
      <c r="AG233" s="409" t="str">
        <f>VLOOKUP(AG232,Schlüssel!$A$5:$K$14,2)</f>
        <v>BK München 3</v>
      </c>
      <c r="AH233" s="410"/>
      <c r="AI233" s="409" t="str">
        <f>VLOOKUP(AI232,Schlüssel!$A$5:$K$14,2)</f>
        <v>Bajuwaren München 1</v>
      </c>
      <c r="AJ233" s="410"/>
      <c r="AK233" s="409" t="str">
        <f>VLOOKUP(AK232,Schlüssel!$A$5:$K$14,2)</f>
        <v>Werdenfels 1</v>
      </c>
      <c r="AL233" s="410"/>
      <c r="AM233" s="409" t="str">
        <f>VLOOKUP(AM232,Schlüssel!$A$5:$K$14,2)</f>
        <v>SG Rottendorf 1</v>
      </c>
      <c r="AN233" s="410"/>
      <c r="AO233" s="409" t="str">
        <f>VLOOKUP(AO232,Schlüssel!$A$5:$K$14,2)</f>
        <v>SG DJK Rimpar 1</v>
      </c>
      <c r="AP233" s="410"/>
      <c r="AQ233" s="409" t="str">
        <f>VLOOKUP(AQ232,Schlüssel!$A$5:$K$14,2)</f>
        <v>Bowlinghaus Bamberg 1</v>
      </c>
      <c r="AR233" s="410"/>
      <c r="AS233" s="409" t="str">
        <f>VLOOKUP(AS232,Schlüssel!$A$5:$K$14,2)</f>
        <v>BC Comet Nürnberg</v>
      </c>
      <c r="AT233" s="410"/>
      <c r="AU233" s="108"/>
      <c r="AV233" s="108"/>
      <c r="AW233" s="83"/>
      <c r="AX233" s="84"/>
      <c r="BA233" s="149"/>
      <c r="BB233" s="150"/>
      <c r="BC233" s="151"/>
      <c r="BQ233" s="153"/>
      <c r="BR233" s="151"/>
      <c r="BV233" s="151"/>
      <c r="BZ233" s="151"/>
    </row>
    <row r="234" spans="1:78" ht="12" customHeight="1" x14ac:dyDescent="0.25">
      <c r="B234" s="73" t="str">
        <f t="shared" si="290"/>
        <v/>
      </c>
      <c r="C234" s="69" t="str">
        <f t="shared" si="291"/>
        <v/>
      </c>
      <c r="D234" s="395" t="str">
        <f t="shared" si="292"/>
        <v/>
      </c>
      <c r="E234" s="395" t="str">
        <f t="shared" si="292"/>
        <v/>
      </c>
      <c r="F234" s="395" t="str">
        <f t="shared" si="292"/>
        <v/>
      </c>
      <c r="G234" s="395" t="str">
        <f t="shared" si="292"/>
        <v/>
      </c>
      <c r="H234" s="395" t="str">
        <f t="shared" si="292"/>
        <v/>
      </c>
      <c r="I234" s="395" t="str">
        <f t="shared" si="292"/>
        <v/>
      </c>
      <c r="J234" s="395" t="str">
        <f t="shared" si="292"/>
        <v/>
      </c>
      <c r="K234" s="395" t="str">
        <f t="shared" si="292"/>
        <v/>
      </c>
      <c r="L234" s="395" t="str">
        <f t="shared" si="292"/>
        <v/>
      </c>
      <c r="M234" s="395" t="str">
        <f t="shared" si="292"/>
        <v/>
      </c>
      <c r="N234" s="395" t="str">
        <f t="shared" si="293"/>
        <v/>
      </c>
      <c r="O234" s="395" t="str">
        <f t="shared" si="293"/>
        <v/>
      </c>
      <c r="P234" s="395" t="str">
        <f t="shared" si="293"/>
        <v/>
      </c>
      <c r="Q234" s="395" t="str">
        <f t="shared" si="293"/>
        <v/>
      </c>
      <c r="R234" s="395" t="str">
        <f t="shared" si="293"/>
        <v/>
      </c>
      <c r="S234" s="395" t="str">
        <f t="shared" si="293"/>
        <v/>
      </c>
      <c r="T234" s="395" t="str">
        <f t="shared" si="293"/>
        <v/>
      </c>
      <c r="U234" s="408" t="str">
        <f t="shared" si="293"/>
        <v/>
      </c>
      <c r="V234" s="301"/>
      <c r="W234" s="301"/>
      <c r="AA234" s="73"/>
      <c r="AB234" s="69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78"/>
      <c r="AV234" s="78"/>
      <c r="AW234" s="83"/>
      <c r="AX234" s="84"/>
      <c r="BA234" s="149"/>
      <c r="BB234" s="150"/>
      <c r="BC234" s="151"/>
      <c r="BQ234" s="153"/>
      <c r="BR234" s="151"/>
      <c r="BV234" s="151"/>
      <c r="BZ234" s="151"/>
    </row>
    <row r="235" spans="1:78" ht="15.9" customHeight="1" x14ac:dyDescent="0.25">
      <c r="B235" s="391" t="str">
        <f t="shared" si="290"/>
        <v>Spieler 1</v>
      </c>
      <c r="C235" s="392" t="str">
        <f t="shared" si="291"/>
        <v/>
      </c>
      <c r="D235" s="393">
        <f>IF(AC235=301,"",AC235)</f>
        <v>154</v>
      </c>
      <c r="E235" s="393" t="str">
        <f>IF(AD235=0,"",AD235)</f>
        <v/>
      </c>
      <c r="F235" s="393">
        <f>IF(AE235=301,"",AE235)</f>
        <v>168</v>
      </c>
      <c r="G235" s="393" t="str">
        <f>IF(AF235=0,"",AF235)</f>
        <v/>
      </c>
      <c r="H235" s="393">
        <f>IF(AG235=301,"",AG235)</f>
        <v>170</v>
      </c>
      <c r="I235" s="393" t="str">
        <f>IF(AH235=0,"",AH235)</f>
        <v/>
      </c>
      <c r="J235" s="393">
        <f>IF(AI235=301,"",AI235)</f>
        <v>199</v>
      </c>
      <c r="K235" s="393" t="str">
        <f>IF(AJ235=0,"",AJ235)</f>
        <v/>
      </c>
      <c r="L235" s="393">
        <f>IF(AK235=301,"",AK235)</f>
        <v>191</v>
      </c>
      <c r="M235" s="393" t="str">
        <f>IF(AL235=0,"",AL235)</f>
        <v/>
      </c>
      <c r="N235" s="393">
        <f>IF(AM235=301,"",AM235)</f>
        <v>169</v>
      </c>
      <c r="O235" s="393" t="str">
        <f>IF(AN235=0,"",AN235)</f>
        <v/>
      </c>
      <c r="P235" s="393">
        <f>IF(AO235=301,"",AO235)</f>
        <v>176</v>
      </c>
      <c r="Q235" s="393" t="str">
        <f>IF(AP235=0,"",AP235)</f>
        <v/>
      </c>
      <c r="R235" s="393">
        <f>IF(AQ235=301,"",AQ235)</f>
        <v>168</v>
      </c>
      <c r="S235" s="393" t="str">
        <f>IF(AR235=0,"",AR235)</f>
        <v/>
      </c>
      <c r="T235" s="393">
        <f>IF(AS235=301,"",AS235)</f>
        <v>142</v>
      </c>
      <c r="U235" s="393" t="str">
        <f>IF(AT235=0,"",AT235)</f>
        <v/>
      </c>
      <c r="V235" s="404"/>
      <c r="W235" s="404"/>
      <c r="AA235" s="74" t="s">
        <v>0</v>
      </c>
      <c r="AB235" s="75"/>
      <c r="AC235" s="420">
        <f>ABS(INDEX(AC:AC,MATCH(AC232,$AA:$AA,0)+5)+INDEX(AC:AC,MATCH(AC232,$AA:$AA,0)+6)+INDEX(AC:AC,MATCH(AC232,$AA:$AA,0)+7))</f>
        <v>154</v>
      </c>
      <c r="AD235" s="421"/>
      <c r="AE235" s="420">
        <f>ABS(INDEX(AE:AE,MATCH(AE232,$AA:$AA,0)+5)+INDEX(AE:AE,MATCH(AE232,$AA:$AA,0)+6)+INDEX(AE:AE,MATCH(AE232,$AA:$AA,0)+7))</f>
        <v>168</v>
      </c>
      <c r="AF235" s="421"/>
      <c r="AG235" s="420">
        <f>ABS(INDEX(AG:AG,MATCH(AG232,$AA:$AA,0)+5)+INDEX(AG:AG,MATCH(AG232,$AA:$AA,0)+6)+INDEX(AG:AG,MATCH(AG232,$AA:$AA,0)+7))</f>
        <v>170</v>
      </c>
      <c r="AH235" s="421"/>
      <c r="AI235" s="420">
        <f>ABS(INDEX(AI:AI,MATCH(AI232,$AA:$AA,0)+5)+INDEX(AI:AI,MATCH(AI232,$AA:$AA,0)+6)+INDEX(AI:AI,MATCH(AI232,$AA:$AA,0)+7))</f>
        <v>199</v>
      </c>
      <c r="AJ235" s="421"/>
      <c r="AK235" s="420">
        <f>ABS(INDEX(AK:AK,MATCH(AK232,$AA:$AA,0)+5)+INDEX(AK:AK,MATCH(AK232,$AA:$AA,0)+6)+INDEX(AK:AK,MATCH(AK232,$AA:$AA,0)+7))</f>
        <v>191</v>
      </c>
      <c r="AL235" s="421"/>
      <c r="AM235" s="420">
        <f>ABS(INDEX(AM:AM,MATCH(AM232,$AA:$AA,0)+5)+INDEX(AM:AM,MATCH(AM232,$AA:$AA,0)+6)+INDEX(AM:AM,MATCH(AM232,$AA:$AA,0)+7))</f>
        <v>169</v>
      </c>
      <c r="AN235" s="421"/>
      <c r="AO235" s="420">
        <f>ABS(INDEX(AO:AO,MATCH(AO232,$AA:$AA,0)+5)+INDEX(AO:AO,MATCH(AO232,$AA:$AA,0)+6)+INDEX(AO:AO,MATCH(AO232,$AA:$AA,0)+7))</f>
        <v>176</v>
      </c>
      <c r="AP235" s="421"/>
      <c r="AQ235" s="420">
        <f>ABS(INDEX(AQ:AQ,MATCH(AQ232,$AA:$AA,0)+5)+INDEX(AQ:AQ,MATCH(AQ232,$AA:$AA,0)+6)+INDEX(AQ:AQ,MATCH(AQ232,$AA:$AA,0)+7))</f>
        <v>168</v>
      </c>
      <c r="AR235" s="421"/>
      <c r="AS235" s="420">
        <f>ABS(INDEX(AS:AS,MATCH(AS232,$AA:$AA,0)+5)+INDEX(AS:AS,MATCH(AS232,$AA:$AA,0)+6)+INDEX(AS:AS,MATCH(AS232,$AA:$AA,0)+7))</f>
        <v>142</v>
      </c>
      <c r="AT235" s="421"/>
      <c r="AU235" s="1"/>
      <c r="AV235" s="1"/>
      <c r="AW235" s="83"/>
      <c r="AX235" s="84"/>
      <c r="BA235" s="149"/>
      <c r="BB235" s="150"/>
      <c r="BC235" s="151"/>
      <c r="BQ235" s="153"/>
      <c r="BR235" s="151"/>
      <c r="BV235" s="151"/>
      <c r="BZ235" s="151"/>
    </row>
    <row r="236" spans="1:78" ht="15.9" customHeight="1" x14ac:dyDescent="0.25">
      <c r="B236" s="391" t="str">
        <f t="shared" si="290"/>
        <v>Spieler 2</v>
      </c>
      <c r="C236" s="392" t="str">
        <f t="shared" si="291"/>
        <v/>
      </c>
      <c r="D236" s="393">
        <f>IF(AC236=301,"",AC236)</f>
        <v>233</v>
      </c>
      <c r="E236" s="393" t="str">
        <f>IF(AD236=0,"",AD236)</f>
        <v/>
      </c>
      <c r="F236" s="393">
        <f>IF(AE236=301,"",AE236)</f>
        <v>164</v>
      </c>
      <c r="G236" s="393" t="str">
        <f>IF(AF236=0,"",AF236)</f>
        <v/>
      </c>
      <c r="H236" s="393">
        <f>IF(AG236=301,"",AG236)</f>
        <v>228</v>
      </c>
      <c r="I236" s="393" t="str">
        <f>IF(AH236=0,"",AH236)</f>
        <v/>
      </c>
      <c r="J236" s="393">
        <f>IF(AI236=301,"",AI236)</f>
        <v>131</v>
      </c>
      <c r="K236" s="393" t="str">
        <f>IF(AJ236=0,"",AJ236)</f>
        <v/>
      </c>
      <c r="L236" s="393">
        <f>IF(AK236=301,"",AK236)</f>
        <v>167</v>
      </c>
      <c r="M236" s="393" t="str">
        <f>IF(AL236=0,"",AL236)</f>
        <v/>
      </c>
      <c r="N236" s="393">
        <f>IF(AM236=301,"",AM236)</f>
        <v>191</v>
      </c>
      <c r="O236" s="393" t="str">
        <f>IF(AN236=0,"",AN236)</f>
        <v/>
      </c>
      <c r="P236" s="393">
        <f>IF(AO236=301,"",AO236)</f>
        <v>132</v>
      </c>
      <c r="Q236" s="393" t="str">
        <f>IF(AP236=0,"",AP236)</f>
        <v/>
      </c>
      <c r="R236" s="393">
        <f>IF(AQ236=301,"",AQ236)</f>
        <v>184</v>
      </c>
      <c r="S236" s="393" t="str">
        <f>IF(AR236=0,"",AR236)</f>
        <v/>
      </c>
      <c r="T236" s="393">
        <f>IF(AS236=301,"",AS236)</f>
        <v>215</v>
      </c>
      <c r="U236" s="393" t="str">
        <f>IF(AT236=0,"",AT236)</f>
        <v/>
      </c>
      <c r="V236" s="404"/>
      <c r="W236" s="404"/>
      <c r="AA236" s="74" t="s">
        <v>2</v>
      </c>
      <c r="AB236" s="75"/>
      <c r="AC236" s="422">
        <f>ABS(INDEX(AC:AC,MATCH(AC232,$AA:$AA,0)+8)+INDEX(AC:AC,MATCH(AC232,$AA:$AA,0)+9)+INDEX(AC:AC,MATCH(AC232,$AA:$AA,0)+10))</f>
        <v>233</v>
      </c>
      <c r="AD236" s="423"/>
      <c r="AE236" s="422">
        <f>ABS(INDEX(AE:AE,MATCH(AE232,$AA:$AA,0)+8)+INDEX(AE:AE,MATCH(AE232,$AA:$AA,0)+9)+INDEX(AE:AE,MATCH(AE232,$AA:$AA,0)+10))</f>
        <v>164</v>
      </c>
      <c r="AF236" s="423"/>
      <c r="AG236" s="422">
        <f>ABS(INDEX(AG:AG,MATCH(AG232,$AA:$AA,0)+8)+INDEX(AG:AG,MATCH(AG232,$AA:$AA,0)+9)+INDEX(AG:AG,MATCH(AG232,$AA:$AA,0)+10))</f>
        <v>228</v>
      </c>
      <c r="AH236" s="423"/>
      <c r="AI236" s="422">
        <f>ABS(INDEX(AI:AI,MATCH(AI232,$AA:$AA,0)+8)+INDEX(AI:AI,MATCH(AI232,$AA:$AA,0)+9)+INDEX(AI:AI,MATCH(AI232,$AA:$AA,0)+10))</f>
        <v>131</v>
      </c>
      <c r="AJ236" s="423"/>
      <c r="AK236" s="422">
        <f>ABS(INDEX(AK:AK,MATCH(AK232,$AA:$AA,0)+8)+INDEX(AK:AK,MATCH(AK232,$AA:$AA,0)+9)+INDEX(AK:AK,MATCH(AK232,$AA:$AA,0)+10))</f>
        <v>167</v>
      </c>
      <c r="AL236" s="423"/>
      <c r="AM236" s="422">
        <f>ABS(INDEX(AM:AM,MATCH(AM232,$AA:$AA,0)+8)+INDEX(AM:AM,MATCH(AM232,$AA:$AA,0)+9)+INDEX(AM:AM,MATCH(AM232,$AA:$AA,0)+10))</f>
        <v>191</v>
      </c>
      <c r="AN236" s="423"/>
      <c r="AO236" s="422">
        <f>ABS(INDEX(AO:AO,MATCH(AO232,$AA:$AA,0)+8)+INDEX(AO:AO,MATCH(AO232,$AA:$AA,0)+9)+INDEX(AO:AO,MATCH(AO232,$AA:$AA,0)+10))</f>
        <v>132</v>
      </c>
      <c r="AP236" s="423"/>
      <c r="AQ236" s="422">
        <f>ABS(INDEX(AQ:AQ,MATCH(AQ232,$AA:$AA,0)+8)+INDEX(AQ:AQ,MATCH(AQ232,$AA:$AA,0)+9)+INDEX(AQ:AQ,MATCH(AQ232,$AA:$AA,0)+10))</f>
        <v>184</v>
      </c>
      <c r="AR236" s="423"/>
      <c r="AS236" s="422">
        <f>ABS(INDEX(AS:AS,MATCH(AS232,$AA:$AA,0)+8)+INDEX(AS:AS,MATCH(AS232,$AA:$AA,0)+9)+INDEX(AS:AS,MATCH(AS232,$AA:$AA,0)+10))</f>
        <v>215</v>
      </c>
      <c r="AT236" s="423"/>
      <c r="AU236" s="1"/>
      <c r="AV236" s="1"/>
      <c r="AW236" s="83"/>
      <c r="AX236" s="84"/>
      <c r="BA236" s="149"/>
      <c r="BB236" s="150"/>
      <c r="BC236" s="151"/>
      <c r="BQ236" s="153"/>
      <c r="BR236" s="151"/>
      <c r="BV236" s="151"/>
      <c r="BZ236" s="151"/>
    </row>
    <row r="237" spans="1:78" ht="15.9" customHeight="1" x14ac:dyDescent="0.25">
      <c r="B237" s="391" t="str">
        <f t="shared" si="290"/>
        <v>Spieler 3</v>
      </c>
      <c r="C237" s="392" t="str">
        <f t="shared" si="291"/>
        <v/>
      </c>
      <c r="D237" s="393">
        <f>IF(AC237=301,"",AC237)</f>
        <v>170</v>
      </c>
      <c r="E237" s="393" t="str">
        <f>IF(AD237=0,"",AD237)</f>
        <v/>
      </c>
      <c r="F237" s="393">
        <f>IF(AE237=301,"",AE237)</f>
        <v>168</v>
      </c>
      <c r="G237" s="393" t="str">
        <f>IF(AF237=0,"",AF237)</f>
        <v/>
      </c>
      <c r="H237" s="393">
        <f>IF(AG237=301,"",AG237)</f>
        <v>151</v>
      </c>
      <c r="I237" s="393" t="str">
        <f>IF(AH237=0,"",AH237)</f>
        <v/>
      </c>
      <c r="J237" s="393">
        <f>IF(AI237=301,"",AI237)</f>
        <v>173</v>
      </c>
      <c r="K237" s="393" t="str">
        <f>IF(AJ237=0,"",AJ237)</f>
        <v/>
      </c>
      <c r="L237" s="393">
        <f>IF(AK237=301,"",AK237)</f>
        <v>158</v>
      </c>
      <c r="M237" s="393" t="str">
        <f>IF(AL237=0,"",AL237)</f>
        <v/>
      </c>
      <c r="N237" s="393">
        <f>IF(AM237=301,"",AM237)</f>
        <v>155</v>
      </c>
      <c r="O237" s="393" t="str">
        <f>IF(AN237=0,"",AN237)</f>
        <v/>
      </c>
      <c r="P237" s="393">
        <f>IF(AO237=301,"",AO237)</f>
        <v>173</v>
      </c>
      <c r="Q237" s="393" t="str">
        <f>IF(AP237=0,"",AP237)</f>
        <v/>
      </c>
      <c r="R237" s="393">
        <f>IF(AQ237=301,"",AQ237)</f>
        <v>166</v>
      </c>
      <c r="S237" s="393" t="str">
        <f>IF(AR237=0,"",AR237)</f>
        <v/>
      </c>
      <c r="T237" s="393">
        <f>IF(AS237=301,"",AS237)</f>
        <v>179</v>
      </c>
      <c r="U237" s="393" t="str">
        <f>IF(AT237=0,"",AT237)</f>
        <v/>
      </c>
      <c r="V237" s="404"/>
      <c r="W237" s="404"/>
      <c r="AA237" s="74" t="s">
        <v>3</v>
      </c>
      <c r="AB237" s="75"/>
      <c r="AC237" s="422">
        <f>ABS(INDEX(AC:AC,MATCH(AC232,$AA:$AA,0)+11)+INDEX(AC:AC,MATCH(AC232,$AA:$AA,0)+12)+INDEX(AC:AC,MATCH(AC232,$AA:$AA,0)+13))</f>
        <v>170</v>
      </c>
      <c r="AD237" s="423"/>
      <c r="AE237" s="422">
        <f>ABS(INDEX(AE:AE,MATCH(AE232,$AA:$AA,0)+11)+INDEX(AE:AE,MATCH(AE232,$AA:$AA,0)+12)+INDEX(AE:AE,MATCH(AE232,$AA:$AA,0)+13))</f>
        <v>168</v>
      </c>
      <c r="AF237" s="423"/>
      <c r="AG237" s="422">
        <f>ABS(INDEX(AG:AG,MATCH(AG232,$AA:$AA,0)+11)+INDEX(AG:AG,MATCH(AG232,$AA:$AA,0)+12)+INDEX(AG:AG,MATCH(AG232,$AA:$AA,0)+13))</f>
        <v>151</v>
      </c>
      <c r="AH237" s="423"/>
      <c r="AI237" s="422">
        <f>ABS(INDEX(AI:AI,MATCH(AI232,$AA:$AA,0)+11)+INDEX(AI:AI,MATCH(AI232,$AA:$AA,0)+12)+INDEX(AI:AI,MATCH(AI232,$AA:$AA,0)+13))</f>
        <v>173</v>
      </c>
      <c r="AJ237" s="423"/>
      <c r="AK237" s="422">
        <f>ABS(INDEX(AK:AK,MATCH(AK232,$AA:$AA,0)+11)+INDEX(AK:AK,MATCH(AK232,$AA:$AA,0)+12)+INDEX(AK:AK,MATCH(AK232,$AA:$AA,0)+13))</f>
        <v>158</v>
      </c>
      <c r="AL237" s="423"/>
      <c r="AM237" s="422">
        <f>ABS(INDEX(AM:AM,MATCH(AM232,$AA:$AA,0)+11)+INDEX(AM:AM,MATCH(AM232,$AA:$AA,0)+12)+INDEX(AM:AM,MATCH(AM232,$AA:$AA,0)+13))</f>
        <v>155</v>
      </c>
      <c r="AN237" s="423"/>
      <c r="AO237" s="422">
        <f>ABS(INDEX(AO:AO,MATCH(AO232,$AA:$AA,0)+11)+INDEX(AO:AO,MATCH(AO232,$AA:$AA,0)+12)+INDEX(AO:AO,MATCH(AO232,$AA:$AA,0)+13))</f>
        <v>173</v>
      </c>
      <c r="AP237" s="423"/>
      <c r="AQ237" s="422">
        <f>ABS(INDEX(AQ:AQ,MATCH(AQ232,$AA:$AA,0)+11)+INDEX(AQ:AQ,MATCH(AQ232,$AA:$AA,0)+12)+INDEX(AQ:AQ,MATCH(AQ232,$AA:$AA,0)+13))</f>
        <v>166</v>
      </c>
      <c r="AR237" s="423"/>
      <c r="AS237" s="422">
        <f>ABS(INDEX(AS:AS,MATCH(AS232,$AA:$AA,0)+11)+INDEX(AS:AS,MATCH(AS232,$AA:$AA,0)+12)+INDEX(AS:AS,MATCH(AS232,$AA:$AA,0)+13))</f>
        <v>179</v>
      </c>
      <c r="AT237" s="423"/>
      <c r="AU237" s="1"/>
      <c r="AV237" s="1"/>
      <c r="AW237" s="83"/>
      <c r="AX237" s="84"/>
      <c r="BA237" s="149"/>
      <c r="BB237" s="150"/>
      <c r="BC237" s="151"/>
      <c r="BQ237" s="153"/>
      <c r="BR237" s="151"/>
      <c r="BV237" s="151"/>
      <c r="BZ237" s="151"/>
    </row>
    <row r="238" spans="1:78" ht="15.9" customHeight="1" x14ac:dyDescent="0.25">
      <c r="B238" s="391" t="str">
        <f t="shared" si="290"/>
        <v>Spieler 4</v>
      </c>
      <c r="C238" s="392" t="str">
        <f t="shared" si="291"/>
        <v/>
      </c>
      <c r="D238" s="393">
        <f>IF(AC238=301,"",AC238)</f>
        <v>169</v>
      </c>
      <c r="E238" s="393" t="str">
        <f>IF(AD238=0,"",AD238)</f>
        <v/>
      </c>
      <c r="F238" s="393">
        <f>IF(AE238=301,"",AE238)</f>
        <v>203</v>
      </c>
      <c r="G238" s="393" t="str">
        <f>IF(AF238=0,"",AF238)</f>
        <v/>
      </c>
      <c r="H238" s="393">
        <f>IF(AG238=301,"",AG238)</f>
        <v>228</v>
      </c>
      <c r="I238" s="393" t="str">
        <f>IF(AH238=0,"",AH238)</f>
        <v/>
      </c>
      <c r="J238" s="393">
        <f>IF(AI238=301,"",AI238)</f>
        <v>181</v>
      </c>
      <c r="K238" s="393" t="str">
        <f>IF(AJ238=0,"",AJ238)</f>
        <v/>
      </c>
      <c r="L238" s="393">
        <f>IF(AK238=301,"",AK238)</f>
        <v>247</v>
      </c>
      <c r="M238" s="393" t="str">
        <f>IF(AL238=0,"",AL238)</f>
        <v/>
      </c>
      <c r="N238" s="393">
        <f>IF(AM238=301,"",AM238)</f>
        <v>174</v>
      </c>
      <c r="O238" s="393" t="str">
        <f>IF(AN238=0,"",AN238)</f>
        <v/>
      </c>
      <c r="P238" s="393">
        <f>IF(AO238=301,"",AO238)</f>
        <v>184</v>
      </c>
      <c r="Q238" s="393" t="str">
        <f>IF(AP238=0,"",AP238)</f>
        <v/>
      </c>
      <c r="R238" s="393">
        <f>IF(AQ238=301,"",AQ238)</f>
        <v>207</v>
      </c>
      <c r="S238" s="393" t="str">
        <f>IF(AR238=0,"",AR238)</f>
        <v/>
      </c>
      <c r="T238" s="393">
        <f>IF(AS238=301,"",AS238)</f>
        <v>243</v>
      </c>
      <c r="U238" s="393" t="str">
        <f>IF(AT238=0,"",AT238)</f>
        <v/>
      </c>
      <c r="V238" s="404"/>
      <c r="W238" s="404"/>
      <c r="AA238" s="74" t="s">
        <v>11</v>
      </c>
      <c r="AB238" s="75"/>
      <c r="AC238" s="422">
        <f>ABS(INDEX(AC:AC,MATCH(AC232,$AA:$AA,0)+14)+INDEX(AC:AC,MATCH(AC232,$AA:$AA,0)+15)+INDEX(AC:AC,MATCH(AC232,$AA:$AA,0)+16))</f>
        <v>169</v>
      </c>
      <c r="AD238" s="423"/>
      <c r="AE238" s="422">
        <f>ABS(INDEX(AE:AE,MATCH(AE232,$AA:$AA,0)+14)+INDEX(AE:AE,MATCH(AE232,$AA:$AA,0)+15)+INDEX(AE:AE,MATCH(AE232,$AA:$AA,0)+16))</f>
        <v>203</v>
      </c>
      <c r="AF238" s="423"/>
      <c r="AG238" s="422">
        <f>ABS(INDEX(AG:AG,MATCH(AG232,$AA:$AA,0)+14)+INDEX(AG:AG,MATCH(AG232,$AA:$AA,0)+15)+INDEX(AG:AG,MATCH(AG232,$AA:$AA,0)+16))</f>
        <v>228</v>
      </c>
      <c r="AH238" s="423"/>
      <c r="AI238" s="422">
        <f>ABS(INDEX(AI:AI,MATCH(AI232,$AA:$AA,0)+14)+INDEX(AI:AI,MATCH(AI232,$AA:$AA,0)+15)+INDEX(AI:AI,MATCH(AI232,$AA:$AA,0)+16))</f>
        <v>181</v>
      </c>
      <c r="AJ238" s="423"/>
      <c r="AK238" s="422">
        <f>ABS(INDEX(AK:AK,MATCH(AK232,$AA:$AA,0)+14)+INDEX(AK:AK,MATCH(AK232,$AA:$AA,0)+15)+INDEX(AK:AK,MATCH(AK232,$AA:$AA,0)+16))</f>
        <v>247</v>
      </c>
      <c r="AL238" s="423"/>
      <c r="AM238" s="422">
        <f>ABS(INDEX(AM:AM,MATCH(AM232,$AA:$AA,0)+14)+INDEX(AM:AM,MATCH(AM232,$AA:$AA,0)+15)+INDEX(AM:AM,MATCH(AM232,$AA:$AA,0)+16))</f>
        <v>174</v>
      </c>
      <c r="AN238" s="423"/>
      <c r="AO238" s="422">
        <f>ABS(INDEX(AO:AO,MATCH(AO232,$AA:$AA,0)+14)+INDEX(AO:AO,MATCH(AO232,$AA:$AA,0)+15)+INDEX(AO:AO,MATCH(AO232,$AA:$AA,0)+16))</f>
        <v>184</v>
      </c>
      <c r="AP238" s="423"/>
      <c r="AQ238" s="422">
        <f>ABS(INDEX(AQ:AQ,MATCH(AQ232,$AA:$AA,0)+14)+INDEX(AQ:AQ,MATCH(AQ232,$AA:$AA,0)+15)+INDEX(AQ:AQ,MATCH(AQ232,$AA:$AA,0)+16))</f>
        <v>207</v>
      </c>
      <c r="AR238" s="423"/>
      <c r="AS238" s="422">
        <f>ABS(INDEX(AS:AS,MATCH(AS232,$AA:$AA,0)+14)+INDEX(AS:AS,MATCH(AS232,$AA:$AA,0)+15)+INDEX(AS:AS,MATCH(AS232,$AA:$AA,0)+16))</f>
        <v>243</v>
      </c>
      <c r="AT238" s="423"/>
      <c r="AU238" s="1"/>
      <c r="AV238" s="1"/>
      <c r="AW238" s="83"/>
      <c r="AX238" s="84"/>
      <c r="BA238" s="149"/>
      <c r="BB238" s="150"/>
      <c r="BC238" s="151"/>
      <c r="BQ238" s="153"/>
      <c r="BR238" s="151"/>
      <c r="BV238" s="151"/>
      <c r="BZ238" s="151"/>
    </row>
    <row r="239" spans="1:78" ht="15.9" customHeight="1" x14ac:dyDescent="0.25">
      <c r="B239" s="388" t="str">
        <f t="shared" si="290"/>
        <v>Gesamt</v>
      </c>
      <c r="C239" s="389" t="str">
        <f t="shared" si="291"/>
        <v/>
      </c>
      <c r="D239" s="394">
        <f>IF(AC239=1505,"",AC239)</f>
        <v>726</v>
      </c>
      <c r="E239" s="394" t="str">
        <f>IF(AD239=0,"",AD239)</f>
        <v/>
      </c>
      <c r="F239" s="394">
        <f>IF(AE239=1505,"",AE239)</f>
        <v>703</v>
      </c>
      <c r="G239" s="394" t="str">
        <f>IF(AF239=0,"",AF239)</f>
        <v/>
      </c>
      <c r="H239" s="394">
        <f>IF(AG239=1505,"",AG239)</f>
        <v>777</v>
      </c>
      <c r="I239" s="394" t="str">
        <f>IF(AH239=0,"",AH239)</f>
        <v/>
      </c>
      <c r="J239" s="394">
        <f>IF(AI239=1505,"",AI239)</f>
        <v>684</v>
      </c>
      <c r="K239" s="394" t="str">
        <f>IF(AJ239=0,"",AJ239)</f>
        <v/>
      </c>
      <c r="L239" s="394">
        <f>IF(AK239=1505,"",AK239)</f>
        <v>763</v>
      </c>
      <c r="M239" s="394" t="str">
        <f>IF(AL239=0,"",AL239)</f>
        <v/>
      </c>
      <c r="N239" s="394">
        <f>IF(AM239=1505,"",AM239)</f>
        <v>689</v>
      </c>
      <c r="O239" s="394" t="str">
        <f>IF(AN239=0,"",AN239)</f>
        <v/>
      </c>
      <c r="P239" s="394">
        <f>IF(AO239=1505,"",AO239)</f>
        <v>665</v>
      </c>
      <c r="Q239" s="394" t="str">
        <f>IF(AP239=0,"",AP239)</f>
        <v/>
      </c>
      <c r="R239" s="394">
        <f>IF(AQ239=1505,"",AQ239)</f>
        <v>725</v>
      </c>
      <c r="S239" s="394" t="str">
        <f>IF(AR239=0,"",AR239)</f>
        <v/>
      </c>
      <c r="T239" s="394">
        <f>IF(AS239=1505,"",AS239)</f>
        <v>779</v>
      </c>
      <c r="U239" s="394" t="str">
        <f>IF(AT239=0,"",AT239)</f>
        <v/>
      </c>
      <c r="V239" s="290"/>
      <c r="W239" s="290"/>
      <c r="AA239" s="76" t="s">
        <v>960</v>
      </c>
      <c r="AB239" s="77"/>
      <c r="AC239" s="388">
        <f>SUM(AC235:AC238)</f>
        <v>726</v>
      </c>
      <c r="AD239" s="389"/>
      <c r="AE239" s="388">
        <f>SUM(AE235:AE238)</f>
        <v>703</v>
      </c>
      <c r="AF239" s="389"/>
      <c r="AG239" s="388">
        <f>SUM(AG235:AG238)</f>
        <v>777</v>
      </c>
      <c r="AH239" s="389"/>
      <c r="AI239" s="388">
        <f>SUM(AI235:AI238)</f>
        <v>684</v>
      </c>
      <c r="AJ239" s="389"/>
      <c r="AK239" s="388">
        <f>SUM(AK235:AK238)</f>
        <v>763</v>
      </c>
      <c r="AL239" s="389"/>
      <c r="AM239" s="388">
        <f>SUM(AM235:AM238)</f>
        <v>689</v>
      </c>
      <c r="AN239" s="389"/>
      <c r="AO239" s="388">
        <f>SUM(AO235:AO238)</f>
        <v>665</v>
      </c>
      <c r="AP239" s="389"/>
      <c r="AQ239" s="388">
        <f>SUM(AQ235:AQ238)</f>
        <v>725</v>
      </c>
      <c r="AR239" s="389"/>
      <c r="AS239" s="388">
        <f>SUM(AS235:AS238)</f>
        <v>779</v>
      </c>
      <c r="AT239" s="389"/>
      <c r="AU239" s="69"/>
      <c r="AV239" s="69"/>
      <c r="AW239" s="83"/>
      <c r="AX239" s="84"/>
      <c r="BA239" s="149"/>
      <c r="BB239" s="150"/>
      <c r="BC239" s="151"/>
      <c r="BQ239" s="153"/>
      <c r="BR239" s="151"/>
      <c r="BV239" s="151"/>
      <c r="BZ239" s="151"/>
    </row>
    <row r="240" spans="1:78" ht="10.5" customHeight="1" x14ac:dyDescent="0.25">
      <c r="B240" s="78"/>
      <c r="C240" s="6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AA240" s="78"/>
      <c r="AB240" s="69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83"/>
      <c r="AX240" s="84"/>
      <c r="BA240" s="149"/>
      <c r="BB240" s="150"/>
      <c r="BC240" s="151"/>
      <c r="BQ240" s="153"/>
      <c r="BR240" s="151"/>
      <c r="BV240" s="151"/>
      <c r="BZ240" s="151"/>
    </row>
    <row r="241" spans="1:78" ht="21" customHeight="1" x14ac:dyDescent="0.4">
      <c r="B241" s="28" t="str">
        <f>AA241</f>
        <v>Team-Nr.</v>
      </c>
      <c r="C241" s="29"/>
      <c r="D241" s="28" t="str">
        <f>AC241</f>
        <v>Liga:</v>
      </c>
      <c r="E241" s="31"/>
      <c r="F241" s="390" t="str">
        <f>AE241</f>
        <v>Bayernliga Herren</v>
      </c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2"/>
      <c r="S241" s="33" t="s">
        <v>955</v>
      </c>
      <c r="T241" s="34"/>
      <c r="U241" s="401" t="str">
        <f>AT241</f>
        <v>04.10./05.10.</v>
      </c>
      <c r="V241" s="402"/>
      <c r="W241" s="403"/>
      <c r="X241" s="386"/>
      <c r="Y241" s="387"/>
      <c r="Z241" s="387"/>
      <c r="AA241" s="28" t="s">
        <v>974</v>
      </c>
      <c r="AB241" s="29"/>
      <c r="AC241" s="30" t="s">
        <v>953</v>
      </c>
      <c r="AD241" s="31"/>
      <c r="AE241" s="29" t="str">
        <f>Schlüssel!$C$1</f>
        <v>Bayernliga Herren</v>
      </c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32"/>
      <c r="AR241" s="33" t="s">
        <v>955</v>
      </c>
      <c r="AS241" s="34"/>
      <c r="AT241" s="401" t="str">
        <f>VLOOKUP(AS242,Spielorte!$A$1:$C$6,2)</f>
        <v>04.10./05.10.</v>
      </c>
      <c r="AU241" s="402"/>
      <c r="AV241" s="403"/>
      <c r="AW241" s="83"/>
      <c r="AX241" s="84"/>
      <c r="BA241" s="149" t="s">
        <v>1117</v>
      </c>
      <c r="BB241" s="150" t="s">
        <v>972</v>
      </c>
      <c r="BC241" s="151" t="s">
        <v>991</v>
      </c>
      <c r="BD241" s="152" t="s">
        <v>990</v>
      </c>
      <c r="BE241" s="152" t="s">
        <v>972</v>
      </c>
      <c r="BF241" s="152" t="s">
        <v>992</v>
      </c>
      <c r="BG241" s="152" t="s">
        <v>1028</v>
      </c>
      <c r="BH241" s="152" t="s">
        <v>1118</v>
      </c>
      <c r="BI241" s="152" t="s">
        <v>1119</v>
      </c>
      <c r="BJ241" s="152" t="s">
        <v>1120</v>
      </c>
      <c r="BK241" s="152" t="s">
        <v>1121</v>
      </c>
      <c r="BL241" s="152" t="s">
        <v>1122</v>
      </c>
      <c r="BM241" s="152" t="s">
        <v>1129</v>
      </c>
      <c r="BN241" s="152" t="s">
        <v>1130</v>
      </c>
      <c r="BO241" s="152" t="s">
        <v>1131</v>
      </c>
      <c r="BP241" s="152" t="s">
        <v>1132</v>
      </c>
      <c r="BQ241" s="153" t="s">
        <v>1123</v>
      </c>
      <c r="BR241" s="151" t="s">
        <v>993</v>
      </c>
      <c r="BS241" s="152" t="s">
        <v>1124</v>
      </c>
      <c r="BT241" s="152" t="s">
        <v>1125</v>
      </c>
      <c r="BU241" s="152" t="s">
        <v>991</v>
      </c>
      <c r="BV241" s="151" t="s">
        <v>993</v>
      </c>
      <c r="BW241" s="153" t="s">
        <v>1126</v>
      </c>
      <c r="BX241" s="152" t="s">
        <v>1127</v>
      </c>
      <c r="BY241" s="152" t="s">
        <v>1128</v>
      </c>
      <c r="BZ241" s="151" t="s">
        <v>993</v>
      </c>
    </row>
    <row r="242" spans="1:78" ht="17.25" customHeight="1" thickBot="1" x14ac:dyDescent="0.45">
      <c r="B242" s="37">
        <f>AA242</f>
        <v>9</v>
      </c>
      <c r="D242" s="30" t="s">
        <v>954</v>
      </c>
      <c r="E242" s="38"/>
      <c r="F242" s="400" t="str">
        <f>AE242</f>
        <v>Regensburg Super Bowl</v>
      </c>
      <c r="G242" s="400"/>
      <c r="H242" s="400"/>
      <c r="I242" s="400"/>
      <c r="J242" s="400"/>
      <c r="K242" s="400"/>
      <c r="L242" s="400"/>
      <c r="M242" s="400"/>
      <c r="N242" s="400"/>
      <c r="O242" s="400"/>
      <c r="P242" s="39"/>
      <c r="Q242" s="39"/>
      <c r="S242" s="33" t="s">
        <v>952</v>
      </c>
      <c r="T242" s="40">
        <f>AS242</f>
        <v>1</v>
      </c>
      <c r="U242" s="34"/>
      <c r="V242" s="34"/>
      <c r="Z242" s="36"/>
      <c r="AA242" s="37">
        <v>9</v>
      </c>
      <c r="AC242" s="30" t="s">
        <v>954</v>
      </c>
      <c r="AD242" s="38"/>
      <c r="AE242" s="85" t="str">
        <f>VLOOKUP(AS242,Spielorte!$A$1:$C$6,3)</f>
        <v>Regensburg Super Bowl</v>
      </c>
      <c r="AF242" s="85"/>
      <c r="AG242" s="85"/>
      <c r="AH242" s="85"/>
      <c r="AI242" s="85"/>
      <c r="AJ242" s="85"/>
      <c r="AK242" s="85"/>
      <c r="AL242" s="85"/>
      <c r="AM242" s="85"/>
      <c r="AN242" s="85"/>
      <c r="AO242" s="39"/>
      <c r="AP242" s="39"/>
      <c r="AR242" s="33" t="s">
        <v>952</v>
      </c>
      <c r="AS242" s="40">
        <v>1</v>
      </c>
      <c r="AT242" s="34"/>
      <c r="AU242" s="34"/>
      <c r="AW242" s="83"/>
      <c r="AX242" s="84"/>
      <c r="BA242" s="149"/>
      <c r="BB242" s="150"/>
      <c r="BC242" s="151"/>
      <c r="BQ242" s="153"/>
      <c r="BR242" s="151"/>
      <c r="BV242" s="151"/>
      <c r="BW242" s="153"/>
      <c r="BZ242" s="151"/>
    </row>
    <row r="243" spans="1:78" ht="15.75" customHeight="1" thickBot="1" x14ac:dyDescent="0.3">
      <c r="B243" s="41" t="str">
        <f>VLOOKUP(B242,Schlüssel!$A$5:$B$14,2)</f>
        <v>Werdenfels 1</v>
      </c>
      <c r="C243" s="42"/>
      <c r="D243" s="43"/>
      <c r="E243" s="44"/>
      <c r="F243" s="45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AA243" s="41" t="str">
        <f>VLOOKUP(AA242,Schlüssel!$A$5:$B$14,2)</f>
        <v>Werdenfels 1</v>
      </c>
      <c r="AB243" s="42"/>
      <c r="AC243" s="43"/>
      <c r="AD243" s="44"/>
      <c r="AE243" s="45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W243" s="83"/>
      <c r="AX243" s="84"/>
      <c r="BA243" s="149"/>
      <c r="BB243" s="150"/>
      <c r="BC243" s="151"/>
      <c r="BQ243" s="153"/>
      <c r="BR243" s="151"/>
      <c r="BV243" s="151"/>
      <c r="BW243" s="153"/>
      <c r="BZ243" s="151"/>
    </row>
    <row r="244" spans="1:78" ht="13.8" thickBot="1" x14ac:dyDescent="0.3">
      <c r="A244" s="4"/>
      <c r="B244" s="28"/>
      <c r="C244" s="47"/>
      <c r="D244" s="48" t="s">
        <v>10</v>
      </c>
      <c r="E244" s="28">
        <f>VLOOKUP($B$2,Schlüssel!$A$5:$DZ$14,13)</f>
        <v>7</v>
      </c>
      <c r="F244" s="49" t="s">
        <v>10</v>
      </c>
      <c r="G244" s="28">
        <f>VLOOKUP($B$2,Schlüssel!$A$5:$DZ$14,14)</f>
        <v>6</v>
      </c>
      <c r="H244" s="49" t="s">
        <v>10</v>
      </c>
      <c r="I244" s="28">
        <f>VLOOKUP($B$2,Schlüssel!$A$5:$DZ$14,15)</f>
        <v>9</v>
      </c>
      <c r="J244" s="49" t="s">
        <v>10</v>
      </c>
      <c r="K244" s="28">
        <f>VLOOKUP($B$2,Schlüssel!$A$5:$DZ$14,16)</f>
        <v>11</v>
      </c>
      <c r="L244" s="49" t="s">
        <v>10</v>
      </c>
      <c r="M244" s="28">
        <f>VLOOKUP($B$2,Schlüssel!$A$5:$DZ$14,17)</f>
        <v>3</v>
      </c>
      <c r="N244" s="49" t="s">
        <v>10</v>
      </c>
      <c r="O244" s="28">
        <f>VLOOKUP($B$2,Schlüssel!$A$5:$DZ$14,18)</f>
        <v>5</v>
      </c>
      <c r="P244" s="49" t="s">
        <v>10</v>
      </c>
      <c r="Q244" s="28">
        <f>VLOOKUP($B$2,Schlüssel!$A$5:$DZ$14,19)</f>
        <v>12</v>
      </c>
      <c r="R244" s="49" t="s">
        <v>10</v>
      </c>
      <c r="S244" s="28">
        <f>VLOOKUP($B$2,Schlüssel!$A$5:$DZ$14,20)</f>
        <v>10</v>
      </c>
      <c r="T244" s="49" t="s">
        <v>10</v>
      </c>
      <c r="U244" s="28">
        <f>VLOOKUP($B$2,Schlüssel!$A$5:$DZ$14,21)</f>
        <v>4</v>
      </c>
      <c r="Z244" s="2"/>
      <c r="AA244" s="28"/>
      <c r="AB244" s="47"/>
      <c r="AC244" s="48" t="s">
        <v>10</v>
      </c>
      <c r="AD244" s="28">
        <f>VLOOKUP($AA242,Schlüssel!$A$5:$DZ$14,13)</f>
        <v>12</v>
      </c>
      <c r="AE244" s="49" t="s">
        <v>10</v>
      </c>
      <c r="AF244" s="28">
        <f>VLOOKUP($AA242,Schlüssel!$A$5:$DZ$14,14)</f>
        <v>5</v>
      </c>
      <c r="AG244" s="49" t="s">
        <v>10</v>
      </c>
      <c r="AH244" s="28">
        <f>VLOOKUP($AA242,Schlüssel!$A$5:$DZ$14,15)</f>
        <v>4</v>
      </c>
      <c r="AI244" s="49" t="s">
        <v>10</v>
      </c>
      <c r="AJ244" s="28">
        <f>VLOOKUP($AA242,Schlüssel!$A$5:$DZ$14,16)</f>
        <v>8</v>
      </c>
      <c r="AK244" s="49" t="s">
        <v>10</v>
      </c>
      <c r="AL244" s="28">
        <f>VLOOKUP($AA242,Schlüssel!$A$5:$DZ$14,17)</f>
        <v>11</v>
      </c>
      <c r="AM244" s="49" t="s">
        <v>10</v>
      </c>
      <c r="AN244" s="28">
        <f>VLOOKUP($AA242,Schlüssel!$A$5:$DZ$14,18)</f>
        <v>9</v>
      </c>
      <c r="AO244" s="49" t="s">
        <v>10</v>
      </c>
      <c r="AP244" s="28">
        <f>VLOOKUP($AA242,Schlüssel!$A$5:$DZ$14,19)</f>
        <v>3</v>
      </c>
      <c r="AQ244" s="49" t="s">
        <v>10</v>
      </c>
      <c r="AR244" s="28">
        <f>VLOOKUP($AA242,Schlüssel!$A$5:$DZ$14,20)</f>
        <v>7</v>
      </c>
      <c r="AS244" s="49" t="s">
        <v>10</v>
      </c>
      <c r="AT244" s="28">
        <f>VLOOKUP($AA242,Schlüssel!$A$5:$DZ$14,21)</f>
        <v>6</v>
      </c>
      <c r="AW244" s="83"/>
      <c r="AX244" s="84"/>
      <c r="BA244" s="149"/>
      <c r="BB244" s="150"/>
      <c r="BC244" s="151"/>
      <c r="BQ244" s="153"/>
      <c r="BR244" s="151"/>
      <c r="BV244" s="151"/>
      <c r="BW244" s="153"/>
      <c r="BZ244" s="151"/>
    </row>
    <row r="245" spans="1:78" ht="20.25" customHeight="1" x14ac:dyDescent="0.25">
      <c r="B245" s="50" t="s">
        <v>1</v>
      </c>
      <c r="C245" s="51"/>
      <c r="D245" s="388" t="s">
        <v>961</v>
      </c>
      <c r="E245" s="389"/>
      <c r="F245" s="388" t="s">
        <v>962</v>
      </c>
      <c r="G245" s="389"/>
      <c r="H245" s="388" t="s">
        <v>963</v>
      </c>
      <c r="I245" s="389"/>
      <c r="J245" s="388" t="s">
        <v>964</v>
      </c>
      <c r="K245" s="389"/>
      <c r="L245" s="388" t="s">
        <v>965</v>
      </c>
      <c r="M245" s="389"/>
      <c r="N245" s="388" t="s">
        <v>966</v>
      </c>
      <c r="O245" s="389"/>
      <c r="P245" s="388" t="s">
        <v>967</v>
      </c>
      <c r="Q245" s="389"/>
      <c r="R245" s="388" t="s">
        <v>968</v>
      </c>
      <c r="S245" s="389"/>
      <c r="T245" s="388" t="s">
        <v>969</v>
      </c>
      <c r="U245" s="389"/>
      <c r="V245" s="416" t="s">
        <v>960</v>
      </c>
      <c r="W245" s="417"/>
      <c r="AA245" s="50" t="s">
        <v>1</v>
      </c>
      <c r="AB245" s="51"/>
      <c r="AC245" s="76" t="s">
        <v>961</v>
      </c>
      <c r="AD245" s="77"/>
      <c r="AE245" s="76" t="s">
        <v>962</v>
      </c>
      <c r="AF245" s="77"/>
      <c r="AG245" s="76" t="s">
        <v>963</v>
      </c>
      <c r="AH245" s="77"/>
      <c r="AI245" s="76" t="s">
        <v>964</v>
      </c>
      <c r="AJ245" s="77"/>
      <c r="AK245" s="76" t="s">
        <v>965</v>
      </c>
      <c r="AL245" s="77"/>
      <c r="AM245" s="76" t="s">
        <v>966</v>
      </c>
      <c r="AN245" s="77"/>
      <c r="AO245" s="76" t="s">
        <v>967</v>
      </c>
      <c r="AP245" s="77"/>
      <c r="AQ245" s="76" t="s">
        <v>968</v>
      </c>
      <c r="AR245" s="77"/>
      <c r="AS245" s="76" t="s">
        <v>969</v>
      </c>
      <c r="AT245" s="86"/>
      <c r="AU245" s="87" t="s">
        <v>960</v>
      </c>
      <c r="AV245" s="88"/>
      <c r="AW245" s="83"/>
      <c r="AX245" s="84"/>
      <c r="BA245" s="149"/>
      <c r="BB245" s="150"/>
      <c r="BC245" s="151"/>
      <c r="BQ245" s="153"/>
      <c r="BR245" s="151"/>
      <c r="BV245" s="151"/>
      <c r="BZ245" s="151"/>
    </row>
    <row r="246" spans="1:78" ht="15" customHeight="1" thickBot="1" x14ac:dyDescent="0.3">
      <c r="B246" s="52" t="s">
        <v>970</v>
      </c>
      <c r="C246" s="53" t="s">
        <v>971</v>
      </c>
      <c r="D246" s="54" t="s">
        <v>972</v>
      </c>
      <c r="E246" s="54" t="s">
        <v>973</v>
      </c>
      <c r="F246" s="54" t="s">
        <v>972</v>
      </c>
      <c r="G246" s="54" t="s">
        <v>973</v>
      </c>
      <c r="H246" s="54" t="s">
        <v>972</v>
      </c>
      <c r="I246" s="54" t="s">
        <v>973</v>
      </c>
      <c r="J246" s="54" t="s">
        <v>972</v>
      </c>
      <c r="K246" s="54" t="s">
        <v>973</v>
      </c>
      <c r="L246" s="54" t="s">
        <v>972</v>
      </c>
      <c r="M246" s="54" t="s">
        <v>973</v>
      </c>
      <c r="N246" s="54" t="s">
        <v>972</v>
      </c>
      <c r="O246" s="54" t="s">
        <v>973</v>
      </c>
      <c r="P246" s="54" t="s">
        <v>972</v>
      </c>
      <c r="Q246" s="54" t="s">
        <v>973</v>
      </c>
      <c r="R246" s="54" t="s">
        <v>972</v>
      </c>
      <c r="S246" s="54" t="s">
        <v>973</v>
      </c>
      <c r="T246" s="54" t="s">
        <v>972</v>
      </c>
      <c r="U246" s="54" t="s">
        <v>973</v>
      </c>
      <c r="V246" s="54" t="s">
        <v>972</v>
      </c>
      <c r="W246" s="55" t="s">
        <v>973</v>
      </c>
      <c r="AA246" s="52" t="s">
        <v>970</v>
      </c>
      <c r="AB246" s="53" t="s">
        <v>971</v>
      </c>
      <c r="AC246" s="54" t="s">
        <v>972</v>
      </c>
      <c r="AD246" s="54" t="s">
        <v>973</v>
      </c>
      <c r="AE246" s="54" t="s">
        <v>972</v>
      </c>
      <c r="AF246" s="54" t="s">
        <v>973</v>
      </c>
      <c r="AG246" s="54" t="s">
        <v>972</v>
      </c>
      <c r="AH246" s="54" t="s">
        <v>973</v>
      </c>
      <c r="AI246" s="54" t="s">
        <v>972</v>
      </c>
      <c r="AJ246" s="54" t="s">
        <v>973</v>
      </c>
      <c r="AK246" s="54" t="s">
        <v>972</v>
      </c>
      <c r="AL246" s="54" t="s">
        <v>973</v>
      </c>
      <c r="AM246" s="54" t="s">
        <v>972</v>
      </c>
      <c r="AN246" s="54" t="s">
        <v>973</v>
      </c>
      <c r="AO246" s="54" t="s">
        <v>972</v>
      </c>
      <c r="AP246" s="54" t="s">
        <v>973</v>
      </c>
      <c r="AQ246" s="54" t="s">
        <v>972</v>
      </c>
      <c r="AR246" s="54" t="s">
        <v>973</v>
      </c>
      <c r="AS246" s="54" t="s">
        <v>972</v>
      </c>
      <c r="AT246" s="89" t="s">
        <v>973</v>
      </c>
      <c r="AU246" s="52" t="s">
        <v>972</v>
      </c>
      <c r="AV246" s="55" t="s">
        <v>973</v>
      </c>
      <c r="AW246" s="83"/>
      <c r="AX246" s="84"/>
      <c r="BA246" s="149"/>
      <c r="BB246" s="150"/>
      <c r="BC246" s="151"/>
      <c r="BQ246" s="153"/>
      <c r="BR246" s="151"/>
      <c r="BV246" s="151"/>
      <c r="BZ246" s="151"/>
    </row>
    <row r="247" spans="1:78" ht="17.100000000000001" customHeight="1" x14ac:dyDescent="0.25">
      <c r="A247" s="413" t="s">
        <v>0</v>
      </c>
      <c r="B247" s="56" t="str">
        <f>IF(AA247=0,"",AA247)</f>
        <v>Kammermeier Maximilian</v>
      </c>
      <c r="C247" s="57">
        <f>IF(AB247=0,"",AB247)</f>
        <v>25822</v>
      </c>
      <c r="D247" s="58">
        <f>IF(AC247=0,"",AC247)</f>
        <v>162</v>
      </c>
      <c r="E247" s="397">
        <f>IF(AD247="","",AD247)</f>
        <v>1</v>
      </c>
      <c r="F247" s="58">
        <f t="shared" ref="F247:F260" si="294">IF(AE247=0,"",AE247)</f>
        <v>182</v>
      </c>
      <c r="G247" s="397">
        <f>IF(AF247="","",AF247)</f>
        <v>1</v>
      </c>
      <c r="H247" s="58">
        <f t="shared" ref="H247:H260" si="295">IF(AG247=0,"",AG247)</f>
        <v>224</v>
      </c>
      <c r="I247" s="397">
        <f>IF(AH247="","",AH247)</f>
        <v>1</v>
      </c>
      <c r="J247" s="58">
        <f t="shared" ref="J247:J260" si="296">IF(AI247=0,"",AI247)</f>
        <v>172</v>
      </c>
      <c r="K247" s="397">
        <f>IF(AJ247="","",AJ247)</f>
        <v>1</v>
      </c>
      <c r="L247" s="58">
        <f t="shared" ref="L247:L260" si="297">IF(AK247=0,"",AK247)</f>
        <v>191</v>
      </c>
      <c r="M247" s="397">
        <f>IF(AL247="","",AL247)</f>
        <v>0</v>
      </c>
      <c r="N247" s="58">
        <f>IF(AM247=0,"",AM247)</f>
        <v>164</v>
      </c>
      <c r="O247" s="397">
        <f>IF(AN247="","",AN247)</f>
        <v>0</v>
      </c>
      <c r="P247" s="58">
        <f t="shared" ref="P247:P260" si="298">IF(AO247=0,"",AO247)</f>
        <v>173</v>
      </c>
      <c r="Q247" s="397">
        <f>IF(AP247="","",AP247)</f>
        <v>1</v>
      </c>
      <c r="R247" s="58">
        <f t="shared" ref="R247:R260" si="299">IF(AQ247=0,"",AQ247)</f>
        <v>206</v>
      </c>
      <c r="S247" s="397">
        <f>IF(AR247="","",AR247)</f>
        <v>0</v>
      </c>
      <c r="T247" s="58">
        <f t="shared" ref="T247:T260" si="300">IF(AS247=0,"",AS247)</f>
        <v>170</v>
      </c>
      <c r="U247" s="397">
        <f>IF(AT247="","",AT247)</f>
        <v>0</v>
      </c>
      <c r="V247" s="58">
        <f t="shared" ref="V247:V260" si="301">IF(AU247=0,"",AU247)</f>
        <v>1644</v>
      </c>
      <c r="W247" s="397">
        <f>IF(AV247="","",AV247)</f>
        <v>5</v>
      </c>
      <c r="Z247" s="405" t="s">
        <v>0</v>
      </c>
      <c r="AA247" s="272" t="str">
        <f>IF(AB247=0,"",_xlfn.CONCAT(VLOOKUP(AB247,Starter!A:C,2,0)))</f>
        <v>Kammermeier Maximilian</v>
      </c>
      <c r="AB247" s="124">
        <v>25822</v>
      </c>
      <c r="AC247" s="129">
        <v>162</v>
      </c>
      <c r="AD247" s="163">
        <f>IF(SUM(AC247:AC249)+AC265=0,0,IF(SUM(ABS(AC247),ABS(AC248),ABS(AC249))=AC265,0.5,IF(SUM(ABS(AC247),ABS(AC248),ABS(AC249))&gt;AC265,1,0)))</f>
        <v>1</v>
      </c>
      <c r="AE247" s="132">
        <v>182</v>
      </c>
      <c r="AF247" s="91">
        <f>IF(SUM(AE247:AE249)+AE265=0,0,IF(SUM(ABS(AE247),ABS(AE248),ABS(AE249))=AE265,0.5,IF(SUM(ABS(AE247),ABS(AE248),ABS(AE249))&gt;AE265,1,0)))</f>
        <v>1</v>
      </c>
      <c r="AG247" s="129">
        <v>224</v>
      </c>
      <c r="AH247" s="91">
        <f>IF(SUM(AG247:AG249)+AG265=0,0,IF(SUM(ABS(AG247),ABS(AG248),ABS(AG249))=AG265,0.5,IF(SUM(ABS(AG247),ABS(AG248),ABS(AG249))&gt;AG265,1,0)))</f>
        <v>1</v>
      </c>
      <c r="AI247" s="129">
        <v>172</v>
      </c>
      <c r="AJ247" s="91">
        <f>IF(SUM(AI247:AI249)+AI265=0,0,IF(SUM(ABS(AI247),ABS(AI248),ABS(AI249))=AI265,0.5,IF(SUM(ABS(AI247),ABS(AI248),ABS(AI249))&gt;AI265,1,0)))</f>
        <v>1</v>
      </c>
      <c r="AK247" s="129">
        <v>191</v>
      </c>
      <c r="AL247" s="91">
        <f>IF(SUM(AK247:AK249)+AK265=0,0,IF(SUM(ABS(AK247),ABS(AK248),ABS(AK249))=AK265,0.5,IF(SUM(ABS(AK247),ABS(AK248),ABS(AK249))&gt;AK265,1,0)))</f>
        <v>0</v>
      </c>
      <c r="AM247" s="129">
        <v>164</v>
      </c>
      <c r="AN247" s="91">
        <f>IF(SUM(AM247:AM249)+AM265=0,0,IF(SUM(ABS(AM247),ABS(AM248),ABS(AM249))=AM265,0.5,IF(SUM(ABS(AM247),ABS(AM248),ABS(AM249))&gt;AM265,1,0)))</f>
        <v>0</v>
      </c>
      <c r="AO247" s="129">
        <v>173</v>
      </c>
      <c r="AP247" s="91">
        <f>IF(SUM(AO247:AO249)+AO265=0,0,IF(SUM(ABS(AO247),ABS(AO248),ABS(AO249))=AO265,0.5,IF(SUM(ABS(AO247),ABS(AO248),ABS(AO249))&gt;AO265,1,0)))</f>
        <v>1</v>
      </c>
      <c r="AQ247" s="129">
        <v>206</v>
      </c>
      <c r="AR247" s="91">
        <f>IF(SUM(AQ247:AQ249)+AQ265=0,0,IF(SUM(ABS(AQ247),ABS(AQ248),ABS(AQ249))=AQ265,0.5,IF(SUM(ABS(AQ247),ABS(AQ248),ABS(AQ249))&gt;AQ265,1,0)))</f>
        <v>0</v>
      </c>
      <c r="AS247" s="129">
        <v>170</v>
      </c>
      <c r="AT247" s="91">
        <f>IF(SUM(AS247:AS249)+AS265=0,0,IF(SUM(ABS(AS247),ABS(AS248),ABS(AS249))=AS265,0.5,IF(SUM(ABS(AS247),ABS(AS248),ABS(AS249))&gt;AS265,1,0)))</f>
        <v>0</v>
      </c>
      <c r="AU247" s="92">
        <f t="shared" ref="AU247:AU258" si="302">ABS(SUM(AC247:AC247))+ABS(SUM(AE247:AE247))+ABS(SUM(AG247:AG247))+ABS(SUM(AI247:AI247))+ABS(SUM(AK247:AK247))+ABS(SUM(AM247:AM247))+ABS(SUM(AO247:AO247))+ABS(SUM(AQ247:AQ247))+ABS(SUM(AS247:AS247))</f>
        <v>1644</v>
      </c>
      <c r="AV247" s="93">
        <f>SUM(AD247+AF247+AH247+AJ247+AL247+AN247+AP247+AR247+AT247)</f>
        <v>5</v>
      </c>
      <c r="AW247" s="83"/>
      <c r="AX247" s="84"/>
      <c r="AZ247" s="47"/>
      <c r="BA247" s="149"/>
      <c r="BB247" s="150"/>
      <c r="BC247" s="151"/>
      <c r="BD247" s="154">
        <f>+AB247</f>
        <v>25822</v>
      </c>
      <c r="BE247" s="150">
        <f>+AU247</f>
        <v>1644</v>
      </c>
      <c r="BF247" s="152">
        <f>COUNT(BH247:BP247)</f>
        <v>9</v>
      </c>
      <c r="BG247" s="152">
        <f>COUNTIF(BH247:BP247,"&gt;0")</f>
        <v>9</v>
      </c>
      <c r="BH247" s="152">
        <f t="shared" ref="BH247:BH258" si="303">IF(AC247=0,"",AC247)</f>
        <v>162</v>
      </c>
      <c r="BI247" s="152">
        <f t="shared" ref="BI247:BI258" si="304">IF(AE247=0,"",AE247)</f>
        <v>182</v>
      </c>
      <c r="BJ247" s="152">
        <f t="shared" ref="BJ247:BJ258" si="305">IF(AG247=0,"",AG247)</f>
        <v>224</v>
      </c>
      <c r="BK247" s="152">
        <f t="shared" ref="BK247:BK258" si="306">IF(AI247=0,"",AI247)</f>
        <v>172</v>
      </c>
      <c r="BL247" s="152">
        <f t="shared" ref="BL247:BL258" si="307">IF(AK247=0,"",AK247)</f>
        <v>191</v>
      </c>
      <c r="BM247" s="152">
        <f t="shared" ref="BM247:BM258" si="308">IF(AM247=0,"",AM247)</f>
        <v>164</v>
      </c>
      <c r="BN247" s="152">
        <f t="shared" ref="BN247:BN258" si="309">IF(AO247=0,"",AO247)</f>
        <v>173</v>
      </c>
      <c r="BO247" s="152">
        <f t="shared" ref="BO247:BO258" si="310">IF(AQ247=0,"",AQ247)</f>
        <v>206</v>
      </c>
      <c r="BP247" s="152">
        <f t="shared" ref="BP247:BP258" si="311">IF(AS247=0,"",AS247)</f>
        <v>170</v>
      </c>
      <c r="BQ247" s="153"/>
      <c r="BR247" s="151"/>
      <c r="BS247" s="152">
        <f>MAX(BH247:BP247)</f>
        <v>224</v>
      </c>
      <c r="BT247" s="152">
        <f>IF(BS247&lt;MAX(BS:BS),0,BS247+ROW()/1000000000)</f>
        <v>0</v>
      </c>
      <c r="BU247" s="152" t="str">
        <f>+AA243</f>
        <v>Werdenfels 1</v>
      </c>
      <c r="BV247" s="151">
        <f>RANK(BT247,BT:BT)</f>
        <v>2</v>
      </c>
      <c r="BW247" s="152">
        <f>SUMIF(BH247:BP247,"&gt;0")</f>
        <v>1644</v>
      </c>
      <c r="BX247" s="152">
        <f>IF(COUNTIF(BH247:BP247,"&gt;0")&lt;Spielorte!$A$23,0,BE247/Spielorte!$A$23)</f>
        <v>182.66666666666666</v>
      </c>
      <c r="BY247" s="152">
        <f>IF(BX247&lt;MAX(BX:BX),0,BX247+ROW()/1000000000)</f>
        <v>0</v>
      </c>
      <c r="BZ247" s="151">
        <f t="shared" ref="BZ247:BZ258" si="312">IF(BY247=0,0,RANK(BY247,BY:BY))</f>
        <v>0</v>
      </c>
    </row>
    <row r="248" spans="1:78" ht="17.100000000000001" customHeight="1" x14ac:dyDescent="0.25">
      <c r="A248" s="414"/>
      <c r="B248" s="59" t="str">
        <f t="shared" ref="B248:B255" si="313">IF(AA248=0,"",AA248)</f>
        <v/>
      </c>
      <c r="C248" s="60" t="str">
        <f t="shared" ref="C248:C260" si="314">IF(AB248=0,"",AB248)</f>
        <v/>
      </c>
      <c r="D248" s="61" t="str">
        <f t="shared" ref="D248:D260" si="315">IF(AC248=0,"",AC248)</f>
        <v/>
      </c>
      <c r="E248" s="398"/>
      <c r="F248" s="61" t="str">
        <f t="shared" si="294"/>
        <v/>
      </c>
      <c r="G248" s="398"/>
      <c r="H248" s="61" t="str">
        <f t="shared" si="295"/>
        <v/>
      </c>
      <c r="I248" s="398"/>
      <c r="J248" s="61" t="str">
        <f t="shared" si="296"/>
        <v/>
      </c>
      <c r="K248" s="398"/>
      <c r="L248" s="61" t="str">
        <f t="shared" si="297"/>
        <v/>
      </c>
      <c r="M248" s="398"/>
      <c r="N248" s="61" t="str">
        <f t="shared" ref="N248:N260" si="316">IF(AM248=0,"",AM248)</f>
        <v/>
      </c>
      <c r="O248" s="398"/>
      <c r="P248" s="61" t="str">
        <f t="shared" si="298"/>
        <v/>
      </c>
      <c r="Q248" s="398"/>
      <c r="R248" s="61" t="str">
        <f t="shared" si="299"/>
        <v/>
      </c>
      <c r="S248" s="398"/>
      <c r="T248" s="61" t="str">
        <f t="shared" si="300"/>
        <v/>
      </c>
      <c r="U248" s="398"/>
      <c r="V248" s="61" t="str">
        <f t="shared" si="301"/>
        <v/>
      </c>
      <c r="W248" s="398"/>
      <c r="Z248" s="406"/>
      <c r="AA248" s="90" t="str">
        <f>IF(AB248=0,"",_xlfn.CONCAT(VLOOKUP(AB248,Starter!A:C,2,0)))</f>
        <v/>
      </c>
      <c r="AB248" s="80"/>
      <c r="AC248" s="130"/>
      <c r="AD248" s="94"/>
      <c r="AE248" s="130"/>
      <c r="AF248" s="94"/>
      <c r="AG248" s="130"/>
      <c r="AH248" s="94"/>
      <c r="AI248" s="130"/>
      <c r="AJ248" s="94"/>
      <c r="AK248" s="130"/>
      <c r="AL248" s="94"/>
      <c r="AM248" s="130"/>
      <c r="AN248" s="94"/>
      <c r="AO248" s="130"/>
      <c r="AP248" s="94"/>
      <c r="AQ248" s="130"/>
      <c r="AR248" s="94"/>
      <c r="AS248" s="130"/>
      <c r="AT248" s="94"/>
      <c r="AU248" s="95">
        <f t="shared" si="302"/>
        <v>0</v>
      </c>
      <c r="AV248" s="96"/>
      <c r="AW248" s="83"/>
      <c r="AX248" s="84"/>
      <c r="AZ248" s="47"/>
      <c r="BA248" s="149"/>
      <c r="BB248" s="150"/>
      <c r="BC248" s="151"/>
      <c r="BD248" s="154">
        <f t="shared" ref="BD248:BD258" si="317">+AB248</f>
        <v>0</v>
      </c>
      <c r="BE248" s="150">
        <f t="shared" ref="BE248:BE258" si="318">+AU248</f>
        <v>0</v>
      </c>
      <c r="BF248" s="152">
        <f t="shared" ref="BF248:BF258" si="319">COUNT(BH248:BP248)</f>
        <v>0</v>
      </c>
      <c r="BG248" s="152">
        <f t="shared" ref="BG248:BG258" si="320">COUNTIF(BH248:BP248,"&gt;0")</f>
        <v>0</v>
      </c>
      <c r="BH248" s="152" t="str">
        <f t="shared" si="303"/>
        <v/>
      </c>
      <c r="BI248" s="152" t="str">
        <f t="shared" si="304"/>
        <v/>
      </c>
      <c r="BJ248" s="152" t="str">
        <f t="shared" si="305"/>
        <v/>
      </c>
      <c r="BK248" s="152" t="str">
        <f t="shared" si="306"/>
        <v/>
      </c>
      <c r="BL248" s="152" t="str">
        <f t="shared" si="307"/>
        <v/>
      </c>
      <c r="BM248" s="152" t="str">
        <f t="shared" si="308"/>
        <v/>
      </c>
      <c r="BN248" s="152" t="str">
        <f t="shared" si="309"/>
        <v/>
      </c>
      <c r="BO248" s="152" t="str">
        <f t="shared" si="310"/>
        <v/>
      </c>
      <c r="BP248" s="152" t="str">
        <f t="shared" si="311"/>
        <v/>
      </c>
      <c r="BQ248" s="153"/>
      <c r="BR248" s="151"/>
      <c r="BS248" s="152">
        <f t="shared" ref="BS248:BS258" si="321">MAX(BH248:BP248)</f>
        <v>0</v>
      </c>
      <c r="BT248" s="152">
        <f t="shared" ref="BT248:BT258" si="322">IF(BS248&lt;MAX(BS:BS),0,BS248+ROW()/1000000000)</f>
        <v>0</v>
      </c>
      <c r="BU248" s="152" t="str">
        <f t="shared" ref="BU248:BU258" si="323">+BU247</f>
        <v>Werdenfels 1</v>
      </c>
      <c r="BV248" s="151">
        <f t="shared" ref="BV248:BV258" si="324">RANK(BT248,BT:BT)</f>
        <v>2</v>
      </c>
      <c r="BW248" s="152">
        <f t="shared" ref="BW248:BW258" si="325">SUMIF(BH248:BP248,"&gt;0")</f>
        <v>0</v>
      </c>
      <c r="BX248" s="152">
        <f>IF(COUNTIF(BH248:BP248,"&gt;0")&lt;Spielorte!$A$23,0,BE248/Spielorte!$A$23)</f>
        <v>0</v>
      </c>
      <c r="BY248" s="152">
        <f t="shared" ref="BY248:BY258" si="326">IF(BX248&lt;MAX(BX:BX),0,BX248+ROW()/1000000000)</f>
        <v>0</v>
      </c>
      <c r="BZ248" s="151">
        <f t="shared" si="312"/>
        <v>0</v>
      </c>
    </row>
    <row r="249" spans="1:78" ht="17.100000000000001" customHeight="1" thickBot="1" x14ac:dyDescent="0.3">
      <c r="A249" s="415"/>
      <c r="B249" s="62" t="str">
        <f t="shared" si="313"/>
        <v/>
      </c>
      <c r="C249" s="63" t="str">
        <f t="shared" si="314"/>
        <v/>
      </c>
      <c r="D249" s="52" t="str">
        <f t="shared" si="315"/>
        <v/>
      </c>
      <c r="E249" s="399"/>
      <c r="F249" s="52" t="str">
        <f t="shared" si="294"/>
        <v/>
      </c>
      <c r="G249" s="399"/>
      <c r="H249" s="52" t="str">
        <f t="shared" si="295"/>
        <v/>
      </c>
      <c r="I249" s="399"/>
      <c r="J249" s="52" t="str">
        <f t="shared" si="296"/>
        <v/>
      </c>
      <c r="K249" s="399"/>
      <c r="L249" s="52" t="str">
        <f t="shared" si="297"/>
        <v/>
      </c>
      <c r="M249" s="399"/>
      <c r="N249" s="52" t="str">
        <f t="shared" si="316"/>
        <v/>
      </c>
      <c r="O249" s="399"/>
      <c r="P249" s="52" t="str">
        <f t="shared" si="298"/>
        <v/>
      </c>
      <c r="Q249" s="399"/>
      <c r="R249" s="52" t="str">
        <f t="shared" si="299"/>
        <v/>
      </c>
      <c r="S249" s="399"/>
      <c r="T249" s="52" t="str">
        <f t="shared" si="300"/>
        <v/>
      </c>
      <c r="U249" s="399"/>
      <c r="V249" s="52" t="str">
        <f t="shared" si="301"/>
        <v/>
      </c>
      <c r="W249" s="399"/>
      <c r="Z249" s="407"/>
      <c r="AA249" s="99" t="str">
        <f>IF(AB249=0,"",_xlfn.CONCAT(VLOOKUP(AB249,Starter!A:C,2,0)))</f>
        <v/>
      </c>
      <c r="AB249" s="82"/>
      <c r="AC249" s="131"/>
      <c r="AD249" s="94"/>
      <c r="AE249" s="131"/>
      <c r="AF249" s="94"/>
      <c r="AG249" s="131"/>
      <c r="AH249" s="94"/>
      <c r="AI249" s="131"/>
      <c r="AJ249" s="94"/>
      <c r="AK249" s="131"/>
      <c r="AL249" s="94"/>
      <c r="AM249" s="131"/>
      <c r="AN249" s="94"/>
      <c r="AO249" s="131"/>
      <c r="AP249" s="94"/>
      <c r="AQ249" s="131"/>
      <c r="AR249" s="94"/>
      <c r="AS249" s="131"/>
      <c r="AT249" s="94"/>
      <c r="AU249" s="97">
        <f t="shared" si="302"/>
        <v>0</v>
      </c>
      <c r="AV249" s="98"/>
      <c r="AW249" s="83"/>
      <c r="AX249" s="84"/>
      <c r="AZ249" s="47"/>
      <c r="BA249" s="149"/>
      <c r="BB249" s="150"/>
      <c r="BC249" s="151"/>
      <c r="BD249" s="154">
        <f t="shared" si="317"/>
        <v>0</v>
      </c>
      <c r="BE249" s="150">
        <f t="shared" si="318"/>
        <v>0</v>
      </c>
      <c r="BF249" s="152">
        <f t="shared" si="319"/>
        <v>0</v>
      </c>
      <c r="BG249" s="152">
        <f t="shared" si="320"/>
        <v>0</v>
      </c>
      <c r="BH249" s="152" t="str">
        <f t="shared" si="303"/>
        <v/>
      </c>
      <c r="BI249" s="152" t="str">
        <f t="shared" si="304"/>
        <v/>
      </c>
      <c r="BJ249" s="152" t="str">
        <f t="shared" si="305"/>
        <v/>
      </c>
      <c r="BK249" s="152" t="str">
        <f t="shared" si="306"/>
        <v/>
      </c>
      <c r="BL249" s="152" t="str">
        <f t="shared" si="307"/>
        <v/>
      </c>
      <c r="BM249" s="152" t="str">
        <f t="shared" si="308"/>
        <v/>
      </c>
      <c r="BN249" s="152" t="str">
        <f t="shared" si="309"/>
        <v/>
      </c>
      <c r="BO249" s="152" t="str">
        <f t="shared" si="310"/>
        <v/>
      </c>
      <c r="BP249" s="152" t="str">
        <f t="shared" si="311"/>
        <v/>
      </c>
      <c r="BQ249" s="153"/>
      <c r="BR249" s="151"/>
      <c r="BS249" s="152">
        <f t="shared" si="321"/>
        <v>0</v>
      </c>
      <c r="BT249" s="152">
        <f t="shared" si="322"/>
        <v>0</v>
      </c>
      <c r="BU249" s="152" t="str">
        <f t="shared" si="323"/>
        <v>Werdenfels 1</v>
      </c>
      <c r="BV249" s="151">
        <f t="shared" si="324"/>
        <v>2</v>
      </c>
      <c r="BW249" s="152">
        <f t="shared" si="325"/>
        <v>0</v>
      </c>
      <c r="BX249" s="152">
        <f>IF(COUNTIF(BH249:BP249,"&gt;0")&lt;Spielorte!$A$23,0,BE249/Spielorte!$A$23)</f>
        <v>0</v>
      </c>
      <c r="BY249" s="152">
        <f t="shared" si="326"/>
        <v>0</v>
      </c>
      <c r="BZ249" s="151">
        <f t="shared" si="312"/>
        <v>0</v>
      </c>
    </row>
    <row r="250" spans="1:78" ht="17.100000000000001" customHeight="1" x14ac:dyDescent="0.25">
      <c r="A250" s="413" t="s">
        <v>2</v>
      </c>
      <c r="B250" s="56" t="str">
        <f t="shared" si="313"/>
        <v>Musiol Jan</v>
      </c>
      <c r="C250" s="57">
        <f t="shared" si="314"/>
        <v>25166</v>
      </c>
      <c r="D250" s="58">
        <f t="shared" si="315"/>
        <v>156</v>
      </c>
      <c r="E250" s="397">
        <f>IF(AD250="","",AD250)</f>
        <v>0.5</v>
      </c>
      <c r="F250" s="58">
        <f t="shared" si="294"/>
        <v>153</v>
      </c>
      <c r="G250" s="397">
        <f>IF(AF250="","",AF250)</f>
        <v>0</v>
      </c>
      <c r="H250" s="58">
        <f t="shared" si="295"/>
        <v>192</v>
      </c>
      <c r="I250" s="397">
        <f>IF(AH250="","",AH250)</f>
        <v>1</v>
      </c>
      <c r="J250" s="58">
        <f t="shared" si="296"/>
        <v>182</v>
      </c>
      <c r="K250" s="397">
        <f>IF(AJ250="","",AJ250)</f>
        <v>0</v>
      </c>
      <c r="L250" s="58" t="str">
        <f t="shared" si="297"/>
        <v/>
      </c>
      <c r="M250" s="397">
        <f>IF(AL250="","",AL250)</f>
        <v>1</v>
      </c>
      <c r="N250" s="58" t="str">
        <f t="shared" si="316"/>
        <v/>
      </c>
      <c r="O250" s="397">
        <f>IF(AN250="","",AN250)</f>
        <v>0</v>
      </c>
      <c r="P250" s="58" t="str">
        <f t="shared" si="298"/>
        <v/>
      </c>
      <c r="Q250" s="397">
        <f>IF(AP250="","",AP250)</f>
        <v>0</v>
      </c>
      <c r="R250" s="58" t="str">
        <f t="shared" si="299"/>
        <v/>
      </c>
      <c r="S250" s="397">
        <f>IF(AR250="","",AR250)</f>
        <v>1</v>
      </c>
      <c r="T250" s="58" t="str">
        <f t="shared" si="300"/>
        <v/>
      </c>
      <c r="U250" s="397">
        <f>IF(AT250="","",AT250)</f>
        <v>0</v>
      </c>
      <c r="V250" s="58">
        <f t="shared" si="301"/>
        <v>683</v>
      </c>
      <c r="W250" s="397">
        <f>IF(AV250="","",AV250)</f>
        <v>3.5</v>
      </c>
      <c r="Z250" s="405" t="s">
        <v>2</v>
      </c>
      <c r="AA250" s="272" t="str">
        <f>IF(AB250=0,"",_xlfn.CONCAT(VLOOKUP(AB250,Starter!A:C,2,0)))</f>
        <v>Musiol Jan</v>
      </c>
      <c r="AB250" s="81">
        <v>25166</v>
      </c>
      <c r="AC250" s="132">
        <v>156</v>
      </c>
      <c r="AD250" s="91">
        <f>IF(SUM(AC250:AC252)+AC266=0,0,IF(SUM(ABS(AC250),ABS(AC251),ABS(AC252))=AC266,0.5,IF(SUM(ABS(AC250),ABS(AC251),ABS(AC252))&gt;AC266,1,0)))</f>
        <v>0.5</v>
      </c>
      <c r="AE250" s="132">
        <v>153</v>
      </c>
      <c r="AF250" s="91">
        <f>IF(SUM(AE250:AE252)+AE266=0,0,IF(SUM(ABS(AE250),ABS(AE251),ABS(AE252))=AE266,0.5,IF(SUM(ABS(AE250),ABS(AE251),ABS(AE252))&gt;AE266,1,0)))</f>
        <v>0</v>
      </c>
      <c r="AG250" s="132">
        <v>192</v>
      </c>
      <c r="AH250" s="91">
        <f>IF(SUM(AG250:AG252)+AG266=0,0,IF(SUM(ABS(AG250),ABS(AG251),ABS(AG252))=AG266,0.5,IF(SUM(ABS(AG250),ABS(AG251),ABS(AG252))&gt;AG266,1,0)))</f>
        <v>1</v>
      </c>
      <c r="AI250" s="132">
        <v>182</v>
      </c>
      <c r="AJ250" s="91">
        <f>IF(SUM(AI250:AI252)+AI266=0,0,IF(SUM(ABS(AI250),ABS(AI251),ABS(AI252))=AI266,0.5,IF(SUM(ABS(AI250),ABS(AI251),ABS(AI252))&gt;AI266,1,0)))</f>
        <v>0</v>
      </c>
      <c r="AK250" s="132"/>
      <c r="AL250" s="91">
        <f>IF(SUM(AK250:AK252)+AK266=0,0,IF(SUM(ABS(AK250),ABS(AK251),ABS(AK252))=AK266,0.5,IF(SUM(ABS(AK250),ABS(AK251),ABS(AK252))&gt;AK266,1,0)))</f>
        <v>1</v>
      </c>
      <c r="AM250" s="132"/>
      <c r="AN250" s="91">
        <f>IF(SUM(AM250:AM252)+AM266=0,0,IF(SUM(ABS(AM250),ABS(AM251),ABS(AM252))=AM266,0.5,IF(SUM(ABS(AM250),ABS(AM251),ABS(AM252))&gt;AM266,1,0)))</f>
        <v>0</v>
      </c>
      <c r="AO250" s="132"/>
      <c r="AP250" s="91">
        <f>IF(SUM(AO250:AO252)+AO266=0,0,IF(SUM(ABS(AO250),ABS(AO251),ABS(AO252))=AO266,0.5,IF(SUM(ABS(AO250),ABS(AO251),ABS(AO252))&gt;AO266,1,0)))</f>
        <v>0</v>
      </c>
      <c r="AQ250" s="132"/>
      <c r="AR250" s="91">
        <f>IF(SUM(AQ250:AQ252)+AQ266=0,0,IF(SUM(ABS(AQ250),ABS(AQ251),ABS(AQ252))=AQ266,0.5,IF(SUM(ABS(AQ250),ABS(AQ251),ABS(AQ252))&gt;AQ266,1,0)))</f>
        <v>1</v>
      </c>
      <c r="AS250" s="132"/>
      <c r="AT250" s="91">
        <f>IF(SUM(AS250:AS252)+AS266=0,0,IF(SUM(ABS(AS250),ABS(AS251),ABS(AS252))=AS266,0.5,IF(SUM(ABS(AS250),ABS(AS251),ABS(AS252))&gt;AS266,1,0)))</f>
        <v>0</v>
      </c>
      <c r="AU250" s="92">
        <f t="shared" si="302"/>
        <v>683</v>
      </c>
      <c r="AV250" s="93">
        <f>SUM(AD250+AF250+AH250+AJ250+AL250+AN250+AP250+AR250+AT250)</f>
        <v>3.5</v>
      </c>
      <c r="AW250" s="83"/>
      <c r="AX250" s="84"/>
      <c r="AZ250" s="47"/>
      <c r="BA250" s="149"/>
      <c r="BB250" s="150"/>
      <c r="BC250" s="151"/>
      <c r="BD250" s="154">
        <f t="shared" si="317"/>
        <v>25166</v>
      </c>
      <c r="BE250" s="150">
        <f t="shared" si="318"/>
        <v>683</v>
      </c>
      <c r="BF250" s="152">
        <f t="shared" si="319"/>
        <v>4</v>
      </c>
      <c r="BG250" s="152">
        <f t="shared" si="320"/>
        <v>4</v>
      </c>
      <c r="BH250" s="152">
        <f t="shared" si="303"/>
        <v>156</v>
      </c>
      <c r="BI250" s="152">
        <f t="shared" si="304"/>
        <v>153</v>
      </c>
      <c r="BJ250" s="152">
        <f t="shared" si="305"/>
        <v>192</v>
      </c>
      <c r="BK250" s="152">
        <f t="shared" si="306"/>
        <v>182</v>
      </c>
      <c r="BL250" s="152" t="str">
        <f t="shared" si="307"/>
        <v/>
      </c>
      <c r="BM250" s="152" t="str">
        <f t="shared" si="308"/>
        <v/>
      </c>
      <c r="BN250" s="152" t="str">
        <f t="shared" si="309"/>
        <v/>
      </c>
      <c r="BO250" s="152" t="str">
        <f t="shared" si="310"/>
        <v/>
      </c>
      <c r="BP250" s="152" t="str">
        <f t="shared" si="311"/>
        <v/>
      </c>
      <c r="BQ250" s="153"/>
      <c r="BR250" s="151"/>
      <c r="BS250" s="152">
        <f t="shared" si="321"/>
        <v>192</v>
      </c>
      <c r="BT250" s="152">
        <f t="shared" si="322"/>
        <v>0</v>
      </c>
      <c r="BU250" s="152" t="str">
        <f t="shared" si="323"/>
        <v>Werdenfels 1</v>
      </c>
      <c r="BV250" s="151">
        <f t="shared" si="324"/>
        <v>2</v>
      </c>
      <c r="BW250" s="152">
        <f t="shared" si="325"/>
        <v>683</v>
      </c>
      <c r="BX250" s="152">
        <f>IF(COUNTIF(BH250:BP250,"&gt;0")&lt;Spielorte!$A$23,0,BE250/Spielorte!$A$23)</f>
        <v>0</v>
      </c>
      <c r="BY250" s="152">
        <f t="shared" si="326"/>
        <v>0</v>
      </c>
      <c r="BZ250" s="151">
        <f t="shared" si="312"/>
        <v>0</v>
      </c>
    </row>
    <row r="251" spans="1:78" ht="17.100000000000001" customHeight="1" x14ac:dyDescent="0.25">
      <c r="A251" s="414"/>
      <c r="B251" s="59" t="str">
        <f t="shared" si="313"/>
        <v>Auer Markus</v>
      </c>
      <c r="C251" s="60">
        <f t="shared" si="314"/>
        <v>25788</v>
      </c>
      <c r="D251" s="61" t="str">
        <f t="shared" si="315"/>
        <v/>
      </c>
      <c r="E251" s="398"/>
      <c r="F251" s="61" t="str">
        <f t="shared" si="294"/>
        <v/>
      </c>
      <c r="G251" s="398"/>
      <c r="H251" s="61" t="str">
        <f t="shared" si="295"/>
        <v/>
      </c>
      <c r="I251" s="398"/>
      <c r="J251" s="61" t="str">
        <f t="shared" si="296"/>
        <v/>
      </c>
      <c r="K251" s="398"/>
      <c r="L251" s="61">
        <f t="shared" si="297"/>
        <v>167</v>
      </c>
      <c r="M251" s="398"/>
      <c r="N251" s="61">
        <f t="shared" si="316"/>
        <v>146</v>
      </c>
      <c r="O251" s="398"/>
      <c r="P251" s="61">
        <f t="shared" si="298"/>
        <v>158</v>
      </c>
      <c r="Q251" s="398"/>
      <c r="R251" s="61">
        <f t="shared" si="299"/>
        <v>150</v>
      </c>
      <c r="S251" s="398"/>
      <c r="T251" s="61">
        <f t="shared" si="300"/>
        <v>155</v>
      </c>
      <c r="U251" s="398"/>
      <c r="V251" s="61">
        <f t="shared" si="301"/>
        <v>776</v>
      </c>
      <c r="W251" s="398"/>
      <c r="Z251" s="406"/>
      <c r="AA251" s="90" t="str">
        <f>IF(AB251=0,"",_xlfn.CONCAT(VLOOKUP(AB251,Starter!A:C,2,0)))</f>
        <v>Auer Markus</v>
      </c>
      <c r="AB251" s="80">
        <v>25788</v>
      </c>
      <c r="AC251" s="130"/>
      <c r="AD251" s="94"/>
      <c r="AE251" s="130"/>
      <c r="AF251" s="94"/>
      <c r="AG251" s="130"/>
      <c r="AH251" s="94"/>
      <c r="AI251" s="130"/>
      <c r="AJ251" s="94"/>
      <c r="AK251" s="130">
        <v>167</v>
      </c>
      <c r="AL251" s="94"/>
      <c r="AM251" s="130">
        <v>146</v>
      </c>
      <c r="AN251" s="94"/>
      <c r="AO251" s="134">
        <v>158</v>
      </c>
      <c r="AP251" s="94"/>
      <c r="AQ251" s="134">
        <v>150</v>
      </c>
      <c r="AR251" s="94"/>
      <c r="AS251" s="134">
        <v>155</v>
      </c>
      <c r="AT251" s="94"/>
      <c r="AU251" s="95">
        <f t="shared" si="302"/>
        <v>776</v>
      </c>
      <c r="AV251" s="96"/>
      <c r="AW251" s="83"/>
      <c r="AX251" s="84"/>
      <c r="AZ251" s="47"/>
      <c r="BA251" s="149"/>
      <c r="BB251" s="150"/>
      <c r="BC251" s="151"/>
      <c r="BD251" s="154">
        <f t="shared" si="317"/>
        <v>25788</v>
      </c>
      <c r="BE251" s="150">
        <f t="shared" si="318"/>
        <v>776</v>
      </c>
      <c r="BF251" s="152">
        <f t="shared" si="319"/>
        <v>5</v>
      </c>
      <c r="BG251" s="152">
        <f t="shared" si="320"/>
        <v>5</v>
      </c>
      <c r="BH251" s="152" t="str">
        <f t="shared" si="303"/>
        <v/>
      </c>
      <c r="BI251" s="152" t="str">
        <f t="shared" si="304"/>
        <v/>
      </c>
      <c r="BJ251" s="152" t="str">
        <f t="shared" si="305"/>
        <v/>
      </c>
      <c r="BK251" s="152" t="str">
        <f t="shared" si="306"/>
        <v/>
      </c>
      <c r="BL251" s="152">
        <f t="shared" si="307"/>
        <v>167</v>
      </c>
      <c r="BM251" s="152">
        <f t="shared" si="308"/>
        <v>146</v>
      </c>
      <c r="BN251" s="152">
        <f t="shared" si="309"/>
        <v>158</v>
      </c>
      <c r="BO251" s="152">
        <f t="shared" si="310"/>
        <v>150</v>
      </c>
      <c r="BP251" s="152">
        <f t="shared" si="311"/>
        <v>155</v>
      </c>
      <c r="BQ251" s="153"/>
      <c r="BR251" s="151"/>
      <c r="BS251" s="152">
        <f t="shared" si="321"/>
        <v>167</v>
      </c>
      <c r="BT251" s="152">
        <f t="shared" si="322"/>
        <v>0</v>
      </c>
      <c r="BU251" s="152" t="str">
        <f t="shared" si="323"/>
        <v>Werdenfels 1</v>
      </c>
      <c r="BV251" s="151">
        <f t="shared" si="324"/>
        <v>2</v>
      </c>
      <c r="BW251" s="152">
        <f t="shared" si="325"/>
        <v>776</v>
      </c>
      <c r="BX251" s="152">
        <f>IF(COUNTIF(BH251:BP251,"&gt;0")&lt;Spielorte!$A$23,0,BE251/Spielorte!$A$23)</f>
        <v>0</v>
      </c>
      <c r="BY251" s="152">
        <f t="shared" si="326"/>
        <v>0</v>
      </c>
      <c r="BZ251" s="151">
        <f t="shared" si="312"/>
        <v>0</v>
      </c>
    </row>
    <row r="252" spans="1:78" ht="17.100000000000001" customHeight="1" thickBot="1" x14ac:dyDescent="0.3">
      <c r="A252" s="415"/>
      <c r="B252" s="62" t="str">
        <f t="shared" si="313"/>
        <v/>
      </c>
      <c r="C252" s="63" t="str">
        <f t="shared" si="314"/>
        <v/>
      </c>
      <c r="D252" s="52" t="str">
        <f t="shared" si="315"/>
        <v/>
      </c>
      <c r="E252" s="399"/>
      <c r="F252" s="52" t="str">
        <f t="shared" si="294"/>
        <v/>
      </c>
      <c r="G252" s="399"/>
      <c r="H252" s="52" t="str">
        <f t="shared" si="295"/>
        <v/>
      </c>
      <c r="I252" s="399"/>
      <c r="J252" s="52" t="str">
        <f t="shared" si="296"/>
        <v/>
      </c>
      <c r="K252" s="399"/>
      <c r="L252" s="52" t="str">
        <f t="shared" si="297"/>
        <v/>
      </c>
      <c r="M252" s="399"/>
      <c r="N252" s="52" t="str">
        <f t="shared" si="316"/>
        <v/>
      </c>
      <c r="O252" s="399"/>
      <c r="P252" s="52" t="str">
        <f t="shared" si="298"/>
        <v/>
      </c>
      <c r="Q252" s="399"/>
      <c r="R252" s="52" t="str">
        <f t="shared" si="299"/>
        <v/>
      </c>
      <c r="S252" s="399"/>
      <c r="T252" s="52" t="str">
        <f t="shared" si="300"/>
        <v/>
      </c>
      <c r="U252" s="399"/>
      <c r="V252" s="52" t="str">
        <f t="shared" si="301"/>
        <v/>
      </c>
      <c r="W252" s="399"/>
      <c r="Z252" s="407"/>
      <c r="AA252" s="99" t="str">
        <f>IF(AB252=0,"",_xlfn.CONCAT(VLOOKUP(AB252,Starter!A:C,2,0)))</f>
        <v/>
      </c>
      <c r="AB252" s="82"/>
      <c r="AC252" s="133"/>
      <c r="AD252" s="100"/>
      <c r="AE252" s="133"/>
      <c r="AF252" s="100"/>
      <c r="AG252" s="133"/>
      <c r="AH252" s="100"/>
      <c r="AI252" s="133"/>
      <c r="AJ252" s="100"/>
      <c r="AK252" s="133"/>
      <c r="AL252" s="100"/>
      <c r="AM252" s="133"/>
      <c r="AN252" s="100"/>
      <c r="AO252" s="133"/>
      <c r="AP252" s="100"/>
      <c r="AQ252" s="133"/>
      <c r="AR252" s="100"/>
      <c r="AS252" s="133"/>
      <c r="AT252" s="100"/>
      <c r="AU252" s="97">
        <f t="shared" si="302"/>
        <v>0</v>
      </c>
      <c r="AV252" s="98"/>
      <c r="AW252" s="83"/>
      <c r="AX252" s="84"/>
      <c r="AZ252" s="47"/>
      <c r="BA252" s="149"/>
      <c r="BB252" s="150"/>
      <c r="BC252" s="151"/>
      <c r="BD252" s="154">
        <f t="shared" si="317"/>
        <v>0</v>
      </c>
      <c r="BE252" s="150">
        <f t="shared" si="318"/>
        <v>0</v>
      </c>
      <c r="BF252" s="152">
        <f t="shared" si="319"/>
        <v>0</v>
      </c>
      <c r="BG252" s="152">
        <f t="shared" si="320"/>
        <v>0</v>
      </c>
      <c r="BH252" s="152" t="str">
        <f t="shared" si="303"/>
        <v/>
      </c>
      <c r="BI252" s="152" t="str">
        <f t="shared" si="304"/>
        <v/>
      </c>
      <c r="BJ252" s="152" t="str">
        <f t="shared" si="305"/>
        <v/>
      </c>
      <c r="BK252" s="152" t="str">
        <f t="shared" si="306"/>
        <v/>
      </c>
      <c r="BL252" s="152" t="str">
        <f t="shared" si="307"/>
        <v/>
      </c>
      <c r="BM252" s="152" t="str">
        <f t="shared" si="308"/>
        <v/>
      </c>
      <c r="BN252" s="152" t="str">
        <f t="shared" si="309"/>
        <v/>
      </c>
      <c r="BO252" s="152" t="str">
        <f t="shared" si="310"/>
        <v/>
      </c>
      <c r="BP252" s="152" t="str">
        <f t="shared" si="311"/>
        <v/>
      </c>
      <c r="BQ252" s="153"/>
      <c r="BR252" s="151"/>
      <c r="BS252" s="152">
        <f t="shared" si="321"/>
        <v>0</v>
      </c>
      <c r="BT252" s="152">
        <f t="shared" si="322"/>
        <v>0</v>
      </c>
      <c r="BU252" s="152" t="str">
        <f t="shared" si="323"/>
        <v>Werdenfels 1</v>
      </c>
      <c r="BV252" s="151">
        <f t="shared" si="324"/>
        <v>2</v>
      </c>
      <c r="BW252" s="152">
        <f t="shared" si="325"/>
        <v>0</v>
      </c>
      <c r="BX252" s="152">
        <f>IF(COUNTIF(BH252:BP252,"&gt;0")&lt;Spielorte!$A$23,0,BE252/Spielorte!$A$23)</f>
        <v>0</v>
      </c>
      <c r="BY252" s="152">
        <f t="shared" si="326"/>
        <v>0</v>
      </c>
      <c r="BZ252" s="151">
        <f t="shared" si="312"/>
        <v>0</v>
      </c>
    </row>
    <row r="253" spans="1:78" ht="17.100000000000001" customHeight="1" x14ac:dyDescent="0.25">
      <c r="A253" s="413" t="s">
        <v>3</v>
      </c>
      <c r="B253" s="56" t="str">
        <f t="shared" si="313"/>
        <v>Gärtner Bruno</v>
      </c>
      <c r="C253" s="57">
        <f t="shared" si="314"/>
        <v>25649</v>
      </c>
      <c r="D253" s="58">
        <f t="shared" si="315"/>
        <v>143</v>
      </c>
      <c r="E253" s="397">
        <f>IF(AD253="","",AD253)</f>
        <v>0</v>
      </c>
      <c r="F253" s="58">
        <f t="shared" si="294"/>
        <v>165</v>
      </c>
      <c r="G253" s="397">
        <f>IF(AF253="","",AF253)</f>
        <v>0</v>
      </c>
      <c r="H253" s="58">
        <f t="shared" si="295"/>
        <v>174</v>
      </c>
      <c r="I253" s="397">
        <f>IF(AH253="","",AH253)</f>
        <v>0</v>
      </c>
      <c r="J253" s="58">
        <f t="shared" si="296"/>
        <v>179</v>
      </c>
      <c r="K253" s="397">
        <f>IF(AJ253="","",AJ253)</f>
        <v>0</v>
      </c>
      <c r="L253" s="58">
        <f t="shared" si="297"/>
        <v>158</v>
      </c>
      <c r="M253" s="397">
        <f>IF(AL253="","",AL253)</f>
        <v>1</v>
      </c>
      <c r="N253" s="58">
        <f t="shared" si="316"/>
        <v>160</v>
      </c>
      <c r="O253" s="397">
        <f>IF(AN253="","",AN253)</f>
        <v>0</v>
      </c>
      <c r="P253" s="58" t="str">
        <f t="shared" si="298"/>
        <v/>
      </c>
      <c r="Q253" s="397">
        <f>IF(AP253="","",AP253)</f>
        <v>1</v>
      </c>
      <c r="R253" s="58" t="str">
        <f t="shared" si="299"/>
        <v/>
      </c>
      <c r="S253" s="397">
        <f>IF(AR253="","",AR253)</f>
        <v>0</v>
      </c>
      <c r="T253" s="58" t="str">
        <f t="shared" si="300"/>
        <v/>
      </c>
      <c r="U253" s="397">
        <f>IF(AT253="","",AT253)</f>
        <v>0</v>
      </c>
      <c r="V253" s="58">
        <f t="shared" si="301"/>
        <v>979</v>
      </c>
      <c r="W253" s="397">
        <f>IF(AV253="","",AV253)</f>
        <v>2</v>
      </c>
      <c r="Z253" s="405" t="s">
        <v>3</v>
      </c>
      <c r="AA253" s="272" t="str">
        <f>IF(AB253=0,"",_xlfn.CONCAT(VLOOKUP(AB253,Starter!A:C,2,0)))</f>
        <v>Gärtner Bruno</v>
      </c>
      <c r="AB253" s="81">
        <v>25649</v>
      </c>
      <c r="AC253" s="132">
        <v>143</v>
      </c>
      <c r="AD253" s="91">
        <f>IF(SUM(AC253:AC255)+AC267=0,0,IF(SUM(ABS(AC253),ABS(AC254),ABS(AC255))=AC267,0.5,IF(SUM(ABS(AC253),ABS(AC254),ABS(AC255))&gt;AC267,1,0)))</f>
        <v>0</v>
      </c>
      <c r="AE253" s="132">
        <v>165</v>
      </c>
      <c r="AF253" s="91">
        <f>IF(SUM(AE253:AE255)+AE267=0,0,IF(SUM(ABS(AE253),ABS(AE254),ABS(AE255))=AE267,0.5,IF(SUM(ABS(AE253),ABS(AE254),ABS(AE255))&gt;AE267,1,0)))</f>
        <v>0</v>
      </c>
      <c r="AG253" s="132">
        <v>174</v>
      </c>
      <c r="AH253" s="91">
        <f>IF(SUM(AG253:AG255)+AG267=0,0,IF(SUM(ABS(AG253),ABS(AG254),ABS(AG255))=AG267,0.5,IF(SUM(ABS(AG253),ABS(AG254),ABS(AG255))&gt;AG267,1,0)))</f>
        <v>0</v>
      </c>
      <c r="AI253" s="132">
        <v>179</v>
      </c>
      <c r="AJ253" s="91">
        <f>IF(SUM(AI253:AI255)+AI267=0,0,IF(SUM(ABS(AI253),ABS(AI254),ABS(AI255))=AI267,0.5,IF(SUM(ABS(AI253),ABS(AI254),ABS(AI255))&gt;AI267,1,0)))</f>
        <v>0</v>
      </c>
      <c r="AK253" s="132">
        <v>158</v>
      </c>
      <c r="AL253" s="91">
        <f>IF(SUM(AK253:AK255)+AK267=0,0,IF(SUM(ABS(AK253),ABS(AK254),ABS(AK255))=AK267,0.5,IF(SUM(ABS(AK253),ABS(AK254),ABS(AK255))&gt;AK267,1,0)))</f>
        <v>1</v>
      </c>
      <c r="AM253" s="132">
        <v>160</v>
      </c>
      <c r="AN253" s="91">
        <f>IF(SUM(AM253:AM255)+AM267=0,0,IF(SUM(ABS(AM253),ABS(AM254),ABS(AM255))=AM267,0.5,IF(SUM(ABS(AM253),ABS(AM254),ABS(AM255))&gt;AM267,1,0)))</f>
        <v>0</v>
      </c>
      <c r="AO253" s="132"/>
      <c r="AP253" s="91">
        <f>IF(SUM(AO253:AO255)+AO267=0,0,IF(SUM(ABS(AO253),ABS(AO254),ABS(AO255))=AO267,0.5,IF(SUM(ABS(AO253),ABS(AO254),ABS(AO255))&gt;AO267,1,0)))</f>
        <v>1</v>
      </c>
      <c r="AQ253" s="132"/>
      <c r="AR253" s="91">
        <f>IF(SUM(AQ253:AQ255)+AQ267=0,0,IF(SUM(ABS(AQ253),ABS(AQ254),ABS(AQ255))=AQ267,0.5,IF(SUM(ABS(AQ253),ABS(AQ254),ABS(AQ255))&gt;AQ267,1,0)))</f>
        <v>0</v>
      </c>
      <c r="AS253" s="132"/>
      <c r="AT253" s="91">
        <f>IF(SUM(AS253:AS255)+AS267=0,0,IF(SUM(ABS(AS253),ABS(AS254),ABS(AS255))=AS267,0.5,IF(SUM(ABS(AS253),ABS(AS254),ABS(AS255))&gt;AS267,1,0)))</f>
        <v>0</v>
      </c>
      <c r="AU253" s="92">
        <f t="shared" si="302"/>
        <v>979</v>
      </c>
      <c r="AV253" s="93">
        <f>SUM(AD253+AF253+AH253+AJ253+AL253+AN253+AP253+AR253+AT253)</f>
        <v>2</v>
      </c>
      <c r="AW253" s="83"/>
      <c r="AX253" s="84"/>
      <c r="AZ253" s="47"/>
      <c r="BA253" s="149"/>
      <c r="BB253" s="150"/>
      <c r="BC253" s="151"/>
      <c r="BD253" s="154">
        <f t="shared" si="317"/>
        <v>25649</v>
      </c>
      <c r="BE253" s="150">
        <f t="shared" si="318"/>
        <v>979</v>
      </c>
      <c r="BF253" s="152">
        <f t="shared" si="319"/>
        <v>6</v>
      </c>
      <c r="BG253" s="152">
        <f t="shared" si="320"/>
        <v>6</v>
      </c>
      <c r="BH253" s="152">
        <f t="shared" si="303"/>
        <v>143</v>
      </c>
      <c r="BI253" s="152">
        <f t="shared" si="304"/>
        <v>165</v>
      </c>
      <c r="BJ253" s="152">
        <f t="shared" si="305"/>
        <v>174</v>
      </c>
      <c r="BK253" s="152">
        <f t="shared" si="306"/>
        <v>179</v>
      </c>
      <c r="BL253" s="152">
        <f t="shared" si="307"/>
        <v>158</v>
      </c>
      <c r="BM253" s="152">
        <f t="shared" si="308"/>
        <v>160</v>
      </c>
      <c r="BN253" s="152" t="str">
        <f t="shared" si="309"/>
        <v/>
      </c>
      <c r="BO253" s="152" t="str">
        <f t="shared" si="310"/>
        <v/>
      </c>
      <c r="BP253" s="152" t="str">
        <f t="shared" si="311"/>
        <v/>
      </c>
      <c r="BQ253" s="153"/>
      <c r="BR253" s="151"/>
      <c r="BS253" s="152">
        <f t="shared" si="321"/>
        <v>179</v>
      </c>
      <c r="BT253" s="152">
        <f t="shared" si="322"/>
        <v>0</v>
      </c>
      <c r="BU253" s="152" t="str">
        <f t="shared" si="323"/>
        <v>Werdenfels 1</v>
      </c>
      <c r="BV253" s="151">
        <f t="shared" si="324"/>
        <v>2</v>
      </c>
      <c r="BW253" s="152">
        <f t="shared" si="325"/>
        <v>979</v>
      </c>
      <c r="BX253" s="152">
        <f>IF(COUNTIF(BH253:BP253,"&gt;0")&lt;Spielorte!$A$23,0,BE253/Spielorte!$A$23)</f>
        <v>0</v>
      </c>
      <c r="BY253" s="152">
        <f t="shared" si="326"/>
        <v>0</v>
      </c>
      <c r="BZ253" s="151">
        <f t="shared" si="312"/>
        <v>0</v>
      </c>
    </row>
    <row r="254" spans="1:78" ht="17.100000000000001" customHeight="1" x14ac:dyDescent="0.25">
      <c r="A254" s="414"/>
      <c r="B254" s="59" t="str">
        <f t="shared" si="313"/>
        <v>Musiol Jan</v>
      </c>
      <c r="C254" s="60">
        <f t="shared" si="314"/>
        <v>25166</v>
      </c>
      <c r="D254" s="61" t="str">
        <f t="shared" si="315"/>
        <v/>
      </c>
      <c r="E254" s="398"/>
      <c r="F254" s="61" t="str">
        <f t="shared" si="294"/>
        <v/>
      </c>
      <c r="G254" s="398"/>
      <c r="H254" s="61" t="str">
        <f t="shared" si="295"/>
        <v/>
      </c>
      <c r="I254" s="398"/>
      <c r="J254" s="61" t="str">
        <f t="shared" si="296"/>
        <v/>
      </c>
      <c r="K254" s="398"/>
      <c r="L254" s="61" t="str">
        <f t="shared" si="297"/>
        <v/>
      </c>
      <c r="M254" s="398"/>
      <c r="N254" s="61" t="str">
        <f t="shared" si="316"/>
        <v/>
      </c>
      <c r="O254" s="398"/>
      <c r="P254" s="61">
        <f t="shared" si="298"/>
        <v>202</v>
      </c>
      <c r="Q254" s="398"/>
      <c r="R254" s="61">
        <f t="shared" si="299"/>
        <v>135</v>
      </c>
      <c r="S254" s="398"/>
      <c r="T254" s="61">
        <f t="shared" si="300"/>
        <v>167</v>
      </c>
      <c r="U254" s="398"/>
      <c r="V254" s="61">
        <f t="shared" si="301"/>
        <v>504</v>
      </c>
      <c r="W254" s="398"/>
      <c r="Z254" s="406"/>
      <c r="AA254" s="90" t="str">
        <f>IF(AB254=0,"",_xlfn.CONCAT(VLOOKUP(AB254,Starter!A:C,2,0)))</f>
        <v>Musiol Jan</v>
      </c>
      <c r="AB254" s="80">
        <v>25166</v>
      </c>
      <c r="AC254" s="130"/>
      <c r="AD254" s="94"/>
      <c r="AE254" s="130"/>
      <c r="AF254" s="94"/>
      <c r="AG254" s="130"/>
      <c r="AH254" s="94"/>
      <c r="AI254" s="130"/>
      <c r="AJ254" s="94"/>
      <c r="AK254" s="130"/>
      <c r="AL254" s="94"/>
      <c r="AM254" s="130"/>
      <c r="AN254" s="94"/>
      <c r="AO254" s="130">
        <v>202</v>
      </c>
      <c r="AP254" s="94"/>
      <c r="AQ254" s="130">
        <v>135</v>
      </c>
      <c r="AR254" s="94"/>
      <c r="AS254" s="130">
        <v>167</v>
      </c>
      <c r="AT254" s="94"/>
      <c r="AU254" s="95">
        <f t="shared" si="302"/>
        <v>504</v>
      </c>
      <c r="AV254" s="96"/>
      <c r="AW254" s="83"/>
      <c r="AX254" s="84"/>
      <c r="AZ254" s="47"/>
      <c r="BA254" s="149"/>
      <c r="BB254" s="150"/>
      <c r="BC254" s="151"/>
      <c r="BD254" s="154">
        <f t="shared" si="317"/>
        <v>25166</v>
      </c>
      <c r="BE254" s="150">
        <f t="shared" si="318"/>
        <v>504</v>
      </c>
      <c r="BF254" s="152">
        <f t="shared" si="319"/>
        <v>3</v>
      </c>
      <c r="BG254" s="152">
        <f t="shared" si="320"/>
        <v>3</v>
      </c>
      <c r="BH254" s="152" t="str">
        <f t="shared" si="303"/>
        <v/>
      </c>
      <c r="BI254" s="152" t="str">
        <f t="shared" si="304"/>
        <v/>
      </c>
      <c r="BJ254" s="152" t="str">
        <f t="shared" si="305"/>
        <v/>
      </c>
      <c r="BK254" s="152" t="str">
        <f t="shared" si="306"/>
        <v/>
      </c>
      <c r="BL254" s="152" t="str">
        <f t="shared" si="307"/>
        <v/>
      </c>
      <c r="BM254" s="152" t="str">
        <f t="shared" si="308"/>
        <v/>
      </c>
      <c r="BN254" s="152">
        <f t="shared" si="309"/>
        <v>202</v>
      </c>
      <c r="BO254" s="152">
        <f t="shared" si="310"/>
        <v>135</v>
      </c>
      <c r="BP254" s="152">
        <f t="shared" si="311"/>
        <v>167</v>
      </c>
      <c r="BQ254" s="153"/>
      <c r="BR254" s="151"/>
      <c r="BS254" s="152">
        <f t="shared" si="321"/>
        <v>202</v>
      </c>
      <c r="BT254" s="152">
        <f t="shared" si="322"/>
        <v>0</v>
      </c>
      <c r="BU254" s="152" t="str">
        <f t="shared" si="323"/>
        <v>Werdenfels 1</v>
      </c>
      <c r="BV254" s="151">
        <f t="shared" si="324"/>
        <v>2</v>
      </c>
      <c r="BW254" s="152">
        <f t="shared" si="325"/>
        <v>504</v>
      </c>
      <c r="BX254" s="152">
        <f>IF(COUNTIF(BH254:BP254,"&gt;0")&lt;Spielorte!$A$23,0,BE254/Spielorte!$A$23)</f>
        <v>0</v>
      </c>
      <c r="BY254" s="152">
        <f t="shared" si="326"/>
        <v>0</v>
      </c>
      <c r="BZ254" s="151">
        <f t="shared" si="312"/>
        <v>0</v>
      </c>
    </row>
    <row r="255" spans="1:78" ht="17.100000000000001" customHeight="1" thickBot="1" x14ac:dyDescent="0.3">
      <c r="A255" s="415"/>
      <c r="B255" s="62" t="str">
        <f t="shared" si="313"/>
        <v/>
      </c>
      <c r="C255" s="63" t="str">
        <f t="shared" si="314"/>
        <v/>
      </c>
      <c r="D255" s="52" t="str">
        <f t="shared" si="315"/>
        <v/>
      </c>
      <c r="E255" s="399"/>
      <c r="F255" s="52" t="str">
        <f t="shared" si="294"/>
        <v/>
      </c>
      <c r="G255" s="399"/>
      <c r="H255" s="52" t="str">
        <f t="shared" si="295"/>
        <v/>
      </c>
      <c r="I255" s="399"/>
      <c r="J255" s="52" t="str">
        <f t="shared" si="296"/>
        <v/>
      </c>
      <c r="K255" s="399"/>
      <c r="L255" s="52" t="str">
        <f t="shared" si="297"/>
        <v/>
      </c>
      <c r="M255" s="399"/>
      <c r="N255" s="52" t="str">
        <f t="shared" si="316"/>
        <v/>
      </c>
      <c r="O255" s="399"/>
      <c r="P255" s="52" t="str">
        <f t="shared" si="298"/>
        <v/>
      </c>
      <c r="Q255" s="399"/>
      <c r="R255" s="52" t="str">
        <f t="shared" si="299"/>
        <v/>
      </c>
      <c r="S255" s="399"/>
      <c r="T255" s="52" t="str">
        <f t="shared" si="300"/>
        <v/>
      </c>
      <c r="U255" s="399"/>
      <c r="V255" s="52" t="str">
        <f t="shared" si="301"/>
        <v/>
      </c>
      <c r="W255" s="399"/>
      <c r="Z255" s="407"/>
      <c r="AA255" s="99" t="str">
        <f>IF(AB255=0,"",_xlfn.CONCAT(VLOOKUP(AB255,Starter!A:C,2,0)))</f>
        <v/>
      </c>
      <c r="AB255" s="82"/>
      <c r="AC255" s="133"/>
      <c r="AD255" s="100"/>
      <c r="AE255" s="133"/>
      <c r="AF255" s="100"/>
      <c r="AG255" s="133"/>
      <c r="AH255" s="100"/>
      <c r="AI255" s="133"/>
      <c r="AJ255" s="100"/>
      <c r="AK255" s="133"/>
      <c r="AL255" s="100"/>
      <c r="AM255" s="133"/>
      <c r="AN255" s="100"/>
      <c r="AO255" s="133"/>
      <c r="AP255" s="100"/>
      <c r="AQ255" s="133"/>
      <c r="AR255" s="100"/>
      <c r="AS255" s="133"/>
      <c r="AT255" s="100"/>
      <c r="AU255" s="97">
        <f t="shared" si="302"/>
        <v>0</v>
      </c>
      <c r="AV255" s="98"/>
      <c r="AW255" s="83"/>
      <c r="AX255" s="84"/>
      <c r="AZ255" s="47"/>
      <c r="BA255" s="149"/>
      <c r="BB255" s="150"/>
      <c r="BC255" s="151"/>
      <c r="BD255" s="154">
        <f t="shared" si="317"/>
        <v>0</v>
      </c>
      <c r="BE255" s="150">
        <f t="shared" si="318"/>
        <v>0</v>
      </c>
      <c r="BF255" s="152">
        <f t="shared" si="319"/>
        <v>0</v>
      </c>
      <c r="BG255" s="152">
        <f t="shared" si="320"/>
        <v>0</v>
      </c>
      <c r="BH255" s="152" t="str">
        <f t="shared" si="303"/>
        <v/>
      </c>
      <c r="BI255" s="152" t="str">
        <f t="shared" si="304"/>
        <v/>
      </c>
      <c r="BJ255" s="152" t="str">
        <f t="shared" si="305"/>
        <v/>
      </c>
      <c r="BK255" s="152" t="str">
        <f t="shared" si="306"/>
        <v/>
      </c>
      <c r="BL255" s="152" t="str">
        <f t="shared" si="307"/>
        <v/>
      </c>
      <c r="BM255" s="152" t="str">
        <f t="shared" si="308"/>
        <v/>
      </c>
      <c r="BN255" s="152" t="str">
        <f t="shared" si="309"/>
        <v/>
      </c>
      <c r="BO255" s="152" t="str">
        <f t="shared" si="310"/>
        <v/>
      </c>
      <c r="BP255" s="152" t="str">
        <f t="shared" si="311"/>
        <v/>
      </c>
      <c r="BQ255" s="153"/>
      <c r="BR255" s="151"/>
      <c r="BS255" s="152">
        <f t="shared" si="321"/>
        <v>0</v>
      </c>
      <c r="BT255" s="152">
        <f t="shared" si="322"/>
        <v>0</v>
      </c>
      <c r="BU255" s="152" t="str">
        <f t="shared" si="323"/>
        <v>Werdenfels 1</v>
      </c>
      <c r="BV255" s="151">
        <f t="shared" si="324"/>
        <v>2</v>
      </c>
      <c r="BW255" s="152">
        <f t="shared" si="325"/>
        <v>0</v>
      </c>
      <c r="BX255" s="152">
        <f>IF(COUNTIF(BH255:BP255,"&gt;0")&lt;Spielorte!$A$23,0,BE255/Spielorte!$A$23)</f>
        <v>0</v>
      </c>
      <c r="BY255" s="152">
        <f t="shared" si="326"/>
        <v>0</v>
      </c>
      <c r="BZ255" s="151">
        <f t="shared" si="312"/>
        <v>0</v>
      </c>
    </row>
    <row r="256" spans="1:78" ht="17.100000000000001" customHeight="1" x14ac:dyDescent="0.25">
      <c r="A256" s="413" t="s">
        <v>11</v>
      </c>
      <c r="B256" s="56" t="str">
        <f>IF(AA256=0,"",AA256)</f>
        <v>Hellmich Daniel</v>
      </c>
      <c r="C256" s="57">
        <f t="shared" si="314"/>
        <v>7314</v>
      </c>
      <c r="D256" s="58">
        <f t="shared" si="315"/>
        <v>188</v>
      </c>
      <c r="E256" s="397">
        <f>IF(AD256="","",AD256)</f>
        <v>1</v>
      </c>
      <c r="F256" s="58">
        <f t="shared" si="294"/>
        <v>160</v>
      </c>
      <c r="G256" s="397">
        <f>IF(AF256="","",AF256)</f>
        <v>0</v>
      </c>
      <c r="H256" s="58">
        <f t="shared" si="295"/>
        <v>248</v>
      </c>
      <c r="I256" s="397">
        <f>IF(AH256="","",AH256)</f>
        <v>1</v>
      </c>
      <c r="J256" s="58">
        <f t="shared" si="296"/>
        <v>183</v>
      </c>
      <c r="K256" s="397">
        <f>IF(AJ256="","",AJ256)</f>
        <v>0</v>
      </c>
      <c r="L256" s="58">
        <f t="shared" si="297"/>
        <v>247</v>
      </c>
      <c r="M256" s="397">
        <f>IF(AL256="","",AL256)</f>
        <v>1</v>
      </c>
      <c r="N256" s="58">
        <f t="shared" si="316"/>
        <v>179</v>
      </c>
      <c r="O256" s="397">
        <f>IF(AN256="","",AN256)</f>
        <v>0</v>
      </c>
      <c r="P256" s="58">
        <f t="shared" si="298"/>
        <v>166</v>
      </c>
      <c r="Q256" s="397">
        <f>IF(AP256="","",AP256)</f>
        <v>0</v>
      </c>
      <c r="R256" s="58">
        <f t="shared" si="299"/>
        <v>219</v>
      </c>
      <c r="S256" s="397">
        <f>IF(AR256="","",AR256)</f>
        <v>1</v>
      </c>
      <c r="T256" s="58">
        <f t="shared" si="300"/>
        <v>211</v>
      </c>
      <c r="U256" s="397">
        <f>IF(AT256="","",AT256)</f>
        <v>1</v>
      </c>
      <c r="V256" s="58">
        <f t="shared" si="301"/>
        <v>1801</v>
      </c>
      <c r="W256" s="397">
        <f>IF(AV256="","",AV256)</f>
        <v>5</v>
      </c>
      <c r="Z256" s="405" t="s">
        <v>11</v>
      </c>
      <c r="AA256" s="90" t="str">
        <f>IF(AB256=0,"",_xlfn.CONCAT(VLOOKUP(AB256,Starter!A:C,2,0)))</f>
        <v>Hellmich Daniel</v>
      </c>
      <c r="AB256" s="81">
        <v>7314</v>
      </c>
      <c r="AC256" s="132">
        <v>188</v>
      </c>
      <c r="AD256" s="91">
        <f>IF(SUM(AC256:AC258)+AC268=0,0,IF(SUM(ABS(AC256),ABS(AC257),ABS(AC258))=AC268,0.5,IF(SUM(ABS(AC256),ABS(AC257),ABS(AC258))&gt;AC268,1,0)))</f>
        <v>1</v>
      </c>
      <c r="AE256" s="132">
        <v>160</v>
      </c>
      <c r="AF256" s="91">
        <f>IF(SUM(AE256:AE258)+AE268=0,0,IF(SUM(ABS(AE256),ABS(AE257),ABS(AE258))=AE268,0.5,IF(SUM(ABS(AE256),ABS(AE257),ABS(AE258))&gt;AE268,1,0)))</f>
        <v>0</v>
      </c>
      <c r="AG256" s="132">
        <v>248</v>
      </c>
      <c r="AH256" s="91">
        <f>IF(SUM(AG256:AG258)+AG268=0,0,IF(SUM(ABS(AG256),ABS(AG257),ABS(AG258))=AG268,0.5,IF(SUM(ABS(AG256),ABS(AG257),ABS(AG258))&gt;AG268,1,0)))</f>
        <v>1</v>
      </c>
      <c r="AI256" s="132">
        <v>183</v>
      </c>
      <c r="AJ256" s="91">
        <f>IF(SUM(AI256:AI258)+AI268=0,0,IF(SUM(ABS(AI256),ABS(AI257),ABS(AI258))=AI268,0.5,IF(SUM(ABS(AI256),ABS(AI257),ABS(AI258))&gt;AI268,1,0)))</f>
        <v>0</v>
      </c>
      <c r="AK256" s="132">
        <v>247</v>
      </c>
      <c r="AL256" s="91">
        <f>IF(SUM(AK256:AK258)+AK268=0,0,IF(SUM(ABS(AK256),ABS(AK257),ABS(AK258))=AK268,0.5,IF(SUM(ABS(AK256),ABS(AK257),ABS(AK258))&gt;AK268,1,0)))</f>
        <v>1</v>
      </c>
      <c r="AM256" s="132">
        <v>179</v>
      </c>
      <c r="AN256" s="91">
        <f>IF(SUM(AM256:AM258)+AM268=0,0,IF(SUM(ABS(AM256),ABS(AM257),ABS(AM258))=AM268,0.5,IF(SUM(ABS(AM256),ABS(AM257),ABS(AM258))&gt;AM268,1,0)))</f>
        <v>0</v>
      </c>
      <c r="AO256" s="132">
        <v>166</v>
      </c>
      <c r="AP256" s="91">
        <f>IF(SUM(AO256:AO258)+AO268=0,0,IF(SUM(ABS(AO256),ABS(AO257),ABS(AO258))=AO268,0.5,IF(SUM(ABS(AO256),ABS(AO257),ABS(AO258))&gt;AO268,1,0)))</f>
        <v>0</v>
      </c>
      <c r="AQ256" s="132">
        <v>219</v>
      </c>
      <c r="AR256" s="91">
        <f>IF(SUM(AQ256:AQ258)+AQ268=0,0,IF(SUM(ABS(AQ256),ABS(AQ257),ABS(AQ258))=AQ268,0.5,IF(SUM(ABS(AQ256),ABS(AQ257),ABS(AQ258))&gt;AQ268,1,0)))</f>
        <v>1</v>
      </c>
      <c r="AS256" s="132">
        <v>211</v>
      </c>
      <c r="AT256" s="91">
        <f>IF(SUM(AS256:AS258)+AS268=0,0,IF(SUM(ABS(AS256),ABS(AS257),ABS(AS258))=AS268,0.5,IF(SUM(ABS(AS256),ABS(AS257),ABS(AS258))&gt;AS268,1,0)))</f>
        <v>1</v>
      </c>
      <c r="AU256" s="92">
        <f t="shared" si="302"/>
        <v>1801</v>
      </c>
      <c r="AV256" s="93">
        <f>SUM(AD256+AF256+AH256+AJ256+AL256+AN256+AP256+AR256+AT256)</f>
        <v>5</v>
      </c>
      <c r="AW256" s="83"/>
      <c r="AX256" s="84"/>
      <c r="AZ256" s="47"/>
      <c r="BA256" s="149"/>
      <c r="BB256" s="150"/>
      <c r="BC256" s="151"/>
      <c r="BD256" s="154">
        <f t="shared" si="317"/>
        <v>7314</v>
      </c>
      <c r="BE256" s="150">
        <f t="shared" si="318"/>
        <v>1801</v>
      </c>
      <c r="BF256" s="152">
        <f t="shared" si="319"/>
        <v>9</v>
      </c>
      <c r="BG256" s="152">
        <f t="shared" si="320"/>
        <v>9</v>
      </c>
      <c r="BH256" s="152">
        <f t="shared" si="303"/>
        <v>188</v>
      </c>
      <c r="BI256" s="152">
        <f t="shared" si="304"/>
        <v>160</v>
      </c>
      <c r="BJ256" s="152">
        <f t="shared" si="305"/>
        <v>248</v>
      </c>
      <c r="BK256" s="152">
        <f t="shared" si="306"/>
        <v>183</v>
      </c>
      <c r="BL256" s="152">
        <f t="shared" si="307"/>
        <v>247</v>
      </c>
      <c r="BM256" s="152">
        <f t="shared" si="308"/>
        <v>179</v>
      </c>
      <c r="BN256" s="152">
        <f t="shared" si="309"/>
        <v>166</v>
      </c>
      <c r="BO256" s="152">
        <f t="shared" si="310"/>
        <v>219</v>
      </c>
      <c r="BP256" s="152">
        <f t="shared" si="311"/>
        <v>211</v>
      </c>
      <c r="BQ256" s="153"/>
      <c r="BR256" s="151"/>
      <c r="BS256" s="152">
        <f t="shared" si="321"/>
        <v>248</v>
      </c>
      <c r="BT256" s="152">
        <f t="shared" si="322"/>
        <v>0</v>
      </c>
      <c r="BU256" s="152" t="str">
        <f t="shared" si="323"/>
        <v>Werdenfels 1</v>
      </c>
      <c r="BV256" s="151">
        <f t="shared" si="324"/>
        <v>2</v>
      </c>
      <c r="BW256" s="152">
        <f t="shared" si="325"/>
        <v>1801</v>
      </c>
      <c r="BX256" s="152">
        <f>IF(COUNTIF(BH256:BP256,"&gt;0")&lt;Spielorte!$A$23,0,BE256/Spielorte!$A$23)</f>
        <v>200.11111111111111</v>
      </c>
      <c r="BY256" s="152">
        <f t="shared" si="326"/>
        <v>200.11111136711111</v>
      </c>
      <c r="BZ256" s="151">
        <f t="shared" si="312"/>
        <v>1</v>
      </c>
    </row>
    <row r="257" spans="1:78" ht="17.100000000000001" customHeight="1" x14ac:dyDescent="0.25">
      <c r="A257" s="414"/>
      <c r="B257" s="59" t="str">
        <f>IF(AA257=0,"",AA257)</f>
        <v/>
      </c>
      <c r="C257" s="60" t="str">
        <f t="shared" si="314"/>
        <v/>
      </c>
      <c r="D257" s="61" t="str">
        <f t="shared" si="315"/>
        <v/>
      </c>
      <c r="E257" s="398"/>
      <c r="F257" s="61" t="str">
        <f t="shared" si="294"/>
        <v/>
      </c>
      <c r="G257" s="398"/>
      <c r="H257" s="61" t="str">
        <f t="shared" si="295"/>
        <v/>
      </c>
      <c r="I257" s="398"/>
      <c r="J257" s="61" t="str">
        <f t="shared" si="296"/>
        <v/>
      </c>
      <c r="K257" s="398"/>
      <c r="L257" s="61" t="str">
        <f t="shared" si="297"/>
        <v/>
      </c>
      <c r="M257" s="398"/>
      <c r="N257" s="61" t="str">
        <f t="shared" si="316"/>
        <v/>
      </c>
      <c r="O257" s="398"/>
      <c r="P257" s="61" t="str">
        <f t="shared" si="298"/>
        <v/>
      </c>
      <c r="Q257" s="398"/>
      <c r="R257" s="61" t="str">
        <f t="shared" si="299"/>
        <v/>
      </c>
      <c r="S257" s="398"/>
      <c r="T257" s="61" t="str">
        <f t="shared" si="300"/>
        <v/>
      </c>
      <c r="U257" s="398"/>
      <c r="V257" s="61" t="str">
        <f t="shared" si="301"/>
        <v/>
      </c>
      <c r="W257" s="398"/>
      <c r="Z257" s="406"/>
      <c r="AA257" s="90" t="str">
        <f>IF(AB257=0,"",_xlfn.CONCAT(VLOOKUP(AB257,Starter!A:C,2,0)))</f>
        <v/>
      </c>
      <c r="AB257" s="80"/>
      <c r="AC257" s="130"/>
      <c r="AD257" s="94"/>
      <c r="AE257" s="130"/>
      <c r="AF257" s="94"/>
      <c r="AG257" s="130"/>
      <c r="AH257" s="94"/>
      <c r="AI257" s="130"/>
      <c r="AJ257" s="94"/>
      <c r="AK257" s="130"/>
      <c r="AL257" s="94"/>
      <c r="AM257" s="130"/>
      <c r="AN257" s="94"/>
      <c r="AO257" s="130"/>
      <c r="AP257" s="94"/>
      <c r="AQ257" s="130"/>
      <c r="AR257" s="94"/>
      <c r="AS257" s="130"/>
      <c r="AT257" s="94"/>
      <c r="AU257" s="95">
        <f t="shared" si="302"/>
        <v>0</v>
      </c>
      <c r="AV257" s="96"/>
      <c r="AW257" s="83"/>
      <c r="AX257" s="84"/>
      <c r="AZ257" s="47"/>
      <c r="BA257" s="149"/>
      <c r="BB257" s="150"/>
      <c r="BC257" s="151"/>
      <c r="BD257" s="154">
        <f t="shared" si="317"/>
        <v>0</v>
      </c>
      <c r="BE257" s="150">
        <f t="shared" si="318"/>
        <v>0</v>
      </c>
      <c r="BF257" s="152">
        <f t="shared" si="319"/>
        <v>0</v>
      </c>
      <c r="BG257" s="152">
        <f t="shared" si="320"/>
        <v>0</v>
      </c>
      <c r="BH257" s="152" t="str">
        <f t="shared" si="303"/>
        <v/>
      </c>
      <c r="BI257" s="152" t="str">
        <f t="shared" si="304"/>
        <v/>
      </c>
      <c r="BJ257" s="152" t="str">
        <f t="shared" si="305"/>
        <v/>
      </c>
      <c r="BK257" s="152" t="str">
        <f t="shared" si="306"/>
        <v/>
      </c>
      <c r="BL257" s="152" t="str">
        <f t="shared" si="307"/>
        <v/>
      </c>
      <c r="BM257" s="152" t="str">
        <f t="shared" si="308"/>
        <v/>
      </c>
      <c r="BN257" s="152" t="str">
        <f t="shared" si="309"/>
        <v/>
      </c>
      <c r="BO257" s="152" t="str">
        <f t="shared" si="310"/>
        <v/>
      </c>
      <c r="BP257" s="152" t="str">
        <f t="shared" si="311"/>
        <v/>
      </c>
      <c r="BQ257" s="153"/>
      <c r="BR257" s="151"/>
      <c r="BS257" s="152">
        <f t="shared" si="321"/>
        <v>0</v>
      </c>
      <c r="BT257" s="152">
        <f t="shared" si="322"/>
        <v>0</v>
      </c>
      <c r="BU257" s="152" t="str">
        <f t="shared" si="323"/>
        <v>Werdenfels 1</v>
      </c>
      <c r="BV257" s="151">
        <f t="shared" si="324"/>
        <v>2</v>
      </c>
      <c r="BW257" s="152">
        <f t="shared" si="325"/>
        <v>0</v>
      </c>
      <c r="BX257" s="152">
        <f>IF(COUNTIF(BH257:BP257,"&gt;0")&lt;Spielorte!$A$23,0,BE257/Spielorte!$A$23)</f>
        <v>0</v>
      </c>
      <c r="BY257" s="152">
        <f t="shared" si="326"/>
        <v>0</v>
      </c>
      <c r="BZ257" s="151">
        <f t="shared" si="312"/>
        <v>0</v>
      </c>
    </row>
    <row r="258" spans="1:78" ht="17.100000000000001" customHeight="1" thickBot="1" x14ac:dyDescent="0.3">
      <c r="A258" s="415"/>
      <c r="B258" s="62" t="str">
        <f>IF(AA258=0,"",AA258)</f>
        <v/>
      </c>
      <c r="C258" s="63" t="str">
        <f t="shared" si="314"/>
        <v/>
      </c>
      <c r="D258" s="52" t="str">
        <f t="shared" si="315"/>
        <v/>
      </c>
      <c r="E258" s="399"/>
      <c r="F258" s="52" t="str">
        <f t="shared" si="294"/>
        <v/>
      </c>
      <c r="G258" s="399"/>
      <c r="H258" s="52" t="str">
        <f t="shared" si="295"/>
        <v/>
      </c>
      <c r="I258" s="399"/>
      <c r="J258" s="52" t="str">
        <f t="shared" si="296"/>
        <v/>
      </c>
      <c r="K258" s="399"/>
      <c r="L258" s="52" t="str">
        <f t="shared" si="297"/>
        <v/>
      </c>
      <c r="M258" s="399"/>
      <c r="N258" s="52" t="str">
        <f t="shared" si="316"/>
        <v/>
      </c>
      <c r="O258" s="399"/>
      <c r="P258" s="52" t="str">
        <f t="shared" si="298"/>
        <v/>
      </c>
      <c r="Q258" s="399"/>
      <c r="R258" s="52" t="str">
        <f t="shared" si="299"/>
        <v/>
      </c>
      <c r="S258" s="399"/>
      <c r="T258" s="52" t="str">
        <f t="shared" si="300"/>
        <v/>
      </c>
      <c r="U258" s="399"/>
      <c r="V258" s="52" t="str">
        <f t="shared" si="301"/>
        <v/>
      </c>
      <c r="W258" s="399"/>
      <c r="Z258" s="407"/>
      <c r="AA258" s="90" t="str">
        <f>IF(AB258=0,"",_xlfn.CONCAT(VLOOKUP(AB258,Starter!A:C,2,0)))</f>
        <v/>
      </c>
      <c r="AB258" s="82"/>
      <c r="AC258" s="133"/>
      <c r="AD258" s="100"/>
      <c r="AE258" s="133"/>
      <c r="AF258" s="100"/>
      <c r="AG258" s="133"/>
      <c r="AH258" s="100"/>
      <c r="AI258" s="133"/>
      <c r="AJ258" s="100"/>
      <c r="AK258" s="133"/>
      <c r="AL258" s="100"/>
      <c r="AM258" s="133"/>
      <c r="AN258" s="100"/>
      <c r="AO258" s="133"/>
      <c r="AP258" s="100"/>
      <c r="AQ258" s="133"/>
      <c r="AR258" s="100"/>
      <c r="AS258" s="133"/>
      <c r="AT258" s="100"/>
      <c r="AU258" s="97">
        <f t="shared" si="302"/>
        <v>0</v>
      </c>
      <c r="AV258" s="98"/>
      <c r="AW258" s="83"/>
      <c r="AX258" s="84"/>
      <c r="AZ258" s="47"/>
      <c r="BA258" s="149"/>
      <c r="BB258" s="150"/>
      <c r="BC258" s="151"/>
      <c r="BD258" s="154">
        <f t="shared" si="317"/>
        <v>0</v>
      </c>
      <c r="BE258" s="150">
        <f t="shared" si="318"/>
        <v>0</v>
      </c>
      <c r="BF258" s="152">
        <f t="shared" si="319"/>
        <v>0</v>
      </c>
      <c r="BG258" s="152">
        <f t="shared" si="320"/>
        <v>0</v>
      </c>
      <c r="BH258" s="152" t="str">
        <f t="shared" si="303"/>
        <v/>
      </c>
      <c r="BI258" s="152" t="str">
        <f t="shared" si="304"/>
        <v/>
      </c>
      <c r="BJ258" s="152" t="str">
        <f t="shared" si="305"/>
        <v/>
      </c>
      <c r="BK258" s="152" t="str">
        <f t="shared" si="306"/>
        <v/>
      </c>
      <c r="BL258" s="152" t="str">
        <f t="shared" si="307"/>
        <v/>
      </c>
      <c r="BM258" s="152" t="str">
        <f t="shared" si="308"/>
        <v/>
      </c>
      <c r="BN258" s="152" t="str">
        <f t="shared" si="309"/>
        <v/>
      </c>
      <c r="BO258" s="152" t="str">
        <f t="shared" si="310"/>
        <v/>
      </c>
      <c r="BP258" s="152" t="str">
        <f t="shared" si="311"/>
        <v/>
      </c>
      <c r="BQ258" s="153"/>
      <c r="BR258" s="151"/>
      <c r="BS258" s="152">
        <f t="shared" si="321"/>
        <v>0</v>
      </c>
      <c r="BT258" s="152">
        <f t="shared" si="322"/>
        <v>0</v>
      </c>
      <c r="BU258" s="152" t="str">
        <f t="shared" si="323"/>
        <v>Werdenfels 1</v>
      </c>
      <c r="BV258" s="151">
        <f t="shared" si="324"/>
        <v>2</v>
      </c>
      <c r="BW258" s="152">
        <f t="shared" si="325"/>
        <v>0</v>
      </c>
      <c r="BX258" s="152">
        <f>IF(COUNTIF(BH258:BP258,"&gt;0")&lt;Spielorte!$A$23,0,BE258/Spielorte!$A$23)</f>
        <v>0</v>
      </c>
      <c r="BY258" s="152">
        <f t="shared" si="326"/>
        <v>0</v>
      </c>
      <c r="BZ258" s="151">
        <f t="shared" si="312"/>
        <v>0</v>
      </c>
    </row>
    <row r="259" spans="1:78" ht="27.75" customHeight="1" thickBot="1" x14ac:dyDescent="0.3">
      <c r="B259" s="64" t="str">
        <f>IF(AA259=0,"",AA259)</f>
        <v>Gesamt</v>
      </c>
      <c r="C259" s="65" t="str">
        <f t="shared" si="314"/>
        <v/>
      </c>
      <c r="D259" s="66">
        <f t="shared" si="315"/>
        <v>649</v>
      </c>
      <c r="E259" s="67">
        <f>IF(AD259="","",AD259)</f>
        <v>0</v>
      </c>
      <c r="F259" s="66">
        <f t="shared" si="294"/>
        <v>660</v>
      </c>
      <c r="G259" s="67">
        <f>IF(AF259="","",AF259)</f>
        <v>0</v>
      </c>
      <c r="H259" s="66">
        <f t="shared" si="295"/>
        <v>838</v>
      </c>
      <c r="I259" s="67">
        <f>IF(AH259="","",AH259)</f>
        <v>3</v>
      </c>
      <c r="J259" s="66">
        <f t="shared" si="296"/>
        <v>716</v>
      </c>
      <c r="K259" s="67">
        <f>IF(AJ259="","",AJ259)</f>
        <v>0</v>
      </c>
      <c r="L259" s="66">
        <f t="shared" si="297"/>
        <v>763</v>
      </c>
      <c r="M259" s="67">
        <f>IF(AL259="","",AL259)</f>
        <v>3</v>
      </c>
      <c r="N259" s="66">
        <f t="shared" si="316"/>
        <v>649</v>
      </c>
      <c r="O259" s="67">
        <f>IF(AN259="","",AN259)</f>
        <v>0</v>
      </c>
      <c r="P259" s="66">
        <f t="shared" si="298"/>
        <v>699</v>
      </c>
      <c r="Q259" s="67">
        <f>IF(AP259="","",AP259)</f>
        <v>3</v>
      </c>
      <c r="R259" s="66">
        <f t="shared" si="299"/>
        <v>710</v>
      </c>
      <c r="S259" s="67">
        <f>IF(AR259="","",AR259)</f>
        <v>3</v>
      </c>
      <c r="T259" s="66">
        <f t="shared" si="300"/>
        <v>703</v>
      </c>
      <c r="U259" s="67">
        <f>IF(AT259="","",AT259)</f>
        <v>0</v>
      </c>
      <c r="V259" s="66">
        <f t="shared" si="301"/>
        <v>6387</v>
      </c>
      <c r="W259" s="67">
        <f>IF(AV259="","",AV259)</f>
        <v>12</v>
      </c>
      <c r="AA259" s="64" t="s">
        <v>960</v>
      </c>
      <c r="AB259" s="101"/>
      <c r="AC259" s="148">
        <f>ABS(SUM(AC247:AC249))+ABS(SUM(AC250:AC252))+ABS(SUM(AC253:AC255))+ABS(SUM(AC256:AC258))</f>
        <v>649</v>
      </c>
      <c r="AD259" s="102">
        <f>IF(AC259+AC269=0,0,IF(AC259=AC269,1.5,IF(AC259&gt;AC269,3,0)))</f>
        <v>0</v>
      </c>
      <c r="AE259" s="148">
        <f>ABS(SUM(AE247:AE249))+ABS(SUM(AE250:AE252))+ABS(SUM(AE253:AE255))+ABS(SUM(AE256:AE258))</f>
        <v>660</v>
      </c>
      <c r="AF259" s="102">
        <f>IF(AE259+AE269=0,0,IF(AE259=AE269,1.5,IF(AE259&gt;AE269,3,0)))</f>
        <v>0</v>
      </c>
      <c r="AG259" s="148">
        <f>ABS(SUM(AG247:AG249))+ABS(SUM(AG250:AG252))+ABS(SUM(AG253:AG255))+ABS(SUM(AG256:AG258))</f>
        <v>838</v>
      </c>
      <c r="AH259" s="102">
        <f>IF(AG259+AG269=0,0,IF(AG259=AG269,1.5,IF(AG259&gt;AG269,3,0)))</f>
        <v>3</v>
      </c>
      <c r="AI259" s="148">
        <f>ABS(SUM(AI247:AI249))+ABS(SUM(AI250:AI252))+ABS(SUM(AI253:AI255))+ABS(SUM(AI256:AI258))</f>
        <v>716</v>
      </c>
      <c r="AJ259" s="102">
        <f>IF(AI259+AI269=0,0,IF(AI259=AI269,1.5,IF(AI259&gt;AI269,3,0)))</f>
        <v>0</v>
      </c>
      <c r="AK259" s="148">
        <f>ABS(SUM(AK247:AK249))+ABS(SUM(AK250:AK252))+ABS(SUM(AK253:AK255))+ABS(SUM(AK256:AK258))</f>
        <v>763</v>
      </c>
      <c r="AL259" s="102">
        <f>IF(AK259+AK269=0,0,IF(AK259=AK269,1.5,IF(AK259&gt;AK269,3,0)))</f>
        <v>3</v>
      </c>
      <c r="AM259" s="148">
        <f>ABS(SUM(AM247:AM249))+ABS(SUM(AM250:AM252))+ABS(SUM(AM253:AM255))+ABS(SUM(AM256:AM258))</f>
        <v>649</v>
      </c>
      <c r="AN259" s="102">
        <f>IF(AM259+AM269=0,0,IF(AM259=AM269,1.5,IF(AM259&gt;AM269,3,0)))</f>
        <v>0</v>
      </c>
      <c r="AO259" s="148">
        <f>ABS(SUM(AO247:AO249))+ABS(SUM(AO250:AO252))+ABS(SUM(AO253:AO255))+ABS(SUM(AO256:AO258))</f>
        <v>699</v>
      </c>
      <c r="AP259" s="102">
        <f>IF(AO259+AO269=0,0,IF(AO259=AO269,1.5,IF(AO259&gt;AO269,3,0)))</f>
        <v>3</v>
      </c>
      <c r="AQ259" s="148">
        <f>ABS(SUM(AQ247:AQ249))+ABS(SUM(AQ250:AQ252))+ABS(SUM(AQ253:AQ255))+ABS(SUM(AQ256:AQ258))</f>
        <v>710</v>
      </c>
      <c r="AR259" s="102">
        <f>IF(AQ259+AQ269=0,0,IF(AQ259=AQ269,1.5,IF(AQ259&gt;AQ269,3,0)))</f>
        <v>3</v>
      </c>
      <c r="AS259" s="148">
        <f>ABS(SUM(AS247:AS249))+ABS(SUM(AS250:AS252))+ABS(SUM(AS253:AS255))+ABS(SUM(AS256:AS258))</f>
        <v>703</v>
      </c>
      <c r="AT259" s="102">
        <f>IF(AS259+AS269=0,0,IF(AS259=AS269,1.5,IF(AS259&gt;AS269,3,0)))</f>
        <v>0</v>
      </c>
      <c r="AU259" s="103">
        <f>SUM(AC259+AE259+AG259+AI259+AK259+AM259+AO259+AQ259+AS259)</f>
        <v>6387</v>
      </c>
      <c r="AV259" s="104">
        <f>SUM(AD259+AF259+AH259+AJ259+AL259+AN259+AP259+AR259+AT259)</f>
        <v>12</v>
      </c>
      <c r="AW259" s="83"/>
      <c r="AX259" s="84"/>
      <c r="BA259" s="149"/>
      <c r="BB259" s="150"/>
      <c r="BC259" s="151"/>
      <c r="BQ259" s="153"/>
      <c r="BR259" s="151"/>
      <c r="BV259" s="151"/>
      <c r="BZ259" s="151"/>
    </row>
    <row r="260" spans="1:78" ht="24" customHeight="1" thickBot="1" x14ac:dyDescent="0.3">
      <c r="B260" s="68" t="str">
        <f>IF(AA260=0,"",AA260)</f>
        <v>Gesamt - Punkte</v>
      </c>
      <c r="C260" s="69" t="str">
        <f t="shared" si="314"/>
        <v/>
      </c>
      <c r="D260" s="69" t="str">
        <f t="shared" si="315"/>
        <v/>
      </c>
      <c r="E260" s="70">
        <f>IF(AD260="","",AD260)</f>
        <v>2.5</v>
      </c>
      <c r="F260" s="69" t="str">
        <f t="shared" si="294"/>
        <v/>
      </c>
      <c r="G260" s="70">
        <f>IF(AF260="","",AF260)</f>
        <v>1</v>
      </c>
      <c r="H260" s="69" t="str">
        <f t="shared" si="295"/>
        <v/>
      </c>
      <c r="I260" s="70">
        <f>IF(AH260="","",AH260)</f>
        <v>6</v>
      </c>
      <c r="J260" s="69" t="str">
        <f t="shared" si="296"/>
        <v/>
      </c>
      <c r="K260" s="70">
        <f>IF(AJ260="","",AJ260)</f>
        <v>1</v>
      </c>
      <c r="L260" s="69" t="str">
        <f t="shared" si="297"/>
        <v/>
      </c>
      <c r="M260" s="70">
        <f>IF(AL260="","",AL260)</f>
        <v>6</v>
      </c>
      <c r="N260" s="69" t="str">
        <f t="shared" si="316"/>
        <v/>
      </c>
      <c r="O260" s="70">
        <f>IF(AN260="","",AN260)</f>
        <v>0</v>
      </c>
      <c r="P260" s="69" t="str">
        <f t="shared" si="298"/>
        <v/>
      </c>
      <c r="Q260" s="70">
        <f>IF(AP260="","",AP260)</f>
        <v>5</v>
      </c>
      <c r="R260" s="69" t="str">
        <f t="shared" si="299"/>
        <v/>
      </c>
      <c r="S260" s="70">
        <f>IF(AR260="","",AR260)</f>
        <v>5</v>
      </c>
      <c r="T260" s="69" t="str">
        <f t="shared" si="300"/>
        <v/>
      </c>
      <c r="U260" s="70">
        <f>IF(AT260="","",AT260)</f>
        <v>1</v>
      </c>
      <c r="V260" s="69" t="str">
        <f t="shared" si="301"/>
        <v/>
      </c>
      <c r="W260" s="70">
        <f>IF(AV260="","",AV260)</f>
        <v>27.5</v>
      </c>
      <c r="AA260" s="68" t="s">
        <v>975</v>
      </c>
      <c r="AB260" s="69"/>
      <c r="AC260" s="69"/>
      <c r="AD260" s="105">
        <f>SUM(AD247:AD259)</f>
        <v>2.5</v>
      </c>
      <c r="AE260" s="69"/>
      <c r="AF260" s="105">
        <f>SUM(AF247:AF259)</f>
        <v>1</v>
      </c>
      <c r="AG260" s="69"/>
      <c r="AH260" s="105">
        <f>SUM(AH247:AH259)</f>
        <v>6</v>
      </c>
      <c r="AI260" s="69"/>
      <c r="AJ260" s="105">
        <f>SUM(AJ247:AJ259)</f>
        <v>1</v>
      </c>
      <c r="AK260" s="69"/>
      <c r="AL260" s="105">
        <f>SUM(AL247:AL259)</f>
        <v>6</v>
      </c>
      <c r="AM260" s="69"/>
      <c r="AN260" s="105">
        <f>SUM(AN247:AN259)</f>
        <v>0</v>
      </c>
      <c r="AO260" s="69"/>
      <c r="AP260" s="105">
        <f>SUM(AP247:AP259)</f>
        <v>5</v>
      </c>
      <c r="AQ260" s="69"/>
      <c r="AR260" s="105">
        <f>SUM(AR247:AR259)</f>
        <v>5</v>
      </c>
      <c r="AS260" s="69"/>
      <c r="AT260" s="105">
        <f>SUM(AT247:AT259)</f>
        <v>1</v>
      </c>
      <c r="AU260" s="69"/>
      <c r="AV260" s="106">
        <f>SUM(AV247:AV259)</f>
        <v>27.5</v>
      </c>
      <c r="AW260" s="83"/>
      <c r="AX260" s="84"/>
      <c r="BA260" s="149">
        <f>+AV260</f>
        <v>27.5</v>
      </c>
      <c r="BB260" s="150">
        <f>+AU259</f>
        <v>6387</v>
      </c>
      <c r="BC260" s="151">
        <f>+AA242</f>
        <v>9</v>
      </c>
      <c r="BF260" s="152">
        <f>SUM(BF241:BF259)</f>
        <v>36</v>
      </c>
      <c r="BQ260" s="149">
        <f>+BB260/1000000+BA260</f>
        <v>27.506387</v>
      </c>
      <c r="BR260" s="151">
        <f>RANK(BQ260,BQ:BQ)</f>
        <v>5</v>
      </c>
      <c r="BV260" s="151"/>
      <c r="BZ260" s="151"/>
    </row>
    <row r="261" spans="1:78" ht="11.25" customHeight="1" x14ac:dyDescent="0.25">
      <c r="B261" s="69"/>
      <c r="C261" s="69"/>
      <c r="D261" s="69"/>
      <c r="E261" s="1"/>
      <c r="F261" s="69"/>
      <c r="G261" s="1"/>
      <c r="H261" s="69"/>
      <c r="I261" s="1"/>
      <c r="J261" s="69"/>
      <c r="K261" s="1"/>
      <c r="L261" s="69"/>
      <c r="M261" s="1"/>
      <c r="N261" s="69"/>
      <c r="O261" s="1"/>
      <c r="P261" s="69"/>
      <c r="Q261" s="1"/>
      <c r="R261" s="69"/>
      <c r="S261" s="1"/>
      <c r="T261" s="69"/>
      <c r="U261" s="1"/>
      <c r="V261" s="69"/>
      <c r="W261" s="1"/>
      <c r="AA261" s="69"/>
      <c r="AB261" s="69"/>
      <c r="AC261" s="69"/>
      <c r="AD261" s="1"/>
      <c r="AE261" s="69"/>
      <c r="AF261" s="1"/>
      <c r="AG261" s="69"/>
      <c r="AH261" s="1"/>
      <c r="AI261" s="69"/>
      <c r="AJ261" s="1"/>
      <c r="AK261" s="69"/>
      <c r="AL261" s="1"/>
      <c r="AM261" s="69"/>
      <c r="AN261" s="1"/>
      <c r="AO261" s="69"/>
      <c r="AP261" s="1"/>
      <c r="AQ261" s="69"/>
      <c r="AR261" s="1"/>
      <c r="AS261" s="69"/>
      <c r="AT261" s="1"/>
      <c r="AU261" s="69"/>
      <c r="AV261" s="1"/>
      <c r="AW261" s="83"/>
      <c r="AX261" s="84"/>
      <c r="BA261" s="149"/>
      <c r="BB261" s="150"/>
      <c r="BC261" s="151"/>
      <c r="BQ261" s="153"/>
      <c r="BR261" s="151"/>
      <c r="BV261" s="151"/>
      <c r="BZ261" s="151"/>
    </row>
    <row r="262" spans="1:78" ht="12.75" customHeight="1" x14ac:dyDescent="0.25">
      <c r="B262" s="71" t="str">
        <f t="shared" ref="B262:B269" si="327">IF(AA262=0,"",AA262)</f>
        <v>Gegner-Nr.:</v>
      </c>
      <c r="C262" s="72" t="str">
        <f t="shared" ref="C262:C269" si="328">IF(AB262=0,"",AB262)</f>
        <v>&gt;&gt;&gt;&gt;</v>
      </c>
      <c r="D262" s="396">
        <f t="shared" ref="D262:M264" si="329">IF(AC262=0,"",AC262)</f>
        <v>5</v>
      </c>
      <c r="E262" s="396" t="str">
        <f t="shared" si="329"/>
        <v/>
      </c>
      <c r="F262" s="396">
        <f t="shared" si="329"/>
        <v>1</v>
      </c>
      <c r="G262" s="396" t="str">
        <f t="shared" si="329"/>
        <v/>
      </c>
      <c r="H262" s="396">
        <f t="shared" si="329"/>
        <v>4</v>
      </c>
      <c r="I262" s="396" t="str">
        <f t="shared" si="329"/>
        <v/>
      </c>
      <c r="J262" s="396">
        <f t="shared" si="329"/>
        <v>3</v>
      </c>
      <c r="K262" s="396" t="str">
        <f t="shared" si="329"/>
        <v/>
      </c>
      <c r="L262" s="396">
        <f t="shared" si="329"/>
        <v>8</v>
      </c>
      <c r="M262" s="396" t="str">
        <f t="shared" si="329"/>
        <v/>
      </c>
      <c r="N262" s="396">
        <f t="shared" ref="N262:U264" si="330">IF(AM262=0,"",AM262)</f>
        <v>10</v>
      </c>
      <c r="O262" s="396" t="str">
        <f t="shared" si="330"/>
        <v/>
      </c>
      <c r="P262" s="396">
        <f t="shared" si="330"/>
        <v>7</v>
      </c>
      <c r="Q262" s="396" t="str">
        <f t="shared" si="330"/>
        <v/>
      </c>
      <c r="R262" s="396">
        <f t="shared" si="330"/>
        <v>6</v>
      </c>
      <c r="S262" s="396" t="str">
        <f t="shared" si="330"/>
        <v/>
      </c>
      <c r="T262" s="396">
        <f t="shared" si="330"/>
        <v>2</v>
      </c>
      <c r="U262" s="396" t="str">
        <f t="shared" si="330"/>
        <v/>
      </c>
      <c r="V262" s="412"/>
      <c r="W262" s="412"/>
      <c r="AA262" s="71" t="s">
        <v>958</v>
      </c>
      <c r="AB262" s="72" t="s">
        <v>959</v>
      </c>
      <c r="AC262" s="418">
        <f>VLOOKUP($AA242,Schlüssel!$A$5:$K$14,3)</f>
        <v>5</v>
      </c>
      <c r="AD262" s="419"/>
      <c r="AE262" s="418">
        <f>VLOOKUP($AA242,Schlüssel!$A$5:$K$14,4)</f>
        <v>1</v>
      </c>
      <c r="AF262" s="419"/>
      <c r="AG262" s="418">
        <f>VLOOKUP($AA242,Schlüssel!$A$5:$K$14,5)</f>
        <v>4</v>
      </c>
      <c r="AH262" s="419"/>
      <c r="AI262" s="418">
        <f>VLOOKUP($AA242,Schlüssel!$A$5:$K$14,6)</f>
        <v>3</v>
      </c>
      <c r="AJ262" s="419"/>
      <c r="AK262" s="418">
        <f>VLOOKUP($AA242,Schlüssel!$A$5:$K$14,7)</f>
        <v>8</v>
      </c>
      <c r="AL262" s="419"/>
      <c r="AM262" s="418">
        <f>VLOOKUP($AA242,Schlüssel!$A$5:$K$14,8)</f>
        <v>10</v>
      </c>
      <c r="AN262" s="419"/>
      <c r="AO262" s="418">
        <f>VLOOKUP($AA242,Schlüssel!$A$5:$K$14,9)</f>
        <v>7</v>
      </c>
      <c r="AP262" s="419"/>
      <c r="AQ262" s="418">
        <f>VLOOKUP($AA242,Schlüssel!$A$5:$K$14,10)</f>
        <v>6</v>
      </c>
      <c r="AR262" s="419"/>
      <c r="AS262" s="418">
        <f>VLOOKUP($AA242,Schlüssel!$A$5:$K$14,11)</f>
        <v>2</v>
      </c>
      <c r="AT262" s="419"/>
      <c r="AU262" s="107"/>
      <c r="AV262" s="107"/>
      <c r="AW262" s="83"/>
      <c r="AX262" s="84"/>
      <c r="BA262" s="149"/>
      <c r="BB262" s="150"/>
      <c r="BC262" s="151"/>
      <c r="BQ262" s="153"/>
      <c r="BR262" s="151"/>
      <c r="BV262" s="151"/>
      <c r="BZ262" s="151"/>
    </row>
    <row r="263" spans="1:78" ht="28.5" customHeight="1" x14ac:dyDescent="0.25">
      <c r="B263" s="73" t="str">
        <f t="shared" si="327"/>
        <v/>
      </c>
      <c r="C263" s="69" t="str">
        <f t="shared" si="328"/>
        <v/>
      </c>
      <c r="D263" s="409" t="str">
        <f t="shared" si="329"/>
        <v>BC EMAX Unterföhring 2</v>
      </c>
      <c r="E263" s="410" t="str">
        <f t="shared" si="329"/>
        <v/>
      </c>
      <c r="F263" s="409" t="str">
        <f t="shared" si="329"/>
        <v>BC Comet Nürnberg</v>
      </c>
      <c r="G263" s="410" t="str">
        <f t="shared" si="329"/>
        <v/>
      </c>
      <c r="H263" s="409" t="str">
        <f t="shared" si="329"/>
        <v>SG Rottendorf 1</v>
      </c>
      <c r="I263" s="410" t="str">
        <f t="shared" si="329"/>
        <v/>
      </c>
      <c r="J263" s="409" t="str">
        <f t="shared" si="329"/>
        <v>SG DJK Rimpar 1</v>
      </c>
      <c r="K263" s="410" t="str">
        <f t="shared" si="329"/>
        <v/>
      </c>
      <c r="L263" s="409" t="str">
        <f t="shared" si="329"/>
        <v>Schanzer Ingolstadt 1</v>
      </c>
      <c r="M263" s="410" t="str">
        <f t="shared" si="329"/>
        <v/>
      </c>
      <c r="N263" s="409" t="str">
        <f t="shared" si="330"/>
        <v>Donaubowler Regensburg 1</v>
      </c>
      <c r="O263" s="410" t="str">
        <f t="shared" si="330"/>
        <v/>
      </c>
      <c r="P263" s="409" t="str">
        <f t="shared" si="330"/>
        <v>Bowlinghaus Bamberg 1</v>
      </c>
      <c r="Q263" s="410" t="str">
        <f t="shared" si="330"/>
        <v/>
      </c>
      <c r="R263" s="409" t="str">
        <f t="shared" si="330"/>
        <v>Bajuwaren München 1</v>
      </c>
      <c r="S263" s="410" t="str">
        <f t="shared" si="330"/>
        <v/>
      </c>
      <c r="T263" s="409" t="str">
        <f t="shared" si="330"/>
        <v>BK München 3</v>
      </c>
      <c r="U263" s="410" t="str">
        <f t="shared" si="330"/>
        <v/>
      </c>
      <c r="V263" s="411"/>
      <c r="W263" s="411"/>
      <c r="AA263" s="73"/>
      <c r="AB263" s="69"/>
      <c r="AC263" s="409" t="str">
        <f>VLOOKUP(AC262,Schlüssel!$A$5:$K$14,2)</f>
        <v>BC EMAX Unterföhring 2</v>
      </c>
      <c r="AD263" s="410"/>
      <c r="AE263" s="409" t="str">
        <f>VLOOKUP(AE262,Schlüssel!$A$5:$K$14,2)</f>
        <v>BC Comet Nürnberg</v>
      </c>
      <c r="AF263" s="410"/>
      <c r="AG263" s="409" t="str">
        <f>VLOOKUP(AG262,Schlüssel!$A$5:$K$14,2)</f>
        <v>SG Rottendorf 1</v>
      </c>
      <c r="AH263" s="410"/>
      <c r="AI263" s="409" t="str">
        <f>VLOOKUP(AI262,Schlüssel!$A$5:$K$14,2)</f>
        <v>SG DJK Rimpar 1</v>
      </c>
      <c r="AJ263" s="410"/>
      <c r="AK263" s="409" t="str">
        <f>VLOOKUP(AK262,Schlüssel!$A$5:$K$14,2)</f>
        <v>Schanzer Ingolstadt 1</v>
      </c>
      <c r="AL263" s="410"/>
      <c r="AM263" s="409" t="str">
        <f>VLOOKUP(AM262,Schlüssel!$A$5:$K$14,2)</f>
        <v>Donaubowler Regensburg 1</v>
      </c>
      <c r="AN263" s="410"/>
      <c r="AO263" s="409" t="str">
        <f>VLOOKUP(AO262,Schlüssel!$A$5:$K$14,2)</f>
        <v>Bowlinghaus Bamberg 1</v>
      </c>
      <c r="AP263" s="410"/>
      <c r="AQ263" s="409" t="str">
        <f>VLOOKUP(AQ262,Schlüssel!$A$5:$K$14,2)</f>
        <v>Bajuwaren München 1</v>
      </c>
      <c r="AR263" s="410"/>
      <c r="AS263" s="409" t="str">
        <f>VLOOKUP(AS262,Schlüssel!$A$5:$K$14,2)</f>
        <v>BK München 3</v>
      </c>
      <c r="AT263" s="410"/>
      <c r="AU263" s="108"/>
      <c r="AV263" s="108"/>
      <c r="AW263" s="83"/>
      <c r="AX263" s="84"/>
      <c r="BA263" s="149"/>
      <c r="BB263" s="150"/>
      <c r="BC263" s="151"/>
      <c r="BQ263" s="153"/>
      <c r="BR263" s="151"/>
      <c r="BV263" s="151"/>
      <c r="BZ263" s="151"/>
    </row>
    <row r="264" spans="1:78" ht="12" customHeight="1" x14ac:dyDescent="0.25">
      <c r="B264" s="73" t="str">
        <f t="shared" si="327"/>
        <v/>
      </c>
      <c r="C264" s="69" t="str">
        <f t="shared" si="328"/>
        <v/>
      </c>
      <c r="D264" s="395" t="str">
        <f t="shared" si="329"/>
        <v/>
      </c>
      <c r="E264" s="395" t="str">
        <f t="shared" si="329"/>
        <v/>
      </c>
      <c r="F264" s="395" t="str">
        <f t="shared" si="329"/>
        <v/>
      </c>
      <c r="G264" s="395" t="str">
        <f t="shared" si="329"/>
        <v/>
      </c>
      <c r="H264" s="395" t="str">
        <f t="shared" si="329"/>
        <v/>
      </c>
      <c r="I264" s="395" t="str">
        <f t="shared" si="329"/>
        <v/>
      </c>
      <c r="J264" s="395" t="str">
        <f t="shared" si="329"/>
        <v/>
      </c>
      <c r="K264" s="395" t="str">
        <f t="shared" si="329"/>
        <v/>
      </c>
      <c r="L264" s="395" t="str">
        <f t="shared" si="329"/>
        <v/>
      </c>
      <c r="M264" s="395" t="str">
        <f t="shared" si="329"/>
        <v/>
      </c>
      <c r="N264" s="395" t="str">
        <f t="shared" si="330"/>
        <v/>
      </c>
      <c r="O264" s="395" t="str">
        <f t="shared" si="330"/>
        <v/>
      </c>
      <c r="P264" s="395" t="str">
        <f t="shared" si="330"/>
        <v/>
      </c>
      <c r="Q264" s="395" t="str">
        <f t="shared" si="330"/>
        <v/>
      </c>
      <c r="R264" s="395" t="str">
        <f t="shared" si="330"/>
        <v/>
      </c>
      <c r="S264" s="395" t="str">
        <f t="shared" si="330"/>
        <v/>
      </c>
      <c r="T264" s="395" t="str">
        <f t="shared" si="330"/>
        <v/>
      </c>
      <c r="U264" s="408" t="str">
        <f t="shared" si="330"/>
        <v/>
      </c>
      <c r="V264" s="301"/>
      <c r="W264" s="301"/>
      <c r="AA264" s="73"/>
      <c r="AB264" s="69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78"/>
      <c r="AV264" s="78"/>
      <c r="AW264" s="83"/>
      <c r="AX264" s="84"/>
      <c r="BA264" s="149"/>
      <c r="BB264" s="150"/>
      <c r="BC264" s="151"/>
      <c r="BQ264" s="153"/>
      <c r="BR264" s="151"/>
      <c r="BV264" s="151"/>
      <c r="BZ264" s="151"/>
    </row>
    <row r="265" spans="1:78" ht="15.9" customHeight="1" x14ac:dyDescent="0.25">
      <c r="B265" s="391" t="str">
        <f t="shared" si="327"/>
        <v>Spieler 1</v>
      </c>
      <c r="C265" s="392" t="str">
        <f t="shared" si="328"/>
        <v/>
      </c>
      <c r="D265" s="393">
        <f>IF(AC265=301,"",AC265)</f>
        <v>158</v>
      </c>
      <c r="E265" s="393" t="str">
        <f>IF(AD265=0,"",AD265)</f>
        <v/>
      </c>
      <c r="F265" s="393">
        <f>IF(AE265=301,"",AE265)</f>
        <v>139</v>
      </c>
      <c r="G265" s="393" t="str">
        <f>IF(AF265=0,"",AF265)</f>
        <v/>
      </c>
      <c r="H265" s="393">
        <f>IF(AG265=301,"",AG265)</f>
        <v>166</v>
      </c>
      <c r="I265" s="393" t="str">
        <f>IF(AH265=0,"",AH265)</f>
        <v/>
      </c>
      <c r="J265" s="393">
        <f>IF(AI265=301,"",AI265)</f>
        <v>160</v>
      </c>
      <c r="K265" s="393" t="str">
        <f>IF(AJ265=0,"",AJ265)</f>
        <v/>
      </c>
      <c r="L265" s="393">
        <f>IF(AK265=301,"",AK265)</f>
        <v>203</v>
      </c>
      <c r="M265" s="393" t="str">
        <f>IF(AL265=0,"",AL265)</f>
        <v/>
      </c>
      <c r="N265" s="393">
        <f>IF(AM265=301,"",AM265)</f>
        <v>191</v>
      </c>
      <c r="O265" s="393" t="str">
        <f>IF(AN265=0,"",AN265)</f>
        <v/>
      </c>
      <c r="P265" s="393">
        <f>IF(AO265=301,"",AO265)</f>
        <v>165</v>
      </c>
      <c r="Q265" s="393" t="str">
        <f>IF(AP265=0,"",AP265)</f>
        <v/>
      </c>
      <c r="R265" s="393">
        <f>IF(AQ265=301,"",AQ265)</f>
        <v>247</v>
      </c>
      <c r="S265" s="393" t="str">
        <f>IF(AR265=0,"",AR265)</f>
        <v/>
      </c>
      <c r="T265" s="393">
        <f>IF(AS265=301,"",AS265)</f>
        <v>211</v>
      </c>
      <c r="U265" s="393" t="str">
        <f>IF(AT265=0,"",AT265)</f>
        <v/>
      </c>
      <c r="V265" s="404"/>
      <c r="W265" s="404"/>
      <c r="AA265" s="74" t="s">
        <v>0</v>
      </c>
      <c r="AB265" s="75"/>
      <c r="AC265" s="420">
        <f>ABS(INDEX(AC:AC,MATCH(AC262,$AA:$AA,0)+5)+INDEX(AC:AC,MATCH(AC262,$AA:$AA,0)+6)+INDEX(AC:AC,MATCH(AC262,$AA:$AA,0)+7))</f>
        <v>158</v>
      </c>
      <c r="AD265" s="421"/>
      <c r="AE265" s="420">
        <f>ABS(INDEX(AE:AE,MATCH(AE262,$AA:$AA,0)+5)+INDEX(AE:AE,MATCH(AE262,$AA:$AA,0)+6)+INDEX(AE:AE,MATCH(AE262,$AA:$AA,0)+7))</f>
        <v>139</v>
      </c>
      <c r="AF265" s="421"/>
      <c r="AG265" s="420">
        <f>ABS(INDEX(AG:AG,MATCH(AG262,$AA:$AA,0)+5)+INDEX(AG:AG,MATCH(AG262,$AA:$AA,0)+6)+INDEX(AG:AG,MATCH(AG262,$AA:$AA,0)+7))</f>
        <v>166</v>
      </c>
      <c r="AH265" s="421"/>
      <c r="AI265" s="420">
        <f>ABS(INDEX(AI:AI,MATCH(AI262,$AA:$AA,0)+5)+INDEX(AI:AI,MATCH(AI262,$AA:$AA,0)+6)+INDEX(AI:AI,MATCH(AI262,$AA:$AA,0)+7))</f>
        <v>160</v>
      </c>
      <c r="AJ265" s="421"/>
      <c r="AK265" s="420">
        <f>ABS(INDEX(AK:AK,MATCH(AK262,$AA:$AA,0)+5)+INDEX(AK:AK,MATCH(AK262,$AA:$AA,0)+6)+INDEX(AK:AK,MATCH(AK262,$AA:$AA,0)+7))</f>
        <v>203</v>
      </c>
      <c r="AL265" s="421"/>
      <c r="AM265" s="420">
        <f>ABS(INDEX(AM:AM,MATCH(AM262,$AA:$AA,0)+5)+INDEX(AM:AM,MATCH(AM262,$AA:$AA,0)+6)+INDEX(AM:AM,MATCH(AM262,$AA:$AA,0)+7))</f>
        <v>191</v>
      </c>
      <c r="AN265" s="421"/>
      <c r="AO265" s="420">
        <f>ABS(INDEX(AO:AO,MATCH(AO262,$AA:$AA,0)+5)+INDEX(AO:AO,MATCH(AO262,$AA:$AA,0)+6)+INDEX(AO:AO,MATCH(AO262,$AA:$AA,0)+7))</f>
        <v>165</v>
      </c>
      <c r="AP265" s="421"/>
      <c r="AQ265" s="420">
        <f>ABS(INDEX(AQ:AQ,MATCH(AQ262,$AA:$AA,0)+5)+INDEX(AQ:AQ,MATCH(AQ262,$AA:$AA,0)+6)+INDEX(AQ:AQ,MATCH(AQ262,$AA:$AA,0)+7))</f>
        <v>247</v>
      </c>
      <c r="AR265" s="421"/>
      <c r="AS265" s="420">
        <f>ABS(INDEX(AS:AS,MATCH(AS262,$AA:$AA,0)+5)+INDEX(AS:AS,MATCH(AS262,$AA:$AA,0)+6)+INDEX(AS:AS,MATCH(AS262,$AA:$AA,0)+7))</f>
        <v>211</v>
      </c>
      <c r="AT265" s="421"/>
      <c r="AU265" s="1"/>
      <c r="AV265" s="1"/>
      <c r="AW265" s="83"/>
      <c r="AX265" s="84"/>
      <c r="BA265" s="149"/>
      <c r="BB265" s="150"/>
      <c r="BC265" s="151"/>
      <c r="BQ265" s="153"/>
      <c r="BR265" s="151"/>
      <c r="BV265" s="151"/>
      <c r="BZ265" s="151"/>
    </row>
    <row r="266" spans="1:78" ht="15.9" customHeight="1" x14ac:dyDescent="0.25">
      <c r="B266" s="391" t="str">
        <f t="shared" si="327"/>
        <v>Spieler 2</v>
      </c>
      <c r="C266" s="392" t="str">
        <f t="shared" si="328"/>
        <v/>
      </c>
      <c r="D266" s="393">
        <f>IF(AC266=301,"",AC266)</f>
        <v>156</v>
      </c>
      <c r="E266" s="393" t="str">
        <f>IF(AD266=0,"",AD266)</f>
        <v/>
      </c>
      <c r="F266" s="393">
        <f>IF(AE266=301,"",AE266)</f>
        <v>201</v>
      </c>
      <c r="G266" s="393" t="str">
        <f>IF(AF266=0,"",AF266)</f>
        <v/>
      </c>
      <c r="H266" s="393">
        <f>IF(AG266=301,"",AG266)</f>
        <v>173</v>
      </c>
      <c r="I266" s="393" t="str">
        <f>IF(AH266=0,"",AH266)</f>
        <v/>
      </c>
      <c r="J266" s="393">
        <f>IF(AI266=301,"",AI266)</f>
        <v>201</v>
      </c>
      <c r="K266" s="393" t="str">
        <f>IF(AJ266=0,"",AJ266)</f>
        <v/>
      </c>
      <c r="L266" s="393">
        <f>IF(AK266=301,"",AK266)</f>
        <v>156</v>
      </c>
      <c r="M266" s="393" t="str">
        <f>IF(AL266=0,"",AL266)</f>
        <v/>
      </c>
      <c r="N266" s="393">
        <f>IF(AM266=301,"",AM266)</f>
        <v>193</v>
      </c>
      <c r="O266" s="393" t="str">
        <f>IF(AN266=0,"",AN266)</f>
        <v/>
      </c>
      <c r="P266" s="393">
        <f>IF(AO266=301,"",AO266)</f>
        <v>181</v>
      </c>
      <c r="Q266" s="393" t="str">
        <f>IF(AP266=0,"",AP266)</f>
        <v/>
      </c>
      <c r="R266" s="393">
        <f>IF(AQ266=301,"",AQ266)</f>
        <v>133</v>
      </c>
      <c r="S266" s="393" t="str">
        <f>IF(AR266=0,"",AR266)</f>
        <v/>
      </c>
      <c r="T266" s="393">
        <f>IF(AS266=301,"",AS266)</f>
        <v>226</v>
      </c>
      <c r="U266" s="393" t="str">
        <f>IF(AT266=0,"",AT266)</f>
        <v/>
      </c>
      <c r="V266" s="404"/>
      <c r="W266" s="404"/>
      <c r="AA266" s="74" t="s">
        <v>2</v>
      </c>
      <c r="AB266" s="75"/>
      <c r="AC266" s="422">
        <f>ABS(INDEX(AC:AC,MATCH(AC262,$AA:$AA,0)+8)+INDEX(AC:AC,MATCH(AC262,$AA:$AA,0)+9)+INDEX(AC:AC,MATCH(AC262,$AA:$AA,0)+10))</f>
        <v>156</v>
      </c>
      <c r="AD266" s="423"/>
      <c r="AE266" s="422">
        <f>ABS(INDEX(AE:AE,MATCH(AE262,$AA:$AA,0)+8)+INDEX(AE:AE,MATCH(AE262,$AA:$AA,0)+9)+INDEX(AE:AE,MATCH(AE262,$AA:$AA,0)+10))</f>
        <v>201</v>
      </c>
      <c r="AF266" s="423"/>
      <c r="AG266" s="422">
        <f>ABS(INDEX(AG:AG,MATCH(AG262,$AA:$AA,0)+8)+INDEX(AG:AG,MATCH(AG262,$AA:$AA,0)+9)+INDEX(AG:AG,MATCH(AG262,$AA:$AA,0)+10))</f>
        <v>173</v>
      </c>
      <c r="AH266" s="423"/>
      <c r="AI266" s="422">
        <f>ABS(INDEX(AI:AI,MATCH(AI262,$AA:$AA,0)+8)+INDEX(AI:AI,MATCH(AI262,$AA:$AA,0)+9)+INDEX(AI:AI,MATCH(AI262,$AA:$AA,0)+10))</f>
        <v>201</v>
      </c>
      <c r="AJ266" s="423"/>
      <c r="AK266" s="422">
        <f>ABS(INDEX(AK:AK,MATCH(AK262,$AA:$AA,0)+8)+INDEX(AK:AK,MATCH(AK262,$AA:$AA,0)+9)+INDEX(AK:AK,MATCH(AK262,$AA:$AA,0)+10))</f>
        <v>156</v>
      </c>
      <c r="AL266" s="423"/>
      <c r="AM266" s="422">
        <f>ABS(INDEX(AM:AM,MATCH(AM262,$AA:$AA,0)+8)+INDEX(AM:AM,MATCH(AM262,$AA:$AA,0)+9)+INDEX(AM:AM,MATCH(AM262,$AA:$AA,0)+10))</f>
        <v>193</v>
      </c>
      <c r="AN266" s="423"/>
      <c r="AO266" s="422">
        <f>ABS(INDEX(AO:AO,MATCH(AO262,$AA:$AA,0)+8)+INDEX(AO:AO,MATCH(AO262,$AA:$AA,0)+9)+INDEX(AO:AO,MATCH(AO262,$AA:$AA,0)+10))</f>
        <v>181</v>
      </c>
      <c r="AP266" s="423"/>
      <c r="AQ266" s="422">
        <f>ABS(INDEX(AQ:AQ,MATCH(AQ262,$AA:$AA,0)+8)+INDEX(AQ:AQ,MATCH(AQ262,$AA:$AA,0)+9)+INDEX(AQ:AQ,MATCH(AQ262,$AA:$AA,0)+10))</f>
        <v>133</v>
      </c>
      <c r="AR266" s="423"/>
      <c r="AS266" s="422">
        <f>ABS(INDEX(AS:AS,MATCH(AS262,$AA:$AA,0)+8)+INDEX(AS:AS,MATCH(AS262,$AA:$AA,0)+9)+INDEX(AS:AS,MATCH(AS262,$AA:$AA,0)+10))</f>
        <v>226</v>
      </c>
      <c r="AT266" s="423"/>
      <c r="AU266" s="1"/>
      <c r="AV266" s="1"/>
      <c r="AW266" s="83"/>
      <c r="AX266" s="84"/>
      <c r="BA266" s="149"/>
      <c r="BB266" s="150"/>
      <c r="BC266" s="151"/>
      <c r="BQ266" s="153"/>
      <c r="BR266" s="151"/>
      <c r="BV266" s="151"/>
      <c r="BZ266" s="151"/>
    </row>
    <row r="267" spans="1:78" ht="15.9" customHeight="1" x14ac:dyDescent="0.25">
      <c r="B267" s="391" t="str">
        <f t="shared" si="327"/>
        <v>Spieler 3</v>
      </c>
      <c r="C267" s="392" t="str">
        <f t="shared" si="328"/>
        <v/>
      </c>
      <c r="D267" s="393">
        <f>IF(AC267=301,"",AC267)</f>
        <v>219</v>
      </c>
      <c r="E267" s="393" t="str">
        <f>IF(AD267=0,"",AD267)</f>
        <v/>
      </c>
      <c r="F267" s="393">
        <f>IF(AE267=301,"",AE267)</f>
        <v>172</v>
      </c>
      <c r="G267" s="393" t="str">
        <f>IF(AF267=0,"",AF267)</f>
        <v/>
      </c>
      <c r="H267" s="393">
        <f>IF(AG267=301,"",AG267)</f>
        <v>215</v>
      </c>
      <c r="I267" s="393" t="str">
        <f>IF(AH267=0,"",AH267)</f>
        <v/>
      </c>
      <c r="J267" s="393">
        <f>IF(AI267=301,"",AI267)</f>
        <v>191</v>
      </c>
      <c r="K267" s="393" t="str">
        <f>IF(AJ267=0,"",AJ267)</f>
        <v/>
      </c>
      <c r="L267" s="393">
        <f>IF(AK267=301,"",AK267)</f>
        <v>155</v>
      </c>
      <c r="M267" s="393" t="str">
        <f>IF(AL267=0,"",AL267)</f>
        <v/>
      </c>
      <c r="N267" s="393">
        <f>IF(AM267=301,"",AM267)</f>
        <v>202</v>
      </c>
      <c r="O267" s="393" t="str">
        <f>IF(AN267=0,"",AN267)</f>
        <v/>
      </c>
      <c r="P267" s="393">
        <f>IF(AO267=301,"",AO267)</f>
        <v>169</v>
      </c>
      <c r="Q267" s="393" t="str">
        <f>IF(AP267=0,"",AP267)</f>
        <v/>
      </c>
      <c r="R267" s="393">
        <f>IF(AQ267=301,"",AQ267)</f>
        <v>149</v>
      </c>
      <c r="S267" s="393" t="str">
        <f>IF(AR267=0,"",AR267)</f>
        <v/>
      </c>
      <c r="T267" s="393">
        <f>IF(AS267=301,"",AS267)</f>
        <v>199</v>
      </c>
      <c r="U267" s="393" t="str">
        <f>IF(AT267=0,"",AT267)</f>
        <v/>
      </c>
      <c r="V267" s="404"/>
      <c r="W267" s="404"/>
      <c r="AA267" s="74" t="s">
        <v>3</v>
      </c>
      <c r="AB267" s="75"/>
      <c r="AC267" s="422">
        <f>ABS(INDEX(AC:AC,MATCH(AC262,$AA:$AA,0)+11)+INDEX(AC:AC,MATCH(AC262,$AA:$AA,0)+12)+INDEX(AC:AC,MATCH(AC262,$AA:$AA,0)+13))</f>
        <v>219</v>
      </c>
      <c r="AD267" s="423"/>
      <c r="AE267" s="422">
        <f>ABS(INDEX(AE:AE,MATCH(AE262,$AA:$AA,0)+11)+INDEX(AE:AE,MATCH(AE262,$AA:$AA,0)+12)+INDEX(AE:AE,MATCH(AE262,$AA:$AA,0)+13))</f>
        <v>172</v>
      </c>
      <c r="AF267" s="423"/>
      <c r="AG267" s="422">
        <f>ABS(INDEX(AG:AG,MATCH(AG262,$AA:$AA,0)+11)+INDEX(AG:AG,MATCH(AG262,$AA:$AA,0)+12)+INDEX(AG:AG,MATCH(AG262,$AA:$AA,0)+13))</f>
        <v>215</v>
      </c>
      <c r="AH267" s="423"/>
      <c r="AI267" s="422">
        <f>ABS(INDEX(AI:AI,MATCH(AI262,$AA:$AA,0)+11)+INDEX(AI:AI,MATCH(AI262,$AA:$AA,0)+12)+INDEX(AI:AI,MATCH(AI262,$AA:$AA,0)+13))</f>
        <v>191</v>
      </c>
      <c r="AJ267" s="423"/>
      <c r="AK267" s="422">
        <f>ABS(INDEX(AK:AK,MATCH(AK262,$AA:$AA,0)+11)+INDEX(AK:AK,MATCH(AK262,$AA:$AA,0)+12)+INDEX(AK:AK,MATCH(AK262,$AA:$AA,0)+13))</f>
        <v>155</v>
      </c>
      <c r="AL267" s="423"/>
      <c r="AM267" s="422">
        <f>ABS(INDEX(AM:AM,MATCH(AM262,$AA:$AA,0)+11)+INDEX(AM:AM,MATCH(AM262,$AA:$AA,0)+12)+INDEX(AM:AM,MATCH(AM262,$AA:$AA,0)+13))</f>
        <v>202</v>
      </c>
      <c r="AN267" s="423"/>
      <c r="AO267" s="422">
        <f>ABS(INDEX(AO:AO,MATCH(AO262,$AA:$AA,0)+11)+INDEX(AO:AO,MATCH(AO262,$AA:$AA,0)+12)+INDEX(AO:AO,MATCH(AO262,$AA:$AA,0)+13))</f>
        <v>169</v>
      </c>
      <c r="AP267" s="423"/>
      <c r="AQ267" s="422">
        <f>ABS(INDEX(AQ:AQ,MATCH(AQ262,$AA:$AA,0)+11)+INDEX(AQ:AQ,MATCH(AQ262,$AA:$AA,0)+12)+INDEX(AQ:AQ,MATCH(AQ262,$AA:$AA,0)+13))</f>
        <v>149</v>
      </c>
      <c r="AR267" s="423"/>
      <c r="AS267" s="422">
        <f>ABS(INDEX(AS:AS,MATCH(AS262,$AA:$AA,0)+11)+INDEX(AS:AS,MATCH(AS262,$AA:$AA,0)+12)+INDEX(AS:AS,MATCH(AS262,$AA:$AA,0)+13))</f>
        <v>199</v>
      </c>
      <c r="AT267" s="423"/>
      <c r="AU267" s="1"/>
      <c r="AV267" s="1"/>
      <c r="AW267" s="83"/>
      <c r="AX267" s="84"/>
      <c r="BA267" s="149"/>
      <c r="BB267" s="150"/>
      <c r="BC267" s="151"/>
      <c r="BQ267" s="153"/>
      <c r="BR267" s="151"/>
      <c r="BV267" s="151"/>
      <c r="BZ267" s="151"/>
    </row>
    <row r="268" spans="1:78" ht="15.9" customHeight="1" x14ac:dyDescent="0.25">
      <c r="B268" s="391" t="str">
        <f t="shared" si="327"/>
        <v>Spieler 4</v>
      </c>
      <c r="C268" s="392" t="str">
        <f t="shared" si="328"/>
        <v/>
      </c>
      <c r="D268" s="393">
        <f>IF(AC268=301,"",AC268)</f>
        <v>171</v>
      </c>
      <c r="E268" s="393" t="str">
        <f>IF(AD268=0,"",AD268)</f>
        <v/>
      </c>
      <c r="F268" s="393">
        <f>IF(AE268=301,"",AE268)</f>
        <v>220</v>
      </c>
      <c r="G268" s="393" t="str">
        <f>IF(AF268=0,"",AF268)</f>
        <v/>
      </c>
      <c r="H268" s="393">
        <f>IF(AG268=301,"",AG268)</f>
        <v>180</v>
      </c>
      <c r="I268" s="393" t="str">
        <f>IF(AH268=0,"",AH268)</f>
        <v/>
      </c>
      <c r="J268" s="393">
        <f>IF(AI268=301,"",AI268)</f>
        <v>191</v>
      </c>
      <c r="K268" s="393" t="str">
        <f>IF(AJ268=0,"",AJ268)</f>
        <v/>
      </c>
      <c r="L268" s="393">
        <f>IF(AK268=301,"",AK268)</f>
        <v>154</v>
      </c>
      <c r="M268" s="393" t="str">
        <f>IF(AL268=0,"",AL268)</f>
        <v/>
      </c>
      <c r="N268" s="393">
        <f>IF(AM268=301,"",AM268)</f>
        <v>200</v>
      </c>
      <c r="O268" s="393" t="str">
        <f>IF(AN268=0,"",AN268)</f>
        <v/>
      </c>
      <c r="P268" s="393">
        <f>IF(AO268=301,"",AO268)</f>
        <v>181</v>
      </c>
      <c r="Q268" s="393" t="str">
        <f>IF(AP268=0,"",AP268)</f>
        <v/>
      </c>
      <c r="R268" s="393">
        <f>IF(AQ268=301,"",AQ268)</f>
        <v>165</v>
      </c>
      <c r="S268" s="393" t="str">
        <f>IF(AR268=0,"",AR268)</f>
        <v/>
      </c>
      <c r="T268" s="393">
        <f>IF(AS268=301,"",AS268)</f>
        <v>187</v>
      </c>
      <c r="U268" s="393" t="str">
        <f>IF(AT268=0,"",AT268)</f>
        <v/>
      </c>
      <c r="V268" s="404"/>
      <c r="W268" s="404"/>
      <c r="AA268" s="74" t="s">
        <v>11</v>
      </c>
      <c r="AB268" s="75"/>
      <c r="AC268" s="422">
        <f>ABS(INDEX(AC:AC,MATCH(AC262,$AA:$AA,0)+14)+INDEX(AC:AC,MATCH(AC262,$AA:$AA,0)+15)+INDEX(AC:AC,MATCH(AC262,$AA:$AA,0)+16))</f>
        <v>171</v>
      </c>
      <c r="AD268" s="423"/>
      <c r="AE268" s="422">
        <f>ABS(INDEX(AE:AE,MATCH(AE262,$AA:$AA,0)+14)+INDEX(AE:AE,MATCH(AE262,$AA:$AA,0)+15)+INDEX(AE:AE,MATCH(AE262,$AA:$AA,0)+16))</f>
        <v>220</v>
      </c>
      <c r="AF268" s="423"/>
      <c r="AG268" s="422">
        <f>ABS(INDEX(AG:AG,MATCH(AG262,$AA:$AA,0)+14)+INDEX(AG:AG,MATCH(AG262,$AA:$AA,0)+15)+INDEX(AG:AG,MATCH(AG262,$AA:$AA,0)+16))</f>
        <v>180</v>
      </c>
      <c r="AH268" s="423"/>
      <c r="AI268" s="422">
        <f>ABS(INDEX(AI:AI,MATCH(AI262,$AA:$AA,0)+14)+INDEX(AI:AI,MATCH(AI262,$AA:$AA,0)+15)+INDEX(AI:AI,MATCH(AI262,$AA:$AA,0)+16))</f>
        <v>191</v>
      </c>
      <c r="AJ268" s="423"/>
      <c r="AK268" s="422">
        <f>ABS(INDEX(AK:AK,MATCH(AK262,$AA:$AA,0)+14)+INDEX(AK:AK,MATCH(AK262,$AA:$AA,0)+15)+INDEX(AK:AK,MATCH(AK262,$AA:$AA,0)+16))</f>
        <v>154</v>
      </c>
      <c r="AL268" s="423"/>
      <c r="AM268" s="422">
        <f>ABS(INDEX(AM:AM,MATCH(AM262,$AA:$AA,0)+14)+INDEX(AM:AM,MATCH(AM262,$AA:$AA,0)+15)+INDEX(AM:AM,MATCH(AM262,$AA:$AA,0)+16))</f>
        <v>200</v>
      </c>
      <c r="AN268" s="423"/>
      <c r="AO268" s="422">
        <f>ABS(INDEX(AO:AO,MATCH(AO262,$AA:$AA,0)+14)+INDEX(AO:AO,MATCH(AO262,$AA:$AA,0)+15)+INDEX(AO:AO,MATCH(AO262,$AA:$AA,0)+16))</f>
        <v>181</v>
      </c>
      <c r="AP268" s="423"/>
      <c r="AQ268" s="422">
        <f>ABS(INDEX(AQ:AQ,MATCH(AQ262,$AA:$AA,0)+14)+INDEX(AQ:AQ,MATCH(AQ262,$AA:$AA,0)+15)+INDEX(AQ:AQ,MATCH(AQ262,$AA:$AA,0)+16))</f>
        <v>165</v>
      </c>
      <c r="AR268" s="423"/>
      <c r="AS268" s="422">
        <f>ABS(INDEX(AS:AS,MATCH(AS262,$AA:$AA,0)+14)+INDEX(AS:AS,MATCH(AS262,$AA:$AA,0)+15)+INDEX(AS:AS,MATCH(AS262,$AA:$AA,0)+16))</f>
        <v>187</v>
      </c>
      <c r="AT268" s="423"/>
      <c r="AU268" s="1"/>
      <c r="AV268" s="1"/>
      <c r="AW268" s="83"/>
      <c r="AX268" s="84"/>
      <c r="BA268" s="149"/>
      <c r="BB268" s="150"/>
      <c r="BC268" s="151"/>
      <c r="BQ268" s="153"/>
      <c r="BR268" s="151"/>
      <c r="BV268" s="151"/>
      <c r="BZ268" s="151"/>
    </row>
    <row r="269" spans="1:78" ht="15.9" customHeight="1" x14ac:dyDescent="0.25">
      <c r="B269" s="388" t="str">
        <f t="shared" si="327"/>
        <v>Gesamt</v>
      </c>
      <c r="C269" s="389" t="str">
        <f t="shared" si="328"/>
        <v/>
      </c>
      <c r="D269" s="394">
        <f>IF(AC269=1505,"",AC269)</f>
        <v>704</v>
      </c>
      <c r="E269" s="394" t="str">
        <f>IF(AD269=0,"",AD269)</f>
        <v/>
      </c>
      <c r="F269" s="394">
        <f>IF(AE269=1505,"",AE269)</f>
        <v>732</v>
      </c>
      <c r="G269" s="394" t="str">
        <f>IF(AF269=0,"",AF269)</f>
        <v/>
      </c>
      <c r="H269" s="394">
        <f>IF(AG269=1505,"",AG269)</f>
        <v>734</v>
      </c>
      <c r="I269" s="394" t="str">
        <f>IF(AH269=0,"",AH269)</f>
        <v/>
      </c>
      <c r="J269" s="394">
        <f>IF(AI269=1505,"",AI269)</f>
        <v>743</v>
      </c>
      <c r="K269" s="394" t="str">
        <f>IF(AJ269=0,"",AJ269)</f>
        <v/>
      </c>
      <c r="L269" s="394">
        <f>IF(AK269=1505,"",AK269)</f>
        <v>668</v>
      </c>
      <c r="M269" s="394" t="str">
        <f>IF(AL269=0,"",AL269)</f>
        <v/>
      </c>
      <c r="N269" s="394">
        <f>IF(AM269=1505,"",AM269)</f>
        <v>786</v>
      </c>
      <c r="O269" s="394" t="str">
        <f>IF(AN269=0,"",AN269)</f>
        <v/>
      </c>
      <c r="P269" s="394">
        <f>IF(AO269=1505,"",AO269)</f>
        <v>696</v>
      </c>
      <c r="Q269" s="394" t="str">
        <f>IF(AP269=0,"",AP269)</f>
        <v/>
      </c>
      <c r="R269" s="394">
        <f>IF(AQ269=1505,"",AQ269)</f>
        <v>694</v>
      </c>
      <c r="S269" s="394" t="str">
        <f>IF(AR269=0,"",AR269)</f>
        <v/>
      </c>
      <c r="T269" s="394">
        <f>IF(AS269=1505,"",AS269)</f>
        <v>823</v>
      </c>
      <c r="U269" s="394" t="str">
        <f>IF(AT269=0,"",AT269)</f>
        <v/>
      </c>
      <c r="V269" s="290"/>
      <c r="W269" s="290"/>
      <c r="AA269" s="76" t="s">
        <v>960</v>
      </c>
      <c r="AB269" s="77"/>
      <c r="AC269" s="388">
        <f>SUM(AC265:AC268)</f>
        <v>704</v>
      </c>
      <c r="AD269" s="389"/>
      <c r="AE269" s="388">
        <f>SUM(AE265:AE268)</f>
        <v>732</v>
      </c>
      <c r="AF269" s="389"/>
      <c r="AG269" s="388">
        <f>SUM(AG265:AG268)</f>
        <v>734</v>
      </c>
      <c r="AH269" s="389"/>
      <c r="AI269" s="388">
        <f>SUM(AI265:AI268)</f>
        <v>743</v>
      </c>
      <c r="AJ269" s="389"/>
      <c r="AK269" s="388">
        <f>SUM(AK265:AK268)</f>
        <v>668</v>
      </c>
      <c r="AL269" s="389"/>
      <c r="AM269" s="388">
        <f>SUM(AM265:AM268)</f>
        <v>786</v>
      </c>
      <c r="AN269" s="389"/>
      <c r="AO269" s="388">
        <f>SUM(AO265:AO268)</f>
        <v>696</v>
      </c>
      <c r="AP269" s="389"/>
      <c r="AQ269" s="388">
        <f>SUM(AQ265:AQ268)</f>
        <v>694</v>
      </c>
      <c r="AR269" s="389"/>
      <c r="AS269" s="388">
        <f>SUM(AS265:AS268)</f>
        <v>823</v>
      </c>
      <c r="AT269" s="389"/>
      <c r="AU269" s="69"/>
      <c r="AV269" s="69"/>
      <c r="AW269" s="83"/>
      <c r="AX269" s="84"/>
      <c r="BA269" s="149"/>
      <c r="BB269" s="150"/>
      <c r="BC269" s="151"/>
      <c r="BQ269" s="153"/>
      <c r="BR269" s="151"/>
      <c r="BV269" s="151"/>
      <c r="BZ269" s="151"/>
    </row>
    <row r="270" spans="1:78" ht="10.5" customHeight="1" x14ac:dyDescent="0.25">
      <c r="B270" s="78"/>
      <c r="C270" s="6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AA270" s="78"/>
      <c r="AB270" s="69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83"/>
      <c r="AX270" s="84"/>
      <c r="BA270" s="149"/>
      <c r="BB270" s="150"/>
      <c r="BC270" s="151"/>
      <c r="BQ270" s="153"/>
      <c r="BR270" s="151"/>
      <c r="BV270" s="151"/>
      <c r="BZ270" s="151"/>
    </row>
    <row r="271" spans="1:78" ht="21" customHeight="1" x14ac:dyDescent="0.4">
      <c r="B271" s="28" t="str">
        <f>AA271</f>
        <v>Team-Nr.</v>
      </c>
      <c r="C271" s="29"/>
      <c r="D271" s="28" t="str">
        <f>AC271</f>
        <v>Liga:</v>
      </c>
      <c r="E271" s="31"/>
      <c r="F271" s="390" t="str">
        <f>AE271</f>
        <v>Bayernliga Herren</v>
      </c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2"/>
      <c r="S271" s="33" t="s">
        <v>955</v>
      </c>
      <c r="T271" s="34"/>
      <c r="U271" s="401" t="str">
        <f>AT271</f>
        <v>04.10./05.10.</v>
      </c>
      <c r="V271" s="402"/>
      <c r="W271" s="403"/>
      <c r="X271" s="386"/>
      <c r="Y271" s="387"/>
      <c r="Z271" s="387"/>
      <c r="AA271" s="28" t="s">
        <v>974</v>
      </c>
      <c r="AB271" s="29"/>
      <c r="AC271" s="30" t="s">
        <v>953</v>
      </c>
      <c r="AD271" s="31"/>
      <c r="AE271" s="29" t="str">
        <f>Schlüssel!$C$1</f>
        <v>Bayernliga Herren</v>
      </c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32"/>
      <c r="AR271" s="33" t="s">
        <v>955</v>
      </c>
      <c r="AS271" s="34"/>
      <c r="AT271" s="401" t="str">
        <f>VLOOKUP(AS272,Spielorte!$A$1:$C$6,2)</f>
        <v>04.10./05.10.</v>
      </c>
      <c r="AU271" s="402"/>
      <c r="AV271" s="403"/>
      <c r="AW271" s="83"/>
      <c r="AX271" s="84"/>
      <c r="BA271" s="149" t="s">
        <v>1117</v>
      </c>
      <c r="BB271" s="150" t="s">
        <v>972</v>
      </c>
      <c r="BC271" s="151" t="s">
        <v>991</v>
      </c>
      <c r="BD271" s="152" t="s">
        <v>990</v>
      </c>
      <c r="BE271" s="152" t="s">
        <v>972</v>
      </c>
      <c r="BF271" s="152" t="s">
        <v>992</v>
      </c>
      <c r="BG271" s="152" t="s">
        <v>1028</v>
      </c>
      <c r="BH271" s="152" t="s">
        <v>1118</v>
      </c>
      <c r="BI271" s="152" t="s">
        <v>1119</v>
      </c>
      <c r="BJ271" s="152" t="s">
        <v>1120</v>
      </c>
      <c r="BK271" s="152" t="s">
        <v>1121</v>
      </c>
      <c r="BL271" s="152" t="s">
        <v>1122</v>
      </c>
      <c r="BM271" s="152" t="s">
        <v>1129</v>
      </c>
      <c r="BN271" s="152" t="s">
        <v>1130</v>
      </c>
      <c r="BO271" s="152" t="s">
        <v>1131</v>
      </c>
      <c r="BP271" s="152" t="s">
        <v>1132</v>
      </c>
      <c r="BQ271" s="153" t="s">
        <v>1123</v>
      </c>
      <c r="BR271" s="151" t="s">
        <v>993</v>
      </c>
      <c r="BS271" s="152" t="s">
        <v>1124</v>
      </c>
      <c r="BT271" s="152" t="s">
        <v>1125</v>
      </c>
      <c r="BU271" s="152" t="s">
        <v>991</v>
      </c>
      <c r="BV271" s="151" t="s">
        <v>993</v>
      </c>
      <c r="BW271" s="153" t="s">
        <v>1126</v>
      </c>
      <c r="BX271" s="152" t="s">
        <v>1127</v>
      </c>
      <c r="BY271" s="152" t="s">
        <v>1128</v>
      </c>
      <c r="BZ271" s="151" t="s">
        <v>993</v>
      </c>
    </row>
    <row r="272" spans="1:78" ht="17.25" customHeight="1" thickBot="1" x14ac:dyDescent="0.45">
      <c r="B272" s="37">
        <f>AA272</f>
        <v>10</v>
      </c>
      <c r="D272" s="30" t="s">
        <v>954</v>
      </c>
      <c r="E272" s="38"/>
      <c r="F272" s="400" t="str">
        <f>AE272</f>
        <v>Regensburg Super Bowl</v>
      </c>
      <c r="G272" s="400"/>
      <c r="H272" s="400"/>
      <c r="I272" s="400"/>
      <c r="J272" s="400"/>
      <c r="K272" s="400"/>
      <c r="L272" s="400"/>
      <c r="M272" s="400"/>
      <c r="N272" s="400"/>
      <c r="O272" s="400"/>
      <c r="P272" s="39"/>
      <c r="Q272" s="39"/>
      <c r="S272" s="33" t="s">
        <v>952</v>
      </c>
      <c r="T272" s="40">
        <f>AS272</f>
        <v>1</v>
      </c>
      <c r="U272" s="34"/>
      <c r="V272" s="34"/>
      <c r="X272" t="s">
        <v>976</v>
      </c>
      <c r="Z272" s="36"/>
      <c r="AA272" s="37">
        <v>10</v>
      </c>
      <c r="AC272" s="30" t="s">
        <v>954</v>
      </c>
      <c r="AD272" s="38"/>
      <c r="AE272" s="85" t="str">
        <f>VLOOKUP(AS272,Spielorte!$A$1:$C$6,3)</f>
        <v>Regensburg Super Bowl</v>
      </c>
      <c r="AF272" s="85"/>
      <c r="AG272" s="85"/>
      <c r="AH272" s="85"/>
      <c r="AI272" s="85"/>
      <c r="AJ272" s="85"/>
      <c r="AK272" s="85"/>
      <c r="AL272" s="85"/>
      <c r="AM272" s="85"/>
      <c r="AN272" s="85"/>
      <c r="AO272" s="39"/>
      <c r="AP272" s="39"/>
      <c r="AR272" s="33" t="s">
        <v>952</v>
      </c>
      <c r="AS272" s="40">
        <v>1</v>
      </c>
      <c r="AT272" s="34"/>
      <c r="AU272" s="34"/>
      <c r="AW272" s="83"/>
      <c r="AX272" s="84"/>
      <c r="BA272" s="149"/>
      <c r="BB272" s="150"/>
      <c r="BC272" s="151"/>
      <c r="BQ272" s="153"/>
      <c r="BR272" s="151"/>
      <c r="BV272" s="151"/>
      <c r="BW272" s="153"/>
      <c r="BZ272" s="151"/>
    </row>
    <row r="273" spans="1:78" ht="15.75" customHeight="1" thickBot="1" x14ac:dyDescent="0.3">
      <c r="B273" s="41" t="str">
        <f>VLOOKUP(B272,Schlüssel!$A$5:$B$14,2)</f>
        <v>Donaubowler Regensburg 1</v>
      </c>
      <c r="C273" s="42"/>
      <c r="D273" s="43"/>
      <c r="E273" s="44"/>
      <c r="F273" s="45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AA273" s="41" t="str">
        <f>VLOOKUP(AA272,Schlüssel!$A$5:$B$14,2)</f>
        <v>Donaubowler Regensburg 1</v>
      </c>
      <c r="AB273" s="42"/>
      <c r="AC273" s="43"/>
      <c r="AD273" s="44"/>
      <c r="AE273" s="45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W273" s="83"/>
      <c r="AX273" s="84"/>
      <c r="BA273" s="149"/>
      <c r="BB273" s="150"/>
      <c r="BC273" s="151"/>
      <c r="BQ273" s="153"/>
      <c r="BR273" s="151"/>
      <c r="BV273" s="151"/>
      <c r="BW273" s="153"/>
      <c r="BZ273" s="151"/>
    </row>
    <row r="274" spans="1:78" ht="13.8" thickBot="1" x14ac:dyDescent="0.3">
      <c r="A274" s="4"/>
      <c r="B274" s="28"/>
      <c r="C274" s="47"/>
      <c r="D274" s="48" t="s">
        <v>10</v>
      </c>
      <c r="E274" s="28">
        <f>VLOOKUP($B$2,Schlüssel!$A$5:$DZ$14,13)</f>
        <v>7</v>
      </c>
      <c r="F274" s="49" t="s">
        <v>10</v>
      </c>
      <c r="G274" s="28">
        <f>VLOOKUP($B$2,Schlüssel!$A$5:$DZ$14,14)</f>
        <v>6</v>
      </c>
      <c r="H274" s="49" t="s">
        <v>10</v>
      </c>
      <c r="I274" s="28">
        <f>VLOOKUP($B$2,Schlüssel!$A$5:$DZ$14,15)</f>
        <v>9</v>
      </c>
      <c r="J274" s="49" t="s">
        <v>10</v>
      </c>
      <c r="K274" s="28">
        <f>VLOOKUP($B$2,Schlüssel!$A$5:$DZ$14,16)</f>
        <v>11</v>
      </c>
      <c r="L274" s="49" t="s">
        <v>10</v>
      </c>
      <c r="M274" s="28">
        <f>VLOOKUP($B$2,Schlüssel!$A$5:$DZ$14,17)</f>
        <v>3</v>
      </c>
      <c r="N274" s="49" t="s">
        <v>10</v>
      </c>
      <c r="O274" s="28">
        <f>VLOOKUP($B$2,Schlüssel!$A$5:$DZ$14,18)</f>
        <v>5</v>
      </c>
      <c r="P274" s="49" t="s">
        <v>10</v>
      </c>
      <c r="Q274" s="28">
        <f>VLOOKUP($B$2,Schlüssel!$A$5:$DZ$14,19)</f>
        <v>12</v>
      </c>
      <c r="R274" s="49" t="s">
        <v>10</v>
      </c>
      <c r="S274" s="28">
        <f>VLOOKUP($B$2,Schlüssel!$A$5:$DZ$14,20)</f>
        <v>10</v>
      </c>
      <c r="T274" s="49" t="s">
        <v>10</v>
      </c>
      <c r="U274" s="28">
        <f>VLOOKUP($B$2,Schlüssel!$A$5:$DZ$14,21)</f>
        <v>4</v>
      </c>
      <c r="Z274" s="2"/>
      <c r="AA274" s="28"/>
      <c r="AB274" s="47"/>
      <c r="AC274" s="48" t="s">
        <v>10</v>
      </c>
      <c r="AD274" s="28">
        <f>VLOOKUP($AA272,Schlüssel!$A$5:$DZ$14,13)</f>
        <v>6</v>
      </c>
      <c r="AE274" s="49" t="s">
        <v>10</v>
      </c>
      <c r="AF274" s="28">
        <f>VLOOKUP($AA272,Schlüssel!$A$5:$DZ$14,14)</f>
        <v>3</v>
      </c>
      <c r="AG274" s="49" t="s">
        <v>10</v>
      </c>
      <c r="AH274" s="28">
        <f>VLOOKUP($AA272,Schlüssel!$A$5:$DZ$14,15)</f>
        <v>12</v>
      </c>
      <c r="AI274" s="49" t="s">
        <v>10</v>
      </c>
      <c r="AJ274" s="28">
        <f>VLOOKUP($AA272,Schlüssel!$A$5:$DZ$14,16)</f>
        <v>9</v>
      </c>
      <c r="AK274" s="49" t="s">
        <v>10</v>
      </c>
      <c r="AL274" s="28">
        <f>VLOOKUP($AA272,Schlüssel!$A$5:$DZ$14,17)</f>
        <v>4</v>
      </c>
      <c r="AM274" s="49" t="s">
        <v>10</v>
      </c>
      <c r="AN274" s="28">
        <f>VLOOKUP($AA272,Schlüssel!$A$5:$DZ$14,18)</f>
        <v>10</v>
      </c>
      <c r="AO274" s="49" t="s">
        <v>10</v>
      </c>
      <c r="AP274" s="28">
        <f>VLOOKUP($AA272,Schlüssel!$A$5:$DZ$14,19)</f>
        <v>8</v>
      </c>
      <c r="AQ274" s="49" t="s">
        <v>10</v>
      </c>
      <c r="AR274" s="28">
        <f>VLOOKUP($AA272,Schlüssel!$A$5:$DZ$14,20)</f>
        <v>5</v>
      </c>
      <c r="AS274" s="49" t="s">
        <v>10</v>
      </c>
      <c r="AT274" s="28">
        <f>VLOOKUP($AA272,Schlüssel!$A$5:$DZ$14,21)</f>
        <v>11</v>
      </c>
      <c r="AW274" s="83"/>
      <c r="AX274" s="84"/>
      <c r="BA274" s="149"/>
      <c r="BB274" s="150"/>
      <c r="BC274" s="151"/>
      <c r="BQ274" s="153"/>
      <c r="BR274" s="151"/>
      <c r="BV274" s="151"/>
      <c r="BW274" s="153"/>
      <c r="BZ274" s="151"/>
    </row>
    <row r="275" spans="1:78" ht="20.25" customHeight="1" x14ac:dyDescent="0.25">
      <c r="B275" s="50" t="s">
        <v>1</v>
      </c>
      <c r="C275" s="51"/>
      <c r="D275" s="388" t="s">
        <v>961</v>
      </c>
      <c r="E275" s="389"/>
      <c r="F275" s="388" t="s">
        <v>962</v>
      </c>
      <c r="G275" s="389"/>
      <c r="H275" s="388" t="s">
        <v>963</v>
      </c>
      <c r="I275" s="389"/>
      <c r="J275" s="388" t="s">
        <v>964</v>
      </c>
      <c r="K275" s="389"/>
      <c r="L275" s="388" t="s">
        <v>965</v>
      </c>
      <c r="M275" s="389"/>
      <c r="N275" s="388" t="s">
        <v>966</v>
      </c>
      <c r="O275" s="389"/>
      <c r="P275" s="388" t="s">
        <v>967</v>
      </c>
      <c r="Q275" s="389"/>
      <c r="R275" s="388" t="s">
        <v>968</v>
      </c>
      <c r="S275" s="389"/>
      <c r="T275" s="388" t="s">
        <v>969</v>
      </c>
      <c r="U275" s="389"/>
      <c r="V275" s="416" t="s">
        <v>960</v>
      </c>
      <c r="W275" s="417"/>
      <c r="AA275" s="50" t="s">
        <v>1</v>
      </c>
      <c r="AB275" s="51"/>
      <c r="AC275" s="76" t="s">
        <v>961</v>
      </c>
      <c r="AD275" s="77"/>
      <c r="AE275" s="76" t="s">
        <v>962</v>
      </c>
      <c r="AF275" s="77"/>
      <c r="AG275" s="76" t="s">
        <v>963</v>
      </c>
      <c r="AH275" s="77"/>
      <c r="AI275" s="76" t="s">
        <v>964</v>
      </c>
      <c r="AJ275" s="77"/>
      <c r="AK275" s="76" t="s">
        <v>965</v>
      </c>
      <c r="AL275" s="77"/>
      <c r="AM275" s="76" t="s">
        <v>966</v>
      </c>
      <c r="AN275" s="77"/>
      <c r="AO275" s="76" t="s">
        <v>967</v>
      </c>
      <c r="AP275" s="77"/>
      <c r="AQ275" s="76" t="s">
        <v>968</v>
      </c>
      <c r="AR275" s="77"/>
      <c r="AS275" s="76" t="s">
        <v>969</v>
      </c>
      <c r="AT275" s="86"/>
      <c r="AU275" s="87" t="s">
        <v>960</v>
      </c>
      <c r="AV275" s="88"/>
      <c r="AW275" s="83"/>
      <c r="AX275" s="84"/>
      <c r="BA275" s="149"/>
      <c r="BB275" s="150"/>
      <c r="BC275" s="151"/>
      <c r="BQ275" s="153"/>
      <c r="BR275" s="151"/>
      <c r="BV275" s="151"/>
      <c r="BZ275" s="151"/>
    </row>
    <row r="276" spans="1:78" ht="15" customHeight="1" thickBot="1" x14ac:dyDescent="0.3">
      <c r="B276" s="52" t="s">
        <v>970</v>
      </c>
      <c r="C276" s="53" t="s">
        <v>971</v>
      </c>
      <c r="D276" s="54" t="s">
        <v>972</v>
      </c>
      <c r="E276" s="54" t="s">
        <v>973</v>
      </c>
      <c r="F276" s="54" t="s">
        <v>972</v>
      </c>
      <c r="G276" s="54" t="s">
        <v>973</v>
      </c>
      <c r="H276" s="54" t="s">
        <v>972</v>
      </c>
      <c r="I276" s="54" t="s">
        <v>973</v>
      </c>
      <c r="J276" s="54" t="s">
        <v>972</v>
      </c>
      <c r="K276" s="54" t="s">
        <v>973</v>
      </c>
      <c r="L276" s="54" t="s">
        <v>972</v>
      </c>
      <c r="M276" s="54" t="s">
        <v>973</v>
      </c>
      <c r="N276" s="54" t="s">
        <v>972</v>
      </c>
      <c r="O276" s="54" t="s">
        <v>973</v>
      </c>
      <c r="P276" s="54" t="s">
        <v>972</v>
      </c>
      <c r="Q276" s="54" t="s">
        <v>973</v>
      </c>
      <c r="R276" s="54" t="s">
        <v>972</v>
      </c>
      <c r="S276" s="54" t="s">
        <v>973</v>
      </c>
      <c r="T276" s="54" t="s">
        <v>972</v>
      </c>
      <c r="U276" s="54" t="s">
        <v>973</v>
      </c>
      <c r="V276" s="54" t="s">
        <v>972</v>
      </c>
      <c r="W276" s="55" t="s">
        <v>973</v>
      </c>
      <c r="AA276" s="52" t="s">
        <v>970</v>
      </c>
      <c r="AB276" s="53" t="s">
        <v>971</v>
      </c>
      <c r="AC276" s="54" t="s">
        <v>972</v>
      </c>
      <c r="AD276" s="54" t="s">
        <v>973</v>
      </c>
      <c r="AE276" s="54" t="s">
        <v>972</v>
      </c>
      <c r="AF276" s="54" t="s">
        <v>973</v>
      </c>
      <c r="AG276" s="54" t="s">
        <v>972</v>
      </c>
      <c r="AH276" s="54" t="s">
        <v>973</v>
      </c>
      <c r="AI276" s="54" t="s">
        <v>972</v>
      </c>
      <c r="AJ276" s="54" t="s">
        <v>973</v>
      </c>
      <c r="AK276" s="54" t="s">
        <v>972</v>
      </c>
      <c r="AL276" s="54" t="s">
        <v>973</v>
      </c>
      <c r="AM276" s="54" t="s">
        <v>972</v>
      </c>
      <c r="AN276" s="54" t="s">
        <v>973</v>
      </c>
      <c r="AO276" s="54" t="s">
        <v>972</v>
      </c>
      <c r="AP276" s="54" t="s">
        <v>973</v>
      </c>
      <c r="AQ276" s="54" t="s">
        <v>972</v>
      </c>
      <c r="AR276" s="54" t="s">
        <v>973</v>
      </c>
      <c r="AS276" s="54" t="s">
        <v>972</v>
      </c>
      <c r="AT276" s="89" t="s">
        <v>973</v>
      </c>
      <c r="AU276" s="52" t="s">
        <v>972</v>
      </c>
      <c r="AV276" s="55" t="s">
        <v>973</v>
      </c>
      <c r="AW276" s="83"/>
      <c r="AX276" s="84"/>
      <c r="BA276" s="149"/>
      <c r="BB276" s="150"/>
      <c r="BC276" s="151"/>
      <c r="BQ276" s="153"/>
      <c r="BR276" s="151"/>
      <c r="BV276" s="151"/>
      <c r="BZ276" s="151"/>
    </row>
    <row r="277" spans="1:78" ht="17.100000000000001" customHeight="1" x14ac:dyDescent="0.25">
      <c r="A277" s="413" t="s">
        <v>0</v>
      </c>
      <c r="B277" s="56" t="str">
        <f>IF(AA277=0,"",AA277)</f>
        <v>Feller Christian</v>
      </c>
      <c r="C277" s="57">
        <f>IF(AB277=0,"",AB277)</f>
        <v>16007</v>
      </c>
      <c r="D277" s="58">
        <f>IF(AC277=0,"",AC277)</f>
        <v>154</v>
      </c>
      <c r="E277" s="397">
        <f>IF(AD277="","",AD277)</f>
        <v>0</v>
      </c>
      <c r="F277" s="58">
        <f t="shared" ref="F277:F290" si="331">IF(AE277=0,"",AE277)</f>
        <v>150</v>
      </c>
      <c r="G277" s="397">
        <f>IF(AF277="","",AF277)</f>
        <v>0</v>
      </c>
      <c r="H277" s="58">
        <f t="shared" ref="H277:H290" si="332">IF(AG277=0,"",AG277)</f>
        <v>214</v>
      </c>
      <c r="I277" s="397">
        <f>IF(AH277="","",AH277)</f>
        <v>0.5</v>
      </c>
      <c r="J277" s="58">
        <f t="shared" ref="J277:J290" si="333">IF(AI277=0,"",AI277)</f>
        <v>222</v>
      </c>
      <c r="K277" s="397">
        <f>IF(AJ277="","",AJ277)</f>
        <v>1</v>
      </c>
      <c r="L277" s="58">
        <f t="shared" ref="L277:L290" si="334">IF(AK277=0,"",AK277)</f>
        <v>156</v>
      </c>
      <c r="M277" s="397">
        <f>IF(AL277="","",AL277)</f>
        <v>0</v>
      </c>
      <c r="N277" s="58">
        <f>IF(AM277=0,"",AM277)</f>
        <v>191</v>
      </c>
      <c r="O277" s="397">
        <f>IF(AN277="","",AN277)</f>
        <v>1</v>
      </c>
      <c r="P277" s="58">
        <f t="shared" ref="P277:P290" si="335">IF(AO277=0,"",AO277)</f>
        <v>160</v>
      </c>
      <c r="Q277" s="397">
        <f>IF(AP277="","",AP277)</f>
        <v>0</v>
      </c>
      <c r="R277" s="58" t="str">
        <f t="shared" ref="R277:R290" si="336">IF(AQ277=0,"",AQ277)</f>
        <v/>
      </c>
      <c r="S277" s="397">
        <f>IF(AR277="","",AR277)</f>
        <v>0</v>
      </c>
      <c r="T277" s="58" t="str">
        <f t="shared" ref="T277:T290" si="337">IF(AS277=0,"",AS277)</f>
        <v/>
      </c>
      <c r="U277" s="397">
        <f>IF(AT277="","",AT277)</f>
        <v>0</v>
      </c>
      <c r="V277" s="58">
        <f t="shared" ref="V277:V290" si="338">IF(AU277=0,"",AU277)</f>
        <v>1247</v>
      </c>
      <c r="W277" s="397">
        <f>IF(AV277="","",AV277)</f>
        <v>2.5</v>
      </c>
      <c r="Z277" s="405" t="s">
        <v>0</v>
      </c>
      <c r="AA277" s="272" t="str">
        <f>IF(AB277=0,"",_xlfn.CONCAT(VLOOKUP(AB277,Starter!A:C,2,0)))</f>
        <v>Feller Christian</v>
      </c>
      <c r="AB277" s="81">
        <v>16007</v>
      </c>
      <c r="AC277" s="129">
        <v>154</v>
      </c>
      <c r="AD277" s="163">
        <f>IF(SUM(AC277:AC279)+AC295=0,0,IF(SUM(ABS(AC277),ABS(AC278),ABS(AC279))=AC295,0.5,IF(SUM(ABS(AC277),ABS(AC278),ABS(AC279))&gt;AC295,1,0)))</f>
        <v>0</v>
      </c>
      <c r="AE277" s="132">
        <v>150</v>
      </c>
      <c r="AF277" s="91">
        <f>IF(SUM(AE277:AE279)+AE295=0,0,IF(SUM(ABS(AE277),ABS(AE278),ABS(AE279))=AE295,0.5,IF(SUM(ABS(AE277),ABS(AE278),ABS(AE279))&gt;AE295,1,0)))</f>
        <v>0</v>
      </c>
      <c r="AG277" s="129">
        <v>214</v>
      </c>
      <c r="AH277" s="91">
        <f>IF(SUM(AG277:AG279)+AG295=0,0,IF(SUM(ABS(AG277),ABS(AG278),ABS(AG279))=AG295,0.5,IF(SUM(ABS(AG277),ABS(AG278),ABS(AG279))&gt;AG295,1,0)))</f>
        <v>0.5</v>
      </c>
      <c r="AI277" s="129">
        <v>222</v>
      </c>
      <c r="AJ277" s="91">
        <f>IF(SUM(AI277:AI279)+AI295=0,0,IF(SUM(ABS(AI277),ABS(AI278),ABS(AI279))=AI295,0.5,IF(SUM(ABS(AI277),ABS(AI278),ABS(AI279))&gt;AI295,1,0)))</f>
        <v>1</v>
      </c>
      <c r="AK277" s="129">
        <v>156</v>
      </c>
      <c r="AL277" s="91">
        <f>IF(SUM(AK277:AK279)+AK295=0,0,IF(SUM(ABS(AK277),ABS(AK278),ABS(AK279))=AK295,0.5,IF(SUM(ABS(AK277),ABS(AK278),ABS(AK279))&gt;AK295,1,0)))</f>
        <v>0</v>
      </c>
      <c r="AM277" s="129">
        <v>191</v>
      </c>
      <c r="AN277" s="91">
        <f>IF(SUM(AM277:AM279)+AM295=0,0,IF(SUM(ABS(AM277),ABS(AM278),ABS(AM279))=AM295,0.5,IF(SUM(ABS(AM277),ABS(AM278),ABS(AM279))&gt;AM295,1,0)))</f>
        <v>1</v>
      </c>
      <c r="AO277" s="129">
        <v>160</v>
      </c>
      <c r="AP277" s="91">
        <f>IF(SUM(AO277:AO279)+AO295=0,0,IF(SUM(ABS(AO277),ABS(AO278),ABS(AO279))=AO295,0.5,IF(SUM(ABS(AO277),ABS(AO278),ABS(AO279))&gt;AO295,1,0)))</f>
        <v>0</v>
      </c>
      <c r="AQ277" s="129"/>
      <c r="AR277" s="91">
        <f>IF(SUM(AQ277:AQ279)+AQ295=0,0,IF(SUM(ABS(AQ277),ABS(AQ278),ABS(AQ279))=AQ295,0.5,IF(SUM(ABS(AQ277),ABS(AQ278),ABS(AQ279))&gt;AQ295,1,0)))</f>
        <v>0</v>
      </c>
      <c r="AS277" s="129"/>
      <c r="AT277" s="91">
        <f>IF(SUM(AS277:AS279)+AS295=0,0,IF(SUM(ABS(AS277),ABS(AS278),ABS(AS279))=AS295,0.5,IF(SUM(ABS(AS277),ABS(AS278),ABS(AS279))&gt;AS295,1,0)))</f>
        <v>0</v>
      </c>
      <c r="AU277" s="92">
        <f t="shared" ref="AU277:AU288" si="339">ABS(SUM(AC277:AC277))+ABS(SUM(AE277:AE277))+ABS(SUM(AG277:AG277))+ABS(SUM(AI277:AI277))+ABS(SUM(AK277:AK277))+ABS(SUM(AM277:AM277))+ABS(SUM(AO277:AO277))+ABS(SUM(AQ277:AQ277))+ABS(SUM(AS277:AS277))</f>
        <v>1247</v>
      </c>
      <c r="AV277" s="93">
        <f>SUM(AD277+AF277+AH277+AJ277+AL277+AN277+AP277+AR277+AT277)</f>
        <v>2.5</v>
      </c>
      <c r="AW277" s="83"/>
      <c r="AX277" s="84"/>
      <c r="AZ277" s="47"/>
      <c r="BA277" s="149"/>
      <c r="BB277" s="150"/>
      <c r="BC277" s="151"/>
      <c r="BD277" s="154">
        <f>+AB277</f>
        <v>16007</v>
      </c>
      <c r="BE277" s="150">
        <f>+AU277</f>
        <v>1247</v>
      </c>
      <c r="BF277" s="152">
        <f>COUNT(BH277:BP277)</f>
        <v>7</v>
      </c>
      <c r="BG277" s="152">
        <f>COUNTIF(BH277:BP277,"&gt;0")</f>
        <v>7</v>
      </c>
      <c r="BH277" s="152">
        <f t="shared" ref="BH277:BH288" si="340">IF(AC277=0,"",AC277)</f>
        <v>154</v>
      </c>
      <c r="BI277" s="152">
        <f t="shared" ref="BI277:BI288" si="341">IF(AE277=0,"",AE277)</f>
        <v>150</v>
      </c>
      <c r="BJ277" s="152">
        <f t="shared" ref="BJ277:BJ288" si="342">IF(AG277=0,"",AG277)</f>
        <v>214</v>
      </c>
      <c r="BK277" s="152">
        <f t="shared" ref="BK277:BK288" si="343">IF(AI277=0,"",AI277)</f>
        <v>222</v>
      </c>
      <c r="BL277" s="152">
        <f t="shared" ref="BL277:BL288" si="344">IF(AK277=0,"",AK277)</f>
        <v>156</v>
      </c>
      <c r="BM277" s="152">
        <f t="shared" ref="BM277:BM288" si="345">IF(AM277=0,"",AM277)</f>
        <v>191</v>
      </c>
      <c r="BN277" s="152">
        <f t="shared" ref="BN277:BN288" si="346">IF(AO277=0,"",AO277)</f>
        <v>160</v>
      </c>
      <c r="BO277" s="152" t="str">
        <f t="shared" ref="BO277:BO288" si="347">IF(AQ277=0,"",AQ277)</f>
        <v/>
      </c>
      <c r="BP277" s="152" t="str">
        <f t="shared" ref="BP277:BP288" si="348">IF(AS277=0,"",AS277)</f>
        <v/>
      </c>
      <c r="BQ277" s="153"/>
      <c r="BR277" s="151"/>
      <c r="BS277" s="152">
        <f>MAX(BH277:BP277)</f>
        <v>222</v>
      </c>
      <c r="BT277" s="152">
        <f>IF(BS277&lt;MAX(BS:BS),0,BS277+ROW()/1000000000)</f>
        <v>0</v>
      </c>
      <c r="BU277" s="152" t="str">
        <f>+AA273</f>
        <v>Donaubowler Regensburg 1</v>
      </c>
      <c r="BV277" s="151">
        <f>RANK(BT277,BT:BT)</f>
        <v>2</v>
      </c>
      <c r="BW277" s="152">
        <f>SUMIF(BH277:BP277,"&gt;0")</f>
        <v>1247</v>
      </c>
      <c r="BX277" s="152">
        <f>IF(COUNTIF(BH277:BP277,"&gt;0")&lt;Spielorte!$A$23,0,BE277/Spielorte!$A$23)</f>
        <v>0</v>
      </c>
      <c r="BY277" s="152">
        <f>IF(BX277&lt;MAX(BX:BX),0,BX277+ROW()/1000000000)</f>
        <v>0</v>
      </c>
      <c r="BZ277" s="151">
        <f t="shared" ref="BZ277:BZ288" si="349">IF(BY277=0,0,RANK(BY277,BY:BY))</f>
        <v>0</v>
      </c>
    </row>
    <row r="278" spans="1:78" ht="17.100000000000001" customHeight="1" x14ac:dyDescent="0.25">
      <c r="A278" s="414"/>
      <c r="B278" s="59" t="str">
        <f t="shared" ref="B278:B285" si="350">IF(AA278=0,"",AA278)</f>
        <v>Obermeier Kurt</v>
      </c>
      <c r="C278" s="60">
        <f t="shared" ref="C278:C290" si="351">IF(AB278=0,"",AB278)</f>
        <v>7831</v>
      </c>
      <c r="D278" s="61" t="str">
        <f t="shared" ref="D278:D290" si="352">IF(AC278=0,"",AC278)</f>
        <v/>
      </c>
      <c r="E278" s="398"/>
      <c r="F278" s="61" t="str">
        <f t="shared" si="331"/>
        <v/>
      </c>
      <c r="G278" s="398"/>
      <c r="H278" s="61" t="str">
        <f t="shared" si="332"/>
        <v/>
      </c>
      <c r="I278" s="398"/>
      <c r="J278" s="61" t="str">
        <f t="shared" si="333"/>
        <v/>
      </c>
      <c r="K278" s="398"/>
      <c r="L278" s="61" t="str">
        <f t="shared" si="334"/>
        <v/>
      </c>
      <c r="M278" s="398"/>
      <c r="N278" s="61" t="str">
        <f t="shared" ref="N278:N290" si="353">IF(AM278=0,"",AM278)</f>
        <v/>
      </c>
      <c r="O278" s="398"/>
      <c r="P278" s="61" t="str">
        <f t="shared" si="335"/>
        <v/>
      </c>
      <c r="Q278" s="398"/>
      <c r="R278" s="61">
        <f t="shared" si="336"/>
        <v>156</v>
      </c>
      <c r="S278" s="398"/>
      <c r="T278" s="61">
        <f t="shared" si="337"/>
        <v>180</v>
      </c>
      <c r="U278" s="398"/>
      <c r="V278" s="61">
        <f t="shared" si="338"/>
        <v>336</v>
      </c>
      <c r="W278" s="398"/>
      <c r="Z278" s="406"/>
      <c r="AA278" s="90" t="str">
        <f>IF(AB278=0,"",_xlfn.CONCAT(VLOOKUP(AB278,Starter!A:C,2,0)))</f>
        <v>Obermeier Kurt</v>
      </c>
      <c r="AB278" s="80">
        <v>7831</v>
      </c>
      <c r="AC278" s="130"/>
      <c r="AD278" s="94"/>
      <c r="AE278" s="130"/>
      <c r="AF278" s="94"/>
      <c r="AG278" s="130"/>
      <c r="AH278" s="94"/>
      <c r="AI278" s="130"/>
      <c r="AJ278" s="94"/>
      <c r="AK278" s="130"/>
      <c r="AL278" s="94"/>
      <c r="AM278" s="130"/>
      <c r="AN278" s="94"/>
      <c r="AO278" s="130"/>
      <c r="AP278" s="94"/>
      <c r="AQ278" s="130">
        <v>156</v>
      </c>
      <c r="AR278" s="94"/>
      <c r="AS278" s="130">
        <v>180</v>
      </c>
      <c r="AT278" s="94"/>
      <c r="AU278" s="95">
        <f t="shared" si="339"/>
        <v>336</v>
      </c>
      <c r="AV278" s="96"/>
      <c r="AW278" s="83"/>
      <c r="AX278" s="84"/>
      <c r="AZ278" s="47"/>
      <c r="BA278" s="149"/>
      <c r="BB278" s="150"/>
      <c r="BC278" s="151"/>
      <c r="BD278" s="154">
        <f t="shared" ref="BD278:BD288" si="354">+AB278</f>
        <v>7831</v>
      </c>
      <c r="BE278" s="150">
        <f t="shared" ref="BE278:BE288" si="355">+AU278</f>
        <v>336</v>
      </c>
      <c r="BF278" s="152">
        <f t="shared" ref="BF278:BF288" si="356">COUNT(BH278:BP278)</f>
        <v>2</v>
      </c>
      <c r="BG278" s="152">
        <f t="shared" ref="BG278:BG288" si="357">COUNTIF(BH278:BP278,"&gt;0")</f>
        <v>2</v>
      </c>
      <c r="BH278" s="152" t="str">
        <f t="shared" si="340"/>
        <v/>
      </c>
      <c r="BI278" s="152" t="str">
        <f t="shared" si="341"/>
        <v/>
      </c>
      <c r="BJ278" s="152" t="str">
        <f t="shared" si="342"/>
        <v/>
      </c>
      <c r="BK278" s="152" t="str">
        <f t="shared" si="343"/>
        <v/>
      </c>
      <c r="BL278" s="152" t="str">
        <f t="shared" si="344"/>
        <v/>
      </c>
      <c r="BM278" s="152" t="str">
        <f t="shared" si="345"/>
        <v/>
      </c>
      <c r="BN278" s="152" t="str">
        <f t="shared" si="346"/>
        <v/>
      </c>
      <c r="BO278" s="152">
        <f t="shared" si="347"/>
        <v>156</v>
      </c>
      <c r="BP278" s="152">
        <f t="shared" si="348"/>
        <v>180</v>
      </c>
      <c r="BQ278" s="153"/>
      <c r="BR278" s="151"/>
      <c r="BS278" s="152">
        <f t="shared" ref="BS278:BS288" si="358">MAX(BH278:BP278)</f>
        <v>180</v>
      </c>
      <c r="BT278" s="152">
        <f t="shared" ref="BT278:BT288" si="359">IF(BS278&lt;MAX(BS:BS),0,BS278+ROW()/1000000000)</f>
        <v>0</v>
      </c>
      <c r="BU278" s="152" t="str">
        <f t="shared" ref="BU278:BU288" si="360">+BU277</f>
        <v>Donaubowler Regensburg 1</v>
      </c>
      <c r="BV278" s="151">
        <f t="shared" ref="BV278:BV288" si="361">RANK(BT278,BT:BT)</f>
        <v>2</v>
      </c>
      <c r="BW278" s="152">
        <f t="shared" ref="BW278:BW288" si="362">SUMIF(BH278:BP278,"&gt;0")</f>
        <v>336</v>
      </c>
      <c r="BX278" s="152">
        <f>IF(COUNTIF(BH278:BP278,"&gt;0")&lt;Spielorte!$A$23,0,BE278/Spielorte!$A$23)</f>
        <v>0</v>
      </c>
      <c r="BY278" s="152">
        <f t="shared" ref="BY278:BY288" si="363">IF(BX278&lt;MAX(BX:BX),0,BX278+ROW()/1000000000)</f>
        <v>0</v>
      </c>
      <c r="BZ278" s="151">
        <f t="shared" si="349"/>
        <v>0</v>
      </c>
    </row>
    <row r="279" spans="1:78" ht="17.100000000000001" customHeight="1" thickBot="1" x14ac:dyDescent="0.3">
      <c r="A279" s="415"/>
      <c r="B279" s="62" t="str">
        <f t="shared" si="350"/>
        <v/>
      </c>
      <c r="C279" s="63" t="str">
        <f t="shared" si="351"/>
        <v/>
      </c>
      <c r="D279" s="52" t="str">
        <f t="shared" si="352"/>
        <v/>
      </c>
      <c r="E279" s="399"/>
      <c r="F279" s="52" t="str">
        <f t="shared" si="331"/>
        <v/>
      </c>
      <c r="G279" s="399"/>
      <c r="H279" s="52" t="str">
        <f t="shared" si="332"/>
        <v/>
      </c>
      <c r="I279" s="399"/>
      <c r="J279" s="52" t="str">
        <f t="shared" si="333"/>
        <v/>
      </c>
      <c r="K279" s="399"/>
      <c r="L279" s="52" t="str">
        <f t="shared" si="334"/>
        <v/>
      </c>
      <c r="M279" s="399"/>
      <c r="N279" s="52" t="str">
        <f t="shared" si="353"/>
        <v/>
      </c>
      <c r="O279" s="399"/>
      <c r="P279" s="52" t="str">
        <f t="shared" si="335"/>
        <v/>
      </c>
      <c r="Q279" s="399"/>
      <c r="R279" s="52" t="str">
        <f t="shared" si="336"/>
        <v/>
      </c>
      <c r="S279" s="399"/>
      <c r="T279" s="52" t="str">
        <f t="shared" si="337"/>
        <v/>
      </c>
      <c r="U279" s="399"/>
      <c r="V279" s="52" t="str">
        <f t="shared" si="338"/>
        <v/>
      </c>
      <c r="W279" s="399"/>
      <c r="Z279" s="407"/>
      <c r="AA279" s="99" t="str">
        <f>IF(AB279=0,"",_xlfn.CONCAT(VLOOKUP(AB279,Starter!A:C,2,0)))</f>
        <v/>
      </c>
      <c r="AB279" s="82"/>
      <c r="AC279" s="131"/>
      <c r="AD279" s="94"/>
      <c r="AE279" s="131"/>
      <c r="AF279" s="94"/>
      <c r="AG279" s="131"/>
      <c r="AH279" s="94"/>
      <c r="AI279" s="131"/>
      <c r="AJ279" s="94"/>
      <c r="AK279" s="131"/>
      <c r="AL279" s="94"/>
      <c r="AM279" s="131"/>
      <c r="AN279" s="94"/>
      <c r="AO279" s="131"/>
      <c r="AP279" s="94"/>
      <c r="AQ279" s="131"/>
      <c r="AR279" s="94"/>
      <c r="AS279" s="131"/>
      <c r="AT279" s="94"/>
      <c r="AU279" s="97">
        <f t="shared" si="339"/>
        <v>0</v>
      </c>
      <c r="AV279" s="98"/>
      <c r="AW279" s="83"/>
      <c r="AX279" s="84"/>
      <c r="AZ279" s="47"/>
      <c r="BA279" s="149"/>
      <c r="BB279" s="150"/>
      <c r="BC279" s="151"/>
      <c r="BD279" s="154">
        <f t="shared" si="354"/>
        <v>0</v>
      </c>
      <c r="BE279" s="150">
        <f t="shared" si="355"/>
        <v>0</v>
      </c>
      <c r="BF279" s="152">
        <f t="shared" si="356"/>
        <v>0</v>
      </c>
      <c r="BG279" s="152">
        <f t="shared" si="357"/>
        <v>0</v>
      </c>
      <c r="BH279" s="152" t="str">
        <f t="shared" si="340"/>
        <v/>
      </c>
      <c r="BI279" s="152" t="str">
        <f t="shared" si="341"/>
        <v/>
      </c>
      <c r="BJ279" s="152" t="str">
        <f t="shared" si="342"/>
        <v/>
      </c>
      <c r="BK279" s="152" t="str">
        <f t="shared" si="343"/>
        <v/>
      </c>
      <c r="BL279" s="152" t="str">
        <f t="shared" si="344"/>
        <v/>
      </c>
      <c r="BM279" s="152" t="str">
        <f t="shared" si="345"/>
        <v/>
      </c>
      <c r="BN279" s="152" t="str">
        <f t="shared" si="346"/>
        <v/>
      </c>
      <c r="BO279" s="152" t="str">
        <f t="shared" si="347"/>
        <v/>
      </c>
      <c r="BP279" s="152" t="str">
        <f t="shared" si="348"/>
        <v/>
      </c>
      <c r="BQ279" s="153"/>
      <c r="BR279" s="151"/>
      <c r="BS279" s="152">
        <f t="shared" si="358"/>
        <v>0</v>
      </c>
      <c r="BT279" s="152">
        <f t="shared" si="359"/>
        <v>0</v>
      </c>
      <c r="BU279" s="152" t="str">
        <f t="shared" si="360"/>
        <v>Donaubowler Regensburg 1</v>
      </c>
      <c r="BV279" s="151">
        <f t="shared" si="361"/>
        <v>2</v>
      </c>
      <c r="BW279" s="152">
        <f t="shared" si="362"/>
        <v>0</v>
      </c>
      <c r="BX279" s="152">
        <f>IF(COUNTIF(BH279:BP279,"&gt;0")&lt;Spielorte!$A$23,0,BE279/Spielorte!$A$23)</f>
        <v>0</v>
      </c>
      <c r="BY279" s="152">
        <f t="shared" si="363"/>
        <v>0</v>
      </c>
      <c r="BZ279" s="151">
        <f t="shared" si="349"/>
        <v>0</v>
      </c>
    </row>
    <row r="280" spans="1:78" ht="17.100000000000001" customHeight="1" x14ac:dyDescent="0.25">
      <c r="A280" s="413" t="s">
        <v>2</v>
      </c>
      <c r="B280" s="56" t="str">
        <f t="shared" si="350"/>
        <v>Seltmann Dominik</v>
      </c>
      <c r="C280" s="57">
        <f t="shared" si="351"/>
        <v>25604</v>
      </c>
      <c r="D280" s="58">
        <f t="shared" si="352"/>
        <v>233</v>
      </c>
      <c r="E280" s="397">
        <f>IF(AD280="","",AD280)</f>
        <v>1</v>
      </c>
      <c r="F280" s="58">
        <f t="shared" si="331"/>
        <v>160</v>
      </c>
      <c r="G280" s="397">
        <f>IF(AF280="","",AF280)</f>
        <v>1</v>
      </c>
      <c r="H280" s="58">
        <f t="shared" si="332"/>
        <v>191</v>
      </c>
      <c r="I280" s="397">
        <f>IF(AH280="","",AH280)</f>
        <v>1</v>
      </c>
      <c r="J280" s="58">
        <f t="shared" si="333"/>
        <v>169</v>
      </c>
      <c r="K280" s="397">
        <f>IF(AJ280="","",AJ280)</f>
        <v>1</v>
      </c>
      <c r="L280" s="58">
        <f t="shared" si="334"/>
        <v>187</v>
      </c>
      <c r="M280" s="397">
        <f>IF(AL280="","",AL280)</f>
        <v>1</v>
      </c>
      <c r="N280" s="58">
        <f t="shared" si="353"/>
        <v>193</v>
      </c>
      <c r="O280" s="397">
        <f>IF(AN280="","",AN280)</f>
        <v>1</v>
      </c>
      <c r="P280" s="58">
        <f t="shared" si="335"/>
        <v>175</v>
      </c>
      <c r="Q280" s="397">
        <f>IF(AP280="","",AP280)</f>
        <v>0</v>
      </c>
      <c r="R280" s="58">
        <f t="shared" si="336"/>
        <v>204</v>
      </c>
      <c r="S280" s="397">
        <f>IF(AR280="","",AR280)</f>
        <v>1</v>
      </c>
      <c r="T280" s="58">
        <f t="shared" si="337"/>
        <v>132</v>
      </c>
      <c r="U280" s="397">
        <f>IF(AT280="","",AT280)</f>
        <v>0</v>
      </c>
      <c r="V280" s="58">
        <f t="shared" si="338"/>
        <v>1644</v>
      </c>
      <c r="W280" s="397">
        <f>IF(AV280="","",AV280)</f>
        <v>7</v>
      </c>
      <c r="Z280" s="405" t="s">
        <v>2</v>
      </c>
      <c r="AA280" s="272" t="str">
        <f>IF(AB280=0,"",_xlfn.CONCAT(VLOOKUP(AB280,Starter!A:C,2,0)))</f>
        <v>Seltmann Dominik</v>
      </c>
      <c r="AB280" s="81">
        <v>25604</v>
      </c>
      <c r="AC280" s="132">
        <v>233</v>
      </c>
      <c r="AD280" s="91">
        <f>IF(SUM(AC280:AC282)+AC296=0,0,IF(SUM(ABS(AC280),ABS(AC281),ABS(AC282))=AC296,0.5,IF(SUM(ABS(AC280),ABS(AC281),ABS(AC282))&gt;AC296,1,0)))</f>
        <v>1</v>
      </c>
      <c r="AE280" s="132">
        <v>160</v>
      </c>
      <c r="AF280" s="91">
        <f>IF(SUM(AE280:AE282)+AE296=0,0,IF(SUM(ABS(AE280),ABS(AE281),ABS(AE282))=AE296,0.5,IF(SUM(ABS(AE280),ABS(AE281),ABS(AE282))&gt;AE296,1,0)))</f>
        <v>1</v>
      </c>
      <c r="AG280" s="132">
        <v>191</v>
      </c>
      <c r="AH280" s="91">
        <f>IF(SUM(AG280:AG282)+AG296=0,0,IF(SUM(ABS(AG280),ABS(AG281),ABS(AG282))=AG296,0.5,IF(SUM(ABS(AG280),ABS(AG281),ABS(AG282))&gt;AG296,1,0)))</f>
        <v>1</v>
      </c>
      <c r="AI280" s="132">
        <v>169</v>
      </c>
      <c r="AJ280" s="91">
        <f>IF(SUM(AI280:AI282)+AI296=0,0,IF(SUM(ABS(AI280),ABS(AI281),ABS(AI282))=AI296,0.5,IF(SUM(ABS(AI280),ABS(AI281),ABS(AI282))&gt;AI296,1,0)))</f>
        <v>1</v>
      </c>
      <c r="AK280" s="132">
        <v>187</v>
      </c>
      <c r="AL280" s="91">
        <f>IF(SUM(AK280:AK282)+AK296=0,0,IF(SUM(ABS(AK280),ABS(AK281),ABS(AK282))=AK296,0.5,IF(SUM(ABS(AK280),ABS(AK281),ABS(AK282))&gt;AK296,1,0)))</f>
        <v>1</v>
      </c>
      <c r="AM280" s="132">
        <v>193</v>
      </c>
      <c r="AN280" s="91">
        <f>IF(SUM(AM280:AM282)+AM296=0,0,IF(SUM(ABS(AM280),ABS(AM281),ABS(AM282))=AM296,0.5,IF(SUM(ABS(AM280),ABS(AM281),ABS(AM282))&gt;AM296,1,0)))</f>
        <v>1</v>
      </c>
      <c r="AO280" s="132">
        <v>175</v>
      </c>
      <c r="AP280" s="91">
        <f>IF(SUM(AO280:AO282)+AO296=0,0,IF(SUM(ABS(AO280),ABS(AO281),ABS(AO282))=AO296,0.5,IF(SUM(ABS(AO280),ABS(AO281),ABS(AO282))&gt;AO296,1,0)))</f>
        <v>0</v>
      </c>
      <c r="AQ280" s="132">
        <v>204</v>
      </c>
      <c r="AR280" s="91">
        <f>IF(SUM(AQ280:AQ282)+AQ296=0,0,IF(SUM(ABS(AQ280),ABS(AQ281),ABS(AQ282))=AQ296,0.5,IF(SUM(ABS(AQ280),ABS(AQ281),ABS(AQ282))&gt;AQ296,1,0)))</f>
        <v>1</v>
      </c>
      <c r="AS280" s="132">
        <v>132</v>
      </c>
      <c r="AT280" s="91">
        <f>IF(SUM(AS280:AS282)+AS296=0,0,IF(SUM(ABS(AS280),ABS(AS281),ABS(AS282))=AS296,0.5,IF(SUM(ABS(AS280),ABS(AS281),ABS(AS282))&gt;AS296,1,0)))</f>
        <v>0</v>
      </c>
      <c r="AU280" s="92">
        <f t="shared" si="339"/>
        <v>1644</v>
      </c>
      <c r="AV280" s="93">
        <f>SUM(AD280+AF280+AH280+AJ280+AL280+AN280+AP280+AR280+AT280)</f>
        <v>7</v>
      </c>
      <c r="AW280" s="83"/>
      <c r="AX280" s="84"/>
      <c r="AZ280" s="47"/>
      <c r="BA280" s="149"/>
      <c r="BB280" s="150"/>
      <c r="BC280" s="151"/>
      <c r="BD280" s="154">
        <f t="shared" si="354"/>
        <v>25604</v>
      </c>
      <c r="BE280" s="150">
        <f t="shared" si="355"/>
        <v>1644</v>
      </c>
      <c r="BF280" s="152">
        <f t="shared" si="356"/>
        <v>9</v>
      </c>
      <c r="BG280" s="152">
        <f t="shared" si="357"/>
        <v>9</v>
      </c>
      <c r="BH280" s="152">
        <f t="shared" si="340"/>
        <v>233</v>
      </c>
      <c r="BI280" s="152">
        <f t="shared" si="341"/>
        <v>160</v>
      </c>
      <c r="BJ280" s="152">
        <f t="shared" si="342"/>
        <v>191</v>
      </c>
      <c r="BK280" s="152">
        <f t="shared" si="343"/>
        <v>169</v>
      </c>
      <c r="BL280" s="152">
        <f t="shared" si="344"/>
        <v>187</v>
      </c>
      <c r="BM280" s="152">
        <f t="shared" si="345"/>
        <v>193</v>
      </c>
      <c r="BN280" s="152">
        <f t="shared" si="346"/>
        <v>175</v>
      </c>
      <c r="BO280" s="152">
        <f t="shared" si="347"/>
        <v>204</v>
      </c>
      <c r="BP280" s="152">
        <f t="shared" si="348"/>
        <v>132</v>
      </c>
      <c r="BQ280" s="153"/>
      <c r="BR280" s="151"/>
      <c r="BS280" s="152">
        <f t="shared" si="358"/>
        <v>233</v>
      </c>
      <c r="BT280" s="152">
        <f t="shared" si="359"/>
        <v>0</v>
      </c>
      <c r="BU280" s="152" t="str">
        <f t="shared" si="360"/>
        <v>Donaubowler Regensburg 1</v>
      </c>
      <c r="BV280" s="151">
        <f t="shared" si="361"/>
        <v>2</v>
      </c>
      <c r="BW280" s="152">
        <f t="shared" si="362"/>
        <v>1644</v>
      </c>
      <c r="BX280" s="152">
        <f>IF(COUNTIF(BH280:BP280,"&gt;0")&lt;Spielorte!$A$23,0,BE280/Spielorte!$A$23)</f>
        <v>182.66666666666666</v>
      </c>
      <c r="BY280" s="152">
        <f t="shared" si="363"/>
        <v>0</v>
      </c>
      <c r="BZ280" s="151">
        <f t="shared" si="349"/>
        <v>0</v>
      </c>
    </row>
    <row r="281" spans="1:78" ht="17.100000000000001" customHeight="1" x14ac:dyDescent="0.25">
      <c r="A281" s="414"/>
      <c r="B281" s="59" t="str">
        <f t="shared" si="350"/>
        <v/>
      </c>
      <c r="C281" s="60" t="str">
        <f t="shared" si="351"/>
        <v/>
      </c>
      <c r="D281" s="61" t="str">
        <f t="shared" si="352"/>
        <v/>
      </c>
      <c r="E281" s="398"/>
      <c r="F281" s="61" t="str">
        <f t="shared" si="331"/>
        <v/>
      </c>
      <c r="G281" s="398"/>
      <c r="H281" s="61" t="str">
        <f t="shared" si="332"/>
        <v/>
      </c>
      <c r="I281" s="398"/>
      <c r="J281" s="61" t="str">
        <f t="shared" si="333"/>
        <v/>
      </c>
      <c r="K281" s="398"/>
      <c r="L281" s="61" t="str">
        <f t="shared" si="334"/>
        <v/>
      </c>
      <c r="M281" s="398"/>
      <c r="N281" s="61" t="str">
        <f t="shared" si="353"/>
        <v/>
      </c>
      <c r="O281" s="398"/>
      <c r="P281" s="61" t="str">
        <f t="shared" si="335"/>
        <v/>
      </c>
      <c r="Q281" s="398"/>
      <c r="R281" s="61" t="str">
        <f t="shared" si="336"/>
        <v/>
      </c>
      <c r="S281" s="398"/>
      <c r="T281" s="61" t="str">
        <f t="shared" si="337"/>
        <v/>
      </c>
      <c r="U281" s="398"/>
      <c r="V281" s="61" t="str">
        <f t="shared" si="338"/>
        <v/>
      </c>
      <c r="W281" s="398"/>
      <c r="Z281" s="406"/>
      <c r="AA281" s="90" t="str">
        <f>IF(AB281=0,"",_xlfn.CONCAT(VLOOKUP(AB281,Starter!A:C,2,0)))</f>
        <v/>
      </c>
      <c r="AB281" s="80"/>
      <c r="AC281" s="130"/>
      <c r="AD281" s="94"/>
      <c r="AE281" s="130"/>
      <c r="AF281" s="94"/>
      <c r="AG281" s="130"/>
      <c r="AH281" s="94"/>
      <c r="AI281" s="130"/>
      <c r="AJ281" s="94"/>
      <c r="AK281" s="130"/>
      <c r="AL281" s="94"/>
      <c r="AM281" s="130"/>
      <c r="AN281" s="94"/>
      <c r="AO281" s="134"/>
      <c r="AP281" s="94"/>
      <c r="AQ281" s="134"/>
      <c r="AR281" s="94"/>
      <c r="AS281" s="134"/>
      <c r="AT281" s="94"/>
      <c r="AU281" s="95">
        <f t="shared" si="339"/>
        <v>0</v>
      </c>
      <c r="AV281" s="96"/>
      <c r="AW281" s="83"/>
      <c r="AX281" s="84"/>
      <c r="AZ281" s="47"/>
      <c r="BA281" s="149"/>
      <c r="BB281" s="150"/>
      <c r="BC281" s="151"/>
      <c r="BD281" s="154">
        <f t="shared" si="354"/>
        <v>0</v>
      </c>
      <c r="BE281" s="150">
        <f t="shared" si="355"/>
        <v>0</v>
      </c>
      <c r="BF281" s="152">
        <f t="shared" si="356"/>
        <v>0</v>
      </c>
      <c r="BG281" s="152">
        <f t="shared" si="357"/>
        <v>0</v>
      </c>
      <c r="BH281" s="152" t="str">
        <f t="shared" si="340"/>
        <v/>
      </c>
      <c r="BI281" s="152" t="str">
        <f t="shared" si="341"/>
        <v/>
      </c>
      <c r="BJ281" s="152" t="str">
        <f t="shared" si="342"/>
        <v/>
      </c>
      <c r="BK281" s="152" t="str">
        <f t="shared" si="343"/>
        <v/>
      </c>
      <c r="BL281" s="152" t="str">
        <f t="shared" si="344"/>
        <v/>
      </c>
      <c r="BM281" s="152" t="str">
        <f t="shared" si="345"/>
        <v/>
      </c>
      <c r="BN281" s="152" t="str">
        <f t="shared" si="346"/>
        <v/>
      </c>
      <c r="BO281" s="152" t="str">
        <f t="shared" si="347"/>
        <v/>
      </c>
      <c r="BP281" s="152" t="str">
        <f t="shared" si="348"/>
        <v/>
      </c>
      <c r="BQ281" s="153"/>
      <c r="BR281" s="151"/>
      <c r="BS281" s="152">
        <f t="shared" si="358"/>
        <v>0</v>
      </c>
      <c r="BT281" s="152">
        <f t="shared" si="359"/>
        <v>0</v>
      </c>
      <c r="BU281" s="152" t="str">
        <f t="shared" si="360"/>
        <v>Donaubowler Regensburg 1</v>
      </c>
      <c r="BV281" s="151">
        <f t="shared" si="361"/>
        <v>2</v>
      </c>
      <c r="BW281" s="152">
        <f t="shared" si="362"/>
        <v>0</v>
      </c>
      <c r="BX281" s="152">
        <f>IF(COUNTIF(BH281:BP281,"&gt;0")&lt;Spielorte!$A$23,0,BE281/Spielorte!$A$23)</f>
        <v>0</v>
      </c>
      <c r="BY281" s="152">
        <f t="shared" si="363"/>
        <v>0</v>
      </c>
      <c r="BZ281" s="151">
        <f t="shared" si="349"/>
        <v>0</v>
      </c>
    </row>
    <row r="282" spans="1:78" ht="17.100000000000001" customHeight="1" thickBot="1" x14ac:dyDescent="0.3">
      <c r="A282" s="415"/>
      <c r="B282" s="62" t="str">
        <f t="shared" si="350"/>
        <v/>
      </c>
      <c r="C282" s="63" t="str">
        <f t="shared" si="351"/>
        <v/>
      </c>
      <c r="D282" s="52" t="str">
        <f t="shared" si="352"/>
        <v/>
      </c>
      <c r="E282" s="399"/>
      <c r="F282" s="52" t="str">
        <f t="shared" si="331"/>
        <v/>
      </c>
      <c r="G282" s="399"/>
      <c r="H282" s="52" t="str">
        <f t="shared" si="332"/>
        <v/>
      </c>
      <c r="I282" s="399"/>
      <c r="J282" s="52" t="str">
        <f t="shared" si="333"/>
        <v/>
      </c>
      <c r="K282" s="399"/>
      <c r="L282" s="52" t="str">
        <f t="shared" si="334"/>
        <v/>
      </c>
      <c r="M282" s="399"/>
      <c r="N282" s="52" t="str">
        <f t="shared" si="353"/>
        <v/>
      </c>
      <c r="O282" s="399"/>
      <c r="P282" s="52" t="str">
        <f t="shared" si="335"/>
        <v/>
      </c>
      <c r="Q282" s="399"/>
      <c r="R282" s="52" t="str">
        <f t="shared" si="336"/>
        <v/>
      </c>
      <c r="S282" s="399"/>
      <c r="T282" s="52" t="str">
        <f t="shared" si="337"/>
        <v/>
      </c>
      <c r="U282" s="399"/>
      <c r="V282" s="52" t="str">
        <f t="shared" si="338"/>
        <v/>
      </c>
      <c r="W282" s="399"/>
      <c r="Z282" s="407"/>
      <c r="AA282" s="99" t="str">
        <f>IF(AB282=0,"",_xlfn.CONCAT(VLOOKUP(AB282,Starter!A:C,2,0)))</f>
        <v/>
      </c>
      <c r="AB282" s="82"/>
      <c r="AC282" s="133"/>
      <c r="AD282" s="100"/>
      <c r="AE282" s="133"/>
      <c r="AF282" s="100"/>
      <c r="AG282" s="133"/>
      <c r="AH282" s="100"/>
      <c r="AI282" s="133"/>
      <c r="AJ282" s="100"/>
      <c r="AK282" s="133"/>
      <c r="AL282" s="100"/>
      <c r="AM282" s="133"/>
      <c r="AN282" s="100"/>
      <c r="AO282" s="133"/>
      <c r="AP282" s="100"/>
      <c r="AQ282" s="133"/>
      <c r="AR282" s="100"/>
      <c r="AS282" s="133"/>
      <c r="AT282" s="100"/>
      <c r="AU282" s="97">
        <f t="shared" si="339"/>
        <v>0</v>
      </c>
      <c r="AV282" s="98"/>
      <c r="AW282" s="83"/>
      <c r="AX282" s="84"/>
      <c r="AZ282" s="47"/>
      <c r="BA282" s="149"/>
      <c r="BB282" s="150"/>
      <c r="BC282" s="151"/>
      <c r="BD282" s="154">
        <f t="shared" si="354"/>
        <v>0</v>
      </c>
      <c r="BE282" s="150">
        <f t="shared" si="355"/>
        <v>0</v>
      </c>
      <c r="BF282" s="152">
        <f t="shared" si="356"/>
        <v>0</v>
      </c>
      <c r="BG282" s="152">
        <f t="shared" si="357"/>
        <v>0</v>
      </c>
      <c r="BH282" s="152" t="str">
        <f t="shared" si="340"/>
        <v/>
      </c>
      <c r="BI282" s="152" t="str">
        <f t="shared" si="341"/>
        <v/>
      </c>
      <c r="BJ282" s="152" t="str">
        <f t="shared" si="342"/>
        <v/>
      </c>
      <c r="BK282" s="152" t="str">
        <f t="shared" si="343"/>
        <v/>
      </c>
      <c r="BL282" s="152" t="str">
        <f t="shared" si="344"/>
        <v/>
      </c>
      <c r="BM282" s="152" t="str">
        <f t="shared" si="345"/>
        <v/>
      </c>
      <c r="BN282" s="152" t="str">
        <f t="shared" si="346"/>
        <v/>
      </c>
      <c r="BO282" s="152" t="str">
        <f t="shared" si="347"/>
        <v/>
      </c>
      <c r="BP282" s="152" t="str">
        <f t="shared" si="348"/>
        <v/>
      </c>
      <c r="BQ282" s="153"/>
      <c r="BR282" s="151"/>
      <c r="BS282" s="152">
        <f t="shared" si="358"/>
        <v>0</v>
      </c>
      <c r="BT282" s="152">
        <f t="shared" si="359"/>
        <v>0</v>
      </c>
      <c r="BU282" s="152" t="str">
        <f t="shared" si="360"/>
        <v>Donaubowler Regensburg 1</v>
      </c>
      <c r="BV282" s="151">
        <f t="shared" si="361"/>
        <v>2</v>
      </c>
      <c r="BW282" s="152">
        <f t="shared" si="362"/>
        <v>0</v>
      </c>
      <c r="BX282" s="152">
        <f>IF(COUNTIF(BH282:BP282,"&gt;0")&lt;Spielorte!$A$23,0,BE282/Spielorte!$A$23)</f>
        <v>0</v>
      </c>
      <c r="BY282" s="152">
        <f t="shared" si="363"/>
        <v>0</v>
      </c>
      <c r="BZ282" s="151">
        <f t="shared" si="349"/>
        <v>0</v>
      </c>
    </row>
    <row r="283" spans="1:78" ht="17.100000000000001" customHeight="1" x14ac:dyDescent="0.25">
      <c r="A283" s="413" t="s">
        <v>3</v>
      </c>
      <c r="B283" s="56" t="str">
        <f t="shared" si="350"/>
        <v>Hartfeil Volkmar</v>
      </c>
      <c r="C283" s="57">
        <f t="shared" si="351"/>
        <v>7830</v>
      </c>
      <c r="D283" s="58">
        <f t="shared" si="352"/>
        <v>170</v>
      </c>
      <c r="E283" s="397">
        <f>IF(AD283="","",AD283)</f>
        <v>1</v>
      </c>
      <c r="F283" s="58">
        <f t="shared" si="331"/>
        <v>182</v>
      </c>
      <c r="G283" s="397">
        <f>IF(AF283="","",AF283)</f>
        <v>0</v>
      </c>
      <c r="H283" s="58">
        <f t="shared" si="332"/>
        <v>200</v>
      </c>
      <c r="I283" s="397">
        <f>IF(AH283="","",AH283)</f>
        <v>1</v>
      </c>
      <c r="J283" s="58">
        <f t="shared" si="333"/>
        <v>160</v>
      </c>
      <c r="K283" s="397">
        <f>IF(AJ283="","",AJ283)</f>
        <v>1</v>
      </c>
      <c r="L283" s="58">
        <f t="shared" si="334"/>
        <v>158</v>
      </c>
      <c r="M283" s="397">
        <f>IF(AL283="","",AL283)</f>
        <v>0</v>
      </c>
      <c r="N283" s="58">
        <f t="shared" si="353"/>
        <v>202</v>
      </c>
      <c r="O283" s="397">
        <f>IF(AN283="","",AN283)</f>
        <v>1</v>
      </c>
      <c r="P283" s="58">
        <f t="shared" si="335"/>
        <v>168</v>
      </c>
      <c r="Q283" s="397">
        <f>IF(AP283="","",AP283)</f>
        <v>0</v>
      </c>
      <c r="R283" s="58">
        <f t="shared" si="336"/>
        <v>172</v>
      </c>
      <c r="S283" s="397">
        <f>IF(AR283="","",AR283)</f>
        <v>0</v>
      </c>
      <c r="T283" s="58">
        <f t="shared" si="337"/>
        <v>185</v>
      </c>
      <c r="U283" s="397">
        <f>IF(AT283="","",AT283)</f>
        <v>1</v>
      </c>
      <c r="V283" s="58">
        <f t="shared" si="338"/>
        <v>1597</v>
      </c>
      <c r="W283" s="397">
        <f>IF(AV283="","",AV283)</f>
        <v>5</v>
      </c>
      <c r="Z283" s="405" t="s">
        <v>3</v>
      </c>
      <c r="AA283" s="272" t="str">
        <f>IF(AB283=0,"",_xlfn.CONCAT(VLOOKUP(AB283,Starter!A:C,2,0)))</f>
        <v>Hartfeil Volkmar</v>
      </c>
      <c r="AB283" s="81">
        <v>7830</v>
      </c>
      <c r="AC283" s="132">
        <v>170</v>
      </c>
      <c r="AD283" s="91">
        <f>IF(SUM(AC283:AC285)+AC297=0,0,IF(SUM(ABS(AC283),ABS(AC284),ABS(AC285))=AC297,0.5,IF(SUM(ABS(AC283),ABS(AC284),ABS(AC285))&gt;AC297,1,0)))</f>
        <v>1</v>
      </c>
      <c r="AE283" s="132">
        <v>182</v>
      </c>
      <c r="AF283" s="91">
        <f>IF(SUM(AE283:AE285)+AE297=0,0,IF(SUM(ABS(AE283),ABS(AE284),ABS(AE285))=AE297,0.5,IF(SUM(ABS(AE283),ABS(AE284),ABS(AE285))&gt;AE297,1,0)))</f>
        <v>0</v>
      </c>
      <c r="AG283" s="132">
        <v>200</v>
      </c>
      <c r="AH283" s="91">
        <f>IF(SUM(AG283:AG285)+AG297=0,0,IF(SUM(ABS(AG283),ABS(AG284),ABS(AG285))=AG297,0.5,IF(SUM(ABS(AG283),ABS(AG284),ABS(AG285))&gt;AG297,1,0)))</f>
        <v>1</v>
      </c>
      <c r="AI283" s="132">
        <v>160</v>
      </c>
      <c r="AJ283" s="91">
        <f>IF(SUM(AI283:AI285)+AI297=0,0,IF(SUM(ABS(AI283),ABS(AI284),ABS(AI285))=AI297,0.5,IF(SUM(ABS(AI283),ABS(AI284),ABS(AI285))&gt;AI297,1,0)))</f>
        <v>1</v>
      </c>
      <c r="AK283" s="132">
        <v>158</v>
      </c>
      <c r="AL283" s="91">
        <f>IF(SUM(AK283:AK285)+AK297=0,0,IF(SUM(ABS(AK283),ABS(AK284),ABS(AK285))=AK297,0.5,IF(SUM(ABS(AK283),ABS(AK284),ABS(AK285))&gt;AK297,1,0)))</f>
        <v>0</v>
      </c>
      <c r="AM283" s="132">
        <v>202</v>
      </c>
      <c r="AN283" s="91">
        <f>IF(SUM(AM283:AM285)+AM297=0,0,IF(SUM(ABS(AM283),ABS(AM284),ABS(AM285))=AM297,0.5,IF(SUM(ABS(AM283),ABS(AM284),ABS(AM285))&gt;AM297,1,0)))</f>
        <v>1</v>
      </c>
      <c r="AO283" s="132">
        <v>168</v>
      </c>
      <c r="AP283" s="91">
        <f>IF(SUM(AO283:AO285)+AO297=0,0,IF(SUM(ABS(AO283),ABS(AO284),ABS(AO285))=AO297,0.5,IF(SUM(ABS(AO283),ABS(AO284),ABS(AO285))&gt;AO297,1,0)))</f>
        <v>0</v>
      </c>
      <c r="AQ283" s="132">
        <v>172</v>
      </c>
      <c r="AR283" s="91">
        <f>IF(SUM(AQ283:AQ285)+AQ297=0,0,IF(SUM(ABS(AQ283),ABS(AQ284),ABS(AQ285))=AQ297,0.5,IF(SUM(ABS(AQ283),ABS(AQ284),ABS(AQ285))&gt;AQ297,1,0)))</f>
        <v>0</v>
      </c>
      <c r="AS283" s="132">
        <v>185</v>
      </c>
      <c r="AT283" s="91">
        <f>IF(SUM(AS283:AS285)+AS297=0,0,IF(SUM(ABS(AS283),ABS(AS284),ABS(AS285))=AS297,0.5,IF(SUM(ABS(AS283),ABS(AS284),ABS(AS285))&gt;AS297,1,0)))</f>
        <v>1</v>
      </c>
      <c r="AU283" s="92">
        <f t="shared" si="339"/>
        <v>1597</v>
      </c>
      <c r="AV283" s="93">
        <f>SUM(AD283+AF283+AH283+AJ283+AL283+AN283+AP283+AR283+AT283)</f>
        <v>5</v>
      </c>
      <c r="AW283" s="83"/>
      <c r="AX283" s="84"/>
      <c r="AZ283" s="47"/>
      <c r="BA283" s="149"/>
      <c r="BB283" s="150"/>
      <c r="BC283" s="151"/>
      <c r="BD283" s="154">
        <f t="shared" si="354"/>
        <v>7830</v>
      </c>
      <c r="BE283" s="150">
        <f t="shared" si="355"/>
        <v>1597</v>
      </c>
      <c r="BF283" s="152">
        <f t="shared" si="356"/>
        <v>9</v>
      </c>
      <c r="BG283" s="152">
        <f t="shared" si="357"/>
        <v>9</v>
      </c>
      <c r="BH283" s="152">
        <f t="shared" si="340"/>
        <v>170</v>
      </c>
      <c r="BI283" s="152">
        <f t="shared" si="341"/>
        <v>182</v>
      </c>
      <c r="BJ283" s="152">
        <f t="shared" si="342"/>
        <v>200</v>
      </c>
      <c r="BK283" s="152">
        <f t="shared" si="343"/>
        <v>160</v>
      </c>
      <c r="BL283" s="152">
        <f t="shared" si="344"/>
        <v>158</v>
      </c>
      <c r="BM283" s="152">
        <f t="shared" si="345"/>
        <v>202</v>
      </c>
      <c r="BN283" s="152">
        <f t="shared" si="346"/>
        <v>168</v>
      </c>
      <c r="BO283" s="152">
        <f t="shared" si="347"/>
        <v>172</v>
      </c>
      <c r="BP283" s="152">
        <f t="shared" si="348"/>
        <v>185</v>
      </c>
      <c r="BQ283" s="153"/>
      <c r="BR283" s="151"/>
      <c r="BS283" s="152">
        <f t="shared" si="358"/>
        <v>202</v>
      </c>
      <c r="BT283" s="152">
        <f t="shared" si="359"/>
        <v>0</v>
      </c>
      <c r="BU283" s="152" t="str">
        <f t="shared" si="360"/>
        <v>Donaubowler Regensburg 1</v>
      </c>
      <c r="BV283" s="151">
        <f t="shared" si="361"/>
        <v>2</v>
      </c>
      <c r="BW283" s="152">
        <f t="shared" si="362"/>
        <v>1597</v>
      </c>
      <c r="BX283" s="152">
        <f>IF(COUNTIF(BH283:BP283,"&gt;0")&lt;Spielorte!$A$23,0,BE283/Spielorte!$A$23)</f>
        <v>177.44444444444446</v>
      </c>
      <c r="BY283" s="152">
        <f t="shared" si="363"/>
        <v>0</v>
      </c>
      <c r="BZ283" s="151">
        <f t="shared" si="349"/>
        <v>0</v>
      </c>
    </row>
    <row r="284" spans="1:78" ht="17.100000000000001" customHeight="1" x14ac:dyDescent="0.25">
      <c r="A284" s="414"/>
      <c r="B284" s="59" t="str">
        <f t="shared" si="350"/>
        <v/>
      </c>
      <c r="C284" s="60" t="str">
        <f t="shared" si="351"/>
        <v/>
      </c>
      <c r="D284" s="61" t="str">
        <f t="shared" si="352"/>
        <v/>
      </c>
      <c r="E284" s="398"/>
      <c r="F284" s="61" t="str">
        <f t="shared" si="331"/>
        <v/>
      </c>
      <c r="G284" s="398"/>
      <c r="H284" s="61" t="str">
        <f t="shared" si="332"/>
        <v/>
      </c>
      <c r="I284" s="398"/>
      <c r="J284" s="61" t="str">
        <f t="shared" si="333"/>
        <v/>
      </c>
      <c r="K284" s="398"/>
      <c r="L284" s="61" t="str">
        <f t="shared" si="334"/>
        <v/>
      </c>
      <c r="M284" s="398"/>
      <c r="N284" s="61" t="str">
        <f t="shared" si="353"/>
        <v/>
      </c>
      <c r="O284" s="398"/>
      <c r="P284" s="61" t="str">
        <f t="shared" si="335"/>
        <v/>
      </c>
      <c r="Q284" s="398"/>
      <c r="R284" s="61" t="str">
        <f t="shared" si="336"/>
        <v/>
      </c>
      <c r="S284" s="398"/>
      <c r="T284" s="61" t="str">
        <f t="shared" si="337"/>
        <v/>
      </c>
      <c r="U284" s="398"/>
      <c r="V284" s="61" t="str">
        <f t="shared" si="338"/>
        <v/>
      </c>
      <c r="W284" s="398"/>
      <c r="Z284" s="406"/>
      <c r="AA284" s="90" t="str">
        <f>IF(AB284=0,"",_xlfn.CONCAT(VLOOKUP(AB284,Starter!A:C,2,0)))</f>
        <v/>
      </c>
      <c r="AB284" s="80"/>
      <c r="AC284" s="130"/>
      <c r="AD284" s="94"/>
      <c r="AE284" s="130"/>
      <c r="AF284" s="94"/>
      <c r="AG284" s="130"/>
      <c r="AH284" s="94"/>
      <c r="AI284" s="130"/>
      <c r="AJ284" s="94"/>
      <c r="AK284" s="130"/>
      <c r="AL284" s="94"/>
      <c r="AM284" s="130"/>
      <c r="AN284" s="94"/>
      <c r="AO284" s="130"/>
      <c r="AP284" s="94"/>
      <c r="AQ284" s="130"/>
      <c r="AR284" s="94"/>
      <c r="AS284" s="130"/>
      <c r="AT284" s="94"/>
      <c r="AU284" s="95">
        <f t="shared" si="339"/>
        <v>0</v>
      </c>
      <c r="AV284" s="96"/>
      <c r="AW284" s="83"/>
      <c r="AX284" s="84"/>
      <c r="AZ284" s="47"/>
      <c r="BA284" s="149"/>
      <c r="BB284" s="150"/>
      <c r="BC284" s="151"/>
      <c r="BD284" s="154">
        <f t="shared" si="354"/>
        <v>0</v>
      </c>
      <c r="BE284" s="150">
        <f t="shared" si="355"/>
        <v>0</v>
      </c>
      <c r="BF284" s="152">
        <f t="shared" si="356"/>
        <v>0</v>
      </c>
      <c r="BG284" s="152">
        <f t="shared" si="357"/>
        <v>0</v>
      </c>
      <c r="BH284" s="152" t="str">
        <f t="shared" si="340"/>
        <v/>
      </c>
      <c r="BI284" s="152" t="str">
        <f t="shared" si="341"/>
        <v/>
      </c>
      <c r="BJ284" s="152" t="str">
        <f t="shared" si="342"/>
        <v/>
      </c>
      <c r="BK284" s="152" t="str">
        <f t="shared" si="343"/>
        <v/>
      </c>
      <c r="BL284" s="152" t="str">
        <f t="shared" si="344"/>
        <v/>
      </c>
      <c r="BM284" s="152" t="str">
        <f t="shared" si="345"/>
        <v/>
      </c>
      <c r="BN284" s="152" t="str">
        <f t="shared" si="346"/>
        <v/>
      </c>
      <c r="BO284" s="152" t="str">
        <f t="shared" si="347"/>
        <v/>
      </c>
      <c r="BP284" s="152" t="str">
        <f t="shared" si="348"/>
        <v/>
      </c>
      <c r="BQ284" s="153"/>
      <c r="BR284" s="151"/>
      <c r="BS284" s="152">
        <f t="shared" si="358"/>
        <v>0</v>
      </c>
      <c r="BT284" s="152">
        <f t="shared" si="359"/>
        <v>0</v>
      </c>
      <c r="BU284" s="152" t="str">
        <f t="shared" si="360"/>
        <v>Donaubowler Regensburg 1</v>
      </c>
      <c r="BV284" s="151">
        <f t="shared" si="361"/>
        <v>2</v>
      </c>
      <c r="BW284" s="152">
        <f t="shared" si="362"/>
        <v>0</v>
      </c>
      <c r="BX284" s="152">
        <f>IF(COUNTIF(BH284:BP284,"&gt;0")&lt;Spielorte!$A$23,0,BE284/Spielorte!$A$23)</f>
        <v>0</v>
      </c>
      <c r="BY284" s="152">
        <f t="shared" si="363"/>
        <v>0</v>
      </c>
      <c r="BZ284" s="151">
        <f t="shared" si="349"/>
        <v>0</v>
      </c>
    </row>
    <row r="285" spans="1:78" ht="17.100000000000001" customHeight="1" thickBot="1" x14ac:dyDescent="0.3">
      <c r="A285" s="415"/>
      <c r="B285" s="62" t="str">
        <f t="shared" si="350"/>
        <v/>
      </c>
      <c r="C285" s="63" t="str">
        <f t="shared" si="351"/>
        <v/>
      </c>
      <c r="D285" s="52" t="str">
        <f t="shared" si="352"/>
        <v/>
      </c>
      <c r="E285" s="399"/>
      <c r="F285" s="52" t="str">
        <f t="shared" si="331"/>
        <v/>
      </c>
      <c r="G285" s="399"/>
      <c r="H285" s="52" t="str">
        <f t="shared" si="332"/>
        <v/>
      </c>
      <c r="I285" s="399"/>
      <c r="J285" s="52" t="str">
        <f t="shared" si="333"/>
        <v/>
      </c>
      <c r="K285" s="399"/>
      <c r="L285" s="52" t="str">
        <f t="shared" si="334"/>
        <v/>
      </c>
      <c r="M285" s="399"/>
      <c r="N285" s="52" t="str">
        <f t="shared" si="353"/>
        <v/>
      </c>
      <c r="O285" s="399"/>
      <c r="P285" s="52" t="str">
        <f t="shared" si="335"/>
        <v/>
      </c>
      <c r="Q285" s="399"/>
      <c r="R285" s="52" t="str">
        <f t="shared" si="336"/>
        <v/>
      </c>
      <c r="S285" s="399"/>
      <c r="T285" s="52" t="str">
        <f t="shared" si="337"/>
        <v/>
      </c>
      <c r="U285" s="399"/>
      <c r="V285" s="52" t="str">
        <f t="shared" si="338"/>
        <v/>
      </c>
      <c r="W285" s="399"/>
      <c r="Z285" s="407"/>
      <c r="AA285" s="99" t="str">
        <f>IF(AB285=0,"",_xlfn.CONCAT(VLOOKUP(AB285,Starter!A:C,2,0)))</f>
        <v/>
      </c>
      <c r="AB285" s="82"/>
      <c r="AC285" s="133"/>
      <c r="AD285" s="100"/>
      <c r="AE285" s="133"/>
      <c r="AF285" s="100"/>
      <c r="AG285" s="133"/>
      <c r="AH285" s="100"/>
      <c r="AI285" s="133"/>
      <c r="AJ285" s="100"/>
      <c r="AK285" s="133"/>
      <c r="AL285" s="100"/>
      <c r="AM285" s="133"/>
      <c r="AN285" s="100"/>
      <c r="AO285" s="133"/>
      <c r="AP285" s="100"/>
      <c r="AQ285" s="133"/>
      <c r="AR285" s="100"/>
      <c r="AS285" s="133"/>
      <c r="AT285" s="100"/>
      <c r="AU285" s="97">
        <f t="shared" si="339"/>
        <v>0</v>
      </c>
      <c r="AV285" s="98"/>
      <c r="AW285" s="83"/>
      <c r="AX285" s="84"/>
      <c r="AZ285" s="47"/>
      <c r="BA285" s="149"/>
      <c r="BB285" s="150"/>
      <c r="BC285" s="151"/>
      <c r="BD285" s="154">
        <f t="shared" si="354"/>
        <v>0</v>
      </c>
      <c r="BE285" s="150">
        <f t="shared" si="355"/>
        <v>0</v>
      </c>
      <c r="BF285" s="152">
        <f t="shared" si="356"/>
        <v>0</v>
      </c>
      <c r="BG285" s="152">
        <f t="shared" si="357"/>
        <v>0</v>
      </c>
      <c r="BH285" s="152" t="str">
        <f t="shared" si="340"/>
        <v/>
      </c>
      <c r="BI285" s="152" t="str">
        <f t="shared" si="341"/>
        <v/>
      </c>
      <c r="BJ285" s="152" t="str">
        <f t="shared" si="342"/>
        <v/>
      </c>
      <c r="BK285" s="152" t="str">
        <f t="shared" si="343"/>
        <v/>
      </c>
      <c r="BL285" s="152" t="str">
        <f t="shared" si="344"/>
        <v/>
      </c>
      <c r="BM285" s="152" t="str">
        <f t="shared" si="345"/>
        <v/>
      </c>
      <c r="BN285" s="152" t="str">
        <f t="shared" si="346"/>
        <v/>
      </c>
      <c r="BO285" s="152" t="str">
        <f t="shared" si="347"/>
        <v/>
      </c>
      <c r="BP285" s="152" t="str">
        <f t="shared" si="348"/>
        <v/>
      </c>
      <c r="BQ285" s="153"/>
      <c r="BR285" s="151"/>
      <c r="BS285" s="152">
        <f t="shared" si="358"/>
        <v>0</v>
      </c>
      <c r="BT285" s="152">
        <f t="shared" si="359"/>
        <v>0</v>
      </c>
      <c r="BU285" s="152" t="str">
        <f t="shared" si="360"/>
        <v>Donaubowler Regensburg 1</v>
      </c>
      <c r="BV285" s="151">
        <f t="shared" si="361"/>
        <v>2</v>
      </c>
      <c r="BW285" s="152">
        <f t="shared" si="362"/>
        <v>0</v>
      </c>
      <c r="BX285" s="152">
        <f>IF(COUNTIF(BH285:BP285,"&gt;0")&lt;Spielorte!$A$23,0,BE285/Spielorte!$A$23)</f>
        <v>0</v>
      </c>
      <c r="BY285" s="152">
        <f t="shared" si="363"/>
        <v>0</v>
      </c>
      <c r="BZ285" s="151">
        <f t="shared" si="349"/>
        <v>0</v>
      </c>
    </row>
    <row r="286" spans="1:78" ht="17.100000000000001" customHeight="1" x14ac:dyDescent="0.25">
      <c r="A286" s="413" t="s">
        <v>11</v>
      </c>
      <c r="B286" s="56" t="str">
        <f>IF(AA286=0,"",AA286)</f>
        <v>Hürdler Marco</v>
      </c>
      <c r="C286" s="57">
        <f t="shared" si="351"/>
        <v>25271</v>
      </c>
      <c r="D286" s="58">
        <f t="shared" si="352"/>
        <v>169</v>
      </c>
      <c r="E286" s="397">
        <f>IF(AD286="","",AD286)</f>
        <v>1</v>
      </c>
      <c r="F286" s="58">
        <f t="shared" si="331"/>
        <v>174</v>
      </c>
      <c r="G286" s="397">
        <f>IF(AF286="","",AF286)</f>
        <v>1</v>
      </c>
      <c r="H286" s="58">
        <f t="shared" si="332"/>
        <v>168</v>
      </c>
      <c r="I286" s="397">
        <f>IF(AH286="","",AH286)</f>
        <v>0</v>
      </c>
      <c r="J286" s="58" t="str">
        <f t="shared" si="333"/>
        <v/>
      </c>
      <c r="K286" s="397">
        <f>IF(AJ286="","",AJ286)</f>
        <v>0</v>
      </c>
      <c r="L286" s="58">
        <f t="shared" si="334"/>
        <v>219</v>
      </c>
      <c r="M286" s="397">
        <f>IF(AL286="","",AL286)</f>
        <v>1</v>
      </c>
      <c r="N286" s="58">
        <f t="shared" si="353"/>
        <v>200</v>
      </c>
      <c r="O286" s="397">
        <f>IF(AN286="","",AN286)</f>
        <v>1</v>
      </c>
      <c r="P286" s="58">
        <f t="shared" si="335"/>
        <v>178</v>
      </c>
      <c r="Q286" s="397">
        <f>IF(AP286="","",AP286)</f>
        <v>1</v>
      </c>
      <c r="R286" s="58">
        <f t="shared" si="336"/>
        <v>266</v>
      </c>
      <c r="S286" s="397">
        <f>IF(AR286="","",AR286)</f>
        <v>1</v>
      </c>
      <c r="T286" s="58">
        <f t="shared" si="337"/>
        <v>172</v>
      </c>
      <c r="U286" s="397">
        <f>IF(AT286="","",AT286)</f>
        <v>0</v>
      </c>
      <c r="V286" s="58">
        <f t="shared" si="338"/>
        <v>1546</v>
      </c>
      <c r="W286" s="397">
        <f>IF(AV286="","",AV286)</f>
        <v>6</v>
      </c>
      <c r="Z286" s="405" t="s">
        <v>11</v>
      </c>
      <c r="AA286" s="90" t="str">
        <f>IF(AB286=0,"",_xlfn.CONCAT(VLOOKUP(AB286,Starter!A:C,2,0)))</f>
        <v>Hürdler Marco</v>
      </c>
      <c r="AB286" s="81">
        <v>25271</v>
      </c>
      <c r="AC286" s="132">
        <v>169</v>
      </c>
      <c r="AD286" s="91">
        <f>IF(SUM(AC286:AC288)+AC298=0,0,IF(SUM(ABS(AC286),ABS(AC287),ABS(AC288))=AC298,0.5,IF(SUM(ABS(AC286),ABS(AC287),ABS(AC288))&gt;AC298,1,0)))</f>
        <v>1</v>
      </c>
      <c r="AE286" s="132">
        <v>174</v>
      </c>
      <c r="AF286" s="91">
        <f>IF(SUM(AE286:AE288)+AE298=0,0,IF(SUM(ABS(AE286),ABS(AE287),ABS(AE288))=AE298,0.5,IF(SUM(ABS(AE286),ABS(AE287),ABS(AE288))&gt;AE298,1,0)))</f>
        <v>1</v>
      </c>
      <c r="AG286" s="132">
        <v>168</v>
      </c>
      <c r="AH286" s="91">
        <f>IF(SUM(AG286:AG288)+AG298=0,0,IF(SUM(ABS(AG286),ABS(AG287),ABS(AG288))=AG298,0.5,IF(SUM(ABS(AG286),ABS(AG287),ABS(AG288))&gt;AG298,1,0)))</f>
        <v>0</v>
      </c>
      <c r="AI286" s="132"/>
      <c r="AJ286" s="91">
        <f>IF(SUM(AI286:AI288)+AI298=0,0,IF(SUM(ABS(AI286),ABS(AI287),ABS(AI288))=AI298,0.5,IF(SUM(ABS(AI286),ABS(AI287),ABS(AI288))&gt;AI298,1,0)))</f>
        <v>0</v>
      </c>
      <c r="AK286" s="132">
        <v>219</v>
      </c>
      <c r="AL286" s="91">
        <f>IF(SUM(AK286:AK288)+AK298=0,0,IF(SUM(ABS(AK286),ABS(AK287),ABS(AK288))=AK298,0.5,IF(SUM(ABS(AK286),ABS(AK287),ABS(AK288))&gt;AK298,1,0)))</f>
        <v>1</v>
      </c>
      <c r="AM286" s="132">
        <v>200</v>
      </c>
      <c r="AN286" s="91">
        <f>IF(SUM(AM286:AM288)+AM298=0,0,IF(SUM(ABS(AM286),ABS(AM287),ABS(AM288))=AM298,0.5,IF(SUM(ABS(AM286),ABS(AM287),ABS(AM288))&gt;AM298,1,0)))</f>
        <v>1</v>
      </c>
      <c r="AO286" s="132">
        <v>178</v>
      </c>
      <c r="AP286" s="91">
        <f>IF(SUM(AO286:AO288)+AO298=0,0,IF(SUM(ABS(AO286),ABS(AO287),ABS(AO288))=AO298,0.5,IF(SUM(ABS(AO286),ABS(AO287),ABS(AO288))&gt;AO298,1,0)))</f>
        <v>1</v>
      </c>
      <c r="AQ286" s="132">
        <v>266</v>
      </c>
      <c r="AR286" s="91">
        <f>IF(SUM(AQ286:AQ288)+AQ298=0,0,IF(SUM(ABS(AQ286),ABS(AQ287),ABS(AQ288))=AQ298,0.5,IF(SUM(ABS(AQ286),ABS(AQ287),ABS(AQ288))&gt;AQ298,1,0)))</f>
        <v>1</v>
      </c>
      <c r="AS286" s="132">
        <v>172</v>
      </c>
      <c r="AT286" s="91">
        <f>IF(SUM(AS286:AS288)+AS298=0,0,IF(SUM(ABS(AS286),ABS(AS287),ABS(AS288))=AS298,0.5,IF(SUM(ABS(AS286),ABS(AS287),ABS(AS288))&gt;AS298,1,0)))</f>
        <v>0</v>
      </c>
      <c r="AU286" s="92">
        <f t="shared" si="339"/>
        <v>1546</v>
      </c>
      <c r="AV286" s="93">
        <f>SUM(AD286+AF286+AH286+AJ286+AL286+AN286+AP286+AR286+AT286)</f>
        <v>6</v>
      </c>
      <c r="AW286" s="83"/>
      <c r="AX286" s="84"/>
      <c r="AZ286" s="47"/>
      <c r="BA286" s="149"/>
      <c r="BB286" s="150"/>
      <c r="BC286" s="151"/>
      <c r="BD286" s="154">
        <f t="shared" si="354"/>
        <v>25271</v>
      </c>
      <c r="BE286" s="150">
        <f t="shared" si="355"/>
        <v>1546</v>
      </c>
      <c r="BF286" s="152">
        <f t="shared" si="356"/>
        <v>8</v>
      </c>
      <c r="BG286" s="152">
        <f t="shared" si="357"/>
        <v>8</v>
      </c>
      <c r="BH286" s="152">
        <f t="shared" si="340"/>
        <v>169</v>
      </c>
      <c r="BI286" s="152">
        <f t="shared" si="341"/>
        <v>174</v>
      </c>
      <c r="BJ286" s="152">
        <f t="shared" si="342"/>
        <v>168</v>
      </c>
      <c r="BK286" s="152" t="str">
        <f t="shared" si="343"/>
        <v/>
      </c>
      <c r="BL286" s="152">
        <f t="shared" si="344"/>
        <v>219</v>
      </c>
      <c r="BM286" s="152">
        <f t="shared" si="345"/>
        <v>200</v>
      </c>
      <c r="BN286" s="152">
        <f t="shared" si="346"/>
        <v>178</v>
      </c>
      <c r="BO286" s="152">
        <f t="shared" si="347"/>
        <v>266</v>
      </c>
      <c r="BP286" s="152">
        <f t="shared" si="348"/>
        <v>172</v>
      </c>
      <c r="BQ286" s="153"/>
      <c r="BR286" s="151"/>
      <c r="BS286" s="152">
        <f t="shared" si="358"/>
        <v>266</v>
      </c>
      <c r="BT286" s="152">
        <f t="shared" si="359"/>
        <v>266.00000028599999</v>
      </c>
      <c r="BU286" s="152" t="str">
        <f t="shared" si="360"/>
        <v>Donaubowler Regensburg 1</v>
      </c>
      <c r="BV286" s="151">
        <f t="shared" si="361"/>
        <v>1</v>
      </c>
      <c r="BW286" s="152">
        <f t="shared" si="362"/>
        <v>1546</v>
      </c>
      <c r="BX286" s="152">
        <f>IF(COUNTIF(BH286:BP286,"&gt;0")&lt;Spielorte!$A$23,0,BE286/Spielorte!$A$23)</f>
        <v>0</v>
      </c>
      <c r="BY286" s="152">
        <f t="shared" si="363"/>
        <v>0</v>
      </c>
      <c r="BZ286" s="151">
        <f t="shared" si="349"/>
        <v>0</v>
      </c>
    </row>
    <row r="287" spans="1:78" ht="17.100000000000001" customHeight="1" x14ac:dyDescent="0.25">
      <c r="A287" s="414"/>
      <c r="B287" s="59" t="str">
        <f>IF(AA287=0,"",AA287)</f>
        <v>Obermeier Kurt</v>
      </c>
      <c r="C287" s="60">
        <f t="shared" si="351"/>
        <v>7831</v>
      </c>
      <c r="D287" s="61" t="str">
        <f t="shared" si="352"/>
        <v/>
      </c>
      <c r="E287" s="398"/>
      <c r="F287" s="61" t="str">
        <f t="shared" si="331"/>
        <v/>
      </c>
      <c r="G287" s="398"/>
      <c r="H287" s="61" t="str">
        <f t="shared" si="332"/>
        <v/>
      </c>
      <c r="I287" s="398"/>
      <c r="J287" s="61">
        <f t="shared" si="333"/>
        <v>169</v>
      </c>
      <c r="K287" s="398"/>
      <c r="L287" s="61" t="str">
        <f t="shared" si="334"/>
        <v/>
      </c>
      <c r="M287" s="398"/>
      <c r="N287" s="61" t="str">
        <f t="shared" si="353"/>
        <v/>
      </c>
      <c r="O287" s="398"/>
      <c r="P287" s="61" t="str">
        <f t="shared" si="335"/>
        <v/>
      </c>
      <c r="Q287" s="398"/>
      <c r="R287" s="61" t="str">
        <f t="shared" si="336"/>
        <v/>
      </c>
      <c r="S287" s="398"/>
      <c r="T287" s="61" t="str">
        <f t="shared" si="337"/>
        <v/>
      </c>
      <c r="U287" s="398"/>
      <c r="V287" s="61">
        <f t="shared" si="338"/>
        <v>169</v>
      </c>
      <c r="W287" s="398"/>
      <c r="Z287" s="406"/>
      <c r="AA287" s="90" t="str">
        <f>IF(AB287=0,"",_xlfn.CONCAT(VLOOKUP(AB287,Starter!A:C,2,0)))</f>
        <v>Obermeier Kurt</v>
      </c>
      <c r="AB287" s="80">
        <v>7831</v>
      </c>
      <c r="AC287" s="130"/>
      <c r="AD287" s="94"/>
      <c r="AE287" s="130"/>
      <c r="AF287" s="94"/>
      <c r="AG287" s="130"/>
      <c r="AH287" s="94"/>
      <c r="AI287" s="130">
        <v>169</v>
      </c>
      <c r="AJ287" s="94"/>
      <c r="AK287" s="130"/>
      <c r="AL287" s="94"/>
      <c r="AM287" s="130"/>
      <c r="AN287" s="94"/>
      <c r="AO287" s="130"/>
      <c r="AP287" s="94"/>
      <c r="AQ287" s="130"/>
      <c r="AR287" s="94"/>
      <c r="AS287" s="130"/>
      <c r="AT287" s="94"/>
      <c r="AU287" s="95">
        <f t="shared" si="339"/>
        <v>169</v>
      </c>
      <c r="AV287" s="96"/>
      <c r="AW287" s="83"/>
      <c r="AX287" s="84"/>
      <c r="AZ287" s="47"/>
      <c r="BA287" s="149"/>
      <c r="BB287" s="150"/>
      <c r="BC287" s="151"/>
      <c r="BD287" s="154">
        <f t="shared" si="354"/>
        <v>7831</v>
      </c>
      <c r="BE287" s="150">
        <f t="shared" si="355"/>
        <v>169</v>
      </c>
      <c r="BF287" s="152">
        <f t="shared" si="356"/>
        <v>1</v>
      </c>
      <c r="BG287" s="152">
        <f t="shared" si="357"/>
        <v>1</v>
      </c>
      <c r="BH287" s="152" t="str">
        <f t="shared" si="340"/>
        <v/>
      </c>
      <c r="BI287" s="152" t="str">
        <f t="shared" si="341"/>
        <v/>
      </c>
      <c r="BJ287" s="152" t="str">
        <f t="shared" si="342"/>
        <v/>
      </c>
      <c r="BK287" s="152">
        <f t="shared" si="343"/>
        <v>169</v>
      </c>
      <c r="BL287" s="152" t="str">
        <f t="shared" si="344"/>
        <v/>
      </c>
      <c r="BM287" s="152" t="str">
        <f t="shared" si="345"/>
        <v/>
      </c>
      <c r="BN287" s="152" t="str">
        <f t="shared" si="346"/>
        <v/>
      </c>
      <c r="BO287" s="152" t="str">
        <f t="shared" si="347"/>
        <v/>
      </c>
      <c r="BP287" s="152" t="str">
        <f t="shared" si="348"/>
        <v/>
      </c>
      <c r="BQ287" s="153"/>
      <c r="BR287" s="151"/>
      <c r="BS287" s="152">
        <f t="shared" si="358"/>
        <v>169</v>
      </c>
      <c r="BT287" s="152">
        <f t="shared" si="359"/>
        <v>0</v>
      </c>
      <c r="BU287" s="152" t="str">
        <f t="shared" si="360"/>
        <v>Donaubowler Regensburg 1</v>
      </c>
      <c r="BV287" s="151">
        <f t="shared" si="361"/>
        <v>2</v>
      </c>
      <c r="BW287" s="152">
        <f t="shared" si="362"/>
        <v>169</v>
      </c>
      <c r="BX287" s="152">
        <f>IF(COUNTIF(BH287:BP287,"&gt;0")&lt;Spielorte!$A$23,0,BE287/Spielorte!$A$23)</f>
        <v>0</v>
      </c>
      <c r="BY287" s="152">
        <f t="shared" si="363"/>
        <v>0</v>
      </c>
      <c r="BZ287" s="151">
        <f t="shared" si="349"/>
        <v>0</v>
      </c>
    </row>
    <row r="288" spans="1:78" ht="17.100000000000001" customHeight="1" thickBot="1" x14ac:dyDescent="0.3">
      <c r="A288" s="415"/>
      <c r="B288" s="62" t="str">
        <f>IF(AA288=0,"",AA288)</f>
        <v/>
      </c>
      <c r="C288" s="63" t="str">
        <f t="shared" si="351"/>
        <v/>
      </c>
      <c r="D288" s="52" t="str">
        <f t="shared" si="352"/>
        <v/>
      </c>
      <c r="E288" s="399"/>
      <c r="F288" s="52" t="str">
        <f t="shared" si="331"/>
        <v/>
      </c>
      <c r="G288" s="399"/>
      <c r="H288" s="52" t="str">
        <f t="shared" si="332"/>
        <v/>
      </c>
      <c r="I288" s="399"/>
      <c r="J288" s="52" t="str">
        <f t="shared" si="333"/>
        <v/>
      </c>
      <c r="K288" s="399"/>
      <c r="L288" s="52" t="str">
        <f t="shared" si="334"/>
        <v/>
      </c>
      <c r="M288" s="399"/>
      <c r="N288" s="52" t="str">
        <f t="shared" si="353"/>
        <v/>
      </c>
      <c r="O288" s="399"/>
      <c r="P288" s="52" t="str">
        <f t="shared" si="335"/>
        <v/>
      </c>
      <c r="Q288" s="399"/>
      <c r="R288" s="52" t="str">
        <f t="shared" si="336"/>
        <v/>
      </c>
      <c r="S288" s="399"/>
      <c r="T288" s="52" t="str">
        <f t="shared" si="337"/>
        <v/>
      </c>
      <c r="U288" s="399"/>
      <c r="V288" s="52" t="str">
        <f t="shared" si="338"/>
        <v/>
      </c>
      <c r="W288" s="399"/>
      <c r="Z288" s="407"/>
      <c r="AA288" s="90" t="str">
        <f>IF(AB288=0,"",_xlfn.CONCAT(VLOOKUP(AB288,Starter!A:C,2,0)))</f>
        <v/>
      </c>
      <c r="AB288" s="82"/>
      <c r="AC288" s="133"/>
      <c r="AD288" s="100"/>
      <c r="AE288" s="133"/>
      <c r="AF288" s="100"/>
      <c r="AG288" s="133"/>
      <c r="AH288" s="100"/>
      <c r="AI288" s="133"/>
      <c r="AJ288" s="100"/>
      <c r="AK288" s="133"/>
      <c r="AL288" s="100"/>
      <c r="AM288" s="133"/>
      <c r="AN288" s="100"/>
      <c r="AO288" s="133"/>
      <c r="AP288" s="100"/>
      <c r="AQ288" s="133"/>
      <c r="AR288" s="100"/>
      <c r="AS288" s="133"/>
      <c r="AT288" s="100"/>
      <c r="AU288" s="97">
        <f t="shared" si="339"/>
        <v>0</v>
      </c>
      <c r="AV288" s="98"/>
      <c r="AW288" s="83"/>
      <c r="AX288" s="84"/>
      <c r="AZ288" s="47"/>
      <c r="BA288" s="149"/>
      <c r="BB288" s="150"/>
      <c r="BC288" s="151"/>
      <c r="BD288" s="154">
        <f t="shared" si="354"/>
        <v>0</v>
      </c>
      <c r="BE288" s="150">
        <f t="shared" si="355"/>
        <v>0</v>
      </c>
      <c r="BF288" s="152">
        <f t="shared" si="356"/>
        <v>0</v>
      </c>
      <c r="BG288" s="152">
        <f t="shared" si="357"/>
        <v>0</v>
      </c>
      <c r="BH288" s="152" t="str">
        <f t="shared" si="340"/>
        <v/>
      </c>
      <c r="BI288" s="152" t="str">
        <f t="shared" si="341"/>
        <v/>
      </c>
      <c r="BJ288" s="152" t="str">
        <f t="shared" si="342"/>
        <v/>
      </c>
      <c r="BK288" s="152" t="str">
        <f t="shared" si="343"/>
        <v/>
      </c>
      <c r="BL288" s="152" t="str">
        <f t="shared" si="344"/>
        <v/>
      </c>
      <c r="BM288" s="152" t="str">
        <f t="shared" si="345"/>
        <v/>
      </c>
      <c r="BN288" s="152" t="str">
        <f t="shared" si="346"/>
        <v/>
      </c>
      <c r="BO288" s="152" t="str">
        <f t="shared" si="347"/>
        <v/>
      </c>
      <c r="BP288" s="152" t="str">
        <f t="shared" si="348"/>
        <v/>
      </c>
      <c r="BQ288" s="153"/>
      <c r="BR288" s="151"/>
      <c r="BS288" s="152">
        <f t="shared" si="358"/>
        <v>0</v>
      </c>
      <c r="BT288" s="152">
        <f t="shared" si="359"/>
        <v>0</v>
      </c>
      <c r="BU288" s="152" t="str">
        <f t="shared" si="360"/>
        <v>Donaubowler Regensburg 1</v>
      </c>
      <c r="BV288" s="151">
        <f t="shared" si="361"/>
        <v>2</v>
      </c>
      <c r="BW288" s="152">
        <f t="shared" si="362"/>
        <v>0</v>
      </c>
      <c r="BX288" s="152">
        <f>IF(COUNTIF(BH288:BP288,"&gt;0")&lt;Spielorte!$A$23,0,BE288/Spielorte!$A$23)</f>
        <v>0</v>
      </c>
      <c r="BY288" s="152">
        <f t="shared" si="363"/>
        <v>0</v>
      </c>
      <c r="BZ288" s="151">
        <f t="shared" si="349"/>
        <v>0</v>
      </c>
    </row>
    <row r="289" spans="2:78" ht="27.75" customHeight="1" thickBot="1" x14ac:dyDescent="0.3">
      <c r="B289" s="64" t="str">
        <f>IF(AA289=0,"",AA289)</f>
        <v>Gesamt</v>
      </c>
      <c r="C289" s="65" t="str">
        <f t="shared" si="351"/>
        <v/>
      </c>
      <c r="D289" s="66">
        <f t="shared" si="352"/>
        <v>726</v>
      </c>
      <c r="E289" s="67">
        <f>IF(AD289="","",AD289)</f>
        <v>3</v>
      </c>
      <c r="F289" s="66">
        <f t="shared" si="331"/>
        <v>666</v>
      </c>
      <c r="G289" s="67">
        <f>IF(AF289="","",AF289)</f>
        <v>0</v>
      </c>
      <c r="H289" s="66">
        <f t="shared" si="332"/>
        <v>773</v>
      </c>
      <c r="I289" s="67">
        <f>IF(AH289="","",AH289)</f>
        <v>3</v>
      </c>
      <c r="J289" s="66">
        <f t="shared" si="333"/>
        <v>720</v>
      </c>
      <c r="K289" s="67">
        <f>IF(AJ289="","",AJ289)</f>
        <v>3</v>
      </c>
      <c r="L289" s="66">
        <f t="shared" si="334"/>
        <v>720</v>
      </c>
      <c r="M289" s="67">
        <f>IF(AL289="","",AL289)</f>
        <v>0</v>
      </c>
      <c r="N289" s="66">
        <f t="shared" si="353"/>
        <v>786</v>
      </c>
      <c r="O289" s="67">
        <f>IF(AN289="","",AN289)</f>
        <v>3</v>
      </c>
      <c r="P289" s="66">
        <f t="shared" si="335"/>
        <v>681</v>
      </c>
      <c r="Q289" s="67">
        <f>IF(AP289="","",AP289)</f>
        <v>0</v>
      </c>
      <c r="R289" s="66">
        <f t="shared" si="336"/>
        <v>798</v>
      </c>
      <c r="S289" s="67">
        <f>IF(AR289="","",AR289)</f>
        <v>3</v>
      </c>
      <c r="T289" s="66">
        <f t="shared" si="337"/>
        <v>669</v>
      </c>
      <c r="U289" s="67">
        <f>IF(AT289="","",AT289)</f>
        <v>0</v>
      </c>
      <c r="V289" s="66">
        <f t="shared" si="338"/>
        <v>6539</v>
      </c>
      <c r="W289" s="67">
        <f>IF(AV289="","",AV289)</f>
        <v>15</v>
      </c>
      <c r="AA289" s="64" t="s">
        <v>960</v>
      </c>
      <c r="AB289" s="101"/>
      <c r="AC289" s="148">
        <f>ABS(SUM(AC277:AC279))+ABS(SUM(AC280:AC282))+ABS(SUM(AC283:AC285))+ABS(SUM(AC286:AC288))</f>
        <v>726</v>
      </c>
      <c r="AD289" s="102">
        <f>IF(AC289+AC299=0,0,IF(AC289=AC299,1.5,IF(AC289&gt;AC299,3,0)))</f>
        <v>3</v>
      </c>
      <c r="AE289" s="148">
        <f>ABS(SUM(AE277:AE279))+ABS(SUM(AE280:AE282))+ABS(SUM(AE283:AE285))+ABS(SUM(AE286:AE288))</f>
        <v>666</v>
      </c>
      <c r="AF289" s="102">
        <f>IF(AE289+AE299=0,0,IF(AE289=AE299,1.5,IF(AE289&gt;AE299,3,0)))</f>
        <v>0</v>
      </c>
      <c r="AG289" s="148">
        <f>ABS(SUM(AG277:AG279))+ABS(SUM(AG280:AG282))+ABS(SUM(AG283:AG285))+ABS(SUM(AG286:AG288))</f>
        <v>773</v>
      </c>
      <c r="AH289" s="102">
        <f>IF(AG289+AG299=0,0,IF(AG289=AG299,1.5,IF(AG289&gt;AG299,3,0)))</f>
        <v>3</v>
      </c>
      <c r="AI289" s="148">
        <f>ABS(SUM(AI277:AI279))+ABS(SUM(AI280:AI282))+ABS(SUM(AI283:AI285))+ABS(SUM(AI286:AI288))</f>
        <v>720</v>
      </c>
      <c r="AJ289" s="102">
        <f>IF(AI289+AI299=0,0,IF(AI289=AI299,1.5,IF(AI289&gt;AI299,3,0)))</f>
        <v>3</v>
      </c>
      <c r="AK289" s="148">
        <f>ABS(SUM(AK277:AK279))+ABS(SUM(AK280:AK282))+ABS(SUM(AK283:AK285))+ABS(SUM(AK286:AK288))</f>
        <v>720</v>
      </c>
      <c r="AL289" s="102">
        <f>IF(AK289+AK299=0,0,IF(AK289=AK299,1.5,IF(AK289&gt;AK299,3,0)))</f>
        <v>0</v>
      </c>
      <c r="AM289" s="148">
        <f>ABS(SUM(AM277:AM279))+ABS(SUM(AM280:AM282))+ABS(SUM(AM283:AM285))+ABS(SUM(AM286:AM288))</f>
        <v>786</v>
      </c>
      <c r="AN289" s="102">
        <f>IF(AM289+AM299=0,0,IF(AM289=AM299,1.5,IF(AM289&gt;AM299,3,0)))</f>
        <v>3</v>
      </c>
      <c r="AO289" s="148">
        <f>ABS(SUM(AO277:AO279))+ABS(SUM(AO280:AO282))+ABS(SUM(AO283:AO285))+ABS(SUM(AO286:AO288))</f>
        <v>681</v>
      </c>
      <c r="AP289" s="102">
        <f>IF(AO289+AO299=0,0,IF(AO289=AO299,1.5,IF(AO289&gt;AO299,3,0)))</f>
        <v>0</v>
      </c>
      <c r="AQ289" s="148">
        <f>ABS(SUM(AQ277:AQ279))+ABS(SUM(AQ280:AQ282))+ABS(SUM(AQ283:AQ285))+ABS(SUM(AQ286:AQ288))</f>
        <v>798</v>
      </c>
      <c r="AR289" s="102">
        <f>IF(AQ289+AQ299=0,0,IF(AQ289=AQ299,1.5,IF(AQ289&gt;AQ299,3,0)))</f>
        <v>3</v>
      </c>
      <c r="AS289" s="148">
        <f>ABS(SUM(AS277:AS279))+ABS(SUM(AS280:AS282))+ABS(SUM(AS283:AS285))+ABS(SUM(AS286:AS288))</f>
        <v>669</v>
      </c>
      <c r="AT289" s="102">
        <f>IF(AS289+AS299=0,0,IF(AS289=AS299,1.5,IF(AS289&gt;AS299,3,0)))</f>
        <v>0</v>
      </c>
      <c r="AU289" s="103">
        <f>SUM(AC289+AE289+AG289+AI289+AK289+AM289+AO289+AQ289+AS289)</f>
        <v>6539</v>
      </c>
      <c r="AV289" s="104">
        <f>SUM(AD289+AF289+AH289+AJ289+AL289+AN289+AP289+AR289+AT289)</f>
        <v>15</v>
      </c>
      <c r="AW289" s="83"/>
      <c r="AX289" s="84"/>
      <c r="BA289" s="149"/>
      <c r="BB289" s="150"/>
      <c r="BC289" s="151"/>
      <c r="BQ289" s="153"/>
      <c r="BR289" s="151"/>
      <c r="BV289" s="151"/>
      <c r="BZ289" s="151"/>
    </row>
    <row r="290" spans="2:78" ht="24" customHeight="1" thickBot="1" x14ac:dyDescent="0.3">
      <c r="B290" s="68" t="str">
        <f>IF(AA290=0,"",AA290)</f>
        <v>Gesamt - Punkte</v>
      </c>
      <c r="C290" s="69" t="str">
        <f t="shared" si="351"/>
        <v/>
      </c>
      <c r="D290" s="69" t="str">
        <f t="shared" si="352"/>
        <v/>
      </c>
      <c r="E290" s="70">
        <f>IF(AD290="","",AD290)</f>
        <v>6</v>
      </c>
      <c r="F290" s="69" t="str">
        <f t="shared" si="331"/>
        <v/>
      </c>
      <c r="G290" s="70">
        <f>IF(AF290="","",AF290)</f>
        <v>2</v>
      </c>
      <c r="H290" s="69" t="str">
        <f t="shared" si="332"/>
        <v/>
      </c>
      <c r="I290" s="70">
        <f>IF(AH290="","",AH290)</f>
        <v>5.5</v>
      </c>
      <c r="J290" s="69" t="str">
        <f t="shared" si="333"/>
        <v/>
      </c>
      <c r="K290" s="70">
        <f>IF(AJ290="","",AJ290)</f>
        <v>6</v>
      </c>
      <c r="L290" s="69" t="str">
        <f t="shared" si="334"/>
        <v/>
      </c>
      <c r="M290" s="70">
        <f>IF(AL290="","",AL290)</f>
        <v>2</v>
      </c>
      <c r="N290" s="69" t="str">
        <f t="shared" si="353"/>
        <v/>
      </c>
      <c r="O290" s="70">
        <f>IF(AN290="","",AN290)</f>
        <v>7</v>
      </c>
      <c r="P290" s="69" t="str">
        <f t="shared" si="335"/>
        <v/>
      </c>
      <c r="Q290" s="70">
        <f>IF(AP290="","",AP290)</f>
        <v>1</v>
      </c>
      <c r="R290" s="69" t="str">
        <f t="shared" si="336"/>
        <v/>
      </c>
      <c r="S290" s="70">
        <f>IF(AR290="","",AR290)</f>
        <v>5</v>
      </c>
      <c r="T290" s="69" t="str">
        <f t="shared" si="337"/>
        <v/>
      </c>
      <c r="U290" s="70">
        <f>IF(AT290="","",AT290)</f>
        <v>1</v>
      </c>
      <c r="V290" s="69" t="str">
        <f t="shared" si="338"/>
        <v/>
      </c>
      <c r="W290" s="70">
        <f>IF(AV290="","",AV290)</f>
        <v>35.5</v>
      </c>
      <c r="AA290" s="68" t="s">
        <v>975</v>
      </c>
      <c r="AB290" s="69"/>
      <c r="AC290" s="69"/>
      <c r="AD290" s="105">
        <f>SUM(AD277:AD289)</f>
        <v>6</v>
      </c>
      <c r="AE290" s="69"/>
      <c r="AF290" s="105">
        <f>SUM(AF277:AF289)</f>
        <v>2</v>
      </c>
      <c r="AG290" s="69"/>
      <c r="AH290" s="105">
        <f>SUM(AH277:AH289)</f>
        <v>5.5</v>
      </c>
      <c r="AI290" s="69"/>
      <c r="AJ290" s="105">
        <f>SUM(AJ277:AJ289)</f>
        <v>6</v>
      </c>
      <c r="AK290" s="69"/>
      <c r="AL290" s="105">
        <f>SUM(AL277:AL289)</f>
        <v>2</v>
      </c>
      <c r="AM290" s="69"/>
      <c r="AN290" s="105">
        <f>SUM(AN277:AN289)</f>
        <v>7</v>
      </c>
      <c r="AO290" s="69"/>
      <c r="AP290" s="105">
        <f>SUM(AP277:AP289)</f>
        <v>1</v>
      </c>
      <c r="AQ290" s="69"/>
      <c r="AR290" s="105">
        <f>SUM(AR277:AR289)</f>
        <v>5</v>
      </c>
      <c r="AS290" s="69"/>
      <c r="AT290" s="105">
        <f>SUM(AT277:AT289)</f>
        <v>1</v>
      </c>
      <c r="AU290" s="69"/>
      <c r="AV290" s="106">
        <f>SUM(AV277:AV289)</f>
        <v>35.5</v>
      </c>
      <c r="AW290" s="83"/>
      <c r="AX290" s="84"/>
      <c r="BA290" s="149">
        <f>+AV290</f>
        <v>35.5</v>
      </c>
      <c r="BB290" s="150">
        <f>+AU289</f>
        <v>6539</v>
      </c>
      <c r="BC290" s="151">
        <f>+AA272</f>
        <v>10</v>
      </c>
      <c r="BF290" s="152">
        <f>SUM(BF271:BF289)</f>
        <v>36</v>
      </c>
      <c r="BQ290" s="149">
        <f>+BB290/1000000+BA290</f>
        <v>35.506538999999997</v>
      </c>
      <c r="BR290" s="151">
        <f>RANK(BQ290,BQ:BQ)</f>
        <v>3</v>
      </c>
      <c r="BV290" s="151"/>
      <c r="BZ290" s="151"/>
    </row>
    <row r="291" spans="2:78" ht="11.25" customHeight="1" x14ac:dyDescent="0.25">
      <c r="B291" s="69"/>
      <c r="C291" s="69"/>
      <c r="D291" s="69"/>
      <c r="E291" s="1"/>
      <c r="F291" s="69"/>
      <c r="G291" s="1"/>
      <c r="H291" s="69"/>
      <c r="I291" s="1"/>
      <c r="J291" s="69"/>
      <c r="K291" s="1"/>
      <c r="L291" s="69"/>
      <c r="M291" s="1"/>
      <c r="N291" s="69"/>
      <c r="O291" s="1"/>
      <c r="P291" s="69"/>
      <c r="Q291" s="1"/>
      <c r="R291" s="69"/>
      <c r="S291" s="1"/>
      <c r="T291" s="69"/>
      <c r="U291" s="1"/>
      <c r="V291" s="69"/>
      <c r="W291" s="1"/>
      <c r="AA291" s="69"/>
      <c r="AB291" s="69"/>
      <c r="AC291" s="69"/>
      <c r="AD291" s="1"/>
      <c r="AE291" s="69"/>
      <c r="AF291" s="1"/>
      <c r="AG291" s="69"/>
      <c r="AH291" s="1"/>
      <c r="AI291" s="69"/>
      <c r="AJ291" s="1"/>
      <c r="AK291" s="69"/>
      <c r="AL291" s="1"/>
      <c r="AM291" s="69"/>
      <c r="AN291" s="1"/>
      <c r="AO291" s="69"/>
      <c r="AP291" s="1"/>
      <c r="AQ291" s="69"/>
      <c r="AR291" s="1"/>
      <c r="AS291" s="69"/>
      <c r="AT291" s="1"/>
      <c r="AU291" s="69"/>
      <c r="AV291" s="1"/>
      <c r="AW291" s="83"/>
      <c r="AX291" s="84"/>
      <c r="BA291" s="149"/>
      <c r="BB291" s="150"/>
      <c r="BC291" s="151"/>
      <c r="BQ291" s="153"/>
      <c r="BR291" s="151"/>
      <c r="BV291" s="151"/>
      <c r="BZ291" s="151"/>
    </row>
    <row r="292" spans="2:78" ht="12.75" customHeight="1" x14ac:dyDescent="0.25">
      <c r="B292" s="71" t="str">
        <f t="shared" ref="B292:B299" si="364">IF(AA292=0,"",AA292)</f>
        <v>Gegner-Nr.:</v>
      </c>
      <c r="C292" s="72" t="str">
        <f t="shared" ref="C292:C299" si="365">IF(AB292=0,"",AB292)</f>
        <v>&gt;&gt;&gt;&gt;</v>
      </c>
      <c r="D292" s="396">
        <f t="shared" ref="D292:M294" si="366">IF(AC292=0,"",AC292)</f>
        <v>8</v>
      </c>
      <c r="E292" s="396" t="str">
        <f t="shared" si="366"/>
        <v/>
      </c>
      <c r="F292" s="396">
        <f t="shared" si="366"/>
        <v>3</v>
      </c>
      <c r="G292" s="396" t="str">
        <f t="shared" si="366"/>
        <v/>
      </c>
      <c r="H292" s="396">
        <f t="shared" si="366"/>
        <v>7</v>
      </c>
      <c r="I292" s="396" t="str">
        <f t="shared" si="366"/>
        <v/>
      </c>
      <c r="J292" s="396">
        <f t="shared" si="366"/>
        <v>4</v>
      </c>
      <c r="K292" s="396" t="str">
        <f t="shared" si="366"/>
        <v/>
      </c>
      <c r="L292" s="396">
        <f t="shared" si="366"/>
        <v>1</v>
      </c>
      <c r="M292" s="396" t="str">
        <f t="shared" si="366"/>
        <v/>
      </c>
      <c r="N292" s="396">
        <f t="shared" ref="N292:U294" si="367">IF(AM292=0,"",AM292)</f>
        <v>9</v>
      </c>
      <c r="O292" s="396" t="str">
        <f t="shared" si="367"/>
        <v/>
      </c>
      <c r="P292" s="396">
        <f t="shared" si="367"/>
        <v>2</v>
      </c>
      <c r="Q292" s="396" t="str">
        <f t="shared" si="367"/>
        <v/>
      </c>
      <c r="R292" s="396">
        <f t="shared" si="367"/>
        <v>5</v>
      </c>
      <c r="S292" s="396" t="str">
        <f t="shared" si="367"/>
        <v/>
      </c>
      <c r="T292" s="396">
        <f t="shared" si="367"/>
        <v>6</v>
      </c>
      <c r="U292" s="396" t="str">
        <f t="shared" si="367"/>
        <v/>
      </c>
      <c r="V292" s="412"/>
      <c r="W292" s="412"/>
      <c r="AA292" s="71" t="s">
        <v>958</v>
      </c>
      <c r="AB292" s="72" t="s">
        <v>959</v>
      </c>
      <c r="AC292" s="418">
        <f>VLOOKUP($AA272,Schlüssel!$A$5:$K$14,3)</f>
        <v>8</v>
      </c>
      <c r="AD292" s="419"/>
      <c r="AE292" s="418">
        <f>VLOOKUP($AA272,Schlüssel!$A$5:$K$14,4)</f>
        <v>3</v>
      </c>
      <c r="AF292" s="419"/>
      <c r="AG292" s="418">
        <f>VLOOKUP($AA272,Schlüssel!$A$5:$K$14,5)</f>
        <v>7</v>
      </c>
      <c r="AH292" s="419"/>
      <c r="AI292" s="418">
        <f>VLOOKUP($AA272,Schlüssel!$A$5:$K$14,6)</f>
        <v>4</v>
      </c>
      <c r="AJ292" s="419"/>
      <c r="AK292" s="418">
        <f>VLOOKUP($AA272,Schlüssel!$A$5:$K$14,7)</f>
        <v>1</v>
      </c>
      <c r="AL292" s="419"/>
      <c r="AM292" s="418">
        <f>VLOOKUP($AA272,Schlüssel!$A$5:$K$14,8)</f>
        <v>9</v>
      </c>
      <c r="AN292" s="419"/>
      <c r="AO292" s="418">
        <f>VLOOKUP($AA272,Schlüssel!$A$5:$K$14,9)</f>
        <v>2</v>
      </c>
      <c r="AP292" s="419"/>
      <c r="AQ292" s="418">
        <f>VLOOKUP($AA272,Schlüssel!$A$5:$K$14,10)</f>
        <v>5</v>
      </c>
      <c r="AR292" s="419"/>
      <c r="AS292" s="418">
        <f>VLOOKUP($AA272,Schlüssel!$A$5:$K$14,11)</f>
        <v>6</v>
      </c>
      <c r="AT292" s="419"/>
      <c r="AU292" s="107"/>
      <c r="AV292" s="107"/>
      <c r="AW292" s="83"/>
      <c r="AX292" s="84"/>
      <c r="BA292" s="149"/>
      <c r="BB292" s="150"/>
      <c r="BC292" s="151"/>
      <c r="BQ292" s="153"/>
      <c r="BR292" s="151"/>
      <c r="BV292" s="151"/>
      <c r="BZ292" s="151"/>
    </row>
    <row r="293" spans="2:78" ht="28.5" customHeight="1" x14ac:dyDescent="0.25">
      <c r="B293" s="73" t="str">
        <f t="shared" si="364"/>
        <v/>
      </c>
      <c r="C293" s="69" t="str">
        <f t="shared" si="365"/>
        <v/>
      </c>
      <c r="D293" s="409" t="str">
        <f t="shared" si="366"/>
        <v>Schanzer Ingolstadt 1</v>
      </c>
      <c r="E293" s="410" t="str">
        <f t="shared" si="366"/>
        <v/>
      </c>
      <c r="F293" s="409" t="str">
        <f t="shared" si="366"/>
        <v>SG DJK Rimpar 1</v>
      </c>
      <c r="G293" s="410" t="str">
        <f t="shared" si="366"/>
        <v/>
      </c>
      <c r="H293" s="409" t="str">
        <f t="shared" si="366"/>
        <v>Bowlinghaus Bamberg 1</v>
      </c>
      <c r="I293" s="410" t="str">
        <f t="shared" si="366"/>
        <v/>
      </c>
      <c r="J293" s="409" t="str">
        <f t="shared" si="366"/>
        <v>SG Rottendorf 1</v>
      </c>
      <c r="K293" s="410" t="str">
        <f t="shared" si="366"/>
        <v/>
      </c>
      <c r="L293" s="409" t="str">
        <f t="shared" si="366"/>
        <v>BC Comet Nürnberg</v>
      </c>
      <c r="M293" s="410" t="str">
        <f t="shared" si="366"/>
        <v/>
      </c>
      <c r="N293" s="409" t="str">
        <f t="shared" si="367"/>
        <v>Werdenfels 1</v>
      </c>
      <c r="O293" s="410" t="str">
        <f t="shared" si="367"/>
        <v/>
      </c>
      <c r="P293" s="409" t="str">
        <f t="shared" si="367"/>
        <v>BK München 3</v>
      </c>
      <c r="Q293" s="410" t="str">
        <f t="shared" si="367"/>
        <v/>
      </c>
      <c r="R293" s="409" t="str">
        <f t="shared" si="367"/>
        <v>BC EMAX Unterföhring 2</v>
      </c>
      <c r="S293" s="410" t="str">
        <f t="shared" si="367"/>
        <v/>
      </c>
      <c r="T293" s="409" t="str">
        <f t="shared" si="367"/>
        <v>Bajuwaren München 1</v>
      </c>
      <c r="U293" s="410" t="str">
        <f t="shared" si="367"/>
        <v/>
      </c>
      <c r="V293" s="411"/>
      <c r="W293" s="411"/>
      <c r="AA293" s="73"/>
      <c r="AB293" s="69"/>
      <c r="AC293" s="409" t="str">
        <f>VLOOKUP(AC292,Schlüssel!$A$5:$K$14,2)</f>
        <v>Schanzer Ingolstadt 1</v>
      </c>
      <c r="AD293" s="410"/>
      <c r="AE293" s="409" t="str">
        <f>VLOOKUP(AE292,Schlüssel!$A$5:$K$14,2)</f>
        <v>SG DJK Rimpar 1</v>
      </c>
      <c r="AF293" s="410"/>
      <c r="AG293" s="409" t="str">
        <f>VLOOKUP(AG292,Schlüssel!$A$5:$K$14,2)</f>
        <v>Bowlinghaus Bamberg 1</v>
      </c>
      <c r="AH293" s="410"/>
      <c r="AI293" s="409" t="str">
        <f>VLOOKUP(AI292,Schlüssel!$A$5:$K$14,2)</f>
        <v>SG Rottendorf 1</v>
      </c>
      <c r="AJ293" s="410"/>
      <c r="AK293" s="409" t="str">
        <f>VLOOKUP(AK292,Schlüssel!$A$5:$K$14,2)</f>
        <v>BC Comet Nürnberg</v>
      </c>
      <c r="AL293" s="410"/>
      <c r="AM293" s="409" t="str">
        <f>VLOOKUP(AM292,Schlüssel!$A$5:$K$14,2)</f>
        <v>Werdenfels 1</v>
      </c>
      <c r="AN293" s="410"/>
      <c r="AO293" s="409" t="str">
        <f>VLOOKUP(AO292,Schlüssel!$A$5:$K$14,2)</f>
        <v>BK München 3</v>
      </c>
      <c r="AP293" s="410"/>
      <c r="AQ293" s="409" t="str">
        <f>VLOOKUP(AQ292,Schlüssel!$A$5:$K$14,2)</f>
        <v>BC EMAX Unterföhring 2</v>
      </c>
      <c r="AR293" s="410"/>
      <c r="AS293" s="409" t="str">
        <f>VLOOKUP(AS292,Schlüssel!$A$5:$K$14,2)</f>
        <v>Bajuwaren München 1</v>
      </c>
      <c r="AT293" s="410"/>
      <c r="AU293" s="108"/>
      <c r="AV293" s="108"/>
      <c r="AW293" s="83"/>
      <c r="AX293" s="84"/>
      <c r="BA293" s="149"/>
      <c r="BB293" s="150"/>
      <c r="BC293" s="151"/>
      <c r="BQ293" s="153"/>
      <c r="BR293" s="151"/>
      <c r="BV293" s="151"/>
      <c r="BZ293" s="151"/>
    </row>
    <row r="294" spans="2:78" ht="12" customHeight="1" x14ac:dyDescent="0.25">
      <c r="B294" s="73" t="str">
        <f t="shared" si="364"/>
        <v/>
      </c>
      <c r="C294" s="69" t="str">
        <f t="shared" si="365"/>
        <v/>
      </c>
      <c r="D294" s="395" t="str">
        <f t="shared" si="366"/>
        <v/>
      </c>
      <c r="E294" s="395" t="str">
        <f t="shared" si="366"/>
        <v/>
      </c>
      <c r="F294" s="395" t="str">
        <f t="shared" si="366"/>
        <v/>
      </c>
      <c r="G294" s="395" t="str">
        <f t="shared" si="366"/>
        <v/>
      </c>
      <c r="H294" s="395" t="str">
        <f t="shared" si="366"/>
        <v/>
      </c>
      <c r="I294" s="395" t="str">
        <f t="shared" si="366"/>
        <v/>
      </c>
      <c r="J294" s="395" t="str">
        <f t="shared" si="366"/>
        <v/>
      </c>
      <c r="K294" s="395" t="str">
        <f t="shared" si="366"/>
        <v/>
      </c>
      <c r="L294" s="395" t="str">
        <f t="shared" si="366"/>
        <v/>
      </c>
      <c r="M294" s="395" t="str">
        <f t="shared" si="366"/>
        <v/>
      </c>
      <c r="N294" s="395" t="str">
        <f t="shared" si="367"/>
        <v/>
      </c>
      <c r="O294" s="395" t="str">
        <f t="shared" si="367"/>
        <v/>
      </c>
      <c r="P294" s="395" t="str">
        <f t="shared" si="367"/>
        <v/>
      </c>
      <c r="Q294" s="395" t="str">
        <f t="shared" si="367"/>
        <v/>
      </c>
      <c r="R294" s="395" t="str">
        <f t="shared" si="367"/>
        <v/>
      </c>
      <c r="S294" s="395" t="str">
        <f t="shared" si="367"/>
        <v/>
      </c>
      <c r="T294" s="395" t="str">
        <f t="shared" si="367"/>
        <v/>
      </c>
      <c r="U294" s="408" t="str">
        <f t="shared" si="367"/>
        <v/>
      </c>
      <c r="V294" s="301"/>
      <c r="W294" s="301"/>
      <c r="AA294" s="73"/>
      <c r="AB294" s="69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78"/>
      <c r="AV294" s="78"/>
      <c r="AW294" s="83"/>
      <c r="AX294" s="84"/>
      <c r="BA294" s="149"/>
      <c r="BB294" s="150"/>
      <c r="BC294" s="151"/>
      <c r="BQ294" s="153"/>
      <c r="BR294" s="151"/>
      <c r="BV294" s="151"/>
      <c r="BZ294" s="151"/>
    </row>
    <row r="295" spans="2:78" ht="15.9" customHeight="1" x14ac:dyDescent="0.25">
      <c r="B295" s="391" t="str">
        <f t="shared" si="364"/>
        <v>Spieler 1</v>
      </c>
      <c r="C295" s="392" t="str">
        <f t="shared" si="365"/>
        <v/>
      </c>
      <c r="D295" s="393">
        <f>IF(AC295=301,"",AC295)</f>
        <v>195</v>
      </c>
      <c r="E295" s="393" t="str">
        <f>IF(AD295=0,"",AD295)</f>
        <v/>
      </c>
      <c r="F295" s="393">
        <f>IF(AE295=301,"",AE295)</f>
        <v>190</v>
      </c>
      <c r="G295" s="393" t="str">
        <f>IF(AF295=0,"",AF295)</f>
        <v/>
      </c>
      <c r="H295" s="393">
        <f>IF(AG295=301,"",AG295)</f>
        <v>214</v>
      </c>
      <c r="I295" s="393" t="str">
        <f>IF(AH295=0,"",AH295)</f>
        <v/>
      </c>
      <c r="J295" s="393">
        <f>IF(AI295=301,"",AI295)</f>
        <v>204</v>
      </c>
      <c r="K295" s="393" t="str">
        <f>IF(AJ295=0,"",AJ295)</f>
        <v/>
      </c>
      <c r="L295" s="393">
        <f>IF(AK295=301,"",AK295)</f>
        <v>208</v>
      </c>
      <c r="M295" s="393" t="str">
        <f>IF(AL295=0,"",AL295)</f>
        <v/>
      </c>
      <c r="N295" s="393">
        <f>IF(AM295=301,"",AM295)</f>
        <v>164</v>
      </c>
      <c r="O295" s="393" t="str">
        <f>IF(AN295=0,"",AN295)</f>
        <v/>
      </c>
      <c r="P295" s="393">
        <f>IF(AO295=301,"",AO295)</f>
        <v>236</v>
      </c>
      <c r="Q295" s="393" t="str">
        <f>IF(AP295=0,"",AP295)</f>
        <v/>
      </c>
      <c r="R295" s="393">
        <f>IF(AQ295=301,"",AQ295)</f>
        <v>202</v>
      </c>
      <c r="S295" s="393" t="str">
        <f>IF(AR295=0,"",AR295)</f>
        <v/>
      </c>
      <c r="T295" s="393">
        <f>IF(AS295=301,"",AS295)</f>
        <v>208</v>
      </c>
      <c r="U295" s="393" t="str">
        <f>IF(AT295=0,"",AT295)</f>
        <v/>
      </c>
      <c r="V295" s="404"/>
      <c r="W295" s="404"/>
      <c r="AA295" s="74" t="s">
        <v>0</v>
      </c>
      <c r="AB295" s="75"/>
      <c r="AC295" s="420">
        <f>ABS(INDEX(AC:AC,MATCH(AC292,$AA:$AA,0)+5)+INDEX(AC:AC,MATCH(AC292,$AA:$AA,0)+6)+INDEX(AC:AC,MATCH(AC292,$AA:$AA,0)+7))</f>
        <v>195</v>
      </c>
      <c r="AD295" s="421"/>
      <c r="AE295" s="420">
        <f>ABS(INDEX(AE:AE,MATCH(AE292,$AA:$AA,0)+5)+INDEX(AE:AE,MATCH(AE292,$AA:$AA,0)+6)+INDEX(AE:AE,MATCH(AE292,$AA:$AA,0)+7))</f>
        <v>190</v>
      </c>
      <c r="AF295" s="421"/>
      <c r="AG295" s="420">
        <f>ABS(INDEX(AG:AG,MATCH(AG292,$AA:$AA,0)+5)+INDEX(AG:AG,MATCH(AG292,$AA:$AA,0)+6)+INDEX(AG:AG,MATCH(AG292,$AA:$AA,0)+7))</f>
        <v>214</v>
      </c>
      <c r="AH295" s="421"/>
      <c r="AI295" s="420">
        <f>ABS(INDEX(AI:AI,MATCH(AI292,$AA:$AA,0)+5)+INDEX(AI:AI,MATCH(AI292,$AA:$AA,0)+6)+INDEX(AI:AI,MATCH(AI292,$AA:$AA,0)+7))</f>
        <v>204</v>
      </c>
      <c r="AJ295" s="421"/>
      <c r="AK295" s="420">
        <f>ABS(INDEX(AK:AK,MATCH(AK292,$AA:$AA,0)+5)+INDEX(AK:AK,MATCH(AK292,$AA:$AA,0)+6)+INDEX(AK:AK,MATCH(AK292,$AA:$AA,0)+7))</f>
        <v>208</v>
      </c>
      <c r="AL295" s="421"/>
      <c r="AM295" s="420">
        <f>ABS(INDEX(AM:AM,MATCH(AM292,$AA:$AA,0)+5)+INDEX(AM:AM,MATCH(AM292,$AA:$AA,0)+6)+INDEX(AM:AM,MATCH(AM292,$AA:$AA,0)+7))</f>
        <v>164</v>
      </c>
      <c r="AN295" s="421"/>
      <c r="AO295" s="420">
        <f>ABS(INDEX(AO:AO,MATCH(AO292,$AA:$AA,0)+5)+INDEX(AO:AO,MATCH(AO292,$AA:$AA,0)+6)+INDEX(AO:AO,MATCH(AO292,$AA:$AA,0)+7))</f>
        <v>236</v>
      </c>
      <c r="AP295" s="421"/>
      <c r="AQ295" s="420">
        <f>ABS(INDEX(AQ:AQ,MATCH(AQ292,$AA:$AA,0)+5)+INDEX(AQ:AQ,MATCH(AQ292,$AA:$AA,0)+6)+INDEX(AQ:AQ,MATCH(AQ292,$AA:$AA,0)+7))</f>
        <v>202</v>
      </c>
      <c r="AR295" s="421"/>
      <c r="AS295" s="420">
        <f>ABS(INDEX(AS:AS,MATCH(AS292,$AA:$AA,0)+5)+INDEX(AS:AS,MATCH(AS292,$AA:$AA,0)+6)+INDEX(AS:AS,MATCH(AS292,$AA:$AA,0)+7))</f>
        <v>208</v>
      </c>
      <c r="AT295" s="421"/>
      <c r="AU295" s="1"/>
      <c r="AV295" s="1"/>
      <c r="AW295" s="83"/>
      <c r="AX295" s="84"/>
      <c r="BA295" s="149"/>
      <c r="BB295" s="150"/>
      <c r="BC295" s="151"/>
      <c r="BQ295" s="153"/>
      <c r="BR295" s="151"/>
      <c r="BV295" s="151"/>
      <c r="BZ295" s="151"/>
    </row>
    <row r="296" spans="2:78" ht="15.9" customHeight="1" x14ac:dyDescent="0.25">
      <c r="B296" s="391" t="str">
        <f t="shared" si="364"/>
        <v>Spieler 2</v>
      </c>
      <c r="C296" s="392" t="str">
        <f t="shared" si="365"/>
        <v/>
      </c>
      <c r="D296" s="393">
        <f>IF(AC296=301,"",AC296)</f>
        <v>179</v>
      </c>
      <c r="E296" s="393" t="str">
        <f>IF(AD296=0,"",AD296)</f>
        <v/>
      </c>
      <c r="F296" s="393">
        <f>IF(AE296=301,"",AE296)</f>
        <v>155</v>
      </c>
      <c r="G296" s="393" t="str">
        <f>IF(AF296=0,"",AF296)</f>
        <v/>
      </c>
      <c r="H296" s="393">
        <f>IF(AG296=301,"",AG296)</f>
        <v>190</v>
      </c>
      <c r="I296" s="393" t="str">
        <f>IF(AH296=0,"",AH296)</f>
        <v/>
      </c>
      <c r="J296" s="393">
        <f>IF(AI296=301,"",AI296)</f>
        <v>133</v>
      </c>
      <c r="K296" s="393" t="str">
        <f>IF(AJ296=0,"",AJ296)</f>
        <v/>
      </c>
      <c r="L296" s="393">
        <f>IF(AK296=301,"",AK296)</f>
        <v>175</v>
      </c>
      <c r="M296" s="393" t="str">
        <f>IF(AL296=0,"",AL296)</f>
        <v/>
      </c>
      <c r="N296" s="393">
        <f>IF(AM296=301,"",AM296)</f>
        <v>146</v>
      </c>
      <c r="O296" s="393" t="str">
        <f>IF(AN296=0,"",AN296)</f>
        <v/>
      </c>
      <c r="P296" s="393">
        <f>IF(AO296=301,"",AO296)</f>
        <v>176</v>
      </c>
      <c r="Q296" s="393" t="str">
        <f>IF(AP296=0,"",AP296)</f>
        <v/>
      </c>
      <c r="R296" s="393">
        <f>IF(AQ296=301,"",AQ296)</f>
        <v>169</v>
      </c>
      <c r="S296" s="393" t="str">
        <f>IF(AR296=0,"",AR296)</f>
        <v/>
      </c>
      <c r="T296" s="393">
        <f>IF(AS296=301,"",AS296)</f>
        <v>159</v>
      </c>
      <c r="U296" s="393" t="str">
        <f>IF(AT296=0,"",AT296)</f>
        <v/>
      </c>
      <c r="V296" s="404"/>
      <c r="W296" s="404"/>
      <c r="AA296" s="74" t="s">
        <v>2</v>
      </c>
      <c r="AB296" s="75"/>
      <c r="AC296" s="422">
        <f>ABS(INDEX(AC:AC,MATCH(AC292,$AA:$AA,0)+8)+INDEX(AC:AC,MATCH(AC292,$AA:$AA,0)+9)+INDEX(AC:AC,MATCH(AC292,$AA:$AA,0)+10))</f>
        <v>179</v>
      </c>
      <c r="AD296" s="423"/>
      <c r="AE296" s="422">
        <f>ABS(INDEX(AE:AE,MATCH(AE292,$AA:$AA,0)+8)+INDEX(AE:AE,MATCH(AE292,$AA:$AA,0)+9)+INDEX(AE:AE,MATCH(AE292,$AA:$AA,0)+10))</f>
        <v>155</v>
      </c>
      <c r="AF296" s="423"/>
      <c r="AG296" s="422">
        <f>ABS(INDEX(AG:AG,MATCH(AG292,$AA:$AA,0)+8)+INDEX(AG:AG,MATCH(AG292,$AA:$AA,0)+9)+INDEX(AG:AG,MATCH(AG292,$AA:$AA,0)+10))</f>
        <v>190</v>
      </c>
      <c r="AH296" s="423"/>
      <c r="AI296" s="422">
        <f>ABS(INDEX(AI:AI,MATCH(AI292,$AA:$AA,0)+8)+INDEX(AI:AI,MATCH(AI292,$AA:$AA,0)+9)+INDEX(AI:AI,MATCH(AI292,$AA:$AA,0)+10))</f>
        <v>133</v>
      </c>
      <c r="AJ296" s="423"/>
      <c r="AK296" s="422">
        <f>ABS(INDEX(AK:AK,MATCH(AK292,$AA:$AA,0)+8)+INDEX(AK:AK,MATCH(AK292,$AA:$AA,0)+9)+INDEX(AK:AK,MATCH(AK292,$AA:$AA,0)+10))</f>
        <v>175</v>
      </c>
      <c r="AL296" s="423"/>
      <c r="AM296" s="422">
        <f>ABS(INDEX(AM:AM,MATCH(AM292,$AA:$AA,0)+8)+INDEX(AM:AM,MATCH(AM292,$AA:$AA,0)+9)+INDEX(AM:AM,MATCH(AM292,$AA:$AA,0)+10))</f>
        <v>146</v>
      </c>
      <c r="AN296" s="423"/>
      <c r="AO296" s="422">
        <f>ABS(INDEX(AO:AO,MATCH(AO292,$AA:$AA,0)+8)+INDEX(AO:AO,MATCH(AO292,$AA:$AA,0)+9)+INDEX(AO:AO,MATCH(AO292,$AA:$AA,0)+10))</f>
        <v>176</v>
      </c>
      <c r="AP296" s="423"/>
      <c r="AQ296" s="422">
        <f>ABS(INDEX(AQ:AQ,MATCH(AQ292,$AA:$AA,0)+8)+INDEX(AQ:AQ,MATCH(AQ292,$AA:$AA,0)+9)+INDEX(AQ:AQ,MATCH(AQ292,$AA:$AA,0)+10))</f>
        <v>169</v>
      </c>
      <c r="AR296" s="423"/>
      <c r="AS296" s="422">
        <f>ABS(INDEX(AS:AS,MATCH(AS292,$AA:$AA,0)+8)+INDEX(AS:AS,MATCH(AS292,$AA:$AA,0)+9)+INDEX(AS:AS,MATCH(AS292,$AA:$AA,0)+10))</f>
        <v>159</v>
      </c>
      <c r="AT296" s="423"/>
      <c r="AU296" s="1"/>
      <c r="AV296" s="1"/>
      <c r="AW296" s="83"/>
      <c r="AX296" s="84"/>
      <c r="BA296" s="149"/>
      <c r="BB296" s="150"/>
      <c r="BC296" s="151"/>
      <c r="BQ296" s="153"/>
      <c r="BR296" s="151"/>
      <c r="BV296" s="151"/>
      <c r="BZ296" s="151"/>
    </row>
    <row r="297" spans="2:78" ht="15.9" customHeight="1" x14ac:dyDescent="0.25">
      <c r="B297" s="391" t="str">
        <f t="shared" si="364"/>
        <v>Spieler 3</v>
      </c>
      <c r="C297" s="392" t="str">
        <f t="shared" si="365"/>
        <v/>
      </c>
      <c r="D297" s="393">
        <f>IF(AC297=301,"",AC297)</f>
        <v>105</v>
      </c>
      <c r="E297" s="393" t="str">
        <f>IF(AD297=0,"",AD297)</f>
        <v/>
      </c>
      <c r="F297" s="393">
        <f>IF(AE297=301,"",AE297)</f>
        <v>199</v>
      </c>
      <c r="G297" s="393" t="str">
        <f>IF(AF297=0,"",AF297)</f>
        <v/>
      </c>
      <c r="H297" s="393">
        <f>IF(AG297=301,"",AG297)</f>
        <v>144</v>
      </c>
      <c r="I297" s="393" t="str">
        <f>IF(AH297=0,"",AH297)</f>
        <v/>
      </c>
      <c r="J297" s="393">
        <f>IF(AI297=301,"",AI297)</f>
        <v>155</v>
      </c>
      <c r="K297" s="393" t="str">
        <f>IF(AJ297=0,"",AJ297)</f>
        <v/>
      </c>
      <c r="L297" s="393">
        <f>IF(AK297=301,"",AK297)</f>
        <v>191</v>
      </c>
      <c r="M297" s="393" t="str">
        <f>IF(AL297=0,"",AL297)</f>
        <v/>
      </c>
      <c r="N297" s="393">
        <f>IF(AM297=301,"",AM297)</f>
        <v>160</v>
      </c>
      <c r="O297" s="393" t="str">
        <f>IF(AN297=0,"",AN297)</f>
        <v/>
      </c>
      <c r="P297" s="393">
        <f>IF(AO297=301,"",AO297)</f>
        <v>194</v>
      </c>
      <c r="Q297" s="393" t="str">
        <f>IF(AP297=0,"",AP297)</f>
        <v/>
      </c>
      <c r="R297" s="393">
        <f>IF(AQ297=301,"",AQ297)</f>
        <v>212</v>
      </c>
      <c r="S297" s="393" t="str">
        <f>IF(AR297=0,"",AR297)</f>
        <v/>
      </c>
      <c r="T297" s="393">
        <f>IF(AS297=301,"",AS297)</f>
        <v>163</v>
      </c>
      <c r="U297" s="393" t="str">
        <f>IF(AT297=0,"",AT297)</f>
        <v/>
      </c>
      <c r="V297" s="404"/>
      <c r="W297" s="404"/>
      <c r="AA297" s="74" t="s">
        <v>3</v>
      </c>
      <c r="AB297" s="75"/>
      <c r="AC297" s="422">
        <f>ABS(INDEX(AC:AC,MATCH(AC292,$AA:$AA,0)+11)+INDEX(AC:AC,MATCH(AC292,$AA:$AA,0)+12)+INDEX(AC:AC,MATCH(AC292,$AA:$AA,0)+13))</f>
        <v>105</v>
      </c>
      <c r="AD297" s="423"/>
      <c r="AE297" s="422">
        <f>ABS(INDEX(AE:AE,MATCH(AE292,$AA:$AA,0)+11)+INDEX(AE:AE,MATCH(AE292,$AA:$AA,0)+12)+INDEX(AE:AE,MATCH(AE292,$AA:$AA,0)+13))</f>
        <v>199</v>
      </c>
      <c r="AF297" s="423"/>
      <c r="AG297" s="422">
        <f>ABS(INDEX(AG:AG,MATCH(AG292,$AA:$AA,0)+11)+INDEX(AG:AG,MATCH(AG292,$AA:$AA,0)+12)+INDEX(AG:AG,MATCH(AG292,$AA:$AA,0)+13))</f>
        <v>144</v>
      </c>
      <c r="AH297" s="423"/>
      <c r="AI297" s="422">
        <f>ABS(INDEX(AI:AI,MATCH(AI292,$AA:$AA,0)+11)+INDEX(AI:AI,MATCH(AI292,$AA:$AA,0)+12)+INDEX(AI:AI,MATCH(AI292,$AA:$AA,0)+13))</f>
        <v>155</v>
      </c>
      <c r="AJ297" s="423"/>
      <c r="AK297" s="422">
        <f>ABS(INDEX(AK:AK,MATCH(AK292,$AA:$AA,0)+11)+INDEX(AK:AK,MATCH(AK292,$AA:$AA,0)+12)+INDEX(AK:AK,MATCH(AK292,$AA:$AA,0)+13))</f>
        <v>191</v>
      </c>
      <c r="AL297" s="423"/>
      <c r="AM297" s="422">
        <f>ABS(INDEX(AM:AM,MATCH(AM292,$AA:$AA,0)+11)+INDEX(AM:AM,MATCH(AM292,$AA:$AA,0)+12)+INDEX(AM:AM,MATCH(AM292,$AA:$AA,0)+13))</f>
        <v>160</v>
      </c>
      <c r="AN297" s="423"/>
      <c r="AO297" s="422">
        <f>ABS(INDEX(AO:AO,MATCH(AO292,$AA:$AA,0)+11)+INDEX(AO:AO,MATCH(AO292,$AA:$AA,0)+12)+INDEX(AO:AO,MATCH(AO292,$AA:$AA,0)+13))</f>
        <v>194</v>
      </c>
      <c r="AP297" s="423"/>
      <c r="AQ297" s="422">
        <f>ABS(INDEX(AQ:AQ,MATCH(AQ292,$AA:$AA,0)+11)+INDEX(AQ:AQ,MATCH(AQ292,$AA:$AA,0)+12)+INDEX(AQ:AQ,MATCH(AQ292,$AA:$AA,0)+13))</f>
        <v>212</v>
      </c>
      <c r="AR297" s="423"/>
      <c r="AS297" s="422">
        <f>ABS(INDEX(AS:AS,MATCH(AS292,$AA:$AA,0)+11)+INDEX(AS:AS,MATCH(AS292,$AA:$AA,0)+12)+INDEX(AS:AS,MATCH(AS292,$AA:$AA,0)+13))</f>
        <v>163</v>
      </c>
      <c r="AT297" s="423"/>
      <c r="AU297" s="1"/>
      <c r="AV297" s="1"/>
      <c r="AW297" s="83"/>
      <c r="AX297" s="84"/>
      <c r="BA297" s="149"/>
      <c r="BB297" s="150"/>
      <c r="BC297" s="151"/>
      <c r="BQ297" s="153"/>
      <c r="BR297" s="151"/>
      <c r="BV297" s="151"/>
      <c r="BZ297" s="151"/>
    </row>
    <row r="298" spans="2:78" ht="15.9" customHeight="1" x14ac:dyDescent="0.25">
      <c r="B298" s="391" t="str">
        <f t="shared" si="364"/>
        <v>Spieler 4</v>
      </c>
      <c r="C298" s="392" t="str">
        <f t="shared" si="365"/>
        <v/>
      </c>
      <c r="D298" s="393">
        <f>IF(AC298=301,"",AC298)</f>
        <v>166</v>
      </c>
      <c r="E298" s="393" t="str">
        <f>IF(AD298=0,"",AD298)</f>
        <v/>
      </c>
      <c r="F298" s="393">
        <f>IF(AE298=301,"",AE298)</f>
        <v>158</v>
      </c>
      <c r="G298" s="393" t="str">
        <f>IF(AF298=0,"",AF298)</f>
        <v/>
      </c>
      <c r="H298" s="393">
        <f>IF(AG298=301,"",AG298)</f>
        <v>190</v>
      </c>
      <c r="I298" s="393" t="str">
        <f>IF(AH298=0,"",AH298)</f>
        <v/>
      </c>
      <c r="J298" s="393">
        <f>IF(AI298=301,"",AI298)</f>
        <v>186</v>
      </c>
      <c r="K298" s="393" t="str">
        <f>IF(AJ298=0,"",AJ298)</f>
        <v/>
      </c>
      <c r="L298" s="393">
        <f>IF(AK298=301,"",AK298)</f>
        <v>168</v>
      </c>
      <c r="M298" s="393" t="str">
        <f>IF(AL298=0,"",AL298)</f>
        <v/>
      </c>
      <c r="N298" s="393">
        <f>IF(AM298=301,"",AM298)</f>
        <v>179</v>
      </c>
      <c r="O298" s="393" t="str">
        <f>IF(AN298=0,"",AN298)</f>
        <v/>
      </c>
      <c r="P298" s="393">
        <f>IF(AO298=301,"",AO298)</f>
        <v>170</v>
      </c>
      <c r="Q298" s="393" t="str">
        <f>IF(AP298=0,"",AP298)</f>
        <v/>
      </c>
      <c r="R298" s="393">
        <f>IF(AQ298=301,"",AQ298)</f>
        <v>158</v>
      </c>
      <c r="S298" s="393" t="str">
        <f>IF(AR298=0,"",AR298)</f>
        <v/>
      </c>
      <c r="T298" s="393">
        <f>IF(AS298=301,"",AS298)</f>
        <v>180</v>
      </c>
      <c r="U298" s="393" t="str">
        <f>IF(AT298=0,"",AT298)</f>
        <v/>
      </c>
      <c r="V298" s="404"/>
      <c r="W298" s="404"/>
      <c r="AA298" s="74" t="s">
        <v>11</v>
      </c>
      <c r="AB298" s="75"/>
      <c r="AC298" s="422">
        <f>ABS(INDEX(AC:AC,MATCH(AC292,$AA:$AA,0)+14)+INDEX(AC:AC,MATCH(AC292,$AA:$AA,0)+15)+INDEX(AC:AC,MATCH(AC292,$AA:$AA,0)+16))</f>
        <v>166</v>
      </c>
      <c r="AD298" s="423"/>
      <c r="AE298" s="422">
        <f>ABS(INDEX(AE:AE,MATCH(AE292,$AA:$AA,0)+14)+INDEX(AE:AE,MATCH(AE292,$AA:$AA,0)+15)+INDEX(AE:AE,MATCH(AE292,$AA:$AA,0)+16))</f>
        <v>158</v>
      </c>
      <c r="AF298" s="423"/>
      <c r="AG298" s="422">
        <f>ABS(INDEX(AG:AG,MATCH(AG292,$AA:$AA,0)+14)+INDEX(AG:AG,MATCH(AG292,$AA:$AA,0)+15)+INDEX(AG:AG,MATCH(AG292,$AA:$AA,0)+16))</f>
        <v>190</v>
      </c>
      <c r="AH298" s="423"/>
      <c r="AI298" s="422">
        <f>ABS(INDEX(AI:AI,MATCH(AI292,$AA:$AA,0)+14)+INDEX(AI:AI,MATCH(AI292,$AA:$AA,0)+15)+INDEX(AI:AI,MATCH(AI292,$AA:$AA,0)+16))</f>
        <v>186</v>
      </c>
      <c r="AJ298" s="423"/>
      <c r="AK298" s="422">
        <f>ABS(INDEX(AK:AK,MATCH(AK292,$AA:$AA,0)+14)+INDEX(AK:AK,MATCH(AK292,$AA:$AA,0)+15)+INDEX(AK:AK,MATCH(AK292,$AA:$AA,0)+16))</f>
        <v>168</v>
      </c>
      <c r="AL298" s="423"/>
      <c r="AM298" s="422">
        <f>ABS(INDEX(AM:AM,MATCH(AM292,$AA:$AA,0)+14)+INDEX(AM:AM,MATCH(AM292,$AA:$AA,0)+15)+INDEX(AM:AM,MATCH(AM292,$AA:$AA,0)+16))</f>
        <v>179</v>
      </c>
      <c r="AN298" s="423"/>
      <c r="AO298" s="422">
        <f>ABS(INDEX(AO:AO,MATCH(AO292,$AA:$AA,0)+14)+INDEX(AO:AO,MATCH(AO292,$AA:$AA,0)+15)+INDEX(AO:AO,MATCH(AO292,$AA:$AA,0)+16))</f>
        <v>170</v>
      </c>
      <c r="AP298" s="423"/>
      <c r="AQ298" s="422">
        <f>ABS(INDEX(AQ:AQ,MATCH(AQ292,$AA:$AA,0)+14)+INDEX(AQ:AQ,MATCH(AQ292,$AA:$AA,0)+15)+INDEX(AQ:AQ,MATCH(AQ292,$AA:$AA,0)+16))</f>
        <v>158</v>
      </c>
      <c r="AR298" s="423"/>
      <c r="AS298" s="422">
        <f>ABS(INDEX(AS:AS,MATCH(AS292,$AA:$AA,0)+14)+INDEX(AS:AS,MATCH(AS292,$AA:$AA,0)+15)+INDEX(AS:AS,MATCH(AS292,$AA:$AA,0)+16))</f>
        <v>180</v>
      </c>
      <c r="AT298" s="423"/>
      <c r="AU298" s="1"/>
      <c r="AV298" s="1"/>
      <c r="AW298" s="83"/>
      <c r="AX298" s="84"/>
      <c r="BA298" s="149"/>
      <c r="BB298" s="150"/>
      <c r="BC298" s="151"/>
      <c r="BQ298" s="153"/>
      <c r="BR298" s="151"/>
      <c r="BV298" s="151"/>
      <c r="BZ298" s="151"/>
    </row>
    <row r="299" spans="2:78" ht="15.9" customHeight="1" x14ac:dyDescent="0.25">
      <c r="B299" s="388" t="str">
        <f t="shared" si="364"/>
        <v>Gesamt</v>
      </c>
      <c r="C299" s="389" t="str">
        <f t="shared" si="365"/>
        <v/>
      </c>
      <c r="D299" s="394">
        <f>IF(AC299=1505,"",AC299)</f>
        <v>645</v>
      </c>
      <c r="E299" s="394" t="str">
        <f>IF(AD299=0,"",AD299)</f>
        <v/>
      </c>
      <c r="F299" s="394">
        <f>IF(AE299=1505,"",AE299)</f>
        <v>702</v>
      </c>
      <c r="G299" s="394" t="str">
        <f>IF(AF299=0,"",AF299)</f>
        <v/>
      </c>
      <c r="H299" s="394">
        <f>IF(AG299=1505,"",AG299)</f>
        <v>738</v>
      </c>
      <c r="I299" s="394" t="str">
        <f>IF(AH299=0,"",AH299)</f>
        <v/>
      </c>
      <c r="J299" s="394">
        <f>IF(AI299=1505,"",AI299)</f>
        <v>678</v>
      </c>
      <c r="K299" s="394" t="str">
        <f>IF(AJ299=0,"",AJ299)</f>
        <v/>
      </c>
      <c r="L299" s="394">
        <f>IF(AK299=1505,"",AK299)</f>
        <v>742</v>
      </c>
      <c r="M299" s="394" t="str">
        <f>IF(AL299=0,"",AL299)</f>
        <v/>
      </c>
      <c r="N299" s="394">
        <f>IF(AM299=1505,"",AM299)</f>
        <v>649</v>
      </c>
      <c r="O299" s="394" t="str">
        <f>IF(AN299=0,"",AN299)</f>
        <v/>
      </c>
      <c r="P299" s="394">
        <f>IF(AO299=1505,"",AO299)</f>
        <v>776</v>
      </c>
      <c r="Q299" s="394" t="str">
        <f>IF(AP299=0,"",AP299)</f>
        <v/>
      </c>
      <c r="R299" s="394">
        <f>IF(AQ299=1505,"",AQ299)</f>
        <v>741</v>
      </c>
      <c r="S299" s="394" t="str">
        <f>IF(AR299=0,"",AR299)</f>
        <v/>
      </c>
      <c r="T299" s="394">
        <f>IF(AS299=1505,"",AS299)</f>
        <v>710</v>
      </c>
      <c r="U299" s="394" t="str">
        <f>IF(AT299=0,"",AT299)</f>
        <v/>
      </c>
      <c r="V299" s="290"/>
      <c r="W299" s="290"/>
      <c r="AA299" s="76" t="s">
        <v>960</v>
      </c>
      <c r="AB299" s="77"/>
      <c r="AC299" s="388">
        <f>SUM(AC295:AC298)</f>
        <v>645</v>
      </c>
      <c r="AD299" s="389"/>
      <c r="AE299" s="388">
        <f>SUM(AE295:AE298)</f>
        <v>702</v>
      </c>
      <c r="AF299" s="389"/>
      <c r="AG299" s="388">
        <f>SUM(AG295:AG298)</f>
        <v>738</v>
      </c>
      <c r="AH299" s="389"/>
      <c r="AI299" s="388">
        <f>SUM(AI295:AI298)</f>
        <v>678</v>
      </c>
      <c r="AJ299" s="389"/>
      <c r="AK299" s="388">
        <f>SUM(AK295:AK298)</f>
        <v>742</v>
      </c>
      <c r="AL299" s="389"/>
      <c r="AM299" s="388">
        <f>SUM(AM295:AM298)</f>
        <v>649</v>
      </c>
      <c r="AN299" s="389"/>
      <c r="AO299" s="388">
        <f>SUM(AO295:AO298)</f>
        <v>776</v>
      </c>
      <c r="AP299" s="389"/>
      <c r="AQ299" s="388">
        <f>SUM(AQ295:AQ298)</f>
        <v>741</v>
      </c>
      <c r="AR299" s="389"/>
      <c r="AS299" s="388">
        <f>SUM(AS295:AS298)</f>
        <v>710</v>
      </c>
      <c r="AT299" s="389"/>
      <c r="AU299" s="69"/>
      <c r="AV299" s="69"/>
      <c r="AW299" s="83"/>
      <c r="AX299" s="84"/>
      <c r="BA299" s="149"/>
      <c r="BB299" s="150"/>
      <c r="BC299" s="151"/>
      <c r="BQ299" s="153"/>
      <c r="BR299" s="151"/>
      <c r="BV299" s="151"/>
      <c r="BZ299" s="151"/>
    </row>
    <row r="300" spans="2:78" ht="10.5" customHeight="1" x14ac:dyDescent="0.25">
      <c r="B300" s="78"/>
      <c r="C300" s="6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AA300" s="78"/>
      <c r="AB300" s="69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83"/>
      <c r="AX300" s="84"/>
      <c r="BA300" s="149"/>
      <c r="BB300" s="150"/>
      <c r="BC300" s="151"/>
      <c r="BQ300" s="153"/>
      <c r="BR300" s="151"/>
      <c r="BV300" s="151"/>
      <c r="BZ300" s="151"/>
    </row>
  </sheetData>
  <sheetProtection algorithmName="SHA-512" hashValue="KMOw+1vrIMW3UYxtfPBNtqk4yCZ5bA8Y8NCQpO8Nns64smmV/405YR82H/eS8QJmTNJFAb04qyoBcb8fQLOydg==" saltValue="mUsgRsABaP/qoTKmb+Qbow==" spinCount="100000" sheet="1" formatCells="0" formatColumns="0" formatRows="0"/>
  <mergeCells count="2110">
    <mergeCell ref="AC298:AD298"/>
    <mergeCell ref="AE298:AF298"/>
    <mergeCell ref="AG298:AH298"/>
    <mergeCell ref="AI298:AJ298"/>
    <mergeCell ref="AK298:AL298"/>
    <mergeCell ref="AM298:AN298"/>
    <mergeCell ref="AO298:AP298"/>
    <mergeCell ref="AQ298:AR298"/>
    <mergeCell ref="AS298:AT298"/>
    <mergeCell ref="AC296:AD296"/>
    <mergeCell ref="AE296:AF296"/>
    <mergeCell ref="AC295:AD295"/>
    <mergeCell ref="AE295:AF295"/>
    <mergeCell ref="AG295:AH295"/>
    <mergeCell ref="AI295:AJ295"/>
    <mergeCell ref="AK295:AL295"/>
    <mergeCell ref="AM295:AN295"/>
    <mergeCell ref="AO295:AP295"/>
    <mergeCell ref="AQ295:AR295"/>
    <mergeCell ref="AS295:AT295"/>
    <mergeCell ref="AO296:AP296"/>
    <mergeCell ref="AQ296:AR296"/>
    <mergeCell ref="AS296:AT296"/>
    <mergeCell ref="AG296:AH296"/>
    <mergeCell ref="AI296:AJ296"/>
    <mergeCell ref="AK296:AL296"/>
    <mergeCell ref="AM296:AN296"/>
    <mergeCell ref="AM269:AN269"/>
    <mergeCell ref="AO269:AP269"/>
    <mergeCell ref="AQ269:AR269"/>
    <mergeCell ref="AS269:AT269"/>
    <mergeCell ref="AT271:AV271"/>
    <mergeCell ref="AC292:AD292"/>
    <mergeCell ref="AE292:AF292"/>
    <mergeCell ref="AG292:AH292"/>
    <mergeCell ref="AI292:AJ292"/>
    <mergeCell ref="AK292:AL292"/>
    <mergeCell ref="AM292:AN292"/>
    <mergeCell ref="AO292:AP292"/>
    <mergeCell ref="AQ292:AR292"/>
    <mergeCell ref="AS292:AT292"/>
    <mergeCell ref="AO299:AP299"/>
    <mergeCell ref="AQ299:AR299"/>
    <mergeCell ref="AS299:AT299"/>
    <mergeCell ref="AC299:AD299"/>
    <mergeCell ref="AE299:AF299"/>
    <mergeCell ref="AG299:AH299"/>
    <mergeCell ref="AI299:AJ299"/>
    <mergeCell ref="AK299:AL299"/>
    <mergeCell ref="AM299:AN299"/>
    <mergeCell ref="AC297:AD297"/>
    <mergeCell ref="AE297:AF297"/>
    <mergeCell ref="AG297:AH297"/>
    <mergeCell ref="AI297:AJ297"/>
    <mergeCell ref="AK297:AL297"/>
    <mergeCell ref="AM297:AN297"/>
    <mergeCell ref="AO297:AP297"/>
    <mergeCell ref="AQ297:AR297"/>
    <mergeCell ref="AS297:AT297"/>
    <mergeCell ref="AC293:AD293"/>
    <mergeCell ref="AE293:AF293"/>
    <mergeCell ref="AG293:AH293"/>
    <mergeCell ref="AI293:AJ293"/>
    <mergeCell ref="AK293:AL293"/>
    <mergeCell ref="AM293:AN293"/>
    <mergeCell ref="AO293:AP293"/>
    <mergeCell ref="AQ293:AR293"/>
    <mergeCell ref="AS293:AT293"/>
    <mergeCell ref="AC267:AD267"/>
    <mergeCell ref="AE267:AF267"/>
    <mergeCell ref="AG267:AH267"/>
    <mergeCell ref="AI267:AJ267"/>
    <mergeCell ref="AK267:AL267"/>
    <mergeCell ref="AM267:AN267"/>
    <mergeCell ref="AO267:AP267"/>
    <mergeCell ref="AQ267:AR267"/>
    <mergeCell ref="AS267:AT267"/>
    <mergeCell ref="AC268:AD268"/>
    <mergeCell ref="AE268:AF268"/>
    <mergeCell ref="AG268:AH268"/>
    <mergeCell ref="AI268:AJ268"/>
    <mergeCell ref="AK268:AL268"/>
    <mergeCell ref="AM268:AN268"/>
    <mergeCell ref="AO268:AP268"/>
    <mergeCell ref="AQ268:AR268"/>
    <mergeCell ref="AS268:AT268"/>
    <mergeCell ref="AC269:AD269"/>
    <mergeCell ref="AE269:AF269"/>
    <mergeCell ref="AG269:AH269"/>
    <mergeCell ref="AI269:AJ269"/>
    <mergeCell ref="AK269:AL269"/>
    <mergeCell ref="AC265:AD265"/>
    <mergeCell ref="AE265:AF265"/>
    <mergeCell ref="AG265:AH265"/>
    <mergeCell ref="AI265:AJ265"/>
    <mergeCell ref="AK265:AL265"/>
    <mergeCell ref="AM265:AN265"/>
    <mergeCell ref="AO265:AP265"/>
    <mergeCell ref="AQ265:AR265"/>
    <mergeCell ref="AS265:AT265"/>
    <mergeCell ref="AC266:AD266"/>
    <mergeCell ref="AE266:AF266"/>
    <mergeCell ref="AG266:AH266"/>
    <mergeCell ref="AI266:AJ266"/>
    <mergeCell ref="AK266:AL266"/>
    <mergeCell ref="AM266:AN266"/>
    <mergeCell ref="AO266:AP266"/>
    <mergeCell ref="AQ266:AR266"/>
    <mergeCell ref="AS266:AT266"/>
    <mergeCell ref="AT241:AV241"/>
    <mergeCell ref="AC262:AD262"/>
    <mergeCell ref="AE262:AF262"/>
    <mergeCell ref="AG262:AH262"/>
    <mergeCell ref="AI262:AJ262"/>
    <mergeCell ref="AK262:AL262"/>
    <mergeCell ref="AM262:AN262"/>
    <mergeCell ref="AO262:AP262"/>
    <mergeCell ref="AQ262:AR262"/>
    <mergeCell ref="AS262:AT262"/>
    <mergeCell ref="AC263:AD263"/>
    <mergeCell ref="AE263:AF263"/>
    <mergeCell ref="AG263:AH263"/>
    <mergeCell ref="AI263:AJ263"/>
    <mergeCell ref="AK263:AL263"/>
    <mergeCell ref="AM263:AN263"/>
    <mergeCell ref="AO263:AP263"/>
    <mergeCell ref="AQ263:AR263"/>
    <mergeCell ref="AS263:AT263"/>
    <mergeCell ref="AC238:AD238"/>
    <mergeCell ref="AE238:AF238"/>
    <mergeCell ref="AG238:AH238"/>
    <mergeCell ref="AI238:AJ238"/>
    <mergeCell ref="AK238:AL238"/>
    <mergeCell ref="AM238:AN238"/>
    <mergeCell ref="AO238:AP238"/>
    <mergeCell ref="AQ238:AR238"/>
    <mergeCell ref="AS238:AT238"/>
    <mergeCell ref="AC239:AD239"/>
    <mergeCell ref="AE239:AF239"/>
    <mergeCell ref="AG239:AH239"/>
    <mergeCell ref="AI239:AJ239"/>
    <mergeCell ref="AK239:AL239"/>
    <mergeCell ref="AM239:AN239"/>
    <mergeCell ref="AO239:AP239"/>
    <mergeCell ref="AQ239:AR239"/>
    <mergeCell ref="AS239:AT239"/>
    <mergeCell ref="AC236:AD236"/>
    <mergeCell ref="AE236:AF236"/>
    <mergeCell ref="AG236:AH236"/>
    <mergeCell ref="AI236:AJ236"/>
    <mergeCell ref="AK236:AL236"/>
    <mergeCell ref="AM236:AN236"/>
    <mergeCell ref="AO236:AP236"/>
    <mergeCell ref="AQ236:AR236"/>
    <mergeCell ref="AS236:AT236"/>
    <mergeCell ref="AC237:AD237"/>
    <mergeCell ref="AE237:AF237"/>
    <mergeCell ref="AG237:AH237"/>
    <mergeCell ref="AI237:AJ237"/>
    <mergeCell ref="AK237:AL237"/>
    <mergeCell ref="AM237:AN237"/>
    <mergeCell ref="AO237:AP237"/>
    <mergeCell ref="AQ237:AR237"/>
    <mergeCell ref="AS237:AT237"/>
    <mergeCell ref="AC233:AD233"/>
    <mergeCell ref="AE233:AF233"/>
    <mergeCell ref="AG233:AH233"/>
    <mergeCell ref="AI233:AJ233"/>
    <mergeCell ref="AK233:AL233"/>
    <mergeCell ref="AM233:AN233"/>
    <mergeCell ref="AO233:AP233"/>
    <mergeCell ref="AQ233:AR233"/>
    <mergeCell ref="AS233:AT233"/>
    <mergeCell ref="AC235:AD235"/>
    <mergeCell ref="AE235:AF235"/>
    <mergeCell ref="AG235:AH235"/>
    <mergeCell ref="AI235:AJ235"/>
    <mergeCell ref="AK235:AL235"/>
    <mergeCell ref="AM235:AN235"/>
    <mergeCell ref="AO235:AP235"/>
    <mergeCell ref="AQ235:AR235"/>
    <mergeCell ref="AS235:AT235"/>
    <mergeCell ref="AC209:AD209"/>
    <mergeCell ref="AE209:AF209"/>
    <mergeCell ref="AG209:AH209"/>
    <mergeCell ref="AI209:AJ209"/>
    <mergeCell ref="AK209:AL209"/>
    <mergeCell ref="AM209:AN209"/>
    <mergeCell ref="AO209:AP209"/>
    <mergeCell ref="AQ209:AR209"/>
    <mergeCell ref="AS209:AT209"/>
    <mergeCell ref="AT211:AV211"/>
    <mergeCell ref="AC232:AD232"/>
    <mergeCell ref="AE232:AF232"/>
    <mergeCell ref="AG232:AH232"/>
    <mergeCell ref="AI232:AJ232"/>
    <mergeCell ref="AK232:AL232"/>
    <mergeCell ref="AM232:AN232"/>
    <mergeCell ref="AO232:AP232"/>
    <mergeCell ref="AQ232:AR232"/>
    <mergeCell ref="AS232:AT232"/>
    <mergeCell ref="AC207:AD207"/>
    <mergeCell ref="AE207:AF207"/>
    <mergeCell ref="AG207:AH207"/>
    <mergeCell ref="AI207:AJ207"/>
    <mergeCell ref="AK207:AL207"/>
    <mergeCell ref="AM207:AN207"/>
    <mergeCell ref="AO207:AP207"/>
    <mergeCell ref="AQ207:AR207"/>
    <mergeCell ref="AS207:AT207"/>
    <mergeCell ref="AC208:AD208"/>
    <mergeCell ref="AE208:AF208"/>
    <mergeCell ref="AG208:AH208"/>
    <mergeCell ref="AI208:AJ208"/>
    <mergeCell ref="AK208:AL208"/>
    <mergeCell ref="AM208:AN208"/>
    <mergeCell ref="AO208:AP208"/>
    <mergeCell ref="AQ208:AR208"/>
    <mergeCell ref="AS208:AT208"/>
    <mergeCell ref="AC205:AD205"/>
    <mergeCell ref="AE205:AF205"/>
    <mergeCell ref="AG205:AH205"/>
    <mergeCell ref="AI205:AJ205"/>
    <mergeCell ref="AK205:AL205"/>
    <mergeCell ref="AM205:AN205"/>
    <mergeCell ref="AO205:AP205"/>
    <mergeCell ref="AQ205:AR205"/>
    <mergeCell ref="AS205:AT205"/>
    <mergeCell ref="AC206:AD206"/>
    <mergeCell ref="AE206:AF206"/>
    <mergeCell ref="AG206:AH206"/>
    <mergeCell ref="AI206:AJ206"/>
    <mergeCell ref="AK206:AL206"/>
    <mergeCell ref="AM206:AN206"/>
    <mergeCell ref="AO206:AP206"/>
    <mergeCell ref="AQ206:AR206"/>
    <mergeCell ref="AS206:AT206"/>
    <mergeCell ref="AT181:AV181"/>
    <mergeCell ref="AC202:AD202"/>
    <mergeCell ref="AE202:AF202"/>
    <mergeCell ref="AG202:AH202"/>
    <mergeCell ref="AI202:AJ202"/>
    <mergeCell ref="AK202:AL202"/>
    <mergeCell ref="AM202:AN202"/>
    <mergeCell ref="AO202:AP202"/>
    <mergeCell ref="AQ202:AR202"/>
    <mergeCell ref="AS202:AT202"/>
    <mergeCell ref="AC203:AD203"/>
    <mergeCell ref="AE203:AF203"/>
    <mergeCell ref="AG203:AH203"/>
    <mergeCell ref="AI203:AJ203"/>
    <mergeCell ref="AK203:AL203"/>
    <mergeCell ref="AM203:AN203"/>
    <mergeCell ref="AO203:AP203"/>
    <mergeCell ref="AQ203:AR203"/>
    <mergeCell ref="AS203:AT203"/>
    <mergeCell ref="AC178:AD178"/>
    <mergeCell ref="AE178:AF178"/>
    <mergeCell ref="AG178:AH178"/>
    <mergeCell ref="AI178:AJ178"/>
    <mergeCell ref="AK178:AL178"/>
    <mergeCell ref="AM178:AN178"/>
    <mergeCell ref="AO178:AP178"/>
    <mergeCell ref="AQ178:AR178"/>
    <mergeCell ref="AS178:AT178"/>
    <mergeCell ref="AC179:AD179"/>
    <mergeCell ref="AE179:AF179"/>
    <mergeCell ref="AG179:AH179"/>
    <mergeCell ref="AI179:AJ179"/>
    <mergeCell ref="AK179:AL179"/>
    <mergeCell ref="AM179:AN179"/>
    <mergeCell ref="AO179:AP179"/>
    <mergeCell ref="AQ179:AR179"/>
    <mergeCell ref="AS179:AT179"/>
    <mergeCell ref="AC176:AD176"/>
    <mergeCell ref="AE176:AF176"/>
    <mergeCell ref="AG176:AH176"/>
    <mergeCell ref="AI176:AJ176"/>
    <mergeCell ref="AK176:AL176"/>
    <mergeCell ref="AM176:AN176"/>
    <mergeCell ref="AO176:AP176"/>
    <mergeCell ref="AQ176:AR176"/>
    <mergeCell ref="AS176:AT176"/>
    <mergeCell ref="AC177:AD177"/>
    <mergeCell ref="AE177:AF177"/>
    <mergeCell ref="AG177:AH177"/>
    <mergeCell ref="AI177:AJ177"/>
    <mergeCell ref="AK177:AL177"/>
    <mergeCell ref="AM177:AN177"/>
    <mergeCell ref="AO177:AP177"/>
    <mergeCell ref="AQ177:AR177"/>
    <mergeCell ref="AS177:AT177"/>
    <mergeCell ref="AC173:AD173"/>
    <mergeCell ref="AE173:AF173"/>
    <mergeCell ref="AG173:AH173"/>
    <mergeCell ref="AI173:AJ173"/>
    <mergeCell ref="AK173:AL173"/>
    <mergeCell ref="AM173:AN173"/>
    <mergeCell ref="AO173:AP173"/>
    <mergeCell ref="AQ173:AR173"/>
    <mergeCell ref="AS173:AT173"/>
    <mergeCell ref="AC175:AD175"/>
    <mergeCell ref="AE175:AF175"/>
    <mergeCell ref="AG175:AH175"/>
    <mergeCell ref="AI175:AJ175"/>
    <mergeCell ref="AK175:AL175"/>
    <mergeCell ref="AM175:AN175"/>
    <mergeCell ref="AO175:AP175"/>
    <mergeCell ref="AQ175:AR175"/>
    <mergeCell ref="AS175:AT175"/>
    <mergeCell ref="AC149:AD149"/>
    <mergeCell ref="AE149:AF149"/>
    <mergeCell ref="AG149:AH149"/>
    <mergeCell ref="AI149:AJ149"/>
    <mergeCell ref="AK149:AL149"/>
    <mergeCell ref="AM149:AN149"/>
    <mergeCell ref="AO149:AP149"/>
    <mergeCell ref="AQ149:AR149"/>
    <mergeCell ref="AS149:AT149"/>
    <mergeCell ref="AT151:AV151"/>
    <mergeCell ref="AC172:AD172"/>
    <mergeCell ref="AE172:AF172"/>
    <mergeCell ref="AG172:AH172"/>
    <mergeCell ref="AI172:AJ172"/>
    <mergeCell ref="AK172:AL172"/>
    <mergeCell ref="AM172:AN172"/>
    <mergeCell ref="AO172:AP172"/>
    <mergeCell ref="AQ172:AR172"/>
    <mergeCell ref="AS172:AT172"/>
    <mergeCell ref="AC147:AD147"/>
    <mergeCell ref="AE147:AF147"/>
    <mergeCell ref="AG147:AH147"/>
    <mergeCell ref="AI147:AJ147"/>
    <mergeCell ref="AK147:AL147"/>
    <mergeCell ref="AM147:AN147"/>
    <mergeCell ref="AO147:AP147"/>
    <mergeCell ref="AQ147:AR147"/>
    <mergeCell ref="AS147:AT147"/>
    <mergeCell ref="AC148:AD148"/>
    <mergeCell ref="AE148:AF148"/>
    <mergeCell ref="AG148:AH148"/>
    <mergeCell ref="AI148:AJ148"/>
    <mergeCell ref="AK148:AL148"/>
    <mergeCell ref="AM148:AN148"/>
    <mergeCell ref="AO148:AP148"/>
    <mergeCell ref="AQ148:AR148"/>
    <mergeCell ref="AS148:AT148"/>
    <mergeCell ref="AC145:AD145"/>
    <mergeCell ref="AE145:AF145"/>
    <mergeCell ref="AG145:AH145"/>
    <mergeCell ref="AI145:AJ145"/>
    <mergeCell ref="AK145:AL145"/>
    <mergeCell ref="AM145:AN145"/>
    <mergeCell ref="AO145:AP145"/>
    <mergeCell ref="AQ145:AR145"/>
    <mergeCell ref="AS145:AT145"/>
    <mergeCell ref="AC146:AD146"/>
    <mergeCell ref="AE146:AF146"/>
    <mergeCell ref="AG146:AH146"/>
    <mergeCell ref="AI146:AJ146"/>
    <mergeCell ref="AK146:AL146"/>
    <mergeCell ref="AM146:AN146"/>
    <mergeCell ref="AO146:AP146"/>
    <mergeCell ref="AQ146:AR146"/>
    <mergeCell ref="AS146:AT146"/>
    <mergeCell ref="AT121:AV121"/>
    <mergeCell ref="AC142:AD142"/>
    <mergeCell ref="AE142:AF142"/>
    <mergeCell ref="AG142:AH142"/>
    <mergeCell ref="AI142:AJ142"/>
    <mergeCell ref="AK142:AL142"/>
    <mergeCell ref="AM142:AN142"/>
    <mergeCell ref="AO142:AP142"/>
    <mergeCell ref="AQ142:AR142"/>
    <mergeCell ref="AS142:AT142"/>
    <mergeCell ref="AC143:AD143"/>
    <mergeCell ref="AE143:AF143"/>
    <mergeCell ref="AG143:AH143"/>
    <mergeCell ref="AI143:AJ143"/>
    <mergeCell ref="AK143:AL143"/>
    <mergeCell ref="AM143:AN143"/>
    <mergeCell ref="AO143:AP143"/>
    <mergeCell ref="AQ143:AR143"/>
    <mergeCell ref="AS143:AT143"/>
    <mergeCell ref="AC118:AD118"/>
    <mergeCell ref="AE118:AF118"/>
    <mergeCell ref="AG118:AH118"/>
    <mergeCell ref="AI118:AJ118"/>
    <mergeCell ref="AK118:AL118"/>
    <mergeCell ref="AM118:AN118"/>
    <mergeCell ref="AO118:AP118"/>
    <mergeCell ref="AQ118:AR118"/>
    <mergeCell ref="AS118:AT118"/>
    <mergeCell ref="AC119:AD119"/>
    <mergeCell ref="AE119:AF119"/>
    <mergeCell ref="AG119:AH119"/>
    <mergeCell ref="AI119:AJ119"/>
    <mergeCell ref="AK119:AL119"/>
    <mergeCell ref="AM119:AN119"/>
    <mergeCell ref="AO119:AP119"/>
    <mergeCell ref="AQ119:AR119"/>
    <mergeCell ref="AS119:AT119"/>
    <mergeCell ref="AC116:AD116"/>
    <mergeCell ref="AE116:AF116"/>
    <mergeCell ref="AG116:AH116"/>
    <mergeCell ref="AI116:AJ116"/>
    <mergeCell ref="AK116:AL116"/>
    <mergeCell ref="AM116:AN116"/>
    <mergeCell ref="AO116:AP116"/>
    <mergeCell ref="AQ116:AR116"/>
    <mergeCell ref="AS116:AT116"/>
    <mergeCell ref="AC117:AD117"/>
    <mergeCell ref="AE117:AF117"/>
    <mergeCell ref="AG117:AH117"/>
    <mergeCell ref="AI117:AJ117"/>
    <mergeCell ref="AK117:AL117"/>
    <mergeCell ref="AM117:AN117"/>
    <mergeCell ref="AO117:AP117"/>
    <mergeCell ref="AQ117:AR117"/>
    <mergeCell ref="AS117:AT117"/>
    <mergeCell ref="AC113:AD113"/>
    <mergeCell ref="AE113:AF113"/>
    <mergeCell ref="AG113:AH113"/>
    <mergeCell ref="AI113:AJ113"/>
    <mergeCell ref="AK113:AL113"/>
    <mergeCell ref="AM113:AN113"/>
    <mergeCell ref="AO113:AP113"/>
    <mergeCell ref="AQ113:AR113"/>
    <mergeCell ref="AS113:AT113"/>
    <mergeCell ref="AC115:AD115"/>
    <mergeCell ref="AE115:AF115"/>
    <mergeCell ref="AG115:AH115"/>
    <mergeCell ref="AI115:AJ115"/>
    <mergeCell ref="AK115:AL115"/>
    <mergeCell ref="AM115:AN115"/>
    <mergeCell ref="AO115:AP115"/>
    <mergeCell ref="AQ115:AR115"/>
    <mergeCell ref="AS115:AT115"/>
    <mergeCell ref="AC89:AD89"/>
    <mergeCell ref="AE89:AF89"/>
    <mergeCell ref="AG89:AH89"/>
    <mergeCell ref="AI89:AJ89"/>
    <mergeCell ref="AK89:AL89"/>
    <mergeCell ref="AM89:AN89"/>
    <mergeCell ref="AO89:AP89"/>
    <mergeCell ref="AQ89:AR89"/>
    <mergeCell ref="AS89:AT89"/>
    <mergeCell ref="AT91:AV91"/>
    <mergeCell ref="AC112:AD112"/>
    <mergeCell ref="AE112:AF112"/>
    <mergeCell ref="AG112:AH112"/>
    <mergeCell ref="AI112:AJ112"/>
    <mergeCell ref="AK112:AL112"/>
    <mergeCell ref="AM112:AN112"/>
    <mergeCell ref="AO112:AP112"/>
    <mergeCell ref="AQ112:AR112"/>
    <mergeCell ref="AS112:AT112"/>
    <mergeCell ref="AC87:AD87"/>
    <mergeCell ref="AE87:AF87"/>
    <mergeCell ref="AG87:AH87"/>
    <mergeCell ref="AI87:AJ87"/>
    <mergeCell ref="AK87:AL87"/>
    <mergeCell ref="AM87:AN87"/>
    <mergeCell ref="AO87:AP87"/>
    <mergeCell ref="AQ87:AR87"/>
    <mergeCell ref="AS87:AT87"/>
    <mergeCell ref="AC88:AD88"/>
    <mergeCell ref="AE88:AF88"/>
    <mergeCell ref="AG88:AH88"/>
    <mergeCell ref="AI88:AJ88"/>
    <mergeCell ref="AK88:AL88"/>
    <mergeCell ref="AM88:AN88"/>
    <mergeCell ref="AO88:AP88"/>
    <mergeCell ref="AQ88:AR88"/>
    <mergeCell ref="AS88:AT88"/>
    <mergeCell ref="AC85:AD85"/>
    <mergeCell ref="AE85:AF85"/>
    <mergeCell ref="AG85:AH85"/>
    <mergeCell ref="AI85:AJ85"/>
    <mergeCell ref="AK85:AL85"/>
    <mergeCell ref="AM85:AN85"/>
    <mergeCell ref="AO85:AP85"/>
    <mergeCell ref="AQ85:AR85"/>
    <mergeCell ref="AS85:AT85"/>
    <mergeCell ref="AC86:AD86"/>
    <mergeCell ref="AE86:AF86"/>
    <mergeCell ref="AG86:AH86"/>
    <mergeCell ref="AI86:AJ86"/>
    <mergeCell ref="AK86:AL86"/>
    <mergeCell ref="AM86:AN86"/>
    <mergeCell ref="AO86:AP86"/>
    <mergeCell ref="AQ86:AR86"/>
    <mergeCell ref="AS86:AT86"/>
    <mergeCell ref="AT61:AV61"/>
    <mergeCell ref="AC82:AD82"/>
    <mergeCell ref="AE82:AF82"/>
    <mergeCell ref="AG82:AH82"/>
    <mergeCell ref="AI82:AJ82"/>
    <mergeCell ref="AK82:AL82"/>
    <mergeCell ref="AM82:AN82"/>
    <mergeCell ref="AO82:AP82"/>
    <mergeCell ref="AQ82:AR82"/>
    <mergeCell ref="AS82:AT82"/>
    <mergeCell ref="AC83:AD83"/>
    <mergeCell ref="AE83:AF83"/>
    <mergeCell ref="AG83:AH83"/>
    <mergeCell ref="AI83:AJ83"/>
    <mergeCell ref="AK83:AL83"/>
    <mergeCell ref="AM83:AN83"/>
    <mergeCell ref="AO83:AP83"/>
    <mergeCell ref="AQ83:AR83"/>
    <mergeCell ref="AS83:AT83"/>
    <mergeCell ref="AC58:AD58"/>
    <mergeCell ref="AE58:AF58"/>
    <mergeCell ref="AG58:AH58"/>
    <mergeCell ref="AI58:AJ58"/>
    <mergeCell ref="AK58:AL58"/>
    <mergeCell ref="AM58:AN58"/>
    <mergeCell ref="AO58:AP58"/>
    <mergeCell ref="AQ58:AR58"/>
    <mergeCell ref="AS58:AT58"/>
    <mergeCell ref="AC59:AD59"/>
    <mergeCell ref="AE59:AF59"/>
    <mergeCell ref="AG59:AH59"/>
    <mergeCell ref="AI59:AJ59"/>
    <mergeCell ref="AK59:AL59"/>
    <mergeCell ref="AM59:AN59"/>
    <mergeCell ref="AO59:AP59"/>
    <mergeCell ref="AQ59:AR59"/>
    <mergeCell ref="AS59:AT59"/>
    <mergeCell ref="AC56:AD56"/>
    <mergeCell ref="AE56:AF56"/>
    <mergeCell ref="AG56:AH56"/>
    <mergeCell ref="AI56:AJ56"/>
    <mergeCell ref="AK56:AL56"/>
    <mergeCell ref="AM56:AN56"/>
    <mergeCell ref="AO56:AP56"/>
    <mergeCell ref="AQ56:AR56"/>
    <mergeCell ref="AS56:AT56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C53:AD53"/>
    <mergeCell ref="AE53:AF53"/>
    <mergeCell ref="AG53:AH53"/>
    <mergeCell ref="AI53:AJ53"/>
    <mergeCell ref="AK53:AL53"/>
    <mergeCell ref="AM53:AN53"/>
    <mergeCell ref="AO53:AP53"/>
    <mergeCell ref="AQ53:AR53"/>
    <mergeCell ref="AS53:AT53"/>
    <mergeCell ref="AC55:AD55"/>
    <mergeCell ref="AE55:AF55"/>
    <mergeCell ref="AG55:AH55"/>
    <mergeCell ref="AI55:AJ55"/>
    <mergeCell ref="AK55:AL55"/>
    <mergeCell ref="AM55:AN55"/>
    <mergeCell ref="AO55:AP55"/>
    <mergeCell ref="AQ55:AR55"/>
    <mergeCell ref="AS55:AT55"/>
    <mergeCell ref="AS22:AT22"/>
    <mergeCell ref="AS23:AT23"/>
    <mergeCell ref="AS25:AT25"/>
    <mergeCell ref="AS26:AT26"/>
    <mergeCell ref="AS27:AT27"/>
    <mergeCell ref="AS28:AT28"/>
    <mergeCell ref="AS29:AT29"/>
    <mergeCell ref="AT31:AV31"/>
    <mergeCell ref="AC52:AD52"/>
    <mergeCell ref="AE52:AF52"/>
    <mergeCell ref="AG52:AH52"/>
    <mergeCell ref="AI52:AJ52"/>
    <mergeCell ref="AK52:AL52"/>
    <mergeCell ref="AM52:AN52"/>
    <mergeCell ref="AO52:AP52"/>
    <mergeCell ref="AQ52:AR52"/>
    <mergeCell ref="AS52:AT52"/>
    <mergeCell ref="AK23:AL23"/>
    <mergeCell ref="AK25:AL25"/>
    <mergeCell ref="AK26:AL26"/>
    <mergeCell ref="AK27:AL27"/>
    <mergeCell ref="AK28:AL28"/>
    <mergeCell ref="AO25:AP25"/>
    <mergeCell ref="AO26:AP26"/>
    <mergeCell ref="AO27:AP27"/>
    <mergeCell ref="AO28:AP28"/>
    <mergeCell ref="AK29:AL29"/>
    <mergeCell ref="AM22:AN22"/>
    <mergeCell ref="AM23:AN23"/>
    <mergeCell ref="AM25:AN25"/>
    <mergeCell ref="AM26:AN26"/>
    <mergeCell ref="AM27:AN27"/>
    <mergeCell ref="AO29:AP29"/>
    <mergeCell ref="AQ22:AR22"/>
    <mergeCell ref="AQ23:AR23"/>
    <mergeCell ref="AQ25:AR25"/>
    <mergeCell ref="AQ26:AR26"/>
    <mergeCell ref="AQ27:AR27"/>
    <mergeCell ref="AQ28:AR28"/>
    <mergeCell ref="AQ29:AR29"/>
    <mergeCell ref="AO22:AP22"/>
    <mergeCell ref="AO23:AP23"/>
    <mergeCell ref="AT1:AV1"/>
    <mergeCell ref="AC22:AD22"/>
    <mergeCell ref="AC23:AD23"/>
    <mergeCell ref="AC25:AD25"/>
    <mergeCell ref="AC26:AD26"/>
    <mergeCell ref="AC27:AD27"/>
    <mergeCell ref="AG22:AH22"/>
    <mergeCell ref="AG23:AH23"/>
    <mergeCell ref="AG25:AH25"/>
    <mergeCell ref="AG26:AH26"/>
    <mergeCell ref="AC28:AD28"/>
    <mergeCell ref="AC29:AD29"/>
    <mergeCell ref="AE22:AF22"/>
    <mergeCell ref="AE23:AF23"/>
    <mergeCell ref="AE25:AF25"/>
    <mergeCell ref="AE26:AF26"/>
    <mergeCell ref="AE27:AF27"/>
    <mergeCell ref="AE28:AF28"/>
    <mergeCell ref="AE29:AF29"/>
    <mergeCell ref="AG27:AH27"/>
    <mergeCell ref="AG28:AH28"/>
    <mergeCell ref="AG29:AH29"/>
    <mergeCell ref="AI22:AJ22"/>
    <mergeCell ref="AI23:AJ23"/>
    <mergeCell ref="AI25:AJ25"/>
    <mergeCell ref="AI26:AJ26"/>
    <mergeCell ref="AI27:AJ27"/>
    <mergeCell ref="AI28:AJ28"/>
    <mergeCell ref="AI29:AJ29"/>
    <mergeCell ref="AM28:AN28"/>
    <mergeCell ref="AM29:AN29"/>
    <mergeCell ref="AK22:AL22"/>
    <mergeCell ref="N299:O299"/>
    <mergeCell ref="P299:Q299"/>
    <mergeCell ref="R299:S299"/>
    <mergeCell ref="T299:U299"/>
    <mergeCell ref="V299:W299"/>
    <mergeCell ref="B299:C299"/>
    <mergeCell ref="D299:E299"/>
    <mergeCell ref="F299:G299"/>
    <mergeCell ref="H299:I299"/>
    <mergeCell ref="J299:K299"/>
    <mergeCell ref="L299:M299"/>
    <mergeCell ref="X271:Z271"/>
    <mergeCell ref="X241:Z241"/>
    <mergeCell ref="X31:Z31"/>
    <mergeCell ref="X61:Z61"/>
    <mergeCell ref="X91:Z91"/>
    <mergeCell ref="X121:Z121"/>
    <mergeCell ref="X151:Z151"/>
    <mergeCell ref="Z46:Z48"/>
    <mergeCell ref="Z256:Z258"/>
    <mergeCell ref="Z247:Z249"/>
    <mergeCell ref="N297:O297"/>
    <mergeCell ref="P297:Q297"/>
    <mergeCell ref="R297:S297"/>
    <mergeCell ref="T297:U297"/>
    <mergeCell ref="V297:W297"/>
    <mergeCell ref="B297:C297"/>
    <mergeCell ref="D297:E297"/>
    <mergeCell ref="F297:G297"/>
    <mergeCell ref="H297:I297"/>
    <mergeCell ref="J297:K297"/>
    <mergeCell ref="L297:M297"/>
    <mergeCell ref="P295:Q295"/>
    <mergeCell ref="B298:C298"/>
    <mergeCell ref="D298:E298"/>
    <mergeCell ref="F298:G298"/>
    <mergeCell ref="H298:I298"/>
    <mergeCell ref="J298:K298"/>
    <mergeCell ref="L298:M298"/>
    <mergeCell ref="N298:O298"/>
    <mergeCell ref="P298:Q298"/>
    <mergeCell ref="R298:S298"/>
    <mergeCell ref="T298:U298"/>
    <mergeCell ref="V298:W298"/>
    <mergeCell ref="H294:I294"/>
    <mergeCell ref="J294:K294"/>
    <mergeCell ref="L294:M294"/>
    <mergeCell ref="D295:E295"/>
    <mergeCell ref="F295:G295"/>
    <mergeCell ref="H295:I295"/>
    <mergeCell ref="J295:K295"/>
    <mergeCell ref="L295:M295"/>
    <mergeCell ref="N295:O295"/>
    <mergeCell ref="R295:S295"/>
    <mergeCell ref="T295:U295"/>
    <mergeCell ref="V295:W295"/>
    <mergeCell ref="B296:C296"/>
    <mergeCell ref="D296:E296"/>
    <mergeCell ref="F296:G296"/>
    <mergeCell ref="H296:I296"/>
    <mergeCell ref="J296:K296"/>
    <mergeCell ref="L296:M296"/>
    <mergeCell ref="B295:C295"/>
    <mergeCell ref="N296:O296"/>
    <mergeCell ref="P296:Q296"/>
    <mergeCell ref="R296:S296"/>
    <mergeCell ref="T296:U296"/>
    <mergeCell ref="V296:W296"/>
    <mergeCell ref="N292:O292"/>
    <mergeCell ref="O286:O288"/>
    <mergeCell ref="Q286:Q288"/>
    <mergeCell ref="S286:S288"/>
    <mergeCell ref="U286:U288"/>
    <mergeCell ref="W286:W288"/>
    <mergeCell ref="R293:S293"/>
    <mergeCell ref="P292:Q292"/>
    <mergeCell ref="R292:S292"/>
    <mergeCell ref="T292:U292"/>
    <mergeCell ref="V292:W292"/>
    <mergeCell ref="D292:E292"/>
    <mergeCell ref="F292:G292"/>
    <mergeCell ref="H292:I292"/>
    <mergeCell ref="J292:K292"/>
    <mergeCell ref="L292:M292"/>
    <mergeCell ref="N294:O294"/>
    <mergeCell ref="T293:U293"/>
    <mergeCell ref="V293:W293"/>
    <mergeCell ref="D293:E293"/>
    <mergeCell ref="F293:G293"/>
    <mergeCell ref="H293:I293"/>
    <mergeCell ref="J293:K293"/>
    <mergeCell ref="L293:M293"/>
    <mergeCell ref="N293:O293"/>
    <mergeCell ref="P293:Q293"/>
    <mergeCell ref="P294:Q294"/>
    <mergeCell ref="R294:S294"/>
    <mergeCell ref="T294:U294"/>
    <mergeCell ref="V294:W294"/>
    <mergeCell ref="D294:E294"/>
    <mergeCell ref="F294:G294"/>
    <mergeCell ref="A283:A285"/>
    <mergeCell ref="E283:E285"/>
    <mergeCell ref="G283:G285"/>
    <mergeCell ref="I283:I285"/>
    <mergeCell ref="K283:K285"/>
    <mergeCell ref="M283:M285"/>
    <mergeCell ref="O283:O285"/>
    <mergeCell ref="Q283:Q285"/>
    <mergeCell ref="S283:S285"/>
    <mergeCell ref="U283:U285"/>
    <mergeCell ref="W283:W285"/>
    <mergeCell ref="Z283:Z285"/>
    <mergeCell ref="Z286:Z288"/>
    <mergeCell ref="A286:A288"/>
    <mergeCell ref="E286:E288"/>
    <mergeCell ref="G286:G288"/>
    <mergeCell ref="I286:I288"/>
    <mergeCell ref="K286:K288"/>
    <mergeCell ref="M286:M288"/>
    <mergeCell ref="O277:O279"/>
    <mergeCell ref="Q277:Q279"/>
    <mergeCell ref="P275:Q275"/>
    <mergeCell ref="R275:S275"/>
    <mergeCell ref="T275:U275"/>
    <mergeCell ref="V275:W275"/>
    <mergeCell ref="S277:S279"/>
    <mergeCell ref="U277:U279"/>
    <mergeCell ref="W277:W279"/>
    <mergeCell ref="A277:A279"/>
    <mergeCell ref="E277:E279"/>
    <mergeCell ref="G277:G279"/>
    <mergeCell ref="I277:I279"/>
    <mergeCell ref="K277:K279"/>
    <mergeCell ref="M277:M279"/>
    <mergeCell ref="Z277:Z279"/>
    <mergeCell ref="A280:A282"/>
    <mergeCell ref="E280:E282"/>
    <mergeCell ref="G280:G282"/>
    <mergeCell ref="I280:I282"/>
    <mergeCell ref="K280:K282"/>
    <mergeCell ref="M280:M282"/>
    <mergeCell ref="O280:O282"/>
    <mergeCell ref="Q280:Q282"/>
    <mergeCell ref="S280:S282"/>
    <mergeCell ref="U280:U282"/>
    <mergeCell ref="W280:W282"/>
    <mergeCell ref="Z280:Z282"/>
    <mergeCell ref="B269:C269"/>
    <mergeCell ref="D269:E269"/>
    <mergeCell ref="F269:G269"/>
    <mergeCell ref="H269:I269"/>
    <mergeCell ref="J269:K269"/>
    <mergeCell ref="L269:M269"/>
    <mergeCell ref="F271:Q271"/>
    <mergeCell ref="U271:W271"/>
    <mergeCell ref="F272:O272"/>
    <mergeCell ref="N269:O269"/>
    <mergeCell ref="P269:Q269"/>
    <mergeCell ref="R269:S269"/>
    <mergeCell ref="T269:U269"/>
    <mergeCell ref="V269:W269"/>
    <mergeCell ref="D275:E275"/>
    <mergeCell ref="F275:G275"/>
    <mergeCell ref="H275:I275"/>
    <mergeCell ref="J275:K275"/>
    <mergeCell ref="L275:M275"/>
    <mergeCell ref="N275:O275"/>
    <mergeCell ref="B267:C267"/>
    <mergeCell ref="D267:E267"/>
    <mergeCell ref="F267:G267"/>
    <mergeCell ref="H267:I267"/>
    <mergeCell ref="J267:K267"/>
    <mergeCell ref="L267:M267"/>
    <mergeCell ref="N267:O267"/>
    <mergeCell ref="P267:Q267"/>
    <mergeCell ref="R267:S267"/>
    <mergeCell ref="T267:U267"/>
    <mergeCell ref="V267:W267"/>
    <mergeCell ref="N268:O268"/>
    <mergeCell ref="P268:Q268"/>
    <mergeCell ref="R268:S268"/>
    <mergeCell ref="T268:U268"/>
    <mergeCell ref="V268:W268"/>
    <mergeCell ref="B268:C268"/>
    <mergeCell ref="D268:E268"/>
    <mergeCell ref="F268:G268"/>
    <mergeCell ref="H268:I268"/>
    <mergeCell ref="J268:K268"/>
    <mergeCell ref="L268:M268"/>
    <mergeCell ref="B265:C265"/>
    <mergeCell ref="D265:E265"/>
    <mergeCell ref="F265:G265"/>
    <mergeCell ref="H265:I265"/>
    <mergeCell ref="J265:K265"/>
    <mergeCell ref="L265:M265"/>
    <mergeCell ref="B266:C266"/>
    <mergeCell ref="D266:E266"/>
    <mergeCell ref="F266:G266"/>
    <mergeCell ref="H266:I266"/>
    <mergeCell ref="J266:K266"/>
    <mergeCell ref="L266:M266"/>
    <mergeCell ref="N266:O266"/>
    <mergeCell ref="P266:Q266"/>
    <mergeCell ref="R266:S266"/>
    <mergeCell ref="T266:U266"/>
    <mergeCell ref="V266:W266"/>
    <mergeCell ref="R265:S265"/>
    <mergeCell ref="T265:U265"/>
    <mergeCell ref="V265:W265"/>
    <mergeCell ref="N265:O265"/>
    <mergeCell ref="P265:Q265"/>
    <mergeCell ref="T263:U263"/>
    <mergeCell ref="V263:W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P264:Q264"/>
    <mergeCell ref="R264:S264"/>
    <mergeCell ref="T264:U264"/>
    <mergeCell ref="V264:W264"/>
    <mergeCell ref="D264:E264"/>
    <mergeCell ref="F264:G264"/>
    <mergeCell ref="H264:I264"/>
    <mergeCell ref="J264:K264"/>
    <mergeCell ref="L264:M264"/>
    <mergeCell ref="N264:O264"/>
    <mergeCell ref="A256:A258"/>
    <mergeCell ref="E256:E258"/>
    <mergeCell ref="G256:G258"/>
    <mergeCell ref="I256:I258"/>
    <mergeCell ref="K256:K258"/>
    <mergeCell ref="M256:M258"/>
    <mergeCell ref="O256:O258"/>
    <mergeCell ref="Q256:Q258"/>
    <mergeCell ref="S256:S258"/>
    <mergeCell ref="U256:U258"/>
    <mergeCell ref="W256:W258"/>
    <mergeCell ref="P262:Q262"/>
    <mergeCell ref="R262:S262"/>
    <mergeCell ref="T262:U262"/>
    <mergeCell ref="V262:W262"/>
    <mergeCell ref="D262:E262"/>
    <mergeCell ref="F262:G262"/>
    <mergeCell ref="H262:I262"/>
    <mergeCell ref="J262:K262"/>
    <mergeCell ref="L262:M262"/>
    <mergeCell ref="N262:O262"/>
    <mergeCell ref="A247:A249"/>
    <mergeCell ref="E247:E249"/>
    <mergeCell ref="G247:G249"/>
    <mergeCell ref="I247:I249"/>
    <mergeCell ref="K247:K249"/>
    <mergeCell ref="M247:M249"/>
    <mergeCell ref="O247:O249"/>
    <mergeCell ref="A250:A252"/>
    <mergeCell ref="E250:E252"/>
    <mergeCell ref="G250:G252"/>
    <mergeCell ref="I250:I252"/>
    <mergeCell ref="K250:K252"/>
    <mergeCell ref="M250:M252"/>
    <mergeCell ref="U250:U252"/>
    <mergeCell ref="W250:W252"/>
    <mergeCell ref="Z250:Z252"/>
    <mergeCell ref="A253:A255"/>
    <mergeCell ref="E253:E255"/>
    <mergeCell ref="G253:G255"/>
    <mergeCell ref="I253:I255"/>
    <mergeCell ref="K253:K255"/>
    <mergeCell ref="M253:M255"/>
    <mergeCell ref="O253:O255"/>
    <mergeCell ref="Q253:Q255"/>
    <mergeCell ref="S253:S255"/>
    <mergeCell ref="U253:U255"/>
    <mergeCell ref="W253:W255"/>
    <mergeCell ref="Z253:Z255"/>
    <mergeCell ref="D245:E245"/>
    <mergeCell ref="F245:G245"/>
    <mergeCell ref="H245:I245"/>
    <mergeCell ref="J245:K245"/>
    <mergeCell ref="L245:M245"/>
    <mergeCell ref="N245:O245"/>
    <mergeCell ref="Q247:Q249"/>
    <mergeCell ref="P245:Q245"/>
    <mergeCell ref="R245:S245"/>
    <mergeCell ref="T245:U245"/>
    <mergeCell ref="V245:W245"/>
    <mergeCell ref="S247:S249"/>
    <mergeCell ref="U247:U249"/>
    <mergeCell ref="W247:W249"/>
    <mergeCell ref="O250:O252"/>
    <mergeCell ref="Q250:Q252"/>
    <mergeCell ref="S250:S252"/>
    <mergeCell ref="N5:O5"/>
    <mergeCell ref="P5:Q5"/>
    <mergeCell ref="R5:S5"/>
    <mergeCell ref="T5:U5"/>
    <mergeCell ref="V5:W5"/>
    <mergeCell ref="A7:A9"/>
    <mergeCell ref="E7:E9"/>
    <mergeCell ref="G7:G9"/>
    <mergeCell ref="I7:I9"/>
    <mergeCell ref="K7:K9"/>
    <mergeCell ref="F241:Q241"/>
    <mergeCell ref="U241:W241"/>
    <mergeCell ref="F242:O242"/>
    <mergeCell ref="U1:W1"/>
    <mergeCell ref="F2:O2"/>
    <mergeCell ref="D5:E5"/>
    <mergeCell ref="F5:G5"/>
    <mergeCell ref="H5:I5"/>
    <mergeCell ref="J5:K5"/>
    <mergeCell ref="L5:M5"/>
    <mergeCell ref="O10:O12"/>
    <mergeCell ref="Q10:Q12"/>
    <mergeCell ref="S10:S12"/>
    <mergeCell ref="U10:U12"/>
    <mergeCell ref="W10:W12"/>
    <mergeCell ref="A13:A15"/>
    <mergeCell ref="E13:E15"/>
    <mergeCell ref="G13:G15"/>
    <mergeCell ref="I13:I15"/>
    <mergeCell ref="K13:K15"/>
    <mergeCell ref="A10:A12"/>
    <mergeCell ref="E10:E12"/>
    <mergeCell ref="M13:M15"/>
    <mergeCell ref="O13:O15"/>
    <mergeCell ref="Q13:Q15"/>
    <mergeCell ref="S13:S15"/>
    <mergeCell ref="U13:U15"/>
    <mergeCell ref="W13:W15"/>
    <mergeCell ref="N23:O23"/>
    <mergeCell ref="P23:Q23"/>
    <mergeCell ref="R23:S23"/>
    <mergeCell ref="T23:U23"/>
    <mergeCell ref="V23:W23"/>
    <mergeCell ref="G10:G12"/>
    <mergeCell ref="I10:I12"/>
    <mergeCell ref="K10:K12"/>
    <mergeCell ref="M10:M12"/>
    <mergeCell ref="M7:M9"/>
    <mergeCell ref="O7:O9"/>
    <mergeCell ref="Q7:Q9"/>
    <mergeCell ref="S7:S9"/>
    <mergeCell ref="U7:U9"/>
    <mergeCell ref="W7:W9"/>
    <mergeCell ref="O16:O18"/>
    <mergeCell ref="Q16:Q18"/>
    <mergeCell ref="S16:S18"/>
    <mergeCell ref="U16:U18"/>
    <mergeCell ref="W16:W18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D23:E23"/>
    <mergeCell ref="F23:G23"/>
    <mergeCell ref="H23:I23"/>
    <mergeCell ref="J23:K23"/>
    <mergeCell ref="L23:M23"/>
    <mergeCell ref="N25:O25"/>
    <mergeCell ref="P25:Q25"/>
    <mergeCell ref="R25:S25"/>
    <mergeCell ref="T25:U25"/>
    <mergeCell ref="V25:W25"/>
    <mergeCell ref="A16:A18"/>
    <mergeCell ref="E16:E18"/>
    <mergeCell ref="G16:G18"/>
    <mergeCell ref="I16:I18"/>
    <mergeCell ref="K16:K18"/>
    <mergeCell ref="M16:M18"/>
    <mergeCell ref="D22:E22"/>
    <mergeCell ref="N24:O24"/>
    <mergeCell ref="P24:Q24"/>
    <mergeCell ref="R24:S24"/>
    <mergeCell ref="T24:U24"/>
    <mergeCell ref="V24:W24"/>
    <mergeCell ref="D25:E25"/>
    <mergeCell ref="F25:G25"/>
    <mergeCell ref="H25:I25"/>
    <mergeCell ref="J25:K25"/>
    <mergeCell ref="L25:M25"/>
    <mergeCell ref="N27:O27"/>
    <mergeCell ref="P27:Q27"/>
    <mergeCell ref="R27:S27"/>
    <mergeCell ref="D24:E24"/>
    <mergeCell ref="F24:G24"/>
    <mergeCell ref="H24:I24"/>
    <mergeCell ref="J24:K24"/>
    <mergeCell ref="L24:M24"/>
    <mergeCell ref="T27:U27"/>
    <mergeCell ref="V27:W27"/>
    <mergeCell ref="D28:E28"/>
    <mergeCell ref="F28:G28"/>
    <mergeCell ref="H28:I28"/>
    <mergeCell ref="J28:K28"/>
    <mergeCell ref="L28:M28"/>
    <mergeCell ref="N26:O26"/>
    <mergeCell ref="P26:Q26"/>
    <mergeCell ref="R26:S26"/>
    <mergeCell ref="T26:U26"/>
    <mergeCell ref="V26:W26"/>
    <mergeCell ref="D27:E27"/>
    <mergeCell ref="F27:G27"/>
    <mergeCell ref="H27:I27"/>
    <mergeCell ref="J27:K27"/>
    <mergeCell ref="L27:M27"/>
    <mergeCell ref="D26:E26"/>
    <mergeCell ref="F26:G26"/>
    <mergeCell ref="H26:I26"/>
    <mergeCell ref="J26:K26"/>
    <mergeCell ref="L26:M26"/>
    <mergeCell ref="F32:O32"/>
    <mergeCell ref="D35:E35"/>
    <mergeCell ref="F35:G35"/>
    <mergeCell ref="H35:I35"/>
    <mergeCell ref="J35:K35"/>
    <mergeCell ref="L35:M35"/>
    <mergeCell ref="N35:O35"/>
    <mergeCell ref="T29:U29"/>
    <mergeCell ref="V29:W29"/>
    <mergeCell ref="N28:O28"/>
    <mergeCell ref="P28:Q28"/>
    <mergeCell ref="R28:S28"/>
    <mergeCell ref="T28:U28"/>
    <mergeCell ref="V28:W28"/>
    <mergeCell ref="P29:Q29"/>
    <mergeCell ref="H29:I29"/>
    <mergeCell ref="J29:K29"/>
    <mergeCell ref="L29:M29"/>
    <mergeCell ref="R29:S29"/>
    <mergeCell ref="O37:O39"/>
    <mergeCell ref="Q37:Q39"/>
    <mergeCell ref="S37:S39"/>
    <mergeCell ref="U37:U39"/>
    <mergeCell ref="W37:W39"/>
    <mergeCell ref="A40:A42"/>
    <mergeCell ref="E40:E42"/>
    <mergeCell ref="G40:G42"/>
    <mergeCell ref="I40:I42"/>
    <mergeCell ref="K40:K42"/>
    <mergeCell ref="P35:Q35"/>
    <mergeCell ref="R35:S35"/>
    <mergeCell ref="T35:U35"/>
    <mergeCell ref="V35:W35"/>
    <mergeCell ref="A37:A39"/>
    <mergeCell ref="E37:E39"/>
    <mergeCell ref="G37:G39"/>
    <mergeCell ref="I37:I39"/>
    <mergeCell ref="K37:K39"/>
    <mergeCell ref="M37:M39"/>
    <mergeCell ref="O43:O45"/>
    <mergeCell ref="Q43:Q45"/>
    <mergeCell ref="S43:S45"/>
    <mergeCell ref="U43:U45"/>
    <mergeCell ref="W43:W45"/>
    <mergeCell ref="A46:A48"/>
    <mergeCell ref="E46:E48"/>
    <mergeCell ref="G46:G48"/>
    <mergeCell ref="I46:I48"/>
    <mergeCell ref="K46:K48"/>
    <mergeCell ref="A43:A45"/>
    <mergeCell ref="E43:E45"/>
    <mergeCell ref="G43:G45"/>
    <mergeCell ref="I43:I45"/>
    <mergeCell ref="K43:K45"/>
    <mergeCell ref="M43:M45"/>
    <mergeCell ref="M40:M42"/>
    <mergeCell ref="O40:O42"/>
    <mergeCell ref="Q40:Q42"/>
    <mergeCell ref="S40:S42"/>
    <mergeCell ref="U40:U42"/>
    <mergeCell ref="W40:W42"/>
    <mergeCell ref="P52:Q52"/>
    <mergeCell ref="R52:S52"/>
    <mergeCell ref="T52:U52"/>
    <mergeCell ref="V52:W52"/>
    <mergeCell ref="D53:E53"/>
    <mergeCell ref="F53:G53"/>
    <mergeCell ref="H53:I53"/>
    <mergeCell ref="J53:K53"/>
    <mergeCell ref="L53:M53"/>
    <mergeCell ref="N53:O53"/>
    <mergeCell ref="D52:E52"/>
    <mergeCell ref="F52:G52"/>
    <mergeCell ref="H52:I52"/>
    <mergeCell ref="J52:K52"/>
    <mergeCell ref="L52:M52"/>
    <mergeCell ref="N52:O52"/>
    <mergeCell ref="M46:M48"/>
    <mergeCell ref="O46:O48"/>
    <mergeCell ref="Q46:Q48"/>
    <mergeCell ref="S46:S48"/>
    <mergeCell ref="U46:U48"/>
    <mergeCell ref="W46:W48"/>
    <mergeCell ref="P54:Q54"/>
    <mergeCell ref="R54:S54"/>
    <mergeCell ref="T54:U54"/>
    <mergeCell ref="V54:W54"/>
    <mergeCell ref="D55:E55"/>
    <mergeCell ref="F55:G55"/>
    <mergeCell ref="H55:I55"/>
    <mergeCell ref="J55:K55"/>
    <mergeCell ref="L55:M55"/>
    <mergeCell ref="N55:O55"/>
    <mergeCell ref="P53:Q53"/>
    <mergeCell ref="R53:S53"/>
    <mergeCell ref="T53:U53"/>
    <mergeCell ref="V53:W53"/>
    <mergeCell ref="D54:E54"/>
    <mergeCell ref="F54:G54"/>
    <mergeCell ref="H54:I54"/>
    <mergeCell ref="J54:K54"/>
    <mergeCell ref="L54:M54"/>
    <mergeCell ref="N54:O54"/>
    <mergeCell ref="R56:S56"/>
    <mergeCell ref="T56:U56"/>
    <mergeCell ref="V56:W56"/>
    <mergeCell ref="D57:E57"/>
    <mergeCell ref="F57:G57"/>
    <mergeCell ref="H57:I57"/>
    <mergeCell ref="J57:K57"/>
    <mergeCell ref="L57:M57"/>
    <mergeCell ref="N57:O57"/>
    <mergeCell ref="T57:U57"/>
    <mergeCell ref="P55:Q55"/>
    <mergeCell ref="R55:S55"/>
    <mergeCell ref="T55:U55"/>
    <mergeCell ref="V55:W55"/>
    <mergeCell ref="D56:E56"/>
    <mergeCell ref="F56:G56"/>
    <mergeCell ref="H56:I56"/>
    <mergeCell ref="J56:K56"/>
    <mergeCell ref="L56:M56"/>
    <mergeCell ref="N56:O56"/>
    <mergeCell ref="F62:O62"/>
    <mergeCell ref="D65:E65"/>
    <mergeCell ref="F65:G65"/>
    <mergeCell ref="H65:I65"/>
    <mergeCell ref="J65:K65"/>
    <mergeCell ref="L65:M65"/>
    <mergeCell ref="N65:O65"/>
    <mergeCell ref="P59:Q59"/>
    <mergeCell ref="R59:S59"/>
    <mergeCell ref="T59:U59"/>
    <mergeCell ref="V59:W59"/>
    <mergeCell ref="U61:W61"/>
    <mergeCell ref="P58:Q58"/>
    <mergeCell ref="R58:S58"/>
    <mergeCell ref="T58:U58"/>
    <mergeCell ref="V58:W58"/>
    <mergeCell ref="D59:E59"/>
    <mergeCell ref="F59:G59"/>
    <mergeCell ref="H59:I59"/>
    <mergeCell ref="J59:K59"/>
    <mergeCell ref="L59:M59"/>
    <mergeCell ref="N59:O59"/>
    <mergeCell ref="D58:E58"/>
    <mergeCell ref="F58:G58"/>
    <mergeCell ref="H58:I58"/>
    <mergeCell ref="J58:K58"/>
    <mergeCell ref="L58:M58"/>
    <mergeCell ref="N58:O58"/>
    <mergeCell ref="M70:M72"/>
    <mergeCell ref="O70:O72"/>
    <mergeCell ref="Q70:Q72"/>
    <mergeCell ref="S70:S72"/>
    <mergeCell ref="U70:U72"/>
    <mergeCell ref="W70:W72"/>
    <mergeCell ref="O67:O69"/>
    <mergeCell ref="Q67:Q69"/>
    <mergeCell ref="S67:S69"/>
    <mergeCell ref="U67:U69"/>
    <mergeCell ref="W67:W69"/>
    <mergeCell ref="A70:A72"/>
    <mergeCell ref="E70:E72"/>
    <mergeCell ref="G70:G72"/>
    <mergeCell ref="I70:I72"/>
    <mergeCell ref="K70:K72"/>
    <mergeCell ref="P65:Q65"/>
    <mergeCell ref="R65:S65"/>
    <mergeCell ref="T65:U65"/>
    <mergeCell ref="V65:W65"/>
    <mergeCell ref="A67:A69"/>
    <mergeCell ref="E67:E69"/>
    <mergeCell ref="G67:G69"/>
    <mergeCell ref="I67:I69"/>
    <mergeCell ref="K67:K69"/>
    <mergeCell ref="M67:M69"/>
    <mergeCell ref="M76:M78"/>
    <mergeCell ref="O76:O78"/>
    <mergeCell ref="Q76:Q78"/>
    <mergeCell ref="S76:S78"/>
    <mergeCell ref="U76:U78"/>
    <mergeCell ref="W76:W78"/>
    <mergeCell ref="O73:O75"/>
    <mergeCell ref="Q73:Q75"/>
    <mergeCell ref="S73:S75"/>
    <mergeCell ref="U73:U75"/>
    <mergeCell ref="W73:W75"/>
    <mergeCell ref="A76:A78"/>
    <mergeCell ref="E76:E78"/>
    <mergeCell ref="G76:G78"/>
    <mergeCell ref="I76:I78"/>
    <mergeCell ref="K76:K78"/>
    <mergeCell ref="A73:A75"/>
    <mergeCell ref="E73:E75"/>
    <mergeCell ref="G73:G75"/>
    <mergeCell ref="I73:I75"/>
    <mergeCell ref="K73:K75"/>
    <mergeCell ref="M73:M75"/>
    <mergeCell ref="P83:Q83"/>
    <mergeCell ref="R83:S83"/>
    <mergeCell ref="T83:U83"/>
    <mergeCell ref="V83:W83"/>
    <mergeCell ref="D84:E84"/>
    <mergeCell ref="F84:G84"/>
    <mergeCell ref="H84:I84"/>
    <mergeCell ref="J84:K84"/>
    <mergeCell ref="L84:M84"/>
    <mergeCell ref="N84:O84"/>
    <mergeCell ref="P82:Q82"/>
    <mergeCell ref="R82:S82"/>
    <mergeCell ref="T82:U82"/>
    <mergeCell ref="V82:W82"/>
    <mergeCell ref="D83:E83"/>
    <mergeCell ref="F83:G83"/>
    <mergeCell ref="H83:I83"/>
    <mergeCell ref="J83:K83"/>
    <mergeCell ref="L83:M83"/>
    <mergeCell ref="N83:O83"/>
    <mergeCell ref="D82:E82"/>
    <mergeCell ref="F82:G82"/>
    <mergeCell ref="H82:I82"/>
    <mergeCell ref="J82:K82"/>
    <mergeCell ref="L82:M82"/>
    <mergeCell ref="N82:O82"/>
    <mergeCell ref="T85:U85"/>
    <mergeCell ref="V85:W85"/>
    <mergeCell ref="D86:E86"/>
    <mergeCell ref="F86:G86"/>
    <mergeCell ref="H86:I86"/>
    <mergeCell ref="J86:K86"/>
    <mergeCell ref="L86:M86"/>
    <mergeCell ref="N86:O86"/>
    <mergeCell ref="R86:S86"/>
    <mergeCell ref="T86:U86"/>
    <mergeCell ref="R84:S84"/>
    <mergeCell ref="T84:U84"/>
    <mergeCell ref="V84:W84"/>
    <mergeCell ref="D85:E85"/>
    <mergeCell ref="F85:G85"/>
    <mergeCell ref="H85:I85"/>
    <mergeCell ref="J85:K85"/>
    <mergeCell ref="L85:M85"/>
    <mergeCell ref="N85:O85"/>
    <mergeCell ref="R85:S85"/>
    <mergeCell ref="R89:S89"/>
    <mergeCell ref="T89:U89"/>
    <mergeCell ref="V89:W89"/>
    <mergeCell ref="U91:W91"/>
    <mergeCell ref="P88:Q88"/>
    <mergeCell ref="R88:S88"/>
    <mergeCell ref="T88:U88"/>
    <mergeCell ref="V88:W88"/>
    <mergeCell ref="D89:E89"/>
    <mergeCell ref="F89:G89"/>
    <mergeCell ref="H89:I89"/>
    <mergeCell ref="J89:K89"/>
    <mergeCell ref="L89:M89"/>
    <mergeCell ref="N89:O89"/>
    <mergeCell ref="F88:G88"/>
    <mergeCell ref="H88:I88"/>
    <mergeCell ref="J88:K88"/>
    <mergeCell ref="L88:M88"/>
    <mergeCell ref="N88:O88"/>
    <mergeCell ref="S97:S99"/>
    <mergeCell ref="U97:U99"/>
    <mergeCell ref="W97:W99"/>
    <mergeCell ref="A100:A102"/>
    <mergeCell ref="E100:E102"/>
    <mergeCell ref="G100:G102"/>
    <mergeCell ref="I100:I102"/>
    <mergeCell ref="K100:K102"/>
    <mergeCell ref="P95:Q95"/>
    <mergeCell ref="R95:S95"/>
    <mergeCell ref="T95:U95"/>
    <mergeCell ref="V95:W95"/>
    <mergeCell ref="A97:A99"/>
    <mergeCell ref="E97:E99"/>
    <mergeCell ref="G97:G99"/>
    <mergeCell ref="I97:I99"/>
    <mergeCell ref="K97:K99"/>
    <mergeCell ref="M97:M99"/>
    <mergeCell ref="D95:E95"/>
    <mergeCell ref="F95:G95"/>
    <mergeCell ref="H95:I95"/>
    <mergeCell ref="J95:K95"/>
    <mergeCell ref="L95:M95"/>
    <mergeCell ref="N95:O95"/>
    <mergeCell ref="S103:S105"/>
    <mergeCell ref="U103:U105"/>
    <mergeCell ref="W103:W105"/>
    <mergeCell ref="A106:A108"/>
    <mergeCell ref="E106:E108"/>
    <mergeCell ref="G106:G108"/>
    <mergeCell ref="I106:I108"/>
    <mergeCell ref="K106:K108"/>
    <mergeCell ref="A103:A105"/>
    <mergeCell ref="E103:E105"/>
    <mergeCell ref="G103:G105"/>
    <mergeCell ref="I103:I105"/>
    <mergeCell ref="K103:K105"/>
    <mergeCell ref="M103:M105"/>
    <mergeCell ref="M100:M102"/>
    <mergeCell ref="O100:O102"/>
    <mergeCell ref="Q100:Q102"/>
    <mergeCell ref="S100:S102"/>
    <mergeCell ref="U100:U102"/>
    <mergeCell ref="W100:W102"/>
    <mergeCell ref="R112:S112"/>
    <mergeCell ref="T112:U112"/>
    <mergeCell ref="V112:W112"/>
    <mergeCell ref="D113:E113"/>
    <mergeCell ref="F113:G113"/>
    <mergeCell ref="H113:I113"/>
    <mergeCell ref="J113:K113"/>
    <mergeCell ref="L113:M113"/>
    <mergeCell ref="N113:O113"/>
    <mergeCell ref="D112:E112"/>
    <mergeCell ref="F112:G112"/>
    <mergeCell ref="H112:I112"/>
    <mergeCell ref="J112:K112"/>
    <mergeCell ref="L112:M112"/>
    <mergeCell ref="N112:O112"/>
    <mergeCell ref="M106:M108"/>
    <mergeCell ref="O106:O108"/>
    <mergeCell ref="Q106:Q108"/>
    <mergeCell ref="S106:S108"/>
    <mergeCell ref="U106:U108"/>
    <mergeCell ref="W106:W108"/>
    <mergeCell ref="R114:S114"/>
    <mergeCell ref="T114:U114"/>
    <mergeCell ref="V114:W114"/>
    <mergeCell ref="D115:E115"/>
    <mergeCell ref="F115:G115"/>
    <mergeCell ref="H115:I115"/>
    <mergeCell ref="J115:K115"/>
    <mergeCell ref="L115:M115"/>
    <mergeCell ref="N115:O115"/>
    <mergeCell ref="R115:S115"/>
    <mergeCell ref="P113:Q113"/>
    <mergeCell ref="R113:S113"/>
    <mergeCell ref="T113:U113"/>
    <mergeCell ref="V113:W113"/>
    <mergeCell ref="D114:E114"/>
    <mergeCell ref="F114:G114"/>
    <mergeCell ref="H114:I114"/>
    <mergeCell ref="J114:K114"/>
    <mergeCell ref="L114:M114"/>
    <mergeCell ref="N114:O114"/>
    <mergeCell ref="V116:W116"/>
    <mergeCell ref="D117:E117"/>
    <mergeCell ref="F117:G117"/>
    <mergeCell ref="H117:I117"/>
    <mergeCell ref="J117:K117"/>
    <mergeCell ref="L117:M117"/>
    <mergeCell ref="N117:O117"/>
    <mergeCell ref="R117:S117"/>
    <mergeCell ref="T117:U117"/>
    <mergeCell ref="V117:W117"/>
    <mergeCell ref="T115:U115"/>
    <mergeCell ref="V115:W115"/>
    <mergeCell ref="D116:E116"/>
    <mergeCell ref="F116:G116"/>
    <mergeCell ref="H116:I116"/>
    <mergeCell ref="J116:K116"/>
    <mergeCell ref="L116:M116"/>
    <mergeCell ref="N116:O116"/>
    <mergeCell ref="R116:S116"/>
    <mergeCell ref="T116:U116"/>
    <mergeCell ref="R119:S119"/>
    <mergeCell ref="T119:U119"/>
    <mergeCell ref="V119:W119"/>
    <mergeCell ref="U121:W121"/>
    <mergeCell ref="P118:Q118"/>
    <mergeCell ref="R118:S118"/>
    <mergeCell ref="T118:U118"/>
    <mergeCell ref="V118:W118"/>
    <mergeCell ref="D119:E119"/>
    <mergeCell ref="F119:G119"/>
    <mergeCell ref="H119:I119"/>
    <mergeCell ref="J119:K119"/>
    <mergeCell ref="L119:M119"/>
    <mergeCell ref="N119:O119"/>
    <mergeCell ref="D118:E118"/>
    <mergeCell ref="F118:G118"/>
    <mergeCell ref="H118:I118"/>
    <mergeCell ref="J118:K118"/>
    <mergeCell ref="L118:M118"/>
    <mergeCell ref="N118:O118"/>
    <mergeCell ref="S127:S129"/>
    <mergeCell ref="U127:U129"/>
    <mergeCell ref="W127:W129"/>
    <mergeCell ref="A130:A132"/>
    <mergeCell ref="E130:E132"/>
    <mergeCell ref="G130:G132"/>
    <mergeCell ref="I130:I132"/>
    <mergeCell ref="K130:K132"/>
    <mergeCell ref="P125:Q125"/>
    <mergeCell ref="R125:S125"/>
    <mergeCell ref="T125:U125"/>
    <mergeCell ref="V125:W125"/>
    <mergeCell ref="A127:A129"/>
    <mergeCell ref="E127:E129"/>
    <mergeCell ref="G127:G129"/>
    <mergeCell ref="I127:I129"/>
    <mergeCell ref="K127:K129"/>
    <mergeCell ref="M127:M129"/>
    <mergeCell ref="D125:E125"/>
    <mergeCell ref="F125:G125"/>
    <mergeCell ref="H125:I125"/>
    <mergeCell ref="J125:K125"/>
    <mergeCell ref="L125:M125"/>
    <mergeCell ref="N125:O125"/>
    <mergeCell ref="S133:S135"/>
    <mergeCell ref="U133:U135"/>
    <mergeCell ref="W133:W135"/>
    <mergeCell ref="A136:A138"/>
    <mergeCell ref="E136:E138"/>
    <mergeCell ref="G136:G138"/>
    <mergeCell ref="I136:I138"/>
    <mergeCell ref="K136:K138"/>
    <mergeCell ref="A133:A135"/>
    <mergeCell ref="E133:E135"/>
    <mergeCell ref="G133:G135"/>
    <mergeCell ref="I133:I135"/>
    <mergeCell ref="K133:K135"/>
    <mergeCell ref="M133:M135"/>
    <mergeCell ref="M130:M132"/>
    <mergeCell ref="O130:O132"/>
    <mergeCell ref="Q130:Q132"/>
    <mergeCell ref="S130:S132"/>
    <mergeCell ref="U130:U132"/>
    <mergeCell ref="W130:W132"/>
    <mergeCell ref="R142:S142"/>
    <mergeCell ref="T142:U142"/>
    <mergeCell ref="V142:W142"/>
    <mergeCell ref="D143:E143"/>
    <mergeCell ref="F143:G143"/>
    <mergeCell ref="H143:I143"/>
    <mergeCell ref="J143:K143"/>
    <mergeCell ref="L143:M143"/>
    <mergeCell ref="N143:O143"/>
    <mergeCell ref="D142:E142"/>
    <mergeCell ref="F142:G142"/>
    <mergeCell ref="H142:I142"/>
    <mergeCell ref="J142:K142"/>
    <mergeCell ref="L142:M142"/>
    <mergeCell ref="N142:O142"/>
    <mergeCell ref="M136:M138"/>
    <mergeCell ref="O136:O138"/>
    <mergeCell ref="Q136:Q138"/>
    <mergeCell ref="S136:S138"/>
    <mergeCell ref="U136:U138"/>
    <mergeCell ref="W136:W138"/>
    <mergeCell ref="R144:S144"/>
    <mergeCell ref="T144:U144"/>
    <mergeCell ref="V144:W144"/>
    <mergeCell ref="D145:E145"/>
    <mergeCell ref="F145:G145"/>
    <mergeCell ref="H145:I145"/>
    <mergeCell ref="J145:K145"/>
    <mergeCell ref="L145:M145"/>
    <mergeCell ref="N145:O145"/>
    <mergeCell ref="R145:S145"/>
    <mergeCell ref="P143:Q143"/>
    <mergeCell ref="R143:S143"/>
    <mergeCell ref="T143:U143"/>
    <mergeCell ref="V143:W143"/>
    <mergeCell ref="D144:E144"/>
    <mergeCell ref="F144:G144"/>
    <mergeCell ref="H144:I144"/>
    <mergeCell ref="J144:K144"/>
    <mergeCell ref="L144:M144"/>
    <mergeCell ref="N144:O144"/>
    <mergeCell ref="V146:W146"/>
    <mergeCell ref="D147:E147"/>
    <mergeCell ref="F147:G147"/>
    <mergeCell ref="H147:I147"/>
    <mergeCell ref="J147:K147"/>
    <mergeCell ref="L147:M147"/>
    <mergeCell ref="N147:O147"/>
    <mergeCell ref="R147:S147"/>
    <mergeCell ref="T147:U147"/>
    <mergeCell ref="V147:W147"/>
    <mergeCell ref="T145:U145"/>
    <mergeCell ref="V145:W145"/>
    <mergeCell ref="D146:E146"/>
    <mergeCell ref="F146:G146"/>
    <mergeCell ref="H146:I146"/>
    <mergeCell ref="J146:K146"/>
    <mergeCell ref="L146:M146"/>
    <mergeCell ref="N146:O146"/>
    <mergeCell ref="R146:S146"/>
    <mergeCell ref="T146:U146"/>
    <mergeCell ref="F152:O152"/>
    <mergeCell ref="D155:E155"/>
    <mergeCell ref="F155:G155"/>
    <mergeCell ref="H155:I155"/>
    <mergeCell ref="J155:K155"/>
    <mergeCell ref="L155:M155"/>
    <mergeCell ref="N155:O155"/>
    <mergeCell ref="P149:Q149"/>
    <mergeCell ref="R149:S149"/>
    <mergeCell ref="T149:U149"/>
    <mergeCell ref="V149:W149"/>
    <mergeCell ref="U151:W151"/>
    <mergeCell ref="P148:Q148"/>
    <mergeCell ref="R148:S148"/>
    <mergeCell ref="T148:U148"/>
    <mergeCell ref="V148:W148"/>
    <mergeCell ref="D149:E149"/>
    <mergeCell ref="F149:G149"/>
    <mergeCell ref="H149:I149"/>
    <mergeCell ref="J149:K149"/>
    <mergeCell ref="L149:M149"/>
    <mergeCell ref="N149:O149"/>
    <mergeCell ref="D148:E148"/>
    <mergeCell ref="F148:G148"/>
    <mergeCell ref="H148:I148"/>
    <mergeCell ref="J148:K148"/>
    <mergeCell ref="L148:M148"/>
    <mergeCell ref="N148:O148"/>
    <mergeCell ref="O157:O159"/>
    <mergeCell ref="Q157:Q159"/>
    <mergeCell ref="S157:S159"/>
    <mergeCell ref="U157:U159"/>
    <mergeCell ref="W157:W159"/>
    <mergeCell ref="A160:A162"/>
    <mergeCell ref="E160:E162"/>
    <mergeCell ref="G160:G162"/>
    <mergeCell ref="I160:I162"/>
    <mergeCell ref="K160:K162"/>
    <mergeCell ref="P155:Q155"/>
    <mergeCell ref="R155:S155"/>
    <mergeCell ref="T155:U155"/>
    <mergeCell ref="V155:W155"/>
    <mergeCell ref="A157:A159"/>
    <mergeCell ref="E157:E159"/>
    <mergeCell ref="G157:G159"/>
    <mergeCell ref="I157:I159"/>
    <mergeCell ref="K157:K159"/>
    <mergeCell ref="M157:M159"/>
    <mergeCell ref="O163:O165"/>
    <mergeCell ref="Q163:Q165"/>
    <mergeCell ref="S163:S165"/>
    <mergeCell ref="U163:U165"/>
    <mergeCell ref="W163:W165"/>
    <mergeCell ref="A166:A168"/>
    <mergeCell ref="E166:E168"/>
    <mergeCell ref="G166:G168"/>
    <mergeCell ref="I166:I168"/>
    <mergeCell ref="K166:K168"/>
    <mergeCell ref="A163:A165"/>
    <mergeCell ref="E163:E165"/>
    <mergeCell ref="G163:G165"/>
    <mergeCell ref="I163:I165"/>
    <mergeCell ref="K163:K165"/>
    <mergeCell ref="M163:M165"/>
    <mergeCell ref="M160:M162"/>
    <mergeCell ref="O160:O162"/>
    <mergeCell ref="Q160:Q162"/>
    <mergeCell ref="S160:S162"/>
    <mergeCell ref="U160:U162"/>
    <mergeCell ref="W160:W162"/>
    <mergeCell ref="P172:Q172"/>
    <mergeCell ref="R172:S172"/>
    <mergeCell ref="T172:U172"/>
    <mergeCell ref="V172:W172"/>
    <mergeCell ref="D173:E173"/>
    <mergeCell ref="F173:G173"/>
    <mergeCell ref="H173:I173"/>
    <mergeCell ref="J173:K173"/>
    <mergeCell ref="L173:M173"/>
    <mergeCell ref="N173:O173"/>
    <mergeCell ref="D172:E172"/>
    <mergeCell ref="F172:G172"/>
    <mergeCell ref="H172:I172"/>
    <mergeCell ref="J172:K172"/>
    <mergeCell ref="L172:M172"/>
    <mergeCell ref="N172:O172"/>
    <mergeCell ref="M166:M168"/>
    <mergeCell ref="O166:O168"/>
    <mergeCell ref="Q166:Q168"/>
    <mergeCell ref="S166:S168"/>
    <mergeCell ref="U166:U168"/>
    <mergeCell ref="W166:W168"/>
    <mergeCell ref="R174:S174"/>
    <mergeCell ref="T174:U174"/>
    <mergeCell ref="V174:W174"/>
    <mergeCell ref="D175:E175"/>
    <mergeCell ref="F175:G175"/>
    <mergeCell ref="H175:I175"/>
    <mergeCell ref="J175:K175"/>
    <mergeCell ref="L175:M175"/>
    <mergeCell ref="N175:O175"/>
    <mergeCell ref="R175:S175"/>
    <mergeCell ref="P173:Q173"/>
    <mergeCell ref="R173:S173"/>
    <mergeCell ref="T173:U173"/>
    <mergeCell ref="V173:W173"/>
    <mergeCell ref="D174:E174"/>
    <mergeCell ref="F174:G174"/>
    <mergeCell ref="H174:I174"/>
    <mergeCell ref="J174:K174"/>
    <mergeCell ref="L174:M174"/>
    <mergeCell ref="N174:O174"/>
    <mergeCell ref="V176:W176"/>
    <mergeCell ref="D177:E177"/>
    <mergeCell ref="F177:G177"/>
    <mergeCell ref="H177:I177"/>
    <mergeCell ref="J177:K177"/>
    <mergeCell ref="L177:M177"/>
    <mergeCell ref="N177:O177"/>
    <mergeCell ref="R177:S177"/>
    <mergeCell ref="T177:U177"/>
    <mergeCell ref="V177:W177"/>
    <mergeCell ref="T175:U175"/>
    <mergeCell ref="V175:W175"/>
    <mergeCell ref="D176:E176"/>
    <mergeCell ref="F176:G176"/>
    <mergeCell ref="H176:I176"/>
    <mergeCell ref="J176:K176"/>
    <mergeCell ref="L176:M176"/>
    <mergeCell ref="N176:O176"/>
    <mergeCell ref="R176:S176"/>
    <mergeCell ref="T176:U176"/>
    <mergeCell ref="F182:O182"/>
    <mergeCell ref="D185:E185"/>
    <mergeCell ref="F185:G185"/>
    <mergeCell ref="H185:I185"/>
    <mergeCell ref="J185:K185"/>
    <mergeCell ref="L185:M185"/>
    <mergeCell ref="N185:O185"/>
    <mergeCell ref="P179:Q179"/>
    <mergeCell ref="R179:S179"/>
    <mergeCell ref="T179:U179"/>
    <mergeCell ref="V179:W179"/>
    <mergeCell ref="U181:W181"/>
    <mergeCell ref="P178:Q178"/>
    <mergeCell ref="R178:S178"/>
    <mergeCell ref="T178:U178"/>
    <mergeCell ref="V178:W178"/>
    <mergeCell ref="D179:E179"/>
    <mergeCell ref="F179:G179"/>
    <mergeCell ref="H179:I179"/>
    <mergeCell ref="J179:K179"/>
    <mergeCell ref="L179:M179"/>
    <mergeCell ref="N179:O179"/>
    <mergeCell ref="D178:E178"/>
    <mergeCell ref="F178:G178"/>
    <mergeCell ref="H178:I178"/>
    <mergeCell ref="J178:K178"/>
    <mergeCell ref="L178:M178"/>
    <mergeCell ref="N178:O178"/>
    <mergeCell ref="O187:O189"/>
    <mergeCell ref="Q187:Q189"/>
    <mergeCell ref="S187:S189"/>
    <mergeCell ref="U187:U189"/>
    <mergeCell ref="W187:W189"/>
    <mergeCell ref="A190:A192"/>
    <mergeCell ref="E190:E192"/>
    <mergeCell ref="G190:G192"/>
    <mergeCell ref="I190:I192"/>
    <mergeCell ref="K190:K192"/>
    <mergeCell ref="P185:Q185"/>
    <mergeCell ref="R185:S185"/>
    <mergeCell ref="T185:U185"/>
    <mergeCell ref="V185:W185"/>
    <mergeCell ref="A187:A189"/>
    <mergeCell ref="E187:E189"/>
    <mergeCell ref="G187:G189"/>
    <mergeCell ref="I187:I189"/>
    <mergeCell ref="K187:K189"/>
    <mergeCell ref="M187:M189"/>
    <mergeCell ref="O193:O195"/>
    <mergeCell ref="Q193:Q195"/>
    <mergeCell ref="S193:S195"/>
    <mergeCell ref="U193:U195"/>
    <mergeCell ref="W193:W195"/>
    <mergeCell ref="A196:A198"/>
    <mergeCell ref="E196:E198"/>
    <mergeCell ref="G196:G198"/>
    <mergeCell ref="I196:I198"/>
    <mergeCell ref="K196:K198"/>
    <mergeCell ref="A193:A195"/>
    <mergeCell ref="E193:E195"/>
    <mergeCell ref="G193:G195"/>
    <mergeCell ref="I193:I195"/>
    <mergeCell ref="K193:K195"/>
    <mergeCell ref="M193:M195"/>
    <mergeCell ref="M190:M192"/>
    <mergeCell ref="O190:O192"/>
    <mergeCell ref="Q190:Q192"/>
    <mergeCell ref="S190:S192"/>
    <mergeCell ref="U190:U192"/>
    <mergeCell ref="W190:W192"/>
    <mergeCell ref="P202:Q202"/>
    <mergeCell ref="R202:S202"/>
    <mergeCell ref="T202:U202"/>
    <mergeCell ref="V202:W202"/>
    <mergeCell ref="D203:E203"/>
    <mergeCell ref="F203:G203"/>
    <mergeCell ref="H203:I203"/>
    <mergeCell ref="J203:K203"/>
    <mergeCell ref="L203:M203"/>
    <mergeCell ref="N203:O203"/>
    <mergeCell ref="D202:E202"/>
    <mergeCell ref="F202:G202"/>
    <mergeCell ref="H202:I202"/>
    <mergeCell ref="J202:K202"/>
    <mergeCell ref="L202:M202"/>
    <mergeCell ref="N202:O202"/>
    <mergeCell ref="M196:M198"/>
    <mergeCell ref="O196:O198"/>
    <mergeCell ref="Q196:Q198"/>
    <mergeCell ref="S196:S198"/>
    <mergeCell ref="U196:U198"/>
    <mergeCell ref="W196:W198"/>
    <mergeCell ref="R204:S204"/>
    <mergeCell ref="T204:U204"/>
    <mergeCell ref="V204:W204"/>
    <mergeCell ref="D205:E205"/>
    <mergeCell ref="F205:G205"/>
    <mergeCell ref="H205:I205"/>
    <mergeCell ref="J205:K205"/>
    <mergeCell ref="L205:M205"/>
    <mergeCell ref="N205:O205"/>
    <mergeCell ref="R205:S205"/>
    <mergeCell ref="P203:Q203"/>
    <mergeCell ref="R203:S203"/>
    <mergeCell ref="T203:U203"/>
    <mergeCell ref="V203:W203"/>
    <mergeCell ref="D204:E204"/>
    <mergeCell ref="F204:G204"/>
    <mergeCell ref="H204:I204"/>
    <mergeCell ref="J204:K204"/>
    <mergeCell ref="L204:M204"/>
    <mergeCell ref="N204:O204"/>
    <mergeCell ref="V206:W206"/>
    <mergeCell ref="D207:E207"/>
    <mergeCell ref="F207:G207"/>
    <mergeCell ref="H207:I207"/>
    <mergeCell ref="J207:K207"/>
    <mergeCell ref="L207:M207"/>
    <mergeCell ref="N207:O207"/>
    <mergeCell ref="R207:S207"/>
    <mergeCell ref="T207:U207"/>
    <mergeCell ref="V207:W207"/>
    <mergeCell ref="T205:U205"/>
    <mergeCell ref="V205:W205"/>
    <mergeCell ref="D206:E206"/>
    <mergeCell ref="F206:G206"/>
    <mergeCell ref="H206:I206"/>
    <mergeCell ref="J206:K206"/>
    <mergeCell ref="L206:M206"/>
    <mergeCell ref="N206:O206"/>
    <mergeCell ref="R206:S206"/>
    <mergeCell ref="T206:U206"/>
    <mergeCell ref="P205:Q205"/>
    <mergeCell ref="F212:O212"/>
    <mergeCell ref="D215:E215"/>
    <mergeCell ref="F215:G215"/>
    <mergeCell ref="H215:I215"/>
    <mergeCell ref="J215:K215"/>
    <mergeCell ref="L215:M215"/>
    <mergeCell ref="N215:O215"/>
    <mergeCell ref="P209:Q209"/>
    <mergeCell ref="R209:S209"/>
    <mergeCell ref="T209:U209"/>
    <mergeCell ref="V209:W209"/>
    <mergeCell ref="U211:W211"/>
    <mergeCell ref="P208:Q208"/>
    <mergeCell ref="R208:S208"/>
    <mergeCell ref="T208:U208"/>
    <mergeCell ref="V208:W208"/>
    <mergeCell ref="D209:E209"/>
    <mergeCell ref="F209:G209"/>
    <mergeCell ref="H209:I209"/>
    <mergeCell ref="J209:K209"/>
    <mergeCell ref="L209:M209"/>
    <mergeCell ref="N209:O209"/>
    <mergeCell ref="D208:E208"/>
    <mergeCell ref="F208:G208"/>
    <mergeCell ref="H208:I208"/>
    <mergeCell ref="J208:K208"/>
    <mergeCell ref="L208:M208"/>
    <mergeCell ref="N208:O208"/>
    <mergeCell ref="M220:M222"/>
    <mergeCell ref="O220:O222"/>
    <mergeCell ref="Q220:Q222"/>
    <mergeCell ref="S220:S222"/>
    <mergeCell ref="U220:U222"/>
    <mergeCell ref="W220:W222"/>
    <mergeCell ref="O217:O219"/>
    <mergeCell ref="Q217:Q219"/>
    <mergeCell ref="S217:S219"/>
    <mergeCell ref="U217:U219"/>
    <mergeCell ref="W217:W219"/>
    <mergeCell ref="A220:A222"/>
    <mergeCell ref="E220:E222"/>
    <mergeCell ref="G220:G222"/>
    <mergeCell ref="I220:I222"/>
    <mergeCell ref="K220:K222"/>
    <mergeCell ref="P215:Q215"/>
    <mergeCell ref="R215:S215"/>
    <mergeCell ref="T215:U215"/>
    <mergeCell ref="V215:W215"/>
    <mergeCell ref="A217:A219"/>
    <mergeCell ref="E217:E219"/>
    <mergeCell ref="G217:G219"/>
    <mergeCell ref="I217:I219"/>
    <mergeCell ref="K217:K219"/>
    <mergeCell ref="M217:M219"/>
    <mergeCell ref="M226:M228"/>
    <mergeCell ref="O226:O228"/>
    <mergeCell ref="Q226:Q228"/>
    <mergeCell ref="S226:S228"/>
    <mergeCell ref="U226:U228"/>
    <mergeCell ref="W226:W228"/>
    <mergeCell ref="O223:O225"/>
    <mergeCell ref="Q223:Q225"/>
    <mergeCell ref="S223:S225"/>
    <mergeCell ref="U223:U225"/>
    <mergeCell ref="W223:W225"/>
    <mergeCell ref="A226:A228"/>
    <mergeCell ref="E226:E228"/>
    <mergeCell ref="G226:G228"/>
    <mergeCell ref="I226:I228"/>
    <mergeCell ref="K226:K228"/>
    <mergeCell ref="A223:A225"/>
    <mergeCell ref="E223:E225"/>
    <mergeCell ref="G223:G225"/>
    <mergeCell ref="I223:I225"/>
    <mergeCell ref="K223:K225"/>
    <mergeCell ref="M223:M225"/>
    <mergeCell ref="V233:W233"/>
    <mergeCell ref="D234:E234"/>
    <mergeCell ref="F234:G234"/>
    <mergeCell ref="H234:I234"/>
    <mergeCell ref="J234:K234"/>
    <mergeCell ref="L234:M234"/>
    <mergeCell ref="N234:O234"/>
    <mergeCell ref="P232:Q232"/>
    <mergeCell ref="R232:S232"/>
    <mergeCell ref="T232:U232"/>
    <mergeCell ref="V232:W232"/>
    <mergeCell ref="D233:E233"/>
    <mergeCell ref="F233:G233"/>
    <mergeCell ref="H233:I233"/>
    <mergeCell ref="J233:K233"/>
    <mergeCell ref="L233:M233"/>
    <mergeCell ref="N233:O233"/>
    <mergeCell ref="D232:E232"/>
    <mergeCell ref="F232:G232"/>
    <mergeCell ref="H232:I232"/>
    <mergeCell ref="J232:K232"/>
    <mergeCell ref="L232:M232"/>
    <mergeCell ref="N232:O232"/>
    <mergeCell ref="D238:E238"/>
    <mergeCell ref="F238:G238"/>
    <mergeCell ref="H238:I238"/>
    <mergeCell ref="J238:K238"/>
    <mergeCell ref="L238:M238"/>
    <mergeCell ref="N238:O238"/>
    <mergeCell ref="P236:Q236"/>
    <mergeCell ref="R236:S236"/>
    <mergeCell ref="T236:U236"/>
    <mergeCell ref="V236:W236"/>
    <mergeCell ref="D237:E237"/>
    <mergeCell ref="F237:G237"/>
    <mergeCell ref="H237:I237"/>
    <mergeCell ref="J237:K237"/>
    <mergeCell ref="L237:M237"/>
    <mergeCell ref="N237:O237"/>
    <mergeCell ref="P235:Q235"/>
    <mergeCell ref="R235:S235"/>
    <mergeCell ref="T235:U235"/>
    <mergeCell ref="V235:W235"/>
    <mergeCell ref="D236:E236"/>
    <mergeCell ref="F236:G236"/>
    <mergeCell ref="H236:I236"/>
    <mergeCell ref="J236:K236"/>
    <mergeCell ref="L236:M236"/>
    <mergeCell ref="N236:O236"/>
    <mergeCell ref="D235:E235"/>
    <mergeCell ref="F235:G235"/>
    <mergeCell ref="H235:I235"/>
    <mergeCell ref="J235:K235"/>
    <mergeCell ref="L235:M235"/>
    <mergeCell ref="N235:O235"/>
    <mergeCell ref="Z67:Z69"/>
    <mergeCell ref="Z76:Z78"/>
    <mergeCell ref="Z73:Z75"/>
    <mergeCell ref="Z10:Z12"/>
    <mergeCell ref="Z7:Z9"/>
    <mergeCell ref="Z16:Z18"/>
    <mergeCell ref="Z37:Z39"/>
    <mergeCell ref="Z43:Z45"/>
    <mergeCell ref="Z40:Z42"/>
    <mergeCell ref="T239:U239"/>
    <mergeCell ref="V239:W239"/>
    <mergeCell ref="P238:Q238"/>
    <mergeCell ref="R238:S238"/>
    <mergeCell ref="T238:U238"/>
    <mergeCell ref="V238:W238"/>
    <mergeCell ref="P239:Q239"/>
    <mergeCell ref="H239:I239"/>
    <mergeCell ref="J239:K239"/>
    <mergeCell ref="L239:M239"/>
    <mergeCell ref="N239:O239"/>
    <mergeCell ref="P237:Q237"/>
    <mergeCell ref="R237:S237"/>
    <mergeCell ref="R239:S239"/>
    <mergeCell ref="T237:U237"/>
    <mergeCell ref="V237:W237"/>
    <mergeCell ref="P234:Q234"/>
    <mergeCell ref="R234:S234"/>
    <mergeCell ref="T234:U234"/>
    <mergeCell ref="V234:W234"/>
    <mergeCell ref="P233:Q233"/>
    <mergeCell ref="R233:S233"/>
    <mergeCell ref="T233:U233"/>
    <mergeCell ref="F1:Q1"/>
    <mergeCell ref="B25:C25"/>
    <mergeCell ref="B26:C26"/>
    <mergeCell ref="B27:C27"/>
    <mergeCell ref="B28:C28"/>
    <mergeCell ref="B29:C29"/>
    <mergeCell ref="N29:O29"/>
    <mergeCell ref="P56:Q56"/>
    <mergeCell ref="Z187:Z189"/>
    <mergeCell ref="Z196:Z198"/>
    <mergeCell ref="Z193:Z195"/>
    <mergeCell ref="Z190:Z192"/>
    <mergeCell ref="Z217:Z219"/>
    <mergeCell ref="Z160:Z162"/>
    <mergeCell ref="X181:Z181"/>
    <mergeCell ref="X211:Z211"/>
    <mergeCell ref="Z226:Z228"/>
    <mergeCell ref="Z223:Z225"/>
    <mergeCell ref="Z220:Z222"/>
    <mergeCell ref="Z127:Z129"/>
    <mergeCell ref="Z136:Z138"/>
    <mergeCell ref="Z133:Z135"/>
    <mergeCell ref="Z130:Z132"/>
    <mergeCell ref="Z157:Z159"/>
    <mergeCell ref="Z166:Z168"/>
    <mergeCell ref="Z163:Z165"/>
    <mergeCell ref="Z70:Z72"/>
    <mergeCell ref="Z97:Z99"/>
    <mergeCell ref="Z106:Z108"/>
    <mergeCell ref="Z103:Z105"/>
    <mergeCell ref="Z100:Z102"/>
    <mergeCell ref="Z13:Z15"/>
    <mergeCell ref="B59:C59"/>
    <mergeCell ref="F61:Q61"/>
    <mergeCell ref="B85:C85"/>
    <mergeCell ref="B86:C86"/>
    <mergeCell ref="B87:C87"/>
    <mergeCell ref="B88:C88"/>
    <mergeCell ref="P87:Q87"/>
    <mergeCell ref="P86:Q86"/>
    <mergeCell ref="P85:Q85"/>
    <mergeCell ref="D88:E88"/>
    <mergeCell ref="D29:E29"/>
    <mergeCell ref="P84:Q84"/>
    <mergeCell ref="F31:Q31"/>
    <mergeCell ref="U31:W31"/>
    <mergeCell ref="B55:C55"/>
    <mergeCell ref="B56:C56"/>
    <mergeCell ref="B57:C57"/>
    <mergeCell ref="B58:C58"/>
    <mergeCell ref="P57:Q57"/>
    <mergeCell ref="R57:S57"/>
    <mergeCell ref="F29:G29"/>
    <mergeCell ref="V57:W57"/>
    <mergeCell ref="V86:W86"/>
    <mergeCell ref="R87:S87"/>
    <mergeCell ref="T87:U87"/>
    <mergeCell ref="V87:W87"/>
    <mergeCell ref="D87:E87"/>
    <mergeCell ref="F87:G87"/>
    <mergeCell ref="H87:I87"/>
    <mergeCell ref="J87:K87"/>
    <mergeCell ref="L87:M87"/>
    <mergeCell ref="N87:O87"/>
    <mergeCell ref="B146:C146"/>
    <mergeCell ref="B147:C147"/>
    <mergeCell ref="B148:C148"/>
    <mergeCell ref="P147:Q147"/>
    <mergeCell ref="P146:Q146"/>
    <mergeCell ref="P145:Q145"/>
    <mergeCell ref="P144:Q144"/>
    <mergeCell ref="B89:C89"/>
    <mergeCell ref="F91:Q91"/>
    <mergeCell ref="B115:C115"/>
    <mergeCell ref="B116:C116"/>
    <mergeCell ref="B117:C117"/>
    <mergeCell ref="B118:C118"/>
    <mergeCell ref="P117:Q117"/>
    <mergeCell ref="P116:Q116"/>
    <mergeCell ref="P115:Q115"/>
    <mergeCell ref="P114:Q114"/>
    <mergeCell ref="P142:Q142"/>
    <mergeCell ref="O133:O135"/>
    <mergeCell ref="Q133:Q135"/>
    <mergeCell ref="O127:O129"/>
    <mergeCell ref="Q127:Q129"/>
    <mergeCell ref="F122:O122"/>
    <mergeCell ref="P119:Q119"/>
    <mergeCell ref="P112:Q112"/>
    <mergeCell ref="O103:O105"/>
    <mergeCell ref="Q103:Q105"/>
    <mergeCell ref="O97:O99"/>
    <mergeCell ref="Q97:Q99"/>
    <mergeCell ref="F92:O92"/>
    <mergeCell ref="P89:Q89"/>
    <mergeCell ref="X1:Z1"/>
    <mergeCell ref="B239:C239"/>
    <mergeCell ref="B209:C209"/>
    <mergeCell ref="F211:Q211"/>
    <mergeCell ref="B235:C235"/>
    <mergeCell ref="B236:C236"/>
    <mergeCell ref="B237:C237"/>
    <mergeCell ref="B238:C238"/>
    <mergeCell ref="P175:Q175"/>
    <mergeCell ref="F239:G239"/>
    <mergeCell ref="B179:C179"/>
    <mergeCell ref="F181:Q181"/>
    <mergeCell ref="B205:C205"/>
    <mergeCell ref="B206:C206"/>
    <mergeCell ref="B207:C207"/>
    <mergeCell ref="B208:C208"/>
    <mergeCell ref="P207:Q207"/>
    <mergeCell ref="D239:E239"/>
    <mergeCell ref="P206:Q206"/>
    <mergeCell ref="P204:Q204"/>
    <mergeCell ref="B149:C149"/>
    <mergeCell ref="F151:Q151"/>
    <mergeCell ref="B175:C175"/>
    <mergeCell ref="B176:C176"/>
    <mergeCell ref="B177:C177"/>
    <mergeCell ref="B178:C178"/>
    <mergeCell ref="P177:Q177"/>
    <mergeCell ref="P176:Q176"/>
    <mergeCell ref="P174:Q174"/>
    <mergeCell ref="B119:C119"/>
    <mergeCell ref="F121:Q121"/>
    <mergeCell ref="B145:C145"/>
  </mergeCells>
  <conditionalFormatting sqref="AB187">
    <cfRule type="duplicateValues" dxfId="127" priority="1" stopIfTrue="1"/>
  </conditionalFormatting>
  <conditionalFormatting sqref="AB217">
    <cfRule type="duplicateValues" dxfId="126" priority="2" stopIfTrue="1"/>
  </conditionalFormatting>
  <conditionalFormatting sqref="AB247">
    <cfRule type="duplicateValues" dxfId="125" priority="3" stopIfTrue="1"/>
  </conditionalFormatting>
  <conditionalFormatting sqref="AB267 AD277:AD288 AF277:AF288 AH277:AH288 AJ277:AJ288 AL277:AL288 AN277:AN288 AP277:AP288 AR277:AR288 AT277:AV288 AC289:AV290 AC295:AT299">
    <cfRule type="expression" dxfId="124" priority="6">
      <formula>$AU$289=0</formula>
    </cfRule>
  </conditionalFormatting>
  <conditionalFormatting sqref="AD7:AD18 AF7:AF18 AH7:AH18 AJ7:AJ18 AL7:AL18 AN7:AN18 AP7:AP18 AR7:AR18 AU7:AV19 AT7:AT20 AC19:AS19 AD20 AF20 AH20 AJ20 AL20 AN20 AP20 AR20 AV20 AC25:AT29">
    <cfRule type="expression" dxfId="123" priority="16">
      <formula>$AU$19=0</formula>
    </cfRule>
  </conditionalFormatting>
  <conditionalFormatting sqref="AD37:AD48 AF37:AF48 AH37:AH48 AJ37:AJ48 AL37:AL48 AN37:AN48 AP37:AP48 AR37:AR48 AT37:AV50 AC49:AS50 AC55:AT59">
    <cfRule type="expression" dxfId="122" priority="4">
      <formula>$AU$49=0</formula>
    </cfRule>
  </conditionalFormatting>
  <conditionalFormatting sqref="AD67:AD78 AF67:AF78 AH67:AH78 AJ67:AJ78 AL67:AL78 AN67:AN78 AP67:AP78 AR67:AR78 AT67:AV80 AC79:AS80 AC85:AT89">
    <cfRule type="expression" dxfId="121" priority="14">
      <formula>$AU$79=0</formula>
    </cfRule>
  </conditionalFormatting>
  <conditionalFormatting sqref="AD97:AD108 AF97:AF108 AH97:AH108 AJ97:AJ108 AL97:AL108 AN97:AN108 AP97:AP108 AR97:AR108 AT97:AV108 AC109:AV110 AC115:AT119">
    <cfRule type="expression" dxfId="120" priority="13">
      <formula>$AU$109=0</formula>
    </cfRule>
  </conditionalFormatting>
  <conditionalFormatting sqref="AD127:AD138 AF127:AF138 AH127:AH138 AJ127:AJ138 AL127:AL138 AN127:AN138 AP127:AP138 AR127:AR138 AT127:AV138 AC139:AV140 AC145:AT149">
    <cfRule type="expression" dxfId="119" priority="12">
      <formula>$AU$139=0</formula>
    </cfRule>
  </conditionalFormatting>
  <conditionalFormatting sqref="AD217:AD228 AF217:AF228 AH217:AH228 AJ217:AJ228 AL217:AL228 AN217:AN228 AP217:AP228 AR217:AR228 AT217:AV228 AC229:AV230 AC235:AT239">
    <cfRule type="expression" dxfId="118" priority="8">
      <formula>$AU$229=0</formula>
    </cfRule>
  </conditionalFormatting>
  <conditionalFormatting sqref="AF157:AF168 AH157:AH168 AJ157:AJ168 AL157:AL168 AN157:AN168 AP157:AP168 AR157:AR168 AT157:AV168 AD157:AD170 AC169:AC170 AE169:AV170 AC175:AT179">
    <cfRule type="expression" dxfId="117" priority="5">
      <formula>$AU$169=0</formula>
    </cfRule>
  </conditionalFormatting>
  <conditionalFormatting sqref="AF187:AF198 AH187:AH198 AJ187:AJ198 AL187:AL198 AN187:AN198 AP187:AP198 AR187:AR198 AT187:AV198 AD187:AD200 AC199:AC200 AE199:AV200 AC205:AT209">
    <cfRule type="expression" dxfId="116" priority="9">
      <formula>$AU$199=0</formula>
    </cfRule>
  </conditionalFormatting>
  <conditionalFormatting sqref="AF247:AF258 AH247:AH258 AJ247:AJ258 AL247:AL258 AN247:AN258 AP247:AP258 AR247:AR258 AT247:AV258 AD247:AD260 AC259:AC260 AE259:AV260 AC265:AT269">
    <cfRule type="expression" dxfId="115" priority="7">
      <formula>$AU$259=0</formula>
    </cfRule>
  </conditionalFormatting>
  <pageMargins left="0.47244094488188981" right="0.27559055118110237" top="0.27559055118110237" bottom="0.19685039370078741" header="0.19685039370078741" footer="0.19685039370078741"/>
  <pageSetup paperSize="9" scale="97" fitToHeight="0" orientation="landscape" r:id="rId1"/>
  <headerFooter alignWithMargins="0"/>
  <rowBreaks count="18" manualBreakCount="18">
    <brk id="30" max="22" man="1"/>
    <brk id="30" min="25" max="47" man="1"/>
    <brk id="60" max="22" man="1"/>
    <brk id="60" min="25" max="47" man="1"/>
    <brk id="90" max="22" man="1"/>
    <brk id="90" min="25" max="47" man="1"/>
    <brk id="120" max="22" man="1"/>
    <brk id="120" min="25" max="47" man="1"/>
    <brk id="150" max="22" man="1"/>
    <brk id="150" min="25" max="47" man="1"/>
    <brk id="180" max="22" man="1"/>
    <brk id="180" min="25" max="47" man="1"/>
    <brk id="210" max="22" man="1"/>
    <brk id="210" min="25" max="47" man="1"/>
    <brk id="240" max="22" man="1"/>
    <brk id="240" min="25" max="47" man="1"/>
    <brk id="270" max="22" man="1"/>
    <brk id="270" min="25" max="47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5">
    <tabColor rgb="FF7030A0"/>
    <pageSetUpPr fitToPage="1"/>
  </sheetPr>
  <dimension ref="A1:P2200"/>
  <sheetViews>
    <sheetView view="pageBreakPreview" zoomScaleNormal="100" zoomScaleSheetLayoutView="100" workbookViewId="0">
      <selection activeCell="B5" sqref="B5"/>
    </sheetView>
  </sheetViews>
  <sheetFormatPr baseColWidth="10" defaultColWidth="11.44140625" defaultRowHeight="13.2" x14ac:dyDescent="0.25"/>
  <cols>
    <col min="1" max="1" width="5.44140625" customWidth="1"/>
    <col min="2" max="2" width="8.33203125" customWidth="1"/>
    <col min="3" max="4" width="27.6640625" customWidth="1"/>
    <col min="5" max="5" width="7.6640625" style="84" customWidth="1"/>
    <col min="6" max="6" width="7.6640625" customWidth="1"/>
    <col min="7" max="7" width="7.6640625" style="118" customWidth="1"/>
    <col min="11" max="11" width="11.44140625" customWidth="1"/>
    <col min="12" max="12" width="11.44140625" style="160" customWidth="1"/>
    <col min="13" max="18" width="11.44140625" customWidth="1"/>
  </cols>
  <sheetData>
    <row r="1" spans="1:16" ht="28.5" customHeight="1" x14ac:dyDescent="0.4">
      <c r="A1" s="26" t="s">
        <v>953</v>
      </c>
      <c r="C1" s="116" t="str">
        <f>Schlüssel!$C$1</f>
        <v>Bayernliga Herren</v>
      </c>
      <c r="D1" s="31"/>
      <c r="E1" s="117"/>
      <c r="F1" s="31"/>
      <c r="L1" s="160" t="s">
        <v>990</v>
      </c>
      <c r="M1" t="s">
        <v>972</v>
      </c>
      <c r="N1" t="s">
        <v>992</v>
      </c>
      <c r="O1" t="s">
        <v>979</v>
      </c>
      <c r="P1" t="s">
        <v>993</v>
      </c>
    </row>
    <row r="2" spans="1:16" ht="28.5" customHeight="1" x14ac:dyDescent="0.4">
      <c r="A2" s="119" t="s">
        <v>952</v>
      </c>
      <c r="C2" s="34">
        <v>1</v>
      </c>
      <c r="D2" s="34" t="s">
        <v>988</v>
      </c>
      <c r="E2" s="120"/>
      <c r="F2" s="38"/>
      <c r="L2" s="264">
        <f>Member!A2</f>
        <v>38175</v>
      </c>
      <c r="M2">
        <f>SUMIF(Erfassung1!BD:BD,L2,Erfassung1!BW:BW)</f>
        <v>0</v>
      </c>
      <c r="N2">
        <f>SUMIF(Erfassung1!BD:BD,L2,Erfassung1!BG:BG)</f>
        <v>0</v>
      </c>
      <c r="O2">
        <f>IF(N2=0,0,M2/N2-ROW()/1000000000)</f>
        <v>0</v>
      </c>
      <c r="P2">
        <f t="shared" ref="P2:P33" si="0">RANK(O2,O:O)</f>
        <v>49</v>
      </c>
    </row>
    <row r="3" spans="1:16" x14ac:dyDescent="0.25">
      <c r="L3" s="264">
        <f>Member!A3</f>
        <v>3175</v>
      </c>
      <c r="M3">
        <f>SUMIF(Erfassung1!BD:BD,L3,Erfassung1!BW:BW)</f>
        <v>0</v>
      </c>
      <c r="N3">
        <f>SUMIF(Erfassung1!BD:BD,L3,Erfassung1!BG:BG)</f>
        <v>0</v>
      </c>
      <c r="O3">
        <f t="shared" ref="O3:O66" si="1">IF(N3=0,0,M3/N3-ROW()/1000000000)</f>
        <v>0</v>
      </c>
      <c r="P3">
        <f t="shared" si="0"/>
        <v>49</v>
      </c>
    </row>
    <row r="4" spans="1:16" x14ac:dyDescent="0.25">
      <c r="A4" s="121" t="s">
        <v>989</v>
      </c>
      <c r="B4" s="121" t="s">
        <v>990</v>
      </c>
      <c r="C4" t="s">
        <v>970</v>
      </c>
      <c r="D4" t="s">
        <v>991</v>
      </c>
      <c r="E4" s="122" t="s">
        <v>972</v>
      </c>
      <c r="F4" s="121" t="s">
        <v>992</v>
      </c>
      <c r="G4" s="123" t="s">
        <v>979</v>
      </c>
      <c r="L4" s="264">
        <f>Member!A4</f>
        <v>7306</v>
      </c>
      <c r="M4">
        <f>SUMIF(Erfassung1!BD:BD,L4,Erfassung1!BW:BW)</f>
        <v>0</v>
      </c>
      <c r="N4">
        <f>SUMIF(Erfassung1!BD:BD,L4,Erfassung1!BG:BG)</f>
        <v>0</v>
      </c>
      <c r="O4">
        <f t="shared" si="1"/>
        <v>0</v>
      </c>
      <c r="P4">
        <f t="shared" si="0"/>
        <v>49</v>
      </c>
    </row>
    <row r="5" spans="1:16" x14ac:dyDescent="0.25">
      <c r="A5">
        <v>1</v>
      </c>
      <c r="B5">
        <f t="shared" ref="B5:B36" si="2">IFERROR(INDEX(L:L,MATCH(A5,P:P,0)),"")</f>
        <v>16912</v>
      </c>
      <c r="C5" t="str">
        <f>IFERROR(_xlfn.CONCAT(VLOOKUP(B5,Member!A:I,3,0)," ",(VLOOKUP(B5,Member!A:I,4,0))),"")</f>
        <v>Hellmessen Maximilian</v>
      </c>
      <c r="D5" t="str">
        <f>IFERROR(VLOOKUP(B5,Member!A:I,9,0),"")</f>
        <v>BK München</v>
      </c>
      <c r="E5" s="84">
        <f t="shared" ref="E5:E36" si="3">IFERROR(INDEX(M:M,MATCH(A5,P:P,0)),"")</f>
        <v>1624</v>
      </c>
      <c r="F5">
        <f t="shared" ref="F5:F36" si="4">IFERROR(INDEX(N:N,MATCH(A5,P:P,0)),"")</f>
        <v>8</v>
      </c>
      <c r="G5" s="118">
        <f t="shared" ref="G5:G36" si="5">IFERROR(INDEX(O:O,MATCH(A5,P:P,0)),"")</f>
        <v>202.999999113</v>
      </c>
      <c r="L5" s="264">
        <f>Member!A5</f>
        <v>25487</v>
      </c>
      <c r="M5">
        <f>SUMIF(Erfassung1!BD:BD,L5,Erfassung1!BW:BW)</f>
        <v>0</v>
      </c>
      <c r="N5">
        <f>SUMIF(Erfassung1!BD:BD,L5,Erfassung1!BG:BG)</f>
        <v>0</v>
      </c>
      <c r="O5">
        <f t="shared" si="1"/>
        <v>0</v>
      </c>
      <c r="P5">
        <f t="shared" si="0"/>
        <v>49</v>
      </c>
    </row>
    <row r="6" spans="1:16" x14ac:dyDescent="0.25">
      <c r="A6">
        <f t="shared" ref="A6:A37" si="6">IFERROR(IF(A5+1&gt;MAX(P:P)-1,"",A5+1),"")</f>
        <v>2</v>
      </c>
      <c r="B6">
        <f t="shared" si="2"/>
        <v>7885</v>
      </c>
      <c r="C6" t="str">
        <f>IFERROR(_xlfn.CONCAT(VLOOKUP(B6,Member!A:I,3,0)," ",(VLOOKUP(B6,Member!A:I,4,0))),"")</f>
        <v>Hinterwimmer Sebastian</v>
      </c>
      <c r="D6" t="str">
        <f>IFERROR(VLOOKUP(B6,Member!A:I,9,0),"")</f>
        <v>BK München</v>
      </c>
      <c r="E6" s="84">
        <f t="shared" si="3"/>
        <v>1401</v>
      </c>
      <c r="F6">
        <f t="shared" si="4"/>
        <v>7</v>
      </c>
      <c r="G6" s="118">
        <f t="shared" si="5"/>
        <v>200.14285625385713</v>
      </c>
      <c r="L6" s="264">
        <f>Member!A6</f>
        <v>7291</v>
      </c>
      <c r="M6">
        <f>SUMIF(Erfassung1!BD:BD,L6,Erfassung1!BW:BW)</f>
        <v>0</v>
      </c>
      <c r="N6">
        <f>SUMIF(Erfassung1!BD:BD,L6,Erfassung1!BG:BG)</f>
        <v>0</v>
      </c>
      <c r="O6">
        <f t="shared" si="1"/>
        <v>0</v>
      </c>
      <c r="P6">
        <f t="shared" si="0"/>
        <v>49</v>
      </c>
    </row>
    <row r="7" spans="1:16" x14ac:dyDescent="0.25">
      <c r="A7">
        <f t="shared" si="6"/>
        <v>3</v>
      </c>
      <c r="B7">
        <f t="shared" si="2"/>
        <v>7314</v>
      </c>
      <c r="C7" t="str">
        <f>IFERROR(_xlfn.CONCAT(VLOOKUP(B7,Member!A:I,3,0)," ",(VLOOKUP(B7,Member!A:I,4,0))),"")</f>
        <v>Hellmich Daniel</v>
      </c>
      <c r="D7" t="str">
        <f>IFERROR(VLOOKUP(B7,Member!A:I,9,0),"")</f>
        <v>BC Werdenfels</v>
      </c>
      <c r="E7" s="84">
        <f t="shared" si="3"/>
        <v>1801</v>
      </c>
      <c r="F7">
        <f t="shared" si="4"/>
        <v>9</v>
      </c>
      <c r="G7" s="118">
        <f t="shared" si="5"/>
        <v>200.11111052211112</v>
      </c>
      <c r="L7" s="264">
        <f>Member!A7</f>
        <v>25445</v>
      </c>
      <c r="M7">
        <f>SUMIF(Erfassung1!BD:BD,L7,Erfassung1!BW:BW)</f>
        <v>0</v>
      </c>
      <c r="N7">
        <f>SUMIF(Erfassung1!BD:BD,L7,Erfassung1!BG:BG)</f>
        <v>0</v>
      </c>
      <c r="O7">
        <f t="shared" si="1"/>
        <v>0</v>
      </c>
      <c r="P7">
        <f t="shared" si="0"/>
        <v>49</v>
      </c>
    </row>
    <row r="8" spans="1:16" x14ac:dyDescent="0.25">
      <c r="A8">
        <f t="shared" si="6"/>
        <v>4</v>
      </c>
      <c r="B8">
        <f t="shared" si="2"/>
        <v>7734</v>
      </c>
      <c r="C8" t="str">
        <f>IFERROR(_xlfn.CONCAT(VLOOKUP(B8,Member!A:I,3,0)," ",(VLOOKUP(B8,Member!A:I,4,0))),"")</f>
        <v>Schwarz Jan</v>
      </c>
      <c r="D8" t="str">
        <f>IFERROR(VLOOKUP(B8,Member!A:I,9,0),"")</f>
        <v>Comet</v>
      </c>
      <c r="E8" s="84">
        <f t="shared" si="3"/>
        <v>1183</v>
      </c>
      <c r="F8">
        <f t="shared" si="4"/>
        <v>6</v>
      </c>
      <c r="G8" s="118">
        <f t="shared" si="5"/>
        <v>197.16666658966665</v>
      </c>
      <c r="L8" s="264">
        <f>Member!A8</f>
        <v>7295</v>
      </c>
      <c r="M8">
        <f>SUMIF(Erfassung1!BD:BD,L8,Erfassung1!BW:BW)</f>
        <v>0</v>
      </c>
      <c r="N8">
        <f>SUMIF(Erfassung1!BD:BD,L8,Erfassung1!BG:BG)</f>
        <v>0</v>
      </c>
      <c r="O8">
        <f t="shared" si="1"/>
        <v>0</v>
      </c>
      <c r="P8">
        <f t="shared" si="0"/>
        <v>49</v>
      </c>
    </row>
    <row r="9" spans="1:16" x14ac:dyDescent="0.25">
      <c r="A9">
        <f t="shared" si="6"/>
        <v>5</v>
      </c>
      <c r="B9">
        <f t="shared" si="2"/>
        <v>7408</v>
      </c>
      <c r="C9" t="str">
        <f>IFERROR(_xlfn.CONCAT(VLOOKUP(B9,Member!A:I,3,0)," ",(VLOOKUP(B9,Member!A:I,4,0))),"")</f>
        <v>Glasl Hans-Jürgen</v>
      </c>
      <c r="D9" t="str">
        <f>IFERROR(VLOOKUP(B9,Member!A:I,9,0),"")</f>
        <v>BC Bajuwaren</v>
      </c>
      <c r="E9" s="84">
        <f t="shared" si="3"/>
        <v>1774</v>
      </c>
      <c r="F9">
        <f t="shared" si="4"/>
        <v>9</v>
      </c>
      <c r="G9" s="118">
        <f t="shared" si="5"/>
        <v>197.11111033211111</v>
      </c>
      <c r="L9" s="264">
        <f>Member!A9</f>
        <v>29170</v>
      </c>
      <c r="M9">
        <f>SUMIF(Erfassung1!BD:BD,L9,Erfassung1!BW:BW)</f>
        <v>0</v>
      </c>
      <c r="N9">
        <f>SUMIF(Erfassung1!BD:BD,L9,Erfassung1!BG:BG)</f>
        <v>0</v>
      </c>
      <c r="O9">
        <f t="shared" si="1"/>
        <v>0</v>
      </c>
      <c r="P9">
        <f t="shared" si="0"/>
        <v>49</v>
      </c>
    </row>
    <row r="10" spans="1:16" x14ac:dyDescent="0.25">
      <c r="A10">
        <f t="shared" si="6"/>
        <v>6</v>
      </c>
      <c r="B10">
        <f t="shared" si="2"/>
        <v>38550</v>
      </c>
      <c r="C10" t="str">
        <f>IFERROR(_xlfn.CONCAT(VLOOKUP(B10,Member!A:I,3,0)," ",(VLOOKUP(B10,Member!A:I,4,0))),"")</f>
        <v>Schütze Oliver</v>
      </c>
      <c r="D10" t="str">
        <f>IFERROR(VLOOKUP(B10,Member!A:I,9,0),"")</f>
        <v>BC Schanzer Strikers</v>
      </c>
      <c r="E10" s="84">
        <f t="shared" si="3"/>
        <v>1761</v>
      </c>
      <c r="F10">
        <f t="shared" si="4"/>
        <v>9</v>
      </c>
      <c r="G10" s="118">
        <f t="shared" si="5"/>
        <v>195.66666565466664</v>
      </c>
      <c r="L10" s="264">
        <f>Member!A10</f>
        <v>38761</v>
      </c>
      <c r="M10">
        <f>SUMIF(Erfassung1!BD:BD,L10,Erfassung1!BW:BW)</f>
        <v>0</v>
      </c>
      <c r="N10">
        <f>SUMIF(Erfassung1!BD:BD,L10,Erfassung1!BG:BG)</f>
        <v>0</v>
      </c>
      <c r="O10">
        <f t="shared" si="1"/>
        <v>0</v>
      </c>
      <c r="P10">
        <f t="shared" si="0"/>
        <v>49</v>
      </c>
    </row>
    <row r="11" spans="1:16" x14ac:dyDescent="0.25">
      <c r="A11">
        <f t="shared" si="6"/>
        <v>7</v>
      </c>
      <c r="B11">
        <f t="shared" si="2"/>
        <v>7724</v>
      </c>
      <c r="C11" t="str">
        <f>IFERROR(_xlfn.CONCAT(VLOOKUP(B11,Member!A:I,3,0)," ",(VLOOKUP(B11,Member!A:I,4,0))),"")</f>
        <v>Schlick Christian</v>
      </c>
      <c r="D11" t="str">
        <f>IFERROR(VLOOKUP(B11,Member!A:I,9,0),"")</f>
        <v>Comet</v>
      </c>
      <c r="E11" s="84">
        <f t="shared" si="3"/>
        <v>1757</v>
      </c>
      <c r="F11">
        <f t="shared" si="4"/>
        <v>9</v>
      </c>
      <c r="G11" s="118">
        <f t="shared" si="5"/>
        <v>195.22222214722223</v>
      </c>
      <c r="L11" s="264">
        <f>Member!A11</f>
        <v>38001</v>
      </c>
      <c r="M11">
        <f>SUMIF(Erfassung1!BD:BD,L11,Erfassung1!BW:BW)</f>
        <v>0</v>
      </c>
      <c r="N11">
        <f>SUMIF(Erfassung1!BD:BD,L11,Erfassung1!BG:BG)</f>
        <v>0</v>
      </c>
      <c r="O11">
        <f t="shared" si="1"/>
        <v>0</v>
      </c>
      <c r="P11">
        <f t="shared" si="0"/>
        <v>49</v>
      </c>
    </row>
    <row r="12" spans="1:16" x14ac:dyDescent="0.25">
      <c r="A12">
        <f t="shared" si="6"/>
        <v>8</v>
      </c>
      <c r="B12">
        <f t="shared" si="2"/>
        <v>10622</v>
      </c>
      <c r="C12" t="str">
        <f>IFERROR(_xlfn.CONCAT(VLOOKUP(B12,Member!A:I,3,0)," ",(VLOOKUP(B12,Member!A:I,4,0))),"")</f>
        <v>Kreß Michael</v>
      </c>
      <c r="D12" t="str">
        <f>IFERROR(VLOOKUP(B12,Member!A:I,9,0),"")</f>
        <v>DJK Rimpar</v>
      </c>
      <c r="E12" s="84">
        <f t="shared" si="3"/>
        <v>1748</v>
      </c>
      <c r="F12">
        <f t="shared" si="4"/>
        <v>9</v>
      </c>
      <c r="G12" s="118">
        <f t="shared" si="5"/>
        <v>194.22222122922224</v>
      </c>
      <c r="L12" s="264">
        <f>Member!A12</f>
        <v>16336</v>
      </c>
      <c r="M12">
        <f>SUMIF(Erfassung1!BD:BD,L12,Erfassung1!BW:BW)</f>
        <v>0</v>
      </c>
      <c r="N12">
        <f>SUMIF(Erfassung1!BD:BD,L12,Erfassung1!BG:BG)</f>
        <v>0</v>
      </c>
      <c r="O12">
        <f t="shared" si="1"/>
        <v>0</v>
      </c>
      <c r="P12">
        <f t="shared" si="0"/>
        <v>49</v>
      </c>
    </row>
    <row r="13" spans="1:16" x14ac:dyDescent="0.25">
      <c r="A13">
        <f t="shared" si="6"/>
        <v>9</v>
      </c>
      <c r="B13">
        <f t="shared" si="2"/>
        <v>25271</v>
      </c>
      <c r="C13" t="str">
        <f>IFERROR(_xlfn.CONCAT(VLOOKUP(B13,Member!A:I,3,0)," ",(VLOOKUP(B13,Member!A:I,4,0))),"")</f>
        <v>Hürdler Marco</v>
      </c>
      <c r="D13" t="str">
        <f>IFERROR(VLOOKUP(B13,Member!A:I,9,0),"")</f>
        <v>BC Donau - Bowler</v>
      </c>
      <c r="E13" s="84">
        <f t="shared" si="3"/>
        <v>1546</v>
      </c>
      <c r="F13">
        <f t="shared" si="4"/>
        <v>8</v>
      </c>
      <c r="G13" s="118">
        <f t="shared" si="5"/>
        <v>193.24999945799999</v>
      </c>
      <c r="L13" s="264">
        <f>Member!A13</f>
        <v>38954</v>
      </c>
      <c r="M13">
        <f>SUMIF(Erfassung1!BD:BD,L13,Erfassung1!BW:BW)</f>
        <v>0</v>
      </c>
      <c r="N13">
        <f>SUMIF(Erfassung1!BD:BD,L13,Erfassung1!BG:BG)</f>
        <v>0</v>
      </c>
      <c r="O13">
        <f t="shared" si="1"/>
        <v>0</v>
      </c>
      <c r="P13">
        <f t="shared" si="0"/>
        <v>49</v>
      </c>
    </row>
    <row r="14" spans="1:16" x14ac:dyDescent="0.25">
      <c r="A14">
        <f t="shared" si="6"/>
        <v>10</v>
      </c>
      <c r="B14">
        <f t="shared" si="2"/>
        <v>16862</v>
      </c>
      <c r="C14" t="str">
        <f>IFERROR(_xlfn.CONCAT(VLOOKUP(B14,Member!A:I,3,0)," ",(VLOOKUP(B14,Member!A:I,4,0))),"")</f>
        <v>Büttner Christian</v>
      </c>
      <c r="D14" t="str">
        <f>IFERROR(VLOOKUP(B14,Member!A:I,9,0),"")</f>
        <v>SG-Rottendorf</v>
      </c>
      <c r="E14" s="84">
        <f t="shared" si="3"/>
        <v>1684</v>
      </c>
      <c r="F14">
        <f t="shared" si="4"/>
        <v>9</v>
      </c>
      <c r="G14" s="118">
        <f t="shared" si="5"/>
        <v>187.11111015711111</v>
      </c>
      <c r="L14" s="264">
        <f>Member!A14</f>
        <v>38845</v>
      </c>
      <c r="M14">
        <f>SUMIF(Erfassung1!BD:BD,L14,Erfassung1!BW:BW)</f>
        <v>0</v>
      </c>
      <c r="N14">
        <f>SUMIF(Erfassung1!BD:BD,L14,Erfassung1!BG:BG)</f>
        <v>0</v>
      </c>
      <c r="O14">
        <f t="shared" si="1"/>
        <v>0</v>
      </c>
      <c r="P14">
        <f t="shared" si="0"/>
        <v>49</v>
      </c>
    </row>
    <row r="15" spans="1:16" x14ac:dyDescent="0.25">
      <c r="A15">
        <f t="shared" si="6"/>
        <v>11</v>
      </c>
      <c r="B15">
        <f t="shared" si="2"/>
        <v>16251</v>
      </c>
      <c r="C15" t="str">
        <f>IFERROR(_xlfn.CONCAT(VLOOKUP(B15,Member!A:I,3,0)," ",(VLOOKUP(B15,Member!A:I,4,0))),"")</f>
        <v>Renner Alexander</v>
      </c>
      <c r="D15" t="str">
        <f>IFERROR(VLOOKUP(B15,Member!A:I,9,0),"")</f>
        <v>BC Bamberger Bowlinghaus</v>
      </c>
      <c r="E15" s="84">
        <f t="shared" si="3"/>
        <v>1679</v>
      </c>
      <c r="F15">
        <f t="shared" si="4"/>
        <v>9</v>
      </c>
      <c r="G15" s="118">
        <f t="shared" si="5"/>
        <v>186.55555528655555</v>
      </c>
      <c r="L15" s="264">
        <f>Member!A15</f>
        <v>38843</v>
      </c>
      <c r="M15">
        <f>SUMIF(Erfassung1!BD:BD,L15,Erfassung1!BW:BW)</f>
        <v>0</v>
      </c>
      <c r="N15">
        <f>SUMIF(Erfassung1!BD:BD,L15,Erfassung1!BG:BG)</f>
        <v>0</v>
      </c>
      <c r="O15">
        <f t="shared" si="1"/>
        <v>0</v>
      </c>
      <c r="P15">
        <f t="shared" si="0"/>
        <v>49</v>
      </c>
    </row>
    <row r="16" spans="1:16" x14ac:dyDescent="0.25">
      <c r="A16">
        <f t="shared" si="6"/>
        <v>12</v>
      </c>
      <c r="B16">
        <f t="shared" si="2"/>
        <v>7867</v>
      </c>
      <c r="C16" t="str">
        <f>IFERROR(_xlfn.CONCAT(VLOOKUP(B16,Member!A:I,3,0)," ",(VLOOKUP(B16,Member!A:I,4,0))),"")</f>
        <v>Hinterwimmer Georg</v>
      </c>
      <c r="D16" t="str">
        <f>IFERROR(VLOOKUP(B16,Member!A:I,9,0),"")</f>
        <v>BK München</v>
      </c>
      <c r="E16" s="84">
        <f t="shared" si="3"/>
        <v>930</v>
      </c>
      <c r="F16">
        <f t="shared" si="4"/>
        <v>5</v>
      </c>
      <c r="G16" s="118">
        <f t="shared" si="5"/>
        <v>185.99999911200001</v>
      </c>
      <c r="L16" s="264">
        <f>Member!A16</f>
        <v>25691</v>
      </c>
      <c r="M16">
        <f>SUMIF(Erfassung1!BD:BD,L16,Erfassung1!BW:BW)</f>
        <v>0</v>
      </c>
      <c r="N16">
        <f>SUMIF(Erfassung1!BD:BD,L16,Erfassung1!BG:BG)</f>
        <v>0</v>
      </c>
      <c r="O16">
        <f t="shared" si="1"/>
        <v>0</v>
      </c>
      <c r="P16">
        <f t="shared" si="0"/>
        <v>49</v>
      </c>
    </row>
    <row r="17" spans="1:16" x14ac:dyDescent="0.25">
      <c r="A17">
        <f t="shared" si="6"/>
        <v>13</v>
      </c>
      <c r="B17">
        <f t="shared" si="2"/>
        <v>7428</v>
      </c>
      <c r="C17" t="str">
        <f>IFERROR(_xlfn.CONCAT(VLOOKUP(B17,Member!A:I,3,0)," ",(VLOOKUP(B17,Member!A:I,4,0))),"")</f>
        <v>Pirzer Robert</v>
      </c>
      <c r="D17" t="str">
        <f>IFERROR(VLOOKUP(B17,Member!A:I,9,0),"")</f>
        <v>BC EMAX</v>
      </c>
      <c r="E17" s="84">
        <f t="shared" si="3"/>
        <v>1651</v>
      </c>
      <c r="F17">
        <f t="shared" si="4"/>
        <v>9</v>
      </c>
      <c r="G17" s="118">
        <f t="shared" si="5"/>
        <v>183.44444374744447</v>
      </c>
      <c r="L17" s="264">
        <f>Member!A17</f>
        <v>38844</v>
      </c>
      <c r="M17">
        <f>SUMIF(Erfassung1!BD:BD,L17,Erfassung1!BW:BW)</f>
        <v>0</v>
      </c>
      <c r="N17">
        <f>SUMIF(Erfassung1!BD:BD,L17,Erfassung1!BG:BG)</f>
        <v>0</v>
      </c>
      <c r="O17">
        <f t="shared" si="1"/>
        <v>0</v>
      </c>
      <c r="P17">
        <f t="shared" si="0"/>
        <v>49</v>
      </c>
    </row>
    <row r="18" spans="1:16" x14ac:dyDescent="0.25">
      <c r="A18">
        <f t="shared" si="6"/>
        <v>14</v>
      </c>
      <c r="B18">
        <f t="shared" si="2"/>
        <v>7593</v>
      </c>
      <c r="C18" t="str">
        <f>IFERROR(_xlfn.CONCAT(VLOOKUP(B18,Member!A:I,3,0)," ",(VLOOKUP(B18,Member!A:I,4,0))),"")</f>
        <v>Börding Peter</v>
      </c>
      <c r="D18" t="str">
        <f>IFERROR(VLOOKUP(B18,Member!A:I,9,0),"")</f>
        <v>BK München</v>
      </c>
      <c r="E18" s="84">
        <f t="shared" si="3"/>
        <v>732</v>
      </c>
      <c r="F18">
        <f t="shared" si="4"/>
        <v>4</v>
      </c>
      <c r="G18" s="118">
        <f t="shared" si="5"/>
        <v>182.99999912600001</v>
      </c>
      <c r="L18" s="264">
        <f>Member!A18</f>
        <v>38902</v>
      </c>
      <c r="M18">
        <f>SUMIF(Erfassung1!BD:BD,L18,Erfassung1!BW:BW)</f>
        <v>0</v>
      </c>
      <c r="N18">
        <f>SUMIF(Erfassung1!BD:BD,L18,Erfassung1!BG:BG)</f>
        <v>0</v>
      </c>
      <c r="O18">
        <f t="shared" si="1"/>
        <v>0</v>
      </c>
      <c r="P18">
        <f t="shared" si="0"/>
        <v>49</v>
      </c>
    </row>
    <row r="19" spans="1:16" x14ac:dyDescent="0.25">
      <c r="A19">
        <f t="shared" si="6"/>
        <v>15</v>
      </c>
      <c r="B19">
        <f t="shared" si="2"/>
        <v>25604</v>
      </c>
      <c r="C19" t="str">
        <f>IFERROR(_xlfn.CONCAT(VLOOKUP(B19,Member!A:I,3,0)," ",(VLOOKUP(B19,Member!A:I,4,0))),"")</f>
        <v>Seltmann Dominik</v>
      </c>
      <c r="D19" t="str">
        <f>IFERROR(VLOOKUP(B19,Member!A:I,9,0),"")</f>
        <v>BC Donau - Bowler</v>
      </c>
      <c r="E19" s="84">
        <f t="shared" si="3"/>
        <v>1644</v>
      </c>
      <c r="F19">
        <f t="shared" si="4"/>
        <v>9</v>
      </c>
      <c r="G19" s="118">
        <f t="shared" si="5"/>
        <v>182.66666611466667</v>
      </c>
      <c r="L19" s="264">
        <f>Member!A19</f>
        <v>38940</v>
      </c>
      <c r="M19">
        <f>SUMIF(Erfassung1!BD:BD,L19,Erfassung1!BW:BW)</f>
        <v>0</v>
      </c>
      <c r="N19">
        <f>SUMIF(Erfassung1!BD:BD,L19,Erfassung1!BG:BG)</f>
        <v>0</v>
      </c>
      <c r="O19">
        <f t="shared" si="1"/>
        <v>0</v>
      </c>
      <c r="P19">
        <f t="shared" si="0"/>
        <v>49</v>
      </c>
    </row>
    <row r="20" spans="1:16" x14ac:dyDescent="0.25">
      <c r="A20">
        <f t="shared" si="6"/>
        <v>16</v>
      </c>
      <c r="B20">
        <f t="shared" si="2"/>
        <v>25822</v>
      </c>
      <c r="C20" t="str">
        <f>IFERROR(_xlfn.CONCAT(VLOOKUP(B20,Member!A:I,3,0)," ",(VLOOKUP(B20,Member!A:I,4,0))),"")</f>
        <v>Kammermeier Maximilian</v>
      </c>
      <c r="D20" t="str">
        <f>IFERROR(VLOOKUP(B20,Member!A:I,9,0),"")</f>
        <v>BC Werdenfels</v>
      </c>
      <c r="E20" s="84">
        <f t="shared" si="3"/>
        <v>1644</v>
      </c>
      <c r="F20">
        <f t="shared" si="4"/>
        <v>9</v>
      </c>
      <c r="G20" s="118">
        <f t="shared" si="5"/>
        <v>182.66666607666664</v>
      </c>
      <c r="L20" s="264">
        <f>Member!A20</f>
        <v>28367</v>
      </c>
      <c r="M20">
        <f>SUMIF(Erfassung1!BD:BD,L20,Erfassung1!BW:BW)</f>
        <v>0</v>
      </c>
      <c r="N20">
        <f>SUMIF(Erfassung1!BD:BD,L20,Erfassung1!BG:BG)</f>
        <v>0</v>
      </c>
      <c r="O20">
        <f t="shared" si="1"/>
        <v>0</v>
      </c>
      <c r="P20">
        <f t="shared" si="0"/>
        <v>49</v>
      </c>
    </row>
    <row r="21" spans="1:16" x14ac:dyDescent="0.25">
      <c r="A21">
        <f t="shared" si="6"/>
        <v>17</v>
      </c>
      <c r="B21">
        <f t="shared" si="2"/>
        <v>16896</v>
      </c>
      <c r="C21" t="str">
        <f>IFERROR(_xlfn.CONCAT(VLOOKUP(B21,Member!A:I,3,0)," ",(VLOOKUP(B21,Member!A:I,4,0))),"")</f>
        <v>Mittelmaier Andreas</v>
      </c>
      <c r="D21" t="str">
        <f>IFERROR(VLOOKUP(B21,Member!A:I,9,0),"")</f>
        <v>Comet</v>
      </c>
      <c r="E21" s="84">
        <f t="shared" si="3"/>
        <v>1265</v>
      </c>
      <c r="F21">
        <f t="shared" si="4"/>
        <v>7</v>
      </c>
      <c r="G21" s="118">
        <f t="shared" si="5"/>
        <v>180.71428564128573</v>
      </c>
      <c r="L21" s="264">
        <f>Member!A21</f>
        <v>25005</v>
      </c>
      <c r="M21">
        <f>SUMIF(Erfassung1!BD:BD,L21,Erfassung1!BW:BW)</f>
        <v>0</v>
      </c>
      <c r="N21">
        <f>SUMIF(Erfassung1!BD:BD,L21,Erfassung1!BG:BG)</f>
        <v>0</v>
      </c>
      <c r="O21">
        <f t="shared" si="1"/>
        <v>0</v>
      </c>
      <c r="P21">
        <f t="shared" si="0"/>
        <v>49</v>
      </c>
    </row>
    <row r="22" spans="1:16" x14ac:dyDescent="0.25">
      <c r="A22">
        <f t="shared" si="6"/>
        <v>18</v>
      </c>
      <c r="B22">
        <f t="shared" si="2"/>
        <v>16873</v>
      </c>
      <c r="C22" t="str">
        <f>IFERROR(_xlfn.CONCAT(VLOOKUP(B22,Member!A:I,3,0)," ",(VLOOKUP(B22,Member!A:I,4,0))),"")</f>
        <v>Nolan Jonathan</v>
      </c>
      <c r="D22" t="str">
        <f>IFERROR(VLOOKUP(B22,Member!A:I,9,0),"")</f>
        <v>BC Bamberger Bowlinghaus</v>
      </c>
      <c r="E22" s="84">
        <f t="shared" si="3"/>
        <v>1626</v>
      </c>
      <c r="F22">
        <f t="shared" si="4"/>
        <v>9</v>
      </c>
      <c r="G22" s="118">
        <f t="shared" si="5"/>
        <v>180.66666639866665</v>
      </c>
      <c r="L22" s="264">
        <f>Member!A22</f>
        <v>38659</v>
      </c>
      <c r="M22">
        <f>SUMIF(Erfassung1!BD:BD,L22,Erfassung1!BW:BW)</f>
        <v>0</v>
      </c>
      <c r="N22">
        <f>SUMIF(Erfassung1!BD:BD,L22,Erfassung1!BG:BG)</f>
        <v>0</v>
      </c>
      <c r="O22">
        <f t="shared" si="1"/>
        <v>0</v>
      </c>
      <c r="P22">
        <f t="shared" si="0"/>
        <v>49</v>
      </c>
    </row>
    <row r="23" spans="1:16" x14ac:dyDescent="0.25">
      <c r="A23">
        <f t="shared" si="6"/>
        <v>19</v>
      </c>
      <c r="B23">
        <f t="shared" si="2"/>
        <v>16532</v>
      </c>
      <c r="C23" t="str">
        <f>IFERROR(_xlfn.CONCAT(VLOOKUP(B23,Member!A:I,3,0)," ",(VLOOKUP(B23,Member!A:I,4,0))),"")</f>
        <v>Karl William</v>
      </c>
      <c r="D23" t="str">
        <f>IFERROR(VLOOKUP(B23,Member!A:I,9,0),"")</f>
        <v>BC Bamberger Bowlinghaus</v>
      </c>
      <c r="E23" s="84">
        <f t="shared" si="3"/>
        <v>1615</v>
      </c>
      <c r="F23">
        <f t="shared" si="4"/>
        <v>9</v>
      </c>
      <c r="G23" s="118">
        <f t="shared" si="5"/>
        <v>179.44444418144445</v>
      </c>
      <c r="L23" s="264">
        <f>Member!A23</f>
        <v>38660</v>
      </c>
      <c r="M23">
        <f>SUMIF(Erfassung1!BD:BD,L23,Erfassung1!BW:BW)</f>
        <v>0</v>
      </c>
      <c r="N23">
        <f>SUMIF(Erfassung1!BD:BD,L23,Erfassung1!BG:BG)</f>
        <v>0</v>
      </c>
      <c r="O23">
        <f t="shared" si="1"/>
        <v>0</v>
      </c>
      <c r="P23">
        <f t="shared" si="0"/>
        <v>49</v>
      </c>
    </row>
    <row r="24" spans="1:16" x14ac:dyDescent="0.25">
      <c r="A24">
        <f t="shared" si="6"/>
        <v>20</v>
      </c>
      <c r="B24">
        <f t="shared" si="2"/>
        <v>7725</v>
      </c>
      <c r="C24" t="str">
        <f>IFERROR(_xlfn.CONCAT(VLOOKUP(B24,Member!A:I,3,0)," ",(VLOOKUP(B24,Member!A:I,4,0))),"")</f>
        <v>Schlundt Michael</v>
      </c>
      <c r="D24" t="str">
        <f>IFERROR(VLOOKUP(B24,Member!A:I,9,0),"")</f>
        <v>Comet</v>
      </c>
      <c r="E24" s="84">
        <f t="shared" si="3"/>
        <v>1604</v>
      </c>
      <c r="F24">
        <f t="shared" si="4"/>
        <v>9</v>
      </c>
      <c r="G24" s="118">
        <f t="shared" si="5"/>
        <v>178.22222214622224</v>
      </c>
      <c r="L24" s="264">
        <f>Member!A24</f>
        <v>38893</v>
      </c>
      <c r="M24">
        <f>SUMIF(Erfassung1!BD:BD,L24,Erfassung1!BW:BW)</f>
        <v>0</v>
      </c>
      <c r="N24">
        <f>SUMIF(Erfassung1!BD:BD,L24,Erfassung1!BG:BG)</f>
        <v>0</v>
      </c>
      <c r="O24">
        <f t="shared" si="1"/>
        <v>0</v>
      </c>
      <c r="P24">
        <f t="shared" si="0"/>
        <v>49</v>
      </c>
    </row>
    <row r="25" spans="1:16" x14ac:dyDescent="0.25">
      <c r="A25">
        <f t="shared" si="6"/>
        <v>21</v>
      </c>
      <c r="B25">
        <f t="shared" si="2"/>
        <v>16007</v>
      </c>
      <c r="C25" t="str">
        <f>IFERROR(_xlfn.CONCAT(VLOOKUP(B25,Member!A:I,3,0)," ",(VLOOKUP(B25,Member!A:I,4,0))),"")</f>
        <v>Feller Christian</v>
      </c>
      <c r="D25" t="str">
        <f>IFERROR(VLOOKUP(B25,Member!A:I,9,0),"")</f>
        <v>BC Donau - Bowler</v>
      </c>
      <c r="E25" s="84">
        <f t="shared" si="3"/>
        <v>1247</v>
      </c>
      <c r="F25">
        <f t="shared" si="4"/>
        <v>7</v>
      </c>
      <c r="G25" s="118">
        <f t="shared" si="5"/>
        <v>178.14285660585713</v>
      </c>
      <c r="L25" s="264">
        <f>Member!A25</f>
        <v>7646</v>
      </c>
      <c r="M25">
        <f>SUMIF(Erfassung1!BD:BD,L25,Erfassung1!BW:BW)</f>
        <v>0</v>
      </c>
      <c r="N25">
        <f>SUMIF(Erfassung1!BD:BD,L25,Erfassung1!BG:BG)</f>
        <v>0</v>
      </c>
      <c r="O25">
        <f t="shared" si="1"/>
        <v>0</v>
      </c>
      <c r="P25">
        <f t="shared" si="0"/>
        <v>49</v>
      </c>
    </row>
    <row r="26" spans="1:16" x14ac:dyDescent="0.25">
      <c r="A26">
        <f t="shared" si="6"/>
        <v>22</v>
      </c>
      <c r="B26">
        <f t="shared" si="2"/>
        <v>7830</v>
      </c>
      <c r="C26" t="str">
        <f>IFERROR(_xlfn.CONCAT(VLOOKUP(B26,Member!A:I,3,0)," ",(VLOOKUP(B26,Member!A:I,4,0))),"")</f>
        <v>Hartfeil Volkmar</v>
      </c>
      <c r="D26" t="str">
        <f>IFERROR(VLOOKUP(B26,Member!A:I,9,0),"")</f>
        <v>BC Donau - Bowler</v>
      </c>
      <c r="E26" s="84">
        <f t="shared" si="3"/>
        <v>1597</v>
      </c>
      <c r="F26">
        <f t="shared" si="4"/>
        <v>9</v>
      </c>
      <c r="G26" s="118">
        <f t="shared" si="5"/>
        <v>177.44444390544444</v>
      </c>
      <c r="L26" s="264">
        <f>Member!A26</f>
        <v>25690</v>
      </c>
      <c r="M26">
        <f>SUMIF(Erfassung1!BD:BD,L26,Erfassung1!BW:BW)</f>
        <v>0</v>
      </c>
      <c r="N26">
        <f>SUMIF(Erfassung1!BD:BD,L26,Erfassung1!BG:BG)</f>
        <v>0</v>
      </c>
      <c r="O26">
        <f t="shared" si="1"/>
        <v>0</v>
      </c>
      <c r="P26">
        <f t="shared" si="0"/>
        <v>49</v>
      </c>
    </row>
    <row r="27" spans="1:16" x14ac:dyDescent="0.25">
      <c r="A27">
        <f t="shared" si="6"/>
        <v>23</v>
      </c>
      <c r="B27">
        <f t="shared" si="2"/>
        <v>7416</v>
      </c>
      <c r="C27" t="str">
        <f>IFERROR(_xlfn.CONCAT(VLOOKUP(B27,Member!A:I,3,0)," ",(VLOOKUP(B27,Member!A:I,4,0))),"")</f>
        <v>Reichert Ralph</v>
      </c>
      <c r="D27" t="str">
        <f>IFERROR(VLOOKUP(B27,Member!A:I,9,0),"")</f>
        <v>BC Bajuwaren</v>
      </c>
      <c r="E27" s="84">
        <f t="shared" si="3"/>
        <v>1594</v>
      </c>
      <c r="F27">
        <f t="shared" si="4"/>
        <v>9</v>
      </c>
      <c r="G27" s="118">
        <f t="shared" si="5"/>
        <v>177.1111103221111</v>
      </c>
      <c r="L27" s="264">
        <f>Member!A27</f>
        <v>38149</v>
      </c>
      <c r="M27">
        <f>SUMIF(Erfassung1!BD:BD,L27,Erfassung1!BW:BW)</f>
        <v>0</v>
      </c>
      <c r="N27">
        <f>SUMIF(Erfassung1!BD:BD,L27,Erfassung1!BG:BG)</f>
        <v>0</v>
      </c>
      <c r="O27">
        <f t="shared" si="1"/>
        <v>0</v>
      </c>
      <c r="P27">
        <f t="shared" si="0"/>
        <v>49</v>
      </c>
    </row>
    <row r="28" spans="1:16" x14ac:dyDescent="0.25">
      <c r="A28">
        <f t="shared" si="6"/>
        <v>24</v>
      </c>
      <c r="B28">
        <f t="shared" si="2"/>
        <v>16301</v>
      </c>
      <c r="C28" t="str">
        <f>IFERROR(_xlfn.CONCAT(VLOOKUP(B28,Member!A:I,3,0)," ",(VLOOKUP(B28,Member!A:I,4,0))),"")</f>
        <v>Werder Jan-Uwe</v>
      </c>
      <c r="D28" t="str">
        <f>IFERROR(VLOOKUP(B28,Member!A:I,9,0),"")</f>
        <v>DJK Rimpar</v>
      </c>
      <c r="E28" s="84">
        <f t="shared" si="3"/>
        <v>1593</v>
      </c>
      <c r="F28">
        <f t="shared" si="4"/>
        <v>9</v>
      </c>
      <c r="G28" s="118">
        <f t="shared" si="5"/>
        <v>176.999998998</v>
      </c>
      <c r="L28" s="264">
        <f>Member!A28</f>
        <v>38772</v>
      </c>
      <c r="M28">
        <f>SUMIF(Erfassung1!BD:BD,L28,Erfassung1!BW:BW)</f>
        <v>0</v>
      </c>
      <c r="N28">
        <f>SUMIF(Erfassung1!BD:BD,L28,Erfassung1!BG:BG)</f>
        <v>0</v>
      </c>
      <c r="O28">
        <f t="shared" si="1"/>
        <v>0</v>
      </c>
      <c r="P28">
        <f t="shared" si="0"/>
        <v>49</v>
      </c>
    </row>
    <row r="29" spans="1:16" x14ac:dyDescent="0.25">
      <c r="A29">
        <f t="shared" si="6"/>
        <v>25</v>
      </c>
      <c r="B29">
        <f t="shared" si="2"/>
        <v>16495</v>
      </c>
      <c r="C29" t="str">
        <f>IFERROR(_xlfn.CONCAT(VLOOKUP(B29,Member!A:I,3,0)," ",(VLOOKUP(B29,Member!A:I,4,0))),"")</f>
        <v>Stemmler Patrick</v>
      </c>
      <c r="D29" t="str">
        <f>IFERROR(VLOOKUP(B29,Member!A:I,9,0),"")</f>
        <v>SG-Rottendorf</v>
      </c>
      <c r="E29" s="84">
        <f t="shared" si="3"/>
        <v>1573</v>
      </c>
      <c r="F29">
        <f t="shared" si="4"/>
        <v>9</v>
      </c>
      <c r="G29" s="118">
        <f t="shared" si="5"/>
        <v>174.77777679977777</v>
      </c>
      <c r="L29" s="264">
        <f>Member!A29</f>
        <v>38530</v>
      </c>
      <c r="M29">
        <f>SUMIF(Erfassung1!BD:BD,L29,Erfassung1!BW:BW)</f>
        <v>0</v>
      </c>
      <c r="N29">
        <f>SUMIF(Erfassung1!BD:BD,L29,Erfassung1!BG:BG)</f>
        <v>0</v>
      </c>
      <c r="O29">
        <f t="shared" si="1"/>
        <v>0</v>
      </c>
      <c r="P29">
        <f t="shared" si="0"/>
        <v>49</v>
      </c>
    </row>
    <row r="30" spans="1:16" x14ac:dyDescent="0.25">
      <c r="A30">
        <f t="shared" si="6"/>
        <v>26</v>
      </c>
      <c r="B30">
        <f t="shared" si="2"/>
        <v>7102</v>
      </c>
      <c r="C30" t="str">
        <f>IFERROR(_xlfn.CONCAT(VLOOKUP(B30,Member!A:I,3,0)," ",(VLOOKUP(B30,Member!A:I,4,0))),"")</f>
        <v>Schick Andreas</v>
      </c>
      <c r="D30" t="str">
        <f>IFERROR(VLOOKUP(B30,Member!A:I,9,0),"")</f>
        <v>Comet</v>
      </c>
      <c r="E30" s="84">
        <f t="shared" si="3"/>
        <v>871</v>
      </c>
      <c r="F30">
        <f t="shared" si="4"/>
        <v>5</v>
      </c>
      <c r="G30" s="118">
        <f t="shared" si="5"/>
        <v>174.19999992599998</v>
      </c>
      <c r="L30" s="264">
        <f>Member!A30</f>
        <v>38729</v>
      </c>
      <c r="M30">
        <f>SUMIF(Erfassung1!BD:BD,L30,Erfassung1!BW:BW)</f>
        <v>0</v>
      </c>
      <c r="N30">
        <f>SUMIF(Erfassung1!BD:BD,L30,Erfassung1!BG:BG)</f>
        <v>0</v>
      </c>
      <c r="O30">
        <f t="shared" si="1"/>
        <v>0</v>
      </c>
      <c r="P30">
        <f t="shared" si="0"/>
        <v>49</v>
      </c>
    </row>
    <row r="31" spans="1:16" x14ac:dyDescent="0.25">
      <c r="A31">
        <f t="shared" si="6"/>
        <v>27</v>
      </c>
      <c r="B31">
        <f t="shared" si="2"/>
        <v>25554</v>
      </c>
      <c r="C31" t="str">
        <f>IFERROR(_xlfn.CONCAT(VLOOKUP(B31,Member!A:I,3,0)," ",(VLOOKUP(B31,Member!A:I,4,0))),"")</f>
        <v>Blasits Ernst</v>
      </c>
      <c r="D31" t="str">
        <f>IFERROR(VLOOKUP(B31,Member!A:I,9,0),"")</f>
        <v>BC EMAX</v>
      </c>
      <c r="E31" s="84">
        <f t="shared" si="3"/>
        <v>1044</v>
      </c>
      <c r="F31">
        <f t="shared" si="4"/>
        <v>6</v>
      </c>
      <c r="G31" s="118">
        <f t="shared" si="5"/>
        <v>173.99999933699999</v>
      </c>
      <c r="L31" s="264">
        <f>Member!A31</f>
        <v>38958</v>
      </c>
      <c r="M31">
        <f>SUMIF(Erfassung1!BD:BD,L31,Erfassung1!BW:BW)</f>
        <v>0</v>
      </c>
      <c r="N31">
        <f>SUMIF(Erfassung1!BD:BD,L31,Erfassung1!BG:BG)</f>
        <v>0</v>
      </c>
      <c r="O31">
        <f t="shared" si="1"/>
        <v>0</v>
      </c>
      <c r="P31">
        <f t="shared" si="0"/>
        <v>49</v>
      </c>
    </row>
    <row r="32" spans="1:16" x14ac:dyDescent="0.25">
      <c r="A32">
        <f t="shared" si="6"/>
        <v>28</v>
      </c>
      <c r="B32">
        <f t="shared" si="2"/>
        <v>27134</v>
      </c>
      <c r="C32" t="str">
        <f>IFERROR(_xlfn.CONCAT(VLOOKUP(B32,Member!A:I,3,0)," ",(VLOOKUP(B32,Member!A:I,4,0))),"")</f>
        <v>Lohse Sebastian</v>
      </c>
      <c r="D32" t="str">
        <f>IFERROR(VLOOKUP(B32,Member!A:I,9,0),"")</f>
        <v>BC EMAX</v>
      </c>
      <c r="E32" s="84">
        <f t="shared" si="3"/>
        <v>1559</v>
      </c>
      <c r="F32">
        <f t="shared" si="4"/>
        <v>9</v>
      </c>
      <c r="G32" s="118">
        <f t="shared" si="5"/>
        <v>173.22222153522222</v>
      </c>
      <c r="L32" s="264">
        <f>Member!A32</f>
        <v>25829</v>
      </c>
      <c r="M32">
        <f>SUMIF(Erfassung1!BD:BD,L32,Erfassung1!BW:BW)</f>
        <v>0</v>
      </c>
      <c r="N32">
        <f>SUMIF(Erfassung1!BD:BD,L32,Erfassung1!BG:BG)</f>
        <v>0</v>
      </c>
      <c r="O32">
        <f t="shared" si="1"/>
        <v>0</v>
      </c>
      <c r="P32">
        <f t="shared" si="0"/>
        <v>49</v>
      </c>
    </row>
    <row r="33" spans="1:16" x14ac:dyDescent="0.25">
      <c r="A33">
        <f t="shared" si="6"/>
        <v>29</v>
      </c>
      <c r="B33">
        <f t="shared" si="2"/>
        <v>16945</v>
      </c>
      <c r="C33" t="str">
        <f>IFERROR(_xlfn.CONCAT(VLOOKUP(B33,Member!A:I,3,0)," ",(VLOOKUP(B33,Member!A:I,4,0))),"")</f>
        <v>Reichardt Stefan</v>
      </c>
      <c r="D33" t="str">
        <f>IFERROR(VLOOKUP(B33,Member!A:I,9,0),"")</f>
        <v>SG-Rottendorf</v>
      </c>
      <c r="E33" s="84">
        <f t="shared" si="3"/>
        <v>1555</v>
      </c>
      <c r="F33">
        <f t="shared" si="4"/>
        <v>9</v>
      </c>
      <c r="G33" s="118">
        <f t="shared" si="5"/>
        <v>172.77777681077777</v>
      </c>
      <c r="L33" s="264">
        <f>Member!A33</f>
        <v>38352</v>
      </c>
      <c r="M33">
        <f>SUMIF(Erfassung1!BD:BD,L33,Erfassung1!BW:BW)</f>
        <v>0</v>
      </c>
      <c r="N33">
        <f>SUMIF(Erfassung1!BD:BD,L33,Erfassung1!BG:BG)</f>
        <v>0</v>
      </c>
      <c r="O33">
        <f t="shared" si="1"/>
        <v>0</v>
      </c>
      <c r="P33">
        <f t="shared" si="0"/>
        <v>49</v>
      </c>
    </row>
    <row r="34" spans="1:16" x14ac:dyDescent="0.25">
      <c r="A34">
        <f t="shared" si="6"/>
        <v>30</v>
      </c>
      <c r="B34">
        <f t="shared" si="2"/>
        <v>38361</v>
      </c>
      <c r="C34" t="str">
        <f>IFERROR(_xlfn.CONCAT(VLOOKUP(B34,Member!A:I,3,0)," ",(VLOOKUP(B34,Member!A:I,4,0))),"")</f>
        <v>Schmied Markus</v>
      </c>
      <c r="D34" t="str">
        <f>IFERROR(VLOOKUP(B34,Member!A:I,9,0),"")</f>
        <v>BC Schanzer Strikers</v>
      </c>
      <c r="E34" s="84">
        <f t="shared" si="3"/>
        <v>1532</v>
      </c>
      <c r="F34">
        <f t="shared" si="4"/>
        <v>9</v>
      </c>
      <c r="G34" s="118">
        <f t="shared" si="5"/>
        <v>170.22222121222222</v>
      </c>
      <c r="L34" s="264">
        <f>Member!A34</f>
        <v>38539</v>
      </c>
      <c r="M34">
        <f>SUMIF(Erfassung1!BD:BD,L34,Erfassung1!BW:BW)</f>
        <v>0</v>
      </c>
      <c r="N34">
        <f>SUMIF(Erfassung1!BD:BD,L34,Erfassung1!BG:BG)</f>
        <v>0</v>
      </c>
      <c r="O34">
        <f t="shared" si="1"/>
        <v>0</v>
      </c>
      <c r="P34">
        <f t="shared" ref="P34:P65" si="7">RANK(O34,O:O)</f>
        <v>49</v>
      </c>
    </row>
    <row r="35" spans="1:16" x14ac:dyDescent="0.25">
      <c r="A35">
        <f t="shared" si="6"/>
        <v>31</v>
      </c>
      <c r="B35">
        <f t="shared" si="2"/>
        <v>25166</v>
      </c>
      <c r="C35" t="str">
        <f>IFERROR(_xlfn.CONCAT(VLOOKUP(B35,Member!A:I,3,0)," ",(VLOOKUP(B35,Member!A:I,4,0))),"")</f>
        <v>Musiol Jan</v>
      </c>
      <c r="D35" t="str">
        <f>IFERROR(VLOOKUP(B35,Member!A:I,9,0),"")</f>
        <v>BC Werdenfels</v>
      </c>
      <c r="E35" s="84">
        <f t="shared" si="3"/>
        <v>1187</v>
      </c>
      <c r="F35">
        <f t="shared" si="4"/>
        <v>7</v>
      </c>
      <c r="G35" s="118">
        <f t="shared" si="5"/>
        <v>169.57142797542858</v>
      </c>
      <c r="L35" s="264">
        <f>Member!A35</f>
        <v>38540</v>
      </c>
      <c r="M35">
        <f>SUMIF(Erfassung1!BD:BD,L35,Erfassung1!BW:BW)</f>
        <v>0</v>
      </c>
      <c r="N35">
        <f>SUMIF(Erfassung1!BD:BD,L35,Erfassung1!BG:BG)</f>
        <v>0</v>
      </c>
      <c r="O35">
        <f t="shared" si="1"/>
        <v>0</v>
      </c>
      <c r="P35">
        <f t="shared" si="7"/>
        <v>49</v>
      </c>
    </row>
    <row r="36" spans="1:16" x14ac:dyDescent="0.25">
      <c r="A36">
        <f t="shared" si="6"/>
        <v>32</v>
      </c>
      <c r="B36">
        <f t="shared" si="2"/>
        <v>38411</v>
      </c>
      <c r="C36" t="str">
        <f>IFERROR(_xlfn.CONCAT(VLOOKUP(B36,Member!A:I,3,0)," ",(VLOOKUP(B36,Member!A:I,4,0))),"")</f>
        <v>Hartl Thomas</v>
      </c>
      <c r="D36" t="str">
        <f>IFERROR(VLOOKUP(B36,Member!A:I,9,0),"")</f>
        <v>BC Schanzer Strikers</v>
      </c>
      <c r="E36" s="84">
        <f t="shared" si="3"/>
        <v>1526</v>
      </c>
      <c r="F36">
        <f t="shared" si="4"/>
        <v>9</v>
      </c>
      <c r="G36" s="118">
        <f t="shared" si="5"/>
        <v>169.55555455055554</v>
      </c>
      <c r="L36" s="264">
        <f>Member!A36</f>
        <v>25359</v>
      </c>
      <c r="M36">
        <f>SUMIF(Erfassung1!BD:BD,L36,Erfassung1!BW:BW)</f>
        <v>0</v>
      </c>
      <c r="N36">
        <f>SUMIF(Erfassung1!BD:BD,L36,Erfassung1!BG:BG)</f>
        <v>0</v>
      </c>
      <c r="O36">
        <f t="shared" si="1"/>
        <v>0</v>
      </c>
      <c r="P36">
        <f t="shared" si="7"/>
        <v>49</v>
      </c>
    </row>
    <row r="37" spans="1:16" x14ac:dyDescent="0.25">
      <c r="A37">
        <f t="shared" si="6"/>
        <v>33</v>
      </c>
      <c r="B37">
        <f t="shared" ref="B37:B68" si="8">IFERROR(INDEX(L:L,MATCH(A37,P:P,0)),"")</f>
        <v>7831</v>
      </c>
      <c r="C37" t="str">
        <f>IFERROR(_xlfn.CONCAT(VLOOKUP(B37,Member!A:I,3,0)," ",(VLOOKUP(B37,Member!A:I,4,0))),"")</f>
        <v>Obermeier Kurt</v>
      </c>
      <c r="D37" t="str">
        <f>IFERROR(VLOOKUP(B37,Member!A:I,9,0),"")</f>
        <v>BC Donau - Bowler</v>
      </c>
      <c r="E37" s="84">
        <f t="shared" ref="E37:E68" si="9">IFERROR(INDEX(M:M,MATCH(A37,P:P,0)),"")</f>
        <v>505</v>
      </c>
      <c r="F37">
        <f t="shared" ref="F37:F68" si="10">IFERROR(INDEX(N:N,MATCH(A37,P:P,0)),"")</f>
        <v>3</v>
      </c>
      <c r="G37" s="118">
        <f t="shared" ref="G37:G68" si="11">IFERROR(INDEX(O:O,MATCH(A37,P:P,0)),"")</f>
        <v>168.33333278733335</v>
      </c>
      <c r="L37" s="264">
        <f>Member!A37</f>
        <v>25965</v>
      </c>
      <c r="M37">
        <f>SUMIF(Erfassung1!BD:BD,L37,Erfassung1!BW:BW)</f>
        <v>0</v>
      </c>
      <c r="N37">
        <f>SUMIF(Erfassung1!BD:BD,L37,Erfassung1!BG:BG)</f>
        <v>0</v>
      </c>
      <c r="O37">
        <f t="shared" si="1"/>
        <v>0</v>
      </c>
      <c r="P37">
        <f t="shared" si="7"/>
        <v>49</v>
      </c>
    </row>
    <row r="38" spans="1:16" x14ac:dyDescent="0.25">
      <c r="A38">
        <f t="shared" ref="A38:A69" si="12">IFERROR(IF(A37+1&gt;MAX(P:P)-1,"",A37+1),"")</f>
        <v>34</v>
      </c>
      <c r="B38">
        <f t="shared" si="8"/>
        <v>16559</v>
      </c>
      <c r="C38" t="str">
        <f>IFERROR(_xlfn.CONCAT(VLOOKUP(B38,Member!A:I,3,0)," ",(VLOOKUP(B38,Member!A:I,4,0))),"")</f>
        <v>Trapphardt Bernd</v>
      </c>
      <c r="D38" t="str">
        <f>IFERROR(VLOOKUP(B38,Member!A:I,9,0),"")</f>
        <v>BC Bamberger Bowlinghaus</v>
      </c>
      <c r="E38" s="84">
        <f t="shared" si="9"/>
        <v>336</v>
      </c>
      <c r="F38">
        <f t="shared" si="10"/>
        <v>2</v>
      </c>
      <c r="G38" s="118">
        <f t="shared" si="11"/>
        <v>167.99999972399999</v>
      </c>
      <c r="L38" s="264">
        <f>Member!A38</f>
        <v>38425</v>
      </c>
      <c r="M38">
        <f>SUMIF(Erfassung1!BD:BD,L38,Erfassung1!BW:BW)</f>
        <v>0</v>
      </c>
      <c r="N38">
        <f>SUMIF(Erfassung1!BD:BD,L38,Erfassung1!BG:BG)</f>
        <v>0</v>
      </c>
      <c r="O38">
        <f t="shared" si="1"/>
        <v>0</v>
      </c>
      <c r="P38">
        <f t="shared" si="7"/>
        <v>49</v>
      </c>
    </row>
    <row r="39" spans="1:16" x14ac:dyDescent="0.25">
      <c r="A39">
        <f t="shared" si="12"/>
        <v>35</v>
      </c>
      <c r="B39">
        <f t="shared" si="8"/>
        <v>16398</v>
      </c>
      <c r="C39" t="str">
        <f>IFERROR(_xlfn.CONCAT(VLOOKUP(B39,Member!A:I,3,0)," ",(VLOOKUP(B39,Member!A:I,4,0))),"")</f>
        <v>Denz Günter</v>
      </c>
      <c r="D39" t="str">
        <f>IFERROR(VLOOKUP(B39,Member!A:I,9,0),"")</f>
        <v>BC EMAX</v>
      </c>
      <c r="E39" s="84">
        <f t="shared" si="9"/>
        <v>1001</v>
      </c>
      <c r="F39">
        <f t="shared" si="10"/>
        <v>6</v>
      </c>
      <c r="G39" s="118">
        <f t="shared" si="11"/>
        <v>166.83333266733334</v>
      </c>
      <c r="L39" s="264">
        <f>Member!A39</f>
        <v>38369</v>
      </c>
      <c r="M39">
        <f>SUMIF(Erfassung1!BD:BD,L39,Erfassung1!BW:BW)</f>
        <v>0</v>
      </c>
      <c r="N39">
        <f>SUMIF(Erfassung1!BD:BD,L39,Erfassung1!BG:BG)</f>
        <v>0</v>
      </c>
      <c r="O39">
        <f t="shared" si="1"/>
        <v>0</v>
      </c>
      <c r="P39">
        <f t="shared" si="7"/>
        <v>49</v>
      </c>
    </row>
    <row r="40" spans="1:16" x14ac:dyDescent="0.25">
      <c r="A40">
        <f t="shared" si="12"/>
        <v>36</v>
      </c>
      <c r="B40">
        <f t="shared" si="8"/>
        <v>38687</v>
      </c>
      <c r="C40" t="str">
        <f>IFERROR(_xlfn.CONCAT(VLOOKUP(B40,Member!A:I,3,0)," ",(VLOOKUP(B40,Member!A:I,4,0))),"")</f>
        <v>Gräfe Sebastian</v>
      </c>
      <c r="D40" t="str">
        <f>IFERROR(VLOOKUP(B40,Member!A:I,9,0),"")</f>
        <v>DJK Rimpar</v>
      </c>
      <c r="E40" s="84">
        <f t="shared" si="9"/>
        <v>1498</v>
      </c>
      <c r="F40">
        <f t="shared" si="10"/>
        <v>9</v>
      </c>
      <c r="G40" s="118">
        <f t="shared" si="11"/>
        <v>166.44444345444447</v>
      </c>
      <c r="L40" s="264">
        <f>Member!A40</f>
        <v>16165</v>
      </c>
      <c r="M40">
        <f>SUMIF(Erfassung1!BD:BD,L40,Erfassung1!BW:BW)</f>
        <v>0</v>
      </c>
      <c r="N40">
        <f>SUMIF(Erfassung1!BD:BD,L40,Erfassung1!BG:BG)</f>
        <v>0</v>
      </c>
      <c r="O40">
        <f t="shared" si="1"/>
        <v>0</v>
      </c>
      <c r="P40">
        <f t="shared" si="7"/>
        <v>49</v>
      </c>
    </row>
    <row r="41" spans="1:16" x14ac:dyDescent="0.25">
      <c r="A41">
        <f t="shared" si="12"/>
        <v>37</v>
      </c>
      <c r="B41">
        <f t="shared" si="8"/>
        <v>16352</v>
      </c>
      <c r="C41" t="str">
        <f>IFERROR(_xlfn.CONCAT(VLOOKUP(B41,Member!A:I,3,0)," ",(VLOOKUP(B41,Member!A:I,4,0))),"")</f>
        <v>Scholz Alexander</v>
      </c>
      <c r="D41" t="str">
        <f>IFERROR(VLOOKUP(B41,Member!A:I,9,0),"")</f>
        <v>SG-Rottendorf</v>
      </c>
      <c r="E41" s="84">
        <f t="shared" si="9"/>
        <v>1497</v>
      </c>
      <c r="F41">
        <f t="shared" si="10"/>
        <v>9</v>
      </c>
      <c r="G41" s="118">
        <f t="shared" si="11"/>
        <v>166.33333236033334</v>
      </c>
      <c r="L41" s="264">
        <f>Member!A41</f>
        <v>38134</v>
      </c>
      <c r="M41">
        <f>SUMIF(Erfassung1!BD:BD,L41,Erfassung1!BW:BW)</f>
        <v>0</v>
      </c>
      <c r="N41">
        <f>SUMIF(Erfassung1!BD:BD,L41,Erfassung1!BG:BG)</f>
        <v>0</v>
      </c>
      <c r="O41">
        <f t="shared" si="1"/>
        <v>0</v>
      </c>
      <c r="P41">
        <f t="shared" si="7"/>
        <v>49</v>
      </c>
    </row>
    <row r="42" spans="1:16" x14ac:dyDescent="0.25">
      <c r="A42">
        <f t="shared" si="12"/>
        <v>38</v>
      </c>
      <c r="B42">
        <f t="shared" si="8"/>
        <v>25024</v>
      </c>
      <c r="C42" t="str">
        <f>IFERROR(_xlfn.CONCAT(VLOOKUP(B42,Member!A:I,3,0)," ",(VLOOKUP(B42,Member!A:I,4,0))),"")</f>
        <v>Klapper Michael</v>
      </c>
      <c r="D42" t="str">
        <f>IFERROR(VLOOKUP(B42,Member!A:I,9,0),"")</f>
        <v>BC Schanzer Strikers</v>
      </c>
      <c r="E42" s="84">
        <f t="shared" si="9"/>
        <v>499</v>
      </c>
      <c r="F42">
        <f t="shared" si="10"/>
        <v>3</v>
      </c>
      <c r="G42" s="118">
        <f t="shared" si="11"/>
        <v>166.33333232433336</v>
      </c>
      <c r="L42" s="264">
        <f>Member!A42</f>
        <v>38936</v>
      </c>
      <c r="M42">
        <f>SUMIF(Erfassung1!BD:BD,L42,Erfassung1!BW:BW)</f>
        <v>0</v>
      </c>
      <c r="N42">
        <f>SUMIF(Erfassung1!BD:BD,L42,Erfassung1!BG:BG)</f>
        <v>0</v>
      </c>
      <c r="O42">
        <f t="shared" si="1"/>
        <v>0</v>
      </c>
      <c r="P42">
        <f t="shared" si="7"/>
        <v>49</v>
      </c>
    </row>
    <row r="43" spans="1:16" x14ac:dyDescent="0.25">
      <c r="A43">
        <f t="shared" si="12"/>
        <v>39</v>
      </c>
      <c r="B43">
        <f t="shared" si="8"/>
        <v>7597</v>
      </c>
      <c r="C43" t="str">
        <f>IFERROR(_xlfn.CONCAT(VLOOKUP(B43,Member!A:I,3,0)," ",(VLOOKUP(B43,Member!A:I,4,0))),"")</f>
        <v>Laub Harald</v>
      </c>
      <c r="D43" t="str">
        <f>IFERROR(VLOOKUP(B43,Member!A:I,9,0),"")</f>
        <v>BK München</v>
      </c>
      <c r="E43" s="84">
        <f t="shared" si="9"/>
        <v>496</v>
      </c>
      <c r="F43">
        <f t="shared" si="10"/>
        <v>3</v>
      </c>
      <c r="G43" s="118">
        <f t="shared" si="11"/>
        <v>165.33333243833334</v>
      </c>
      <c r="L43" s="264">
        <f>Member!A43</f>
        <v>25378</v>
      </c>
      <c r="M43">
        <f>SUMIF(Erfassung1!BD:BD,L43,Erfassung1!BW:BW)</f>
        <v>0</v>
      </c>
      <c r="N43">
        <f>SUMIF(Erfassung1!BD:BD,L43,Erfassung1!BG:BG)</f>
        <v>0</v>
      </c>
      <c r="O43">
        <f t="shared" si="1"/>
        <v>0</v>
      </c>
      <c r="P43">
        <f t="shared" si="7"/>
        <v>49</v>
      </c>
    </row>
    <row r="44" spans="1:16" x14ac:dyDescent="0.25">
      <c r="A44">
        <f t="shared" si="12"/>
        <v>40</v>
      </c>
      <c r="B44">
        <f t="shared" si="8"/>
        <v>25516</v>
      </c>
      <c r="C44" t="str">
        <f>IFERROR(_xlfn.CONCAT(VLOOKUP(B44,Member!A:I,3,0)," ",(VLOOKUP(B44,Member!A:I,4,0))),"")</f>
        <v>Nikoleit Thomas</v>
      </c>
      <c r="D44" t="str">
        <f>IFERROR(VLOOKUP(B44,Member!A:I,9,0),"")</f>
        <v>BC Bamberger Bowlinghaus</v>
      </c>
      <c r="E44" s="84">
        <f t="shared" si="9"/>
        <v>1155</v>
      </c>
      <c r="F44">
        <f t="shared" si="10"/>
        <v>7</v>
      </c>
      <c r="G44" s="118">
        <f t="shared" si="11"/>
        <v>164.99999973300001</v>
      </c>
      <c r="L44" s="264">
        <f>Member!A44</f>
        <v>38490</v>
      </c>
      <c r="M44">
        <f>SUMIF(Erfassung1!BD:BD,L44,Erfassung1!BW:BW)</f>
        <v>0</v>
      </c>
      <c r="N44">
        <f>SUMIF(Erfassung1!BD:BD,L44,Erfassung1!BG:BG)</f>
        <v>0</v>
      </c>
      <c r="O44">
        <f t="shared" si="1"/>
        <v>0</v>
      </c>
      <c r="P44">
        <f t="shared" si="7"/>
        <v>49</v>
      </c>
    </row>
    <row r="45" spans="1:16" x14ac:dyDescent="0.25">
      <c r="A45">
        <f t="shared" si="12"/>
        <v>41</v>
      </c>
      <c r="B45">
        <f t="shared" si="8"/>
        <v>25649</v>
      </c>
      <c r="C45" t="str">
        <f>IFERROR(_xlfn.CONCAT(VLOOKUP(B45,Member!A:I,3,0)," ",(VLOOKUP(B45,Member!A:I,4,0))),"")</f>
        <v>Gärtner Bruno</v>
      </c>
      <c r="D45" t="str">
        <f>IFERROR(VLOOKUP(B45,Member!A:I,9,0),"")</f>
        <v>BC Werdenfels</v>
      </c>
      <c r="E45" s="84">
        <f t="shared" si="9"/>
        <v>979</v>
      </c>
      <c r="F45">
        <f t="shared" si="10"/>
        <v>6</v>
      </c>
      <c r="G45" s="118">
        <f t="shared" si="11"/>
        <v>163.16666607966667</v>
      </c>
      <c r="L45" s="264">
        <f>Member!A45</f>
        <v>38489</v>
      </c>
      <c r="M45">
        <f>SUMIF(Erfassung1!BD:BD,L45,Erfassung1!BW:BW)</f>
        <v>0</v>
      </c>
      <c r="N45">
        <f>SUMIF(Erfassung1!BD:BD,L45,Erfassung1!BG:BG)</f>
        <v>0</v>
      </c>
      <c r="O45">
        <f t="shared" si="1"/>
        <v>0</v>
      </c>
      <c r="P45">
        <f t="shared" si="7"/>
        <v>49</v>
      </c>
    </row>
    <row r="46" spans="1:16" x14ac:dyDescent="0.25">
      <c r="A46">
        <f t="shared" si="12"/>
        <v>42</v>
      </c>
      <c r="B46">
        <f t="shared" si="8"/>
        <v>16762</v>
      </c>
      <c r="C46" t="str">
        <f>IFERROR(_xlfn.CONCAT(VLOOKUP(B46,Member!A:I,3,0)," ",(VLOOKUP(B46,Member!A:I,4,0))),"")</f>
        <v>Glasl sen. Hans-Jürgen</v>
      </c>
      <c r="D46" t="str">
        <f>IFERROR(VLOOKUP(B46,Member!A:I,9,0),"")</f>
        <v>BC Bajuwaren</v>
      </c>
      <c r="E46" s="84">
        <f t="shared" si="9"/>
        <v>1303</v>
      </c>
      <c r="F46">
        <f t="shared" si="10"/>
        <v>8</v>
      </c>
      <c r="G46" s="118">
        <f t="shared" si="11"/>
        <v>162.87499921899999</v>
      </c>
      <c r="L46" s="264">
        <f>Member!A46</f>
        <v>7265</v>
      </c>
      <c r="M46">
        <f>SUMIF(Erfassung1!BD:BD,L46,Erfassung1!BW:BW)</f>
        <v>0</v>
      </c>
      <c r="N46">
        <f>SUMIF(Erfassung1!BD:BD,L46,Erfassung1!BG:BG)</f>
        <v>0</v>
      </c>
      <c r="O46">
        <f t="shared" si="1"/>
        <v>0</v>
      </c>
      <c r="P46">
        <f t="shared" si="7"/>
        <v>49</v>
      </c>
    </row>
    <row r="47" spans="1:16" x14ac:dyDescent="0.25">
      <c r="A47">
        <f t="shared" si="12"/>
        <v>43</v>
      </c>
      <c r="B47">
        <f t="shared" si="8"/>
        <v>38569</v>
      </c>
      <c r="C47" t="str">
        <f>IFERROR(_xlfn.CONCAT(VLOOKUP(B47,Member!A:I,3,0)," ",(VLOOKUP(B47,Member!A:I,4,0))),"")</f>
        <v>Tesinski Sebastian</v>
      </c>
      <c r="D47" t="str">
        <f>IFERROR(VLOOKUP(B47,Member!A:I,9,0),"")</f>
        <v>BC Schanzer Strikers</v>
      </c>
      <c r="E47" s="84">
        <f t="shared" si="9"/>
        <v>969</v>
      </c>
      <c r="F47">
        <f t="shared" si="10"/>
        <v>6</v>
      </c>
      <c r="G47" s="118">
        <f t="shared" si="11"/>
        <v>161.49999898600001</v>
      </c>
      <c r="L47" s="264">
        <f>Member!A47</f>
        <v>38974</v>
      </c>
      <c r="M47">
        <f>SUMIF(Erfassung1!BD:BD,L47,Erfassung1!BW:BW)</f>
        <v>0</v>
      </c>
      <c r="N47">
        <f>SUMIF(Erfassung1!BD:BD,L47,Erfassung1!BG:BG)</f>
        <v>0</v>
      </c>
      <c r="O47">
        <f t="shared" si="1"/>
        <v>0</v>
      </c>
      <c r="P47">
        <f t="shared" si="7"/>
        <v>49</v>
      </c>
    </row>
    <row r="48" spans="1:16" x14ac:dyDescent="0.25">
      <c r="A48">
        <f t="shared" si="12"/>
        <v>44</v>
      </c>
      <c r="B48">
        <f t="shared" si="8"/>
        <v>7601</v>
      </c>
      <c r="C48" t="str">
        <f>IFERROR(_xlfn.CONCAT(VLOOKUP(B48,Member!A:I,3,0)," ",(VLOOKUP(B48,Member!A:I,4,0))),"")</f>
        <v>Lüthje Volker</v>
      </c>
      <c r="D48" t="str">
        <f>IFERROR(VLOOKUP(B48,Member!A:I,9,0),"")</f>
        <v>BC Bajuwaren</v>
      </c>
      <c r="E48" s="84">
        <f t="shared" si="9"/>
        <v>804</v>
      </c>
      <c r="F48">
        <f t="shared" si="10"/>
        <v>5</v>
      </c>
      <c r="G48" s="118">
        <f t="shared" si="11"/>
        <v>160.79999921400002</v>
      </c>
      <c r="L48" s="264">
        <f>Member!A48</f>
        <v>16897</v>
      </c>
      <c r="M48">
        <f>SUMIF(Erfassung1!BD:BD,L48,Erfassung1!BW:BW)</f>
        <v>0</v>
      </c>
      <c r="N48">
        <f>SUMIF(Erfassung1!BD:BD,L48,Erfassung1!BG:BG)</f>
        <v>0</v>
      </c>
      <c r="O48">
        <f t="shared" si="1"/>
        <v>0</v>
      </c>
      <c r="P48">
        <f t="shared" si="7"/>
        <v>49</v>
      </c>
    </row>
    <row r="49" spans="1:16" x14ac:dyDescent="0.25">
      <c r="A49">
        <f t="shared" si="12"/>
        <v>45</v>
      </c>
      <c r="B49">
        <f t="shared" si="8"/>
        <v>25325</v>
      </c>
      <c r="C49" t="str">
        <f>IFERROR(_xlfn.CONCAT(VLOOKUP(B49,Member!A:I,3,0)," ",(VLOOKUP(B49,Member!A:I,4,0))),"")</f>
        <v>Wegenast Robert</v>
      </c>
      <c r="D49" t="str">
        <f>IFERROR(VLOOKUP(B49,Member!A:I,9,0),"")</f>
        <v>BC EMAX</v>
      </c>
      <c r="E49" s="84">
        <f t="shared" si="9"/>
        <v>959</v>
      </c>
      <c r="F49">
        <f t="shared" si="10"/>
        <v>6</v>
      </c>
      <c r="G49" s="118">
        <f t="shared" si="11"/>
        <v>159.83333262633334</v>
      </c>
      <c r="L49" s="264">
        <f>Member!A49</f>
        <v>25436</v>
      </c>
      <c r="M49">
        <f>SUMIF(Erfassung1!BD:BD,L49,Erfassung1!BW:BW)</f>
        <v>0</v>
      </c>
      <c r="N49">
        <f>SUMIF(Erfassung1!BD:BD,L49,Erfassung1!BG:BG)</f>
        <v>0</v>
      </c>
      <c r="O49">
        <f t="shared" si="1"/>
        <v>0</v>
      </c>
      <c r="P49">
        <f t="shared" si="7"/>
        <v>49</v>
      </c>
    </row>
    <row r="50" spans="1:16" x14ac:dyDescent="0.25">
      <c r="A50">
        <f t="shared" si="12"/>
        <v>46</v>
      </c>
      <c r="B50">
        <f t="shared" si="8"/>
        <v>38039</v>
      </c>
      <c r="C50" t="str">
        <f>IFERROR(_xlfn.CONCAT(VLOOKUP(B50,Member!A:I,3,0)," ",(VLOOKUP(B50,Member!A:I,4,0))),"")</f>
        <v>Plaschka Nico</v>
      </c>
      <c r="D50" t="str">
        <f>IFERROR(VLOOKUP(B50,Member!A:I,9,0),"")</f>
        <v>DJK Rimpar</v>
      </c>
      <c r="E50" s="84">
        <f t="shared" si="9"/>
        <v>1412</v>
      </c>
      <c r="F50">
        <f t="shared" si="10"/>
        <v>9</v>
      </c>
      <c r="G50" s="118">
        <f t="shared" si="11"/>
        <v>156.88888789388889</v>
      </c>
      <c r="L50" s="264">
        <f>Member!A50</f>
        <v>25760</v>
      </c>
      <c r="M50">
        <f>SUMIF(Erfassung1!BD:BD,L50,Erfassung1!BW:BW)</f>
        <v>0</v>
      </c>
      <c r="N50">
        <f>SUMIF(Erfassung1!BD:BD,L50,Erfassung1!BG:BG)</f>
        <v>0</v>
      </c>
      <c r="O50">
        <f t="shared" si="1"/>
        <v>0</v>
      </c>
      <c r="P50">
        <f t="shared" si="7"/>
        <v>49</v>
      </c>
    </row>
    <row r="51" spans="1:16" x14ac:dyDescent="0.25">
      <c r="A51">
        <f t="shared" si="12"/>
        <v>47</v>
      </c>
      <c r="B51">
        <f t="shared" si="8"/>
        <v>25788</v>
      </c>
      <c r="C51" t="str">
        <f>IFERROR(_xlfn.CONCAT(VLOOKUP(B51,Member!A:I,3,0)," ",(VLOOKUP(B51,Member!A:I,4,0))),"")</f>
        <v>Auer Markus</v>
      </c>
      <c r="D51" t="str">
        <f>IFERROR(VLOOKUP(B51,Member!A:I,9,0),"")</f>
        <v>BC Werdenfels</v>
      </c>
      <c r="E51" s="84">
        <f t="shared" si="9"/>
        <v>776</v>
      </c>
      <c r="F51">
        <f t="shared" si="10"/>
        <v>5</v>
      </c>
      <c r="G51" s="118">
        <f t="shared" si="11"/>
        <v>155.19999941699999</v>
      </c>
      <c r="L51" s="264">
        <f>Member!A51</f>
        <v>7286</v>
      </c>
      <c r="M51">
        <f>SUMIF(Erfassung1!BD:BD,L51,Erfassung1!BW:BW)</f>
        <v>0</v>
      </c>
      <c r="N51">
        <f>SUMIF(Erfassung1!BD:BD,L51,Erfassung1!BG:BG)</f>
        <v>0</v>
      </c>
      <c r="O51">
        <f t="shared" si="1"/>
        <v>0</v>
      </c>
      <c r="P51">
        <f t="shared" si="7"/>
        <v>49</v>
      </c>
    </row>
    <row r="52" spans="1:16" x14ac:dyDescent="0.25">
      <c r="A52">
        <f t="shared" si="12"/>
        <v>48</v>
      </c>
      <c r="B52">
        <f t="shared" si="8"/>
        <v>7600</v>
      </c>
      <c r="C52" t="str">
        <f>IFERROR(_xlfn.CONCAT(VLOOKUP(B52,Member!A:I,3,0)," ",(VLOOKUP(B52,Member!A:I,4,0))),"")</f>
        <v>Lüthje Dennis</v>
      </c>
      <c r="D52" t="str">
        <f>IFERROR(VLOOKUP(B52,Member!A:I,9,0),"")</f>
        <v>BC Bajuwaren</v>
      </c>
      <c r="E52" s="84">
        <f t="shared" si="9"/>
        <v>766</v>
      </c>
      <c r="F52">
        <f t="shared" si="10"/>
        <v>5</v>
      </c>
      <c r="G52" s="118">
        <f t="shared" si="11"/>
        <v>153.19999921499999</v>
      </c>
      <c r="L52" s="264">
        <f>Member!A52</f>
        <v>7283</v>
      </c>
      <c r="M52">
        <f>SUMIF(Erfassung1!BD:BD,L52,Erfassung1!BW:BW)</f>
        <v>0</v>
      </c>
      <c r="N52">
        <f>SUMIF(Erfassung1!BD:BD,L52,Erfassung1!BG:BG)</f>
        <v>0</v>
      </c>
      <c r="O52">
        <f t="shared" si="1"/>
        <v>0</v>
      </c>
      <c r="P52">
        <f t="shared" si="7"/>
        <v>49</v>
      </c>
    </row>
    <row r="53" spans="1:16" x14ac:dyDescent="0.25">
      <c r="A53" t="str">
        <f t="shared" si="12"/>
        <v/>
      </c>
      <c r="B53" t="str">
        <f t="shared" si="8"/>
        <v/>
      </c>
      <c r="C53" t="str">
        <f>IFERROR(_xlfn.CONCAT(VLOOKUP(B53,Member!A:I,3,0)," ",(VLOOKUP(B53,Member!A:I,4,0))),"")</f>
        <v/>
      </c>
      <c r="D53" t="str">
        <f>IFERROR(VLOOKUP(B53,Member!A:I,9,0),"")</f>
        <v/>
      </c>
      <c r="E53" s="84" t="str">
        <f t="shared" si="9"/>
        <v/>
      </c>
      <c r="F53" t="str">
        <f t="shared" si="10"/>
        <v/>
      </c>
      <c r="G53" s="118" t="str">
        <f t="shared" si="11"/>
        <v/>
      </c>
      <c r="L53" s="264">
        <f>Member!A53</f>
        <v>7282</v>
      </c>
      <c r="M53">
        <f>SUMIF(Erfassung1!BD:BD,L53,Erfassung1!BW:BW)</f>
        <v>0</v>
      </c>
      <c r="N53">
        <f>SUMIF(Erfassung1!BD:BD,L53,Erfassung1!BG:BG)</f>
        <v>0</v>
      </c>
      <c r="O53">
        <f t="shared" si="1"/>
        <v>0</v>
      </c>
      <c r="P53">
        <f t="shared" si="7"/>
        <v>49</v>
      </c>
    </row>
    <row r="54" spans="1:16" x14ac:dyDescent="0.25">
      <c r="A54" t="str">
        <f t="shared" si="12"/>
        <v/>
      </c>
      <c r="B54" t="str">
        <f t="shared" si="8"/>
        <v/>
      </c>
      <c r="C54" t="str">
        <f>IFERROR(_xlfn.CONCAT(VLOOKUP(B54,Member!A:I,3,0)," ",(VLOOKUP(B54,Member!A:I,4,0))),"")</f>
        <v/>
      </c>
      <c r="D54" t="str">
        <f>IFERROR(VLOOKUP(B54,Member!A:I,9,0),"")</f>
        <v/>
      </c>
      <c r="E54" s="84" t="str">
        <f t="shared" si="9"/>
        <v/>
      </c>
      <c r="F54" t="str">
        <f t="shared" si="10"/>
        <v/>
      </c>
      <c r="G54" s="118" t="str">
        <f t="shared" si="11"/>
        <v/>
      </c>
      <c r="L54" s="264">
        <f>Member!A54</f>
        <v>38930</v>
      </c>
      <c r="M54">
        <f>SUMIF(Erfassung1!BD:BD,L54,Erfassung1!BW:BW)</f>
        <v>0</v>
      </c>
      <c r="N54">
        <f>SUMIF(Erfassung1!BD:BD,L54,Erfassung1!BG:BG)</f>
        <v>0</v>
      </c>
      <c r="O54">
        <f t="shared" si="1"/>
        <v>0</v>
      </c>
      <c r="P54">
        <f t="shared" si="7"/>
        <v>49</v>
      </c>
    </row>
    <row r="55" spans="1:16" x14ac:dyDescent="0.25">
      <c r="A55" t="str">
        <f t="shared" si="12"/>
        <v/>
      </c>
      <c r="B55" t="str">
        <f t="shared" si="8"/>
        <v/>
      </c>
      <c r="C55" t="str">
        <f>IFERROR(_xlfn.CONCAT(VLOOKUP(B55,Member!A:I,3,0)," ",(VLOOKUP(B55,Member!A:I,4,0))),"")</f>
        <v/>
      </c>
      <c r="D55" t="str">
        <f>IFERROR(VLOOKUP(B55,Member!A:I,9,0),"")</f>
        <v/>
      </c>
      <c r="E55" s="84" t="str">
        <f t="shared" si="9"/>
        <v/>
      </c>
      <c r="F55" t="str">
        <f t="shared" si="10"/>
        <v/>
      </c>
      <c r="G55" s="118" t="str">
        <f t="shared" si="11"/>
        <v/>
      </c>
      <c r="L55" s="264">
        <f>Member!A55</f>
        <v>38886</v>
      </c>
      <c r="M55">
        <f>SUMIF(Erfassung1!BD:BD,L55,Erfassung1!BW:BW)</f>
        <v>0</v>
      </c>
      <c r="N55">
        <f>SUMIF(Erfassung1!BD:BD,L55,Erfassung1!BG:BG)</f>
        <v>0</v>
      </c>
      <c r="O55">
        <f t="shared" si="1"/>
        <v>0</v>
      </c>
      <c r="P55">
        <f t="shared" si="7"/>
        <v>49</v>
      </c>
    </row>
    <row r="56" spans="1:16" x14ac:dyDescent="0.25">
      <c r="A56" t="str">
        <f t="shared" si="12"/>
        <v/>
      </c>
      <c r="B56" t="str">
        <f t="shared" si="8"/>
        <v/>
      </c>
      <c r="C56" t="str">
        <f>IFERROR(_xlfn.CONCAT(VLOOKUP(B56,Member!A:I,3,0)," ",(VLOOKUP(B56,Member!A:I,4,0))),"")</f>
        <v/>
      </c>
      <c r="D56" t="str">
        <f>IFERROR(VLOOKUP(B56,Member!A:I,9,0),"")</f>
        <v/>
      </c>
      <c r="E56" s="84" t="str">
        <f t="shared" si="9"/>
        <v/>
      </c>
      <c r="F56" t="str">
        <f t="shared" si="10"/>
        <v/>
      </c>
      <c r="G56" s="118" t="str">
        <f t="shared" si="11"/>
        <v/>
      </c>
      <c r="L56" s="264">
        <f>Member!A56</f>
        <v>25761</v>
      </c>
      <c r="M56">
        <f>SUMIF(Erfassung1!BD:BD,L56,Erfassung1!BW:BW)</f>
        <v>0</v>
      </c>
      <c r="N56">
        <f>SUMIF(Erfassung1!BD:BD,L56,Erfassung1!BG:BG)</f>
        <v>0</v>
      </c>
      <c r="O56">
        <f t="shared" si="1"/>
        <v>0</v>
      </c>
      <c r="P56">
        <f t="shared" si="7"/>
        <v>49</v>
      </c>
    </row>
    <row r="57" spans="1:16" x14ac:dyDescent="0.25">
      <c r="A57" t="str">
        <f t="shared" si="12"/>
        <v/>
      </c>
      <c r="B57" t="str">
        <f t="shared" si="8"/>
        <v/>
      </c>
      <c r="C57" t="str">
        <f>IFERROR(_xlfn.CONCAT(VLOOKUP(B57,Member!A:I,3,0)," ",(VLOOKUP(B57,Member!A:I,4,0))),"")</f>
        <v/>
      </c>
      <c r="D57" t="str">
        <f>IFERROR(VLOOKUP(B57,Member!A:I,9,0),"")</f>
        <v/>
      </c>
      <c r="E57" s="84" t="str">
        <f t="shared" si="9"/>
        <v/>
      </c>
      <c r="F57" t="str">
        <f t="shared" si="10"/>
        <v/>
      </c>
      <c r="G57" s="118" t="str">
        <f t="shared" si="11"/>
        <v/>
      </c>
      <c r="L57" s="264">
        <f>Member!A57</f>
        <v>38082</v>
      </c>
      <c r="M57">
        <f>SUMIF(Erfassung1!BD:BD,L57,Erfassung1!BW:BW)</f>
        <v>0</v>
      </c>
      <c r="N57">
        <f>SUMIF(Erfassung1!BD:BD,L57,Erfassung1!BG:BG)</f>
        <v>0</v>
      </c>
      <c r="O57">
        <f t="shared" si="1"/>
        <v>0</v>
      </c>
      <c r="P57">
        <f t="shared" si="7"/>
        <v>49</v>
      </c>
    </row>
    <row r="58" spans="1:16" x14ac:dyDescent="0.25">
      <c r="A58" t="str">
        <f t="shared" si="12"/>
        <v/>
      </c>
      <c r="B58" t="str">
        <f t="shared" si="8"/>
        <v/>
      </c>
      <c r="C58" t="str">
        <f>IFERROR(_xlfn.CONCAT(VLOOKUP(B58,Member!A:I,3,0)," ",(VLOOKUP(B58,Member!A:I,4,0))),"")</f>
        <v/>
      </c>
      <c r="D58" t="str">
        <f>IFERROR(VLOOKUP(B58,Member!A:I,9,0),"")</f>
        <v/>
      </c>
      <c r="E58" s="84" t="str">
        <f t="shared" si="9"/>
        <v/>
      </c>
      <c r="F58" t="str">
        <f t="shared" si="10"/>
        <v/>
      </c>
      <c r="G58" s="118" t="str">
        <f t="shared" si="11"/>
        <v/>
      </c>
      <c r="L58" s="264">
        <f>Member!A58</f>
        <v>38885</v>
      </c>
      <c r="M58">
        <f>SUMIF(Erfassung1!BD:BD,L58,Erfassung1!BW:BW)</f>
        <v>0</v>
      </c>
      <c r="N58">
        <f>SUMIF(Erfassung1!BD:BD,L58,Erfassung1!BG:BG)</f>
        <v>0</v>
      </c>
      <c r="O58">
        <f t="shared" si="1"/>
        <v>0</v>
      </c>
      <c r="P58">
        <f t="shared" si="7"/>
        <v>49</v>
      </c>
    </row>
    <row r="59" spans="1:16" x14ac:dyDescent="0.25">
      <c r="A59" t="str">
        <f t="shared" si="12"/>
        <v/>
      </c>
      <c r="B59" t="str">
        <f t="shared" si="8"/>
        <v/>
      </c>
      <c r="C59" t="str">
        <f>IFERROR(_xlfn.CONCAT(VLOOKUP(B59,Member!A:I,3,0)," ",(VLOOKUP(B59,Member!A:I,4,0))),"")</f>
        <v/>
      </c>
      <c r="D59" t="str">
        <f>IFERROR(VLOOKUP(B59,Member!A:I,9,0),"")</f>
        <v/>
      </c>
      <c r="E59" s="84" t="str">
        <f t="shared" si="9"/>
        <v/>
      </c>
      <c r="F59" t="str">
        <f t="shared" si="10"/>
        <v/>
      </c>
      <c r="G59" s="118" t="str">
        <f t="shared" si="11"/>
        <v/>
      </c>
      <c r="L59" s="264">
        <f>Member!A59</f>
        <v>25932</v>
      </c>
      <c r="M59">
        <f>SUMIF(Erfassung1!BD:BD,L59,Erfassung1!BW:BW)</f>
        <v>0</v>
      </c>
      <c r="N59">
        <f>SUMIF(Erfassung1!BD:BD,L59,Erfassung1!BG:BG)</f>
        <v>0</v>
      </c>
      <c r="O59">
        <f t="shared" si="1"/>
        <v>0</v>
      </c>
      <c r="P59">
        <f t="shared" si="7"/>
        <v>49</v>
      </c>
    </row>
    <row r="60" spans="1:16" x14ac:dyDescent="0.25">
      <c r="A60" t="str">
        <f t="shared" si="12"/>
        <v/>
      </c>
      <c r="B60" t="str">
        <f t="shared" si="8"/>
        <v/>
      </c>
      <c r="C60" t="str">
        <f>IFERROR(_xlfn.CONCAT(VLOOKUP(B60,Member!A:I,3,0)," ",(VLOOKUP(B60,Member!A:I,4,0))),"")</f>
        <v/>
      </c>
      <c r="D60" t="str">
        <f>IFERROR(VLOOKUP(B60,Member!A:I,9,0),"")</f>
        <v/>
      </c>
      <c r="E60" s="84" t="str">
        <f t="shared" si="9"/>
        <v/>
      </c>
      <c r="F60" t="str">
        <f t="shared" si="10"/>
        <v/>
      </c>
      <c r="G60" s="118" t="str">
        <f t="shared" si="11"/>
        <v/>
      </c>
      <c r="L60" s="264">
        <f>Member!A60</f>
        <v>25044</v>
      </c>
      <c r="M60">
        <f>SUMIF(Erfassung1!BD:BD,L60,Erfassung1!BW:BW)</f>
        <v>0</v>
      </c>
      <c r="N60">
        <f>SUMIF(Erfassung1!BD:BD,L60,Erfassung1!BG:BG)</f>
        <v>0</v>
      </c>
      <c r="O60">
        <f t="shared" si="1"/>
        <v>0</v>
      </c>
      <c r="P60">
        <f t="shared" si="7"/>
        <v>49</v>
      </c>
    </row>
    <row r="61" spans="1:16" x14ac:dyDescent="0.25">
      <c r="A61" t="str">
        <f t="shared" si="12"/>
        <v/>
      </c>
      <c r="B61" t="str">
        <f t="shared" si="8"/>
        <v/>
      </c>
      <c r="C61" t="str">
        <f>IFERROR(_xlfn.CONCAT(VLOOKUP(B61,Member!A:I,3,0)," ",(VLOOKUP(B61,Member!A:I,4,0))),"")</f>
        <v/>
      </c>
      <c r="D61" t="str">
        <f>IFERROR(VLOOKUP(B61,Member!A:I,9,0),"")</f>
        <v/>
      </c>
      <c r="E61" s="84" t="str">
        <f t="shared" si="9"/>
        <v/>
      </c>
      <c r="F61" t="str">
        <f t="shared" si="10"/>
        <v/>
      </c>
      <c r="G61" s="118" t="str">
        <f t="shared" si="11"/>
        <v/>
      </c>
      <c r="L61" s="264">
        <f>Member!A61</f>
        <v>38683</v>
      </c>
      <c r="M61">
        <f>SUMIF(Erfassung1!BD:BD,L61,Erfassung1!BW:BW)</f>
        <v>0</v>
      </c>
      <c r="N61">
        <f>SUMIF(Erfassung1!BD:BD,L61,Erfassung1!BG:BG)</f>
        <v>0</v>
      </c>
      <c r="O61">
        <f t="shared" si="1"/>
        <v>0</v>
      </c>
      <c r="P61">
        <f t="shared" si="7"/>
        <v>49</v>
      </c>
    </row>
    <row r="62" spans="1:16" x14ac:dyDescent="0.25">
      <c r="A62" t="str">
        <f t="shared" si="12"/>
        <v/>
      </c>
      <c r="B62" t="str">
        <f t="shared" si="8"/>
        <v/>
      </c>
      <c r="C62" t="str">
        <f>IFERROR(_xlfn.CONCAT(VLOOKUP(B62,Member!A:I,3,0)," ",(VLOOKUP(B62,Member!A:I,4,0))),"")</f>
        <v/>
      </c>
      <c r="D62" t="str">
        <f>IFERROR(VLOOKUP(B62,Member!A:I,9,0),"")</f>
        <v/>
      </c>
      <c r="E62" s="84" t="str">
        <f t="shared" si="9"/>
        <v/>
      </c>
      <c r="F62" t="str">
        <f t="shared" si="10"/>
        <v/>
      </c>
      <c r="G62" s="118" t="str">
        <f t="shared" si="11"/>
        <v/>
      </c>
      <c r="L62" s="264">
        <f>Member!A62</f>
        <v>25519</v>
      </c>
      <c r="M62">
        <f>SUMIF(Erfassung1!BD:BD,L62,Erfassung1!BW:BW)</f>
        <v>0</v>
      </c>
      <c r="N62">
        <f>SUMIF(Erfassung1!BD:BD,L62,Erfassung1!BG:BG)</f>
        <v>0</v>
      </c>
      <c r="O62">
        <f t="shared" si="1"/>
        <v>0</v>
      </c>
      <c r="P62">
        <f t="shared" si="7"/>
        <v>49</v>
      </c>
    </row>
    <row r="63" spans="1:16" x14ac:dyDescent="0.25">
      <c r="A63" t="str">
        <f t="shared" si="12"/>
        <v/>
      </c>
      <c r="B63" t="str">
        <f t="shared" si="8"/>
        <v/>
      </c>
      <c r="C63" t="str">
        <f>IFERROR(_xlfn.CONCAT(VLOOKUP(B63,Member!A:I,3,0)," ",(VLOOKUP(B63,Member!A:I,4,0))),"")</f>
        <v/>
      </c>
      <c r="D63" t="str">
        <f>IFERROR(VLOOKUP(B63,Member!A:I,9,0),"")</f>
        <v/>
      </c>
      <c r="E63" s="84" t="str">
        <f t="shared" si="9"/>
        <v/>
      </c>
      <c r="F63" t="str">
        <f t="shared" si="10"/>
        <v/>
      </c>
      <c r="G63" s="118" t="str">
        <f t="shared" si="11"/>
        <v/>
      </c>
      <c r="L63" s="264">
        <f>Member!A63</f>
        <v>25521</v>
      </c>
      <c r="M63">
        <f>SUMIF(Erfassung1!BD:BD,L63,Erfassung1!BW:BW)</f>
        <v>0</v>
      </c>
      <c r="N63">
        <f>SUMIF(Erfassung1!BD:BD,L63,Erfassung1!BG:BG)</f>
        <v>0</v>
      </c>
      <c r="O63">
        <f t="shared" si="1"/>
        <v>0</v>
      </c>
      <c r="P63">
        <f t="shared" si="7"/>
        <v>49</v>
      </c>
    </row>
    <row r="64" spans="1:16" x14ac:dyDescent="0.25">
      <c r="A64" t="str">
        <f t="shared" si="12"/>
        <v/>
      </c>
      <c r="B64" t="str">
        <f t="shared" si="8"/>
        <v/>
      </c>
      <c r="C64" t="str">
        <f>IFERROR(_xlfn.CONCAT(VLOOKUP(B64,Member!A:I,3,0)," ",(VLOOKUP(B64,Member!A:I,4,0))),"")</f>
        <v/>
      </c>
      <c r="D64" t="str">
        <f>IFERROR(VLOOKUP(B64,Member!A:I,9,0),"")</f>
        <v/>
      </c>
      <c r="E64" s="84" t="str">
        <f t="shared" si="9"/>
        <v/>
      </c>
      <c r="F64" t="str">
        <f t="shared" si="10"/>
        <v/>
      </c>
      <c r="G64" s="118" t="str">
        <f t="shared" si="11"/>
        <v/>
      </c>
      <c r="L64" s="264">
        <f>Member!A64</f>
        <v>25973</v>
      </c>
      <c r="M64">
        <f>SUMIF(Erfassung1!BD:BD,L64,Erfassung1!BW:BW)</f>
        <v>0</v>
      </c>
      <c r="N64">
        <f>SUMIF(Erfassung1!BD:BD,L64,Erfassung1!BG:BG)</f>
        <v>0</v>
      </c>
      <c r="O64">
        <f t="shared" si="1"/>
        <v>0</v>
      </c>
      <c r="P64">
        <f t="shared" si="7"/>
        <v>49</v>
      </c>
    </row>
    <row r="65" spans="1:16" x14ac:dyDescent="0.25">
      <c r="A65" t="str">
        <f t="shared" si="12"/>
        <v/>
      </c>
      <c r="B65" t="str">
        <f t="shared" si="8"/>
        <v/>
      </c>
      <c r="C65" t="str">
        <f>IFERROR(_xlfn.CONCAT(VLOOKUP(B65,Member!A:I,3,0)," ",(VLOOKUP(B65,Member!A:I,4,0))),"")</f>
        <v/>
      </c>
      <c r="D65" t="str">
        <f>IFERROR(VLOOKUP(B65,Member!A:I,9,0),"")</f>
        <v/>
      </c>
      <c r="E65" s="84" t="str">
        <f t="shared" si="9"/>
        <v/>
      </c>
      <c r="F65" t="str">
        <f t="shared" si="10"/>
        <v/>
      </c>
      <c r="G65" s="118" t="str">
        <f t="shared" si="11"/>
        <v/>
      </c>
      <c r="L65" s="264">
        <f>Member!A65</f>
        <v>16854</v>
      </c>
      <c r="M65">
        <f>SUMIF(Erfassung1!BD:BD,L65,Erfassung1!BW:BW)</f>
        <v>0</v>
      </c>
      <c r="N65">
        <f>SUMIF(Erfassung1!BD:BD,L65,Erfassung1!BG:BG)</f>
        <v>0</v>
      </c>
      <c r="O65">
        <f t="shared" si="1"/>
        <v>0</v>
      </c>
      <c r="P65">
        <f t="shared" si="7"/>
        <v>49</v>
      </c>
    </row>
    <row r="66" spans="1:16" x14ac:dyDescent="0.25">
      <c r="A66" t="str">
        <f t="shared" si="12"/>
        <v/>
      </c>
      <c r="B66" t="str">
        <f t="shared" si="8"/>
        <v/>
      </c>
      <c r="C66" t="str">
        <f>IFERROR(_xlfn.CONCAT(VLOOKUP(B66,Member!A:I,3,0)," ",(VLOOKUP(B66,Member!A:I,4,0))),"")</f>
        <v/>
      </c>
      <c r="D66" t="str">
        <f>IFERROR(VLOOKUP(B66,Member!A:I,9,0),"")</f>
        <v/>
      </c>
      <c r="E66" s="84" t="str">
        <f t="shared" si="9"/>
        <v/>
      </c>
      <c r="F66" t="str">
        <f t="shared" si="10"/>
        <v/>
      </c>
      <c r="G66" s="118" t="str">
        <f t="shared" si="11"/>
        <v/>
      </c>
      <c r="L66" s="264">
        <f>Member!A66</f>
        <v>16707</v>
      </c>
      <c r="M66">
        <f>SUMIF(Erfassung1!BD:BD,L66,Erfassung1!BW:BW)</f>
        <v>0</v>
      </c>
      <c r="N66">
        <f>SUMIF(Erfassung1!BD:BD,L66,Erfassung1!BG:BG)</f>
        <v>0</v>
      </c>
      <c r="O66">
        <f t="shared" si="1"/>
        <v>0</v>
      </c>
      <c r="P66">
        <f t="shared" ref="P66:P97" si="13">RANK(O66,O:O)</f>
        <v>49</v>
      </c>
    </row>
    <row r="67" spans="1:16" x14ac:dyDescent="0.25">
      <c r="A67" t="str">
        <f t="shared" si="12"/>
        <v/>
      </c>
      <c r="B67" t="str">
        <f t="shared" si="8"/>
        <v/>
      </c>
      <c r="C67" t="str">
        <f>IFERROR(_xlfn.CONCAT(VLOOKUP(B67,Member!A:I,3,0)," ",(VLOOKUP(B67,Member!A:I,4,0))),"")</f>
        <v/>
      </c>
      <c r="D67" t="str">
        <f>IFERROR(VLOOKUP(B67,Member!A:I,9,0),"")</f>
        <v/>
      </c>
      <c r="E67" s="84" t="str">
        <f t="shared" si="9"/>
        <v/>
      </c>
      <c r="F67" t="str">
        <f t="shared" si="10"/>
        <v/>
      </c>
      <c r="G67" s="118" t="str">
        <f t="shared" si="11"/>
        <v/>
      </c>
      <c r="L67" s="264">
        <f>Member!A67</f>
        <v>7714</v>
      </c>
      <c r="M67">
        <f>SUMIF(Erfassung1!BD:BD,L67,Erfassung1!BW:BW)</f>
        <v>0</v>
      </c>
      <c r="N67">
        <f>SUMIF(Erfassung1!BD:BD,L67,Erfassung1!BG:BG)</f>
        <v>0</v>
      </c>
      <c r="O67">
        <f t="shared" ref="O67:O104" si="14">IF(N67=0,0,M67/N67-ROW()/1000000000)</f>
        <v>0</v>
      </c>
      <c r="P67">
        <f t="shared" si="13"/>
        <v>49</v>
      </c>
    </row>
    <row r="68" spans="1:16" x14ac:dyDescent="0.25">
      <c r="A68" t="str">
        <f t="shared" si="12"/>
        <v/>
      </c>
      <c r="B68" t="str">
        <f t="shared" si="8"/>
        <v/>
      </c>
      <c r="C68" t="str">
        <f>IFERROR(_xlfn.CONCAT(VLOOKUP(B68,Member!A:I,3,0)," ",(VLOOKUP(B68,Member!A:I,4,0))),"")</f>
        <v/>
      </c>
      <c r="D68" t="str">
        <f>IFERROR(VLOOKUP(B68,Member!A:I,9,0),"")</f>
        <v/>
      </c>
      <c r="E68" s="84" t="str">
        <f t="shared" si="9"/>
        <v/>
      </c>
      <c r="F68" t="str">
        <f t="shared" si="10"/>
        <v/>
      </c>
      <c r="G68" s="118" t="str">
        <f t="shared" si="11"/>
        <v/>
      </c>
      <c r="L68" s="264">
        <f>Member!A68</f>
        <v>25944</v>
      </c>
      <c r="M68">
        <f>SUMIF(Erfassung1!BD:BD,L68,Erfassung1!BW:BW)</f>
        <v>0</v>
      </c>
      <c r="N68">
        <f>SUMIF(Erfassung1!BD:BD,L68,Erfassung1!BG:BG)</f>
        <v>0</v>
      </c>
      <c r="O68">
        <f t="shared" si="14"/>
        <v>0</v>
      </c>
      <c r="P68">
        <f t="shared" si="13"/>
        <v>49</v>
      </c>
    </row>
    <row r="69" spans="1:16" x14ac:dyDescent="0.25">
      <c r="A69" t="str">
        <f t="shared" si="12"/>
        <v/>
      </c>
      <c r="B69" t="str">
        <f t="shared" ref="B69:B100" si="15">IFERROR(INDEX(L:L,MATCH(A69,P:P,0)),"")</f>
        <v/>
      </c>
      <c r="C69" t="str">
        <f>IFERROR(_xlfn.CONCAT(VLOOKUP(B69,Member!A:I,3,0)," ",(VLOOKUP(B69,Member!A:I,4,0))),"")</f>
        <v/>
      </c>
      <c r="D69" t="str">
        <f>IFERROR(VLOOKUP(B69,Member!A:I,9,0),"")</f>
        <v/>
      </c>
      <c r="E69" s="84" t="str">
        <f t="shared" ref="E69:E104" si="16">IFERROR(INDEX(M:M,MATCH(A69,P:P,0)),"")</f>
        <v/>
      </c>
      <c r="F69" t="str">
        <f t="shared" ref="F69:F104" si="17">IFERROR(INDEX(N:N,MATCH(A69,P:P,0)),"")</f>
        <v/>
      </c>
      <c r="G69" s="118" t="str">
        <f t="shared" ref="G69:G104" si="18">IFERROR(INDEX(O:O,MATCH(A69,P:P,0)),"")</f>
        <v/>
      </c>
      <c r="L69" s="264">
        <f>Member!A69</f>
        <v>25811</v>
      </c>
      <c r="M69">
        <f>SUMIF(Erfassung1!BD:BD,L69,Erfassung1!BW:BW)</f>
        <v>0</v>
      </c>
      <c r="N69">
        <f>SUMIF(Erfassung1!BD:BD,L69,Erfassung1!BG:BG)</f>
        <v>0</v>
      </c>
      <c r="O69">
        <f t="shared" si="14"/>
        <v>0</v>
      </c>
      <c r="P69">
        <f t="shared" si="13"/>
        <v>49</v>
      </c>
    </row>
    <row r="70" spans="1:16" x14ac:dyDescent="0.25">
      <c r="A70" t="str">
        <f t="shared" ref="A70:A104" si="19">IFERROR(IF(A69+1&gt;MAX(P:P)-1,"",A69+1),"")</f>
        <v/>
      </c>
      <c r="B70" t="str">
        <f t="shared" si="15"/>
        <v/>
      </c>
      <c r="C70" t="str">
        <f>IFERROR(_xlfn.CONCAT(VLOOKUP(B70,Member!A:I,3,0)," ",(VLOOKUP(B70,Member!A:I,4,0))),"")</f>
        <v/>
      </c>
      <c r="D70" t="str">
        <f>IFERROR(VLOOKUP(B70,Member!A:I,9,0),"")</f>
        <v/>
      </c>
      <c r="E70" s="84" t="str">
        <f t="shared" si="16"/>
        <v/>
      </c>
      <c r="F70" t="str">
        <f t="shared" si="17"/>
        <v/>
      </c>
      <c r="G70" s="118" t="str">
        <f t="shared" si="18"/>
        <v/>
      </c>
      <c r="L70" s="264">
        <f>Member!A70</f>
        <v>7761</v>
      </c>
      <c r="M70">
        <f>SUMIF(Erfassung1!BD:BD,L70,Erfassung1!BW:BW)</f>
        <v>0</v>
      </c>
      <c r="N70">
        <f>SUMIF(Erfassung1!BD:BD,L70,Erfassung1!BG:BG)</f>
        <v>0</v>
      </c>
      <c r="O70">
        <f t="shared" si="14"/>
        <v>0</v>
      </c>
      <c r="P70">
        <f t="shared" si="13"/>
        <v>49</v>
      </c>
    </row>
    <row r="71" spans="1:16" x14ac:dyDescent="0.25">
      <c r="A71" t="str">
        <f t="shared" si="19"/>
        <v/>
      </c>
      <c r="B71" t="str">
        <f t="shared" si="15"/>
        <v/>
      </c>
      <c r="C71" t="str">
        <f>IFERROR(_xlfn.CONCAT(VLOOKUP(B71,Member!A:I,3,0)," ",(VLOOKUP(B71,Member!A:I,4,0))),"")</f>
        <v/>
      </c>
      <c r="D71" t="str">
        <f>IFERROR(VLOOKUP(B71,Member!A:I,9,0),"")</f>
        <v/>
      </c>
      <c r="E71" s="84" t="str">
        <f t="shared" si="16"/>
        <v/>
      </c>
      <c r="F71" t="str">
        <f t="shared" si="17"/>
        <v/>
      </c>
      <c r="G71" s="118" t="str">
        <f t="shared" si="18"/>
        <v/>
      </c>
      <c r="L71" s="264">
        <f>Member!A71</f>
        <v>16245</v>
      </c>
      <c r="M71">
        <f>SUMIF(Erfassung1!BD:BD,L71,Erfassung1!BW:BW)</f>
        <v>0</v>
      </c>
      <c r="N71">
        <f>SUMIF(Erfassung1!BD:BD,L71,Erfassung1!BG:BG)</f>
        <v>0</v>
      </c>
      <c r="O71">
        <f t="shared" si="14"/>
        <v>0</v>
      </c>
      <c r="P71">
        <f t="shared" si="13"/>
        <v>49</v>
      </c>
    </row>
    <row r="72" spans="1:16" x14ac:dyDescent="0.25">
      <c r="A72" t="str">
        <f t="shared" si="19"/>
        <v/>
      </c>
      <c r="B72" t="str">
        <f t="shared" si="15"/>
        <v/>
      </c>
      <c r="C72" t="str">
        <f>IFERROR(_xlfn.CONCAT(VLOOKUP(B72,Member!A:I,3,0)," ",(VLOOKUP(B72,Member!A:I,4,0))),"")</f>
        <v/>
      </c>
      <c r="D72" t="str">
        <f>IFERROR(VLOOKUP(B72,Member!A:I,9,0),"")</f>
        <v/>
      </c>
      <c r="E72" s="84" t="str">
        <f t="shared" si="16"/>
        <v/>
      </c>
      <c r="F72" t="str">
        <f t="shared" si="17"/>
        <v/>
      </c>
      <c r="G72" s="118" t="str">
        <f t="shared" si="18"/>
        <v/>
      </c>
      <c r="L72" s="264">
        <f>Member!A72</f>
        <v>16243</v>
      </c>
      <c r="M72">
        <f>SUMIF(Erfassung1!BD:BD,L72,Erfassung1!BW:BW)</f>
        <v>0</v>
      </c>
      <c r="N72">
        <f>SUMIF(Erfassung1!BD:BD,L72,Erfassung1!BG:BG)</f>
        <v>0</v>
      </c>
      <c r="O72">
        <f t="shared" si="14"/>
        <v>0</v>
      </c>
      <c r="P72">
        <f t="shared" si="13"/>
        <v>49</v>
      </c>
    </row>
    <row r="73" spans="1:16" x14ac:dyDescent="0.25">
      <c r="A73" t="str">
        <f t="shared" si="19"/>
        <v/>
      </c>
      <c r="B73" t="str">
        <f t="shared" si="15"/>
        <v/>
      </c>
      <c r="C73" t="str">
        <f>IFERROR(_xlfn.CONCAT(VLOOKUP(B73,Member!A:I,3,0)," ",(VLOOKUP(B73,Member!A:I,4,0))),"")</f>
        <v/>
      </c>
      <c r="D73" t="str">
        <f>IFERROR(VLOOKUP(B73,Member!A:I,9,0),"")</f>
        <v/>
      </c>
      <c r="E73" s="84" t="str">
        <f t="shared" si="16"/>
        <v/>
      </c>
      <c r="F73" t="str">
        <f t="shared" si="17"/>
        <v/>
      </c>
      <c r="G73" s="118" t="str">
        <f t="shared" si="18"/>
        <v/>
      </c>
      <c r="L73" s="264">
        <f>Member!A73</f>
        <v>16896</v>
      </c>
      <c r="M73">
        <f>SUMIF(Erfassung1!BD:BD,L73,Erfassung1!BW:BW)</f>
        <v>1265</v>
      </c>
      <c r="N73">
        <f>SUMIF(Erfassung1!BD:BD,L73,Erfassung1!BG:BG)</f>
        <v>7</v>
      </c>
      <c r="O73">
        <f t="shared" si="14"/>
        <v>180.71428564128573</v>
      </c>
      <c r="P73">
        <f t="shared" si="13"/>
        <v>17</v>
      </c>
    </row>
    <row r="74" spans="1:16" x14ac:dyDescent="0.25">
      <c r="A74" t="str">
        <f t="shared" si="19"/>
        <v/>
      </c>
      <c r="B74" t="str">
        <f t="shared" si="15"/>
        <v/>
      </c>
      <c r="C74" t="str">
        <f>IFERROR(_xlfn.CONCAT(VLOOKUP(B74,Member!A:I,3,0)," ",(VLOOKUP(B74,Member!A:I,4,0))),"")</f>
        <v/>
      </c>
      <c r="D74" t="str">
        <f>IFERROR(VLOOKUP(B74,Member!A:I,9,0),"")</f>
        <v/>
      </c>
      <c r="E74" s="84" t="str">
        <f t="shared" si="16"/>
        <v/>
      </c>
      <c r="F74" t="str">
        <f t="shared" si="17"/>
        <v/>
      </c>
      <c r="G74" s="118" t="str">
        <f t="shared" si="18"/>
        <v/>
      </c>
      <c r="L74" s="264">
        <f>Member!A74</f>
        <v>7102</v>
      </c>
      <c r="M74">
        <f>SUMIF(Erfassung1!BD:BD,L74,Erfassung1!BW:BW)</f>
        <v>871</v>
      </c>
      <c r="N74">
        <f>SUMIF(Erfassung1!BD:BD,L74,Erfassung1!BG:BG)</f>
        <v>5</v>
      </c>
      <c r="O74">
        <f t="shared" si="14"/>
        <v>174.19999992599998</v>
      </c>
      <c r="P74">
        <f t="shared" si="13"/>
        <v>26</v>
      </c>
    </row>
    <row r="75" spans="1:16" x14ac:dyDescent="0.25">
      <c r="A75" t="str">
        <f t="shared" si="19"/>
        <v/>
      </c>
      <c r="B75" t="str">
        <f t="shared" si="15"/>
        <v/>
      </c>
      <c r="C75" t="str">
        <f>IFERROR(_xlfn.CONCAT(VLOOKUP(B75,Member!A:I,3,0)," ",(VLOOKUP(B75,Member!A:I,4,0))),"")</f>
        <v/>
      </c>
      <c r="D75" t="str">
        <f>IFERROR(VLOOKUP(B75,Member!A:I,9,0),"")</f>
        <v/>
      </c>
      <c r="E75" s="84" t="str">
        <f t="shared" si="16"/>
        <v/>
      </c>
      <c r="F75" t="str">
        <f t="shared" si="17"/>
        <v/>
      </c>
      <c r="G75" s="118" t="str">
        <f t="shared" si="18"/>
        <v/>
      </c>
      <c r="L75" s="264">
        <f>Member!A75</f>
        <v>7724</v>
      </c>
      <c r="M75">
        <f>SUMIF(Erfassung1!BD:BD,L75,Erfassung1!BW:BW)</f>
        <v>1757</v>
      </c>
      <c r="N75">
        <f>SUMIF(Erfassung1!BD:BD,L75,Erfassung1!BG:BG)</f>
        <v>9</v>
      </c>
      <c r="O75">
        <f t="shared" si="14"/>
        <v>195.22222214722223</v>
      </c>
      <c r="P75">
        <f t="shared" si="13"/>
        <v>7</v>
      </c>
    </row>
    <row r="76" spans="1:16" x14ac:dyDescent="0.25">
      <c r="A76" t="str">
        <f t="shared" si="19"/>
        <v/>
      </c>
      <c r="B76" t="str">
        <f t="shared" si="15"/>
        <v/>
      </c>
      <c r="C76" t="str">
        <f>IFERROR(_xlfn.CONCAT(VLOOKUP(B76,Member!A:I,3,0)," ",(VLOOKUP(B76,Member!A:I,4,0))),"")</f>
        <v/>
      </c>
      <c r="D76" t="str">
        <f>IFERROR(VLOOKUP(B76,Member!A:I,9,0),"")</f>
        <v/>
      </c>
      <c r="E76" s="84" t="str">
        <f t="shared" si="16"/>
        <v/>
      </c>
      <c r="F76" t="str">
        <f t="shared" si="17"/>
        <v/>
      </c>
      <c r="G76" s="118" t="str">
        <f t="shared" si="18"/>
        <v/>
      </c>
      <c r="L76" s="264">
        <f>Member!A76</f>
        <v>7725</v>
      </c>
      <c r="M76">
        <f>SUMIF(Erfassung1!BD:BD,L76,Erfassung1!BW:BW)</f>
        <v>1604</v>
      </c>
      <c r="N76">
        <f>SUMIF(Erfassung1!BD:BD,L76,Erfassung1!BG:BG)</f>
        <v>9</v>
      </c>
      <c r="O76">
        <f t="shared" si="14"/>
        <v>178.22222214622224</v>
      </c>
      <c r="P76">
        <f t="shared" si="13"/>
        <v>20</v>
      </c>
    </row>
    <row r="77" spans="1:16" x14ac:dyDescent="0.25">
      <c r="A77" t="str">
        <f t="shared" si="19"/>
        <v/>
      </c>
      <c r="B77" t="str">
        <f t="shared" si="15"/>
        <v/>
      </c>
      <c r="C77" t="str">
        <f>IFERROR(_xlfn.CONCAT(VLOOKUP(B77,Member!A:I,3,0)," ",(VLOOKUP(B77,Member!A:I,4,0))),"")</f>
        <v/>
      </c>
      <c r="D77" t="str">
        <f>IFERROR(VLOOKUP(B77,Member!A:I,9,0),"")</f>
        <v/>
      </c>
      <c r="E77" s="84" t="str">
        <f t="shared" si="16"/>
        <v/>
      </c>
      <c r="F77" t="str">
        <f t="shared" si="17"/>
        <v/>
      </c>
      <c r="G77" s="118" t="str">
        <f t="shared" si="18"/>
        <v/>
      </c>
      <c r="L77" s="264">
        <f>Member!A77</f>
        <v>7734</v>
      </c>
      <c r="M77">
        <f>SUMIF(Erfassung1!BD:BD,L77,Erfassung1!BW:BW)</f>
        <v>1183</v>
      </c>
      <c r="N77">
        <f>SUMIF(Erfassung1!BD:BD,L77,Erfassung1!BG:BG)</f>
        <v>6</v>
      </c>
      <c r="O77">
        <f t="shared" si="14"/>
        <v>197.16666658966665</v>
      </c>
      <c r="P77">
        <f t="shared" si="13"/>
        <v>4</v>
      </c>
    </row>
    <row r="78" spans="1:16" x14ac:dyDescent="0.25">
      <c r="A78" t="str">
        <f t="shared" si="19"/>
        <v/>
      </c>
      <c r="B78" t="str">
        <f t="shared" si="15"/>
        <v/>
      </c>
      <c r="C78" t="str">
        <f>IFERROR(_xlfn.CONCAT(VLOOKUP(B78,Member!A:I,3,0)," ",(VLOOKUP(B78,Member!A:I,4,0))),"")</f>
        <v/>
      </c>
      <c r="D78" t="str">
        <f>IFERROR(VLOOKUP(B78,Member!A:I,9,0),"")</f>
        <v/>
      </c>
      <c r="E78" s="84" t="str">
        <f t="shared" si="16"/>
        <v/>
      </c>
      <c r="F78" t="str">
        <f t="shared" si="17"/>
        <v/>
      </c>
      <c r="G78" s="118" t="str">
        <f t="shared" si="18"/>
        <v/>
      </c>
      <c r="L78" s="264">
        <f>Member!A78</f>
        <v>38906</v>
      </c>
      <c r="M78">
        <f>SUMIF(Erfassung1!BD:BD,L78,Erfassung1!BW:BW)</f>
        <v>0</v>
      </c>
      <c r="N78">
        <f>SUMIF(Erfassung1!BD:BD,L78,Erfassung1!BG:BG)</f>
        <v>0</v>
      </c>
      <c r="O78">
        <f t="shared" si="14"/>
        <v>0</v>
      </c>
      <c r="P78">
        <f t="shared" si="13"/>
        <v>49</v>
      </c>
    </row>
    <row r="79" spans="1:16" x14ac:dyDescent="0.25">
      <c r="A79" t="str">
        <f t="shared" si="19"/>
        <v/>
      </c>
      <c r="B79" t="str">
        <f t="shared" si="15"/>
        <v/>
      </c>
      <c r="C79" t="str">
        <f>IFERROR(_xlfn.CONCAT(VLOOKUP(B79,Member!A:I,3,0)," ",(VLOOKUP(B79,Member!A:I,4,0))),"")</f>
        <v/>
      </c>
      <c r="D79" t="str">
        <f>IFERROR(VLOOKUP(B79,Member!A:I,9,0),"")</f>
        <v/>
      </c>
      <c r="E79" s="84" t="str">
        <f t="shared" si="16"/>
        <v/>
      </c>
      <c r="F79" t="str">
        <f t="shared" si="17"/>
        <v/>
      </c>
      <c r="G79" s="118" t="str">
        <f t="shared" si="18"/>
        <v/>
      </c>
      <c r="L79" s="264">
        <f>Member!A79</f>
        <v>7005</v>
      </c>
      <c r="M79">
        <f>SUMIF(Erfassung1!BD:BD,L79,Erfassung1!BW:BW)</f>
        <v>0</v>
      </c>
      <c r="N79">
        <f>SUMIF(Erfassung1!BD:BD,L79,Erfassung1!BG:BG)</f>
        <v>0</v>
      </c>
      <c r="O79">
        <f t="shared" si="14"/>
        <v>0</v>
      </c>
      <c r="P79">
        <f t="shared" si="13"/>
        <v>49</v>
      </c>
    </row>
    <row r="80" spans="1:16" x14ac:dyDescent="0.25">
      <c r="A80" t="str">
        <f t="shared" si="19"/>
        <v/>
      </c>
      <c r="B80" t="str">
        <f t="shared" si="15"/>
        <v/>
      </c>
      <c r="C80" t="str">
        <f>IFERROR(_xlfn.CONCAT(VLOOKUP(B80,Member!A:I,3,0)," ",(VLOOKUP(B80,Member!A:I,4,0))),"")</f>
        <v/>
      </c>
      <c r="D80" t="str">
        <f>IFERROR(VLOOKUP(B80,Member!A:I,9,0),"")</f>
        <v/>
      </c>
      <c r="E80" s="84" t="str">
        <f t="shared" si="16"/>
        <v/>
      </c>
      <c r="F80" t="str">
        <f t="shared" si="17"/>
        <v/>
      </c>
      <c r="G80" s="118" t="str">
        <f t="shared" si="18"/>
        <v/>
      </c>
      <c r="L80" s="264">
        <f>Member!A80</f>
        <v>7019</v>
      </c>
      <c r="M80">
        <f>SUMIF(Erfassung1!BD:BD,L80,Erfassung1!BW:BW)</f>
        <v>0</v>
      </c>
      <c r="N80">
        <f>SUMIF(Erfassung1!BD:BD,L80,Erfassung1!BG:BG)</f>
        <v>0</v>
      </c>
      <c r="O80">
        <f t="shared" si="14"/>
        <v>0</v>
      </c>
      <c r="P80">
        <f t="shared" si="13"/>
        <v>49</v>
      </c>
    </row>
    <row r="81" spans="1:16" x14ac:dyDescent="0.25">
      <c r="A81" t="str">
        <f t="shared" si="19"/>
        <v/>
      </c>
      <c r="B81" t="str">
        <f t="shared" si="15"/>
        <v/>
      </c>
      <c r="C81" t="str">
        <f>IFERROR(_xlfn.CONCAT(VLOOKUP(B81,Member!A:I,3,0)," ",(VLOOKUP(B81,Member!A:I,4,0))),"")</f>
        <v/>
      </c>
      <c r="D81" t="str">
        <f>IFERROR(VLOOKUP(B81,Member!A:I,9,0),"")</f>
        <v/>
      </c>
      <c r="E81" s="84" t="str">
        <f t="shared" si="16"/>
        <v/>
      </c>
      <c r="F81" t="str">
        <f t="shared" si="17"/>
        <v/>
      </c>
      <c r="G81" s="118" t="str">
        <f t="shared" si="18"/>
        <v/>
      </c>
      <c r="L81" s="264">
        <f>Member!A81</f>
        <v>16080</v>
      </c>
      <c r="M81">
        <f>SUMIF(Erfassung1!BD:BD,L81,Erfassung1!BW:BW)</f>
        <v>0</v>
      </c>
      <c r="N81">
        <f>SUMIF(Erfassung1!BD:BD,L81,Erfassung1!BG:BG)</f>
        <v>0</v>
      </c>
      <c r="O81">
        <f t="shared" si="14"/>
        <v>0</v>
      </c>
      <c r="P81">
        <f t="shared" si="13"/>
        <v>49</v>
      </c>
    </row>
    <row r="82" spans="1:16" x14ac:dyDescent="0.25">
      <c r="A82" t="str">
        <f t="shared" si="19"/>
        <v/>
      </c>
      <c r="B82" t="str">
        <f t="shared" si="15"/>
        <v/>
      </c>
      <c r="C82" t="str">
        <f>IFERROR(_xlfn.CONCAT(VLOOKUP(B82,Member!A:I,3,0)," ",(VLOOKUP(B82,Member!A:I,4,0))),"")</f>
        <v/>
      </c>
      <c r="D82" t="str">
        <f>IFERROR(VLOOKUP(B82,Member!A:I,9,0),"")</f>
        <v/>
      </c>
      <c r="E82" s="84" t="str">
        <f t="shared" si="16"/>
        <v/>
      </c>
      <c r="F82" t="str">
        <f t="shared" si="17"/>
        <v/>
      </c>
      <c r="G82" s="118" t="str">
        <f t="shared" si="18"/>
        <v/>
      </c>
      <c r="L82" s="264">
        <f>Member!A82</f>
        <v>38595</v>
      </c>
      <c r="M82">
        <f>SUMIF(Erfassung1!BD:BD,L82,Erfassung1!BW:BW)</f>
        <v>0</v>
      </c>
      <c r="N82">
        <f>SUMIF(Erfassung1!BD:BD,L82,Erfassung1!BG:BG)</f>
        <v>0</v>
      </c>
      <c r="O82">
        <f t="shared" si="14"/>
        <v>0</v>
      </c>
      <c r="P82">
        <f t="shared" si="13"/>
        <v>49</v>
      </c>
    </row>
    <row r="83" spans="1:16" x14ac:dyDescent="0.25">
      <c r="A83" t="str">
        <f t="shared" si="19"/>
        <v/>
      </c>
      <c r="B83" t="str">
        <f t="shared" si="15"/>
        <v/>
      </c>
      <c r="C83" t="str">
        <f>IFERROR(_xlfn.CONCAT(VLOOKUP(B83,Member!A:I,3,0)," ",(VLOOKUP(B83,Member!A:I,4,0))),"")</f>
        <v/>
      </c>
      <c r="D83" t="str">
        <f>IFERROR(VLOOKUP(B83,Member!A:I,9,0),"")</f>
        <v/>
      </c>
      <c r="E83" s="84" t="str">
        <f t="shared" si="16"/>
        <v/>
      </c>
      <c r="F83" t="str">
        <f t="shared" si="17"/>
        <v/>
      </c>
      <c r="G83" s="118" t="str">
        <f t="shared" si="18"/>
        <v/>
      </c>
      <c r="L83" s="264">
        <f>Member!A83</f>
        <v>38236</v>
      </c>
      <c r="M83">
        <f>SUMIF(Erfassung1!BD:BD,L83,Erfassung1!BW:BW)</f>
        <v>0</v>
      </c>
      <c r="N83">
        <f>SUMIF(Erfassung1!BD:BD,L83,Erfassung1!BG:BG)</f>
        <v>0</v>
      </c>
      <c r="O83">
        <f t="shared" si="14"/>
        <v>0</v>
      </c>
      <c r="P83">
        <f t="shared" si="13"/>
        <v>49</v>
      </c>
    </row>
    <row r="84" spans="1:16" x14ac:dyDescent="0.25">
      <c r="A84" t="str">
        <f t="shared" si="19"/>
        <v/>
      </c>
      <c r="B84" t="str">
        <f t="shared" si="15"/>
        <v/>
      </c>
      <c r="C84" t="str">
        <f>IFERROR(_xlfn.CONCAT(VLOOKUP(B84,Member!A:I,3,0)," ",(VLOOKUP(B84,Member!A:I,4,0))),"")</f>
        <v/>
      </c>
      <c r="D84" t="str">
        <f>IFERROR(VLOOKUP(B84,Member!A:I,9,0),"")</f>
        <v/>
      </c>
      <c r="E84" s="84" t="str">
        <f t="shared" si="16"/>
        <v/>
      </c>
      <c r="F84" t="str">
        <f t="shared" si="17"/>
        <v/>
      </c>
      <c r="G84" s="118" t="str">
        <f t="shared" si="18"/>
        <v/>
      </c>
      <c r="L84" s="264">
        <f>Member!A84</f>
        <v>16086</v>
      </c>
      <c r="M84">
        <f>SUMIF(Erfassung1!BD:BD,L84,Erfassung1!BW:BW)</f>
        <v>0</v>
      </c>
      <c r="N84">
        <f>SUMIF(Erfassung1!BD:BD,L84,Erfassung1!BG:BG)</f>
        <v>0</v>
      </c>
      <c r="O84">
        <f t="shared" si="14"/>
        <v>0</v>
      </c>
      <c r="P84">
        <f t="shared" si="13"/>
        <v>49</v>
      </c>
    </row>
    <row r="85" spans="1:16" x14ac:dyDescent="0.25">
      <c r="A85" t="str">
        <f t="shared" si="19"/>
        <v/>
      </c>
      <c r="B85" t="str">
        <f t="shared" si="15"/>
        <v/>
      </c>
      <c r="C85" t="str">
        <f>IFERROR(_xlfn.CONCAT(VLOOKUP(B85,Member!A:I,3,0)," ",(VLOOKUP(B85,Member!A:I,4,0))),"")</f>
        <v/>
      </c>
      <c r="D85" t="str">
        <f>IFERROR(VLOOKUP(B85,Member!A:I,9,0),"")</f>
        <v/>
      </c>
      <c r="E85" s="84" t="str">
        <f t="shared" si="16"/>
        <v/>
      </c>
      <c r="F85" t="str">
        <f t="shared" si="17"/>
        <v/>
      </c>
      <c r="G85" s="118" t="str">
        <f t="shared" si="18"/>
        <v/>
      </c>
      <c r="L85" s="264">
        <f>Member!A85</f>
        <v>38909</v>
      </c>
      <c r="M85">
        <f>SUMIF(Erfassung1!BD:BD,L85,Erfassung1!BW:BW)</f>
        <v>0</v>
      </c>
      <c r="N85">
        <f>SUMIF(Erfassung1!BD:BD,L85,Erfassung1!BG:BG)</f>
        <v>0</v>
      </c>
      <c r="O85">
        <f t="shared" si="14"/>
        <v>0</v>
      </c>
      <c r="P85">
        <f t="shared" si="13"/>
        <v>49</v>
      </c>
    </row>
    <row r="86" spans="1:16" x14ac:dyDescent="0.25">
      <c r="A86" t="str">
        <f t="shared" si="19"/>
        <v/>
      </c>
      <c r="B86" t="str">
        <f t="shared" si="15"/>
        <v/>
      </c>
      <c r="C86" t="str">
        <f>IFERROR(_xlfn.CONCAT(VLOOKUP(B86,Member!A:I,3,0)," ",(VLOOKUP(B86,Member!A:I,4,0))),"")</f>
        <v/>
      </c>
      <c r="D86" t="str">
        <f>IFERROR(VLOOKUP(B86,Member!A:I,9,0),"")</f>
        <v/>
      </c>
      <c r="E86" s="84" t="str">
        <f t="shared" si="16"/>
        <v/>
      </c>
      <c r="F86" t="str">
        <f t="shared" si="17"/>
        <v/>
      </c>
      <c r="G86" s="118" t="str">
        <f t="shared" si="18"/>
        <v/>
      </c>
      <c r="L86" s="264">
        <f>Member!A86</f>
        <v>16088</v>
      </c>
      <c r="M86">
        <f>SUMIF(Erfassung1!BD:BD,L86,Erfassung1!BW:BW)</f>
        <v>0</v>
      </c>
      <c r="N86">
        <f>SUMIF(Erfassung1!BD:BD,L86,Erfassung1!BG:BG)</f>
        <v>0</v>
      </c>
      <c r="O86">
        <f t="shared" si="14"/>
        <v>0</v>
      </c>
      <c r="P86">
        <f t="shared" si="13"/>
        <v>49</v>
      </c>
    </row>
    <row r="87" spans="1:16" x14ac:dyDescent="0.25">
      <c r="A87" t="str">
        <f t="shared" si="19"/>
        <v/>
      </c>
      <c r="B87" t="str">
        <f t="shared" si="15"/>
        <v/>
      </c>
      <c r="C87" t="str">
        <f>IFERROR(_xlfn.CONCAT(VLOOKUP(B87,Member!A:I,3,0)," ",(VLOOKUP(B87,Member!A:I,4,0))),"")</f>
        <v/>
      </c>
      <c r="D87" t="str">
        <f>IFERROR(VLOOKUP(B87,Member!A:I,9,0),"")</f>
        <v/>
      </c>
      <c r="E87" s="84" t="str">
        <f t="shared" si="16"/>
        <v/>
      </c>
      <c r="F87" t="str">
        <f t="shared" si="17"/>
        <v/>
      </c>
      <c r="G87" s="118" t="str">
        <f t="shared" si="18"/>
        <v/>
      </c>
      <c r="L87" s="264">
        <f>Member!A87</f>
        <v>16092</v>
      </c>
      <c r="M87">
        <f>SUMIF(Erfassung1!BD:BD,L87,Erfassung1!BW:BW)</f>
        <v>0</v>
      </c>
      <c r="N87">
        <f>SUMIF(Erfassung1!BD:BD,L87,Erfassung1!BG:BG)</f>
        <v>0</v>
      </c>
      <c r="O87">
        <f t="shared" si="14"/>
        <v>0</v>
      </c>
      <c r="P87">
        <f t="shared" si="13"/>
        <v>49</v>
      </c>
    </row>
    <row r="88" spans="1:16" x14ac:dyDescent="0.25">
      <c r="A88" t="str">
        <f t="shared" si="19"/>
        <v/>
      </c>
      <c r="B88" t="str">
        <f t="shared" si="15"/>
        <v/>
      </c>
      <c r="C88" t="str">
        <f>IFERROR(_xlfn.CONCAT(VLOOKUP(B88,Member!A:I,3,0)," ",(VLOOKUP(B88,Member!A:I,4,0))),"")</f>
        <v/>
      </c>
      <c r="D88" t="str">
        <f>IFERROR(VLOOKUP(B88,Member!A:I,9,0),"")</f>
        <v/>
      </c>
      <c r="E88" s="84" t="str">
        <f t="shared" si="16"/>
        <v/>
      </c>
      <c r="F88" t="str">
        <f t="shared" si="17"/>
        <v/>
      </c>
      <c r="G88" s="118" t="str">
        <f t="shared" si="18"/>
        <v/>
      </c>
      <c r="L88" s="264">
        <f>Member!A88</f>
        <v>16083</v>
      </c>
      <c r="M88">
        <f>SUMIF(Erfassung1!BD:BD,L88,Erfassung1!BW:BW)</f>
        <v>0</v>
      </c>
      <c r="N88">
        <f>SUMIF(Erfassung1!BD:BD,L88,Erfassung1!BG:BG)</f>
        <v>0</v>
      </c>
      <c r="O88">
        <f t="shared" si="14"/>
        <v>0</v>
      </c>
      <c r="P88">
        <f t="shared" si="13"/>
        <v>49</v>
      </c>
    </row>
    <row r="89" spans="1:16" x14ac:dyDescent="0.25">
      <c r="A89" t="str">
        <f t="shared" si="19"/>
        <v/>
      </c>
      <c r="B89" t="str">
        <f t="shared" si="15"/>
        <v/>
      </c>
      <c r="C89" t="str">
        <f>IFERROR(_xlfn.CONCAT(VLOOKUP(B89,Member!A:I,3,0)," ",(VLOOKUP(B89,Member!A:I,4,0))),"")</f>
        <v/>
      </c>
      <c r="D89" t="str">
        <f>IFERROR(VLOOKUP(B89,Member!A:I,9,0),"")</f>
        <v/>
      </c>
      <c r="E89" s="84" t="str">
        <f t="shared" si="16"/>
        <v/>
      </c>
      <c r="F89" t="str">
        <f t="shared" si="17"/>
        <v/>
      </c>
      <c r="G89" s="118" t="str">
        <f t="shared" si="18"/>
        <v/>
      </c>
      <c r="L89" s="264">
        <f>Member!A89</f>
        <v>38597</v>
      </c>
      <c r="M89">
        <f>SUMIF(Erfassung1!BD:BD,L89,Erfassung1!BW:BW)</f>
        <v>0</v>
      </c>
      <c r="N89">
        <f>SUMIF(Erfassung1!BD:BD,L89,Erfassung1!BG:BG)</f>
        <v>0</v>
      </c>
      <c r="O89">
        <f t="shared" si="14"/>
        <v>0</v>
      </c>
      <c r="P89">
        <f t="shared" si="13"/>
        <v>49</v>
      </c>
    </row>
    <row r="90" spans="1:16" x14ac:dyDescent="0.25">
      <c r="A90" t="str">
        <f t="shared" si="19"/>
        <v/>
      </c>
      <c r="B90" t="str">
        <f t="shared" si="15"/>
        <v/>
      </c>
      <c r="C90" t="str">
        <f>IFERROR(_xlfn.CONCAT(VLOOKUP(B90,Member!A:I,3,0)," ",(VLOOKUP(B90,Member!A:I,4,0))),"")</f>
        <v/>
      </c>
      <c r="D90" t="str">
        <f>IFERROR(VLOOKUP(B90,Member!A:I,9,0),"")</f>
        <v/>
      </c>
      <c r="E90" s="84" t="str">
        <f t="shared" si="16"/>
        <v/>
      </c>
      <c r="F90" t="str">
        <f t="shared" si="17"/>
        <v/>
      </c>
      <c r="G90" s="118" t="str">
        <f t="shared" si="18"/>
        <v/>
      </c>
      <c r="L90" s="264">
        <f>Member!A90</f>
        <v>38956</v>
      </c>
      <c r="M90">
        <f>SUMIF(Erfassung1!BD:BD,L90,Erfassung1!BW:BW)</f>
        <v>0</v>
      </c>
      <c r="N90">
        <f>SUMIF(Erfassung1!BD:BD,L90,Erfassung1!BG:BG)</f>
        <v>0</v>
      </c>
      <c r="O90">
        <f t="shared" si="14"/>
        <v>0</v>
      </c>
      <c r="P90">
        <f t="shared" si="13"/>
        <v>49</v>
      </c>
    </row>
    <row r="91" spans="1:16" x14ac:dyDescent="0.25">
      <c r="A91" t="str">
        <f t="shared" si="19"/>
        <v/>
      </c>
      <c r="B91" t="str">
        <f t="shared" si="15"/>
        <v/>
      </c>
      <c r="C91" t="str">
        <f>IFERROR(_xlfn.CONCAT(VLOOKUP(B91,Member!A:I,3,0)," ",(VLOOKUP(B91,Member!A:I,4,0))),"")</f>
        <v/>
      </c>
      <c r="D91" t="str">
        <f>IFERROR(VLOOKUP(B91,Member!A:I,9,0),"")</f>
        <v/>
      </c>
      <c r="E91" s="84" t="str">
        <f t="shared" si="16"/>
        <v/>
      </c>
      <c r="F91" t="str">
        <f t="shared" si="17"/>
        <v/>
      </c>
      <c r="G91" s="118" t="str">
        <f t="shared" si="18"/>
        <v/>
      </c>
      <c r="L91" s="264">
        <f>Member!A91</f>
        <v>16864</v>
      </c>
      <c r="M91">
        <f>SUMIF(Erfassung1!BD:BD,L91,Erfassung1!BW:BW)</f>
        <v>0</v>
      </c>
      <c r="N91">
        <f>SUMIF(Erfassung1!BD:BD,L91,Erfassung1!BG:BG)</f>
        <v>0</v>
      </c>
      <c r="O91">
        <f t="shared" si="14"/>
        <v>0</v>
      </c>
      <c r="P91">
        <f t="shared" si="13"/>
        <v>49</v>
      </c>
    </row>
    <row r="92" spans="1:16" x14ac:dyDescent="0.25">
      <c r="A92" t="str">
        <f t="shared" si="19"/>
        <v/>
      </c>
      <c r="B92" t="str">
        <f t="shared" si="15"/>
        <v/>
      </c>
      <c r="C92" t="str">
        <f>IFERROR(_xlfn.CONCAT(VLOOKUP(B92,Member!A:I,3,0)," ",(VLOOKUP(B92,Member!A:I,4,0))),"")</f>
        <v/>
      </c>
      <c r="D92" t="str">
        <f>IFERROR(VLOOKUP(B92,Member!A:I,9,0),"")</f>
        <v/>
      </c>
      <c r="E92" s="84" t="str">
        <f t="shared" si="16"/>
        <v/>
      </c>
      <c r="F92" t="str">
        <f t="shared" si="17"/>
        <v/>
      </c>
      <c r="G92" s="118" t="str">
        <f t="shared" si="18"/>
        <v/>
      </c>
      <c r="L92" s="264">
        <f>Member!A92</f>
        <v>16999</v>
      </c>
      <c r="M92">
        <f>SUMIF(Erfassung1!BD:BD,L92,Erfassung1!BW:BW)</f>
        <v>0</v>
      </c>
      <c r="N92">
        <f>SUMIF(Erfassung1!BD:BD,L92,Erfassung1!BG:BG)</f>
        <v>0</v>
      </c>
      <c r="O92">
        <f t="shared" si="14"/>
        <v>0</v>
      </c>
      <c r="P92">
        <f t="shared" si="13"/>
        <v>49</v>
      </c>
    </row>
    <row r="93" spans="1:16" x14ac:dyDescent="0.25">
      <c r="A93" t="str">
        <f t="shared" si="19"/>
        <v/>
      </c>
      <c r="B93" t="str">
        <f t="shared" si="15"/>
        <v/>
      </c>
      <c r="C93" t="str">
        <f>IFERROR(_xlfn.CONCAT(VLOOKUP(B93,Member!A:I,3,0)," ",(VLOOKUP(B93,Member!A:I,4,0))),"")</f>
        <v/>
      </c>
      <c r="D93" t="str">
        <f>IFERROR(VLOOKUP(B93,Member!A:I,9,0),"")</f>
        <v/>
      </c>
      <c r="E93" s="84" t="str">
        <f t="shared" si="16"/>
        <v/>
      </c>
      <c r="F93" t="str">
        <f t="shared" si="17"/>
        <v/>
      </c>
      <c r="G93" s="118" t="str">
        <f t="shared" si="18"/>
        <v/>
      </c>
      <c r="L93" s="264">
        <f>Member!A93</f>
        <v>25945</v>
      </c>
      <c r="M93">
        <f>SUMIF(Erfassung1!BD:BD,L93,Erfassung1!BW:BW)</f>
        <v>0</v>
      </c>
      <c r="N93">
        <f>SUMIF(Erfassung1!BD:BD,L93,Erfassung1!BG:BG)</f>
        <v>0</v>
      </c>
      <c r="O93">
        <f t="shared" si="14"/>
        <v>0</v>
      </c>
      <c r="P93">
        <f t="shared" si="13"/>
        <v>49</v>
      </c>
    </row>
    <row r="94" spans="1:16" x14ac:dyDescent="0.25">
      <c r="A94" t="str">
        <f t="shared" si="19"/>
        <v/>
      </c>
      <c r="B94" t="str">
        <f t="shared" si="15"/>
        <v/>
      </c>
      <c r="C94" t="str">
        <f>IFERROR(_xlfn.CONCAT(VLOOKUP(B94,Member!A:I,3,0)," ",(VLOOKUP(B94,Member!A:I,4,0))),"")</f>
        <v/>
      </c>
      <c r="D94" t="str">
        <f>IFERROR(VLOOKUP(B94,Member!A:I,9,0),"")</f>
        <v/>
      </c>
      <c r="E94" s="84" t="str">
        <f t="shared" si="16"/>
        <v/>
      </c>
      <c r="F94" t="str">
        <f t="shared" si="17"/>
        <v/>
      </c>
      <c r="G94" s="118" t="str">
        <f t="shared" si="18"/>
        <v/>
      </c>
      <c r="L94" s="264">
        <f>Member!A94</f>
        <v>38034</v>
      </c>
      <c r="M94">
        <f>SUMIF(Erfassung1!BD:BD,L94,Erfassung1!BW:BW)</f>
        <v>0</v>
      </c>
      <c r="N94">
        <f>SUMIF(Erfassung1!BD:BD,L94,Erfassung1!BG:BG)</f>
        <v>0</v>
      </c>
      <c r="O94">
        <f t="shared" si="14"/>
        <v>0</v>
      </c>
      <c r="P94">
        <f t="shared" si="13"/>
        <v>49</v>
      </c>
    </row>
    <row r="95" spans="1:16" x14ac:dyDescent="0.25">
      <c r="A95" t="str">
        <f t="shared" si="19"/>
        <v/>
      </c>
      <c r="B95" t="str">
        <f t="shared" si="15"/>
        <v/>
      </c>
      <c r="C95" t="str">
        <f>IFERROR(_xlfn.CONCAT(VLOOKUP(B95,Member!A:I,3,0)," ",(VLOOKUP(B95,Member!A:I,4,0))),"")</f>
        <v/>
      </c>
      <c r="D95" t="str">
        <f>IFERROR(VLOOKUP(B95,Member!A:I,9,0),"")</f>
        <v/>
      </c>
      <c r="E95" s="84" t="str">
        <f t="shared" si="16"/>
        <v/>
      </c>
      <c r="F95" t="str">
        <f t="shared" si="17"/>
        <v/>
      </c>
      <c r="G95" s="118" t="str">
        <f t="shared" si="18"/>
        <v/>
      </c>
      <c r="L95" s="264">
        <f>Member!A95</f>
        <v>38033</v>
      </c>
      <c r="M95">
        <f>SUMIF(Erfassung1!BD:BD,L95,Erfassung1!BW:BW)</f>
        <v>0</v>
      </c>
      <c r="N95">
        <f>SUMIF(Erfassung1!BD:BD,L95,Erfassung1!BG:BG)</f>
        <v>0</v>
      </c>
      <c r="O95">
        <f t="shared" si="14"/>
        <v>0</v>
      </c>
      <c r="P95">
        <f t="shared" si="13"/>
        <v>49</v>
      </c>
    </row>
    <row r="96" spans="1:16" x14ac:dyDescent="0.25">
      <c r="A96" t="str">
        <f t="shared" si="19"/>
        <v/>
      </c>
      <c r="B96" t="str">
        <f t="shared" si="15"/>
        <v/>
      </c>
      <c r="C96" t="str">
        <f>IFERROR(_xlfn.CONCAT(VLOOKUP(B96,Member!A:I,3,0)," ",(VLOOKUP(B96,Member!A:I,4,0))),"")</f>
        <v/>
      </c>
      <c r="D96" t="str">
        <f>IFERROR(VLOOKUP(B96,Member!A:I,9,0),"")</f>
        <v/>
      </c>
      <c r="E96" s="84" t="str">
        <f t="shared" si="16"/>
        <v/>
      </c>
      <c r="F96" t="str">
        <f t="shared" si="17"/>
        <v/>
      </c>
      <c r="G96" s="118" t="str">
        <f t="shared" si="18"/>
        <v/>
      </c>
      <c r="L96" s="264">
        <f>Member!A96</f>
        <v>38270</v>
      </c>
      <c r="M96">
        <f>SUMIF(Erfassung1!BD:BD,L96,Erfassung1!BW:BW)</f>
        <v>0</v>
      </c>
      <c r="N96">
        <f>SUMIF(Erfassung1!BD:BD,L96,Erfassung1!BG:BG)</f>
        <v>0</v>
      </c>
      <c r="O96">
        <f t="shared" si="14"/>
        <v>0</v>
      </c>
      <c r="P96">
        <f t="shared" si="13"/>
        <v>49</v>
      </c>
    </row>
    <row r="97" spans="1:16" x14ac:dyDescent="0.25">
      <c r="A97" t="str">
        <f t="shared" si="19"/>
        <v/>
      </c>
      <c r="B97" t="str">
        <f t="shared" si="15"/>
        <v/>
      </c>
      <c r="C97" t="str">
        <f>IFERROR(_xlfn.CONCAT(VLOOKUP(B97,Member!A:I,3,0)," ",(VLOOKUP(B97,Member!A:I,4,0))),"")</f>
        <v/>
      </c>
      <c r="D97" t="str">
        <f>IFERROR(VLOOKUP(B97,Member!A:I,9,0),"")</f>
        <v/>
      </c>
      <c r="E97" s="84" t="str">
        <f t="shared" si="16"/>
        <v/>
      </c>
      <c r="F97" t="str">
        <f t="shared" si="17"/>
        <v/>
      </c>
      <c r="G97" s="118" t="str">
        <f t="shared" si="18"/>
        <v/>
      </c>
      <c r="L97" s="264">
        <f>Member!A97</f>
        <v>38565</v>
      </c>
      <c r="M97">
        <f>SUMIF(Erfassung1!BD:BD,L97,Erfassung1!BW:BW)</f>
        <v>0</v>
      </c>
      <c r="N97">
        <f>SUMIF(Erfassung1!BD:BD,L97,Erfassung1!BG:BG)</f>
        <v>0</v>
      </c>
      <c r="O97">
        <f t="shared" si="14"/>
        <v>0</v>
      </c>
      <c r="P97">
        <f t="shared" si="13"/>
        <v>49</v>
      </c>
    </row>
    <row r="98" spans="1:16" x14ac:dyDescent="0.25">
      <c r="A98" t="str">
        <f t="shared" si="19"/>
        <v/>
      </c>
      <c r="B98" t="str">
        <f t="shared" si="15"/>
        <v/>
      </c>
      <c r="C98" t="str">
        <f>IFERROR(_xlfn.CONCAT(VLOOKUP(B98,Member!A:I,3,0)," ",(VLOOKUP(B98,Member!A:I,4,0))),"")</f>
        <v/>
      </c>
      <c r="D98" t="str">
        <f>IFERROR(VLOOKUP(B98,Member!A:I,9,0),"")</f>
        <v/>
      </c>
      <c r="E98" s="84" t="str">
        <f t="shared" si="16"/>
        <v/>
      </c>
      <c r="F98" t="str">
        <f t="shared" si="17"/>
        <v/>
      </c>
      <c r="G98" s="118" t="str">
        <f t="shared" si="18"/>
        <v/>
      </c>
      <c r="L98" s="264">
        <f>Member!A98</f>
        <v>38237</v>
      </c>
      <c r="M98">
        <f>SUMIF(Erfassung1!BD:BD,L98,Erfassung1!BW:BW)</f>
        <v>0</v>
      </c>
      <c r="N98">
        <f>SUMIF(Erfassung1!BD:BD,L98,Erfassung1!BG:BG)</f>
        <v>0</v>
      </c>
      <c r="O98">
        <f t="shared" si="14"/>
        <v>0</v>
      </c>
      <c r="P98">
        <f t="shared" ref="P98:P104" si="20">RANK(O98,O:O)</f>
        <v>49</v>
      </c>
    </row>
    <row r="99" spans="1:16" x14ac:dyDescent="0.25">
      <c r="A99" t="str">
        <f t="shared" si="19"/>
        <v/>
      </c>
      <c r="B99" t="str">
        <f t="shared" si="15"/>
        <v/>
      </c>
      <c r="C99" t="str">
        <f>IFERROR(_xlfn.CONCAT(VLOOKUP(B99,Member!A:I,3,0)," ",(VLOOKUP(B99,Member!A:I,4,0))),"")</f>
        <v/>
      </c>
      <c r="D99" t="str">
        <f>IFERROR(VLOOKUP(B99,Member!A:I,9,0),"")</f>
        <v/>
      </c>
      <c r="E99" s="84" t="str">
        <f t="shared" si="16"/>
        <v/>
      </c>
      <c r="F99" t="str">
        <f t="shared" si="17"/>
        <v/>
      </c>
      <c r="G99" s="118" t="str">
        <f t="shared" si="18"/>
        <v/>
      </c>
      <c r="L99" s="264">
        <f>Member!A99</f>
        <v>38183</v>
      </c>
      <c r="M99">
        <f>SUMIF(Erfassung1!BD:BD,L99,Erfassung1!BW:BW)</f>
        <v>0</v>
      </c>
      <c r="N99">
        <f>SUMIF(Erfassung1!BD:BD,L99,Erfassung1!BG:BG)</f>
        <v>0</v>
      </c>
      <c r="O99">
        <f t="shared" si="14"/>
        <v>0</v>
      </c>
      <c r="P99">
        <f t="shared" si="20"/>
        <v>49</v>
      </c>
    </row>
    <row r="100" spans="1:16" x14ac:dyDescent="0.25">
      <c r="A100" t="str">
        <f t="shared" si="19"/>
        <v/>
      </c>
      <c r="B100" t="str">
        <f t="shared" si="15"/>
        <v/>
      </c>
      <c r="C100" t="str">
        <f>IFERROR(_xlfn.CONCAT(VLOOKUP(B100,Member!A:I,3,0)," ",(VLOOKUP(B100,Member!A:I,4,0))),"")</f>
        <v/>
      </c>
      <c r="D100" t="str">
        <f>IFERROR(VLOOKUP(B100,Member!A:I,9,0),"")</f>
        <v/>
      </c>
      <c r="E100" s="84" t="str">
        <f t="shared" si="16"/>
        <v/>
      </c>
      <c r="F100" t="str">
        <f t="shared" si="17"/>
        <v/>
      </c>
      <c r="G100" s="118" t="str">
        <f t="shared" si="18"/>
        <v/>
      </c>
      <c r="L100" s="264">
        <f>Member!A100</f>
        <v>38322</v>
      </c>
      <c r="M100">
        <f>SUMIF(Erfassung1!BD:BD,L100,Erfassung1!BW:BW)</f>
        <v>0</v>
      </c>
      <c r="N100">
        <f>SUMIF(Erfassung1!BD:BD,L100,Erfassung1!BG:BG)</f>
        <v>0</v>
      </c>
      <c r="O100">
        <f t="shared" si="14"/>
        <v>0</v>
      </c>
      <c r="P100">
        <f t="shared" si="20"/>
        <v>49</v>
      </c>
    </row>
    <row r="101" spans="1:16" x14ac:dyDescent="0.25">
      <c r="A101" t="str">
        <f t="shared" si="19"/>
        <v/>
      </c>
      <c r="B101" t="str">
        <f>IFERROR(INDEX(L:L,MATCH(A101,P:P,0)),"")</f>
        <v/>
      </c>
      <c r="C101" t="str">
        <f>IFERROR(_xlfn.CONCAT(VLOOKUP(B101,Member!A:I,3,0)," ",(VLOOKUP(B101,Member!A:I,4,0))),"")</f>
        <v/>
      </c>
      <c r="D101" t="str">
        <f>IFERROR(VLOOKUP(B101,Member!A:I,9,0),"")</f>
        <v/>
      </c>
      <c r="E101" s="84" t="str">
        <f t="shared" si="16"/>
        <v/>
      </c>
      <c r="F101" t="str">
        <f t="shared" si="17"/>
        <v/>
      </c>
      <c r="G101" s="118" t="str">
        <f t="shared" si="18"/>
        <v/>
      </c>
      <c r="L101" s="264">
        <f>Member!A101</f>
        <v>38250</v>
      </c>
      <c r="M101">
        <f>SUMIF(Erfassung1!BD:BD,L101,Erfassung1!BW:BW)</f>
        <v>0</v>
      </c>
      <c r="N101">
        <f>SUMIF(Erfassung1!BD:BD,L101,Erfassung1!BG:BG)</f>
        <v>0</v>
      </c>
      <c r="O101">
        <f t="shared" si="14"/>
        <v>0</v>
      </c>
      <c r="P101">
        <f t="shared" si="20"/>
        <v>49</v>
      </c>
    </row>
    <row r="102" spans="1:16" x14ac:dyDescent="0.25">
      <c r="A102" t="str">
        <f t="shared" si="19"/>
        <v/>
      </c>
      <c r="B102" t="str">
        <f>IFERROR(INDEX(L:L,MATCH(A102,P:P,0)),"")</f>
        <v/>
      </c>
      <c r="C102" t="str">
        <f>IFERROR(_xlfn.CONCAT(VLOOKUP(B102,Member!A:I,3,0)," ",(VLOOKUP(B102,Member!A:I,4,0))),"")</f>
        <v/>
      </c>
      <c r="D102" t="str">
        <f>IFERROR(VLOOKUP(B102,Member!A:I,9,0),"")</f>
        <v/>
      </c>
      <c r="E102" s="84" t="str">
        <f t="shared" si="16"/>
        <v/>
      </c>
      <c r="F102" t="str">
        <f t="shared" si="17"/>
        <v/>
      </c>
      <c r="G102" s="118" t="str">
        <f t="shared" si="18"/>
        <v/>
      </c>
      <c r="L102" s="264">
        <f>Member!A102</f>
        <v>38898</v>
      </c>
      <c r="M102">
        <f>SUMIF(Erfassung1!BD:BD,L102,Erfassung1!BW:BW)</f>
        <v>0</v>
      </c>
      <c r="N102">
        <f>SUMIF(Erfassung1!BD:BD,L102,Erfassung1!BG:BG)</f>
        <v>0</v>
      </c>
      <c r="O102">
        <f t="shared" si="14"/>
        <v>0</v>
      </c>
      <c r="P102">
        <f t="shared" si="20"/>
        <v>49</v>
      </c>
    </row>
    <row r="103" spans="1:16" x14ac:dyDescent="0.25">
      <c r="A103" t="str">
        <f t="shared" si="19"/>
        <v/>
      </c>
      <c r="B103" t="str">
        <f>IFERROR(INDEX(L:L,MATCH(A103,P:P,0)),"")</f>
        <v/>
      </c>
      <c r="C103" t="str">
        <f>IFERROR(_xlfn.CONCAT(VLOOKUP(B103,Member!A:I,3,0)," ",(VLOOKUP(B103,Member!A:I,4,0))),"")</f>
        <v/>
      </c>
      <c r="D103" t="str">
        <f>IFERROR(VLOOKUP(B103,Member!A:I,9,0),"")</f>
        <v/>
      </c>
      <c r="E103" s="84" t="str">
        <f t="shared" si="16"/>
        <v/>
      </c>
      <c r="F103" t="str">
        <f t="shared" si="17"/>
        <v/>
      </c>
      <c r="G103" s="118" t="str">
        <f t="shared" si="18"/>
        <v/>
      </c>
      <c r="L103" s="264">
        <f>Member!A103</f>
        <v>38899</v>
      </c>
      <c r="M103">
        <f>SUMIF(Erfassung1!BD:BD,L103,Erfassung1!BW:BW)</f>
        <v>0</v>
      </c>
      <c r="N103">
        <f>SUMIF(Erfassung1!BD:BD,L103,Erfassung1!BG:BG)</f>
        <v>0</v>
      </c>
      <c r="O103">
        <f t="shared" si="14"/>
        <v>0</v>
      </c>
      <c r="P103">
        <f t="shared" si="20"/>
        <v>49</v>
      </c>
    </row>
    <row r="104" spans="1:16" x14ac:dyDescent="0.25">
      <c r="A104" t="str">
        <f t="shared" si="19"/>
        <v/>
      </c>
      <c r="B104" t="str">
        <f>IFERROR(INDEX(L:L,MATCH(A104,P:P,0)),"")</f>
        <v/>
      </c>
      <c r="C104" t="str">
        <f>IFERROR(_xlfn.CONCAT(VLOOKUP(B104,Member!A:I,3,0)," ",(VLOOKUP(B104,Member!A:I,4,0))),"")</f>
        <v/>
      </c>
      <c r="D104" t="str">
        <f>IFERROR(VLOOKUP(B104,Member!A:I,9,0),"")</f>
        <v/>
      </c>
      <c r="E104" s="84" t="str">
        <f t="shared" si="16"/>
        <v/>
      </c>
      <c r="F104" t="str">
        <f t="shared" si="17"/>
        <v/>
      </c>
      <c r="G104" s="118" t="str">
        <f t="shared" si="18"/>
        <v/>
      </c>
      <c r="L104" s="264">
        <f>Member!A104</f>
        <v>38789</v>
      </c>
      <c r="M104">
        <f>SUMIF(Erfassung1!BD:BD,L104,Erfassung1!BW:BW)</f>
        <v>0</v>
      </c>
      <c r="N104">
        <f>SUMIF(Erfassung1!BD:BD,L104,Erfassung1!BG:BG)</f>
        <v>0</v>
      </c>
      <c r="O104">
        <f t="shared" si="14"/>
        <v>0</v>
      </c>
      <c r="P104">
        <f t="shared" si="20"/>
        <v>49</v>
      </c>
    </row>
    <row r="105" spans="1:16" x14ac:dyDescent="0.25">
      <c r="C105" t="str">
        <f>IFERROR(_xlfn.CONCAT(VLOOKUP(B105,Member!A:I,3,0)," ",(VLOOKUP(B105,Member!A:I,4,0))),"")</f>
        <v/>
      </c>
      <c r="D105" t="str">
        <f>IFERROR(VLOOKUP(B105,Member!A:I,9,0),"")</f>
        <v/>
      </c>
      <c r="L105" s="264">
        <f>Member!A105</f>
        <v>25064</v>
      </c>
      <c r="M105">
        <f>SUMIF(Erfassung1!BD:BD,L105,Erfassung1!BW:BW)</f>
        <v>0</v>
      </c>
      <c r="N105">
        <f>SUMIF(Erfassung1!BD:BD,L105,Erfassung1!BG:BG)</f>
        <v>0</v>
      </c>
      <c r="O105">
        <f t="shared" ref="O105:O168" si="21">IF(N105=0,0,M105/N105-ROW()/1000000000)</f>
        <v>0</v>
      </c>
      <c r="P105">
        <f t="shared" ref="P105:P168" si="22">RANK(O105,O:O)</f>
        <v>49</v>
      </c>
    </row>
    <row r="106" spans="1:16" x14ac:dyDescent="0.25">
      <c r="C106" t="str">
        <f>IFERROR(_xlfn.CONCAT(VLOOKUP(B106,Member!A:I,3,0)," ",(VLOOKUP(B106,Member!A:I,4,0))),"")</f>
        <v/>
      </c>
      <c r="D106" t="str">
        <f>IFERROR(VLOOKUP(B106,Member!A:I,9,0),"")</f>
        <v/>
      </c>
      <c r="L106" s="264">
        <f>Member!A106</f>
        <v>38926</v>
      </c>
      <c r="M106">
        <f>SUMIF(Erfassung1!BD:BD,L106,Erfassung1!BW:BW)</f>
        <v>0</v>
      </c>
      <c r="N106">
        <f>SUMIF(Erfassung1!BD:BD,L106,Erfassung1!BG:BG)</f>
        <v>0</v>
      </c>
      <c r="O106">
        <f t="shared" si="21"/>
        <v>0</v>
      </c>
      <c r="P106">
        <f t="shared" si="22"/>
        <v>49</v>
      </c>
    </row>
    <row r="107" spans="1:16" x14ac:dyDescent="0.25">
      <c r="C107" t="str">
        <f>IFERROR(_xlfn.CONCAT(VLOOKUP(B107,Member!A:I,3,0)," ",(VLOOKUP(B107,Member!A:I,4,0))),"")</f>
        <v/>
      </c>
      <c r="D107" t="str">
        <f>IFERROR(VLOOKUP(B107,Member!A:I,9,0),"")</f>
        <v/>
      </c>
      <c r="L107" s="264">
        <f>Member!A107</f>
        <v>38684</v>
      </c>
      <c r="M107">
        <f>SUMIF(Erfassung1!BD:BD,L107,Erfassung1!BW:BW)</f>
        <v>0</v>
      </c>
      <c r="N107">
        <f>SUMIF(Erfassung1!BD:BD,L107,Erfassung1!BG:BG)</f>
        <v>0</v>
      </c>
      <c r="O107">
        <f t="shared" si="21"/>
        <v>0</v>
      </c>
      <c r="P107">
        <f t="shared" si="22"/>
        <v>49</v>
      </c>
    </row>
    <row r="108" spans="1:16" x14ac:dyDescent="0.25">
      <c r="C108" t="str">
        <f>IFERROR(_xlfn.CONCAT(VLOOKUP(B108,Member!A:I,3,0)," ",(VLOOKUP(B108,Member!A:I,4,0))),"")</f>
        <v/>
      </c>
      <c r="D108" t="str">
        <f>IFERROR(VLOOKUP(B108,Member!A:I,9,0),"")</f>
        <v/>
      </c>
      <c r="L108" s="264">
        <f>Member!A108</f>
        <v>38731</v>
      </c>
      <c r="M108">
        <f>SUMIF(Erfassung1!BD:BD,L108,Erfassung1!BW:BW)</f>
        <v>0</v>
      </c>
      <c r="N108">
        <f>SUMIF(Erfassung1!BD:BD,L108,Erfassung1!BG:BG)</f>
        <v>0</v>
      </c>
      <c r="O108">
        <f t="shared" si="21"/>
        <v>0</v>
      </c>
      <c r="P108">
        <f t="shared" si="22"/>
        <v>49</v>
      </c>
    </row>
    <row r="109" spans="1:16" x14ac:dyDescent="0.25">
      <c r="C109" t="str">
        <f>IFERROR(_xlfn.CONCAT(VLOOKUP(B109,Member!A:I,3,0)," ",(VLOOKUP(B109,Member!A:I,4,0))),"")</f>
        <v/>
      </c>
      <c r="D109" t="str">
        <f>IFERROR(VLOOKUP(B109,Member!A:I,9,0),"")</f>
        <v/>
      </c>
      <c r="L109" s="264">
        <f>Member!A109</f>
        <v>10706</v>
      </c>
      <c r="M109">
        <f>SUMIF(Erfassung1!BD:BD,L109,Erfassung1!BW:BW)</f>
        <v>0</v>
      </c>
      <c r="N109">
        <f>SUMIF(Erfassung1!BD:BD,L109,Erfassung1!BG:BG)</f>
        <v>0</v>
      </c>
      <c r="O109">
        <f t="shared" si="21"/>
        <v>0</v>
      </c>
      <c r="P109">
        <f t="shared" si="22"/>
        <v>49</v>
      </c>
    </row>
    <row r="110" spans="1:16" x14ac:dyDescent="0.25">
      <c r="C110" t="str">
        <f>IFERROR(_xlfn.CONCAT(VLOOKUP(B110,Member!A:I,3,0)," ",(VLOOKUP(B110,Member!A:I,4,0))),"")</f>
        <v/>
      </c>
      <c r="D110" t="str">
        <f>IFERROR(VLOOKUP(B110,Member!A:I,9,0),"")</f>
        <v/>
      </c>
      <c r="L110" s="264">
        <f>Member!A110</f>
        <v>38173</v>
      </c>
      <c r="M110">
        <f>SUMIF(Erfassung1!BD:BD,L110,Erfassung1!BW:BW)</f>
        <v>0</v>
      </c>
      <c r="N110">
        <f>SUMIF(Erfassung1!BD:BD,L110,Erfassung1!BG:BG)</f>
        <v>0</v>
      </c>
      <c r="O110">
        <f t="shared" si="21"/>
        <v>0</v>
      </c>
      <c r="P110">
        <f t="shared" si="22"/>
        <v>49</v>
      </c>
    </row>
    <row r="111" spans="1:16" x14ac:dyDescent="0.25">
      <c r="C111" t="str">
        <f>IFERROR(_xlfn.CONCAT(VLOOKUP(B111,Member!A:I,3,0)," ",(VLOOKUP(B111,Member!A:I,4,0))),"")</f>
        <v/>
      </c>
      <c r="D111" t="str">
        <f>IFERROR(VLOOKUP(B111,Member!A:I,9,0),"")</f>
        <v/>
      </c>
      <c r="L111" s="264">
        <f>Member!A111</f>
        <v>38971</v>
      </c>
      <c r="M111">
        <f>SUMIF(Erfassung1!BD:BD,L111,Erfassung1!BW:BW)</f>
        <v>0</v>
      </c>
      <c r="N111">
        <f>SUMIF(Erfassung1!BD:BD,L111,Erfassung1!BG:BG)</f>
        <v>0</v>
      </c>
      <c r="O111">
        <f t="shared" si="21"/>
        <v>0</v>
      </c>
      <c r="P111">
        <f t="shared" si="22"/>
        <v>49</v>
      </c>
    </row>
    <row r="112" spans="1:16" x14ac:dyDescent="0.25">
      <c r="C112" t="str">
        <f>IFERROR(_xlfn.CONCAT(VLOOKUP(B112,Member!A:I,3,0)," ",(VLOOKUP(B112,Member!A:I,4,0))),"")</f>
        <v/>
      </c>
      <c r="D112" t="str">
        <f>IFERROR(VLOOKUP(B112,Member!A:I,9,0),"")</f>
        <v/>
      </c>
      <c r="L112" s="264">
        <f>Member!A112</f>
        <v>38172</v>
      </c>
      <c r="M112">
        <f>SUMIF(Erfassung1!BD:BD,L112,Erfassung1!BW:BW)</f>
        <v>0</v>
      </c>
      <c r="N112">
        <f>SUMIF(Erfassung1!BD:BD,L112,Erfassung1!BG:BG)</f>
        <v>0</v>
      </c>
      <c r="O112">
        <f t="shared" si="21"/>
        <v>0</v>
      </c>
      <c r="P112">
        <f t="shared" si="22"/>
        <v>49</v>
      </c>
    </row>
    <row r="113" spans="3:16" x14ac:dyDescent="0.25">
      <c r="C113" t="str">
        <f>IFERROR(_xlfn.CONCAT(VLOOKUP(B113,Member!A:I,3,0)," ",(VLOOKUP(B113,Member!A:I,4,0))),"")</f>
        <v/>
      </c>
      <c r="D113" t="str">
        <f>IFERROR(VLOOKUP(B113,Member!A:I,9,0),"")</f>
        <v/>
      </c>
      <c r="L113" s="264">
        <f>Member!A113</f>
        <v>7926</v>
      </c>
      <c r="M113">
        <f>SUMIF(Erfassung1!BD:BD,L113,Erfassung1!BW:BW)</f>
        <v>0</v>
      </c>
      <c r="N113">
        <f>SUMIF(Erfassung1!BD:BD,L113,Erfassung1!BG:BG)</f>
        <v>0</v>
      </c>
      <c r="O113">
        <f t="shared" si="21"/>
        <v>0</v>
      </c>
      <c r="P113">
        <f t="shared" si="22"/>
        <v>49</v>
      </c>
    </row>
    <row r="114" spans="3:16" x14ac:dyDescent="0.25">
      <c r="C114" t="str">
        <f>IFERROR(_xlfn.CONCAT(VLOOKUP(B114,Member!A:I,3,0)," ",(VLOOKUP(B114,Member!A:I,4,0))),"")</f>
        <v/>
      </c>
      <c r="D114" t="str">
        <f>IFERROR(VLOOKUP(B114,Member!A:I,9,0),"")</f>
        <v/>
      </c>
      <c r="L114" s="264">
        <f>Member!A114</f>
        <v>7928</v>
      </c>
      <c r="M114">
        <f>SUMIF(Erfassung1!BD:BD,L114,Erfassung1!BW:BW)</f>
        <v>0</v>
      </c>
      <c r="N114">
        <f>SUMIF(Erfassung1!BD:BD,L114,Erfassung1!BG:BG)</f>
        <v>0</v>
      </c>
      <c r="O114">
        <f t="shared" si="21"/>
        <v>0</v>
      </c>
      <c r="P114">
        <f t="shared" si="22"/>
        <v>49</v>
      </c>
    </row>
    <row r="115" spans="3:16" x14ac:dyDescent="0.25">
      <c r="C115" t="str">
        <f>IFERROR(_xlfn.CONCAT(VLOOKUP(B115,Member!A:I,3,0)," ",(VLOOKUP(B115,Member!A:I,4,0))),"")</f>
        <v/>
      </c>
      <c r="D115" t="str">
        <f>IFERROR(VLOOKUP(B115,Member!A:I,9,0),"")</f>
        <v/>
      </c>
      <c r="L115" s="264">
        <f>Member!A115</f>
        <v>7930</v>
      </c>
      <c r="M115">
        <f>SUMIF(Erfassung1!BD:BD,L115,Erfassung1!BW:BW)</f>
        <v>0</v>
      </c>
      <c r="N115">
        <f>SUMIF(Erfassung1!BD:BD,L115,Erfassung1!BG:BG)</f>
        <v>0</v>
      </c>
      <c r="O115">
        <f t="shared" si="21"/>
        <v>0</v>
      </c>
      <c r="P115">
        <f t="shared" si="22"/>
        <v>49</v>
      </c>
    </row>
    <row r="116" spans="3:16" x14ac:dyDescent="0.25">
      <c r="C116" t="str">
        <f>IFERROR(_xlfn.CONCAT(VLOOKUP(B116,Member!A:I,3,0)," ",(VLOOKUP(B116,Member!A:I,4,0))),"")</f>
        <v/>
      </c>
      <c r="D116" t="str">
        <f>IFERROR(VLOOKUP(B116,Member!A:I,9,0),"")</f>
        <v/>
      </c>
      <c r="L116" s="264">
        <f>Member!A116</f>
        <v>7927</v>
      </c>
      <c r="M116">
        <f>SUMIF(Erfassung1!BD:BD,L116,Erfassung1!BW:BW)</f>
        <v>0</v>
      </c>
      <c r="N116">
        <f>SUMIF(Erfassung1!BD:BD,L116,Erfassung1!BG:BG)</f>
        <v>0</v>
      </c>
      <c r="O116">
        <f t="shared" si="21"/>
        <v>0</v>
      </c>
      <c r="P116">
        <f t="shared" si="22"/>
        <v>49</v>
      </c>
    </row>
    <row r="117" spans="3:16" x14ac:dyDescent="0.25">
      <c r="C117" t="str">
        <f>IFERROR(_xlfn.CONCAT(VLOOKUP(B117,Member!A:I,3,0)," ",(VLOOKUP(B117,Member!A:I,4,0))),"")</f>
        <v/>
      </c>
      <c r="D117" t="str">
        <f>IFERROR(VLOOKUP(B117,Member!A:I,9,0),"")</f>
        <v/>
      </c>
      <c r="L117" s="264">
        <f>Member!A117</f>
        <v>16977</v>
      </c>
      <c r="M117">
        <f>SUMIF(Erfassung1!BD:BD,L117,Erfassung1!BW:BW)</f>
        <v>0</v>
      </c>
      <c r="N117">
        <f>SUMIF(Erfassung1!BD:BD,L117,Erfassung1!BG:BG)</f>
        <v>0</v>
      </c>
      <c r="O117">
        <f t="shared" si="21"/>
        <v>0</v>
      </c>
      <c r="P117">
        <f t="shared" si="22"/>
        <v>49</v>
      </c>
    </row>
    <row r="118" spans="3:16" x14ac:dyDescent="0.25">
      <c r="C118" t="str">
        <f>IFERROR(_xlfn.CONCAT(VLOOKUP(B118,Member!A:I,3,0)," ",(VLOOKUP(B118,Member!A:I,4,0))),"")</f>
        <v/>
      </c>
      <c r="D118" t="str">
        <f>IFERROR(VLOOKUP(B118,Member!A:I,9,0),"")</f>
        <v/>
      </c>
      <c r="L118" s="264">
        <f>Member!A118</f>
        <v>7929</v>
      </c>
      <c r="M118">
        <f>SUMIF(Erfassung1!BD:BD,L118,Erfassung1!BW:BW)</f>
        <v>0</v>
      </c>
      <c r="N118">
        <f>SUMIF(Erfassung1!BD:BD,L118,Erfassung1!BG:BG)</f>
        <v>0</v>
      </c>
      <c r="O118">
        <f t="shared" si="21"/>
        <v>0</v>
      </c>
      <c r="P118">
        <f t="shared" si="22"/>
        <v>49</v>
      </c>
    </row>
    <row r="119" spans="3:16" x14ac:dyDescent="0.25">
      <c r="C119" t="str">
        <f>IFERROR(_xlfn.CONCAT(VLOOKUP(B119,Member!A:I,3,0)," ",(VLOOKUP(B119,Member!A:I,4,0))),"")</f>
        <v/>
      </c>
      <c r="D119" t="str">
        <f>IFERROR(VLOOKUP(B119,Member!A:I,9,0),"")</f>
        <v/>
      </c>
      <c r="L119" s="264">
        <f>Member!A119</f>
        <v>38697</v>
      </c>
      <c r="M119">
        <f>SUMIF(Erfassung1!BD:BD,L119,Erfassung1!BW:BW)</f>
        <v>0</v>
      </c>
      <c r="N119">
        <f>SUMIF(Erfassung1!BD:BD,L119,Erfassung1!BG:BG)</f>
        <v>0</v>
      </c>
      <c r="O119">
        <f t="shared" si="21"/>
        <v>0</v>
      </c>
      <c r="P119">
        <f t="shared" si="22"/>
        <v>49</v>
      </c>
    </row>
    <row r="120" spans="3:16" x14ac:dyDescent="0.25">
      <c r="C120" t="str">
        <f>IFERROR(_xlfn.CONCAT(VLOOKUP(B120,Member!A:I,3,0)," ",(VLOOKUP(B120,Member!A:I,4,0))),"")</f>
        <v/>
      </c>
      <c r="D120" t="str">
        <f>IFERROR(VLOOKUP(B120,Member!A:I,9,0),"")</f>
        <v/>
      </c>
      <c r="L120" s="264">
        <f>Member!A120</f>
        <v>38512</v>
      </c>
      <c r="M120">
        <f>SUMIF(Erfassung1!BD:BD,L120,Erfassung1!BW:BW)</f>
        <v>0</v>
      </c>
      <c r="N120">
        <f>SUMIF(Erfassung1!BD:BD,L120,Erfassung1!BG:BG)</f>
        <v>0</v>
      </c>
      <c r="O120">
        <f t="shared" si="21"/>
        <v>0</v>
      </c>
      <c r="P120">
        <f t="shared" si="22"/>
        <v>49</v>
      </c>
    </row>
    <row r="121" spans="3:16" x14ac:dyDescent="0.25">
      <c r="C121" t="str">
        <f>IFERROR(_xlfn.CONCAT(VLOOKUP(B121,Member!A:I,3,0)," ",(VLOOKUP(B121,Member!A:I,4,0))),"")</f>
        <v/>
      </c>
      <c r="D121" t="str">
        <f>IFERROR(VLOOKUP(B121,Member!A:I,9,0),"")</f>
        <v/>
      </c>
      <c r="L121" s="264">
        <f>Member!A121</f>
        <v>7956</v>
      </c>
      <c r="M121">
        <f>SUMIF(Erfassung1!BD:BD,L121,Erfassung1!BW:BW)</f>
        <v>0</v>
      </c>
      <c r="N121">
        <f>SUMIF(Erfassung1!BD:BD,L121,Erfassung1!BG:BG)</f>
        <v>0</v>
      </c>
      <c r="O121">
        <f t="shared" si="21"/>
        <v>0</v>
      </c>
      <c r="P121">
        <f t="shared" si="22"/>
        <v>49</v>
      </c>
    </row>
    <row r="122" spans="3:16" x14ac:dyDescent="0.25">
      <c r="C122" t="str">
        <f>IFERROR(_xlfn.CONCAT(VLOOKUP(B122,Member!A:I,3,0)," ",(VLOOKUP(B122,Member!A:I,4,0))),"")</f>
        <v/>
      </c>
      <c r="D122" t="str">
        <f>IFERROR(VLOOKUP(B122,Member!A:I,9,0),"")</f>
        <v/>
      </c>
      <c r="L122" s="264">
        <f>Member!A122</f>
        <v>7946</v>
      </c>
      <c r="M122">
        <f>SUMIF(Erfassung1!BD:BD,L122,Erfassung1!BW:BW)</f>
        <v>0</v>
      </c>
      <c r="N122">
        <f>SUMIF(Erfassung1!BD:BD,L122,Erfassung1!BG:BG)</f>
        <v>0</v>
      </c>
      <c r="O122">
        <f t="shared" si="21"/>
        <v>0</v>
      </c>
      <c r="P122">
        <f t="shared" si="22"/>
        <v>49</v>
      </c>
    </row>
    <row r="123" spans="3:16" x14ac:dyDescent="0.25">
      <c r="C123" t="str">
        <f>IFERROR(_xlfn.CONCAT(VLOOKUP(B123,Member!A:I,3,0)," ",(VLOOKUP(B123,Member!A:I,4,0))),"")</f>
        <v/>
      </c>
      <c r="D123" t="str">
        <f>IFERROR(VLOOKUP(B123,Member!A:I,9,0),"")</f>
        <v/>
      </c>
      <c r="L123" s="264">
        <f>Member!A123</f>
        <v>7952</v>
      </c>
      <c r="M123">
        <f>SUMIF(Erfassung1!BD:BD,L123,Erfassung1!BW:BW)</f>
        <v>0</v>
      </c>
      <c r="N123">
        <f>SUMIF(Erfassung1!BD:BD,L123,Erfassung1!BG:BG)</f>
        <v>0</v>
      </c>
      <c r="O123">
        <f t="shared" si="21"/>
        <v>0</v>
      </c>
      <c r="P123">
        <f t="shared" si="22"/>
        <v>49</v>
      </c>
    </row>
    <row r="124" spans="3:16" x14ac:dyDescent="0.25">
      <c r="C124" t="str">
        <f>IFERROR(_xlfn.CONCAT(VLOOKUP(B124,Member!A:I,3,0)," ",(VLOOKUP(B124,Member!A:I,4,0))),"")</f>
        <v/>
      </c>
      <c r="D124" t="str">
        <f>IFERROR(VLOOKUP(B124,Member!A:I,9,0),"")</f>
        <v/>
      </c>
      <c r="L124" s="264">
        <f>Member!A124</f>
        <v>25310</v>
      </c>
      <c r="M124">
        <f>SUMIF(Erfassung1!BD:BD,L124,Erfassung1!BW:BW)</f>
        <v>0</v>
      </c>
      <c r="N124">
        <f>SUMIF(Erfassung1!BD:BD,L124,Erfassung1!BG:BG)</f>
        <v>0</v>
      </c>
      <c r="O124">
        <f t="shared" si="21"/>
        <v>0</v>
      </c>
      <c r="P124">
        <f t="shared" si="22"/>
        <v>49</v>
      </c>
    </row>
    <row r="125" spans="3:16" x14ac:dyDescent="0.25">
      <c r="C125" t="str">
        <f>IFERROR(_xlfn.CONCAT(VLOOKUP(B125,Member!A:I,3,0)," ",(VLOOKUP(B125,Member!A:I,4,0))),"")</f>
        <v/>
      </c>
      <c r="D125" t="str">
        <f>IFERROR(VLOOKUP(B125,Member!A:I,9,0),"")</f>
        <v/>
      </c>
      <c r="L125" s="264">
        <f>Member!A125</f>
        <v>38790</v>
      </c>
      <c r="M125">
        <f>SUMIF(Erfassung1!BD:BD,L125,Erfassung1!BW:BW)</f>
        <v>0</v>
      </c>
      <c r="N125">
        <f>SUMIF(Erfassung1!BD:BD,L125,Erfassung1!BG:BG)</f>
        <v>0</v>
      </c>
      <c r="O125">
        <f t="shared" si="21"/>
        <v>0</v>
      </c>
      <c r="P125">
        <f t="shared" si="22"/>
        <v>49</v>
      </c>
    </row>
    <row r="126" spans="3:16" x14ac:dyDescent="0.25">
      <c r="C126" t="str">
        <f>IFERROR(_xlfn.CONCAT(VLOOKUP(B126,Member!A:I,3,0)," ",(VLOOKUP(B126,Member!A:I,4,0))),"")</f>
        <v/>
      </c>
      <c r="D126" t="str">
        <f>IFERROR(VLOOKUP(B126,Member!A:I,9,0),"")</f>
        <v/>
      </c>
      <c r="L126" s="264">
        <f>Member!A126</f>
        <v>38825</v>
      </c>
      <c r="M126">
        <f>SUMIF(Erfassung1!BD:BD,L126,Erfassung1!BW:BW)</f>
        <v>0</v>
      </c>
      <c r="N126">
        <f>SUMIF(Erfassung1!BD:BD,L126,Erfassung1!BG:BG)</f>
        <v>0</v>
      </c>
      <c r="O126">
        <f t="shared" si="21"/>
        <v>0</v>
      </c>
      <c r="P126">
        <f t="shared" si="22"/>
        <v>49</v>
      </c>
    </row>
    <row r="127" spans="3:16" x14ac:dyDescent="0.25">
      <c r="C127" t="str">
        <f>IFERROR(_xlfn.CONCAT(VLOOKUP(B127,Member!A:I,3,0)," ",(VLOOKUP(B127,Member!A:I,4,0))),"")</f>
        <v/>
      </c>
      <c r="D127" t="str">
        <f>IFERROR(VLOOKUP(B127,Member!A:I,9,0),"")</f>
        <v/>
      </c>
      <c r="L127" s="264">
        <f>Member!A127</f>
        <v>7937</v>
      </c>
      <c r="M127">
        <f>SUMIF(Erfassung1!BD:BD,L127,Erfassung1!BW:BW)</f>
        <v>0</v>
      </c>
      <c r="N127">
        <f>SUMIF(Erfassung1!BD:BD,L127,Erfassung1!BG:BG)</f>
        <v>0</v>
      </c>
      <c r="O127">
        <f t="shared" si="21"/>
        <v>0</v>
      </c>
      <c r="P127">
        <f t="shared" si="22"/>
        <v>49</v>
      </c>
    </row>
    <row r="128" spans="3:16" x14ac:dyDescent="0.25">
      <c r="C128" t="str">
        <f>IFERROR(_xlfn.CONCAT(VLOOKUP(B128,Member!A:I,3,0)," ",(VLOOKUP(B128,Member!A:I,4,0))),"")</f>
        <v/>
      </c>
      <c r="D128" t="str">
        <f>IFERROR(VLOOKUP(B128,Member!A:I,9,0),"")</f>
        <v/>
      </c>
      <c r="L128" s="264">
        <f>Member!A128</f>
        <v>7947</v>
      </c>
      <c r="M128">
        <f>SUMIF(Erfassung1!BD:BD,L128,Erfassung1!BW:BW)</f>
        <v>0</v>
      </c>
      <c r="N128">
        <f>SUMIF(Erfassung1!BD:BD,L128,Erfassung1!BG:BG)</f>
        <v>0</v>
      </c>
      <c r="O128">
        <f t="shared" si="21"/>
        <v>0</v>
      </c>
      <c r="P128">
        <f t="shared" si="22"/>
        <v>49</v>
      </c>
    </row>
    <row r="129" spans="3:16" x14ac:dyDescent="0.25">
      <c r="C129" t="str">
        <f>IFERROR(_xlfn.CONCAT(VLOOKUP(B129,Member!A:I,3,0)," ",(VLOOKUP(B129,Member!A:I,4,0))),"")</f>
        <v/>
      </c>
      <c r="D129" t="str">
        <f>IFERROR(VLOOKUP(B129,Member!A:I,9,0),"")</f>
        <v/>
      </c>
      <c r="L129" s="264">
        <f>Member!A129</f>
        <v>7746</v>
      </c>
      <c r="M129">
        <f>SUMIF(Erfassung1!BD:BD,L129,Erfassung1!BW:BW)</f>
        <v>0</v>
      </c>
      <c r="N129">
        <f>SUMIF(Erfassung1!BD:BD,L129,Erfassung1!BG:BG)</f>
        <v>0</v>
      </c>
      <c r="O129">
        <f t="shared" si="21"/>
        <v>0</v>
      </c>
      <c r="P129">
        <f t="shared" si="22"/>
        <v>49</v>
      </c>
    </row>
    <row r="130" spans="3:16" x14ac:dyDescent="0.25">
      <c r="C130" t="str">
        <f>IFERROR(_xlfn.CONCAT(VLOOKUP(B130,Member!A:I,3,0)," ",(VLOOKUP(B130,Member!A:I,4,0))),"")</f>
        <v/>
      </c>
      <c r="D130" t="str">
        <f>IFERROR(VLOOKUP(B130,Member!A:I,9,0),"")</f>
        <v/>
      </c>
      <c r="L130" s="264">
        <f>Member!A130</f>
        <v>7977</v>
      </c>
      <c r="M130">
        <f>SUMIF(Erfassung1!BD:BD,L130,Erfassung1!BW:BW)</f>
        <v>0</v>
      </c>
      <c r="N130">
        <f>SUMIF(Erfassung1!BD:BD,L130,Erfassung1!BG:BG)</f>
        <v>0</v>
      </c>
      <c r="O130">
        <f t="shared" si="21"/>
        <v>0</v>
      </c>
      <c r="P130">
        <f t="shared" si="22"/>
        <v>49</v>
      </c>
    </row>
    <row r="131" spans="3:16" x14ac:dyDescent="0.25">
      <c r="C131" t="str">
        <f>IFERROR(_xlfn.CONCAT(VLOOKUP(B131,Member!A:I,3,0)," ",(VLOOKUP(B131,Member!A:I,4,0))),"")</f>
        <v/>
      </c>
      <c r="D131" t="str">
        <f>IFERROR(VLOOKUP(B131,Member!A:I,9,0),"")</f>
        <v/>
      </c>
      <c r="L131" s="264">
        <f>Member!A131</f>
        <v>38184</v>
      </c>
      <c r="M131">
        <f>SUMIF(Erfassung1!BD:BD,L131,Erfassung1!BW:BW)</f>
        <v>0</v>
      </c>
      <c r="N131">
        <f>SUMIF(Erfassung1!BD:BD,L131,Erfassung1!BG:BG)</f>
        <v>0</v>
      </c>
      <c r="O131">
        <f t="shared" si="21"/>
        <v>0</v>
      </c>
      <c r="P131">
        <f t="shared" si="22"/>
        <v>49</v>
      </c>
    </row>
    <row r="132" spans="3:16" x14ac:dyDescent="0.25">
      <c r="C132" t="str">
        <f>IFERROR(_xlfn.CONCAT(VLOOKUP(B132,Member!A:I,3,0)," ",(VLOOKUP(B132,Member!A:I,4,0))),"")</f>
        <v/>
      </c>
      <c r="D132" t="str">
        <f>IFERROR(VLOOKUP(B132,Member!A:I,9,0),"")</f>
        <v/>
      </c>
      <c r="L132" s="264">
        <f>Member!A132</f>
        <v>38443</v>
      </c>
      <c r="M132">
        <f>SUMIF(Erfassung1!BD:BD,L132,Erfassung1!BW:BW)</f>
        <v>0</v>
      </c>
      <c r="N132">
        <f>SUMIF(Erfassung1!BD:BD,L132,Erfassung1!BG:BG)</f>
        <v>0</v>
      </c>
      <c r="O132">
        <f t="shared" si="21"/>
        <v>0</v>
      </c>
      <c r="P132">
        <f t="shared" si="22"/>
        <v>49</v>
      </c>
    </row>
    <row r="133" spans="3:16" x14ac:dyDescent="0.25">
      <c r="C133" t="str">
        <f>IFERROR(_xlfn.CONCAT(VLOOKUP(B133,Member!A:I,3,0)," ",(VLOOKUP(B133,Member!A:I,4,0))),"")</f>
        <v/>
      </c>
      <c r="D133" t="str">
        <f>IFERROR(VLOOKUP(B133,Member!A:I,9,0),"")</f>
        <v/>
      </c>
      <c r="L133" s="264">
        <f>Member!A133</f>
        <v>38469</v>
      </c>
      <c r="M133">
        <f>SUMIF(Erfassung1!BD:BD,L133,Erfassung1!BW:BW)</f>
        <v>0</v>
      </c>
      <c r="N133">
        <f>SUMIF(Erfassung1!BD:BD,L133,Erfassung1!BG:BG)</f>
        <v>0</v>
      </c>
      <c r="O133">
        <f t="shared" si="21"/>
        <v>0</v>
      </c>
      <c r="P133">
        <f t="shared" si="22"/>
        <v>49</v>
      </c>
    </row>
    <row r="134" spans="3:16" x14ac:dyDescent="0.25">
      <c r="C134" t="str">
        <f>IFERROR(_xlfn.CONCAT(VLOOKUP(B134,Member!A:I,3,0)," ",(VLOOKUP(B134,Member!A:I,4,0))),"")</f>
        <v/>
      </c>
      <c r="D134" t="str">
        <f>IFERROR(VLOOKUP(B134,Member!A:I,9,0),"")</f>
        <v/>
      </c>
      <c r="L134" s="264">
        <f>Member!A134</f>
        <v>7965</v>
      </c>
      <c r="M134">
        <f>SUMIF(Erfassung1!BD:BD,L134,Erfassung1!BW:BW)</f>
        <v>0</v>
      </c>
      <c r="N134">
        <f>SUMIF(Erfassung1!BD:BD,L134,Erfassung1!BG:BG)</f>
        <v>0</v>
      </c>
      <c r="O134">
        <f t="shared" si="21"/>
        <v>0</v>
      </c>
      <c r="P134">
        <f t="shared" si="22"/>
        <v>49</v>
      </c>
    </row>
    <row r="135" spans="3:16" x14ac:dyDescent="0.25">
      <c r="C135" t="str">
        <f>IFERROR(_xlfn.CONCAT(VLOOKUP(B135,Member!A:I,3,0)," ",(VLOOKUP(B135,Member!A:I,4,0))),"")</f>
        <v/>
      </c>
      <c r="D135" t="str">
        <f>IFERROR(VLOOKUP(B135,Member!A:I,9,0),"")</f>
        <v/>
      </c>
      <c r="L135" s="264">
        <f>Member!A135</f>
        <v>7438</v>
      </c>
      <c r="M135">
        <f>SUMIF(Erfassung1!BD:BD,L135,Erfassung1!BW:BW)</f>
        <v>0</v>
      </c>
      <c r="N135">
        <f>SUMIF(Erfassung1!BD:BD,L135,Erfassung1!BG:BG)</f>
        <v>0</v>
      </c>
      <c r="O135">
        <f t="shared" si="21"/>
        <v>0</v>
      </c>
      <c r="P135">
        <f t="shared" si="22"/>
        <v>49</v>
      </c>
    </row>
    <row r="136" spans="3:16" x14ac:dyDescent="0.25">
      <c r="C136" t="str">
        <f>IFERROR(_xlfn.CONCAT(VLOOKUP(B136,Member!A:I,3,0)," ",(VLOOKUP(B136,Member!A:I,4,0))),"")</f>
        <v/>
      </c>
      <c r="D136" t="str">
        <f>IFERROR(VLOOKUP(B136,Member!A:I,9,0),"")</f>
        <v/>
      </c>
      <c r="L136" s="264">
        <f>Member!A136</f>
        <v>7741</v>
      </c>
      <c r="M136">
        <f>SUMIF(Erfassung1!BD:BD,L136,Erfassung1!BW:BW)</f>
        <v>0</v>
      </c>
      <c r="N136">
        <f>SUMIF(Erfassung1!BD:BD,L136,Erfassung1!BG:BG)</f>
        <v>0</v>
      </c>
      <c r="O136">
        <f t="shared" si="21"/>
        <v>0</v>
      </c>
      <c r="P136">
        <f t="shared" si="22"/>
        <v>49</v>
      </c>
    </row>
    <row r="137" spans="3:16" x14ac:dyDescent="0.25">
      <c r="C137" t="str">
        <f>IFERROR(_xlfn.CONCAT(VLOOKUP(B137,Member!A:I,3,0)," ",(VLOOKUP(B137,Member!A:I,4,0))),"")</f>
        <v/>
      </c>
      <c r="D137" t="str">
        <f>IFERROR(VLOOKUP(B137,Member!A:I,9,0),"")</f>
        <v/>
      </c>
      <c r="L137" s="264">
        <f>Member!A137</f>
        <v>13166</v>
      </c>
      <c r="M137">
        <f>SUMIF(Erfassung1!BD:BD,L137,Erfassung1!BW:BW)</f>
        <v>0</v>
      </c>
      <c r="N137">
        <f>SUMIF(Erfassung1!BD:BD,L137,Erfassung1!BG:BG)</f>
        <v>0</v>
      </c>
      <c r="O137">
        <f t="shared" si="21"/>
        <v>0</v>
      </c>
      <c r="P137">
        <f t="shared" si="22"/>
        <v>49</v>
      </c>
    </row>
    <row r="138" spans="3:16" x14ac:dyDescent="0.25">
      <c r="C138" t="str">
        <f>IFERROR(_xlfn.CONCAT(VLOOKUP(B138,Member!A:I,3,0)," ",(VLOOKUP(B138,Member!A:I,4,0))),"")</f>
        <v/>
      </c>
      <c r="D138" t="str">
        <f>IFERROR(VLOOKUP(B138,Member!A:I,9,0),"")</f>
        <v/>
      </c>
      <c r="L138" s="264">
        <f>Member!A138</f>
        <v>7958</v>
      </c>
      <c r="M138">
        <f>SUMIF(Erfassung1!BD:BD,L138,Erfassung1!BW:BW)</f>
        <v>0</v>
      </c>
      <c r="N138">
        <f>SUMIF(Erfassung1!BD:BD,L138,Erfassung1!BG:BG)</f>
        <v>0</v>
      </c>
      <c r="O138">
        <f t="shared" si="21"/>
        <v>0</v>
      </c>
      <c r="P138">
        <f t="shared" si="22"/>
        <v>49</v>
      </c>
    </row>
    <row r="139" spans="3:16" x14ac:dyDescent="0.25">
      <c r="C139" t="str">
        <f>IFERROR(_xlfn.CONCAT(VLOOKUP(B139,Member!A:I,3,0)," ",(VLOOKUP(B139,Member!A:I,4,0))),"")</f>
        <v/>
      </c>
      <c r="D139" t="str">
        <f>IFERROR(VLOOKUP(B139,Member!A:I,9,0),"")</f>
        <v/>
      </c>
      <c r="L139" s="264">
        <f>Member!A139</f>
        <v>7972</v>
      </c>
      <c r="M139">
        <f>SUMIF(Erfassung1!BD:BD,L139,Erfassung1!BW:BW)</f>
        <v>0</v>
      </c>
      <c r="N139">
        <f>SUMIF(Erfassung1!BD:BD,L139,Erfassung1!BG:BG)</f>
        <v>0</v>
      </c>
      <c r="O139">
        <f t="shared" si="21"/>
        <v>0</v>
      </c>
      <c r="P139">
        <f t="shared" si="22"/>
        <v>49</v>
      </c>
    </row>
    <row r="140" spans="3:16" x14ac:dyDescent="0.25">
      <c r="C140" t="str">
        <f>IFERROR(_xlfn.CONCAT(VLOOKUP(B140,Member!A:I,3,0)," ",(VLOOKUP(B140,Member!A:I,4,0))),"")</f>
        <v/>
      </c>
      <c r="D140" t="str">
        <f>IFERROR(VLOOKUP(B140,Member!A:I,9,0),"")</f>
        <v/>
      </c>
      <c r="L140" s="264">
        <f>Member!A140</f>
        <v>16263</v>
      </c>
      <c r="M140">
        <f>SUMIF(Erfassung1!BD:BD,L140,Erfassung1!BW:BW)</f>
        <v>0</v>
      </c>
      <c r="N140">
        <f>SUMIF(Erfassung1!BD:BD,L140,Erfassung1!BG:BG)</f>
        <v>0</v>
      </c>
      <c r="O140">
        <f t="shared" si="21"/>
        <v>0</v>
      </c>
      <c r="P140">
        <f t="shared" si="22"/>
        <v>49</v>
      </c>
    </row>
    <row r="141" spans="3:16" x14ac:dyDescent="0.25">
      <c r="C141" t="str">
        <f>IFERROR(_xlfn.CONCAT(VLOOKUP(B141,Member!A:I,3,0)," ",(VLOOKUP(B141,Member!A:I,4,0))),"")</f>
        <v/>
      </c>
      <c r="D141" t="str">
        <f>IFERROR(VLOOKUP(B141,Member!A:I,9,0),"")</f>
        <v/>
      </c>
      <c r="L141" s="264">
        <f>Member!A141</f>
        <v>7735</v>
      </c>
      <c r="M141">
        <f>SUMIF(Erfassung1!BD:BD,L141,Erfassung1!BW:BW)</f>
        <v>0</v>
      </c>
      <c r="N141">
        <f>SUMIF(Erfassung1!BD:BD,L141,Erfassung1!BG:BG)</f>
        <v>0</v>
      </c>
      <c r="O141">
        <f t="shared" si="21"/>
        <v>0</v>
      </c>
      <c r="P141">
        <f t="shared" si="22"/>
        <v>49</v>
      </c>
    </row>
    <row r="142" spans="3:16" x14ac:dyDescent="0.25">
      <c r="C142" t="str">
        <f>IFERROR(_xlfn.CONCAT(VLOOKUP(B142,Member!A:I,3,0)," ",(VLOOKUP(B142,Member!A:I,4,0))),"")</f>
        <v/>
      </c>
      <c r="D142" t="str">
        <f>IFERROR(VLOOKUP(B142,Member!A:I,9,0),"")</f>
        <v/>
      </c>
      <c r="L142" s="264">
        <f>Member!A142</f>
        <v>38947</v>
      </c>
      <c r="M142">
        <f>SUMIF(Erfassung1!BD:BD,L142,Erfassung1!BW:BW)</f>
        <v>0</v>
      </c>
      <c r="N142">
        <f>SUMIF(Erfassung1!BD:BD,L142,Erfassung1!BG:BG)</f>
        <v>0</v>
      </c>
      <c r="O142">
        <f t="shared" si="21"/>
        <v>0</v>
      </c>
      <c r="P142">
        <f t="shared" si="22"/>
        <v>49</v>
      </c>
    </row>
    <row r="143" spans="3:16" x14ac:dyDescent="0.25">
      <c r="C143" t="str">
        <f>IFERROR(_xlfn.CONCAT(VLOOKUP(B143,Member!A:I,3,0)," ",(VLOOKUP(B143,Member!A:I,4,0))),"")</f>
        <v/>
      </c>
      <c r="D143" t="str">
        <f>IFERROR(VLOOKUP(B143,Member!A:I,9,0),"")</f>
        <v/>
      </c>
      <c r="L143" s="264">
        <f>Member!A143</f>
        <v>10124</v>
      </c>
      <c r="M143">
        <f>SUMIF(Erfassung1!BD:BD,L143,Erfassung1!BW:BW)</f>
        <v>0</v>
      </c>
      <c r="N143">
        <f>SUMIF(Erfassung1!BD:BD,L143,Erfassung1!BG:BG)</f>
        <v>0</v>
      </c>
      <c r="O143">
        <f t="shared" si="21"/>
        <v>0</v>
      </c>
      <c r="P143">
        <f t="shared" si="22"/>
        <v>49</v>
      </c>
    </row>
    <row r="144" spans="3:16" x14ac:dyDescent="0.25">
      <c r="C144" t="str">
        <f>IFERROR(_xlfn.CONCAT(VLOOKUP(B144,Member!A:I,3,0)," ",(VLOOKUP(B144,Member!A:I,4,0))),"")</f>
        <v/>
      </c>
      <c r="D144" t="str">
        <f>IFERROR(VLOOKUP(B144,Member!A:I,9,0),"")</f>
        <v/>
      </c>
      <c r="L144" s="264">
        <f>Member!A144</f>
        <v>7083</v>
      </c>
      <c r="M144">
        <f>SUMIF(Erfassung1!BD:BD,L144,Erfassung1!BW:BW)</f>
        <v>0</v>
      </c>
      <c r="N144">
        <f>SUMIF(Erfassung1!BD:BD,L144,Erfassung1!BG:BG)</f>
        <v>0</v>
      </c>
      <c r="O144">
        <f t="shared" si="21"/>
        <v>0</v>
      </c>
      <c r="P144">
        <f t="shared" si="22"/>
        <v>49</v>
      </c>
    </row>
    <row r="145" spans="3:16" x14ac:dyDescent="0.25">
      <c r="C145" t="str">
        <f>IFERROR(_xlfn.CONCAT(VLOOKUP(B145,Member!A:I,3,0)," ",(VLOOKUP(B145,Member!A:I,4,0))),"")</f>
        <v/>
      </c>
      <c r="D145" t="str">
        <f>IFERROR(VLOOKUP(B145,Member!A:I,9,0),"")</f>
        <v/>
      </c>
      <c r="L145" s="264">
        <f>Member!A145</f>
        <v>38616</v>
      </c>
      <c r="M145">
        <f>SUMIF(Erfassung1!BD:BD,L145,Erfassung1!BW:BW)</f>
        <v>0</v>
      </c>
      <c r="N145">
        <f>SUMIF(Erfassung1!BD:BD,L145,Erfassung1!BG:BG)</f>
        <v>0</v>
      </c>
      <c r="O145">
        <f t="shared" si="21"/>
        <v>0</v>
      </c>
      <c r="P145">
        <f t="shared" si="22"/>
        <v>49</v>
      </c>
    </row>
    <row r="146" spans="3:16" x14ac:dyDescent="0.25">
      <c r="C146" t="str">
        <f>IFERROR(_xlfn.CONCAT(VLOOKUP(B146,Member!A:I,3,0)," ",(VLOOKUP(B146,Member!A:I,4,0))),"")</f>
        <v/>
      </c>
      <c r="D146" t="str">
        <f>IFERROR(VLOOKUP(B146,Member!A:I,9,0),"")</f>
        <v/>
      </c>
      <c r="L146" s="264">
        <f>Member!A146</f>
        <v>7976</v>
      </c>
      <c r="M146">
        <f>SUMIF(Erfassung1!BD:BD,L146,Erfassung1!BW:BW)</f>
        <v>0</v>
      </c>
      <c r="N146">
        <f>SUMIF(Erfassung1!BD:BD,L146,Erfassung1!BG:BG)</f>
        <v>0</v>
      </c>
      <c r="O146">
        <f t="shared" si="21"/>
        <v>0</v>
      </c>
      <c r="P146">
        <f t="shared" si="22"/>
        <v>49</v>
      </c>
    </row>
    <row r="147" spans="3:16" x14ac:dyDescent="0.25">
      <c r="C147" t="str">
        <f>IFERROR(_xlfn.CONCAT(VLOOKUP(B147,Member!A:I,3,0)," ",(VLOOKUP(B147,Member!A:I,4,0))),"")</f>
        <v/>
      </c>
      <c r="D147" t="str">
        <f>IFERROR(VLOOKUP(B147,Member!A:I,9,0),"")</f>
        <v/>
      </c>
      <c r="L147" s="264">
        <f>Member!A147</f>
        <v>7740</v>
      </c>
      <c r="M147">
        <f>SUMIF(Erfassung1!BD:BD,L147,Erfassung1!BW:BW)</f>
        <v>0</v>
      </c>
      <c r="N147">
        <f>SUMIF(Erfassung1!BD:BD,L147,Erfassung1!BG:BG)</f>
        <v>0</v>
      </c>
      <c r="O147">
        <f t="shared" si="21"/>
        <v>0</v>
      </c>
      <c r="P147">
        <f t="shared" si="22"/>
        <v>49</v>
      </c>
    </row>
    <row r="148" spans="3:16" x14ac:dyDescent="0.25">
      <c r="C148" t="str">
        <f>IFERROR(_xlfn.CONCAT(VLOOKUP(B148,Member!A:I,3,0)," ",(VLOOKUP(B148,Member!A:I,4,0))),"")</f>
        <v/>
      </c>
      <c r="D148" t="str">
        <f>IFERROR(VLOOKUP(B148,Member!A:I,9,0),"")</f>
        <v/>
      </c>
      <c r="L148" s="264">
        <f>Member!A148</f>
        <v>38376</v>
      </c>
      <c r="M148">
        <f>SUMIF(Erfassung1!BD:BD,L148,Erfassung1!BW:BW)</f>
        <v>0</v>
      </c>
      <c r="N148">
        <f>SUMIF(Erfassung1!BD:BD,L148,Erfassung1!BG:BG)</f>
        <v>0</v>
      </c>
      <c r="O148">
        <f t="shared" si="21"/>
        <v>0</v>
      </c>
      <c r="P148">
        <f t="shared" si="22"/>
        <v>49</v>
      </c>
    </row>
    <row r="149" spans="3:16" x14ac:dyDescent="0.25">
      <c r="C149" t="str">
        <f>IFERROR(_xlfn.CONCAT(VLOOKUP(B149,Member!A:I,3,0)," ",(VLOOKUP(B149,Member!A:I,4,0))),"")</f>
        <v/>
      </c>
      <c r="D149" t="str">
        <f>IFERROR(VLOOKUP(B149,Member!A:I,9,0),"")</f>
        <v/>
      </c>
      <c r="L149" s="264">
        <f>Member!A149</f>
        <v>38824</v>
      </c>
      <c r="M149">
        <f>SUMIF(Erfassung1!BD:BD,L149,Erfassung1!BW:BW)</f>
        <v>0</v>
      </c>
      <c r="N149">
        <f>SUMIF(Erfassung1!BD:BD,L149,Erfassung1!BG:BG)</f>
        <v>0</v>
      </c>
      <c r="O149">
        <f t="shared" si="21"/>
        <v>0</v>
      </c>
      <c r="P149">
        <f t="shared" si="22"/>
        <v>49</v>
      </c>
    </row>
    <row r="150" spans="3:16" x14ac:dyDescent="0.25">
      <c r="C150" t="str">
        <f>IFERROR(_xlfn.CONCAT(VLOOKUP(B150,Member!A:I,3,0)," ",(VLOOKUP(B150,Member!A:I,4,0))),"")</f>
        <v/>
      </c>
      <c r="D150" t="str">
        <f>IFERROR(VLOOKUP(B150,Member!A:I,9,0),"")</f>
        <v/>
      </c>
      <c r="L150" s="264">
        <f>Member!A150</f>
        <v>38907</v>
      </c>
      <c r="M150">
        <f>SUMIF(Erfassung1!BD:BD,L150,Erfassung1!BW:BW)</f>
        <v>0</v>
      </c>
      <c r="N150">
        <f>SUMIF(Erfassung1!BD:BD,L150,Erfassung1!BG:BG)</f>
        <v>0</v>
      </c>
      <c r="O150">
        <f t="shared" si="21"/>
        <v>0</v>
      </c>
      <c r="P150">
        <f t="shared" si="22"/>
        <v>49</v>
      </c>
    </row>
    <row r="151" spans="3:16" x14ac:dyDescent="0.25">
      <c r="C151" t="str">
        <f>IFERROR(_xlfn.CONCAT(VLOOKUP(B151,Member!A:I,3,0)," ",(VLOOKUP(B151,Member!A:I,4,0))),"")</f>
        <v/>
      </c>
      <c r="D151" t="str">
        <f>IFERROR(VLOOKUP(B151,Member!A:I,9,0),"")</f>
        <v/>
      </c>
      <c r="L151" s="264">
        <f>Member!A151</f>
        <v>25704</v>
      </c>
      <c r="M151">
        <f>SUMIF(Erfassung1!BD:BD,L151,Erfassung1!BW:BW)</f>
        <v>0</v>
      </c>
      <c r="N151">
        <f>SUMIF(Erfassung1!BD:BD,L151,Erfassung1!BG:BG)</f>
        <v>0</v>
      </c>
      <c r="O151">
        <f t="shared" si="21"/>
        <v>0</v>
      </c>
      <c r="P151">
        <f t="shared" si="22"/>
        <v>49</v>
      </c>
    </row>
    <row r="152" spans="3:16" x14ac:dyDescent="0.25">
      <c r="C152" t="str">
        <f>IFERROR(_xlfn.CONCAT(VLOOKUP(B152,Member!A:I,3,0)," ",(VLOOKUP(B152,Member!A:I,4,0))),"")</f>
        <v/>
      </c>
      <c r="D152" t="str">
        <f>IFERROR(VLOOKUP(B152,Member!A:I,9,0),"")</f>
        <v/>
      </c>
      <c r="L152" s="264">
        <f>Member!A152</f>
        <v>7959</v>
      </c>
      <c r="M152">
        <f>SUMIF(Erfassung1!BD:BD,L152,Erfassung1!BW:BW)</f>
        <v>0</v>
      </c>
      <c r="N152">
        <f>SUMIF(Erfassung1!BD:BD,L152,Erfassung1!BG:BG)</f>
        <v>0</v>
      </c>
      <c r="O152">
        <f t="shared" si="21"/>
        <v>0</v>
      </c>
      <c r="P152">
        <f t="shared" si="22"/>
        <v>49</v>
      </c>
    </row>
    <row r="153" spans="3:16" x14ac:dyDescent="0.25">
      <c r="C153" t="str">
        <f>IFERROR(_xlfn.CONCAT(VLOOKUP(B153,Member!A:I,3,0)," ",(VLOOKUP(B153,Member!A:I,4,0))),"")</f>
        <v/>
      </c>
      <c r="D153" t="str">
        <f>IFERROR(VLOOKUP(B153,Member!A:I,9,0),"")</f>
        <v/>
      </c>
      <c r="L153" s="264">
        <f>Member!A153</f>
        <v>25753</v>
      </c>
      <c r="M153">
        <f>SUMIF(Erfassung1!BD:BD,L153,Erfassung1!BW:BW)</f>
        <v>0</v>
      </c>
      <c r="N153">
        <f>SUMIF(Erfassung1!BD:BD,L153,Erfassung1!BG:BG)</f>
        <v>0</v>
      </c>
      <c r="O153">
        <f t="shared" si="21"/>
        <v>0</v>
      </c>
      <c r="P153">
        <f t="shared" si="22"/>
        <v>49</v>
      </c>
    </row>
    <row r="154" spans="3:16" x14ac:dyDescent="0.25">
      <c r="C154" t="str">
        <f>IFERROR(_xlfn.CONCAT(VLOOKUP(B154,Member!A:I,3,0)," ",(VLOOKUP(B154,Member!A:I,4,0))),"")</f>
        <v/>
      </c>
      <c r="D154" t="str">
        <f>IFERROR(VLOOKUP(B154,Member!A:I,9,0),"")</f>
        <v/>
      </c>
      <c r="L154" s="264">
        <f>Member!A154</f>
        <v>38377</v>
      </c>
      <c r="M154">
        <f>SUMIF(Erfassung1!BD:BD,L154,Erfassung1!BW:BW)</f>
        <v>0</v>
      </c>
      <c r="N154">
        <f>SUMIF(Erfassung1!BD:BD,L154,Erfassung1!BG:BG)</f>
        <v>0</v>
      </c>
      <c r="O154">
        <f t="shared" si="21"/>
        <v>0</v>
      </c>
      <c r="P154">
        <f t="shared" si="22"/>
        <v>49</v>
      </c>
    </row>
    <row r="155" spans="3:16" x14ac:dyDescent="0.25">
      <c r="C155" t="str">
        <f>IFERROR(_xlfn.CONCAT(VLOOKUP(B155,Member!A:I,3,0)," ",(VLOOKUP(B155,Member!A:I,4,0))),"")</f>
        <v/>
      </c>
      <c r="D155" t="str">
        <f>IFERROR(VLOOKUP(B155,Member!A:I,9,0),"")</f>
        <v/>
      </c>
      <c r="L155" s="264">
        <f>Member!A155</f>
        <v>16782</v>
      </c>
      <c r="M155">
        <f>SUMIF(Erfassung1!BD:BD,L155,Erfassung1!BW:BW)</f>
        <v>0</v>
      </c>
      <c r="N155">
        <f>SUMIF(Erfassung1!BD:BD,L155,Erfassung1!BG:BG)</f>
        <v>0</v>
      </c>
      <c r="O155">
        <f t="shared" si="21"/>
        <v>0</v>
      </c>
      <c r="P155">
        <f t="shared" si="22"/>
        <v>49</v>
      </c>
    </row>
    <row r="156" spans="3:16" x14ac:dyDescent="0.25">
      <c r="C156" t="str">
        <f>IFERROR(_xlfn.CONCAT(VLOOKUP(B156,Member!A:I,3,0)," ",(VLOOKUP(B156,Member!A:I,4,0))),"")</f>
        <v/>
      </c>
      <c r="D156" t="str">
        <f>IFERROR(VLOOKUP(B156,Member!A:I,9,0),"")</f>
        <v/>
      </c>
      <c r="L156" s="264">
        <f>Member!A156</f>
        <v>36696</v>
      </c>
      <c r="M156">
        <f>SUMIF(Erfassung1!BD:BD,L156,Erfassung1!BW:BW)</f>
        <v>0</v>
      </c>
      <c r="N156">
        <f>SUMIF(Erfassung1!BD:BD,L156,Erfassung1!BG:BG)</f>
        <v>0</v>
      </c>
      <c r="O156">
        <f t="shared" si="21"/>
        <v>0</v>
      </c>
      <c r="P156">
        <f t="shared" si="22"/>
        <v>49</v>
      </c>
    </row>
    <row r="157" spans="3:16" x14ac:dyDescent="0.25">
      <c r="C157" t="str">
        <f>IFERROR(_xlfn.CONCAT(VLOOKUP(B157,Member!A:I,3,0)," ",(VLOOKUP(B157,Member!A:I,4,0))),"")</f>
        <v/>
      </c>
      <c r="D157" t="str">
        <f>IFERROR(VLOOKUP(B157,Member!A:I,9,0),"")</f>
        <v/>
      </c>
      <c r="L157" s="264">
        <f>Member!A157</f>
        <v>7975</v>
      </c>
      <c r="M157">
        <f>SUMIF(Erfassung1!BD:BD,L157,Erfassung1!BW:BW)</f>
        <v>0</v>
      </c>
      <c r="N157">
        <f>SUMIF(Erfassung1!BD:BD,L157,Erfassung1!BG:BG)</f>
        <v>0</v>
      </c>
      <c r="O157">
        <f t="shared" si="21"/>
        <v>0</v>
      </c>
      <c r="P157">
        <f t="shared" si="22"/>
        <v>49</v>
      </c>
    </row>
    <row r="158" spans="3:16" x14ac:dyDescent="0.25">
      <c r="C158" t="str">
        <f>IFERROR(_xlfn.CONCAT(VLOOKUP(B158,Member!A:I,3,0)," ",(VLOOKUP(B158,Member!A:I,4,0))),"")</f>
        <v/>
      </c>
      <c r="D158" t="str">
        <f>IFERROR(VLOOKUP(B158,Member!A:I,9,0),"")</f>
        <v/>
      </c>
      <c r="L158" s="264">
        <f>Member!A158</f>
        <v>38745</v>
      </c>
      <c r="M158">
        <f>SUMIF(Erfassung1!BD:BD,L158,Erfassung1!BW:BW)</f>
        <v>0</v>
      </c>
      <c r="N158">
        <f>SUMIF(Erfassung1!BD:BD,L158,Erfassung1!BG:BG)</f>
        <v>0</v>
      </c>
      <c r="O158">
        <f t="shared" si="21"/>
        <v>0</v>
      </c>
      <c r="P158">
        <f t="shared" si="22"/>
        <v>49</v>
      </c>
    </row>
    <row r="159" spans="3:16" x14ac:dyDescent="0.25">
      <c r="C159" t="str">
        <f>IFERROR(_xlfn.CONCAT(VLOOKUP(B159,Member!A:I,3,0)," ",(VLOOKUP(B159,Member!A:I,4,0))),"")</f>
        <v/>
      </c>
      <c r="D159" t="str">
        <f>IFERROR(VLOOKUP(B159,Member!A:I,9,0),"")</f>
        <v/>
      </c>
      <c r="L159" s="264">
        <f>Member!A159</f>
        <v>16641</v>
      </c>
      <c r="M159">
        <f>SUMIF(Erfassung1!BD:BD,L159,Erfassung1!BW:BW)</f>
        <v>0</v>
      </c>
      <c r="N159">
        <f>SUMIF(Erfassung1!BD:BD,L159,Erfassung1!BG:BG)</f>
        <v>0</v>
      </c>
      <c r="O159">
        <f t="shared" si="21"/>
        <v>0</v>
      </c>
      <c r="P159">
        <f t="shared" si="22"/>
        <v>49</v>
      </c>
    </row>
    <row r="160" spans="3:16" x14ac:dyDescent="0.25">
      <c r="C160" t="str">
        <f>IFERROR(_xlfn.CONCAT(VLOOKUP(B160,Member!A:I,3,0)," ",(VLOOKUP(B160,Member!A:I,4,0))),"")</f>
        <v/>
      </c>
      <c r="D160" t="str">
        <f>IFERROR(VLOOKUP(B160,Member!A:I,9,0),"")</f>
        <v/>
      </c>
      <c r="L160" s="264">
        <f>Member!A160</f>
        <v>16454</v>
      </c>
      <c r="M160">
        <f>SUMIF(Erfassung1!BD:BD,L160,Erfassung1!BW:BW)</f>
        <v>0</v>
      </c>
      <c r="N160">
        <f>SUMIF(Erfassung1!BD:BD,L160,Erfassung1!BG:BG)</f>
        <v>0</v>
      </c>
      <c r="O160">
        <f t="shared" si="21"/>
        <v>0</v>
      </c>
      <c r="P160">
        <f t="shared" si="22"/>
        <v>49</v>
      </c>
    </row>
    <row r="161" spans="3:16" x14ac:dyDescent="0.25">
      <c r="C161" t="str">
        <f>IFERROR(_xlfn.CONCAT(VLOOKUP(B161,Member!A:I,3,0)," ",(VLOOKUP(B161,Member!A:I,4,0))),"")</f>
        <v/>
      </c>
      <c r="D161" t="str">
        <f>IFERROR(VLOOKUP(B161,Member!A:I,9,0),"")</f>
        <v/>
      </c>
      <c r="L161" s="264">
        <f>Member!A161</f>
        <v>7961</v>
      </c>
      <c r="M161">
        <f>SUMIF(Erfassung1!BD:BD,L161,Erfassung1!BW:BW)</f>
        <v>0</v>
      </c>
      <c r="N161">
        <f>SUMIF(Erfassung1!BD:BD,L161,Erfassung1!BG:BG)</f>
        <v>0</v>
      </c>
      <c r="O161">
        <f t="shared" si="21"/>
        <v>0</v>
      </c>
      <c r="P161">
        <f t="shared" si="22"/>
        <v>49</v>
      </c>
    </row>
    <row r="162" spans="3:16" x14ac:dyDescent="0.25">
      <c r="C162" t="str">
        <f>IFERROR(_xlfn.CONCAT(VLOOKUP(B162,Member!A:I,3,0)," ",(VLOOKUP(B162,Member!A:I,4,0))),"")</f>
        <v/>
      </c>
      <c r="D162" t="str">
        <f>IFERROR(VLOOKUP(B162,Member!A:I,9,0),"")</f>
        <v/>
      </c>
      <c r="L162" s="264">
        <f>Member!A162</f>
        <v>7974</v>
      </c>
      <c r="M162">
        <f>SUMIF(Erfassung1!BD:BD,L162,Erfassung1!BW:BW)</f>
        <v>0</v>
      </c>
      <c r="N162">
        <f>SUMIF(Erfassung1!BD:BD,L162,Erfassung1!BG:BG)</f>
        <v>0</v>
      </c>
      <c r="O162">
        <f t="shared" si="21"/>
        <v>0</v>
      </c>
      <c r="P162">
        <f t="shared" si="22"/>
        <v>49</v>
      </c>
    </row>
    <row r="163" spans="3:16" x14ac:dyDescent="0.25">
      <c r="C163" t="str">
        <f>IFERROR(_xlfn.CONCAT(VLOOKUP(B163,Member!A:I,3,0)," ",(VLOOKUP(B163,Member!A:I,4,0))),"")</f>
        <v/>
      </c>
      <c r="D163" t="str">
        <f>IFERROR(VLOOKUP(B163,Member!A:I,9,0),"")</f>
        <v/>
      </c>
      <c r="L163" s="264">
        <f>Member!A163</f>
        <v>7738</v>
      </c>
      <c r="M163">
        <f>SUMIF(Erfassung1!BD:BD,L163,Erfassung1!BW:BW)</f>
        <v>0</v>
      </c>
      <c r="N163">
        <f>SUMIF(Erfassung1!BD:BD,L163,Erfassung1!BG:BG)</f>
        <v>0</v>
      </c>
      <c r="O163">
        <f t="shared" si="21"/>
        <v>0</v>
      </c>
      <c r="P163">
        <f t="shared" si="22"/>
        <v>49</v>
      </c>
    </row>
    <row r="164" spans="3:16" x14ac:dyDescent="0.25">
      <c r="C164" t="str">
        <f>IFERROR(_xlfn.CONCAT(VLOOKUP(B164,Member!A:I,3,0)," ",(VLOOKUP(B164,Member!A:I,4,0))),"")</f>
        <v/>
      </c>
      <c r="D164" t="str">
        <f>IFERROR(VLOOKUP(B164,Member!A:I,9,0),"")</f>
        <v/>
      </c>
      <c r="L164" s="264">
        <f>Member!A164</f>
        <v>38513</v>
      </c>
      <c r="M164">
        <f>SUMIF(Erfassung1!BD:BD,L164,Erfassung1!BW:BW)</f>
        <v>0</v>
      </c>
      <c r="N164">
        <f>SUMIF(Erfassung1!BD:BD,L164,Erfassung1!BG:BG)</f>
        <v>0</v>
      </c>
      <c r="O164">
        <f t="shared" si="21"/>
        <v>0</v>
      </c>
      <c r="P164">
        <f t="shared" si="22"/>
        <v>49</v>
      </c>
    </row>
    <row r="165" spans="3:16" x14ac:dyDescent="0.25">
      <c r="C165" t="str">
        <f>IFERROR(_xlfn.CONCAT(VLOOKUP(B165,Member!A:I,3,0)," ",(VLOOKUP(B165,Member!A:I,4,0))),"")</f>
        <v/>
      </c>
      <c r="D165" t="str">
        <f>IFERROR(VLOOKUP(B165,Member!A:I,9,0),"")</f>
        <v/>
      </c>
      <c r="L165" s="264">
        <f>Member!A165</f>
        <v>38976</v>
      </c>
      <c r="M165">
        <f>SUMIF(Erfassung1!BD:BD,L165,Erfassung1!BW:BW)</f>
        <v>0</v>
      </c>
      <c r="N165">
        <f>SUMIF(Erfassung1!BD:BD,L165,Erfassung1!BG:BG)</f>
        <v>0</v>
      </c>
      <c r="O165">
        <f t="shared" si="21"/>
        <v>0</v>
      </c>
      <c r="P165">
        <f t="shared" si="22"/>
        <v>49</v>
      </c>
    </row>
    <row r="166" spans="3:16" x14ac:dyDescent="0.25">
      <c r="C166" t="str">
        <f>IFERROR(_xlfn.CONCAT(VLOOKUP(B166,Member!A:I,3,0)," ",(VLOOKUP(B166,Member!A:I,4,0))),"")</f>
        <v/>
      </c>
      <c r="D166" t="str">
        <f>IFERROR(VLOOKUP(B166,Member!A:I,9,0),"")</f>
        <v/>
      </c>
      <c r="L166" s="264">
        <f>Member!A166</f>
        <v>25465</v>
      </c>
      <c r="M166">
        <f>SUMIF(Erfassung1!BD:BD,L166,Erfassung1!BW:BW)</f>
        <v>0</v>
      </c>
      <c r="N166">
        <f>SUMIF(Erfassung1!BD:BD,L166,Erfassung1!BG:BG)</f>
        <v>0</v>
      </c>
      <c r="O166">
        <f t="shared" si="21"/>
        <v>0</v>
      </c>
      <c r="P166">
        <f t="shared" si="22"/>
        <v>49</v>
      </c>
    </row>
    <row r="167" spans="3:16" x14ac:dyDescent="0.25">
      <c r="C167" t="str">
        <f>IFERROR(_xlfn.CONCAT(VLOOKUP(B167,Member!A:I,3,0)," ",(VLOOKUP(B167,Member!A:I,4,0))),"")</f>
        <v/>
      </c>
      <c r="D167" t="str">
        <f>IFERROR(VLOOKUP(B167,Member!A:I,9,0),"")</f>
        <v/>
      </c>
      <c r="L167" s="264">
        <f>Member!A167</f>
        <v>25551</v>
      </c>
      <c r="M167">
        <f>SUMIF(Erfassung1!BD:BD,L167,Erfassung1!BW:BW)</f>
        <v>0</v>
      </c>
      <c r="N167">
        <f>SUMIF(Erfassung1!BD:BD,L167,Erfassung1!BG:BG)</f>
        <v>0</v>
      </c>
      <c r="O167">
        <f t="shared" si="21"/>
        <v>0</v>
      </c>
      <c r="P167">
        <f t="shared" si="22"/>
        <v>49</v>
      </c>
    </row>
    <row r="168" spans="3:16" x14ac:dyDescent="0.25">
      <c r="C168" t="str">
        <f>IFERROR(_xlfn.CONCAT(VLOOKUP(B168,Member!A:I,3,0)," ",(VLOOKUP(B168,Member!A:I,4,0))),"")</f>
        <v/>
      </c>
      <c r="D168" t="str">
        <f>IFERROR(VLOOKUP(B168,Member!A:I,9,0),"")</f>
        <v/>
      </c>
      <c r="L168" s="264">
        <f>Member!A168</f>
        <v>38948</v>
      </c>
      <c r="M168">
        <f>SUMIF(Erfassung1!BD:BD,L168,Erfassung1!BW:BW)</f>
        <v>0</v>
      </c>
      <c r="N168">
        <f>SUMIF(Erfassung1!BD:BD,L168,Erfassung1!BG:BG)</f>
        <v>0</v>
      </c>
      <c r="O168">
        <f t="shared" si="21"/>
        <v>0</v>
      </c>
      <c r="P168">
        <f t="shared" si="22"/>
        <v>49</v>
      </c>
    </row>
    <row r="169" spans="3:16" x14ac:dyDescent="0.25">
      <c r="C169" t="str">
        <f>IFERROR(_xlfn.CONCAT(VLOOKUP(B169,Member!A:I,3,0)," ",(VLOOKUP(B169,Member!A:I,4,0))),"")</f>
        <v/>
      </c>
      <c r="D169" t="str">
        <f>IFERROR(VLOOKUP(B169,Member!A:I,9,0),"")</f>
        <v/>
      </c>
      <c r="L169" s="264">
        <f>Member!A169</f>
        <v>25350</v>
      </c>
      <c r="M169">
        <f>SUMIF(Erfassung1!BD:BD,L169,Erfassung1!BW:BW)</f>
        <v>0</v>
      </c>
      <c r="N169">
        <f>SUMIF(Erfassung1!BD:BD,L169,Erfassung1!BG:BG)</f>
        <v>0</v>
      </c>
      <c r="O169">
        <f t="shared" ref="O169:O232" si="23">IF(N169=0,0,M169/N169-ROW()/1000000000)</f>
        <v>0</v>
      </c>
      <c r="P169">
        <f t="shared" ref="P169:P232" si="24">RANK(O169,O:O)</f>
        <v>49</v>
      </c>
    </row>
    <row r="170" spans="3:16" x14ac:dyDescent="0.25">
      <c r="C170" t="str">
        <f>IFERROR(_xlfn.CONCAT(VLOOKUP(B170,Member!A:I,3,0)," ",(VLOOKUP(B170,Member!A:I,4,0))),"")</f>
        <v/>
      </c>
      <c r="D170" t="str">
        <f>IFERROR(VLOOKUP(B170,Member!A:I,9,0),"")</f>
        <v/>
      </c>
      <c r="L170" s="264">
        <f>Member!A170</f>
        <v>38872</v>
      </c>
      <c r="M170">
        <f>SUMIF(Erfassung1!BD:BD,L170,Erfassung1!BW:BW)</f>
        <v>0</v>
      </c>
      <c r="N170">
        <f>SUMIF(Erfassung1!BD:BD,L170,Erfassung1!BG:BG)</f>
        <v>0</v>
      </c>
      <c r="O170">
        <f t="shared" si="23"/>
        <v>0</v>
      </c>
      <c r="P170">
        <f t="shared" si="24"/>
        <v>49</v>
      </c>
    </row>
    <row r="171" spans="3:16" x14ac:dyDescent="0.25">
      <c r="C171" t="str">
        <f>IFERROR(_xlfn.CONCAT(VLOOKUP(B171,Member!A:I,3,0)," ",(VLOOKUP(B171,Member!A:I,4,0))),"")</f>
        <v/>
      </c>
      <c r="D171" t="str">
        <f>IFERROR(VLOOKUP(B171,Member!A:I,9,0),"")</f>
        <v/>
      </c>
      <c r="L171" s="264">
        <f>Member!A171</f>
        <v>25329</v>
      </c>
      <c r="M171">
        <f>SUMIF(Erfassung1!BD:BD,L171,Erfassung1!BW:BW)</f>
        <v>0</v>
      </c>
      <c r="N171">
        <f>SUMIF(Erfassung1!BD:BD,L171,Erfassung1!BG:BG)</f>
        <v>0</v>
      </c>
      <c r="O171">
        <f t="shared" si="23"/>
        <v>0</v>
      </c>
      <c r="P171">
        <f t="shared" si="24"/>
        <v>49</v>
      </c>
    </row>
    <row r="172" spans="3:16" x14ac:dyDescent="0.25">
      <c r="C172" t="str">
        <f>IFERROR(_xlfn.CONCAT(VLOOKUP(B172,Member!A:I,3,0)," ",(VLOOKUP(B172,Member!A:I,4,0))),"")</f>
        <v/>
      </c>
      <c r="D172" t="str">
        <f>IFERROR(VLOOKUP(B172,Member!A:I,9,0),"")</f>
        <v/>
      </c>
      <c r="L172" s="264">
        <f>Member!A172</f>
        <v>7981</v>
      </c>
      <c r="M172">
        <f>SUMIF(Erfassung1!BD:BD,L172,Erfassung1!BW:BW)</f>
        <v>0</v>
      </c>
      <c r="N172">
        <f>SUMIF(Erfassung1!BD:BD,L172,Erfassung1!BG:BG)</f>
        <v>0</v>
      </c>
      <c r="O172">
        <f t="shared" si="23"/>
        <v>0</v>
      </c>
      <c r="P172">
        <f t="shared" si="24"/>
        <v>49</v>
      </c>
    </row>
    <row r="173" spans="3:16" x14ac:dyDescent="0.25">
      <c r="C173" t="str">
        <f>IFERROR(_xlfn.CONCAT(VLOOKUP(B173,Member!A:I,3,0)," ",(VLOOKUP(B173,Member!A:I,4,0))),"")</f>
        <v/>
      </c>
      <c r="D173" t="str">
        <f>IFERROR(VLOOKUP(B173,Member!A:I,9,0),"")</f>
        <v/>
      </c>
      <c r="L173" s="264">
        <f>Member!A173</f>
        <v>25408</v>
      </c>
      <c r="M173">
        <f>SUMIF(Erfassung1!BD:BD,L173,Erfassung1!BW:BW)</f>
        <v>0</v>
      </c>
      <c r="N173">
        <f>SUMIF(Erfassung1!BD:BD,L173,Erfassung1!BG:BG)</f>
        <v>0</v>
      </c>
      <c r="O173">
        <f t="shared" si="23"/>
        <v>0</v>
      </c>
      <c r="P173">
        <f t="shared" si="24"/>
        <v>49</v>
      </c>
    </row>
    <row r="174" spans="3:16" x14ac:dyDescent="0.25">
      <c r="C174" t="str">
        <f>IFERROR(_xlfn.CONCAT(VLOOKUP(B174,Member!A:I,3,0)," ",(VLOOKUP(B174,Member!A:I,4,0))),"")</f>
        <v/>
      </c>
      <c r="D174" t="str">
        <f>IFERROR(VLOOKUP(B174,Member!A:I,9,0),"")</f>
        <v/>
      </c>
      <c r="L174" s="264">
        <f>Member!A174</f>
        <v>38110</v>
      </c>
      <c r="M174">
        <f>SUMIF(Erfassung1!BD:BD,L174,Erfassung1!BW:BW)</f>
        <v>0</v>
      </c>
      <c r="N174">
        <f>SUMIF(Erfassung1!BD:BD,L174,Erfassung1!BG:BG)</f>
        <v>0</v>
      </c>
      <c r="O174">
        <f t="shared" si="23"/>
        <v>0</v>
      </c>
      <c r="P174">
        <f t="shared" si="24"/>
        <v>49</v>
      </c>
    </row>
    <row r="175" spans="3:16" x14ac:dyDescent="0.25">
      <c r="C175" t="str">
        <f>IFERROR(_xlfn.CONCAT(VLOOKUP(B175,Member!A:I,3,0)," ",(VLOOKUP(B175,Member!A:I,4,0))),"")</f>
        <v/>
      </c>
      <c r="D175" t="str">
        <f>IFERROR(VLOOKUP(B175,Member!A:I,9,0),"")</f>
        <v/>
      </c>
      <c r="L175" s="264">
        <f>Member!A175</f>
        <v>25542</v>
      </c>
      <c r="M175">
        <f>SUMIF(Erfassung1!BD:BD,L175,Erfassung1!BW:BW)</f>
        <v>0</v>
      </c>
      <c r="N175">
        <f>SUMIF(Erfassung1!BD:BD,L175,Erfassung1!BG:BG)</f>
        <v>0</v>
      </c>
      <c r="O175">
        <f t="shared" si="23"/>
        <v>0</v>
      </c>
      <c r="P175">
        <f t="shared" si="24"/>
        <v>49</v>
      </c>
    </row>
    <row r="176" spans="3:16" x14ac:dyDescent="0.25">
      <c r="C176" t="str">
        <f>IFERROR(_xlfn.CONCAT(VLOOKUP(B176,Member!A:I,3,0)," ",(VLOOKUP(B176,Member!A:I,4,0))),"")</f>
        <v/>
      </c>
      <c r="D176" t="str">
        <f>IFERROR(VLOOKUP(B176,Member!A:I,9,0),"")</f>
        <v/>
      </c>
      <c r="L176" s="264">
        <f>Member!A176</f>
        <v>38967</v>
      </c>
      <c r="M176">
        <f>SUMIF(Erfassung1!BD:BD,L176,Erfassung1!BW:BW)</f>
        <v>0</v>
      </c>
      <c r="N176">
        <f>SUMIF(Erfassung1!BD:BD,L176,Erfassung1!BG:BG)</f>
        <v>0</v>
      </c>
      <c r="O176">
        <f t="shared" si="23"/>
        <v>0</v>
      </c>
      <c r="P176">
        <f t="shared" si="24"/>
        <v>49</v>
      </c>
    </row>
    <row r="177" spans="3:16" x14ac:dyDescent="0.25">
      <c r="C177" t="str">
        <f>IFERROR(_xlfn.CONCAT(VLOOKUP(B177,Member!A:I,3,0)," ",(VLOOKUP(B177,Member!A:I,4,0))),"")</f>
        <v/>
      </c>
      <c r="D177" t="str">
        <f>IFERROR(VLOOKUP(B177,Member!A:I,9,0),"")</f>
        <v/>
      </c>
      <c r="L177" s="264">
        <f>Member!A177</f>
        <v>38827</v>
      </c>
      <c r="M177">
        <f>SUMIF(Erfassung1!BD:BD,L177,Erfassung1!BW:BW)</f>
        <v>0</v>
      </c>
      <c r="N177">
        <f>SUMIF(Erfassung1!BD:BD,L177,Erfassung1!BG:BG)</f>
        <v>0</v>
      </c>
      <c r="O177">
        <f t="shared" si="23"/>
        <v>0</v>
      </c>
      <c r="P177">
        <f t="shared" si="24"/>
        <v>49</v>
      </c>
    </row>
    <row r="178" spans="3:16" x14ac:dyDescent="0.25">
      <c r="C178" t="str">
        <f>IFERROR(_xlfn.CONCAT(VLOOKUP(B178,Member!A:I,3,0)," ",(VLOOKUP(B178,Member!A:I,4,0))),"")</f>
        <v/>
      </c>
      <c r="D178" t="str">
        <f>IFERROR(VLOOKUP(B178,Member!A:I,9,0),"")</f>
        <v/>
      </c>
      <c r="L178" s="264">
        <f>Member!A178</f>
        <v>38957</v>
      </c>
      <c r="M178">
        <f>SUMIF(Erfassung1!BD:BD,L178,Erfassung1!BW:BW)</f>
        <v>0</v>
      </c>
      <c r="N178">
        <f>SUMIF(Erfassung1!BD:BD,L178,Erfassung1!BG:BG)</f>
        <v>0</v>
      </c>
      <c r="O178">
        <f t="shared" si="23"/>
        <v>0</v>
      </c>
      <c r="P178">
        <f t="shared" si="24"/>
        <v>49</v>
      </c>
    </row>
    <row r="179" spans="3:16" x14ac:dyDescent="0.25">
      <c r="C179" t="str">
        <f>IFERROR(_xlfn.CONCAT(VLOOKUP(B179,Member!A:I,3,0)," ",(VLOOKUP(B179,Member!A:I,4,0))),"")</f>
        <v/>
      </c>
      <c r="D179" t="str">
        <f>IFERROR(VLOOKUP(B179,Member!A:I,9,0),"")</f>
        <v/>
      </c>
      <c r="L179" s="264">
        <f>Member!A179</f>
        <v>25138</v>
      </c>
      <c r="M179">
        <f>SUMIF(Erfassung1!BD:BD,L179,Erfassung1!BW:BW)</f>
        <v>0</v>
      </c>
      <c r="N179">
        <f>SUMIF(Erfassung1!BD:BD,L179,Erfassung1!BG:BG)</f>
        <v>0</v>
      </c>
      <c r="O179">
        <f t="shared" si="23"/>
        <v>0</v>
      </c>
      <c r="P179">
        <f t="shared" si="24"/>
        <v>49</v>
      </c>
    </row>
    <row r="180" spans="3:16" x14ac:dyDescent="0.25">
      <c r="C180" t="str">
        <f>IFERROR(_xlfn.CONCAT(VLOOKUP(B180,Member!A:I,3,0)," ",(VLOOKUP(B180,Member!A:I,4,0))),"")</f>
        <v/>
      </c>
      <c r="D180" t="str">
        <f>IFERROR(VLOOKUP(B180,Member!A:I,9,0),"")</f>
        <v/>
      </c>
      <c r="L180" s="264">
        <f>Member!A180</f>
        <v>16633</v>
      </c>
      <c r="M180">
        <f>SUMIF(Erfassung1!BD:BD,L180,Erfassung1!BW:BW)</f>
        <v>0</v>
      </c>
      <c r="N180">
        <f>SUMIF(Erfassung1!BD:BD,L180,Erfassung1!BG:BG)</f>
        <v>0</v>
      </c>
      <c r="O180">
        <f t="shared" si="23"/>
        <v>0</v>
      </c>
      <c r="P180">
        <f t="shared" si="24"/>
        <v>49</v>
      </c>
    </row>
    <row r="181" spans="3:16" x14ac:dyDescent="0.25">
      <c r="C181" t="str">
        <f>IFERROR(_xlfn.CONCAT(VLOOKUP(B181,Member!A:I,3,0)," ",(VLOOKUP(B181,Member!A:I,4,0))),"")</f>
        <v/>
      </c>
      <c r="D181" t="str">
        <f>IFERROR(VLOOKUP(B181,Member!A:I,9,0),"")</f>
        <v/>
      </c>
      <c r="L181" s="264">
        <f>Member!A181</f>
        <v>38665</v>
      </c>
      <c r="M181">
        <f>SUMIF(Erfassung1!BD:BD,L181,Erfassung1!BW:BW)</f>
        <v>0</v>
      </c>
      <c r="N181">
        <f>SUMIF(Erfassung1!BD:BD,L181,Erfassung1!BG:BG)</f>
        <v>0</v>
      </c>
      <c r="O181">
        <f t="shared" si="23"/>
        <v>0</v>
      </c>
      <c r="P181">
        <f t="shared" si="24"/>
        <v>49</v>
      </c>
    </row>
    <row r="182" spans="3:16" x14ac:dyDescent="0.25">
      <c r="C182" t="str">
        <f>IFERROR(_xlfn.CONCAT(VLOOKUP(B182,Member!A:I,3,0)," ",(VLOOKUP(B182,Member!A:I,4,0))),"")</f>
        <v/>
      </c>
      <c r="D182" t="str">
        <f>IFERROR(VLOOKUP(B182,Member!A:I,9,0),"")</f>
        <v/>
      </c>
      <c r="L182" s="264">
        <f>Member!A182</f>
        <v>38842</v>
      </c>
      <c r="M182">
        <f>SUMIF(Erfassung1!BD:BD,L182,Erfassung1!BW:BW)</f>
        <v>0</v>
      </c>
      <c r="N182">
        <f>SUMIF(Erfassung1!BD:BD,L182,Erfassung1!BG:BG)</f>
        <v>0</v>
      </c>
      <c r="O182">
        <f t="shared" si="23"/>
        <v>0</v>
      </c>
      <c r="P182">
        <f t="shared" si="24"/>
        <v>49</v>
      </c>
    </row>
    <row r="183" spans="3:16" x14ac:dyDescent="0.25">
      <c r="C183" t="str">
        <f>IFERROR(_xlfn.CONCAT(VLOOKUP(B183,Member!A:I,3,0)," ",(VLOOKUP(B183,Member!A:I,4,0))),"")</f>
        <v/>
      </c>
      <c r="D183" t="str">
        <f>IFERROR(VLOOKUP(B183,Member!A:I,9,0),"")</f>
        <v/>
      </c>
      <c r="L183" s="264">
        <f>Member!A183</f>
        <v>16064</v>
      </c>
      <c r="M183">
        <f>SUMIF(Erfassung1!BD:BD,L183,Erfassung1!BW:BW)</f>
        <v>0</v>
      </c>
      <c r="N183">
        <f>SUMIF(Erfassung1!BD:BD,L183,Erfassung1!BG:BG)</f>
        <v>0</v>
      </c>
      <c r="O183">
        <f t="shared" si="23"/>
        <v>0</v>
      </c>
      <c r="P183">
        <f t="shared" si="24"/>
        <v>49</v>
      </c>
    </row>
    <row r="184" spans="3:16" x14ac:dyDescent="0.25">
      <c r="C184" t="str">
        <f>IFERROR(_xlfn.CONCAT(VLOOKUP(B184,Member!A:I,3,0)," ",(VLOOKUP(B184,Member!A:I,4,0))),"")</f>
        <v/>
      </c>
      <c r="D184" t="str">
        <f>IFERROR(VLOOKUP(B184,Member!A:I,9,0),"")</f>
        <v/>
      </c>
      <c r="L184" s="264">
        <f>Member!A184</f>
        <v>38829</v>
      </c>
      <c r="M184">
        <f>SUMIF(Erfassung1!BD:BD,L184,Erfassung1!BW:BW)</f>
        <v>0</v>
      </c>
      <c r="N184">
        <f>SUMIF(Erfassung1!BD:BD,L184,Erfassung1!BG:BG)</f>
        <v>0</v>
      </c>
      <c r="O184">
        <f t="shared" si="23"/>
        <v>0</v>
      </c>
      <c r="P184">
        <f t="shared" si="24"/>
        <v>49</v>
      </c>
    </row>
    <row r="185" spans="3:16" x14ac:dyDescent="0.25">
      <c r="C185" t="str">
        <f>IFERROR(_xlfn.CONCAT(VLOOKUP(B185,Member!A:I,3,0)," ",(VLOOKUP(B185,Member!A:I,4,0))),"")</f>
        <v/>
      </c>
      <c r="D185" t="str">
        <f>IFERROR(VLOOKUP(B185,Member!A:I,9,0),"")</f>
        <v/>
      </c>
      <c r="L185" s="264">
        <f>Member!A185</f>
        <v>38696</v>
      </c>
      <c r="M185">
        <f>SUMIF(Erfassung1!BD:BD,L185,Erfassung1!BW:BW)</f>
        <v>0</v>
      </c>
      <c r="N185">
        <f>SUMIF(Erfassung1!BD:BD,L185,Erfassung1!BG:BG)</f>
        <v>0</v>
      </c>
      <c r="O185">
        <f t="shared" si="23"/>
        <v>0</v>
      </c>
      <c r="P185">
        <f t="shared" si="24"/>
        <v>49</v>
      </c>
    </row>
    <row r="186" spans="3:16" x14ac:dyDescent="0.25">
      <c r="C186" t="str">
        <f>IFERROR(_xlfn.CONCAT(VLOOKUP(B186,Member!A:I,3,0)," ",(VLOOKUP(B186,Member!A:I,4,0))),"")</f>
        <v/>
      </c>
      <c r="D186" t="str">
        <f>IFERROR(VLOOKUP(B186,Member!A:I,9,0),"")</f>
        <v/>
      </c>
      <c r="L186" s="264">
        <f>Member!A186</f>
        <v>7985</v>
      </c>
      <c r="M186">
        <f>SUMIF(Erfassung1!BD:BD,L186,Erfassung1!BW:BW)</f>
        <v>0</v>
      </c>
      <c r="N186">
        <f>SUMIF(Erfassung1!BD:BD,L186,Erfassung1!BG:BG)</f>
        <v>0</v>
      </c>
      <c r="O186">
        <f t="shared" si="23"/>
        <v>0</v>
      </c>
      <c r="P186">
        <f t="shared" si="24"/>
        <v>49</v>
      </c>
    </row>
    <row r="187" spans="3:16" x14ac:dyDescent="0.25">
      <c r="C187" t="str">
        <f>IFERROR(_xlfn.CONCAT(VLOOKUP(B187,Member!A:I,3,0)," ",(VLOOKUP(B187,Member!A:I,4,0))),"")</f>
        <v/>
      </c>
      <c r="D187" t="str">
        <f>IFERROR(VLOOKUP(B187,Member!A:I,9,0),"")</f>
        <v/>
      </c>
      <c r="L187" s="264">
        <f>Member!A187</f>
        <v>38703</v>
      </c>
      <c r="M187">
        <f>SUMIF(Erfassung1!BD:BD,L187,Erfassung1!BW:BW)</f>
        <v>0</v>
      </c>
      <c r="N187">
        <f>SUMIF(Erfassung1!BD:BD,L187,Erfassung1!BG:BG)</f>
        <v>0</v>
      </c>
      <c r="O187">
        <f t="shared" si="23"/>
        <v>0</v>
      </c>
      <c r="P187">
        <f t="shared" si="24"/>
        <v>49</v>
      </c>
    </row>
    <row r="188" spans="3:16" x14ac:dyDescent="0.25">
      <c r="C188" t="str">
        <f>IFERROR(_xlfn.CONCAT(VLOOKUP(B188,Member!A:I,3,0)," ",(VLOOKUP(B188,Member!A:I,4,0))),"")</f>
        <v/>
      </c>
      <c r="D188" t="str">
        <f>IFERROR(VLOOKUP(B188,Member!A:I,9,0),"")</f>
        <v/>
      </c>
      <c r="L188" s="264">
        <f>Member!A188</f>
        <v>38568</v>
      </c>
      <c r="M188">
        <f>SUMIF(Erfassung1!BD:BD,L188,Erfassung1!BW:BW)</f>
        <v>0</v>
      </c>
      <c r="N188">
        <f>SUMIF(Erfassung1!BD:BD,L188,Erfassung1!BG:BG)</f>
        <v>0</v>
      </c>
      <c r="O188">
        <f t="shared" si="23"/>
        <v>0</v>
      </c>
      <c r="P188">
        <f t="shared" si="24"/>
        <v>49</v>
      </c>
    </row>
    <row r="189" spans="3:16" x14ac:dyDescent="0.25">
      <c r="C189" t="str">
        <f>IFERROR(_xlfn.CONCAT(VLOOKUP(B189,Member!A:I,3,0)," ",(VLOOKUP(B189,Member!A:I,4,0))),"")</f>
        <v/>
      </c>
      <c r="D189" t="str">
        <f>IFERROR(VLOOKUP(B189,Member!A:I,9,0),"")</f>
        <v/>
      </c>
      <c r="L189" s="264">
        <f>Member!A189</f>
        <v>16069</v>
      </c>
      <c r="M189">
        <f>SUMIF(Erfassung1!BD:BD,L189,Erfassung1!BW:BW)</f>
        <v>0</v>
      </c>
      <c r="N189">
        <f>SUMIF(Erfassung1!BD:BD,L189,Erfassung1!BG:BG)</f>
        <v>0</v>
      </c>
      <c r="O189">
        <f t="shared" si="23"/>
        <v>0</v>
      </c>
      <c r="P189">
        <f t="shared" si="24"/>
        <v>49</v>
      </c>
    </row>
    <row r="190" spans="3:16" x14ac:dyDescent="0.25">
      <c r="C190" t="str">
        <f>IFERROR(_xlfn.CONCAT(VLOOKUP(B190,Member!A:I,3,0)," ",(VLOOKUP(B190,Member!A:I,4,0))),"")</f>
        <v/>
      </c>
      <c r="D190" t="str">
        <f>IFERROR(VLOOKUP(B190,Member!A:I,9,0),"")</f>
        <v/>
      </c>
      <c r="L190" s="264">
        <f>Member!A190</f>
        <v>38911</v>
      </c>
      <c r="M190">
        <f>SUMIF(Erfassung1!BD:BD,L190,Erfassung1!BW:BW)</f>
        <v>0</v>
      </c>
      <c r="N190">
        <f>SUMIF(Erfassung1!BD:BD,L190,Erfassung1!BG:BG)</f>
        <v>0</v>
      </c>
      <c r="O190">
        <f t="shared" si="23"/>
        <v>0</v>
      </c>
      <c r="P190">
        <f t="shared" si="24"/>
        <v>49</v>
      </c>
    </row>
    <row r="191" spans="3:16" x14ac:dyDescent="0.25">
      <c r="C191" t="str">
        <f>IFERROR(_xlfn.CONCAT(VLOOKUP(B191,Member!A:I,3,0)," ",(VLOOKUP(B191,Member!A:I,4,0))),"")</f>
        <v/>
      </c>
      <c r="D191" t="str">
        <f>IFERROR(VLOOKUP(B191,Member!A:I,9,0),"")</f>
        <v/>
      </c>
      <c r="L191" s="264">
        <f>Member!A191</f>
        <v>38707</v>
      </c>
      <c r="M191">
        <f>SUMIF(Erfassung1!BD:BD,L191,Erfassung1!BW:BW)</f>
        <v>0</v>
      </c>
      <c r="N191">
        <f>SUMIF(Erfassung1!BD:BD,L191,Erfassung1!BG:BG)</f>
        <v>0</v>
      </c>
      <c r="O191">
        <f t="shared" si="23"/>
        <v>0</v>
      </c>
      <c r="P191">
        <f t="shared" si="24"/>
        <v>49</v>
      </c>
    </row>
    <row r="192" spans="3:16" x14ac:dyDescent="0.25">
      <c r="C192" t="str">
        <f>IFERROR(_xlfn.CONCAT(VLOOKUP(B192,Member!A:I,3,0)," ",(VLOOKUP(B192,Member!A:I,4,0))),"")</f>
        <v/>
      </c>
      <c r="D192" t="str">
        <f>IFERROR(VLOOKUP(B192,Member!A:I,9,0),"")</f>
        <v/>
      </c>
      <c r="L192" s="264">
        <f>Member!A192</f>
        <v>38828</v>
      </c>
      <c r="M192">
        <f>SUMIF(Erfassung1!BD:BD,L192,Erfassung1!BW:BW)</f>
        <v>0</v>
      </c>
      <c r="N192">
        <f>SUMIF(Erfassung1!BD:BD,L192,Erfassung1!BG:BG)</f>
        <v>0</v>
      </c>
      <c r="O192">
        <f t="shared" si="23"/>
        <v>0</v>
      </c>
      <c r="P192">
        <f t="shared" si="24"/>
        <v>49</v>
      </c>
    </row>
    <row r="193" spans="3:16" x14ac:dyDescent="0.25">
      <c r="C193" t="str">
        <f>IFERROR(_xlfn.CONCAT(VLOOKUP(B193,Member!A:I,3,0)," ",(VLOOKUP(B193,Member!A:I,4,0))),"")</f>
        <v/>
      </c>
      <c r="D193" t="str">
        <f>IFERROR(VLOOKUP(B193,Member!A:I,9,0),"")</f>
        <v/>
      </c>
      <c r="L193" s="264">
        <f>Member!A193</f>
        <v>16024</v>
      </c>
      <c r="M193">
        <f>SUMIF(Erfassung1!BD:BD,L193,Erfassung1!BW:BW)</f>
        <v>0</v>
      </c>
      <c r="N193">
        <f>SUMIF(Erfassung1!BD:BD,L193,Erfassung1!BG:BG)</f>
        <v>0</v>
      </c>
      <c r="O193">
        <f t="shared" si="23"/>
        <v>0</v>
      </c>
      <c r="P193">
        <f t="shared" si="24"/>
        <v>49</v>
      </c>
    </row>
    <row r="194" spans="3:16" x14ac:dyDescent="0.25">
      <c r="C194" t="str">
        <f>IFERROR(_xlfn.CONCAT(VLOOKUP(B194,Member!A:I,3,0)," ",(VLOOKUP(B194,Member!A:I,4,0))),"")</f>
        <v/>
      </c>
      <c r="D194" t="str">
        <f>IFERROR(VLOOKUP(B194,Member!A:I,9,0),"")</f>
        <v/>
      </c>
      <c r="L194" s="264">
        <f>Member!A194</f>
        <v>16051</v>
      </c>
      <c r="M194">
        <f>SUMIF(Erfassung1!BD:BD,L194,Erfassung1!BW:BW)</f>
        <v>0</v>
      </c>
      <c r="N194">
        <f>SUMIF(Erfassung1!BD:BD,L194,Erfassung1!BG:BG)</f>
        <v>0</v>
      </c>
      <c r="O194">
        <f t="shared" si="23"/>
        <v>0</v>
      </c>
      <c r="P194">
        <f t="shared" si="24"/>
        <v>49</v>
      </c>
    </row>
    <row r="195" spans="3:16" x14ac:dyDescent="0.25">
      <c r="C195" t="str">
        <f>IFERROR(_xlfn.CONCAT(VLOOKUP(B195,Member!A:I,3,0)," ",(VLOOKUP(B195,Member!A:I,4,0))),"")</f>
        <v/>
      </c>
      <c r="D195" t="str">
        <f>IFERROR(VLOOKUP(B195,Member!A:I,9,0),"")</f>
        <v/>
      </c>
      <c r="L195" s="264">
        <f>Member!A195</f>
        <v>25229</v>
      </c>
      <c r="M195">
        <f>SUMIF(Erfassung1!BD:BD,L195,Erfassung1!BW:BW)</f>
        <v>0</v>
      </c>
      <c r="N195">
        <f>SUMIF(Erfassung1!BD:BD,L195,Erfassung1!BG:BG)</f>
        <v>0</v>
      </c>
      <c r="O195">
        <f t="shared" si="23"/>
        <v>0</v>
      </c>
      <c r="P195">
        <f t="shared" si="24"/>
        <v>49</v>
      </c>
    </row>
    <row r="196" spans="3:16" x14ac:dyDescent="0.25">
      <c r="C196" t="str">
        <f>IFERROR(_xlfn.CONCAT(VLOOKUP(B196,Member!A:I,3,0)," ",(VLOOKUP(B196,Member!A:I,4,0))),"")</f>
        <v/>
      </c>
      <c r="D196" t="str">
        <f>IFERROR(VLOOKUP(B196,Member!A:I,9,0),"")</f>
        <v/>
      </c>
      <c r="L196" s="264">
        <f>Member!A196</f>
        <v>7587</v>
      </c>
      <c r="M196">
        <f>SUMIF(Erfassung1!BD:BD,L196,Erfassung1!BW:BW)</f>
        <v>0</v>
      </c>
      <c r="N196">
        <f>SUMIF(Erfassung1!BD:BD,L196,Erfassung1!BG:BG)</f>
        <v>0</v>
      </c>
      <c r="O196">
        <f t="shared" si="23"/>
        <v>0</v>
      </c>
      <c r="P196">
        <f t="shared" si="24"/>
        <v>49</v>
      </c>
    </row>
    <row r="197" spans="3:16" x14ac:dyDescent="0.25">
      <c r="C197" t="str">
        <f>IFERROR(_xlfn.CONCAT(VLOOKUP(B197,Member!A:I,3,0)," ",(VLOOKUP(B197,Member!A:I,4,0))),"")</f>
        <v/>
      </c>
      <c r="D197" t="str">
        <f>IFERROR(VLOOKUP(B197,Member!A:I,9,0),"")</f>
        <v/>
      </c>
      <c r="L197" s="264">
        <f>Member!A197</f>
        <v>7018</v>
      </c>
      <c r="M197">
        <f>SUMIF(Erfassung1!BD:BD,L197,Erfassung1!BW:BW)</f>
        <v>0</v>
      </c>
      <c r="N197">
        <f>SUMIF(Erfassung1!BD:BD,L197,Erfassung1!BG:BG)</f>
        <v>0</v>
      </c>
      <c r="O197">
        <f t="shared" si="23"/>
        <v>0</v>
      </c>
      <c r="P197">
        <f t="shared" si="24"/>
        <v>49</v>
      </c>
    </row>
    <row r="198" spans="3:16" x14ac:dyDescent="0.25">
      <c r="C198" t="str">
        <f>IFERROR(_xlfn.CONCAT(VLOOKUP(B198,Member!A:I,3,0)," ",(VLOOKUP(B198,Member!A:I,4,0))),"")</f>
        <v/>
      </c>
      <c r="D198" t="str">
        <f>IFERROR(VLOOKUP(B198,Member!A:I,9,0),"")</f>
        <v/>
      </c>
      <c r="L198" s="264">
        <f>Member!A198</f>
        <v>16002</v>
      </c>
      <c r="M198">
        <f>SUMIF(Erfassung1!BD:BD,L198,Erfassung1!BW:BW)</f>
        <v>0</v>
      </c>
      <c r="N198">
        <f>SUMIF(Erfassung1!BD:BD,L198,Erfassung1!BG:BG)</f>
        <v>0</v>
      </c>
      <c r="O198">
        <f t="shared" si="23"/>
        <v>0</v>
      </c>
      <c r="P198">
        <f t="shared" si="24"/>
        <v>49</v>
      </c>
    </row>
    <row r="199" spans="3:16" x14ac:dyDescent="0.25">
      <c r="C199" t="str">
        <f>IFERROR(_xlfn.CONCAT(VLOOKUP(B199,Member!A:I,3,0)," ",(VLOOKUP(B199,Member!A:I,4,0))),"")</f>
        <v/>
      </c>
      <c r="D199" t="str">
        <f>IFERROR(VLOOKUP(B199,Member!A:I,9,0),"")</f>
        <v/>
      </c>
      <c r="L199" s="264">
        <f>Member!A199</f>
        <v>7590</v>
      </c>
      <c r="M199">
        <f>SUMIF(Erfassung1!BD:BD,L199,Erfassung1!BW:BW)</f>
        <v>0</v>
      </c>
      <c r="N199">
        <f>SUMIF(Erfassung1!BD:BD,L199,Erfassung1!BG:BG)</f>
        <v>0</v>
      </c>
      <c r="O199">
        <f t="shared" si="23"/>
        <v>0</v>
      </c>
      <c r="P199">
        <f t="shared" si="24"/>
        <v>49</v>
      </c>
    </row>
    <row r="200" spans="3:16" x14ac:dyDescent="0.25">
      <c r="C200" t="str">
        <f>IFERROR(_xlfn.CONCAT(VLOOKUP(B200,Member!A:I,3,0)," ",(VLOOKUP(B200,Member!A:I,4,0))),"")</f>
        <v/>
      </c>
      <c r="D200" t="str">
        <f>IFERROR(VLOOKUP(B200,Member!A:I,9,0),"")</f>
        <v/>
      </c>
      <c r="L200" s="264">
        <f>Member!A200</f>
        <v>38786</v>
      </c>
      <c r="M200">
        <f>SUMIF(Erfassung1!BD:BD,L200,Erfassung1!BW:BW)</f>
        <v>0</v>
      </c>
      <c r="N200">
        <f>SUMIF(Erfassung1!BD:BD,L200,Erfassung1!BG:BG)</f>
        <v>0</v>
      </c>
      <c r="O200">
        <f t="shared" si="23"/>
        <v>0</v>
      </c>
      <c r="P200">
        <f t="shared" si="24"/>
        <v>49</v>
      </c>
    </row>
    <row r="201" spans="3:16" x14ac:dyDescent="0.25">
      <c r="L201" s="264">
        <f>Member!A201</f>
        <v>25502</v>
      </c>
      <c r="M201">
        <f>SUMIF(Erfassung1!BD:BD,L201,Erfassung1!BW:BW)</f>
        <v>0</v>
      </c>
      <c r="N201">
        <f>SUMIF(Erfassung1!BD:BD,L201,Erfassung1!BG:BG)</f>
        <v>0</v>
      </c>
      <c r="O201">
        <f t="shared" si="23"/>
        <v>0</v>
      </c>
      <c r="P201">
        <f t="shared" si="24"/>
        <v>49</v>
      </c>
    </row>
    <row r="202" spans="3:16" x14ac:dyDescent="0.25">
      <c r="L202" s="264">
        <f>Member!A202</f>
        <v>25784</v>
      </c>
      <c r="M202">
        <f>SUMIF(Erfassung1!BD:BD,L202,Erfassung1!BW:BW)</f>
        <v>0</v>
      </c>
      <c r="N202">
        <f>SUMIF(Erfassung1!BD:BD,L202,Erfassung1!BG:BG)</f>
        <v>0</v>
      </c>
      <c r="O202">
        <f t="shared" si="23"/>
        <v>0</v>
      </c>
      <c r="P202">
        <f t="shared" si="24"/>
        <v>49</v>
      </c>
    </row>
    <row r="203" spans="3:16" x14ac:dyDescent="0.25">
      <c r="L203" s="264">
        <f>Member!A203</f>
        <v>38359</v>
      </c>
      <c r="M203">
        <f>SUMIF(Erfassung1!BD:BD,L203,Erfassung1!BW:BW)</f>
        <v>0</v>
      </c>
      <c r="N203">
        <f>SUMIF(Erfassung1!BD:BD,L203,Erfassung1!BG:BG)</f>
        <v>0</v>
      </c>
      <c r="O203">
        <f t="shared" si="23"/>
        <v>0</v>
      </c>
      <c r="P203">
        <f t="shared" si="24"/>
        <v>49</v>
      </c>
    </row>
    <row r="204" spans="3:16" x14ac:dyDescent="0.25">
      <c r="L204" s="264">
        <f>Member!A204</f>
        <v>16341</v>
      </c>
      <c r="M204">
        <f>SUMIF(Erfassung1!BD:BD,L204,Erfassung1!BW:BW)</f>
        <v>0</v>
      </c>
      <c r="N204">
        <f>SUMIF(Erfassung1!BD:BD,L204,Erfassung1!BG:BG)</f>
        <v>0</v>
      </c>
      <c r="O204">
        <f t="shared" si="23"/>
        <v>0</v>
      </c>
      <c r="P204">
        <f t="shared" si="24"/>
        <v>49</v>
      </c>
    </row>
    <row r="205" spans="3:16" x14ac:dyDescent="0.25">
      <c r="L205" s="264">
        <f>Member!A205</f>
        <v>38972</v>
      </c>
      <c r="M205">
        <f>SUMIF(Erfassung1!BD:BD,L205,Erfassung1!BW:BW)</f>
        <v>0</v>
      </c>
      <c r="N205">
        <f>SUMIF(Erfassung1!BD:BD,L205,Erfassung1!BG:BG)</f>
        <v>0</v>
      </c>
      <c r="O205">
        <f t="shared" si="23"/>
        <v>0</v>
      </c>
      <c r="P205">
        <f t="shared" si="24"/>
        <v>49</v>
      </c>
    </row>
    <row r="206" spans="3:16" x14ac:dyDescent="0.25">
      <c r="L206" s="264">
        <f>Member!A206</f>
        <v>16338</v>
      </c>
      <c r="M206">
        <f>SUMIF(Erfassung1!BD:BD,L206,Erfassung1!BW:BW)</f>
        <v>0</v>
      </c>
      <c r="N206">
        <f>SUMIF(Erfassung1!BD:BD,L206,Erfassung1!BG:BG)</f>
        <v>0</v>
      </c>
      <c r="O206">
        <f t="shared" si="23"/>
        <v>0</v>
      </c>
      <c r="P206">
        <f t="shared" si="24"/>
        <v>49</v>
      </c>
    </row>
    <row r="207" spans="3:16" x14ac:dyDescent="0.25">
      <c r="L207" s="264">
        <f>Member!A207</f>
        <v>38472</v>
      </c>
      <c r="M207">
        <f>SUMIF(Erfassung1!BD:BD,L207,Erfassung1!BW:BW)</f>
        <v>0</v>
      </c>
      <c r="N207">
        <f>SUMIF(Erfassung1!BD:BD,L207,Erfassung1!BG:BG)</f>
        <v>0</v>
      </c>
      <c r="O207">
        <f t="shared" si="23"/>
        <v>0</v>
      </c>
      <c r="P207">
        <f t="shared" si="24"/>
        <v>49</v>
      </c>
    </row>
    <row r="208" spans="3:16" x14ac:dyDescent="0.25">
      <c r="L208" s="264">
        <f>Member!A208</f>
        <v>38730</v>
      </c>
      <c r="M208">
        <f>SUMIF(Erfassung1!BD:BD,L208,Erfassung1!BW:BW)</f>
        <v>0</v>
      </c>
      <c r="N208">
        <f>SUMIF(Erfassung1!BD:BD,L208,Erfassung1!BG:BG)</f>
        <v>0</v>
      </c>
      <c r="O208">
        <f t="shared" si="23"/>
        <v>0</v>
      </c>
      <c r="P208">
        <f t="shared" si="24"/>
        <v>49</v>
      </c>
    </row>
    <row r="209" spans="12:16" x14ac:dyDescent="0.25">
      <c r="L209" s="264">
        <f>Member!A209</f>
        <v>16335</v>
      </c>
      <c r="M209">
        <f>SUMIF(Erfassung1!BD:BD,L209,Erfassung1!BW:BW)</f>
        <v>0</v>
      </c>
      <c r="N209">
        <f>SUMIF(Erfassung1!BD:BD,L209,Erfassung1!BG:BG)</f>
        <v>0</v>
      </c>
      <c r="O209">
        <f t="shared" si="23"/>
        <v>0</v>
      </c>
      <c r="P209">
        <f t="shared" si="24"/>
        <v>49</v>
      </c>
    </row>
    <row r="210" spans="12:16" x14ac:dyDescent="0.25">
      <c r="L210" s="264">
        <f>Member!A210</f>
        <v>16342</v>
      </c>
      <c r="M210">
        <f>SUMIF(Erfassung1!BD:BD,L210,Erfassung1!BW:BW)</f>
        <v>0</v>
      </c>
      <c r="N210">
        <f>SUMIF(Erfassung1!BD:BD,L210,Erfassung1!BG:BG)</f>
        <v>0</v>
      </c>
      <c r="O210">
        <f t="shared" si="23"/>
        <v>0</v>
      </c>
      <c r="P210">
        <f t="shared" si="24"/>
        <v>49</v>
      </c>
    </row>
    <row r="211" spans="12:16" x14ac:dyDescent="0.25">
      <c r="L211" s="264">
        <f>Member!A211</f>
        <v>38892</v>
      </c>
      <c r="M211">
        <f>SUMIF(Erfassung1!BD:BD,L211,Erfassung1!BW:BW)</f>
        <v>0</v>
      </c>
      <c r="N211">
        <f>SUMIF(Erfassung1!BD:BD,L211,Erfassung1!BG:BG)</f>
        <v>0</v>
      </c>
      <c r="O211">
        <f t="shared" si="23"/>
        <v>0</v>
      </c>
      <c r="P211">
        <f t="shared" si="24"/>
        <v>49</v>
      </c>
    </row>
    <row r="212" spans="12:16" x14ac:dyDescent="0.25">
      <c r="L212" s="264">
        <f>Member!A212</f>
        <v>16324</v>
      </c>
      <c r="M212">
        <f>SUMIF(Erfassung1!BD:BD,L212,Erfassung1!BW:BW)</f>
        <v>0</v>
      </c>
      <c r="N212">
        <f>SUMIF(Erfassung1!BD:BD,L212,Erfassung1!BG:BG)</f>
        <v>0</v>
      </c>
      <c r="O212">
        <f t="shared" si="23"/>
        <v>0</v>
      </c>
      <c r="P212">
        <f t="shared" si="24"/>
        <v>49</v>
      </c>
    </row>
    <row r="213" spans="12:16" x14ac:dyDescent="0.25">
      <c r="L213" s="264">
        <f>Member!A213</f>
        <v>7372</v>
      </c>
      <c r="M213">
        <f>SUMIF(Erfassung1!BD:BD,L213,Erfassung1!BW:BW)</f>
        <v>0</v>
      </c>
      <c r="N213">
        <f>SUMIF(Erfassung1!BD:BD,L213,Erfassung1!BG:BG)</f>
        <v>0</v>
      </c>
      <c r="O213">
        <f t="shared" si="23"/>
        <v>0</v>
      </c>
      <c r="P213">
        <f t="shared" si="24"/>
        <v>49</v>
      </c>
    </row>
    <row r="214" spans="12:16" x14ac:dyDescent="0.25">
      <c r="L214" s="264">
        <f>Member!A214</f>
        <v>25178</v>
      </c>
      <c r="M214">
        <f>SUMIF(Erfassung1!BD:BD,L214,Erfassung1!BW:BW)</f>
        <v>0</v>
      </c>
      <c r="N214">
        <f>SUMIF(Erfassung1!BD:BD,L214,Erfassung1!BG:BG)</f>
        <v>0</v>
      </c>
      <c r="O214">
        <f t="shared" si="23"/>
        <v>0</v>
      </c>
      <c r="P214">
        <f t="shared" si="24"/>
        <v>49</v>
      </c>
    </row>
    <row r="215" spans="12:16" x14ac:dyDescent="0.25">
      <c r="L215" s="264">
        <f>Member!A215</f>
        <v>25351</v>
      </c>
      <c r="M215">
        <f>SUMIF(Erfassung1!BD:BD,L215,Erfassung1!BW:BW)</f>
        <v>0</v>
      </c>
      <c r="N215">
        <f>SUMIF(Erfassung1!BD:BD,L215,Erfassung1!BG:BG)</f>
        <v>0</v>
      </c>
      <c r="O215">
        <f t="shared" si="23"/>
        <v>0</v>
      </c>
      <c r="P215">
        <f t="shared" si="24"/>
        <v>49</v>
      </c>
    </row>
    <row r="216" spans="12:16" x14ac:dyDescent="0.25">
      <c r="L216" s="264">
        <f>Member!A216</f>
        <v>38651</v>
      </c>
      <c r="M216">
        <f>SUMIF(Erfassung1!BD:BD,L216,Erfassung1!BW:BW)</f>
        <v>0</v>
      </c>
      <c r="N216">
        <f>SUMIF(Erfassung1!BD:BD,L216,Erfassung1!BG:BG)</f>
        <v>0</v>
      </c>
      <c r="O216">
        <f t="shared" si="23"/>
        <v>0</v>
      </c>
      <c r="P216">
        <f t="shared" si="24"/>
        <v>49</v>
      </c>
    </row>
    <row r="217" spans="12:16" x14ac:dyDescent="0.25">
      <c r="L217" s="264">
        <f>Member!A217</f>
        <v>7700</v>
      </c>
      <c r="M217">
        <f>SUMIF(Erfassung1!BD:BD,L217,Erfassung1!BW:BW)</f>
        <v>0</v>
      </c>
      <c r="N217">
        <f>SUMIF(Erfassung1!BD:BD,L217,Erfassung1!BG:BG)</f>
        <v>0</v>
      </c>
      <c r="O217">
        <f t="shared" si="23"/>
        <v>0</v>
      </c>
      <c r="P217">
        <f t="shared" si="24"/>
        <v>49</v>
      </c>
    </row>
    <row r="218" spans="12:16" x14ac:dyDescent="0.25">
      <c r="L218" s="264">
        <f>Member!A218</f>
        <v>16805</v>
      </c>
      <c r="M218">
        <f>SUMIF(Erfassung1!BD:BD,L218,Erfassung1!BW:BW)</f>
        <v>0</v>
      </c>
      <c r="N218">
        <f>SUMIF(Erfassung1!BD:BD,L218,Erfassung1!BG:BG)</f>
        <v>0</v>
      </c>
      <c r="O218">
        <f t="shared" si="23"/>
        <v>0</v>
      </c>
      <c r="P218">
        <f t="shared" si="24"/>
        <v>49</v>
      </c>
    </row>
    <row r="219" spans="12:16" x14ac:dyDescent="0.25">
      <c r="L219" s="264">
        <f>Member!A219</f>
        <v>38416</v>
      </c>
      <c r="M219">
        <f>SUMIF(Erfassung1!BD:BD,L219,Erfassung1!BW:BW)</f>
        <v>0</v>
      </c>
      <c r="N219">
        <f>SUMIF(Erfassung1!BD:BD,L219,Erfassung1!BG:BG)</f>
        <v>0</v>
      </c>
      <c r="O219">
        <f t="shared" si="23"/>
        <v>0</v>
      </c>
      <c r="P219">
        <f t="shared" si="24"/>
        <v>49</v>
      </c>
    </row>
    <row r="220" spans="12:16" x14ac:dyDescent="0.25">
      <c r="L220" s="264">
        <f>Member!A220</f>
        <v>38973</v>
      </c>
      <c r="M220">
        <f>SUMIF(Erfassung1!BD:BD,L220,Erfassung1!BW:BW)</f>
        <v>0</v>
      </c>
      <c r="N220">
        <f>SUMIF(Erfassung1!BD:BD,L220,Erfassung1!BG:BG)</f>
        <v>0</v>
      </c>
      <c r="O220">
        <f t="shared" si="23"/>
        <v>0</v>
      </c>
      <c r="P220">
        <f t="shared" si="24"/>
        <v>49</v>
      </c>
    </row>
    <row r="221" spans="12:16" x14ac:dyDescent="0.25">
      <c r="L221" s="264">
        <f>Member!A221</f>
        <v>38702</v>
      </c>
      <c r="M221">
        <f>SUMIF(Erfassung1!BD:BD,L221,Erfassung1!BW:BW)</f>
        <v>0</v>
      </c>
      <c r="N221">
        <f>SUMIF(Erfassung1!BD:BD,L221,Erfassung1!BG:BG)</f>
        <v>0</v>
      </c>
      <c r="O221">
        <f t="shared" si="23"/>
        <v>0</v>
      </c>
      <c r="P221">
        <f t="shared" si="24"/>
        <v>49</v>
      </c>
    </row>
    <row r="222" spans="12:16" x14ac:dyDescent="0.25">
      <c r="L222" s="264">
        <f>Member!A222</f>
        <v>38908</v>
      </c>
      <c r="M222">
        <f>SUMIF(Erfassung1!BD:BD,L222,Erfassung1!BW:BW)</f>
        <v>0</v>
      </c>
      <c r="N222">
        <f>SUMIF(Erfassung1!BD:BD,L222,Erfassung1!BG:BG)</f>
        <v>0</v>
      </c>
      <c r="O222">
        <f t="shared" si="23"/>
        <v>0</v>
      </c>
      <c r="P222">
        <f t="shared" si="24"/>
        <v>49</v>
      </c>
    </row>
    <row r="223" spans="12:16" x14ac:dyDescent="0.25">
      <c r="L223" s="264">
        <f>Member!A223</f>
        <v>38859</v>
      </c>
      <c r="M223">
        <f>SUMIF(Erfassung1!BD:BD,L223,Erfassung1!BW:BW)</f>
        <v>0</v>
      </c>
      <c r="N223">
        <f>SUMIF(Erfassung1!BD:BD,L223,Erfassung1!BG:BG)</f>
        <v>0</v>
      </c>
      <c r="O223">
        <f t="shared" si="23"/>
        <v>0</v>
      </c>
      <c r="P223">
        <f t="shared" si="24"/>
        <v>49</v>
      </c>
    </row>
    <row r="224" spans="12:16" x14ac:dyDescent="0.25">
      <c r="L224" s="264">
        <f>Member!A224</f>
        <v>13606</v>
      </c>
      <c r="M224">
        <f>SUMIF(Erfassung1!BD:BD,L224,Erfassung1!BW:BW)</f>
        <v>0</v>
      </c>
      <c r="N224">
        <f>SUMIF(Erfassung1!BD:BD,L224,Erfassung1!BG:BG)</f>
        <v>0</v>
      </c>
      <c r="O224">
        <f t="shared" si="23"/>
        <v>0</v>
      </c>
      <c r="P224">
        <f t="shared" si="24"/>
        <v>49</v>
      </c>
    </row>
    <row r="225" spans="12:16" x14ac:dyDescent="0.25">
      <c r="L225" s="264">
        <f>Member!A225</f>
        <v>16327</v>
      </c>
      <c r="M225">
        <f>SUMIF(Erfassung1!BD:BD,L225,Erfassung1!BW:BW)</f>
        <v>0</v>
      </c>
      <c r="N225">
        <f>SUMIF(Erfassung1!BD:BD,L225,Erfassung1!BG:BG)</f>
        <v>0</v>
      </c>
      <c r="O225">
        <f t="shared" si="23"/>
        <v>0</v>
      </c>
      <c r="P225">
        <f t="shared" si="24"/>
        <v>49</v>
      </c>
    </row>
    <row r="226" spans="12:16" x14ac:dyDescent="0.25">
      <c r="L226" s="264">
        <f>Member!A226</f>
        <v>7493</v>
      </c>
      <c r="M226">
        <f>SUMIF(Erfassung1!BD:BD,L226,Erfassung1!BW:BW)</f>
        <v>0</v>
      </c>
      <c r="N226">
        <f>SUMIF(Erfassung1!BD:BD,L226,Erfassung1!BG:BG)</f>
        <v>0</v>
      </c>
      <c r="O226">
        <f t="shared" si="23"/>
        <v>0</v>
      </c>
      <c r="P226">
        <f t="shared" si="24"/>
        <v>49</v>
      </c>
    </row>
    <row r="227" spans="12:16" x14ac:dyDescent="0.25">
      <c r="L227" s="264">
        <f>Member!A227</f>
        <v>7330</v>
      </c>
      <c r="M227">
        <f>SUMIF(Erfassung1!BD:BD,L227,Erfassung1!BW:BW)</f>
        <v>0</v>
      </c>
      <c r="N227">
        <f>SUMIF(Erfassung1!BD:BD,L227,Erfassung1!BG:BG)</f>
        <v>0</v>
      </c>
      <c r="O227">
        <f t="shared" si="23"/>
        <v>0</v>
      </c>
      <c r="P227">
        <f t="shared" si="24"/>
        <v>49</v>
      </c>
    </row>
    <row r="228" spans="12:16" x14ac:dyDescent="0.25">
      <c r="L228" s="264">
        <f>Member!A228</f>
        <v>16333</v>
      </c>
      <c r="M228">
        <f>SUMIF(Erfassung1!BD:BD,L228,Erfassung1!BW:BW)</f>
        <v>0</v>
      </c>
      <c r="N228">
        <f>SUMIF(Erfassung1!BD:BD,L228,Erfassung1!BG:BG)</f>
        <v>0</v>
      </c>
      <c r="O228">
        <f t="shared" si="23"/>
        <v>0</v>
      </c>
      <c r="P228">
        <f t="shared" si="24"/>
        <v>49</v>
      </c>
    </row>
    <row r="229" spans="12:16" x14ac:dyDescent="0.25">
      <c r="L229" s="264">
        <f>Member!A229</f>
        <v>16085</v>
      </c>
      <c r="M229">
        <f>SUMIF(Erfassung1!BD:BD,L229,Erfassung1!BW:BW)</f>
        <v>0</v>
      </c>
      <c r="N229">
        <f>SUMIF(Erfassung1!BD:BD,L229,Erfassung1!BG:BG)</f>
        <v>0</v>
      </c>
      <c r="O229">
        <f t="shared" si="23"/>
        <v>0</v>
      </c>
      <c r="P229">
        <f t="shared" si="24"/>
        <v>49</v>
      </c>
    </row>
    <row r="230" spans="12:16" x14ac:dyDescent="0.25">
      <c r="L230" s="264">
        <f>Member!A230</f>
        <v>38240</v>
      </c>
      <c r="M230">
        <f>SUMIF(Erfassung1!BD:BD,L230,Erfassung1!BW:BW)</f>
        <v>0</v>
      </c>
      <c r="N230">
        <f>SUMIF(Erfassung1!BD:BD,L230,Erfassung1!BG:BG)</f>
        <v>0</v>
      </c>
      <c r="O230">
        <f t="shared" si="23"/>
        <v>0</v>
      </c>
      <c r="P230">
        <f t="shared" si="24"/>
        <v>49</v>
      </c>
    </row>
    <row r="231" spans="12:16" x14ac:dyDescent="0.25">
      <c r="L231" s="264">
        <f>Member!A231</f>
        <v>16224</v>
      </c>
      <c r="M231">
        <f>SUMIF(Erfassung1!BD:BD,L231,Erfassung1!BW:BW)</f>
        <v>0</v>
      </c>
      <c r="N231">
        <f>SUMIF(Erfassung1!BD:BD,L231,Erfassung1!BG:BG)</f>
        <v>0</v>
      </c>
      <c r="O231">
        <f t="shared" si="23"/>
        <v>0</v>
      </c>
      <c r="P231">
        <f t="shared" si="24"/>
        <v>49</v>
      </c>
    </row>
    <row r="232" spans="12:16" x14ac:dyDescent="0.25">
      <c r="L232" s="264">
        <f>Member!A232</f>
        <v>16120</v>
      </c>
      <c r="M232">
        <f>SUMIF(Erfassung1!BD:BD,L232,Erfassung1!BW:BW)</f>
        <v>0</v>
      </c>
      <c r="N232">
        <f>SUMIF(Erfassung1!BD:BD,L232,Erfassung1!BG:BG)</f>
        <v>0</v>
      </c>
      <c r="O232">
        <f t="shared" si="23"/>
        <v>0</v>
      </c>
      <c r="P232">
        <f t="shared" si="24"/>
        <v>49</v>
      </c>
    </row>
    <row r="233" spans="12:16" x14ac:dyDescent="0.25">
      <c r="L233" s="264">
        <f>Member!A233</f>
        <v>25911</v>
      </c>
      <c r="M233">
        <f>SUMIF(Erfassung1!BD:BD,L233,Erfassung1!BW:BW)</f>
        <v>0</v>
      </c>
      <c r="N233">
        <f>SUMIF(Erfassung1!BD:BD,L233,Erfassung1!BG:BG)</f>
        <v>0</v>
      </c>
      <c r="O233">
        <f t="shared" ref="O233:O296" si="25">IF(N233=0,0,M233/N233-ROW()/1000000000)</f>
        <v>0</v>
      </c>
      <c r="P233">
        <f t="shared" ref="P233:P296" si="26">RANK(O233,O:O)</f>
        <v>49</v>
      </c>
    </row>
    <row r="234" spans="12:16" x14ac:dyDescent="0.25">
      <c r="L234" s="264">
        <f>Member!A234</f>
        <v>38287</v>
      </c>
      <c r="M234">
        <f>SUMIF(Erfassung1!BD:BD,L234,Erfassung1!BW:BW)</f>
        <v>0</v>
      </c>
      <c r="N234">
        <f>SUMIF(Erfassung1!BD:BD,L234,Erfassung1!BG:BG)</f>
        <v>0</v>
      </c>
      <c r="O234">
        <f t="shared" si="25"/>
        <v>0</v>
      </c>
      <c r="P234">
        <f t="shared" si="26"/>
        <v>49</v>
      </c>
    </row>
    <row r="235" spans="12:16" x14ac:dyDescent="0.25">
      <c r="L235" s="264">
        <f>Member!A235</f>
        <v>16121</v>
      </c>
      <c r="M235">
        <f>SUMIF(Erfassung1!BD:BD,L235,Erfassung1!BW:BW)</f>
        <v>0</v>
      </c>
      <c r="N235">
        <f>SUMIF(Erfassung1!BD:BD,L235,Erfassung1!BG:BG)</f>
        <v>0</v>
      </c>
      <c r="O235">
        <f t="shared" si="25"/>
        <v>0</v>
      </c>
      <c r="P235">
        <f t="shared" si="26"/>
        <v>49</v>
      </c>
    </row>
    <row r="236" spans="12:16" x14ac:dyDescent="0.25">
      <c r="L236" s="264">
        <f>Member!A236</f>
        <v>16214</v>
      </c>
      <c r="M236">
        <f>SUMIF(Erfassung1!BD:BD,L236,Erfassung1!BW:BW)</f>
        <v>0</v>
      </c>
      <c r="N236">
        <f>SUMIF(Erfassung1!BD:BD,L236,Erfassung1!BG:BG)</f>
        <v>0</v>
      </c>
      <c r="O236">
        <f t="shared" si="25"/>
        <v>0</v>
      </c>
      <c r="P236">
        <f t="shared" si="26"/>
        <v>49</v>
      </c>
    </row>
    <row r="237" spans="12:16" x14ac:dyDescent="0.25">
      <c r="L237" s="264">
        <f>Member!A237</f>
        <v>38380</v>
      </c>
      <c r="M237">
        <f>SUMIF(Erfassung1!BD:BD,L237,Erfassung1!BW:BW)</f>
        <v>0</v>
      </c>
      <c r="N237">
        <f>SUMIF(Erfassung1!BD:BD,L237,Erfassung1!BG:BG)</f>
        <v>0</v>
      </c>
      <c r="O237">
        <f t="shared" si="25"/>
        <v>0</v>
      </c>
      <c r="P237">
        <f t="shared" si="26"/>
        <v>49</v>
      </c>
    </row>
    <row r="238" spans="12:16" x14ac:dyDescent="0.25">
      <c r="L238" s="264">
        <f>Member!A238</f>
        <v>25549</v>
      </c>
      <c r="M238">
        <f>SUMIF(Erfassung1!BD:BD,L238,Erfassung1!BW:BW)</f>
        <v>0</v>
      </c>
      <c r="N238">
        <f>SUMIF(Erfassung1!BD:BD,L238,Erfassung1!BG:BG)</f>
        <v>0</v>
      </c>
      <c r="O238">
        <f t="shared" si="25"/>
        <v>0</v>
      </c>
      <c r="P238">
        <f t="shared" si="26"/>
        <v>49</v>
      </c>
    </row>
    <row r="239" spans="12:16" x14ac:dyDescent="0.25">
      <c r="L239" s="264">
        <f>Member!A239</f>
        <v>25550</v>
      </c>
      <c r="M239">
        <f>SUMIF(Erfassung1!BD:BD,L239,Erfassung1!BW:BW)</f>
        <v>0</v>
      </c>
      <c r="N239">
        <f>SUMIF(Erfassung1!BD:BD,L239,Erfassung1!BG:BG)</f>
        <v>0</v>
      </c>
      <c r="O239">
        <f t="shared" si="25"/>
        <v>0</v>
      </c>
      <c r="P239">
        <f t="shared" si="26"/>
        <v>49</v>
      </c>
    </row>
    <row r="240" spans="12:16" x14ac:dyDescent="0.25">
      <c r="L240" s="264">
        <f>Member!A240</f>
        <v>25748</v>
      </c>
      <c r="M240">
        <f>SUMIF(Erfassung1!BD:BD,L240,Erfassung1!BW:BW)</f>
        <v>0</v>
      </c>
      <c r="N240">
        <f>SUMIF(Erfassung1!BD:BD,L240,Erfassung1!BG:BG)</f>
        <v>0</v>
      </c>
      <c r="O240">
        <f t="shared" si="25"/>
        <v>0</v>
      </c>
      <c r="P240">
        <f t="shared" si="26"/>
        <v>49</v>
      </c>
    </row>
    <row r="241" spans="12:16" x14ac:dyDescent="0.25">
      <c r="L241" s="264">
        <f>Member!A241</f>
        <v>25749</v>
      </c>
      <c r="M241">
        <f>SUMIF(Erfassung1!BD:BD,L241,Erfassung1!BW:BW)</f>
        <v>0</v>
      </c>
      <c r="N241">
        <f>SUMIF(Erfassung1!BD:BD,L241,Erfassung1!BG:BG)</f>
        <v>0</v>
      </c>
      <c r="O241">
        <f t="shared" si="25"/>
        <v>0</v>
      </c>
      <c r="P241">
        <f t="shared" si="26"/>
        <v>49</v>
      </c>
    </row>
    <row r="242" spans="12:16" x14ac:dyDescent="0.25">
      <c r="L242" s="264">
        <f>Member!A242</f>
        <v>38838</v>
      </c>
      <c r="M242">
        <f>SUMIF(Erfassung1!BD:BD,L242,Erfassung1!BW:BW)</f>
        <v>0</v>
      </c>
      <c r="N242">
        <f>SUMIF(Erfassung1!BD:BD,L242,Erfassung1!BG:BG)</f>
        <v>0</v>
      </c>
      <c r="O242">
        <f t="shared" si="25"/>
        <v>0</v>
      </c>
      <c r="P242">
        <f t="shared" si="26"/>
        <v>49</v>
      </c>
    </row>
    <row r="243" spans="12:16" x14ac:dyDescent="0.25">
      <c r="L243" s="264">
        <f>Member!A243</f>
        <v>25266</v>
      </c>
      <c r="M243">
        <f>SUMIF(Erfassung1!BD:BD,L243,Erfassung1!BW:BW)</f>
        <v>0</v>
      </c>
      <c r="N243">
        <f>SUMIF(Erfassung1!BD:BD,L243,Erfassung1!BG:BG)</f>
        <v>0</v>
      </c>
      <c r="O243">
        <f t="shared" si="25"/>
        <v>0</v>
      </c>
      <c r="P243">
        <f t="shared" si="26"/>
        <v>49</v>
      </c>
    </row>
    <row r="244" spans="12:16" x14ac:dyDescent="0.25">
      <c r="L244" s="264">
        <f>Member!A244</f>
        <v>29466</v>
      </c>
      <c r="M244">
        <f>SUMIF(Erfassung1!BD:BD,L244,Erfassung1!BW:BW)</f>
        <v>0</v>
      </c>
      <c r="N244">
        <f>SUMIF(Erfassung1!BD:BD,L244,Erfassung1!BG:BG)</f>
        <v>0</v>
      </c>
      <c r="O244">
        <f t="shared" si="25"/>
        <v>0</v>
      </c>
      <c r="P244">
        <f t="shared" si="26"/>
        <v>49</v>
      </c>
    </row>
    <row r="245" spans="12:16" x14ac:dyDescent="0.25">
      <c r="L245" s="264">
        <f>Member!A245</f>
        <v>16220</v>
      </c>
      <c r="M245">
        <f>SUMIF(Erfassung1!BD:BD,L245,Erfassung1!BW:BW)</f>
        <v>0</v>
      </c>
      <c r="N245">
        <f>SUMIF(Erfassung1!BD:BD,L245,Erfassung1!BG:BG)</f>
        <v>0</v>
      </c>
      <c r="O245">
        <f t="shared" si="25"/>
        <v>0</v>
      </c>
      <c r="P245">
        <f t="shared" si="26"/>
        <v>49</v>
      </c>
    </row>
    <row r="246" spans="12:16" x14ac:dyDescent="0.25">
      <c r="L246" s="264">
        <f>Member!A246</f>
        <v>16218</v>
      </c>
      <c r="M246">
        <f>SUMIF(Erfassung1!BD:BD,L246,Erfassung1!BW:BW)</f>
        <v>0</v>
      </c>
      <c r="N246">
        <f>SUMIF(Erfassung1!BD:BD,L246,Erfassung1!BG:BG)</f>
        <v>0</v>
      </c>
      <c r="O246">
        <f t="shared" si="25"/>
        <v>0</v>
      </c>
      <c r="P246">
        <f t="shared" si="26"/>
        <v>49</v>
      </c>
    </row>
    <row r="247" spans="12:16" x14ac:dyDescent="0.25">
      <c r="L247" s="264">
        <f>Member!A247</f>
        <v>38379</v>
      </c>
      <c r="M247">
        <f>SUMIF(Erfassung1!BD:BD,L247,Erfassung1!BW:BW)</f>
        <v>0</v>
      </c>
      <c r="N247">
        <f>SUMIF(Erfassung1!BD:BD,L247,Erfassung1!BG:BG)</f>
        <v>0</v>
      </c>
      <c r="O247">
        <f t="shared" si="25"/>
        <v>0</v>
      </c>
      <c r="P247">
        <f t="shared" si="26"/>
        <v>49</v>
      </c>
    </row>
    <row r="248" spans="12:16" x14ac:dyDescent="0.25">
      <c r="L248" s="264">
        <f>Member!A248</f>
        <v>31583</v>
      </c>
      <c r="M248">
        <f>SUMIF(Erfassung1!BD:BD,L248,Erfassung1!BW:BW)</f>
        <v>0</v>
      </c>
      <c r="N248">
        <f>SUMIF(Erfassung1!BD:BD,L248,Erfassung1!BG:BG)</f>
        <v>0</v>
      </c>
      <c r="O248">
        <f t="shared" si="25"/>
        <v>0</v>
      </c>
      <c r="P248">
        <f t="shared" si="26"/>
        <v>49</v>
      </c>
    </row>
    <row r="249" spans="12:16" x14ac:dyDescent="0.25">
      <c r="L249" s="264">
        <f>Member!A249</f>
        <v>16292</v>
      </c>
      <c r="M249">
        <f>SUMIF(Erfassung1!BD:BD,L249,Erfassung1!BW:BW)</f>
        <v>0</v>
      </c>
      <c r="N249">
        <f>SUMIF(Erfassung1!BD:BD,L249,Erfassung1!BG:BG)</f>
        <v>0</v>
      </c>
      <c r="O249">
        <f t="shared" si="25"/>
        <v>0</v>
      </c>
      <c r="P249">
        <f t="shared" si="26"/>
        <v>49</v>
      </c>
    </row>
    <row r="250" spans="12:16" x14ac:dyDescent="0.25">
      <c r="L250" s="264">
        <f>Member!A250</f>
        <v>38733</v>
      </c>
      <c r="M250">
        <f>SUMIF(Erfassung1!BD:BD,L250,Erfassung1!BW:BW)</f>
        <v>0</v>
      </c>
      <c r="N250">
        <f>SUMIF(Erfassung1!BD:BD,L250,Erfassung1!BG:BG)</f>
        <v>0</v>
      </c>
      <c r="O250">
        <f t="shared" si="25"/>
        <v>0</v>
      </c>
      <c r="P250">
        <f t="shared" si="26"/>
        <v>49</v>
      </c>
    </row>
    <row r="251" spans="12:16" x14ac:dyDescent="0.25">
      <c r="L251" s="264">
        <f>Member!A251</f>
        <v>38734</v>
      </c>
      <c r="M251">
        <f>SUMIF(Erfassung1!BD:BD,L251,Erfassung1!BW:BW)</f>
        <v>0</v>
      </c>
      <c r="N251">
        <f>SUMIF(Erfassung1!BD:BD,L251,Erfassung1!BG:BG)</f>
        <v>0</v>
      </c>
      <c r="O251">
        <f t="shared" si="25"/>
        <v>0</v>
      </c>
      <c r="P251">
        <f t="shared" si="26"/>
        <v>49</v>
      </c>
    </row>
    <row r="252" spans="12:16" x14ac:dyDescent="0.25">
      <c r="L252" s="264">
        <f>Member!A252</f>
        <v>38975</v>
      </c>
      <c r="M252">
        <f>SUMIF(Erfassung1!BD:BD,L252,Erfassung1!BW:BW)</f>
        <v>0</v>
      </c>
      <c r="N252">
        <f>SUMIF(Erfassung1!BD:BD,L252,Erfassung1!BG:BG)</f>
        <v>0</v>
      </c>
      <c r="O252">
        <f t="shared" si="25"/>
        <v>0</v>
      </c>
      <c r="P252">
        <f t="shared" si="26"/>
        <v>49</v>
      </c>
    </row>
    <row r="253" spans="12:16" x14ac:dyDescent="0.25">
      <c r="L253" s="264">
        <f>Member!A253</f>
        <v>16215</v>
      </c>
      <c r="M253">
        <f>SUMIF(Erfassung1!BD:BD,L253,Erfassung1!BW:BW)</f>
        <v>0</v>
      </c>
      <c r="N253">
        <f>SUMIF(Erfassung1!BD:BD,L253,Erfassung1!BG:BG)</f>
        <v>0</v>
      </c>
      <c r="O253">
        <f t="shared" si="25"/>
        <v>0</v>
      </c>
      <c r="P253">
        <f t="shared" si="26"/>
        <v>49</v>
      </c>
    </row>
    <row r="254" spans="12:16" x14ac:dyDescent="0.25">
      <c r="L254" s="264">
        <f>Member!A254</f>
        <v>38874</v>
      </c>
      <c r="M254">
        <f>SUMIF(Erfassung1!BD:BD,L254,Erfassung1!BW:BW)</f>
        <v>0</v>
      </c>
      <c r="N254">
        <f>SUMIF(Erfassung1!BD:BD,L254,Erfassung1!BG:BG)</f>
        <v>0</v>
      </c>
      <c r="O254">
        <f t="shared" si="25"/>
        <v>0</v>
      </c>
      <c r="P254">
        <f t="shared" si="26"/>
        <v>49</v>
      </c>
    </row>
    <row r="255" spans="12:16" x14ac:dyDescent="0.25">
      <c r="L255" s="264">
        <f>Member!A255</f>
        <v>18884</v>
      </c>
      <c r="M255">
        <f>SUMIF(Erfassung1!BD:BD,L255,Erfassung1!BW:BW)</f>
        <v>0</v>
      </c>
      <c r="N255">
        <f>SUMIF(Erfassung1!BD:BD,L255,Erfassung1!BG:BG)</f>
        <v>0</v>
      </c>
      <c r="O255">
        <f t="shared" si="25"/>
        <v>0</v>
      </c>
      <c r="P255">
        <f t="shared" si="26"/>
        <v>49</v>
      </c>
    </row>
    <row r="256" spans="12:16" x14ac:dyDescent="0.25">
      <c r="L256" s="264">
        <f>Member!A256</f>
        <v>38467</v>
      </c>
      <c r="M256">
        <f>SUMIF(Erfassung1!BD:BD,L256,Erfassung1!BW:BW)</f>
        <v>0</v>
      </c>
      <c r="N256">
        <f>SUMIF(Erfassung1!BD:BD,L256,Erfassung1!BG:BG)</f>
        <v>0</v>
      </c>
      <c r="O256">
        <f t="shared" si="25"/>
        <v>0</v>
      </c>
      <c r="P256">
        <f t="shared" si="26"/>
        <v>49</v>
      </c>
    </row>
    <row r="257" spans="12:16" x14ac:dyDescent="0.25">
      <c r="L257" s="264">
        <f>Member!A257</f>
        <v>38043</v>
      </c>
      <c r="M257">
        <f>SUMIF(Erfassung1!BD:BD,L257,Erfassung1!BW:BW)</f>
        <v>0</v>
      </c>
      <c r="N257">
        <f>SUMIF(Erfassung1!BD:BD,L257,Erfassung1!BG:BG)</f>
        <v>0</v>
      </c>
      <c r="O257">
        <f t="shared" si="25"/>
        <v>0</v>
      </c>
      <c r="P257">
        <f t="shared" si="26"/>
        <v>49</v>
      </c>
    </row>
    <row r="258" spans="12:16" x14ac:dyDescent="0.25">
      <c r="L258" s="264">
        <f>Member!A258</f>
        <v>12248</v>
      </c>
      <c r="M258">
        <f>SUMIF(Erfassung1!BD:BD,L258,Erfassung1!BW:BW)</f>
        <v>0</v>
      </c>
      <c r="N258">
        <f>SUMIF(Erfassung1!BD:BD,L258,Erfassung1!BG:BG)</f>
        <v>0</v>
      </c>
      <c r="O258">
        <f t="shared" si="25"/>
        <v>0</v>
      </c>
      <c r="P258">
        <f t="shared" si="26"/>
        <v>49</v>
      </c>
    </row>
    <row r="259" spans="12:16" x14ac:dyDescent="0.25">
      <c r="L259" s="264">
        <f>Member!A259</f>
        <v>16247</v>
      </c>
      <c r="M259">
        <f>SUMIF(Erfassung1!BD:BD,L259,Erfassung1!BW:BW)</f>
        <v>0</v>
      </c>
      <c r="N259">
        <f>SUMIF(Erfassung1!BD:BD,L259,Erfassung1!BG:BG)</f>
        <v>0</v>
      </c>
      <c r="O259">
        <f t="shared" si="25"/>
        <v>0</v>
      </c>
      <c r="P259">
        <f t="shared" si="26"/>
        <v>49</v>
      </c>
    </row>
    <row r="260" spans="12:16" x14ac:dyDescent="0.25">
      <c r="L260" s="264">
        <f>Member!A260</f>
        <v>38249</v>
      </c>
      <c r="M260">
        <f>SUMIF(Erfassung1!BD:BD,L260,Erfassung1!BW:BW)</f>
        <v>0</v>
      </c>
      <c r="N260">
        <f>SUMIF(Erfassung1!BD:BD,L260,Erfassung1!BG:BG)</f>
        <v>0</v>
      </c>
      <c r="O260">
        <f t="shared" si="25"/>
        <v>0</v>
      </c>
      <c r="P260">
        <f t="shared" si="26"/>
        <v>49</v>
      </c>
    </row>
    <row r="261" spans="12:16" x14ac:dyDescent="0.25">
      <c r="L261" s="264">
        <f>Member!A261</f>
        <v>7099</v>
      </c>
      <c r="M261">
        <f>SUMIF(Erfassung1!BD:BD,L261,Erfassung1!BW:BW)</f>
        <v>0</v>
      </c>
      <c r="N261">
        <f>SUMIF(Erfassung1!BD:BD,L261,Erfassung1!BG:BG)</f>
        <v>0</v>
      </c>
      <c r="O261">
        <f t="shared" si="25"/>
        <v>0</v>
      </c>
      <c r="P261">
        <f t="shared" si="26"/>
        <v>49</v>
      </c>
    </row>
    <row r="262" spans="12:16" x14ac:dyDescent="0.25">
      <c r="L262" s="264">
        <f>Member!A262</f>
        <v>16533</v>
      </c>
      <c r="M262">
        <f>SUMIF(Erfassung1!BD:BD,L262,Erfassung1!BW:BW)</f>
        <v>0</v>
      </c>
      <c r="N262">
        <f>SUMIF(Erfassung1!BD:BD,L262,Erfassung1!BG:BG)</f>
        <v>0</v>
      </c>
      <c r="O262">
        <f t="shared" si="25"/>
        <v>0</v>
      </c>
      <c r="P262">
        <f t="shared" si="26"/>
        <v>49</v>
      </c>
    </row>
    <row r="263" spans="12:16" x14ac:dyDescent="0.25">
      <c r="L263" s="264">
        <f>Member!A263</f>
        <v>16532</v>
      </c>
      <c r="M263">
        <f>SUMIF(Erfassung1!BD:BD,L263,Erfassung1!BW:BW)</f>
        <v>1615</v>
      </c>
      <c r="N263">
        <f>SUMIF(Erfassung1!BD:BD,L263,Erfassung1!BG:BG)</f>
        <v>9</v>
      </c>
      <c r="O263">
        <f t="shared" si="25"/>
        <v>179.44444418144445</v>
      </c>
      <c r="P263">
        <f t="shared" si="26"/>
        <v>19</v>
      </c>
    </row>
    <row r="264" spans="12:16" x14ac:dyDescent="0.25">
      <c r="L264" s="264">
        <f>Member!A264</f>
        <v>16545</v>
      </c>
      <c r="M264">
        <f>SUMIF(Erfassung1!BD:BD,L264,Erfassung1!BW:BW)</f>
        <v>0</v>
      </c>
      <c r="N264">
        <f>SUMIF(Erfassung1!BD:BD,L264,Erfassung1!BG:BG)</f>
        <v>0</v>
      </c>
      <c r="O264">
        <f t="shared" si="25"/>
        <v>0</v>
      </c>
      <c r="P264">
        <f t="shared" si="26"/>
        <v>49</v>
      </c>
    </row>
    <row r="265" spans="12:16" x14ac:dyDescent="0.25">
      <c r="L265" s="264">
        <f>Member!A265</f>
        <v>16874</v>
      </c>
      <c r="M265">
        <f>SUMIF(Erfassung1!BD:BD,L265,Erfassung1!BW:BW)</f>
        <v>0</v>
      </c>
      <c r="N265">
        <f>SUMIF(Erfassung1!BD:BD,L265,Erfassung1!BG:BG)</f>
        <v>0</v>
      </c>
      <c r="O265">
        <f t="shared" si="25"/>
        <v>0</v>
      </c>
      <c r="P265">
        <f t="shared" si="26"/>
        <v>49</v>
      </c>
    </row>
    <row r="266" spans="12:16" x14ac:dyDescent="0.25">
      <c r="L266" s="264">
        <f>Member!A266</f>
        <v>16534</v>
      </c>
      <c r="M266">
        <f>SUMIF(Erfassung1!BD:BD,L266,Erfassung1!BW:BW)</f>
        <v>0</v>
      </c>
      <c r="N266">
        <f>SUMIF(Erfassung1!BD:BD,L266,Erfassung1!BG:BG)</f>
        <v>0</v>
      </c>
      <c r="O266">
        <f t="shared" si="25"/>
        <v>0</v>
      </c>
      <c r="P266">
        <f t="shared" si="26"/>
        <v>49</v>
      </c>
    </row>
    <row r="267" spans="12:16" x14ac:dyDescent="0.25">
      <c r="L267" s="264">
        <f>Member!A267</f>
        <v>25516</v>
      </c>
      <c r="M267">
        <f>SUMIF(Erfassung1!BD:BD,L267,Erfassung1!BW:BW)</f>
        <v>1155</v>
      </c>
      <c r="N267">
        <f>SUMIF(Erfassung1!BD:BD,L267,Erfassung1!BG:BG)</f>
        <v>7</v>
      </c>
      <c r="O267">
        <f t="shared" si="25"/>
        <v>164.99999973300001</v>
      </c>
      <c r="P267">
        <f t="shared" si="26"/>
        <v>40</v>
      </c>
    </row>
    <row r="268" spans="12:16" x14ac:dyDescent="0.25">
      <c r="L268" s="264">
        <f>Member!A268</f>
        <v>16873</v>
      </c>
      <c r="M268">
        <f>SUMIF(Erfassung1!BD:BD,L268,Erfassung1!BW:BW)</f>
        <v>1626</v>
      </c>
      <c r="N268">
        <f>SUMIF(Erfassung1!BD:BD,L268,Erfassung1!BG:BG)</f>
        <v>9</v>
      </c>
      <c r="O268">
        <f t="shared" si="25"/>
        <v>180.66666639866665</v>
      </c>
      <c r="P268">
        <f t="shared" si="26"/>
        <v>18</v>
      </c>
    </row>
    <row r="269" spans="12:16" x14ac:dyDescent="0.25">
      <c r="L269" s="264">
        <f>Member!A269</f>
        <v>16251</v>
      </c>
      <c r="M269">
        <f>SUMIF(Erfassung1!BD:BD,L269,Erfassung1!BW:BW)</f>
        <v>1679</v>
      </c>
      <c r="N269">
        <f>SUMIF(Erfassung1!BD:BD,L269,Erfassung1!BG:BG)</f>
        <v>9</v>
      </c>
      <c r="O269">
        <f t="shared" si="25"/>
        <v>186.55555528655555</v>
      </c>
      <c r="P269">
        <f t="shared" si="26"/>
        <v>11</v>
      </c>
    </row>
    <row r="270" spans="12:16" x14ac:dyDescent="0.25">
      <c r="L270" s="264">
        <f>Member!A270</f>
        <v>38041</v>
      </c>
      <c r="M270">
        <f>SUMIF(Erfassung1!BD:BD,L270,Erfassung1!BW:BW)</f>
        <v>0</v>
      </c>
      <c r="N270">
        <f>SUMIF(Erfassung1!BD:BD,L270,Erfassung1!BG:BG)</f>
        <v>0</v>
      </c>
      <c r="O270">
        <f t="shared" si="25"/>
        <v>0</v>
      </c>
      <c r="P270">
        <f t="shared" si="26"/>
        <v>49</v>
      </c>
    </row>
    <row r="271" spans="12:16" x14ac:dyDescent="0.25">
      <c r="L271" s="264">
        <f>Member!A271</f>
        <v>38688</v>
      </c>
      <c r="M271">
        <f>SUMIF(Erfassung1!BD:BD,L271,Erfassung1!BW:BW)</f>
        <v>0</v>
      </c>
      <c r="N271">
        <f>SUMIF(Erfassung1!BD:BD,L271,Erfassung1!BG:BG)</f>
        <v>0</v>
      </c>
      <c r="O271">
        <f t="shared" si="25"/>
        <v>0</v>
      </c>
      <c r="P271">
        <f t="shared" si="26"/>
        <v>49</v>
      </c>
    </row>
    <row r="272" spans="12:16" x14ac:dyDescent="0.25">
      <c r="L272" s="264">
        <f>Member!A272</f>
        <v>25883</v>
      </c>
      <c r="M272">
        <f>SUMIF(Erfassung1!BD:BD,L272,Erfassung1!BW:BW)</f>
        <v>0</v>
      </c>
      <c r="N272">
        <f>SUMIF(Erfassung1!BD:BD,L272,Erfassung1!BG:BG)</f>
        <v>0</v>
      </c>
      <c r="O272">
        <f t="shared" si="25"/>
        <v>0</v>
      </c>
      <c r="P272">
        <f t="shared" si="26"/>
        <v>49</v>
      </c>
    </row>
    <row r="273" spans="12:16" x14ac:dyDescent="0.25">
      <c r="L273" s="264">
        <f>Member!A273</f>
        <v>16535</v>
      </c>
      <c r="M273">
        <f>SUMIF(Erfassung1!BD:BD,L273,Erfassung1!BW:BW)</f>
        <v>0</v>
      </c>
      <c r="N273">
        <f>SUMIF(Erfassung1!BD:BD,L273,Erfassung1!BG:BG)</f>
        <v>0</v>
      </c>
      <c r="O273">
        <f t="shared" si="25"/>
        <v>0</v>
      </c>
      <c r="P273">
        <f t="shared" si="26"/>
        <v>49</v>
      </c>
    </row>
    <row r="274" spans="12:16" x14ac:dyDescent="0.25">
      <c r="L274" s="264">
        <f>Member!A274</f>
        <v>25250</v>
      </c>
      <c r="M274">
        <f>SUMIF(Erfassung1!BD:BD,L274,Erfassung1!BW:BW)</f>
        <v>0</v>
      </c>
      <c r="N274">
        <f>SUMIF(Erfassung1!BD:BD,L274,Erfassung1!BG:BG)</f>
        <v>0</v>
      </c>
      <c r="O274">
        <f t="shared" si="25"/>
        <v>0</v>
      </c>
      <c r="P274">
        <f t="shared" si="26"/>
        <v>49</v>
      </c>
    </row>
    <row r="275" spans="12:16" x14ac:dyDescent="0.25">
      <c r="L275" s="264">
        <f>Member!A275</f>
        <v>25063</v>
      </c>
      <c r="M275">
        <f>SUMIF(Erfassung1!BD:BD,L275,Erfassung1!BW:BW)</f>
        <v>0</v>
      </c>
      <c r="N275">
        <f>SUMIF(Erfassung1!BD:BD,L275,Erfassung1!BG:BG)</f>
        <v>0</v>
      </c>
      <c r="O275">
        <f t="shared" si="25"/>
        <v>0</v>
      </c>
      <c r="P275">
        <f t="shared" si="26"/>
        <v>49</v>
      </c>
    </row>
    <row r="276" spans="12:16" x14ac:dyDescent="0.25">
      <c r="L276" s="264">
        <f>Member!A276</f>
        <v>16559</v>
      </c>
      <c r="M276">
        <f>SUMIF(Erfassung1!BD:BD,L276,Erfassung1!BW:BW)</f>
        <v>336</v>
      </c>
      <c r="N276">
        <f>SUMIF(Erfassung1!BD:BD,L276,Erfassung1!BG:BG)</f>
        <v>2</v>
      </c>
      <c r="O276">
        <f t="shared" si="25"/>
        <v>167.99999972399999</v>
      </c>
      <c r="P276">
        <f t="shared" si="26"/>
        <v>34</v>
      </c>
    </row>
    <row r="277" spans="12:16" x14ac:dyDescent="0.25">
      <c r="L277" s="264">
        <f>Member!A277</f>
        <v>7230</v>
      </c>
      <c r="M277">
        <f>SUMIF(Erfassung1!BD:BD,L277,Erfassung1!BW:BW)</f>
        <v>0</v>
      </c>
      <c r="N277">
        <f>SUMIF(Erfassung1!BD:BD,L277,Erfassung1!BG:BG)</f>
        <v>0</v>
      </c>
      <c r="O277">
        <f t="shared" si="25"/>
        <v>0</v>
      </c>
      <c r="P277">
        <f t="shared" si="26"/>
        <v>49</v>
      </c>
    </row>
    <row r="278" spans="12:16" x14ac:dyDescent="0.25">
      <c r="L278" s="264">
        <f>Member!A278</f>
        <v>7214</v>
      </c>
      <c r="M278">
        <f>SUMIF(Erfassung1!BD:BD,L278,Erfassung1!BW:BW)</f>
        <v>0</v>
      </c>
      <c r="N278">
        <f>SUMIF(Erfassung1!BD:BD,L278,Erfassung1!BG:BG)</f>
        <v>0</v>
      </c>
      <c r="O278">
        <f t="shared" si="25"/>
        <v>0</v>
      </c>
      <c r="P278">
        <f t="shared" si="26"/>
        <v>49</v>
      </c>
    </row>
    <row r="279" spans="12:16" x14ac:dyDescent="0.25">
      <c r="L279" s="264">
        <f>Member!A279</f>
        <v>7181</v>
      </c>
      <c r="M279">
        <f>SUMIF(Erfassung1!BD:BD,L279,Erfassung1!BW:BW)</f>
        <v>0</v>
      </c>
      <c r="N279">
        <f>SUMIF(Erfassung1!BD:BD,L279,Erfassung1!BG:BG)</f>
        <v>0</v>
      </c>
      <c r="O279">
        <f t="shared" si="25"/>
        <v>0</v>
      </c>
      <c r="P279">
        <f t="shared" si="26"/>
        <v>49</v>
      </c>
    </row>
    <row r="280" spans="12:16" x14ac:dyDescent="0.25">
      <c r="L280" s="264">
        <f>Member!A280</f>
        <v>7185</v>
      </c>
      <c r="M280">
        <f>SUMIF(Erfassung1!BD:BD,L280,Erfassung1!BW:BW)</f>
        <v>0</v>
      </c>
      <c r="N280">
        <f>SUMIF(Erfassung1!BD:BD,L280,Erfassung1!BG:BG)</f>
        <v>0</v>
      </c>
      <c r="O280">
        <f t="shared" si="25"/>
        <v>0</v>
      </c>
      <c r="P280">
        <f t="shared" si="26"/>
        <v>49</v>
      </c>
    </row>
    <row r="281" spans="12:16" x14ac:dyDescent="0.25">
      <c r="L281" s="264">
        <f>Member!A281</f>
        <v>25455</v>
      </c>
      <c r="M281">
        <f>SUMIF(Erfassung1!BD:BD,L281,Erfassung1!BW:BW)</f>
        <v>0</v>
      </c>
      <c r="N281">
        <f>SUMIF(Erfassung1!BD:BD,L281,Erfassung1!BG:BG)</f>
        <v>0</v>
      </c>
      <c r="O281">
        <f t="shared" si="25"/>
        <v>0</v>
      </c>
      <c r="P281">
        <f t="shared" si="26"/>
        <v>49</v>
      </c>
    </row>
    <row r="282" spans="12:16" x14ac:dyDescent="0.25">
      <c r="L282" s="264">
        <f>Member!A282</f>
        <v>16198</v>
      </c>
      <c r="M282">
        <f>SUMIF(Erfassung1!BD:BD,L282,Erfassung1!BW:BW)</f>
        <v>0</v>
      </c>
      <c r="N282">
        <f>SUMIF(Erfassung1!BD:BD,L282,Erfassung1!BG:BG)</f>
        <v>0</v>
      </c>
      <c r="O282">
        <f t="shared" si="25"/>
        <v>0</v>
      </c>
      <c r="P282">
        <f t="shared" si="26"/>
        <v>49</v>
      </c>
    </row>
    <row r="283" spans="12:16" x14ac:dyDescent="0.25">
      <c r="L283" s="264">
        <f>Member!A283</f>
        <v>38209</v>
      </c>
      <c r="M283">
        <f>SUMIF(Erfassung1!BD:BD,L283,Erfassung1!BW:BW)</f>
        <v>0</v>
      </c>
      <c r="N283">
        <f>SUMIF(Erfassung1!BD:BD,L283,Erfassung1!BG:BG)</f>
        <v>0</v>
      </c>
      <c r="O283">
        <f t="shared" si="25"/>
        <v>0</v>
      </c>
      <c r="P283">
        <f t="shared" si="26"/>
        <v>49</v>
      </c>
    </row>
    <row r="284" spans="12:16" x14ac:dyDescent="0.25">
      <c r="L284" s="264">
        <f>Member!A284</f>
        <v>38795</v>
      </c>
      <c r="M284">
        <f>SUMIF(Erfassung1!BD:BD,L284,Erfassung1!BW:BW)</f>
        <v>0</v>
      </c>
      <c r="N284">
        <f>SUMIF(Erfassung1!BD:BD,L284,Erfassung1!BG:BG)</f>
        <v>0</v>
      </c>
      <c r="O284">
        <f t="shared" si="25"/>
        <v>0</v>
      </c>
      <c r="P284">
        <f t="shared" si="26"/>
        <v>49</v>
      </c>
    </row>
    <row r="285" spans="12:16" x14ac:dyDescent="0.25">
      <c r="L285" s="264">
        <f>Member!A285</f>
        <v>38942</v>
      </c>
      <c r="M285">
        <f>SUMIF(Erfassung1!BD:BD,L285,Erfassung1!BW:BW)</f>
        <v>0</v>
      </c>
      <c r="N285">
        <f>SUMIF(Erfassung1!BD:BD,L285,Erfassung1!BG:BG)</f>
        <v>0</v>
      </c>
      <c r="O285">
        <f t="shared" si="25"/>
        <v>0</v>
      </c>
      <c r="P285">
        <f t="shared" si="26"/>
        <v>49</v>
      </c>
    </row>
    <row r="286" spans="12:16" x14ac:dyDescent="0.25">
      <c r="L286" s="264">
        <f>Member!A286</f>
        <v>38674</v>
      </c>
      <c r="M286">
        <f>SUMIF(Erfassung1!BD:BD,L286,Erfassung1!BW:BW)</f>
        <v>0</v>
      </c>
      <c r="N286">
        <f>SUMIF(Erfassung1!BD:BD,L286,Erfassung1!BG:BG)</f>
        <v>0</v>
      </c>
      <c r="O286">
        <f t="shared" si="25"/>
        <v>0</v>
      </c>
      <c r="P286">
        <f t="shared" si="26"/>
        <v>49</v>
      </c>
    </row>
    <row r="287" spans="12:16" x14ac:dyDescent="0.25">
      <c r="L287" s="264">
        <f>Member!A287</f>
        <v>38894</v>
      </c>
      <c r="M287">
        <f>SUMIF(Erfassung1!BD:BD,L287,Erfassung1!BW:BW)</f>
        <v>0</v>
      </c>
      <c r="N287">
        <f>SUMIF(Erfassung1!BD:BD,L287,Erfassung1!BG:BG)</f>
        <v>0</v>
      </c>
      <c r="O287">
        <f t="shared" si="25"/>
        <v>0</v>
      </c>
      <c r="P287">
        <f t="shared" si="26"/>
        <v>49</v>
      </c>
    </row>
    <row r="288" spans="12:16" x14ac:dyDescent="0.25">
      <c r="L288" s="264">
        <f>Member!A288</f>
        <v>25994</v>
      </c>
      <c r="M288">
        <f>SUMIF(Erfassung1!BD:BD,L288,Erfassung1!BW:BW)</f>
        <v>0</v>
      </c>
      <c r="N288">
        <f>SUMIF(Erfassung1!BD:BD,L288,Erfassung1!BG:BG)</f>
        <v>0</v>
      </c>
      <c r="O288">
        <f t="shared" si="25"/>
        <v>0</v>
      </c>
      <c r="P288">
        <f t="shared" si="26"/>
        <v>49</v>
      </c>
    </row>
    <row r="289" spans="12:16" x14ac:dyDescent="0.25">
      <c r="L289" s="264">
        <f>Member!A289</f>
        <v>38915</v>
      </c>
      <c r="M289">
        <f>SUMIF(Erfassung1!BD:BD,L289,Erfassung1!BW:BW)</f>
        <v>0</v>
      </c>
      <c r="N289">
        <f>SUMIF(Erfassung1!BD:BD,L289,Erfassung1!BG:BG)</f>
        <v>0</v>
      </c>
      <c r="O289">
        <f t="shared" si="25"/>
        <v>0</v>
      </c>
      <c r="P289">
        <f t="shared" si="26"/>
        <v>49</v>
      </c>
    </row>
    <row r="290" spans="12:16" x14ac:dyDescent="0.25">
      <c r="L290" s="264">
        <f>Member!A290</f>
        <v>38781</v>
      </c>
      <c r="M290">
        <f>SUMIF(Erfassung1!BD:BD,L290,Erfassung1!BW:BW)</f>
        <v>0</v>
      </c>
      <c r="N290">
        <f>SUMIF(Erfassung1!BD:BD,L290,Erfassung1!BG:BG)</f>
        <v>0</v>
      </c>
      <c r="O290">
        <f t="shared" si="25"/>
        <v>0</v>
      </c>
      <c r="P290">
        <f t="shared" si="26"/>
        <v>49</v>
      </c>
    </row>
    <row r="291" spans="12:16" x14ac:dyDescent="0.25">
      <c r="L291" s="264">
        <f>Member!A291</f>
        <v>7076</v>
      </c>
      <c r="M291">
        <f>SUMIF(Erfassung1!BD:BD,L291,Erfassung1!BW:BW)</f>
        <v>0</v>
      </c>
      <c r="N291">
        <f>SUMIF(Erfassung1!BD:BD,L291,Erfassung1!BG:BG)</f>
        <v>0</v>
      </c>
      <c r="O291">
        <f t="shared" si="25"/>
        <v>0</v>
      </c>
      <c r="P291">
        <f t="shared" si="26"/>
        <v>49</v>
      </c>
    </row>
    <row r="292" spans="12:16" x14ac:dyDescent="0.25">
      <c r="L292" s="264">
        <f>Member!A292</f>
        <v>7041</v>
      </c>
      <c r="M292">
        <f>SUMIF(Erfassung1!BD:BD,L292,Erfassung1!BW:BW)</f>
        <v>0</v>
      </c>
      <c r="N292">
        <f>SUMIF(Erfassung1!BD:BD,L292,Erfassung1!BG:BG)</f>
        <v>0</v>
      </c>
      <c r="O292">
        <f t="shared" si="25"/>
        <v>0</v>
      </c>
      <c r="P292">
        <f t="shared" si="26"/>
        <v>49</v>
      </c>
    </row>
    <row r="293" spans="12:16" x14ac:dyDescent="0.25">
      <c r="L293" s="264">
        <f>Member!A293</f>
        <v>25411</v>
      </c>
      <c r="M293">
        <f>SUMIF(Erfassung1!BD:BD,L293,Erfassung1!BW:BW)</f>
        <v>0</v>
      </c>
      <c r="N293">
        <f>SUMIF(Erfassung1!BD:BD,L293,Erfassung1!BG:BG)</f>
        <v>0</v>
      </c>
      <c r="O293">
        <f t="shared" si="25"/>
        <v>0</v>
      </c>
      <c r="P293">
        <f t="shared" si="26"/>
        <v>49</v>
      </c>
    </row>
    <row r="294" spans="12:16" x14ac:dyDescent="0.25">
      <c r="L294" s="264">
        <f>Member!A294</f>
        <v>25968</v>
      </c>
      <c r="M294">
        <f>SUMIF(Erfassung1!BD:BD,L294,Erfassung1!BW:BW)</f>
        <v>0</v>
      </c>
      <c r="N294">
        <f>SUMIF(Erfassung1!BD:BD,L294,Erfassung1!BG:BG)</f>
        <v>0</v>
      </c>
      <c r="O294">
        <f t="shared" si="25"/>
        <v>0</v>
      </c>
      <c r="P294">
        <f t="shared" si="26"/>
        <v>49</v>
      </c>
    </row>
    <row r="295" spans="12:16" x14ac:dyDescent="0.25">
      <c r="L295" s="264">
        <f>Member!A295</f>
        <v>7030</v>
      </c>
      <c r="M295">
        <f>SUMIF(Erfassung1!BD:BD,L295,Erfassung1!BW:BW)</f>
        <v>0</v>
      </c>
      <c r="N295">
        <f>SUMIF(Erfassung1!BD:BD,L295,Erfassung1!BG:BG)</f>
        <v>0</v>
      </c>
      <c r="O295">
        <f t="shared" si="25"/>
        <v>0</v>
      </c>
      <c r="P295">
        <f t="shared" si="26"/>
        <v>49</v>
      </c>
    </row>
    <row r="296" spans="12:16" x14ac:dyDescent="0.25">
      <c r="L296" s="264">
        <f>Member!A296</f>
        <v>7055</v>
      </c>
      <c r="M296">
        <f>SUMIF(Erfassung1!BD:BD,L296,Erfassung1!BW:BW)</f>
        <v>0</v>
      </c>
      <c r="N296">
        <f>SUMIF(Erfassung1!BD:BD,L296,Erfassung1!BG:BG)</f>
        <v>0</v>
      </c>
      <c r="O296">
        <f t="shared" si="25"/>
        <v>0</v>
      </c>
      <c r="P296">
        <f t="shared" si="26"/>
        <v>49</v>
      </c>
    </row>
    <row r="297" spans="12:16" x14ac:dyDescent="0.25">
      <c r="L297" s="264">
        <f>Member!A297</f>
        <v>38966</v>
      </c>
      <c r="M297">
        <f>SUMIF(Erfassung1!BD:BD,L297,Erfassung1!BW:BW)</f>
        <v>0</v>
      </c>
      <c r="N297">
        <f>SUMIF(Erfassung1!BD:BD,L297,Erfassung1!BG:BG)</f>
        <v>0</v>
      </c>
      <c r="O297">
        <f t="shared" ref="O297:O360" si="27">IF(N297=0,0,M297/N297-ROW()/1000000000)</f>
        <v>0</v>
      </c>
      <c r="P297">
        <f t="shared" ref="P297:P360" si="28">RANK(O297,O:O)</f>
        <v>49</v>
      </c>
    </row>
    <row r="298" spans="12:16" x14ac:dyDescent="0.25">
      <c r="L298" s="264">
        <f>Member!A298</f>
        <v>16325</v>
      </c>
      <c r="M298">
        <f>SUMIF(Erfassung1!BD:BD,L298,Erfassung1!BW:BW)</f>
        <v>0</v>
      </c>
      <c r="N298">
        <f>SUMIF(Erfassung1!BD:BD,L298,Erfassung1!BG:BG)</f>
        <v>0</v>
      </c>
      <c r="O298">
        <f t="shared" si="27"/>
        <v>0</v>
      </c>
      <c r="P298">
        <f t="shared" si="28"/>
        <v>49</v>
      </c>
    </row>
    <row r="299" spans="12:16" x14ac:dyDescent="0.25">
      <c r="L299" s="264">
        <f>Member!A299</f>
        <v>7031</v>
      </c>
      <c r="M299">
        <f>SUMIF(Erfassung1!BD:BD,L299,Erfassung1!BW:BW)</f>
        <v>0</v>
      </c>
      <c r="N299">
        <f>SUMIF(Erfassung1!BD:BD,L299,Erfassung1!BG:BG)</f>
        <v>0</v>
      </c>
      <c r="O299">
        <f t="shared" si="27"/>
        <v>0</v>
      </c>
      <c r="P299">
        <f t="shared" si="28"/>
        <v>49</v>
      </c>
    </row>
    <row r="300" spans="12:16" x14ac:dyDescent="0.25">
      <c r="L300" s="264">
        <f>Member!A300</f>
        <v>7003</v>
      </c>
      <c r="M300">
        <f>SUMIF(Erfassung1!BD:BD,L300,Erfassung1!BW:BW)</f>
        <v>0</v>
      </c>
      <c r="N300">
        <f>SUMIF(Erfassung1!BD:BD,L300,Erfassung1!BG:BG)</f>
        <v>0</v>
      </c>
      <c r="O300">
        <f t="shared" si="27"/>
        <v>0</v>
      </c>
      <c r="P300">
        <f t="shared" si="28"/>
        <v>49</v>
      </c>
    </row>
    <row r="301" spans="12:16" x14ac:dyDescent="0.25">
      <c r="L301" s="264">
        <f>Member!A301</f>
        <v>7058</v>
      </c>
      <c r="M301">
        <f>SUMIF(Erfassung1!BD:BD,L301,Erfassung1!BW:BW)</f>
        <v>0</v>
      </c>
      <c r="N301">
        <f>SUMIF(Erfassung1!BD:BD,L301,Erfassung1!BG:BG)</f>
        <v>0</v>
      </c>
      <c r="O301">
        <f t="shared" si="27"/>
        <v>0</v>
      </c>
      <c r="P301">
        <f t="shared" si="28"/>
        <v>49</v>
      </c>
    </row>
    <row r="302" spans="12:16" x14ac:dyDescent="0.25">
      <c r="L302" s="264">
        <f>Member!A302</f>
        <v>7012</v>
      </c>
      <c r="M302">
        <f>SUMIF(Erfassung1!BD:BD,L302,Erfassung1!BW:BW)</f>
        <v>0</v>
      </c>
      <c r="N302">
        <f>SUMIF(Erfassung1!BD:BD,L302,Erfassung1!BG:BG)</f>
        <v>0</v>
      </c>
      <c r="O302">
        <f t="shared" si="27"/>
        <v>0</v>
      </c>
      <c r="P302">
        <f t="shared" si="28"/>
        <v>49</v>
      </c>
    </row>
    <row r="303" spans="12:16" x14ac:dyDescent="0.25">
      <c r="L303" s="264">
        <f>Member!A303</f>
        <v>7040</v>
      </c>
      <c r="M303">
        <f>SUMIF(Erfassung1!BD:BD,L303,Erfassung1!BW:BW)</f>
        <v>0</v>
      </c>
      <c r="N303">
        <f>SUMIF(Erfassung1!BD:BD,L303,Erfassung1!BG:BG)</f>
        <v>0</v>
      </c>
      <c r="O303">
        <f t="shared" si="27"/>
        <v>0</v>
      </c>
      <c r="P303">
        <f t="shared" si="28"/>
        <v>49</v>
      </c>
    </row>
    <row r="304" spans="12:16" x14ac:dyDescent="0.25">
      <c r="L304" s="264">
        <f>Member!A304</f>
        <v>16790</v>
      </c>
      <c r="M304">
        <f>SUMIF(Erfassung1!BD:BD,L304,Erfassung1!BW:BW)</f>
        <v>0</v>
      </c>
      <c r="N304">
        <f>SUMIF(Erfassung1!BD:BD,L304,Erfassung1!BG:BG)</f>
        <v>0</v>
      </c>
      <c r="O304">
        <f t="shared" si="27"/>
        <v>0</v>
      </c>
      <c r="P304">
        <f t="shared" si="28"/>
        <v>49</v>
      </c>
    </row>
    <row r="305" spans="12:16" x14ac:dyDescent="0.25">
      <c r="L305" s="264">
        <f>Member!A305</f>
        <v>7860</v>
      </c>
      <c r="M305">
        <f>SUMIF(Erfassung1!BD:BD,L305,Erfassung1!BW:BW)</f>
        <v>0</v>
      </c>
      <c r="N305">
        <f>SUMIF(Erfassung1!BD:BD,L305,Erfassung1!BG:BG)</f>
        <v>0</v>
      </c>
      <c r="O305">
        <f t="shared" si="27"/>
        <v>0</v>
      </c>
      <c r="P305">
        <f t="shared" si="28"/>
        <v>49</v>
      </c>
    </row>
    <row r="306" spans="12:16" x14ac:dyDescent="0.25">
      <c r="L306" s="264">
        <f>Member!A306</f>
        <v>25387</v>
      </c>
      <c r="M306">
        <f>SUMIF(Erfassung1!BD:BD,L306,Erfassung1!BW:BW)</f>
        <v>0</v>
      </c>
      <c r="N306">
        <f>SUMIF(Erfassung1!BD:BD,L306,Erfassung1!BG:BG)</f>
        <v>0</v>
      </c>
      <c r="O306">
        <f t="shared" si="27"/>
        <v>0</v>
      </c>
      <c r="P306">
        <f t="shared" si="28"/>
        <v>49</v>
      </c>
    </row>
    <row r="307" spans="12:16" x14ac:dyDescent="0.25">
      <c r="L307" s="264">
        <f>Member!A307</f>
        <v>7586</v>
      </c>
      <c r="M307">
        <f>SUMIF(Erfassung1!BD:BD,L307,Erfassung1!BW:BW)</f>
        <v>0</v>
      </c>
      <c r="N307">
        <f>SUMIF(Erfassung1!BD:BD,L307,Erfassung1!BG:BG)</f>
        <v>0</v>
      </c>
      <c r="O307">
        <f t="shared" si="27"/>
        <v>0</v>
      </c>
      <c r="P307">
        <f t="shared" si="28"/>
        <v>49</v>
      </c>
    </row>
    <row r="308" spans="12:16" x14ac:dyDescent="0.25">
      <c r="L308" s="264">
        <f>Member!A308</f>
        <v>7967</v>
      </c>
      <c r="M308">
        <f>SUMIF(Erfassung1!BD:BD,L308,Erfassung1!BW:BW)</f>
        <v>0</v>
      </c>
      <c r="N308">
        <f>SUMIF(Erfassung1!BD:BD,L308,Erfassung1!BG:BG)</f>
        <v>0</v>
      </c>
      <c r="O308">
        <f t="shared" si="27"/>
        <v>0</v>
      </c>
      <c r="P308">
        <f t="shared" si="28"/>
        <v>49</v>
      </c>
    </row>
    <row r="309" spans="12:16" x14ac:dyDescent="0.25">
      <c r="L309" s="264">
        <f>Member!A309</f>
        <v>9936</v>
      </c>
      <c r="M309">
        <f>SUMIF(Erfassung1!BD:BD,L309,Erfassung1!BW:BW)</f>
        <v>0</v>
      </c>
      <c r="N309">
        <f>SUMIF(Erfassung1!BD:BD,L309,Erfassung1!BG:BG)</f>
        <v>0</v>
      </c>
      <c r="O309">
        <f t="shared" si="27"/>
        <v>0</v>
      </c>
      <c r="P309">
        <f t="shared" si="28"/>
        <v>49</v>
      </c>
    </row>
    <row r="310" spans="12:16" x14ac:dyDescent="0.25">
      <c r="L310" s="264">
        <f>Member!A310</f>
        <v>7193</v>
      </c>
      <c r="M310">
        <f>SUMIF(Erfassung1!BD:BD,L310,Erfassung1!BW:BW)</f>
        <v>0</v>
      </c>
      <c r="N310">
        <f>SUMIF(Erfassung1!BD:BD,L310,Erfassung1!BG:BG)</f>
        <v>0</v>
      </c>
      <c r="O310">
        <f t="shared" si="27"/>
        <v>0</v>
      </c>
      <c r="P310">
        <f t="shared" si="28"/>
        <v>49</v>
      </c>
    </row>
    <row r="311" spans="12:16" x14ac:dyDescent="0.25">
      <c r="L311" s="264">
        <f>Member!A311</f>
        <v>7747</v>
      </c>
      <c r="M311">
        <f>SUMIF(Erfassung1!BD:BD,L311,Erfassung1!BW:BW)</f>
        <v>0</v>
      </c>
      <c r="N311">
        <f>SUMIF(Erfassung1!BD:BD,L311,Erfassung1!BG:BG)</f>
        <v>0</v>
      </c>
      <c r="O311">
        <f t="shared" si="27"/>
        <v>0</v>
      </c>
      <c r="P311">
        <f t="shared" si="28"/>
        <v>49</v>
      </c>
    </row>
    <row r="312" spans="12:16" x14ac:dyDescent="0.25">
      <c r="L312" s="264">
        <f>Member!A312</f>
        <v>38543</v>
      </c>
      <c r="M312">
        <f>SUMIF(Erfassung1!BD:BD,L312,Erfassung1!BW:BW)</f>
        <v>0</v>
      </c>
      <c r="N312">
        <f>SUMIF(Erfassung1!BD:BD,L312,Erfassung1!BG:BG)</f>
        <v>0</v>
      </c>
      <c r="O312">
        <f t="shared" si="27"/>
        <v>0</v>
      </c>
      <c r="P312">
        <f t="shared" si="28"/>
        <v>49</v>
      </c>
    </row>
    <row r="313" spans="12:16" x14ac:dyDescent="0.25">
      <c r="L313" s="264">
        <f>Member!A313</f>
        <v>38735</v>
      </c>
      <c r="M313">
        <f>SUMIF(Erfassung1!BD:BD,L313,Erfassung1!BW:BW)</f>
        <v>0</v>
      </c>
      <c r="N313">
        <f>SUMIF(Erfassung1!BD:BD,L313,Erfassung1!BG:BG)</f>
        <v>0</v>
      </c>
      <c r="O313">
        <f t="shared" si="27"/>
        <v>0</v>
      </c>
      <c r="P313">
        <f t="shared" si="28"/>
        <v>49</v>
      </c>
    </row>
    <row r="314" spans="12:16" x14ac:dyDescent="0.25">
      <c r="L314" s="264">
        <f>Member!A314</f>
        <v>38900</v>
      </c>
      <c r="M314">
        <f>SUMIF(Erfassung1!BD:BD,L314,Erfassung1!BW:BW)</f>
        <v>0</v>
      </c>
      <c r="N314">
        <f>SUMIF(Erfassung1!BD:BD,L314,Erfassung1!BG:BG)</f>
        <v>0</v>
      </c>
      <c r="O314">
        <f t="shared" si="27"/>
        <v>0</v>
      </c>
      <c r="P314">
        <f t="shared" si="28"/>
        <v>49</v>
      </c>
    </row>
    <row r="315" spans="12:16" x14ac:dyDescent="0.25">
      <c r="L315" s="264">
        <f>Member!A315</f>
        <v>7152</v>
      </c>
      <c r="M315">
        <f>SUMIF(Erfassung1!BD:BD,L315,Erfassung1!BW:BW)</f>
        <v>0</v>
      </c>
      <c r="N315">
        <f>SUMIF(Erfassung1!BD:BD,L315,Erfassung1!BG:BG)</f>
        <v>0</v>
      </c>
      <c r="O315">
        <f t="shared" si="27"/>
        <v>0</v>
      </c>
      <c r="P315">
        <f t="shared" si="28"/>
        <v>49</v>
      </c>
    </row>
    <row r="316" spans="12:16" x14ac:dyDescent="0.25">
      <c r="L316" s="264">
        <f>Member!A316</f>
        <v>38277</v>
      </c>
      <c r="M316">
        <f>SUMIF(Erfassung1!BD:BD,L316,Erfassung1!BW:BW)</f>
        <v>0</v>
      </c>
      <c r="N316">
        <f>SUMIF(Erfassung1!BD:BD,L316,Erfassung1!BG:BG)</f>
        <v>0</v>
      </c>
      <c r="O316">
        <f t="shared" si="27"/>
        <v>0</v>
      </c>
      <c r="P316">
        <f t="shared" si="28"/>
        <v>49</v>
      </c>
    </row>
    <row r="317" spans="12:16" x14ac:dyDescent="0.25">
      <c r="L317" s="264">
        <f>Member!A317</f>
        <v>16744</v>
      </c>
      <c r="M317">
        <f>SUMIF(Erfassung1!BD:BD,L317,Erfassung1!BW:BW)</f>
        <v>0</v>
      </c>
      <c r="N317">
        <f>SUMIF(Erfassung1!BD:BD,L317,Erfassung1!BG:BG)</f>
        <v>0</v>
      </c>
      <c r="O317">
        <f t="shared" si="27"/>
        <v>0</v>
      </c>
      <c r="P317">
        <f t="shared" si="28"/>
        <v>49</v>
      </c>
    </row>
    <row r="318" spans="12:16" x14ac:dyDescent="0.25">
      <c r="L318" s="264">
        <f>Member!A318</f>
        <v>38901</v>
      </c>
      <c r="M318">
        <f>SUMIF(Erfassung1!BD:BD,L318,Erfassung1!BW:BW)</f>
        <v>0</v>
      </c>
      <c r="N318">
        <f>SUMIF(Erfassung1!BD:BD,L318,Erfassung1!BG:BG)</f>
        <v>0</v>
      </c>
      <c r="O318">
        <f t="shared" si="27"/>
        <v>0</v>
      </c>
      <c r="P318">
        <f t="shared" si="28"/>
        <v>49</v>
      </c>
    </row>
    <row r="319" spans="12:16" x14ac:dyDescent="0.25">
      <c r="L319" s="264">
        <f>Member!A319</f>
        <v>16453</v>
      </c>
      <c r="M319">
        <f>SUMIF(Erfassung1!BD:BD,L319,Erfassung1!BW:BW)</f>
        <v>0</v>
      </c>
      <c r="N319">
        <f>SUMIF(Erfassung1!BD:BD,L319,Erfassung1!BG:BG)</f>
        <v>0</v>
      </c>
      <c r="O319">
        <f t="shared" si="27"/>
        <v>0</v>
      </c>
      <c r="P319">
        <f t="shared" si="28"/>
        <v>49</v>
      </c>
    </row>
    <row r="320" spans="12:16" x14ac:dyDescent="0.25">
      <c r="L320" s="264">
        <f>Member!A320</f>
        <v>7156</v>
      </c>
      <c r="M320">
        <f>SUMIF(Erfassung1!BD:BD,L320,Erfassung1!BW:BW)</f>
        <v>0</v>
      </c>
      <c r="N320">
        <f>SUMIF(Erfassung1!BD:BD,L320,Erfassung1!BG:BG)</f>
        <v>0</v>
      </c>
      <c r="O320">
        <f t="shared" si="27"/>
        <v>0</v>
      </c>
      <c r="P320">
        <f t="shared" si="28"/>
        <v>49</v>
      </c>
    </row>
    <row r="321" spans="12:16" x14ac:dyDescent="0.25">
      <c r="L321" s="264">
        <f>Member!A321</f>
        <v>38823</v>
      </c>
      <c r="M321">
        <f>SUMIF(Erfassung1!BD:BD,L321,Erfassung1!BW:BW)</f>
        <v>0</v>
      </c>
      <c r="N321">
        <f>SUMIF(Erfassung1!BD:BD,L321,Erfassung1!BG:BG)</f>
        <v>0</v>
      </c>
      <c r="O321">
        <f t="shared" si="27"/>
        <v>0</v>
      </c>
      <c r="P321">
        <f t="shared" si="28"/>
        <v>49</v>
      </c>
    </row>
    <row r="322" spans="12:16" x14ac:dyDescent="0.25">
      <c r="L322" s="264">
        <f>Member!A322</f>
        <v>25478</v>
      </c>
      <c r="M322">
        <f>SUMIF(Erfassung1!BD:BD,L322,Erfassung1!BW:BW)</f>
        <v>0</v>
      </c>
      <c r="N322">
        <f>SUMIF(Erfassung1!BD:BD,L322,Erfassung1!BG:BG)</f>
        <v>0</v>
      </c>
      <c r="O322">
        <f t="shared" si="27"/>
        <v>0</v>
      </c>
      <c r="P322">
        <f t="shared" si="28"/>
        <v>49</v>
      </c>
    </row>
    <row r="323" spans="12:16" x14ac:dyDescent="0.25">
      <c r="L323" s="264">
        <f>Member!A323</f>
        <v>38836</v>
      </c>
      <c r="M323">
        <f>SUMIF(Erfassung1!BD:BD,L323,Erfassung1!BW:BW)</f>
        <v>0</v>
      </c>
      <c r="N323">
        <f>SUMIF(Erfassung1!BD:BD,L323,Erfassung1!BG:BG)</f>
        <v>0</v>
      </c>
      <c r="O323">
        <f t="shared" si="27"/>
        <v>0</v>
      </c>
      <c r="P323">
        <f t="shared" si="28"/>
        <v>49</v>
      </c>
    </row>
    <row r="324" spans="12:16" x14ac:dyDescent="0.25">
      <c r="L324" s="264">
        <f>Member!A324</f>
        <v>7154</v>
      </c>
      <c r="M324">
        <f>SUMIF(Erfassung1!BD:BD,L324,Erfassung1!BW:BW)</f>
        <v>0</v>
      </c>
      <c r="N324">
        <f>SUMIF(Erfassung1!BD:BD,L324,Erfassung1!BG:BG)</f>
        <v>0</v>
      </c>
      <c r="O324">
        <f t="shared" si="27"/>
        <v>0</v>
      </c>
      <c r="P324">
        <f t="shared" si="28"/>
        <v>49</v>
      </c>
    </row>
    <row r="325" spans="12:16" x14ac:dyDescent="0.25">
      <c r="L325" s="264">
        <f>Member!A325</f>
        <v>7182</v>
      </c>
      <c r="M325">
        <f>SUMIF(Erfassung1!BD:BD,L325,Erfassung1!BW:BW)</f>
        <v>0</v>
      </c>
      <c r="N325">
        <f>SUMIF(Erfassung1!BD:BD,L325,Erfassung1!BG:BG)</f>
        <v>0</v>
      </c>
      <c r="O325">
        <f t="shared" si="27"/>
        <v>0</v>
      </c>
      <c r="P325">
        <f t="shared" si="28"/>
        <v>49</v>
      </c>
    </row>
    <row r="326" spans="12:16" x14ac:dyDescent="0.25">
      <c r="L326" s="264">
        <f>Member!A326</f>
        <v>25484</v>
      </c>
      <c r="M326">
        <f>SUMIF(Erfassung1!BD:BD,L326,Erfassung1!BW:BW)</f>
        <v>0</v>
      </c>
      <c r="N326">
        <f>SUMIF(Erfassung1!BD:BD,L326,Erfassung1!BG:BG)</f>
        <v>0</v>
      </c>
      <c r="O326">
        <f t="shared" si="27"/>
        <v>0</v>
      </c>
      <c r="P326">
        <f t="shared" si="28"/>
        <v>49</v>
      </c>
    </row>
    <row r="327" spans="12:16" x14ac:dyDescent="0.25">
      <c r="L327" s="264">
        <f>Member!A327</f>
        <v>38509</v>
      </c>
      <c r="M327">
        <f>SUMIF(Erfassung1!BD:BD,L327,Erfassung1!BW:BW)</f>
        <v>0</v>
      </c>
      <c r="N327">
        <f>SUMIF(Erfassung1!BD:BD,L327,Erfassung1!BG:BG)</f>
        <v>0</v>
      </c>
      <c r="O327">
        <f t="shared" si="27"/>
        <v>0</v>
      </c>
      <c r="P327">
        <f t="shared" si="28"/>
        <v>49</v>
      </c>
    </row>
    <row r="328" spans="12:16" x14ac:dyDescent="0.25">
      <c r="L328" s="264">
        <f>Member!A328</f>
        <v>25082</v>
      </c>
      <c r="M328">
        <f>SUMIF(Erfassung1!BD:BD,L328,Erfassung1!BW:BW)</f>
        <v>0</v>
      </c>
      <c r="N328">
        <f>SUMIF(Erfassung1!BD:BD,L328,Erfassung1!BG:BG)</f>
        <v>0</v>
      </c>
      <c r="O328">
        <f t="shared" si="27"/>
        <v>0</v>
      </c>
      <c r="P328">
        <f t="shared" si="28"/>
        <v>49</v>
      </c>
    </row>
    <row r="329" spans="12:16" x14ac:dyDescent="0.25">
      <c r="L329" s="264">
        <f>Member!A329</f>
        <v>38115</v>
      </c>
      <c r="M329">
        <f>SUMIF(Erfassung1!BD:BD,L329,Erfassung1!BW:BW)</f>
        <v>0</v>
      </c>
      <c r="N329">
        <f>SUMIF(Erfassung1!BD:BD,L329,Erfassung1!BG:BG)</f>
        <v>0</v>
      </c>
      <c r="O329">
        <f t="shared" si="27"/>
        <v>0</v>
      </c>
      <c r="P329">
        <f t="shared" si="28"/>
        <v>49</v>
      </c>
    </row>
    <row r="330" spans="12:16" x14ac:dyDescent="0.25">
      <c r="L330" s="264">
        <f>Member!A330</f>
        <v>7228</v>
      </c>
      <c r="M330">
        <f>SUMIF(Erfassung1!BD:BD,L330,Erfassung1!BW:BW)</f>
        <v>0</v>
      </c>
      <c r="N330">
        <f>SUMIF(Erfassung1!BD:BD,L330,Erfassung1!BG:BG)</f>
        <v>0</v>
      </c>
      <c r="O330">
        <f t="shared" si="27"/>
        <v>0</v>
      </c>
      <c r="P330">
        <f t="shared" si="28"/>
        <v>49</v>
      </c>
    </row>
    <row r="331" spans="12:16" x14ac:dyDescent="0.25">
      <c r="L331" s="264">
        <f>Member!A331</f>
        <v>38275</v>
      </c>
      <c r="M331">
        <f>SUMIF(Erfassung1!BD:BD,L331,Erfassung1!BW:BW)</f>
        <v>0</v>
      </c>
      <c r="N331">
        <f>SUMIF(Erfassung1!BD:BD,L331,Erfassung1!BG:BG)</f>
        <v>0</v>
      </c>
      <c r="O331">
        <f t="shared" si="27"/>
        <v>0</v>
      </c>
      <c r="P331">
        <f t="shared" si="28"/>
        <v>49</v>
      </c>
    </row>
    <row r="332" spans="12:16" x14ac:dyDescent="0.25">
      <c r="L332" s="264">
        <f>Member!A332</f>
        <v>7135</v>
      </c>
      <c r="M332">
        <f>SUMIF(Erfassung1!BD:BD,L332,Erfassung1!BW:BW)</f>
        <v>0</v>
      </c>
      <c r="N332">
        <f>SUMIF(Erfassung1!BD:BD,L332,Erfassung1!BG:BG)</f>
        <v>0</v>
      </c>
      <c r="O332">
        <f t="shared" si="27"/>
        <v>0</v>
      </c>
      <c r="P332">
        <f t="shared" si="28"/>
        <v>49</v>
      </c>
    </row>
    <row r="333" spans="12:16" x14ac:dyDescent="0.25">
      <c r="L333" s="264">
        <f>Member!A333</f>
        <v>38366</v>
      </c>
      <c r="M333">
        <f>SUMIF(Erfassung1!BD:BD,L333,Erfassung1!BW:BW)</f>
        <v>0</v>
      </c>
      <c r="N333">
        <f>SUMIF(Erfassung1!BD:BD,L333,Erfassung1!BG:BG)</f>
        <v>0</v>
      </c>
      <c r="O333">
        <f t="shared" si="27"/>
        <v>0</v>
      </c>
      <c r="P333">
        <f t="shared" si="28"/>
        <v>49</v>
      </c>
    </row>
    <row r="334" spans="12:16" x14ac:dyDescent="0.25">
      <c r="L334" s="264">
        <f>Member!A334</f>
        <v>38367</v>
      </c>
      <c r="M334">
        <f>SUMIF(Erfassung1!BD:BD,L334,Erfassung1!BW:BW)</f>
        <v>0</v>
      </c>
      <c r="N334">
        <f>SUMIF(Erfassung1!BD:BD,L334,Erfassung1!BG:BG)</f>
        <v>0</v>
      </c>
      <c r="O334">
        <f t="shared" si="27"/>
        <v>0</v>
      </c>
      <c r="P334">
        <f t="shared" si="28"/>
        <v>49</v>
      </c>
    </row>
    <row r="335" spans="12:16" x14ac:dyDescent="0.25">
      <c r="L335" s="264">
        <f>Member!A335</f>
        <v>25085</v>
      </c>
      <c r="M335">
        <f>SUMIF(Erfassung1!BD:BD,L335,Erfassung1!BW:BW)</f>
        <v>0</v>
      </c>
      <c r="N335">
        <f>SUMIF(Erfassung1!BD:BD,L335,Erfassung1!BG:BG)</f>
        <v>0</v>
      </c>
      <c r="O335">
        <f t="shared" si="27"/>
        <v>0</v>
      </c>
      <c r="P335">
        <f t="shared" si="28"/>
        <v>49</v>
      </c>
    </row>
    <row r="336" spans="12:16" x14ac:dyDescent="0.25">
      <c r="L336" s="264">
        <f>Member!A336</f>
        <v>38661</v>
      </c>
      <c r="M336">
        <f>SUMIF(Erfassung1!BD:BD,L336,Erfassung1!BW:BW)</f>
        <v>0</v>
      </c>
      <c r="N336">
        <f>SUMIF(Erfassung1!BD:BD,L336,Erfassung1!BG:BG)</f>
        <v>0</v>
      </c>
      <c r="O336">
        <f t="shared" si="27"/>
        <v>0</v>
      </c>
      <c r="P336">
        <f t="shared" si="28"/>
        <v>49</v>
      </c>
    </row>
    <row r="337" spans="12:16" x14ac:dyDescent="0.25">
      <c r="L337" s="264">
        <f>Member!A337</f>
        <v>7131</v>
      </c>
      <c r="M337">
        <f>SUMIF(Erfassung1!BD:BD,L337,Erfassung1!BW:BW)</f>
        <v>0</v>
      </c>
      <c r="N337">
        <f>SUMIF(Erfassung1!BD:BD,L337,Erfassung1!BG:BG)</f>
        <v>0</v>
      </c>
      <c r="O337">
        <f t="shared" si="27"/>
        <v>0</v>
      </c>
      <c r="P337">
        <f t="shared" si="28"/>
        <v>49</v>
      </c>
    </row>
    <row r="338" spans="12:16" x14ac:dyDescent="0.25">
      <c r="L338" s="264">
        <f>Member!A338</f>
        <v>7123</v>
      </c>
      <c r="M338">
        <f>SUMIF(Erfassung1!BD:BD,L338,Erfassung1!BW:BW)</f>
        <v>0</v>
      </c>
      <c r="N338">
        <f>SUMIF(Erfassung1!BD:BD,L338,Erfassung1!BG:BG)</f>
        <v>0</v>
      </c>
      <c r="O338">
        <f t="shared" si="27"/>
        <v>0</v>
      </c>
      <c r="P338">
        <f t="shared" si="28"/>
        <v>49</v>
      </c>
    </row>
    <row r="339" spans="12:16" x14ac:dyDescent="0.25">
      <c r="L339" s="264">
        <f>Member!A339</f>
        <v>7136</v>
      </c>
      <c r="M339">
        <f>SUMIF(Erfassung1!BD:BD,L339,Erfassung1!BW:BW)</f>
        <v>0</v>
      </c>
      <c r="N339">
        <f>SUMIF(Erfassung1!BD:BD,L339,Erfassung1!BG:BG)</f>
        <v>0</v>
      </c>
      <c r="O339">
        <f t="shared" si="27"/>
        <v>0</v>
      </c>
      <c r="P339">
        <f t="shared" si="28"/>
        <v>49</v>
      </c>
    </row>
    <row r="340" spans="12:16" x14ac:dyDescent="0.25">
      <c r="L340" s="264">
        <f>Member!A340</f>
        <v>7723</v>
      </c>
      <c r="M340">
        <f>SUMIF(Erfassung1!BD:BD,L340,Erfassung1!BW:BW)</f>
        <v>0</v>
      </c>
      <c r="N340">
        <f>SUMIF(Erfassung1!BD:BD,L340,Erfassung1!BG:BG)</f>
        <v>0</v>
      </c>
      <c r="O340">
        <f t="shared" si="27"/>
        <v>0</v>
      </c>
      <c r="P340">
        <f t="shared" si="28"/>
        <v>49</v>
      </c>
    </row>
    <row r="341" spans="12:16" x14ac:dyDescent="0.25">
      <c r="L341" s="264">
        <f>Member!A341</f>
        <v>25479</v>
      </c>
      <c r="M341">
        <f>SUMIF(Erfassung1!BD:BD,L341,Erfassung1!BW:BW)</f>
        <v>0</v>
      </c>
      <c r="N341">
        <f>SUMIF(Erfassung1!BD:BD,L341,Erfassung1!BG:BG)</f>
        <v>0</v>
      </c>
      <c r="O341">
        <f t="shared" si="27"/>
        <v>0</v>
      </c>
      <c r="P341">
        <f t="shared" si="28"/>
        <v>49</v>
      </c>
    </row>
    <row r="342" spans="12:16" x14ac:dyDescent="0.25">
      <c r="L342" s="264">
        <f>Member!A342</f>
        <v>7126</v>
      </c>
      <c r="M342">
        <f>SUMIF(Erfassung1!BD:BD,L342,Erfassung1!BW:BW)</f>
        <v>0</v>
      </c>
      <c r="N342">
        <f>SUMIF(Erfassung1!BD:BD,L342,Erfassung1!BG:BG)</f>
        <v>0</v>
      </c>
      <c r="O342">
        <f t="shared" si="27"/>
        <v>0</v>
      </c>
      <c r="P342">
        <f t="shared" si="28"/>
        <v>49</v>
      </c>
    </row>
    <row r="343" spans="12:16" x14ac:dyDescent="0.25">
      <c r="L343" s="264">
        <f>Member!A343</f>
        <v>38760</v>
      </c>
      <c r="M343">
        <f>SUMIF(Erfassung1!BD:BD,L343,Erfassung1!BW:BW)</f>
        <v>0</v>
      </c>
      <c r="N343">
        <f>SUMIF(Erfassung1!BD:BD,L343,Erfassung1!BG:BG)</f>
        <v>0</v>
      </c>
      <c r="O343">
        <f t="shared" si="27"/>
        <v>0</v>
      </c>
      <c r="P343">
        <f t="shared" si="28"/>
        <v>49</v>
      </c>
    </row>
    <row r="344" spans="12:16" x14ac:dyDescent="0.25">
      <c r="L344" s="264">
        <f>Member!A344</f>
        <v>38962</v>
      </c>
      <c r="M344">
        <f>SUMIF(Erfassung1!BD:BD,L344,Erfassung1!BW:BW)</f>
        <v>0</v>
      </c>
      <c r="N344">
        <f>SUMIF(Erfassung1!BD:BD,L344,Erfassung1!BG:BG)</f>
        <v>0</v>
      </c>
      <c r="O344">
        <f t="shared" si="27"/>
        <v>0</v>
      </c>
      <c r="P344">
        <f t="shared" si="28"/>
        <v>49</v>
      </c>
    </row>
    <row r="345" spans="12:16" x14ac:dyDescent="0.25">
      <c r="L345" s="264">
        <f>Member!A345</f>
        <v>38575</v>
      </c>
      <c r="M345">
        <f>SUMIF(Erfassung1!BD:BD,L345,Erfassung1!BW:BW)</f>
        <v>0</v>
      </c>
      <c r="N345">
        <f>SUMIF(Erfassung1!BD:BD,L345,Erfassung1!BG:BG)</f>
        <v>0</v>
      </c>
      <c r="O345">
        <f t="shared" si="27"/>
        <v>0</v>
      </c>
      <c r="P345">
        <f t="shared" si="28"/>
        <v>49</v>
      </c>
    </row>
    <row r="346" spans="12:16" x14ac:dyDescent="0.25">
      <c r="L346" s="264">
        <f>Member!A346</f>
        <v>16888</v>
      </c>
      <c r="M346">
        <f>SUMIF(Erfassung1!BD:BD,L346,Erfassung1!BW:BW)</f>
        <v>0</v>
      </c>
      <c r="N346">
        <f>SUMIF(Erfassung1!BD:BD,L346,Erfassung1!BG:BG)</f>
        <v>0</v>
      </c>
      <c r="O346">
        <f t="shared" si="27"/>
        <v>0</v>
      </c>
      <c r="P346">
        <f t="shared" si="28"/>
        <v>49</v>
      </c>
    </row>
    <row r="347" spans="12:16" x14ac:dyDescent="0.25">
      <c r="L347" s="264">
        <f>Member!A347</f>
        <v>25298</v>
      </c>
      <c r="M347">
        <f>SUMIF(Erfassung1!BD:BD,L347,Erfassung1!BW:BW)</f>
        <v>0</v>
      </c>
      <c r="N347">
        <f>SUMIF(Erfassung1!BD:BD,L347,Erfassung1!BG:BG)</f>
        <v>0</v>
      </c>
      <c r="O347">
        <f t="shared" si="27"/>
        <v>0</v>
      </c>
      <c r="P347">
        <f t="shared" si="28"/>
        <v>49</v>
      </c>
    </row>
    <row r="348" spans="12:16" x14ac:dyDescent="0.25">
      <c r="L348" s="264">
        <f>Member!A348</f>
        <v>38061</v>
      </c>
      <c r="M348">
        <f>SUMIF(Erfassung1!BD:BD,L348,Erfassung1!BW:BW)</f>
        <v>0</v>
      </c>
      <c r="N348">
        <f>SUMIF(Erfassung1!BD:BD,L348,Erfassung1!BG:BG)</f>
        <v>0</v>
      </c>
      <c r="O348">
        <f t="shared" si="27"/>
        <v>0</v>
      </c>
      <c r="P348">
        <f t="shared" si="28"/>
        <v>49</v>
      </c>
    </row>
    <row r="349" spans="12:16" x14ac:dyDescent="0.25">
      <c r="L349" s="264">
        <f>Member!A349</f>
        <v>38050</v>
      </c>
      <c r="M349">
        <f>SUMIF(Erfassung1!BD:BD,L349,Erfassung1!BW:BW)</f>
        <v>0</v>
      </c>
      <c r="N349">
        <f>SUMIF(Erfassung1!BD:BD,L349,Erfassung1!BG:BG)</f>
        <v>0</v>
      </c>
      <c r="O349">
        <f t="shared" si="27"/>
        <v>0</v>
      </c>
      <c r="P349">
        <f t="shared" si="28"/>
        <v>49</v>
      </c>
    </row>
    <row r="350" spans="12:16" x14ac:dyDescent="0.25">
      <c r="L350" s="264">
        <f>Member!A350</f>
        <v>38912</v>
      </c>
      <c r="M350">
        <f>SUMIF(Erfassung1!BD:BD,L350,Erfassung1!BW:BW)</f>
        <v>0</v>
      </c>
      <c r="N350">
        <f>SUMIF(Erfassung1!BD:BD,L350,Erfassung1!BG:BG)</f>
        <v>0</v>
      </c>
      <c r="O350">
        <f t="shared" si="27"/>
        <v>0</v>
      </c>
      <c r="P350">
        <f t="shared" si="28"/>
        <v>49</v>
      </c>
    </row>
    <row r="351" spans="12:16" x14ac:dyDescent="0.25">
      <c r="L351" s="264">
        <f>Member!A351</f>
        <v>38809</v>
      </c>
      <c r="M351">
        <f>SUMIF(Erfassung1!BD:BD,L351,Erfassung1!BW:BW)</f>
        <v>0</v>
      </c>
      <c r="N351">
        <f>SUMIF(Erfassung1!BD:BD,L351,Erfassung1!BG:BG)</f>
        <v>0</v>
      </c>
      <c r="O351">
        <f t="shared" si="27"/>
        <v>0</v>
      </c>
      <c r="P351">
        <f t="shared" si="28"/>
        <v>49</v>
      </c>
    </row>
    <row r="352" spans="12:16" x14ac:dyDescent="0.25">
      <c r="L352" s="264">
        <f>Member!A352</f>
        <v>25953</v>
      </c>
      <c r="M352">
        <f>SUMIF(Erfassung1!BD:BD,L352,Erfassung1!BW:BW)</f>
        <v>0</v>
      </c>
      <c r="N352">
        <f>SUMIF(Erfassung1!BD:BD,L352,Erfassung1!BG:BG)</f>
        <v>0</v>
      </c>
      <c r="O352">
        <f t="shared" si="27"/>
        <v>0</v>
      </c>
      <c r="P352">
        <f t="shared" si="28"/>
        <v>49</v>
      </c>
    </row>
    <row r="353" spans="12:16" x14ac:dyDescent="0.25">
      <c r="L353" s="264">
        <f>Member!A353</f>
        <v>38725</v>
      </c>
      <c r="M353">
        <f>SUMIF(Erfassung1!BD:BD,L353,Erfassung1!BW:BW)</f>
        <v>0</v>
      </c>
      <c r="N353">
        <f>SUMIF(Erfassung1!BD:BD,L353,Erfassung1!BG:BG)</f>
        <v>0</v>
      </c>
      <c r="O353">
        <f t="shared" si="27"/>
        <v>0</v>
      </c>
      <c r="P353">
        <f t="shared" si="28"/>
        <v>49</v>
      </c>
    </row>
    <row r="354" spans="12:16" x14ac:dyDescent="0.25">
      <c r="L354" s="264">
        <f>Member!A354</f>
        <v>38850</v>
      </c>
      <c r="M354">
        <f>SUMIF(Erfassung1!BD:BD,L354,Erfassung1!BW:BW)</f>
        <v>0</v>
      </c>
      <c r="N354">
        <f>SUMIF(Erfassung1!BD:BD,L354,Erfassung1!BG:BG)</f>
        <v>0</v>
      </c>
      <c r="O354">
        <f t="shared" si="27"/>
        <v>0</v>
      </c>
      <c r="P354">
        <f t="shared" si="28"/>
        <v>49</v>
      </c>
    </row>
    <row r="355" spans="12:16" x14ac:dyDescent="0.25">
      <c r="L355" s="264">
        <f>Member!A355</f>
        <v>25630</v>
      </c>
      <c r="M355">
        <f>SUMIF(Erfassung1!BD:BD,L355,Erfassung1!BW:BW)</f>
        <v>0</v>
      </c>
      <c r="N355">
        <f>SUMIF(Erfassung1!BD:BD,L355,Erfassung1!BG:BG)</f>
        <v>0</v>
      </c>
      <c r="O355">
        <f t="shared" si="27"/>
        <v>0</v>
      </c>
      <c r="P355">
        <f t="shared" si="28"/>
        <v>49</v>
      </c>
    </row>
    <row r="356" spans="12:16" x14ac:dyDescent="0.25">
      <c r="L356" s="264">
        <f>Member!A356</f>
        <v>38963</v>
      </c>
      <c r="M356">
        <f>SUMIF(Erfassung1!BD:BD,L356,Erfassung1!BW:BW)</f>
        <v>0</v>
      </c>
      <c r="N356">
        <f>SUMIF(Erfassung1!BD:BD,L356,Erfassung1!BG:BG)</f>
        <v>0</v>
      </c>
      <c r="O356">
        <f t="shared" si="27"/>
        <v>0</v>
      </c>
      <c r="P356">
        <f t="shared" si="28"/>
        <v>49</v>
      </c>
    </row>
    <row r="357" spans="12:16" x14ac:dyDescent="0.25">
      <c r="L357" s="264">
        <f>Member!A357</f>
        <v>25671</v>
      </c>
      <c r="M357">
        <f>SUMIF(Erfassung1!BD:BD,L357,Erfassung1!BW:BW)</f>
        <v>0</v>
      </c>
      <c r="N357">
        <f>SUMIF(Erfassung1!BD:BD,L357,Erfassung1!BG:BG)</f>
        <v>0</v>
      </c>
      <c r="O357">
        <f t="shared" si="27"/>
        <v>0</v>
      </c>
      <c r="P357">
        <f t="shared" si="28"/>
        <v>49</v>
      </c>
    </row>
    <row r="358" spans="12:16" x14ac:dyDescent="0.25">
      <c r="L358" s="264">
        <f>Member!A358</f>
        <v>25644</v>
      </c>
      <c r="M358">
        <f>SUMIF(Erfassung1!BD:BD,L358,Erfassung1!BW:BW)</f>
        <v>0</v>
      </c>
      <c r="N358">
        <f>SUMIF(Erfassung1!BD:BD,L358,Erfassung1!BG:BG)</f>
        <v>0</v>
      </c>
      <c r="O358">
        <f t="shared" si="27"/>
        <v>0</v>
      </c>
      <c r="P358">
        <f t="shared" si="28"/>
        <v>49</v>
      </c>
    </row>
    <row r="359" spans="12:16" x14ac:dyDescent="0.25">
      <c r="L359" s="264">
        <f>Member!A359</f>
        <v>16730</v>
      </c>
      <c r="M359">
        <f>SUMIF(Erfassung1!BD:BD,L359,Erfassung1!BW:BW)</f>
        <v>0</v>
      </c>
      <c r="N359">
        <f>SUMIF(Erfassung1!BD:BD,L359,Erfassung1!BG:BG)</f>
        <v>0</v>
      </c>
      <c r="O359">
        <f t="shared" si="27"/>
        <v>0</v>
      </c>
      <c r="P359">
        <f t="shared" si="28"/>
        <v>49</v>
      </c>
    </row>
    <row r="360" spans="12:16" x14ac:dyDescent="0.25">
      <c r="L360" s="264">
        <f>Member!A360</f>
        <v>38092</v>
      </c>
      <c r="M360">
        <f>SUMIF(Erfassung1!BD:BD,L360,Erfassung1!BW:BW)</f>
        <v>0</v>
      </c>
      <c r="N360">
        <f>SUMIF(Erfassung1!BD:BD,L360,Erfassung1!BG:BG)</f>
        <v>0</v>
      </c>
      <c r="O360">
        <f t="shared" si="27"/>
        <v>0</v>
      </c>
      <c r="P360">
        <f t="shared" si="28"/>
        <v>49</v>
      </c>
    </row>
    <row r="361" spans="12:16" x14ac:dyDescent="0.25">
      <c r="L361" s="264">
        <f>Member!A361</f>
        <v>25672</v>
      </c>
      <c r="M361">
        <f>SUMIF(Erfassung1!BD:BD,L361,Erfassung1!BW:BW)</f>
        <v>0</v>
      </c>
      <c r="N361">
        <f>SUMIF(Erfassung1!BD:BD,L361,Erfassung1!BG:BG)</f>
        <v>0</v>
      </c>
      <c r="O361">
        <f t="shared" ref="O361:O424" si="29">IF(N361=0,0,M361/N361-ROW()/1000000000)</f>
        <v>0</v>
      </c>
      <c r="P361">
        <f t="shared" ref="P361:P424" si="30">RANK(O361,O:O)</f>
        <v>49</v>
      </c>
    </row>
    <row r="362" spans="12:16" x14ac:dyDescent="0.25">
      <c r="L362" s="264">
        <f>Member!A362</f>
        <v>25340</v>
      </c>
      <c r="M362">
        <f>SUMIF(Erfassung1!BD:BD,L362,Erfassung1!BW:BW)</f>
        <v>0</v>
      </c>
      <c r="N362">
        <f>SUMIF(Erfassung1!BD:BD,L362,Erfassung1!BG:BG)</f>
        <v>0</v>
      </c>
      <c r="O362">
        <f t="shared" si="29"/>
        <v>0</v>
      </c>
      <c r="P362">
        <f t="shared" si="30"/>
        <v>49</v>
      </c>
    </row>
    <row r="363" spans="12:16" x14ac:dyDescent="0.25">
      <c r="L363" s="264">
        <f>Member!A363</f>
        <v>38727</v>
      </c>
      <c r="M363">
        <f>SUMIF(Erfassung1!BD:BD,L363,Erfassung1!BW:BW)</f>
        <v>0</v>
      </c>
      <c r="N363">
        <f>SUMIF(Erfassung1!BD:BD,L363,Erfassung1!BG:BG)</f>
        <v>0</v>
      </c>
      <c r="O363">
        <f t="shared" si="29"/>
        <v>0</v>
      </c>
      <c r="P363">
        <f t="shared" si="30"/>
        <v>49</v>
      </c>
    </row>
    <row r="364" spans="12:16" x14ac:dyDescent="0.25">
      <c r="L364" s="264">
        <f>Member!A364</f>
        <v>38363</v>
      </c>
      <c r="M364">
        <f>SUMIF(Erfassung1!BD:BD,L364,Erfassung1!BW:BW)</f>
        <v>0</v>
      </c>
      <c r="N364">
        <f>SUMIF(Erfassung1!BD:BD,L364,Erfassung1!BG:BG)</f>
        <v>0</v>
      </c>
      <c r="O364">
        <f t="shared" si="29"/>
        <v>0</v>
      </c>
      <c r="P364">
        <f t="shared" si="30"/>
        <v>49</v>
      </c>
    </row>
    <row r="365" spans="12:16" x14ac:dyDescent="0.25">
      <c r="L365" s="264">
        <f>Member!A365</f>
        <v>22116</v>
      </c>
      <c r="M365">
        <f>SUMIF(Erfassung1!BD:BD,L365,Erfassung1!BW:BW)</f>
        <v>0</v>
      </c>
      <c r="N365">
        <f>SUMIF(Erfassung1!BD:BD,L365,Erfassung1!BG:BG)</f>
        <v>0</v>
      </c>
      <c r="O365">
        <f t="shared" si="29"/>
        <v>0</v>
      </c>
      <c r="P365">
        <f t="shared" si="30"/>
        <v>49</v>
      </c>
    </row>
    <row r="366" spans="12:16" x14ac:dyDescent="0.25">
      <c r="L366" s="264">
        <f>Member!A366</f>
        <v>38458</v>
      </c>
      <c r="M366">
        <f>SUMIF(Erfassung1!BD:BD,L366,Erfassung1!BW:BW)</f>
        <v>0</v>
      </c>
      <c r="N366">
        <f>SUMIF(Erfassung1!BD:BD,L366,Erfassung1!BG:BG)</f>
        <v>0</v>
      </c>
      <c r="O366">
        <f t="shared" si="29"/>
        <v>0</v>
      </c>
      <c r="P366">
        <f t="shared" si="30"/>
        <v>49</v>
      </c>
    </row>
    <row r="367" spans="12:16" x14ac:dyDescent="0.25">
      <c r="L367" s="264">
        <f>Member!A367</f>
        <v>38833</v>
      </c>
      <c r="M367">
        <f>SUMIF(Erfassung1!BD:BD,L367,Erfassung1!BW:BW)</f>
        <v>0</v>
      </c>
      <c r="N367">
        <f>SUMIF(Erfassung1!BD:BD,L367,Erfassung1!BG:BG)</f>
        <v>0</v>
      </c>
      <c r="O367">
        <f t="shared" si="29"/>
        <v>0</v>
      </c>
      <c r="P367">
        <f t="shared" si="30"/>
        <v>49</v>
      </c>
    </row>
    <row r="368" spans="12:16" x14ac:dyDescent="0.25">
      <c r="L368" s="264">
        <f>Member!A368</f>
        <v>25011</v>
      </c>
      <c r="M368">
        <f>SUMIF(Erfassung1!BD:BD,L368,Erfassung1!BW:BW)</f>
        <v>0</v>
      </c>
      <c r="N368">
        <f>SUMIF(Erfassung1!BD:BD,L368,Erfassung1!BG:BG)</f>
        <v>0</v>
      </c>
      <c r="O368">
        <f t="shared" si="29"/>
        <v>0</v>
      </c>
      <c r="P368">
        <f t="shared" si="30"/>
        <v>49</v>
      </c>
    </row>
    <row r="369" spans="12:16" x14ac:dyDescent="0.25">
      <c r="L369" s="264">
        <f>Member!A369</f>
        <v>38848</v>
      </c>
      <c r="M369">
        <f>SUMIF(Erfassung1!BD:BD,L369,Erfassung1!BW:BW)</f>
        <v>0</v>
      </c>
      <c r="N369">
        <f>SUMIF(Erfassung1!BD:BD,L369,Erfassung1!BG:BG)</f>
        <v>0</v>
      </c>
      <c r="O369">
        <f t="shared" si="29"/>
        <v>0</v>
      </c>
      <c r="P369">
        <f t="shared" si="30"/>
        <v>49</v>
      </c>
    </row>
    <row r="370" spans="12:16" x14ac:dyDescent="0.25">
      <c r="L370" s="264">
        <f>Member!A370</f>
        <v>38849</v>
      </c>
      <c r="M370">
        <f>SUMIF(Erfassung1!BD:BD,L370,Erfassung1!BW:BW)</f>
        <v>0</v>
      </c>
      <c r="N370">
        <f>SUMIF(Erfassung1!BD:BD,L370,Erfassung1!BG:BG)</f>
        <v>0</v>
      </c>
      <c r="O370">
        <f t="shared" si="29"/>
        <v>0</v>
      </c>
      <c r="P370">
        <f t="shared" si="30"/>
        <v>49</v>
      </c>
    </row>
    <row r="371" spans="12:16" x14ac:dyDescent="0.25">
      <c r="L371" s="264">
        <f>Member!A371</f>
        <v>38814</v>
      </c>
      <c r="M371">
        <f>SUMIF(Erfassung1!BD:BD,L371,Erfassung1!BW:BW)</f>
        <v>0</v>
      </c>
      <c r="N371">
        <f>SUMIF(Erfassung1!BD:BD,L371,Erfassung1!BG:BG)</f>
        <v>0</v>
      </c>
      <c r="O371">
        <f t="shared" si="29"/>
        <v>0</v>
      </c>
      <c r="P371">
        <f t="shared" si="30"/>
        <v>49</v>
      </c>
    </row>
    <row r="372" spans="12:16" x14ac:dyDescent="0.25">
      <c r="L372" s="264">
        <f>Member!A372</f>
        <v>38813</v>
      </c>
      <c r="M372">
        <f>SUMIF(Erfassung1!BD:BD,L372,Erfassung1!BW:BW)</f>
        <v>0</v>
      </c>
      <c r="N372">
        <f>SUMIF(Erfassung1!BD:BD,L372,Erfassung1!BG:BG)</f>
        <v>0</v>
      </c>
      <c r="O372">
        <f t="shared" si="29"/>
        <v>0</v>
      </c>
      <c r="P372">
        <f t="shared" si="30"/>
        <v>49</v>
      </c>
    </row>
    <row r="373" spans="12:16" x14ac:dyDescent="0.25">
      <c r="L373" s="264">
        <f>Member!A373</f>
        <v>38574</v>
      </c>
      <c r="M373">
        <f>SUMIF(Erfassung1!BD:BD,L373,Erfassung1!BW:BW)</f>
        <v>0</v>
      </c>
      <c r="N373">
        <f>SUMIF(Erfassung1!BD:BD,L373,Erfassung1!BG:BG)</f>
        <v>0</v>
      </c>
      <c r="O373">
        <f t="shared" si="29"/>
        <v>0</v>
      </c>
      <c r="P373">
        <f t="shared" si="30"/>
        <v>49</v>
      </c>
    </row>
    <row r="374" spans="12:16" x14ac:dyDescent="0.25">
      <c r="L374" s="264">
        <f>Member!A374</f>
        <v>38719</v>
      </c>
      <c r="M374">
        <f>SUMIF(Erfassung1!BD:BD,L374,Erfassung1!BW:BW)</f>
        <v>0</v>
      </c>
      <c r="N374">
        <f>SUMIF(Erfassung1!BD:BD,L374,Erfassung1!BG:BG)</f>
        <v>0</v>
      </c>
      <c r="O374">
        <f t="shared" si="29"/>
        <v>0</v>
      </c>
      <c r="P374">
        <f t="shared" si="30"/>
        <v>49</v>
      </c>
    </row>
    <row r="375" spans="12:16" x14ac:dyDescent="0.25">
      <c r="L375" s="264">
        <f>Member!A375</f>
        <v>38758</v>
      </c>
      <c r="M375">
        <f>SUMIF(Erfassung1!BD:BD,L375,Erfassung1!BW:BW)</f>
        <v>0</v>
      </c>
      <c r="N375">
        <f>SUMIF(Erfassung1!BD:BD,L375,Erfassung1!BG:BG)</f>
        <v>0</v>
      </c>
      <c r="O375">
        <f t="shared" si="29"/>
        <v>0</v>
      </c>
      <c r="P375">
        <f t="shared" si="30"/>
        <v>49</v>
      </c>
    </row>
    <row r="376" spans="12:16" x14ac:dyDescent="0.25">
      <c r="L376" s="264">
        <f>Member!A376</f>
        <v>38808</v>
      </c>
      <c r="M376">
        <f>SUMIF(Erfassung1!BD:BD,L376,Erfassung1!BW:BW)</f>
        <v>0</v>
      </c>
      <c r="N376">
        <f>SUMIF(Erfassung1!BD:BD,L376,Erfassung1!BG:BG)</f>
        <v>0</v>
      </c>
      <c r="O376">
        <f t="shared" si="29"/>
        <v>0</v>
      </c>
      <c r="P376">
        <f t="shared" si="30"/>
        <v>49</v>
      </c>
    </row>
    <row r="377" spans="12:16" x14ac:dyDescent="0.25">
      <c r="L377" s="264">
        <f>Member!A377</f>
        <v>16729</v>
      </c>
      <c r="M377">
        <f>SUMIF(Erfassung1!BD:BD,L377,Erfassung1!BW:BW)</f>
        <v>0</v>
      </c>
      <c r="N377">
        <f>SUMIF(Erfassung1!BD:BD,L377,Erfassung1!BG:BG)</f>
        <v>0</v>
      </c>
      <c r="O377">
        <f t="shared" si="29"/>
        <v>0</v>
      </c>
      <c r="P377">
        <f t="shared" si="30"/>
        <v>49</v>
      </c>
    </row>
    <row r="378" spans="12:16" x14ac:dyDescent="0.25">
      <c r="L378" s="264">
        <f>Member!A378</f>
        <v>16518</v>
      </c>
      <c r="M378">
        <f>SUMIF(Erfassung1!BD:BD,L378,Erfassung1!BW:BW)</f>
        <v>0</v>
      </c>
      <c r="N378">
        <f>SUMIF(Erfassung1!BD:BD,L378,Erfassung1!BG:BG)</f>
        <v>0</v>
      </c>
      <c r="O378">
        <f t="shared" si="29"/>
        <v>0</v>
      </c>
      <c r="P378">
        <f t="shared" si="30"/>
        <v>49</v>
      </c>
    </row>
    <row r="379" spans="12:16" x14ac:dyDescent="0.25">
      <c r="L379" s="264">
        <f>Member!A379</f>
        <v>38757</v>
      </c>
      <c r="M379">
        <f>SUMIF(Erfassung1!BD:BD,L379,Erfassung1!BW:BW)</f>
        <v>0</v>
      </c>
      <c r="N379">
        <f>SUMIF(Erfassung1!BD:BD,L379,Erfassung1!BG:BG)</f>
        <v>0</v>
      </c>
      <c r="O379">
        <f t="shared" si="29"/>
        <v>0</v>
      </c>
      <c r="P379">
        <f t="shared" si="30"/>
        <v>49</v>
      </c>
    </row>
    <row r="380" spans="12:16" x14ac:dyDescent="0.25">
      <c r="L380" s="264">
        <f>Member!A380</f>
        <v>16524</v>
      </c>
      <c r="M380">
        <f>SUMIF(Erfassung1!BD:BD,L380,Erfassung1!BW:BW)</f>
        <v>0</v>
      </c>
      <c r="N380">
        <f>SUMIF(Erfassung1!BD:BD,L380,Erfassung1!BG:BG)</f>
        <v>0</v>
      </c>
      <c r="O380">
        <f t="shared" si="29"/>
        <v>0</v>
      </c>
      <c r="P380">
        <f t="shared" si="30"/>
        <v>49</v>
      </c>
    </row>
    <row r="381" spans="12:16" x14ac:dyDescent="0.25">
      <c r="L381" s="264">
        <f>Member!A381</f>
        <v>38921</v>
      </c>
      <c r="M381">
        <f>SUMIF(Erfassung1!BD:BD,L381,Erfassung1!BW:BW)</f>
        <v>0</v>
      </c>
      <c r="N381">
        <f>SUMIF(Erfassung1!BD:BD,L381,Erfassung1!BG:BG)</f>
        <v>0</v>
      </c>
      <c r="O381">
        <f t="shared" si="29"/>
        <v>0</v>
      </c>
      <c r="P381">
        <f t="shared" si="30"/>
        <v>49</v>
      </c>
    </row>
    <row r="382" spans="12:16" x14ac:dyDescent="0.25">
      <c r="L382" s="264">
        <f>Member!A382</f>
        <v>38922</v>
      </c>
      <c r="M382">
        <f>SUMIF(Erfassung1!BD:BD,L382,Erfassung1!BW:BW)</f>
        <v>0</v>
      </c>
      <c r="N382">
        <f>SUMIF(Erfassung1!BD:BD,L382,Erfassung1!BG:BG)</f>
        <v>0</v>
      </c>
      <c r="O382">
        <f t="shared" si="29"/>
        <v>0</v>
      </c>
      <c r="P382">
        <f t="shared" si="30"/>
        <v>49</v>
      </c>
    </row>
    <row r="383" spans="12:16" x14ac:dyDescent="0.25">
      <c r="L383" s="264">
        <f>Member!A383</f>
        <v>25061</v>
      </c>
      <c r="M383">
        <f>SUMIF(Erfassung1!BD:BD,L383,Erfassung1!BW:BW)</f>
        <v>0</v>
      </c>
      <c r="N383">
        <f>SUMIF(Erfassung1!BD:BD,L383,Erfassung1!BG:BG)</f>
        <v>0</v>
      </c>
      <c r="O383">
        <f t="shared" si="29"/>
        <v>0</v>
      </c>
      <c r="P383">
        <f t="shared" si="30"/>
        <v>49</v>
      </c>
    </row>
    <row r="384" spans="12:16" x14ac:dyDescent="0.25">
      <c r="L384" s="264">
        <f>Member!A384</f>
        <v>38920</v>
      </c>
      <c r="M384">
        <f>SUMIF(Erfassung1!BD:BD,L384,Erfassung1!BW:BW)</f>
        <v>0</v>
      </c>
      <c r="N384">
        <f>SUMIF(Erfassung1!BD:BD,L384,Erfassung1!BG:BG)</f>
        <v>0</v>
      </c>
      <c r="O384">
        <f t="shared" si="29"/>
        <v>0</v>
      </c>
      <c r="P384">
        <f t="shared" si="30"/>
        <v>49</v>
      </c>
    </row>
    <row r="385" spans="12:16" x14ac:dyDescent="0.25">
      <c r="L385" s="264">
        <f>Member!A385</f>
        <v>38724</v>
      </c>
      <c r="M385">
        <f>SUMIF(Erfassung1!BD:BD,L385,Erfassung1!BW:BW)</f>
        <v>0</v>
      </c>
      <c r="N385">
        <f>SUMIF(Erfassung1!BD:BD,L385,Erfassung1!BG:BG)</f>
        <v>0</v>
      </c>
      <c r="O385">
        <f t="shared" si="29"/>
        <v>0</v>
      </c>
      <c r="P385">
        <f t="shared" si="30"/>
        <v>49</v>
      </c>
    </row>
    <row r="386" spans="12:16" x14ac:dyDescent="0.25">
      <c r="L386" s="264">
        <f>Member!A386</f>
        <v>38759</v>
      </c>
      <c r="M386">
        <f>SUMIF(Erfassung1!BD:BD,L386,Erfassung1!BW:BW)</f>
        <v>0</v>
      </c>
      <c r="N386">
        <f>SUMIF(Erfassung1!BD:BD,L386,Erfassung1!BG:BG)</f>
        <v>0</v>
      </c>
      <c r="O386">
        <f t="shared" si="29"/>
        <v>0</v>
      </c>
      <c r="P386">
        <f t="shared" si="30"/>
        <v>49</v>
      </c>
    </row>
    <row r="387" spans="12:16" x14ac:dyDescent="0.25">
      <c r="L387" s="264">
        <f>Member!A387</f>
        <v>38831</v>
      </c>
      <c r="M387">
        <f>SUMIF(Erfassung1!BD:BD,L387,Erfassung1!BW:BW)</f>
        <v>0</v>
      </c>
      <c r="N387">
        <f>SUMIF(Erfassung1!BD:BD,L387,Erfassung1!BG:BG)</f>
        <v>0</v>
      </c>
      <c r="O387">
        <f t="shared" si="29"/>
        <v>0</v>
      </c>
      <c r="P387">
        <f t="shared" si="30"/>
        <v>49</v>
      </c>
    </row>
    <row r="388" spans="12:16" x14ac:dyDescent="0.25">
      <c r="L388" s="264">
        <f>Member!A388</f>
        <v>16519</v>
      </c>
      <c r="M388">
        <f>SUMIF(Erfassung1!BD:BD,L388,Erfassung1!BW:BW)</f>
        <v>0</v>
      </c>
      <c r="N388">
        <f>SUMIF(Erfassung1!BD:BD,L388,Erfassung1!BG:BG)</f>
        <v>0</v>
      </c>
      <c r="O388">
        <f t="shared" si="29"/>
        <v>0</v>
      </c>
      <c r="P388">
        <f t="shared" si="30"/>
        <v>49</v>
      </c>
    </row>
    <row r="389" spans="12:16" x14ac:dyDescent="0.25">
      <c r="L389" s="264">
        <f>Member!A389</f>
        <v>38964</v>
      </c>
      <c r="M389">
        <f>SUMIF(Erfassung1!BD:BD,L389,Erfassung1!BW:BW)</f>
        <v>0</v>
      </c>
      <c r="N389">
        <f>SUMIF(Erfassung1!BD:BD,L389,Erfassung1!BG:BG)</f>
        <v>0</v>
      </c>
      <c r="O389">
        <f t="shared" si="29"/>
        <v>0</v>
      </c>
      <c r="P389">
        <f t="shared" si="30"/>
        <v>49</v>
      </c>
    </row>
    <row r="390" spans="12:16" x14ac:dyDescent="0.25">
      <c r="L390" s="264">
        <f>Member!A390</f>
        <v>25297</v>
      </c>
      <c r="M390">
        <f>SUMIF(Erfassung1!BD:BD,L390,Erfassung1!BW:BW)</f>
        <v>0</v>
      </c>
      <c r="N390">
        <f>SUMIF(Erfassung1!BD:BD,L390,Erfassung1!BG:BG)</f>
        <v>0</v>
      </c>
      <c r="O390">
        <f t="shared" si="29"/>
        <v>0</v>
      </c>
      <c r="P390">
        <f t="shared" si="30"/>
        <v>49</v>
      </c>
    </row>
    <row r="391" spans="12:16" x14ac:dyDescent="0.25">
      <c r="L391" s="264">
        <f>Member!A391</f>
        <v>38056</v>
      </c>
      <c r="M391">
        <f>SUMIF(Erfassung1!BD:BD,L391,Erfassung1!BW:BW)</f>
        <v>0</v>
      </c>
      <c r="N391">
        <f>SUMIF(Erfassung1!BD:BD,L391,Erfassung1!BG:BG)</f>
        <v>0</v>
      </c>
      <c r="O391">
        <f t="shared" si="29"/>
        <v>0</v>
      </c>
      <c r="P391">
        <f t="shared" si="30"/>
        <v>49</v>
      </c>
    </row>
    <row r="392" spans="12:16" x14ac:dyDescent="0.25">
      <c r="L392" s="264">
        <f>Member!A392</f>
        <v>38810</v>
      </c>
      <c r="M392">
        <f>SUMIF(Erfassung1!BD:BD,L392,Erfassung1!BW:BW)</f>
        <v>0</v>
      </c>
      <c r="N392">
        <f>SUMIF(Erfassung1!BD:BD,L392,Erfassung1!BG:BG)</f>
        <v>0</v>
      </c>
      <c r="O392">
        <f t="shared" si="29"/>
        <v>0</v>
      </c>
      <c r="P392">
        <f t="shared" si="30"/>
        <v>49</v>
      </c>
    </row>
    <row r="393" spans="12:16" x14ac:dyDescent="0.25">
      <c r="L393" s="264">
        <f>Member!A393</f>
        <v>38851</v>
      </c>
      <c r="M393">
        <f>SUMIF(Erfassung1!BD:BD,L393,Erfassung1!BW:BW)</f>
        <v>0</v>
      </c>
      <c r="N393">
        <f>SUMIF(Erfassung1!BD:BD,L393,Erfassung1!BG:BG)</f>
        <v>0</v>
      </c>
      <c r="O393">
        <f t="shared" si="29"/>
        <v>0</v>
      </c>
      <c r="P393">
        <f t="shared" si="30"/>
        <v>49</v>
      </c>
    </row>
    <row r="394" spans="12:16" x14ac:dyDescent="0.25">
      <c r="L394" s="264">
        <f>Member!A394</f>
        <v>38923</v>
      </c>
      <c r="M394">
        <f>SUMIF(Erfassung1!BD:BD,L394,Erfassung1!BW:BW)</f>
        <v>0</v>
      </c>
      <c r="N394">
        <f>SUMIF(Erfassung1!BD:BD,L394,Erfassung1!BG:BG)</f>
        <v>0</v>
      </c>
      <c r="O394">
        <f t="shared" si="29"/>
        <v>0</v>
      </c>
      <c r="P394">
        <f t="shared" si="30"/>
        <v>49</v>
      </c>
    </row>
    <row r="395" spans="12:16" x14ac:dyDescent="0.25">
      <c r="L395" s="264">
        <f>Member!A395</f>
        <v>38773</v>
      </c>
      <c r="M395">
        <f>SUMIF(Erfassung1!BD:BD,L395,Erfassung1!BW:BW)</f>
        <v>0</v>
      </c>
      <c r="N395">
        <f>SUMIF(Erfassung1!BD:BD,L395,Erfassung1!BG:BG)</f>
        <v>0</v>
      </c>
      <c r="O395">
        <f t="shared" si="29"/>
        <v>0</v>
      </c>
      <c r="P395">
        <f t="shared" si="30"/>
        <v>49</v>
      </c>
    </row>
    <row r="396" spans="12:16" x14ac:dyDescent="0.25">
      <c r="L396" s="264">
        <f>Member!A396</f>
        <v>7425</v>
      </c>
      <c r="M396">
        <f>SUMIF(Erfassung1!BD:BD,L396,Erfassung1!BW:BW)</f>
        <v>0</v>
      </c>
      <c r="N396">
        <f>SUMIF(Erfassung1!BD:BD,L396,Erfassung1!BG:BG)</f>
        <v>0</v>
      </c>
      <c r="O396">
        <f t="shared" si="29"/>
        <v>0</v>
      </c>
      <c r="P396">
        <f t="shared" si="30"/>
        <v>49</v>
      </c>
    </row>
    <row r="397" spans="12:16" x14ac:dyDescent="0.25">
      <c r="L397" s="264">
        <f>Member!A397</f>
        <v>38355</v>
      </c>
      <c r="M397">
        <f>SUMIF(Erfassung1!BD:BD,L397,Erfassung1!BW:BW)</f>
        <v>0</v>
      </c>
      <c r="N397">
        <f>SUMIF(Erfassung1!BD:BD,L397,Erfassung1!BG:BG)</f>
        <v>0</v>
      </c>
      <c r="O397">
        <f t="shared" si="29"/>
        <v>0</v>
      </c>
      <c r="P397">
        <f t="shared" si="30"/>
        <v>49</v>
      </c>
    </row>
    <row r="398" spans="12:16" x14ac:dyDescent="0.25">
      <c r="L398" s="264">
        <f>Member!A398</f>
        <v>16465</v>
      </c>
      <c r="M398">
        <f>SUMIF(Erfassung1!BD:BD,L398,Erfassung1!BW:BW)</f>
        <v>0</v>
      </c>
      <c r="N398">
        <f>SUMIF(Erfassung1!BD:BD,L398,Erfassung1!BG:BG)</f>
        <v>0</v>
      </c>
      <c r="O398">
        <f t="shared" si="29"/>
        <v>0</v>
      </c>
      <c r="P398">
        <f t="shared" si="30"/>
        <v>49</v>
      </c>
    </row>
    <row r="399" spans="12:16" x14ac:dyDescent="0.25">
      <c r="L399" s="264">
        <f>Member!A399</f>
        <v>16917</v>
      </c>
      <c r="M399">
        <f>SUMIF(Erfassung1!BD:BD,L399,Erfassung1!BW:BW)</f>
        <v>0</v>
      </c>
      <c r="N399">
        <f>SUMIF(Erfassung1!BD:BD,L399,Erfassung1!BG:BG)</f>
        <v>0</v>
      </c>
      <c r="O399">
        <f t="shared" si="29"/>
        <v>0</v>
      </c>
      <c r="P399">
        <f t="shared" si="30"/>
        <v>49</v>
      </c>
    </row>
    <row r="400" spans="12:16" x14ac:dyDescent="0.25">
      <c r="L400" s="264">
        <f>Member!A400</f>
        <v>25095</v>
      </c>
      <c r="M400">
        <f>SUMIF(Erfassung1!BD:BD,L400,Erfassung1!BW:BW)</f>
        <v>0</v>
      </c>
      <c r="N400">
        <f>SUMIF(Erfassung1!BD:BD,L400,Erfassung1!BG:BG)</f>
        <v>0</v>
      </c>
      <c r="O400">
        <f t="shared" si="29"/>
        <v>0</v>
      </c>
      <c r="P400">
        <f t="shared" si="30"/>
        <v>49</v>
      </c>
    </row>
    <row r="401" spans="12:16" x14ac:dyDescent="0.25">
      <c r="L401" s="264">
        <f>Member!A401</f>
        <v>25555</v>
      </c>
      <c r="M401">
        <f>SUMIF(Erfassung1!BD:BD,L401,Erfassung1!BW:BW)</f>
        <v>0</v>
      </c>
      <c r="N401">
        <f>SUMIF(Erfassung1!BD:BD,L401,Erfassung1!BG:BG)</f>
        <v>0</v>
      </c>
      <c r="O401">
        <f t="shared" si="29"/>
        <v>0</v>
      </c>
      <c r="P401">
        <f t="shared" si="30"/>
        <v>49</v>
      </c>
    </row>
    <row r="402" spans="12:16" x14ac:dyDescent="0.25">
      <c r="L402" s="264">
        <f>Member!A402</f>
        <v>25097</v>
      </c>
      <c r="M402">
        <f>SUMIF(Erfassung1!BD:BD,L402,Erfassung1!BW:BW)</f>
        <v>0</v>
      </c>
      <c r="N402">
        <f>SUMIF(Erfassung1!BD:BD,L402,Erfassung1!BG:BG)</f>
        <v>0</v>
      </c>
      <c r="O402">
        <f t="shared" si="29"/>
        <v>0</v>
      </c>
      <c r="P402">
        <f t="shared" si="30"/>
        <v>49</v>
      </c>
    </row>
    <row r="403" spans="12:16" x14ac:dyDescent="0.25">
      <c r="L403" s="264">
        <f>Member!A403</f>
        <v>25614</v>
      </c>
      <c r="M403">
        <f>SUMIF(Erfassung1!BD:BD,L403,Erfassung1!BW:BW)</f>
        <v>0</v>
      </c>
      <c r="N403">
        <f>SUMIF(Erfassung1!BD:BD,L403,Erfassung1!BG:BG)</f>
        <v>0</v>
      </c>
      <c r="O403">
        <f t="shared" si="29"/>
        <v>0</v>
      </c>
      <c r="P403">
        <f t="shared" si="30"/>
        <v>49</v>
      </c>
    </row>
    <row r="404" spans="12:16" x14ac:dyDescent="0.25">
      <c r="L404" s="264">
        <f>Member!A404</f>
        <v>25093</v>
      </c>
      <c r="M404">
        <f>SUMIF(Erfassung1!BD:BD,L404,Erfassung1!BW:BW)</f>
        <v>0</v>
      </c>
      <c r="N404">
        <f>SUMIF(Erfassung1!BD:BD,L404,Erfassung1!BG:BG)</f>
        <v>0</v>
      </c>
      <c r="O404">
        <f t="shared" si="29"/>
        <v>0</v>
      </c>
      <c r="P404">
        <f t="shared" si="30"/>
        <v>49</v>
      </c>
    </row>
    <row r="405" spans="12:16" x14ac:dyDescent="0.25">
      <c r="L405" s="264">
        <f>Member!A405</f>
        <v>25948</v>
      </c>
      <c r="M405">
        <f>SUMIF(Erfassung1!BD:BD,L405,Erfassung1!BW:BW)</f>
        <v>0</v>
      </c>
      <c r="N405">
        <f>SUMIF(Erfassung1!BD:BD,L405,Erfassung1!BG:BG)</f>
        <v>0</v>
      </c>
      <c r="O405">
        <f t="shared" si="29"/>
        <v>0</v>
      </c>
      <c r="P405">
        <f t="shared" si="30"/>
        <v>49</v>
      </c>
    </row>
    <row r="406" spans="12:16" x14ac:dyDescent="0.25">
      <c r="L406" s="264">
        <f>Member!A406</f>
        <v>25615</v>
      </c>
      <c r="M406">
        <f>SUMIF(Erfassung1!BD:BD,L406,Erfassung1!BW:BW)</f>
        <v>0</v>
      </c>
      <c r="N406">
        <f>SUMIF(Erfassung1!BD:BD,L406,Erfassung1!BG:BG)</f>
        <v>0</v>
      </c>
      <c r="O406">
        <f t="shared" si="29"/>
        <v>0</v>
      </c>
      <c r="P406">
        <f t="shared" si="30"/>
        <v>49</v>
      </c>
    </row>
    <row r="407" spans="12:16" x14ac:dyDescent="0.25">
      <c r="L407" s="264">
        <f>Member!A407</f>
        <v>16456</v>
      </c>
      <c r="M407">
        <f>SUMIF(Erfassung1!BD:BD,L407,Erfassung1!BW:BW)</f>
        <v>0</v>
      </c>
      <c r="N407">
        <f>SUMIF(Erfassung1!BD:BD,L407,Erfassung1!BG:BG)</f>
        <v>0</v>
      </c>
      <c r="O407">
        <f t="shared" si="29"/>
        <v>0</v>
      </c>
      <c r="P407">
        <f t="shared" si="30"/>
        <v>49</v>
      </c>
    </row>
    <row r="408" spans="12:16" x14ac:dyDescent="0.25">
      <c r="L408" s="264">
        <f>Member!A408</f>
        <v>16459</v>
      </c>
      <c r="M408">
        <f>SUMIF(Erfassung1!BD:BD,L408,Erfassung1!BW:BW)</f>
        <v>0</v>
      </c>
      <c r="N408">
        <f>SUMIF(Erfassung1!BD:BD,L408,Erfassung1!BG:BG)</f>
        <v>0</v>
      </c>
      <c r="O408">
        <f t="shared" si="29"/>
        <v>0</v>
      </c>
      <c r="P408">
        <f t="shared" si="30"/>
        <v>49</v>
      </c>
    </row>
    <row r="409" spans="12:16" x14ac:dyDescent="0.25">
      <c r="L409" s="264">
        <f>Member!A409</f>
        <v>38711</v>
      </c>
      <c r="M409">
        <f>SUMIF(Erfassung1!BD:BD,L409,Erfassung1!BW:BW)</f>
        <v>0</v>
      </c>
      <c r="N409">
        <f>SUMIF(Erfassung1!BD:BD,L409,Erfassung1!BG:BG)</f>
        <v>0</v>
      </c>
      <c r="O409">
        <f t="shared" si="29"/>
        <v>0</v>
      </c>
      <c r="P409">
        <f t="shared" si="30"/>
        <v>49</v>
      </c>
    </row>
    <row r="410" spans="12:16" x14ac:dyDescent="0.25">
      <c r="L410" s="264">
        <f>Member!A410</f>
        <v>16462</v>
      </c>
      <c r="M410">
        <f>SUMIF(Erfassung1!BD:BD,L410,Erfassung1!BW:BW)</f>
        <v>0</v>
      </c>
      <c r="N410">
        <f>SUMIF(Erfassung1!BD:BD,L410,Erfassung1!BG:BG)</f>
        <v>0</v>
      </c>
      <c r="O410">
        <f t="shared" si="29"/>
        <v>0</v>
      </c>
      <c r="P410">
        <f t="shared" si="30"/>
        <v>49</v>
      </c>
    </row>
    <row r="411" spans="12:16" x14ac:dyDescent="0.25">
      <c r="L411" s="264">
        <f>Member!A411</f>
        <v>16811</v>
      </c>
      <c r="M411">
        <f>SUMIF(Erfassung1!BD:BD,L411,Erfassung1!BW:BW)</f>
        <v>0</v>
      </c>
      <c r="N411">
        <f>SUMIF(Erfassung1!BD:BD,L411,Erfassung1!BG:BG)</f>
        <v>0</v>
      </c>
      <c r="O411">
        <f t="shared" si="29"/>
        <v>0</v>
      </c>
      <c r="P411">
        <f t="shared" si="30"/>
        <v>49</v>
      </c>
    </row>
    <row r="412" spans="12:16" x14ac:dyDescent="0.25">
      <c r="L412" s="264">
        <f>Member!A412</f>
        <v>38878</v>
      </c>
      <c r="M412">
        <f>SUMIF(Erfassung1!BD:BD,L412,Erfassung1!BW:BW)</f>
        <v>0</v>
      </c>
      <c r="N412">
        <f>SUMIF(Erfassung1!BD:BD,L412,Erfassung1!BG:BG)</f>
        <v>0</v>
      </c>
      <c r="O412">
        <f t="shared" si="29"/>
        <v>0</v>
      </c>
      <c r="P412">
        <f t="shared" si="30"/>
        <v>49</v>
      </c>
    </row>
    <row r="413" spans="12:16" x14ac:dyDescent="0.25">
      <c r="L413" s="264">
        <f>Member!A413</f>
        <v>38403</v>
      </c>
      <c r="M413">
        <f>SUMIF(Erfassung1!BD:BD,L413,Erfassung1!BW:BW)</f>
        <v>0</v>
      </c>
      <c r="N413">
        <f>SUMIF(Erfassung1!BD:BD,L413,Erfassung1!BG:BG)</f>
        <v>0</v>
      </c>
      <c r="O413">
        <f t="shared" si="29"/>
        <v>0</v>
      </c>
      <c r="P413">
        <f t="shared" si="30"/>
        <v>49</v>
      </c>
    </row>
    <row r="414" spans="12:16" x14ac:dyDescent="0.25">
      <c r="L414" s="264">
        <f>Member!A414</f>
        <v>16471</v>
      </c>
      <c r="M414">
        <f>SUMIF(Erfassung1!BD:BD,L414,Erfassung1!BW:BW)</f>
        <v>0</v>
      </c>
      <c r="N414">
        <f>SUMIF(Erfassung1!BD:BD,L414,Erfassung1!BG:BG)</f>
        <v>0</v>
      </c>
      <c r="O414">
        <f t="shared" si="29"/>
        <v>0</v>
      </c>
      <c r="P414">
        <f t="shared" si="30"/>
        <v>49</v>
      </c>
    </row>
    <row r="415" spans="12:16" x14ac:dyDescent="0.25">
      <c r="L415" s="264">
        <f>Member!A415</f>
        <v>16461</v>
      </c>
      <c r="M415">
        <f>SUMIF(Erfassung1!BD:BD,L415,Erfassung1!BW:BW)</f>
        <v>0</v>
      </c>
      <c r="N415">
        <f>SUMIF(Erfassung1!BD:BD,L415,Erfassung1!BG:BG)</f>
        <v>0</v>
      </c>
      <c r="O415">
        <f t="shared" si="29"/>
        <v>0</v>
      </c>
      <c r="P415">
        <f t="shared" si="30"/>
        <v>49</v>
      </c>
    </row>
    <row r="416" spans="12:16" x14ac:dyDescent="0.25">
      <c r="L416" s="264">
        <f>Member!A416</f>
        <v>38639</v>
      </c>
      <c r="M416">
        <f>SUMIF(Erfassung1!BD:BD,L416,Erfassung1!BW:BW)</f>
        <v>0</v>
      </c>
      <c r="N416">
        <f>SUMIF(Erfassung1!BD:BD,L416,Erfassung1!BG:BG)</f>
        <v>0</v>
      </c>
      <c r="O416">
        <f t="shared" si="29"/>
        <v>0</v>
      </c>
      <c r="P416">
        <f t="shared" si="30"/>
        <v>49</v>
      </c>
    </row>
    <row r="417" spans="12:16" x14ac:dyDescent="0.25">
      <c r="L417" s="264">
        <f>Member!A417</f>
        <v>38638</v>
      </c>
      <c r="M417">
        <f>SUMIF(Erfassung1!BD:BD,L417,Erfassung1!BW:BW)</f>
        <v>0</v>
      </c>
      <c r="N417">
        <f>SUMIF(Erfassung1!BD:BD,L417,Erfassung1!BG:BG)</f>
        <v>0</v>
      </c>
      <c r="O417">
        <f t="shared" si="29"/>
        <v>0</v>
      </c>
      <c r="P417">
        <f t="shared" si="30"/>
        <v>49</v>
      </c>
    </row>
    <row r="418" spans="12:16" x14ac:dyDescent="0.25">
      <c r="L418" s="264">
        <f>Member!A418</f>
        <v>38637</v>
      </c>
      <c r="M418">
        <f>SUMIF(Erfassung1!BD:BD,L418,Erfassung1!BW:BW)</f>
        <v>0</v>
      </c>
      <c r="N418">
        <f>SUMIF(Erfassung1!BD:BD,L418,Erfassung1!BG:BG)</f>
        <v>0</v>
      </c>
      <c r="O418">
        <f t="shared" si="29"/>
        <v>0</v>
      </c>
      <c r="P418">
        <f t="shared" si="30"/>
        <v>49</v>
      </c>
    </row>
    <row r="419" spans="12:16" x14ac:dyDescent="0.25">
      <c r="L419" s="264">
        <f>Member!A419</f>
        <v>38549</v>
      </c>
      <c r="M419">
        <f>SUMIF(Erfassung1!BD:BD,L419,Erfassung1!BW:BW)</f>
        <v>0</v>
      </c>
      <c r="N419">
        <f>SUMIF(Erfassung1!BD:BD,L419,Erfassung1!BG:BG)</f>
        <v>0</v>
      </c>
      <c r="O419">
        <f t="shared" si="29"/>
        <v>0</v>
      </c>
      <c r="P419">
        <f t="shared" si="30"/>
        <v>49</v>
      </c>
    </row>
    <row r="420" spans="12:16" x14ac:dyDescent="0.25">
      <c r="L420" s="264">
        <f>Member!A420</f>
        <v>38746</v>
      </c>
      <c r="M420">
        <f>SUMIF(Erfassung1!BD:BD,L420,Erfassung1!BW:BW)</f>
        <v>0</v>
      </c>
      <c r="N420">
        <f>SUMIF(Erfassung1!BD:BD,L420,Erfassung1!BG:BG)</f>
        <v>0</v>
      </c>
      <c r="O420">
        <f t="shared" si="29"/>
        <v>0</v>
      </c>
      <c r="P420">
        <f t="shared" si="30"/>
        <v>49</v>
      </c>
    </row>
    <row r="421" spans="12:16" x14ac:dyDescent="0.25">
      <c r="L421" s="264">
        <f>Member!A421</f>
        <v>38593</v>
      </c>
      <c r="M421">
        <f>SUMIF(Erfassung1!BD:BD,L421,Erfassung1!BW:BW)</f>
        <v>0</v>
      </c>
      <c r="N421">
        <f>SUMIF(Erfassung1!BD:BD,L421,Erfassung1!BG:BG)</f>
        <v>0</v>
      </c>
      <c r="O421">
        <f t="shared" si="29"/>
        <v>0</v>
      </c>
      <c r="P421">
        <f t="shared" si="30"/>
        <v>49</v>
      </c>
    </row>
    <row r="422" spans="12:16" x14ac:dyDescent="0.25">
      <c r="L422" s="264">
        <f>Member!A422</f>
        <v>7753</v>
      </c>
      <c r="M422">
        <f>SUMIF(Erfassung1!BD:BD,L422,Erfassung1!BW:BW)</f>
        <v>0</v>
      </c>
      <c r="N422">
        <f>SUMIF(Erfassung1!BD:BD,L422,Erfassung1!BG:BG)</f>
        <v>0</v>
      </c>
      <c r="O422">
        <f t="shared" si="29"/>
        <v>0</v>
      </c>
      <c r="P422">
        <f t="shared" si="30"/>
        <v>49</v>
      </c>
    </row>
    <row r="423" spans="12:16" x14ac:dyDescent="0.25">
      <c r="L423" s="264">
        <f>Member!A423</f>
        <v>38717</v>
      </c>
      <c r="M423">
        <f>SUMIF(Erfassung1!BD:BD,L423,Erfassung1!BW:BW)</f>
        <v>0</v>
      </c>
      <c r="N423">
        <f>SUMIF(Erfassung1!BD:BD,L423,Erfassung1!BG:BG)</f>
        <v>0</v>
      </c>
      <c r="O423">
        <f t="shared" si="29"/>
        <v>0</v>
      </c>
      <c r="P423">
        <f t="shared" si="30"/>
        <v>49</v>
      </c>
    </row>
    <row r="424" spans="12:16" x14ac:dyDescent="0.25">
      <c r="L424" s="264">
        <f>Member!A424</f>
        <v>38800</v>
      </c>
      <c r="M424">
        <f>SUMIF(Erfassung1!BD:BD,L424,Erfassung1!BW:BW)</f>
        <v>0</v>
      </c>
      <c r="N424">
        <f>SUMIF(Erfassung1!BD:BD,L424,Erfassung1!BG:BG)</f>
        <v>0</v>
      </c>
      <c r="O424">
        <f t="shared" si="29"/>
        <v>0</v>
      </c>
      <c r="P424">
        <f t="shared" si="30"/>
        <v>49</v>
      </c>
    </row>
    <row r="425" spans="12:16" x14ac:dyDescent="0.25">
      <c r="L425" s="264">
        <f>Member!A425</f>
        <v>38732</v>
      </c>
      <c r="M425">
        <f>SUMIF(Erfassung1!BD:BD,L425,Erfassung1!BW:BW)</f>
        <v>0</v>
      </c>
      <c r="N425">
        <f>SUMIF(Erfassung1!BD:BD,L425,Erfassung1!BG:BG)</f>
        <v>0</v>
      </c>
      <c r="O425">
        <f t="shared" ref="O425:O488" si="31">IF(N425=0,0,M425/N425-ROW()/1000000000)</f>
        <v>0</v>
      </c>
      <c r="P425">
        <f t="shared" ref="P425:P488" si="32">RANK(O425,O:O)</f>
        <v>49</v>
      </c>
    </row>
    <row r="426" spans="12:16" x14ac:dyDescent="0.25">
      <c r="L426" s="264">
        <f>Member!A426</f>
        <v>38747</v>
      </c>
      <c r="M426">
        <f>SUMIF(Erfassung1!BD:BD,L426,Erfassung1!BW:BW)</f>
        <v>0</v>
      </c>
      <c r="N426">
        <f>SUMIF(Erfassung1!BD:BD,L426,Erfassung1!BG:BG)</f>
        <v>0</v>
      </c>
      <c r="O426">
        <f t="shared" si="31"/>
        <v>0</v>
      </c>
      <c r="P426">
        <f t="shared" si="32"/>
        <v>49</v>
      </c>
    </row>
    <row r="427" spans="12:16" x14ac:dyDescent="0.25">
      <c r="L427" s="264">
        <f>Member!A427</f>
        <v>15911</v>
      </c>
      <c r="M427">
        <f>SUMIF(Erfassung1!BD:BD,L427,Erfassung1!BW:BW)</f>
        <v>0</v>
      </c>
      <c r="N427">
        <f>SUMIF(Erfassung1!BD:BD,L427,Erfassung1!BG:BG)</f>
        <v>0</v>
      </c>
      <c r="O427">
        <f t="shared" si="31"/>
        <v>0</v>
      </c>
      <c r="P427">
        <f t="shared" si="32"/>
        <v>49</v>
      </c>
    </row>
    <row r="428" spans="12:16" x14ac:dyDescent="0.25">
      <c r="L428" s="264">
        <f>Member!A428</f>
        <v>7177</v>
      </c>
      <c r="M428">
        <f>SUMIF(Erfassung1!BD:BD,L428,Erfassung1!BW:BW)</f>
        <v>0</v>
      </c>
      <c r="N428">
        <f>SUMIF(Erfassung1!BD:BD,L428,Erfassung1!BG:BG)</f>
        <v>0</v>
      </c>
      <c r="O428">
        <f t="shared" si="31"/>
        <v>0</v>
      </c>
      <c r="P428">
        <f t="shared" si="32"/>
        <v>49</v>
      </c>
    </row>
    <row r="429" spans="12:16" x14ac:dyDescent="0.25">
      <c r="L429" s="264">
        <f>Member!A429</f>
        <v>38044</v>
      </c>
      <c r="M429">
        <f>SUMIF(Erfassung1!BD:BD,L429,Erfassung1!BW:BW)</f>
        <v>0</v>
      </c>
      <c r="N429">
        <f>SUMIF(Erfassung1!BD:BD,L429,Erfassung1!BG:BG)</f>
        <v>0</v>
      </c>
      <c r="O429">
        <f t="shared" si="31"/>
        <v>0</v>
      </c>
      <c r="P429">
        <f t="shared" si="32"/>
        <v>49</v>
      </c>
    </row>
    <row r="430" spans="12:16" x14ac:dyDescent="0.25">
      <c r="L430" s="264">
        <f>Member!A430</f>
        <v>38401</v>
      </c>
      <c r="M430">
        <f>SUMIF(Erfassung1!BD:BD,L430,Erfassung1!BW:BW)</f>
        <v>0</v>
      </c>
      <c r="N430">
        <f>SUMIF(Erfassung1!BD:BD,L430,Erfassung1!BG:BG)</f>
        <v>0</v>
      </c>
      <c r="O430">
        <f t="shared" si="31"/>
        <v>0</v>
      </c>
      <c r="P430">
        <f t="shared" si="32"/>
        <v>49</v>
      </c>
    </row>
    <row r="431" spans="12:16" x14ac:dyDescent="0.25">
      <c r="L431" s="264">
        <f>Member!A431</f>
        <v>16900</v>
      </c>
      <c r="M431">
        <f>SUMIF(Erfassung1!BD:BD,L431,Erfassung1!BW:BW)</f>
        <v>0</v>
      </c>
      <c r="N431">
        <f>SUMIF(Erfassung1!BD:BD,L431,Erfassung1!BG:BG)</f>
        <v>0</v>
      </c>
      <c r="O431">
        <f t="shared" si="31"/>
        <v>0</v>
      </c>
      <c r="P431">
        <f t="shared" si="32"/>
        <v>49</v>
      </c>
    </row>
    <row r="432" spans="12:16" x14ac:dyDescent="0.25">
      <c r="L432" s="264">
        <f>Member!A432</f>
        <v>38583</v>
      </c>
      <c r="M432">
        <f>SUMIF(Erfassung1!BD:BD,L432,Erfassung1!BW:BW)</f>
        <v>0</v>
      </c>
      <c r="N432">
        <f>SUMIF(Erfassung1!BD:BD,L432,Erfassung1!BG:BG)</f>
        <v>0</v>
      </c>
      <c r="O432">
        <f t="shared" si="31"/>
        <v>0</v>
      </c>
      <c r="P432">
        <f t="shared" si="32"/>
        <v>49</v>
      </c>
    </row>
    <row r="433" spans="12:16" x14ac:dyDescent="0.25">
      <c r="L433" s="264">
        <f>Member!A433</f>
        <v>38607</v>
      </c>
      <c r="M433">
        <f>SUMIF(Erfassung1!BD:BD,L433,Erfassung1!BW:BW)</f>
        <v>0</v>
      </c>
      <c r="N433">
        <f>SUMIF(Erfassung1!BD:BD,L433,Erfassung1!BG:BG)</f>
        <v>0</v>
      </c>
      <c r="O433">
        <f t="shared" si="31"/>
        <v>0</v>
      </c>
      <c r="P433">
        <f t="shared" si="32"/>
        <v>49</v>
      </c>
    </row>
    <row r="434" spans="12:16" x14ac:dyDescent="0.25">
      <c r="L434" s="264">
        <f>Member!A434</f>
        <v>38365</v>
      </c>
      <c r="M434">
        <f>SUMIF(Erfassung1!BD:BD,L434,Erfassung1!BW:BW)</f>
        <v>0</v>
      </c>
      <c r="N434">
        <f>SUMIF(Erfassung1!BD:BD,L434,Erfassung1!BG:BG)</f>
        <v>0</v>
      </c>
      <c r="O434">
        <f t="shared" si="31"/>
        <v>0</v>
      </c>
      <c r="P434">
        <f t="shared" si="32"/>
        <v>49</v>
      </c>
    </row>
    <row r="435" spans="12:16" x14ac:dyDescent="0.25">
      <c r="L435" s="264">
        <f>Member!A435</f>
        <v>7787</v>
      </c>
      <c r="M435">
        <f>SUMIF(Erfassung1!BD:BD,L435,Erfassung1!BW:BW)</f>
        <v>0</v>
      </c>
      <c r="N435">
        <f>SUMIF(Erfassung1!BD:BD,L435,Erfassung1!BG:BG)</f>
        <v>0</v>
      </c>
      <c r="O435">
        <f t="shared" si="31"/>
        <v>0</v>
      </c>
      <c r="P435">
        <f t="shared" si="32"/>
        <v>49</v>
      </c>
    </row>
    <row r="436" spans="12:16" x14ac:dyDescent="0.25">
      <c r="L436" s="264">
        <f>Member!A436</f>
        <v>7770</v>
      </c>
      <c r="M436">
        <f>SUMIF(Erfassung1!BD:BD,L436,Erfassung1!BW:BW)</f>
        <v>0</v>
      </c>
      <c r="N436">
        <f>SUMIF(Erfassung1!BD:BD,L436,Erfassung1!BG:BG)</f>
        <v>0</v>
      </c>
      <c r="O436">
        <f t="shared" si="31"/>
        <v>0</v>
      </c>
      <c r="P436">
        <f t="shared" si="32"/>
        <v>49</v>
      </c>
    </row>
    <row r="437" spans="12:16" x14ac:dyDescent="0.25">
      <c r="L437" s="264">
        <f>Member!A437</f>
        <v>38604</v>
      </c>
      <c r="M437">
        <f>SUMIF(Erfassung1!BD:BD,L437,Erfassung1!BW:BW)</f>
        <v>0</v>
      </c>
      <c r="N437">
        <f>SUMIF(Erfassung1!BD:BD,L437,Erfassung1!BG:BG)</f>
        <v>0</v>
      </c>
      <c r="O437">
        <f t="shared" si="31"/>
        <v>0</v>
      </c>
      <c r="P437">
        <f t="shared" si="32"/>
        <v>49</v>
      </c>
    </row>
    <row r="438" spans="12:16" x14ac:dyDescent="0.25">
      <c r="L438" s="264">
        <f>Member!A438</f>
        <v>38210</v>
      </c>
      <c r="M438">
        <f>SUMIF(Erfassung1!BD:BD,L438,Erfassung1!BW:BW)</f>
        <v>0</v>
      </c>
      <c r="N438">
        <f>SUMIF(Erfassung1!BD:BD,L438,Erfassung1!BG:BG)</f>
        <v>0</v>
      </c>
      <c r="O438">
        <f t="shared" si="31"/>
        <v>0</v>
      </c>
      <c r="P438">
        <f t="shared" si="32"/>
        <v>49</v>
      </c>
    </row>
    <row r="439" spans="12:16" x14ac:dyDescent="0.25">
      <c r="L439" s="264">
        <f>Member!A439</f>
        <v>29621</v>
      </c>
      <c r="M439">
        <f>SUMIF(Erfassung1!BD:BD,L439,Erfassung1!BW:BW)</f>
        <v>0</v>
      </c>
      <c r="N439">
        <f>SUMIF(Erfassung1!BD:BD,L439,Erfassung1!BG:BG)</f>
        <v>0</v>
      </c>
      <c r="O439">
        <f t="shared" si="31"/>
        <v>0</v>
      </c>
      <c r="P439">
        <f t="shared" si="32"/>
        <v>49</v>
      </c>
    </row>
    <row r="440" spans="12:16" x14ac:dyDescent="0.25">
      <c r="L440" s="264">
        <f>Member!A440</f>
        <v>7772</v>
      </c>
      <c r="M440">
        <f>SUMIF(Erfassung1!BD:BD,L440,Erfassung1!BW:BW)</f>
        <v>0</v>
      </c>
      <c r="N440">
        <f>SUMIF(Erfassung1!BD:BD,L440,Erfassung1!BG:BG)</f>
        <v>0</v>
      </c>
      <c r="O440">
        <f t="shared" si="31"/>
        <v>0</v>
      </c>
      <c r="P440">
        <f t="shared" si="32"/>
        <v>49</v>
      </c>
    </row>
    <row r="441" spans="12:16" x14ac:dyDescent="0.25">
      <c r="L441" s="264">
        <f>Member!A441</f>
        <v>7786</v>
      </c>
      <c r="M441">
        <f>SUMIF(Erfassung1!BD:BD,L441,Erfassung1!BW:BW)</f>
        <v>0</v>
      </c>
      <c r="N441">
        <f>SUMIF(Erfassung1!BD:BD,L441,Erfassung1!BG:BG)</f>
        <v>0</v>
      </c>
      <c r="O441">
        <f t="shared" si="31"/>
        <v>0</v>
      </c>
      <c r="P441">
        <f t="shared" si="32"/>
        <v>49</v>
      </c>
    </row>
    <row r="442" spans="12:16" x14ac:dyDescent="0.25">
      <c r="L442" s="264">
        <f>Member!A442</f>
        <v>38640</v>
      </c>
      <c r="M442">
        <f>SUMIF(Erfassung1!BD:BD,L442,Erfassung1!BW:BW)</f>
        <v>0</v>
      </c>
      <c r="N442">
        <f>SUMIF(Erfassung1!BD:BD,L442,Erfassung1!BG:BG)</f>
        <v>0</v>
      </c>
      <c r="O442">
        <f t="shared" si="31"/>
        <v>0</v>
      </c>
      <c r="P442">
        <f t="shared" si="32"/>
        <v>49</v>
      </c>
    </row>
    <row r="443" spans="12:16" x14ac:dyDescent="0.25">
      <c r="L443" s="264">
        <f>Member!A443</f>
        <v>38554</v>
      </c>
      <c r="M443">
        <f>SUMIF(Erfassung1!BD:BD,L443,Erfassung1!BW:BW)</f>
        <v>0</v>
      </c>
      <c r="N443">
        <f>SUMIF(Erfassung1!BD:BD,L443,Erfassung1!BG:BG)</f>
        <v>0</v>
      </c>
      <c r="O443">
        <f t="shared" si="31"/>
        <v>0</v>
      </c>
      <c r="P443">
        <f t="shared" si="32"/>
        <v>49</v>
      </c>
    </row>
    <row r="444" spans="12:16" x14ac:dyDescent="0.25">
      <c r="L444" s="264">
        <f>Member!A444</f>
        <v>38977</v>
      </c>
      <c r="M444">
        <f>SUMIF(Erfassung1!BD:BD,L444,Erfassung1!BW:BW)</f>
        <v>0</v>
      </c>
      <c r="N444">
        <f>SUMIF(Erfassung1!BD:BD,L444,Erfassung1!BG:BG)</f>
        <v>0</v>
      </c>
      <c r="O444">
        <f t="shared" si="31"/>
        <v>0</v>
      </c>
      <c r="P444">
        <f t="shared" si="32"/>
        <v>49</v>
      </c>
    </row>
    <row r="445" spans="12:16" x14ac:dyDescent="0.25">
      <c r="L445" s="264">
        <f>Member!A445</f>
        <v>25347</v>
      </c>
      <c r="M445">
        <f>SUMIF(Erfassung1!BD:BD,L445,Erfassung1!BW:BW)</f>
        <v>0</v>
      </c>
      <c r="N445">
        <f>SUMIF(Erfassung1!BD:BD,L445,Erfassung1!BG:BG)</f>
        <v>0</v>
      </c>
      <c r="O445">
        <f t="shared" si="31"/>
        <v>0</v>
      </c>
      <c r="P445">
        <f t="shared" si="32"/>
        <v>49</v>
      </c>
    </row>
    <row r="446" spans="12:16" x14ac:dyDescent="0.25">
      <c r="L446" s="264">
        <f>Member!A446</f>
        <v>7721</v>
      </c>
      <c r="M446">
        <f>SUMIF(Erfassung1!BD:BD,L446,Erfassung1!BW:BW)</f>
        <v>0</v>
      </c>
      <c r="N446">
        <f>SUMIF(Erfassung1!BD:BD,L446,Erfassung1!BG:BG)</f>
        <v>0</v>
      </c>
      <c r="O446">
        <f t="shared" si="31"/>
        <v>0</v>
      </c>
      <c r="P446">
        <f t="shared" si="32"/>
        <v>49</v>
      </c>
    </row>
    <row r="447" spans="12:16" x14ac:dyDescent="0.25">
      <c r="L447" s="264">
        <f>Member!A447</f>
        <v>7801</v>
      </c>
      <c r="M447">
        <f>SUMIF(Erfassung1!BD:BD,L447,Erfassung1!BW:BW)</f>
        <v>0</v>
      </c>
      <c r="N447">
        <f>SUMIF(Erfassung1!BD:BD,L447,Erfassung1!BG:BG)</f>
        <v>0</v>
      </c>
      <c r="O447">
        <f t="shared" si="31"/>
        <v>0</v>
      </c>
      <c r="P447">
        <f t="shared" si="32"/>
        <v>49</v>
      </c>
    </row>
    <row r="448" spans="12:16" x14ac:dyDescent="0.25">
      <c r="L448" s="264">
        <f>Member!A448</f>
        <v>7709</v>
      </c>
      <c r="M448">
        <f>SUMIF(Erfassung1!BD:BD,L448,Erfassung1!BW:BW)</f>
        <v>0</v>
      </c>
      <c r="N448">
        <f>SUMIF(Erfassung1!BD:BD,L448,Erfassung1!BG:BG)</f>
        <v>0</v>
      </c>
      <c r="O448">
        <f t="shared" si="31"/>
        <v>0</v>
      </c>
      <c r="P448">
        <f t="shared" si="32"/>
        <v>49</v>
      </c>
    </row>
    <row r="449" spans="12:16" x14ac:dyDescent="0.25">
      <c r="L449" s="264">
        <f>Member!A449</f>
        <v>38351</v>
      </c>
      <c r="M449">
        <f>SUMIF(Erfassung1!BD:BD,L449,Erfassung1!BW:BW)</f>
        <v>0</v>
      </c>
      <c r="N449">
        <f>SUMIF(Erfassung1!BD:BD,L449,Erfassung1!BG:BG)</f>
        <v>0</v>
      </c>
      <c r="O449">
        <f t="shared" si="31"/>
        <v>0</v>
      </c>
      <c r="P449">
        <f t="shared" si="32"/>
        <v>49</v>
      </c>
    </row>
    <row r="450" spans="12:16" x14ac:dyDescent="0.25">
      <c r="L450" s="264">
        <f>Member!A450</f>
        <v>38664</v>
      </c>
      <c r="M450">
        <f>SUMIF(Erfassung1!BD:BD,L450,Erfassung1!BW:BW)</f>
        <v>0</v>
      </c>
      <c r="N450">
        <f>SUMIF(Erfassung1!BD:BD,L450,Erfassung1!BG:BG)</f>
        <v>0</v>
      </c>
      <c r="O450">
        <f t="shared" si="31"/>
        <v>0</v>
      </c>
      <c r="P450">
        <f t="shared" si="32"/>
        <v>49</v>
      </c>
    </row>
    <row r="451" spans="12:16" x14ac:dyDescent="0.25">
      <c r="L451" s="264">
        <f>Member!A451</f>
        <v>25692</v>
      </c>
      <c r="M451">
        <f>SUMIF(Erfassung1!BD:BD,L451,Erfassung1!BW:BW)</f>
        <v>0</v>
      </c>
      <c r="N451">
        <f>SUMIF(Erfassung1!BD:BD,L451,Erfassung1!BG:BG)</f>
        <v>0</v>
      </c>
      <c r="O451">
        <f t="shared" si="31"/>
        <v>0</v>
      </c>
      <c r="P451">
        <f t="shared" si="32"/>
        <v>49</v>
      </c>
    </row>
    <row r="452" spans="12:16" x14ac:dyDescent="0.25">
      <c r="L452" s="264">
        <f>Member!A452</f>
        <v>38774</v>
      </c>
      <c r="M452">
        <f>SUMIF(Erfassung1!BD:BD,L452,Erfassung1!BW:BW)</f>
        <v>0</v>
      </c>
      <c r="N452">
        <f>SUMIF(Erfassung1!BD:BD,L452,Erfassung1!BG:BG)</f>
        <v>0</v>
      </c>
      <c r="O452">
        <f t="shared" si="31"/>
        <v>0</v>
      </c>
      <c r="P452">
        <f t="shared" si="32"/>
        <v>49</v>
      </c>
    </row>
    <row r="453" spans="12:16" x14ac:dyDescent="0.25">
      <c r="L453" s="264">
        <f>Member!A453</f>
        <v>38257</v>
      </c>
      <c r="M453">
        <f>SUMIF(Erfassung1!BD:BD,L453,Erfassung1!BW:BW)</f>
        <v>0</v>
      </c>
      <c r="N453">
        <f>SUMIF(Erfassung1!BD:BD,L453,Erfassung1!BG:BG)</f>
        <v>0</v>
      </c>
      <c r="O453">
        <f t="shared" si="31"/>
        <v>0</v>
      </c>
      <c r="P453">
        <f t="shared" si="32"/>
        <v>49</v>
      </c>
    </row>
    <row r="454" spans="12:16" x14ac:dyDescent="0.25">
      <c r="L454" s="264">
        <f>Member!A454</f>
        <v>25423</v>
      </c>
      <c r="M454">
        <f>SUMIF(Erfassung1!BD:BD,L454,Erfassung1!BW:BW)</f>
        <v>0</v>
      </c>
      <c r="N454">
        <f>SUMIF(Erfassung1!BD:BD,L454,Erfassung1!BG:BG)</f>
        <v>0</v>
      </c>
      <c r="O454">
        <f t="shared" si="31"/>
        <v>0</v>
      </c>
      <c r="P454">
        <f t="shared" si="32"/>
        <v>49</v>
      </c>
    </row>
    <row r="455" spans="12:16" x14ac:dyDescent="0.25">
      <c r="L455" s="264">
        <f>Member!A455</f>
        <v>38935</v>
      </c>
      <c r="M455">
        <f>SUMIF(Erfassung1!BD:BD,L455,Erfassung1!BW:BW)</f>
        <v>0</v>
      </c>
      <c r="N455">
        <f>SUMIF(Erfassung1!BD:BD,L455,Erfassung1!BG:BG)</f>
        <v>0</v>
      </c>
      <c r="O455">
        <f t="shared" si="31"/>
        <v>0</v>
      </c>
      <c r="P455">
        <f t="shared" si="32"/>
        <v>49</v>
      </c>
    </row>
    <row r="456" spans="12:16" x14ac:dyDescent="0.25">
      <c r="L456" s="264">
        <f>Member!A456</f>
        <v>38884</v>
      </c>
      <c r="M456">
        <f>SUMIF(Erfassung1!BD:BD,L456,Erfassung1!BW:BW)</f>
        <v>0</v>
      </c>
      <c r="N456">
        <f>SUMIF(Erfassung1!BD:BD,L456,Erfassung1!BG:BG)</f>
        <v>0</v>
      </c>
      <c r="O456">
        <f t="shared" si="31"/>
        <v>0</v>
      </c>
      <c r="P456">
        <f t="shared" si="32"/>
        <v>49</v>
      </c>
    </row>
    <row r="457" spans="12:16" x14ac:dyDescent="0.25">
      <c r="L457" s="264">
        <f>Member!A457</f>
        <v>38744</v>
      </c>
      <c r="M457">
        <f>SUMIF(Erfassung1!BD:BD,L457,Erfassung1!BW:BW)</f>
        <v>0</v>
      </c>
      <c r="N457">
        <f>SUMIF(Erfassung1!BD:BD,L457,Erfassung1!BG:BG)</f>
        <v>0</v>
      </c>
      <c r="O457">
        <f t="shared" si="31"/>
        <v>0</v>
      </c>
      <c r="P457">
        <f t="shared" si="32"/>
        <v>49</v>
      </c>
    </row>
    <row r="458" spans="12:16" x14ac:dyDescent="0.25">
      <c r="L458" s="264">
        <f>Member!A458</f>
        <v>25923</v>
      </c>
      <c r="M458">
        <f>SUMIF(Erfassung1!BD:BD,L458,Erfassung1!BW:BW)</f>
        <v>0</v>
      </c>
      <c r="N458">
        <f>SUMIF(Erfassung1!BD:BD,L458,Erfassung1!BG:BG)</f>
        <v>0</v>
      </c>
      <c r="O458">
        <f t="shared" si="31"/>
        <v>0</v>
      </c>
      <c r="P458">
        <f t="shared" si="32"/>
        <v>49</v>
      </c>
    </row>
    <row r="459" spans="12:16" x14ac:dyDescent="0.25">
      <c r="L459" s="264">
        <f>Member!A459</f>
        <v>38914</v>
      </c>
      <c r="M459">
        <f>SUMIF(Erfassung1!BD:BD,L459,Erfassung1!BW:BW)</f>
        <v>0</v>
      </c>
      <c r="N459">
        <f>SUMIF(Erfassung1!BD:BD,L459,Erfassung1!BG:BG)</f>
        <v>0</v>
      </c>
      <c r="O459">
        <f t="shared" si="31"/>
        <v>0</v>
      </c>
      <c r="P459">
        <f t="shared" si="32"/>
        <v>49</v>
      </c>
    </row>
    <row r="460" spans="12:16" x14ac:dyDescent="0.25">
      <c r="L460" s="264">
        <f>Member!A460</f>
        <v>25919</v>
      </c>
      <c r="M460">
        <f>SUMIF(Erfassung1!BD:BD,L460,Erfassung1!BW:BW)</f>
        <v>0</v>
      </c>
      <c r="N460">
        <f>SUMIF(Erfassung1!BD:BD,L460,Erfassung1!BG:BG)</f>
        <v>0</v>
      </c>
      <c r="O460">
        <f t="shared" si="31"/>
        <v>0</v>
      </c>
      <c r="P460">
        <f t="shared" si="32"/>
        <v>49</v>
      </c>
    </row>
    <row r="461" spans="12:16" x14ac:dyDescent="0.25">
      <c r="L461" s="264">
        <f>Member!A461</f>
        <v>38188</v>
      </c>
      <c r="M461">
        <f>SUMIF(Erfassung1!BD:BD,L461,Erfassung1!BW:BW)</f>
        <v>0</v>
      </c>
      <c r="N461">
        <f>SUMIF(Erfassung1!BD:BD,L461,Erfassung1!BG:BG)</f>
        <v>0</v>
      </c>
      <c r="O461">
        <f t="shared" si="31"/>
        <v>0</v>
      </c>
      <c r="P461">
        <f t="shared" si="32"/>
        <v>49</v>
      </c>
    </row>
    <row r="462" spans="12:16" x14ac:dyDescent="0.25">
      <c r="L462" s="264">
        <f>Member!A462</f>
        <v>25433</v>
      </c>
      <c r="M462">
        <f>SUMIF(Erfassung1!BD:BD,L462,Erfassung1!BW:BW)</f>
        <v>0</v>
      </c>
      <c r="N462">
        <f>SUMIF(Erfassung1!BD:BD,L462,Erfassung1!BG:BG)</f>
        <v>0</v>
      </c>
      <c r="O462">
        <f t="shared" si="31"/>
        <v>0</v>
      </c>
      <c r="P462">
        <f t="shared" si="32"/>
        <v>49</v>
      </c>
    </row>
    <row r="463" spans="12:16" x14ac:dyDescent="0.25">
      <c r="L463" s="264">
        <f>Member!A463</f>
        <v>16899</v>
      </c>
      <c r="M463">
        <f>SUMIF(Erfassung1!BD:BD,L463,Erfassung1!BW:BW)</f>
        <v>0</v>
      </c>
      <c r="N463">
        <f>SUMIF(Erfassung1!BD:BD,L463,Erfassung1!BG:BG)</f>
        <v>0</v>
      </c>
      <c r="O463">
        <f t="shared" si="31"/>
        <v>0</v>
      </c>
      <c r="P463">
        <f t="shared" si="32"/>
        <v>49</v>
      </c>
    </row>
    <row r="464" spans="12:16" x14ac:dyDescent="0.25">
      <c r="L464" s="264">
        <f>Member!A464</f>
        <v>19862</v>
      </c>
      <c r="M464">
        <f>SUMIF(Erfassung1!BD:BD,L464,Erfassung1!BW:BW)</f>
        <v>0</v>
      </c>
      <c r="N464">
        <f>SUMIF(Erfassung1!BD:BD,L464,Erfassung1!BG:BG)</f>
        <v>0</v>
      </c>
      <c r="O464">
        <f t="shared" si="31"/>
        <v>0</v>
      </c>
      <c r="P464">
        <f t="shared" si="32"/>
        <v>49</v>
      </c>
    </row>
    <row r="465" spans="12:16" x14ac:dyDescent="0.25">
      <c r="L465" s="264">
        <f>Member!A465</f>
        <v>10678</v>
      </c>
      <c r="M465">
        <f>SUMIF(Erfassung1!BD:BD,L465,Erfassung1!BW:BW)</f>
        <v>0</v>
      </c>
      <c r="N465">
        <f>SUMIF(Erfassung1!BD:BD,L465,Erfassung1!BG:BG)</f>
        <v>0</v>
      </c>
      <c r="O465">
        <f t="shared" si="31"/>
        <v>0</v>
      </c>
      <c r="P465">
        <f t="shared" si="32"/>
        <v>49</v>
      </c>
    </row>
    <row r="466" spans="12:16" x14ac:dyDescent="0.25">
      <c r="L466" s="264">
        <f>Member!A466</f>
        <v>38299</v>
      </c>
      <c r="M466">
        <f>SUMIF(Erfassung1!BD:BD,L466,Erfassung1!BW:BW)</f>
        <v>0</v>
      </c>
      <c r="N466">
        <f>SUMIF(Erfassung1!BD:BD,L466,Erfassung1!BG:BG)</f>
        <v>0</v>
      </c>
      <c r="O466">
        <f t="shared" si="31"/>
        <v>0</v>
      </c>
      <c r="P466">
        <f t="shared" si="32"/>
        <v>49</v>
      </c>
    </row>
    <row r="467" spans="12:16" x14ac:dyDescent="0.25">
      <c r="L467" s="264">
        <f>Member!A467</f>
        <v>7245</v>
      </c>
      <c r="M467">
        <f>SUMIF(Erfassung1!BD:BD,L467,Erfassung1!BW:BW)</f>
        <v>0</v>
      </c>
      <c r="N467">
        <f>SUMIF(Erfassung1!BD:BD,L467,Erfassung1!BG:BG)</f>
        <v>0</v>
      </c>
      <c r="O467">
        <f t="shared" si="31"/>
        <v>0</v>
      </c>
      <c r="P467">
        <f t="shared" si="32"/>
        <v>49</v>
      </c>
    </row>
    <row r="468" spans="12:16" x14ac:dyDescent="0.25">
      <c r="L468" s="264">
        <f>Member!A468</f>
        <v>38310</v>
      </c>
      <c r="M468">
        <f>SUMIF(Erfassung1!BD:BD,L468,Erfassung1!BW:BW)</f>
        <v>0</v>
      </c>
      <c r="N468">
        <f>SUMIF(Erfassung1!BD:BD,L468,Erfassung1!BG:BG)</f>
        <v>0</v>
      </c>
      <c r="O468">
        <f t="shared" si="31"/>
        <v>0</v>
      </c>
      <c r="P468">
        <f t="shared" si="32"/>
        <v>49</v>
      </c>
    </row>
    <row r="469" spans="12:16" x14ac:dyDescent="0.25">
      <c r="L469" s="264">
        <f>Member!A469</f>
        <v>38889</v>
      </c>
      <c r="M469">
        <f>SUMIF(Erfassung1!BD:BD,L469,Erfassung1!BW:BW)</f>
        <v>0</v>
      </c>
      <c r="N469">
        <f>SUMIF(Erfassung1!BD:BD,L469,Erfassung1!BG:BG)</f>
        <v>0</v>
      </c>
      <c r="O469">
        <f t="shared" si="31"/>
        <v>0</v>
      </c>
      <c r="P469">
        <f t="shared" si="32"/>
        <v>49</v>
      </c>
    </row>
    <row r="470" spans="12:16" x14ac:dyDescent="0.25">
      <c r="L470" s="264">
        <f>Member!A470</f>
        <v>38541</v>
      </c>
      <c r="M470">
        <f>SUMIF(Erfassung1!BD:BD,L470,Erfassung1!BW:BW)</f>
        <v>0</v>
      </c>
      <c r="N470">
        <f>SUMIF(Erfassung1!BD:BD,L470,Erfassung1!BG:BG)</f>
        <v>0</v>
      </c>
      <c r="O470">
        <f t="shared" si="31"/>
        <v>0</v>
      </c>
      <c r="P470">
        <f t="shared" si="32"/>
        <v>49</v>
      </c>
    </row>
    <row r="471" spans="12:16" x14ac:dyDescent="0.25">
      <c r="L471" s="264">
        <f>Member!A471</f>
        <v>25785</v>
      </c>
      <c r="M471">
        <f>SUMIF(Erfassung1!BD:BD,L471,Erfassung1!BW:BW)</f>
        <v>0</v>
      </c>
      <c r="N471">
        <f>SUMIF(Erfassung1!BD:BD,L471,Erfassung1!BG:BG)</f>
        <v>0</v>
      </c>
      <c r="O471">
        <f t="shared" si="31"/>
        <v>0</v>
      </c>
      <c r="P471">
        <f t="shared" si="32"/>
        <v>49</v>
      </c>
    </row>
    <row r="472" spans="12:16" x14ac:dyDescent="0.25">
      <c r="L472" s="264">
        <f>Member!A472</f>
        <v>38712</v>
      </c>
      <c r="M472">
        <f>SUMIF(Erfassung1!BD:BD,L472,Erfassung1!BW:BW)</f>
        <v>0</v>
      </c>
      <c r="N472">
        <f>SUMIF(Erfassung1!BD:BD,L472,Erfassung1!BG:BG)</f>
        <v>0</v>
      </c>
      <c r="O472">
        <f t="shared" si="31"/>
        <v>0</v>
      </c>
      <c r="P472">
        <f t="shared" si="32"/>
        <v>49</v>
      </c>
    </row>
    <row r="473" spans="12:16" x14ac:dyDescent="0.25">
      <c r="L473" s="264">
        <f>Member!A473</f>
        <v>38357</v>
      </c>
      <c r="M473">
        <f>SUMIF(Erfassung1!BD:BD,L473,Erfassung1!BW:BW)</f>
        <v>0</v>
      </c>
      <c r="N473">
        <f>SUMIF(Erfassung1!BD:BD,L473,Erfassung1!BG:BG)</f>
        <v>0</v>
      </c>
      <c r="O473">
        <f t="shared" si="31"/>
        <v>0</v>
      </c>
      <c r="P473">
        <f t="shared" si="32"/>
        <v>49</v>
      </c>
    </row>
    <row r="474" spans="12:16" x14ac:dyDescent="0.25">
      <c r="L474" s="264">
        <f>Member!A474</f>
        <v>16820</v>
      </c>
      <c r="M474">
        <f>SUMIF(Erfassung1!BD:BD,L474,Erfassung1!BW:BW)</f>
        <v>0</v>
      </c>
      <c r="N474">
        <f>SUMIF(Erfassung1!BD:BD,L474,Erfassung1!BG:BG)</f>
        <v>0</v>
      </c>
      <c r="O474">
        <f t="shared" si="31"/>
        <v>0</v>
      </c>
      <c r="P474">
        <f t="shared" si="32"/>
        <v>49</v>
      </c>
    </row>
    <row r="475" spans="12:16" x14ac:dyDescent="0.25">
      <c r="L475" s="264">
        <f>Member!A475</f>
        <v>38307</v>
      </c>
      <c r="M475">
        <f>SUMIF(Erfassung1!BD:BD,L475,Erfassung1!BW:BW)</f>
        <v>0</v>
      </c>
      <c r="N475">
        <f>SUMIF(Erfassung1!BD:BD,L475,Erfassung1!BG:BG)</f>
        <v>0</v>
      </c>
      <c r="O475">
        <f t="shared" si="31"/>
        <v>0</v>
      </c>
      <c r="P475">
        <f t="shared" si="32"/>
        <v>49</v>
      </c>
    </row>
    <row r="476" spans="12:16" x14ac:dyDescent="0.25">
      <c r="L476" s="264">
        <f>Member!A476</f>
        <v>38305</v>
      </c>
      <c r="M476">
        <f>SUMIF(Erfassung1!BD:BD,L476,Erfassung1!BW:BW)</f>
        <v>0</v>
      </c>
      <c r="N476">
        <f>SUMIF(Erfassung1!BD:BD,L476,Erfassung1!BG:BG)</f>
        <v>0</v>
      </c>
      <c r="O476">
        <f t="shared" si="31"/>
        <v>0</v>
      </c>
      <c r="P476">
        <f t="shared" si="32"/>
        <v>49</v>
      </c>
    </row>
    <row r="477" spans="12:16" x14ac:dyDescent="0.25">
      <c r="L477" s="264">
        <f>Member!A477</f>
        <v>38864</v>
      </c>
      <c r="M477">
        <f>SUMIF(Erfassung1!BD:BD,L477,Erfassung1!BW:BW)</f>
        <v>0</v>
      </c>
      <c r="N477">
        <f>SUMIF(Erfassung1!BD:BD,L477,Erfassung1!BG:BG)</f>
        <v>0</v>
      </c>
      <c r="O477">
        <f t="shared" si="31"/>
        <v>0</v>
      </c>
      <c r="P477">
        <f t="shared" si="32"/>
        <v>49</v>
      </c>
    </row>
    <row r="478" spans="12:16" x14ac:dyDescent="0.25">
      <c r="L478" s="264">
        <f>Member!A478</f>
        <v>38955</v>
      </c>
      <c r="M478">
        <f>SUMIF(Erfassung1!BD:BD,L478,Erfassung1!BW:BW)</f>
        <v>0</v>
      </c>
      <c r="N478">
        <f>SUMIF(Erfassung1!BD:BD,L478,Erfassung1!BG:BG)</f>
        <v>0</v>
      </c>
      <c r="O478">
        <f t="shared" si="31"/>
        <v>0</v>
      </c>
      <c r="P478">
        <f t="shared" si="32"/>
        <v>49</v>
      </c>
    </row>
    <row r="479" spans="12:16" x14ac:dyDescent="0.25">
      <c r="L479" s="264">
        <f>Member!A479</f>
        <v>38860</v>
      </c>
      <c r="M479">
        <f>SUMIF(Erfassung1!BD:BD,L479,Erfassung1!BW:BW)</f>
        <v>0</v>
      </c>
      <c r="N479">
        <f>SUMIF(Erfassung1!BD:BD,L479,Erfassung1!BG:BG)</f>
        <v>0</v>
      </c>
      <c r="O479">
        <f t="shared" si="31"/>
        <v>0</v>
      </c>
      <c r="P479">
        <f t="shared" si="32"/>
        <v>49</v>
      </c>
    </row>
    <row r="480" spans="12:16" x14ac:dyDescent="0.25">
      <c r="L480" s="264">
        <f>Member!A480</f>
        <v>7253</v>
      </c>
      <c r="M480">
        <f>SUMIF(Erfassung1!BD:BD,L480,Erfassung1!BW:BW)</f>
        <v>0</v>
      </c>
      <c r="N480">
        <f>SUMIF(Erfassung1!BD:BD,L480,Erfassung1!BG:BG)</f>
        <v>0</v>
      </c>
      <c r="O480">
        <f t="shared" si="31"/>
        <v>0</v>
      </c>
      <c r="P480">
        <f t="shared" si="32"/>
        <v>49</v>
      </c>
    </row>
    <row r="481" spans="12:16" x14ac:dyDescent="0.25">
      <c r="L481" s="264">
        <f>Member!A481</f>
        <v>38337</v>
      </c>
      <c r="M481">
        <f>SUMIF(Erfassung1!BD:BD,L481,Erfassung1!BW:BW)</f>
        <v>0</v>
      </c>
      <c r="N481">
        <f>SUMIF(Erfassung1!BD:BD,L481,Erfassung1!BG:BG)</f>
        <v>0</v>
      </c>
      <c r="O481">
        <f t="shared" si="31"/>
        <v>0</v>
      </c>
      <c r="P481">
        <f t="shared" si="32"/>
        <v>49</v>
      </c>
    </row>
    <row r="482" spans="12:16" x14ac:dyDescent="0.25">
      <c r="L482" s="264">
        <f>Member!A482</f>
        <v>38865</v>
      </c>
      <c r="M482">
        <f>SUMIF(Erfassung1!BD:BD,L482,Erfassung1!BW:BW)</f>
        <v>0</v>
      </c>
      <c r="N482">
        <f>SUMIF(Erfassung1!BD:BD,L482,Erfassung1!BG:BG)</f>
        <v>0</v>
      </c>
      <c r="O482">
        <f t="shared" si="31"/>
        <v>0</v>
      </c>
      <c r="P482">
        <f t="shared" si="32"/>
        <v>49</v>
      </c>
    </row>
    <row r="483" spans="12:16" x14ac:dyDescent="0.25">
      <c r="L483" s="264">
        <f>Member!A483</f>
        <v>38905</v>
      </c>
      <c r="M483">
        <f>SUMIF(Erfassung1!BD:BD,L483,Erfassung1!BW:BW)</f>
        <v>0</v>
      </c>
      <c r="N483">
        <f>SUMIF(Erfassung1!BD:BD,L483,Erfassung1!BG:BG)</f>
        <v>0</v>
      </c>
      <c r="O483">
        <f t="shared" si="31"/>
        <v>0</v>
      </c>
      <c r="P483">
        <f t="shared" si="32"/>
        <v>49</v>
      </c>
    </row>
    <row r="484" spans="12:16" x14ac:dyDescent="0.25">
      <c r="L484" s="264">
        <f>Member!A484</f>
        <v>38103</v>
      </c>
      <c r="M484">
        <f>SUMIF(Erfassung1!BD:BD,L484,Erfassung1!BW:BW)</f>
        <v>0</v>
      </c>
      <c r="N484">
        <f>SUMIF(Erfassung1!BD:BD,L484,Erfassung1!BG:BG)</f>
        <v>0</v>
      </c>
      <c r="O484">
        <f t="shared" si="31"/>
        <v>0</v>
      </c>
      <c r="P484">
        <f t="shared" si="32"/>
        <v>49</v>
      </c>
    </row>
    <row r="485" spans="12:16" x14ac:dyDescent="0.25">
      <c r="L485" s="264">
        <f>Member!A485</f>
        <v>38819</v>
      </c>
      <c r="M485">
        <f>SUMIF(Erfassung1!BD:BD,L485,Erfassung1!BW:BW)</f>
        <v>0</v>
      </c>
      <c r="N485">
        <f>SUMIF(Erfassung1!BD:BD,L485,Erfassung1!BG:BG)</f>
        <v>0</v>
      </c>
      <c r="O485">
        <f t="shared" si="31"/>
        <v>0</v>
      </c>
      <c r="P485">
        <f t="shared" si="32"/>
        <v>49</v>
      </c>
    </row>
    <row r="486" spans="12:16" x14ac:dyDescent="0.25">
      <c r="L486" s="264">
        <f>Member!A486</f>
        <v>38563</v>
      </c>
      <c r="M486">
        <f>SUMIF(Erfassung1!BD:BD,L486,Erfassung1!BW:BW)</f>
        <v>0</v>
      </c>
      <c r="N486">
        <f>SUMIF(Erfassung1!BD:BD,L486,Erfassung1!BG:BG)</f>
        <v>0</v>
      </c>
      <c r="O486">
        <f t="shared" si="31"/>
        <v>0</v>
      </c>
      <c r="P486">
        <f t="shared" si="32"/>
        <v>49</v>
      </c>
    </row>
    <row r="487" spans="12:16" x14ac:dyDescent="0.25">
      <c r="L487" s="264">
        <f>Member!A487</f>
        <v>38714</v>
      </c>
      <c r="M487">
        <f>SUMIF(Erfassung1!BD:BD,L487,Erfassung1!BW:BW)</f>
        <v>0</v>
      </c>
      <c r="N487">
        <f>SUMIF(Erfassung1!BD:BD,L487,Erfassung1!BG:BG)</f>
        <v>0</v>
      </c>
      <c r="O487">
        <f t="shared" si="31"/>
        <v>0</v>
      </c>
      <c r="P487">
        <f t="shared" si="32"/>
        <v>49</v>
      </c>
    </row>
    <row r="488" spans="12:16" x14ac:dyDescent="0.25">
      <c r="L488" s="264">
        <f>Member!A488</f>
        <v>16746</v>
      </c>
      <c r="M488">
        <f>SUMIF(Erfassung1!BD:BD,L488,Erfassung1!BW:BW)</f>
        <v>0</v>
      </c>
      <c r="N488">
        <f>SUMIF(Erfassung1!BD:BD,L488,Erfassung1!BG:BG)</f>
        <v>0</v>
      </c>
      <c r="O488">
        <f t="shared" si="31"/>
        <v>0</v>
      </c>
      <c r="P488">
        <f t="shared" si="32"/>
        <v>49</v>
      </c>
    </row>
    <row r="489" spans="12:16" x14ac:dyDescent="0.25">
      <c r="L489" s="264">
        <f>Member!A489</f>
        <v>16443</v>
      </c>
      <c r="M489">
        <f>SUMIF(Erfassung1!BD:BD,L489,Erfassung1!BW:BW)</f>
        <v>0</v>
      </c>
      <c r="N489">
        <f>SUMIF(Erfassung1!BD:BD,L489,Erfassung1!BG:BG)</f>
        <v>0</v>
      </c>
      <c r="O489">
        <f t="shared" ref="O489:O552" si="33">IF(N489=0,0,M489/N489-ROW()/1000000000)</f>
        <v>0</v>
      </c>
      <c r="P489">
        <f t="shared" ref="P489:P552" si="34">RANK(O489,O:O)</f>
        <v>49</v>
      </c>
    </row>
    <row r="490" spans="12:16" x14ac:dyDescent="0.25">
      <c r="L490" s="264">
        <f>Member!A490</f>
        <v>16432</v>
      </c>
      <c r="M490">
        <f>SUMIF(Erfassung1!BD:BD,L490,Erfassung1!BW:BW)</f>
        <v>0</v>
      </c>
      <c r="N490">
        <f>SUMIF(Erfassung1!BD:BD,L490,Erfassung1!BG:BG)</f>
        <v>0</v>
      </c>
      <c r="O490">
        <f t="shared" si="33"/>
        <v>0</v>
      </c>
      <c r="P490">
        <f t="shared" si="34"/>
        <v>49</v>
      </c>
    </row>
    <row r="491" spans="12:16" x14ac:dyDescent="0.25">
      <c r="L491" s="264">
        <f>Member!A491</f>
        <v>16437</v>
      </c>
      <c r="M491">
        <f>SUMIF(Erfassung1!BD:BD,L491,Erfassung1!BW:BW)</f>
        <v>0</v>
      </c>
      <c r="N491">
        <f>SUMIF(Erfassung1!BD:BD,L491,Erfassung1!BG:BG)</f>
        <v>0</v>
      </c>
      <c r="O491">
        <f t="shared" si="33"/>
        <v>0</v>
      </c>
      <c r="P491">
        <f t="shared" si="34"/>
        <v>49</v>
      </c>
    </row>
    <row r="492" spans="12:16" x14ac:dyDescent="0.25">
      <c r="L492" s="264">
        <f>Member!A492</f>
        <v>16493</v>
      </c>
      <c r="M492">
        <f>SUMIF(Erfassung1!BD:BD,L492,Erfassung1!BW:BW)</f>
        <v>0</v>
      </c>
      <c r="N492">
        <f>SUMIF(Erfassung1!BD:BD,L492,Erfassung1!BG:BG)</f>
        <v>0</v>
      </c>
      <c r="O492">
        <f t="shared" si="33"/>
        <v>0</v>
      </c>
      <c r="P492">
        <f t="shared" si="34"/>
        <v>49</v>
      </c>
    </row>
    <row r="493" spans="12:16" x14ac:dyDescent="0.25">
      <c r="L493" s="264">
        <f>Member!A493</f>
        <v>38791</v>
      </c>
      <c r="M493">
        <f>SUMIF(Erfassung1!BD:BD,L493,Erfassung1!BW:BW)</f>
        <v>0</v>
      </c>
      <c r="N493">
        <f>SUMIF(Erfassung1!BD:BD,L493,Erfassung1!BG:BG)</f>
        <v>0</v>
      </c>
      <c r="O493">
        <f t="shared" si="33"/>
        <v>0</v>
      </c>
      <c r="P493">
        <f t="shared" si="34"/>
        <v>49</v>
      </c>
    </row>
    <row r="494" spans="12:16" x14ac:dyDescent="0.25">
      <c r="L494" s="264">
        <f>Member!A494</f>
        <v>38804</v>
      </c>
      <c r="M494">
        <f>SUMIF(Erfassung1!BD:BD,L494,Erfassung1!BW:BW)</f>
        <v>0</v>
      </c>
      <c r="N494">
        <f>SUMIF(Erfassung1!BD:BD,L494,Erfassung1!BG:BG)</f>
        <v>0</v>
      </c>
      <c r="O494">
        <f t="shared" si="33"/>
        <v>0</v>
      </c>
      <c r="P494">
        <f t="shared" si="34"/>
        <v>49</v>
      </c>
    </row>
    <row r="495" spans="12:16" x14ac:dyDescent="0.25">
      <c r="L495" s="264">
        <f>Member!A495</f>
        <v>38917</v>
      </c>
      <c r="M495">
        <f>SUMIF(Erfassung1!BD:BD,L495,Erfassung1!BW:BW)</f>
        <v>0</v>
      </c>
      <c r="N495">
        <f>SUMIF(Erfassung1!BD:BD,L495,Erfassung1!BG:BG)</f>
        <v>0</v>
      </c>
      <c r="O495">
        <f t="shared" si="33"/>
        <v>0</v>
      </c>
      <c r="P495">
        <f t="shared" si="34"/>
        <v>49</v>
      </c>
    </row>
    <row r="496" spans="12:16" x14ac:dyDescent="0.25">
      <c r="L496" s="264">
        <f>Member!A496</f>
        <v>16501</v>
      </c>
      <c r="M496">
        <f>SUMIF(Erfassung1!BD:BD,L496,Erfassung1!BW:BW)</f>
        <v>0</v>
      </c>
      <c r="N496">
        <f>SUMIF(Erfassung1!BD:BD,L496,Erfassung1!BG:BG)</f>
        <v>0</v>
      </c>
      <c r="O496">
        <f t="shared" si="33"/>
        <v>0</v>
      </c>
      <c r="P496">
        <f t="shared" si="34"/>
        <v>49</v>
      </c>
    </row>
    <row r="497" spans="12:16" x14ac:dyDescent="0.25">
      <c r="L497" s="264">
        <f>Member!A497</f>
        <v>16431</v>
      </c>
      <c r="M497">
        <f>SUMIF(Erfassung1!BD:BD,L497,Erfassung1!BW:BW)</f>
        <v>0</v>
      </c>
      <c r="N497">
        <f>SUMIF(Erfassung1!BD:BD,L497,Erfassung1!BG:BG)</f>
        <v>0</v>
      </c>
      <c r="O497">
        <f t="shared" si="33"/>
        <v>0</v>
      </c>
      <c r="P497">
        <f t="shared" si="34"/>
        <v>49</v>
      </c>
    </row>
    <row r="498" spans="12:16" x14ac:dyDescent="0.25">
      <c r="L498" s="264">
        <f>Member!A498</f>
        <v>16438</v>
      </c>
      <c r="M498">
        <f>SUMIF(Erfassung1!BD:BD,L498,Erfassung1!BW:BW)</f>
        <v>0</v>
      </c>
      <c r="N498">
        <f>SUMIF(Erfassung1!BD:BD,L498,Erfassung1!BG:BG)</f>
        <v>0</v>
      </c>
      <c r="O498">
        <f t="shared" si="33"/>
        <v>0</v>
      </c>
      <c r="P498">
        <f t="shared" si="34"/>
        <v>49</v>
      </c>
    </row>
    <row r="499" spans="12:16" x14ac:dyDescent="0.25">
      <c r="L499" s="264">
        <f>Member!A499</f>
        <v>16439</v>
      </c>
      <c r="M499">
        <f>SUMIF(Erfassung1!BD:BD,L499,Erfassung1!BW:BW)</f>
        <v>0</v>
      </c>
      <c r="N499">
        <f>SUMIF(Erfassung1!BD:BD,L499,Erfassung1!BG:BG)</f>
        <v>0</v>
      </c>
      <c r="O499">
        <f t="shared" si="33"/>
        <v>0</v>
      </c>
      <c r="P499">
        <f t="shared" si="34"/>
        <v>49</v>
      </c>
    </row>
    <row r="500" spans="12:16" x14ac:dyDescent="0.25">
      <c r="L500" s="264">
        <f>Member!A500</f>
        <v>16430</v>
      </c>
      <c r="M500">
        <f>SUMIF(Erfassung1!BD:BD,L500,Erfassung1!BW:BW)</f>
        <v>0</v>
      </c>
      <c r="N500">
        <f>SUMIF(Erfassung1!BD:BD,L500,Erfassung1!BG:BG)</f>
        <v>0</v>
      </c>
      <c r="O500">
        <f t="shared" si="33"/>
        <v>0</v>
      </c>
      <c r="P500">
        <f t="shared" si="34"/>
        <v>49</v>
      </c>
    </row>
    <row r="501" spans="12:16" x14ac:dyDescent="0.25">
      <c r="L501" s="264">
        <f>Member!A501</f>
        <v>25267</v>
      </c>
      <c r="M501">
        <f>SUMIF(Erfassung1!BD:BD,L501,Erfassung1!BW:BW)</f>
        <v>0</v>
      </c>
      <c r="N501">
        <f>SUMIF(Erfassung1!BD:BD,L501,Erfassung1!BG:BG)</f>
        <v>0</v>
      </c>
      <c r="O501">
        <f t="shared" si="33"/>
        <v>0</v>
      </c>
      <c r="P501">
        <f t="shared" si="34"/>
        <v>49</v>
      </c>
    </row>
    <row r="502" spans="12:16" x14ac:dyDescent="0.25">
      <c r="L502" s="264">
        <f>Member!A502</f>
        <v>7393</v>
      </c>
      <c r="M502">
        <f>SUMIF(Erfassung1!BD:BD,L502,Erfassung1!BW:BW)</f>
        <v>0</v>
      </c>
      <c r="N502">
        <f>SUMIF(Erfassung1!BD:BD,L502,Erfassung1!BG:BG)</f>
        <v>0</v>
      </c>
      <c r="O502">
        <f t="shared" si="33"/>
        <v>0</v>
      </c>
      <c r="P502">
        <f t="shared" si="34"/>
        <v>49</v>
      </c>
    </row>
    <row r="503" spans="12:16" x14ac:dyDescent="0.25">
      <c r="L503" s="264">
        <f>Member!A503</f>
        <v>7387</v>
      </c>
      <c r="M503">
        <f>SUMIF(Erfassung1!BD:BD,L503,Erfassung1!BW:BW)</f>
        <v>0</v>
      </c>
      <c r="N503">
        <f>SUMIF(Erfassung1!BD:BD,L503,Erfassung1!BG:BG)</f>
        <v>0</v>
      </c>
      <c r="O503">
        <f t="shared" si="33"/>
        <v>0</v>
      </c>
      <c r="P503">
        <f t="shared" si="34"/>
        <v>49</v>
      </c>
    </row>
    <row r="504" spans="12:16" x14ac:dyDescent="0.25">
      <c r="L504" s="264">
        <f>Member!A504</f>
        <v>25638</v>
      </c>
      <c r="M504">
        <f>SUMIF(Erfassung1!BD:BD,L504,Erfassung1!BW:BW)</f>
        <v>0</v>
      </c>
      <c r="N504">
        <f>SUMIF(Erfassung1!BD:BD,L504,Erfassung1!BG:BG)</f>
        <v>0</v>
      </c>
      <c r="O504">
        <f t="shared" si="33"/>
        <v>0</v>
      </c>
      <c r="P504">
        <f t="shared" si="34"/>
        <v>49</v>
      </c>
    </row>
    <row r="505" spans="12:16" x14ac:dyDescent="0.25">
      <c r="L505" s="264">
        <f>Member!A505</f>
        <v>7390</v>
      </c>
      <c r="M505">
        <f>SUMIF(Erfassung1!BD:BD,L505,Erfassung1!BW:BW)</f>
        <v>0</v>
      </c>
      <c r="N505">
        <f>SUMIF(Erfassung1!BD:BD,L505,Erfassung1!BG:BG)</f>
        <v>0</v>
      </c>
      <c r="O505">
        <f t="shared" si="33"/>
        <v>0</v>
      </c>
      <c r="P505">
        <f t="shared" si="34"/>
        <v>49</v>
      </c>
    </row>
    <row r="506" spans="12:16" x14ac:dyDescent="0.25">
      <c r="L506" s="264">
        <f>Member!A506</f>
        <v>25727</v>
      </c>
      <c r="M506">
        <f>SUMIF(Erfassung1!BD:BD,L506,Erfassung1!BW:BW)</f>
        <v>0</v>
      </c>
      <c r="N506">
        <f>SUMIF(Erfassung1!BD:BD,L506,Erfassung1!BG:BG)</f>
        <v>0</v>
      </c>
      <c r="O506">
        <f t="shared" si="33"/>
        <v>0</v>
      </c>
      <c r="P506">
        <f t="shared" si="34"/>
        <v>49</v>
      </c>
    </row>
    <row r="507" spans="12:16" x14ac:dyDescent="0.25">
      <c r="L507" s="264">
        <f>Member!A507</f>
        <v>16809</v>
      </c>
      <c r="M507">
        <f>SUMIF(Erfassung1!BD:BD,L507,Erfassung1!BW:BW)</f>
        <v>0</v>
      </c>
      <c r="N507">
        <f>SUMIF(Erfassung1!BD:BD,L507,Erfassung1!BG:BG)</f>
        <v>0</v>
      </c>
      <c r="O507">
        <f t="shared" si="33"/>
        <v>0</v>
      </c>
      <c r="P507">
        <f t="shared" si="34"/>
        <v>49</v>
      </c>
    </row>
    <row r="508" spans="12:16" x14ac:dyDescent="0.25">
      <c r="L508" s="264">
        <f>Member!A508</f>
        <v>7397</v>
      </c>
      <c r="M508">
        <f>SUMIF(Erfassung1!BD:BD,L508,Erfassung1!BW:BW)</f>
        <v>0</v>
      </c>
      <c r="N508">
        <f>SUMIF(Erfassung1!BD:BD,L508,Erfassung1!BG:BG)</f>
        <v>0</v>
      </c>
      <c r="O508">
        <f t="shared" si="33"/>
        <v>0</v>
      </c>
      <c r="P508">
        <f t="shared" si="34"/>
        <v>49</v>
      </c>
    </row>
    <row r="509" spans="12:16" x14ac:dyDescent="0.25">
      <c r="L509" s="264">
        <f>Member!A509</f>
        <v>7395</v>
      </c>
      <c r="M509">
        <f>SUMIF(Erfassung1!BD:BD,L509,Erfassung1!BW:BW)</f>
        <v>0</v>
      </c>
      <c r="N509">
        <f>SUMIF(Erfassung1!BD:BD,L509,Erfassung1!BG:BG)</f>
        <v>0</v>
      </c>
      <c r="O509">
        <f t="shared" si="33"/>
        <v>0</v>
      </c>
      <c r="P509">
        <f t="shared" si="34"/>
        <v>49</v>
      </c>
    </row>
    <row r="510" spans="12:16" x14ac:dyDescent="0.25">
      <c r="L510" s="264">
        <f>Member!A510</f>
        <v>38521</v>
      </c>
      <c r="M510">
        <f>SUMIF(Erfassung1!BD:BD,L510,Erfassung1!BW:BW)</f>
        <v>0</v>
      </c>
      <c r="N510">
        <f>SUMIF(Erfassung1!BD:BD,L510,Erfassung1!BG:BG)</f>
        <v>0</v>
      </c>
      <c r="O510">
        <f t="shared" si="33"/>
        <v>0</v>
      </c>
      <c r="P510">
        <f t="shared" si="34"/>
        <v>49</v>
      </c>
    </row>
    <row r="511" spans="12:16" x14ac:dyDescent="0.25">
      <c r="L511" s="264">
        <f>Member!A511</f>
        <v>7394</v>
      </c>
      <c r="M511">
        <f>SUMIF(Erfassung1!BD:BD,L511,Erfassung1!BW:BW)</f>
        <v>0</v>
      </c>
      <c r="N511">
        <f>SUMIF(Erfassung1!BD:BD,L511,Erfassung1!BG:BG)</f>
        <v>0</v>
      </c>
      <c r="O511">
        <f t="shared" si="33"/>
        <v>0</v>
      </c>
      <c r="P511">
        <f t="shared" si="34"/>
        <v>49</v>
      </c>
    </row>
    <row r="512" spans="12:16" x14ac:dyDescent="0.25">
      <c r="L512" s="264">
        <f>Member!A512</f>
        <v>38807</v>
      </c>
      <c r="M512">
        <f>SUMIF(Erfassung1!BD:BD,L512,Erfassung1!BW:BW)</f>
        <v>0</v>
      </c>
      <c r="N512">
        <f>SUMIF(Erfassung1!BD:BD,L512,Erfassung1!BG:BG)</f>
        <v>0</v>
      </c>
      <c r="O512">
        <f t="shared" si="33"/>
        <v>0</v>
      </c>
      <c r="P512">
        <f t="shared" si="34"/>
        <v>49</v>
      </c>
    </row>
    <row r="513" spans="12:16" x14ac:dyDescent="0.25">
      <c r="L513" s="264">
        <f>Member!A513</f>
        <v>16894</v>
      </c>
      <c r="M513">
        <f>SUMIF(Erfassung1!BD:BD,L513,Erfassung1!BW:BW)</f>
        <v>0</v>
      </c>
      <c r="N513">
        <f>SUMIF(Erfassung1!BD:BD,L513,Erfassung1!BG:BG)</f>
        <v>0</v>
      </c>
      <c r="O513">
        <f t="shared" si="33"/>
        <v>0</v>
      </c>
      <c r="P513">
        <f t="shared" si="34"/>
        <v>49</v>
      </c>
    </row>
    <row r="514" spans="12:16" x14ac:dyDescent="0.25">
      <c r="L514" s="264">
        <f>Member!A514</f>
        <v>7396</v>
      </c>
      <c r="M514">
        <f>SUMIF(Erfassung1!BD:BD,L514,Erfassung1!BW:BW)</f>
        <v>0</v>
      </c>
      <c r="N514">
        <f>SUMIF(Erfassung1!BD:BD,L514,Erfassung1!BG:BG)</f>
        <v>0</v>
      </c>
      <c r="O514">
        <f t="shared" si="33"/>
        <v>0</v>
      </c>
      <c r="P514">
        <f t="shared" si="34"/>
        <v>49</v>
      </c>
    </row>
    <row r="515" spans="12:16" x14ac:dyDescent="0.25">
      <c r="L515" s="264">
        <f>Member!A515</f>
        <v>16972</v>
      </c>
      <c r="M515">
        <f>SUMIF(Erfassung1!BD:BD,L515,Erfassung1!BW:BW)</f>
        <v>0</v>
      </c>
      <c r="N515">
        <f>SUMIF(Erfassung1!BD:BD,L515,Erfassung1!BG:BG)</f>
        <v>0</v>
      </c>
      <c r="O515">
        <f t="shared" si="33"/>
        <v>0</v>
      </c>
      <c r="P515">
        <f t="shared" si="34"/>
        <v>49</v>
      </c>
    </row>
    <row r="516" spans="12:16" x14ac:dyDescent="0.25">
      <c r="L516" s="264">
        <f>Member!A516</f>
        <v>25130</v>
      </c>
      <c r="M516">
        <f>SUMIF(Erfassung1!BD:BD,L516,Erfassung1!BW:BW)</f>
        <v>0</v>
      </c>
      <c r="N516">
        <f>SUMIF(Erfassung1!BD:BD,L516,Erfassung1!BG:BG)</f>
        <v>0</v>
      </c>
      <c r="O516">
        <f t="shared" si="33"/>
        <v>0</v>
      </c>
      <c r="P516">
        <f t="shared" si="34"/>
        <v>49</v>
      </c>
    </row>
    <row r="517" spans="12:16" x14ac:dyDescent="0.25">
      <c r="L517" s="264">
        <f>Member!A517</f>
        <v>7730</v>
      </c>
      <c r="M517">
        <f>SUMIF(Erfassung1!BD:BD,L517,Erfassung1!BW:BW)</f>
        <v>0</v>
      </c>
      <c r="N517">
        <f>SUMIF(Erfassung1!BD:BD,L517,Erfassung1!BG:BG)</f>
        <v>0</v>
      </c>
      <c r="O517">
        <f t="shared" si="33"/>
        <v>0</v>
      </c>
      <c r="P517">
        <f t="shared" si="34"/>
        <v>49</v>
      </c>
    </row>
    <row r="518" spans="12:16" x14ac:dyDescent="0.25">
      <c r="L518" s="264">
        <f>Member!A518</f>
        <v>25723</v>
      </c>
      <c r="M518">
        <f>SUMIF(Erfassung1!BD:BD,L518,Erfassung1!BW:BW)</f>
        <v>0</v>
      </c>
      <c r="N518">
        <f>SUMIF(Erfassung1!BD:BD,L518,Erfassung1!BG:BG)</f>
        <v>0</v>
      </c>
      <c r="O518">
        <f t="shared" si="33"/>
        <v>0</v>
      </c>
      <c r="P518">
        <f t="shared" si="34"/>
        <v>49</v>
      </c>
    </row>
    <row r="519" spans="12:16" x14ac:dyDescent="0.25">
      <c r="L519" s="264">
        <f>Member!A519</f>
        <v>38570</v>
      </c>
      <c r="M519">
        <f>SUMIF(Erfassung1!BD:BD,L519,Erfassung1!BW:BW)</f>
        <v>0</v>
      </c>
      <c r="N519">
        <f>SUMIF(Erfassung1!BD:BD,L519,Erfassung1!BG:BG)</f>
        <v>0</v>
      </c>
      <c r="O519">
        <f t="shared" si="33"/>
        <v>0</v>
      </c>
      <c r="P519">
        <f t="shared" si="34"/>
        <v>49</v>
      </c>
    </row>
    <row r="520" spans="12:16" x14ac:dyDescent="0.25">
      <c r="L520" s="264">
        <f>Member!A520</f>
        <v>25895</v>
      </c>
      <c r="M520">
        <f>SUMIF(Erfassung1!BD:BD,L520,Erfassung1!BW:BW)</f>
        <v>0</v>
      </c>
      <c r="N520">
        <f>SUMIF(Erfassung1!BD:BD,L520,Erfassung1!BG:BG)</f>
        <v>0</v>
      </c>
      <c r="O520">
        <f t="shared" si="33"/>
        <v>0</v>
      </c>
      <c r="P520">
        <f t="shared" si="34"/>
        <v>49</v>
      </c>
    </row>
    <row r="521" spans="12:16" x14ac:dyDescent="0.25">
      <c r="L521" s="264">
        <f>Member!A521</f>
        <v>38046</v>
      </c>
      <c r="M521">
        <f>SUMIF(Erfassung1!BD:BD,L521,Erfassung1!BW:BW)</f>
        <v>0</v>
      </c>
      <c r="N521">
        <f>SUMIF(Erfassung1!BD:BD,L521,Erfassung1!BG:BG)</f>
        <v>0</v>
      </c>
      <c r="O521">
        <f t="shared" si="33"/>
        <v>0</v>
      </c>
      <c r="P521">
        <f t="shared" si="34"/>
        <v>49</v>
      </c>
    </row>
    <row r="522" spans="12:16" x14ac:dyDescent="0.25">
      <c r="L522" s="264">
        <f>Member!A522</f>
        <v>7816</v>
      </c>
      <c r="M522">
        <f>SUMIF(Erfassung1!BD:BD,L522,Erfassung1!BW:BW)</f>
        <v>0</v>
      </c>
      <c r="N522">
        <f>SUMIF(Erfassung1!BD:BD,L522,Erfassung1!BG:BG)</f>
        <v>0</v>
      </c>
      <c r="O522">
        <f t="shared" si="33"/>
        <v>0</v>
      </c>
      <c r="P522">
        <f t="shared" si="34"/>
        <v>49</v>
      </c>
    </row>
    <row r="523" spans="12:16" x14ac:dyDescent="0.25">
      <c r="L523" s="264">
        <f>Member!A523</f>
        <v>7814</v>
      </c>
      <c r="M523">
        <f>SUMIF(Erfassung1!BD:BD,L523,Erfassung1!BW:BW)</f>
        <v>0</v>
      </c>
      <c r="N523">
        <f>SUMIF(Erfassung1!BD:BD,L523,Erfassung1!BG:BG)</f>
        <v>0</v>
      </c>
      <c r="O523">
        <f t="shared" si="33"/>
        <v>0</v>
      </c>
      <c r="P523">
        <f t="shared" si="34"/>
        <v>49</v>
      </c>
    </row>
    <row r="524" spans="12:16" x14ac:dyDescent="0.25">
      <c r="L524" s="264">
        <f>Member!A524</f>
        <v>38663</v>
      </c>
      <c r="M524">
        <f>SUMIF(Erfassung1!BD:BD,L524,Erfassung1!BW:BW)</f>
        <v>0</v>
      </c>
      <c r="N524">
        <f>SUMIF(Erfassung1!BD:BD,L524,Erfassung1!BG:BG)</f>
        <v>0</v>
      </c>
      <c r="O524">
        <f t="shared" si="33"/>
        <v>0</v>
      </c>
      <c r="P524">
        <f t="shared" si="34"/>
        <v>49</v>
      </c>
    </row>
    <row r="525" spans="12:16" x14ac:dyDescent="0.25">
      <c r="L525" s="264">
        <f>Member!A525</f>
        <v>38870</v>
      </c>
      <c r="M525">
        <f>SUMIF(Erfassung1!BD:BD,L525,Erfassung1!BW:BW)</f>
        <v>0</v>
      </c>
      <c r="N525">
        <f>SUMIF(Erfassung1!BD:BD,L525,Erfassung1!BG:BG)</f>
        <v>0</v>
      </c>
      <c r="O525">
        <f t="shared" si="33"/>
        <v>0</v>
      </c>
      <c r="P525">
        <f t="shared" si="34"/>
        <v>49</v>
      </c>
    </row>
    <row r="526" spans="12:16" x14ac:dyDescent="0.25">
      <c r="L526" s="264">
        <f>Member!A526</f>
        <v>7810</v>
      </c>
      <c r="M526">
        <f>SUMIF(Erfassung1!BD:BD,L526,Erfassung1!BW:BW)</f>
        <v>0</v>
      </c>
      <c r="N526">
        <f>SUMIF(Erfassung1!BD:BD,L526,Erfassung1!BG:BG)</f>
        <v>0</v>
      </c>
      <c r="O526">
        <f t="shared" si="33"/>
        <v>0</v>
      </c>
      <c r="P526">
        <f t="shared" si="34"/>
        <v>49</v>
      </c>
    </row>
    <row r="527" spans="12:16" x14ac:dyDescent="0.25">
      <c r="L527" s="264">
        <f>Member!A527</f>
        <v>7820</v>
      </c>
      <c r="M527">
        <f>SUMIF(Erfassung1!BD:BD,L527,Erfassung1!BW:BW)</f>
        <v>0</v>
      </c>
      <c r="N527">
        <f>SUMIF(Erfassung1!BD:BD,L527,Erfassung1!BG:BG)</f>
        <v>0</v>
      </c>
      <c r="O527">
        <f t="shared" si="33"/>
        <v>0</v>
      </c>
      <c r="P527">
        <f t="shared" si="34"/>
        <v>49</v>
      </c>
    </row>
    <row r="528" spans="12:16" x14ac:dyDescent="0.25">
      <c r="L528" s="264">
        <f>Member!A528</f>
        <v>38038</v>
      </c>
      <c r="M528">
        <f>SUMIF(Erfassung1!BD:BD,L528,Erfassung1!BW:BW)</f>
        <v>0</v>
      </c>
      <c r="N528">
        <f>SUMIF(Erfassung1!BD:BD,L528,Erfassung1!BG:BG)</f>
        <v>0</v>
      </c>
      <c r="O528">
        <f t="shared" si="33"/>
        <v>0</v>
      </c>
      <c r="P528">
        <f t="shared" si="34"/>
        <v>49</v>
      </c>
    </row>
    <row r="529" spans="12:16" x14ac:dyDescent="0.25">
      <c r="L529" s="264">
        <f>Member!A529</f>
        <v>38571</v>
      </c>
      <c r="M529">
        <f>SUMIF(Erfassung1!BD:BD,L529,Erfassung1!BW:BW)</f>
        <v>0</v>
      </c>
      <c r="N529">
        <f>SUMIF(Erfassung1!BD:BD,L529,Erfassung1!BG:BG)</f>
        <v>0</v>
      </c>
      <c r="O529">
        <f t="shared" si="33"/>
        <v>0</v>
      </c>
      <c r="P529">
        <f t="shared" si="34"/>
        <v>49</v>
      </c>
    </row>
    <row r="530" spans="12:16" x14ac:dyDescent="0.25">
      <c r="L530" s="264">
        <f>Member!A530</f>
        <v>38869</v>
      </c>
      <c r="M530">
        <f>SUMIF(Erfassung1!BD:BD,L530,Erfassung1!BW:BW)</f>
        <v>0</v>
      </c>
      <c r="N530">
        <f>SUMIF(Erfassung1!BD:BD,L530,Erfassung1!BG:BG)</f>
        <v>0</v>
      </c>
      <c r="O530">
        <f t="shared" si="33"/>
        <v>0</v>
      </c>
      <c r="P530">
        <f t="shared" si="34"/>
        <v>49</v>
      </c>
    </row>
    <row r="531" spans="12:16" x14ac:dyDescent="0.25">
      <c r="L531" s="264">
        <f>Member!A531</f>
        <v>7884</v>
      </c>
      <c r="M531">
        <f>SUMIF(Erfassung1!BD:BD,L531,Erfassung1!BW:BW)</f>
        <v>0</v>
      </c>
      <c r="N531">
        <f>SUMIF(Erfassung1!BD:BD,L531,Erfassung1!BG:BG)</f>
        <v>0</v>
      </c>
      <c r="O531">
        <f t="shared" si="33"/>
        <v>0</v>
      </c>
      <c r="P531">
        <f t="shared" si="34"/>
        <v>49</v>
      </c>
    </row>
    <row r="532" spans="12:16" x14ac:dyDescent="0.25">
      <c r="L532" s="264">
        <f>Member!A532</f>
        <v>7849</v>
      </c>
      <c r="M532">
        <f>SUMIF(Erfassung1!BD:BD,L532,Erfassung1!BW:BW)</f>
        <v>0</v>
      </c>
      <c r="N532">
        <f>SUMIF(Erfassung1!BD:BD,L532,Erfassung1!BG:BG)</f>
        <v>0</v>
      </c>
      <c r="O532">
        <f t="shared" si="33"/>
        <v>0</v>
      </c>
      <c r="P532">
        <f t="shared" si="34"/>
        <v>49</v>
      </c>
    </row>
    <row r="533" spans="12:16" x14ac:dyDescent="0.25">
      <c r="L533" s="264">
        <f>Member!A533</f>
        <v>7880</v>
      </c>
      <c r="M533">
        <f>SUMIF(Erfassung1!BD:BD,L533,Erfassung1!BW:BW)</f>
        <v>0</v>
      </c>
      <c r="N533">
        <f>SUMIF(Erfassung1!BD:BD,L533,Erfassung1!BG:BG)</f>
        <v>0</v>
      </c>
      <c r="O533">
        <f t="shared" si="33"/>
        <v>0</v>
      </c>
      <c r="P533">
        <f t="shared" si="34"/>
        <v>49</v>
      </c>
    </row>
    <row r="534" spans="12:16" x14ac:dyDescent="0.25">
      <c r="L534" s="264">
        <f>Member!A534</f>
        <v>7813</v>
      </c>
      <c r="M534">
        <f>SUMIF(Erfassung1!BD:BD,L534,Erfassung1!BW:BW)</f>
        <v>0</v>
      </c>
      <c r="N534">
        <f>SUMIF(Erfassung1!BD:BD,L534,Erfassung1!BG:BG)</f>
        <v>0</v>
      </c>
      <c r="O534">
        <f t="shared" si="33"/>
        <v>0</v>
      </c>
      <c r="P534">
        <f t="shared" si="34"/>
        <v>49</v>
      </c>
    </row>
    <row r="535" spans="12:16" x14ac:dyDescent="0.25">
      <c r="L535" s="264">
        <f>Member!A535</f>
        <v>38260</v>
      </c>
      <c r="M535">
        <f>SUMIF(Erfassung1!BD:BD,L535,Erfassung1!BW:BW)</f>
        <v>0</v>
      </c>
      <c r="N535">
        <f>SUMIF(Erfassung1!BD:BD,L535,Erfassung1!BG:BG)</f>
        <v>0</v>
      </c>
      <c r="O535">
        <f t="shared" si="33"/>
        <v>0</v>
      </c>
      <c r="P535">
        <f t="shared" si="34"/>
        <v>49</v>
      </c>
    </row>
    <row r="536" spans="12:16" x14ac:dyDescent="0.25">
      <c r="L536" s="264">
        <f>Member!A536</f>
        <v>25315</v>
      </c>
      <c r="M536">
        <f>SUMIF(Erfassung1!BD:BD,L536,Erfassung1!BW:BW)</f>
        <v>0</v>
      </c>
      <c r="N536">
        <f>SUMIF(Erfassung1!BD:BD,L536,Erfassung1!BG:BG)</f>
        <v>0</v>
      </c>
      <c r="O536">
        <f t="shared" si="33"/>
        <v>0</v>
      </c>
      <c r="P536">
        <f t="shared" si="34"/>
        <v>49</v>
      </c>
    </row>
    <row r="537" spans="12:16" x14ac:dyDescent="0.25">
      <c r="L537" s="264">
        <f>Member!A537</f>
        <v>16007</v>
      </c>
      <c r="M537">
        <f>SUMIF(Erfassung1!BD:BD,L537,Erfassung1!BW:BW)</f>
        <v>1247</v>
      </c>
      <c r="N537">
        <f>SUMIF(Erfassung1!BD:BD,L537,Erfassung1!BG:BG)</f>
        <v>7</v>
      </c>
      <c r="O537">
        <f t="shared" si="33"/>
        <v>178.14285660585713</v>
      </c>
      <c r="P537">
        <f t="shared" si="34"/>
        <v>21</v>
      </c>
    </row>
    <row r="538" spans="12:16" x14ac:dyDescent="0.25">
      <c r="L538" s="264">
        <f>Member!A538</f>
        <v>7901</v>
      </c>
      <c r="M538">
        <f>SUMIF(Erfassung1!BD:BD,L538,Erfassung1!BW:BW)</f>
        <v>0</v>
      </c>
      <c r="N538">
        <f>SUMIF(Erfassung1!BD:BD,L538,Erfassung1!BG:BG)</f>
        <v>0</v>
      </c>
      <c r="O538">
        <f t="shared" si="33"/>
        <v>0</v>
      </c>
      <c r="P538">
        <f t="shared" si="34"/>
        <v>49</v>
      </c>
    </row>
    <row r="539" spans="12:16" x14ac:dyDescent="0.25">
      <c r="L539" s="264">
        <f>Member!A539</f>
        <v>7830</v>
      </c>
      <c r="M539">
        <f>SUMIF(Erfassung1!BD:BD,L539,Erfassung1!BW:BW)</f>
        <v>1597</v>
      </c>
      <c r="N539">
        <f>SUMIF(Erfassung1!BD:BD,L539,Erfassung1!BG:BG)</f>
        <v>9</v>
      </c>
      <c r="O539">
        <f t="shared" si="33"/>
        <v>177.44444390544444</v>
      </c>
      <c r="P539">
        <f t="shared" si="34"/>
        <v>22</v>
      </c>
    </row>
    <row r="540" spans="12:16" x14ac:dyDescent="0.25">
      <c r="L540" s="264">
        <f>Member!A540</f>
        <v>25764</v>
      </c>
      <c r="M540">
        <f>SUMIF(Erfassung1!BD:BD,L540,Erfassung1!BW:BW)</f>
        <v>0</v>
      </c>
      <c r="N540">
        <f>SUMIF(Erfassung1!BD:BD,L540,Erfassung1!BG:BG)</f>
        <v>0</v>
      </c>
      <c r="O540">
        <f t="shared" si="33"/>
        <v>0</v>
      </c>
      <c r="P540">
        <f t="shared" si="34"/>
        <v>49</v>
      </c>
    </row>
    <row r="541" spans="12:16" x14ac:dyDescent="0.25">
      <c r="L541" s="264">
        <f>Member!A541</f>
        <v>38763</v>
      </c>
      <c r="M541">
        <f>SUMIF(Erfassung1!BD:BD,L541,Erfassung1!BW:BW)</f>
        <v>0</v>
      </c>
      <c r="N541">
        <f>SUMIF(Erfassung1!BD:BD,L541,Erfassung1!BG:BG)</f>
        <v>0</v>
      </c>
      <c r="O541">
        <f t="shared" si="33"/>
        <v>0</v>
      </c>
      <c r="P541">
        <f t="shared" si="34"/>
        <v>49</v>
      </c>
    </row>
    <row r="542" spans="12:16" x14ac:dyDescent="0.25">
      <c r="L542" s="264">
        <f>Member!A542</f>
        <v>25271</v>
      </c>
      <c r="M542">
        <f>SUMIF(Erfassung1!BD:BD,L542,Erfassung1!BW:BW)</f>
        <v>1546</v>
      </c>
      <c r="N542">
        <f>SUMIF(Erfassung1!BD:BD,L542,Erfassung1!BG:BG)</f>
        <v>8</v>
      </c>
      <c r="O542">
        <f t="shared" si="33"/>
        <v>193.24999945799999</v>
      </c>
      <c r="P542">
        <f t="shared" si="34"/>
        <v>9</v>
      </c>
    </row>
    <row r="543" spans="12:16" x14ac:dyDescent="0.25">
      <c r="L543" s="264">
        <f>Member!A543</f>
        <v>38946</v>
      </c>
      <c r="M543">
        <f>SUMIF(Erfassung1!BD:BD,L543,Erfassung1!BW:BW)</f>
        <v>0</v>
      </c>
      <c r="N543">
        <f>SUMIF(Erfassung1!BD:BD,L543,Erfassung1!BG:BG)</f>
        <v>0</v>
      </c>
      <c r="O543">
        <f t="shared" si="33"/>
        <v>0</v>
      </c>
      <c r="P543">
        <f t="shared" si="34"/>
        <v>49</v>
      </c>
    </row>
    <row r="544" spans="12:16" x14ac:dyDescent="0.25">
      <c r="L544" s="264">
        <f>Member!A544</f>
        <v>38965</v>
      </c>
      <c r="M544">
        <f>SUMIF(Erfassung1!BD:BD,L544,Erfassung1!BW:BW)</f>
        <v>0</v>
      </c>
      <c r="N544">
        <f>SUMIF(Erfassung1!BD:BD,L544,Erfassung1!BG:BG)</f>
        <v>0</v>
      </c>
      <c r="O544">
        <f t="shared" si="33"/>
        <v>0</v>
      </c>
      <c r="P544">
        <f t="shared" si="34"/>
        <v>49</v>
      </c>
    </row>
    <row r="545" spans="12:16" x14ac:dyDescent="0.25">
      <c r="L545" s="264">
        <f>Member!A545</f>
        <v>25865</v>
      </c>
      <c r="M545">
        <f>SUMIF(Erfassung1!BD:BD,L545,Erfassung1!BW:BW)</f>
        <v>0</v>
      </c>
      <c r="N545">
        <f>SUMIF(Erfassung1!BD:BD,L545,Erfassung1!BG:BG)</f>
        <v>0</v>
      </c>
      <c r="O545">
        <f t="shared" si="33"/>
        <v>0</v>
      </c>
      <c r="P545">
        <f t="shared" si="34"/>
        <v>49</v>
      </c>
    </row>
    <row r="546" spans="12:16" x14ac:dyDescent="0.25">
      <c r="L546" s="264">
        <f>Member!A546</f>
        <v>7831</v>
      </c>
      <c r="M546">
        <f>SUMIF(Erfassung1!BD:BD,L546,Erfassung1!BW:BW)</f>
        <v>505</v>
      </c>
      <c r="N546">
        <f>SUMIF(Erfassung1!BD:BD,L546,Erfassung1!BG:BG)</f>
        <v>3</v>
      </c>
      <c r="O546">
        <f t="shared" si="33"/>
        <v>168.33333278733335</v>
      </c>
      <c r="P546">
        <f t="shared" si="34"/>
        <v>33</v>
      </c>
    </row>
    <row r="547" spans="12:16" x14ac:dyDescent="0.25">
      <c r="L547" s="264">
        <f>Member!A547</f>
        <v>38883</v>
      </c>
      <c r="M547">
        <f>SUMIF(Erfassung1!BD:BD,L547,Erfassung1!BW:BW)</f>
        <v>0</v>
      </c>
      <c r="N547">
        <f>SUMIF(Erfassung1!BD:BD,L547,Erfassung1!BG:BG)</f>
        <v>0</v>
      </c>
      <c r="O547">
        <f t="shared" si="33"/>
        <v>0</v>
      </c>
      <c r="P547">
        <f t="shared" si="34"/>
        <v>49</v>
      </c>
    </row>
    <row r="548" spans="12:16" x14ac:dyDescent="0.25">
      <c r="L548" s="264">
        <f>Member!A548</f>
        <v>38025</v>
      </c>
      <c r="M548">
        <f>SUMIF(Erfassung1!BD:BD,L548,Erfassung1!BW:BW)</f>
        <v>0</v>
      </c>
      <c r="N548">
        <f>SUMIF(Erfassung1!BD:BD,L548,Erfassung1!BG:BG)</f>
        <v>0</v>
      </c>
      <c r="O548">
        <f t="shared" si="33"/>
        <v>0</v>
      </c>
      <c r="P548">
        <f t="shared" si="34"/>
        <v>49</v>
      </c>
    </row>
    <row r="549" spans="12:16" x14ac:dyDescent="0.25">
      <c r="L549" s="264">
        <f>Member!A549</f>
        <v>38952</v>
      </c>
      <c r="M549">
        <f>SUMIF(Erfassung1!BD:BD,L549,Erfassung1!BW:BW)</f>
        <v>0</v>
      </c>
      <c r="N549">
        <f>SUMIF(Erfassung1!BD:BD,L549,Erfassung1!BG:BG)</f>
        <v>0</v>
      </c>
      <c r="O549">
        <f t="shared" si="33"/>
        <v>0</v>
      </c>
      <c r="P549">
        <f t="shared" si="34"/>
        <v>49</v>
      </c>
    </row>
    <row r="550" spans="12:16" x14ac:dyDescent="0.25">
      <c r="L550" s="264">
        <f>Member!A550</f>
        <v>25592</v>
      </c>
      <c r="M550">
        <f>SUMIF(Erfassung1!BD:BD,L550,Erfassung1!BW:BW)</f>
        <v>0</v>
      </c>
      <c r="N550">
        <f>SUMIF(Erfassung1!BD:BD,L550,Erfassung1!BG:BG)</f>
        <v>0</v>
      </c>
      <c r="O550">
        <f t="shared" si="33"/>
        <v>0</v>
      </c>
      <c r="P550">
        <f t="shared" si="34"/>
        <v>49</v>
      </c>
    </row>
    <row r="551" spans="12:16" x14ac:dyDescent="0.25">
      <c r="L551" s="264">
        <f>Member!A551</f>
        <v>25949</v>
      </c>
      <c r="M551">
        <f>SUMIF(Erfassung1!BD:BD,L551,Erfassung1!BW:BW)</f>
        <v>0</v>
      </c>
      <c r="N551">
        <f>SUMIF(Erfassung1!BD:BD,L551,Erfassung1!BG:BG)</f>
        <v>0</v>
      </c>
      <c r="O551">
        <f t="shared" si="33"/>
        <v>0</v>
      </c>
      <c r="P551">
        <f t="shared" si="34"/>
        <v>49</v>
      </c>
    </row>
    <row r="552" spans="12:16" x14ac:dyDescent="0.25">
      <c r="L552" s="264">
        <f>Member!A552</f>
        <v>25604</v>
      </c>
      <c r="M552">
        <f>SUMIF(Erfassung1!BD:BD,L552,Erfassung1!BW:BW)</f>
        <v>1644</v>
      </c>
      <c r="N552">
        <f>SUMIF(Erfassung1!BD:BD,L552,Erfassung1!BG:BG)</f>
        <v>9</v>
      </c>
      <c r="O552">
        <f t="shared" si="33"/>
        <v>182.66666611466667</v>
      </c>
      <c r="P552">
        <f t="shared" si="34"/>
        <v>15</v>
      </c>
    </row>
    <row r="553" spans="12:16" x14ac:dyDescent="0.25">
      <c r="L553" s="264">
        <f>Member!A553</f>
        <v>25804</v>
      </c>
      <c r="M553">
        <f>SUMIF(Erfassung1!BD:BD,L553,Erfassung1!BW:BW)</f>
        <v>0</v>
      </c>
      <c r="N553">
        <f>SUMIF(Erfassung1!BD:BD,L553,Erfassung1!BG:BG)</f>
        <v>0</v>
      </c>
      <c r="O553">
        <f t="shared" ref="O553:O616" si="35">IF(N553=0,0,M553/N553-ROW()/1000000000)</f>
        <v>0</v>
      </c>
      <c r="P553">
        <f t="shared" ref="P553:P616" si="36">RANK(O553,O:O)</f>
        <v>49</v>
      </c>
    </row>
    <row r="554" spans="12:16" x14ac:dyDescent="0.25">
      <c r="L554" s="264">
        <f>Member!A554</f>
        <v>38803</v>
      </c>
      <c r="M554">
        <f>SUMIF(Erfassung1!BD:BD,L554,Erfassung1!BW:BW)</f>
        <v>0</v>
      </c>
      <c r="N554">
        <f>SUMIF(Erfassung1!BD:BD,L554,Erfassung1!BG:BG)</f>
        <v>0</v>
      </c>
      <c r="O554">
        <f t="shared" si="35"/>
        <v>0</v>
      </c>
      <c r="P554">
        <f t="shared" si="36"/>
        <v>49</v>
      </c>
    </row>
    <row r="555" spans="12:16" x14ac:dyDescent="0.25">
      <c r="L555" s="264">
        <f>Member!A555</f>
        <v>38258</v>
      </c>
      <c r="M555">
        <f>SUMIF(Erfassung1!BD:BD,L555,Erfassung1!BW:BW)</f>
        <v>0</v>
      </c>
      <c r="N555">
        <f>SUMIF(Erfassung1!BD:BD,L555,Erfassung1!BG:BG)</f>
        <v>0</v>
      </c>
      <c r="O555">
        <f t="shared" si="35"/>
        <v>0</v>
      </c>
      <c r="P555">
        <f t="shared" si="36"/>
        <v>49</v>
      </c>
    </row>
    <row r="556" spans="12:16" x14ac:dyDescent="0.25">
      <c r="L556" s="264">
        <f>Member!A556</f>
        <v>38931</v>
      </c>
      <c r="M556">
        <f>SUMIF(Erfassung1!BD:BD,L556,Erfassung1!BW:BW)</f>
        <v>0</v>
      </c>
      <c r="N556">
        <f>SUMIF(Erfassung1!BD:BD,L556,Erfassung1!BG:BG)</f>
        <v>0</v>
      </c>
      <c r="O556">
        <f t="shared" si="35"/>
        <v>0</v>
      </c>
      <c r="P556">
        <f t="shared" si="36"/>
        <v>49</v>
      </c>
    </row>
    <row r="557" spans="12:16" x14ac:dyDescent="0.25">
      <c r="L557" s="264">
        <f>Member!A557</f>
        <v>25751</v>
      </c>
      <c r="M557">
        <f>SUMIF(Erfassung1!BD:BD,L557,Erfassung1!BW:BW)</f>
        <v>0</v>
      </c>
      <c r="N557">
        <f>SUMIF(Erfassung1!BD:BD,L557,Erfassung1!BG:BG)</f>
        <v>0</v>
      </c>
      <c r="O557">
        <f t="shared" si="35"/>
        <v>0</v>
      </c>
      <c r="P557">
        <f t="shared" si="36"/>
        <v>49</v>
      </c>
    </row>
    <row r="558" spans="12:16" x14ac:dyDescent="0.25">
      <c r="L558" s="264">
        <f>Member!A558</f>
        <v>7903</v>
      </c>
      <c r="M558">
        <f>SUMIF(Erfassung1!BD:BD,L558,Erfassung1!BW:BW)</f>
        <v>0</v>
      </c>
      <c r="N558">
        <f>SUMIF(Erfassung1!BD:BD,L558,Erfassung1!BG:BG)</f>
        <v>0</v>
      </c>
      <c r="O558">
        <f t="shared" si="35"/>
        <v>0</v>
      </c>
      <c r="P558">
        <f t="shared" si="36"/>
        <v>49</v>
      </c>
    </row>
    <row r="559" spans="12:16" x14ac:dyDescent="0.25">
      <c r="L559" s="264">
        <f>Member!A559</f>
        <v>16170</v>
      </c>
      <c r="M559">
        <f>SUMIF(Erfassung1!BD:BD,L559,Erfassung1!BW:BW)</f>
        <v>0</v>
      </c>
      <c r="N559">
        <f>SUMIF(Erfassung1!BD:BD,L559,Erfassung1!BG:BG)</f>
        <v>0</v>
      </c>
      <c r="O559">
        <f t="shared" si="35"/>
        <v>0</v>
      </c>
      <c r="P559">
        <f t="shared" si="36"/>
        <v>49</v>
      </c>
    </row>
    <row r="560" spans="12:16" x14ac:dyDescent="0.25">
      <c r="L560" s="264">
        <f>Member!A560</f>
        <v>7889</v>
      </c>
      <c r="M560">
        <f>SUMIF(Erfassung1!BD:BD,L560,Erfassung1!BW:BW)</f>
        <v>0</v>
      </c>
      <c r="N560">
        <f>SUMIF(Erfassung1!BD:BD,L560,Erfassung1!BG:BG)</f>
        <v>0</v>
      </c>
      <c r="O560">
        <f t="shared" si="35"/>
        <v>0</v>
      </c>
      <c r="P560">
        <f t="shared" si="36"/>
        <v>49</v>
      </c>
    </row>
    <row r="561" spans="12:16" x14ac:dyDescent="0.25">
      <c r="L561" s="264">
        <f>Member!A561</f>
        <v>7900</v>
      </c>
      <c r="M561">
        <f>SUMIF(Erfassung1!BD:BD,L561,Erfassung1!BW:BW)</f>
        <v>0</v>
      </c>
      <c r="N561">
        <f>SUMIF(Erfassung1!BD:BD,L561,Erfassung1!BG:BG)</f>
        <v>0</v>
      </c>
      <c r="O561">
        <f t="shared" si="35"/>
        <v>0</v>
      </c>
      <c r="P561">
        <f t="shared" si="36"/>
        <v>49</v>
      </c>
    </row>
    <row r="562" spans="12:16" x14ac:dyDescent="0.25">
      <c r="L562" s="264">
        <f>Member!A562</f>
        <v>13855</v>
      </c>
      <c r="M562">
        <f>SUMIF(Erfassung1!BD:BD,L562,Erfassung1!BW:BW)</f>
        <v>0</v>
      </c>
      <c r="N562">
        <f>SUMIF(Erfassung1!BD:BD,L562,Erfassung1!BG:BG)</f>
        <v>0</v>
      </c>
      <c r="O562">
        <f t="shared" si="35"/>
        <v>0</v>
      </c>
      <c r="P562">
        <f t="shared" si="36"/>
        <v>49</v>
      </c>
    </row>
    <row r="563" spans="12:16" x14ac:dyDescent="0.25">
      <c r="L563" s="264">
        <f>Member!A563</f>
        <v>25381</v>
      </c>
      <c r="M563">
        <f>SUMIF(Erfassung1!BD:BD,L563,Erfassung1!BW:BW)</f>
        <v>0</v>
      </c>
      <c r="N563">
        <f>SUMIF(Erfassung1!BD:BD,L563,Erfassung1!BG:BG)</f>
        <v>0</v>
      </c>
      <c r="O563">
        <f t="shared" si="35"/>
        <v>0</v>
      </c>
      <c r="P563">
        <f t="shared" si="36"/>
        <v>49</v>
      </c>
    </row>
    <row r="564" spans="12:16" x14ac:dyDescent="0.25">
      <c r="L564" s="264">
        <f>Member!A564</f>
        <v>38553</v>
      </c>
      <c r="M564">
        <f>SUMIF(Erfassung1!BD:BD,L564,Erfassung1!BW:BW)</f>
        <v>0</v>
      </c>
      <c r="N564">
        <f>SUMIF(Erfassung1!BD:BD,L564,Erfassung1!BG:BG)</f>
        <v>0</v>
      </c>
      <c r="O564">
        <f t="shared" si="35"/>
        <v>0</v>
      </c>
      <c r="P564">
        <f t="shared" si="36"/>
        <v>49</v>
      </c>
    </row>
    <row r="565" spans="12:16" x14ac:dyDescent="0.25">
      <c r="L565" s="264">
        <f>Member!A565</f>
        <v>38045</v>
      </c>
      <c r="M565">
        <f>SUMIF(Erfassung1!BD:BD,L565,Erfassung1!BW:BW)</f>
        <v>0</v>
      </c>
      <c r="N565">
        <f>SUMIF(Erfassung1!BD:BD,L565,Erfassung1!BG:BG)</f>
        <v>0</v>
      </c>
      <c r="O565">
        <f t="shared" si="35"/>
        <v>0</v>
      </c>
      <c r="P565">
        <f t="shared" si="36"/>
        <v>49</v>
      </c>
    </row>
    <row r="566" spans="12:16" x14ac:dyDescent="0.25">
      <c r="L566" s="264">
        <f>Member!A566</f>
        <v>7445</v>
      </c>
      <c r="M566">
        <f>SUMIF(Erfassung1!BD:BD,L566,Erfassung1!BW:BW)</f>
        <v>0</v>
      </c>
      <c r="N566">
        <f>SUMIF(Erfassung1!BD:BD,L566,Erfassung1!BG:BG)</f>
        <v>0</v>
      </c>
      <c r="O566">
        <f t="shared" si="35"/>
        <v>0</v>
      </c>
      <c r="P566">
        <f t="shared" si="36"/>
        <v>49</v>
      </c>
    </row>
    <row r="567" spans="12:16" x14ac:dyDescent="0.25">
      <c r="L567" s="264">
        <f>Member!A567</f>
        <v>8843</v>
      </c>
      <c r="M567">
        <f>SUMIF(Erfassung1!BD:BD,L567,Erfassung1!BW:BW)</f>
        <v>0</v>
      </c>
      <c r="N567">
        <f>SUMIF(Erfassung1!BD:BD,L567,Erfassung1!BG:BG)</f>
        <v>0</v>
      </c>
      <c r="O567">
        <f t="shared" si="35"/>
        <v>0</v>
      </c>
      <c r="P567">
        <f t="shared" si="36"/>
        <v>49</v>
      </c>
    </row>
    <row r="568" spans="12:16" x14ac:dyDescent="0.25">
      <c r="L568" s="264">
        <f>Member!A568</f>
        <v>7827</v>
      </c>
      <c r="M568">
        <f>SUMIF(Erfassung1!BD:BD,L568,Erfassung1!BW:BW)</f>
        <v>0</v>
      </c>
      <c r="N568">
        <f>SUMIF(Erfassung1!BD:BD,L568,Erfassung1!BG:BG)</f>
        <v>0</v>
      </c>
      <c r="O568">
        <f t="shared" si="35"/>
        <v>0</v>
      </c>
      <c r="P568">
        <f t="shared" si="36"/>
        <v>49</v>
      </c>
    </row>
    <row r="569" spans="12:16" x14ac:dyDescent="0.25">
      <c r="L569" s="264">
        <f>Member!A569</f>
        <v>34400</v>
      </c>
      <c r="M569">
        <f>SUMIF(Erfassung1!BD:BD,L569,Erfassung1!BW:BW)</f>
        <v>0</v>
      </c>
      <c r="N569">
        <f>SUMIF(Erfassung1!BD:BD,L569,Erfassung1!BG:BG)</f>
        <v>0</v>
      </c>
      <c r="O569">
        <f t="shared" si="35"/>
        <v>0</v>
      </c>
      <c r="P569">
        <f t="shared" si="36"/>
        <v>49</v>
      </c>
    </row>
    <row r="570" spans="12:16" x14ac:dyDescent="0.25">
      <c r="L570" s="264">
        <f>Member!A570</f>
        <v>27004</v>
      </c>
      <c r="M570">
        <f>SUMIF(Erfassung1!BD:BD,L570,Erfassung1!BW:BW)</f>
        <v>0</v>
      </c>
      <c r="N570">
        <f>SUMIF(Erfassung1!BD:BD,L570,Erfassung1!BG:BG)</f>
        <v>0</v>
      </c>
      <c r="O570">
        <f t="shared" si="35"/>
        <v>0</v>
      </c>
      <c r="P570">
        <f t="shared" si="36"/>
        <v>49</v>
      </c>
    </row>
    <row r="571" spans="12:16" x14ac:dyDescent="0.25">
      <c r="L571" s="264">
        <f>Member!A571</f>
        <v>35141</v>
      </c>
      <c r="M571">
        <f>SUMIF(Erfassung1!BD:BD,L571,Erfassung1!BW:BW)</f>
        <v>0</v>
      </c>
      <c r="N571">
        <f>SUMIF(Erfassung1!BD:BD,L571,Erfassung1!BG:BG)</f>
        <v>0</v>
      </c>
      <c r="O571">
        <f t="shared" si="35"/>
        <v>0</v>
      </c>
      <c r="P571">
        <f t="shared" si="36"/>
        <v>49</v>
      </c>
    </row>
    <row r="572" spans="12:16" x14ac:dyDescent="0.25">
      <c r="L572" s="264">
        <f>Member!A572</f>
        <v>38740</v>
      </c>
      <c r="M572">
        <f>SUMIF(Erfassung1!BD:BD,L572,Erfassung1!BW:BW)</f>
        <v>0</v>
      </c>
      <c r="N572">
        <f>SUMIF(Erfassung1!BD:BD,L572,Erfassung1!BG:BG)</f>
        <v>0</v>
      </c>
      <c r="O572">
        <f t="shared" si="35"/>
        <v>0</v>
      </c>
      <c r="P572">
        <f t="shared" si="36"/>
        <v>49</v>
      </c>
    </row>
    <row r="573" spans="12:16" x14ac:dyDescent="0.25">
      <c r="L573" s="264">
        <f>Member!A573</f>
        <v>16796</v>
      </c>
      <c r="M573">
        <f>SUMIF(Erfassung1!BD:BD,L573,Erfassung1!BW:BW)</f>
        <v>0</v>
      </c>
      <c r="N573">
        <f>SUMIF(Erfassung1!BD:BD,L573,Erfassung1!BG:BG)</f>
        <v>0</v>
      </c>
      <c r="O573">
        <f t="shared" si="35"/>
        <v>0</v>
      </c>
      <c r="P573">
        <f t="shared" si="36"/>
        <v>49</v>
      </c>
    </row>
    <row r="574" spans="12:16" x14ac:dyDescent="0.25">
      <c r="L574" s="264">
        <f>Member!A574</f>
        <v>7868</v>
      </c>
      <c r="M574">
        <f>SUMIF(Erfassung1!BD:BD,L574,Erfassung1!BW:BW)</f>
        <v>0</v>
      </c>
      <c r="N574">
        <f>SUMIF(Erfassung1!BD:BD,L574,Erfassung1!BG:BG)</f>
        <v>0</v>
      </c>
      <c r="O574">
        <f t="shared" si="35"/>
        <v>0</v>
      </c>
      <c r="P574">
        <f t="shared" si="36"/>
        <v>49</v>
      </c>
    </row>
    <row r="575" spans="12:16" x14ac:dyDescent="0.25">
      <c r="L575" s="264">
        <f>Member!A575</f>
        <v>16386</v>
      </c>
      <c r="M575">
        <f>SUMIF(Erfassung1!BD:BD,L575,Erfassung1!BW:BW)</f>
        <v>0</v>
      </c>
      <c r="N575">
        <f>SUMIF(Erfassung1!BD:BD,L575,Erfassung1!BG:BG)</f>
        <v>0</v>
      </c>
      <c r="O575">
        <f t="shared" si="35"/>
        <v>0</v>
      </c>
      <c r="P575">
        <f t="shared" si="36"/>
        <v>49</v>
      </c>
    </row>
    <row r="576" spans="12:16" x14ac:dyDescent="0.25">
      <c r="L576" s="264">
        <f>Member!A576</f>
        <v>18802</v>
      </c>
      <c r="M576">
        <f>SUMIF(Erfassung1!BD:BD,L576,Erfassung1!BW:BW)</f>
        <v>0</v>
      </c>
      <c r="N576">
        <f>SUMIF(Erfassung1!BD:BD,L576,Erfassung1!BG:BG)</f>
        <v>0</v>
      </c>
      <c r="O576">
        <f t="shared" si="35"/>
        <v>0</v>
      </c>
      <c r="P576">
        <f t="shared" si="36"/>
        <v>49</v>
      </c>
    </row>
    <row r="577" spans="12:16" x14ac:dyDescent="0.25">
      <c r="L577" s="264">
        <f>Member!A577</f>
        <v>38226</v>
      </c>
      <c r="M577">
        <f>SUMIF(Erfassung1!BD:BD,L577,Erfassung1!BW:BW)</f>
        <v>0</v>
      </c>
      <c r="N577">
        <f>SUMIF(Erfassung1!BD:BD,L577,Erfassung1!BG:BG)</f>
        <v>0</v>
      </c>
      <c r="O577">
        <f t="shared" si="35"/>
        <v>0</v>
      </c>
      <c r="P577">
        <f t="shared" si="36"/>
        <v>49</v>
      </c>
    </row>
    <row r="578" spans="12:16" x14ac:dyDescent="0.25">
      <c r="L578" s="264">
        <f>Member!A578</f>
        <v>18530</v>
      </c>
      <c r="M578">
        <f>SUMIF(Erfassung1!BD:BD,L578,Erfassung1!BW:BW)</f>
        <v>0</v>
      </c>
      <c r="N578">
        <f>SUMIF(Erfassung1!BD:BD,L578,Erfassung1!BG:BG)</f>
        <v>0</v>
      </c>
      <c r="O578">
        <f t="shared" si="35"/>
        <v>0</v>
      </c>
      <c r="P578">
        <f t="shared" si="36"/>
        <v>49</v>
      </c>
    </row>
    <row r="579" spans="12:16" x14ac:dyDescent="0.25">
      <c r="L579" s="264">
        <f>Member!A579</f>
        <v>7869</v>
      </c>
      <c r="M579">
        <f>SUMIF(Erfassung1!BD:BD,L579,Erfassung1!BW:BW)</f>
        <v>0</v>
      </c>
      <c r="N579">
        <f>SUMIF(Erfassung1!BD:BD,L579,Erfassung1!BG:BG)</f>
        <v>0</v>
      </c>
      <c r="O579">
        <f t="shared" si="35"/>
        <v>0</v>
      </c>
      <c r="P579">
        <f t="shared" si="36"/>
        <v>49</v>
      </c>
    </row>
    <row r="580" spans="12:16" x14ac:dyDescent="0.25">
      <c r="L580" s="264">
        <f>Member!A580</f>
        <v>38230</v>
      </c>
      <c r="M580">
        <f>SUMIF(Erfassung1!BD:BD,L580,Erfassung1!BW:BW)</f>
        <v>0</v>
      </c>
      <c r="N580">
        <f>SUMIF(Erfassung1!BD:BD,L580,Erfassung1!BG:BG)</f>
        <v>0</v>
      </c>
      <c r="O580">
        <f t="shared" si="35"/>
        <v>0</v>
      </c>
      <c r="P580">
        <f t="shared" si="36"/>
        <v>49</v>
      </c>
    </row>
    <row r="581" spans="12:16" x14ac:dyDescent="0.25">
      <c r="L581" s="264">
        <f>Member!A581</f>
        <v>7836</v>
      </c>
      <c r="M581">
        <f>SUMIF(Erfassung1!BD:BD,L581,Erfassung1!BW:BW)</f>
        <v>0</v>
      </c>
      <c r="N581">
        <f>SUMIF(Erfassung1!BD:BD,L581,Erfassung1!BG:BG)</f>
        <v>0</v>
      </c>
      <c r="O581">
        <f t="shared" si="35"/>
        <v>0</v>
      </c>
      <c r="P581">
        <f t="shared" si="36"/>
        <v>49</v>
      </c>
    </row>
    <row r="582" spans="12:16" x14ac:dyDescent="0.25">
      <c r="L582" s="264">
        <f>Member!A582</f>
        <v>7647</v>
      </c>
      <c r="M582">
        <f>SUMIF(Erfassung1!BD:BD,L582,Erfassung1!BW:BW)</f>
        <v>0</v>
      </c>
      <c r="N582">
        <f>SUMIF(Erfassung1!BD:BD,L582,Erfassung1!BG:BG)</f>
        <v>0</v>
      </c>
      <c r="O582">
        <f t="shared" si="35"/>
        <v>0</v>
      </c>
      <c r="P582">
        <f t="shared" si="36"/>
        <v>49</v>
      </c>
    </row>
    <row r="583" spans="12:16" x14ac:dyDescent="0.25">
      <c r="L583" s="264">
        <f>Member!A583</f>
        <v>25788</v>
      </c>
      <c r="M583">
        <f>SUMIF(Erfassung1!BD:BD,L583,Erfassung1!BW:BW)</f>
        <v>776</v>
      </c>
      <c r="N583">
        <f>SUMIF(Erfassung1!BD:BD,L583,Erfassung1!BG:BG)</f>
        <v>5</v>
      </c>
      <c r="O583">
        <f t="shared" si="35"/>
        <v>155.19999941699999</v>
      </c>
      <c r="P583">
        <f t="shared" si="36"/>
        <v>47</v>
      </c>
    </row>
    <row r="584" spans="12:16" x14ac:dyDescent="0.25">
      <c r="L584" s="264">
        <f>Member!A584</f>
        <v>38066</v>
      </c>
      <c r="M584">
        <f>SUMIF(Erfassung1!BD:BD,L584,Erfassung1!BW:BW)</f>
        <v>0</v>
      </c>
      <c r="N584">
        <f>SUMIF(Erfassung1!BD:BD,L584,Erfassung1!BG:BG)</f>
        <v>0</v>
      </c>
      <c r="O584">
        <f t="shared" si="35"/>
        <v>0</v>
      </c>
      <c r="P584">
        <f t="shared" si="36"/>
        <v>49</v>
      </c>
    </row>
    <row r="585" spans="12:16" x14ac:dyDescent="0.25">
      <c r="L585" s="264">
        <f>Member!A585</f>
        <v>16749</v>
      </c>
      <c r="M585">
        <f>SUMIF(Erfassung1!BD:BD,L585,Erfassung1!BW:BW)</f>
        <v>0</v>
      </c>
      <c r="N585">
        <f>SUMIF(Erfassung1!BD:BD,L585,Erfassung1!BG:BG)</f>
        <v>0</v>
      </c>
      <c r="O585">
        <f t="shared" si="35"/>
        <v>0</v>
      </c>
      <c r="P585">
        <f t="shared" si="36"/>
        <v>49</v>
      </c>
    </row>
    <row r="586" spans="12:16" x14ac:dyDescent="0.25">
      <c r="L586" s="264">
        <f>Member!A586</f>
        <v>38193</v>
      </c>
      <c r="M586">
        <f>SUMIF(Erfassung1!BD:BD,L586,Erfassung1!BW:BW)</f>
        <v>0</v>
      </c>
      <c r="N586">
        <f>SUMIF(Erfassung1!BD:BD,L586,Erfassung1!BG:BG)</f>
        <v>0</v>
      </c>
      <c r="O586">
        <f t="shared" si="35"/>
        <v>0</v>
      </c>
      <c r="P586">
        <f t="shared" si="36"/>
        <v>49</v>
      </c>
    </row>
    <row r="587" spans="12:16" x14ac:dyDescent="0.25">
      <c r="L587" s="264">
        <f>Member!A587</f>
        <v>25649</v>
      </c>
      <c r="M587">
        <f>SUMIF(Erfassung1!BD:BD,L587,Erfassung1!BW:BW)</f>
        <v>979</v>
      </c>
      <c r="N587">
        <f>SUMIF(Erfassung1!BD:BD,L587,Erfassung1!BG:BG)</f>
        <v>6</v>
      </c>
      <c r="O587">
        <f t="shared" si="35"/>
        <v>163.16666607966667</v>
      </c>
      <c r="P587">
        <f t="shared" si="36"/>
        <v>41</v>
      </c>
    </row>
    <row r="588" spans="12:16" x14ac:dyDescent="0.25">
      <c r="L588" s="264">
        <f>Member!A588</f>
        <v>38065</v>
      </c>
      <c r="M588">
        <f>SUMIF(Erfassung1!BD:BD,L588,Erfassung1!BW:BW)</f>
        <v>0</v>
      </c>
      <c r="N588">
        <f>SUMIF(Erfassung1!BD:BD,L588,Erfassung1!BG:BG)</f>
        <v>0</v>
      </c>
      <c r="O588">
        <f t="shared" si="35"/>
        <v>0</v>
      </c>
      <c r="P588">
        <f t="shared" si="36"/>
        <v>49</v>
      </c>
    </row>
    <row r="589" spans="12:16" x14ac:dyDescent="0.25">
      <c r="L589" s="264">
        <f>Member!A589</f>
        <v>7314</v>
      </c>
      <c r="M589">
        <f>SUMIF(Erfassung1!BD:BD,L589,Erfassung1!BW:BW)</f>
        <v>1801</v>
      </c>
      <c r="N589">
        <f>SUMIF(Erfassung1!BD:BD,L589,Erfassung1!BG:BG)</f>
        <v>9</v>
      </c>
      <c r="O589">
        <f t="shared" si="35"/>
        <v>200.11111052211112</v>
      </c>
      <c r="P589">
        <f t="shared" si="36"/>
        <v>3</v>
      </c>
    </row>
    <row r="590" spans="12:16" x14ac:dyDescent="0.25">
      <c r="L590" s="264">
        <f>Member!A590</f>
        <v>25822</v>
      </c>
      <c r="M590">
        <f>SUMIF(Erfassung1!BD:BD,L590,Erfassung1!BW:BW)</f>
        <v>1644</v>
      </c>
      <c r="N590">
        <f>SUMIF(Erfassung1!BD:BD,L590,Erfassung1!BG:BG)</f>
        <v>9</v>
      </c>
      <c r="O590">
        <f t="shared" si="35"/>
        <v>182.66666607666664</v>
      </c>
      <c r="P590">
        <f t="shared" si="36"/>
        <v>16</v>
      </c>
    </row>
    <row r="591" spans="12:16" x14ac:dyDescent="0.25">
      <c r="L591" s="264">
        <f>Member!A591</f>
        <v>38218</v>
      </c>
      <c r="M591">
        <f>SUMIF(Erfassung1!BD:BD,L591,Erfassung1!BW:BW)</f>
        <v>0</v>
      </c>
      <c r="N591">
        <f>SUMIF(Erfassung1!BD:BD,L591,Erfassung1!BG:BG)</f>
        <v>0</v>
      </c>
      <c r="O591">
        <f t="shared" si="35"/>
        <v>0</v>
      </c>
      <c r="P591">
        <f t="shared" si="36"/>
        <v>49</v>
      </c>
    </row>
    <row r="592" spans="12:16" x14ac:dyDescent="0.25">
      <c r="L592" s="264">
        <f>Member!A592</f>
        <v>7309</v>
      </c>
      <c r="M592">
        <f>SUMIF(Erfassung1!BD:BD,L592,Erfassung1!BW:BW)</f>
        <v>0</v>
      </c>
      <c r="N592">
        <f>SUMIF(Erfassung1!BD:BD,L592,Erfassung1!BG:BG)</f>
        <v>0</v>
      </c>
      <c r="O592">
        <f t="shared" si="35"/>
        <v>0</v>
      </c>
      <c r="P592">
        <f t="shared" si="36"/>
        <v>49</v>
      </c>
    </row>
    <row r="593" spans="12:16" x14ac:dyDescent="0.25">
      <c r="L593" s="264">
        <f>Member!A593</f>
        <v>38510</v>
      </c>
      <c r="M593">
        <f>SUMIF(Erfassung1!BD:BD,L593,Erfassung1!BW:BW)</f>
        <v>0</v>
      </c>
      <c r="N593">
        <f>SUMIF(Erfassung1!BD:BD,L593,Erfassung1!BG:BG)</f>
        <v>0</v>
      </c>
      <c r="O593">
        <f t="shared" si="35"/>
        <v>0</v>
      </c>
      <c r="P593">
        <f t="shared" si="36"/>
        <v>49</v>
      </c>
    </row>
    <row r="594" spans="12:16" x14ac:dyDescent="0.25">
      <c r="L594" s="264">
        <f>Member!A594</f>
        <v>7322</v>
      </c>
      <c r="M594">
        <f>SUMIF(Erfassung1!BD:BD,L594,Erfassung1!BW:BW)</f>
        <v>0</v>
      </c>
      <c r="N594">
        <f>SUMIF(Erfassung1!BD:BD,L594,Erfassung1!BG:BG)</f>
        <v>0</v>
      </c>
      <c r="O594">
        <f t="shared" si="35"/>
        <v>0</v>
      </c>
      <c r="P594">
        <f t="shared" si="36"/>
        <v>49</v>
      </c>
    </row>
    <row r="595" spans="12:16" x14ac:dyDescent="0.25">
      <c r="L595" s="264">
        <f>Member!A595</f>
        <v>38316</v>
      </c>
      <c r="M595">
        <f>SUMIF(Erfassung1!BD:BD,L595,Erfassung1!BW:BW)</f>
        <v>0</v>
      </c>
      <c r="N595">
        <f>SUMIF(Erfassung1!BD:BD,L595,Erfassung1!BG:BG)</f>
        <v>0</v>
      </c>
      <c r="O595">
        <f t="shared" si="35"/>
        <v>0</v>
      </c>
      <c r="P595">
        <f t="shared" si="36"/>
        <v>49</v>
      </c>
    </row>
    <row r="596" spans="12:16" x14ac:dyDescent="0.25">
      <c r="L596" s="264">
        <f>Member!A596</f>
        <v>25166</v>
      </c>
      <c r="M596">
        <f>SUMIF(Erfassung1!BD:BD,L596,Erfassung1!BW:BW)</f>
        <v>1187</v>
      </c>
      <c r="N596">
        <f>SUMIF(Erfassung1!BD:BD,L596,Erfassung1!BG:BG)</f>
        <v>7</v>
      </c>
      <c r="O596">
        <f t="shared" si="35"/>
        <v>169.57142797542858</v>
      </c>
      <c r="P596">
        <f t="shared" si="36"/>
        <v>31</v>
      </c>
    </row>
    <row r="597" spans="12:16" x14ac:dyDescent="0.25">
      <c r="L597" s="264">
        <f>Member!A597</f>
        <v>7321</v>
      </c>
      <c r="M597">
        <f>SUMIF(Erfassung1!BD:BD,L597,Erfassung1!BW:BW)</f>
        <v>0</v>
      </c>
      <c r="N597">
        <f>SUMIF(Erfassung1!BD:BD,L597,Erfassung1!BG:BG)</f>
        <v>0</v>
      </c>
      <c r="O597">
        <f t="shared" si="35"/>
        <v>0</v>
      </c>
      <c r="P597">
        <f t="shared" si="36"/>
        <v>49</v>
      </c>
    </row>
    <row r="598" spans="12:16" x14ac:dyDescent="0.25">
      <c r="L598" s="264">
        <f>Member!A598</f>
        <v>25453</v>
      </c>
      <c r="M598">
        <f>SUMIF(Erfassung1!BD:BD,L598,Erfassung1!BW:BW)</f>
        <v>0</v>
      </c>
      <c r="N598">
        <f>SUMIF(Erfassung1!BD:BD,L598,Erfassung1!BG:BG)</f>
        <v>0</v>
      </c>
      <c r="O598">
        <f t="shared" si="35"/>
        <v>0</v>
      </c>
      <c r="P598">
        <f t="shared" si="36"/>
        <v>49</v>
      </c>
    </row>
    <row r="599" spans="12:16" x14ac:dyDescent="0.25">
      <c r="L599" s="264">
        <f>Member!A599</f>
        <v>25915</v>
      </c>
      <c r="M599">
        <f>SUMIF(Erfassung1!BD:BD,L599,Erfassung1!BW:BW)</f>
        <v>0</v>
      </c>
      <c r="N599">
        <f>SUMIF(Erfassung1!BD:BD,L599,Erfassung1!BG:BG)</f>
        <v>0</v>
      </c>
      <c r="O599">
        <f t="shared" si="35"/>
        <v>0</v>
      </c>
      <c r="P599">
        <f t="shared" si="36"/>
        <v>49</v>
      </c>
    </row>
    <row r="600" spans="12:16" x14ac:dyDescent="0.25">
      <c r="L600" s="264">
        <f>Member!A600</f>
        <v>7317</v>
      </c>
      <c r="M600">
        <f>SUMIF(Erfassung1!BD:BD,L600,Erfassung1!BW:BW)</f>
        <v>0</v>
      </c>
      <c r="N600">
        <f>SUMIF(Erfassung1!BD:BD,L600,Erfassung1!BG:BG)</f>
        <v>0</v>
      </c>
      <c r="O600">
        <f t="shared" si="35"/>
        <v>0</v>
      </c>
      <c r="P600">
        <f t="shared" si="36"/>
        <v>49</v>
      </c>
    </row>
    <row r="601" spans="12:16" x14ac:dyDescent="0.25">
      <c r="L601" s="264">
        <f>Member!A601</f>
        <v>25452</v>
      </c>
      <c r="M601">
        <f>SUMIF(Erfassung1!BD:BD,L601,Erfassung1!BW:BW)</f>
        <v>0</v>
      </c>
      <c r="N601">
        <f>SUMIF(Erfassung1!BD:BD,L601,Erfassung1!BG:BG)</f>
        <v>0</v>
      </c>
      <c r="O601">
        <f t="shared" si="35"/>
        <v>0</v>
      </c>
      <c r="P601">
        <f t="shared" si="36"/>
        <v>49</v>
      </c>
    </row>
    <row r="602" spans="12:16" x14ac:dyDescent="0.25">
      <c r="L602" s="264">
        <f>Member!A602</f>
        <v>38537</v>
      </c>
      <c r="M602">
        <f>SUMIF(Erfassung1!BD:BD,L602,Erfassung1!BW:BW)</f>
        <v>0</v>
      </c>
      <c r="N602">
        <f>SUMIF(Erfassung1!BD:BD,L602,Erfassung1!BG:BG)</f>
        <v>0</v>
      </c>
      <c r="O602">
        <f t="shared" si="35"/>
        <v>0</v>
      </c>
      <c r="P602">
        <f t="shared" si="36"/>
        <v>49</v>
      </c>
    </row>
    <row r="603" spans="12:16" x14ac:dyDescent="0.25">
      <c r="L603" s="264">
        <f>Member!A603</f>
        <v>7683</v>
      </c>
      <c r="M603">
        <f>SUMIF(Erfassung1!BD:BD,L603,Erfassung1!BW:BW)</f>
        <v>0</v>
      </c>
      <c r="N603">
        <f>SUMIF(Erfassung1!BD:BD,L603,Erfassung1!BG:BG)</f>
        <v>0</v>
      </c>
      <c r="O603">
        <f t="shared" si="35"/>
        <v>0</v>
      </c>
      <c r="P603">
        <f t="shared" si="36"/>
        <v>49</v>
      </c>
    </row>
    <row r="604" spans="12:16" x14ac:dyDescent="0.25">
      <c r="L604" s="264">
        <f>Member!A604</f>
        <v>25273</v>
      </c>
      <c r="M604">
        <f>SUMIF(Erfassung1!BD:BD,L604,Erfassung1!BW:BW)</f>
        <v>0</v>
      </c>
      <c r="N604">
        <f>SUMIF(Erfassung1!BD:BD,L604,Erfassung1!BG:BG)</f>
        <v>0</v>
      </c>
      <c r="O604">
        <f t="shared" si="35"/>
        <v>0</v>
      </c>
      <c r="P604">
        <f t="shared" si="36"/>
        <v>49</v>
      </c>
    </row>
    <row r="605" spans="12:16" x14ac:dyDescent="0.25">
      <c r="L605" s="264">
        <f>Member!A605</f>
        <v>38011</v>
      </c>
      <c r="M605">
        <f>SUMIF(Erfassung1!BD:BD,L605,Erfassung1!BW:BW)</f>
        <v>0</v>
      </c>
      <c r="N605">
        <f>SUMIF(Erfassung1!BD:BD,L605,Erfassung1!BG:BG)</f>
        <v>0</v>
      </c>
      <c r="O605">
        <f t="shared" si="35"/>
        <v>0</v>
      </c>
      <c r="P605">
        <f t="shared" si="36"/>
        <v>49</v>
      </c>
    </row>
    <row r="606" spans="12:16" x14ac:dyDescent="0.25">
      <c r="L606" s="264">
        <f>Member!A606</f>
        <v>16426</v>
      </c>
      <c r="M606">
        <f>SUMIF(Erfassung1!BD:BD,L606,Erfassung1!BW:BW)</f>
        <v>0</v>
      </c>
      <c r="N606">
        <f>SUMIF(Erfassung1!BD:BD,L606,Erfassung1!BG:BG)</f>
        <v>0</v>
      </c>
      <c r="O606">
        <f t="shared" si="35"/>
        <v>0</v>
      </c>
      <c r="P606">
        <f t="shared" si="36"/>
        <v>49</v>
      </c>
    </row>
    <row r="607" spans="12:16" x14ac:dyDescent="0.25">
      <c r="L607" s="264">
        <f>Member!A607</f>
        <v>16423</v>
      </c>
      <c r="M607">
        <f>SUMIF(Erfassung1!BD:BD,L607,Erfassung1!BW:BW)</f>
        <v>0</v>
      </c>
      <c r="N607">
        <f>SUMIF(Erfassung1!BD:BD,L607,Erfassung1!BG:BG)</f>
        <v>0</v>
      </c>
      <c r="O607">
        <f t="shared" si="35"/>
        <v>0</v>
      </c>
      <c r="P607">
        <f t="shared" si="36"/>
        <v>49</v>
      </c>
    </row>
    <row r="608" spans="12:16" x14ac:dyDescent="0.25">
      <c r="L608" s="264">
        <f>Member!A608</f>
        <v>16424</v>
      </c>
      <c r="M608">
        <f>SUMIF(Erfassung1!BD:BD,L608,Erfassung1!BW:BW)</f>
        <v>0</v>
      </c>
      <c r="N608">
        <f>SUMIF(Erfassung1!BD:BD,L608,Erfassung1!BG:BG)</f>
        <v>0</v>
      </c>
      <c r="O608">
        <f t="shared" si="35"/>
        <v>0</v>
      </c>
      <c r="P608">
        <f t="shared" si="36"/>
        <v>49</v>
      </c>
    </row>
    <row r="609" spans="12:16" x14ac:dyDescent="0.25">
      <c r="L609" s="264">
        <f>Member!A609</f>
        <v>34468</v>
      </c>
      <c r="M609">
        <f>SUMIF(Erfassung1!BD:BD,L609,Erfassung1!BW:BW)</f>
        <v>0</v>
      </c>
      <c r="N609">
        <f>SUMIF(Erfassung1!BD:BD,L609,Erfassung1!BG:BG)</f>
        <v>0</v>
      </c>
      <c r="O609">
        <f t="shared" si="35"/>
        <v>0</v>
      </c>
      <c r="P609">
        <f t="shared" si="36"/>
        <v>49</v>
      </c>
    </row>
    <row r="610" spans="12:16" x14ac:dyDescent="0.25">
      <c r="L610" s="264">
        <f>Member!A610</f>
        <v>7541</v>
      </c>
      <c r="M610">
        <f>SUMIF(Erfassung1!BD:BD,L610,Erfassung1!BW:BW)</f>
        <v>0</v>
      </c>
      <c r="N610">
        <f>SUMIF(Erfassung1!BD:BD,L610,Erfassung1!BG:BG)</f>
        <v>0</v>
      </c>
      <c r="O610">
        <f t="shared" si="35"/>
        <v>0</v>
      </c>
      <c r="P610">
        <f t="shared" si="36"/>
        <v>49</v>
      </c>
    </row>
    <row r="611" spans="12:16" x14ac:dyDescent="0.25">
      <c r="L611" s="264">
        <f>Member!A611</f>
        <v>10603</v>
      </c>
      <c r="M611">
        <f>SUMIF(Erfassung1!BD:BD,L611,Erfassung1!BW:BW)</f>
        <v>0</v>
      </c>
      <c r="N611">
        <f>SUMIF(Erfassung1!BD:BD,L611,Erfassung1!BG:BG)</f>
        <v>0</v>
      </c>
      <c r="O611">
        <f t="shared" si="35"/>
        <v>0</v>
      </c>
      <c r="P611">
        <f t="shared" si="36"/>
        <v>49</v>
      </c>
    </row>
    <row r="612" spans="12:16" x14ac:dyDescent="0.25">
      <c r="L612" s="264">
        <f>Member!A612</f>
        <v>25115</v>
      </c>
      <c r="M612">
        <f>SUMIF(Erfassung1!BD:BD,L612,Erfassung1!BW:BW)</f>
        <v>0</v>
      </c>
      <c r="N612">
        <f>SUMIF(Erfassung1!BD:BD,L612,Erfassung1!BG:BG)</f>
        <v>0</v>
      </c>
      <c r="O612">
        <f t="shared" si="35"/>
        <v>0</v>
      </c>
      <c r="P612">
        <f t="shared" si="36"/>
        <v>49</v>
      </c>
    </row>
    <row r="613" spans="12:16" x14ac:dyDescent="0.25">
      <c r="L613" s="264">
        <f>Member!A613</f>
        <v>25277</v>
      </c>
      <c r="M613">
        <f>SUMIF(Erfassung1!BD:BD,L613,Erfassung1!BW:BW)</f>
        <v>0</v>
      </c>
      <c r="N613">
        <f>SUMIF(Erfassung1!BD:BD,L613,Erfassung1!BG:BG)</f>
        <v>0</v>
      </c>
      <c r="O613">
        <f t="shared" si="35"/>
        <v>0</v>
      </c>
      <c r="P613">
        <f t="shared" si="36"/>
        <v>49</v>
      </c>
    </row>
    <row r="614" spans="12:16" x14ac:dyDescent="0.25">
      <c r="L614" s="264">
        <f>Member!A614</f>
        <v>38354</v>
      </c>
      <c r="M614">
        <f>SUMIF(Erfassung1!BD:BD,L614,Erfassung1!BW:BW)</f>
        <v>0</v>
      </c>
      <c r="N614">
        <f>SUMIF(Erfassung1!BD:BD,L614,Erfassung1!BG:BG)</f>
        <v>0</v>
      </c>
      <c r="O614">
        <f t="shared" si="35"/>
        <v>0</v>
      </c>
      <c r="P614">
        <f t="shared" si="36"/>
        <v>49</v>
      </c>
    </row>
    <row r="615" spans="12:16" x14ac:dyDescent="0.25">
      <c r="L615" s="264">
        <f>Member!A615</f>
        <v>29670</v>
      </c>
      <c r="M615">
        <f>SUMIF(Erfassung1!BD:BD,L615,Erfassung1!BW:BW)</f>
        <v>0</v>
      </c>
      <c r="N615">
        <f>SUMIF(Erfassung1!BD:BD,L615,Erfassung1!BG:BG)</f>
        <v>0</v>
      </c>
      <c r="O615">
        <f t="shared" si="35"/>
        <v>0</v>
      </c>
      <c r="P615">
        <f t="shared" si="36"/>
        <v>49</v>
      </c>
    </row>
    <row r="616" spans="12:16" x14ac:dyDescent="0.25">
      <c r="L616" s="264">
        <f>Member!A616</f>
        <v>38348</v>
      </c>
      <c r="M616">
        <f>SUMIF(Erfassung1!BD:BD,L616,Erfassung1!BW:BW)</f>
        <v>0</v>
      </c>
      <c r="N616">
        <f>SUMIF(Erfassung1!BD:BD,L616,Erfassung1!BG:BG)</f>
        <v>0</v>
      </c>
      <c r="O616">
        <f t="shared" si="35"/>
        <v>0</v>
      </c>
      <c r="P616">
        <f t="shared" si="36"/>
        <v>49</v>
      </c>
    </row>
    <row r="617" spans="12:16" x14ac:dyDescent="0.25">
      <c r="L617" s="264">
        <f>Member!A617</f>
        <v>16828</v>
      </c>
      <c r="M617">
        <f>SUMIF(Erfassung1!BD:BD,L617,Erfassung1!BW:BW)</f>
        <v>0</v>
      </c>
      <c r="N617">
        <f>SUMIF(Erfassung1!BD:BD,L617,Erfassung1!BG:BG)</f>
        <v>0</v>
      </c>
      <c r="O617">
        <f t="shared" ref="O617:O680" si="37">IF(N617=0,0,M617/N617-ROW()/1000000000)</f>
        <v>0</v>
      </c>
      <c r="P617">
        <f t="shared" ref="P617:P680" si="38">RANK(O617,O:O)</f>
        <v>49</v>
      </c>
    </row>
    <row r="618" spans="12:16" x14ac:dyDescent="0.25">
      <c r="L618" s="264">
        <f>Member!A618</f>
        <v>16409</v>
      </c>
      <c r="M618">
        <f>SUMIF(Erfassung1!BD:BD,L618,Erfassung1!BW:BW)</f>
        <v>0</v>
      </c>
      <c r="N618">
        <f>SUMIF(Erfassung1!BD:BD,L618,Erfassung1!BG:BG)</f>
        <v>0</v>
      </c>
      <c r="O618">
        <f t="shared" si="37"/>
        <v>0</v>
      </c>
      <c r="P618">
        <f t="shared" si="38"/>
        <v>49</v>
      </c>
    </row>
    <row r="619" spans="12:16" x14ac:dyDescent="0.25">
      <c r="L619" s="264">
        <f>Member!A619</f>
        <v>7405</v>
      </c>
      <c r="M619">
        <f>SUMIF(Erfassung1!BD:BD,L619,Erfassung1!BW:BW)</f>
        <v>0</v>
      </c>
      <c r="N619">
        <f>SUMIF(Erfassung1!BD:BD,L619,Erfassung1!BG:BG)</f>
        <v>0</v>
      </c>
      <c r="O619">
        <f t="shared" si="37"/>
        <v>0</v>
      </c>
      <c r="P619">
        <f t="shared" si="38"/>
        <v>49</v>
      </c>
    </row>
    <row r="620" spans="12:16" x14ac:dyDescent="0.25">
      <c r="L620" s="264">
        <f>Member!A620</f>
        <v>16418</v>
      </c>
      <c r="M620">
        <f>SUMIF(Erfassung1!BD:BD,L620,Erfassung1!BW:BW)</f>
        <v>0</v>
      </c>
      <c r="N620">
        <f>SUMIF(Erfassung1!BD:BD,L620,Erfassung1!BG:BG)</f>
        <v>0</v>
      </c>
      <c r="O620">
        <f t="shared" si="37"/>
        <v>0</v>
      </c>
      <c r="P620">
        <f t="shared" si="38"/>
        <v>49</v>
      </c>
    </row>
    <row r="621" spans="12:16" x14ac:dyDescent="0.25">
      <c r="L621" s="264">
        <f>Member!A621</f>
        <v>25931</v>
      </c>
      <c r="M621">
        <f>SUMIF(Erfassung1!BD:BD,L621,Erfassung1!BW:BW)</f>
        <v>0</v>
      </c>
      <c r="N621">
        <f>SUMIF(Erfassung1!BD:BD,L621,Erfassung1!BG:BG)</f>
        <v>0</v>
      </c>
      <c r="O621">
        <f t="shared" si="37"/>
        <v>0</v>
      </c>
      <c r="P621">
        <f t="shared" si="38"/>
        <v>49</v>
      </c>
    </row>
    <row r="622" spans="12:16" x14ac:dyDescent="0.25">
      <c r="L622" s="264">
        <f>Member!A622</f>
        <v>38658</v>
      </c>
      <c r="M622">
        <f>SUMIF(Erfassung1!BD:BD,L622,Erfassung1!BW:BW)</f>
        <v>0</v>
      </c>
      <c r="N622">
        <f>SUMIF(Erfassung1!BD:BD,L622,Erfassung1!BG:BG)</f>
        <v>0</v>
      </c>
      <c r="O622">
        <f t="shared" si="37"/>
        <v>0</v>
      </c>
      <c r="P622">
        <f t="shared" si="38"/>
        <v>49</v>
      </c>
    </row>
    <row r="623" spans="12:16" x14ac:dyDescent="0.25">
      <c r="L623" s="264">
        <f>Member!A623</f>
        <v>7471</v>
      </c>
      <c r="M623">
        <f>SUMIF(Erfassung1!BD:BD,L623,Erfassung1!BW:BW)</f>
        <v>0</v>
      </c>
      <c r="N623">
        <f>SUMIF(Erfassung1!BD:BD,L623,Erfassung1!BG:BG)</f>
        <v>0</v>
      </c>
      <c r="O623">
        <f t="shared" si="37"/>
        <v>0</v>
      </c>
      <c r="P623">
        <f t="shared" si="38"/>
        <v>49</v>
      </c>
    </row>
    <row r="624" spans="12:16" x14ac:dyDescent="0.25">
      <c r="L624" s="264">
        <f>Member!A624</f>
        <v>38395</v>
      </c>
      <c r="M624">
        <f>SUMIF(Erfassung1!BD:BD,L624,Erfassung1!BW:BW)</f>
        <v>0</v>
      </c>
      <c r="N624">
        <f>SUMIF(Erfassung1!BD:BD,L624,Erfassung1!BG:BG)</f>
        <v>0</v>
      </c>
      <c r="O624">
        <f t="shared" si="37"/>
        <v>0</v>
      </c>
      <c r="P624">
        <f t="shared" si="38"/>
        <v>49</v>
      </c>
    </row>
    <row r="625" spans="12:16" x14ac:dyDescent="0.25">
      <c r="L625" s="264">
        <f>Member!A625</f>
        <v>7679</v>
      </c>
      <c r="M625">
        <f>SUMIF(Erfassung1!BD:BD,L625,Erfassung1!BW:BW)</f>
        <v>0</v>
      </c>
      <c r="N625">
        <f>SUMIF(Erfassung1!BD:BD,L625,Erfassung1!BG:BG)</f>
        <v>0</v>
      </c>
      <c r="O625">
        <f t="shared" si="37"/>
        <v>0</v>
      </c>
      <c r="P625">
        <f t="shared" si="38"/>
        <v>49</v>
      </c>
    </row>
    <row r="626" spans="12:16" x14ac:dyDescent="0.25">
      <c r="L626" s="264">
        <f>Member!A626</f>
        <v>7670</v>
      </c>
      <c r="M626">
        <f>SUMIF(Erfassung1!BD:BD,L626,Erfassung1!BW:BW)</f>
        <v>0</v>
      </c>
      <c r="N626">
        <f>SUMIF(Erfassung1!BD:BD,L626,Erfassung1!BG:BG)</f>
        <v>0</v>
      </c>
      <c r="O626">
        <f t="shared" si="37"/>
        <v>0</v>
      </c>
      <c r="P626">
        <f t="shared" si="38"/>
        <v>49</v>
      </c>
    </row>
    <row r="627" spans="12:16" x14ac:dyDescent="0.25">
      <c r="L627" s="264">
        <f>Member!A627</f>
        <v>7545</v>
      </c>
      <c r="M627">
        <f>SUMIF(Erfassung1!BD:BD,L627,Erfassung1!BW:BW)</f>
        <v>0</v>
      </c>
      <c r="N627">
        <f>SUMIF(Erfassung1!BD:BD,L627,Erfassung1!BG:BG)</f>
        <v>0</v>
      </c>
      <c r="O627">
        <f t="shared" si="37"/>
        <v>0</v>
      </c>
      <c r="P627">
        <f t="shared" si="38"/>
        <v>49</v>
      </c>
    </row>
    <row r="628" spans="12:16" x14ac:dyDescent="0.25">
      <c r="L628" s="264">
        <f>Member!A628</f>
        <v>7583</v>
      </c>
      <c r="M628">
        <f>SUMIF(Erfassung1!BD:BD,L628,Erfassung1!BW:BW)</f>
        <v>0</v>
      </c>
      <c r="N628">
        <f>SUMIF(Erfassung1!BD:BD,L628,Erfassung1!BG:BG)</f>
        <v>0</v>
      </c>
      <c r="O628">
        <f t="shared" si="37"/>
        <v>0</v>
      </c>
      <c r="P628">
        <f t="shared" si="38"/>
        <v>49</v>
      </c>
    </row>
    <row r="629" spans="12:16" x14ac:dyDescent="0.25">
      <c r="L629" s="264">
        <f>Member!A629</f>
        <v>7907</v>
      </c>
      <c r="M629">
        <f>SUMIF(Erfassung1!BD:BD,L629,Erfassung1!BW:BW)</f>
        <v>0</v>
      </c>
      <c r="N629">
        <f>SUMIF(Erfassung1!BD:BD,L629,Erfassung1!BG:BG)</f>
        <v>0</v>
      </c>
      <c r="O629">
        <f t="shared" si="37"/>
        <v>0</v>
      </c>
      <c r="P629">
        <f t="shared" si="38"/>
        <v>49</v>
      </c>
    </row>
    <row r="630" spans="12:16" x14ac:dyDescent="0.25">
      <c r="L630" s="264">
        <f>Member!A630</f>
        <v>7914</v>
      </c>
      <c r="M630">
        <f>SUMIF(Erfassung1!BD:BD,L630,Erfassung1!BW:BW)</f>
        <v>0</v>
      </c>
      <c r="N630">
        <f>SUMIF(Erfassung1!BD:BD,L630,Erfassung1!BG:BG)</f>
        <v>0</v>
      </c>
      <c r="O630">
        <f t="shared" si="37"/>
        <v>0</v>
      </c>
      <c r="P630">
        <f t="shared" si="38"/>
        <v>49</v>
      </c>
    </row>
    <row r="631" spans="12:16" x14ac:dyDescent="0.25">
      <c r="L631" s="264">
        <f>Member!A631</f>
        <v>38498</v>
      </c>
      <c r="M631">
        <f>SUMIF(Erfassung1!BD:BD,L631,Erfassung1!BW:BW)</f>
        <v>0</v>
      </c>
      <c r="N631">
        <f>SUMIF(Erfassung1!BD:BD,L631,Erfassung1!BG:BG)</f>
        <v>0</v>
      </c>
      <c r="O631">
        <f t="shared" si="37"/>
        <v>0</v>
      </c>
      <c r="P631">
        <f t="shared" si="38"/>
        <v>49</v>
      </c>
    </row>
    <row r="632" spans="12:16" x14ac:dyDescent="0.25">
      <c r="L632" s="264">
        <f>Member!A632</f>
        <v>38669</v>
      </c>
      <c r="M632">
        <f>SUMIF(Erfassung1!BD:BD,L632,Erfassung1!BW:BW)</f>
        <v>0</v>
      </c>
      <c r="N632">
        <f>SUMIF(Erfassung1!BD:BD,L632,Erfassung1!BG:BG)</f>
        <v>0</v>
      </c>
      <c r="O632">
        <f t="shared" si="37"/>
        <v>0</v>
      </c>
      <c r="P632">
        <f t="shared" si="38"/>
        <v>49</v>
      </c>
    </row>
    <row r="633" spans="12:16" x14ac:dyDescent="0.25">
      <c r="L633" s="264">
        <f>Member!A633</f>
        <v>38873</v>
      </c>
      <c r="M633">
        <f>SUMIF(Erfassung1!BD:BD,L633,Erfassung1!BW:BW)</f>
        <v>0</v>
      </c>
      <c r="N633">
        <f>SUMIF(Erfassung1!BD:BD,L633,Erfassung1!BG:BG)</f>
        <v>0</v>
      </c>
      <c r="O633">
        <f t="shared" si="37"/>
        <v>0</v>
      </c>
      <c r="P633">
        <f t="shared" si="38"/>
        <v>49</v>
      </c>
    </row>
    <row r="634" spans="12:16" x14ac:dyDescent="0.25">
      <c r="L634" s="264">
        <f>Member!A634</f>
        <v>38500</v>
      </c>
      <c r="M634">
        <f>SUMIF(Erfassung1!BD:BD,L634,Erfassung1!BW:BW)</f>
        <v>0</v>
      </c>
      <c r="N634">
        <f>SUMIF(Erfassung1!BD:BD,L634,Erfassung1!BG:BG)</f>
        <v>0</v>
      </c>
      <c r="O634">
        <f t="shared" si="37"/>
        <v>0</v>
      </c>
      <c r="P634">
        <f t="shared" si="38"/>
        <v>49</v>
      </c>
    </row>
    <row r="635" spans="12:16" x14ac:dyDescent="0.25">
      <c r="L635" s="264">
        <f>Member!A635</f>
        <v>38502</v>
      </c>
      <c r="M635">
        <f>SUMIF(Erfassung1!BD:BD,L635,Erfassung1!BW:BW)</f>
        <v>0</v>
      </c>
      <c r="N635">
        <f>SUMIF(Erfassung1!BD:BD,L635,Erfassung1!BG:BG)</f>
        <v>0</v>
      </c>
      <c r="O635">
        <f t="shared" si="37"/>
        <v>0</v>
      </c>
      <c r="P635">
        <f t="shared" si="38"/>
        <v>49</v>
      </c>
    </row>
    <row r="636" spans="12:16" x14ac:dyDescent="0.25">
      <c r="L636" s="264">
        <f>Member!A636</f>
        <v>7917</v>
      </c>
      <c r="M636">
        <f>SUMIF(Erfassung1!BD:BD,L636,Erfassung1!BW:BW)</f>
        <v>0</v>
      </c>
      <c r="N636">
        <f>SUMIF(Erfassung1!BD:BD,L636,Erfassung1!BG:BG)</f>
        <v>0</v>
      </c>
      <c r="O636">
        <f t="shared" si="37"/>
        <v>0</v>
      </c>
      <c r="P636">
        <f t="shared" si="38"/>
        <v>49</v>
      </c>
    </row>
    <row r="637" spans="12:16" x14ac:dyDescent="0.25">
      <c r="L637" s="264">
        <f>Member!A637</f>
        <v>7906</v>
      </c>
      <c r="M637">
        <f>SUMIF(Erfassung1!BD:BD,L637,Erfassung1!BW:BW)</f>
        <v>0</v>
      </c>
      <c r="N637">
        <f>SUMIF(Erfassung1!BD:BD,L637,Erfassung1!BG:BG)</f>
        <v>0</v>
      </c>
      <c r="O637">
        <f t="shared" si="37"/>
        <v>0</v>
      </c>
      <c r="P637">
        <f t="shared" si="38"/>
        <v>49</v>
      </c>
    </row>
    <row r="638" spans="12:16" x14ac:dyDescent="0.25">
      <c r="L638" s="264">
        <f>Member!A638</f>
        <v>7909</v>
      </c>
      <c r="M638">
        <f>SUMIF(Erfassung1!BD:BD,L638,Erfassung1!BW:BW)</f>
        <v>0</v>
      </c>
      <c r="N638">
        <f>SUMIF(Erfassung1!BD:BD,L638,Erfassung1!BG:BG)</f>
        <v>0</v>
      </c>
      <c r="O638">
        <f t="shared" si="37"/>
        <v>0</v>
      </c>
      <c r="P638">
        <f t="shared" si="38"/>
        <v>49</v>
      </c>
    </row>
    <row r="639" spans="12:16" x14ac:dyDescent="0.25">
      <c r="L639" s="264">
        <f>Member!A639</f>
        <v>38916</v>
      </c>
      <c r="M639">
        <f>SUMIF(Erfassung1!BD:BD,L639,Erfassung1!BW:BW)</f>
        <v>0</v>
      </c>
      <c r="N639">
        <f>SUMIF(Erfassung1!BD:BD,L639,Erfassung1!BG:BG)</f>
        <v>0</v>
      </c>
      <c r="O639">
        <f t="shared" si="37"/>
        <v>0</v>
      </c>
      <c r="P639">
        <f t="shared" si="38"/>
        <v>49</v>
      </c>
    </row>
    <row r="640" spans="12:16" x14ac:dyDescent="0.25">
      <c r="L640" s="264">
        <f>Member!A640</f>
        <v>38749</v>
      </c>
      <c r="M640">
        <f>SUMIF(Erfassung1!BD:BD,L640,Erfassung1!BW:BW)</f>
        <v>0</v>
      </c>
      <c r="N640">
        <f>SUMIF(Erfassung1!BD:BD,L640,Erfassung1!BG:BG)</f>
        <v>0</v>
      </c>
      <c r="O640">
        <f t="shared" si="37"/>
        <v>0</v>
      </c>
      <c r="P640">
        <f t="shared" si="38"/>
        <v>49</v>
      </c>
    </row>
    <row r="641" spans="12:16" x14ac:dyDescent="0.25">
      <c r="L641" s="264">
        <f>Member!A641</f>
        <v>38590</v>
      </c>
      <c r="M641">
        <f>SUMIF(Erfassung1!BD:BD,L641,Erfassung1!BW:BW)</f>
        <v>0</v>
      </c>
      <c r="N641">
        <f>SUMIF(Erfassung1!BD:BD,L641,Erfassung1!BG:BG)</f>
        <v>0</v>
      </c>
      <c r="O641">
        <f t="shared" si="37"/>
        <v>0</v>
      </c>
      <c r="P641">
        <f t="shared" si="38"/>
        <v>49</v>
      </c>
    </row>
    <row r="642" spans="12:16" x14ac:dyDescent="0.25">
      <c r="L642" s="264">
        <f>Member!A642</f>
        <v>25684</v>
      </c>
      <c r="M642">
        <f>SUMIF(Erfassung1!BD:BD,L642,Erfassung1!BW:BW)</f>
        <v>0</v>
      </c>
      <c r="N642">
        <f>SUMIF(Erfassung1!BD:BD,L642,Erfassung1!BG:BG)</f>
        <v>0</v>
      </c>
      <c r="O642">
        <f t="shared" si="37"/>
        <v>0</v>
      </c>
      <c r="P642">
        <f t="shared" si="38"/>
        <v>49</v>
      </c>
    </row>
    <row r="643" spans="12:16" x14ac:dyDescent="0.25">
      <c r="L643" s="264">
        <f>Member!A643</f>
        <v>38741</v>
      </c>
      <c r="M643">
        <f>SUMIF(Erfassung1!BD:BD,L643,Erfassung1!BW:BW)</f>
        <v>0</v>
      </c>
      <c r="N643">
        <f>SUMIF(Erfassung1!BD:BD,L643,Erfassung1!BG:BG)</f>
        <v>0</v>
      </c>
      <c r="O643">
        <f t="shared" si="37"/>
        <v>0</v>
      </c>
      <c r="P643">
        <f t="shared" si="38"/>
        <v>49</v>
      </c>
    </row>
    <row r="644" spans="12:16" x14ac:dyDescent="0.25">
      <c r="L644" s="264">
        <f>Member!A644</f>
        <v>38214</v>
      </c>
      <c r="M644">
        <f>SUMIF(Erfassung1!BD:BD,L644,Erfassung1!BW:BW)</f>
        <v>0</v>
      </c>
      <c r="N644">
        <f>SUMIF(Erfassung1!BD:BD,L644,Erfassung1!BG:BG)</f>
        <v>0</v>
      </c>
      <c r="O644">
        <f t="shared" si="37"/>
        <v>0</v>
      </c>
      <c r="P644">
        <f t="shared" si="38"/>
        <v>49</v>
      </c>
    </row>
    <row r="645" spans="12:16" x14ac:dyDescent="0.25">
      <c r="L645" s="264">
        <f>Member!A645</f>
        <v>38450</v>
      </c>
      <c r="M645">
        <f>SUMIF(Erfassung1!BD:BD,L645,Erfassung1!BW:BW)</f>
        <v>0</v>
      </c>
      <c r="N645">
        <f>SUMIF(Erfassung1!BD:BD,L645,Erfassung1!BG:BG)</f>
        <v>0</v>
      </c>
      <c r="O645">
        <f t="shared" si="37"/>
        <v>0</v>
      </c>
      <c r="P645">
        <f t="shared" si="38"/>
        <v>49</v>
      </c>
    </row>
    <row r="646" spans="12:16" x14ac:dyDescent="0.25">
      <c r="L646" s="264">
        <f>Member!A646</f>
        <v>25055</v>
      </c>
      <c r="M646">
        <f>SUMIF(Erfassung1!BD:BD,L646,Erfassung1!BW:BW)</f>
        <v>0</v>
      </c>
      <c r="N646">
        <f>SUMIF(Erfassung1!BD:BD,L646,Erfassung1!BG:BG)</f>
        <v>0</v>
      </c>
      <c r="O646">
        <f t="shared" si="37"/>
        <v>0</v>
      </c>
      <c r="P646">
        <f t="shared" si="38"/>
        <v>49</v>
      </c>
    </row>
    <row r="647" spans="12:16" x14ac:dyDescent="0.25">
      <c r="L647" s="264">
        <f>Member!A647</f>
        <v>38112</v>
      </c>
      <c r="M647">
        <f>SUMIF(Erfassung1!BD:BD,L647,Erfassung1!BW:BW)</f>
        <v>0</v>
      </c>
      <c r="N647">
        <f>SUMIF(Erfassung1!BD:BD,L647,Erfassung1!BG:BG)</f>
        <v>0</v>
      </c>
      <c r="O647">
        <f t="shared" si="37"/>
        <v>0</v>
      </c>
      <c r="P647">
        <f t="shared" si="38"/>
        <v>49</v>
      </c>
    </row>
    <row r="648" spans="12:16" x14ac:dyDescent="0.25">
      <c r="L648" s="264">
        <f>Member!A648</f>
        <v>25901</v>
      </c>
      <c r="M648">
        <f>SUMIF(Erfassung1!BD:BD,L648,Erfassung1!BW:BW)</f>
        <v>0</v>
      </c>
      <c r="N648">
        <f>SUMIF(Erfassung1!BD:BD,L648,Erfassung1!BG:BG)</f>
        <v>0</v>
      </c>
      <c r="O648">
        <f t="shared" si="37"/>
        <v>0</v>
      </c>
      <c r="P648">
        <f t="shared" si="38"/>
        <v>49</v>
      </c>
    </row>
    <row r="649" spans="12:16" x14ac:dyDescent="0.25">
      <c r="L649" s="264">
        <f>Member!A649</f>
        <v>38576</v>
      </c>
      <c r="M649">
        <f>SUMIF(Erfassung1!BD:BD,L649,Erfassung1!BW:BW)</f>
        <v>0</v>
      </c>
      <c r="N649">
        <f>SUMIF(Erfassung1!BD:BD,L649,Erfassung1!BG:BG)</f>
        <v>0</v>
      </c>
      <c r="O649">
        <f t="shared" si="37"/>
        <v>0</v>
      </c>
      <c r="P649">
        <f t="shared" si="38"/>
        <v>49</v>
      </c>
    </row>
    <row r="650" spans="12:16" x14ac:dyDescent="0.25">
      <c r="L650" s="264">
        <f>Member!A650</f>
        <v>16393</v>
      </c>
      <c r="M650">
        <f>SUMIF(Erfassung1!BD:BD,L650,Erfassung1!BW:BW)</f>
        <v>0</v>
      </c>
      <c r="N650">
        <f>SUMIF(Erfassung1!BD:BD,L650,Erfassung1!BG:BG)</f>
        <v>0</v>
      </c>
      <c r="O650">
        <f t="shared" si="37"/>
        <v>0</v>
      </c>
      <c r="P650">
        <f t="shared" si="38"/>
        <v>49</v>
      </c>
    </row>
    <row r="651" spans="12:16" x14ac:dyDescent="0.25">
      <c r="L651" s="264">
        <f>Member!A651</f>
        <v>25302</v>
      </c>
      <c r="M651">
        <f>SUMIF(Erfassung1!BD:BD,L651,Erfassung1!BW:BW)</f>
        <v>0</v>
      </c>
      <c r="N651">
        <f>SUMIF(Erfassung1!BD:BD,L651,Erfassung1!BG:BG)</f>
        <v>0</v>
      </c>
      <c r="O651">
        <f t="shared" si="37"/>
        <v>0</v>
      </c>
      <c r="P651">
        <f t="shared" si="38"/>
        <v>49</v>
      </c>
    </row>
    <row r="652" spans="12:16" x14ac:dyDescent="0.25">
      <c r="L652" s="264">
        <f>Member!A652</f>
        <v>25074</v>
      </c>
      <c r="M652">
        <f>SUMIF(Erfassung1!BD:BD,L652,Erfassung1!BW:BW)</f>
        <v>0</v>
      </c>
      <c r="N652">
        <f>SUMIF(Erfassung1!BD:BD,L652,Erfassung1!BG:BG)</f>
        <v>0</v>
      </c>
      <c r="O652">
        <f t="shared" si="37"/>
        <v>0</v>
      </c>
      <c r="P652">
        <f t="shared" si="38"/>
        <v>49</v>
      </c>
    </row>
    <row r="653" spans="12:16" x14ac:dyDescent="0.25">
      <c r="L653" s="264">
        <f>Member!A653</f>
        <v>16402</v>
      </c>
      <c r="M653">
        <f>SUMIF(Erfassung1!BD:BD,L653,Erfassung1!BW:BW)</f>
        <v>0</v>
      </c>
      <c r="N653">
        <f>SUMIF(Erfassung1!BD:BD,L653,Erfassung1!BG:BG)</f>
        <v>0</v>
      </c>
      <c r="O653">
        <f t="shared" si="37"/>
        <v>0</v>
      </c>
      <c r="P653">
        <f t="shared" si="38"/>
        <v>49</v>
      </c>
    </row>
    <row r="654" spans="12:16" x14ac:dyDescent="0.25">
      <c r="L654" s="264">
        <f>Member!A654</f>
        <v>16763</v>
      </c>
      <c r="M654">
        <f>SUMIF(Erfassung1!BD:BD,L654,Erfassung1!BW:BW)</f>
        <v>0</v>
      </c>
      <c r="N654">
        <f>SUMIF(Erfassung1!BD:BD,L654,Erfassung1!BG:BG)</f>
        <v>0</v>
      </c>
      <c r="O654">
        <f t="shared" si="37"/>
        <v>0</v>
      </c>
      <c r="P654">
        <f t="shared" si="38"/>
        <v>49</v>
      </c>
    </row>
    <row r="655" spans="12:16" x14ac:dyDescent="0.25">
      <c r="L655" s="264">
        <f>Member!A655</f>
        <v>16391</v>
      </c>
      <c r="M655">
        <f>SUMIF(Erfassung1!BD:BD,L655,Erfassung1!BW:BW)</f>
        <v>0</v>
      </c>
      <c r="N655">
        <f>SUMIF(Erfassung1!BD:BD,L655,Erfassung1!BG:BG)</f>
        <v>0</v>
      </c>
      <c r="O655">
        <f t="shared" si="37"/>
        <v>0</v>
      </c>
      <c r="P655">
        <f t="shared" si="38"/>
        <v>49</v>
      </c>
    </row>
    <row r="656" spans="12:16" x14ac:dyDescent="0.25">
      <c r="L656" s="264">
        <f>Member!A656</f>
        <v>25802</v>
      </c>
      <c r="M656">
        <f>SUMIF(Erfassung1!BD:BD,L656,Erfassung1!BW:BW)</f>
        <v>0</v>
      </c>
      <c r="N656">
        <f>SUMIF(Erfassung1!BD:BD,L656,Erfassung1!BG:BG)</f>
        <v>0</v>
      </c>
      <c r="O656">
        <f t="shared" si="37"/>
        <v>0</v>
      </c>
      <c r="P656">
        <f t="shared" si="38"/>
        <v>49</v>
      </c>
    </row>
    <row r="657" spans="12:16" x14ac:dyDescent="0.25">
      <c r="L657" s="264">
        <f>Member!A657</f>
        <v>16390</v>
      </c>
      <c r="M657">
        <f>SUMIF(Erfassung1!BD:BD,L657,Erfassung1!BW:BW)</f>
        <v>0</v>
      </c>
      <c r="N657">
        <f>SUMIF(Erfassung1!BD:BD,L657,Erfassung1!BG:BG)</f>
        <v>0</v>
      </c>
      <c r="O657">
        <f t="shared" si="37"/>
        <v>0</v>
      </c>
      <c r="P657">
        <f t="shared" si="38"/>
        <v>49</v>
      </c>
    </row>
    <row r="658" spans="12:16" x14ac:dyDescent="0.25">
      <c r="L658" s="264">
        <f>Member!A658</f>
        <v>21197</v>
      </c>
      <c r="M658">
        <f>SUMIF(Erfassung1!BD:BD,L658,Erfassung1!BW:BW)</f>
        <v>0</v>
      </c>
      <c r="N658">
        <f>SUMIF(Erfassung1!BD:BD,L658,Erfassung1!BG:BG)</f>
        <v>0</v>
      </c>
      <c r="O658">
        <f t="shared" si="37"/>
        <v>0</v>
      </c>
      <c r="P658">
        <f t="shared" si="38"/>
        <v>49</v>
      </c>
    </row>
    <row r="659" spans="12:16" x14ac:dyDescent="0.25">
      <c r="L659" s="264">
        <f>Member!A659</f>
        <v>38932</v>
      </c>
      <c r="M659">
        <f>SUMIF(Erfassung1!BD:BD,L659,Erfassung1!BW:BW)</f>
        <v>0</v>
      </c>
      <c r="N659">
        <f>SUMIF(Erfassung1!BD:BD,L659,Erfassung1!BG:BG)</f>
        <v>0</v>
      </c>
      <c r="O659">
        <f t="shared" si="37"/>
        <v>0</v>
      </c>
      <c r="P659">
        <f t="shared" si="38"/>
        <v>49</v>
      </c>
    </row>
    <row r="660" spans="12:16" x14ac:dyDescent="0.25">
      <c r="L660" s="264">
        <f>Member!A660</f>
        <v>38634</v>
      </c>
      <c r="M660">
        <f>SUMIF(Erfassung1!BD:BD,L660,Erfassung1!BW:BW)</f>
        <v>0</v>
      </c>
      <c r="N660">
        <f>SUMIF(Erfassung1!BD:BD,L660,Erfassung1!BG:BG)</f>
        <v>0</v>
      </c>
      <c r="O660">
        <f t="shared" si="37"/>
        <v>0</v>
      </c>
      <c r="P660">
        <f t="shared" si="38"/>
        <v>49</v>
      </c>
    </row>
    <row r="661" spans="12:16" x14ac:dyDescent="0.25">
      <c r="L661" s="264">
        <f>Member!A661</f>
        <v>38969</v>
      </c>
      <c r="M661">
        <f>SUMIF(Erfassung1!BD:BD,L661,Erfassung1!BW:BW)</f>
        <v>0</v>
      </c>
      <c r="N661">
        <f>SUMIF(Erfassung1!BD:BD,L661,Erfassung1!BG:BG)</f>
        <v>0</v>
      </c>
      <c r="O661">
        <f t="shared" si="37"/>
        <v>0</v>
      </c>
      <c r="P661">
        <f t="shared" si="38"/>
        <v>49</v>
      </c>
    </row>
    <row r="662" spans="12:16" x14ac:dyDescent="0.25">
      <c r="L662" s="264">
        <f>Member!A662</f>
        <v>38949</v>
      </c>
      <c r="M662">
        <f>SUMIF(Erfassung1!BD:BD,L662,Erfassung1!BW:BW)</f>
        <v>0</v>
      </c>
      <c r="N662">
        <f>SUMIF(Erfassung1!BD:BD,L662,Erfassung1!BG:BG)</f>
        <v>0</v>
      </c>
      <c r="O662">
        <f t="shared" si="37"/>
        <v>0</v>
      </c>
      <c r="P662">
        <f t="shared" si="38"/>
        <v>49</v>
      </c>
    </row>
    <row r="663" spans="12:16" x14ac:dyDescent="0.25">
      <c r="L663" s="264">
        <f>Member!A663</f>
        <v>25554</v>
      </c>
      <c r="M663">
        <f>SUMIF(Erfassung1!BD:BD,L663,Erfassung1!BW:BW)</f>
        <v>1044</v>
      </c>
      <c r="N663">
        <f>SUMIF(Erfassung1!BD:BD,L663,Erfassung1!BG:BG)</f>
        <v>6</v>
      </c>
      <c r="O663">
        <f t="shared" si="37"/>
        <v>173.99999933699999</v>
      </c>
      <c r="P663">
        <f t="shared" si="38"/>
        <v>27</v>
      </c>
    </row>
    <row r="664" spans="12:16" x14ac:dyDescent="0.25">
      <c r="L664" s="264">
        <f>Member!A664</f>
        <v>38706</v>
      </c>
      <c r="M664">
        <f>SUMIF(Erfassung1!BD:BD,L664,Erfassung1!BW:BW)</f>
        <v>0</v>
      </c>
      <c r="N664">
        <f>SUMIF(Erfassung1!BD:BD,L664,Erfassung1!BG:BG)</f>
        <v>0</v>
      </c>
      <c r="O664">
        <f t="shared" si="37"/>
        <v>0</v>
      </c>
      <c r="P664">
        <f t="shared" si="38"/>
        <v>49</v>
      </c>
    </row>
    <row r="665" spans="12:16" x14ac:dyDescent="0.25">
      <c r="L665" s="264">
        <f>Member!A665</f>
        <v>38927</v>
      </c>
      <c r="M665">
        <f>SUMIF(Erfassung1!BD:BD,L665,Erfassung1!BW:BW)</f>
        <v>0</v>
      </c>
      <c r="N665">
        <f>SUMIF(Erfassung1!BD:BD,L665,Erfassung1!BG:BG)</f>
        <v>0</v>
      </c>
      <c r="O665">
        <f t="shared" si="37"/>
        <v>0</v>
      </c>
      <c r="P665">
        <f t="shared" si="38"/>
        <v>49</v>
      </c>
    </row>
    <row r="666" spans="12:16" x14ac:dyDescent="0.25">
      <c r="L666" s="264">
        <f>Member!A666</f>
        <v>16398</v>
      </c>
      <c r="M666">
        <f>SUMIF(Erfassung1!BD:BD,L666,Erfassung1!BW:BW)</f>
        <v>1001</v>
      </c>
      <c r="N666">
        <f>SUMIF(Erfassung1!BD:BD,L666,Erfassung1!BG:BG)</f>
        <v>6</v>
      </c>
      <c r="O666">
        <f t="shared" si="37"/>
        <v>166.83333266733334</v>
      </c>
      <c r="P666">
        <f t="shared" si="38"/>
        <v>35</v>
      </c>
    </row>
    <row r="667" spans="12:16" x14ac:dyDescent="0.25">
      <c r="L667" s="264">
        <f>Member!A667</f>
        <v>38673</v>
      </c>
      <c r="M667">
        <f>SUMIF(Erfassung1!BD:BD,L667,Erfassung1!BW:BW)</f>
        <v>0</v>
      </c>
      <c r="N667">
        <f>SUMIF(Erfassung1!BD:BD,L667,Erfassung1!BG:BG)</f>
        <v>0</v>
      </c>
      <c r="O667">
        <f t="shared" si="37"/>
        <v>0</v>
      </c>
      <c r="P667">
        <f t="shared" si="38"/>
        <v>49</v>
      </c>
    </row>
    <row r="668" spans="12:16" x14ac:dyDescent="0.25">
      <c r="L668" s="264">
        <f>Member!A668</f>
        <v>7418</v>
      </c>
      <c r="M668">
        <f>SUMIF(Erfassung1!BD:BD,L668,Erfassung1!BW:BW)</f>
        <v>0</v>
      </c>
      <c r="N668">
        <f>SUMIF(Erfassung1!BD:BD,L668,Erfassung1!BG:BG)</f>
        <v>0</v>
      </c>
      <c r="O668">
        <f t="shared" si="37"/>
        <v>0</v>
      </c>
      <c r="P668">
        <f t="shared" si="38"/>
        <v>49</v>
      </c>
    </row>
    <row r="669" spans="12:16" x14ac:dyDescent="0.25">
      <c r="L669" s="264">
        <f>Member!A669</f>
        <v>16713</v>
      </c>
      <c r="M669">
        <f>SUMIF(Erfassung1!BD:BD,L669,Erfassung1!BW:BW)</f>
        <v>0</v>
      </c>
      <c r="N669">
        <f>SUMIF(Erfassung1!BD:BD,L669,Erfassung1!BG:BG)</f>
        <v>0</v>
      </c>
      <c r="O669">
        <f t="shared" si="37"/>
        <v>0</v>
      </c>
      <c r="P669">
        <f t="shared" si="38"/>
        <v>49</v>
      </c>
    </row>
    <row r="670" spans="12:16" x14ac:dyDescent="0.25">
      <c r="L670" s="264">
        <f>Member!A670</f>
        <v>7596</v>
      </c>
      <c r="M670">
        <f>SUMIF(Erfassung1!BD:BD,L670,Erfassung1!BW:BW)</f>
        <v>0</v>
      </c>
      <c r="N670">
        <f>SUMIF(Erfassung1!BD:BD,L670,Erfassung1!BG:BG)</f>
        <v>0</v>
      </c>
      <c r="O670">
        <f t="shared" si="37"/>
        <v>0</v>
      </c>
      <c r="P670">
        <f t="shared" si="38"/>
        <v>49</v>
      </c>
    </row>
    <row r="671" spans="12:16" x14ac:dyDescent="0.25">
      <c r="L671" s="264">
        <f>Member!A671</f>
        <v>38424</v>
      </c>
      <c r="M671">
        <f>SUMIF(Erfassung1!BD:BD,L671,Erfassung1!BW:BW)</f>
        <v>0</v>
      </c>
      <c r="N671">
        <f>SUMIF(Erfassung1!BD:BD,L671,Erfassung1!BG:BG)</f>
        <v>0</v>
      </c>
      <c r="O671">
        <f t="shared" si="37"/>
        <v>0</v>
      </c>
      <c r="P671">
        <f t="shared" si="38"/>
        <v>49</v>
      </c>
    </row>
    <row r="672" spans="12:16" x14ac:dyDescent="0.25">
      <c r="L672" s="264">
        <f>Member!A672</f>
        <v>38918</v>
      </c>
      <c r="M672">
        <f>SUMIF(Erfassung1!BD:BD,L672,Erfassung1!BW:BW)</f>
        <v>0</v>
      </c>
      <c r="N672">
        <f>SUMIF(Erfassung1!BD:BD,L672,Erfassung1!BG:BG)</f>
        <v>0</v>
      </c>
      <c r="O672">
        <f t="shared" si="37"/>
        <v>0</v>
      </c>
      <c r="P672">
        <f t="shared" si="38"/>
        <v>49</v>
      </c>
    </row>
    <row r="673" spans="12:16" x14ac:dyDescent="0.25">
      <c r="L673" s="264">
        <f>Member!A673</f>
        <v>38950</v>
      </c>
      <c r="M673">
        <f>SUMIF(Erfassung1!BD:BD,L673,Erfassung1!BW:BW)</f>
        <v>0</v>
      </c>
      <c r="N673">
        <f>SUMIF(Erfassung1!BD:BD,L673,Erfassung1!BG:BG)</f>
        <v>0</v>
      </c>
      <c r="O673">
        <f t="shared" si="37"/>
        <v>0</v>
      </c>
      <c r="P673">
        <f t="shared" si="38"/>
        <v>49</v>
      </c>
    </row>
    <row r="674" spans="12:16" x14ac:dyDescent="0.25">
      <c r="L674" s="264">
        <f>Member!A674</f>
        <v>38910</v>
      </c>
      <c r="M674">
        <f>SUMIF(Erfassung1!BD:BD,L674,Erfassung1!BW:BW)</f>
        <v>0</v>
      </c>
      <c r="N674">
        <f>SUMIF(Erfassung1!BD:BD,L674,Erfassung1!BG:BG)</f>
        <v>0</v>
      </c>
      <c r="O674">
        <f t="shared" si="37"/>
        <v>0</v>
      </c>
      <c r="P674">
        <f t="shared" si="38"/>
        <v>49</v>
      </c>
    </row>
    <row r="675" spans="12:16" x14ac:dyDescent="0.25">
      <c r="L675" s="264">
        <f>Member!A675</f>
        <v>7881</v>
      </c>
      <c r="M675">
        <f>SUMIF(Erfassung1!BD:BD,L675,Erfassung1!BW:BW)</f>
        <v>0</v>
      </c>
      <c r="N675">
        <f>SUMIF(Erfassung1!BD:BD,L675,Erfassung1!BG:BG)</f>
        <v>0</v>
      </c>
      <c r="O675">
        <f t="shared" si="37"/>
        <v>0</v>
      </c>
      <c r="P675">
        <f t="shared" si="38"/>
        <v>49</v>
      </c>
    </row>
    <row r="676" spans="12:16" x14ac:dyDescent="0.25">
      <c r="L676" s="264">
        <f>Member!A676</f>
        <v>7883</v>
      </c>
      <c r="M676">
        <f>SUMIF(Erfassung1!BD:BD,L676,Erfassung1!BW:BW)</f>
        <v>0</v>
      </c>
      <c r="N676">
        <f>SUMIF(Erfassung1!BD:BD,L676,Erfassung1!BG:BG)</f>
        <v>0</v>
      </c>
      <c r="O676">
        <f t="shared" si="37"/>
        <v>0</v>
      </c>
      <c r="P676">
        <f t="shared" si="38"/>
        <v>49</v>
      </c>
    </row>
    <row r="677" spans="12:16" x14ac:dyDescent="0.25">
      <c r="L677" s="264">
        <f>Member!A677</f>
        <v>25540</v>
      </c>
      <c r="M677">
        <f>SUMIF(Erfassung1!BD:BD,L677,Erfassung1!BW:BW)</f>
        <v>0</v>
      </c>
      <c r="N677">
        <f>SUMIF(Erfassung1!BD:BD,L677,Erfassung1!BG:BG)</f>
        <v>0</v>
      </c>
      <c r="O677">
        <f t="shared" si="37"/>
        <v>0</v>
      </c>
      <c r="P677">
        <f t="shared" si="38"/>
        <v>49</v>
      </c>
    </row>
    <row r="678" spans="12:16" x14ac:dyDescent="0.25">
      <c r="L678" s="264">
        <f>Member!A678</f>
        <v>38890</v>
      </c>
      <c r="M678">
        <f>SUMIF(Erfassung1!BD:BD,L678,Erfassung1!BW:BW)</f>
        <v>0</v>
      </c>
      <c r="N678">
        <f>SUMIF(Erfassung1!BD:BD,L678,Erfassung1!BG:BG)</f>
        <v>0</v>
      </c>
      <c r="O678">
        <f t="shared" si="37"/>
        <v>0</v>
      </c>
      <c r="P678">
        <f t="shared" si="38"/>
        <v>49</v>
      </c>
    </row>
    <row r="679" spans="12:16" x14ac:dyDescent="0.25">
      <c r="L679" s="264">
        <f>Member!A679</f>
        <v>25675</v>
      </c>
      <c r="M679">
        <f>SUMIF(Erfassung1!BD:BD,L679,Erfassung1!BW:BW)</f>
        <v>0</v>
      </c>
      <c r="N679">
        <f>SUMIF(Erfassung1!BD:BD,L679,Erfassung1!BG:BG)</f>
        <v>0</v>
      </c>
      <c r="O679">
        <f t="shared" si="37"/>
        <v>0</v>
      </c>
      <c r="P679">
        <f t="shared" si="38"/>
        <v>49</v>
      </c>
    </row>
    <row r="680" spans="12:16" x14ac:dyDescent="0.25">
      <c r="L680" s="264">
        <f>Member!A680</f>
        <v>7557</v>
      </c>
      <c r="M680">
        <f>SUMIF(Erfassung1!BD:BD,L680,Erfassung1!BW:BW)</f>
        <v>0</v>
      </c>
      <c r="N680">
        <f>SUMIF(Erfassung1!BD:BD,L680,Erfassung1!BG:BG)</f>
        <v>0</v>
      </c>
      <c r="O680">
        <f t="shared" si="37"/>
        <v>0</v>
      </c>
      <c r="P680">
        <f t="shared" si="38"/>
        <v>49</v>
      </c>
    </row>
    <row r="681" spans="12:16" x14ac:dyDescent="0.25">
      <c r="L681" s="264">
        <f>Member!A681</f>
        <v>7879</v>
      </c>
      <c r="M681">
        <f>SUMIF(Erfassung1!BD:BD,L681,Erfassung1!BW:BW)</f>
        <v>0</v>
      </c>
      <c r="N681">
        <f>SUMIF(Erfassung1!BD:BD,L681,Erfassung1!BG:BG)</f>
        <v>0</v>
      </c>
      <c r="O681">
        <f t="shared" ref="O681:O744" si="39">IF(N681=0,0,M681/N681-ROW()/1000000000)</f>
        <v>0</v>
      </c>
      <c r="P681">
        <f t="shared" ref="P681:P744" si="40">RANK(O681,O:O)</f>
        <v>49</v>
      </c>
    </row>
    <row r="682" spans="12:16" x14ac:dyDescent="0.25">
      <c r="L682" s="264">
        <f>Member!A682</f>
        <v>38868</v>
      </c>
      <c r="M682">
        <f>SUMIF(Erfassung1!BD:BD,L682,Erfassung1!BW:BW)</f>
        <v>0</v>
      </c>
      <c r="N682">
        <f>SUMIF(Erfassung1!BD:BD,L682,Erfassung1!BG:BG)</f>
        <v>0</v>
      </c>
      <c r="O682">
        <f t="shared" si="39"/>
        <v>0</v>
      </c>
      <c r="P682">
        <f t="shared" si="40"/>
        <v>49</v>
      </c>
    </row>
    <row r="683" spans="12:16" x14ac:dyDescent="0.25">
      <c r="L683" s="264">
        <f>Member!A683</f>
        <v>13493</v>
      </c>
      <c r="M683">
        <f>SUMIF(Erfassung1!BD:BD,L683,Erfassung1!BW:BW)</f>
        <v>0</v>
      </c>
      <c r="N683">
        <f>SUMIF(Erfassung1!BD:BD,L683,Erfassung1!BG:BG)</f>
        <v>0</v>
      </c>
      <c r="O683">
        <f t="shared" si="39"/>
        <v>0</v>
      </c>
      <c r="P683">
        <f t="shared" si="40"/>
        <v>49</v>
      </c>
    </row>
    <row r="684" spans="12:16" x14ac:dyDescent="0.25">
      <c r="L684" s="264">
        <f>Member!A684</f>
        <v>38334</v>
      </c>
      <c r="M684">
        <f>SUMIF(Erfassung1!BD:BD,L684,Erfassung1!BW:BW)</f>
        <v>0</v>
      </c>
      <c r="N684">
        <f>SUMIF(Erfassung1!BD:BD,L684,Erfassung1!BG:BG)</f>
        <v>0</v>
      </c>
      <c r="O684">
        <f t="shared" si="39"/>
        <v>0</v>
      </c>
      <c r="P684">
        <f t="shared" si="40"/>
        <v>49</v>
      </c>
    </row>
    <row r="685" spans="12:16" x14ac:dyDescent="0.25">
      <c r="L685" s="264">
        <f>Member!A685</f>
        <v>38806</v>
      </c>
      <c r="M685">
        <f>SUMIF(Erfassung1!BD:BD,L685,Erfassung1!BW:BW)</f>
        <v>0</v>
      </c>
      <c r="N685">
        <f>SUMIF(Erfassung1!BD:BD,L685,Erfassung1!BG:BG)</f>
        <v>0</v>
      </c>
      <c r="O685">
        <f t="shared" si="39"/>
        <v>0</v>
      </c>
      <c r="P685">
        <f t="shared" si="40"/>
        <v>49</v>
      </c>
    </row>
    <row r="686" spans="12:16" x14ac:dyDescent="0.25">
      <c r="L686" s="264">
        <f>Member!A686</f>
        <v>38349</v>
      </c>
      <c r="M686">
        <f>SUMIF(Erfassung1!BD:BD,L686,Erfassung1!BW:BW)</f>
        <v>0</v>
      </c>
      <c r="N686">
        <f>SUMIF(Erfassung1!BD:BD,L686,Erfassung1!BG:BG)</f>
        <v>0</v>
      </c>
      <c r="O686">
        <f t="shared" si="39"/>
        <v>0</v>
      </c>
      <c r="P686">
        <f t="shared" si="40"/>
        <v>49</v>
      </c>
    </row>
    <row r="687" spans="12:16" x14ac:dyDescent="0.25">
      <c r="L687" s="264">
        <f>Member!A687</f>
        <v>27134</v>
      </c>
      <c r="M687">
        <f>SUMIF(Erfassung1!BD:BD,L687,Erfassung1!BW:BW)</f>
        <v>1559</v>
      </c>
      <c r="N687">
        <f>SUMIF(Erfassung1!BD:BD,L687,Erfassung1!BG:BG)</f>
        <v>9</v>
      </c>
      <c r="O687">
        <f t="shared" si="39"/>
        <v>173.22222153522222</v>
      </c>
      <c r="P687">
        <f t="shared" si="40"/>
        <v>28</v>
      </c>
    </row>
    <row r="688" spans="12:16" x14ac:dyDescent="0.25">
      <c r="L688" s="264">
        <f>Member!A688</f>
        <v>38648</v>
      </c>
      <c r="M688">
        <f>SUMIF(Erfassung1!BD:BD,L688,Erfassung1!BW:BW)</f>
        <v>0</v>
      </c>
      <c r="N688">
        <f>SUMIF(Erfassung1!BD:BD,L688,Erfassung1!BG:BG)</f>
        <v>0</v>
      </c>
      <c r="O688">
        <f t="shared" si="39"/>
        <v>0</v>
      </c>
      <c r="P688">
        <f t="shared" si="40"/>
        <v>49</v>
      </c>
    </row>
    <row r="689" spans="12:16" x14ac:dyDescent="0.25">
      <c r="L689" s="264">
        <f>Member!A689</f>
        <v>25839</v>
      </c>
      <c r="M689">
        <f>SUMIF(Erfassung1!BD:BD,L689,Erfassung1!BW:BW)</f>
        <v>0</v>
      </c>
      <c r="N689">
        <f>SUMIF(Erfassung1!BD:BD,L689,Erfassung1!BG:BG)</f>
        <v>0</v>
      </c>
      <c r="O689">
        <f t="shared" si="39"/>
        <v>0</v>
      </c>
      <c r="P689">
        <f t="shared" si="40"/>
        <v>49</v>
      </c>
    </row>
    <row r="690" spans="12:16" x14ac:dyDescent="0.25">
      <c r="L690" s="264">
        <f>Member!A690</f>
        <v>7489</v>
      </c>
      <c r="M690">
        <f>SUMIF(Erfassung1!BD:BD,L690,Erfassung1!BW:BW)</f>
        <v>0</v>
      </c>
      <c r="N690">
        <f>SUMIF(Erfassung1!BD:BD,L690,Erfassung1!BG:BG)</f>
        <v>0</v>
      </c>
      <c r="O690">
        <f t="shared" si="39"/>
        <v>0</v>
      </c>
      <c r="P690">
        <f t="shared" si="40"/>
        <v>49</v>
      </c>
    </row>
    <row r="691" spans="12:16" x14ac:dyDescent="0.25">
      <c r="L691" s="264">
        <f>Member!A691</f>
        <v>38769</v>
      </c>
      <c r="M691">
        <f>SUMIF(Erfassung1!BD:BD,L691,Erfassung1!BW:BW)</f>
        <v>0</v>
      </c>
      <c r="N691">
        <f>SUMIF(Erfassung1!BD:BD,L691,Erfassung1!BG:BG)</f>
        <v>0</v>
      </c>
      <c r="O691">
        <f t="shared" si="39"/>
        <v>0</v>
      </c>
      <c r="P691">
        <f t="shared" si="40"/>
        <v>49</v>
      </c>
    </row>
    <row r="692" spans="12:16" x14ac:dyDescent="0.25">
      <c r="L692" s="264">
        <f>Member!A692</f>
        <v>38785</v>
      </c>
      <c r="M692">
        <f>SUMIF(Erfassung1!BD:BD,L692,Erfassung1!BW:BW)</f>
        <v>0</v>
      </c>
      <c r="N692">
        <f>SUMIF(Erfassung1!BD:BD,L692,Erfassung1!BG:BG)</f>
        <v>0</v>
      </c>
      <c r="O692">
        <f t="shared" si="39"/>
        <v>0</v>
      </c>
      <c r="P692">
        <f t="shared" si="40"/>
        <v>49</v>
      </c>
    </row>
    <row r="693" spans="12:16" x14ac:dyDescent="0.25">
      <c r="L693" s="264">
        <f>Member!A693</f>
        <v>7653</v>
      </c>
      <c r="M693">
        <f>SUMIF(Erfassung1!BD:BD,L693,Erfassung1!BW:BW)</f>
        <v>0</v>
      </c>
      <c r="N693">
        <f>SUMIF(Erfassung1!BD:BD,L693,Erfassung1!BG:BG)</f>
        <v>0</v>
      </c>
      <c r="O693">
        <f t="shared" si="39"/>
        <v>0</v>
      </c>
      <c r="P693">
        <f t="shared" si="40"/>
        <v>49</v>
      </c>
    </row>
    <row r="694" spans="12:16" x14ac:dyDescent="0.25">
      <c r="L694" s="264">
        <f>Member!A694</f>
        <v>7442</v>
      </c>
      <c r="M694">
        <f>SUMIF(Erfassung1!BD:BD,L694,Erfassung1!BW:BW)</f>
        <v>0</v>
      </c>
      <c r="N694">
        <f>SUMIF(Erfassung1!BD:BD,L694,Erfassung1!BG:BG)</f>
        <v>0</v>
      </c>
      <c r="O694">
        <f t="shared" si="39"/>
        <v>0</v>
      </c>
      <c r="P694">
        <f t="shared" si="40"/>
        <v>49</v>
      </c>
    </row>
    <row r="695" spans="12:16" x14ac:dyDescent="0.25">
      <c r="L695" s="264">
        <f>Member!A695</f>
        <v>38830</v>
      </c>
      <c r="M695">
        <f>SUMIF(Erfassung1!BD:BD,L695,Erfassung1!BW:BW)</f>
        <v>0</v>
      </c>
      <c r="N695">
        <f>SUMIF(Erfassung1!BD:BD,L695,Erfassung1!BG:BG)</f>
        <v>0</v>
      </c>
      <c r="O695">
        <f t="shared" si="39"/>
        <v>0</v>
      </c>
      <c r="P695">
        <f t="shared" si="40"/>
        <v>49</v>
      </c>
    </row>
    <row r="696" spans="12:16" x14ac:dyDescent="0.25">
      <c r="L696" s="264">
        <f>Member!A696</f>
        <v>24496</v>
      </c>
      <c r="M696">
        <f>SUMIF(Erfassung1!BD:BD,L696,Erfassung1!BW:BW)</f>
        <v>0</v>
      </c>
      <c r="N696">
        <f>SUMIF(Erfassung1!BD:BD,L696,Erfassung1!BG:BG)</f>
        <v>0</v>
      </c>
      <c r="O696">
        <f t="shared" si="39"/>
        <v>0</v>
      </c>
      <c r="P696">
        <f t="shared" si="40"/>
        <v>49</v>
      </c>
    </row>
    <row r="697" spans="12:16" x14ac:dyDescent="0.25">
      <c r="L697" s="264">
        <f>Member!A697</f>
        <v>7428</v>
      </c>
      <c r="M697">
        <f>SUMIF(Erfassung1!BD:BD,L697,Erfassung1!BW:BW)</f>
        <v>1651</v>
      </c>
      <c r="N697">
        <f>SUMIF(Erfassung1!BD:BD,L697,Erfassung1!BG:BG)</f>
        <v>9</v>
      </c>
      <c r="O697">
        <f t="shared" si="39"/>
        <v>183.44444374744447</v>
      </c>
      <c r="P697">
        <f t="shared" si="40"/>
        <v>13</v>
      </c>
    </row>
    <row r="698" spans="12:16" x14ac:dyDescent="0.25">
      <c r="L698" s="264">
        <f>Member!A698</f>
        <v>7602</v>
      </c>
      <c r="M698">
        <f>SUMIF(Erfassung1!BD:BD,L698,Erfassung1!BW:BW)</f>
        <v>0</v>
      </c>
      <c r="N698">
        <f>SUMIF(Erfassung1!BD:BD,L698,Erfassung1!BG:BG)</f>
        <v>0</v>
      </c>
      <c r="O698">
        <f t="shared" si="39"/>
        <v>0</v>
      </c>
      <c r="P698">
        <f t="shared" si="40"/>
        <v>49</v>
      </c>
    </row>
    <row r="699" spans="12:16" x14ac:dyDescent="0.25">
      <c r="L699" s="264">
        <f>Member!A699</f>
        <v>38801</v>
      </c>
      <c r="M699">
        <f>SUMIF(Erfassung1!BD:BD,L699,Erfassung1!BW:BW)</f>
        <v>0</v>
      </c>
      <c r="N699">
        <f>SUMIF(Erfassung1!BD:BD,L699,Erfassung1!BG:BG)</f>
        <v>0</v>
      </c>
      <c r="O699">
        <f t="shared" si="39"/>
        <v>0</v>
      </c>
      <c r="P699">
        <f t="shared" si="40"/>
        <v>49</v>
      </c>
    </row>
    <row r="700" spans="12:16" x14ac:dyDescent="0.25">
      <c r="L700" s="264">
        <f>Member!A700</f>
        <v>7264</v>
      </c>
      <c r="M700">
        <f>SUMIF(Erfassung1!BD:BD,L700,Erfassung1!BW:BW)</f>
        <v>0</v>
      </c>
      <c r="N700">
        <f>SUMIF(Erfassung1!BD:BD,L700,Erfassung1!BG:BG)</f>
        <v>0</v>
      </c>
      <c r="O700">
        <f t="shared" si="39"/>
        <v>0</v>
      </c>
      <c r="P700">
        <f t="shared" si="40"/>
        <v>49</v>
      </c>
    </row>
    <row r="701" spans="12:16" x14ac:dyDescent="0.25">
      <c r="L701" s="264">
        <f>Member!A701</f>
        <v>38312</v>
      </c>
      <c r="M701">
        <f>SUMIF(Erfassung1!BD:BD,L701,Erfassung1!BW:BW)</f>
        <v>0</v>
      </c>
      <c r="N701">
        <f>SUMIF(Erfassung1!BD:BD,L701,Erfassung1!BG:BG)</f>
        <v>0</v>
      </c>
      <c r="O701">
        <f t="shared" si="39"/>
        <v>0</v>
      </c>
      <c r="P701">
        <f t="shared" si="40"/>
        <v>49</v>
      </c>
    </row>
    <row r="702" spans="12:16" x14ac:dyDescent="0.25">
      <c r="L702" s="264">
        <f>Member!A702</f>
        <v>38846</v>
      </c>
      <c r="M702">
        <f>SUMIF(Erfassung1!BD:BD,L702,Erfassung1!BW:BW)</f>
        <v>0</v>
      </c>
      <c r="N702">
        <f>SUMIF(Erfassung1!BD:BD,L702,Erfassung1!BG:BG)</f>
        <v>0</v>
      </c>
      <c r="O702">
        <f t="shared" si="39"/>
        <v>0</v>
      </c>
      <c r="P702">
        <f t="shared" si="40"/>
        <v>49</v>
      </c>
    </row>
    <row r="703" spans="12:16" x14ac:dyDescent="0.25">
      <c r="L703" s="264">
        <f>Member!A703</f>
        <v>16351</v>
      </c>
      <c r="M703">
        <f>SUMIF(Erfassung1!BD:BD,L703,Erfassung1!BW:BW)</f>
        <v>0</v>
      </c>
      <c r="N703">
        <f>SUMIF(Erfassung1!BD:BD,L703,Erfassung1!BG:BG)</f>
        <v>0</v>
      </c>
      <c r="O703">
        <f t="shared" si="39"/>
        <v>0</v>
      </c>
      <c r="P703">
        <f t="shared" si="40"/>
        <v>49</v>
      </c>
    </row>
    <row r="704" spans="12:16" x14ac:dyDescent="0.25">
      <c r="L704" s="264">
        <f>Member!A704</f>
        <v>10903</v>
      </c>
      <c r="M704">
        <f>SUMIF(Erfassung1!BD:BD,L704,Erfassung1!BW:BW)</f>
        <v>0</v>
      </c>
      <c r="N704">
        <f>SUMIF(Erfassung1!BD:BD,L704,Erfassung1!BG:BG)</f>
        <v>0</v>
      </c>
      <c r="O704">
        <f t="shared" si="39"/>
        <v>0</v>
      </c>
      <c r="P704">
        <f t="shared" si="40"/>
        <v>49</v>
      </c>
    </row>
    <row r="705" spans="12:16" x14ac:dyDescent="0.25">
      <c r="L705" s="264">
        <f>Member!A705</f>
        <v>38904</v>
      </c>
      <c r="M705">
        <f>SUMIF(Erfassung1!BD:BD,L705,Erfassung1!BW:BW)</f>
        <v>0</v>
      </c>
      <c r="N705">
        <f>SUMIF(Erfassung1!BD:BD,L705,Erfassung1!BG:BG)</f>
        <v>0</v>
      </c>
      <c r="O705">
        <f t="shared" si="39"/>
        <v>0</v>
      </c>
      <c r="P705">
        <f t="shared" si="40"/>
        <v>49</v>
      </c>
    </row>
    <row r="706" spans="12:16" x14ac:dyDescent="0.25">
      <c r="L706" s="264">
        <f>Member!A706</f>
        <v>38613</v>
      </c>
      <c r="M706">
        <f>SUMIF(Erfassung1!BD:BD,L706,Erfassung1!BW:BW)</f>
        <v>0</v>
      </c>
      <c r="N706">
        <f>SUMIF(Erfassung1!BD:BD,L706,Erfassung1!BG:BG)</f>
        <v>0</v>
      </c>
      <c r="O706">
        <f t="shared" si="39"/>
        <v>0</v>
      </c>
      <c r="P706">
        <f t="shared" si="40"/>
        <v>49</v>
      </c>
    </row>
    <row r="707" spans="12:16" x14ac:dyDescent="0.25">
      <c r="L707" s="264">
        <f>Member!A707</f>
        <v>25325</v>
      </c>
      <c r="M707">
        <f>SUMIF(Erfassung1!BD:BD,L707,Erfassung1!BW:BW)</f>
        <v>959</v>
      </c>
      <c r="N707">
        <f>SUMIF(Erfassung1!BD:BD,L707,Erfassung1!BG:BG)</f>
        <v>6</v>
      </c>
      <c r="O707">
        <f t="shared" si="39"/>
        <v>159.83333262633334</v>
      </c>
      <c r="P707">
        <f t="shared" si="40"/>
        <v>45</v>
      </c>
    </row>
    <row r="708" spans="12:16" x14ac:dyDescent="0.25">
      <c r="L708" s="264">
        <f>Member!A708</f>
        <v>25695</v>
      </c>
      <c r="M708">
        <f>SUMIF(Erfassung1!BD:BD,L708,Erfassung1!BW:BW)</f>
        <v>0</v>
      </c>
      <c r="N708">
        <f>SUMIF(Erfassung1!BD:BD,L708,Erfassung1!BG:BG)</f>
        <v>0</v>
      </c>
      <c r="O708">
        <f t="shared" si="39"/>
        <v>0</v>
      </c>
      <c r="P708">
        <f t="shared" si="40"/>
        <v>49</v>
      </c>
    </row>
    <row r="709" spans="12:16" x14ac:dyDescent="0.25">
      <c r="L709" s="264">
        <f>Member!A709</f>
        <v>25849</v>
      </c>
      <c r="M709">
        <f>SUMIF(Erfassung1!BD:BD,L709,Erfassung1!BW:BW)</f>
        <v>0</v>
      </c>
      <c r="N709">
        <f>SUMIF(Erfassung1!BD:BD,L709,Erfassung1!BG:BG)</f>
        <v>0</v>
      </c>
      <c r="O709">
        <f t="shared" si="39"/>
        <v>0</v>
      </c>
      <c r="P709">
        <f t="shared" si="40"/>
        <v>49</v>
      </c>
    </row>
    <row r="710" spans="12:16" x14ac:dyDescent="0.25">
      <c r="L710" s="264">
        <f>Member!A710</f>
        <v>7028</v>
      </c>
      <c r="M710">
        <f>SUMIF(Erfassung1!BD:BD,L710,Erfassung1!BW:BW)</f>
        <v>0</v>
      </c>
      <c r="N710">
        <f>SUMIF(Erfassung1!BD:BD,L710,Erfassung1!BG:BG)</f>
        <v>0</v>
      </c>
      <c r="O710">
        <f t="shared" si="39"/>
        <v>0</v>
      </c>
      <c r="P710">
        <f t="shared" si="40"/>
        <v>49</v>
      </c>
    </row>
    <row r="711" spans="12:16" x14ac:dyDescent="0.25">
      <c r="L711" s="264">
        <f>Member!A711</f>
        <v>7009</v>
      </c>
      <c r="M711">
        <f>SUMIF(Erfassung1!BD:BD,L711,Erfassung1!BW:BW)</f>
        <v>0</v>
      </c>
      <c r="N711">
        <f>SUMIF(Erfassung1!BD:BD,L711,Erfassung1!BG:BG)</f>
        <v>0</v>
      </c>
      <c r="O711">
        <f t="shared" si="39"/>
        <v>0</v>
      </c>
      <c r="P711">
        <f t="shared" si="40"/>
        <v>49</v>
      </c>
    </row>
    <row r="712" spans="12:16" x14ac:dyDescent="0.25">
      <c r="L712" s="264">
        <f>Member!A712</f>
        <v>7087</v>
      </c>
      <c r="M712">
        <f>SUMIF(Erfassung1!BD:BD,L712,Erfassung1!BW:BW)</f>
        <v>0</v>
      </c>
      <c r="N712">
        <f>SUMIF(Erfassung1!BD:BD,L712,Erfassung1!BG:BG)</f>
        <v>0</v>
      </c>
      <c r="O712">
        <f t="shared" si="39"/>
        <v>0</v>
      </c>
      <c r="P712">
        <f t="shared" si="40"/>
        <v>49</v>
      </c>
    </row>
    <row r="713" spans="12:16" x14ac:dyDescent="0.25">
      <c r="L713" s="264">
        <f>Member!A713</f>
        <v>7431</v>
      </c>
      <c r="M713">
        <f>SUMIF(Erfassung1!BD:BD,L713,Erfassung1!BW:BW)</f>
        <v>0</v>
      </c>
      <c r="N713">
        <f>SUMIF(Erfassung1!BD:BD,L713,Erfassung1!BG:BG)</f>
        <v>0</v>
      </c>
      <c r="O713">
        <f t="shared" si="39"/>
        <v>0</v>
      </c>
      <c r="P713">
        <f t="shared" si="40"/>
        <v>49</v>
      </c>
    </row>
    <row r="714" spans="12:16" x14ac:dyDescent="0.25">
      <c r="L714" s="264">
        <f>Member!A714</f>
        <v>16414</v>
      </c>
      <c r="M714">
        <f>SUMIF(Erfassung1!BD:BD,L714,Erfassung1!BW:BW)</f>
        <v>0</v>
      </c>
      <c r="N714">
        <f>SUMIF(Erfassung1!BD:BD,L714,Erfassung1!BG:BG)</f>
        <v>0</v>
      </c>
      <c r="O714">
        <f t="shared" si="39"/>
        <v>0</v>
      </c>
      <c r="P714">
        <f t="shared" si="40"/>
        <v>49</v>
      </c>
    </row>
    <row r="715" spans="12:16" x14ac:dyDescent="0.25">
      <c r="L715" s="264">
        <f>Member!A715</f>
        <v>7544</v>
      </c>
      <c r="M715">
        <f>SUMIF(Erfassung1!BD:BD,L715,Erfassung1!BW:BW)</f>
        <v>0</v>
      </c>
      <c r="N715">
        <f>SUMIF(Erfassung1!BD:BD,L715,Erfassung1!BG:BG)</f>
        <v>0</v>
      </c>
      <c r="O715">
        <f t="shared" si="39"/>
        <v>0</v>
      </c>
      <c r="P715">
        <f t="shared" si="40"/>
        <v>49</v>
      </c>
    </row>
    <row r="716" spans="12:16" x14ac:dyDescent="0.25">
      <c r="L716" s="264">
        <f>Member!A716</f>
        <v>7546</v>
      </c>
      <c r="M716">
        <f>SUMIF(Erfassung1!BD:BD,L716,Erfassung1!BW:BW)</f>
        <v>0</v>
      </c>
      <c r="N716">
        <f>SUMIF(Erfassung1!BD:BD,L716,Erfassung1!BG:BG)</f>
        <v>0</v>
      </c>
      <c r="O716">
        <f t="shared" si="39"/>
        <v>0</v>
      </c>
      <c r="P716">
        <f t="shared" si="40"/>
        <v>49</v>
      </c>
    </row>
    <row r="717" spans="12:16" x14ac:dyDescent="0.25">
      <c r="L717" s="264">
        <f>Member!A717</f>
        <v>16953</v>
      </c>
      <c r="M717">
        <f>SUMIF(Erfassung1!BD:BD,L717,Erfassung1!BW:BW)</f>
        <v>0</v>
      </c>
      <c r="N717">
        <f>SUMIF(Erfassung1!BD:BD,L717,Erfassung1!BG:BG)</f>
        <v>0</v>
      </c>
      <c r="O717">
        <f t="shared" si="39"/>
        <v>0</v>
      </c>
      <c r="P717">
        <f t="shared" si="40"/>
        <v>49</v>
      </c>
    </row>
    <row r="718" spans="12:16" x14ac:dyDescent="0.25">
      <c r="L718" s="264">
        <f>Member!A718</f>
        <v>21185</v>
      </c>
      <c r="M718">
        <f>SUMIF(Erfassung1!BD:BD,L718,Erfassung1!BW:BW)</f>
        <v>0</v>
      </c>
      <c r="N718">
        <f>SUMIF(Erfassung1!BD:BD,L718,Erfassung1!BG:BG)</f>
        <v>0</v>
      </c>
      <c r="O718">
        <f t="shared" si="39"/>
        <v>0</v>
      </c>
      <c r="P718">
        <f t="shared" si="40"/>
        <v>49</v>
      </c>
    </row>
    <row r="719" spans="12:16" x14ac:dyDescent="0.25">
      <c r="L719" s="264">
        <f>Member!A719</f>
        <v>7551</v>
      </c>
      <c r="M719">
        <f>SUMIF(Erfassung1!BD:BD,L719,Erfassung1!BW:BW)</f>
        <v>0</v>
      </c>
      <c r="N719">
        <f>SUMIF(Erfassung1!BD:BD,L719,Erfassung1!BG:BG)</f>
        <v>0</v>
      </c>
      <c r="O719">
        <f t="shared" si="39"/>
        <v>0</v>
      </c>
      <c r="P719">
        <f t="shared" si="40"/>
        <v>49</v>
      </c>
    </row>
    <row r="720" spans="12:16" x14ac:dyDescent="0.25">
      <c r="L720" s="264">
        <f>Member!A720</f>
        <v>38555</v>
      </c>
      <c r="M720">
        <f>SUMIF(Erfassung1!BD:BD,L720,Erfassung1!BW:BW)</f>
        <v>0</v>
      </c>
      <c r="N720">
        <f>SUMIF(Erfassung1!BD:BD,L720,Erfassung1!BG:BG)</f>
        <v>0</v>
      </c>
      <c r="O720">
        <f t="shared" si="39"/>
        <v>0</v>
      </c>
      <c r="P720">
        <f t="shared" si="40"/>
        <v>49</v>
      </c>
    </row>
    <row r="721" spans="12:16" x14ac:dyDescent="0.25">
      <c r="L721" s="264">
        <f>Member!A721</f>
        <v>38388</v>
      </c>
      <c r="M721">
        <f>SUMIF(Erfassung1!BD:BD,L721,Erfassung1!BW:BW)</f>
        <v>0</v>
      </c>
      <c r="N721">
        <f>SUMIF(Erfassung1!BD:BD,L721,Erfassung1!BG:BG)</f>
        <v>0</v>
      </c>
      <c r="O721">
        <f t="shared" si="39"/>
        <v>0</v>
      </c>
      <c r="P721">
        <f t="shared" si="40"/>
        <v>49</v>
      </c>
    </row>
    <row r="722" spans="12:16" x14ac:dyDescent="0.25">
      <c r="L722" s="264">
        <f>Member!A722</f>
        <v>16582</v>
      </c>
      <c r="M722">
        <f>SUMIF(Erfassung1!BD:BD,L722,Erfassung1!BW:BW)</f>
        <v>0</v>
      </c>
      <c r="N722">
        <f>SUMIF(Erfassung1!BD:BD,L722,Erfassung1!BG:BG)</f>
        <v>0</v>
      </c>
      <c r="O722">
        <f t="shared" si="39"/>
        <v>0</v>
      </c>
      <c r="P722">
        <f t="shared" si="40"/>
        <v>49</v>
      </c>
    </row>
    <row r="723" spans="12:16" x14ac:dyDescent="0.25">
      <c r="L723" s="264">
        <f>Member!A723</f>
        <v>16876</v>
      </c>
      <c r="M723">
        <f>SUMIF(Erfassung1!BD:BD,L723,Erfassung1!BW:BW)</f>
        <v>0</v>
      </c>
      <c r="N723">
        <f>SUMIF(Erfassung1!BD:BD,L723,Erfassung1!BG:BG)</f>
        <v>0</v>
      </c>
      <c r="O723">
        <f t="shared" si="39"/>
        <v>0</v>
      </c>
      <c r="P723">
        <f t="shared" si="40"/>
        <v>49</v>
      </c>
    </row>
    <row r="724" spans="12:16" x14ac:dyDescent="0.25">
      <c r="L724" s="264">
        <f>Member!A724</f>
        <v>38289</v>
      </c>
      <c r="M724">
        <f>SUMIF(Erfassung1!BD:BD,L724,Erfassung1!BW:BW)</f>
        <v>0</v>
      </c>
      <c r="N724">
        <f>SUMIF(Erfassung1!BD:BD,L724,Erfassung1!BG:BG)</f>
        <v>0</v>
      </c>
      <c r="O724">
        <f t="shared" si="39"/>
        <v>0</v>
      </c>
      <c r="P724">
        <f t="shared" si="40"/>
        <v>49</v>
      </c>
    </row>
    <row r="725" spans="12:16" x14ac:dyDescent="0.25">
      <c r="L725" s="264">
        <f>Member!A725</f>
        <v>38605</v>
      </c>
      <c r="M725">
        <f>SUMIF(Erfassung1!BD:BD,L725,Erfassung1!BW:BW)</f>
        <v>0</v>
      </c>
      <c r="N725">
        <f>SUMIF(Erfassung1!BD:BD,L725,Erfassung1!BG:BG)</f>
        <v>0</v>
      </c>
      <c r="O725">
        <f t="shared" si="39"/>
        <v>0</v>
      </c>
      <c r="P725">
        <f t="shared" si="40"/>
        <v>49</v>
      </c>
    </row>
    <row r="726" spans="12:16" x14ac:dyDescent="0.25">
      <c r="L726" s="264">
        <f>Member!A726</f>
        <v>16583</v>
      </c>
      <c r="M726">
        <f>SUMIF(Erfassung1!BD:BD,L726,Erfassung1!BW:BW)</f>
        <v>0</v>
      </c>
      <c r="N726">
        <f>SUMIF(Erfassung1!BD:BD,L726,Erfassung1!BG:BG)</f>
        <v>0</v>
      </c>
      <c r="O726">
        <f t="shared" si="39"/>
        <v>0</v>
      </c>
      <c r="P726">
        <f t="shared" si="40"/>
        <v>49</v>
      </c>
    </row>
    <row r="727" spans="12:16" x14ac:dyDescent="0.25">
      <c r="L727" s="264">
        <f>Member!A727</f>
        <v>16137</v>
      </c>
      <c r="M727">
        <f>SUMIF(Erfassung1!BD:BD,L727,Erfassung1!BW:BW)</f>
        <v>0</v>
      </c>
      <c r="N727">
        <f>SUMIF(Erfassung1!BD:BD,L727,Erfassung1!BG:BG)</f>
        <v>0</v>
      </c>
      <c r="O727">
        <f t="shared" si="39"/>
        <v>0</v>
      </c>
      <c r="P727">
        <f t="shared" si="40"/>
        <v>49</v>
      </c>
    </row>
    <row r="728" spans="12:16" x14ac:dyDescent="0.25">
      <c r="L728" s="264">
        <f>Member!A728</f>
        <v>38887</v>
      </c>
      <c r="M728">
        <f>SUMIF(Erfassung1!BD:BD,L728,Erfassung1!BW:BW)</f>
        <v>0</v>
      </c>
      <c r="N728">
        <f>SUMIF(Erfassung1!BD:BD,L728,Erfassung1!BG:BG)</f>
        <v>0</v>
      </c>
      <c r="O728">
        <f t="shared" si="39"/>
        <v>0</v>
      </c>
      <c r="P728">
        <f t="shared" si="40"/>
        <v>49</v>
      </c>
    </row>
    <row r="729" spans="12:16" x14ac:dyDescent="0.25">
      <c r="L729" s="264">
        <f>Member!A729</f>
        <v>38937</v>
      </c>
      <c r="M729">
        <f>SUMIF(Erfassung1!BD:BD,L729,Erfassung1!BW:BW)</f>
        <v>0</v>
      </c>
      <c r="N729">
        <f>SUMIF(Erfassung1!BD:BD,L729,Erfassung1!BG:BG)</f>
        <v>0</v>
      </c>
      <c r="O729">
        <f t="shared" si="39"/>
        <v>0</v>
      </c>
      <c r="P729">
        <f t="shared" si="40"/>
        <v>49</v>
      </c>
    </row>
    <row r="730" spans="12:16" x14ac:dyDescent="0.25">
      <c r="L730" s="264">
        <f>Member!A730</f>
        <v>7484</v>
      </c>
      <c r="M730">
        <f>SUMIF(Erfassung1!BD:BD,L730,Erfassung1!BW:BW)</f>
        <v>0</v>
      </c>
      <c r="N730">
        <f>SUMIF(Erfassung1!BD:BD,L730,Erfassung1!BG:BG)</f>
        <v>0</v>
      </c>
      <c r="O730">
        <f t="shared" si="39"/>
        <v>0</v>
      </c>
      <c r="P730">
        <f t="shared" si="40"/>
        <v>49</v>
      </c>
    </row>
    <row r="731" spans="12:16" x14ac:dyDescent="0.25">
      <c r="L731" s="264">
        <f>Member!A731</f>
        <v>38903</v>
      </c>
      <c r="M731">
        <f>SUMIF(Erfassung1!BD:BD,L731,Erfassung1!BW:BW)</f>
        <v>0</v>
      </c>
      <c r="N731">
        <f>SUMIF(Erfassung1!BD:BD,L731,Erfassung1!BG:BG)</f>
        <v>0</v>
      </c>
      <c r="O731">
        <f t="shared" si="39"/>
        <v>0</v>
      </c>
      <c r="P731">
        <f t="shared" si="40"/>
        <v>49</v>
      </c>
    </row>
    <row r="732" spans="12:16" x14ac:dyDescent="0.25">
      <c r="L732" s="264">
        <f>Member!A732</f>
        <v>25833</v>
      </c>
      <c r="M732">
        <f>SUMIF(Erfassung1!BD:BD,L732,Erfassung1!BW:BW)</f>
        <v>0</v>
      </c>
      <c r="N732">
        <f>SUMIF(Erfassung1!BD:BD,L732,Erfassung1!BG:BG)</f>
        <v>0</v>
      </c>
      <c r="O732">
        <f t="shared" si="39"/>
        <v>0</v>
      </c>
      <c r="P732">
        <f t="shared" si="40"/>
        <v>49</v>
      </c>
    </row>
    <row r="733" spans="12:16" x14ac:dyDescent="0.25">
      <c r="L733" s="264">
        <f>Member!A733</f>
        <v>25466</v>
      </c>
      <c r="M733">
        <f>SUMIF(Erfassung1!BD:BD,L733,Erfassung1!BW:BW)</f>
        <v>0</v>
      </c>
      <c r="N733">
        <f>SUMIF(Erfassung1!BD:BD,L733,Erfassung1!BG:BG)</f>
        <v>0</v>
      </c>
      <c r="O733">
        <f t="shared" si="39"/>
        <v>0</v>
      </c>
      <c r="P733">
        <f t="shared" si="40"/>
        <v>49</v>
      </c>
    </row>
    <row r="734" spans="12:16" x14ac:dyDescent="0.25">
      <c r="L734" s="264">
        <f>Member!A734</f>
        <v>16141</v>
      </c>
      <c r="M734">
        <f>SUMIF(Erfassung1!BD:BD,L734,Erfassung1!BW:BW)</f>
        <v>0</v>
      </c>
      <c r="N734">
        <f>SUMIF(Erfassung1!BD:BD,L734,Erfassung1!BG:BG)</f>
        <v>0</v>
      </c>
      <c r="O734">
        <f t="shared" si="39"/>
        <v>0</v>
      </c>
      <c r="P734">
        <f t="shared" si="40"/>
        <v>49</v>
      </c>
    </row>
    <row r="735" spans="12:16" x14ac:dyDescent="0.25">
      <c r="L735" s="264">
        <f>Member!A735</f>
        <v>38641</v>
      </c>
      <c r="M735">
        <f>SUMIF(Erfassung1!BD:BD,L735,Erfassung1!BW:BW)</f>
        <v>0</v>
      </c>
      <c r="N735">
        <f>SUMIF(Erfassung1!BD:BD,L735,Erfassung1!BG:BG)</f>
        <v>0</v>
      </c>
      <c r="O735">
        <f t="shared" si="39"/>
        <v>0</v>
      </c>
      <c r="P735">
        <f t="shared" si="40"/>
        <v>49</v>
      </c>
    </row>
    <row r="736" spans="12:16" x14ac:dyDescent="0.25">
      <c r="L736" s="264">
        <f>Member!A736</f>
        <v>16992</v>
      </c>
      <c r="M736">
        <f>SUMIF(Erfassung1!BD:BD,L736,Erfassung1!BW:BW)</f>
        <v>0</v>
      </c>
      <c r="N736">
        <f>SUMIF(Erfassung1!BD:BD,L736,Erfassung1!BG:BG)</f>
        <v>0</v>
      </c>
      <c r="O736">
        <f t="shared" si="39"/>
        <v>0</v>
      </c>
      <c r="P736">
        <f t="shared" si="40"/>
        <v>49</v>
      </c>
    </row>
    <row r="737" spans="12:16" x14ac:dyDescent="0.25">
      <c r="L737" s="264">
        <f>Member!A737</f>
        <v>38662</v>
      </c>
      <c r="M737">
        <f>SUMIF(Erfassung1!BD:BD,L737,Erfassung1!BW:BW)</f>
        <v>0</v>
      </c>
      <c r="N737">
        <f>SUMIF(Erfassung1!BD:BD,L737,Erfassung1!BG:BG)</f>
        <v>0</v>
      </c>
      <c r="O737">
        <f t="shared" si="39"/>
        <v>0</v>
      </c>
      <c r="P737">
        <f t="shared" si="40"/>
        <v>49</v>
      </c>
    </row>
    <row r="738" spans="12:16" x14ac:dyDescent="0.25">
      <c r="L738" s="264">
        <f>Member!A738</f>
        <v>7641</v>
      </c>
      <c r="M738">
        <f>SUMIF(Erfassung1!BD:BD,L738,Erfassung1!BW:BW)</f>
        <v>0</v>
      </c>
      <c r="N738">
        <f>SUMIF(Erfassung1!BD:BD,L738,Erfassung1!BG:BG)</f>
        <v>0</v>
      </c>
      <c r="O738">
        <f t="shared" si="39"/>
        <v>0</v>
      </c>
      <c r="P738">
        <f t="shared" si="40"/>
        <v>49</v>
      </c>
    </row>
    <row r="739" spans="12:16" x14ac:dyDescent="0.25">
      <c r="L739" s="264">
        <f>Member!A739</f>
        <v>10526</v>
      </c>
      <c r="M739">
        <f>SUMIF(Erfassung1!BD:BD,L739,Erfassung1!BW:BW)</f>
        <v>0</v>
      </c>
      <c r="N739">
        <f>SUMIF(Erfassung1!BD:BD,L739,Erfassung1!BG:BG)</f>
        <v>0</v>
      </c>
      <c r="O739">
        <f t="shared" si="39"/>
        <v>0</v>
      </c>
      <c r="P739">
        <f t="shared" si="40"/>
        <v>49</v>
      </c>
    </row>
    <row r="740" spans="12:16" x14ac:dyDescent="0.25">
      <c r="L740" s="264">
        <f>Member!A740</f>
        <v>25886</v>
      </c>
      <c r="M740">
        <f>SUMIF(Erfassung1!BD:BD,L740,Erfassung1!BW:BW)</f>
        <v>0</v>
      </c>
      <c r="N740">
        <f>SUMIF(Erfassung1!BD:BD,L740,Erfassung1!BG:BG)</f>
        <v>0</v>
      </c>
      <c r="O740">
        <f t="shared" si="39"/>
        <v>0</v>
      </c>
      <c r="P740">
        <f t="shared" si="40"/>
        <v>49</v>
      </c>
    </row>
    <row r="741" spans="12:16" x14ac:dyDescent="0.25">
      <c r="L741" s="264">
        <f>Member!A741</f>
        <v>38837</v>
      </c>
      <c r="M741">
        <f>SUMIF(Erfassung1!BD:BD,L741,Erfassung1!BW:BW)</f>
        <v>0</v>
      </c>
      <c r="N741">
        <f>SUMIF(Erfassung1!BD:BD,L741,Erfassung1!BG:BG)</f>
        <v>0</v>
      </c>
      <c r="O741">
        <f t="shared" si="39"/>
        <v>0</v>
      </c>
      <c r="P741">
        <f t="shared" si="40"/>
        <v>49</v>
      </c>
    </row>
    <row r="742" spans="12:16" x14ac:dyDescent="0.25">
      <c r="L742" s="264">
        <f>Member!A742</f>
        <v>25786</v>
      </c>
      <c r="M742">
        <f>SUMIF(Erfassung1!BD:BD,L742,Erfassung1!BW:BW)</f>
        <v>0</v>
      </c>
      <c r="N742">
        <f>SUMIF(Erfassung1!BD:BD,L742,Erfassung1!BG:BG)</f>
        <v>0</v>
      </c>
      <c r="O742">
        <f t="shared" si="39"/>
        <v>0</v>
      </c>
      <c r="P742">
        <f t="shared" si="40"/>
        <v>49</v>
      </c>
    </row>
    <row r="743" spans="12:16" x14ac:dyDescent="0.25">
      <c r="L743" s="264">
        <f>Member!A743</f>
        <v>10797</v>
      </c>
      <c r="M743">
        <f>SUMIF(Erfassung1!BD:BD,L743,Erfassung1!BW:BW)</f>
        <v>0</v>
      </c>
      <c r="N743">
        <f>SUMIF(Erfassung1!BD:BD,L743,Erfassung1!BG:BG)</f>
        <v>0</v>
      </c>
      <c r="O743">
        <f t="shared" si="39"/>
        <v>0</v>
      </c>
      <c r="P743">
        <f t="shared" si="40"/>
        <v>49</v>
      </c>
    </row>
    <row r="744" spans="12:16" x14ac:dyDescent="0.25">
      <c r="L744" s="264">
        <f>Member!A744</f>
        <v>38393</v>
      </c>
      <c r="M744">
        <f>SUMIF(Erfassung1!BD:BD,L744,Erfassung1!BW:BW)</f>
        <v>0</v>
      </c>
      <c r="N744">
        <f>SUMIF(Erfassung1!BD:BD,L744,Erfassung1!BG:BG)</f>
        <v>0</v>
      </c>
      <c r="O744">
        <f t="shared" si="39"/>
        <v>0</v>
      </c>
      <c r="P744">
        <f t="shared" si="40"/>
        <v>49</v>
      </c>
    </row>
    <row r="745" spans="12:16" x14ac:dyDescent="0.25">
      <c r="L745" s="264">
        <f>Member!A745</f>
        <v>16760</v>
      </c>
      <c r="M745">
        <f>SUMIF(Erfassung1!BD:BD,L745,Erfassung1!BW:BW)</f>
        <v>0</v>
      </c>
      <c r="N745">
        <f>SUMIF(Erfassung1!BD:BD,L745,Erfassung1!BG:BG)</f>
        <v>0</v>
      </c>
      <c r="O745">
        <f t="shared" ref="O745:O808" si="41">IF(N745=0,0,M745/N745-ROW()/1000000000)</f>
        <v>0</v>
      </c>
      <c r="P745">
        <f t="shared" ref="P745:P808" si="42">RANK(O745,O:O)</f>
        <v>49</v>
      </c>
    </row>
    <row r="746" spans="12:16" x14ac:dyDescent="0.25">
      <c r="L746" s="264">
        <f>Member!A746</f>
        <v>25884</v>
      </c>
      <c r="M746">
        <f>SUMIF(Erfassung1!BD:BD,L746,Erfassung1!BW:BW)</f>
        <v>0</v>
      </c>
      <c r="N746">
        <f>SUMIF(Erfassung1!BD:BD,L746,Erfassung1!BG:BG)</f>
        <v>0</v>
      </c>
      <c r="O746">
        <f t="shared" si="41"/>
        <v>0</v>
      </c>
      <c r="P746">
        <f t="shared" si="42"/>
        <v>49</v>
      </c>
    </row>
    <row r="747" spans="12:16" x14ac:dyDescent="0.25">
      <c r="L747" s="264">
        <f>Member!A747</f>
        <v>25885</v>
      </c>
      <c r="M747">
        <f>SUMIF(Erfassung1!BD:BD,L747,Erfassung1!BW:BW)</f>
        <v>0</v>
      </c>
      <c r="N747">
        <f>SUMIF(Erfassung1!BD:BD,L747,Erfassung1!BG:BG)</f>
        <v>0</v>
      </c>
      <c r="O747">
        <f t="shared" si="41"/>
        <v>0</v>
      </c>
      <c r="P747">
        <f t="shared" si="42"/>
        <v>49</v>
      </c>
    </row>
    <row r="748" spans="12:16" x14ac:dyDescent="0.25">
      <c r="L748" s="264">
        <f>Member!A748</f>
        <v>10185</v>
      </c>
      <c r="M748">
        <f>SUMIF(Erfassung1!BD:BD,L748,Erfassung1!BW:BW)</f>
        <v>0</v>
      </c>
      <c r="N748">
        <f>SUMIF(Erfassung1!BD:BD,L748,Erfassung1!BG:BG)</f>
        <v>0</v>
      </c>
      <c r="O748">
        <f t="shared" si="41"/>
        <v>0</v>
      </c>
      <c r="P748">
        <f t="shared" si="42"/>
        <v>49</v>
      </c>
    </row>
    <row r="749" spans="12:16" x14ac:dyDescent="0.25">
      <c r="L749" s="264">
        <f>Member!A749</f>
        <v>25993</v>
      </c>
      <c r="M749">
        <f>SUMIF(Erfassung1!BD:BD,L749,Erfassung1!BW:BW)</f>
        <v>0</v>
      </c>
      <c r="N749">
        <f>SUMIF(Erfassung1!BD:BD,L749,Erfassung1!BG:BG)</f>
        <v>0</v>
      </c>
      <c r="O749">
        <f t="shared" si="41"/>
        <v>0</v>
      </c>
      <c r="P749">
        <f t="shared" si="42"/>
        <v>49</v>
      </c>
    </row>
    <row r="750" spans="12:16" x14ac:dyDescent="0.25">
      <c r="L750" s="264">
        <f>Member!A750</f>
        <v>25992</v>
      </c>
      <c r="M750">
        <f>SUMIF(Erfassung1!BD:BD,L750,Erfassung1!BW:BW)</f>
        <v>0</v>
      </c>
      <c r="N750">
        <f>SUMIF(Erfassung1!BD:BD,L750,Erfassung1!BG:BG)</f>
        <v>0</v>
      </c>
      <c r="O750">
        <f t="shared" si="41"/>
        <v>0</v>
      </c>
      <c r="P750">
        <f t="shared" si="42"/>
        <v>49</v>
      </c>
    </row>
    <row r="751" spans="12:16" x14ac:dyDescent="0.25">
      <c r="L751" s="264">
        <f>Member!A751</f>
        <v>38608</v>
      </c>
      <c r="M751">
        <f>SUMIF(Erfassung1!BD:BD,L751,Erfassung1!BW:BW)</f>
        <v>0</v>
      </c>
      <c r="N751">
        <f>SUMIF(Erfassung1!BD:BD,L751,Erfassung1!BG:BG)</f>
        <v>0</v>
      </c>
      <c r="O751">
        <f t="shared" si="41"/>
        <v>0</v>
      </c>
      <c r="P751">
        <f t="shared" si="42"/>
        <v>49</v>
      </c>
    </row>
    <row r="752" spans="12:16" x14ac:dyDescent="0.25">
      <c r="L752" s="264">
        <f>Member!A752</f>
        <v>38588</v>
      </c>
      <c r="M752">
        <f>SUMIF(Erfassung1!BD:BD,L752,Erfassung1!BW:BW)</f>
        <v>0</v>
      </c>
      <c r="N752">
        <f>SUMIF(Erfassung1!BD:BD,L752,Erfassung1!BG:BG)</f>
        <v>0</v>
      </c>
      <c r="O752">
        <f t="shared" si="41"/>
        <v>0</v>
      </c>
      <c r="P752">
        <f t="shared" si="42"/>
        <v>49</v>
      </c>
    </row>
    <row r="753" spans="12:16" x14ac:dyDescent="0.25">
      <c r="L753" s="264">
        <f>Member!A753</f>
        <v>25524</v>
      </c>
      <c r="M753">
        <f>SUMIF(Erfassung1!BD:BD,L753,Erfassung1!BW:BW)</f>
        <v>0</v>
      </c>
      <c r="N753">
        <f>SUMIF(Erfassung1!BD:BD,L753,Erfassung1!BG:BG)</f>
        <v>0</v>
      </c>
      <c r="O753">
        <f t="shared" si="41"/>
        <v>0</v>
      </c>
      <c r="P753">
        <f t="shared" si="42"/>
        <v>49</v>
      </c>
    </row>
    <row r="754" spans="12:16" x14ac:dyDescent="0.25">
      <c r="L754" s="264">
        <f>Member!A754</f>
        <v>16184</v>
      </c>
      <c r="M754">
        <f>SUMIF(Erfassung1!BD:BD,L754,Erfassung1!BW:BW)</f>
        <v>0</v>
      </c>
      <c r="N754">
        <f>SUMIF(Erfassung1!BD:BD,L754,Erfassung1!BG:BG)</f>
        <v>0</v>
      </c>
      <c r="O754">
        <f t="shared" si="41"/>
        <v>0</v>
      </c>
      <c r="P754">
        <f t="shared" si="42"/>
        <v>49</v>
      </c>
    </row>
    <row r="755" spans="12:16" x14ac:dyDescent="0.25">
      <c r="L755" s="264">
        <f>Member!A755</f>
        <v>25888</v>
      </c>
      <c r="M755">
        <f>SUMIF(Erfassung1!BD:BD,L755,Erfassung1!BW:BW)</f>
        <v>0</v>
      </c>
      <c r="N755">
        <f>SUMIF(Erfassung1!BD:BD,L755,Erfassung1!BG:BG)</f>
        <v>0</v>
      </c>
      <c r="O755">
        <f t="shared" si="41"/>
        <v>0</v>
      </c>
      <c r="P755">
        <f t="shared" si="42"/>
        <v>49</v>
      </c>
    </row>
    <row r="756" spans="12:16" x14ac:dyDescent="0.25">
      <c r="L756" s="264">
        <f>Member!A756</f>
        <v>25887</v>
      </c>
      <c r="M756">
        <f>SUMIF(Erfassung1!BD:BD,L756,Erfassung1!BW:BW)</f>
        <v>0</v>
      </c>
      <c r="N756">
        <f>SUMIF(Erfassung1!BD:BD,L756,Erfassung1!BG:BG)</f>
        <v>0</v>
      </c>
      <c r="O756">
        <f t="shared" si="41"/>
        <v>0</v>
      </c>
      <c r="P756">
        <f t="shared" si="42"/>
        <v>49</v>
      </c>
    </row>
    <row r="757" spans="12:16" x14ac:dyDescent="0.25">
      <c r="L757" s="264">
        <f>Member!A757</f>
        <v>7607</v>
      </c>
      <c r="M757">
        <f>SUMIF(Erfassung1!BD:BD,L757,Erfassung1!BW:BW)</f>
        <v>0</v>
      </c>
      <c r="N757">
        <f>SUMIF(Erfassung1!BD:BD,L757,Erfassung1!BG:BG)</f>
        <v>0</v>
      </c>
      <c r="O757">
        <f t="shared" si="41"/>
        <v>0</v>
      </c>
      <c r="P757">
        <f t="shared" si="42"/>
        <v>49</v>
      </c>
    </row>
    <row r="758" spans="12:16" x14ac:dyDescent="0.25">
      <c r="L758" s="264">
        <f>Member!A758</f>
        <v>38548</v>
      </c>
      <c r="M758">
        <f>SUMIF(Erfassung1!BD:BD,L758,Erfassung1!BW:BW)</f>
        <v>0</v>
      </c>
      <c r="N758">
        <f>SUMIF(Erfassung1!BD:BD,L758,Erfassung1!BG:BG)</f>
        <v>0</v>
      </c>
      <c r="O758">
        <f t="shared" si="41"/>
        <v>0</v>
      </c>
      <c r="P758">
        <f t="shared" si="42"/>
        <v>49</v>
      </c>
    </row>
    <row r="759" spans="12:16" x14ac:dyDescent="0.25">
      <c r="L759" s="264">
        <f>Member!A759</f>
        <v>38417</v>
      </c>
      <c r="M759">
        <f>SUMIF(Erfassung1!BD:BD,L759,Erfassung1!BW:BW)</f>
        <v>0</v>
      </c>
      <c r="N759">
        <f>SUMIF(Erfassung1!BD:BD,L759,Erfassung1!BG:BG)</f>
        <v>0</v>
      </c>
      <c r="O759">
        <f t="shared" si="41"/>
        <v>0</v>
      </c>
      <c r="P759">
        <f t="shared" si="42"/>
        <v>49</v>
      </c>
    </row>
    <row r="760" spans="12:16" x14ac:dyDescent="0.25">
      <c r="L760" s="264">
        <f>Member!A760</f>
        <v>25891</v>
      </c>
      <c r="M760">
        <f>SUMIF(Erfassung1!BD:BD,L760,Erfassung1!BW:BW)</f>
        <v>0</v>
      </c>
      <c r="N760">
        <f>SUMIF(Erfassung1!BD:BD,L760,Erfassung1!BG:BG)</f>
        <v>0</v>
      </c>
      <c r="O760">
        <f t="shared" si="41"/>
        <v>0</v>
      </c>
      <c r="P760">
        <f t="shared" si="42"/>
        <v>49</v>
      </c>
    </row>
    <row r="761" spans="12:16" x14ac:dyDescent="0.25">
      <c r="L761" s="264">
        <f>Member!A761</f>
        <v>38516</v>
      </c>
      <c r="M761">
        <f>SUMIF(Erfassung1!BD:BD,L761,Erfassung1!BW:BW)</f>
        <v>0</v>
      </c>
      <c r="N761">
        <f>SUMIF(Erfassung1!BD:BD,L761,Erfassung1!BG:BG)</f>
        <v>0</v>
      </c>
      <c r="O761">
        <f t="shared" si="41"/>
        <v>0</v>
      </c>
      <c r="P761">
        <f t="shared" si="42"/>
        <v>49</v>
      </c>
    </row>
    <row r="762" spans="12:16" x14ac:dyDescent="0.25">
      <c r="L762" s="264">
        <f>Member!A762</f>
        <v>7620</v>
      </c>
      <c r="M762">
        <f>SUMIF(Erfassung1!BD:BD,L762,Erfassung1!BW:BW)</f>
        <v>0</v>
      </c>
      <c r="N762">
        <f>SUMIF(Erfassung1!BD:BD,L762,Erfassung1!BG:BG)</f>
        <v>0</v>
      </c>
      <c r="O762">
        <f t="shared" si="41"/>
        <v>0</v>
      </c>
      <c r="P762">
        <f t="shared" si="42"/>
        <v>49</v>
      </c>
    </row>
    <row r="763" spans="12:16" x14ac:dyDescent="0.25">
      <c r="L763" s="264">
        <f>Member!A763</f>
        <v>7627</v>
      </c>
      <c r="M763">
        <f>SUMIF(Erfassung1!BD:BD,L763,Erfassung1!BW:BW)</f>
        <v>0</v>
      </c>
      <c r="N763">
        <f>SUMIF(Erfassung1!BD:BD,L763,Erfassung1!BG:BG)</f>
        <v>0</v>
      </c>
      <c r="O763">
        <f t="shared" si="41"/>
        <v>0</v>
      </c>
      <c r="P763">
        <f t="shared" si="42"/>
        <v>49</v>
      </c>
    </row>
    <row r="764" spans="12:16" x14ac:dyDescent="0.25">
      <c r="L764" s="264">
        <f>Member!A764</f>
        <v>16672</v>
      </c>
      <c r="M764">
        <f>SUMIF(Erfassung1!BD:BD,L764,Erfassung1!BW:BW)</f>
        <v>0</v>
      </c>
      <c r="N764">
        <f>SUMIF(Erfassung1!BD:BD,L764,Erfassung1!BG:BG)</f>
        <v>0</v>
      </c>
      <c r="O764">
        <f t="shared" si="41"/>
        <v>0</v>
      </c>
      <c r="P764">
        <f t="shared" si="42"/>
        <v>49</v>
      </c>
    </row>
    <row r="765" spans="12:16" x14ac:dyDescent="0.25">
      <c r="L765" s="264">
        <f>Member!A765</f>
        <v>38392</v>
      </c>
      <c r="M765">
        <f>SUMIF(Erfassung1!BD:BD,L765,Erfassung1!BW:BW)</f>
        <v>0</v>
      </c>
      <c r="N765">
        <f>SUMIF(Erfassung1!BD:BD,L765,Erfassung1!BG:BG)</f>
        <v>0</v>
      </c>
      <c r="O765">
        <f t="shared" si="41"/>
        <v>0</v>
      </c>
      <c r="P765">
        <f t="shared" si="42"/>
        <v>49</v>
      </c>
    </row>
    <row r="766" spans="12:16" x14ac:dyDescent="0.25">
      <c r="L766" s="264">
        <f>Member!A766</f>
        <v>38391</v>
      </c>
      <c r="M766">
        <f>SUMIF(Erfassung1!BD:BD,L766,Erfassung1!BW:BW)</f>
        <v>0</v>
      </c>
      <c r="N766">
        <f>SUMIF(Erfassung1!BD:BD,L766,Erfassung1!BG:BG)</f>
        <v>0</v>
      </c>
      <c r="O766">
        <f t="shared" si="41"/>
        <v>0</v>
      </c>
      <c r="P766">
        <f t="shared" si="42"/>
        <v>49</v>
      </c>
    </row>
    <row r="767" spans="12:16" x14ac:dyDescent="0.25">
      <c r="L767" s="264">
        <f>Member!A767</f>
        <v>38586</v>
      </c>
      <c r="M767">
        <f>SUMIF(Erfassung1!BD:BD,L767,Erfassung1!BW:BW)</f>
        <v>0</v>
      </c>
      <c r="N767">
        <f>SUMIF(Erfassung1!BD:BD,L767,Erfassung1!BG:BG)</f>
        <v>0</v>
      </c>
      <c r="O767">
        <f t="shared" si="41"/>
        <v>0</v>
      </c>
      <c r="P767">
        <f t="shared" si="42"/>
        <v>49</v>
      </c>
    </row>
    <row r="768" spans="12:16" x14ac:dyDescent="0.25">
      <c r="L768" s="264">
        <f>Member!A768</f>
        <v>16187</v>
      </c>
      <c r="M768">
        <f>SUMIF(Erfassung1!BD:BD,L768,Erfassung1!BW:BW)</f>
        <v>0</v>
      </c>
      <c r="N768">
        <f>SUMIF(Erfassung1!BD:BD,L768,Erfassung1!BG:BG)</f>
        <v>0</v>
      </c>
      <c r="O768">
        <f t="shared" si="41"/>
        <v>0</v>
      </c>
      <c r="P768">
        <f t="shared" si="42"/>
        <v>49</v>
      </c>
    </row>
    <row r="769" spans="12:16" x14ac:dyDescent="0.25">
      <c r="L769" s="264">
        <f>Member!A769</f>
        <v>16185</v>
      </c>
      <c r="M769">
        <f>SUMIF(Erfassung1!BD:BD,L769,Erfassung1!BW:BW)</f>
        <v>0</v>
      </c>
      <c r="N769">
        <f>SUMIF(Erfassung1!BD:BD,L769,Erfassung1!BG:BG)</f>
        <v>0</v>
      </c>
      <c r="O769">
        <f t="shared" si="41"/>
        <v>0</v>
      </c>
      <c r="P769">
        <f t="shared" si="42"/>
        <v>49</v>
      </c>
    </row>
    <row r="770" spans="12:16" x14ac:dyDescent="0.25">
      <c r="L770" s="264">
        <f>Member!A770</f>
        <v>38635</v>
      </c>
      <c r="M770">
        <f>SUMIF(Erfassung1!BD:BD,L770,Erfassung1!BW:BW)</f>
        <v>0</v>
      </c>
      <c r="N770">
        <f>SUMIF(Erfassung1!BD:BD,L770,Erfassung1!BG:BG)</f>
        <v>0</v>
      </c>
      <c r="O770">
        <f t="shared" si="41"/>
        <v>0</v>
      </c>
      <c r="P770">
        <f t="shared" si="42"/>
        <v>49</v>
      </c>
    </row>
    <row r="771" spans="12:16" x14ac:dyDescent="0.25">
      <c r="L771" s="264">
        <f>Member!A771</f>
        <v>25972</v>
      </c>
      <c r="M771">
        <f>SUMIF(Erfassung1!BD:BD,L771,Erfassung1!BW:BW)</f>
        <v>0</v>
      </c>
      <c r="N771">
        <f>SUMIF(Erfassung1!BD:BD,L771,Erfassung1!BG:BG)</f>
        <v>0</v>
      </c>
      <c r="O771">
        <f t="shared" si="41"/>
        <v>0</v>
      </c>
      <c r="P771">
        <f t="shared" si="42"/>
        <v>49</v>
      </c>
    </row>
    <row r="772" spans="12:16" x14ac:dyDescent="0.25">
      <c r="L772" s="264">
        <f>Member!A772</f>
        <v>38335</v>
      </c>
      <c r="M772">
        <f>SUMIF(Erfassung1!BD:BD,L772,Erfassung1!BW:BW)</f>
        <v>0</v>
      </c>
      <c r="N772">
        <f>SUMIF(Erfassung1!BD:BD,L772,Erfassung1!BG:BG)</f>
        <v>0</v>
      </c>
      <c r="O772">
        <f t="shared" si="41"/>
        <v>0</v>
      </c>
      <c r="P772">
        <f t="shared" si="42"/>
        <v>49</v>
      </c>
    </row>
    <row r="773" spans="12:16" x14ac:dyDescent="0.25">
      <c r="L773" s="264">
        <f>Member!A773</f>
        <v>38478</v>
      </c>
      <c r="M773">
        <f>SUMIF(Erfassung1!BD:BD,L773,Erfassung1!BW:BW)</f>
        <v>0</v>
      </c>
      <c r="N773">
        <f>SUMIF(Erfassung1!BD:BD,L773,Erfassung1!BG:BG)</f>
        <v>0</v>
      </c>
      <c r="O773">
        <f t="shared" si="41"/>
        <v>0</v>
      </c>
      <c r="P773">
        <f t="shared" si="42"/>
        <v>49</v>
      </c>
    </row>
    <row r="774" spans="12:16" x14ac:dyDescent="0.25">
      <c r="L774" s="264">
        <f>Member!A774</f>
        <v>38959</v>
      </c>
      <c r="M774">
        <f>SUMIF(Erfassung1!BD:BD,L774,Erfassung1!BW:BW)</f>
        <v>0</v>
      </c>
      <c r="N774">
        <f>SUMIF(Erfassung1!BD:BD,L774,Erfassung1!BG:BG)</f>
        <v>0</v>
      </c>
      <c r="O774">
        <f t="shared" si="41"/>
        <v>0</v>
      </c>
      <c r="P774">
        <f t="shared" si="42"/>
        <v>49</v>
      </c>
    </row>
    <row r="775" spans="12:16" x14ac:dyDescent="0.25">
      <c r="L775" s="264">
        <f>Member!A775</f>
        <v>7660</v>
      </c>
      <c r="M775">
        <f>SUMIF(Erfassung1!BD:BD,L775,Erfassung1!BW:BW)</f>
        <v>0</v>
      </c>
      <c r="N775">
        <f>SUMIF(Erfassung1!BD:BD,L775,Erfassung1!BG:BG)</f>
        <v>0</v>
      </c>
      <c r="O775">
        <f t="shared" si="41"/>
        <v>0</v>
      </c>
      <c r="P775">
        <f t="shared" si="42"/>
        <v>49</v>
      </c>
    </row>
    <row r="776" spans="12:16" x14ac:dyDescent="0.25">
      <c r="L776" s="264">
        <f>Member!A776</f>
        <v>25344</v>
      </c>
      <c r="M776">
        <f>SUMIF(Erfassung1!BD:BD,L776,Erfassung1!BW:BW)</f>
        <v>0</v>
      </c>
      <c r="N776">
        <f>SUMIF(Erfassung1!BD:BD,L776,Erfassung1!BG:BG)</f>
        <v>0</v>
      </c>
      <c r="O776">
        <f t="shared" si="41"/>
        <v>0</v>
      </c>
      <c r="P776">
        <f t="shared" si="42"/>
        <v>49</v>
      </c>
    </row>
    <row r="777" spans="12:16" x14ac:dyDescent="0.25">
      <c r="L777" s="264">
        <f>Member!A777</f>
        <v>7422</v>
      </c>
      <c r="M777">
        <f>SUMIF(Erfassung1!BD:BD,L777,Erfassung1!BW:BW)</f>
        <v>0</v>
      </c>
      <c r="N777">
        <f>SUMIF(Erfassung1!BD:BD,L777,Erfassung1!BG:BG)</f>
        <v>0</v>
      </c>
      <c r="O777">
        <f t="shared" si="41"/>
        <v>0</v>
      </c>
      <c r="P777">
        <f t="shared" si="42"/>
        <v>49</v>
      </c>
    </row>
    <row r="778" spans="12:16" x14ac:dyDescent="0.25">
      <c r="L778" s="264">
        <f>Member!A778</f>
        <v>25083</v>
      </c>
      <c r="M778">
        <f>SUMIF(Erfassung1!BD:BD,L778,Erfassung1!BW:BW)</f>
        <v>0</v>
      </c>
      <c r="N778">
        <f>SUMIF(Erfassung1!BD:BD,L778,Erfassung1!BG:BG)</f>
        <v>0</v>
      </c>
      <c r="O778">
        <f t="shared" si="41"/>
        <v>0</v>
      </c>
      <c r="P778">
        <f t="shared" si="42"/>
        <v>49</v>
      </c>
    </row>
    <row r="779" spans="12:16" x14ac:dyDescent="0.25">
      <c r="L779" s="264">
        <f>Member!A779</f>
        <v>7408</v>
      </c>
      <c r="M779">
        <f>SUMIF(Erfassung1!BD:BD,L779,Erfassung1!BW:BW)</f>
        <v>1774</v>
      </c>
      <c r="N779">
        <f>SUMIF(Erfassung1!BD:BD,L779,Erfassung1!BG:BG)</f>
        <v>9</v>
      </c>
      <c r="O779">
        <f t="shared" si="41"/>
        <v>197.11111033211111</v>
      </c>
      <c r="P779">
        <f t="shared" si="42"/>
        <v>5</v>
      </c>
    </row>
    <row r="780" spans="12:16" x14ac:dyDescent="0.25">
      <c r="L780" s="264">
        <f>Member!A780</f>
        <v>25010</v>
      </c>
      <c r="M780">
        <f>SUMIF(Erfassung1!BD:BD,L780,Erfassung1!BW:BW)</f>
        <v>0</v>
      </c>
      <c r="N780">
        <f>SUMIF(Erfassung1!BD:BD,L780,Erfassung1!BG:BG)</f>
        <v>0</v>
      </c>
      <c r="O780">
        <f t="shared" si="41"/>
        <v>0</v>
      </c>
      <c r="P780">
        <f t="shared" si="42"/>
        <v>49</v>
      </c>
    </row>
    <row r="781" spans="12:16" x14ac:dyDescent="0.25">
      <c r="L781" s="264">
        <f>Member!A781</f>
        <v>16762</v>
      </c>
      <c r="M781">
        <f>SUMIF(Erfassung1!BD:BD,L781,Erfassung1!BW:BW)</f>
        <v>1303</v>
      </c>
      <c r="N781">
        <f>SUMIF(Erfassung1!BD:BD,L781,Erfassung1!BG:BG)</f>
        <v>8</v>
      </c>
      <c r="O781">
        <f t="shared" si="41"/>
        <v>162.87499921899999</v>
      </c>
      <c r="P781">
        <f t="shared" si="42"/>
        <v>42</v>
      </c>
    </row>
    <row r="782" spans="12:16" x14ac:dyDescent="0.25">
      <c r="L782" s="264">
        <f>Member!A782</f>
        <v>38438</v>
      </c>
      <c r="M782">
        <f>SUMIF(Erfassung1!BD:BD,L782,Erfassung1!BW:BW)</f>
        <v>0</v>
      </c>
      <c r="N782">
        <f>SUMIF(Erfassung1!BD:BD,L782,Erfassung1!BG:BG)</f>
        <v>0</v>
      </c>
      <c r="O782">
        <f t="shared" si="41"/>
        <v>0</v>
      </c>
      <c r="P782">
        <f t="shared" si="42"/>
        <v>49</v>
      </c>
    </row>
    <row r="783" spans="12:16" x14ac:dyDescent="0.25">
      <c r="L783" s="264">
        <f>Member!A783</f>
        <v>13303</v>
      </c>
      <c r="M783">
        <f>SUMIF(Erfassung1!BD:BD,L783,Erfassung1!BW:BW)</f>
        <v>0</v>
      </c>
      <c r="N783">
        <f>SUMIF(Erfassung1!BD:BD,L783,Erfassung1!BG:BG)</f>
        <v>0</v>
      </c>
      <c r="O783">
        <f t="shared" si="41"/>
        <v>0</v>
      </c>
      <c r="P783">
        <f t="shared" si="42"/>
        <v>49</v>
      </c>
    </row>
    <row r="784" spans="12:16" x14ac:dyDescent="0.25">
      <c r="L784" s="264">
        <f>Member!A784</f>
        <v>16712</v>
      </c>
      <c r="M784">
        <f>SUMIF(Erfassung1!BD:BD,L784,Erfassung1!BW:BW)</f>
        <v>0</v>
      </c>
      <c r="N784">
        <f>SUMIF(Erfassung1!BD:BD,L784,Erfassung1!BG:BG)</f>
        <v>0</v>
      </c>
      <c r="O784">
        <f t="shared" si="41"/>
        <v>0</v>
      </c>
      <c r="P784">
        <f t="shared" si="42"/>
        <v>49</v>
      </c>
    </row>
    <row r="785" spans="12:16" x14ac:dyDescent="0.25">
      <c r="L785" s="264">
        <f>Member!A785</f>
        <v>7600</v>
      </c>
      <c r="M785">
        <f>SUMIF(Erfassung1!BD:BD,L785,Erfassung1!BW:BW)</f>
        <v>766</v>
      </c>
      <c r="N785">
        <f>SUMIF(Erfassung1!BD:BD,L785,Erfassung1!BG:BG)</f>
        <v>5</v>
      </c>
      <c r="O785">
        <f t="shared" si="41"/>
        <v>153.19999921499999</v>
      </c>
      <c r="P785">
        <f t="shared" si="42"/>
        <v>48</v>
      </c>
    </row>
    <row r="786" spans="12:16" x14ac:dyDescent="0.25">
      <c r="L786" s="264">
        <f>Member!A786</f>
        <v>7601</v>
      </c>
      <c r="M786">
        <f>SUMIF(Erfassung1!BD:BD,L786,Erfassung1!BW:BW)</f>
        <v>804</v>
      </c>
      <c r="N786">
        <f>SUMIF(Erfassung1!BD:BD,L786,Erfassung1!BG:BG)</f>
        <v>5</v>
      </c>
      <c r="O786">
        <f t="shared" si="41"/>
        <v>160.79999921400002</v>
      </c>
      <c r="P786">
        <f t="shared" si="42"/>
        <v>44</v>
      </c>
    </row>
    <row r="787" spans="12:16" x14ac:dyDescent="0.25">
      <c r="L787" s="264">
        <f>Member!A787</f>
        <v>7251</v>
      </c>
      <c r="M787">
        <f>SUMIF(Erfassung1!BD:BD,L787,Erfassung1!BW:BW)</f>
        <v>0</v>
      </c>
      <c r="N787">
        <f>SUMIF(Erfassung1!BD:BD,L787,Erfassung1!BG:BG)</f>
        <v>0</v>
      </c>
      <c r="O787">
        <f t="shared" si="41"/>
        <v>0</v>
      </c>
      <c r="P787">
        <f t="shared" si="42"/>
        <v>49</v>
      </c>
    </row>
    <row r="788" spans="12:16" x14ac:dyDescent="0.25">
      <c r="L788" s="264">
        <f>Member!A788</f>
        <v>7443</v>
      </c>
      <c r="M788">
        <f>SUMIF(Erfassung1!BD:BD,L788,Erfassung1!BW:BW)</f>
        <v>0</v>
      </c>
      <c r="N788">
        <f>SUMIF(Erfassung1!BD:BD,L788,Erfassung1!BG:BG)</f>
        <v>0</v>
      </c>
      <c r="O788">
        <f t="shared" si="41"/>
        <v>0</v>
      </c>
      <c r="P788">
        <f t="shared" si="42"/>
        <v>49</v>
      </c>
    </row>
    <row r="789" spans="12:16" x14ac:dyDescent="0.25">
      <c r="L789" s="264">
        <f>Member!A789</f>
        <v>7416</v>
      </c>
      <c r="M789">
        <f>SUMIF(Erfassung1!BD:BD,L789,Erfassung1!BW:BW)</f>
        <v>1594</v>
      </c>
      <c r="N789">
        <f>SUMIF(Erfassung1!BD:BD,L789,Erfassung1!BG:BG)</f>
        <v>9</v>
      </c>
      <c r="O789">
        <f t="shared" si="41"/>
        <v>177.1111103221111</v>
      </c>
      <c r="P789">
        <f t="shared" si="42"/>
        <v>23</v>
      </c>
    </row>
    <row r="790" spans="12:16" x14ac:dyDescent="0.25">
      <c r="L790" s="264">
        <f>Member!A790</f>
        <v>38099</v>
      </c>
      <c r="M790">
        <f>SUMIF(Erfassung1!BD:BD,L790,Erfassung1!BW:BW)</f>
        <v>0</v>
      </c>
      <c r="N790">
        <f>SUMIF(Erfassung1!BD:BD,L790,Erfassung1!BG:BG)</f>
        <v>0</v>
      </c>
      <c r="O790">
        <f t="shared" si="41"/>
        <v>0</v>
      </c>
      <c r="P790">
        <f t="shared" si="42"/>
        <v>49</v>
      </c>
    </row>
    <row r="791" spans="12:16" x14ac:dyDescent="0.25">
      <c r="L791" s="264">
        <f>Member!A791</f>
        <v>7424</v>
      </c>
      <c r="M791">
        <f>SUMIF(Erfassung1!BD:BD,L791,Erfassung1!BW:BW)</f>
        <v>0</v>
      </c>
      <c r="N791">
        <f>SUMIF(Erfassung1!BD:BD,L791,Erfassung1!BG:BG)</f>
        <v>0</v>
      </c>
      <c r="O791">
        <f t="shared" si="41"/>
        <v>0</v>
      </c>
      <c r="P791">
        <f t="shared" si="42"/>
        <v>49</v>
      </c>
    </row>
    <row r="792" spans="12:16" x14ac:dyDescent="0.25">
      <c r="L792" s="264">
        <f>Member!A792</f>
        <v>7439</v>
      </c>
      <c r="M792">
        <f>SUMIF(Erfassung1!BD:BD,L792,Erfassung1!BW:BW)</f>
        <v>0</v>
      </c>
      <c r="N792">
        <f>SUMIF(Erfassung1!BD:BD,L792,Erfassung1!BG:BG)</f>
        <v>0</v>
      </c>
      <c r="O792">
        <f t="shared" si="41"/>
        <v>0</v>
      </c>
      <c r="P792">
        <f t="shared" si="42"/>
        <v>49</v>
      </c>
    </row>
    <row r="793" spans="12:16" x14ac:dyDescent="0.25">
      <c r="L793" s="264">
        <f>Member!A793</f>
        <v>7415</v>
      </c>
      <c r="M793">
        <f>SUMIF(Erfassung1!BD:BD,L793,Erfassung1!BW:BW)</f>
        <v>0</v>
      </c>
      <c r="N793">
        <f>SUMIF(Erfassung1!BD:BD,L793,Erfassung1!BG:BG)</f>
        <v>0</v>
      </c>
      <c r="O793">
        <f t="shared" si="41"/>
        <v>0</v>
      </c>
      <c r="P793">
        <f t="shared" si="42"/>
        <v>49</v>
      </c>
    </row>
    <row r="794" spans="12:16" x14ac:dyDescent="0.25">
      <c r="L794" s="264">
        <f>Member!A794</f>
        <v>25722</v>
      </c>
      <c r="M794">
        <f>SUMIF(Erfassung1!BD:BD,L794,Erfassung1!BW:BW)</f>
        <v>0</v>
      </c>
      <c r="N794">
        <f>SUMIF(Erfassung1!BD:BD,L794,Erfassung1!BG:BG)</f>
        <v>0</v>
      </c>
      <c r="O794">
        <f t="shared" si="41"/>
        <v>0</v>
      </c>
      <c r="P794">
        <f t="shared" si="42"/>
        <v>49</v>
      </c>
    </row>
    <row r="795" spans="12:16" x14ac:dyDescent="0.25">
      <c r="L795" s="264">
        <f>Member!A795</f>
        <v>38944</v>
      </c>
      <c r="M795">
        <f>SUMIF(Erfassung1!BD:BD,L795,Erfassung1!BW:BW)</f>
        <v>0</v>
      </c>
      <c r="N795">
        <f>SUMIF(Erfassung1!BD:BD,L795,Erfassung1!BG:BG)</f>
        <v>0</v>
      </c>
      <c r="O795">
        <f t="shared" si="41"/>
        <v>0</v>
      </c>
      <c r="P795">
        <f t="shared" si="42"/>
        <v>49</v>
      </c>
    </row>
    <row r="796" spans="12:16" x14ac:dyDescent="0.25">
      <c r="L796" s="264">
        <f>Member!A796</f>
        <v>38713</v>
      </c>
      <c r="M796">
        <f>SUMIF(Erfassung1!BD:BD,L796,Erfassung1!BW:BW)</f>
        <v>0</v>
      </c>
      <c r="N796">
        <f>SUMIF(Erfassung1!BD:BD,L796,Erfassung1!BG:BG)</f>
        <v>0</v>
      </c>
      <c r="O796">
        <f t="shared" si="41"/>
        <v>0</v>
      </c>
      <c r="P796">
        <f t="shared" si="42"/>
        <v>49</v>
      </c>
    </row>
    <row r="797" spans="12:16" x14ac:dyDescent="0.25">
      <c r="L797" s="264">
        <f>Member!A797</f>
        <v>38216</v>
      </c>
      <c r="M797">
        <f>SUMIF(Erfassung1!BD:BD,L797,Erfassung1!BW:BW)</f>
        <v>0</v>
      </c>
      <c r="N797">
        <f>SUMIF(Erfassung1!BD:BD,L797,Erfassung1!BG:BG)</f>
        <v>0</v>
      </c>
      <c r="O797">
        <f t="shared" si="41"/>
        <v>0</v>
      </c>
      <c r="P797">
        <f t="shared" si="42"/>
        <v>49</v>
      </c>
    </row>
    <row r="798" spans="12:16" x14ac:dyDescent="0.25">
      <c r="L798" s="264">
        <f>Member!A798</f>
        <v>38677</v>
      </c>
      <c r="M798">
        <f>SUMIF(Erfassung1!BD:BD,L798,Erfassung1!BW:BW)</f>
        <v>0</v>
      </c>
      <c r="N798">
        <f>SUMIF(Erfassung1!BD:BD,L798,Erfassung1!BG:BG)</f>
        <v>0</v>
      </c>
      <c r="O798">
        <f t="shared" si="41"/>
        <v>0</v>
      </c>
      <c r="P798">
        <f t="shared" si="42"/>
        <v>49</v>
      </c>
    </row>
    <row r="799" spans="12:16" x14ac:dyDescent="0.25">
      <c r="L799" s="264">
        <f>Member!A799</f>
        <v>38667</v>
      </c>
      <c r="M799">
        <f>SUMIF(Erfassung1!BD:BD,L799,Erfassung1!BW:BW)</f>
        <v>0</v>
      </c>
      <c r="N799">
        <f>SUMIF(Erfassung1!BD:BD,L799,Erfassung1!BG:BG)</f>
        <v>0</v>
      </c>
      <c r="O799">
        <f t="shared" si="41"/>
        <v>0</v>
      </c>
      <c r="P799">
        <f t="shared" si="42"/>
        <v>49</v>
      </c>
    </row>
    <row r="800" spans="12:16" x14ac:dyDescent="0.25">
      <c r="L800" s="264">
        <f>Member!A800</f>
        <v>25711</v>
      </c>
      <c r="M800">
        <f>SUMIF(Erfassung1!BD:BD,L800,Erfassung1!BW:BW)</f>
        <v>0</v>
      </c>
      <c r="N800">
        <f>SUMIF(Erfassung1!BD:BD,L800,Erfassung1!BG:BG)</f>
        <v>0</v>
      </c>
      <c r="O800">
        <f t="shared" si="41"/>
        <v>0</v>
      </c>
      <c r="P800">
        <f t="shared" si="42"/>
        <v>49</v>
      </c>
    </row>
    <row r="801" spans="12:16" x14ac:dyDescent="0.25">
      <c r="L801" s="264">
        <f>Member!A801</f>
        <v>38579</v>
      </c>
      <c r="M801">
        <f>SUMIF(Erfassung1!BD:BD,L801,Erfassung1!BW:BW)</f>
        <v>0</v>
      </c>
      <c r="N801">
        <f>SUMIF(Erfassung1!BD:BD,L801,Erfassung1!BG:BG)</f>
        <v>0</v>
      </c>
      <c r="O801">
        <f t="shared" si="41"/>
        <v>0</v>
      </c>
      <c r="P801">
        <f t="shared" si="42"/>
        <v>49</v>
      </c>
    </row>
    <row r="802" spans="12:16" x14ac:dyDescent="0.25">
      <c r="L802" s="264">
        <f>Member!A802</f>
        <v>25826</v>
      </c>
      <c r="M802">
        <f>SUMIF(Erfassung1!BD:BD,L802,Erfassung1!BW:BW)</f>
        <v>0</v>
      </c>
      <c r="N802">
        <f>SUMIF(Erfassung1!BD:BD,L802,Erfassung1!BG:BG)</f>
        <v>0</v>
      </c>
      <c r="O802">
        <f t="shared" si="41"/>
        <v>0</v>
      </c>
      <c r="P802">
        <f t="shared" si="42"/>
        <v>49</v>
      </c>
    </row>
    <row r="803" spans="12:16" x14ac:dyDescent="0.25">
      <c r="L803" s="264">
        <f>Member!A803</f>
        <v>38652</v>
      </c>
      <c r="M803">
        <f>SUMIF(Erfassung1!BD:BD,L803,Erfassung1!BW:BW)</f>
        <v>0</v>
      </c>
      <c r="N803">
        <f>SUMIF(Erfassung1!BD:BD,L803,Erfassung1!BG:BG)</f>
        <v>0</v>
      </c>
      <c r="O803">
        <f t="shared" si="41"/>
        <v>0</v>
      </c>
      <c r="P803">
        <f t="shared" si="42"/>
        <v>49</v>
      </c>
    </row>
    <row r="804" spans="12:16" x14ac:dyDescent="0.25">
      <c r="L804" s="264">
        <f>Member!A804</f>
        <v>38577</v>
      </c>
      <c r="M804">
        <f>SUMIF(Erfassung1!BD:BD,L804,Erfassung1!BW:BW)</f>
        <v>0</v>
      </c>
      <c r="N804">
        <f>SUMIF(Erfassung1!BD:BD,L804,Erfassung1!BG:BG)</f>
        <v>0</v>
      </c>
      <c r="O804">
        <f t="shared" si="41"/>
        <v>0</v>
      </c>
      <c r="P804">
        <f t="shared" si="42"/>
        <v>49</v>
      </c>
    </row>
    <row r="805" spans="12:16" x14ac:dyDescent="0.25">
      <c r="L805" s="264">
        <f>Member!A805</f>
        <v>38960</v>
      </c>
      <c r="M805">
        <f>SUMIF(Erfassung1!BD:BD,L805,Erfassung1!BW:BW)</f>
        <v>0</v>
      </c>
      <c r="N805">
        <f>SUMIF(Erfassung1!BD:BD,L805,Erfassung1!BG:BG)</f>
        <v>0</v>
      </c>
      <c r="O805">
        <f t="shared" si="41"/>
        <v>0</v>
      </c>
      <c r="P805">
        <f t="shared" si="42"/>
        <v>49</v>
      </c>
    </row>
    <row r="806" spans="12:16" x14ac:dyDescent="0.25">
      <c r="L806" s="264">
        <f>Member!A806</f>
        <v>38356</v>
      </c>
      <c r="M806">
        <f>SUMIF(Erfassung1!BD:BD,L806,Erfassung1!BW:BW)</f>
        <v>0</v>
      </c>
      <c r="N806">
        <f>SUMIF(Erfassung1!BD:BD,L806,Erfassung1!BG:BG)</f>
        <v>0</v>
      </c>
      <c r="O806">
        <f t="shared" si="41"/>
        <v>0</v>
      </c>
      <c r="P806">
        <f t="shared" si="42"/>
        <v>49</v>
      </c>
    </row>
    <row r="807" spans="12:16" x14ac:dyDescent="0.25">
      <c r="L807" s="264">
        <f>Member!A807</f>
        <v>3234</v>
      </c>
      <c r="M807">
        <f>SUMIF(Erfassung1!BD:BD,L807,Erfassung1!BW:BW)</f>
        <v>0</v>
      </c>
      <c r="N807">
        <f>SUMIF(Erfassung1!BD:BD,L807,Erfassung1!BG:BG)</f>
        <v>0</v>
      </c>
      <c r="O807">
        <f t="shared" si="41"/>
        <v>0</v>
      </c>
      <c r="P807">
        <f t="shared" si="42"/>
        <v>49</v>
      </c>
    </row>
    <row r="808" spans="12:16" x14ac:dyDescent="0.25">
      <c r="L808" s="264">
        <f>Member!A808</f>
        <v>3233</v>
      </c>
      <c r="M808">
        <f>SUMIF(Erfassung1!BD:BD,L808,Erfassung1!BW:BW)</f>
        <v>0</v>
      </c>
      <c r="N808">
        <f>SUMIF(Erfassung1!BD:BD,L808,Erfassung1!BG:BG)</f>
        <v>0</v>
      </c>
      <c r="O808">
        <f t="shared" si="41"/>
        <v>0</v>
      </c>
      <c r="P808">
        <f t="shared" si="42"/>
        <v>49</v>
      </c>
    </row>
    <row r="809" spans="12:16" x14ac:dyDescent="0.25">
      <c r="L809" s="264">
        <f>Member!A809</f>
        <v>38547</v>
      </c>
      <c r="M809">
        <f>SUMIF(Erfassung1!BD:BD,L809,Erfassung1!BW:BW)</f>
        <v>0</v>
      </c>
      <c r="N809">
        <f>SUMIF(Erfassung1!BD:BD,L809,Erfassung1!BG:BG)</f>
        <v>0</v>
      </c>
      <c r="O809">
        <f t="shared" ref="O809:O872" si="43">IF(N809=0,0,M809/N809-ROW()/1000000000)</f>
        <v>0</v>
      </c>
      <c r="P809">
        <f t="shared" ref="P809:P872" si="44">RANK(O809,O:O)</f>
        <v>49</v>
      </c>
    </row>
    <row r="810" spans="12:16" x14ac:dyDescent="0.25">
      <c r="L810" s="264">
        <f>Member!A810</f>
        <v>25828</v>
      </c>
      <c r="M810">
        <f>SUMIF(Erfassung1!BD:BD,L810,Erfassung1!BW:BW)</f>
        <v>0</v>
      </c>
      <c r="N810">
        <f>SUMIF(Erfassung1!BD:BD,L810,Erfassung1!BG:BG)</f>
        <v>0</v>
      </c>
      <c r="O810">
        <f t="shared" si="43"/>
        <v>0</v>
      </c>
      <c r="P810">
        <f t="shared" si="44"/>
        <v>49</v>
      </c>
    </row>
    <row r="811" spans="12:16" x14ac:dyDescent="0.25">
      <c r="L811" s="264">
        <f>Member!A811</f>
        <v>38743</v>
      </c>
      <c r="M811">
        <f>SUMIF(Erfassung1!BD:BD,L811,Erfassung1!BW:BW)</f>
        <v>0</v>
      </c>
      <c r="N811">
        <f>SUMIF(Erfassung1!BD:BD,L811,Erfassung1!BG:BG)</f>
        <v>0</v>
      </c>
      <c r="O811">
        <f t="shared" si="43"/>
        <v>0</v>
      </c>
      <c r="P811">
        <f t="shared" si="44"/>
        <v>49</v>
      </c>
    </row>
    <row r="812" spans="12:16" x14ac:dyDescent="0.25">
      <c r="L812" s="264">
        <f>Member!A812</f>
        <v>7666</v>
      </c>
      <c r="M812">
        <f>SUMIF(Erfassung1!BD:BD,L812,Erfassung1!BW:BW)</f>
        <v>0</v>
      </c>
      <c r="N812">
        <f>SUMIF(Erfassung1!BD:BD,L812,Erfassung1!BG:BG)</f>
        <v>0</v>
      </c>
      <c r="O812">
        <f t="shared" si="43"/>
        <v>0</v>
      </c>
      <c r="P812">
        <f t="shared" si="44"/>
        <v>49</v>
      </c>
    </row>
    <row r="813" spans="12:16" x14ac:dyDescent="0.25">
      <c r="L813" s="264">
        <f>Member!A813</f>
        <v>25192</v>
      </c>
      <c r="M813">
        <f>SUMIF(Erfassung1!BD:BD,L813,Erfassung1!BW:BW)</f>
        <v>0</v>
      </c>
      <c r="N813">
        <f>SUMIF(Erfassung1!BD:BD,L813,Erfassung1!BG:BG)</f>
        <v>0</v>
      </c>
      <c r="O813">
        <f t="shared" si="43"/>
        <v>0</v>
      </c>
      <c r="P813">
        <f t="shared" si="44"/>
        <v>49</v>
      </c>
    </row>
    <row r="814" spans="12:16" x14ac:dyDescent="0.25">
      <c r="L814" s="264">
        <f>Member!A814</f>
        <v>16804</v>
      </c>
      <c r="M814">
        <f>SUMIF(Erfassung1!BD:BD,L814,Erfassung1!BW:BW)</f>
        <v>0</v>
      </c>
      <c r="N814">
        <f>SUMIF(Erfassung1!BD:BD,L814,Erfassung1!BG:BG)</f>
        <v>0</v>
      </c>
      <c r="O814">
        <f t="shared" si="43"/>
        <v>0</v>
      </c>
      <c r="P814">
        <f t="shared" si="44"/>
        <v>49</v>
      </c>
    </row>
    <row r="815" spans="12:16" x14ac:dyDescent="0.25">
      <c r="L815" s="264">
        <f>Member!A815</f>
        <v>38738</v>
      </c>
      <c r="M815">
        <f>SUMIF(Erfassung1!BD:BD,L815,Erfassung1!BW:BW)</f>
        <v>0</v>
      </c>
      <c r="N815">
        <f>SUMIF(Erfassung1!BD:BD,L815,Erfassung1!BG:BG)</f>
        <v>0</v>
      </c>
      <c r="O815">
        <f t="shared" si="43"/>
        <v>0</v>
      </c>
      <c r="P815">
        <f t="shared" si="44"/>
        <v>49</v>
      </c>
    </row>
    <row r="816" spans="12:16" x14ac:dyDescent="0.25">
      <c r="L816" s="264">
        <f>Member!A816</f>
        <v>38737</v>
      </c>
      <c r="M816">
        <f>SUMIF(Erfassung1!BD:BD,L816,Erfassung1!BW:BW)</f>
        <v>0</v>
      </c>
      <c r="N816">
        <f>SUMIF(Erfassung1!BD:BD,L816,Erfassung1!BG:BG)</f>
        <v>0</v>
      </c>
      <c r="O816">
        <f t="shared" si="43"/>
        <v>0</v>
      </c>
      <c r="P816">
        <f t="shared" si="44"/>
        <v>49</v>
      </c>
    </row>
    <row r="817" spans="12:16" x14ac:dyDescent="0.25">
      <c r="L817" s="264">
        <f>Member!A817</f>
        <v>25390</v>
      </c>
      <c r="M817">
        <f>SUMIF(Erfassung1!BD:BD,L817,Erfassung1!BW:BW)</f>
        <v>0</v>
      </c>
      <c r="N817">
        <f>SUMIF(Erfassung1!BD:BD,L817,Erfassung1!BG:BG)</f>
        <v>0</v>
      </c>
      <c r="O817">
        <f t="shared" si="43"/>
        <v>0</v>
      </c>
      <c r="P817">
        <f t="shared" si="44"/>
        <v>49</v>
      </c>
    </row>
    <row r="818" spans="12:16" x14ac:dyDescent="0.25">
      <c r="L818" s="264">
        <f>Member!A818</f>
        <v>7082</v>
      </c>
      <c r="M818">
        <f>SUMIF(Erfassung1!BD:BD,L818,Erfassung1!BW:BW)</f>
        <v>0</v>
      </c>
      <c r="N818">
        <f>SUMIF(Erfassung1!BD:BD,L818,Erfassung1!BG:BG)</f>
        <v>0</v>
      </c>
      <c r="O818">
        <f t="shared" si="43"/>
        <v>0</v>
      </c>
      <c r="P818">
        <f t="shared" si="44"/>
        <v>49</v>
      </c>
    </row>
    <row r="819" spans="12:16" x14ac:dyDescent="0.25">
      <c r="L819" s="264">
        <f>Member!A819</f>
        <v>16270</v>
      </c>
      <c r="M819">
        <f>SUMIF(Erfassung1!BD:BD,L819,Erfassung1!BW:BW)</f>
        <v>0</v>
      </c>
      <c r="N819">
        <f>SUMIF(Erfassung1!BD:BD,L819,Erfassung1!BG:BG)</f>
        <v>0</v>
      </c>
      <c r="O819">
        <f t="shared" si="43"/>
        <v>0</v>
      </c>
      <c r="P819">
        <f t="shared" si="44"/>
        <v>49</v>
      </c>
    </row>
    <row r="820" spans="12:16" x14ac:dyDescent="0.25">
      <c r="L820" s="264">
        <f>Member!A820</f>
        <v>16807</v>
      </c>
      <c r="M820">
        <f>SUMIF(Erfassung1!BD:BD,L820,Erfassung1!BW:BW)</f>
        <v>0</v>
      </c>
      <c r="N820">
        <f>SUMIF(Erfassung1!BD:BD,L820,Erfassung1!BG:BG)</f>
        <v>0</v>
      </c>
      <c r="O820">
        <f t="shared" si="43"/>
        <v>0</v>
      </c>
      <c r="P820">
        <f t="shared" si="44"/>
        <v>49</v>
      </c>
    </row>
    <row r="821" spans="12:16" x14ac:dyDescent="0.25">
      <c r="L821" s="264">
        <f>Member!A821</f>
        <v>7662</v>
      </c>
      <c r="M821">
        <f>SUMIF(Erfassung1!BD:BD,L821,Erfassung1!BW:BW)</f>
        <v>0</v>
      </c>
      <c r="N821">
        <f>SUMIF(Erfassung1!BD:BD,L821,Erfassung1!BG:BG)</f>
        <v>0</v>
      </c>
      <c r="O821">
        <f t="shared" si="43"/>
        <v>0</v>
      </c>
      <c r="P821">
        <f t="shared" si="44"/>
        <v>49</v>
      </c>
    </row>
    <row r="822" spans="12:16" x14ac:dyDescent="0.25">
      <c r="L822" s="264">
        <f>Member!A822</f>
        <v>7412</v>
      </c>
      <c r="M822">
        <f>SUMIF(Erfassung1!BD:BD,L822,Erfassung1!BW:BW)</f>
        <v>0</v>
      </c>
      <c r="N822">
        <f>SUMIF(Erfassung1!BD:BD,L822,Erfassung1!BG:BG)</f>
        <v>0</v>
      </c>
      <c r="O822">
        <f t="shared" si="43"/>
        <v>0</v>
      </c>
      <c r="P822">
        <f t="shared" si="44"/>
        <v>49</v>
      </c>
    </row>
    <row r="823" spans="12:16" x14ac:dyDescent="0.25">
      <c r="L823" s="264">
        <f>Member!A823</f>
        <v>25409</v>
      </c>
      <c r="M823">
        <f>SUMIF(Erfassung1!BD:BD,L823,Erfassung1!BW:BW)</f>
        <v>0</v>
      </c>
      <c r="N823">
        <f>SUMIF(Erfassung1!BD:BD,L823,Erfassung1!BG:BG)</f>
        <v>0</v>
      </c>
      <c r="O823">
        <f t="shared" si="43"/>
        <v>0</v>
      </c>
      <c r="P823">
        <f t="shared" si="44"/>
        <v>49</v>
      </c>
    </row>
    <row r="824" spans="12:16" x14ac:dyDescent="0.25">
      <c r="L824" s="264">
        <f>Member!A824</f>
        <v>25906</v>
      </c>
      <c r="M824">
        <f>SUMIF(Erfassung1!BD:BD,L824,Erfassung1!BW:BW)</f>
        <v>0</v>
      </c>
      <c r="N824">
        <f>SUMIF(Erfassung1!BD:BD,L824,Erfassung1!BG:BG)</f>
        <v>0</v>
      </c>
      <c r="O824">
        <f t="shared" si="43"/>
        <v>0</v>
      </c>
      <c r="P824">
        <f t="shared" si="44"/>
        <v>49</v>
      </c>
    </row>
    <row r="825" spans="12:16" x14ac:dyDescent="0.25">
      <c r="L825" s="264">
        <f>Member!A825</f>
        <v>7549</v>
      </c>
      <c r="M825">
        <f>SUMIF(Erfassung1!BD:BD,L825,Erfassung1!BW:BW)</f>
        <v>0</v>
      </c>
      <c r="N825">
        <f>SUMIF(Erfassung1!BD:BD,L825,Erfassung1!BG:BG)</f>
        <v>0</v>
      </c>
      <c r="O825">
        <f t="shared" si="43"/>
        <v>0</v>
      </c>
      <c r="P825">
        <f t="shared" si="44"/>
        <v>49</v>
      </c>
    </row>
    <row r="826" spans="12:16" x14ac:dyDescent="0.25">
      <c r="L826" s="264">
        <f>Member!A826</f>
        <v>38610</v>
      </c>
      <c r="M826">
        <f>SUMIF(Erfassung1!BD:BD,L826,Erfassung1!BW:BW)</f>
        <v>0</v>
      </c>
      <c r="N826">
        <f>SUMIF(Erfassung1!BD:BD,L826,Erfassung1!BG:BG)</f>
        <v>0</v>
      </c>
      <c r="O826">
        <f t="shared" si="43"/>
        <v>0</v>
      </c>
      <c r="P826">
        <f t="shared" si="44"/>
        <v>49</v>
      </c>
    </row>
    <row r="827" spans="12:16" x14ac:dyDescent="0.25">
      <c r="L827" s="264">
        <f>Member!A827</f>
        <v>7676</v>
      </c>
      <c r="M827">
        <f>SUMIF(Erfassung1!BD:BD,L827,Erfassung1!BW:BW)</f>
        <v>0</v>
      </c>
      <c r="N827">
        <f>SUMIF(Erfassung1!BD:BD,L827,Erfassung1!BG:BG)</f>
        <v>0</v>
      </c>
      <c r="O827">
        <f t="shared" si="43"/>
        <v>0</v>
      </c>
      <c r="P827">
        <f t="shared" si="44"/>
        <v>49</v>
      </c>
    </row>
    <row r="828" spans="12:16" x14ac:dyDescent="0.25">
      <c r="L828" s="264">
        <f>Member!A828</f>
        <v>7668</v>
      </c>
      <c r="M828">
        <f>SUMIF(Erfassung1!BD:BD,L828,Erfassung1!BW:BW)</f>
        <v>0</v>
      </c>
      <c r="N828">
        <f>SUMIF(Erfassung1!BD:BD,L828,Erfassung1!BG:BG)</f>
        <v>0</v>
      </c>
      <c r="O828">
        <f t="shared" si="43"/>
        <v>0</v>
      </c>
      <c r="P828">
        <f t="shared" si="44"/>
        <v>49</v>
      </c>
    </row>
    <row r="829" spans="12:16" x14ac:dyDescent="0.25">
      <c r="L829" s="264">
        <f>Member!A829</f>
        <v>25821</v>
      </c>
      <c r="M829">
        <f>SUMIF(Erfassung1!BD:BD,L829,Erfassung1!BW:BW)</f>
        <v>0</v>
      </c>
      <c r="N829">
        <f>SUMIF(Erfassung1!BD:BD,L829,Erfassung1!BG:BG)</f>
        <v>0</v>
      </c>
      <c r="O829">
        <f t="shared" si="43"/>
        <v>0</v>
      </c>
      <c r="P829">
        <f t="shared" si="44"/>
        <v>49</v>
      </c>
    </row>
    <row r="830" spans="12:16" x14ac:dyDescent="0.25">
      <c r="L830" s="264">
        <f>Member!A830</f>
        <v>25798</v>
      </c>
      <c r="M830">
        <f>SUMIF(Erfassung1!BD:BD,L830,Erfassung1!BW:BW)</f>
        <v>0</v>
      </c>
      <c r="N830">
        <f>SUMIF(Erfassung1!BD:BD,L830,Erfassung1!BG:BG)</f>
        <v>0</v>
      </c>
      <c r="O830">
        <f t="shared" si="43"/>
        <v>0</v>
      </c>
      <c r="P830">
        <f t="shared" si="44"/>
        <v>49</v>
      </c>
    </row>
    <row r="831" spans="12:16" x14ac:dyDescent="0.25">
      <c r="L831" s="264">
        <f>Member!A831</f>
        <v>7534</v>
      </c>
      <c r="M831">
        <f>SUMIF(Erfassung1!BD:BD,L831,Erfassung1!BW:BW)</f>
        <v>0</v>
      </c>
      <c r="N831">
        <f>SUMIF(Erfassung1!BD:BD,L831,Erfassung1!BG:BG)</f>
        <v>0</v>
      </c>
      <c r="O831">
        <f t="shared" si="43"/>
        <v>0</v>
      </c>
      <c r="P831">
        <f t="shared" si="44"/>
        <v>49</v>
      </c>
    </row>
    <row r="832" spans="12:16" x14ac:dyDescent="0.25">
      <c r="L832" s="264">
        <f>Member!A832</f>
        <v>7080</v>
      </c>
      <c r="M832">
        <f>SUMIF(Erfassung1!BD:BD,L832,Erfassung1!BW:BW)</f>
        <v>0</v>
      </c>
      <c r="N832">
        <f>SUMIF(Erfassung1!BD:BD,L832,Erfassung1!BG:BG)</f>
        <v>0</v>
      </c>
      <c r="O832">
        <f t="shared" si="43"/>
        <v>0</v>
      </c>
      <c r="P832">
        <f t="shared" si="44"/>
        <v>49</v>
      </c>
    </row>
    <row r="833" spans="12:16" x14ac:dyDescent="0.25">
      <c r="L833" s="264">
        <f>Member!A833</f>
        <v>16405</v>
      </c>
      <c r="M833">
        <f>SUMIF(Erfassung1!BD:BD,L833,Erfassung1!BW:BW)</f>
        <v>0</v>
      </c>
      <c r="N833">
        <f>SUMIF(Erfassung1!BD:BD,L833,Erfassung1!BG:BG)</f>
        <v>0</v>
      </c>
      <c r="O833">
        <f t="shared" si="43"/>
        <v>0</v>
      </c>
      <c r="P833">
        <f t="shared" si="44"/>
        <v>49</v>
      </c>
    </row>
    <row r="834" spans="12:16" x14ac:dyDescent="0.25">
      <c r="L834" s="264">
        <f>Member!A834</f>
        <v>16700</v>
      </c>
      <c r="M834">
        <f>SUMIF(Erfassung1!BD:BD,L834,Erfassung1!BW:BW)</f>
        <v>0</v>
      </c>
      <c r="N834">
        <f>SUMIF(Erfassung1!BD:BD,L834,Erfassung1!BG:BG)</f>
        <v>0</v>
      </c>
      <c r="O834">
        <f t="shared" si="43"/>
        <v>0</v>
      </c>
      <c r="P834">
        <f t="shared" si="44"/>
        <v>49</v>
      </c>
    </row>
    <row r="835" spans="12:16" x14ac:dyDescent="0.25">
      <c r="L835" s="264">
        <f>Member!A835</f>
        <v>38113</v>
      </c>
      <c r="M835">
        <f>SUMIF(Erfassung1!BD:BD,L835,Erfassung1!BW:BW)</f>
        <v>0</v>
      </c>
      <c r="N835">
        <f>SUMIF(Erfassung1!BD:BD,L835,Erfassung1!BG:BG)</f>
        <v>0</v>
      </c>
      <c r="O835">
        <f t="shared" si="43"/>
        <v>0</v>
      </c>
      <c r="P835">
        <f t="shared" si="44"/>
        <v>49</v>
      </c>
    </row>
    <row r="836" spans="12:16" x14ac:dyDescent="0.25">
      <c r="L836" s="264">
        <f>Member!A836</f>
        <v>7978</v>
      </c>
      <c r="M836">
        <f>SUMIF(Erfassung1!BD:BD,L836,Erfassung1!BW:BW)</f>
        <v>0</v>
      </c>
      <c r="N836">
        <f>SUMIF(Erfassung1!BD:BD,L836,Erfassung1!BG:BG)</f>
        <v>0</v>
      </c>
      <c r="O836">
        <f t="shared" si="43"/>
        <v>0</v>
      </c>
      <c r="P836">
        <f t="shared" si="44"/>
        <v>49</v>
      </c>
    </row>
    <row r="837" spans="12:16" x14ac:dyDescent="0.25">
      <c r="L837" s="264">
        <f>Member!A837</f>
        <v>16572</v>
      </c>
      <c r="M837">
        <f>SUMIF(Erfassung1!BD:BD,L837,Erfassung1!BW:BW)</f>
        <v>0</v>
      </c>
      <c r="N837">
        <f>SUMIF(Erfassung1!BD:BD,L837,Erfassung1!BG:BG)</f>
        <v>0</v>
      </c>
      <c r="O837">
        <f t="shared" si="43"/>
        <v>0</v>
      </c>
      <c r="P837">
        <f t="shared" si="44"/>
        <v>49</v>
      </c>
    </row>
    <row r="838" spans="12:16" x14ac:dyDescent="0.25">
      <c r="L838" s="264">
        <f>Member!A838</f>
        <v>25714</v>
      </c>
      <c r="M838">
        <f>SUMIF(Erfassung1!BD:BD,L838,Erfassung1!BW:BW)</f>
        <v>0</v>
      </c>
      <c r="N838">
        <f>SUMIF(Erfassung1!BD:BD,L838,Erfassung1!BG:BG)</f>
        <v>0</v>
      </c>
      <c r="O838">
        <f t="shared" si="43"/>
        <v>0</v>
      </c>
      <c r="P838">
        <f t="shared" si="44"/>
        <v>49</v>
      </c>
    </row>
    <row r="839" spans="12:16" x14ac:dyDescent="0.25">
      <c r="L839" s="264">
        <f>Member!A839</f>
        <v>7072</v>
      </c>
      <c r="M839">
        <f>SUMIF(Erfassung1!BD:BD,L839,Erfassung1!BW:BW)</f>
        <v>0</v>
      </c>
      <c r="N839">
        <f>SUMIF(Erfassung1!BD:BD,L839,Erfassung1!BG:BG)</f>
        <v>0</v>
      </c>
      <c r="O839">
        <f t="shared" si="43"/>
        <v>0</v>
      </c>
      <c r="P839">
        <f t="shared" si="44"/>
        <v>49</v>
      </c>
    </row>
    <row r="840" spans="12:16" x14ac:dyDescent="0.25">
      <c r="L840" s="264">
        <f>Member!A840</f>
        <v>38131</v>
      </c>
      <c r="M840">
        <f>SUMIF(Erfassung1!BD:BD,L840,Erfassung1!BW:BW)</f>
        <v>0</v>
      </c>
      <c r="N840">
        <f>SUMIF(Erfassung1!BD:BD,L840,Erfassung1!BG:BG)</f>
        <v>0</v>
      </c>
      <c r="O840">
        <f t="shared" si="43"/>
        <v>0</v>
      </c>
      <c r="P840">
        <f t="shared" si="44"/>
        <v>49</v>
      </c>
    </row>
    <row r="841" spans="12:16" x14ac:dyDescent="0.25">
      <c r="L841" s="264">
        <f>Member!A841</f>
        <v>7991</v>
      </c>
      <c r="M841">
        <f>SUMIF(Erfassung1!BD:BD,L841,Erfassung1!BW:BW)</f>
        <v>0</v>
      </c>
      <c r="N841">
        <f>SUMIF(Erfassung1!BD:BD,L841,Erfassung1!BG:BG)</f>
        <v>0</v>
      </c>
      <c r="O841">
        <f t="shared" si="43"/>
        <v>0</v>
      </c>
      <c r="P841">
        <f t="shared" si="44"/>
        <v>49</v>
      </c>
    </row>
    <row r="842" spans="12:16" x14ac:dyDescent="0.25">
      <c r="L842" s="264">
        <f>Member!A842</f>
        <v>7752</v>
      </c>
      <c r="M842">
        <f>SUMIF(Erfassung1!BD:BD,L842,Erfassung1!BW:BW)</f>
        <v>0</v>
      </c>
      <c r="N842">
        <f>SUMIF(Erfassung1!BD:BD,L842,Erfassung1!BG:BG)</f>
        <v>0</v>
      </c>
      <c r="O842">
        <f t="shared" si="43"/>
        <v>0</v>
      </c>
      <c r="P842">
        <f t="shared" si="44"/>
        <v>49</v>
      </c>
    </row>
    <row r="843" spans="12:16" x14ac:dyDescent="0.25">
      <c r="L843" s="264">
        <f>Member!A843</f>
        <v>25397</v>
      </c>
      <c r="M843">
        <f>SUMIF(Erfassung1!BD:BD,L843,Erfassung1!BW:BW)</f>
        <v>0</v>
      </c>
      <c r="N843">
        <f>SUMIF(Erfassung1!BD:BD,L843,Erfassung1!BG:BG)</f>
        <v>0</v>
      </c>
      <c r="O843">
        <f t="shared" si="43"/>
        <v>0</v>
      </c>
      <c r="P843">
        <f t="shared" si="44"/>
        <v>49</v>
      </c>
    </row>
    <row r="844" spans="12:16" x14ac:dyDescent="0.25">
      <c r="L844" s="264">
        <f>Member!A844</f>
        <v>16029</v>
      </c>
      <c r="M844">
        <f>SUMIF(Erfassung1!BD:BD,L844,Erfassung1!BW:BW)</f>
        <v>0</v>
      </c>
      <c r="N844">
        <f>SUMIF(Erfassung1!BD:BD,L844,Erfassung1!BG:BG)</f>
        <v>0</v>
      </c>
      <c r="O844">
        <f t="shared" si="43"/>
        <v>0</v>
      </c>
      <c r="P844">
        <f t="shared" si="44"/>
        <v>49</v>
      </c>
    </row>
    <row r="845" spans="12:16" x14ac:dyDescent="0.25">
      <c r="L845" s="264">
        <f>Member!A845</f>
        <v>7669</v>
      </c>
      <c r="M845">
        <f>SUMIF(Erfassung1!BD:BD,L845,Erfassung1!BW:BW)</f>
        <v>0</v>
      </c>
      <c r="N845">
        <f>SUMIF(Erfassung1!BD:BD,L845,Erfassung1!BG:BG)</f>
        <v>0</v>
      </c>
      <c r="O845">
        <f t="shared" si="43"/>
        <v>0</v>
      </c>
      <c r="P845">
        <f t="shared" si="44"/>
        <v>49</v>
      </c>
    </row>
    <row r="846" spans="12:16" x14ac:dyDescent="0.25">
      <c r="L846" s="264">
        <f>Member!A846</f>
        <v>38459</v>
      </c>
      <c r="M846">
        <f>SUMIF(Erfassung1!BD:BD,L846,Erfassung1!BW:BW)</f>
        <v>0</v>
      </c>
      <c r="N846">
        <f>SUMIF(Erfassung1!BD:BD,L846,Erfassung1!BG:BG)</f>
        <v>0</v>
      </c>
      <c r="O846">
        <f t="shared" si="43"/>
        <v>0</v>
      </c>
      <c r="P846">
        <f t="shared" si="44"/>
        <v>49</v>
      </c>
    </row>
    <row r="847" spans="12:16" x14ac:dyDescent="0.25">
      <c r="L847" s="264">
        <f>Member!A847</f>
        <v>38751</v>
      </c>
      <c r="M847">
        <f>SUMIF(Erfassung1!BD:BD,L847,Erfassung1!BW:BW)</f>
        <v>0</v>
      </c>
      <c r="N847">
        <f>SUMIF(Erfassung1!BD:BD,L847,Erfassung1!BG:BG)</f>
        <v>0</v>
      </c>
      <c r="O847">
        <f t="shared" si="43"/>
        <v>0</v>
      </c>
      <c r="P847">
        <f t="shared" si="44"/>
        <v>49</v>
      </c>
    </row>
    <row r="848" spans="12:16" x14ac:dyDescent="0.25">
      <c r="L848" s="264">
        <f>Member!A848</f>
        <v>25808</v>
      </c>
      <c r="M848">
        <f>SUMIF(Erfassung1!BD:BD,L848,Erfassung1!BW:BW)</f>
        <v>0</v>
      </c>
      <c r="N848">
        <f>SUMIF(Erfassung1!BD:BD,L848,Erfassung1!BG:BG)</f>
        <v>0</v>
      </c>
      <c r="O848">
        <f t="shared" si="43"/>
        <v>0</v>
      </c>
      <c r="P848">
        <f t="shared" si="44"/>
        <v>49</v>
      </c>
    </row>
    <row r="849" spans="12:16" x14ac:dyDescent="0.25">
      <c r="L849" s="264">
        <f>Member!A849</f>
        <v>38929</v>
      </c>
      <c r="M849">
        <f>SUMIF(Erfassung1!BD:BD,L849,Erfassung1!BW:BW)</f>
        <v>0</v>
      </c>
      <c r="N849">
        <f>SUMIF(Erfassung1!BD:BD,L849,Erfassung1!BG:BG)</f>
        <v>0</v>
      </c>
      <c r="O849">
        <f t="shared" si="43"/>
        <v>0</v>
      </c>
      <c r="P849">
        <f t="shared" si="44"/>
        <v>49</v>
      </c>
    </row>
    <row r="850" spans="12:16" x14ac:dyDescent="0.25">
      <c r="L850" s="264">
        <f>Member!A850</f>
        <v>10645</v>
      </c>
      <c r="M850">
        <f>SUMIF(Erfassung1!BD:BD,L850,Erfassung1!BW:BW)</f>
        <v>0</v>
      </c>
      <c r="N850">
        <f>SUMIF(Erfassung1!BD:BD,L850,Erfassung1!BG:BG)</f>
        <v>0</v>
      </c>
      <c r="O850">
        <f t="shared" si="43"/>
        <v>0</v>
      </c>
      <c r="P850">
        <f t="shared" si="44"/>
        <v>49</v>
      </c>
    </row>
    <row r="851" spans="12:16" x14ac:dyDescent="0.25">
      <c r="L851" s="264">
        <f>Member!A851</f>
        <v>38891</v>
      </c>
      <c r="M851">
        <f>SUMIF(Erfassung1!BD:BD,L851,Erfassung1!BW:BW)</f>
        <v>0</v>
      </c>
      <c r="N851">
        <f>SUMIF(Erfassung1!BD:BD,L851,Erfassung1!BG:BG)</f>
        <v>0</v>
      </c>
      <c r="O851">
        <f t="shared" si="43"/>
        <v>0</v>
      </c>
      <c r="P851">
        <f t="shared" si="44"/>
        <v>49</v>
      </c>
    </row>
    <row r="852" spans="12:16" x14ac:dyDescent="0.25">
      <c r="L852" s="264">
        <f>Member!A852</f>
        <v>38650</v>
      </c>
      <c r="M852">
        <f>SUMIF(Erfassung1!BD:BD,L852,Erfassung1!BW:BW)</f>
        <v>0</v>
      </c>
      <c r="N852">
        <f>SUMIF(Erfassung1!BD:BD,L852,Erfassung1!BG:BG)</f>
        <v>0</v>
      </c>
      <c r="O852">
        <f t="shared" si="43"/>
        <v>0</v>
      </c>
      <c r="P852">
        <f t="shared" si="44"/>
        <v>49</v>
      </c>
    </row>
    <row r="853" spans="12:16" x14ac:dyDescent="0.25">
      <c r="L853" s="264">
        <f>Member!A853</f>
        <v>16401</v>
      </c>
      <c r="M853">
        <f>SUMIF(Erfassung1!BD:BD,L853,Erfassung1!BW:BW)</f>
        <v>0</v>
      </c>
      <c r="N853">
        <f>SUMIF(Erfassung1!BD:BD,L853,Erfassung1!BG:BG)</f>
        <v>0</v>
      </c>
      <c r="O853">
        <f t="shared" si="43"/>
        <v>0</v>
      </c>
      <c r="P853">
        <f t="shared" si="44"/>
        <v>49</v>
      </c>
    </row>
    <row r="854" spans="12:16" x14ac:dyDescent="0.25">
      <c r="L854" s="264">
        <f>Member!A854</f>
        <v>25525</v>
      </c>
      <c r="M854">
        <f>SUMIF(Erfassung1!BD:BD,L854,Erfassung1!BW:BW)</f>
        <v>0</v>
      </c>
      <c r="N854">
        <f>SUMIF(Erfassung1!BD:BD,L854,Erfassung1!BG:BG)</f>
        <v>0</v>
      </c>
      <c r="O854">
        <f t="shared" si="43"/>
        <v>0</v>
      </c>
      <c r="P854">
        <f t="shared" si="44"/>
        <v>49</v>
      </c>
    </row>
    <row r="855" spans="12:16" x14ac:dyDescent="0.25">
      <c r="L855" s="264">
        <f>Member!A855</f>
        <v>38752</v>
      </c>
      <c r="M855">
        <f>SUMIF(Erfassung1!BD:BD,L855,Erfassung1!BW:BW)</f>
        <v>0</v>
      </c>
      <c r="N855">
        <f>SUMIF(Erfassung1!BD:BD,L855,Erfassung1!BG:BG)</f>
        <v>0</v>
      </c>
      <c r="O855">
        <f t="shared" si="43"/>
        <v>0</v>
      </c>
      <c r="P855">
        <f t="shared" si="44"/>
        <v>49</v>
      </c>
    </row>
    <row r="856" spans="12:16" x14ac:dyDescent="0.25">
      <c r="L856" s="264">
        <f>Member!A856</f>
        <v>38753</v>
      </c>
      <c r="M856">
        <f>SUMIF(Erfassung1!BD:BD,L856,Erfassung1!BW:BW)</f>
        <v>0</v>
      </c>
      <c r="N856">
        <f>SUMIF(Erfassung1!BD:BD,L856,Erfassung1!BG:BG)</f>
        <v>0</v>
      </c>
      <c r="O856">
        <f t="shared" si="43"/>
        <v>0</v>
      </c>
      <c r="P856">
        <f t="shared" si="44"/>
        <v>49</v>
      </c>
    </row>
    <row r="857" spans="12:16" x14ac:dyDescent="0.25">
      <c r="L857" s="264">
        <f>Member!A857</f>
        <v>25842</v>
      </c>
      <c r="M857">
        <f>SUMIF(Erfassung1!BD:BD,L857,Erfassung1!BW:BW)</f>
        <v>0</v>
      </c>
      <c r="N857">
        <f>SUMIF(Erfassung1!BD:BD,L857,Erfassung1!BG:BG)</f>
        <v>0</v>
      </c>
      <c r="O857">
        <f t="shared" si="43"/>
        <v>0</v>
      </c>
      <c r="P857">
        <f t="shared" si="44"/>
        <v>49</v>
      </c>
    </row>
    <row r="858" spans="12:16" x14ac:dyDescent="0.25">
      <c r="L858" s="264">
        <f>Member!A858</f>
        <v>38221</v>
      </c>
      <c r="M858">
        <f>SUMIF(Erfassung1!BD:BD,L858,Erfassung1!BW:BW)</f>
        <v>0</v>
      </c>
      <c r="N858">
        <f>SUMIF(Erfassung1!BD:BD,L858,Erfassung1!BG:BG)</f>
        <v>0</v>
      </c>
      <c r="O858">
        <f t="shared" si="43"/>
        <v>0</v>
      </c>
      <c r="P858">
        <f t="shared" si="44"/>
        <v>49</v>
      </c>
    </row>
    <row r="859" spans="12:16" x14ac:dyDescent="0.25">
      <c r="L859" s="264">
        <f>Member!A859</f>
        <v>38862</v>
      </c>
      <c r="M859">
        <f>SUMIF(Erfassung1!BD:BD,L859,Erfassung1!BW:BW)</f>
        <v>0</v>
      </c>
      <c r="N859">
        <f>SUMIF(Erfassung1!BD:BD,L859,Erfassung1!BG:BG)</f>
        <v>0</v>
      </c>
      <c r="O859">
        <f t="shared" si="43"/>
        <v>0</v>
      </c>
      <c r="P859">
        <f t="shared" si="44"/>
        <v>49</v>
      </c>
    </row>
    <row r="860" spans="12:16" x14ac:dyDescent="0.25">
      <c r="L860" s="264">
        <f>Member!A860</f>
        <v>38486</v>
      </c>
      <c r="M860">
        <f>SUMIF(Erfassung1!BD:BD,L860,Erfassung1!BW:BW)</f>
        <v>0</v>
      </c>
      <c r="N860">
        <f>SUMIF(Erfassung1!BD:BD,L860,Erfassung1!BG:BG)</f>
        <v>0</v>
      </c>
      <c r="O860">
        <f t="shared" si="43"/>
        <v>0</v>
      </c>
      <c r="P860">
        <f t="shared" si="44"/>
        <v>49</v>
      </c>
    </row>
    <row r="861" spans="12:16" x14ac:dyDescent="0.25">
      <c r="L861" s="264">
        <f>Member!A861</f>
        <v>38487</v>
      </c>
      <c r="M861">
        <f>SUMIF(Erfassung1!BD:BD,L861,Erfassung1!BW:BW)</f>
        <v>0</v>
      </c>
      <c r="N861">
        <f>SUMIF(Erfassung1!BD:BD,L861,Erfassung1!BG:BG)</f>
        <v>0</v>
      </c>
      <c r="O861">
        <f t="shared" si="43"/>
        <v>0</v>
      </c>
      <c r="P861">
        <f t="shared" si="44"/>
        <v>49</v>
      </c>
    </row>
    <row r="862" spans="12:16" x14ac:dyDescent="0.25">
      <c r="L862" s="264">
        <f>Member!A862</f>
        <v>10080</v>
      </c>
      <c r="M862">
        <f>SUMIF(Erfassung1!BD:BD,L862,Erfassung1!BW:BW)</f>
        <v>0</v>
      </c>
      <c r="N862">
        <f>SUMIF(Erfassung1!BD:BD,L862,Erfassung1!BG:BG)</f>
        <v>0</v>
      </c>
      <c r="O862">
        <f t="shared" si="43"/>
        <v>0</v>
      </c>
      <c r="P862">
        <f t="shared" si="44"/>
        <v>49</v>
      </c>
    </row>
    <row r="863" spans="12:16" x14ac:dyDescent="0.25">
      <c r="L863" s="264">
        <f>Member!A863</f>
        <v>38863</v>
      </c>
      <c r="M863">
        <f>SUMIF(Erfassung1!BD:BD,L863,Erfassung1!BW:BW)</f>
        <v>0</v>
      </c>
      <c r="N863">
        <f>SUMIF(Erfassung1!BD:BD,L863,Erfassung1!BG:BG)</f>
        <v>0</v>
      </c>
      <c r="O863">
        <f t="shared" si="43"/>
        <v>0</v>
      </c>
      <c r="P863">
        <f t="shared" si="44"/>
        <v>49</v>
      </c>
    </row>
    <row r="864" spans="12:16" x14ac:dyDescent="0.25">
      <c r="L864" s="264">
        <f>Member!A864</f>
        <v>38485</v>
      </c>
      <c r="M864">
        <f>SUMIF(Erfassung1!BD:BD,L864,Erfassung1!BW:BW)</f>
        <v>0</v>
      </c>
      <c r="N864">
        <f>SUMIF(Erfassung1!BD:BD,L864,Erfassung1!BG:BG)</f>
        <v>0</v>
      </c>
      <c r="O864">
        <f t="shared" si="43"/>
        <v>0</v>
      </c>
      <c r="P864">
        <f t="shared" si="44"/>
        <v>49</v>
      </c>
    </row>
    <row r="865" spans="12:16" x14ac:dyDescent="0.25">
      <c r="L865" s="264">
        <f>Member!A865</f>
        <v>10798</v>
      </c>
      <c r="M865">
        <f>SUMIF(Erfassung1!BD:BD,L865,Erfassung1!BW:BW)</f>
        <v>0</v>
      </c>
      <c r="N865">
        <f>SUMIF(Erfassung1!BD:BD,L865,Erfassung1!BG:BG)</f>
        <v>0</v>
      </c>
      <c r="O865">
        <f t="shared" si="43"/>
        <v>0</v>
      </c>
      <c r="P865">
        <f t="shared" si="44"/>
        <v>49</v>
      </c>
    </row>
    <row r="866" spans="12:16" x14ac:dyDescent="0.25">
      <c r="L866" s="264">
        <f>Member!A866</f>
        <v>38793</v>
      </c>
      <c r="M866">
        <f>SUMIF(Erfassung1!BD:BD,L866,Erfassung1!BW:BW)</f>
        <v>0</v>
      </c>
      <c r="N866">
        <f>SUMIF(Erfassung1!BD:BD,L866,Erfassung1!BG:BG)</f>
        <v>0</v>
      </c>
      <c r="O866">
        <f t="shared" si="43"/>
        <v>0</v>
      </c>
      <c r="P866">
        <f t="shared" si="44"/>
        <v>49</v>
      </c>
    </row>
    <row r="867" spans="12:16" x14ac:dyDescent="0.25">
      <c r="L867" s="264">
        <f>Member!A867</f>
        <v>25114</v>
      </c>
      <c r="M867">
        <f>SUMIF(Erfassung1!BD:BD,L867,Erfassung1!BW:BW)</f>
        <v>0</v>
      </c>
      <c r="N867">
        <f>SUMIF(Erfassung1!BD:BD,L867,Erfassung1!BG:BG)</f>
        <v>0</v>
      </c>
      <c r="O867">
        <f t="shared" si="43"/>
        <v>0</v>
      </c>
      <c r="P867">
        <f t="shared" si="44"/>
        <v>49</v>
      </c>
    </row>
    <row r="868" spans="12:16" x14ac:dyDescent="0.25">
      <c r="L868" s="264">
        <f>Member!A868</f>
        <v>38002</v>
      </c>
      <c r="M868">
        <f>SUMIF(Erfassung1!BD:BD,L868,Erfassung1!BW:BW)</f>
        <v>0</v>
      </c>
      <c r="N868">
        <f>SUMIF(Erfassung1!BD:BD,L868,Erfassung1!BG:BG)</f>
        <v>0</v>
      </c>
      <c r="O868">
        <f t="shared" si="43"/>
        <v>0</v>
      </c>
      <c r="P868">
        <f t="shared" si="44"/>
        <v>49</v>
      </c>
    </row>
    <row r="869" spans="12:16" x14ac:dyDescent="0.25">
      <c r="L869" s="264">
        <f>Member!A869</f>
        <v>38387</v>
      </c>
      <c r="M869">
        <f>SUMIF(Erfassung1!BD:BD,L869,Erfassung1!BW:BW)</f>
        <v>0</v>
      </c>
      <c r="N869">
        <f>SUMIF(Erfassung1!BD:BD,L869,Erfassung1!BG:BG)</f>
        <v>0</v>
      </c>
      <c r="O869">
        <f t="shared" si="43"/>
        <v>0</v>
      </c>
      <c r="P869">
        <f t="shared" si="44"/>
        <v>49</v>
      </c>
    </row>
    <row r="870" spans="12:16" x14ac:dyDescent="0.25">
      <c r="L870" s="264">
        <f>Member!A870</f>
        <v>38928</v>
      </c>
      <c r="M870">
        <f>SUMIF(Erfassung1!BD:BD,L870,Erfassung1!BW:BW)</f>
        <v>0</v>
      </c>
      <c r="N870">
        <f>SUMIF(Erfassung1!BD:BD,L870,Erfassung1!BG:BG)</f>
        <v>0</v>
      </c>
      <c r="O870">
        <f t="shared" si="43"/>
        <v>0</v>
      </c>
      <c r="P870">
        <f t="shared" si="44"/>
        <v>49</v>
      </c>
    </row>
    <row r="871" spans="12:16" x14ac:dyDescent="0.25">
      <c r="L871" s="264">
        <f>Member!A871</f>
        <v>3316</v>
      </c>
      <c r="M871">
        <f>SUMIF(Erfassung1!BD:BD,L871,Erfassung1!BW:BW)</f>
        <v>0</v>
      </c>
      <c r="N871">
        <f>SUMIF(Erfassung1!BD:BD,L871,Erfassung1!BG:BG)</f>
        <v>0</v>
      </c>
      <c r="O871">
        <f t="shared" si="43"/>
        <v>0</v>
      </c>
      <c r="P871">
        <f t="shared" si="44"/>
        <v>49</v>
      </c>
    </row>
    <row r="872" spans="12:16" x14ac:dyDescent="0.25">
      <c r="L872" s="264">
        <f>Member!A872</f>
        <v>7591</v>
      </c>
      <c r="M872">
        <f>SUMIF(Erfassung1!BD:BD,L872,Erfassung1!BW:BW)</f>
        <v>0</v>
      </c>
      <c r="N872">
        <f>SUMIF(Erfassung1!BD:BD,L872,Erfassung1!BG:BG)</f>
        <v>0</v>
      </c>
      <c r="O872">
        <f t="shared" si="43"/>
        <v>0</v>
      </c>
      <c r="P872">
        <f t="shared" si="44"/>
        <v>49</v>
      </c>
    </row>
    <row r="873" spans="12:16" x14ac:dyDescent="0.25">
      <c r="L873" s="264">
        <f>Member!A873</f>
        <v>7592</v>
      </c>
      <c r="M873">
        <f>SUMIF(Erfassung1!BD:BD,L873,Erfassung1!BW:BW)</f>
        <v>0</v>
      </c>
      <c r="N873">
        <f>SUMIF(Erfassung1!BD:BD,L873,Erfassung1!BG:BG)</f>
        <v>0</v>
      </c>
      <c r="O873">
        <f t="shared" ref="O873:O936" si="45">IF(N873=0,0,M873/N873-ROW()/1000000000)</f>
        <v>0</v>
      </c>
      <c r="P873">
        <f t="shared" ref="P873:P936" si="46">RANK(O873,O:O)</f>
        <v>49</v>
      </c>
    </row>
    <row r="874" spans="12:16" x14ac:dyDescent="0.25">
      <c r="L874" s="264">
        <f>Member!A874</f>
        <v>7593</v>
      </c>
      <c r="M874">
        <f>SUMIF(Erfassung1!BD:BD,L874,Erfassung1!BW:BW)</f>
        <v>732</v>
      </c>
      <c r="N874">
        <f>SUMIF(Erfassung1!BD:BD,L874,Erfassung1!BG:BG)</f>
        <v>4</v>
      </c>
      <c r="O874">
        <f t="shared" si="45"/>
        <v>182.99999912600001</v>
      </c>
      <c r="P874">
        <f t="shared" si="46"/>
        <v>14</v>
      </c>
    </row>
    <row r="875" spans="12:16" x14ac:dyDescent="0.25">
      <c r="L875" s="264">
        <f>Member!A875</f>
        <v>7539</v>
      </c>
      <c r="M875">
        <f>SUMIF(Erfassung1!BD:BD,L875,Erfassung1!BW:BW)</f>
        <v>0</v>
      </c>
      <c r="N875">
        <f>SUMIF(Erfassung1!BD:BD,L875,Erfassung1!BG:BG)</f>
        <v>0</v>
      </c>
      <c r="O875">
        <f t="shared" si="45"/>
        <v>0</v>
      </c>
      <c r="P875">
        <f t="shared" si="46"/>
        <v>49</v>
      </c>
    </row>
    <row r="876" spans="12:16" x14ac:dyDescent="0.25">
      <c r="L876" s="264">
        <f>Member!A876</f>
        <v>7598</v>
      </c>
      <c r="M876">
        <f>SUMIF(Erfassung1!BD:BD,L876,Erfassung1!BW:BW)</f>
        <v>0</v>
      </c>
      <c r="N876">
        <f>SUMIF(Erfassung1!BD:BD,L876,Erfassung1!BG:BG)</f>
        <v>0</v>
      </c>
      <c r="O876">
        <f t="shared" si="45"/>
        <v>0</v>
      </c>
      <c r="P876">
        <f t="shared" si="46"/>
        <v>49</v>
      </c>
    </row>
    <row r="877" spans="12:16" x14ac:dyDescent="0.25">
      <c r="L877" s="264">
        <f>Member!A877</f>
        <v>7574</v>
      </c>
      <c r="M877">
        <f>SUMIF(Erfassung1!BD:BD,L877,Erfassung1!BW:BW)</f>
        <v>0</v>
      </c>
      <c r="N877">
        <f>SUMIF(Erfassung1!BD:BD,L877,Erfassung1!BG:BG)</f>
        <v>0</v>
      </c>
      <c r="O877">
        <f t="shared" si="45"/>
        <v>0</v>
      </c>
      <c r="P877">
        <f t="shared" si="46"/>
        <v>49</v>
      </c>
    </row>
    <row r="878" spans="12:16" x14ac:dyDescent="0.25">
      <c r="L878" s="264">
        <f>Member!A878</f>
        <v>16856</v>
      </c>
      <c r="M878">
        <f>SUMIF(Erfassung1!BD:BD,L878,Erfassung1!BW:BW)</f>
        <v>0</v>
      </c>
      <c r="N878">
        <f>SUMIF(Erfassung1!BD:BD,L878,Erfassung1!BG:BG)</f>
        <v>0</v>
      </c>
      <c r="O878">
        <f t="shared" si="45"/>
        <v>0</v>
      </c>
      <c r="P878">
        <f t="shared" si="46"/>
        <v>49</v>
      </c>
    </row>
    <row r="879" spans="12:16" x14ac:dyDescent="0.25">
      <c r="L879" s="264">
        <f>Member!A879</f>
        <v>16879</v>
      </c>
      <c r="M879">
        <f>SUMIF(Erfassung1!BD:BD,L879,Erfassung1!BW:BW)</f>
        <v>0</v>
      </c>
      <c r="N879">
        <f>SUMIF(Erfassung1!BD:BD,L879,Erfassung1!BG:BG)</f>
        <v>0</v>
      </c>
      <c r="O879">
        <f t="shared" si="45"/>
        <v>0</v>
      </c>
      <c r="P879">
        <f t="shared" si="46"/>
        <v>49</v>
      </c>
    </row>
    <row r="880" spans="12:16" x14ac:dyDescent="0.25">
      <c r="L880" s="264">
        <f>Member!A880</f>
        <v>38748</v>
      </c>
      <c r="M880">
        <f>SUMIF(Erfassung1!BD:BD,L880,Erfassung1!BW:BW)</f>
        <v>0</v>
      </c>
      <c r="N880">
        <f>SUMIF(Erfassung1!BD:BD,L880,Erfassung1!BG:BG)</f>
        <v>0</v>
      </c>
      <c r="O880">
        <f t="shared" si="45"/>
        <v>0</v>
      </c>
      <c r="P880">
        <f t="shared" si="46"/>
        <v>49</v>
      </c>
    </row>
    <row r="881" spans="12:16" x14ac:dyDescent="0.25">
      <c r="L881" s="264">
        <f>Member!A881</f>
        <v>7575</v>
      </c>
      <c r="M881">
        <f>SUMIF(Erfassung1!BD:BD,L881,Erfassung1!BW:BW)</f>
        <v>0</v>
      </c>
      <c r="N881">
        <f>SUMIF(Erfassung1!BD:BD,L881,Erfassung1!BG:BG)</f>
        <v>0</v>
      </c>
      <c r="O881">
        <f t="shared" si="45"/>
        <v>0</v>
      </c>
      <c r="P881">
        <f t="shared" si="46"/>
        <v>49</v>
      </c>
    </row>
    <row r="882" spans="12:16" x14ac:dyDescent="0.25">
      <c r="L882" s="264">
        <f>Member!A882</f>
        <v>16679</v>
      </c>
      <c r="M882">
        <f>SUMIF(Erfassung1!BD:BD,L882,Erfassung1!BW:BW)</f>
        <v>0</v>
      </c>
      <c r="N882">
        <f>SUMIF(Erfassung1!BD:BD,L882,Erfassung1!BG:BG)</f>
        <v>0</v>
      </c>
      <c r="O882">
        <f t="shared" si="45"/>
        <v>0</v>
      </c>
      <c r="P882">
        <f t="shared" si="46"/>
        <v>49</v>
      </c>
    </row>
    <row r="883" spans="12:16" x14ac:dyDescent="0.25">
      <c r="L883" s="264">
        <f>Member!A883</f>
        <v>7595</v>
      </c>
      <c r="M883">
        <f>SUMIF(Erfassung1!BD:BD,L883,Erfassung1!BW:BW)</f>
        <v>0</v>
      </c>
      <c r="N883">
        <f>SUMIF(Erfassung1!BD:BD,L883,Erfassung1!BG:BG)</f>
        <v>0</v>
      </c>
      <c r="O883">
        <f t="shared" si="45"/>
        <v>0</v>
      </c>
      <c r="P883">
        <f t="shared" si="46"/>
        <v>49</v>
      </c>
    </row>
    <row r="884" spans="12:16" x14ac:dyDescent="0.25">
      <c r="L884" s="264">
        <f>Member!A884</f>
        <v>7024</v>
      </c>
      <c r="M884">
        <f>SUMIF(Erfassung1!BD:BD,L884,Erfassung1!BW:BW)</f>
        <v>0</v>
      </c>
      <c r="N884">
        <f>SUMIF(Erfassung1!BD:BD,L884,Erfassung1!BG:BG)</f>
        <v>0</v>
      </c>
      <c r="O884">
        <f t="shared" si="45"/>
        <v>0</v>
      </c>
      <c r="P884">
        <f t="shared" si="46"/>
        <v>49</v>
      </c>
    </row>
    <row r="885" spans="12:16" x14ac:dyDescent="0.25">
      <c r="L885" s="264">
        <f>Member!A885</f>
        <v>38546</v>
      </c>
      <c r="M885">
        <f>SUMIF(Erfassung1!BD:BD,L885,Erfassung1!BW:BW)</f>
        <v>0</v>
      </c>
      <c r="N885">
        <f>SUMIF(Erfassung1!BD:BD,L885,Erfassung1!BG:BG)</f>
        <v>0</v>
      </c>
      <c r="O885">
        <f t="shared" si="45"/>
        <v>0</v>
      </c>
      <c r="P885">
        <f t="shared" si="46"/>
        <v>49</v>
      </c>
    </row>
    <row r="886" spans="12:16" x14ac:dyDescent="0.25">
      <c r="L886" s="264">
        <f>Member!A886</f>
        <v>38708</v>
      </c>
      <c r="M886">
        <f>SUMIF(Erfassung1!BD:BD,L886,Erfassung1!BW:BW)</f>
        <v>0</v>
      </c>
      <c r="N886">
        <f>SUMIF(Erfassung1!BD:BD,L886,Erfassung1!BG:BG)</f>
        <v>0</v>
      </c>
      <c r="O886">
        <f t="shared" si="45"/>
        <v>0</v>
      </c>
      <c r="P886">
        <f t="shared" si="46"/>
        <v>49</v>
      </c>
    </row>
    <row r="887" spans="12:16" x14ac:dyDescent="0.25">
      <c r="L887" s="264">
        <f>Member!A887</f>
        <v>16912</v>
      </c>
      <c r="M887">
        <f>SUMIF(Erfassung1!BD:BD,L887,Erfassung1!BW:BW)</f>
        <v>1624</v>
      </c>
      <c r="N887">
        <f>SUMIF(Erfassung1!BD:BD,L887,Erfassung1!BG:BG)</f>
        <v>8</v>
      </c>
      <c r="O887">
        <f t="shared" si="45"/>
        <v>202.999999113</v>
      </c>
      <c r="P887">
        <f t="shared" si="46"/>
        <v>1</v>
      </c>
    </row>
    <row r="888" spans="12:16" x14ac:dyDescent="0.25">
      <c r="L888" s="264">
        <f>Member!A888</f>
        <v>7867</v>
      </c>
      <c r="M888">
        <f>SUMIF(Erfassung1!BD:BD,L888,Erfassung1!BW:BW)</f>
        <v>930</v>
      </c>
      <c r="N888">
        <f>SUMIF(Erfassung1!BD:BD,L888,Erfassung1!BG:BG)</f>
        <v>5</v>
      </c>
      <c r="O888">
        <f t="shared" si="45"/>
        <v>185.99999911200001</v>
      </c>
      <c r="P888">
        <f t="shared" si="46"/>
        <v>12</v>
      </c>
    </row>
    <row r="889" spans="12:16" x14ac:dyDescent="0.25">
      <c r="L889" s="264">
        <f>Member!A889</f>
        <v>7885</v>
      </c>
      <c r="M889">
        <f>SUMIF(Erfassung1!BD:BD,L889,Erfassung1!BW:BW)</f>
        <v>1401</v>
      </c>
      <c r="N889">
        <f>SUMIF(Erfassung1!BD:BD,L889,Erfassung1!BG:BG)</f>
        <v>7</v>
      </c>
      <c r="O889">
        <f t="shared" si="45"/>
        <v>200.14285625385713</v>
      </c>
      <c r="P889">
        <f t="shared" si="46"/>
        <v>2</v>
      </c>
    </row>
    <row r="890" spans="12:16" x14ac:dyDescent="0.25">
      <c r="L890" s="264">
        <f>Member!A890</f>
        <v>7578</v>
      </c>
      <c r="M890">
        <f>SUMIF(Erfassung1!BD:BD,L890,Erfassung1!BW:BW)</f>
        <v>0</v>
      </c>
      <c r="N890">
        <f>SUMIF(Erfassung1!BD:BD,L890,Erfassung1!BG:BG)</f>
        <v>0</v>
      </c>
      <c r="O890">
        <f t="shared" si="45"/>
        <v>0</v>
      </c>
      <c r="P890">
        <f t="shared" si="46"/>
        <v>49</v>
      </c>
    </row>
    <row r="891" spans="12:16" x14ac:dyDescent="0.25">
      <c r="L891" s="264">
        <f>Member!A891</f>
        <v>7341</v>
      </c>
      <c r="M891">
        <f>SUMIF(Erfassung1!BD:BD,L891,Erfassung1!BW:BW)</f>
        <v>0</v>
      </c>
      <c r="N891">
        <f>SUMIF(Erfassung1!BD:BD,L891,Erfassung1!BG:BG)</f>
        <v>0</v>
      </c>
      <c r="O891">
        <f t="shared" si="45"/>
        <v>0</v>
      </c>
      <c r="P891">
        <f t="shared" si="46"/>
        <v>49</v>
      </c>
    </row>
    <row r="892" spans="12:16" x14ac:dyDescent="0.25">
      <c r="L892" s="264">
        <f>Member!A892</f>
        <v>38327</v>
      </c>
      <c r="M892">
        <f>SUMIF(Erfassung1!BD:BD,L892,Erfassung1!BW:BW)</f>
        <v>0</v>
      </c>
      <c r="N892">
        <f>SUMIF(Erfassung1!BD:BD,L892,Erfassung1!BG:BG)</f>
        <v>0</v>
      </c>
      <c r="O892">
        <f t="shared" si="45"/>
        <v>0</v>
      </c>
      <c r="P892">
        <f t="shared" si="46"/>
        <v>49</v>
      </c>
    </row>
    <row r="893" spans="12:16" x14ac:dyDescent="0.25">
      <c r="L893" s="264">
        <f>Member!A893</f>
        <v>25213</v>
      </c>
      <c r="M893">
        <f>SUMIF(Erfassung1!BD:BD,L893,Erfassung1!BW:BW)</f>
        <v>0</v>
      </c>
      <c r="N893">
        <f>SUMIF(Erfassung1!BD:BD,L893,Erfassung1!BG:BG)</f>
        <v>0</v>
      </c>
      <c r="O893">
        <f t="shared" si="45"/>
        <v>0</v>
      </c>
      <c r="P893">
        <f t="shared" si="46"/>
        <v>49</v>
      </c>
    </row>
    <row r="894" spans="12:16" x14ac:dyDescent="0.25">
      <c r="L894" s="264">
        <f>Member!A894</f>
        <v>18708</v>
      </c>
      <c r="M894">
        <f>SUMIF(Erfassung1!BD:BD,L894,Erfassung1!BW:BW)</f>
        <v>0</v>
      </c>
      <c r="N894">
        <f>SUMIF(Erfassung1!BD:BD,L894,Erfassung1!BG:BG)</f>
        <v>0</v>
      </c>
      <c r="O894">
        <f t="shared" si="45"/>
        <v>0</v>
      </c>
      <c r="P894">
        <f t="shared" si="46"/>
        <v>49</v>
      </c>
    </row>
    <row r="895" spans="12:16" x14ac:dyDescent="0.25">
      <c r="L895" s="264">
        <f>Member!A895</f>
        <v>7597</v>
      </c>
      <c r="M895">
        <f>SUMIF(Erfassung1!BD:BD,L895,Erfassung1!BW:BW)</f>
        <v>496</v>
      </c>
      <c r="N895">
        <f>SUMIF(Erfassung1!BD:BD,L895,Erfassung1!BG:BG)</f>
        <v>3</v>
      </c>
      <c r="O895">
        <f t="shared" si="45"/>
        <v>165.33333243833334</v>
      </c>
      <c r="P895">
        <f t="shared" si="46"/>
        <v>39</v>
      </c>
    </row>
    <row r="896" spans="12:16" x14ac:dyDescent="0.25">
      <c r="L896" s="264">
        <f>Member!A896</f>
        <v>7576</v>
      </c>
      <c r="M896">
        <f>SUMIF(Erfassung1!BD:BD,L896,Erfassung1!BW:BW)</f>
        <v>0</v>
      </c>
      <c r="N896">
        <f>SUMIF(Erfassung1!BD:BD,L896,Erfassung1!BG:BG)</f>
        <v>0</v>
      </c>
      <c r="O896">
        <f t="shared" si="45"/>
        <v>0</v>
      </c>
      <c r="P896">
        <f t="shared" si="46"/>
        <v>49</v>
      </c>
    </row>
    <row r="897" spans="12:16" x14ac:dyDescent="0.25">
      <c r="L897" s="264">
        <f>Member!A897</f>
        <v>7440</v>
      </c>
      <c r="M897">
        <f>SUMIF(Erfassung1!BD:BD,L897,Erfassung1!BW:BW)</f>
        <v>0</v>
      </c>
      <c r="N897">
        <f>SUMIF(Erfassung1!BD:BD,L897,Erfassung1!BG:BG)</f>
        <v>0</v>
      </c>
      <c r="O897">
        <f t="shared" si="45"/>
        <v>0</v>
      </c>
      <c r="P897">
        <f t="shared" si="46"/>
        <v>49</v>
      </c>
    </row>
    <row r="898" spans="12:16" x14ac:dyDescent="0.25">
      <c r="L898" s="264">
        <f>Member!A898</f>
        <v>7004</v>
      </c>
      <c r="M898">
        <f>SUMIF(Erfassung1!BD:BD,L898,Erfassung1!BW:BW)</f>
        <v>0</v>
      </c>
      <c r="N898">
        <f>SUMIF(Erfassung1!BD:BD,L898,Erfassung1!BG:BG)</f>
        <v>0</v>
      </c>
      <c r="O898">
        <f t="shared" si="45"/>
        <v>0</v>
      </c>
      <c r="P898">
        <f t="shared" si="46"/>
        <v>49</v>
      </c>
    </row>
    <row r="899" spans="12:16" x14ac:dyDescent="0.25">
      <c r="L899" s="264">
        <f>Member!A899</f>
        <v>7580</v>
      </c>
      <c r="M899">
        <f>SUMIF(Erfassung1!BD:BD,L899,Erfassung1!BW:BW)</f>
        <v>0</v>
      </c>
      <c r="N899">
        <f>SUMIF(Erfassung1!BD:BD,L899,Erfassung1!BG:BG)</f>
        <v>0</v>
      </c>
      <c r="O899">
        <f t="shared" si="45"/>
        <v>0</v>
      </c>
      <c r="P899">
        <f t="shared" si="46"/>
        <v>49</v>
      </c>
    </row>
    <row r="900" spans="12:16" x14ac:dyDescent="0.25">
      <c r="L900" s="264">
        <f>Member!A900</f>
        <v>16965</v>
      </c>
      <c r="M900">
        <f>SUMIF(Erfassung1!BD:BD,L900,Erfassung1!BW:BW)</f>
        <v>0</v>
      </c>
      <c r="N900">
        <f>SUMIF(Erfassung1!BD:BD,L900,Erfassung1!BG:BG)</f>
        <v>0</v>
      </c>
      <c r="O900">
        <f t="shared" si="45"/>
        <v>0</v>
      </c>
      <c r="P900">
        <f t="shared" si="46"/>
        <v>49</v>
      </c>
    </row>
    <row r="901" spans="12:16" x14ac:dyDescent="0.25">
      <c r="L901" s="264">
        <f>Member!A901</f>
        <v>25534</v>
      </c>
      <c r="M901">
        <f>SUMIF(Erfassung1!BD:BD,L901,Erfassung1!BW:BW)</f>
        <v>0</v>
      </c>
      <c r="N901">
        <f>SUMIF(Erfassung1!BD:BD,L901,Erfassung1!BG:BG)</f>
        <v>0</v>
      </c>
      <c r="O901">
        <f t="shared" si="45"/>
        <v>0</v>
      </c>
      <c r="P901">
        <f t="shared" si="46"/>
        <v>49</v>
      </c>
    </row>
    <row r="902" spans="12:16" x14ac:dyDescent="0.25">
      <c r="L902" s="264">
        <f>Member!A902</f>
        <v>12850</v>
      </c>
      <c r="M902">
        <f>SUMIF(Erfassung1!BD:BD,L902,Erfassung1!BW:BW)</f>
        <v>0</v>
      </c>
      <c r="N902">
        <f>SUMIF(Erfassung1!BD:BD,L902,Erfassung1!BG:BG)</f>
        <v>0</v>
      </c>
      <c r="O902">
        <f t="shared" si="45"/>
        <v>0</v>
      </c>
      <c r="P902">
        <f t="shared" si="46"/>
        <v>49</v>
      </c>
    </row>
    <row r="903" spans="12:16" x14ac:dyDescent="0.25">
      <c r="L903" s="264">
        <f>Member!A903</f>
        <v>7865</v>
      </c>
      <c r="M903">
        <f>SUMIF(Erfassung1!BD:BD,L903,Erfassung1!BW:BW)</f>
        <v>0</v>
      </c>
      <c r="N903">
        <f>SUMIF(Erfassung1!BD:BD,L903,Erfassung1!BG:BG)</f>
        <v>0</v>
      </c>
      <c r="O903">
        <f t="shared" si="45"/>
        <v>0</v>
      </c>
      <c r="P903">
        <f t="shared" si="46"/>
        <v>49</v>
      </c>
    </row>
    <row r="904" spans="12:16" x14ac:dyDescent="0.25">
      <c r="L904" s="264">
        <f>Member!A904</f>
        <v>16998</v>
      </c>
      <c r="M904">
        <f>SUMIF(Erfassung1!BD:BD,L904,Erfassung1!BW:BW)</f>
        <v>0</v>
      </c>
      <c r="N904">
        <f>SUMIF(Erfassung1!BD:BD,L904,Erfassung1!BG:BG)</f>
        <v>0</v>
      </c>
      <c r="O904">
        <f t="shared" si="45"/>
        <v>0</v>
      </c>
      <c r="P904">
        <f t="shared" si="46"/>
        <v>49</v>
      </c>
    </row>
    <row r="905" spans="12:16" x14ac:dyDescent="0.25">
      <c r="L905" s="264">
        <f>Member!A905</f>
        <v>16595</v>
      </c>
      <c r="M905">
        <f>SUMIF(Erfassung1!BD:BD,L905,Erfassung1!BW:BW)</f>
        <v>0</v>
      </c>
      <c r="N905">
        <f>SUMIF(Erfassung1!BD:BD,L905,Erfassung1!BG:BG)</f>
        <v>0</v>
      </c>
      <c r="O905">
        <f t="shared" si="45"/>
        <v>0</v>
      </c>
      <c r="P905">
        <f t="shared" si="46"/>
        <v>49</v>
      </c>
    </row>
    <row r="906" spans="12:16" x14ac:dyDescent="0.25">
      <c r="L906" s="264">
        <f>Member!A906</f>
        <v>16594</v>
      </c>
      <c r="M906">
        <f>SUMIF(Erfassung1!BD:BD,L906,Erfassung1!BW:BW)</f>
        <v>0</v>
      </c>
      <c r="N906">
        <f>SUMIF(Erfassung1!BD:BD,L906,Erfassung1!BG:BG)</f>
        <v>0</v>
      </c>
      <c r="O906">
        <f t="shared" si="45"/>
        <v>0</v>
      </c>
      <c r="P906">
        <f t="shared" si="46"/>
        <v>49</v>
      </c>
    </row>
    <row r="907" spans="12:16" x14ac:dyDescent="0.25">
      <c r="L907" s="264">
        <f>Member!A907</f>
        <v>38350</v>
      </c>
      <c r="M907">
        <f>SUMIF(Erfassung1!BD:BD,L907,Erfassung1!BW:BW)</f>
        <v>0</v>
      </c>
      <c r="N907">
        <f>SUMIF(Erfassung1!BD:BD,L907,Erfassung1!BG:BG)</f>
        <v>0</v>
      </c>
      <c r="O907">
        <f t="shared" si="45"/>
        <v>0</v>
      </c>
      <c r="P907">
        <f t="shared" si="46"/>
        <v>49</v>
      </c>
    </row>
    <row r="908" spans="12:16" x14ac:dyDescent="0.25">
      <c r="L908" s="264">
        <f>Member!A908</f>
        <v>7485</v>
      </c>
      <c r="M908">
        <f>SUMIF(Erfassung1!BD:BD,L908,Erfassung1!BW:BW)</f>
        <v>0</v>
      </c>
      <c r="N908">
        <f>SUMIF(Erfassung1!BD:BD,L908,Erfassung1!BG:BG)</f>
        <v>0</v>
      </c>
      <c r="O908">
        <f t="shared" si="45"/>
        <v>0</v>
      </c>
      <c r="P908">
        <f t="shared" si="46"/>
        <v>49</v>
      </c>
    </row>
    <row r="909" spans="12:16" x14ac:dyDescent="0.25">
      <c r="L909" s="264">
        <f>Member!A909</f>
        <v>7071</v>
      </c>
      <c r="M909">
        <f>SUMIF(Erfassung1!BD:BD,L909,Erfassung1!BW:BW)</f>
        <v>0</v>
      </c>
      <c r="N909">
        <f>SUMIF(Erfassung1!BD:BD,L909,Erfassung1!BG:BG)</f>
        <v>0</v>
      </c>
      <c r="O909">
        <f t="shared" si="45"/>
        <v>0</v>
      </c>
      <c r="P909">
        <f t="shared" si="46"/>
        <v>49</v>
      </c>
    </row>
    <row r="910" spans="12:16" x14ac:dyDescent="0.25">
      <c r="L910" s="264">
        <f>Member!A910</f>
        <v>16093</v>
      </c>
      <c r="M910">
        <f>SUMIF(Erfassung1!BD:BD,L910,Erfassung1!BW:BW)</f>
        <v>0</v>
      </c>
      <c r="N910">
        <f>SUMIF(Erfassung1!BD:BD,L910,Erfassung1!BG:BG)</f>
        <v>0</v>
      </c>
      <c r="O910">
        <f t="shared" si="45"/>
        <v>0</v>
      </c>
      <c r="P910">
        <f t="shared" si="46"/>
        <v>49</v>
      </c>
    </row>
    <row r="911" spans="12:16" x14ac:dyDescent="0.25">
      <c r="L911" s="264">
        <f>Member!A911</f>
        <v>7061</v>
      </c>
      <c r="M911">
        <f>SUMIF(Erfassung1!BD:BD,L911,Erfassung1!BW:BW)</f>
        <v>0</v>
      </c>
      <c r="N911">
        <f>SUMIF(Erfassung1!BD:BD,L911,Erfassung1!BG:BG)</f>
        <v>0</v>
      </c>
      <c r="O911">
        <f t="shared" si="45"/>
        <v>0</v>
      </c>
      <c r="P911">
        <f t="shared" si="46"/>
        <v>49</v>
      </c>
    </row>
    <row r="912" spans="12:16" x14ac:dyDescent="0.25">
      <c r="L912" s="264">
        <f>Member!A912</f>
        <v>38655</v>
      </c>
      <c r="M912">
        <f>SUMIF(Erfassung1!BD:BD,L912,Erfassung1!BW:BW)</f>
        <v>0</v>
      </c>
      <c r="N912">
        <f>SUMIF(Erfassung1!BD:BD,L912,Erfassung1!BG:BG)</f>
        <v>0</v>
      </c>
      <c r="O912">
        <f t="shared" si="45"/>
        <v>0</v>
      </c>
      <c r="P912">
        <f t="shared" si="46"/>
        <v>49</v>
      </c>
    </row>
    <row r="913" spans="12:16" x14ac:dyDescent="0.25">
      <c r="L913" s="264">
        <f>Member!A913</f>
        <v>25205</v>
      </c>
      <c r="M913">
        <f>SUMIF(Erfassung1!BD:BD,L913,Erfassung1!BW:BW)</f>
        <v>0</v>
      </c>
      <c r="N913">
        <f>SUMIF(Erfassung1!BD:BD,L913,Erfassung1!BG:BG)</f>
        <v>0</v>
      </c>
      <c r="O913">
        <f t="shared" si="45"/>
        <v>0</v>
      </c>
      <c r="P913">
        <f t="shared" si="46"/>
        <v>49</v>
      </c>
    </row>
    <row r="914" spans="12:16" x14ac:dyDescent="0.25">
      <c r="L914" s="264">
        <f>Member!A914</f>
        <v>25557</v>
      </c>
      <c r="M914">
        <f>SUMIF(Erfassung1!BD:BD,L914,Erfassung1!BW:BW)</f>
        <v>0</v>
      </c>
      <c r="N914">
        <f>SUMIF(Erfassung1!BD:BD,L914,Erfassung1!BG:BG)</f>
        <v>0</v>
      </c>
      <c r="O914">
        <f t="shared" si="45"/>
        <v>0</v>
      </c>
      <c r="P914">
        <f t="shared" si="46"/>
        <v>49</v>
      </c>
    </row>
    <row r="915" spans="12:16" x14ac:dyDescent="0.25">
      <c r="L915" s="264">
        <f>Member!A915</f>
        <v>25830</v>
      </c>
      <c r="M915">
        <f>SUMIF(Erfassung1!BD:BD,L915,Erfassung1!BW:BW)</f>
        <v>0</v>
      </c>
      <c r="N915">
        <f>SUMIF(Erfassung1!BD:BD,L915,Erfassung1!BG:BG)</f>
        <v>0</v>
      </c>
      <c r="O915">
        <f t="shared" si="45"/>
        <v>0</v>
      </c>
      <c r="P915">
        <f t="shared" si="46"/>
        <v>49</v>
      </c>
    </row>
    <row r="916" spans="12:16" x14ac:dyDescent="0.25">
      <c r="L916" s="264">
        <f>Member!A916</f>
        <v>25203</v>
      </c>
      <c r="M916">
        <f>SUMIF(Erfassung1!BD:BD,L916,Erfassung1!BW:BW)</f>
        <v>0</v>
      </c>
      <c r="N916">
        <f>SUMIF(Erfassung1!BD:BD,L916,Erfassung1!BG:BG)</f>
        <v>0</v>
      </c>
      <c r="O916">
        <f t="shared" si="45"/>
        <v>0</v>
      </c>
      <c r="P916">
        <f t="shared" si="46"/>
        <v>49</v>
      </c>
    </row>
    <row r="917" spans="12:16" x14ac:dyDescent="0.25">
      <c r="L917" s="264">
        <f>Member!A917</f>
        <v>25204</v>
      </c>
      <c r="M917">
        <f>SUMIF(Erfassung1!BD:BD,L917,Erfassung1!BW:BW)</f>
        <v>0</v>
      </c>
      <c r="N917">
        <f>SUMIF(Erfassung1!BD:BD,L917,Erfassung1!BG:BG)</f>
        <v>0</v>
      </c>
      <c r="O917">
        <f t="shared" si="45"/>
        <v>0</v>
      </c>
      <c r="P917">
        <f t="shared" si="46"/>
        <v>49</v>
      </c>
    </row>
    <row r="918" spans="12:16" x14ac:dyDescent="0.25">
      <c r="L918" s="264">
        <f>Member!A918</f>
        <v>26157</v>
      </c>
      <c r="M918">
        <f>SUMIF(Erfassung1!BD:BD,L918,Erfassung1!BW:BW)</f>
        <v>0</v>
      </c>
      <c r="N918">
        <f>SUMIF(Erfassung1!BD:BD,L918,Erfassung1!BG:BG)</f>
        <v>0</v>
      </c>
      <c r="O918">
        <f t="shared" si="45"/>
        <v>0</v>
      </c>
      <c r="P918">
        <f t="shared" si="46"/>
        <v>49</v>
      </c>
    </row>
    <row r="919" spans="12:16" x14ac:dyDescent="0.25">
      <c r="L919" s="264">
        <f>Member!A919</f>
        <v>38626</v>
      </c>
      <c r="M919">
        <f>SUMIF(Erfassung1!BD:BD,L919,Erfassung1!BW:BW)</f>
        <v>0</v>
      </c>
      <c r="N919">
        <f>SUMIF(Erfassung1!BD:BD,L919,Erfassung1!BG:BG)</f>
        <v>0</v>
      </c>
      <c r="O919">
        <f t="shared" si="45"/>
        <v>0</v>
      </c>
      <c r="P919">
        <f t="shared" si="46"/>
        <v>49</v>
      </c>
    </row>
    <row r="920" spans="12:16" x14ac:dyDescent="0.25">
      <c r="L920" s="264">
        <f>Member!A920</f>
        <v>7573</v>
      </c>
      <c r="M920">
        <f>SUMIF(Erfassung1!BD:BD,L920,Erfassung1!BW:BW)</f>
        <v>0</v>
      </c>
      <c r="N920">
        <f>SUMIF(Erfassung1!BD:BD,L920,Erfassung1!BG:BG)</f>
        <v>0</v>
      </c>
      <c r="O920">
        <f t="shared" si="45"/>
        <v>0</v>
      </c>
      <c r="P920">
        <f t="shared" si="46"/>
        <v>49</v>
      </c>
    </row>
    <row r="921" spans="12:16" x14ac:dyDescent="0.25">
      <c r="L921" s="264">
        <f>Member!A921</f>
        <v>38672</v>
      </c>
      <c r="M921">
        <f>SUMIF(Erfassung1!BD:BD,L921,Erfassung1!BW:BW)</f>
        <v>0</v>
      </c>
      <c r="N921">
        <f>SUMIF(Erfassung1!BD:BD,L921,Erfassung1!BG:BG)</f>
        <v>0</v>
      </c>
      <c r="O921">
        <f t="shared" si="45"/>
        <v>0</v>
      </c>
      <c r="P921">
        <f t="shared" si="46"/>
        <v>49</v>
      </c>
    </row>
    <row r="922" spans="12:16" x14ac:dyDescent="0.25">
      <c r="L922" s="264">
        <f>Member!A922</f>
        <v>38049</v>
      </c>
      <c r="M922">
        <f>SUMIF(Erfassung1!BD:BD,L922,Erfassung1!BW:BW)</f>
        <v>0</v>
      </c>
      <c r="N922">
        <f>SUMIF(Erfassung1!BD:BD,L922,Erfassung1!BG:BG)</f>
        <v>0</v>
      </c>
      <c r="O922">
        <f t="shared" si="45"/>
        <v>0</v>
      </c>
      <c r="P922">
        <f t="shared" si="46"/>
        <v>49</v>
      </c>
    </row>
    <row r="923" spans="12:16" x14ac:dyDescent="0.25">
      <c r="L923" s="264">
        <f>Member!A923</f>
        <v>38867</v>
      </c>
      <c r="M923">
        <f>SUMIF(Erfassung1!BD:BD,L923,Erfassung1!BW:BW)</f>
        <v>0</v>
      </c>
      <c r="N923">
        <f>SUMIF(Erfassung1!BD:BD,L923,Erfassung1!BG:BG)</f>
        <v>0</v>
      </c>
      <c r="O923">
        <f t="shared" si="45"/>
        <v>0</v>
      </c>
      <c r="P923">
        <f t="shared" si="46"/>
        <v>49</v>
      </c>
    </row>
    <row r="924" spans="12:16" x14ac:dyDescent="0.25">
      <c r="L924" s="264">
        <f>Member!A924</f>
        <v>25127</v>
      </c>
      <c r="M924">
        <f>SUMIF(Erfassung1!BD:BD,L924,Erfassung1!BW:BW)</f>
        <v>0</v>
      </c>
      <c r="N924">
        <f>SUMIF(Erfassung1!BD:BD,L924,Erfassung1!BG:BG)</f>
        <v>0</v>
      </c>
      <c r="O924">
        <f t="shared" si="45"/>
        <v>0</v>
      </c>
      <c r="P924">
        <f t="shared" si="46"/>
        <v>49</v>
      </c>
    </row>
    <row r="925" spans="12:16" x14ac:dyDescent="0.25">
      <c r="L925" s="264">
        <f>Member!A925</f>
        <v>25857</v>
      </c>
      <c r="M925">
        <f>SUMIF(Erfassung1!BD:BD,L925,Erfassung1!BW:BW)</f>
        <v>0</v>
      </c>
      <c r="N925">
        <f>SUMIF(Erfassung1!BD:BD,L925,Erfassung1!BG:BG)</f>
        <v>0</v>
      </c>
      <c r="O925">
        <f t="shared" si="45"/>
        <v>0</v>
      </c>
      <c r="P925">
        <f t="shared" si="46"/>
        <v>49</v>
      </c>
    </row>
    <row r="926" spans="12:16" x14ac:dyDescent="0.25">
      <c r="L926" s="264">
        <f>Member!A926</f>
        <v>25388</v>
      </c>
      <c r="M926">
        <f>SUMIF(Erfassung1!BD:BD,L926,Erfassung1!BW:BW)</f>
        <v>0</v>
      </c>
      <c r="N926">
        <f>SUMIF(Erfassung1!BD:BD,L926,Erfassung1!BG:BG)</f>
        <v>0</v>
      </c>
      <c r="O926">
        <f t="shared" si="45"/>
        <v>0</v>
      </c>
      <c r="P926">
        <f t="shared" si="46"/>
        <v>49</v>
      </c>
    </row>
    <row r="927" spans="12:16" x14ac:dyDescent="0.25">
      <c r="L927" s="264">
        <f>Member!A927</f>
        <v>7558</v>
      </c>
      <c r="M927">
        <f>SUMIF(Erfassung1!BD:BD,L927,Erfassung1!BW:BW)</f>
        <v>0</v>
      </c>
      <c r="N927">
        <f>SUMIF(Erfassung1!BD:BD,L927,Erfassung1!BG:BG)</f>
        <v>0</v>
      </c>
      <c r="O927">
        <f t="shared" si="45"/>
        <v>0</v>
      </c>
      <c r="P927">
        <f t="shared" si="46"/>
        <v>49</v>
      </c>
    </row>
    <row r="928" spans="12:16" x14ac:dyDescent="0.25">
      <c r="L928" s="264">
        <f>Member!A928</f>
        <v>7561</v>
      </c>
      <c r="M928">
        <f>SUMIF(Erfassung1!BD:BD,L928,Erfassung1!BW:BW)</f>
        <v>0</v>
      </c>
      <c r="N928">
        <f>SUMIF(Erfassung1!BD:BD,L928,Erfassung1!BG:BG)</f>
        <v>0</v>
      </c>
      <c r="O928">
        <f t="shared" si="45"/>
        <v>0</v>
      </c>
      <c r="P928">
        <f t="shared" si="46"/>
        <v>49</v>
      </c>
    </row>
    <row r="929" spans="12:16" x14ac:dyDescent="0.25">
      <c r="L929" s="264">
        <f>Member!A929</f>
        <v>7565</v>
      </c>
      <c r="M929">
        <f>SUMIF(Erfassung1!BD:BD,L929,Erfassung1!BW:BW)</f>
        <v>0</v>
      </c>
      <c r="N929">
        <f>SUMIF(Erfassung1!BD:BD,L929,Erfassung1!BG:BG)</f>
        <v>0</v>
      </c>
      <c r="O929">
        <f t="shared" si="45"/>
        <v>0</v>
      </c>
      <c r="P929">
        <f t="shared" si="46"/>
        <v>49</v>
      </c>
    </row>
    <row r="930" spans="12:16" x14ac:dyDescent="0.25">
      <c r="L930" s="264">
        <f>Member!A930</f>
        <v>7501</v>
      </c>
      <c r="M930">
        <f>SUMIF(Erfassung1!BD:BD,L930,Erfassung1!BW:BW)</f>
        <v>0</v>
      </c>
      <c r="N930">
        <f>SUMIF(Erfassung1!BD:BD,L930,Erfassung1!BG:BG)</f>
        <v>0</v>
      </c>
      <c r="O930">
        <f t="shared" si="45"/>
        <v>0</v>
      </c>
      <c r="P930">
        <f t="shared" si="46"/>
        <v>49</v>
      </c>
    </row>
    <row r="931" spans="12:16" x14ac:dyDescent="0.25">
      <c r="L931" s="264">
        <f>Member!A931</f>
        <v>38542</v>
      </c>
      <c r="M931">
        <f>SUMIF(Erfassung1!BD:BD,L931,Erfassung1!BW:BW)</f>
        <v>0</v>
      </c>
      <c r="N931">
        <f>SUMIF(Erfassung1!BD:BD,L931,Erfassung1!BG:BG)</f>
        <v>0</v>
      </c>
      <c r="O931">
        <f t="shared" si="45"/>
        <v>0</v>
      </c>
      <c r="P931">
        <f t="shared" si="46"/>
        <v>49</v>
      </c>
    </row>
    <row r="932" spans="12:16" x14ac:dyDescent="0.25">
      <c r="L932" s="264">
        <f>Member!A932</f>
        <v>25631</v>
      </c>
      <c r="M932">
        <f>SUMIF(Erfassung1!BD:BD,L932,Erfassung1!BW:BW)</f>
        <v>0</v>
      </c>
      <c r="N932">
        <f>SUMIF(Erfassung1!BD:BD,L932,Erfassung1!BG:BG)</f>
        <v>0</v>
      </c>
      <c r="O932">
        <f t="shared" si="45"/>
        <v>0</v>
      </c>
      <c r="P932">
        <f t="shared" si="46"/>
        <v>49</v>
      </c>
    </row>
    <row r="933" spans="12:16" x14ac:dyDescent="0.25">
      <c r="L933" s="264">
        <f>Member!A933</f>
        <v>38186</v>
      </c>
      <c r="M933">
        <f>SUMIF(Erfassung1!BD:BD,L933,Erfassung1!BW:BW)</f>
        <v>0</v>
      </c>
      <c r="N933">
        <f>SUMIF(Erfassung1!BD:BD,L933,Erfassung1!BG:BG)</f>
        <v>0</v>
      </c>
      <c r="O933">
        <f t="shared" si="45"/>
        <v>0</v>
      </c>
      <c r="P933">
        <f t="shared" si="46"/>
        <v>49</v>
      </c>
    </row>
    <row r="934" spans="12:16" x14ac:dyDescent="0.25">
      <c r="L934" s="264">
        <f>Member!A934</f>
        <v>25814</v>
      </c>
      <c r="M934">
        <f>SUMIF(Erfassung1!BD:BD,L934,Erfassung1!BW:BW)</f>
        <v>0</v>
      </c>
      <c r="N934">
        <f>SUMIF(Erfassung1!BD:BD,L934,Erfassung1!BG:BG)</f>
        <v>0</v>
      </c>
      <c r="O934">
        <f t="shared" si="45"/>
        <v>0</v>
      </c>
      <c r="P934">
        <f t="shared" si="46"/>
        <v>49</v>
      </c>
    </row>
    <row r="935" spans="12:16" x14ac:dyDescent="0.25">
      <c r="L935" s="264">
        <f>Member!A935</f>
        <v>38526</v>
      </c>
      <c r="M935">
        <f>SUMIF(Erfassung1!BD:BD,L935,Erfassung1!BW:BW)</f>
        <v>0</v>
      </c>
      <c r="N935">
        <f>SUMIF(Erfassung1!BD:BD,L935,Erfassung1!BG:BG)</f>
        <v>0</v>
      </c>
      <c r="O935">
        <f t="shared" si="45"/>
        <v>0</v>
      </c>
      <c r="P935">
        <f t="shared" si="46"/>
        <v>49</v>
      </c>
    </row>
    <row r="936" spans="12:16" x14ac:dyDescent="0.25">
      <c r="L936" s="264">
        <f>Member!A936</f>
        <v>38835</v>
      </c>
      <c r="M936">
        <f>SUMIF(Erfassung1!BD:BD,L936,Erfassung1!BW:BW)</f>
        <v>0</v>
      </c>
      <c r="N936">
        <f>SUMIF(Erfassung1!BD:BD,L936,Erfassung1!BG:BG)</f>
        <v>0</v>
      </c>
      <c r="O936">
        <f t="shared" si="45"/>
        <v>0</v>
      </c>
      <c r="P936">
        <f t="shared" si="46"/>
        <v>49</v>
      </c>
    </row>
    <row r="937" spans="12:16" x14ac:dyDescent="0.25">
      <c r="L937" s="264">
        <f>Member!A937</f>
        <v>38538</v>
      </c>
      <c r="M937">
        <f>SUMIF(Erfassung1!BD:BD,L937,Erfassung1!BW:BW)</f>
        <v>0</v>
      </c>
      <c r="N937">
        <f>SUMIF(Erfassung1!BD:BD,L937,Erfassung1!BG:BG)</f>
        <v>0</v>
      </c>
      <c r="O937">
        <f t="shared" ref="O937:O1000" si="47">IF(N937=0,0,M937/N937-ROW()/1000000000)</f>
        <v>0</v>
      </c>
      <c r="P937">
        <f t="shared" ref="P937:P1000" si="48">RANK(O937,O:O)</f>
        <v>49</v>
      </c>
    </row>
    <row r="938" spans="12:16" x14ac:dyDescent="0.25">
      <c r="L938" s="264">
        <f>Member!A938</f>
        <v>7650</v>
      </c>
      <c r="M938">
        <f>SUMIF(Erfassung1!BD:BD,L938,Erfassung1!BW:BW)</f>
        <v>0</v>
      </c>
      <c r="N938">
        <f>SUMIF(Erfassung1!BD:BD,L938,Erfassung1!BG:BG)</f>
        <v>0</v>
      </c>
      <c r="O938">
        <f t="shared" si="47"/>
        <v>0</v>
      </c>
      <c r="P938">
        <f t="shared" si="48"/>
        <v>49</v>
      </c>
    </row>
    <row r="939" spans="12:16" x14ac:dyDescent="0.25">
      <c r="L939" s="264">
        <f>Member!A939</f>
        <v>38728</v>
      </c>
      <c r="M939">
        <f>SUMIF(Erfassung1!BD:BD,L939,Erfassung1!BW:BW)</f>
        <v>0</v>
      </c>
      <c r="N939">
        <f>SUMIF(Erfassung1!BD:BD,L939,Erfassung1!BG:BG)</f>
        <v>0</v>
      </c>
      <c r="O939">
        <f t="shared" si="47"/>
        <v>0</v>
      </c>
      <c r="P939">
        <f t="shared" si="48"/>
        <v>49</v>
      </c>
    </row>
    <row r="940" spans="12:16" x14ac:dyDescent="0.25">
      <c r="L940" s="264">
        <f>Member!A940</f>
        <v>38970</v>
      </c>
      <c r="M940">
        <f>SUMIF(Erfassung1!BD:BD,L940,Erfassung1!BW:BW)</f>
        <v>0</v>
      </c>
      <c r="N940">
        <f>SUMIF(Erfassung1!BD:BD,L940,Erfassung1!BG:BG)</f>
        <v>0</v>
      </c>
      <c r="O940">
        <f t="shared" si="47"/>
        <v>0</v>
      </c>
      <c r="P940">
        <f t="shared" si="48"/>
        <v>49</v>
      </c>
    </row>
    <row r="941" spans="12:16" x14ac:dyDescent="0.25">
      <c r="L941" s="264">
        <f>Member!A941</f>
        <v>38681</v>
      </c>
      <c r="M941">
        <f>SUMIF(Erfassung1!BD:BD,L941,Erfassung1!BW:BW)</f>
        <v>0</v>
      </c>
      <c r="N941">
        <f>SUMIF(Erfassung1!BD:BD,L941,Erfassung1!BG:BG)</f>
        <v>0</v>
      </c>
      <c r="O941">
        <f t="shared" si="47"/>
        <v>0</v>
      </c>
      <c r="P941">
        <f t="shared" si="48"/>
        <v>49</v>
      </c>
    </row>
    <row r="942" spans="12:16" x14ac:dyDescent="0.25">
      <c r="L942" s="264">
        <f>Member!A942</f>
        <v>25629</v>
      </c>
      <c r="M942">
        <f>SUMIF(Erfassung1!BD:BD,L942,Erfassung1!BW:BW)</f>
        <v>0</v>
      </c>
      <c r="N942">
        <f>SUMIF(Erfassung1!BD:BD,L942,Erfassung1!BG:BG)</f>
        <v>0</v>
      </c>
      <c r="O942">
        <f t="shared" si="47"/>
        <v>0</v>
      </c>
      <c r="P942">
        <f t="shared" si="48"/>
        <v>49</v>
      </c>
    </row>
    <row r="943" spans="12:16" x14ac:dyDescent="0.25">
      <c r="L943" s="264">
        <f>Member!A943</f>
        <v>38933</v>
      </c>
      <c r="M943">
        <f>SUMIF(Erfassung1!BD:BD,L943,Erfassung1!BW:BW)</f>
        <v>0</v>
      </c>
      <c r="N943">
        <f>SUMIF(Erfassung1!BD:BD,L943,Erfassung1!BG:BG)</f>
        <v>0</v>
      </c>
      <c r="O943">
        <f t="shared" si="47"/>
        <v>0</v>
      </c>
      <c r="P943">
        <f t="shared" si="48"/>
        <v>49</v>
      </c>
    </row>
    <row r="944" spans="12:16" x14ac:dyDescent="0.25">
      <c r="L944" s="264">
        <f>Member!A944</f>
        <v>25279</v>
      </c>
      <c r="M944">
        <f>SUMIF(Erfassung1!BD:BD,L944,Erfassung1!BW:BW)</f>
        <v>0</v>
      </c>
      <c r="N944">
        <f>SUMIF(Erfassung1!BD:BD,L944,Erfassung1!BG:BG)</f>
        <v>0</v>
      </c>
      <c r="O944">
        <f t="shared" si="47"/>
        <v>0</v>
      </c>
      <c r="P944">
        <f t="shared" si="48"/>
        <v>49</v>
      </c>
    </row>
    <row r="945" spans="12:16" x14ac:dyDescent="0.25">
      <c r="L945" s="264">
        <f>Member!A945</f>
        <v>25778</v>
      </c>
      <c r="M945">
        <f>SUMIF(Erfassung1!BD:BD,L945,Erfassung1!BW:BW)</f>
        <v>0</v>
      </c>
      <c r="N945">
        <f>SUMIF(Erfassung1!BD:BD,L945,Erfassung1!BG:BG)</f>
        <v>0</v>
      </c>
      <c r="O945">
        <f t="shared" si="47"/>
        <v>0</v>
      </c>
      <c r="P945">
        <f t="shared" si="48"/>
        <v>49</v>
      </c>
    </row>
    <row r="946" spans="12:16" x14ac:dyDescent="0.25">
      <c r="L946" s="264">
        <f>Member!A946</f>
        <v>38344</v>
      </c>
      <c r="M946">
        <f>SUMIF(Erfassung1!BD:BD,L946,Erfassung1!BW:BW)</f>
        <v>0</v>
      </c>
      <c r="N946">
        <f>SUMIF(Erfassung1!BD:BD,L946,Erfassung1!BG:BG)</f>
        <v>0</v>
      </c>
      <c r="O946">
        <f t="shared" si="47"/>
        <v>0</v>
      </c>
      <c r="P946">
        <f t="shared" si="48"/>
        <v>49</v>
      </c>
    </row>
    <row r="947" spans="12:16" x14ac:dyDescent="0.25">
      <c r="L947" s="264">
        <f>Member!A947</f>
        <v>38480</v>
      </c>
      <c r="M947">
        <f>SUMIF(Erfassung1!BD:BD,L947,Erfassung1!BW:BW)</f>
        <v>0</v>
      </c>
      <c r="N947">
        <f>SUMIF(Erfassung1!BD:BD,L947,Erfassung1!BG:BG)</f>
        <v>0</v>
      </c>
      <c r="O947">
        <f t="shared" si="47"/>
        <v>0</v>
      </c>
      <c r="P947">
        <f t="shared" si="48"/>
        <v>49</v>
      </c>
    </row>
    <row r="948" spans="12:16" x14ac:dyDescent="0.25">
      <c r="L948" s="264">
        <f>Member!A948</f>
        <v>38847</v>
      </c>
      <c r="M948">
        <f>SUMIF(Erfassung1!BD:BD,L948,Erfassung1!BW:BW)</f>
        <v>0</v>
      </c>
      <c r="N948">
        <f>SUMIF(Erfassung1!BD:BD,L948,Erfassung1!BG:BG)</f>
        <v>0</v>
      </c>
      <c r="O948">
        <f t="shared" si="47"/>
        <v>0</v>
      </c>
      <c r="P948">
        <f t="shared" si="48"/>
        <v>49</v>
      </c>
    </row>
    <row r="949" spans="12:16" x14ac:dyDescent="0.25">
      <c r="L949" s="264">
        <f>Member!A949</f>
        <v>38202</v>
      </c>
      <c r="M949">
        <f>SUMIF(Erfassung1!BD:BD,L949,Erfassung1!BW:BW)</f>
        <v>0</v>
      </c>
      <c r="N949">
        <f>SUMIF(Erfassung1!BD:BD,L949,Erfassung1!BG:BG)</f>
        <v>0</v>
      </c>
      <c r="O949">
        <f t="shared" si="47"/>
        <v>0</v>
      </c>
      <c r="P949">
        <f t="shared" si="48"/>
        <v>49</v>
      </c>
    </row>
    <row r="950" spans="12:16" x14ac:dyDescent="0.25">
      <c r="L950" s="264">
        <f>Member!A950</f>
        <v>4788</v>
      </c>
      <c r="M950">
        <f>SUMIF(Erfassung1!BD:BD,L950,Erfassung1!BW:BW)</f>
        <v>0</v>
      </c>
      <c r="N950">
        <f>SUMIF(Erfassung1!BD:BD,L950,Erfassung1!BG:BG)</f>
        <v>0</v>
      </c>
      <c r="O950">
        <f t="shared" si="47"/>
        <v>0</v>
      </c>
      <c r="P950">
        <f t="shared" si="48"/>
        <v>49</v>
      </c>
    </row>
    <row r="951" spans="12:16" x14ac:dyDescent="0.25">
      <c r="L951" s="264">
        <f>Member!A951</f>
        <v>16861</v>
      </c>
      <c r="M951">
        <f>SUMIF(Erfassung1!BD:BD,L951,Erfassung1!BW:BW)</f>
        <v>0</v>
      </c>
      <c r="N951">
        <f>SUMIF(Erfassung1!BD:BD,L951,Erfassung1!BG:BG)</f>
        <v>0</v>
      </c>
      <c r="O951">
        <f t="shared" si="47"/>
        <v>0</v>
      </c>
      <c r="P951">
        <f t="shared" si="48"/>
        <v>49</v>
      </c>
    </row>
    <row r="952" spans="12:16" x14ac:dyDescent="0.25">
      <c r="L952" s="264">
        <f>Member!A952</f>
        <v>16860</v>
      </c>
      <c r="M952">
        <f>SUMIF(Erfassung1!BD:BD,L952,Erfassung1!BW:BW)</f>
        <v>0</v>
      </c>
      <c r="N952">
        <f>SUMIF(Erfassung1!BD:BD,L952,Erfassung1!BG:BG)</f>
        <v>0</v>
      </c>
      <c r="O952">
        <f t="shared" si="47"/>
        <v>0</v>
      </c>
      <c r="P952">
        <f t="shared" si="48"/>
        <v>49</v>
      </c>
    </row>
    <row r="953" spans="12:16" x14ac:dyDescent="0.25">
      <c r="L953" s="264">
        <f>Member!A953</f>
        <v>38643</v>
      </c>
      <c r="M953">
        <f>SUMIF(Erfassung1!BD:BD,L953,Erfassung1!BW:BW)</f>
        <v>0</v>
      </c>
      <c r="N953">
        <f>SUMIF(Erfassung1!BD:BD,L953,Erfassung1!BG:BG)</f>
        <v>0</v>
      </c>
      <c r="O953">
        <f t="shared" si="47"/>
        <v>0</v>
      </c>
      <c r="P953">
        <f t="shared" si="48"/>
        <v>49</v>
      </c>
    </row>
    <row r="954" spans="12:16" x14ac:dyDescent="0.25">
      <c r="L954" s="264">
        <f>Member!A954</f>
        <v>16862</v>
      </c>
      <c r="M954">
        <f>SUMIF(Erfassung1!BD:BD,L954,Erfassung1!BW:BW)</f>
        <v>1684</v>
      </c>
      <c r="N954">
        <f>SUMIF(Erfassung1!BD:BD,L954,Erfassung1!BG:BG)</f>
        <v>9</v>
      </c>
      <c r="O954">
        <f t="shared" si="47"/>
        <v>187.11111015711111</v>
      </c>
      <c r="P954">
        <f t="shared" si="48"/>
        <v>10</v>
      </c>
    </row>
    <row r="955" spans="12:16" x14ac:dyDescent="0.25">
      <c r="L955" s="264">
        <f>Member!A955</f>
        <v>38895</v>
      </c>
      <c r="M955">
        <f>SUMIF(Erfassung1!BD:BD,L955,Erfassung1!BW:BW)</f>
        <v>0</v>
      </c>
      <c r="N955">
        <f>SUMIF(Erfassung1!BD:BD,L955,Erfassung1!BG:BG)</f>
        <v>0</v>
      </c>
      <c r="O955">
        <f t="shared" si="47"/>
        <v>0</v>
      </c>
      <c r="P955">
        <f t="shared" si="48"/>
        <v>49</v>
      </c>
    </row>
    <row r="956" spans="12:16" x14ac:dyDescent="0.25">
      <c r="L956" s="264">
        <f>Member!A956</f>
        <v>16565</v>
      </c>
      <c r="M956">
        <f>SUMIF(Erfassung1!BD:BD,L956,Erfassung1!BW:BW)</f>
        <v>0</v>
      </c>
      <c r="N956">
        <f>SUMIF(Erfassung1!BD:BD,L956,Erfassung1!BG:BG)</f>
        <v>0</v>
      </c>
      <c r="O956">
        <f t="shared" si="47"/>
        <v>0</v>
      </c>
      <c r="P956">
        <f t="shared" si="48"/>
        <v>49</v>
      </c>
    </row>
    <row r="957" spans="12:16" x14ac:dyDescent="0.25">
      <c r="L957" s="264">
        <f>Member!A957</f>
        <v>38721</v>
      </c>
      <c r="M957">
        <f>SUMIF(Erfassung1!BD:BD,L957,Erfassung1!BW:BW)</f>
        <v>0</v>
      </c>
      <c r="N957">
        <f>SUMIF(Erfassung1!BD:BD,L957,Erfassung1!BG:BG)</f>
        <v>0</v>
      </c>
      <c r="O957">
        <f t="shared" si="47"/>
        <v>0</v>
      </c>
      <c r="P957">
        <f t="shared" si="48"/>
        <v>49</v>
      </c>
    </row>
    <row r="958" spans="12:16" x14ac:dyDescent="0.25">
      <c r="L958" s="264">
        <f>Member!A958</f>
        <v>38968</v>
      </c>
      <c r="M958">
        <f>SUMIF(Erfassung1!BD:BD,L958,Erfassung1!BW:BW)</f>
        <v>0</v>
      </c>
      <c r="N958">
        <f>SUMIF(Erfassung1!BD:BD,L958,Erfassung1!BG:BG)</f>
        <v>0</v>
      </c>
      <c r="O958">
        <f t="shared" si="47"/>
        <v>0</v>
      </c>
      <c r="P958">
        <f t="shared" si="48"/>
        <v>49</v>
      </c>
    </row>
    <row r="959" spans="12:16" x14ac:dyDescent="0.25">
      <c r="L959" s="264">
        <f>Member!A959</f>
        <v>38544</v>
      </c>
      <c r="M959">
        <f>SUMIF(Erfassung1!BD:BD,L959,Erfassung1!BW:BW)</f>
        <v>0</v>
      </c>
      <c r="N959">
        <f>SUMIF(Erfassung1!BD:BD,L959,Erfassung1!BG:BG)</f>
        <v>0</v>
      </c>
      <c r="O959">
        <f t="shared" si="47"/>
        <v>0</v>
      </c>
      <c r="P959">
        <f t="shared" si="48"/>
        <v>49</v>
      </c>
    </row>
    <row r="960" spans="12:16" x14ac:dyDescent="0.25">
      <c r="L960" s="264">
        <f>Member!A960</f>
        <v>38856</v>
      </c>
      <c r="M960">
        <f>SUMIF(Erfassung1!BD:BD,L960,Erfassung1!BW:BW)</f>
        <v>0</v>
      </c>
      <c r="N960">
        <f>SUMIF(Erfassung1!BD:BD,L960,Erfassung1!BG:BG)</f>
        <v>0</v>
      </c>
      <c r="O960">
        <f t="shared" si="47"/>
        <v>0</v>
      </c>
      <c r="P960">
        <f t="shared" si="48"/>
        <v>49</v>
      </c>
    </row>
    <row r="961" spans="12:16" x14ac:dyDescent="0.25">
      <c r="L961" s="264">
        <f>Member!A961</f>
        <v>38775</v>
      </c>
      <c r="M961">
        <f>SUMIF(Erfassung1!BD:BD,L961,Erfassung1!BW:BW)</f>
        <v>0</v>
      </c>
      <c r="N961">
        <f>SUMIF(Erfassung1!BD:BD,L961,Erfassung1!BG:BG)</f>
        <v>0</v>
      </c>
      <c r="O961">
        <f t="shared" si="47"/>
        <v>0</v>
      </c>
      <c r="P961">
        <f t="shared" si="48"/>
        <v>49</v>
      </c>
    </row>
    <row r="962" spans="12:16" x14ac:dyDescent="0.25">
      <c r="L962" s="264">
        <f>Member!A962</f>
        <v>38919</v>
      </c>
      <c r="M962">
        <f>SUMIF(Erfassung1!BD:BD,L962,Erfassung1!BW:BW)</f>
        <v>0</v>
      </c>
      <c r="N962">
        <f>SUMIF(Erfassung1!BD:BD,L962,Erfassung1!BG:BG)</f>
        <v>0</v>
      </c>
      <c r="O962">
        <f t="shared" si="47"/>
        <v>0</v>
      </c>
      <c r="P962">
        <f t="shared" si="48"/>
        <v>49</v>
      </c>
    </row>
    <row r="963" spans="12:16" x14ac:dyDescent="0.25">
      <c r="L963" s="264">
        <f>Member!A963</f>
        <v>38876</v>
      </c>
      <c r="M963">
        <f>SUMIF(Erfassung1!BD:BD,L963,Erfassung1!BW:BW)</f>
        <v>0</v>
      </c>
      <c r="N963">
        <f>SUMIF(Erfassung1!BD:BD,L963,Erfassung1!BG:BG)</f>
        <v>0</v>
      </c>
      <c r="O963">
        <f t="shared" si="47"/>
        <v>0</v>
      </c>
      <c r="P963">
        <f t="shared" si="48"/>
        <v>49</v>
      </c>
    </row>
    <row r="964" spans="12:16" x14ac:dyDescent="0.25">
      <c r="L964" s="264">
        <f>Member!A964</f>
        <v>16349</v>
      </c>
      <c r="M964">
        <f>SUMIF(Erfassung1!BD:BD,L964,Erfassung1!BW:BW)</f>
        <v>0</v>
      </c>
      <c r="N964">
        <f>SUMIF(Erfassung1!BD:BD,L964,Erfassung1!BG:BG)</f>
        <v>0</v>
      </c>
      <c r="O964">
        <f t="shared" si="47"/>
        <v>0</v>
      </c>
      <c r="P964">
        <f t="shared" si="48"/>
        <v>49</v>
      </c>
    </row>
    <row r="965" spans="12:16" x14ac:dyDescent="0.25">
      <c r="L965" s="264">
        <f>Member!A965</f>
        <v>38545</v>
      </c>
      <c r="M965">
        <f>SUMIF(Erfassung1!BD:BD,L965,Erfassung1!BW:BW)</f>
        <v>0</v>
      </c>
      <c r="N965">
        <f>SUMIF(Erfassung1!BD:BD,L965,Erfassung1!BG:BG)</f>
        <v>0</v>
      </c>
      <c r="O965">
        <f t="shared" si="47"/>
        <v>0</v>
      </c>
      <c r="P965">
        <f t="shared" si="48"/>
        <v>49</v>
      </c>
    </row>
    <row r="966" spans="12:16" x14ac:dyDescent="0.25">
      <c r="L966" s="264">
        <f>Member!A966</f>
        <v>38780</v>
      </c>
      <c r="M966">
        <f>SUMIF(Erfassung1!BD:BD,L966,Erfassung1!BW:BW)</f>
        <v>0</v>
      </c>
      <c r="N966">
        <f>SUMIF(Erfassung1!BD:BD,L966,Erfassung1!BG:BG)</f>
        <v>0</v>
      </c>
      <c r="O966">
        <f t="shared" si="47"/>
        <v>0</v>
      </c>
      <c r="P966">
        <f t="shared" si="48"/>
        <v>49</v>
      </c>
    </row>
    <row r="967" spans="12:16" x14ac:dyDescent="0.25">
      <c r="L967" s="264">
        <f>Member!A967</f>
        <v>16945</v>
      </c>
      <c r="M967">
        <f>SUMIF(Erfassung1!BD:BD,L967,Erfassung1!BW:BW)</f>
        <v>1555</v>
      </c>
      <c r="N967">
        <f>SUMIF(Erfassung1!BD:BD,L967,Erfassung1!BG:BG)</f>
        <v>9</v>
      </c>
      <c r="O967">
        <f t="shared" si="47"/>
        <v>172.77777681077777</v>
      </c>
      <c r="P967">
        <f t="shared" si="48"/>
        <v>29</v>
      </c>
    </row>
    <row r="968" spans="12:16" x14ac:dyDescent="0.25">
      <c r="L968" s="264">
        <f>Member!A968</f>
        <v>38620</v>
      </c>
      <c r="M968">
        <f>SUMIF(Erfassung1!BD:BD,L968,Erfassung1!BW:BW)</f>
        <v>0</v>
      </c>
      <c r="N968">
        <f>SUMIF(Erfassung1!BD:BD,L968,Erfassung1!BG:BG)</f>
        <v>0</v>
      </c>
      <c r="O968">
        <f t="shared" si="47"/>
        <v>0</v>
      </c>
      <c r="P968">
        <f t="shared" si="48"/>
        <v>49</v>
      </c>
    </row>
    <row r="969" spans="12:16" x14ac:dyDescent="0.25">
      <c r="L969" s="264">
        <f>Member!A969</f>
        <v>38642</v>
      </c>
      <c r="M969">
        <f>SUMIF(Erfassung1!BD:BD,L969,Erfassung1!BW:BW)</f>
        <v>0</v>
      </c>
      <c r="N969">
        <f>SUMIF(Erfassung1!BD:BD,L969,Erfassung1!BG:BG)</f>
        <v>0</v>
      </c>
      <c r="O969">
        <f t="shared" si="47"/>
        <v>0</v>
      </c>
      <c r="P969">
        <f t="shared" si="48"/>
        <v>49</v>
      </c>
    </row>
    <row r="970" spans="12:16" x14ac:dyDescent="0.25">
      <c r="L970" s="264">
        <f>Member!A970</f>
        <v>38396</v>
      </c>
      <c r="M970">
        <f>SUMIF(Erfassung1!BD:BD,L970,Erfassung1!BW:BW)</f>
        <v>0</v>
      </c>
      <c r="N970">
        <f>SUMIF(Erfassung1!BD:BD,L970,Erfassung1!BG:BG)</f>
        <v>0</v>
      </c>
      <c r="O970">
        <f t="shared" si="47"/>
        <v>0</v>
      </c>
      <c r="P970">
        <f t="shared" si="48"/>
        <v>49</v>
      </c>
    </row>
    <row r="971" spans="12:16" x14ac:dyDescent="0.25">
      <c r="L971" s="264">
        <f>Member!A971</f>
        <v>16348</v>
      </c>
      <c r="M971">
        <f>SUMIF(Erfassung1!BD:BD,L971,Erfassung1!BW:BW)</f>
        <v>0</v>
      </c>
      <c r="N971">
        <f>SUMIF(Erfassung1!BD:BD,L971,Erfassung1!BG:BG)</f>
        <v>0</v>
      </c>
      <c r="O971">
        <f t="shared" si="47"/>
        <v>0</v>
      </c>
      <c r="P971">
        <f t="shared" si="48"/>
        <v>49</v>
      </c>
    </row>
    <row r="972" spans="12:16" x14ac:dyDescent="0.25">
      <c r="L972" s="264">
        <f>Member!A972</f>
        <v>38453</v>
      </c>
      <c r="M972">
        <f>SUMIF(Erfassung1!BD:BD,L972,Erfassung1!BW:BW)</f>
        <v>0</v>
      </c>
      <c r="N972">
        <f>SUMIF(Erfassung1!BD:BD,L972,Erfassung1!BG:BG)</f>
        <v>0</v>
      </c>
      <c r="O972">
        <f t="shared" si="47"/>
        <v>0</v>
      </c>
      <c r="P972">
        <f t="shared" si="48"/>
        <v>49</v>
      </c>
    </row>
    <row r="973" spans="12:16" x14ac:dyDescent="0.25">
      <c r="L973" s="264">
        <f>Member!A973</f>
        <v>16352</v>
      </c>
      <c r="M973">
        <f>SUMIF(Erfassung1!BD:BD,L973,Erfassung1!BW:BW)</f>
        <v>1497</v>
      </c>
      <c r="N973">
        <f>SUMIF(Erfassung1!BD:BD,L973,Erfassung1!BG:BG)</f>
        <v>9</v>
      </c>
      <c r="O973">
        <f t="shared" si="47"/>
        <v>166.33333236033334</v>
      </c>
      <c r="P973">
        <f t="shared" si="48"/>
        <v>37</v>
      </c>
    </row>
    <row r="974" spans="12:16" x14ac:dyDescent="0.25">
      <c r="L974" s="264">
        <f>Member!A974</f>
        <v>16346</v>
      </c>
      <c r="M974">
        <f>SUMIF(Erfassung1!BD:BD,L974,Erfassung1!BW:BW)</f>
        <v>0</v>
      </c>
      <c r="N974">
        <f>SUMIF(Erfassung1!BD:BD,L974,Erfassung1!BG:BG)</f>
        <v>0</v>
      </c>
      <c r="O974">
        <f t="shared" si="47"/>
        <v>0</v>
      </c>
      <c r="P974">
        <f t="shared" si="48"/>
        <v>49</v>
      </c>
    </row>
    <row r="975" spans="12:16" x14ac:dyDescent="0.25">
      <c r="L975" s="264">
        <f>Member!A975</f>
        <v>38005</v>
      </c>
      <c r="M975">
        <f>SUMIF(Erfassung1!BD:BD,L975,Erfassung1!BW:BW)</f>
        <v>0</v>
      </c>
      <c r="N975">
        <f>SUMIF(Erfassung1!BD:BD,L975,Erfassung1!BG:BG)</f>
        <v>0</v>
      </c>
      <c r="O975">
        <f t="shared" si="47"/>
        <v>0</v>
      </c>
      <c r="P975">
        <f t="shared" si="48"/>
        <v>49</v>
      </c>
    </row>
    <row r="976" spans="12:16" x14ac:dyDescent="0.25">
      <c r="L976" s="264">
        <f>Member!A976</f>
        <v>38934</v>
      </c>
      <c r="M976">
        <f>SUMIF(Erfassung1!BD:BD,L976,Erfassung1!BW:BW)</f>
        <v>0</v>
      </c>
      <c r="N976">
        <f>SUMIF(Erfassung1!BD:BD,L976,Erfassung1!BG:BG)</f>
        <v>0</v>
      </c>
      <c r="O976">
        <f t="shared" si="47"/>
        <v>0</v>
      </c>
      <c r="P976">
        <f t="shared" si="48"/>
        <v>49</v>
      </c>
    </row>
    <row r="977" spans="12:16" x14ac:dyDescent="0.25">
      <c r="L977" s="264">
        <f>Member!A977</f>
        <v>38877</v>
      </c>
      <c r="M977">
        <f>SUMIF(Erfassung1!BD:BD,L977,Erfassung1!BW:BW)</f>
        <v>0</v>
      </c>
      <c r="N977">
        <f>SUMIF(Erfassung1!BD:BD,L977,Erfassung1!BG:BG)</f>
        <v>0</v>
      </c>
      <c r="O977">
        <f t="shared" si="47"/>
        <v>0</v>
      </c>
      <c r="P977">
        <f t="shared" si="48"/>
        <v>49</v>
      </c>
    </row>
    <row r="978" spans="12:16" x14ac:dyDescent="0.25">
      <c r="L978" s="264">
        <f>Member!A978</f>
        <v>16495</v>
      </c>
      <c r="M978">
        <f>SUMIF(Erfassung1!BD:BD,L978,Erfassung1!BW:BW)</f>
        <v>1573</v>
      </c>
      <c r="N978">
        <f>SUMIF(Erfassung1!BD:BD,L978,Erfassung1!BG:BG)</f>
        <v>9</v>
      </c>
      <c r="O978">
        <f t="shared" si="47"/>
        <v>174.77777679977777</v>
      </c>
      <c r="P978">
        <f t="shared" si="48"/>
        <v>25</v>
      </c>
    </row>
    <row r="979" spans="12:16" x14ac:dyDescent="0.25">
      <c r="L979" s="264">
        <f>Member!A979</f>
        <v>16488</v>
      </c>
      <c r="M979">
        <f>SUMIF(Erfassung1!BD:BD,L979,Erfassung1!BW:BW)</f>
        <v>0</v>
      </c>
      <c r="N979">
        <f>SUMIF(Erfassung1!BD:BD,L979,Erfassung1!BG:BG)</f>
        <v>0</v>
      </c>
      <c r="O979">
        <f t="shared" si="47"/>
        <v>0</v>
      </c>
      <c r="P979">
        <f t="shared" si="48"/>
        <v>49</v>
      </c>
    </row>
    <row r="980" spans="12:16" x14ac:dyDescent="0.25">
      <c r="L980" s="264">
        <f>Member!A980</f>
        <v>16371</v>
      </c>
      <c r="M980">
        <f>SUMIF(Erfassung1!BD:BD,L980,Erfassung1!BW:BW)</f>
        <v>0</v>
      </c>
      <c r="N980">
        <f>SUMIF(Erfassung1!BD:BD,L980,Erfassung1!BG:BG)</f>
        <v>0</v>
      </c>
      <c r="O980">
        <f t="shared" si="47"/>
        <v>0</v>
      </c>
      <c r="P980">
        <f t="shared" si="48"/>
        <v>49</v>
      </c>
    </row>
    <row r="981" spans="12:16" x14ac:dyDescent="0.25">
      <c r="L981" s="264">
        <f>Member!A981</f>
        <v>38777</v>
      </c>
      <c r="M981">
        <f>SUMIF(Erfassung1!BD:BD,L981,Erfassung1!BW:BW)</f>
        <v>0</v>
      </c>
      <c r="N981">
        <f>SUMIF(Erfassung1!BD:BD,L981,Erfassung1!BG:BG)</f>
        <v>0</v>
      </c>
      <c r="O981">
        <f t="shared" si="47"/>
        <v>0</v>
      </c>
      <c r="P981">
        <f t="shared" si="48"/>
        <v>49</v>
      </c>
    </row>
    <row r="982" spans="12:16" x14ac:dyDescent="0.25">
      <c r="L982" s="264">
        <f>Member!A982</f>
        <v>16848</v>
      </c>
      <c r="M982">
        <f>SUMIF(Erfassung1!BD:BD,L982,Erfassung1!BW:BW)</f>
        <v>0</v>
      </c>
      <c r="N982">
        <f>SUMIF(Erfassung1!BD:BD,L982,Erfassung1!BG:BG)</f>
        <v>0</v>
      </c>
      <c r="O982">
        <f t="shared" si="47"/>
        <v>0</v>
      </c>
      <c r="P982">
        <f t="shared" si="48"/>
        <v>49</v>
      </c>
    </row>
    <row r="983" spans="12:16" x14ac:dyDescent="0.25">
      <c r="L983" s="264">
        <f>Member!A983</f>
        <v>16852</v>
      </c>
      <c r="M983">
        <f>SUMIF(Erfassung1!BD:BD,L983,Erfassung1!BW:BW)</f>
        <v>0</v>
      </c>
      <c r="N983">
        <f>SUMIF(Erfassung1!BD:BD,L983,Erfassung1!BG:BG)</f>
        <v>0</v>
      </c>
      <c r="O983">
        <f t="shared" si="47"/>
        <v>0</v>
      </c>
      <c r="P983">
        <f t="shared" si="48"/>
        <v>49</v>
      </c>
    </row>
    <row r="984" spans="12:16" x14ac:dyDescent="0.25">
      <c r="L984" s="264">
        <f>Member!A984</f>
        <v>25541</v>
      </c>
      <c r="M984">
        <f>SUMIF(Erfassung1!BD:BD,L984,Erfassung1!BW:BW)</f>
        <v>0</v>
      </c>
      <c r="N984">
        <f>SUMIF(Erfassung1!BD:BD,L984,Erfassung1!BG:BG)</f>
        <v>0</v>
      </c>
      <c r="O984">
        <f t="shared" si="47"/>
        <v>0</v>
      </c>
      <c r="P984">
        <f t="shared" si="48"/>
        <v>49</v>
      </c>
    </row>
    <row r="985" spans="12:16" x14ac:dyDescent="0.25">
      <c r="L985" s="264">
        <f>Member!A985</f>
        <v>25199</v>
      </c>
      <c r="M985">
        <f>SUMIF(Erfassung1!BD:BD,L985,Erfassung1!BW:BW)</f>
        <v>0</v>
      </c>
      <c r="N985">
        <f>SUMIF(Erfassung1!BD:BD,L985,Erfassung1!BG:BG)</f>
        <v>0</v>
      </c>
      <c r="O985">
        <f t="shared" si="47"/>
        <v>0</v>
      </c>
      <c r="P985">
        <f t="shared" si="48"/>
        <v>49</v>
      </c>
    </row>
    <row r="986" spans="12:16" x14ac:dyDescent="0.25">
      <c r="L986" s="264">
        <f>Member!A986</f>
        <v>38686</v>
      </c>
      <c r="M986">
        <f>SUMIF(Erfassung1!BD:BD,L986,Erfassung1!BW:BW)</f>
        <v>0</v>
      </c>
      <c r="N986">
        <f>SUMIF(Erfassung1!BD:BD,L986,Erfassung1!BG:BG)</f>
        <v>0</v>
      </c>
      <c r="O986">
        <f t="shared" si="47"/>
        <v>0</v>
      </c>
      <c r="P986">
        <f t="shared" si="48"/>
        <v>49</v>
      </c>
    </row>
    <row r="987" spans="12:16" x14ac:dyDescent="0.25">
      <c r="L987" s="264">
        <f>Member!A987</f>
        <v>16287</v>
      </c>
      <c r="M987">
        <f>SUMIF(Erfassung1!BD:BD,L987,Erfassung1!BW:BW)</f>
        <v>0</v>
      </c>
      <c r="N987">
        <f>SUMIF(Erfassung1!BD:BD,L987,Erfassung1!BG:BG)</f>
        <v>0</v>
      </c>
      <c r="O987">
        <f t="shared" si="47"/>
        <v>0</v>
      </c>
      <c r="P987">
        <f t="shared" si="48"/>
        <v>49</v>
      </c>
    </row>
    <row r="988" spans="12:16" x14ac:dyDescent="0.25">
      <c r="L988" s="264">
        <f>Member!A988</f>
        <v>16277</v>
      </c>
      <c r="M988">
        <f>SUMIF(Erfassung1!BD:BD,L988,Erfassung1!BW:BW)</f>
        <v>0</v>
      </c>
      <c r="N988">
        <f>SUMIF(Erfassung1!BD:BD,L988,Erfassung1!BG:BG)</f>
        <v>0</v>
      </c>
      <c r="O988">
        <f t="shared" si="47"/>
        <v>0</v>
      </c>
      <c r="P988">
        <f t="shared" si="48"/>
        <v>49</v>
      </c>
    </row>
    <row r="989" spans="12:16" x14ac:dyDescent="0.25">
      <c r="L989" s="264">
        <f>Member!A989</f>
        <v>38840</v>
      </c>
      <c r="M989">
        <f>SUMIF(Erfassung1!BD:BD,L989,Erfassung1!BW:BW)</f>
        <v>0</v>
      </c>
      <c r="N989">
        <f>SUMIF(Erfassung1!BD:BD,L989,Erfassung1!BG:BG)</f>
        <v>0</v>
      </c>
      <c r="O989">
        <f t="shared" si="47"/>
        <v>0</v>
      </c>
      <c r="P989">
        <f t="shared" si="48"/>
        <v>49</v>
      </c>
    </row>
    <row r="990" spans="12:16" x14ac:dyDescent="0.25">
      <c r="L990" s="264">
        <f>Member!A990</f>
        <v>38687</v>
      </c>
      <c r="M990">
        <f>SUMIF(Erfassung1!BD:BD,L990,Erfassung1!BW:BW)</f>
        <v>1498</v>
      </c>
      <c r="N990">
        <f>SUMIF(Erfassung1!BD:BD,L990,Erfassung1!BG:BG)</f>
        <v>9</v>
      </c>
      <c r="O990">
        <f t="shared" si="47"/>
        <v>166.44444345444447</v>
      </c>
      <c r="P990">
        <f t="shared" si="48"/>
        <v>36</v>
      </c>
    </row>
    <row r="991" spans="12:16" x14ac:dyDescent="0.25">
      <c r="L991" s="264">
        <f>Member!A991</f>
        <v>25425</v>
      </c>
      <c r="M991">
        <f>SUMIF(Erfassung1!BD:BD,L991,Erfassung1!BW:BW)</f>
        <v>0</v>
      </c>
      <c r="N991">
        <f>SUMIF(Erfassung1!BD:BD,L991,Erfassung1!BG:BG)</f>
        <v>0</v>
      </c>
      <c r="O991">
        <f t="shared" si="47"/>
        <v>0</v>
      </c>
      <c r="P991">
        <f t="shared" si="48"/>
        <v>49</v>
      </c>
    </row>
    <row r="992" spans="12:16" x14ac:dyDescent="0.25">
      <c r="L992" s="264">
        <f>Member!A992</f>
        <v>16285</v>
      </c>
      <c r="M992">
        <f>SUMIF(Erfassung1!BD:BD,L992,Erfassung1!BW:BW)</f>
        <v>0</v>
      </c>
      <c r="N992">
        <f>SUMIF(Erfassung1!BD:BD,L992,Erfassung1!BG:BG)</f>
        <v>0</v>
      </c>
      <c r="O992">
        <f t="shared" si="47"/>
        <v>0</v>
      </c>
      <c r="P992">
        <f t="shared" si="48"/>
        <v>49</v>
      </c>
    </row>
    <row r="993" spans="12:16" x14ac:dyDescent="0.25">
      <c r="L993" s="264">
        <f>Member!A993</f>
        <v>10622</v>
      </c>
      <c r="M993">
        <f>SUMIF(Erfassung1!BD:BD,L993,Erfassung1!BW:BW)</f>
        <v>1748</v>
      </c>
      <c r="N993">
        <f>SUMIF(Erfassung1!BD:BD,L993,Erfassung1!BG:BG)</f>
        <v>9</v>
      </c>
      <c r="O993">
        <f t="shared" si="47"/>
        <v>194.22222122922224</v>
      </c>
      <c r="P993">
        <f t="shared" si="48"/>
        <v>8</v>
      </c>
    </row>
    <row r="994" spans="12:16" x14ac:dyDescent="0.25">
      <c r="L994" s="264">
        <f>Member!A994</f>
        <v>38961</v>
      </c>
      <c r="M994">
        <f>SUMIF(Erfassung1!BD:BD,L994,Erfassung1!BW:BW)</f>
        <v>0</v>
      </c>
      <c r="N994">
        <f>SUMIF(Erfassung1!BD:BD,L994,Erfassung1!BG:BG)</f>
        <v>0</v>
      </c>
      <c r="O994">
        <f t="shared" si="47"/>
        <v>0</v>
      </c>
      <c r="P994">
        <f t="shared" si="48"/>
        <v>49</v>
      </c>
    </row>
    <row r="995" spans="12:16" x14ac:dyDescent="0.25">
      <c r="L995" s="264">
        <f>Member!A995</f>
        <v>38039</v>
      </c>
      <c r="M995">
        <f>SUMIF(Erfassung1!BD:BD,L995,Erfassung1!BW:BW)</f>
        <v>1412</v>
      </c>
      <c r="N995">
        <f>SUMIF(Erfassung1!BD:BD,L995,Erfassung1!BG:BG)</f>
        <v>9</v>
      </c>
      <c r="O995">
        <f t="shared" si="47"/>
        <v>156.88888789388889</v>
      </c>
      <c r="P995">
        <f t="shared" si="48"/>
        <v>46</v>
      </c>
    </row>
    <row r="996" spans="12:16" x14ac:dyDescent="0.25">
      <c r="L996" s="264">
        <f>Member!A996</f>
        <v>38841</v>
      </c>
      <c r="M996">
        <f>SUMIF(Erfassung1!BD:BD,L996,Erfassung1!BW:BW)</f>
        <v>0</v>
      </c>
      <c r="N996">
        <f>SUMIF(Erfassung1!BD:BD,L996,Erfassung1!BG:BG)</f>
        <v>0</v>
      </c>
      <c r="O996">
        <f t="shared" si="47"/>
        <v>0</v>
      </c>
      <c r="P996">
        <f t="shared" si="48"/>
        <v>49</v>
      </c>
    </row>
    <row r="997" spans="12:16" x14ac:dyDescent="0.25">
      <c r="L997" s="264">
        <f>Member!A997</f>
        <v>16939</v>
      </c>
      <c r="M997">
        <f>SUMIF(Erfassung1!BD:BD,L997,Erfassung1!BW:BW)</f>
        <v>0</v>
      </c>
      <c r="N997">
        <f>SUMIF(Erfassung1!BD:BD,L997,Erfassung1!BG:BG)</f>
        <v>0</v>
      </c>
      <c r="O997">
        <f t="shared" si="47"/>
        <v>0</v>
      </c>
      <c r="P997">
        <f t="shared" si="48"/>
        <v>49</v>
      </c>
    </row>
    <row r="998" spans="12:16" x14ac:dyDescent="0.25">
      <c r="L998" s="264">
        <f>Member!A998</f>
        <v>16305</v>
      </c>
      <c r="M998">
        <f>SUMIF(Erfassung1!BD:BD,L998,Erfassung1!BW:BW)</f>
        <v>0</v>
      </c>
      <c r="N998">
        <f>SUMIF(Erfassung1!BD:BD,L998,Erfassung1!BG:BG)</f>
        <v>0</v>
      </c>
      <c r="O998">
        <f t="shared" si="47"/>
        <v>0</v>
      </c>
      <c r="P998">
        <f t="shared" si="48"/>
        <v>49</v>
      </c>
    </row>
    <row r="999" spans="12:16" x14ac:dyDescent="0.25">
      <c r="L999" s="264">
        <f>Member!A999</f>
        <v>16300</v>
      </c>
      <c r="M999">
        <f>SUMIF(Erfassung1!BD:BD,L999,Erfassung1!BW:BW)</f>
        <v>0</v>
      </c>
      <c r="N999">
        <f>SUMIF(Erfassung1!BD:BD,L999,Erfassung1!BG:BG)</f>
        <v>0</v>
      </c>
      <c r="O999">
        <f t="shared" si="47"/>
        <v>0</v>
      </c>
      <c r="P999">
        <f t="shared" si="48"/>
        <v>49</v>
      </c>
    </row>
    <row r="1000" spans="12:16" x14ac:dyDescent="0.25">
      <c r="L1000" s="264">
        <f>Member!A1000</f>
        <v>38723</v>
      </c>
      <c r="M1000">
        <f>SUMIF(Erfassung1!BD:BD,L1000,Erfassung1!BW:BW)</f>
        <v>0</v>
      </c>
      <c r="N1000">
        <f>SUMIF(Erfassung1!BD:BD,L1000,Erfassung1!BG:BG)</f>
        <v>0</v>
      </c>
      <c r="O1000">
        <f t="shared" si="47"/>
        <v>0</v>
      </c>
      <c r="P1000">
        <f t="shared" si="48"/>
        <v>49</v>
      </c>
    </row>
    <row r="1001" spans="12:16" x14ac:dyDescent="0.25">
      <c r="L1001" s="264">
        <f>Member!A1001</f>
        <v>16291</v>
      </c>
      <c r="M1001">
        <f>SUMIF(Erfassung1!BD:BD,L1001,Erfassung1!BW:BW)</f>
        <v>0</v>
      </c>
      <c r="N1001">
        <f>SUMIF(Erfassung1!BD:BD,L1001,Erfassung1!BG:BG)</f>
        <v>0</v>
      </c>
      <c r="O1001">
        <f t="shared" ref="O1001:O1064" si="49">IF(N1001=0,0,M1001/N1001-ROW()/1000000000)</f>
        <v>0</v>
      </c>
      <c r="P1001">
        <f t="shared" ref="P1001:P1064" si="50">RANK(O1001,O:O)</f>
        <v>49</v>
      </c>
    </row>
    <row r="1002" spans="12:16" x14ac:dyDescent="0.25">
      <c r="L1002" s="264">
        <f>Member!A1002</f>
        <v>16301</v>
      </c>
      <c r="M1002">
        <f>SUMIF(Erfassung1!BD:BD,L1002,Erfassung1!BW:BW)</f>
        <v>1593</v>
      </c>
      <c r="N1002">
        <f>SUMIF(Erfassung1!BD:BD,L1002,Erfassung1!BG:BG)</f>
        <v>9</v>
      </c>
      <c r="O1002">
        <f t="shared" si="49"/>
        <v>176.999998998</v>
      </c>
      <c r="P1002">
        <f t="shared" si="50"/>
        <v>24</v>
      </c>
    </row>
    <row r="1003" spans="12:16" x14ac:dyDescent="0.25">
      <c r="L1003" s="264">
        <f>Member!A1003</f>
        <v>38018</v>
      </c>
      <c r="M1003">
        <f>SUMIF(Erfassung1!BD:BD,L1003,Erfassung1!BW:BW)</f>
        <v>0</v>
      </c>
      <c r="N1003">
        <f>SUMIF(Erfassung1!BD:BD,L1003,Erfassung1!BG:BG)</f>
        <v>0</v>
      </c>
      <c r="O1003">
        <f t="shared" si="49"/>
        <v>0</v>
      </c>
      <c r="P1003">
        <f t="shared" si="50"/>
        <v>49</v>
      </c>
    </row>
    <row r="1004" spans="12:16" x14ac:dyDescent="0.25">
      <c r="L1004" s="264">
        <f>Member!A1004</f>
        <v>25025</v>
      </c>
      <c r="M1004">
        <f>SUMIF(Erfassung1!BD:BD,L1004,Erfassung1!BW:BW)</f>
        <v>0</v>
      </c>
      <c r="N1004">
        <f>SUMIF(Erfassung1!BD:BD,L1004,Erfassung1!BG:BG)</f>
        <v>0</v>
      </c>
      <c r="O1004">
        <f t="shared" si="49"/>
        <v>0</v>
      </c>
      <c r="P1004">
        <f t="shared" si="50"/>
        <v>49</v>
      </c>
    </row>
    <row r="1005" spans="12:16" x14ac:dyDescent="0.25">
      <c r="L1005" s="264">
        <f>Member!A1005</f>
        <v>38411</v>
      </c>
      <c r="M1005">
        <f>SUMIF(Erfassung1!BD:BD,L1005,Erfassung1!BW:BW)</f>
        <v>1526</v>
      </c>
      <c r="N1005">
        <f>SUMIF(Erfassung1!BD:BD,L1005,Erfassung1!BG:BG)</f>
        <v>9</v>
      </c>
      <c r="O1005">
        <f t="shared" si="49"/>
        <v>169.55555455055554</v>
      </c>
      <c r="P1005">
        <f t="shared" si="50"/>
        <v>32</v>
      </c>
    </row>
    <row r="1006" spans="12:16" x14ac:dyDescent="0.25">
      <c r="L1006" s="264">
        <f>Member!A1006</f>
        <v>7337</v>
      </c>
      <c r="M1006">
        <f>SUMIF(Erfassung1!BD:BD,L1006,Erfassung1!BW:BW)</f>
        <v>0</v>
      </c>
      <c r="N1006">
        <f>SUMIF(Erfassung1!BD:BD,L1006,Erfassung1!BG:BG)</f>
        <v>0</v>
      </c>
      <c r="O1006">
        <f t="shared" si="49"/>
        <v>0</v>
      </c>
      <c r="P1006">
        <f t="shared" si="50"/>
        <v>49</v>
      </c>
    </row>
    <row r="1007" spans="12:16" x14ac:dyDescent="0.25">
      <c r="L1007" s="264">
        <f>Member!A1007</f>
        <v>38360</v>
      </c>
      <c r="M1007">
        <f>SUMIF(Erfassung1!BD:BD,L1007,Erfassung1!BW:BW)</f>
        <v>0</v>
      </c>
      <c r="N1007">
        <f>SUMIF(Erfassung1!BD:BD,L1007,Erfassung1!BG:BG)</f>
        <v>0</v>
      </c>
      <c r="O1007">
        <f t="shared" si="49"/>
        <v>0</v>
      </c>
      <c r="P1007">
        <f t="shared" si="50"/>
        <v>49</v>
      </c>
    </row>
    <row r="1008" spans="12:16" x14ac:dyDescent="0.25">
      <c r="L1008" s="264">
        <f>Member!A1008</f>
        <v>7344</v>
      </c>
      <c r="M1008">
        <f>SUMIF(Erfassung1!BD:BD,L1008,Erfassung1!BW:BW)</f>
        <v>0</v>
      </c>
      <c r="N1008">
        <f>SUMIF(Erfassung1!BD:BD,L1008,Erfassung1!BG:BG)</f>
        <v>0</v>
      </c>
      <c r="O1008">
        <f t="shared" si="49"/>
        <v>0</v>
      </c>
      <c r="P1008">
        <f t="shared" si="50"/>
        <v>49</v>
      </c>
    </row>
    <row r="1009" spans="12:16" x14ac:dyDescent="0.25">
      <c r="L1009" s="264">
        <f>Member!A1009</f>
        <v>25024</v>
      </c>
      <c r="M1009">
        <f>SUMIF(Erfassung1!BD:BD,L1009,Erfassung1!BW:BW)</f>
        <v>499</v>
      </c>
      <c r="N1009">
        <f>SUMIF(Erfassung1!BD:BD,L1009,Erfassung1!BG:BG)</f>
        <v>3</v>
      </c>
      <c r="O1009">
        <f t="shared" si="49"/>
        <v>166.33333232433336</v>
      </c>
      <c r="P1009">
        <f t="shared" si="50"/>
        <v>38</v>
      </c>
    </row>
    <row r="1010" spans="12:16" x14ac:dyDescent="0.25">
      <c r="L1010" s="264">
        <f>Member!A1010</f>
        <v>38361</v>
      </c>
      <c r="M1010">
        <f>SUMIF(Erfassung1!BD:BD,L1010,Erfassung1!BW:BW)</f>
        <v>1532</v>
      </c>
      <c r="N1010">
        <f>SUMIF(Erfassung1!BD:BD,L1010,Erfassung1!BG:BG)</f>
        <v>9</v>
      </c>
      <c r="O1010">
        <f t="shared" si="49"/>
        <v>170.22222121222222</v>
      </c>
      <c r="P1010">
        <f t="shared" si="50"/>
        <v>30</v>
      </c>
    </row>
    <row r="1011" spans="12:16" x14ac:dyDescent="0.25">
      <c r="L1011" s="264">
        <f>Member!A1011</f>
        <v>25606</v>
      </c>
      <c r="M1011">
        <f>SUMIF(Erfassung1!BD:BD,L1011,Erfassung1!BW:BW)</f>
        <v>0</v>
      </c>
      <c r="N1011">
        <f>SUMIF(Erfassung1!BD:BD,L1011,Erfassung1!BG:BG)</f>
        <v>0</v>
      </c>
      <c r="O1011">
        <f t="shared" si="49"/>
        <v>0</v>
      </c>
      <c r="P1011">
        <f t="shared" si="50"/>
        <v>49</v>
      </c>
    </row>
    <row r="1012" spans="12:16" x14ac:dyDescent="0.25">
      <c r="L1012" s="264">
        <f>Member!A1012</f>
        <v>38550</v>
      </c>
      <c r="M1012">
        <f>SUMIF(Erfassung1!BD:BD,L1012,Erfassung1!BW:BW)</f>
        <v>1761</v>
      </c>
      <c r="N1012">
        <f>SUMIF(Erfassung1!BD:BD,L1012,Erfassung1!BG:BG)</f>
        <v>9</v>
      </c>
      <c r="O1012">
        <f t="shared" si="49"/>
        <v>195.66666565466664</v>
      </c>
      <c r="P1012">
        <f t="shared" si="50"/>
        <v>6</v>
      </c>
    </row>
    <row r="1013" spans="12:16" x14ac:dyDescent="0.25">
      <c r="L1013" s="264">
        <f>Member!A1013</f>
        <v>7348</v>
      </c>
      <c r="M1013">
        <f>SUMIF(Erfassung1!BD:BD,L1013,Erfassung1!BW:BW)</f>
        <v>0</v>
      </c>
      <c r="N1013">
        <f>SUMIF(Erfassung1!BD:BD,L1013,Erfassung1!BG:BG)</f>
        <v>0</v>
      </c>
      <c r="O1013">
        <f t="shared" si="49"/>
        <v>0</v>
      </c>
      <c r="P1013">
        <f t="shared" si="50"/>
        <v>49</v>
      </c>
    </row>
    <row r="1014" spans="12:16" x14ac:dyDescent="0.25">
      <c r="L1014" s="264">
        <f>Member!A1014</f>
        <v>38569</v>
      </c>
      <c r="M1014">
        <f>SUMIF(Erfassung1!BD:BD,L1014,Erfassung1!BW:BW)</f>
        <v>969</v>
      </c>
      <c r="N1014">
        <f>SUMIF(Erfassung1!BD:BD,L1014,Erfassung1!BG:BG)</f>
        <v>6</v>
      </c>
      <c r="O1014">
        <f t="shared" si="49"/>
        <v>161.49999898600001</v>
      </c>
      <c r="P1014">
        <f t="shared" si="50"/>
        <v>43</v>
      </c>
    </row>
    <row r="1015" spans="12:16" x14ac:dyDescent="0.25">
      <c r="L1015" s="264">
        <f>Member!A1015</f>
        <v>16096</v>
      </c>
      <c r="M1015">
        <f>SUMIF(Erfassung1!BD:BD,L1015,Erfassung1!BW:BW)</f>
        <v>0</v>
      </c>
      <c r="N1015">
        <f>SUMIF(Erfassung1!BD:BD,L1015,Erfassung1!BG:BG)</f>
        <v>0</v>
      </c>
      <c r="O1015">
        <f t="shared" si="49"/>
        <v>0</v>
      </c>
      <c r="P1015">
        <f t="shared" si="50"/>
        <v>49</v>
      </c>
    </row>
    <row r="1016" spans="12:16" x14ac:dyDescent="0.25">
      <c r="L1016" s="264">
        <f>Member!A1016</f>
        <v>16099</v>
      </c>
      <c r="M1016">
        <f>SUMIF(Erfassung1!BD:BD,L1016,Erfassung1!BW:BW)</f>
        <v>0</v>
      </c>
      <c r="N1016">
        <f>SUMIF(Erfassung1!BD:BD,L1016,Erfassung1!BG:BG)</f>
        <v>0</v>
      </c>
      <c r="O1016">
        <f t="shared" si="49"/>
        <v>0</v>
      </c>
      <c r="P1016">
        <f t="shared" si="50"/>
        <v>49</v>
      </c>
    </row>
    <row r="1017" spans="12:16" x14ac:dyDescent="0.25">
      <c r="L1017" s="264">
        <f>Member!A1017</f>
        <v>16094</v>
      </c>
      <c r="M1017">
        <f>SUMIF(Erfassung1!BD:BD,L1017,Erfassung1!BW:BW)</f>
        <v>0</v>
      </c>
      <c r="N1017">
        <f>SUMIF(Erfassung1!BD:BD,L1017,Erfassung1!BG:BG)</f>
        <v>0</v>
      </c>
      <c r="O1017">
        <f t="shared" si="49"/>
        <v>0</v>
      </c>
      <c r="P1017">
        <f t="shared" si="50"/>
        <v>49</v>
      </c>
    </row>
    <row r="1018" spans="12:16" x14ac:dyDescent="0.25">
      <c r="L1018" s="264">
        <f>Member!A1018</f>
        <v>16095</v>
      </c>
      <c r="M1018">
        <f>SUMIF(Erfassung1!BD:BD,L1018,Erfassung1!BW:BW)</f>
        <v>0</v>
      </c>
      <c r="N1018">
        <f>SUMIF(Erfassung1!BD:BD,L1018,Erfassung1!BG:BG)</f>
        <v>0</v>
      </c>
      <c r="O1018">
        <f t="shared" si="49"/>
        <v>0</v>
      </c>
      <c r="P1018">
        <f t="shared" si="50"/>
        <v>49</v>
      </c>
    </row>
    <row r="1019" spans="12:16" x14ac:dyDescent="0.25">
      <c r="L1019" s="264">
        <f>Member!A1019</f>
        <v>16084</v>
      </c>
      <c r="M1019">
        <f>SUMIF(Erfassung1!BD:BD,L1019,Erfassung1!BW:BW)</f>
        <v>0</v>
      </c>
      <c r="N1019">
        <f>SUMIF(Erfassung1!BD:BD,L1019,Erfassung1!BG:BG)</f>
        <v>0</v>
      </c>
      <c r="O1019">
        <f t="shared" si="49"/>
        <v>0</v>
      </c>
      <c r="P1019">
        <f t="shared" si="50"/>
        <v>49</v>
      </c>
    </row>
    <row r="1020" spans="12:16" x14ac:dyDescent="0.25">
      <c r="L1020" s="264">
        <f>Member!A1020</f>
        <v>16105</v>
      </c>
      <c r="M1020">
        <f>SUMIF(Erfassung1!BD:BD,L1020,Erfassung1!BW:BW)</f>
        <v>0</v>
      </c>
      <c r="N1020">
        <f>SUMIF(Erfassung1!BD:BD,L1020,Erfassung1!BG:BG)</f>
        <v>0</v>
      </c>
      <c r="O1020">
        <f t="shared" si="49"/>
        <v>0</v>
      </c>
      <c r="P1020">
        <f t="shared" si="50"/>
        <v>49</v>
      </c>
    </row>
    <row r="1021" spans="12:16" x14ac:dyDescent="0.25">
      <c r="L1021" s="264">
        <f>Member!A1021</f>
        <v>0</v>
      </c>
      <c r="M1021">
        <f>SUMIF(Erfassung1!BD:BD,L1021,Erfassung1!BW:BW)</f>
        <v>0</v>
      </c>
      <c r="N1021">
        <f>SUMIF(Erfassung1!BD:BD,L1021,Erfassung1!BG:BG)</f>
        <v>0</v>
      </c>
      <c r="O1021">
        <f t="shared" si="49"/>
        <v>0</v>
      </c>
      <c r="P1021">
        <f t="shared" si="50"/>
        <v>49</v>
      </c>
    </row>
    <row r="1022" spans="12:16" x14ac:dyDescent="0.25">
      <c r="L1022" s="264">
        <f>Member!A1022</f>
        <v>0</v>
      </c>
      <c r="M1022">
        <f>SUMIF(Erfassung1!BD:BD,L1022,Erfassung1!BW:BW)</f>
        <v>0</v>
      </c>
      <c r="N1022">
        <f>SUMIF(Erfassung1!BD:BD,L1022,Erfassung1!BG:BG)</f>
        <v>0</v>
      </c>
      <c r="O1022">
        <f t="shared" si="49"/>
        <v>0</v>
      </c>
      <c r="P1022">
        <f t="shared" si="50"/>
        <v>49</v>
      </c>
    </row>
    <row r="1023" spans="12:16" x14ac:dyDescent="0.25">
      <c r="L1023" s="264">
        <f>Member!A1023</f>
        <v>0</v>
      </c>
      <c r="M1023">
        <f>SUMIF(Erfassung1!BD:BD,L1023,Erfassung1!BW:BW)</f>
        <v>0</v>
      </c>
      <c r="N1023">
        <f>SUMIF(Erfassung1!BD:BD,L1023,Erfassung1!BG:BG)</f>
        <v>0</v>
      </c>
      <c r="O1023">
        <f t="shared" si="49"/>
        <v>0</v>
      </c>
      <c r="P1023">
        <f t="shared" si="50"/>
        <v>49</v>
      </c>
    </row>
    <row r="1024" spans="12:16" x14ac:dyDescent="0.25">
      <c r="L1024" s="264">
        <f>Member!A1024</f>
        <v>0</v>
      </c>
      <c r="M1024">
        <f>SUMIF(Erfassung1!BD:BD,L1024,Erfassung1!BW:BW)</f>
        <v>0</v>
      </c>
      <c r="N1024">
        <f>SUMIF(Erfassung1!BD:BD,L1024,Erfassung1!BG:BG)</f>
        <v>0</v>
      </c>
      <c r="O1024">
        <f t="shared" si="49"/>
        <v>0</v>
      </c>
      <c r="P1024">
        <f t="shared" si="50"/>
        <v>49</v>
      </c>
    </row>
    <row r="1025" spans="12:16" x14ac:dyDescent="0.25">
      <c r="L1025" s="264">
        <f>Member!A1025</f>
        <v>0</v>
      </c>
      <c r="M1025">
        <f>SUMIF(Erfassung1!BD:BD,L1025,Erfassung1!BW:BW)</f>
        <v>0</v>
      </c>
      <c r="N1025">
        <f>SUMIF(Erfassung1!BD:BD,L1025,Erfassung1!BG:BG)</f>
        <v>0</v>
      </c>
      <c r="O1025">
        <f t="shared" si="49"/>
        <v>0</v>
      </c>
      <c r="P1025">
        <f t="shared" si="50"/>
        <v>49</v>
      </c>
    </row>
    <row r="1026" spans="12:16" x14ac:dyDescent="0.25">
      <c r="L1026" s="264">
        <f>Member!A1026</f>
        <v>0</v>
      </c>
      <c r="M1026">
        <f>SUMIF(Erfassung1!BD:BD,L1026,Erfassung1!BW:BW)</f>
        <v>0</v>
      </c>
      <c r="N1026">
        <f>SUMIF(Erfassung1!BD:BD,L1026,Erfassung1!BG:BG)</f>
        <v>0</v>
      </c>
      <c r="O1026">
        <f t="shared" si="49"/>
        <v>0</v>
      </c>
      <c r="P1026">
        <f t="shared" si="50"/>
        <v>49</v>
      </c>
    </row>
    <row r="1027" spans="12:16" x14ac:dyDescent="0.25">
      <c r="L1027" s="264">
        <f>Member!A1027</f>
        <v>0</v>
      </c>
      <c r="M1027">
        <f>SUMIF(Erfassung1!BD:BD,L1027,Erfassung1!BW:BW)</f>
        <v>0</v>
      </c>
      <c r="N1027">
        <f>SUMIF(Erfassung1!BD:BD,L1027,Erfassung1!BG:BG)</f>
        <v>0</v>
      </c>
      <c r="O1027">
        <f t="shared" si="49"/>
        <v>0</v>
      </c>
      <c r="P1027">
        <f t="shared" si="50"/>
        <v>49</v>
      </c>
    </row>
    <row r="1028" spans="12:16" x14ac:dyDescent="0.25">
      <c r="L1028" s="264">
        <f>Member!A1028</f>
        <v>0</v>
      </c>
      <c r="M1028">
        <f>SUMIF(Erfassung1!BD:BD,L1028,Erfassung1!BW:BW)</f>
        <v>0</v>
      </c>
      <c r="N1028">
        <f>SUMIF(Erfassung1!BD:BD,L1028,Erfassung1!BG:BG)</f>
        <v>0</v>
      </c>
      <c r="O1028">
        <f t="shared" si="49"/>
        <v>0</v>
      </c>
      <c r="P1028">
        <f t="shared" si="50"/>
        <v>49</v>
      </c>
    </row>
    <row r="1029" spans="12:16" x14ac:dyDescent="0.25">
      <c r="L1029" s="264">
        <f>Member!A1029</f>
        <v>0</v>
      </c>
      <c r="M1029">
        <f>SUMIF(Erfassung1!BD:BD,L1029,Erfassung1!BW:BW)</f>
        <v>0</v>
      </c>
      <c r="N1029">
        <f>SUMIF(Erfassung1!BD:BD,L1029,Erfassung1!BG:BG)</f>
        <v>0</v>
      </c>
      <c r="O1029">
        <f t="shared" si="49"/>
        <v>0</v>
      </c>
      <c r="P1029">
        <f t="shared" si="50"/>
        <v>49</v>
      </c>
    </row>
    <row r="1030" spans="12:16" x14ac:dyDescent="0.25">
      <c r="L1030" s="264">
        <f>Member!A1030</f>
        <v>0</v>
      </c>
      <c r="M1030">
        <f>SUMIF(Erfassung1!BD:BD,L1030,Erfassung1!BW:BW)</f>
        <v>0</v>
      </c>
      <c r="N1030">
        <f>SUMIF(Erfassung1!BD:BD,L1030,Erfassung1!BG:BG)</f>
        <v>0</v>
      </c>
      <c r="O1030">
        <f t="shared" si="49"/>
        <v>0</v>
      </c>
      <c r="P1030">
        <f t="shared" si="50"/>
        <v>49</v>
      </c>
    </row>
    <row r="1031" spans="12:16" x14ac:dyDescent="0.25">
      <c r="L1031" s="264">
        <f>Member!A1031</f>
        <v>0</v>
      </c>
      <c r="M1031">
        <f>SUMIF(Erfassung1!BD:BD,L1031,Erfassung1!BW:BW)</f>
        <v>0</v>
      </c>
      <c r="N1031">
        <f>SUMIF(Erfassung1!BD:BD,L1031,Erfassung1!BG:BG)</f>
        <v>0</v>
      </c>
      <c r="O1031">
        <f t="shared" si="49"/>
        <v>0</v>
      </c>
      <c r="P1031">
        <f t="shared" si="50"/>
        <v>49</v>
      </c>
    </row>
    <row r="1032" spans="12:16" x14ac:dyDescent="0.25">
      <c r="L1032" s="264">
        <f>Member!A1032</f>
        <v>0</v>
      </c>
      <c r="M1032">
        <f>SUMIF(Erfassung1!BD:BD,L1032,Erfassung1!BW:BW)</f>
        <v>0</v>
      </c>
      <c r="N1032">
        <f>SUMIF(Erfassung1!BD:BD,L1032,Erfassung1!BG:BG)</f>
        <v>0</v>
      </c>
      <c r="O1032">
        <f t="shared" si="49"/>
        <v>0</v>
      </c>
      <c r="P1032">
        <f t="shared" si="50"/>
        <v>49</v>
      </c>
    </row>
    <row r="1033" spans="12:16" x14ac:dyDescent="0.25">
      <c r="L1033" s="264">
        <f>Member!A1033</f>
        <v>0</v>
      </c>
      <c r="M1033">
        <f>SUMIF(Erfassung1!BD:BD,L1033,Erfassung1!BW:BW)</f>
        <v>0</v>
      </c>
      <c r="N1033">
        <f>SUMIF(Erfassung1!BD:BD,L1033,Erfassung1!BG:BG)</f>
        <v>0</v>
      </c>
      <c r="O1033">
        <f t="shared" si="49"/>
        <v>0</v>
      </c>
      <c r="P1033">
        <f t="shared" si="50"/>
        <v>49</v>
      </c>
    </row>
    <row r="1034" spans="12:16" x14ac:dyDescent="0.25">
      <c r="L1034" s="264">
        <f>Member!A1034</f>
        <v>0</v>
      </c>
      <c r="M1034">
        <f>SUMIF(Erfassung1!BD:BD,L1034,Erfassung1!BW:BW)</f>
        <v>0</v>
      </c>
      <c r="N1034">
        <f>SUMIF(Erfassung1!BD:BD,L1034,Erfassung1!BG:BG)</f>
        <v>0</v>
      </c>
      <c r="O1034">
        <f t="shared" si="49"/>
        <v>0</v>
      </c>
      <c r="P1034">
        <f t="shared" si="50"/>
        <v>49</v>
      </c>
    </row>
    <row r="1035" spans="12:16" x14ac:dyDescent="0.25">
      <c r="L1035" s="264">
        <f>Member!A1035</f>
        <v>0</v>
      </c>
      <c r="M1035">
        <f>SUMIF(Erfassung1!BD:BD,L1035,Erfassung1!BW:BW)</f>
        <v>0</v>
      </c>
      <c r="N1035">
        <f>SUMIF(Erfassung1!BD:BD,L1035,Erfassung1!BG:BG)</f>
        <v>0</v>
      </c>
      <c r="O1035">
        <f t="shared" si="49"/>
        <v>0</v>
      </c>
      <c r="P1035">
        <f t="shared" si="50"/>
        <v>49</v>
      </c>
    </row>
    <row r="1036" spans="12:16" x14ac:dyDescent="0.25">
      <c r="L1036" s="264">
        <f>Member!A1036</f>
        <v>0</v>
      </c>
      <c r="M1036">
        <f>SUMIF(Erfassung1!BD:BD,L1036,Erfassung1!BW:BW)</f>
        <v>0</v>
      </c>
      <c r="N1036">
        <f>SUMIF(Erfassung1!BD:BD,L1036,Erfassung1!BG:BG)</f>
        <v>0</v>
      </c>
      <c r="O1036">
        <f t="shared" si="49"/>
        <v>0</v>
      </c>
      <c r="P1036">
        <f t="shared" si="50"/>
        <v>49</v>
      </c>
    </row>
    <row r="1037" spans="12:16" x14ac:dyDescent="0.25">
      <c r="L1037" s="264">
        <f>Member!A1037</f>
        <v>0</v>
      </c>
      <c r="M1037">
        <f>SUMIF(Erfassung1!BD:BD,L1037,Erfassung1!BW:BW)</f>
        <v>0</v>
      </c>
      <c r="N1037">
        <f>SUMIF(Erfassung1!BD:BD,L1037,Erfassung1!BG:BG)</f>
        <v>0</v>
      </c>
      <c r="O1037">
        <f t="shared" si="49"/>
        <v>0</v>
      </c>
      <c r="P1037">
        <f t="shared" si="50"/>
        <v>49</v>
      </c>
    </row>
    <row r="1038" spans="12:16" x14ac:dyDescent="0.25">
      <c r="L1038" s="264">
        <f>Member!A1038</f>
        <v>0</v>
      </c>
      <c r="M1038">
        <f>SUMIF(Erfassung1!BD:BD,L1038,Erfassung1!BW:BW)</f>
        <v>0</v>
      </c>
      <c r="N1038">
        <f>SUMIF(Erfassung1!BD:BD,L1038,Erfassung1!BG:BG)</f>
        <v>0</v>
      </c>
      <c r="O1038">
        <f t="shared" si="49"/>
        <v>0</v>
      </c>
      <c r="P1038">
        <f t="shared" si="50"/>
        <v>49</v>
      </c>
    </row>
    <row r="1039" spans="12:16" x14ac:dyDescent="0.25">
      <c r="L1039" s="264">
        <f>Member!A1039</f>
        <v>0</v>
      </c>
      <c r="M1039">
        <f>SUMIF(Erfassung1!BD:BD,L1039,Erfassung1!BW:BW)</f>
        <v>0</v>
      </c>
      <c r="N1039">
        <f>SUMIF(Erfassung1!BD:BD,L1039,Erfassung1!BG:BG)</f>
        <v>0</v>
      </c>
      <c r="O1039">
        <f t="shared" si="49"/>
        <v>0</v>
      </c>
      <c r="P1039">
        <f t="shared" si="50"/>
        <v>49</v>
      </c>
    </row>
    <row r="1040" spans="12:16" x14ac:dyDescent="0.25">
      <c r="L1040" s="264">
        <f>Member!A1040</f>
        <v>0</v>
      </c>
      <c r="M1040">
        <f>SUMIF(Erfassung1!BD:BD,L1040,Erfassung1!BW:BW)</f>
        <v>0</v>
      </c>
      <c r="N1040">
        <f>SUMIF(Erfassung1!BD:BD,L1040,Erfassung1!BG:BG)</f>
        <v>0</v>
      </c>
      <c r="O1040">
        <f t="shared" si="49"/>
        <v>0</v>
      </c>
      <c r="P1040">
        <f t="shared" si="50"/>
        <v>49</v>
      </c>
    </row>
    <row r="1041" spans="12:16" x14ac:dyDescent="0.25">
      <c r="L1041" s="264">
        <f>Member!A1041</f>
        <v>0</v>
      </c>
      <c r="M1041">
        <f>SUMIF(Erfassung1!BD:BD,L1041,Erfassung1!BW:BW)</f>
        <v>0</v>
      </c>
      <c r="N1041">
        <f>SUMIF(Erfassung1!BD:BD,L1041,Erfassung1!BG:BG)</f>
        <v>0</v>
      </c>
      <c r="O1041">
        <f t="shared" si="49"/>
        <v>0</v>
      </c>
      <c r="P1041">
        <f t="shared" si="50"/>
        <v>49</v>
      </c>
    </row>
    <row r="1042" spans="12:16" x14ac:dyDescent="0.25">
      <c r="L1042" s="264">
        <f>Member!A1042</f>
        <v>0</v>
      </c>
      <c r="M1042">
        <f>SUMIF(Erfassung1!BD:BD,L1042,Erfassung1!BW:BW)</f>
        <v>0</v>
      </c>
      <c r="N1042">
        <f>SUMIF(Erfassung1!BD:BD,L1042,Erfassung1!BG:BG)</f>
        <v>0</v>
      </c>
      <c r="O1042">
        <f t="shared" si="49"/>
        <v>0</v>
      </c>
      <c r="P1042">
        <f t="shared" si="50"/>
        <v>49</v>
      </c>
    </row>
    <row r="1043" spans="12:16" x14ac:dyDescent="0.25">
      <c r="L1043" s="264">
        <f>Member!A1043</f>
        <v>0</v>
      </c>
      <c r="M1043">
        <f>SUMIF(Erfassung1!BD:BD,L1043,Erfassung1!BW:BW)</f>
        <v>0</v>
      </c>
      <c r="N1043">
        <f>SUMIF(Erfassung1!BD:BD,L1043,Erfassung1!BG:BG)</f>
        <v>0</v>
      </c>
      <c r="O1043">
        <f t="shared" si="49"/>
        <v>0</v>
      </c>
      <c r="P1043">
        <f t="shared" si="50"/>
        <v>49</v>
      </c>
    </row>
    <row r="1044" spans="12:16" x14ac:dyDescent="0.25">
      <c r="L1044" s="264">
        <f>Member!A1044</f>
        <v>0</v>
      </c>
      <c r="M1044">
        <f>SUMIF(Erfassung1!BD:BD,L1044,Erfassung1!BW:BW)</f>
        <v>0</v>
      </c>
      <c r="N1044">
        <f>SUMIF(Erfassung1!BD:BD,L1044,Erfassung1!BG:BG)</f>
        <v>0</v>
      </c>
      <c r="O1044">
        <f t="shared" si="49"/>
        <v>0</v>
      </c>
      <c r="P1044">
        <f t="shared" si="50"/>
        <v>49</v>
      </c>
    </row>
    <row r="1045" spans="12:16" x14ac:dyDescent="0.25">
      <c r="L1045" s="264">
        <f>Member!A1045</f>
        <v>0</v>
      </c>
      <c r="M1045">
        <f>SUMIF(Erfassung1!BD:BD,L1045,Erfassung1!BW:BW)</f>
        <v>0</v>
      </c>
      <c r="N1045">
        <f>SUMIF(Erfassung1!BD:BD,L1045,Erfassung1!BG:BG)</f>
        <v>0</v>
      </c>
      <c r="O1045">
        <f t="shared" si="49"/>
        <v>0</v>
      </c>
      <c r="P1045">
        <f t="shared" si="50"/>
        <v>49</v>
      </c>
    </row>
    <row r="1046" spans="12:16" x14ac:dyDescent="0.25">
      <c r="L1046" s="264">
        <f>Member!A1046</f>
        <v>0</v>
      </c>
      <c r="M1046">
        <f>SUMIF(Erfassung1!BD:BD,L1046,Erfassung1!BW:BW)</f>
        <v>0</v>
      </c>
      <c r="N1046">
        <f>SUMIF(Erfassung1!BD:BD,L1046,Erfassung1!BG:BG)</f>
        <v>0</v>
      </c>
      <c r="O1046">
        <f t="shared" si="49"/>
        <v>0</v>
      </c>
      <c r="P1046">
        <f t="shared" si="50"/>
        <v>49</v>
      </c>
    </row>
    <row r="1047" spans="12:16" x14ac:dyDescent="0.25">
      <c r="L1047" s="264">
        <f>Member!A1047</f>
        <v>0</v>
      </c>
      <c r="M1047">
        <f>SUMIF(Erfassung1!BD:BD,L1047,Erfassung1!BW:BW)</f>
        <v>0</v>
      </c>
      <c r="N1047">
        <f>SUMIF(Erfassung1!BD:BD,L1047,Erfassung1!BG:BG)</f>
        <v>0</v>
      </c>
      <c r="O1047">
        <f t="shared" si="49"/>
        <v>0</v>
      </c>
      <c r="P1047">
        <f t="shared" si="50"/>
        <v>49</v>
      </c>
    </row>
    <row r="1048" spans="12:16" x14ac:dyDescent="0.25">
      <c r="L1048" s="264">
        <f>Member!A1048</f>
        <v>0</v>
      </c>
      <c r="M1048">
        <f>SUMIF(Erfassung1!BD:BD,L1048,Erfassung1!BW:BW)</f>
        <v>0</v>
      </c>
      <c r="N1048">
        <f>SUMIF(Erfassung1!BD:BD,L1048,Erfassung1!BG:BG)</f>
        <v>0</v>
      </c>
      <c r="O1048">
        <f t="shared" si="49"/>
        <v>0</v>
      </c>
      <c r="P1048">
        <f t="shared" si="50"/>
        <v>49</v>
      </c>
    </row>
    <row r="1049" spans="12:16" x14ac:dyDescent="0.25">
      <c r="L1049" s="264">
        <f>Member!A1049</f>
        <v>0</v>
      </c>
      <c r="M1049">
        <f>SUMIF(Erfassung1!BD:BD,L1049,Erfassung1!BW:BW)</f>
        <v>0</v>
      </c>
      <c r="N1049">
        <f>SUMIF(Erfassung1!BD:BD,L1049,Erfassung1!BG:BG)</f>
        <v>0</v>
      </c>
      <c r="O1049">
        <f t="shared" si="49"/>
        <v>0</v>
      </c>
      <c r="P1049">
        <f t="shared" si="50"/>
        <v>49</v>
      </c>
    </row>
    <row r="1050" spans="12:16" x14ac:dyDescent="0.25">
      <c r="L1050" s="264">
        <f>Member!A1050</f>
        <v>0</v>
      </c>
      <c r="M1050">
        <f>SUMIF(Erfassung1!BD:BD,L1050,Erfassung1!BW:BW)</f>
        <v>0</v>
      </c>
      <c r="N1050">
        <f>SUMIF(Erfassung1!BD:BD,L1050,Erfassung1!BG:BG)</f>
        <v>0</v>
      </c>
      <c r="O1050">
        <f t="shared" si="49"/>
        <v>0</v>
      </c>
      <c r="P1050">
        <f t="shared" si="50"/>
        <v>49</v>
      </c>
    </row>
    <row r="1051" spans="12:16" x14ac:dyDescent="0.25">
      <c r="L1051" s="264">
        <f>Member!A1051</f>
        <v>0</v>
      </c>
      <c r="M1051">
        <f>SUMIF(Erfassung1!BD:BD,L1051,Erfassung1!BW:BW)</f>
        <v>0</v>
      </c>
      <c r="N1051">
        <f>SUMIF(Erfassung1!BD:BD,L1051,Erfassung1!BG:BG)</f>
        <v>0</v>
      </c>
      <c r="O1051">
        <f t="shared" si="49"/>
        <v>0</v>
      </c>
      <c r="P1051">
        <f t="shared" si="50"/>
        <v>49</v>
      </c>
    </row>
    <row r="1052" spans="12:16" x14ac:dyDescent="0.25">
      <c r="L1052" s="264">
        <f>Member!A1052</f>
        <v>0</v>
      </c>
      <c r="M1052">
        <f>SUMIF(Erfassung1!BD:BD,L1052,Erfassung1!BW:BW)</f>
        <v>0</v>
      </c>
      <c r="N1052">
        <f>SUMIF(Erfassung1!BD:BD,L1052,Erfassung1!BG:BG)</f>
        <v>0</v>
      </c>
      <c r="O1052">
        <f t="shared" si="49"/>
        <v>0</v>
      </c>
      <c r="P1052">
        <f t="shared" si="50"/>
        <v>49</v>
      </c>
    </row>
    <row r="1053" spans="12:16" x14ac:dyDescent="0.25">
      <c r="L1053" s="264">
        <f>Member!A1053</f>
        <v>0</v>
      </c>
      <c r="M1053">
        <f>SUMIF(Erfassung1!BD:BD,L1053,Erfassung1!BW:BW)</f>
        <v>0</v>
      </c>
      <c r="N1053">
        <f>SUMIF(Erfassung1!BD:BD,L1053,Erfassung1!BG:BG)</f>
        <v>0</v>
      </c>
      <c r="O1053">
        <f t="shared" si="49"/>
        <v>0</v>
      </c>
      <c r="P1053">
        <f t="shared" si="50"/>
        <v>49</v>
      </c>
    </row>
    <row r="1054" spans="12:16" x14ac:dyDescent="0.25">
      <c r="L1054" s="264">
        <f>Member!A1054</f>
        <v>0</v>
      </c>
      <c r="M1054">
        <f>SUMIF(Erfassung1!BD:BD,L1054,Erfassung1!BW:BW)</f>
        <v>0</v>
      </c>
      <c r="N1054">
        <f>SUMIF(Erfassung1!BD:BD,L1054,Erfassung1!BG:BG)</f>
        <v>0</v>
      </c>
      <c r="O1054">
        <f t="shared" si="49"/>
        <v>0</v>
      </c>
      <c r="P1054">
        <f t="shared" si="50"/>
        <v>49</v>
      </c>
    </row>
    <row r="1055" spans="12:16" x14ac:dyDescent="0.25">
      <c r="L1055" s="264">
        <f>Member!A1055</f>
        <v>0</v>
      </c>
      <c r="M1055">
        <f>SUMIF(Erfassung1!BD:BD,L1055,Erfassung1!BW:BW)</f>
        <v>0</v>
      </c>
      <c r="N1055">
        <f>SUMIF(Erfassung1!BD:BD,L1055,Erfassung1!BG:BG)</f>
        <v>0</v>
      </c>
      <c r="O1055">
        <f t="shared" si="49"/>
        <v>0</v>
      </c>
      <c r="P1055">
        <f t="shared" si="50"/>
        <v>49</v>
      </c>
    </row>
    <row r="1056" spans="12:16" x14ac:dyDescent="0.25">
      <c r="L1056" s="264">
        <f>Member!A1056</f>
        <v>0</v>
      </c>
      <c r="M1056">
        <f>SUMIF(Erfassung1!BD:BD,L1056,Erfassung1!BW:BW)</f>
        <v>0</v>
      </c>
      <c r="N1056">
        <f>SUMIF(Erfassung1!BD:BD,L1056,Erfassung1!BG:BG)</f>
        <v>0</v>
      </c>
      <c r="O1056">
        <f t="shared" si="49"/>
        <v>0</v>
      </c>
      <c r="P1056">
        <f t="shared" si="50"/>
        <v>49</v>
      </c>
    </row>
    <row r="1057" spans="12:16" x14ac:dyDescent="0.25">
      <c r="L1057" s="264">
        <f>Member!A1057</f>
        <v>0</v>
      </c>
      <c r="M1057">
        <f>SUMIF(Erfassung1!BD:BD,L1057,Erfassung1!BW:BW)</f>
        <v>0</v>
      </c>
      <c r="N1057">
        <f>SUMIF(Erfassung1!BD:BD,L1057,Erfassung1!BG:BG)</f>
        <v>0</v>
      </c>
      <c r="O1057">
        <f t="shared" si="49"/>
        <v>0</v>
      </c>
      <c r="P1057">
        <f t="shared" si="50"/>
        <v>49</v>
      </c>
    </row>
    <row r="1058" spans="12:16" x14ac:dyDescent="0.25">
      <c r="L1058" s="264">
        <f>Member!A1058</f>
        <v>0</v>
      </c>
      <c r="M1058">
        <f>SUMIF(Erfassung1!BD:BD,L1058,Erfassung1!BW:BW)</f>
        <v>0</v>
      </c>
      <c r="N1058">
        <f>SUMIF(Erfassung1!BD:BD,L1058,Erfassung1!BG:BG)</f>
        <v>0</v>
      </c>
      <c r="O1058">
        <f t="shared" si="49"/>
        <v>0</v>
      </c>
      <c r="P1058">
        <f t="shared" si="50"/>
        <v>49</v>
      </c>
    </row>
    <row r="1059" spans="12:16" x14ac:dyDescent="0.25">
      <c r="L1059" s="264">
        <f>Member!A1059</f>
        <v>0</v>
      </c>
      <c r="M1059">
        <f>SUMIF(Erfassung1!BD:BD,L1059,Erfassung1!BW:BW)</f>
        <v>0</v>
      </c>
      <c r="N1059">
        <f>SUMIF(Erfassung1!BD:BD,L1059,Erfassung1!BG:BG)</f>
        <v>0</v>
      </c>
      <c r="O1059">
        <f t="shared" si="49"/>
        <v>0</v>
      </c>
      <c r="P1059">
        <f t="shared" si="50"/>
        <v>49</v>
      </c>
    </row>
    <row r="1060" spans="12:16" x14ac:dyDescent="0.25">
      <c r="L1060" s="264">
        <f>Member!A1060</f>
        <v>0</v>
      </c>
      <c r="M1060">
        <f>SUMIF(Erfassung1!BD:BD,L1060,Erfassung1!BW:BW)</f>
        <v>0</v>
      </c>
      <c r="N1060">
        <f>SUMIF(Erfassung1!BD:BD,L1060,Erfassung1!BG:BG)</f>
        <v>0</v>
      </c>
      <c r="O1060">
        <f t="shared" si="49"/>
        <v>0</v>
      </c>
      <c r="P1060">
        <f t="shared" si="50"/>
        <v>49</v>
      </c>
    </row>
    <row r="1061" spans="12:16" x14ac:dyDescent="0.25">
      <c r="L1061" s="264">
        <f>Member!A1061</f>
        <v>0</v>
      </c>
      <c r="M1061">
        <f>SUMIF(Erfassung1!BD:BD,L1061,Erfassung1!BW:BW)</f>
        <v>0</v>
      </c>
      <c r="N1061">
        <f>SUMIF(Erfassung1!BD:BD,L1061,Erfassung1!BG:BG)</f>
        <v>0</v>
      </c>
      <c r="O1061">
        <f t="shared" si="49"/>
        <v>0</v>
      </c>
      <c r="P1061">
        <f t="shared" si="50"/>
        <v>49</v>
      </c>
    </row>
    <row r="1062" spans="12:16" x14ac:dyDescent="0.25">
      <c r="L1062" s="264">
        <f>Member!A1062</f>
        <v>0</v>
      </c>
      <c r="M1062">
        <f>SUMIF(Erfassung1!BD:BD,L1062,Erfassung1!BW:BW)</f>
        <v>0</v>
      </c>
      <c r="N1062">
        <f>SUMIF(Erfassung1!BD:BD,L1062,Erfassung1!BG:BG)</f>
        <v>0</v>
      </c>
      <c r="O1062">
        <f t="shared" si="49"/>
        <v>0</v>
      </c>
      <c r="P1062">
        <f t="shared" si="50"/>
        <v>49</v>
      </c>
    </row>
    <row r="1063" spans="12:16" x14ac:dyDescent="0.25">
      <c r="L1063" s="264">
        <f>Member!A1063</f>
        <v>0</v>
      </c>
      <c r="M1063">
        <f>SUMIF(Erfassung1!BD:BD,L1063,Erfassung1!BW:BW)</f>
        <v>0</v>
      </c>
      <c r="N1063">
        <f>SUMIF(Erfassung1!BD:BD,L1063,Erfassung1!BG:BG)</f>
        <v>0</v>
      </c>
      <c r="O1063">
        <f t="shared" si="49"/>
        <v>0</v>
      </c>
      <c r="P1063">
        <f t="shared" si="50"/>
        <v>49</v>
      </c>
    </row>
    <row r="1064" spans="12:16" x14ac:dyDescent="0.25">
      <c r="L1064" s="264">
        <f>Member!A1064</f>
        <v>0</v>
      </c>
      <c r="M1064">
        <f>SUMIF(Erfassung1!BD:BD,L1064,Erfassung1!BW:BW)</f>
        <v>0</v>
      </c>
      <c r="N1064">
        <f>SUMIF(Erfassung1!BD:BD,L1064,Erfassung1!BG:BG)</f>
        <v>0</v>
      </c>
      <c r="O1064">
        <f t="shared" si="49"/>
        <v>0</v>
      </c>
      <c r="P1064">
        <f t="shared" si="50"/>
        <v>49</v>
      </c>
    </row>
    <row r="1065" spans="12:16" x14ac:dyDescent="0.25">
      <c r="L1065" s="264">
        <f>Member!A1065</f>
        <v>0</v>
      </c>
      <c r="M1065">
        <f>SUMIF(Erfassung1!BD:BD,L1065,Erfassung1!BW:BW)</f>
        <v>0</v>
      </c>
      <c r="N1065">
        <f>SUMIF(Erfassung1!BD:BD,L1065,Erfassung1!BG:BG)</f>
        <v>0</v>
      </c>
      <c r="O1065">
        <f t="shared" ref="O1065:O1128" si="51">IF(N1065=0,0,M1065/N1065-ROW()/1000000000)</f>
        <v>0</v>
      </c>
      <c r="P1065">
        <f t="shared" ref="P1065:P1128" si="52">RANK(O1065,O:O)</f>
        <v>49</v>
      </c>
    </row>
    <row r="1066" spans="12:16" x14ac:dyDescent="0.25">
      <c r="L1066" s="264">
        <f>Member!A1066</f>
        <v>0</v>
      </c>
      <c r="M1066">
        <f>SUMIF(Erfassung1!BD:BD,L1066,Erfassung1!BW:BW)</f>
        <v>0</v>
      </c>
      <c r="N1066">
        <f>SUMIF(Erfassung1!BD:BD,L1066,Erfassung1!BG:BG)</f>
        <v>0</v>
      </c>
      <c r="O1066">
        <f t="shared" si="51"/>
        <v>0</v>
      </c>
      <c r="P1066">
        <f t="shared" si="52"/>
        <v>49</v>
      </c>
    </row>
    <row r="1067" spans="12:16" x14ac:dyDescent="0.25">
      <c r="L1067" s="264">
        <f>Member!A1067</f>
        <v>0</v>
      </c>
      <c r="M1067">
        <f>SUMIF(Erfassung1!BD:BD,L1067,Erfassung1!BW:BW)</f>
        <v>0</v>
      </c>
      <c r="N1067">
        <f>SUMIF(Erfassung1!BD:BD,L1067,Erfassung1!BG:BG)</f>
        <v>0</v>
      </c>
      <c r="O1067">
        <f t="shared" si="51"/>
        <v>0</v>
      </c>
      <c r="P1067">
        <f t="shared" si="52"/>
        <v>49</v>
      </c>
    </row>
    <row r="1068" spans="12:16" x14ac:dyDescent="0.25">
      <c r="L1068" s="264">
        <f>Member!A1068</f>
        <v>0</v>
      </c>
      <c r="M1068">
        <f>SUMIF(Erfassung1!BD:BD,L1068,Erfassung1!BW:BW)</f>
        <v>0</v>
      </c>
      <c r="N1068">
        <f>SUMIF(Erfassung1!BD:BD,L1068,Erfassung1!BG:BG)</f>
        <v>0</v>
      </c>
      <c r="O1068">
        <f t="shared" si="51"/>
        <v>0</v>
      </c>
      <c r="P1068">
        <f t="shared" si="52"/>
        <v>49</v>
      </c>
    </row>
    <row r="1069" spans="12:16" x14ac:dyDescent="0.25">
      <c r="L1069" s="264">
        <f>Member!A1069</f>
        <v>0</v>
      </c>
      <c r="M1069">
        <f>SUMIF(Erfassung1!BD:BD,L1069,Erfassung1!BW:BW)</f>
        <v>0</v>
      </c>
      <c r="N1069">
        <f>SUMIF(Erfassung1!BD:BD,L1069,Erfassung1!BG:BG)</f>
        <v>0</v>
      </c>
      <c r="O1069">
        <f t="shared" si="51"/>
        <v>0</v>
      </c>
      <c r="P1069">
        <f t="shared" si="52"/>
        <v>49</v>
      </c>
    </row>
    <row r="1070" spans="12:16" x14ac:dyDescent="0.25">
      <c r="L1070" s="264">
        <f>Member!A1070</f>
        <v>0</v>
      </c>
      <c r="M1070">
        <f>SUMIF(Erfassung1!BD:BD,L1070,Erfassung1!BW:BW)</f>
        <v>0</v>
      </c>
      <c r="N1070">
        <f>SUMIF(Erfassung1!BD:BD,L1070,Erfassung1!BG:BG)</f>
        <v>0</v>
      </c>
      <c r="O1070">
        <f t="shared" si="51"/>
        <v>0</v>
      </c>
      <c r="P1070">
        <f t="shared" si="52"/>
        <v>49</v>
      </c>
    </row>
    <row r="1071" spans="12:16" x14ac:dyDescent="0.25">
      <c r="L1071" s="264">
        <f>Member!A1071</f>
        <v>0</v>
      </c>
      <c r="M1071">
        <f>SUMIF(Erfassung1!BD:BD,L1071,Erfassung1!BW:BW)</f>
        <v>0</v>
      </c>
      <c r="N1071">
        <f>SUMIF(Erfassung1!BD:BD,L1071,Erfassung1!BG:BG)</f>
        <v>0</v>
      </c>
      <c r="O1071">
        <f t="shared" si="51"/>
        <v>0</v>
      </c>
      <c r="P1071">
        <f t="shared" si="52"/>
        <v>49</v>
      </c>
    </row>
    <row r="1072" spans="12:16" x14ac:dyDescent="0.25">
      <c r="L1072" s="264">
        <f>Member!A1072</f>
        <v>0</v>
      </c>
      <c r="M1072">
        <f>SUMIF(Erfassung1!BD:BD,L1072,Erfassung1!BW:BW)</f>
        <v>0</v>
      </c>
      <c r="N1072">
        <f>SUMIF(Erfassung1!BD:BD,L1072,Erfassung1!BG:BG)</f>
        <v>0</v>
      </c>
      <c r="O1072">
        <f t="shared" si="51"/>
        <v>0</v>
      </c>
      <c r="P1072">
        <f t="shared" si="52"/>
        <v>49</v>
      </c>
    </row>
    <row r="1073" spans="12:16" x14ac:dyDescent="0.25">
      <c r="L1073" s="264">
        <f>Member!A1073</f>
        <v>0</v>
      </c>
      <c r="M1073">
        <f>SUMIF(Erfassung1!BD:BD,L1073,Erfassung1!BW:BW)</f>
        <v>0</v>
      </c>
      <c r="N1073">
        <f>SUMIF(Erfassung1!BD:BD,L1073,Erfassung1!BG:BG)</f>
        <v>0</v>
      </c>
      <c r="O1073">
        <f t="shared" si="51"/>
        <v>0</v>
      </c>
      <c r="P1073">
        <f t="shared" si="52"/>
        <v>49</v>
      </c>
    </row>
    <row r="1074" spans="12:16" x14ac:dyDescent="0.25">
      <c r="L1074" s="264">
        <f>Member!A1074</f>
        <v>0</v>
      </c>
      <c r="M1074">
        <f>SUMIF(Erfassung1!BD:BD,L1074,Erfassung1!BW:BW)</f>
        <v>0</v>
      </c>
      <c r="N1074">
        <f>SUMIF(Erfassung1!BD:BD,L1074,Erfassung1!BG:BG)</f>
        <v>0</v>
      </c>
      <c r="O1074">
        <f t="shared" si="51"/>
        <v>0</v>
      </c>
      <c r="P1074">
        <f t="shared" si="52"/>
        <v>49</v>
      </c>
    </row>
    <row r="1075" spans="12:16" x14ac:dyDescent="0.25">
      <c r="L1075" s="264">
        <f>Member!A1075</f>
        <v>0</v>
      </c>
      <c r="M1075">
        <f>SUMIF(Erfassung1!BD:BD,L1075,Erfassung1!BW:BW)</f>
        <v>0</v>
      </c>
      <c r="N1075">
        <f>SUMIF(Erfassung1!BD:BD,L1075,Erfassung1!BG:BG)</f>
        <v>0</v>
      </c>
      <c r="O1075">
        <f t="shared" si="51"/>
        <v>0</v>
      </c>
      <c r="P1075">
        <f t="shared" si="52"/>
        <v>49</v>
      </c>
    </row>
    <row r="1076" spans="12:16" x14ac:dyDescent="0.25">
      <c r="L1076" s="264">
        <f>Member!A1076</f>
        <v>0</v>
      </c>
      <c r="M1076">
        <f>SUMIF(Erfassung1!BD:BD,L1076,Erfassung1!BW:BW)</f>
        <v>0</v>
      </c>
      <c r="N1076">
        <f>SUMIF(Erfassung1!BD:BD,L1076,Erfassung1!BG:BG)</f>
        <v>0</v>
      </c>
      <c r="O1076">
        <f t="shared" si="51"/>
        <v>0</v>
      </c>
      <c r="P1076">
        <f t="shared" si="52"/>
        <v>49</v>
      </c>
    </row>
    <row r="1077" spans="12:16" x14ac:dyDescent="0.25">
      <c r="L1077" s="264">
        <f>Member!A1077</f>
        <v>0</v>
      </c>
      <c r="M1077">
        <f>SUMIF(Erfassung1!BD:BD,L1077,Erfassung1!BW:BW)</f>
        <v>0</v>
      </c>
      <c r="N1077">
        <f>SUMIF(Erfassung1!BD:BD,L1077,Erfassung1!BG:BG)</f>
        <v>0</v>
      </c>
      <c r="O1077">
        <f t="shared" si="51"/>
        <v>0</v>
      </c>
      <c r="P1077">
        <f t="shared" si="52"/>
        <v>49</v>
      </c>
    </row>
    <row r="1078" spans="12:16" x14ac:dyDescent="0.25">
      <c r="L1078" s="264">
        <f>Member!A1078</f>
        <v>0</v>
      </c>
      <c r="M1078">
        <f>SUMIF(Erfassung1!BD:BD,L1078,Erfassung1!BW:BW)</f>
        <v>0</v>
      </c>
      <c r="N1078">
        <f>SUMIF(Erfassung1!BD:BD,L1078,Erfassung1!BG:BG)</f>
        <v>0</v>
      </c>
      <c r="O1078">
        <f t="shared" si="51"/>
        <v>0</v>
      </c>
      <c r="P1078">
        <f t="shared" si="52"/>
        <v>49</v>
      </c>
    </row>
    <row r="1079" spans="12:16" x14ac:dyDescent="0.25">
      <c r="L1079" s="264">
        <f>Member!A1079</f>
        <v>0</v>
      </c>
      <c r="M1079">
        <f>SUMIF(Erfassung1!BD:BD,L1079,Erfassung1!BW:BW)</f>
        <v>0</v>
      </c>
      <c r="N1079">
        <f>SUMIF(Erfassung1!BD:BD,L1079,Erfassung1!BG:BG)</f>
        <v>0</v>
      </c>
      <c r="O1079">
        <f t="shared" si="51"/>
        <v>0</v>
      </c>
      <c r="P1079">
        <f t="shared" si="52"/>
        <v>49</v>
      </c>
    </row>
    <row r="1080" spans="12:16" x14ac:dyDescent="0.25">
      <c r="L1080" s="264">
        <f>Member!A1080</f>
        <v>0</v>
      </c>
      <c r="M1080">
        <f>SUMIF(Erfassung1!BD:BD,L1080,Erfassung1!BW:BW)</f>
        <v>0</v>
      </c>
      <c r="N1080">
        <f>SUMIF(Erfassung1!BD:BD,L1080,Erfassung1!BG:BG)</f>
        <v>0</v>
      </c>
      <c r="O1080">
        <f t="shared" si="51"/>
        <v>0</v>
      </c>
      <c r="P1080">
        <f t="shared" si="52"/>
        <v>49</v>
      </c>
    </row>
    <row r="1081" spans="12:16" x14ac:dyDescent="0.25">
      <c r="L1081" s="264">
        <f>Member!A1081</f>
        <v>0</v>
      </c>
      <c r="M1081">
        <f>SUMIF(Erfassung1!BD:BD,L1081,Erfassung1!BW:BW)</f>
        <v>0</v>
      </c>
      <c r="N1081">
        <f>SUMIF(Erfassung1!BD:BD,L1081,Erfassung1!BG:BG)</f>
        <v>0</v>
      </c>
      <c r="O1081">
        <f t="shared" si="51"/>
        <v>0</v>
      </c>
      <c r="P1081">
        <f t="shared" si="52"/>
        <v>49</v>
      </c>
    </row>
    <row r="1082" spans="12:16" x14ac:dyDescent="0.25">
      <c r="L1082" s="264">
        <f>Member!A1082</f>
        <v>0</v>
      </c>
      <c r="M1082">
        <f>SUMIF(Erfassung1!BD:BD,L1082,Erfassung1!BW:BW)</f>
        <v>0</v>
      </c>
      <c r="N1082">
        <f>SUMIF(Erfassung1!BD:BD,L1082,Erfassung1!BG:BG)</f>
        <v>0</v>
      </c>
      <c r="O1082">
        <f t="shared" si="51"/>
        <v>0</v>
      </c>
      <c r="P1082">
        <f t="shared" si="52"/>
        <v>49</v>
      </c>
    </row>
    <row r="1083" spans="12:16" x14ac:dyDescent="0.25">
      <c r="L1083" s="264">
        <f>Member!A1083</f>
        <v>0</v>
      </c>
      <c r="M1083">
        <f>SUMIF(Erfassung1!BD:BD,L1083,Erfassung1!BW:BW)</f>
        <v>0</v>
      </c>
      <c r="N1083">
        <f>SUMIF(Erfassung1!BD:BD,L1083,Erfassung1!BG:BG)</f>
        <v>0</v>
      </c>
      <c r="O1083">
        <f t="shared" si="51"/>
        <v>0</v>
      </c>
      <c r="P1083">
        <f t="shared" si="52"/>
        <v>49</v>
      </c>
    </row>
    <row r="1084" spans="12:16" x14ac:dyDescent="0.25">
      <c r="L1084" s="264">
        <f>Member!A1084</f>
        <v>0</v>
      </c>
      <c r="M1084">
        <f>SUMIF(Erfassung1!BD:BD,L1084,Erfassung1!BW:BW)</f>
        <v>0</v>
      </c>
      <c r="N1084">
        <f>SUMIF(Erfassung1!BD:BD,L1084,Erfassung1!BG:BG)</f>
        <v>0</v>
      </c>
      <c r="O1084">
        <f t="shared" si="51"/>
        <v>0</v>
      </c>
      <c r="P1084">
        <f t="shared" si="52"/>
        <v>49</v>
      </c>
    </row>
    <row r="1085" spans="12:16" x14ac:dyDescent="0.25">
      <c r="L1085" s="264">
        <f>Member!A1085</f>
        <v>0</v>
      </c>
      <c r="M1085">
        <f>SUMIF(Erfassung1!BD:BD,L1085,Erfassung1!BW:BW)</f>
        <v>0</v>
      </c>
      <c r="N1085">
        <f>SUMIF(Erfassung1!BD:BD,L1085,Erfassung1!BG:BG)</f>
        <v>0</v>
      </c>
      <c r="O1085">
        <f t="shared" si="51"/>
        <v>0</v>
      </c>
      <c r="P1085">
        <f t="shared" si="52"/>
        <v>49</v>
      </c>
    </row>
    <row r="1086" spans="12:16" x14ac:dyDescent="0.25">
      <c r="L1086" s="264">
        <f>Member!A1086</f>
        <v>0</v>
      </c>
      <c r="M1086">
        <f>SUMIF(Erfassung1!BD:BD,L1086,Erfassung1!BW:BW)</f>
        <v>0</v>
      </c>
      <c r="N1086">
        <f>SUMIF(Erfassung1!BD:BD,L1086,Erfassung1!BG:BG)</f>
        <v>0</v>
      </c>
      <c r="O1086">
        <f t="shared" si="51"/>
        <v>0</v>
      </c>
      <c r="P1086">
        <f t="shared" si="52"/>
        <v>49</v>
      </c>
    </row>
    <row r="1087" spans="12:16" x14ac:dyDescent="0.25">
      <c r="L1087" s="264">
        <f>Member!A1087</f>
        <v>0</v>
      </c>
      <c r="M1087">
        <f>SUMIF(Erfassung1!BD:BD,L1087,Erfassung1!BW:BW)</f>
        <v>0</v>
      </c>
      <c r="N1087">
        <f>SUMIF(Erfassung1!BD:BD,L1087,Erfassung1!BG:BG)</f>
        <v>0</v>
      </c>
      <c r="O1087">
        <f t="shared" si="51"/>
        <v>0</v>
      </c>
      <c r="P1087">
        <f t="shared" si="52"/>
        <v>49</v>
      </c>
    </row>
    <row r="1088" spans="12:16" x14ac:dyDescent="0.25">
      <c r="L1088" s="264">
        <f>Member!A1088</f>
        <v>0</v>
      </c>
      <c r="M1088">
        <f>SUMIF(Erfassung1!BD:BD,L1088,Erfassung1!BW:BW)</f>
        <v>0</v>
      </c>
      <c r="N1088">
        <f>SUMIF(Erfassung1!BD:BD,L1088,Erfassung1!BG:BG)</f>
        <v>0</v>
      </c>
      <c r="O1088">
        <f t="shared" si="51"/>
        <v>0</v>
      </c>
      <c r="P1088">
        <f t="shared" si="52"/>
        <v>49</v>
      </c>
    </row>
    <row r="1089" spans="12:16" x14ac:dyDescent="0.25">
      <c r="L1089" s="264">
        <f>Member!A1089</f>
        <v>0</v>
      </c>
      <c r="M1089">
        <f>SUMIF(Erfassung1!BD:BD,L1089,Erfassung1!BW:BW)</f>
        <v>0</v>
      </c>
      <c r="N1089">
        <f>SUMIF(Erfassung1!BD:BD,L1089,Erfassung1!BG:BG)</f>
        <v>0</v>
      </c>
      <c r="O1089">
        <f t="shared" si="51"/>
        <v>0</v>
      </c>
      <c r="P1089">
        <f t="shared" si="52"/>
        <v>49</v>
      </c>
    </row>
    <row r="1090" spans="12:16" x14ac:dyDescent="0.25">
      <c r="L1090" s="264">
        <f>Member!A1090</f>
        <v>0</v>
      </c>
      <c r="M1090">
        <f>SUMIF(Erfassung1!BD:BD,L1090,Erfassung1!BW:BW)</f>
        <v>0</v>
      </c>
      <c r="N1090">
        <f>SUMIF(Erfassung1!BD:BD,L1090,Erfassung1!BG:BG)</f>
        <v>0</v>
      </c>
      <c r="O1090">
        <f t="shared" si="51"/>
        <v>0</v>
      </c>
      <c r="P1090">
        <f t="shared" si="52"/>
        <v>49</v>
      </c>
    </row>
    <row r="1091" spans="12:16" x14ac:dyDescent="0.25">
      <c r="L1091" s="264">
        <f>Member!A1091</f>
        <v>0</v>
      </c>
      <c r="M1091">
        <f>SUMIF(Erfassung1!BD:BD,L1091,Erfassung1!BW:BW)</f>
        <v>0</v>
      </c>
      <c r="N1091">
        <f>SUMIF(Erfassung1!BD:BD,L1091,Erfassung1!BG:BG)</f>
        <v>0</v>
      </c>
      <c r="O1091">
        <f t="shared" si="51"/>
        <v>0</v>
      </c>
      <c r="P1091">
        <f t="shared" si="52"/>
        <v>49</v>
      </c>
    </row>
    <row r="1092" spans="12:16" x14ac:dyDescent="0.25">
      <c r="L1092" s="264">
        <f>Member!A1092</f>
        <v>0</v>
      </c>
      <c r="M1092">
        <f>SUMIF(Erfassung1!BD:BD,L1092,Erfassung1!BW:BW)</f>
        <v>0</v>
      </c>
      <c r="N1092">
        <f>SUMIF(Erfassung1!BD:BD,L1092,Erfassung1!BG:BG)</f>
        <v>0</v>
      </c>
      <c r="O1092">
        <f t="shared" si="51"/>
        <v>0</v>
      </c>
      <c r="P1092">
        <f t="shared" si="52"/>
        <v>49</v>
      </c>
    </row>
    <row r="1093" spans="12:16" x14ac:dyDescent="0.25">
      <c r="L1093" s="264">
        <f>Member!A1093</f>
        <v>0</v>
      </c>
      <c r="M1093">
        <f>SUMIF(Erfassung1!BD:BD,L1093,Erfassung1!BW:BW)</f>
        <v>0</v>
      </c>
      <c r="N1093">
        <f>SUMIF(Erfassung1!BD:BD,L1093,Erfassung1!BG:BG)</f>
        <v>0</v>
      </c>
      <c r="O1093">
        <f t="shared" si="51"/>
        <v>0</v>
      </c>
      <c r="P1093">
        <f t="shared" si="52"/>
        <v>49</v>
      </c>
    </row>
    <row r="1094" spans="12:16" x14ac:dyDescent="0.25">
      <c r="L1094" s="264">
        <f>Member!A1094</f>
        <v>0</v>
      </c>
      <c r="M1094">
        <f>SUMIF(Erfassung1!BD:BD,L1094,Erfassung1!BW:BW)</f>
        <v>0</v>
      </c>
      <c r="N1094">
        <f>SUMIF(Erfassung1!BD:BD,L1094,Erfassung1!BG:BG)</f>
        <v>0</v>
      </c>
      <c r="O1094">
        <f t="shared" si="51"/>
        <v>0</v>
      </c>
      <c r="P1094">
        <f t="shared" si="52"/>
        <v>49</v>
      </c>
    </row>
    <row r="1095" spans="12:16" x14ac:dyDescent="0.25">
      <c r="L1095" s="264">
        <f>Member!A1095</f>
        <v>0</v>
      </c>
      <c r="M1095">
        <f>SUMIF(Erfassung1!BD:BD,L1095,Erfassung1!BW:BW)</f>
        <v>0</v>
      </c>
      <c r="N1095">
        <f>SUMIF(Erfassung1!BD:BD,L1095,Erfassung1!BG:BG)</f>
        <v>0</v>
      </c>
      <c r="O1095">
        <f t="shared" si="51"/>
        <v>0</v>
      </c>
      <c r="P1095">
        <f t="shared" si="52"/>
        <v>49</v>
      </c>
    </row>
    <row r="1096" spans="12:16" x14ac:dyDescent="0.25">
      <c r="L1096" s="264">
        <f>Member!A1096</f>
        <v>0</v>
      </c>
      <c r="M1096">
        <f>SUMIF(Erfassung1!BD:BD,L1096,Erfassung1!BW:BW)</f>
        <v>0</v>
      </c>
      <c r="N1096">
        <f>SUMIF(Erfassung1!BD:BD,L1096,Erfassung1!BG:BG)</f>
        <v>0</v>
      </c>
      <c r="O1096">
        <f t="shared" si="51"/>
        <v>0</v>
      </c>
      <c r="P1096">
        <f t="shared" si="52"/>
        <v>49</v>
      </c>
    </row>
    <row r="1097" spans="12:16" x14ac:dyDescent="0.25">
      <c r="L1097" s="264">
        <f>Member!A1097</f>
        <v>0</v>
      </c>
      <c r="M1097">
        <f>SUMIF(Erfassung1!BD:BD,L1097,Erfassung1!BW:BW)</f>
        <v>0</v>
      </c>
      <c r="N1097">
        <f>SUMIF(Erfassung1!BD:BD,L1097,Erfassung1!BG:BG)</f>
        <v>0</v>
      </c>
      <c r="O1097">
        <f t="shared" si="51"/>
        <v>0</v>
      </c>
      <c r="P1097">
        <f t="shared" si="52"/>
        <v>49</v>
      </c>
    </row>
    <row r="1098" spans="12:16" x14ac:dyDescent="0.25">
      <c r="L1098" s="264">
        <f>Member!A1098</f>
        <v>0</v>
      </c>
      <c r="M1098">
        <f>SUMIF(Erfassung1!BD:BD,L1098,Erfassung1!BW:BW)</f>
        <v>0</v>
      </c>
      <c r="N1098">
        <f>SUMIF(Erfassung1!BD:BD,L1098,Erfassung1!BG:BG)</f>
        <v>0</v>
      </c>
      <c r="O1098">
        <f t="shared" si="51"/>
        <v>0</v>
      </c>
      <c r="P1098">
        <f t="shared" si="52"/>
        <v>49</v>
      </c>
    </row>
    <row r="1099" spans="12:16" x14ac:dyDescent="0.25">
      <c r="L1099" s="264">
        <f>Member!A1099</f>
        <v>0</v>
      </c>
      <c r="M1099">
        <f>SUMIF(Erfassung1!BD:BD,L1099,Erfassung1!BW:BW)</f>
        <v>0</v>
      </c>
      <c r="N1099">
        <f>SUMIF(Erfassung1!BD:BD,L1099,Erfassung1!BG:BG)</f>
        <v>0</v>
      </c>
      <c r="O1099">
        <f t="shared" si="51"/>
        <v>0</v>
      </c>
      <c r="P1099">
        <f t="shared" si="52"/>
        <v>49</v>
      </c>
    </row>
    <row r="1100" spans="12:16" x14ac:dyDescent="0.25">
      <c r="L1100" s="264">
        <f>Member!A1100</f>
        <v>0</v>
      </c>
      <c r="M1100">
        <f>SUMIF(Erfassung1!BD:BD,L1100,Erfassung1!BW:BW)</f>
        <v>0</v>
      </c>
      <c r="N1100">
        <f>SUMIF(Erfassung1!BD:BD,L1100,Erfassung1!BG:BG)</f>
        <v>0</v>
      </c>
      <c r="O1100">
        <f t="shared" si="51"/>
        <v>0</v>
      </c>
      <c r="P1100">
        <f t="shared" si="52"/>
        <v>49</v>
      </c>
    </row>
    <row r="1101" spans="12:16" x14ac:dyDescent="0.25">
      <c r="L1101" s="264">
        <f>Member!A1101</f>
        <v>0</v>
      </c>
      <c r="M1101">
        <f>SUMIF(Erfassung1!BD:BD,L1101,Erfassung1!BW:BW)</f>
        <v>0</v>
      </c>
      <c r="N1101">
        <f>SUMIF(Erfassung1!BD:BD,L1101,Erfassung1!BG:BG)</f>
        <v>0</v>
      </c>
      <c r="O1101">
        <f t="shared" si="51"/>
        <v>0</v>
      </c>
      <c r="P1101">
        <f t="shared" si="52"/>
        <v>49</v>
      </c>
    </row>
    <row r="1102" spans="12:16" x14ac:dyDescent="0.25">
      <c r="L1102" s="264">
        <f>Member!A1102</f>
        <v>0</v>
      </c>
      <c r="M1102">
        <f>SUMIF(Erfassung1!BD:BD,L1102,Erfassung1!BW:BW)</f>
        <v>0</v>
      </c>
      <c r="N1102">
        <f>SUMIF(Erfassung1!BD:BD,L1102,Erfassung1!BG:BG)</f>
        <v>0</v>
      </c>
      <c r="O1102">
        <f t="shared" si="51"/>
        <v>0</v>
      </c>
      <c r="P1102">
        <f t="shared" si="52"/>
        <v>49</v>
      </c>
    </row>
    <row r="1103" spans="12:16" x14ac:dyDescent="0.25">
      <c r="L1103" s="264">
        <f>Member!A1103</f>
        <v>0</v>
      </c>
      <c r="M1103">
        <f>SUMIF(Erfassung1!BD:BD,L1103,Erfassung1!BW:BW)</f>
        <v>0</v>
      </c>
      <c r="N1103">
        <f>SUMIF(Erfassung1!BD:BD,L1103,Erfassung1!BG:BG)</f>
        <v>0</v>
      </c>
      <c r="O1103">
        <f t="shared" si="51"/>
        <v>0</v>
      </c>
      <c r="P1103">
        <f t="shared" si="52"/>
        <v>49</v>
      </c>
    </row>
    <row r="1104" spans="12:16" x14ac:dyDescent="0.25">
      <c r="L1104" s="264">
        <f>Member!A1104</f>
        <v>0</v>
      </c>
      <c r="M1104">
        <f>SUMIF(Erfassung1!BD:BD,L1104,Erfassung1!BW:BW)</f>
        <v>0</v>
      </c>
      <c r="N1104">
        <f>SUMIF(Erfassung1!BD:BD,L1104,Erfassung1!BG:BG)</f>
        <v>0</v>
      </c>
      <c r="O1104">
        <f t="shared" si="51"/>
        <v>0</v>
      </c>
      <c r="P1104">
        <f t="shared" si="52"/>
        <v>49</v>
      </c>
    </row>
    <row r="1105" spans="12:16" x14ac:dyDescent="0.25">
      <c r="L1105" s="264">
        <f>Member!A1105</f>
        <v>0</v>
      </c>
      <c r="M1105">
        <f>SUMIF(Erfassung1!BD:BD,L1105,Erfassung1!BW:BW)</f>
        <v>0</v>
      </c>
      <c r="N1105">
        <f>SUMIF(Erfassung1!BD:BD,L1105,Erfassung1!BG:BG)</f>
        <v>0</v>
      </c>
      <c r="O1105">
        <f t="shared" si="51"/>
        <v>0</v>
      </c>
      <c r="P1105">
        <f t="shared" si="52"/>
        <v>49</v>
      </c>
    </row>
    <row r="1106" spans="12:16" x14ac:dyDescent="0.25">
      <c r="L1106" s="264">
        <f>Member!A1106</f>
        <v>0</v>
      </c>
      <c r="M1106">
        <f>SUMIF(Erfassung1!BD:BD,L1106,Erfassung1!BW:BW)</f>
        <v>0</v>
      </c>
      <c r="N1106">
        <f>SUMIF(Erfassung1!BD:BD,L1106,Erfassung1!BG:BG)</f>
        <v>0</v>
      </c>
      <c r="O1106">
        <f t="shared" si="51"/>
        <v>0</v>
      </c>
      <c r="P1106">
        <f t="shared" si="52"/>
        <v>49</v>
      </c>
    </row>
    <row r="1107" spans="12:16" x14ac:dyDescent="0.25">
      <c r="L1107" s="264">
        <f>Member!A1107</f>
        <v>0</v>
      </c>
      <c r="M1107">
        <f>SUMIF(Erfassung1!BD:BD,L1107,Erfassung1!BW:BW)</f>
        <v>0</v>
      </c>
      <c r="N1107">
        <f>SUMIF(Erfassung1!BD:BD,L1107,Erfassung1!BG:BG)</f>
        <v>0</v>
      </c>
      <c r="O1107">
        <f t="shared" si="51"/>
        <v>0</v>
      </c>
      <c r="P1107">
        <f t="shared" si="52"/>
        <v>49</v>
      </c>
    </row>
    <row r="1108" spans="12:16" x14ac:dyDescent="0.25">
      <c r="L1108" s="264">
        <f>Member!A1108</f>
        <v>0</v>
      </c>
      <c r="M1108">
        <f>SUMIF(Erfassung1!BD:BD,L1108,Erfassung1!BW:BW)</f>
        <v>0</v>
      </c>
      <c r="N1108">
        <f>SUMIF(Erfassung1!BD:BD,L1108,Erfassung1!BG:BG)</f>
        <v>0</v>
      </c>
      <c r="O1108">
        <f t="shared" si="51"/>
        <v>0</v>
      </c>
      <c r="P1108">
        <f t="shared" si="52"/>
        <v>49</v>
      </c>
    </row>
    <row r="1109" spans="12:16" x14ac:dyDescent="0.25">
      <c r="L1109" s="264">
        <f>Member!A1109</f>
        <v>0</v>
      </c>
      <c r="M1109">
        <f>SUMIF(Erfassung1!BD:BD,L1109,Erfassung1!BW:BW)</f>
        <v>0</v>
      </c>
      <c r="N1109">
        <f>SUMIF(Erfassung1!BD:BD,L1109,Erfassung1!BG:BG)</f>
        <v>0</v>
      </c>
      <c r="O1109">
        <f t="shared" si="51"/>
        <v>0</v>
      </c>
      <c r="P1109">
        <f t="shared" si="52"/>
        <v>49</v>
      </c>
    </row>
    <row r="1110" spans="12:16" x14ac:dyDescent="0.25">
      <c r="L1110" s="264">
        <f>Member!A1110</f>
        <v>0</v>
      </c>
      <c r="M1110">
        <f>SUMIF(Erfassung1!BD:BD,L1110,Erfassung1!BW:BW)</f>
        <v>0</v>
      </c>
      <c r="N1110">
        <f>SUMIF(Erfassung1!BD:BD,L1110,Erfassung1!BG:BG)</f>
        <v>0</v>
      </c>
      <c r="O1110">
        <f t="shared" si="51"/>
        <v>0</v>
      </c>
      <c r="P1110">
        <f t="shared" si="52"/>
        <v>49</v>
      </c>
    </row>
    <row r="1111" spans="12:16" x14ac:dyDescent="0.25">
      <c r="L1111" s="264">
        <f>Member!A1111</f>
        <v>0</v>
      </c>
      <c r="M1111">
        <f>SUMIF(Erfassung1!BD:BD,L1111,Erfassung1!BW:BW)</f>
        <v>0</v>
      </c>
      <c r="N1111">
        <f>SUMIF(Erfassung1!BD:BD,L1111,Erfassung1!BG:BG)</f>
        <v>0</v>
      </c>
      <c r="O1111">
        <f t="shared" si="51"/>
        <v>0</v>
      </c>
      <c r="P1111">
        <f t="shared" si="52"/>
        <v>49</v>
      </c>
    </row>
    <row r="1112" spans="12:16" x14ac:dyDescent="0.25">
      <c r="L1112" s="264">
        <f>Member!A1112</f>
        <v>0</v>
      </c>
      <c r="M1112">
        <f>SUMIF(Erfassung1!BD:BD,L1112,Erfassung1!BW:BW)</f>
        <v>0</v>
      </c>
      <c r="N1112">
        <f>SUMIF(Erfassung1!BD:BD,L1112,Erfassung1!BG:BG)</f>
        <v>0</v>
      </c>
      <c r="O1112">
        <f t="shared" si="51"/>
        <v>0</v>
      </c>
      <c r="P1112">
        <f t="shared" si="52"/>
        <v>49</v>
      </c>
    </row>
    <row r="1113" spans="12:16" x14ac:dyDescent="0.25">
      <c r="L1113" s="264">
        <f>Member!A1113</f>
        <v>0</v>
      </c>
      <c r="M1113">
        <f>SUMIF(Erfassung1!BD:BD,L1113,Erfassung1!BW:BW)</f>
        <v>0</v>
      </c>
      <c r="N1113">
        <f>SUMIF(Erfassung1!BD:BD,L1113,Erfassung1!BG:BG)</f>
        <v>0</v>
      </c>
      <c r="O1113">
        <f t="shared" si="51"/>
        <v>0</v>
      </c>
      <c r="P1113">
        <f t="shared" si="52"/>
        <v>49</v>
      </c>
    </row>
    <row r="1114" spans="12:16" x14ac:dyDescent="0.25">
      <c r="L1114" s="264">
        <f>Member!A1114</f>
        <v>0</v>
      </c>
      <c r="M1114">
        <f>SUMIF(Erfassung1!BD:BD,L1114,Erfassung1!BW:BW)</f>
        <v>0</v>
      </c>
      <c r="N1114">
        <f>SUMIF(Erfassung1!BD:BD,L1114,Erfassung1!BG:BG)</f>
        <v>0</v>
      </c>
      <c r="O1114">
        <f t="shared" si="51"/>
        <v>0</v>
      </c>
      <c r="P1114">
        <f t="shared" si="52"/>
        <v>49</v>
      </c>
    </row>
    <row r="1115" spans="12:16" x14ac:dyDescent="0.25">
      <c r="L1115" s="264">
        <f>Member!A1115</f>
        <v>0</v>
      </c>
      <c r="M1115">
        <f>SUMIF(Erfassung1!BD:BD,L1115,Erfassung1!BW:BW)</f>
        <v>0</v>
      </c>
      <c r="N1115">
        <f>SUMIF(Erfassung1!BD:BD,L1115,Erfassung1!BG:BG)</f>
        <v>0</v>
      </c>
      <c r="O1115">
        <f t="shared" si="51"/>
        <v>0</v>
      </c>
      <c r="P1115">
        <f t="shared" si="52"/>
        <v>49</v>
      </c>
    </row>
    <row r="1116" spans="12:16" x14ac:dyDescent="0.25">
      <c r="L1116" s="264">
        <f>Member!A1116</f>
        <v>0</v>
      </c>
      <c r="M1116">
        <f>SUMIF(Erfassung1!BD:BD,L1116,Erfassung1!BW:BW)</f>
        <v>0</v>
      </c>
      <c r="N1116">
        <f>SUMIF(Erfassung1!BD:BD,L1116,Erfassung1!BG:BG)</f>
        <v>0</v>
      </c>
      <c r="O1116">
        <f t="shared" si="51"/>
        <v>0</v>
      </c>
      <c r="P1116">
        <f t="shared" si="52"/>
        <v>49</v>
      </c>
    </row>
    <row r="1117" spans="12:16" x14ac:dyDescent="0.25">
      <c r="L1117" s="264">
        <f>Member!A1117</f>
        <v>0</v>
      </c>
      <c r="M1117">
        <f>SUMIF(Erfassung1!BD:BD,L1117,Erfassung1!BW:BW)</f>
        <v>0</v>
      </c>
      <c r="N1117">
        <f>SUMIF(Erfassung1!BD:BD,L1117,Erfassung1!BG:BG)</f>
        <v>0</v>
      </c>
      <c r="O1117">
        <f t="shared" si="51"/>
        <v>0</v>
      </c>
      <c r="P1117">
        <f t="shared" si="52"/>
        <v>49</v>
      </c>
    </row>
    <row r="1118" spans="12:16" x14ac:dyDescent="0.25">
      <c r="L1118" s="264">
        <f>Member!A1118</f>
        <v>0</v>
      </c>
      <c r="M1118">
        <f>SUMIF(Erfassung1!BD:BD,L1118,Erfassung1!BW:BW)</f>
        <v>0</v>
      </c>
      <c r="N1118">
        <f>SUMIF(Erfassung1!BD:BD,L1118,Erfassung1!BG:BG)</f>
        <v>0</v>
      </c>
      <c r="O1118">
        <f t="shared" si="51"/>
        <v>0</v>
      </c>
      <c r="P1118">
        <f t="shared" si="52"/>
        <v>49</v>
      </c>
    </row>
    <row r="1119" spans="12:16" x14ac:dyDescent="0.25">
      <c r="L1119" s="264">
        <f>Member!A1119</f>
        <v>0</v>
      </c>
      <c r="M1119">
        <f>SUMIF(Erfassung1!BD:BD,L1119,Erfassung1!BW:BW)</f>
        <v>0</v>
      </c>
      <c r="N1119">
        <f>SUMIF(Erfassung1!BD:BD,L1119,Erfassung1!BG:BG)</f>
        <v>0</v>
      </c>
      <c r="O1119">
        <f t="shared" si="51"/>
        <v>0</v>
      </c>
      <c r="P1119">
        <f t="shared" si="52"/>
        <v>49</v>
      </c>
    </row>
    <row r="1120" spans="12:16" x14ac:dyDescent="0.25">
      <c r="L1120" s="264">
        <f>Member!A1120</f>
        <v>0</v>
      </c>
      <c r="M1120">
        <f>SUMIF(Erfassung1!BD:BD,L1120,Erfassung1!BW:BW)</f>
        <v>0</v>
      </c>
      <c r="N1120">
        <f>SUMIF(Erfassung1!BD:BD,L1120,Erfassung1!BG:BG)</f>
        <v>0</v>
      </c>
      <c r="O1120">
        <f t="shared" si="51"/>
        <v>0</v>
      </c>
      <c r="P1120">
        <f t="shared" si="52"/>
        <v>49</v>
      </c>
    </row>
    <row r="1121" spans="12:16" x14ac:dyDescent="0.25">
      <c r="L1121" s="264">
        <f>Member!A1121</f>
        <v>0</v>
      </c>
      <c r="M1121">
        <f>SUMIF(Erfassung1!BD:BD,L1121,Erfassung1!BW:BW)</f>
        <v>0</v>
      </c>
      <c r="N1121">
        <f>SUMIF(Erfassung1!BD:BD,L1121,Erfassung1!BG:BG)</f>
        <v>0</v>
      </c>
      <c r="O1121">
        <f t="shared" si="51"/>
        <v>0</v>
      </c>
      <c r="P1121">
        <f t="shared" si="52"/>
        <v>49</v>
      </c>
    </row>
    <row r="1122" spans="12:16" x14ac:dyDescent="0.25">
      <c r="L1122" s="264">
        <f>Member!A1122</f>
        <v>0</v>
      </c>
      <c r="M1122">
        <f>SUMIF(Erfassung1!BD:BD,L1122,Erfassung1!BW:BW)</f>
        <v>0</v>
      </c>
      <c r="N1122">
        <f>SUMIF(Erfassung1!BD:BD,L1122,Erfassung1!BG:BG)</f>
        <v>0</v>
      </c>
      <c r="O1122">
        <f t="shared" si="51"/>
        <v>0</v>
      </c>
      <c r="P1122">
        <f t="shared" si="52"/>
        <v>49</v>
      </c>
    </row>
    <row r="1123" spans="12:16" x14ac:dyDescent="0.25">
      <c r="L1123" s="264">
        <f>Member!A1123</f>
        <v>0</v>
      </c>
      <c r="M1123">
        <f>SUMIF(Erfassung1!BD:BD,L1123,Erfassung1!BW:BW)</f>
        <v>0</v>
      </c>
      <c r="N1123">
        <f>SUMIF(Erfassung1!BD:BD,L1123,Erfassung1!BG:BG)</f>
        <v>0</v>
      </c>
      <c r="O1123">
        <f t="shared" si="51"/>
        <v>0</v>
      </c>
      <c r="P1123">
        <f t="shared" si="52"/>
        <v>49</v>
      </c>
    </row>
    <row r="1124" spans="12:16" x14ac:dyDescent="0.25">
      <c r="L1124" s="264">
        <f>Member!A1124</f>
        <v>0</v>
      </c>
      <c r="M1124">
        <f>SUMIF(Erfassung1!BD:BD,L1124,Erfassung1!BW:BW)</f>
        <v>0</v>
      </c>
      <c r="N1124">
        <f>SUMIF(Erfassung1!BD:BD,L1124,Erfassung1!BG:BG)</f>
        <v>0</v>
      </c>
      <c r="O1124">
        <f t="shared" si="51"/>
        <v>0</v>
      </c>
      <c r="P1124">
        <f t="shared" si="52"/>
        <v>49</v>
      </c>
    </row>
    <row r="1125" spans="12:16" x14ac:dyDescent="0.25">
      <c r="L1125" s="264">
        <f>Member!A1125</f>
        <v>0</v>
      </c>
      <c r="M1125">
        <f>SUMIF(Erfassung1!BD:BD,L1125,Erfassung1!BW:BW)</f>
        <v>0</v>
      </c>
      <c r="N1125">
        <f>SUMIF(Erfassung1!BD:BD,L1125,Erfassung1!BG:BG)</f>
        <v>0</v>
      </c>
      <c r="O1125">
        <f t="shared" si="51"/>
        <v>0</v>
      </c>
      <c r="P1125">
        <f t="shared" si="52"/>
        <v>49</v>
      </c>
    </row>
    <row r="1126" spans="12:16" x14ac:dyDescent="0.25">
      <c r="L1126" s="264">
        <f>Member!A1126</f>
        <v>0</v>
      </c>
      <c r="M1126">
        <f>SUMIF(Erfassung1!BD:BD,L1126,Erfassung1!BW:BW)</f>
        <v>0</v>
      </c>
      <c r="N1126">
        <f>SUMIF(Erfassung1!BD:BD,L1126,Erfassung1!BG:BG)</f>
        <v>0</v>
      </c>
      <c r="O1126">
        <f t="shared" si="51"/>
        <v>0</v>
      </c>
      <c r="P1126">
        <f t="shared" si="52"/>
        <v>49</v>
      </c>
    </row>
    <row r="1127" spans="12:16" x14ac:dyDescent="0.25">
      <c r="L1127" s="264">
        <f>Member!A1127</f>
        <v>0</v>
      </c>
      <c r="M1127">
        <f>SUMIF(Erfassung1!BD:BD,L1127,Erfassung1!BW:BW)</f>
        <v>0</v>
      </c>
      <c r="N1127">
        <f>SUMIF(Erfassung1!BD:BD,L1127,Erfassung1!BG:BG)</f>
        <v>0</v>
      </c>
      <c r="O1127">
        <f t="shared" si="51"/>
        <v>0</v>
      </c>
      <c r="P1127">
        <f t="shared" si="52"/>
        <v>49</v>
      </c>
    </row>
    <row r="1128" spans="12:16" x14ac:dyDescent="0.25">
      <c r="L1128" s="264">
        <f>Member!A1128</f>
        <v>0</v>
      </c>
      <c r="M1128">
        <f>SUMIF(Erfassung1!BD:BD,L1128,Erfassung1!BW:BW)</f>
        <v>0</v>
      </c>
      <c r="N1128">
        <f>SUMIF(Erfassung1!BD:BD,L1128,Erfassung1!BG:BG)</f>
        <v>0</v>
      </c>
      <c r="O1128">
        <f t="shared" si="51"/>
        <v>0</v>
      </c>
      <c r="P1128">
        <f t="shared" si="52"/>
        <v>49</v>
      </c>
    </row>
    <row r="1129" spans="12:16" x14ac:dyDescent="0.25">
      <c r="L1129" s="264">
        <f>Member!A1129</f>
        <v>0</v>
      </c>
      <c r="M1129">
        <f>SUMIF(Erfassung1!BD:BD,L1129,Erfassung1!BW:BW)</f>
        <v>0</v>
      </c>
      <c r="N1129">
        <f>SUMIF(Erfassung1!BD:BD,L1129,Erfassung1!BG:BG)</f>
        <v>0</v>
      </c>
      <c r="O1129">
        <f t="shared" ref="O1129:O1192" si="53">IF(N1129=0,0,M1129/N1129-ROW()/1000000000)</f>
        <v>0</v>
      </c>
      <c r="P1129">
        <f t="shared" ref="P1129:P1192" si="54">RANK(O1129,O:O)</f>
        <v>49</v>
      </c>
    </row>
    <row r="1130" spans="12:16" x14ac:dyDescent="0.25">
      <c r="L1130" s="264">
        <f>Member!A1130</f>
        <v>0</v>
      </c>
      <c r="M1130">
        <f>SUMIF(Erfassung1!BD:BD,L1130,Erfassung1!BW:BW)</f>
        <v>0</v>
      </c>
      <c r="N1130">
        <f>SUMIF(Erfassung1!BD:BD,L1130,Erfassung1!BG:BG)</f>
        <v>0</v>
      </c>
      <c r="O1130">
        <f t="shared" si="53"/>
        <v>0</v>
      </c>
      <c r="P1130">
        <f t="shared" si="54"/>
        <v>49</v>
      </c>
    </row>
    <row r="1131" spans="12:16" x14ac:dyDescent="0.25">
      <c r="L1131" s="264">
        <f>Member!A1131</f>
        <v>0</v>
      </c>
      <c r="M1131">
        <f>SUMIF(Erfassung1!BD:BD,L1131,Erfassung1!BW:BW)</f>
        <v>0</v>
      </c>
      <c r="N1131">
        <f>SUMIF(Erfassung1!BD:BD,L1131,Erfassung1!BG:BG)</f>
        <v>0</v>
      </c>
      <c r="O1131">
        <f t="shared" si="53"/>
        <v>0</v>
      </c>
      <c r="P1131">
        <f t="shared" si="54"/>
        <v>49</v>
      </c>
    </row>
    <row r="1132" spans="12:16" x14ac:dyDescent="0.25">
      <c r="L1132" s="264">
        <f>Member!A1132</f>
        <v>0</v>
      </c>
      <c r="M1132">
        <f>SUMIF(Erfassung1!BD:BD,L1132,Erfassung1!BW:BW)</f>
        <v>0</v>
      </c>
      <c r="N1132">
        <f>SUMIF(Erfassung1!BD:BD,L1132,Erfassung1!BG:BG)</f>
        <v>0</v>
      </c>
      <c r="O1132">
        <f t="shared" si="53"/>
        <v>0</v>
      </c>
      <c r="P1132">
        <f t="shared" si="54"/>
        <v>49</v>
      </c>
    </row>
    <row r="1133" spans="12:16" x14ac:dyDescent="0.25">
      <c r="L1133" s="264">
        <f>Member!A1133</f>
        <v>0</v>
      </c>
      <c r="M1133">
        <f>SUMIF(Erfassung1!BD:BD,L1133,Erfassung1!BW:BW)</f>
        <v>0</v>
      </c>
      <c r="N1133">
        <f>SUMIF(Erfassung1!BD:BD,L1133,Erfassung1!BG:BG)</f>
        <v>0</v>
      </c>
      <c r="O1133">
        <f t="shared" si="53"/>
        <v>0</v>
      </c>
      <c r="P1133">
        <f t="shared" si="54"/>
        <v>49</v>
      </c>
    </row>
    <row r="1134" spans="12:16" x14ac:dyDescent="0.25">
      <c r="L1134" s="264">
        <f>Member!A1134</f>
        <v>0</v>
      </c>
      <c r="M1134">
        <f>SUMIF(Erfassung1!BD:BD,L1134,Erfassung1!BW:BW)</f>
        <v>0</v>
      </c>
      <c r="N1134">
        <f>SUMIF(Erfassung1!BD:BD,L1134,Erfassung1!BG:BG)</f>
        <v>0</v>
      </c>
      <c r="O1134">
        <f t="shared" si="53"/>
        <v>0</v>
      </c>
      <c r="P1134">
        <f t="shared" si="54"/>
        <v>49</v>
      </c>
    </row>
    <row r="1135" spans="12:16" x14ac:dyDescent="0.25">
      <c r="L1135" s="264">
        <f>Member!A1135</f>
        <v>0</v>
      </c>
      <c r="M1135">
        <f>SUMIF(Erfassung1!BD:BD,L1135,Erfassung1!BW:BW)</f>
        <v>0</v>
      </c>
      <c r="N1135">
        <f>SUMIF(Erfassung1!BD:BD,L1135,Erfassung1!BG:BG)</f>
        <v>0</v>
      </c>
      <c r="O1135">
        <f t="shared" si="53"/>
        <v>0</v>
      </c>
      <c r="P1135">
        <f t="shared" si="54"/>
        <v>49</v>
      </c>
    </row>
    <row r="1136" spans="12:16" x14ac:dyDescent="0.25">
      <c r="L1136" s="264">
        <f>Member!A1136</f>
        <v>0</v>
      </c>
      <c r="M1136">
        <f>SUMIF(Erfassung1!BD:BD,L1136,Erfassung1!BW:BW)</f>
        <v>0</v>
      </c>
      <c r="N1136">
        <f>SUMIF(Erfassung1!BD:BD,L1136,Erfassung1!BG:BG)</f>
        <v>0</v>
      </c>
      <c r="O1136">
        <f t="shared" si="53"/>
        <v>0</v>
      </c>
      <c r="P1136">
        <f t="shared" si="54"/>
        <v>49</v>
      </c>
    </row>
    <row r="1137" spans="12:16" x14ac:dyDescent="0.25">
      <c r="L1137" s="264">
        <f>Member!A1137</f>
        <v>0</v>
      </c>
      <c r="M1137">
        <f>SUMIF(Erfassung1!BD:BD,L1137,Erfassung1!BW:BW)</f>
        <v>0</v>
      </c>
      <c r="N1137">
        <f>SUMIF(Erfassung1!BD:BD,L1137,Erfassung1!BG:BG)</f>
        <v>0</v>
      </c>
      <c r="O1137">
        <f t="shared" si="53"/>
        <v>0</v>
      </c>
      <c r="P1137">
        <f t="shared" si="54"/>
        <v>49</v>
      </c>
    </row>
    <row r="1138" spans="12:16" x14ac:dyDescent="0.25">
      <c r="L1138" s="264">
        <f>Member!A1138</f>
        <v>0</v>
      </c>
      <c r="M1138">
        <f>SUMIF(Erfassung1!BD:BD,L1138,Erfassung1!BW:BW)</f>
        <v>0</v>
      </c>
      <c r="N1138">
        <f>SUMIF(Erfassung1!BD:BD,L1138,Erfassung1!BG:BG)</f>
        <v>0</v>
      </c>
      <c r="O1138">
        <f t="shared" si="53"/>
        <v>0</v>
      </c>
      <c r="P1138">
        <f t="shared" si="54"/>
        <v>49</v>
      </c>
    </row>
    <row r="1139" spans="12:16" x14ac:dyDescent="0.25">
      <c r="L1139" s="264">
        <f>Member!A1139</f>
        <v>0</v>
      </c>
      <c r="M1139">
        <f>SUMIF(Erfassung1!BD:BD,L1139,Erfassung1!BW:BW)</f>
        <v>0</v>
      </c>
      <c r="N1139">
        <f>SUMIF(Erfassung1!BD:BD,L1139,Erfassung1!BG:BG)</f>
        <v>0</v>
      </c>
      <c r="O1139">
        <f t="shared" si="53"/>
        <v>0</v>
      </c>
      <c r="P1139">
        <f t="shared" si="54"/>
        <v>49</v>
      </c>
    </row>
    <row r="1140" spans="12:16" x14ac:dyDescent="0.25">
      <c r="L1140" s="264">
        <f>Member!A1140</f>
        <v>0</v>
      </c>
      <c r="M1140">
        <f>SUMIF(Erfassung1!BD:BD,L1140,Erfassung1!BW:BW)</f>
        <v>0</v>
      </c>
      <c r="N1140">
        <f>SUMIF(Erfassung1!BD:BD,L1140,Erfassung1!BG:BG)</f>
        <v>0</v>
      </c>
      <c r="O1140">
        <f t="shared" si="53"/>
        <v>0</v>
      </c>
      <c r="P1140">
        <f t="shared" si="54"/>
        <v>49</v>
      </c>
    </row>
    <row r="1141" spans="12:16" x14ac:dyDescent="0.25">
      <c r="L1141" s="264">
        <f>Member!A1141</f>
        <v>0</v>
      </c>
      <c r="M1141">
        <f>SUMIF(Erfassung1!BD:BD,L1141,Erfassung1!BW:BW)</f>
        <v>0</v>
      </c>
      <c r="N1141">
        <f>SUMIF(Erfassung1!BD:BD,L1141,Erfassung1!BG:BG)</f>
        <v>0</v>
      </c>
      <c r="O1141">
        <f t="shared" si="53"/>
        <v>0</v>
      </c>
      <c r="P1141">
        <f t="shared" si="54"/>
        <v>49</v>
      </c>
    </row>
    <row r="1142" spans="12:16" x14ac:dyDescent="0.25">
      <c r="L1142" s="264">
        <f>Member!A1142</f>
        <v>0</v>
      </c>
      <c r="M1142">
        <f>SUMIF(Erfassung1!BD:BD,L1142,Erfassung1!BW:BW)</f>
        <v>0</v>
      </c>
      <c r="N1142">
        <f>SUMIF(Erfassung1!BD:BD,L1142,Erfassung1!BG:BG)</f>
        <v>0</v>
      </c>
      <c r="O1142">
        <f t="shared" si="53"/>
        <v>0</v>
      </c>
      <c r="P1142">
        <f t="shared" si="54"/>
        <v>49</v>
      </c>
    </row>
    <row r="1143" spans="12:16" x14ac:dyDescent="0.25">
      <c r="L1143" s="264">
        <f>Member!A1143</f>
        <v>0</v>
      </c>
      <c r="M1143">
        <f>SUMIF(Erfassung1!BD:BD,L1143,Erfassung1!BW:BW)</f>
        <v>0</v>
      </c>
      <c r="N1143">
        <f>SUMIF(Erfassung1!BD:BD,L1143,Erfassung1!BG:BG)</f>
        <v>0</v>
      </c>
      <c r="O1143">
        <f t="shared" si="53"/>
        <v>0</v>
      </c>
      <c r="P1143">
        <f t="shared" si="54"/>
        <v>49</v>
      </c>
    </row>
    <row r="1144" spans="12:16" x14ac:dyDescent="0.25">
      <c r="L1144" s="264">
        <f>Member!A1144</f>
        <v>0</v>
      </c>
      <c r="M1144">
        <f>SUMIF(Erfassung1!BD:BD,L1144,Erfassung1!BW:BW)</f>
        <v>0</v>
      </c>
      <c r="N1144">
        <f>SUMIF(Erfassung1!BD:BD,L1144,Erfassung1!BG:BG)</f>
        <v>0</v>
      </c>
      <c r="O1144">
        <f t="shared" si="53"/>
        <v>0</v>
      </c>
      <c r="P1144">
        <f t="shared" si="54"/>
        <v>49</v>
      </c>
    </row>
    <row r="1145" spans="12:16" x14ac:dyDescent="0.25">
      <c r="L1145" s="264">
        <f>Member!A1145</f>
        <v>0</v>
      </c>
      <c r="M1145">
        <f>SUMIF(Erfassung1!BD:BD,L1145,Erfassung1!BW:BW)</f>
        <v>0</v>
      </c>
      <c r="N1145">
        <f>SUMIF(Erfassung1!BD:BD,L1145,Erfassung1!BG:BG)</f>
        <v>0</v>
      </c>
      <c r="O1145">
        <f t="shared" si="53"/>
        <v>0</v>
      </c>
      <c r="P1145">
        <f t="shared" si="54"/>
        <v>49</v>
      </c>
    </row>
    <row r="1146" spans="12:16" x14ac:dyDescent="0.25">
      <c r="L1146" s="264">
        <f>Member!A1146</f>
        <v>0</v>
      </c>
      <c r="M1146">
        <f>SUMIF(Erfassung1!BD:BD,L1146,Erfassung1!BW:BW)</f>
        <v>0</v>
      </c>
      <c r="N1146">
        <f>SUMIF(Erfassung1!BD:BD,L1146,Erfassung1!BG:BG)</f>
        <v>0</v>
      </c>
      <c r="O1146">
        <f t="shared" si="53"/>
        <v>0</v>
      </c>
      <c r="P1146">
        <f t="shared" si="54"/>
        <v>49</v>
      </c>
    </row>
    <row r="1147" spans="12:16" x14ac:dyDescent="0.25">
      <c r="L1147" s="264">
        <f>Member!A1147</f>
        <v>0</v>
      </c>
      <c r="M1147">
        <f>SUMIF(Erfassung1!BD:BD,L1147,Erfassung1!BW:BW)</f>
        <v>0</v>
      </c>
      <c r="N1147">
        <f>SUMIF(Erfassung1!BD:BD,L1147,Erfassung1!BG:BG)</f>
        <v>0</v>
      </c>
      <c r="O1147">
        <f t="shared" si="53"/>
        <v>0</v>
      </c>
      <c r="P1147">
        <f t="shared" si="54"/>
        <v>49</v>
      </c>
    </row>
    <row r="1148" spans="12:16" x14ac:dyDescent="0.25">
      <c r="L1148" s="264">
        <f>Member!A1148</f>
        <v>0</v>
      </c>
      <c r="M1148">
        <f>SUMIF(Erfassung1!BD:BD,L1148,Erfassung1!BW:BW)</f>
        <v>0</v>
      </c>
      <c r="N1148">
        <f>SUMIF(Erfassung1!BD:BD,L1148,Erfassung1!BG:BG)</f>
        <v>0</v>
      </c>
      <c r="O1148">
        <f t="shared" si="53"/>
        <v>0</v>
      </c>
      <c r="P1148">
        <f t="shared" si="54"/>
        <v>49</v>
      </c>
    </row>
    <row r="1149" spans="12:16" x14ac:dyDescent="0.25">
      <c r="L1149" s="264">
        <f>Member!A1149</f>
        <v>0</v>
      </c>
      <c r="M1149">
        <f>SUMIF(Erfassung1!BD:BD,L1149,Erfassung1!BW:BW)</f>
        <v>0</v>
      </c>
      <c r="N1149">
        <f>SUMIF(Erfassung1!BD:BD,L1149,Erfassung1!BG:BG)</f>
        <v>0</v>
      </c>
      <c r="O1149">
        <f t="shared" si="53"/>
        <v>0</v>
      </c>
      <c r="P1149">
        <f t="shared" si="54"/>
        <v>49</v>
      </c>
    </row>
    <row r="1150" spans="12:16" x14ac:dyDescent="0.25">
      <c r="L1150" s="264">
        <f>Member!A1150</f>
        <v>0</v>
      </c>
      <c r="M1150">
        <f>SUMIF(Erfassung1!BD:BD,L1150,Erfassung1!BW:BW)</f>
        <v>0</v>
      </c>
      <c r="N1150">
        <f>SUMIF(Erfassung1!BD:BD,L1150,Erfassung1!BG:BG)</f>
        <v>0</v>
      </c>
      <c r="O1150">
        <f t="shared" si="53"/>
        <v>0</v>
      </c>
      <c r="P1150">
        <f t="shared" si="54"/>
        <v>49</v>
      </c>
    </row>
    <row r="1151" spans="12:16" x14ac:dyDescent="0.25">
      <c r="L1151" s="264">
        <f>Member!A1151</f>
        <v>0</v>
      </c>
      <c r="M1151">
        <f>SUMIF(Erfassung1!BD:BD,L1151,Erfassung1!BW:BW)</f>
        <v>0</v>
      </c>
      <c r="N1151">
        <f>SUMIF(Erfassung1!BD:BD,L1151,Erfassung1!BG:BG)</f>
        <v>0</v>
      </c>
      <c r="O1151">
        <f t="shared" si="53"/>
        <v>0</v>
      </c>
      <c r="P1151">
        <f t="shared" si="54"/>
        <v>49</v>
      </c>
    </row>
    <row r="1152" spans="12:16" x14ac:dyDescent="0.25">
      <c r="L1152" s="264">
        <f>Member!A1152</f>
        <v>0</v>
      </c>
      <c r="M1152">
        <f>SUMIF(Erfassung1!BD:BD,L1152,Erfassung1!BW:BW)</f>
        <v>0</v>
      </c>
      <c r="N1152">
        <f>SUMIF(Erfassung1!BD:BD,L1152,Erfassung1!BG:BG)</f>
        <v>0</v>
      </c>
      <c r="O1152">
        <f t="shared" si="53"/>
        <v>0</v>
      </c>
      <c r="P1152">
        <f t="shared" si="54"/>
        <v>49</v>
      </c>
    </row>
    <row r="1153" spans="12:16" x14ac:dyDescent="0.25">
      <c r="L1153" s="264">
        <f>Member!A1153</f>
        <v>0</v>
      </c>
      <c r="M1153">
        <f>SUMIF(Erfassung1!BD:BD,L1153,Erfassung1!BW:BW)</f>
        <v>0</v>
      </c>
      <c r="N1153">
        <f>SUMIF(Erfassung1!BD:BD,L1153,Erfassung1!BG:BG)</f>
        <v>0</v>
      </c>
      <c r="O1153">
        <f t="shared" si="53"/>
        <v>0</v>
      </c>
      <c r="P1153">
        <f t="shared" si="54"/>
        <v>49</v>
      </c>
    </row>
    <row r="1154" spans="12:16" x14ac:dyDescent="0.25">
      <c r="L1154" s="264">
        <f>Member!A1154</f>
        <v>0</v>
      </c>
      <c r="M1154">
        <f>SUMIF(Erfassung1!BD:BD,L1154,Erfassung1!BW:BW)</f>
        <v>0</v>
      </c>
      <c r="N1154">
        <f>SUMIF(Erfassung1!BD:BD,L1154,Erfassung1!BG:BG)</f>
        <v>0</v>
      </c>
      <c r="O1154">
        <f t="shared" si="53"/>
        <v>0</v>
      </c>
      <c r="P1154">
        <f t="shared" si="54"/>
        <v>49</v>
      </c>
    </row>
    <row r="1155" spans="12:16" x14ac:dyDescent="0.25">
      <c r="L1155" s="264">
        <f>Member!A1155</f>
        <v>0</v>
      </c>
      <c r="M1155">
        <f>SUMIF(Erfassung1!BD:BD,L1155,Erfassung1!BW:BW)</f>
        <v>0</v>
      </c>
      <c r="N1155">
        <f>SUMIF(Erfassung1!BD:BD,L1155,Erfassung1!BG:BG)</f>
        <v>0</v>
      </c>
      <c r="O1155">
        <f t="shared" si="53"/>
        <v>0</v>
      </c>
      <c r="P1155">
        <f t="shared" si="54"/>
        <v>49</v>
      </c>
    </row>
    <row r="1156" spans="12:16" x14ac:dyDescent="0.25">
      <c r="L1156" s="264">
        <f>Member!A1156</f>
        <v>0</v>
      </c>
      <c r="M1156">
        <f>SUMIF(Erfassung1!BD:BD,L1156,Erfassung1!BW:BW)</f>
        <v>0</v>
      </c>
      <c r="N1156">
        <f>SUMIF(Erfassung1!BD:BD,L1156,Erfassung1!BG:BG)</f>
        <v>0</v>
      </c>
      <c r="O1156">
        <f t="shared" si="53"/>
        <v>0</v>
      </c>
      <c r="P1156">
        <f t="shared" si="54"/>
        <v>49</v>
      </c>
    </row>
    <row r="1157" spans="12:16" x14ac:dyDescent="0.25">
      <c r="L1157" s="264">
        <f>Member!A1157</f>
        <v>0</v>
      </c>
      <c r="M1157">
        <f>SUMIF(Erfassung1!BD:BD,L1157,Erfassung1!BW:BW)</f>
        <v>0</v>
      </c>
      <c r="N1157">
        <f>SUMIF(Erfassung1!BD:BD,L1157,Erfassung1!BG:BG)</f>
        <v>0</v>
      </c>
      <c r="O1157">
        <f t="shared" si="53"/>
        <v>0</v>
      </c>
      <c r="P1157">
        <f t="shared" si="54"/>
        <v>49</v>
      </c>
    </row>
    <row r="1158" spans="12:16" x14ac:dyDescent="0.25">
      <c r="L1158" s="264">
        <f>Member!A1158</f>
        <v>0</v>
      </c>
      <c r="M1158">
        <f>SUMIF(Erfassung1!BD:BD,L1158,Erfassung1!BW:BW)</f>
        <v>0</v>
      </c>
      <c r="N1158">
        <f>SUMIF(Erfassung1!BD:BD,L1158,Erfassung1!BG:BG)</f>
        <v>0</v>
      </c>
      <c r="O1158">
        <f t="shared" si="53"/>
        <v>0</v>
      </c>
      <c r="P1158">
        <f t="shared" si="54"/>
        <v>49</v>
      </c>
    </row>
    <row r="1159" spans="12:16" x14ac:dyDescent="0.25">
      <c r="L1159" s="264">
        <f>Member!A1159</f>
        <v>0</v>
      </c>
      <c r="M1159">
        <f>SUMIF(Erfassung1!BD:BD,L1159,Erfassung1!BW:BW)</f>
        <v>0</v>
      </c>
      <c r="N1159">
        <f>SUMIF(Erfassung1!BD:BD,L1159,Erfassung1!BG:BG)</f>
        <v>0</v>
      </c>
      <c r="O1159">
        <f t="shared" si="53"/>
        <v>0</v>
      </c>
      <c r="P1159">
        <f t="shared" si="54"/>
        <v>49</v>
      </c>
    </row>
    <row r="1160" spans="12:16" x14ac:dyDescent="0.25">
      <c r="L1160" s="264">
        <f>Member!A1160</f>
        <v>0</v>
      </c>
      <c r="M1160">
        <f>SUMIF(Erfassung1!BD:BD,L1160,Erfassung1!BW:BW)</f>
        <v>0</v>
      </c>
      <c r="N1160">
        <f>SUMIF(Erfassung1!BD:BD,L1160,Erfassung1!BG:BG)</f>
        <v>0</v>
      </c>
      <c r="O1160">
        <f t="shared" si="53"/>
        <v>0</v>
      </c>
      <c r="P1160">
        <f t="shared" si="54"/>
        <v>49</v>
      </c>
    </row>
    <row r="1161" spans="12:16" x14ac:dyDescent="0.25">
      <c r="L1161" s="264">
        <f>Member!A1161</f>
        <v>0</v>
      </c>
      <c r="M1161">
        <f>SUMIF(Erfassung1!BD:BD,L1161,Erfassung1!BW:BW)</f>
        <v>0</v>
      </c>
      <c r="N1161">
        <f>SUMIF(Erfassung1!BD:BD,L1161,Erfassung1!BG:BG)</f>
        <v>0</v>
      </c>
      <c r="O1161">
        <f t="shared" si="53"/>
        <v>0</v>
      </c>
      <c r="P1161">
        <f t="shared" si="54"/>
        <v>49</v>
      </c>
    </row>
    <row r="1162" spans="12:16" x14ac:dyDescent="0.25">
      <c r="L1162" s="264">
        <f>Member!A1162</f>
        <v>0</v>
      </c>
      <c r="M1162">
        <f>SUMIF(Erfassung1!BD:BD,L1162,Erfassung1!BW:BW)</f>
        <v>0</v>
      </c>
      <c r="N1162">
        <f>SUMIF(Erfassung1!BD:BD,L1162,Erfassung1!BG:BG)</f>
        <v>0</v>
      </c>
      <c r="O1162">
        <f t="shared" si="53"/>
        <v>0</v>
      </c>
      <c r="P1162">
        <f t="shared" si="54"/>
        <v>49</v>
      </c>
    </row>
    <row r="1163" spans="12:16" x14ac:dyDescent="0.25">
      <c r="L1163" s="264">
        <f>Member!A1163</f>
        <v>0</v>
      </c>
      <c r="M1163">
        <f>SUMIF(Erfassung1!BD:BD,L1163,Erfassung1!BW:BW)</f>
        <v>0</v>
      </c>
      <c r="N1163">
        <f>SUMIF(Erfassung1!BD:BD,L1163,Erfassung1!BG:BG)</f>
        <v>0</v>
      </c>
      <c r="O1163">
        <f t="shared" si="53"/>
        <v>0</v>
      </c>
      <c r="P1163">
        <f t="shared" si="54"/>
        <v>49</v>
      </c>
    </row>
    <row r="1164" spans="12:16" x14ac:dyDescent="0.25">
      <c r="L1164" s="264">
        <f>Member!A1164</f>
        <v>0</v>
      </c>
      <c r="M1164">
        <f>SUMIF(Erfassung1!BD:BD,L1164,Erfassung1!BW:BW)</f>
        <v>0</v>
      </c>
      <c r="N1164">
        <f>SUMIF(Erfassung1!BD:BD,L1164,Erfassung1!BG:BG)</f>
        <v>0</v>
      </c>
      <c r="O1164">
        <f t="shared" si="53"/>
        <v>0</v>
      </c>
      <c r="P1164">
        <f t="shared" si="54"/>
        <v>49</v>
      </c>
    </row>
    <row r="1165" spans="12:16" x14ac:dyDescent="0.25">
      <c r="L1165" s="264">
        <f>Member!A1165</f>
        <v>0</v>
      </c>
      <c r="M1165">
        <f>SUMIF(Erfassung1!BD:BD,L1165,Erfassung1!BW:BW)</f>
        <v>0</v>
      </c>
      <c r="N1165">
        <f>SUMIF(Erfassung1!BD:BD,L1165,Erfassung1!BG:BG)</f>
        <v>0</v>
      </c>
      <c r="O1165">
        <f t="shared" si="53"/>
        <v>0</v>
      </c>
      <c r="P1165">
        <f t="shared" si="54"/>
        <v>49</v>
      </c>
    </row>
    <row r="1166" spans="12:16" x14ac:dyDescent="0.25">
      <c r="L1166" s="264">
        <f>Member!A1166</f>
        <v>0</v>
      </c>
      <c r="M1166">
        <f>SUMIF(Erfassung1!BD:BD,L1166,Erfassung1!BW:BW)</f>
        <v>0</v>
      </c>
      <c r="N1166">
        <f>SUMIF(Erfassung1!BD:BD,L1166,Erfassung1!BG:BG)</f>
        <v>0</v>
      </c>
      <c r="O1166">
        <f t="shared" si="53"/>
        <v>0</v>
      </c>
      <c r="P1166">
        <f t="shared" si="54"/>
        <v>49</v>
      </c>
    </row>
    <row r="1167" spans="12:16" x14ac:dyDescent="0.25">
      <c r="L1167" s="264">
        <f>Member!A1167</f>
        <v>0</v>
      </c>
      <c r="M1167">
        <f>SUMIF(Erfassung1!BD:BD,L1167,Erfassung1!BW:BW)</f>
        <v>0</v>
      </c>
      <c r="N1167">
        <f>SUMIF(Erfassung1!BD:BD,L1167,Erfassung1!BG:BG)</f>
        <v>0</v>
      </c>
      <c r="O1167">
        <f t="shared" si="53"/>
        <v>0</v>
      </c>
      <c r="P1167">
        <f t="shared" si="54"/>
        <v>49</v>
      </c>
    </row>
    <row r="1168" spans="12:16" x14ac:dyDescent="0.25">
      <c r="L1168" s="264">
        <f>Member!A1168</f>
        <v>0</v>
      </c>
      <c r="M1168">
        <f>SUMIF(Erfassung1!BD:BD,L1168,Erfassung1!BW:BW)</f>
        <v>0</v>
      </c>
      <c r="N1168">
        <f>SUMIF(Erfassung1!BD:BD,L1168,Erfassung1!BG:BG)</f>
        <v>0</v>
      </c>
      <c r="O1168">
        <f t="shared" si="53"/>
        <v>0</v>
      </c>
      <c r="P1168">
        <f t="shared" si="54"/>
        <v>49</v>
      </c>
    </row>
    <row r="1169" spans="12:16" x14ac:dyDescent="0.25">
      <c r="L1169" s="264">
        <f>Member!A1169</f>
        <v>0</v>
      </c>
      <c r="M1169">
        <f>SUMIF(Erfassung1!BD:BD,L1169,Erfassung1!BW:BW)</f>
        <v>0</v>
      </c>
      <c r="N1169">
        <f>SUMIF(Erfassung1!BD:BD,L1169,Erfassung1!BG:BG)</f>
        <v>0</v>
      </c>
      <c r="O1169">
        <f t="shared" si="53"/>
        <v>0</v>
      </c>
      <c r="P1169">
        <f t="shared" si="54"/>
        <v>49</v>
      </c>
    </row>
    <row r="1170" spans="12:16" x14ac:dyDescent="0.25">
      <c r="L1170" s="264">
        <f>Member!A1170</f>
        <v>0</v>
      </c>
      <c r="M1170">
        <f>SUMIF(Erfassung1!BD:BD,L1170,Erfassung1!BW:BW)</f>
        <v>0</v>
      </c>
      <c r="N1170">
        <f>SUMIF(Erfassung1!BD:BD,L1170,Erfassung1!BG:BG)</f>
        <v>0</v>
      </c>
      <c r="O1170">
        <f t="shared" si="53"/>
        <v>0</v>
      </c>
      <c r="P1170">
        <f t="shared" si="54"/>
        <v>49</v>
      </c>
    </row>
    <row r="1171" spans="12:16" x14ac:dyDescent="0.25">
      <c r="L1171" s="264">
        <f>Member!A1171</f>
        <v>0</v>
      </c>
      <c r="M1171">
        <f>SUMIF(Erfassung1!BD:BD,L1171,Erfassung1!BW:BW)</f>
        <v>0</v>
      </c>
      <c r="N1171">
        <f>SUMIF(Erfassung1!BD:BD,L1171,Erfassung1!BG:BG)</f>
        <v>0</v>
      </c>
      <c r="O1171">
        <f t="shared" si="53"/>
        <v>0</v>
      </c>
      <c r="P1171">
        <f t="shared" si="54"/>
        <v>49</v>
      </c>
    </row>
    <row r="1172" spans="12:16" x14ac:dyDescent="0.25">
      <c r="L1172" s="264">
        <f>Member!A1172</f>
        <v>0</v>
      </c>
      <c r="M1172">
        <f>SUMIF(Erfassung1!BD:BD,L1172,Erfassung1!BW:BW)</f>
        <v>0</v>
      </c>
      <c r="N1172">
        <f>SUMIF(Erfassung1!BD:BD,L1172,Erfassung1!BG:BG)</f>
        <v>0</v>
      </c>
      <c r="O1172">
        <f t="shared" si="53"/>
        <v>0</v>
      </c>
      <c r="P1172">
        <f t="shared" si="54"/>
        <v>49</v>
      </c>
    </row>
    <row r="1173" spans="12:16" x14ac:dyDescent="0.25">
      <c r="L1173" s="264">
        <f>Member!A1173</f>
        <v>0</v>
      </c>
      <c r="M1173">
        <f>SUMIF(Erfassung1!BD:BD,L1173,Erfassung1!BW:BW)</f>
        <v>0</v>
      </c>
      <c r="N1173">
        <f>SUMIF(Erfassung1!BD:BD,L1173,Erfassung1!BG:BG)</f>
        <v>0</v>
      </c>
      <c r="O1173">
        <f t="shared" si="53"/>
        <v>0</v>
      </c>
      <c r="P1173">
        <f t="shared" si="54"/>
        <v>49</v>
      </c>
    </row>
    <row r="1174" spans="12:16" x14ac:dyDescent="0.25">
      <c r="L1174" s="264">
        <f>Member!A1174</f>
        <v>0</v>
      </c>
      <c r="M1174">
        <f>SUMIF(Erfassung1!BD:BD,L1174,Erfassung1!BW:BW)</f>
        <v>0</v>
      </c>
      <c r="N1174">
        <f>SUMIF(Erfassung1!BD:BD,L1174,Erfassung1!BG:BG)</f>
        <v>0</v>
      </c>
      <c r="O1174">
        <f t="shared" si="53"/>
        <v>0</v>
      </c>
      <c r="P1174">
        <f t="shared" si="54"/>
        <v>49</v>
      </c>
    </row>
    <row r="1175" spans="12:16" x14ac:dyDescent="0.25">
      <c r="L1175" s="264">
        <f>Member!A1175</f>
        <v>0</v>
      </c>
      <c r="M1175">
        <f>SUMIF(Erfassung1!BD:BD,L1175,Erfassung1!BW:BW)</f>
        <v>0</v>
      </c>
      <c r="N1175">
        <f>SUMIF(Erfassung1!BD:BD,L1175,Erfassung1!BG:BG)</f>
        <v>0</v>
      </c>
      <c r="O1175">
        <f t="shared" si="53"/>
        <v>0</v>
      </c>
      <c r="P1175">
        <f t="shared" si="54"/>
        <v>49</v>
      </c>
    </row>
    <row r="1176" spans="12:16" x14ac:dyDescent="0.25">
      <c r="L1176" s="264">
        <f>Member!A1176</f>
        <v>0</v>
      </c>
      <c r="M1176">
        <f>SUMIF(Erfassung1!BD:BD,L1176,Erfassung1!BW:BW)</f>
        <v>0</v>
      </c>
      <c r="N1176">
        <f>SUMIF(Erfassung1!BD:BD,L1176,Erfassung1!BG:BG)</f>
        <v>0</v>
      </c>
      <c r="O1176">
        <f t="shared" si="53"/>
        <v>0</v>
      </c>
      <c r="P1176">
        <f t="shared" si="54"/>
        <v>49</v>
      </c>
    </row>
    <row r="1177" spans="12:16" x14ac:dyDescent="0.25">
      <c r="L1177" s="264">
        <f>Member!A1177</f>
        <v>0</v>
      </c>
      <c r="M1177">
        <f>SUMIF(Erfassung1!BD:BD,L1177,Erfassung1!BW:BW)</f>
        <v>0</v>
      </c>
      <c r="N1177">
        <f>SUMIF(Erfassung1!BD:BD,L1177,Erfassung1!BG:BG)</f>
        <v>0</v>
      </c>
      <c r="O1177">
        <f t="shared" si="53"/>
        <v>0</v>
      </c>
      <c r="P1177">
        <f t="shared" si="54"/>
        <v>49</v>
      </c>
    </row>
    <row r="1178" spans="12:16" x14ac:dyDescent="0.25">
      <c r="L1178" s="264">
        <f>Member!A1178</f>
        <v>0</v>
      </c>
      <c r="M1178">
        <f>SUMIF(Erfassung1!BD:BD,L1178,Erfassung1!BW:BW)</f>
        <v>0</v>
      </c>
      <c r="N1178">
        <f>SUMIF(Erfassung1!BD:BD,L1178,Erfassung1!BG:BG)</f>
        <v>0</v>
      </c>
      <c r="O1178">
        <f t="shared" si="53"/>
        <v>0</v>
      </c>
      <c r="P1178">
        <f t="shared" si="54"/>
        <v>49</v>
      </c>
    </row>
    <row r="1179" spans="12:16" x14ac:dyDescent="0.25">
      <c r="L1179" s="264">
        <f>Member!A1179</f>
        <v>0</v>
      </c>
      <c r="M1179">
        <f>SUMIF(Erfassung1!BD:BD,L1179,Erfassung1!BW:BW)</f>
        <v>0</v>
      </c>
      <c r="N1179">
        <f>SUMIF(Erfassung1!BD:BD,L1179,Erfassung1!BG:BG)</f>
        <v>0</v>
      </c>
      <c r="O1179">
        <f t="shared" si="53"/>
        <v>0</v>
      </c>
      <c r="P1179">
        <f t="shared" si="54"/>
        <v>49</v>
      </c>
    </row>
    <row r="1180" spans="12:16" x14ac:dyDescent="0.25">
      <c r="L1180" s="264">
        <f>Member!A1180</f>
        <v>0</v>
      </c>
      <c r="M1180">
        <f>SUMIF(Erfassung1!BD:BD,L1180,Erfassung1!BW:BW)</f>
        <v>0</v>
      </c>
      <c r="N1180">
        <f>SUMIF(Erfassung1!BD:BD,L1180,Erfassung1!BG:BG)</f>
        <v>0</v>
      </c>
      <c r="O1180">
        <f t="shared" si="53"/>
        <v>0</v>
      </c>
      <c r="P1180">
        <f t="shared" si="54"/>
        <v>49</v>
      </c>
    </row>
    <row r="1181" spans="12:16" x14ac:dyDescent="0.25">
      <c r="L1181" s="264">
        <f>Member!A1181</f>
        <v>0</v>
      </c>
      <c r="M1181">
        <f>SUMIF(Erfassung1!BD:BD,L1181,Erfassung1!BW:BW)</f>
        <v>0</v>
      </c>
      <c r="N1181">
        <f>SUMIF(Erfassung1!BD:BD,L1181,Erfassung1!BG:BG)</f>
        <v>0</v>
      </c>
      <c r="O1181">
        <f t="shared" si="53"/>
        <v>0</v>
      </c>
      <c r="P1181">
        <f t="shared" si="54"/>
        <v>49</v>
      </c>
    </row>
    <row r="1182" spans="12:16" x14ac:dyDescent="0.25">
      <c r="L1182" s="264">
        <f>Member!A1182</f>
        <v>0</v>
      </c>
      <c r="M1182">
        <f>SUMIF(Erfassung1!BD:BD,L1182,Erfassung1!BW:BW)</f>
        <v>0</v>
      </c>
      <c r="N1182">
        <f>SUMIF(Erfassung1!BD:BD,L1182,Erfassung1!BG:BG)</f>
        <v>0</v>
      </c>
      <c r="O1182">
        <f t="shared" si="53"/>
        <v>0</v>
      </c>
      <c r="P1182">
        <f t="shared" si="54"/>
        <v>49</v>
      </c>
    </row>
    <row r="1183" spans="12:16" x14ac:dyDescent="0.25">
      <c r="L1183" s="264">
        <f>Member!A1183</f>
        <v>0</v>
      </c>
      <c r="M1183">
        <f>SUMIF(Erfassung1!BD:BD,L1183,Erfassung1!BW:BW)</f>
        <v>0</v>
      </c>
      <c r="N1183">
        <f>SUMIF(Erfassung1!BD:BD,L1183,Erfassung1!BG:BG)</f>
        <v>0</v>
      </c>
      <c r="O1183">
        <f t="shared" si="53"/>
        <v>0</v>
      </c>
      <c r="P1183">
        <f t="shared" si="54"/>
        <v>49</v>
      </c>
    </row>
    <row r="1184" spans="12:16" x14ac:dyDescent="0.25">
      <c r="L1184" s="264">
        <f>Member!A1184</f>
        <v>0</v>
      </c>
      <c r="M1184">
        <f>SUMIF(Erfassung1!BD:BD,L1184,Erfassung1!BW:BW)</f>
        <v>0</v>
      </c>
      <c r="N1184">
        <f>SUMIF(Erfassung1!BD:BD,L1184,Erfassung1!BG:BG)</f>
        <v>0</v>
      </c>
      <c r="O1184">
        <f t="shared" si="53"/>
        <v>0</v>
      </c>
      <c r="P1184">
        <f t="shared" si="54"/>
        <v>49</v>
      </c>
    </row>
    <row r="1185" spans="12:16" x14ac:dyDescent="0.25">
      <c r="L1185" s="264">
        <f>Member!A1185</f>
        <v>0</v>
      </c>
      <c r="M1185">
        <f>SUMIF(Erfassung1!BD:BD,L1185,Erfassung1!BW:BW)</f>
        <v>0</v>
      </c>
      <c r="N1185">
        <f>SUMIF(Erfassung1!BD:BD,L1185,Erfassung1!BG:BG)</f>
        <v>0</v>
      </c>
      <c r="O1185">
        <f t="shared" si="53"/>
        <v>0</v>
      </c>
      <c r="P1185">
        <f t="shared" si="54"/>
        <v>49</v>
      </c>
    </row>
    <row r="1186" spans="12:16" x14ac:dyDescent="0.25">
      <c r="L1186" s="264">
        <f>Member!A1186</f>
        <v>0</v>
      </c>
      <c r="M1186">
        <f>SUMIF(Erfassung1!BD:BD,L1186,Erfassung1!BW:BW)</f>
        <v>0</v>
      </c>
      <c r="N1186">
        <f>SUMIF(Erfassung1!BD:BD,L1186,Erfassung1!BG:BG)</f>
        <v>0</v>
      </c>
      <c r="O1186">
        <f t="shared" si="53"/>
        <v>0</v>
      </c>
      <c r="P1186">
        <f t="shared" si="54"/>
        <v>49</v>
      </c>
    </row>
    <row r="1187" spans="12:16" x14ac:dyDescent="0.25">
      <c r="L1187" s="264">
        <f>Member!A1187</f>
        <v>0</v>
      </c>
      <c r="M1187">
        <f>SUMIF(Erfassung1!BD:BD,L1187,Erfassung1!BW:BW)</f>
        <v>0</v>
      </c>
      <c r="N1187">
        <f>SUMIF(Erfassung1!BD:BD,L1187,Erfassung1!BG:BG)</f>
        <v>0</v>
      </c>
      <c r="O1187">
        <f t="shared" si="53"/>
        <v>0</v>
      </c>
      <c r="P1187">
        <f t="shared" si="54"/>
        <v>49</v>
      </c>
    </row>
    <row r="1188" spans="12:16" x14ac:dyDescent="0.25">
      <c r="L1188" s="264">
        <f>Member!A1188</f>
        <v>0</v>
      </c>
      <c r="M1188">
        <f>SUMIF(Erfassung1!BD:BD,L1188,Erfassung1!BW:BW)</f>
        <v>0</v>
      </c>
      <c r="N1188">
        <f>SUMIF(Erfassung1!BD:BD,L1188,Erfassung1!BG:BG)</f>
        <v>0</v>
      </c>
      <c r="O1188">
        <f t="shared" si="53"/>
        <v>0</v>
      </c>
      <c r="P1188">
        <f t="shared" si="54"/>
        <v>49</v>
      </c>
    </row>
    <row r="1189" spans="12:16" x14ac:dyDescent="0.25">
      <c r="L1189" s="264">
        <f>Member!A1189</f>
        <v>0</v>
      </c>
      <c r="M1189">
        <f>SUMIF(Erfassung1!BD:BD,L1189,Erfassung1!BW:BW)</f>
        <v>0</v>
      </c>
      <c r="N1189">
        <f>SUMIF(Erfassung1!BD:BD,L1189,Erfassung1!BG:BG)</f>
        <v>0</v>
      </c>
      <c r="O1189">
        <f t="shared" si="53"/>
        <v>0</v>
      </c>
      <c r="P1189">
        <f t="shared" si="54"/>
        <v>49</v>
      </c>
    </row>
    <row r="1190" spans="12:16" x14ac:dyDescent="0.25">
      <c r="L1190" s="264">
        <f>Member!A1190</f>
        <v>0</v>
      </c>
      <c r="M1190">
        <f>SUMIF(Erfassung1!BD:BD,L1190,Erfassung1!BW:BW)</f>
        <v>0</v>
      </c>
      <c r="N1190">
        <f>SUMIF(Erfassung1!BD:BD,L1190,Erfassung1!BG:BG)</f>
        <v>0</v>
      </c>
      <c r="O1190">
        <f t="shared" si="53"/>
        <v>0</v>
      </c>
      <c r="P1190">
        <f t="shared" si="54"/>
        <v>49</v>
      </c>
    </row>
    <row r="1191" spans="12:16" x14ac:dyDescent="0.25">
      <c r="L1191" s="264">
        <f>Member!A1191</f>
        <v>0</v>
      </c>
      <c r="M1191">
        <f>SUMIF(Erfassung1!BD:BD,L1191,Erfassung1!BW:BW)</f>
        <v>0</v>
      </c>
      <c r="N1191">
        <f>SUMIF(Erfassung1!BD:BD,L1191,Erfassung1!BG:BG)</f>
        <v>0</v>
      </c>
      <c r="O1191">
        <f t="shared" si="53"/>
        <v>0</v>
      </c>
      <c r="P1191">
        <f t="shared" si="54"/>
        <v>49</v>
      </c>
    </row>
    <row r="1192" spans="12:16" x14ac:dyDescent="0.25">
      <c r="L1192" s="264">
        <f>Member!A1192</f>
        <v>0</v>
      </c>
      <c r="M1192">
        <f>SUMIF(Erfassung1!BD:BD,L1192,Erfassung1!BW:BW)</f>
        <v>0</v>
      </c>
      <c r="N1192">
        <f>SUMIF(Erfassung1!BD:BD,L1192,Erfassung1!BG:BG)</f>
        <v>0</v>
      </c>
      <c r="O1192">
        <f t="shared" si="53"/>
        <v>0</v>
      </c>
      <c r="P1192">
        <f t="shared" si="54"/>
        <v>49</v>
      </c>
    </row>
    <row r="1193" spans="12:16" x14ac:dyDescent="0.25">
      <c r="L1193" s="264">
        <f>Member!A1193</f>
        <v>0</v>
      </c>
      <c r="M1193">
        <f>SUMIF(Erfassung1!BD:BD,L1193,Erfassung1!BW:BW)</f>
        <v>0</v>
      </c>
      <c r="N1193">
        <f>SUMIF(Erfassung1!BD:BD,L1193,Erfassung1!BG:BG)</f>
        <v>0</v>
      </c>
      <c r="O1193">
        <f t="shared" ref="O1193:O1256" si="55">IF(N1193=0,0,M1193/N1193-ROW()/1000000000)</f>
        <v>0</v>
      </c>
      <c r="P1193">
        <f t="shared" ref="P1193:P1256" si="56">RANK(O1193,O:O)</f>
        <v>49</v>
      </c>
    </row>
    <row r="1194" spans="12:16" x14ac:dyDescent="0.25">
      <c r="L1194" s="264">
        <f>Member!A1194</f>
        <v>0</v>
      </c>
      <c r="M1194">
        <f>SUMIF(Erfassung1!BD:BD,L1194,Erfassung1!BW:BW)</f>
        <v>0</v>
      </c>
      <c r="N1194">
        <f>SUMIF(Erfassung1!BD:BD,L1194,Erfassung1!BG:BG)</f>
        <v>0</v>
      </c>
      <c r="O1194">
        <f t="shared" si="55"/>
        <v>0</v>
      </c>
      <c r="P1194">
        <f t="shared" si="56"/>
        <v>49</v>
      </c>
    </row>
    <row r="1195" spans="12:16" x14ac:dyDescent="0.25">
      <c r="L1195" s="264">
        <f>Member!A1195</f>
        <v>0</v>
      </c>
      <c r="M1195">
        <f>SUMIF(Erfassung1!BD:BD,L1195,Erfassung1!BW:BW)</f>
        <v>0</v>
      </c>
      <c r="N1195">
        <f>SUMIF(Erfassung1!BD:BD,L1195,Erfassung1!BG:BG)</f>
        <v>0</v>
      </c>
      <c r="O1195">
        <f t="shared" si="55"/>
        <v>0</v>
      </c>
      <c r="P1195">
        <f t="shared" si="56"/>
        <v>49</v>
      </c>
    </row>
    <row r="1196" spans="12:16" x14ac:dyDescent="0.25">
      <c r="L1196" s="264">
        <f>Member!A1196</f>
        <v>0</v>
      </c>
      <c r="M1196">
        <f>SUMIF(Erfassung1!BD:BD,L1196,Erfassung1!BW:BW)</f>
        <v>0</v>
      </c>
      <c r="N1196">
        <f>SUMIF(Erfassung1!BD:BD,L1196,Erfassung1!BG:BG)</f>
        <v>0</v>
      </c>
      <c r="O1196">
        <f t="shared" si="55"/>
        <v>0</v>
      </c>
      <c r="P1196">
        <f t="shared" si="56"/>
        <v>49</v>
      </c>
    </row>
    <row r="1197" spans="12:16" x14ac:dyDescent="0.25">
      <c r="L1197" s="264">
        <f>Member!A1197</f>
        <v>0</v>
      </c>
      <c r="M1197">
        <f>SUMIF(Erfassung1!BD:BD,L1197,Erfassung1!BW:BW)</f>
        <v>0</v>
      </c>
      <c r="N1197">
        <f>SUMIF(Erfassung1!BD:BD,L1197,Erfassung1!BG:BG)</f>
        <v>0</v>
      </c>
      <c r="O1197">
        <f t="shared" si="55"/>
        <v>0</v>
      </c>
      <c r="P1197">
        <f t="shared" si="56"/>
        <v>49</v>
      </c>
    </row>
    <row r="1198" spans="12:16" x14ac:dyDescent="0.25">
      <c r="L1198" s="264">
        <f>Member!A1198</f>
        <v>0</v>
      </c>
      <c r="M1198">
        <f>SUMIF(Erfassung1!BD:BD,L1198,Erfassung1!BW:BW)</f>
        <v>0</v>
      </c>
      <c r="N1198">
        <f>SUMIF(Erfassung1!BD:BD,L1198,Erfassung1!BG:BG)</f>
        <v>0</v>
      </c>
      <c r="O1198">
        <f t="shared" si="55"/>
        <v>0</v>
      </c>
      <c r="P1198">
        <f t="shared" si="56"/>
        <v>49</v>
      </c>
    </row>
    <row r="1199" spans="12:16" x14ac:dyDescent="0.25">
      <c r="L1199" s="264">
        <f>Member!A1199</f>
        <v>0</v>
      </c>
      <c r="M1199">
        <f>SUMIF(Erfassung1!BD:BD,L1199,Erfassung1!BW:BW)</f>
        <v>0</v>
      </c>
      <c r="N1199">
        <f>SUMIF(Erfassung1!BD:BD,L1199,Erfassung1!BG:BG)</f>
        <v>0</v>
      </c>
      <c r="O1199">
        <f t="shared" si="55"/>
        <v>0</v>
      </c>
      <c r="P1199">
        <f t="shared" si="56"/>
        <v>49</v>
      </c>
    </row>
    <row r="1200" spans="12:16" x14ac:dyDescent="0.25">
      <c r="L1200" s="264">
        <f>Member!A1200</f>
        <v>0</v>
      </c>
      <c r="M1200">
        <f>SUMIF(Erfassung1!BD:BD,L1200,Erfassung1!BW:BW)</f>
        <v>0</v>
      </c>
      <c r="N1200">
        <f>SUMIF(Erfassung1!BD:BD,L1200,Erfassung1!BG:BG)</f>
        <v>0</v>
      </c>
      <c r="O1200">
        <f t="shared" si="55"/>
        <v>0</v>
      </c>
      <c r="P1200">
        <f t="shared" si="56"/>
        <v>49</v>
      </c>
    </row>
    <row r="1201" spans="12:16" x14ac:dyDescent="0.25">
      <c r="L1201" s="264">
        <f>Member!A1201</f>
        <v>0</v>
      </c>
      <c r="M1201">
        <f>SUMIF(Erfassung1!BD:BD,L1201,Erfassung1!BW:BW)</f>
        <v>0</v>
      </c>
      <c r="N1201">
        <f>SUMIF(Erfassung1!BD:BD,L1201,Erfassung1!BG:BG)</f>
        <v>0</v>
      </c>
      <c r="O1201">
        <f t="shared" si="55"/>
        <v>0</v>
      </c>
      <c r="P1201">
        <f t="shared" si="56"/>
        <v>49</v>
      </c>
    </row>
    <row r="1202" spans="12:16" x14ac:dyDescent="0.25">
      <c r="L1202" s="264">
        <f>Member!A1202</f>
        <v>0</v>
      </c>
      <c r="M1202">
        <f>SUMIF(Erfassung1!BD:BD,L1202,Erfassung1!BW:BW)</f>
        <v>0</v>
      </c>
      <c r="N1202">
        <f>SUMIF(Erfassung1!BD:BD,L1202,Erfassung1!BG:BG)</f>
        <v>0</v>
      </c>
      <c r="O1202">
        <f t="shared" si="55"/>
        <v>0</v>
      </c>
      <c r="P1202">
        <f t="shared" si="56"/>
        <v>49</v>
      </c>
    </row>
    <row r="1203" spans="12:16" x14ac:dyDescent="0.25">
      <c r="L1203" s="264">
        <f>Member!A1203</f>
        <v>0</v>
      </c>
      <c r="M1203">
        <f>SUMIF(Erfassung1!BD:BD,L1203,Erfassung1!BW:BW)</f>
        <v>0</v>
      </c>
      <c r="N1203">
        <f>SUMIF(Erfassung1!BD:BD,L1203,Erfassung1!BG:BG)</f>
        <v>0</v>
      </c>
      <c r="O1203">
        <f t="shared" si="55"/>
        <v>0</v>
      </c>
      <c r="P1203">
        <f t="shared" si="56"/>
        <v>49</v>
      </c>
    </row>
    <row r="1204" spans="12:16" x14ac:dyDescent="0.25">
      <c r="L1204" s="264">
        <f>Member!A1204</f>
        <v>0</v>
      </c>
      <c r="M1204">
        <f>SUMIF(Erfassung1!BD:BD,L1204,Erfassung1!BW:BW)</f>
        <v>0</v>
      </c>
      <c r="N1204">
        <f>SUMIF(Erfassung1!BD:BD,L1204,Erfassung1!BG:BG)</f>
        <v>0</v>
      </c>
      <c r="O1204">
        <f t="shared" si="55"/>
        <v>0</v>
      </c>
      <c r="P1204">
        <f t="shared" si="56"/>
        <v>49</v>
      </c>
    </row>
    <row r="1205" spans="12:16" x14ac:dyDescent="0.25">
      <c r="L1205" s="264">
        <f>Member!A1205</f>
        <v>0</v>
      </c>
      <c r="M1205">
        <f>SUMIF(Erfassung1!BD:BD,L1205,Erfassung1!BW:BW)</f>
        <v>0</v>
      </c>
      <c r="N1205">
        <f>SUMIF(Erfassung1!BD:BD,L1205,Erfassung1!BG:BG)</f>
        <v>0</v>
      </c>
      <c r="O1205">
        <f t="shared" si="55"/>
        <v>0</v>
      </c>
      <c r="P1205">
        <f t="shared" si="56"/>
        <v>49</v>
      </c>
    </row>
    <row r="1206" spans="12:16" x14ac:dyDescent="0.25">
      <c r="L1206" s="264">
        <f>Member!A1206</f>
        <v>0</v>
      </c>
      <c r="M1206">
        <f>SUMIF(Erfassung1!BD:BD,L1206,Erfassung1!BW:BW)</f>
        <v>0</v>
      </c>
      <c r="N1206">
        <f>SUMIF(Erfassung1!BD:BD,L1206,Erfassung1!BG:BG)</f>
        <v>0</v>
      </c>
      <c r="O1206">
        <f t="shared" si="55"/>
        <v>0</v>
      </c>
      <c r="P1206">
        <f t="shared" si="56"/>
        <v>49</v>
      </c>
    </row>
    <row r="1207" spans="12:16" x14ac:dyDescent="0.25">
      <c r="L1207" s="264">
        <f>Member!A1207</f>
        <v>0</v>
      </c>
      <c r="M1207">
        <f>SUMIF(Erfassung1!BD:BD,L1207,Erfassung1!BW:BW)</f>
        <v>0</v>
      </c>
      <c r="N1207">
        <f>SUMIF(Erfassung1!BD:BD,L1207,Erfassung1!BG:BG)</f>
        <v>0</v>
      </c>
      <c r="O1207">
        <f t="shared" si="55"/>
        <v>0</v>
      </c>
      <c r="P1207">
        <f t="shared" si="56"/>
        <v>49</v>
      </c>
    </row>
    <row r="1208" spans="12:16" x14ac:dyDescent="0.25">
      <c r="L1208" s="264">
        <f>Member!A1208</f>
        <v>0</v>
      </c>
      <c r="M1208">
        <f>SUMIF(Erfassung1!BD:BD,L1208,Erfassung1!BW:BW)</f>
        <v>0</v>
      </c>
      <c r="N1208">
        <f>SUMIF(Erfassung1!BD:BD,L1208,Erfassung1!BG:BG)</f>
        <v>0</v>
      </c>
      <c r="O1208">
        <f t="shared" si="55"/>
        <v>0</v>
      </c>
      <c r="P1208">
        <f t="shared" si="56"/>
        <v>49</v>
      </c>
    </row>
    <row r="1209" spans="12:16" x14ac:dyDescent="0.25">
      <c r="L1209" s="264">
        <f>Member!A1209</f>
        <v>0</v>
      </c>
      <c r="M1209">
        <f>SUMIF(Erfassung1!BD:BD,L1209,Erfassung1!BW:BW)</f>
        <v>0</v>
      </c>
      <c r="N1209">
        <f>SUMIF(Erfassung1!BD:BD,L1209,Erfassung1!BG:BG)</f>
        <v>0</v>
      </c>
      <c r="O1209">
        <f t="shared" si="55"/>
        <v>0</v>
      </c>
      <c r="P1209">
        <f t="shared" si="56"/>
        <v>49</v>
      </c>
    </row>
    <row r="1210" spans="12:16" x14ac:dyDescent="0.25">
      <c r="L1210" s="264">
        <f>Member!A1210</f>
        <v>0</v>
      </c>
      <c r="M1210">
        <f>SUMIF(Erfassung1!BD:BD,L1210,Erfassung1!BW:BW)</f>
        <v>0</v>
      </c>
      <c r="N1210">
        <f>SUMIF(Erfassung1!BD:BD,L1210,Erfassung1!BG:BG)</f>
        <v>0</v>
      </c>
      <c r="O1210">
        <f t="shared" si="55"/>
        <v>0</v>
      </c>
      <c r="P1210">
        <f t="shared" si="56"/>
        <v>49</v>
      </c>
    </row>
    <row r="1211" spans="12:16" x14ac:dyDescent="0.25">
      <c r="L1211" s="264">
        <f>Member!A1211</f>
        <v>0</v>
      </c>
      <c r="M1211">
        <f>SUMIF(Erfassung1!BD:BD,L1211,Erfassung1!BW:BW)</f>
        <v>0</v>
      </c>
      <c r="N1211">
        <f>SUMIF(Erfassung1!BD:BD,L1211,Erfassung1!BG:BG)</f>
        <v>0</v>
      </c>
      <c r="O1211">
        <f t="shared" si="55"/>
        <v>0</v>
      </c>
      <c r="P1211">
        <f t="shared" si="56"/>
        <v>49</v>
      </c>
    </row>
    <row r="1212" spans="12:16" x14ac:dyDescent="0.25">
      <c r="L1212" s="264">
        <f>Member!A1212</f>
        <v>0</v>
      </c>
      <c r="M1212">
        <f>SUMIF(Erfassung1!BD:BD,L1212,Erfassung1!BW:BW)</f>
        <v>0</v>
      </c>
      <c r="N1212">
        <f>SUMIF(Erfassung1!BD:BD,L1212,Erfassung1!BG:BG)</f>
        <v>0</v>
      </c>
      <c r="O1212">
        <f t="shared" si="55"/>
        <v>0</v>
      </c>
      <c r="P1212">
        <f t="shared" si="56"/>
        <v>49</v>
      </c>
    </row>
    <row r="1213" spans="12:16" x14ac:dyDescent="0.25">
      <c r="L1213" s="264">
        <f>Member!A1213</f>
        <v>0</v>
      </c>
      <c r="M1213">
        <f>SUMIF(Erfassung1!BD:BD,L1213,Erfassung1!BW:BW)</f>
        <v>0</v>
      </c>
      <c r="N1213">
        <f>SUMIF(Erfassung1!BD:BD,L1213,Erfassung1!BG:BG)</f>
        <v>0</v>
      </c>
      <c r="O1213">
        <f t="shared" si="55"/>
        <v>0</v>
      </c>
      <c r="P1213">
        <f t="shared" si="56"/>
        <v>49</v>
      </c>
    </row>
    <row r="1214" spans="12:16" x14ac:dyDescent="0.25">
      <c r="L1214" s="264">
        <f>Member!A1214</f>
        <v>0</v>
      </c>
      <c r="M1214">
        <f>SUMIF(Erfassung1!BD:BD,L1214,Erfassung1!BW:BW)</f>
        <v>0</v>
      </c>
      <c r="N1214">
        <f>SUMIF(Erfassung1!BD:BD,L1214,Erfassung1!BG:BG)</f>
        <v>0</v>
      </c>
      <c r="O1214">
        <f t="shared" si="55"/>
        <v>0</v>
      </c>
      <c r="P1214">
        <f t="shared" si="56"/>
        <v>49</v>
      </c>
    </row>
    <row r="1215" spans="12:16" x14ac:dyDescent="0.25">
      <c r="L1215" s="264">
        <f>Member!A1215</f>
        <v>0</v>
      </c>
      <c r="M1215">
        <f>SUMIF(Erfassung1!BD:BD,L1215,Erfassung1!BW:BW)</f>
        <v>0</v>
      </c>
      <c r="N1215">
        <f>SUMIF(Erfassung1!BD:BD,L1215,Erfassung1!BG:BG)</f>
        <v>0</v>
      </c>
      <c r="O1215">
        <f t="shared" si="55"/>
        <v>0</v>
      </c>
      <c r="P1215">
        <f t="shared" si="56"/>
        <v>49</v>
      </c>
    </row>
    <row r="1216" spans="12:16" x14ac:dyDescent="0.25">
      <c r="L1216" s="264">
        <f>Member!A1216</f>
        <v>0</v>
      </c>
      <c r="M1216">
        <f>SUMIF(Erfassung1!BD:BD,L1216,Erfassung1!BW:BW)</f>
        <v>0</v>
      </c>
      <c r="N1216">
        <f>SUMIF(Erfassung1!BD:BD,L1216,Erfassung1!BG:BG)</f>
        <v>0</v>
      </c>
      <c r="O1216">
        <f t="shared" si="55"/>
        <v>0</v>
      </c>
      <c r="P1216">
        <f t="shared" si="56"/>
        <v>49</v>
      </c>
    </row>
    <row r="1217" spans="12:16" x14ac:dyDescent="0.25">
      <c r="L1217" s="264">
        <f>Member!A1217</f>
        <v>0</v>
      </c>
      <c r="M1217">
        <f>SUMIF(Erfassung1!BD:BD,L1217,Erfassung1!BW:BW)</f>
        <v>0</v>
      </c>
      <c r="N1217">
        <f>SUMIF(Erfassung1!BD:BD,L1217,Erfassung1!BG:BG)</f>
        <v>0</v>
      </c>
      <c r="O1217">
        <f t="shared" si="55"/>
        <v>0</v>
      </c>
      <c r="P1217">
        <f t="shared" si="56"/>
        <v>49</v>
      </c>
    </row>
    <row r="1218" spans="12:16" x14ac:dyDescent="0.25">
      <c r="L1218" s="264">
        <f>Member!A1218</f>
        <v>0</v>
      </c>
      <c r="M1218">
        <f>SUMIF(Erfassung1!BD:BD,L1218,Erfassung1!BW:BW)</f>
        <v>0</v>
      </c>
      <c r="N1218">
        <f>SUMIF(Erfassung1!BD:BD,L1218,Erfassung1!BG:BG)</f>
        <v>0</v>
      </c>
      <c r="O1218">
        <f t="shared" si="55"/>
        <v>0</v>
      </c>
      <c r="P1218">
        <f t="shared" si="56"/>
        <v>49</v>
      </c>
    </row>
    <row r="1219" spans="12:16" x14ac:dyDescent="0.25">
      <c r="L1219" s="264">
        <f>Member!A1219</f>
        <v>0</v>
      </c>
      <c r="M1219">
        <f>SUMIF(Erfassung1!BD:BD,L1219,Erfassung1!BW:BW)</f>
        <v>0</v>
      </c>
      <c r="N1219">
        <f>SUMIF(Erfassung1!BD:BD,L1219,Erfassung1!BG:BG)</f>
        <v>0</v>
      </c>
      <c r="O1219">
        <f t="shared" si="55"/>
        <v>0</v>
      </c>
      <c r="P1219">
        <f t="shared" si="56"/>
        <v>49</v>
      </c>
    </row>
    <row r="1220" spans="12:16" x14ac:dyDescent="0.25">
      <c r="L1220" s="264">
        <f>Member!A1220</f>
        <v>0</v>
      </c>
      <c r="M1220">
        <f>SUMIF(Erfassung1!BD:BD,L1220,Erfassung1!BW:BW)</f>
        <v>0</v>
      </c>
      <c r="N1220">
        <f>SUMIF(Erfassung1!BD:BD,L1220,Erfassung1!BG:BG)</f>
        <v>0</v>
      </c>
      <c r="O1220">
        <f t="shared" si="55"/>
        <v>0</v>
      </c>
      <c r="P1220">
        <f t="shared" si="56"/>
        <v>49</v>
      </c>
    </row>
    <row r="1221" spans="12:16" x14ac:dyDescent="0.25">
      <c r="L1221" s="264">
        <f>Member!A1221</f>
        <v>0</v>
      </c>
      <c r="M1221">
        <f>SUMIF(Erfassung1!BD:BD,L1221,Erfassung1!BW:BW)</f>
        <v>0</v>
      </c>
      <c r="N1221">
        <f>SUMIF(Erfassung1!BD:BD,L1221,Erfassung1!BG:BG)</f>
        <v>0</v>
      </c>
      <c r="O1221">
        <f t="shared" si="55"/>
        <v>0</v>
      </c>
      <c r="P1221">
        <f t="shared" si="56"/>
        <v>49</v>
      </c>
    </row>
    <row r="1222" spans="12:16" x14ac:dyDescent="0.25">
      <c r="L1222" s="264">
        <f>Member!A1222</f>
        <v>0</v>
      </c>
      <c r="M1222">
        <f>SUMIF(Erfassung1!BD:BD,L1222,Erfassung1!BW:BW)</f>
        <v>0</v>
      </c>
      <c r="N1222">
        <f>SUMIF(Erfassung1!BD:BD,L1222,Erfassung1!BG:BG)</f>
        <v>0</v>
      </c>
      <c r="O1222">
        <f t="shared" si="55"/>
        <v>0</v>
      </c>
      <c r="P1222">
        <f t="shared" si="56"/>
        <v>49</v>
      </c>
    </row>
    <row r="1223" spans="12:16" x14ac:dyDescent="0.25">
      <c r="L1223" s="264">
        <f>Member!A1223</f>
        <v>0</v>
      </c>
      <c r="M1223">
        <f>SUMIF(Erfassung1!BD:BD,L1223,Erfassung1!BW:BW)</f>
        <v>0</v>
      </c>
      <c r="N1223">
        <f>SUMIF(Erfassung1!BD:BD,L1223,Erfassung1!BG:BG)</f>
        <v>0</v>
      </c>
      <c r="O1223">
        <f t="shared" si="55"/>
        <v>0</v>
      </c>
      <c r="P1223">
        <f t="shared" si="56"/>
        <v>49</v>
      </c>
    </row>
    <row r="1224" spans="12:16" x14ac:dyDescent="0.25">
      <c r="L1224" s="264">
        <f>Member!A1224</f>
        <v>0</v>
      </c>
      <c r="M1224">
        <f>SUMIF(Erfassung1!BD:BD,L1224,Erfassung1!BW:BW)</f>
        <v>0</v>
      </c>
      <c r="N1224">
        <f>SUMIF(Erfassung1!BD:BD,L1224,Erfassung1!BG:BG)</f>
        <v>0</v>
      </c>
      <c r="O1224">
        <f t="shared" si="55"/>
        <v>0</v>
      </c>
      <c r="P1224">
        <f t="shared" si="56"/>
        <v>49</v>
      </c>
    </row>
    <row r="1225" spans="12:16" x14ac:dyDescent="0.25">
      <c r="L1225" s="264">
        <f>Member!A1225</f>
        <v>0</v>
      </c>
      <c r="M1225">
        <f>SUMIF(Erfassung1!BD:BD,L1225,Erfassung1!BW:BW)</f>
        <v>0</v>
      </c>
      <c r="N1225">
        <f>SUMIF(Erfassung1!BD:BD,L1225,Erfassung1!BG:BG)</f>
        <v>0</v>
      </c>
      <c r="O1225">
        <f t="shared" si="55"/>
        <v>0</v>
      </c>
      <c r="P1225">
        <f t="shared" si="56"/>
        <v>49</v>
      </c>
    </row>
    <row r="1226" spans="12:16" x14ac:dyDescent="0.25">
      <c r="L1226" s="264">
        <f>Member!A1226</f>
        <v>0</v>
      </c>
      <c r="M1226">
        <f>SUMIF(Erfassung1!BD:BD,L1226,Erfassung1!BW:BW)</f>
        <v>0</v>
      </c>
      <c r="N1226">
        <f>SUMIF(Erfassung1!BD:BD,L1226,Erfassung1!BG:BG)</f>
        <v>0</v>
      </c>
      <c r="O1226">
        <f t="shared" si="55"/>
        <v>0</v>
      </c>
      <c r="P1226">
        <f t="shared" si="56"/>
        <v>49</v>
      </c>
    </row>
    <row r="1227" spans="12:16" x14ac:dyDescent="0.25">
      <c r="L1227" s="264">
        <f>Member!A1227</f>
        <v>0</v>
      </c>
      <c r="M1227">
        <f>SUMIF(Erfassung1!BD:BD,L1227,Erfassung1!BW:BW)</f>
        <v>0</v>
      </c>
      <c r="N1227">
        <f>SUMIF(Erfassung1!BD:BD,L1227,Erfassung1!BG:BG)</f>
        <v>0</v>
      </c>
      <c r="O1227">
        <f t="shared" si="55"/>
        <v>0</v>
      </c>
      <c r="P1227">
        <f t="shared" si="56"/>
        <v>49</v>
      </c>
    </row>
    <row r="1228" spans="12:16" x14ac:dyDescent="0.25">
      <c r="L1228" s="264">
        <f>Member!A1228</f>
        <v>0</v>
      </c>
      <c r="M1228">
        <f>SUMIF(Erfassung1!BD:BD,L1228,Erfassung1!BW:BW)</f>
        <v>0</v>
      </c>
      <c r="N1228">
        <f>SUMIF(Erfassung1!BD:BD,L1228,Erfassung1!BG:BG)</f>
        <v>0</v>
      </c>
      <c r="O1228">
        <f t="shared" si="55"/>
        <v>0</v>
      </c>
      <c r="P1228">
        <f t="shared" si="56"/>
        <v>49</v>
      </c>
    </row>
    <row r="1229" spans="12:16" x14ac:dyDescent="0.25">
      <c r="L1229" s="264">
        <f>Member!A1229</f>
        <v>0</v>
      </c>
      <c r="M1229">
        <f>SUMIF(Erfassung1!BD:BD,L1229,Erfassung1!BW:BW)</f>
        <v>0</v>
      </c>
      <c r="N1229">
        <f>SUMIF(Erfassung1!BD:BD,L1229,Erfassung1!BG:BG)</f>
        <v>0</v>
      </c>
      <c r="O1229">
        <f t="shared" si="55"/>
        <v>0</v>
      </c>
      <c r="P1229">
        <f t="shared" si="56"/>
        <v>49</v>
      </c>
    </row>
    <row r="1230" spans="12:16" x14ac:dyDescent="0.25">
      <c r="L1230" s="264">
        <f>Member!A1230</f>
        <v>0</v>
      </c>
      <c r="M1230">
        <f>SUMIF(Erfassung1!BD:BD,L1230,Erfassung1!BW:BW)</f>
        <v>0</v>
      </c>
      <c r="N1230">
        <f>SUMIF(Erfassung1!BD:BD,L1230,Erfassung1!BG:BG)</f>
        <v>0</v>
      </c>
      <c r="O1230">
        <f t="shared" si="55"/>
        <v>0</v>
      </c>
      <c r="P1230">
        <f t="shared" si="56"/>
        <v>49</v>
      </c>
    </row>
    <row r="1231" spans="12:16" x14ac:dyDescent="0.25">
      <c r="L1231" s="264">
        <f>Member!A1231</f>
        <v>0</v>
      </c>
      <c r="M1231">
        <f>SUMIF(Erfassung1!BD:BD,L1231,Erfassung1!BW:BW)</f>
        <v>0</v>
      </c>
      <c r="N1231">
        <f>SUMIF(Erfassung1!BD:BD,L1231,Erfassung1!BG:BG)</f>
        <v>0</v>
      </c>
      <c r="O1231">
        <f t="shared" si="55"/>
        <v>0</v>
      </c>
      <c r="P1231">
        <f t="shared" si="56"/>
        <v>49</v>
      </c>
    </row>
    <row r="1232" spans="12:16" x14ac:dyDescent="0.25">
      <c r="L1232" s="264">
        <f>Member!A1232</f>
        <v>0</v>
      </c>
      <c r="M1232">
        <f>SUMIF(Erfassung1!BD:BD,L1232,Erfassung1!BW:BW)</f>
        <v>0</v>
      </c>
      <c r="N1232">
        <f>SUMIF(Erfassung1!BD:BD,L1232,Erfassung1!BG:BG)</f>
        <v>0</v>
      </c>
      <c r="O1232">
        <f t="shared" si="55"/>
        <v>0</v>
      </c>
      <c r="P1232">
        <f t="shared" si="56"/>
        <v>49</v>
      </c>
    </row>
    <row r="1233" spans="12:16" x14ac:dyDescent="0.25">
      <c r="L1233" s="264">
        <f>Member!A1233</f>
        <v>0</v>
      </c>
      <c r="M1233">
        <f>SUMIF(Erfassung1!BD:BD,L1233,Erfassung1!BW:BW)</f>
        <v>0</v>
      </c>
      <c r="N1233">
        <f>SUMIF(Erfassung1!BD:BD,L1233,Erfassung1!BG:BG)</f>
        <v>0</v>
      </c>
      <c r="O1233">
        <f t="shared" si="55"/>
        <v>0</v>
      </c>
      <c r="P1233">
        <f t="shared" si="56"/>
        <v>49</v>
      </c>
    </row>
    <row r="1234" spans="12:16" x14ac:dyDescent="0.25">
      <c r="L1234" s="264">
        <f>Member!A1234</f>
        <v>0</v>
      </c>
      <c r="M1234">
        <f>SUMIF(Erfassung1!BD:BD,L1234,Erfassung1!BW:BW)</f>
        <v>0</v>
      </c>
      <c r="N1234">
        <f>SUMIF(Erfassung1!BD:BD,L1234,Erfassung1!BG:BG)</f>
        <v>0</v>
      </c>
      <c r="O1234">
        <f t="shared" si="55"/>
        <v>0</v>
      </c>
      <c r="P1234">
        <f t="shared" si="56"/>
        <v>49</v>
      </c>
    </row>
    <row r="1235" spans="12:16" x14ac:dyDescent="0.25">
      <c r="L1235" s="264">
        <f>Member!A1235</f>
        <v>0</v>
      </c>
      <c r="M1235">
        <f>SUMIF(Erfassung1!BD:BD,L1235,Erfassung1!BW:BW)</f>
        <v>0</v>
      </c>
      <c r="N1235">
        <f>SUMIF(Erfassung1!BD:BD,L1235,Erfassung1!BG:BG)</f>
        <v>0</v>
      </c>
      <c r="O1235">
        <f t="shared" si="55"/>
        <v>0</v>
      </c>
      <c r="P1235">
        <f t="shared" si="56"/>
        <v>49</v>
      </c>
    </row>
    <row r="1236" spans="12:16" x14ac:dyDescent="0.25">
      <c r="L1236" s="264">
        <f>Member!A1236</f>
        <v>0</v>
      </c>
      <c r="M1236">
        <f>SUMIF(Erfassung1!BD:BD,L1236,Erfassung1!BW:BW)</f>
        <v>0</v>
      </c>
      <c r="N1236">
        <f>SUMIF(Erfassung1!BD:BD,L1236,Erfassung1!BG:BG)</f>
        <v>0</v>
      </c>
      <c r="O1236">
        <f t="shared" si="55"/>
        <v>0</v>
      </c>
      <c r="P1236">
        <f t="shared" si="56"/>
        <v>49</v>
      </c>
    </row>
    <row r="1237" spans="12:16" x14ac:dyDescent="0.25">
      <c r="L1237" s="264">
        <f>Member!A1237</f>
        <v>0</v>
      </c>
      <c r="M1237">
        <f>SUMIF(Erfassung1!BD:BD,L1237,Erfassung1!BW:BW)</f>
        <v>0</v>
      </c>
      <c r="N1237">
        <f>SUMIF(Erfassung1!BD:BD,L1237,Erfassung1!BG:BG)</f>
        <v>0</v>
      </c>
      <c r="O1237">
        <f t="shared" si="55"/>
        <v>0</v>
      </c>
      <c r="P1237">
        <f t="shared" si="56"/>
        <v>49</v>
      </c>
    </row>
    <row r="1238" spans="12:16" x14ac:dyDescent="0.25">
      <c r="L1238" s="264">
        <f>Member!A1238</f>
        <v>0</v>
      </c>
      <c r="M1238">
        <f>SUMIF(Erfassung1!BD:BD,L1238,Erfassung1!BW:BW)</f>
        <v>0</v>
      </c>
      <c r="N1238">
        <f>SUMIF(Erfassung1!BD:BD,L1238,Erfassung1!BG:BG)</f>
        <v>0</v>
      </c>
      <c r="O1238">
        <f t="shared" si="55"/>
        <v>0</v>
      </c>
      <c r="P1238">
        <f t="shared" si="56"/>
        <v>49</v>
      </c>
    </row>
    <row r="1239" spans="12:16" x14ac:dyDescent="0.25">
      <c r="L1239" s="264">
        <f>Member!A1239</f>
        <v>0</v>
      </c>
      <c r="M1239">
        <f>SUMIF(Erfassung1!BD:BD,L1239,Erfassung1!BW:BW)</f>
        <v>0</v>
      </c>
      <c r="N1239">
        <f>SUMIF(Erfassung1!BD:BD,L1239,Erfassung1!BG:BG)</f>
        <v>0</v>
      </c>
      <c r="O1239">
        <f t="shared" si="55"/>
        <v>0</v>
      </c>
      <c r="P1239">
        <f t="shared" si="56"/>
        <v>49</v>
      </c>
    </row>
    <row r="1240" spans="12:16" x14ac:dyDescent="0.25">
      <c r="L1240" s="264">
        <f>Member!A1240</f>
        <v>0</v>
      </c>
      <c r="M1240">
        <f>SUMIF(Erfassung1!BD:BD,L1240,Erfassung1!BW:BW)</f>
        <v>0</v>
      </c>
      <c r="N1240">
        <f>SUMIF(Erfassung1!BD:BD,L1240,Erfassung1!BG:BG)</f>
        <v>0</v>
      </c>
      <c r="O1240">
        <f t="shared" si="55"/>
        <v>0</v>
      </c>
      <c r="P1240">
        <f t="shared" si="56"/>
        <v>49</v>
      </c>
    </row>
    <row r="1241" spans="12:16" x14ac:dyDescent="0.25">
      <c r="L1241" s="264">
        <f>Member!A1241</f>
        <v>0</v>
      </c>
      <c r="M1241">
        <f>SUMIF(Erfassung1!BD:BD,L1241,Erfassung1!BW:BW)</f>
        <v>0</v>
      </c>
      <c r="N1241">
        <f>SUMIF(Erfassung1!BD:BD,L1241,Erfassung1!BG:BG)</f>
        <v>0</v>
      </c>
      <c r="O1241">
        <f t="shared" si="55"/>
        <v>0</v>
      </c>
      <c r="P1241">
        <f t="shared" si="56"/>
        <v>49</v>
      </c>
    </row>
    <row r="1242" spans="12:16" x14ac:dyDescent="0.25">
      <c r="L1242" s="264">
        <f>Member!A1242</f>
        <v>0</v>
      </c>
      <c r="M1242">
        <f>SUMIF(Erfassung1!BD:BD,L1242,Erfassung1!BW:BW)</f>
        <v>0</v>
      </c>
      <c r="N1242">
        <f>SUMIF(Erfassung1!BD:BD,L1242,Erfassung1!BG:BG)</f>
        <v>0</v>
      </c>
      <c r="O1242">
        <f t="shared" si="55"/>
        <v>0</v>
      </c>
      <c r="P1242">
        <f t="shared" si="56"/>
        <v>49</v>
      </c>
    </row>
    <row r="1243" spans="12:16" x14ac:dyDescent="0.25">
      <c r="L1243" s="264">
        <f>Member!A1243</f>
        <v>0</v>
      </c>
      <c r="M1243">
        <f>SUMIF(Erfassung1!BD:BD,L1243,Erfassung1!BW:BW)</f>
        <v>0</v>
      </c>
      <c r="N1243">
        <f>SUMIF(Erfassung1!BD:BD,L1243,Erfassung1!BG:BG)</f>
        <v>0</v>
      </c>
      <c r="O1243">
        <f t="shared" si="55"/>
        <v>0</v>
      </c>
      <c r="P1243">
        <f t="shared" si="56"/>
        <v>49</v>
      </c>
    </row>
    <row r="1244" spans="12:16" x14ac:dyDescent="0.25">
      <c r="L1244" s="264">
        <f>Member!A1244</f>
        <v>0</v>
      </c>
      <c r="M1244">
        <f>SUMIF(Erfassung1!BD:BD,L1244,Erfassung1!BW:BW)</f>
        <v>0</v>
      </c>
      <c r="N1244">
        <f>SUMIF(Erfassung1!BD:BD,L1244,Erfassung1!BG:BG)</f>
        <v>0</v>
      </c>
      <c r="O1244">
        <f t="shared" si="55"/>
        <v>0</v>
      </c>
      <c r="P1244">
        <f t="shared" si="56"/>
        <v>49</v>
      </c>
    </row>
    <row r="1245" spans="12:16" x14ac:dyDescent="0.25">
      <c r="L1245" s="264">
        <f>Member!A1245</f>
        <v>0</v>
      </c>
      <c r="M1245">
        <f>SUMIF(Erfassung1!BD:BD,L1245,Erfassung1!BW:BW)</f>
        <v>0</v>
      </c>
      <c r="N1245">
        <f>SUMIF(Erfassung1!BD:BD,L1245,Erfassung1!BG:BG)</f>
        <v>0</v>
      </c>
      <c r="O1245">
        <f t="shared" si="55"/>
        <v>0</v>
      </c>
      <c r="P1245">
        <f t="shared" si="56"/>
        <v>49</v>
      </c>
    </row>
    <row r="1246" spans="12:16" x14ac:dyDescent="0.25">
      <c r="L1246" s="264">
        <f>Member!A1246</f>
        <v>0</v>
      </c>
      <c r="M1246">
        <f>SUMIF(Erfassung1!BD:BD,L1246,Erfassung1!BW:BW)</f>
        <v>0</v>
      </c>
      <c r="N1246">
        <f>SUMIF(Erfassung1!BD:BD,L1246,Erfassung1!BG:BG)</f>
        <v>0</v>
      </c>
      <c r="O1246">
        <f t="shared" si="55"/>
        <v>0</v>
      </c>
      <c r="P1246">
        <f t="shared" si="56"/>
        <v>49</v>
      </c>
    </row>
    <row r="1247" spans="12:16" x14ac:dyDescent="0.25">
      <c r="L1247" s="264">
        <f>Member!A1247</f>
        <v>0</v>
      </c>
      <c r="M1247">
        <f>SUMIF(Erfassung1!BD:BD,L1247,Erfassung1!BW:BW)</f>
        <v>0</v>
      </c>
      <c r="N1247">
        <f>SUMIF(Erfassung1!BD:BD,L1247,Erfassung1!BG:BG)</f>
        <v>0</v>
      </c>
      <c r="O1247">
        <f t="shared" si="55"/>
        <v>0</v>
      </c>
      <c r="P1247">
        <f t="shared" si="56"/>
        <v>49</v>
      </c>
    </row>
    <row r="1248" spans="12:16" x14ac:dyDescent="0.25">
      <c r="L1248" s="264">
        <f>Member!A1248</f>
        <v>0</v>
      </c>
      <c r="M1248">
        <f>SUMIF(Erfassung1!BD:BD,L1248,Erfassung1!BW:BW)</f>
        <v>0</v>
      </c>
      <c r="N1248">
        <f>SUMIF(Erfassung1!BD:BD,L1248,Erfassung1!BG:BG)</f>
        <v>0</v>
      </c>
      <c r="O1248">
        <f t="shared" si="55"/>
        <v>0</v>
      </c>
      <c r="P1248">
        <f t="shared" si="56"/>
        <v>49</v>
      </c>
    </row>
    <row r="1249" spans="12:16" x14ac:dyDescent="0.25">
      <c r="L1249" s="264">
        <f>Member!A1249</f>
        <v>0</v>
      </c>
      <c r="M1249">
        <f>SUMIF(Erfassung1!BD:BD,L1249,Erfassung1!BW:BW)</f>
        <v>0</v>
      </c>
      <c r="N1249">
        <f>SUMIF(Erfassung1!BD:BD,L1249,Erfassung1!BG:BG)</f>
        <v>0</v>
      </c>
      <c r="O1249">
        <f t="shared" si="55"/>
        <v>0</v>
      </c>
      <c r="P1249">
        <f t="shared" si="56"/>
        <v>49</v>
      </c>
    </row>
    <row r="1250" spans="12:16" x14ac:dyDescent="0.25">
      <c r="L1250" s="264">
        <f>Member!A1250</f>
        <v>0</v>
      </c>
      <c r="M1250">
        <f>SUMIF(Erfassung1!BD:BD,L1250,Erfassung1!BW:BW)</f>
        <v>0</v>
      </c>
      <c r="N1250">
        <f>SUMIF(Erfassung1!BD:BD,L1250,Erfassung1!BG:BG)</f>
        <v>0</v>
      </c>
      <c r="O1250">
        <f t="shared" si="55"/>
        <v>0</v>
      </c>
      <c r="P1250">
        <f t="shared" si="56"/>
        <v>49</v>
      </c>
    </row>
    <row r="1251" spans="12:16" x14ac:dyDescent="0.25">
      <c r="L1251" s="264">
        <f>Member!A1251</f>
        <v>0</v>
      </c>
      <c r="M1251">
        <f>SUMIF(Erfassung1!BD:BD,L1251,Erfassung1!BW:BW)</f>
        <v>0</v>
      </c>
      <c r="N1251">
        <f>SUMIF(Erfassung1!BD:BD,L1251,Erfassung1!BG:BG)</f>
        <v>0</v>
      </c>
      <c r="O1251">
        <f t="shared" si="55"/>
        <v>0</v>
      </c>
      <c r="P1251">
        <f t="shared" si="56"/>
        <v>49</v>
      </c>
    </row>
    <row r="1252" spans="12:16" x14ac:dyDescent="0.25">
      <c r="L1252" s="264">
        <f>Member!A1252</f>
        <v>0</v>
      </c>
      <c r="M1252">
        <f>SUMIF(Erfassung1!BD:BD,L1252,Erfassung1!BW:BW)</f>
        <v>0</v>
      </c>
      <c r="N1252">
        <f>SUMIF(Erfassung1!BD:BD,L1252,Erfassung1!BG:BG)</f>
        <v>0</v>
      </c>
      <c r="O1252">
        <f t="shared" si="55"/>
        <v>0</v>
      </c>
      <c r="P1252">
        <f t="shared" si="56"/>
        <v>49</v>
      </c>
    </row>
    <row r="1253" spans="12:16" x14ac:dyDescent="0.25">
      <c r="L1253" s="264">
        <f>Member!A1253</f>
        <v>0</v>
      </c>
      <c r="M1253">
        <f>SUMIF(Erfassung1!BD:BD,L1253,Erfassung1!BW:BW)</f>
        <v>0</v>
      </c>
      <c r="N1253">
        <f>SUMIF(Erfassung1!BD:BD,L1253,Erfassung1!BG:BG)</f>
        <v>0</v>
      </c>
      <c r="O1253">
        <f t="shared" si="55"/>
        <v>0</v>
      </c>
      <c r="P1253">
        <f t="shared" si="56"/>
        <v>49</v>
      </c>
    </row>
    <row r="1254" spans="12:16" x14ac:dyDescent="0.25">
      <c r="L1254" s="264">
        <f>Member!A1254</f>
        <v>0</v>
      </c>
      <c r="M1254">
        <f>SUMIF(Erfassung1!BD:BD,L1254,Erfassung1!BW:BW)</f>
        <v>0</v>
      </c>
      <c r="N1254">
        <f>SUMIF(Erfassung1!BD:BD,L1254,Erfassung1!BG:BG)</f>
        <v>0</v>
      </c>
      <c r="O1254">
        <f t="shared" si="55"/>
        <v>0</v>
      </c>
      <c r="P1254">
        <f t="shared" si="56"/>
        <v>49</v>
      </c>
    </row>
    <row r="1255" spans="12:16" x14ac:dyDescent="0.25">
      <c r="L1255" s="264">
        <f>Member!A1255</f>
        <v>0</v>
      </c>
      <c r="M1255">
        <f>SUMIF(Erfassung1!BD:BD,L1255,Erfassung1!BW:BW)</f>
        <v>0</v>
      </c>
      <c r="N1255">
        <f>SUMIF(Erfassung1!BD:BD,L1255,Erfassung1!BG:BG)</f>
        <v>0</v>
      </c>
      <c r="O1255">
        <f t="shared" si="55"/>
        <v>0</v>
      </c>
      <c r="P1255">
        <f t="shared" si="56"/>
        <v>49</v>
      </c>
    </row>
    <row r="1256" spans="12:16" x14ac:dyDescent="0.25">
      <c r="L1256" s="264">
        <f>Member!A1256</f>
        <v>0</v>
      </c>
      <c r="M1256">
        <f>SUMIF(Erfassung1!BD:BD,L1256,Erfassung1!BW:BW)</f>
        <v>0</v>
      </c>
      <c r="N1256">
        <f>SUMIF(Erfassung1!BD:BD,L1256,Erfassung1!BG:BG)</f>
        <v>0</v>
      </c>
      <c r="O1256">
        <f t="shared" si="55"/>
        <v>0</v>
      </c>
      <c r="P1256">
        <f t="shared" si="56"/>
        <v>49</v>
      </c>
    </row>
    <row r="1257" spans="12:16" x14ac:dyDescent="0.25">
      <c r="L1257" s="264">
        <f>Member!A1257</f>
        <v>0</v>
      </c>
      <c r="M1257">
        <f>SUMIF(Erfassung1!BD:BD,L1257,Erfassung1!BW:BW)</f>
        <v>0</v>
      </c>
      <c r="N1257">
        <f>SUMIF(Erfassung1!BD:BD,L1257,Erfassung1!BG:BG)</f>
        <v>0</v>
      </c>
      <c r="O1257">
        <f t="shared" ref="O1257:O1320" si="57">IF(N1257=0,0,M1257/N1257-ROW()/1000000000)</f>
        <v>0</v>
      </c>
      <c r="P1257">
        <f t="shared" ref="P1257:P1320" si="58">RANK(O1257,O:O)</f>
        <v>49</v>
      </c>
    </row>
    <row r="1258" spans="12:16" x14ac:dyDescent="0.25">
      <c r="L1258" s="264">
        <f>Member!A1258</f>
        <v>0</v>
      </c>
      <c r="M1258">
        <f>SUMIF(Erfassung1!BD:BD,L1258,Erfassung1!BW:BW)</f>
        <v>0</v>
      </c>
      <c r="N1258">
        <f>SUMIF(Erfassung1!BD:BD,L1258,Erfassung1!BG:BG)</f>
        <v>0</v>
      </c>
      <c r="O1258">
        <f t="shared" si="57"/>
        <v>0</v>
      </c>
      <c r="P1258">
        <f t="shared" si="58"/>
        <v>49</v>
      </c>
    </row>
    <row r="1259" spans="12:16" x14ac:dyDescent="0.25">
      <c r="L1259" s="264">
        <f>Member!A1259</f>
        <v>0</v>
      </c>
      <c r="M1259">
        <f>SUMIF(Erfassung1!BD:BD,L1259,Erfassung1!BW:BW)</f>
        <v>0</v>
      </c>
      <c r="N1259">
        <f>SUMIF(Erfassung1!BD:BD,L1259,Erfassung1!BG:BG)</f>
        <v>0</v>
      </c>
      <c r="O1259">
        <f t="shared" si="57"/>
        <v>0</v>
      </c>
      <c r="P1259">
        <f t="shared" si="58"/>
        <v>49</v>
      </c>
    </row>
    <row r="1260" spans="12:16" x14ac:dyDescent="0.25">
      <c r="L1260" s="264">
        <f>Member!A1260</f>
        <v>0</v>
      </c>
      <c r="M1260">
        <f>SUMIF(Erfassung1!BD:BD,L1260,Erfassung1!BW:BW)</f>
        <v>0</v>
      </c>
      <c r="N1260">
        <f>SUMIF(Erfassung1!BD:BD,L1260,Erfassung1!BG:BG)</f>
        <v>0</v>
      </c>
      <c r="O1260">
        <f t="shared" si="57"/>
        <v>0</v>
      </c>
      <c r="P1260">
        <f t="shared" si="58"/>
        <v>49</v>
      </c>
    </row>
    <row r="1261" spans="12:16" x14ac:dyDescent="0.25">
      <c r="L1261" s="264">
        <f>Member!A1261</f>
        <v>0</v>
      </c>
      <c r="M1261">
        <f>SUMIF(Erfassung1!BD:BD,L1261,Erfassung1!BW:BW)</f>
        <v>0</v>
      </c>
      <c r="N1261">
        <f>SUMIF(Erfassung1!BD:BD,L1261,Erfassung1!BG:BG)</f>
        <v>0</v>
      </c>
      <c r="O1261">
        <f t="shared" si="57"/>
        <v>0</v>
      </c>
      <c r="P1261">
        <f t="shared" si="58"/>
        <v>49</v>
      </c>
    </row>
    <row r="1262" spans="12:16" x14ac:dyDescent="0.25">
      <c r="L1262" s="264">
        <f>Member!A1262</f>
        <v>0</v>
      </c>
      <c r="M1262">
        <f>SUMIF(Erfassung1!BD:BD,L1262,Erfassung1!BW:BW)</f>
        <v>0</v>
      </c>
      <c r="N1262">
        <f>SUMIF(Erfassung1!BD:BD,L1262,Erfassung1!BG:BG)</f>
        <v>0</v>
      </c>
      <c r="O1262">
        <f t="shared" si="57"/>
        <v>0</v>
      </c>
      <c r="P1262">
        <f t="shared" si="58"/>
        <v>49</v>
      </c>
    </row>
    <row r="1263" spans="12:16" x14ac:dyDescent="0.25">
      <c r="L1263" s="264">
        <f>Member!A1263</f>
        <v>0</v>
      </c>
      <c r="M1263">
        <f>SUMIF(Erfassung1!BD:BD,L1263,Erfassung1!BW:BW)</f>
        <v>0</v>
      </c>
      <c r="N1263">
        <f>SUMIF(Erfassung1!BD:BD,L1263,Erfassung1!BG:BG)</f>
        <v>0</v>
      </c>
      <c r="O1263">
        <f t="shared" si="57"/>
        <v>0</v>
      </c>
      <c r="P1263">
        <f t="shared" si="58"/>
        <v>49</v>
      </c>
    </row>
    <row r="1264" spans="12:16" x14ac:dyDescent="0.25">
      <c r="L1264" s="264">
        <f>Member!A1264</f>
        <v>0</v>
      </c>
      <c r="M1264">
        <f>SUMIF(Erfassung1!BD:BD,L1264,Erfassung1!BW:BW)</f>
        <v>0</v>
      </c>
      <c r="N1264">
        <f>SUMIF(Erfassung1!BD:BD,L1264,Erfassung1!BG:BG)</f>
        <v>0</v>
      </c>
      <c r="O1264">
        <f t="shared" si="57"/>
        <v>0</v>
      </c>
      <c r="P1264">
        <f t="shared" si="58"/>
        <v>49</v>
      </c>
    </row>
    <row r="1265" spans="12:16" x14ac:dyDescent="0.25">
      <c r="L1265" s="264">
        <f>Member!A1265</f>
        <v>0</v>
      </c>
      <c r="M1265">
        <f>SUMIF(Erfassung1!BD:BD,L1265,Erfassung1!BW:BW)</f>
        <v>0</v>
      </c>
      <c r="N1265">
        <f>SUMIF(Erfassung1!BD:BD,L1265,Erfassung1!BG:BG)</f>
        <v>0</v>
      </c>
      <c r="O1265">
        <f t="shared" si="57"/>
        <v>0</v>
      </c>
      <c r="P1265">
        <f t="shared" si="58"/>
        <v>49</v>
      </c>
    </row>
    <row r="1266" spans="12:16" x14ac:dyDescent="0.25">
      <c r="L1266" s="264">
        <f>Member!A1266</f>
        <v>0</v>
      </c>
      <c r="M1266">
        <f>SUMIF(Erfassung1!BD:BD,L1266,Erfassung1!BW:BW)</f>
        <v>0</v>
      </c>
      <c r="N1266">
        <f>SUMIF(Erfassung1!BD:BD,L1266,Erfassung1!BG:BG)</f>
        <v>0</v>
      </c>
      <c r="O1266">
        <f t="shared" si="57"/>
        <v>0</v>
      </c>
      <c r="P1266">
        <f t="shared" si="58"/>
        <v>49</v>
      </c>
    </row>
    <row r="1267" spans="12:16" x14ac:dyDescent="0.25">
      <c r="L1267" s="264">
        <f>Member!A1267</f>
        <v>0</v>
      </c>
      <c r="M1267">
        <f>SUMIF(Erfassung1!BD:BD,L1267,Erfassung1!BW:BW)</f>
        <v>0</v>
      </c>
      <c r="N1267">
        <f>SUMIF(Erfassung1!BD:BD,L1267,Erfassung1!BG:BG)</f>
        <v>0</v>
      </c>
      <c r="O1267">
        <f t="shared" si="57"/>
        <v>0</v>
      </c>
      <c r="P1267">
        <f t="shared" si="58"/>
        <v>49</v>
      </c>
    </row>
    <row r="1268" spans="12:16" x14ac:dyDescent="0.25">
      <c r="L1268" s="264">
        <f>Member!A1268</f>
        <v>0</v>
      </c>
      <c r="M1268">
        <f>SUMIF(Erfassung1!BD:BD,L1268,Erfassung1!BW:BW)</f>
        <v>0</v>
      </c>
      <c r="N1268">
        <f>SUMIF(Erfassung1!BD:BD,L1268,Erfassung1!BG:BG)</f>
        <v>0</v>
      </c>
      <c r="O1268">
        <f t="shared" si="57"/>
        <v>0</v>
      </c>
      <c r="P1268">
        <f t="shared" si="58"/>
        <v>49</v>
      </c>
    </row>
    <row r="1269" spans="12:16" x14ac:dyDescent="0.25">
      <c r="L1269" s="264">
        <f>Member!A1269</f>
        <v>0</v>
      </c>
      <c r="M1269">
        <f>SUMIF(Erfassung1!BD:BD,L1269,Erfassung1!BW:BW)</f>
        <v>0</v>
      </c>
      <c r="N1269">
        <f>SUMIF(Erfassung1!BD:BD,L1269,Erfassung1!BG:BG)</f>
        <v>0</v>
      </c>
      <c r="O1269">
        <f t="shared" si="57"/>
        <v>0</v>
      </c>
      <c r="P1269">
        <f t="shared" si="58"/>
        <v>49</v>
      </c>
    </row>
    <row r="1270" spans="12:16" x14ac:dyDescent="0.25">
      <c r="L1270" s="264">
        <f>Member!A1270</f>
        <v>0</v>
      </c>
      <c r="M1270">
        <f>SUMIF(Erfassung1!BD:BD,L1270,Erfassung1!BW:BW)</f>
        <v>0</v>
      </c>
      <c r="N1270">
        <f>SUMIF(Erfassung1!BD:BD,L1270,Erfassung1!BG:BG)</f>
        <v>0</v>
      </c>
      <c r="O1270">
        <f t="shared" si="57"/>
        <v>0</v>
      </c>
      <c r="P1270">
        <f t="shared" si="58"/>
        <v>49</v>
      </c>
    </row>
    <row r="1271" spans="12:16" x14ac:dyDescent="0.25">
      <c r="L1271" s="264">
        <f>Member!A1271</f>
        <v>0</v>
      </c>
      <c r="M1271">
        <f>SUMIF(Erfassung1!BD:BD,L1271,Erfassung1!BW:BW)</f>
        <v>0</v>
      </c>
      <c r="N1271">
        <f>SUMIF(Erfassung1!BD:BD,L1271,Erfassung1!BG:BG)</f>
        <v>0</v>
      </c>
      <c r="O1271">
        <f t="shared" si="57"/>
        <v>0</v>
      </c>
      <c r="P1271">
        <f t="shared" si="58"/>
        <v>49</v>
      </c>
    </row>
    <row r="1272" spans="12:16" x14ac:dyDescent="0.25">
      <c r="L1272" s="264">
        <f>Member!A1272</f>
        <v>0</v>
      </c>
      <c r="M1272">
        <f>SUMIF(Erfassung1!BD:BD,L1272,Erfassung1!BW:BW)</f>
        <v>0</v>
      </c>
      <c r="N1272">
        <f>SUMIF(Erfassung1!BD:BD,L1272,Erfassung1!BG:BG)</f>
        <v>0</v>
      </c>
      <c r="O1272">
        <f t="shared" si="57"/>
        <v>0</v>
      </c>
      <c r="P1272">
        <f t="shared" si="58"/>
        <v>49</v>
      </c>
    </row>
    <row r="1273" spans="12:16" x14ac:dyDescent="0.25">
      <c r="L1273" s="264">
        <f>Member!A1273</f>
        <v>0</v>
      </c>
      <c r="M1273">
        <f>SUMIF(Erfassung1!BD:BD,L1273,Erfassung1!BW:BW)</f>
        <v>0</v>
      </c>
      <c r="N1273">
        <f>SUMIF(Erfassung1!BD:BD,L1273,Erfassung1!BG:BG)</f>
        <v>0</v>
      </c>
      <c r="O1273">
        <f t="shared" si="57"/>
        <v>0</v>
      </c>
      <c r="P1273">
        <f t="shared" si="58"/>
        <v>49</v>
      </c>
    </row>
    <row r="1274" spans="12:16" x14ac:dyDescent="0.25">
      <c r="L1274" s="264">
        <f>Member!A1274</f>
        <v>0</v>
      </c>
      <c r="M1274">
        <f>SUMIF(Erfassung1!BD:BD,L1274,Erfassung1!BW:BW)</f>
        <v>0</v>
      </c>
      <c r="N1274">
        <f>SUMIF(Erfassung1!BD:BD,L1274,Erfassung1!BG:BG)</f>
        <v>0</v>
      </c>
      <c r="O1274">
        <f t="shared" si="57"/>
        <v>0</v>
      </c>
      <c r="P1274">
        <f t="shared" si="58"/>
        <v>49</v>
      </c>
    </row>
    <row r="1275" spans="12:16" x14ac:dyDescent="0.25">
      <c r="L1275" s="264">
        <f>Member!A1275</f>
        <v>0</v>
      </c>
      <c r="M1275">
        <f>SUMIF(Erfassung1!BD:BD,L1275,Erfassung1!BW:BW)</f>
        <v>0</v>
      </c>
      <c r="N1275">
        <f>SUMIF(Erfassung1!BD:BD,L1275,Erfassung1!BG:BG)</f>
        <v>0</v>
      </c>
      <c r="O1275">
        <f t="shared" si="57"/>
        <v>0</v>
      </c>
      <c r="P1275">
        <f t="shared" si="58"/>
        <v>49</v>
      </c>
    </row>
    <row r="1276" spans="12:16" x14ac:dyDescent="0.25">
      <c r="L1276" s="264">
        <f>Member!A1276</f>
        <v>0</v>
      </c>
      <c r="M1276">
        <f>SUMIF(Erfassung1!BD:BD,L1276,Erfassung1!BW:BW)</f>
        <v>0</v>
      </c>
      <c r="N1276">
        <f>SUMIF(Erfassung1!BD:BD,L1276,Erfassung1!BG:BG)</f>
        <v>0</v>
      </c>
      <c r="O1276">
        <f t="shared" si="57"/>
        <v>0</v>
      </c>
      <c r="P1276">
        <f t="shared" si="58"/>
        <v>49</v>
      </c>
    </row>
    <row r="1277" spans="12:16" x14ac:dyDescent="0.25">
      <c r="L1277" s="264">
        <f>Member!A1277</f>
        <v>0</v>
      </c>
      <c r="M1277">
        <f>SUMIF(Erfassung1!BD:BD,L1277,Erfassung1!BW:BW)</f>
        <v>0</v>
      </c>
      <c r="N1277">
        <f>SUMIF(Erfassung1!BD:BD,L1277,Erfassung1!BG:BG)</f>
        <v>0</v>
      </c>
      <c r="O1277">
        <f t="shared" si="57"/>
        <v>0</v>
      </c>
      <c r="P1277">
        <f t="shared" si="58"/>
        <v>49</v>
      </c>
    </row>
    <row r="1278" spans="12:16" x14ac:dyDescent="0.25">
      <c r="L1278" s="264">
        <f>Member!A1278</f>
        <v>0</v>
      </c>
      <c r="M1278">
        <f>SUMIF(Erfassung1!BD:BD,L1278,Erfassung1!BW:BW)</f>
        <v>0</v>
      </c>
      <c r="N1278">
        <f>SUMIF(Erfassung1!BD:BD,L1278,Erfassung1!BG:BG)</f>
        <v>0</v>
      </c>
      <c r="O1278">
        <f t="shared" si="57"/>
        <v>0</v>
      </c>
      <c r="P1278">
        <f t="shared" si="58"/>
        <v>49</v>
      </c>
    </row>
    <row r="1279" spans="12:16" x14ac:dyDescent="0.25">
      <c r="L1279" s="264">
        <f>Member!A1279</f>
        <v>0</v>
      </c>
      <c r="M1279">
        <f>SUMIF(Erfassung1!BD:BD,L1279,Erfassung1!BW:BW)</f>
        <v>0</v>
      </c>
      <c r="N1279">
        <f>SUMIF(Erfassung1!BD:BD,L1279,Erfassung1!BG:BG)</f>
        <v>0</v>
      </c>
      <c r="O1279">
        <f t="shared" si="57"/>
        <v>0</v>
      </c>
      <c r="P1279">
        <f t="shared" si="58"/>
        <v>49</v>
      </c>
    </row>
    <row r="1280" spans="12:16" x14ac:dyDescent="0.25">
      <c r="L1280" s="264">
        <f>Member!A1280</f>
        <v>0</v>
      </c>
      <c r="M1280">
        <f>SUMIF(Erfassung1!BD:BD,L1280,Erfassung1!BW:BW)</f>
        <v>0</v>
      </c>
      <c r="N1280">
        <f>SUMIF(Erfassung1!BD:BD,L1280,Erfassung1!BG:BG)</f>
        <v>0</v>
      </c>
      <c r="O1280">
        <f t="shared" si="57"/>
        <v>0</v>
      </c>
      <c r="P1280">
        <f t="shared" si="58"/>
        <v>49</v>
      </c>
    </row>
    <row r="1281" spans="12:16" x14ac:dyDescent="0.25">
      <c r="L1281" s="264">
        <f>Member!A1281</f>
        <v>0</v>
      </c>
      <c r="M1281">
        <f>SUMIF(Erfassung1!BD:BD,L1281,Erfassung1!BW:BW)</f>
        <v>0</v>
      </c>
      <c r="N1281">
        <f>SUMIF(Erfassung1!BD:BD,L1281,Erfassung1!BG:BG)</f>
        <v>0</v>
      </c>
      <c r="O1281">
        <f t="shared" si="57"/>
        <v>0</v>
      </c>
      <c r="P1281">
        <f t="shared" si="58"/>
        <v>49</v>
      </c>
    </row>
    <row r="1282" spans="12:16" x14ac:dyDescent="0.25">
      <c r="L1282" s="264">
        <f>Member!A1282</f>
        <v>0</v>
      </c>
      <c r="M1282">
        <f>SUMIF(Erfassung1!BD:BD,L1282,Erfassung1!BW:BW)</f>
        <v>0</v>
      </c>
      <c r="N1282">
        <f>SUMIF(Erfassung1!BD:BD,L1282,Erfassung1!BG:BG)</f>
        <v>0</v>
      </c>
      <c r="O1282">
        <f t="shared" si="57"/>
        <v>0</v>
      </c>
      <c r="P1282">
        <f t="shared" si="58"/>
        <v>49</v>
      </c>
    </row>
    <row r="1283" spans="12:16" x14ac:dyDescent="0.25">
      <c r="L1283" s="264">
        <f>Member!A1283</f>
        <v>0</v>
      </c>
      <c r="M1283">
        <f>SUMIF(Erfassung1!BD:BD,L1283,Erfassung1!BW:BW)</f>
        <v>0</v>
      </c>
      <c r="N1283">
        <f>SUMIF(Erfassung1!BD:BD,L1283,Erfassung1!BG:BG)</f>
        <v>0</v>
      </c>
      <c r="O1283">
        <f t="shared" si="57"/>
        <v>0</v>
      </c>
      <c r="P1283">
        <f t="shared" si="58"/>
        <v>49</v>
      </c>
    </row>
    <row r="1284" spans="12:16" x14ac:dyDescent="0.25">
      <c r="L1284" s="264">
        <f>Member!A1284</f>
        <v>0</v>
      </c>
      <c r="M1284">
        <f>SUMIF(Erfassung1!BD:BD,L1284,Erfassung1!BW:BW)</f>
        <v>0</v>
      </c>
      <c r="N1284">
        <f>SUMIF(Erfassung1!BD:BD,L1284,Erfassung1!BG:BG)</f>
        <v>0</v>
      </c>
      <c r="O1284">
        <f t="shared" si="57"/>
        <v>0</v>
      </c>
      <c r="P1284">
        <f t="shared" si="58"/>
        <v>49</v>
      </c>
    </row>
    <row r="1285" spans="12:16" x14ac:dyDescent="0.25">
      <c r="L1285" s="264">
        <f>Member!A1285</f>
        <v>0</v>
      </c>
      <c r="M1285">
        <f>SUMIF(Erfassung1!BD:BD,L1285,Erfassung1!BW:BW)</f>
        <v>0</v>
      </c>
      <c r="N1285">
        <f>SUMIF(Erfassung1!BD:BD,L1285,Erfassung1!BG:BG)</f>
        <v>0</v>
      </c>
      <c r="O1285">
        <f t="shared" si="57"/>
        <v>0</v>
      </c>
      <c r="P1285">
        <f t="shared" si="58"/>
        <v>49</v>
      </c>
    </row>
    <row r="1286" spans="12:16" x14ac:dyDescent="0.25">
      <c r="L1286" s="264">
        <f>Member!A1286</f>
        <v>0</v>
      </c>
      <c r="M1286">
        <f>SUMIF(Erfassung1!BD:BD,L1286,Erfassung1!BW:BW)</f>
        <v>0</v>
      </c>
      <c r="N1286">
        <f>SUMIF(Erfassung1!BD:BD,L1286,Erfassung1!BG:BG)</f>
        <v>0</v>
      </c>
      <c r="O1286">
        <f t="shared" si="57"/>
        <v>0</v>
      </c>
      <c r="P1286">
        <f t="shared" si="58"/>
        <v>49</v>
      </c>
    </row>
    <row r="1287" spans="12:16" x14ac:dyDescent="0.25">
      <c r="L1287" s="264">
        <f>Member!A1287</f>
        <v>0</v>
      </c>
      <c r="M1287">
        <f>SUMIF(Erfassung1!BD:BD,L1287,Erfassung1!BW:BW)</f>
        <v>0</v>
      </c>
      <c r="N1287">
        <f>SUMIF(Erfassung1!BD:BD,L1287,Erfassung1!BG:BG)</f>
        <v>0</v>
      </c>
      <c r="O1287">
        <f t="shared" si="57"/>
        <v>0</v>
      </c>
      <c r="P1287">
        <f t="shared" si="58"/>
        <v>49</v>
      </c>
    </row>
    <row r="1288" spans="12:16" x14ac:dyDescent="0.25">
      <c r="L1288" s="264">
        <f>Member!A1288</f>
        <v>0</v>
      </c>
      <c r="M1288">
        <f>SUMIF(Erfassung1!BD:BD,L1288,Erfassung1!BW:BW)</f>
        <v>0</v>
      </c>
      <c r="N1288">
        <f>SUMIF(Erfassung1!BD:BD,L1288,Erfassung1!BG:BG)</f>
        <v>0</v>
      </c>
      <c r="O1288">
        <f t="shared" si="57"/>
        <v>0</v>
      </c>
      <c r="P1288">
        <f t="shared" si="58"/>
        <v>49</v>
      </c>
    </row>
    <row r="1289" spans="12:16" x14ac:dyDescent="0.25">
      <c r="L1289" s="264">
        <f>Member!A1289</f>
        <v>0</v>
      </c>
      <c r="M1289">
        <f>SUMIF(Erfassung1!BD:BD,L1289,Erfassung1!BW:BW)</f>
        <v>0</v>
      </c>
      <c r="N1289">
        <f>SUMIF(Erfassung1!BD:BD,L1289,Erfassung1!BG:BG)</f>
        <v>0</v>
      </c>
      <c r="O1289">
        <f t="shared" si="57"/>
        <v>0</v>
      </c>
      <c r="P1289">
        <f t="shared" si="58"/>
        <v>49</v>
      </c>
    </row>
    <row r="1290" spans="12:16" x14ac:dyDescent="0.25">
      <c r="L1290" s="264">
        <f>Member!A1290</f>
        <v>0</v>
      </c>
      <c r="M1290">
        <f>SUMIF(Erfassung1!BD:BD,L1290,Erfassung1!BW:BW)</f>
        <v>0</v>
      </c>
      <c r="N1290">
        <f>SUMIF(Erfassung1!BD:BD,L1290,Erfassung1!BG:BG)</f>
        <v>0</v>
      </c>
      <c r="O1290">
        <f t="shared" si="57"/>
        <v>0</v>
      </c>
      <c r="P1290">
        <f t="shared" si="58"/>
        <v>49</v>
      </c>
    </row>
    <row r="1291" spans="12:16" x14ac:dyDescent="0.25">
      <c r="L1291" s="264">
        <f>Member!A1291</f>
        <v>0</v>
      </c>
      <c r="M1291">
        <f>SUMIF(Erfassung1!BD:BD,L1291,Erfassung1!BW:BW)</f>
        <v>0</v>
      </c>
      <c r="N1291">
        <f>SUMIF(Erfassung1!BD:BD,L1291,Erfassung1!BG:BG)</f>
        <v>0</v>
      </c>
      <c r="O1291">
        <f t="shared" si="57"/>
        <v>0</v>
      </c>
      <c r="P1291">
        <f t="shared" si="58"/>
        <v>49</v>
      </c>
    </row>
    <row r="1292" spans="12:16" x14ac:dyDescent="0.25">
      <c r="L1292" s="264">
        <f>Member!A1292</f>
        <v>0</v>
      </c>
      <c r="M1292">
        <f>SUMIF(Erfassung1!BD:BD,L1292,Erfassung1!BW:BW)</f>
        <v>0</v>
      </c>
      <c r="N1292">
        <f>SUMIF(Erfassung1!BD:BD,L1292,Erfassung1!BG:BG)</f>
        <v>0</v>
      </c>
      <c r="O1292">
        <f t="shared" si="57"/>
        <v>0</v>
      </c>
      <c r="P1292">
        <f t="shared" si="58"/>
        <v>49</v>
      </c>
    </row>
    <row r="1293" spans="12:16" x14ac:dyDescent="0.25">
      <c r="L1293" s="264">
        <f>Member!A1293</f>
        <v>0</v>
      </c>
      <c r="M1293">
        <f>SUMIF(Erfassung1!BD:BD,L1293,Erfassung1!BW:BW)</f>
        <v>0</v>
      </c>
      <c r="N1293">
        <f>SUMIF(Erfassung1!BD:BD,L1293,Erfassung1!BG:BG)</f>
        <v>0</v>
      </c>
      <c r="O1293">
        <f t="shared" si="57"/>
        <v>0</v>
      </c>
      <c r="P1293">
        <f t="shared" si="58"/>
        <v>49</v>
      </c>
    </row>
    <row r="1294" spans="12:16" x14ac:dyDescent="0.25">
      <c r="L1294" s="264">
        <f>Member!A1294</f>
        <v>0</v>
      </c>
      <c r="M1294">
        <f>SUMIF(Erfassung1!BD:BD,L1294,Erfassung1!BW:BW)</f>
        <v>0</v>
      </c>
      <c r="N1294">
        <f>SUMIF(Erfassung1!BD:BD,L1294,Erfassung1!BG:BG)</f>
        <v>0</v>
      </c>
      <c r="O1294">
        <f t="shared" si="57"/>
        <v>0</v>
      </c>
      <c r="P1294">
        <f t="shared" si="58"/>
        <v>49</v>
      </c>
    </row>
    <row r="1295" spans="12:16" x14ac:dyDescent="0.25">
      <c r="L1295" s="264">
        <f>Member!A1295</f>
        <v>0</v>
      </c>
      <c r="M1295">
        <f>SUMIF(Erfassung1!BD:BD,L1295,Erfassung1!BW:BW)</f>
        <v>0</v>
      </c>
      <c r="N1295">
        <f>SUMIF(Erfassung1!BD:BD,L1295,Erfassung1!BG:BG)</f>
        <v>0</v>
      </c>
      <c r="O1295">
        <f t="shared" si="57"/>
        <v>0</v>
      </c>
      <c r="P1295">
        <f t="shared" si="58"/>
        <v>49</v>
      </c>
    </row>
    <row r="1296" spans="12:16" x14ac:dyDescent="0.25">
      <c r="L1296" s="264">
        <f>Member!A1296</f>
        <v>0</v>
      </c>
      <c r="M1296">
        <f>SUMIF(Erfassung1!BD:BD,L1296,Erfassung1!BW:BW)</f>
        <v>0</v>
      </c>
      <c r="N1296">
        <f>SUMIF(Erfassung1!BD:BD,L1296,Erfassung1!BG:BG)</f>
        <v>0</v>
      </c>
      <c r="O1296">
        <f t="shared" si="57"/>
        <v>0</v>
      </c>
      <c r="P1296">
        <f t="shared" si="58"/>
        <v>49</v>
      </c>
    </row>
    <row r="1297" spans="12:16" x14ac:dyDescent="0.25">
      <c r="L1297" s="264">
        <f>Member!A1297</f>
        <v>0</v>
      </c>
      <c r="M1297">
        <f>SUMIF(Erfassung1!BD:BD,L1297,Erfassung1!BW:BW)</f>
        <v>0</v>
      </c>
      <c r="N1297">
        <f>SUMIF(Erfassung1!BD:BD,L1297,Erfassung1!BG:BG)</f>
        <v>0</v>
      </c>
      <c r="O1297">
        <f t="shared" si="57"/>
        <v>0</v>
      </c>
      <c r="P1297">
        <f t="shared" si="58"/>
        <v>49</v>
      </c>
    </row>
    <row r="1298" spans="12:16" x14ac:dyDescent="0.25">
      <c r="L1298" s="264">
        <f>Member!A1298</f>
        <v>0</v>
      </c>
      <c r="M1298">
        <f>SUMIF(Erfassung1!BD:BD,L1298,Erfassung1!BW:BW)</f>
        <v>0</v>
      </c>
      <c r="N1298">
        <f>SUMIF(Erfassung1!BD:BD,L1298,Erfassung1!BG:BG)</f>
        <v>0</v>
      </c>
      <c r="O1298">
        <f t="shared" si="57"/>
        <v>0</v>
      </c>
      <c r="P1298">
        <f t="shared" si="58"/>
        <v>49</v>
      </c>
    </row>
    <row r="1299" spans="12:16" x14ac:dyDescent="0.25">
      <c r="L1299" s="264">
        <f>Member!A1299</f>
        <v>0</v>
      </c>
      <c r="M1299">
        <f>SUMIF(Erfassung1!BD:BD,L1299,Erfassung1!BW:BW)</f>
        <v>0</v>
      </c>
      <c r="N1299">
        <f>SUMIF(Erfassung1!BD:BD,L1299,Erfassung1!BG:BG)</f>
        <v>0</v>
      </c>
      <c r="O1299">
        <f t="shared" si="57"/>
        <v>0</v>
      </c>
      <c r="P1299">
        <f t="shared" si="58"/>
        <v>49</v>
      </c>
    </row>
    <row r="1300" spans="12:16" x14ac:dyDescent="0.25">
      <c r="L1300" s="264">
        <f>Member!A1300</f>
        <v>0</v>
      </c>
      <c r="M1300">
        <f>SUMIF(Erfassung1!BD:BD,L1300,Erfassung1!BW:BW)</f>
        <v>0</v>
      </c>
      <c r="N1300">
        <f>SUMIF(Erfassung1!BD:BD,L1300,Erfassung1!BG:BG)</f>
        <v>0</v>
      </c>
      <c r="O1300">
        <f t="shared" si="57"/>
        <v>0</v>
      </c>
      <c r="P1300">
        <f t="shared" si="58"/>
        <v>49</v>
      </c>
    </row>
    <row r="1301" spans="12:16" x14ac:dyDescent="0.25">
      <c r="L1301" s="264">
        <f>Member!A1301</f>
        <v>0</v>
      </c>
      <c r="M1301">
        <f>SUMIF(Erfassung1!BD:BD,L1301,Erfassung1!BW:BW)</f>
        <v>0</v>
      </c>
      <c r="N1301">
        <f>SUMIF(Erfassung1!BD:BD,L1301,Erfassung1!BG:BG)</f>
        <v>0</v>
      </c>
      <c r="O1301">
        <f t="shared" si="57"/>
        <v>0</v>
      </c>
      <c r="P1301">
        <f t="shared" si="58"/>
        <v>49</v>
      </c>
    </row>
    <row r="1302" spans="12:16" x14ac:dyDescent="0.25">
      <c r="L1302" s="264">
        <f>Member!A1302</f>
        <v>0</v>
      </c>
      <c r="M1302">
        <f>SUMIF(Erfassung1!BD:BD,L1302,Erfassung1!BW:BW)</f>
        <v>0</v>
      </c>
      <c r="N1302">
        <f>SUMIF(Erfassung1!BD:BD,L1302,Erfassung1!BG:BG)</f>
        <v>0</v>
      </c>
      <c r="O1302">
        <f t="shared" si="57"/>
        <v>0</v>
      </c>
      <c r="P1302">
        <f t="shared" si="58"/>
        <v>49</v>
      </c>
    </row>
    <row r="1303" spans="12:16" x14ac:dyDescent="0.25">
      <c r="L1303" s="264">
        <f>Member!A1303</f>
        <v>0</v>
      </c>
      <c r="M1303">
        <f>SUMIF(Erfassung1!BD:BD,L1303,Erfassung1!BW:BW)</f>
        <v>0</v>
      </c>
      <c r="N1303">
        <f>SUMIF(Erfassung1!BD:BD,L1303,Erfassung1!BG:BG)</f>
        <v>0</v>
      </c>
      <c r="O1303">
        <f t="shared" si="57"/>
        <v>0</v>
      </c>
      <c r="P1303">
        <f t="shared" si="58"/>
        <v>49</v>
      </c>
    </row>
    <row r="1304" spans="12:16" x14ac:dyDescent="0.25">
      <c r="L1304" s="264">
        <f>Member!A1304</f>
        <v>0</v>
      </c>
      <c r="M1304">
        <f>SUMIF(Erfassung1!BD:BD,L1304,Erfassung1!BW:BW)</f>
        <v>0</v>
      </c>
      <c r="N1304">
        <f>SUMIF(Erfassung1!BD:BD,L1304,Erfassung1!BG:BG)</f>
        <v>0</v>
      </c>
      <c r="O1304">
        <f t="shared" si="57"/>
        <v>0</v>
      </c>
      <c r="P1304">
        <f t="shared" si="58"/>
        <v>49</v>
      </c>
    </row>
    <row r="1305" spans="12:16" x14ac:dyDescent="0.25">
      <c r="L1305" s="264">
        <f>Member!A1305</f>
        <v>0</v>
      </c>
      <c r="M1305">
        <f>SUMIF(Erfassung1!BD:BD,L1305,Erfassung1!BW:BW)</f>
        <v>0</v>
      </c>
      <c r="N1305">
        <f>SUMIF(Erfassung1!BD:BD,L1305,Erfassung1!BG:BG)</f>
        <v>0</v>
      </c>
      <c r="O1305">
        <f t="shared" si="57"/>
        <v>0</v>
      </c>
      <c r="P1305">
        <f t="shared" si="58"/>
        <v>49</v>
      </c>
    </row>
    <row r="1306" spans="12:16" x14ac:dyDescent="0.25">
      <c r="L1306" s="264">
        <f>Member!A1306</f>
        <v>0</v>
      </c>
      <c r="M1306">
        <f>SUMIF(Erfassung1!BD:BD,L1306,Erfassung1!BW:BW)</f>
        <v>0</v>
      </c>
      <c r="N1306">
        <f>SUMIF(Erfassung1!BD:BD,L1306,Erfassung1!BG:BG)</f>
        <v>0</v>
      </c>
      <c r="O1306">
        <f t="shared" si="57"/>
        <v>0</v>
      </c>
      <c r="P1306">
        <f t="shared" si="58"/>
        <v>49</v>
      </c>
    </row>
    <row r="1307" spans="12:16" x14ac:dyDescent="0.25">
      <c r="L1307" s="264">
        <f>Member!A1307</f>
        <v>0</v>
      </c>
      <c r="M1307">
        <f>SUMIF(Erfassung1!BD:BD,L1307,Erfassung1!BW:BW)</f>
        <v>0</v>
      </c>
      <c r="N1307">
        <f>SUMIF(Erfassung1!BD:BD,L1307,Erfassung1!BG:BG)</f>
        <v>0</v>
      </c>
      <c r="O1307">
        <f t="shared" si="57"/>
        <v>0</v>
      </c>
      <c r="P1307">
        <f t="shared" si="58"/>
        <v>49</v>
      </c>
    </row>
    <row r="1308" spans="12:16" x14ac:dyDescent="0.25">
      <c r="L1308" s="264">
        <f>Member!A1308</f>
        <v>0</v>
      </c>
      <c r="M1308">
        <f>SUMIF(Erfassung1!BD:BD,L1308,Erfassung1!BW:BW)</f>
        <v>0</v>
      </c>
      <c r="N1308">
        <f>SUMIF(Erfassung1!BD:BD,L1308,Erfassung1!BG:BG)</f>
        <v>0</v>
      </c>
      <c r="O1308">
        <f t="shared" si="57"/>
        <v>0</v>
      </c>
      <c r="P1308">
        <f t="shared" si="58"/>
        <v>49</v>
      </c>
    </row>
    <row r="1309" spans="12:16" x14ac:dyDescent="0.25">
      <c r="L1309" s="264">
        <f>Member!A1309</f>
        <v>0</v>
      </c>
      <c r="M1309">
        <f>SUMIF(Erfassung1!BD:BD,L1309,Erfassung1!BW:BW)</f>
        <v>0</v>
      </c>
      <c r="N1309">
        <f>SUMIF(Erfassung1!BD:BD,L1309,Erfassung1!BG:BG)</f>
        <v>0</v>
      </c>
      <c r="O1309">
        <f t="shared" si="57"/>
        <v>0</v>
      </c>
      <c r="P1309">
        <f t="shared" si="58"/>
        <v>49</v>
      </c>
    </row>
    <row r="1310" spans="12:16" x14ac:dyDescent="0.25">
      <c r="L1310" s="264">
        <f>Member!A1310</f>
        <v>0</v>
      </c>
      <c r="M1310">
        <f>SUMIF(Erfassung1!BD:BD,L1310,Erfassung1!BW:BW)</f>
        <v>0</v>
      </c>
      <c r="N1310">
        <f>SUMIF(Erfassung1!BD:BD,L1310,Erfassung1!BG:BG)</f>
        <v>0</v>
      </c>
      <c r="O1310">
        <f t="shared" si="57"/>
        <v>0</v>
      </c>
      <c r="P1310">
        <f t="shared" si="58"/>
        <v>49</v>
      </c>
    </row>
    <row r="1311" spans="12:16" x14ac:dyDescent="0.25">
      <c r="L1311" s="264">
        <f>Member!A1311</f>
        <v>0</v>
      </c>
      <c r="M1311">
        <f>SUMIF(Erfassung1!BD:BD,L1311,Erfassung1!BW:BW)</f>
        <v>0</v>
      </c>
      <c r="N1311">
        <f>SUMIF(Erfassung1!BD:BD,L1311,Erfassung1!BG:BG)</f>
        <v>0</v>
      </c>
      <c r="O1311">
        <f t="shared" si="57"/>
        <v>0</v>
      </c>
      <c r="P1311">
        <f t="shared" si="58"/>
        <v>49</v>
      </c>
    </row>
    <row r="1312" spans="12:16" x14ac:dyDescent="0.25">
      <c r="L1312" s="264">
        <f>Member!A1312</f>
        <v>0</v>
      </c>
      <c r="M1312">
        <f>SUMIF(Erfassung1!BD:BD,L1312,Erfassung1!BW:BW)</f>
        <v>0</v>
      </c>
      <c r="N1312">
        <f>SUMIF(Erfassung1!BD:BD,L1312,Erfassung1!BG:BG)</f>
        <v>0</v>
      </c>
      <c r="O1312">
        <f t="shared" si="57"/>
        <v>0</v>
      </c>
      <c r="P1312">
        <f t="shared" si="58"/>
        <v>49</v>
      </c>
    </row>
    <row r="1313" spans="12:16" x14ac:dyDescent="0.25">
      <c r="L1313" s="264">
        <f>Member!A1313</f>
        <v>0</v>
      </c>
      <c r="M1313">
        <f>SUMIF(Erfassung1!BD:BD,L1313,Erfassung1!BW:BW)</f>
        <v>0</v>
      </c>
      <c r="N1313">
        <f>SUMIF(Erfassung1!BD:BD,L1313,Erfassung1!BG:BG)</f>
        <v>0</v>
      </c>
      <c r="O1313">
        <f t="shared" si="57"/>
        <v>0</v>
      </c>
      <c r="P1313">
        <f t="shared" si="58"/>
        <v>49</v>
      </c>
    </row>
    <row r="1314" spans="12:16" x14ac:dyDescent="0.25">
      <c r="L1314" s="264">
        <f>Member!A1314</f>
        <v>0</v>
      </c>
      <c r="M1314">
        <f>SUMIF(Erfassung1!BD:BD,L1314,Erfassung1!BW:BW)</f>
        <v>0</v>
      </c>
      <c r="N1314">
        <f>SUMIF(Erfassung1!BD:BD,L1314,Erfassung1!BG:BG)</f>
        <v>0</v>
      </c>
      <c r="O1314">
        <f t="shared" si="57"/>
        <v>0</v>
      </c>
      <c r="P1314">
        <f t="shared" si="58"/>
        <v>49</v>
      </c>
    </row>
    <row r="1315" spans="12:16" x14ac:dyDescent="0.25">
      <c r="L1315" s="264">
        <f>Member!A1315</f>
        <v>0</v>
      </c>
      <c r="M1315">
        <f>SUMIF(Erfassung1!BD:BD,L1315,Erfassung1!BW:BW)</f>
        <v>0</v>
      </c>
      <c r="N1315">
        <f>SUMIF(Erfassung1!BD:BD,L1315,Erfassung1!BG:BG)</f>
        <v>0</v>
      </c>
      <c r="O1315">
        <f t="shared" si="57"/>
        <v>0</v>
      </c>
      <c r="P1315">
        <f t="shared" si="58"/>
        <v>49</v>
      </c>
    </row>
    <row r="1316" spans="12:16" x14ac:dyDescent="0.25">
      <c r="L1316" s="264">
        <f>Member!A1316</f>
        <v>0</v>
      </c>
      <c r="M1316">
        <f>SUMIF(Erfassung1!BD:BD,L1316,Erfassung1!BW:BW)</f>
        <v>0</v>
      </c>
      <c r="N1316">
        <f>SUMIF(Erfassung1!BD:BD,L1316,Erfassung1!BG:BG)</f>
        <v>0</v>
      </c>
      <c r="O1316">
        <f t="shared" si="57"/>
        <v>0</v>
      </c>
      <c r="P1316">
        <f t="shared" si="58"/>
        <v>49</v>
      </c>
    </row>
    <row r="1317" spans="12:16" x14ac:dyDescent="0.25">
      <c r="L1317" s="264">
        <f>Member!A1317</f>
        <v>0</v>
      </c>
      <c r="M1317">
        <f>SUMIF(Erfassung1!BD:BD,L1317,Erfassung1!BW:BW)</f>
        <v>0</v>
      </c>
      <c r="N1317">
        <f>SUMIF(Erfassung1!BD:BD,L1317,Erfassung1!BG:BG)</f>
        <v>0</v>
      </c>
      <c r="O1317">
        <f t="shared" si="57"/>
        <v>0</v>
      </c>
      <c r="P1317">
        <f t="shared" si="58"/>
        <v>49</v>
      </c>
    </row>
    <row r="1318" spans="12:16" x14ac:dyDescent="0.25">
      <c r="L1318" s="264">
        <f>Member!A1318</f>
        <v>0</v>
      </c>
      <c r="M1318">
        <f>SUMIF(Erfassung1!BD:BD,L1318,Erfassung1!BW:BW)</f>
        <v>0</v>
      </c>
      <c r="N1318">
        <f>SUMIF(Erfassung1!BD:BD,L1318,Erfassung1!BG:BG)</f>
        <v>0</v>
      </c>
      <c r="O1318">
        <f t="shared" si="57"/>
        <v>0</v>
      </c>
      <c r="P1318">
        <f t="shared" si="58"/>
        <v>49</v>
      </c>
    </row>
    <row r="1319" spans="12:16" x14ac:dyDescent="0.25">
      <c r="L1319" s="264">
        <f>Member!A1319</f>
        <v>0</v>
      </c>
      <c r="M1319">
        <f>SUMIF(Erfassung1!BD:BD,L1319,Erfassung1!BW:BW)</f>
        <v>0</v>
      </c>
      <c r="N1319">
        <f>SUMIF(Erfassung1!BD:BD,L1319,Erfassung1!BG:BG)</f>
        <v>0</v>
      </c>
      <c r="O1319">
        <f t="shared" si="57"/>
        <v>0</v>
      </c>
      <c r="P1319">
        <f t="shared" si="58"/>
        <v>49</v>
      </c>
    </row>
    <row r="1320" spans="12:16" x14ac:dyDescent="0.25">
      <c r="L1320" s="264">
        <f>Member!A1320</f>
        <v>0</v>
      </c>
      <c r="M1320">
        <f>SUMIF(Erfassung1!BD:BD,L1320,Erfassung1!BW:BW)</f>
        <v>0</v>
      </c>
      <c r="N1320">
        <f>SUMIF(Erfassung1!BD:BD,L1320,Erfassung1!BG:BG)</f>
        <v>0</v>
      </c>
      <c r="O1320">
        <f t="shared" si="57"/>
        <v>0</v>
      </c>
      <c r="P1320">
        <f t="shared" si="58"/>
        <v>49</v>
      </c>
    </row>
    <row r="1321" spans="12:16" x14ac:dyDescent="0.25">
      <c r="L1321" s="264">
        <f>Member!A1321</f>
        <v>0</v>
      </c>
      <c r="M1321">
        <f>SUMIF(Erfassung1!BD:BD,L1321,Erfassung1!BW:BW)</f>
        <v>0</v>
      </c>
      <c r="N1321">
        <f>SUMIF(Erfassung1!BD:BD,L1321,Erfassung1!BG:BG)</f>
        <v>0</v>
      </c>
      <c r="O1321">
        <f t="shared" ref="O1321:O1384" si="59">IF(N1321=0,0,M1321/N1321-ROW()/1000000000)</f>
        <v>0</v>
      </c>
      <c r="P1321">
        <f t="shared" ref="P1321:P1384" si="60">RANK(O1321,O:O)</f>
        <v>49</v>
      </c>
    </row>
    <row r="1322" spans="12:16" x14ac:dyDescent="0.25">
      <c r="L1322" s="264">
        <f>Member!A1322</f>
        <v>0</v>
      </c>
      <c r="M1322">
        <f>SUMIF(Erfassung1!BD:BD,L1322,Erfassung1!BW:BW)</f>
        <v>0</v>
      </c>
      <c r="N1322">
        <f>SUMIF(Erfassung1!BD:BD,L1322,Erfassung1!BG:BG)</f>
        <v>0</v>
      </c>
      <c r="O1322">
        <f t="shared" si="59"/>
        <v>0</v>
      </c>
      <c r="P1322">
        <f t="shared" si="60"/>
        <v>49</v>
      </c>
    </row>
    <row r="1323" spans="12:16" x14ac:dyDescent="0.25">
      <c r="L1323" s="264">
        <f>Member!A1323</f>
        <v>0</v>
      </c>
      <c r="M1323">
        <f>SUMIF(Erfassung1!BD:BD,L1323,Erfassung1!BW:BW)</f>
        <v>0</v>
      </c>
      <c r="N1323">
        <f>SUMIF(Erfassung1!BD:BD,L1323,Erfassung1!BG:BG)</f>
        <v>0</v>
      </c>
      <c r="O1323">
        <f t="shared" si="59"/>
        <v>0</v>
      </c>
      <c r="P1323">
        <f t="shared" si="60"/>
        <v>49</v>
      </c>
    </row>
    <row r="1324" spans="12:16" x14ac:dyDescent="0.25">
      <c r="L1324" s="264">
        <f>Member!A1324</f>
        <v>0</v>
      </c>
      <c r="M1324">
        <f>SUMIF(Erfassung1!BD:BD,L1324,Erfassung1!BW:BW)</f>
        <v>0</v>
      </c>
      <c r="N1324">
        <f>SUMIF(Erfassung1!BD:BD,L1324,Erfassung1!BG:BG)</f>
        <v>0</v>
      </c>
      <c r="O1324">
        <f t="shared" si="59"/>
        <v>0</v>
      </c>
      <c r="P1324">
        <f t="shared" si="60"/>
        <v>49</v>
      </c>
    </row>
    <row r="1325" spans="12:16" x14ac:dyDescent="0.25">
      <c r="L1325" s="264">
        <f>Member!A1325</f>
        <v>0</v>
      </c>
      <c r="M1325">
        <f>SUMIF(Erfassung1!BD:BD,L1325,Erfassung1!BW:BW)</f>
        <v>0</v>
      </c>
      <c r="N1325">
        <f>SUMIF(Erfassung1!BD:BD,L1325,Erfassung1!BG:BG)</f>
        <v>0</v>
      </c>
      <c r="O1325">
        <f t="shared" si="59"/>
        <v>0</v>
      </c>
      <c r="P1325">
        <f t="shared" si="60"/>
        <v>49</v>
      </c>
    </row>
    <row r="1326" spans="12:16" x14ac:dyDescent="0.25">
      <c r="L1326" s="264">
        <f>Member!A1326</f>
        <v>0</v>
      </c>
      <c r="M1326">
        <f>SUMIF(Erfassung1!BD:BD,L1326,Erfassung1!BW:BW)</f>
        <v>0</v>
      </c>
      <c r="N1326">
        <f>SUMIF(Erfassung1!BD:BD,L1326,Erfassung1!BG:BG)</f>
        <v>0</v>
      </c>
      <c r="O1326">
        <f t="shared" si="59"/>
        <v>0</v>
      </c>
      <c r="P1326">
        <f t="shared" si="60"/>
        <v>49</v>
      </c>
    </row>
    <row r="1327" spans="12:16" x14ac:dyDescent="0.25">
      <c r="L1327" s="264">
        <f>Member!A1327</f>
        <v>0</v>
      </c>
      <c r="M1327">
        <f>SUMIF(Erfassung1!BD:BD,L1327,Erfassung1!BW:BW)</f>
        <v>0</v>
      </c>
      <c r="N1327">
        <f>SUMIF(Erfassung1!BD:BD,L1327,Erfassung1!BG:BG)</f>
        <v>0</v>
      </c>
      <c r="O1327">
        <f t="shared" si="59"/>
        <v>0</v>
      </c>
      <c r="P1327">
        <f t="shared" si="60"/>
        <v>49</v>
      </c>
    </row>
    <row r="1328" spans="12:16" x14ac:dyDescent="0.25">
      <c r="L1328" s="264">
        <f>Member!A1328</f>
        <v>0</v>
      </c>
      <c r="M1328">
        <f>SUMIF(Erfassung1!BD:BD,L1328,Erfassung1!BW:BW)</f>
        <v>0</v>
      </c>
      <c r="N1328">
        <f>SUMIF(Erfassung1!BD:BD,L1328,Erfassung1!BG:BG)</f>
        <v>0</v>
      </c>
      <c r="O1328">
        <f t="shared" si="59"/>
        <v>0</v>
      </c>
      <c r="P1328">
        <f t="shared" si="60"/>
        <v>49</v>
      </c>
    </row>
    <row r="1329" spans="12:16" x14ac:dyDescent="0.25">
      <c r="L1329" s="264">
        <f>Member!A1329</f>
        <v>0</v>
      </c>
      <c r="M1329">
        <f>SUMIF(Erfassung1!BD:BD,L1329,Erfassung1!BW:BW)</f>
        <v>0</v>
      </c>
      <c r="N1329">
        <f>SUMIF(Erfassung1!BD:BD,L1329,Erfassung1!BG:BG)</f>
        <v>0</v>
      </c>
      <c r="O1329">
        <f t="shared" si="59"/>
        <v>0</v>
      </c>
      <c r="P1329">
        <f t="shared" si="60"/>
        <v>49</v>
      </c>
    </row>
    <row r="1330" spans="12:16" x14ac:dyDescent="0.25">
      <c r="L1330" s="264">
        <f>Member!A1330</f>
        <v>0</v>
      </c>
      <c r="M1330">
        <f>SUMIF(Erfassung1!BD:BD,L1330,Erfassung1!BW:BW)</f>
        <v>0</v>
      </c>
      <c r="N1330">
        <f>SUMIF(Erfassung1!BD:BD,L1330,Erfassung1!BG:BG)</f>
        <v>0</v>
      </c>
      <c r="O1330">
        <f t="shared" si="59"/>
        <v>0</v>
      </c>
      <c r="P1330">
        <f t="shared" si="60"/>
        <v>49</v>
      </c>
    </row>
    <row r="1331" spans="12:16" x14ac:dyDescent="0.25">
      <c r="L1331" s="264">
        <f>Member!A1331</f>
        <v>0</v>
      </c>
      <c r="M1331">
        <f>SUMIF(Erfassung1!BD:BD,L1331,Erfassung1!BW:BW)</f>
        <v>0</v>
      </c>
      <c r="N1331">
        <f>SUMIF(Erfassung1!BD:BD,L1331,Erfassung1!BG:BG)</f>
        <v>0</v>
      </c>
      <c r="O1331">
        <f t="shared" si="59"/>
        <v>0</v>
      </c>
      <c r="P1331">
        <f t="shared" si="60"/>
        <v>49</v>
      </c>
    </row>
    <row r="1332" spans="12:16" x14ac:dyDescent="0.25">
      <c r="L1332" s="264">
        <f>Member!A1332</f>
        <v>0</v>
      </c>
      <c r="M1332">
        <f>SUMIF(Erfassung1!BD:BD,L1332,Erfassung1!BW:BW)</f>
        <v>0</v>
      </c>
      <c r="N1332">
        <f>SUMIF(Erfassung1!BD:BD,L1332,Erfassung1!BG:BG)</f>
        <v>0</v>
      </c>
      <c r="O1332">
        <f t="shared" si="59"/>
        <v>0</v>
      </c>
      <c r="P1332">
        <f t="shared" si="60"/>
        <v>49</v>
      </c>
    </row>
    <row r="1333" spans="12:16" x14ac:dyDescent="0.25">
      <c r="L1333" s="264">
        <f>Member!A1333</f>
        <v>0</v>
      </c>
      <c r="M1333">
        <f>SUMIF(Erfassung1!BD:BD,L1333,Erfassung1!BW:BW)</f>
        <v>0</v>
      </c>
      <c r="N1333">
        <f>SUMIF(Erfassung1!BD:BD,L1333,Erfassung1!BG:BG)</f>
        <v>0</v>
      </c>
      <c r="O1333">
        <f t="shared" si="59"/>
        <v>0</v>
      </c>
      <c r="P1333">
        <f t="shared" si="60"/>
        <v>49</v>
      </c>
    </row>
    <row r="1334" spans="12:16" x14ac:dyDescent="0.25">
      <c r="L1334" s="264">
        <f>Member!A1334</f>
        <v>0</v>
      </c>
      <c r="M1334">
        <f>SUMIF(Erfassung1!BD:BD,L1334,Erfassung1!BW:BW)</f>
        <v>0</v>
      </c>
      <c r="N1334">
        <f>SUMIF(Erfassung1!BD:BD,L1334,Erfassung1!BG:BG)</f>
        <v>0</v>
      </c>
      <c r="O1334">
        <f t="shared" si="59"/>
        <v>0</v>
      </c>
      <c r="P1334">
        <f t="shared" si="60"/>
        <v>49</v>
      </c>
    </row>
    <row r="1335" spans="12:16" x14ac:dyDescent="0.25">
      <c r="L1335" s="264">
        <f>Member!A1335</f>
        <v>0</v>
      </c>
      <c r="M1335">
        <f>SUMIF(Erfassung1!BD:BD,L1335,Erfassung1!BW:BW)</f>
        <v>0</v>
      </c>
      <c r="N1335">
        <f>SUMIF(Erfassung1!BD:BD,L1335,Erfassung1!BG:BG)</f>
        <v>0</v>
      </c>
      <c r="O1335">
        <f t="shared" si="59"/>
        <v>0</v>
      </c>
      <c r="P1335">
        <f t="shared" si="60"/>
        <v>49</v>
      </c>
    </row>
    <row r="1336" spans="12:16" x14ac:dyDescent="0.25">
      <c r="L1336" s="264">
        <f>Member!A1336</f>
        <v>0</v>
      </c>
      <c r="M1336">
        <f>SUMIF(Erfassung1!BD:BD,L1336,Erfassung1!BW:BW)</f>
        <v>0</v>
      </c>
      <c r="N1336">
        <f>SUMIF(Erfassung1!BD:BD,L1336,Erfassung1!BG:BG)</f>
        <v>0</v>
      </c>
      <c r="O1336">
        <f t="shared" si="59"/>
        <v>0</v>
      </c>
      <c r="P1336">
        <f t="shared" si="60"/>
        <v>49</v>
      </c>
    </row>
    <row r="1337" spans="12:16" x14ac:dyDescent="0.25">
      <c r="L1337" s="264">
        <f>Member!A1337</f>
        <v>0</v>
      </c>
      <c r="M1337">
        <f>SUMIF(Erfassung1!BD:BD,L1337,Erfassung1!BW:BW)</f>
        <v>0</v>
      </c>
      <c r="N1337">
        <f>SUMIF(Erfassung1!BD:BD,L1337,Erfassung1!BG:BG)</f>
        <v>0</v>
      </c>
      <c r="O1337">
        <f t="shared" si="59"/>
        <v>0</v>
      </c>
      <c r="P1337">
        <f t="shared" si="60"/>
        <v>49</v>
      </c>
    </row>
    <row r="1338" spans="12:16" x14ac:dyDescent="0.25">
      <c r="L1338" s="264">
        <f>Member!A1338</f>
        <v>0</v>
      </c>
      <c r="M1338">
        <f>SUMIF(Erfassung1!BD:BD,L1338,Erfassung1!BW:BW)</f>
        <v>0</v>
      </c>
      <c r="N1338">
        <f>SUMIF(Erfassung1!BD:BD,L1338,Erfassung1!BG:BG)</f>
        <v>0</v>
      </c>
      <c r="O1338">
        <f t="shared" si="59"/>
        <v>0</v>
      </c>
      <c r="P1338">
        <f t="shared" si="60"/>
        <v>49</v>
      </c>
    </row>
    <row r="1339" spans="12:16" x14ac:dyDescent="0.25">
      <c r="L1339" s="264">
        <f>Member!A1339</f>
        <v>0</v>
      </c>
      <c r="M1339">
        <f>SUMIF(Erfassung1!BD:BD,L1339,Erfassung1!BW:BW)</f>
        <v>0</v>
      </c>
      <c r="N1339">
        <f>SUMIF(Erfassung1!BD:BD,L1339,Erfassung1!BG:BG)</f>
        <v>0</v>
      </c>
      <c r="O1339">
        <f t="shared" si="59"/>
        <v>0</v>
      </c>
      <c r="P1339">
        <f t="shared" si="60"/>
        <v>49</v>
      </c>
    </row>
    <row r="1340" spans="12:16" x14ac:dyDescent="0.25">
      <c r="L1340" s="264">
        <f>Member!A1340</f>
        <v>0</v>
      </c>
      <c r="M1340">
        <f>SUMIF(Erfassung1!BD:BD,L1340,Erfassung1!BW:BW)</f>
        <v>0</v>
      </c>
      <c r="N1340">
        <f>SUMIF(Erfassung1!BD:BD,L1340,Erfassung1!BG:BG)</f>
        <v>0</v>
      </c>
      <c r="O1340">
        <f t="shared" si="59"/>
        <v>0</v>
      </c>
      <c r="P1340">
        <f t="shared" si="60"/>
        <v>49</v>
      </c>
    </row>
    <row r="1341" spans="12:16" x14ac:dyDescent="0.25">
      <c r="L1341" s="264">
        <f>Member!A1341</f>
        <v>0</v>
      </c>
      <c r="M1341">
        <f>SUMIF(Erfassung1!BD:BD,L1341,Erfassung1!BW:BW)</f>
        <v>0</v>
      </c>
      <c r="N1341">
        <f>SUMIF(Erfassung1!BD:BD,L1341,Erfassung1!BG:BG)</f>
        <v>0</v>
      </c>
      <c r="O1341">
        <f t="shared" si="59"/>
        <v>0</v>
      </c>
      <c r="P1341">
        <f t="shared" si="60"/>
        <v>49</v>
      </c>
    </row>
    <row r="1342" spans="12:16" x14ac:dyDescent="0.25">
      <c r="L1342" s="264">
        <f>Member!A1342</f>
        <v>0</v>
      </c>
      <c r="M1342">
        <f>SUMIF(Erfassung1!BD:BD,L1342,Erfassung1!BW:BW)</f>
        <v>0</v>
      </c>
      <c r="N1342">
        <f>SUMIF(Erfassung1!BD:BD,L1342,Erfassung1!BG:BG)</f>
        <v>0</v>
      </c>
      <c r="O1342">
        <f t="shared" si="59"/>
        <v>0</v>
      </c>
      <c r="P1342">
        <f t="shared" si="60"/>
        <v>49</v>
      </c>
    </row>
    <row r="1343" spans="12:16" x14ac:dyDescent="0.25">
      <c r="L1343" s="264">
        <f>Member!A1343</f>
        <v>0</v>
      </c>
      <c r="M1343">
        <f>SUMIF(Erfassung1!BD:BD,L1343,Erfassung1!BW:BW)</f>
        <v>0</v>
      </c>
      <c r="N1343">
        <f>SUMIF(Erfassung1!BD:BD,L1343,Erfassung1!BG:BG)</f>
        <v>0</v>
      </c>
      <c r="O1343">
        <f t="shared" si="59"/>
        <v>0</v>
      </c>
      <c r="P1343">
        <f t="shared" si="60"/>
        <v>49</v>
      </c>
    </row>
    <row r="1344" spans="12:16" x14ac:dyDescent="0.25">
      <c r="L1344" s="264">
        <f>Member!A1344</f>
        <v>0</v>
      </c>
      <c r="M1344">
        <f>SUMIF(Erfassung1!BD:BD,L1344,Erfassung1!BW:BW)</f>
        <v>0</v>
      </c>
      <c r="N1344">
        <f>SUMIF(Erfassung1!BD:BD,L1344,Erfassung1!BG:BG)</f>
        <v>0</v>
      </c>
      <c r="O1344">
        <f t="shared" si="59"/>
        <v>0</v>
      </c>
      <c r="P1344">
        <f t="shared" si="60"/>
        <v>49</v>
      </c>
    </row>
    <row r="1345" spans="12:16" x14ac:dyDescent="0.25">
      <c r="L1345" s="264">
        <f>Member!A1345</f>
        <v>0</v>
      </c>
      <c r="M1345">
        <f>SUMIF(Erfassung1!BD:BD,L1345,Erfassung1!BW:BW)</f>
        <v>0</v>
      </c>
      <c r="N1345">
        <f>SUMIF(Erfassung1!BD:BD,L1345,Erfassung1!BG:BG)</f>
        <v>0</v>
      </c>
      <c r="O1345">
        <f t="shared" si="59"/>
        <v>0</v>
      </c>
      <c r="P1345">
        <f t="shared" si="60"/>
        <v>49</v>
      </c>
    </row>
    <row r="1346" spans="12:16" x14ac:dyDescent="0.25">
      <c r="L1346" s="264">
        <f>Member!A1346</f>
        <v>0</v>
      </c>
      <c r="M1346">
        <f>SUMIF(Erfassung1!BD:BD,L1346,Erfassung1!BW:BW)</f>
        <v>0</v>
      </c>
      <c r="N1346">
        <f>SUMIF(Erfassung1!BD:BD,L1346,Erfassung1!BG:BG)</f>
        <v>0</v>
      </c>
      <c r="O1346">
        <f t="shared" si="59"/>
        <v>0</v>
      </c>
      <c r="P1346">
        <f t="shared" si="60"/>
        <v>49</v>
      </c>
    </row>
    <row r="1347" spans="12:16" x14ac:dyDescent="0.25">
      <c r="L1347" s="264">
        <f>Member!A1347</f>
        <v>0</v>
      </c>
      <c r="M1347">
        <f>SUMIF(Erfassung1!BD:BD,L1347,Erfassung1!BW:BW)</f>
        <v>0</v>
      </c>
      <c r="N1347">
        <f>SUMIF(Erfassung1!BD:BD,L1347,Erfassung1!BG:BG)</f>
        <v>0</v>
      </c>
      <c r="O1347">
        <f t="shared" si="59"/>
        <v>0</v>
      </c>
      <c r="P1347">
        <f t="shared" si="60"/>
        <v>49</v>
      </c>
    </row>
    <row r="1348" spans="12:16" x14ac:dyDescent="0.25">
      <c r="L1348" s="264">
        <f>Member!A1348</f>
        <v>0</v>
      </c>
      <c r="M1348">
        <f>SUMIF(Erfassung1!BD:BD,L1348,Erfassung1!BW:BW)</f>
        <v>0</v>
      </c>
      <c r="N1348">
        <f>SUMIF(Erfassung1!BD:BD,L1348,Erfassung1!BG:BG)</f>
        <v>0</v>
      </c>
      <c r="O1348">
        <f t="shared" si="59"/>
        <v>0</v>
      </c>
      <c r="P1348">
        <f t="shared" si="60"/>
        <v>49</v>
      </c>
    </row>
    <row r="1349" spans="12:16" x14ac:dyDescent="0.25">
      <c r="L1349" s="264">
        <f>Member!A1349</f>
        <v>0</v>
      </c>
      <c r="M1349">
        <f>SUMIF(Erfassung1!BD:BD,L1349,Erfassung1!BW:BW)</f>
        <v>0</v>
      </c>
      <c r="N1349">
        <f>SUMIF(Erfassung1!BD:BD,L1349,Erfassung1!BG:BG)</f>
        <v>0</v>
      </c>
      <c r="O1349">
        <f t="shared" si="59"/>
        <v>0</v>
      </c>
      <c r="P1349">
        <f t="shared" si="60"/>
        <v>49</v>
      </c>
    </row>
    <row r="1350" spans="12:16" x14ac:dyDescent="0.25">
      <c r="L1350" s="264">
        <f>Member!A1350</f>
        <v>0</v>
      </c>
      <c r="M1350">
        <f>SUMIF(Erfassung1!BD:BD,L1350,Erfassung1!BW:BW)</f>
        <v>0</v>
      </c>
      <c r="N1350">
        <f>SUMIF(Erfassung1!BD:BD,L1350,Erfassung1!BG:BG)</f>
        <v>0</v>
      </c>
      <c r="O1350">
        <f t="shared" si="59"/>
        <v>0</v>
      </c>
      <c r="P1350">
        <f t="shared" si="60"/>
        <v>49</v>
      </c>
    </row>
    <row r="1351" spans="12:16" x14ac:dyDescent="0.25">
      <c r="L1351" s="264">
        <f>Member!A1351</f>
        <v>0</v>
      </c>
      <c r="M1351">
        <f>SUMIF(Erfassung1!BD:BD,L1351,Erfassung1!BW:BW)</f>
        <v>0</v>
      </c>
      <c r="N1351">
        <f>SUMIF(Erfassung1!BD:BD,L1351,Erfassung1!BG:BG)</f>
        <v>0</v>
      </c>
      <c r="O1351">
        <f t="shared" si="59"/>
        <v>0</v>
      </c>
      <c r="P1351">
        <f t="shared" si="60"/>
        <v>49</v>
      </c>
    </row>
    <row r="1352" spans="12:16" x14ac:dyDescent="0.25">
      <c r="L1352" s="264">
        <f>Member!A1352</f>
        <v>0</v>
      </c>
      <c r="M1352">
        <f>SUMIF(Erfassung1!BD:BD,L1352,Erfassung1!BW:BW)</f>
        <v>0</v>
      </c>
      <c r="N1352">
        <f>SUMIF(Erfassung1!BD:BD,L1352,Erfassung1!BG:BG)</f>
        <v>0</v>
      </c>
      <c r="O1352">
        <f t="shared" si="59"/>
        <v>0</v>
      </c>
      <c r="P1352">
        <f t="shared" si="60"/>
        <v>49</v>
      </c>
    </row>
    <row r="1353" spans="12:16" x14ac:dyDescent="0.25">
      <c r="L1353" s="264">
        <f>Member!A1353</f>
        <v>0</v>
      </c>
      <c r="M1353">
        <f>SUMIF(Erfassung1!BD:BD,L1353,Erfassung1!BW:BW)</f>
        <v>0</v>
      </c>
      <c r="N1353">
        <f>SUMIF(Erfassung1!BD:BD,L1353,Erfassung1!BG:BG)</f>
        <v>0</v>
      </c>
      <c r="O1353">
        <f t="shared" si="59"/>
        <v>0</v>
      </c>
      <c r="P1353">
        <f t="shared" si="60"/>
        <v>49</v>
      </c>
    </row>
    <row r="1354" spans="12:16" x14ac:dyDescent="0.25">
      <c r="L1354" s="264">
        <f>Member!A1354</f>
        <v>0</v>
      </c>
      <c r="M1354">
        <f>SUMIF(Erfassung1!BD:BD,L1354,Erfassung1!BW:BW)</f>
        <v>0</v>
      </c>
      <c r="N1354">
        <f>SUMIF(Erfassung1!BD:BD,L1354,Erfassung1!BG:BG)</f>
        <v>0</v>
      </c>
      <c r="O1354">
        <f t="shared" si="59"/>
        <v>0</v>
      </c>
      <c r="P1354">
        <f t="shared" si="60"/>
        <v>49</v>
      </c>
    </row>
    <row r="1355" spans="12:16" x14ac:dyDescent="0.25">
      <c r="L1355" s="264">
        <f>Member!A1355</f>
        <v>0</v>
      </c>
      <c r="M1355">
        <f>SUMIF(Erfassung1!BD:BD,L1355,Erfassung1!BW:BW)</f>
        <v>0</v>
      </c>
      <c r="N1355">
        <f>SUMIF(Erfassung1!BD:BD,L1355,Erfassung1!BG:BG)</f>
        <v>0</v>
      </c>
      <c r="O1355">
        <f t="shared" si="59"/>
        <v>0</v>
      </c>
      <c r="P1355">
        <f t="shared" si="60"/>
        <v>49</v>
      </c>
    </row>
    <row r="1356" spans="12:16" x14ac:dyDescent="0.25">
      <c r="L1356" s="264">
        <f>Member!A1356</f>
        <v>0</v>
      </c>
      <c r="M1356">
        <f>SUMIF(Erfassung1!BD:BD,L1356,Erfassung1!BW:BW)</f>
        <v>0</v>
      </c>
      <c r="N1356">
        <f>SUMIF(Erfassung1!BD:BD,L1356,Erfassung1!BG:BG)</f>
        <v>0</v>
      </c>
      <c r="O1356">
        <f t="shared" si="59"/>
        <v>0</v>
      </c>
      <c r="P1356">
        <f t="shared" si="60"/>
        <v>49</v>
      </c>
    </row>
    <row r="1357" spans="12:16" x14ac:dyDescent="0.25">
      <c r="L1357" s="264">
        <f>Member!A1357</f>
        <v>0</v>
      </c>
      <c r="M1357">
        <f>SUMIF(Erfassung1!BD:BD,L1357,Erfassung1!BW:BW)</f>
        <v>0</v>
      </c>
      <c r="N1357">
        <f>SUMIF(Erfassung1!BD:BD,L1357,Erfassung1!BG:BG)</f>
        <v>0</v>
      </c>
      <c r="O1357">
        <f t="shared" si="59"/>
        <v>0</v>
      </c>
      <c r="P1357">
        <f t="shared" si="60"/>
        <v>49</v>
      </c>
    </row>
    <row r="1358" spans="12:16" x14ac:dyDescent="0.25">
      <c r="L1358" s="264">
        <f>Member!A1358</f>
        <v>0</v>
      </c>
      <c r="M1358">
        <f>SUMIF(Erfassung1!BD:BD,L1358,Erfassung1!BW:BW)</f>
        <v>0</v>
      </c>
      <c r="N1358">
        <f>SUMIF(Erfassung1!BD:BD,L1358,Erfassung1!BG:BG)</f>
        <v>0</v>
      </c>
      <c r="O1358">
        <f t="shared" si="59"/>
        <v>0</v>
      </c>
      <c r="P1358">
        <f t="shared" si="60"/>
        <v>49</v>
      </c>
    </row>
    <row r="1359" spans="12:16" x14ac:dyDescent="0.25">
      <c r="L1359" s="264">
        <f>Member!A1359</f>
        <v>0</v>
      </c>
      <c r="M1359">
        <f>SUMIF(Erfassung1!BD:BD,L1359,Erfassung1!BW:BW)</f>
        <v>0</v>
      </c>
      <c r="N1359">
        <f>SUMIF(Erfassung1!BD:BD,L1359,Erfassung1!BG:BG)</f>
        <v>0</v>
      </c>
      <c r="O1359">
        <f t="shared" si="59"/>
        <v>0</v>
      </c>
      <c r="P1359">
        <f t="shared" si="60"/>
        <v>49</v>
      </c>
    </row>
    <row r="1360" spans="12:16" x14ac:dyDescent="0.25">
      <c r="L1360" s="264">
        <f>Member!A1360</f>
        <v>0</v>
      </c>
      <c r="M1360">
        <f>SUMIF(Erfassung1!BD:BD,L1360,Erfassung1!BW:BW)</f>
        <v>0</v>
      </c>
      <c r="N1360">
        <f>SUMIF(Erfassung1!BD:BD,L1360,Erfassung1!BG:BG)</f>
        <v>0</v>
      </c>
      <c r="O1360">
        <f t="shared" si="59"/>
        <v>0</v>
      </c>
      <c r="P1360">
        <f t="shared" si="60"/>
        <v>49</v>
      </c>
    </row>
    <row r="1361" spans="12:16" x14ac:dyDescent="0.25">
      <c r="L1361" s="264">
        <f>Member!A1361</f>
        <v>0</v>
      </c>
      <c r="M1361">
        <f>SUMIF(Erfassung1!BD:BD,L1361,Erfassung1!BW:BW)</f>
        <v>0</v>
      </c>
      <c r="N1361">
        <f>SUMIF(Erfassung1!BD:BD,L1361,Erfassung1!BG:BG)</f>
        <v>0</v>
      </c>
      <c r="O1361">
        <f t="shared" si="59"/>
        <v>0</v>
      </c>
      <c r="P1361">
        <f t="shared" si="60"/>
        <v>49</v>
      </c>
    </row>
    <row r="1362" spans="12:16" x14ac:dyDescent="0.25">
      <c r="L1362" s="264">
        <f>Member!A1362</f>
        <v>0</v>
      </c>
      <c r="M1362">
        <f>SUMIF(Erfassung1!BD:BD,L1362,Erfassung1!BW:BW)</f>
        <v>0</v>
      </c>
      <c r="N1362">
        <f>SUMIF(Erfassung1!BD:BD,L1362,Erfassung1!BG:BG)</f>
        <v>0</v>
      </c>
      <c r="O1362">
        <f t="shared" si="59"/>
        <v>0</v>
      </c>
      <c r="P1362">
        <f t="shared" si="60"/>
        <v>49</v>
      </c>
    </row>
    <row r="1363" spans="12:16" x14ac:dyDescent="0.25">
      <c r="L1363" s="264">
        <f>Member!A1363</f>
        <v>0</v>
      </c>
      <c r="M1363">
        <f>SUMIF(Erfassung1!BD:BD,L1363,Erfassung1!BW:BW)</f>
        <v>0</v>
      </c>
      <c r="N1363">
        <f>SUMIF(Erfassung1!BD:BD,L1363,Erfassung1!BG:BG)</f>
        <v>0</v>
      </c>
      <c r="O1363">
        <f t="shared" si="59"/>
        <v>0</v>
      </c>
      <c r="P1363">
        <f t="shared" si="60"/>
        <v>49</v>
      </c>
    </row>
    <row r="1364" spans="12:16" x14ac:dyDescent="0.25">
      <c r="L1364" s="264">
        <f>Member!A1364</f>
        <v>0</v>
      </c>
      <c r="M1364">
        <f>SUMIF(Erfassung1!BD:BD,L1364,Erfassung1!BW:BW)</f>
        <v>0</v>
      </c>
      <c r="N1364">
        <f>SUMIF(Erfassung1!BD:BD,L1364,Erfassung1!BG:BG)</f>
        <v>0</v>
      </c>
      <c r="O1364">
        <f t="shared" si="59"/>
        <v>0</v>
      </c>
      <c r="P1364">
        <f t="shared" si="60"/>
        <v>49</v>
      </c>
    </row>
    <row r="1365" spans="12:16" x14ac:dyDescent="0.25">
      <c r="L1365" s="264">
        <f>Member!A1365</f>
        <v>0</v>
      </c>
      <c r="M1365">
        <f>SUMIF(Erfassung1!BD:BD,L1365,Erfassung1!BW:BW)</f>
        <v>0</v>
      </c>
      <c r="N1365">
        <f>SUMIF(Erfassung1!BD:BD,L1365,Erfassung1!BG:BG)</f>
        <v>0</v>
      </c>
      <c r="O1365">
        <f t="shared" si="59"/>
        <v>0</v>
      </c>
      <c r="P1365">
        <f t="shared" si="60"/>
        <v>49</v>
      </c>
    </row>
    <row r="1366" spans="12:16" x14ac:dyDescent="0.25">
      <c r="L1366" s="264">
        <f>Member!A1366</f>
        <v>0</v>
      </c>
      <c r="M1366">
        <f>SUMIF(Erfassung1!BD:BD,L1366,Erfassung1!BW:BW)</f>
        <v>0</v>
      </c>
      <c r="N1366">
        <f>SUMIF(Erfassung1!BD:BD,L1366,Erfassung1!BG:BG)</f>
        <v>0</v>
      </c>
      <c r="O1366">
        <f t="shared" si="59"/>
        <v>0</v>
      </c>
      <c r="P1366">
        <f t="shared" si="60"/>
        <v>49</v>
      </c>
    </row>
    <row r="1367" spans="12:16" x14ac:dyDescent="0.25">
      <c r="L1367" s="264">
        <f>Member!A1367</f>
        <v>0</v>
      </c>
      <c r="M1367">
        <f>SUMIF(Erfassung1!BD:BD,L1367,Erfassung1!BW:BW)</f>
        <v>0</v>
      </c>
      <c r="N1367">
        <f>SUMIF(Erfassung1!BD:BD,L1367,Erfassung1!BG:BG)</f>
        <v>0</v>
      </c>
      <c r="O1367">
        <f t="shared" si="59"/>
        <v>0</v>
      </c>
      <c r="P1367">
        <f t="shared" si="60"/>
        <v>49</v>
      </c>
    </row>
    <row r="1368" spans="12:16" x14ac:dyDescent="0.25">
      <c r="L1368" s="264">
        <f>Member!A1368</f>
        <v>0</v>
      </c>
      <c r="M1368">
        <f>SUMIF(Erfassung1!BD:BD,L1368,Erfassung1!BW:BW)</f>
        <v>0</v>
      </c>
      <c r="N1368">
        <f>SUMIF(Erfassung1!BD:BD,L1368,Erfassung1!BG:BG)</f>
        <v>0</v>
      </c>
      <c r="O1368">
        <f t="shared" si="59"/>
        <v>0</v>
      </c>
      <c r="P1368">
        <f t="shared" si="60"/>
        <v>49</v>
      </c>
    </row>
    <row r="1369" spans="12:16" x14ac:dyDescent="0.25">
      <c r="L1369" s="264">
        <f>Member!A1369</f>
        <v>0</v>
      </c>
      <c r="M1369">
        <f>SUMIF(Erfassung1!BD:BD,L1369,Erfassung1!BW:BW)</f>
        <v>0</v>
      </c>
      <c r="N1369">
        <f>SUMIF(Erfassung1!BD:BD,L1369,Erfassung1!BG:BG)</f>
        <v>0</v>
      </c>
      <c r="O1369">
        <f t="shared" si="59"/>
        <v>0</v>
      </c>
      <c r="P1369">
        <f t="shared" si="60"/>
        <v>49</v>
      </c>
    </row>
    <row r="1370" spans="12:16" x14ac:dyDescent="0.25">
      <c r="L1370" s="264">
        <f>Member!A1370</f>
        <v>0</v>
      </c>
      <c r="M1370">
        <f>SUMIF(Erfassung1!BD:BD,L1370,Erfassung1!BW:BW)</f>
        <v>0</v>
      </c>
      <c r="N1370">
        <f>SUMIF(Erfassung1!BD:BD,L1370,Erfassung1!BG:BG)</f>
        <v>0</v>
      </c>
      <c r="O1370">
        <f t="shared" si="59"/>
        <v>0</v>
      </c>
      <c r="P1370">
        <f t="shared" si="60"/>
        <v>49</v>
      </c>
    </row>
    <row r="1371" spans="12:16" x14ac:dyDescent="0.25">
      <c r="L1371" s="264">
        <f>Member!A1371</f>
        <v>0</v>
      </c>
      <c r="M1371">
        <f>SUMIF(Erfassung1!BD:BD,L1371,Erfassung1!BW:BW)</f>
        <v>0</v>
      </c>
      <c r="N1371">
        <f>SUMIF(Erfassung1!BD:BD,L1371,Erfassung1!BG:BG)</f>
        <v>0</v>
      </c>
      <c r="O1371">
        <f t="shared" si="59"/>
        <v>0</v>
      </c>
      <c r="P1371">
        <f t="shared" si="60"/>
        <v>49</v>
      </c>
    </row>
    <row r="1372" spans="12:16" x14ac:dyDescent="0.25">
      <c r="L1372" s="264">
        <f>Member!A1372</f>
        <v>0</v>
      </c>
      <c r="M1372">
        <f>SUMIF(Erfassung1!BD:BD,L1372,Erfassung1!BW:BW)</f>
        <v>0</v>
      </c>
      <c r="N1372">
        <f>SUMIF(Erfassung1!BD:BD,L1372,Erfassung1!BG:BG)</f>
        <v>0</v>
      </c>
      <c r="O1372">
        <f t="shared" si="59"/>
        <v>0</v>
      </c>
      <c r="P1372">
        <f t="shared" si="60"/>
        <v>49</v>
      </c>
    </row>
    <row r="1373" spans="12:16" x14ac:dyDescent="0.25">
      <c r="L1373" s="264">
        <f>Member!A1373</f>
        <v>0</v>
      </c>
      <c r="M1373">
        <f>SUMIF(Erfassung1!BD:BD,L1373,Erfassung1!BW:BW)</f>
        <v>0</v>
      </c>
      <c r="N1373">
        <f>SUMIF(Erfassung1!BD:BD,L1373,Erfassung1!BG:BG)</f>
        <v>0</v>
      </c>
      <c r="O1373">
        <f t="shared" si="59"/>
        <v>0</v>
      </c>
      <c r="P1373">
        <f t="shared" si="60"/>
        <v>49</v>
      </c>
    </row>
    <row r="1374" spans="12:16" x14ac:dyDescent="0.25">
      <c r="L1374" s="264">
        <f>Member!A1374</f>
        <v>0</v>
      </c>
      <c r="M1374">
        <f>SUMIF(Erfassung1!BD:BD,L1374,Erfassung1!BW:BW)</f>
        <v>0</v>
      </c>
      <c r="N1374">
        <f>SUMIF(Erfassung1!BD:BD,L1374,Erfassung1!BG:BG)</f>
        <v>0</v>
      </c>
      <c r="O1374">
        <f t="shared" si="59"/>
        <v>0</v>
      </c>
      <c r="P1374">
        <f t="shared" si="60"/>
        <v>49</v>
      </c>
    </row>
    <row r="1375" spans="12:16" x14ac:dyDescent="0.25">
      <c r="L1375" s="264">
        <f>Member!A1375</f>
        <v>0</v>
      </c>
      <c r="M1375">
        <f>SUMIF(Erfassung1!BD:BD,L1375,Erfassung1!BW:BW)</f>
        <v>0</v>
      </c>
      <c r="N1375">
        <f>SUMIF(Erfassung1!BD:BD,L1375,Erfassung1!BG:BG)</f>
        <v>0</v>
      </c>
      <c r="O1375">
        <f t="shared" si="59"/>
        <v>0</v>
      </c>
      <c r="P1375">
        <f t="shared" si="60"/>
        <v>49</v>
      </c>
    </row>
    <row r="1376" spans="12:16" x14ac:dyDescent="0.25">
      <c r="L1376" s="264">
        <f>Member!A1376</f>
        <v>0</v>
      </c>
      <c r="M1376">
        <f>SUMIF(Erfassung1!BD:BD,L1376,Erfassung1!BW:BW)</f>
        <v>0</v>
      </c>
      <c r="N1376">
        <f>SUMIF(Erfassung1!BD:BD,L1376,Erfassung1!BG:BG)</f>
        <v>0</v>
      </c>
      <c r="O1376">
        <f t="shared" si="59"/>
        <v>0</v>
      </c>
      <c r="P1376">
        <f t="shared" si="60"/>
        <v>49</v>
      </c>
    </row>
    <row r="1377" spans="12:16" x14ac:dyDescent="0.25">
      <c r="L1377" s="264">
        <f>Member!A1377</f>
        <v>0</v>
      </c>
      <c r="M1377">
        <f>SUMIF(Erfassung1!BD:BD,L1377,Erfassung1!BW:BW)</f>
        <v>0</v>
      </c>
      <c r="N1377">
        <f>SUMIF(Erfassung1!BD:BD,L1377,Erfassung1!BG:BG)</f>
        <v>0</v>
      </c>
      <c r="O1377">
        <f t="shared" si="59"/>
        <v>0</v>
      </c>
      <c r="P1377">
        <f t="shared" si="60"/>
        <v>49</v>
      </c>
    </row>
    <row r="1378" spans="12:16" x14ac:dyDescent="0.25">
      <c r="L1378" s="264">
        <f>Member!A1378</f>
        <v>0</v>
      </c>
      <c r="M1378">
        <f>SUMIF(Erfassung1!BD:BD,L1378,Erfassung1!BW:BW)</f>
        <v>0</v>
      </c>
      <c r="N1378">
        <f>SUMIF(Erfassung1!BD:BD,L1378,Erfassung1!BG:BG)</f>
        <v>0</v>
      </c>
      <c r="O1378">
        <f t="shared" si="59"/>
        <v>0</v>
      </c>
      <c r="P1378">
        <f t="shared" si="60"/>
        <v>49</v>
      </c>
    </row>
    <row r="1379" spans="12:16" x14ac:dyDescent="0.25">
      <c r="L1379" s="264">
        <f>Member!A1379</f>
        <v>0</v>
      </c>
      <c r="M1379">
        <f>SUMIF(Erfassung1!BD:BD,L1379,Erfassung1!BW:BW)</f>
        <v>0</v>
      </c>
      <c r="N1379">
        <f>SUMIF(Erfassung1!BD:BD,L1379,Erfassung1!BG:BG)</f>
        <v>0</v>
      </c>
      <c r="O1379">
        <f t="shared" si="59"/>
        <v>0</v>
      </c>
      <c r="P1379">
        <f t="shared" si="60"/>
        <v>49</v>
      </c>
    </row>
    <row r="1380" spans="12:16" x14ac:dyDescent="0.25">
      <c r="L1380" s="264">
        <f>Member!A1380</f>
        <v>0</v>
      </c>
      <c r="M1380">
        <f>SUMIF(Erfassung1!BD:BD,L1380,Erfassung1!BW:BW)</f>
        <v>0</v>
      </c>
      <c r="N1380">
        <f>SUMIF(Erfassung1!BD:BD,L1380,Erfassung1!BG:BG)</f>
        <v>0</v>
      </c>
      <c r="O1380">
        <f t="shared" si="59"/>
        <v>0</v>
      </c>
      <c r="P1380">
        <f t="shared" si="60"/>
        <v>49</v>
      </c>
    </row>
    <row r="1381" spans="12:16" x14ac:dyDescent="0.25">
      <c r="L1381" s="264">
        <f>Member!A1381</f>
        <v>0</v>
      </c>
      <c r="M1381">
        <f>SUMIF(Erfassung1!BD:BD,L1381,Erfassung1!BW:BW)</f>
        <v>0</v>
      </c>
      <c r="N1381">
        <f>SUMIF(Erfassung1!BD:BD,L1381,Erfassung1!BG:BG)</f>
        <v>0</v>
      </c>
      <c r="O1381">
        <f t="shared" si="59"/>
        <v>0</v>
      </c>
      <c r="P1381">
        <f t="shared" si="60"/>
        <v>49</v>
      </c>
    </row>
    <row r="1382" spans="12:16" x14ac:dyDescent="0.25">
      <c r="L1382" s="264">
        <f>Member!A1382</f>
        <v>0</v>
      </c>
      <c r="M1382">
        <f>SUMIF(Erfassung1!BD:BD,L1382,Erfassung1!BW:BW)</f>
        <v>0</v>
      </c>
      <c r="N1382">
        <f>SUMIF(Erfassung1!BD:BD,L1382,Erfassung1!BG:BG)</f>
        <v>0</v>
      </c>
      <c r="O1382">
        <f t="shared" si="59"/>
        <v>0</v>
      </c>
      <c r="P1382">
        <f t="shared" si="60"/>
        <v>49</v>
      </c>
    </row>
    <row r="1383" spans="12:16" x14ac:dyDescent="0.25">
      <c r="L1383" s="264">
        <f>Member!A1383</f>
        <v>0</v>
      </c>
      <c r="M1383">
        <f>SUMIF(Erfassung1!BD:BD,L1383,Erfassung1!BW:BW)</f>
        <v>0</v>
      </c>
      <c r="N1383">
        <f>SUMIF(Erfassung1!BD:BD,L1383,Erfassung1!BG:BG)</f>
        <v>0</v>
      </c>
      <c r="O1383">
        <f t="shared" si="59"/>
        <v>0</v>
      </c>
      <c r="P1383">
        <f t="shared" si="60"/>
        <v>49</v>
      </c>
    </row>
    <row r="1384" spans="12:16" x14ac:dyDescent="0.25">
      <c r="L1384" s="264">
        <f>Member!A1384</f>
        <v>0</v>
      </c>
      <c r="M1384">
        <f>SUMIF(Erfassung1!BD:BD,L1384,Erfassung1!BW:BW)</f>
        <v>0</v>
      </c>
      <c r="N1384">
        <f>SUMIF(Erfassung1!BD:BD,L1384,Erfassung1!BG:BG)</f>
        <v>0</v>
      </c>
      <c r="O1384">
        <f t="shared" si="59"/>
        <v>0</v>
      </c>
      <c r="P1384">
        <f t="shared" si="60"/>
        <v>49</v>
      </c>
    </row>
    <row r="1385" spans="12:16" x14ac:dyDescent="0.25">
      <c r="L1385" s="264">
        <f>Member!A1385</f>
        <v>0</v>
      </c>
      <c r="M1385">
        <f>SUMIF(Erfassung1!BD:BD,L1385,Erfassung1!BW:BW)</f>
        <v>0</v>
      </c>
      <c r="N1385">
        <f>SUMIF(Erfassung1!BD:BD,L1385,Erfassung1!BG:BG)</f>
        <v>0</v>
      </c>
      <c r="O1385">
        <f t="shared" ref="O1385:O1448" si="61">IF(N1385=0,0,M1385/N1385-ROW()/1000000000)</f>
        <v>0</v>
      </c>
      <c r="P1385">
        <f t="shared" ref="P1385:P1448" si="62">RANK(O1385,O:O)</f>
        <v>49</v>
      </c>
    </row>
    <row r="1386" spans="12:16" x14ac:dyDescent="0.25">
      <c r="L1386" s="264">
        <f>Member!A1386</f>
        <v>0</v>
      </c>
      <c r="M1386">
        <f>SUMIF(Erfassung1!BD:BD,L1386,Erfassung1!BW:BW)</f>
        <v>0</v>
      </c>
      <c r="N1386">
        <f>SUMIF(Erfassung1!BD:BD,L1386,Erfassung1!BG:BG)</f>
        <v>0</v>
      </c>
      <c r="O1386">
        <f t="shared" si="61"/>
        <v>0</v>
      </c>
      <c r="P1386">
        <f t="shared" si="62"/>
        <v>49</v>
      </c>
    </row>
    <row r="1387" spans="12:16" x14ac:dyDescent="0.25">
      <c r="L1387" s="264">
        <f>Member!A1387</f>
        <v>0</v>
      </c>
      <c r="M1387">
        <f>SUMIF(Erfassung1!BD:BD,L1387,Erfassung1!BW:BW)</f>
        <v>0</v>
      </c>
      <c r="N1387">
        <f>SUMIF(Erfassung1!BD:BD,L1387,Erfassung1!BG:BG)</f>
        <v>0</v>
      </c>
      <c r="O1387">
        <f t="shared" si="61"/>
        <v>0</v>
      </c>
      <c r="P1387">
        <f t="shared" si="62"/>
        <v>49</v>
      </c>
    </row>
    <row r="1388" spans="12:16" x14ac:dyDescent="0.25">
      <c r="L1388" s="264">
        <f>Member!A1388</f>
        <v>0</v>
      </c>
      <c r="M1388">
        <f>SUMIF(Erfassung1!BD:BD,L1388,Erfassung1!BW:BW)</f>
        <v>0</v>
      </c>
      <c r="N1388">
        <f>SUMIF(Erfassung1!BD:BD,L1388,Erfassung1!BG:BG)</f>
        <v>0</v>
      </c>
      <c r="O1388">
        <f t="shared" si="61"/>
        <v>0</v>
      </c>
      <c r="P1388">
        <f t="shared" si="62"/>
        <v>49</v>
      </c>
    </row>
    <row r="1389" spans="12:16" x14ac:dyDescent="0.25">
      <c r="L1389" s="264">
        <f>Member!A1389</f>
        <v>0</v>
      </c>
      <c r="M1389">
        <f>SUMIF(Erfassung1!BD:BD,L1389,Erfassung1!BW:BW)</f>
        <v>0</v>
      </c>
      <c r="N1389">
        <f>SUMIF(Erfassung1!BD:BD,L1389,Erfassung1!BG:BG)</f>
        <v>0</v>
      </c>
      <c r="O1389">
        <f t="shared" si="61"/>
        <v>0</v>
      </c>
      <c r="P1389">
        <f t="shared" si="62"/>
        <v>49</v>
      </c>
    </row>
    <row r="1390" spans="12:16" x14ac:dyDescent="0.25">
      <c r="L1390" s="264">
        <f>Member!A1390</f>
        <v>0</v>
      </c>
      <c r="M1390">
        <f>SUMIF(Erfassung1!BD:BD,L1390,Erfassung1!BW:BW)</f>
        <v>0</v>
      </c>
      <c r="N1390">
        <f>SUMIF(Erfassung1!BD:BD,L1390,Erfassung1!BG:BG)</f>
        <v>0</v>
      </c>
      <c r="O1390">
        <f t="shared" si="61"/>
        <v>0</v>
      </c>
      <c r="P1390">
        <f t="shared" si="62"/>
        <v>49</v>
      </c>
    </row>
    <row r="1391" spans="12:16" x14ac:dyDescent="0.25">
      <c r="L1391" s="264">
        <f>Member!A1391</f>
        <v>0</v>
      </c>
      <c r="M1391">
        <f>SUMIF(Erfassung1!BD:BD,L1391,Erfassung1!BW:BW)</f>
        <v>0</v>
      </c>
      <c r="N1391">
        <f>SUMIF(Erfassung1!BD:BD,L1391,Erfassung1!BG:BG)</f>
        <v>0</v>
      </c>
      <c r="O1391">
        <f t="shared" si="61"/>
        <v>0</v>
      </c>
      <c r="P1391">
        <f t="shared" si="62"/>
        <v>49</v>
      </c>
    </row>
    <row r="1392" spans="12:16" x14ac:dyDescent="0.25">
      <c r="L1392" s="264">
        <f>Member!A1392</f>
        <v>0</v>
      </c>
      <c r="M1392">
        <f>SUMIF(Erfassung1!BD:BD,L1392,Erfassung1!BW:BW)</f>
        <v>0</v>
      </c>
      <c r="N1392">
        <f>SUMIF(Erfassung1!BD:BD,L1392,Erfassung1!BG:BG)</f>
        <v>0</v>
      </c>
      <c r="O1392">
        <f t="shared" si="61"/>
        <v>0</v>
      </c>
      <c r="P1392">
        <f t="shared" si="62"/>
        <v>49</v>
      </c>
    </row>
    <row r="1393" spans="12:16" x14ac:dyDescent="0.25">
      <c r="L1393" s="264">
        <f>Member!A1393</f>
        <v>0</v>
      </c>
      <c r="M1393">
        <f>SUMIF(Erfassung1!BD:BD,L1393,Erfassung1!BW:BW)</f>
        <v>0</v>
      </c>
      <c r="N1393">
        <f>SUMIF(Erfassung1!BD:BD,L1393,Erfassung1!BG:BG)</f>
        <v>0</v>
      </c>
      <c r="O1393">
        <f t="shared" si="61"/>
        <v>0</v>
      </c>
      <c r="P1393">
        <f t="shared" si="62"/>
        <v>49</v>
      </c>
    </row>
    <row r="1394" spans="12:16" x14ac:dyDescent="0.25">
      <c r="L1394" s="264">
        <f>Member!A1394</f>
        <v>0</v>
      </c>
      <c r="M1394">
        <f>SUMIF(Erfassung1!BD:BD,L1394,Erfassung1!BW:BW)</f>
        <v>0</v>
      </c>
      <c r="N1394">
        <f>SUMIF(Erfassung1!BD:BD,L1394,Erfassung1!BG:BG)</f>
        <v>0</v>
      </c>
      <c r="O1394">
        <f t="shared" si="61"/>
        <v>0</v>
      </c>
      <c r="P1394">
        <f t="shared" si="62"/>
        <v>49</v>
      </c>
    </row>
    <row r="1395" spans="12:16" x14ac:dyDescent="0.25">
      <c r="L1395" s="264">
        <f>Member!A1395</f>
        <v>0</v>
      </c>
      <c r="M1395">
        <f>SUMIF(Erfassung1!BD:BD,L1395,Erfassung1!BW:BW)</f>
        <v>0</v>
      </c>
      <c r="N1395">
        <f>SUMIF(Erfassung1!BD:BD,L1395,Erfassung1!BG:BG)</f>
        <v>0</v>
      </c>
      <c r="O1395">
        <f t="shared" si="61"/>
        <v>0</v>
      </c>
      <c r="P1395">
        <f t="shared" si="62"/>
        <v>49</v>
      </c>
    </row>
    <row r="1396" spans="12:16" x14ac:dyDescent="0.25">
      <c r="L1396" s="264">
        <f>Member!A1396</f>
        <v>0</v>
      </c>
      <c r="M1396">
        <f>SUMIF(Erfassung1!BD:BD,L1396,Erfassung1!BW:BW)</f>
        <v>0</v>
      </c>
      <c r="N1396">
        <f>SUMIF(Erfassung1!BD:BD,L1396,Erfassung1!BG:BG)</f>
        <v>0</v>
      </c>
      <c r="O1396">
        <f t="shared" si="61"/>
        <v>0</v>
      </c>
      <c r="P1396">
        <f t="shared" si="62"/>
        <v>49</v>
      </c>
    </row>
    <row r="1397" spans="12:16" x14ac:dyDescent="0.25">
      <c r="L1397" s="264">
        <f>Member!A1397</f>
        <v>0</v>
      </c>
      <c r="M1397">
        <f>SUMIF(Erfassung1!BD:BD,L1397,Erfassung1!BW:BW)</f>
        <v>0</v>
      </c>
      <c r="N1397">
        <f>SUMIF(Erfassung1!BD:BD,L1397,Erfassung1!BG:BG)</f>
        <v>0</v>
      </c>
      <c r="O1397">
        <f t="shared" si="61"/>
        <v>0</v>
      </c>
      <c r="P1397">
        <f t="shared" si="62"/>
        <v>49</v>
      </c>
    </row>
    <row r="1398" spans="12:16" x14ac:dyDescent="0.25">
      <c r="L1398" s="264">
        <f>Member!A1398</f>
        <v>0</v>
      </c>
      <c r="M1398">
        <f>SUMIF(Erfassung1!BD:BD,L1398,Erfassung1!BW:BW)</f>
        <v>0</v>
      </c>
      <c r="N1398">
        <f>SUMIF(Erfassung1!BD:BD,L1398,Erfassung1!BG:BG)</f>
        <v>0</v>
      </c>
      <c r="O1398">
        <f t="shared" si="61"/>
        <v>0</v>
      </c>
      <c r="P1398">
        <f t="shared" si="62"/>
        <v>49</v>
      </c>
    </row>
    <row r="1399" spans="12:16" x14ac:dyDescent="0.25">
      <c r="L1399" s="264">
        <f>Member!A1399</f>
        <v>0</v>
      </c>
      <c r="M1399">
        <f>SUMIF(Erfassung1!BD:BD,L1399,Erfassung1!BW:BW)</f>
        <v>0</v>
      </c>
      <c r="N1399">
        <f>SUMIF(Erfassung1!BD:BD,L1399,Erfassung1!BG:BG)</f>
        <v>0</v>
      </c>
      <c r="O1399">
        <f t="shared" si="61"/>
        <v>0</v>
      </c>
      <c r="P1399">
        <f t="shared" si="62"/>
        <v>49</v>
      </c>
    </row>
    <row r="1400" spans="12:16" x14ac:dyDescent="0.25">
      <c r="L1400" s="264">
        <f>Member!A1400</f>
        <v>0</v>
      </c>
      <c r="M1400">
        <f>SUMIF(Erfassung1!BD:BD,L1400,Erfassung1!BW:BW)</f>
        <v>0</v>
      </c>
      <c r="N1400">
        <f>SUMIF(Erfassung1!BD:BD,L1400,Erfassung1!BG:BG)</f>
        <v>0</v>
      </c>
      <c r="O1400">
        <f t="shared" si="61"/>
        <v>0</v>
      </c>
      <c r="P1400">
        <f t="shared" si="62"/>
        <v>49</v>
      </c>
    </row>
    <row r="1401" spans="12:16" x14ac:dyDescent="0.25">
      <c r="L1401" s="264">
        <f>Member!A1401</f>
        <v>0</v>
      </c>
      <c r="M1401">
        <f>SUMIF(Erfassung1!BD:BD,L1401,Erfassung1!BW:BW)</f>
        <v>0</v>
      </c>
      <c r="N1401">
        <f>SUMIF(Erfassung1!BD:BD,L1401,Erfassung1!BG:BG)</f>
        <v>0</v>
      </c>
      <c r="O1401">
        <f t="shared" si="61"/>
        <v>0</v>
      </c>
      <c r="P1401">
        <f t="shared" si="62"/>
        <v>49</v>
      </c>
    </row>
    <row r="1402" spans="12:16" x14ac:dyDescent="0.25">
      <c r="L1402" s="264">
        <f>Member!A1402</f>
        <v>0</v>
      </c>
      <c r="M1402">
        <f>SUMIF(Erfassung1!BD:BD,L1402,Erfassung1!BW:BW)</f>
        <v>0</v>
      </c>
      <c r="N1402">
        <f>SUMIF(Erfassung1!BD:BD,L1402,Erfassung1!BG:BG)</f>
        <v>0</v>
      </c>
      <c r="O1402">
        <f t="shared" si="61"/>
        <v>0</v>
      </c>
      <c r="P1402">
        <f t="shared" si="62"/>
        <v>49</v>
      </c>
    </row>
    <row r="1403" spans="12:16" x14ac:dyDescent="0.25">
      <c r="L1403" s="264">
        <f>Member!A1403</f>
        <v>0</v>
      </c>
      <c r="M1403">
        <f>SUMIF(Erfassung1!BD:BD,L1403,Erfassung1!BW:BW)</f>
        <v>0</v>
      </c>
      <c r="N1403">
        <f>SUMIF(Erfassung1!BD:BD,L1403,Erfassung1!BG:BG)</f>
        <v>0</v>
      </c>
      <c r="O1403">
        <f t="shared" si="61"/>
        <v>0</v>
      </c>
      <c r="P1403">
        <f t="shared" si="62"/>
        <v>49</v>
      </c>
    </row>
    <row r="1404" spans="12:16" x14ac:dyDescent="0.25">
      <c r="L1404" s="264">
        <f>Member!A1404</f>
        <v>0</v>
      </c>
      <c r="M1404">
        <f>SUMIF(Erfassung1!BD:BD,L1404,Erfassung1!BW:BW)</f>
        <v>0</v>
      </c>
      <c r="N1404">
        <f>SUMIF(Erfassung1!BD:BD,L1404,Erfassung1!BG:BG)</f>
        <v>0</v>
      </c>
      <c r="O1404">
        <f t="shared" si="61"/>
        <v>0</v>
      </c>
      <c r="P1404">
        <f t="shared" si="62"/>
        <v>49</v>
      </c>
    </row>
    <row r="1405" spans="12:16" x14ac:dyDescent="0.25">
      <c r="L1405" s="264">
        <f>Member!A1405</f>
        <v>0</v>
      </c>
      <c r="M1405">
        <f>SUMIF(Erfassung1!BD:BD,L1405,Erfassung1!BW:BW)</f>
        <v>0</v>
      </c>
      <c r="N1405">
        <f>SUMIF(Erfassung1!BD:BD,L1405,Erfassung1!BG:BG)</f>
        <v>0</v>
      </c>
      <c r="O1405">
        <f t="shared" si="61"/>
        <v>0</v>
      </c>
      <c r="P1405">
        <f t="shared" si="62"/>
        <v>49</v>
      </c>
    </row>
    <row r="1406" spans="12:16" x14ac:dyDescent="0.25">
      <c r="L1406" s="264">
        <f>Member!A1406</f>
        <v>0</v>
      </c>
      <c r="M1406">
        <f>SUMIF(Erfassung1!BD:BD,L1406,Erfassung1!BW:BW)</f>
        <v>0</v>
      </c>
      <c r="N1406">
        <f>SUMIF(Erfassung1!BD:BD,L1406,Erfassung1!BG:BG)</f>
        <v>0</v>
      </c>
      <c r="O1406">
        <f t="shared" si="61"/>
        <v>0</v>
      </c>
      <c r="P1406">
        <f t="shared" si="62"/>
        <v>49</v>
      </c>
    </row>
    <row r="1407" spans="12:16" x14ac:dyDescent="0.25">
      <c r="L1407" s="264">
        <f>Member!A1407</f>
        <v>0</v>
      </c>
      <c r="M1407">
        <f>SUMIF(Erfassung1!BD:BD,L1407,Erfassung1!BW:BW)</f>
        <v>0</v>
      </c>
      <c r="N1407">
        <f>SUMIF(Erfassung1!BD:BD,L1407,Erfassung1!BG:BG)</f>
        <v>0</v>
      </c>
      <c r="O1407">
        <f t="shared" si="61"/>
        <v>0</v>
      </c>
      <c r="P1407">
        <f t="shared" si="62"/>
        <v>49</v>
      </c>
    </row>
    <row r="1408" spans="12:16" x14ac:dyDescent="0.25">
      <c r="L1408" s="264">
        <f>Member!A1408</f>
        <v>0</v>
      </c>
      <c r="M1408">
        <f>SUMIF(Erfassung1!BD:BD,L1408,Erfassung1!BW:BW)</f>
        <v>0</v>
      </c>
      <c r="N1408">
        <f>SUMIF(Erfassung1!BD:BD,L1408,Erfassung1!BG:BG)</f>
        <v>0</v>
      </c>
      <c r="O1408">
        <f t="shared" si="61"/>
        <v>0</v>
      </c>
      <c r="P1408">
        <f t="shared" si="62"/>
        <v>49</v>
      </c>
    </row>
    <row r="1409" spans="12:16" x14ac:dyDescent="0.25">
      <c r="L1409" s="264">
        <f>Member!A1409</f>
        <v>0</v>
      </c>
      <c r="M1409">
        <f>SUMIF(Erfassung1!BD:BD,L1409,Erfassung1!BW:BW)</f>
        <v>0</v>
      </c>
      <c r="N1409">
        <f>SUMIF(Erfassung1!BD:BD,L1409,Erfassung1!BG:BG)</f>
        <v>0</v>
      </c>
      <c r="O1409">
        <f t="shared" si="61"/>
        <v>0</v>
      </c>
      <c r="P1409">
        <f t="shared" si="62"/>
        <v>49</v>
      </c>
    </row>
    <row r="1410" spans="12:16" x14ac:dyDescent="0.25">
      <c r="L1410" s="264">
        <f>Member!A1410</f>
        <v>0</v>
      </c>
      <c r="M1410">
        <f>SUMIF(Erfassung1!BD:BD,L1410,Erfassung1!BW:BW)</f>
        <v>0</v>
      </c>
      <c r="N1410">
        <f>SUMIF(Erfassung1!BD:BD,L1410,Erfassung1!BG:BG)</f>
        <v>0</v>
      </c>
      <c r="O1410">
        <f t="shared" si="61"/>
        <v>0</v>
      </c>
      <c r="P1410">
        <f t="shared" si="62"/>
        <v>49</v>
      </c>
    </row>
    <row r="1411" spans="12:16" x14ac:dyDescent="0.25">
      <c r="L1411" s="264">
        <f>Member!A1411</f>
        <v>0</v>
      </c>
      <c r="M1411">
        <f>SUMIF(Erfassung1!BD:BD,L1411,Erfassung1!BW:BW)</f>
        <v>0</v>
      </c>
      <c r="N1411">
        <f>SUMIF(Erfassung1!BD:BD,L1411,Erfassung1!BG:BG)</f>
        <v>0</v>
      </c>
      <c r="O1411">
        <f t="shared" si="61"/>
        <v>0</v>
      </c>
      <c r="P1411">
        <f t="shared" si="62"/>
        <v>49</v>
      </c>
    </row>
    <row r="1412" spans="12:16" x14ac:dyDescent="0.25">
      <c r="L1412" s="264">
        <f>Member!A1412</f>
        <v>0</v>
      </c>
      <c r="M1412">
        <f>SUMIF(Erfassung1!BD:BD,L1412,Erfassung1!BW:BW)</f>
        <v>0</v>
      </c>
      <c r="N1412">
        <f>SUMIF(Erfassung1!BD:BD,L1412,Erfassung1!BG:BG)</f>
        <v>0</v>
      </c>
      <c r="O1412">
        <f t="shared" si="61"/>
        <v>0</v>
      </c>
      <c r="P1412">
        <f t="shared" si="62"/>
        <v>49</v>
      </c>
    </row>
    <row r="1413" spans="12:16" x14ac:dyDescent="0.25">
      <c r="L1413" s="264">
        <f>Member!A1413</f>
        <v>0</v>
      </c>
      <c r="M1413">
        <f>SUMIF(Erfassung1!BD:BD,L1413,Erfassung1!BW:BW)</f>
        <v>0</v>
      </c>
      <c r="N1413">
        <f>SUMIF(Erfassung1!BD:BD,L1413,Erfassung1!BG:BG)</f>
        <v>0</v>
      </c>
      <c r="O1413">
        <f t="shared" si="61"/>
        <v>0</v>
      </c>
      <c r="P1413">
        <f t="shared" si="62"/>
        <v>49</v>
      </c>
    </row>
    <row r="1414" spans="12:16" x14ac:dyDescent="0.25">
      <c r="L1414" s="264">
        <f>Member!A1414</f>
        <v>0</v>
      </c>
      <c r="M1414">
        <f>SUMIF(Erfassung1!BD:BD,L1414,Erfassung1!BW:BW)</f>
        <v>0</v>
      </c>
      <c r="N1414">
        <f>SUMIF(Erfassung1!BD:BD,L1414,Erfassung1!BG:BG)</f>
        <v>0</v>
      </c>
      <c r="O1414">
        <f t="shared" si="61"/>
        <v>0</v>
      </c>
      <c r="P1414">
        <f t="shared" si="62"/>
        <v>49</v>
      </c>
    </row>
    <row r="1415" spans="12:16" x14ac:dyDescent="0.25">
      <c r="L1415" s="264">
        <f>Member!A1415</f>
        <v>0</v>
      </c>
      <c r="M1415">
        <f>SUMIF(Erfassung1!BD:BD,L1415,Erfassung1!BW:BW)</f>
        <v>0</v>
      </c>
      <c r="N1415">
        <f>SUMIF(Erfassung1!BD:BD,L1415,Erfassung1!BG:BG)</f>
        <v>0</v>
      </c>
      <c r="O1415">
        <f t="shared" si="61"/>
        <v>0</v>
      </c>
      <c r="P1415">
        <f t="shared" si="62"/>
        <v>49</v>
      </c>
    </row>
    <row r="1416" spans="12:16" x14ac:dyDescent="0.25">
      <c r="L1416" s="264">
        <f>Member!A1416</f>
        <v>0</v>
      </c>
      <c r="M1416">
        <f>SUMIF(Erfassung1!BD:BD,L1416,Erfassung1!BW:BW)</f>
        <v>0</v>
      </c>
      <c r="N1416">
        <f>SUMIF(Erfassung1!BD:BD,L1416,Erfassung1!BG:BG)</f>
        <v>0</v>
      </c>
      <c r="O1416">
        <f t="shared" si="61"/>
        <v>0</v>
      </c>
      <c r="P1416">
        <f t="shared" si="62"/>
        <v>49</v>
      </c>
    </row>
    <row r="1417" spans="12:16" x14ac:dyDescent="0.25">
      <c r="L1417" s="264">
        <f>Member!A1417</f>
        <v>0</v>
      </c>
      <c r="M1417">
        <f>SUMIF(Erfassung1!BD:BD,L1417,Erfassung1!BW:BW)</f>
        <v>0</v>
      </c>
      <c r="N1417">
        <f>SUMIF(Erfassung1!BD:BD,L1417,Erfassung1!BG:BG)</f>
        <v>0</v>
      </c>
      <c r="O1417">
        <f t="shared" si="61"/>
        <v>0</v>
      </c>
      <c r="P1417">
        <f t="shared" si="62"/>
        <v>49</v>
      </c>
    </row>
    <row r="1418" spans="12:16" x14ac:dyDescent="0.25">
      <c r="L1418" s="264">
        <f>Member!A1418</f>
        <v>0</v>
      </c>
      <c r="M1418">
        <f>SUMIF(Erfassung1!BD:BD,L1418,Erfassung1!BW:BW)</f>
        <v>0</v>
      </c>
      <c r="N1418">
        <f>SUMIF(Erfassung1!BD:BD,L1418,Erfassung1!BG:BG)</f>
        <v>0</v>
      </c>
      <c r="O1418">
        <f t="shared" si="61"/>
        <v>0</v>
      </c>
      <c r="P1418">
        <f t="shared" si="62"/>
        <v>49</v>
      </c>
    </row>
    <row r="1419" spans="12:16" x14ac:dyDescent="0.25">
      <c r="L1419" s="264">
        <f>Member!A1419</f>
        <v>0</v>
      </c>
      <c r="M1419">
        <f>SUMIF(Erfassung1!BD:BD,L1419,Erfassung1!BW:BW)</f>
        <v>0</v>
      </c>
      <c r="N1419">
        <f>SUMIF(Erfassung1!BD:BD,L1419,Erfassung1!BG:BG)</f>
        <v>0</v>
      </c>
      <c r="O1419">
        <f t="shared" si="61"/>
        <v>0</v>
      </c>
      <c r="P1419">
        <f t="shared" si="62"/>
        <v>49</v>
      </c>
    </row>
    <row r="1420" spans="12:16" x14ac:dyDescent="0.25">
      <c r="L1420" s="264">
        <f>Member!A1420</f>
        <v>0</v>
      </c>
      <c r="M1420">
        <f>SUMIF(Erfassung1!BD:BD,L1420,Erfassung1!BW:BW)</f>
        <v>0</v>
      </c>
      <c r="N1420">
        <f>SUMIF(Erfassung1!BD:BD,L1420,Erfassung1!BG:BG)</f>
        <v>0</v>
      </c>
      <c r="O1420">
        <f t="shared" si="61"/>
        <v>0</v>
      </c>
      <c r="P1420">
        <f t="shared" si="62"/>
        <v>49</v>
      </c>
    </row>
    <row r="1421" spans="12:16" x14ac:dyDescent="0.25">
      <c r="L1421" s="264">
        <f>Member!A1421</f>
        <v>0</v>
      </c>
      <c r="M1421">
        <f>SUMIF(Erfassung1!BD:BD,L1421,Erfassung1!BW:BW)</f>
        <v>0</v>
      </c>
      <c r="N1421">
        <f>SUMIF(Erfassung1!BD:BD,L1421,Erfassung1!BG:BG)</f>
        <v>0</v>
      </c>
      <c r="O1421">
        <f t="shared" si="61"/>
        <v>0</v>
      </c>
      <c r="P1421">
        <f t="shared" si="62"/>
        <v>49</v>
      </c>
    </row>
    <row r="1422" spans="12:16" x14ac:dyDescent="0.25">
      <c r="L1422" s="264">
        <f>Member!A1422</f>
        <v>0</v>
      </c>
      <c r="M1422">
        <f>SUMIF(Erfassung1!BD:BD,L1422,Erfassung1!BW:BW)</f>
        <v>0</v>
      </c>
      <c r="N1422">
        <f>SUMIF(Erfassung1!BD:BD,L1422,Erfassung1!BG:BG)</f>
        <v>0</v>
      </c>
      <c r="O1422">
        <f t="shared" si="61"/>
        <v>0</v>
      </c>
      <c r="P1422">
        <f t="shared" si="62"/>
        <v>49</v>
      </c>
    </row>
    <row r="1423" spans="12:16" x14ac:dyDescent="0.25">
      <c r="L1423" s="264">
        <f>Member!A1423</f>
        <v>0</v>
      </c>
      <c r="M1423">
        <f>SUMIF(Erfassung1!BD:BD,L1423,Erfassung1!BW:BW)</f>
        <v>0</v>
      </c>
      <c r="N1423">
        <f>SUMIF(Erfassung1!BD:BD,L1423,Erfassung1!BG:BG)</f>
        <v>0</v>
      </c>
      <c r="O1423">
        <f t="shared" si="61"/>
        <v>0</v>
      </c>
      <c r="P1423">
        <f t="shared" si="62"/>
        <v>49</v>
      </c>
    </row>
    <row r="1424" spans="12:16" x14ac:dyDescent="0.25">
      <c r="L1424" s="264">
        <f>Member!A1424</f>
        <v>0</v>
      </c>
      <c r="M1424">
        <f>SUMIF(Erfassung1!BD:BD,L1424,Erfassung1!BW:BW)</f>
        <v>0</v>
      </c>
      <c r="N1424">
        <f>SUMIF(Erfassung1!BD:BD,L1424,Erfassung1!BG:BG)</f>
        <v>0</v>
      </c>
      <c r="O1424">
        <f t="shared" si="61"/>
        <v>0</v>
      </c>
      <c r="P1424">
        <f t="shared" si="62"/>
        <v>49</v>
      </c>
    </row>
    <row r="1425" spans="12:16" x14ac:dyDescent="0.25">
      <c r="L1425" s="264">
        <f>Member!A1425</f>
        <v>0</v>
      </c>
      <c r="M1425">
        <f>SUMIF(Erfassung1!BD:BD,L1425,Erfassung1!BW:BW)</f>
        <v>0</v>
      </c>
      <c r="N1425">
        <f>SUMIF(Erfassung1!BD:BD,L1425,Erfassung1!BG:BG)</f>
        <v>0</v>
      </c>
      <c r="O1425">
        <f t="shared" si="61"/>
        <v>0</v>
      </c>
      <c r="P1425">
        <f t="shared" si="62"/>
        <v>49</v>
      </c>
    </row>
    <row r="1426" spans="12:16" x14ac:dyDescent="0.25">
      <c r="L1426" s="264">
        <f>Member!A1426</f>
        <v>0</v>
      </c>
      <c r="M1426">
        <f>SUMIF(Erfassung1!BD:BD,L1426,Erfassung1!BW:BW)</f>
        <v>0</v>
      </c>
      <c r="N1426">
        <f>SUMIF(Erfassung1!BD:BD,L1426,Erfassung1!BG:BG)</f>
        <v>0</v>
      </c>
      <c r="O1426">
        <f t="shared" si="61"/>
        <v>0</v>
      </c>
      <c r="P1426">
        <f t="shared" si="62"/>
        <v>49</v>
      </c>
    </row>
    <row r="1427" spans="12:16" x14ac:dyDescent="0.25">
      <c r="L1427" s="264">
        <f>Member!A1427</f>
        <v>0</v>
      </c>
      <c r="M1427">
        <f>SUMIF(Erfassung1!BD:BD,L1427,Erfassung1!BW:BW)</f>
        <v>0</v>
      </c>
      <c r="N1427">
        <f>SUMIF(Erfassung1!BD:BD,L1427,Erfassung1!BG:BG)</f>
        <v>0</v>
      </c>
      <c r="O1427">
        <f t="shared" si="61"/>
        <v>0</v>
      </c>
      <c r="P1427">
        <f t="shared" si="62"/>
        <v>49</v>
      </c>
    </row>
    <row r="1428" spans="12:16" x14ac:dyDescent="0.25">
      <c r="L1428" s="264">
        <f>Member!A1428</f>
        <v>0</v>
      </c>
      <c r="M1428">
        <f>SUMIF(Erfassung1!BD:BD,L1428,Erfassung1!BW:BW)</f>
        <v>0</v>
      </c>
      <c r="N1428">
        <f>SUMIF(Erfassung1!BD:BD,L1428,Erfassung1!BG:BG)</f>
        <v>0</v>
      </c>
      <c r="O1428">
        <f t="shared" si="61"/>
        <v>0</v>
      </c>
      <c r="P1428">
        <f t="shared" si="62"/>
        <v>49</v>
      </c>
    </row>
    <row r="1429" spans="12:16" x14ac:dyDescent="0.25">
      <c r="L1429" s="264">
        <f>Member!A1429</f>
        <v>0</v>
      </c>
      <c r="M1429">
        <f>SUMIF(Erfassung1!BD:BD,L1429,Erfassung1!BW:BW)</f>
        <v>0</v>
      </c>
      <c r="N1429">
        <f>SUMIF(Erfassung1!BD:BD,L1429,Erfassung1!BG:BG)</f>
        <v>0</v>
      </c>
      <c r="O1429">
        <f t="shared" si="61"/>
        <v>0</v>
      </c>
      <c r="P1429">
        <f t="shared" si="62"/>
        <v>49</v>
      </c>
    </row>
    <row r="1430" spans="12:16" x14ac:dyDescent="0.25">
      <c r="L1430" s="264">
        <f>Member!A1430</f>
        <v>0</v>
      </c>
      <c r="M1430">
        <f>SUMIF(Erfassung1!BD:BD,L1430,Erfassung1!BW:BW)</f>
        <v>0</v>
      </c>
      <c r="N1430">
        <f>SUMIF(Erfassung1!BD:BD,L1430,Erfassung1!BG:BG)</f>
        <v>0</v>
      </c>
      <c r="O1430">
        <f t="shared" si="61"/>
        <v>0</v>
      </c>
      <c r="P1430">
        <f t="shared" si="62"/>
        <v>49</v>
      </c>
    </row>
    <row r="1431" spans="12:16" x14ac:dyDescent="0.25">
      <c r="L1431" s="264">
        <f>Member!A1431</f>
        <v>0</v>
      </c>
      <c r="M1431">
        <f>SUMIF(Erfassung1!BD:BD,L1431,Erfassung1!BW:BW)</f>
        <v>0</v>
      </c>
      <c r="N1431">
        <f>SUMIF(Erfassung1!BD:BD,L1431,Erfassung1!BG:BG)</f>
        <v>0</v>
      </c>
      <c r="O1431">
        <f t="shared" si="61"/>
        <v>0</v>
      </c>
      <c r="P1431">
        <f t="shared" si="62"/>
        <v>49</v>
      </c>
    </row>
    <row r="1432" spans="12:16" x14ac:dyDescent="0.25">
      <c r="L1432" s="264">
        <f>Member!A1432</f>
        <v>0</v>
      </c>
      <c r="M1432">
        <f>SUMIF(Erfassung1!BD:BD,L1432,Erfassung1!BW:BW)</f>
        <v>0</v>
      </c>
      <c r="N1432">
        <f>SUMIF(Erfassung1!BD:BD,L1432,Erfassung1!BG:BG)</f>
        <v>0</v>
      </c>
      <c r="O1432">
        <f t="shared" si="61"/>
        <v>0</v>
      </c>
      <c r="P1432">
        <f t="shared" si="62"/>
        <v>49</v>
      </c>
    </row>
    <row r="1433" spans="12:16" x14ac:dyDescent="0.25">
      <c r="L1433" s="264">
        <f>Member!A1433</f>
        <v>0</v>
      </c>
      <c r="M1433">
        <f>SUMIF(Erfassung1!BD:BD,L1433,Erfassung1!BW:BW)</f>
        <v>0</v>
      </c>
      <c r="N1433">
        <f>SUMIF(Erfassung1!BD:BD,L1433,Erfassung1!BG:BG)</f>
        <v>0</v>
      </c>
      <c r="O1433">
        <f t="shared" si="61"/>
        <v>0</v>
      </c>
      <c r="P1433">
        <f t="shared" si="62"/>
        <v>49</v>
      </c>
    </row>
    <row r="1434" spans="12:16" x14ac:dyDescent="0.25">
      <c r="L1434" s="264">
        <f>Member!A1434</f>
        <v>0</v>
      </c>
      <c r="M1434">
        <f>SUMIF(Erfassung1!BD:BD,L1434,Erfassung1!BW:BW)</f>
        <v>0</v>
      </c>
      <c r="N1434">
        <f>SUMIF(Erfassung1!BD:BD,L1434,Erfassung1!BG:BG)</f>
        <v>0</v>
      </c>
      <c r="O1434">
        <f t="shared" si="61"/>
        <v>0</v>
      </c>
      <c r="P1434">
        <f t="shared" si="62"/>
        <v>49</v>
      </c>
    </row>
    <row r="1435" spans="12:16" x14ac:dyDescent="0.25">
      <c r="L1435" s="264">
        <f>Member!A1435</f>
        <v>0</v>
      </c>
      <c r="M1435">
        <f>SUMIF(Erfassung1!BD:BD,L1435,Erfassung1!BW:BW)</f>
        <v>0</v>
      </c>
      <c r="N1435">
        <f>SUMIF(Erfassung1!BD:BD,L1435,Erfassung1!BG:BG)</f>
        <v>0</v>
      </c>
      <c r="O1435">
        <f t="shared" si="61"/>
        <v>0</v>
      </c>
      <c r="P1435">
        <f t="shared" si="62"/>
        <v>49</v>
      </c>
    </row>
    <row r="1436" spans="12:16" x14ac:dyDescent="0.25">
      <c r="L1436" s="264">
        <f>Member!A1436</f>
        <v>0</v>
      </c>
      <c r="M1436">
        <f>SUMIF(Erfassung1!BD:BD,L1436,Erfassung1!BW:BW)</f>
        <v>0</v>
      </c>
      <c r="N1436">
        <f>SUMIF(Erfassung1!BD:BD,L1436,Erfassung1!BG:BG)</f>
        <v>0</v>
      </c>
      <c r="O1436">
        <f t="shared" si="61"/>
        <v>0</v>
      </c>
      <c r="P1436">
        <f t="shared" si="62"/>
        <v>49</v>
      </c>
    </row>
    <row r="1437" spans="12:16" x14ac:dyDescent="0.25">
      <c r="L1437" s="264">
        <f>Member!A1437</f>
        <v>0</v>
      </c>
      <c r="M1437">
        <f>SUMIF(Erfassung1!BD:BD,L1437,Erfassung1!BW:BW)</f>
        <v>0</v>
      </c>
      <c r="N1437">
        <f>SUMIF(Erfassung1!BD:BD,L1437,Erfassung1!BG:BG)</f>
        <v>0</v>
      </c>
      <c r="O1437">
        <f t="shared" si="61"/>
        <v>0</v>
      </c>
      <c r="P1437">
        <f t="shared" si="62"/>
        <v>49</v>
      </c>
    </row>
    <row r="1438" spans="12:16" x14ac:dyDescent="0.25">
      <c r="L1438" s="264">
        <f>Member!A1438</f>
        <v>0</v>
      </c>
      <c r="M1438">
        <f>SUMIF(Erfassung1!BD:BD,L1438,Erfassung1!BW:BW)</f>
        <v>0</v>
      </c>
      <c r="N1438">
        <f>SUMIF(Erfassung1!BD:BD,L1438,Erfassung1!BG:BG)</f>
        <v>0</v>
      </c>
      <c r="O1438">
        <f t="shared" si="61"/>
        <v>0</v>
      </c>
      <c r="P1438">
        <f t="shared" si="62"/>
        <v>49</v>
      </c>
    </row>
    <row r="1439" spans="12:16" x14ac:dyDescent="0.25">
      <c r="L1439" s="264">
        <f>Member!A1439</f>
        <v>0</v>
      </c>
      <c r="M1439">
        <f>SUMIF(Erfassung1!BD:BD,L1439,Erfassung1!BW:BW)</f>
        <v>0</v>
      </c>
      <c r="N1439">
        <f>SUMIF(Erfassung1!BD:BD,L1439,Erfassung1!BG:BG)</f>
        <v>0</v>
      </c>
      <c r="O1439">
        <f t="shared" si="61"/>
        <v>0</v>
      </c>
      <c r="P1439">
        <f t="shared" si="62"/>
        <v>49</v>
      </c>
    </row>
    <row r="1440" spans="12:16" x14ac:dyDescent="0.25">
      <c r="L1440" s="264">
        <f>Member!A1440</f>
        <v>0</v>
      </c>
      <c r="M1440">
        <f>SUMIF(Erfassung1!BD:BD,L1440,Erfassung1!BW:BW)</f>
        <v>0</v>
      </c>
      <c r="N1440">
        <f>SUMIF(Erfassung1!BD:BD,L1440,Erfassung1!BG:BG)</f>
        <v>0</v>
      </c>
      <c r="O1440">
        <f t="shared" si="61"/>
        <v>0</v>
      </c>
      <c r="P1440">
        <f t="shared" si="62"/>
        <v>49</v>
      </c>
    </row>
    <row r="1441" spans="12:16" x14ac:dyDescent="0.25">
      <c r="L1441" s="264">
        <f>Member!A1441</f>
        <v>0</v>
      </c>
      <c r="M1441">
        <f>SUMIF(Erfassung1!BD:BD,L1441,Erfassung1!BW:BW)</f>
        <v>0</v>
      </c>
      <c r="N1441">
        <f>SUMIF(Erfassung1!BD:BD,L1441,Erfassung1!BG:BG)</f>
        <v>0</v>
      </c>
      <c r="O1441">
        <f t="shared" si="61"/>
        <v>0</v>
      </c>
      <c r="P1441">
        <f t="shared" si="62"/>
        <v>49</v>
      </c>
    </row>
    <row r="1442" spans="12:16" x14ac:dyDescent="0.25">
      <c r="L1442" s="264">
        <f>Member!A1442</f>
        <v>0</v>
      </c>
      <c r="M1442">
        <f>SUMIF(Erfassung1!BD:BD,L1442,Erfassung1!BW:BW)</f>
        <v>0</v>
      </c>
      <c r="N1442">
        <f>SUMIF(Erfassung1!BD:BD,L1442,Erfassung1!BG:BG)</f>
        <v>0</v>
      </c>
      <c r="O1442">
        <f t="shared" si="61"/>
        <v>0</v>
      </c>
      <c r="P1442">
        <f t="shared" si="62"/>
        <v>49</v>
      </c>
    </row>
    <row r="1443" spans="12:16" x14ac:dyDescent="0.25">
      <c r="L1443" s="264">
        <f>Member!A1443</f>
        <v>0</v>
      </c>
      <c r="M1443">
        <f>SUMIF(Erfassung1!BD:BD,L1443,Erfassung1!BW:BW)</f>
        <v>0</v>
      </c>
      <c r="N1443">
        <f>SUMIF(Erfassung1!BD:BD,L1443,Erfassung1!BG:BG)</f>
        <v>0</v>
      </c>
      <c r="O1443">
        <f t="shared" si="61"/>
        <v>0</v>
      </c>
      <c r="P1443">
        <f t="shared" si="62"/>
        <v>49</v>
      </c>
    </row>
    <row r="1444" spans="12:16" x14ac:dyDescent="0.25">
      <c r="L1444" s="264">
        <f>Member!A1444</f>
        <v>0</v>
      </c>
      <c r="M1444">
        <f>SUMIF(Erfassung1!BD:BD,L1444,Erfassung1!BW:BW)</f>
        <v>0</v>
      </c>
      <c r="N1444">
        <f>SUMIF(Erfassung1!BD:BD,L1444,Erfassung1!BG:BG)</f>
        <v>0</v>
      </c>
      <c r="O1444">
        <f t="shared" si="61"/>
        <v>0</v>
      </c>
      <c r="P1444">
        <f t="shared" si="62"/>
        <v>49</v>
      </c>
    </row>
    <row r="1445" spans="12:16" x14ac:dyDescent="0.25">
      <c r="L1445" s="264">
        <f>Member!A1445</f>
        <v>0</v>
      </c>
      <c r="M1445">
        <f>SUMIF(Erfassung1!BD:BD,L1445,Erfassung1!BW:BW)</f>
        <v>0</v>
      </c>
      <c r="N1445">
        <f>SUMIF(Erfassung1!BD:BD,L1445,Erfassung1!BG:BG)</f>
        <v>0</v>
      </c>
      <c r="O1445">
        <f t="shared" si="61"/>
        <v>0</v>
      </c>
      <c r="P1445">
        <f t="shared" si="62"/>
        <v>49</v>
      </c>
    </row>
    <row r="1446" spans="12:16" x14ac:dyDescent="0.25">
      <c r="L1446" s="264">
        <f>Member!A1446</f>
        <v>0</v>
      </c>
      <c r="M1446">
        <f>SUMIF(Erfassung1!BD:BD,L1446,Erfassung1!BW:BW)</f>
        <v>0</v>
      </c>
      <c r="N1446">
        <f>SUMIF(Erfassung1!BD:BD,L1446,Erfassung1!BG:BG)</f>
        <v>0</v>
      </c>
      <c r="O1446">
        <f t="shared" si="61"/>
        <v>0</v>
      </c>
      <c r="P1446">
        <f t="shared" si="62"/>
        <v>49</v>
      </c>
    </row>
    <row r="1447" spans="12:16" x14ac:dyDescent="0.25">
      <c r="L1447" s="264">
        <f>Member!A1447</f>
        <v>0</v>
      </c>
      <c r="M1447">
        <f>SUMIF(Erfassung1!BD:BD,L1447,Erfassung1!BW:BW)</f>
        <v>0</v>
      </c>
      <c r="N1447">
        <f>SUMIF(Erfassung1!BD:BD,L1447,Erfassung1!BG:BG)</f>
        <v>0</v>
      </c>
      <c r="O1447">
        <f t="shared" si="61"/>
        <v>0</v>
      </c>
      <c r="P1447">
        <f t="shared" si="62"/>
        <v>49</v>
      </c>
    </row>
    <row r="1448" spans="12:16" x14ac:dyDescent="0.25">
      <c r="L1448" s="264">
        <f>Member!A1448</f>
        <v>0</v>
      </c>
      <c r="M1448">
        <f>SUMIF(Erfassung1!BD:BD,L1448,Erfassung1!BW:BW)</f>
        <v>0</v>
      </c>
      <c r="N1448">
        <f>SUMIF(Erfassung1!BD:BD,L1448,Erfassung1!BG:BG)</f>
        <v>0</v>
      </c>
      <c r="O1448">
        <f t="shared" si="61"/>
        <v>0</v>
      </c>
      <c r="P1448">
        <f t="shared" si="62"/>
        <v>49</v>
      </c>
    </row>
    <row r="1449" spans="12:16" x14ac:dyDescent="0.25">
      <c r="L1449" s="264">
        <f>Member!A1449</f>
        <v>0</v>
      </c>
      <c r="M1449">
        <f>SUMIF(Erfassung1!BD:BD,L1449,Erfassung1!BW:BW)</f>
        <v>0</v>
      </c>
      <c r="N1449">
        <f>SUMIF(Erfassung1!BD:BD,L1449,Erfassung1!BG:BG)</f>
        <v>0</v>
      </c>
      <c r="O1449">
        <f t="shared" ref="O1449:O1512" si="63">IF(N1449=0,0,M1449/N1449-ROW()/1000000000)</f>
        <v>0</v>
      </c>
      <c r="P1449">
        <f t="shared" ref="P1449:P1512" si="64">RANK(O1449,O:O)</f>
        <v>49</v>
      </c>
    </row>
    <row r="1450" spans="12:16" x14ac:dyDescent="0.25">
      <c r="L1450" s="264">
        <f>Member!A1450</f>
        <v>0</v>
      </c>
      <c r="M1450">
        <f>SUMIF(Erfassung1!BD:BD,L1450,Erfassung1!BW:BW)</f>
        <v>0</v>
      </c>
      <c r="N1450">
        <f>SUMIF(Erfassung1!BD:BD,L1450,Erfassung1!BG:BG)</f>
        <v>0</v>
      </c>
      <c r="O1450">
        <f t="shared" si="63"/>
        <v>0</v>
      </c>
      <c r="P1450">
        <f t="shared" si="64"/>
        <v>49</v>
      </c>
    </row>
    <row r="1451" spans="12:16" x14ac:dyDescent="0.25">
      <c r="L1451" s="264">
        <f>Member!A1451</f>
        <v>0</v>
      </c>
      <c r="M1451">
        <f>SUMIF(Erfassung1!BD:BD,L1451,Erfassung1!BW:BW)</f>
        <v>0</v>
      </c>
      <c r="N1451">
        <f>SUMIF(Erfassung1!BD:BD,L1451,Erfassung1!BG:BG)</f>
        <v>0</v>
      </c>
      <c r="O1451">
        <f t="shared" si="63"/>
        <v>0</v>
      </c>
      <c r="P1451">
        <f t="shared" si="64"/>
        <v>49</v>
      </c>
    </row>
    <row r="1452" spans="12:16" x14ac:dyDescent="0.25">
      <c r="L1452" s="264">
        <f>Member!A1452</f>
        <v>0</v>
      </c>
      <c r="M1452">
        <f>SUMIF(Erfassung1!BD:BD,L1452,Erfassung1!BW:BW)</f>
        <v>0</v>
      </c>
      <c r="N1452">
        <f>SUMIF(Erfassung1!BD:BD,L1452,Erfassung1!BG:BG)</f>
        <v>0</v>
      </c>
      <c r="O1452">
        <f t="shared" si="63"/>
        <v>0</v>
      </c>
      <c r="P1452">
        <f t="shared" si="64"/>
        <v>49</v>
      </c>
    </row>
    <row r="1453" spans="12:16" x14ac:dyDescent="0.25">
      <c r="L1453" s="264">
        <f>Member!A1453</f>
        <v>0</v>
      </c>
      <c r="M1453">
        <f>SUMIF(Erfassung1!BD:BD,L1453,Erfassung1!BW:BW)</f>
        <v>0</v>
      </c>
      <c r="N1453">
        <f>SUMIF(Erfassung1!BD:BD,L1453,Erfassung1!BG:BG)</f>
        <v>0</v>
      </c>
      <c r="O1453">
        <f t="shared" si="63"/>
        <v>0</v>
      </c>
      <c r="P1453">
        <f t="shared" si="64"/>
        <v>49</v>
      </c>
    </row>
    <row r="1454" spans="12:16" x14ac:dyDescent="0.25">
      <c r="L1454" s="264">
        <f>Member!A1454</f>
        <v>0</v>
      </c>
      <c r="M1454">
        <f>SUMIF(Erfassung1!BD:BD,L1454,Erfassung1!BW:BW)</f>
        <v>0</v>
      </c>
      <c r="N1454">
        <f>SUMIF(Erfassung1!BD:BD,L1454,Erfassung1!BG:BG)</f>
        <v>0</v>
      </c>
      <c r="O1454">
        <f t="shared" si="63"/>
        <v>0</v>
      </c>
      <c r="P1454">
        <f t="shared" si="64"/>
        <v>49</v>
      </c>
    </row>
    <row r="1455" spans="12:16" x14ac:dyDescent="0.25">
      <c r="L1455" s="264">
        <f>Member!A1455</f>
        <v>0</v>
      </c>
      <c r="M1455">
        <f>SUMIF(Erfassung1!BD:BD,L1455,Erfassung1!BW:BW)</f>
        <v>0</v>
      </c>
      <c r="N1455">
        <f>SUMIF(Erfassung1!BD:BD,L1455,Erfassung1!BG:BG)</f>
        <v>0</v>
      </c>
      <c r="O1455">
        <f t="shared" si="63"/>
        <v>0</v>
      </c>
      <c r="P1455">
        <f t="shared" si="64"/>
        <v>49</v>
      </c>
    </row>
    <row r="1456" spans="12:16" x14ac:dyDescent="0.25">
      <c r="L1456" s="264">
        <f>Member!A1456</f>
        <v>0</v>
      </c>
      <c r="M1456">
        <f>SUMIF(Erfassung1!BD:BD,L1456,Erfassung1!BW:BW)</f>
        <v>0</v>
      </c>
      <c r="N1456">
        <f>SUMIF(Erfassung1!BD:BD,L1456,Erfassung1!BG:BG)</f>
        <v>0</v>
      </c>
      <c r="O1456">
        <f t="shared" si="63"/>
        <v>0</v>
      </c>
      <c r="P1456">
        <f t="shared" si="64"/>
        <v>49</v>
      </c>
    </row>
    <row r="1457" spans="12:16" x14ac:dyDescent="0.25">
      <c r="L1457" s="264">
        <f>Member!A1457</f>
        <v>0</v>
      </c>
      <c r="M1457">
        <f>SUMIF(Erfassung1!BD:BD,L1457,Erfassung1!BW:BW)</f>
        <v>0</v>
      </c>
      <c r="N1457">
        <f>SUMIF(Erfassung1!BD:BD,L1457,Erfassung1!BG:BG)</f>
        <v>0</v>
      </c>
      <c r="O1457">
        <f t="shared" si="63"/>
        <v>0</v>
      </c>
      <c r="P1457">
        <f t="shared" si="64"/>
        <v>49</v>
      </c>
    </row>
    <row r="1458" spans="12:16" x14ac:dyDescent="0.25">
      <c r="L1458" s="264">
        <f>Member!A1458</f>
        <v>0</v>
      </c>
      <c r="M1458">
        <f>SUMIF(Erfassung1!BD:BD,L1458,Erfassung1!BW:BW)</f>
        <v>0</v>
      </c>
      <c r="N1458">
        <f>SUMIF(Erfassung1!BD:BD,L1458,Erfassung1!BG:BG)</f>
        <v>0</v>
      </c>
      <c r="O1458">
        <f t="shared" si="63"/>
        <v>0</v>
      </c>
      <c r="P1458">
        <f t="shared" si="64"/>
        <v>49</v>
      </c>
    </row>
    <row r="1459" spans="12:16" x14ac:dyDescent="0.25">
      <c r="L1459" s="264">
        <f>Member!A1459</f>
        <v>0</v>
      </c>
      <c r="M1459">
        <f>SUMIF(Erfassung1!BD:BD,L1459,Erfassung1!BW:BW)</f>
        <v>0</v>
      </c>
      <c r="N1459">
        <f>SUMIF(Erfassung1!BD:BD,L1459,Erfassung1!BG:BG)</f>
        <v>0</v>
      </c>
      <c r="O1459">
        <f t="shared" si="63"/>
        <v>0</v>
      </c>
      <c r="P1459">
        <f t="shared" si="64"/>
        <v>49</v>
      </c>
    </row>
    <row r="1460" spans="12:16" x14ac:dyDescent="0.25">
      <c r="L1460" s="264">
        <f>Member!A1460</f>
        <v>0</v>
      </c>
      <c r="M1460">
        <f>SUMIF(Erfassung1!BD:BD,L1460,Erfassung1!BW:BW)</f>
        <v>0</v>
      </c>
      <c r="N1460">
        <f>SUMIF(Erfassung1!BD:BD,L1460,Erfassung1!BG:BG)</f>
        <v>0</v>
      </c>
      <c r="O1460">
        <f t="shared" si="63"/>
        <v>0</v>
      </c>
      <c r="P1460">
        <f t="shared" si="64"/>
        <v>49</v>
      </c>
    </row>
    <row r="1461" spans="12:16" x14ac:dyDescent="0.25">
      <c r="L1461" s="264">
        <f>Member!A1461</f>
        <v>0</v>
      </c>
      <c r="M1461">
        <f>SUMIF(Erfassung1!BD:BD,L1461,Erfassung1!BW:BW)</f>
        <v>0</v>
      </c>
      <c r="N1461">
        <f>SUMIF(Erfassung1!BD:BD,L1461,Erfassung1!BG:BG)</f>
        <v>0</v>
      </c>
      <c r="O1461">
        <f t="shared" si="63"/>
        <v>0</v>
      </c>
      <c r="P1461">
        <f t="shared" si="64"/>
        <v>49</v>
      </c>
    </row>
    <row r="1462" spans="12:16" x14ac:dyDescent="0.25">
      <c r="L1462" s="264">
        <f>Member!A1462</f>
        <v>0</v>
      </c>
      <c r="M1462">
        <f>SUMIF(Erfassung1!BD:BD,L1462,Erfassung1!BW:BW)</f>
        <v>0</v>
      </c>
      <c r="N1462">
        <f>SUMIF(Erfassung1!BD:BD,L1462,Erfassung1!BG:BG)</f>
        <v>0</v>
      </c>
      <c r="O1462">
        <f t="shared" si="63"/>
        <v>0</v>
      </c>
      <c r="P1462">
        <f t="shared" si="64"/>
        <v>49</v>
      </c>
    </row>
    <row r="1463" spans="12:16" x14ac:dyDescent="0.25">
      <c r="L1463" s="264">
        <f>Member!A1463</f>
        <v>0</v>
      </c>
      <c r="M1463">
        <f>SUMIF(Erfassung1!BD:BD,L1463,Erfassung1!BW:BW)</f>
        <v>0</v>
      </c>
      <c r="N1463">
        <f>SUMIF(Erfassung1!BD:BD,L1463,Erfassung1!BG:BG)</f>
        <v>0</v>
      </c>
      <c r="O1463">
        <f t="shared" si="63"/>
        <v>0</v>
      </c>
      <c r="P1463">
        <f t="shared" si="64"/>
        <v>49</v>
      </c>
    </row>
    <row r="1464" spans="12:16" x14ac:dyDescent="0.25">
      <c r="L1464" s="264">
        <f>Member!A1464</f>
        <v>0</v>
      </c>
      <c r="M1464">
        <f>SUMIF(Erfassung1!BD:BD,L1464,Erfassung1!BW:BW)</f>
        <v>0</v>
      </c>
      <c r="N1464">
        <f>SUMIF(Erfassung1!BD:BD,L1464,Erfassung1!BG:BG)</f>
        <v>0</v>
      </c>
      <c r="O1464">
        <f t="shared" si="63"/>
        <v>0</v>
      </c>
      <c r="P1464">
        <f t="shared" si="64"/>
        <v>49</v>
      </c>
    </row>
    <row r="1465" spans="12:16" x14ac:dyDescent="0.25">
      <c r="L1465" s="264">
        <f>Member!A1465</f>
        <v>0</v>
      </c>
      <c r="M1465">
        <f>SUMIF(Erfassung1!BD:BD,L1465,Erfassung1!BW:BW)</f>
        <v>0</v>
      </c>
      <c r="N1465">
        <f>SUMIF(Erfassung1!BD:BD,L1465,Erfassung1!BG:BG)</f>
        <v>0</v>
      </c>
      <c r="O1465">
        <f t="shared" si="63"/>
        <v>0</v>
      </c>
      <c r="P1465">
        <f t="shared" si="64"/>
        <v>49</v>
      </c>
    </row>
    <row r="1466" spans="12:16" x14ac:dyDescent="0.25">
      <c r="L1466" s="264">
        <f>Member!A1466</f>
        <v>0</v>
      </c>
      <c r="M1466">
        <f>SUMIF(Erfassung1!BD:BD,L1466,Erfassung1!BW:BW)</f>
        <v>0</v>
      </c>
      <c r="N1466">
        <f>SUMIF(Erfassung1!BD:BD,L1466,Erfassung1!BG:BG)</f>
        <v>0</v>
      </c>
      <c r="O1466">
        <f t="shared" si="63"/>
        <v>0</v>
      </c>
      <c r="P1466">
        <f t="shared" si="64"/>
        <v>49</v>
      </c>
    </row>
    <row r="1467" spans="12:16" x14ac:dyDescent="0.25">
      <c r="L1467" s="264">
        <f>Member!A1467</f>
        <v>0</v>
      </c>
      <c r="M1467">
        <f>SUMIF(Erfassung1!BD:BD,L1467,Erfassung1!BW:BW)</f>
        <v>0</v>
      </c>
      <c r="N1467">
        <f>SUMIF(Erfassung1!BD:BD,L1467,Erfassung1!BG:BG)</f>
        <v>0</v>
      </c>
      <c r="O1467">
        <f t="shared" si="63"/>
        <v>0</v>
      </c>
      <c r="P1467">
        <f t="shared" si="64"/>
        <v>49</v>
      </c>
    </row>
    <row r="1468" spans="12:16" x14ac:dyDescent="0.25">
      <c r="L1468" s="264">
        <f>Member!A1468</f>
        <v>0</v>
      </c>
      <c r="M1468">
        <f>SUMIF(Erfassung1!BD:BD,L1468,Erfassung1!BW:BW)</f>
        <v>0</v>
      </c>
      <c r="N1468">
        <f>SUMIF(Erfassung1!BD:BD,L1468,Erfassung1!BG:BG)</f>
        <v>0</v>
      </c>
      <c r="O1468">
        <f t="shared" si="63"/>
        <v>0</v>
      </c>
      <c r="P1468">
        <f t="shared" si="64"/>
        <v>49</v>
      </c>
    </row>
    <row r="1469" spans="12:16" x14ac:dyDescent="0.25">
      <c r="L1469" s="264">
        <f>Member!A1469</f>
        <v>0</v>
      </c>
      <c r="M1469">
        <f>SUMIF(Erfassung1!BD:BD,L1469,Erfassung1!BW:BW)</f>
        <v>0</v>
      </c>
      <c r="N1469">
        <f>SUMIF(Erfassung1!BD:BD,L1469,Erfassung1!BG:BG)</f>
        <v>0</v>
      </c>
      <c r="O1469">
        <f t="shared" si="63"/>
        <v>0</v>
      </c>
      <c r="P1469">
        <f t="shared" si="64"/>
        <v>49</v>
      </c>
    </row>
    <row r="1470" spans="12:16" x14ac:dyDescent="0.25">
      <c r="L1470" s="264">
        <f>Member!A1470</f>
        <v>0</v>
      </c>
      <c r="M1470">
        <f>SUMIF(Erfassung1!BD:BD,L1470,Erfassung1!BW:BW)</f>
        <v>0</v>
      </c>
      <c r="N1470">
        <f>SUMIF(Erfassung1!BD:BD,L1470,Erfassung1!BG:BG)</f>
        <v>0</v>
      </c>
      <c r="O1470">
        <f t="shared" si="63"/>
        <v>0</v>
      </c>
      <c r="P1470">
        <f t="shared" si="64"/>
        <v>49</v>
      </c>
    </row>
    <row r="1471" spans="12:16" x14ac:dyDescent="0.25">
      <c r="L1471" s="264">
        <f>Member!A1471</f>
        <v>0</v>
      </c>
      <c r="M1471">
        <f>SUMIF(Erfassung1!BD:BD,L1471,Erfassung1!BW:BW)</f>
        <v>0</v>
      </c>
      <c r="N1471">
        <f>SUMIF(Erfassung1!BD:BD,L1471,Erfassung1!BG:BG)</f>
        <v>0</v>
      </c>
      <c r="O1471">
        <f t="shared" si="63"/>
        <v>0</v>
      </c>
      <c r="P1471">
        <f t="shared" si="64"/>
        <v>49</v>
      </c>
    </row>
    <row r="1472" spans="12:16" x14ac:dyDescent="0.25">
      <c r="L1472" s="264">
        <f>Member!A1472</f>
        <v>0</v>
      </c>
      <c r="M1472">
        <f>SUMIF(Erfassung1!BD:BD,L1472,Erfassung1!BW:BW)</f>
        <v>0</v>
      </c>
      <c r="N1472">
        <f>SUMIF(Erfassung1!BD:BD,L1472,Erfassung1!BG:BG)</f>
        <v>0</v>
      </c>
      <c r="O1472">
        <f t="shared" si="63"/>
        <v>0</v>
      </c>
      <c r="P1472">
        <f t="shared" si="64"/>
        <v>49</v>
      </c>
    </row>
    <row r="1473" spans="12:16" x14ac:dyDescent="0.25">
      <c r="L1473" s="264">
        <f>Member!A1473</f>
        <v>0</v>
      </c>
      <c r="M1473">
        <f>SUMIF(Erfassung1!BD:BD,L1473,Erfassung1!BW:BW)</f>
        <v>0</v>
      </c>
      <c r="N1473">
        <f>SUMIF(Erfassung1!BD:BD,L1473,Erfassung1!BG:BG)</f>
        <v>0</v>
      </c>
      <c r="O1473">
        <f t="shared" si="63"/>
        <v>0</v>
      </c>
      <c r="P1473">
        <f t="shared" si="64"/>
        <v>49</v>
      </c>
    </row>
    <row r="1474" spans="12:16" x14ac:dyDescent="0.25">
      <c r="L1474" s="264">
        <f>Member!A1474</f>
        <v>0</v>
      </c>
      <c r="M1474">
        <f>SUMIF(Erfassung1!BD:BD,L1474,Erfassung1!BW:BW)</f>
        <v>0</v>
      </c>
      <c r="N1474">
        <f>SUMIF(Erfassung1!BD:BD,L1474,Erfassung1!BG:BG)</f>
        <v>0</v>
      </c>
      <c r="O1474">
        <f t="shared" si="63"/>
        <v>0</v>
      </c>
      <c r="P1474">
        <f t="shared" si="64"/>
        <v>49</v>
      </c>
    </row>
    <row r="1475" spans="12:16" x14ac:dyDescent="0.25">
      <c r="L1475" s="264">
        <f>Member!A1475</f>
        <v>0</v>
      </c>
      <c r="M1475">
        <f>SUMIF(Erfassung1!BD:BD,L1475,Erfassung1!BW:BW)</f>
        <v>0</v>
      </c>
      <c r="N1475">
        <f>SUMIF(Erfassung1!BD:BD,L1475,Erfassung1!BG:BG)</f>
        <v>0</v>
      </c>
      <c r="O1475">
        <f t="shared" si="63"/>
        <v>0</v>
      </c>
      <c r="P1475">
        <f t="shared" si="64"/>
        <v>49</v>
      </c>
    </row>
    <row r="1476" spans="12:16" x14ac:dyDescent="0.25">
      <c r="L1476" s="264">
        <f>Member!A1476</f>
        <v>0</v>
      </c>
      <c r="M1476">
        <f>SUMIF(Erfassung1!BD:BD,L1476,Erfassung1!BW:BW)</f>
        <v>0</v>
      </c>
      <c r="N1476">
        <f>SUMIF(Erfassung1!BD:BD,L1476,Erfassung1!BG:BG)</f>
        <v>0</v>
      </c>
      <c r="O1476">
        <f t="shared" si="63"/>
        <v>0</v>
      </c>
      <c r="P1476">
        <f t="shared" si="64"/>
        <v>49</v>
      </c>
    </row>
    <row r="1477" spans="12:16" x14ac:dyDescent="0.25">
      <c r="L1477" s="264">
        <f>Member!A1477</f>
        <v>0</v>
      </c>
      <c r="M1477">
        <f>SUMIF(Erfassung1!BD:BD,L1477,Erfassung1!BW:BW)</f>
        <v>0</v>
      </c>
      <c r="N1477">
        <f>SUMIF(Erfassung1!BD:BD,L1477,Erfassung1!BG:BG)</f>
        <v>0</v>
      </c>
      <c r="O1477">
        <f t="shared" si="63"/>
        <v>0</v>
      </c>
      <c r="P1477">
        <f t="shared" si="64"/>
        <v>49</v>
      </c>
    </row>
    <row r="1478" spans="12:16" x14ac:dyDescent="0.25">
      <c r="L1478" s="264">
        <f>Member!A1478</f>
        <v>0</v>
      </c>
      <c r="M1478">
        <f>SUMIF(Erfassung1!BD:BD,L1478,Erfassung1!BW:BW)</f>
        <v>0</v>
      </c>
      <c r="N1478">
        <f>SUMIF(Erfassung1!BD:BD,L1478,Erfassung1!BG:BG)</f>
        <v>0</v>
      </c>
      <c r="O1478">
        <f t="shared" si="63"/>
        <v>0</v>
      </c>
      <c r="P1478">
        <f t="shared" si="64"/>
        <v>49</v>
      </c>
    </row>
    <row r="1479" spans="12:16" x14ac:dyDescent="0.25">
      <c r="L1479" s="264">
        <f>Member!A1479</f>
        <v>0</v>
      </c>
      <c r="M1479">
        <f>SUMIF(Erfassung1!BD:BD,L1479,Erfassung1!BW:BW)</f>
        <v>0</v>
      </c>
      <c r="N1479">
        <f>SUMIF(Erfassung1!BD:BD,L1479,Erfassung1!BG:BG)</f>
        <v>0</v>
      </c>
      <c r="O1479">
        <f t="shared" si="63"/>
        <v>0</v>
      </c>
      <c r="P1479">
        <f t="shared" si="64"/>
        <v>49</v>
      </c>
    </row>
    <row r="1480" spans="12:16" x14ac:dyDescent="0.25">
      <c r="L1480" s="264">
        <f>Member!A1480</f>
        <v>0</v>
      </c>
      <c r="M1480">
        <f>SUMIF(Erfassung1!BD:BD,L1480,Erfassung1!BW:BW)</f>
        <v>0</v>
      </c>
      <c r="N1480">
        <f>SUMIF(Erfassung1!BD:BD,L1480,Erfassung1!BG:BG)</f>
        <v>0</v>
      </c>
      <c r="O1480">
        <f t="shared" si="63"/>
        <v>0</v>
      </c>
      <c r="P1480">
        <f t="shared" si="64"/>
        <v>49</v>
      </c>
    </row>
    <row r="1481" spans="12:16" x14ac:dyDescent="0.25">
      <c r="L1481" s="264">
        <f>Member!A1481</f>
        <v>0</v>
      </c>
      <c r="M1481">
        <f>SUMIF(Erfassung1!BD:BD,L1481,Erfassung1!BW:BW)</f>
        <v>0</v>
      </c>
      <c r="N1481">
        <f>SUMIF(Erfassung1!BD:BD,L1481,Erfassung1!BG:BG)</f>
        <v>0</v>
      </c>
      <c r="O1481">
        <f t="shared" si="63"/>
        <v>0</v>
      </c>
      <c r="P1481">
        <f t="shared" si="64"/>
        <v>49</v>
      </c>
    </row>
    <row r="1482" spans="12:16" x14ac:dyDescent="0.25">
      <c r="L1482" s="264">
        <f>Member!A1482</f>
        <v>0</v>
      </c>
      <c r="M1482">
        <f>SUMIF(Erfassung1!BD:BD,L1482,Erfassung1!BW:BW)</f>
        <v>0</v>
      </c>
      <c r="N1482">
        <f>SUMIF(Erfassung1!BD:BD,L1482,Erfassung1!BG:BG)</f>
        <v>0</v>
      </c>
      <c r="O1482">
        <f t="shared" si="63"/>
        <v>0</v>
      </c>
      <c r="P1482">
        <f t="shared" si="64"/>
        <v>49</v>
      </c>
    </row>
    <row r="1483" spans="12:16" x14ac:dyDescent="0.25">
      <c r="L1483" s="264">
        <f>Member!A1483</f>
        <v>0</v>
      </c>
      <c r="M1483">
        <f>SUMIF(Erfassung1!BD:BD,L1483,Erfassung1!BW:BW)</f>
        <v>0</v>
      </c>
      <c r="N1483">
        <f>SUMIF(Erfassung1!BD:BD,L1483,Erfassung1!BG:BG)</f>
        <v>0</v>
      </c>
      <c r="O1483">
        <f t="shared" si="63"/>
        <v>0</v>
      </c>
      <c r="P1483">
        <f t="shared" si="64"/>
        <v>49</v>
      </c>
    </row>
    <row r="1484" spans="12:16" x14ac:dyDescent="0.25">
      <c r="L1484" s="264">
        <f>Member!A1484</f>
        <v>0</v>
      </c>
      <c r="M1484">
        <f>SUMIF(Erfassung1!BD:BD,L1484,Erfassung1!BW:BW)</f>
        <v>0</v>
      </c>
      <c r="N1484">
        <f>SUMIF(Erfassung1!BD:BD,L1484,Erfassung1!BG:BG)</f>
        <v>0</v>
      </c>
      <c r="O1484">
        <f t="shared" si="63"/>
        <v>0</v>
      </c>
      <c r="P1484">
        <f t="shared" si="64"/>
        <v>49</v>
      </c>
    </row>
    <row r="1485" spans="12:16" x14ac:dyDescent="0.25">
      <c r="L1485" s="264">
        <f>Member!A1485</f>
        <v>0</v>
      </c>
      <c r="M1485">
        <f>SUMIF(Erfassung1!BD:BD,L1485,Erfassung1!BW:BW)</f>
        <v>0</v>
      </c>
      <c r="N1485">
        <f>SUMIF(Erfassung1!BD:BD,L1485,Erfassung1!BG:BG)</f>
        <v>0</v>
      </c>
      <c r="O1485">
        <f t="shared" si="63"/>
        <v>0</v>
      </c>
      <c r="P1485">
        <f t="shared" si="64"/>
        <v>49</v>
      </c>
    </row>
    <row r="1486" spans="12:16" x14ac:dyDescent="0.25">
      <c r="L1486" s="264">
        <f>Member!A1486</f>
        <v>0</v>
      </c>
      <c r="M1486">
        <f>SUMIF(Erfassung1!BD:BD,L1486,Erfassung1!BW:BW)</f>
        <v>0</v>
      </c>
      <c r="N1486">
        <f>SUMIF(Erfassung1!BD:BD,L1486,Erfassung1!BG:BG)</f>
        <v>0</v>
      </c>
      <c r="O1486">
        <f t="shared" si="63"/>
        <v>0</v>
      </c>
      <c r="P1486">
        <f t="shared" si="64"/>
        <v>49</v>
      </c>
    </row>
    <row r="1487" spans="12:16" x14ac:dyDescent="0.25">
      <c r="L1487" s="264">
        <f>Member!A1487</f>
        <v>0</v>
      </c>
      <c r="M1487">
        <f>SUMIF(Erfassung1!BD:BD,L1487,Erfassung1!BW:BW)</f>
        <v>0</v>
      </c>
      <c r="N1487">
        <f>SUMIF(Erfassung1!BD:BD,L1487,Erfassung1!BG:BG)</f>
        <v>0</v>
      </c>
      <c r="O1487">
        <f t="shared" si="63"/>
        <v>0</v>
      </c>
      <c r="P1487">
        <f t="shared" si="64"/>
        <v>49</v>
      </c>
    </row>
    <row r="1488" spans="12:16" x14ac:dyDescent="0.25">
      <c r="L1488" s="264">
        <f>Member!A1488</f>
        <v>0</v>
      </c>
      <c r="M1488">
        <f>SUMIF(Erfassung1!BD:BD,L1488,Erfassung1!BW:BW)</f>
        <v>0</v>
      </c>
      <c r="N1488">
        <f>SUMIF(Erfassung1!BD:BD,L1488,Erfassung1!BG:BG)</f>
        <v>0</v>
      </c>
      <c r="O1488">
        <f t="shared" si="63"/>
        <v>0</v>
      </c>
      <c r="P1488">
        <f t="shared" si="64"/>
        <v>49</v>
      </c>
    </row>
    <row r="1489" spans="12:16" x14ac:dyDescent="0.25">
      <c r="L1489" s="264">
        <f>Member!A1489</f>
        <v>0</v>
      </c>
      <c r="M1489">
        <f>SUMIF(Erfassung1!BD:BD,L1489,Erfassung1!BW:BW)</f>
        <v>0</v>
      </c>
      <c r="N1489">
        <f>SUMIF(Erfassung1!BD:BD,L1489,Erfassung1!BG:BG)</f>
        <v>0</v>
      </c>
      <c r="O1489">
        <f t="shared" si="63"/>
        <v>0</v>
      </c>
      <c r="P1489">
        <f t="shared" si="64"/>
        <v>49</v>
      </c>
    </row>
    <row r="1490" spans="12:16" x14ac:dyDescent="0.25">
      <c r="L1490" s="264">
        <f>Member!A1490</f>
        <v>0</v>
      </c>
      <c r="M1490">
        <f>SUMIF(Erfassung1!BD:BD,L1490,Erfassung1!BW:BW)</f>
        <v>0</v>
      </c>
      <c r="N1490">
        <f>SUMIF(Erfassung1!BD:BD,L1490,Erfassung1!BG:BG)</f>
        <v>0</v>
      </c>
      <c r="O1490">
        <f t="shared" si="63"/>
        <v>0</v>
      </c>
      <c r="P1490">
        <f t="shared" si="64"/>
        <v>49</v>
      </c>
    </row>
    <row r="1491" spans="12:16" x14ac:dyDescent="0.25">
      <c r="L1491" s="264">
        <f>Member!A1491</f>
        <v>0</v>
      </c>
      <c r="M1491">
        <f>SUMIF(Erfassung1!BD:BD,L1491,Erfassung1!BW:BW)</f>
        <v>0</v>
      </c>
      <c r="N1491">
        <f>SUMIF(Erfassung1!BD:BD,L1491,Erfassung1!BG:BG)</f>
        <v>0</v>
      </c>
      <c r="O1491">
        <f t="shared" si="63"/>
        <v>0</v>
      </c>
      <c r="P1491">
        <f t="shared" si="64"/>
        <v>49</v>
      </c>
    </row>
    <row r="1492" spans="12:16" x14ac:dyDescent="0.25">
      <c r="L1492" s="264">
        <f>Member!A1492</f>
        <v>0</v>
      </c>
      <c r="M1492">
        <f>SUMIF(Erfassung1!BD:BD,L1492,Erfassung1!BW:BW)</f>
        <v>0</v>
      </c>
      <c r="N1492">
        <f>SUMIF(Erfassung1!BD:BD,L1492,Erfassung1!BG:BG)</f>
        <v>0</v>
      </c>
      <c r="O1492">
        <f t="shared" si="63"/>
        <v>0</v>
      </c>
      <c r="P1492">
        <f t="shared" si="64"/>
        <v>49</v>
      </c>
    </row>
    <row r="1493" spans="12:16" x14ac:dyDescent="0.25">
      <c r="L1493" s="264">
        <f>Member!A1493</f>
        <v>0</v>
      </c>
      <c r="M1493">
        <f>SUMIF(Erfassung1!BD:BD,L1493,Erfassung1!BW:BW)</f>
        <v>0</v>
      </c>
      <c r="N1493">
        <f>SUMIF(Erfassung1!BD:BD,L1493,Erfassung1!BG:BG)</f>
        <v>0</v>
      </c>
      <c r="O1493">
        <f t="shared" si="63"/>
        <v>0</v>
      </c>
      <c r="P1493">
        <f t="shared" si="64"/>
        <v>49</v>
      </c>
    </row>
    <row r="1494" spans="12:16" x14ac:dyDescent="0.25">
      <c r="L1494" s="264">
        <f>Member!A1494</f>
        <v>0</v>
      </c>
      <c r="M1494">
        <f>SUMIF(Erfassung1!BD:BD,L1494,Erfassung1!BW:BW)</f>
        <v>0</v>
      </c>
      <c r="N1494">
        <f>SUMIF(Erfassung1!BD:BD,L1494,Erfassung1!BG:BG)</f>
        <v>0</v>
      </c>
      <c r="O1494">
        <f t="shared" si="63"/>
        <v>0</v>
      </c>
      <c r="P1494">
        <f t="shared" si="64"/>
        <v>49</v>
      </c>
    </row>
    <row r="1495" spans="12:16" x14ac:dyDescent="0.25">
      <c r="L1495" s="264">
        <f>Member!A1495</f>
        <v>0</v>
      </c>
      <c r="M1495">
        <f>SUMIF(Erfassung1!BD:BD,L1495,Erfassung1!BW:BW)</f>
        <v>0</v>
      </c>
      <c r="N1495">
        <f>SUMIF(Erfassung1!BD:BD,L1495,Erfassung1!BG:BG)</f>
        <v>0</v>
      </c>
      <c r="O1495">
        <f t="shared" si="63"/>
        <v>0</v>
      </c>
      <c r="P1495">
        <f t="shared" si="64"/>
        <v>49</v>
      </c>
    </row>
    <row r="1496" spans="12:16" x14ac:dyDescent="0.25">
      <c r="L1496" s="264">
        <f>Member!A1496</f>
        <v>0</v>
      </c>
      <c r="M1496">
        <f>SUMIF(Erfassung1!BD:BD,L1496,Erfassung1!BW:BW)</f>
        <v>0</v>
      </c>
      <c r="N1496">
        <f>SUMIF(Erfassung1!BD:BD,L1496,Erfassung1!BG:BG)</f>
        <v>0</v>
      </c>
      <c r="O1496">
        <f t="shared" si="63"/>
        <v>0</v>
      </c>
      <c r="P1496">
        <f t="shared" si="64"/>
        <v>49</v>
      </c>
    </row>
    <row r="1497" spans="12:16" x14ac:dyDescent="0.25">
      <c r="L1497" s="264">
        <f>Member!A1497</f>
        <v>0</v>
      </c>
      <c r="M1497">
        <f>SUMIF(Erfassung1!BD:BD,L1497,Erfassung1!BW:BW)</f>
        <v>0</v>
      </c>
      <c r="N1497">
        <f>SUMIF(Erfassung1!BD:BD,L1497,Erfassung1!BG:BG)</f>
        <v>0</v>
      </c>
      <c r="O1497">
        <f t="shared" si="63"/>
        <v>0</v>
      </c>
      <c r="P1497">
        <f t="shared" si="64"/>
        <v>49</v>
      </c>
    </row>
    <row r="1498" spans="12:16" x14ac:dyDescent="0.25">
      <c r="L1498" s="264">
        <f>Member!A1498</f>
        <v>0</v>
      </c>
      <c r="M1498">
        <f>SUMIF(Erfassung1!BD:BD,L1498,Erfassung1!BW:BW)</f>
        <v>0</v>
      </c>
      <c r="N1498">
        <f>SUMIF(Erfassung1!BD:BD,L1498,Erfassung1!BG:BG)</f>
        <v>0</v>
      </c>
      <c r="O1498">
        <f t="shared" si="63"/>
        <v>0</v>
      </c>
      <c r="P1498">
        <f t="shared" si="64"/>
        <v>49</v>
      </c>
    </row>
    <row r="1499" spans="12:16" x14ac:dyDescent="0.25">
      <c r="L1499" s="264">
        <f>Member!A1499</f>
        <v>0</v>
      </c>
      <c r="M1499">
        <f>SUMIF(Erfassung1!BD:BD,L1499,Erfassung1!BW:BW)</f>
        <v>0</v>
      </c>
      <c r="N1499">
        <f>SUMIF(Erfassung1!BD:BD,L1499,Erfassung1!BG:BG)</f>
        <v>0</v>
      </c>
      <c r="O1499">
        <f t="shared" si="63"/>
        <v>0</v>
      </c>
      <c r="P1499">
        <f t="shared" si="64"/>
        <v>49</v>
      </c>
    </row>
    <row r="1500" spans="12:16" x14ac:dyDescent="0.25">
      <c r="L1500" s="264">
        <f>Member!A1500</f>
        <v>0</v>
      </c>
      <c r="M1500">
        <f>SUMIF(Erfassung1!BD:BD,L1500,Erfassung1!BW:BW)</f>
        <v>0</v>
      </c>
      <c r="N1500">
        <f>SUMIF(Erfassung1!BD:BD,L1500,Erfassung1!BG:BG)</f>
        <v>0</v>
      </c>
      <c r="O1500">
        <f t="shared" si="63"/>
        <v>0</v>
      </c>
      <c r="P1500">
        <f t="shared" si="64"/>
        <v>49</v>
      </c>
    </row>
    <row r="1501" spans="12:16" x14ac:dyDescent="0.25">
      <c r="L1501" s="264">
        <f>Member!A1501</f>
        <v>0</v>
      </c>
      <c r="M1501">
        <f>SUMIF(Erfassung1!BD:BD,L1501,Erfassung1!BW:BW)</f>
        <v>0</v>
      </c>
      <c r="N1501">
        <f>SUMIF(Erfassung1!BD:BD,L1501,Erfassung1!BG:BG)</f>
        <v>0</v>
      </c>
      <c r="O1501">
        <f t="shared" si="63"/>
        <v>0</v>
      </c>
      <c r="P1501">
        <f t="shared" si="64"/>
        <v>49</v>
      </c>
    </row>
    <row r="1502" spans="12:16" x14ac:dyDescent="0.25">
      <c r="L1502" s="264">
        <f>Member!A1502</f>
        <v>0</v>
      </c>
      <c r="M1502">
        <f>SUMIF(Erfassung1!BD:BD,L1502,Erfassung1!BW:BW)</f>
        <v>0</v>
      </c>
      <c r="N1502">
        <f>SUMIF(Erfassung1!BD:BD,L1502,Erfassung1!BG:BG)</f>
        <v>0</v>
      </c>
      <c r="O1502">
        <f t="shared" si="63"/>
        <v>0</v>
      </c>
      <c r="P1502">
        <f t="shared" si="64"/>
        <v>49</v>
      </c>
    </row>
    <row r="1503" spans="12:16" x14ac:dyDescent="0.25">
      <c r="L1503" s="264">
        <f>Member!A1503</f>
        <v>0</v>
      </c>
      <c r="M1503">
        <f>SUMIF(Erfassung1!BD:BD,L1503,Erfassung1!BW:BW)</f>
        <v>0</v>
      </c>
      <c r="N1503">
        <f>SUMIF(Erfassung1!BD:BD,L1503,Erfassung1!BG:BG)</f>
        <v>0</v>
      </c>
      <c r="O1503">
        <f t="shared" si="63"/>
        <v>0</v>
      </c>
      <c r="P1503">
        <f t="shared" si="64"/>
        <v>49</v>
      </c>
    </row>
    <row r="1504" spans="12:16" x14ac:dyDescent="0.25">
      <c r="L1504" s="264">
        <f>Member!A1504</f>
        <v>0</v>
      </c>
      <c r="M1504">
        <f>SUMIF(Erfassung1!BD:BD,L1504,Erfassung1!BW:BW)</f>
        <v>0</v>
      </c>
      <c r="N1504">
        <f>SUMIF(Erfassung1!BD:BD,L1504,Erfassung1!BG:BG)</f>
        <v>0</v>
      </c>
      <c r="O1504">
        <f t="shared" si="63"/>
        <v>0</v>
      </c>
      <c r="P1504">
        <f t="shared" si="64"/>
        <v>49</v>
      </c>
    </row>
    <row r="1505" spans="12:16" x14ac:dyDescent="0.25">
      <c r="L1505" s="264">
        <f>Member!A1505</f>
        <v>0</v>
      </c>
      <c r="M1505">
        <f>SUMIF(Erfassung1!BD:BD,L1505,Erfassung1!BW:BW)</f>
        <v>0</v>
      </c>
      <c r="N1505">
        <f>SUMIF(Erfassung1!BD:BD,L1505,Erfassung1!BG:BG)</f>
        <v>0</v>
      </c>
      <c r="O1505">
        <f t="shared" si="63"/>
        <v>0</v>
      </c>
      <c r="P1505">
        <f t="shared" si="64"/>
        <v>49</v>
      </c>
    </row>
    <row r="1506" spans="12:16" x14ac:dyDescent="0.25">
      <c r="L1506" s="264">
        <f>Member!A1506</f>
        <v>0</v>
      </c>
      <c r="M1506">
        <f>SUMIF(Erfassung1!BD:BD,L1506,Erfassung1!BW:BW)</f>
        <v>0</v>
      </c>
      <c r="N1506">
        <f>SUMIF(Erfassung1!BD:BD,L1506,Erfassung1!BG:BG)</f>
        <v>0</v>
      </c>
      <c r="O1506">
        <f t="shared" si="63"/>
        <v>0</v>
      </c>
      <c r="P1506">
        <f t="shared" si="64"/>
        <v>49</v>
      </c>
    </row>
    <row r="1507" spans="12:16" x14ac:dyDescent="0.25">
      <c r="L1507" s="264">
        <f>Member!A1507</f>
        <v>0</v>
      </c>
      <c r="M1507">
        <f>SUMIF(Erfassung1!BD:BD,L1507,Erfassung1!BW:BW)</f>
        <v>0</v>
      </c>
      <c r="N1507">
        <f>SUMIF(Erfassung1!BD:BD,L1507,Erfassung1!BG:BG)</f>
        <v>0</v>
      </c>
      <c r="O1507">
        <f t="shared" si="63"/>
        <v>0</v>
      </c>
      <c r="P1507">
        <f t="shared" si="64"/>
        <v>49</v>
      </c>
    </row>
    <row r="1508" spans="12:16" x14ac:dyDescent="0.25">
      <c r="L1508" s="264">
        <f>Member!A1508</f>
        <v>0</v>
      </c>
      <c r="M1508">
        <f>SUMIF(Erfassung1!BD:BD,L1508,Erfassung1!BW:BW)</f>
        <v>0</v>
      </c>
      <c r="N1508">
        <f>SUMIF(Erfassung1!BD:BD,L1508,Erfassung1!BG:BG)</f>
        <v>0</v>
      </c>
      <c r="O1508">
        <f t="shared" si="63"/>
        <v>0</v>
      </c>
      <c r="P1508">
        <f t="shared" si="64"/>
        <v>49</v>
      </c>
    </row>
    <row r="1509" spans="12:16" x14ac:dyDescent="0.25">
      <c r="L1509" s="264">
        <f>Member!A1509</f>
        <v>0</v>
      </c>
      <c r="M1509">
        <f>SUMIF(Erfassung1!BD:BD,L1509,Erfassung1!BW:BW)</f>
        <v>0</v>
      </c>
      <c r="N1509">
        <f>SUMIF(Erfassung1!BD:BD,L1509,Erfassung1!BG:BG)</f>
        <v>0</v>
      </c>
      <c r="O1509">
        <f t="shared" si="63"/>
        <v>0</v>
      </c>
      <c r="P1509">
        <f t="shared" si="64"/>
        <v>49</v>
      </c>
    </row>
    <row r="1510" spans="12:16" x14ac:dyDescent="0.25">
      <c r="L1510" s="264">
        <f>Member!A1510</f>
        <v>0</v>
      </c>
      <c r="M1510">
        <f>SUMIF(Erfassung1!BD:BD,L1510,Erfassung1!BW:BW)</f>
        <v>0</v>
      </c>
      <c r="N1510">
        <f>SUMIF(Erfassung1!BD:BD,L1510,Erfassung1!BG:BG)</f>
        <v>0</v>
      </c>
      <c r="O1510">
        <f t="shared" si="63"/>
        <v>0</v>
      </c>
      <c r="P1510">
        <f t="shared" si="64"/>
        <v>49</v>
      </c>
    </row>
    <row r="1511" spans="12:16" x14ac:dyDescent="0.25">
      <c r="L1511" s="264">
        <f>Member!A1511</f>
        <v>0</v>
      </c>
      <c r="M1511">
        <f>SUMIF(Erfassung1!BD:BD,L1511,Erfassung1!BW:BW)</f>
        <v>0</v>
      </c>
      <c r="N1511">
        <f>SUMIF(Erfassung1!BD:BD,L1511,Erfassung1!BG:BG)</f>
        <v>0</v>
      </c>
      <c r="O1511">
        <f t="shared" si="63"/>
        <v>0</v>
      </c>
      <c r="P1511">
        <f t="shared" si="64"/>
        <v>49</v>
      </c>
    </row>
    <row r="1512" spans="12:16" x14ac:dyDescent="0.25">
      <c r="L1512" s="264">
        <f>Member!A1512</f>
        <v>0</v>
      </c>
      <c r="M1512">
        <f>SUMIF(Erfassung1!BD:BD,L1512,Erfassung1!BW:BW)</f>
        <v>0</v>
      </c>
      <c r="N1512">
        <f>SUMIF(Erfassung1!BD:BD,L1512,Erfassung1!BG:BG)</f>
        <v>0</v>
      </c>
      <c r="O1512">
        <f t="shared" si="63"/>
        <v>0</v>
      </c>
      <c r="P1512">
        <f t="shared" si="64"/>
        <v>49</v>
      </c>
    </row>
    <row r="1513" spans="12:16" x14ac:dyDescent="0.25">
      <c r="L1513" s="264">
        <f>Member!A1513</f>
        <v>0</v>
      </c>
      <c r="M1513">
        <f>SUMIF(Erfassung1!BD:BD,L1513,Erfassung1!BW:BW)</f>
        <v>0</v>
      </c>
      <c r="N1513">
        <f>SUMIF(Erfassung1!BD:BD,L1513,Erfassung1!BG:BG)</f>
        <v>0</v>
      </c>
      <c r="O1513">
        <f t="shared" ref="O1513:O1576" si="65">IF(N1513=0,0,M1513/N1513-ROW()/1000000000)</f>
        <v>0</v>
      </c>
      <c r="P1513">
        <f t="shared" ref="P1513:P1576" si="66">RANK(O1513,O:O)</f>
        <v>49</v>
      </c>
    </row>
    <row r="1514" spans="12:16" x14ac:dyDescent="0.25">
      <c r="L1514" s="264">
        <f>Member!A1514</f>
        <v>0</v>
      </c>
      <c r="M1514">
        <f>SUMIF(Erfassung1!BD:BD,L1514,Erfassung1!BW:BW)</f>
        <v>0</v>
      </c>
      <c r="N1514">
        <f>SUMIF(Erfassung1!BD:BD,L1514,Erfassung1!BG:BG)</f>
        <v>0</v>
      </c>
      <c r="O1514">
        <f t="shared" si="65"/>
        <v>0</v>
      </c>
      <c r="P1514">
        <f t="shared" si="66"/>
        <v>49</v>
      </c>
    </row>
    <row r="1515" spans="12:16" x14ac:dyDescent="0.25">
      <c r="L1515" s="264">
        <f>Member!A1515</f>
        <v>0</v>
      </c>
      <c r="M1515">
        <f>SUMIF(Erfassung1!BD:BD,L1515,Erfassung1!BW:BW)</f>
        <v>0</v>
      </c>
      <c r="N1515">
        <f>SUMIF(Erfassung1!BD:BD,L1515,Erfassung1!BG:BG)</f>
        <v>0</v>
      </c>
      <c r="O1515">
        <f t="shared" si="65"/>
        <v>0</v>
      </c>
      <c r="P1515">
        <f t="shared" si="66"/>
        <v>49</v>
      </c>
    </row>
    <row r="1516" spans="12:16" x14ac:dyDescent="0.25">
      <c r="L1516" s="264">
        <f>Member!A1516</f>
        <v>0</v>
      </c>
      <c r="M1516">
        <f>SUMIF(Erfassung1!BD:BD,L1516,Erfassung1!BW:BW)</f>
        <v>0</v>
      </c>
      <c r="N1516">
        <f>SUMIF(Erfassung1!BD:BD,L1516,Erfassung1!BG:BG)</f>
        <v>0</v>
      </c>
      <c r="O1516">
        <f t="shared" si="65"/>
        <v>0</v>
      </c>
      <c r="P1516">
        <f t="shared" si="66"/>
        <v>49</v>
      </c>
    </row>
    <row r="1517" spans="12:16" x14ac:dyDescent="0.25">
      <c r="L1517" s="264">
        <f>Member!A1517</f>
        <v>0</v>
      </c>
      <c r="M1517">
        <f>SUMIF(Erfassung1!BD:BD,L1517,Erfassung1!BW:BW)</f>
        <v>0</v>
      </c>
      <c r="N1517">
        <f>SUMIF(Erfassung1!BD:BD,L1517,Erfassung1!BG:BG)</f>
        <v>0</v>
      </c>
      <c r="O1517">
        <f t="shared" si="65"/>
        <v>0</v>
      </c>
      <c r="P1517">
        <f t="shared" si="66"/>
        <v>49</v>
      </c>
    </row>
    <row r="1518" spans="12:16" x14ac:dyDescent="0.25">
      <c r="L1518" s="264">
        <f>Member!A1518</f>
        <v>0</v>
      </c>
      <c r="M1518">
        <f>SUMIF(Erfassung1!BD:BD,L1518,Erfassung1!BW:BW)</f>
        <v>0</v>
      </c>
      <c r="N1518">
        <f>SUMIF(Erfassung1!BD:BD,L1518,Erfassung1!BG:BG)</f>
        <v>0</v>
      </c>
      <c r="O1518">
        <f t="shared" si="65"/>
        <v>0</v>
      </c>
      <c r="P1518">
        <f t="shared" si="66"/>
        <v>49</v>
      </c>
    </row>
    <row r="1519" spans="12:16" x14ac:dyDescent="0.25">
      <c r="L1519" s="264">
        <f>Member!A1519</f>
        <v>0</v>
      </c>
      <c r="M1519">
        <f>SUMIF(Erfassung1!BD:BD,L1519,Erfassung1!BW:BW)</f>
        <v>0</v>
      </c>
      <c r="N1519">
        <f>SUMIF(Erfassung1!BD:BD,L1519,Erfassung1!BG:BG)</f>
        <v>0</v>
      </c>
      <c r="O1519">
        <f t="shared" si="65"/>
        <v>0</v>
      </c>
      <c r="P1519">
        <f t="shared" si="66"/>
        <v>49</v>
      </c>
    </row>
    <row r="1520" spans="12:16" x14ac:dyDescent="0.25">
      <c r="L1520" s="264">
        <f>Member!A1520</f>
        <v>0</v>
      </c>
      <c r="M1520">
        <f>SUMIF(Erfassung1!BD:BD,L1520,Erfassung1!BW:BW)</f>
        <v>0</v>
      </c>
      <c r="N1520">
        <f>SUMIF(Erfassung1!BD:BD,L1520,Erfassung1!BG:BG)</f>
        <v>0</v>
      </c>
      <c r="O1520">
        <f t="shared" si="65"/>
        <v>0</v>
      </c>
      <c r="P1520">
        <f t="shared" si="66"/>
        <v>49</v>
      </c>
    </row>
    <row r="1521" spans="12:16" x14ac:dyDescent="0.25">
      <c r="L1521" s="264">
        <f>Member!A1521</f>
        <v>0</v>
      </c>
      <c r="M1521">
        <f>SUMIF(Erfassung1!BD:BD,L1521,Erfassung1!BW:BW)</f>
        <v>0</v>
      </c>
      <c r="N1521">
        <f>SUMIF(Erfassung1!BD:BD,L1521,Erfassung1!BG:BG)</f>
        <v>0</v>
      </c>
      <c r="O1521">
        <f t="shared" si="65"/>
        <v>0</v>
      </c>
      <c r="P1521">
        <f t="shared" si="66"/>
        <v>49</v>
      </c>
    </row>
    <row r="1522" spans="12:16" x14ac:dyDescent="0.25">
      <c r="L1522" s="264">
        <f>Member!A1522</f>
        <v>0</v>
      </c>
      <c r="M1522">
        <f>SUMIF(Erfassung1!BD:BD,L1522,Erfassung1!BW:BW)</f>
        <v>0</v>
      </c>
      <c r="N1522">
        <f>SUMIF(Erfassung1!BD:BD,L1522,Erfassung1!BG:BG)</f>
        <v>0</v>
      </c>
      <c r="O1522">
        <f t="shared" si="65"/>
        <v>0</v>
      </c>
      <c r="P1522">
        <f t="shared" si="66"/>
        <v>49</v>
      </c>
    </row>
    <row r="1523" spans="12:16" x14ac:dyDescent="0.25">
      <c r="L1523" s="264">
        <f>Member!A1523</f>
        <v>0</v>
      </c>
      <c r="M1523">
        <f>SUMIF(Erfassung1!BD:BD,L1523,Erfassung1!BW:BW)</f>
        <v>0</v>
      </c>
      <c r="N1523">
        <f>SUMIF(Erfassung1!BD:BD,L1523,Erfassung1!BG:BG)</f>
        <v>0</v>
      </c>
      <c r="O1523">
        <f t="shared" si="65"/>
        <v>0</v>
      </c>
      <c r="P1523">
        <f t="shared" si="66"/>
        <v>49</v>
      </c>
    </row>
    <row r="1524" spans="12:16" x14ac:dyDescent="0.25">
      <c r="L1524" s="264">
        <f>Member!A1524</f>
        <v>0</v>
      </c>
      <c r="M1524">
        <f>SUMIF(Erfassung1!BD:BD,L1524,Erfassung1!BW:BW)</f>
        <v>0</v>
      </c>
      <c r="N1524">
        <f>SUMIF(Erfassung1!BD:BD,L1524,Erfassung1!BG:BG)</f>
        <v>0</v>
      </c>
      <c r="O1524">
        <f t="shared" si="65"/>
        <v>0</v>
      </c>
      <c r="P1524">
        <f t="shared" si="66"/>
        <v>49</v>
      </c>
    </row>
    <row r="1525" spans="12:16" x14ac:dyDescent="0.25">
      <c r="L1525" s="264">
        <f>Member!A1525</f>
        <v>0</v>
      </c>
      <c r="M1525">
        <f>SUMIF(Erfassung1!BD:BD,L1525,Erfassung1!BW:BW)</f>
        <v>0</v>
      </c>
      <c r="N1525">
        <f>SUMIF(Erfassung1!BD:BD,L1525,Erfassung1!BG:BG)</f>
        <v>0</v>
      </c>
      <c r="O1525">
        <f t="shared" si="65"/>
        <v>0</v>
      </c>
      <c r="P1525">
        <f t="shared" si="66"/>
        <v>49</v>
      </c>
    </row>
    <row r="1526" spans="12:16" x14ac:dyDescent="0.25">
      <c r="L1526" s="264">
        <f>Member!A1526</f>
        <v>0</v>
      </c>
      <c r="M1526">
        <f>SUMIF(Erfassung1!BD:BD,L1526,Erfassung1!BW:BW)</f>
        <v>0</v>
      </c>
      <c r="N1526">
        <f>SUMIF(Erfassung1!BD:BD,L1526,Erfassung1!BG:BG)</f>
        <v>0</v>
      </c>
      <c r="O1526">
        <f t="shared" si="65"/>
        <v>0</v>
      </c>
      <c r="P1526">
        <f t="shared" si="66"/>
        <v>49</v>
      </c>
    </row>
    <row r="1527" spans="12:16" x14ac:dyDescent="0.25">
      <c r="L1527" s="264">
        <f>Member!A1527</f>
        <v>0</v>
      </c>
      <c r="M1527">
        <f>SUMIF(Erfassung1!BD:BD,L1527,Erfassung1!BW:BW)</f>
        <v>0</v>
      </c>
      <c r="N1527">
        <f>SUMIF(Erfassung1!BD:BD,L1527,Erfassung1!BG:BG)</f>
        <v>0</v>
      </c>
      <c r="O1527">
        <f t="shared" si="65"/>
        <v>0</v>
      </c>
      <c r="P1527">
        <f t="shared" si="66"/>
        <v>49</v>
      </c>
    </row>
    <row r="1528" spans="12:16" x14ac:dyDescent="0.25">
      <c r="L1528" s="264">
        <f>Member!A1528</f>
        <v>0</v>
      </c>
      <c r="M1528">
        <f>SUMIF(Erfassung1!BD:BD,L1528,Erfassung1!BW:BW)</f>
        <v>0</v>
      </c>
      <c r="N1528">
        <f>SUMIF(Erfassung1!BD:BD,L1528,Erfassung1!BG:BG)</f>
        <v>0</v>
      </c>
      <c r="O1528">
        <f t="shared" si="65"/>
        <v>0</v>
      </c>
      <c r="P1528">
        <f t="shared" si="66"/>
        <v>49</v>
      </c>
    </row>
    <row r="1529" spans="12:16" x14ac:dyDescent="0.25">
      <c r="L1529" s="264">
        <f>Member!A1529</f>
        <v>0</v>
      </c>
      <c r="M1529">
        <f>SUMIF(Erfassung1!BD:BD,L1529,Erfassung1!BW:BW)</f>
        <v>0</v>
      </c>
      <c r="N1529">
        <f>SUMIF(Erfassung1!BD:BD,L1529,Erfassung1!BG:BG)</f>
        <v>0</v>
      </c>
      <c r="O1529">
        <f t="shared" si="65"/>
        <v>0</v>
      </c>
      <c r="P1529">
        <f t="shared" si="66"/>
        <v>49</v>
      </c>
    </row>
    <row r="1530" spans="12:16" x14ac:dyDescent="0.25">
      <c r="L1530" s="264">
        <f>Member!A1530</f>
        <v>0</v>
      </c>
      <c r="M1530">
        <f>SUMIF(Erfassung1!BD:BD,L1530,Erfassung1!BW:BW)</f>
        <v>0</v>
      </c>
      <c r="N1530">
        <f>SUMIF(Erfassung1!BD:BD,L1530,Erfassung1!BG:BG)</f>
        <v>0</v>
      </c>
      <c r="O1530">
        <f t="shared" si="65"/>
        <v>0</v>
      </c>
      <c r="P1530">
        <f t="shared" si="66"/>
        <v>49</v>
      </c>
    </row>
    <row r="1531" spans="12:16" x14ac:dyDescent="0.25">
      <c r="L1531" s="264">
        <f>Member!A1531</f>
        <v>0</v>
      </c>
      <c r="M1531">
        <f>SUMIF(Erfassung1!BD:BD,L1531,Erfassung1!BW:BW)</f>
        <v>0</v>
      </c>
      <c r="N1531">
        <f>SUMIF(Erfassung1!BD:BD,L1531,Erfassung1!BG:BG)</f>
        <v>0</v>
      </c>
      <c r="O1531">
        <f t="shared" si="65"/>
        <v>0</v>
      </c>
      <c r="P1531">
        <f t="shared" si="66"/>
        <v>49</v>
      </c>
    </row>
    <row r="1532" spans="12:16" x14ac:dyDescent="0.25">
      <c r="L1532" s="264">
        <f>Member!A1532</f>
        <v>0</v>
      </c>
      <c r="M1532">
        <f>SUMIF(Erfassung1!BD:BD,L1532,Erfassung1!BW:BW)</f>
        <v>0</v>
      </c>
      <c r="N1532">
        <f>SUMIF(Erfassung1!BD:BD,L1532,Erfassung1!BG:BG)</f>
        <v>0</v>
      </c>
      <c r="O1532">
        <f t="shared" si="65"/>
        <v>0</v>
      </c>
      <c r="P1532">
        <f t="shared" si="66"/>
        <v>49</v>
      </c>
    </row>
    <row r="1533" spans="12:16" x14ac:dyDescent="0.25">
      <c r="L1533" s="264">
        <f>Member!A1533</f>
        <v>0</v>
      </c>
      <c r="M1533">
        <f>SUMIF(Erfassung1!BD:BD,L1533,Erfassung1!BW:BW)</f>
        <v>0</v>
      </c>
      <c r="N1533">
        <f>SUMIF(Erfassung1!BD:BD,L1533,Erfassung1!BG:BG)</f>
        <v>0</v>
      </c>
      <c r="O1533">
        <f t="shared" si="65"/>
        <v>0</v>
      </c>
      <c r="P1533">
        <f t="shared" si="66"/>
        <v>49</v>
      </c>
    </row>
    <row r="1534" spans="12:16" x14ac:dyDescent="0.25">
      <c r="L1534" s="264">
        <f>Member!A1534</f>
        <v>0</v>
      </c>
      <c r="M1534">
        <f>SUMIF(Erfassung1!BD:BD,L1534,Erfassung1!BW:BW)</f>
        <v>0</v>
      </c>
      <c r="N1534">
        <f>SUMIF(Erfassung1!BD:BD,L1534,Erfassung1!BG:BG)</f>
        <v>0</v>
      </c>
      <c r="O1534">
        <f t="shared" si="65"/>
        <v>0</v>
      </c>
      <c r="P1534">
        <f t="shared" si="66"/>
        <v>49</v>
      </c>
    </row>
    <row r="1535" spans="12:16" x14ac:dyDescent="0.25">
      <c r="L1535" s="264">
        <f>Member!A1535</f>
        <v>0</v>
      </c>
      <c r="M1535">
        <f>SUMIF(Erfassung1!BD:BD,L1535,Erfassung1!BW:BW)</f>
        <v>0</v>
      </c>
      <c r="N1535">
        <f>SUMIF(Erfassung1!BD:BD,L1535,Erfassung1!BG:BG)</f>
        <v>0</v>
      </c>
      <c r="O1535">
        <f t="shared" si="65"/>
        <v>0</v>
      </c>
      <c r="P1535">
        <f t="shared" si="66"/>
        <v>49</v>
      </c>
    </row>
    <row r="1536" spans="12:16" x14ac:dyDescent="0.25">
      <c r="L1536" s="264">
        <f>Member!A1536</f>
        <v>0</v>
      </c>
      <c r="M1536">
        <f>SUMIF(Erfassung1!BD:BD,L1536,Erfassung1!BW:BW)</f>
        <v>0</v>
      </c>
      <c r="N1536">
        <f>SUMIF(Erfassung1!BD:BD,L1536,Erfassung1!BG:BG)</f>
        <v>0</v>
      </c>
      <c r="O1536">
        <f t="shared" si="65"/>
        <v>0</v>
      </c>
      <c r="P1536">
        <f t="shared" si="66"/>
        <v>49</v>
      </c>
    </row>
    <row r="1537" spans="12:16" x14ac:dyDescent="0.25">
      <c r="L1537" s="264">
        <f>Member!A1537</f>
        <v>0</v>
      </c>
      <c r="M1537">
        <f>SUMIF(Erfassung1!BD:BD,L1537,Erfassung1!BW:BW)</f>
        <v>0</v>
      </c>
      <c r="N1537">
        <f>SUMIF(Erfassung1!BD:BD,L1537,Erfassung1!BG:BG)</f>
        <v>0</v>
      </c>
      <c r="O1537">
        <f t="shared" si="65"/>
        <v>0</v>
      </c>
      <c r="P1537">
        <f t="shared" si="66"/>
        <v>49</v>
      </c>
    </row>
    <row r="1538" spans="12:16" x14ac:dyDescent="0.25">
      <c r="L1538" s="264">
        <f>Member!A1538</f>
        <v>0</v>
      </c>
      <c r="M1538">
        <f>SUMIF(Erfassung1!BD:BD,L1538,Erfassung1!BW:BW)</f>
        <v>0</v>
      </c>
      <c r="N1538">
        <f>SUMIF(Erfassung1!BD:BD,L1538,Erfassung1!BG:BG)</f>
        <v>0</v>
      </c>
      <c r="O1538">
        <f t="shared" si="65"/>
        <v>0</v>
      </c>
      <c r="P1538">
        <f t="shared" si="66"/>
        <v>49</v>
      </c>
    </row>
    <row r="1539" spans="12:16" x14ac:dyDescent="0.25">
      <c r="L1539" s="264">
        <f>Member!A1539</f>
        <v>0</v>
      </c>
      <c r="M1539">
        <f>SUMIF(Erfassung1!BD:BD,L1539,Erfassung1!BW:BW)</f>
        <v>0</v>
      </c>
      <c r="N1539">
        <f>SUMIF(Erfassung1!BD:BD,L1539,Erfassung1!BG:BG)</f>
        <v>0</v>
      </c>
      <c r="O1539">
        <f t="shared" si="65"/>
        <v>0</v>
      </c>
      <c r="P1539">
        <f t="shared" si="66"/>
        <v>49</v>
      </c>
    </row>
    <row r="1540" spans="12:16" x14ac:dyDescent="0.25">
      <c r="L1540" s="264">
        <f>Member!A1540</f>
        <v>0</v>
      </c>
      <c r="M1540">
        <f>SUMIF(Erfassung1!BD:BD,L1540,Erfassung1!BW:BW)</f>
        <v>0</v>
      </c>
      <c r="N1540">
        <f>SUMIF(Erfassung1!BD:BD,L1540,Erfassung1!BG:BG)</f>
        <v>0</v>
      </c>
      <c r="O1540">
        <f t="shared" si="65"/>
        <v>0</v>
      </c>
      <c r="P1540">
        <f t="shared" si="66"/>
        <v>49</v>
      </c>
    </row>
    <row r="1541" spans="12:16" x14ac:dyDescent="0.25">
      <c r="L1541" s="264">
        <f>Member!A1541</f>
        <v>0</v>
      </c>
      <c r="M1541">
        <f>SUMIF(Erfassung1!BD:BD,L1541,Erfassung1!BW:BW)</f>
        <v>0</v>
      </c>
      <c r="N1541">
        <f>SUMIF(Erfassung1!BD:BD,L1541,Erfassung1!BG:BG)</f>
        <v>0</v>
      </c>
      <c r="O1541">
        <f t="shared" si="65"/>
        <v>0</v>
      </c>
      <c r="P1541">
        <f t="shared" si="66"/>
        <v>49</v>
      </c>
    </row>
    <row r="1542" spans="12:16" x14ac:dyDescent="0.25">
      <c r="L1542" s="264">
        <f>Member!A1542</f>
        <v>0</v>
      </c>
      <c r="M1542">
        <f>SUMIF(Erfassung1!BD:BD,L1542,Erfassung1!BW:BW)</f>
        <v>0</v>
      </c>
      <c r="N1542">
        <f>SUMIF(Erfassung1!BD:BD,L1542,Erfassung1!BG:BG)</f>
        <v>0</v>
      </c>
      <c r="O1542">
        <f t="shared" si="65"/>
        <v>0</v>
      </c>
      <c r="P1542">
        <f t="shared" si="66"/>
        <v>49</v>
      </c>
    </row>
    <row r="1543" spans="12:16" x14ac:dyDescent="0.25">
      <c r="L1543" s="264">
        <f>Member!A1543</f>
        <v>0</v>
      </c>
      <c r="M1543">
        <f>SUMIF(Erfassung1!BD:BD,L1543,Erfassung1!BW:BW)</f>
        <v>0</v>
      </c>
      <c r="N1543">
        <f>SUMIF(Erfassung1!BD:BD,L1543,Erfassung1!BG:BG)</f>
        <v>0</v>
      </c>
      <c r="O1543">
        <f t="shared" si="65"/>
        <v>0</v>
      </c>
      <c r="P1543">
        <f t="shared" si="66"/>
        <v>49</v>
      </c>
    </row>
    <row r="1544" spans="12:16" x14ac:dyDescent="0.25">
      <c r="L1544" s="264">
        <f>Member!A1544</f>
        <v>0</v>
      </c>
      <c r="M1544">
        <f>SUMIF(Erfassung1!BD:BD,L1544,Erfassung1!BW:BW)</f>
        <v>0</v>
      </c>
      <c r="N1544">
        <f>SUMIF(Erfassung1!BD:BD,L1544,Erfassung1!BG:BG)</f>
        <v>0</v>
      </c>
      <c r="O1544">
        <f t="shared" si="65"/>
        <v>0</v>
      </c>
      <c r="P1544">
        <f t="shared" si="66"/>
        <v>49</v>
      </c>
    </row>
    <row r="1545" spans="12:16" x14ac:dyDescent="0.25">
      <c r="L1545" s="264">
        <f>Member!A1545</f>
        <v>0</v>
      </c>
      <c r="M1545">
        <f>SUMIF(Erfassung1!BD:BD,L1545,Erfassung1!BW:BW)</f>
        <v>0</v>
      </c>
      <c r="N1545">
        <f>SUMIF(Erfassung1!BD:BD,L1545,Erfassung1!BG:BG)</f>
        <v>0</v>
      </c>
      <c r="O1545">
        <f t="shared" si="65"/>
        <v>0</v>
      </c>
      <c r="P1545">
        <f t="shared" si="66"/>
        <v>49</v>
      </c>
    </row>
    <row r="1546" spans="12:16" x14ac:dyDescent="0.25">
      <c r="L1546" s="264">
        <f>Member!A1546</f>
        <v>0</v>
      </c>
      <c r="M1546">
        <f>SUMIF(Erfassung1!BD:BD,L1546,Erfassung1!BW:BW)</f>
        <v>0</v>
      </c>
      <c r="N1546">
        <f>SUMIF(Erfassung1!BD:BD,L1546,Erfassung1!BG:BG)</f>
        <v>0</v>
      </c>
      <c r="O1546">
        <f t="shared" si="65"/>
        <v>0</v>
      </c>
      <c r="P1546">
        <f t="shared" si="66"/>
        <v>49</v>
      </c>
    </row>
    <row r="1547" spans="12:16" x14ac:dyDescent="0.25">
      <c r="L1547" s="264">
        <f>Member!A1547</f>
        <v>0</v>
      </c>
      <c r="M1547">
        <f>SUMIF(Erfassung1!BD:BD,L1547,Erfassung1!BW:BW)</f>
        <v>0</v>
      </c>
      <c r="N1547">
        <f>SUMIF(Erfassung1!BD:BD,L1547,Erfassung1!BG:BG)</f>
        <v>0</v>
      </c>
      <c r="O1547">
        <f t="shared" si="65"/>
        <v>0</v>
      </c>
      <c r="P1547">
        <f t="shared" si="66"/>
        <v>49</v>
      </c>
    </row>
    <row r="1548" spans="12:16" x14ac:dyDescent="0.25">
      <c r="L1548" s="264">
        <f>Member!A1548</f>
        <v>0</v>
      </c>
      <c r="M1548">
        <f>SUMIF(Erfassung1!BD:BD,L1548,Erfassung1!BW:BW)</f>
        <v>0</v>
      </c>
      <c r="N1548">
        <f>SUMIF(Erfassung1!BD:BD,L1548,Erfassung1!BG:BG)</f>
        <v>0</v>
      </c>
      <c r="O1548">
        <f t="shared" si="65"/>
        <v>0</v>
      </c>
      <c r="P1548">
        <f t="shared" si="66"/>
        <v>49</v>
      </c>
    </row>
    <row r="1549" spans="12:16" x14ac:dyDescent="0.25">
      <c r="L1549" s="264">
        <f>Member!A1549</f>
        <v>0</v>
      </c>
      <c r="M1549">
        <f>SUMIF(Erfassung1!BD:BD,L1549,Erfassung1!BW:BW)</f>
        <v>0</v>
      </c>
      <c r="N1549">
        <f>SUMIF(Erfassung1!BD:BD,L1549,Erfassung1!BG:BG)</f>
        <v>0</v>
      </c>
      <c r="O1549">
        <f t="shared" si="65"/>
        <v>0</v>
      </c>
      <c r="P1549">
        <f t="shared" si="66"/>
        <v>49</v>
      </c>
    </row>
    <row r="1550" spans="12:16" x14ac:dyDescent="0.25">
      <c r="L1550" s="264">
        <f>Member!A1550</f>
        <v>0</v>
      </c>
      <c r="M1550">
        <f>SUMIF(Erfassung1!BD:BD,L1550,Erfassung1!BW:BW)</f>
        <v>0</v>
      </c>
      <c r="N1550">
        <f>SUMIF(Erfassung1!BD:BD,L1550,Erfassung1!BG:BG)</f>
        <v>0</v>
      </c>
      <c r="O1550">
        <f t="shared" si="65"/>
        <v>0</v>
      </c>
      <c r="P1550">
        <f t="shared" si="66"/>
        <v>49</v>
      </c>
    </row>
    <row r="1551" spans="12:16" x14ac:dyDescent="0.25">
      <c r="L1551" s="264">
        <f>Member!A1551</f>
        <v>0</v>
      </c>
      <c r="M1551">
        <f>SUMIF(Erfassung1!BD:BD,L1551,Erfassung1!BW:BW)</f>
        <v>0</v>
      </c>
      <c r="N1551">
        <f>SUMIF(Erfassung1!BD:BD,L1551,Erfassung1!BG:BG)</f>
        <v>0</v>
      </c>
      <c r="O1551">
        <f t="shared" si="65"/>
        <v>0</v>
      </c>
      <c r="P1551">
        <f t="shared" si="66"/>
        <v>49</v>
      </c>
    </row>
    <row r="1552" spans="12:16" x14ac:dyDescent="0.25">
      <c r="L1552" s="264">
        <f>Member!A1552</f>
        <v>0</v>
      </c>
      <c r="M1552">
        <f>SUMIF(Erfassung1!BD:BD,L1552,Erfassung1!BW:BW)</f>
        <v>0</v>
      </c>
      <c r="N1552">
        <f>SUMIF(Erfassung1!BD:BD,L1552,Erfassung1!BG:BG)</f>
        <v>0</v>
      </c>
      <c r="O1552">
        <f t="shared" si="65"/>
        <v>0</v>
      </c>
      <c r="P1552">
        <f t="shared" si="66"/>
        <v>49</v>
      </c>
    </row>
    <row r="1553" spans="12:16" x14ac:dyDescent="0.25">
      <c r="L1553" s="264">
        <f>Member!A1553</f>
        <v>0</v>
      </c>
      <c r="M1553">
        <f>SUMIF(Erfassung1!BD:BD,L1553,Erfassung1!BW:BW)</f>
        <v>0</v>
      </c>
      <c r="N1553">
        <f>SUMIF(Erfassung1!BD:BD,L1553,Erfassung1!BG:BG)</f>
        <v>0</v>
      </c>
      <c r="O1553">
        <f t="shared" si="65"/>
        <v>0</v>
      </c>
      <c r="P1553">
        <f t="shared" si="66"/>
        <v>49</v>
      </c>
    </row>
    <row r="1554" spans="12:16" x14ac:dyDescent="0.25">
      <c r="L1554" s="264">
        <f>Member!A1554</f>
        <v>0</v>
      </c>
      <c r="M1554">
        <f>SUMIF(Erfassung1!BD:BD,L1554,Erfassung1!BW:BW)</f>
        <v>0</v>
      </c>
      <c r="N1554">
        <f>SUMIF(Erfassung1!BD:BD,L1554,Erfassung1!BG:BG)</f>
        <v>0</v>
      </c>
      <c r="O1554">
        <f t="shared" si="65"/>
        <v>0</v>
      </c>
      <c r="P1554">
        <f t="shared" si="66"/>
        <v>49</v>
      </c>
    </row>
    <row r="1555" spans="12:16" x14ac:dyDescent="0.25">
      <c r="L1555" s="264">
        <f>Member!A1555</f>
        <v>0</v>
      </c>
      <c r="M1555">
        <f>SUMIF(Erfassung1!BD:BD,L1555,Erfassung1!BW:BW)</f>
        <v>0</v>
      </c>
      <c r="N1555">
        <f>SUMIF(Erfassung1!BD:BD,L1555,Erfassung1!BG:BG)</f>
        <v>0</v>
      </c>
      <c r="O1555">
        <f t="shared" si="65"/>
        <v>0</v>
      </c>
      <c r="P1555">
        <f t="shared" si="66"/>
        <v>49</v>
      </c>
    </row>
    <row r="1556" spans="12:16" x14ac:dyDescent="0.25">
      <c r="L1556" s="264">
        <f>Member!A1556</f>
        <v>0</v>
      </c>
      <c r="M1556">
        <f>SUMIF(Erfassung1!BD:BD,L1556,Erfassung1!BW:BW)</f>
        <v>0</v>
      </c>
      <c r="N1556">
        <f>SUMIF(Erfassung1!BD:BD,L1556,Erfassung1!BG:BG)</f>
        <v>0</v>
      </c>
      <c r="O1556">
        <f t="shared" si="65"/>
        <v>0</v>
      </c>
      <c r="P1556">
        <f t="shared" si="66"/>
        <v>49</v>
      </c>
    </row>
    <row r="1557" spans="12:16" x14ac:dyDescent="0.25">
      <c r="L1557" s="264">
        <f>Member!A1557</f>
        <v>0</v>
      </c>
      <c r="M1557">
        <f>SUMIF(Erfassung1!BD:BD,L1557,Erfassung1!BW:BW)</f>
        <v>0</v>
      </c>
      <c r="N1557">
        <f>SUMIF(Erfassung1!BD:BD,L1557,Erfassung1!BG:BG)</f>
        <v>0</v>
      </c>
      <c r="O1557">
        <f t="shared" si="65"/>
        <v>0</v>
      </c>
      <c r="P1557">
        <f t="shared" si="66"/>
        <v>49</v>
      </c>
    </row>
    <row r="1558" spans="12:16" x14ac:dyDescent="0.25">
      <c r="L1558" s="264">
        <f>Member!A1558</f>
        <v>0</v>
      </c>
      <c r="M1558">
        <f>SUMIF(Erfassung1!BD:BD,L1558,Erfassung1!BW:BW)</f>
        <v>0</v>
      </c>
      <c r="N1558">
        <f>SUMIF(Erfassung1!BD:BD,L1558,Erfassung1!BG:BG)</f>
        <v>0</v>
      </c>
      <c r="O1558">
        <f t="shared" si="65"/>
        <v>0</v>
      </c>
      <c r="P1558">
        <f t="shared" si="66"/>
        <v>49</v>
      </c>
    </row>
    <row r="1559" spans="12:16" x14ac:dyDescent="0.25">
      <c r="L1559" s="264">
        <f>Member!A1559</f>
        <v>0</v>
      </c>
      <c r="M1559">
        <f>SUMIF(Erfassung1!BD:BD,L1559,Erfassung1!BW:BW)</f>
        <v>0</v>
      </c>
      <c r="N1559">
        <f>SUMIF(Erfassung1!BD:BD,L1559,Erfassung1!BG:BG)</f>
        <v>0</v>
      </c>
      <c r="O1559">
        <f t="shared" si="65"/>
        <v>0</v>
      </c>
      <c r="P1559">
        <f t="shared" si="66"/>
        <v>49</v>
      </c>
    </row>
    <row r="1560" spans="12:16" x14ac:dyDescent="0.25">
      <c r="L1560" s="264">
        <f>Member!A1560</f>
        <v>0</v>
      </c>
      <c r="M1560">
        <f>SUMIF(Erfassung1!BD:BD,L1560,Erfassung1!BW:BW)</f>
        <v>0</v>
      </c>
      <c r="N1560">
        <f>SUMIF(Erfassung1!BD:BD,L1560,Erfassung1!BG:BG)</f>
        <v>0</v>
      </c>
      <c r="O1560">
        <f t="shared" si="65"/>
        <v>0</v>
      </c>
      <c r="P1560">
        <f t="shared" si="66"/>
        <v>49</v>
      </c>
    </row>
    <row r="1561" spans="12:16" x14ac:dyDescent="0.25">
      <c r="L1561" s="264">
        <f>Member!A1561</f>
        <v>0</v>
      </c>
      <c r="M1561">
        <f>SUMIF(Erfassung1!BD:BD,L1561,Erfassung1!BW:BW)</f>
        <v>0</v>
      </c>
      <c r="N1561">
        <f>SUMIF(Erfassung1!BD:BD,L1561,Erfassung1!BG:BG)</f>
        <v>0</v>
      </c>
      <c r="O1561">
        <f t="shared" si="65"/>
        <v>0</v>
      </c>
      <c r="P1561">
        <f t="shared" si="66"/>
        <v>49</v>
      </c>
    </row>
    <row r="1562" spans="12:16" x14ac:dyDescent="0.25">
      <c r="L1562" s="264">
        <f>Member!A1562</f>
        <v>0</v>
      </c>
      <c r="M1562">
        <f>SUMIF(Erfassung1!BD:BD,L1562,Erfassung1!BW:BW)</f>
        <v>0</v>
      </c>
      <c r="N1562">
        <f>SUMIF(Erfassung1!BD:BD,L1562,Erfassung1!BG:BG)</f>
        <v>0</v>
      </c>
      <c r="O1562">
        <f t="shared" si="65"/>
        <v>0</v>
      </c>
      <c r="P1562">
        <f t="shared" si="66"/>
        <v>49</v>
      </c>
    </row>
    <row r="1563" spans="12:16" x14ac:dyDescent="0.25">
      <c r="L1563" s="264">
        <f>Member!A1563</f>
        <v>0</v>
      </c>
      <c r="M1563">
        <f>SUMIF(Erfassung1!BD:BD,L1563,Erfassung1!BW:BW)</f>
        <v>0</v>
      </c>
      <c r="N1563">
        <f>SUMIF(Erfassung1!BD:BD,L1563,Erfassung1!BG:BG)</f>
        <v>0</v>
      </c>
      <c r="O1563">
        <f t="shared" si="65"/>
        <v>0</v>
      </c>
      <c r="P1563">
        <f t="shared" si="66"/>
        <v>49</v>
      </c>
    </row>
    <row r="1564" spans="12:16" x14ac:dyDescent="0.25">
      <c r="L1564" s="264">
        <f>Member!A1564</f>
        <v>0</v>
      </c>
      <c r="M1564">
        <f>SUMIF(Erfassung1!BD:BD,L1564,Erfassung1!BW:BW)</f>
        <v>0</v>
      </c>
      <c r="N1564">
        <f>SUMIF(Erfassung1!BD:BD,L1564,Erfassung1!BG:BG)</f>
        <v>0</v>
      </c>
      <c r="O1564">
        <f t="shared" si="65"/>
        <v>0</v>
      </c>
      <c r="P1564">
        <f t="shared" si="66"/>
        <v>49</v>
      </c>
    </row>
    <row r="1565" spans="12:16" x14ac:dyDescent="0.25">
      <c r="L1565" s="264">
        <f>Member!A1565</f>
        <v>0</v>
      </c>
      <c r="M1565">
        <f>SUMIF(Erfassung1!BD:BD,L1565,Erfassung1!BW:BW)</f>
        <v>0</v>
      </c>
      <c r="N1565">
        <f>SUMIF(Erfassung1!BD:BD,L1565,Erfassung1!BG:BG)</f>
        <v>0</v>
      </c>
      <c r="O1565">
        <f t="shared" si="65"/>
        <v>0</v>
      </c>
      <c r="P1565">
        <f t="shared" si="66"/>
        <v>49</v>
      </c>
    </row>
    <row r="1566" spans="12:16" x14ac:dyDescent="0.25">
      <c r="L1566" s="264">
        <f>Member!A1566</f>
        <v>0</v>
      </c>
      <c r="M1566">
        <f>SUMIF(Erfassung1!BD:BD,L1566,Erfassung1!BW:BW)</f>
        <v>0</v>
      </c>
      <c r="N1566">
        <f>SUMIF(Erfassung1!BD:BD,L1566,Erfassung1!BG:BG)</f>
        <v>0</v>
      </c>
      <c r="O1566">
        <f t="shared" si="65"/>
        <v>0</v>
      </c>
      <c r="P1566">
        <f t="shared" si="66"/>
        <v>49</v>
      </c>
    </row>
    <row r="1567" spans="12:16" x14ac:dyDescent="0.25">
      <c r="L1567" s="264">
        <f>Member!A1567</f>
        <v>0</v>
      </c>
      <c r="M1567">
        <f>SUMIF(Erfassung1!BD:BD,L1567,Erfassung1!BW:BW)</f>
        <v>0</v>
      </c>
      <c r="N1567">
        <f>SUMIF(Erfassung1!BD:BD,L1567,Erfassung1!BG:BG)</f>
        <v>0</v>
      </c>
      <c r="O1567">
        <f t="shared" si="65"/>
        <v>0</v>
      </c>
      <c r="P1567">
        <f t="shared" si="66"/>
        <v>49</v>
      </c>
    </row>
    <row r="1568" spans="12:16" x14ac:dyDescent="0.25">
      <c r="L1568" s="264">
        <f>Member!A1568</f>
        <v>0</v>
      </c>
      <c r="M1568">
        <f>SUMIF(Erfassung1!BD:BD,L1568,Erfassung1!BW:BW)</f>
        <v>0</v>
      </c>
      <c r="N1568">
        <f>SUMIF(Erfassung1!BD:BD,L1568,Erfassung1!BG:BG)</f>
        <v>0</v>
      </c>
      <c r="O1568">
        <f t="shared" si="65"/>
        <v>0</v>
      </c>
      <c r="P1568">
        <f t="shared" si="66"/>
        <v>49</v>
      </c>
    </row>
    <row r="1569" spans="12:16" x14ac:dyDescent="0.25">
      <c r="L1569" s="264">
        <f>Member!A1569</f>
        <v>0</v>
      </c>
      <c r="M1569">
        <f>SUMIF(Erfassung1!BD:BD,L1569,Erfassung1!BW:BW)</f>
        <v>0</v>
      </c>
      <c r="N1569">
        <f>SUMIF(Erfassung1!BD:BD,L1569,Erfassung1!BG:BG)</f>
        <v>0</v>
      </c>
      <c r="O1569">
        <f t="shared" si="65"/>
        <v>0</v>
      </c>
      <c r="P1569">
        <f t="shared" si="66"/>
        <v>49</v>
      </c>
    </row>
    <row r="1570" spans="12:16" x14ac:dyDescent="0.25">
      <c r="L1570" s="264">
        <f>Member!A1570</f>
        <v>0</v>
      </c>
      <c r="M1570">
        <f>SUMIF(Erfassung1!BD:BD,L1570,Erfassung1!BW:BW)</f>
        <v>0</v>
      </c>
      <c r="N1570">
        <f>SUMIF(Erfassung1!BD:BD,L1570,Erfassung1!BG:BG)</f>
        <v>0</v>
      </c>
      <c r="O1570">
        <f t="shared" si="65"/>
        <v>0</v>
      </c>
      <c r="P1570">
        <f t="shared" si="66"/>
        <v>49</v>
      </c>
    </row>
    <row r="1571" spans="12:16" x14ac:dyDescent="0.25">
      <c r="L1571" s="264">
        <f>Member!A1571</f>
        <v>0</v>
      </c>
      <c r="M1571">
        <f>SUMIF(Erfassung1!BD:BD,L1571,Erfassung1!BW:BW)</f>
        <v>0</v>
      </c>
      <c r="N1571">
        <f>SUMIF(Erfassung1!BD:BD,L1571,Erfassung1!BG:BG)</f>
        <v>0</v>
      </c>
      <c r="O1571">
        <f t="shared" si="65"/>
        <v>0</v>
      </c>
      <c r="P1571">
        <f t="shared" si="66"/>
        <v>49</v>
      </c>
    </row>
    <row r="1572" spans="12:16" x14ac:dyDescent="0.25">
      <c r="L1572" s="264">
        <f>Member!A1572</f>
        <v>0</v>
      </c>
      <c r="M1572">
        <f>SUMIF(Erfassung1!BD:BD,L1572,Erfassung1!BW:BW)</f>
        <v>0</v>
      </c>
      <c r="N1572">
        <f>SUMIF(Erfassung1!BD:BD,L1572,Erfassung1!BG:BG)</f>
        <v>0</v>
      </c>
      <c r="O1572">
        <f t="shared" si="65"/>
        <v>0</v>
      </c>
      <c r="P1572">
        <f t="shared" si="66"/>
        <v>49</v>
      </c>
    </row>
    <row r="1573" spans="12:16" x14ac:dyDescent="0.25">
      <c r="L1573" s="264">
        <f>Member!A1573</f>
        <v>0</v>
      </c>
      <c r="M1573">
        <f>SUMIF(Erfassung1!BD:BD,L1573,Erfassung1!BW:BW)</f>
        <v>0</v>
      </c>
      <c r="N1573">
        <f>SUMIF(Erfassung1!BD:BD,L1573,Erfassung1!BG:BG)</f>
        <v>0</v>
      </c>
      <c r="O1573">
        <f t="shared" si="65"/>
        <v>0</v>
      </c>
      <c r="P1573">
        <f t="shared" si="66"/>
        <v>49</v>
      </c>
    </row>
    <row r="1574" spans="12:16" x14ac:dyDescent="0.25">
      <c r="L1574" s="264">
        <f>Member!A1574</f>
        <v>0</v>
      </c>
      <c r="M1574">
        <f>SUMIF(Erfassung1!BD:BD,L1574,Erfassung1!BW:BW)</f>
        <v>0</v>
      </c>
      <c r="N1574">
        <f>SUMIF(Erfassung1!BD:BD,L1574,Erfassung1!BG:BG)</f>
        <v>0</v>
      </c>
      <c r="O1574">
        <f t="shared" si="65"/>
        <v>0</v>
      </c>
      <c r="P1574">
        <f t="shared" si="66"/>
        <v>49</v>
      </c>
    </row>
    <row r="1575" spans="12:16" x14ac:dyDescent="0.25">
      <c r="L1575" s="264">
        <f>Member!A1575</f>
        <v>0</v>
      </c>
      <c r="M1575">
        <f>SUMIF(Erfassung1!BD:BD,L1575,Erfassung1!BW:BW)</f>
        <v>0</v>
      </c>
      <c r="N1575">
        <f>SUMIF(Erfassung1!BD:BD,L1575,Erfassung1!BG:BG)</f>
        <v>0</v>
      </c>
      <c r="O1575">
        <f t="shared" si="65"/>
        <v>0</v>
      </c>
      <c r="P1575">
        <f t="shared" si="66"/>
        <v>49</v>
      </c>
    </row>
    <row r="1576" spans="12:16" x14ac:dyDescent="0.25">
      <c r="L1576" s="264">
        <f>Member!A1576</f>
        <v>0</v>
      </c>
      <c r="M1576">
        <f>SUMIF(Erfassung1!BD:BD,L1576,Erfassung1!BW:BW)</f>
        <v>0</v>
      </c>
      <c r="N1576">
        <f>SUMIF(Erfassung1!BD:BD,L1576,Erfassung1!BG:BG)</f>
        <v>0</v>
      </c>
      <c r="O1576">
        <f t="shared" si="65"/>
        <v>0</v>
      </c>
      <c r="P1576">
        <f t="shared" si="66"/>
        <v>49</v>
      </c>
    </row>
    <row r="1577" spans="12:16" x14ac:dyDescent="0.25">
      <c r="L1577" s="264">
        <f>Member!A1577</f>
        <v>0</v>
      </c>
      <c r="M1577">
        <f>SUMIF(Erfassung1!BD:BD,L1577,Erfassung1!BW:BW)</f>
        <v>0</v>
      </c>
      <c r="N1577">
        <f>SUMIF(Erfassung1!BD:BD,L1577,Erfassung1!BG:BG)</f>
        <v>0</v>
      </c>
      <c r="O1577">
        <f t="shared" ref="O1577:O1640" si="67">IF(N1577=0,0,M1577/N1577-ROW()/1000000000)</f>
        <v>0</v>
      </c>
      <c r="P1577">
        <f t="shared" ref="P1577:P1640" si="68">RANK(O1577,O:O)</f>
        <v>49</v>
      </c>
    </row>
    <row r="1578" spans="12:16" x14ac:dyDescent="0.25">
      <c r="L1578" s="264">
        <f>Member!A1578</f>
        <v>0</v>
      </c>
      <c r="M1578">
        <f>SUMIF(Erfassung1!BD:BD,L1578,Erfassung1!BW:BW)</f>
        <v>0</v>
      </c>
      <c r="N1578">
        <f>SUMIF(Erfassung1!BD:BD,L1578,Erfassung1!BG:BG)</f>
        <v>0</v>
      </c>
      <c r="O1578">
        <f t="shared" si="67"/>
        <v>0</v>
      </c>
      <c r="P1578">
        <f t="shared" si="68"/>
        <v>49</v>
      </c>
    </row>
    <row r="1579" spans="12:16" x14ac:dyDescent="0.25">
      <c r="L1579" s="264">
        <f>Member!A1579</f>
        <v>0</v>
      </c>
      <c r="M1579">
        <f>SUMIF(Erfassung1!BD:BD,L1579,Erfassung1!BW:BW)</f>
        <v>0</v>
      </c>
      <c r="N1579">
        <f>SUMIF(Erfassung1!BD:BD,L1579,Erfassung1!BG:BG)</f>
        <v>0</v>
      </c>
      <c r="O1579">
        <f t="shared" si="67"/>
        <v>0</v>
      </c>
      <c r="P1579">
        <f t="shared" si="68"/>
        <v>49</v>
      </c>
    </row>
    <row r="1580" spans="12:16" x14ac:dyDescent="0.25">
      <c r="L1580" s="264">
        <f>Member!A1580</f>
        <v>0</v>
      </c>
      <c r="M1580">
        <f>SUMIF(Erfassung1!BD:BD,L1580,Erfassung1!BW:BW)</f>
        <v>0</v>
      </c>
      <c r="N1580">
        <f>SUMIF(Erfassung1!BD:BD,L1580,Erfassung1!BG:BG)</f>
        <v>0</v>
      </c>
      <c r="O1580">
        <f t="shared" si="67"/>
        <v>0</v>
      </c>
      <c r="P1580">
        <f t="shared" si="68"/>
        <v>49</v>
      </c>
    </row>
    <row r="1581" spans="12:16" x14ac:dyDescent="0.25">
      <c r="L1581" s="264">
        <f>Member!A1581</f>
        <v>0</v>
      </c>
      <c r="M1581">
        <f>SUMIF(Erfassung1!BD:BD,L1581,Erfassung1!BW:BW)</f>
        <v>0</v>
      </c>
      <c r="N1581">
        <f>SUMIF(Erfassung1!BD:BD,L1581,Erfassung1!BG:BG)</f>
        <v>0</v>
      </c>
      <c r="O1581">
        <f t="shared" si="67"/>
        <v>0</v>
      </c>
      <c r="P1581">
        <f t="shared" si="68"/>
        <v>49</v>
      </c>
    </row>
    <row r="1582" spans="12:16" x14ac:dyDescent="0.25">
      <c r="L1582" s="264">
        <f>Member!A1582</f>
        <v>0</v>
      </c>
      <c r="M1582">
        <f>SUMIF(Erfassung1!BD:BD,L1582,Erfassung1!BW:BW)</f>
        <v>0</v>
      </c>
      <c r="N1582">
        <f>SUMIF(Erfassung1!BD:BD,L1582,Erfassung1!BG:BG)</f>
        <v>0</v>
      </c>
      <c r="O1582">
        <f t="shared" si="67"/>
        <v>0</v>
      </c>
      <c r="P1582">
        <f t="shared" si="68"/>
        <v>49</v>
      </c>
    </row>
    <row r="1583" spans="12:16" x14ac:dyDescent="0.25">
      <c r="L1583" s="264">
        <f>Member!A1583</f>
        <v>0</v>
      </c>
      <c r="M1583">
        <f>SUMIF(Erfassung1!BD:BD,L1583,Erfassung1!BW:BW)</f>
        <v>0</v>
      </c>
      <c r="N1583">
        <f>SUMIF(Erfassung1!BD:BD,L1583,Erfassung1!BG:BG)</f>
        <v>0</v>
      </c>
      <c r="O1583">
        <f t="shared" si="67"/>
        <v>0</v>
      </c>
      <c r="P1583">
        <f t="shared" si="68"/>
        <v>49</v>
      </c>
    </row>
    <row r="1584" spans="12:16" x14ac:dyDescent="0.25">
      <c r="L1584" s="264">
        <f>Member!A1584</f>
        <v>0</v>
      </c>
      <c r="M1584">
        <f>SUMIF(Erfassung1!BD:BD,L1584,Erfassung1!BW:BW)</f>
        <v>0</v>
      </c>
      <c r="N1584">
        <f>SUMIF(Erfassung1!BD:BD,L1584,Erfassung1!BG:BG)</f>
        <v>0</v>
      </c>
      <c r="O1584">
        <f t="shared" si="67"/>
        <v>0</v>
      </c>
      <c r="P1584">
        <f t="shared" si="68"/>
        <v>49</v>
      </c>
    </row>
    <row r="1585" spans="12:16" x14ac:dyDescent="0.25">
      <c r="L1585" s="264">
        <f>Member!A1585</f>
        <v>0</v>
      </c>
      <c r="M1585">
        <f>SUMIF(Erfassung1!BD:BD,L1585,Erfassung1!BW:BW)</f>
        <v>0</v>
      </c>
      <c r="N1585">
        <f>SUMIF(Erfassung1!BD:BD,L1585,Erfassung1!BG:BG)</f>
        <v>0</v>
      </c>
      <c r="O1585">
        <f t="shared" si="67"/>
        <v>0</v>
      </c>
      <c r="P1585">
        <f t="shared" si="68"/>
        <v>49</v>
      </c>
    </row>
    <row r="1586" spans="12:16" x14ac:dyDescent="0.25">
      <c r="L1586" s="264">
        <f>Member!A1586</f>
        <v>0</v>
      </c>
      <c r="M1586">
        <f>SUMIF(Erfassung1!BD:BD,L1586,Erfassung1!BW:BW)</f>
        <v>0</v>
      </c>
      <c r="N1586">
        <f>SUMIF(Erfassung1!BD:BD,L1586,Erfassung1!BG:BG)</f>
        <v>0</v>
      </c>
      <c r="O1586">
        <f t="shared" si="67"/>
        <v>0</v>
      </c>
      <c r="P1586">
        <f t="shared" si="68"/>
        <v>49</v>
      </c>
    </row>
    <row r="1587" spans="12:16" x14ac:dyDescent="0.25">
      <c r="L1587" s="264">
        <f>Member!A1587</f>
        <v>0</v>
      </c>
      <c r="M1587">
        <f>SUMIF(Erfassung1!BD:BD,L1587,Erfassung1!BW:BW)</f>
        <v>0</v>
      </c>
      <c r="N1587">
        <f>SUMIF(Erfassung1!BD:BD,L1587,Erfassung1!BG:BG)</f>
        <v>0</v>
      </c>
      <c r="O1587">
        <f t="shared" si="67"/>
        <v>0</v>
      </c>
      <c r="P1587">
        <f t="shared" si="68"/>
        <v>49</v>
      </c>
    </row>
    <row r="1588" spans="12:16" x14ac:dyDescent="0.25">
      <c r="L1588" s="264">
        <f>Member!A1588</f>
        <v>0</v>
      </c>
      <c r="M1588">
        <f>SUMIF(Erfassung1!BD:BD,L1588,Erfassung1!BW:BW)</f>
        <v>0</v>
      </c>
      <c r="N1588">
        <f>SUMIF(Erfassung1!BD:BD,L1588,Erfassung1!BG:BG)</f>
        <v>0</v>
      </c>
      <c r="O1588">
        <f t="shared" si="67"/>
        <v>0</v>
      </c>
      <c r="P1588">
        <f t="shared" si="68"/>
        <v>49</v>
      </c>
    </row>
    <row r="1589" spans="12:16" x14ac:dyDescent="0.25">
      <c r="L1589" s="264">
        <f>Member!A1589</f>
        <v>0</v>
      </c>
      <c r="M1589">
        <f>SUMIF(Erfassung1!BD:BD,L1589,Erfassung1!BW:BW)</f>
        <v>0</v>
      </c>
      <c r="N1589">
        <f>SUMIF(Erfassung1!BD:BD,L1589,Erfassung1!BG:BG)</f>
        <v>0</v>
      </c>
      <c r="O1589">
        <f t="shared" si="67"/>
        <v>0</v>
      </c>
      <c r="P1589">
        <f t="shared" si="68"/>
        <v>49</v>
      </c>
    </row>
    <row r="1590" spans="12:16" x14ac:dyDescent="0.25">
      <c r="L1590" s="264">
        <f>Member!A1590</f>
        <v>0</v>
      </c>
      <c r="M1590">
        <f>SUMIF(Erfassung1!BD:BD,L1590,Erfassung1!BW:BW)</f>
        <v>0</v>
      </c>
      <c r="N1590">
        <f>SUMIF(Erfassung1!BD:BD,L1590,Erfassung1!BG:BG)</f>
        <v>0</v>
      </c>
      <c r="O1590">
        <f t="shared" si="67"/>
        <v>0</v>
      </c>
      <c r="P1590">
        <f t="shared" si="68"/>
        <v>49</v>
      </c>
    </row>
    <row r="1591" spans="12:16" x14ac:dyDescent="0.25">
      <c r="L1591" s="264">
        <f>Member!A1591</f>
        <v>0</v>
      </c>
      <c r="M1591">
        <f>SUMIF(Erfassung1!BD:BD,L1591,Erfassung1!BW:BW)</f>
        <v>0</v>
      </c>
      <c r="N1591">
        <f>SUMIF(Erfassung1!BD:BD,L1591,Erfassung1!BG:BG)</f>
        <v>0</v>
      </c>
      <c r="O1591">
        <f t="shared" si="67"/>
        <v>0</v>
      </c>
      <c r="P1591">
        <f t="shared" si="68"/>
        <v>49</v>
      </c>
    </row>
    <row r="1592" spans="12:16" x14ac:dyDescent="0.25">
      <c r="L1592" s="264">
        <f>Member!A1592</f>
        <v>0</v>
      </c>
      <c r="M1592">
        <f>SUMIF(Erfassung1!BD:BD,L1592,Erfassung1!BW:BW)</f>
        <v>0</v>
      </c>
      <c r="N1592">
        <f>SUMIF(Erfassung1!BD:BD,L1592,Erfassung1!BG:BG)</f>
        <v>0</v>
      </c>
      <c r="O1592">
        <f t="shared" si="67"/>
        <v>0</v>
      </c>
      <c r="P1592">
        <f t="shared" si="68"/>
        <v>49</v>
      </c>
    </row>
    <row r="1593" spans="12:16" x14ac:dyDescent="0.25">
      <c r="L1593" s="264">
        <f>Member!A1593</f>
        <v>0</v>
      </c>
      <c r="M1593">
        <f>SUMIF(Erfassung1!BD:BD,L1593,Erfassung1!BW:BW)</f>
        <v>0</v>
      </c>
      <c r="N1593">
        <f>SUMIF(Erfassung1!BD:BD,L1593,Erfassung1!BG:BG)</f>
        <v>0</v>
      </c>
      <c r="O1593">
        <f t="shared" si="67"/>
        <v>0</v>
      </c>
      <c r="P1593">
        <f t="shared" si="68"/>
        <v>49</v>
      </c>
    </row>
    <row r="1594" spans="12:16" x14ac:dyDescent="0.25">
      <c r="L1594" s="264">
        <f>Member!A1594</f>
        <v>0</v>
      </c>
      <c r="M1594">
        <f>SUMIF(Erfassung1!BD:BD,L1594,Erfassung1!BW:BW)</f>
        <v>0</v>
      </c>
      <c r="N1594">
        <f>SUMIF(Erfassung1!BD:BD,L1594,Erfassung1!BG:BG)</f>
        <v>0</v>
      </c>
      <c r="O1594">
        <f t="shared" si="67"/>
        <v>0</v>
      </c>
      <c r="P1594">
        <f t="shared" si="68"/>
        <v>49</v>
      </c>
    </row>
    <row r="1595" spans="12:16" x14ac:dyDescent="0.25">
      <c r="L1595" s="264">
        <f>Member!A1595</f>
        <v>0</v>
      </c>
      <c r="M1595">
        <f>SUMIF(Erfassung1!BD:BD,L1595,Erfassung1!BW:BW)</f>
        <v>0</v>
      </c>
      <c r="N1595">
        <f>SUMIF(Erfassung1!BD:BD,L1595,Erfassung1!BG:BG)</f>
        <v>0</v>
      </c>
      <c r="O1595">
        <f t="shared" si="67"/>
        <v>0</v>
      </c>
      <c r="P1595">
        <f t="shared" si="68"/>
        <v>49</v>
      </c>
    </row>
    <row r="1596" spans="12:16" x14ac:dyDescent="0.25">
      <c r="L1596" s="264">
        <f>Member!A1596</f>
        <v>0</v>
      </c>
      <c r="M1596">
        <f>SUMIF(Erfassung1!BD:BD,L1596,Erfassung1!BW:BW)</f>
        <v>0</v>
      </c>
      <c r="N1596">
        <f>SUMIF(Erfassung1!BD:BD,L1596,Erfassung1!BG:BG)</f>
        <v>0</v>
      </c>
      <c r="O1596">
        <f t="shared" si="67"/>
        <v>0</v>
      </c>
      <c r="P1596">
        <f t="shared" si="68"/>
        <v>49</v>
      </c>
    </row>
    <row r="1597" spans="12:16" x14ac:dyDescent="0.25">
      <c r="L1597" s="264">
        <f>Member!A1597</f>
        <v>0</v>
      </c>
      <c r="M1597">
        <f>SUMIF(Erfassung1!BD:BD,L1597,Erfassung1!BW:BW)</f>
        <v>0</v>
      </c>
      <c r="N1597">
        <f>SUMIF(Erfassung1!BD:BD,L1597,Erfassung1!BG:BG)</f>
        <v>0</v>
      </c>
      <c r="O1597">
        <f t="shared" si="67"/>
        <v>0</v>
      </c>
      <c r="P1597">
        <f t="shared" si="68"/>
        <v>49</v>
      </c>
    </row>
    <row r="1598" spans="12:16" x14ac:dyDescent="0.25">
      <c r="L1598" s="264">
        <f>Member!A1598</f>
        <v>0</v>
      </c>
      <c r="M1598">
        <f>SUMIF(Erfassung1!BD:BD,L1598,Erfassung1!BW:BW)</f>
        <v>0</v>
      </c>
      <c r="N1598">
        <f>SUMIF(Erfassung1!BD:BD,L1598,Erfassung1!BG:BG)</f>
        <v>0</v>
      </c>
      <c r="O1598">
        <f t="shared" si="67"/>
        <v>0</v>
      </c>
      <c r="P1598">
        <f t="shared" si="68"/>
        <v>49</v>
      </c>
    </row>
    <row r="1599" spans="12:16" x14ac:dyDescent="0.25">
      <c r="L1599" s="264">
        <f>Member!A1599</f>
        <v>0</v>
      </c>
      <c r="M1599">
        <f>SUMIF(Erfassung1!BD:BD,L1599,Erfassung1!BW:BW)</f>
        <v>0</v>
      </c>
      <c r="N1599">
        <f>SUMIF(Erfassung1!BD:BD,L1599,Erfassung1!BG:BG)</f>
        <v>0</v>
      </c>
      <c r="O1599">
        <f t="shared" si="67"/>
        <v>0</v>
      </c>
      <c r="P1599">
        <f t="shared" si="68"/>
        <v>49</v>
      </c>
    </row>
    <row r="1600" spans="12:16" x14ac:dyDescent="0.25">
      <c r="L1600" s="264">
        <f>Member!A1600</f>
        <v>0</v>
      </c>
      <c r="M1600">
        <f>SUMIF(Erfassung1!BD:BD,L1600,Erfassung1!BW:BW)</f>
        <v>0</v>
      </c>
      <c r="N1600">
        <f>SUMIF(Erfassung1!BD:BD,L1600,Erfassung1!BG:BG)</f>
        <v>0</v>
      </c>
      <c r="O1600">
        <f t="shared" si="67"/>
        <v>0</v>
      </c>
      <c r="P1600">
        <f t="shared" si="68"/>
        <v>49</v>
      </c>
    </row>
    <row r="1601" spans="12:16" x14ac:dyDescent="0.25">
      <c r="L1601" s="264">
        <f>Member!A1601</f>
        <v>0</v>
      </c>
      <c r="M1601">
        <f>SUMIF(Erfassung1!BD:BD,L1601,Erfassung1!BW:BW)</f>
        <v>0</v>
      </c>
      <c r="N1601">
        <f>SUMIF(Erfassung1!BD:BD,L1601,Erfassung1!BG:BG)</f>
        <v>0</v>
      </c>
      <c r="O1601">
        <f t="shared" si="67"/>
        <v>0</v>
      </c>
      <c r="P1601">
        <f t="shared" si="68"/>
        <v>49</v>
      </c>
    </row>
    <row r="1602" spans="12:16" x14ac:dyDescent="0.25">
      <c r="L1602" s="264">
        <f>Member!A1602</f>
        <v>0</v>
      </c>
      <c r="M1602">
        <f>SUMIF(Erfassung1!BD:BD,L1602,Erfassung1!BW:BW)</f>
        <v>0</v>
      </c>
      <c r="N1602">
        <f>SUMIF(Erfassung1!BD:BD,L1602,Erfassung1!BG:BG)</f>
        <v>0</v>
      </c>
      <c r="O1602">
        <f t="shared" si="67"/>
        <v>0</v>
      </c>
      <c r="P1602">
        <f t="shared" si="68"/>
        <v>49</v>
      </c>
    </row>
    <row r="1603" spans="12:16" x14ac:dyDescent="0.25">
      <c r="L1603" s="264">
        <f>Member!A1603</f>
        <v>0</v>
      </c>
      <c r="M1603">
        <f>SUMIF(Erfassung1!BD:BD,L1603,Erfassung1!BW:BW)</f>
        <v>0</v>
      </c>
      <c r="N1603">
        <f>SUMIF(Erfassung1!BD:BD,L1603,Erfassung1!BG:BG)</f>
        <v>0</v>
      </c>
      <c r="O1603">
        <f t="shared" si="67"/>
        <v>0</v>
      </c>
      <c r="P1603">
        <f t="shared" si="68"/>
        <v>49</v>
      </c>
    </row>
    <row r="1604" spans="12:16" x14ac:dyDescent="0.25">
      <c r="L1604" s="264">
        <f>Member!A1604</f>
        <v>0</v>
      </c>
      <c r="M1604">
        <f>SUMIF(Erfassung1!BD:BD,L1604,Erfassung1!BW:BW)</f>
        <v>0</v>
      </c>
      <c r="N1604">
        <f>SUMIF(Erfassung1!BD:BD,L1604,Erfassung1!BG:BG)</f>
        <v>0</v>
      </c>
      <c r="O1604">
        <f t="shared" si="67"/>
        <v>0</v>
      </c>
      <c r="P1604">
        <f t="shared" si="68"/>
        <v>49</v>
      </c>
    </row>
    <row r="1605" spans="12:16" x14ac:dyDescent="0.25">
      <c r="L1605" s="264">
        <f>Member!A1605</f>
        <v>0</v>
      </c>
      <c r="M1605">
        <f>SUMIF(Erfassung1!BD:BD,L1605,Erfassung1!BW:BW)</f>
        <v>0</v>
      </c>
      <c r="N1605">
        <f>SUMIF(Erfassung1!BD:BD,L1605,Erfassung1!BG:BG)</f>
        <v>0</v>
      </c>
      <c r="O1605">
        <f t="shared" si="67"/>
        <v>0</v>
      </c>
      <c r="P1605">
        <f t="shared" si="68"/>
        <v>49</v>
      </c>
    </row>
    <row r="1606" spans="12:16" x14ac:dyDescent="0.25">
      <c r="L1606" s="264">
        <f>Member!A1606</f>
        <v>0</v>
      </c>
      <c r="M1606">
        <f>SUMIF(Erfassung1!BD:BD,L1606,Erfassung1!BW:BW)</f>
        <v>0</v>
      </c>
      <c r="N1606">
        <f>SUMIF(Erfassung1!BD:BD,L1606,Erfassung1!BG:BG)</f>
        <v>0</v>
      </c>
      <c r="O1606">
        <f t="shared" si="67"/>
        <v>0</v>
      </c>
      <c r="P1606">
        <f t="shared" si="68"/>
        <v>49</v>
      </c>
    </row>
    <row r="1607" spans="12:16" x14ac:dyDescent="0.25">
      <c r="L1607" s="264">
        <f>Member!A1607</f>
        <v>0</v>
      </c>
      <c r="M1607">
        <f>SUMIF(Erfassung1!BD:BD,L1607,Erfassung1!BW:BW)</f>
        <v>0</v>
      </c>
      <c r="N1607">
        <f>SUMIF(Erfassung1!BD:BD,L1607,Erfassung1!BG:BG)</f>
        <v>0</v>
      </c>
      <c r="O1607">
        <f t="shared" si="67"/>
        <v>0</v>
      </c>
      <c r="P1607">
        <f t="shared" si="68"/>
        <v>49</v>
      </c>
    </row>
    <row r="1608" spans="12:16" x14ac:dyDescent="0.25">
      <c r="L1608" s="264">
        <f>Member!A1608</f>
        <v>0</v>
      </c>
      <c r="M1608">
        <f>SUMIF(Erfassung1!BD:BD,L1608,Erfassung1!BW:BW)</f>
        <v>0</v>
      </c>
      <c r="N1608">
        <f>SUMIF(Erfassung1!BD:BD,L1608,Erfassung1!BG:BG)</f>
        <v>0</v>
      </c>
      <c r="O1608">
        <f t="shared" si="67"/>
        <v>0</v>
      </c>
      <c r="P1608">
        <f t="shared" si="68"/>
        <v>49</v>
      </c>
    </row>
    <row r="1609" spans="12:16" x14ac:dyDescent="0.25">
      <c r="L1609" s="264">
        <f>Member!A1609</f>
        <v>0</v>
      </c>
      <c r="M1609">
        <f>SUMIF(Erfassung1!BD:BD,L1609,Erfassung1!BW:BW)</f>
        <v>0</v>
      </c>
      <c r="N1609">
        <f>SUMIF(Erfassung1!BD:BD,L1609,Erfassung1!BG:BG)</f>
        <v>0</v>
      </c>
      <c r="O1609">
        <f t="shared" si="67"/>
        <v>0</v>
      </c>
      <c r="P1609">
        <f t="shared" si="68"/>
        <v>49</v>
      </c>
    </row>
    <row r="1610" spans="12:16" x14ac:dyDescent="0.25">
      <c r="L1610" s="264">
        <f>Member!A1610</f>
        <v>0</v>
      </c>
      <c r="M1610">
        <f>SUMIF(Erfassung1!BD:BD,L1610,Erfassung1!BW:BW)</f>
        <v>0</v>
      </c>
      <c r="N1610">
        <f>SUMIF(Erfassung1!BD:BD,L1610,Erfassung1!BG:BG)</f>
        <v>0</v>
      </c>
      <c r="O1610">
        <f t="shared" si="67"/>
        <v>0</v>
      </c>
      <c r="P1610">
        <f t="shared" si="68"/>
        <v>49</v>
      </c>
    </row>
    <row r="1611" spans="12:16" x14ac:dyDescent="0.25">
      <c r="L1611" s="264">
        <f>Member!A1611</f>
        <v>0</v>
      </c>
      <c r="M1611">
        <f>SUMIF(Erfassung1!BD:BD,L1611,Erfassung1!BW:BW)</f>
        <v>0</v>
      </c>
      <c r="N1611">
        <f>SUMIF(Erfassung1!BD:BD,L1611,Erfassung1!BG:BG)</f>
        <v>0</v>
      </c>
      <c r="O1611">
        <f t="shared" si="67"/>
        <v>0</v>
      </c>
      <c r="P1611">
        <f t="shared" si="68"/>
        <v>49</v>
      </c>
    </row>
    <row r="1612" spans="12:16" x14ac:dyDescent="0.25">
      <c r="L1612" s="264">
        <f>Member!A1612</f>
        <v>0</v>
      </c>
      <c r="M1612">
        <f>SUMIF(Erfassung1!BD:BD,L1612,Erfassung1!BW:BW)</f>
        <v>0</v>
      </c>
      <c r="N1612">
        <f>SUMIF(Erfassung1!BD:BD,L1612,Erfassung1!BG:BG)</f>
        <v>0</v>
      </c>
      <c r="O1612">
        <f t="shared" si="67"/>
        <v>0</v>
      </c>
      <c r="P1612">
        <f t="shared" si="68"/>
        <v>49</v>
      </c>
    </row>
    <row r="1613" spans="12:16" x14ac:dyDescent="0.25">
      <c r="L1613" s="264">
        <f>Member!A1613</f>
        <v>0</v>
      </c>
      <c r="M1613">
        <f>SUMIF(Erfassung1!BD:BD,L1613,Erfassung1!BW:BW)</f>
        <v>0</v>
      </c>
      <c r="N1613">
        <f>SUMIF(Erfassung1!BD:BD,L1613,Erfassung1!BG:BG)</f>
        <v>0</v>
      </c>
      <c r="O1613">
        <f t="shared" si="67"/>
        <v>0</v>
      </c>
      <c r="P1613">
        <f t="shared" si="68"/>
        <v>49</v>
      </c>
    </row>
    <row r="1614" spans="12:16" x14ac:dyDescent="0.25">
      <c r="L1614" s="264">
        <f>Member!A1614</f>
        <v>0</v>
      </c>
      <c r="M1614">
        <f>SUMIF(Erfassung1!BD:BD,L1614,Erfassung1!BW:BW)</f>
        <v>0</v>
      </c>
      <c r="N1614">
        <f>SUMIF(Erfassung1!BD:BD,L1614,Erfassung1!BG:BG)</f>
        <v>0</v>
      </c>
      <c r="O1614">
        <f t="shared" si="67"/>
        <v>0</v>
      </c>
      <c r="P1614">
        <f t="shared" si="68"/>
        <v>49</v>
      </c>
    </row>
    <row r="1615" spans="12:16" x14ac:dyDescent="0.25">
      <c r="L1615" s="264">
        <f>Member!A1615</f>
        <v>0</v>
      </c>
      <c r="M1615">
        <f>SUMIF(Erfassung1!BD:BD,L1615,Erfassung1!BW:BW)</f>
        <v>0</v>
      </c>
      <c r="N1615">
        <f>SUMIF(Erfassung1!BD:BD,L1615,Erfassung1!BG:BG)</f>
        <v>0</v>
      </c>
      <c r="O1615">
        <f t="shared" si="67"/>
        <v>0</v>
      </c>
      <c r="P1615">
        <f t="shared" si="68"/>
        <v>49</v>
      </c>
    </row>
    <row r="1616" spans="12:16" x14ac:dyDescent="0.25">
      <c r="L1616" s="264">
        <f>Member!A1616</f>
        <v>0</v>
      </c>
      <c r="M1616">
        <f>SUMIF(Erfassung1!BD:BD,L1616,Erfassung1!BW:BW)</f>
        <v>0</v>
      </c>
      <c r="N1616">
        <f>SUMIF(Erfassung1!BD:BD,L1616,Erfassung1!BG:BG)</f>
        <v>0</v>
      </c>
      <c r="O1616">
        <f t="shared" si="67"/>
        <v>0</v>
      </c>
      <c r="P1616">
        <f t="shared" si="68"/>
        <v>49</v>
      </c>
    </row>
    <row r="1617" spans="12:16" x14ac:dyDescent="0.25">
      <c r="L1617" s="264">
        <f>Member!A1617</f>
        <v>0</v>
      </c>
      <c r="M1617">
        <f>SUMIF(Erfassung1!BD:BD,L1617,Erfassung1!BW:BW)</f>
        <v>0</v>
      </c>
      <c r="N1617">
        <f>SUMIF(Erfassung1!BD:BD,L1617,Erfassung1!BG:BG)</f>
        <v>0</v>
      </c>
      <c r="O1617">
        <f t="shared" si="67"/>
        <v>0</v>
      </c>
      <c r="P1617">
        <f t="shared" si="68"/>
        <v>49</v>
      </c>
    </row>
    <row r="1618" spans="12:16" x14ac:dyDescent="0.25">
      <c r="L1618" s="264">
        <f>Member!A1618</f>
        <v>0</v>
      </c>
      <c r="M1618">
        <f>SUMIF(Erfassung1!BD:BD,L1618,Erfassung1!BW:BW)</f>
        <v>0</v>
      </c>
      <c r="N1618">
        <f>SUMIF(Erfassung1!BD:BD,L1618,Erfassung1!BG:BG)</f>
        <v>0</v>
      </c>
      <c r="O1618">
        <f t="shared" si="67"/>
        <v>0</v>
      </c>
      <c r="P1618">
        <f t="shared" si="68"/>
        <v>49</v>
      </c>
    </row>
    <row r="1619" spans="12:16" x14ac:dyDescent="0.25">
      <c r="L1619" s="264">
        <f>Member!A1619</f>
        <v>0</v>
      </c>
      <c r="M1619">
        <f>SUMIF(Erfassung1!BD:BD,L1619,Erfassung1!BW:BW)</f>
        <v>0</v>
      </c>
      <c r="N1619">
        <f>SUMIF(Erfassung1!BD:BD,L1619,Erfassung1!BG:BG)</f>
        <v>0</v>
      </c>
      <c r="O1619">
        <f t="shared" si="67"/>
        <v>0</v>
      </c>
      <c r="P1619">
        <f t="shared" si="68"/>
        <v>49</v>
      </c>
    </row>
    <row r="1620" spans="12:16" x14ac:dyDescent="0.25">
      <c r="L1620" s="264">
        <f>Member!A1620</f>
        <v>0</v>
      </c>
      <c r="M1620">
        <f>SUMIF(Erfassung1!BD:BD,L1620,Erfassung1!BW:BW)</f>
        <v>0</v>
      </c>
      <c r="N1620">
        <f>SUMIF(Erfassung1!BD:BD,L1620,Erfassung1!BG:BG)</f>
        <v>0</v>
      </c>
      <c r="O1620">
        <f t="shared" si="67"/>
        <v>0</v>
      </c>
      <c r="P1620">
        <f t="shared" si="68"/>
        <v>49</v>
      </c>
    </row>
    <row r="1621" spans="12:16" x14ac:dyDescent="0.25">
      <c r="L1621" s="264">
        <f>Member!A1621</f>
        <v>0</v>
      </c>
      <c r="M1621">
        <f>SUMIF(Erfassung1!BD:BD,L1621,Erfassung1!BW:BW)</f>
        <v>0</v>
      </c>
      <c r="N1621">
        <f>SUMIF(Erfassung1!BD:BD,L1621,Erfassung1!BG:BG)</f>
        <v>0</v>
      </c>
      <c r="O1621">
        <f t="shared" si="67"/>
        <v>0</v>
      </c>
      <c r="P1621">
        <f t="shared" si="68"/>
        <v>49</v>
      </c>
    </row>
    <row r="1622" spans="12:16" x14ac:dyDescent="0.25">
      <c r="L1622" s="264">
        <f>Member!A1622</f>
        <v>0</v>
      </c>
      <c r="M1622">
        <f>SUMIF(Erfassung1!BD:BD,L1622,Erfassung1!BW:BW)</f>
        <v>0</v>
      </c>
      <c r="N1622">
        <f>SUMIF(Erfassung1!BD:BD,L1622,Erfassung1!BG:BG)</f>
        <v>0</v>
      </c>
      <c r="O1622">
        <f t="shared" si="67"/>
        <v>0</v>
      </c>
      <c r="P1622">
        <f t="shared" si="68"/>
        <v>49</v>
      </c>
    </row>
    <row r="1623" spans="12:16" x14ac:dyDescent="0.25">
      <c r="L1623" s="264">
        <f>Member!A1623</f>
        <v>0</v>
      </c>
      <c r="M1623">
        <f>SUMIF(Erfassung1!BD:BD,L1623,Erfassung1!BW:BW)</f>
        <v>0</v>
      </c>
      <c r="N1623">
        <f>SUMIF(Erfassung1!BD:BD,L1623,Erfassung1!BG:BG)</f>
        <v>0</v>
      </c>
      <c r="O1623">
        <f t="shared" si="67"/>
        <v>0</v>
      </c>
      <c r="P1623">
        <f t="shared" si="68"/>
        <v>49</v>
      </c>
    </row>
    <row r="1624" spans="12:16" x14ac:dyDescent="0.25">
      <c r="L1624" s="264">
        <f>Member!A1624</f>
        <v>0</v>
      </c>
      <c r="M1624">
        <f>SUMIF(Erfassung1!BD:BD,L1624,Erfassung1!BW:BW)</f>
        <v>0</v>
      </c>
      <c r="N1624">
        <f>SUMIF(Erfassung1!BD:BD,L1624,Erfassung1!BG:BG)</f>
        <v>0</v>
      </c>
      <c r="O1624">
        <f t="shared" si="67"/>
        <v>0</v>
      </c>
      <c r="P1624">
        <f t="shared" si="68"/>
        <v>49</v>
      </c>
    </row>
    <row r="1625" spans="12:16" x14ac:dyDescent="0.25">
      <c r="L1625" s="264">
        <f>Member!A1625</f>
        <v>0</v>
      </c>
      <c r="M1625">
        <f>SUMIF(Erfassung1!BD:BD,L1625,Erfassung1!BW:BW)</f>
        <v>0</v>
      </c>
      <c r="N1625">
        <f>SUMIF(Erfassung1!BD:BD,L1625,Erfassung1!BG:BG)</f>
        <v>0</v>
      </c>
      <c r="O1625">
        <f t="shared" si="67"/>
        <v>0</v>
      </c>
      <c r="P1625">
        <f t="shared" si="68"/>
        <v>49</v>
      </c>
    </row>
    <row r="1626" spans="12:16" x14ac:dyDescent="0.25">
      <c r="L1626" s="264">
        <f>Member!A1626</f>
        <v>0</v>
      </c>
      <c r="M1626">
        <f>SUMIF(Erfassung1!BD:BD,L1626,Erfassung1!BW:BW)</f>
        <v>0</v>
      </c>
      <c r="N1626">
        <f>SUMIF(Erfassung1!BD:BD,L1626,Erfassung1!BG:BG)</f>
        <v>0</v>
      </c>
      <c r="O1626">
        <f t="shared" si="67"/>
        <v>0</v>
      </c>
      <c r="P1626">
        <f t="shared" si="68"/>
        <v>49</v>
      </c>
    </row>
    <row r="1627" spans="12:16" x14ac:dyDescent="0.25">
      <c r="L1627" s="264">
        <f>Member!A1627</f>
        <v>0</v>
      </c>
      <c r="M1627">
        <f>SUMIF(Erfassung1!BD:BD,L1627,Erfassung1!BW:BW)</f>
        <v>0</v>
      </c>
      <c r="N1627">
        <f>SUMIF(Erfassung1!BD:BD,L1627,Erfassung1!BG:BG)</f>
        <v>0</v>
      </c>
      <c r="O1627">
        <f t="shared" si="67"/>
        <v>0</v>
      </c>
      <c r="P1627">
        <f t="shared" si="68"/>
        <v>49</v>
      </c>
    </row>
    <row r="1628" spans="12:16" x14ac:dyDescent="0.25">
      <c r="L1628" s="264">
        <f>Member!A1628</f>
        <v>0</v>
      </c>
      <c r="M1628">
        <f>SUMIF(Erfassung1!BD:BD,L1628,Erfassung1!BW:BW)</f>
        <v>0</v>
      </c>
      <c r="N1628">
        <f>SUMIF(Erfassung1!BD:BD,L1628,Erfassung1!BG:BG)</f>
        <v>0</v>
      </c>
      <c r="O1628">
        <f t="shared" si="67"/>
        <v>0</v>
      </c>
      <c r="P1628">
        <f t="shared" si="68"/>
        <v>49</v>
      </c>
    </row>
    <row r="1629" spans="12:16" x14ac:dyDescent="0.25">
      <c r="L1629" s="264">
        <f>Member!A1629</f>
        <v>0</v>
      </c>
      <c r="M1629">
        <f>SUMIF(Erfassung1!BD:BD,L1629,Erfassung1!BW:BW)</f>
        <v>0</v>
      </c>
      <c r="N1629">
        <f>SUMIF(Erfassung1!BD:BD,L1629,Erfassung1!BG:BG)</f>
        <v>0</v>
      </c>
      <c r="O1629">
        <f t="shared" si="67"/>
        <v>0</v>
      </c>
      <c r="P1629">
        <f t="shared" si="68"/>
        <v>49</v>
      </c>
    </row>
    <row r="1630" spans="12:16" x14ac:dyDescent="0.25">
      <c r="L1630" s="264">
        <f>Member!A1630</f>
        <v>0</v>
      </c>
      <c r="M1630">
        <f>SUMIF(Erfassung1!BD:BD,L1630,Erfassung1!BW:BW)</f>
        <v>0</v>
      </c>
      <c r="N1630">
        <f>SUMIF(Erfassung1!BD:BD,L1630,Erfassung1!BG:BG)</f>
        <v>0</v>
      </c>
      <c r="O1630">
        <f t="shared" si="67"/>
        <v>0</v>
      </c>
      <c r="P1630">
        <f t="shared" si="68"/>
        <v>49</v>
      </c>
    </row>
    <row r="1631" spans="12:16" x14ac:dyDescent="0.25">
      <c r="L1631" s="264">
        <f>Member!A1631</f>
        <v>0</v>
      </c>
      <c r="M1631">
        <f>SUMIF(Erfassung1!BD:BD,L1631,Erfassung1!BW:BW)</f>
        <v>0</v>
      </c>
      <c r="N1631">
        <f>SUMIF(Erfassung1!BD:BD,L1631,Erfassung1!BG:BG)</f>
        <v>0</v>
      </c>
      <c r="O1631">
        <f t="shared" si="67"/>
        <v>0</v>
      </c>
      <c r="P1631">
        <f t="shared" si="68"/>
        <v>49</v>
      </c>
    </row>
    <row r="1632" spans="12:16" x14ac:dyDescent="0.25">
      <c r="L1632" s="264">
        <f>Member!A1632</f>
        <v>0</v>
      </c>
      <c r="M1632">
        <f>SUMIF(Erfassung1!BD:BD,L1632,Erfassung1!BW:BW)</f>
        <v>0</v>
      </c>
      <c r="N1632">
        <f>SUMIF(Erfassung1!BD:BD,L1632,Erfassung1!BG:BG)</f>
        <v>0</v>
      </c>
      <c r="O1632">
        <f t="shared" si="67"/>
        <v>0</v>
      </c>
      <c r="P1632">
        <f t="shared" si="68"/>
        <v>49</v>
      </c>
    </row>
    <row r="1633" spans="12:16" x14ac:dyDescent="0.25">
      <c r="L1633" s="264">
        <f>Member!A1633</f>
        <v>0</v>
      </c>
      <c r="M1633">
        <f>SUMIF(Erfassung1!BD:BD,L1633,Erfassung1!BW:BW)</f>
        <v>0</v>
      </c>
      <c r="N1633">
        <f>SUMIF(Erfassung1!BD:BD,L1633,Erfassung1!BG:BG)</f>
        <v>0</v>
      </c>
      <c r="O1633">
        <f t="shared" si="67"/>
        <v>0</v>
      </c>
      <c r="P1633">
        <f t="shared" si="68"/>
        <v>49</v>
      </c>
    </row>
    <row r="1634" spans="12:16" x14ac:dyDescent="0.25">
      <c r="L1634" s="264">
        <f>Member!A1634</f>
        <v>0</v>
      </c>
      <c r="M1634">
        <f>SUMIF(Erfassung1!BD:BD,L1634,Erfassung1!BW:BW)</f>
        <v>0</v>
      </c>
      <c r="N1634">
        <f>SUMIF(Erfassung1!BD:BD,L1634,Erfassung1!BG:BG)</f>
        <v>0</v>
      </c>
      <c r="O1634">
        <f t="shared" si="67"/>
        <v>0</v>
      </c>
      <c r="P1634">
        <f t="shared" si="68"/>
        <v>49</v>
      </c>
    </row>
    <row r="1635" spans="12:16" x14ac:dyDescent="0.25">
      <c r="L1635" s="264">
        <f>Member!A1635</f>
        <v>0</v>
      </c>
      <c r="M1635">
        <f>SUMIF(Erfassung1!BD:BD,L1635,Erfassung1!BW:BW)</f>
        <v>0</v>
      </c>
      <c r="N1635">
        <f>SUMIF(Erfassung1!BD:BD,L1635,Erfassung1!BG:BG)</f>
        <v>0</v>
      </c>
      <c r="O1635">
        <f t="shared" si="67"/>
        <v>0</v>
      </c>
      <c r="P1635">
        <f t="shared" si="68"/>
        <v>49</v>
      </c>
    </row>
    <row r="1636" spans="12:16" x14ac:dyDescent="0.25">
      <c r="L1636" s="264">
        <f>Member!A1636</f>
        <v>0</v>
      </c>
      <c r="M1636">
        <f>SUMIF(Erfassung1!BD:BD,L1636,Erfassung1!BW:BW)</f>
        <v>0</v>
      </c>
      <c r="N1636">
        <f>SUMIF(Erfassung1!BD:BD,L1636,Erfassung1!BG:BG)</f>
        <v>0</v>
      </c>
      <c r="O1636">
        <f t="shared" si="67"/>
        <v>0</v>
      </c>
      <c r="P1636">
        <f t="shared" si="68"/>
        <v>49</v>
      </c>
    </row>
    <row r="1637" spans="12:16" x14ac:dyDescent="0.25">
      <c r="L1637" s="264">
        <f>Member!A1637</f>
        <v>0</v>
      </c>
      <c r="M1637">
        <f>SUMIF(Erfassung1!BD:BD,L1637,Erfassung1!BW:BW)</f>
        <v>0</v>
      </c>
      <c r="N1637">
        <f>SUMIF(Erfassung1!BD:BD,L1637,Erfassung1!BG:BG)</f>
        <v>0</v>
      </c>
      <c r="O1637">
        <f t="shared" si="67"/>
        <v>0</v>
      </c>
      <c r="P1637">
        <f t="shared" si="68"/>
        <v>49</v>
      </c>
    </row>
    <row r="1638" spans="12:16" x14ac:dyDescent="0.25">
      <c r="L1638" s="264">
        <f>Member!A1638</f>
        <v>0</v>
      </c>
      <c r="M1638">
        <f>SUMIF(Erfassung1!BD:BD,L1638,Erfassung1!BW:BW)</f>
        <v>0</v>
      </c>
      <c r="N1638">
        <f>SUMIF(Erfassung1!BD:BD,L1638,Erfassung1!BG:BG)</f>
        <v>0</v>
      </c>
      <c r="O1638">
        <f t="shared" si="67"/>
        <v>0</v>
      </c>
      <c r="P1638">
        <f t="shared" si="68"/>
        <v>49</v>
      </c>
    </row>
    <row r="1639" spans="12:16" x14ac:dyDescent="0.25">
      <c r="L1639" s="264">
        <f>Member!A1639</f>
        <v>0</v>
      </c>
      <c r="M1639">
        <f>SUMIF(Erfassung1!BD:BD,L1639,Erfassung1!BW:BW)</f>
        <v>0</v>
      </c>
      <c r="N1639">
        <f>SUMIF(Erfassung1!BD:BD,L1639,Erfassung1!BG:BG)</f>
        <v>0</v>
      </c>
      <c r="O1639">
        <f t="shared" si="67"/>
        <v>0</v>
      </c>
      <c r="P1639">
        <f t="shared" si="68"/>
        <v>49</v>
      </c>
    </row>
    <row r="1640" spans="12:16" x14ac:dyDescent="0.25">
      <c r="L1640" s="264">
        <f>Member!A1640</f>
        <v>0</v>
      </c>
      <c r="M1640">
        <f>SUMIF(Erfassung1!BD:BD,L1640,Erfassung1!BW:BW)</f>
        <v>0</v>
      </c>
      <c r="N1640">
        <f>SUMIF(Erfassung1!BD:BD,L1640,Erfassung1!BG:BG)</f>
        <v>0</v>
      </c>
      <c r="O1640">
        <f t="shared" si="67"/>
        <v>0</v>
      </c>
      <c r="P1640">
        <f t="shared" si="68"/>
        <v>49</v>
      </c>
    </row>
    <row r="1641" spans="12:16" x14ac:dyDescent="0.25">
      <c r="L1641" s="264">
        <f>Member!A1641</f>
        <v>0</v>
      </c>
      <c r="M1641">
        <f>SUMIF(Erfassung1!BD:BD,L1641,Erfassung1!BW:BW)</f>
        <v>0</v>
      </c>
      <c r="N1641">
        <f>SUMIF(Erfassung1!BD:BD,L1641,Erfassung1!BG:BG)</f>
        <v>0</v>
      </c>
      <c r="O1641">
        <f t="shared" ref="O1641:O1704" si="69">IF(N1641=0,0,M1641/N1641-ROW()/1000000000)</f>
        <v>0</v>
      </c>
      <c r="P1641">
        <f t="shared" ref="P1641:P1704" si="70">RANK(O1641,O:O)</f>
        <v>49</v>
      </c>
    </row>
    <row r="1642" spans="12:16" x14ac:dyDescent="0.25">
      <c r="L1642" s="264">
        <f>Member!A1642</f>
        <v>0</v>
      </c>
      <c r="M1642">
        <f>SUMIF(Erfassung1!BD:BD,L1642,Erfassung1!BW:BW)</f>
        <v>0</v>
      </c>
      <c r="N1642">
        <f>SUMIF(Erfassung1!BD:BD,L1642,Erfassung1!BG:BG)</f>
        <v>0</v>
      </c>
      <c r="O1642">
        <f t="shared" si="69"/>
        <v>0</v>
      </c>
      <c r="P1642">
        <f t="shared" si="70"/>
        <v>49</v>
      </c>
    </row>
    <row r="1643" spans="12:16" x14ac:dyDescent="0.25">
      <c r="L1643" s="264">
        <f>Member!A1643</f>
        <v>0</v>
      </c>
      <c r="M1643">
        <f>SUMIF(Erfassung1!BD:BD,L1643,Erfassung1!BW:BW)</f>
        <v>0</v>
      </c>
      <c r="N1643">
        <f>SUMIF(Erfassung1!BD:BD,L1643,Erfassung1!BG:BG)</f>
        <v>0</v>
      </c>
      <c r="O1643">
        <f t="shared" si="69"/>
        <v>0</v>
      </c>
      <c r="P1643">
        <f t="shared" si="70"/>
        <v>49</v>
      </c>
    </row>
    <row r="1644" spans="12:16" x14ac:dyDescent="0.25">
      <c r="L1644" s="264">
        <f>Member!A1644</f>
        <v>0</v>
      </c>
      <c r="M1644">
        <f>SUMIF(Erfassung1!BD:BD,L1644,Erfassung1!BW:BW)</f>
        <v>0</v>
      </c>
      <c r="N1644">
        <f>SUMIF(Erfassung1!BD:BD,L1644,Erfassung1!BG:BG)</f>
        <v>0</v>
      </c>
      <c r="O1644">
        <f t="shared" si="69"/>
        <v>0</v>
      </c>
      <c r="P1644">
        <f t="shared" si="70"/>
        <v>49</v>
      </c>
    </row>
    <row r="1645" spans="12:16" x14ac:dyDescent="0.25">
      <c r="L1645" s="264">
        <f>Member!A1645</f>
        <v>0</v>
      </c>
      <c r="M1645">
        <f>SUMIF(Erfassung1!BD:BD,L1645,Erfassung1!BW:BW)</f>
        <v>0</v>
      </c>
      <c r="N1645">
        <f>SUMIF(Erfassung1!BD:BD,L1645,Erfassung1!BG:BG)</f>
        <v>0</v>
      </c>
      <c r="O1645">
        <f t="shared" si="69"/>
        <v>0</v>
      </c>
      <c r="P1645">
        <f t="shared" si="70"/>
        <v>49</v>
      </c>
    </row>
    <row r="1646" spans="12:16" x14ac:dyDescent="0.25">
      <c r="L1646" s="264">
        <f>Member!A1646</f>
        <v>0</v>
      </c>
      <c r="M1646">
        <f>SUMIF(Erfassung1!BD:BD,L1646,Erfassung1!BW:BW)</f>
        <v>0</v>
      </c>
      <c r="N1646">
        <f>SUMIF(Erfassung1!BD:BD,L1646,Erfassung1!BG:BG)</f>
        <v>0</v>
      </c>
      <c r="O1646">
        <f t="shared" si="69"/>
        <v>0</v>
      </c>
      <c r="P1646">
        <f t="shared" si="70"/>
        <v>49</v>
      </c>
    </row>
    <row r="1647" spans="12:16" x14ac:dyDescent="0.25">
      <c r="L1647" s="264">
        <f>Member!A1647</f>
        <v>0</v>
      </c>
      <c r="M1647">
        <f>SUMIF(Erfassung1!BD:BD,L1647,Erfassung1!BW:BW)</f>
        <v>0</v>
      </c>
      <c r="N1647">
        <f>SUMIF(Erfassung1!BD:BD,L1647,Erfassung1!BG:BG)</f>
        <v>0</v>
      </c>
      <c r="O1647">
        <f t="shared" si="69"/>
        <v>0</v>
      </c>
      <c r="P1647">
        <f t="shared" si="70"/>
        <v>49</v>
      </c>
    </row>
    <row r="1648" spans="12:16" x14ac:dyDescent="0.25">
      <c r="L1648" s="264">
        <f>Member!A1648</f>
        <v>0</v>
      </c>
      <c r="M1648">
        <f>SUMIF(Erfassung1!BD:BD,L1648,Erfassung1!BW:BW)</f>
        <v>0</v>
      </c>
      <c r="N1648">
        <f>SUMIF(Erfassung1!BD:BD,L1648,Erfassung1!BG:BG)</f>
        <v>0</v>
      </c>
      <c r="O1648">
        <f t="shared" si="69"/>
        <v>0</v>
      </c>
      <c r="P1648">
        <f t="shared" si="70"/>
        <v>49</v>
      </c>
    </row>
    <row r="1649" spans="12:16" x14ac:dyDescent="0.25">
      <c r="L1649" s="264">
        <f>Member!A1649</f>
        <v>0</v>
      </c>
      <c r="M1649">
        <f>SUMIF(Erfassung1!BD:BD,L1649,Erfassung1!BW:BW)</f>
        <v>0</v>
      </c>
      <c r="N1649">
        <f>SUMIF(Erfassung1!BD:BD,L1649,Erfassung1!BG:BG)</f>
        <v>0</v>
      </c>
      <c r="O1649">
        <f t="shared" si="69"/>
        <v>0</v>
      </c>
      <c r="P1649">
        <f t="shared" si="70"/>
        <v>49</v>
      </c>
    </row>
    <row r="1650" spans="12:16" x14ac:dyDescent="0.25">
      <c r="L1650" s="264">
        <f>Member!A1650</f>
        <v>0</v>
      </c>
      <c r="M1650">
        <f>SUMIF(Erfassung1!BD:BD,L1650,Erfassung1!BW:BW)</f>
        <v>0</v>
      </c>
      <c r="N1650">
        <f>SUMIF(Erfassung1!BD:BD,L1650,Erfassung1!BG:BG)</f>
        <v>0</v>
      </c>
      <c r="O1650">
        <f t="shared" si="69"/>
        <v>0</v>
      </c>
      <c r="P1650">
        <f t="shared" si="70"/>
        <v>49</v>
      </c>
    </row>
    <row r="1651" spans="12:16" x14ac:dyDescent="0.25">
      <c r="L1651" s="264">
        <f>Member!A1651</f>
        <v>0</v>
      </c>
      <c r="M1651">
        <f>SUMIF(Erfassung1!BD:BD,L1651,Erfassung1!BW:BW)</f>
        <v>0</v>
      </c>
      <c r="N1651">
        <f>SUMIF(Erfassung1!BD:BD,L1651,Erfassung1!BG:BG)</f>
        <v>0</v>
      </c>
      <c r="O1651">
        <f t="shared" si="69"/>
        <v>0</v>
      </c>
      <c r="P1651">
        <f t="shared" si="70"/>
        <v>49</v>
      </c>
    </row>
    <row r="1652" spans="12:16" x14ac:dyDescent="0.25">
      <c r="L1652" s="264">
        <f>Member!A1652</f>
        <v>0</v>
      </c>
      <c r="M1652">
        <f>SUMIF(Erfassung1!BD:BD,L1652,Erfassung1!BW:BW)</f>
        <v>0</v>
      </c>
      <c r="N1652">
        <f>SUMIF(Erfassung1!BD:BD,L1652,Erfassung1!BG:BG)</f>
        <v>0</v>
      </c>
      <c r="O1652">
        <f t="shared" si="69"/>
        <v>0</v>
      </c>
      <c r="P1652">
        <f t="shared" si="70"/>
        <v>49</v>
      </c>
    </row>
    <row r="1653" spans="12:16" x14ac:dyDescent="0.25">
      <c r="L1653" s="264">
        <f>Member!A1653</f>
        <v>0</v>
      </c>
      <c r="M1653">
        <f>SUMIF(Erfassung1!BD:BD,L1653,Erfassung1!BW:BW)</f>
        <v>0</v>
      </c>
      <c r="N1653">
        <f>SUMIF(Erfassung1!BD:BD,L1653,Erfassung1!BG:BG)</f>
        <v>0</v>
      </c>
      <c r="O1653">
        <f t="shared" si="69"/>
        <v>0</v>
      </c>
      <c r="P1653">
        <f t="shared" si="70"/>
        <v>49</v>
      </c>
    </row>
    <row r="1654" spans="12:16" x14ac:dyDescent="0.25">
      <c r="L1654" s="264">
        <f>Member!A1654</f>
        <v>0</v>
      </c>
      <c r="M1654">
        <f>SUMIF(Erfassung1!BD:BD,L1654,Erfassung1!BW:BW)</f>
        <v>0</v>
      </c>
      <c r="N1654">
        <f>SUMIF(Erfassung1!BD:BD,L1654,Erfassung1!BG:BG)</f>
        <v>0</v>
      </c>
      <c r="O1654">
        <f t="shared" si="69"/>
        <v>0</v>
      </c>
      <c r="P1654">
        <f t="shared" si="70"/>
        <v>49</v>
      </c>
    </row>
    <row r="1655" spans="12:16" x14ac:dyDescent="0.25">
      <c r="L1655" s="264">
        <f>Member!A1655</f>
        <v>0</v>
      </c>
      <c r="M1655">
        <f>SUMIF(Erfassung1!BD:BD,L1655,Erfassung1!BW:BW)</f>
        <v>0</v>
      </c>
      <c r="N1655">
        <f>SUMIF(Erfassung1!BD:BD,L1655,Erfassung1!BG:BG)</f>
        <v>0</v>
      </c>
      <c r="O1655">
        <f t="shared" si="69"/>
        <v>0</v>
      </c>
      <c r="P1655">
        <f t="shared" si="70"/>
        <v>49</v>
      </c>
    </row>
    <row r="1656" spans="12:16" x14ac:dyDescent="0.25">
      <c r="L1656" s="264">
        <f>Member!A1656</f>
        <v>0</v>
      </c>
      <c r="M1656">
        <f>SUMIF(Erfassung1!BD:BD,L1656,Erfassung1!BW:BW)</f>
        <v>0</v>
      </c>
      <c r="N1656">
        <f>SUMIF(Erfassung1!BD:BD,L1656,Erfassung1!BG:BG)</f>
        <v>0</v>
      </c>
      <c r="O1656">
        <f t="shared" si="69"/>
        <v>0</v>
      </c>
      <c r="P1656">
        <f t="shared" si="70"/>
        <v>49</v>
      </c>
    </row>
    <row r="1657" spans="12:16" x14ac:dyDescent="0.25">
      <c r="L1657" s="264">
        <f>Member!A1657</f>
        <v>0</v>
      </c>
      <c r="M1657">
        <f>SUMIF(Erfassung1!BD:BD,L1657,Erfassung1!BW:BW)</f>
        <v>0</v>
      </c>
      <c r="N1657">
        <f>SUMIF(Erfassung1!BD:BD,L1657,Erfassung1!BG:BG)</f>
        <v>0</v>
      </c>
      <c r="O1657">
        <f t="shared" si="69"/>
        <v>0</v>
      </c>
      <c r="P1657">
        <f t="shared" si="70"/>
        <v>49</v>
      </c>
    </row>
    <row r="1658" spans="12:16" x14ac:dyDescent="0.25">
      <c r="L1658" s="264">
        <f>Member!A1658</f>
        <v>0</v>
      </c>
      <c r="M1658">
        <f>SUMIF(Erfassung1!BD:BD,L1658,Erfassung1!BW:BW)</f>
        <v>0</v>
      </c>
      <c r="N1658">
        <f>SUMIF(Erfassung1!BD:BD,L1658,Erfassung1!BG:BG)</f>
        <v>0</v>
      </c>
      <c r="O1658">
        <f t="shared" si="69"/>
        <v>0</v>
      </c>
      <c r="P1658">
        <f t="shared" si="70"/>
        <v>49</v>
      </c>
    </row>
    <row r="1659" spans="12:16" x14ac:dyDescent="0.25">
      <c r="L1659" s="264">
        <f>Member!A1659</f>
        <v>0</v>
      </c>
      <c r="M1659">
        <f>SUMIF(Erfassung1!BD:BD,L1659,Erfassung1!BW:BW)</f>
        <v>0</v>
      </c>
      <c r="N1659">
        <f>SUMIF(Erfassung1!BD:BD,L1659,Erfassung1!BG:BG)</f>
        <v>0</v>
      </c>
      <c r="O1659">
        <f t="shared" si="69"/>
        <v>0</v>
      </c>
      <c r="P1659">
        <f t="shared" si="70"/>
        <v>49</v>
      </c>
    </row>
    <row r="1660" spans="12:16" x14ac:dyDescent="0.25">
      <c r="L1660" s="264">
        <f>Member!A1660</f>
        <v>0</v>
      </c>
      <c r="M1660">
        <f>SUMIF(Erfassung1!BD:BD,L1660,Erfassung1!BW:BW)</f>
        <v>0</v>
      </c>
      <c r="N1660">
        <f>SUMIF(Erfassung1!BD:BD,L1660,Erfassung1!BG:BG)</f>
        <v>0</v>
      </c>
      <c r="O1660">
        <f t="shared" si="69"/>
        <v>0</v>
      </c>
      <c r="P1660">
        <f t="shared" si="70"/>
        <v>49</v>
      </c>
    </row>
    <row r="1661" spans="12:16" x14ac:dyDescent="0.25">
      <c r="L1661" s="264">
        <f>Member!A1661</f>
        <v>0</v>
      </c>
      <c r="M1661">
        <f>SUMIF(Erfassung1!BD:BD,L1661,Erfassung1!BW:BW)</f>
        <v>0</v>
      </c>
      <c r="N1661">
        <f>SUMIF(Erfassung1!BD:BD,L1661,Erfassung1!BG:BG)</f>
        <v>0</v>
      </c>
      <c r="O1661">
        <f t="shared" si="69"/>
        <v>0</v>
      </c>
      <c r="P1661">
        <f t="shared" si="70"/>
        <v>49</v>
      </c>
    </row>
    <row r="1662" spans="12:16" x14ac:dyDescent="0.25">
      <c r="L1662" s="264">
        <f>Member!A1662</f>
        <v>0</v>
      </c>
      <c r="M1662">
        <f>SUMIF(Erfassung1!BD:BD,L1662,Erfassung1!BW:BW)</f>
        <v>0</v>
      </c>
      <c r="N1662">
        <f>SUMIF(Erfassung1!BD:BD,L1662,Erfassung1!BG:BG)</f>
        <v>0</v>
      </c>
      <c r="O1662">
        <f t="shared" si="69"/>
        <v>0</v>
      </c>
      <c r="P1662">
        <f t="shared" si="70"/>
        <v>49</v>
      </c>
    </row>
    <row r="1663" spans="12:16" x14ac:dyDescent="0.25">
      <c r="L1663" s="264">
        <f>Member!A1663</f>
        <v>0</v>
      </c>
      <c r="M1663">
        <f>SUMIF(Erfassung1!BD:BD,L1663,Erfassung1!BW:BW)</f>
        <v>0</v>
      </c>
      <c r="N1663">
        <f>SUMIF(Erfassung1!BD:BD,L1663,Erfassung1!BG:BG)</f>
        <v>0</v>
      </c>
      <c r="O1663">
        <f t="shared" si="69"/>
        <v>0</v>
      </c>
      <c r="P1663">
        <f t="shared" si="70"/>
        <v>49</v>
      </c>
    </row>
    <row r="1664" spans="12:16" x14ac:dyDescent="0.25">
      <c r="L1664" s="264">
        <f>Member!A1664</f>
        <v>0</v>
      </c>
      <c r="M1664">
        <f>SUMIF(Erfassung1!BD:BD,L1664,Erfassung1!BW:BW)</f>
        <v>0</v>
      </c>
      <c r="N1664">
        <f>SUMIF(Erfassung1!BD:BD,L1664,Erfassung1!BG:BG)</f>
        <v>0</v>
      </c>
      <c r="O1664">
        <f t="shared" si="69"/>
        <v>0</v>
      </c>
      <c r="P1664">
        <f t="shared" si="70"/>
        <v>49</v>
      </c>
    </row>
    <row r="1665" spans="12:16" x14ac:dyDescent="0.25">
      <c r="L1665" s="264">
        <f>Member!A1665</f>
        <v>0</v>
      </c>
      <c r="M1665">
        <f>SUMIF(Erfassung1!BD:BD,L1665,Erfassung1!BW:BW)</f>
        <v>0</v>
      </c>
      <c r="N1665">
        <f>SUMIF(Erfassung1!BD:BD,L1665,Erfassung1!BG:BG)</f>
        <v>0</v>
      </c>
      <c r="O1665">
        <f t="shared" si="69"/>
        <v>0</v>
      </c>
      <c r="P1665">
        <f t="shared" si="70"/>
        <v>49</v>
      </c>
    </row>
    <row r="1666" spans="12:16" x14ac:dyDescent="0.25">
      <c r="L1666" s="264">
        <f>Member!A1666</f>
        <v>0</v>
      </c>
      <c r="M1666">
        <f>SUMIF(Erfassung1!BD:BD,L1666,Erfassung1!BW:BW)</f>
        <v>0</v>
      </c>
      <c r="N1666">
        <f>SUMIF(Erfassung1!BD:BD,L1666,Erfassung1!BG:BG)</f>
        <v>0</v>
      </c>
      <c r="O1666">
        <f t="shared" si="69"/>
        <v>0</v>
      </c>
      <c r="P1666">
        <f t="shared" si="70"/>
        <v>49</v>
      </c>
    </row>
    <row r="1667" spans="12:16" x14ac:dyDescent="0.25">
      <c r="L1667" s="264">
        <f>Member!A1667</f>
        <v>0</v>
      </c>
      <c r="M1667">
        <f>SUMIF(Erfassung1!BD:BD,L1667,Erfassung1!BW:BW)</f>
        <v>0</v>
      </c>
      <c r="N1667">
        <f>SUMIF(Erfassung1!BD:BD,L1667,Erfassung1!BG:BG)</f>
        <v>0</v>
      </c>
      <c r="O1667">
        <f t="shared" si="69"/>
        <v>0</v>
      </c>
      <c r="P1667">
        <f t="shared" si="70"/>
        <v>49</v>
      </c>
    </row>
    <row r="1668" spans="12:16" x14ac:dyDescent="0.25">
      <c r="L1668" s="264">
        <f>Member!A1668</f>
        <v>0</v>
      </c>
      <c r="M1668">
        <f>SUMIF(Erfassung1!BD:BD,L1668,Erfassung1!BW:BW)</f>
        <v>0</v>
      </c>
      <c r="N1668">
        <f>SUMIF(Erfassung1!BD:BD,L1668,Erfassung1!BG:BG)</f>
        <v>0</v>
      </c>
      <c r="O1668">
        <f t="shared" si="69"/>
        <v>0</v>
      </c>
      <c r="P1668">
        <f t="shared" si="70"/>
        <v>49</v>
      </c>
    </row>
    <row r="1669" spans="12:16" x14ac:dyDescent="0.25">
      <c r="L1669" s="264">
        <f>Member!A1669</f>
        <v>0</v>
      </c>
      <c r="M1669">
        <f>SUMIF(Erfassung1!BD:BD,L1669,Erfassung1!BW:BW)</f>
        <v>0</v>
      </c>
      <c r="N1669">
        <f>SUMIF(Erfassung1!BD:BD,L1669,Erfassung1!BG:BG)</f>
        <v>0</v>
      </c>
      <c r="O1669">
        <f t="shared" si="69"/>
        <v>0</v>
      </c>
      <c r="P1669">
        <f t="shared" si="70"/>
        <v>49</v>
      </c>
    </row>
    <row r="1670" spans="12:16" x14ac:dyDescent="0.25">
      <c r="L1670" s="264">
        <f>Member!A1670</f>
        <v>0</v>
      </c>
      <c r="M1670">
        <f>SUMIF(Erfassung1!BD:BD,L1670,Erfassung1!BW:BW)</f>
        <v>0</v>
      </c>
      <c r="N1670">
        <f>SUMIF(Erfassung1!BD:BD,L1670,Erfassung1!BG:BG)</f>
        <v>0</v>
      </c>
      <c r="O1670">
        <f t="shared" si="69"/>
        <v>0</v>
      </c>
      <c r="P1670">
        <f t="shared" si="70"/>
        <v>49</v>
      </c>
    </row>
    <row r="1671" spans="12:16" x14ac:dyDescent="0.25">
      <c r="L1671" s="264">
        <f>Member!A1671</f>
        <v>0</v>
      </c>
      <c r="M1671">
        <f>SUMIF(Erfassung1!BD:BD,L1671,Erfassung1!BW:BW)</f>
        <v>0</v>
      </c>
      <c r="N1671">
        <f>SUMIF(Erfassung1!BD:BD,L1671,Erfassung1!BG:BG)</f>
        <v>0</v>
      </c>
      <c r="O1671">
        <f t="shared" si="69"/>
        <v>0</v>
      </c>
      <c r="P1671">
        <f t="shared" si="70"/>
        <v>49</v>
      </c>
    </row>
    <row r="1672" spans="12:16" x14ac:dyDescent="0.25">
      <c r="L1672" s="264">
        <f>Member!A1672</f>
        <v>0</v>
      </c>
      <c r="M1672">
        <f>SUMIF(Erfassung1!BD:BD,L1672,Erfassung1!BW:BW)</f>
        <v>0</v>
      </c>
      <c r="N1672">
        <f>SUMIF(Erfassung1!BD:BD,L1672,Erfassung1!BG:BG)</f>
        <v>0</v>
      </c>
      <c r="O1672">
        <f t="shared" si="69"/>
        <v>0</v>
      </c>
      <c r="P1672">
        <f t="shared" si="70"/>
        <v>49</v>
      </c>
    </row>
    <row r="1673" spans="12:16" x14ac:dyDescent="0.25">
      <c r="L1673" s="264">
        <f>Member!A1673</f>
        <v>0</v>
      </c>
      <c r="M1673">
        <f>SUMIF(Erfassung1!BD:BD,L1673,Erfassung1!BW:BW)</f>
        <v>0</v>
      </c>
      <c r="N1673">
        <f>SUMIF(Erfassung1!BD:BD,L1673,Erfassung1!BG:BG)</f>
        <v>0</v>
      </c>
      <c r="O1673">
        <f t="shared" si="69"/>
        <v>0</v>
      </c>
      <c r="P1673">
        <f t="shared" si="70"/>
        <v>49</v>
      </c>
    </row>
    <row r="1674" spans="12:16" x14ac:dyDescent="0.25">
      <c r="L1674" s="264">
        <f>Member!A1674</f>
        <v>0</v>
      </c>
      <c r="M1674">
        <f>SUMIF(Erfassung1!BD:BD,L1674,Erfassung1!BW:BW)</f>
        <v>0</v>
      </c>
      <c r="N1674">
        <f>SUMIF(Erfassung1!BD:BD,L1674,Erfassung1!BG:BG)</f>
        <v>0</v>
      </c>
      <c r="O1674">
        <f t="shared" si="69"/>
        <v>0</v>
      </c>
      <c r="P1674">
        <f t="shared" si="70"/>
        <v>49</v>
      </c>
    </row>
    <row r="1675" spans="12:16" x14ac:dyDescent="0.25">
      <c r="L1675" s="264">
        <f>Member!A1675</f>
        <v>0</v>
      </c>
      <c r="M1675">
        <f>SUMIF(Erfassung1!BD:BD,L1675,Erfassung1!BW:BW)</f>
        <v>0</v>
      </c>
      <c r="N1675">
        <f>SUMIF(Erfassung1!BD:BD,L1675,Erfassung1!BG:BG)</f>
        <v>0</v>
      </c>
      <c r="O1675">
        <f t="shared" si="69"/>
        <v>0</v>
      </c>
      <c r="P1675">
        <f t="shared" si="70"/>
        <v>49</v>
      </c>
    </row>
    <row r="1676" spans="12:16" x14ac:dyDescent="0.25">
      <c r="L1676" s="264">
        <f>Member!A1676</f>
        <v>0</v>
      </c>
      <c r="M1676">
        <f>SUMIF(Erfassung1!BD:BD,L1676,Erfassung1!BW:BW)</f>
        <v>0</v>
      </c>
      <c r="N1676">
        <f>SUMIF(Erfassung1!BD:BD,L1676,Erfassung1!BG:BG)</f>
        <v>0</v>
      </c>
      <c r="O1676">
        <f t="shared" si="69"/>
        <v>0</v>
      </c>
      <c r="P1676">
        <f t="shared" si="70"/>
        <v>49</v>
      </c>
    </row>
    <row r="1677" spans="12:16" x14ac:dyDescent="0.25">
      <c r="L1677" s="264">
        <f>Member!A1677</f>
        <v>0</v>
      </c>
      <c r="M1677">
        <f>SUMIF(Erfassung1!BD:BD,L1677,Erfassung1!BW:BW)</f>
        <v>0</v>
      </c>
      <c r="N1677">
        <f>SUMIF(Erfassung1!BD:BD,L1677,Erfassung1!BG:BG)</f>
        <v>0</v>
      </c>
      <c r="O1677">
        <f t="shared" si="69"/>
        <v>0</v>
      </c>
      <c r="P1677">
        <f t="shared" si="70"/>
        <v>49</v>
      </c>
    </row>
    <row r="1678" spans="12:16" x14ac:dyDescent="0.25">
      <c r="L1678" s="264">
        <f>Member!A1678</f>
        <v>0</v>
      </c>
      <c r="M1678">
        <f>SUMIF(Erfassung1!BD:BD,L1678,Erfassung1!BW:BW)</f>
        <v>0</v>
      </c>
      <c r="N1678">
        <f>SUMIF(Erfassung1!BD:BD,L1678,Erfassung1!BG:BG)</f>
        <v>0</v>
      </c>
      <c r="O1678">
        <f t="shared" si="69"/>
        <v>0</v>
      </c>
      <c r="P1678">
        <f t="shared" si="70"/>
        <v>49</v>
      </c>
    </row>
    <row r="1679" spans="12:16" x14ac:dyDescent="0.25">
      <c r="L1679" s="264">
        <f>Member!A1679</f>
        <v>0</v>
      </c>
      <c r="M1679">
        <f>SUMIF(Erfassung1!BD:BD,L1679,Erfassung1!BW:BW)</f>
        <v>0</v>
      </c>
      <c r="N1679">
        <f>SUMIF(Erfassung1!BD:BD,L1679,Erfassung1!BG:BG)</f>
        <v>0</v>
      </c>
      <c r="O1679">
        <f t="shared" si="69"/>
        <v>0</v>
      </c>
      <c r="P1679">
        <f t="shared" si="70"/>
        <v>49</v>
      </c>
    </row>
    <row r="1680" spans="12:16" x14ac:dyDescent="0.25">
      <c r="L1680" s="264">
        <f>Member!A1680</f>
        <v>0</v>
      </c>
      <c r="M1680">
        <f>SUMIF(Erfassung1!BD:BD,L1680,Erfassung1!BW:BW)</f>
        <v>0</v>
      </c>
      <c r="N1680">
        <f>SUMIF(Erfassung1!BD:BD,L1680,Erfassung1!BG:BG)</f>
        <v>0</v>
      </c>
      <c r="O1680">
        <f t="shared" si="69"/>
        <v>0</v>
      </c>
      <c r="P1680">
        <f t="shared" si="70"/>
        <v>49</v>
      </c>
    </row>
    <row r="1681" spans="12:16" x14ac:dyDescent="0.25">
      <c r="L1681" s="264">
        <f>Member!A1681</f>
        <v>0</v>
      </c>
      <c r="M1681">
        <f>SUMIF(Erfassung1!BD:BD,L1681,Erfassung1!BW:BW)</f>
        <v>0</v>
      </c>
      <c r="N1681">
        <f>SUMIF(Erfassung1!BD:BD,L1681,Erfassung1!BG:BG)</f>
        <v>0</v>
      </c>
      <c r="O1681">
        <f t="shared" si="69"/>
        <v>0</v>
      </c>
      <c r="P1681">
        <f t="shared" si="70"/>
        <v>49</v>
      </c>
    </row>
    <row r="1682" spans="12:16" x14ac:dyDescent="0.25">
      <c r="L1682" s="264">
        <f>Member!A1682</f>
        <v>0</v>
      </c>
      <c r="M1682">
        <f>SUMIF(Erfassung1!BD:BD,L1682,Erfassung1!BW:BW)</f>
        <v>0</v>
      </c>
      <c r="N1682">
        <f>SUMIF(Erfassung1!BD:BD,L1682,Erfassung1!BG:BG)</f>
        <v>0</v>
      </c>
      <c r="O1682">
        <f t="shared" si="69"/>
        <v>0</v>
      </c>
      <c r="P1682">
        <f t="shared" si="70"/>
        <v>49</v>
      </c>
    </row>
    <row r="1683" spans="12:16" x14ac:dyDescent="0.25">
      <c r="L1683" s="264">
        <f>Member!A1683</f>
        <v>0</v>
      </c>
      <c r="M1683">
        <f>SUMIF(Erfassung1!BD:BD,L1683,Erfassung1!BW:BW)</f>
        <v>0</v>
      </c>
      <c r="N1683">
        <f>SUMIF(Erfassung1!BD:BD,L1683,Erfassung1!BG:BG)</f>
        <v>0</v>
      </c>
      <c r="O1683">
        <f t="shared" si="69"/>
        <v>0</v>
      </c>
      <c r="P1683">
        <f t="shared" si="70"/>
        <v>49</v>
      </c>
    </row>
    <row r="1684" spans="12:16" x14ac:dyDescent="0.25">
      <c r="L1684" s="264">
        <f>Member!A1684</f>
        <v>0</v>
      </c>
      <c r="M1684">
        <f>SUMIF(Erfassung1!BD:BD,L1684,Erfassung1!BW:BW)</f>
        <v>0</v>
      </c>
      <c r="N1684">
        <f>SUMIF(Erfassung1!BD:BD,L1684,Erfassung1!BG:BG)</f>
        <v>0</v>
      </c>
      <c r="O1684">
        <f t="shared" si="69"/>
        <v>0</v>
      </c>
      <c r="P1684">
        <f t="shared" si="70"/>
        <v>49</v>
      </c>
    </row>
    <row r="1685" spans="12:16" x14ac:dyDescent="0.25">
      <c r="L1685" s="264">
        <f>Member!A1685</f>
        <v>0</v>
      </c>
      <c r="M1685">
        <f>SUMIF(Erfassung1!BD:BD,L1685,Erfassung1!BW:BW)</f>
        <v>0</v>
      </c>
      <c r="N1685">
        <f>SUMIF(Erfassung1!BD:BD,L1685,Erfassung1!BG:BG)</f>
        <v>0</v>
      </c>
      <c r="O1685">
        <f t="shared" si="69"/>
        <v>0</v>
      </c>
      <c r="P1685">
        <f t="shared" si="70"/>
        <v>49</v>
      </c>
    </row>
    <row r="1686" spans="12:16" x14ac:dyDescent="0.25">
      <c r="L1686" s="264">
        <f>Member!A1686</f>
        <v>0</v>
      </c>
      <c r="M1686">
        <f>SUMIF(Erfassung1!BD:BD,L1686,Erfassung1!BW:BW)</f>
        <v>0</v>
      </c>
      <c r="N1686">
        <f>SUMIF(Erfassung1!BD:BD,L1686,Erfassung1!BG:BG)</f>
        <v>0</v>
      </c>
      <c r="O1686">
        <f t="shared" si="69"/>
        <v>0</v>
      </c>
      <c r="P1686">
        <f t="shared" si="70"/>
        <v>49</v>
      </c>
    </row>
    <row r="1687" spans="12:16" x14ac:dyDescent="0.25">
      <c r="L1687" s="264">
        <f>Member!A1687</f>
        <v>0</v>
      </c>
      <c r="M1687">
        <f>SUMIF(Erfassung1!BD:BD,L1687,Erfassung1!BW:BW)</f>
        <v>0</v>
      </c>
      <c r="N1687">
        <f>SUMIF(Erfassung1!BD:BD,L1687,Erfassung1!BG:BG)</f>
        <v>0</v>
      </c>
      <c r="O1687">
        <f t="shared" si="69"/>
        <v>0</v>
      </c>
      <c r="P1687">
        <f t="shared" si="70"/>
        <v>49</v>
      </c>
    </row>
    <row r="1688" spans="12:16" x14ac:dyDescent="0.25">
      <c r="L1688" s="264">
        <f>Member!A1688</f>
        <v>0</v>
      </c>
      <c r="M1688">
        <f>SUMIF(Erfassung1!BD:BD,L1688,Erfassung1!BW:BW)</f>
        <v>0</v>
      </c>
      <c r="N1688">
        <f>SUMIF(Erfassung1!BD:BD,L1688,Erfassung1!BG:BG)</f>
        <v>0</v>
      </c>
      <c r="O1688">
        <f t="shared" si="69"/>
        <v>0</v>
      </c>
      <c r="P1688">
        <f t="shared" si="70"/>
        <v>49</v>
      </c>
    </row>
    <row r="1689" spans="12:16" x14ac:dyDescent="0.25">
      <c r="L1689" s="264">
        <f>Member!A1689</f>
        <v>0</v>
      </c>
      <c r="M1689">
        <f>SUMIF(Erfassung1!BD:BD,L1689,Erfassung1!BW:BW)</f>
        <v>0</v>
      </c>
      <c r="N1689">
        <f>SUMIF(Erfassung1!BD:BD,L1689,Erfassung1!BG:BG)</f>
        <v>0</v>
      </c>
      <c r="O1689">
        <f t="shared" si="69"/>
        <v>0</v>
      </c>
      <c r="P1689">
        <f t="shared" si="70"/>
        <v>49</v>
      </c>
    </row>
    <row r="1690" spans="12:16" x14ac:dyDescent="0.25">
      <c r="L1690" s="264">
        <f>Member!A1690</f>
        <v>0</v>
      </c>
      <c r="M1690">
        <f>SUMIF(Erfassung1!BD:BD,L1690,Erfassung1!BW:BW)</f>
        <v>0</v>
      </c>
      <c r="N1690">
        <f>SUMIF(Erfassung1!BD:BD,L1690,Erfassung1!BG:BG)</f>
        <v>0</v>
      </c>
      <c r="O1690">
        <f t="shared" si="69"/>
        <v>0</v>
      </c>
      <c r="P1690">
        <f t="shared" si="70"/>
        <v>49</v>
      </c>
    </row>
    <row r="1691" spans="12:16" x14ac:dyDescent="0.25">
      <c r="L1691" s="264">
        <f>Member!A1691</f>
        <v>0</v>
      </c>
      <c r="M1691">
        <f>SUMIF(Erfassung1!BD:BD,L1691,Erfassung1!BW:BW)</f>
        <v>0</v>
      </c>
      <c r="N1691">
        <f>SUMIF(Erfassung1!BD:BD,L1691,Erfassung1!BG:BG)</f>
        <v>0</v>
      </c>
      <c r="O1691">
        <f t="shared" si="69"/>
        <v>0</v>
      </c>
      <c r="P1691">
        <f t="shared" si="70"/>
        <v>49</v>
      </c>
    </row>
    <row r="1692" spans="12:16" x14ac:dyDescent="0.25">
      <c r="L1692" s="264">
        <f>Member!A1692</f>
        <v>0</v>
      </c>
      <c r="M1692">
        <f>SUMIF(Erfassung1!BD:BD,L1692,Erfassung1!BW:BW)</f>
        <v>0</v>
      </c>
      <c r="N1692">
        <f>SUMIF(Erfassung1!BD:BD,L1692,Erfassung1!BG:BG)</f>
        <v>0</v>
      </c>
      <c r="O1692">
        <f t="shared" si="69"/>
        <v>0</v>
      </c>
      <c r="P1692">
        <f t="shared" si="70"/>
        <v>49</v>
      </c>
    </row>
    <row r="1693" spans="12:16" x14ac:dyDescent="0.25">
      <c r="L1693" s="264">
        <f>Member!A1693</f>
        <v>0</v>
      </c>
      <c r="M1693">
        <f>SUMIF(Erfassung1!BD:BD,L1693,Erfassung1!BW:BW)</f>
        <v>0</v>
      </c>
      <c r="N1693">
        <f>SUMIF(Erfassung1!BD:BD,L1693,Erfassung1!BG:BG)</f>
        <v>0</v>
      </c>
      <c r="O1693">
        <f t="shared" si="69"/>
        <v>0</v>
      </c>
      <c r="P1693">
        <f t="shared" si="70"/>
        <v>49</v>
      </c>
    </row>
    <row r="1694" spans="12:16" x14ac:dyDescent="0.25">
      <c r="L1694" s="264">
        <f>Member!A1694</f>
        <v>0</v>
      </c>
      <c r="M1694">
        <f>SUMIF(Erfassung1!BD:BD,L1694,Erfassung1!BW:BW)</f>
        <v>0</v>
      </c>
      <c r="N1694">
        <f>SUMIF(Erfassung1!BD:BD,L1694,Erfassung1!BG:BG)</f>
        <v>0</v>
      </c>
      <c r="O1694">
        <f t="shared" si="69"/>
        <v>0</v>
      </c>
      <c r="P1694">
        <f t="shared" si="70"/>
        <v>49</v>
      </c>
    </row>
    <row r="1695" spans="12:16" x14ac:dyDescent="0.25">
      <c r="L1695" s="264">
        <f>Member!A1695</f>
        <v>0</v>
      </c>
      <c r="M1695">
        <f>SUMIF(Erfassung1!BD:BD,L1695,Erfassung1!BW:BW)</f>
        <v>0</v>
      </c>
      <c r="N1695">
        <f>SUMIF(Erfassung1!BD:BD,L1695,Erfassung1!BG:BG)</f>
        <v>0</v>
      </c>
      <c r="O1695">
        <f t="shared" si="69"/>
        <v>0</v>
      </c>
      <c r="P1695">
        <f t="shared" si="70"/>
        <v>49</v>
      </c>
    </row>
    <row r="1696" spans="12:16" x14ac:dyDescent="0.25">
      <c r="L1696" s="264">
        <f>Member!A1696</f>
        <v>0</v>
      </c>
      <c r="M1696">
        <f>SUMIF(Erfassung1!BD:BD,L1696,Erfassung1!BW:BW)</f>
        <v>0</v>
      </c>
      <c r="N1696">
        <f>SUMIF(Erfassung1!BD:BD,L1696,Erfassung1!BG:BG)</f>
        <v>0</v>
      </c>
      <c r="O1696">
        <f t="shared" si="69"/>
        <v>0</v>
      </c>
      <c r="P1696">
        <f t="shared" si="70"/>
        <v>49</v>
      </c>
    </row>
    <row r="1697" spans="12:16" x14ac:dyDescent="0.25">
      <c r="L1697" s="264">
        <f>Member!A1697</f>
        <v>0</v>
      </c>
      <c r="M1697">
        <f>SUMIF(Erfassung1!BD:BD,L1697,Erfassung1!BW:BW)</f>
        <v>0</v>
      </c>
      <c r="N1697">
        <f>SUMIF(Erfassung1!BD:BD,L1697,Erfassung1!BG:BG)</f>
        <v>0</v>
      </c>
      <c r="O1697">
        <f t="shared" si="69"/>
        <v>0</v>
      </c>
      <c r="P1697">
        <f t="shared" si="70"/>
        <v>49</v>
      </c>
    </row>
    <row r="1698" spans="12:16" x14ac:dyDescent="0.25">
      <c r="L1698" s="264">
        <f>Member!A1698</f>
        <v>0</v>
      </c>
      <c r="M1698">
        <f>SUMIF(Erfassung1!BD:BD,L1698,Erfassung1!BW:BW)</f>
        <v>0</v>
      </c>
      <c r="N1698">
        <f>SUMIF(Erfassung1!BD:BD,L1698,Erfassung1!BG:BG)</f>
        <v>0</v>
      </c>
      <c r="O1698">
        <f t="shared" si="69"/>
        <v>0</v>
      </c>
      <c r="P1698">
        <f t="shared" si="70"/>
        <v>49</v>
      </c>
    </row>
    <row r="1699" spans="12:16" x14ac:dyDescent="0.25">
      <c r="L1699" s="264">
        <f>Member!A1699</f>
        <v>0</v>
      </c>
      <c r="M1699">
        <f>SUMIF(Erfassung1!BD:BD,L1699,Erfassung1!BW:BW)</f>
        <v>0</v>
      </c>
      <c r="N1699">
        <f>SUMIF(Erfassung1!BD:BD,L1699,Erfassung1!BG:BG)</f>
        <v>0</v>
      </c>
      <c r="O1699">
        <f t="shared" si="69"/>
        <v>0</v>
      </c>
      <c r="P1699">
        <f t="shared" si="70"/>
        <v>49</v>
      </c>
    </row>
    <row r="1700" spans="12:16" x14ac:dyDescent="0.25">
      <c r="L1700" s="264">
        <f>Member!A1700</f>
        <v>0</v>
      </c>
      <c r="M1700">
        <f>SUMIF(Erfassung1!BD:BD,L1700,Erfassung1!BW:BW)</f>
        <v>0</v>
      </c>
      <c r="N1700">
        <f>SUMIF(Erfassung1!BD:BD,L1700,Erfassung1!BG:BG)</f>
        <v>0</v>
      </c>
      <c r="O1700">
        <f t="shared" si="69"/>
        <v>0</v>
      </c>
      <c r="P1700">
        <f t="shared" si="70"/>
        <v>49</v>
      </c>
    </row>
    <row r="1701" spans="12:16" x14ac:dyDescent="0.25">
      <c r="L1701" s="264">
        <f>Member!A1701</f>
        <v>0</v>
      </c>
      <c r="M1701">
        <f>SUMIF(Erfassung1!BD:BD,L1701,Erfassung1!BW:BW)</f>
        <v>0</v>
      </c>
      <c r="N1701">
        <f>SUMIF(Erfassung1!BD:BD,L1701,Erfassung1!BG:BG)</f>
        <v>0</v>
      </c>
      <c r="O1701">
        <f t="shared" si="69"/>
        <v>0</v>
      </c>
      <c r="P1701">
        <f t="shared" si="70"/>
        <v>49</v>
      </c>
    </row>
    <row r="1702" spans="12:16" x14ac:dyDescent="0.25">
      <c r="L1702" s="264">
        <f>Member!A1702</f>
        <v>0</v>
      </c>
      <c r="M1702">
        <f>SUMIF(Erfassung1!BD:BD,L1702,Erfassung1!BW:BW)</f>
        <v>0</v>
      </c>
      <c r="N1702">
        <f>SUMIF(Erfassung1!BD:BD,L1702,Erfassung1!BG:BG)</f>
        <v>0</v>
      </c>
      <c r="O1702">
        <f t="shared" si="69"/>
        <v>0</v>
      </c>
      <c r="P1702">
        <f t="shared" si="70"/>
        <v>49</v>
      </c>
    </row>
    <row r="1703" spans="12:16" x14ac:dyDescent="0.25">
      <c r="L1703" s="264">
        <f>Member!A1703</f>
        <v>0</v>
      </c>
      <c r="M1703">
        <f>SUMIF(Erfassung1!BD:BD,L1703,Erfassung1!BW:BW)</f>
        <v>0</v>
      </c>
      <c r="N1703">
        <f>SUMIF(Erfassung1!BD:BD,L1703,Erfassung1!BG:BG)</f>
        <v>0</v>
      </c>
      <c r="O1703">
        <f t="shared" si="69"/>
        <v>0</v>
      </c>
      <c r="P1703">
        <f t="shared" si="70"/>
        <v>49</v>
      </c>
    </row>
    <row r="1704" spans="12:16" x14ac:dyDescent="0.25">
      <c r="L1704" s="264">
        <f>Member!A1704</f>
        <v>0</v>
      </c>
      <c r="M1704">
        <f>SUMIF(Erfassung1!BD:BD,L1704,Erfassung1!BW:BW)</f>
        <v>0</v>
      </c>
      <c r="N1704">
        <f>SUMIF(Erfassung1!BD:BD,L1704,Erfassung1!BG:BG)</f>
        <v>0</v>
      </c>
      <c r="O1704">
        <f t="shared" si="69"/>
        <v>0</v>
      </c>
      <c r="P1704">
        <f t="shared" si="70"/>
        <v>49</v>
      </c>
    </row>
    <row r="1705" spans="12:16" x14ac:dyDescent="0.25">
      <c r="L1705" s="264">
        <f>Member!A1705</f>
        <v>0</v>
      </c>
      <c r="M1705">
        <f>SUMIF(Erfassung1!BD:BD,L1705,Erfassung1!BW:BW)</f>
        <v>0</v>
      </c>
      <c r="N1705">
        <f>SUMIF(Erfassung1!BD:BD,L1705,Erfassung1!BG:BG)</f>
        <v>0</v>
      </c>
      <c r="O1705">
        <f t="shared" ref="O1705:O1768" si="71">IF(N1705=0,0,M1705/N1705-ROW()/1000000000)</f>
        <v>0</v>
      </c>
      <c r="P1705">
        <f t="shared" ref="P1705:P1768" si="72">RANK(O1705,O:O)</f>
        <v>49</v>
      </c>
    </row>
    <row r="1706" spans="12:16" x14ac:dyDescent="0.25">
      <c r="L1706" s="264">
        <f>Member!A1706</f>
        <v>0</v>
      </c>
      <c r="M1706">
        <f>SUMIF(Erfassung1!BD:BD,L1706,Erfassung1!BW:BW)</f>
        <v>0</v>
      </c>
      <c r="N1706">
        <f>SUMIF(Erfassung1!BD:BD,L1706,Erfassung1!BG:BG)</f>
        <v>0</v>
      </c>
      <c r="O1706">
        <f t="shared" si="71"/>
        <v>0</v>
      </c>
      <c r="P1706">
        <f t="shared" si="72"/>
        <v>49</v>
      </c>
    </row>
    <row r="1707" spans="12:16" x14ac:dyDescent="0.25">
      <c r="L1707" s="264">
        <f>Member!A1707</f>
        <v>0</v>
      </c>
      <c r="M1707">
        <f>SUMIF(Erfassung1!BD:BD,L1707,Erfassung1!BW:BW)</f>
        <v>0</v>
      </c>
      <c r="N1707">
        <f>SUMIF(Erfassung1!BD:BD,L1707,Erfassung1!BG:BG)</f>
        <v>0</v>
      </c>
      <c r="O1707">
        <f t="shared" si="71"/>
        <v>0</v>
      </c>
      <c r="P1707">
        <f t="shared" si="72"/>
        <v>49</v>
      </c>
    </row>
    <row r="1708" spans="12:16" x14ac:dyDescent="0.25">
      <c r="L1708" s="264">
        <f>Member!A1708</f>
        <v>0</v>
      </c>
      <c r="M1708">
        <f>SUMIF(Erfassung1!BD:BD,L1708,Erfassung1!BW:BW)</f>
        <v>0</v>
      </c>
      <c r="N1708">
        <f>SUMIF(Erfassung1!BD:BD,L1708,Erfassung1!BG:BG)</f>
        <v>0</v>
      </c>
      <c r="O1708">
        <f t="shared" si="71"/>
        <v>0</v>
      </c>
      <c r="P1708">
        <f t="shared" si="72"/>
        <v>49</v>
      </c>
    </row>
    <row r="1709" spans="12:16" x14ac:dyDescent="0.25">
      <c r="L1709" s="264">
        <f>Member!A1709</f>
        <v>0</v>
      </c>
      <c r="M1709">
        <f>SUMIF(Erfassung1!BD:BD,L1709,Erfassung1!BW:BW)</f>
        <v>0</v>
      </c>
      <c r="N1709">
        <f>SUMIF(Erfassung1!BD:BD,L1709,Erfassung1!BG:BG)</f>
        <v>0</v>
      </c>
      <c r="O1709">
        <f t="shared" si="71"/>
        <v>0</v>
      </c>
      <c r="P1709">
        <f t="shared" si="72"/>
        <v>49</v>
      </c>
    </row>
    <row r="1710" spans="12:16" x14ac:dyDescent="0.25">
      <c r="L1710" s="264">
        <f>Member!A1710</f>
        <v>0</v>
      </c>
      <c r="M1710">
        <f>SUMIF(Erfassung1!BD:BD,L1710,Erfassung1!BW:BW)</f>
        <v>0</v>
      </c>
      <c r="N1710">
        <f>SUMIF(Erfassung1!BD:BD,L1710,Erfassung1!BG:BG)</f>
        <v>0</v>
      </c>
      <c r="O1710">
        <f t="shared" si="71"/>
        <v>0</v>
      </c>
      <c r="P1710">
        <f t="shared" si="72"/>
        <v>49</v>
      </c>
    </row>
    <row r="1711" spans="12:16" x14ac:dyDescent="0.25">
      <c r="L1711" s="264">
        <f>Member!A1711</f>
        <v>0</v>
      </c>
      <c r="M1711">
        <f>SUMIF(Erfassung1!BD:BD,L1711,Erfassung1!BW:BW)</f>
        <v>0</v>
      </c>
      <c r="N1711">
        <f>SUMIF(Erfassung1!BD:BD,L1711,Erfassung1!BG:BG)</f>
        <v>0</v>
      </c>
      <c r="O1711">
        <f t="shared" si="71"/>
        <v>0</v>
      </c>
      <c r="P1711">
        <f t="shared" si="72"/>
        <v>49</v>
      </c>
    </row>
    <row r="1712" spans="12:16" x14ac:dyDescent="0.25">
      <c r="L1712" s="264">
        <f>Member!A1712</f>
        <v>0</v>
      </c>
      <c r="M1712">
        <f>SUMIF(Erfassung1!BD:BD,L1712,Erfassung1!BW:BW)</f>
        <v>0</v>
      </c>
      <c r="N1712">
        <f>SUMIF(Erfassung1!BD:BD,L1712,Erfassung1!BG:BG)</f>
        <v>0</v>
      </c>
      <c r="O1712">
        <f t="shared" si="71"/>
        <v>0</v>
      </c>
      <c r="P1712">
        <f t="shared" si="72"/>
        <v>49</v>
      </c>
    </row>
    <row r="1713" spans="12:16" x14ac:dyDescent="0.25">
      <c r="L1713" s="264">
        <f>Member!A1713</f>
        <v>0</v>
      </c>
      <c r="M1713">
        <f>SUMIF(Erfassung1!BD:BD,L1713,Erfassung1!BW:BW)</f>
        <v>0</v>
      </c>
      <c r="N1713">
        <f>SUMIF(Erfassung1!BD:BD,L1713,Erfassung1!BG:BG)</f>
        <v>0</v>
      </c>
      <c r="O1713">
        <f t="shared" si="71"/>
        <v>0</v>
      </c>
      <c r="P1713">
        <f t="shared" si="72"/>
        <v>49</v>
      </c>
    </row>
    <row r="1714" spans="12:16" x14ac:dyDescent="0.25">
      <c r="L1714" s="264">
        <f>Member!A1714</f>
        <v>0</v>
      </c>
      <c r="M1714">
        <f>SUMIF(Erfassung1!BD:BD,L1714,Erfassung1!BW:BW)</f>
        <v>0</v>
      </c>
      <c r="N1714">
        <f>SUMIF(Erfassung1!BD:BD,L1714,Erfassung1!BG:BG)</f>
        <v>0</v>
      </c>
      <c r="O1714">
        <f t="shared" si="71"/>
        <v>0</v>
      </c>
      <c r="P1714">
        <f t="shared" si="72"/>
        <v>49</v>
      </c>
    </row>
    <row r="1715" spans="12:16" x14ac:dyDescent="0.25">
      <c r="L1715" s="264">
        <f>Member!A1715</f>
        <v>0</v>
      </c>
      <c r="M1715">
        <f>SUMIF(Erfassung1!BD:BD,L1715,Erfassung1!BW:BW)</f>
        <v>0</v>
      </c>
      <c r="N1715">
        <f>SUMIF(Erfassung1!BD:BD,L1715,Erfassung1!BG:BG)</f>
        <v>0</v>
      </c>
      <c r="O1715">
        <f t="shared" si="71"/>
        <v>0</v>
      </c>
      <c r="P1715">
        <f t="shared" si="72"/>
        <v>49</v>
      </c>
    </row>
    <row r="1716" spans="12:16" x14ac:dyDescent="0.25">
      <c r="L1716" s="264">
        <f>Member!A1716</f>
        <v>0</v>
      </c>
      <c r="M1716">
        <f>SUMIF(Erfassung1!BD:BD,L1716,Erfassung1!BW:BW)</f>
        <v>0</v>
      </c>
      <c r="N1716">
        <f>SUMIF(Erfassung1!BD:BD,L1716,Erfassung1!BG:BG)</f>
        <v>0</v>
      </c>
      <c r="O1716">
        <f t="shared" si="71"/>
        <v>0</v>
      </c>
      <c r="P1716">
        <f t="shared" si="72"/>
        <v>49</v>
      </c>
    </row>
    <row r="1717" spans="12:16" x14ac:dyDescent="0.25">
      <c r="L1717" s="264">
        <f>Member!A1717</f>
        <v>0</v>
      </c>
      <c r="M1717">
        <f>SUMIF(Erfassung1!BD:BD,L1717,Erfassung1!BW:BW)</f>
        <v>0</v>
      </c>
      <c r="N1717">
        <f>SUMIF(Erfassung1!BD:BD,L1717,Erfassung1!BG:BG)</f>
        <v>0</v>
      </c>
      <c r="O1717">
        <f t="shared" si="71"/>
        <v>0</v>
      </c>
      <c r="P1717">
        <f t="shared" si="72"/>
        <v>49</v>
      </c>
    </row>
    <row r="1718" spans="12:16" x14ac:dyDescent="0.25">
      <c r="L1718" s="264">
        <f>Member!A1718</f>
        <v>0</v>
      </c>
      <c r="M1718">
        <f>SUMIF(Erfassung1!BD:BD,L1718,Erfassung1!BW:BW)</f>
        <v>0</v>
      </c>
      <c r="N1718">
        <f>SUMIF(Erfassung1!BD:BD,L1718,Erfassung1!BG:BG)</f>
        <v>0</v>
      </c>
      <c r="O1718">
        <f t="shared" si="71"/>
        <v>0</v>
      </c>
      <c r="P1718">
        <f t="shared" si="72"/>
        <v>49</v>
      </c>
    </row>
    <row r="1719" spans="12:16" x14ac:dyDescent="0.25">
      <c r="L1719" s="264">
        <f>Member!A1719</f>
        <v>0</v>
      </c>
      <c r="M1719">
        <f>SUMIF(Erfassung1!BD:BD,L1719,Erfassung1!BW:BW)</f>
        <v>0</v>
      </c>
      <c r="N1719">
        <f>SUMIF(Erfassung1!BD:BD,L1719,Erfassung1!BG:BG)</f>
        <v>0</v>
      </c>
      <c r="O1719">
        <f t="shared" si="71"/>
        <v>0</v>
      </c>
      <c r="P1719">
        <f t="shared" si="72"/>
        <v>49</v>
      </c>
    </row>
    <row r="1720" spans="12:16" x14ac:dyDescent="0.25">
      <c r="L1720" s="264">
        <f>Member!A1720</f>
        <v>0</v>
      </c>
      <c r="M1720">
        <f>SUMIF(Erfassung1!BD:BD,L1720,Erfassung1!BW:BW)</f>
        <v>0</v>
      </c>
      <c r="N1720">
        <f>SUMIF(Erfassung1!BD:BD,L1720,Erfassung1!BG:BG)</f>
        <v>0</v>
      </c>
      <c r="O1720">
        <f t="shared" si="71"/>
        <v>0</v>
      </c>
      <c r="P1720">
        <f t="shared" si="72"/>
        <v>49</v>
      </c>
    </row>
    <row r="1721" spans="12:16" x14ac:dyDescent="0.25">
      <c r="L1721" s="264">
        <f>Member!A1721</f>
        <v>0</v>
      </c>
      <c r="M1721">
        <f>SUMIF(Erfassung1!BD:BD,L1721,Erfassung1!BW:BW)</f>
        <v>0</v>
      </c>
      <c r="N1721">
        <f>SUMIF(Erfassung1!BD:BD,L1721,Erfassung1!BG:BG)</f>
        <v>0</v>
      </c>
      <c r="O1721">
        <f t="shared" si="71"/>
        <v>0</v>
      </c>
      <c r="P1721">
        <f t="shared" si="72"/>
        <v>49</v>
      </c>
    </row>
    <row r="1722" spans="12:16" x14ac:dyDescent="0.25">
      <c r="L1722" s="264">
        <f>Member!A1722</f>
        <v>0</v>
      </c>
      <c r="M1722">
        <f>SUMIF(Erfassung1!BD:BD,L1722,Erfassung1!BW:BW)</f>
        <v>0</v>
      </c>
      <c r="N1722">
        <f>SUMIF(Erfassung1!BD:BD,L1722,Erfassung1!BG:BG)</f>
        <v>0</v>
      </c>
      <c r="O1722">
        <f t="shared" si="71"/>
        <v>0</v>
      </c>
      <c r="P1722">
        <f t="shared" si="72"/>
        <v>49</v>
      </c>
    </row>
    <row r="1723" spans="12:16" x14ac:dyDescent="0.25">
      <c r="L1723" s="264">
        <f>Member!A1723</f>
        <v>0</v>
      </c>
      <c r="M1723">
        <f>SUMIF(Erfassung1!BD:BD,L1723,Erfassung1!BW:BW)</f>
        <v>0</v>
      </c>
      <c r="N1723">
        <f>SUMIF(Erfassung1!BD:BD,L1723,Erfassung1!BG:BG)</f>
        <v>0</v>
      </c>
      <c r="O1723">
        <f t="shared" si="71"/>
        <v>0</v>
      </c>
      <c r="P1723">
        <f t="shared" si="72"/>
        <v>49</v>
      </c>
    </row>
    <row r="1724" spans="12:16" x14ac:dyDescent="0.25">
      <c r="L1724" s="264">
        <f>Member!A1724</f>
        <v>0</v>
      </c>
      <c r="M1724">
        <f>SUMIF(Erfassung1!BD:BD,L1724,Erfassung1!BW:BW)</f>
        <v>0</v>
      </c>
      <c r="N1724">
        <f>SUMIF(Erfassung1!BD:BD,L1724,Erfassung1!BG:BG)</f>
        <v>0</v>
      </c>
      <c r="O1724">
        <f t="shared" si="71"/>
        <v>0</v>
      </c>
      <c r="P1724">
        <f t="shared" si="72"/>
        <v>49</v>
      </c>
    </row>
    <row r="1725" spans="12:16" x14ac:dyDescent="0.25">
      <c r="L1725" s="264">
        <f>Member!A1725</f>
        <v>0</v>
      </c>
      <c r="M1725">
        <f>SUMIF(Erfassung1!BD:BD,L1725,Erfassung1!BW:BW)</f>
        <v>0</v>
      </c>
      <c r="N1725">
        <f>SUMIF(Erfassung1!BD:BD,L1725,Erfassung1!BG:BG)</f>
        <v>0</v>
      </c>
      <c r="O1725">
        <f t="shared" si="71"/>
        <v>0</v>
      </c>
      <c r="P1725">
        <f t="shared" si="72"/>
        <v>49</v>
      </c>
    </row>
    <row r="1726" spans="12:16" x14ac:dyDescent="0.25">
      <c r="L1726" s="264">
        <f>Member!A1726</f>
        <v>0</v>
      </c>
      <c r="M1726">
        <f>SUMIF(Erfassung1!BD:BD,L1726,Erfassung1!BW:BW)</f>
        <v>0</v>
      </c>
      <c r="N1726">
        <f>SUMIF(Erfassung1!BD:BD,L1726,Erfassung1!BG:BG)</f>
        <v>0</v>
      </c>
      <c r="O1726">
        <f t="shared" si="71"/>
        <v>0</v>
      </c>
      <c r="P1726">
        <f t="shared" si="72"/>
        <v>49</v>
      </c>
    </row>
    <row r="1727" spans="12:16" x14ac:dyDescent="0.25">
      <c r="L1727" s="264">
        <f>Member!A1727</f>
        <v>0</v>
      </c>
      <c r="M1727">
        <f>SUMIF(Erfassung1!BD:BD,L1727,Erfassung1!BW:BW)</f>
        <v>0</v>
      </c>
      <c r="N1727">
        <f>SUMIF(Erfassung1!BD:BD,L1727,Erfassung1!BG:BG)</f>
        <v>0</v>
      </c>
      <c r="O1727">
        <f t="shared" si="71"/>
        <v>0</v>
      </c>
      <c r="P1727">
        <f t="shared" si="72"/>
        <v>49</v>
      </c>
    </row>
    <row r="1728" spans="12:16" x14ac:dyDescent="0.25">
      <c r="L1728" s="264">
        <f>Member!A1728</f>
        <v>0</v>
      </c>
      <c r="M1728">
        <f>SUMIF(Erfassung1!BD:BD,L1728,Erfassung1!BW:BW)</f>
        <v>0</v>
      </c>
      <c r="N1728">
        <f>SUMIF(Erfassung1!BD:BD,L1728,Erfassung1!BG:BG)</f>
        <v>0</v>
      </c>
      <c r="O1728">
        <f t="shared" si="71"/>
        <v>0</v>
      </c>
      <c r="P1728">
        <f t="shared" si="72"/>
        <v>49</v>
      </c>
    </row>
    <row r="1729" spans="12:16" x14ac:dyDescent="0.25">
      <c r="L1729" s="264">
        <f>Member!A1729</f>
        <v>0</v>
      </c>
      <c r="M1729">
        <f>SUMIF(Erfassung1!BD:BD,L1729,Erfassung1!BW:BW)</f>
        <v>0</v>
      </c>
      <c r="N1729">
        <f>SUMIF(Erfassung1!BD:BD,L1729,Erfassung1!BG:BG)</f>
        <v>0</v>
      </c>
      <c r="O1729">
        <f t="shared" si="71"/>
        <v>0</v>
      </c>
      <c r="P1729">
        <f t="shared" si="72"/>
        <v>49</v>
      </c>
    </row>
    <row r="1730" spans="12:16" x14ac:dyDescent="0.25">
      <c r="L1730" s="264">
        <f>Member!A1730</f>
        <v>0</v>
      </c>
      <c r="M1730">
        <f>SUMIF(Erfassung1!BD:BD,L1730,Erfassung1!BW:BW)</f>
        <v>0</v>
      </c>
      <c r="N1730">
        <f>SUMIF(Erfassung1!BD:BD,L1730,Erfassung1!BG:BG)</f>
        <v>0</v>
      </c>
      <c r="O1730">
        <f t="shared" si="71"/>
        <v>0</v>
      </c>
      <c r="P1730">
        <f t="shared" si="72"/>
        <v>49</v>
      </c>
    </row>
    <row r="1731" spans="12:16" x14ac:dyDescent="0.25">
      <c r="L1731" s="264">
        <f>Member!A1731</f>
        <v>0</v>
      </c>
      <c r="M1731">
        <f>SUMIF(Erfassung1!BD:BD,L1731,Erfassung1!BW:BW)</f>
        <v>0</v>
      </c>
      <c r="N1731">
        <f>SUMIF(Erfassung1!BD:BD,L1731,Erfassung1!BG:BG)</f>
        <v>0</v>
      </c>
      <c r="O1731">
        <f t="shared" si="71"/>
        <v>0</v>
      </c>
      <c r="P1731">
        <f t="shared" si="72"/>
        <v>49</v>
      </c>
    </row>
    <row r="1732" spans="12:16" x14ac:dyDescent="0.25">
      <c r="L1732" s="264">
        <f>Member!A1732</f>
        <v>0</v>
      </c>
      <c r="M1732">
        <f>SUMIF(Erfassung1!BD:BD,L1732,Erfassung1!BW:BW)</f>
        <v>0</v>
      </c>
      <c r="N1732">
        <f>SUMIF(Erfassung1!BD:BD,L1732,Erfassung1!BG:BG)</f>
        <v>0</v>
      </c>
      <c r="O1732">
        <f t="shared" si="71"/>
        <v>0</v>
      </c>
      <c r="P1732">
        <f t="shared" si="72"/>
        <v>49</v>
      </c>
    </row>
    <row r="1733" spans="12:16" x14ac:dyDescent="0.25">
      <c r="L1733" s="264">
        <f>Member!A1733</f>
        <v>0</v>
      </c>
      <c r="M1733">
        <f>SUMIF(Erfassung1!BD:BD,L1733,Erfassung1!BW:BW)</f>
        <v>0</v>
      </c>
      <c r="N1733">
        <f>SUMIF(Erfassung1!BD:BD,L1733,Erfassung1!BG:BG)</f>
        <v>0</v>
      </c>
      <c r="O1733">
        <f t="shared" si="71"/>
        <v>0</v>
      </c>
      <c r="P1733">
        <f t="shared" si="72"/>
        <v>49</v>
      </c>
    </row>
    <row r="1734" spans="12:16" x14ac:dyDescent="0.25">
      <c r="L1734" s="264">
        <f>Member!A1734</f>
        <v>0</v>
      </c>
      <c r="M1734">
        <f>SUMIF(Erfassung1!BD:BD,L1734,Erfassung1!BW:BW)</f>
        <v>0</v>
      </c>
      <c r="N1734">
        <f>SUMIF(Erfassung1!BD:BD,L1734,Erfassung1!BG:BG)</f>
        <v>0</v>
      </c>
      <c r="O1734">
        <f t="shared" si="71"/>
        <v>0</v>
      </c>
      <c r="P1734">
        <f t="shared" si="72"/>
        <v>49</v>
      </c>
    </row>
    <row r="1735" spans="12:16" x14ac:dyDescent="0.25">
      <c r="L1735" s="264">
        <f>Member!A1735</f>
        <v>0</v>
      </c>
      <c r="M1735">
        <f>SUMIF(Erfassung1!BD:BD,L1735,Erfassung1!BW:BW)</f>
        <v>0</v>
      </c>
      <c r="N1735">
        <f>SUMIF(Erfassung1!BD:BD,L1735,Erfassung1!BG:BG)</f>
        <v>0</v>
      </c>
      <c r="O1735">
        <f t="shared" si="71"/>
        <v>0</v>
      </c>
      <c r="P1735">
        <f t="shared" si="72"/>
        <v>49</v>
      </c>
    </row>
    <row r="1736" spans="12:16" x14ac:dyDescent="0.25">
      <c r="L1736" s="264">
        <f>Member!A1736</f>
        <v>0</v>
      </c>
      <c r="M1736">
        <f>SUMIF(Erfassung1!BD:BD,L1736,Erfassung1!BW:BW)</f>
        <v>0</v>
      </c>
      <c r="N1736">
        <f>SUMIF(Erfassung1!BD:BD,L1736,Erfassung1!BG:BG)</f>
        <v>0</v>
      </c>
      <c r="O1736">
        <f t="shared" si="71"/>
        <v>0</v>
      </c>
      <c r="P1736">
        <f t="shared" si="72"/>
        <v>49</v>
      </c>
    </row>
    <row r="1737" spans="12:16" x14ac:dyDescent="0.25">
      <c r="L1737" s="264">
        <f>Member!A1737</f>
        <v>0</v>
      </c>
      <c r="M1737">
        <f>SUMIF(Erfassung1!BD:BD,L1737,Erfassung1!BW:BW)</f>
        <v>0</v>
      </c>
      <c r="N1737">
        <f>SUMIF(Erfassung1!BD:BD,L1737,Erfassung1!BG:BG)</f>
        <v>0</v>
      </c>
      <c r="O1737">
        <f t="shared" si="71"/>
        <v>0</v>
      </c>
      <c r="P1737">
        <f t="shared" si="72"/>
        <v>49</v>
      </c>
    </row>
    <row r="1738" spans="12:16" x14ac:dyDescent="0.25">
      <c r="L1738" s="264">
        <f>Member!A1738</f>
        <v>0</v>
      </c>
      <c r="M1738">
        <f>SUMIF(Erfassung1!BD:BD,L1738,Erfassung1!BW:BW)</f>
        <v>0</v>
      </c>
      <c r="N1738">
        <f>SUMIF(Erfassung1!BD:BD,L1738,Erfassung1!BG:BG)</f>
        <v>0</v>
      </c>
      <c r="O1738">
        <f t="shared" si="71"/>
        <v>0</v>
      </c>
      <c r="P1738">
        <f t="shared" si="72"/>
        <v>49</v>
      </c>
    </row>
    <row r="1739" spans="12:16" x14ac:dyDescent="0.25">
      <c r="L1739" s="264">
        <f>Member!A1739</f>
        <v>0</v>
      </c>
      <c r="M1739">
        <f>SUMIF(Erfassung1!BD:BD,L1739,Erfassung1!BW:BW)</f>
        <v>0</v>
      </c>
      <c r="N1739">
        <f>SUMIF(Erfassung1!BD:BD,L1739,Erfassung1!BG:BG)</f>
        <v>0</v>
      </c>
      <c r="O1739">
        <f t="shared" si="71"/>
        <v>0</v>
      </c>
      <c r="P1739">
        <f t="shared" si="72"/>
        <v>49</v>
      </c>
    </row>
    <row r="1740" spans="12:16" x14ac:dyDescent="0.25">
      <c r="L1740" s="264">
        <f>Member!A1740</f>
        <v>0</v>
      </c>
      <c r="M1740">
        <f>SUMIF(Erfassung1!BD:BD,L1740,Erfassung1!BW:BW)</f>
        <v>0</v>
      </c>
      <c r="N1740">
        <f>SUMIF(Erfassung1!BD:BD,L1740,Erfassung1!BG:BG)</f>
        <v>0</v>
      </c>
      <c r="O1740">
        <f t="shared" si="71"/>
        <v>0</v>
      </c>
      <c r="P1740">
        <f t="shared" si="72"/>
        <v>49</v>
      </c>
    </row>
    <row r="1741" spans="12:16" x14ac:dyDescent="0.25">
      <c r="L1741" s="264">
        <f>Member!A1741</f>
        <v>0</v>
      </c>
      <c r="M1741">
        <f>SUMIF(Erfassung1!BD:BD,L1741,Erfassung1!BW:BW)</f>
        <v>0</v>
      </c>
      <c r="N1741">
        <f>SUMIF(Erfassung1!BD:BD,L1741,Erfassung1!BG:BG)</f>
        <v>0</v>
      </c>
      <c r="O1741">
        <f t="shared" si="71"/>
        <v>0</v>
      </c>
      <c r="P1741">
        <f t="shared" si="72"/>
        <v>49</v>
      </c>
    </row>
    <row r="1742" spans="12:16" x14ac:dyDescent="0.25">
      <c r="L1742" s="264">
        <f>Member!A1742</f>
        <v>0</v>
      </c>
      <c r="M1742">
        <f>SUMIF(Erfassung1!BD:BD,L1742,Erfassung1!BW:BW)</f>
        <v>0</v>
      </c>
      <c r="N1742">
        <f>SUMIF(Erfassung1!BD:BD,L1742,Erfassung1!BG:BG)</f>
        <v>0</v>
      </c>
      <c r="O1742">
        <f t="shared" si="71"/>
        <v>0</v>
      </c>
      <c r="P1742">
        <f t="shared" si="72"/>
        <v>49</v>
      </c>
    </row>
    <row r="1743" spans="12:16" x14ac:dyDescent="0.25">
      <c r="L1743" s="264">
        <f>Member!A1743</f>
        <v>0</v>
      </c>
      <c r="M1743">
        <f>SUMIF(Erfassung1!BD:BD,L1743,Erfassung1!BW:BW)</f>
        <v>0</v>
      </c>
      <c r="N1743">
        <f>SUMIF(Erfassung1!BD:BD,L1743,Erfassung1!BG:BG)</f>
        <v>0</v>
      </c>
      <c r="O1743">
        <f t="shared" si="71"/>
        <v>0</v>
      </c>
      <c r="P1743">
        <f t="shared" si="72"/>
        <v>49</v>
      </c>
    </row>
    <row r="1744" spans="12:16" x14ac:dyDescent="0.25">
      <c r="L1744" s="264">
        <f>Member!A1744</f>
        <v>0</v>
      </c>
      <c r="M1744">
        <f>SUMIF(Erfassung1!BD:BD,L1744,Erfassung1!BW:BW)</f>
        <v>0</v>
      </c>
      <c r="N1744">
        <f>SUMIF(Erfassung1!BD:BD,L1744,Erfassung1!BG:BG)</f>
        <v>0</v>
      </c>
      <c r="O1744">
        <f t="shared" si="71"/>
        <v>0</v>
      </c>
      <c r="P1744">
        <f t="shared" si="72"/>
        <v>49</v>
      </c>
    </row>
    <row r="1745" spans="12:16" x14ac:dyDescent="0.25">
      <c r="L1745" s="264">
        <f>Member!A1745</f>
        <v>0</v>
      </c>
      <c r="M1745">
        <f>SUMIF(Erfassung1!BD:BD,L1745,Erfassung1!BW:BW)</f>
        <v>0</v>
      </c>
      <c r="N1745">
        <f>SUMIF(Erfassung1!BD:BD,L1745,Erfassung1!BG:BG)</f>
        <v>0</v>
      </c>
      <c r="O1745">
        <f t="shared" si="71"/>
        <v>0</v>
      </c>
      <c r="P1745">
        <f t="shared" si="72"/>
        <v>49</v>
      </c>
    </row>
    <row r="1746" spans="12:16" x14ac:dyDescent="0.25">
      <c r="L1746" s="264">
        <f>Member!A1746</f>
        <v>0</v>
      </c>
      <c r="M1746">
        <f>SUMIF(Erfassung1!BD:BD,L1746,Erfassung1!BW:BW)</f>
        <v>0</v>
      </c>
      <c r="N1746">
        <f>SUMIF(Erfassung1!BD:BD,L1746,Erfassung1!BG:BG)</f>
        <v>0</v>
      </c>
      <c r="O1746">
        <f t="shared" si="71"/>
        <v>0</v>
      </c>
      <c r="P1746">
        <f t="shared" si="72"/>
        <v>49</v>
      </c>
    </row>
    <row r="1747" spans="12:16" x14ac:dyDescent="0.25">
      <c r="L1747" s="264">
        <f>Member!A1747</f>
        <v>0</v>
      </c>
      <c r="M1747">
        <f>SUMIF(Erfassung1!BD:BD,L1747,Erfassung1!BW:BW)</f>
        <v>0</v>
      </c>
      <c r="N1747">
        <f>SUMIF(Erfassung1!BD:BD,L1747,Erfassung1!BG:BG)</f>
        <v>0</v>
      </c>
      <c r="O1747">
        <f t="shared" si="71"/>
        <v>0</v>
      </c>
      <c r="P1747">
        <f t="shared" si="72"/>
        <v>49</v>
      </c>
    </row>
    <row r="1748" spans="12:16" x14ac:dyDescent="0.25">
      <c r="L1748" s="264">
        <f>Member!A1748</f>
        <v>0</v>
      </c>
      <c r="M1748">
        <f>SUMIF(Erfassung1!BD:BD,L1748,Erfassung1!BW:BW)</f>
        <v>0</v>
      </c>
      <c r="N1748">
        <f>SUMIF(Erfassung1!BD:BD,L1748,Erfassung1!BG:BG)</f>
        <v>0</v>
      </c>
      <c r="O1748">
        <f t="shared" si="71"/>
        <v>0</v>
      </c>
      <c r="P1748">
        <f t="shared" si="72"/>
        <v>49</v>
      </c>
    </row>
    <row r="1749" spans="12:16" x14ac:dyDescent="0.25">
      <c r="L1749" s="264">
        <f>Member!A1749</f>
        <v>0</v>
      </c>
      <c r="M1749">
        <f>SUMIF(Erfassung1!BD:BD,L1749,Erfassung1!BW:BW)</f>
        <v>0</v>
      </c>
      <c r="N1749">
        <f>SUMIF(Erfassung1!BD:BD,L1749,Erfassung1!BG:BG)</f>
        <v>0</v>
      </c>
      <c r="O1749">
        <f t="shared" si="71"/>
        <v>0</v>
      </c>
      <c r="P1749">
        <f t="shared" si="72"/>
        <v>49</v>
      </c>
    </row>
    <row r="1750" spans="12:16" x14ac:dyDescent="0.25">
      <c r="L1750" s="264">
        <f>Member!A1750</f>
        <v>0</v>
      </c>
      <c r="M1750">
        <f>SUMIF(Erfassung1!BD:BD,L1750,Erfassung1!BW:BW)</f>
        <v>0</v>
      </c>
      <c r="N1750">
        <f>SUMIF(Erfassung1!BD:BD,L1750,Erfassung1!BG:BG)</f>
        <v>0</v>
      </c>
      <c r="O1750">
        <f t="shared" si="71"/>
        <v>0</v>
      </c>
      <c r="P1750">
        <f t="shared" si="72"/>
        <v>49</v>
      </c>
    </row>
    <row r="1751" spans="12:16" x14ac:dyDescent="0.25">
      <c r="L1751" s="264">
        <f>Member!A1751</f>
        <v>0</v>
      </c>
      <c r="M1751">
        <f>SUMIF(Erfassung1!BD:BD,L1751,Erfassung1!BW:BW)</f>
        <v>0</v>
      </c>
      <c r="N1751">
        <f>SUMIF(Erfassung1!BD:BD,L1751,Erfassung1!BG:BG)</f>
        <v>0</v>
      </c>
      <c r="O1751">
        <f t="shared" si="71"/>
        <v>0</v>
      </c>
      <c r="P1751">
        <f t="shared" si="72"/>
        <v>49</v>
      </c>
    </row>
    <row r="1752" spans="12:16" x14ac:dyDescent="0.25">
      <c r="L1752" s="264">
        <f>Member!A1752</f>
        <v>0</v>
      </c>
      <c r="M1752">
        <f>SUMIF(Erfassung1!BD:BD,L1752,Erfassung1!BW:BW)</f>
        <v>0</v>
      </c>
      <c r="N1752">
        <f>SUMIF(Erfassung1!BD:BD,L1752,Erfassung1!BG:BG)</f>
        <v>0</v>
      </c>
      <c r="O1752">
        <f t="shared" si="71"/>
        <v>0</v>
      </c>
      <c r="P1752">
        <f t="shared" si="72"/>
        <v>49</v>
      </c>
    </row>
    <row r="1753" spans="12:16" x14ac:dyDescent="0.25">
      <c r="L1753" s="264">
        <f>Member!A1753</f>
        <v>0</v>
      </c>
      <c r="M1753">
        <f>SUMIF(Erfassung1!BD:BD,L1753,Erfassung1!BW:BW)</f>
        <v>0</v>
      </c>
      <c r="N1753">
        <f>SUMIF(Erfassung1!BD:BD,L1753,Erfassung1!BG:BG)</f>
        <v>0</v>
      </c>
      <c r="O1753">
        <f t="shared" si="71"/>
        <v>0</v>
      </c>
      <c r="P1753">
        <f t="shared" si="72"/>
        <v>49</v>
      </c>
    </row>
    <row r="1754" spans="12:16" x14ac:dyDescent="0.25">
      <c r="L1754" s="264">
        <f>Member!A1754</f>
        <v>0</v>
      </c>
      <c r="M1754">
        <f>SUMIF(Erfassung1!BD:BD,L1754,Erfassung1!BW:BW)</f>
        <v>0</v>
      </c>
      <c r="N1754">
        <f>SUMIF(Erfassung1!BD:BD,L1754,Erfassung1!BG:BG)</f>
        <v>0</v>
      </c>
      <c r="O1754">
        <f t="shared" si="71"/>
        <v>0</v>
      </c>
      <c r="P1754">
        <f t="shared" si="72"/>
        <v>49</v>
      </c>
    </row>
    <row r="1755" spans="12:16" x14ac:dyDescent="0.25">
      <c r="L1755" s="264">
        <f>Member!A1755</f>
        <v>0</v>
      </c>
      <c r="M1755">
        <f>SUMIF(Erfassung1!BD:BD,L1755,Erfassung1!BW:BW)</f>
        <v>0</v>
      </c>
      <c r="N1755">
        <f>SUMIF(Erfassung1!BD:BD,L1755,Erfassung1!BG:BG)</f>
        <v>0</v>
      </c>
      <c r="O1755">
        <f t="shared" si="71"/>
        <v>0</v>
      </c>
      <c r="P1755">
        <f t="shared" si="72"/>
        <v>49</v>
      </c>
    </row>
    <row r="1756" spans="12:16" x14ac:dyDescent="0.25">
      <c r="L1756" s="264">
        <f>Member!A1756</f>
        <v>0</v>
      </c>
      <c r="M1756">
        <f>SUMIF(Erfassung1!BD:BD,L1756,Erfassung1!BW:BW)</f>
        <v>0</v>
      </c>
      <c r="N1756">
        <f>SUMIF(Erfassung1!BD:BD,L1756,Erfassung1!BG:BG)</f>
        <v>0</v>
      </c>
      <c r="O1756">
        <f t="shared" si="71"/>
        <v>0</v>
      </c>
      <c r="P1756">
        <f t="shared" si="72"/>
        <v>49</v>
      </c>
    </row>
    <row r="1757" spans="12:16" x14ac:dyDescent="0.25">
      <c r="L1757" s="264">
        <f>Member!A1757</f>
        <v>0</v>
      </c>
      <c r="M1757">
        <f>SUMIF(Erfassung1!BD:BD,L1757,Erfassung1!BW:BW)</f>
        <v>0</v>
      </c>
      <c r="N1757">
        <f>SUMIF(Erfassung1!BD:BD,L1757,Erfassung1!BG:BG)</f>
        <v>0</v>
      </c>
      <c r="O1757">
        <f t="shared" si="71"/>
        <v>0</v>
      </c>
      <c r="P1757">
        <f t="shared" si="72"/>
        <v>49</v>
      </c>
    </row>
    <row r="1758" spans="12:16" x14ac:dyDescent="0.25">
      <c r="L1758" s="264">
        <f>Member!A1758</f>
        <v>0</v>
      </c>
      <c r="M1758">
        <f>SUMIF(Erfassung1!BD:BD,L1758,Erfassung1!BW:BW)</f>
        <v>0</v>
      </c>
      <c r="N1758">
        <f>SUMIF(Erfassung1!BD:BD,L1758,Erfassung1!BG:BG)</f>
        <v>0</v>
      </c>
      <c r="O1758">
        <f t="shared" si="71"/>
        <v>0</v>
      </c>
      <c r="P1758">
        <f t="shared" si="72"/>
        <v>49</v>
      </c>
    </row>
    <row r="1759" spans="12:16" x14ac:dyDescent="0.25">
      <c r="L1759" s="264">
        <f>Member!A1759</f>
        <v>0</v>
      </c>
      <c r="M1759">
        <f>SUMIF(Erfassung1!BD:BD,L1759,Erfassung1!BW:BW)</f>
        <v>0</v>
      </c>
      <c r="N1759">
        <f>SUMIF(Erfassung1!BD:BD,L1759,Erfassung1!BG:BG)</f>
        <v>0</v>
      </c>
      <c r="O1759">
        <f t="shared" si="71"/>
        <v>0</v>
      </c>
      <c r="P1759">
        <f t="shared" si="72"/>
        <v>49</v>
      </c>
    </row>
    <row r="1760" spans="12:16" x14ac:dyDescent="0.25">
      <c r="L1760" s="264">
        <f>Member!A1760</f>
        <v>0</v>
      </c>
      <c r="M1760">
        <f>SUMIF(Erfassung1!BD:BD,L1760,Erfassung1!BW:BW)</f>
        <v>0</v>
      </c>
      <c r="N1760">
        <f>SUMIF(Erfassung1!BD:BD,L1760,Erfassung1!BG:BG)</f>
        <v>0</v>
      </c>
      <c r="O1760">
        <f t="shared" si="71"/>
        <v>0</v>
      </c>
      <c r="P1760">
        <f t="shared" si="72"/>
        <v>49</v>
      </c>
    </row>
    <row r="1761" spans="12:16" x14ac:dyDescent="0.25">
      <c r="L1761" s="264">
        <f>Member!A1761</f>
        <v>0</v>
      </c>
      <c r="M1761">
        <f>SUMIF(Erfassung1!BD:BD,L1761,Erfassung1!BW:BW)</f>
        <v>0</v>
      </c>
      <c r="N1761">
        <f>SUMIF(Erfassung1!BD:BD,L1761,Erfassung1!BG:BG)</f>
        <v>0</v>
      </c>
      <c r="O1761">
        <f t="shared" si="71"/>
        <v>0</v>
      </c>
      <c r="P1761">
        <f t="shared" si="72"/>
        <v>49</v>
      </c>
    </row>
    <row r="1762" spans="12:16" x14ac:dyDescent="0.25">
      <c r="L1762" s="264">
        <f>Member!A1762</f>
        <v>0</v>
      </c>
      <c r="M1762">
        <f>SUMIF(Erfassung1!BD:BD,L1762,Erfassung1!BW:BW)</f>
        <v>0</v>
      </c>
      <c r="N1762">
        <f>SUMIF(Erfassung1!BD:BD,L1762,Erfassung1!BG:BG)</f>
        <v>0</v>
      </c>
      <c r="O1762">
        <f t="shared" si="71"/>
        <v>0</v>
      </c>
      <c r="P1762">
        <f t="shared" si="72"/>
        <v>49</v>
      </c>
    </row>
    <row r="1763" spans="12:16" x14ac:dyDescent="0.25">
      <c r="L1763" s="264">
        <f>Member!A1763</f>
        <v>0</v>
      </c>
      <c r="M1763">
        <f>SUMIF(Erfassung1!BD:BD,L1763,Erfassung1!BW:BW)</f>
        <v>0</v>
      </c>
      <c r="N1763">
        <f>SUMIF(Erfassung1!BD:BD,L1763,Erfassung1!BG:BG)</f>
        <v>0</v>
      </c>
      <c r="O1763">
        <f t="shared" si="71"/>
        <v>0</v>
      </c>
      <c r="P1763">
        <f t="shared" si="72"/>
        <v>49</v>
      </c>
    </row>
    <row r="1764" spans="12:16" x14ac:dyDescent="0.25">
      <c r="L1764" s="264">
        <f>Member!A1764</f>
        <v>0</v>
      </c>
      <c r="M1764">
        <f>SUMIF(Erfassung1!BD:BD,L1764,Erfassung1!BW:BW)</f>
        <v>0</v>
      </c>
      <c r="N1764">
        <f>SUMIF(Erfassung1!BD:BD,L1764,Erfassung1!BG:BG)</f>
        <v>0</v>
      </c>
      <c r="O1764">
        <f t="shared" si="71"/>
        <v>0</v>
      </c>
      <c r="P1764">
        <f t="shared" si="72"/>
        <v>49</v>
      </c>
    </row>
    <row r="1765" spans="12:16" x14ac:dyDescent="0.25">
      <c r="L1765" s="264">
        <f>Member!A1765</f>
        <v>0</v>
      </c>
      <c r="M1765">
        <f>SUMIF(Erfassung1!BD:BD,L1765,Erfassung1!BW:BW)</f>
        <v>0</v>
      </c>
      <c r="N1765">
        <f>SUMIF(Erfassung1!BD:BD,L1765,Erfassung1!BG:BG)</f>
        <v>0</v>
      </c>
      <c r="O1765">
        <f t="shared" si="71"/>
        <v>0</v>
      </c>
      <c r="P1765">
        <f t="shared" si="72"/>
        <v>49</v>
      </c>
    </row>
    <row r="1766" spans="12:16" x14ac:dyDescent="0.25">
      <c r="L1766" s="264">
        <f>Member!A1766</f>
        <v>0</v>
      </c>
      <c r="M1766">
        <f>SUMIF(Erfassung1!BD:BD,L1766,Erfassung1!BW:BW)</f>
        <v>0</v>
      </c>
      <c r="N1766">
        <f>SUMIF(Erfassung1!BD:BD,L1766,Erfassung1!BG:BG)</f>
        <v>0</v>
      </c>
      <c r="O1766">
        <f t="shared" si="71"/>
        <v>0</v>
      </c>
      <c r="P1766">
        <f t="shared" si="72"/>
        <v>49</v>
      </c>
    </row>
    <row r="1767" spans="12:16" x14ac:dyDescent="0.25">
      <c r="L1767" s="264">
        <f>Member!A1767</f>
        <v>0</v>
      </c>
      <c r="M1767">
        <f>SUMIF(Erfassung1!BD:BD,L1767,Erfassung1!BW:BW)</f>
        <v>0</v>
      </c>
      <c r="N1767">
        <f>SUMIF(Erfassung1!BD:BD,L1767,Erfassung1!BG:BG)</f>
        <v>0</v>
      </c>
      <c r="O1767">
        <f t="shared" si="71"/>
        <v>0</v>
      </c>
      <c r="P1767">
        <f t="shared" si="72"/>
        <v>49</v>
      </c>
    </row>
    <row r="1768" spans="12:16" x14ac:dyDescent="0.25">
      <c r="L1768" s="264">
        <f>Member!A1768</f>
        <v>0</v>
      </c>
      <c r="M1768">
        <f>SUMIF(Erfassung1!BD:BD,L1768,Erfassung1!BW:BW)</f>
        <v>0</v>
      </c>
      <c r="N1768">
        <f>SUMIF(Erfassung1!BD:BD,L1768,Erfassung1!BG:BG)</f>
        <v>0</v>
      </c>
      <c r="O1768">
        <f t="shared" si="71"/>
        <v>0</v>
      </c>
      <c r="P1768">
        <f t="shared" si="72"/>
        <v>49</v>
      </c>
    </row>
    <row r="1769" spans="12:16" x14ac:dyDescent="0.25">
      <c r="L1769" s="264">
        <f>Member!A1769</f>
        <v>0</v>
      </c>
      <c r="M1769">
        <f>SUMIF(Erfassung1!BD:BD,L1769,Erfassung1!BW:BW)</f>
        <v>0</v>
      </c>
      <c r="N1769">
        <f>SUMIF(Erfassung1!BD:BD,L1769,Erfassung1!BG:BG)</f>
        <v>0</v>
      </c>
      <c r="O1769">
        <f t="shared" ref="O1769:O1832" si="73">IF(N1769=0,0,M1769/N1769-ROW()/1000000000)</f>
        <v>0</v>
      </c>
      <c r="P1769">
        <f t="shared" ref="P1769:P1832" si="74">RANK(O1769,O:O)</f>
        <v>49</v>
      </c>
    </row>
    <row r="1770" spans="12:16" x14ac:dyDescent="0.25">
      <c r="L1770" s="264">
        <f>Member!A1770</f>
        <v>0</v>
      </c>
      <c r="M1770">
        <f>SUMIF(Erfassung1!BD:BD,L1770,Erfassung1!BW:BW)</f>
        <v>0</v>
      </c>
      <c r="N1770">
        <f>SUMIF(Erfassung1!BD:BD,L1770,Erfassung1!BG:BG)</f>
        <v>0</v>
      </c>
      <c r="O1770">
        <f t="shared" si="73"/>
        <v>0</v>
      </c>
      <c r="P1770">
        <f t="shared" si="74"/>
        <v>49</v>
      </c>
    </row>
    <row r="1771" spans="12:16" x14ac:dyDescent="0.25">
      <c r="L1771" s="264">
        <f>Member!A1771</f>
        <v>0</v>
      </c>
      <c r="M1771">
        <f>SUMIF(Erfassung1!BD:BD,L1771,Erfassung1!BW:BW)</f>
        <v>0</v>
      </c>
      <c r="N1771">
        <f>SUMIF(Erfassung1!BD:BD,L1771,Erfassung1!BG:BG)</f>
        <v>0</v>
      </c>
      <c r="O1771">
        <f t="shared" si="73"/>
        <v>0</v>
      </c>
      <c r="P1771">
        <f t="shared" si="74"/>
        <v>49</v>
      </c>
    </row>
    <row r="1772" spans="12:16" x14ac:dyDescent="0.25">
      <c r="L1772" s="264">
        <f>Member!A1772</f>
        <v>0</v>
      </c>
      <c r="M1772">
        <f>SUMIF(Erfassung1!BD:BD,L1772,Erfassung1!BW:BW)</f>
        <v>0</v>
      </c>
      <c r="N1772">
        <f>SUMIF(Erfassung1!BD:BD,L1772,Erfassung1!BG:BG)</f>
        <v>0</v>
      </c>
      <c r="O1772">
        <f t="shared" si="73"/>
        <v>0</v>
      </c>
      <c r="P1772">
        <f t="shared" si="74"/>
        <v>49</v>
      </c>
    </row>
    <row r="1773" spans="12:16" x14ac:dyDescent="0.25">
      <c r="L1773" s="264">
        <f>Member!A1773</f>
        <v>0</v>
      </c>
      <c r="M1773">
        <f>SUMIF(Erfassung1!BD:BD,L1773,Erfassung1!BW:BW)</f>
        <v>0</v>
      </c>
      <c r="N1773">
        <f>SUMIF(Erfassung1!BD:BD,L1773,Erfassung1!BG:BG)</f>
        <v>0</v>
      </c>
      <c r="O1773">
        <f t="shared" si="73"/>
        <v>0</v>
      </c>
      <c r="P1773">
        <f t="shared" si="74"/>
        <v>49</v>
      </c>
    </row>
    <row r="1774" spans="12:16" x14ac:dyDescent="0.25">
      <c r="L1774" s="264">
        <f>Member!A1774</f>
        <v>0</v>
      </c>
      <c r="M1774">
        <f>SUMIF(Erfassung1!BD:BD,L1774,Erfassung1!BW:BW)</f>
        <v>0</v>
      </c>
      <c r="N1774">
        <f>SUMIF(Erfassung1!BD:BD,L1774,Erfassung1!BG:BG)</f>
        <v>0</v>
      </c>
      <c r="O1774">
        <f t="shared" si="73"/>
        <v>0</v>
      </c>
      <c r="P1774">
        <f t="shared" si="74"/>
        <v>49</v>
      </c>
    </row>
    <row r="1775" spans="12:16" x14ac:dyDescent="0.25">
      <c r="L1775" s="264">
        <f>Member!A1775</f>
        <v>0</v>
      </c>
      <c r="M1775">
        <f>SUMIF(Erfassung1!BD:BD,L1775,Erfassung1!BW:BW)</f>
        <v>0</v>
      </c>
      <c r="N1775">
        <f>SUMIF(Erfassung1!BD:BD,L1775,Erfassung1!BG:BG)</f>
        <v>0</v>
      </c>
      <c r="O1775">
        <f t="shared" si="73"/>
        <v>0</v>
      </c>
      <c r="P1775">
        <f t="shared" si="74"/>
        <v>49</v>
      </c>
    </row>
    <row r="1776" spans="12:16" x14ac:dyDescent="0.25">
      <c r="L1776" s="264">
        <f>Member!A1776</f>
        <v>0</v>
      </c>
      <c r="M1776">
        <f>SUMIF(Erfassung1!BD:BD,L1776,Erfassung1!BW:BW)</f>
        <v>0</v>
      </c>
      <c r="N1776">
        <f>SUMIF(Erfassung1!BD:BD,L1776,Erfassung1!BG:BG)</f>
        <v>0</v>
      </c>
      <c r="O1776">
        <f t="shared" si="73"/>
        <v>0</v>
      </c>
      <c r="P1776">
        <f t="shared" si="74"/>
        <v>49</v>
      </c>
    </row>
    <row r="1777" spans="12:16" x14ac:dyDescent="0.25">
      <c r="L1777" s="264">
        <f>Member!A1777</f>
        <v>0</v>
      </c>
      <c r="M1777">
        <f>SUMIF(Erfassung1!BD:BD,L1777,Erfassung1!BW:BW)</f>
        <v>0</v>
      </c>
      <c r="N1777">
        <f>SUMIF(Erfassung1!BD:BD,L1777,Erfassung1!BG:BG)</f>
        <v>0</v>
      </c>
      <c r="O1777">
        <f t="shared" si="73"/>
        <v>0</v>
      </c>
      <c r="P1777">
        <f t="shared" si="74"/>
        <v>49</v>
      </c>
    </row>
    <row r="1778" spans="12:16" x14ac:dyDescent="0.25">
      <c r="L1778" s="264">
        <f>Member!A1778</f>
        <v>0</v>
      </c>
      <c r="M1778">
        <f>SUMIF(Erfassung1!BD:BD,L1778,Erfassung1!BW:BW)</f>
        <v>0</v>
      </c>
      <c r="N1778">
        <f>SUMIF(Erfassung1!BD:BD,L1778,Erfassung1!BG:BG)</f>
        <v>0</v>
      </c>
      <c r="O1778">
        <f t="shared" si="73"/>
        <v>0</v>
      </c>
      <c r="P1778">
        <f t="shared" si="74"/>
        <v>49</v>
      </c>
    </row>
    <row r="1779" spans="12:16" x14ac:dyDescent="0.25">
      <c r="L1779" s="264">
        <f>Member!A1779</f>
        <v>0</v>
      </c>
      <c r="M1779">
        <f>SUMIF(Erfassung1!BD:BD,L1779,Erfassung1!BW:BW)</f>
        <v>0</v>
      </c>
      <c r="N1779">
        <f>SUMIF(Erfassung1!BD:BD,L1779,Erfassung1!BG:BG)</f>
        <v>0</v>
      </c>
      <c r="O1779">
        <f t="shared" si="73"/>
        <v>0</v>
      </c>
      <c r="P1779">
        <f t="shared" si="74"/>
        <v>49</v>
      </c>
    </row>
    <row r="1780" spans="12:16" x14ac:dyDescent="0.25">
      <c r="L1780" s="264">
        <f>Member!A1780</f>
        <v>0</v>
      </c>
      <c r="M1780">
        <f>SUMIF(Erfassung1!BD:BD,L1780,Erfassung1!BW:BW)</f>
        <v>0</v>
      </c>
      <c r="N1780">
        <f>SUMIF(Erfassung1!BD:BD,L1780,Erfassung1!BG:BG)</f>
        <v>0</v>
      </c>
      <c r="O1780">
        <f t="shared" si="73"/>
        <v>0</v>
      </c>
      <c r="P1780">
        <f t="shared" si="74"/>
        <v>49</v>
      </c>
    </row>
    <row r="1781" spans="12:16" x14ac:dyDescent="0.25">
      <c r="L1781" s="264">
        <f>Member!A1781</f>
        <v>0</v>
      </c>
      <c r="M1781">
        <f>SUMIF(Erfassung1!BD:BD,L1781,Erfassung1!BW:BW)</f>
        <v>0</v>
      </c>
      <c r="N1781">
        <f>SUMIF(Erfassung1!BD:BD,L1781,Erfassung1!BG:BG)</f>
        <v>0</v>
      </c>
      <c r="O1781">
        <f t="shared" si="73"/>
        <v>0</v>
      </c>
      <c r="P1781">
        <f t="shared" si="74"/>
        <v>49</v>
      </c>
    </row>
    <row r="1782" spans="12:16" x14ac:dyDescent="0.25">
      <c r="L1782" s="264">
        <f>Member!A1782</f>
        <v>0</v>
      </c>
      <c r="M1782">
        <f>SUMIF(Erfassung1!BD:BD,L1782,Erfassung1!BW:BW)</f>
        <v>0</v>
      </c>
      <c r="N1782">
        <f>SUMIF(Erfassung1!BD:BD,L1782,Erfassung1!BG:BG)</f>
        <v>0</v>
      </c>
      <c r="O1782">
        <f t="shared" si="73"/>
        <v>0</v>
      </c>
      <c r="P1782">
        <f t="shared" si="74"/>
        <v>49</v>
      </c>
    </row>
    <row r="1783" spans="12:16" x14ac:dyDescent="0.25">
      <c r="L1783" s="264">
        <f>Member!A1783</f>
        <v>0</v>
      </c>
      <c r="M1783">
        <f>SUMIF(Erfassung1!BD:BD,L1783,Erfassung1!BW:BW)</f>
        <v>0</v>
      </c>
      <c r="N1783">
        <f>SUMIF(Erfassung1!BD:BD,L1783,Erfassung1!BG:BG)</f>
        <v>0</v>
      </c>
      <c r="O1783">
        <f t="shared" si="73"/>
        <v>0</v>
      </c>
      <c r="P1783">
        <f t="shared" si="74"/>
        <v>49</v>
      </c>
    </row>
    <row r="1784" spans="12:16" x14ac:dyDescent="0.25">
      <c r="L1784" s="264">
        <f>Member!A1784</f>
        <v>0</v>
      </c>
      <c r="M1784">
        <f>SUMIF(Erfassung1!BD:BD,L1784,Erfassung1!BW:BW)</f>
        <v>0</v>
      </c>
      <c r="N1784">
        <f>SUMIF(Erfassung1!BD:BD,L1784,Erfassung1!BG:BG)</f>
        <v>0</v>
      </c>
      <c r="O1784">
        <f t="shared" si="73"/>
        <v>0</v>
      </c>
      <c r="P1784">
        <f t="shared" si="74"/>
        <v>49</v>
      </c>
    </row>
    <row r="1785" spans="12:16" x14ac:dyDescent="0.25">
      <c r="L1785" s="264">
        <f>Member!A1785</f>
        <v>0</v>
      </c>
      <c r="M1785">
        <f>SUMIF(Erfassung1!BD:BD,L1785,Erfassung1!BW:BW)</f>
        <v>0</v>
      </c>
      <c r="N1785">
        <f>SUMIF(Erfassung1!BD:BD,L1785,Erfassung1!BG:BG)</f>
        <v>0</v>
      </c>
      <c r="O1785">
        <f t="shared" si="73"/>
        <v>0</v>
      </c>
      <c r="P1785">
        <f t="shared" si="74"/>
        <v>49</v>
      </c>
    </row>
    <row r="1786" spans="12:16" x14ac:dyDescent="0.25">
      <c r="L1786" s="264">
        <f>Member!A1786</f>
        <v>0</v>
      </c>
      <c r="M1786">
        <f>SUMIF(Erfassung1!BD:BD,L1786,Erfassung1!BW:BW)</f>
        <v>0</v>
      </c>
      <c r="N1786">
        <f>SUMIF(Erfassung1!BD:BD,L1786,Erfassung1!BG:BG)</f>
        <v>0</v>
      </c>
      <c r="O1786">
        <f t="shared" si="73"/>
        <v>0</v>
      </c>
      <c r="P1786">
        <f t="shared" si="74"/>
        <v>49</v>
      </c>
    </row>
    <row r="1787" spans="12:16" x14ac:dyDescent="0.25">
      <c r="L1787" s="264">
        <f>Member!A1787</f>
        <v>0</v>
      </c>
      <c r="M1787">
        <f>SUMIF(Erfassung1!BD:BD,L1787,Erfassung1!BW:BW)</f>
        <v>0</v>
      </c>
      <c r="N1787">
        <f>SUMIF(Erfassung1!BD:BD,L1787,Erfassung1!BG:BG)</f>
        <v>0</v>
      </c>
      <c r="O1787">
        <f t="shared" si="73"/>
        <v>0</v>
      </c>
      <c r="P1787">
        <f t="shared" si="74"/>
        <v>49</v>
      </c>
    </row>
    <row r="1788" spans="12:16" x14ac:dyDescent="0.25">
      <c r="L1788" s="264">
        <f>Member!A1788</f>
        <v>0</v>
      </c>
      <c r="M1788">
        <f>SUMIF(Erfassung1!BD:BD,L1788,Erfassung1!BW:BW)</f>
        <v>0</v>
      </c>
      <c r="N1788">
        <f>SUMIF(Erfassung1!BD:BD,L1788,Erfassung1!BG:BG)</f>
        <v>0</v>
      </c>
      <c r="O1788">
        <f t="shared" si="73"/>
        <v>0</v>
      </c>
      <c r="P1788">
        <f t="shared" si="74"/>
        <v>49</v>
      </c>
    </row>
    <row r="1789" spans="12:16" x14ac:dyDescent="0.25">
      <c r="L1789" s="264">
        <f>Member!A1789</f>
        <v>0</v>
      </c>
      <c r="M1789">
        <f>SUMIF(Erfassung1!BD:BD,L1789,Erfassung1!BW:BW)</f>
        <v>0</v>
      </c>
      <c r="N1789">
        <f>SUMIF(Erfassung1!BD:BD,L1789,Erfassung1!BG:BG)</f>
        <v>0</v>
      </c>
      <c r="O1789">
        <f t="shared" si="73"/>
        <v>0</v>
      </c>
      <c r="P1789">
        <f t="shared" si="74"/>
        <v>49</v>
      </c>
    </row>
    <row r="1790" spans="12:16" x14ac:dyDescent="0.25">
      <c r="L1790" s="264">
        <f>Member!A1790</f>
        <v>0</v>
      </c>
      <c r="M1790">
        <f>SUMIF(Erfassung1!BD:BD,L1790,Erfassung1!BW:BW)</f>
        <v>0</v>
      </c>
      <c r="N1790">
        <f>SUMIF(Erfassung1!BD:BD,L1790,Erfassung1!BG:BG)</f>
        <v>0</v>
      </c>
      <c r="O1790">
        <f t="shared" si="73"/>
        <v>0</v>
      </c>
      <c r="P1790">
        <f t="shared" si="74"/>
        <v>49</v>
      </c>
    </row>
    <row r="1791" spans="12:16" x14ac:dyDescent="0.25">
      <c r="L1791" s="264">
        <f>Member!A1791</f>
        <v>0</v>
      </c>
      <c r="M1791">
        <f>SUMIF(Erfassung1!BD:BD,L1791,Erfassung1!BW:BW)</f>
        <v>0</v>
      </c>
      <c r="N1791">
        <f>SUMIF(Erfassung1!BD:BD,L1791,Erfassung1!BG:BG)</f>
        <v>0</v>
      </c>
      <c r="O1791">
        <f t="shared" si="73"/>
        <v>0</v>
      </c>
      <c r="P1791">
        <f t="shared" si="74"/>
        <v>49</v>
      </c>
    </row>
    <row r="1792" spans="12:16" x14ac:dyDescent="0.25">
      <c r="L1792" s="264">
        <f>Member!A1792</f>
        <v>0</v>
      </c>
      <c r="M1792">
        <f>SUMIF(Erfassung1!BD:BD,L1792,Erfassung1!BW:BW)</f>
        <v>0</v>
      </c>
      <c r="N1792">
        <f>SUMIF(Erfassung1!BD:BD,L1792,Erfassung1!BG:BG)</f>
        <v>0</v>
      </c>
      <c r="O1792">
        <f t="shared" si="73"/>
        <v>0</v>
      </c>
      <c r="P1792">
        <f t="shared" si="74"/>
        <v>49</v>
      </c>
    </row>
    <row r="1793" spans="12:16" x14ac:dyDescent="0.25">
      <c r="L1793" s="264">
        <f>Member!A1793</f>
        <v>0</v>
      </c>
      <c r="M1793">
        <f>SUMIF(Erfassung1!BD:BD,L1793,Erfassung1!BW:BW)</f>
        <v>0</v>
      </c>
      <c r="N1793">
        <f>SUMIF(Erfassung1!BD:BD,L1793,Erfassung1!BG:BG)</f>
        <v>0</v>
      </c>
      <c r="O1793">
        <f t="shared" si="73"/>
        <v>0</v>
      </c>
      <c r="P1793">
        <f t="shared" si="74"/>
        <v>49</v>
      </c>
    </row>
    <row r="1794" spans="12:16" x14ac:dyDescent="0.25">
      <c r="L1794" s="264">
        <f>Member!A1794</f>
        <v>0</v>
      </c>
      <c r="M1794">
        <f>SUMIF(Erfassung1!BD:BD,L1794,Erfassung1!BW:BW)</f>
        <v>0</v>
      </c>
      <c r="N1794">
        <f>SUMIF(Erfassung1!BD:BD,L1794,Erfassung1!BG:BG)</f>
        <v>0</v>
      </c>
      <c r="O1794">
        <f t="shared" si="73"/>
        <v>0</v>
      </c>
      <c r="P1794">
        <f t="shared" si="74"/>
        <v>49</v>
      </c>
    </row>
    <row r="1795" spans="12:16" x14ac:dyDescent="0.25">
      <c r="L1795" s="264">
        <f>Member!A1795</f>
        <v>0</v>
      </c>
      <c r="M1795">
        <f>SUMIF(Erfassung1!BD:BD,L1795,Erfassung1!BW:BW)</f>
        <v>0</v>
      </c>
      <c r="N1795">
        <f>SUMIF(Erfassung1!BD:BD,L1795,Erfassung1!BG:BG)</f>
        <v>0</v>
      </c>
      <c r="O1795">
        <f t="shared" si="73"/>
        <v>0</v>
      </c>
      <c r="P1795">
        <f t="shared" si="74"/>
        <v>49</v>
      </c>
    </row>
    <row r="1796" spans="12:16" x14ac:dyDescent="0.25">
      <c r="L1796" s="264">
        <f>Member!A1796</f>
        <v>0</v>
      </c>
      <c r="M1796">
        <f>SUMIF(Erfassung1!BD:BD,L1796,Erfassung1!BW:BW)</f>
        <v>0</v>
      </c>
      <c r="N1796">
        <f>SUMIF(Erfassung1!BD:BD,L1796,Erfassung1!BG:BG)</f>
        <v>0</v>
      </c>
      <c r="O1796">
        <f t="shared" si="73"/>
        <v>0</v>
      </c>
      <c r="P1796">
        <f t="shared" si="74"/>
        <v>49</v>
      </c>
    </row>
    <row r="1797" spans="12:16" x14ac:dyDescent="0.25">
      <c r="L1797" s="264">
        <f>Member!A1797</f>
        <v>0</v>
      </c>
      <c r="M1797">
        <f>SUMIF(Erfassung1!BD:BD,L1797,Erfassung1!BW:BW)</f>
        <v>0</v>
      </c>
      <c r="N1797">
        <f>SUMIF(Erfassung1!BD:BD,L1797,Erfassung1!BG:BG)</f>
        <v>0</v>
      </c>
      <c r="O1797">
        <f t="shared" si="73"/>
        <v>0</v>
      </c>
      <c r="P1797">
        <f t="shared" si="74"/>
        <v>49</v>
      </c>
    </row>
    <row r="1798" spans="12:16" x14ac:dyDescent="0.25">
      <c r="L1798" s="264">
        <f>Member!A1798</f>
        <v>0</v>
      </c>
      <c r="M1798">
        <f>SUMIF(Erfassung1!BD:BD,L1798,Erfassung1!BW:BW)</f>
        <v>0</v>
      </c>
      <c r="N1798">
        <f>SUMIF(Erfassung1!BD:BD,L1798,Erfassung1!BG:BG)</f>
        <v>0</v>
      </c>
      <c r="O1798">
        <f t="shared" si="73"/>
        <v>0</v>
      </c>
      <c r="P1798">
        <f t="shared" si="74"/>
        <v>49</v>
      </c>
    </row>
    <row r="1799" spans="12:16" x14ac:dyDescent="0.25">
      <c r="L1799" s="264">
        <f>Member!A1799</f>
        <v>0</v>
      </c>
      <c r="M1799">
        <f>SUMIF(Erfassung1!BD:BD,L1799,Erfassung1!BW:BW)</f>
        <v>0</v>
      </c>
      <c r="N1799">
        <f>SUMIF(Erfassung1!BD:BD,L1799,Erfassung1!BG:BG)</f>
        <v>0</v>
      </c>
      <c r="O1799">
        <f t="shared" si="73"/>
        <v>0</v>
      </c>
      <c r="P1799">
        <f t="shared" si="74"/>
        <v>49</v>
      </c>
    </row>
    <row r="1800" spans="12:16" x14ac:dyDescent="0.25">
      <c r="L1800" s="264">
        <f>Member!A1800</f>
        <v>0</v>
      </c>
      <c r="M1800">
        <f>SUMIF(Erfassung1!BD:BD,L1800,Erfassung1!BW:BW)</f>
        <v>0</v>
      </c>
      <c r="N1800">
        <f>SUMIF(Erfassung1!BD:BD,L1800,Erfassung1!BG:BG)</f>
        <v>0</v>
      </c>
      <c r="O1800">
        <f t="shared" si="73"/>
        <v>0</v>
      </c>
      <c r="P1800">
        <f t="shared" si="74"/>
        <v>49</v>
      </c>
    </row>
    <row r="1801" spans="12:16" x14ac:dyDescent="0.25">
      <c r="L1801" s="264">
        <f>Member!A1801</f>
        <v>0</v>
      </c>
      <c r="M1801">
        <f>SUMIF(Erfassung1!BD:BD,L1801,Erfassung1!BW:BW)</f>
        <v>0</v>
      </c>
      <c r="N1801">
        <f>SUMIF(Erfassung1!BD:BD,L1801,Erfassung1!BG:BG)</f>
        <v>0</v>
      </c>
      <c r="O1801">
        <f t="shared" si="73"/>
        <v>0</v>
      </c>
      <c r="P1801">
        <f t="shared" si="74"/>
        <v>49</v>
      </c>
    </row>
    <row r="1802" spans="12:16" x14ac:dyDescent="0.25">
      <c r="L1802" s="264">
        <f>Member!A1802</f>
        <v>0</v>
      </c>
      <c r="M1802">
        <f>SUMIF(Erfassung1!BD:BD,L1802,Erfassung1!BW:BW)</f>
        <v>0</v>
      </c>
      <c r="N1802">
        <f>SUMIF(Erfassung1!BD:BD,L1802,Erfassung1!BG:BG)</f>
        <v>0</v>
      </c>
      <c r="O1802">
        <f t="shared" si="73"/>
        <v>0</v>
      </c>
      <c r="P1802">
        <f t="shared" si="74"/>
        <v>49</v>
      </c>
    </row>
    <row r="1803" spans="12:16" x14ac:dyDescent="0.25">
      <c r="L1803" s="264">
        <f>Member!A1803</f>
        <v>0</v>
      </c>
      <c r="M1803">
        <f>SUMIF(Erfassung1!BD:BD,L1803,Erfassung1!BW:BW)</f>
        <v>0</v>
      </c>
      <c r="N1803">
        <f>SUMIF(Erfassung1!BD:BD,L1803,Erfassung1!BG:BG)</f>
        <v>0</v>
      </c>
      <c r="O1803">
        <f t="shared" si="73"/>
        <v>0</v>
      </c>
      <c r="P1803">
        <f t="shared" si="74"/>
        <v>49</v>
      </c>
    </row>
    <row r="1804" spans="12:16" x14ac:dyDescent="0.25">
      <c r="L1804" s="264">
        <f>Member!A1804</f>
        <v>0</v>
      </c>
      <c r="M1804">
        <f>SUMIF(Erfassung1!BD:BD,L1804,Erfassung1!BW:BW)</f>
        <v>0</v>
      </c>
      <c r="N1804">
        <f>SUMIF(Erfassung1!BD:BD,L1804,Erfassung1!BG:BG)</f>
        <v>0</v>
      </c>
      <c r="O1804">
        <f t="shared" si="73"/>
        <v>0</v>
      </c>
      <c r="P1804">
        <f t="shared" si="74"/>
        <v>49</v>
      </c>
    </row>
    <row r="1805" spans="12:16" x14ac:dyDescent="0.25">
      <c r="L1805" s="264">
        <f>Member!A1805</f>
        <v>0</v>
      </c>
      <c r="M1805">
        <f>SUMIF(Erfassung1!BD:BD,L1805,Erfassung1!BW:BW)</f>
        <v>0</v>
      </c>
      <c r="N1805">
        <f>SUMIF(Erfassung1!BD:BD,L1805,Erfassung1!BG:BG)</f>
        <v>0</v>
      </c>
      <c r="O1805">
        <f t="shared" si="73"/>
        <v>0</v>
      </c>
      <c r="P1805">
        <f t="shared" si="74"/>
        <v>49</v>
      </c>
    </row>
    <row r="1806" spans="12:16" x14ac:dyDescent="0.25">
      <c r="L1806" s="264">
        <f>Member!A1806</f>
        <v>0</v>
      </c>
      <c r="M1806">
        <f>SUMIF(Erfassung1!BD:BD,L1806,Erfassung1!BW:BW)</f>
        <v>0</v>
      </c>
      <c r="N1806">
        <f>SUMIF(Erfassung1!BD:BD,L1806,Erfassung1!BG:BG)</f>
        <v>0</v>
      </c>
      <c r="O1806">
        <f t="shared" si="73"/>
        <v>0</v>
      </c>
      <c r="P1806">
        <f t="shared" si="74"/>
        <v>49</v>
      </c>
    </row>
    <row r="1807" spans="12:16" x14ac:dyDescent="0.25">
      <c r="L1807" s="264">
        <f>Member!A1807</f>
        <v>0</v>
      </c>
      <c r="M1807">
        <f>SUMIF(Erfassung1!BD:BD,L1807,Erfassung1!BW:BW)</f>
        <v>0</v>
      </c>
      <c r="N1807">
        <f>SUMIF(Erfassung1!BD:BD,L1807,Erfassung1!BG:BG)</f>
        <v>0</v>
      </c>
      <c r="O1807">
        <f t="shared" si="73"/>
        <v>0</v>
      </c>
      <c r="P1807">
        <f t="shared" si="74"/>
        <v>49</v>
      </c>
    </row>
    <row r="1808" spans="12:16" x14ac:dyDescent="0.25">
      <c r="L1808" s="264">
        <f>Member!A1808</f>
        <v>0</v>
      </c>
      <c r="M1808">
        <f>SUMIF(Erfassung1!BD:BD,L1808,Erfassung1!BW:BW)</f>
        <v>0</v>
      </c>
      <c r="N1808">
        <f>SUMIF(Erfassung1!BD:BD,L1808,Erfassung1!BG:BG)</f>
        <v>0</v>
      </c>
      <c r="O1808">
        <f t="shared" si="73"/>
        <v>0</v>
      </c>
      <c r="P1808">
        <f t="shared" si="74"/>
        <v>49</v>
      </c>
    </row>
    <row r="1809" spans="12:16" x14ac:dyDescent="0.25">
      <c r="L1809" s="264">
        <f>Member!A1809</f>
        <v>0</v>
      </c>
      <c r="M1809">
        <f>SUMIF(Erfassung1!BD:BD,L1809,Erfassung1!BW:BW)</f>
        <v>0</v>
      </c>
      <c r="N1809">
        <f>SUMIF(Erfassung1!BD:BD,L1809,Erfassung1!BG:BG)</f>
        <v>0</v>
      </c>
      <c r="O1809">
        <f t="shared" si="73"/>
        <v>0</v>
      </c>
      <c r="P1809">
        <f t="shared" si="74"/>
        <v>49</v>
      </c>
    </row>
    <row r="1810" spans="12:16" x14ac:dyDescent="0.25">
      <c r="L1810" s="264">
        <f>Member!A1810</f>
        <v>0</v>
      </c>
      <c r="M1810">
        <f>SUMIF(Erfassung1!BD:BD,L1810,Erfassung1!BW:BW)</f>
        <v>0</v>
      </c>
      <c r="N1810">
        <f>SUMIF(Erfassung1!BD:BD,L1810,Erfassung1!BG:BG)</f>
        <v>0</v>
      </c>
      <c r="O1810">
        <f t="shared" si="73"/>
        <v>0</v>
      </c>
      <c r="P1810">
        <f t="shared" si="74"/>
        <v>49</v>
      </c>
    </row>
    <row r="1811" spans="12:16" x14ac:dyDescent="0.25">
      <c r="L1811" s="264">
        <f>Member!A1811</f>
        <v>0</v>
      </c>
      <c r="M1811">
        <f>SUMIF(Erfassung1!BD:BD,L1811,Erfassung1!BW:BW)</f>
        <v>0</v>
      </c>
      <c r="N1811">
        <f>SUMIF(Erfassung1!BD:BD,L1811,Erfassung1!BG:BG)</f>
        <v>0</v>
      </c>
      <c r="O1811">
        <f t="shared" si="73"/>
        <v>0</v>
      </c>
      <c r="P1811">
        <f t="shared" si="74"/>
        <v>49</v>
      </c>
    </row>
    <row r="1812" spans="12:16" x14ac:dyDescent="0.25">
      <c r="L1812" s="264">
        <f>Member!A1812</f>
        <v>0</v>
      </c>
      <c r="M1812">
        <f>SUMIF(Erfassung1!BD:BD,L1812,Erfassung1!BW:BW)</f>
        <v>0</v>
      </c>
      <c r="N1812">
        <f>SUMIF(Erfassung1!BD:BD,L1812,Erfassung1!BG:BG)</f>
        <v>0</v>
      </c>
      <c r="O1812">
        <f t="shared" si="73"/>
        <v>0</v>
      </c>
      <c r="P1812">
        <f t="shared" si="74"/>
        <v>49</v>
      </c>
    </row>
    <row r="1813" spans="12:16" x14ac:dyDescent="0.25">
      <c r="L1813" s="264">
        <f>Member!A1813</f>
        <v>0</v>
      </c>
      <c r="M1813">
        <f>SUMIF(Erfassung1!BD:BD,L1813,Erfassung1!BW:BW)</f>
        <v>0</v>
      </c>
      <c r="N1813">
        <f>SUMIF(Erfassung1!BD:BD,L1813,Erfassung1!BG:BG)</f>
        <v>0</v>
      </c>
      <c r="O1813">
        <f t="shared" si="73"/>
        <v>0</v>
      </c>
      <c r="P1813">
        <f t="shared" si="74"/>
        <v>49</v>
      </c>
    </row>
    <row r="1814" spans="12:16" x14ac:dyDescent="0.25">
      <c r="L1814" s="264">
        <f>Member!A1814</f>
        <v>0</v>
      </c>
      <c r="M1814">
        <f>SUMIF(Erfassung1!BD:BD,L1814,Erfassung1!BW:BW)</f>
        <v>0</v>
      </c>
      <c r="N1814">
        <f>SUMIF(Erfassung1!BD:BD,L1814,Erfassung1!BG:BG)</f>
        <v>0</v>
      </c>
      <c r="O1814">
        <f t="shared" si="73"/>
        <v>0</v>
      </c>
      <c r="P1814">
        <f t="shared" si="74"/>
        <v>49</v>
      </c>
    </row>
    <row r="1815" spans="12:16" x14ac:dyDescent="0.25">
      <c r="L1815" s="264">
        <f>Member!A1815</f>
        <v>0</v>
      </c>
      <c r="M1815">
        <f>SUMIF(Erfassung1!BD:BD,L1815,Erfassung1!BW:BW)</f>
        <v>0</v>
      </c>
      <c r="N1815">
        <f>SUMIF(Erfassung1!BD:BD,L1815,Erfassung1!BG:BG)</f>
        <v>0</v>
      </c>
      <c r="O1815">
        <f t="shared" si="73"/>
        <v>0</v>
      </c>
      <c r="P1815">
        <f t="shared" si="74"/>
        <v>49</v>
      </c>
    </row>
    <row r="1816" spans="12:16" x14ac:dyDescent="0.25">
      <c r="L1816" s="264">
        <f>Member!A1816</f>
        <v>0</v>
      </c>
      <c r="M1816">
        <f>SUMIF(Erfassung1!BD:BD,L1816,Erfassung1!BW:BW)</f>
        <v>0</v>
      </c>
      <c r="N1816">
        <f>SUMIF(Erfassung1!BD:BD,L1816,Erfassung1!BG:BG)</f>
        <v>0</v>
      </c>
      <c r="O1816">
        <f t="shared" si="73"/>
        <v>0</v>
      </c>
      <c r="P1816">
        <f t="shared" si="74"/>
        <v>49</v>
      </c>
    </row>
    <row r="1817" spans="12:16" x14ac:dyDescent="0.25">
      <c r="L1817" s="264">
        <f>Member!A1817</f>
        <v>0</v>
      </c>
      <c r="M1817">
        <f>SUMIF(Erfassung1!BD:BD,L1817,Erfassung1!BW:BW)</f>
        <v>0</v>
      </c>
      <c r="N1817">
        <f>SUMIF(Erfassung1!BD:BD,L1817,Erfassung1!BG:BG)</f>
        <v>0</v>
      </c>
      <c r="O1817">
        <f t="shared" si="73"/>
        <v>0</v>
      </c>
      <c r="P1817">
        <f t="shared" si="74"/>
        <v>49</v>
      </c>
    </row>
    <row r="1818" spans="12:16" x14ac:dyDescent="0.25">
      <c r="L1818" s="264">
        <f>Member!A1818</f>
        <v>0</v>
      </c>
      <c r="M1818">
        <f>SUMIF(Erfassung1!BD:BD,L1818,Erfassung1!BW:BW)</f>
        <v>0</v>
      </c>
      <c r="N1818">
        <f>SUMIF(Erfassung1!BD:BD,L1818,Erfassung1!BG:BG)</f>
        <v>0</v>
      </c>
      <c r="O1818">
        <f t="shared" si="73"/>
        <v>0</v>
      </c>
      <c r="P1818">
        <f t="shared" si="74"/>
        <v>49</v>
      </c>
    </row>
    <row r="1819" spans="12:16" x14ac:dyDescent="0.25">
      <c r="L1819" s="264">
        <f>Member!A1819</f>
        <v>0</v>
      </c>
      <c r="M1819">
        <f>SUMIF(Erfassung1!BD:BD,L1819,Erfassung1!BW:BW)</f>
        <v>0</v>
      </c>
      <c r="N1819">
        <f>SUMIF(Erfassung1!BD:BD,L1819,Erfassung1!BG:BG)</f>
        <v>0</v>
      </c>
      <c r="O1819">
        <f t="shared" si="73"/>
        <v>0</v>
      </c>
      <c r="P1819">
        <f t="shared" si="74"/>
        <v>49</v>
      </c>
    </row>
    <row r="1820" spans="12:16" x14ac:dyDescent="0.25">
      <c r="L1820" s="264">
        <f>Member!A1820</f>
        <v>0</v>
      </c>
      <c r="M1820">
        <f>SUMIF(Erfassung1!BD:BD,L1820,Erfassung1!BW:BW)</f>
        <v>0</v>
      </c>
      <c r="N1820">
        <f>SUMIF(Erfassung1!BD:BD,L1820,Erfassung1!BG:BG)</f>
        <v>0</v>
      </c>
      <c r="O1820">
        <f t="shared" si="73"/>
        <v>0</v>
      </c>
      <c r="P1820">
        <f t="shared" si="74"/>
        <v>49</v>
      </c>
    </row>
    <row r="1821" spans="12:16" x14ac:dyDescent="0.25">
      <c r="L1821" s="264">
        <f>Member!A1821</f>
        <v>0</v>
      </c>
      <c r="M1821">
        <f>SUMIF(Erfassung1!BD:BD,L1821,Erfassung1!BW:BW)</f>
        <v>0</v>
      </c>
      <c r="N1821">
        <f>SUMIF(Erfassung1!BD:BD,L1821,Erfassung1!BG:BG)</f>
        <v>0</v>
      </c>
      <c r="O1821">
        <f t="shared" si="73"/>
        <v>0</v>
      </c>
      <c r="P1821">
        <f t="shared" si="74"/>
        <v>49</v>
      </c>
    </row>
    <row r="1822" spans="12:16" x14ac:dyDescent="0.25">
      <c r="L1822" s="264">
        <f>Member!A1822</f>
        <v>0</v>
      </c>
      <c r="M1822">
        <f>SUMIF(Erfassung1!BD:BD,L1822,Erfassung1!BW:BW)</f>
        <v>0</v>
      </c>
      <c r="N1822">
        <f>SUMIF(Erfassung1!BD:BD,L1822,Erfassung1!BG:BG)</f>
        <v>0</v>
      </c>
      <c r="O1822">
        <f t="shared" si="73"/>
        <v>0</v>
      </c>
      <c r="P1822">
        <f t="shared" si="74"/>
        <v>49</v>
      </c>
    </row>
    <row r="1823" spans="12:16" x14ac:dyDescent="0.25">
      <c r="L1823" s="264">
        <f>Member!A1823</f>
        <v>0</v>
      </c>
      <c r="M1823">
        <f>SUMIF(Erfassung1!BD:BD,L1823,Erfassung1!BW:BW)</f>
        <v>0</v>
      </c>
      <c r="N1823">
        <f>SUMIF(Erfassung1!BD:BD,L1823,Erfassung1!BG:BG)</f>
        <v>0</v>
      </c>
      <c r="O1823">
        <f t="shared" si="73"/>
        <v>0</v>
      </c>
      <c r="P1823">
        <f t="shared" si="74"/>
        <v>49</v>
      </c>
    </row>
    <row r="1824" spans="12:16" x14ac:dyDescent="0.25">
      <c r="L1824" s="264">
        <f>Member!A1824</f>
        <v>0</v>
      </c>
      <c r="M1824">
        <f>SUMIF(Erfassung1!BD:BD,L1824,Erfassung1!BW:BW)</f>
        <v>0</v>
      </c>
      <c r="N1824">
        <f>SUMIF(Erfassung1!BD:BD,L1824,Erfassung1!BG:BG)</f>
        <v>0</v>
      </c>
      <c r="O1824">
        <f t="shared" si="73"/>
        <v>0</v>
      </c>
      <c r="P1824">
        <f t="shared" si="74"/>
        <v>49</v>
      </c>
    </row>
    <row r="1825" spans="12:16" x14ac:dyDescent="0.25">
      <c r="L1825" s="264">
        <f>Member!A1825</f>
        <v>0</v>
      </c>
      <c r="M1825">
        <f>SUMIF(Erfassung1!BD:BD,L1825,Erfassung1!BW:BW)</f>
        <v>0</v>
      </c>
      <c r="N1825">
        <f>SUMIF(Erfassung1!BD:BD,L1825,Erfassung1!BG:BG)</f>
        <v>0</v>
      </c>
      <c r="O1825">
        <f t="shared" si="73"/>
        <v>0</v>
      </c>
      <c r="P1825">
        <f t="shared" si="74"/>
        <v>49</v>
      </c>
    </row>
    <row r="1826" spans="12:16" x14ac:dyDescent="0.25">
      <c r="L1826" s="264">
        <f>Member!A1826</f>
        <v>0</v>
      </c>
      <c r="M1826">
        <f>SUMIF(Erfassung1!BD:BD,L1826,Erfassung1!BW:BW)</f>
        <v>0</v>
      </c>
      <c r="N1826">
        <f>SUMIF(Erfassung1!BD:BD,L1826,Erfassung1!BG:BG)</f>
        <v>0</v>
      </c>
      <c r="O1826">
        <f t="shared" si="73"/>
        <v>0</v>
      </c>
      <c r="P1826">
        <f t="shared" si="74"/>
        <v>49</v>
      </c>
    </row>
    <row r="1827" spans="12:16" x14ac:dyDescent="0.25">
      <c r="L1827" s="264">
        <f>Member!A1827</f>
        <v>0</v>
      </c>
      <c r="M1827">
        <f>SUMIF(Erfassung1!BD:BD,L1827,Erfassung1!BW:BW)</f>
        <v>0</v>
      </c>
      <c r="N1827">
        <f>SUMIF(Erfassung1!BD:BD,L1827,Erfassung1!BG:BG)</f>
        <v>0</v>
      </c>
      <c r="O1827">
        <f t="shared" si="73"/>
        <v>0</v>
      </c>
      <c r="P1827">
        <f t="shared" si="74"/>
        <v>49</v>
      </c>
    </row>
    <row r="1828" spans="12:16" x14ac:dyDescent="0.25">
      <c r="L1828" s="264">
        <f>Member!A1828</f>
        <v>0</v>
      </c>
      <c r="M1828">
        <f>SUMIF(Erfassung1!BD:BD,L1828,Erfassung1!BW:BW)</f>
        <v>0</v>
      </c>
      <c r="N1828">
        <f>SUMIF(Erfassung1!BD:BD,L1828,Erfassung1!BG:BG)</f>
        <v>0</v>
      </c>
      <c r="O1828">
        <f t="shared" si="73"/>
        <v>0</v>
      </c>
      <c r="P1828">
        <f t="shared" si="74"/>
        <v>49</v>
      </c>
    </row>
    <row r="1829" spans="12:16" x14ac:dyDescent="0.25">
      <c r="L1829" s="264">
        <f>Member!A1829</f>
        <v>0</v>
      </c>
      <c r="M1829">
        <f>SUMIF(Erfassung1!BD:BD,L1829,Erfassung1!BW:BW)</f>
        <v>0</v>
      </c>
      <c r="N1829">
        <f>SUMIF(Erfassung1!BD:BD,L1829,Erfassung1!BG:BG)</f>
        <v>0</v>
      </c>
      <c r="O1829">
        <f t="shared" si="73"/>
        <v>0</v>
      </c>
      <c r="P1829">
        <f t="shared" si="74"/>
        <v>49</v>
      </c>
    </row>
    <row r="1830" spans="12:16" x14ac:dyDescent="0.25">
      <c r="L1830" s="264">
        <f>Member!A1830</f>
        <v>0</v>
      </c>
      <c r="M1830">
        <f>SUMIF(Erfassung1!BD:BD,L1830,Erfassung1!BW:BW)</f>
        <v>0</v>
      </c>
      <c r="N1830">
        <f>SUMIF(Erfassung1!BD:BD,L1830,Erfassung1!BG:BG)</f>
        <v>0</v>
      </c>
      <c r="O1830">
        <f t="shared" si="73"/>
        <v>0</v>
      </c>
      <c r="P1830">
        <f t="shared" si="74"/>
        <v>49</v>
      </c>
    </row>
    <row r="1831" spans="12:16" x14ac:dyDescent="0.25">
      <c r="L1831" s="264">
        <f>Member!A1831</f>
        <v>0</v>
      </c>
      <c r="M1831">
        <f>SUMIF(Erfassung1!BD:BD,L1831,Erfassung1!BW:BW)</f>
        <v>0</v>
      </c>
      <c r="N1831">
        <f>SUMIF(Erfassung1!BD:BD,L1831,Erfassung1!BG:BG)</f>
        <v>0</v>
      </c>
      <c r="O1831">
        <f t="shared" si="73"/>
        <v>0</v>
      </c>
      <c r="P1831">
        <f t="shared" si="74"/>
        <v>49</v>
      </c>
    </row>
    <row r="1832" spans="12:16" x14ac:dyDescent="0.25">
      <c r="L1832" s="264">
        <f>Member!A1832</f>
        <v>0</v>
      </c>
      <c r="M1832">
        <f>SUMIF(Erfassung1!BD:BD,L1832,Erfassung1!BW:BW)</f>
        <v>0</v>
      </c>
      <c r="N1832">
        <f>SUMIF(Erfassung1!BD:BD,L1832,Erfassung1!BG:BG)</f>
        <v>0</v>
      </c>
      <c r="O1832">
        <f t="shared" si="73"/>
        <v>0</v>
      </c>
      <c r="P1832">
        <f t="shared" si="74"/>
        <v>49</v>
      </c>
    </row>
    <row r="1833" spans="12:16" x14ac:dyDescent="0.25">
      <c r="L1833" s="264">
        <f>Member!A1833</f>
        <v>0</v>
      </c>
      <c r="M1833">
        <f>SUMIF(Erfassung1!BD:BD,L1833,Erfassung1!BW:BW)</f>
        <v>0</v>
      </c>
      <c r="N1833">
        <f>SUMIF(Erfassung1!BD:BD,L1833,Erfassung1!BG:BG)</f>
        <v>0</v>
      </c>
      <c r="O1833">
        <f t="shared" ref="O1833:O1896" si="75">IF(N1833=0,0,M1833/N1833-ROW()/1000000000)</f>
        <v>0</v>
      </c>
      <c r="P1833">
        <f t="shared" ref="P1833:P1896" si="76">RANK(O1833,O:O)</f>
        <v>49</v>
      </c>
    </row>
    <row r="1834" spans="12:16" x14ac:dyDescent="0.25">
      <c r="L1834" s="264">
        <f>Member!A1834</f>
        <v>0</v>
      </c>
      <c r="M1834">
        <f>SUMIF(Erfassung1!BD:BD,L1834,Erfassung1!BW:BW)</f>
        <v>0</v>
      </c>
      <c r="N1834">
        <f>SUMIF(Erfassung1!BD:BD,L1834,Erfassung1!BG:BG)</f>
        <v>0</v>
      </c>
      <c r="O1834">
        <f t="shared" si="75"/>
        <v>0</v>
      </c>
      <c r="P1834">
        <f t="shared" si="76"/>
        <v>49</v>
      </c>
    </row>
    <row r="1835" spans="12:16" x14ac:dyDescent="0.25">
      <c r="L1835" s="264">
        <f>Member!A1835</f>
        <v>0</v>
      </c>
      <c r="M1835">
        <f>SUMIF(Erfassung1!BD:BD,L1835,Erfassung1!BW:BW)</f>
        <v>0</v>
      </c>
      <c r="N1835">
        <f>SUMIF(Erfassung1!BD:BD,L1835,Erfassung1!BG:BG)</f>
        <v>0</v>
      </c>
      <c r="O1835">
        <f t="shared" si="75"/>
        <v>0</v>
      </c>
      <c r="P1835">
        <f t="shared" si="76"/>
        <v>49</v>
      </c>
    </row>
    <row r="1836" spans="12:16" x14ac:dyDescent="0.25">
      <c r="L1836" s="264">
        <f>Member!A1836</f>
        <v>0</v>
      </c>
      <c r="M1836">
        <f>SUMIF(Erfassung1!BD:BD,L1836,Erfassung1!BW:BW)</f>
        <v>0</v>
      </c>
      <c r="N1836">
        <f>SUMIF(Erfassung1!BD:BD,L1836,Erfassung1!BG:BG)</f>
        <v>0</v>
      </c>
      <c r="O1836">
        <f t="shared" si="75"/>
        <v>0</v>
      </c>
      <c r="P1836">
        <f t="shared" si="76"/>
        <v>49</v>
      </c>
    </row>
    <row r="1837" spans="12:16" x14ac:dyDescent="0.25">
      <c r="L1837" s="264">
        <f>Member!A1837</f>
        <v>0</v>
      </c>
      <c r="M1837">
        <f>SUMIF(Erfassung1!BD:BD,L1837,Erfassung1!BW:BW)</f>
        <v>0</v>
      </c>
      <c r="N1837">
        <f>SUMIF(Erfassung1!BD:BD,L1837,Erfassung1!BG:BG)</f>
        <v>0</v>
      </c>
      <c r="O1837">
        <f t="shared" si="75"/>
        <v>0</v>
      </c>
      <c r="P1837">
        <f t="shared" si="76"/>
        <v>49</v>
      </c>
    </row>
    <row r="1838" spans="12:16" x14ac:dyDescent="0.25">
      <c r="L1838" s="264">
        <f>Member!A1838</f>
        <v>0</v>
      </c>
      <c r="M1838">
        <f>SUMIF(Erfassung1!BD:BD,L1838,Erfassung1!BW:BW)</f>
        <v>0</v>
      </c>
      <c r="N1838">
        <f>SUMIF(Erfassung1!BD:BD,L1838,Erfassung1!BG:BG)</f>
        <v>0</v>
      </c>
      <c r="O1838">
        <f t="shared" si="75"/>
        <v>0</v>
      </c>
      <c r="P1838">
        <f t="shared" si="76"/>
        <v>49</v>
      </c>
    </row>
    <row r="1839" spans="12:16" x14ac:dyDescent="0.25">
      <c r="L1839" s="264">
        <f>Member!A1839</f>
        <v>0</v>
      </c>
      <c r="M1839">
        <f>SUMIF(Erfassung1!BD:BD,L1839,Erfassung1!BW:BW)</f>
        <v>0</v>
      </c>
      <c r="N1839">
        <f>SUMIF(Erfassung1!BD:BD,L1839,Erfassung1!BG:BG)</f>
        <v>0</v>
      </c>
      <c r="O1839">
        <f t="shared" si="75"/>
        <v>0</v>
      </c>
      <c r="P1839">
        <f t="shared" si="76"/>
        <v>49</v>
      </c>
    </row>
    <row r="1840" spans="12:16" x14ac:dyDescent="0.25">
      <c r="L1840" s="264">
        <f>Member!A1840</f>
        <v>0</v>
      </c>
      <c r="M1840">
        <f>SUMIF(Erfassung1!BD:BD,L1840,Erfassung1!BW:BW)</f>
        <v>0</v>
      </c>
      <c r="N1840">
        <f>SUMIF(Erfassung1!BD:BD,L1840,Erfassung1!BG:BG)</f>
        <v>0</v>
      </c>
      <c r="O1840">
        <f t="shared" si="75"/>
        <v>0</v>
      </c>
      <c r="P1840">
        <f t="shared" si="76"/>
        <v>49</v>
      </c>
    </row>
    <row r="1841" spans="12:16" x14ac:dyDescent="0.25">
      <c r="L1841" s="264">
        <f>Member!A1841</f>
        <v>0</v>
      </c>
      <c r="M1841">
        <f>SUMIF(Erfassung1!BD:BD,L1841,Erfassung1!BW:BW)</f>
        <v>0</v>
      </c>
      <c r="N1841">
        <f>SUMIF(Erfassung1!BD:BD,L1841,Erfassung1!BG:BG)</f>
        <v>0</v>
      </c>
      <c r="O1841">
        <f t="shared" si="75"/>
        <v>0</v>
      </c>
      <c r="P1841">
        <f t="shared" si="76"/>
        <v>49</v>
      </c>
    </row>
    <row r="1842" spans="12:16" x14ac:dyDescent="0.25">
      <c r="L1842" s="264">
        <f>Member!A1842</f>
        <v>0</v>
      </c>
      <c r="M1842">
        <f>SUMIF(Erfassung1!BD:BD,L1842,Erfassung1!BW:BW)</f>
        <v>0</v>
      </c>
      <c r="N1842">
        <f>SUMIF(Erfassung1!BD:BD,L1842,Erfassung1!BG:BG)</f>
        <v>0</v>
      </c>
      <c r="O1842">
        <f t="shared" si="75"/>
        <v>0</v>
      </c>
      <c r="P1842">
        <f t="shared" si="76"/>
        <v>49</v>
      </c>
    </row>
    <row r="1843" spans="12:16" x14ac:dyDescent="0.25">
      <c r="L1843" s="264">
        <f>Member!A1843</f>
        <v>0</v>
      </c>
      <c r="M1843">
        <f>SUMIF(Erfassung1!BD:BD,L1843,Erfassung1!BW:BW)</f>
        <v>0</v>
      </c>
      <c r="N1843">
        <f>SUMIF(Erfassung1!BD:BD,L1843,Erfassung1!BG:BG)</f>
        <v>0</v>
      </c>
      <c r="O1843">
        <f t="shared" si="75"/>
        <v>0</v>
      </c>
      <c r="P1843">
        <f t="shared" si="76"/>
        <v>49</v>
      </c>
    </row>
    <row r="1844" spans="12:16" x14ac:dyDescent="0.25">
      <c r="L1844" s="264">
        <f>Member!A1844</f>
        <v>0</v>
      </c>
      <c r="M1844">
        <f>SUMIF(Erfassung1!BD:BD,L1844,Erfassung1!BW:BW)</f>
        <v>0</v>
      </c>
      <c r="N1844">
        <f>SUMIF(Erfassung1!BD:BD,L1844,Erfassung1!BG:BG)</f>
        <v>0</v>
      </c>
      <c r="O1844">
        <f t="shared" si="75"/>
        <v>0</v>
      </c>
      <c r="P1844">
        <f t="shared" si="76"/>
        <v>49</v>
      </c>
    </row>
    <row r="1845" spans="12:16" x14ac:dyDescent="0.25">
      <c r="L1845" s="264">
        <f>Member!A1845</f>
        <v>0</v>
      </c>
      <c r="M1845">
        <f>SUMIF(Erfassung1!BD:BD,L1845,Erfassung1!BW:BW)</f>
        <v>0</v>
      </c>
      <c r="N1845">
        <f>SUMIF(Erfassung1!BD:BD,L1845,Erfassung1!BG:BG)</f>
        <v>0</v>
      </c>
      <c r="O1845">
        <f t="shared" si="75"/>
        <v>0</v>
      </c>
      <c r="P1845">
        <f t="shared" si="76"/>
        <v>49</v>
      </c>
    </row>
    <row r="1846" spans="12:16" x14ac:dyDescent="0.25">
      <c r="L1846" s="264">
        <f>Member!A1846</f>
        <v>0</v>
      </c>
      <c r="M1846">
        <f>SUMIF(Erfassung1!BD:BD,L1846,Erfassung1!BW:BW)</f>
        <v>0</v>
      </c>
      <c r="N1846">
        <f>SUMIF(Erfassung1!BD:BD,L1846,Erfassung1!BG:BG)</f>
        <v>0</v>
      </c>
      <c r="O1846">
        <f t="shared" si="75"/>
        <v>0</v>
      </c>
      <c r="P1846">
        <f t="shared" si="76"/>
        <v>49</v>
      </c>
    </row>
    <row r="1847" spans="12:16" x14ac:dyDescent="0.25">
      <c r="L1847" s="264">
        <f>Member!A1847</f>
        <v>0</v>
      </c>
      <c r="M1847">
        <f>SUMIF(Erfassung1!BD:BD,L1847,Erfassung1!BW:BW)</f>
        <v>0</v>
      </c>
      <c r="N1847">
        <f>SUMIF(Erfassung1!BD:BD,L1847,Erfassung1!BG:BG)</f>
        <v>0</v>
      </c>
      <c r="O1847">
        <f t="shared" si="75"/>
        <v>0</v>
      </c>
      <c r="P1847">
        <f t="shared" si="76"/>
        <v>49</v>
      </c>
    </row>
    <row r="1848" spans="12:16" x14ac:dyDescent="0.25">
      <c r="L1848" s="264">
        <f>Member!A1848</f>
        <v>0</v>
      </c>
      <c r="M1848">
        <f>SUMIF(Erfassung1!BD:BD,L1848,Erfassung1!BW:BW)</f>
        <v>0</v>
      </c>
      <c r="N1848">
        <f>SUMIF(Erfassung1!BD:BD,L1848,Erfassung1!BG:BG)</f>
        <v>0</v>
      </c>
      <c r="O1848">
        <f t="shared" si="75"/>
        <v>0</v>
      </c>
      <c r="P1848">
        <f t="shared" si="76"/>
        <v>49</v>
      </c>
    </row>
    <row r="1849" spans="12:16" x14ac:dyDescent="0.25">
      <c r="L1849" s="264">
        <f>Member!A1849</f>
        <v>0</v>
      </c>
      <c r="M1849">
        <f>SUMIF(Erfassung1!BD:BD,L1849,Erfassung1!BW:BW)</f>
        <v>0</v>
      </c>
      <c r="N1849">
        <f>SUMIF(Erfassung1!BD:BD,L1849,Erfassung1!BG:BG)</f>
        <v>0</v>
      </c>
      <c r="O1849">
        <f t="shared" si="75"/>
        <v>0</v>
      </c>
      <c r="P1849">
        <f t="shared" si="76"/>
        <v>49</v>
      </c>
    </row>
    <row r="1850" spans="12:16" x14ac:dyDescent="0.25">
      <c r="L1850" s="264">
        <f>Member!A1850</f>
        <v>0</v>
      </c>
      <c r="M1850">
        <f>SUMIF(Erfassung1!BD:BD,L1850,Erfassung1!BW:BW)</f>
        <v>0</v>
      </c>
      <c r="N1850">
        <f>SUMIF(Erfassung1!BD:BD,L1850,Erfassung1!BG:BG)</f>
        <v>0</v>
      </c>
      <c r="O1850">
        <f t="shared" si="75"/>
        <v>0</v>
      </c>
      <c r="P1850">
        <f t="shared" si="76"/>
        <v>49</v>
      </c>
    </row>
    <row r="1851" spans="12:16" x14ac:dyDescent="0.25">
      <c r="L1851" s="264">
        <f>Member!A1851</f>
        <v>0</v>
      </c>
      <c r="M1851">
        <f>SUMIF(Erfassung1!BD:BD,L1851,Erfassung1!BW:BW)</f>
        <v>0</v>
      </c>
      <c r="N1851">
        <f>SUMIF(Erfassung1!BD:BD,L1851,Erfassung1!BG:BG)</f>
        <v>0</v>
      </c>
      <c r="O1851">
        <f t="shared" si="75"/>
        <v>0</v>
      </c>
      <c r="P1851">
        <f t="shared" si="76"/>
        <v>49</v>
      </c>
    </row>
    <row r="1852" spans="12:16" x14ac:dyDescent="0.25">
      <c r="L1852" s="264">
        <f>Member!A1852</f>
        <v>0</v>
      </c>
      <c r="M1852">
        <f>SUMIF(Erfassung1!BD:BD,L1852,Erfassung1!BW:BW)</f>
        <v>0</v>
      </c>
      <c r="N1852">
        <f>SUMIF(Erfassung1!BD:BD,L1852,Erfassung1!BG:BG)</f>
        <v>0</v>
      </c>
      <c r="O1852">
        <f t="shared" si="75"/>
        <v>0</v>
      </c>
      <c r="P1852">
        <f t="shared" si="76"/>
        <v>49</v>
      </c>
    </row>
    <row r="1853" spans="12:16" x14ac:dyDescent="0.25">
      <c r="L1853" s="264">
        <f>Member!A1853</f>
        <v>0</v>
      </c>
      <c r="M1853">
        <f>SUMIF(Erfassung1!BD:BD,L1853,Erfassung1!BW:BW)</f>
        <v>0</v>
      </c>
      <c r="N1853">
        <f>SUMIF(Erfassung1!BD:BD,L1853,Erfassung1!BG:BG)</f>
        <v>0</v>
      </c>
      <c r="O1853">
        <f t="shared" si="75"/>
        <v>0</v>
      </c>
      <c r="P1853">
        <f t="shared" si="76"/>
        <v>49</v>
      </c>
    </row>
    <row r="1854" spans="12:16" x14ac:dyDescent="0.25">
      <c r="L1854" s="264">
        <f>Member!A1854</f>
        <v>0</v>
      </c>
      <c r="M1854">
        <f>SUMIF(Erfassung1!BD:BD,L1854,Erfassung1!BW:BW)</f>
        <v>0</v>
      </c>
      <c r="N1854">
        <f>SUMIF(Erfassung1!BD:BD,L1854,Erfassung1!BG:BG)</f>
        <v>0</v>
      </c>
      <c r="O1854">
        <f t="shared" si="75"/>
        <v>0</v>
      </c>
      <c r="P1854">
        <f t="shared" si="76"/>
        <v>49</v>
      </c>
    </row>
    <row r="1855" spans="12:16" x14ac:dyDescent="0.25">
      <c r="L1855" s="264">
        <f>Member!A1855</f>
        <v>0</v>
      </c>
      <c r="M1855">
        <f>SUMIF(Erfassung1!BD:BD,L1855,Erfassung1!BW:BW)</f>
        <v>0</v>
      </c>
      <c r="N1855">
        <f>SUMIF(Erfassung1!BD:BD,L1855,Erfassung1!BG:BG)</f>
        <v>0</v>
      </c>
      <c r="O1855">
        <f t="shared" si="75"/>
        <v>0</v>
      </c>
      <c r="P1855">
        <f t="shared" si="76"/>
        <v>49</v>
      </c>
    </row>
    <row r="1856" spans="12:16" x14ac:dyDescent="0.25">
      <c r="L1856" s="264">
        <f>Member!A1856</f>
        <v>0</v>
      </c>
      <c r="M1856">
        <f>SUMIF(Erfassung1!BD:BD,L1856,Erfassung1!BW:BW)</f>
        <v>0</v>
      </c>
      <c r="N1856">
        <f>SUMIF(Erfassung1!BD:BD,L1856,Erfassung1!BG:BG)</f>
        <v>0</v>
      </c>
      <c r="O1856">
        <f t="shared" si="75"/>
        <v>0</v>
      </c>
      <c r="P1856">
        <f t="shared" si="76"/>
        <v>49</v>
      </c>
    </row>
    <row r="1857" spans="12:16" x14ac:dyDescent="0.25">
      <c r="L1857" s="264">
        <f>Member!A1857</f>
        <v>0</v>
      </c>
      <c r="M1857">
        <f>SUMIF(Erfassung1!BD:BD,L1857,Erfassung1!BW:BW)</f>
        <v>0</v>
      </c>
      <c r="N1857">
        <f>SUMIF(Erfassung1!BD:BD,L1857,Erfassung1!BG:BG)</f>
        <v>0</v>
      </c>
      <c r="O1857">
        <f t="shared" si="75"/>
        <v>0</v>
      </c>
      <c r="P1857">
        <f t="shared" si="76"/>
        <v>49</v>
      </c>
    </row>
    <row r="1858" spans="12:16" x14ac:dyDescent="0.25">
      <c r="L1858" s="264">
        <f>Member!A1858</f>
        <v>0</v>
      </c>
      <c r="M1858">
        <f>SUMIF(Erfassung1!BD:BD,L1858,Erfassung1!BW:BW)</f>
        <v>0</v>
      </c>
      <c r="N1858">
        <f>SUMIF(Erfassung1!BD:BD,L1858,Erfassung1!BG:BG)</f>
        <v>0</v>
      </c>
      <c r="O1858">
        <f t="shared" si="75"/>
        <v>0</v>
      </c>
      <c r="P1858">
        <f t="shared" si="76"/>
        <v>49</v>
      </c>
    </row>
    <row r="1859" spans="12:16" x14ac:dyDescent="0.25">
      <c r="L1859" s="264">
        <f>Member!A1859</f>
        <v>0</v>
      </c>
      <c r="M1859">
        <f>SUMIF(Erfassung1!BD:BD,L1859,Erfassung1!BW:BW)</f>
        <v>0</v>
      </c>
      <c r="N1859">
        <f>SUMIF(Erfassung1!BD:BD,L1859,Erfassung1!BG:BG)</f>
        <v>0</v>
      </c>
      <c r="O1859">
        <f t="shared" si="75"/>
        <v>0</v>
      </c>
      <c r="P1859">
        <f t="shared" si="76"/>
        <v>49</v>
      </c>
    </row>
    <row r="1860" spans="12:16" x14ac:dyDescent="0.25">
      <c r="L1860" s="264">
        <f>Member!A1860</f>
        <v>0</v>
      </c>
      <c r="M1860">
        <f>SUMIF(Erfassung1!BD:BD,L1860,Erfassung1!BW:BW)</f>
        <v>0</v>
      </c>
      <c r="N1860">
        <f>SUMIF(Erfassung1!BD:BD,L1860,Erfassung1!BG:BG)</f>
        <v>0</v>
      </c>
      <c r="O1860">
        <f t="shared" si="75"/>
        <v>0</v>
      </c>
      <c r="P1860">
        <f t="shared" si="76"/>
        <v>49</v>
      </c>
    </row>
    <row r="1861" spans="12:16" x14ac:dyDescent="0.25">
      <c r="L1861" s="264">
        <f>Member!A1861</f>
        <v>0</v>
      </c>
      <c r="M1861">
        <f>SUMIF(Erfassung1!BD:BD,L1861,Erfassung1!BW:BW)</f>
        <v>0</v>
      </c>
      <c r="N1861">
        <f>SUMIF(Erfassung1!BD:BD,L1861,Erfassung1!BG:BG)</f>
        <v>0</v>
      </c>
      <c r="O1861">
        <f t="shared" si="75"/>
        <v>0</v>
      </c>
      <c r="P1861">
        <f t="shared" si="76"/>
        <v>49</v>
      </c>
    </row>
    <row r="1862" spans="12:16" x14ac:dyDescent="0.25">
      <c r="L1862" s="264">
        <f>Member!A1862</f>
        <v>0</v>
      </c>
      <c r="M1862">
        <f>SUMIF(Erfassung1!BD:BD,L1862,Erfassung1!BW:BW)</f>
        <v>0</v>
      </c>
      <c r="N1862">
        <f>SUMIF(Erfassung1!BD:BD,L1862,Erfassung1!BG:BG)</f>
        <v>0</v>
      </c>
      <c r="O1862">
        <f t="shared" si="75"/>
        <v>0</v>
      </c>
      <c r="P1862">
        <f t="shared" si="76"/>
        <v>49</v>
      </c>
    </row>
    <row r="1863" spans="12:16" x14ac:dyDescent="0.25">
      <c r="L1863" s="264">
        <f>Member!A1863</f>
        <v>0</v>
      </c>
      <c r="M1863">
        <f>SUMIF(Erfassung1!BD:BD,L1863,Erfassung1!BW:BW)</f>
        <v>0</v>
      </c>
      <c r="N1863">
        <f>SUMIF(Erfassung1!BD:BD,L1863,Erfassung1!BG:BG)</f>
        <v>0</v>
      </c>
      <c r="O1863">
        <f t="shared" si="75"/>
        <v>0</v>
      </c>
      <c r="P1863">
        <f t="shared" si="76"/>
        <v>49</v>
      </c>
    </row>
    <row r="1864" spans="12:16" x14ac:dyDescent="0.25">
      <c r="L1864" s="264">
        <f>Member!A1864</f>
        <v>0</v>
      </c>
      <c r="M1864">
        <f>SUMIF(Erfassung1!BD:BD,L1864,Erfassung1!BW:BW)</f>
        <v>0</v>
      </c>
      <c r="N1864">
        <f>SUMIF(Erfassung1!BD:BD,L1864,Erfassung1!BG:BG)</f>
        <v>0</v>
      </c>
      <c r="O1864">
        <f t="shared" si="75"/>
        <v>0</v>
      </c>
      <c r="P1864">
        <f t="shared" si="76"/>
        <v>49</v>
      </c>
    </row>
    <row r="1865" spans="12:16" x14ac:dyDescent="0.25">
      <c r="L1865" s="264">
        <f>Member!A1865</f>
        <v>0</v>
      </c>
      <c r="M1865">
        <f>SUMIF(Erfassung1!BD:BD,L1865,Erfassung1!BW:BW)</f>
        <v>0</v>
      </c>
      <c r="N1865">
        <f>SUMIF(Erfassung1!BD:BD,L1865,Erfassung1!BG:BG)</f>
        <v>0</v>
      </c>
      <c r="O1865">
        <f t="shared" si="75"/>
        <v>0</v>
      </c>
      <c r="P1865">
        <f t="shared" si="76"/>
        <v>49</v>
      </c>
    </row>
    <row r="1866" spans="12:16" x14ac:dyDescent="0.25">
      <c r="L1866" s="264">
        <f>Member!A1866</f>
        <v>0</v>
      </c>
      <c r="M1866">
        <f>SUMIF(Erfassung1!BD:BD,L1866,Erfassung1!BW:BW)</f>
        <v>0</v>
      </c>
      <c r="N1866">
        <f>SUMIF(Erfassung1!BD:BD,L1866,Erfassung1!BG:BG)</f>
        <v>0</v>
      </c>
      <c r="O1866">
        <f t="shared" si="75"/>
        <v>0</v>
      </c>
      <c r="P1866">
        <f t="shared" si="76"/>
        <v>49</v>
      </c>
    </row>
    <row r="1867" spans="12:16" x14ac:dyDescent="0.25">
      <c r="L1867" s="264">
        <f>Member!A1867</f>
        <v>0</v>
      </c>
      <c r="M1867">
        <f>SUMIF(Erfassung1!BD:BD,L1867,Erfassung1!BW:BW)</f>
        <v>0</v>
      </c>
      <c r="N1867">
        <f>SUMIF(Erfassung1!BD:BD,L1867,Erfassung1!BG:BG)</f>
        <v>0</v>
      </c>
      <c r="O1867">
        <f t="shared" si="75"/>
        <v>0</v>
      </c>
      <c r="P1867">
        <f t="shared" si="76"/>
        <v>49</v>
      </c>
    </row>
    <row r="1868" spans="12:16" x14ac:dyDescent="0.25">
      <c r="L1868" s="264">
        <f>Member!A1868</f>
        <v>0</v>
      </c>
      <c r="M1868">
        <f>SUMIF(Erfassung1!BD:BD,L1868,Erfassung1!BW:BW)</f>
        <v>0</v>
      </c>
      <c r="N1868">
        <f>SUMIF(Erfassung1!BD:BD,L1868,Erfassung1!BG:BG)</f>
        <v>0</v>
      </c>
      <c r="O1868">
        <f t="shared" si="75"/>
        <v>0</v>
      </c>
      <c r="P1868">
        <f t="shared" si="76"/>
        <v>49</v>
      </c>
    </row>
    <row r="1869" spans="12:16" x14ac:dyDescent="0.25">
      <c r="L1869" s="264">
        <f>Member!A1869</f>
        <v>0</v>
      </c>
      <c r="M1869">
        <f>SUMIF(Erfassung1!BD:BD,L1869,Erfassung1!BW:BW)</f>
        <v>0</v>
      </c>
      <c r="N1869">
        <f>SUMIF(Erfassung1!BD:BD,L1869,Erfassung1!BG:BG)</f>
        <v>0</v>
      </c>
      <c r="O1869">
        <f t="shared" si="75"/>
        <v>0</v>
      </c>
      <c r="P1869">
        <f t="shared" si="76"/>
        <v>49</v>
      </c>
    </row>
    <row r="1870" spans="12:16" x14ac:dyDescent="0.25">
      <c r="L1870" s="264">
        <f>Member!A1870</f>
        <v>0</v>
      </c>
      <c r="M1870">
        <f>SUMIF(Erfassung1!BD:BD,L1870,Erfassung1!BW:BW)</f>
        <v>0</v>
      </c>
      <c r="N1870">
        <f>SUMIF(Erfassung1!BD:BD,L1870,Erfassung1!BG:BG)</f>
        <v>0</v>
      </c>
      <c r="O1870">
        <f t="shared" si="75"/>
        <v>0</v>
      </c>
      <c r="P1870">
        <f t="shared" si="76"/>
        <v>49</v>
      </c>
    </row>
    <row r="1871" spans="12:16" x14ac:dyDescent="0.25">
      <c r="L1871" s="264">
        <f>Member!A1871</f>
        <v>0</v>
      </c>
      <c r="M1871">
        <f>SUMIF(Erfassung1!BD:BD,L1871,Erfassung1!BW:BW)</f>
        <v>0</v>
      </c>
      <c r="N1871">
        <f>SUMIF(Erfassung1!BD:BD,L1871,Erfassung1!BG:BG)</f>
        <v>0</v>
      </c>
      <c r="O1871">
        <f t="shared" si="75"/>
        <v>0</v>
      </c>
      <c r="P1871">
        <f t="shared" si="76"/>
        <v>49</v>
      </c>
    </row>
    <row r="1872" spans="12:16" x14ac:dyDescent="0.25">
      <c r="L1872" s="264">
        <f>Member!A1872</f>
        <v>0</v>
      </c>
      <c r="M1872">
        <f>SUMIF(Erfassung1!BD:BD,L1872,Erfassung1!BW:BW)</f>
        <v>0</v>
      </c>
      <c r="N1872">
        <f>SUMIF(Erfassung1!BD:BD,L1872,Erfassung1!BG:BG)</f>
        <v>0</v>
      </c>
      <c r="O1872">
        <f t="shared" si="75"/>
        <v>0</v>
      </c>
      <c r="P1872">
        <f t="shared" si="76"/>
        <v>49</v>
      </c>
    </row>
    <row r="1873" spans="12:16" x14ac:dyDescent="0.25">
      <c r="L1873" s="264">
        <f>Member!A1873</f>
        <v>0</v>
      </c>
      <c r="M1873">
        <f>SUMIF(Erfassung1!BD:BD,L1873,Erfassung1!BW:BW)</f>
        <v>0</v>
      </c>
      <c r="N1873">
        <f>SUMIF(Erfassung1!BD:BD,L1873,Erfassung1!BG:BG)</f>
        <v>0</v>
      </c>
      <c r="O1873">
        <f t="shared" si="75"/>
        <v>0</v>
      </c>
      <c r="P1873">
        <f t="shared" si="76"/>
        <v>49</v>
      </c>
    </row>
    <row r="1874" spans="12:16" x14ac:dyDescent="0.25">
      <c r="L1874" s="264">
        <f>Member!A1874</f>
        <v>0</v>
      </c>
      <c r="M1874">
        <f>SUMIF(Erfassung1!BD:BD,L1874,Erfassung1!BW:BW)</f>
        <v>0</v>
      </c>
      <c r="N1874">
        <f>SUMIF(Erfassung1!BD:BD,L1874,Erfassung1!BG:BG)</f>
        <v>0</v>
      </c>
      <c r="O1874">
        <f t="shared" si="75"/>
        <v>0</v>
      </c>
      <c r="P1874">
        <f t="shared" si="76"/>
        <v>49</v>
      </c>
    </row>
    <row r="1875" spans="12:16" x14ac:dyDescent="0.25">
      <c r="L1875" s="264">
        <f>Member!A1875</f>
        <v>0</v>
      </c>
      <c r="M1875">
        <f>SUMIF(Erfassung1!BD:BD,L1875,Erfassung1!BW:BW)</f>
        <v>0</v>
      </c>
      <c r="N1875">
        <f>SUMIF(Erfassung1!BD:BD,L1875,Erfassung1!BG:BG)</f>
        <v>0</v>
      </c>
      <c r="O1875">
        <f t="shared" si="75"/>
        <v>0</v>
      </c>
      <c r="P1875">
        <f t="shared" si="76"/>
        <v>49</v>
      </c>
    </row>
    <row r="1876" spans="12:16" x14ac:dyDescent="0.25">
      <c r="L1876" s="264">
        <f>Member!A1876</f>
        <v>0</v>
      </c>
      <c r="M1876">
        <f>SUMIF(Erfassung1!BD:BD,L1876,Erfassung1!BW:BW)</f>
        <v>0</v>
      </c>
      <c r="N1876">
        <f>SUMIF(Erfassung1!BD:BD,L1876,Erfassung1!BG:BG)</f>
        <v>0</v>
      </c>
      <c r="O1876">
        <f t="shared" si="75"/>
        <v>0</v>
      </c>
      <c r="P1876">
        <f t="shared" si="76"/>
        <v>49</v>
      </c>
    </row>
    <row r="1877" spans="12:16" x14ac:dyDescent="0.25">
      <c r="L1877" s="264">
        <f>Member!A1877</f>
        <v>0</v>
      </c>
      <c r="M1877">
        <f>SUMIF(Erfassung1!BD:BD,L1877,Erfassung1!BW:BW)</f>
        <v>0</v>
      </c>
      <c r="N1877">
        <f>SUMIF(Erfassung1!BD:BD,L1877,Erfassung1!BG:BG)</f>
        <v>0</v>
      </c>
      <c r="O1877">
        <f t="shared" si="75"/>
        <v>0</v>
      </c>
      <c r="P1877">
        <f t="shared" si="76"/>
        <v>49</v>
      </c>
    </row>
    <row r="1878" spans="12:16" x14ac:dyDescent="0.25">
      <c r="L1878" s="264">
        <f>Member!A1878</f>
        <v>0</v>
      </c>
      <c r="M1878">
        <f>SUMIF(Erfassung1!BD:BD,L1878,Erfassung1!BW:BW)</f>
        <v>0</v>
      </c>
      <c r="N1878">
        <f>SUMIF(Erfassung1!BD:BD,L1878,Erfassung1!BG:BG)</f>
        <v>0</v>
      </c>
      <c r="O1878">
        <f t="shared" si="75"/>
        <v>0</v>
      </c>
      <c r="P1878">
        <f t="shared" si="76"/>
        <v>49</v>
      </c>
    </row>
    <row r="1879" spans="12:16" x14ac:dyDescent="0.25">
      <c r="L1879" s="264">
        <f>Member!A1879</f>
        <v>0</v>
      </c>
      <c r="M1879">
        <f>SUMIF(Erfassung1!BD:BD,L1879,Erfassung1!BW:BW)</f>
        <v>0</v>
      </c>
      <c r="N1879">
        <f>SUMIF(Erfassung1!BD:BD,L1879,Erfassung1!BG:BG)</f>
        <v>0</v>
      </c>
      <c r="O1879">
        <f t="shared" si="75"/>
        <v>0</v>
      </c>
      <c r="P1879">
        <f t="shared" si="76"/>
        <v>49</v>
      </c>
    </row>
    <row r="1880" spans="12:16" x14ac:dyDescent="0.25">
      <c r="L1880" s="264">
        <f>Member!A1880</f>
        <v>0</v>
      </c>
      <c r="M1880">
        <f>SUMIF(Erfassung1!BD:BD,L1880,Erfassung1!BW:BW)</f>
        <v>0</v>
      </c>
      <c r="N1880">
        <f>SUMIF(Erfassung1!BD:BD,L1880,Erfassung1!BG:BG)</f>
        <v>0</v>
      </c>
      <c r="O1880">
        <f t="shared" si="75"/>
        <v>0</v>
      </c>
      <c r="P1880">
        <f t="shared" si="76"/>
        <v>49</v>
      </c>
    </row>
    <row r="1881" spans="12:16" x14ac:dyDescent="0.25">
      <c r="L1881" s="264">
        <f>Member!A1881</f>
        <v>0</v>
      </c>
      <c r="M1881">
        <f>SUMIF(Erfassung1!BD:BD,L1881,Erfassung1!BW:BW)</f>
        <v>0</v>
      </c>
      <c r="N1881">
        <f>SUMIF(Erfassung1!BD:BD,L1881,Erfassung1!BG:BG)</f>
        <v>0</v>
      </c>
      <c r="O1881">
        <f t="shared" si="75"/>
        <v>0</v>
      </c>
      <c r="P1881">
        <f t="shared" si="76"/>
        <v>49</v>
      </c>
    </row>
    <row r="1882" spans="12:16" x14ac:dyDescent="0.25">
      <c r="L1882" s="264">
        <f>Member!A1882</f>
        <v>0</v>
      </c>
      <c r="M1882">
        <f>SUMIF(Erfassung1!BD:BD,L1882,Erfassung1!BW:BW)</f>
        <v>0</v>
      </c>
      <c r="N1882">
        <f>SUMIF(Erfassung1!BD:BD,L1882,Erfassung1!BG:BG)</f>
        <v>0</v>
      </c>
      <c r="O1882">
        <f t="shared" si="75"/>
        <v>0</v>
      </c>
      <c r="P1882">
        <f t="shared" si="76"/>
        <v>49</v>
      </c>
    </row>
    <row r="1883" spans="12:16" x14ac:dyDescent="0.25">
      <c r="L1883" s="264">
        <f>Member!A1883</f>
        <v>0</v>
      </c>
      <c r="M1883">
        <f>SUMIF(Erfassung1!BD:BD,L1883,Erfassung1!BW:BW)</f>
        <v>0</v>
      </c>
      <c r="N1883">
        <f>SUMIF(Erfassung1!BD:BD,L1883,Erfassung1!BG:BG)</f>
        <v>0</v>
      </c>
      <c r="O1883">
        <f t="shared" si="75"/>
        <v>0</v>
      </c>
      <c r="P1883">
        <f t="shared" si="76"/>
        <v>49</v>
      </c>
    </row>
    <row r="1884" spans="12:16" x14ac:dyDescent="0.25">
      <c r="L1884" s="264">
        <f>Member!A1884</f>
        <v>0</v>
      </c>
      <c r="M1884">
        <f>SUMIF(Erfassung1!BD:BD,L1884,Erfassung1!BW:BW)</f>
        <v>0</v>
      </c>
      <c r="N1884">
        <f>SUMIF(Erfassung1!BD:BD,L1884,Erfassung1!BG:BG)</f>
        <v>0</v>
      </c>
      <c r="O1884">
        <f t="shared" si="75"/>
        <v>0</v>
      </c>
      <c r="P1884">
        <f t="shared" si="76"/>
        <v>49</v>
      </c>
    </row>
    <row r="1885" spans="12:16" x14ac:dyDescent="0.25">
      <c r="L1885" s="264">
        <f>Member!A1885</f>
        <v>0</v>
      </c>
      <c r="M1885">
        <f>SUMIF(Erfassung1!BD:BD,L1885,Erfassung1!BW:BW)</f>
        <v>0</v>
      </c>
      <c r="N1885">
        <f>SUMIF(Erfassung1!BD:BD,L1885,Erfassung1!BG:BG)</f>
        <v>0</v>
      </c>
      <c r="O1885">
        <f t="shared" si="75"/>
        <v>0</v>
      </c>
      <c r="P1885">
        <f t="shared" si="76"/>
        <v>49</v>
      </c>
    </row>
    <row r="1886" spans="12:16" x14ac:dyDescent="0.25">
      <c r="L1886" s="264">
        <f>Member!A1886</f>
        <v>0</v>
      </c>
      <c r="M1886">
        <f>SUMIF(Erfassung1!BD:BD,L1886,Erfassung1!BW:BW)</f>
        <v>0</v>
      </c>
      <c r="N1886">
        <f>SUMIF(Erfassung1!BD:BD,L1886,Erfassung1!BG:BG)</f>
        <v>0</v>
      </c>
      <c r="O1886">
        <f t="shared" si="75"/>
        <v>0</v>
      </c>
      <c r="P1886">
        <f t="shared" si="76"/>
        <v>49</v>
      </c>
    </row>
    <row r="1887" spans="12:16" x14ac:dyDescent="0.25">
      <c r="L1887" s="264">
        <f>Member!A1887</f>
        <v>0</v>
      </c>
      <c r="M1887">
        <f>SUMIF(Erfassung1!BD:BD,L1887,Erfassung1!BW:BW)</f>
        <v>0</v>
      </c>
      <c r="N1887">
        <f>SUMIF(Erfassung1!BD:BD,L1887,Erfassung1!BG:BG)</f>
        <v>0</v>
      </c>
      <c r="O1887">
        <f t="shared" si="75"/>
        <v>0</v>
      </c>
      <c r="P1887">
        <f t="shared" si="76"/>
        <v>49</v>
      </c>
    </row>
    <row r="1888" spans="12:16" x14ac:dyDescent="0.25">
      <c r="L1888" s="264">
        <f>Member!A1888</f>
        <v>0</v>
      </c>
      <c r="M1888">
        <f>SUMIF(Erfassung1!BD:BD,L1888,Erfassung1!BW:BW)</f>
        <v>0</v>
      </c>
      <c r="N1888">
        <f>SUMIF(Erfassung1!BD:BD,L1888,Erfassung1!BG:BG)</f>
        <v>0</v>
      </c>
      <c r="O1888">
        <f t="shared" si="75"/>
        <v>0</v>
      </c>
      <c r="P1888">
        <f t="shared" si="76"/>
        <v>49</v>
      </c>
    </row>
    <row r="1889" spans="12:16" x14ac:dyDescent="0.25">
      <c r="L1889" s="264">
        <f>Member!A1889</f>
        <v>0</v>
      </c>
      <c r="M1889">
        <f>SUMIF(Erfassung1!BD:BD,L1889,Erfassung1!BW:BW)</f>
        <v>0</v>
      </c>
      <c r="N1889">
        <f>SUMIF(Erfassung1!BD:BD,L1889,Erfassung1!BG:BG)</f>
        <v>0</v>
      </c>
      <c r="O1889">
        <f t="shared" si="75"/>
        <v>0</v>
      </c>
      <c r="P1889">
        <f t="shared" si="76"/>
        <v>49</v>
      </c>
    </row>
    <row r="1890" spans="12:16" x14ac:dyDescent="0.25">
      <c r="L1890" s="264">
        <f>Member!A1890</f>
        <v>0</v>
      </c>
      <c r="M1890">
        <f>SUMIF(Erfassung1!BD:BD,L1890,Erfassung1!BW:BW)</f>
        <v>0</v>
      </c>
      <c r="N1890">
        <f>SUMIF(Erfassung1!BD:BD,L1890,Erfassung1!BG:BG)</f>
        <v>0</v>
      </c>
      <c r="O1890">
        <f t="shared" si="75"/>
        <v>0</v>
      </c>
      <c r="P1890">
        <f t="shared" si="76"/>
        <v>49</v>
      </c>
    </row>
    <row r="1891" spans="12:16" x14ac:dyDescent="0.25">
      <c r="L1891" s="264">
        <f>Member!A1891</f>
        <v>0</v>
      </c>
      <c r="M1891">
        <f>SUMIF(Erfassung1!BD:BD,L1891,Erfassung1!BW:BW)</f>
        <v>0</v>
      </c>
      <c r="N1891">
        <f>SUMIF(Erfassung1!BD:BD,L1891,Erfassung1!BG:BG)</f>
        <v>0</v>
      </c>
      <c r="O1891">
        <f t="shared" si="75"/>
        <v>0</v>
      </c>
      <c r="P1891">
        <f t="shared" si="76"/>
        <v>49</v>
      </c>
    </row>
    <row r="1892" spans="12:16" x14ac:dyDescent="0.25">
      <c r="L1892" s="264">
        <f>Member!A1892</f>
        <v>0</v>
      </c>
      <c r="M1892">
        <f>SUMIF(Erfassung1!BD:BD,L1892,Erfassung1!BW:BW)</f>
        <v>0</v>
      </c>
      <c r="N1892">
        <f>SUMIF(Erfassung1!BD:BD,L1892,Erfassung1!BG:BG)</f>
        <v>0</v>
      </c>
      <c r="O1892">
        <f t="shared" si="75"/>
        <v>0</v>
      </c>
      <c r="P1892">
        <f t="shared" si="76"/>
        <v>49</v>
      </c>
    </row>
    <row r="1893" spans="12:16" x14ac:dyDescent="0.25">
      <c r="L1893" s="264">
        <f>Member!A1893</f>
        <v>0</v>
      </c>
      <c r="M1893">
        <f>SUMIF(Erfassung1!BD:BD,L1893,Erfassung1!BW:BW)</f>
        <v>0</v>
      </c>
      <c r="N1893">
        <f>SUMIF(Erfassung1!BD:BD,L1893,Erfassung1!BG:BG)</f>
        <v>0</v>
      </c>
      <c r="O1893">
        <f t="shared" si="75"/>
        <v>0</v>
      </c>
      <c r="P1893">
        <f t="shared" si="76"/>
        <v>49</v>
      </c>
    </row>
    <row r="1894" spans="12:16" x14ac:dyDescent="0.25">
      <c r="L1894" s="264">
        <f>Member!A1894</f>
        <v>0</v>
      </c>
      <c r="M1894">
        <f>SUMIF(Erfassung1!BD:BD,L1894,Erfassung1!BW:BW)</f>
        <v>0</v>
      </c>
      <c r="N1894">
        <f>SUMIF(Erfassung1!BD:BD,L1894,Erfassung1!BG:BG)</f>
        <v>0</v>
      </c>
      <c r="O1894">
        <f t="shared" si="75"/>
        <v>0</v>
      </c>
      <c r="P1894">
        <f t="shared" si="76"/>
        <v>49</v>
      </c>
    </row>
    <row r="1895" spans="12:16" x14ac:dyDescent="0.25">
      <c r="L1895" s="264">
        <f>Member!A1895</f>
        <v>0</v>
      </c>
      <c r="M1895">
        <f>SUMIF(Erfassung1!BD:BD,L1895,Erfassung1!BW:BW)</f>
        <v>0</v>
      </c>
      <c r="N1895">
        <f>SUMIF(Erfassung1!BD:BD,L1895,Erfassung1!BG:BG)</f>
        <v>0</v>
      </c>
      <c r="O1895">
        <f t="shared" si="75"/>
        <v>0</v>
      </c>
      <c r="P1895">
        <f t="shared" si="76"/>
        <v>49</v>
      </c>
    </row>
    <row r="1896" spans="12:16" x14ac:dyDescent="0.25">
      <c r="L1896" s="264">
        <f>Member!A1896</f>
        <v>0</v>
      </c>
      <c r="M1896">
        <f>SUMIF(Erfassung1!BD:BD,L1896,Erfassung1!BW:BW)</f>
        <v>0</v>
      </c>
      <c r="N1896">
        <f>SUMIF(Erfassung1!BD:BD,L1896,Erfassung1!BG:BG)</f>
        <v>0</v>
      </c>
      <c r="O1896">
        <f t="shared" si="75"/>
        <v>0</v>
      </c>
      <c r="P1896">
        <f t="shared" si="76"/>
        <v>49</v>
      </c>
    </row>
    <row r="1897" spans="12:16" x14ac:dyDescent="0.25">
      <c r="L1897" s="264">
        <f>Member!A1897</f>
        <v>0</v>
      </c>
      <c r="M1897">
        <f>SUMIF(Erfassung1!BD:BD,L1897,Erfassung1!BW:BW)</f>
        <v>0</v>
      </c>
      <c r="N1897">
        <f>SUMIF(Erfassung1!BD:BD,L1897,Erfassung1!BG:BG)</f>
        <v>0</v>
      </c>
      <c r="O1897">
        <f t="shared" ref="O1897:O1960" si="77">IF(N1897=0,0,M1897/N1897-ROW()/1000000000)</f>
        <v>0</v>
      </c>
      <c r="P1897">
        <f t="shared" ref="P1897:P1960" si="78">RANK(O1897,O:O)</f>
        <v>49</v>
      </c>
    </row>
    <row r="1898" spans="12:16" x14ac:dyDescent="0.25">
      <c r="L1898" s="264">
        <f>Member!A1898</f>
        <v>0</v>
      </c>
      <c r="M1898">
        <f>SUMIF(Erfassung1!BD:BD,L1898,Erfassung1!BW:BW)</f>
        <v>0</v>
      </c>
      <c r="N1898">
        <f>SUMIF(Erfassung1!BD:BD,L1898,Erfassung1!BG:BG)</f>
        <v>0</v>
      </c>
      <c r="O1898">
        <f t="shared" si="77"/>
        <v>0</v>
      </c>
      <c r="P1898">
        <f t="shared" si="78"/>
        <v>49</v>
      </c>
    </row>
    <row r="1899" spans="12:16" x14ac:dyDescent="0.25">
      <c r="L1899" s="264">
        <f>Member!A1899</f>
        <v>0</v>
      </c>
      <c r="M1899">
        <f>SUMIF(Erfassung1!BD:BD,L1899,Erfassung1!BW:BW)</f>
        <v>0</v>
      </c>
      <c r="N1899">
        <f>SUMIF(Erfassung1!BD:BD,L1899,Erfassung1!BG:BG)</f>
        <v>0</v>
      </c>
      <c r="O1899">
        <f t="shared" si="77"/>
        <v>0</v>
      </c>
      <c r="P1899">
        <f t="shared" si="78"/>
        <v>49</v>
      </c>
    </row>
    <row r="1900" spans="12:16" x14ac:dyDescent="0.25">
      <c r="L1900" s="264">
        <f>Member!A1900</f>
        <v>0</v>
      </c>
      <c r="M1900">
        <f>SUMIF(Erfassung1!BD:BD,L1900,Erfassung1!BW:BW)</f>
        <v>0</v>
      </c>
      <c r="N1900">
        <f>SUMIF(Erfassung1!BD:BD,L1900,Erfassung1!BG:BG)</f>
        <v>0</v>
      </c>
      <c r="O1900">
        <f t="shared" si="77"/>
        <v>0</v>
      </c>
      <c r="P1900">
        <f t="shared" si="78"/>
        <v>49</v>
      </c>
    </row>
    <row r="1901" spans="12:16" x14ac:dyDescent="0.25">
      <c r="L1901" s="264">
        <f>Member!A1901</f>
        <v>0</v>
      </c>
      <c r="M1901">
        <f>SUMIF(Erfassung1!BD:BD,L1901,Erfassung1!BW:BW)</f>
        <v>0</v>
      </c>
      <c r="N1901">
        <f>SUMIF(Erfassung1!BD:BD,L1901,Erfassung1!BG:BG)</f>
        <v>0</v>
      </c>
      <c r="O1901">
        <f t="shared" si="77"/>
        <v>0</v>
      </c>
      <c r="P1901">
        <f t="shared" si="78"/>
        <v>49</v>
      </c>
    </row>
    <row r="1902" spans="12:16" x14ac:dyDescent="0.25">
      <c r="L1902" s="264">
        <f>Member!A1902</f>
        <v>0</v>
      </c>
      <c r="M1902">
        <f>SUMIF(Erfassung1!BD:BD,L1902,Erfassung1!BW:BW)</f>
        <v>0</v>
      </c>
      <c r="N1902">
        <f>SUMIF(Erfassung1!BD:BD,L1902,Erfassung1!BG:BG)</f>
        <v>0</v>
      </c>
      <c r="O1902">
        <f t="shared" si="77"/>
        <v>0</v>
      </c>
      <c r="P1902">
        <f t="shared" si="78"/>
        <v>49</v>
      </c>
    </row>
    <row r="1903" spans="12:16" x14ac:dyDescent="0.25">
      <c r="L1903" s="264">
        <f>Member!A1903</f>
        <v>0</v>
      </c>
      <c r="M1903">
        <f>SUMIF(Erfassung1!BD:BD,L1903,Erfassung1!BW:BW)</f>
        <v>0</v>
      </c>
      <c r="N1903">
        <f>SUMIF(Erfassung1!BD:BD,L1903,Erfassung1!BG:BG)</f>
        <v>0</v>
      </c>
      <c r="O1903">
        <f t="shared" si="77"/>
        <v>0</v>
      </c>
      <c r="P1903">
        <f t="shared" si="78"/>
        <v>49</v>
      </c>
    </row>
    <row r="1904" spans="12:16" x14ac:dyDescent="0.25">
      <c r="L1904" s="264">
        <f>Member!A1904</f>
        <v>0</v>
      </c>
      <c r="M1904">
        <f>SUMIF(Erfassung1!BD:BD,L1904,Erfassung1!BW:BW)</f>
        <v>0</v>
      </c>
      <c r="N1904">
        <f>SUMIF(Erfassung1!BD:BD,L1904,Erfassung1!BG:BG)</f>
        <v>0</v>
      </c>
      <c r="O1904">
        <f t="shared" si="77"/>
        <v>0</v>
      </c>
      <c r="P1904">
        <f t="shared" si="78"/>
        <v>49</v>
      </c>
    </row>
    <row r="1905" spans="12:16" x14ac:dyDescent="0.25">
      <c r="L1905" s="264">
        <f>Member!A1905</f>
        <v>0</v>
      </c>
      <c r="M1905">
        <f>SUMIF(Erfassung1!BD:BD,L1905,Erfassung1!BW:BW)</f>
        <v>0</v>
      </c>
      <c r="N1905">
        <f>SUMIF(Erfassung1!BD:BD,L1905,Erfassung1!BG:BG)</f>
        <v>0</v>
      </c>
      <c r="O1905">
        <f t="shared" si="77"/>
        <v>0</v>
      </c>
      <c r="P1905">
        <f t="shared" si="78"/>
        <v>49</v>
      </c>
    </row>
    <row r="1906" spans="12:16" x14ac:dyDescent="0.25">
      <c r="L1906" s="264">
        <f>Member!A1906</f>
        <v>0</v>
      </c>
      <c r="M1906">
        <f>SUMIF(Erfassung1!BD:BD,L1906,Erfassung1!BW:BW)</f>
        <v>0</v>
      </c>
      <c r="N1906">
        <f>SUMIF(Erfassung1!BD:BD,L1906,Erfassung1!BG:BG)</f>
        <v>0</v>
      </c>
      <c r="O1906">
        <f t="shared" si="77"/>
        <v>0</v>
      </c>
      <c r="P1906">
        <f t="shared" si="78"/>
        <v>49</v>
      </c>
    </row>
    <row r="1907" spans="12:16" x14ac:dyDescent="0.25">
      <c r="L1907" s="264">
        <f>Member!A1907</f>
        <v>0</v>
      </c>
      <c r="M1907">
        <f>SUMIF(Erfassung1!BD:BD,L1907,Erfassung1!BW:BW)</f>
        <v>0</v>
      </c>
      <c r="N1907">
        <f>SUMIF(Erfassung1!BD:BD,L1907,Erfassung1!BG:BG)</f>
        <v>0</v>
      </c>
      <c r="O1907">
        <f t="shared" si="77"/>
        <v>0</v>
      </c>
      <c r="P1907">
        <f t="shared" si="78"/>
        <v>49</v>
      </c>
    </row>
    <row r="1908" spans="12:16" x14ac:dyDescent="0.25">
      <c r="L1908" s="264">
        <f>Member!A1908</f>
        <v>0</v>
      </c>
      <c r="M1908">
        <f>SUMIF(Erfassung1!BD:BD,L1908,Erfassung1!BW:BW)</f>
        <v>0</v>
      </c>
      <c r="N1908">
        <f>SUMIF(Erfassung1!BD:BD,L1908,Erfassung1!BG:BG)</f>
        <v>0</v>
      </c>
      <c r="O1908">
        <f t="shared" si="77"/>
        <v>0</v>
      </c>
      <c r="P1908">
        <f t="shared" si="78"/>
        <v>49</v>
      </c>
    </row>
    <row r="1909" spans="12:16" x14ac:dyDescent="0.25">
      <c r="L1909" s="264">
        <f>Member!A1909</f>
        <v>0</v>
      </c>
      <c r="M1909">
        <f>SUMIF(Erfassung1!BD:BD,L1909,Erfassung1!BW:BW)</f>
        <v>0</v>
      </c>
      <c r="N1909">
        <f>SUMIF(Erfassung1!BD:BD,L1909,Erfassung1!BG:BG)</f>
        <v>0</v>
      </c>
      <c r="O1909">
        <f t="shared" si="77"/>
        <v>0</v>
      </c>
      <c r="P1909">
        <f t="shared" si="78"/>
        <v>49</v>
      </c>
    </row>
    <row r="1910" spans="12:16" x14ac:dyDescent="0.25">
      <c r="L1910" s="264">
        <f>Member!A1910</f>
        <v>0</v>
      </c>
      <c r="M1910">
        <f>SUMIF(Erfassung1!BD:BD,L1910,Erfassung1!BW:BW)</f>
        <v>0</v>
      </c>
      <c r="N1910">
        <f>SUMIF(Erfassung1!BD:BD,L1910,Erfassung1!BG:BG)</f>
        <v>0</v>
      </c>
      <c r="O1910">
        <f t="shared" si="77"/>
        <v>0</v>
      </c>
      <c r="P1910">
        <f t="shared" si="78"/>
        <v>49</v>
      </c>
    </row>
    <row r="1911" spans="12:16" x14ac:dyDescent="0.25">
      <c r="L1911" s="264">
        <f>Member!A1911</f>
        <v>0</v>
      </c>
      <c r="M1911">
        <f>SUMIF(Erfassung1!BD:BD,L1911,Erfassung1!BW:BW)</f>
        <v>0</v>
      </c>
      <c r="N1911">
        <f>SUMIF(Erfassung1!BD:BD,L1911,Erfassung1!BG:BG)</f>
        <v>0</v>
      </c>
      <c r="O1911">
        <f t="shared" si="77"/>
        <v>0</v>
      </c>
      <c r="P1911">
        <f t="shared" si="78"/>
        <v>49</v>
      </c>
    </row>
    <row r="1912" spans="12:16" x14ac:dyDescent="0.25">
      <c r="L1912" s="264">
        <f>Member!A1912</f>
        <v>0</v>
      </c>
      <c r="M1912">
        <f>SUMIF(Erfassung1!BD:BD,L1912,Erfassung1!BW:BW)</f>
        <v>0</v>
      </c>
      <c r="N1912">
        <f>SUMIF(Erfassung1!BD:BD,L1912,Erfassung1!BG:BG)</f>
        <v>0</v>
      </c>
      <c r="O1912">
        <f t="shared" si="77"/>
        <v>0</v>
      </c>
      <c r="P1912">
        <f t="shared" si="78"/>
        <v>49</v>
      </c>
    </row>
    <row r="1913" spans="12:16" x14ac:dyDescent="0.25">
      <c r="L1913" s="264">
        <f>Member!A1913</f>
        <v>0</v>
      </c>
      <c r="M1913">
        <f>SUMIF(Erfassung1!BD:BD,L1913,Erfassung1!BW:BW)</f>
        <v>0</v>
      </c>
      <c r="N1913">
        <f>SUMIF(Erfassung1!BD:BD,L1913,Erfassung1!BG:BG)</f>
        <v>0</v>
      </c>
      <c r="O1913">
        <f t="shared" si="77"/>
        <v>0</v>
      </c>
      <c r="P1913">
        <f t="shared" si="78"/>
        <v>49</v>
      </c>
    </row>
    <row r="1914" spans="12:16" x14ac:dyDescent="0.25">
      <c r="L1914" s="264">
        <f>Member!A1914</f>
        <v>0</v>
      </c>
      <c r="M1914">
        <f>SUMIF(Erfassung1!BD:BD,L1914,Erfassung1!BW:BW)</f>
        <v>0</v>
      </c>
      <c r="N1914">
        <f>SUMIF(Erfassung1!BD:BD,L1914,Erfassung1!BG:BG)</f>
        <v>0</v>
      </c>
      <c r="O1914">
        <f t="shared" si="77"/>
        <v>0</v>
      </c>
      <c r="P1914">
        <f t="shared" si="78"/>
        <v>49</v>
      </c>
    </row>
    <row r="1915" spans="12:16" x14ac:dyDescent="0.25">
      <c r="L1915" s="264">
        <f>Member!A1915</f>
        <v>0</v>
      </c>
      <c r="M1915">
        <f>SUMIF(Erfassung1!BD:BD,L1915,Erfassung1!BW:BW)</f>
        <v>0</v>
      </c>
      <c r="N1915">
        <f>SUMIF(Erfassung1!BD:BD,L1915,Erfassung1!BG:BG)</f>
        <v>0</v>
      </c>
      <c r="O1915">
        <f t="shared" si="77"/>
        <v>0</v>
      </c>
      <c r="P1915">
        <f t="shared" si="78"/>
        <v>49</v>
      </c>
    </row>
    <row r="1916" spans="12:16" x14ac:dyDescent="0.25">
      <c r="L1916" s="264">
        <f>Member!A1916</f>
        <v>0</v>
      </c>
      <c r="M1916">
        <f>SUMIF(Erfassung1!BD:BD,L1916,Erfassung1!BW:BW)</f>
        <v>0</v>
      </c>
      <c r="N1916">
        <f>SUMIF(Erfassung1!BD:BD,L1916,Erfassung1!BG:BG)</f>
        <v>0</v>
      </c>
      <c r="O1916">
        <f t="shared" si="77"/>
        <v>0</v>
      </c>
      <c r="P1916">
        <f t="shared" si="78"/>
        <v>49</v>
      </c>
    </row>
    <row r="1917" spans="12:16" x14ac:dyDescent="0.25">
      <c r="L1917" s="264">
        <f>Member!A1917</f>
        <v>0</v>
      </c>
      <c r="M1917">
        <f>SUMIF(Erfassung1!BD:BD,L1917,Erfassung1!BW:BW)</f>
        <v>0</v>
      </c>
      <c r="N1917">
        <f>SUMIF(Erfassung1!BD:BD,L1917,Erfassung1!BG:BG)</f>
        <v>0</v>
      </c>
      <c r="O1917">
        <f t="shared" si="77"/>
        <v>0</v>
      </c>
      <c r="P1917">
        <f t="shared" si="78"/>
        <v>49</v>
      </c>
    </row>
    <row r="1918" spans="12:16" x14ac:dyDescent="0.25">
      <c r="L1918" s="264">
        <f>Member!A1918</f>
        <v>0</v>
      </c>
      <c r="M1918">
        <f>SUMIF(Erfassung1!BD:BD,L1918,Erfassung1!BW:BW)</f>
        <v>0</v>
      </c>
      <c r="N1918">
        <f>SUMIF(Erfassung1!BD:BD,L1918,Erfassung1!BG:BG)</f>
        <v>0</v>
      </c>
      <c r="O1918">
        <f t="shared" si="77"/>
        <v>0</v>
      </c>
      <c r="P1918">
        <f t="shared" si="78"/>
        <v>49</v>
      </c>
    </row>
    <row r="1919" spans="12:16" x14ac:dyDescent="0.25">
      <c r="L1919" s="264">
        <f>Member!A1919</f>
        <v>0</v>
      </c>
      <c r="M1919">
        <f>SUMIF(Erfassung1!BD:BD,L1919,Erfassung1!BW:BW)</f>
        <v>0</v>
      </c>
      <c r="N1919">
        <f>SUMIF(Erfassung1!BD:BD,L1919,Erfassung1!BG:BG)</f>
        <v>0</v>
      </c>
      <c r="O1919">
        <f t="shared" si="77"/>
        <v>0</v>
      </c>
      <c r="P1919">
        <f t="shared" si="78"/>
        <v>49</v>
      </c>
    </row>
    <row r="1920" spans="12:16" x14ac:dyDescent="0.25">
      <c r="L1920" s="264">
        <f>Member!A1920</f>
        <v>0</v>
      </c>
      <c r="M1920">
        <f>SUMIF(Erfassung1!BD:BD,L1920,Erfassung1!BW:BW)</f>
        <v>0</v>
      </c>
      <c r="N1920">
        <f>SUMIF(Erfassung1!BD:BD,L1920,Erfassung1!BG:BG)</f>
        <v>0</v>
      </c>
      <c r="O1920">
        <f t="shared" si="77"/>
        <v>0</v>
      </c>
      <c r="P1920">
        <f t="shared" si="78"/>
        <v>49</v>
      </c>
    </row>
    <row r="1921" spans="12:16" x14ac:dyDescent="0.25">
      <c r="L1921" s="264">
        <f>Member!A1921</f>
        <v>0</v>
      </c>
      <c r="M1921">
        <f>SUMIF(Erfassung1!BD:BD,L1921,Erfassung1!BW:BW)</f>
        <v>0</v>
      </c>
      <c r="N1921">
        <f>SUMIF(Erfassung1!BD:BD,L1921,Erfassung1!BG:BG)</f>
        <v>0</v>
      </c>
      <c r="O1921">
        <f t="shared" si="77"/>
        <v>0</v>
      </c>
      <c r="P1921">
        <f t="shared" si="78"/>
        <v>49</v>
      </c>
    </row>
    <row r="1922" spans="12:16" x14ac:dyDescent="0.25">
      <c r="L1922" s="264">
        <f>Member!A1922</f>
        <v>0</v>
      </c>
      <c r="M1922">
        <f>SUMIF(Erfassung1!BD:BD,L1922,Erfassung1!BW:BW)</f>
        <v>0</v>
      </c>
      <c r="N1922">
        <f>SUMIF(Erfassung1!BD:BD,L1922,Erfassung1!BG:BG)</f>
        <v>0</v>
      </c>
      <c r="O1922">
        <f t="shared" si="77"/>
        <v>0</v>
      </c>
      <c r="P1922">
        <f t="shared" si="78"/>
        <v>49</v>
      </c>
    </row>
    <row r="1923" spans="12:16" x14ac:dyDescent="0.25">
      <c r="L1923" s="264">
        <f>Member!A1923</f>
        <v>0</v>
      </c>
      <c r="M1923">
        <f>SUMIF(Erfassung1!BD:BD,L1923,Erfassung1!BW:BW)</f>
        <v>0</v>
      </c>
      <c r="N1923">
        <f>SUMIF(Erfassung1!BD:BD,L1923,Erfassung1!BG:BG)</f>
        <v>0</v>
      </c>
      <c r="O1923">
        <f t="shared" si="77"/>
        <v>0</v>
      </c>
      <c r="P1923">
        <f t="shared" si="78"/>
        <v>49</v>
      </c>
    </row>
    <row r="1924" spans="12:16" x14ac:dyDescent="0.25">
      <c r="L1924" s="264">
        <f>Member!A1924</f>
        <v>0</v>
      </c>
      <c r="M1924">
        <f>SUMIF(Erfassung1!BD:BD,L1924,Erfassung1!BW:BW)</f>
        <v>0</v>
      </c>
      <c r="N1924">
        <f>SUMIF(Erfassung1!BD:BD,L1924,Erfassung1!BG:BG)</f>
        <v>0</v>
      </c>
      <c r="O1924">
        <f t="shared" si="77"/>
        <v>0</v>
      </c>
      <c r="P1924">
        <f t="shared" si="78"/>
        <v>49</v>
      </c>
    </row>
    <row r="1925" spans="12:16" x14ac:dyDescent="0.25">
      <c r="L1925" s="264">
        <f>Member!A1925</f>
        <v>0</v>
      </c>
      <c r="M1925">
        <f>SUMIF(Erfassung1!BD:BD,L1925,Erfassung1!BW:BW)</f>
        <v>0</v>
      </c>
      <c r="N1925">
        <f>SUMIF(Erfassung1!BD:BD,L1925,Erfassung1!BG:BG)</f>
        <v>0</v>
      </c>
      <c r="O1925">
        <f t="shared" si="77"/>
        <v>0</v>
      </c>
      <c r="P1925">
        <f t="shared" si="78"/>
        <v>49</v>
      </c>
    </row>
    <row r="1926" spans="12:16" x14ac:dyDescent="0.25">
      <c r="L1926" s="264">
        <f>Member!A1926</f>
        <v>0</v>
      </c>
      <c r="M1926">
        <f>SUMIF(Erfassung1!BD:BD,L1926,Erfassung1!BW:BW)</f>
        <v>0</v>
      </c>
      <c r="N1926">
        <f>SUMIF(Erfassung1!BD:BD,L1926,Erfassung1!BG:BG)</f>
        <v>0</v>
      </c>
      <c r="O1926">
        <f t="shared" si="77"/>
        <v>0</v>
      </c>
      <c r="P1926">
        <f t="shared" si="78"/>
        <v>49</v>
      </c>
    </row>
    <row r="1927" spans="12:16" x14ac:dyDescent="0.25">
      <c r="L1927" s="264">
        <f>Member!A1927</f>
        <v>0</v>
      </c>
      <c r="M1927">
        <f>SUMIF(Erfassung1!BD:BD,L1927,Erfassung1!BW:BW)</f>
        <v>0</v>
      </c>
      <c r="N1927">
        <f>SUMIF(Erfassung1!BD:BD,L1927,Erfassung1!BG:BG)</f>
        <v>0</v>
      </c>
      <c r="O1927">
        <f t="shared" si="77"/>
        <v>0</v>
      </c>
      <c r="P1927">
        <f t="shared" si="78"/>
        <v>49</v>
      </c>
    </row>
    <row r="1928" spans="12:16" x14ac:dyDescent="0.25">
      <c r="L1928" s="264">
        <f>Member!A1928</f>
        <v>0</v>
      </c>
      <c r="M1928">
        <f>SUMIF(Erfassung1!BD:BD,L1928,Erfassung1!BW:BW)</f>
        <v>0</v>
      </c>
      <c r="N1928">
        <f>SUMIF(Erfassung1!BD:BD,L1928,Erfassung1!BG:BG)</f>
        <v>0</v>
      </c>
      <c r="O1928">
        <f t="shared" si="77"/>
        <v>0</v>
      </c>
      <c r="P1928">
        <f t="shared" si="78"/>
        <v>49</v>
      </c>
    </row>
    <row r="1929" spans="12:16" x14ac:dyDescent="0.25">
      <c r="L1929" s="264">
        <f>Member!A1929</f>
        <v>0</v>
      </c>
      <c r="M1929">
        <f>SUMIF(Erfassung1!BD:BD,L1929,Erfassung1!BW:BW)</f>
        <v>0</v>
      </c>
      <c r="N1929">
        <f>SUMIF(Erfassung1!BD:BD,L1929,Erfassung1!BG:BG)</f>
        <v>0</v>
      </c>
      <c r="O1929">
        <f t="shared" si="77"/>
        <v>0</v>
      </c>
      <c r="P1929">
        <f t="shared" si="78"/>
        <v>49</v>
      </c>
    </row>
    <row r="1930" spans="12:16" x14ac:dyDescent="0.25">
      <c r="L1930" s="264">
        <f>Member!A1930</f>
        <v>0</v>
      </c>
      <c r="M1930">
        <f>SUMIF(Erfassung1!BD:BD,L1930,Erfassung1!BW:BW)</f>
        <v>0</v>
      </c>
      <c r="N1930">
        <f>SUMIF(Erfassung1!BD:BD,L1930,Erfassung1!BG:BG)</f>
        <v>0</v>
      </c>
      <c r="O1930">
        <f t="shared" si="77"/>
        <v>0</v>
      </c>
      <c r="P1930">
        <f t="shared" si="78"/>
        <v>49</v>
      </c>
    </row>
    <row r="1931" spans="12:16" x14ac:dyDescent="0.25">
      <c r="L1931" s="264">
        <f>Member!A1931</f>
        <v>0</v>
      </c>
      <c r="M1931">
        <f>SUMIF(Erfassung1!BD:BD,L1931,Erfassung1!BW:BW)</f>
        <v>0</v>
      </c>
      <c r="N1931">
        <f>SUMIF(Erfassung1!BD:BD,L1931,Erfassung1!BG:BG)</f>
        <v>0</v>
      </c>
      <c r="O1931">
        <f t="shared" si="77"/>
        <v>0</v>
      </c>
      <c r="P1931">
        <f t="shared" si="78"/>
        <v>49</v>
      </c>
    </row>
    <row r="1932" spans="12:16" x14ac:dyDescent="0.25">
      <c r="L1932" s="264">
        <f>Member!A1932</f>
        <v>0</v>
      </c>
      <c r="M1932">
        <f>SUMIF(Erfassung1!BD:BD,L1932,Erfassung1!BW:BW)</f>
        <v>0</v>
      </c>
      <c r="N1932">
        <f>SUMIF(Erfassung1!BD:BD,L1932,Erfassung1!BG:BG)</f>
        <v>0</v>
      </c>
      <c r="O1932">
        <f t="shared" si="77"/>
        <v>0</v>
      </c>
      <c r="P1932">
        <f t="shared" si="78"/>
        <v>49</v>
      </c>
    </row>
    <row r="1933" spans="12:16" x14ac:dyDescent="0.25">
      <c r="L1933" s="264">
        <f>Member!A1933</f>
        <v>0</v>
      </c>
      <c r="M1933">
        <f>SUMIF(Erfassung1!BD:BD,L1933,Erfassung1!BW:BW)</f>
        <v>0</v>
      </c>
      <c r="N1933">
        <f>SUMIF(Erfassung1!BD:BD,L1933,Erfassung1!BG:BG)</f>
        <v>0</v>
      </c>
      <c r="O1933">
        <f t="shared" si="77"/>
        <v>0</v>
      </c>
      <c r="P1933">
        <f t="shared" si="78"/>
        <v>49</v>
      </c>
    </row>
    <row r="1934" spans="12:16" x14ac:dyDescent="0.25">
      <c r="L1934" s="264">
        <f>Member!A1934</f>
        <v>0</v>
      </c>
      <c r="M1934">
        <f>SUMIF(Erfassung1!BD:BD,L1934,Erfassung1!BW:BW)</f>
        <v>0</v>
      </c>
      <c r="N1934">
        <f>SUMIF(Erfassung1!BD:BD,L1934,Erfassung1!BG:BG)</f>
        <v>0</v>
      </c>
      <c r="O1934">
        <f t="shared" si="77"/>
        <v>0</v>
      </c>
      <c r="P1934">
        <f t="shared" si="78"/>
        <v>49</v>
      </c>
    </row>
    <row r="1935" spans="12:16" x14ac:dyDescent="0.25">
      <c r="L1935" s="264">
        <f>Member!A1935</f>
        <v>0</v>
      </c>
      <c r="M1935">
        <f>SUMIF(Erfassung1!BD:BD,L1935,Erfassung1!BW:BW)</f>
        <v>0</v>
      </c>
      <c r="N1935">
        <f>SUMIF(Erfassung1!BD:BD,L1935,Erfassung1!BG:BG)</f>
        <v>0</v>
      </c>
      <c r="O1935">
        <f t="shared" si="77"/>
        <v>0</v>
      </c>
      <c r="P1935">
        <f t="shared" si="78"/>
        <v>49</v>
      </c>
    </row>
    <row r="1936" spans="12:16" x14ac:dyDescent="0.25">
      <c r="L1936" s="264">
        <f>Member!A1936</f>
        <v>0</v>
      </c>
      <c r="M1936">
        <f>SUMIF(Erfassung1!BD:BD,L1936,Erfassung1!BW:BW)</f>
        <v>0</v>
      </c>
      <c r="N1936">
        <f>SUMIF(Erfassung1!BD:BD,L1936,Erfassung1!BG:BG)</f>
        <v>0</v>
      </c>
      <c r="O1936">
        <f t="shared" si="77"/>
        <v>0</v>
      </c>
      <c r="P1936">
        <f t="shared" si="78"/>
        <v>49</v>
      </c>
    </row>
    <row r="1937" spans="12:16" x14ac:dyDescent="0.25">
      <c r="L1937" s="264">
        <f>Member!A1937</f>
        <v>0</v>
      </c>
      <c r="M1937">
        <f>SUMIF(Erfassung1!BD:BD,L1937,Erfassung1!BW:BW)</f>
        <v>0</v>
      </c>
      <c r="N1937">
        <f>SUMIF(Erfassung1!BD:BD,L1937,Erfassung1!BG:BG)</f>
        <v>0</v>
      </c>
      <c r="O1937">
        <f t="shared" si="77"/>
        <v>0</v>
      </c>
      <c r="P1937">
        <f t="shared" si="78"/>
        <v>49</v>
      </c>
    </row>
    <row r="1938" spans="12:16" x14ac:dyDescent="0.25">
      <c r="L1938" s="264">
        <f>Member!A1938</f>
        <v>0</v>
      </c>
      <c r="M1938">
        <f>SUMIF(Erfassung1!BD:BD,L1938,Erfassung1!BW:BW)</f>
        <v>0</v>
      </c>
      <c r="N1938">
        <f>SUMIF(Erfassung1!BD:BD,L1938,Erfassung1!BG:BG)</f>
        <v>0</v>
      </c>
      <c r="O1938">
        <f t="shared" si="77"/>
        <v>0</v>
      </c>
      <c r="P1938">
        <f t="shared" si="78"/>
        <v>49</v>
      </c>
    </row>
    <row r="1939" spans="12:16" x14ac:dyDescent="0.25">
      <c r="L1939" s="264">
        <f>Member!A1939</f>
        <v>0</v>
      </c>
      <c r="M1939">
        <f>SUMIF(Erfassung1!BD:BD,L1939,Erfassung1!BW:BW)</f>
        <v>0</v>
      </c>
      <c r="N1939">
        <f>SUMIF(Erfassung1!BD:BD,L1939,Erfassung1!BG:BG)</f>
        <v>0</v>
      </c>
      <c r="O1939">
        <f t="shared" si="77"/>
        <v>0</v>
      </c>
      <c r="P1939">
        <f t="shared" si="78"/>
        <v>49</v>
      </c>
    </row>
    <row r="1940" spans="12:16" x14ac:dyDescent="0.25">
      <c r="L1940" s="264">
        <f>Member!A1940</f>
        <v>0</v>
      </c>
      <c r="M1940">
        <f>SUMIF(Erfassung1!BD:BD,L1940,Erfassung1!BW:BW)</f>
        <v>0</v>
      </c>
      <c r="N1940">
        <f>SUMIF(Erfassung1!BD:BD,L1940,Erfassung1!BG:BG)</f>
        <v>0</v>
      </c>
      <c r="O1940">
        <f t="shared" si="77"/>
        <v>0</v>
      </c>
      <c r="P1940">
        <f t="shared" si="78"/>
        <v>49</v>
      </c>
    </row>
    <row r="1941" spans="12:16" x14ac:dyDescent="0.25">
      <c r="L1941" s="264">
        <f>Member!A1941</f>
        <v>0</v>
      </c>
      <c r="M1941">
        <f>SUMIF(Erfassung1!BD:BD,L1941,Erfassung1!BW:BW)</f>
        <v>0</v>
      </c>
      <c r="N1941">
        <f>SUMIF(Erfassung1!BD:BD,L1941,Erfassung1!BG:BG)</f>
        <v>0</v>
      </c>
      <c r="O1941">
        <f t="shared" si="77"/>
        <v>0</v>
      </c>
      <c r="P1941">
        <f t="shared" si="78"/>
        <v>49</v>
      </c>
    </row>
    <row r="1942" spans="12:16" x14ac:dyDescent="0.25">
      <c r="L1942" s="264">
        <f>Member!A1942</f>
        <v>0</v>
      </c>
      <c r="M1942">
        <f>SUMIF(Erfassung1!BD:BD,L1942,Erfassung1!BW:BW)</f>
        <v>0</v>
      </c>
      <c r="N1942">
        <f>SUMIF(Erfassung1!BD:BD,L1942,Erfassung1!BG:BG)</f>
        <v>0</v>
      </c>
      <c r="O1942">
        <f t="shared" si="77"/>
        <v>0</v>
      </c>
      <c r="P1942">
        <f t="shared" si="78"/>
        <v>49</v>
      </c>
    </row>
    <row r="1943" spans="12:16" x14ac:dyDescent="0.25">
      <c r="L1943" s="264">
        <f>Member!A1943</f>
        <v>0</v>
      </c>
      <c r="M1943">
        <f>SUMIF(Erfassung1!BD:BD,L1943,Erfassung1!BW:BW)</f>
        <v>0</v>
      </c>
      <c r="N1943">
        <f>SUMIF(Erfassung1!BD:BD,L1943,Erfassung1!BG:BG)</f>
        <v>0</v>
      </c>
      <c r="O1943">
        <f t="shared" si="77"/>
        <v>0</v>
      </c>
      <c r="P1943">
        <f t="shared" si="78"/>
        <v>49</v>
      </c>
    </row>
    <row r="1944" spans="12:16" x14ac:dyDescent="0.25">
      <c r="L1944" s="264">
        <f>Member!A1944</f>
        <v>0</v>
      </c>
      <c r="M1944">
        <f>SUMIF(Erfassung1!BD:BD,L1944,Erfassung1!BW:BW)</f>
        <v>0</v>
      </c>
      <c r="N1944">
        <f>SUMIF(Erfassung1!BD:BD,L1944,Erfassung1!BG:BG)</f>
        <v>0</v>
      </c>
      <c r="O1944">
        <f t="shared" si="77"/>
        <v>0</v>
      </c>
      <c r="P1944">
        <f t="shared" si="78"/>
        <v>49</v>
      </c>
    </row>
    <row r="1945" spans="12:16" x14ac:dyDescent="0.25">
      <c r="L1945" s="264">
        <f>Member!A1945</f>
        <v>0</v>
      </c>
      <c r="M1945">
        <f>SUMIF(Erfassung1!BD:BD,L1945,Erfassung1!BW:BW)</f>
        <v>0</v>
      </c>
      <c r="N1945">
        <f>SUMIF(Erfassung1!BD:BD,L1945,Erfassung1!BG:BG)</f>
        <v>0</v>
      </c>
      <c r="O1945">
        <f t="shared" si="77"/>
        <v>0</v>
      </c>
      <c r="P1945">
        <f t="shared" si="78"/>
        <v>49</v>
      </c>
    </row>
    <row r="1946" spans="12:16" x14ac:dyDescent="0.25">
      <c r="L1946" s="264">
        <f>Member!A1946</f>
        <v>0</v>
      </c>
      <c r="M1946">
        <f>SUMIF(Erfassung1!BD:BD,L1946,Erfassung1!BW:BW)</f>
        <v>0</v>
      </c>
      <c r="N1946">
        <f>SUMIF(Erfassung1!BD:BD,L1946,Erfassung1!BG:BG)</f>
        <v>0</v>
      </c>
      <c r="O1946">
        <f t="shared" si="77"/>
        <v>0</v>
      </c>
      <c r="P1946">
        <f t="shared" si="78"/>
        <v>49</v>
      </c>
    </row>
    <row r="1947" spans="12:16" x14ac:dyDescent="0.25">
      <c r="L1947" s="264">
        <f>Member!A1947</f>
        <v>0</v>
      </c>
      <c r="M1947">
        <f>SUMIF(Erfassung1!BD:BD,L1947,Erfassung1!BW:BW)</f>
        <v>0</v>
      </c>
      <c r="N1947">
        <f>SUMIF(Erfassung1!BD:BD,L1947,Erfassung1!BG:BG)</f>
        <v>0</v>
      </c>
      <c r="O1947">
        <f t="shared" si="77"/>
        <v>0</v>
      </c>
      <c r="P1947">
        <f t="shared" si="78"/>
        <v>49</v>
      </c>
    </row>
    <row r="1948" spans="12:16" x14ac:dyDescent="0.25">
      <c r="L1948" s="264">
        <f>Member!A1948</f>
        <v>0</v>
      </c>
      <c r="M1948">
        <f>SUMIF(Erfassung1!BD:BD,L1948,Erfassung1!BW:BW)</f>
        <v>0</v>
      </c>
      <c r="N1948">
        <f>SUMIF(Erfassung1!BD:BD,L1948,Erfassung1!BG:BG)</f>
        <v>0</v>
      </c>
      <c r="O1948">
        <f t="shared" si="77"/>
        <v>0</v>
      </c>
      <c r="P1948">
        <f t="shared" si="78"/>
        <v>49</v>
      </c>
    </row>
    <row r="1949" spans="12:16" x14ac:dyDescent="0.25">
      <c r="L1949" s="264">
        <f>Member!A1949</f>
        <v>0</v>
      </c>
      <c r="M1949">
        <f>SUMIF(Erfassung1!BD:BD,L1949,Erfassung1!BW:BW)</f>
        <v>0</v>
      </c>
      <c r="N1949">
        <f>SUMIF(Erfassung1!BD:BD,L1949,Erfassung1!BG:BG)</f>
        <v>0</v>
      </c>
      <c r="O1949">
        <f t="shared" si="77"/>
        <v>0</v>
      </c>
      <c r="P1949">
        <f t="shared" si="78"/>
        <v>49</v>
      </c>
    </row>
    <row r="1950" spans="12:16" x14ac:dyDescent="0.25">
      <c r="L1950" s="264">
        <f>Member!A1950</f>
        <v>0</v>
      </c>
      <c r="M1950">
        <f>SUMIF(Erfassung1!BD:BD,L1950,Erfassung1!BW:BW)</f>
        <v>0</v>
      </c>
      <c r="N1950">
        <f>SUMIF(Erfassung1!BD:BD,L1950,Erfassung1!BG:BG)</f>
        <v>0</v>
      </c>
      <c r="O1950">
        <f t="shared" si="77"/>
        <v>0</v>
      </c>
      <c r="P1950">
        <f t="shared" si="78"/>
        <v>49</v>
      </c>
    </row>
    <row r="1951" spans="12:16" x14ac:dyDescent="0.25">
      <c r="L1951" s="264">
        <f>Member!A1951</f>
        <v>0</v>
      </c>
      <c r="M1951">
        <f>SUMIF(Erfassung1!BD:BD,L1951,Erfassung1!BW:BW)</f>
        <v>0</v>
      </c>
      <c r="N1951">
        <f>SUMIF(Erfassung1!BD:BD,L1951,Erfassung1!BG:BG)</f>
        <v>0</v>
      </c>
      <c r="O1951">
        <f t="shared" si="77"/>
        <v>0</v>
      </c>
      <c r="P1951">
        <f t="shared" si="78"/>
        <v>49</v>
      </c>
    </row>
    <row r="1952" spans="12:16" x14ac:dyDescent="0.25">
      <c r="L1952" s="264">
        <f>Member!A1952</f>
        <v>0</v>
      </c>
      <c r="M1952">
        <f>SUMIF(Erfassung1!BD:BD,L1952,Erfassung1!BW:BW)</f>
        <v>0</v>
      </c>
      <c r="N1952">
        <f>SUMIF(Erfassung1!BD:BD,L1952,Erfassung1!BG:BG)</f>
        <v>0</v>
      </c>
      <c r="O1952">
        <f t="shared" si="77"/>
        <v>0</v>
      </c>
      <c r="P1952">
        <f t="shared" si="78"/>
        <v>49</v>
      </c>
    </row>
    <row r="1953" spans="12:16" x14ac:dyDescent="0.25">
      <c r="L1953" s="264">
        <f>Member!A1953</f>
        <v>0</v>
      </c>
      <c r="M1953">
        <f>SUMIF(Erfassung1!BD:BD,L1953,Erfassung1!BW:BW)</f>
        <v>0</v>
      </c>
      <c r="N1953">
        <f>SUMIF(Erfassung1!BD:BD,L1953,Erfassung1!BG:BG)</f>
        <v>0</v>
      </c>
      <c r="O1953">
        <f t="shared" si="77"/>
        <v>0</v>
      </c>
      <c r="P1953">
        <f t="shared" si="78"/>
        <v>49</v>
      </c>
    </row>
    <row r="1954" spans="12:16" x14ac:dyDescent="0.25">
      <c r="L1954" s="264">
        <f>Member!A1954</f>
        <v>0</v>
      </c>
      <c r="M1954">
        <f>SUMIF(Erfassung1!BD:BD,L1954,Erfassung1!BW:BW)</f>
        <v>0</v>
      </c>
      <c r="N1954">
        <f>SUMIF(Erfassung1!BD:BD,L1954,Erfassung1!BG:BG)</f>
        <v>0</v>
      </c>
      <c r="O1954">
        <f t="shared" si="77"/>
        <v>0</v>
      </c>
      <c r="P1954">
        <f t="shared" si="78"/>
        <v>49</v>
      </c>
    </row>
    <row r="1955" spans="12:16" x14ac:dyDescent="0.25">
      <c r="L1955" s="264">
        <f>Member!A1955</f>
        <v>0</v>
      </c>
      <c r="M1955">
        <f>SUMIF(Erfassung1!BD:BD,L1955,Erfassung1!BW:BW)</f>
        <v>0</v>
      </c>
      <c r="N1955">
        <f>SUMIF(Erfassung1!BD:BD,L1955,Erfassung1!BG:BG)</f>
        <v>0</v>
      </c>
      <c r="O1955">
        <f t="shared" si="77"/>
        <v>0</v>
      </c>
      <c r="P1955">
        <f t="shared" si="78"/>
        <v>49</v>
      </c>
    </row>
    <row r="1956" spans="12:16" x14ac:dyDescent="0.25">
      <c r="L1956" s="264">
        <f>Member!A1956</f>
        <v>0</v>
      </c>
      <c r="M1956">
        <f>SUMIF(Erfassung1!BD:BD,L1956,Erfassung1!BW:BW)</f>
        <v>0</v>
      </c>
      <c r="N1956">
        <f>SUMIF(Erfassung1!BD:BD,L1956,Erfassung1!BG:BG)</f>
        <v>0</v>
      </c>
      <c r="O1956">
        <f t="shared" si="77"/>
        <v>0</v>
      </c>
      <c r="P1956">
        <f t="shared" si="78"/>
        <v>49</v>
      </c>
    </row>
    <row r="1957" spans="12:16" x14ac:dyDescent="0.25">
      <c r="L1957" s="264">
        <f>Member!A1957</f>
        <v>0</v>
      </c>
      <c r="M1957">
        <f>SUMIF(Erfassung1!BD:BD,L1957,Erfassung1!BW:BW)</f>
        <v>0</v>
      </c>
      <c r="N1957">
        <f>SUMIF(Erfassung1!BD:BD,L1957,Erfassung1!BG:BG)</f>
        <v>0</v>
      </c>
      <c r="O1957">
        <f t="shared" si="77"/>
        <v>0</v>
      </c>
      <c r="P1957">
        <f t="shared" si="78"/>
        <v>49</v>
      </c>
    </row>
    <row r="1958" spans="12:16" x14ac:dyDescent="0.25">
      <c r="L1958" s="264">
        <f>Member!A1958</f>
        <v>0</v>
      </c>
      <c r="M1958">
        <f>SUMIF(Erfassung1!BD:BD,L1958,Erfassung1!BW:BW)</f>
        <v>0</v>
      </c>
      <c r="N1958">
        <f>SUMIF(Erfassung1!BD:BD,L1958,Erfassung1!BG:BG)</f>
        <v>0</v>
      </c>
      <c r="O1958">
        <f t="shared" si="77"/>
        <v>0</v>
      </c>
      <c r="P1958">
        <f t="shared" si="78"/>
        <v>49</v>
      </c>
    </row>
    <row r="1959" spans="12:16" x14ac:dyDescent="0.25">
      <c r="L1959" s="264">
        <f>Member!A1959</f>
        <v>0</v>
      </c>
      <c r="M1959">
        <f>SUMIF(Erfassung1!BD:BD,L1959,Erfassung1!BW:BW)</f>
        <v>0</v>
      </c>
      <c r="N1959">
        <f>SUMIF(Erfassung1!BD:BD,L1959,Erfassung1!BG:BG)</f>
        <v>0</v>
      </c>
      <c r="O1959">
        <f t="shared" si="77"/>
        <v>0</v>
      </c>
      <c r="P1959">
        <f t="shared" si="78"/>
        <v>49</v>
      </c>
    </row>
    <row r="1960" spans="12:16" x14ac:dyDescent="0.25">
      <c r="L1960" s="264">
        <f>Member!A1960</f>
        <v>0</v>
      </c>
      <c r="M1960">
        <f>SUMIF(Erfassung1!BD:BD,L1960,Erfassung1!BW:BW)</f>
        <v>0</v>
      </c>
      <c r="N1960">
        <f>SUMIF(Erfassung1!BD:BD,L1960,Erfassung1!BG:BG)</f>
        <v>0</v>
      </c>
      <c r="O1960">
        <f t="shared" si="77"/>
        <v>0</v>
      </c>
      <c r="P1960">
        <f t="shared" si="78"/>
        <v>49</v>
      </c>
    </row>
    <row r="1961" spans="12:16" x14ac:dyDescent="0.25">
      <c r="L1961" s="264">
        <f>Member!A1961</f>
        <v>0</v>
      </c>
      <c r="M1961">
        <f>SUMIF(Erfassung1!BD:BD,L1961,Erfassung1!BW:BW)</f>
        <v>0</v>
      </c>
      <c r="N1961">
        <f>SUMIF(Erfassung1!BD:BD,L1961,Erfassung1!BG:BG)</f>
        <v>0</v>
      </c>
      <c r="O1961">
        <f t="shared" ref="O1961:O2024" si="79">IF(N1961=0,0,M1961/N1961-ROW()/1000000000)</f>
        <v>0</v>
      </c>
      <c r="P1961">
        <f t="shared" ref="P1961:P2024" si="80">RANK(O1961,O:O)</f>
        <v>49</v>
      </c>
    </row>
    <row r="1962" spans="12:16" x14ac:dyDescent="0.25">
      <c r="L1962" s="264">
        <f>Member!A1962</f>
        <v>0</v>
      </c>
      <c r="M1962">
        <f>SUMIF(Erfassung1!BD:BD,L1962,Erfassung1!BW:BW)</f>
        <v>0</v>
      </c>
      <c r="N1962">
        <f>SUMIF(Erfassung1!BD:BD,L1962,Erfassung1!BG:BG)</f>
        <v>0</v>
      </c>
      <c r="O1962">
        <f t="shared" si="79"/>
        <v>0</v>
      </c>
      <c r="P1962">
        <f t="shared" si="80"/>
        <v>49</v>
      </c>
    </row>
    <row r="1963" spans="12:16" x14ac:dyDescent="0.25">
      <c r="L1963" s="264">
        <f>Member!A1963</f>
        <v>0</v>
      </c>
      <c r="M1963">
        <f>SUMIF(Erfassung1!BD:BD,L1963,Erfassung1!BW:BW)</f>
        <v>0</v>
      </c>
      <c r="N1963">
        <f>SUMIF(Erfassung1!BD:BD,L1963,Erfassung1!BG:BG)</f>
        <v>0</v>
      </c>
      <c r="O1963">
        <f t="shared" si="79"/>
        <v>0</v>
      </c>
      <c r="P1963">
        <f t="shared" si="80"/>
        <v>49</v>
      </c>
    </row>
    <row r="1964" spans="12:16" x14ac:dyDescent="0.25">
      <c r="L1964" s="264">
        <f>Member!A1964</f>
        <v>0</v>
      </c>
      <c r="M1964">
        <f>SUMIF(Erfassung1!BD:BD,L1964,Erfassung1!BW:BW)</f>
        <v>0</v>
      </c>
      <c r="N1964">
        <f>SUMIF(Erfassung1!BD:BD,L1964,Erfassung1!BG:BG)</f>
        <v>0</v>
      </c>
      <c r="O1964">
        <f t="shared" si="79"/>
        <v>0</v>
      </c>
      <c r="P1964">
        <f t="shared" si="80"/>
        <v>49</v>
      </c>
    </row>
    <row r="1965" spans="12:16" x14ac:dyDescent="0.25">
      <c r="L1965" s="264">
        <f>Member!A1965</f>
        <v>0</v>
      </c>
      <c r="M1965">
        <f>SUMIF(Erfassung1!BD:BD,L1965,Erfassung1!BW:BW)</f>
        <v>0</v>
      </c>
      <c r="N1965">
        <f>SUMIF(Erfassung1!BD:BD,L1965,Erfassung1!BG:BG)</f>
        <v>0</v>
      </c>
      <c r="O1965">
        <f t="shared" si="79"/>
        <v>0</v>
      </c>
      <c r="P1965">
        <f t="shared" si="80"/>
        <v>49</v>
      </c>
    </row>
    <row r="1966" spans="12:16" x14ac:dyDescent="0.25">
      <c r="L1966" s="264">
        <f>Member!A1966</f>
        <v>0</v>
      </c>
      <c r="M1966">
        <f>SUMIF(Erfassung1!BD:BD,L1966,Erfassung1!BW:BW)</f>
        <v>0</v>
      </c>
      <c r="N1966">
        <f>SUMIF(Erfassung1!BD:BD,L1966,Erfassung1!BG:BG)</f>
        <v>0</v>
      </c>
      <c r="O1966">
        <f t="shared" si="79"/>
        <v>0</v>
      </c>
      <c r="P1966">
        <f t="shared" si="80"/>
        <v>49</v>
      </c>
    </row>
    <row r="1967" spans="12:16" x14ac:dyDescent="0.25">
      <c r="L1967" s="264">
        <f>Member!A1967</f>
        <v>0</v>
      </c>
      <c r="M1967">
        <f>SUMIF(Erfassung1!BD:BD,L1967,Erfassung1!BW:BW)</f>
        <v>0</v>
      </c>
      <c r="N1967">
        <f>SUMIF(Erfassung1!BD:BD,L1967,Erfassung1!BG:BG)</f>
        <v>0</v>
      </c>
      <c r="O1967">
        <f t="shared" si="79"/>
        <v>0</v>
      </c>
      <c r="P1967">
        <f t="shared" si="80"/>
        <v>49</v>
      </c>
    </row>
    <row r="1968" spans="12:16" x14ac:dyDescent="0.25">
      <c r="L1968" s="264">
        <f>Member!A1968</f>
        <v>0</v>
      </c>
      <c r="M1968">
        <f>SUMIF(Erfassung1!BD:BD,L1968,Erfassung1!BW:BW)</f>
        <v>0</v>
      </c>
      <c r="N1968">
        <f>SUMIF(Erfassung1!BD:BD,L1968,Erfassung1!BG:BG)</f>
        <v>0</v>
      </c>
      <c r="O1968">
        <f t="shared" si="79"/>
        <v>0</v>
      </c>
      <c r="P1968">
        <f t="shared" si="80"/>
        <v>49</v>
      </c>
    </row>
    <row r="1969" spans="12:16" x14ac:dyDescent="0.25">
      <c r="L1969" s="264">
        <f>Member!A1969</f>
        <v>0</v>
      </c>
      <c r="M1969">
        <f>SUMIF(Erfassung1!BD:BD,L1969,Erfassung1!BW:BW)</f>
        <v>0</v>
      </c>
      <c r="N1969">
        <f>SUMIF(Erfassung1!BD:BD,L1969,Erfassung1!BG:BG)</f>
        <v>0</v>
      </c>
      <c r="O1969">
        <f t="shared" si="79"/>
        <v>0</v>
      </c>
      <c r="P1969">
        <f t="shared" si="80"/>
        <v>49</v>
      </c>
    </row>
    <row r="1970" spans="12:16" x14ac:dyDescent="0.25">
      <c r="L1970" s="264">
        <f>Member!A1970</f>
        <v>0</v>
      </c>
      <c r="M1970">
        <f>SUMIF(Erfassung1!BD:BD,L1970,Erfassung1!BW:BW)</f>
        <v>0</v>
      </c>
      <c r="N1970">
        <f>SUMIF(Erfassung1!BD:BD,L1970,Erfassung1!BG:BG)</f>
        <v>0</v>
      </c>
      <c r="O1970">
        <f t="shared" si="79"/>
        <v>0</v>
      </c>
      <c r="P1970">
        <f t="shared" si="80"/>
        <v>49</v>
      </c>
    </row>
    <row r="1971" spans="12:16" x14ac:dyDescent="0.25">
      <c r="L1971" s="264">
        <f>Member!A1971</f>
        <v>0</v>
      </c>
      <c r="M1971">
        <f>SUMIF(Erfassung1!BD:BD,L1971,Erfassung1!BW:BW)</f>
        <v>0</v>
      </c>
      <c r="N1971">
        <f>SUMIF(Erfassung1!BD:BD,L1971,Erfassung1!BG:BG)</f>
        <v>0</v>
      </c>
      <c r="O1971">
        <f t="shared" si="79"/>
        <v>0</v>
      </c>
      <c r="P1971">
        <f t="shared" si="80"/>
        <v>49</v>
      </c>
    </row>
    <row r="1972" spans="12:16" x14ac:dyDescent="0.25">
      <c r="L1972" s="264">
        <f>Member!A1972</f>
        <v>0</v>
      </c>
      <c r="M1972">
        <f>SUMIF(Erfassung1!BD:BD,L1972,Erfassung1!BW:BW)</f>
        <v>0</v>
      </c>
      <c r="N1972">
        <f>SUMIF(Erfassung1!BD:BD,L1972,Erfassung1!BG:BG)</f>
        <v>0</v>
      </c>
      <c r="O1972">
        <f t="shared" si="79"/>
        <v>0</v>
      </c>
      <c r="P1972">
        <f t="shared" si="80"/>
        <v>49</v>
      </c>
    </row>
    <row r="1973" spans="12:16" x14ac:dyDescent="0.25">
      <c r="L1973" s="264">
        <f>Member!A1973</f>
        <v>0</v>
      </c>
      <c r="M1973">
        <f>SUMIF(Erfassung1!BD:BD,L1973,Erfassung1!BW:BW)</f>
        <v>0</v>
      </c>
      <c r="N1973">
        <f>SUMIF(Erfassung1!BD:BD,L1973,Erfassung1!BG:BG)</f>
        <v>0</v>
      </c>
      <c r="O1973">
        <f t="shared" si="79"/>
        <v>0</v>
      </c>
      <c r="P1973">
        <f t="shared" si="80"/>
        <v>49</v>
      </c>
    </row>
    <row r="1974" spans="12:16" x14ac:dyDescent="0.25">
      <c r="L1974" s="264">
        <f>Member!A1974</f>
        <v>0</v>
      </c>
      <c r="M1974">
        <f>SUMIF(Erfassung1!BD:BD,L1974,Erfassung1!BW:BW)</f>
        <v>0</v>
      </c>
      <c r="N1974">
        <f>SUMIF(Erfassung1!BD:BD,L1974,Erfassung1!BG:BG)</f>
        <v>0</v>
      </c>
      <c r="O1974">
        <f t="shared" si="79"/>
        <v>0</v>
      </c>
      <c r="P1974">
        <f t="shared" si="80"/>
        <v>49</v>
      </c>
    </row>
    <row r="1975" spans="12:16" x14ac:dyDescent="0.25">
      <c r="L1975" s="264">
        <f>Member!A1975</f>
        <v>0</v>
      </c>
      <c r="M1975">
        <f>SUMIF(Erfassung1!BD:BD,L1975,Erfassung1!BW:BW)</f>
        <v>0</v>
      </c>
      <c r="N1975">
        <f>SUMIF(Erfassung1!BD:BD,L1975,Erfassung1!BG:BG)</f>
        <v>0</v>
      </c>
      <c r="O1975">
        <f t="shared" si="79"/>
        <v>0</v>
      </c>
      <c r="P1975">
        <f t="shared" si="80"/>
        <v>49</v>
      </c>
    </row>
    <row r="1976" spans="12:16" x14ac:dyDescent="0.25">
      <c r="L1976" s="264">
        <f>Member!A1976</f>
        <v>0</v>
      </c>
      <c r="M1976">
        <f>SUMIF(Erfassung1!BD:BD,L1976,Erfassung1!BW:BW)</f>
        <v>0</v>
      </c>
      <c r="N1976">
        <f>SUMIF(Erfassung1!BD:BD,L1976,Erfassung1!BG:BG)</f>
        <v>0</v>
      </c>
      <c r="O1976">
        <f t="shared" si="79"/>
        <v>0</v>
      </c>
      <c r="P1976">
        <f t="shared" si="80"/>
        <v>49</v>
      </c>
    </row>
    <row r="1977" spans="12:16" x14ac:dyDescent="0.25">
      <c r="L1977" s="264">
        <f>Member!A1977</f>
        <v>0</v>
      </c>
      <c r="M1977">
        <f>SUMIF(Erfassung1!BD:BD,L1977,Erfassung1!BW:BW)</f>
        <v>0</v>
      </c>
      <c r="N1977">
        <f>SUMIF(Erfassung1!BD:BD,L1977,Erfassung1!BG:BG)</f>
        <v>0</v>
      </c>
      <c r="O1977">
        <f t="shared" si="79"/>
        <v>0</v>
      </c>
      <c r="P1977">
        <f t="shared" si="80"/>
        <v>49</v>
      </c>
    </row>
    <row r="1978" spans="12:16" x14ac:dyDescent="0.25">
      <c r="L1978" s="264">
        <f>Member!A1978</f>
        <v>0</v>
      </c>
      <c r="M1978">
        <f>SUMIF(Erfassung1!BD:BD,L1978,Erfassung1!BW:BW)</f>
        <v>0</v>
      </c>
      <c r="N1978">
        <f>SUMIF(Erfassung1!BD:BD,L1978,Erfassung1!BG:BG)</f>
        <v>0</v>
      </c>
      <c r="O1978">
        <f t="shared" si="79"/>
        <v>0</v>
      </c>
      <c r="P1978">
        <f t="shared" si="80"/>
        <v>49</v>
      </c>
    </row>
    <row r="1979" spans="12:16" x14ac:dyDescent="0.25">
      <c r="L1979" s="264">
        <f>Member!A1979</f>
        <v>0</v>
      </c>
      <c r="M1979">
        <f>SUMIF(Erfassung1!BD:BD,L1979,Erfassung1!BW:BW)</f>
        <v>0</v>
      </c>
      <c r="N1979">
        <f>SUMIF(Erfassung1!BD:BD,L1979,Erfassung1!BG:BG)</f>
        <v>0</v>
      </c>
      <c r="O1979">
        <f t="shared" si="79"/>
        <v>0</v>
      </c>
      <c r="P1979">
        <f t="shared" si="80"/>
        <v>49</v>
      </c>
    </row>
    <row r="1980" spans="12:16" x14ac:dyDescent="0.25">
      <c r="L1980" s="264">
        <f>Member!A1980</f>
        <v>0</v>
      </c>
      <c r="M1980">
        <f>SUMIF(Erfassung1!BD:BD,L1980,Erfassung1!BW:BW)</f>
        <v>0</v>
      </c>
      <c r="N1980">
        <f>SUMIF(Erfassung1!BD:BD,L1980,Erfassung1!BG:BG)</f>
        <v>0</v>
      </c>
      <c r="O1980">
        <f t="shared" si="79"/>
        <v>0</v>
      </c>
      <c r="P1980">
        <f t="shared" si="80"/>
        <v>49</v>
      </c>
    </row>
    <row r="1981" spans="12:16" x14ac:dyDescent="0.25">
      <c r="L1981" s="264">
        <f>Member!A1981</f>
        <v>0</v>
      </c>
      <c r="M1981">
        <f>SUMIF(Erfassung1!BD:BD,L1981,Erfassung1!BW:BW)</f>
        <v>0</v>
      </c>
      <c r="N1981">
        <f>SUMIF(Erfassung1!BD:BD,L1981,Erfassung1!BG:BG)</f>
        <v>0</v>
      </c>
      <c r="O1981">
        <f t="shared" si="79"/>
        <v>0</v>
      </c>
      <c r="P1981">
        <f t="shared" si="80"/>
        <v>49</v>
      </c>
    </row>
    <row r="1982" spans="12:16" x14ac:dyDescent="0.25">
      <c r="L1982" s="264">
        <f>Member!A1982</f>
        <v>0</v>
      </c>
      <c r="M1982">
        <f>SUMIF(Erfassung1!BD:BD,L1982,Erfassung1!BW:BW)</f>
        <v>0</v>
      </c>
      <c r="N1982">
        <f>SUMIF(Erfassung1!BD:BD,L1982,Erfassung1!BG:BG)</f>
        <v>0</v>
      </c>
      <c r="O1982">
        <f t="shared" si="79"/>
        <v>0</v>
      </c>
      <c r="P1982">
        <f t="shared" si="80"/>
        <v>49</v>
      </c>
    </row>
    <row r="1983" spans="12:16" x14ac:dyDescent="0.25">
      <c r="L1983" s="264">
        <f>Member!A1983</f>
        <v>0</v>
      </c>
      <c r="M1983">
        <f>SUMIF(Erfassung1!BD:BD,L1983,Erfassung1!BW:BW)</f>
        <v>0</v>
      </c>
      <c r="N1983">
        <f>SUMIF(Erfassung1!BD:BD,L1983,Erfassung1!BG:BG)</f>
        <v>0</v>
      </c>
      <c r="O1983">
        <f t="shared" si="79"/>
        <v>0</v>
      </c>
      <c r="P1983">
        <f t="shared" si="80"/>
        <v>49</v>
      </c>
    </row>
    <row r="1984" spans="12:16" x14ac:dyDescent="0.25">
      <c r="L1984" s="264">
        <f>Member!A1984</f>
        <v>0</v>
      </c>
      <c r="M1984">
        <f>SUMIF(Erfassung1!BD:BD,L1984,Erfassung1!BW:BW)</f>
        <v>0</v>
      </c>
      <c r="N1984">
        <f>SUMIF(Erfassung1!BD:BD,L1984,Erfassung1!BG:BG)</f>
        <v>0</v>
      </c>
      <c r="O1984">
        <f t="shared" si="79"/>
        <v>0</v>
      </c>
      <c r="P1984">
        <f t="shared" si="80"/>
        <v>49</v>
      </c>
    </row>
    <row r="1985" spans="12:16" x14ac:dyDescent="0.25">
      <c r="L1985" s="264">
        <f>Member!A1985</f>
        <v>0</v>
      </c>
      <c r="M1985">
        <f>SUMIF(Erfassung1!BD:BD,L1985,Erfassung1!BW:BW)</f>
        <v>0</v>
      </c>
      <c r="N1985">
        <f>SUMIF(Erfassung1!BD:BD,L1985,Erfassung1!BG:BG)</f>
        <v>0</v>
      </c>
      <c r="O1985">
        <f t="shared" si="79"/>
        <v>0</v>
      </c>
      <c r="P1985">
        <f t="shared" si="80"/>
        <v>49</v>
      </c>
    </row>
    <row r="1986" spans="12:16" x14ac:dyDescent="0.25">
      <c r="L1986" s="264">
        <f>Member!A1986</f>
        <v>0</v>
      </c>
      <c r="M1986">
        <f>SUMIF(Erfassung1!BD:BD,L1986,Erfassung1!BW:BW)</f>
        <v>0</v>
      </c>
      <c r="N1986">
        <f>SUMIF(Erfassung1!BD:BD,L1986,Erfassung1!BG:BG)</f>
        <v>0</v>
      </c>
      <c r="O1986">
        <f t="shared" si="79"/>
        <v>0</v>
      </c>
      <c r="P1986">
        <f t="shared" si="80"/>
        <v>49</v>
      </c>
    </row>
    <row r="1987" spans="12:16" x14ac:dyDescent="0.25">
      <c r="L1987" s="264">
        <f>Member!A1987</f>
        <v>0</v>
      </c>
      <c r="M1987">
        <f>SUMIF(Erfassung1!BD:BD,L1987,Erfassung1!BW:BW)</f>
        <v>0</v>
      </c>
      <c r="N1987">
        <f>SUMIF(Erfassung1!BD:BD,L1987,Erfassung1!BG:BG)</f>
        <v>0</v>
      </c>
      <c r="O1987">
        <f t="shared" si="79"/>
        <v>0</v>
      </c>
      <c r="P1987">
        <f t="shared" si="80"/>
        <v>49</v>
      </c>
    </row>
    <row r="1988" spans="12:16" x14ac:dyDescent="0.25">
      <c r="L1988" s="264">
        <f>Member!A1988</f>
        <v>0</v>
      </c>
      <c r="M1988">
        <f>SUMIF(Erfassung1!BD:BD,L1988,Erfassung1!BW:BW)</f>
        <v>0</v>
      </c>
      <c r="N1988">
        <f>SUMIF(Erfassung1!BD:BD,L1988,Erfassung1!BG:BG)</f>
        <v>0</v>
      </c>
      <c r="O1988">
        <f t="shared" si="79"/>
        <v>0</v>
      </c>
      <c r="P1988">
        <f t="shared" si="80"/>
        <v>49</v>
      </c>
    </row>
    <row r="1989" spans="12:16" x14ac:dyDescent="0.25">
      <c r="L1989" s="264">
        <f>Member!A1989</f>
        <v>0</v>
      </c>
      <c r="M1989">
        <f>SUMIF(Erfassung1!BD:BD,L1989,Erfassung1!BW:BW)</f>
        <v>0</v>
      </c>
      <c r="N1989">
        <f>SUMIF(Erfassung1!BD:BD,L1989,Erfassung1!BG:BG)</f>
        <v>0</v>
      </c>
      <c r="O1989">
        <f t="shared" si="79"/>
        <v>0</v>
      </c>
      <c r="P1989">
        <f t="shared" si="80"/>
        <v>49</v>
      </c>
    </row>
    <row r="1990" spans="12:16" x14ac:dyDescent="0.25">
      <c r="L1990" s="264">
        <f>Member!A1990</f>
        <v>0</v>
      </c>
      <c r="M1990">
        <f>SUMIF(Erfassung1!BD:BD,L1990,Erfassung1!BW:BW)</f>
        <v>0</v>
      </c>
      <c r="N1990">
        <f>SUMIF(Erfassung1!BD:BD,L1990,Erfassung1!BG:BG)</f>
        <v>0</v>
      </c>
      <c r="O1990">
        <f t="shared" si="79"/>
        <v>0</v>
      </c>
      <c r="P1990">
        <f t="shared" si="80"/>
        <v>49</v>
      </c>
    </row>
    <row r="1991" spans="12:16" x14ac:dyDescent="0.25">
      <c r="L1991" s="264">
        <f>Member!A1991</f>
        <v>0</v>
      </c>
      <c r="M1991">
        <f>SUMIF(Erfassung1!BD:BD,L1991,Erfassung1!BW:BW)</f>
        <v>0</v>
      </c>
      <c r="N1991">
        <f>SUMIF(Erfassung1!BD:BD,L1991,Erfassung1!BG:BG)</f>
        <v>0</v>
      </c>
      <c r="O1991">
        <f t="shared" si="79"/>
        <v>0</v>
      </c>
      <c r="P1991">
        <f t="shared" si="80"/>
        <v>49</v>
      </c>
    </row>
    <row r="1992" spans="12:16" x14ac:dyDescent="0.25">
      <c r="L1992" s="264">
        <f>Member!A1992</f>
        <v>0</v>
      </c>
      <c r="M1992">
        <f>SUMIF(Erfassung1!BD:BD,L1992,Erfassung1!BW:BW)</f>
        <v>0</v>
      </c>
      <c r="N1992">
        <f>SUMIF(Erfassung1!BD:BD,L1992,Erfassung1!BG:BG)</f>
        <v>0</v>
      </c>
      <c r="O1992">
        <f t="shared" si="79"/>
        <v>0</v>
      </c>
      <c r="P1992">
        <f t="shared" si="80"/>
        <v>49</v>
      </c>
    </row>
    <row r="1993" spans="12:16" x14ac:dyDescent="0.25">
      <c r="L1993" s="264">
        <f>Member!A1993</f>
        <v>0</v>
      </c>
      <c r="M1993">
        <f>SUMIF(Erfassung1!BD:BD,L1993,Erfassung1!BW:BW)</f>
        <v>0</v>
      </c>
      <c r="N1993">
        <f>SUMIF(Erfassung1!BD:BD,L1993,Erfassung1!BG:BG)</f>
        <v>0</v>
      </c>
      <c r="O1993">
        <f t="shared" si="79"/>
        <v>0</v>
      </c>
      <c r="P1993">
        <f t="shared" si="80"/>
        <v>49</v>
      </c>
    </row>
    <row r="1994" spans="12:16" x14ac:dyDescent="0.25">
      <c r="L1994" s="264">
        <f>Member!A1994</f>
        <v>0</v>
      </c>
      <c r="M1994">
        <f>SUMIF(Erfassung1!BD:BD,L1994,Erfassung1!BW:BW)</f>
        <v>0</v>
      </c>
      <c r="N1994">
        <f>SUMIF(Erfassung1!BD:BD,L1994,Erfassung1!BG:BG)</f>
        <v>0</v>
      </c>
      <c r="O1994">
        <f t="shared" si="79"/>
        <v>0</v>
      </c>
      <c r="P1994">
        <f t="shared" si="80"/>
        <v>49</v>
      </c>
    </row>
    <row r="1995" spans="12:16" x14ac:dyDescent="0.25">
      <c r="L1995" s="264">
        <f>Member!A1995</f>
        <v>0</v>
      </c>
      <c r="M1995">
        <f>SUMIF(Erfassung1!BD:BD,L1995,Erfassung1!BW:BW)</f>
        <v>0</v>
      </c>
      <c r="N1995">
        <f>SUMIF(Erfassung1!BD:BD,L1995,Erfassung1!BG:BG)</f>
        <v>0</v>
      </c>
      <c r="O1995">
        <f t="shared" si="79"/>
        <v>0</v>
      </c>
      <c r="P1995">
        <f t="shared" si="80"/>
        <v>49</v>
      </c>
    </row>
    <row r="1996" spans="12:16" x14ac:dyDescent="0.25">
      <c r="L1996" s="264">
        <f>Member!A1996</f>
        <v>0</v>
      </c>
      <c r="M1996">
        <f>SUMIF(Erfassung1!BD:BD,L1996,Erfassung1!BW:BW)</f>
        <v>0</v>
      </c>
      <c r="N1996">
        <f>SUMIF(Erfassung1!BD:BD,L1996,Erfassung1!BG:BG)</f>
        <v>0</v>
      </c>
      <c r="O1996">
        <f t="shared" si="79"/>
        <v>0</v>
      </c>
      <c r="P1996">
        <f t="shared" si="80"/>
        <v>49</v>
      </c>
    </row>
    <row r="1997" spans="12:16" x14ac:dyDescent="0.25">
      <c r="L1997" s="264">
        <f>Member!A1997</f>
        <v>0</v>
      </c>
      <c r="M1997">
        <f>SUMIF(Erfassung1!BD:BD,L1997,Erfassung1!BW:BW)</f>
        <v>0</v>
      </c>
      <c r="N1997">
        <f>SUMIF(Erfassung1!BD:BD,L1997,Erfassung1!BG:BG)</f>
        <v>0</v>
      </c>
      <c r="O1997">
        <f t="shared" si="79"/>
        <v>0</v>
      </c>
      <c r="P1997">
        <f t="shared" si="80"/>
        <v>49</v>
      </c>
    </row>
    <row r="1998" spans="12:16" x14ac:dyDescent="0.25">
      <c r="L1998" s="264">
        <f>Member!A1998</f>
        <v>0</v>
      </c>
      <c r="M1998">
        <f>SUMIF(Erfassung1!BD:BD,L1998,Erfassung1!BW:BW)</f>
        <v>0</v>
      </c>
      <c r="N1998">
        <f>SUMIF(Erfassung1!BD:BD,L1998,Erfassung1!BG:BG)</f>
        <v>0</v>
      </c>
      <c r="O1998">
        <f t="shared" si="79"/>
        <v>0</v>
      </c>
      <c r="P1998">
        <f t="shared" si="80"/>
        <v>49</v>
      </c>
    </row>
    <row r="1999" spans="12:16" x14ac:dyDescent="0.25">
      <c r="L1999" s="264">
        <f>Member!A1999</f>
        <v>0</v>
      </c>
      <c r="M1999">
        <f>SUMIF(Erfassung1!BD:BD,L1999,Erfassung1!BW:BW)</f>
        <v>0</v>
      </c>
      <c r="N1999">
        <f>SUMIF(Erfassung1!BD:BD,L1999,Erfassung1!BG:BG)</f>
        <v>0</v>
      </c>
      <c r="O1999">
        <f t="shared" si="79"/>
        <v>0</v>
      </c>
      <c r="P1999">
        <f t="shared" si="80"/>
        <v>49</v>
      </c>
    </row>
    <row r="2000" spans="12:16" x14ac:dyDescent="0.25">
      <c r="L2000" s="264">
        <f>Member!A2000</f>
        <v>0</v>
      </c>
      <c r="M2000">
        <f>SUMIF(Erfassung1!BD:BD,L2000,Erfassung1!BW:BW)</f>
        <v>0</v>
      </c>
      <c r="N2000">
        <f>SUMIF(Erfassung1!BD:BD,L2000,Erfassung1!BG:BG)</f>
        <v>0</v>
      </c>
      <c r="O2000">
        <f t="shared" si="79"/>
        <v>0</v>
      </c>
      <c r="P2000">
        <f t="shared" si="80"/>
        <v>49</v>
      </c>
    </row>
    <row r="2001" spans="12:16" x14ac:dyDescent="0.25">
      <c r="L2001" s="264">
        <f>Member!A2001</f>
        <v>0</v>
      </c>
      <c r="M2001">
        <f>SUMIF(Erfassung1!BD:BD,L2001,Erfassung1!BW:BW)</f>
        <v>0</v>
      </c>
      <c r="N2001">
        <f>SUMIF(Erfassung1!BD:BD,L2001,Erfassung1!BG:BG)</f>
        <v>0</v>
      </c>
      <c r="O2001">
        <f t="shared" si="79"/>
        <v>0</v>
      </c>
      <c r="P2001">
        <f t="shared" si="80"/>
        <v>49</v>
      </c>
    </row>
    <row r="2002" spans="12:16" x14ac:dyDescent="0.25">
      <c r="L2002" s="264">
        <f>Member!A2002</f>
        <v>0</v>
      </c>
      <c r="M2002">
        <f>SUMIF(Erfassung1!BD:BD,L2002,Erfassung1!BW:BW)</f>
        <v>0</v>
      </c>
      <c r="N2002">
        <f>SUMIF(Erfassung1!BD:BD,L2002,Erfassung1!BG:BG)</f>
        <v>0</v>
      </c>
      <c r="O2002">
        <f t="shared" si="79"/>
        <v>0</v>
      </c>
      <c r="P2002">
        <f t="shared" si="80"/>
        <v>49</v>
      </c>
    </row>
    <row r="2003" spans="12:16" x14ac:dyDescent="0.25">
      <c r="L2003" s="264">
        <f>Member!A2003</f>
        <v>0</v>
      </c>
      <c r="M2003">
        <f>SUMIF(Erfassung1!BD:BD,L2003,Erfassung1!BW:BW)</f>
        <v>0</v>
      </c>
      <c r="N2003">
        <f>SUMIF(Erfassung1!BD:BD,L2003,Erfassung1!BG:BG)</f>
        <v>0</v>
      </c>
      <c r="O2003">
        <f t="shared" si="79"/>
        <v>0</v>
      </c>
      <c r="P2003">
        <f t="shared" si="80"/>
        <v>49</v>
      </c>
    </row>
    <row r="2004" spans="12:16" x14ac:dyDescent="0.25">
      <c r="L2004" s="264">
        <f>Member!A2004</f>
        <v>0</v>
      </c>
      <c r="M2004">
        <f>SUMIF(Erfassung1!BD:BD,L2004,Erfassung1!BW:BW)</f>
        <v>0</v>
      </c>
      <c r="N2004">
        <f>SUMIF(Erfassung1!BD:BD,L2004,Erfassung1!BG:BG)</f>
        <v>0</v>
      </c>
      <c r="O2004">
        <f t="shared" si="79"/>
        <v>0</v>
      </c>
      <c r="P2004">
        <f t="shared" si="80"/>
        <v>49</v>
      </c>
    </row>
    <row r="2005" spans="12:16" x14ac:dyDescent="0.25">
      <c r="L2005" s="264">
        <f>Member!A2005</f>
        <v>0</v>
      </c>
      <c r="M2005">
        <f>SUMIF(Erfassung1!BD:BD,L2005,Erfassung1!BW:BW)</f>
        <v>0</v>
      </c>
      <c r="N2005">
        <f>SUMIF(Erfassung1!BD:BD,L2005,Erfassung1!BG:BG)</f>
        <v>0</v>
      </c>
      <c r="O2005">
        <f t="shared" si="79"/>
        <v>0</v>
      </c>
      <c r="P2005">
        <f t="shared" si="80"/>
        <v>49</v>
      </c>
    </row>
    <row r="2006" spans="12:16" x14ac:dyDescent="0.25">
      <c r="L2006" s="264">
        <f>Member!A2006</f>
        <v>0</v>
      </c>
      <c r="M2006">
        <f>SUMIF(Erfassung1!BD:BD,L2006,Erfassung1!BW:BW)</f>
        <v>0</v>
      </c>
      <c r="N2006">
        <f>SUMIF(Erfassung1!BD:BD,L2006,Erfassung1!BG:BG)</f>
        <v>0</v>
      </c>
      <c r="O2006">
        <f t="shared" si="79"/>
        <v>0</v>
      </c>
      <c r="P2006">
        <f t="shared" si="80"/>
        <v>49</v>
      </c>
    </row>
    <row r="2007" spans="12:16" x14ac:dyDescent="0.25">
      <c r="L2007" s="264">
        <f>Member!A2007</f>
        <v>0</v>
      </c>
      <c r="M2007">
        <f>SUMIF(Erfassung1!BD:BD,L2007,Erfassung1!BW:BW)</f>
        <v>0</v>
      </c>
      <c r="N2007">
        <f>SUMIF(Erfassung1!BD:BD,L2007,Erfassung1!BG:BG)</f>
        <v>0</v>
      </c>
      <c r="O2007">
        <f t="shared" si="79"/>
        <v>0</v>
      </c>
      <c r="P2007">
        <f t="shared" si="80"/>
        <v>49</v>
      </c>
    </row>
    <row r="2008" spans="12:16" x14ac:dyDescent="0.25">
      <c r="L2008" s="264">
        <f>Member!A2008</f>
        <v>0</v>
      </c>
      <c r="M2008">
        <f>SUMIF(Erfassung1!BD:BD,L2008,Erfassung1!BW:BW)</f>
        <v>0</v>
      </c>
      <c r="N2008">
        <f>SUMIF(Erfassung1!BD:BD,L2008,Erfassung1!BG:BG)</f>
        <v>0</v>
      </c>
      <c r="O2008">
        <f t="shared" si="79"/>
        <v>0</v>
      </c>
      <c r="P2008">
        <f t="shared" si="80"/>
        <v>49</v>
      </c>
    </row>
    <row r="2009" spans="12:16" x14ac:dyDescent="0.25">
      <c r="L2009" s="264">
        <f>Member!A2009</f>
        <v>0</v>
      </c>
      <c r="M2009">
        <f>SUMIF(Erfassung1!BD:BD,L2009,Erfassung1!BW:BW)</f>
        <v>0</v>
      </c>
      <c r="N2009">
        <f>SUMIF(Erfassung1!BD:BD,L2009,Erfassung1!BG:BG)</f>
        <v>0</v>
      </c>
      <c r="O2009">
        <f t="shared" si="79"/>
        <v>0</v>
      </c>
      <c r="P2009">
        <f t="shared" si="80"/>
        <v>49</v>
      </c>
    </row>
    <row r="2010" spans="12:16" x14ac:dyDescent="0.25">
      <c r="L2010" s="264">
        <f>Member!A2010</f>
        <v>0</v>
      </c>
      <c r="M2010">
        <f>SUMIF(Erfassung1!BD:BD,L2010,Erfassung1!BW:BW)</f>
        <v>0</v>
      </c>
      <c r="N2010">
        <f>SUMIF(Erfassung1!BD:BD,L2010,Erfassung1!BG:BG)</f>
        <v>0</v>
      </c>
      <c r="O2010">
        <f t="shared" si="79"/>
        <v>0</v>
      </c>
      <c r="P2010">
        <f t="shared" si="80"/>
        <v>49</v>
      </c>
    </row>
    <row r="2011" spans="12:16" x14ac:dyDescent="0.25">
      <c r="L2011" s="264">
        <f>Member!A2011</f>
        <v>0</v>
      </c>
      <c r="M2011">
        <f>SUMIF(Erfassung1!BD:BD,L2011,Erfassung1!BW:BW)</f>
        <v>0</v>
      </c>
      <c r="N2011">
        <f>SUMIF(Erfassung1!BD:BD,L2011,Erfassung1!BG:BG)</f>
        <v>0</v>
      </c>
      <c r="O2011">
        <f t="shared" si="79"/>
        <v>0</v>
      </c>
      <c r="P2011">
        <f t="shared" si="80"/>
        <v>49</v>
      </c>
    </row>
    <row r="2012" spans="12:16" x14ac:dyDescent="0.25">
      <c r="L2012" s="264">
        <f>Member!A2012</f>
        <v>0</v>
      </c>
      <c r="M2012">
        <f>SUMIF(Erfassung1!BD:BD,L2012,Erfassung1!BW:BW)</f>
        <v>0</v>
      </c>
      <c r="N2012">
        <f>SUMIF(Erfassung1!BD:BD,L2012,Erfassung1!BG:BG)</f>
        <v>0</v>
      </c>
      <c r="O2012">
        <f t="shared" si="79"/>
        <v>0</v>
      </c>
      <c r="P2012">
        <f t="shared" si="80"/>
        <v>49</v>
      </c>
    </row>
    <row r="2013" spans="12:16" x14ac:dyDescent="0.25">
      <c r="L2013" s="264">
        <f>Member!A2013</f>
        <v>0</v>
      </c>
      <c r="M2013">
        <f>SUMIF(Erfassung1!BD:BD,L2013,Erfassung1!BW:BW)</f>
        <v>0</v>
      </c>
      <c r="N2013">
        <f>SUMIF(Erfassung1!BD:BD,L2013,Erfassung1!BG:BG)</f>
        <v>0</v>
      </c>
      <c r="O2013">
        <f t="shared" si="79"/>
        <v>0</v>
      </c>
      <c r="P2013">
        <f t="shared" si="80"/>
        <v>49</v>
      </c>
    </row>
    <row r="2014" spans="12:16" x14ac:dyDescent="0.25">
      <c r="L2014" s="264">
        <f>Member!A2014</f>
        <v>0</v>
      </c>
      <c r="M2014">
        <f>SUMIF(Erfassung1!BD:BD,L2014,Erfassung1!BW:BW)</f>
        <v>0</v>
      </c>
      <c r="N2014">
        <f>SUMIF(Erfassung1!BD:BD,L2014,Erfassung1!BG:BG)</f>
        <v>0</v>
      </c>
      <c r="O2014">
        <f t="shared" si="79"/>
        <v>0</v>
      </c>
      <c r="P2014">
        <f t="shared" si="80"/>
        <v>49</v>
      </c>
    </row>
    <row r="2015" spans="12:16" x14ac:dyDescent="0.25">
      <c r="L2015" s="264">
        <f>Member!A2015</f>
        <v>0</v>
      </c>
      <c r="M2015">
        <f>SUMIF(Erfassung1!BD:BD,L2015,Erfassung1!BW:BW)</f>
        <v>0</v>
      </c>
      <c r="N2015">
        <f>SUMIF(Erfassung1!BD:BD,L2015,Erfassung1!BG:BG)</f>
        <v>0</v>
      </c>
      <c r="O2015">
        <f t="shared" si="79"/>
        <v>0</v>
      </c>
      <c r="P2015">
        <f t="shared" si="80"/>
        <v>49</v>
      </c>
    </row>
    <row r="2016" spans="12:16" x14ac:dyDescent="0.25">
      <c r="L2016" s="264">
        <f>Member!A2016</f>
        <v>0</v>
      </c>
      <c r="M2016">
        <f>SUMIF(Erfassung1!BD:BD,L2016,Erfassung1!BW:BW)</f>
        <v>0</v>
      </c>
      <c r="N2016">
        <f>SUMIF(Erfassung1!BD:BD,L2016,Erfassung1!BG:BG)</f>
        <v>0</v>
      </c>
      <c r="O2016">
        <f t="shared" si="79"/>
        <v>0</v>
      </c>
      <c r="P2016">
        <f t="shared" si="80"/>
        <v>49</v>
      </c>
    </row>
    <row r="2017" spans="12:16" x14ac:dyDescent="0.25">
      <c r="L2017" s="264">
        <f>Member!A2017</f>
        <v>0</v>
      </c>
      <c r="M2017">
        <f>SUMIF(Erfassung1!BD:BD,L2017,Erfassung1!BW:BW)</f>
        <v>0</v>
      </c>
      <c r="N2017">
        <f>SUMIF(Erfassung1!BD:BD,L2017,Erfassung1!BG:BG)</f>
        <v>0</v>
      </c>
      <c r="O2017">
        <f t="shared" si="79"/>
        <v>0</v>
      </c>
      <c r="P2017">
        <f t="shared" si="80"/>
        <v>49</v>
      </c>
    </row>
    <row r="2018" spans="12:16" x14ac:dyDescent="0.25">
      <c r="L2018" s="264">
        <f>Member!A2018</f>
        <v>0</v>
      </c>
      <c r="M2018">
        <f>SUMIF(Erfassung1!BD:BD,L2018,Erfassung1!BW:BW)</f>
        <v>0</v>
      </c>
      <c r="N2018">
        <f>SUMIF(Erfassung1!BD:BD,L2018,Erfassung1!BG:BG)</f>
        <v>0</v>
      </c>
      <c r="O2018">
        <f t="shared" si="79"/>
        <v>0</v>
      </c>
      <c r="P2018">
        <f t="shared" si="80"/>
        <v>49</v>
      </c>
    </row>
    <row r="2019" spans="12:16" x14ac:dyDescent="0.25">
      <c r="L2019" s="264">
        <f>Member!A2019</f>
        <v>0</v>
      </c>
      <c r="M2019">
        <f>SUMIF(Erfassung1!BD:BD,L2019,Erfassung1!BW:BW)</f>
        <v>0</v>
      </c>
      <c r="N2019">
        <f>SUMIF(Erfassung1!BD:BD,L2019,Erfassung1!BG:BG)</f>
        <v>0</v>
      </c>
      <c r="O2019">
        <f t="shared" si="79"/>
        <v>0</v>
      </c>
      <c r="P2019">
        <f t="shared" si="80"/>
        <v>49</v>
      </c>
    </row>
    <row r="2020" spans="12:16" x14ac:dyDescent="0.25">
      <c r="L2020" s="264">
        <f>Member!A2020</f>
        <v>0</v>
      </c>
      <c r="M2020">
        <f>SUMIF(Erfassung1!BD:BD,L2020,Erfassung1!BW:BW)</f>
        <v>0</v>
      </c>
      <c r="N2020">
        <f>SUMIF(Erfassung1!BD:BD,L2020,Erfassung1!BG:BG)</f>
        <v>0</v>
      </c>
      <c r="O2020">
        <f t="shared" si="79"/>
        <v>0</v>
      </c>
      <c r="P2020">
        <f t="shared" si="80"/>
        <v>49</v>
      </c>
    </row>
    <row r="2021" spans="12:16" x14ac:dyDescent="0.25">
      <c r="L2021" s="264">
        <f>Member!A2021</f>
        <v>0</v>
      </c>
      <c r="M2021">
        <f>SUMIF(Erfassung1!BD:BD,L2021,Erfassung1!BW:BW)</f>
        <v>0</v>
      </c>
      <c r="N2021">
        <f>SUMIF(Erfassung1!BD:BD,L2021,Erfassung1!BG:BG)</f>
        <v>0</v>
      </c>
      <c r="O2021">
        <f t="shared" si="79"/>
        <v>0</v>
      </c>
      <c r="P2021">
        <f t="shared" si="80"/>
        <v>49</v>
      </c>
    </row>
    <row r="2022" spans="12:16" x14ac:dyDescent="0.25">
      <c r="L2022" s="264">
        <f>Member!A2022</f>
        <v>0</v>
      </c>
      <c r="M2022">
        <f>SUMIF(Erfassung1!BD:BD,L2022,Erfassung1!BW:BW)</f>
        <v>0</v>
      </c>
      <c r="N2022">
        <f>SUMIF(Erfassung1!BD:BD,L2022,Erfassung1!BG:BG)</f>
        <v>0</v>
      </c>
      <c r="O2022">
        <f t="shared" si="79"/>
        <v>0</v>
      </c>
      <c r="P2022">
        <f t="shared" si="80"/>
        <v>49</v>
      </c>
    </row>
    <row r="2023" spans="12:16" x14ac:dyDescent="0.25">
      <c r="L2023" s="264">
        <f>Member!A2023</f>
        <v>0</v>
      </c>
      <c r="M2023">
        <f>SUMIF(Erfassung1!BD:BD,L2023,Erfassung1!BW:BW)</f>
        <v>0</v>
      </c>
      <c r="N2023">
        <f>SUMIF(Erfassung1!BD:BD,L2023,Erfassung1!BG:BG)</f>
        <v>0</v>
      </c>
      <c r="O2023">
        <f t="shared" si="79"/>
        <v>0</v>
      </c>
      <c r="P2023">
        <f t="shared" si="80"/>
        <v>49</v>
      </c>
    </row>
    <row r="2024" spans="12:16" x14ac:dyDescent="0.25">
      <c r="L2024" s="264">
        <f>Member!A2024</f>
        <v>0</v>
      </c>
      <c r="M2024">
        <f>SUMIF(Erfassung1!BD:BD,L2024,Erfassung1!BW:BW)</f>
        <v>0</v>
      </c>
      <c r="N2024">
        <f>SUMIF(Erfassung1!BD:BD,L2024,Erfassung1!BG:BG)</f>
        <v>0</v>
      </c>
      <c r="O2024">
        <f t="shared" si="79"/>
        <v>0</v>
      </c>
      <c r="P2024">
        <f t="shared" si="80"/>
        <v>49</v>
      </c>
    </row>
    <row r="2025" spans="12:16" x14ac:dyDescent="0.25">
      <c r="L2025" s="264">
        <f>Member!A2025</f>
        <v>0</v>
      </c>
      <c r="M2025">
        <f>SUMIF(Erfassung1!BD:BD,L2025,Erfassung1!BW:BW)</f>
        <v>0</v>
      </c>
      <c r="N2025">
        <f>SUMIF(Erfassung1!BD:BD,L2025,Erfassung1!BG:BG)</f>
        <v>0</v>
      </c>
      <c r="O2025">
        <f t="shared" ref="O2025:O2088" si="81">IF(N2025=0,0,M2025/N2025-ROW()/1000000000)</f>
        <v>0</v>
      </c>
      <c r="P2025">
        <f t="shared" ref="P2025:P2088" si="82">RANK(O2025,O:O)</f>
        <v>49</v>
      </c>
    </row>
    <row r="2026" spans="12:16" x14ac:dyDescent="0.25">
      <c r="L2026" s="264">
        <f>Member!A2026</f>
        <v>0</v>
      </c>
      <c r="M2026">
        <f>SUMIF(Erfassung1!BD:BD,L2026,Erfassung1!BW:BW)</f>
        <v>0</v>
      </c>
      <c r="N2026">
        <f>SUMIF(Erfassung1!BD:BD,L2026,Erfassung1!BG:BG)</f>
        <v>0</v>
      </c>
      <c r="O2026">
        <f t="shared" si="81"/>
        <v>0</v>
      </c>
      <c r="P2026">
        <f t="shared" si="82"/>
        <v>49</v>
      </c>
    </row>
    <row r="2027" spans="12:16" x14ac:dyDescent="0.25">
      <c r="L2027" s="264">
        <f>Member!A2027</f>
        <v>0</v>
      </c>
      <c r="M2027">
        <f>SUMIF(Erfassung1!BD:BD,L2027,Erfassung1!BW:BW)</f>
        <v>0</v>
      </c>
      <c r="N2027">
        <f>SUMIF(Erfassung1!BD:BD,L2027,Erfassung1!BG:BG)</f>
        <v>0</v>
      </c>
      <c r="O2027">
        <f t="shared" si="81"/>
        <v>0</v>
      </c>
      <c r="P2027">
        <f t="shared" si="82"/>
        <v>49</v>
      </c>
    </row>
    <row r="2028" spans="12:16" x14ac:dyDescent="0.25">
      <c r="L2028" s="264">
        <f>Member!A2028</f>
        <v>0</v>
      </c>
      <c r="M2028">
        <f>SUMIF(Erfassung1!BD:BD,L2028,Erfassung1!BW:BW)</f>
        <v>0</v>
      </c>
      <c r="N2028">
        <f>SUMIF(Erfassung1!BD:BD,L2028,Erfassung1!BG:BG)</f>
        <v>0</v>
      </c>
      <c r="O2028">
        <f t="shared" si="81"/>
        <v>0</v>
      </c>
      <c r="P2028">
        <f t="shared" si="82"/>
        <v>49</v>
      </c>
    </row>
    <row r="2029" spans="12:16" x14ac:dyDescent="0.25">
      <c r="L2029" s="264">
        <f>Member!A2029</f>
        <v>0</v>
      </c>
      <c r="M2029">
        <f>SUMIF(Erfassung1!BD:BD,L2029,Erfassung1!BW:BW)</f>
        <v>0</v>
      </c>
      <c r="N2029">
        <f>SUMIF(Erfassung1!BD:BD,L2029,Erfassung1!BG:BG)</f>
        <v>0</v>
      </c>
      <c r="O2029">
        <f t="shared" si="81"/>
        <v>0</v>
      </c>
      <c r="P2029">
        <f t="shared" si="82"/>
        <v>49</v>
      </c>
    </row>
    <row r="2030" spans="12:16" x14ac:dyDescent="0.25">
      <c r="L2030" s="264">
        <f>Member!A2030</f>
        <v>0</v>
      </c>
      <c r="M2030">
        <f>SUMIF(Erfassung1!BD:BD,L2030,Erfassung1!BW:BW)</f>
        <v>0</v>
      </c>
      <c r="N2030">
        <f>SUMIF(Erfassung1!BD:BD,L2030,Erfassung1!BG:BG)</f>
        <v>0</v>
      </c>
      <c r="O2030">
        <f t="shared" si="81"/>
        <v>0</v>
      </c>
      <c r="P2030">
        <f t="shared" si="82"/>
        <v>49</v>
      </c>
    </row>
    <row r="2031" spans="12:16" x14ac:dyDescent="0.25">
      <c r="L2031" s="264">
        <f>Member!A2031</f>
        <v>0</v>
      </c>
      <c r="M2031">
        <f>SUMIF(Erfassung1!BD:BD,L2031,Erfassung1!BW:BW)</f>
        <v>0</v>
      </c>
      <c r="N2031">
        <f>SUMIF(Erfassung1!BD:BD,L2031,Erfassung1!BG:BG)</f>
        <v>0</v>
      </c>
      <c r="O2031">
        <f t="shared" si="81"/>
        <v>0</v>
      </c>
      <c r="P2031">
        <f t="shared" si="82"/>
        <v>49</v>
      </c>
    </row>
    <row r="2032" spans="12:16" x14ac:dyDescent="0.25">
      <c r="L2032" s="264">
        <f>Member!A2032</f>
        <v>0</v>
      </c>
      <c r="M2032">
        <f>SUMIF(Erfassung1!BD:BD,L2032,Erfassung1!BW:BW)</f>
        <v>0</v>
      </c>
      <c r="N2032">
        <f>SUMIF(Erfassung1!BD:BD,L2032,Erfassung1!BG:BG)</f>
        <v>0</v>
      </c>
      <c r="O2032">
        <f t="shared" si="81"/>
        <v>0</v>
      </c>
      <c r="P2032">
        <f t="shared" si="82"/>
        <v>49</v>
      </c>
    </row>
    <row r="2033" spans="12:16" x14ac:dyDescent="0.25">
      <c r="L2033" s="264">
        <f>Member!A2033</f>
        <v>0</v>
      </c>
      <c r="M2033">
        <f>SUMIF(Erfassung1!BD:BD,L2033,Erfassung1!BW:BW)</f>
        <v>0</v>
      </c>
      <c r="N2033">
        <f>SUMIF(Erfassung1!BD:BD,L2033,Erfassung1!BG:BG)</f>
        <v>0</v>
      </c>
      <c r="O2033">
        <f t="shared" si="81"/>
        <v>0</v>
      </c>
      <c r="P2033">
        <f t="shared" si="82"/>
        <v>49</v>
      </c>
    </row>
    <row r="2034" spans="12:16" x14ac:dyDescent="0.25">
      <c r="L2034" s="264">
        <f>Member!A2034</f>
        <v>0</v>
      </c>
      <c r="M2034">
        <f>SUMIF(Erfassung1!BD:BD,L2034,Erfassung1!BW:BW)</f>
        <v>0</v>
      </c>
      <c r="N2034">
        <f>SUMIF(Erfassung1!BD:BD,L2034,Erfassung1!BG:BG)</f>
        <v>0</v>
      </c>
      <c r="O2034">
        <f t="shared" si="81"/>
        <v>0</v>
      </c>
      <c r="P2034">
        <f t="shared" si="82"/>
        <v>49</v>
      </c>
    </row>
    <row r="2035" spans="12:16" x14ac:dyDescent="0.25">
      <c r="L2035" s="264">
        <f>Member!A2035</f>
        <v>0</v>
      </c>
      <c r="M2035">
        <f>SUMIF(Erfassung1!BD:BD,L2035,Erfassung1!BW:BW)</f>
        <v>0</v>
      </c>
      <c r="N2035">
        <f>SUMIF(Erfassung1!BD:BD,L2035,Erfassung1!BG:BG)</f>
        <v>0</v>
      </c>
      <c r="O2035">
        <f t="shared" si="81"/>
        <v>0</v>
      </c>
      <c r="P2035">
        <f t="shared" si="82"/>
        <v>49</v>
      </c>
    </row>
    <row r="2036" spans="12:16" x14ac:dyDescent="0.25">
      <c r="L2036" s="264">
        <f>Member!A2036</f>
        <v>0</v>
      </c>
      <c r="M2036">
        <f>SUMIF(Erfassung1!BD:BD,L2036,Erfassung1!BW:BW)</f>
        <v>0</v>
      </c>
      <c r="N2036">
        <f>SUMIF(Erfassung1!BD:BD,L2036,Erfassung1!BG:BG)</f>
        <v>0</v>
      </c>
      <c r="O2036">
        <f t="shared" si="81"/>
        <v>0</v>
      </c>
      <c r="P2036">
        <f t="shared" si="82"/>
        <v>49</v>
      </c>
    </row>
    <row r="2037" spans="12:16" x14ac:dyDescent="0.25">
      <c r="L2037" s="264">
        <f>Member!A2037</f>
        <v>0</v>
      </c>
      <c r="M2037">
        <f>SUMIF(Erfassung1!BD:BD,L2037,Erfassung1!BW:BW)</f>
        <v>0</v>
      </c>
      <c r="N2037">
        <f>SUMIF(Erfassung1!BD:BD,L2037,Erfassung1!BG:BG)</f>
        <v>0</v>
      </c>
      <c r="O2037">
        <f t="shared" si="81"/>
        <v>0</v>
      </c>
      <c r="P2037">
        <f t="shared" si="82"/>
        <v>49</v>
      </c>
    </row>
    <row r="2038" spans="12:16" x14ac:dyDescent="0.25">
      <c r="L2038" s="264">
        <f>Member!A2038</f>
        <v>0</v>
      </c>
      <c r="M2038">
        <f>SUMIF(Erfassung1!BD:BD,L2038,Erfassung1!BW:BW)</f>
        <v>0</v>
      </c>
      <c r="N2038">
        <f>SUMIF(Erfassung1!BD:BD,L2038,Erfassung1!BG:BG)</f>
        <v>0</v>
      </c>
      <c r="O2038">
        <f t="shared" si="81"/>
        <v>0</v>
      </c>
      <c r="P2038">
        <f t="shared" si="82"/>
        <v>49</v>
      </c>
    </row>
    <row r="2039" spans="12:16" x14ac:dyDescent="0.25">
      <c r="L2039" s="264">
        <f>Member!A2039</f>
        <v>0</v>
      </c>
      <c r="M2039">
        <f>SUMIF(Erfassung1!BD:BD,L2039,Erfassung1!BW:BW)</f>
        <v>0</v>
      </c>
      <c r="N2039">
        <f>SUMIF(Erfassung1!BD:BD,L2039,Erfassung1!BG:BG)</f>
        <v>0</v>
      </c>
      <c r="O2039">
        <f t="shared" si="81"/>
        <v>0</v>
      </c>
      <c r="P2039">
        <f t="shared" si="82"/>
        <v>49</v>
      </c>
    </row>
    <row r="2040" spans="12:16" x14ac:dyDescent="0.25">
      <c r="L2040" s="264">
        <f>Member!A2040</f>
        <v>0</v>
      </c>
      <c r="M2040">
        <f>SUMIF(Erfassung1!BD:BD,L2040,Erfassung1!BW:BW)</f>
        <v>0</v>
      </c>
      <c r="N2040">
        <f>SUMIF(Erfassung1!BD:BD,L2040,Erfassung1!BG:BG)</f>
        <v>0</v>
      </c>
      <c r="O2040">
        <f t="shared" si="81"/>
        <v>0</v>
      </c>
      <c r="P2040">
        <f t="shared" si="82"/>
        <v>49</v>
      </c>
    </row>
    <row r="2041" spans="12:16" x14ac:dyDescent="0.25">
      <c r="L2041" s="264">
        <f>Member!A2041</f>
        <v>0</v>
      </c>
      <c r="M2041">
        <f>SUMIF(Erfassung1!BD:BD,L2041,Erfassung1!BW:BW)</f>
        <v>0</v>
      </c>
      <c r="N2041">
        <f>SUMIF(Erfassung1!BD:BD,L2041,Erfassung1!BG:BG)</f>
        <v>0</v>
      </c>
      <c r="O2041">
        <f t="shared" si="81"/>
        <v>0</v>
      </c>
      <c r="P2041">
        <f t="shared" si="82"/>
        <v>49</v>
      </c>
    </row>
    <row r="2042" spans="12:16" x14ac:dyDescent="0.25">
      <c r="L2042" s="264">
        <f>Member!A2042</f>
        <v>0</v>
      </c>
      <c r="M2042">
        <f>SUMIF(Erfassung1!BD:BD,L2042,Erfassung1!BW:BW)</f>
        <v>0</v>
      </c>
      <c r="N2042">
        <f>SUMIF(Erfassung1!BD:BD,L2042,Erfassung1!BG:BG)</f>
        <v>0</v>
      </c>
      <c r="O2042">
        <f t="shared" si="81"/>
        <v>0</v>
      </c>
      <c r="P2042">
        <f t="shared" si="82"/>
        <v>49</v>
      </c>
    </row>
    <row r="2043" spans="12:16" x14ac:dyDescent="0.25">
      <c r="L2043" s="264">
        <f>Member!A2043</f>
        <v>0</v>
      </c>
      <c r="M2043">
        <f>SUMIF(Erfassung1!BD:BD,L2043,Erfassung1!BW:BW)</f>
        <v>0</v>
      </c>
      <c r="N2043">
        <f>SUMIF(Erfassung1!BD:BD,L2043,Erfassung1!BG:BG)</f>
        <v>0</v>
      </c>
      <c r="O2043">
        <f t="shared" si="81"/>
        <v>0</v>
      </c>
      <c r="P2043">
        <f t="shared" si="82"/>
        <v>49</v>
      </c>
    </row>
    <row r="2044" spans="12:16" x14ac:dyDescent="0.25">
      <c r="L2044" s="264">
        <f>Member!A2044</f>
        <v>0</v>
      </c>
      <c r="M2044">
        <f>SUMIF(Erfassung1!BD:BD,L2044,Erfassung1!BW:BW)</f>
        <v>0</v>
      </c>
      <c r="N2044">
        <f>SUMIF(Erfassung1!BD:BD,L2044,Erfassung1!BG:BG)</f>
        <v>0</v>
      </c>
      <c r="O2044">
        <f t="shared" si="81"/>
        <v>0</v>
      </c>
      <c r="P2044">
        <f t="shared" si="82"/>
        <v>49</v>
      </c>
    </row>
    <row r="2045" spans="12:16" x14ac:dyDescent="0.25">
      <c r="L2045" s="264">
        <f>Member!A2045</f>
        <v>0</v>
      </c>
      <c r="M2045">
        <f>SUMIF(Erfassung1!BD:BD,L2045,Erfassung1!BW:BW)</f>
        <v>0</v>
      </c>
      <c r="N2045">
        <f>SUMIF(Erfassung1!BD:BD,L2045,Erfassung1!BG:BG)</f>
        <v>0</v>
      </c>
      <c r="O2045">
        <f t="shared" si="81"/>
        <v>0</v>
      </c>
      <c r="P2045">
        <f t="shared" si="82"/>
        <v>49</v>
      </c>
    </row>
    <row r="2046" spans="12:16" x14ac:dyDescent="0.25">
      <c r="L2046" s="264">
        <f>Member!A2046</f>
        <v>0</v>
      </c>
      <c r="M2046">
        <f>SUMIF(Erfassung1!BD:BD,L2046,Erfassung1!BW:BW)</f>
        <v>0</v>
      </c>
      <c r="N2046">
        <f>SUMIF(Erfassung1!BD:BD,L2046,Erfassung1!BG:BG)</f>
        <v>0</v>
      </c>
      <c r="O2046">
        <f t="shared" si="81"/>
        <v>0</v>
      </c>
      <c r="P2046">
        <f t="shared" si="82"/>
        <v>49</v>
      </c>
    </row>
    <row r="2047" spans="12:16" x14ac:dyDescent="0.25">
      <c r="L2047" s="264">
        <f>Member!A2047</f>
        <v>0</v>
      </c>
      <c r="M2047">
        <f>SUMIF(Erfassung1!BD:BD,L2047,Erfassung1!BW:BW)</f>
        <v>0</v>
      </c>
      <c r="N2047">
        <f>SUMIF(Erfassung1!BD:BD,L2047,Erfassung1!BG:BG)</f>
        <v>0</v>
      </c>
      <c r="O2047">
        <f t="shared" si="81"/>
        <v>0</v>
      </c>
      <c r="P2047">
        <f t="shared" si="82"/>
        <v>49</v>
      </c>
    </row>
    <row r="2048" spans="12:16" x14ac:dyDescent="0.25">
      <c r="L2048" s="264">
        <f>Member!A2048</f>
        <v>0</v>
      </c>
      <c r="M2048">
        <f>SUMIF(Erfassung1!BD:BD,L2048,Erfassung1!BW:BW)</f>
        <v>0</v>
      </c>
      <c r="N2048">
        <f>SUMIF(Erfassung1!BD:BD,L2048,Erfassung1!BG:BG)</f>
        <v>0</v>
      </c>
      <c r="O2048">
        <f t="shared" si="81"/>
        <v>0</v>
      </c>
      <c r="P2048">
        <f t="shared" si="82"/>
        <v>49</v>
      </c>
    </row>
    <row r="2049" spans="12:16" x14ac:dyDescent="0.25">
      <c r="L2049" s="264">
        <f>Member!A2049</f>
        <v>0</v>
      </c>
      <c r="M2049">
        <f>SUMIF(Erfassung1!BD:BD,L2049,Erfassung1!BW:BW)</f>
        <v>0</v>
      </c>
      <c r="N2049">
        <f>SUMIF(Erfassung1!BD:BD,L2049,Erfassung1!BG:BG)</f>
        <v>0</v>
      </c>
      <c r="O2049">
        <f t="shared" si="81"/>
        <v>0</v>
      </c>
      <c r="P2049">
        <f t="shared" si="82"/>
        <v>49</v>
      </c>
    </row>
    <row r="2050" spans="12:16" x14ac:dyDescent="0.25">
      <c r="L2050" s="264">
        <f>Member!A2050</f>
        <v>0</v>
      </c>
      <c r="M2050">
        <f>SUMIF(Erfassung1!BD:BD,L2050,Erfassung1!BW:BW)</f>
        <v>0</v>
      </c>
      <c r="N2050">
        <f>SUMIF(Erfassung1!BD:BD,L2050,Erfassung1!BG:BG)</f>
        <v>0</v>
      </c>
      <c r="O2050">
        <f t="shared" si="81"/>
        <v>0</v>
      </c>
      <c r="P2050">
        <f t="shared" si="82"/>
        <v>49</v>
      </c>
    </row>
    <row r="2051" spans="12:16" x14ac:dyDescent="0.25">
      <c r="L2051" s="264">
        <f>Member!A2051</f>
        <v>0</v>
      </c>
      <c r="M2051">
        <f>SUMIF(Erfassung1!BD:BD,L2051,Erfassung1!BW:BW)</f>
        <v>0</v>
      </c>
      <c r="N2051">
        <f>SUMIF(Erfassung1!BD:BD,L2051,Erfassung1!BG:BG)</f>
        <v>0</v>
      </c>
      <c r="O2051">
        <f t="shared" si="81"/>
        <v>0</v>
      </c>
      <c r="P2051">
        <f t="shared" si="82"/>
        <v>49</v>
      </c>
    </row>
    <row r="2052" spans="12:16" x14ac:dyDescent="0.25">
      <c r="L2052" s="264">
        <f>Member!A2052</f>
        <v>0</v>
      </c>
      <c r="M2052">
        <f>SUMIF(Erfassung1!BD:BD,L2052,Erfassung1!BW:BW)</f>
        <v>0</v>
      </c>
      <c r="N2052">
        <f>SUMIF(Erfassung1!BD:BD,L2052,Erfassung1!BG:BG)</f>
        <v>0</v>
      </c>
      <c r="O2052">
        <f t="shared" si="81"/>
        <v>0</v>
      </c>
      <c r="P2052">
        <f t="shared" si="82"/>
        <v>49</v>
      </c>
    </row>
    <row r="2053" spans="12:16" x14ac:dyDescent="0.25">
      <c r="L2053" s="264">
        <f>Member!A2053</f>
        <v>0</v>
      </c>
      <c r="M2053">
        <f>SUMIF(Erfassung1!BD:BD,L2053,Erfassung1!BW:BW)</f>
        <v>0</v>
      </c>
      <c r="N2053">
        <f>SUMIF(Erfassung1!BD:BD,L2053,Erfassung1!BG:BG)</f>
        <v>0</v>
      </c>
      <c r="O2053">
        <f t="shared" si="81"/>
        <v>0</v>
      </c>
      <c r="P2053">
        <f t="shared" si="82"/>
        <v>49</v>
      </c>
    </row>
    <row r="2054" spans="12:16" x14ac:dyDescent="0.25">
      <c r="L2054" s="264">
        <f>Member!A2054</f>
        <v>0</v>
      </c>
      <c r="M2054">
        <f>SUMIF(Erfassung1!BD:BD,L2054,Erfassung1!BW:BW)</f>
        <v>0</v>
      </c>
      <c r="N2054">
        <f>SUMIF(Erfassung1!BD:BD,L2054,Erfassung1!BG:BG)</f>
        <v>0</v>
      </c>
      <c r="O2054">
        <f t="shared" si="81"/>
        <v>0</v>
      </c>
      <c r="P2054">
        <f t="shared" si="82"/>
        <v>49</v>
      </c>
    </row>
    <row r="2055" spans="12:16" x14ac:dyDescent="0.25">
      <c r="L2055" s="264">
        <f>Member!A2055</f>
        <v>0</v>
      </c>
      <c r="M2055">
        <f>SUMIF(Erfassung1!BD:BD,L2055,Erfassung1!BW:BW)</f>
        <v>0</v>
      </c>
      <c r="N2055">
        <f>SUMIF(Erfassung1!BD:BD,L2055,Erfassung1!BG:BG)</f>
        <v>0</v>
      </c>
      <c r="O2055">
        <f t="shared" si="81"/>
        <v>0</v>
      </c>
      <c r="P2055">
        <f t="shared" si="82"/>
        <v>49</v>
      </c>
    </row>
    <row r="2056" spans="12:16" x14ac:dyDescent="0.25">
      <c r="L2056" s="264">
        <f>Member!A2056</f>
        <v>0</v>
      </c>
      <c r="M2056">
        <f>SUMIF(Erfassung1!BD:BD,L2056,Erfassung1!BW:BW)</f>
        <v>0</v>
      </c>
      <c r="N2056">
        <f>SUMIF(Erfassung1!BD:BD,L2056,Erfassung1!BG:BG)</f>
        <v>0</v>
      </c>
      <c r="O2056">
        <f t="shared" si="81"/>
        <v>0</v>
      </c>
      <c r="P2056">
        <f t="shared" si="82"/>
        <v>49</v>
      </c>
    </row>
    <row r="2057" spans="12:16" x14ac:dyDescent="0.25">
      <c r="L2057" s="264">
        <f>Member!A2057</f>
        <v>0</v>
      </c>
      <c r="M2057">
        <f>SUMIF(Erfassung1!BD:BD,L2057,Erfassung1!BW:BW)</f>
        <v>0</v>
      </c>
      <c r="N2057">
        <f>SUMIF(Erfassung1!BD:BD,L2057,Erfassung1!BG:BG)</f>
        <v>0</v>
      </c>
      <c r="O2057">
        <f t="shared" si="81"/>
        <v>0</v>
      </c>
      <c r="P2057">
        <f t="shared" si="82"/>
        <v>49</v>
      </c>
    </row>
    <row r="2058" spans="12:16" x14ac:dyDescent="0.25">
      <c r="L2058" s="264">
        <f>Member!A2058</f>
        <v>0</v>
      </c>
      <c r="M2058">
        <f>SUMIF(Erfassung1!BD:BD,L2058,Erfassung1!BW:BW)</f>
        <v>0</v>
      </c>
      <c r="N2058">
        <f>SUMIF(Erfassung1!BD:BD,L2058,Erfassung1!BG:BG)</f>
        <v>0</v>
      </c>
      <c r="O2058">
        <f t="shared" si="81"/>
        <v>0</v>
      </c>
      <c r="P2058">
        <f t="shared" si="82"/>
        <v>49</v>
      </c>
    </row>
    <row r="2059" spans="12:16" x14ac:dyDescent="0.25">
      <c r="L2059" s="264">
        <f>Member!A2059</f>
        <v>0</v>
      </c>
      <c r="M2059">
        <f>SUMIF(Erfassung1!BD:BD,L2059,Erfassung1!BW:BW)</f>
        <v>0</v>
      </c>
      <c r="N2059">
        <f>SUMIF(Erfassung1!BD:BD,L2059,Erfassung1!BG:BG)</f>
        <v>0</v>
      </c>
      <c r="O2059">
        <f t="shared" si="81"/>
        <v>0</v>
      </c>
      <c r="P2059">
        <f t="shared" si="82"/>
        <v>49</v>
      </c>
    </row>
    <row r="2060" spans="12:16" x14ac:dyDescent="0.25">
      <c r="L2060" s="264">
        <f>Member!A2060</f>
        <v>0</v>
      </c>
      <c r="M2060">
        <f>SUMIF(Erfassung1!BD:BD,L2060,Erfassung1!BW:BW)</f>
        <v>0</v>
      </c>
      <c r="N2060">
        <f>SUMIF(Erfassung1!BD:BD,L2060,Erfassung1!BG:BG)</f>
        <v>0</v>
      </c>
      <c r="O2060">
        <f t="shared" si="81"/>
        <v>0</v>
      </c>
      <c r="P2060">
        <f t="shared" si="82"/>
        <v>49</v>
      </c>
    </row>
    <row r="2061" spans="12:16" x14ac:dyDescent="0.25">
      <c r="L2061" s="264">
        <f>Member!A2061</f>
        <v>0</v>
      </c>
      <c r="M2061">
        <f>SUMIF(Erfassung1!BD:BD,L2061,Erfassung1!BW:BW)</f>
        <v>0</v>
      </c>
      <c r="N2061">
        <f>SUMIF(Erfassung1!BD:BD,L2061,Erfassung1!BG:BG)</f>
        <v>0</v>
      </c>
      <c r="O2061">
        <f t="shared" si="81"/>
        <v>0</v>
      </c>
      <c r="P2061">
        <f t="shared" si="82"/>
        <v>49</v>
      </c>
    </row>
    <row r="2062" spans="12:16" x14ac:dyDescent="0.25">
      <c r="L2062" s="264">
        <f>Member!A2062</f>
        <v>0</v>
      </c>
      <c r="M2062">
        <f>SUMIF(Erfassung1!BD:BD,L2062,Erfassung1!BW:BW)</f>
        <v>0</v>
      </c>
      <c r="N2062">
        <f>SUMIF(Erfassung1!BD:BD,L2062,Erfassung1!BG:BG)</f>
        <v>0</v>
      </c>
      <c r="O2062">
        <f t="shared" si="81"/>
        <v>0</v>
      </c>
      <c r="P2062">
        <f t="shared" si="82"/>
        <v>49</v>
      </c>
    </row>
    <row r="2063" spans="12:16" x14ac:dyDescent="0.25">
      <c r="L2063" s="264">
        <f>Member!A2063</f>
        <v>0</v>
      </c>
      <c r="M2063">
        <f>SUMIF(Erfassung1!BD:BD,L2063,Erfassung1!BW:BW)</f>
        <v>0</v>
      </c>
      <c r="N2063">
        <f>SUMIF(Erfassung1!BD:BD,L2063,Erfassung1!BG:BG)</f>
        <v>0</v>
      </c>
      <c r="O2063">
        <f t="shared" si="81"/>
        <v>0</v>
      </c>
      <c r="P2063">
        <f t="shared" si="82"/>
        <v>49</v>
      </c>
    </row>
    <row r="2064" spans="12:16" x14ac:dyDescent="0.25">
      <c r="L2064" s="264">
        <f>Member!A2064</f>
        <v>0</v>
      </c>
      <c r="M2064">
        <f>SUMIF(Erfassung1!BD:BD,L2064,Erfassung1!BW:BW)</f>
        <v>0</v>
      </c>
      <c r="N2064">
        <f>SUMIF(Erfassung1!BD:BD,L2064,Erfassung1!BG:BG)</f>
        <v>0</v>
      </c>
      <c r="O2064">
        <f t="shared" si="81"/>
        <v>0</v>
      </c>
      <c r="P2064">
        <f t="shared" si="82"/>
        <v>49</v>
      </c>
    </row>
    <row r="2065" spans="12:16" x14ac:dyDescent="0.25">
      <c r="L2065" s="264">
        <f>Member!A2065</f>
        <v>0</v>
      </c>
      <c r="M2065">
        <f>SUMIF(Erfassung1!BD:BD,L2065,Erfassung1!BW:BW)</f>
        <v>0</v>
      </c>
      <c r="N2065">
        <f>SUMIF(Erfassung1!BD:BD,L2065,Erfassung1!BG:BG)</f>
        <v>0</v>
      </c>
      <c r="O2065">
        <f t="shared" si="81"/>
        <v>0</v>
      </c>
      <c r="P2065">
        <f t="shared" si="82"/>
        <v>49</v>
      </c>
    </row>
    <row r="2066" spans="12:16" x14ac:dyDescent="0.25">
      <c r="L2066" s="264">
        <f>Member!A2066</f>
        <v>0</v>
      </c>
      <c r="M2066">
        <f>SUMIF(Erfassung1!BD:BD,L2066,Erfassung1!BW:BW)</f>
        <v>0</v>
      </c>
      <c r="N2066">
        <f>SUMIF(Erfassung1!BD:BD,L2066,Erfassung1!BG:BG)</f>
        <v>0</v>
      </c>
      <c r="O2066">
        <f t="shared" si="81"/>
        <v>0</v>
      </c>
      <c r="P2066">
        <f t="shared" si="82"/>
        <v>49</v>
      </c>
    </row>
    <row r="2067" spans="12:16" x14ac:dyDescent="0.25">
      <c r="L2067" s="264">
        <f>Member!A2067</f>
        <v>0</v>
      </c>
      <c r="M2067">
        <f>SUMIF(Erfassung1!BD:BD,L2067,Erfassung1!BW:BW)</f>
        <v>0</v>
      </c>
      <c r="N2067">
        <f>SUMIF(Erfassung1!BD:BD,L2067,Erfassung1!BG:BG)</f>
        <v>0</v>
      </c>
      <c r="O2067">
        <f t="shared" si="81"/>
        <v>0</v>
      </c>
      <c r="P2067">
        <f t="shared" si="82"/>
        <v>49</v>
      </c>
    </row>
    <row r="2068" spans="12:16" x14ac:dyDescent="0.25">
      <c r="L2068" s="264">
        <f>Member!A2068</f>
        <v>0</v>
      </c>
      <c r="M2068">
        <f>SUMIF(Erfassung1!BD:BD,L2068,Erfassung1!BW:BW)</f>
        <v>0</v>
      </c>
      <c r="N2068">
        <f>SUMIF(Erfassung1!BD:BD,L2068,Erfassung1!BG:BG)</f>
        <v>0</v>
      </c>
      <c r="O2068">
        <f t="shared" si="81"/>
        <v>0</v>
      </c>
      <c r="P2068">
        <f t="shared" si="82"/>
        <v>49</v>
      </c>
    </row>
    <row r="2069" spans="12:16" x14ac:dyDescent="0.25">
      <c r="L2069" s="264">
        <f>Member!A2069</f>
        <v>0</v>
      </c>
      <c r="M2069">
        <f>SUMIF(Erfassung1!BD:BD,L2069,Erfassung1!BW:BW)</f>
        <v>0</v>
      </c>
      <c r="N2069">
        <f>SUMIF(Erfassung1!BD:BD,L2069,Erfassung1!BG:BG)</f>
        <v>0</v>
      </c>
      <c r="O2069">
        <f t="shared" si="81"/>
        <v>0</v>
      </c>
      <c r="P2069">
        <f t="shared" si="82"/>
        <v>49</v>
      </c>
    </row>
    <row r="2070" spans="12:16" x14ac:dyDescent="0.25">
      <c r="L2070" s="264">
        <f>Member!A2070</f>
        <v>0</v>
      </c>
      <c r="M2070">
        <f>SUMIF(Erfassung1!BD:BD,L2070,Erfassung1!BW:BW)</f>
        <v>0</v>
      </c>
      <c r="N2070">
        <f>SUMIF(Erfassung1!BD:BD,L2070,Erfassung1!BG:BG)</f>
        <v>0</v>
      </c>
      <c r="O2070">
        <f t="shared" si="81"/>
        <v>0</v>
      </c>
      <c r="P2070">
        <f t="shared" si="82"/>
        <v>49</v>
      </c>
    </row>
    <row r="2071" spans="12:16" x14ac:dyDescent="0.25">
      <c r="L2071" s="264">
        <f>Member!A2071</f>
        <v>0</v>
      </c>
      <c r="M2071">
        <f>SUMIF(Erfassung1!BD:BD,L2071,Erfassung1!BW:BW)</f>
        <v>0</v>
      </c>
      <c r="N2071">
        <f>SUMIF(Erfassung1!BD:BD,L2071,Erfassung1!BG:BG)</f>
        <v>0</v>
      </c>
      <c r="O2071">
        <f t="shared" si="81"/>
        <v>0</v>
      </c>
      <c r="P2071">
        <f t="shared" si="82"/>
        <v>49</v>
      </c>
    </row>
    <row r="2072" spans="12:16" x14ac:dyDescent="0.25">
      <c r="L2072" s="264">
        <f>Member!A2072</f>
        <v>0</v>
      </c>
      <c r="M2072">
        <f>SUMIF(Erfassung1!BD:BD,L2072,Erfassung1!BW:BW)</f>
        <v>0</v>
      </c>
      <c r="N2072">
        <f>SUMIF(Erfassung1!BD:BD,L2072,Erfassung1!BG:BG)</f>
        <v>0</v>
      </c>
      <c r="O2072">
        <f t="shared" si="81"/>
        <v>0</v>
      </c>
      <c r="P2072">
        <f t="shared" si="82"/>
        <v>49</v>
      </c>
    </row>
    <row r="2073" spans="12:16" x14ac:dyDescent="0.25">
      <c r="L2073" s="264">
        <f>Member!A2073</f>
        <v>0</v>
      </c>
      <c r="M2073">
        <f>SUMIF(Erfassung1!BD:BD,L2073,Erfassung1!BW:BW)</f>
        <v>0</v>
      </c>
      <c r="N2073">
        <f>SUMIF(Erfassung1!BD:BD,L2073,Erfassung1!BG:BG)</f>
        <v>0</v>
      </c>
      <c r="O2073">
        <f t="shared" si="81"/>
        <v>0</v>
      </c>
      <c r="P2073">
        <f t="shared" si="82"/>
        <v>49</v>
      </c>
    </row>
    <row r="2074" spans="12:16" x14ac:dyDescent="0.25">
      <c r="L2074" s="264">
        <f>Member!A2074</f>
        <v>0</v>
      </c>
      <c r="M2074">
        <f>SUMIF(Erfassung1!BD:BD,L2074,Erfassung1!BW:BW)</f>
        <v>0</v>
      </c>
      <c r="N2074">
        <f>SUMIF(Erfassung1!BD:BD,L2074,Erfassung1!BG:BG)</f>
        <v>0</v>
      </c>
      <c r="O2074">
        <f t="shared" si="81"/>
        <v>0</v>
      </c>
      <c r="P2074">
        <f t="shared" si="82"/>
        <v>49</v>
      </c>
    </row>
    <row r="2075" spans="12:16" x14ac:dyDescent="0.25">
      <c r="L2075" s="264">
        <f>Member!A2075</f>
        <v>0</v>
      </c>
      <c r="M2075">
        <f>SUMIF(Erfassung1!BD:BD,L2075,Erfassung1!BW:BW)</f>
        <v>0</v>
      </c>
      <c r="N2075">
        <f>SUMIF(Erfassung1!BD:BD,L2075,Erfassung1!BG:BG)</f>
        <v>0</v>
      </c>
      <c r="O2075">
        <f t="shared" si="81"/>
        <v>0</v>
      </c>
      <c r="P2075">
        <f t="shared" si="82"/>
        <v>49</v>
      </c>
    </row>
    <row r="2076" spans="12:16" x14ac:dyDescent="0.25">
      <c r="L2076" s="264">
        <f>Member!A2076</f>
        <v>0</v>
      </c>
      <c r="M2076">
        <f>SUMIF(Erfassung1!BD:BD,L2076,Erfassung1!BW:BW)</f>
        <v>0</v>
      </c>
      <c r="N2076">
        <f>SUMIF(Erfassung1!BD:BD,L2076,Erfassung1!BG:BG)</f>
        <v>0</v>
      </c>
      <c r="O2076">
        <f t="shared" si="81"/>
        <v>0</v>
      </c>
      <c r="P2076">
        <f t="shared" si="82"/>
        <v>49</v>
      </c>
    </row>
    <row r="2077" spans="12:16" x14ac:dyDescent="0.25">
      <c r="L2077" s="264">
        <f>Member!A2077</f>
        <v>0</v>
      </c>
      <c r="M2077">
        <f>SUMIF(Erfassung1!BD:BD,L2077,Erfassung1!BW:BW)</f>
        <v>0</v>
      </c>
      <c r="N2077">
        <f>SUMIF(Erfassung1!BD:BD,L2077,Erfassung1!BG:BG)</f>
        <v>0</v>
      </c>
      <c r="O2077">
        <f t="shared" si="81"/>
        <v>0</v>
      </c>
      <c r="P2077">
        <f t="shared" si="82"/>
        <v>49</v>
      </c>
    </row>
    <row r="2078" spans="12:16" x14ac:dyDescent="0.25">
      <c r="L2078" s="264">
        <f>Member!A2078</f>
        <v>0</v>
      </c>
      <c r="M2078">
        <f>SUMIF(Erfassung1!BD:BD,L2078,Erfassung1!BW:BW)</f>
        <v>0</v>
      </c>
      <c r="N2078">
        <f>SUMIF(Erfassung1!BD:BD,L2078,Erfassung1!BG:BG)</f>
        <v>0</v>
      </c>
      <c r="O2078">
        <f t="shared" si="81"/>
        <v>0</v>
      </c>
      <c r="P2078">
        <f t="shared" si="82"/>
        <v>49</v>
      </c>
    </row>
    <row r="2079" spans="12:16" x14ac:dyDescent="0.25">
      <c r="L2079" s="264">
        <f>Member!A2079</f>
        <v>0</v>
      </c>
      <c r="M2079">
        <f>SUMIF(Erfassung1!BD:BD,L2079,Erfassung1!BW:BW)</f>
        <v>0</v>
      </c>
      <c r="N2079">
        <f>SUMIF(Erfassung1!BD:BD,L2079,Erfassung1!BG:BG)</f>
        <v>0</v>
      </c>
      <c r="O2079">
        <f t="shared" si="81"/>
        <v>0</v>
      </c>
      <c r="P2079">
        <f t="shared" si="82"/>
        <v>49</v>
      </c>
    </row>
    <row r="2080" spans="12:16" x14ac:dyDescent="0.25">
      <c r="L2080" s="264">
        <f>Member!A2080</f>
        <v>0</v>
      </c>
      <c r="M2080">
        <f>SUMIF(Erfassung1!BD:BD,L2080,Erfassung1!BW:BW)</f>
        <v>0</v>
      </c>
      <c r="N2080">
        <f>SUMIF(Erfassung1!BD:BD,L2080,Erfassung1!BG:BG)</f>
        <v>0</v>
      </c>
      <c r="O2080">
        <f t="shared" si="81"/>
        <v>0</v>
      </c>
      <c r="P2080">
        <f t="shared" si="82"/>
        <v>49</v>
      </c>
    </row>
    <row r="2081" spans="12:16" x14ac:dyDescent="0.25">
      <c r="L2081" s="264">
        <f>Member!A2081</f>
        <v>0</v>
      </c>
      <c r="M2081">
        <f>SUMIF(Erfassung1!BD:BD,L2081,Erfassung1!BW:BW)</f>
        <v>0</v>
      </c>
      <c r="N2081">
        <f>SUMIF(Erfassung1!BD:BD,L2081,Erfassung1!BG:BG)</f>
        <v>0</v>
      </c>
      <c r="O2081">
        <f t="shared" si="81"/>
        <v>0</v>
      </c>
      <c r="P2081">
        <f t="shared" si="82"/>
        <v>49</v>
      </c>
    </row>
    <row r="2082" spans="12:16" x14ac:dyDescent="0.25">
      <c r="L2082" s="264">
        <f>Member!A2082</f>
        <v>0</v>
      </c>
      <c r="M2082">
        <f>SUMIF(Erfassung1!BD:BD,L2082,Erfassung1!BW:BW)</f>
        <v>0</v>
      </c>
      <c r="N2082">
        <f>SUMIF(Erfassung1!BD:BD,L2082,Erfassung1!BG:BG)</f>
        <v>0</v>
      </c>
      <c r="O2082">
        <f t="shared" si="81"/>
        <v>0</v>
      </c>
      <c r="P2082">
        <f t="shared" si="82"/>
        <v>49</v>
      </c>
    </row>
    <row r="2083" spans="12:16" x14ac:dyDescent="0.25">
      <c r="L2083" s="264">
        <f>Member!A2083</f>
        <v>0</v>
      </c>
      <c r="M2083">
        <f>SUMIF(Erfassung1!BD:BD,L2083,Erfassung1!BW:BW)</f>
        <v>0</v>
      </c>
      <c r="N2083">
        <f>SUMIF(Erfassung1!BD:BD,L2083,Erfassung1!BG:BG)</f>
        <v>0</v>
      </c>
      <c r="O2083">
        <f t="shared" si="81"/>
        <v>0</v>
      </c>
      <c r="P2083">
        <f t="shared" si="82"/>
        <v>49</v>
      </c>
    </row>
    <row r="2084" spans="12:16" x14ac:dyDescent="0.25">
      <c r="L2084" s="264">
        <f>Member!A2084</f>
        <v>0</v>
      </c>
      <c r="M2084">
        <f>SUMIF(Erfassung1!BD:BD,L2084,Erfassung1!BW:BW)</f>
        <v>0</v>
      </c>
      <c r="N2084">
        <f>SUMIF(Erfassung1!BD:BD,L2084,Erfassung1!BG:BG)</f>
        <v>0</v>
      </c>
      <c r="O2084">
        <f t="shared" si="81"/>
        <v>0</v>
      </c>
      <c r="P2084">
        <f t="shared" si="82"/>
        <v>49</v>
      </c>
    </row>
    <row r="2085" spans="12:16" x14ac:dyDescent="0.25">
      <c r="L2085" s="264">
        <f>Member!A2085</f>
        <v>0</v>
      </c>
      <c r="M2085">
        <f>SUMIF(Erfassung1!BD:BD,L2085,Erfassung1!BW:BW)</f>
        <v>0</v>
      </c>
      <c r="N2085">
        <f>SUMIF(Erfassung1!BD:BD,L2085,Erfassung1!BG:BG)</f>
        <v>0</v>
      </c>
      <c r="O2085">
        <f t="shared" si="81"/>
        <v>0</v>
      </c>
      <c r="P2085">
        <f t="shared" si="82"/>
        <v>49</v>
      </c>
    </row>
    <row r="2086" spans="12:16" x14ac:dyDescent="0.25">
      <c r="L2086" s="264">
        <f>Member!A2086</f>
        <v>0</v>
      </c>
      <c r="M2086">
        <f>SUMIF(Erfassung1!BD:BD,L2086,Erfassung1!BW:BW)</f>
        <v>0</v>
      </c>
      <c r="N2086">
        <f>SUMIF(Erfassung1!BD:BD,L2086,Erfassung1!BG:BG)</f>
        <v>0</v>
      </c>
      <c r="O2086">
        <f t="shared" si="81"/>
        <v>0</v>
      </c>
      <c r="P2086">
        <f t="shared" si="82"/>
        <v>49</v>
      </c>
    </row>
    <row r="2087" spans="12:16" x14ac:dyDescent="0.25">
      <c r="L2087" s="264">
        <f>Member!A2087</f>
        <v>0</v>
      </c>
      <c r="M2087">
        <f>SUMIF(Erfassung1!BD:BD,L2087,Erfassung1!BW:BW)</f>
        <v>0</v>
      </c>
      <c r="N2087">
        <f>SUMIF(Erfassung1!BD:BD,L2087,Erfassung1!BG:BG)</f>
        <v>0</v>
      </c>
      <c r="O2087">
        <f t="shared" si="81"/>
        <v>0</v>
      </c>
      <c r="P2087">
        <f t="shared" si="82"/>
        <v>49</v>
      </c>
    </row>
    <row r="2088" spans="12:16" x14ac:dyDescent="0.25">
      <c r="L2088" s="264">
        <f>Member!A2088</f>
        <v>0</v>
      </c>
      <c r="M2088">
        <f>SUMIF(Erfassung1!BD:BD,L2088,Erfassung1!BW:BW)</f>
        <v>0</v>
      </c>
      <c r="N2088">
        <f>SUMIF(Erfassung1!BD:BD,L2088,Erfassung1!BG:BG)</f>
        <v>0</v>
      </c>
      <c r="O2088">
        <f t="shared" si="81"/>
        <v>0</v>
      </c>
      <c r="P2088">
        <f t="shared" si="82"/>
        <v>49</v>
      </c>
    </row>
    <row r="2089" spans="12:16" x14ac:dyDescent="0.25">
      <c r="L2089" s="264">
        <f>Member!A2089</f>
        <v>0</v>
      </c>
      <c r="M2089">
        <f>SUMIF(Erfassung1!BD:BD,L2089,Erfassung1!BW:BW)</f>
        <v>0</v>
      </c>
      <c r="N2089">
        <f>SUMIF(Erfassung1!BD:BD,L2089,Erfassung1!BG:BG)</f>
        <v>0</v>
      </c>
      <c r="O2089">
        <f t="shared" ref="O2089:O2152" si="83">IF(N2089=0,0,M2089/N2089-ROW()/1000000000)</f>
        <v>0</v>
      </c>
      <c r="P2089">
        <f t="shared" ref="P2089:P2152" si="84">RANK(O2089,O:O)</f>
        <v>49</v>
      </c>
    </row>
    <row r="2090" spans="12:16" x14ac:dyDescent="0.25">
      <c r="L2090" s="264">
        <f>Member!A2090</f>
        <v>0</v>
      </c>
      <c r="M2090">
        <f>SUMIF(Erfassung1!BD:BD,L2090,Erfassung1!BW:BW)</f>
        <v>0</v>
      </c>
      <c r="N2090">
        <f>SUMIF(Erfassung1!BD:BD,L2090,Erfassung1!BG:BG)</f>
        <v>0</v>
      </c>
      <c r="O2090">
        <f t="shared" si="83"/>
        <v>0</v>
      </c>
      <c r="P2090">
        <f t="shared" si="84"/>
        <v>49</v>
      </c>
    </row>
    <row r="2091" spans="12:16" x14ac:dyDescent="0.25">
      <c r="L2091" s="264">
        <f>Member!A2091</f>
        <v>0</v>
      </c>
      <c r="M2091">
        <f>SUMIF(Erfassung1!BD:BD,L2091,Erfassung1!BW:BW)</f>
        <v>0</v>
      </c>
      <c r="N2091">
        <f>SUMIF(Erfassung1!BD:BD,L2091,Erfassung1!BG:BG)</f>
        <v>0</v>
      </c>
      <c r="O2091">
        <f t="shared" si="83"/>
        <v>0</v>
      </c>
      <c r="P2091">
        <f t="shared" si="84"/>
        <v>49</v>
      </c>
    </row>
    <row r="2092" spans="12:16" x14ac:dyDescent="0.25">
      <c r="L2092" s="264">
        <f>Member!A2092</f>
        <v>0</v>
      </c>
      <c r="M2092">
        <f>SUMIF(Erfassung1!BD:BD,L2092,Erfassung1!BW:BW)</f>
        <v>0</v>
      </c>
      <c r="N2092">
        <f>SUMIF(Erfassung1!BD:BD,L2092,Erfassung1!BG:BG)</f>
        <v>0</v>
      </c>
      <c r="O2092">
        <f t="shared" si="83"/>
        <v>0</v>
      </c>
      <c r="P2092">
        <f t="shared" si="84"/>
        <v>49</v>
      </c>
    </row>
    <row r="2093" spans="12:16" x14ac:dyDescent="0.25">
      <c r="L2093" s="264">
        <f>Member!A2093</f>
        <v>0</v>
      </c>
      <c r="M2093">
        <f>SUMIF(Erfassung1!BD:BD,L2093,Erfassung1!BW:BW)</f>
        <v>0</v>
      </c>
      <c r="N2093">
        <f>SUMIF(Erfassung1!BD:BD,L2093,Erfassung1!BG:BG)</f>
        <v>0</v>
      </c>
      <c r="O2093">
        <f t="shared" si="83"/>
        <v>0</v>
      </c>
      <c r="P2093">
        <f t="shared" si="84"/>
        <v>49</v>
      </c>
    </row>
    <row r="2094" spans="12:16" x14ac:dyDescent="0.25">
      <c r="L2094" s="264">
        <f>Member!A2094</f>
        <v>0</v>
      </c>
      <c r="M2094">
        <f>SUMIF(Erfassung1!BD:BD,L2094,Erfassung1!BW:BW)</f>
        <v>0</v>
      </c>
      <c r="N2094">
        <f>SUMIF(Erfassung1!BD:BD,L2094,Erfassung1!BG:BG)</f>
        <v>0</v>
      </c>
      <c r="O2094">
        <f t="shared" si="83"/>
        <v>0</v>
      </c>
      <c r="P2094">
        <f t="shared" si="84"/>
        <v>49</v>
      </c>
    </row>
    <row r="2095" spans="12:16" x14ac:dyDescent="0.25">
      <c r="L2095" s="264">
        <f>Member!A2095</f>
        <v>0</v>
      </c>
      <c r="M2095">
        <f>SUMIF(Erfassung1!BD:BD,L2095,Erfassung1!BW:BW)</f>
        <v>0</v>
      </c>
      <c r="N2095">
        <f>SUMIF(Erfassung1!BD:BD,L2095,Erfassung1!BG:BG)</f>
        <v>0</v>
      </c>
      <c r="O2095">
        <f t="shared" si="83"/>
        <v>0</v>
      </c>
      <c r="P2095">
        <f t="shared" si="84"/>
        <v>49</v>
      </c>
    </row>
    <row r="2096" spans="12:16" x14ac:dyDescent="0.25">
      <c r="L2096" s="264">
        <f>Member!A2096</f>
        <v>0</v>
      </c>
      <c r="M2096">
        <f>SUMIF(Erfassung1!BD:BD,L2096,Erfassung1!BW:BW)</f>
        <v>0</v>
      </c>
      <c r="N2096">
        <f>SUMIF(Erfassung1!BD:BD,L2096,Erfassung1!BG:BG)</f>
        <v>0</v>
      </c>
      <c r="O2096">
        <f t="shared" si="83"/>
        <v>0</v>
      </c>
      <c r="P2096">
        <f t="shared" si="84"/>
        <v>49</v>
      </c>
    </row>
    <row r="2097" spans="12:16" x14ac:dyDescent="0.25">
      <c r="L2097" s="264">
        <f>Member!A2097</f>
        <v>0</v>
      </c>
      <c r="M2097">
        <f>SUMIF(Erfassung1!BD:BD,L2097,Erfassung1!BW:BW)</f>
        <v>0</v>
      </c>
      <c r="N2097">
        <f>SUMIF(Erfassung1!BD:BD,L2097,Erfassung1!BG:BG)</f>
        <v>0</v>
      </c>
      <c r="O2097">
        <f t="shared" si="83"/>
        <v>0</v>
      </c>
      <c r="P2097">
        <f t="shared" si="84"/>
        <v>49</v>
      </c>
    </row>
    <row r="2098" spans="12:16" x14ac:dyDescent="0.25">
      <c r="L2098" s="264">
        <f>Member!A2098</f>
        <v>0</v>
      </c>
      <c r="M2098">
        <f>SUMIF(Erfassung1!BD:BD,L2098,Erfassung1!BW:BW)</f>
        <v>0</v>
      </c>
      <c r="N2098">
        <f>SUMIF(Erfassung1!BD:BD,L2098,Erfassung1!BG:BG)</f>
        <v>0</v>
      </c>
      <c r="O2098">
        <f t="shared" si="83"/>
        <v>0</v>
      </c>
      <c r="P2098">
        <f t="shared" si="84"/>
        <v>49</v>
      </c>
    </row>
    <row r="2099" spans="12:16" x14ac:dyDescent="0.25">
      <c r="L2099" s="264">
        <f>Member!A2099</f>
        <v>0</v>
      </c>
      <c r="M2099">
        <f>SUMIF(Erfassung1!BD:BD,L2099,Erfassung1!BW:BW)</f>
        <v>0</v>
      </c>
      <c r="N2099">
        <f>SUMIF(Erfassung1!BD:BD,L2099,Erfassung1!BG:BG)</f>
        <v>0</v>
      </c>
      <c r="O2099">
        <f t="shared" si="83"/>
        <v>0</v>
      </c>
      <c r="P2099">
        <f t="shared" si="84"/>
        <v>49</v>
      </c>
    </row>
    <row r="2100" spans="12:16" x14ac:dyDescent="0.25">
      <c r="L2100" s="264">
        <f>Member!A2100</f>
        <v>0</v>
      </c>
      <c r="M2100">
        <f>SUMIF(Erfassung1!BD:BD,L2100,Erfassung1!BW:BW)</f>
        <v>0</v>
      </c>
      <c r="N2100">
        <f>SUMIF(Erfassung1!BD:BD,L2100,Erfassung1!BG:BG)</f>
        <v>0</v>
      </c>
      <c r="O2100">
        <f t="shared" si="83"/>
        <v>0</v>
      </c>
      <c r="P2100">
        <f t="shared" si="84"/>
        <v>49</v>
      </c>
    </row>
    <row r="2101" spans="12:16" x14ac:dyDescent="0.25">
      <c r="L2101" s="264">
        <f>Member!A2101</f>
        <v>0</v>
      </c>
      <c r="M2101">
        <f>SUMIF(Erfassung1!BD:BD,L2101,Erfassung1!BW:BW)</f>
        <v>0</v>
      </c>
      <c r="N2101">
        <f>SUMIF(Erfassung1!BD:BD,L2101,Erfassung1!BG:BG)</f>
        <v>0</v>
      </c>
      <c r="O2101">
        <f t="shared" si="83"/>
        <v>0</v>
      </c>
      <c r="P2101">
        <f t="shared" si="84"/>
        <v>49</v>
      </c>
    </row>
    <row r="2102" spans="12:16" x14ac:dyDescent="0.25">
      <c r="L2102" s="264">
        <f>Member!A2102</f>
        <v>0</v>
      </c>
      <c r="M2102">
        <f>SUMIF(Erfassung1!BD:BD,L2102,Erfassung1!BW:BW)</f>
        <v>0</v>
      </c>
      <c r="N2102">
        <f>SUMIF(Erfassung1!BD:BD,L2102,Erfassung1!BG:BG)</f>
        <v>0</v>
      </c>
      <c r="O2102">
        <f t="shared" si="83"/>
        <v>0</v>
      </c>
      <c r="P2102">
        <f t="shared" si="84"/>
        <v>49</v>
      </c>
    </row>
    <row r="2103" spans="12:16" x14ac:dyDescent="0.25">
      <c r="L2103" s="264">
        <f>Member!A2103</f>
        <v>0</v>
      </c>
      <c r="M2103">
        <f>SUMIF(Erfassung1!BD:BD,L2103,Erfassung1!BW:BW)</f>
        <v>0</v>
      </c>
      <c r="N2103">
        <f>SUMIF(Erfassung1!BD:BD,L2103,Erfassung1!BG:BG)</f>
        <v>0</v>
      </c>
      <c r="O2103">
        <f t="shared" si="83"/>
        <v>0</v>
      </c>
      <c r="P2103">
        <f t="shared" si="84"/>
        <v>49</v>
      </c>
    </row>
    <row r="2104" spans="12:16" x14ac:dyDescent="0.25">
      <c r="L2104" s="264">
        <f>Member!A2104</f>
        <v>0</v>
      </c>
      <c r="M2104">
        <f>SUMIF(Erfassung1!BD:BD,L2104,Erfassung1!BW:BW)</f>
        <v>0</v>
      </c>
      <c r="N2104">
        <f>SUMIF(Erfassung1!BD:BD,L2104,Erfassung1!BG:BG)</f>
        <v>0</v>
      </c>
      <c r="O2104">
        <f t="shared" si="83"/>
        <v>0</v>
      </c>
      <c r="P2104">
        <f t="shared" si="84"/>
        <v>49</v>
      </c>
    </row>
    <row r="2105" spans="12:16" x14ac:dyDescent="0.25">
      <c r="L2105" s="264">
        <f>Member!A2105</f>
        <v>0</v>
      </c>
      <c r="M2105">
        <f>SUMIF(Erfassung1!BD:BD,L2105,Erfassung1!BW:BW)</f>
        <v>0</v>
      </c>
      <c r="N2105">
        <f>SUMIF(Erfassung1!BD:BD,L2105,Erfassung1!BG:BG)</f>
        <v>0</v>
      </c>
      <c r="O2105">
        <f t="shared" si="83"/>
        <v>0</v>
      </c>
      <c r="P2105">
        <f t="shared" si="84"/>
        <v>49</v>
      </c>
    </row>
    <row r="2106" spans="12:16" x14ac:dyDescent="0.25">
      <c r="L2106" s="264">
        <f>Member!A2106</f>
        <v>0</v>
      </c>
      <c r="M2106">
        <f>SUMIF(Erfassung1!BD:BD,L2106,Erfassung1!BW:BW)</f>
        <v>0</v>
      </c>
      <c r="N2106">
        <f>SUMIF(Erfassung1!BD:BD,L2106,Erfassung1!BG:BG)</f>
        <v>0</v>
      </c>
      <c r="O2106">
        <f t="shared" si="83"/>
        <v>0</v>
      </c>
      <c r="P2106">
        <f t="shared" si="84"/>
        <v>49</v>
      </c>
    </row>
    <row r="2107" spans="12:16" x14ac:dyDescent="0.25">
      <c r="L2107" s="264">
        <f>Member!A2107</f>
        <v>0</v>
      </c>
      <c r="M2107">
        <f>SUMIF(Erfassung1!BD:BD,L2107,Erfassung1!BW:BW)</f>
        <v>0</v>
      </c>
      <c r="N2107">
        <f>SUMIF(Erfassung1!BD:BD,L2107,Erfassung1!BG:BG)</f>
        <v>0</v>
      </c>
      <c r="O2107">
        <f t="shared" si="83"/>
        <v>0</v>
      </c>
      <c r="P2107">
        <f t="shared" si="84"/>
        <v>49</v>
      </c>
    </row>
    <row r="2108" spans="12:16" x14ac:dyDescent="0.25">
      <c r="L2108" s="264">
        <f>Member!A2108</f>
        <v>0</v>
      </c>
      <c r="M2108">
        <f>SUMIF(Erfassung1!BD:BD,L2108,Erfassung1!BW:BW)</f>
        <v>0</v>
      </c>
      <c r="N2108">
        <f>SUMIF(Erfassung1!BD:BD,L2108,Erfassung1!BG:BG)</f>
        <v>0</v>
      </c>
      <c r="O2108">
        <f t="shared" si="83"/>
        <v>0</v>
      </c>
      <c r="P2108">
        <f t="shared" si="84"/>
        <v>49</v>
      </c>
    </row>
    <row r="2109" spans="12:16" x14ac:dyDescent="0.25">
      <c r="L2109" s="264">
        <f>Member!A2109</f>
        <v>0</v>
      </c>
      <c r="M2109">
        <f>SUMIF(Erfassung1!BD:BD,L2109,Erfassung1!BW:BW)</f>
        <v>0</v>
      </c>
      <c r="N2109">
        <f>SUMIF(Erfassung1!BD:BD,L2109,Erfassung1!BG:BG)</f>
        <v>0</v>
      </c>
      <c r="O2109">
        <f t="shared" si="83"/>
        <v>0</v>
      </c>
      <c r="P2109">
        <f t="shared" si="84"/>
        <v>49</v>
      </c>
    </row>
    <row r="2110" spans="12:16" x14ac:dyDescent="0.25">
      <c r="L2110" s="264">
        <f>Member!A2110</f>
        <v>0</v>
      </c>
      <c r="M2110">
        <f>SUMIF(Erfassung1!BD:BD,L2110,Erfassung1!BW:BW)</f>
        <v>0</v>
      </c>
      <c r="N2110">
        <f>SUMIF(Erfassung1!BD:BD,L2110,Erfassung1!BG:BG)</f>
        <v>0</v>
      </c>
      <c r="O2110">
        <f t="shared" si="83"/>
        <v>0</v>
      </c>
      <c r="P2110">
        <f t="shared" si="84"/>
        <v>49</v>
      </c>
    </row>
    <row r="2111" spans="12:16" x14ac:dyDescent="0.25">
      <c r="L2111" s="264">
        <f>Member!A2111</f>
        <v>0</v>
      </c>
      <c r="M2111">
        <f>SUMIF(Erfassung1!BD:BD,L2111,Erfassung1!BW:BW)</f>
        <v>0</v>
      </c>
      <c r="N2111">
        <f>SUMIF(Erfassung1!BD:BD,L2111,Erfassung1!BG:BG)</f>
        <v>0</v>
      </c>
      <c r="O2111">
        <f t="shared" si="83"/>
        <v>0</v>
      </c>
      <c r="P2111">
        <f t="shared" si="84"/>
        <v>49</v>
      </c>
    </row>
    <row r="2112" spans="12:16" x14ac:dyDescent="0.25">
      <c r="L2112" s="264">
        <f>Member!A2112</f>
        <v>0</v>
      </c>
      <c r="M2112">
        <f>SUMIF(Erfassung1!BD:BD,L2112,Erfassung1!BW:BW)</f>
        <v>0</v>
      </c>
      <c r="N2112">
        <f>SUMIF(Erfassung1!BD:BD,L2112,Erfassung1!BG:BG)</f>
        <v>0</v>
      </c>
      <c r="O2112">
        <f t="shared" si="83"/>
        <v>0</v>
      </c>
      <c r="P2112">
        <f t="shared" si="84"/>
        <v>49</v>
      </c>
    </row>
    <row r="2113" spans="12:16" x14ac:dyDescent="0.25">
      <c r="L2113" s="264">
        <f>Member!A2113</f>
        <v>0</v>
      </c>
      <c r="M2113">
        <f>SUMIF(Erfassung1!BD:BD,L2113,Erfassung1!BW:BW)</f>
        <v>0</v>
      </c>
      <c r="N2113">
        <f>SUMIF(Erfassung1!BD:BD,L2113,Erfassung1!BG:BG)</f>
        <v>0</v>
      </c>
      <c r="O2113">
        <f t="shared" si="83"/>
        <v>0</v>
      </c>
      <c r="P2113">
        <f t="shared" si="84"/>
        <v>49</v>
      </c>
    </row>
    <row r="2114" spans="12:16" x14ac:dyDescent="0.25">
      <c r="L2114" s="264">
        <f>Member!A2114</f>
        <v>0</v>
      </c>
      <c r="M2114">
        <f>SUMIF(Erfassung1!BD:BD,L2114,Erfassung1!BW:BW)</f>
        <v>0</v>
      </c>
      <c r="N2114">
        <f>SUMIF(Erfassung1!BD:BD,L2114,Erfassung1!BG:BG)</f>
        <v>0</v>
      </c>
      <c r="O2114">
        <f t="shared" si="83"/>
        <v>0</v>
      </c>
      <c r="P2114">
        <f t="shared" si="84"/>
        <v>49</v>
      </c>
    </row>
    <row r="2115" spans="12:16" x14ac:dyDescent="0.25">
      <c r="L2115" s="264">
        <f>Member!A2115</f>
        <v>0</v>
      </c>
      <c r="M2115">
        <f>SUMIF(Erfassung1!BD:BD,L2115,Erfassung1!BW:BW)</f>
        <v>0</v>
      </c>
      <c r="N2115">
        <f>SUMIF(Erfassung1!BD:BD,L2115,Erfassung1!BG:BG)</f>
        <v>0</v>
      </c>
      <c r="O2115">
        <f t="shared" si="83"/>
        <v>0</v>
      </c>
      <c r="P2115">
        <f t="shared" si="84"/>
        <v>49</v>
      </c>
    </row>
    <row r="2116" spans="12:16" x14ac:dyDescent="0.25">
      <c r="L2116" s="264">
        <f>Member!A2116</f>
        <v>0</v>
      </c>
      <c r="M2116">
        <f>SUMIF(Erfassung1!BD:BD,L2116,Erfassung1!BW:BW)</f>
        <v>0</v>
      </c>
      <c r="N2116">
        <f>SUMIF(Erfassung1!BD:BD,L2116,Erfassung1!BG:BG)</f>
        <v>0</v>
      </c>
      <c r="O2116">
        <f t="shared" si="83"/>
        <v>0</v>
      </c>
      <c r="P2116">
        <f t="shared" si="84"/>
        <v>49</v>
      </c>
    </row>
    <row r="2117" spans="12:16" x14ac:dyDescent="0.25">
      <c r="L2117" s="264">
        <f>Member!A2117</f>
        <v>0</v>
      </c>
      <c r="M2117">
        <f>SUMIF(Erfassung1!BD:BD,L2117,Erfassung1!BW:BW)</f>
        <v>0</v>
      </c>
      <c r="N2117">
        <f>SUMIF(Erfassung1!BD:BD,L2117,Erfassung1!BG:BG)</f>
        <v>0</v>
      </c>
      <c r="O2117">
        <f t="shared" si="83"/>
        <v>0</v>
      </c>
      <c r="P2117">
        <f t="shared" si="84"/>
        <v>49</v>
      </c>
    </row>
    <row r="2118" spans="12:16" x14ac:dyDescent="0.25">
      <c r="L2118" s="264">
        <f>Member!A2118</f>
        <v>0</v>
      </c>
      <c r="M2118">
        <f>SUMIF(Erfassung1!BD:BD,L2118,Erfassung1!BW:BW)</f>
        <v>0</v>
      </c>
      <c r="N2118">
        <f>SUMIF(Erfassung1!BD:BD,L2118,Erfassung1!BG:BG)</f>
        <v>0</v>
      </c>
      <c r="O2118">
        <f t="shared" si="83"/>
        <v>0</v>
      </c>
      <c r="P2118">
        <f t="shared" si="84"/>
        <v>49</v>
      </c>
    </row>
    <row r="2119" spans="12:16" x14ac:dyDescent="0.25">
      <c r="L2119" s="264">
        <f>Member!A2119</f>
        <v>0</v>
      </c>
      <c r="M2119">
        <f>SUMIF(Erfassung1!BD:BD,L2119,Erfassung1!BW:BW)</f>
        <v>0</v>
      </c>
      <c r="N2119">
        <f>SUMIF(Erfassung1!BD:BD,L2119,Erfassung1!BG:BG)</f>
        <v>0</v>
      </c>
      <c r="O2119">
        <f t="shared" si="83"/>
        <v>0</v>
      </c>
      <c r="P2119">
        <f t="shared" si="84"/>
        <v>49</v>
      </c>
    </row>
    <row r="2120" spans="12:16" x14ac:dyDescent="0.25">
      <c r="L2120" s="264">
        <f>Member!A2120</f>
        <v>0</v>
      </c>
      <c r="M2120">
        <f>SUMIF(Erfassung1!BD:BD,L2120,Erfassung1!BW:BW)</f>
        <v>0</v>
      </c>
      <c r="N2120">
        <f>SUMIF(Erfassung1!BD:BD,L2120,Erfassung1!BG:BG)</f>
        <v>0</v>
      </c>
      <c r="O2120">
        <f t="shared" si="83"/>
        <v>0</v>
      </c>
      <c r="P2120">
        <f t="shared" si="84"/>
        <v>49</v>
      </c>
    </row>
    <row r="2121" spans="12:16" x14ac:dyDescent="0.25">
      <c r="L2121" s="264">
        <f>Member!A2121</f>
        <v>0</v>
      </c>
      <c r="M2121">
        <f>SUMIF(Erfassung1!BD:BD,L2121,Erfassung1!BW:BW)</f>
        <v>0</v>
      </c>
      <c r="N2121">
        <f>SUMIF(Erfassung1!BD:BD,L2121,Erfassung1!BG:BG)</f>
        <v>0</v>
      </c>
      <c r="O2121">
        <f t="shared" si="83"/>
        <v>0</v>
      </c>
      <c r="P2121">
        <f t="shared" si="84"/>
        <v>49</v>
      </c>
    </row>
    <row r="2122" spans="12:16" x14ac:dyDescent="0.25">
      <c r="L2122" s="264">
        <f>Member!A2122</f>
        <v>0</v>
      </c>
      <c r="M2122">
        <f>SUMIF(Erfassung1!BD:BD,L2122,Erfassung1!BW:BW)</f>
        <v>0</v>
      </c>
      <c r="N2122">
        <f>SUMIF(Erfassung1!BD:BD,L2122,Erfassung1!BG:BG)</f>
        <v>0</v>
      </c>
      <c r="O2122">
        <f t="shared" si="83"/>
        <v>0</v>
      </c>
      <c r="P2122">
        <f t="shared" si="84"/>
        <v>49</v>
      </c>
    </row>
    <row r="2123" spans="12:16" x14ac:dyDescent="0.25">
      <c r="L2123" s="264">
        <f>Member!A2123</f>
        <v>0</v>
      </c>
      <c r="M2123">
        <f>SUMIF(Erfassung1!BD:BD,L2123,Erfassung1!BW:BW)</f>
        <v>0</v>
      </c>
      <c r="N2123">
        <f>SUMIF(Erfassung1!BD:BD,L2123,Erfassung1!BG:BG)</f>
        <v>0</v>
      </c>
      <c r="O2123">
        <f t="shared" si="83"/>
        <v>0</v>
      </c>
      <c r="P2123">
        <f t="shared" si="84"/>
        <v>49</v>
      </c>
    </row>
    <row r="2124" spans="12:16" x14ac:dyDescent="0.25">
      <c r="L2124" s="264">
        <f>Member!A2124</f>
        <v>0</v>
      </c>
      <c r="M2124">
        <f>SUMIF(Erfassung1!BD:BD,L2124,Erfassung1!BW:BW)</f>
        <v>0</v>
      </c>
      <c r="N2124">
        <f>SUMIF(Erfassung1!BD:BD,L2124,Erfassung1!BG:BG)</f>
        <v>0</v>
      </c>
      <c r="O2124">
        <f t="shared" si="83"/>
        <v>0</v>
      </c>
      <c r="P2124">
        <f t="shared" si="84"/>
        <v>49</v>
      </c>
    </row>
    <row r="2125" spans="12:16" x14ac:dyDescent="0.25">
      <c r="L2125" s="264">
        <f>Member!A2125</f>
        <v>0</v>
      </c>
      <c r="M2125">
        <f>SUMIF(Erfassung1!BD:BD,L2125,Erfassung1!BW:BW)</f>
        <v>0</v>
      </c>
      <c r="N2125">
        <f>SUMIF(Erfassung1!BD:BD,L2125,Erfassung1!BG:BG)</f>
        <v>0</v>
      </c>
      <c r="O2125">
        <f t="shared" si="83"/>
        <v>0</v>
      </c>
      <c r="P2125">
        <f t="shared" si="84"/>
        <v>49</v>
      </c>
    </row>
    <row r="2126" spans="12:16" x14ac:dyDescent="0.25">
      <c r="L2126" s="264">
        <f>Member!A2126</f>
        <v>0</v>
      </c>
      <c r="M2126">
        <f>SUMIF(Erfassung1!BD:BD,L2126,Erfassung1!BW:BW)</f>
        <v>0</v>
      </c>
      <c r="N2126">
        <f>SUMIF(Erfassung1!BD:BD,L2126,Erfassung1!BG:BG)</f>
        <v>0</v>
      </c>
      <c r="O2126">
        <f t="shared" si="83"/>
        <v>0</v>
      </c>
      <c r="P2126">
        <f t="shared" si="84"/>
        <v>49</v>
      </c>
    </row>
    <row r="2127" spans="12:16" x14ac:dyDescent="0.25">
      <c r="L2127" s="264">
        <f>Member!A2127</f>
        <v>0</v>
      </c>
      <c r="M2127">
        <f>SUMIF(Erfassung1!BD:BD,L2127,Erfassung1!BW:BW)</f>
        <v>0</v>
      </c>
      <c r="N2127">
        <f>SUMIF(Erfassung1!BD:BD,L2127,Erfassung1!BG:BG)</f>
        <v>0</v>
      </c>
      <c r="O2127">
        <f t="shared" si="83"/>
        <v>0</v>
      </c>
      <c r="P2127">
        <f t="shared" si="84"/>
        <v>49</v>
      </c>
    </row>
    <row r="2128" spans="12:16" x14ac:dyDescent="0.25">
      <c r="L2128" s="264">
        <f>Member!A2128</f>
        <v>0</v>
      </c>
      <c r="M2128">
        <f>SUMIF(Erfassung1!BD:BD,L2128,Erfassung1!BW:BW)</f>
        <v>0</v>
      </c>
      <c r="N2128">
        <f>SUMIF(Erfassung1!BD:BD,L2128,Erfassung1!BG:BG)</f>
        <v>0</v>
      </c>
      <c r="O2128">
        <f t="shared" si="83"/>
        <v>0</v>
      </c>
      <c r="P2128">
        <f t="shared" si="84"/>
        <v>49</v>
      </c>
    </row>
    <row r="2129" spans="12:16" x14ac:dyDescent="0.25">
      <c r="L2129" s="264">
        <f>Member!A2129</f>
        <v>0</v>
      </c>
      <c r="M2129">
        <f>SUMIF(Erfassung1!BD:BD,L2129,Erfassung1!BW:BW)</f>
        <v>0</v>
      </c>
      <c r="N2129">
        <f>SUMIF(Erfassung1!BD:BD,L2129,Erfassung1!BG:BG)</f>
        <v>0</v>
      </c>
      <c r="O2129">
        <f t="shared" si="83"/>
        <v>0</v>
      </c>
      <c r="P2129">
        <f t="shared" si="84"/>
        <v>49</v>
      </c>
    </row>
    <row r="2130" spans="12:16" x14ac:dyDescent="0.25">
      <c r="L2130" s="264">
        <f>Member!A2130</f>
        <v>0</v>
      </c>
      <c r="M2130">
        <f>SUMIF(Erfassung1!BD:BD,L2130,Erfassung1!BW:BW)</f>
        <v>0</v>
      </c>
      <c r="N2130">
        <f>SUMIF(Erfassung1!BD:BD,L2130,Erfassung1!BG:BG)</f>
        <v>0</v>
      </c>
      <c r="O2130">
        <f t="shared" si="83"/>
        <v>0</v>
      </c>
      <c r="P2130">
        <f t="shared" si="84"/>
        <v>49</v>
      </c>
    </row>
    <row r="2131" spans="12:16" x14ac:dyDescent="0.25">
      <c r="L2131" s="264">
        <f>Member!A2131</f>
        <v>0</v>
      </c>
      <c r="M2131">
        <f>SUMIF(Erfassung1!BD:BD,L2131,Erfassung1!BW:BW)</f>
        <v>0</v>
      </c>
      <c r="N2131">
        <f>SUMIF(Erfassung1!BD:BD,L2131,Erfassung1!BG:BG)</f>
        <v>0</v>
      </c>
      <c r="O2131">
        <f t="shared" si="83"/>
        <v>0</v>
      </c>
      <c r="P2131">
        <f t="shared" si="84"/>
        <v>49</v>
      </c>
    </row>
    <row r="2132" spans="12:16" x14ac:dyDescent="0.25">
      <c r="L2132" s="264">
        <f>Member!A2132</f>
        <v>0</v>
      </c>
      <c r="M2132">
        <f>SUMIF(Erfassung1!BD:BD,L2132,Erfassung1!BW:BW)</f>
        <v>0</v>
      </c>
      <c r="N2132">
        <f>SUMIF(Erfassung1!BD:BD,L2132,Erfassung1!BG:BG)</f>
        <v>0</v>
      </c>
      <c r="O2132">
        <f t="shared" si="83"/>
        <v>0</v>
      </c>
      <c r="P2132">
        <f t="shared" si="84"/>
        <v>49</v>
      </c>
    </row>
    <row r="2133" spans="12:16" x14ac:dyDescent="0.25">
      <c r="L2133" s="264">
        <f>Member!A2133</f>
        <v>0</v>
      </c>
      <c r="M2133">
        <f>SUMIF(Erfassung1!BD:BD,L2133,Erfassung1!BW:BW)</f>
        <v>0</v>
      </c>
      <c r="N2133">
        <f>SUMIF(Erfassung1!BD:BD,L2133,Erfassung1!BG:BG)</f>
        <v>0</v>
      </c>
      <c r="O2133">
        <f t="shared" si="83"/>
        <v>0</v>
      </c>
      <c r="P2133">
        <f t="shared" si="84"/>
        <v>49</v>
      </c>
    </row>
    <row r="2134" spans="12:16" x14ac:dyDescent="0.25">
      <c r="L2134" s="264">
        <f>Member!A2134</f>
        <v>0</v>
      </c>
      <c r="M2134">
        <f>SUMIF(Erfassung1!BD:BD,L2134,Erfassung1!BW:BW)</f>
        <v>0</v>
      </c>
      <c r="N2134">
        <f>SUMIF(Erfassung1!BD:BD,L2134,Erfassung1!BG:BG)</f>
        <v>0</v>
      </c>
      <c r="O2134">
        <f t="shared" si="83"/>
        <v>0</v>
      </c>
      <c r="P2134">
        <f t="shared" si="84"/>
        <v>49</v>
      </c>
    </row>
    <row r="2135" spans="12:16" x14ac:dyDescent="0.25">
      <c r="L2135" s="264">
        <f>Member!A2135</f>
        <v>0</v>
      </c>
      <c r="M2135">
        <f>SUMIF(Erfassung1!BD:BD,L2135,Erfassung1!BW:BW)</f>
        <v>0</v>
      </c>
      <c r="N2135">
        <f>SUMIF(Erfassung1!BD:BD,L2135,Erfassung1!BG:BG)</f>
        <v>0</v>
      </c>
      <c r="O2135">
        <f t="shared" si="83"/>
        <v>0</v>
      </c>
      <c r="P2135">
        <f t="shared" si="84"/>
        <v>49</v>
      </c>
    </row>
    <row r="2136" spans="12:16" x14ac:dyDescent="0.25">
      <c r="L2136" s="264">
        <f>Member!A2136</f>
        <v>0</v>
      </c>
      <c r="M2136">
        <f>SUMIF(Erfassung1!BD:BD,L2136,Erfassung1!BW:BW)</f>
        <v>0</v>
      </c>
      <c r="N2136">
        <f>SUMIF(Erfassung1!BD:BD,L2136,Erfassung1!BG:BG)</f>
        <v>0</v>
      </c>
      <c r="O2136">
        <f t="shared" si="83"/>
        <v>0</v>
      </c>
      <c r="P2136">
        <f t="shared" si="84"/>
        <v>49</v>
      </c>
    </row>
    <row r="2137" spans="12:16" x14ac:dyDescent="0.25">
      <c r="L2137" s="264">
        <f>Member!A2137</f>
        <v>0</v>
      </c>
      <c r="M2137">
        <f>SUMIF(Erfassung1!BD:BD,L2137,Erfassung1!BW:BW)</f>
        <v>0</v>
      </c>
      <c r="N2137">
        <f>SUMIF(Erfassung1!BD:BD,L2137,Erfassung1!BG:BG)</f>
        <v>0</v>
      </c>
      <c r="O2137">
        <f t="shared" si="83"/>
        <v>0</v>
      </c>
      <c r="P2137">
        <f t="shared" si="84"/>
        <v>49</v>
      </c>
    </row>
    <row r="2138" spans="12:16" x14ac:dyDescent="0.25">
      <c r="L2138" s="264">
        <f>Member!A2138</f>
        <v>0</v>
      </c>
      <c r="M2138">
        <f>SUMIF(Erfassung1!BD:BD,L2138,Erfassung1!BW:BW)</f>
        <v>0</v>
      </c>
      <c r="N2138">
        <f>SUMIF(Erfassung1!BD:BD,L2138,Erfassung1!BG:BG)</f>
        <v>0</v>
      </c>
      <c r="O2138">
        <f t="shared" si="83"/>
        <v>0</v>
      </c>
      <c r="P2138">
        <f t="shared" si="84"/>
        <v>49</v>
      </c>
    </row>
    <row r="2139" spans="12:16" x14ac:dyDescent="0.25">
      <c r="L2139" s="264">
        <f>Member!A2139</f>
        <v>0</v>
      </c>
      <c r="M2139">
        <f>SUMIF(Erfassung1!BD:BD,L2139,Erfassung1!BW:BW)</f>
        <v>0</v>
      </c>
      <c r="N2139">
        <f>SUMIF(Erfassung1!BD:BD,L2139,Erfassung1!BG:BG)</f>
        <v>0</v>
      </c>
      <c r="O2139">
        <f t="shared" si="83"/>
        <v>0</v>
      </c>
      <c r="P2139">
        <f t="shared" si="84"/>
        <v>49</v>
      </c>
    </row>
    <row r="2140" spans="12:16" x14ac:dyDescent="0.25">
      <c r="L2140" s="264">
        <f>Member!A2140</f>
        <v>0</v>
      </c>
      <c r="M2140">
        <f>SUMIF(Erfassung1!BD:BD,L2140,Erfassung1!BW:BW)</f>
        <v>0</v>
      </c>
      <c r="N2140">
        <f>SUMIF(Erfassung1!BD:BD,L2140,Erfassung1!BG:BG)</f>
        <v>0</v>
      </c>
      <c r="O2140">
        <f t="shared" si="83"/>
        <v>0</v>
      </c>
      <c r="P2140">
        <f t="shared" si="84"/>
        <v>49</v>
      </c>
    </row>
    <row r="2141" spans="12:16" x14ac:dyDescent="0.25">
      <c r="L2141" s="264">
        <f>Member!A2141</f>
        <v>0</v>
      </c>
      <c r="M2141">
        <f>SUMIF(Erfassung1!BD:BD,L2141,Erfassung1!BW:BW)</f>
        <v>0</v>
      </c>
      <c r="N2141">
        <f>SUMIF(Erfassung1!BD:BD,L2141,Erfassung1!BG:BG)</f>
        <v>0</v>
      </c>
      <c r="O2141">
        <f t="shared" si="83"/>
        <v>0</v>
      </c>
      <c r="P2141">
        <f t="shared" si="84"/>
        <v>49</v>
      </c>
    </row>
    <row r="2142" spans="12:16" x14ac:dyDescent="0.25">
      <c r="L2142" s="264">
        <f>Member!A2142</f>
        <v>0</v>
      </c>
      <c r="M2142">
        <f>SUMIF(Erfassung1!BD:BD,L2142,Erfassung1!BW:BW)</f>
        <v>0</v>
      </c>
      <c r="N2142">
        <f>SUMIF(Erfassung1!BD:BD,L2142,Erfassung1!BG:BG)</f>
        <v>0</v>
      </c>
      <c r="O2142">
        <f t="shared" si="83"/>
        <v>0</v>
      </c>
      <c r="P2142">
        <f t="shared" si="84"/>
        <v>49</v>
      </c>
    </row>
    <row r="2143" spans="12:16" x14ac:dyDescent="0.25">
      <c r="L2143" s="264">
        <f>Member!A2143</f>
        <v>0</v>
      </c>
      <c r="M2143">
        <f>SUMIF(Erfassung1!BD:BD,L2143,Erfassung1!BW:BW)</f>
        <v>0</v>
      </c>
      <c r="N2143">
        <f>SUMIF(Erfassung1!BD:BD,L2143,Erfassung1!BG:BG)</f>
        <v>0</v>
      </c>
      <c r="O2143">
        <f t="shared" si="83"/>
        <v>0</v>
      </c>
      <c r="P2143">
        <f t="shared" si="84"/>
        <v>49</v>
      </c>
    </row>
    <row r="2144" spans="12:16" x14ac:dyDescent="0.25">
      <c r="L2144" s="264">
        <f>Member!A2144</f>
        <v>0</v>
      </c>
      <c r="M2144">
        <f>SUMIF(Erfassung1!BD:BD,L2144,Erfassung1!BW:BW)</f>
        <v>0</v>
      </c>
      <c r="N2144">
        <f>SUMIF(Erfassung1!BD:BD,L2144,Erfassung1!BG:BG)</f>
        <v>0</v>
      </c>
      <c r="O2144">
        <f t="shared" si="83"/>
        <v>0</v>
      </c>
      <c r="P2144">
        <f t="shared" si="84"/>
        <v>49</v>
      </c>
    </row>
    <row r="2145" spans="12:16" x14ac:dyDescent="0.25">
      <c r="L2145" s="264">
        <f>Member!A2145</f>
        <v>0</v>
      </c>
      <c r="M2145">
        <f>SUMIF(Erfassung1!BD:BD,L2145,Erfassung1!BW:BW)</f>
        <v>0</v>
      </c>
      <c r="N2145">
        <f>SUMIF(Erfassung1!BD:BD,L2145,Erfassung1!BG:BG)</f>
        <v>0</v>
      </c>
      <c r="O2145">
        <f t="shared" si="83"/>
        <v>0</v>
      </c>
      <c r="P2145">
        <f t="shared" si="84"/>
        <v>49</v>
      </c>
    </row>
    <row r="2146" spans="12:16" x14ac:dyDescent="0.25">
      <c r="L2146" s="264">
        <f>Member!A2146</f>
        <v>0</v>
      </c>
      <c r="M2146">
        <f>SUMIF(Erfassung1!BD:BD,L2146,Erfassung1!BW:BW)</f>
        <v>0</v>
      </c>
      <c r="N2146">
        <f>SUMIF(Erfassung1!BD:BD,L2146,Erfassung1!BG:BG)</f>
        <v>0</v>
      </c>
      <c r="O2146">
        <f t="shared" si="83"/>
        <v>0</v>
      </c>
      <c r="P2146">
        <f t="shared" si="84"/>
        <v>49</v>
      </c>
    </row>
    <row r="2147" spans="12:16" x14ac:dyDescent="0.25">
      <c r="L2147" s="264">
        <f>Member!A2147</f>
        <v>0</v>
      </c>
      <c r="M2147">
        <f>SUMIF(Erfassung1!BD:BD,L2147,Erfassung1!BW:BW)</f>
        <v>0</v>
      </c>
      <c r="N2147">
        <f>SUMIF(Erfassung1!BD:BD,L2147,Erfassung1!BG:BG)</f>
        <v>0</v>
      </c>
      <c r="O2147">
        <f t="shared" si="83"/>
        <v>0</v>
      </c>
      <c r="P2147">
        <f t="shared" si="84"/>
        <v>49</v>
      </c>
    </row>
    <row r="2148" spans="12:16" x14ac:dyDescent="0.25">
      <c r="L2148" s="264">
        <f>Member!A2148</f>
        <v>0</v>
      </c>
      <c r="M2148">
        <f>SUMIF(Erfassung1!BD:BD,L2148,Erfassung1!BW:BW)</f>
        <v>0</v>
      </c>
      <c r="N2148">
        <f>SUMIF(Erfassung1!BD:BD,L2148,Erfassung1!BG:BG)</f>
        <v>0</v>
      </c>
      <c r="O2148">
        <f t="shared" si="83"/>
        <v>0</v>
      </c>
      <c r="P2148">
        <f t="shared" si="84"/>
        <v>49</v>
      </c>
    </row>
    <row r="2149" spans="12:16" x14ac:dyDescent="0.25">
      <c r="L2149" s="264">
        <f>Member!A2149</f>
        <v>0</v>
      </c>
      <c r="M2149">
        <f>SUMIF(Erfassung1!BD:BD,L2149,Erfassung1!BW:BW)</f>
        <v>0</v>
      </c>
      <c r="N2149">
        <f>SUMIF(Erfassung1!BD:BD,L2149,Erfassung1!BG:BG)</f>
        <v>0</v>
      </c>
      <c r="O2149">
        <f t="shared" si="83"/>
        <v>0</v>
      </c>
      <c r="P2149">
        <f t="shared" si="84"/>
        <v>49</v>
      </c>
    </row>
    <row r="2150" spans="12:16" x14ac:dyDescent="0.25">
      <c r="L2150" s="264">
        <f>Member!A2150</f>
        <v>0</v>
      </c>
      <c r="M2150">
        <f>SUMIF(Erfassung1!BD:BD,L2150,Erfassung1!BW:BW)</f>
        <v>0</v>
      </c>
      <c r="N2150">
        <f>SUMIF(Erfassung1!BD:BD,L2150,Erfassung1!BG:BG)</f>
        <v>0</v>
      </c>
      <c r="O2150">
        <f t="shared" si="83"/>
        <v>0</v>
      </c>
      <c r="P2150">
        <f t="shared" si="84"/>
        <v>49</v>
      </c>
    </row>
    <row r="2151" spans="12:16" x14ac:dyDescent="0.25">
      <c r="L2151" s="264">
        <f>Member!A2151</f>
        <v>0</v>
      </c>
      <c r="M2151">
        <f>SUMIF(Erfassung1!BD:BD,L2151,Erfassung1!BW:BW)</f>
        <v>0</v>
      </c>
      <c r="N2151">
        <f>SUMIF(Erfassung1!BD:BD,L2151,Erfassung1!BG:BG)</f>
        <v>0</v>
      </c>
      <c r="O2151">
        <f t="shared" si="83"/>
        <v>0</v>
      </c>
      <c r="P2151">
        <f t="shared" si="84"/>
        <v>49</v>
      </c>
    </row>
    <row r="2152" spans="12:16" x14ac:dyDescent="0.25">
      <c r="L2152" s="264">
        <f>Member!A2152</f>
        <v>0</v>
      </c>
      <c r="M2152">
        <f>SUMIF(Erfassung1!BD:BD,L2152,Erfassung1!BW:BW)</f>
        <v>0</v>
      </c>
      <c r="N2152">
        <f>SUMIF(Erfassung1!BD:BD,L2152,Erfassung1!BG:BG)</f>
        <v>0</v>
      </c>
      <c r="O2152">
        <f t="shared" si="83"/>
        <v>0</v>
      </c>
      <c r="P2152">
        <f t="shared" si="84"/>
        <v>49</v>
      </c>
    </row>
    <row r="2153" spans="12:16" x14ac:dyDescent="0.25">
      <c r="L2153" s="264">
        <f>Member!A2153</f>
        <v>0</v>
      </c>
      <c r="M2153">
        <f>SUMIF(Erfassung1!BD:BD,L2153,Erfassung1!BW:BW)</f>
        <v>0</v>
      </c>
      <c r="N2153">
        <f>SUMIF(Erfassung1!BD:BD,L2153,Erfassung1!BG:BG)</f>
        <v>0</v>
      </c>
      <c r="O2153">
        <f t="shared" ref="O2153:O2184" si="85">IF(N2153=0,0,M2153/N2153-ROW()/1000000000)</f>
        <v>0</v>
      </c>
      <c r="P2153">
        <f t="shared" ref="P2153:P2184" si="86">RANK(O2153,O:O)</f>
        <v>49</v>
      </c>
    </row>
    <row r="2154" spans="12:16" x14ac:dyDescent="0.25">
      <c r="L2154" s="264">
        <f>Member!A2154</f>
        <v>0</v>
      </c>
      <c r="M2154">
        <f>SUMIF(Erfassung1!BD:BD,L2154,Erfassung1!BW:BW)</f>
        <v>0</v>
      </c>
      <c r="N2154">
        <f>SUMIF(Erfassung1!BD:BD,L2154,Erfassung1!BG:BG)</f>
        <v>0</v>
      </c>
      <c r="O2154">
        <f t="shared" si="85"/>
        <v>0</v>
      </c>
      <c r="P2154">
        <f t="shared" si="86"/>
        <v>49</v>
      </c>
    </row>
    <row r="2155" spans="12:16" x14ac:dyDescent="0.25">
      <c r="L2155" s="264">
        <f>Member!A2155</f>
        <v>0</v>
      </c>
      <c r="M2155">
        <f>SUMIF(Erfassung1!BD:BD,L2155,Erfassung1!BW:BW)</f>
        <v>0</v>
      </c>
      <c r="N2155">
        <f>SUMIF(Erfassung1!BD:BD,L2155,Erfassung1!BG:BG)</f>
        <v>0</v>
      </c>
      <c r="O2155">
        <f t="shared" si="85"/>
        <v>0</v>
      </c>
      <c r="P2155">
        <f t="shared" si="86"/>
        <v>49</v>
      </c>
    </row>
    <row r="2156" spans="12:16" x14ac:dyDescent="0.25">
      <c r="L2156" s="264">
        <f>Member!A2156</f>
        <v>0</v>
      </c>
      <c r="M2156">
        <f>SUMIF(Erfassung1!BD:BD,L2156,Erfassung1!BW:BW)</f>
        <v>0</v>
      </c>
      <c r="N2156">
        <f>SUMIF(Erfassung1!BD:BD,L2156,Erfassung1!BG:BG)</f>
        <v>0</v>
      </c>
      <c r="O2156">
        <f t="shared" si="85"/>
        <v>0</v>
      </c>
      <c r="P2156">
        <f t="shared" si="86"/>
        <v>49</v>
      </c>
    </row>
    <row r="2157" spans="12:16" x14ac:dyDescent="0.25">
      <c r="L2157" s="264">
        <f>Member!A2157</f>
        <v>0</v>
      </c>
      <c r="M2157">
        <f>SUMIF(Erfassung1!BD:BD,L2157,Erfassung1!BW:BW)</f>
        <v>0</v>
      </c>
      <c r="N2157">
        <f>SUMIF(Erfassung1!BD:BD,L2157,Erfassung1!BG:BG)</f>
        <v>0</v>
      </c>
      <c r="O2157">
        <f t="shared" si="85"/>
        <v>0</v>
      </c>
      <c r="P2157">
        <f t="shared" si="86"/>
        <v>49</v>
      </c>
    </row>
    <row r="2158" spans="12:16" x14ac:dyDescent="0.25">
      <c r="L2158" s="264">
        <f>Member!A2158</f>
        <v>0</v>
      </c>
      <c r="M2158">
        <f>SUMIF(Erfassung1!BD:BD,L2158,Erfassung1!BW:BW)</f>
        <v>0</v>
      </c>
      <c r="N2158">
        <f>SUMIF(Erfassung1!BD:BD,L2158,Erfassung1!BG:BG)</f>
        <v>0</v>
      </c>
      <c r="O2158">
        <f t="shared" si="85"/>
        <v>0</v>
      </c>
      <c r="P2158">
        <f t="shared" si="86"/>
        <v>49</v>
      </c>
    </row>
    <row r="2159" spans="12:16" x14ac:dyDescent="0.25">
      <c r="L2159" s="264">
        <f>Member!A2159</f>
        <v>0</v>
      </c>
      <c r="M2159">
        <f>SUMIF(Erfassung1!BD:BD,L2159,Erfassung1!BW:BW)</f>
        <v>0</v>
      </c>
      <c r="N2159">
        <f>SUMIF(Erfassung1!BD:BD,L2159,Erfassung1!BG:BG)</f>
        <v>0</v>
      </c>
      <c r="O2159">
        <f t="shared" si="85"/>
        <v>0</v>
      </c>
      <c r="P2159">
        <f t="shared" si="86"/>
        <v>49</v>
      </c>
    </row>
    <row r="2160" spans="12:16" x14ac:dyDescent="0.25">
      <c r="L2160" s="264">
        <f>Member!A2160</f>
        <v>0</v>
      </c>
      <c r="M2160">
        <f>SUMIF(Erfassung1!BD:BD,L2160,Erfassung1!BW:BW)</f>
        <v>0</v>
      </c>
      <c r="N2160">
        <f>SUMIF(Erfassung1!BD:BD,L2160,Erfassung1!BG:BG)</f>
        <v>0</v>
      </c>
      <c r="O2160">
        <f t="shared" si="85"/>
        <v>0</v>
      </c>
      <c r="P2160">
        <f t="shared" si="86"/>
        <v>49</v>
      </c>
    </row>
    <row r="2161" spans="12:16" x14ac:dyDescent="0.25">
      <c r="L2161" s="264">
        <f>Member!A2161</f>
        <v>0</v>
      </c>
      <c r="M2161">
        <f>SUMIF(Erfassung1!BD:BD,L2161,Erfassung1!BW:BW)</f>
        <v>0</v>
      </c>
      <c r="N2161">
        <f>SUMIF(Erfassung1!BD:BD,L2161,Erfassung1!BG:BG)</f>
        <v>0</v>
      </c>
      <c r="O2161">
        <f t="shared" si="85"/>
        <v>0</v>
      </c>
      <c r="P2161">
        <f t="shared" si="86"/>
        <v>49</v>
      </c>
    </row>
    <row r="2162" spans="12:16" x14ac:dyDescent="0.25">
      <c r="L2162" s="264">
        <f>Member!A2162</f>
        <v>0</v>
      </c>
      <c r="M2162">
        <f>SUMIF(Erfassung1!BD:BD,L2162,Erfassung1!BW:BW)</f>
        <v>0</v>
      </c>
      <c r="N2162">
        <f>SUMIF(Erfassung1!BD:BD,L2162,Erfassung1!BG:BG)</f>
        <v>0</v>
      </c>
      <c r="O2162">
        <f t="shared" si="85"/>
        <v>0</v>
      </c>
      <c r="P2162">
        <f t="shared" si="86"/>
        <v>49</v>
      </c>
    </row>
    <row r="2163" spans="12:16" x14ac:dyDescent="0.25">
      <c r="L2163" s="264">
        <f>Member!A2163</f>
        <v>0</v>
      </c>
      <c r="M2163">
        <f>SUMIF(Erfassung1!BD:BD,L2163,Erfassung1!BW:BW)</f>
        <v>0</v>
      </c>
      <c r="N2163">
        <f>SUMIF(Erfassung1!BD:BD,L2163,Erfassung1!BG:BG)</f>
        <v>0</v>
      </c>
      <c r="O2163">
        <f t="shared" si="85"/>
        <v>0</v>
      </c>
      <c r="P2163">
        <f t="shared" si="86"/>
        <v>49</v>
      </c>
    </row>
    <row r="2164" spans="12:16" x14ac:dyDescent="0.25">
      <c r="L2164" s="264">
        <f>Member!A2164</f>
        <v>0</v>
      </c>
      <c r="M2164">
        <f>SUMIF(Erfassung1!BD:BD,L2164,Erfassung1!BW:BW)</f>
        <v>0</v>
      </c>
      <c r="N2164">
        <f>SUMIF(Erfassung1!BD:BD,L2164,Erfassung1!BG:BG)</f>
        <v>0</v>
      </c>
      <c r="O2164">
        <f t="shared" si="85"/>
        <v>0</v>
      </c>
      <c r="P2164">
        <f t="shared" si="86"/>
        <v>49</v>
      </c>
    </row>
    <row r="2165" spans="12:16" x14ac:dyDescent="0.25">
      <c r="L2165" s="264">
        <f>Member!A2165</f>
        <v>0</v>
      </c>
      <c r="M2165">
        <f>SUMIF(Erfassung1!BD:BD,L2165,Erfassung1!BW:BW)</f>
        <v>0</v>
      </c>
      <c r="N2165">
        <f>SUMIF(Erfassung1!BD:BD,L2165,Erfassung1!BG:BG)</f>
        <v>0</v>
      </c>
      <c r="O2165">
        <f t="shared" si="85"/>
        <v>0</v>
      </c>
      <c r="P2165">
        <f t="shared" si="86"/>
        <v>49</v>
      </c>
    </row>
    <row r="2166" spans="12:16" x14ac:dyDescent="0.25">
      <c r="L2166" s="264">
        <f>Member!A2166</f>
        <v>0</v>
      </c>
      <c r="M2166">
        <f>SUMIF(Erfassung1!BD:BD,L2166,Erfassung1!BW:BW)</f>
        <v>0</v>
      </c>
      <c r="N2166">
        <f>SUMIF(Erfassung1!BD:BD,L2166,Erfassung1!BG:BG)</f>
        <v>0</v>
      </c>
      <c r="O2166">
        <f t="shared" si="85"/>
        <v>0</v>
      </c>
      <c r="P2166">
        <f t="shared" si="86"/>
        <v>49</v>
      </c>
    </row>
    <row r="2167" spans="12:16" x14ac:dyDescent="0.25">
      <c r="L2167" s="264">
        <f>Member!A2167</f>
        <v>0</v>
      </c>
      <c r="M2167">
        <f>SUMIF(Erfassung1!BD:BD,L2167,Erfassung1!BW:BW)</f>
        <v>0</v>
      </c>
      <c r="N2167">
        <f>SUMIF(Erfassung1!BD:BD,L2167,Erfassung1!BG:BG)</f>
        <v>0</v>
      </c>
      <c r="O2167">
        <f t="shared" si="85"/>
        <v>0</v>
      </c>
      <c r="P2167">
        <f t="shared" si="86"/>
        <v>49</v>
      </c>
    </row>
    <row r="2168" spans="12:16" x14ac:dyDescent="0.25">
      <c r="L2168" s="264">
        <f>Member!A2168</f>
        <v>0</v>
      </c>
      <c r="M2168">
        <f>SUMIF(Erfassung1!BD:BD,L2168,Erfassung1!BW:BW)</f>
        <v>0</v>
      </c>
      <c r="N2168">
        <f>SUMIF(Erfassung1!BD:BD,L2168,Erfassung1!BG:BG)</f>
        <v>0</v>
      </c>
      <c r="O2168">
        <f t="shared" si="85"/>
        <v>0</v>
      </c>
      <c r="P2168">
        <f t="shared" si="86"/>
        <v>49</v>
      </c>
    </row>
    <row r="2169" spans="12:16" x14ac:dyDescent="0.25">
      <c r="L2169" s="264">
        <f>Member!A2169</f>
        <v>0</v>
      </c>
      <c r="M2169">
        <f>SUMIF(Erfassung1!BD:BD,L2169,Erfassung1!BW:BW)</f>
        <v>0</v>
      </c>
      <c r="N2169">
        <f>SUMIF(Erfassung1!BD:BD,L2169,Erfassung1!BG:BG)</f>
        <v>0</v>
      </c>
      <c r="O2169">
        <f t="shared" si="85"/>
        <v>0</v>
      </c>
      <c r="P2169">
        <f t="shared" si="86"/>
        <v>49</v>
      </c>
    </row>
    <row r="2170" spans="12:16" x14ac:dyDescent="0.25">
      <c r="L2170" s="264">
        <f>Member!A2170</f>
        <v>0</v>
      </c>
      <c r="M2170">
        <f>SUMIF(Erfassung1!BD:BD,L2170,Erfassung1!BW:BW)</f>
        <v>0</v>
      </c>
      <c r="N2170">
        <f>SUMIF(Erfassung1!BD:BD,L2170,Erfassung1!BG:BG)</f>
        <v>0</v>
      </c>
      <c r="O2170">
        <f t="shared" si="85"/>
        <v>0</v>
      </c>
      <c r="P2170">
        <f t="shared" si="86"/>
        <v>49</v>
      </c>
    </row>
    <row r="2171" spans="12:16" x14ac:dyDescent="0.25">
      <c r="L2171" s="264">
        <f>Member!A2171</f>
        <v>0</v>
      </c>
      <c r="M2171">
        <f>SUMIF(Erfassung1!BD:BD,L2171,Erfassung1!BW:BW)</f>
        <v>0</v>
      </c>
      <c r="N2171">
        <f>SUMIF(Erfassung1!BD:BD,L2171,Erfassung1!BG:BG)</f>
        <v>0</v>
      </c>
      <c r="O2171">
        <f t="shared" si="85"/>
        <v>0</v>
      </c>
      <c r="P2171">
        <f t="shared" si="86"/>
        <v>49</v>
      </c>
    </row>
    <row r="2172" spans="12:16" x14ac:dyDescent="0.25">
      <c r="L2172" s="264">
        <f>Member!A2172</f>
        <v>0</v>
      </c>
      <c r="M2172">
        <f>SUMIF(Erfassung1!BD:BD,L2172,Erfassung1!BW:BW)</f>
        <v>0</v>
      </c>
      <c r="N2172">
        <f>SUMIF(Erfassung1!BD:BD,L2172,Erfassung1!BG:BG)</f>
        <v>0</v>
      </c>
      <c r="O2172">
        <f t="shared" si="85"/>
        <v>0</v>
      </c>
      <c r="P2172">
        <f t="shared" si="86"/>
        <v>49</v>
      </c>
    </row>
    <row r="2173" spans="12:16" x14ac:dyDescent="0.25">
      <c r="L2173" s="264">
        <f>Member!A2173</f>
        <v>0</v>
      </c>
      <c r="M2173">
        <f>SUMIF(Erfassung1!BD:BD,L2173,Erfassung1!BW:BW)</f>
        <v>0</v>
      </c>
      <c r="N2173">
        <f>SUMIF(Erfassung1!BD:BD,L2173,Erfassung1!BG:BG)</f>
        <v>0</v>
      </c>
      <c r="O2173">
        <f t="shared" si="85"/>
        <v>0</v>
      </c>
      <c r="P2173">
        <f t="shared" si="86"/>
        <v>49</v>
      </c>
    </row>
    <row r="2174" spans="12:16" x14ac:dyDescent="0.25">
      <c r="L2174" s="264">
        <f>Member!A2174</f>
        <v>0</v>
      </c>
      <c r="M2174">
        <f>SUMIF(Erfassung1!BD:BD,L2174,Erfassung1!BW:BW)</f>
        <v>0</v>
      </c>
      <c r="N2174">
        <f>SUMIF(Erfassung1!BD:BD,L2174,Erfassung1!BG:BG)</f>
        <v>0</v>
      </c>
      <c r="O2174">
        <f t="shared" si="85"/>
        <v>0</v>
      </c>
      <c r="P2174">
        <f t="shared" si="86"/>
        <v>49</v>
      </c>
    </row>
    <row r="2175" spans="12:16" x14ac:dyDescent="0.25">
      <c r="L2175" s="264">
        <f>Member!A2175</f>
        <v>0</v>
      </c>
      <c r="M2175">
        <f>SUMIF(Erfassung1!BD:BD,L2175,Erfassung1!BW:BW)</f>
        <v>0</v>
      </c>
      <c r="N2175">
        <f>SUMIF(Erfassung1!BD:BD,L2175,Erfassung1!BG:BG)</f>
        <v>0</v>
      </c>
      <c r="O2175">
        <f t="shared" si="85"/>
        <v>0</v>
      </c>
      <c r="P2175">
        <f t="shared" si="86"/>
        <v>49</v>
      </c>
    </row>
    <row r="2176" spans="12:16" x14ac:dyDescent="0.25">
      <c r="L2176" s="264">
        <f>Member!A2176</f>
        <v>0</v>
      </c>
      <c r="M2176">
        <f>SUMIF(Erfassung1!BD:BD,L2176,Erfassung1!BW:BW)</f>
        <v>0</v>
      </c>
      <c r="N2176">
        <f>SUMIF(Erfassung1!BD:BD,L2176,Erfassung1!BG:BG)</f>
        <v>0</v>
      </c>
      <c r="O2176">
        <f t="shared" si="85"/>
        <v>0</v>
      </c>
      <c r="P2176">
        <f t="shared" si="86"/>
        <v>49</v>
      </c>
    </row>
    <row r="2177" spans="12:16" x14ac:dyDescent="0.25">
      <c r="L2177" s="264">
        <f>Member!A2177</f>
        <v>0</v>
      </c>
      <c r="M2177">
        <f>SUMIF(Erfassung1!BD:BD,L2177,Erfassung1!BW:BW)</f>
        <v>0</v>
      </c>
      <c r="N2177">
        <f>SUMIF(Erfassung1!BD:BD,L2177,Erfassung1!BG:BG)</f>
        <v>0</v>
      </c>
      <c r="O2177">
        <f t="shared" si="85"/>
        <v>0</v>
      </c>
      <c r="P2177">
        <f t="shared" si="86"/>
        <v>49</v>
      </c>
    </row>
    <row r="2178" spans="12:16" x14ac:dyDescent="0.25">
      <c r="L2178" s="264">
        <f>Member!A2178</f>
        <v>0</v>
      </c>
      <c r="M2178">
        <f>SUMIF(Erfassung1!BD:BD,L2178,Erfassung1!BW:BW)</f>
        <v>0</v>
      </c>
      <c r="N2178">
        <f>SUMIF(Erfassung1!BD:BD,L2178,Erfassung1!BG:BG)</f>
        <v>0</v>
      </c>
      <c r="O2178">
        <f t="shared" si="85"/>
        <v>0</v>
      </c>
      <c r="P2178">
        <f t="shared" si="86"/>
        <v>49</v>
      </c>
    </row>
    <row r="2179" spans="12:16" x14ac:dyDescent="0.25">
      <c r="L2179" s="264">
        <f>Member!A2179</f>
        <v>0</v>
      </c>
      <c r="M2179">
        <f>SUMIF(Erfassung1!BD:BD,L2179,Erfassung1!BW:BW)</f>
        <v>0</v>
      </c>
      <c r="N2179">
        <f>SUMIF(Erfassung1!BD:BD,L2179,Erfassung1!BG:BG)</f>
        <v>0</v>
      </c>
      <c r="O2179">
        <f t="shared" si="85"/>
        <v>0</v>
      </c>
      <c r="P2179">
        <f t="shared" si="86"/>
        <v>49</v>
      </c>
    </row>
    <row r="2180" spans="12:16" x14ac:dyDescent="0.25">
      <c r="L2180" s="264">
        <f>Member!A2180</f>
        <v>0</v>
      </c>
      <c r="M2180">
        <f>SUMIF(Erfassung1!BD:BD,L2180,Erfassung1!BW:BW)</f>
        <v>0</v>
      </c>
      <c r="N2180">
        <f>SUMIF(Erfassung1!BD:BD,L2180,Erfassung1!BG:BG)</f>
        <v>0</v>
      </c>
      <c r="O2180">
        <f t="shared" si="85"/>
        <v>0</v>
      </c>
      <c r="P2180">
        <f t="shared" si="86"/>
        <v>49</v>
      </c>
    </row>
    <row r="2181" spans="12:16" x14ac:dyDescent="0.25">
      <c r="L2181" s="264">
        <f>Member!A2181</f>
        <v>0</v>
      </c>
      <c r="M2181">
        <f>SUMIF(Erfassung1!BD:BD,L2181,Erfassung1!BW:BW)</f>
        <v>0</v>
      </c>
      <c r="N2181">
        <f>SUMIF(Erfassung1!BD:BD,L2181,Erfassung1!BG:BG)</f>
        <v>0</v>
      </c>
      <c r="O2181">
        <f t="shared" si="85"/>
        <v>0</v>
      </c>
      <c r="P2181">
        <f t="shared" si="86"/>
        <v>49</v>
      </c>
    </row>
    <row r="2182" spans="12:16" x14ac:dyDescent="0.25">
      <c r="L2182" s="264">
        <f>Member!A2182</f>
        <v>0</v>
      </c>
      <c r="M2182">
        <f>SUMIF(Erfassung1!BD:BD,L2182,Erfassung1!BW:BW)</f>
        <v>0</v>
      </c>
      <c r="N2182">
        <f>SUMIF(Erfassung1!BD:BD,L2182,Erfassung1!BG:BG)</f>
        <v>0</v>
      </c>
      <c r="O2182">
        <f t="shared" si="85"/>
        <v>0</v>
      </c>
      <c r="P2182">
        <f t="shared" si="86"/>
        <v>49</v>
      </c>
    </row>
    <row r="2183" spans="12:16" x14ac:dyDescent="0.25">
      <c r="L2183" s="264">
        <f>Member!A2183</f>
        <v>0</v>
      </c>
      <c r="M2183">
        <f>SUMIF(Erfassung1!BD:BD,L2183,Erfassung1!BW:BW)</f>
        <v>0</v>
      </c>
      <c r="N2183">
        <f>SUMIF(Erfassung1!BD:BD,L2183,Erfassung1!BG:BG)</f>
        <v>0</v>
      </c>
      <c r="O2183">
        <f t="shared" si="85"/>
        <v>0</v>
      </c>
      <c r="P2183">
        <f t="shared" si="86"/>
        <v>49</v>
      </c>
    </row>
    <row r="2184" spans="12:16" x14ac:dyDescent="0.25">
      <c r="L2184" s="264">
        <f>Member!A2184</f>
        <v>0</v>
      </c>
      <c r="M2184">
        <f>SUMIF(Erfassung1!BD:BD,L2184,Erfassung1!BW:BW)</f>
        <v>0</v>
      </c>
      <c r="N2184">
        <f>SUMIF(Erfassung1!BD:BD,L2184,Erfassung1!BG:BG)</f>
        <v>0</v>
      </c>
      <c r="O2184">
        <f t="shared" si="85"/>
        <v>0</v>
      </c>
      <c r="P2184">
        <f t="shared" si="86"/>
        <v>49</v>
      </c>
    </row>
    <row r="2185" spans="12:16" x14ac:dyDescent="0.25">
      <c r="L2185" s="264"/>
    </row>
    <row r="2186" spans="12:16" x14ac:dyDescent="0.25">
      <c r="L2186" s="264"/>
    </row>
    <row r="2187" spans="12:16" x14ac:dyDescent="0.25">
      <c r="L2187" s="264"/>
    </row>
    <row r="2188" spans="12:16" x14ac:dyDescent="0.25">
      <c r="L2188" s="264"/>
    </row>
    <row r="2189" spans="12:16" x14ac:dyDescent="0.25">
      <c r="L2189" s="264"/>
    </row>
    <row r="2190" spans="12:16" x14ac:dyDescent="0.25">
      <c r="L2190" s="264"/>
    </row>
    <row r="2191" spans="12:16" x14ac:dyDescent="0.25">
      <c r="L2191" s="264"/>
    </row>
    <row r="2192" spans="12:16" x14ac:dyDescent="0.25">
      <c r="L2192" s="264"/>
    </row>
    <row r="2193" spans="12:12" x14ac:dyDescent="0.25">
      <c r="L2193" s="264"/>
    </row>
    <row r="2194" spans="12:12" x14ac:dyDescent="0.25">
      <c r="L2194" s="264"/>
    </row>
    <row r="2195" spans="12:12" x14ac:dyDescent="0.25">
      <c r="L2195" s="264"/>
    </row>
    <row r="2196" spans="12:12" x14ac:dyDescent="0.25">
      <c r="L2196" s="264"/>
    </row>
    <row r="2197" spans="12:12" x14ac:dyDescent="0.25">
      <c r="L2197" s="264"/>
    </row>
    <row r="2198" spans="12:12" x14ac:dyDescent="0.25">
      <c r="L2198" s="264"/>
    </row>
    <row r="2199" spans="12:12" x14ac:dyDescent="0.25">
      <c r="L2199" s="264"/>
    </row>
    <row r="2200" spans="12:12" x14ac:dyDescent="0.25">
      <c r="L2200" s="264"/>
    </row>
  </sheetData>
  <sheetProtection algorithmName="SHA-512" hashValue="WcYhMY+Srx46op4A326t4eYJFY9HyKslGa2OliOIR6moEPLgzEoqUd4rsLsRGJTY+LyaRg+Fad9pDVjc2Bciog==" saltValue="BMdRJQy4DiKAG0Gv4qprtg==" spinCount="100000" sheet="1" formatCells="0" formatColumns="0" formatRows="0"/>
  <pageMargins left="0.47244094488188981" right="0.27559055118110237" top="0.27559055118110237" bottom="0.19685039370078741" header="0.19685039370078741" footer="0.19685039370078741"/>
  <pageSetup paperSize="9" fitToHeight="0" orientation="portrait" r:id="rId1"/>
  <headerFooter alignWithMargins="0"/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8">
    <tabColor rgb="FFFFFF00"/>
    <pageSetUpPr fitToPage="1"/>
  </sheetPr>
  <dimension ref="A1:Y26"/>
  <sheetViews>
    <sheetView view="pageBreakPreview" zoomScale="60" zoomScaleNormal="100" workbookViewId="0">
      <selection activeCell="L45" sqref="L45"/>
    </sheetView>
  </sheetViews>
  <sheetFormatPr baseColWidth="10" defaultColWidth="11.44140625" defaultRowHeight="13.2" x14ac:dyDescent="0.25"/>
  <cols>
    <col min="1" max="1" width="4" customWidth="1"/>
    <col min="2" max="2" width="18.44140625" customWidth="1"/>
    <col min="3" max="3" width="6.33203125" customWidth="1"/>
    <col min="4" max="4" width="4.6640625" customWidth="1"/>
    <col min="5" max="5" width="6.33203125" customWidth="1"/>
    <col min="6" max="6" width="4.6640625" customWidth="1"/>
    <col min="7" max="7" width="6.33203125" customWidth="1"/>
    <col min="8" max="8" width="4.6640625" customWidth="1"/>
    <col min="9" max="9" width="6.33203125" customWidth="1"/>
    <col min="10" max="10" width="4.6640625" customWidth="1"/>
    <col min="11" max="11" width="6.33203125" customWidth="1"/>
    <col min="12" max="12" width="4.6640625" customWidth="1"/>
    <col min="13" max="13" width="6.33203125" customWidth="1"/>
    <col min="14" max="14" width="4.6640625" customWidth="1"/>
    <col min="15" max="15" width="6.33203125" customWidth="1"/>
    <col min="16" max="16" width="4.6640625" customWidth="1"/>
    <col min="17" max="17" width="6.33203125" customWidth="1"/>
    <col min="18" max="18" width="4.6640625" customWidth="1"/>
    <col min="19" max="19" width="6.33203125" customWidth="1"/>
    <col min="20" max="20" width="4.6640625" customWidth="1"/>
    <col min="21" max="21" width="9.44140625" customWidth="1"/>
    <col min="22" max="22" width="7.6640625" customWidth="1"/>
    <col min="24" max="24" width="4.44140625" customWidth="1"/>
    <col min="26" max="45" width="11.44140625" customWidth="1"/>
  </cols>
  <sheetData>
    <row r="1" spans="1:25" ht="28.5" customHeight="1" x14ac:dyDescent="0.25">
      <c r="A1" s="378" t="str">
        <f>Schlüssel!$C$1</f>
        <v>Bayernliga Herren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5"/>
      <c r="Y1" s="5"/>
    </row>
    <row r="2" spans="1:25" ht="28.5" customHeight="1" x14ac:dyDescent="0.25">
      <c r="A2" s="379" t="str">
        <f>"Saison "&amp;Spielorte!C18&amp;"     -     Spieltag "&amp;Erfassung2!AS2&amp;"     -     "&amp;Erfassung2!AT1</f>
        <v>Saison 2025/2026     -     Spieltag 2     -     18.10./19.10.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5"/>
      <c r="Y2" s="5"/>
    </row>
    <row r="3" spans="1:25" ht="28.5" customHeight="1" x14ac:dyDescent="0.25">
      <c r="A3" s="379" t="str">
        <f>+Erfassung2!AE2</f>
        <v>Unterföhring Dreambowl Palace</v>
      </c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5"/>
      <c r="Y3" s="5"/>
    </row>
    <row r="4" spans="1:25" ht="28.5" customHeight="1" thickBot="1" x14ac:dyDescent="0.45">
      <c r="A4" s="19"/>
      <c r="B4" s="19"/>
      <c r="C4" s="27"/>
      <c r="D4" s="155"/>
      <c r="E4" s="19"/>
      <c r="F4" s="155"/>
      <c r="G4" s="155"/>
      <c r="H4" s="155"/>
      <c r="I4" s="155"/>
      <c r="J4" s="155"/>
      <c r="K4" s="155"/>
      <c r="L4" s="155"/>
      <c r="M4" s="156"/>
      <c r="N4" s="19"/>
      <c r="O4" s="157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382" t="s">
        <v>977</v>
      </c>
      <c r="B5" s="384" t="s">
        <v>978</v>
      </c>
      <c r="C5" s="372" t="s">
        <v>961</v>
      </c>
      <c r="D5" s="373"/>
      <c r="E5" s="372" t="s">
        <v>962</v>
      </c>
      <c r="F5" s="373"/>
      <c r="G5" s="372" t="s">
        <v>963</v>
      </c>
      <c r="H5" s="373"/>
      <c r="I5" s="372" t="s">
        <v>964</v>
      </c>
      <c r="J5" s="373"/>
      <c r="K5" s="372" t="s">
        <v>965</v>
      </c>
      <c r="L5" s="373"/>
      <c r="M5" s="372" t="s">
        <v>966</v>
      </c>
      <c r="N5" s="373"/>
      <c r="O5" s="372" t="s">
        <v>967</v>
      </c>
      <c r="P5" s="373"/>
      <c r="Q5" s="372" t="s">
        <v>968</v>
      </c>
      <c r="R5" s="373"/>
      <c r="S5" s="374" t="s">
        <v>969</v>
      </c>
      <c r="T5" s="373"/>
      <c r="U5" s="372" t="s">
        <v>960</v>
      </c>
      <c r="V5" s="373"/>
      <c r="W5" s="380" t="s">
        <v>979</v>
      </c>
    </row>
    <row r="6" spans="1:25" ht="13.8" thickBot="1" x14ac:dyDescent="0.3">
      <c r="A6" s="383"/>
      <c r="B6" s="385"/>
      <c r="C6" s="22" t="s">
        <v>980</v>
      </c>
      <c r="D6" s="23" t="s">
        <v>973</v>
      </c>
      <c r="E6" s="22" t="s">
        <v>980</v>
      </c>
      <c r="F6" s="23" t="s">
        <v>973</v>
      </c>
      <c r="G6" s="22" t="s">
        <v>980</v>
      </c>
      <c r="H6" s="23" t="s">
        <v>973</v>
      </c>
      <c r="I6" s="22" t="s">
        <v>980</v>
      </c>
      <c r="J6" s="23" t="s">
        <v>973</v>
      </c>
      <c r="K6" s="22" t="s">
        <v>980</v>
      </c>
      <c r="L6" s="23" t="s">
        <v>973</v>
      </c>
      <c r="M6" s="22" t="s">
        <v>980</v>
      </c>
      <c r="N6" s="23" t="s">
        <v>973</v>
      </c>
      <c r="O6" s="22" t="s">
        <v>980</v>
      </c>
      <c r="P6" s="23" t="s">
        <v>973</v>
      </c>
      <c r="Q6" s="22" t="s">
        <v>980</v>
      </c>
      <c r="R6" s="23" t="s">
        <v>973</v>
      </c>
      <c r="S6" s="22" t="s">
        <v>980</v>
      </c>
      <c r="T6" s="23" t="s">
        <v>973</v>
      </c>
      <c r="U6" s="22" t="s">
        <v>972</v>
      </c>
      <c r="V6" s="23" t="s">
        <v>973</v>
      </c>
      <c r="W6" s="381"/>
    </row>
    <row r="7" spans="1:25" ht="42" customHeight="1" thickBot="1" x14ac:dyDescent="0.3">
      <c r="A7" s="158">
        <v>1</v>
      </c>
      <c r="B7" s="109" t="str">
        <f>IFERROR(INDEX(Erfassung2!$AA:$AA,MATCH($A7,Erfassung2!$BR:$BR,0)-17),Schlüssel!B5)</f>
        <v>BC Comet Nürnberg</v>
      </c>
      <c r="C7" s="110">
        <f>INDEX(Erfassung2!AC:AC,MATCH($A7,Erfassung2!$BR:$BR,0)-1)</f>
        <v>0</v>
      </c>
      <c r="D7" s="111">
        <f>INDEX(Erfassung2!AD:AD,MATCH($A7,Erfassung2!$BR:$BR,0))</f>
        <v>0</v>
      </c>
      <c r="E7" s="110">
        <f>INDEX(Erfassung2!AE:AE,MATCH($A7,Erfassung2!$BR:$BR,0)-1)</f>
        <v>0</v>
      </c>
      <c r="F7" s="111">
        <f>INDEX(Erfassung2!AF:AF,MATCH($A7,Erfassung2!$BR:$BR,0))</f>
        <v>0</v>
      </c>
      <c r="G7" s="110">
        <f>INDEX(Erfassung2!AG:AG,MATCH($A7,Erfassung2!$BR:$BR,0)-1)</f>
        <v>0</v>
      </c>
      <c r="H7" s="111">
        <f>INDEX(Erfassung2!AH:AH,MATCH($A7,Erfassung2!$BR:$BR,0))</f>
        <v>0</v>
      </c>
      <c r="I7" s="110">
        <f>INDEX(Erfassung2!AI:AI,MATCH($A7,Erfassung2!$BR:$BR,0)-1)</f>
        <v>0</v>
      </c>
      <c r="J7" s="111">
        <f>INDEX(Erfassung2!AJ:AJ,MATCH($A7,Erfassung2!$BR:$BR,0))</f>
        <v>0</v>
      </c>
      <c r="K7" s="110">
        <f>INDEX(Erfassung2!AK:AK,MATCH($A7,Erfassung2!$BR:$BR,0)-1)</f>
        <v>0</v>
      </c>
      <c r="L7" s="111">
        <f>INDEX(Erfassung2!AL:AL,MATCH($A7,Erfassung2!$BR:$BR,0))</f>
        <v>0</v>
      </c>
      <c r="M7" s="110">
        <f>INDEX(Erfassung2!AM:AM,MATCH($A7,Erfassung2!$BR:$BR,0)-1)</f>
        <v>0</v>
      </c>
      <c r="N7" s="111">
        <f>INDEX(Erfassung2!AN:AN,MATCH($A7,Erfassung2!$BR:$BR,0))</f>
        <v>0</v>
      </c>
      <c r="O7" s="110">
        <f>INDEX(Erfassung2!AO:AO,MATCH($A7,Erfassung2!$BR:$BR,0)-1)</f>
        <v>0</v>
      </c>
      <c r="P7" s="111">
        <f>INDEX(Erfassung2!AP:AP,MATCH($A7,Erfassung2!$BR:$BR,0))</f>
        <v>0</v>
      </c>
      <c r="Q7" s="110">
        <f>INDEX(Erfassung2!AQ:AQ,MATCH($A7,Erfassung2!$BR:$BR,0)-1)</f>
        <v>0</v>
      </c>
      <c r="R7" s="111">
        <f>INDEX(Erfassung2!AR:AR,MATCH($A7,Erfassung2!$BR:$BR,0))</f>
        <v>0</v>
      </c>
      <c r="S7" s="110">
        <f>INDEX(Erfassung2!AS:AS,MATCH($A7,Erfassung2!$BR:$BR,0)-1)</f>
        <v>0</v>
      </c>
      <c r="T7" s="111">
        <f>INDEX(Erfassung2!AT:AT,MATCH($A7,Erfassung2!$BR:$BR,0))</f>
        <v>0</v>
      </c>
      <c r="U7" s="112">
        <f>IFERROR(SUM(C7+E7+G7+I7+K7+M7+O7+Q7+S7),0)</f>
        <v>0</v>
      </c>
      <c r="V7" s="113">
        <f>IFERROR(SUM(D7+F7+H7+J7+L7+N7+P7+R7+T7),0)</f>
        <v>0</v>
      </c>
      <c r="W7" s="159">
        <f>IFERROR(U7/INDEX(Erfassung2!BF:BF,MATCH(A7,Erfassung2!BR:BR,0)),0)</f>
        <v>0</v>
      </c>
      <c r="X7" s="24"/>
    </row>
    <row r="8" spans="1:25" ht="42" customHeight="1" thickBot="1" x14ac:dyDescent="0.3">
      <c r="A8" s="158">
        <v>2</v>
      </c>
      <c r="B8" s="109" t="str">
        <f>IFERROR(INDEX(Erfassung2!$AA:$AA,MATCH($A8,Erfassung2!$BR:$BR,0)-17),Schlüssel!B6)</f>
        <v>BK München 3</v>
      </c>
      <c r="C8" s="110" t="e">
        <f>INDEX(Erfassung2!AC:AC,MATCH($A8,Erfassung2!$BR:$BR,0)-1)</f>
        <v>#N/A</v>
      </c>
      <c r="D8" s="111" t="e">
        <f>INDEX(Erfassung2!AD:AD,MATCH($A8,Erfassung2!$BR:$BR,0))</f>
        <v>#N/A</v>
      </c>
      <c r="E8" s="110" t="e">
        <f>INDEX(Erfassung2!AE:AE,MATCH($A8,Erfassung2!$BR:$BR,0)-1)</f>
        <v>#N/A</v>
      </c>
      <c r="F8" s="111" t="e">
        <f>INDEX(Erfassung2!AF:AF,MATCH($A8,Erfassung2!$BR:$BR,0))</f>
        <v>#N/A</v>
      </c>
      <c r="G8" s="110" t="e">
        <f>INDEX(Erfassung2!AG:AG,MATCH($A8,Erfassung2!$BR:$BR,0)-1)</f>
        <v>#N/A</v>
      </c>
      <c r="H8" s="111" t="e">
        <f>INDEX(Erfassung2!AH:AH,MATCH($A8,Erfassung2!$BR:$BR,0))</f>
        <v>#N/A</v>
      </c>
      <c r="I8" s="110" t="e">
        <f>INDEX(Erfassung2!AI:AI,MATCH($A8,Erfassung2!$BR:$BR,0)-1)</f>
        <v>#N/A</v>
      </c>
      <c r="J8" s="111" t="e">
        <f>INDEX(Erfassung2!AJ:AJ,MATCH($A8,Erfassung2!$BR:$BR,0))</f>
        <v>#N/A</v>
      </c>
      <c r="K8" s="110" t="e">
        <f>INDEX(Erfassung2!AK:AK,MATCH($A8,Erfassung2!$BR:$BR,0)-1)</f>
        <v>#N/A</v>
      </c>
      <c r="L8" s="111" t="e">
        <f>INDEX(Erfassung2!AL:AL,MATCH($A8,Erfassung2!$BR:$BR,0))</f>
        <v>#N/A</v>
      </c>
      <c r="M8" s="110" t="e">
        <f>INDEX(Erfassung2!AM:AM,MATCH($A8,Erfassung2!$BR:$BR,0)-1)</f>
        <v>#N/A</v>
      </c>
      <c r="N8" s="111" t="e">
        <f>INDEX(Erfassung2!AN:AN,MATCH($A8,Erfassung2!$BR:$BR,0))</f>
        <v>#N/A</v>
      </c>
      <c r="O8" s="110" t="e">
        <f>INDEX(Erfassung2!AO:AO,MATCH($A8,Erfassung2!$BR:$BR,0)-1)</f>
        <v>#N/A</v>
      </c>
      <c r="P8" s="111" t="e">
        <f>INDEX(Erfassung2!AP:AP,MATCH($A8,Erfassung2!$BR:$BR,0))</f>
        <v>#N/A</v>
      </c>
      <c r="Q8" s="110" t="e">
        <f>INDEX(Erfassung2!AQ:AQ,MATCH($A8,Erfassung2!$BR:$BR,0)-1)</f>
        <v>#N/A</v>
      </c>
      <c r="R8" s="111" t="e">
        <f>INDEX(Erfassung2!AR:AR,MATCH($A8,Erfassung2!$BR:$BR,0))</f>
        <v>#N/A</v>
      </c>
      <c r="S8" s="110" t="e">
        <f>INDEX(Erfassung2!AS:AS,MATCH($A8,Erfassung2!$BR:$BR,0)-1)</f>
        <v>#N/A</v>
      </c>
      <c r="T8" s="111" t="e">
        <f>INDEX(Erfassung2!AT:AT,MATCH($A8,Erfassung2!$BR:$BR,0))</f>
        <v>#N/A</v>
      </c>
      <c r="U8" s="112">
        <f>IFERROR(SUM(C8+E8+G8+I8+K8+M8+O8+Q8+S8),0)</f>
        <v>0</v>
      </c>
      <c r="V8" s="113">
        <f>IFERROR(SUM(D8+F8+H8+J8+L8+N8+P8+R8+T8),0)</f>
        <v>0</v>
      </c>
      <c r="W8" s="159">
        <f>IFERROR(U8/INDEX(Erfassung2!BF:BF,MATCH(A8,Erfassung2!BR:BR,0)),0)</f>
        <v>0</v>
      </c>
      <c r="X8" s="24"/>
    </row>
    <row r="9" spans="1:25" ht="42" customHeight="1" thickBot="1" x14ac:dyDescent="0.3">
      <c r="A9" s="158">
        <v>3</v>
      </c>
      <c r="B9" s="109" t="str">
        <f>IFERROR(INDEX(Erfassung2!$AA:$AA,MATCH($A9,Erfassung2!$BR:$BR,0)-17),Schlüssel!B7)</f>
        <v>SG DJK Rimpar 1</v>
      </c>
      <c r="C9" s="110" t="e">
        <f>INDEX(Erfassung2!AC:AC,MATCH($A9,Erfassung2!$BR:$BR,0)-1)</f>
        <v>#N/A</v>
      </c>
      <c r="D9" s="111" t="e">
        <f>INDEX(Erfassung2!AD:AD,MATCH($A9,Erfassung2!$BR:$BR,0))</f>
        <v>#N/A</v>
      </c>
      <c r="E9" s="110" t="e">
        <f>INDEX(Erfassung2!AE:AE,MATCH($A9,Erfassung2!$BR:$BR,0)-1)</f>
        <v>#N/A</v>
      </c>
      <c r="F9" s="111" t="e">
        <f>INDEX(Erfassung2!AF:AF,MATCH($A9,Erfassung2!$BR:$BR,0))</f>
        <v>#N/A</v>
      </c>
      <c r="G9" s="110" t="e">
        <f>INDEX(Erfassung2!AG:AG,MATCH($A9,Erfassung2!$BR:$BR,0)-1)</f>
        <v>#N/A</v>
      </c>
      <c r="H9" s="111" t="e">
        <f>INDEX(Erfassung2!AH:AH,MATCH($A9,Erfassung2!$BR:$BR,0))</f>
        <v>#N/A</v>
      </c>
      <c r="I9" s="110" t="e">
        <f>INDEX(Erfassung2!AI:AI,MATCH($A9,Erfassung2!$BR:$BR,0)-1)</f>
        <v>#N/A</v>
      </c>
      <c r="J9" s="111" t="e">
        <f>INDEX(Erfassung2!AJ:AJ,MATCH($A9,Erfassung2!$BR:$BR,0))</f>
        <v>#N/A</v>
      </c>
      <c r="K9" s="110" t="e">
        <f>INDEX(Erfassung2!AK:AK,MATCH($A9,Erfassung2!$BR:$BR,0)-1)</f>
        <v>#N/A</v>
      </c>
      <c r="L9" s="111" t="e">
        <f>INDEX(Erfassung2!AL:AL,MATCH($A9,Erfassung2!$BR:$BR,0))</f>
        <v>#N/A</v>
      </c>
      <c r="M9" s="110" t="e">
        <f>INDEX(Erfassung2!AM:AM,MATCH($A9,Erfassung2!$BR:$BR,0)-1)</f>
        <v>#N/A</v>
      </c>
      <c r="N9" s="111" t="e">
        <f>INDEX(Erfassung2!AN:AN,MATCH($A9,Erfassung2!$BR:$BR,0))</f>
        <v>#N/A</v>
      </c>
      <c r="O9" s="110" t="e">
        <f>INDEX(Erfassung2!AO:AO,MATCH($A9,Erfassung2!$BR:$BR,0)-1)</f>
        <v>#N/A</v>
      </c>
      <c r="P9" s="111" t="e">
        <f>INDEX(Erfassung2!AP:AP,MATCH($A9,Erfassung2!$BR:$BR,0))</f>
        <v>#N/A</v>
      </c>
      <c r="Q9" s="110" t="e">
        <f>INDEX(Erfassung2!AQ:AQ,MATCH($A9,Erfassung2!$BR:$BR,0)-1)</f>
        <v>#N/A</v>
      </c>
      <c r="R9" s="111" t="e">
        <f>INDEX(Erfassung2!AR:AR,MATCH($A9,Erfassung2!$BR:$BR,0))</f>
        <v>#N/A</v>
      </c>
      <c r="S9" s="110" t="e">
        <f>INDEX(Erfassung2!AS:AS,MATCH($A9,Erfassung2!$BR:$BR,0)-1)</f>
        <v>#N/A</v>
      </c>
      <c r="T9" s="111" t="e">
        <f>INDEX(Erfassung2!AT:AT,MATCH($A9,Erfassung2!$BR:$BR,0))</f>
        <v>#N/A</v>
      </c>
      <c r="U9" s="112">
        <f t="shared" ref="U9:V16" si="0">IFERROR(SUM(C9+E9+G9+I9+K9+M9+O9+Q9+S9),0)</f>
        <v>0</v>
      </c>
      <c r="V9" s="113">
        <f t="shared" si="0"/>
        <v>0</v>
      </c>
      <c r="W9" s="159">
        <f>IFERROR(U9/INDEX(Erfassung2!BF:BF,MATCH(A9,Erfassung2!BR:BR,0)),0)</f>
        <v>0</v>
      </c>
      <c r="X9" s="24"/>
    </row>
    <row r="10" spans="1:25" ht="42" customHeight="1" thickBot="1" x14ac:dyDescent="0.3">
      <c r="A10" s="158">
        <v>4</v>
      </c>
      <c r="B10" s="109" t="str">
        <f>IFERROR(INDEX(Erfassung2!$AA:$AA,MATCH($A10,Erfassung2!$BR:$BR,0)-17),Schlüssel!B8)</f>
        <v>SG Rottendorf 1</v>
      </c>
      <c r="C10" s="110" t="e">
        <f>INDEX(Erfassung2!AC:AC,MATCH($A10,Erfassung2!$BR:$BR,0)-1)</f>
        <v>#N/A</v>
      </c>
      <c r="D10" s="111" t="e">
        <f>INDEX(Erfassung2!AD:AD,MATCH($A10,Erfassung2!$BR:$BR,0))</f>
        <v>#N/A</v>
      </c>
      <c r="E10" s="110" t="e">
        <f>INDEX(Erfassung2!AE:AE,MATCH($A10,Erfassung2!$BR:$BR,0)-1)</f>
        <v>#N/A</v>
      </c>
      <c r="F10" s="111" t="e">
        <f>INDEX(Erfassung2!AF:AF,MATCH($A10,Erfassung2!$BR:$BR,0))</f>
        <v>#N/A</v>
      </c>
      <c r="G10" s="110" t="e">
        <f>INDEX(Erfassung2!AG:AG,MATCH($A10,Erfassung2!$BR:$BR,0)-1)</f>
        <v>#N/A</v>
      </c>
      <c r="H10" s="111" t="e">
        <f>INDEX(Erfassung2!AH:AH,MATCH($A10,Erfassung2!$BR:$BR,0))</f>
        <v>#N/A</v>
      </c>
      <c r="I10" s="110" t="e">
        <f>INDEX(Erfassung2!AI:AI,MATCH($A10,Erfassung2!$BR:$BR,0)-1)</f>
        <v>#N/A</v>
      </c>
      <c r="J10" s="111" t="e">
        <f>INDEX(Erfassung2!AJ:AJ,MATCH($A10,Erfassung2!$BR:$BR,0))</f>
        <v>#N/A</v>
      </c>
      <c r="K10" s="110" t="e">
        <f>INDEX(Erfassung2!AK:AK,MATCH($A10,Erfassung2!$BR:$BR,0)-1)</f>
        <v>#N/A</v>
      </c>
      <c r="L10" s="111" t="e">
        <f>INDEX(Erfassung2!AL:AL,MATCH($A10,Erfassung2!$BR:$BR,0))</f>
        <v>#N/A</v>
      </c>
      <c r="M10" s="110" t="e">
        <f>INDEX(Erfassung2!AM:AM,MATCH($A10,Erfassung2!$BR:$BR,0)-1)</f>
        <v>#N/A</v>
      </c>
      <c r="N10" s="111" t="e">
        <f>INDEX(Erfassung2!AN:AN,MATCH($A10,Erfassung2!$BR:$BR,0))</f>
        <v>#N/A</v>
      </c>
      <c r="O10" s="110" t="e">
        <f>INDEX(Erfassung2!AO:AO,MATCH($A10,Erfassung2!$BR:$BR,0)-1)</f>
        <v>#N/A</v>
      </c>
      <c r="P10" s="111" t="e">
        <f>INDEX(Erfassung2!AP:AP,MATCH($A10,Erfassung2!$BR:$BR,0))</f>
        <v>#N/A</v>
      </c>
      <c r="Q10" s="110" t="e">
        <f>INDEX(Erfassung2!AQ:AQ,MATCH($A10,Erfassung2!$BR:$BR,0)-1)</f>
        <v>#N/A</v>
      </c>
      <c r="R10" s="111" t="e">
        <f>INDEX(Erfassung2!AR:AR,MATCH($A10,Erfassung2!$BR:$BR,0))</f>
        <v>#N/A</v>
      </c>
      <c r="S10" s="110" t="e">
        <f>INDEX(Erfassung2!AS:AS,MATCH($A10,Erfassung2!$BR:$BR,0)-1)</f>
        <v>#N/A</v>
      </c>
      <c r="T10" s="111" t="e">
        <f>INDEX(Erfassung2!AT:AT,MATCH($A10,Erfassung2!$BR:$BR,0))</f>
        <v>#N/A</v>
      </c>
      <c r="U10" s="112">
        <f t="shared" si="0"/>
        <v>0</v>
      </c>
      <c r="V10" s="113">
        <f t="shared" si="0"/>
        <v>0</v>
      </c>
      <c r="W10" s="159">
        <f>IFERROR(U10/INDEX(Erfassung2!BF:BF,MATCH(A10,Erfassung2!BR:BR,0)),0)</f>
        <v>0</v>
      </c>
      <c r="X10" s="24"/>
    </row>
    <row r="11" spans="1:25" ht="42" customHeight="1" thickBot="1" x14ac:dyDescent="0.3">
      <c r="A11" s="158">
        <v>5</v>
      </c>
      <c r="B11" s="109" t="str">
        <f>IFERROR(INDEX(Erfassung2!$AA:$AA,MATCH($A11,Erfassung2!$BR:$BR,0)-17),Schlüssel!B9)</f>
        <v>BC EMAX Unterföhring 2</v>
      </c>
      <c r="C11" s="110" t="e">
        <f>INDEX(Erfassung2!AC:AC,MATCH($A11,Erfassung2!$BR:$BR,0)-1)</f>
        <v>#N/A</v>
      </c>
      <c r="D11" s="111" t="e">
        <f>INDEX(Erfassung2!AD:AD,MATCH($A11,Erfassung2!$BR:$BR,0))</f>
        <v>#N/A</v>
      </c>
      <c r="E11" s="110" t="e">
        <f>INDEX(Erfassung2!AE:AE,MATCH($A11,Erfassung2!$BR:$BR,0)-1)</f>
        <v>#N/A</v>
      </c>
      <c r="F11" s="111" t="e">
        <f>INDEX(Erfassung2!AF:AF,MATCH($A11,Erfassung2!$BR:$BR,0))</f>
        <v>#N/A</v>
      </c>
      <c r="G11" s="110" t="e">
        <f>INDEX(Erfassung2!AG:AG,MATCH($A11,Erfassung2!$BR:$BR,0)-1)</f>
        <v>#N/A</v>
      </c>
      <c r="H11" s="111" t="e">
        <f>INDEX(Erfassung2!AH:AH,MATCH($A11,Erfassung2!$BR:$BR,0))</f>
        <v>#N/A</v>
      </c>
      <c r="I11" s="110" t="e">
        <f>INDEX(Erfassung2!AI:AI,MATCH($A11,Erfassung2!$BR:$BR,0)-1)</f>
        <v>#N/A</v>
      </c>
      <c r="J11" s="111" t="e">
        <f>INDEX(Erfassung2!AJ:AJ,MATCH($A11,Erfassung2!$BR:$BR,0))</f>
        <v>#N/A</v>
      </c>
      <c r="K11" s="110" t="e">
        <f>INDEX(Erfassung2!AK:AK,MATCH($A11,Erfassung2!$BR:$BR,0)-1)</f>
        <v>#N/A</v>
      </c>
      <c r="L11" s="111" t="e">
        <f>INDEX(Erfassung2!AL:AL,MATCH($A11,Erfassung2!$BR:$BR,0))</f>
        <v>#N/A</v>
      </c>
      <c r="M11" s="110" t="e">
        <f>INDEX(Erfassung2!AM:AM,MATCH($A11,Erfassung2!$BR:$BR,0)-1)</f>
        <v>#N/A</v>
      </c>
      <c r="N11" s="111" t="e">
        <f>INDEX(Erfassung2!AN:AN,MATCH($A11,Erfassung2!$BR:$BR,0))</f>
        <v>#N/A</v>
      </c>
      <c r="O11" s="110" t="e">
        <f>INDEX(Erfassung2!AO:AO,MATCH($A11,Erfassung2!$BR:$BR,0)-1)</f>
        <v>#N/A</v>
      </c>
      <c r="P11" s="111" t="e">
        <f>INDEX(Erfassung2!AP:AP,MATCH($A11,Erfassung2!$BR:$BR,0))</f>
        <v>#N/A</v>
      </c>
      <c r="Q11" s="110" t="e">
        <f>INDEX(Erfassung2!AQ:AQ,MATCH($A11,Erfassung2!$BR:$BR,0)-1)</f>
        <v>#N/A</v>
      </c>
      <c r="R11" s="111" t="e">
        <f>INDEX(Erfassung2!AR:AR,MATCH($A11,Erfassung2!$BR:$BR,0))</f>
        <v>#N/A</v>
      </c>
      <c r="S11" s="110" t="e">
        <f>INDEX(Erfassung2!AS:AS,MATCH($A11,Erfassung2!$BR:$BR,0)-1)</f>
        <v>#N/A</v>
      </c>
      <c r="T11" s="111" t="e">
        <f>INDEX(Erfassung2!AT:AT,MATCH($A11,Erfassung2!$BR:$BR,0))</f>
        <v>#N/A</v>
      </c>
      <c r="U11" s="112">
        <f t="shared" si="0"/>
        <v>0</v>
      </c>
      <c r="V11" s="113">
        <f t="shared" si="0"/>
        <v>0</v>
      </c>
      <c r="W11" s="159">
        <f>IFERROR(U11/INDEX(Erfassung2!BF:BF,MATCH(A11,Erfassung2!BR:BR,0)),0)</f>
        <v>0</v>
      </c>
      <c r="X11" s="24"/>
    </row>
    <row r="12" spans="1:25" ht="42" customHeight="1" thickBot="1" x14ac:dyDescent="0.3">
      <c r="A12" s="158">
        <v>6</v>
      </c>
      <c r="B12" s="109" t="str">
        <f>IFERROR(INDEX(Erfassung2!$AA:$AA,MATCH($A12,Erfassung2!$BR:$BR,0)-17),Schlüssel!B10)</f>
        <v>Bajuwaren München 1</v>
      </c>
      <c r="C12" s="110" t="e">
        <f>INDEX(Erfassung2!AC:AC,MATCH($A12,Erfassung2!$BR:$BR,0)-1)</f>
        <v>#N/A</v>
      </c>
      <c r="D12" s="111" t="e">
        <f>INDEX(Erfassung2!AD:AD,MATCH($A12,Erfassung2!$BR:$BR,0))</f>
        <v>#N/A</v>
      </c>
      <c r="E12" s="110" t="e">
        <f>INDEX(Erfassung2!AE:AE,MATCH($A12,Erfassung2!$BR:$BR,0)-1)</f>
        <v>#N/A</v>
      </c>
      <c r="F12" s="111" t="e">
        <f>INDEX(Erfassung2!AF:AF,MATCH($A12,Erfassung2!$BR:$BR,0))</f>
        <v>#N/A</v>
      </c>
      <c r="G12" s="110" t="e">
        <f>INDEX(Erfassung2!AG:AG,MATCH($A12,Erfassung2!$BR:$BR,0)-1)</f>
        <v>#N/A</v>
      </c>
      <c r="H12" s="111" t="e">
        <f>INDEX(Erfassung2!AH:AH,MATCH($A12,Erfassung2!$BR:$BR,0))</f>
        <v>#N/A</v>
      </c>
      <c r="I12" s="110" t="e">
        <f>INDEX(Erfassung2!AI:AI,MATCH($A12,Erfassung2!$BR:$BR,0)-1)</f>
        <v>#N/A</v>
      </c>
      <c r="J12" s="111" t="e">
        <f>INDEX(Erfassung2!AJ:AJ,MATCH($A12,Erfassung2!$BR:$BR,0))</f>
        <v>#N/A</v>
      </c>
      <c r="K12" s="110" t="e">
        <f>INDEX(Erfassung2!AK:AK,MATCH($A12,Erfassung2!$BR:$BR,0)-1)</f>
        <v>#N/A</v>
      </c>
      <c r="L12" s="111" t="e">
        <f>INDEX(Erfassung2!AL:AL,MATCH($A12,Erfassung2!$BR:$BR,0))</f>
        <v>#N/A</v>
      </c>
      <c r="M12" s="110" t="e">
        <f>INDEX(Erfassung2!AM:AM,MATCH($A12,Erfassung2!$BR:$BR,0)-1)</f>
        <v>#N/A</v>
      </c>
      <c r="N12" s="111" t="e">
        <f>INDEX(Erfassung2!AN:AN,MATCH($A12,Erfassung2!$BR:$BR,0))</f>
        <v>#N/A</v>
      </c>
      <c r="O12" s="110" t="e">
        <f>INDEX(Erfassung2!AO:AO,MATCH($A12,Erfassung2!$BR:$BR,0)-1)</f>
        <v>#N/A</v>
      </c>
      <c r="P12" s="111" t="e">
        <f>INDEX(Erfassung2!AP:AP,MATCH($A12,Erfassung2!$BR:$BR,0))</f>
        <v>#N/A</v>
      </c>
      <c r="Q12" s="110" t="e">
        <f>INDEX(Erfassung2!AQ:AQ,MATCH($A12,Erfassung2!$BR:$BR,0)-1)</f>
        <v>#N/A</v>
      </c>
      <c r="R12" s="111" t="e">
        <f>INDEX(Erfassung2!AR:AR,MATCH($A12,Erfassung2!$BR:$BR,0))</f>
        <v>#N/A</v>
      </c>
      <c r="S12" s="110" t="e">
        <f>INDEX(Erfassung2!AS:AS,MATCH($A12,Erfassung2!$BR:$BR,0)-1)</f>
        <v>#N/A</v>
      </c>
      <c r="T12" s="111" t="e">
        <f>INDEX(Erfassung2!AT:AT,MATCH($A12,Erfassung2!$BR:$BR,0))</f>
        <v>#N/A</v>
      </c>
      <c r="U12" s="112">
        <f t="shared" si="0"/>
        <v>0</v>
      </c>
      <c r="V12" s="113">
        <f t="shared" si="0"/>
        <v>0</v>
      </c>
      <c r="W12" s="159">
        <f>IFERROR(U12/INDEX(Erfassung2!BF:BF,MATCH(A12,Erfassung2!BR:BR,0)),0)</f>
        <v>0</v>
      </c>
      <c r="X12" s="24"/>
    </row>
    <row r="13" spans="1:25" ht="42" customHeight="1" thickBot="1" x14ac:dyDescent="0.3">
      <c r="A13" s="158">
        <v>7</v>
      </c>
      <c r="B13" s="109" t="str">
        <f>IFERROR(INDEX(Erfassung2!$AA:$AA,MATCH($A13,Erfassung2!$BR:$BR,0)-17),Schlüssel!B11)</f>
        <v>Bowlinghaus Bamberg 1</v>
      </c>
      <c r="C13" s="110" t="e">
        <f>INDEX(Erfassung2!AC:AC,MATCH($A13,Erfassung2!$BR:$BR,0)-1)</f>
        <v>#N/A</v>
      </c>
      <c r="D13" s="111" t="e">
        <f>INDEX(Erfassung2!AD:AD,MATCH($A13,Erfassung2!$BR:$BR,0))</f>
        <v>#N/A</v>
      </c>
      <c r="E13" s="110" t="e">
        <f>INDEX(Erfassung2!AE:AE,MATCH($A13,Erfassung2!$BR:$BR,0)-1)</f>
        <v>#N/A</v>
      </c>
      <c r="F13" s="111" t="e">
        <f>INDEX(Erfassung2!AF:AF,MATCH($A13,Erfassung2!$BR:$BR,0))</f>
        <v>#N/A</v>
      </c>
      <c r="G13" s="110" t="e">
        <f>INDEX(Erfassung2!AG:AG,MATCH($A13,Erfassung2!$BR:$BR,0)-1)</f>
        <v>#N/A</v>
      </c>
      <c r="H13" s="111" t="e">
        <f>INDEX(Erfassung2!AH:AH,MATCH($A13,Erfassung2!$BR:$BR,0))</f>
        <v>#N/A</v>
      </c>
      <c r="I13" s="110" t="e">
        <f>INDEX(Erfassung2!AI:AI,MATCH($A13,Erfassung2!$BR:$BR,0)-1)</f>
        <v>#N/A</v>
      </c>
      <c r="J13" s="111" t="e">
        <f>INDEX(Erfassung2!AJ:AJ,MATCH($A13,Erfassung2!$BR:$BR,0))</f>
        <v>#N/A</v>
      </c>
      <c r="K13" s="110" t="e">
        <f>INDEX(Erfassung2!AK:AK,MATCH($A13,Erfassung2!$BR:$BR,0)-1)</f>
        <v>#N/A</v>
      </c>
      <c r="L13" s="111" t="e">
        <f>INDEX(Erfassung2!AL:AL,MATCH($A13,Erfassung2!$BR:$BR,0))</f>
        <v>#N/A</v>
      </c>
      <c r="M13" s="110" t="e">
        <f>INDEX(Erfassung2!AM:AM,MATCH($A13,Erfassung2!$BR:$BR,0)-1)</f>
        <v>#N/A</v>
      </c>
      <c r="N13" s="111" t="e">
        <f>INDEX(Erfassung2!AN:AN,MATCH($A13,Erfassung2!$BR:$BR,0))</f>
        <v>#N/A</v>
      </c>
      <c r="O13" s="110" t="e">
        <f>INDEX(Erfassung2!AO:AO,MATCH($A13,Erfassung2!$BR:$BR,0)-1)</f>
        <v>#N/A</v>
      </c>
      <c r="P13" s="111" t="e">
        <f>INDEX(Erfassung2!AP:AP,MATCH($A13,Erfassung2!$BR:$BR,0))</f>
        <v>#N/A</v>
      </c>
      <c r="Q13" s="110" t="e">
        <f>INDEX(Erfassung2!AQ:AQ,MATCH($A13,Erfassung2!$BR:$BR,0)-1)</f>
        <v>#N/A</v>
      </c>
      <c r="R13" s="111" t="e">
        <f>INDEX(Erfassung2!AR:AR,MATCH($A13,Erfassung2!$BR:$BR,0))</f>
        <v>#N/A</v>
      </c>
      <c r="S13" s="110" t="e">
        <f>INDEX(Erfassung2!AS:AS,MATCH($A13,Erfassung2!$BR:$BR,0)-1)</f>
        <v>#N/A</v>
      </c>
      <c r="T13" s="111" t="e">
        <f>INDEX(Erfassung2!AT:AT,MATCH($A13,Erfassung2!$BR:$BR,0))</f>
        <v>#N/A</v>
      </c>
      <c r="U13" s="112">
        <f t="shared" si="0"/>
        <v>0</v>
      </c>
      <c r="V13" s="113">
        <f t="shared" si="0"/>
        <v>0</v>
      </c>
      <c r="W13" s="159">
        <f>IFERROR(U13/INDEX(Erfassung2!BF:BF,MATCH(A13,Erfassung2!BR:BR,0)),0)</f>
        <v>0</v>
      </c>
      <c r="X13" s="24"/>
    </row>
    <row r="14" spans="1:25" ht="42" customHeight="1" thickBot="1" x14ac:dyDescent="0.3">
      <c r="A14" s="158">
        <v>8</v>
      </c>
      <c r="B14" s="109" t="str">
        <f>IFERROR(INDEX(Erfassung2!$AA:$AA,MATCH($A14,Erfassung2!$BR:$BR,0)-17),Schlüssel!B12)</f>
        <v>Schanzer Ingolstadt 1</v>
      </c>
      <c r="C14" s="110" t="e">
        <f>INDEX(Erfassung2!AC:AC,MATCH($A14,Erfassung2!$BR:$BR,0)-1)</f>
        <v>#N/A</v>
      </c>
      <c r="D14" s="111" t="e">
        <f>INDEX(Erfassung2!AD:AD,MATCH($A14,Erfassung2!$BR:$BR,0))</f>
        <v>#N/A</v>
      </c>
      <c r="E14" s="110" t="e">
        <f>INDEX(Erfassung2!AE:AE,MATCH($A14,Erfassung2!$BR:$BR,0)-1)</f>
        <v>#N/A</v>
      </c>
      <c r="F14" s="111" t="e">
        <f>INDEX(Erfassung2!AF:AF,MATCH($A14,Erfassung2!$BR:$BR,0))</f>
        <v>#N/A</v>
      </c>
      <c r="G14" s="110" t="e">
        <f>INDEX(Erfassung2!AG:AG,MATCH($A14,Erfassung2!$BR:$BR,0)-1)</f>
        <v>#N/A</v>
      </c>
      <c r="H14" s="111" t="e">
        <f>INDEX(Erfassung2!AH:AH,MATCH($A14,Erfassung2!$BR:$BR,0))</f>
        <v>#N/A</v>
      </c>
      <c r="I14" s="110" t="e">
        <f>INDEX(Erfassung2!AI:AI,MATCH($A14,Erfassung2!$BR:$BR,0)-1)</f>
        <v>#N/A</v>
      </c>
      <c r="J14" s="111" t="e">
        <f>INDEX(Erfassung2!AJ:AJ,MATCH($A14,Erfassung2!$BR:$BR,0))</f>
        <v>#N/A</v>
      </c>
      <c r="K14" s="110" t="e">
        <f>INDEX(Erfassung2!AK:AK,MATCH($A14,Erfassung2!$BR:$BR,0)-1)</f>
        <v>#N/A</v>
      </c>
      <c r="L14" s="111" t="e">
        <f>INDEX(Erfassung2!AL:AL,MATCH($A14,Erfassung2!$BR:$BR,0))</f>
        <v>#N/A</v>
      </c>
      <c r="M14" s="110" t="e">
        <f>INDEX(Erfassung2!AM:AM,MATCH($A14,Erfassung2!$BR:$BR,0)-1)</f>
        <v>#N/A</v>
      </c>
      <c r="N14" s="111" t="e">
        <f>INDEX(Erfassung2!AN:AN,MATCH($A14,Erfassung2!$BR:$BR,0))</f>
        <v>#N/A</v>
      </c>
      <c r="O14" s="110" t="e">
        <f>INDEX(Erfassung2!AO:AO,MATCH($A14,Erfassung2!$BR:$BR,0)-1)</f>
        <v>#N/A</v>
      </c>
      <c r="P14" s="111" t="e">
        <f>INDEX(Erfassung2!AP:AP,MATCH($A14,Erfassung2!$BR:$BR,0))</f>
        <v>#N/A</v>
      </c>
      <c r="Q14" s="110" t="e">
        <f>INDEX(Erfassung2!AQ:AQ,MATCH($A14,Erfassung2!$BR:$BR,0)-1)</f>
        <v>#N/A</v>
      </c>
      <c r="R14" s="111" t="e">
        <f>INDEX(Erfassung2!AR:AR,MATCH($A14,Erfassung2!$BR:$BR,0))</f>
        <v>#N/A</v>
      </c>
      <c r="S14" s="110" t="e">
        <f>INDEX(Erfassung2!AS:AS,MATCH($A14,Erfassung2!$BR:$BR,0)-1)</f>
        <v>#N/A</v>
      </c>
      <c r="T14" s="111" t="e">
        <f>INDEX(Erfassung2!AT:AT,MATCH($A14,Erfassung2!$BR:$BR,0))</f>
        <v>#N/A</v>
      </c>
      <c r="U14" s="112">
        <f t="shared" si="0"/>
        <v>0</v>
      </c>
      <c r="V14" s="113">
        <f t="shared" si="0"/>
        <v>0</v>
      </c>
      <c r="W14" s="159">
        <f>IFERROR(U14/INDEX(Erfassung2!BF:BF,MATCH(A14,Erfassung2!BR:BR,0)),0)</f>
        <v>0</v>
      </c>
      <c r="X14" s="24"/>
    </row>
    <row r="15" spans="1:25" ht="42" customHeight="1" thickBot="1" x14ac:dyDescent="0.3">
      <c r="A15" s="158">
        <v>9</v>
      </c>
      <c r="B15" s="109" t="str">
        <f>IFERROR(INDEX(Erfassung2!$AA:$AA,MATCH($A15,Erfassung2!$BR:$BR,0)-17),Schlüssel!B13)</f>
        <v>Werdenfels 1</v>
      </c>
      <c r="C15" s="110" t="e">
        <f>INDEX(Erfassung2!AC:AC,MATCH($A15,Erfassung2!$BR:$BR,0)-1)</f>
        <v>#N/A</v>
      </c>
      <c r="D15" s="111" t="e">
        <f>INDEX(Erfassung2!AD:AD,MATCH($A15,Erfassung2!$BR:$BR,0))</f>
        <v>#N/A</v>
      </c>
      <c r="E15" s="110" t="e">
        <f>INDEX(Erfassung2!AE:AE,MATCH($A15,Erfassung2!$BR:$BR,0)-1)</f>
        <v>#N/A</v>
      </c>
      <c r="F15" s="111" t="e">
        <f>INDEX(Erfassung2!AF:AF,MATCH($A15,Erfassung2!$BR:$BR,0))</f>
        <v>#N/A</v>
      </c>
      <c r="G15" s="110" t="e">
        <f>INDEX(Erfassung2!AG:AG,MATCH($A15,Erfassung2!$BR:$BR,0)-1)</f>
        <v>#N/A</v>
      </c>
      <c r="H15" s="111" t="e">
        <f>INDEX(Erfassung2!AH:AH,MATCH($A15,Erfassung2!$BR:$BR,0))</f>
        <v>#N/A</v>
      </c>
      <c r="I15" s="110" t="e">
        <f>INDEX(Erfassung2!AI:AI,MATCH($A15,Erfassung2!$BR:$BR,0)-1)</f>
        <v>#N/A</v>
      </c>
      <c r="J15" s="111" t="e">
        <f>INDEX(Erfassung2!AJ:AJ,MATCH($A15,Erfassung2!$BR:$BR,0))</f>
        <v>#N/A</v>
      </c>
      <c r="K15" s="110" t="e">
        <f>INDEX(Erfassung2!AK:AK,MATCH($A15,Erfassung2!$BR:$BR,0)-1)</f>
        <v>#N/A</v>
      </c>
      <c r="L15" s="111" t="e">
        <f>INDEX(Erfassung2!AL:AL,MATCH($A15,Erfassung2!$BR:$BR,0))</f>
        <v>#N/A</v>
      </c>
      <c r="M15" s="110" t="e">
        <f>INDEX(Erfassung2!AM:AM,MATCH($A15,Erfassung2!$BR:$BR,0)-1)</f>
        <v>#N/A</v>
      </c>
      <c r="N15" s="111" t="e">
        <f>INDEX(Erfassung2!AN:AN,MATCH($A15,Erfassung2!$BR:$BR,0))</f>
        <v>#N/A</v>
      </c>
      <c r="O15" s="110" t="e">
        <f>INDEX(Erfassung2!AO:AO,MATCH($A15,Erfassung2!$BR:$BR,0)-1)</f>
        <v>#N/A</v>
      </c>
      <c r="P15" s="111" t="e">
        <f>INDEX(Erfassung2!AP:AP,MATCH($A15,Erfassung2!$BR:$BR,0))</f>
        <v>#N/A</v>
      </c>
      <c r="Q15" s="110" t="e">
        <f>INDEX(Erfassung2!AQ:AQ,MATCH($A15,Erfassung2!$BR:$BR,0)-1)</f>
        <v>#N/A</v>
      </c>
      <c r="R15" s="111" t="e">
        <f>INDEX(Erfassung2!AR:AR,MATCH($A15,Erfassung2!$BR:$BR,0))</f>
        <v>#N/A</v>
      </c>
      <c r="S15" s="110" t="e">
        <f>INDEX(Erfassung2!AS:AS,MATCH($A15,Erfassung2!$BR:$BR,0)-1)</f>
        <v>#N/A</v>
      </c>
      <c r="T15" s="111" t="e">
        <f>INDEX(Erfassung2!AT:AT,MATCH($A15,Erfassung2!$BR:$BR,0))</f>
        <v>#N/A</v>
      </c>
      <c r="U15" s="112">
        <f t="shared" si="0"/>
        <v>0</v>
      </c>
      <c r="V15" s="113">
        <f t="shared" si="0"/>
        <v>0</v>
      </c>
      <c r="W15" s="159">
        <f>IFERROR(U15/INDEX(Erfassung2!BF:BF,MATCH(A15,Erfassung2!BR:BR,0)),0)</f>
        <v>0</v>
      </c>
      <c r="X15" s="24"/>
    </row>
    <row r="16" spans="1:25" ht="42" customHeight="1" thickBot="1" x14ac:dyDescent="0.3">
      <c r="A16" s="158">
        <v>10</v>
      </c>
      <c r="B16" s="109" t="str">
        <f>IFERROR(INDEX(Erfassung2!$AA:$AA,MATCH($A16,Erfassung2!$BR:$BR,0)-17),Schlüssel!B14)</f>
        <v>Donaubowler Regensburg 1</v>
      </c>
      <c r="C16" s="110" t="e">
        <f>INDEX(Erfassung2!AC:AC,MATCH($A16,Erfassung2!$BR:$BR,0)-1)</f>
        <v>#N/A</v>
      </c>
      <c r="D16" s="111" t="e">
        <f>INDEX(Erfassung2!AD:AD,MATCH($A16,Erfassung2!$BR:$BR,0))</f>
        <v>#N/A</v>
      </c>
      <c r="E16" s="110" t="e">
        <f>INDEX(Erfassung2!AE:AE,MATCH($A16,Erfassung2!$BR:$BR,0)-1)</f>
        <v>#N/A</v>
      </c>
      <c r="F16" s="111" t="e">
        <f>INDEX(Erfassung2!AF:AF,MATCH($A16,Erfassung2!$BR:$BR,0))</f>
        <v>#N/A</v>
      </c>
      <c r="G16" s="110" t="e">
        <f>INDEX(Erfassung2!AG:AG,MATCH($A16,Erfassung2!$BR:$BR,0)-1)</f>
        <v>#N/A</v>
      </c>
      <c r="H16" s="111" t="e">
        <f>INDEX(Erfassung2!AH:AH,MATCH($A16,Erfassung2!$BR:$BR,0))</f>
        <v>#N/A</v>
      </c>
      <c r="I16" s="110" t="e">
        <f>INDEX(Erfassung2!AI:AI,MATCH($A16,Erfassung2!$BR:$BR,0)-1)</f>
        <v>#N/A</v>
      </c>
      <c r="J16" s="111" t="e">
        <f>INDEX(Erfassung2!AJ:AJ,MATCH($A16,Erfassung2!$BR:$BR,0))</f>
        <v>#N/A</v>
      </c>
      <c r="K16" s="110" t="e">
        <f>INDEX(Erfassung2!AK:AK,MATCH($A16,Erfassung2!$BR:$BR,0)-1)</f>
        <v>#N/A</v>
      </c>
      <c r="L16" s="111" t="e">
        <f>INDEX(Erfassung2!AL:AL,MATCH($A16,Erfassung2!$BR:$BR,0))</f>
        <v>#N/A</v>
      </c>
      <c r="M16" s="110" t="e">
        <f>INDEX(Erfassung2!AM:AM,MATCH($A16,Erfassung2!$BR:$BR,0)-1)</f>
        <v>#N/A</v>
      </c>
      <c r="N16" s="111" t="e">
        <f>INDEX(Erfassung2!AN:AN,MATCH($A16,Erfassung2!$BR:$BR,0))</f>
        <v>#N/A</v>
      </c>
      <c r="O16" s="110" t="e">
        <f>INDEX(Erfassung2!AO:AO,MATCH($A16,Erfassung2!$BR:$BR,0)-1)</f>
        <v>#N/A</v>
      </c>
      <c r="P16" s="111" t="e">
        <f>INDEX(Erfassung2!AP:AP,MATCH($A16,Erfassung2!$BR:$BR,0))</f>
        <v>#N/A</v>
      </c>
      <c r="Q16" s="110" t="e">
        <f>INDEX(Erfassung2!AQ:AQ,MATCH($A16,Erfassung2!$BR:$BR,0)-1)</f>
        <v>#N/A</v>
      </c>
      <c r="R16" s="111" t="e">
        <f>INDEX(Erfassung2!AR:AR,MATCH($A16,Erfassung2!$BR:$BR,0))</f>
        <v>#N/A</v>
      </c>
      <c r="S16" s="110" t="e">
        <f>INDEX(Erfassung2!AS:AS,MATCH($A16,Erfassung2!$BR:$BR,0)-1)</f>
        <v>#N/A</v>
      </c>
      <c r="T16" s="111" t="e">
        <f>INDEX(Erfassung2!AT:AT,MATCH($A16,Erfassung2!$BR:$BR,0))</f>
        <v>#N/A</v>
      </c>
      <c r="U16" s="112">
        <f t="shared" si="0"/>
        <v>0</v>
      </c>
      <c r="V16" s="113">
        <f t="shared" si="0"/>
        <v>0</v>
      </c>
      <c r="W16" s="159">
        <f>IFERROR(U16/INDEX(Erfassung2!BF:BF,MATCH(A16,Erfassung2!BR:BR,0)),0)</f>
        <v>0</v>
      </c>
      <c r="X16" s="24"/>
    </row>
    <row r="19" spans="2:23" ht="15.6" x14ac:dyDescent="0.3"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6"/>
      <c r="V19" s="376"/>
      <c r="W19" s="376"/>
    </row>
    <row r="20" spans="2:23" x14ac:dyDescent="0.25">
      <c r="C20" s="376"/>
      <c r="D20" s="376"/>
      <c r="E20" s="376"/>
      <c r="F20" s="376"/>
      <c r="G20" s="376"/>
      <c r="H20" s="376"/>
    </row>
    <row r="21" spans="2:23" x14ac:dyDescent="0.25">
      <c r="B21" s="127"/>
      <c r="N21" s="114"/>
    </row>
    <row r="22" spans="2:23" x14ac:dyDescent="0.25">
      <c r="B22" s="127"/>
      <c r="N22" s="115"/>
    </row>
    <row r="23" spans="2:23" x14ac:dyDescent="0.25">
      <c r="B23" s="127"/>
      <c r="N23" s="115"/>
    </row>
    <row r="24" spans="2:23" x14ac:dyDescent="0.25">
      <c r="B24" s="127"/>
      <c r="N24" s="377"/>
      <c r="O24" s="377"/>
      <c r="P24" s="377"/>
    </row>
    <row r="25" spans="2:23" x14ac:dyDescent="0.25">
      <c r="E25" s="2"/>
      <c r="N25" s="115"/>
    </row>
    <row r="26" spans="2:23" x14ac:dyDescent="0.25">
      <c r="E26" s="2"/>
      <c r="N26" s="115"/>
    </row>
  </sheetData>
  <sheetProtection algorithmName="SHA-512" hashValue="nBolw0cFkgJY2pnoll0ZCsvrOLH7K2V+22C7G1z2UOS5GOvUG88lxcKyzIjeVxpx4Hd8FBT/I9Q7m1iStxdK8Q==" saltValue="X1s3TGcP9JuYoVcdiFwjLQ==" spinCount="100000" sheet="1" formatCells="0" formatColumns="0" formatRows="0"/>
  <mergeCells count="20">
    <mergeCell ref="A1:W1"/>
    <mergeCell ref="A2:W2"/>
    <mergeCell ref="A3:W3"/>
    <mergeCell ref="A5:A6"/>
    <mergeCell ref="B5:B6"/>
    <mergeCell ref="C5:D5"/>
    <mergeCell ref="U5:V5"/>
    <mergeCell ref="W5:W6"/>
    <mergeCell ref="G5:H5"/>
    <mergeCell ref="I5:J5"/>
    <mergeCell ref="K5:L5"/>
    <mergeCell ref="E5:F5"/>
    <mergeCell ref="Q5:R5"/>
    <mergeCell ref="S5:T5"/>
    <mergeCell ref="C20:H20"/>
    <mergeCell ref="N24:P24"/>
    <mergeCell ref="B19:T19"/>
    <mergeCell ref="U19:W19"/>
    <mergeCell ref="M5:N5"/>
    <mergeCell ref="O5:P5"/>
  </mergeCells>
  <conditionalFormatting sqref="C7:T16">
    <cfRule type="top10" dxfId="114" priority="2" stopIfTrue="1" rank="1"/>
  </conditionalFormatting>
  <conditionalFormatting sqref="U7:U16">
    <cfRule type="top10" dxfId="113" priority="1" stopIfTrue="1" rank="1"/>
  </conditionalFormatting>
  <printOptions horizontalCentered="1"/>
  <pageMargins left="0.47244094488188981" right="0.47244094488188981" top="0.27559055118110237" bottom="0.19685039370078741" header="0.19685039370078741" footer="0.19685039370078741"/>
  <pageSetup paperSize="9" scale="93" orientation="landscape" r:id="rId1"/>
  <headerFooter alignWithMargins="0"/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7">
    <tabColor rgb="FF92D050"/>
    <pageSetUpPr fitToPage="1"/>
  </sheetPr>
  <dimension ref="A1:BZ300"/>
  <sheetViews>
    <sheetView view="pageBreakPreview" topLeftCell="Z289" zoomScaleNormal="100" zoomScaleSheetLayoutView="100" workbookViewId="0">
      <selection activeCell="L45" sqref="L45"/>
    </sheetView>
  </sheetViews>
  <sheetFormatPr baseColWidth="10" defaultColWidth="11.44140625" defaultRowHeight="13.2" x14ac:dyDescent="0.25"/>
  <cols>
    <col min="1" max="1" width="4.44140625" style="5" hidden="1" customWidth="1"/>
    <col min="2" max="2" width="18.109375" hidden="1" customWidth="1"/>
    <col min="3" max="3" width="6.44140625" hidden="1" customWidth="1"/>
    <col min="4" max="21" width="5.6640625" hidden="1" customWidth="1"/>
    <col min="22" max="22" width="8.44140625" hidden="1" customWidth="1"/>
    <col min="23" max="23" width="6.5546875" hidden="1" customWidth="1"/>
    <col min="24" max="25" width="11.44140625" hidden="1" customWidth="1"/>
    <col min="26" max="26" width="4.44140625" customWidth="1"/>
    <col min="27" max="27" width="18.109375" customWidth="1"/>
    <col min="28" max="28" width="6.44140625" customWidth="1"/>
    <col min="29" max="46" width="5.6640625" customWidth="1"/>
    <col min="47" max="47" width="8.44140625" customWidth="1"/>
    <col min="48" max="48" width="6.5546875" customWidth="1"/>
    <col min="49" max="50" width="11.44140625" customWidth="1"/>
    <col min="51" max="51" width="9.5546875" customWidth="1"/>
    <col min="52" max="52" width="11.44140625" customWidth="1"/>
    <col min="53" max="53" width="6.44140625" style="152" hidden="1" customWidth="1"/>
    <col min="54" max="54" width="5.44140625" style="152" hidden="1" customWidth="1"/>
    <col min="55" max="55" width="5.5546875" style="152" hidden="1" customWidth="1"/>
    <col min="56" max="56" width="6.33203125" style="152" hidden="1" customWidth="1"/>
    <col min="57" max="57" width="5.44140625" style="152" hidden="1" customWidth="1"/>
    <col min="58" max="58" width="5.88671875" style="152" hidden="1" customWidth="1"/>
    <col min="59" max="59" width="8.44140625" style="152" hidden="1" customWidth="1"/>
    <col min="60" max="68" width="4.33203125" style="152" hidden="1" customWidth="1"/>
    <col min="69" max="69" width="14.6640625" style="152" hidden="1" customWidth="1"/>
    <col min="70" max="70" width="5.44140625" style="152" hidden="1" customWidth="1"/>
    <col min="71" max="71" width="9.44140625" style="152" hidden="1" customWidth="1"/>
    <col min="72" max="72" width="11" style="152" hidden="1" customWidth="1"/>
    <col min="73" max="73" width="17.44140625" style="152" hidden="1" customWidth="1"/>
    <col min="74" max="75" width="5.44140625" style="152" hidden="1" customWidth="1"/>
    <col min="76" max="76" width="7.6640625" style="152" hidden="1" customWidth="1"/>
    <col min="77" max="77" width="11.44140625" style="152" hidden="1" customWidth="1"/>
    <col min="78" max="78" width="5.44140625" style="152" hidden="1" customWidth="1"/>
    <col min="79" max="99" width="11.44140625" customWidth="1"/>
  </cols>
  <sheetData>
    <row r="1" spans="1:78" ht="21" customHeight="1" x14ac:dyDescent="0.4">
      <c r="B1" s="28" t="str">
        <f>AA1</f>
        <v>Team-Nr.</v>
      </c>
      <c r="C1" s="29"/>
      <c r="D1" s="28" t="str">
        <f>AC1</f>
        <v>Liga:</v>
      </c>
      <c r="E1" s="31"/>
      <c r="F1" s="390" t="str">
        <f>AE1</f>
        <v>Bayernliga Herren</v>
      </c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2"/>
      <c r="S1" s="33" t="s">
        <v>955</v>
      </c>
      <c r="T1" s="34"/>
      <c r="U1" s="401" t="str">
        <f>AT1</f>
        <v>18.10./19.10.</v>
      </c>
      <c r="V1" s="402"/>
      <c r="W1" s="403"/>
      <c r="X1" s="386"/>
      <c r="Y1" s="387"/>
      <c r="Z1" s="387"/>
      <c r="AA1" s="28" t="s">
        <v>974</v>
      </c>
      <c r="AB1" s="29"/>
      <c r="AC1" s="30" t="s">
        <v>953</v>
      </c>
      <c r="AD1" s="31"/>
      <c r="AE1" s="29" t="str">
        <f>Schlüssel!$C$1</f>
        <v>Bayernliga Herren</v>
      </c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32"/>
      <c r="AR1" s="33" t="s">
        <v>955</v>
      </c>
      <c r="AS1" s="34"/>
      <c r="AT1" s="401" t="str">
        <f>VLOOKUP(AS2,Spielorte!$A$1:$C$6,2)</f>
        <v>18.10./19.10.</v>
      </c>
      <c r="AU1" s="402"/>
      <c r="AV1" s="403"/>
      <c r="AW1" s="83"/>
      <c r="AX1" s="84"/>
      <c r="BA1" s="149" t="s">
        <v>1117</v>
      </c>
      <c r="BB1" s="150" t="s">
        <v>972</v>
      </c>
      <c r="BC1" s="151" t="s">
        <v>991</v>
      </c>
      <c r="BD1" s="152" t="s">
        <v>990</v>
      </c>
      <c r="BE1" s="152" t="s">
        <v>972</v>
      </c>
      <c r="BF1" s="152" t="s">
        <v>992</v>
      </c>
      <c r="BG1" s="152" t="s">
        <v>1028</v>
      </c>
      <c r="BH1" s="152" t="s">
        <v>1118</v>
      </c>
      <c r="BI1" s="152" t="s">
        <v>1119</v>
      </c>
      <c r="BJ1" s="152" t="s">
        <v>1120</v>
      </c>
      <c r="BK1" s="152" t="s">
        <v>1121</v>
      </c>
      <c r="BL1" s="152" t="s">
        <v>1122</v>
      </c>
      <c r="BM1" s="152" t="s">
        <v>1129</v>
      </c>
      <c r="BN1" s="152" t="s">
        <v>1130</v>
      </c>
      <c r="BO1" s="152" t="s">
        <v>1131</v>
      </c>
      <c r="BP1" s="152" t="s">
        <v>1132</v>
      </c>
      <c r="BQ1" s="153" t="s">
        <v>1123</v>
      </c>
      <c r="BR1" s="151" t="s">
        <v>993</v>
      </c>
      <c r="BS1" s="152" t="s">
        <v>1124</v>
      </c>
      <c r="BT1" s="152" t="s">
        <v>1125</v>
      </c>
      <c r="BU1" s="152" t="s">
        <v>991</v>
      </c>
      <c r="BV1" s="151" t="s">
        <v>993</v>
      </c>
      <c r="BW1" s="153" t="s">
        <v>1126</v>
      </c>
      <c r="BX1" s="152" t="s">
        <v>1127</v>
      </c>
      <c r="BY1" s="152" t="s">
        <v>1128</v>
      </c>
      <c r="BZ1" s="151" t="s">
        <v>993</v>
      </c>
    </row>
    <row r="2" spans="1:78" ht="17.25" customHeight="1" thickBot="1" x14ac:dyDescent="0.45">
      <c r="B2" s="37">
        <f>AA2</f>
        <v>1</v>
      </c>
      <c r="D2" s="30" t="s">
        <v>954</v>
      </c>
      <c r="E2" s="38"/>
      <c r="F2" s="400" t="str">
        <f>AE2</f>
        <v>Unterföhring Dreambowl Palace</v>
      </c>
      <c r="G2" s="400"/>
      <c r="H2" s="400"/>
      <c r="I2" s="400"/>
      <c r="J2" s="400"/>
      <c r="K2" s="400"/>
      <c r="L2" s="400"/>
      <c r="M2" s="400"/>
      <c r="N2" s="400"/>
      <c r="O2" s="400"/>
      <c r="P2" s="39"/>
      <c r="Q2" s="39"/>
      <c r="S2" s="33" t="s">
        <v>952</v>
      </c>
      <c r="T2" s="40">
        <f>AS2</f>
        <v>2</v>
      </c>
      <c r="U2" s="34"/>
      <c r="V2" s="34"/>
      <c r="Z2" s="36"/>
      <c r="AA2" s="37">
        <v>1</v>
      </c>
      <c r="AC2" s="30" t="s">
        <v>954</v>
      </c>
      <c r="AD2" s="38"/>
      <c r="AE2" s="85" t="str">
        <f>VLOOKUP(AS2,Spielorte!$A$1:$C$6,3)</f>
        <v>Unterföhring Dreambowl Palace</v>
      </c>
      <c r="AF2" s="85"/>
      <c r="AG2" s="85"/>
      <c r="AH2" s="85"/>
      <c r="AI2" s="85"/>
      <c r="AJ2" s="85"/>
      <c r="AK2" s="85"/>
      <c r="AL2" s="85"/>
      <c r="AM2" s="85"/>
      <c r="AN2" s="85"/>
      <c r="AO2" s="39"/>
      <c r="AP2" s="39"/>
      <c r="AR2" s="33" t="s">
        <v>952</v>
      </c>
      <c r="AS2" s="40">
        <v>2</v>
      </c>
      <c r="AT2" s="34"/>
      <c r="AU2" s="34"/>
      <c r="AW2" s="83"/>
      <c r="AX2" s="84"/>
      <c r="BA2" s="149"/>
      <c r="BB2" s="150"/>
      <c r="BC2" s="151"/>
      <c r="BQ2" s="153"/>
      <c r="BR2" s="151"/>
      <c r="BV2" s="151"/>
      <c r="BW2" s="153"/>
      <c r="BZ2" s="151"/>
    </row>
    <row r="3" spans="1:78" ht="15.75" customHeight="1" thickBot="1" x14ac:dyDescent="0.3">
      <c r="B3" s="41" t="str">
        <f>VLOOKUP(B2,Schlüssel!$A$5:$B$14,2)</f>
        <v>BC Comet Nürnberg</v>
      </c>
      <c r="C3" s="42"/>
      <c r="D3" s="43"/>
      <c r="E3" s="44"/>
      <c r="F3" s="45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AA3" s="41" t="str">
        <f>VLOOKUP(AA2,Schlüssel!$A$5:$B$14,2)</f>
        <v>BC Comet Nürnberg</v>
      </c>
      <c r="AB3" s="42"/>
      <c r="AC3" s="43"/>
      <c r="AD3" s="44"/>
      <c r="AE3" s="45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W3" s="83"/>
      <c r="AX3" s="84"/>
      <c r="AY3" s="35" t="s">
        <v>995</v>
      </c>
      <c r="BA3" s="149"/>
      <c r="BB3" s="150"/>
      <c r="BC3" s="151"/>
      <c r="BQ3" s="153"/>
      <c r="BR3" s="151"/>
      <c r="BV3" s="151"/>
      <c r="BW3" s="153"/>
      <c r="BZ3" s="151"/>
    </row>
    <row r="4" spans="1:78" ht="14.4" thickBot="1" x14ac:dyDescent="0.3">
      <c r="A4" s="4"/>
      <c r="B4" s="28"/>
      <c r="C4" s="47"/>
      <c r="D4" s="48" t="s">
        <v>10</v>
      </c>
      <c r="E4" s="28">
        <f>VLOOKUP($B$2,Schlüssel!$A$5:$DZ$14,13)</f>
        <v>7</v>
      </c>
      <c r="F4" s="49" t="s">
        <v>10</v>
      </c>
      <c r="G4" s="28">
        <f>VLOOKUP($B$2,Schlüssel!$A$5:$DZ$14,14)</f>
        <v>6</v>
      </c>
      <c r="H4" s="49" t="s">
        <v>10</v>
      </c>
      <c r="I4" s="28">
        <f>VLOOKUP($B$2,Schlüssel!$A$5:$DZ$14,15)</f>
        <v>9</v>
      </c>
      <c r="J4" s="49" t="s">
        <v>10</v>
      </c>
      <c r="K4" s="28">
        <f>VLOOKUP($B$2,Schlüssel!$A$5:$DZ$14,16)</f>
        <v>11</v>
      </c>
      <c r="L4" s="49" t="s">
        <v>10</v>
      </c>
      <c r="M4" s="28">
        <f>VLOOKUP($B$2,Schlüssel!$A$5:$DZ$14,17)</f>
        <v>3</v>
      </c>
      <c r="N4" s="49" t="s">
        <v>10</v>
      </c>
      <c r="O4" s="28">
        <f>VLOOKUP($B$2,Schlüssel!$A$5:$DZ$14,18)</f>
        <v>5</v>
      </c>
      <c r="P4" s="49" t="s">
        <v>10</v>
      </c>
      <c r="Q4" s="28">
        <f>VLOOKUP($B$2,Schlüssel!$A$5:$DZ$14,19)</f>
        <v>12</v>
      </c>
      <c r="R4" s="49" t="s">
        <v>10</v>
      </c>
      <c r="S4" s="28">
        <f>VLOOKUP($B$2,Schlüssel!$A$5:$DZ$14,20)</f>
        <v>10</v>
      </c>
      <c r="T4" s="49" t="s">
        <v>10</v>
      </c>
      <c r="U4" s="28">
        <f>VLOOKUP($B$2,Schlüssel!$A$5:$DZ$14,21)</f>
        <v>4</v>
      </c>
      <c r="Z4" s="2"/>
      <c r="AA4" s="28"/>
      <c r="AB4" s="47"/>
      <c r="AC4" s="48" t="s">
        <v>10</v>
      </c>
      <c r="AD4" s="28">
        <f>VLOOKUP(AA2,Schlüssel!$A$5:$DZ$14,33)</f>
        <v>14</v>
      </c>
      <c r="AE4" s="49" t="s">
        <v>10</v>
      </c>
      <c r="AF4" s="28">
        <f>VLOOKUP(AA2,Schlüssel!$A$5:$DZ$14,34)</f>
        <v>20</v>
      </c>
      <c r="AG4" s="49" t="s">
        <v>10</v>
      </c>
      <c r="AH4" s="28">
        <f>VLOOKUP(AA2,Schlüssel!$A$5:$DZ$14,35)</f>
        <v>16</v>
      </c>
      <c r="AI4" s="49" t="s">
        <v>10</v>
      </c>
      <c r="AJ4" s="28">
        <f>VLOOKUP(AA2,Schlüssel!$A$5:$DZ$14,36)</f>
        <v>19</v>
      </c>
      <c r="AK4" s="49" t="s">
        <v>10</v>
      </c>
      <c r="AL4" s="28">
        <f>VLOOKUP(AA2,Schlüssel!$A$5:$DZ$14,37)</f>
        <v>15</v>
      </c>
      <c r="AM4" s="49" t="s">
        <v>10</v>
      </c>
      <c r="AN4" s="28">
        <f>VLOOKUP(AA2,Schlüssel!$A$5:$DZ$14,38)</f>
        <v>17</v>
      </c>
      <c r="AO4" s="49" t="s">
        <v>10</v>
      </c>
      <c r="AP4" s="28">
        <f>VLOOKUP(AA2,Schlüssel!$A$5:$DZ$14,39)</f>
        <v>21</v>
      </c>
      <c r="AQ4" s="49" t="s">
        <v>10</v>
      </c>
      <c r="AR4" s="28">
        <f>VLOOKUP(AA2,Schlüssel!$A$5:$DZ$14,40)</f>
        <v>18</v>
      </c>
      <c r="AS4" s="49" t="s">
        <v>10</v>
      </c>
      <c r="AT4" s="28">
        <f>VLOOKUP(AA2,Schlüssel!$A$5:$DZ$14,41)</f>
        <v>13</v>
      </c>
      <c r="AW4" s="83"/>
      <c r="AX4" s="84"/>
      <c r="AY4" s="79">
        <v>12</v>
      </c>
      <c r="BA4" s="149"/>
      <c r="BB4" s="150"/>
      <c r="BC4" s="151"/>
      <c r="BQ4" s="153"/>
      <c r="BR4" s="151"/>
      <c r="BV4" s="151"/>
      <c r="BW4" s="153"/>
      <c r="BZ4" s="151"/>
    </row>
    <row r="5" spans="1:78" ht="20.25" customHeight="1" x14ac:dyDescent="0.25">
      <c r="B5" s="50" t="s">
        <v>1</v>
      </c>
      <c r="C5" s="51"/>
      <c r="D5" s="388" t="s">
        <v>961</v>
      </c>
      <c r="E5" s="389"/>
      <c r="F5" s="388" t="s">
        <v>962</v>
      </c>
      <c r="G5" s="389"/>
      <c r="H5" s="388" t="s">
        <v>963</v>
      </c>
      <c r="I5" s="389"/>
      <c r="J5" s="388" t="s">
        <v>964</v>
      </c>
      <c r="K5" s="389"/>
      <c r="L5" s="388" t="s">
        <v>965</v>
      </c>
      <c r="M5" s="389"/>
      <c r="N5" s="388" t="s">
        <v>966</v>
      </c>
      <c r="O5" s="389"/>
      <c r="P5" s="388" t="s">
        <v>967</v>
      </c>
      <c r="Q5" s="389"/>
      <c r="R5" s="388" t="s">
        <v>968</v>
      </c>
      <c r="S5" s="389"/>
      <c r="T5" s="388" t="s">
        <v>969</v>
      </c>
      <c r="U5" s="389"/>
      <c r="V5" s="416" t="s">
        <v>960</v>
      </c>
      <c r="W5" s="417"/>
      <c r="AA5" s="50" t="s">
        <v>1</v>
      </c>
      <c r="AB5" s="51"/>
      <c r="AC5" s="76" t="s">
        <v>961</v>
      </c>
      <c r="AD5" s="77"/>
      <c r="AE5" s="76" t="s">
        <v>962</v>
      </c>
      <c r="AF5" s="77"/>
      <c r="AG5" s="76" t="s">
        <v>963</v>
      </c>
      <c r="AH5" s="77"/>
      <c r="AI5" s="76" t="s">
        <v>964</v>
      </c>
      <c r="AJ5" s="77"/>
      <c r="AK5" s="76" t="s">
        <v>965</v>
      </c>
      <c r="AL5" s="77"/>
      <c r="AM5" s="76" t="s">
        <v>966</v>
      </c>
      <c r="AN5" s="77"/>
      <c r="AO5" s="76" t="s">
        <v>967</v>
      </c>
      <c r="AP5" s="77"/>
      <c r="AQ5" s="76" t="s">
        <v>968</v>
      </c>
      <c r="AR5" s="77"/>
      <c r="AS5" s="76" t="s">
        <v>969</v>
      </c>
      <c r="AT5" s="86"/>
      <c r="AU5" s="87" t="s">
        <v>960</v>
      </c>
      <c r="AV5" s="88"/>
      <c r="AW5" s="83"/>
      <c r="AX5" s="84"/>
      <c r="BA5" s="149"/>
      <c r="BB5" s="150"/>
      <c r="BC5" s="151"/>
      <c r="BQ5" s="153"/>
      <c r="BR5" s="151"/>
      <c r="BV5" s="151"/>
      <c r="BZ5" s="151"/>
    </row>
    <row r="6" spans="1:78" ht="15" customHeight="1" thickBot="1" x14ac:dyDescent="0.3">
      <c r="B6" s="52" t="s">
        <v>970</v>
      </c>
      <c r="C6" s="53" t="s">
        <v>971</v>
      </c>
      <c r="D6" s="54" t="s">
        <v>972</v>
      </c>
      <c r="E6" s="54" t="s">
        <v>973</v>
      </c>
      <c r="F6" s="54" t="s">
        <v>972</v>
      </c>
      <c r="G6" s="54" t="s">
        <v>973</v>
      </c>
      <c r="H6" s="54" t="s">
        <v>972</v>
      </c>
      <c r="I6" s="54" t="s">
        <v>973</v>
      </c>
      <c r="J6" s="54" t="s">
        <v>972</v>
      </c>
      <c r="K6" s="54" t="s">
        <v>973</v>
      </c>
      <c r="L6" s="54" t="s">
        <v>972</v>
      </c>
      <c r="M6" s="54" t="s">
        <v>973</v>
      </c>
      <c r="N6" s="54" t="s">
        <v>972</v>
      </c>
      <c r="O6" s="54" t="s">
        <v>973</v>
      </c>
      <c r="P6" s="54" t="s">
        <v>972</v>
      </c>
      <c r="Q6" s="54" t="s">
        <v>973</v>
      </c>
      <c r="R6" s="54" t="s">
        <v>972</v>
      </c>
      <c r="S6" s="54" t="s">
        <v>973</v>
      </c>
      <c r="T6" s="54" t="s">
        <v>972</v>
      </c>
      <c r="U6" s="54" t="s">
        <v>973</v>
      </c>
      <c r="V6" s="54" t="s">
        <v>972</v>
      </c>
      <c r="W6" s="55" t="s">
        <v>973</v>
      </c>
      <c r="AA6" s="52" t="s">
        <v>970</v>
      </c>
      <c r="AB6" s="53" t="s">
        <v>971</v>
      </c>
      <c r="AC6" s="54" t="s">
        <v>972</v>
      </c>
      <c r="AD6" s="54" t="s">
        <v>973</v>
      </c>
      <c r="AE6" s="54" t="s">
        <v>972</v>
      </c>
      <c r="AF6" s="54" t="s">
        <v>973</v>
      </c>
      <c r="AG6" s="54" t="s">
        <v>972</v>
      </c>
      <c r="AH6" s="54" t="s">
        <v>973</v>
      </c>
      <c r="AI6" s="54" t="s">
        <v>972</v>
      </c>
      <c r="AJ6" s="54" t="s">
        <v>973</v>
      </c>
      <c r="AK6" s="54" t="s">
        <v>972</v>
      </c>
      <c r="AL6" s="54" t="s">
        <v>973</v>
      </c>
      <c r="AM6" s="54" t="s">
        <v>972</v>
      </c>
      <c r="AN6" s="54" t="s">
        <v>973</v>
      </c>
      <c r="AO6" s="54" t="s">
        <v>972</v>
      </c>
      <c r="AP6" s="54" t="s">
        <v>973</v>
      </c>
      <c r="AQ6" s="54" t="s">
        <v>972</v>
      </c>
      <c r="AR6" s="54" t="s">
        <v>973</v>
      </c>
      <c r="AS6" s="54" t="s">
        <v>972</v>
      </c>
      <c r="AT6" s="89" t="s">
        <v>973</v>
      </c>
      <c r="AU6" s="52" t="s">
        <v>972</v>
      </c>
      <c r="AV6" s="55" t="s">
        <v>973</v>
      </c>
      <c r="AW6" s="83"/>
      <c r="AX6" s="84"/>
      <c r="BA6" s="149"/>
      <c r="BB6" s="150"/>
      <c r="BC6" s="151"/>
      <c r="BQ6" s="153"/>
      <c r="BR6" s="151"/>
      <c r="BV6" s="151"/>
      <c r="BZ6" s="151"/>
    </row>
    <row r="7" spans="1:78" ht="17.100000000000001" customHeight="1" x14ac:dyDescent="0.25">
      <c r="A7" s="413" t="s">
        <v>0</v>
      </c>
      <c r="B7" s="56" t="str">
        <f>IF(AA7=0,"",AA7)</f>
        <v/>
      </c>
      <c r="C7" s="57" t="str">
        <f>IF(AB7=0,"",AB7)</f>
        <v/>
      </c>
      <c r="D7" s="58" t="str">
        <f>IF(AC7=0,"",AC7)</f>
        <v/>
      </c>
      <c r="E7" s="397">
        <f>IF(AD7="","",AD7)</f>
        <v>0</v>
      </c>
      <c r="F7" s="58" t="str">
        <f t="shared" ref="F7:F20" si="0">IF(AE7=0,"",AE7)</f>
        <v/>
      </c>
      <c r="G7" s="397">
        <f>IF(AF7="","",AF7)</f>
        <v>0</v>
      </c>
      <c r="H7" s="58" t="str">
        <f t="shared" ref="H7:H20" si="1">IF(AG7=0,"",AG7)</f>
        <v/>
      </c>
      <c r="I7" s="397">
        <f>IF(AH7="","",AH7)</f>
        <v>0</v>
      </c>
      <c r="J7" s="58" t="str">
        <f t="shared" ref="J7:J20" si="2">IF(AI7=0,"",AI7)</f>
        <v/>
      </c>
      <c r="K7" s="397">
        <f>IF(AJ7="","",AJ7)</f>
        <v>0</v>
      </c>
      <c r="L7" s="58" t="str">
        <f t="shared" ref="L7:L20" si="3">IF(AK7=0,"",AK7)</f>
        <v/>
      </c>
      <c r="M7" s="397">
        <f>IF(AL7="","",AL7)</f>
        <v>0</v>
      </c>
      <c r="N7" s="58" t="str">
        <f>IF(AM7=0,"",AM7)</f>
        <v/>
      </c>
      <c r="O7" s="397">
        <f>IF(AN7="","",AN7)</f>
        <v>0</v>
      </c>
      <c r="P7" s="58" t="str">
        <f t="shared" ref="P7:P20" si="4">IF(AO7=0,"",AO7)</f>
        <v/>
      </c>
      <c r="Q7" s="397">
        <f>IF(AP7="","",AP7)</f>
        <v>0</v>
      </c>
      <c r="R7" s="58" t="str">
        <f t="shared" ref="R7:R20" si="5">IF(AQ7=0,"",AQ7)</f>
        <v/>
      </c>
      <c r="S7" s="397">
        <f>IF(AR7="","",AR7)</f>
        <v>0</v>
      </c>
      <c r="T7" s="58" t="str">
        <f t="shared" ref="T7:T20" si="6">IF(AS7=0,"",AS7)</f>
        <v/>
      </c>
      <c r="U7" s="397">
        <f>IF(AT7="","",AT7)</f>
        <v>0</v>
      </c>
      <c r="V7" s="58" t="str">
        <f t="shared" ref="V7:V20" si="7">IF(AU7=0,"",AU7)</f>
        <v/>
      </c>
      <c r="W7" s="397">
        <f>IF(AV7="","",AV7)</f>
        <v>0</v>
      </c>
      <c r="Z7" s="405" t="s">
        <v>0</v>
      </c>
      <c r="AA7" s="272" t="str">
        <f>IF(AB7=0,"",_xlfn.CONCAT(VLOOKUP(AB7,Starter!A:C,2,0)))</f>
        <v/>
      </c>
      <c r="AB7" s="81"/>
      <c r="AC7" s="129"/>
      <c r="AD7" s="163">
        <f>IF(SUM(AC7:AC9)+AC25=0,0,IF(SUM(ABS(AC7),ABS(AC8),ABS(AC9))=AC25,0.5,IF(SUM(ABS(AC7),ABS(AC8),ABS(AC9))&gt;AC25,1,0)))</f>
        <v>0</v>
      </c>
      <c r="AE7" s="132"/>
      <c r="AF7" s="91">
        <f>IF(SUM(AE7:AE9)+AE25=0,0,IF(SUM(ABS(AE7),ABS(AE8),ABS(AE9))=AE25,0.5,IF(SUM(ABS(AE7),ABS(AE8),ABS(AE9))&gt;AE25,1,0)))</f>
        <v>0</v>
      </c>
      <c r="AG7" s="129"/>
      <c r="AH7" s="91">
        <f>IF(SUM(AG7:AG9)+AG25=0,0,IF(SUM(ABS(AG7),ABS(AG8),ABS(AG9))=AG25,0.5,IF(SUM(ABS(AG7),ABS(AG8),ABS(AG9))&gt;AG25,1,0)))</f>
        <v>0</v>
      </c>
      <c r="AI7" s="129"/>
      <c r="AJ7" s="91">
        <f>IF(SUM(AI7:AI9)+AI25=0,0,IF(SUM(ABS(AI7),ABS(AI8),ABS(AI9))=AI25,0.5,IF(SUM(ABS(AI7),ABS(AI8),ABS(AI9))&gt;AI25,1,0)))</f>
        <v>0</v>
      </c>
      <c r="AK7" s="129"/>
      <c r="AL7" s="91">
        <f>IF(SUM(AK7:AK9)+AK25=0,0,IF(SUM(ABS(AK7),ABS(AK8),ABS(AK9))=AK25,0.5,IF(SUM(ABS(AK7),ABS(AK8),ABS(AK9))&gt;AK25,1,0)))</f>
        <v>0</v>
      </c>
      <c r="AM7" s="129"/>
      <c r="AN7" s="91">
        <f>IF(SUM(AM7:AM9)+AM25=0,0,IF(SUM(ABS(AM7),ABS(AM8),ABS(AM9))=AM25,0.5,IF(SUM(ABS(AM7),ABS(AM8),ABS(AM9))&gt;AM25,1,0)))</f>
        <v>0</v>
      </c>
      <c r="AO7" s="129"/>
      <c r="AP7" s="91">
        <f>IF(SUM(AO7:AO9)+AO25=0,0,IF(SUM(ABS(AO7),ABS(AO8),ABS(AO9))=AO25,0.5,IF(SUM(ABS(AO7),ABS(AO8),ABS(AO9))&gt;AO25,1,0)))</f>
        <v>0</v>
      </c>
      <c r="AQ7" s="129"/>
      <c r="AR7" s="91">
        <f>IF(SUM(AQ7:AQ9)+AQ25=0,0,IF(SUM(ABS(AQ7),ABS(AQ8),ABS(AQ9))=AQ25,0.5,IF(SUM(ABS(AQ7),ABS(AQ8),ABS(AQ9))&gt;AQ25,1,0)))</f>
        <v>0</v>
      </c>
      <c r="AS7" s="129"/>
      <c r="AT7" s="91">
        <f>IF(SUM(AS7:AS9)+AS25=0,0,IF(SUM(ABS(AS7),ABS(AS8),ABS(AS9))=AS25,0.5,IF(SUM(ABS(AS7),ABS(AS8),ABS(AS9))&gt;AS25,1,0)))</f>
        <v>0</v>
      </c>
      <c r="AU7" s="92">
        <f t="shared" ref="AU7:AU18" si="8">ABS(SUM(AC7:AC7))+ABS(SUM(AE7:AE7))+ABS(SUM(AG7:AG7))+ABS(SUM(AI7:AI7))+ABS(SUM(AK7:AK7))+ABS(SUM(AM7:AM7))+ABS(SUM(AO7:AO7))+ABS(SUM(AQ7:AQ7))+ABS(SUM(AS7:AS7))</f>
        <v>0</v>
      </c>
      <c r="AV7" s="93">
        <f>SUM(AD7+AF7+AH7+AJ7+AL7+AN7+AP7+AR7+AT7)</f>
        <v>0</v>
      </c>
      <c r="AW7" s="83"/>
      <c r="AX7" s="84"/>
      <c r="AZ7" s="47"/>
      <c r="BA7" s="149"/>
      <c r="BB7" s="150"/>
      <c r="BC7" s="151"/>
      <c r="BD7" s="154">
        <f>+AB7</f>
        <v>0</v>
      </c>
      <c r="BE7" s="150">
        <f>+AU7</f>
        <v>0</v>
      </c>
      <c r="BF7" s="152">
        <f>COUNT(BH7:BP7)</f>
        <v>0</v>
      </c>
      <c r="BG7" s="152">
        <f>COUNTIF(BH7:BP7,"&gt;0")</f>
        <v>0</v>
      </c>
      <c r="BH7" s="152" t="str">
        <f t="shared" ref="BH7:BH18" si="9">IF(AC7=0,"",AC7)</f>
        <v/>
      </c>
      <c r="BI7" s="152" t="str">
        <f t="shared" ref="BI7:BI18" si="10">IF(AE7=0,"",AE7)</f>
        <v/>
      </c>
      <c r="BJ7" s="152" t="str">
        <f t="shared" ref="BJ7:BJ18" si="11">IF(AG7=0,"",AG7)</f>
        <v/>
      </c>
      <c r="BK7" s="152" t="str">
        <f t="shared" ref="BK7:BK18" si="12">IF(AI7=0,"",AI7)</f>
        <v/>
      </c>
      <c r="BL7" s="152" t="str">
        <f t="shared" ref="BL7:BL18" si="13">IF(AK7=0,"",AK7)</f>
        <v/>
      </c>
      <c r="BM7" s="152" t="str">
        <f t="shared" ref="BM7:BM18" si="14">IF(AM7=0,"",AM7)</f>
        <v/>
      </c>
      <c r="BN7" s="152" t="str">
        <f t="shared" ref="BN7:BN18" si="15">IF(AO7=0,"",AO7)</f>
        <v/>
      </c>
      <c r="BO7" s="152" t="str">
        <f t="shared" ref="BO7:BO18" si="16">IF(AQ7=0,"",AQ7)</f>
        <v/>
      </c>
      <c r="BP7" s="152" t="str">
        <f t="shared" ref="BP7:BP18" si="17">IF(AS7=0,"",AS7)</f>
        <v/>
      </c>
      <c r="BQ7" s="153"/>
      <c r="BR7" s="151"/>
      <c r="BS7" s="152">
        <f>MAX(BH7:BP7)</f>
        <v>0</v>
      </c>
      <c r="BT7" s="152">
        <f>IF(BS7&lt;MAX(BS:BS),0,BS7+ROW()/1000000000)</f>
        <v>6.9999999999999998E-9</v>
      </c>
      <c r="BU7" s="152" t="str">
        <f>+AA3</f>
        <v>BC Comet Nürnberg</v>
      </c>
      <c r="BV7" s="151">
        <f>RANK(BT7,BT:BT)</f>
        <v>120</v>
      </c>
      <c r="BW7" s="152">
        <f>SUMIF(BH7:BP7,"&gt;0")</f>
        <v>0</v>
      </c>
      <c r="BX7" s="152">
        <f>IF(COUNTIF(BH7:BP7,"&gt;0")&lt;Spielorte!$A$23,0,BE7/Spielorte!$A$23)</f>
        <v>0</v>
      </c>
      <c r="BY7" s="152">
        <f>IF(BX7&lt;MAX(BX:BX),0,BX7+ROW()/1000000000)</f>
        <v>6.9999999999999998E-9</v>
      </c>
      <c r="BZ7" s="151">
        <f t="shared" ref="BZ7:BZ18" si="18">IF(BY7=0,0,RANK(BY7,BY:BY))</f>
        <v>120</v>
      </c>
    </row>
    <row r="8" spans="1:78" ht="17.100000000000001" customHeight="1" x14ac:dyDescent="0.25">
      <c r="A8" s="414"/>
      <c r="B8" s="59" t="str">
        <f t="shared" ref="B8:D20" si="19">IF(AA8=0,"",AA8)</f>
        <v/>
      </c>
      <c r="C8" s="60" t="str">
        <f t="shared" si="19"/>
        <v/>
      </c>
      <c r="D8" s="61" t="str">
        <f t="shared" si="19"/>
        <v/>
      </c>
      <c r="E8" s="398"/>
      <c r="F8" s="61" t="str">
        <f t="shared" si="0"/>
        <v/>
      </c>
      <c r="G8" s="398"/>
      <c r="H8" s="61" t="str">
        <f t="shared" si="1"/>
        <v/>
      </c>
      <c r="I8" s="398"/>
      <c r="J8" s="61" t="str">
        <f t="shared" si="2"/>
        <v/>
      </c>
      <c r="K8" s="398"/>
      <c r="L8" s="61" t="str">
        <f t="shared" si="3"/>
        <v/>
      </c>
      <c r="M8" s="398"/>
      <c r="N8" s="61" t="str">
        <f t="shared" ref="N8:N20" si="20">IF(AM8=0,"",AM8)</f>
        <v/>
      </c>
      <c r="O8" s="398"/>
      <c r="P8" s="61" t="str">
        <f t="shared" si="4"/>
        <v/>
      </c>
      <c r="Q8" s="398"/>
      <c r="R8" s="61" t="str">
        <f t="shared" si="5"/>
        <v/>
      </c>
      <c r="S8" s="398"/>
      <c r="T8" s="61" t="str">
        <f t="shared" si="6"/>
        <v/>
      </c>
      <c r="U8" s="398"/>
      <c r="V8" s="61" t="str">
        <f t="shared" si="7"/>
        <v/>
      </c>
      <c r="W8" s="398"/>
      <c r="Z8" s="406"/>
      <c r="AA8" s="90" t="str">
        <f>IF(AB8=0,"",_xlfn.CONCAT(VLOOKUP(AB8,Starter!A:C,2,0)))</f>
        <v/>
      </c>
      <c r="AB8" s="80"/>
      <c r="AC8" s="130"/>
      <c r="AD8" s="94"/>
      <c r="AE8" s="130"/>
      <c r="AF8" s="94"/>
      <c r="AG8" s="130"/>
      <c r="AH8" s="94"/>
      <c r="AI8" s="130"/>
      <c r="AJ8" s="94"/>
      <c r="AK8" s="130"/>
      <c r="AL8" s="94"/>
      <c r="AM8" s="130"/>
      <c r="AN8" s="94"/>
      <c r="AO8" s="130"/>
      <c r="AP8" s="94"/>
      <c r="AQ8" s="130"/>
      <c r="AR8" s="94"/>
      <c r="AS8" s="130"/>
      <c r="AT8" s="94"/>
      <c r="AU8" s="95">
        <f t="shared" si="8"/>
        <v>0</v>
      </c>
      <c r="AV8" s="96"/>
      <c r="AW8" s="83"/>
      <c r="AX8" s="84"/>
      <c r="AZ8" s="47"/>
      <c r="BA8" s="149"/>
      <c r="BB8" s="150"/>
      <c r="BC8" s="151"/>
      <c r="BD8" s="154">
        <f t="shared" ref="BD8:BD18" si="21">+AB8</f>
        <v>0</v>
      </c>
      <c r="BE8" s="150">
        <f t="shared" ref="BE8:BE18" si="22">+AU8</f>
        <v>0</v>
      </c>
      <c r="BF8" s="152">
        <f t="shared" ref="BF8:BF18" si="23">COUNT(BH8:BP8)</f>
        <v>0</v>
      </c>
      <c r="BG8" s="152">
        <f t="shared" ref="BG8:BG18" si="24">COUNTIF(BH8:BP8,"&gt;0")</f>
        <v>0</v>
      </c>
      <c r="BH8" s="152" t="str">
        <f t="shared" si="9"/>
        <v/>
      </c>
      <c r="BI8" s="152" t="str">
        <f t="shared" si="10"/>
        <v/>
      </c>
      <c r="BJ8" s="152" t="str">
        <f t="shared" si="11"/>
        <v/>
      </c>
      <c r="BK8" s="152" t="str">
        <f t="shared" si="12"/>
        <v/>
      </c>
      <c r="BL8" s="152" t="str">
        <f t="shared" si="13"/>
        <v/>
      </c>
      <c r="BM8" s="152" t="str">
        <f t="shared" si="14"/>
        <v/>
      </c>
      <c r="BN8" s="152" t="str">
        <f t="shared" si="15"/>
        <v/>
      </c>
      <c r="BO8" s="152" t="str">
        <f t="shared" si="16"/>
        <v/>
      </c>
      <c r="BP8" s="152" t="str">
        <f t="shared" si="17"/>
        <v/>
      </c>
      <c r="BQ8" s="153"/>
      <c r="BR8" s="151"/>
      <c r="BS8" s="152">
        <f t="shared" ref="BS8:BS18" si="25">MAX(BH8:BP8)</f>
        <v>0</v>
      </c>
      <c r="BT8" s="152">
        <f t="shared" ref="BT8:BT18" si="26">IF(BS8&lt;MAX(BS:BS),0,BS8+ROW()/1000000000)</f>
        <v>8.0000000000000005E-9</v>
      </c>
      <c r="BU8" s="152" t="str">
        <f t="shared" ref="BU8:BU18" si="27">+BU7</f>
        <v>BC Comet Nürnberg</v>
      </c>
      <c r="BV8" s="151">
        <f t="shared" ref="BV8:BV18" si="28">RANK(BT8,BT:BT)</f>
        <v>119</v>
      </c>
      <c r="BW8" s="152">
        <f t="shared" ref="BW8:BW18" si="29">SUMIF(BH8:BP8,"&gt;0")</f>
        <v>0</v>
      </c>
      <c r="BX8" s="152">
        <f>IF(COUNTIF(BH8:BP8,"&gt;0")&lt;Spielorte!$A$23,0,BE8/Spielorte!$A$23)</f>
        <v>0</v>
      </c>
      <c r="BY8" s="152">
        <f t="shared" ref="BY8:BY18" si="30">IF(BX8&lt;MAX(BX:BX),0,BX8+ROW()/1000000000)</f>
        <v>8.0000000000000005E-9</v>
      </c>
      <c r="BZ8" s="151">
        <f t="shared" si="18"/>
        <v>119</v>
      </c>
    </row>
    <row r="9" spans="1:78" ht="17.100000000000001" customHeight="1" thickBot="1" x14ac:dyDescent="0.3">
      <c r="A9" s="415"/>
      <c r="B9" s="62" t="str">
        <f t="shared" si="19"/>
        <v/>
      </c>
      <c r="C9" s="63" t="str">
        <f t="shared" si="19"/>
        <v/>
      </c>
      <c r="D9" s="52" t="str">
        <f t="shared" si="19"/>
        <v/>
      </c>
      <c r="E9" s="399"/>
      <c r="F9" s="52" t="str">
        <f t="shared" si="0"/>
        <v/>
      </c>
      <c r="G9" s="399"/>
      <c r="H9" s="52" t="str">
        <f t="shared" si="1"/>
        <v/>
      </c>
      <c r="I9" s="399"/>
      <c r="J9" s="52" t="str">
        <f t="shared" si="2"/>
        <v/>
      </c>
      <c r="K9" s="399"/>
      <c r="L9" s="52" t="str">
        <f t="shared" si="3"/>
        <v/>
      </c>
      <c r="M9" s="399"/>
      <c r="N9" s="52" t="str">
        <f t="shared" si="20"/>
        <v/>
      </c>
      <c r="O9" s="399"/>
      <c r="P9" s="52" t="str">
        <f t="shared" si="4"/>
        <v/>
      </c>
      <c r="Q9" s="399"/>
      <c r="R9" s="52" t="str">
        <f t="shared" si="5"/>
        <v/>
      </c>
      <c r="S9" s="399"/>
      <c r="T9" s="52" t="str">
        <f t="shared" si="6"/>
        <v/>
      </c>
      <c r="U9" s="399"/>
      <c r="V9" s="52" t="str">
        <f t="shared" si="7"/>
        <v/>
      </c>
      <c r="W9" s="399"/>
      <c r="Z9" s="407"/>
      <c r="AA9" s="99" t="str">
        <f>IF(AB9=0,"",_xlfn.CONCAT(VLOOKUP(AB9,Starter!A:C,2,0)))</f>
        <v/>
      </c>
      <c r="AB9" s="82"/>
      <c r="AC9" s="131"/>
      <c r="AD9" s="94"/>
      <c r="AE9" s="131"/>
      <c r="AF9" s="94"/>
      <c r="AG9" s="131"/>
      <c r="AH9" s="94"/>
      <c r="AI9" s="131"/>
      <c r="AJ9" s="94"/>
      <c r="AK9" s="131"/>
      <c r="AL9" s="94"/>
      <c r="AM9" s="131"/>
      <c r="AN9" s="94"/>
      <c r="AO9" s="131"/>
      <c r="AP9" s="94"/>
      <c r="AQ9" s="131"/>
      <c r="AR9" s="94"/>
      <c r="AS9" s="131"/>
      <c r="AT9" s="94"/>
      <c r="AU9" s="97">
        <f t="shared" si="8"/>
        <v>0</v>
      </c>
      <c r="AV9" s="98"/>
      <c r="AW9" s="83"/>
      <c r="AX9" s="84"/>
      <c r="AZ9" s="47"/>
      <c r="BA9" s="149"/>
      <c r="BB9" s="150"/>
      <c r="BC9" s="151"/>
      <c r="BD9" s="154">
        <f t="shared" si="21"/>
        <v>0</v>
      </c>
      <c r="BE9" s="150">
        <f t="shared" si="22"/>
        <v>0</v>
      </c>
      <c r="BF9" s="152">
        <f t="shared" si="23"/>
        <v>0</v>
      </c>
      <c r="BG9" s="152">
        <f t="shared" si="24"/>
        <v>0</v>
      </c>
      <c r="BH9" s="152" t="str">
        <f t="shared" si="9"/>
        <v/>
      </c>
      <c r="BI9" s="152" t="str">
        <f t="shared" si="10"/>
        <v/>
      </c>
      <c r="BJ9" s="152" t="str">
        <f t="shared" si="11"/>
        <v/>
      </c>
      <c r="BK9" s="152" t="str">
        <f t="shared" si="12"/>
        <v/>
      </c>
      <c r="BL9" s="152" t="str">
        <f t="shared" si="13"/>
        <v/>
      </c>
      <c r="BM9" s="152" t="str">
        <f t="shared" si="14"/>
        <v/>
      </c>
      <c r="BN9" s="152" t="str">
        <f t="shared" si="15"/>
        <v/>
      </c>
      <c r="BO9" s="152" t="str">
        <f t="shared" si="16"/>
        <v/>
      </c>
      <c r="BP9" s="152" t="str">
        <f t="shared" si="17"/>
        <v/>
      </c>
      <c r="BQ9" s="153"/>
      <c r="BR9" s="151"/>
      <c r="BS9" s="152">
        <f t="shared" si="25"/>
        <v>0</v>
      </c>
      <c r="BT9" s="152">
        <f t="shared" si="26"/>
        <v>8.9999999999999995E-9</v>
      </c>
      <c r="BU9" s="152" t="str">
        <f t="shared" si="27"/>
        <v>BC Comet Nürnberg</v>
      </c>
      <c r="BV9" s="151">
        <f t="shared" si="28"/>
        <v>118</v>
      </c>
      <c r="BW9" s="152">
        <f t="shared" si="29"/>
        <v>0</v>
      </c>
      <c r="BX9" s="152">
        <f>IF(COUNTIF(BH9:BP9,"&gt;0")&lt;Spielorte!$A$23,0,BE9/Spielorte!$A$23)</f>
        <v>0</v>
      </c>
      <c r="BY9" s="152">
        <f t="shared" si="30"/>
        <v>8.9999999999999995E-9</v>
      </c>
      <c r="BZ9" s="151">
        <f t="shared" si="18"/>
        <v>118</v>
      </c>
    </row>
    <row r="10" spans="1:78" ht="17.100000000000001" customHeight="1" x14ac:dyDescent="0.25">
      <c r="A10" s="413" t="s">
        <v>2</v>
      </c>
      <c r="B10" s="56" t="str">
        <f t="shared" si="19"/>
        <v/>
      </c>
      <c r="C10" s="57" t="str">
        <f t="shared" si="19"/>
        <v/>
      </c>
      <c r="D10" s="58" t="str">
        <f t="shared" si="19"/>
        <v/>
      </c>
      <c r="E10" s="397">
        <f>IF(AD10="","",AD10)</f>
        <v>0</v>
      </c>
      <c r="F10" s="58" t="str">
        <f t="shared" si="0"/>
        <v/>
      </c>
      <c r="G10" s="397">
        <f>IF(AF10="","",AF10)</f>
        <v>0</v>
      </c>
      <c r="H10" s="58" t="str">
        <f t="shared" si="1"/>
        <v/>
      </c>
      <c r="I10" s="397">
        <f>IF(AH10="","",AH10)</f>
        <v>0</v>
      </c>
      <c r="J10" s="58" t="str">
        <f t="shared" si="2"/>
        <v/>
      </c>
      <c r="K10" s="397">
        <f>IF(AJ10="","",AJ10)</f>
        <v>0</v>
      </c>
      <c r="L10" s="58" t="str">
        <f t="shared" si="3"/>
        <v/>
      </c>
      <c r="M10" s="397">
        <f>IF(AL10="","",AL10)</f>
        <v>0</v>
      </c>
      <c r="N10" s="58" t="str">
        <f t="shared" si="20"/>
        <v/>
      </c>
      <c r="O10" s="397">
        <f>IF(AN10="","",AN10)</f>
        <v>0</v>
      </c>
      <c r="P10" s="58" t="str">
        <f t="shared" si="4"/>
        <v/>
      </c>
      <c r="Q10" s="397">
        <f>IF(AP10="","",AP10)</f>
        <v>0</v>
      </c>
      <c r="R10" s="58" t="str">
        <f t="shared" si="5"/>
        <v/>
      </c>
      <c r="S10" s="397">
        <f>IF(AR10="","",AR10)</f>
        <v>0</v>
      </c>
      <c r="T10" s="58" t="str">
        <f t="shared" si="6"/>
        <v/>
      </c>
      <c r="U10" s="397">
        <f>IF(AT10="","",AT10)</f>
        <v>0</v>
      </c>
      <c r="V10" s="58" t="str">
        <f t="shared" si="7"/>
        <v/>
      </c>
      <c r="W10" s="397">
        <f>IF(AV10="","",AV10)</f>
        <v>0</v>
      </c>
      <c r="Z10" s="405" t="s">
        <v>2</v>
      </c>
      <c r="AA10" s="272" t="str">
        <f>IF(AB10=0,"",_xlfn.CONCAT(VLOOKUP(AB10,Starter!A:C,2,0)))</f>
        <v/>
      </c>
      <c r="AB10" s="81"/>
      <c r="AC10" s="132"/>
      <c r="AD10" s="91">
        <f>IF(SUM(AC10:AC12)+AC26=0,0,IF(SUM(ABS(AC10),ABS(AC11),ABS(AC12))=AC26,0.5,IF(SUM(ABS(AC10),ABS(AC11),ABS(AC12))&gt;AC26,1,0)))</f>
        <v>0</v>
      </c>
      <c r="AE10" s="132"/>
      <c r="AF10" s="91">
        <f>IF(SUM(AE10:AE12)+AE26=0,0,IF(SUM(ABS(AE10),ABS(AE11),ABS(AE12))=AE26,0.5,IF(SUM(ABS(AE10),ABS(AE11),ABS(AE12))&gt;AE26,1,0)))</f>
        <v>0</v>
      </c>
      <c r="AG10" s="132"/>
      <c r="AH10" s="91">
        <f>IF(SUM(AG10:AG12)+AG26=0,0,IF(SUM(ABS(AG10),ABS(AG11),ABS(AG12))=AG26,0.5,IF(SUM(ABS(AG10),ABS(AG11),ABS(AG12))&gt;AG26,1,0)))</f>
        <v>0</v>
      </c>
      <c r="AI10" s="132"/>
      <c r="AJ10" s="91">
        <f>IF(SUM(AI10:AI12)+AI26=0,0,IF(SUM(ABS(AI10),ABS(AI11),ABS(AI12))=AI26,0.5,IF(SUM(ABS(AI10),ABS(AI11),ABS(AI12))&gt;AI26,1,0)))</f>
        <v>0</v>
      </c>
      <c r="AK10" s="132"/>
      <c r="AL10" s="91">
        <f>IF(SUM(AK10:AK12)+AK26=0,0,IF(SUM(ABS(AK10),ABS(AK11),ABS(AK12))=AK26,0.5,IF(SUM(ABS(AK10),ABS(AK11),ABS(AK12))&gt;AK26,1,0)))</f>
        <v>0</v>
      </c>
      <c r="AM10" s="132"/>
      <c r="AN10" s="91">
        <f>IF(SUM(AM10:AM12)+AM26=0,0,IF(SUM(ABS(AM10),ABS(AM11),ABS(AM12))=AM26,0.5,IF(SUM(ABS(AM10),ABS(AM11),ABS(AM12))&gt;AM26,1,0)))</f>
        <v>0</v>
      </c>
      <c r="AO10" s="132"/>
      <c r="AP10" s="91">
        <f>IF(SUM(AO10:AO12)+AO26=0,0,IF(SUM(ABS(AO10),ABS(AO11),ABS(AO12))=AO26,0.5,IF(SUM(ABS(AO10),ABS(AO11),ABS(AO12))&gt;AO26,1,0)))</f>
        <v>0</v>
      </c>
      <c r="AQ10" s="132"/>
      <c r="AR10" s="91">
        <f>IF(SUM(AQ10:AQ12)+AQ26=0,0,IF(SUM(ABS(AQ10),ABS(AQ11),ABS(AQ12))=AQ26,0.5,IF(SUM(ABS(AQ10),ABS(AQ11),ABS(AQ12))&gt;AQ26,1,0)))</f>
        <v>0</v>
      </c>
      <c r="AS10" s="132"/>
      <c r="AT10" s="91">
        <f>IF(SUM(AS10:AS12)+AS26=0,0,IF(SUM(ABS(AS10),ABS(AS11),ABS(AS12))=AS26,0.5,IF(SUM(ABS(AS10),ABS(AS11),ABS(AS12))&gt;AS26,1,0)))</f>
        <v>0</v>
      </c>
      <c r="AU10" s="92">
        <f t="shared" si="8"/>
        <v>0</v>
      </c>
      <c r="AV10" s="93">
        <f>SUM(AD10+AF10+AH10+AJ10+AL10+AN10+AP10+AR10+AT10)</f>
        <v>0</v>
      </c>
      <c r="AW10" s="83"/>
      <c r="AX10" s="84"/>
      <c r="AZ10" s="47"/>
      <c r="BA10" s="149"/>
      <c r="BB10" s="150"/>
      <c r="BC10" s="151"/>
      <c r="BD10" s="154">
        <f t="shared" si="21"/>
        <v>0</v>
      </c>
      <c r="BE10" s="150">
        <f t="shared" si="22"/>
        <v>0</v>
      </c>
      <c r="BF10" s="152">
        <f t="shared" si="23"/>
        <v>0</v>
      </c>
      <c r="BG10" s="152">
        <f t="shared" si="24"/>
        <v>0</v>
      </c>
      <c r="BH10" s="152" t="str">
        <f t="shared" si="9"/>
        <v/>
      </c>
      <c r="BI10" s="152" t="str">
        <f t="shared" si="10"/>
        <v/>
      </c>
      <c r="BJ10" s="152" t="str">
        <f t="shared" si="11"/>
        <v/>
      </c>
      <c r="BK10" s="152" t="str">
        <f t="shared" si="12"/>
        <v/>
      </c>
      <c r="BL10" s="152" t="str">
        <f t="shared" si="13"/>
        <v/>
      </c>
      <c r="BM10" s="152" t="str">
        <f t="shared" si="14"/>
        <v/>
      </c>
      <c r="BN10" s="152" t="str">
        <f t="shared" si="15"/>
        <v/>
      </c>
      <c r="BO10" s="152" t="str">
        <f t="shared" si="16"/>
        <v/>
      </c>
      <c r="BP10" s="152" t="str">
        <f t="shared" si="17"/>
        <v/>
      </c>
      <c r="BQ10" s="153"/>
      <c r="BR10" s="151"/>
      <c r="BS10" s="152">
        <f t="shared" si="25"/>
        <v>0</v>
      </c>
      <c r="BT10" s="152">
        <f t="shared" si="26"/>
        <v>1E-8</v>
      </c>
      <c r="BU10" s="152" t="str">
        <f t="shared" si="27"/>
        <v>BC Comet Nürnberg</v>
      </c>
      <c r="BV10" s="151">
        <f t="shared" si="28"/>
        <v>117</v>
      </c>
      <c r="BW10" s="152">
        <f t="shared" si="29"/>
        <v>0</v>
      </c>
      <c r="BX10" s="152">
        <f>IF(COUNTIF(BH10:BP10,"&gt;0")&lt;Spielorte!$A$23,0,BE10/Spielorte!$A$23)</f>
        <v>0</v>
      </c>
      <c r="BY10" s="152">
        <f t="shared" si="30"/>
        <v>1E-8</v>
      </c>
      <c r="BZ10" s="151">
        <f t="shared" si="18"/>
        <v>117</v>
      </c>
    </row>
    <row r="11" spans="1:78" ht="17.100000000000001" customHeight="1" x14ac:dyDescent="0.25">
      <c r="A11" s="414"/>
      <c r="B11" s="59" t="str">
        <f t="shared" si="19"/>
        <v/>
      </c>
      <c r="C11" s="60" t="str">
        <f t="shared" si="19"/>
        <v/>
      </c>
      <c r="D11" s="61" t="str">
        <f t="shared" si="19"/>
        <v/>
      </c>
      <c r="E11" s="398"/>
      <c r="F11" s="61" t="str">
        <f t="shared" si="0"/>
        <v/>
      </c>
      <c r="G11" s="398"/>
      <c r="H11" s="61" t="str">
        <f t="shared" si="1"/>
        <v/>
      </c>
      <c r="I11" s="398"/>
      <c r="J11" s="61" t="str">
        <f t="shared" si="2"/>
        <v/>
      </c>
      <c r="K11" s="398"/>
      <c r="L11" s="61" t="str">
        <f t="shared" si="3"/>
        <v/>
      </c>
      <c r="M11" s="398"/>
      <c r="N11" s="61" t="str">
        <f t="shared" si="20"/>
        <v/>
      </c>
      <c r="O11" s="398"/>
      <c r="P11" s="61" t="str">
        <f t="shared" si="4"/>
        <v/>
      </c>
      <c r="Q11" s="398"/>
      <c r="R11" s="61" t="str">
        <f t="shared" si="5"/>
        <v/>
      </c>
      <c r="S11" s="398"/>
      <c r="T11" s="61" t="str">
        <f t="shared" si="6"/>
        <v/>
      </c>
      <c r="U11" s="398"/>
      <c r="V11" s="61" t="str">
        <f t="shared" si="7"/>
        <v/>
      </c>
      <c r="W11" s="398"/>
      <c r="Z11" s="406"/>
      <c r="AA11" s="90" t="str">
        <f>IF(AB11=0,"",_xlfn.CONCAT(VLOOKUP(AB11,Starter!A:C,2,0)))</f>
        <v/>
      </c>
      <c r="AB11" s="80"/>
      <c r="AC11" s="130"/>
      <c r="AD11" s="94"/>
      <c r="AE11" s="130"/>
      <c r="AF11" s="94"/>
      <c r="AG11" s="130"/>
      <c r="AH11" s="94"/>
      <c r="AI11" s="130"/>
      <c r="AJ11" s="94"/>
      <c r="AK11" s="130"/>
      <c r="AL11" s="94"/>
      <c r="AM11" s="130"/>
      <c r="AN11" s="94"/>
      <c r="AO11" s="134"/>
      <c r="AP11" s="94"/>
      <c r="AQ11" s="134"/>
      <c r="AR11" s="94"/>
      <c r="AS11" s="134"/>
      <c r="AT11" s="94"/>
      <c r="AU11" s="95">
        <f t="shared" si="8"/>
        <v>0</v>
      </c>
      <c r="AV11" s="96"/>
      <c r="AW11" s="83"/>
      <c r="AX11" s="84"/>
      <c r="AZ11" s="47"/>
      <c r="BA11" s="149"/>
      <c r="BB11" s="150"/>
      <c r="BC11" s="151"/>
      <c r="BD11" s="154">
        <f t="shared" si="21"/>
        <v>0</v>
      </c>
      <c r="BE11" s="150">
        <f t="shared" si="22"/>
        <v>0</v>
      </c>
      <c r="BF11" s="152">
        <f t="shared" si="23"/>
        <v>0</v>
      </c>
      <c r="BG11" s="152">
        <f t="shared" si="24"/>
        <v>0</v>
      </c>
      <c r="BH11" s="152" t="str">
        <f t="shared" si="9"/>
        <v/>
      </c>
      <c r="BI11" s="152" t="str">
        <f t="shared" si="10"/>
        <v/>
      </c>
      <c r="BJ11" s="152" t="str">
        <f t="shared" si="11"/>
        <v/>
      </c>
      <c r="BK11" s="152" t="str">
        <f t="shared" si="12"/>
        <v/>
      </c>
      <c r="BL11" s="152" t="str">
        <f t="shared" si="13"/>
        <v/>
      </c>
      <c r="BM11" s="152" t="str">
        <f t="shared" si="14"/>
        <v/>
      </c>
      <c r="BN11" s="152" t="str">
        <f t="shared" si="15"/>
        <v/>
      </c>
      <c r="BO11" s="152" t="str">
        <f t="shared" si="16"/>
        <v/>
      </c>
      <c r="BP11" s="152" t="str">
        <f t="shared" si="17"/>
        <v/>
      </c>
      <c r="BQ11" s="153"/>
      <c r="BR11" s="151"/>
      <c r="BS11" s="152">
        <f t="shared" si="25"/>
        <v>0</v>
      </c>
      <c r="BT11" s="152">
        <f t="shared" si="26"/>
        <v>1.0999999999999999E-8</v>
      </c>
      <c r="BU11" s="152" t="str">
        <f t="shared" si="27"/>
        <v>BC Comet Nürnberg</v>
      </c>
      <c r="BV11" s="151">
        <f t="shared" si="28"/>
        <v>116</v>
      </c>
      <c r="BW11" s="152">
        <f t="shared" si="29"/>
        <v>0</v>
      </c>
      <c r="BX11" s="152">
        <f>IF(COUNTIF(BH11:BP11,"&gt;0")&lt;Spielorte!$A$23,0,BE11/Spielorte!$A$23)</f>
        <v>0</v>
      </c>
      <c r="BY11" s="152">
        <f t="shared" si="30"/>
        <v>1.0999999999999999E-8</v>
      </c>
      <c r="BZ11" s="151">
        <f t="shared" si="18"/>
        <v>116</v>
      </c>
    </row>
    <row r="12" spans="1:78" ht="17.100000000000001" customHeight="1" thickBot="1" x14ac:dyDescent="0.3">
      <c r="A12" s="415"/>
      <c r="B12" s="62" t="str">
        <f t="shared" si="19"/>
        <v/>
      </c>
      <c r="C12" s="63" t="str">
        <f t="shared" si="19"/>
        <v/>
      </c>
      <c r="D12" s="52" t="str">
        <f t="shared" si="19"/>
        <v/>
      </c>
      <c r="E12" s="399"/>
      <c r="F12" s="52" t="str">
        <f t="shared" si="0"/>
        <v/>
      </c>
      <c r="G12" s="399"/>
      <c r="H12" s="52" t="str">
        <f t="shared" si="1"/>
        <v/>
      </c>
      <c r="I12" s="399"/>
      <c r="J12" s="52" t="str">
        <f t="shared" si="2"/>
        <v/>
      </c>
      <c r="K12" s="399"/>
      <c r="L12" s="52" t="str">
        <f t="shared" si="3"/>
        <v/>
      </c>
      <c r="M12" s="399"/>
      <c r="N12" s="52" t="str">
        <f t="shared" si="20"/>
        <v/>
      </c>
      <c r="O12" s="399"/>
      <c r="P12" s="52" t="str">
        <f t="shared" si="4"/>
        <v/>
      </c>
      <c r="Q12" s="399"/>
      <c r="R12" s="52" t="str">
        <f t="shared" si="5"/>
        <v/>
      </c>
      <c r="S12" s="399"/>
      <c r="T12" s="52" t="str">
        <f t="shared" si="6"/>
        <v/>
      </c>
      <c r="U12" s="399"/>
      <c r="V12" s="52" t="str">
        <f t="shared" si="7"/>
        <v/>
      </c>
      <c r="W12" s="399"/>
      <c r="Z12" s="407"/>
      <c r="AA12" s="99" t="str">
        <f>IF(AB12=0,"",_xlfn.CONCAT(VLOOKUP(AB12,Starter!A:C,2,0)))</f>
        <v/>
      </c>
      <c r="AB12" s="82"/>
      <c r="AC12" s="133"/>
      <c r="AD12" s="100"/>
      <c r="AE12" s="133"/>
      <c r="AF12" s="100"/>
      <c r="AG12" s="133"/>
      <c r="AH12" s="100"/>
      <c r="AI12" s="133"/>
      <c r="AJ12" s="100"/>
      <c r="AK12" s="133"/>
      <c r="AL12" s="100"/>
      <c r="AM12" s="133"/>
      <c r="AN12" s="100"/>
      <c r="AO12" s="133"/>
      <c r="AP12" s="100"/>
      <c r="AQ12" s="133"/>
      <c r="AR12" s="100"/>
      <c r="AS12" s="133"/>
      <c r="AT12" s="100"/>
      <c r="AU12" s="97">
        <f t="shared" si="8"/>
        <v>0</v>
      </c>
      <c r="AV12" s="98"/>
      <c r="AW12" s="83"/>
      <c r="AX12" s="84"/>
      <c r="AZ12" s="47"/>
      <c r="BA12" s="149"/>
      <c r="BB12" s="150"/>
      <c r="BC12" s="151"/>
      <c r="BD12" s="154">
        <f t="shared" si="21"/>
        <v>0</v>
      </c>
      <c r="BE12" s="150">
        <f t="shared" si="22"/>
        <v>0</v>
      </c>
      <c r="BF12" s="152">
        <f t="shared" si="23"/>
        <v>0</v>
      </c>
      <c r="BG12" s="152">
        <f t="shared" si="24"/>
        <v>0</v>
      </c>
      <c r="BH12" s="152" t="str">
        <f t="shared" si="9"/>
        <v/>
      </c>
      <c r="BI12" s="152" t="str">
        <f t="shared" si="10"/>
        <v/>
      </c>
      <c r="BJ12" s="152" t="str">
        <f t="shared" si="11"/>
        <v/>
      </c>
      <c r="BK12" s="152" t="str">
        <f t="shared" si="12"/>
        <v/>
      </c>
      <c r="BL12" s="152" t="str">
        <f t="shared" si="13"/>
        <v/>
      </c>
      <c r="BM12" s="152" t="str">
        <f t="shared" si="14"/>
        <v/>
      </c>
      <c r="BN12" s="152" t="str">
        <f t="shared" si="15"/>
        <v/>
      </c>
      <c r="BO12" s="152" t="str">
        <f t="shared" si="16"/>
        <v/>
      </c>
      <c r="BP12" s="152" t="str">
        <f t="shared" si="17"/>
        <v/>
      </c>
      <c r="BQ12" s="153"/>
      <c r="BR12" s="151"/>
      <c r="BS12" s="152">
        <f t="shared" si="25"/>
        <v>0</v>
      </c>
      <c r="BT12" s="152">
        <f t="shared" si="26"/>
        <v>1.2E-8</v>
      </c>
      <c r="BU12" s="152" t="str">
        <f t="shared" si="27"/>
        <v>BC Comet Nürnberg</v>
      </c>
      <c r="BV12" s="151">
        <f t="shared" si="28"/>
        <v>115</v>
      </c>
      <c r="BW12" s="152">
        <f t="shared" si="29"/>
        <v>0</v>
      </c>
      <c r="BX12" s="152">
        <f>IF(COUNTIF(BH12:BP12,"&gt;0")&lt;Spielorte!$A$23,0,BE12/Spielorte!$A$23)</f>
        <v>0</v>
      </c>
      <c r="BY12" s="152">
        <f t="shared" si="30"/>
        <v>1.2E-8</v>
      </c>
      <c r="BZ12" s="151">
        <f t="shared" si="18"/>
        <v>115</v>
      </c>
    </row>
    <row r="13" spans="1:78" ht="17.100000000000001" customHeight="1" x14ac:dyDescent="0.25">
      <c r="A13" s="413" t="s">
        <v>3</v>
      </c>
      <c r="B13" s="56" t="str">
        <f t="shared" si="19"/>
        <v/>
      </c>
      <c r="C13" s="57" t="str">
        <f t="shared" si="19"/>
        <v/>
      </c>
      <c r="D13" s="58" t="str">
        <f t="shared" si="19"/>
        <v/>
      </c>
      <c r="E13" s="397">
        <f>IF(AD13="","",AD13)</f>
        <v>0</v>
      </c>
      <c r="F13" s="58" t="str">
        <f t="shared" si="0"/>
        <v/>
      </c>
      <c r="G13" s="397">
        <f>IF(AF13="","",AF13)</f>
        <v>0</v>
      </c>
      <c r="H13" s="58" t="str">
        <f t="shared" si="1"/>
        <v/>
      </c>
      <c r="I13" s="397">
        <f>IF(AH13="","",AH13)</f>
        <v>0</v>
      </c>
      <c r="J13" s="58" t="str">
        <f t="shared" si="2"/>
        <v/>
      </c>
      <c r="K13" s="397">
        <f>IF(AJ13="","",AJ13)</f>
        <v>0</v>
      </c>
      <c r="L13" s="58" t="str">
        <f t="shared" si="3"/>
        <v/>
      </c>
      <c r="M13" s="397">
        <f>IF(AL13="","",AL13)</f>
        <v>0</v>
      </c>
      <c r="N13" s="58" t="str">
        <f t="shared" si="20"/>
        <v/>
      </c>
      <c r="O13" s="397">
        <f>IF(AN13="","",AN13)</f>
        <v>0</v>
      </c>
      <c r="P13" s="58" t="str">
        <f t="shared" si="4"/>
        <v/>
      </c>
      <c r="Q13" s="397">
        <f>IF(AP13="","",AP13)</f>
        <v>0</v>
      </c>
      <c r="R13" s="58" t="str">
        <f t="shared" si="5"/>
        <v/>
      </c>
      <c r="S13" s="397">
        <f>IF(AR13="","",AR13)</f>
        <v>0</v>
      </c>
      <c r="T13" s="58" t="str">
        <f t="shared" si="6"/>
        <v/>
      </c>
      <c r="U13" s="397">
        <f>IF(AT13="","",AT13)</f>
        <v>0</v>
      </c>
      <c r="V13" s="58" t="str">
        <f t="shared" si="7"/>
        <v/>
      </c>
      <c r="W13" s="397">
        <f>IF(AV13="","",AV13)</f>
        <v>0</v>
      </c>
      <c r="Z13" s="405" t="s">
        <v>3</v>
      </c>
      <c r="AA13" s="272" t="str">
        <f>IF(AB13=0,"",_xlfn.CONCAT(VLOOKUP(AB13,Starter!A:C,2,0)))</f>
        <v/>
      </c>
      <c r="AB13" s="81"/>
      <c r="AC13" s="132"/>
      <c r="AD13" s="91">
        <f>IF(SUM(AC13:AC15)+AC27=0,0,IF(SUM(ABS(AC13),ABS(AC14),ABS(AC15))=AC27,0.5,IF(SUM(ABS(AC13),ABS(AC14),ABS(AC15))&gt;AC27,1,0)))</f>
        <v>0</v>
      </c>
      <c r="AE13" s="132"/>
      <c r="AF13" s="91">
        <f>IF(SUM(AE13:AE15)+AE27=0,0,IF(SUM(ABS(AE13),ABS(AE14),ABS(AE15))=AE27,0.5,IF(SUM(ABS(AE13),ABS(AE14),ABS(AE15))&gt;AE27,1,0)))</f>
        <v>0</v>
      </c>
      <c r="AG13" s="132"/>
      <c r="AH13" s="91">
        <f>IF(SUM(AG13:AG15)+AG27=0,0,IF(SUM(ABS(AG13),ABS(AG14),ABS(AG15))=AG27,0.5,IF(SUM(ABS(AG13),ABS(AG14),ABS(AG15))&gt;AG27,1,0)))</f>
        <v>0</v>
      </c>
      <c r="AI13" s="132"/>
      <c r="AJ13" s="91">
        <f>IF(SUM(AI13:AI15)+AI27=0,0,IF(SUM(ABS(AI13),ABS(AI14),ABS(AI15))=AI27,0.5,IF(SUM(ABS(AI13),ABS(AI14),ABS(AI15))&gt;AI27,1,0)))</f>
        <v>0</v>
      </c>
      <c r="AK13" s="132"/>
      <c r="AL13" s="91">
        <f>IF(SUM(AK13:AK15)+AK27=0,0,IF(SUM(ABS(AK13),ABS(AK14),ABS(AK15))=AK27,0.5,IF(SUM(ABS(AK13),ABS(AK14),ABS(AK15))&gt;AK27,1,0)))</f>
        <v>0</v>
      </c>
      <c r="AM13" s="132"/>
      <c r="AN13" s="91">
        <f>IF(SUM(AM13:AM15)+AM27=0,0,IF(SUM(ABS(AM13),ABS(AM14),ABS(AM15))=AM27,0.5,IF(SUM(ABS(AM13),ABS(AM14),ABS(AM15))&gt;AM27,1,0)))</f>
        <v>0</v>
      </c>
      <c r="AO13" s="132"/>
      <c r="AP13" s="91">
        <f>IF(SUM(AO13:AO15)+AO27=0,0,IF(SUM(ABS(AO13),ABS(AO14),ABS(AO15))=AO27,0.5,IF(SUM(ABS(AO13),ABS(AO14),ABS(AO15))&gt;AO27,1,0)))</f>
        <v>0</v>
      </c>
      <c r="AQ13" s="132"/>
      <c r="AR13" s="91">
        <f>IF(SUM(AQ13:AQ15)+AQ27=0,0,IF(SUM(ABS(AQ13),ABS(AQ14),ABS(AQ15))=AQ27,0.5,IF(SUM(ABS(AQ13),ABS(AQ14),ABS(AQ15))&gt;AQ27,1,0)))</f>
        <v>0</v>
      </c>
      <c r="AS13" s="132"/>
      <c r="AT13" s="91">
        <f>IF(SUM(AS13:AS15)+AS27=0,0,IF(SUM(ABS(AS13),ABS(AS14),ABS(AS15))=AS27,0.5,IF(SUM(ABS(AS13),ABS(AS14),ABS(AS15))&gt;AS27,1,0)))</f>
        <v>0</v>
      </c>
      <c r="AU13" s="92">
        <f t="shared" si="8"/>
        <v>0</v>
      </c>
      <c r="AV13" s="93">
        <f>SUM(AD13+AF13+AH13+AJ13+AL13+AN13+AP13+AR13+AT13)</f>
        <v>0</v>
      </c>
      <c r="AW13" s="83"/>
      <c r="AX13" s="84"/>
      <c r="AZ13" s="47"/>
      <c r="BA13" s="149"/>
      <c r="BB13" s="150"/>
      <c r="BC13" s="151"/>
      <c r="BD13" s="154">
        <f t="shared" si="21"/>
        <v>0</v>
      </c>
      <c r="BE13" s="150">
        <f t="shared" si="22"/>
        <v>0</v>
      </c>
      <c r="BF13" s="152">
        <f t="shared" si="23"/>
        <v>0</v>
      </c>
      <c r="BG13" s="152">
        <f t="shared" si="24"/>
        <v>0</v>
      </c>
      <c r="BH13" s="152" t="str">
        <f t="shared" si="9"/>
        <v/>
      </c>
      <c r="BI13" s="152" t="str">
        <f t="shared" si="10"/>
        <v/>
      </c>
      <c r="BJ13" s="152" t="str">
        <f t="shared" si="11"/>
        <v/>
      </c>
      <c r="BK13" s="152" t="str">
        <f t="shared" si="12"/>
        <v/>
      </c>
      <c r="BL13" s="152" t="str">
        <f t="shared" si="13"/>
        <v/>
      </c>
      <c r="BM13" s="152" t="str">
        <f t="shared" si="14"/>
        <v/>
      </c>
      <c r="BN13" s="152" t="str">
        <f t="shared" si="15"/>
        <v/>
      </c>
      <c r="BO13" s="152" t="str">
        <f t="shared" si="16"/>
        <v/>
      </c>
      <c r="BP13" s="152" t="str">
        <f t="shared" si="17"/>
        <v/>
      </c>
      <c r="BQ13" s="153"/>
      <c r="BR13" s="151"/>
      <c r="BS13" s="152">
        <f t="shared" si="25"/>
        <v>0</v>
      </c>
      <c r="BT13" s="152">
        <f t="shared" si="26"/>
        <v>1.3000000000000001E-8</v>
      </c>
      <c r="BU13" s="152" t="str">
        <f t="shared" si="27"/>
        <v>BC Comet Nürnberg</v>
      </c>
      <c r="BV13" s="151">
        <f t="shared" si="28"/>
        <v>114</v>
      </c>
      <c r="BW13" s="152">
        <f t="shared" si="29"/>
        <v>0</v>
      </c>
      <c r="BX13" s="152">
        <f>IF(COUNTIF(BH13:BP13,"&gt;0")&lt;Spielorte!$A$23,0,BE13/Spielorte!$A$23)</f>
        <v>0</v>
      </c>
      <c r="BY13" s="152">
        <f t="shared" si="30"/>
        <v>1.3000000000000001E-8</v>
      </c>
      <c r="BZ13" s="151">
        <f t="shared" si="18"/>
        <v>114</v>
      </c>
    </row>
    <row r="14" spans="1:78" ht="17.100000000000001" customHeight="1" x14ac:dyDescent="0.25">
      <c r="A14" s="414"/>
      <c r="B14" s="59" t="str">
        <f t="shared" si="19"/>
        <v/>
      </c>
      <c r="C14" s="60" t="str">
        <f t="shared" si="19"/>
        <v/>
      </c>
      <c r="D14" s="61" t="str">
        <f t="shared" si="19"/>
        <v/>
      </c>
      <c r="E14" s="398"/>
      <c r="F14" s="61" t="str">
        <f t="shared" si="0"/>
        <v/>
      </c>
      <c r="G14" s="398"/>
      <c r="H14" s="61" t="str">
        <f t="shared" si="1"/>
        <v/>
      </c>
      <c r="I14" s="398"/>
      <c r="J14" s="61" t="str">
        <f t="shared" si="2"/>
        <v/>
      </c>
      <c r="K14" s="398"/>
      <c r="L14" s="61" t="str">
        <f t="shared" si="3"/>
        <v/>
      </c>
      <c r="M14" s="398"/>
      <c r="N14" s="61" t="str">
        <f t="shared" si="20"/>
        <v/>
      </c>
      <c r="O14" s="398"/>
      <c r="P14" s="61" t="str">
        <f t="shared" si="4"/>
        <v/>
      </c>
      <c r="Q14" s="398"/>
      <c r="R14" s="61" t="str">
        <f t="shared" si="5"/>
        <v/>
      </c>
      <c r="S14" s="398"/>
      <c r="T14" s="61" t="str">
        <f t="shared" si="6"/>
        <v/>
      </c>
      <c r="U14" s="398"/>
      <c r="V14" s="61" t="str">
        <f t="shared" si="7"/>
        <v/>
      </c>
      <c r="W14" s="398"/>
      <c r="Z14" s="406"/>
      <c r="AA14" s="90" t="str">
        <f>IF(AB14=0,"",_xlfn.CONCAT(VLOOKUP(AB14,Starter!A:C,2,0)))</f>
        <v/>
      </c>
      <c r="AB14" s="80"/>
      <c r="AC14" s="130"/>
      <c r="AD14" s="94"/>
      <c r="AE14" s="130"/>
      <c r="AF14" s="94"/>
      <c r="AG14" s="130"/>
      <c r="AH14" s="94"/>
      <c r="AI14" s="130"/>
      <c r="AJ14" s="94"/>
      <c r="AK14" s="130"/>
      <c r="AL14" s="94"/>
      <c r="AM14" s="130"/>
      <c r="AN14" s="94"/>
      <c r="AO14" s="130"/>
      <c r="AP14" s="94"/>
      <c r="AQ14" s="130"/>
      <c r="AR14" s="94"/>
      <c r="AS14" s="130"/>
      <c r="AT14" s="94"/>
      <c r="AU14" s="95">
        <f t="shared" si="8"/>
        <v>0</v>
      </c>
      <c r="AV14" s="96"/>
      <c r="AW14" s="83"/>
      <c r="AX14" s="84"/>
      <c r="AZ14" s="47"/>
      <c r="BA14" s="149"/>
      <c r="BB14" s="150"/>
      <c r="BC14" s="151"/>
      <c r="BD14" s="154">
        <f t="shared" si="21"/>
        <v>0</v>
      </c>
      <c r="BE14" s="150">
        <f t="shared" si="22"/>
        <v>0</v>
      </c>
      <c r="BF14" s="152">
        <f t="shared" si="23"/>
        <v>0</v>
      </c>
      <c r="BG14" s="152">
        <f t="shared" si="24"/>
        <v>0</v>
      </c>
      <c r="BH14" s="152" t="str">
        <f t="shared" si="9"/>
        <v/>
      </c>
      <c r="BI14" s="152" t="str">
        <f t="shared" si="10"/>
        <v/>
      </c>
      <c r="BJ14" s="152" t="str">
        <f t="shared" si="11"/>
        <v/>
      </c>
      <c r="BK14" s="152" t="str">
        <f t="shared" si="12"/>
        <v/>
      </c>
      <c r="BL14" s="152" t="str">
        <f t="shared" si="13"/>
        <v/>
      </c>
      <c r="BM14" s="152" t="str">
        <f t="shared" si="14"/>
        <v/>
      </c>
      <c r="BN14" s="152" t="str">
        <f t="shared" si="15"/>
        <v/>
      </c>
      <c r="BO14" s="152" t="str">
        <f t="shared" si="16"/>
        <v/>
      </c>
      <c r="BP14" s="152" t="str">
        <f t="shared" si="17"/>
        <v/>
      </c>
      <c r="BQ14" s="153"/>
      <c r="BR14" s="151"/>
      <c r="BS14" s="152">
        <f t="shared" si="25"/>
        <v>0</v>
      </c>
      <c r="BT14" s="152">
        <f t="shared" si="26"/>
        <v>1.4E-8</v>
      </c>
      <c r="BU14" s="152" t="str">
        <f t="shared" si="27"/>
        <v>BC Comet Nürnberg</v>
      </c>
      <c r="BV14" s="151">
        <f t="shared" si="28"/>
        <v>113</v>
      </c>
      <c r="BW14" s="152">
        <f t="shared" si="29"/>
        <v>0</v>
      </c>
      <c r="BX14" s="152">
        <f>IF(COUNTIF(BH14:BP14,"&gt;0")&lt;Spielorte!$A$23,0,BE14/Spielorte!$A$23)</f>
        <v>0</v>
      </c>
      <c r="BY14" s="152">
        <f t="shared" si="30"/>
        <v>1.4E-8</v>
      </c>
      <c r="BZ14" s="151">
        <f t="shared" si="18"/>
        <v>113</v>
      </c>
    </row>
    <row r="15" spans="1:78" ht="17.100000000000001" customHeight="1" thickBot="1" x14ac:dyDescent="0.3">
      <c r="A15" s="415"/>
      <c r="B15" s="62" t="str">
        <f t="shared" si="19"/>
        <v/>
      </c>
      <c r="C15" s="63" t="str">
        <f t="shared" si="19"/>
        <v/>
      </c>
      <c r="D15" s="52" t="str">
        <f t="shared" si="19"/>
        <v/>
      </c>
      <c r="E15" s="399"/>
      <c r="F15" s="52" t="str">
        <f t="shared" si="0"/>
        <v/>
      </c>
      <c r="G15" s="399"/>
      <c r="H15" s="52" t="str">
        <f t="shared" si="1"/>
        <v/>
      </c>
      <c r="I15" s="399"/>
      <c r="J15" s="52" t="str">
        <f t="shared" si="2"/>
        <v/>
      </c>
      <c r="K15" s="399"/>
      <c r="L15" s="52" t="str">
        <f t="shared" si="3"/>
        <v/>
      </c>
      <c r="M15" s="399"/>
      <c r="N15" s="52" t="str">
        <f t="shared" si="20"/>
        <v/>
      </c>
      <c r="O15" s="399"/>
      <c r="P15" s="52" t="str">
        <f t="shared" si="4"/>
        <v/>
      </c>
      <c r="Q15" s="399"/>
      <c r="R15" s="52" t="str">
        <f t="shared" si="5"/>
        <v/>
      </c>
      <c r="S15" s="399"/>
      <c r="T15" s="52" t="str">
        <f t="shared" si="6"/>
        <v/>
      </c>
      <c r="U15" s="399"/>
      <c r="V15" s="52" t="str">
        <f t="shared" si="7"/>
        <v/>
      </c>
      <c r="W15" s="399"/>
      <c r="Z15" s="407"/>
      <c r="AA15" s="99" t="str">
        <f>IF(AB15=0,"",_xlfn.CONCAT(VLOOKUP(AB15,Starter!A:C,2,0)))</f>
        <v/>
      </c>
      <c r="AB15" s="82"/>
      <c r="AC15" s="133"/>
      <c r="AD15" s="100"/>
      <c r="AE15" s="133"/>
      <c r="AF15" s="100"/>
      <c r="AG15" s="133"/>
      <c r="AH15" s="100"/>
      <c r="AI15" s="133"/>
      <c r="AJ15" s="100"/>
      <c r="AK15" s="133"/>
      <c r="AL15" s="100"/>
      <c r="AM15" s="133"/>
      <c r="AN15" s="100"/>
      <c r="AO15" s="133"/>
      <c r="AP15" s="100"/>
      <c r="AQ15" s="133"/>
      <c r="AR15" s="100"/>
      <c r="AS15" s="133"/>
      <c r="AT15" s="100"/>
      <c r="AU15" s="97">
        <f t="shared" si="8"/>
        <v>0</v>
      </c>
      <c r="AV15" s="98"/>
      <c r="AW15" s="83"/>
      <c r="AX15" s="84"/>
      <c r="AZ15" s="47"/>
      <c r="BA15" s="149"/>
      <c r="BB15" s="150"/>
      <c r="BC15" s="151"/>
      <c r="BD15" s="154">
        <f t="shared" si="21"/>
        <v>0</v>
      </c>
      <c r="BE15" s="150">
        <f t="shared" si="22"/>
        <v>0</v>
      </c>
      <c r="BF15" s="152">
        <f t="shared" si="23"/>
        <v>0</v>
      </c>
      <c r="BG15" s="152">
        <f t="shared" si="24"/>
        <v>0</v>
      </c>
      <c r="BH15" s="152" t="str">
        <f t="shared" si="9"/>
        <v/>
      </c>
      <c r="BI15" s="152" t="str">
        <f t="shared" si="10"/>
        <v/>
      </c>
      <c r="BJ15" s="152" t="str">
        <f t="shared" si="11"/>
        <v/>
      </c>
      <c r="BK15" s="152" t="str">
        <f t="shared" si="12"/>
        <v/>
      </c>
      <c r="BL15" s="152" t="str">
        <f t="shared" si="13"/>
        <v/>
      </c>
      <c r="BM15" s="152" t="str">
        <f t="shared" si="14"/>
        <v/>
      </c>
      <c r="BN15" s="152" t="str">
        <f t="shared" si="15"/>
        <v/>
      </c>
      <c r="BO15" s="152" t="str">
        <f t="shared" si="16"/>
        <v/>
      </c>
      <c r="BP15" s="152" t="str">
        <f t="shared" si="17"/>
        <v/>
      </c>
      <c r="BQ15" s="153"/>
      <c r="BR15" s="151"/>
      <c r="BS15" s="152">
        <f t="shared" si="25"/>
        <v>0</v>
      </c>
      <c r="BT15" s="152">
        <f t="shared" si="26"/>
        <v>1.4999999999999999E-8</v>
      </c>
      <c r="BU15" s="152" t="str">
        <f t="shared" si="27"/>
        <v>BC Comet Nürnberg</v>
      </c>
      <c r="BV15" s="151">
        <f t="shared" si="28"/>
        <v>112</v>
      </c>
      <c r="BW15" s="152">
        <f t="shared" si="29"/>
        <v>0</v>
      </c>
      <c r="BX15" s="152">
        <f>IF(COUNTIF(BH15:BP15,"&gt;0")&lt;Spielorte!$A$23,0,BE15/Spielorte!$A$23)</f>
        <v>0</v>
      </c>
      <c r="BY15" s="152">
        <f t="shared" si="30"/>
        <v>1.4999999999999999E-8</v>
      </c>
      <c r="BZ15" s="151">
        <f t="shared" si="18"/>
        <v>112</v>
      </c>
    </row>
    <row r="16" spans="1:78" ht="17.100000000000001" customHeight="1" x14ac:dyDescent="0.25">
      <c r="A16" s="413" t="s">
        <v>11</v>
      </c>
      <c r="B16" s="56" t="str">
        <f>IF(AA16=0,"",AA16)</f>
        <v/>
      </c>
      <c r="C16" s="57" t="str">
        <f t="shared" si="19"/>
        <v/>
      </c>
      <c r="D16" s="58" t="str">
        <f t="shared" si="19"/>
        <v/>
      </c>
      <c r="E16" s="397">
        <f>IF(AD16="","",AD16)</f>
        <v>0</v>
      </c>
      <c r="F16" s="58" t="str">
        <f t="shared" si="0"/>
        <v/>
      </c>
      <c r="G16" s="397">
        <f>IF(AF16="","",AF16)</f>
        <v>0</v>
      </c>
      <c r="H16" s="58" t="str">
        <f t="shared" si="1"/>
        <v/>
      </c>
      <c r="I16" s="397">
        <f>IF(AH16="","",AH16)</f>
        <v>0</v>
      </c>
      <c r="J16" s="58" t="str">
        <f t="shared" si="2"/>
        <v/>
      </c>
      <c r="K16" s="397">
        <f>IF(AJ16="","",AJ16)</f>
        <v>0</v>
      </c>
      <c r="L16" s="58" t="str">
        <f t="shared" si="3"/>
        <v/>
      </c>
      <c r="M16" s="397">
        <f>IF(AL16="","",AL16)</f>
        <v>0</v>
      </c>
      <c r="N16" s="58" t="str">
        <f t="shared" si="20"/>
        <v/>
      </c>
      <c r="O16" s="397">
        <f>IF(AN16="","",AN16)</f>
        <v>0</v>
      </c>
      <c r="P16" s="58" t="str">
        <f t="shared" si="4"/>
        <v/>
      </c>
      <c r="Q16" s="397">
        <f>IF(AP16="","",AP16)</f>
        <v>0</v>
      </c>
      <c r="R16" s="58" t="str">
        <f t="shared" si="5"/>
        <v/>
      </c>
      <c r="S16" s="397">
        <f>IF(AR16="","",AR16)</f>
        <v>0</v>
      </c>
      <c r="T16" s="58" t="str">
        <f t="shared" si="6"/>
        <v/>
      </c>
      <c r="U16" s="397">
        <f>IF(AT16="","",AT16)</f>
        <v>0</v>
      </c>
      <c r="V16" s="58" t="str">
        <f t="shared" si="7"/>
        <v/>
      </c>
      <c r="W16" s="397">
        <f>IF(AV16="","",AV16)</f>
        <v>0</v>
      </c>
      <c r="Z16" s="405" t="s">
        <v>11</v>
      </c>
      <c r="AA16" s="90" t="str">
        <f>IF(AB16=0,"",_xlfn.CONCAT(VLOOKUP(AB16,Starter!A:C,2,0)))</f>
        <v/>
      </c>
      <c r="AB16" s="81"/>
      <c r="AC16" s="132"/>
      <c r="AD16" s="91">
        <f>IF(SUM(AC16:AC18)+AC28=0,0,IF(SUM(ABS(AC16),ABS(AC17),ABS(AC18))=AC28,0.5,IF(SUM(ABS(AC16),ABS(AC17),ABS(AC18))&gt;AC28,1,0)))</f>
        <v>0</v>
      </c>
      <c r="AE16" s="132"/>
      <c r="AF16" s="91">
        <f>IF(SUM(AE16:AE18)+AE28=0,0,IF(SUM(ABS(AE16),ABS(AE17),ABS(AE18))=AE28,0.5,IF(SUM(ABS(AE16),ABS(AE17),ABS(AE18))&gt;AE28,1,0)))</f>
        <v>0</v>
      </c>
      <c r="AG16" s="132"/>
      <c r="AH16" s="91">
        <f>IF(SUM(AG16:AG18)+AG28=0,0,IF(SUM(ABS(AG16),ABS(AG17),ABS(AG18))=AG28,0.5,IF(SUM(ABS(AG16),ABS(AG17),ABS(AG18))&gt;AG28,1,0)))</f>
        <v>0</v>
      </c>
      <c r="AI16" s="132"/>
      <c r="AJ16" s="91">
        <f>IF(SUM(AI16:AI18)+AI28=0,0,IF(SUM(ABS(AI16),ABS(AI17),ABS(AI18))=AI28,0.5,IF(SUM(ABS(AI16),ABS(AI17),ABS(AI18))&gt;AI28,1,0)))</f>
        <v>0</v>
      </c>
      <c r="AK16" s="132"/>
      <c r="AL16" s="91">
        <f>IF(SUM(AK16:AK18)+AK28=0,0,IF(SUM(ABS(AK16),ABS(AK17),ABS(AK18))=AK28,0.5,IF(SUM(ABS(AK16),ABS(AK17),ABS(AK18))&gt;AK28,1,0)))</f>
        <v>0</v>
      </c>
      <c r="AM16" s="132"/>
      <c r="AN16" s="91">
        <f>IF(SUM(AM16:AM18)+AM28=0,0,IF(SUM(ABS(AM16),ABS(AM17),ABS(AM18))=AM28,0.5,IF(SUM(ABS(AM16),ABS(AM17),ABS(AM18))&gt;AM28,1,0)))</f>
        <v>0</v>
      </c>
      <c r="AO16" s="132"/>
      <c r="AP16" s="91">
        <f>IF(SUM(AO16:AO18)+AO28=0,0,IF(SUM(ABS(AO16),ABS(AO17),ABS(AO18))=AO28,0.5,IF(SUM(ABS(AO16),ABS(AO17),ABS(AO18))&gt;AO28,1,0)))</f>
        <v>0</v>
      </c>
      <c r="AQ16" s="132"/>
      <c r="AR16" s="91">
        <f>IF(SUM(AQ16:AQ18)+AQ28=0,0,IF(SUM(ABS(AQ16),ABS(AQ17),ABS(AQ18))=AQ28,0.5,IF(SUM(ABS(AQ16),ABS(AQ17),ABS(AQ18))&gt;AQ28,1,0)))</f>
        <v>0</v>
      </c>
      <c r="AS16" s="132"/>
      <c r="AT16" s="91">
        <f>IF(SUM(AS16:AS18)+AS28=0,0,IF(SUM(ABS(AS16),ABS(AS17),ABS(AS18))=AS28,0.5,IF(SUM(ABS(AS16),ABS(AS17),ABS(AS18))&gt;AS28,1,0)))</f>
        <v>0</v>
      </c>
      <c r="AU16" s="92">
        <f t="shared" si="8"/>
        <v>0</v>
      </c>
      <c r="AV16" s="93">
        <f>SUM(AD16+AF16+AH16+AJ16+AL16+AN16+AP16+AR16+AT16)</f>
        <v>0</v>
      </c>
      <c r="AW16" s="83"/>
      <c r="AX16" s="84"/>
      <c r="AZ16" s="47"/>
      <c r="BA16" s="149"/>
      <c r="BB16" s="150"/>
      <c r="BC16" s="151"/>
      <c r="BD16" s="154">
        <f t="shared" si="21"/>
        <v>0</v>
      </c>
      <c r="BE16" s="150">
        <f t="shared" si="22"/>
        <v>0</v>
      </c>
      <c r="BF16" s="152">
        <f t="shared" si="23"/>
        <v>0</v>
      </c>
      <c r="BG16" s="152">
        <f t="shared" si="24"/>
        <v>0</v>
      </c>
      <c r="BH16" s="152" t="str">
        <f t="shared" si="9"/>
        <v/>
      </c>
      <c r="BI16" s="152" t="str">
        <f t="shared" si="10"/>
        <v/>
      </c>
      <c r="BJ16" s="152" t="str">
        <f t="shared" si="11"/>
        <v/>
      </c>
      <c r="BK16" s="152" t="str">
        <f t="shared" si="12"/>
        <v/>
      </c>
      <c r="BL16" s="152" t="str">
        <f t="shared" si="13"/>
        <v/>
      </c>
      <c r="BM16" s="152" t="str">
        <f t="shared" si="14"/>
        <v/>
      </c>
      <c r="BN16" s="152" t="str">
        <f t="shared" si="15"/>
        <v/>
      </c>
      <c r="BO16" s="152" t="str">
        <f t="shared" si="16"/>
        <v/>
      </c>
      <c r="BP16" s="152" t="str">
        <f t="shared" si="17"/>
        <v/>
      </c>
      <c r="BQ16" s="153"/>
      <c r="BR16" s="151"/>
      <c r="BS16" s="152">
        <f t="shared" si="25"/>
        <v>0</v>
      </c>
      <c r="BT16" s="152">
        <f t="shared" si="26"/>
        <v>1.6000000000000001E-8</v>
      </c>
      <c r="BU16" s="152" t="str">
        <f t="shared" si="27"/>
        <v>BC Comet Nürnberg</v>
      </c>
      <c r="BV16" s="151">
        <f t="shared" si="28"/>
        <v>111</v>
      </c>
      <c r="BW16" s="152">
        <f t="shared" si="29"/>
        <v>0</v>
      </c>
      <c r="BX16" s="152">
        <f>IF(COUNTIF(BH16:BP16,"&gt;0")&lt;Spielorte!$A$23,0,BE16/Spielorte!$A$23)</f>
        <v>0</v>
      </c>
      <c r="BY16" s="152">
        <f t="shared" si="30"/>
        <v>1.6000000000000001E-8</v>
      </c>
      <c r="BZ16" s="151">
        <f t="shared" si="18"/>
        <v>111</v>
      </c>
    </row>
    <row r="17" spans="1:78" ht="17.100000000000001" customHeight="1" x14ac:dyDescent="0.25">
      <c r="A17" s="414"/>
      <c r="B17" s="59" t="str">
        <f>IF(AA17=0,"",AA17)</f>
        <v/>
      </c>
      <c r="C17" s="60" t="str">
        <f t="shared" si="19"/>
        <v/>
      </c>
      <c r="D17" s="61" t="str">
        <f t="shared" si="19"/>
        <v/>
      </c>
      <c r="E17" s="398"/>
      <c r="F17" s="61" t="str">
        <f t="shared" si="0"/>
        <v/>
      </c>
      <c r="G17" s="398"/>
      <c r="H17" s="61" t="str">
        <f t="shared" si="1"/>
        <v/>
      </c>
      <c r="I17" s="398"/>
      <c r="J17" s="61" t="str">
        <f t="shared" si="2"/>
        <v/>
      </c>
      <c r="K17" s="398"/>
      <c r="L17" s="61" t="str">
        <f t="shared" si="3"/>
        <v/>
      </c>
      <c r="M17" s="398"/>
      <c r="N17" s="61" t="str">
        <f t="shared" si="20"/>
        <v/>
      </c>
      <c r="O17" s="398"/>
      <c r="P17" s="61" t="str">
        <f t="shared" si="4"/>
        <v/>
      </c>
      <c r="Q17" s="398"/>
      <c r="R17" s="61" t="str">
        <f t="shared" si="5"/>
        <v/>
      </c>
      <c r="S17" s="398"/>
      <c r="T17" s="61" t="str">
        <f t="shared" si="6"/>
        <v/>
      </c>
      <c r="U17" s="398"/>
      <c r="V17" s="61" t="str">
        <f t="shared" si="7"/>
        <v/>
      </c>
      <c r="W17" s="398"/>
      <c r="Z17" s="406"/>
      <c r="AA17" s="90" t="str">
        <f>IF(AB17=0,"",_xlfn.CONCAT(VLOOKUP(AB17,Starter!A:C,2,0)))</f>
        <v/>
      </c>
      <c r="AB17" s="80"/>
      <c r="AC17" s="130"/>
      <c r="AD17" s="94"/>
      <c r="AE17" s="130"/>
      <c r="AF17" s="94"/>
      <c r="AG17" s="130"/>
      <c r="AH17" s="94"/>
      <c r="AI17" s="130"/>
      <c r="AJ17" s="94"/>
      <c r="AK17" s="130"/>
      <c r="AL17" s="94"/>
      <c r="AM17" s="130"/>
      <c r="AN17" s="94"/>
      <c r="AO17" s="130"/>
      <c r="AP17" s="94"/>
      <c r="AQ17" s="130"/>
      <c r="AR17" s="94"/>
      <c r="AS17" s="130"/>
      <c r="AT17" s="94"/>
      <c r="AU17" s="95">
        <f t="shared" si="8"/>
        <v>0</v>
      </c>
      <c r="AV17" s="96"/>
      <c r="AW17" s="83"/>
      <c r="AX17" s="84"/>
      <c r="AZ17" s="47"/>
      <c r="BA17" s="149"/>
      <c r="BB17" s="150"/>
      <c r="BC17" s="151"/>
      <c r="BD17" s="154">
        <f t="shared" si="21"/>
        <v>0</v>
      </c>
      <c r="BE17" s="150">
        <f t="shared" si="22"/>
        <v>0</v>
      </c>
      <c r="BF17" s="152">
        <f t="shared" si="23"/>
        <v>0</v>
      </c>
      <c r="BG17" s="152">
        <f t="shared" si="24"/>
        <v>0</v>
      </c>
      <c r="BH17" s="152" t="str">
        <f t="shared" si="9"/>
        <v/>
      </c>
      <c r="BI17" s="152" t="str">
        <f t="shared" si="10"/>
        <v/>
      </c>
      <c r="BJ17" s="152" t="str">
        <f t="shared" si="11"/>
        <v/>
      </c>
      <c r="BK17" s="152" t="str">
        <f t="shared" si="12"/>
        <v/>
      </c>
      <c r="BL17" s="152" t="str">
        <f t="shared" si="13"/>
        <v/>
      </c>
      <c r="BM17" s="152" t="str">
        <f t="shared" si="14"/>
        <v/>
      </c>
      <c r="BN17" s="152" t="str">
        <f t="shared" si="15"/>
        <v/>
      </c>
      <c r="BO17" s="152" t="str">
        <f t="shared" si="16"/>
        <v/>
      </c>
      <c r="BP17" s="152" t="str">
        <f t="shared" si="17"/>
        <v/>
      </c>
      <c r="BQ17" s="153"/>
      <c r="BR17" s="151"/>
      <c r="BS17" s="152">
        <f t="shared" si="25"/>
        <v>0</v>
      </c>
      <c r="BT17" s="152">
        <f t="shared" si="26"/>
        <v>1.7E-8</v>
      </c>
      <c r="BU17" s="152" t="str">
        <f t="shared" si="27"/>
        <v>BC Comet Nürnberg</v>
      </c>
      <c r="BV17" s="151">
        <f t="shared" si="28"/>
        <v>110</v>
      </c>
      <c r="BW17" s="152">
        <f t="shared" si="29"/>
        <v>0</v>
      </c>
      <c r="BX17" s="152">
        <f>IF(COUNTIF(BH17:BP17,"&gt;0")&lt;Spielorte!$A$23,0,BE17/Spielorte!$A$23)</f>
        <v>0</v>
      </c>
      <c r="BY17" s="152">
        <f t="shared" si="30"/>
        <v>1.7E-8</v>
      </c>
      <c r="BZ17" s="151">
        <f t="shared" si="18"/>
        <v>110</v>
      </c>
    </row>
    <row r="18" spans="1:78" ht="17.100000000000001" customHeight="1" thickBot="1" x14ac:dyDescent="0.3">
      <c r="A18" s="415"/>
      <c r="B18" s="62" t="str">
        <f>IF(AA18=0,"",AA18)</f>
        <v/>
      </c>
      <c r="C18" s="63" t="str">
        <f t="shared" si="19"/>
        <v/>
      </c>
      <c r="D18" s="52" t="str">
        <f t="shared" si="19"/>
        <v/>
      </c>
      <c r="E18" s="399"/>
      <c r="F18" s="52" t="str">
        <f t="shared" si="0"/>
        <v/>
      </c>
      <c r="G18" s="399"/>
      <c r="H18" s="52" t="str">
        <f t="shared" si="1"/>
        <v/>
      </c>
      <c r="I18" s="399"/>
      <c r="J18" s="52" t="str">
        <f t="shared" si="2"/>
        <v/>
      </c>
      <c r="K18" s="399"/>
      <c r="L18" s="52" t="str">
        <f t="shared" si="3"/>
        <v/>
      </c>
      <c r="M18" s="399"/>
      <c r="N18" s="52" t="str">
        <f t="shared" si="20"/>
        <v/>
      </c>
      <c r="O18" s="399"/>
      <c r="P18" s="52" t="str">
        <f t="shared" si="4"/>
        <v/>
      </c>
      <c r="Q18" s="399"/>
      <c r="R18" s="52" t="str">
        <f t="shared" si="5"/>
        <v/>
      </c>
      <c r="S18" s="399"/>
      <c r="T18" s="52" t="str">
        <f t="shared" si="6"/>
        <v/>
      </c>
      <c r="U18" s="399"/>
      <c r="V18" s="52" t="str">
        <f t="shared" si="7"/>
        <v/>
      </c>
      <c r="W18" s="399"/>
      <c r="Z18" s="407"/>
      <c r="AA18" s="90" t="str">
        <f>IF(AB18=0,"",_xlfn.CONCAT(VLOOKUP(AB18,Starter!A:C,2,0)))</f>
        <v/>
      </c>
      <c r="AB18" s="82"/>
      <c r="AC18" s="133"/>
      <c r="AD18" s="100"/>
      <c r="AE18" s="133"/>
      <c r="AF18" s="100"/>
      <c r="AG18" s="133"/>
      <c r="AH18" s="100"/>
      <c r="AI18" s="133"/>
      <c r="AJ18" s="100"/>
      <c r="AK18" s="133"/>
      <c r="AL18" s="100"/>
      <c r="AM18" s="133"/>
      <c r="AN18" s="100"/>
      <c r="AO18" s="133"/>
      <c r="AP18" s="100"/>
      <c r="AQ18" s="133"/>
      <c r="AR18" s="100"/>
      <c r="AS18" s="133"/>
      <c r="AT18" s="100"/>
      <c r="AU18" s="97">
        <f t="shared" si="8"/>
        <v>0</v>
      </c>
      <c r="AV18" s="98"/>
      <c r="AW18" s="83"/>
      <c r="AX18" s="84"/>
      <c r="AZ18" s="47"/>
      <c r="BA18" s="149"/>
      <c r="BB18" s="150"/>
      <c r="BC18" s="151"/>
      <c r="BD18" s="154">
        <f t="shared" si="21"/>
        <v>0</v>
      </c>
      <c r="BE18" s="150">
        <f t="shared" si="22"/>
        <v>0</v>
      </c>
      <c r="BF18" s="152">
        <f t="shared" si="23"/>
        <v>0</v>
      </c>
      <c r="BG18" s="152">
        <f t="shared" si="24"/>
        <v>0</v>
      </c>
      <c r="BH18" s="152" t="str">
        <f t="shared" si="9"/>
        <v/>
      </c>
      <c r="BI18" s="152" t="str">
        <f t="shared" si="10"/>
        <v/>
      </c>
      <c r="BJ18" s="152" t="str">
        <f t="shared" si="11"/>
        <v/>
      </c>
      <c r="BK18" s="152" t="str">
        <f t="shared" si="12"/>
        <v/>
      </c>
      <c r="BL18" s="152" t="str">
        <f t="shared" si="13"/>
        <v/>
      </c>
      <c r="BM18" s="152" t="str">
        <f t="shared" si="14"/>
        <v/>
      </c>
      <c r="BN18" s="152" t="str">
        <f t="shared" si="15"/>
        <v/>
      </c>
      <c r="BO18" s="152" t="str">
        <f t="shared" si="16"/>
        <v/>
      </c>
      <c r="BP18" s="152" t="str">
        <f t="shared" si="17"/>
        <v/>
      </c>
      <c r="BQ18" s="153"/>
      <c r="BR18" s="151"/>
      <c r="BS18" s="152">
        <f t="shared" si="25"/>
        <v>0</v>
      </c>
      <c r="BT18" s="152">
        <f t="shared" si="26"/>
        <v>1.7999999999999999E-8</v>
      </c>
      <c r="BU18" s="152" t="str">
        <f t="shared" si="27"/>
        <v>BC Comet Nürnberg</v>
      </c>
      <c r="BV18" s="151">
        <f t="shared" si="28"/>
        <v>109</v>
      </c>
      <c r="BW18" s="152">
        <f t="shared" si="29"/>
        <v>0</v>
      </c>
      <c r="BX18" s="152">
        <f>IF(COUNTIF(BH18:BP18,"&gt;0")&lt;Spielorte!$A$23,0,BE18/Spielorte!$A$23)</f>
        <v>0</v>
      </c>
      <c r="BY18" s="152">
        <f t="shared" si="30"/>
        <v>1.7999999999999999E-8</v>
      </c>
      <c r="BZ18" s="151">
        <f t="shared" si="18"/>
        <v>109</v>
      </c>
    </row>
    <row r="19" spans="1:78" ht="27.75" customHeight="1" thickBot="1" x14ac:dyDescent="0.3">
      <c r="B19" s="64" t="str">
        <f>IF(AA19=0,"",AA19)</f>
        <v>Gesamt</v>
      </c>
      <c r="C19" s="65" t="str">
        <f t="shared" si="19"/>
        <v/>
      </c>
      <c r="D19" s="66" t="str">
        <f t="shared" si="19"/>
        <v/>
      </c>
      <c r="E19" s="67">
        <f>IF(AD19="","",AD19)</f>
        <v>0</v>
      </c>
      <c r="F19" s="66" t="str">
        <f t="shared" si="0"/>
        <v/>
      </c>
      <c r="G19" s="67">
        <f>IF(AF19="","",AF19)</f>
        <v>0</v>
      </c>
      <c r="H19" s="66" t="str">
        <f t="shared" si="1"/>
        <v/>
      </c>
      <c r="I19" s="67">
        <f>IF(AH19="","",AH19)</f>
        <v>0</v>
      </c>
      <c r="J19" s="66" t="str">
        <f t="shared" si="2"/>
        <v/>
      </c>
      <c r="K19" s="67">
        <f>IF(AJ19="","",AJ19)</f>
        <v>0</v>
      </c>
      <c r="L19" s="66" t="str">
        <f t="shared" si="3"/>
        <v/>
      </c>
      <c r="M19" s="67">
        <f>IF(AL19="","",AL19)</f>
        <v>0</v>
      </c>
      <c r="N19" s="66" t="str">
        <f t="shared" si="20"/>
        <v/>
      </c>
      <c r="O19" s="67">
        <f>IF(AN19="","",AN19)</f>
        <v>0</v>
      </c>
      <c r="P19" s="66" t="str">
        <f t="shared" si="4"/>
        <v/>
      </c>
      <c r="Q19" s="67">
        <f>IF(AP19="","",AP19)</f>
        <v>0</v>
      </c>
      <c r="R19" s="66" t="str">
        <f t="shared" si="5"/>
        <v/>
      </c>
      <c r="S19" s="67">
        <f>IF(AR19="","",AR19)</f>
        <v>0</v>
      </c>
      <c r="T19" s="66" t="str">
        <f t="shared" si="6"/>
        <v/>
      </c>
      <c r="U19" s="67">
        <f>IF(AT19="","",AT19)</f>
        <v>0</v>
      </c>
      <c r="V19" s="66" t="str">
        <f t="shared" si="7"/>
        <v/>
      </c>
      <c r="W19" s="67">
        <f>IF(AV19="","",AV19)</f>
        <v>0</v>
      </c>
      <c r="AA19" s="64" t="s">
        <v>960</v>
      </c>
      <c r="AB19" s="101"/>
      <c r="AC19" s="148">
        <f>ABS(SUM(AC7:AC9))+ABS(SUM(AC10:AC12))+ABS(SUM(AC13:AC15))+ABS(SUM(AC16:AC18))</f>
        <v>0</v>
      </c>
      <c r="AD19" s="102">
        <f>IF(AC19+AC29=0,0,IF(AC19=AC29,1.5,IF(AC19&gt;AC29,3,0)))</f>
        <v>0</v>
      </c>
      <c r="AE19" s="148">
        <f>ABS(SUM(AE7:AE9))+ABS(SUM(AE10:AE12))+ABS(SUM(AE13:AE15))+ABS(SUM(AE16:AE18))</f>
        <v>0</v>
      </c>
      <c r="AF19" s="102">
        <f>IF(AE19+AE29=0,0,IF(AE19=AE29,1.5,IF(AE19&gt;AE29,3,0)))</f>
        <v>0</v>
      </c>
      <c r="AG19" s="148">
        <f>ABS(SUM(AG7:AG9))+ABS(SUM(AG10:AG12))+ABS(SUM(AG13:AG15))+ABS(SUM(AG16:AG18))</f>
        <v>0</v>
      </c>
      <c r="AH19" s="102">
        <f>IF(AG19+AG29=0,0,IF(AG19=AG29,1.5,IF(AG19&gt;AG29,3,0)))</f>
        <v>0</v>
      </c>
      <c r="AI19" s="148">
        <f>ABS(SUM(AI7:AI9))+ABS(SUM(AI10:AI12))+ABS(SUM(AI13:AI15))+ABS(SUM(AI16:AI18))</f>
        <v>0</v>
      </c>
      <c r="AJ19" s="102">
        <f>IF(AI19+AI29=0,0,IF(AI19=AI29,1.5,IF(AI19&gt;AI29,3,0)))</f>
        <v>0</v>
      </c>
      <c r="AK19" s="148">
        <f>ABS(SUM(AK7:AK9))+ABS(SUM(AK10:AK12))+ABS(SUM(AK13:AK15))+ABS(SUM(AK16:AK18))</f>
        <v>0</v>
      </c>
      <c r="AL19" s="102">
        <f>IF(AK19+AK29=0,0,IF(AK19=AK29,1.5,IF(AK19&gt;AK29,3,0)))</f>
        <v>0</v>
      </c>
      <c r="AM19" s="148">
        <f>ABS(SUM(AM7:AM9))+ABS(SUM(AM10:AM12))+ABS(SUM(AM13:AM15))+ABS(SUM(AM16:AM18))</f>
        <v>0</v>
      </c>
      <c r="AN19" s="102">
        <f>IF(AM19+AM29=0,0,IF(AM19=AM29,1.5,IF(AM19&gt;AM29,3,0)))</f>
        <v>0</v>
      </c>
      <c r="AO19" s="148">
        <f>ABS(SUM(AO7:AO9))+ABS(SUM(AO10:AO12))+ABS(SUM(AO13:AO15))+ABS(SUM(AO16:AO18))</f>
        <v>0</v>
      </c>
      <c r="AP19" s="102">
        <f>IF(AO19+AO29=0,0,IF(AO19=AO29,1.5,IF(AO19&gt;AO29,3,0)))</f>
        <v>0</v>
      </c>
      <c r="AQ19" s="148">
        <f>ABS(SUM(AQ7:AQ9))+ABS(SUM(AQ10:AQ12))+ABS(SUM(AQ13:AQ15))+ABS(SUM(AQ16:AQ18))</f>
        <v>0</v>
      </c>
      <c r="AR19" s="102">
        <f>IF(AQ19+AQ29=0,0,IF(AQ19=AQ29,1.5,IF(AQ19&gt;AQ29,3,0)))</f>
        <v>0</v>
      </c>
      <c r="AS19" s="148">
        <f>ABS(SUM(AS7:AS9))+ABS(SUM(AS10:AS12))+ABS(SUM(AS13:AS15))+ABS(SUM(AS16:AS18))</f>
        <v>0</v>
      </c>
      <c r="AT19" s="102">
        <f>IF(AS19+AS29=0,0,IF(AS19=AS29,1.5,IF(AS19&gt;AS29,3,0)))</f>
        <v>0</v>
      </c>
      <c r="AU19" s="103">
        <f>SUM(AC19+AE19+AG19+AI19+AK19+AM19+AO19+AQ19+AS19)</f>
        <v>0</v>
      </c>
      <c r="AV19" s="104">
        <f>SUM(AD19+AF19+AH19+AJ19+AL19+AN19+AP19+AR19+AT19)</f>
        <v>0</v>
      </c>
      <c r="AW19" s="83"/>
      <c r="AX19" s="84"/>
      <c r="BA19" s="149"/>
      <c r="BB19" s="150"/>
      <c r="BC19" s="151"/>
      <c r="BQ19" s="153"/>
      <c r="BR19" s="151"/>
      <c r="BV19" s="151"/>
      <c r="BZ19" s="151"/>
    </row>
    <row r="20" spans="1:78" ht="24" customHeight="1" thickBot="1" x14ac:dyDescent="0.3">
      <c r="B20" s="68" t="str">
        <f>IF(AA20=0,"",AA20)</f>
        <v>Gesamt - Punkte</v>
      </c>
      <c r="C20" s="69" t="str">
        <f t="shared" si="19"/>
        <v/>
      </c>
      <c r="D20" s="69" t="str">
        <f t="shared" si="19"/>
        <v/>
      </c>
      <c r="E20" s="70">
        <f>IF(AD20="","",AD20)</f>
        <v>0</v>
      </c>
      <c r="F20" s="69" t="str">
        <f t="shared" si="0"/>
        <v/>
      </c>
      <c r="G20" s="70">
        <f>IF(AF20="","",AF20)</f>
        <v>0</v>
      </c>
      <c r="H20" s="69" t="str">
        <f t="shared" si="1"/>
        <v/>
      </c>
      <c r="I20" s="70">
        <f>IF(AH20="","",AH20)</f>
        <v>0</v>
      </c>
      <c r="J20" s="69" t="str">
        <f t="shared" si="2"/>
        <v/>
      </c>
      <c r="K20" s="70">
        <f>IF(AJ20="","",AJ20)</f>
        <v>0</v>
      </c>
      <c r="L20" s="69" t="str">
        <f t="shared" si="3"/>
        <v/>
      </c>
      <c r="M20" s="70">
        <f>IF(AL20="","",AL20)</f>
        <v>0</v>
      </c>
      <c r="N20" s="69" t="str">
        <f t="shared" si="20"/>
        <v/>
      </c>
      <c r="O20" s="70">
        <f>IF(AN20="","",AN20)</f>
        <v>0</v>
      </c>
      <c r="P20" s="69" t="str">
        <f t="shared" si="4"/>
        <v/>
      </c>
      <c r="Q20" s="70">
        <f>IF(AP20="","",AP20)</f>
        <v>0</v>
      </c>
      <c r="R20" s="69" t="str">
        <f t="shared" si="5"/>
        <v/>
      </c>
      <c r="S20" s="70">
        <f>IF(AR20="","",AR20)</f>
        <v>0</v>
      </c>
      <c r="T20" s="69" t="str">
        <f t="shared" si="6"/>
        <v/>
      </c>
      <c r="U20" s="70">
        <f>IF(AT20="","",AT20)</f>
        <v>0</v>
      </c>
      <c r="V20" s="69" t="str">
        <f t="shared" si="7"/>
        <v/>
      </c>
      <c r="W20" s="70">
        <f>IF(AV20="","",AV20)</f>
        <v>0</v>
      </c>
      <c r="AA20" s="68" t="s">
        <v>975</v>
      </c>
      <c r="AB20" s="69"/>
      <c r="AC20" s="69"/>
      <c r="AD20" s="105">
        <f>SUM(AD7:AD19)</f>
        <v>0</v>
      </c>
      <c r="AE20" s="69"/>
      <c r="AF20" s="105">
        <f>SUM(AF7:AF19)</f>
        <v>0</v>
      </c>
      <c r="AG20" s="69"/>
      <c r="AH20" s="105">
        <f>SUM(AH7:AH19)</f>
        <v>0</v>
      </c>
      <c r="AI20" s="69"/>
      <c r="AJ20" s="105">
        <f>SUM(AJ7:AJ19)</f>
        <v>0</v>
      </c>
      <c r="AK20" s="69"/>
      <c r="AL20" s="105">
        <f>SUM(AL7:AL19)</f>
        <v>0</v>
      </c>
      <c r="AM20" s="69"/>
      <c r="AN20" s="105">
        <f>SUM(AN7:AN19)</f>
        <v>0</v>
      </c>
      <c r="AO20" s="69"/>
      <c r="AP20" s="105">
        <f>SUM(AP7:AP19)</f>
        <v>0</v>
      </c>
      <c r="AQ20" s="69"/>
      <c r="AR20" s="105">
        <f>SUM(AR7:AR19)</f>
        <v>0</v>
      </c>
      <c r="AS20" s="69"/>
      <c r="AT20" s="105">
        <f>SUM(AT7:AT19)</f>
        <v>0</v>
      </c>
      <c r="AU20" s="69"/>
      <c r="AV20" s="106">
        <f>SUM(AV7:AV19)</f>
        <v>0</v>
      </c>
      <c r="AW20" s="83"/>
      <c r="AX20" s="84"/>
      <c r="BA20" s="149">
        <f>+AV20</f>
        <v>0</v>
      </c>
      <c r="BB20" s="150">
        <f>+AU19</f>
        <v>0</v>
      </c>
      <c r="BC20" s="151">
        <f>+AA2</f>
        <v>1</v>
      </c>
      <c r="BF20" s="152">
        <f>SUM(BF1:BF19)</f>
        <v>0</v>
      </c>
      <c r="BQ20" s="149">
        <f>+BB20/1000000+BA20</f>
        <v>0</v>
      </c>
      <c r="BR20" s="151">
        <f>RANK(BQ20,BQ:BQ)</f>
        <v>1</v>
      </c>
      <c r="BV20" s="151"/>
      <c r="BZ20" s="151"/>
    </row>
    <row r="21" spans="1:78" ht="11.25" customHeight="1" x14ac:dyDescent="0.25">
      <c r="B21" s="69"/>
      <c r="C21" s="69"/>
      <c r="D21" s="69"/>
      <c r="E21" s="1"/>
      <c r="F21" s="69"/>
      <c r="G21" s="1"/>
      <c r="H21" s="69"/>
      <c r="I21" s="1"/>
      <c r="J21" s="69"/>
      <c r="K21" s="1"/>
      <c r="L21" s="69"/>
      <c r="M21" s="1"/>
      <c r="N21" s="69"/>
      <c r="O21" s="1"/>
      <c r="P21" s="69"/>
      <c r="Q21" s="1"/>
      <c r="R21" s="69"/>
      <c r="S21" s="1"/>
      <c r="T21" s="69"/>
      <c r="U21" s="1"/>
      <c r="V21" s="69"/>
      <c r="W21" s="1"/>
      <c r="AA21" s="69"/>
      <c r="AB21" s="69"/>
      <c r="AC21" s="69"/>
      <c r="AD21" s="1"/>
      <c r="AE21" s="69"/>
      <c r="AF21" s="1"/>
      <c r="AG21" s="69"/>
      <c r="AH21" s="1"/>
      <c r="AI21" s="69"/>
      <c r="AJ21" s="1"/>
      <c r="AK21" s="69"/>
      <c r="AL21" s="1"/>
      <c r="AM21" s="69"/>
      <c r="AN21" s="1"/>
      <c r="AO21" s="69"/>
      <c r="AP21" s="1"/>
      <c r="AQ21" s="69"/>
      <c r="AR21" s="1"/>
      <c r="AS21" s="69"/>
      <c r="AT21" s="1"/>
      <c r="AU21" s="69"/>
      <c r="AV21" s="1"/>
      <c r="AW21" s="83"/>
      <c r="AX21" s="84"/>
      <c r="BA21" s="149"/>
      <c r="BB21" s="150"/>
      <c r="BC21" s="151"/>
      <c r="BQ21" s="153"/>
      <c r="BR21" s="151"/>
      <c r="BV21" s="151"/>
      <c r="BZ21" s="151"/>
    </row>
    <row r="22" spans="1:78" ht="12.75" customHeight="1" x14ac:dyDescent="0.25">
      <c r="B22" s="71" t="str">
        <f t="shared" ref="B22:K24" si="31">IF(AA22=0,"",AA22)</f>
        <v>Gegner-Nr.:</v>
      </c>
      <c r="C22" s="72" t="str">
        <f t="shared" si="31"/>
        <v>&gt;&gt;&gt;&gt;</v>
      </c>
      <c r="D22" s="396">
        <f t="shared" si="31"/>
        <v>8</v>
      </c>
      <c r="E22" s="396" t="str">
        <f t="shared" si="31"/>
        <v/>
      </c>
      <c r="F22" s="396">
        <f t="shared" si="31"/>
        <v>2</v>
      </c>
      <c r="G22" s="396" t="str">
        <f t="shared" si="31"/>
        <v/>
      </c>
      <c r="H22" s="396">
        <f t="shared" si="31"/>
        <v>4</v>
      </c>
      <c r="I22" s="396" t="str">
        <f t="shared" si="31"/>
        <v/>
      </c>
      <c r="J22" s="396">
        <f t="shared" si="31"/>
        <v>7</v>
      </c>
      <c r="K22" s="396" t="str">
        <f t="shared" si="31"/>
        <v/>
      </c>
      <c r="L22" s="396">
        <f t="shared" ref="L22:U24" si="32">IF(AK22=0,"",AK22)</f>
        <v>10</v>
      </c>
      <c r="M22" s="396" t="str">
        <f t="shared" si="32"/>
        <v/>
      </c>
      <c r="N22" s="396">
        <f t="shared" si="32"/>
        <v>5</v>
      </c>
      <c r="O22" s="396" t="str">
        <f t="shared" si="32"/>
        <v/>
      </c>
      <c r="P22" s="396">
        <f t="shared" si="32"/>
        <v>6</v>
      </c>
      <c r="Q22" s="396" t="str">
        <f t="shared" si="32"/>
        <v/>
      </c>
      <c r="R22" s="396">
        <f t="shared" si="32"/>
        <v>9</v>
      </c>
      <c r="S22" s="396" t="str">
        <f t="shared" si="32"/>
        <v/>
      </c>
      <c r="T22" s="396">
        <f t="shared" si="32"/>
        <v>3</v>
      </c>
      <c r="U22" s="396" t="str">
        <f t="shared" si="32"/>
        <v/>
      </c>
      <c r="V22" s="412"/>
      <c r="W22" s="412"/>
      <c r="AA22" s="71" t="s">
        <v>958</v>
      </c>
      <c r="AB22" s="72" t="s">
        <v>959</v>
      </c>
      <c r="AC22" s="418">
        <f>VLOOKUP($AA2,Schlüssel!$A$5:$DG$14,23)</f>
        <v>8</v>
      </c>
      <c r="AD22" s="419"/>
      <c r="AE22" s="418">
        <f>VLOOKUP($AA2,Schlüssel!$A$5:$EK$14,24)</f>
        <v>2</v>
      </c>
      <c r="AF22" s="419"/>
      <c r="AG22" s="418">
        <f>VLOOKUP($AA2,Schlüssel!$A$5:$EK$14,25)</f>
        <v>4</v>
      </c>
      <c r="AH22" s="419"/>
      <c r="AI22" s="418">
        <f>VLOOKUP($AA2,Schlüssel!$A$5:$EK$14,26)</f>
        <v>7</v>
      </c>
      <c r="AJ22" s="419"/>
      <c r="AK22" s="418">
        <f>VLOOKUP($AA2,Schlüssel!$A$5:$EK$14,27)</f>
        <v>10</v>
      </c>
      <c r="AL22" s="419"/>
      <c r="AM22" s="418">
        <f>VLOOKUP($AA2,Schlüssel!$A$5:$EK$14,28)</f>
        <v>5</v>
      </c>
      <c r="AN22" s="419"/>
      <c r="AO22" s="418">
        <f>VLOOKUP($AA2,Schlüssel!$A$5:$EK$14,29)</f>
        <v>6</v>
      </c>
      <c r="AP22" s="419"/>
      <c r="AQ22" s="418">
        <f>VLOOKUP($AA2,Schlüssel!$A$5:$EK$14,30)</f>
        <v>9</v>
      </c>
      <c r="AR22" s="419"/>
      <c r="AS22" s="418">
        <f>VLOOKUP($AA2,Schlüssel!$A$5:$EK$14,31)</f>
        <v>3</v>
      </c>
      <c r="AT22" s="419"/>
      <c r="AU22" s="107"/>
      <c r="AV22" s="107"/>
      <c r="AW22" s="83"/>
      <c r="AX22" s="84"/>
      <c r="BA22" s="149"/>
      <c r="BB22" s="150"/>
      <c r="BC22" s="151"/>
      <c r="BQ22" s="153"/>
      <c r="BR22" s="151"/>
      <c r="BV22" s="151"/>
      <c r="BZ22" s="151"/>
    </row>
    <row r="23" spans="1:78" ht="28.5" customHeight="1" x14ac:dyDescent="0.25">
      <c r="B23" s="73" t="str">
        <f t="shared" si="31"/>
        <v/>
      </c>
      <c r="C23" s="69" t="str">
        <f t="shared" si="31"/>
        <v/>
      </c>
      <c r="D23" s="409" t="str">
        <f t="shared" si="31"/>
        <v>Schanzer Ingolstadt 1</v>
      </c>
      <c r="E23" s="410" t="str">
        <f t="shared" si="31"/>
        <v/>
      </c>
      <c r="F23" s="409" t="str">
        <f t="shared" si="31"/>
        <v>BK München 3</v>
      </c>
      <c r="G23" s="410" t="str">
        <f t="shared" si="31"/>
        <v/>
      </c>
      <c r="H23" s="409" t="str">
        <f t="shared" si="31"/>
        <v>SG Rottendorf 1</v>
      </c>
      <c r="I23" s="410" t="str">
        <f t="shared" si="31"/>
        <v/>
      </c>
      <c r="J23" s="409" t="str">
        <f t="shared" si="31"/>
        <v>Bowlinghaus Bamberg 1</v>
      </c>
      <c r="K23" s="410" t="str">
        <f t="shared" si="31"/>
        <v/>
      </c>
      <c r="L23" s="409" t="str">
        <f t="shared" si="32"/>
        <v>Donaubowler Regensburg 1</v>
      </c>
      <c r="M23" s="410" t="str">
        <f t="shared" si="32"/>
        <v/>
      </c>
      <c r="N23" s="409" t="str">
        <f t="shared" si="32"/>
        <v>BC EMAX Unterföhring 2</v>
      </c>
      <c r="O23" s="410" t="str">
        <f t="shared" si="32"/>
        <v/>
      </c>
      <c r="P23" s="409" t="str">
        <f t="shared" si="32"/>
        <v>Bajuwaren München 1</v>
      </c>
      <c r="Q23" s="410" t="str">
        <f t="shared" si="32"/>
        <v/>
      </c>
      <c r="R23" s="409" t="str">
        <f t="shared" si="32"/>
        <v>Werdenfels 1</v>
      </c>
      <c r="S23" s="410" t="str">
        <f t="shared" si="32"/>
        <v/>
      </c>
      <c r="T23" s="409" t="str">
        <f t="shared" si="32"/>
        <v>SG DJK Rimpar 1</v>
      </c>
      <c r="U23" s="410" t="str">
        <f t="shared" si="32"/>
        <v/>
      </c>
      <c r="V23" s="411"/>
      <c r="W23" s="411"/>
      <c r="AA23" s="73"/>
      <c r="AB23" s="69"/>
      <c r="AC23" s="409" t="str">
        <f>VLOOKUP(AC22,Schlüssel!$A$5:$K$14,2)</f>
        <v>Schanzer Ingolstadt 1</v>
      </c>
      <c r="AD23" s="410"/>
      <c r="AE23" s="409" t="str">
        <f>VLOOKUP(AE22,Schlüssel!$A$5:$K$14,2)</f>
        <v>BK München 3</v>
      </c>
      <c r="AF23" s="410"/>
      <c r="AG23" s="409" t="str">
        <f>VLOOKUP(AG22,Schlüssel!$A$5:$K$14,2)</f>
        <v>SG Rottendorf 1</v>
      </c>
      <c r="AH23" s="410"/>
      <c r="AI23" s="409" t="str">
        <f>VLOOKUP(AI22,Schlüssel!$A$5:$K$14,2)</f>
        <v>Bowlinghaus Bamberg 1</v>
      </c>
      <c r="AJ23" s="410"/>
      <c r="AK23" s="409" t="str">
        <f>VLOOKUP(AK22,Schlüssel!$A$5:$K$14,2)</f>
        <v>Donaubowler Regensburg 1</v>
      </c>
      <c r="AL23" s="410"/>
      <c r="AM23" s="409" t="str">
        <f>VLOOKUP(AM22,Schlüssel!$A$5:$K$14,2)</f>
        <v>BC EMAX Unterföhring 2</v>
      </c>
      <c r="AN23" s="410"/>
      <c r="AO23" s="409" t="str">
        <f>VLOOKUP(AO22,Schlüssel!$A$5:$K$14,2)</f>
        <v>Bajuwaren München 1</v>
      </c>
      <c r="AP23" s="410"/>
      <c r="AQ23" s="409" t="str">
        <f>VLOOKUP(AQ22,Schlüssel!$A$5:$K$14,2)</f>
        <v>Werdenfels 1</v>
      </c>
      <c r="AR23" s="410"/>
      <c r="AS23" s="409" t="str">
        <f>VLOOKUP(AS22,Schlüssel!$A$5:$K$14,2)</f>
        <v>SG DJK Rimpar 1</v>
      </c>
      <c r="AT23" s="410"/>
      <c r="AU23" s="108"/>
      <c r="AV23" s="108"/>
      <c r="AW23" s="83"/>
      <c r="AX23" s="84"/>
      <c r="BA23" s="149"/>
      <c r="BB23" s="150"/>
      <c r="BC23" s="151"/>
      <c r="BQ23" s="153"/>
      <c r="BR23" s="151"/>
      <c r="BV23" s="151"/>
      <c r="BZ23" s="151"/>
    </row>
    <row r="24" spans="1:78" ht="12" customHeight="1" x14ac:dyDescent="0.25">
      <c r="B24" s="73" t="str">
        <f t="shared" si="31"/>
        <v/>
      </c>
      <c r="C24" s="69" t="str">
        <f t="shared" si="31"/>
        <v/>
      </c>
      <c r="D24" s="395" t="str">
        <f t="shared" si="31"/>
        <v/>
      </c>
      <c r="E24" s="395" t="str">
        <f t="shared" si="31"/>
        <v/>
      </c>
      <c r="F24" s="395" t="str">
        <f t="shared" si="31"/>
        <v/>
      </c>
      <c r="G24" s="395" t="str">
        <f t="shared" si="31"/>
        <v/>
      </c>
      <c r="H24" s="395" t="str">
        <f t="shared" si="31"/>
        <v/>
      </c>
      <c r="I24" s="395" t="str">
        <f t="shared" si="31"/>
        <v/>
      </c>
      <c r="J24" s="395" t="str">
        <f t="shared" si="31"/>
        <v/>
      </c>
      <c r="K24" s="395" t="str">
        <f t="shared" si="31"/>
        <v/>
      </c>
      <c r="L24" s="395" t="str">
        <f t="shared" si="32"/>
        <v/>
      </c>
      <c r="M24" s="395" t="str">
        <f t="shared" si="32"/>
        <v/>
      </c>
      <c r="N24" s="395" t="str">
        <f t="shared" si="32"/>
        <v/>
      </c>
      <c r="O24" s="395" t="str">
        <f t="shared" si="32"/>
        <v/>
      </c>
      <c r="P24" s="395" t="str">
        <f t="shared" si="32"/>
        <v/>
      </c>
      <c r="Q24" s="395" t="str">
        <f t="shared" si="32"/>
        <v/>
      </c>
      <c r="R24" s="395" t="str">
        <f t="shared" si="32"/>
        <v/>
      </c>
      <c r="S24" s="395" t="str">
        <f t="shared" si="32"/>
        <v/>
      </c>
      <c r="T24" s="395" t="str">
        <f t="shared" si="32"/>
        <v/>
      </c>
      <c r="U24" s="408" t="str">
        <f t="shared" si="32"/>
        <v/>
      </c>
      <c r="V24" s="301"/>
      <c r="W24" s="301"/>
      <c r="AA24" s="73"/>
      <c r="AB24" s="69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78"/>
      <c r="AV24" s="78"/>
      <c r="AW24" s="83"/>
      <c r="AX24" s="84"/>
      <c r="BA24" s="149"/>
      <c r="BB24" s="150"/>
      <c r="BC24" s="151"/>
      <c r="BQ24" s="153"/>
      <c r="BR24" s="151"/>
      <c r="BV24" s="151"/>
      <c r="BZ24" s="151"/>
    </row>
    <row r="25" spans="1:78" ht="15.9" customHeight="1" x14ac:dyDescent="0.25">
      <c r="B25" s="391" t="str">
        <f t="shared" ref="B25:C29" si="33">IF(AA25=0,"",AA25)</f>
        <v>Spieler 1</v>
      </c>
      <c r="C25" s="392" t="str">
        <f t="shared" si="33"/>
        <v/>
      </c>
      <c r="D25" s="393">
        <f>IF(AC25=301,"",AC25)</f>
        <v>0</v>
      </c>
      <c r="E25" s="393" t="str">
        <f>IF(AD25=0,"",AD25)</f>
        <v/>
      </c>
      <c r="F25" s="393">
        <f>IF(AE25=301,"",AE25)</f>
        <v>0</v>
      </c>
      <c r="G25" s="393" t="str">
        <f>IF(AF25=0,"",AF25)</f>
        <v/>
      </c>
      <c r="H25" s="393">
        <f>IF(AG25=301,"",AG25)</f>
        <v>0</v>
      </c>
      <c r="I25" s="393" t="str">
        <f>IF(AH25=0,"",AH25)</f>
        <v/>
      </c>
      <c r="J25" s="393">
        <f>IF(AI25=301,"",AI25)</f>
        <v>0</v>
      </c>
      <c r="K25" s="393" t="str">
        <f>IF(AJ25=0,"",AJ25)</f>
        <v/>
      </c>
      <c r="L25" s="393">
        <f>IF(AK25=301,"",AK25)</f>
        <v>0</v>
      </c>
      <c r="M25" s="393" t="str">
        <f>IF(AL25=0,"",AL25)</f>
        <v/>
      </c>
      <c r="N25" s="393">
        <f>IF(AM25=301,"",AM25)</f>
        <v>0</v>
      </c>
      <c r="O25" s="393" t="str">
        <f>IF(AN25=0,"",AN25)</f>
        <v/>
      </c>
      <c r="P25" s="393">
        <f>IF(AO25=301,"",AO25)</f>
        <v>0</v>
      </c>
      <c r="Q25" s="393" t="str">
        <f>IF(AP25=0,"",AP25)</f>
        <v/>
      </c>
      <c r="R25" s="393">
        <f>IF(AQ25=301,"",AQ25)</f>
        <v>0</v>
      </c>
      <c r="S25" s="393" t="str">
        <f>IF(AR25=0,"",AR25)</f>
        <v/>
      </c>
      <c r="T25" s="393">
        <f>IF(AS25=301,"",AS25)</f>
        <v>0</v>
      </c>
      <c r="U25" s="393" t="str">
        <f>IF(AT25=0,"",AT25)</f>
        <v/>
      </c>
      <c r="V25" s="404"/>
      <c r="W25" s="404"/>
      <c r="AA25" s="74" t="s">
        <v>0</v>
      </c>
      <c r="AB25" s="75"/>
      <c r="AC25" s="420">
        <f>ABS(INDEX(AC:AC,MATCH(AC22,$AA:$AA,0)+5)+INDEX(AC:AC,MATCH(AC22,$AA:$AA,0)+6)+INDEX(AC:AC,MATCH(AC22,$AA:$AA,0)+7))</f>
        <v>0</v>
      </c>
      <c r="AD25" s="421"/>
      <c r="AE25" s="420">
        <f>ABS(INDEX(AE:AE,MATCH(AE22,$AA:$AA,0)+5)+INDEX(AE:AE,MATCH(AE22,$AA:$AA,0)+6)+INDEX(AE:AE,MATCH(AE22,$AA:$AA,0)+7))</f>
        <v>0</v>
      </c>
      <c r="AF25" s="421"/>
      <c r="AG25" s="420">
        <f>ABS(INDEX(AG:AG,MATCH(AG22,$AA:$AA,0)+5)+INDEX(AG:AG,MATCH(AG22,$AA:$AA,0)+6)+INDEX(AG:AG,MATCH(AG22,$AA:$AA,0)+7))</f>
        <v>0</v>
      </c>
      <c r="AH25" s="421"/>
      <c r="AI25" s="420">
        <f>ABS(INDEX(AI:AI,MATCH(AI22,$AA:$AA,0)+5)+INDEX(AI:AI,MATCH(AI22,$AA:$AA,0)+6)+INDEX(AI:AI,MATCH(AI22,$AA:$AA,0)+7))</f>
        <v>0</v>
      </c>
      <c r="AJ25" s="421"/>
      <c r="AK25" s="420">
        <f>ABS(INDEX(AK:AK,MATCH(AK22,$AA:$AA,0)+5)+INDEX(AK:AK,MATCH(AK22,$AA:$AA,0)+6)+INDEX(AK:AK,MATCH(AK22,$AA:$AA,0)+7))</f>
        <v>0</v>
      </c>
      <c r="AL25" s="421"/>
      <c r="AM25" s="420">
        <f>ABS(INDEX(AM:AM,MATCH(AM22,$AA:$AA,0)+5)+INDEX(AM:AM,MATCH(AM22,$AA:$AA,0)+6)+INDEX(AM:AM,MATCH(AM22,$AA:$AA,0)+7))</f>
        <v>0</v>
      </c>
      <c r="AN25" s="421"/>
      <c r="AO25" s="420">
        <f>ABS(INDEX(AO:AO,MATCH(AO22,$AA:$AA,0)+5)+INDEX(AO:AO,MATCH(AO22,$AA:$AA,0)+6)+INDEX(AO:AO,MATCH(AO22,$AA:$AA,0)+7))</f>
        <v>0</v>
      </c>
      <c r="AP25" s="421"/>
      <c r="AQ25" s="420">
        <f>ABS(INDEX(AQ:AQ,MATCH(AQ22,$AA:$AA,0)+5)+INDEX(AQ:AQ,MATCH(AQ22,$AA:$AA,0)+6)+INDEX(AQ:AQ,MATCH(AQ22,$AA:$AA,0)+7))</f>
        <v>0</v>
      </c>
      <c r="AR25" s="421"/>
      <c r="AS25" s="420">
        <f>ABS(INDEX(AS:AS,MATCH(AS22,$AA:$AA,0)+5)+INDEX(AS:AS,MATCH(AS22,$AA:$AA,0)+6)+INDEX(AS:AS,MATCH(AS22,$AA:$AA,0)+7))</f>
        <v>0</v>
      </c>
      <c r="AT25" s="421"/>
      <c r="AU25" s="1"/>
      <c r="AV25" s="1"/>
      <c r="AW25" s="83"/>
      <c r="AX25" s="84"/>
      <c r="BA25" s="149"/>
      <c r="BB25" s="150"/>
      <c r="BC25" s="151"/>
      <c r="BQ25" s="153"/>
      <c r="BR25" s="151"/>
      <c r="BV25" s="151"/>
      <c r="BZ25" s="151"/>
    </row>
    <row r="26" spans="1:78" ht="15.9" customHeight="1" x14ac:dyDescent="0.25">
      <c r="B26" s="391" t="str">
        <f t="shared" si="33"/>
        <v>Spieler 2</v>
      </c>
      <c r="C26" s="392" t="str">
        <f t="shared" si="33"/>
        <v/>
      </c>
      <c r="D26" s="393">
        <f>IF(AC26=301,"",AC26)</f>
        <v>0</v>
      </c>
      <c r="E26" s="393" t="str">
        <f>IF(AD26=0,"",AD26)</f>
        <v/>
      </c>
      <c r="F26" s="393">
        <f>IF(AE26=301,"",AE26)</f>
        <v>0</v>
      </c>
      <c r="G26" s="393" t="str">
        <f>IF(AF26=0,"",AF26)</f>
        <v/>
      </c>
      <c r="H26" s="393">
        <f>IF(AG26=301,"",AG26)</f>
        <v>0</v>
      </c>
      <c r="I26" s="393" t="str">
        <f>IF(AH26=0,"",AH26)</f>
        <v/>
      </c>
      <c r="J26" s="393">
        <f>IF(AI26=301,"",AI26)</f>
        <v>0</v>
      </c>
      <c r="K26" s="393" t="str">
        <f>IF(AJ26=0,"",AJ26)</f>
        <v/>
      </c>
      <c r="L26" s="393">
        <f>IF(AK26=301,"",AK26)</f>
        <v>0</v>
      </c>
      <c r="M26" s="393" t="str">
        <f>IF(AL26=0,"",AL26)</f>
        <v/>
      </c>
      <c r="N26" s="393">
        <f>IF(AM26=301,"",AM26)</f>
        <v>0</v>
      </c>
      <c r="O26" s="393" t="str">
        <f>IF(AN26=0,"",AN26)</f>
        <v/>
      </c>
      <c r="P26" s="393">
        <f>IF(AO26=301,"",AO26)</f>
        <v>0</v>
      </c>
      <c r="Q26" s="393" t="str">
        <f>IF(AP26=0,"",AP26)</f>
        <v/>
      </c>
      <c r="R26" s="393">
        <f>IF(AQ26=301,"",AQ26)</f>
        <v>0</v>
      </c>
      <c r="S26" s="393" t="str">
        <f>IF(AR26=0,"",AR26)</f>
        <v/>
      </c>
      <c r="T26" s="393">
        <f>IF(AS26=301,"",AS26)</f>
        <v>0</v>
      </c>
      <c r="U26" s="393" t="str">
        <f>IF(AT26=0,"",AT26)</f>
        <v/>
      </c>
      <c r="V26" s="404"/>
      <c r="W26" s="404"/>
      <c r="AA26" s="74" t="s">
        <v>2</v>
      </c>
      <c r="AB26" s="75"/>
      <c r="AC26" s="422">
        <f>ABS(INDEX(AC:AC,MATCH(AC22,$AA:$AA,0)+8)+INDEX(AC:AC,MATCH(AC22,$AA:$AA,0)+9)+INDEX(AC:AC,MATCH(AC22,$AA:$AA,0)+10))</f>
        <v>0</v>
      </c>
      <c r="AD26" s="423"/>
      <c r="AE26" s="422">
        <f>ABS(INDEX(AE:AE,MATCH(AE22,$AA:$AA,0)+8)+INDEX(AE:AE,MATCH(AE22,$AA:$AA,0)+9)+INDEX(AE:AE,MATCH(AE22,$AA:$AA,0)+10))</f>
        <v>0</v>
      </c>
      <c r="AF26" s="423"/>
      <c r="AG26" s="422">
        <f>ABS(INDEX(AG:AG,MATCH(AG22,$AA:$AA,0)+8)+INDEX(AG:AG,MATCH(AG22,$AA:$AA,0)+9)+INDEX(AG:AG,MATCH(AG22,$AA:$AA,0)+10))</f>
        <v>0</v>
      </c>
      <c r="AH26" s="423"/>
      <c r="AI26" s="422">
        <f>ABS(INDEX(AI:AI,MATCH(AI22,$AA:$AA,0)+8)+INDEX(AI:AI,MATCH(AI22,$AA:$AA,0)+9)+INDEX(AI:AI,MATCH(AI22,$AA:$AA,0)+10))</f>
        <v>0</v>
      </c>
      <c r="AJ26" s="423"/>
      <c r="AK26" s="422">
        <f>ABS(INDEX(AK:AK,MATCH(AK22,$AA:$AA,0)+8)+INDEX(AK:AK,MATCH(AK22,$AA:$AA,0)+9)+INDEX(AK:AK,MATCH(AK22,$AA:$AA,0)+10))</f>
        <v>0</v>
      </c>
      <c r="AL26" s="423"/>
      <c r="AM26" s="422">
        <f>ABS(INDEX(AM:AM,MATCH(AM22,$AA:$AA,0)+8)+INDEX(AM:AM,MATCH(AM22,$AA:$AA,0)+9)+INDEX(AM:AM,MATCH(AM22,$AA:$AA,0)+10))</f>
        <v>0</v>
      </c>
      <c r="AN26" s="423"/>
      <c r="AO26" s="422">
        <f>ABS(INDEX(AO:AO,MATCH(AO22,$AA:$AA,0)+8)+INDEX(AO:AO,MATCH(AO22,$AA:$AA,0)+9)+INDEX(AO:AO,MATCH(AO22,$AA:$AA,0)+10))</f>
        <v>0</v>
      </c>
      <c r="AP26" s="423"/>
      <c r="AQ26" s="422">
        <f>ABS(INDEX(AQ:AQ,MATCH(AQ22,$AA:$AA,0)+8)+INDEX(AQ:AQ,MATCH(AQ22,$AA:$AA,0)+9)+INDEX(AQ:AQ,MATCH(AQ22,$AA:$AA,0)+10))</f>
        <v>0</v>
      </c>
      <c r="AR26" s="423"/>
      <c r="AS26" s="422">
        <f>ABS(INDEX(AS:AS,MATCH(AS22,$AA:$AA,0)+8)+INDEX(AS:AS,MATCH(AS22,$AA:$AA,0)+9)+INDEX(AS:AS,MATCH(AS22,$AA:$AA,0)+10))</f>
        <v>0</v>
      </c>
      <c r="AT26" s="423"/>
      <c r="AU26" s="1"/>
      <c r="AV26" s="1"/>
      <c r="AW26" s="83"/>
      <c r="AX26" s="84"/>
      <c r="BA26" s="149"/>
      <c r="BB26" s="150"/>
      <c r="BC26" s="151"/>
      <c r="BQ26" s="153"/>
      <c r="BR26" s="151"/>
      <c r="BV26" s="151"/>
      <c r="BZ26" s="151"/>
    </row>
    <row r="27" spans="1:78" ht="15.9" customHeight="1" x14ac:dyDescent="0.25">
      <c r="B27" s="391" t="str">
        <f t="shared" si="33"/>
        <v>Spieler 3</v>
      </c>
      <c r="C27" s="392" t="str">
        <f t="shared" si="33"/>
        <v/>
      </c>
      <c r="D27" s="393">
        <f>IF(AC27=301,"",AC27)</f>
        <v>0</v>
      </c>
      <c r="E27" s="393" t="str">
        <f>IF(AD27=0,"",AD27)</f>
        <v/>
      </c>
      <c r="F27" s="393">
        <f>IF(AE27=301,"",AE27)</f>
        <v>0</v>
      </c>
      <c r="G27" s="393" t="str">
        <f>IF(AF27=0,"",AF27)</f>
        <v/>
      </c>
      <c r="H27" s="393">
        <f>IF(AG27=301,"",AG27)</f>
        <v>0</v>
      </c>
      <c r="I27" s="393" t="str">
        <f>IF(AH27=0,"",AH27)</f>
        <v/>
      </c>
      <c r="J27" s="393">
        <f>IF(AI27=301,"",AI27)</f>
        <v>0</v>
      </c>
      <c r="K27" s="393" t="str">
        <f>IF(AJ27=0,"",AJ27)</f>
        <v/>
      </c>
      <c r="L27" s="393">
        <f>IF(AK27=301,"",AK27)</f>
        <v>0</v>
      </c>
      <c r="M27" s="393" t="str">
        <f>IF(AL27=0,"",AL27)</f>
        <v/>
      </c>
      <c r="N27" s="393">
        <f>IF(AM27=301,"",AM27)</f>
        <v>0</v>
      </c>
      <c r="O27" s="393" t="str">
        <f>IF(AN27=0,"",AN27)</f>
        <v/>
      </c>
      <c r="P27" s="393">
        <f>IF(AO27=301,"",AO27)</f>
        <v>0</v>
      </c>
      <c r="Q27" s="393" t="str">
        <f>IF(AP27=0,"",AP27)</f>
        <v/>
      </c>
      <c r="R27" s="393">
        <f>IF(AQ27=301,"",AQ27)</f>
        <v>0</v>
      </c>
      <c r="S27" s="393" t="str">
        <f>IF(AR27=0,"",AR27)</f>
        <v/>
      </c>
      <c r="T27" s="393">
        <f>IF(AS27=301,"",AS27)</f>
        <v>0</v>
      </c>
      <c r="U27" s="393" t="str">
        <f>IF(AT27=0,"",AT27)</f>
        <v/>
      </c>
      <c r="V27" s="404"/>
      <c r="W27" s="404"/>
      <c r="AA27" s="74" t="s">
        <v>3</v>
      </c>
      <c r="AB27" s="75"/>
      <c r="AC27" s="422">
        <f>ABS(INDEX(AC:AC,MATCH(AC22,$AA:$AA,0)+11)+INDEX(AC:AC,MATCH(AC22,$AA:$AA,0)+12)+INDEX(AC:AC,MATCH(AC22,$AA:$AA,0)+13))</f>
        <v>0</v>
      </c>
      <c r="AD27" s="423"/>
      <c r="AE27" s="422">
        <f>ABS(INDEX(AE:AE,MATCH(AE22,$AA:$AA,0)+11)+INDEX(AE:AE,MATCH(AE22,$AA:$AA,0)+12)+INDEX(AE:AE,MATCH(AE22,$AA:$AA,0)+13))</f>
        <v>0</v>
      </c>
      <c r="AF27" s="423"/>
      <c r="AG27" s="422">
        <f>ABS(INDEX(AG:AG,MATCH(AG22,$AA:$AA,0)+11)+INDEX(AG:AG,MATCH(AG22,$AA:$AA,0)+12)+INDEX(AG:AG,MATCH(AG22,$AA:$AA,0)+13))</f>
        <v>0</v>
      </c>
      <c r="AH27" s="423"/>
      <c r="AI27" s="422">
        <f>ABS(INDEX(AI:AI,MATCH(AI22,$AA:$AA,0)+11)+INDEX(AI:AI,MATCH(AI22,$AA:$AA,0)+12)+INDEX(AI:AI,MATCH(AI22,$AA:$AA,0)+13))</f>
        <v>0</v>
      </c>
      <c r="AJ27" s="423"/>
      <c r="AK27" s="422">
        <f>ABS(INDEX(AK:AK,MATCH(AK22,$AA:$AA,0)+11)+INDEX(AK:AK,MATCH(AK22,$AA:$AA,0)+12)+INDEX(AK:AK,MATCH(AK22,$AA:$AA,0)+13))</f>
        <v>0</v>
      </c>
      <c r="AL27" s="423"/>
      <c r="AM27" s="422">
        <f>ABS(INDEX(AM:AM,MATCH(AM22,$AA:$AA,0)+11)+INDEX(AM:AM,MATCH(AM22,$AA:$AA,0)+12)+INDEX(AM:AM,MATCH(AM22,$AA:$AA,0)+13))</f>
        <v>0</v>
      </c>
      <c r="AN27" s="423"/>
      <c r="AO27" s="422">
        <f>ABS(INDEX(AO:AO,MATCH(AO22,$AA:$AA,0)+11)+INDEX(AO:AO,MATCH(AO22,$AA:$AA,0)+12)+INDEX(AO:AO,MATCH(AO22,$AA:$AA,0)+13))</f>
        <v>0</v>
      </c>
      <c r="AP27" s="423"/>
      <c r="AQ27" s="422">
        <f>ABS(INDEX(AQ:AQ,MATCH(AQ22,$AA:$AA,0)+11)+INDEX(AQ:AQ,MATCH(AQ22,$AA:$AA,0)+12)+INDEX(AQ:AQ,MATCH(AQ22,$AA:$AA,0)+13))</f>
        <v>0</v>
      </c>
      <c r="AR27" s="423"/>
      <c r="AS27" s="422">
        <f>ABS(INDEX(AS:AS,MATCH(AS22,$AA:$AA,0)+11)+INDEX(AS:AS,MATCH(AS22,$AA:$AA,0)+12)+INDEX(AS:AS,MATCH(AS22,$AA:$AA,0)+13))</f>
        <v>0</v>
      </c>
      <c r="AT27" s="423"/>
      <c r="AU27" s="1"/>
      <c r="AV27" s="1"/>
      <c r="AW27" s="83"/>
      <c r="AX27" s="84"/>
      <c r="BA27" s="149"/>
      <c r="BB27" s="150"/>
      <c r="BC27" s="151"/>
      <c r="BQ27" s="153"/>
      <c r="BR27" s="151"/>
      <c r="BV27" s="151"/>
      <c r="BZ27" s="151"/>
    </row>
    <row r="28" spans="1:78" ht="15.9" customHeight="1" x14ac:dyDescent="0.25">
      <c r="B28" s="391" t="str">
        <f t="shared" si="33"/>
        <v>Spieler 4</v>
      </c>
      <c r="C28" s="392" t="str">
        <f t="shared" si="33"/>
        <v/>
      </c>
      <c r="D28" s="393">
        <f>IF(AC28=301,"",AC28)</f>
        <v>0</v>
      </c>
      <c r="E28" s="393" t="str">
        <f>IF(AD28=0,"",AD28)</f>
        <v/>
      </c>
      <c r="F28" s="393">
        <f>IF(AE28=301,"",AE28)</f>
        <v>0</v>
      </c>
      <c r="G28" s="393" t="str">
        <f>IF(AF28=0,"",AF28)</f>
        <v/>
      </c>
      <c r="H28" s="393">
        <f>IF(AG28=301,"",AG28)</f>
        <v>0</v>
      </c>
      <c r="I28" s="393" t="str">
        <f>IF(AH28=0,"",AH28)</f>
        <v/>
      </c>
      <c r="J28" s="393">
        <f>IF(AI28=301,"",AI28)</f>
        <v>0</v>
      </c>
      <c r="K28" s="393" t="str">
        <f>IF(AJ28=0,"",AJ28)</f>
        <v/>
      </c>
      <c r="L28" s="393">
        <f>IF(AK28=301,"",AK28)</f>
        <v>0</v>
      </c>
      <c r="M28" s="393" t="str">
        <f>IF(AL28=0,"",AL28)</f>
        <v/>
      </c>
      <c r="N28" s="393">
        <f>IF(AM28=301,"",AM28)</f>
        <v>0</v>
      </c>
      <c r="O28" s="393" t="str">
        <f>IF(AN28=0,"",AN28)</f>
        <v/>
      </c>
      <c r="P28" s="393">
        <f>IF(AO28=301,"",AO28)</f>
        <v>0</v>
      </c>
      <c r="Q28" s="393" t="str">
        <f>IF(AP28=0,"",AP28)</f>
        <v/>
      </c>
      <c r="R28" s="393">
        <f>IF(AQ28=301,"",AQ28)</f>
        <v>0</v>
      </c>
      <c r="S28" s="393" t="str">
        <f>IF(AR28=0,"",AR28)</f>
        <v/>
      </c>
      <c r="T28" s="393">
        <f>IF(AS28=301,"",AS28)</f>
        <v>0</v>
      </c>
      <c r="U28" s="393" t="str">
        <f>IF(AT28=0,"",AT28)</f>
        <v/>
      </c>
      <c r="V28" s="404"/>
      <c r="W28" s="404"/>
      <c r="AA28" s="74" t="s">
        <v>11</v>
      </c>
      <c r="AB28" s="75"/>
      <c r="AC28" s="422">
        <f>ABS(INDEX(AC:AC,MATCH(AC22,$AA:$AA,0)+14)+INDEX(AC:AC,MATCH(AC22,$AA:$AA,0)+15)+INDEX(AC:AC,MATCH(AC22,$AA:$AA,0)+16))</f>
        <v>0</v>
      </c>
      <c r="AD28" s="423"/>
      <c r="AE28" s="422">
        <f>ABS(INDEX(AE:AE,MATCH(AE22,$AA:$AA,0)+14)+INDEX(AE:AE,MATCH(AE22,$AA:$AA,0)+15)+INDEX(AE:AE,MATCH(AE22,$AA:$AA,0)+16))</f>
        <v>0</v>
      </c>
      <c r="AF28" s="423"/>
      <c r="AG28" s="422">
        <f>ABS(INDEX(AG:AG,MATCH(AG22,$AA:$AA,0)+14)+INDEX(AG:AG,MATCH(AG22,$AA:$AA,0)+15)+INDEX(AG:AG,MATCH(AG22,$AA:$AA,0)+16))</f>
        <v>0</v>
      </c>
      <c r="AH28" s="423"/>
      <c r="AI28" s="422">
        <f>ABS(INDEX(AI:AI,MATCH(AI22,$AA:$AA,0)+14)+INDEX(AI:AI,MATCH(AI22,$AA:$AA,0)+15)+INDEX(AI:AI,MATCH(AI22,$AA:$AA,0)+16))</f>
        <v>0</v>
      </c>
      <c r="AJ28" s="423"/>
      <c r="AK28" s="422">
        <f>ABS(INDEX(AK:AK,MATCH(AK22,$AA:$AA,0)+14)+INDEX(AK:AK,MATCH(AK22,$AA:$AA,0)+15)+INDEX(AK:AK,MATCH(AK22,$AA:$AA,0)+16))</f>
        <v>0</v>
      </c>
      <c r="AL28" s="423"/>
      <c r="AM28" s="422">
        <f>ABS(INDEX(AM:AM,MATCH(AM22,$AA:$AA,0)+14)+INDEX(AM:AM,MATCH(AM22,$AA:$AA,0)+15)+INDEX(AM:AM,MATCH(AM22,$AA:$AA,0)+16))</f>
        <v>0</v>
      </c>
      <c r="AN28" s="423"/>
      <c r="AO28" s="422">
        <f>ABS(INDEX(AO:AO,MATCH(AO22,$AA:$AA,0)+14)+INDEX(AO:AO,MATCH(AO22,$AA:$AA,0)+15)+INDEX(AO:AO,MATCH(AO22,$AA:$AA,0)+16))</f>
        <v>0</v>
      </c>
      <c r="AP28" s="423"/>
      <c r="AQ28" s="422">
        <f>ABS(INDEX(AQ:AQ,MATCH(AQ22,$AA:$AA,0)+14)+INDEX(AQ:AQ,MATCH(AQ22,$AA:$AA,0)+15)+INDEX(AQ:AQ,MATCH(AQ22,$AA:$AA,0)+16))</f>
        <v>0</v>
      </c>
      <c r="AR28" s="423"/>
      <c r="AS28" s="422">
        <f>ABS(INDEX(AS:AS,MATCH(AS22,$AA:$AA,0)+14)+INDEX(AS:AS,MATCH(AS22,$AA:$AA,0)+15)+INDEX(AS:AS,MATCH(AS22,$AA:$AA,0)+16))</f>
        <v>0</v>
      </c>
      <c r="AT28" s="423"/>
      <c r="AU28" s="1"/>
      <c r="AV28" s="1"/>
      <c r="AW28" s="83"/>
      <c r="AX28" s="84"/>
      <c r="BA28" s="149"/>
      <c r="BB28" s="150"/>
      <c r="BC28" s="151"/>
      <c r="BQ28" s="153"/>
      <c r="BR28" s="151"/>
      <c r="BV28" s="151"/>
      <c r="BZ28" s="151"/>
    </row>
    <row r="29" spans="1:78" ht="15.9" customHeight="1" x14ac:dyDescent="0.25">
      <c r="B29" s="388" t="str">
        <f t="shared" si="33"/>
        <v>Gesamt</v>
      </c>
      <c r="C29" s="389" t="str">
        <f t="shared" si="33"/>
        <v/>
      </c>
      <c r="D29" s="394">
        <f>IF(AC29=1505,"",AC29)</f>
        <v>0</v>
      </c>
      <c r="E29" s="394" t="str">
        <f>IF(AD29=0,"",AD29)</f>
        <v/>
      </c>
      <c r="F29" s="394">
        <f>IF(AE29=1505,"",AE29)</f>
        <v>0</v>
      </c>
      <c r="G29" s="394" t="str">
        <f>IF(AF29=0,"",AF29)</f>
        <v/>
      </c>
      <c r="H29" s="394">
        <f>IF(AG29=1505,"",AG29)</f>
        <v>0</v>
      </c>
      <c r="I29" s="394" t="str">
        <f>IF(AH29=0,"",AH29)</f>
        <v/>
      </c>
      <c r="J29" s="394">
        <f>IF(AI29=1505,"",AI29)</f>
        <v>0</v>
      </c>
      <c r="K29" s="394" t="str">
        <f>IF(AJ29=0,"",AJ29)</f>
        <v/>
      </c>
      <c r="L29" s="394">
        <f>IF(AK29=1505,"",AK29)</f>
        <v>0</v>
      </c>
      <c r="M29" s="394" t="str">
        <f>IF(AL29=0,"",AL29)</f>
        <v/>
      </c>
      <c r="N29" s="394">
        <f>IF(AM29=1505,"",AM29)</f>
        <v>0</v>
      </c>
      <c r="O29" s="394" t="str">
        <f>IF(AN29=0,"",AN29)</f>
        <v/>
      </c>
      <c r="P29" s="394">
        <f>IF(AO29=1505,"",AO29)</f>
        <v>0</v>
      </c>
      <c r="Q29" s="394" t="str">
        <f>IF(AP29=0,"",AP29)</f>
        <v/>
      </c>
      <c r="R29" s="394">
        <f>IF(AQ29=1505,"",AQ29)</f>
        <v>0</v>
      </c>
      <c r="S29" s="394" t="str">
        <f>IF(AR29=0,"",AR29)</f>
        <v/>
      </c>
      <c r="T29" s="394">
        <f>IF(AS29=1505,"",AS29)</f>
        <v>0</v>
      </c>
      <c r="U29" s="394" t="str">
        <f>IF(AT29=0,"",AT29)</f>
        <v/>
      </c>
      <c r="V29" s="290"/>
      <c r="W29" s="290"/>
      <c r="AA29" s="76" t="s">
        <v>960</v>
      </c>
      <c r="AB29" s="77"/>
      <c r="AC29" s="388">
        <f>SUM(AC25:AC28)</f>
        <v>0</v>
      </c>
      <c r="AD29" s="389"/>
      <c r="AE29" s="388">
        <f>SUM(AE25:AE28)</f>
        <v>0</v>
      </c>
      <c r="AF29" s="389"/>
      <c r="AG29" s="388">
        <f>SUM(AG25:AG28)</f>
        <v>0</v>
      </c>
      <c r="AH29" s="389"/>
      <c r="AI29" s="388">
        <f>SUM(AI25:AI28)</f>
        <v>0</v>
      </c>
      <c r="AJ29" s="389"/>
      <c r="AK29" s="388">
        <f>SUM(AK25:AK28)</f>
        <v>0</v>
      </c>
      <c r="AL29" s="389"/>
      <c r="AM29" s="388">
        <f>SUM(AM25:AM28)</f>
        <v>0</v>
      </c>
      <c r="AN29" s="389"/>
      <c r="AO29" s="388">
        <f>SUM(AO25:AO28)</f>
        <v>0</v>
      </c>
      <c r="AP29" s="389"/>
      <c r="AQ29" s="388">
        <f>SUM(AQ25:AQ28)</f>
        <v>0</v>
      </c>
      <c r="AR29" s="389"/>
      <c r="AS29" s="388">
        <f>SUM(AS25:AS28)</f>
        <v>0</v>
      </c>
      <c r="AT29" s="389"/>
      <c r="AU29" s="69"/>
      <c r="AV29" s="69"/>
      <c r="AW29" s="83"/>
      <c r="AX29" s="84"/>
      <c r="BA29" s="149"/>
      <c r="BB29" s="150"/>
      <c r="BC29" s="151"/>
      <c r="BQ29" s="153"/>
      <c r="BR29" s="151"/>
      <c r="BV29" s="151"/>
      <c r="BZ29" s="151"/>
    </row>
    <row r="30" spans="1:78" ht="10.5" customHeight="1" x14ac:dyDescent="0.25">
      <c r="B30" s="78"/>
      <c r="C30" s="6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AA30" s="78"/>
      <c r="AB30" s="69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83"/>
      <c r="AX30" s="84"/>
      <c r="BA30" s="149"/>
      <c r="BB30" s="150"/>
      <c r="BC30" s="151"/>
      <c r="BQ30" s="153"/>
      <c r="BR30" s="151"/>
      <c r="BV30" s="151"/>
      <c r="BZ30" s="151"/>
    </row>
    <row r="31" spans="1:78" ht="21" customHeight="1" x14ac:dyDescent="0.4">
      <c r="B31" s="28" t="str">
        <f>AA31</f>
        <v>Team-Nr.</v>
      </c>
      <c r="C31" s="29"/>
      <c r="D31" s="28" t="str">
        <f>AC31</f>
        <v>Liga:</v>
      </c>
      <c r="E31" s="31"/>
      <c r="F31" s="390" t="str">
        <f>AE31</f>
        <v>Bayernliga Herren</v>
      </c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2"/>
      <c r="S31" s="33" t="s">
        <v>955</v>
      </c>
      <c r="T31" s="34"/>
      <c r="U31" s="401" t="str">
        <f>AT31</f>
        <v>18.10./19.10.</v>
      </c>
      <c r="V31" s="402"/>
      <c r="W31" s="403"/>
      <c r="X31" s="386"/>
      <c r="Y31" s="387"/>
      <c r="Z31" s="387"/>
      <c r="AA31" s="28" t="s">
        <v>974</v>
      </c>
      <c r="AB31" s="29"/>
      <c r="AC31" s="30" t="s">
        <v>953</v>
      </c>
      <c r="AD31" s="31"/>
      <c r="AE31" s="29" t="str">
        <f>Schlüssel!$C$1</f>
        <v>Bayernliga Herren</v>
      </c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32"/>
      <c r="AR31" s="33" t="s">
        <v>955</v>
      </c>
      <c r="AS31" s="34"/>
      <c r="AT31" s="401" t="str">
        <f>VLOOKUP(AS32,Spielorte!$A$1:$C$6,2)</f>
        <v>18.10./19.10.</v>
      </c>
      <c r="AU31" s="402"/>
      <c r="AV31" s="403"/>
      <c r="AW31" s="83"/>
      <c r="AX31" s="84"/>
      <c r="BA31" s="149" t="s">
        <v>1117</v>
      </c>
      <c r="BB31" s="150" t="s">
        <v>972</v>
      </c>
      <c r="BC31" s="151" t="s">
        <v>991</v>
      </c>
      <c r="BD31" s="152" t="s">
        <v>990</v>
      </c>
      <c r="BE31" s="152" t="s">
        <v>972</v>
      </c>
      <c r="BF31" s="152" t="s">
        <v>992</v>
      </c>
      <c r="BG31" s="152" t="s">
        <v>1028</v>
      </c>
      <c r="BH31" s="152" t="s">
        <v>1118</v>
      </c>
      <c r="BI31" s="152" t="s">
        <v>1119</v>
      </c>
      <c r="BJ31" s="152" t="s">
        <v>1120</v>
      </c>
      <c r="BK31" s="152" t="s">
        <v>1121</v>
      </c>
      <c r="BL31" s="152" t="s">
        <v>1122</v>
      </c>
      <c r="BM31" s="152" t="s">
        <v>1129</v>
      </c>
      <c r="BN31" s="152" t="s">
        <v>1130</v>
      </c>
      <c r="BO31" s="152" t="s">
        <v>1131</v>
      </c>
      <c r="BP31" s="152" t="s">
        <v>1132</v>
      </c>
      <c r="BQ31" s="153" t="s">
        <v>1123</v>
      </c>
      <c r="BR31" s="151" t="s">
        <v>993</v>
      </c>
      <c r="BS31" s="152" t="s">
        <v>1124</v>
      </c>
      <c r="BT31" s="152" t="s">
        <v>1125</v>
      </c>
      <c r="BU31" s="152" t="s">
        <v>991</v>
      </c>
      <c r="BV31" s="151" t="s">
        <v>993</v>
      </c>
      <c r="BW31" s="153" t="s">
        <v>1126</v>
      </c>
      <c r="BX31" s="152" t="s">
        <v>1127</v>
      </c>
      <c r="BY31" s="152" t="s">
        <v>1128</v>
      </c>
      <c r="BZ31" s="151" t="s">
        <v>993</v>
      </c>
    </row>
    <row r="32" spans="1:78" ht="17.25" customHeight="1" thickBot="1" x14ac:dyDescent="0.45">
      <c r="B32" s="37">
        <f>AA32</f>
        <v>2</v>
      </c>
      <c r="D32" s="30" t="s">
        <v>954</v>
      </c>
      <c r="E32" s="38"/>
      <c r="F32" s="400" t="str">
        <f>AE32</f>
        <v>Unterföhring Dreambowl Palace</v>
      </c>
      <c r="G32" s="400"/>
      <c r="H32" s="400"/>
      <c r="I32" s="400"/>
      <c r="J32" s="400"/>
      <c r="K32" s="400"/>
      <c r="L32" s="400"/>
      <c r="M32" s="400"/>
      <c r="N32" s="400"/>
      <c r="O32" s="400"/>
      <c r="P32" s="39"/>
      <c r="Q32" s="39"/>
      <c r="S32" s="33" t="s">
        <v>952</v>
      </c>
      <c r="T32" s="40">
        <f>AS32</f>
        <v>2</v>
      </c>
      <c r="U32" s="34"/>
      <c r="V32" s="34"/>
      <c r="Z32" s="36"/>
      <c r="AA32" s="37">
        <v>2</v>
      </c>
      <c r="AC32" s="30" t="s">
        <v>954</v>
      </c>
      <c r="AD32" s="38"/>
      <c r="AE32" s="85" t="str">
        <f>VLOOKUP(AS32,Spielorte!$A$1:$C$6,3)</f>
        <v>Unterföhring Dreambowl Palace</v>
      </c>
      <c r="AF32" s="85"/>
      <c r="AG32" s="85"/>
      <c r="AH32" s="85"/>
      <c r="AI32" s="85"/>
      <c r="AJ32" s="85"/>
      <c r="AK32" s="85"/>
      <c r="AL32" s="85"/>
      <c r="AM32" s="85"/>
      <c r="AN32" s="85"/>
      <c r="AO32" s="39"/>
      <c r="AP32" s="39"/>
      <c r="AR32" s="33" t="s">
        <v>952</v>
      </c>
      <c r="AS32" s="40">
        <v>2</v>
      </c>
      <c r="AT32" s="34"/>
      <c r="AU32" s="34"/>
      <c r="AW32" s="83"/>
      <c r="AX32" s="84"/>
      <c r="BA32" s="149"/>
      <c r="BB32" s="150"/>
      <c r="BC32" s="151"/>
      <c r="BQ32" s="153"/>
      <c r="BR32" s="151"/>
      <c r="BV32" s="151"/>
      <c r="BW32" s="153"/>
      <c r="BZ32" s="151"/>
    </row>
    <row r="33" spans="1:78" ht="15.75" customHeight="1" thickBot="1" x14ac:dyDescent="0.3">
      <c r="B33" s="41" t="str">
        <f>VLOOKUP(B32,Schlüssel!$A$5:$B$14,2)</f>
        <v>BK München 3</v>
      </c>
      <c r="C33" s="42"/>
      <c r="D33" s="43"/>
      <c r="E33" s="44"/>
      <c r="F33" s="45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AA33" s="41" t="str">
        <f>VLOOKUP(AA32,Schlüssel!$A$5:$B$14,2)</f>
        <v>BK München 3</v>
      </c>
      <c r="AB33" s="42"/>
      <c r="AC33" s="43"/>
      <c r="AD33" s="44"/>
      <c r="AE33" s="45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W33" s="83"/>
      <c r="AX33" s="84"/>
      <c r="BA33" s="149"/>
      <c r="BB33" s="150"/>
      <c r="BC33" s="151"/>
      <c r="BQ33" s="153"/>
      <c r="BR33" s="151"/>
      <c r="BV33" s="151"/>
      <c r="BW33" s="153"/>
      <c r="BZ33" s="151"/>
    </row>
    <row r="34" spans="1:78" ht="13.8" thickBot="1" x14ac:dyDescent="0.3">
      <c r="A34" s="4"/>
      <c r="B34" s="28"/>
      <c r="C34" s="47"/>
      <c r="D34" s="48" t="s">
        <v>10</v>
      </c>
      <c r="E34" s="28">
        <f>VLOOKUP($B$2,Schlüssel!$A$5:$DZ$14,13)</f>
        <v>7</v>
      </c>
      <c r="F34" s="49" t="s">
        <v>10</v>
      </c>
      <c r="G34" s="28">
        <f>VLOOKUP($B$2,Schlüssel!$A$5:$DZ$14,14)</f>
        <v>6</v>
      </c>
      <c r="H34" s="49" t="s">
        <v>10</v>
      </c>
      <c r="I34" s="28">
        <f>VLOOKUP($B$2,Schlüssel!$A$5:$DZ$14,15)</f>
        <v>9</v>
      </c>
      <c r="J34" s="49" t="s">
        <v>10</v>
      </c>
      <c r="K34" s="28">
        <f>VLOOKUP($B$2,Schlüssel!$A$5:$DZ$14,16)</f>
        <v>11</v>
      </c>
      <c r="L34" s="49" t="s">
        <v>10</v>
      </c>
      <c r="M34" s="28">
        <f>VLOOKUP($B$2,Schlüssel!$A$5:$DZ$14,17)</f>
        <v>3</v>
      </c>
      <c r="N34" s="49" t="s">
        <v>10</v>
      </c>
      <c r="O34" s="28">
        <f>VLOOKUP($B$2,Schlüssel!$A$5:$DZ$14,18)</f>
        <v>5</v>
      </c>
      <c r="P34" s="49" t="s">
        <v>10</v>
      </c>
      <c r="Q34" s="28">
        <f>VLOOKUP($B$2,Schlüssel!$A$5:$DZ$14,19)</f>
        <v>12</v>
      </c>
      <c r="R34" s="49" t="s">
        <v>10</v>
      </c>
      <c r="S34" s="28">
        <f>VLOOKUP($B$2,Schlüssel!$A$5:$DZ$14,20)</f>
        <v>10</v>
      </c>
      <c r="T34" s="49" t="s">
        <v>10</v>
      </c>
      <c r="U34" s="28">
        <f>VLOOKUP($B$2,Schlüssel!$A$5:$DZ$14,21)</f>
        <v>4</v>
      </c>
      <c r="Z34" s="2"/>
      <c r="AA34" s="28"/>
      <c r="AB34" s="47"/>
      <c r="AC34" s="48" t="s">
        <v>10</v>
      </c>
      <c r="AD34" s="28">
        <f>VLOOKUP(AA32,Schlüssel!$A$5:$DZ$14,33)</f>
        <v>19</v>
      </c>
      <c r="AE34" s="49" t="s">
        <v>10</v>
      </c>
      <c r="AF34" s="28">
        <f>VLOOKUP(AA32,Schlüssel!$A$5:$DZ$14,34)</f>
        <v>21</v>
      </c>
      <c r="AG34" s="49" t="s">
        <v>10</v>
      </c>
      <c r="AH34" s="28">
        <f>VLOOKUP(AA32,Schlüssel!$A$5:$DZ$14,35)</f>
        <v>13</v>
      </c>
      <c r="AI34" s="49" t="s">
        <v>10</v>
      </c>
      <c r="AJ34" s="28">
        <f>VLOOKUP(AA32,Schlüssel!$A$5:$DZ$14,36)</f>
        <v>14</v>
      </c>
      <c r="AK34" s="49" t="s">
        <v>10</v>
      </c>
      <c r="AL34" s="28">
        <f>VLOOKUP(AA32,Schlüssel!$A$5:$DZ$14,37)</f>
        <v>20</v>
      </c>
      <c r="AM34" s="49" t="s">
        <v>10</v>
      </c>
      <c r="AN34" s="28">
        <f>VLOOKUP(AA32,Schlüssel!$A$5:$DZ$14,38)</f>
        <v>18</v>
      </c>
      <c r="AO34" s="49" t="s">
        <v>10</v>
      </c>
      <c r="AP34" s="28">
        <f>VLOOKUP(AA32,Schlüssel!$A$5:$DZ$14,39)</f>
        <v>12</v>
      </c>
      <c r="AQ34" s="49" t="s">
        <v>10</v>
      </c>
      <c r="AR34" s="28">
        <f>VLOOKUP(AA32,Schlüssel!$A$5:$DZ$14,40)</f>
        <v>17</v>
      </c>
      <c r="AS34" s="49" t="s">
        <v>10</v>
      </c>
      <c r="AT34" s="28">
        <f>VLOOKUP(AA32,Schlüssel!$A$5:$DZ$14,41)</f>
        <v>15</v>
      </c>
      <c r="AW34" s="83"/>
      <c r="AX34" s="84"/>
      <c r="BA34" s="149"/>
      <c r="BB34" s="150"/>
      <c r="BC34" s="151"/>
      <c r="BQ34" s="153"/>
      <c r="BR34" s="151"/>
      <c r="BV34" s="151"/>
      <c r="BW34" s="153"/>
      <c r="BZ34" s="151"/>
    </row>
    <row r="35" spans="1:78" ht="20.25" customHeight="1" x14ac:dyDescent="0.25">
      <c r="B35" s="50" t="s">
        <v>1</v>
      </c>
      <c r="C35" s="51"/>
      <c r="D35" s="388" t="s">
        <v>961</v>
      </c>
      <c r="E35" s="389"/>
      <c r="F35" s="388" t="s">
        <v>962</v>
      </c>
      <c r="G35" s="389"/>
      <c r="H35" s="388" t="s">
        <v>963</v>
      </c>
      <c r="I35" s="389"/>
      <c r="J35" s="388" t="s">
        <v>964</v>
      </c>
      <c r="K35" s="389"/>
      <c r="L35" s="388" t="s">
        <v>965</v>
      </c>
      <c r="M35" s="389"/>
      <c r="N35" s="388" t="s">
        <v>966</v>
      </c>
      <c r="O35" s="389"/>
      <c r="P35" s="388" t="s">
        <v>967</v>
      </c>
      <c r="Q35" s="389"/>
      <c r="R35" s="388" t="s">
        <v>968</v>
      </c>
      <c r="S35" s="389"/>
      <c r="T35" s="388" t="s">
        <v>969</v>
      </c>
      <c r="U35" s="389"/>
      <c r="V35" s="416" t="s">
        <v>960</v>
      </c>
      <c r="W35" s="417"/>
      <c r="AA35" s="50" t="s">
        <v>1</v>
      </c>
      <c r="AB35" s="51"/>
      <c r="AC35" s="76" t="s">
        <v>961</v>
      </c>
      <c r="AD35" s="77"/>
      <c r="AE35" s="76" t="s">
        <v>962</v>
      </c>
      <c r="AF35" s="77"/>
      <c r="AG35" s="76" t="s">
        <v>963</v>
      </c>
      <c r="AH35" s="77"/>
      <c r="AI35" s="76" t="s">
        <v>964</v>
      </c>
      <c r="AJ35" s="77"/>
      <c r="AK35" s="76" t="s">
        <v>965</v>
      </c>
      <c r="AL35" s="77"/>
      <c r="AM35" s="76" t="s">
        <v>966</v>
      </c>
      <c r="AN35" s="77"/>
      <c r="AO35" s="76" t="s">
        <v>967</v>
      </c>
      <c r="AP35" s="77"/>
      <c r="AQ35" s="76" t="s">
        <v>968</v>
      </c>
      <c r="AR35" s="77"/>
      <c r="AS35" s="76" t="s">
        <v>969</v>
      </c>
      <c r="AT35" s="86"/>
      <c r="AU35" s="87" t="s">
        <v>960</v>
      </c>
      <c r="AV35" s="88"/>
      <c r="AW35" s="83"/>
      <c r="AX35" s="84"/>
      <c r="BA35" s="149"/>
      <c r="BB35" s="150"/>
      <c r="BC35" s="151"/>
      <c r="BQ35" s="153"/>
      <c r="BR35" s="151"/>
      <c r="BV35" s="151"/>
      <c r="BZ35" s="151"/>
    </row>
    <row r="36" spans="1:78" ht="15" customHeight="1" thickBot="1" x14ac:dyDescent="0.3">
      <c r="B36" s="52" t="s">
        <v>970</v>
      </c>
      <c r="C36" s="53" t="s">
        <v>971</v>
      </c>
      <c r="D36" s="54" t="s">
        <v>972</v>
      </c>
      <c r="E36" s="54" t="s">
        <v>973</v>
      </c>
      <c r="F36" s="54" t="s">
        <v>972</v>
      </c>
      <c r="G36" s="54" t="s">
        <v>973</v>
      </c>
      <c r="H36" s="54" t="s">
        <v>972</v>
      </c>
      <c r="I36" s="54" t="s">
        <v>973</v>
      </c>
      <c r="J36" s="54" t="s">
        <v>972</v>
      </c>
      <c r="K36" s="54" t="s">
        <v>973</v>
      </c>
      <c r="L36" s="54" t="s">
        <v>972</v>
      </c>
      <c r="M36" s="54" t="s">
        <v>973</v>
      </c>
      <c r="N36" s="54" t="s">
        <v>972</v>
      </c>
      <c r="O36" s="54" t="s">
        <v>973</v>
      </c>
      <c r="P36" s="54" t="s">
        <v>972</v>
      </c>
      <c r="Q36" s="54" t="s">
        <v>973</v>
      </c>
      <c r="R36" s="54" t="s">
        <v>972</v>
      </c>
      <c r="S36" s="54" t="s">
        <v>973</v>
      </c>
      <c r="T36" s="54" t="s">
        <v>972</v>
      </c>
      <c r="U36" s="54" t="s">
        <v>973</v>
      </c>
      <c r="V36" s="54" t="s">
        <v>972</v>
      </c>
      <c r="W36" s="55" t="s">
        <v>973</v>
      </c>
      <c r="AA36" s="52" t="s">
        <v>970</v>
      </c>
      <c r="AB36" s="53" t="s">
        <v>971</v>
      </c>
      <c r="AC36" s="54" t="s">
        <v>972</v>
      </c>
      <c r="AD36" s="54" t="s">
        <v>973</v>
      </c>
      <c r="AE36" s="54" t="s">
        <v>972</v>
      </c>
      <c r="AF36" s="54" t="s">
        <v>973</v>
      </c>
      <c r="AG36" s="54" t="s">
        <v>972</v>
      </c>
      <c r="AH36" s="54" t="s">
        <v>973</v>
      </c>
      <c r="AI36" s="54" t="s">
        <v>972</v>
      </c>
      <c r="AJ36" s="54" t="s">
        <v>973</v>
      </c>
      <c r="AK36" s="54" t="s">
        <v>972</v>
      </c>
      <c r="AL36" s="54" t="s">
        <v>973</v>
      </c>
      <c r="AM36" s="54" t="s">
        <v>972</v>
      </c>
      <c r="AN36" s="54" t="s">
        <v>973</v>
      </c>
      <c r="AO36" s="54" t="s">
        <v>972</v>
      </c>
      <c r="AP36" s="54" t="s">
        <v>973</v>
      </c>
      <c r="AQ36" s="54" t="s">
        <v>972</v>
      </c>
      <c r="AR36" s="54" t="s">
        <v>973</v>
      </c>
      <c r="AS36" s="54" t="s">
        <v>972</v>
      </c>
      <c r="AT36" s="89" t="s">
        <v>973</v>
      </c>
      <c r="AU36" s="52" t="s">
        <v>972</v>
      </c>
      <c r="AV36" s="55" t="s">
        <v>973</v>
      </c>
      <c r="AW36" s="83"/>
      <c r="AX36" s="84"/>
      <c r="BA36" s="149"/>
      <c r="BB36" s="150"/>
      <c r="BC36" s="151"/>
      <c r="BQ36" s="153"/>
      <c r="BR36" s="151"/>
      <c r="BV36" s="151"/>
      <c r="BZ36" s="151"/>
    </row>
    <row r="37" spans="1:78" ht="17.100000000000001" customHeight="1" x14ac:dyDescent="0.25">
      <c r="A37" s="413" t="s">
        <v>0</v>
      </c>
      <c r="B37" s="56" t="str">
        <f>IF(AA37=0,"",AA37)</f>
        <v/>
      </c>
      <c r="C37" s="57" t="str">
        <f>IF(AB37=0,"",AB37)</f>
        <v/>
      </c>
      <c r="D37" s="58" t="str">
        <f>IF(AC37=0,"",AC37)</f>
        <v/>
      </c>
      <c r="E37" s="397">
        <f>IF(AD37="","",AD37)</f>
        <v>0</v>
      </c>
      <c r="F37" s="58" t="str">
        <f t="shared" ref="F37:F50" si="34">IF(AE37=0,"",AE37)</f>
        <v/>
      </c>
      <c r="G37" s="397">
        <f>IF(AF37="","",AF37)</f>
        <v>0</v>
      </c>
      <c r="H37" s="58" t="str">
        <f t="shared" ref="H37:H50" si="35">IF(AG37=0,"",AG37)</f>
        <v/>
      </c>
      <c r="I37" s="397">
        <f>IF(AH37="","",AH37)</f>
        <v>0</v>
      </c>
      <c r="J37" s="58" t="str">
        <f t="shared" ref="J37:J50" si="36">IF(AI37=0,"",AI37)</f>
        <v/>
      </c>
      <c r="K37" s="397">
        <f>IF(AJ37="","",AJ37)</f>
        <v>0</v>
      </c>
      <c r="L37" s="58" t="str">
        <f t="shared" ref="L37:L50" si="37">IF(AK37=0,"",AK37)</f>
        <v/>
      </c>
      <c r="M37" s="397">
        <f>IF(AL37="","",AL37)</f>
        <v>0</v>
      </c>
      <c r="N37" s="58" t="str">
        <f>IF(AM37=0,"",AM37)</f>
        <v/>
      </c>
      <c r="O37" s="397">
        <f>IF(AN37="","",AN37)</f>
        <v>0</v>
      </c>
      <c r="P37" s="58" t="str">
        <f t="shared" ref="P37:P50" si="38">IF(AO37=0,"",AO37)</f>
        <v/>
      </c>
      <c r="Q37" s="397">
        <f>IF(AP37="","",AP37)</f>
        <v>0</v>
      </c>
      <c r="R37" s="58" t="str">
        <f t="shared" ref="R37:R50" si="39">IF(AQ37=0,"",AQ37)</f>
        <v/>
      </c>
      <c r="S37" s="397">
        <f>IF(AR37="","",AR37)</f>
        <v>0</v>
      </c>
      <c r="T37" s="58" t="str">
        <f t="shared" ref="T37:T50" si="40">IF(AS37=0,"",AS37)</f>
        <v/>
      </c>
      <c r="U37" s="397">
        <f>IF(AT37="","",AT37)</f>
        <v>0</v>
      </c>
      <c r="V37" s="58" t="str">
        <f t="shared" ref="V37:V50" si="41">IF(AU37=0,"",AU37)</f>
        <v/>
      </c>
      <c r="W37" s="397">
        <f>IF(AV37="","",AV37)</f>
        <v>0</v>
      </c>
      <c r="Z37" s="405" t="s">
        <v>0</v>
      </c>
      <c r="AA37" s="272" t="str">
        <f>IF(AB37=0,"",_xlfn.CONCAT(VLOOKUP(AB37,Starter!A:C,2,0)))</f>
        <v/>
      </c>
      <c r="AB37" s="81"/>
      <c r="AC37" s="129"/>
      <c r="AD37" s="163">
        <f>IF(SUM(AC37:AC39)+AC55=0,0,IF(SUM(ABS(AC37),ABS(AC38),ABS(AC39))=AC55,0.5,IF(SUM(ABS(AC37),ABS(AC38),ABS(AC39))&gt;AC55,1,0)))</f>
        <v>0</v>
      </c>
      <c r="AE37" s="132"/>
      <c r="AF37" s="91">
        <f>IF(SUM(AE37:AE39)+AE55=0,0,IF(SUM(ABS(AE37),ABS(AE38),ABS(AE39))=AE55,0.5,IF(SUM(ABS(AE37),ABS(AE38),ABS(AE39))&gt;AE55,1,0)))</f>
        <v>0</v>
      </c>
      <c r="AG37" s="129"/>
      <c r="AH37" s="91">
        <f>IF(SUM(AG37:AG39)+AG55=0,0,IF(SUM(ABS(AG37),ABS(AG38),ABS(AG39))=AG55,0.5,IF(SUM(ABS(AG37),ABS(AG38),ABS(AG39))&gt;AG55,1,0)))</f>
        <v>0</v>
      </c>
      <c r="AI37" s="129"/>
      <c r="AJ37" s="91">
        <f>IF(SUM(AI37:AI39)+AI55=0,0,IF(SUM(ABS(AI37),ABS(AI38),ABS(AI39))=AI55,0.5,IF(SUM(ABS(AI37),ABS(AI38),ABS(AI39))&gt;AI55,1,0)))</f>
        <v>0</v>
      </c>
      <c r="AK37" s="129"/>
      <c r="AL37" s="91">
        <f>IF(SUM(AK37:AK39)+AK55=0,0,IF(SUM(ABS(AK37),ABS(AK38),ABS(AK39))=AK55,0.5,IF(SUM(ABS(AK37),ABS(AK38),ABS(AK39))&gt;AK55,1,0)))</f>
        <v>0</v>
      </c>
      <c r="AM37" s="129"/>
      <c r="AN37" s="91">
        <f>IF(SUM(AM37:AM39)+AM55=0,0,IF(SUM(ABS(AM37),ABS(AM38),ABS(AM39))=AM55,0.5,IF(SUM(ABS(AM37),ABS(AM38),ABS(AM39))&gt;AM55,1,0)))</f>
        <v>0</v>
      </c>
      <c r="AO37" s="129"/>
      <c r="AP37" s="91">
        <f>IF(SUM(AO37:AO39)+AO55=0,0,IF(SUM(ABS(AO37),ABS(AO38),ABS(AO39))=AO55,0.5,IF(SUM(ABS(AO37),ABS(AO38),ABS(AO39))&gt;AO55,1,0)))</f>
        <v>0</v>
      </c>
      <c r="AQ37" s="129"/>
      <c r="AR37" s="91">
        <f>IF(SUM(AQ37:AQ39)+AQ55=0,0,IF(SUM(ABS(AQ37),ABS(AQ38),ABS(AQ39))=AQ55,0.5,IF(SUM(ABS(AQ37),ABS(AQ38),ABS(AQ39))&gt;AQ55,1,0)))</f>
        <v>0</v>
      </c>
      <c r="AS37" s="129"/>
      <c r="AT37" s="91">
        <f>IF(SUM(AS37:AS39)+AS55=0,0,IF(SUM(ABS(AS37),ABS(AS38),ABS(AS39))=AS55,0.5,IF(SUM(ABS(AS37),ABS(AS38),ABS(AS39))&gt;AS55,1,0)))</f>
        <v>0</v>
      </c>
      <c r="AU37" s="92">
        <f t="shared" ref="AU37:AU48" si="42">ABS(SUM(AC37:AC37))+ABS(SUM(AE37:AE37))+ABS(SUM(AG37:AG37))+ABS(SUM(AI37:AI37))+ABS(SUM(AK37:AK37))+ABS(SUM(AM37:AM37))+ABS(SUM(AO37:AO37))+ABS(SUM(AQ37:AQ37))+ABS(SUM(AS37:AS37))</f>
        <v>0</v>
      </c>
      <c r="AV37" s="93">
        <f>SUM(AD37+AF37+AH37+AJ37+AL37+AN37+AP37+AR37+AT37)</f>
        <v>0</v>
      </c>
      <c r="AW37" s="83"/>
      <c r="AX37" s="84"/>
      <c r="AZ37" s="47"/>
      <c r="BA37" s="149"/>
      <c r="BB37" s="150"/>
      <c r="BC37" s="151"/>
      <c r="BD37" s="154">
        <f>+AB37</f>
        <v>0</v>
      </c>
      <c r="BE37" s="150">
        <f>+AU37</f>
        <v>0</v>
      </c>
      <c r="BF37" s="152">
        <f>COUNT(BH37:BP37)</f>
        <v>0</v>
      </c>
      <c r="BG37" s="152">
        <f>COUNTIF(BH37:BP37,"&gt;0")</f>
        <v>0</v>
      </c>
      <c r="BH37" s="152" t="str">
        <f t="shared" ref="BH37:BH48" si="43">IF(AC37=0,"",AC37)</f>
        <v/>
      </c>
      <c r="BI37" s="152" t="str">
        <f t="shared" ref="BI37:BI48" si="44">IF(AE37=0,"",AE37)</f>
        <v/>
      </c>
      <c r="BJ37" s="152" t="str">
        <f t="shared" ref="BJ37:BJ48" si="45">IF(AG37=0,"",AG37)</f>
        <v/>
      </c>
      <c r="BK37" s="152" t="str">
        <f t="shared" ref="BK37:BK48" si="46">IF(AI37=0,"",AI37)</f>
        <v/>
      </c>
      <c r="BL37" s="152" t="str">
        <f t="shared" ref="BL37:BL48" si="47">IF(AK37=0,"",AK37)</f>
        <v/>
      </c>
      <c r="BM37" s="152" t="str">
        <f t="shared" ref="BM37:BM48" si="48">IF(AM37=0,"",AM37)</f>
        <v/>
      </c>
      <c r="BN37" s="152" t="str">
        <f t="shared" ref="BN37:BN48" si="49">IF(AO37=0,"",AO37)</f>
        <v/>
      </c>
      <c r="BO37" s="152" t="str">
        <f t="shared" ref="BO37:BO48" si="50">IF(AQ37=0,"",AQ37)</f>
        <v/>
      </c>
      <c r="BP37" s="152" t="str">
        <f t="shared" ref="BP37:BP48" si="51">IF(AS37=0,"",AS37)</f>
        <v/>
      </c>
      <c r="BQ37" s="153"/>
      <c r="BR37" s="151"/>
      <c r="BS37" s="152">
        <f>MAX(BH37:BP37)</f>
        <v>0</v>
      </c>
      <c r="BT37" s="152">
        <f>IF(BS37&lt;MAX(BS:BS),0,BS37+ROW()/1000000000)</f>
        <v>3.7E-8</v>
      </c>
      <c r="BU37" s="152" t="str">
        <f>+AA33</f>
        <v>BK München 3</v>
      </c>
      <c r="BV37" s="151">
        <f>RANK(BT37,BT:BT)</f>
        <v>108</v>
      </c>
      <c r="BW37" s="152">
        <f>SUMIF(BH37:BP37,"&gt;0")</f>
        <v>0</v>
      </c>
      <c r="BX37" s="152">
        <f>IF(COUNTIF(BH37:BP37,"&gt;0")&lt;Spielorte!$A$23,0,BE37/Spielorte!$A$23)</f>
        <v>0</v>
      </c>
      <c r="BY37" s="152">
        <f>IF(BX37&lt;MAX(BX:BX),0,BX37+ROW()/1000000000)</f>
        <v>3.7E-8</v>
      </c>
      <c r="BZ37" s="151">
        <f t="shared" ref="BZ37:BZ48" si="52">IF(BY37=0,0,RANK(BY37,BY:BY))</f>
        <v>108</v>
      </c>
    </row>
    <row r="38" spans="1:78" ht="17.100000000000001" customHeight="1" x14ac:dyDescent="0.25">
      <c r="A38" s="414"/>
      <c r="B38" s="59" t="str">
        <f t="shared" ref="B38:D50" si="53">IF(AA38=0,"",AA38)</f>
        <v/>
      </c>
      <c r="C38" s="60" t="str">
        <f t="shared" si="53"/>
        <v/>
      </c>
      <c r="D38" s="61" t="str">
        <f t="shared" si="53"/>
        <v/>
      </c>
      <c r="E38" s="398"/>
      <c r="F38" s="61" t="str">
        <f t="shared" si="34"/>
        <v/>
      </c>
      <c r="G38" s="398"/>
      <c r="H38" s="61" t="str">
        <f t="shared" si="35"/>
        <v/>
      </c>
      <c r="I38" s="398"/>
      <c r="J38" s="61" t="str">
        <f t="shared" si="36"/>
        <v/>
      </c>
      <c r="K38" s="398"/>
      <c r="L38" s="61" t="str">
        <f t="shared" si="37"/>
        <v/>
      </c>
      <c r="M38" s="398"/>
      <c r="N38" s="61" t="str">
        <f t="shared" ref="N38:N50" si="54">IF(AM38=0,"",AM38)</f>
        <v/>
      </c>
      <c r="O38" s="398"/>
      <c r="P38" s="61" t="str">
        <f t="shared" si="38"/>
        <v/>
      </c>
      <c r="Q38" s="398"/>
      <c r="R38" s="61" t="str">
        <f t="shared" si="39"/>
        <v/>
      </c>
      <c r="S38" s="398"/>
      <c r="T38" s="61" t="str">
        <f t="shared" si="40"/>
        <v/>
      </c>
      <c r="U38" s="398"/>
      <c r="V38" s="61" t="str">
        <f t="shared" si="41"/>
        <v/>
      </c>
      <c r="W38" s="398"/>
      <c r="Z38" s="406"/>
      <c r="AA38" s="90" t="str">
        <f>IF(AB38=0,"",_xlfn.CONCAT(VLOOKUP(AB38,Starter!A:C,2,0)))</f>
        <v/>
      </c>
      <c r="AB38" s="80"/>
      <c r="AC38" s="130"/>
      <c r="AD38" s="94"/>
      <c r="AE38" s="130"/>
      <c r="AF38" s="94"/>
      <c r="AG38" s="130"/>
      <c r="AH38" s="94"/>
      <c r="AI38" s="130"/>
      <c r="AJ38" s="94"/>
      <c r="AK38" s="130"/>
      <c r="AL38" s="94"/>
      <c r="AM38" s="130"/>
      <c r="AN38" s="94"/>
      <c r="AO38" s="130"/>
      <c r="AP38" s="94"/>
      <c r="AQ38" s="130"/>
      <c r="AR38" s="94"/>
      <c r="AS38" s="130"/>
      <c r="AT38" s="94"/>
      <c r="AU38" s="95">
        <f t="shared" si="42"/>
        <v>0</v>
      </c>
      <c r="AV38" s="96"/>
      <c r="AW38" s="83"/>
      <c r="AX38" s="84"/>
      <c r="AZ38" s="47"/>
      <c r="BA38" s="149"/>
      <c r="BB38" s="150"/>
      <c r="BC38" s="151"/>
      <c r="BD38" s="154">
        <f t="shared" ref="BD38:BD48" si="55">+AB38</f>
        <v>0</v>
      </c>
      <c r="BE38" s="150">
        <f t="shared" ref="BE38:BE48" si="56">+AU38</f>
        <v>0</v>
      </c>
      <c r="BF38" s="152">
        <f t="shared" ref="BF38:BF48" si="57">COUNT(BH38:BP38)</f>
        <v>0</v>
      </c>
      <c r="BG38" s="152">
        <f t="shared" ref="BG38:BG48" si="58">COUNTIF(BH38:BP38,"&gt;0")</f>
        <v>0</v>
      </c>
      <c r="BH38" s="152" t="str">
        <f t="shared" si="43"/>
        <v/>
      </c>
      <c r="BI38" s="152" t="str">
        <f t="shared" si="44"/>
        <v/>
      </c>
      <c r="BJ38" s="152" t="str">
        <f t="shared" si="45"/>
        <v/>
      </c>
      <c r="BK38" s="152" t="str">
        <f t="shared" si="46"/>
        <v/>
      </c>
      <c r="BL38" s="152" t="str">
        <f t="shared" si="47"/>
        <v/>
      </c>
      <c r="BM38" s="152" t="str">
        <f t="shared" si="48"/>
        <v/>
      </c>
      <c r="BN38" s="152" t="str">
        <f t="shared" si="49"/>
        <v/>
      </c>
      <c r="BO38" s="152" t="str">
        <f t="shared" si="50"/>
        <v/>
      </c>
      <c r="BP38" s="152" t="str">
        <f t="shared" si="51"/>
        <v/>
      </c>
      <c r="BQ38" s="153"/>
      <c r="BR38" s="151"/>
      <c r="BS38" s="152">
        <f t="shared" ref="BS38:BS48" si="59">MAX(BH38:BP38)</f>
        <v>0</v>
      </c>
      <c r="BT38" s="152">
        <f t="shared" ref="BT38:BT48" si="60">IF(BS38&lt;MAX(BS:BS),0,BS38+ROW()/1000000000)</f>
        <v>3.8000000000000003E-8</v>
      </c>
      <c r="BU38" s="152" t="str">
        <f t="shared" ref="BU38:BU48" si="61">+BU37</f>
        <v>BK München 3</v>
      </c>
      <c r="BV38" s="151">
        <f t="shared" ref="BV38:BV48" si="62">RANK(BT38,BT:BT)</f>
        <v>107</v>
      </c>
      <c r="BW38" s="152">
        <f t="shared" ref="BW38:BW48" si="63">SUMIF(BH38:BP38,"&gt;0")</f>
        <v>0</v>
      </c>
      <c r="BX38" s="152">
        <f>IF(COUNTIF(BH38:BP38,"&gt;0")&lt;Spielorte!$A$23,0,BE38/Spielorte!$A$23)</f>
        <v>0</v>
      </c>
      <c r="BY38" s="152">
        <f t="shared" ref="BY38:BY48" si="64">IF(BX38&lt;MAX(BX:BX),0,BX38+ROW()/1000000000)</f>
        <v>3.8000000000000003E-8</v>
      </c>
      <c r="BZ38" s="151">
        <f t="shared" si="52"/>
        <v>107</v>
      </c>
    </row>
    <row r="39" spans="1:78" ht="17.100000000000001" customHeight="1" thickBot="1" x14ac:dyDescent="0.3">
      <c r="A39" s="415"/>
      <c r="B39" s="62" t="str">
        <f t="shared" si="53"/>
        <v/>
      </c>
      <c r="C39" s="63" t="str">
        <f t="shared" si="53"/>
        <v/>
      </c>
      <c r="D39" s="52" t="str">
        <f t="shared" si="53"/>
        <v/>
      </c>
      <c r="E39" s="399"/>
      <c r="F39" s="52" t="str">
        <f t="shared" si="34"/>
        <v/>
      </c>
      <c r="G39" s="399"/>
      <c r="H39" s="52" t="str">
        <f t="shared" si="35"/>
        <v/>
      </c>
      <c r="I39" s="399"/>
      <c r="J39" s="52" t="str">
        <f t="shared" si="36"/>
        <v/>
      </c>
      <c r="K39" s="399"/>
      <c r="L39" s="52" t="str">
        <f t="shared" si="37"/>
        <v/>
      </c>
      <c r="M39" s="399"/>
      <c r="N39" s="52" t="str">
        <f t="shared" si="54"/>
        <v/>
      </c>
      <c r="O39" s="399"/>
      <c r="P39" s="52" t="str">
        <f t="shared" si="38"/>
        <v/>
      </c>
      <c r="Q39" s="399"/>
      <c r="R39" s="52" t="str">
        <f t="shared" si="39"/>
        <v/>
      </c>
      <c r="S39" s="399"/>
      <c r="T39" s="52" t="str">
        <f t="shared" si="40"/>
        <v/>
      </c>
      <c r="U39" s="399"/>
      <c r="V39" s="52" t="str">
        <f t="shared" si="41"/>
        <v/>
      </c>
      <c r="W39" s="399"/>
      <c r="Z39" s="407"/>
      <c r="AA39" s="99" t="str">
        <f>IF(AB39=0,"",_xlfn.CONCAT(VLOOKUP(AB39,Starter!A:C,2,0)))</f>
        <v/>
      </c>
      <c r="AB39" s="82"/>
      <c r="AC39" s="131"/>
      <c r="AD39" s="94"/>
      <c r="AE39" s="131"/>
      <c r="AF39" s="94"/>
      <c r="AG39" s="131"/>
      <c r="AH39" s="94"/>
      <c r="AI39" s="131"/>
      <c r="AJ39" s="94"/>
      <c r="AK39" s="131"/>
      <c r="AL39" s="94"/>
      <c r="AM39" s="131"/>
      <c r="AN39" s="94"/>
      <c r="AO39" s="131"/>
      <c r="AP39" s="94"/>
      <c r="AQ39" s="131"/>
      <c r="AR39" s="94"/>
      <c r="AS39" s="131"/>
      <c r="AT39" s="94"/>
      <c r="AU39" s="97">
        <f t="shared" si="42"/>
        <v>0</v>
      </c>
      <c r="AV39" s="98"/>
      <c r="AW39" s="83"/>
      <c r="AX39" s="84"/>
      <c r="AZ39" s="47"/>
      <c r="BA39" s="149"/>
      <c r="BB39" s="150"/>
      <c r="BC39" s="151"/>
      <c r="BD39" s="154">
        <f t="shared" si="55"/>
        <v>0</v>
      </c>
      <c r="BE39" s="150">
        <f t="shared" si="56"/>
        <v>0</v>
      </c>
      <c r="BF39" s="152">
        <f t="shared" si="57"/>
        <v>0</v>
      </c>
      <c r="BG39" s="152">
        <f t="shared" si="58"/>
        <v>0</v>
      </c>
      <c r="BH39" s="152" t="str">
        <f t="shared" si="43"/>
        <v/>
      </c>
      <c r="BI39" s="152" t="str">
        <f t="shared" si="44"/>
        <v/>
      </c>
      <c r="BJ39" s="152" t="str">
        <f t="shared" si="45"/>
        <v/>
      </c>
      <c r="BK39" s="152" t="str">
        <f t="shared" si="46"/>
        <v/>
      </c>
      <c r="BL39" s="152" t="str">
        <f t="shared" si="47"/>
        <v/>
      </c>
      <c r="BM39" s="152" t="str">
        <f t="shared" si="48"/>
        <v/>
      </c>
      <c r="BN39" s="152" t="str">
        <f t="shared" si="49"/>
        <v/>
      </c>
      <c r="BO39" s="152" t="str">
        <f t="shared" si="50"/>
        <v/>
      </c>
      <c r="BP39" s="152" t="str">
        <f t="shared" si="51"/>
        <v/>
      </c>
      <c r="BQ39" s="153"/>
      <c r="BR39" s="151"/>
      <c r="BS39" s="152">
        <f t="shared" si="59"/>
        <v>0</v>
      </c>
      <c r="BT39" s="152">
        <f t="shared" si="60"/>
        <v>3.8999999999999998E-8</v>
      </c>
      <c r="BU39" s="152" t="str">
        <f t="shared" si="61"/>
        <v>BK München 3</v>
      </c>
      <c r="BV39" s="151">
        <f t="shared" si="62"/>
        <v>106</v>
      </c>
      <c r="BW39" s="152">
        <f t="shared" si="63"/>
        <v>0</v>
      </c>
      <c r="BX39" s="152">
        <f>IF(COUNTIF(BH39:BP39,"&gt;0")&lt;Spielorte!$A$23,0,BE39/Spielorte!$A$23)</f>
        <v>0</v>
      </c>
      <c r="BY39" s="152">
        <f t="shared" si="64"/>
        <v>3.8999999999999998E-8</v>
      </c>
      <c r="BZ39" s="151">
        <f t="shared" si="52"/>
        <v>106</v>
      </c>
    </row>
    <row r="40" spans="1:78" ht="17.100000000000001" customHeight="1" x14ac:dyDescent="0.25">
      <c r="A40" s="413" t="s">
        <v>2</v>
      </c>
      <c r="B40" s="56" t="str">
        <f t="shared" si="53"/>
        <v/>
      </c>
      <c r="C40" s="57" t="str">
        <f t="shared" si="53"/>
        <v/>
      </c>
      <c r="D40" s="58" t="str">
        <f t="shared" si="53"/>
        <v/>
      </c>
      <c r="E40" s="397">
        <f>IF(AD40="","",AD40)</f>
        <v>0</v>
      </c>
      <c r="F40" s="58" t="str">
        <f t="shared" si="34"/>
        <v/>
      </c>
      <c r="G40" s="397">
        <f>IF(AF40="","",AF40)</f>
        <v>0</v>
      </c>
      <c r="H40" s="58" t="str">
        <f t="shared" si="35"/>
        <v/>
      </c>
      <c r="I40" s="397">
        <f>IF(AH40="","",AH40)</f>
        <v>0</v>
      </c>
      <c r="J40" s="58" t="str">
        <f t="shared" si="36"/>
        <v/>
      </c>
      <c r="K40" s="397">
        <f>IF(AJ40="","",AJ40)</f>
        <v>0</v>
      </c>
      <c r="L40" s="58" t="str">
        <f t="shared" si="37"/>
        <v/>
      </c>
      <c r="M40" s="397">
        <f>IF(AL40="","",AL40)</f>
        <v>0</v>
      </c>
      <c r="N40" s="58" t="str">
        <f t="shared" si="54"/>
        <v/>
      </c>
      <c r="O40" s="397">
        <f>IF(AN40="","",AN40)</f>
        <v>0</v>
      </c>
      <c r="P40" s="58" t="str">
        <f t="shared" si="38"/>
        <v/>
      </c>
      <c r="Q40" s="397">
        <f>IF(AP40="","",AP40)</f>
        <v>0</v>
      </c>
      <c r="R40" s="58" t="str">
        <f t="shared" si="39"/>
        <v/>
      </c>
      <c r="S40" s="397">
        <f>IF(AR40="","",AR40)</f>
        <v>0</v>
      </c>
      <c r="T40" s="58" t="str">
        <f t="shared" si="40"/>
        <v/>
      </c>
      <c r="U40" s="397">
        <f>IF(AT40="","",AT40)</f>
        <v>0</v>
      </c>
      <c r="V40" s="58" t="str">
        <f t="shared" si="41"/>
        <v/>
      </c>
      <c r="W40" s="397">
        <f>IF(AV40="","",AV40)</f>
        <v>0</v>
      </c>
      <c r="Z40" s="405" t="s">
        <v>2</v>
      </c>
      <c r="AA40" s="272" t="str">
        <f>IF(AB40=0,"",_xlfn.CONCAT(VLOOKUP(AB40,Starter!A:C,2,0)))</f>
        <v/>
      </c>
      <c r="AB40" s="81"/>
      <c r="AC40" s="132"/>
      <c r="AD40" s="91">
        <f>IF(SUM(AC40:AC42)+AC56=0,0,IF(SUM(ABS(AC40),ABS(AC41),ABS(AC42))=AC56,0.5,IF(SUM(ABS(AC40),ABS(AC41),ABS(AC42))&gt;AC56,1,0)))</f>
        <v>0</v>
      </c>
      <c r="AE40" s="132"/>
      <c r="AF40" s="91">
        <f>IF(SUM(AE40:AE42)+AE56=0,0,IF(SUM(ABS(AE40),ABS(AE41),ABS(AE42))=AE56,0.5,IF(SUM(ABS(AE40),ABS(AE41),ABS(AE42))&gt;AE56,1,0)))</f>
        <v>0</v>
      </c>
      <c r="AG40" s="132"/>
      <c r="AH40" s="91">
        <f>IF(SUM(AG40:AG42)+AG56=0,0,IF(SUM(ABS(AG40),ABS(AG41),ABS(AG42))=AG56,0.5,IF(SUM(ABS(AG40),ABS(AG41),ABS(AG42))&gt;AG56,1,0)))</f>
        <v>0</v>
      </c>
      <c r="AI40" s="132"/>
      <c r="AJ40" s="91">
        <f>IF(SUM(AI40:AI42)+AI56=0,0,IF(SUM(ABS(AI40),ABS(AI41),ABS(AI42))=AI56,0.5,IF(SUM(ABS(AI40),ABS(AI41),ABS(AI42))&gt;AI56,1,0)))</f>
        <v>0</v>
      </c>
      <c r="AK40" s="132"/>
      <c r="AL40" s="91">
        <f>IF(SUM(AK40:AK42)+AK56=0,0,IF(SUM(ABS(AK40),ABS(AK41),ABS(AK42))=AK56,0.5,IF(SUM(ABS(AK40),ABS(AK41),ABS(AK42))&gt;AK56,1,0)))</f>
        <v>0</v>
      </c>
      <c r="AM40" s="132"/>
      <c r="AN40" s="91">
        <f>IF(SUM(AM40:AM42)+AM56=0,0,IF(SUM(ABS(AM40),ABS(AM41),ABS(AM42))=AM56,0.5,IF(SUM(ABS(AM40),ABS(AM41),ABS(AM42))&gt;AM56,1,0)))</f>
        <v>0</v>
      </c>
      <c r="AO40" s="132"/>
      <c r="AP40" s="91">
        <f>IF(SUM(AO40:AO42)+AO56=0,0,IF(SUM(ABS(AO40),ABS(AO41),ABS(AO42))=AO56,0.5,IF(SUM(ABS(AO40),ABS(AO41),ABS(AO42))&gt;AO56,1,0)))</f>
        <v>0</v>
      </c>
      <c r="AQ40" s="132"/>
      <c r="AR40" s="91">
        <f>IF(SUM(AQ40:AQ42)+AQ56=0,0,IF(SUM(ABS(AQ40),ABS(AQ41),ABS(AQ42))=AQ56,0.5,IF(SUM(ABS(AQ40),ABS(AQ41),ABS(AQ42))&gt;AQ56,1,0)))</f>
        <v>0</v>
      </c>
      <c r="AS40" s="132"/>
      <c r="AT40" s="91">
        <f>IF(SUM(AS40:AS42)+AS56=0,0,IF(SUM(ABS(AS40),ABS(AS41),ABS(AS42))=AS56,0.5,IF(SUM(ABS(AS40),ABS(AS41),ABS(AS42))&gt;AS56,1,0)))</f>
        <v>0</v>
      </c>
      <c r="AU40" s="92">
        <f t="shared" si="42"/>
        <v>0</v>
      </c>
      <c r="AV40" s="93">
        <f>SUM(AD40+AF40+AH40+AJ40+AL40+AN40+AP40+AR40+AT40)</f>
        <v>0</v>
      </c>
      <c r="AW40" s="83"/>
      <c r="AX40" s="84"/>
      <c r="AZ40" s="47"/>
      <c r="BA40" s="149"/>
      <c r="BB40" s="150"/>
      <c r="BC40" s="151"/>
      <c r="BD40" s="154">
        <f t="shared" si="55"/>
        <v>0</v>
      </c>
      <c r="BE40" s="150">
        <f t="shared" si="56"/>
        <v>0</v>
      </c>
      <c r="BF40" s="152">
        <f t="shared" si="57"/>
        <v>0</v>
      </c>
      <c r="BG40" s="152">
        <f t="shared" si="58"/>
        <v>0</v>
      </c>
      <c r="BH40" s="152" t="str">
        <f t="shared" si="43"/>
        <v/>
      </c>
      <c r="BI40" s="152" t="str">
        <f t="shared" si="44"/>
        <v/>
      </c>
      <c r="BJ40" s="152" t="str">
        <f t="shared" si="45"/>
        <v/>
      </c>
      <c r="BK40" s="152" t="str">
        <f t="shared" si="46"/>
        <v/>
      </c>
      <c r="BL40" s="152" t="str">
        <f t="shared" si="47"/>
        <v/>
      </c>
      <c r="BM40" s="152" t="str">
        <f t="shared" si="48"/>
        <v/>
      </c>
      <c r="BN40" s="152" t="str">
        <f t="shared" si="49"/>
        <v/>
      </c>
      <c r="BO40" s="152" t="str">
        <f t="shared" si="50"/>
        <v/>
      </c>
      <c r="BP40" s="152" t="str">
        <f t="shared" si="51"/>
        <v/>
      </c>
      <c r="BQ40" s="153"/>
      <c r="BR40" s="151"/>
      <c r="BS40" s="152">
        <f t="shared" si="59"/>
        <v>0</v>
      </c>
      <c r="BT40" s="152">
        <f t="shared" si="60"/>
        <v>4.0000000000000001E-8</v>
      </c>
      <c r="BU40" s="152" t="str">
        <f t="shared" si="61"/>
        <v>BK München 3</v>
      </c>
      <c r="BV40" s="151">
        <f t="shared" si="62"/>
        <v>105</v>
      </c>
      <c r="BW40" s="152">
        <f t="shared" si="63"/>
        <v>0</v>
      </c>
      <c r="BX40" s="152">
        <f>IF(COUNTIF(BH40:BP40,"&gt;0")&lt;Spielorte!$A$23,0,BE40/Spielorte!$A$23)</f>
        <v>0</v>
      </c>
      <c r="BY40" s="152">
        <f t="shared" si="64"/>
        <v>4.0000000000000001E-8</v>
      </c>
      <c r="BZ40" s="151">
        <f t="shared" si="52"/>
        <v>105</v>
      </c>
    </row>
    <row r="41" spans="1:78" ht="17.100000000000001" customHeight="1" x14ac:dyDescent="0.25">
      <c r="A41" s="414"/>
      <c r="B41" s="59" t="str">
        <f t="shared" si="53"/>
        <v/>
      </c>
      <c r="C41" s="60" t="str">
        <f t="shared" si="53"/>
        <v/>
      </c>
      <c r="D41" s="61" t="str">
        <f t="shared" si="53"/>
        <v/>
      </c>
      <c r="E41" s="398"/>
      <c r="F41" s="61" t="str">
        <f t="shared" si="34"/>
        <v/>
      </c>
      <c r="G41" s="398"/>
      <c r="H41" s="61" t="str">
        <f t="shared" si="35"/>
        <v/>
      </c>
      <c r="I41" s="398"/>
      <c r="J41" s="61" t="str">
        <f t="shared" si="36"/>
        <v/>
      </c>
      <c r="K41" s="398"/>
      <c r="L41" s="61" t="str">
        <f t="shared" si="37"/>
        <v/>
      </c>
      <c r="M41" s="398"/>
      <c r="N41" s="61" t="str">
        <f t="shared" si="54"/>
        <v/>
      </c>
      <c r="O41" s="398"/>
      <c r="P41" s="61" t="str">
        <f t="shared" si="38"/>
        <v/>
      </c>
      <c r="Q41" s="398"/>
      <c r="R41" s="61" t="str">
        <f t="shared" si="39"/>
        <v/>
      </c>
      <c r="S41" s="398"/>
      <c r="T41" s="61" t="str">
        <f t="shared" si="40"/>
        <v/>
      </c>
      <c r="U41" s="398"/>
      <c r="V41" s="61" t="str">
        <f t="shared" si="41"/>
        <v/>
      </c>
      <c r="W41" s="398"/>
      <c r="Z41" s="406"/>
      <c r="AA41" s="90" t="str">
        <f>IF(AB41=0,"",_xlfn.CONCAT(VLOOKUP(AB41,Starter!A:C,2,0)))</f>
        <v/>
      </c>
      <c r="AB41" s="80"/>
      <c r="AC41" s="130"/>
      <c r="AD41" s="94"/>
      <c r="AE41" s="130"/>
      <c r="AF41" s="94"/>
      <c r="AG41" s="130"/>
      <c r="AH41" s="94"/>
      <c r="AI41" s="130"/>
      <c r="AJ41" s="94"/>
      <c r="AK41" s="130"/>
      <c r="AL41" s="94"/>
      <c r="AM41" s="130"/>
      <c r="AN41" s="94"/>
      <c r="AO41" s="134"/>
      <c r="AP41" s="94"/>
      <c r="AQ41" s="134"/>
      <c r="AR41" s="94"/>
      <c r="AS41" s="134"/>
      <c r="AT41" s="94"/>
      <c r="AU41" s="95">
        <f t="shared" si="42"/>
        <v>0</v>
      </c>
      <c r="AV41" s="96"/>
      <c r="AW41" s="83"/>
      <c r="AX41" s="84"/>
      <c r="AZ41" s="47"/>
      <c r="BA41" s="149"/>
      <c r="BB41" s="150"/>
      <c r="BC41" s="151"/>
      <c r="BD41" s="154">
        <f t="shared" si="55"/>
        <v>0</v>
      </c>
      <c r="BE41" s="150">
        <f t="shared" si="56"/>
        <v>0</v>
      </c>
      <c r="BF41" s="152">
        <f t="shared" si="57"/>
        <v>0</v>
      </c>
      <c r="BG41" s="152">
        <f t="shared" si="58"/>
        <v>0</v>
      </c>
      <c r="BH41" s="152" t="str">
        <f t="shared" si="43"/>
        <v/>
      </c>
      <c r="BI41" s="152" t="str">
        <f t="shared" si="44"/>
        <v/>
      </c>
      <c r="BJ41" s="152" t="str">
        <f t="shared" si="45"/>
        <v/>
      </c>
      <c r="BK41" s="152" t="str">
        <f t="shared" si="46"/>
        <v/>
      </c>
      <c r="BL41" s="152" t="str">
        <f t="shared" si="47"/>
        <v/>
      </c>
      <c r="BM41" s="152" t="str">
        <f t="shared" si="48"/>
        <v/>
      </c>
      <c r="BN41" s="152" t="str">
        <f t="shared" si="49"/>
        <v/>
      </c>
      <c r="BO41" s="152" t="str">
        <f t="shared" si="50"/>
        <v/>
      </c>
      <c r="BP41" s="152" t="str">
        <f t="shared" si="51"/>
        <v/>
      </c>
      <c r="BQ41" s="153"/>
      <c r="BR41" s="151"/>
      <c r="BS41" s="152">
        <f t="shared" si="59"/>
        <v>0</v>
      </c>
      <c r="BT41" s="152">
        <f t="shared" si="60"/>
        <v>4.1000000000000003E-8</v>
      </c>
      <c r="BU41" s="152" t="str">
        <f t="shared" si="61"/>
        <v>BK München 3</v>
      </c>
      <c r="BV41" s="151">
        <f t="shared" si="62"/>
        <v>104</v>
      </c>
      <c r="BW41" s="152">
        <f t="shared" si="63"/>
        <v>0</v>
      </c>
      <c r="BX41" s="152">
        <f>IF(COUNTIF(BH41:BP41,"&gt;0")&lt;Spielorte!$A$23,0,BE41/Spielorte!$A$23)</f>
        <v>0</v>
      </c>
      <c r="BY41" s="152">
        <f t="shared" si="64"/>
        <v>4.1000000000000003E-8</v>
      </c>
      <c r="BZ41" s="151">
        <f t="shared" si="52"/>
        <v>104</v>
      </c>
    </row>
    <row r="42" spans="1:78" ht="17.100000000000001" customHeight="1" thickBot="1" x14ac:dyDescent="0.3">
      <c r="A42" s="415"/>
      <c r="B42" s="62" t="str">
        <f t="shared" si="53"/>
        <v/>
      </c>
      <c r="C42" s="63" t="str">
        <f t="shared" si="53"/>
        <v/>
      </c>
      <c r="D42" s="52" t="str">
        <f t="shared" si="53"/>
        <v/>
      </c>
      <c r="E42" s="399"/>
      <c r="F42" s="52" t="str">
        <f t="shared" si="34"/>
        <v/>
      </c>
      <c r="G42" s="399"/>
      <c r="H42" s="52" t="str">
        <f t="shared" si="35"/>
        <v/>
      </c>
      <c r="I42" s="399"/>
      <c r="J42" s="52" t="str">
        <f t="shared" si="36"/>
        <v/>
      </c>
      <c r="K42" s="399"/>
      <c r="L42" s="52" t="str">
        <f t="shared" si="37"/>
        <v/>
      </c>
      <c r="M42" s="399"/>
      <c r="N42" s="52" t="str">
        <f t="shared" si="54"/>
        <v/>
      </c>
      <c r="O42" s="399"/>
      <c r="P42" s="52" t="str">
        <f t="shared" si="38"/>
        <v/>
      </c>
      <c r="Q42" s="399"/>
      <c r="R42" s="52" t="str">
        <f t="shared" si="39"/>
        <v/>
      </c>
      <c r="S42" s="399"/>
      <c r="T42" s="52" t="str">
        <f t="shared" si="40"/>
        <v/>
      </c>
      <c r="U42" s="399"/>
      <c r="V42" s="52" t="str">
        <f t="shared" si="41"/>
        <v/>
      </c>
      <c r="W42" s="399"/>
      <c r="Z42" s="407"/>
      <c r="AA42" s="99" t="str">
        <f>IF(AB42=0,"",_xlfn.CONCAT(VLOOKUP(AB42,Starter!A:C,2,0)))</f>
        <v/>
      </c>
      <c r="AB42" s="82"/>
      <c r="AC42" s="133"/>
      <c r="AD42" s="100"/>
      <c r="AE42" s="133"/>
      <c r="AF42" s="100"/>
      <c r="AG42" s="133"/>
      <c r="AH42" s="100"/>
      <c r="AI42" s="133"/>
      <c r="AJ42" s="100"/>
      <c r="AK42" s="133"/>
      <c r="AL42" s="100"/>
      <c r="AM42" s="133"/>
      <c r="AN42" s="100"/>
      <c r="AO42" s="133"/>
      <c r="AP42" s="100"/>
      <c r="AQ42" s="133"/>
      <c r="AR42" s="100"/>
      <c r="AS42" s="133"/>
      <c r="AT42" s="100"/>
      <c r="AU42" s="97">
        <f t="shared" si="42"/>
        <v>0</v>
      </c>
      <c r="AV42" s="98"/>
      <c r="AW42" s="83"/>
      <c r="AX42" s="84"/>
      <c r="AZ42" s="47"/>
      <c r="BA42" s="149"/>
      <c r="BB42" s="150"/>
      <c r="BC42" s="151"/>
      <c r="BD42" s="154">
        <f t="shared" si="55"/>
        <v>0</v>
      </c>
      <c r="BE42" s="150">
        <f t="shared" si="56"/>
        <v>0</v>
      </c>
      <c r="BF42" s="152">
        <f t="shared" si="57"/>
        <v>0</v>
      </c>
      <c r="BG42" s="152">
        <f t="shared" si="58"/>
        <v>0</v>
      </c>
      <c r="BH42" s="152" t="str">
        <f t="shared" si="43"/>
        <v/>
      </c>
      <c r="BI42" s="152" t="str">
        <f t="shared" si="44"/>
        <v/>
      </c>
      <c r="BJ42" s="152" t="str">
        <f t="shared" si="45"/>
        <v/>
      </c>
      <c r="BK42" s="152" t="str">
        <f t="shared" si="46"/>
        <v/>
      </c>
      <c r="BL42" s="152" t="str">
        <f t="shared" si="47"/>
        <v/>
      </c>
      <c r="BM42" s="152" t="str">
        <f t="shared" si="48"/>
        <v/>
      </c>
      <c r="BN42" s="152" t="str">
        <f t="shared" si="49"/>
        <v/>
      </c>
      <c r="BO42" s="152" t="str">
        <f t="shared" si="50"/>
        <v/>
      </c>
      <c r="BP42" s="152" t="str">
        <f t="shared" si="51"/>
        <v/>
      </c>
      <c r="BQ42" s="153"/>
      <c r="BR42" s="151"/>
      <c r="BS42" s="152">
        <f t="shared" si="59"/>
        <v>0</v>
      </c>
      <c r="BT42" s="152">
        <f t="shared" si="60"/>
        <v>4.1999999999999999E-8</v>
      </c>
      <c r="BU42" s="152" t="str">
        <f t="shared" si="61"/>
        <v>BK München 3</v>
      </c>
      <c r="BV42" s="151">
        <f t="shared" si="62"/>
        <v>103</v>
      </c>
      <c r="BW42" s="152">
        <f t="shared" si="63"/>
        <v>0</v>
      </c>
      <c r="BX42" s="152">
        <f>IF(COUNTIF(BH42:BP42,"&gt;0")&lt;Spielorte!$A$23,0,BE42/Spielorte!$A$23)</f>
        <v>0</v>
      </c>
      <c r="BY42" s="152">
        <f t="shared" si="64"/>
        <v>4.1999999999999999E-8</v>
      </c>
      <c r="BZ42" s="151">
        <f t="shared" si="52"/>
        <v>103</v>
      </c>
    </row>
    <row r="43" spans="1:78" ht="17.100000000000001" customHeight="1" x14ac:dyDescent="0.25">
      <c r="A43" s="413" t="s">
        <v>3</v>
      </c>
      <c r="B43" s="56" t="str">
        <f t="shared" si="53"/>
        <v/>
      </c>
      <c r="C43" s="57" t="str">
        <f t="shared" si="53"/>
        <v/>
      </c>
      <c r="D43" s="58" t="str">
        <f t="shared" si="53"/>
        <v/>
      </c>
      <c r="E43" s="397">
        <f>IF(AD43="","",AD43)</f>
        <v>0</v>
      </c>
      <c r="F43" s="58" t="str">
        <f t="shared" si="34"/>
        <v/>
      </c>
      <c r="G43" s="397">
        <f>IF(AF43="","",AF43)</f>
        <v>0</v>
      </c>
      <c r="H43" s="58" t="str">
        <f t="shared" si="35"/>
        <v/>
      </c>
      <c r="I43" s="397">
        <f>IF(AH43="","",AH43)</f>
        <v>0</v>
      </c>
      <c r="J43" s="58" t="str">
        <f t="shared" si="36"/>
        <v/>
      </c>
      <c r="K43" s="397">
        <f>IF(AJ43="","",AJ43)</f>
        <v>0</v>
      </c>
      <c r="L43" s="58" t="str">
        <f t="shared" si="37"/>
        <v/>
      </c>
      <c r="M43" s="397">
        <f>IF(AL43="","",AL43)</f>
        <v>0</v>
      </c>
      <c r="N43" s="58" t="str">
        <f t="shared" si="54"/>
        <v/>
      </c>
      <c r="O43" s="397">
        <f>IF(AN43="","",AN43)</f>
        <v>0</v>
      </c>
      <c r="P43" s="58" t="str">
        <f t="shared" si="38"/>
        <v/>
      </c>
      <c r="Q43" s="397">
        <f>IF(AP43="","",AP43)</f>
        <v>0</v>
      </c>
      <c r="R43" s="58" t="str">
        <f t="shared" si="39"/>
        <v/>
      </c>
      <c r="S43" s="397">
        <f>IF(AR43="","",AR43)</f>
        <v>0</v>
      </c>
      <c r="T43" s="58" t="str">
        <f t="shared" si="40"/>
        <v/>
      </c>
      <c r="U43" s="397">
        <f>IF(AT43="","",AT43)</f>
        <v>0</v>
      </c>
      <c r="V43" s="58" t="str">
        <f t="shared" si="41"/>
        <v/>
      </c>
      <c r="W43" s="397">
        <f>IF(AV43="","",AV43)</f>
        <v>0</v>
      </c>
      <c r="Z43" s="405" t="s">
        <v>3</v>
      </c>
      <c r="AA43" s="272" t="str">
        <f>IF(AB43=0,"",_xlfn.CONCAT(VLOOKUP(AB43,Starter!A:C,2,0)))</f>
        <v/>
      </c>
      <c r="AB43" s="81"/>
      <c r="AC43" s="132"/>
      <c r="AD43" s="91">
        <f>IF(SUM(AC43:AC45)+AC57=0,0,IF(SUM(ABS(AC43),ABS(AC44),ABS(AC45))=AC57,0.5,IF(SUM(ABS(AC43),ABS(AC44),ABS(AC45))&gt;AC57,1,0)))</f>
        <v>0</v>
      </c>
      <c r="AE43" s="132"/>
      <c r="AF43" s="91">
        <f>IF(SUM(AE43:AE45)+AE57=0,0,IF(SUM(ABS(AE43),ABS(AE44),ABS(AE45))=AE57,0.5,IF(SUM(ABS(AE43),ABS(AE44),ABS(AE45))&gt;AE57,1,0)))</f>
        <v>0</v>
      </c>
      <c r="AG43" s="132"/>
      <c r="AH43" s="91">
        <f>IF(SUM(AG43:AG45)+AG57=0,0,IF(SUM(ABS(AG43),ABS(AG44),ABS(AG45))=AG57,0.5,IF(SUM(ABS(AG43),ABS(AG44),ABS(AG45))&gt;AG57,1,0)))</f>
        <v>0</v>
      </c>
      <c r="AI43" s="132"/>
      <c r="AJ43" s="91">
        <f>IF(SUM(AI43:AI45)+AI57=0,0,IF(SUM(ABS(AI43),ABS(AI44),ABS(AI45))=AI57,0.5,IF(SUM(ABS(AI43),ABS(AI44),ABS(AI45))&gt;AI57,1,0)))</f>
        <v>0</v>
      </c>
      <c r="AK43" s="132"/>
      <c r="AL43" s="91">
        <f>IF(SUM(AK43:AK45)+AK57=0,0,IF(SUM(ABS(AK43),ABS(AK44),ABS(AK45))=AK57,0.5,IF(SUM(ABS(AK43),ABS(AK44),ABS(AK45))&gt;AK57,1,0)))</f>
        <v>0</v>
      </c>
      <c r="AM43" s="132"/>
      <c r="AN43" s="91">
        <f>IF(SUM(AM43:AM45)+AM57=0,0,IF(SUM(ABS(AM43),ABS(AM44),ABS(AM45))=AM57,0.5,IF(SUM(ABS(AM43),ABS(AM44),ABS(AM45))&gt;AM57,1,0)))</f>
        <v>0</v>
      </c>
      <c r="AO43" s="132"/>
      <c r="AP43" s="91">
        <f>IF(SUM(AO43:AO45)+AO57=0,0,IF(SUM(ABS(AO43),ABS(AO44),ABS(AO45))=AO57,0.5,IF(SUM(ABS(AO43),ABS(AO44),ABS(AO45))&gt;AO57,1,0)))</f>
        <v>0</v>
      </c>
      <c r="AQ43" s="132"/>
      <c r="AR43" s="91">
        <f>IF(SUM(AQ43:AQ45)+AQ57=0,0,IF(SUM(ABS(AQ43),ABS(AQ44),ABS(AQ45))=AQ57,0.5,IF(SUM(ABS(AQ43),ABS(AQ44),ABS(AQ45))&gt;AQ57,1,0)))</f>
        <v>0</v>
      </c>
      <c r="AS43" s="132"/>
      <c r="AT43" s="91">
        <f>IF(SUM(AS43:AS45)+AS57=0,0,IF(SUM(ABS(AS43),ABS(AS44),ABS(AS45))=AS57,0.5,IF(SUM(ABS(AS43),ABS(AS44),ABS(AS45))&gt;AS57,1,0)))</f>
        <v>0</v>
      </c>
      <c r="AU43" s="92">
        <f t="shared" si="42"/>
        <v>0</v>
      </c>
      <c r="AV43" s="93">
        <f>SUM(AD43+AF43+AH43+AJ43+AL43+AN43+AP43+AR43+AT43)</f>
        <v>0</v>
      </c>
      <c r="AW43" s="83"/>
      <c r="AX43" s="84"/>
      <c r="AZ43" s="47"/>
      <c r="BA43" s="149"/>
      <c r="BB43" s="150"/>
      <c r="BC43" s="151"/>
      <c r="BD43" s="154">
        <f t="shared" si="55"/>
        <v>0</v>
      </c>
      <c r="BE43" s="150">
        <f t="shared" si="56"/>
        <v>0</v>
      </c>
      <c r="BF43" s="152">
        <f t="shared" si="57"/>
        <v>0</v>
      </c>
      <c r="BG43" s="152">
        <f t="shared" si="58"/>
        <v>0</v>
      </c>
      <c r="BH43" s="152" t="str">
        <f t="shared" si="43"/>
        <v/>
      </c>
      <c r="BI43" s="152" t="str">
        <f t="shared" si="44"/>
        <v/>
      </c>
      <c r="BJ43" s="152" t="str">
        <f t="shared" si="45"/>
        <v/>
      </c>
      <c r="BK43" s="152" t="str">
        <f t="shared" si="46"/>
        <v/>
      </c>
      <c r="BL43" s="152" t="str">
        <f t="shared" si="47"/>
        <v/>
      </c>
      <c r="BM43" s="152" t="str">
        <f t="shared" si="48"/>
        <v/>
      </c>
      <c r="BN43" s="152" t="str">
        <f t="shared" si="49"/>
        <v/>
      </c>
      <c r="BO43" s="152" t="str">
        <f t="shared" si="50"/>
        <v/>
      </c>
      <c r="BP43" s="152" t="str">
        <f t="shared" si="51"/>
        <v/>
      </c>
      <c r="BQ43" s="153"/>
      <c r="BR43" s="151"/>
      <c r="BS43" s="152">
        <f t="shared" si="59"/>
        <v>0</v>
      </c>
      <c r="BT43" s="152">
        <f t="shared" si="60"/>
        <v>4.3000000000000001E-8</v>
      </c>
      <c r="BU43" s="152" t="str">
        <f t="shared" si="61"/>
        <v>BK München 3</v>
      </c>
      <c r="BV43" s="151">
        <f t="shared" si="62"/>
        <v>102</v>
      </c>
      <c r="BW43" s="152">
        <f t="shared" si="63"/>
        <v>0</v>
      </c>
      <c r="BX43" s="152">
        <f>IF(COUNTIF(BH43:BP43,"&gt;0")&lt;Spielorte!$A$23,0,BE43/Spielorte!$A$23)</f>
        <v>0</v>
      </c>
      <c r="BY43" s="152">
        <f t="shared" si="64"/>
        <v>4.3000000000000001E-8</v>
      </c>
      <c r="BZ43" s="151">
        <f t="shared" si="52"/>
        <v>102</v>
      </c>
    </row>
    <row r="44" spans="1:78" ht="17.100000000000001" customHeight="1" x14ac:dyDescent="0.25">
      <c r="A44" s="414"/>
      <c r="B44" s="59" t="str">
        <f t="shared" si="53"/>
        <v/>
      </c>
      <c r="C44" s="60" t="str">
        <f t="shared" si="53"/>
        <v/>
      </c>
      <c r="D44" s="61" t="str">
        <f t="shared" si="53"/>
        <v/>
      </c>
      <c r="E44" s="398"/>
      <c r="F44" s="61" t="str">
        <f t="shared" si="34"/>
        <v/>
      </c>
      <c r="G44" s="398"/>
      <c r="H44" s="61" t="str">
        <f t="shared" si="35"/>
        <v/>
      </c>
      <c r="I44" s="398"/>
      <c r="J44" s="61" t="str">
        <f t="shared" si="36"/>
        <v/>
      </c>
      <c r="K44" s="398"/>
      <c r="L44" s="61" t="str">
        <f t="shared" si="37"/>
        <v/>
      </c>
      <c r="M44" s="398"/>
      <c r="N44" s="61" t="str">
        <f t="shared" si="54"/>
        <v/>
      </c>
      <c r="O44" s="398"/>
      <c r="P44" s="61" t="str">
        <f t="shared" si="38"/>
        <v/>
      </c>
      <c r="Q44" s="398"/>
      <c r="R44" s="61" t="str">
        <f t="shared" si="39"/>
        <v/>
      </c>
      <c r="S44" s="398"/>
      <c r="T44" s="61" t="str">
        <f t="shared" si="40"/>
        <v/>
      </c>
      <c r="U44" s="398"/>
      <c r="V44" s="61" t="str">
        <f t="shared" si="41"/>
        <v/>
      </c>
      <c r="W44" s="398"/>
      <c r="Z44" s="406"/>
      <c r="AA44" s="90" t="str">
        <f>IF(AB44=0,"",_xlfn.CONCAT(VLOOKUP(AB44,Starter!A:C,2,0)))</f>
        <v/>
      </c>
      <c r="AB44" s="80"/>
      <c r="AC44" s="130"/>
      <c r="AD44" s="94"/>
      <c r="AE44" s="130"/>
      <c r="AF44" s="94"/>
      <c r="AG44" s="130"/>
      <c r="AH44" s="94"/>
      <c r="AI44" s="130"/>
      <c r="AJ44" s="94"/>
      <c r="AK44" s="130"/>
      <c r="AL44" s="94"/>
      <c r="AM44" s="130"/>
      <c r="AN44" s="94"/>
      <c r="AO44" s="130"/>
      <c r="AP44" s="94"/>
      <c r="AQ44" s="130"/>
      <c r="AR44" s="94"/>
      <c r="AS44" s="130"/>
      <c r="AT44" s="94"/>
      <c r="AU44" s="95">
        <f t="shared" si="42"/>
        <v>0</v>
      </c>
      <c r="AV44" s="96"/>
      <c r="AW44" s="83"/>
      <c r="AX44" s="84"/>
      <c r="AZ44" s="47"/>
      <c r="BA44" s="149"/>
      <c r="BB44" s="150"/>
      <c r="BC44" s="151"/>
      <c r="BD44" s="154">
        <f t="shared" si="55"/>
        <v>0</v>
      </c>
      <c r="BE44" s="150">
        <f t="shared" si="56"/>
        <v>0</v>
      </c>
      <c r="BF44" s="152">
        <f t="shared" si="57"/>
        <v>0</v>
      </c>
      <c r="BG44" s="152">
        <f t="shared" si="58"/>
        <v>0</v>
      </c>
      <c r="BH44" s="152" t="str">
        <f t="shared" si="43"/>
        <v/>
      </c>
      <c r="BI44" s="152" t="str">
        <f t="shared" si="44"/>
        <v/>
      </c>
      <c r="BJ44" s="152" t="str">
        <f t="shared" si="45"/>
        <v/>
      </c>
      <c r="BK44" s="152" t="str">
        <f t="shared" si="46"/>
        <v/>
      </c>
      <c r="BL44" s="152" t="str">
        <f t="shared" si="47"/>
        <v/>
      </c>
      <c r="BM44" s="152" t="str">
        <f t="shared" si="48"/>
        <v/>
      </c>
      <c r="BN44" s="152" t="str">
        <f t="shared" si="49"/>
        <v/>
      </c>
      <c r="BO44" s="152" t="str">
        <f t="shared" si="50"/>
        <v/>
      </c>
      <c r="BP44" s="152" t="str">
        <f t="shared" si="51"/>
        <v/>
      </c>
      <c r="BQ44" s="153"/>
      <c r="BR44" s="151"/>
      <c r="BS44" s="152">
        <f t="shared" si="59"/>
        <v>0</v>
      </c>
      <c r="BT44" s="152">
        <f t="shared" si="60"/>
        <v>4.3999999999999997E-8</v>
      </c>
      <c r="BU44" s="152" t="str">
        <f t="shared" si="61"/>
        <v>BK München 3</v>
      </c>
      <c r="BV44" s="151">
        <f t="shared" si="62"/>
        <v>101</v>
      </c>
      <c r="BW44" s="152">
        <f t="shared" si="63"/>
        <v>0</v>
      </c>
      <c r="BX44" s="152">
        <f>IF(COUNTIF(BH44:BP44,"&gt;0")&lt;Spielorte!$A$23,0,BE44/Spielorte!$A$23)</f>
        <v>0</v>
      </c>
      <c r="BY44" s="152">
        <f t="shared" si="64"/>
        <v>4.3999999999999997E-8</v>
      </c>
      <c r="BZ44" s="151">
        <f t="shared" si="52"/>
        <v>101</v>
      </c>
    </row>
    <row r="45" spans="1:78" ht="17.100000000000001" customHeight="1" thickBot="1" x14ac:dyDescent="0.3">
      <c r="A45" s="415"/>
      <c r="B45" s="62" t="str">
        <f t="shared" si="53"/>
        <v/>
      </c>
      <c r="C45" s="63" t="str">
        <f t="shared" si="53"/>
        <v/>
      </c>
      <c r="D45" s="52" t="str">
        <f t="shared" si="53"/>
        <v/>
      </c>
      <c r="E45" s="399"/>
      <c r="F45" s="52" t="str">
        <f t="shared" si="34"/>
        <v/>
      </c>
      <c r="G45" s="399"/>
      <c r="H45" s="52" t="str">
        <f t="shared" si="35"/>
        <v/>
      </c>
      <c r="I45" s="399"/>
      <c r="J45" s="52" t="str">
        <f t="shared" si="36"/>
        <v/>
      </c>
      <c r="K45" s="399"/>
      <c r="L45" s="52" t="str">
        <f t="shared" si="37"/>
        <v/>
      </c>
      <c r="M45" s="399"/>
      <c r="N45" s="52" t="str">
        <f t="shared" si="54"/>
        <v/>
      </c>
      <c r="O45" s="399"/>
      <c r="P45" s="52" t="str">
        <f t="shared" si="38"/>
        <v/>
      </c>
      <c r="Q45" s="399"/>
      <c r="R45" s="52" t="str">
        <f t="shared" si="39"/>
        <v/>
      </c>
      <c r="S45" s="399"/>
      <c r="T45" s="52" t="str">
        <f t="shared" si="40"/>
        <v/>
      </c>
      <c r="U45" s="399"/>
      <c r="V45" s="52" t="str">
        <f t="shared" si="41"/>
        <v/>
      </c>
      <c r="W45" s="399"/>
      <c r="Z45" s="407"/>
      <c r="AA45" s="99" t="str">
        <f>IF(AB45=0,"",_xlfn.CONCAT(VLOOKUP(AB45,Starter!A:C,2,0)))</f>
        <v/>
      </c>
      <c r="AB45" s="82"/>
      <c r="AC45" s="133"/>
      <c r="AD45" s="100"/>
      <c r="AE45" s="133"/>
      <c r="AF45" s="100"/>
      <c r="AG45" s="133"/>
      <c r="AH45" s="100"/>
      <c r="AI45" s="133"/>
      <c r="AJ45" s="100"/>
      <c r="AK45" s="133"/>
      <c r="AL45" s="100"/>
      <c r="AM45" s="133"/>
      <c r="AN45" s="100"/>
      <c r="AO45" s="133"/>
      <c r="AP45" s="100"/>
      <c r="AQ45" s="133"/>
      <c r="AR45" s="100"/>
      <c r="AS45" s="133"/>
      <c r="AT45" s="100"/>
      <c r="AU45" s="97">
        <f t="shared" si="42"/>
        <v>0</v>
      </c>
      <c r="AV45" s="98"/>
      <c r="AW45" s="83"/>
      <c r="AX45" s="84"/>
      <c r="AZ45" s="47"/>
      <c r="BA45" s="149"/>
      <c r="BB45" s="150"/>
      <c r="BC45" s="151"/>
      <c r="BD45" s="154">
        <f t="shared" si="55"/>
        <v>0</v>
      </c>
      <c r="BE45" s="150">
        <f t="shared" si="56"/>
        <v>0</v>
      </c>
      <c r="BF45" s="152">
        <f t="shared" si="57"/>
        <v>0</v>
      </c>
      <c r="BG45" s="152">
        <f t="shared" si="58"/>
        <v>0</v>
      </c>
      <c r="BH45" s="152" t="str">
        <f t="shared" si="43"/>
        <v/>
      </c>
      <c r="BI45" s="152" t="str">
        <f t="shared" si="44"/>
        <v/>
      </c>
      <c r="BJ45" s="152" t="str">
        <f t="shared" si="45"/>
        <v/>
      </c>
      <c r="BK45" s="152" t="str">
        <f t="shared" si="46"/>
        <v/>
      </c>
      <c r="BL45" s="152" t="str">
        <f t="shared" si="47"/>
        <v/>
      </c>
      <c r="BM45" s="152" t="str">
        <f t="shared" si="48"/>
        <v/>
      </c>
      <c r="BN45" s="152" t="str">
        <f t="shared" si="49"/>
        <v/>
      </c>
      <c r="BO45" s="152" t="str">
        <f t="shared" si="50"/>
        <v/>
      </c>
      <c r="BP45" s="152" t="str">
        <f t="shared" si="51"/>
        <v/>
      </c>
      <c r="BQ45" s="153"/>
      <c r="BR45" s="151"/>
      <c r="BS45" s="152">
        <f t="shared" si="59"/>
        <v>0</v>
      </c>
      <c r="BT45" s="152">
        <f t="shared" si="60"/>
        <v>4.4999999999999999E-8</v>
      </c>
      <c r="BU45" s="152" t="str">
        <f t="shared" si="61"/>
        <v>BK München 3</v>
      </c>
      <c r="BV45" s="151">
        <f t="shared" si="62"/>
        <v>100</v>
      </c>
      <c r="BW45" s="152">
        <f t="shared" si="63"/>
        <v>0</v>
      </c>
      <c r="BX45" s="152">
        <f>IF(COUNTIF(BH45:BP45,"&gt;0")&lt;Spielorte!$A$23,0,BE45/Spielorte!$A$23)</f>
        <v>0</v>
      </c>
      <c r="BY45" s="152">
        <f t="shared" si="64"/>
        <v>4.4999999999999999E-8</v>
      </c>
      <c r="BZ45" s="151">
        <f t="shared" si="52"/>
        <v>100</v>
      </c>
    </row>
    <row r="46" spans="1:78" ht="17.100000000000001" customHeight="1" x14ac:dyDescent="0.25">
      <c r="A46" s="413" t="s">
        <v>11</v>
      </c>
      <c r="B46" s="56" t="str">
        <f>IF(AA46=0,"",AA46)</f>
        <v/>
      </c>
      <c r="C46" s="57" t="str">
        <f t="shared" si="53"/>
        <v/>
      </c>
      <c r="D46" s="58" t="str">
        <f t="shared" si="53"/>
        <v/>
      </c>
      <c r="E46" s="397">
        <f>IF(AD46="","",AD46)</f>
        <v>0</v>
      </c>
      <c r="F46" s="58" t="str">
        <f t="shared" si="34"/>
        <v/>
      </c>
      <c r="G46" s="397">
        <f>IF(AF46="","",AF46)</f>
        <v>0</v>
      </c>
      <c r="H46" s="58" t="str">
        <f t="shared" si="35"/>
        <v/>
      </c>
      <c r="I46" s="397">
        <f>IF(AH46="","",AH46)</f>
        <v>0</v>
      </c>
      <c r="J46" s="58" t="str">
        <f t="shared" si="36"/>
        <v/>
      </c>
      <c r="K46" s="397">
        <f>IF(AJ46="","",AJ46)</f>
        <v>0</v>
      </c>
      <c r="L46" s="58" t="str">
        <f t="shared" si="37"/>
        <v/>
      </c>
      <c r="M46" s="397">
        <f>IF(AL46="","",AL46)</f>
        <v>0</v>
      </c>
      <c r="N46" s="58" t="str">
        <f t="shared" si="54"/>
        <v/>
      </c>
      <c r="O46" s="397">
        <f>IF(AN46="","",AN46)</f>
        <v>0</v>
      </c>
      <c r="P46" s="58" t="str">
        <f t="shared" si="38"/>
        <v/>
      </c>
      <c r="Q46" s="397">
        <f>IF(AP46="","",AP46)</f>
        <v>0</v>
      </c>
      <c r="R46" s="58" t="str">
        <f t="shared" si="39"/>
        <v/>
      </c>
      <c r="S46" s="397">
        <f>IF(AR46="","",AR46)</f>
        <v>0</v>
      </c>
      <c r="T46" s="58" t="str">
        <f t="shared" si="40"/>
        <v/>
      </c>
      <c r="U46" s="397">
        <f>IF(AT46="","",AT46)</f>
        <v>0</v>
      </c>
      <c r="V46" s="58" t="str">
        <f t="shared" si="41"/>
        <v/>
      </c>
      <c r="W46" s="397">
        <f>IF(AV46="","",AV46)</f>
        <v>0</v>
      </c>
      <c r="Z46" s="405" t="s">
        <v>11</v>
      </c>
      <c r="AA46" s="90" t="str">
        <f>IF(AB46=0,"",_xlfn.CONCAT(VLOOKUP(AB46,Starter!A:C,2,0)))</f>
        <v/>
      </c>
      <c r="AB46" s="81"/>
      <c r="AC46" s="132"/>
      <c r="AD46" s="91">
        <f>IF(SUM(AC46:AC48)+AC58=0,0,IF(SUM(ABS(AC46),ABS(AC47),ABS(AC48))=AC58,0.5,IF(SUM(ABS(AC46),ABS(AC47),ABS(AC48))&gt;AC58,1,0)))</f>
        <v>0</v>
      </c>
      <c r="AE46" s="132"/>
      <c r="AF46" s="91">
        <f>IF(SUM(AE46:AE48)+AE58=0,0,IF(SUM(ABS(AE46),ABS(AE47),ABS(AE48))=AE58,0.5,IF(SUM(ABS(AE46),ABS(AE47),ABS(AE48))&gt;AE58,1,0)))</f>
        <v>0</v>
      </c>
      <c r="AG46" s="132"/>
      <c r="AH46" s="91">
        <f>IF(SUM(AG46:AG48)+AG58=0,0,IF(SUM(ABS(AG46),ABS(AG47),ABS(AG48))=AG58,0.5,IF(SUM(ABS(AG46),ABS(AG47),ABS(AG48))&gt;AG58,1,0)))</f>
        <v>0</v>
      </c>
      <c r="AI46" s="132"/>
      <c r="AJ46" s="91">
        <f>IF(SUM(AI46:AI48)+AI58=0,0,IF(SUM(ABS(AI46),ABS(AI47),ABS(AI48))=AI58,0.5,IF(SUM(ABS(AI46),ABS(AI47),ABS(AI48))&gt;AI58,1,0)))</f>
        <v>0</v>
      </c>
      <c r="AK46" s="132"/>
      <c r="AL46" s="91">
        <f>IF(SUM(AK46:AK48)+AK58=0,0,IF(SUM(ABS(AK46),ABS(AK47),ABS(AK48))=AK58,0.5,IF(SUM(ABS(AK46),ABS(AK47),ABS(AK48))&gt;AK58,1,0)))</f>
        <v>0</v>
      </c>
      <c r="AM46" s="132"/>
      <c r="AN46" s="91">
        <f>IF(SUM(AM46:AM48)+AM58=0,0,IF(SUM(ABS(AM46),ABS(AM47),ABS(AM48))=AM58,0.5,IF(SUM(ABS(AM46),ABS(AM47),ABS(AM48))&gt;AM58,1,0)))</f>
        <v>0</v>
      </c>
      <c r="AO46" s="132"/>
      <c r="AP46" s="91">
        <f>IF(SUM(AO46:AO48)+AO58=0,0,IF(SUM(ABS(AO46),ABS(AO47),ABS(AO48))=AO58,0.5,IF(SUM(ABS(AO46),ABS(AO47),ABS(AO48))&gt;AO58,1,0)))</f>
        <v>0</v>
      </c>
      <c r="AQ46" s="132"/>
      <c r="AR46" s="91">
        <f>IF(SUM(AQ46:AQ48)+AQ58=0,0,IF(SUM(ABS(AQ46),ABS(AQ47),ABS(AQ48))=AQ58,0.5,IF(SUM(ABS(AQ46),ABS(AQ47),ABS(AQ48))&gt;AQ58,1,0)))</f>
        <v>0</v>
      </c>
      <c r="AS46" s="132"/>
      <c r="AT46" s="91">
        <f>IF(SUM(AS46:AS48)+AS58=0,0,IF(SUM(ABS(AS46),ABS(AS47),ABS(AS48))=AS58,0.5,IF(SUM(ABS(AS46),ABS(AS47),ABS(AS48))&gt;AS58,1,0)))</f>
        <v>0</v>
      </c>
      <c r="AU46" s="92">
        <f t="shared" si="42"/>
        <v>0</v>
      </c>
      <c r="AV46" s="93">
        <f>SUM(AD46+AF46+AH46+AJ46+AL46+AN46+AP46+AR46+AT46)</f>
        <v>0</v>
      </c>
      <c r="AW46" s="83"/>
      <c r="AX46" s="84"/>
      <c r="AZ46" s="47"/>
      <c r="BA46" s="149"/>
      <c r="BB46" s="150"/>
      <c r="BC46" s="151"/>
      <c r="BD46" s="154">
        <f t="shared" si="55"/>
        <v>0</v>
      </c>
      <c r="BE46" s="150">
        <f t="shared" si="56"/>
        <v>0</v>
      </c>
      <c r="BF46" s="152">
        <f t="shared" si="57"/>
        <v>0</v>
      </c>
      <c r="BG46" s="152">
        <f t="shared" si="58"/>
        <v>0</v>
      </c>
      <c r="BH46" s="152" t="str">
        <f t="shared" si="43"/>
        <v/>
      </c>
      <c r="BI46" s="152" t="str">
        <f t="shared" si="44"/>
        <v/>
      </c>
      <c r="BJ46" s="152" t="str">
        <f t="shared" si="45"/>
        <v/>
      </c>
      <c r="BK46" s="152" t="str">
        <f t="shared" si="46"/>
        <v/>
      </c>
      <c r="BL46" s="152" t="str">
        <f t="shared" si="47"/>
        <v/>
      </c>
      <c r="BM46" s="152" t="str">
        <f t="shared" si="48"/>
        <v/>
      </c>
      <c r="BN46" s="152" t="str">
        <f t="shared" si="49"/>
        <v/>
      </c>
      <c r="BO46" s="152" t="str">
        <f t="shared" si="50"/>
        <v/>
      </c>
      <c r="BP46" s="152" t="str">
        <f t="shared" si="51"/>
        <v/>
      </c>
      <c r="BQ46" s="153"/>
      <c r="BR46" s="151"/>
      <c r="BS46" s="152">
        <f t="shared" si="59"/>
        <v>0</v>
      </c>
      <c r="BT46" s="152">
        <f t="shared" si="60"/>
        <v>4.6000000000000002E-8</v>
      </c>
      <c r="BU46" s="152" t="str">
        <f t="shared" si="61"/>
        <v>BK München 3</v>
      </c>
      <c r="BV46" s="151">
        <f t="shared" si="62"/>
        <v>99</v>
      </c>
      <c r="BW46" s="152">
        <f t="shared" si="63"/>
        <v>0</v>
      </c>
      <c r="BX46" s="152">
        <f>IF(COUNTIF(BH46:BP46,"&gt;0")&lt;Spielorte!$A$23,0,BE46/Spielorte!$A$23)</f>
        <v>0</v>
      </c>
      <c r="BY46" s="152">
        <f t="shared" si="64"/>
        <v>4.6000000000000002E-8</v>
      </c>
      <c r="BZ46" s="151">
        <f t="shared" si="52"/>
        <v>99</v>
      </c>
    </row>
    <row r="47" spans="1:78" ht="17.100000000000001" customHeight="1" x14ac:dyDescent="0.25">
      <c r="A47" s="414"/>
      <c r="B47" s="59" t="str">
        <f>IF(AA47=0,"",AA47)</f>
        <v/>
      </c>
      <c r="C47" s="60" t="str">
        <f t="shared" si="53"/>
        <v/>
      </c>
      <c r="D47" s="61" t="str">
        <f t="shared" si="53"/>
        <v/>
      </c>
      <c r="E47" s="398"/>
      <c r="F47" s="61" t="str">
        <f t="shared" si="34"/>
        <v/>
      </c>
      <c r="G47" s="398"/>
      <c r="H47" s="61" t="str">
        <f t="shared" si="35"/>
        <v/>
      </c>
      <c r="I47" s="398"/>
      <c r="J47" s="61" t="str">
        <f t="shared" si="36"/>
        <v/>
      </c>
      <c r="K47" s="398"/>
      <c r="L47" s="61" t="str">
        <f t="shared" si="37"/>
        <v/>
      </c>
      <c r="M47" s="398"/>
      <c r="N47" s="61" t="str">
        <f t="shared" si="54"/>
        <v/>
      </c>
      <c r="O47" s="398"/>
      <c r="P47" s="61" t="str">
        <f t="shared" si="38"/>
        <v/>
      </c>
      <c r="Q47" s="398"/>
      <c r="R47" s="61" t="str">
        <f t="shared" si="39"/>
        <v/>
      </c>
      <c r="S47" s="398"/>
      <c r="T47" s="61" t="str">
        <f t="shared" si="40"/>
        <v/>
      </c>
      <c r="U47" s="398"/>
      <c r="V47" s="61" t="str">
        <f t="shared" si="41"/>
        <v/>
      </c>
      <c r="W47" s="398"/>
      <c r="Z47" s="406"/>
      <c r="AA47" s="90" t="str">
        <f>IF(AB47=0,"",_xlfn.CONCAT(VLOOKUP(AB47,Starter!A:C,2,0)))</f>
        <v/>
      </c>
      <c r="AB47" s="80"/>
      <c r="AC47" s="130"/>
      <c r="AD47" s="94"/>
      <c r="AE47" s="130"/>
      <c r="AF47" s="94"/>
      <c r="AG47" s="130"/>
      <c r="AH47" s="94"/>
      <c r="AI47" s="130"/>
      <c r="AJ47" s="94"/>
      <c r="AK47" s="130"/>
      <c r="AL47" s="94"/>
      <c r="AM47" s="130"/>
      <c r="AN47" s="94"/>
      <c r="AO47" s="130"/>
      <c r="AP47" s="94"/>
      <c r="AQ47" s="130"/>
      <c r="AR47" s="94"/>
      <c r="AS47" s="130"/>
      <c r="AT47" s="94"/>
      <c r="AU47" s="95">
        <f t="shared" si="42"/>
        <v>0</v>
      </c>
      <c r="AV47" s="96"/>
      <c r="AW47" s="83"/>
      <c r="AX47" s="84"/>
      <c r="AZ47" s="47"/>
      <c r="BA47" s="149"/>
      <c r="BB47" s="150"/>
      <c r="BC47" s="151"/>
      <c r="BD47" s="154">
        <f t="shared" si="55"/>
        <v>0</v>
      </c>
      <c r="BE47" s="150">
        <f t="shared" si="56"/>
        <v>0</v>
      </c>
      <c r="BF47" s="152">
        <f t="shared" si="57"/>
        <v>0</v>
      </c>
      <c r="BG47" s="152">
        <f t="shared" si="58"/>
        <v>0</v>
      </c>
      <c r="BH47" s="152" t="str">
        <f t="shared" si="43"/>
        <v/>
      </c>
      <c r="BI47" s="152" t="str">
        <f t="shared" si="44"/>
        <v/>
      </c>
      <c r="BJ47" s="152" t="str">
        <f t="shared" si="45"/>
        <v/>
      </c>
      <c r="BK47" s="152" t="str">
        <f t="shared" si="46"/>
        <v/>
      </c>
      <c r="BL47" s="152" t="str">
        <f t="shared" si="47"/>
        <v/>
      </c>
      <c r="BM47" s="152" t="str">
        <f t="shared" si="48"/>
        <v/>
      </c>
      <c r="BN47" s="152" t="str">
        <f t="shared" si="49"/>
        <v/>
      </c>
      <c r="BO47" s="152" t="str">
        <f t="shared" si="50"/>
        <v/>
      </c>
      <c r="BP47" s="152" t="str">
        <f t="shared" si="51"/>
        <v/>
      </c>
      <c r="BQ47" s="153"/>
      <c r="BR47" s="151"/>
      <c r="BS47" s="152">
        <f t="shared" si="59"/>
        <v>0</v>
      </c>
      <c r="BT47" s="152">
        <f t="shared" si="60"/>
        <v>4.6999999999999997E-8</v>
      </c>
      <c r="BU47" s="152" t="str">
        <f t="shared" si="61"/>
        <v>BK München 3</v>
      </c>
      <c r="BV47" s="151">
        <f t="shared" si="62"/>
        <v>98</v>
      </c>
      <c r="BW47" s="152">
        <f t="shared" si="63"/>
        <v>0</v>
      </c>
      <c r="BX47" s="152">
        <f>IF(COUNTIF(BH47:BP47,"&gt;0")&lt;Spielorte!$A$23,0,BE47/Spielorte!$A$23)</f>
        <v>0</v>
      </c>
      <c r="BY47" s="152">
        <f t="shared" si="64"/>
        <v>4.6999999999999997E-8</v>
      </c>
      <c r="BZ47" s="151">
        <f t="shared" si="52"/>
        <v>98</v>
      </c>
    </row>
    <row r="48" spans="1:78" ht="17.100000000000001" customHeight="1" thickBot="1" x14ac:dyDescent="0.3">
      <c r="A48" s="415"/>
      <c r="B48" s="62" t="str">
        <f>IF(AA48=0,"",AA48)</f>
        <v/>
      </c>
      <c r="C48" s="63" t="str">
        <f t="shared" si="53"/>
        <v/>
      </c>
      <c r="D48" s="52" t="str">
        <f t="shared" si="53"/>
        <v/>
      </c>
      <c r="E48" s="399"/>
      <c r="F48" s="52" t="str">
        <f t="shared" si="34"/>
        <v/>
      </c>
      <c r="G48" s="399"/>
      <c r="H48" s="52" t="str">
        <f t="shared" si="35"/>
        <v/>
      </c>
      <c r="I48" s="399"/>
      <c r="J48" s="52" t="str">
        <f t="shared" si="36"/>
        <v/>
      </c>
      <c r="K48" s="399"/>
      <c r="L48" s="52" t="str">
        <f t="shared" si="37"/>
        <v/>
      </c>
      <c r="M48" s="399"/>
      <c r="N48" s="52" t="str">
        <f t="shared" si="54"/>
        <v/>
      </c>
      <c r="O48" s="399"/>
      <c r="P48" s="52" t="str">
        <f t="shared" si="38"/>
        <v/>
      </c>
      <c r="Q48" s="399"/>
      <c r="R48" s="52" t="str">
        <f t="shared" si="39"/>
        <v/>
      </c>
      <c r="S48" s="399"/>
      <c r="T48" s="52" t="str">
        <f t="shared" si="40"/>
        <v/>
      </c>
      <c r="U48" s="399"/>
      <c r="V48" s="52" t="str">
        <f t="shared" si="41"/>
        <v/>
      </c>
      <c r="W48" s="399"/>
      <c r="Z48" s="407"/>
      <c r="AA48" s="90" t="str">
        <f>IF(AB48=0,"",_xlfn.CONCAT(VLOOKUP(AB48,Starter!A:C,2,0)))</f>
        <v/>
      </c>
      <c r="AB48" s="82"/>
      <c r="AC48" s="133"/>
      <c r="AD48" s="100"/>
      <c r="AE48" s="133"/>
      <c r="AF48" s="100"/>
      <c r="AG48" s="133"/>
      <c r="AH48" s="100"/>
      <c r="AI48" s="133"/>
      <c r="AJ48" s="100"/>
      <c r="AK48" s="133"/>
      <c r="AL48" s="100"/>
      <c r="AM48" s="133"/>
      <c r="AN48" s="100"/>
      <c r="AO48" s="133"/>
      <c r="AP48" s="100"/>
      <c r="AQ48" s="133"/>
      <c r="AR48" s="100"/>
      <c r="AS48" s="133"/>
      <c r="AT48" s="100"/>
      <c r="AU48" s="97">
        <f t="shared" si="42"/>
        <v>0</v>
      </c>
      <c r="AV48" s="98"/>
      <c r="AW48" s="83"/>
      <c r="AX48" s="84"/>
      <c r="AZ48" s="47"/>
      <c r="BA48" s="149"/>
      <c r="BB48" s="150"/>
      <c r="BC48" s="151"/>
      <c r="BD48" s="154">
        <f t="shared" si="55"/>
        <v>0</v>
      </c>
      <c r="BE48" s="150">
        <f t="shared" si="56"/>
        <v>0</v>
      </c>
      <c r="BF48" s="152">
        <f t="shared" si="57"/>
        <v>0</v>
      </c>
      <c r="BG48" s="152">
        <f t="shared" si="58"/>
        <v>0</v>
      </c>
      <c r="BH48" s="152" t="str">
        <f t="shared" si="43"/>
        <v/>
      </c>
      <c r="BI48" s="152" t="str">
        <f t="shared" si="44"/>
        <v/>
      </c>
      <c r="BJ48" s="152" t="str">
        <f t="shared" si="45"/>
        <v/>
      </c>
      <c r="BK48" s="152" t="str">
        <f t="shared" si="46"/>
        <v/>
      </c>
      <c r="BL48" s="152" t="str">
        <f t="shared" si="47"/>
        <v/>
      </c>
      <c r="BM48" s="152" t="str">
        <f t="shared" si="48"/>
        <v/>
      </c>
      <c r="BN48" s="152" t="str">
        <f t="shared" si="49"/>
        <v/>
      </c>
      <c r="BO48" s="152" t="str">
        <f t="shared" si="50"/>
        <v/>
      </c>
      <c r="BP48" s="152" t="str">
        <f t="shared" si="51"/>
        <v/>
      </c>
      <c r="BQ48" s="153"/>
      <c r="BR48" s="151"/>
      <c r="BS48" s="152">
        <f t="shared" si="59"/>
        <v>0</v>
      </c>
      <c r="BT48" s="152">
        <f t="shared" si="60"/>
        <v>4.8E-8</v>
      </c>
      <c r="BU48" s="152" t="str">
        <f t="shared" si="61"/>
        <v>BK München 3</v>
      </c>
      <c r="BV48" s="151">
        <f t="shared" si="62"/>
        <v>97</v>
      </c>
      <c r="BW48" s="152">
        <f t="shared" si="63"/>
        <v>0</v>
      </c>
      <c r="BX48" s="152">
        <f>IF(COUNTIF(BH48:BP48,"&gt;0")&lt;Spielorte!$A$23,0,BE48/Spielorte!$A$23)</f>
        <v>0</v>
      </c>
      <c r="BY48" s="152">
        <f t="shared" si="64"/>
        <v>4.8E-8</v>
      </c>
      <c r="BZ48" s="151">
        <f t="shared" si="52"/>
        <v>97</v>
      </c>
    </row>
    <row r="49" spans="1:78" ht="27.75" customHeight="1" thickBot="1" x14ac:dyDescent="0.3">
      <c r="B49" s="64" t="str">
        <f>IF(AA49=0,"",AA49)</f>
        <v>Gesamt</v>
      </c>
      <c r="C49" s="65" t="str">
        <f t="shared" si="53"/>
        <v/>
      </c>
      <c r="D49" s="66" t="str">
        <f t="shared" si="53"/>
        <v/>
      </c>
      <c r="E49" s="67">
        <f>IF(AD49="","",AD49)</f>
        <v>0</v>
      </c>
      <c r="F49" s="66" t="str">
        <f t="shared" si="34"/>
        <v/>
      </c>
      <c r="G49" s="67">
        <f>IF(AF49="","",AF49)</f>
        <v>0</v>
      </c>
      <c r="H49" s="66" t="str">
        <f t="shared" si="35"/>
        <v/>
      </c>
      <c r="I49" s="67">
        <f>IF(AH49="","",AH49)</f>
        <v>0</v>
      </c>
      <c r="J49" s="66" t="str">
        <f t="shared" si="36"/>
        <v/>
      </c>
      <c r="K49" s="67">
        <f>IF(AJ49="","",AJ49)</f>
        <v>0</v>
      </c>
      <c r="L49" s="66" t="str">
        <f t="shared" si="37"/>
        <v/>
      </c>
      <c r="M49" s="67">
        <f>IF(AL49="","",AL49)</f>
        <v>0</v>
      </c>
      <c r="N49" s="66" t="str">
        <f t="shared" si="54"/>
        <v/>
      </c>
      <c r="O49" s="67">
        <f>IF(AN49="","",AN49)</f>
        <v>0</v>
      </c>
      <c r="P49" s="66" t="str">
        <f t="shared" si="38"/>
        <v/>
      </c>
      <c r="Q49" s="67">
        <f>IF(AP49="","",AP49)</f>
        <v>0</v>
      </c>
      <c r="R49" s="66" t="str">
        <f t="shared" si="39"/>
        <v/>
      </c>
      <c r="S49" s="67">
        <f>IF(AR49="","",AR49)</f>
        <v>0</v>
      </c>
      <c r="T49" s="66" t="str">
        <f t="shared" si="40"/>
        <v/>
      </c>
      <c r="U49" s="67">
        <f>IF(AT49="","",AT49)</f>
        <v>0</v>
      </c>
      <c r="V49" s="66" t="str">
        <f t="shared" si="41"/>
        <v/>
      </c>
      <c r="W49" s="67">
        <f>IF(AV49="","",AV49)</f>
        <v>0</v>
      </c>
      <c r="AA49" s="64" t="s">
        <v>960</v>
      </c>
      <c r="AB49" s="101"/>
      <c r="AC49" s="148">
        <f>ABS(SUM(AC37:AC39))+ABS(SUM(AC40:AC42))+ABS(SUM(AC43:AC45))+ABS(SUM(AC46:AC48))</f>
        <v>0</v>
      </c>
      <c r="AD49" s="102">
        <f>IF(AC49+AC59=0,0,IF(AC49=AC59,1.5,IF(AC49&gt;AC59,3,0)))</f>
        <v>0</v>
      </c>
      <c r="AE49" s="148">
        <f>ABS(SUM(AE37:AE39))+ABS(SUM(AE40:AE42))+ABS(SUM(AE43:AE45))+ABS(SUM(AE46:AE48))</f>
        <v>0</v>
      </c>
      <c r="AF49" s="102">
        <f>IF(AE49+AE59=0,0,IF(AE49=AE59,1.5,IF(AE49&gt;AE59,3,0)))</f>
        <v>0</v>
      </c>
      <c r="AG49" s="148">
        <f>ABS(SUM(AG37:AG39))+ABS(SUM(AG40:AG42))+ABS(SUM(AG43:AG45))+ABS(SUM(AG46:AG48))</f>
        <v>0</v>
      </c>
      <c r="AH49" s="102">
        <f>IF(AG49+AG59=0,0,IF(AG49=AG59,1.5,IF(AG49&gt;AG59,3,0)))</f>
        <v>0</v>
      </c>
      <c r="AI49" s="148">
        <f>ABS(SUM(AI37:AI39))+ABS(SUM(AI40:AI42))+ABS(SUM(AI43:AI45))+ABS(SUM(AI46:AI48))</f>
        <v>0</v>
      </c>
      <c r="AJ49" s="102">
        <f>IF(AI49+AI59=0,0,IF(AI49=AI59,1.5,IF(AI49&gt;AI59,3,0)))</f>
        <v>0</v>
      </c>
      <c r="AK49" s="148">
        <f>ABS(SUM(AK37:AK39))+ABS(SUM(AK40:AK42))+ABS(SUM(AK43:AK45))+ABS(SUM(AK46:AK48))</f>
        <v>0</v>
      </c>
      <c r="AL49" s="102">
        <f>IF(AK49+AK59=0,0,IF(AK49=AK59,1.5,IF(AK49&gt;AK59,3,0)))</f>
        <v>0</v>
      </c>
      <c r="AM49" s="148">
        <f>ABS(SUM(AM37:AM39))+ABS(SUM(AM40:AM42))+ABS(SUM(AM43:AM45))+ABS(SUM(AM46:AM48))</f>
        <v>0</v>
      </c>
      <c r="AN49" s="102">
        <f>IF(AM49+AM59=0,0,IF(AM49=AM59,1.5,IF(AM49&gt;AM59,3,0)))</f>
        <v>0</v>
      </c>
      <c r="AO49" s="148">
        <f>ABS(SUM(AO37:AO39))+ABS(SUM(AO40:AO42))+ABS(SUM(AO43:AO45))+ABS(SUM(AO46:AO48))</f>
        <v>0</v>
      </c>
      <c r="AP49" s="102">
        <f>IF(AO49+AO59=0,0,IF(AO49=AO59,1.5,IF(AO49&gt;AO59,3,0)))</f>
        <v>0</v>
      </c>
      <c r="AQ49" s="148">
        <f>ABS(SUM(AQ37:AQ39))+ABS(SUM(AQ40:AQ42))+ABS(SUM(AQ43:AQ45))+ABS(SUM(AQ46:AQ48))</f>
        <v>0</v>
      </c>
      <c r="AR49" s="102">
        <f>IF(AQ49+AQ59=0,0,IF(AQ49=AQ59,1.5,IF(AQ49&gt;AQ59,3,0)))</f>
        <v>0</v>
      </c>
      <c r="AS49" s="148">
        <f>ABS(SUM(AS37:AS39))+ABS(SUM(AS40:AS42))+ABS(SUM(AS43:AS45))+ABS(SUM(AS46:AS48))</f>
        <v>0</v>
      </c>
      <c r="AT49" s="102">
        <f>IF(AS49+AS59=0,0,IF(AS49=AS59,1.5,IF(AS49&gt;AS59,3,0)))</f>
        <v>0</v>
      </c>
      <c r="AU49" s="103">
        <f>SUM(AC49+AE49+AG49+AI49+AK49+AM49+AO49+AQ49+AS49)</f>
        <v>0</v>
      </c>
      <c r="AV49" s="104">
        <f>SUM(AD49+AF49+AH49+AJ49+AL49+AN49+AP49+AR49+AT49)</f>
        <v>0</v>
      </c>
      <c r="AW49" s="83"/>
      <c r="AX49" s="84"/>
      <c r="BA49" s="149"/>
      <c r="BB49" s="150"/>
      <c r="BC49" s="151"/>
      <c r="BQ49" s="153"/>
      <c r="BR49" s="151"/>
      <c r="BV49" s="151"/>
      <c r="BZ49" s="151"/>
    </row>
    <row r="50" spans="1:78" ht="24" customHeight="1" thickBot="1" x14ac:dyDescent="0.3">
      <c r="B50" s="68" t="str">
        <f>IF(AA50=0,"",AA50)</f>
        <v>Gesamt - Punkte</v>
      </c>
      <c r="C50" s="69" t="str">
        <f t="shared" si="53"/>
        <v/>
      </c>
      <c r="D50" s="69" t="str">
        <f t="shared" si="53"/>
        <v/>
      </c>
      <c r="E50" s="70">
        <f>IF(AD50="","",AD50)</f>
        <v>0</v>
      </c>
      <c r="F50" s="69" t="str">
        <f t="shared" si="34"/>
        <v/>
      </c>
      <c r="G50" s="70">
        <f>IF(AF50="","",AF50)</f>
        <v>0</v>
      </c>
      <c r="H50" s="69" t="str">
        <f t="shared" si="35"/>
        <v/>
      </c>
      <c r="I50" s="70">
        <f>IF(AH50="","",AH50)</f>
        <v>0</v>
      </c>
      <c r="J50" s="69" t="str">
        <f t="shared" si="36"/>
        <v/>
      </c>
      <c r="K50" s="70">
        <f>IF(AJ50="","",AJ50)</f>
        <v>0</v>
      </c>
      <c r="L50" s="69" t="str">
        <f t="shared" si="37"/>
        <v/>
      </c>
      <c r="M50" s="70">
        <f>IF(AL50="","",AL50)</f>
        <v>0</v>
      </c>
      <c r="N50" s="69" t="str">
        <f t="shared" si="54"/>
        <v/>
      </c>
      <c r="O50" s="70">
        <f>IF(AN50="","",AN50)</f>
        <v>0</v>
      </c>
      <c r="P50" s="69" t="str">
        <f t="shared" si="38"/>
        <v/>
      </c>
      <c r="Q50" s="70">
        <f>IF(AP50="","",AP50)</f>
        <v>0</v>
      </c>
      <c r="R50" s="69" t="str">
        <f t="shared" si="39"/>
        <v/>
      </c>
      <c r="S50" s="70">
        <f>IF(AR50="","",AR50)</f>
        <v>0</v>
      </c>
      <c r="T50" s="69" t="str">
        <f t="shared" si="40"/>
        <v/>
      </c>
      <c r="U50" s="70">
        <f>IF(AT50="","",AT50)</f>
        <v>0</v>
      </c>
      <c r="V50" s="69" t="str">
        <f t="shared" si="41"/>
        <v/>
      </c>
      <c r="W50" s="70">
        <f>IF(AV50="","",AV50)</f>
        <v>0</v>
      </c>
      <c r="AA50" s="68" t="s">
        <v>975</v>
      </c>
      <c r="AB50" s="69"/>
      <c r="AC50" s="69"/>
      <c r="AD50" s="105">
        <f>SUM(AD37:AD49)</f>
        <v>0</v>
      </c>
      <c r="AE50" s="69"/>
      <c r="AF50" s="105">
        <f>SUM(AF37:AF49)</f>
        <v>0</v>
      </c>
      <c r="AG50" s="69"/>
      <c r="AH50" s="105">
        <f>SUM(AH37:AH49)</f>
        <v>0</v>
      </c>
      <c r="AI50" s="69"/>
      <c r="AJ50" s="105">
        <f>SUM(AJ37:AJ49)</f>
        <v>0</v>
      </c>
      <c r="AK50" s="69"/>
      <c r="AL50" s="105">
        <f>SUM(AL37:AL49)</f>
        <v>0</v>
      </c>
      <c r="AM50" s="69"/>
      <c r="AN50" s="105">
        <f>SUM(AN37:AN49)</f>
        <v>0</v>
      </c>
      <c r="AO50" s="69"/>
      <c r="AP50" s="105">
        <f>SUM(AP37:AP49)</f>
        <v>0</v>
      </c>
      <c r="AQ50" s="69"/>
      <c r="AR50" s="105">
        <f>SUM(AR37:AR49)</f>
        <v>0</v>
      </c>
      <c r="AS50" s="69"/>
      <c r="AT50" s="105">
        <f>SUM(AT37:AT49)</f>
        <v>0</v>
      </c>
      <c r="AU50" s="69"/>
      <c r="AV50" s="106">
        <f>SUM(AV37:AV49)</f>
        <v>0</v>
      </c>
      <c r="AW50" s="83"/>
      <c r="AX50" s="84"/>
      <c r="BA50" s="149">
        <f>+AV50</f>
        <v>0</v>
      </c>
      <c r="BB50" s="150">
        <f>+AU49</f>
        <v>0</v>
      </c>
      <c r="BC50" s="151">
        <f>+AA32</f>
        <v>2</v>
      </c>
      <c r="BF50" s="152">
        <f>SUM(BF31:BF49)</f>
        <v>0</v>
      </c>
      <c r="BQ50" s="149">
        <f>+BB50/1000000+BA50</f>
        <v>0</v>
      </c>
      <c r="BR50" s="151">
        <f>RANK(BQ50,BQ:BQ)</f>
        <v>1</v>
      </c>
      <c r="BV50" s="151"/>
      <c r="BZ50" s="151"/>
    </row>
    <row r="51" spans="1:78" ht="11.25" customHeight="1" x14ac:dyDescent="0.25">
      <c r="B51" s="69"/>
      <c r="C51" s="69"/>
      <c r="D51" s="69"/>
      <c r="E51" s="1"/>
      <c r="F51" s="69"/>
      <c r="G51" s="1"/>
      <c r="H51" s="69"/>
      <c r="I51" s="1"/>
      <c r="J51" s="69"/>
      <c r="K51" s="1"/>
      <c r="L51" s="69"/>
      <c r="M51" s="1"/>
      <c r="N51" s="69"/>
      <c r="O51" s="1"/>
      <c r="P51" s="69"/>
      <c r="Q51" s="1"/>
      <c r="R51" s="69"/>
      <c r="S51" s="1"/>
      <c r="T51" s="69"/>
      <c r="U51" s="1"/>
      <c r="V51" s="69"/>
      <c r="W51" s="1"/>
      <c r="AA51" s="69"/>
      <c r="AB51" s="69"/>
      <c r="AC51" s="69"/>
      <c r="AD51" s="1"/>
      <c r="AE51" s="69"/>
      <c r="AF51" s="1"/>
      <c r="AG51" s="69"/>
      <c r="AH51" s="1"/>
      <c r="AI51" s="69"/>
      <c r="AJ51" s="1"/>
      <c r="AK51" s="69"/>
      <c r="AL51" s="1"/>
      <c r="AM51" s="69"/>
      <c r="AN51" s="1"/>
      <c r="AO51" s="69"/>
      <c r="AP51" s="1"/>
      <c r="AQ51" s="69"/>
      <c r="AR51" s="1"/>
      <c r="AS51" s="69"/>
      <c r="AT51" s="1"/>
      <c r="AU51" s="69"/>
      <c r="AV51" s="1"/>
      <c r="AW51" s="83"/>
      <c r="AX51" s="84"/>
      <c r="BA51" s="149"/>
      <c r="BB51" s="150"/>
      <c r="BC51" s="151"/>
      <c r="BQ51" s="153"/>
      <c r="BR51" s="151"/>
      <c r="BV51" s="151"/>
      <c r="BZ51" s="151"/>
    </row>
    <row r="52" spans="1:78" ht="12.75" customHeight="1" x14ac:dyDescent="0.25">
      <c r="B52" s="71" t="str">
        <f t="shared" ref="B52:Q52" si="65">IF(AA52=0,"",AA52)</f>
        <v>Gegner-Nr.:</v>
      </c>
      <c r="C52" s="72" t="str">
        <f t="shared" si="65"/>
        <v>&gt;&gt;&gt;&gt;</v>
      </c>
      <c r="D52" s="396">
        <f t="shared" si="65"/>
        <v>9</v>
      </c>
      <c r="E52" s="396" t="str">
        <f t="shared" si="65"/>
        <v/>
      </c>
      <c r="F52" s="396">
        <f t="shared" si="65"/>
        <v>1</v>
      </c>
      <c r="G52" s="396" t="str">
        <f t="shared" si="65"/>
        <v/>
      </c>
      <c r="H52" s="396">
        <f t="shared" si="65"/>
        <v>10</v>
      </c>
      <c r="I52" s="396" t="str">
        <f t="shared" si="65"/>
        <v/>
      </c>
      <c r="J52" s="396">
        <f t="shared" si="65"/>
        <v>5</v>
      </c>
      <c r="K52" s="396" t="str">
        <f t="shared" si="65"/>
        <v/>
      </c>
      <c r="L52" s="396">
        <f t="shared" si="65"/>
        <v>3</v>
      </c>
      <c r="M52" s="396" t="str">
        <f t="shared" si="65"/>
        <v/>
      </c>
      <c r="N52" s="396">
        <f t="shared" si="65"/>
        <v>7</v>
      </c>
      <c r="O52" s="396" t="str">
        <f t="shared" si="65"/>
        <v/>
      </c>
      <c r="P52" s="396">
        <f t="shared" si="65"/>
        <v>8</v>
      </c>
      <c r="Q52" s="396" t="str">
        <f t="shared" si="65"/>
        <v/>
      </c>
      <c r="R52" s="396">
        <f t="shared" ref="N52:U54" si="66">IF(AQ52=0,"",AQ52)</f>
        <v>4</v>
      </c>
      <c r="S52" s="396" t="str">
        <f t="shared" si="66"/>
        <v/>
      </c>
      <c r="T52" s="396">
        <f t="shared" si="66"/>
        <v>6</v>
      </c>
      <c r="U52" s="396" t="str">
        <f t="shared" si="66"/>
        <v/>
      </c>
      <c r="V52" s="412"/>
      <c r="W52" s="412"/>
      <c r="AA52" s="71" t="s">
        <v>958</v>
      </c>
      <c r="AB52" s="72" t="s">
        <v>959</v>
      </c>
      <c r="AC52" s="418">
        <f>VLOOKUP($AA32,Schlüssel!$A$5:$DG$14,23)</f>
        <v>9</v>
      </c>
      <c r="AD52" s="419"/>
      <c r="AE52" s="418">
        <f>VLOOKUP($AA32,Schlüssel!$A$5:$EK$14,24)</f>
        <v>1</v>
      </c>
      <c r="AF52" s="419"/>
      <c r="AG52" s="418">
        <f>VLOOKUP($AA32,Schlüssel!$A$5:$EK$14,25)</f>
        <v>10</v>
      </c>
      <c r="AH52" s="419"/>
      <c r="AI52" s="418">
        <f>VLOOKUP($AA32,Schlüssel!$A$5:$EK$14,26)</f>
        <v>5</v>
      </c>
      <c r="AJ52" s="419"/>
      <c r="AK52" s="418">
        <f>VLOOKUP($AA32,Schlüssel!$A$5:$EK$14,27)</f>
        <v>3</v>
      </c>
      <c r="AL52" s="419"/>
      <c r="AM52" s="418">
        <f>VLOOKUP($AA32,Schlüssel!$A$5:$EK$14,28)</f>
        <v>7</v>
      </c>
      <c r="AN52" s="419"/>
      <c r="AO52" s="418">
        <f>VLOOKUP($AA32,Schlüssel!$A$5:$EK$14,29)</f>
        <v>8</v>
      </c>
      <c r="AP52" s="419"/>
      <c r="AQ52" s="418">
        <f>VLOOKUP($AA32,Schlüssel!$A$5:$EK$14,30)</f>
        <v>4</v>
      </c>
      <c r="AR52" s="419"/>
      <c r="AS52" s="418">
        <f>VLOOKUP($AA32,Schlüssel!$A$5:$EK$14,31)</f>
        <v>6</v>
      </c>
      <c r="AT52" s="419"/>
      <c r="AU52" s="107"/>
      <c r="AV52" s="107"/>
      <c r="AW52" s="83"/>
      <c r="AX52" s="84"/>
      <c r="BA52" s="149"/>
      <c r="BB52" s="150"/>
      <c r="BC52" s="151"/>
      <c r="BQ52" s="153"/>
      <c r="BR52" s="151"/>
      <c r="BV52" s="151"/>
      <c r="BZ52" s="151"/>
    </row>
    <row r="53" spans="1:78" ht="28.5" customHeight="1" x14ac:dyDescent="0.25">
      <c r="B53" s="73" t="str">
        <f t="shared" ref="B53:M54" si="67">IF(AA53=0,"",AA53)</f>
        <v/>
      </c>
      <c r="C53" s="69" t="str">
        <f t="shared" si="67"/>
        <v/>
      </c>
      <c r="D53" s="409" t="str">
        <f t="shared" si="67"/>
        <v>Werdenfels 1</v>
      </c>
      <c r="E53" s="410" t="str">
        <f t="shared" si="67"/>
        <v/>
      </c>
      <c r="F53" s="409" t="str">
        <f t="shared" si="67"/>
        <v>BC Comet Nürnberg</v>
      </c>
      <c r="G53" s="410" t="str">
        <f t="shared" si="67"/>
        <v/>
      </c>
      <c r="H53" s="409" t="str">
        <f t="shared" si="67"/>
        <v>Donaubowler Regensburg 1</v>
      </c>
      <c r="I53" s="410" t="str">
        <f t="shared" si="67"/>
        <v/>
      </c>
      <c r="J53" s="409" t="str">
        <f t="shared" si="67"/>
        <v>BC EMAX Unterföhring 2</v>
      </c>
      <c r="K53" s="410" t="str">
        <f t="shared" si="67"/>
        <v/>
      </c>
      <c r="L53" s="409" t="str">
        <f t="shared" si="67"/>
        <v>SG DJK Rimpar 1</v>
      </c>
      <c r="M53" s="410" t="str">
        <f t="shared" si="67"/>
        <v/>
      </c>
      <c r="N53" s="409" t="str">
        <f t="shared" si="66"/>
        <v>Bowlinghaus Bamberg 1</v>
      </c>
      <c r="O53" s="410" t="str">
        <f t="shared" si="66"/>
        <v/>
      </c>
      <c r="P53" s="409" t="str">
        <f t="shared" si="66"/>
        <v>Schanzer Ingolstadt 1</v>
      </c>
      <c r="Q53" s="410" t="str">
        <f t="shared" si="66"/>
        <v/>
      </c>
      <c r="R53" s="409" t="str">
        <f t="shared" si="66"/>
        <v>SG Rottendorf 1</v>
      </c>
      <c r="S53" s="410" t="str">
        <f t="shared" si="66"/>
        <v/>
      </c>
      <c r="T53" s="409" t="str">
        <f t="shared" si="66"/>
        <v>Bajuwaren München 1</v>
      </c>
      <c r="U53" s="410" t="str">
        <f t="shared" si="66"/>
        <v/>
      </c>
      <c r="V53" s="411"/>
      <c r="W53" s="411"/>
      <c r="AA53" s="73"/>
      <c r="AB53" s="69"/>
      <c r="AC53" s="409" t="str">
        <f>VLOOKUP(AC52,Schlüssel!$A$5:$K$14,2)</f>
        <v>Werdenfels 1</v>
      </c>
      <c r="AD53" s="410"/>
      <c r="AE53" s="409" t="str">
        <f>VLOOKUP(AE52,Schlüssel!$A$5:$K$14,2)</f>
        <v>BC Comet Nürnberg</v>
      </c>
      <c r="AF53" s="410"/>
      <c r="AG53" s="409" t="str">
        <f>VLOOKUP(AG52,Schlüssel!$A$5:$K$14,2)</f>
        <v>Donaubowler Regensburg 1</v>
      </c>
      <c r="AH53" s="410"/>
      <c r="AI53" s="409" t="str">
        <f>VLOOKUP(AI52,Schlüssel!$A$5:$K$14,2)</f>
        <v>BC EMAX Unterföhring 2</v>
      </c>
      <c r="AJ53" s="410"/>
      <c r="AK53" s="409" t="str">
        <f>VLOOKUP(AK52,Schlüssel!$A$5:$K$14,2)</f>
        <v>SG DJK Rimpar 1</v>
      </c>
      <c r="AL53" s="410"/>
      <c r="AM53" s="409" t="str">
        <f>VLOOKUP(AM52,Schlüssel!$A$5:$K$14,2)</f>
        <v>Bowlinghaus Bamberg 1</v>
      </c>
      <c r="AN53" s="410"/>
      <c r="AO53" s="409" t="str">
        <f>VLOOKUP(AO52,Schlüssel!$A$5:$K$14,2)</f>
        <v>Schanzer Ingolstadt 1</v>
      </c>
      <c r="AP53" s="410"/>
      <c r="AQ53" s="409" t="str">
        <f>VLOOKUP(AQ52,Schlüssel!$A$5:$K$14,2)</f>
        <v>SG Rottendorf 1</v>
      </c>
      <c r="AR53" s="410"/>
      <c r="AS53" s="409" t="str">
        <f>VLOOKUP(AS52,Schlüssel!$A$5:$K$14,2)</f>
        <v>Bajuwaren München 1</v>
      </c>
      <c r="AT53" s="410"/>
      <c r="AU53" s="108"/>
      <c r="AV53" s="108"/>
      <c r="AW53" s="83"/>
      <c r="AX53" s="84"/>
      <c r="BA53" s="149"/>
      <c r="BB53" s="150"/>
      <c r="BC53" s="151"/>
      <c r="BQ53" s="153"/>
      <c r="BR53" s="151"/>
      <c r="BV53" s="151"/>
      <c r="BZ53" s="151"/>
    </row>
    <row r="54" spans="1:78" ht="12" customHeight="1" x14ac:dyDescent="0.25">
      <c r="B54" s="73" t="str">
        <f t="shared" si="67"/>
        <v/>
      </c>
      <c r="C54" s="69" t="str">
        <f t="shared" si="67"/>
        <v/>
      </c>
      <c r="D54" s="395" t="str">
        <f t="shared" si="67"/>
        <v/>
      </c>
      <c r="E54" s="395" t="str">
        <f t="shared" si="67"/>
        <v/>
      </c>
      <c r="F54" s="395" t="str">
        <f t="shared" si="67"/>
        <v/>
      </c>
      <c r="G54" s="395" t="str">
        <f t="shared" si="67"/>
        <v/>
      </c>
      <c r="H54" s="395" t="str">
        <f t="shared" si="67"/>
        <v/>
      </c>
      <c r="I54" s="395" t="str">
        <f t="shared" si="67"/>
        <v/>
      </c>
      <c r="J54" s="395" t="str">
        <f t="shared" si="67"/>
        <v/>
      </c>
      <c r="K54" s="395" t="str">
        <f t="shared" si="67"/>
        <v/>
      </c>
      <c r="L54" s="395" t="str">
        <f t="shared" si="67"/>
        <v/>
      </c>
      <c r="M54" s="395" t="str">
        <f t="shared" si="67"/>
        <v/>
      </c>
      <c r="N54" s="395" t="str">
        <f t="shared" si="66"/>
        <v/>
      </c>
      <c r="O54" s="395" t="str">
        <f t="shared" si="66"/>
        <v/>
      </c>
      <c r="P54" s="395" t="str">
        <f t="shared" si="66"/>
        <v/>
      </c>
      <c r="Q54" s="395" t="str">
        <f t="shared" si="66"/>
        <v/>
      </c>
      <c r="R54" s="395" t="str">
        <f t="shared" si="66"/>
        <v/>
      </c>
      <c r="S54" s="395" t="str">
        <f t="shared" si="66"/>
        <v/>
      </c>
      <c r="T54" s="395" t="str">
        <f t="shared" si="66"/>
        <v/>
      </c>
      <c r="U54" s="408" t="str">
        <f t="shared" si="66"/>
        <v/>
      </c>
      <c r="V54" s="301"/>
      <c r="W54" s="301"/>
      <c r="AA54" s="73"/>
      <c r="AB54" s="69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78"/>
      <c r="AV54" s="78"/>
      <c r="AW54" s="83"/>
      <c r="AX54" s="84"/>
      <c r="BA54" s="149"/>
      <c r="BB54" s="150"/>
      <c r="BC54" s="151"/>
      <c r="BQ54" s="153"/>
      <c r="BR54" s="151"/>
      <c r="BV54" s="151"/>
      <c r="BZ54" s="151"/>
    </row>
    <row r="55" spans="1:78" ht="15.9" customHeight="1" x14ac:dyDescent="0.25">
      <c r="B55" s="391" t="str">
        <f t="shared" ref="B55:C59" si="68">IF(AA55=0,"",AA55)</f>
        <v>Spieler 1</v>
      </c>
      <c r="C55" s="392" t="str">
        <f t="shared" si="68"/>
        <v/>
      </c>
      <c r="D55" s="393">
        <f>IF(AC55=301,"",AC55)</f>
        <v>0</v>
      </c>
      <c r="E55" s="393" t="str">
        <f>IF(AD55=0,"",AD55)</f>
        <v/>
      </c>
      <c r="F55" s="393">
        <f>IF(AE55=301,"",AE55)</f>
        <v>0</v>
      </c>
      <c r="G55" s="393" t="str">
        <f>IF(AF55=0,"",AF55)</f>
        <v/>
      </c>
      <c r="H55" s="393">
        <f>IF(AG55=301,"",AG55)</f>
        <v>0</v>
      </c>
      <c r="I55" s="393" t="str">
        <f>IF(AH55=0,"",AH55)</f>
        <v/>
      </c>
      <c r="J55" s="393">
        <f>IF(AI55=301,"",AI55)</f>
        <v>0</v>
      </c>
      <c r="K55" s="393" t="str">
        <f>IF(AJ55=0,"",AJ55)</f>
        <v/>
      </c>
      <c r="L55" s="393">
        <f>IF(AK55=301,"",AK55)</f>
        <v>0</v>
      </c>
      <c r="M55" s="393" t="str">
        <f>IF(AL55=0,"",AL55)</f>
        <v/>
      </c>
      <c r="N55" s="393">
        <f>IF(AM55=301,"",AM55)</f>
        <v>0</v>
      </c>
      <c r="O55" s="393" t="str">
        <f>IF(AN55=0,"",AN55)</f>
        <v/>
      </c>
      <c r="P55" s="393">
        <f>IF(AO55=301,"",AO55)</f>
        <v>0</v>
      </c>
      <c r="Q55" s="393" t="str">
        <f>IF(AP55=0,"",AP55)</f>
        <v/>
      </c>
      <c r="R55" s="393">
        <f>IF(AQ55=301,"",AQ55)</f>
        <v>0</v>
      </c>
      <c r="S55" s="393" t="str">
        <f>IF(AR55=0,"",AR55)</f>
        <v/>
      </c>
      <c r="T55" s="393">
        <f>IF(AS55=301,"",AS55)</f>
        <v>0</v>
      </c>
      <c r="U55" s="393" t="str">
        <f>IF(AT55=0,"",AT55)</f>
        <v/>
      </c>
      <c r="V55" s="404"/>
      <c r="W55" s="404"/>
      <c r="AA55" s="74" t="s">
        <v>0</v>
      </c>
      <c r="AB55" s="75"/>
      <c r="AC55" s="420">
        <f>ABS(INDEX(AC:AC,MATCH(AC52,$AA:$AA,0)+5)+INDEX(AC:AC,MATCH(AC52,$AA:$AA,0)+6)+INDEX(AC:AC,MATCH(AC52,$AA:$AA,0)+7))</f>
        <v>0</v>
      </c>
      <c r="AD55" s="421"/>
      <c r="AE55" s="420">
        <f>ABS(INDEX(AE:AE,MATCH(AE52,$AA:$AA,0)+5)+INDEX(AE:AE,MATCH(AE52,$AA:$AA,0)+6)+INDEX(AE:AE,MATCH(AE52,$AA:$AA,0)+7))</f>
        <v>0</v>
      </c>
      <c r="AF55" s="421"/>
      <c r="AG55" s="420">
        <f>ABS(INDEX(AG:AG,MATCH(AG52,$AA:$AA,0)+5)+INDEX(AG:AG,MATCH(AG52,$AA:$AA,0)+6)+INDEX(AG:AG,MATCH(AG52,$AA:$AA,0)+7))</f>
        <v>0</v>
      </c>
      <c r="AH55" s="421"/>
      <c r="AI55" s="420">
        <f>ABS(INDEX(AI:AI,MATCH(AI52,$AA:$AA,0)+5)+INDEX(AI:AI,MATCH(AI52,$AA:$AA,0)+6)+INDEX(AI:AI,MATCH(AI52,$AA:$AA,0)+7))</f>
        <v>0</v>
      </c>
      <c r="AJ55" s="421"/>
      <c r="AK55" s="420">
        <f>ABS(INDEX(AK:AK,MATCH(AK52,$AA:$AA,0)+5)+INDEX(AK:AK,MATCH(AK52,$AA:$AA,0)+6)+INDEX(AK:AK,MATCH(AK52,$AA:$AA,0)+7))</f>
        <v>0</v>
      </c>
      <c r="AL55" s="421"/>
      <c r="AM55" s="420">
        <f>ABS(INDEX(AM:AM,MATCH(AM52,$AA:$AA,0)+5)+INDEX(AM:AM,MATCH(AM52,$AA:$AA,0)+6)+INDEX(AM:AM,MATCH(AM52,$AA:$AA,0)+7))</f>
        <v>0</v>
      </c>
      <c r="AN55" s="421"/>
      <c r="AO55" s="420">
        <f>ABS(INDEX(AO:AO,MATCH(AO52,$AA:$AA,0)+5)+INDEX(AO:AO,MATCH(AO52,$AA:$AA,0)+6)+INDEX(AO:AO,MATCH(AO52,$AA:$AA,0)+7))</f>
        <v>0</v>
      </c>
      <c r="AP55" s="421"/>
      <c r="AQ55" s="420">
        <f>ABS(INDEX(AQ:AQ,MATCH(AQ52,$AA:$AA,0)+5)+INDEX(AQ:AQ,MATCH(AQ52,$AA:$AA,0)+6)+INDEX(AQ:AQ,MATCH(AQ52,$AA:$AA,0)+7))</f>
        <v>0</v>
      </c>
      <c r="AR55" s="421"/>
      <c r="AS55" s="420">
        <f>ABS(INDEX(AS:AS,MATCH(AS52,$AA:$AA,0)+5)+INDEX(AS:AS,MATCH(AS52,$AA:$AA,0)+6)+INDEX(AS:AS,MATCH(AS52,$AA:$AA,0)+7))</f>
        <v>0</v>
      </c>
      <c r="AT55" s="421"/>
      <c r="AU55" s="1"/>
      <c r="AV55" s="1"/>
      <c r="AW55" s="83"/>
      <c r="AX55" s="84"/>
      <c r="BA55" s="149"/>
      <c r="BB55" s="150"/>
      <c r="BC55" s="151"/>
      <c r="BQ55" s="153"/>
      <c r="BR55" s="151"/>
      <c r="BV55" s="151"/>
      <c r="BZ55" s="151"/>
    </row>
    <row r="56" spans="1:78" ht="15.9" customHeight="1" x14ac:dyDescent="0.25">
      <c r="B56" s="391" t="str">
        <f t="shared" si="68"/>
        <v>Spieler 2</v>
      </c>
      <c r="C56" s="392" t="str">
        <f t="shared" si="68"/>
        <v/>
      </c>
      <c r="D56" s="393">
        <f>IF(AC56=301,"",AC56)</f>
        <v>0</v>
      </c>
      <c r="E56" s="393" t="str">
        <f>IF(AD56=0,"",AD56)</f>
        <v/>
      </c>
      <c r="F56" s="393">
        <f>IF(AE56=301,"",AE56)</f>
        <v>0</v>
      </c>
      <c r="G56" s="393" t="str">
        <f>IF(AF56=0,"",AF56)</f>
        <v/>
      </c>
      <c r="H56" s="393">
        <f>IF(AG56=301,"",AG56)</f>
        <v>0</v>
      </c>
      <c r="I56" s="393" t="str">
        <f>IF(AH56=0,"",AH56)</f>
        <v/>
      </c>
      <c r="J56" s="393">
        <f>IF(AI56=301,"",AI56)</f>
        <v>0</v>
      </c>
      <c r="K56" s="393" t="str">
        <f>IF(AJ56=0,"",AJ56)</f>
        <v/>
      </c>
      <c r="L56" s="393">
        <f>IF(AK56=301,"",AK56)</f>
        <v>0</v>
      </c>
      <c r="M56" s="393" t="str">
        <f>IF(AL56=0,"",AL56)</f>
        <v/>
      </c>
      <c r="N56" s="393">
        <f>IF(AM56=301,"",AM56)</f>
        <v>0</v>
      </c>
      <c r="O56" s="393" t="str">
        <f>IF(AN56=0,"",AN56)</f>
        <v/>
      </c>
      <c r="P56" s="393">
        <f>IF(AO56=301,"",AO56)</f>
        <v>0</v>
      </c>
      <c r="Q56" s="393" t="str">
        <f>IF(AP56=0,"",AP56)</f>
        <v/>
      </c>
      <c r="R56" s="393">
        <f>IF(AQ56=301,"",AQ56)</f>
        <v>0</v>
      </c>
      <c r="S56" s="393" t="str">
        <f>IF(AR56=0,"",AR56)</f>
        <v/>
      </c>
      <c r="T56" s="393">
        <f>IF(AS56=301,"",AS56)</f>
        <v>0</v>
      </c>
      <c r="U56" s="393" t="str">
        <f>IF(AT56=0,"",AT56)</f>
        <v/>
      </c>
      <c r="V56" s="404"/>
      <c r="W56" s="404"/>
      <c r="AA56" s="74" t="s">
        <v>2</v>
      </c>
      <c r="AB56" s="75"/>
      <c r="AC56" s="422">
        <f>ABS(INDEX(AC:AC,MATCH(AC52,$AA:$AA,0)+8)+INDEX(AC:AC,MATCH(AC52,$AA:$AA,0)+9)+INDEX(AC:AC,MATCH(AC52,$AA:$AA,0)+10))</f>
        <v>0</v>
      </c>
      <c r="AD56" s="423"/>
      <c r="AE56" s="422">
        <f>ABS(INDEX(AE:AE,MATCH(AE52,$AA:$AA,0)+8)+INDEX(AE:AE,MATCH(AE52,$AA:$AA,0)+9)+INDEX(AE:AE,MATCH(AE52,$AA:$AA,0)+10))</f>
        <v>0</v>
      </c>
      <c r="AF56" s="423"/>
      <c r="AG56" s="422">
        <f>ABS(INDEX(AG:AG,MATCH(AG52,$AA:$AA,0)+8)+INDEX(AG:AG,MATCH(AG52,$AA:$AA,0)+9)+INDEX(AG:AG,MATCH(AG52,$AA:$AA,0)+10))</f>
        <v>0</v>
      </c>
      <c r="AH56" s="423"/>
      <c r="AI56" s="422">
        <f>ABS(INDEX(AI:AI,MATCH(AI52,$AA:$AA,0)+8)+INDEX(AI:AI,MATCH(AI52,$AA:$AA,0)+9)+INDEX(AI:AI,MATCH(AI52,$AA:$AA,0)+10))</f>
        <v>0</v>
      </c>
      <c r="AJ56" s="423"/>
      <c r="AK56" s="422">
        <f>ABS(INDEX(AK:AK,MATCH(AK52,$AA:$AA,0)+8)+INDEX(AK:AK,MATCH(AK52,$AA:$AA,0)+9)+INDEX(AK:AK,MATCH(AK52,$AA:$AA,0)+10))</f>
        <v>0</v>
      </c>
      <c r="AL56" s="423"/>
      <c r="AM56" s="422">
        <f>ABS(INDEX(AM:AM,MATCH(AM52,$AA:$AA,0)+8)+INDEX(AM:AM,MATCH(AM52,$AA:$AA,0)+9)+INDEX(AM:AM,MATCH(AM52,$AA:$AA,0)+10))</f>
        <v>0</v>
      </c>
      <c r="AN56" s="423"/>
      <c r="AO56" s="422">
        <f>ABS(INDEX(AO:AO,MATCH(AO52,$AA:$AA,0)+8)+INDEX(AO:AO,MATCH(AO52,$AA:$AA,0)+9)+INDEX(AO:AO,MATCH(AO52,$AA:$AA,0)+10))</f>
        <v>0</v>
      </c>
      <c r="AP56" s="423"/>
      <c r="AQ56" s="422">
        <f>ABS(INDEX(AQ:AQ,MATCH(AQ52,$AA:$AA,0)+8)+INDEX(AQ:AQ,MATCH(AQ52,$AA:$AA,0)+9)+INDEX(AQ:AQ,MATCH(AQ52,$AA:$AA,0)+10))</f>
        <v>0</v>
      </c>
      <c r="AR56" s="423"/>
      <c r="AS56" s="422">
        <f>ABS(INDEX(AS:AS,MATCH(AS52,$AA:$AA,0)+8)+INDEX(AS:AS,MATCH(AS52,$AA:$AA,0)+9)+INDEX(AS:AS,MATCH(AS52,$AA:$AA,0)+10))</f>
        <v>0</v>
      </c>
      <c r="AT56" s="423"/>
      <c r="AU56" s="1"/>
      <c r="AV56" s="1"/>
      <c r="AW56" s="83"/>
      <c r="AX56" s="84"/>
      <c r="BA56" s="149"/>
      <c r="BB56" s="150"/>
      <c r="BC56" s="151"/>
      <c r="BQ56" s="153"/>
      <c r="BR56" s="151"/>
      <c r="BV56" s="151"/>
      <c r="BZ56" s="151"/>
    </row>
    <row r="57" spans="1:78" ht="15.9" customHeight="1" x14ac:dyDescent="0.25">
      <c r="B57" s="391" t="str">
        <f t="shared" si="68"/>
        <v>Spieler 3</v>
      </c>
      <c r="C57" s="392" t="str">
        <f t="shared" si="68"/>
        <v/>
      </c>
      <c r="D57" s="393">
        <f>IF(AC57=301,"",AC57)</f>
        <v>0</v>
      </c>
      <c r="E57" s="393" t="str">
        <f>IF(AD57=0,"",AD57)</f>
        <v/>
      </c>
      <c r="F57" s="393">
        <f>IF(AE57=301,"",AE57)</f>
        <v>0</v>
      </c>
      <c r="G57" s="393" t="str">
        <f>IF(AF57=0,"",AF57)</f>
        <v/>
      </c>
      <c r="H57" s="393">
        <f>IF(AG57=301,"",AG57)</f>
        <v>0</v>
      </c>
      <c r="I57" s="393" t="str">
        <f>IF(AH57=0,"",AH57)</f>
        <v/>
      </c>
      <c r="J57" s="393">
        <f>IF(AI57=301,"",AI57)</f>
        <v>0</v>
      </c>
      <c r="K57" s="393" t="str">
        <f>IF(AJ57=0,"",AJ57)</f>
        <v/>
      </c>
      <c r="L57" s="393">
        <f>IF(AK57=301,"",AK57)</f>
        <v>0</v>
      </c>
      <c r="M57" s="393" t="str">
        <f>IF(AL57=0,"",AL57)</f>
        <v/>
      </c>
      <c r="N57" s="393">
        <f>IF(AM57=301,"",AM57)</f>
        <v>0</v>
      </c>
      <c r="O57" s="393" t="str">
        <f>IF(AN57=0,"",AN57)</f>
        <v/>
      </c>
      <c r="P57" s="393">
        <f>IF(AO57=301,"",AO57)</f>
        <v>0</v>
      </c>
      <c r="Q57" s="393" t="str">
        <f>IF(AP57=0,"",AP57)</f>
        <v/>
      </c>
      <c r="R57" s="393">
        <f>IF(AQ57=301,"",AQ57)</f>
        <v>0</v>
      </c>
      <c r="S57" s="393" t="str">
        <f>IF(AR57=0,"",AR57)</f>
        <v/>
      </c>
      <c r="T57" s="393">
        <f>IF(AS57=301,"",AS57)</f>
        <v>0</v>
      </c>
      <c r="U57" s="393" t="str">
        <f>IF(AT57=0,"",AT57)</f>
        <v/>
      </c>
      <c r="V57" s="404"/>
      <c r="W57" s="404"/>
      <c r="AA57" s="74" t="s">
        <v>3</v>
      </c>
      <c r="AB57" s="75"/>
      <c r="AC57" s="422">
        <f>ABS(INDEX(AC:AC,MATCH(AC52,$AA:$AA,0)+11)+INDEX(AC:AC,MATCH(AC52,$AA:$AA,0)+12)+INDEX(AC:AC,MATCH(AC52,$AA:$AA,0)+13))</f>
        <v>0</v>
      </c>
      <c r="AD57" s="423"/>
      <c r="AE57" s="422">
        <f>ABS(INDEX(AE:AE,MATCH(AE52,$AA:$AA,0)+11)+INDEX(AE:AE,MATCH(AE52,$AA:$AA,0)+12)+INDEX(AE:AE,MATCH(AE52,$AA:$AA,0)+13))</f>
        <v>0</v>
      </c>
      <c r="AF57" s="423"/>
      <c r="AG57" s="422">
        <f>ABS(INDEX(AG:AG,MATCH(AG52,$AA:$AA,0)+11)+INDEX(AG:AG,MATCH(AG52,$AA:$AA,0)+12)+INDEX(AG:AG,MATCH(AG52,$AA:$AA,0)+13))</f>
        <v>0</v>
      </c>
      <c r="AH57" s="423"/>
      <c r="AI57" s="422">
        <f>ABS(INDEX(AI:AI,MATCH(AI52,$AA:$AA,0)+11)+INDEX(AI:AI,MATCH(AI52,$AA:$AA,0)+12)+INDEX(AI:AI,MATCH(AI52,$AA:$AA,0)+13))</f>
        <v>0</v>
      </c>
      <c r="AJ57" s="423"/>
      <c r="AK57" s="422">
        <f>ABS(INDEX(AK:AK,MATCH(AK52,$AA:$AA,0)+11)+INDEX(AK:AK,MATCH(AK52,$AA:$AA,0)+12)+INDEX(AK:AK,MATCH(AK52,$AA:$AA,0)+13))</f>
        <v>0</v>
      </c>
      <c r="AL57" s="423"/>
      <c r="AM57" s="422">
        <f>ABS(INDEX(AM:AM,MATCH(AM52,$AA:$AA,0)+11)+INDEX(AM:AM,MATCH(AM52,$AA:$AA,0)+12)+INDEX(AM:AM,MATCH(AM52,$AA:$AA,0)+13))</f>
        <v>0</v>
      </c>
      <c r="AN57" s="423"/>
      <c r="AO57" s="422">
        <f>ABS(INDEX(AO:AO,MATCH(AO52,$AA:$AA,0)+11)+INDEX(AO:AO,MATCH(AO52,$AA:$AA,0)+12)+INDEX(AO:AO,MATCH(AO52,$AA:$AA,0)+13))</f>
        <v>0</v>
      </c>
      <c r="AP57" s="423"/>
      <c r="AQ57" s="422">
        <f>ABS(INDEX(AQ:AQ,MATCH(AQ52,$AA:$AA,0)+11)+INDEX(AQ:AQ,MATCH(AQ52,$AA:$AA,0)+12)+INDEX(AQ:AQ,MATCH(AQ52,$AA:$AA,0)+13))</f>
        <v>0</v>
      </c>
      <c r="AR57" s="423"/>
      <c r="AS57" s="422">
        <f>ABS(INDEX(AS:AS,MATCH(AS52,$AA:$AA,0)+11)+INDEX(AS:AS,MATCH(AS52,$AA:$AA,0)+12)+INDEX(AS:AS,MATCH(AS52,$AA:$AA,0)+13))</f>
        <v>0</v>
      </c>
      <c r="AT57" s="423"/>
      <c r="AU57" s="1"/>
      <c r="AV57" s="1"/>
      <c r="AW57" s="83"/>
      <c r="AX57" s="84"/>
      <c r="BA57" s="149"/>
      <c r="BB57" s="150"/>
      <c r="BC57" s="151"/>
      <c r="BQ57" s="153"/>
      <c r="BR57" s="151"/>
      <c r="BV57" s="151"/>
      <c r="BZ57" s="151"/>
    </row>
    <row r="58" spans="1:78" ht="15.9" customHeight="1" x14ac:dyDescent="0.25">
      <c r="B58" s="391" t="str">
        <f t="shared" si="68"/>
        <v>Spieler 4</v>
      </c>
      <c r="C58" s="392" t="str">
        <f t="shared" si="68"/>
        <v/>
      </c>
      <c r="D58" s="393">
        <f>IF(AC58=301,"",AC58)</f>
        <v>0</v>
      </c>
      <c r="E58" s="393" t="str">
        <f>IF(AD58=0,"",AD58)</f>
        <v/>
      </c>
      <c r="F58" s="393">
        <f>IF(AE58=301,"",AE58)</f>
        <v>0</v>
      </c>
      <c r="G58" s="393" t="str">
        <f>IF(AF58=0,"",AF58)</f>
        <v/>
      </c>
      <c r="H58" s="393">
        <f>IF(AG58=301,"",AG58)</f>
        <v>0</v>
      </c>
      <c r="I58" s="393" t="str">
        <f>IF(AH58=0,"",AH58)</f>
        <v/>
      </c>
      <c r="J58" s="393">
        <f>IF(AI58=301,"",AI58)</f>
        <v>0</v>
      </c>
      <c r="K58" s="393" t="str">
        <f>IF(AJ58=0,"",AJ58)</f>
        <v/>
      </c>
      <c r="L58" s="393">
        <f>IF(AK58=301,"",AK58)</f>
        <v>0</v>
      </c>
      <c r="M58" s="393" t="str">
        <f>IF(AL58=0,"",AL58)</f>
        <v/>
      </c>
      <c r="N58" s="393">
        <f>IF(AM58=301,"",AM58)</f>
        <v>0</v>
      </c>
      <c r="O58" s="393" t="str">
        <f>IF(AN58=0,"",AN58)</f>
        <v/>
      </c>
      <c r="P58" s="393">
        <f>IF(AO58=301,"",AO58)</f>
        <v>0</v>
      </c>
      <c r="Q58" s="393" t="str">
        <f>IF(AP58=0,"",AP58)</f>
        <v/>
      </c>
      <c r="R58" s="393">
        <f>IF(AQ58=301,"",AQ58)</f>
        <v>0</v>
      </c>
      <c r="S58" s="393" t="str">
        <f>IF(AR58=0,"",AR58)</f>
        <v/>
      </c>
      <c r="T58" s="393">
        <f>IF(AS58=301,"",AS58)</f>
        <v>0</v>
      </c>
      <c r="U58" s="393" t="str">
        <f>IF(AT58=0,"",AT58)</f>
        <v/>
      </c>
      <c r="V58" s="404"/>
      <c r="W58" s="404"/>
      <c r="AA58" s="74" t="s">
        <v>11</v>
      </c>
      <c r="AB58" s="75"/>
      <c r="AC58" s="422">
        <f>ABS(INDEX(AC:AC,MATCH(AC52,$AA:$AA,0)+14)+INDEX(AC:AC,MATCH(AC52,$AA:$AA,0)+15)+INDEX(AC:AC,MATCH(AC52,$AA:$AA,0)+16))</f>
        <v>0</v>
      </c>
      <c r="AD58" s="423"/>
      <c r="AE58" s="422">
        <f>ABS(INDEX(AE:AE,MATCH(AE52,$AA:$AA,0)+14)+INDEX(AE:AE,MATCH(AE52,$AA:$AA,0)+15)+INDEX(AE:AE,MATCH(AE52,$AA:$AA,0)+16))</f>
        <v>0</v>
      </c>
      <c r="AF58" s="423"/>
      <c r="AG58" s="422">
        <f>ABS(INDEX(AG:AG,MATCH(AG52,$AA:$AA,0)+14)+INDEX(AG:AG,MATCH(AG52,$AA:$AA,0)+15)+INDEX(AG:AG,MATCH(AG52,$AA:$AA,0)+16))</f>
        <v>0</v>
      </c>
      <c r="AH58" s="423"/>
      <c r="AI58" s="422">
        <f>ABS(INDEX(AI:AI,MATCH(AI52,$AA:$AA,0)+14)+INDEX(AI:AI,MATCH(AI52,$AA:$AA,0)+15)+INDEX(AI:AI,MATCH(AI52,$AA:$AA,0)+16))</f>
        <v>0</v>
      </c>
      <c r="AJ58" s="423"/>
      <c r="AK58" s="422">
        <f>ABS(INDEX(AK:AK,MATCH(AK52,$AA:$AA,0)+14)+INDEX(AK:AK,MATCH(AK52,$AA:$AA,0)+15)+INDEX(AK:AK,MATCH(AK52,$AA:$AA,0)+16))</f>
        <v>0</v>
      </c>
      <c r="AL58" s="423"/>
      <c r="AM58" s="422">
        <f>ABS(INDEX(AM:AM,MATCH(AM52,$AA:$AA,0)+14)+INDEX(AM:AM,MATCH(AM52,$AA:$AA,0)+15)+INDEX(AM:AM,MATCH(AM52,$AA:$AA,0)+16))</f>
        <v>0</v>
      </c>
      <c r="AN58" s="423"/>
      <c r="AO58" s="422">
        <f>ABS(INDEX(AO:AO,MATCH(AO52,$AA:$AA,0)+14)+INDEX(AO:AO,MATCH(AO52,$AA:$AA,0)+15)+INDEX(AO:AO,MATCH(AO52,$AA:$AA,0)+16))</f>
        <v>0</v>
      </c>
      <c r="AP58" s="423"/>
      <c r="AQ58" s="422">
        <f>ABS(INDEX(AQ:AQ,MATCH(AQ52,$AA:$AA,0)+14)+INDEX(AQ:AQ,MATCH(AQ52,$AA:$AA,0)+15)+INDEX(AQ:AQ,MATCH(AQ52,$AA:$AA,0)+16))</f>
        <v>0</v>
      </c>
      <c r="AR58" s="423"/>
      <c r="AS58" s="422">
        <f>ABS(INDEX(AS:AS,MATCH(AS52,$AA:$AA,0)+14)+INDEX(AS:AS,MATCH(AS52,$AA:$AA,0)+15)+INDEX(AS:AS,MATCH(AS52,$AA:$AA,0)+16))</f>
        <v>0</v>
      </c>
      <c r="AT58" s="423"/>
      <c r="AU58" s="1"/>
      <c r="AV58" s="1"/>
      <c r="AW58" s="83"/>
      <c r="AX58" s="84"/>
      <c r="BA58" s="149"/>
      <c r="BB58" s="150"/>
      <c r="BC58" s="151"/>
      <c r="BQ58" s="153"/>
      <c r="BR58" s="151"/>
      <c r="BV58" s="151"/>
      <c r="BZ58" s="151"/>
    </row>
    <row r="59" spans="1:78" ht="15.9" customHeight="1" x14ac:dyDescent="0.25">
      <c r="B59" s="388" t="str">
        <f t="shared" si="68"/>
        <v>Gesamt</v>
      </c>
      <c r="C59" s="389" t="str">
        <f t="shared" si="68"/>
        <v/>
      </c>
      <c r="D59" s="394">
        <f>IF(AC59=1505,"",AC59)</f>
        <v>0</v>
      </c>
      <c r="E59" s="394" t="str">
        <f>IF(AD59=0,"",AD59)</f>
        <v/>
      </c>
      <c r="F59" s="394">
        <f>IF(AE59=1505,"",AE59)</f>
        <v>0</v>
      </c>
      <c r="G59" s="394" t="str">
        <f>IF(AF59=0,"",AF59)</f>
        <v/>
      </c>
      <c r="H59" s="394">
        <f>IF(AG59=1505,"",AG59)</f>
        <v>0</v>
      </c>
      <c r="I59" s="394" t="str">
        <f>IF(AH59=0,"",AH59)</f>
        <v/>
      </c>
      <c r="J59" s="394">
        <f>IF(AI59=1505,"",AI59)</f>
        <v>0</v>
      </c>
      <c r="K59" s="394" t="str">
        <f>IF(AJ59=0,"",AJ59)</f>
        <v/>
      </c>
      <c r="L59" s="394">
        <f>IF(AK59=1505,"",AK59)</f>
        <v>0</v>
      </c>
      <c r="M59" s="394" t="str">
        <f>IF(AL59=0,"",AL59)</f>
        <v/>
      </c>
      <c r="N59" s="394">
        <f>IF(AM59=1505,"",AM59)</f>
        <v>0</v>
      </c>
      <c r="O59" s="394" t="str">
        <f>IF(AN59=0,"",AN59)</f>
        <v/>
      </c>
      <c r="P59" s="394">
        <f>IF(AO59=1505,"",AO59)</f>
        <v>0</v>
      </c>
      <c r="Q59" s="394" t="str">
        <f>IF(AP59=0,"",AP59)</f>
        <v/>
      </c>
      <c r="R59" s="394">
        <f>IF(AQ59=1505,"",AQ59)</f>
        <v>0</v>
      </c>
      <c r="S59" s="394" t="str">
        <f>IF(AR59=0,"",AR59)</f>
        <v/>
      </c>
      <c r="T59" s="394">
        <f>IF(AS59=1505,"",AS59)</f>
        <v>0</v>
      </c>
      <c r="U59" s="394" t="str">
        <f>IF(AT59=0,"",AT59)</f>
        <v/>
      </c>
      <c r="V59" s="290"/>
      <c r="W59" s="290"/>
      <c r="AA59" s="76" t="s">
        <v>960</v>
      </c>
      <c r="AB59" s="77"/>
      <c r="AC59" s="388">
        <f>SUM(AC55:AC58)</f>
        <v>0</v>
      </c>
      <c r="AD59" s="389"/>
      <c r="AE59" s="388">
        <f>SUM(AE55:AE58)</f>
        <v>0</v>
      </c>
      <c r="AF59" s="389"/>
      <c r="AG59" s="388">
        <f>SUM(AG55:AG58)</f>
        <v>0</v>
      </c>
      <c r="AH59" s="389"/>
      <c r="AI59" s="388">
        <f>SUM(AI55:AI58)</f>
        <v>0</v>
      </c>
      <c r="AJ59" s="389"/>
      <c r="AK59" s="388">
        <f>SUM(AK55:AK58)</f>
        <v>0</v>
      </c>
      <c r="AL59" s="389"/>
      <c r="AM59" s="388">
        <f>SUM(AM55:AM58)</f>
        <v>0</v>
      </c>
      <c r="AN59" s="389"/>
      <c r="AO59" s="388">
        <f>SUM(AO55:AO58)</f>
        <v>0</v>
      </c>
      <c r="AP59" s="389"/>
      <c r="AQ59" s="388">
        <f>SUM(AQ55:AQ58)</f>
        <v>0</v>
      </c>
      <c r="AR59" s="389"/>
      <c r="AS59" s="388">
        <f>SUM(AS55:AS58)</f>
        <v>0</v>
      </c>
      <c r="AT59" s="389"/>
      <c r="AU59" s="69"/>
      <c r="AV59" s="69"/>
      <c r="AW59" s="83"/>
      <c r="AX59" s="84"/>
      <c r="BA59" s="149"/>
      <c r="BB59" s="150"/>
      <c r="BC59" s="151"/>
      <c r="BQ59" s="153"/>
      <c r="BR59" s="151"/>
      <c r="BV59" s="151"/>
      <c r="BZ59" s="151"/>
    </row>
    <row r="60" spans="1:78" ht="10.5" customHeight="1" x14ac:dyDescent="0.25">
      <c r="B60" s="78"/>
      <c r="C60" s="6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AA60" s="78"/>
      <c r="AB60" s="69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83"/>
      <c r="AX60" s="84"/>
      <c r="BA60" s="149"/>
      <c r="BB60" s="150"/>
      <c r="BC60" s="151"/>
      <c r="BQ60" s="153"/>
      <c r="BR60" s="151"/>
      <c r="BV60" s="151"/>
      <c r="BZ60" s="151"/>
    </row>
    <row r="61" spans="1:78" ht="21" customHeight="1" x14ac:dyDescent="0.4">
      <c r="B61" s="28" t="str">
        <f>AA61</f>
        <v>Team-Nr.</v>
      </c>
      <c r="C61" s="29"/>
      <c r="D61" s="28" t="str">
        <f>AC61</f>
        <v>Liga:</v>
      </c>
      <c r="E61" s="31"/>
      <c r="F61" s="390" t="str">
        <f>AE61</f>
        <v>Bayernliga Herren</v>
      </c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2"/>
      <c r="S61" s="33" t="s">
        <v>955</v>
      </c>
      <c r="T61" s="34"/>
      <c r="U61" s="401" t="str">
        <f>AT61</f>
        <v>18.10./19.10.</v>
      </c>
      <c r="V61" s="402"/>
      <c r="W61" s="403"/>
      <c r="X61" s="386"/>
      <c r="Y61" s="387"/>
      <c r="Z61" s="387"/>
      <c r="AA61" s="28" t="s">
        <v>974</v>
      </c>
      <c r="AB61" s="29"/>
      <c r="AC61" s="30" t="s">
        <v>953</v>
      </c>
      <c r="AD61" s="31"/>
      <c r="AE61" s="29" t="str">
        <f>Schlüssel!$C$1</f>
        <v>Bayernliga Herren</v>
      </c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32"/>
      <c r="AR61" s="33" t="s">
        <v>955</v>
      </c>
      <c r="AS61" s="34"/>
      <c r="AT61" s="401" t="str">
        <f>VLOOKUP(AS62,Spielorte!$A$1:$C$6,2)</f>
        <v>18.10./19.10.</v>
      </c>
      <c r="AU61" s="402"/>
      <c r="AV61" s="403"/>
      <c r="AW61" s="83"/>
      <c r="AX61" s="84"/>
      <c r="BA61" s="149" t="s">
        <v>1117</v>
      </c>
      <c r="BB61" s="150" t="s">
        <v>972</v>
      </c>
      <c r="BC61" s="151" t="s">
        <v>991</v>
      </c>
      <c r="BD61" s="152" t="s">
        <v>990</v>
      </c>
      <c r="BE61" s="152" t="s">
        <v>972</v>
      </c>
      <c r="BF61" s="152" t="s">
        <v>992</v>
      </c>
      <c r="BG61" s="152" t="s">
        <v>1028</v>
      </c>
      <c r="BH61" s="152" t="s">
        <v>1118</v>
      </c>
      <c r="BI61" s="152" t="s">
        <v>1119</v>
      </c>
      <c r="BJ61" s="152" t="s">
        <v>1120</v>
      </c>
      <c r="BK61" s="152" t="s">
        <v>1121</v>
      </c>
      <c r="BL61" s="152" t="s">
        <v>1122</v>
      </c>
      <c r="BM61" s="152" t="s">
        <v>1129</v>
      </c>
      <c r="BN61" s="152" t="s">
        <v>1130</v>
      </c>
      <c r="BO61" s="152" t="s">
        <v>1131</v>
      </c>
      <c r="BP61" s="152" t="s">
        <v>1132</v>
      </c>
      <c r="BQ61" s="153" t="s">
        <v>1123</v>
      </c>
      <c r="BR61" s="151" t="s">
        <v>993</v>
      </c>
      <c r="BS61" s="152" t="s">
        <v>1124</v>
      </c>
      <c r="BT61" s="152" t="s">
        <v>1125</v>
      </c>
      <c r="BU61" s="152" t="s">
        <v>991</v>
      </c>
      <c r="BV61" s="151" t="s">
        <v>993</v>
      </c>
      <c r="BW61" s="153" t="s">
        <v>1126</v>
      </c>
      <c r="BX61" s="152" t="s">
        <v>1127</v>
      </c>
      <c r="BY61" s="152" t="s">
        <v>1128</v>
      </c>
      <c r="BZ61" s="151" t="s">
        <v>993</v>
      </c>
    </row>
    <row r="62" spans="1:78" ht="17.25" customHeight="1" thickBot="1" x14ac:dyDescent="0.45">
      <c r="B62" s="37">
        <f>AA62</f>
        <v>3</v>
      </c>
      <c r="D62" s="30" t="s">
        <v>954</v>
      </c>
      <c r="E62" s="38"/>
      <c r="F62" s="400" t="str">
        <f>AE62</f>
        <v>Unterföhring Dreambowl Palace</v>
      </c>
      <c r="G62" s="400"/>
      <c r="H62" s="400"/>
      <c r="I62" s="400"/>
      <c r="J62" s="400"/>
      <c r="K62" s="400"/>
      <c r="L62" s="400"/>
      <c r="M62" s="400"/>
      <c r="N62" s="400"/>
      <c r="O62" s="400"/>
      <c r="P62" s="39"/>
      <c r="Q62" s="39"/>
      <c r="S62" s="33" t="s">
        <v>952</v>
      </c>
      <c r="T62" s="40">
        <f>AS62</f>
        <v>2</v>
      </c>
      <c r="U62" s="34"/>
      <c r="V62" s="34"/>
      <c r="Z62" s="36"/>
      <c r="AA62" s="37">
        <v>3</v>
      </c>
      <c r="AC62" s="30" t="s">
        <v>954</v>
      </c>
      <c r="AD62" s="38"/>
      <c r="AE62" s="85" t="str">
        <f>VLOOKUP(AS62,Spielorte!$A$1:$C$6,3)</f>
        <v>Unterföhring Dreambowl Palace</v>
      </c>
      <c r="AF62" s="85"/>
      <c r="AG62" s="85"/>
      <c r="AH62" s="85"/>
      <c r="AI62" s="85"/>
      <c r="AJ62" s="85"/>
      <c r="AK62" s="85"/>
      <c r="AL62" s="85"/>
      <c r="AM62" s="85"/>
      <c r="AN62" s="85"/>
      <c r="AO62" s="39"/>
      <c r="AP62" s="39"/>
      <c r="AR62" s="33" t="s">
        <v>952</v>
      </c>
      <c r="AS62" s="40">
        <v>2</v>
      </c>
      <c r="AT62" s="34"/>
      <c r="AU62" s="34"/>
      <c r="AW62" s="83"/>
      <c r="AX62" s="84"/>
      <c r="BA62" s="149"/>
      <c r="BB62" s="150"/>
      <c r="BC62" s="151"/>
      <c r="BQ62" s="153"/>
      <c r="BR62" s="151"/>
      <c r="BV62" s="151"/>
      <c r="BW62" s="153"/>
      <c r="BZ62" s="151"/>
    </row>
    <row r="63" spans="1:78" ht="15.75" customHeight="1" thickBot="1" x14ac:dyDescent="0.3">
      <c r="B63" s="41" t="str">
        <f>VLOOKUP(B62,Schlüssel!$A$5:$B$14,2)</f>
        <v>SG DJK Rimpar 1</v>
      </c>
      <c r="C63" s="42"/>
      <c r="D63" s="43"/>
      <c r="E63" s="44"/>
      <c r="F63" s="45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AA63" s="41" t="str">
        <f>VLOOKUP(AA62,Schlüssel!$A$5:$B$14,2)</f>
        <v>SG DJK Rimpar 1</v>
      </c>
      <c r="AB63" s="42"/>
      <c r="AC63" s="43"/>
      <c r="AD63" s="44"/>
      <c r="AE63" s="45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W63" s="83"/>
      <c r="AX63" s="84"/>
      <c r="BA63" s="149"/>
      <c r="BB63" s="150"/>
      <c r="BC63" s="151"/>
      <c r="BQ63" s="153"/>
      <c r="BR63" s="151"/>
      <c r="BV63" s="151"/>
      <c r="BW63" s="153"/>
      <c r="BZ63" s="151"/>
    </row>
    <row r="64" spans="1:78" ht="13.8" thickBot="1" x14ac:dyDescent="0.3">
      <c r="A64" s="4"/>
      <c r="B64" s="28"/>
      <c r="C64" s="47"/>
      <c r="D64" s="48" t="s">
        <v>10</v>
      </c>
      <c r="E64" s="28">
        <f>VLOOKUP($B$2,Schlüssel!$A$5:$DZ$14,13)</f>
        <v>7</v>
      </c>
      <c r="F64" s="49" t="s">
        <v>10</v>
      </c>
      <c r="G64" s="28">
        <f>VLOOKUP($B$2,Schlüssel!$A$5:$DZ$14,14)</f>
        <v>6</v>
      </c>
      <c r="H64" s="49" t="s">
        <v>10</v>
      </c>
      <c r="I64" s="28">
        <f>VLOOKUP($B$2,Schlüssel!$A$5:$DZ$14,15)</f>
        <v>9</v>
      </c>
      <c r="J64" s="49" t="s">
        <v>10</v>
      </c>
      <c r="K64" s="28">
        <f>VLOOKUP($B$2,Schlüssel!$A$5:$DZ$14,16)</f>
        <v>11</v>
      </c>
      <c r="L64" s="49" t="s">
        <v>10</v>
      </c>
      <c r="M64" s="28">
        <f>VLOOKUP($B$2,Schlüssel!$A$5:$DZ$14,17)</f>
        <v>3</v>
      </c>
      <c r="N64" s="49" t="s">
        <v>10</v>
      </c>
      <c r="O64" s="28">
        <f>VLOOKUP($B$2,Schlüssel!$A$5:$DZ$14,18)</f>
        <v>5</v>
      </c>
      <c r="P64" s="49" t="s">
        <v>10</v>
      </c>
      <c r="Q64" s="28">
        <f>VLOOKUP($B$2,Schlüssel!$A$5:$DZ$14,19)</f>
        <v>12</v>
      </c>
      <c r="R64" s="49" t="s">
        <v>10</v>
      </c>
      <c r="S64" s="28">
        <f>VLOOKUP($B$2,Schlüssel!$A$5:$DZ$14,20)</f>
        <v>10</v>
      </c>
      <c r="T64" s="49" t="s">
        <v>10</v>
      </c>
      <c r="U64" s="28">
        <f>VLOOKUP($B$2,Schlüssel!$A$5:$DZ$14,21)</f>
        <v>4</v>
      </c>
      <c r="Z64" s="2"/>
      <c r="AA64" s="28"/>
      <c r="AB64" s="47"/>
      <c r="AC64" s="48" t="s">
        <v>10</v>
      </c>
      <c r="AD64" s="28">
        <f>VLOOKUP($AA62,Schlüssel!$A$5:$DZ$14,13)</f>
        <v>8</v>
      </c>
      <c r="AE64" s="49" t="s">
        <v>10</v>
      </c>
      <c r="AF64" s="28">
        <f>VLOOKUP($AA62,Schlüssel!$A$5:$DZ$14,14)</f>
        <v>4</v>
      </c>
      <c r="AG64" s="49" t="s">
        <v>10</v>
      </c>
      <c r="AH64" s="28">
        <f>VLOOKUP($AA62,Schlüssel!$A$5:$DZ$14,15)</f>
        <v>6</v>
      </c>
      <c r="AI64" s="49" t="s">
        <v>10</v>
      </c>
      <c r="AJ64" s="28">
        <f>VLOOKUP($AA62,Schlüssel!$A$5:$DZ$14,16)</f>
        <v>7</v>
      </c>
      <c r="AK64" s="49" t="s">
        <v>10</v>
      </c>
      <c r="AL64" s="28">
        <f>VLOOKUP($AA62,Schlüssel!$A$5:$DZ$14,17)</f>
        <v>9</v>
      </c>
      <c r="AM64" s="49" t="s">
        <v>10</v>
      </c>
      <c r="AN64" s="28">
        <f>VLOOKUP($AA62,Schlüssel!$A$5:$DZ$14,18)</f>
        <v>12</v>
      </c>
      <c r="AO64" s="49" t="s">
        <v>10</v>
      </c>
      <c r="AP64" s="28">
        <f>VLOOKUP($AA62,Schlüssel!$A$5:$DZ$14,19)</f>
        <v>5</v>
      </c>
      <c r="AQ64" s="49" t="s">
        <v>10</v>
      </c>
      <c r="AR64" s="28">
        <f>VLOOKUP($AA62,Schlüssel!$A$5:$DZ$14,20)</f>
        <v>3</v>
      </c>
      <c r="AS64" s="49" t="s">
        <v>10</v>
      </c>
      <c r="AT64" s="28">
        <f>VLOOKUP($AA62,Schlüssel!$A$5:$DZ$14,21)</f>
        <v>10</v>
      </c>
      <c r="AW64" s="83"/>
      <c r="AX64" s="84"/>
      <c r="BA64" s="149"/>
      <c r="BB64" s="150"/>
      <c r="BC64" s="151"/>
      <c r="BQ64" s="153"/>
      <c r="BR64" s="151"/>
      <c r="BV64" s="151"/>
      <c r="BW64" s="153"/>
      <c r="BZ64" s="151"/>
    </row>
    <row r="65" spans="1:78" ht="20.25" customHeight="1" x14ac:dyDescent="0.25">
      <c r="B65" s="50" t="s">
        <v>1</v>
      </c>
      <c r="C65" s="51"/>
      <c r="D65" s="388" t="s">
        <v>961</v>
      </c>
      <c r="E65" s="389"/>
      <c r="F65" s="388" t="s">
        <v>962</v>
      </c>
      <c r="G65" s="389"/>
      <c r="H65" s="388" t="s">
        <v>963</v>
      </c>
      <c r="I65" s="389"/>
      <c r="J65" s="388" t="s">
        <v>964</v>
      </c>
      <c r="K65" s="389"/>
      <c r="L65" s="388" t="s">
        <v>965</v>
      </c>
      <c r="M65" s="389"/>
      <c r="N65" s="388" t="s">
        <v>966</v>
      </c>
      <c r="O65" s="389"/>
      <c r="P65" s="388" t="s">
        <v>967</v>
      </c>
      <c r="Q65" s="389"/>
      <c r="R65" s="388" t="s">
        <v>968</v>
      </c>
      <c r="S65" s="389"/>
      <c r="T65" s="388" t="s">
        <v>969</v>
      </c>
      <c r="U65" s="389"/>
      <c r="V65" s="416" t="s">
        <v>960</v>
      </c>
      <c r="W65" s="417"/>
      <c r="AA65" s="50" t="s">
        <v>1</v>
      </c>
      <c r="AB65" s="51"/>
      <c r="AC65" s="76" t="s">
        <v>961</v>
      </c>
      <c r="AD65" s="77"/>
      <c r="AE65" s="76" t="s">
        <v>962</v>
      </c>
      <c r="AF65" s="77"/>
      <c r="AG65" s="76" t="s">
        <v>963</v>
      </c>
      <c r="AH65" s="77"/>
      <c r="AI65" s="76" t="s">
        <v>964</v>
      </c>
      <c r="AJ65" s="77"/>
      <c r="AK65" s="76" t="s">
        <v>965</v>
      </c>
      <c r="AL65" s="77"/>
      <c r="AM65" s="76" t="s">
        <v>966</v>
      </c>
      <c r="AN65" s="77"/>
      <c r="AO65" s="76" t="s">
        <v>967</v>
      </c>
      <c r="AP65" s="77"/>
      <c r="AQ65" s="76" t="s">
        <v>968</v>
      </c>
      <c r="AR65" s="77"/>
      <c r="AS65" s="76" t="s">
        <v>969</v>
      </c>
      <c r="AT65" s="86"/>
      <c r="AU65" s="87" t="s">
        <v>960</v>
      </c>
      <c r="AV65" s="88"/>
      <c r="AW65" s="83"/>
      <c r="AX65" s="84"/>
      <c r="BA65" s="149"/>
      <c r="BB65" s="150"/>
      <c r="BC65" s="151"/>
      <c r="BQ65" s="153"/>
      <c r="BR65" s="151"/>
      <c r="BV65" s="151"/>
      <c r="BZ65" s="151"/>
    </row>
    <row r="66" spans="1:78" ht="15" customHeight="1" thickBot="1" x14ac:dyDescent="0.3">
      <c r="B66" s="52" t="s">
        <v>970</v>
      </c>
      <c r="C66" s="53" t="s">
        <v>971</v>
      </c>
      <c r="D66" s="54" t="s">
        <v>972</v>
      </c>
      <c r="E66" s="54" t="s">
        <v>973</v>
      </c>
      <c r="F66" s="54" t="s">
        <v>972</v>
      </c>
      <c r="G66" s="54" t="s">
        <v>973</v>
      </c>
      <c r="H66" s="54" t="s">
        <v>972</v>
      </c>
      <c r="I66" s="54" t="s">
        <v>973</v>
      </c>
      <c r="J66" s="54" t="s">
        <v>972</v>
      </c>
      <c r="K66" s="54" t="s">
        <v>973</v>
      </c>
      <c r="L66" s="54" t="s">
        <v>972</v>
      </c>
      <c r="M66" s="54" t="s">
        <v>973</v>
      </c>
      <c r="N66" s="54" t="s">
        <v>972</v>
      </c>
      <c r="O66" s="54" t="s">
        <v>973</v>
      </c>
      <c r="P66" s="54" t="s">
        <v>972</v>
      </c>
      <c r="Q66" s="54" t="s">
        <v>973</v>
      </c>
      <c r="R66" s="54" t="s">
        <v>972</v>
      </c>
      <c r="S66" s="54" t="s">
        <v>973</v>
      </c>
      <c r="T66" s="54" t="s">
        <v>972</v>
      </c>
      <c r="U66" s="54" t="s">
        <v>973</v>
      </c>
      <c r="V66" s="54" t="s">
        <v>972</v>
      </c>
      <c r="W66" s="55" t="s">
        <v>973</v>
      </c>
      <c r="AA66" s="52" t="s">
        <v>970</v>
      </c>
      <c r="AB66" s="53" t="s">
        <v>971</v>
      </c>
      <c r="AC66" s="54" t="s">
        <v>972</v>
      </c>
      <c r="AD66" s="54" t="s">
        <v>973</v>
      </c>
      <c r="AE66" s="54" t="s">
        <v>972</v>
      </c>
      <c r="AF66" s="54" t="s">
        <v>973</v>
      </c>
      <c r="AG66" s="54" t="s">
        <v>972</v>
      </c>
      <c r="AH66" s="54" t="s">
        <v>973</v>
      </c>
      <c r="AI66" s="54" t="s">
        <v>972</v>
      </c>
      <c r="AJ66" s="54" t="s">
        <v>973</v>
      </c>
      <c r="AK66" s="54" t="s">
        <v>972</v>
      </c>
      <c r="AL66" s="54" t="s">
        <v>973</v>
      </c>
      <c r="AM66" s="54" t="s">
        <v>972</v>
      </c>
      <c r="AN66" s="54" t="s">
        <v>973</v>
      </c>
      <c r="AO66" s="54" t="s">
        <v>972</v>
      </c>
      <c r="AP66" s="54" t="s">
        <v>973</v>
      </c>
      <c r="AQ66" s="54" t="s">
        <v>972</v>
      </c>
      <c r="AR66" s="54" t="s">
        <v>973</v>
      </c>
      <c r="AS66" s="54" t="s">
        <v>972</v>
      </c>
      <c r="AT66" s="89" t="s">
        <v>973</v>
      </c>
      <c r="AU66" s="52" t="s">
        <v>972</v>
      </c>
      <c r="AV66" s="55" t="s">
        <v>973</v>
      </c>
      <c r="AW66" s="83"/>
      <c r="AX66" s="84"/>
      <c r="BA66" s="149"/>
      <c r="BB66" s="150"/>
      <c r="BC66" s="151"/>
      <c r="BQ66" s="153"/>
      <c r="BR66" s="151"/>
      <c r="BV66" s="151"/>
      <c r="BZ66" s="151"/>
    </row>
    <row r="67" spans="1:78" ht="17.100000000000001" customHeight="1" x14ac:dyDescent="0.25">
      <c r="A67" s="413" t="s">
        <v>0</v>
      </c>
      <c r="B67" s="56" t="str">
        <f>IF(AA67=0,"",AA67)</f>
        <v/>
      </c>
      <c r="C67" s="57" t="str">
        <f>IF(AB67=0,"",AB67)</f>
        <v/>
      </c>
      <c r="D67" s="58" t="str">
        <f>IF(AC67=0,"",AC67)</f>
        <v/>
      </c>
      <c r="E67" s="397">
        <f>IF(AD67="","",AD67)</f>
        <v>0</v>
      </c>
      <c r="F67" s="58" t="str">
        <f t="shared" ref="F67:F80" si="69">IF(AE67=0,"",AE67)</f>
        <v/>
      </c>
      <c r="G67" s="397">
        <f>IF(AF67="","",AF67)</f>
        <v>0</v>
      </c>
      <c r="H67" s="58" t="str">
        <f t="shared" ref="H67:H80" si="70">IF(AG67=0,"",AG67)</f>
        <v/>
      </c>
      <c r="I67" s="397">
        <f>IF(AH67="","",AH67)</f>
        <v>0</v>
      </c>
      <c r="J67" s="58" t="str">
        <f t="shared" ref="J67:J80" si="71">IF(AI67=0,"",AI67)</f>
        <v/>
      </c>
      <c r="K67" s="397">
        <f>IF(AJ67="","",AJ67)</f>
        <v>0</v>
      </c>
      <c r="L67" s="58" t="str">
        <f t="shared" ref="L67:L80" si="72">IF(AK67=0,"",AK67)</f>
        <v/>
      </c>
      <c r="M67" s="397">
        <f>IF(AL67="","",AL67)</f>
        <v>0</v>
      </c>
      <c r="N67" s="58" t="str">
        <f>IF(AM67=0,"",AM67)</f>
        <v/>
      </c>
      <c r="O67" s="397">
        <f>IF(AN67="","",AN67)</f>
        <v>0</v>
      </c>
      <c r="P67" s="58" t="str">
        <f t="shared" ref="P67:P80" si="73">IF(AO67=0,"",AO67)</f>
        <v/>
      </c>
      <c r="Q67" s="397">
        <f>IF(AP67="","",AP67)</f>
        <v>0</v>
      </c>
      <c r="R67" s="58" t="str">
        <f t="shared" ref="R67:R80" si="74">IF(AQ67=0,"",AQ67)</f>
        <v/>
      </c>
      <c r="S67" s="397">
        <f>IF(AR67="","",AR67)</f>
        <v>0</v>
      </c>
      <c r="T67" s="58" t="str">
        <f t="shared" ref="T67:T80" si="75">IF(AS67=0,"",AS67)</f>
        <v/>
      </c>
      <c r="U67" s="397">
        <f>IF(AT67="","",AT67)</f>
        <v>0</v>
      </c>
      <c r="V67" s="58" t="str">
        <f t="shared" ref="V67:V80" si="76">IF(AU67=0,"",AU67)</f>
        <v/>
      </c>
      <c r="W67" s="397">
        <f>IF(AV67="","",AV67)</f>
        <v>0</v>
      </c>
      <c r="Z67" s="405" t="s">
        <v>0</v>
      </c>
      <c r="AA67" s="272" t="str">
        <f>IF(AB67=0,"",_xlfn.CONCAT(VLOOKUP(AB67,Starter!A:C,2,0)))</f>
        <v/>
      </c>
      <c r="AB67" s="81"/>
      <c r="AC67" s="283"/>
      <c r="AD67" s="163">
        <f>IF(SUM(AC67:AC69)+AC85=0,0,IF(SUM(ABS(AC67),ABS(AC68),ABS(AC69))=AC85,0.5,IF(SUM(ABS(AC67),ABS(AC68),ABS(AC69))&gt;AC85,1,0)))</f>
        <v>0</v>
      </c>
      <c r="AE67" s="132"/>
      <c r="AF67" s="91">
        <f>IF(SUM(AE67:AE69)+AE85=0,0,IF(SUM(ABS(AE67),ABS(AE68),ABS(AE69))=AE85,0.5,IF(SUM(ABS(AE67),ABS(AE68),ABS(AE69))&gt;AE85,1,0)))</f>
        <v>0</v>
      </c>
      <c r="AG67" s="129"/>
      <c r="AH67" s="91">
        <f>IF(SUM(AG67:AG69)+AG85=0,0,IF(SUM(ABS(AG67),ABS(AG68),ABS(AG69))=AG85,0.5,IF(SUM(ABS(AG67),ABS(AG68),ABS(AG69))&gt;AG85,1,0)))</f>
        <v>0</v>
      </c>
      <c r="AI67" s="129"/>
      <c r="AJ67" s="91">
        <f>IF(SUM(AI67:AI69)+AI85=0,0,IF(SUM(ABS(AI67),ABS(AI68),ABS(AI69))=AI85,0.5,IF(SUM(ABS(AI67),ABS(AI68),ABS(AI69))&gt;AI85,1,0)))</f>
        <v>0</v>
      </c>
      <c r="AK67" s="129"/>
      <c r="AL67" s="91">
        <f>IF(SUM(AK67:AK69)+AK85=0,0,IF(SUM(ABS(AK67),ABS(AK68),ABS(AK69))=AK85,0.5,IF(SUM(ABS(AK67),ABS(AK68),ABS(AK69))&gt;AK85,1,0)))</f>
        <v>0</v>
      </c>
      <c r="AM67" s="129"/>
      <c r="AN67" s="91">
        <f>IF(SUM(AM67:AM69)+AM85=0,0,IF(SUM(ABS(AM67),ABS(AM68),ABS(AM69))=AM85,0.5,IF(SUM(ABS(AM67),ABS(AM68),ABS(AM69))&gt;AM85,1,0)))</f>
        <v>0</v>
      </c>
      <c r="AO67" s="129"/>
      <c r="AP67" s="91">
        <f>IF(SUM(AO67:AO69)+AO85=0,0,IF(SUM(ABS(AO67),ABS(AO68),ABS(AO69))=AO85,0.5,IF(SUM(ABS(AO67),ABS(AO68),ABS(AO69))&gt;AO85,1,0)))</f>
        <v>0</v>
      </c>
      <c r="AQ67" s="129"/>
      <c r="AR67" s="91">
        <f>IF(SUM(AQ67:AQ69)+AQ85=0,0,IF(SUM(ABS(AQ67),ABS(AQ68),ABS(AQ69))=AQ85,0.5,IF(SUM(ABS(AQ67),ABS(AQ68),ABS(AQ69))&gt;AQ85,1,0)))</f>
        <v>0</v>
      </c>
      <c r="AS67" s="129"/>
      <c r="AT67" s="91">
        <f>IF(SUM(AS67:AS69)+AS85=0,0,IF(SUM(ABS(AS67),ABS(AS68),ABS(AS69))=AS85,0.5,IF(SUM(ABS(AS67),ABS(AS68),ABS(AS69))&gt;AS85,1,0)))</f>
        <v>0</v>
      </c>
      <c r="AU67" s="92">
        <f t="shared" ref="AU67:AU78" si="77">ABS(SUM(AC67:AC67))+ABS(SUM(AE67:AE67))+ABS(SUM(AG67:AG67))+ABS(SUM(AI67:AI67))+ABS(SUM(AK67:AK67))+ABS(SUM(AM67:AM67))+ABS(SUM(AO67:AO67))+ABS(SUM(AQ67:AQ67))+ABS(SUM(AS67:AS67))</f>
        <v>0</v>
      </c>
      <c r="AV67" s="93">
        <f>SUM(AD67+AF67+AH67+AJ67+AL67+AN67+AP67+AR67+AT67)</f>
        <v>0</v>
      </c>
      <c r="AW67" s="83"/>
      <c r="AX67" s="84"/>
      <c r="AZ67" s="47"/>
      <c r="BA67" s="149"/>
      <c r="BB67" s="150"/>
      <c r="BC67" s="151"/>
      <c r="BD67" s="154">
        <f>+AB67</f>
        <v>0</v>
      </c>
      <c r="BE67" s="150">
        <f>+AU67</f>
        <v>0</v>
      </c>
      <c r="BF67" s="152">
        <f>COUNT(BH67:BP67)</f>
        <v>0</v>
      </c>
      <c r="BG67" s="152">
        <f>COUNTIF(BH67:BP67,"&gt;0")</f>
        <v>0</v>
      </c>
      <c r="BH67" s="152" t="str">
        <f t="shared" ref="BH67:BH78" si="78">IF(AC67=0,"",AC67)</f>
        <v/>
      </c>
      <c r="BI67" s="152" t="str">
        <f t="shared" ref="BI67:BI78" si="79">IF(AE67=0,"",AE67)</f>
        <v/>
      </c>
      <c r="BJ67" s="152" t="str">
        <f t="shared" ref="BJ67:BJ78" si="80">IF(AG67=0,"",AG67)</f>
        <v/>
      </c>
      <c r="BK67" s="152" t="str">
        <f t="shared" ref="BK67:BK78" si="81">IF(AI67=0,"",AI67)</f>
        <v/>
      </c>
      <c r="BL67" s="152" t="str">
        <f t="shared" ref="BL67:BL78" si="82">IF(AK67=0,"",AK67)</f>
        <v/>
      </c>
      <c r="BM67" s="152" t="str">
        <f t="shared" ref="BM67:BM78" si="83">IF(AM67=0,"",AM67)</f>
        <v/>
      </c>
      <c r="BN67" s="152" t="str">
        <f t="shared" ref="BN67:BN78" si="84">IF(AO67=0,"",AO67)</f>
        <v/>
      </c>
      <c r="BO67" s="152" t="str">
        <f t="shared" ref="BO67:BO78" si="85">IF(AQ67=0,"",AQ67)</f>
        <v/>
      </c>
      <c r="BP67" s="152" t="str">
        <f t="shared" ref="BP67:BP78" si="86">IF(AS67=0,"",AS67)</f>
        <v/>
      </c>
      <c r="BQ67" s="153"/>
      <c r="BR67" s="151"/>
      <c r="BS67" s="152">
        <f>MAX(BH67:BP67)</f>
        <v>0</v>
      </c>
      <c r="BT67" s="152">
        <f>IF(BS67&lt;MAX(BS:BS),0,BS67+ROW()/1000000000)</f>
        <v>6.7000000000000004E-8</v>
      </c>
      <c r="BU67" s="152" t="str">
        <f>+AA63</f>
        <v>SG DJK Rimpar 1</v>
      </c>
      <c r="BV67" s="151">
        <f>RANK(BT67,BT:BT)</f>
        <v>96</v>
      </c>
      <c r="BW67" s="152">
        <f>SUMIF(BH67:BP67,"&gt;0")</f>
        <v>0</v>
      </c>
      <c r="BX67" s="152">
        <f>IF(COUNTIF(BH67:BP67,"&gt;0")&lt;Spielorte!$A$23,0,BE67/Spielorte!$A$23)</f>
        <v>0</v>
      </c>
      <c r="BY67" s="152">
        <f>IF(BX67&lt;MAX(BX:BX),0,BX67+ROW()/1000000000)</f>
        <v>6.7000000000000004E-8</v>
      </c>
      <c r="BZ67" s="151">
        <f t="shared" ref="BZ67:BZ78" si="87">IF(BY67=0,0,RANK(BY67,BY:BY))</f>
        <v>96</v>
      </c>
    </row>
    <row r="68" spans="1:78" ht="17.100000000000001" customHeight="1" x14ac:dyDescent="0.25">
      <c r="A68" s="414"/>
      <c r="B68" s="59" t="str">
        <f t="shared" ref="B68:D80" si="88">IF(AA68=0,"",AA68)</f>
        <v/>
      </c>
      <c r="C68" s="60" t="str">
        <f t="shared" si="88"/>
        <v/>
      </c>
      <c r="D68" s="61" t="str">
        <f t="shared" si="88"/>
        <v/>
      </c>
      <c r="E68" s="398"/>
      <c r="F68" s="61" t="str">
        <f t="shared" si="69"/>
        <v/>
      </c>
      <c r="G68" s="398"/>
      <c r="H68" s="61" t="str">
        <f t="shared" si="70"/>
        <v/>
      </c>
      <c r="I68" s="398"/>
      <c r="J68" s="61" t="str">
        <f t="shared" si="71"/>
        <v/>
      </c>
      <c r="K68" s="398"/>
      <c r="L68" s="61" t="str">
        <f t="shared" si="72"/>
        <v/>
      </c>
      <c r="M68" s="398"/>
      <c r="N68" s="61" t="str">
        <f t="shared" ref="N68:N80" si="89">IF(AM68=0,"",AM68)</f>
        <v/>
      </c>
      <c r="O68" s="398"/>
      <c r="P68" s="61" t="str">
        <f t="shared" si="73"/>
        <v/>
      </c>
      <c r="Q68" s="398"/>
      <c r="R68" s="61" t="str">
        <f t="shared" si="74"/>
        <v/>
      </c>
      <c r="S68" s="398"/>
      <c r="T68" s="61" t="str">
        <f t="shared" si="75"/>
        <v/>
      </c>
      <c r="U68" s="398"/>
      <c r="V68" s="61" t="str">
        <f t="shared" si="76"/>
        <v/>
      </c>
      <c r="W68" s="398"/>
      <c r="Z68" s="406"/>
      <c r="AA68" s="90" t="str">
        <f>IF(AB68=0,"",_xlfn.CONCAT(VLOOKUP(AB68,Starter!A:C,2,0)))</f>
        <v/>
      </c>
      <c r="AB68" s="80"/>
      <c r="AC68" s="130"/>
      <c r="AD68" s="94"/>
      <c r="AE68" s="130"/>
      <c r="AF68" s="94"/>
      <c r="AG68" s="130"/>
      <c r="AH68" s="94"/>
      <c r="AI68" s="130"/>
      <c r="AJ68" s="94"/>
      <c r="AK68" s="130"/>
      <c r="AL68" s="94"/>
      <c r="AM68" s="130"/>
      <c r="AN68" s="94"/>
      <c r="AO68" s="130"/>
      <c r="AP68" s="94"/>
      <c r="AQ68" s="130"/>
      <c r="AR68" s="94"/>
      <c r="AS68" s="130"/>
      <c r="AT68" s="94"/>
      <c r="AU68" s="95">
        <f t="shared" si="77"/>
        <v>0</v>
      </c>
      <c r="AV68" s="96"/>
      <c r="AW68" s="83"/>
      <c r="AX68" s="84"/>
      <c r="AZ68" s="47"/>
      <c r="BA68" s="149"/>
      <c r="BB68" s="150"/>
      <c r="BC68" s="151"/>
      <c r="BD68" s="154">
        <f t="shared" ref="BD68:BD78" si="90">+AB68</f>
        <v>0</v>
      </c>
      <c r="BE68" s="150">
        <f t="shared" ref="BE68:BE78" si="91">+AU68</f>
        <v>0</v>
      </c>
      <c r="BF68" s="152">
        <f t="shared" ref="BF68:BF78" si="92">COUNT(BH68:BP68)</f>
        <v>0</v>
      </c>
      <c r="BG68" s="152">
        <f t="shared" ref="BG68:BG78" si="93">COUNTIF(BH68:BP68,"&gt;0")</f>
        <v>0</v>
      </c>
      <c r="BH68" s="152" t="str">
        <f t="shared" si="78"/>
        <v/>
      </c>
      <c r="BI68" s="152" t="str">
        <f t="shared" si="79"/>
        <v/>
      </c>
      <c r="BJ68" s="152" t="str">
        <f t="shared" si="80"/>
        <v/>
      </c>
      <c r="BK68" s="152" t="str">
        <f t="shared" si="81"/>
        <v/>
      </c>
      <c r="BL68" s="152" t="str">
        <f t="shared" si="82"/>
        <v/>
      </c>
      <c r="BM68" s="152" t="str">
        <f t="shared" si="83"/>
        <v/>
      </c>
      <c r="BN68" s="152" t="str">
        <f t="shared" si="84"/>
        <v/>
      </c>
      <c r="BO68" s="152" t="str">
        <f t="shared" si="85"/>
        <v/>
      </c>
      <c r="BP68" s="152" t="str">
        <f t="shared" si="86"/>
        <v/>
      </c>
      <c r="BQ68" s="153"/>
      <c r="BR68" s="151"/>
      <c r="BS68" s="152">
        <f t="shared" ref="BS68:BS78" si="94">MAX(BH68:BP68)</f>
        <v>0</v>
      </c>
      <c r="BT68" s="152">
        <f t="shared" ref="BT68:BT78" si="95">IF(BS68&lt;MAX(BS:BS),0,BS68+ROW()/1000000000)</f>
        <v>6.8E-8</v>
      </c>
      <c r="BU68" s="152" t="str">
        <f t="shared" ref="BU68:BU78" si="96">+BU67</f>
        <v>SG DJK Rimpar 1</v>
      </c>
      <c r="BV68" s="151">
        <f t="shared" ref="BV68:BV78" si="97">RANK(BT68,BT:BT)</f>
        <v>95</v>
      </c>
      <c r="BW68" s="152">
        <f t="shared" ref="BW68:BW78" si="98">SUMIF(BH68:BP68,"&gt;0")</f>
        <v>0</v>
      </c>
      <c r="BX68" s="152">
        <f>IF(COUNTIF(BH68:BP68,"&gt;0")&lt;Spielorte!$A$23,0,BE68/Spielorte!$A$23)</f>
        <v>0</v>
      </c>
      <c r="BY68" s="152">
        <f t="shared" ref="BY68:BY78" si="99">IF(BX68&lt;MAX(BX:BX),0,BX68+ROW()/1000000000)</f>
        <v>6.8E-8</v>
      </c>
      <c r="BZ68" s="151">
        <f t="shared" si="87"/>
        <v>95</v>
      </c>
    </row>
    <row r="69" spans="1:78" ht="17.100000000000001" customHeight="1" thickBot="1" x14ac:dyDescent="0.3">
      <c r="A69" s="415"/>
      <c r="B69" s="62" t="str">
        <f t="shared" si="88"/>
        <v/>
      </c>
      <c r="C69" s="63" t="str">
        <f t="shared" si="88"/>
        <v/>
      </c>
      <c r="D69" s="52" t="str">
        <f t="shared" si="88"/>
        <v/>
      </c>
      <c r="E69" s="399"/>
      <c r="F69" s="52" t="str">
        <f t="shared" si="69"/>
        <v/>
      </c>
      <c r="G69" s="399"/>
      <c r="H69" s="52" t="str">
        <f t="shared" si="70"/>
        <v/>
      </c>
      <c r="I69" s="399"/>
      <c r="J69" s="52" t="str">
        <f t="shared" si="71"/>
        <v/>
      </c>
      <c r="K69" s="399"/>
      <c r="L69" s="52" t="str">
        <f t="shared" si="72"/>
        <v/>
      </c>
      <c r="M69" s="399"/>
      <c r="N69" s="52" t="str">
        <f t="shared" si="89"/>
        <v/>
      </c>
      <c r="O69" s="399"/>
      <c r="P69" s="52" t="str">
        <f t="shared" si="73"/>
        <v/>
      </c>
      <c r="Q69" s="399"/>
      <c r="R69" s="52" t="str">
        <f t="shared" si="74"/>
        <v/>
      </c>
      <c r="S69" s="399"/>
      <c r="T69" s="52" t="str">
        <f t="shared" si="75"/>
        <v/>
      </c>
      <c r="U69" s="399"/>
      <c r="V69" s="52" t="str">
        <f t="shared" si="76"/>
        <v/>
      </c>
      <c r="W69" s="399"/>
      <c r="Z69" s="407"/>
      <c r="AA69" s="99" t="str">
        <f>IF(AB69=0,"",_xlfn.CONCAT(VLOOKUP(AB69,Starter!A:C,2,0)))</f>
        <v/>
      </c>
      <c r="AB69" s="82"/>
      <c r="AC69" s="131"/>
      <c r="AD69" s="94"/>
      <c r="AE69" s="131"/>
      <c r="AF69" s="94"/>
      <c r="AG69" s="131"/>
      <c r="AH69" s="94"/>
      <c r="AI69" s="131"/>
      <c r="AJ69" s="94"/>
      <c r="AK69" s="131"/>
      <c r="AL69" s="94"/>
      <c r="AM69" s="131"/>
      <c r="AN69" s="94"/>
      <c r="AO69" s="131"/>
      <c r="AP69" s="94"/>
      <c r="AQ69" s="131"/>
      <c r="AR69" s="94"/>
      <c r="AS69" s="131"/>
      <c r="AT69" s="94"/>
      <c r="AU69" s="97">
        <f t="shared" si="77"/>
        <v>0</v>
      </c>
      <c r="AV69" s="98"/>
      <c r="AW69" s="83"/>
      <c r="AX69" s="84"/>
      <c r="AZ69" s="47"/>
      <c r="BA69" s="149"/>
      <c r="BB69" s="150"/>
      <c r="BC69" s="151"/>
      <c r="BD69" s="154">
        <f t="shared" si="90"/>
        <v>0</v>
      </c>
      <c r="BE69" s="150">
        <f t="shared" si="91"/>
        <v>0</v>
      </c>
      <c r="BF69" s="152">
        <f t="shared" si="92"/>
        <v>0</v>
      </c>
      <c r="BG69" s="152">
        <f t="shared" si="93"/>
        <v>0</v>
      </c>
      <c r="BH69" s="152" t="str">
        <f t="shared" si="78"/>
        <v/>
      </c>
      <c r="BI69" s="152" t="str">
        <f t="shared" si="79"/>
        <v/>
      </c>
      <c r="BJ69" s="152" t="str">
        <f t="shared" si="80"/>
        <v/>
      </c>
      <c r="BK69" s="152" t="str">
        <f t="shared" si="81"/>
        <v/>
      </c>
      <c r="BL69" s="152" t="str">
        <f t="shared" si="82"/>
        <v/>
      </c>
      <c r="BM69" s="152" t="str">
        <f t="shared" si="83"/>
        <v/>
      </c>
      <c r="BN69" s="152" t="str">
        <f t="shared" si="84"/>
        <v/>
      </c>
      <c r="BO69" s="152" t="str">
        <f t="shared" si="85"/>
        <v/>
      </c>
      <c r="BP69" s="152" t="str">
        <f t="shared" si="86"/>
        <v/>
      </c>
      <c r="BQ69" s="153"/>
      <c r="BR69" s="151"/>
      <c r="BS69" s="152">
        <f t="shared" si="94"/>
        <v>0</v>
      </c>
      <c r="BT69" s="152">
        <f t="shared" si="95"/>
        <v>6.8999999999999996E-8</v>
      </c>
      <c r="BU69" s="152" t="str">
        <f t="shared" si="96"/>
        <v>SG DJK Rimpar 1</v>
      </c>
      <c r="BV69" s="151">
        <f t="shared" si="97"/>
        <v>94</v>
      </c>
      <c r="BW69" s="152">
        <f t="shared" si="98"/>
        <v>0</v>
      </c>
      <c r="BX69" s="152">
        <f>IF(COUNTIF(BH69:BP69,"&gt;0")&lt;Spielorte!$A$23,0,BE69/Spielorte!$A$23)</f>
        <v>0</v>
      </c>
      <c r="BY69" s="152">
        <f t="shared" si="99"/>
        <v>6.8999999999999996E-8</v>
      </c>
      <c r="BZ69" s="151">
        <f t="shared" si="87"/>
        <v>94</v>
      </c>
    </row>
    <row r="70" spans="1:78" ht="17.100000000000001" customHeight="1" x14ac:dyDescent="0.25">
      <c r="A70" s="413" t="s">
        <v>2</v>
      </c>
      <c r="B70" s="56" t="str">
        <f t="shared" si="88"/>
        <v/>
      </c>
      <c r="C70" s="57" t="str">
        <f t="shared" si="88"/>
        <v/>
      </c>
      <c r="D70" s="58" t="str">
        <f t="shared" si="88"/>
        <v/>
      </c>
      <c r="E70" s="397">
        <f>IF(AD70="","",AD70)</f>
        <v>0</v>
      </c>
      <c r="F70" s="58" t="str">
        <f t="shared" si="69"/>
        <v/>
      </c>
      <c r="G70" s="397">
        <f>IF(AF70="","",AF70)</f>
        <v>0</v>
      </c>
      <c r="H70" s="58" t="str">
        <f t="shared" si="70"/>
        <v/>
      </c>
      <c r="I70" s="397">
        <f>IF(AH70="","",AH70)</f>
        <v>0</v>
      </c>
      <c r="J70" s="58" t="str">
        <f t="shared" si="71"/>
        <v/>
      </c>
      <c r="K70" s="397">
        <f>IF(AJ70="","",AJ70)</f>
        <v>0</v>
      </c>
      <c r="L70" s="58" t="str">
        <f t="shared" si="72"/>
        <v/>
      </c>
      <c r="M70" s="397">
        <f>IF(AL70="","",AL70)</f>
        <v>0</v>
      </c>
      <c r="N70" s="58" t="str">
        <f t="shared" si="89"/>
        <v/>
      </c>
      <c r="O70" s="397">
        <f>IF(AN70="","",AN70)</f>
        <v>0</v>
      </c>
      <c r="P70" s="58" t="str">
        <f t="shared" si="73"/>
        <v/>
      </c>
      <c r="Q70" s="397">
        <f>IF(AP70="","",AP70)</f>
        <v>0</v>
      </c>
      <c r="R70" s="58" t="str">
        <f t="shared" si="74"/>
        <v/>
      </c>
      <c r="S70" s="397">
        <f>IF(AR70="","",AR70)</f>
        <v>0</v>
      </c>
      <c r="T70" s="58" t="str">
        <f t="shared" si="75"/>
        <v/>
      </c>
      <c r="U70" s="397">
        <f>IF(AT70="","",AT70)</f>
        <v>0</v>
      </c>
      <c r="V70" s="58" t="str">
        <f t="shared" si="76"/>
        <v/>
      </c>
      <c r="W70" s="397">
        <f>IF(AV70="","",AV70)</f>
        <v>0</v>
      </c>
      <c r="Z70" s="405" t="s">
        <v>2</v>
      </c>
      <c r="AA70" s="272" t="str">
        <f>IF(AB70=0,"",_xlfn.CONCAT(VLOOKUP(AB70,Starter!A:C,2,0)))</f>
        <v/>
      </c>
      <c r="AB70" s="81"/>
      <c r="AC70" s="132"/>
      <c r="AD70" s="91">
        <f>IF(SUM(AC70:AC72)+AC86=0,0,IF(SUM(ABS(AC70),ABS(AC71),ABS(AC72))=AC86,0.5,IF(SUM(ABS(AC70),ABS(AC71),ABS(AC72))&gt;AC86,1,0)))</f>
        <v>0</v>
      </c>
      <c r="AE70" s="132"/>
      <c r="AF70" s="91">
        <f>IF(SUM(AE70:AE72)+AE86=0,0,IF(SUM(ABS(AE70),ABS(AE71),ABS(AE72))=AE86,0.5,IF(SUM(ABS(AE70),ABS(AE71),ABS(AE72))&gt;AE86,1,0)))</f>
        <v>0</v>
      </c>
      <c r="AG70" s="132"/>
      <c r="AH70" s="91">
        <f>IF(SUM(AG70:AG72)+AG86=0,0,IF(SUM(ABS(AG70),ABS(AG71),ABS(AG72))=AG86,0.5,IF(SUM(ABS(AG70),ABS(AG71),ABS(AG72))&gt;AG86,1,0)))</f>
        <v>0</v>
      </c>
      <c r="AI70" s="132"/>
      <c r="AJ70" s="91">
        <f>IF(SUM(AI70:AI72)+AI86=0,0,IF(SUM(ABS(AI70),ABS(AI71),ABS(AI72))=AI86,0.5,IF(SUM(ABS(AI70),ABS(AI71),ABS(AI72))&gt;AI86,1,0)))</f>
        <v>0</v>
      </c>
      <c r="AK70" s="132"/>
      <c r="AL70" s="91">
        <f>IF(SUM(AK70:AK72)+AK86=0,0,IF(SUM(ABS(AK70),ABS(AK71),ABS(AK72))=AK86,0.5,IF(SUM(ABS(AK70),ABS(AK71),ABS(AK72))&gt;AK86,1,0)))</f>
        <v>0</v>
      </c>
      <c r="AM70" s="132"/>
      <c r="AN70" s="91">
        <f>IF(SUM(AM70:AM72)+AM86=0,0,IF(SUM(ABS(AM70),ABS(AM71),ABS(AM72))=AM86,0.5,IF(SUM(ABS(AM70),ABS(AM71),ABS(AM72))&gt;AM86,1,0)))</f>
        <v>0</v>
      </c>
      <c r="AO70" s="132"/>
      <c r="AP70" s="91">
        <f>IF(SUM(AO70:AO72)+AO86=0,0,IF(SUM(ABS(AO70),ABS(AO71),ABS(AO72))=AO86,0.5,IF(SUM(ABS(AO70),ABS(AO71),ABS(AO72))&gt;AO86,1,0)))</f>
        <v>0</v>
      </c>
      <c r="AQ70" s="132"/>
      <c r="AR70" s="91">
        <f>IF(SUM(AQ70:AQ72)+AQ86=0,0,IF(SUM(ABS(AQ70),ABS(AQ71),ABS(AQ72))=AQ86,0.5,IF(SUM(ABS(AQ70),ABS(AQ71),ABS(AQ72))&gt;AQ86,1,0)))</f>
        <v>0</v>
      </c>
      <c r="AS70" s="132"/>
      <c r="AT70" s="91">
        <f>IF(SUM(AS70:AS72)+AS86=0,0,IF(SUM(ABS(AS70),ABS(AS71),ABS(AS72))=AS86,0.5,IF(SUM(ABS(AS70),ABS(AS71),ABS(AS72))&gt;AS86,1,0)))</f>
        <v>0</v>
      </c>
      <c r="AU70" s="92">
        <f t="shared" si="77"/>
        <v>0</v>
      </c>
      <c r="AV70" s="93">
        <f>SUM(AD70+AF70+AH70+AJ70+AL70+AN70+AP70+AR70+AT70)</f>
        <v>0</v>
      </c>
      <c r="AW70" s="83"/>
      <c r="AX70" s="84"/>
      <c r="AZ70" s="47"/>
      <c r="BA70" s="149"/>
      <c r="BB70" s="150"/>
      <c r="BC70" s="151"/>
      <c r="BD70" s="154">
        <f t="shared" si="90"/>
        <v>0</v>
      </c>
      <c r="BE70" s="150">
        <f t="shared" si="91"/>
        <v>0</v>
      </c>
      <c r="BF70" s="152">
        <f t="shared" si="92"/>
        <v>0</v>
      </c>
      <c r="BG70" s="152">
        <f t="shared" si="93"/>
        <v>0</v>
      </c>
      <c r="BH70" s="152" t="str">
        <f t="shared" si="78"/>
        <v/>
      </c>
      <c r="BI70" s="152" t="str">
        <f t="shared" si="79"/>
        <v/>
      </c>
      <c r="BJ70" s="152" t="str">
        <f t="shared" si="80"/>
        <v/>
      </c>
      <c r="BK70" s="152" t="str">
        <f t="shared" si="81"/>
        <v/>
      </c>
      <c r="BL70" s="152" t="str">
        <f t="shared" si="82"/>
        <v/>
      </c>
      <c r="BM70" s="152" t="str">
        <f t="shared" si="83"/>
        <v/>
      </c>
      <c r="BN70" s="152" t="str">
        <f t="shared" si="84"/>
        <v/>
      </c>
      <c r="BO70" s="152" t="str">
        <f t="shared" si="85"/>
        <v/>
      </c>
      <c r="BP70" s="152" t="str">
        <f t="shared" si="86"/>
        <v/>
      </c>
      <c r="BQ70" s="153"/>
      <c r="BR70" s="151"/>
      <c r="BS70" s="152">
        <f t="shared" si="94"/>
        <v>0</v>
      </c>
      <c r="BT70" s="152">
        <f t="shared" si="95"/>
        <v>7.0000000000000005E-8</v>
      </c>
      <c r="BU70" s="152" t="str">
        <f t="shared" si="96"/>
        <v>SG DJK Rimpar 1</v>
      </c>
      <c r="BV70" s="151">
        <f t="shared" si="97"/>
        <v>93</v>
      </c>
      <c r="BW70" s="152">
        <f t="shared" si="98"/>
        <v>0</v>
      </c>
      <c r="BX70" s="152">
        <f>IF(COUNTIF(BH70:BP70,"&gt;0")&lt;Spielorte!$A$23,0,BE70/Spielorte!$A$23)</f>
        <v>0</v>
      </c>
      <c r="BY70" s="152">
        <f t="shared" si="99"/>
        <v>7.0000000000000005E-8</v>
      </c>
      <c r="BZ70" s="151">
        <f t="shared" si="87"/>
        <v>93</v>
      </c>
    </row>
    <row r="71" spans="1:78" ht="17.100000000000001" customHeight="1" x14ac:dyDescent="0.25">
      <c r="A71" s="414"/>
      <c r="B71" s="59" t="str">
        <f t="shared" si="88"/>
        <v/>
      </c>
      <c r="C71" s="60" t="str">
        <f t="shared" si="88"/>
        <v/>
      </c>
      <c r="D71" s="61" t="str">
        <f t="shared" si="88"/>
        <v/>
      </c>
      <c r="E71" s="398"/>
      <c r="F71" s="61" t="str">
        <f t="shared" si="69"/>
        <v/>
      </c>
      <c r="G71" s="398"/>
      <c r="H71" s="61" t="str">
        <f t="shared" si="70"/>
        <v/>
      </c>
      <c r="I71" s="398"/>
      <c r="J71" s="61" t="str">
        <f t="shared" si="71"/>
        <v/>
      </c>
      <c r="K71" s="398"/>
      <c r="L71" s="61" t="str">
        <f t="shared" si="72"/>
        <v/>
      </c>
      <c r="M71" s="398"/>
      <c r="N71" s="61" t="str">
        <f t="shared" si="89"/>
        <v/>
      </c>
      <c r="O71" s="398"/>
      <c r="P71" s="61" t="str">
        <f t="shared" si="73"/>
        <v/>
      </c>
      <c r="Q71" s="398"/>
      <c r="R71" s="61" t="str">
        <f t="shared" si="74"/>
        <v/>
      </c>
      <c r="S71" s="398"/>
      <c r="T71" s="61" t="str">
        <f t="shared" si="75"/>
        <v/>
      </c>
      <c r="U71" s="398"/>
      <c r="V71" s="61" t="str">
        <f t="shared" si="76"/>
        <v/>
      </c>
      <c r="W71" s="398"/>
      <c r="Z71" s="406"/>
      <c r="AA71" s="90" t="str">
        <f>IF(AB71=0,"",_xlfn.CONCAT(VLOOKUP(AB71,Starter!A:C,2,0)))</f>
        <v/>
      </c>
      <c r="AB71" s="80"/>
      <c r="AC71" s="130"/>
      <c r="AD71" s="94"/>
      <c r="AE71" s="130"/>
      <c r="AF71" s="94"/>
      <c r="AG71" s="130"/>
      <c r="AH71" s="94"/>
      <c r="AI71" s="130"/>
      <c r="AJ71" s="94"/>
      <c r="AK71" s="130"/>
      <c r="AL71" s="94"/>
      <c r="AM71" s="130"/>
      <c r="AN71" s="94"/>
      <c r="AO71" s="134"/>
      <c r="AP71" s="94"/>
      <c r="AQ71" s="134"/>
      <c r="AR71" s="94"/>
      <c r="AS71" s="134"/>
      <c r="AT71" s="94"/>
      <c r="AU71" s="95">
        <f t="shared" si="77"/>
        <v>0</v>
      </c>
      <c r="AV71" s="96"/>
      <c r="AW71" s="83"/>
      <c r="AX71" s="84"/>
      <c r="AZ71" s="47"/>
      <c r="BA71" s="149"/>
      <c r="BB71" s="150"/>
      <c r="BC71" s="151"/>
      <c r="BD71" s="154">
        <f t="shared" si="90"/>
        <v>0</v>
      </c>
      <c r="BE71" s="150">
        <f t="shared" si="91"/>
        <v>0</v>
      </c>
      <c r="BF71" s="152">
        <f t="shared" si="92"/>
        <v>0</v>
      </c>
      <c r="BG71" s="152">
        <f t="shared" si="93"/>
        <v>0</v>
      </c>
      <c r="BH71" s="152" t="str">
        <f t="shared" si="78"/>
        <v/>
      </c>
      <c r="BI71" s="152" t="str">
        <f t="shared" si="79"/>
        <v/>
      </c>
      <c r="BJ71" s="152" t="str">
        <f t="shared" si="80"/>
        <v/>
      </c>
      <c r="BK71" s="152" t="str">
        <f t="shared" si="81"/>
        <v/>
      </c>
      <c r="BL71" s="152" t="str">
        <f t="shared" si="82"/>
        <v/>
      </c>
      <c r="BM71" s="152" t="str">
        <f t="shared" si="83"/>
        <v/>
      </c>
      <c r="BN71" s="152" t="str">
        <f t="shared" si="84"/>
        <v/>
      </c>
      <c r="BO71" s="152" t="str">
        <f t="shared" si="85"/>
        <v/>
      </c>
      <c r="BP71" s="152" t="str">
        <f t="shared" si="86"/>
        <v/>
      </c>
      <c r="BQ71" s="153"/>
      <c r="BR71" s="151"/>
      <c r="BS71" s="152">
        <f t="shared" si="94"/>
        <v>0</v>
      </c>
      <c r="BT71" s="152">
        <f t="shared" si="95"/>
        <v>7.1E-8</v>
      </c>
      <c r="BU71" s="152" t="str">
        <f t="shared" si="96"/>
        <v>SG DJK Rimpar 1</v>
      </c>
      <c r="BV71" s="151">
        <f t="shared" si="97"/>
        <v>92</v>
      </c>
      <c r="BW71" s="152">
        <f t="shared" si="98"/>
        <v>0</v>
      </c>
      <c r="BX71" s="152">
        <f>IF(COUNTIF(BH71:BP71,"&gt;0")&lt;Spielorte!$A$23,0,BE71/Spielorte!$A$23)</f>
        <v>0</v>
      </c>
      <c r="BY71" s="152">
        <f t="shared" si="99"/>
        <v>7.1E-8</v>
      </c>
      <c r="BZ71" s="151">
        <f t="shared" si="87"/>
        <v>92</v>
      </c>
    </row>
    <row r="72" spans="1:78" ht="17.100000000000001" customHeight="1" thickBot="1" x14ac:dyDescent="0.3">
      <c r="A72" s="415"/>
      <c r="B72" s="62" t="str">
        <f t="shared" si="88"/>
        <v/>
      </c>
      <c r="C72" s="63" t="str">
        <f t="shared" si="88"/>
        <v/>
      </c>
      <c r="D72" s="52" t="str">
        <f t="shared" si="88"/>
        <v/>
      </c>
      <c r="E72" s="399"/>
      <c r="F72" s="52" t="str">
        <f t="shared" si="69"/>
        <v/>
      </c>
      <c r="G72" s="399"/>
      <c r="H72" s="52" t="str">
        <f t="shared" si="70"/>
        <v/>
      </c>
      <c r="I72" s="399"/>
      <c r="J72" s="52" t="str">
        <f t="shared" si="71"/>
        <v/>
      </c>
      <c r="K72" s="399"/>
      <c r="L72" s="52" t="str">
        <f t="shared" si="72"/>
        <v/>
      </c>
      <c r="M72" s="399"/>
      <c r="N72" s="52" t="str">
        <f t="shared" si="89"/>
        <v/>
      </c>
      <c r="O72" s="399"/>
      <c r="P72" s="52" t="str">
        <f t="shared" si="73"/>
        <v/>
      </c>
      <c r="Q72" s="399"/>
      <c r="R72" s="52" t="str">
        <f t="shared" si="74"/>
        <v/>
      </c>
      <c r="S72" s="399"/>
      <c r="T72" s="52" t="str">
        <f t="shared" si="75"/>
        <v/>
      </c>
      <c r="U72" s="399"/>
      <c r="V72" s="52" t="str">
        <f t="shared" si="76"/>
        <v/>
      </c>
      <c r="W72" s="399"/>
      <c r="Z72" s="407"/>
      <c r="AA72" s="99" t="str">
        <f>IF(AB72=0,"",_xlfn.CONCAT(VLOOKUP(AB72,Starter!A:C,2,0)))</f>
        <v/>
      </c>
      <c r="AB72" s="82"/>
      <c r="AC72" s="133"/>
      <c r="AD72" s="100"/>
      <c r="AE72" s="133"/>
      <c r="AF72" s="100"/>
      <c r="AG72" s="133"/>
      <c r="AH72" s="100"/>
      <c r="AI72" s="133"/>
      <c r="AJ72" s="100"/>
      <c r="AK72" s="133"/>
      <c r="AL72" s="100"/>
      <c r="AM72" s="133"/>
      <c r="AN72" s="100"/>
      <c r="AO72" s="133"/>
      <c r="AP72" s="100"/>
      <c r="AQ72" s="133"/>
      <c r="AR72" s="100"/>
      <c r="AS72" s="133"/>
      <c r="AT72" s="100"/>
      <c r="AU72" s="97">
        <f t="shared" si="77"/>
        <v>0</v>
      </c>
      <c r="AV72" s="98"/>
      <c r="AW72" s="83"/>
      <c r="AX72" s="84"/>
      <c r="AZ72" s="47"/>
      <c r="BA72" s="149"/>
      <c r="BB72" s="150"/>
      <c r="BC72" s="151"/>
      <c r="BD72" s="154">
        <f t="shared" si="90"/>
        <v>0</v>
      </c>
      <c r="BE72" s="150">
        <f t="shared" si="91"/>
        <v>0</v>
      </c>
      <c r="BF72" s="152">
        <f t="shared" si="92"/>
        <v>0</v>
      </c>
      <c r="BG72" s="152">
        <f t="shared" si="93"/>
        <v>0</v>
      </c>
      <c r="BH72" s="152" t="str">
        <f t="shared" si="78"/>
        <v/>
      </c>
      <c r="BI72" s="152" t="str">
        <f t="shared" si="79"/>
        <v/>
      </c>
      <c r="BJ72" s="152" t="str">
        <f t="shared" si="80"/>
        <v/>
      </c>
      <c r="BK72" s="152" t="str">
        <f t="shared" si="81"/>
        <v/>
      </c>
      <c r="BL72" s="152" t="str">
        <f t="shared" si="82"/>
        <v/>
      </c>
      <c r="BM72" s="152" t="str">
        <f t="shared" si="83"/>
        <v/>
      </c>
      <c r="BN72" s="152" t="str">
        <f t="shared" si="84"/>
        <v/>
      </c>
      <c r="BO72" s="152" t="str">
        <f t="shared" si="85"/>
        <v/>
      </c>
      <c r="BP72" s="152" t="str">
        <f t="shared" si="86"/>
        <v/>
      </c>
      <c r="BQ72" s="153"/>
      <c r="BR72" s="151"/>
      <c r="BS72" s="152">
        <f t="shared" si="94"/>
        <v>0</v>
      </c>
      <c r="BT72" s="152">
        <f t="shared" si="95"/>
        <v>7.1999999999999996E-8</v>
      </c>
      <c r="BU72" s="152" t="str">
        <f t="shared" si="96"/>
        <v>SG DJK Rimpar 1</v>
      </c>
      <c r="BV72" s="151">
        <f t="shared" si="97"/>
        <v>91</v>
      </c>
      <c r="BW72" s="152">
        <f t="shared" si="98"/>
        <v>0</v>
      </c>
      <c r="BX72" s="152">
        <f>IF(COUNTIF(BH72:BP72,"&gt;0")&lt;Spielorte!$A$23,0,BE72/Spielorte!$A$23)</f>
        <v>0</v>
      </c>
      <c r="BY72" s="152">
        <f t="shared" si="99"/>
        <v>7.1999999999999996E-8</v>
      </c>
      <c r="BZ72" s="151">
        <f t="shared" si="87"/>
        <v>91</v>
      </c>
    </row>
    <row r="73" spans="1:78" ht="17.100000000000001" customHeight="1" x14ac:dyDescent="0.25">
      <c r="A73" s="413" t="s">
        <v>3</v>
      </c>
      <c r="B73" s="56" t="str">
        <f t="shared" si="88"/>
        <v/>
      </c>
      <c r="C73" s="57" t="str">
        <f t="shared" si="88"/>
        <v/>
      </c>
      <c r="D73" s="58" t="str">
        <f t="shared" si="88"/>
        <v/>
      </c>
      <c r="E73" s="397">
        <f>IF(AD73="","",AD73)</f>
        <v>0</v>
      </c>
      <c r="F73" s="58" t="str">
        <f t="shared" si="69"/>
        <v/>
      </c>
      <c r="G73" s="397">
        <f>IF(AF73="","",AF73)</f>
        <v>0</v>
      </c>
      <c r="H73" s="58" t="str">
        <f t="shared" si="70"/>
        <v/>
      </c>
      <c r="I73" s="397">
        <f>IF(AH73="","",AH73)</f>
        <v>0</v>
      </c>
      <c r="J73" s="58" t="str">
        <f t="shared" si="71"/>
        <v/>
      </c>
      <c r="K73" s="397">
        <f>IF(AJ73="","",AJ73)</f>
        <v>0</v>
      </c>
      <c r="L73" s="58" t="str">
        <f t="shared" si="72"/>
        <v/>
      </c>
      <c r="M73" s="397">
        <f>IF(AL73="","",AL73)</f>
        <v>0</v>
      </c>
      <c r="N73" s="58" t="str">
        <f t="shared" si="89"/>
        <v/>
      </c>
      <c r="O73" s="397">
        <f>IF(AN73="","",AN73)</f>
        <v>0</v>
      </c>
      <c r="P73" s="58" t="str">
        <f t="shared" si="73"/>
        <v/>
      </c>
      <c r="Q73" s="397">
        <f>IF(AP73="","",AP73)</f>
        <v>0</v>
      </c>
      <c r="R73" s="58" t="str">
        <f t="shared" si="74"/>
        <v/>
      </c>
      <c r="S73" s="397">
        <f>IF(AR73="","",AR73)</f>
        <v>0</v>
      </c>
      <c r="T73" s="58" t="str">
        <f t="shared" si="75"/>
        <v/>
      </c>
      <c r="U73" s="397">
        <f>IF(AT73="","",AT73)</f>
        <v>0</v>
      </c>
      <c r="V73" s="58" t="str">
        <f t="shared" si="76"/>
        <v/>
      </c>
      <c r="W73" s="397">
        <f>IF(AV73="","",AV73)</f>
        <v>0</v>
      </c>
      <c r="Z73" s="405" t="s">
        <v>3</v>
      </c>
      <c r="AA73" s="272" t="str">
        <f>IF(AB73=0,"",_xlfn.CONCAT(VLOOKUP(AB73,Starter!A:C,2,0)))</f>
        <v/>
      </c>
      <c r="AB73" s="81"/>
      <c r="AC73" s="132"/>
      <c r="AD73" s="91">
        <f>IF(SUM(AC73:AC75)+AC87=0,0,IF(SUM(ABS(AC73),ABS(AC74),ABS(AC75))=AC87,0.5,IF(SUM(ABS(AC73),ABS(AC74),ABS(AC75))&gt;AC87,1,0)))</f>
        <v>0</v>
      </c>
      <c r="AE73" s="132"/>
      <c r="AF73" s="91">
        <f>IF(SUM(AE73:AE75)+AE87=0,0,IF(SUM(ABS(AE73),ABS(AE74),ABS(AE75))=AE87,0.5,IF(SUM(ABS(AE73),ABS(AE74),ABS(AE75))&gt;AE87,1,0)))</f>
        <v>0</v>
      </c>
      <c r="AG73" s="132"/>
      <c r="AH73" s="91">
        <f>IF(SUM(AG73:AG75)+AG87=0,0,IF(SUM(ABS(AG73),ABS(AG74),ABS(AG75))=AG87,0.5,IF(SUM(ABS(AG73),ABS(AG74),ABS(AG75))&gt;AG87,1,0)))</f>
        <v>0</v>
      </c>
      <c r="AI73" s="132"/>
      <c r="AJ73" s="91">
        <f>IF(SUM(AI73:AI75)+AI87=0,0,IF(SUM(ABS(AI73),ABS(AI74),ABS(AI75))=AI87,0.5,IF(SUM(ABS(AI73),ABS(AI74),ABS(AI75))&gt;AI87,1,0)))</f>
        <v>0</v>
      </c>
      <c r="AK73" s="132"/>
      <c r="AL73" s="91">
        <f>IF(SUM(AK73:AK75)+AK87=0,0,IF(SUM(ABS(AK73),ABS(AK74),ABS(AK75))=AK87,0.5,IF(SUM(ABS(AK73),ABS(AK74),ABS(AK75))&gt;AK87,1,0)))</f>
        <v>0</v>
      </c>
      <c r="AM73" s="132"/>
      <c r="AN73" s="91">
        <f>IF(SUM(AM73:AM75)+AM87=0,0,IF(SUM(ABS(AM73),ABS(AM74),ABS(AM75))=AM87,0.5,IF(SUM(ABS(AM73),ABS(AM74),ABS(AM75))&gt;AM87,1,0)))</f>
        <v>0</v>
      </c>
      <c r="AO73" s="132"/>
      <c r="AP73" s="91">
        <f>IF(SUM(AO73:AO75)+AO87=0,0,IF(SUM(ABS(AO73),ABS(AO74),ABS(AO75))=AO87,0.5,IF(SUM(ABS(AO73),ABS(AO74),ABS(AO75))&gt;AO87,1,0)))</f>
        <v>0</v>
      </c>
      <c r="AQ73" s="132"/>
      <c r="AR73" s="91">
        <f>IF(SUM(AQ73:AQ75)+AQ87=0,0,IF(SUM(ABS(AQ73),ABS(AQ74),ABS(AQ75))=AQ87,0.5,IF(SUM(ABS(AQ73),ABS(AQ74),ABS(AQ75))&gt;AQ87,1,0)))</f>
        <v>0</v>
      </c>
      <c r="AS73" s="132"/>
      <c r="AT73" s="91">
        <f>IF(SUM(AS73:AS75)+AS87=0,0,IF(SUM(ABS(AS73),ABS(AS74),ABS(AS75))=AS87,0.5,IF(SUM(ABS(AS73),ABS(AS74),ABS(AS75))&gt;AS87,1,0)))</f>
        <v>0</v>
      </c>
      <c r="AU73" s="92">
        <f t="shared" si="77"/>
        <v>0</v>
      </c>
      <c r="AV73" s="93">
        <f>SUM(AD73+AF73+AH73+AJ73+AL73+AN73+AP73+AR73+AT73)</f>
        <v>0</v>
      </c>
      <c r="AW73" s="83"/>
      <c r="AX73" s="84"/>
      <c r="AZ73" s="47"/>
      <c r="BA73" s="149"/>
      <c r="BB73" s="150"/>
      <c r="BC73" s="151"/>
      <c r="BD73" s="154">
        <f t="shared" si="90"/>
        <v>0</v>
      </c>
      <c r="BE73" s="150">
        <f t="shared" si="91"/>
        <v>0</v>
      </c>
      <c r="BF73" s="152">
        <f t="shared" si="92"/>
        <v>0</v>
      </c>
      <c r="BG73" s="152">
        <f t="shared" si="93"/>
        <v>0</v>
      </c>
      <c r="BH73" s="152" t="str">
        <f t="shared" si="78"/>
        <v/>
      </c>
      <c r="BI73" s="152" t="str">
        <f t="shared" si="79"/>
        <v/>
      </c>
      <c r="BJ73" s="152" t="str">
        <f t="shared" si="80"/>
        <v/>
      </c>
      <c r="BK73" s="152" t="str">
        <f t="shared" si="81"/>
        <v/>
      </c>
      <c r="BL73" s="152" t="str">
        <f t="shared" si="82"/>
        <v/>
      </c>
      <c r="BM73" s="152" t="str">
        <f t="shared" si="83"/>
        <v/>
      </c>
      <c r="BN73" s="152" t="str">
        <f t="shared" si="84"/>
        <v/>
      </c>
      <c r="BO73" s="152" t="str">
        <f t="shared" si="85"/>
        <v/>
      </c>
      <c r="BP73" s="152" t="str">
        <f t="shared" si="86"/>
        <v/>
      </c>
      <c r="BQ73" s="153"/>
      <c r="BR73" s="151"/>
      <c r="BS73" s="152">
        <f t="shared" si="94"/>
        <v>0</v>
      </c>
      <c r="BT73" s="152">
        <f t="shared" si="95"/>
        <v>7.3000000000000005E-8</v>
      </c>
      <c r="BU73" s="152" t="str">
        <f t="shared" si="96"/>
        <v>SG DJK Rimpar 1</v>
      </c>
      <c r="BV73" s="151">
        <f t="shared" si="97"/>
        <v>90</v>
      </c>
      <c r="BW73" s="152">
        <f t="shared" si="98"/>
        <v>0</v>
      </c>
      <c r="BX73" s="152">
        <f>IF(COUNTIF(BH73:BP73,"&gt;0")&lt;Spielorte!$A$23,0,BE73/Spielorte!$A$23)</f>
        <v>0</v>
      </c>
      <c r="BY73" s="152">
        <f t="shared" si="99"/>
        <v>7.3000000000000005E-8</v>
      </c>
      <c r="BZ73" s="151">
        <f t="shared" si="87"/>
        <v>90</v>
      </c>
    </row>
    <row r="74" spans="1:78" ht="17.100000000000001" customHeight="1" x14ac:dyDescent="0.25">
      <c r="A74" s="414"/>
      <c r="B74" s="59" t="str">
        <f t="shared" si="88"/>
        <v/>
      </c>
      <c r="C74" s="60" t="str">
        <f t="shared" si="88"/>
        <v/>
      </c>
      <c r="D74" s="61" t="str">
        <f t="shared" si="88"/>
        <v/>
      </c>
      <c r="E74" s="398"/>
      <c r="F74" s="61" t="str">
        <f t="shared" si="69"/>
        <v/>
      </c>
      <c r="G74" s="398"/>
      <c r="H74" s="61" t="str">
        <f t="shared" si="70"/>
        <v/>
      </c>
      <c r="I74" s="398"/>
      <c r="J74" s="61" t="str">
        <f t="shared" si="71"/>
        <v/>
      </c>
      <c r="K74" s="398"/>
      <c r="L74" s="61" t="str">
        <f t="shared" si="72"/>
        <v/>
      </c>
      <c r="M74" s="398"/>
      <c r="N74" s="61" t="str">
        <f t="shared" si="89"/>
        <v/>
      </c>
      <c r="O74" s="398"/>
      <c r="P74" s="61" t="str">
        <f t="shared" si="73"/>
        <v/>
      </c>
      <c r="Q74" s="398"/>
      <c r="R74" s="61" t="str">
        <f t="shared" si="74"/>
        <v/>
      </c>
      <c r="S74" s="398"/>
      <c r="T74" s="61" t="str">
        <f t="shared" si="75"/>
        <v/>
      </c>
      <c r="U74" s="398"/>
      <c r="V74" s="61" t="str">
        <f t="shared" si="76"/>
        <v/>
      </c>
      <c r="W74" s="398"/>
      <c r="Z74" s="406"/>
      <c r="AA74" s="90" t="str">
        <f>IF(AB74=0,"",_xlfn.CONCAT(VLOOKUP(AB74,Starter!A:C,2,0)))</f>
        <v/>
      </c>
      <c r="AB74" s="80"/>
      <c r="AC74" s="130"/>
      <c r="AD74" s="94"/>
      <c r="AE74" s="130"/>
      <c r="AF74" s="94"/>
      <c r="AG74" s="130"/>
      <c r="AH74" s="94"/>
      <c r="AI74" s="130"/>
      <c r="AJ74" s="94"/>
      <c r="AK74" s="130"/>
      <c r="AL74" s="94"/>
      <c r="AM74" s="130"/>
      <c r="AN74" s="94"/>
      <c r="AO74" s="130"/>
      <c r="AP74" s="94"/>
      <c r="AQ74" s="130"/>
      <c r="AR74" s="94"/>
      <c r="AS74" s="130"/>
      <c r="AT74" s="94"/>
      <c r="AU74" s="95">
        <f t="shared" si="77"/>
        <v>0</v>
      </c>
      <c r="AV74" s="96"/>
      <c r="AW74" s="83"/>
      <c r="AX74" s="84"/>
      <c r="AZ74" s="47"/>
      <c r="BA74" s="149"/>
      <c r="BB74" s="150"/>
      <c r="BC74" s="151"/>
      <c r="BD74" s="154">
        <f t="shared" si="90"/>
        <v>0</v>
      </c>
      <c r="BE74" s="150">
        <f t="shared" si="91"/>
        <v>0</v>
      </c>
      <c r="BF74" s="152">
        <f t="shared" si="92"/>
        <v>0</v>
      </c>
      <c r="BG74" s="152">
        <f t="shared" si="93"/>
        <v>0</v>
      </c>
      <c r="BH74" s="152" t="str">
        <f t="shared" si="78"/>
        <v/>
      </c>
      <c r="BI74" s="152" t="str">
        <f t="shared" si="79"/>
        <v/>
      </c>
      <c r="BJ74" s="152" t="str">
        <f t="shared" si="80"/>
        <v/>
      </c>
      <c r="BK74" s="152" t="str">
        <f t="shared" si="81"/>
        <v/>
      </c>
      <c r="BL74" s="152" t="str">
        <f t="shared" si="82"/>
        <v/>
      </c>
      <c r="BM74" s="152" t="str">
        <f t="shared" si="83"/>
        <v/>
      </c>
      <c r="BN74" s="152" t="str">
        <f t="shared" si="84"/>
        <v/>
      </c>
      <c r="BO74" s="152" t="str">
        <f t="shared" si="85"/>
        <v/>
      </c>
      <c r="BP74" s="152" t="str">
        <f t="shared" si="86"/>
        <v/>
      </c>
      <c r="BQ74" s="153"/>
      <c r="BR74" s="151"/>
      <c r="BS74" s="152">
        <f t="shared" si="94"/>
        <v>0</v>
      </c>
      <c r="BT74" s="152">
        <f t="shared" si="95"/>
        <v>7.4000000000000001E-8</v>
      </c>
      <c r="BU74" s="152" t="str">
        <f t="shared" si="96"/>
        <v>SG DJK Rimpar 1</v>
      </c>
      <c r="BV74" s="151">
        <f t="shared" si="97"/>
        <v>89</v>
      </c>
      <c r="BW74" s="152">
        <f t="shared" si="98"/>
        <v>0</v>
      </c>
      <c r="BX74" s="152">
        <f>IF(COUNTIF(BH74:BP74,"&gt;0")&lt;Spielorte!$A$23,0,BE74/Spielorte!$A$23)</f>
        <v>0</v>
      </c>
      <c r="BY74" s="152">
        <f t="shared" si="99"/>
        <v>7.4000000000000001E-8</v>
      </c>
      <c r="BZ74" s="151">
        <f t="shared" si="87"/>
        <v>89</v>
      </c>
    </row>
    <row r="75" spans="1:78" ht="17.100000000000001" customHeight="1" thickBot="1" x14ac:dyDescent="0.3">
      <c r="A75" s="415"/>
      <c r="B75" s="62" t="str">
        <f t="shared" si="88"/>
        <v/>
      </c>
      <c r="C75" s="63" t="str">
        <f t="shared" si="88"/>
        <v/>
      </c>
      <c r="D75" s="52" t="str">
        <f t="shared" si="88"/>
        <v/>
      </c>
      <c r="E75" s="399"/>
      <c r="F75" s="52" t="str">
        <f t="shared" si="69"/>
        <v/>
      </c>
      <c r="G75" s="399"/>
      <c r="H75" s="52" t="str">
        <f t="shared" si="70"/>
        <v/>
      </c>
      <c r="I75" s="399"/>
      <c r="J75" s="52" t="str">
        <f t="shared" si="71"/>
        <v/>
      </c>
      <c r="K75" s="399"/>
      <c r="L75" s="52" t="str">
        <f t="shared" si="72"/>
        <v/>
      </c>
      <c r="M75" s="399"/>
      <c r="N75" s="52" t="str">
        <f t="shared" si="89"/>
        <v/>
      </c>
      <c r="O75" s="399"/>
      <c r="P75" s="52" t="str">
        <f t="shared" si="73"/>
        <v/>
      </c>
      <c r="Q75" s="399"/>
      <c r="R75" s="52" t="str">
        <f t="shared" si="74"/>
        <v/>
      </c>
      <c r="S75" s="399"/>
      <c r="T75" s="52" t="str">
        <f t="shared" si="75"/>
        <v/>
      </c>
      <c r="U75" s="399"/>
      <c r="V75" s="52" t="str">
        <f t="shared" si="76"/>
        <v/>
      </c>
      <c r="W75" s="399"/>
      <c r="Z75" s="407"/>
      <c r="AA75" s="99" t="str">
        <f>IF(AB75=0,"",_xlfn.CONCAT(VLOOKUP(AB75,Starter!A:C,2,0)))</f>
        <v/>
      </c>
      <c r="AB75" s="82"/>
      <c r="AC75" s="133"/>
      <c r="AD75" s="100"/>
      <c r="AE75" s="133"/>
      <c r="AF75" s="100"/>
      <c r="AG75" s="133"/>
      <c r="AH75" s="100"/>
      <c r="AI75" s="133"/>
      <c r="AJ75" s="100"/>
      <c r="AK75" s="133"/>
      <c r="AL75" s="100"/>
      <c r="AM75" s="133"/>
      <c r="AN75" s="100"/>
      <c r="AO75" s="133"/>
      <c r="AP75" s="100"/>
      <c r="AQ75" s="133"/>
      <c r="AR75" s="100"/>
      <c r="AS75" s="133"/>
      <c r="AT75" s="100"/>
      <c r="AU75" s="97">
        <f t="shared" si="77"/>
        <v>0</v>
      </c>
      <c r="AV75" s="98"/>
      <c r="AW75" s="83"/>
      <c r="AX75" s="84"/>
      <c r="AZ75" s="47"/>
      <c r="BA75" s="149"/>
      <c r="BB75" s="150"/>
      <c r="BC75" s="151"/>
      <c r="BD75" s="154">
        <f t="shared" si="90"/>
        <v>0</v>
      </c>
      <c r="BE75" s="150">
        <f t="shared" si="91"/>
        <v>0</v>
      </c>
      <c r="BF75" s="152">
        <f t="shared" si="92"/>
        <v>0</v>
      </c>
      <c r="BG75" s="152">
        <f t="shared" si="93"/>
        <v>0</v>
      </c>
      <c r="BH75" s="152" t="str">
        <f t="shared" si="78"/>
        <v/>
      </c>
      <c r="BI75" s="152" t="str">
        <f t="shared" si="79"/>
        <v/>
      </c>
      <c r="BJ75" s="152" t="str">
        <f t="shared" si="80"/>
        <v/>
      </c>
      <c r="BK75" s="152" t="str">
        <f t="shared" si="81"/>
        <v/>
      </c>
      <c r="BL75" s="152" t="str">
        <f t="shared" si="82"/>
        <v/>
      </c>
      <c r="BM75" s="152" t="str">
        <f t="shared" si="83"/>
        <v/>
      </c>
      <c r="BN75" s="152" t="str">
        <f t="shared" si="84"/>
        <v/>
      </c>
      <c r="BO75" s="152" t="str">
        <f t="shared" si="85"/>
        <v/>
      </c>
      <c r="BP75" s="152" t="str">
        <f t="shared" si="86"/>
        <v/>
      </c>
      <c r="BQ75" s="153"/>
      <c r="BR75" s="151"/>
      <c r="BS75" s="152">
        <f t="shared" si="94"/>
        <v>0</v>
      </c>
      <c r="BT75" s="152">
        <f t="shared" si="95"/>
        <v>7.4999999999999997E-8</v>
      </c>
      <c r="BU75" s="152" t="str">
        <f t="shared" si="96"/>
        <v>SG DJK Rimpar 1</v>
      </c>
      <c r="BV75" s="151">
        <f t="shared" si="97"/>
        <v>88</v>
      </c>
      <c r="BW75" s="152">
        <f t="shared" si="98"/>
        <v>0</v>
      </c>
      <c r="BX75" s="152">
        <f>IF(COUNTIF(BH75:BP75,"&gt;0")&lt;Spielorte!$A$23,0,BE75/Spielorte!$A$23)</f>
        <v>0</v>
      </c>
      <c r="BY75" s="152">
        <f t="shared" si="99"/>
        <v>7.4999999999999997E-8</v>
      </c>
      <c r="BZ75" s="151">
        <f t="shared" si="87"/>
        <v>88</v>
      </c>
    </row>
    <row r="76" spans="1:78" ht="17.100000000000001" customHeight="1" x14ac:dyDescent="0.25">
      <c r="A76" s="413" t="s">
        <v>11</v>
      </c>
      <c r="B76" s="56" t="str">
        <f>IF(AA76=0,"",AA76)</f>
        <v/>
      </c>
      <c r="C76" s="57" t="str">
        <f t="shared" si="88"/>
        <v/>
      </c>
      <c r="D76" s="58" t="str">
        <f t="shared" si="88"/>
        <v/>
      </c>
      <c r="E76" s="397">
        <f>IF(AD76="","",AD76)</f>
        <v>0</v>
      </c>
      <c r="F76" s="58" t="str">
        <f t="shared" si="69"/>
        <v/>
      </c>
      <c r="G76" s="397">
        <f>IF(AF76="","",AF76)</f>
        <v>0</v>
      </c>
      <c r="H76" s="58" t="str">
        <f t="shared" si="70"/>
        <v/>
      </c>
      <c r="I76" s="397">
        <f>IF(AH76="","",AH76)</f>
        <v>0</v>
      </c>
      <c r="J76" s="58" t="str">
        <f t="shared" si="71"/>
        <v/>
      </c>
      <c r="K76" s="397">
        <f>IF(AJ76="","",AJ76)</f>
        <v>0</v>
      </c>
      <c r="L76" s="58" t="str">
        <f t="shared" si="72"/>
        <v/>
      </c>
      <c r="M76" s="397">
        <f>IF(AL76="","",AL76)</f>
        <v>0</v>
      </c>
      <c r="N76" s="58" t="str">
        <f t="shared" si="89"/>
        <v/>
      </c>
      <c r="O76" s="397">
        <f>IF(AN76="","",AN76)</f>
        <v>0</v>
      </c>
      <c r="P76" s="58" t="str">
        <f t="shared" si="73"/>
        <v/>
      </c>
      <c r="Q76" s="397">
        <f>IF(AP76="","",AP76)</f>
        <v>0</v>
      </c>
      <c r="R76" s="58" t="str">
        <f t="shared" si="74"/>
        <v/>
      </c>
      <c r="S76" s="397">
        <f>IF(AR76="","",AR76)</f>
        <v>0</v>
      </c>
      <c r="T76" s="58" t="str">
        <f t="shared" si="75"/>
        <v/>
      </c>
      <c r="U76" s="397">
        <f>IF(AT76="","",AT76)</f>
        <v>0</v>
      </c>
      <c r="V76" s="58" t="str">
        <f t="shared" si="76"/>
        <v/>
      </c>
      <c r="W76" s="397">
        <f>IF(AV76="","",AV76)</f>
        <v>0</v>
      </c>
      <c r="Z76" s="405" t="s">
        <v>11</v>
      </c>
      <c r="AA76" s="90" t="str">
        <f>IF(AB76=0,"",_xlfn.CONCAT(VLOOKUP(AB76,Starter!A:C,2,0)))</f>
        <v/>
      </c>
      <c r="AB76" s="81"/>
      <c r="AC76" s="132"/>
      <c r="AD76" s="91">
        <f>IF(SUM(AC76:AC78)+AC88=0,0,IF(SUM(ABS(AC76),ABS(AC77),ABS(AC78))=AC88,0.5,IF(SUM(ABS(AC76),ABS(AC77),ABS(AC78))&gt;AC88,1,0)))</f>
        <v>0</v>
      </c>
      <c r="AE76" s="132"/>
      <c r="AF76" s="91">
        <f>IF(SUM(AE76:AE78)+AE88=0,0,IF(SUM(ABS(AE76),ABS(AE77),ABS(AE78))=AE88,0.5,IF(SUM(ABS(AE76),ABS(AE77),ABS(AE78))&gt;AE88,1,0)))</f>
        <v>0</v>
      </c>
      <c r="AG76" s="132"/>
      <c r="AH76" s="91">
        <f>IF(SUM(AG76:AG78)+AG88=0,0,IF(SUM(ABS(AG76),ABS(AG77),ABS(AG78))=AG88,0.5,IF(SUM(ABS(AG76),ABS(AG77),ABS(AG78))&gt;AG88,1,0)))</f>
        <v>0</v>
      </c>
      <c r="AI76" s="132"/>
      <c r="AJ76" s="91">
        <f>IF(SUM(AI76:AI78)+AI88=0,0,IF(SUM(ABS(AI76),ABS(AI77),ABS(AI78))=AI88,0.5,IF(SUM(ABS(AI76),ABS(AI77),ABS(AI78))&gt;AI88,1,0)))</f>
        <v>0</v>
      </c>
      <c r="AK76" s="132"/>
      <c r="AL76" s="91">
        <f>IF(SUM(AK76:AK78)+AK88=0,0,IF(SUM(ABS(AK76),ABS(AK77),ABS(AK78))=AK88,0.5,IF(SUM(ABS(AK76),ABS(AK77),ABS(AK78))&gt;AK88,1,0)))</f>
        <v>0</v>
      </c>
      <c r="AM76" s="132"/>
      <c r="AN76" s="91">
        <f>IF(SUM(AM76:AM78)+AM88=0,0,IF(SUM(ABS(AM76),ABS(AM77),ABS(AM78))=AM88,0.5,IF(SUM(ABS(AM76),ABS(AM77),ABS(AM78))&gt;AM88,1,0)))</f>
        <v>0</v>
      </c>
      <c r="AO76" s="132"/>
      <c r="AP76" s="91">
        <f>IF(SUM(AO76:AO78)+AO88=0,0,IF(SUM(ABS(AO76),ABS(AO77),ABS(AO78))=AO88,0.5,IF(SUM(ABS(AO76),ABS(AO77),ABS(AO78))&gt;AO88,1,0)))</f>
        <v>0</v>
      </c>
      <c r="AQ76" s="132"/>
      <c r="AR76" s="91">
        <f>IF(SUM(AQ76:AQ78)+AQ88=0,0,IF(SUM(ABS(AQ76),ABS(AQ77),ABS(AQ78))=AQ88,0.5,IF(SUM(ABS(AQ76),ABS(AQ77),ABS(AQ78))&gt;AQ88,1,0)))</f>
        <v>0</v>
      </c>
      <c r="AS76" s="132"/>
      <c r="AT76" s="91">
        <f>IF(SUM(AS76:AS78)+AS88=0,0,IF(SUM(ABS(AS76),ABS(AS77),ABS(AS78))=AS88,0.5,IF(SUM(ABS(AS76),ABS(AS77),ABS(AS78))&gt;AS88,1,0)))</f>
        <v>0</v>
      </c>
      <c r="AU76" s="92">
        <f t="shared" si="77"/>
        <v>0</v>
      </c>
      <c r="AV76" s="93">
        <f>SUM(AD76+AF76+AH76+AJ76+AL76+AN76+AP76+AR76+AT76)</f>
        <v>0</v>
      </c>
      <c r="AW76" s="83"/>
      <c r="AX76" s="84"/>
      <c r="AZ76" s="47"/>
      <c r="BA76" s="149"/>
      <c r="BB76" s="150"/>
      <c r="BC76" s="151"/>
      <c r="BD76" s="154">
        <f t="shared" si="90"/>
        <v>0</v>
      </c>
      <c r="BE76" s="150">
        <f t="shared" si="91"/>
        <v>0</v>
      </c>
      <c r="BF76" s="152">
        <f t="shared" si="92"/>
        <v>0</v>
      </c>
      <c r="BG76" s="152">
        <f t="shared" si="93"/>
        <v>0</v>
      </c>
      <c r="BH76" s="152" t="str">
        <f t="shared" si="78"/>
        <v/>
      </c>
      <c r="BI76" s="152" t="str">
        <f t="shared" si="79"/>
        <v/>
      </c>
      <c r="BJ76" s="152" t="str">
        <f t="shared" si="80"/>
        <v/>
      </c>
      <c r="BK76" s="152" t="str">
        <f t="shared" si="81"/>
        <v/>
      </c>
      <c r="BL76" s="152" t="str">
        <f t="shared" si="82"/>
        <v/>
      </c>
      <c r="BM76" s="152" t="str">
        <f t="shared" si="83"/>
        <v/>
      </c>
      <c r="BN76" s="152" t="str">
        <f t="shared" si="84"/>
        <v/>
      </c>
      <c r="BO76" s="152" t="str">
        <f t="shared" si="85"/>
        <v/>
      </c>
      <c r="BP76" s="152" t="str">
        <f t="shared" si="86"/>
        <v/>
      </c>
      <c r="BQ76" s="153"/>
      <c r="BR76" s="151"/>
      <c r="BS76" s="152">
        <f t="shared" si="94"/>
        <v>0</v>
      </c>
      <c r="BT76" s="152">
        <f t="shared" si="95"/>
        <v>7.6000000000000006E-8</v>
      </c>
      <c r="BU76" s="152" t="str">
        <f t="shared" si="96"/>
        <v>SG DJK Rimpar 1</v>
      </c>
      <c r="BV76" s="151">
        <f t="shared" si="97"/>
        <v>87</v>
      </c>
      <c r="BW76" s="152">
        <f t="shared" si="98"/>
        <v>0</v>
      </c>
      <c r="BX76" s="152">
        <f>IF(COUNTIF(BH76:BP76,"&gt;0")&lt;Spielorte!$A$23,0,BE76/Spielorte!$A$23)</f>
        <v>0</v>
      </c>
      <c r="BY76" s="152">
        <f t="shared" si="99"/>
        <v>7.6000000000000006E-8</v>
      </c>
      <c r="BZ76" s="151">
        <f t="shared" si="87"/>
        <v>87</v>
      </c>
    </row>
    <row r="77" spans="1:78" ht="17.100000000000001" customHeight="1" x14ac:dyDescent="0.25">
      <c r="A77" s="414"/>
      <c r="B77" s="59" t="str">
        <f>IF(AA77=0,"",AA77)</f>
        <v/>
      </c>
      <c r="C77" s="60" t="str">
        <f t="shared" si="88"/>
        <v/>
      </c>
      <c r="D77" s="61" t="str">
        <f t="shared" si="88"/>
        <v/>
      </c>
      <c r="E77" s="398"/>
      <c r="F77" s="61" t="str">
        <f t="shared" si="69"/>
        <v/>
      </c>
      <c r="G77" s="398"/>
      <c r="H77" s="61" t="str">
        <f t="shared" si="70"/>
        <v/>
      </c>
      <c r="I77" s="398"/>
      <c r="J77" s="61" t="str">
        <f t="shared" si="71"/>
        <v/>
      </c>
      <c r="K77" s="398"/>
      <c r="L77" s="61" t="str">
        <f t="shared" si="72"/>
        <v/>
      </c>
      <c r="M77" s="398"/>
      <c r="N77" s="61" t="str">
        <f t="shared" si="89"/>
        <v/>
      </c>
      <c r="O77" s="398"/>
      <c r="P77" s="61" t="str">
        <f t="shared" si="73"/>
        <v/>
      </c>
      <c r="Q77" s="398"/>
      <c r="R77" s="61" t="str">
        <f t="shared" si="74"/>
        <v/>
      </c>
      <c r="S77" s="398"/>
      <c r="T77" s="61" t="str">
        <f t="shared" si="75"/>
        <v/>
      </c>
      <c r="U77" s="398"/>
      <c r="V77" s="61" t="str">
        <f t="shared" si="76"/>
        <v/>
      </c>
      <c r="W77" s="398"/>
      <c r="Z77" s="406"/>
      <c r="AA77" s="90" t="str">
        <f>IF(AB77=0,"",_xlfn.CONCAT(VLOOKUP(AB77,Starter!A:C,2,0)))</f>
        <v/>
      </c>
      <c r="AB77" s="80"/>
      <c r="AC77" s="130"/>
      <c r="AD77" s="94"/>
      <c r="AE77" s="130"/>
      <c r="AF77" s="94"/>
      <c r="AG77" s="130"/>
      <c r="AH77" s="94"/>
      <c r="AI77" s="130"/>
      <c r="AJ77" s="94"/>
      <c r="AK77" s="130"/>
      <c r="AL77" s="94"/>
      <c r="AM77" s="130"/>
      <c r="AN77" s="94"/>
      <c r="AO77" s="130"/>
      <c r="AP77" s="94"/>
      <c r="AQ77" s="130"/>
      <c r="AR77" s="94"/>
      <c r="AS77" s="130"/>
      <c r="AT77" s="94"/>
      <c r="AU77" s="95">
        <f t="shared" si="77"/>
        <v>0</v>
      </c>
      <c r="AV77" s="96"/>
      <c r="AW77" s="83"/>
      <c r="AX77" s="84"/>
      <c r="AZ77" s="47"/>
      <c r="BA77" s="149"/>
      <c r="BB77" s="150"/>
      <c r="BC77" s="151"/>
      <c r="BD77" s="154">
        <f t="shared" si="90"/>
        <v>0</v>
      </c>
      <c r="BE77" s="150">
        <f t="shared" si="91"/>
        <v>0</v>
      </c>
      <c r="BF77" s="152">
        <f t="shared" si="92"/>
        <v>0</v>
      </c>
      <c r="BG77" s="152">
        <f t="shared" si="93"/>
        <v>0</v>
      </c>
      <c r="BH77" s="152" t="str">
        <f t="shared" si="78"/>
        <v/>
      </c>
      <c r="BI77" s="152" t="str">
        <f t="shared" si="79"/>
        <v/>
      </c>
      <c r="BJ77" s="152" t="str">
        <f t="shared" si="80"/>
        <v/>
      </c>
      <c r="BK77" s="152" t="str">
        <f t="shared" si="81"/>
        <v/>
      </c>
      <c r="BL77" s="152" t="str">
        <f t="shared" si="82"/>
        <v/>
      </c>
      <c r="BM77" s="152" t="str">
        <f t="shared" si="83"/>
        <v/>
      </c>
      <c r="BN77" s="152" t="str">
        <f t="shared" si="84"/>
        <v/>
      </c>
      <c r="BO77" s="152" t="str">
        <f t="shared" si="85"/>
        <v/>
      </c>
      <c r="BP77" s="152" t="str">
        <f t="shared" si="86"/>
        <v/>
      </c>
      <c r="BQ77" s="153"/>
      <c r="BR77" s="151"/>
      <c r="BS77" s="152">
        <f t="shared" si="94"/>
        <v>0</v>
      </c>
      <c r="BT77" s="152">
        <f t="shared" si="95"/>
        <v>7.7000000000000001E-8</v>
      </c>
      <c r="BU77" s="152" t="str">
        <f t="shared" si="96"/>
        <v>SG DJK Rimpar 1</v>
      </c>
      <c r="BV77" s="151">
        <f t="shared" si="97"/>
        <v>86</v>
      </c>
      <c r="BW77" s="152">
        <f t="shared" si="98"/>
        <v>0</v>
      </c>
      <c r="BX77" s="152">
        <f>IF(COUNTIF(BH77:BP77,"&gt;0")&lt;Spielorte!$A$23,0,BE77/Spielorte!$A$23)</f>
        <v>0</v>
      </c>
      <c r="BY77" s="152">
        <f t="shared" si="99"/>
        <v>7.7000000000000001E-8</v>
      </c>
      <c r="BZ77" s="151">
        <f t="shared" si="87"/>
        <v>86</v>
      </c>
    </row>
    <row r="78" spans="1:78" ht="17.100000000000001" customHeight="1" thickBot="1" x14ac:dyDescent="0.3">
      <c r="A78" s="415"/>
      <c r="B78" s="62" t="str">
        <f>IF(AA78=0,"",AA78)</f>
        <v/>
      </c>
      <c r="C78" s="63" t="str">
        <f t="shared" si="88"/>
        <v/>
      </c>
      <c r="D78" s="52" t="str">
        <f t="shared" si="88"/>
        <v/>
      </c>
      <c r="E78" s="399"/>
      <c r="F78" s="52" t="str">
        <f t="shared" si="69"/>
        <v/>
      </c>
      <c r="G78" s="399"/>
      <c r="H78" s="52" t="str">
        <f t="shared" si="70"/>
        <v/>
      </c>
      <c r="I78" s="399"/>
      <c r="J78" s="52" t="str">
        <f t="shared" si="71"/>
        <v/>
      </c>
      <c r="K78" s="399"/>
      <c r="L78" s="52" t="str">
        <f t="shared" si="72"/>
        <v/>
      </c>
      <c r="M78" s="399"/>
      <c r="N78" s="52" t="str">
        <f t="shared" si="89"/>
        <v/>
      </c>
      <c r="O78" s="399"/>
      <c r="P78" s="52" t="str">
        <f t="shared" si="73"/>
        <v/>
      </c>
      <c r="Q78" s="399"/>
      <c r="R78" s="52" t="str">
        <f t="shared" si="74"/>
        <v/>
      </c>
      <c r="S78" s="399"/>
      <c r="T78" s="52" t="str">
        <f t="shared" si="75"/>
        <v/>
      </c>
      <c r="U78" s="399"/>
      <c r="V78" s="52" t="str">
        <f t="shared" si="76"/>
        <v/>
      </c>
      <c r="W78" s="399"/>
      <c r="Z78" s="407"/>
      <c r="AA78" s="90" t="str">
        <f>IF(AB78=0,"",_xlfn.CONCAT(VLOOKUP(AB78,Starter!A:C,2,0)))</f>
        <v/>
      </c>
      <c r="AB78" s="82"/>
      <c r="AC78" s="133"/>
      <c r="AD78" s="100"/>
      <c r="AE78" s="133"/>
      <c r="AF78" s="100"/>
      <c r="AG78" s="133"/>
      <c r="AH78" s="100"/>
      <c r="AI78" s="133"/>
      <c r="AJ78" s="100"/>
      <c r="AK78" s="133"/>
      <c r="AL78" s="100"/>
      <c r="AM78" s="133"/>
      <c r="AN78" s="100"/>
      <c r="AO78" s="133"/>
      <c r="AP78" s="100"/>
      <c r="AQ78" s="133"/>
      <c r="AR78" s="100"/>
      <c r="AS78" s="133"/>
      <c r="AT78" s="100"/>
      <c r="AU78" s="97">
        <f t="shared" si="77"/>
        <v>0</v>
      </c>
      <c r="AV78" s="98"/>
      <c r="AW78" s="83"/>
      <c r="AX78" s="84"/>
      <c r="AZ78" s="47"/>
      <c r="BA78" s="149"/>
      <c r="BB78" s="150"/>
      <c r="BC78" s="151"/>
      <c r="BD78" s="154">
        <f t="shared" si="90"/>
        <v>0</v>
      </c>
      <c r="BE78" s="150">
        <f t="shared" si="91"/>
        <v>0</v>
      </c>
      <c r="BF78" s="152">
        <f t="shared" si="92"/>
        <v>0</v>
      </c>
      <c r="BG78" s="152">
        <f t="shared" si="93"/>
        <v>0</v>
      </c>
      <c r="BH78" s="152" t="str">
        <f t="shared" si="78"/>
        <v/>
      </c>
      <c r="BI78" s="152" t="str">
        <f t="shared" si="79"/>
        <v/>
      </c>
      <c r="BJ78" s="152" t="str">
        <f t="shared" si="80"/>
        <v/>
      </c>
      <c r="BK78" s="152" t="str">
        <f t="shared" si="81"/>
        <v/>
      </c>
      <c r="BL78" s="152" t="str">
        <f t="shared" si="82"/>
        <v/>
      </c>
      <c r="BM78" s="152" t="str">
        <f t="shared" si="83"/>
        <v/>
      </c>
      <c r="BN78" s="152" t="str">
        <f t="shared" si="84"/>
        <v/>
      </c>
      <c r="BO78" s="152" t="str">
        <f t="shared" si="85"/>
        <v/>
      </c>
      <c r="BP78" s="152" t="str">
        <f t="shared" si="86"/>
        <v/>
      </c>
      <c r="BQ78" s="153"/>
      <c r="BR78" s="151"/>
      <c r="BS78" s="152">
        <f t="shared" si="94"/>
        <v>0</v>
      </c>
      <c r="BT78" s="152">
        <f t="shared" si="95"/>
        <v>7.7999999999999997E-8</v>
      </c>
      <c r="BU78" s="152" t="str">
        <f t="shared" si="96"/>
        <v>SG DJK Rimpar 1</v>
      </c>
      <c r="BV78" s="151">
        <f t="shared" si="97"/>
        <v>85</v>
      </c>
      <c r="BW78" s="152">
        <f t="shared" si="98"/>
        <v>0</v>
      </c>
      <c r="BX78" s="152">
        <f>IF(COUNTIF(BH78:BP78,"&gt;0")&lt;Spielorte!$A$23,0,BE78/Spielorte!$A$23)</f>
        <v>0</v>
      </c>
      <c r="BY78" s="152">
        <f t="shared" si="99"/>
        <v>7.7999999999999997E-8</v>
      </c>
      <c r="BZ78" s="151">
        <f t="shared" si="87"/>
        <v>85</v>
      </c>
    </row>
    <row r="79" spans="1:78" ht="27.75" customHeight="1" thickBot="1" x14ac:dyDescent="0.3">
      <c r="B79" s="64" t="str">
        <f>IF(AA79=0,"",AA79)</f>
        <v>Gesamt</v>
      </c>
      <c r="C79" s="65" t="str">
        <f t="shared" si="88"/>
        <v/>
      </c>
      <c r="D79" s="66" t="str">
        <f t="shared" si="88"/>
        <v/>
      </c>
      <c r="E79" s="67">
        <f>IF(AD79="","",AD79)</f>
        <v>0</v>
      </c>
      <c r="F79" s="66" t="str">
        <f t="shared" si="69"/>
        <v/>
      </c>
      <c r="G79" s="67">
        <f>IF(AF79="","",AF79)</f>
        <v>0</v>
      </c>
      <c r="H79" s="66" t="str">
        <f t="shared" si="70"/>
        <v/>
      </c>
      <c r="I79" s="67">
        <f>IF(AH79="","",AH79)</f>
        <v>0</v>
      </c>
      <c r="J79" s="66" t="str">
        <f t="shared" si="71"/>
        <v/>
      </c>
      <c r="K79" s="67">
        <f>IF(AJ79="","",AJ79)</f>
        <v>0</v>
      </c>
      <c r="L79" s="66" t="str">
        <f t="shared" si="72"/>
        <v/>
      </c>
      <c r="M79" s="67">
        <f>IF(AL79="","",AL79)</f>
        <v>0</v>
      </c>
      <c r="N79" s="66" t="str">
        <f t="shared" si="89"/>
        <v/>
      </c>
      <c r="O79" s="67">
        <f>IF(AN79="","",AN79)</f>
        <v>0</v>
      </c>
      <c r="P79" s="66" t="str">
        <f t="shared" si="73"/>
        <v/>
      </c>
      <c r="Q79" s="67">
        <f>IF(AP79="","",AP79)</f>
        <v>0</v>
      </c>
      <c r="R79" s="66" t="str">
        <f t="shared" si="74"/>
        <v/>
      </c>
      <c r="S79" s="67">
        <f>IF(AR79="","",AR79)</f>
        <v>0</v>
      </c>
      <c r="T79" s="66" t="str">
        <f t="shared" si="75"/>
        <v/>
      </c>
      <c r="U79" s="67">
        <f>IF(AT79="","",AT79)</f>
        <v>0</v>
      </c>
      <c r="V79" s="66" t="str">
        <f t="shared" si="76"/>
        <v/>
      </c>
      <c r="W79" s="67">
        <f>IF(AV79="","",AV79)</f>
        <v>0</v>
      </c>
      <c r="AA79" s="64" t="s">
        <v>960</v>
      </c>
      <c r="AB79" s="101"/>
      <c r="AC79" s="148">
        <f>ABS(SUM(AC67:AC69))+ABS(SUM(AC70:AC72))+ABS(SUM(AC73:AC75))+ABS(SUM(AC76:AC78))</f>
        <v>0</v>
      </c>
      <c r="AD79" s="102">
        <f>IF(AC79+AC89=0,0,IF(AC79=AC89,1.5,IF(AC79&gt;AC89,3,0)))</f>
        <v>0</v>
      </c>
      <c r="AE79" s="148">
        <f>ABS(SUM(AE67:AE69))+ABS(SUM(AE70:AE72))+ABS(SUM(AE73:AE75))+ABS(SUM(AE76:AE78))</f>
        <v>0</v>
      </c>
      <c r="AF79" s="102">
        <f>IF(AE79+AE89=0,0,IF(AE79=AE89,1.5,IF(AE79&gt;AE89,3,0)))</f>
        <v>0</v>
      </c>
      <c r="AG79" s="148">
        <f>ABS(SUM(AG67:AG69))+ABS(SUM(AG70:AG72))+ABS(SUM(AG73:AG75))+ABS(SUM(AG76:AG78))</f>
        <v>0</v>
      </c>
      <c r="AH79" s="102">
        <f>IF(AG79+AG89=0,0,IF(AG79=AG89,1.5,IF(AG79&gt;AG89,3,0)))</f>
        <v>0</v>
      </c>
      <c r="AI79" s="148">
        <f>ABS(SUM(AI67:AI69))+ABS(SUM(AI70:AI72))+ABS(SUM(AI73:AI75))+ABS(SUM(AI76:AI78))</f>
        <v>0</v>
      </c>
      <c r="AJ79" s="102">
        <f>IF(AI79+AI89=0,0,IF(AI79=AI89,1.5,IF(AI79&gt;AI89,3,0)))</f>
        <v>0</v>
      </c>
      <c r="AK79" s="148">
        <f>ABS(SUM(AK67:AK69))+ABS(SUM(AK70:AK72))+ABS(SUM(AK73:AK75))+ABS(SUM(AK76:AK78))</f>
        <v>0</v>
      </c>
      <c r="AL79" s="102">
        <f>IF(AK79+AK89=0,0,IF(AK79=AK89,1.5,IF(AK79&gt;AK89,3,0)))</f>
        <v>0</v>
      </c>
      <c r="AM79" s="148">
        <f>ABS(SUM(AM67:AM69))+ABS(SUM(AM70:AM72))+ABS(SUM(AM73:AM75))+ABS(SUM(AM76:AM78))</f>
        <v>0</v>
      </c>
      <c r="AN79" s="102">
        <f>IF(AM79+AM89=0,0,IF(AM79=AM89,1.5,IF(AM79&gt;AM89,3,0)))</f>
        <v>0</v>
      </c>
      <c r="AO79" s="148">
        <f>ABS(SUM(AO67:AO69))+ABS(SUM(AO70:AO72))+ABS(SUM(AO73:AO75))+ABS(SUM(AO76:AO78))</f>
        <v>0</v>
      </c>
      <c r="AP79" s="102">
        <f>IF(AO79+AO89=0,0,IF(AO79=AO89,1.5,IF(AO79&gt;AO89,3,0)))</f>
        <v>0</v>
      </c>
      <c r="AQ79" s="148">
        <f>ABS(SUM(AQ67:AQ69))+ABS(SUM(AQ70:AQ72))+ABS(SUM(AQ73:AQ75))+ABS(SUM(AQ76:AQ78))</f>
        <v>0</v>
      </c>
      <c r="AR79" s="102">
        <f>IF(AQ79+AQ89=0,0,IF(AQ79=AQ89,1.5,IF(AQ79&gt;AQ89,3,0)))</f>
        <v>0</v>
      </c>
      <c r="AS79" s="148">
        <f>ABS(SUM(AS67:AS69))+ABS(SUM(AS70:AS72))+ABS(SUM(AS73:AS75))+ABS(SUM(AS76:AS78))</f>
        <v>0</v>
      </c>
      <c r="AT79" s="102">
        <f>IF(AS79+AS89=0,0,IF(AS79=AS89,1.5,IF(AS79&gt;AS89,3,0)))</f>
        <v>0</v>
      </c>
      <c r="AU79" s="103">
        <f>SUM(AC79+AE79+AG79+AI79+AK79+AM79+AO79+AQ79+AS79)</f>
        <v>0</v>
      </c>
      <c r="AV79" s="104">
        <f>SUM(AD79+AF79+AH79+AJ79+AL79+AN79+AP79+AR79+AT79)</f>
        <v>0</v>
      </c>
      <c r="AW79" s="83"/>
      <c r="AX79" s="84"/>
      <c r="BA79" s="149"/>
      <c r="BB79" s="150"/>
      <c r="BC79" s="151"/>
      <c r="BQ79" s="153"/>
      <c r="BR79" s="151"/>
      <c r="BV79" s="151"/>
      <c r="BZ79" s="151"/>
    </row>
    <row r="80" spans="1:78" ht="24" customHeight="1" thickBot="1" x14ac:dyDescent="0.3">
      <c r="B80" s="68" t="str">
        <f>IF(AA80=0,"",AA80)</f>
        <v>Gesamt - Punkte</v>
      </c>
      <c r="C80" s="69" t="str">
        <f t="shared" si="88"/>
        <v/>
      </c>
      <c r="D80" s="69" t="str">
        <f t="shared" si="88"/>
        <v/>
      </c>
      <c r="E80" s="70">
        <f>IF(AD80="","",AD80)</f>
        <v>0</v>
      </c>
      <c r="F80" s="69" t="str">
        <f t="shared" si="69"/>
        <v/>
      </c>
      <c r="G80" s="70">
        <f>IF(AF80="","",AF80)</f>
        <v>0</v>
      </c>
      <c r="H80" s="69" t="str">
        <f t="shared" si="70"/>
        <v/>
      </c>
      <c r="I80" s="70">
        <f>IF(AH80="","",AH80)</f>
        <v>0</v>
      </c>
      <c r="J80" s="69" t="str">
        <f t="shared" si="71"/>
        <v/>
      </c>
      <c r="K80" s="70">
        <f>IF(AJ80="","",AJ80)</f>
        <v>0</v>
      </c>
      <c r="L80" s="69" t="str">
        <f t="shared" si="72"/>
        <v/>
      </c>
      <c r="M80" s="70">
        <f>IF(AL80="","",AL80)</f>
        <v>0</v>
      </c>
      <c r="N80" s="69" t="str">
        <f t="shared" si="89"/>
        <v/>
      </c>
      <c r="O80" s="70">
        <f>IF(AN80="","",AN80)</f>
        <v>0</v>
      </c>
      <c r="P80" s="69" t="str">
        <f t="shared" si="73"/>
        <v/>
      </c>
      <c r="Q80" s="70">
        <f>IF(AP80="","",AP80)</f>
        <v>0</v>
      </c>
      <c r="R80" s="69" t="str">
        <f t="shared" si="74"/>
        <v/>
      </c>
      <c r="S80" s="70">
        <f>IF(AR80="","",AR80)</f>
        <v>0</v>
      </c>
      <c r="T80" s="69" t="str">
        <f t="shared" si="75"/>
        <v/>
      </c>
      <c r="U80" s="70">
        <f>IF(AT80="","",AT80)</f>
        <v>0</v>
      </c>
      <c r="V80" s="69" t="str">
        <f t="shared" si="76"/>
        <v/>
      </c>
      <c r="W80" s="70">
        <f>IF(AV80="","",AV80)</f>
        <v>0</v>
      </c>
      <c r="AA80" s="68" t="s">
        <v>975</v>
      </c>
      <c r="AB80" s="69"/>
      <c r="AC80" s="69"/>
      <c r="AD80" s="105">
        <f>SUM(AD67:AD79)</f>
        <v>0</v>
      </c>
      <c r="AE80" s="69"/>
      <c r="AF80" s="105">
        <f>SUM(AF67:AF79)</f>
        <v>0</v>
      </c>
      <c r="AG80" s="69"/>
      <c r="AH80" s="105">
        <f>SUM(AH67:AH79)</f>
        <v>0</v>
      </c>
      <c r="AI80" s="69"/>
      <c r="AJ80" s="105">
        <f>SUM(AJ67:AJ79)</f>
        <v>0</v>
      </c>
      <c r="AK80" s="69"/>
      <c r="AL80" s="105">
        <f>SUM(AL67:AL79)</f>
        <v>0</v>
      </c>
      <c r="AM80" s="69"/>
      <c r="AN80" s="105">
        <f>SUM(AN67:AN79)</f>
        <v>0</v>
      </c>
      <c r="AO80" s="69"/>
      <c r="AP80" s="105">
        <f>SUM(AP67:AP79)</f>
        <v>0</v>
      </c>
      <c r="AQ80" s="69"/>
      <c r="AR80" s="105">
        <f>SUM(AR67:AR79)</f>
        <v>0</v>
      </c>
      <c r="AS80" s="69"/>
      <c r="AT80" s="105">
        <f>SUM(AT67:AT79)</f>
        <v>0</v>
      </c>
      <c r="AU80" s="69"/>
      <c r="AV80" s="106">
        <f>SUM(AV67:AV79)</f>
        <v>0</v>
      </c>
      <c r="AW80" s="83"/>
      <c r="AX80" s="84"/>
      <c r="BA80" s="149">
        <f>+AV80</f>
        <v>0</v>
      </c>
      <c r="BB80" s="150">
        <f>+AU79</f>
        <v>0</v>
      </c>
      <c r="BC80" s="151">
        <f>+AA62</f>
        <v>3</v>
      </c>
      <c r="BF80" s="152">
        <f>SUM(BF61:BF79)</f>
        <v>0</v>
      </c>
      <c r="BQ80" s="149">
        <f>+BB80/1000000+BA80</f>
        <v>0</v>
      </c>
      <c r="BR80" s="151">
        <f>RANK(BQ80,BQ:BQ)</f>
        <v>1</v>
      </c>
      <c r="BV80" s="151"/>
      <c r="BZ80" s="151"/>
    </row>
    <row r="81" spans="1:78" ht="11.25" customHeight="1" x14ac:dyDescent="0.25">
      <c r="B81" s="69"/>
      <c r="C81" s="69"/>
      <c r="D81" s="69"/>
      <c r="E81" s="1"/>
      <c r="F81" s="69"/>
      <c r="G81" s="1"/>
      <c r="H81" s="69"/>
      <c r="I81" s="1"/>
      <c r="J81" s="69"/>
      <c r="K81" s="1"/>
      <c r="L81" s="69"/>
      <c r="M81" s="1"/>
      <c r="N81" s="69"/>
      <c r="O81" s="1"/>
      <c r="P81" s="69"/>
      <c r="Q81" s="1"/>
      <c r="R81" s="69"/>
      <c r="S81" s="1"/>
      <c r="T81" s="69"/>
      <c r="U81" s="1"/>
      <c r="V81" s="69"/>
      <c r="W81" s="1"/>
      <c r="AA81" s="69"/>
      <c r="AB81" s="69"/>
      <c r="AC81" s="69"/>
      <c r="AD81" s="1"/>
      <c r="AE81" s="69"/>
      <c r="AF81" s="1"/>
      <c r="AG81" s="69"/>
      <c r="AH81" s="1"/>
      <c r="AI81" s="69"/>
      <c r="AJ81" s="1"/>
      <c r="AK81" s="69"/>
      <c r="AL81" s="1"/>
      <c r="AM81" s="69"/>
      <c r="AN81" s="1"/>
      <c r="AO81" s="69"/>
      <c r="AP81" s="1"/>
      <c r="AQ81" s="69"/>
      <c r="AR81" s="1"/>
      <c r="AS81" s="69"/>
      <c r="AT81" s="1"/>
      <c r="AU81" s="69"/>
      <c r="AV81" s="1"/>
      <c r="AW81" s="83"/>
      <c r="AX81" s="84"/>
      <c r="BA81" s="149"/>
      <c r="BB81" s="150"/>
      <c r="BC81" s="151"/>
      <c r="BQ81" s="153"/>
      <c r="BR81" s="151"/>
      <c r="BV81" s="151"/>
      <c r="BZ81" s="151"/>
    </row>
    <row r="82" spans="1:78" ht="12.75" customHeight="1" x14ac:dyDescent="0.25">
      <c r="B82" s="71" t="str">
        <f t="shared" ref="B82:Q82" si="100">IF(AA82=0,"",AA82)</f>
        <v>Gegner-Nr.:</v>
      </c>
      <c r="C82" s="72" t="str">
        <f t="shared" si="100"/>
        <v>&gt;&gt;&gt;&gt;</v>
      </c>
      <c r="D82" s="396">
        <f t="shared" si="100"/>
        <v>7</v>
      </c>
      <c r="E82" s="396" t="str">
        <f t="shared" si="100"/>
        <v/>
      </c>
      <c r="F82" s="396">
        <f t="shared" si="100"/>
        <v>4</v>
      </c>
      <c r="G82" s="396" t="str">
        <f t="shared" si="100"/>
        <v/>
      </c>
      <c r="H82" s="396">
        <f t="shared" si="100"/>
        <v>8</v>
      </c>
      <c r="I82" s="396" t="str">
        <f t="shared" si="100"/>
        <v/>
      </c>
      <c r="J82" s="396">
        <f t="shared" si="100"/>
        <v>6</v>
      </c>
      <c r="K82" s="396" t="str">
        <f t="shared" si="100"/>
        <v/>
      </c>
      <c r="L82" s="396">
        <f t="shared" si="100"/>
        <v>2</v>
      </c>
      <c r="M82" s="396" t="str">
        <f t="shared" si="100"/>
        <v/>
      </c>
      <c r="N82" s="396">
        <f t="shared" si="100"/>
        <v>9</v>
      </c>
      <c r="O82" s="396" t="str">
        <f t="shared" si="100"/>
        <v/>
      </c>
      <c r="P82" s="396">
        <f t="shared" si="100"/>
        <v>5</v>
      </c>
      <c r="Q82" s="396" t="str">
        <f t="shared" si="100"/>
        <v/>
      </c>
      <c r="R82" s="396">
        <f t="shared" ref="N82:U84" si="101">IF(AQ82=0,"",AQ82)</f>
        <v>10</v>
      </c>
      <c r="S82" s="396" t="str">
        <f t="shared" si="101"/>
        <v/>
      </c>
      <c r="T82" s="396">
        <f t="shared" si="101"/>
        <v>1</v>
      </c>
      <c r="U82" s="396" t="str">
        <f t="shared" si="101"/>
        <v/>
      </c>
      <c r="V82" s="412"/>
      <c r="W82" s="412"/>
      <c r="AA82" s="71" t="s">
        <v>958</v>
      </c>
      <c r="AB82" s="72" t="s">
        <v>959</v>
      </c>
      <c r="AC82" s="418">
        <f>VLOOKUP($AA62,Schlüssel!$A$5:$DG$14,23)</f>
        <v>7</v>
      </c>
      <c r="AD82" s="419"/>
      <c r="AE82" s="418">
        <f>VLOOKUP($AA62,Schlüssel!$A$5:$EK$14,24)</f>
        <v>4</v>
      </c>
      <c r="AF82" s="419"/>
      <c r="AG82" s="418">
        <f>VLOOKUP($AA62,Schlüssel!$A$5:$EK$14,25)</f>
        <v>8</v>
      </c>
      <c r="AH82" s="419"/>
      <c r="AI82" s="418">
        <f>VLOOKUP($AA62,Schlüssel!$A$5:$EK$14,26)</f>
        <v>6</v>
      </c>
      <c r="AJ82" s="419"/>
      <c r="AK82" s="418">
        <f>VLOOKUP($AA62,Schlüssel!$A$5:$EK$14,27)</f>
        <v>2</v>
      </c>
      <c r="AL82" s="419"/>
      <c r="AM82" s="418">
        <f>VLOOKUP($AA62,Schlüssel!$A$5:$EK$14,28)</f>
        <v>9</v>
      </c>
      <c r="AN82" s="419"/>
      <c r="AO82" s="418">
        <f>VLOOKUP($AA62,Schlüssel!$A$5:$EK$14,29)</f>
        <v>5</v>
      </c>
      <c r="AP82" s="419"/>
      <c r="AQ82" s="418">
        <f>VLOOKUP($AA62,Schlüssel!$A$5:$EK$14,30)</f>
        <v>10</v>
      </c>
      <c r="AR82" s="419"/>
      <c r="AS82" s="418">
        <f>VLOOKUP($AA62,Schlüssel!$A$5:$EK$14,31)</f>
        <v>1</v>
      </c>
      <c r="AT82" s="419"/>
      <c r="AU82" s="107"/>
      <c r="AV82" s="107"/>
      <c r="AW82" s="83"/>
      <c r="AX82" s="84"/>
      <c r="BA82" s="149"/>
      <c r="BB82" s="150"/>
      <c r="BC82" s="151"/>
      <c r="BQ82" s="153"/>
      <c r="BR82" s="151"/>
      <c r="BV82" s="151"/>
      <c r="BZ82" s="151"/>
    </row>
    <row r="83" spans="1:78" ht="28.5" customHeight="1" x14ac:dyDescent="0.25">
      <c r="B83" s="73" t="str">
        <f t="shared" ref="B83:M84" si="102">IF(AA83=0,"",AA83)</f>
        <v/>
      </c>
      <c r="C83" s="69" t="str">
        <f t="shared" si="102"/>
        <v/>
      </c>
      <c r="D83" s="409" t="str">
        <f t="shared" si="102"/>
        <v>Bowlinghaus Bamberg 1</v>
      </c>
      <c r="E83" s="410" t="str">
        <f t="shared" si="102"/>
        <v/>
      </c>
      <c r="F83" s="409" t="str">
        <f t="shared" si="102"/>
        <v>SG Rottendorf 1</v>
      </c>
      <c r="G83" s="410" t="str">
        <f t="shared" si="102"/>
        <v/>
      </c>
      <c r="H83" s="409" t="str">
        <f t="shared" si="102"/>
        <v>Schanzer Ingolstadt 1</v>
      </c>
      <c r="I83" s="410" t="str">
        <f t="shared" si="102"/>
        <v/>
      </c>
      <c r="J83" s="409" t="str">
        <f t="shared" si="102"/>
        <v>Bajuwaren München 1</v>
      </c>
      <c r="K83" s="410" t="str">
        <f t="shared" si="102"/>
        <v/>
      </c>
      <c r="L83" s="409" t="str">
        <f t="shared" si="102"/>
        <v>BK München 3</v>
      </c>
      <c r="M83" s="410" t="str">
        <f t="shared" si="102"/>
        <v/>
      </c>
      <c r="N83" s="409" t="str">
        <f t="shared" si="101"/>
        <v>Werdenfels 1</v>
      </c>
      <c r="O83" s="410" t="str">
        <f t="shared" si="101"/>
        <v/>
      </c>
      <c r="P83" s="409" t="str">
        <f t="shared" si="101"/>
        <v>BC EMAX Unterföhring 2</v>
      </c>
      <c r="Q83" s="410" t="str">
        <f t="shared" si="101"/>
        <v/>
      </c>
      <c r="R83" s="409" t="str">
        <f t="shared" si="101"/>
        <v>Donaubowler Regensburg 1</v>
      </c>
      <c r="S83" s="410" t="str">
        <f t="shared" si="101"/>
        <v/>
      </c>
      <c r="T83" s="409" t="str">
        <f t="shared" si="101"/>
        <v>BC Comet Nürnberg</v>
      </c>
      <c r="U83" s="410" t="str">
        <f t="shared" si="101"/>
        <v/>
      </c>
      <c r="V83" s="411"/>
      <c r="W83" s="411"/>
      <c r="AA83" s="73"/>
      <c r="AB83" s="69"/>
      <c r="AC83" s="409" t="str">
        <f>VLOOKUP(AC82,Schlüssel!$A$5:$K$14,2)</f>
        <v>Bowlinghaus Bamberg 1</v>
      </c>
      <c r="AD83" s="410"/>
      <c r="AE83" s="409" t="str">
        <f>VLOOKUP(AE82,Schlüssel!$A$5:$K$14,2)</f>
        <v>SG Rottendorf 1</v>
      </c>
      <c r="AF83" s="410"/>
      <c r="AG83" s="409" t="str">
        <f>VLOOKUP(AG82,Schlüssel!$A$5:$K$14,2)</f>
        <v>Schanzer Ingolstadt 1</v>
      </c>
      <c r="AH83" s="410"/>
      <c r="AI83" s="409" t="str">
        <f>VLOOKUP(AI82,Schlüssel!$A$5:$K$14,2)</f>
        <v>Bajuwaren München 1</v>
      </c>
      <c r="AJ83" s="410"/>
      <c r="AK83" s="409" t="str">
        <f>VLOOKUP(AK82,Schlüssel!$A$5:$K$14,2)</f>
        <v>BK München 3</v>
      </c>
      <c r="AL83" s="410"/>
      <c r="AM83" s="409" t="str">
        <f>VLOOKUP(AM82,Schlüssel!$A$5:$K$14,2)</f>
        <v>Werdenfels 1</v>
      </c>
      <c r="AN83" s="410"/>
      <c r="AO83" s="409" t="str">
        <f>VLOOKUP(AO82,Schlüssel!$A$5:$K$14,2)</f>
        <v>BC EMAX Unterföhring 2</v>
      </c>
      <c r="AP83" s="410"/>
      <c r="AQ83" s="409" t="str">
        <f>VLOOKUP(AQ82,Schlüssel!$A$5:$K$14,2)</f>
        <v>Donaubowler Regensburg 1</v>
      </c>
      <c r="AR83" s="410"/>
      <c r="AS83" s="409" t="str">
        <f>VLOOKUP(AS82,Schlüssel!$A$5:$K$14,2)</f>
        <v>BC Comet Nürnberg</v>
      </c>
      <c r="AT83" s="410"/>
      <c r="AU83" s="108"/>
      <c r="AV83" s="108"/>
      <c r="AW83" s="83"/>
      <c r="AX83" s="84"/>
      <c r="BA83" s="149"/>
      <c r="BB83" s="150"/>
      <c r="BC83" s="151"/>
      <c r="BQ83" s="153"/>
      <c r="BR83" s="151"/>
      <c r="BV83" s="151"/>
      <c r="BZ83" s="151"/>
    </row>
    <row r="84" spans="1:78" ht="12" customHeight="1" x14ac:dyDescent="0.25">
      <c r="B84" s="73" t="str">
        <f t="shared" si="102"/>
        <v/>
      </c>
      <c r="C84" s="69" t="str">
        <f t="shared" si="102"/>
        <v/>
      </c>
      <c r="D84" s="395" t="str">
        <f t="shared" si="102"/>
        <v/>
      </c>
      <c r="E84" s="395" t="str">
        <f t="shared" si="102"/>
        <v/>
      </c>
      <c r="F84" s="395" t="str">
        <f t="shared" si="102"/>
        <v/>
      </c>
      <c r="G84" s="395" t="str">
        <f t="shared" si="102"/>
        <v/>
      </c>
      <c r="H84" s="395" t="str">
        <f t="shared" si="102"/>
        <v/>
      </c>
      <c r="I84" s="395" t="str">
        <f t="shared" si="102"/>
        <v/>
      </c>
      <c r="J84" s="395" t="str">
        <f t="shared" si="102"/>
        <v/>
      </c>
      <c r="K84" s="395" t="str">
        <f t="shared" si="102"/>
        <v/>
      </c>
      <c r="L84" s="395" t="str">
        <f t="shared" si="102"/>
        <v/>
      </c>
      <c r="M84" s="395" t="str">
        <f t="shared" si="102"/>
        <v/>
      </c>
      <c r="N84" s="395" t="str">
        <f t="shared" si="101"/>
        <v/>
      </c>
      <c r="O84" s="395" t="str">
        <f t="shared" si="101"/>
        <v/>
      </c>
      <c r="P84" s="395" t="str">
        <f t="shared" si="101"/>
        <v/>
      </c>
      <c r="Q84" s="395" t="str">
        <f t="shared" si="101"/>
        <v/>
      </c>
      <c r="R84" s="395" t="str">
        <f t="shared" si="101"/>
        <v/>
      </c>
      <c r="S84" s="395" t="str">
        <f t="shared" si="101"/>
        <v/>
      </c>
      <c r="T84" s="395" t="str">
        <f t="shared" si="101"/>
        <v/>
      </c>
      <c r="U84" s="408" t="str">
        <f t="shared" si="101"/>
        <v/>
      </c>
      <c r="V84" s="301"/>
      <c r="W84" s="301"/>
      <c r="AA84" s="73"/>
      <c r="AB84" s="69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78"/>
      <c r="AV84" s="78"/>
      <c r="AW84" s="83"/>
      <c r="AX84" s="84"/>
      <c r="BA84" s="149"/>
      <c r="BB84" s="150"/>
      <c r="BC84" s="151"/>
      <c r="BQ84" s="153"/>
      <c r="BR84" s="151"/>
      <c r="BV84" s="151"/>
      <c r="BZ84" s="151"/>
    </row>
    <row r="85" spans="1:78" ht="15.9" customHeight="1" x14ac:dyDescent="0.25">
      <c r="B85" s="391" t="str">
        <f t="shared" ref="B85:C89" si="103">IF(AA85=0,"",AA85)</f>
        <v>Spieler 1</v>
      </c>
      <c r="C85" s="392" t="str">
        <f t="shared" si="103"/>
        <v/>
      </c>
      <c r="D85" s="393">
        <f>IF(AC85=301,"",AC85)</f>
        <v>0</v>
      </c>
      <c r="E85" s="393" t="str">
        <f>IF(AD85=0,"",AD85)</f>
        <v/>
      </c>
      <c r="F85" s="393">
        <f>IF(AE85=301,"",AE85)</f>
        <v>0</v>
      </c>
      <c r="G85" s="393" t="str">
        <f>IF(AF85=0,"",AF85)</f>
        <v/>
      </c>
      <c r="H85" s="393">
        <f>IF(AG85=301,"",AG85)</f>
        <v>0</v>
      </c>
      <c r="I85" s="393" t="str">
        <f>IF(AH85=0,"",AH85)</f>
        <v/>
      </c>
      <c r="J85" s="393">
        <f>IF(AI85=301,"",AI85)</f>
        <v>0</v>
      </c>
      <c r="K85" s="393" t="str">
        <f>IF(AJ85=0,"",AJ85)</f>
        <v/>
      </c>
      <c r="L85" s="393">
        <f>IF(AK85=301,"",AK85)</f>
        <v>0</v>
      </c>
      <c r="M85" s="393" t="str">
        <f>IF(AL85=0,"",AL85)</f>
        <v/>
      </c>
      <c r="N85" s="393">
        <f>IF(AM85=301,"",AM85)</f>
        <v>0</v>
      </c>
      <c r="O85" s="393" t="str">
        <f>IF(AN85=0,"",AN85)</f>
        <v/>
      </c>
      <c r="P85" s="393">
        <f>IF(AO85=301,"",AO85)</f>
        <v>0</v>
      </c>
      <c r="Q85" s="393" t="str">
        <f>IF(AP85=0,"",AP85)</f>
        <v/>
      </c>
      <c r="R85" s="393">
        <f>IF(AQ85=301,"",AQ85)</f>
        <v>0</v>
      </c>
      <c r="S85" s="393" t="str">
        <f>IF(AR85=0,"",AR85)</f>
        <v/>
      </c>
      <c r="T85" s="393">
        <f>IF(AS85=301,"",AS85)</f>
        <v>0</v>
      </c>
      <c r="U85" s="393" t="str">
        <f>IF(AT85=0,"",AT85)</f>
        <v/>
      </c>
      <c r="V85" s="404"/>
      <c r="W85" s="404"/>
      <c r="AA85" s="74" t="s">
        <v>0</v>
      </c>
      <c r="AB85" s="75"/>
      <c r="AC85" s="420">
        <f>ABS(INDEX(AC:AC,MATCH(AC82,$AA:$AA,0)+5)+INDEX(AC:AC,MATCH(AC82,$AA:$AA,0)+6)+INDEX(AC:AC,MATCH(AC82,$AA:$AA,0)+7))</f>
        <v>0</v>
      </c>
      <c r="AD85" s="421"/>
      <c r="AE85" s="420">
        <f>ABS(INDEX(AE:AE,MATCH(AE82,$AA:$AA,0)+5)+INDEX(AE:AE,MATCH(AE82,$AA:$AA,0)+6)+INDEX(AE:AE,MATCH(AE82,$AA:$AA,0)+7))</f>
        <v>0</v>
      </c>
      <c r="AF85" s="421"/>
      <c r="AG85" s="420">
        <f>ABS(INDEX(AG:AG,MATCH(AG82,$AA:$AA,0)+5)+INDEX(AG:AG,MATCH(AG82,$AA:$AA,0)+6)+INDEX(AG:AG,MATCH(AG82,$AA:$AA,0)+7))</f>
        <v>0</v>
      </c>
      <c r="AH85" s="421"/>
      <c r="AI85" s="420">
        <f>ABS(INDEX(AI:AI,MATCH(AI82,$AA:$AA,0)+5)+INDEX(AI:AI,MATCH(AI82,$AA:$AA,0)+6)+INDEX(AI:AI,MATCH(AI82,$AA:$AA,0)+7))</f>
        <v>0</v>
      </c>
      <c r="AJ85" s="421"/>
      <c r="AK85" s="420">
        <f>ABS(INDEX(AK:AK,MATCH(AK82,$AA:$AA,0)+5)+INDEX(AK:AK,MATCH(AK82,$AA:$AA,0)+6)+INDEX(AK:AK,MATCH(AK82,$AA:$AA,0)+7))</f>
        <v>0</v>
      </c>
      <c r="AL85" s="421"/>
      <c r="AM85" s="420">
        <f>ABS(INDEX(AM:AM,MATCH(AM82,$AA:$AA,0)+5)+INDEX(AM:AM,MATCH(AM82,$AA:$AA,0)+6)+INDEX(AM:AM,MATCH(AM82,$AA:$AA,0)+7))</f>
        <v>0</v>
      </c>
      <c r="AN85" s="421"/>
      <c r="AO85" s="420">
        <f>ABS(INDEX(AO:AO,MATCH(AO82,$AA:$AA,0)+5)+INDEX(AO:AO,MATCH(AO82,$AA:$AA,0)+6)+INDEX(AO:AO,MATCH(AO82,$AA:$AA,0)+7))</f>
        <v>0</v>
      </c>
      <c r="AP85" s="421"/>
      <c r="AQ85" s="420">
        <f>ABS(INDEX(AQ:AQ,MATCH(AQ82,$AA:$AA,0)+5)+INDEX(AQ:AQ,MATCH(AQ82,$AA:$AA,0)+6)+INDEX(AQ:AQ,MATCH(AQ82,$AA:$AA,0)+7))</f>
        <v>0</v>
      </c>
      <c r="AR85" s="421"/>
      <c r="AS85" s="420">
        <f>ABS(INDEX(AS:AS,MATCH(AS82,$AA:$AA,0)+5)+INDEX(AS:AS,MATCH(AS82,$AA:$AA,0)+6)+INDEX(AS:AS,MATCH(AS82,$AA:$AA,0)+7))</f>
        <v>0</v>
      </c>
      <c r="AT85" s="421"/>
      <c r="AU85" s="1"/>
      <c r="AV85" s="1"/>
      <c r="AW85" s="83"/>
      <c r="AX85" s="84"/>
      <c r="BA85" s="149"/>
      <c r="BB85" s="150"/>
      <c r="BC85" s="151"/>
      <c r="BQ85" s="153"/>
      <c r="BR85" s="151"/>
      <c r="BV85" s="151"/>
      <c r="BZ85" s="151"/>
    </row>
    <row r="86" spans="1:78" ht="15.9" customHeight="1" x14ac:dyDescent="0.25">
      <c r="B86" s="391" t="str">
        <f t="shared" si="103"/>
        <v>Spieler 2</v>
      </c>
      <c r="C86" s="392" t="str">
        <f t="shared" si="103"/>
        <v/>
      </c>
      <c r="D86" s="393">
        <f>IF(AC86=301,"",AC86)</f>
        <v>0</v>
      </c>
      <c r="E86" s="393" t="str">
        <f>IF(AD86=0,"",AD86)</f>
        <v/>
      </c>
      <c r="F86" s="393">
        <f>IF(AE86=301,"",AE86)</f>
        <v>0</v>
      </c>
      <c r="G86" s="393" t="str">
        <f>IF(AF86=0,"",AF86)</f>
        <v/>
      </c>
      <c r="H86" s="393">
        <f>IF(AG86=301,"",AG86)</f>
        <v>0</v>
      </c>
      <c r="I86" s="393" t="str">
        <f>IF(AH86=0,"",AH86)</f>
        <v/>
      </c>
      <c r="J86" s="393">
        <f>IF(AI86=301,"",AI86)</f>
        <v>0</v>
      </c>
      <c r="K86" s="393" t="str">
        <f>IF(AJ86=0,"",AJ86)</f>
        <v/>
      </c>
      <c r="L86" s="393">
        <f>IF(AK86=301,"",AK86)</f>
        <v>0</v>
      </c>
      <c r="M86" s="393" t="str">
        <f>IF(AL86=0,"",AL86)</f>
        <v/>
      </c>
      <c r="N86" s="393">
        <f>IF(AM86=301,"",AM86)</f>
        <v>0</v>
      </c>
      <c r="O86" s="393" t="str">
        <f>IF(AN86=0,"",AN86)</f>
        <v/>
      </c>
      <c r="P86" s="393">
        <f>IF(AO86=301,"",AO86)</f>
        <v>0</v>
      </c>
      <c r="Q86" s="393" t="str">
        <f>IF(AP86=0,"",AP86)</f>
        <v/>
      </c>
      <c r="R86" s="393">
        <f>IF(AQ86=301,"",AQ86)</f>
        <v>0</v>
      </c>
      <c r="S86" s="393" t="str">
        <f>IF(AR86=0,"",AR86)</f>
        <v/>
      </c>
      <c r="T86" s="393">
        <f>IF(AS86=301,"",AS86)</f>
        <v>0</v>
      </c>
      <c r="U86" s="393" t="str">
        <f>IF(AT86=0,"",AT86)</f>
        <v/>
      </c>
      <c r="V86" s="404"/>
      <c r="W86" s="404"/>
      <c r="AA86" s="74" t="s">
        <v>2</v>
      </c>
      <c r="AB86" s="75"/>
      <c r="AC86" s="422">
        <f>ABS(INDEX(AC:AC,MATCH(AC82,$AA:$AA,0)+8)+INDEX(AC:AC,MATCH(AC82,$AA:$AA,0)+9)+INDEX(AC:AC,MATCH(AC82,$AA:$AA,0)+10))</f>
        <v>0</v>
      </c>
      <c r="AD86" s="423"/>
      <c r="AE86" s="422">
        <f>ABS(INDEX(AE:AE,MATCH(AE82,$AA:$AA,0)+8)+INDEX(AE:AE,MATCH(AE82,$AA:$AA,0)+9)+INDEX(AE:AE,MATCH(AE82,$AA:$AA,0)+10))</f>
        <v>0</v>
      </c>
      <c r="AF86" s="423"/>
      <c r="AG86" s="422">
        <f>ABS(INDEX(AG:AG,MATCH(AG82,$AA:$AA,0)+8)+INDEX(AG:AG,MATCH(AG82,$AA:$AA,0)+9)+INDEX(AG:AG,MATCH(AG82,$AA:$AA,0)+10))</f>
        <v>0</v>
      </c>
      <c r="AH86" s="423"/>
      <c r="AI86" s="422">
        <f>ABS(INDEX(AI:AI,MATCH(AI82,$AA:$AA,0)+8)+INDEX(AI:AI,MATCH(AI82,$AA:$AA,0)+9)+INDEX(AI:AI,MATCH(AI82,$AA:$AA,0)+10))</f>
        <v>0</v>
      </c>
      <c r="AJ86" s="423"/>
      <c r="AK86" s="422">
        <f>ABS(INDEX(AK:AK,MATCH(AK82,$AA:$AA,0)+8)+INDEX(AK:AK,MATCH(AK82,$AA:$AA,0)+9)+INDEX(AK:AK,MATCH(AK82,$AA:$AA,0)+10))</f>
        <v>0</v>
      </c>
      <c r="AL86" s="423"/>
      <c r="AM86" s="422">
        <f>ABS(INDEX(AM:AM,MATCH(AM82,$AA:$AA,0)+8)+INDEX(AM:AM,MATCH(AM82,$AA:$AA,0)+9)+INDEX(AM:AM,MATCH(AM82,$AA:$AA,0)+10))</f>
        <v>0</v>
      </c>
      <c r="AN86" s="423"/>
      <c r="AO86" s="422">
        <f>ABS(INDEX(AO:AO,MATCH(AO82,$AA:$AA,0)+8)+INDEX(AO:AO,MATCH(AO82,$AA:$AA,0)+9)+INDEX(AO:AO,MATCH(AO82,$AA:$AA,0)+10))</f>
        <v>0</v>
      </c>
      <c r="AP86" s="423"/>
      <c r="AQ86" s="422">
        <f>ABS(INDEX(AQ:AQ,MATCH(AQ82,$AA:$AA,0)+8)+INDEX(AQ:AQ,MATCH(AQ82,$AA:$AA,0)+9)+INDEX(AQ:AQ,MATCH(AQ82,$AA:$AA,0)+10))</f>
        <v>0</v>
      </c>
      <c r="AR86" s="423"/>
      <c r="AS86" s="422">
        <f>ABS(INDEX(AS:AS,MATCH(AS82,$AA:$AA,0)+8)+INDEX(AS:AS,MATCH(AS82,$AA:$AA,0)+9)+INDEX(AS:AS,MATCH(AS82,$AA:$AA,0)+10))</f>
        <v>0</v>
      </c>
      <c r="AT86" s="423"/>
      <c r="AU86" s="1"/>
      <c r="AV86" s="1"/>
      <c r="AW86" s="83"/>
      <c r="AX86" s="84"/>
      <c r="BA86" s="149"/>
      <c r="BB86" s="150"/>
      <c r="BC86" s="151"/>
      <c r="BQ86" s="153"/>
      <c r="BR86" s="151"/>
      <c r="BV86" s="151"/>
      <c r="BZ86" s="151"/>
    </row>
    <row r="87" spans="1:78" ht="15.9" customHeight="1" x14ac:dyDescent="0.25">
      <c r="B87" s="391" t="str">
        <f t="shared" si="103"/>
        <v>Spieler 3</v>
      </c>
      <c r="C87" s="392" t="str">
        <f t="shared" si="103"/>
        <v/>
      </c>
      <c r="D87" s="393">
        <f>IF(AC87=301,"",AC87)</f>
        <v>0</v>
      </c>
      <c r="E87" s="393" t="str">
        <f>IF(AD87=0,"",AD87)</f>
        <v/>
      </c>
      <c r="F87" s="393">
        <f>IF(AE87=301,"",AE87)</f>
        <v>0</v>
      </c>
      <c r="G87" s="393" t="str">
        <f>IF(AF87=0,"",AF87)</f>
        <v/>
      </c>
      <c r="H87" s="393">
        <f>IF(AG87=301,"",AG87)</f>
        <v>0</v>
      </c>
      <c r="I87" s="393" t="str">
        <f>IF(AH87=0,"",AH87)</f>
        <v/>
      </c>
      <c r="J87" s="393">
        <f>IF(AI87=301,"",AI87)</f>
        <v>0</v>
      </c>
      <c r="K87" s="393" t="str">
        <f>IF(AJ87=0,"",AJ87)</f>
        <v/>
      </c>
      <c r="L87" s="393">
        <f>IF(AK87=301,"",AK87)</f>
        <v>0</v>
      </c>
      <c r="M87" s="393" t="str">
        <f>IF(AL87=0,"",AL87)</f>
        <v/>
      </c>
      <c r="N87" s="393">
        <f>IF(AM87=301,"",AM87)</f>
        <v>0</v>
      </c>
      <c r="O87" s="393" t="str">
        <f>IF(AN87=0,"",AN87)</f>
        <v/>
      </c>
      <c r="P87" s="393">
        <f>IF(AO87=301,"",AO87)</f>
        <v>0</v>
      </c>
      <c r="Q87" s="393" t="str">
        <f>IF(AP87=0,"",AP87)</f>
        <v/>
      </c>
      <c r="R87" s="393">
        <f>IF(AQ87=301,"",AQ87)</f>
        <v>0</v>
      </c>
      <c r="S87" s="393" t="str">
        <f>IF(AR87=0,"",AR87)</f>
        <v/>
      </c>
      <c r="T87" s="393">
        <f>IF(AS87=301,"",AS87)</f>
        <v>0</v>
      </c>
      <c r="U87" s="393" t="str">
        <f>IF(AT87=0,"",AT87)</f>
        <v/>
      </c>
      <c r="V87" s="404"/>
      <c r="W87" s="404"/>
      <c r="AA87" s="74" t="s">
        <v>3</v>
      </c>
      <c r="AB87" s="75"/>
      <c r="AC87" s="422">
        <f>ABS(INDEX(AC:AC,MATCH(AC82,$AA:$AA,0)+11)+INDEX(AC:AC,MATCH(AC82,$AA:$AA,0)+12)+INDEX(AC:AC,MATCH(AC82,$AA:$AA,0)+13))</f>
        <v>0</v>
      </c>
      <c r="AD87" s="423"/>
      <c r="AE87" s="422">
        <f>ABS(INDEX(AE:AE,MATCH(AE82,$AA:$AA,0)+11)+INDEX(AE:AE,MATCH(AE82,$AA:$AA,0)+12)+INDEX(AE:AE,MATCH(AE82,$AA:$AA,0)+13))</f>
        <v>0</v>
      </c>
      <c r="AF87" s="423"/>
      <c r="AG87" s="422">
        <f>ABS(INDEX(AG:AG,MATCH(AG82,$AA:$AA,0)+11)+INDEX(AG:AG,MATCH(AG82,$AA:$AA,0)+12)+INDEX(AG:AG,MATCH(AG82,$AA:$AA,0)+13))</f>
        <v>0</v>
      </c>
      <c r="AH87" s="423"/>
      <c r="AI87" s="422">
        <f>ABS(INDEX(AI:AI,MATCH(AI82,$AA:$AA,0)+11)+INDEX(AI:AI,MATCH(AI82,$AA:$AA,0)+12)+INDEX(AI:AI,MATCH(AI82,$AA:$AA,0)+13))</f>
        <v>0</v>
      </c>
      <c r="AJ87" s="423"/>
      <c r="AK87" s="422">
        <f>ABS(INDEX(AK:AK,MATCH(AK82,$AA:$AA,0)+11)+INDEX(AK:AK,MATCH(AK82,$AA:$AA,0)+12)+INDEX(AK:AK,MATCH(AK82,$AA:$AA,0)+13))</f>
        <v>0</v>
      </c>
      <c r="AL87" s="423"/>
      <c r="AM87" s="422">
        <f>ABS(INDEX(AM:AM,MATCH(AM82,$AA:$AA,0)+11)+INDEX(AM:AM,MATCH(AM82,$AA:$AA,0)+12)+INDEX(AM:AM,MATCH(AM82,$AA:$AA,0)+13))</f>
        <v>0</v>
      </c>
      <c r="AN87" s="423"/>
      <c r="AO87" s="422">
        <f>ABS(INDEX(AO:AO,MATCH(AO82,$AA:$AA,0)+11)+INDEX(AO:AO,MATCH(AO82,$AA:$AA,0)+12)+INDEX(AO:AO,MATCH(AO82,$AA:$AA,0)+13))</f>
        <v>0</v>
      </c>
      <c r="AP87" s="423"/>
      <c r="AQ87" s="422">
        <f>ABS(INDEX(AQ:AQ,MATCH(AQ82,$AA:$AA,0)+11)+INDEX(AQ:AQ,MATCH(AQ82,$AA:$AA,0)+12)+INDEX(AQ:AQ,MATCH(AQ82,$AA:$AA,0)+13))</f>
        <v>0</v>
      </c>
      <c r="AR87" s="423"/>
      <c r="AS87" s="422">
        <f>ABS(INDEX(AS:AS,MATCH(AS82,$AA:$AA,0)+11)+INDEX(AS:AS,MATCH(AS82,$AA:$AA,0)+12)+INDEX(AS:AS,MATCH(AS82,$AA:$AA,0)+13))</f>
        <v>0</v>
      </c>
      <c r="AT87" s="423"/>
      <c r="AU87" s="1"/>
      <c r="AV87" s="1"/>
      <c r="AW87" s="83"/>
      <c r="AX87" s="84"/>
      <c r="BA87" s="149"/>
      <c r="BB87" s="150"/>
      <c r="BC87" s="151"/>
      <c r="BQ87" s="153"/>
      <c r="BR87" s="151"/>
      <c r="BV87" s="151"/>
      <c r="BZ87" s="151"/>
    </row>
    <row r="88" spans="1:78" ht="15.9" customHeight="1" x14ac:dyDescent="0.25">
      <c r="B88" s="391" t="str">
        <f t="shared" si="103"/>
        <v>Spieler 4</v>
      </c>
      <c r="C88" s="392" t="str">
        <f t="shared" si="103"/>
        <v/>
      </c>
      <c r="D88" s="393">
        <f>IF(AC88=301,"",AC88)</f>
        <v>0</v>
      </c>
      <c r="E88" s="393" t="str">
        <f>IF(AD88=0,"",AD88)</f>
        <v/>
      </c>
      <c r="F88" s="393">
        <f>IF(AE88=301,"",AE88)</f>
        <v>0</v>
      </c>
      <c r="G88" s="393" t="str">
        <f>IF(AF88=0,"",AF88)</f>
        <v/>
      </c>
      <c r="H88" s="393">
        <f>IF(AG88=301,"",AG88)</f>
        <v>0</v>
      </c>
      <c r="I88" s="393" t="str">
        <f>IF(AH88=0,"",AH88)</f>
        <v/>
      </c>
      <c r="J88" s="393">
        <f>IF(AI88=301,"",AI88)</f>
        <v>0</v>
      </c>
      <c r="K88" s="393" t="str">
        <f>IF(AJ88=0,"",AJ88)</f>
        <v/>
      </c>
      <c r="L88" s="393">
        <f>IF(AK88=301,"",AK88)</f>
        <v>0</v>
      </c>
      <c r="M88" s="393" t="str">
        <f>IF(AL88=0,"",AL88)</f>
        <v/>
      </c>
      <c r="N88" s="393">
        <f>IF(AM88=301,"",AM88)</f>
        <v>0</v>
      </c>
      <c r="O88" s="393" t="str">
        <f>IF(AN88=0,"",AN88)</f>
        <v/>
      </c>
      <c r="P88" s="393">
        <f>IF(AO88=301,"",AO88)</f>
        <v>0</v>
      </c>
      <c r="Q88" s="393" t="str">
        <f>IF(AP88=0,"",AP88)</f>
        <v/>
      </c>
      <c r="R88" s="393">
        <f>IF(AQ88=301,"",AQ88)</f>
        <v>0</v>
      </c>
      <c r="S88" s="393" t="str">
        <f>IF(AR88=0,"",AR88)</f>
        <v/>
      </c>
      <c r="T88" s="393">
        <f>IF(AS88=301,"",AS88)</f>
        <v>0</v>
      </c>
      <c r="U88" s="393" t="str">
        <f>IF(AT88=0,"",AT88)</f>
        <v/>
      </c>
      <c r="V88" s="404"/>
      <c r="W88" s="404"/>
      <c r="AA88" s="74" t="s">
        <v>11</v>
      </c>
      <c r="AB88" s="75"/>
      <c r="AC88" s="422">
        <f>ABS(INDEX(AC:AC,MATCH(AC82,$AA:$AA,0)+14)+INDEX(AC:AC,MATCH(AC82,$AA:$AA,0)+15)+INDEX(AC:AC,MATCH(AC82,$AA:$AA,0)+16))</f>
        <v>0</v>
      </c>
      <c r="AD88" s="423"/>
      <c r="AE88" s="422">
        <f>ABS(INDEX(AE:AE,MATCH(AE82,$AA:$AA,0)+14)+INDEX(AE:AE,MATCH(AE82,$AA:$AA,0)+15)+INDEX(AE:AE,MATCH(AE82,$AA:$AA,0)+16))</f>
        <v>0</v>
      </c>
      <c r="AF88" s="423"/>
      <c r="AG88" s="422">
        <f>ABS(INDEX(AG:AG,MATCH(AG82,$AA:$AA,0)+14)+INDEX(AG:AG,MATCH(AG82,$AA:$AA,0)+15)+INDEX(AG:AG,MATCH(AG82,$AA:$AA,0)+16))</f>
        <v>0</v>
      </c>
      <c r="AH88" s="423"/>
      <c r="AI88" s="422">
        <f>ABS(INDEX(AI:AI,MATCH(AI82,$AA:$AA,0)+14)+INDEX(AI:AI,MATCH(AI82,$AA:$AA,0)+15)+INDEX(AI:AI,MATCH(AI82,$AA:$AA,0)+16))</f>
        <v>0</v>
      </c>
      <c r="AJ88" s="423"/>
      <c r="AK88" s="422">
        <f>ABS(INDEX(AK:AK,MATCH(AK82,$AA:$AA,0)+14)+INDEX(AK:AK,MATCH(AK82,$AA:$AA,0)+15)+INDEX(AK:AK,MATCH(AK82,$AA:$AA,0)+16))</f>
        <v>0</v>
      </c>
      <c r="AL88" s="423"/>
      <c r="AM88" s="422">
        <f>ABS(INDEX(AM:AM,MATCH(AM82,$AA:$AA,0)+14)+INDEX(AM:AM,MATCH(AM82,$AA:$AA,0)+15)+INDEX(AM:AM,MATCH(AM82,$AA:$AA,0)+16))</f>
        <v>0</v>
      </c>
      <c r="AN88" s="423"/>
      <c r="AO88" s="422">
        <f>ABS(INDEX(AO:AO,MATCH(AO82,$AA:$AA,0)+14)+INDEX(AO:AO,MATCH(AO82,$AA:$AA,0)+15)+INDEX(AO:AO,MATCH(AO82,$AA:$AA,0)+16))</f>
        <v>0</v>
      </c>
      <c r="AP88" s="423"/>
      <c r="AQ88" s="422">
        <f>ABS(INDEX(AQ:AQ,MATCH(AQ82,$AA:$AA,0)+14)+INDEX(AQ:AQ,MATCH(AQ82,$AA:$AA,0)+15)+INDEX(AQ:AQ,MATCH(AQ82,$AA:$AA,0)+16))</f>
        <v>0</v>
      </c>
      <c r="AR88" s="423"/>
      <c r="AS88" s="422">
        <f>ABS(INDEX(AS:AS,MATCH(AS82,$AA:$AA,0)+14)+INDEX(AS:AS,MATCH(AS82,$AA:$AA,0)+15)+INDEX(AS:AS,MATCH(AS82,$AA:$AA,0)+16))</f>
        <v>0</v>
      </c>
      <c r="AT88" s="423"/>
      <c r="AU88" s="1"/>
      <c r="AV88" s="1"/>
      <c r="AW88" s="83"/>
      <c r="AX88" s="84"/>
      <c r="BA88" s="149"/>
      <c r="BB88" s="150"/>
      <c r="BC88" s="151"/>
      <c r="BQ88" s="153"/>
      <c r="BR88" s="151"/>
      <c r="BV88" s="151"/>
      <c r="BZ88" s="151"/>
    </row>
    <row r="89" spans="1:78" ht="15.9" customHeight="1" x14ac:dyDescent="0.25">
      <c r="B89" s="388" t="str">
        <f t="shared" si="103"/>
        <v>Gesamt</v>
      </c>
      <c r="C89" s="389" t="str">
        <f t="shared" si="103"/>
        <v/>
      </c>
      <c r="D89" s="394">
        <f>IF(AC89=1505,"",AC89)</f>
        <v>0</v>
      </c>
      <c r="E89" s="394" t="str">
        <f>IF(AD89=0,"",AD89)</f>
        <v/>
      </c>
      <c r="F89" s="394">
        <f>IF(AE89=1505,"",AE89)</f>
        <v>0</v>
      </c>
      <c r="G89" s="394" t="str">
        <f>IF(AF89=0,"",AF89)</f>
        <v/>
      </c>
      <c r="H89" s="394">
        <f>IF(AG89=1505,"",AG89)</f>
        <v>0</v>
      </c>
      <c r="I89" s="394" t="str">
        <f>IF(AH89=0,"",AH89)</f>
        <v/>
      </c>
      <c r="J89" s="394">
        <f>IF(AI89=1505,"",AI89)</f>
        <v>0</v>
      </c>
      <c r="K89" s="394" t="str">
        <f>IF(AJ89=0,"",AJ89)</f>
        <v/>
      </c>
      <c r="L89" s="394">
        <f>IF(AK89=1505,"",AK89)</f>
        <v>0</v>
      </c>
      <c r="M89" s="394" t="str">
        <f>IF(AL89=0,"",AL89)</f>
        <v/>
      </c>
      <c r="N89" s="394">
        <f>IF(AM89=1505,"",AM89)</f>
        <v>0</v>
      </c>
      <c r="O89" s="394" t="str">
        <f>IF(AN89=0,"",AN89)</f>
        <v/>
      </c>
      <c r="P89" s="394">
        <f>IF(AO89=1505,"",AO89)</f>
        <v>0</v>
      </c>
      <c r="Q89" s="394" t="str">
        <f>IF(AP89=0,"",AP89)</f>
        <v/>
      </c>
      <c r="R89" s="394">
        <f>IF(AQ89=1505,"",AQ89)</f>
        <v>0</v>
      </c>
      <c r="S89" s="394" t="str">
        <f>IF(AR89=0,"",AR89)</f>
        <v/>
      </c>
      <c r="T89" s="394">
        <f>IF(AS89=1505,"",AS89)</f>
        <v>0</v>
      </c>
      <c r="U89" s="394" t="str">
        <f>IF(AT89=0,"",AT89)</f>
        <v/>
      </c>
      <c r="V89" s="290"/>
      <c r="W89" s="290"/>
      <c r="AA89" s="76" t="s">
        <v>960</v>
      </c>
      <c r="AB89" s="77"/>
      <c r="AC89" s="388">
        <f>SUM(AC85:AC88)</f>
        <v>0</v>
      </c>
      <c r="AD89" s="389"/>
      <c r="AE89" s="388">
        <f>SUM(AE85:AE88)</f>
        <v>0</v>
      </c>
      <c r="AF89" s="389"/>
      <c r="AG89" s="388">
        <f>SUM(AG85:AG88)</f>
        <v>0</v>
      </c>
      <c r="AH89" s="389"/>
      <c r="AI89" s="388">
        <f>SUM(AI85:AI88)</f>
        <v>0</v>
      </c>
      <c r="AJ89" s="389"/>
      <c r="AK89" s="388">
        <f>SUM(AK85:AK88)</f>
        <v>0</v>
      </c>
      <c r="AL89" s="389"/>
      <c r="AM89" s="388">
        <f>SUM(AM85:AM88)</f>
        <v>0</v>
      </c>
      <c r="AN89" s="389"/>
      <c r="AO89" s="388">
        <f>SUM(AO85:AO88)</f>
        <v>0</v>
      </c>
      <c r="AP89" s="389"/>
      <c r="AQ89" s="388">
        <f>SUM(AQ85:AQ88)</f>
        <v>0</v>
      </c>
      <c r="AR89" s="389"/>
      <c r="AS89" s="388">
        <f>SUM(AS85:AS88)</f>
        <v>0</v>
      </c>
      <c r="AT89" s="389"/>
      <c r="AU89" s="69"/>
      <c r="AV89" s="69"/>
      <c r="AW89" s="83"/>
      <c r="AX89" s="84"/>
      <c r="BA89" s="149"/>
      <c r="BB89" s="150"/>
      <c r="BC89" s="151"/>
      <c r="BQ89" s="153"/>
      <c r="BR89" s="151"/>
      <c r="BV89" s="151"/>
      <c r="BZ89" s="151"/>
    </row>
    <row r="90" spans="1:78" ht="10.5" customHeight="1" x14ac:dyDescent="0.25">
      <c r="B90" s="78"/>
      <c r="C90" s="6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AA90" s="78"/>
      <c r="AB90" s="69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83"/>
      <c r="AX90" s="84"/>
      <c r="BA90" s="149"/>
      <c r="BB90" s="150"/>
      <c r="BC90" s="151"/>
      <c r="BQ90" s="153"/>
      <c r="BR90" s="151"/>
      <c r="BV90" s="151"/>
      <c r="BZ90" s="151"/>
    </row>
    <row r="91" spans="1:78" ht="21" customHeight="1" x14ac:dyDescent="0.4">
      <c r="B91" s="28" t="str">
        <f>AA91</f>
        <v>Team-Nr.</v>
      </c>
      <c r="C91" s="29"/>
      <c r="D91" s="28" t="str">
        <f>AC91</f>
        <v>Liga:</v>
      </c>
      <c r="E91" s="31"/>
      <c r="F91" s="390" t="str">
        <f>AE91</f>
        <v>Bayernliga Herren</v>
      </c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2"/>
      <c r="S91" s="33" t="s">
        <v>955</v>
      </c>
      <c r="T91" s="34"/>
      <c r="U91" s="401" t="str">
        <f>AT91</f>
        <v>18.10./19.10.</v>
      </c>
      <c r="V91" s="402"/>
      <c r="W91" s="403"/>
      <c r="X91" s="386"/>
      <c r="Y91" s="387"/>
      <c r="Z91" s="387"/>
      <c r="AA91" s="28" t="s">
        <v>974</v>
      </c>
      <c r="AB91" s="29"/>
      <c r="AC91" s="30" t="s">
        <v>953</v>
      </c>
      <c r="AD91" s="31"/>
      <c r="AE91" s="29" t="str">
        <f>Schlüssel!$C$1</f>
        <v>Bayernliga Herren</v>
      </c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32"/>
      <c r="AR91" s="33" t="s">
        <v>955</v>
      </c>
      <c r="AS91" s="34"/>
      <c r="AT91" s="401" t="str">
        <f>VLOOKUP(AS92,Spielorte!$A$1:$C$6,2)</f>
        <v>18.10./19.10.</v>
      </c>
      <c r="AU91" s="402"/>
      <c r="AV91" s="403"/>
      <c r="AW91" s="83"/>
      <c r="AX91" s="84"/>
      <c r="BA91" s="149" t="s">
        <v>1117</v>
      </c>
      <c r="BB91" s="150" t="s">
        <v>972</v>
      </c>
      <c r="BC91" s="151" t="s">
        <v>991</v>
      </c>
      <c r="BD91" s="152" t="s">
        <v>990</v>
      </c>
      <c r="BE91" s="152" t="s">
        <v>972</v>
      </c>
      <c r="BF91" s="152" t="s">
        <v>992</v>
      </c>
      <c r="BG91" s="152" t="s">
        <v>1028</v>
      </c>
      <c r="BH91" s="152" t="s">
        <v>1118</v>
      </c>
      <c r="BI91" s="152" t="s">
        <v>1119</v>
      </c>
      <c r="BJ91" s="152" t="s">
        <v>1120</v>
      </c>
      <c r="BK91" s="152" t="s">
        <v>1121</v>
      </c>
      <c r="BL91" s="152" t="s">
        <v>1122</v>
      </c>
      <c r="BM91" s="152" t="s">
        <v>1129</v>
      </c>
      <c r="BN91" s="152" t="s">
        <v>1130</v>
      </c>
      <c r="BO91" s="152" t="s">
        <v>1131</v>
      </c>
      <c r="BP91" s="152" t="s">
        <v>1132</v>
      </c>
      <c r="BQ91" s="153" t="s">
        <v>1123</v>
      </c>
      <c r="BR91" s="151" t="s">
        <v>993</v>
      </c>
      <c r="BS91" s="152" t="s">
        <v>1124</v>
      </c>
      <c r="BT91" s="152" t="s">
        <v>1125</v>
      </c>
      <c r="BU91" s="152" t="s">
        <v>991</v>
      </c>
      <c r="BV91" s="151" t="s">
        <v>993</v>
      </c>
      <c r="BW91" s="153" t="s">
        <v>1126</v>
      </c>
      <c r="BX91" s="152" t="s">
        <v>1127</v>
      </c>
      <c r="BY91" s="152" t="s">
        <v>1128</v>
      </c>
      <c r="BZ91" s="151" t="s">
        <v>993</v>
      </c>
    </row>
    <row r="92" spans="1:78" ht="17.25" customHeight="1" thickBot="1" x14ac:dyDescent="0.45">
      <c r="B92" s="37">
        <f>AA92</f>
        <v>4</v>
      </c>
      <c r="D92" s="30" t="s">
        <v>954</v>
      </c>
      <c r="E92" s="38"/>
      <c r="F92" s="400" t="str">
        <f>AE92</f>
        <v>Unterföhring Dreambowl Palace</v>
      </c>
      <c r="G92" s="400"/>
      <c r="H92" s="400"/>
      <c r="I92" s="400"/>
      <c r="J92" s="400"/>
      <c r="K92" s="400"/>
      <c r="L92" s="400"/>
      <c r="M92" s="400"/>
      <c r="N92" s="400"/>
      <c r="O92" s="400"/>
      <c r="P92" s="39"/>
      <c r="Q92" s="39"/>
      <c r="S92" s="33" t="s">
        <v>952</v>
      </c>
      <c r="T92" s="40">
        <f>AS92</f>
        <v>2</v>
      </c>
      <c r="U92" s="34"/>
      <c r="V92" s="34"/>
      <c r="Z92" s="36"/>
      <c r="AA92" s="37">
        <v>4</v>
      </c>
      <c r="AC92" s="30" t="s">
        <v>954</v>
      </c>
      <c r="AD92" s="38"/>
      <c r="AE92" s="85" t="str">
        <f>VLOOKUP(AS92,Spielorte!$A$1:$C$6,3)</f>
        <v>Unterföhring Dreambowl Palace</v>
      </c>
      <c r="AF92" s="85"/>
      <c r="AG92" s="85"/>
      <c r="AH92" s="85"/>
      <c r="AI92" s="85"/>
      <c r="AJ92" s="85"/>
      <c r="AK92" s="85"/>
      <c r="AL92" s="85"/>
      <c r="AM92" s="85"/>
      <c r="AN92" s="85"/>
      <c r="AO92" s="39"/>
      <c r="AP92" s="39"/>
      <c r="AR92" s="33" t="s">
        <v>952</v>
      </c>
      <c r="AS92" s="40">
        <v>2</v>
      </c>
      <c r="AT92" s="34"/>
      <c r="AU92" s="34"/>
      <c r="AW92" s="83"/>
      <c r="AX92" s="84"/>
      <c r="BA92" s="149"/>
      <c r="BB92" s="150"/>
      <c r="BC92" s="151"/>
      <c r="BQ92" s="153"/>
      <c r="BR92" s="151"/>
      <c r="BV92" s="151"/>
      <c r="BW92" s="153"/>
      <c r="BZ92" s="151"/>
    </row>
    <row r="93" spans="1:78" ht="15.75" customHeight="1" thickBot="1" x14ac:dyDescent="0.3">
      <c r="B93" s="41" t="str">
        <f>VLOOKUP(B92,Schlüssel!$A$5:$B$14,2)</f>
        <v>SG Rottendorf 1</v>
      </c>
      <c r="C93" s="42"/>
      <c r="D93" s="43"/>
      <c r="E93" s="44"/>
      <c r="F93" s="45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AA93" s="41" t="str">
        <f>VLOOKUP(AA92,Schlüssel!$A$5:$B$14,2)</f>
        <v>SG Rottendorf 1</v>
      </c>
      <c r="AB93" s="42"/>
      <c r="AC93" s="43"/>
      <c r="AD93" s="44"/>
      <c r="AE93" s="45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W93" s="83"/>
      <c r="AX93" s="84"/>
      <c r="BA93" s="149"/>
      <c r="BB93" s="150"/>
      <c r="BC93" s="151"/>
      <c r="BQ93" s="153"/>
      <c r="BR93" s="151"/>
      <c r="BV93" s="151"/>
      <c r="BW93" s="153"/>
      <c r="BZ93" s="151"/>
    </row>
    <row r="94" spans="1:78" ht="13.8" thickBot="1" x14ac:dyDescent="0.3">
      <c r="A94" s="4"/>
      <c r="B94" s="28"/>
      <c r="C94" s="47"/>
      <c r="D94" s="48" t="s">
        <v>10</v>
      </c>
      <c r="E94" s="28">
        <f>VLOOKUP($B$2,Schlüssel!$A$5:$DZ$14,13)</f>
        <v>7</v>
      </c>
      <c r="F94" s="49" t="s">
        <v>10</v>
      </c>
      <c r="G94" s="28">
        <f>VLOOKUP($B$2,Schlüssel!$A$5:$DZ$14,14)</f>
        <v>6</v>
      </c>
      <c r="H94" s="49" t="s">
        <v>10</v>
      </c>
      <c r="I94" s="28">
        <f>VLOOKUP($B$2,Schlüssel!$A$5:$DZ$14,15)</f>
        <v>9</v>
      </c>
      <c r="J94" s="49" t="s">
        <v>10</v>
      </c>
      <c r="K94" s="28">
        <f>VLOOKUP($B$2,Schlüssel!$A$5:$DZ$14,16)</f>
        <v>11</v>
      </c>
      <c r="L94" s="49" t="s">
        <v>10</v>
      </c>
      <c r="M94" s="28">
        <f>VLOOKUP($B$2,Schlüssel!$A$5:$DZ$14,17)</f>
        <v>3</v>
      </c>
      <c r="N94" s="49" t="s">
        <v>10</v>
      </c>
      <c r="O94" s="28">
        <f>VLOOKUP($B$2,Schlüssel!$A$5:$DZ$14,18)</f>
        <v>5</v>
      </c>
      <c r="P94" s="49" t="s">
        <v>10</v>
      </c>
      <c r="Q94" s="28">
        <f>VLOOKUP($B$2,Schlüssel!$A$5:$DZ$14,19)</f>
        <v>12</v>
      </c>
      <c r="R94" s="49" t="s">
        <v>10</v>
      </c>
      <c r="S94" s="28">
        <f>VLOOKUP($B$2,Schlüssel!$A$5:$DZ$14,20)</f>
        <v>10</v>
      </c>
      <c r="T94" s="49" t="s">
        <v>10</v>
      </c>
      <c r="U94" s="28">
        <f>VLOOKUP($B$2,Schlüssel!$A$5:$DZ$14,21)</f>
        <v>4</v>
      </c>
      <c r="Z94" s="2"/>
      <c r="AA94" s="28"/>
      <c r="AB94" s="47"/>
      <c r="AC94" s="48" t="s">
        <v>10</v>
      </c>
      <c r="AD94" s="28">
        <f>VLOOKUP($AA92,Schlüssel!$A$5:$DZ$14,13)</f>
        <v>9</v>
      </c>
      <c r="AE94" s="49" t="s">
        <v>10</v>
      </c>
      <c r="AF94" s="28">
        <f>VLOOKUP($AA92,Schlüssel!$A$5:$DZ$14,14)</f>
        <v>12</v>
      </c>
      <c r="AG94" s="49" t="s">
        <v>10</v>
      </c>
      <c r="AH94" s="28">
        <f>VLOOKUP($AA92,Schlüssel!$A$5:$DZ$14,15)</f>
        <v>3</v>
      </c>
      <c r="AI94" s="49" t="s">
        <v>10</v>
      </c>
      <c r="AJ94" s="28">
        <f>VLOOKUP($AA92,Schlüssel!$A$5:$DZ$14,16)</f>
        <v>10</v>
      </c>
      <c r="AK94" s="49" t="s">
        <v>10</v>
      </c>
      <c r="AL94" s="28">
        <f>VLOOKUP($AA92,Schlüssel!$A$5:$DZ$14,17)</f>
        <v>5</v>
      </c>
      <c r="AM94" s="49" t="s">
        <v>10</v>
      </c>
      <c r="AN94" s="28">
        <f>VLOOKUP($AA92,Schlüssel!$A$5:$DZ$14,18)</f>
        <v>7</v>
      </c>
      <c r="AO94" s="49" t="s">
        <v>10</v>
      </c>
      <c r="AP94" s="28">
        <f>VLOOKUP($AA92,Schlüssel!$A$5:$DZ$14,19)</f>
        <v>11</v>
      </c>
      <c r="AQ94" s="49" t="s">
        <v>10</v>
      </c>
      <c r="AR94" s="28">
        <f>VLOOKUP($AA92,Schlüssel!$A$5:$DZ$14,20)</f>
        <v>4</v>
      </c>
      <c r="AS94" s="49" t="s">
        <v>10</v>
      </c>
      <c r="AT94" s="28">
        <f>VLOOKUP($AA92,Schlüssel!$A$5:$DZ$14,21)</f>
        <v>8</v>
      </c>
      <c r="AW94" s="83"/>
      <c r="AX94" s="84"/>
      <c r="BA94" s="149"/>
      <c r="BB94" s="150"/>
      <c r="BC94" s="151"/>
      <c r="BQ94" s="153"/>
      <c r="BR94" s="151"/>
      <c r="BV94" s="151"/>
      <c r="BW94" s="153"/>
      <c r="BZ94" s="151"/>
    </row>
    <row r="95" spans="1:78" ht="20.25" customHeight="1" x14ac:dyDescent="0.25">
      <c r="B95" s="50" t="s">
        <v>1</v>
      </c>
      <c r="C95" s="51"/>
      <c r="D95" s="388" t="s">
        <v>961</v>
      </c>
      <c r="E95" s="389"/>
      <c r="F95" s="388" t="s">
        <v>962</v>
      </c>
      <c r="G95" s="389"/>
      <c r="H95" s="388" t="s">
        <v>963</v>
      </c>
      <c r="I95" s="389"/>
      <c r="J95" s="388" t="s">
        <v>964</v>
      </c>
      <c r="K95" s="389"/>
      <c r="L95" s="388" t="s">
        <v>965</v>
      </c>
      <c r="M95" s="389"/>
      <c r="N95" s="388" t="s">
        <v>966</v>
      </c>
      <c r="O95" s="389"/>
      <c r="P95" s="388" t="s">
        <v>967</v>
      </c>
      <c r="Q95" s="389"/>
      <c r="R95" s="388" t="s">
        <v>968</v>
      </c>
      <c r="S95" s="389"/>
      <c r="T95" s="388" t="s">
        <v>969</v>
      </c>
      <c r="U95" s="389"/>
      <c r="V95" s="416" t="s">
        <v>960</v>
      </c>
      <c r="W95" s="417"/>
      <c r="AA95" s="50" t="s">
        <v>1</v>
      </c>
      <c r="AB95" s="51"/>
      <c r="AC95" s="76" t="s">
        <v>961</v>
      </c>
      <c r="AD95" s="77"/>
      <c r="AE95" s="76" t="s">
        <v>962</v>
      </c>
      <c r="AF95" s="77"/>
      <c r="AG95" s="76" t="s">
        <v>963</v>
      </c>
      <c r="AH95" s="77"/>
      <c r="AI95" s="76" t="s">
        <v>964</v>
      </c>
      <c r="AJ95" s="77"/>
      <c r="AK95" s="76" t="s">
        <v>965</v>
      </c>
      <c r="AL95" s="77"/>
      <c r="AM95" s="76" t="s">
        <v>966</v>
      </c>
      <c r="AN95" s="77"/>
      <c r="AO95" s="76" t="s">
        <v>967</v>
      </c>
      <c r="AP95" s="77"/>
      <c r="AQ95" s="76" t="s">
        <v>968</v>
      </c>
      <c r="AR95" s="77"/>
      <c r="AS95" s="76" t="s">
        <v>969</v>
      </c>
      <c r="AT95" s="86"/>
      <c r="AU95" s="87" t="s">
        <v>960</v>
      </c>
      <c r="AV95" s="88"/>
      <c r="AW95" s="83"/>
      <c r="AX95" s="84"/>
      <c r="BA95" s="149"/>
      <c r="BB95" s="150"/>
      <c r="BC95" s="151"/>
      <c r="BQ95" s="153"/>
      <c r="BR95" s="151"/>
      <c r="BV95" s="151"/>
      <c r="BZ95" s="151"/>
    </row>
    <row r="96" spans="1:78" ht="15" customHeight="1" thickBot="1" x14ac:dyDescent="0.3">
      <c r="B96" s="52" t="s">
        <v>970</v>
      </c>
      <c r="C96" s="53" t="s">
        <v>971</v>
      </c>
      <c r="D96" s="54" t="s">
        <v>972</v>
      </c>
      <c r="E96" s="54" t="s">
        <v>973</v>
      </c>
      <c r="F96" s="54" t="s">
        <v>972</v>
      </c>
      <c r="G96" s="54" t="s">
        <v>973</v>
      </c>
      <c r="H96" s="54" t="s">
        <v>972</v>
      </c>
      <c r="I96" s="54" t="s">
        <v>973</v>
      </c>
      <c r="J96" s="54" t="s">
        <v>972</v>
      </c>
      <c r="K96" s="54" t="s">
        <v>973</v>
      </c>
      <c r="L96" s="54" t="s">
        <v>972</v>
      </c>
      <c r="M96" s="54" t="s">
        <v>973</v>
      </c>
      <c r="N96" s="54" t="s">
        <v>972</v>
      </c>
      <c r="O96" s="54" t="s">
        <v>973</v>
      </c>
      <c r="P96" s="54" t="s">
        <v>972</v>
      </c>
      <c r="Q96" s="54" t="s">
        <v>973</v>
      </c>
      <c r="R96" s="54" t="s">
        <v>972</v>
      </c>
      <c r="S96" s="54" t="s">
        <v>973</v>
      </c>
      <c r="T96" s="54" t="s">
        <v>972</v>
      </c>
      <c r="U96" s="54" t="s">
        <v>973</v>
      </c>
      <c r="V96" s="54" t="s">
        <v>972</v>
      </c>
      <c r="W96" s="55" t="s">
        <v>973</v>
      </c>
      <c r="AA96" s="52" t="s">
        <v>970</v>
      </c>
      <c r="AB96" s="53" t="s">
        <v>971</v>
      </c>
      <c r="AC96" s="54" t="s">
        <v>972</v>
      </c>
      <c r="AD96" s="54" t="s">
        <v>973</v>
      </c>
      <c r="AE96" s="54" t="s">
        <v>972</v>
      </c>
      <c r="AF96" s="54" t="s">
        <v>973</v>
      </c>
      <c r="AG96" s="54" t="s">
        <v>972</v>
      </c>
      <c r="AH96" s="54" t="s">
        <v>973</v>
      </c>
      <c r="AI96" s="54" t="s">
        <v>972</v>
      </c>
      <c r="AJ96" s="54" t="s">
        <v>973</v>
      </c>
      <c r="AK96" s="54" t="s">
        <v>972</v>
      </c>
      <c r="AL96" s="54" t="s">
        <v>973</v>
      </c>
      <c r="AM96" s="54" t="s">
        <v>972</v>
      </c>
      <c r="AN96" s="54" t="s">
        <v>973</v>
      </c>
      <c r="AO96" s="54" t="s">
        <v>972</v>
      </c>
      <c r="AP96" s="54" t="s">
        <v>973</v>
      </c>
      <c r="AQ96" s="54" t="s">
        <v>972</v>
      </c>
      <c r="AR96" s="54" t="s">
        <v>973</v>
      </c>
      <c r="AS96" s="54" t="s">
        <v>972</v>
      </c>
      <c r="AT96" s="89" t="s">
        <v>973</v>
      </c>
      <c r="AU96" s="52" t="s">
        <v>972</v>
      </c>
      <c r="AV96" s="55" t="s">
        <v>973</v>
      </c>
      <c r="AW96" s="83"/>
      <c r="AX96" s="84"/>
      <c r="BA96" s="149"/>
      <c r="BB96" s="150"/>
      <c r="BC96" s="151"/>
      <c r="BQ96" s="153"/>
      <c r="BR96" s="151"/>
      <c r="BV96" s="151"/>
      <c r="BZ96" s="151"/>
    </row>
    <row r="97" spans="1:78" ht="17.100000000000001" customHeight="1" x14ac:dyDescent="0.25">
      <c r="A97" s="413" t="s">
        <v>0</v>
      </c>
      <c r="B97" s="56" t="str">
        <f>IF(AA97=0,"",AA97)</f>
        <v/>
      </c>
      <c r="C97" s="57" t="str">
        <f>IF(AB97=0,"",AB97)</f>
        <v/>
      </c>
      <c r="D97" s="58" t="str">
        <f>IF(AC97=0,"",AC97)</f>
        <v/>
      </c>
      <c r="E97" s="397">
        <f>IF(AD97="","",AD97)</f>
        <v>0</v>
      </c>
      <c r="F97" s="58" t="str">
        <f t="shared" ref="F97:F110" si="104">IF(AE97=0,"",AE97)</f>
        <v/>
      </c>
      <c r="G97" s="397">
        <f>IF(AF97="","",AF97)</f>
        <v>0</v>
      </c>
      <c r="H97" s="58" t="str">
        <f t="shared" ref="H97:H110" si="105">IF(AG97=0,"",AG97)</f>
        <v/>
      </c>
      <c r="I97" s="397">
        <f>IF(AH97="","",AH97)</f>
        <v>0</v>
      </c>
      <c r="J97" s="58" t="str">
        <f t="shared" ref="J97:J110" si="106">IF(AI97=0,"",AI97)</f>
        <v/>
      </c>
      <c r="K97" s="397">
        <f>IF(AJ97="","",AJ97)</f>
        <v>0</v>
      </c>
      <c r="L97" s="58" t="str">
        <f t="shared" ref="L97:L110" si="107">IF(AK97=0,"",AK97)</f>
        <v/>
      </c>
      <c r="M97" s="397">
        <f>IF(AL97="","",AL97)</f>
        <v>0</v>
      </c>
      <c r="N97" s="58" t="str">
        <f>IF(AM97=0,"",AM97)</f>
        <v/>
      </c>
      <c r="O97" s="397">
        <f>IF(AN97="","",AN97)</f>
        <v>0</v>
      </c>
      <c r="P97" s="58" t="str">
        <f t="shared" ref="P97:P110" si="108">IF(AO97=0,"",AO97)</f>
        <v/>
      </c>
      <c r="Q97" s="397">
        <f>IF(AP97="","",AP97)</f>
        <v>0</v>
      </c>
      <c r="R97" s="58" t="str">
        <f t="shared" ref="R97:R110" si="109">IF(AQ97=0,"",AQ97)</f>
        <v/>
      </c>
      <c r="S97" s="397">
        <f>IF(AR97="","",AR97)</f>
        <v>0</v>
      </c>
      <c r="T97" s="58" t="str">
        <f t="shared" ref="T97:T110" si="110">IF(AS97=0,"",AS97)</f>
        <v/>
      </c>
      <c r="U97" s="397">
        <f>IF(AT97="","",AT97)</f>
        <v>0</v>
      </c>
      <c r="V97" s="58" t="str">
        <f t="shared" ref="V97:V110" si="111">IF(AU97=0,"",AU97)</f>
        <v/>
      </c>
      <c r="W97" s="397">
        <f>IF(AV97="","",AV97)</f>
        <v>0</v>
      </c>
      <c r="Z97" s="405" t="s">
        <v>0</v>
      </c>
      <c r="AA97" s="272" t="str">
        <f>IF(AB97=0,"",_xlfn.CONCAT(VLOOKUP(AB97,Starter!A:C,2,0)))</f>
        <v/>
      </c>
      <c r="AB97" s="81"/>
      <c r="AC97" s="129"/>
      <c r="AD97" s="163">
        <f>IF(SUM(AC97:AC99)+AC115=0,0,IF(SUM(ABS(AC97),ABS(AC98),ABS(AC99))=AC115,0.5,IF(SUM(ABS(AC97),ABS(AC98),ABS(AC99))&gt;AC115,1,0)))</f>
        <v>0</v>
      </c>
      <c r="AE97" s="132"/>
      <c r="AF97" s="91">
        <f>IF(SUM(AE97:AE99)+AE115=0,0,IF(SUM(ABS(AE97),ABS(AE98),ABS(AE99))=AE115,0.5,IF(SUM(ABS(AE97),ABS(AE98),ABS(AE99))&gt;AE115,1,0)))</f>
        <v>0</v>
      </c>
      <c r="AG97" s="129"/>
      <c r="AH97" s="91">
        <f>IF(SUM(AG97:AG99)+AG115=0,0,IF(SUM(ABS(AG97),ABS(AG98),ABS(AG99))=AG115,0.5,IF(SUM(ABS(AG97),ABS(AG98),ABS(AG99))&gt;AG115,1,0)))</f>
        <v>0</v>
      </c>
      <c r="AI97" s="129"/>
      <c r="AJ97" s="91">
        <f>IF(SUM(AI97:AI99)+AI115=0,0,IF(SUM(ABS(AI97),ABS(AI98),ABS(AI99))=AI115,0.5,IF(SUM(ABS(AI97),ABS(AI98),ABS(AI99))&gt;AI115,1,0)))</f>
        <v>0</v>
      </c>
      <c r="AK97" s="129"/>
      <c r="AL97" s="91">
        <f>IF(SUM(AK97:AK99)+AK115=0,0,IF(SUM(ABS(AK97),ABS(AK98),ABS(AK99))=AK115,0.5,IF(SUM(ABS(AK97),ABS(AK98),ABS(AK99))&gt;AK115,1,0)))</f>
        <v>0</v>
      </c>
      <c r="AM97" s="129"/>
      <c r="AN97" s="91">
        <f>IF(SUM(AM97:AM99)+AM115=0,0,IF(SUM(ABS(AM97),ABS(AM98),ABS(AM99))=AM115,0.5,IF(SUM(ABS(AM97),ABS(AM98),ABS(AM99))&gt;AM115,1,0)))</f>
        <v>0</v>
      </c>
      <c r="AO97" s="129"/>
      <c r="AP97" s="91">
        <f>IF(SUM(AO97:AO99)+AO115=0,0,IF(SUM(ABS(AO97),ABS(AO98),ABS(AO99))=AO115,0.5,IF(SUM(ABS(AO97),ABS(AO98),ABS(AO99))&gt;AO115,1,0)))</f>
        <v>0</v>
      </c>
      <c r="AQ97" s="129"/>
      <c r="AR97" s="91">
        <f>IF(SUM(AQ97:AQ99)+AQ115=0,0,IF(SUM(ABS(AQ97),ABS(AQ98),ABS(AQ99))=AQ115,0.5,IF(SUM(ABS(AQ97),ABS(AQ98),ABS(AQ99))&gt;AQ115,1,0)))</f>
        <v>0</v>
      </c>
      <c r="AS97" s="129"/>
      <c r="AT97" s="91">
        <f>IF(SUM(AS97:AS99)+AS115=0,0,IF(SUM(ABS(AS97),ABS(AS98),ABS(AS99))=AS115,0.5,IF(SUM(ABS(AS97),ABS(AS98),ABS(AS99))&gt;AS115,1,0)))</f>
        <v>0</v>
      </c>
      <c r="AU97" s="92">
        <f t="shared" ref="AU97:AU108" si="112">ABS(SUM(AC97:AC97))+ABS(SUM(AE97:AE97))+ABS(SUM(AG97:AG97))+ABS(SUM(AI97:AI97))+ABS(SUM(AK97:AK97))+ABS(SUM(AM97:AM97))+ABS(SUM(AO97:AO97))+ABS(SUM(AQ97:AQ97))+ABS(SUM(AS97:AS97))</f>
        <v>0</v>
      </c>
      <c r="AV97" s="93">
        <f>SUM(AD97+AF97+AH97+AJ97+AL97+AN97+AP97+AR97+AT97)</f>
        <v>0</v>
      </c>
      <c r="AW97" s="83"/>
      <c r="AX97" s="84"/>
      <c r="AZ97" s="47"/>
      <c r="BA97" s="149"/>
      <c r="BB97" s="150"/>
      <c r="BC97" s="151"/>
      <c r="BD97" s="154">
        <f>+AB97</f>
        <v>0</v>
      </c>
      <c r="BE97" s="150">
        <f>+AU97</f>
        <v>0</v>
      </c>
      <c r="BF97" s="152">
        <f>COUNT(BH97:BP97)</f>
        <v>0</v>
      </c>
      <c r="BG97" s="152">
        <f>COUNTIF(BH97:BP97,"&gt;0")</f>
        <v>0</v>
      </c>
      <c r="BH97" s="152" t="str">
        <f t="shared" ref="BH97:BH108" si="113">IF(AC97=0,"",AC97)</f>
        <v/>
      </c>
      <c r="BI97" s="152" t="str">
        <f t="shared" ref="BI97:BI108" si="114">IF(AE97=0,"",AE97)</f>
        <v/>
      </c>
      <c r="BJ97" s="152" t="str">
        <f t="shared" ref="BJ97:BJ108" si="115">IF(AG97=0,"",AG97)</f>
        <v/>
      </c>
      <c r="BK97" s="152" t="str">
        <f t="shared" ref="BK97:BK108" si="116">IF(AI97=0,"",AI97)</f>
        <v/>
      </c>
      <c r="BL97" s="152" t="str">
        <f t="shared" ref="BL97:BL108" si="117">IF(AK97=0,"",AK97)</f>
        <v/>
      </c>
      <c r="BM97" s="152" t="str">
        <f t="shared" ref="BM97:BM108" si="118">IF(AM97=0,"",AM97)</f>
        <v/>
      </c>
      <c r="BN97" s="152" t="str">
        <f t="shared" ref="BN97:BN108" si="119">IF(AO97=0,"",AO97)</f>
        <v/>
      </c>
      <c r="BO97" s="152" t="str">
        <f t="shared" ref="BO97:BO108" si="120">IF(AQ97=0,"",AQ97)</f>
        <v/>
      </c>
      <c r="BP97" s="152" t="str">
        <f t="shared" ref="BP97:BP108" si="121">IF(AS97=0,"",AS97)</f>
        <v/>
      </c>
      <c r="BQ97" s="153"/>
      <c r="BR97" s="151"/>
      <c r="BS97" s="152">
        <f>MAX(BH97:BP97)</f>
        <v>0</v>
      </c>
      <c r="BT97" s="152">
        <f>IF(BS97&lt;MAX(BS:BS),0,BS97+ROW()/1000000000)</f>
        <v>9.6999999999999995E-8</v>
      </c>
      <c r="BU97" s="152" t="str">
        <f>+AA93</f>
        <v>SG Rottendorf 1</v>
      </c>
      <c r="BV97" s="151">
        <f>RANK(BT97,BT:BT)</f>
        <v>84</v>
      </c>
      <c r="BW97" s="152">
        <f>SUMIF(BH97:BP97,"&gt;0")</f>
        <v>0</v>
      </c>
      <c r="BX97" s="152">
        <f>IF(COUNTIF(BH97:BP97,"&gt;0")&lt;Spielorte!$A$23,0,BE97/Spielorte!$A$23)</f>
        <v>0</v>
      </c>
      <c r="BY97" s="152">
        <f>IF(BX97&lt;MAX(BX:BX),0,BX97+ROW()/1000000000)</f>
        <v>9.6999999999999995E-8</v>
      </c>
      <c r="BZ97" s="151">
        <f t="shared" ref="BZ97:BZ108" si="122">IF(BY97=0,0,RANK(BY97,BY:BY))</f>
        <v>84</v>
      </c>
    </row>
    <row r="98" spans="1:78" ht="17.100000000000001" customHeight="1" x14ac:dyDescent="0.25">
      <c r="A98" s="414"/>
      <c r="B98" s="59" t="str">
        <f t="shared" ref="B98:D110" si="123">IF(AA98=0,"",AA98)</f>
        <v/>
      </c>
      <c r="C98" s="60" t="str">
        <f t="shared" si="123"/>
        <v/>
      </c>
      <c r="D98" s="61" t="str">
        <f t="shared" si="123"/>
        <v/>
      </c>
      <c r="E98" s="398"/>
      <c r="F98" s="61" t="str">
        <f t="shared" si="104"/>
        <v/>
      </c>
      <c r="G98" s="398"/>
      <c r="H98" s="61" t="str">
        <f t="shared" si="105"/>
        <v/>
      </c>
      <c r="I98" s="398"/>
      <c r="J98" s="61" t="str">
        <f t="shared" si="106"/>
        <v/>
      </c>
      <c r="K98" s="398"/>
      <c r="L98" s="61" t="str">
        <f t="shared" si="107"/>
        <v/>
      </c>
      <c r="M98" s="398"/>
      <c r="N98" s="61" t="str">
        <f t="shared" ref="N98:N110" si="124">IF(AM98=0,"",AM98)</f>
        <v/>
      </c>
      <c r="O98" s="398"/>
      <c r="P98" s="61" t="str">
        <f t="shared" si="108"/>
        <v/>
      </c>
      <c r="Q98" s="398"/>
      <c r="R98" s="61" t="str">
        <f t="shared" si="109"/>
        <v/>
      </c>
      <c r="S98" s="398"/>
      <c r="T98" s="61" t="str">
        <f t="shared" si="110"/>
        <v/>
      </c>
      <c r="U98" s="398"/>
      <c r="V98" s="61" t="str">
        <f t="shared" si="111"/>
        <v/>
      </c>
      <c r="W98" s="398"/>
      <c r="Z98" s="406"/>
      <c r="AA98" s="90" t="str">
        <f>IF(AB98=0,"",_xlfn.CONCAT(VLOOKUP(AB98,Starter!A:C,2,0)))</f>
        <v/>
      </c>
      <c r="AB98" s="80"/>
      <c r="AC98" s="130"/>
      <c r="AD98" s="94"/>
      <c r="AE98" s="130"/>
      <c r="AF98" s="94"/>
      <c r="AG98" s="130"/>
      <c r="AH98" s="94"/>
      <c r="AI98" s="130"/>
      <c r="AJ98" s="94"/>
      <c r="AK98" s="130"/>
      <c r="AL98" s="94"/>
      <c r="AM98" s="130"/>
      <c r="AN98" s="94"/>
      <c r="AO98" s="130"/>
      <c r="AP98" s="94"/>
      <c r="AQ98" s="130"/>
      <c r="AR98" s="94"/>
      <c r="AS98" s="130"/>
      <c r="AT98" s="94"/>
      <c r="AU98" s="95">
        <f t="shared" si="112"/>
        <v>0</v>
      </c>
      <c r="AV98" s="96"/>
      <c r="AW98" s="83"/>
      <c r="AX98" s="84"/>
      <c r="AZ98" s="47"/>
      <c r="BA98" s="149"/>
      <c r="BB98" s="150"/>
      <c r="BC98" s="151"/>
      <c r="BD98" s="154">
        <f t="shared" ref="BD98:BD108" si="125">+AB98</f>
        <v>0</v>
      </c>
      <c r="BE98" s="150">
        <f t="shared" ref="BE98:BE108" si="126">+AU98</f>
        <v>0</v>
      </c>
      <c r="BF98" s="152">
        <f t="shared" ref="BF98:BF108" si="127">COUNT(BH98:BP98)</f>
        <v>0</v>
      </c>
      <c r="BG98" s="152">
        <f t="shared" ref="BG98:BG108" si="128">COUNTIF(BH98:BP98,"&gt;0")</f>
        <v>0</v>
      </c>
      <c r="BH98" s="152" t="str">
        <f t="shared" si="113"/>
        <v/>
      </c>
      <c r="BI98" s="152" t="str">
        <f t="shared" si="114"/>
        <v/>
      </c>
      <c r="BJ98" s="152" t="str">
        <f t="shared" si="115"/>
        <v/>
      </c>
      <c r="BK98" s="152" t="str">
        <f t="shared" si="116"/>
        <v/>
      </c>
      <c r="BL98" s="152" t="str">
        <f t="shared" si="117"/>
        <v/>
      </c>
      <c r="BM98" s="152" t="str">
        <f t="shared" si="118"/>
        <v/>
      </c>
      <c r="BN98" s="152" t="str">
        <f t="shared" si="119"/>
        <v/>
      </c>
      <c r="BO98" s="152" t="str">
        <f t="shared" si="120"/>
        <v/>
      </c>
      <c r="BP98" s="152" t="str">
        <f t="shared" si="121"/>
        <v/>
      </c>
      <c r="BQ98" s="153"/>
      <c r="BR98" s="151"/>
      <c r="BS98" s="152">
        <f t="shared" ref="BS98:BS108" si="129">MAX(BH98:BP98)</f>
        <v>0</v>
      </c>
      <c r="BT98" s="152">
        <f t="shared" ref="BT98:BT108" si="130">IF(BS98&lt;MAX(BS:BS),0,BS98+ROW()/1000000000)</f>
        <v>9.8000000000000004E-8</v>
      </c>
      <c r="BU98" s="152" t="str">
        <f t="shared" ref="BU98:BU108" si="131">+BU97</f>
        <v>SG Rottendorf 1</v>
      </c>
      <c r="BV98" s="151">
        <f t="shared" ref="BV98:BV108" si="132">RANK(BT98,BT:BT)</f>
        <v>83</v>
      </c>
      <c r="BW98" s="152">
        <f t="shared" ref="BW98:BW108" si="133">SUMIF(BH98:BP98,"&gt;0")</f>
        <v>0</v>
      </c>
      <c r="BX98" s="152">
        <f>IF(COUNTIF(BH98:BP98,"&gt;0")&lt;Spielorte!$A$23,0,BE98/Spielorte!$A$23)</f>
        <v>0</v>
      </c>
      <c r="BY98" s="152">
        <f t="shared" ref="BY98:BY108" si="134">IF(BX98&lt;MAX(BX:BX),0,BX98+ROW()/1000000000)</f>
        <v>9.8000000000000004E-8</v>
      </c>
      <c r="BZ98" s="151">
        <f t="shared" si="122"/>
        <v>83</v>
      </c>
    </row>
    <row r="99" spans="1:78" ht="17.100000000000001" customHeight="1" thickBot="1" x14ac:dyDescent="0.3">
      <c r="A99" s="415"/>
      <c r="B99" s="62" t="str">
        <f t="shared" si="123"/>
        <v/>
      </c>
      <c r="C99" s="63" t="str">
        <f t="shared" si="123"/>
        <v/>
      </c>
      <c r="D99" s="52" t="str">
        <f t="shared" si="123"/>
        <v/>
      </c>
      <c r="E99" s="399"/>
      <c r="F99" s="52" t="str">
        <f t="shared" si="104"/>
        <v/>
      </c>
      <c r="G99" s="399"/>
      <c r="H99" s="52" t="str">
        <f t="shared" si="105"/>
        <v/>
      </c>
      <c r="I99" s="399"/>
      <c r="J99" s="52" t="str">
        <f t="shared" si="106"/>
        <v/>
      </c>
      <c r="K99" s="399"/>
      <c r="L99" s="52" t="str">
        <f t="shared" si="107"/>
        <v/>
      </c>
      <c r="M99" s="399"/>
      <c r="N99" s="52" t="str">
        <f t="shared" si="124"/>
        <v/>
      </c>
      <c r="O99" s="399"/>
      <c r="P99" s="52" t="str">
        <f t="shared" si="108"/>
        <v/>
      </c>
      <c r="Q99" s="399"/>
      <c r="R99" s="52" t="str">
        <f t="shared" si="109"/>
        <v/>
      </c>
      <c r="S99" s="399"/>
      <c r="T99" s="52" t="str">
        <f t="shared" si="110"/>
        <v/>
      </c>
      <c r="U99" s="399"/>
      <c r="V99" s="52" t="str">
        <f t="shared" si="111"/>
        <v/>
      </c>
      <c r="W99" s="399"/>
      <c r="Z99" s="407"/>
      <c r="AA99" s="99" t="str">
        <f>IF(AB99=0,"",_xlfn.CONCAT(VLOOKUP(AB99,Starter!A:C,2,0)))</f>
        <v/>
      </c>
      <c r="AB99" s="82"/>
      <c r="AC99" s="131"/>
      <c r="AD99" s="94"/>
      <c r="AE99" s="131"/>
      <c r="AF99" s="94"/>
      <c r="AG99" s="131"/>
      <c r="AH99" s="94"/>
      <c r="AI99" s="131"/>
      <c r="AJ99" s="94"/>
      <c r="AK99" s="131"/>
      <c r="AL99" s="94"/>
      <c r="AM99" s="131"/>
      <c r="AN99" s="94"/>
      <c r="AO99" s="131"/>
      <c r="AP99" s="94"/>
      <c r="AQ99" s="131"/>
      <c r="AR99" s="94"/>
      <c r="AS99" s="131"/>
      <c r="AT99" s="94"/>
      <c r="AU99" s="97">
        <f t="shared" si="112"/>
        <v>0</v>
      </c>
      <c r="AV99" s="98"/>
      <c r="AW99" s="83"/>
      <c r="AX99" s="84"/>
      <c r="AZ99" s="47"/>
      <c r="BA99" s="149"/>
      <c r="BB99" s="150"/>
      <c r="BC99" s="151"/>
      <c r="BD99" s="154">
        <f t="shared" si="125"/>
        <v>0</v>
      </c>
      <c r="BE99" s="150">
        <f t="shared" si="126"/>
        <v>0</v>
      </c>
      <c r="BF99" s="152">
        <f t="shared" si="127"/>
        <v>0</v>
      </c>
      <c r="BG99" s="152">
        <f t="shared" si="128"/>
        <v>0</v>
      </c>
      <c r="BH99" s="152" t="str">
        <f t="shared" si="113"/>
        <v/>
      </c>
      <c r="BI99" s="152" t="str">
        <f t="shared" si="114"/>
        <v/>
      </c>
      <c r="BJ99" s="152" t="str">
        <f t="shared" si="115"/>
        <v/>
      </c>
      <c r="BK99" s="152" t="str">
        <f t="shared" si="116"/>
        <v/>
      </c>
      <c r="BL99" s="152" t="str">
        <f t="shared" si="117"/>
        <v/>
      </c>
      <c r="BM99" s="152" t="str">
        <f t="shared" si="118"/>
        <v/>
      </c>
      <c r="BN99" s="152" t="str">
        <f t="shared" si="119"/>
        <v/>
      </c>
      <c r="BO99" s="152" t="str">
        <f t="shared" si="120"/>
        <v/>
      </c>
      <c r="BP99" s="152" t="str">
        <f t="shared" si="121"/>
        <v/>
      </c>
      <c r="BQ99" s="153"/>
      <c r="BR99" s="151"/>
      <c r="BS99" s="152">
        <f t="shared" si="129"/>
        <v>0</v>
      </c>
      <c r="BT99" s="152">
        <f t="shared" si="130"/>
        <v>9.9E-8</v>
      </c>
      <c r="BU99" s="152" t="str">
        <f t="shared" si="131"/>
        <v>SG Rottendorf 1</v>
      </c>
      <c r="BV99" s="151">
        <f t="shared" si="132"/>
        <v>82</v>
      </c>
      <c r="BW99" s="152">
        <f t="shared" si="133"/>
        <v>0</v>
      </c>
      <c r="BX99" s="152">
        <f>IF(COUNTIF(BH99:BP99,"&gt;0")&lt;Spielorte!$A$23,0,BE99/Spielorte!$A$23)</f>
        <v>0</v>
      </c>
      <c r="BY99" s="152">
        <f t="shared" si="134"/>
        <v>9.9E-8</v>
      </c>
      <c r="BZ99" s="151">
        <f t="shared" si="122"/>
        <v>82</v>
      </c>
    </row>
    <row r="100" spans="1:78" ht="17.100000000000001" customHeight="1" x14ac:dyDescent="0.25">
      <c r="A100" s="413" t="s">
        <v>2</v>
      </c>
      <c r="B100" s="56" t="str">
        <f t="shared" si="123"/>
        <v/>
      </c>
      <c r="C100" s="57" t="str">
        <f t="shared" si="123"/>
        <v/>
      </c>
      <c r="D100" s="58" t="str">
        <f t="shared" si="123"/>
        <v/>
      </c>
      <c r="E100" s="397">
        <f>IF(AD100="","",AD100)</f>
        <v>0</v>
      </c>
      <c r="F100" s="58" t="str">
        <f t="shared" si="104"/>
        <v/>
      </c>
      <c r="G100" s="397">
        <f>IF(AF100="","",AF100)</f>
        <v>0</v>
      </c>
      <c r="H100" s="58" t="str">
        <f t="shared" si="105"/>
        <v/>
      </c>
      <c r="I100" s="397">
        <f>IF(AH100="","",AH100)</f>
        <v>0</v>
      </c>
      <c r="J100" s="58" t="str">
        <f t="shared" si="106"/>
        <v/>
      </c>
      <c r="K100" s="397">
        <f>IF(AJ100="","",AJ100)</f>
        <v>0</v>
      </c>
      <c r="L100" s="58" t="str">
        <f t="shared" si="107"/>
        <v/>
      </c>
      <c r="M100" s="397">
        <f>IF(AL100="","",AL100)</f>
        <v>0</v>
      </c>
      <c r="N100" s="58" t="str">
        <f t="shared" si="124"/>
        <v/>
      </c>
      <c r="O100" s="397">
        <f>IF(AN100="","",AN100)</f>
        <v>0</v>
      </c>
      <c r="P100" s="58" t="str">
        <f t="shared" si="108"/>
        <v/>
      </c>
      <c r="Q100" s="397">
        <f>IF(AP100="","",AP100)</f>
        <v>0</v>
      </c>
      <c r="R100" s="58" t="str">
        <f t="shared" si="109"/>
        <v/>
      </c>
      <c r="S100" s="397">
        <f>IF(AR100="","",AR100)</f>
        <v>0</v>
      </c>
      <c r="T100" s="58" t="str">
        <f t="shared" si="110"/>
        <v/>
      </c>
      <c r="U100" s="397">
        <f>IF(AT100="","",AT100)</f>
        <v>0</v>
      </c>
      <c r="V100" s="58" t="str">
        <f t="shared" si="111"/>
        <v/>
      </c>
      <c r="W100" s="397">
        <f>IF(AV100="","",AV100)</f>
        <v>0</v>
      </c>
      <c r="Z100" s="405" t="s">
        <v>2</v>
      </c>
      <c r="AA100" s="272" t="str">
        <f>IF(AB100=0,"",_xlfn.CONCAT(VLOOKUP(AB100,Starter!A:C,2,0)))</f>
        <v/>
      </c>
      <c r="AB100" s="81"/>
      <c r="AC100" s="132"/>
      <c r="AD100" s="91">
        <f>IF(SUM(AC100:AC102)+AC116=0,0,IF(SUM(ABS(AC100),ABS(AC101),ABS(AC102))=AC116,0.5,IF(SUM(ABS(AC100),ABS(AC101),ABS(AC102))&gt;AC116,1,0)))</f>
        <v>0</v>
      </c>
      <c r="AE100" s="132"/>
      <c r="AF100" s="91">
        <f>IF(SUM(AE100:AE102)+AE116=0,0,IF(SUM(ABS(AE100),ABS(AE101),ABS(AE102))=AE116,0.5,IF(SUM(ABS(AE100),ABS(AE101),ABS(AE102))&gt;AE116,1,0)))</f>
        <v>0</v>
      </c>
      <c r="AG100" s="132"/>
      <c r="AH100" s="91">
        <f>IF(SUM(AG100:AG102)+AG116=0,0,IF(SUM(ABS(AG100),ABS(AG101),ABS(AG102))=AG116,0.5,IF(SUM(ABS(AG100),ABS(AG101),ABS(AG102))&gt;AG116,1,0)))</f>
        <v>0</v>
      </c>
      <c r="AI100" s="132"/>
      <c r="AJ100" s="91">
        <f>IF(SUM(AI100:AI102)+AI116=0,0,IF(SUM(ABS(AI100),ABS(AI101),ABS(AI102))=AI116,0.5,IF(SUM(ABS(AI100),ABS(AI101),ABS(AI102))&gt;AI116,1,0)))</f>
        <v>0</v>
      </c>
      <c r="AK100" s="132"/>
      <c r="AL100" s="91">
        <f>IF(SUM(AK100:AK102)+AK116=0,0,IF(SUM(ABS(AK100),ABS(AK101),ABS(AK102))=AK116,0.5,IF(SUM(ABS(AK100),ABS(AK101),ABS(AK102))&gt;AK116,1,0)))</f>
        <v>0</v>
      </c>
      <c r="AM100" s="132"/>
      <c r="AN100" s="91">
        <f>IF(SUM(AM100:AM102)+AM116=0,0,IF(SUM(ABS(AM100),ABS(AM101),ABS(AM102))=AM116,0.5,IF(SUM(ABS(AM100),ABS(AM101),ABS(AM102))&gt;AM116,1,0)))</f>
        <v>0</v>
      </c>
      <c r="AO100" s="132"/>
      <c r="AP100" s="91">
        <f>IF(SUM(AO100:AO102)+AO116=0,0,IF(SUM(ABS(AO100),ABS(AO101),ABS(AO102))=AO116,0.5,IF(SUM(ABS(AO100),ABS(AO101),ABS(AO102))&gt;AO116,1,0)))</f>
        <v>0</v>
      </c>
      <c r="AQ100" s="132"/>
      <c r="AR100" s="91">
        <f>IF(SUM(AQ100:AQ102)+AQ116=0,0,IF(SUM(ABS(AQ100),ABS(AQ101),ABS(AQ102))=AQ116,0.5,IF(SUM(ABS(AQ100),ABS(AQ101),ABS(AQ102))&gt;AQ116,1,0)))</f>
        <v>0</v>
      </c>
      <c r="AS100" s="132"/>
      <c r="AT100" s="91">
        <f>IF(SUM(AS100:AS102)+AS116=0,0,IF(SUM(ABS(AS100),ABS(AS101),ABS(AS102))=AS116,0.5,IF(SUM(ABS(AS100),ABS(AS101),ABS(AS102))&gt;AS116,1,0)))</f>
        <v>0</v>
      </c>
      <c r="AU100" s="92">
        <f t="shared" si="112"/>
        <v>0</v>
      </c>
      <c r="AV100" s="93">
        <f>SUM(AD100+AF100+AH100+AJ100+AL100+AN100+AP100+AR100+AT100)</f>
        <v>0</v>
      </c>
      <c r="AW100" s="83"/>
      <c r="AX100" s="84"/>
      <c r="AZ100" s="47"/>
      <c r="BA100" s="149"/>
      <c r="BB100" s="150"/>
      <c r="BC100" s="151"/>
      <c r="BD100" s="154">
        <f t="shared" si="125"/>
        <v>0</v>
      </c>
      <c r="BE100" s="150">
        <f t="shared" si="126"/>
        <v>0</v>
      </c>
      <c r="BF100" s="152">
        <f t="shared" si="127"/>
        <v>0</v>
      </c>
      <c r="BG100" s="152">
        <f t="shared" si="128"/>
        <v>0</v>
      </c>
      <c r="BH100" s="152" t="str">
        <f t="shared" si="113"/>
        <v/>
      </c>
      <c r="BI100" s="152" t="str">
        <f t="shared" si="114"/>
        <v/>
      </c>
      <c r="BJ100" s="152" t="str">
        <f t="shared" si="115"/>
        <v/>
      </c>
      <c r="BK100" s="152" t="str">
        <f t="shared" si="116"/>
        <v/>
      </c>
      <c r="BL100" s="152" t="str">
        <f t="shared" si="117"/>
        <v/>
      </c>
      <c r="BM100" s="152" t="str">
        <f t="shared" si="118"/>
        <v/>
      </c>
      <c r="BN100" s="152" t="str">
        <f t="shared" si="119"/>
        <v/>
      </c>
      <c r="BO100" s="152" t="str">
        <f t="shared" si="120"/>
        <v/>
      </c>
      <c r="BP100" s="152" t="str">
        <f t="shared" si="121"/>
        <v/>
      </c>
      <c r="BQ100" s="153"/>
      <c r="BR100" s="151"/>
      <c r="BS100" s="152">
        <f t="shared" si="129"/>
        <v>0</v>
      </c>
      <c r="BT100" s="152">
        <f t="shared" si="130"/>
        <v>9.9999999999999995E-8</v>
      </c>
      <c r="BU100" s="152" t="str">
        <f t="shared" si="131"/>
        <v>SG Rottendorf 1</v>
      </c>
      <c r="BV100" s="151">
        <f t="shared" si="132"/>
        <v>81</v>
      </c>
      <c r="BW100" s="152">
        <f t="shared" si="133"/>
        <v>0</v>
      </c>
      <c r="BX100" s="152">
        <f>IF(COUNTIF(BH100:BP100,"&gt;0")&lt;Spielorte!$A$23,0,BE100/Spielorte!$A$23)</f>
        <v>0</v>
      </c>
      <c r="BY100" s="152">
        <f t="shared" si="134"/>
        <v>9.9999999999999995E-8</v>
      </c>
      <c r="BZ100" s="151">
        <f t="shared" si="122"/>
        <v>81</v>
      </c>
    </row>
    <row r="101" spans="1:78" ht="17.100000000000001" customHeight="1" x14ac:dyDescent="0.25">
      <c r="A101" s="414"/>
      <c r="B101" s="59" t="str">
        <f t="shared" si="123"/>
        <v/>
      </c>
      <c r="C101" s="60" t="str">
        <f t="shared" si="123"/>
        <v/>
      </c>
      <c r="D101" s="61" t="str">
        <f t="shared" si="123"/>
        <v/>
      </c>
      <c r="E101" s="398"/>
      <c r="F101" s="61" t="str">
        <f t="shared" si="104"/>
        <v/>
      </c>
      <c r="G101" s="398"/>
      <c r="H101" s="61" t="str">
        <f t="shared" si="105"/>
        <v/>
      </c>
      <c r="I101" s="398"/>
      <c r="J101" s="61" t="str">
        <f t="shared" si="106"/>
        <v/>
      </c>
      <c r="K101" s="398"/>
      <c r="L101" s="61" t="str">
        <f t="shared" si="107"/>
        <v/>
      </c>
      <c r="M101" s="398"/>
      <c r="N101" s="61" t="str">
        <f t="shared" si="124"/>
        <v/>
      </c>
      <c r="O101" s="398"/>
      <c r="P101" s="61" t="str">
        <f t="shared" si="108"/>
        <v/>
      </c>
      <c r="Q101" s="398"/>
      <c r="R101" s="61" t="str">
        <f t="shared" si="109"/>
        <v/>
      </c>
      <c r="S101" s="398"/>
      <c r="T101" s="61" t="str">
        <f t="shared" si="110"/>
        <v/>
      </c>
      <c r="U101" s="398"/>
      <c r="V101" s="61" t="str">
        <f t="shared" si="111"/>
        <v/>
      </c>
      <c r="W101" s="398"/>
      <c r="Z101" s="406"/>
      <c r="AA101" s="90" t="str">
        <f>IF(AB101=0,"",_xlfn.CONCAT(VLOOKUP(AB101,Starter!A:C,2,0)))</f>
        <v/>
      </c>
      <c r="AB101" s="80"/>
      <c r="AC101" s="130"/>
      <c r="AD101" s="94"/>
      <c r="AE101" s="130"/>
      <c r="AF101" s="94"/>
      <c r="AG101" s="130"/>
      <c r="AH101" s="94"/>
      <c r="AI101" s="130"/>
      <c r="AJ101" s="94"/>
      <c r="AK101" s="130"/>
      <c r="AL101" s="94"/>
      <c r="AM101" s="130"/>
      <c r="AN101" s="94"/>
      <c r="AO101" s="134"/>
      <c r="AP101" s="94"/>
      <c r="AQ101" s="134"/>
      <c r="AR101" s="94"/>
      <c r="AS101" s="134"/>
      <c r="AT101" s="94"/>
      <c r="AU101" s="95">
        <f t="shared" si="112"/>
        <v>0</v>
      </c>
      <c r="AV101" s="96"/>
      <c r="AW101" s="83"/>
      <c r="AX101" s="84"/>
      <c r="AZ101" s="47"/>
      <c r="BA101" s="149"/>
      <c r="BB101" s="150"/>
      <c r="BC101" s="151"/>
      <c r="BD101" s="154">
        <f t="shared" si="125"/>
        <v>0</v>
      </c>
      <c r="BE101" s="150">
        <f t="shared" si="126"/>
        <v>0</v>
      </c>
      <c r="BF101" s="152">
        <f t="shared" si="127"/>
        <v>0</v>
      </c>
      <c r="BG101" s="152">
        <f t="shared" si="128"/>
        <v>0</v>
      </c>
      <c r="BH101" s="152" t="str">
        <f t="shared" si="113"/>
        <v/>
      </c>
      <c r="BI101" s="152" t="str">
        <f t="shared" si="114"/>
        <v/>
      </c>
      <c r="BJ101" s="152" t="str">
        <f t="shared" si="115"/>
        <v/>
      </c>
      <c r="BK101" s="152" t="str">
        <f t="shared" si="116"/>
        <v/>
      </c>
      <c r="BL101" s="152" t="str">
        <f t="shared" si="117"/>
        <v/>
      </c>
      <c r="BM101" s="152" t="str">
        <f t="shared" si="118"/>
        <v/>
      </c>
      <c r="BN101" s="152" t="str">
        <f t="shared" si="119"/>
        <v/>
      </c>
      <c r="BO101" s="152" t="str">
        <f t="shared" si="120"/>
        <v/>
      </c>
      <c r="BP101" s="152" t="str">
        <f t="shared" si="121"/>
        <v/>
      </c>
      <c r="BQ101" s="153"/>
      <c r="BR101" s="151"/>
      <c r="BS101" s="152">
        <f t="shared" si="129"/>
        <v>0</v>
      </c>
      <c r="BT101" s="152">
        <f t="shared" si="130"/>
        <v>1.01E-7</v>
      </c>
      <c r="BU101" s="152" t="str">
        <f t="shared" si="131"/>
        <v>SG Rottendorf 1</v>
      </c>
      <c r="BV101" s="151">
        <f t="shared" si="132"/>
        <v>80</v>
      </c>
      <c r="BW101" s="152">
        <f t="shared" si="133"/>
        <v>0</v>
      </c>
      <c r="BX101" s="152">
        <f>IF(COUNTIF(BH101:BP101,"&gt;0")&lt;Spielorte!$A$23,0,BE101/Spielorte!$A$23)</f>
        <v>0</v>
      </c>
      <c r="BY101" s="152">
        <f t="shared" si="134"/>
        <v>1.01E-7</v>
      </c>
      <c r="BZ101" s="151">
        <f t="shared" si="122"/>
        <v>80</v>
      </c>
    </row>
    <row r="102" spans="1:78" ht="17.100000000000001" customHeight="1" thickBot="1" x14ac:dyDescent="0.3">
      <c r="A102" s="415"/>
      <c r="B102" s="62" t="str">
        <f t="shared" si="123"/>
        <v/>
      </c>
      <c r="C102" s="63" t="str">
        <f t="shared" si="123"/>
        <v/>
      </c>
      <c r="D102" s="52" t="str">
        <f t="shared" si="123"/>
        <v/>
      </c>
      <c r="E102" s="399"/>
      <c r="F102" s="52" t="str">
        <f t="shared" si="104"/>
        <v/>
      </c>
      <c r="G102" s="399"/>
      <c r="H102" s="52" t="str">
        <f t="shared" si="105"/>
        <v/>
      </c>
      <c r="I102" s="399"/>
      <c r="J102" s="52" t="str">
        <f t="shared" si="106"/>
        <v/>
      </c>
      <c r="K102" s="399"/>
      <c r="L102" s="52" t="str">
        <f t="shared" si="107"/>
        <v/>
      </c>
      <c r="M102" s="399"/>
      <c r="N102" s="52" t="str">
        <f t="shared" si="124"/>
        <v/>
      </c>
      <c r="O102" s="399"/>
      <c r="P102" s="52" t="str">
        <f t="shared" si="108"/>
        <v/>
      </c>
      <c r="Q102" s="399"/>
      <c r="R102" s="52" t="str">
        <f t="shared" si="109"/>
        <v/>
      </c>
      <c r="S102" s="399"/>
      <c r="T102" s="52" t="str">
        <f t="shared" si="110"/>
        <v/>
      </c>
      <c r="U102" s="399"/>
      <c r="V102" s="52" t="str">
        <f t="shared" si="111"/>
        <v/>
      </c>
      <c r="W102" s="399"/>
      <c r="Z102" s="407"/>
      <c r="AA102" s="99" t="str">
        <f>IF(AB102=0,"",_xlfn.CONCAT(VLOOKUP(AB102,Starter!A:C,2,0)))</f>
        <v/>
      </c>
      <c r="AB102" s="82"/>
      <c r="AC102" s="133"/>
      <c r="AD102" s="100"/>
      <c r="AE102" s="133"/>
      <c r="AF102" s="100"/>
      <c r="AG102" s="133"/>
      <c r="AH102" s="100"/>
      <c r="AI102" s="133"/>
      <c r="AJ102" s="100"/>
      <c r="AK102" s="133"/>
      <c r="AL102" s="100"/>
      <c r="AM102" s="133"/>
      <c r="AN102" s="100"/>
      <c r="AO102" s="133"/>
      <c r="AP102" s="100"/>
      <c r="AQ102" s="133"/>
      <c r="AR102" s="100"/>
      <c r="AS102" s="133"/>
      <c r="AT102" s="100"/>
      <c r="AU102" s="97">
        <f t="shared" si="112"/>
        <v>0</v>
      </c>
      <c r="AV102" s="98"/>
      <c r="AW102" s="83"/>
      <c r="AX102" s="84"/>
      <c r="AZ102" s="47"/>
      <c r="BA102" s="149"/>
      <c r="BB102" s="150"/>
      <c r="BC102" s="151"/>
      <c r="BD102" s="154">
        <f t="shared" si="125"/>
        <v>0</v>
      </c>
      <c r="BE102" s="150">
        <f t="shared" si="126"/>
        <v>0</v>
      </c>
      <c r="BF102" s="152">
        <f t="shared" si="127"/>
        <v>0</v>
      </c>
      <c r="BG102" s="152">
        <f t="shared" si="128"/>
        <v>0</v>
      </c>
      <c r="BH102" s="152" t="str">
        <f t="shared" si="113"/>
        <v/>
      </c>
      <c r="BI102" s="152" t="str">
        <f t="shared" si="114"/>
        <v/>
      </c>
      <c r="BJ102" s="152" t="str">
        <f t="shared" si="115"/>
        <v/>
      </c>
      <c r="BK102" s="152" t="str">
        <f t="shared" si="116"/>
        <v/>
      </c>
      <c r="BL102" s="152" t="str">
        <f t="shared" si="117"/>
        <v/>
      </c>
      <c r="BM102" s="152" t="str">
        <f t="shared" si="118"/>
        <v/>
      </c>
      <c r="BN102" s="152" t="str">
        <f t="shared" si="119"/>
        <v/>
      </c>
      <c r="BO102" s="152" t="str">
        <f t="shared" si="120"/>
        <v/>
      </c>
      <c r="BP102" s="152" t="str">
        <f t="shared" si="121"/>
        <v/>
      </c>
      <c r="BQ102" s="153"/>
      <c r="BR102" s="151"/>
      <c r="BS102" s="152">
        <f t="shared" si="129"/>
        <v>0</v>
      </c>
      <c r="BT102" s="152">
        <f t="shared" si="130"/>
        <v>1.02E-7</v>
      </c>
      <c r="BU102" s="152" t="str">
        <f t="shared" si="131"/>
        <v>SG Rottendorf 1</v>
      </c>
      <c r="BV102" s="151">
        <f t="shared" si="132"/>
        <v>79</v>
      </c>
      <c r="BW102" s="152">
        <f t="shared" si="133"/>
        <v>0</v>
      </c>
      <c r="BX102" s="152">
        <f>IF(COUNTIF(BH102:BP102,"&gt;0")&lt;Spielorte!$A$23,0,BE102/Spielorte!$A$23)</f>
        <v>0</v>
      </c>
      <c r="BY102" s="152">
        <f t="shared" si="134"/>
        <v>1.02E-7</v>
      </c>
      <c r="BZ102" s="151">
        <f t="shared" si="122"/>
        <v>79</v>
      </c>
    </row>
    <row r="103" spans="1:78" ht="17.100000000000001" customHeight="1" x14ac:dyDescent="0.25">
      <c r="A103" s="413" t="s">
        <v>3</v>
      </c>
      <c r="B103" s="56" t="str">
        <f t="shared" si="123"/>
        <v/>
      </c>
      <c r="C103" s="57" t="str">
        <f t="shared" si="123"/>
        <v/>
      </c>
      <c r="D103" s="58" t="str">
        <f t="shared" si="123"/>
        <v/>
      </c>
      <c r="E103" s="397">
        <f>IF(AD103="","",AD103)</f>
        <v>0</v>
      </c>
      <c r="F103" s="58" t="str">
        <f t="shared" si="104"/>
        <v/>
      </c>
      <c r="G103" s="397">
        <f>IF(AF103="","",AF103)</f>
        <v>0</v>
      </c>
      <c r="H103" s="58" t="str">
        <f t="shared" si="105"/>
        <v/>
      </c>
      <c r="I103" s="397">
        <f>IF(AH103="","",AH103)</f>
        <v>0</v>
      </c>
      <c r="J103" s="58" t="str">
        <f t="shared" si="106"/>
        <v/>
      </c>
      <c r="K103" s="397">
        <f>IF(AJ103="","",AJ103)</f>
        <v>0</v>
      </c>
      <c r="L103" s="58" t="str">
        <f t="shared" si="107"/>
        <v/>
      </c>
      <c r="M103" s="397">
        <f>IF(AL103="","",AL103)</f>
        <v>0</v>
      </c>
      <c r="N103" s="58" t="str">
        <f t="shared" si="124"/>
        <v/>
      </c>
      <c r="O103" s="397">
        <f>IF(AN103="","",AN103)</f>
        <v>0</v>
      </c>
      <c r="P103" s="58" t="str">
        <f t="shared" si="108"/>
        <v/>
      </c>
      <c r="Q103" s="397">
        <f>IF(AP103="","",AP103)</f>
        <v>0</v>
      </c>
      <c r="R103" s="58" t="str">
        <f t="shared" si="109"/>
        <v/>
      </c>
      <c r="S103" s="397">
        <f>IF(AR103="","",AR103)</f>
        <v>0</v>
      </c>
      <c r="T103" s="58" t="str">
        <f t="shared" si="110"/>
        <v/>
      </c>
      <c r="U103" s="397">
        <f>IF(AT103="","",AT103)</f>
        <v>0</v>
      </c>
      <c r="V103" s="58" t="str">
        <f t="shared" si="111"/>
        <v/>
      </c>
      <c r="W103" s="397">
        <f>IF(AV103="","",AV103)</f>
        <v>0</v>
      </c>
      <c r="Z103" s="405" t="s">
        <v>3</v>
      </c>
      <c r="AA103" s="272" t="str">
        <f>IF(AB103=0,"",_xlfn.CONCAT(VLOOKUP(AB103,Starter!A:C,2,0)))</f>
        <v/>
      </c>
      <c r="AB103" s="81"/>
      <c r="AC103" s="132"/>
      <c r="AD103" s="91">
        <f>IF(SUM(AC103:AC105)+AC117=0,0,IF(SUM(ABS(AC103),ABS(AC104),ABS(AC105))=AC117,0.5,IF(SUM(ABS(AC103),ABS(AC104),ABS(AC105))&gt;AC117,1,0)))</f>
        <v>0</v>
      </c>
      <c r="AE103" s="132"/>
      <c r="AF103" s="91">
        <f>IF(SUM(AE103:AE105)+AE117=0,0,IF(SUM(ABS(AE103),ABS(AE104),ABS(AE105))=AE117,0.5,IF(SUM(ABS(AE103),ABS(AE104),ABS(AE105))&gt;AE117,1,0)))</f>
        <v>0</v>
      </c>
      <c r="AG103" s="132"/>
      <c r="AH103" s="91">
        <f>IF(SUM(AG103:AG105)+AG117=0,0,IF(SUM(ABS(AG103),ABS(AG104),ABS(AG105))=AG117,0.5,IF(SUM(ABS(AG103),ABS(AG104),ABS(AG105))&gt;AG117,1,0)))</f>
        <v>0</v>
      </c>
      <c r="AI103" s="132"/>
      <c r="AJ103" s="91">
        <f>IF(SUM(AI103:AI105)+AI117=0,0,IF(SUM(ABS(AI103),ABS(AI104),ABS(AI105))=AI117,0.5,IF(SUM(ABS(AI103),ABS(AI104),ABS(AI105))&gt;AI117,1,0)))</f>
        <v>0</v>
      </c>
      <c r="AK103" s="132"/>
      <c r="AL103" s="91">
        <f>IF(SUM(AK103:AK105)+AK117=0,0,IF(SUM(ABS(AK103),ABS(AK104),ABS(AK105))=AK117,0.5,IF(SUM(ABS(AK103),ABS(AK104),ABS(AK105))&gt;AK117,1,0)))</f>
        <v>0</v>
      </c>
      <c r="AM103" s="132"/>
      <c r="AN103" s="91">
        <f>IF(SUM(AM103:AM105)+AM117=0,0,IF(SUM(ABS(AM103),ABS(AM104),ABS(AM105))=AM117,0.5,IF(SUM(ABS(AM103),ABS(AM104),ABS(AM105))&gt;AM117,1,0)))</f>
        <v>0</v>
      </c>
      <c r="AO103" s="132"/>
      <c r="AP103" s="91">
        <f>IF(SUM(AO103:AO105)+AO117=0,0,IF(SUM(ABS(AO103),ABS(AO104),ABS(AO105))=AO117,0.5,IF(SUM(ABS(AO103),ABS(AO104),ABS(AO105))&gt;AO117,1,0)))</f>
        <v>0</v>
      </c>
      <c r="AQ103" s="132"/>
      <c r="AR103" s="91">
        <f>IF(SUM(AQ103:AQ105)+AQ117=0,0,IF(SUM(ABS(AQ103),ABS(AQ104),ABS(AQ105))=AQ117,0.5,IF(SUM(ABS(AQ103),ABS(AQ104),ABS(AQ105))&gt;AQ117,1,0)))</f>
        <v>0</v>
      </c>
      <c r="AS103" s="132"/>
      <c r="AT103" s="91">
        <f>IF(SUM(AS103:AS105)+AS117=0,0,IF(SUM(ABS(AS103),ABS(AS104),ABS(AS105))=AS117,0.5,IF(SUM(ABS(AS103),ABS(AS104),ABS(AS105))&gt;AS117,1,0)))</f>
        <v>0</v>
      </c>
      <c r="AU103" s="92">
        <f t="shared" si="112"/>
        <v>0</v>
      </c>
      <c r="AV103" s="93">
        <f>SUM(AD103+AF103+AH103+AJ103+AL103+AN103+AP103+AR103+AT103)</f>
        <v>0</v>
      </c>
      <c r="AW103" s="83"/>
      <c r="AX103" s="84"/>
      <c r="AZ103" s="47"/>
      <c r="BA103" s="149"/>
      <c r="BB103" s="150"/>
      <c r="BC103" s="151"/>
      <c r="BD103" s="154">
        <f t="shared" si="125"/>
        <v>0</v>
      </c>
      <c r="BE103" s="150">
        <f t="shared" si="126"/>
        <v>0</v>
      </c>
      <c r="BF103" s="152">
        <f t="shared" si="127"/>
        <v>0</v>
      </c>
      <c r="BG103" s="152">
        <f t="shared" si="128"/>
        <v>0</v>
      </c>
      <c r="BH103" s="152" t="str">
        <f t="shared" si="113"/>
        <v/>
      </c>
      <c r="BI103" s="152" t="str">
        <f t="shared" si="114"/>
        <v/>
      </c>
      <c r="BJ103" s="152" t="str">
        <f t="shared" si="115"/>
        <v/>
      </c>
      <c r="BK103" s="152" t="str">
        <f t="shared" si="116"/>
        <v/>
      </c>
      <c r="BL103" s="152" t="str">
        <f t="shared" si="117"/>
        <v/>
      </c>
      <c r="BM103" s="152" t="str">
        <f t="shared" si="118"/>
        <v/>
      </c>
      <c r="BN103" s="152" t="str">
        <f t="shared" si="119"/>
        <v/>
      </c>
      <c r="BO103" s="152" t="str">
        <f t="shared" si="120"/>
        <v/>
      </c>
      <c r="BP103" s="152" t="str">
        <f t="shared" si="121"/>
        <v/>
      </c>
      <c r="BQ103" s="153"/>
      <c r="BR103" s="151"/>
      <c r="BS103" s="152">
        <f t="shared" si="129"/>
        <v>0</v>
      </c>
      <c r="BT103" s="152">
        <f t="shared" si="130"/>
        <v>1.03E-7</v>
      </c>
      <c r="BU103" s="152" t="str">
        <f t="shared" si="131"/>
        <v>SG Rottendorf 1</v>
      </c>
      <c r="BV103" s="151">
        <f t="shared" si="132"/>
        <v>78</v>
      </c>
      <c r="BW103" s="152">
        <f t="shared" si="133"/>
        <v>0</v>
      </c>
      <c r="BX103" s="152">
        <f>IF(COUNTIF(BH103:BP103,"&gt;0")&lt;Spielorte!$A$23,0,BE103/Spielorte!$A$23)</f>
        <v>0</v>
      </c>
      <c r="BY103" s="152">
        <f t="shared" si="134"/>
        <v>1.03E-7</v>
      </c>
      <c r="BZ103" s="151">
        <f t="shared" si="122"/>
        <v>78</v>
      </c>
    </row>
    <row r="104" spans="1:78" ht="17.100000000000001" customHeight="1" x14ac:dyDescent="0.25">
      <c r="A104" s="414"/>
      <c r="B104" s="59" t="str">
        <f t="shared" si="123"/>
        <v/>
      </c>
      <c r="C104" s="60" t="str">
        <f t="shared" si="123"/>
        <v/>
      </c>
      <c r="D104" s="61" t="str">
        <f t="shared" si="123"/>
        <v/>
      </c>
      <c r="E104" s="398"/>
      <c r="F104" s="61" t="str">
        <f t="shared" si="104"/>
        <v/>
      </c>
      <c r="G104" s="398"/>
      <c r="H104" s="61" t="str">
        <f t="shared" si="105"/>
        <v/>
      </c>
      <c r="I104" s="398"/>
      <c r="J104" s="61" t="str">
        <f t="shared" si="106"/>
        <v/>
      </c>
      <c r="K104" s="398"/>
      <c r="L104" s="61" t="str">
        <f t="shared" si="107"/>
        <v/>
      </c>
      <c r="M104" s="398"/>
      <c r="N104" s="61" t="str">
        <f t="shared" si="124"/>
        <v/>
      </c>
      <c r="O104" s="398"/>
      <c r="P104" s="61" t="str">
        <f t="shared" si="108"/>
        <v/>
      </c>
      <c r="Q104" s="398"/>
      <c r="R104" s="61" t="str">
        <f t="shared" si="109"/>
        <v/>
      </c>
      <c r="S104" s="398"/>
      <c r="T104" s="61" t="str">
        <f t="shared" si="110"/>
        <v/>
      </c>
      <c r="U104" s="398"/>
      <c r="V104" s="61" t="str">
        <f t="shared" si="111"/>
        <v/>
      </c>
      <c r="W104" s="398"/>
      <c r="Z104" s="406"/>
      <c r="AA104" s="90" t="str">
        <f>IF(AB104=0,"",_xlfn.CONCAT(VLOOKUP(AB104,Starter!A:C,2,0)))</f>
        <v/>
      </c>
      <c r="AB104" s="80"/>
      <c r="AC104" s="130"/>
      <c r="AD104" s="94"/>
      <c r="AE104" s="130"/>
      <c r="AF104" s="94"/>
      <c r="AG104" s="130"/>
      <c r="AH104" s="94"/>
      <c r="AI104" s="130"/>
      <c r="AJ104" s="94"/>
      <c r="AK104" s="130"/>
      <c r="AL104" s="94"/>
      <c r="AM104" s="130"/>
      <c r="AN104" s="94"/>
      <c r="AO104" s="130"/>
      <c r="AP104" s="94"/>
      <c r="AQ104" s="130"/>
      <c r="AR104" s="94"/>
      <c r="AS104" s="130"/>
      <c r="AT104" s="94"/>
      <c r="AU104" s="95">
        <f t="shared" si="112"/>
        <v>0</v>
      </c>
      <c r="AV104" s="96"/>
      <c r="AW104" s="83"/>
      <c r="AX104" s="84"/>
      <c r="AZ104" s="47"/>
      <c r="BA104" s="149"/>
      <c r="BB104" s="150"/>
      <c r="BC104" s="151"/>
      <c r="BD104" s="154">
        <f t="shared" si="125"/>
        <v>0</v>
      </c>
      <c r="BE104" s="150">
        <f t="shared" si="126"/>
        <v>0</v>
      </c>
      <c r="BF104" s="152">
        <f t="shared" si="127"/>
        <v>0</v>
      </c>
      <c r="BG104" s="152">
        <f t="shared" si="128"/>
        <v>0</v>
      </c>
      <c r="BH104" s="152" t="str">
        <f t="shared" si="113"/>
        <v/>
      </c>
      <c r="BI104" s="152" t="str">
        <f t="shared" si="114"/>
        <v/>
      </c>
      <c r="BJ104" s="152" t="str">
        <f t="shared" si="115"/>
        <v/>
      </c>
      <c r="BK104" s="152" t="str">
        <f t="shared" si="116"/>
        <v/>
      </c>
      <c r="BL104" s="152" t="str">
        <f t="shared" si="117"/>
        <v/>
      </c>
      <c r="BM104" s="152" t="str">
        <f t="shared" si="118"/>
        <v/>
      </c>
      <c r="BN104" s="152" t="str">
        <f t="shared" si="119"/>
        <v/>
      </c>
      <c r="BO104" s="152" t="str">
        <f t="shared" si="120"/>
        <v/>
      </c>
      <c r="BP104" s="152" t="str">
        <f t="shared" si="121"/>
        <v/>
      </c>
      <c r="BQ104" s="153"/>
      <c r="BR104" s="151"/>
      <c r="BS104" s="152">
        <f t="shared" si="129"/>
        <v>0</v>
      </c>
      <c r="BT104" s="152">
        <f t="shared" si="130"/>
        <v>1.04E-7</v>
      </c>
      <c r="BU104" s="152" t="str">
        <f t="shared" si="131"/>
        <v>SG Rottendorf 1</v>
      </c>
      <c r="BV104" s="151">
        <f t="shared" si="132"/>
        <v>77</v>
      </c>
      <c r="BW104" s="152">
        <f t="shared" si="133"/>
        <v>0</v>
      </c>
      <c r="BX104" s="152">
        <f>IF(COUNTIF(BH104:BP104,"&gt;0")&lt;Spielorte!$A$23,0,BE104/Spielorte!$A$23)</f>
        <v>0</v>
      </c>
      <c r="BY104" s="152">
        <f t="shared" si="134"/>
        <v>1.04E-7</v>
      </c>
      <c r="BZ104" s="151">
        <f t="shared" si="122"/>
        <v>77</v>
      </c>
    </row>
    <row r="105" spans="1:78" ht="17.100000000000001" customHeight="1" thickBot="1" x14ac:dyDescent="0.3">
      <c r="A105" s="415"/>
      <c r="B105" s="62" t="str">
        <f t="shared" si="123"/>
        <v/>
      </c>
      <c r="C105" s="63" t="str">
        <f t="shared" si="123"/>
        <v/>
      </c>
      <c r="D105" s="52" t="str">
        <f t="shared" si="123"/>
        <v/>
      </c>
      <c r="E105" s="399"/>
      <c r="F105" s="52" t="str">
        <f t="shared" si="104"/>
        <v/>
      </c>
      <c r="G105" s="399"/>
      <c r="H105" s="52" t="str">
        <f t="shared" si="105"/>
        <v/>
      </c>
      <c r="I105" s="399"/>
      <c r="J105" s="52" t="str">
        <f t="shared" si="106"/>
        <v/>
      </c>
      <c r="K105" s="399"/>
      <c r="L105" s="52" t="str">
        <f t="shared" si="107"/>
        <v/>
      </c>
      <c r="M105" s="399"/>
      <c r="N105" s="52" t="str">
        <f t="shared" si="124"/>
        <v/>
      </c>
      <c r="O105" s="399"/>
      <c r="P105" s="52" t="str">
        <f t="shared" si="108"/>
        <v/>
      </c>
      <c r="Q105" s="399"/>
      <c r="R105" s="52" t="str">
        <f t="shared" si="109"/>
        <v/>
      </c>
      <c r="S105" s="399"/>
      <c r="T105" s="52" t="str">
        <f t="shared" si="110"/>
        <v/>
      </c>
      <c r="U105" s="399"/>
      <c r="V105" s="52" t="str">
        <f t="shared" si="111"/>
        <v/>
      </c>
      <c r="W105" s="399"/>
      <c r="Z105" s="407"/>
      <c r="AA105" s="99" t="str">
        <f>IF(AB105=0,"",_xlfn.CONCAT(VLOOKUP(AB105,Starter!A:C,2,0)))</f>
        <v/>
      </c>
      <c r="AB105" s="82"/>
      <c r="AC105" s="133"/>
      <c r="AD105" s="100"/>
      <c r="AE105" s="133"/>
      <c r="AF105" s="100"/>
      <c r="AG105" s="133"/>
      <c r="AH105" s="100"/>
      <c r="AI105" s="133"/>
      <c r="AJ105" s="100"/>
      <c r="AK105" s="133"/>
      <c r="AL105" s="100"/>
      <c r="AM105" s="133"/>
      <c r="AN105" s="100"/>
      <c r="AO105" s="133"/>
      <c r="AP105" s="100"/>
      <c r="AQ105" s="133"/>
      <c r="AR105" s="100"/>
      <c r="AS105" s="133"/>
      <c r="AT105" s="100"/>
      <c r="AU105" s="97">
        <f t="shared" si="112"/>
        <v>0</v>
      </c>
      <c r="AV105" s="98"/>
      <c r="AW105" s="83"/>
      <c r="AX105" s="84"/>
      <c r="AZ105" s="47"/>
      <c r="BA105" s="149"/>
      <c r="BB105" s="150"/>
      <c r="BC105" s="151"/>
      <c r="BD105" s="154">
        <f t="shared" si="125"/>
        <v>0</v>
      </c>
      <c r="BE105" s="150">
        <f t="shared" si="126"/>
        <v>0</v>
      </c>
      <c r="BF105" s="152">
        <f t="shared" si="127"/>
        <v>0</v>
      </c>
      <c r="BG105" s="152">
        <f t="shared" si="128"/>
        <v>0</v>
      </c>
      <c r="BH105" s="152" t="str">
        <f t="shared" si="113"/>
        <v/>
      </c>
      <c r="BI105" s="152" t="str">
        <f t="shared" si="114"/>
        <v/>
      </c>
      <c r="BJ105" s="152" t="str">
        <f t="shared" si="115"/>
        <v/>
      </c>
      <c r="BK105" s="152" t="str">
        <f t="shared" si="116"/>
        <v/>
      </c>
      <c r="BL105" s="152" t="str">
        <f t="shared" si="117"/>
        <v/>
      </c>
      <c r="BM105" s="152" t="str">
        <f t="shared" si="118"/>
        <v/>
      </c>
      <c r="BN105" s="152" t="str">
        <f t="shared" si="119"/>
        <v/>
      </c>
      <c r="BO105" s="152" t="str">
        <f t="shared" si="120"/>
        <v/>
      </c>
      <c r="BP105" s="152" t="str">
        <f t="shared" si="121"/>
        <v/>
      </c>
      <c r="BQ105" s="153"/>
      <c r="BR105" s="151"/>
      <c r="BS105" s="152">
        <f t="shared" si="129"/>
        <v>0</v>
      </c>
      <c r="BT105" s="152">
        <f t="shared" si="130"/>
        <v>1.05E-7</v>
      </c>
      <c r="BU105" s="152" t="str">
        <f t="shared" si="131"/>
        <v>SG Rottendorf 1</v>
      </c>
      <c r="BV105" s="151">
        <f t="shared" si="132"/>
        <v>76</v>
      </c>
      <c r="BW105" s="152">
        <f t="shared" si="133"/>
        <v>0</v>
      </c>
      <c r="BX105" s="152">
        <f>IF(COUNTIF(BH105:BP105,"&gt;0")&lt;Spielorte!$A$23,0,BE105/Spielorte!$A$23)</f>
        <v>0</v>
      </c>
      <c r="BY105" s="152">
        <f t="shared" si="134"/>
        <v>1.05E-7</v>
      </c>
      <c r="BZ105" s="151">
        <f t="shared" si="122"/>
        <v>76</v>
      </c>
    </row>
    <row r="106" spans="1:78" ht="17.100000000000001" customHeight="1" x14ac:dyDescent="0.25">
      <c r="A106" s="413" t="s">
        <v>11</v>
      </c>
      <c r="B106" s="56" t="str">
        <f>IF(AA106=0,"",AA106)</f>
        <v/>
      </c>
      <c r="C106" s="57" t="str">
        <f t="shared" si="123"/>
        <v/>
      </c>
      <c r="D106" s="58" t="str">
        <f t="shared" si="123"/>
        <v/>
      </c>
      <c r="E106" s="397">
        <f>IF(AD106="","",AD106)</f>
        <v>0</v>
      </c>
      <c r="F106" s="58" t="str">
        <f t="shared" si="104"/>
        <v/>
      </c>
      <c r="G106" s="397">
        <f>IF(AF106="","",AF106)</f>
        <v>0</v>
      </c>
      <c r="H106" s="58" t="str">
        <f t="shared" si="105"/>
        <v/>
      </c>
      <c r="I106" s="397">
        <f>IF(AH106="","",AH106)</f>
        <v>0</v>
      </c>
      <c r="J106" s="58" t="str">
        <f t="shared" si="106"/>
        <v/>
      </c>
      <c r="K106" s="397">
        <f>IF(AJ106="","",AJ106)</f>
        <v>0</v>
      </c>
      <c r="L106" s="58" t="str">
        <f t="shared" si="107"/>
        <v/>
      </c>
      <c r="M106" s="397">
        <f>IF(AL106="","",AL106)</f>
        <v>0</v>
      </c>
      <c r="N106" s="58" t="str">
        <f t="shared" si="124"/>
        <v/>
      </c>
      <c r="O106" s="397">
        <f>IF(AN106="","",AN106)</f>
        <v>0</v>
      </c>
      <c r="P106" s="58" t="str">
        <f t="shared" si="108"/>
        <v/>
      </c>
      <c r="Q106" s="397">
        <f>IF(AP106="","",AP106)</f>
        <v>0</v>
      </c>
      <c r="R106" s="58" t="str">
        <f t="shared" si="109"/>
        <v/>
      </c>
      <c r="S106" s="397">
        <f>IF(AR106="","",AR106)</f>
        <v>0</v>
      </c>
      <c r="T106" s="58" t="str">
        <f t="shared" si="110"/>
        <v/>
      </c>
      <c r="U106" s="397">
        <f>IF(AT106="","",AT106)</f>
        <v>0</v>
      </c>
      <c r="V106" s="58" t="str">
        <f t="shared" si="111"/>
        <v/>
      </c>
      <c r="W106" s="397">
        <f>IF(AV106="","",AV106)</f>
        <v>0</v>
      </c>
      <c r="Z106" s="405" t="s">
        <v>11</v>
      </c>
      <c r="AA106" s="90" t="str">
        <f>IF(AB106=0,"",_xlfn.CONCAT(VLOOKUP(AB106,Starter!A:C,2,0)))</f>
        <v/>
      </c>
      <c r="AB106" s="81"/>
      <c r="AC106" s="132"/>
      <c r="AD106" s="91">
        <f>IF(SUM(AC106:AC108)+AC118=0,0,IF(SUM(ABS(AC106),ABS(AC107),ABS(AC108))=AC118,0.5,IF(SUM(ABS(AC106),ABS(AC107),ABS(AC108))&gt;AC118,1,0)))</f>
        <v>0</v>
      </c>
      <c r="AE106" s="132"/>
      <c r="AF106" s="91">
        <f>IF(SUM(AE106:AE108)+AE118=0,0,IF(SUM(ABS(AE106),ABS(AE107),ABS(AE108))=AE118,0.5,IF(SUM(ABS(AE106),ABS(AE107),ABS(AE108))&gt;AE118,1,0)))</f>
        <v>0</v>
      </c>
      <c r="AG106" s="132"/>
      <c r="AH106" s="91">
        <f>IF(SUM(AG106:AG108)+AG118=0,0,IF(SUM(ABS(AG106),ABS(AG107),ABS(AG108))=AG118,0.5,IF(SUM(ABS(AG106),ABS(AG107),ABS(AG108))&gt;AG118,1,0)))</f>
        <v>0</v>
      </c>
      <c r="AI106" s="132"/>
      <c r="AJ106" s="91">
        <f>IF(SUM(AI106:AI108)+AI118=0,0,IF(SUM(ABS(AI106),ABS(AI107),ABS(AI108))=AI118,0.5,IF(SUM(ABS(AI106),ABS(AI107),ABS(AI108))&gt;AI118,1,0)))</f>
        <v>0</v>
      </c>
      <c r="AK106" s="132"/>
      <c r="AL106" s="91">
        <f>IF(SUM(AK106:AK108)+AK118=0,0,IF(SUM(ABS(AK106),ABS(AK107),ABS(AK108))=AK118,0.5,IF(SUM(ABS(AK106),ABS(AK107),ABS(AK108))&gt;AK118,1,0)))</f>
        <v>0</v>
      </c>
      <c r="AM106" s="132"/>
      <c r="AN106" s="91">
        <f>IF(SUM(AM106:AM108)+AM118=0,0,IF(SUM(ABS(AM106),ABS(AM107),ABS(AM108))=AM118,0.5,IF(SUM(ABS(AM106),ABS(AM107),ABS(AM108))&gt;AM118,1,0)))</f>
        <v>0</v>
      </c>
      <c r="AO106" s="132"/>
      <c r="AP106" s="91">
        <f>IF(SUM(AO106:AO108)+AO118=0,0,IF(SUM(ABS(AO106),ABS(AO107),ABS(AO108))=AO118,0.5,IF(SUM(ABS(AO106),ABS(AO107),ABS(AO108))&gt;AO118,1,0)))</f>
        <v>0</v>
      </c>
      <c r="AQ106" s="132"/>
      <c r="AR106" s="91">
        <f>IF(SUM(AQ106:AQ108)+AQ118=0,0,IF(SUM(ABS(AQ106),ABS(AQ107),ABS(AQ108))=AQ118,0.5,IF(SUM(ABS(AQ106),ABS(AQ107),ABS(AQ108))&gt;AQ118,1,0)))</f>
        <v>0</v>
      </c>
      <c r="AS106" s="132"/>
      <c r="AT106" s="91">
        <f>IF(SUM(AS106:AS108)+AS118=0,0,IF(SUM(ABS(AS106),ABS(AS107),ABS(AS108))=AS118,0.5,IF(SUM(ABS(AS106),ABS(AS107),ABS(AS108))&gt;AS118,1,0)))</f>
        <v>0</v>
      </c>
      <c r="AU106" s="92">
        <f t="shared" si="112"/>
        <v>0</v>
      </c>
      <c r="AV106" s="93">
        <f>SUM(AD106+AF106+AH106+AJ106+AL106+AN106+AP106+AR106+AT106)</f>
        <v>0</v>
      </c>
      <c r="AW106" s="83"/>
      <c r="AX106" s="84"/>
      <c r="AZ106" s="47"/>
      <c r="BA106" s="149"/>
      <c r="BB106" s="150"/>
      <c r="BC106" s="151"/>
      <c r="BD106" s="154">
        <f t="shared" si="125"/>
        <v>0</v>
      </c>
      <c r="BE106" s="150">
        <f t="shared" si="126"/>
        <v>0</v>
      </c>
      <c r="BF106" s="152">
        <f t="shared" si="127"/>
        <v>0</v>
      </c>
      <c r="BG106" s="152">
        <f t="shared" si="128"/>
        <v>0</v>
      </c>
      <c r="BH106" s="152" t="str">
        <f t="shared" si="113"/>
        <v/>
      </c>
      <c r="BI106" s="152" t="str">
        <f t="shared" si="114"/>
        <v/>
      </c>
      <c r="BJ106" s="152" t="str">
        <f t="shared" si="115"/>
        <v/>
      </c>
      <c r="BK106" s="152" t="str">
        <f t="shared" si="116"/>
        <v/>
      </c>
      <c r="BL106" s="152" t="str">
        <f t="shared" si="117"/>
        <v/>
      </c>
      <c r="BM106" s="152" t="str">
        <f t="shared" si="118"/>
        <v/>
      </c>
      <c r="BN106" s="152" t="str">
        <f t="shared" si="119"/>
        <v/>
      </c>
      <c r="BO106" s="152" t="str">
        <f t="shared" si="120"/>
        <v/>
      </c>
      <c r="BP106" s="152" t="str">
        <f t="shared" si="121"/>
        <v/>
      </c>
      <c r="BQ106" s="153"/>
      <c r="BR106" s="151"/>
      <c r="BS106" s="152">
        <f t="shared" si="129"/>
        <v>0</v>
      </c>
      <c r="BT106" s="152">
        <f t="shared" si="130"/>
        <v>1.06E-7</v>
      </c>
      <c r="BU106" s="152" t="str">
        <f t="shared" si="131"/>
        <v>SG Rottendorf 1</v>
      </c>
      <c r="BV106" s="151">
        <f t="shared" si="132"/>
        <v>75</v>
      </c>
      <c r="BW106" s="152">
        <f t="shared" si="133"/>
        <v>0</v>
      </c>
      <c r="BX106" s="152">
        <f>IF(COUNTIF(BH106:BP106,"&gt;0")&lt;Spielorte!$A$23,0,BE106/Spielorte!$A$23)</f>
        <v>0</v>
      </c>
      <c r="BY106" s="152">
        <f t="shared" si="134"/>
        <v>1.06E-7</v>
      </c>
      <c r="BZ106" s="151">
        <f t="shared" si="122"/>
        <v>75</v>
      </c>
    </row>
    <row r="107" spans="1:78" ht="17.100000000000001" customHeight="1" x14ac:dyDescent="0.25">
      <c r="A107" s="414"/>
      <c r="B107" s="59" t="str">
        <f>IF(AA107=0,"",AA107)</f>
        <v/>
      </c>
      <c r="C107" s="60" t="str">
        <f t="shared" si="123"/>
        <v/>
      </c>
      <c r="D107" s="61" t="str">
        <f t="shared" si="123"/>
        <v/>
      </c>
      <c r="E107" s="398"/>
      <c r="F107" s="61" t="str">
        <f t="shared" si="104"/>
        <v/>
      </c>
      <c r="G107" s="398"/>
      <c r="H107" s="61" t="str">
        <f t="shared" si="105"/>
        <v/>
      </c>
      <c r="I107" s="398"/>
      <c r="J107" s="61" t="str">
        <f t="shared" si="106"/>
        <v/>
      </c>
      <c r="K107" s="398"/>
      <c r="L107" s="61" t="str">
        <f t="shared" si="107"/>
        <v/>
      </c>
      <c r="M107" s="398"/>
      <c r="N107" s="61" t="str">
        <f t="shared" si="124"/>
        <v/>
      </c>
      <c r="O107" s="398"/>
      <c r="P107" s="61" t="str">
        <f t="shared" si="108"/>
        <v/>
      </c>
      <c r="Q107" s="398"/>
      <c r="R107" s="61" t="str">
        <f t="shared" si="109"/>
        <v/>
      </c>
      <c r="S107" s="398"/>
      <c r="T107" s="61" t="str">
        <f t="shared" si="110"/>
        <v/>
      </c>
      <c r="U107" s="398"/>
      <c r="V107" s="61" t="str">
        <f t="shared" si="111"/>
        <v/>
      </c>
      <c r="W107" s="398"/>
      <c r="Z107" s="406"/>
      <c r="AA107" s="90" t="str">
        <f>IF(AB107=0,"",_xlfn.CONCAT(VLOOKUP(AB107,Starter!A:C,2,0)))</f>
        <v/>
      </c>
      <c r="AB107" s="80"/>
      <c r="AC107" s="130"/>
      <c r="AD107" s="94"/>
      <c r="AE107" s="130"/>
      <c r="AF107" s="94"/>
      <c r="AG107" s="130"/>
      <c r="AH107" s="94"/>
      <c r="AI107" s="130"/>
      <c r="AJ107" s="94"/>
      <c r="AK107" s="130"/>
      <c r="AL107" s="94"/>
      <c r="AM107" s="130"/>
      <c r="AN107" s="94"/>
      <c r="AO107" s="130"/>
      <c r="AP107" s="94"/>
      <c r="AQ107" s="130"/>
      <c r="AR107" s="94"/>
      <c r="AS107" s="130"/>
      <c r="AT107" s="94"/>
      <c r="AU107" s="95">
        <f t="shared" si="112"/>
        <v>0</v>
      </c>
      <c r="AV107" s="96"/>
      <c r="AW107" s="83"/>
      <c r="AX107" s="84"/>
      <c r="AZ107" s="47"/>
      <c r="BA107" s="149"/>
      <c r="BB107" s="150"/>
      <c r="BC107" s="151"/>
      <c r="BD107" s="154">
        <f t="shared" si="125"/>
        <v>0</v>
      </c>
      <c r="BE107" s="150">
        <f t="shared" si="126"/>
        <v>0</v>
      </c>
      <c r="BF107" s="152">
        <f t="shared" si="127"/>
        <v>0</v>
      </c>
      <c r="BG107" s="152">
        <f t="shared" si="128"/>
        <v>0</v>
      </c>
      <c r="BH107" s="152" t="str">
        <f t="shared" si="113"/>
        <v/>
      </c>
      <c r="BI107" s="152" t="str">
        <f t="shared" si="114"/>
        <v/>
      </c>
      <c r="BJ107" s="152" t="str">
        <f t="shared" si="115"/>
        <v/>
      </c>
      <c r="BK107" s="152" t="str">
        <f t="shared" si="116"/>
        <v/>
      </c>
      <c r="BL107" s="152" t="str">
        <f t="shared" si="117"/>
        <v/>
      </c>
      <c r="BM107" s="152" t="str">
        <f t="shared" si="118"/>
        <v/>
      </c>
      <c r="BN107" s="152" t="str">
        <f t="shared" si="119"/>
        <v/>
      </c>
      <c r="BO107" s="152" t="str">
        <f t="shared" si="120"/>
        <v/>
      </c>
      <c r="BP107" s="152" t="str">
        <f t="shared" si="121"/>
        <v/>
      </c>
      <c r="BQ107" s="153"/>
      <c r="BR107" s="151"/>
      <c r="BS107" s="152">
        <f t="shared" si="129"/>
        <v>0</v>
      </c>
      <c r="BT107" s="152">
        <f t="shared" si="130"/>
        <v>1.0700000000000001E-7</v>
      </c>
      <c r="BU107" s="152" t="str">
        <f t="shared" si="131"/>
        <v>SG Rottendorf 1</v>
      </c>
      <c r="BV107" s="151">
        <f t="shared" si="132"/>
        <v>74</v>
      </c>
      <c r="BW107" s="152">
        <f t="shared" si="133"/>
        <v>0</v>
      </c>
      <c r="BX107" s="152">
        <f>IF(COUNTIF(BH107:BP107,"&gt;0")&lt;Spielorte!$A$23,0,BE107/Spielorte!$A$23)</f>
        <v>0</v>
      </c>
      <c r="BY107" s="152">
        <f t="shared" si="134"/>
        <v>1.0700000000000001E-7</v>
      </c>
      <c r="BZ107" s="151">
        <f t="shared" si="122"/>
        <v>74</v>
      </c>
    </row>
    <row r="108" spans="1:78" ht="17.100000000000001" customHeight="1" thickBot="1" x14ac:dyDescent="0.3">
      <c r="A108" s="415"/>
      <c r="B108" s="62" t="str">
        <f>IF(AA108=0,"",AA108)</f>
        <v/>
      </c>
      <c r="C108" s="63" t="str">
        <f t="shared" si="123"/>
        <v/>
      </c>
      <c r="D108" s="52" t="str">
        <f t="shared" si="123"/>
        <v/>
      </c>
      <c r="E108" s="399"/>
      <c r="F108" s="52" t="str">
        <f t="shared" si="104"/>
        <v/>
      </c>
      <c r="G108" s="399"/>
      <c r="H108" s="52" t="str">
        <f t="shared" si="105"/>
        <v/>
      </c>
      <c r="I108" s="399"/>
      <c r="J108" s="52" t="str">
        <f t="shared" si="106"/>
        <v/>
      </c>
      <c r="K108" s="399"/>
      <c r="L108" s="52" t="str">
        <f t="shared" si="107"/>
        <v/>
      </c>
      <c r="M108" s="399"/>
      <c r="N108" s="52" t="str">
        <f t="shared" si="124"/>
        <v/>
      </c>
      <c r="O108" s="399"/>
      <c r="P108" s="52" t="str">
        <f t="shared" si="108"/>
        <v/>
      </c>
      <c r="Q108" s="399"/>
      <c r="R108" s="52" t="str">
        <f t="shared" si="109"/>
        <v/>
      </c>
      <c r="S108" s="399"/>
      <c r="T108" s="52" t="str">
        <f t="shared" si="110"/>
        <v/>
      </c>
      <c r="U108" s="399"/>
      <c r="V108" s="52" t="str">
        <f t="shared" si="111"/>
        <v/>
      </c>
      <c r="W108" s="399"/>
      <c r="Z108" s="407"/>
      <c r="AA108" s="90" t="str">
        <f>IF(AB108=0,"",_xlfn.CONCAT(VLOOKUP(AB108,Starter!A:C,2,0)))</f>
        <v/>
      </c>
      <c r="AB108" s="82"/>
      <c r="AC108" s="133"/>
      <c r="AD108" s="100"/>
      <c r="AE108" s="133"/>
      <c r="AF108" s="100"/>
      <c r="AG108" s="133"/>
      <c r="AH108" s="100"/>
      <c r="AI108" s="133"/>
      <c r="AJ108" s="100"/>
      <c r="AK108" s="133"/>
      <c r="AL108" s="100"/>
      <c r="AM108" s="133"/>
      <c r="AN108" s="100"/>
      <c r="AO108" s="133"/>
      <c r="AP108" s="100"/>
      <c r="AQ108" s="133"/>
      <c r="AR108" s="100"/>
      <c r="AS108" s="133"/>
      <c r="AT108" s="100"/>
      <c r="AU108" s="97">
        <f t="shared" si="112"/>
        <v>0</v>
      </c>
      <c r="AV108" s="98"/>
      <c r="AW108" s="83"/>
      <c r="AX108" s="84"/>
      <c r="AZ108" s="47"/>
      <c r="BA108" s="149"/>
      <c r="BB108" s="150"/>
      <c r="BC108" s="151"/>
      <c r="BD108" s="154">
        <f t="shared" si="125"/>
        <v>0</v>
      </c>
      <c r="BE108" s="150">
        <f t="shared" si="126"/>
        <v>0</v>
      </c>
      <c r="BF108" s="152">
        <f t="shared" si="127"/>
        <v>0</v>
      </c>
      <c r="BG108" s="152">
        <f t="shared" si="128"/>
        <v>0</v>
      </c>
      <c r="BH108" s="152" t="str">
        <f t="shared" si="113"/>
        <v/>
      </c>
      <c r="BI108" s="152" t="str">
        <f t="shared" si="114"/>
        <v/>
      </c>
      <c r="BJ108" s="152" t="str">
        <f t="shared" si="115"/>
        <v/>
      </c>
      <c r="BK108" s="152" t="str">
        <f t="shared" si="116"/>
        <v/>
      </c>
      <c r="BL108" s="152" t="str">
        <f t="shared" si="117"/>
        <v/>
      </c>
      <c r="BM108" s="152" t="str">
        <f t="shared" si="118"/>
        <v/>
      </c>
      <c r="BN108" s="152" t="str">
        <f t="shared" si="119"/>
        <v/>
      </c>
      <c r="BO108" s="152" t="str">
        <f t="shared" si="120"/>
        <v/>
      </c>
      <c r="BP108" s="152" t="str">
        <f t="shared" si="121"/>
        <v/>
      </c>
      <c r="BQ108" s="153"/>
      <c r="BR108" s="151"/>
      <c r="BS108" s="152">
        <f t="shared" si="129"/>
        <v>0</v>
      </c>
      <c r="BT108" s="152">
        <f t="shared" si="130"/>
        <v>1.08E-7</v>
      </c>
      <c r="BU108" s="152" t="str">
        <f t="shared" si="131"/>
        <v>SG Rottendorf 1</v>
      </c>
      <c r="BV108" s="151">
        <f t="shared" si="132"/>
        <v>73</v>
      </c>
      <c r="BW108" s="152">
        <f t="shared" si="133"/>
        <v>0</v>
      </c>
      <c r="BX108" s="152">
        <f>IF(COUNTIF(BH108:BP108,"&gt;0")&lt;Spielorte!$A$23,0,BE108/Spielorte!$A$23)</f>
        <v>0</v>
      </c>
      <c r="BY108" s="152">
        <f t="shared" si="134"/>
        <v>1.08E-7</v>
      </c>
      <c r="BZ108" s="151">
        <f t="shared" si="122"/>
        <v>73</v>
      </c>
    </row>
    <row r="109" spans="1:78" ht="27.75" customHeight="1" thickBot="1" x14ac:dyDescent="0.3">
      <c r="B109" s="64" t="str">
        <f>IF(AA109=0,"",AA109)</f>
        <v>Gesamt</v>
      </c>
      <c r="C109" s="65" t="str">
        <f t="shared" si="123"/>
        <v/>
      </c>
      <c r="D109" s="66" t="str">
        <f t="shared" si="123"/>
        <v/>
      </c>
      <c r="E109" s="67">
        <f>IF(AD109="","",AD109)</f>
        <v>0</v>
      </c>
      <c r="F109" s="66" t="str">
        <f t="shared" si="104"/>
        <v/>
      </c>
      <c r="G109" s="67">
        <f>IF(AF109="","",AF109)</f>
        <v>0</v>
      </c>
      <c r="H109" s="66" t="str">
        <f t="shared" si="105"/>
        <v/>
      </c>
      <c r="I109" s="67">
        <f>IF(AH109="","",AH109)</f>
        <v>0</v>
      </c>
      <c r="J109" s="66" t="str">
        <f t="shared" si="106"/>
        <v/>
      </c>
      <c r="K109" s="67">
        <f>IF(AJ109="","",AJ109)</f>
        <v>0</v>
      </c>
      <c r="L109" s="66" t="str">
        <f t="shared" si="107"/>
        <v/>
      </c>
      <c r="M109" s="67">
        <f>IF(AL109="","",AL109)</f>
        <v>0</v>
      </c>
      <c r="N109" s="66" t="str">
        <f t="shared" si="124"/>
        <v/>
      </c>
      <c r="O109" s="67">
        <f>IF(AN109="","",AN109)</f>
        <v>0</v>
      </c>
      <c r="P109" s="66" t="str">
        <f t="shared" si="108"/>
        <v/>
      </c>
      <c r="Q109" s="67">
        <f>IF(AP109="","",AP109)</f>
        <v>0</v>
      </c>
      <c r="R109" s="66" t="str">
        <f t="shared" si="109"/>
        <v/>
      </c>
      <c r="S109" s="67">
        <f>IF(AR109="","",AR109)</f>
        <v>0</v>
      </c>
      <c r="T109" s="66" t="str">
        <f t="shared" si="110"/>
        <v/>
      </c>
      <c r="U109" s="67">
        <f>IF(AT109="","",AT109)</f>
        <v>0</v>
      </c>
      <c r="V109" s="66" t="str">
        <f t="shared" si="111"/>
        <v/>
      </c>
      <c r="W109" s="67">
        <f>IF(AV109="","",AV109)</f>
        <v>0</v>
      </c>
      <c r="AA109" s="64" t="s">
        <v>960</v>
      </c>
      <c r="AB109" s="101"/>
      <c r="AC109" s="148">
        <f>ABS(SUM(AC97:AC99))+ABS(SUM(AC100:AC102))+ABS(SUM(AC103:AC105))+ABS(SUM(AC106:AC108))</f>
        <v>0</v>
      </c>
      <c r="AD109" s="102">
        <f>IF(AC109+AC119=0,0,IF(AC109=AC119,1.5,IF(AC109&gt;AC119,3,0)))</f>
        <v>0</v>
      </c>
      <c r="AE109" s="148">
        <f>ABS(SUM(AE97:AE99))+ABS(SUM(AE100:AE102))+ABS(SUM(AE103:AE105))+ABS(SUM(AE106:AE108))</f>
        <v>0</v>
      </c>
      <c r="AF109" s="102">
        <f>IF(AE109+AE119=0,0,IF(AE109=AE119,1.5,IF(AE109&gt;AE119,3,0)))</f>
        <v>0</v>
      </c>
      <c r="AG109" s="148">
        <f>ABS(SUM(AG97:AG99))+ABS(SUM(AG100:AG102))+ABS(SUM(AG103:AG105))+ABS(SUM(AG106:AG108))</f>
        <v>0</v>
      </c>
      <c r="AH109" s="102">
        <f>IF(AG109+AG119=0,0,IF(AG109=AG119,1.5,IF(AG109&gt;AG119,3,0)))</f>
        <v>0</v>
      </c>
      <c r="AI109" s="148">
        <f>ABS(SUM(AI97:AI99))+ABS(SUM(AI100:AI102))+ABS(SUM(AI103:AI105))+ABS(SUM(AI106:AI108))</f>
        <v>0</v>
      </c>
      <c r="AJ109" s="102">
        <f>IF(AI109+AI119=0,0,IF(AI109=AI119,1.5,IF(AI109&gt;AI119,3,0)))</f>
        <v>0</v>
      </c>
      <c r="AK109" s="148">
        <f>ABS(SUM(AK97:AK99))+ABS(SUM(AK100:AK102))+ABS(SUM(AK103:AK105))+ABS(SUM(AK106:AK108))</f>
        <v>0</v>
      </c>
      <c r="AL109" s="102">
        <f>IF(AK109+AK119=0,0,IF(AK109=AK119,1.5,IF(AK109&gt;AK119,3,0)))</f>
        <v>0</v>
      </c>
      <c r="AM109" s="148">
        <f>ABS(SUM(AM97:AM99))+ABS(SUM(AM100:AM102))+ABS(SUM(AM103:AM105))+ABS(SUM(AM106:AM108))</f>
        <v>0</v>
      </c>
      <c r="AN109" s="102">
        <f>IF(AM109+AM119=0,0,IF(AM109=AM119,1.5,IF(AM109&gt;AM119,3,0)))</f>
        <v>0</v>
      </c>
      <c r="AO109" s="148">
        <f>ABS(SUM(AO97:AO99))+ABS(SUM(AO100:AO102))+ABS(SUM(AO103:AO105))+ABS(SUM(AO106:AO108))</f>
        <v>0</v>
      </c>
      <c r="AP109" s="102">
        <f>IF(AO109+AO119=0,0,IF(AO109=AO119,1.5,IF(AO109&gt;AO119,3,0)))</f>
        <v>0</v>
      </c>
      <c r="AQ109" s="148">
        <f>ABS(SUM(AQ97:AQ99))+ABS(SUM(AQ100:AQ102))+ABS(SUM(AQ103:AQ105))+ABS(SUM(AQ106:AQ108))</f>
        <v>0</v>
      </c>
      <c r="AR109" s="102">
        <f>IF(AQ109+AQ119=0,0,IF(AQ109=AQ119,1.5,IF(AQ109&gt;AQ119,3,0)))</f>
        <v>0</v>
      </c>
      <c r="AS109" s="148">
        <f>ABS(SUM(AS97:AS99))+ABS(SUM(AS100:AS102))+ABS(SUM(AS103:AS105))+ABS(SUM(AS106:AS108))</f>
        <v>0</v>
      </c>
      <c r="AT109" s="102">
        <f>IF(AS109+AS119=0,0,IF(AS109=AS119,1.5,IF(AS109&gt;AS119,3,0)))</f>
        <v>0</v>
      </c>
      <c r="AU109" s="103">
        <f>SUM(AC109+AE109+AG109+AI109+AK109+AM109+AO109+AQ109+AS109)</f>
        <v>0</v>
      </c>
      <c r="AV109" s="104">
        <f>SUM(AD109+AF109+AH109+AJ109+AL109+AN109+AP109+AR109+AT109)</f>
        <v>0</v>
      </c>
      <c r="AW109" s="83"/>
      <c r="AX109" s="84"/>
      <c r="BA109" s="149"/>
      <c r="BB109" s="150"/>
      <c r="BC109" s="151"/>
      <c r="BQ109" s="153"/>
      <c r="BR109" s="151"/>
      <c r="BV109" s="151"/>
      <c r="BZ109" s="151"/>
    </row>
    <row r="110" spans="1:78" ht="24" customHeight="1" thickBot="1" x14ac:dyDescent="0.3">
      <c r="B110" s="68" t="str">
        <f>IF(AA110=0,"",AA110)</f>
        <v>Gesamt - Punkte</v>
      </c>
      <c r="C110" s="69" t="str">
        <f t="shared" si="123"/>
        <v/>
      </c>
      <c r="D110" s="69" t="str">
        <f t="shared" si="123"/>
        <v/>
      </c>
      <c r="E110" s="70">
        <f>IF(AD110="","",AD110)</f>
        <v>0</v>
      </c>
      <c r="F110" s="69" t="str">
        <f t="shared" si="104"/>
        <v/>
      </c>
      <c r="G110" s="70">
        <f>IF(AF110="","",AF110)</f>
        <v>0</v>
      </c>
      <c r="H110" s="69" t="str">
        <f t="shared" si="105"/>
        <v/>
      </c>
      <c r="I110" s="70">
        <f>IF(AH110="","",AH110)</f>
        <v>0</v>
      </c>
      <c r="J110" s="69" t="str">
        <f t="shared" si="106"/>
        <v/>
      </c>
      <c r="K110" s="70">
        <f>IF(AJ110="","",AJ110)</f>
        <v>0</v>
      </c>
      <c r="L110" s="69" t="str">
        <f t="shared" si="107"/>
        <v/>
      </c>
      <c r="M110" s="70">
        <f>IF(AL110="","",AL110)</f>
        <v>0</v>
      </c>
      <c r="N110" s="69" t="str">
        <f t="shared" si="124"/>
        <v/>
      </c>
      <c r="O110" s="70">
        <f>IF(AN110="","",AN110)</f>
        <v>0</v>
      </c>
      <c r="P110" s="69" t="str">
        <f t="shared" si="108"/>
        <v/>
      </c>
      <c r="Q110" s="70">
        <f>IF(AP110="","",AP110)</f>
        <v>0</v>
      </c>
      <c r="R110" s="69" t="str">
        <f t="shared" si="109"/>
        <v/>
      </c>
      <c r="S110" s="70">
        <f>IF(AR110="","",AR110)</f>
        <v>0</v>
      </c>
      <c r="T110" s="69" t="str">
        <f t="shared" si="110"/>
        <v/>
      </c>
      <c r="U110" s="70">
        <f>IF(AT110="","",AT110)</f>
        <v>0</v>
      </c>
      <c r="V110" s="69" t="str">
        <f t="shared" si="111"/>
        <v/>
      </c>
      <c r="W110" s="70">
        <f>IF(AV110="","",AV110)</f>
        <v>0</v>
      </c>
      <c r="AA110" s="68" t="s">
        <v>975</v>
      </c>
      <c r="AB110" s="69"/>
      <c r="AC110" s="69"/>
      <c r="AD110" s="105">
        <f>SUM(AD97:AD109)</f>
        <v>0</v>
      </c>
      <c r="AE110" s="69"/>
      <c r="AF110" s="105">
        <f>SUM(AF97:AF109)</f>
        <v>0</v>
      </c>
      <c r="AG110" s="69"/>
      <c r="AH110" s="105">
        <f>SUM(AH97:AH109)</f>
        <v>0</v>
      </c>
      <c r="AI110" s="69"/>
      <c r="AJ110" s="105">
        <f>SUM(AJ97:AJ109)</f>
        <v>0</v>
      </c>
      <c r="AK110" s="69"/>
      <c r="AL110" s="105">
        <f>SUM(AL97:AL109)</f>
        <v>0</v>
      </c>
      <c r="AM110" s="69"/>
      <c r="AN110" s="105">
        <f>SUM(AN97:AN109)</f>
        <v>0</v>
      </c>
      <c r="AO110" s="69"/>
      <c r="AP110" s="105">
        <f>SUM(AP97:AP109)</f>
        <v>0</v>
      </c>
      <c r="AQ110" s="69"/>
      <c r="AR110" s="105">
        <f>SUM(AR97:AR109)</f>
        <v>0</v>
      </c>
      <c r="AS110" s="69"/>
      <c r="AT110" s="105">
        <f>SUM(AT97:AT109)</f>
        <v>0</v>
      </c>
      <c r="AU110" s="69"/>
      <c r="AV110" s="106">
        <f>SUM(AV97:AV109)</f>
        <v>0</v>
      </c>
      <c r="AW110" s="83"/>
      <c r="AX110" s="84"/>
      <c r="BA110" s="149">
        <f>+AV110</f>
        <v>0</v>
      </c>
      <c r="BB110" s="150">
        <f>+AU109</f>
        <v>0</v>
      </c>
      <c r="BC110" s="151">
        <f>+AA92</f>
        <v>4</v>
      </c>
      <c r="BF110" s="152">
        <f>SUM(BF91:BF109)</f>
        <v>0</v>
      </c>
      <c r="BQ110" s="149">
        <f>+BB110/1000000+BA110</f>
        <v>0</v>
      </c>
      <c r="BR110" s="151">
        <f>RANK(BQ110,BQ:BQ)</f>
        <v>1</v>
      </c>
      <c r="BV110" s="151"/>
      <c r="BZ110" s="151"/>
    </row>
    <row r="111" spans="1:78" ht="11.25" customHeight="1" x14ac:dyDescent="0.25">
      <c r="B111" s="69"/>
      <c r="C111" s="69"/>
      <c r="D111" s="69"/>
      <c r="E111" s="1"/>
      <c r="F111" s="69"/>
      <c r="G111" s="1"/>
      <c r="H111" s="69"/>
      <c r="I111" s="1"/>
      <c r="J111" s="69"/>
      <c r="K111" s="1"/>
      <c r="L111" s="69"/>
      <c r="M111" s="1"/>
      <c r="N111" s="69"/>
      <c r="O111" s="1"/>
      <c r="P111" s="69"/>
      <c r="Q111" s="1"/>
      <c r="R111" s="69"/>
      <c r="S111" s="1"/>
      <c r="T111" s="69"/>
      <c r="U111" s="1"/>
      <c r="V111" s="69"/>
      <c r="W111" s="1"/>
      <c r="AA111" s="69"/>
      <c r="AB111" s="69"/>
      <c r="AC111" s="69"/>
      <c r="AD111" s="1"/>
      <c r="AE111" s="69"/>
      <c r="AF111" s="1"/>
      <c r="AG111" s="69"/>
      <c r="AH111" s="1"/>
      <c r="AI111" s="69"/>
      <c r="AJ111" s="1"/>
      <c r="AK111" s="69"/>
      <c r="AL111" s="1"/>
      <c r="AM111" s="69"/>
      <c r="AN111" s="1"/>
      <c r="AO111" s="69"/>
      <c r="AP111" s="1"/>
      <c r="AQ111" s="69"/>
      <c r="AR111" s="1"/>
      <c r="AS111" s="69"/>
      <c r="AT111" s="1"/>
      <c r="AU111" s="69"/>
      <c r="AV111" s="1"/>
      <c r="AW111" s="83"/>
      <c r="AX111" s="84"/>
      <c r="BA111" s="149"/>
      <c r="BB111" s="150"/>
      <c r="BC111" s="151"/>
      <c r="BQ111" s="153"/>
      <c r="BR111" s="151"/>
      <c r="BV111" s="151"/>
      <c r="BZ111" s="151"/>
    </row>
    <row r="112" spans="1:78" ht="12.75" customHeight="1" x14ac:dyDescent="0.25">
      <c r="B112" s="71" t="str">
        <f t="shared" ref="B112:Q112" si="135">IF(AA112=0,"",AA112)</f>
        <v>Gegner-Nr.:</v>
      </c>
      <c r="C112" s="72" t="str">
        <f t="shared" si="135"/>
        <v>&gt;&gt;&gt;&gt;</v>
      </c>
      <c r="D112" s="396">
        <f t="shared" si="135"/>
        <v>5</v>
      </c>
      <c r="E112" s="396" t="str">
        <f t="shared" si="135"/>
        <v/>
      </c>
      <c r="F112" s="396">
        <f t="shared" si="135"/>
        <v>3</v>
      </c>
      <c r="G112" s="396" t="str">
        <f t="shared" si="135"/>
        <v/>
      </c>
      <c r="H112" s="396">
        <f t="shared" si="135"/>
        <v>1</v>
      </c>
      <c r="I112" s="396" t="str">
        <f t="shared" si="135"/>
        <v/>
      </c>
      <c r="J112" s="396">
        <f t="shared" si="135"/>
        <v>8</v>
      </c>
      <c r="K112" s="396" t="str">
        <f t="shared" si="135"/>
        <v/>
      </c>
      <c r="L112" s="396">
        <f t="shared" si="135"/>
        <v>6</v>
      </c>
      <c r="M112" s="396" t="str">
        <f t="shared" si="135"/>
        <v/>
      </c>
      <c r="N112" s="396">
        <f t="shared" si="135"/>
        <v>10</v>
      </c>
      <c r="O112" s="396" t="str">
        <f t="shared" si="135"/>
        <v/>
      </c>
      <c r="P112" s="396">
        <f t="shared" si="135"/>
        <v>9</v>
      </c>
      <c r="Q112" s="396" t="str">
        <f t="shared" si="135"/>
        <v/>
      </c>
      <c r="R112" s="396">
        <f t="shared" ref="N112:U114" si="136">IF(AQ112=0,"",AQ112)</f>
        <v>2</v>
      </c>
      <c r="S112" s="396" t="str">
        <f t="shared" si="136"/>
        <v/>
      </c>
      <c r="T112" s="396">
        <f t="shared" si="136"/>
        <v>7</v>
      </c>
      <c r="U112" s="396" t="str">
        <f t="shared" si="136"/>
        <v/>
      </c>
      <c r="V112" s="412"/>
      <c r="W112" s="412"/>
      <c r="AA112" s="71" t="s">
        <v>958</v>
      </c>
      <c r="AB112" s="72" t="s">
        <v>959</v>
      </c>
      <c r="AC112" s="418">
        <f>VLOOKUP($AA92,Schlüssel!$A$5:$DG$14,23)</f>
        <v>5</v>
      </c>
      <c r="AD112" s="419"/>
      <c r="AE112" s="418">
        <f>VLOOKUP($AA92,Schlüssel!$A$5:$EK$14,24)</f>
        <v>3</v>
      </c>
      <c r="AF112" s="419"/>
      <c r="AG112" s="418">
        <f>VLOOKUP($AA92,Schlüssel!$A$5:$EK$14,25)</f>
        <v>1</v>
      </c>
      <c r="AH112" s="419"/>
      <c r="AI112" s="418">
        <f>VLOOKUP($AA92,Schlüssel!$A$5:$EK$14,26)</f>
        <v>8</v>
      </c>
      <c r="AJ112" s="419"/>
      <c r="AK112" s="418">
        <f>VLOOKUP($AA92,Schlüssel!$A$5:$EK$14,27)</f>
        <v>6</v>
      </c>
      <c r="AL112" s="419"/>
      <c r="AM112" s="418">
        <f>VLOOKUP($AA92,Schlüssel!$A$5:$EK$14,28)</f>
        <v>10</v>
      </c>
      <c r="AN112" s="419"/>
      <c r="AO112" s="418">
        <f>VLOOKUP($AA92,Schlüssel!$A$5:$EK$14,29)</f>
        <v>9</v>
      </c>
      <c r="AP112" s="419"/>
      <c r="AQ112" s="418">
        <f>VLOOKUP($AA92,Schlüssel!$A$5:$EK$14,30)</f>
        <v>2</v>
      </c>
      <c r="AR112" s="419"/>
      <c r="AS112" s="418">
        <f>VLOOKUP($AA92,Schlüssel!$A$5:$EK$14,31)</f>
        <v>7</v>
      </c>
      <c r="AT112" s="419"/>
      <c r="AU112" s="107"/>
      <c r="AV112" s="107"/>
      <c r="AW112" s="83"/>
      <c r="AX112" s="84"/>
      <c r="BA112" s="149"/>
      <c r="BB112" s="150"/>
      <c r="BC112" s="151"/>
      <c r="BQ112" s="153"/>
      <c r="BR112" s="151"/>
      <c r="BV112" s="151"/>
      <c r="BZ112" s="151"/>
    </row>
    <row r="113" spans="1:78" ht="28.5" customHeight="1" x14ac:dyDescent="0.25">
      <c r="B113" s="73" t="str">
        <f t="shared" ref="B113:M114" si="137">IF(AA113=0,"",AA113)</f>
        <v/>
      </c>
      <c r="C113" s="69" t="str">
        <f t="shared" si="137"/>
        <v/>
      </c>
      <c r="D113" s="409" t="str">
        <f t="shared" si="137"/>
        <v>BC EMAX Unterföhring 2</v>
      </c>
      <c r="E113" s="410" t="str">
        <f t="shared" si="137"/>
        <v/>
      </c>
      <c r="F113" s="409" t="str">
        <f t="shared" si="137"/>
        <v>SG DJK Rimpar 1</v>
      </c>
      <c r="G113" s="410" t="str">
        <f t="shared" si="137"/>
        <v/>
      </c>
      <c r="H113" s="409" t="str">
        <f t="shared" si="137"/>
        <v>BC Comet Nürnberg</v>
      </c>
      <c r="I113" s="410" t="str">
        <f t="shared" si="137"/>
        <v/>
      </c>
      <c r="J113" s="409" t="str">
        <f t="shared" si="137"/>
        <v>Schanzer Ingolstadt 1</v>
      </c>
      <c r="K113" s="410" t="str">
        <f t="shared" si="137"/>
        <v/>
      </c>
      <c r="L113" s="409" t="str">
        <f t="shared" si="137"/>
        <v>Bajuwaren München 1</v>
      </c>
      <c r="M113" s="410" t="str">
        <f t="shared" si="137"/>
        <v/>
      </c>
      <c r="N113" s="409" t="str">
        <f t="shared" si="136"/>
        <v>Donaubowler Regensburg 1</v>
      </c>
      <c r="O113" s="410" t="str">
        <f t="shared" si="136"/>
        <v/>
      </c>
      <c r="P113" s="409" t="str">
        <f t="shared" si="136"/>
        <v>Werdenfels 1</v>
      </c>
      <c r="Q113" s="410" t="str">
        <f t="shared" si="136"/>
        <v/>
      </c>
      <c r="R113" s="409" t="str">
        <f t="shared" si="136"/>
        <v>BK München 3</v>
      </c>
      <c r="S113" s="410" t="str">
        <f t="shared" si="136"/>
        <v/>
      </c>
      <c r="T113" s="409" t="str">
        <f t="shared" si="136"/>
        <v>Bowlinghaus Bamberg 1</v>
      </c>
      <c r="U113" s="410" t="str">
        <f t="shared" si="136"/>
        <v/>
      </c>
      <c r="V113" s="411"/>
      <c r="W113" s="411"/>
      <c r="AA113" s="73"/>
      <c r="AB113" s="69"/>
      <c r="AC113" s="409" t="str">
        <f>VLOOKUP(AC112,Schlüssel!$A$5:$K$14,2)</f>
        <v>BC EMAX Unterföhring 2</v>
      </c>
      <c r="AD113" s="410"/>
      <c r="AE113" s="409" t="str">
        <f>VLOOKUP(AE112,Schlüssel!$A$5:$K$14,2)</f>
        <v>SG DJK Rimpar 1</v>
      </c>
      <c r="AF113" s="410"/>
      <c r="AG113" s="409" t="str">
        <f>VLOOKUP(AG112,Schlüssel!$A$5:$K$14,2)</f>
        <v>BC Comet Nürnberg</v>
      </c>
      <c r="AH113" s="410"/>
      <c r="AI113" s="409" t="str">
        <f>VLOOKUP(AI112,Schlüssel!$A$5:$K$14,2)</f>
        <v>Schanzer Ingolstadt 1</v>
      </c>
      <c r="AJ113" s="410"/>
      <c r="AK113" s="409" t="str">
        <f>VLOOKUP(AK112,Schlüssel!$A$5:$K$14,2)</f>
        <v>Bajuwaren München 1</v>
      </c>
      <c r="AL113" s="410"/>
      <c r="AM113" s="409" t="str">
        <f>VLOOKUP(AM112,Schlüssel!$A$5:$K$14,2)</f>
        <v>Donaubowler Regensburg 1</v>
      </c>
      <c r="AN113" s="410"/>
      <c r="AO113" s="409" t="str">
        <f>VLOOKUP(AO112,Schlüssel!$A$5:$K$14,2)</f>
        <v>Werdenfels 1</v>
      </c>
      <c r="AP113" s="410"/>
      <c r="AQ113" s="409" t="str">
        <f>VLOOKUP(AQ112,Schlüssel!$A$5:$K$14,2)</f>
        <v>BK München 3</v>
      </c>
      <c r="AR113" s="410"/>
      <c r="AS113" s="409" t="str">
        <f>VLOOKUP(AS112,Schlüssel!$A$5:$K$14,2)</f>
        <v>Bowlinghaus Bamberg 1</v>
      </c>
      <c r="AT113" s="410"/>
      <c r="AU113" s="108"/>
      <c r="AV113" s="108"/>
      <c r="AW113" s="83"/>
      <c r="AX113" s="84"/>
      <c r="BA113" s="149"/>
      <c r="BB113" s="150"/>
      <c r="BC113" s="151"/>
      <c r="BQ113" s="153"/>
      <c r="BR113" s="151"/>
      <c r="BV113" s="151"/>
      <c r="BZ113" s="151"/>
    </row>
    <row r="114" spans="1:78" ht="12" customHeight="1" x14ac:dyDescent="0.25">
      <c r="B114" s="73" t="str">
        <f t="shared" si="137"/>
        <v/>
      </c>
      <c r="C114" s="69" t="str">
        <f t="shared" si="137"/>
        <v/>
      </c>
      <c r="D114" s="395" t="str">
        <f t="shared" si="137"/>
        <v/>
      </c>
      <c r="E114" s="395" t="str">
        <f t="shared" si="137"/>
        <v/>
      </c>
      <c r="F114" s="395" t="str">
        <f t="shared" si="137"/>
        <v/>
      </c>
      <c r="G114" s="395" t="str">
        <f t="shared" si="137"/>
        <v/>
      </c>
      <c r="H114" s="395" t="str">
        <f t="shared" si="137"/>
        <v/>
      </c>
      <c r="I114" s="395" t="str">
        <f t="shared" si="137"/>
        <v/>
      </c>
      <c r="J114" s="395" t="str">
        <f t="shared" si="137"/>
        <v/>
      </c>
      <c r="K114" s="395" t="str">
        <f t="shared" si="137"/>
        <v/>
      </c>
      <c r="L114" s="395" t="str">
        <f t="shared" si="137"/>
        <v/>
      </c>
      <c r="M114" s="395" t="str">
        <f t="shared" si="137"/>
        <v/>
      </c>
      <c r="N114" s="395" t="str">
        <f t="shared" si="136"/>
        <v/>
      </c>
      <c r="O114" s="395" t="str">
        <f t="shared" si="136"/>
        <v/>
      </c>
      <c r="P114" s="395" t="str">
        <f t="shared" si="136"/>
        <v/>
      </c>
      <c r="Q114" s="395" t="str">
        <f t="shared" si="136"/>
        <v/>
      </c>
      <c r="R114" s="395" t="str">
        <f t="shared" si="136"/>
        <v/>
      </c>
      <c r="S114" s="395" t="str">
        <f t="shared" si="136"/>
        <v/>
      </c>
      <c r="T114" s="395" t="str">
        <f t="shared" si="136"/>
        <v/>
      </c>
      <c r="U114" s="408" t="str">
        <f t="shared" si="136"/>
        <v/>
      </c>
      <c r="V114" s="301"/>
      <c r="W114" s="301"/>
      <c r="AA114" s="73"/>
      <c r="AB114" s="69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78"/>
      <c r="AV114" s="78"/>
      <c r="AW114" s="83"/>
      <c r="AX114" s="84"/>
      <c r="BA114" s="149"/>
      <c r="BB114" s="150"/>
      <c r="BC114" s="151"/>
      <c r="BQ114" s="153"/>
      <c r="BR114" s="151"/>
      <c r="BV114" s="151"/>
      <c r="BZ114" s="151"/>
    </row>
    <row r="115" spans="1:78" ht="15.9" customHeight="1" x14ac:dyDescent="0.25">
      <c r="B115" s="391" t="str">
        <f t="shared" ref="B115:C119" si="138">IF(AA115=0,"",AA115)</f>
        <v>Spieler 1</v>
      </c>
      <c r="C115" s="392" t="str">
        <f t="shared" si="138"/>
        <v/>
      </c>
      <c r="D115" s="393">
        <f>IF(AC115=301,"",AC115)</f>
        <v>0</v>
      </c>
      <c r="E115" s="393" t="str">
        <f>IF(AD115=0,"",AD115)</f>
        <v/>
      </c>
      <c r="F115" s="393">
        <f>IF(AE115=301,"",AE115)</f>
        <v>0</v>
      </c>
      <c r="G115" s="393" t="str">
        <f>IF(AF115=0,"",AF115)</f>
        <v/>
      </c>
      <c r="H115" s="393">
        <f>IF(AG115=301,"",AG115)</f>
        <v>0</v>
      </c>
      <c r="I115" s="393" t="str">
        <f>IF(AH115=0,"",AH115)</f>
        <v/>
      </c>
      <c r="J115" s="393">
        <f>IF(AI115=301,"",AI115)</f>
        <v>0</v>
      </c>
      <c r="K115" s="393" t="str">
        <f>IF(AJ115=0,"",AJ115)</f>
        <v/>
      </c>
      <c r="L115" s="393">
        <f>IF(AK115=301,"",AK115)</f>
        <v>0</v>
      </c>
      <c r="M115" s="393" t="str">
        <f>IF(AL115=0,"",AL115)</f>
        <v/>
      </c>
      <c r="N115" s="393">
        <f>IF(AM115=301,"",AM115)</f>
        <v>0</v>
      </c>
      <c r="O115" s="393" t="str">
        <f>IF(AN115=0,"",AN115)</f>
        <v/>
      </c>
      <c r="P115" s="393">
        <f>IF(AO115=301,"",AO115)</f>
        <v>0</v>
      </c>
      <c r="Q115" s="393" t="str">
        <f>IF(AP115=0,"",AP115)</f>
        <v/>
      </c>
      <c r="R115" s="393">
        <f>IF(AQ115=301,"",AQ115)</f>
        <v>0</v>
      </c>
      <c r="S115" s="393" t="str">
        <f>IF(AR115=0,"",AR115)</f>
        <v/>
      </c>
      <c r="T115" s="393">
        <f>IF(AS115=301,"",AS115)</f>
        <v>0</v>
      </c>
      <c r="U115" s="393" t="str">
        <f>IF(AT115=0,"",AT115)</f>
        <v/>
      </c>
      <c r="V115" s="404"/>
      <c r="W115" s="404"/>
      <c r="AA115" s="74" t="s">
        <v>0</v>
      </c>
      <c r="AB115" s="75"/>
      <c r="AC115" s="420">
        <f>ABS(INDEX(AC:AC,MATCH(AC112,$AA:$AA,0)+5)+INDEX(AC:AC,MATCH(AC112,$AA:$AA,0)+6)+INDEX(AC:AC,MATCH(AC112,$AA:$AA,0)+7))</f>
        <v>0</v>
      </c>
      <c r="AD115" s="421"/>
      <c r="AE115" s="420">
        <f>ABS(INDEX(AE:AE,MATCH(AE112,$AA:$AA,0)+5)+INDEX(AE:AE,MATCH(AE112,$AA:$AA,0)+6)+INDEX(AE:AE,MATCH(AE112,$AA:$AA,0)+7))</f>
        <v>0</v>
      </c>
      <c r="AF115" s="421"/>
      <c r="AG115" s="420">
        <f>ABS(INDEX(AG:AG,MATCH(AG112,$AA:$AA,0)+5)+INDEX(AG:AG,MATCH(AG112,$AA:$AA,0)+6)+INDEX(AG:AG,MATCH(AG112,$AA:$AA,0)+7))</f>
        <v>0</v>
      </c>
      <c r="AH115" s="421"/>
      <c r="AI115" s="420">
        <f>ABS(INDEX(AI:AI,MATCH(AI112,$AA:$AA,0)+5)+INDEX(AI:AI,MATCH(AI112,$AA:$AA,0)+6)+INDEX(AI:AI,MATCH(AI112,$AA:$AA,0)+7))</f>
        <v>0</v>
      </c>
      <c r="AJ115" s="421"/>
      <c r="AK115" s="420">
        <f>ABS(INDEX(AK:AK,MATCH(AK112,$AA:$AA,0)+5)+INDEX(AK:AK,MATCH(AK112,$AA:$AA,0)+6)+INDEX(AK:AK,MATCH(AK112,$AA:$AA,0)+7))</f>
        <v>0</v>
      </c>
      <c r="AL115" s="421"/>
      <c r="AM115" s="420">
        <f>ABS(INDEX(AM:AM,MATCH(AM112,$AA:$AA,0)+5)+INDEX(AM:AM,MATCH(AM112,$AA:$AA,0)+6)+INDEX(AM:AM,MATCH(AM112,$AA:$AA,0)+7))</f>
        <v>0</v>
      </c>
      <c r="AN115" s="421"/>
      <c r="AO115" s="420">
        <f>ABS(INDEX(AO:AO,MATCH(AO112,$AA:$AA,0)+5)+INDEX(AO:AO,MATCH(AO112,$AA:$AA,0)+6)+INDEX(AO:AO,MATCH(AO112,$AA:$AA,0)+7))</f>
        <v>0</v>
      </c>
      <c r="AP115" s="421"/>
      <c r="AQ115" s="420">
        <f>ABS(INDEX(AQ:AQ,MATCH(AQ112,$AA:$AA,0)+5)+INDEX(AQ:AQ,MATCH(AQ112,$AA:$AA,0)+6)+INDEX(AQ:AQ,MATCH(AQ112,$AA:$AA,0)+7))</f>
        <v>0</v>
      </c>
      <c r="AR115" s="421"/>
      <c r="AS115" s="420">
        <f>ABS(INDEX(AS:AS,MATCH(AS112,$AA:$AA,0)+5)+INDEX(AS:AS,MATCH(AS112,$AA:$AA,0)+6)+INDEX(AS:AS,MATCH(AS112,$AA:$AA,0)+7))</f>
        <v>0</v>
      </c>
      <c r="AT115" s="421"/>
      <c r="AU115" s="1"/>
      <c r="AV115" s="1"/>
      <c r="AW115" s="83"/>
      <c r="AX115" s="84"/>
      <c r="BA115" s="149"/>
      <c r="BB115" s="150"/>
      <c r="BC115" s="151"/>
      <c r="BQ115" s="153"/>
      <c r="BR115" s="151"/>
      <c r="BV115" s="151"/>
      <c r="BZ115" s="151"/>
    </row>
    <row r="116" spans="1:78" ht="15.9" customHeight="1" x14ac:dyDescent="0.25">
      <c r="B116" s="391" t="str">
        <f t="shared" si="138"/>
        <v>Spieler 2</v>
      </c>
      <c r="C116" s="392" t="str">
        <f t="shared" si="138"/>
        <v/>
      </c>
      <c r="D116" s="393">
        <f>IF(AC116=301,"",AC116)</f>
        <v>0</v>
      </c>
      <c r="E116" s="393" t="str">
        <f>IF(AD116=0,"",AD116)</f>
        <v/>
      </c>
      <c r="F116" s="393">
        <f>IF(AE116=301,"",AE116)</f>
        <v>0</v>
      </c>
      <c r="G116" s="393" t="str">
        <f>IF(AF116=0,"",AF116)</f>
        <v/>
      </c>
      <c r="H116" s="393">
        <f>IF(AG116=301,"",AG116)</f>
        <v>0</v>
      </c>
      <c r="I116" s="393" t="str">
        <f>IF(AH116=0,"",AH116)</f>
        <v/>
      </c>
      <c r="J116" s="393">
        <f>IF(AI116=301,"",AI116)</f>
        <v>0</v>
      </c>
      <c r="K116" s="393" t="str">
        <f>IF(AJ116=0,"",AJ116)</f>
        <v/>
      </c>
      <c r="L116" s="393">
        <f>IF(AK116=301,"",AK116)</f>
        <v>0</v>
      </c>
      <c r="M116" s="393" t="str">
        <f>IF(AL116=0,"",AL116)</f>
        <v/>
      </c>
      <c r="N116" s="393">
        <f>IF(AM116=301,"",AM116)</f>
        <v>0</v>
      </c>
      <c r="O116" s="393" t="str">
        <f>IF(AN116=0,"",AN116)</f>
        <v/>
      </c>
      <c r="P116" s="393">
        <f>IF(AO116=301,"",AO116)</f>
        <v>0</v>
      </c>
      <c r="Q116" s="393" t="str">
        <f>IF(AP116=0,"",AP116)</f>
        <v/>
      </c>
      <c r="R116" s="393">
        <f>IF(AQ116=301,"",AQ116)</f>
        <v>0</v>
      </c>
      <c r="S116" s="393" t="str">
        <f>IF(AR116=0,"",AR116)</f>
        <v/>
      </c>
      <c r="T116" s="393">
        <f>IF(AS116=301,"",AS116)</f>
        <v>0</v>
      </c>
      <c r="U116" s="393" t="str">
        <f>IF(AT116=0,"",AT116)</f>
        <v/>
      </c>
      <c r="V116" s="404"/>
      <c r="W116" s="404"/>
      <c r="AA116" s="74" t="s">
        <v>2</v>
      </c>
      <c r="AB116" s="75"/>
      <c r="AC116" s="422">
        <f>ABS(INDEX(AC:AC,MATCH(AC112,$AA:$AA,0)+8)+INDEX(AC:AC,MATCH(AC112,$AA:$AA,0)+9)+INDEX(AC:AC,MATCH(AC112,$AA:$AA,0)+10))</f>
        <v>0</v>
      </c>
      <c r="AD116" s="423"/>
      <c r="AE116" s="422">
        <f>ABS(INDEX(AE:AE,MATCH(AE112,$AA:$AA,0)+8)+INDEX(AE:AE,MATCH(AE112,$AA:$AA,0)+9)+INDEX(AE:AE,MATCH(AE112,$AA:$AA,0)+10))</f>
        <v>0</v>
      </c>
      <c r="AF116" s="423"/>
      <c r="AG116" s="422">
        <f>ABS(INDEX(AG:AG,MATCH(AG112,$AA:$AA,0)+8)+INDEX(AG:AG,MATCH(AG112,$AA:$AA,0)+9)+INDEX(AG:AG,MATCH(AG112,$AA:$AA,0)+10))</f>
        <v>0</v>
      </c>
      <c r="AH116" s="423"/>
      <c r="AI116" s="422">
        <f>ABS(INDEX(AI:AI,MATCH(AI112,$AA:$AA,0)+8)+INDEX(AI:AI,MATCH(AI112,$AA:$AA,0)+9)+INDEX(AI:AI,MATCH(AI112,$AA:$AA,0)+10))</f>
        <v>0</v>
      </c>
      <c r="AJ116" s="423"/>
      <c r="AK116" s="422">
        <f>ABS(INDEX(AK:AK,MATCH(AK112,$AA:$AA,0)+8)+INDEX(AK:AK,MATCH(AK112,$AA:$AA,0)+9)+INDEX(AK:AK,MATCH(AK112,$AA:$AA,0)+10))</f>
        <v>0</v>
      </c>
      <c r="AL116" s="423"/>
      <c r="AM116" s="422">
        <f>ABS(INDEX(AM:AM,MATCH(AM112,$AA:$AA,0)+8)+INDEX(AM:AM,MATCH(AM112,$AA:$AA,0)+9)+INDEX(AM:AM,MATCH(AM112,$AA:$AA,0)+10))</f>
        <v>0</v>
      </c>
      <c r="AN116" s="423"/>
      <c r="AO116" s="422">
        <f>ABS(INDEX(AO:AO,MATCH(AO112,$AA:$AA,0)+8)+INDEX(AO:AO,MATCH(AO112,$AA:$AA,0)+9)+INDEX(AO:AO,MATCH(AO112,$AA:$AA,0)+10))</f>
        <v>0</v>
      </c>
      <c r="AP116" s="423"/>
      <c r="AQ116" s="422">
        <f>ABS(INDEX(AQ:AQ,MATCH(AQ112,$AA:$AA,0)+8)+INDEX(AQ:AQ,MATCH(AQ112,$AA:$AA,0)+9)+INDEX(AQ:AQ,MATCH(AQ112,$AA:$AA,0)+10))</f>
        <v>0</v>
      </c>
      <c r="AR116" s="423"/>
      <c r="AS116" s="422">
        <f>ABS(INDEX(AS:AS,MATCH(AS112,$AA:$AA,0)+8)+INDEX(AS:AS,MATCH(AS112,$AA:$AA,0)+9)+INDEX(AS:AS,MATCH(AS112,$AA:$AA,0)+10))</f>
        <v>0</v>
      </c>
      <c r="AT116" s="423"/>
      <c r="AU116" s="1"/>
      <c r="AV116" s="1"/>
      <c r="AW116" s="83"/>
      <c r="AX116" s="84"/>
      <c r="BA116" s="149"/>
      <c r="BB116" s="150"/>
      <c r="BC116" s="151"/>
      <c r="BQ116" s="153"/>
      <c r="BR116" s="151"/>
      <c r="BV116" s="151"/>
      <c r="BZ116" s="151"/>
    </row>
    <row r="117" spans="1:78" ht="15.9" customHeight="1" x14ac:dyDescent="0.25">
      <c r="B117" s="391" t="str">
        <f t="shared" si="138"/>
        <v>Spieler 3</v>
      </c>
      <c r="C117" s="392" t="str">
        <f t="shared" si="138"/>
        <v/>
      </c>
      <c r="D117" s="393">
        <f>IF(AC117=301,"",AC117)</f>
        <v>0</v>
      </c>
      <c r="E117" s="393" t="str">
        <f>IF(AD117=0,"",AD117)</f>
        <v/>
      </c>
      <c r="F117" s="393">
        <f>IF(AE117=301,"",AE117)</f>
        <v>0</v>
      </c>
      <c r="G117" s="393" t="str">
        <f>IF(AF117=0,"",AF117)</f>
        <v/>
      </c>
      <c r="H117" s="393">
        <f>IF(AG117=301,"",AG117)</f>
        <v>0</v>
      </c>
      <c r="I117" s="393" t="str">
        <f>IF(AH117=0,"",AH117)</f>
        <v/>
      </c>
      <c r="J117" s="393">
        <f>IF(AI117=301,"",AI117)</f>
        <v>0</v>
      </c>
      <c r="K117" s="393" t="str">
        <f>IF(AJ117=0,"",AJ117)</f>
        <v/>
      </c>
      <c r="L117" s="393">
        <f>IF(AK117=301,"",AK117)</f>
        <v>0</v>
      </c>
      <c r="M117" s="393" t="str">
        <f>IF(AL117=0,"",AL117)</f>
        <v/>
      </c>
      <c r="N117" s="393">
        <f>IF(AM117=301,"",AM117)</f>
        <v>0</v>
      </c>
      <c r="O117" s="393" t="str">
        <f>IF(AN117=0,"",AN117)</f>
        <v/>
      </c>
      <c r="P117" s="393">
        <f>IF(AO117=301,"",AO117)</f>
        <v>0</v>
      </c>
      <c r="Q117" s="393" t="str">
        <f>IF(AP117=0,"",AP117)</f>
        <v/>
      </c>
      <c r="R117" s="393">
        <f>IF(AQ117=301,"",AQ117)</f>
        <v>0</v>
      </c>
      <c r="S117" s="393" t="str">
        <f>IF(AR117=0,"",AR117)</f>
        <v/>
      </c>
      <c r="T117" s="393">
        <f>IF(AS117=301,"",AS117)</f>
        <v>0</v>
      </c>
      <c r="U117" s="393" t="str">
        <f>IF(AT117=0,"",AT117)</f>
        <v/>
      </c>
      <c r="V117" s="404"/>
      <c r="W117" s="404"/>
      <c r="AA117" s="74" t="s">
        <v>3</v>
      </c>
      <c r="AB117" s="75"/>
      <c r="AC117" s="422">
        <f>ABS(INDEX(AC:AC,MATCH(AC112,$AA:$AA,0)+11)+INDEX(AC:AC,MATCH(AC112,$AA:$AA,0)+12)+INDEX(AC:AC,MATCH(AC112,$AA:$AA,0)+13))</f>
        <v>0</v>
      </c>
      <c r="AD117" s="423"/>
      <c r="AE117" s="422">
        <f>ABS(INDEX(AE:AE,MATCH(AE112,$AA:$AA,0)+11)+INDEX(AE:AE,MATCH(AE112,$AA:$AA,0)+12)+INDEX(AE:AE,MATCH(AE112,$AA:$AA,0)+13))</f>
        <v>0</v>
      </c>
      <c r="AF117" s="423"/>
      <c r="AG117" s="422">
        <f>ABS(INDEX(AG:AG,MATCH(AG112,$AA:$AA,0)+11)+INDEX(AG:AG,MATCH(AG112,$AA:$AA,0)+12)+INDEX(AG:AG,MATCH(AG112,$AA:$AA,0)+13))</f>
        <v>0</v>
      </c>
      <c r="AH117" s="423"/>
      <c r="AI117" s="422">
        <f>ABS(INDEX(AI:AI,MATCH(AI112,$AA:$AA,0)+11)+INDEX(AI:AI,MATCH(AI112,$AA:$AA,0)+12)+INDEX(AI:AI,MATCH(AI112,$AA:$AA,0)+13))</f>
        <v>0</v>
      </c>
      <c r="AJ117" s="423"/>
      <c r="AK117" s="422">
        <f>ABS(INDEX(AK:AK,MATCH(AK112,$AA:$AA,0)+11)+INDEX(AK:AK,MATCH(AK112,$AA:$AA,0)+12)+INDEX(AK:AK,MATCH(AK112,$AA:$AA,0)+13))</f>
        <v>0</v>
      </c>
      <c r="AL117" s="423"/>
      <c r="AM117" s="422">
        <f>ABS(INDEX(AM:AM,MATCH(AM112,$AA:$AA,0)+11)+INDEX(AM:AM,MATCH(AM112,$AA:$AA,0)+12)+INDEX(AM:AM,MATCH(AM112,$AA:$AA,0)+13))</f>
        <v>0</v>
      </c>
      <c r="AN117" s="423"/>
      <c r="AO117" s="422">
        <f>ABS(INDEX(AO:AO,MATCH(AO112,$AA:$AA,0)+11)+INDEX(AO:AO,MATCH(AO112,$AA:$AA,0)+12)+INDEX(AO:AO,MATCH(AO112,$AA:$AA,0)+13))</f>
        <v>0</v>
      </c>
      <c r="AP117" s="423"/>
      <c r="AQ117" s="422">
        <f>ABS(INDEX(AQ:AQ,MATCH(AQ112,$AA:$AA,0)+11)+INDEX(AQ:AQ,MATCH(AQ112,$AA:$AA,0)+12)+INDEX(AQ:AQ,MATCH(AQ112,$AA:$AA,0)+13))</f>
        <v>0</v>
      </c>
      <c r="AR117" s="423"/>
      <c r="AS117" s="422">
        <f>ABS(INDEX(AS:AS,MATCH(AS112,$AA:$AA,0)+11)+INDEX(AS:AS,MATCH(AS112,$AA:$AA,0)+12)+INDEX(AS:AS,MATCH(AS112,$AA:$AA,0)+13))</f>
        <v>0</v>
      </c>
      <c r="AT117" s="423"/>
      <c r="AU117" s="1"/>
      <c r="AV117" s="1"/>
      <c r="AW117" s="83"/>
      <c r="AX117" s="84"/>
      <c r="BA117" s="149"/>
      <c r="BB117" s="150"/>
      <c r="BC117" s="151"/>
      <c r="BQ117" s="153"/>
      <c r="BR117" s="151"/>
      <c r="BV117" s="151"/>
      <c r="BZ117" s="151"/>
    </row>
    <row r="118" spans="1:78" ht="15.9" customHeight="1" x14ac:dyDescent="0.25">
      <c r="B118" s="391" t="str">
        <f t="shared" si="138"/>
        <v>Spieler 4</v>
      </c>
      <c r="C118" s="392" t="str">
        <f t="shared" si="138"/>
        <v/>
      </c>
      <c r="D118" s="393">
        <f>IF(AC118=301,"",AC118)</f>
        <v>0</v>
      </c>
      <c r="E118" s="393" t="str">
        <f>IF(AD118=0,"",AD118)</f>
        <v/>
      </c>
      <c r="F118" s="393">
        <f>IF(AE118=301,"",AE118)</f>
        <v>0</v>
      </c>
      <c r="G118" s="393" t="str">
        <f>IF(AF118=0,"",AF118)</f>
        <v/>
      </c>
      <c r="H118" s="393">
        <f>IF(AG118=301,"",AG118)</f>
        <v>0</v>
      </c>
      <c r="I118" s="393" t="str">
        <f>IF(AH118=0,"",AH118)</f>
        <v/>
      </c>
      <c r="J118" s="393">
        <f>IF(AI118=301,"",AI118)</f>
        <v>0</v>
      </c>
      <c r="K118" s="393" t="str">
        <f>IF(AJ118=0,"",AJ118)</f>
        <v/>
      </c>
      <c r="L118" s="393">
        <f>IF(AK118=301,"",AK118)</f>
        <v>0</v>
      </c>
      <c r="M118" s="393" t="str">
        <f>IF(AL118=0,"",AL118)</f>
        <v/>
      </c>
      <c r="N118" s="393">
        <f>IF(AM118=301,"",AM118)</f>
        <v>0</v>
      </c>
      <c r="O118" s="393" t="str">
        <f>IF(AN118=0,"",AN118)</f>
        <v/>
      </c>
      <c r="P118" s="393">
        <f>IF(AO118=301,"",AO118)</f>
        <v>0</v>
      </c>
      <c r="Q118" s="393" t="str">
        <f>IF(AP118=0,"",AP118)</f>
        <v/>
      </c>
      <c r="R118" s="393">
        <f>IF(AQ118=301,"",AQ118)</f>
        <v>0</v>
      </c>
      <c r="S118" s="393" t="str">
        <f>IF(AR118=0,"",AR118)</f>
        <v/>
      </c>
      <c r="T118" s="393">
        <f>IF(AS118=301,"",AS118)</f>
        <v>0</v>
      </c>
      <c r="U118" s="393" t="str">
        <f>IF(AT118=0,"",AT118)</f>
        <v/>
      </c>
      <c r="V118" s="404"/>
      <c r="W118" s="404"/>
      <c r="AA118" s="74" t="s">
        <v>11</v>
      </c>
      <c r="AB118" s="75"/>
      <c r="AC118" s="422">
        <f>ABS(INDEX(AC:AC,MATCH(AC112,$AA:$AA,0)+14)+INDEX(AC:AC,MATCH(AC112,$AA:$AA,0)+15)+INDEX(AC:AC,MATCH(AC112,$AA:$AA,0)+16))</f>
        <v>0</v>
      </c>
      <c r="AD118" s="423"/>
      <c r="AE118" s="422">
        <f>ABS(INDEX(AE:AE,MATCH(AE112,$AA:$AA,0)+14)+INDEX(AE:AE,MATCH(AE112,$AA:$AA,0)+15)+INDEX(AE:AE,MATCH(AE112,$AA:$AA,0)+16))</f>
        <v>0</v>
      </c>
      <c r="AF118" s="423"/>
      <c r="AG118" s="422">
        <f>ABS(INDEX(AG:AG,MATCH(AG112,$AA:$AA,0)+14)+INDEX(AG:AG,MATCH(AG112,$AA:$AA,0)+15)+INDEX(AG:AG,MATCH(AG112,$AA:$AA,0)+16))</f>
        <v>0</v>
      </c>
      <c r="AH118" s="423"/>
      <c r="AI118" s="422">
        <f>ABS(INDEX(AI:AI,MATCH(AI112,$AA:$AA,0)+14)+INDEX(AI:AI,MATCH(AI112,$AA:$AA,0)+15)+INDEX(AI:AI,MATCH(AI112,$AA:$AA,0)+16))</f>
        <v>0</v>
      </c>
      <c r="AJ118" s="423"/>
      <c r="AK118" s="422">
        <f>ABS(INDEX(AK:AK,MATCH(AK112,$AA:$AA,0)+14)+INDEX(AK:AK,MATCH(AK112,$AA:$AA,0)+15)+INDEX(AK:AK,MATCH(AK112,$AA:$AA,0)+16))</f>
        <v>0</v>
      </c>
      <c r="AL118" s="423"/>
      <c r="AM118" s="422">
        <f>ABS(INDEX(AM:AM,MATCH(AM112,$AA:$AA,0)+14)+INDEX(AM:AM,MATCH(AM112,$AA:$AA,0)+15)+INDEX(AM:AM,MATCH(AM112,$AA:$AA,0)+16))</f>
        <v>0</v>
      </c>
      <c r="AN118" s="423"/>
      <c r="AO118" s="422">
        <f>ABS(INDEX(AO:AO,MATCH(AO112,$AA:$AA,0)+14)+INDEX(AO:AO,MATCH(AO112,$AA:$AA,0)+15)+INDEX(AO:AO,MATCH(AO112,$AA:$AA,0)+16))</f>
        <v>0</v>
      </c>
      <c r="AP118" s="423"/>
      <c r="AQ118" s="422">
        <f>ABS(INDEX(AQ:AQ,MATCH(AQ112,$AA:$AA,0)+14)+INDEX(AQ:AQ,MATCH(AQ112,$AA:$AA,0)+15)+INDEX(AQ:AQ,MATCH(AQ112,$AA:$AA,0)+16))</f>
        <v>0</v>
      </c>
      <c r="AR118" s="423"/>
      <c r="AS118" s="422">
        <f>ABS(INDEX(AS:AS,MATCH(AS112,$AA:$AA,0)+14)+INDEX(AS:AS,MATCH(AS112,$AA:$AA,0)+15)+INDEX(AS:AS,MATCH(AS112,$AA:$AA,0)+16))</f>
        <v>0</v>
      </c>
      <c r="AT118" s="423"/>
      <c r="AU118" s="1"/>
      <c r="AV118" s="1"/>
      <c r="AW118" s="83"/>
      <c r="AX118" s="84"/>
      <c r="BA118" s="149"/>
      <c r="BB118" s="150"/>
      <c r="BC118" s="151"/>
      <c r="BQ118" s="153"/>
      <c r="BR118" s="151"/>
      <c r="BV118" s="151"/>
      <c r="BZ118" s="151"/>
    </row>
    <row r="119" spans="1:78" ht="15.9" customHeight="1" x14ac:dyDescent="0.25">
      <c r="B119" s="388" t="str">
        <f t="shared" si="138"/>
        <v>Gesamt</v>
      </c>
      <c r="C119" s="389" t="str">
        <f t="shared" si="138"/>
        <v/>
      </c>
      <c r="D119" s="394">
        <f>IF(AC119=1505,"",AC119)</f>
        <v>0</v>
      </c>
      <c r="E119" s="394" t="str">
        <f>IF(AD119=0,"",AD119)</f>
        <v/>
      </c>
      <c r="F119" s="394">
        <f>IF(AE119=1505,"",AE119)</f>
        <v>0</v>
      </c>
      <c r="G119" s="394" t="str">
        <f>IF(AF119=0,"",AF119)</f>
        <v/>
      </c>
      <c r="H119" s="394">
        <f>IF(AG119=1505,"",AG119)</f>
        <v>0</v>
      </c>
      <c r="I119" s="394" t="str">
        <f>IF(AH119=0,"",AH119)</f>
        <v/>
      </c>
      <c r="J119" s="394">
        <f>IF(AI119=1505,"",AI119)</f>
        <v>0</v>
      </c>
      <c r="K119" s="394" t="str">
        <f>IF(AJ119=0,"",AJ119)</f>
        <v/>
      </c>
      <c r="L119" s="394">
        <f>IF(AK119=1505,"",AK119)</f>
        <v>0</v>
      </c>
      <c r="M119" s="394" t="str">
        <f>IF(AL119=0,"",AL119)</f>
        <v/>
      </c>
      <c r="N119" s="394">
        <f>IF(AM119=1505,"",AM119)</f>
        <v>0</v>
      </c>
      <c r="O119" s="394" t="str">
        <f>IF(AN119=0,"",AN119)</f>
        <v/>
      </c>
      <c r="P119" s="394">
        <f>IF(AO119=1505,"",AO119)</f>
        <v>0</v>
      </c>
      <c r="Q119" s="394" t="str">
        <f>IF(AP119=0,"",AP119)</f>
        <v/>
      </c>
      <c r="R119" s="394">
        <f>IF(AQ119=1505,"",AQ119)</f>
        <v>0</v>
      </c>
      <c r="S119" s="394" t="str">
        <f>IF(AR119=0,"",AR119)</f>
        <v/>
      </c>
      <c r="T119" s="394">
        <f>IF(AS119=1505,"",AS119)</f>
        <v>0</v>
      </c>
      <c r="U119" s="394" t="str">
        <f>IF(AT119=0,"",AT119)</f>
        <v/>
      </c>
      <c r="V119" s="290"/>
      <c r="W119" s="290"/>
      <c r="AA119" s="76" t="s">
        <v>960</v>
      </c>
      <c r="AB119" s="77"/>
      <c r="AC119" s="388">
        <f>SUM(AC115:AC118)</f>
        <v>0</v>
      </c>
      <c r="AD119" s="389"/>
      <c r="AE119" s="388">
        <f>SUM(AE115:AE118)</f>
        <v>0</v>
      </c>
      <c r="AF119" s="389"/>
      <c r="AG119" s="388">
        <f>SUM(AG115:AG118)</f>
        <v>0</v>
      </c>
      <c r="AH119" s="389"/>
      <c r="AI119" s="388">
        <f>SUM(AI115:AI118)</f>
        <v>0</v>
      </c>
      <c r="AJ119" s="389"/>
      <c r="AK119" s="388">
        <f>SUM(AK115:AK118)</f>
        <v>0</v>
      </c>
      <c r="AL119" s="389"/>
      <c r="AM119" s="388">
        <f>SUM(AM115:AM118)</f>
        <v>0</v>
      </c>
      <c r="AN119" s="389"/>
      <c r="AO119" s="388">
        <f>SUM(AO115:AO118)</f>
        <v>0</v>
      </c>
      <c r="AP119" s="389"/>
      <c r="AQ119" s="388">
        <f>SUM(AQ115:AQ118)</f>
        <v>0</v>
      </c>
      <c r="AR119" s="389"/>
      <c r="AS119" s="388">
        <f>SUM(AS115:AS118)</f>
        <v>0</v>
      </c>
      <c r="AT119" s="389"/>
      <c r="AU119" s="69"/>
      <c r="AV119" s="69"/>
      <c r="AW119" s="83"/>
      <c r="AX119" s="84"/>
      <c r="BA119" s="149"/>
      <c r="BB119" s="150"/>
      <c r="BC119" s="151"/>
      <c r="BQ119" s="153"/>
      <c r="BR119" s="151"/>
      <c r="BV119" s="151"/>
      <c r="BZ119" s="151"/>
    </row>
    <row r="120" spans="1:78" ht="10.5" customHeight="1" x14ac:dyDescent="0.25">
      <c r="B120" s="78"/>
      <c r="C120" s="6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AA120" s="78"/>
      <c r="AB120" s="69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83"/>
      <c r="AX120" s="84"/>
      <c r="BA120" s="149"/>
      <c r="BB120" s="150"/>
      <c r="BC120" s="151"/>
      <c r="BQ120" s="153"/>
      <c r="BR120" s="151"/>
      <c r="BV120" s="151"/>
      <c r="BZ120" s="151"/>
    </row>
    <row r="121" spans="1:78" ht="21" customHeight="1" x14ac:dyDescent="0.4">
      <c r="B121" s="28" t="str">
        <f>AA121</f>
        <v>Team-Nr.</v>
      </c>
      <c r="C121" s="29"/>
      <c r="D121" s="28" t="str">
        <f>AC121</f>
        <v>Liga:</v>
      </c>
      <c r="E121" s="31"/>
      <c r="F121" s="390" t="str">
        <f>AE121</f>
        <v>Bayernliga Herren</v>
      </c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2"/>
      <c r="S121" s="33" t="s">
        <v>955</v>
      </c>
      <c r="T121" s="34"/>
      <c r="U121" s="401" t="str">
        <f>AT121</f>
        <v>18.10./19.10.</v>
      </c>
      <c r="V121" s="402"/>
      <c r="W121" s="403"/>
      <c r="X121" s="386"/>
      <c r="Y121" s="387"/>
      <c r="Z121" s="387"/>
      <c r="AA121" s="28" t="s">
        <v>974</v>
      </c>
      <c r="AB121" s="29"/>
      <c r="AC121" s="30" t="s">
        <v>953</v>
      </c>
      <c r="AD121" s="31"/>
      <c r="AE121" s="29" t="str">
        <f>Schlüssel!$C$1</f>
        <v>Bayernliga Herren</v>
      </c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32"/>
      <c r="AR121" s="33" t="s">
        <v>955</v>
      </c>
      <c r="AS121" s="34"/>
      <c r="AT121" s="401" t="str">
        <f>VLOOKUP(AS122,Spielorte!$A$1:$C$6,2)</f>
        <v>18.10./19.10.</v>
      </c>
      <c r="AU121" s="402"/>
      <c r="AV121" s="403"/>
      <c r="AW121" s="83"/>
      <c r="AX121" s="84"/>
      <c r="BA121" s="149" t="s">
        <v>1117</v>
      </c>
      <c r="BB121" s="150" t="s">
        <v>972</v>
      </c>
      <c r="BC121" s="151" t="s">
        <v>991</v>
      </c>
      <c r="BD121" s="152" t="s">
        <v>990</v>
      </c>
      <c r="BE121" s="152" t="s">
        <v>972</v>
      </c>
      <c r="BF121" s="152" t="s">
        <v>992</v>
      </c>
      <c r="BG121" s="152" t="s">
        <v>1028</v>
      </c>
      <c r="BH121" s="152" t="s">
        <v>1118</v>
      </c>
      <c r="BI121" s="152" t="s">
        <v>1119</v>
      </c>
      <c r="BJ121" s="152" t="s">
        <v>1120</v>
      </c>
      <c r="BK121" s="152" t="s">
        <v>1121</v>
      </c>
      <c r="BL121" s="152" t="s">
        <v>1122</v>
      </c>
      <c r="BM121" s="152" t="s">
        <v>1129</v>
      </c>
      <c r="BN121" s="152" t="s">
        <v>1130</v>
      </c>
      <c r="BO121" s="152" t="s">
        <v>1131</v>
      </c>
      <c r="BP121" s="152" t="s">
        <v>1132</v>
      </c>
      <c r="BQ121" s="153" t="s">
        <v>1123</v>
      </c>
      <c r="BR121" s="151" t="s">
        <v>993</v>
      </c>
      <c r="BS121" s="152" t="s">
        <v>1124</v>
      </c>
      <c r="BT121" s="152" t="s">
        <v>1125</v>
      </c>
      <c r="BU121" s="152" t="s">
        <v>991</v>
      </c>
      <c r="BV121" s="151" t="s">
        <v>993</v>
      </c>
      <c r="BW121" s="153" t="s">
        <v>1126</v>
      </c>
      <c r="BX121" s="152" t="s">
        <v>1127</v>
      </c>
      <c r="BY121" s="152" t="s">
        <v>1128</v>
      </c>
      <c r="BZ121" s="151" t="s">
        <v>993</v>
      </c>
    </row>
    <row r="122" spans="1:78" ht="17.25" customHeight="1" thickBot="1" x14ac:dyDescent="0.45">
      <c r="B122" s="37">
        <f>AA122</f>
        <v>5</v>
      </c>
      <c r="D122" s="30" t="s">
        <v>954</v>
      </c>
      <c r="E122" s="38"/>
      <c r="F122" s="400" t="str">
        <f>AE122</f>
        <v>Unterföhring Dreambowl Palace</v>
      </c>
      <c r="G122" s="400"/>
      <c r="H122" s="400"/>
      <c r="I122" s="400"/>
      <c r="J122" s="400"/>
      <c r="K122" s="400"/>
      <c r="L122" s="400"/>
      <c r="M122" s="400"/>
      <c r="N122" s="400"/>
      <c r="O122" s="400"/>
      <c r="P122" s="39"/>
      <c r="Q122" s="39"/>
      <c r="S122" s="33" t="s">
        <v>952</v>
      </c>
      <c r="T122" s="40">
        <f>AS122</f>
        <v>2</v>
      </c>
      <c r="U122" s="34"/>
      <c r="V122" s="34"/>
      <c r="Z122" s="36"/>
      <c r="AA122" s="37">
        <v>5</v>
      </c>
      <c r="AC122" s="30" t="s">
        <v>954</v>
      </c>
      <c r="AD122" s="38"/>
      <c r="AE122" s="85" t="str">
        <f>VLOOKUP(AS122,Spielorte!$A$1:$C$6,3)</f>
        <v>Unterföhring Dreambowl Palace</v>
      </c>
      <c r="AF122" s="85"/>
      <c r="AG122" s="85"/>
      <c r="AH122" s="85"/>
      <c r="AI122" s="85"/>
      <c r="AJ122" s="85"/>
      <c r="AK122" s="85"/>
      <c r="AL122" s="85"/>
      <c r="AM122" s="85"/>
      <c r="AN122" s="85"/>
      <c r="AO122" s="39"/>
      <c r="AP122" s="39"/>
      <c r="AR122" s="33" t="s">
        <v>952</v>
      </c>
      <c r="AS122" s="40">
        <v>2</v>
      </c>
      <c r="AT122" s="34"/>
      <c r="AU122" s="34"/>
      <c r="AW122" s="83"/>
      <c r="AX122" s="84"/>
      <c r="BA122" s="149"/>
      <c r="BB122" s="150"/>
      <c r="BC122" s="151"/>
      <c r="BQ122" s="153"/>
      <c r="BR122" s="151"/>
      <c r="BV122" s="151"/>
      <c r="BW122" s="153"/>
      <c r="BZ122" s="151"/>
    </row>
    <row r="123" spans="1:78" ht="15.75" customHeight="1" thickBot="1" x14ac:dyDescent="0.3">
      <c r="B123" s="41" t="str">
        <f>VLOOKUP(B122,Schlüssel!$A$5:$B$14,2)</f>
        <v>BC EMAX Unterföhring 2</v>
      </c>
      <c r="C123" s="42"/>
      <c r="D123" s="43"/>
      <c r="E123" s="44"/>
      <c r="F123" s="45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AA123" s="41" t="str">
        <f>VLOOKUP(AA122,Schlüssel!$A$5:$B$14,2)</f>
        <v>BC EMAX Unterföhring 2</v>
      </c>
      <c r="AB123" s="42"/>
      <c r="AC123" s="43"/>
      <c r="AD123" s="44"/>
      <c r="AE123" s="45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W123" s="83"/>
      <c r="AX123" s="84"/>
      <c r="BA123" s="149"/>
      <c r="BB123" s="150"/>
      <c r="BC123" s="151"/>
      <c r="BQ123" s="153"/>
      <c r="BR123" s="151"/>
      <c r="BV123" s="151"/>
      <c r="BW123" s="153"/>
      <c r="BZ123" s="151"/>
    </row>
    <row r="124" spans="1:78" ht="13.8" thickBot="1" x14ac:dyDescent="0.3">
      <c r="A124" s="4"/>
      <c r="B124" s="28"/>
      <c r="C124" s="47"/>
      <c r="D124" s="48" t="s">
        <v>10</v>
      </c>
      <c r="E124" s="28">
        <f>VLOOKUP($B$2,Schlüssel!$A$5:$DZ$14,13)</f>
        <v>7</v>
      </c>
      <c r="F124" s="49" t="s">
        <v>10</v>
      </c>
      <c r="G124" s="28">
        <f>VLOOKUP($B$2,Schlüssel!$A$5:$DZ$14,14)</f>
        <v>6</v>
      </c>
      <c r="H124" s="49" t="s">
        <v>10</v>
      </c>
      <c r="I124" s="28">
        <f>VLOOKUP($B$2,Schlüssel!$A$5:$DZ$14,15)</f>
        <v>9</v>
      </c>
      <c r="J124" s="49" t="s">
        <v>10</v>
      </c>
      <c r="K124" s="28">
        <f>VLOOKUP($B$2,Schlüssel!$A$5:$DZ$14,16)</f>
        <v>11</v>
      </c>
      <c r="L124" s="49" t="s">
        <v>10</v>
      </c>
      <c r="M124" s="28">
        <f>VLOOKUP($B$2,Schlüssel!$A$5:$DZ$14,17)</f>
        <v>3</v>
      </c>
      <c r="N124" s="49" t="s">
        <v>10</v>
      </c>
      <c r="O124" s="28">
        <f>VLOOKUP($B$2,Schlüssel!$A$5:$DZ$14,18)</f>
        <v>5</v>
      </c>
      <c r="P124" s="49" t="s">
        <v>10</v>
      </c>
      <c r="Q124" s="28">
        <f>VLOOKUP($B$2,Schlüssel!$A$5:$DZ$14,19)</f>
        <v>12</v>
      </c>
      <c r="R124" s="49" t="s">
        <v>10</v>
      </c>
      <c r="S124" s="28">
        <f>VLOOKUP($B$2,Schlüssel!$A$5:$DZ$14,20)</f>
        <v>10</v>
      </c>
      <c r="T124" s="49" t="s">
        <v>10</v>
      </c>
      <c r="U124" s="28">
        <f>VLOOKUP($B$2,Schlüssel!$A$5:$DZ$14,21)</f>
        <v>4</v>
      </c>
      <c r="Z124" s="2"/>
      <c r="AA124" s="28"/>
      <c r="AB124" s="47"/>
      <c r="AC124" s="48" t="s">
        <v>10</v>
      </c>
      <c r="AD124" s="28">
        <f>VLOOKUP($AA122,Schlüssel!$A$5:$DZ$14,13)</f>
        <v>11</v>
      </c>
      <c r="AE124" s="49" t="s">
        <v>10</v>
      </c>
      <c r="AF124" s="28">
        <f>VLOOKUP($AA122,Schlüssel!$A$5:$DZ$14,14)</f>
        <v>9</v>
      </c>
      <c r="AG124" s="49" t="s">
        <v>10</v>
      </c>
      <c r="AH124" s="28">
        <f>VLOOKUP($AA122,Schlüssel!$A$5:$DZ$14,15)</f>
        <v>5</v>
      </c>
      <c r="AI124" s="49" t="s">
        <v>10</v>
      </c>
      <c r="AJ124" s="28">
        <f>VLOOKUP($AA122,Schlüssel!$A$5:$DZ$14,16)</f>
        <v>12</v>
      </c>
      <c r="AK124" s="49" t="s">
        <v>10</v>
      </c>
      <c r="AL124" s="28">
        <f>VLOOKUP($AA122,Schlüssel!$A$5:$DZ$14,17)</f>
        <v>8</v>
      </c>
      <c r="AM124" s="49" t="s">
        <v>10</v>
      </c>
      <c r="AN124" s="28">
        <f>VLOOKUP($AA122,Schlüssel!$A$5:$DZ$14,18)</f>
        <v>3</v>
      </c>
      <c r="AO124" s="49" t="s">
        <v>10</v>
      </c>
      <c r="AP124" s="28">
        <f>VLOOKUP($AA122,Schlüssel!$A$5:$DZ$14,19)</f>
        <v>10</v>
      </c>
      <c r="AQ124" s="49" t="s">
        <v>10</v>
      </c>
      <c r="AR124" s="28">
        <f>VLOOKUP($AA122,Schlüssel!$A$5:$DZ$14,20)</f>
        <v>6</v>
      </c>
      <c r="AS124" s="49" t="s">
        <v>10</v>
      </c>
      <c r="AT124" s="28">
        <f>VLOOKUP($AA122,Schlüssel!$A$5:$DZ$14,21)</f>
        <v>7</v>
      </c>
      <c r="AW124" s="83"/>
      <c r="AX124" s="84"/>
      <c r="BA124" s="149"/>
      <c r="BB124" s="150"/>
      <c r="BC124" s="151"/>
      <c r="BQ124" s="153"/>
      <c r="BR124" s="151"/>
      <c r="BV124" s="151"/>
      <c r="BW124" s="153"/>
      <c r="BZ124" s="151"/>
    </row>
    <row r="125" spans="1:78" ht="20.25" customHeight="1" x14ac:dyDescent="0.25">
      <c r="B125" s="50" t="s">
        <v>1</v>
      </c>
      <c r="C125" s="51"/>
      <c r="D125" s="388" t="s">
        <v>961</v>
      </c>
      <c r="E125" s="389"/>
      <c r="F125" s="388" t="s">
        <v>962</v>
      </c>
      <c r="G125" s="389"/>
      <c r="H125" s="388" t="s">
        <v>963</v>
      </c>
      <c r="I125" s="389"/>
      <c r="J125" s="388" t="s">
        <v>964</v>
      </c>
      <c r="K125" s="389"/>
      <c r="L125" s="388" t="s">
        <v>965</v>
      </c>
      <c r="M125" s="389"/>
      <c r="N125" s="388" t="s">
        <v>966</v>
      </c>
      <c r="O125" s="389"/>
      <c r="P125" s="388" t="s">
        <v>967</v>
      </c>
      <c r="Q125" s="389"/>
      <c r="R125" s="388" t="s">
        <v>968</v>
      </c>
      <c r="S125" s="389"/>
      <c r="T125" s="388" t="s">
        <v>969</v>
      </c>
      <c r="U125" s="389"/>
      <c r="V125" s="416" t="s">
        <v>960</v>
      </c>
      <c r="W125" s="417"/>
      <c r="AA125" s="50" t="s">
        <v>1</v>
      </c>
      <c r="AB125" s="51"/>
      <c r="AC125" s="76" t="s">
        <v>961</v>
      </c>
      <c r="AD125" s="77"/>
      <c r="AE125" s="76" t="s">
        <v>962</v>
      </c>
      <c r="AF125" s="77"/>
      <c r="AG125" s="76" t="s">
        <v>963</v>
      </c>
      <c r="AH125" s="77"/>
      <c r="AI125" s="76" t="s">
        <v>964</v>
      </c>
      <c r="AJ125" s="77"/>
      <c r="AK125" s="76" t="s">
        <v>965</v>
      </c>
      <c r="AL125" s="77"/>
      <c r="AM125" s="76" t="s">
        <v>966</v>
      </c>
      <c r="AN125" s="77"/>
      <c r="AO125" s="76" t="s">
        <v>967</v>
      </c>
      <c r="AP125" s="77"/>
      <c r="AQ125" s="76" t="s">
        <v>968</v>
      </c>
      <c r="AR125" s="77"/>
      <c r="AS125" s="76" t="s">
        <v>969</v>
      </c>
      <c r="AT125" s="86"/>
      <c r="AU125" s="87" t="s">
        <v>960</v>
      </c>
      <c r="AV125" s="88"/>
      <c r="AW125" s="83"/>
      <c r="AX125" s="84"/>
      <c r="BA125" s="149"/>
      <c r="BB125" s="150"/>
      <c r="BC125" s="151"/>
      <c r="BQ125" s="153"/>
      <c r="BR125" s="151"/>
      <c r="BV125" s="151"/>
      <c r="BZ125" s="151"/>
    </row>
    <row r="126" spans="1:78" ht="15" customHeight="1" thickBot="1" x14ac:dyDescent="0.3">
      <c r="B126" s="52" t="s">
        <v>970</v>
      </c>
      <c r="C126" s="53" t="s">
        <v>971</v>
      </c>
      <c r="D126" s="54" t="s">
        <v>972</v>
      </c>
      <c r="E126" s="54" t="s">
        <v>973</v>
      </c>
      <c r="F126" s="54" t="s">
        <v>972</v>
      </c>
      <c r="G126" s="54" t="s">
        <v>973</v>
      </c>
      <c r="H126" s="54" t="s">
        <v>972</v>
      </c>
      <c r="I126" s="54" t="s">
        <v>973</v>
      </c>
      <c r="J126" s="54" t="s">
        <v>972</v>
      </c>
      <c r="K126" s="54" t="s">
        <v>973</v>
      </c>
      <c r="L126" s="54" t="s">
        <v>972</v>
      </c>
      <c r="M126" s="54" t="s">
        <v>973</v>
      </c>
      <c r="N126" s="54" t="s">
        <v>972</v>
      </c>
      <c r="O126" s="54" t="s">
        <v>973</v>
      </c>
      <c r="P126" s="54" t="s">
        <v>972</v>
      </c>
      <c r="Q126" s="54" t="s">
        <v>973</v>
      </c>
      <c r="R126" s="54" t="s">
        <v>972</v>
      </c>
      <c r="S126" s="54" t="s">
        <v>973</v>
      </c>
      <c r="T126" s="54" t="s">
        <v>972</v>
      </c>
      <c r="U126" s="54" t="s">
        <v>973</v>
      </c>
      <c r="V126" s="54" t="s">
        <v>972</v>
      </c>
      <c r="W126" s="55" t="s">
        <v>973</v>
      </c>
      <c r="AA126" s="52" t="s">
        <v>970</v>
      </c>
      <c r="AB126" s="53" t="s">
        <v>971</v>
      </c>
      <c r="AC126" s="54" t="s">
        <v>972</v>
      </c>
      <c r="AD126" s="54" t="s">
        <v>973</v>
      </c>
      <c r="AE126" s="54" t="s">
        <v>972</v>
      </c>
      <c r="AF126" s="54" t="s">
        <v>973</v>
      </c>
      <c r="AG126" s="54" t="s">
        <v>972</v>
      </c>
      <c r="AH126" s="54" t="s">
        <v>973</v>
      </c>
      <c r="AI126" s="54" t="s">
        <v>972</v>
      </c>
      <c r="AJ126" s="54" t="s">
        <v>973</v>
      </c>
      <c r="AK126" s="54" t="s">
        <v>972</v>
      </c>
      <c r="AL126" s="54" t="s">
        <v>973</v>
      </c>
      <c r="AM126" s="54" t="s">
        <v>972</v>
      </c>
      <c r="AN126" s="54" t="s">
        <v>973</v>
      </c>
      <c r="AO126" s="54" t="s">
        <v>972</v>
      </c>
      <c r="AP126" s="54" t="s">
        <v>973</v>
      </c>
      <c r="AQ126" s="54" t="s">
        <v>972</v>
      </c>
      <c r="AR126" s="54" t="s">
        <v>973</v>
      </c>
      <c r="AS126" s="54" t="s">
        <v>972</v>
      </c>
      <c r="AT126" s="89" t="s">
        <v>973</v>
      </c>
      <c r="AU126" s="52" t="s">
        <v>972</v>
      </c>
      <c r="AV126" s="55" t="s">
        <v>973</v>
      </c>
      <c r="AW126" s="83"/>
      <c r="AX126" s="84"/>
      <c r="BA126" s="149"/>
      <c r="BB126" s="150"/>
      <c r="BC126" s="151"/>
      <c r="BQ126" s="153"/>
      <c r="BR126" s="151"/>
      <c r="BV126" s="151"/>
      <c r="BZ126" s="151"/>
    </row>
    <row r="127" spans="1:78" ht="17.100000000000001" customHeight="1" x14ac:dyDescent="0.25">
      <c r="A127" s="413" t="s">
        <v>0</v>
      </c>
      <c r="B127" s="56" t="str">
        <f>IF(AA127=0,"",AA127)</f>
        <v/>
      </c>
      <c r="C127" s="57" t="str">
        <f>IF(AB127=0,"",AB127)</f>
        <v/>
      </c>
      <c r="D127" s="58" t="str">
        <f>IF(AC127=0,"",AC127)</f>
        <v/>
      </c>
      <c r="E127" s="397">
        <f>IF(AD127="","",AD127)</f>
        <v>0</v>
      </c>
      <c r="F127" s="58" t="str">
        <f t="shared" ref="F127:F140" si="139">IF(AE127=0,"",AE127)</f>
        <v/>
      </c>
      <c r="G127" s="397">
        <f>IF(AF127="","",AF127)</f>
        <v>0</v>
      </c>
      <c r="H127" s="58" t="str">
        <f t="shared" ref="H127:H140" si="140">IF(AG127=0,"",AG127)</f>
        <v/>
      </c>
      <c r="I127" s="397">
        <f>IF(AH127="","",AH127)</f>
        <v>0</v>
      </c>
      <c r="J127" s="58" t="str">
        <f t="shared" ref="J127:J140" si="141">IF(AI127=0,"",AI127)</f>
        <v/>
      </c>
      <c r="K127" s="397">
        <f>IF(AJ127="","",AJ127)</f>
        <v>0</v>
      </c>
      <c r="L127" s="58" t="str">
        <f t="shared" ref="L127:L140" si="142">IF(AK127=0,"",AK127)</f>
        <v/>
      </c>
      <c r="M127" s="397">
        <f>IF(AL127="","",AL127)</f>
        <v>0</v>
      </c>
      <c r="N127" s="58" t="str">
        <f>IF(AM127=0,"",AM127)</f>
        <v/>
      </c>
      <c r="O127" s="397">
        <f>IF(AN127="","",AN127)</f>
        <v>0</v>
      </c>
      <c r="P127" s="58" t="str">
        <f t="shared" ref="P127:P140" si="143">IF(AO127=0,"",AO127)</f>
        <v/>
      </c>
      <c r="Q127" s="397">
        <f>IF(AP127="","",AP127)</f>
        <v>0</v>
      </c>
      <c r="R127" s="58" t="str">
        <f t="shared" ref="R127:R140" si="144">IF(AQ127=0,"",AQ127)</f>
        <v/>
      </c>
      <c r="S127" s="397">
        <f>IF(AR127="","",AR127)</f>
        <v>0</v>
      </c>
      <c r="T127" s="58" t="str">
        <f t="shared" ref="T127:T140" si="145">IF(AS127=0,"",AS127)</f>
        <v/>
      </c>
      <c r="U127" s="397">
        <f>IF(AT127="","",AT127)</f>
        <v>0</v>
      </c>
      <c r="V127" s="58" t="str">
        <f t="shared" ref="V127:V140" si="146">IF(AU127=0,"",AU127)</f>
        <v/>
      </c>
      <c r="W127" s="397">
        <f>IF(AV127="","",AV127)</f>
        <v>0</v>
      </c>
      <c r="Z127" s="405" t="s">
        <v>0</v>
      </c>
      <c r="AA127" s="272" t="str">
        <f>IF(AB127=0,"",_xlfn.CONCAT(VLOOKUP(AB127,Starter!A:C,2,0)))</f>
        <v/>
      </c>
      <c r="AB127" s="81"/>
      <c r="AC127" s="129"/>
      <c r="AD127" s="163">
        <f>IF(SUM(AC127:AC129)+AC145=0,0,IF(SUM(ABS(AC127),ABS(AC128),ABS(AC129))=AC145,0.5,IF(SUM(ABS(AC127),ABS(AC128),ABS(AC129))&gt;AC145,1,0)))</f>
        <v>0</v>
      </c>
      <c r="AE127" s="132"/>
      <c r="AF127" s="91">
        <f>IF(SUM(AE127:AE129)+AE145=0,0,IF(SUM(ABS(AE127),ABS(AE128),ABS(AE129))=AE145,0.5,IF(SUM(ABS(AE127),ABS(AE128),ABS(AE129))&gt;AE145,1,0)))</f>
        <v>0</v>
      </c>
      <c r="AG127" s="129"/>
      <c r="AH127" s="91">
        <f>IF(SUM(AG127:AG129)+AG145=0,0,IF(SUM(ABS(AG127),ABS(AG128),ABS(AG129))=AG145,0.5,IF(SUM(ABS(AG127),ABS(AG128),ABS(AG129))&gt;AG145,1,0)))</f>
        <v>0</v>
      </c>
      <c r="AI127" s="129"/>
      <c r="AJ127" s="91">
        <f>IF(SUM(AI127:AI129)+AI145=0,0,IF(SUM(ABS(AI127),ABS(AI128),ABS(AI129))=AI145,0.5,IF(SUM(ABS(AI127),ABS(AI128),ABS(AI129))&gt;AI145,1,0)))</f>
        <v>0</v>
      </c>
      <c r="AK127" s="129"/>
      <c r="AL127" s="91">
        <f>IF(SUM(AK127:AK129)+AK145=0,0,IF(SUM(ABS(AK127),ABS(AK128),ABS(AK129))=AK145,0.5,IF(SUM(ABS(AK127),ABS(AK128),ABS(AK129))&gt;AK145,1,0)))</f>
        <v>0</v>
      </c>
      <c r="AM127" s="129"/>
      <c r="AN127" s="91">
        <f>IF(SUM(AM127:AM129)+AM145=0,0,IF(SUM(ABS(AM127),ABS(AM128),ABS(AM129))=AM145,0.5,IF(SUM(ABS(AM127),ABS(AM128),ABS(AM129))&gt;AM145,1,0)))</f>
        <v>0</v>
      </c>
      <c r="AO127" s="129"/>
      <c r="AP127" s="91">
        <f>IF(SUM(AO127:AO129)+AO145=0,0,IF(SUM(ABS(AO127),ABS(AO128),ABS(AO129))=AO145,0.5,IF(SUM(ABS(AO127),ABS(AO128),ABS(AO129))&gt;AO145,1,0)))</f>
        <v>0</v>
      </c>
      <c r="AQ127" s="129"/>
      <c r="AR127" s="91">
        <f>IF(SUM(AQ127:AQ129)+AQ145=0,0,IF(SUM(ABS(AQ127),ABS(AQ128),ABS(AQ129))=AQ145,0.5,IF(SUM(ABS(AQ127),ABS(AQ128),ABS(AQ129))&gt;AQ145,1,0)))</f>
        <v>0</v>
      </c>
      <c r="AS127" s="129"/>
      <c r="AT127" s="91">
        <f>IF(SUM(AS127:AS129)+AS145=0,0,IF(SUM(ABS(AS127),ABS(AS128),ABS(AS129))=AS145,0.5,IF(SUM(ABS(AS127),ABS(AS128),ABS(AS129))&gt;AS145,1,0)))</f>
        <v>0</v>
      </c>
      <c r="AU127" s="92">
        <f t="shared" ref="AU127:AU138" si="147">ABS(SUM(AC127:AC127))+ABS(SUM(AE127:AE127))+ABS(SUM(AG127:AG127))+ABS(SUM(AI127:AI127))+ABS(SUM(AK127:AK127))+ABS(SUM(AM127:AM127))+ABS(SUM(AO127:AO127))+ABS(SUM(AQ127:AQ127))+ABS(SUM(AS127:AS127))</f>
        <v>0</v>
      </c>
      <c r="AV127" s="93">
        <f>SUM(AD127+AF127+AH127+AJ127+AL127+AN127+AP127+AR127+AT127)</f>
        <v>0</v>
      </c>
      <c r="AW127" s="83"/>
      <c r="AX127" s="84"/>
      <c r="AZ127" s="47"/>
      <c r="BA127" s="149"/>
      <c r="BB127" s="150"/>
      <c r="BC127" s="151"/>
      <c r="BD127" s="154">
        <f>+AB127</f>
        <v>0</v>
      </c>
      <c r="BE127" s="150">
        <f>+AU127</f>
        <v>0</v>
      </c>
      <c r="BF127" s="152">
        <f>COUNT(BH127:BP127)</f>
        <v>0</v>
      </c>
      <c r="BG127" s="152">
        <f>COUNTIF(BH127:BP127,"&gt;0")</f>
        <v>0</v>
      </c>
      <c r="BH127" s="152" t="str">
        <f t="shared" ref="BH127:BH138" si="148">IF(AC127=0,"",AC127)</f>
        <v/>
      </c>
      <c r="BI127" s="152" t="str">
        <f t="shared" ref="BI127:BI138" si="149">IF(AE127=0,"",AE127)</f>
        <v/>
      </c>
      <c r="BJ127" s="152" t="str">
        <f t="shared" ref="BJ127:BJ138" si="150">IF(AG127=0,"",AG127)</f>
        <v/>
      </c>
      <c r="BK127" s="152" t="str">
        <f t="shared" ref="BK127:BK138" si="151">IF(AI127=0,"",AI127)</f>
        <v/>
      </c>
      <c r="BL127" s="152" t="str">
        <f t="shared" ref="BL127:BL138" si="152">IF(AK127=0,"",AK127)</f>
        <v/>
      </c>
      <c r="BM127" s="152" t="str">
        <f t="shared" ref="BM127:BM138" si="153">IF(AM127=0,"",AM127)</f>
        <v/>
      </c>
      <c r="BN127" s="152" t="str">
        <f t="shared" ref="BN127:BN138" si="154">IF(AO127=0,"",AO127)</f>
        <v/>
      </c>
      <c r="BO127" s="152" t="str">
        <f t="shared" ref="BO127:BO138" si="155">IF(AQ127=0,"",AQ127)</f>
        <v/>
      </c>
      <c r="BP127" s="152" t="str">
        <f t="shared" ref="BP127:BP138" si="156">IF(AS127=0,"",AS127)</f>
        <v/>
      </c>
      <c r="BQ127" s="153"/>
      <c r="BR127" s="151"/>
      <c r="BS127" s="152">
        <f>MAX(BH127:BP127)</f>
        <v>0</v>
      </c>
      <c r="BT127" s="152">
        <f>IF(BS127&lt;MAX(BS:BS),0,BS127+ROW()/1000000000)</f>
        <v>1.2700000000000001E-7</v>
      </c>
      <c r="BU127" s="152" t="str">
        <f>+AA123</f>
        <v>BC EMAX Unterföhring 2</v>
      </c>
      <c r="BV127" s="151">
        <f>RANK(BT127,BT:BT)</f>
        <v>72</v>
      </c>
      <c r="BW127" s="152">
        <f>SUMIF(BH127:BP127,"&gt;0")</f>
        <v>0</v>
      </c>
      <c r="BX127" s="152">
        <f>IF(COUNTIF(BH127:BP127,"&gt;0")&lt;Spielorte!$A$23,0,BE127/Spielorte!$A$23)</f>
        <v>0</v>
      </c>
      <c r="BY127" s="152">
        <f>IF(BX127&lt;MAX(BX:BX),0,BX127+ROW()/1000000000)</f>
        <v>1.2700000000000001E-7</v>
      </c>
      <c r="BZ127" s="151">
        <f t="shared" ref="BZ127:BZ138" si="157">IF(BY127=0,0,RANK(BY127,BY:BY))</f>
        <v>72</v>
      </c>
    </row>
    <row r="128" spans="1:78" ht="17.100000000000001" customHeight="1" x14ac:dyDescent="0.25">
      <c r="A128" s="414"/>
      <c r="B128" s="59" t="str">
        <f t="shared" ref="B128:D140" si="158">IF(AA128=0,"",AA128)</f>
        <v/>
      </c>
      <c r="C128" s="60" t="str">
        <f t="shared" si="158"/>
        <v/>
      </c>
      <c r="D128" s="61" t="str">
        <f t="shared" si="158"/>
        <v/>
      </c>
      <c r="E128" s="398"/>
      <c r="F128" s="61" t="str">
        <f t="shared" si="139"/>
        <v/>
      </c>
      <c r="G128" s="398"/>
      <c r="H128" s="61" t="str">
        <f t="shared" si="140"/>
        <v/>
      </c>
      <c r="I128" s="398"/>
      <c r="J128" s="61" t="str">
        <f t="shared" si="141"/>
        <v/>
      </c>
      <c r="K128" s="398"/>
      <c r="L128" s="61" t="str">
        <f t="shared" si="142"/>
        <v/>
      </c>
      <c r="M128" s="398"/>
      <c r="N128" s="61" t="str">
        <f t="shared" ref="N128:N140" si="159">IF(AM128=0,"",AM128)</f>
        <v/>
      </c>
      <c r="O128" s="398"/>
      <c r="P128" s="61" t="str">
        <f t="shared" si="143"/>
        <v/>
      </c>
      <c r="Q128" s="398"/>
      <c r="R128" s="61" t="str">
        <f t="shared" si="144"/>
        <v/>
      </c>
      <c r="S128" s="398"/>
      <c r="T128" s="61" t="str">
        <f t="shared" si="145"/>
        <v/>
      </c>
      <c r="U128" s="398"/>
      <c r="V128" s="61" t="str">
        <f t="shared" si="146"/>
        <v/>
      </c>
      <c r="W128" s="398"/>
      <c r="Z128" s="406"/>
      <c r="AA128" s="90" t="str">
        <f>IF(AB128=0,"",_xlfn.CONCAT(VLOOKUP(AB128,Starter!A:C,2,0)))</f>
        <v/>
      </c>
      <c r="AB128" s="80"/>
      <c r="AC128" s="130"/>
      <c r="AD128" s="94"/>
      <c r="AE128" s="130"/>
      <c r="AF128" s="94"/>
      <c r="AG128" s="130"/>
      <c r="AH128" s="94"/>
      <c r="AI128" s="130"/>
      <c r="AJ128" s="94"/>
      <c r="AK128" s="130"/>
      <c r="AL128" s="94"/>
      <c r="AM128" s="130"/>
      <c r="AN128" s="94"/>
      <c r="AO128" s="130"/>
      <c r="AP128" s="94"/>
      <c r="AQ128" s="130"/>
      <c r="AR128" s="94"/>
      <c r="AS128" s="130"/>
      <c r="AT128" s="94"/>
      <c r="AU128" s="95">
        <f t="shared" si="147"/>
        <v>0</v>
      </c>
      <c r="AV128" s="96"/>
      <c r="AW128" s="83"/>
      <c r="AX128" s="84"/>
      <c r="AZ128" s="47"/>
      <c r="BA128" s="149"/>
      <c r="BB128" s="150"/>
      <c r="BC128" s="151"/>
      <c r="BD128" s="154">
        <f t="shared" ref="BD128:BD138" si="160">+AB128</f>
        <v>0</v>
      </c>
      <c r="BE128" s="150">
        <f t="shared" ref="BE128:BE138" si="161">+AU128</f>
        <v>0</v>
      </c>
      <c r="BF128" s="152">
        <f t="shared" ref="BF128:BF138" si="162">COUNT(BH128:BP128)</f>
        <v>0</v>
      </c>
      <c r="BG128" s="152">
        <f t="shared" ref="BG128:BG138" si="163">COUNTIF(BH128:BP128,"&gt;0")</f>
        <v>0</v>
      </c>
      <c r="BH128" s="152" t="str">
        <f t="shared" si="148"/>
        <v/>
      </c>
      <c r="BI128" s="152" t="str">
        <f t="shared" si="149"/>
        <v/>
      </c>
      <c r="BJ128" s="152" t="str">
        <f t="shared" si="150"/>
        <v/>
      </c>
      <c r="BK128" s="152" t="str">
        <f t="shared" si="151"/>
        <v/>
      </c>
      <c r="BL128" s="152" t="str">
        <f t="shared" si="152"/>
        <v/>
      </c>
      <c r="BM128" s="152" t="str">
        <f t="shared" si="153"/>
        <v/>
      </c>
      <c r="BN128" s="152" t="str">
        <f t="shared" si="154"/>
        <v/>
      </c>
      <c r="BO128" s="152" t="str">
        <f t="shared" si="155"/>
        <v/>
      </c>
      <c r="BP128" s="152" t="str">
        <f t="shared" si="156"/>
        <v/>
      </c>
      <c r="BQ128" s="153"/>
      <c r="BR128" s="151"/>
      <c r="BS128" s="152">
        <f t="shared" ref="BS128:BS138" si="164">MAX(BH128:BP128)</f>
        <v>0</v>
      </c>
      <c r="BT128" s="152">
        <f t="shared" ref="BT128:BT138" si="165">IF(BS128&lt;MAX(BS:BS),0,BS128+ROW()/1000000000)</f>
        <v>1.2800000000000001E-7</v>
      </c>
      <c r="BU128" s="152" t="str">
        <f t="shared" ref="BU128:BU138" si="166">+BU127</f>
        <v>BC EMAX Unterföhring 2</v>
      </c>
      <c r="BV128" s="151">
        <f t="shared" ref="BV128:BV138" si="167">RANK(BT128,BT:BT)</f>
        <v>71</v>
      </c>
      <c r="BW128" s="152">
        <f t="shared" ref="BW128:BW138" si="168">SUMIF(BH128:BP128,"&gt;0")</f>
        <v>0</v>
      </c>
      <c r="BX128" s="152">
        <f>IF(COUNTIF(BH128:BP128,"&gt;0")&lt;Spielorte!$A$23,0,BE128/Spielorte!$A$23)</f>
        <v>0</v>
      </c>
      <c r="BY128" s="152">
        <f t="shared" ref="BY128:BY138" si="169">IF(BX128&lt;MAX(BX:BX),0,BX128+ROW()/1000000000)</f>
        <v>1.2800000000000001E-7</v>
      </c>
      <c r="BZ128" s="151">
        <f t="shared" si="157"/>
        <v>71</v>
      </c>
    </row>
    <row r="129" spans="1:78" ht="17.100000000000001" customHeight="1" thickBot="1" x14ac:dyDescent="0.3">
      <c r="A129" s="415"/>
      <c r="B129" s="62" t="str">
        <f t="shared" si="158"/>
        <v/>
      </c>
      <c r="C129" s="63" t="str">
        <f t="shared" si="158"/>
        <v/>
      </c>
      <c r="D129" s="52" t="str">
        <f t="shared" si="158"/>
        <v/>
      </c>
      <c r="E129" s="399"/>
      <c r="F129" s="52" t="str">
        <f t="shared" si="139"/>
        <v/>
      </c>
      <c r="G129" s="399"/>
      <c r="H129" s="52" t="str">
        <f t="shared" si="140"/>
        <v/>
      </c>
      <c r="I129" s="399"/>
      <c r="J129" s="52" t="str">
        <f t="shared" si="141"/>
        <v/>
      </c>
      <c r="K129" s="399"/>
      <c r="L129" s="52" t="str">
        <f t="shared" si="142"/>
        <v/>
      </c>
      <c r="M129" s="399"/>
      <c r="N129" s="52" t="str">
        <f t="shared" si="159"/>
        <v/>
      </c>
      <c r="O129" s="399"/>
      <c r="P129" s="52" t="str">
        <f t="shared" si="143"/>
        <v/>
      </c>
      <c r="Q129" s="399"/>
      <c r="R129" s="52" t="str">
        <f t="shared" si="144"/>
        <v/>
      </c>
      <c r="S129" s="399"/>
      <c r="T129" s="52" t="str">
        <f t="shared" si="145"/>
        <v/>
      </c>
      <c r="U129" s="399"/>
      <c r="V129" s="52" t="str">
        <f t="shared" si="146"/>
        <v/>
      </c>
      <c r="W129" s="399"/>
      <c r="Z129" s="407"/>
      <c r="AA129" s="99" t="str">
        <f>IF(AB129=0,"",_xlfn.CONCAT(VLOOKUP(AB129,Starter!A:C,2,0)))</f>
        <v/>
      </c>
      <c r="AB129" s="82"/>
      <c r="AC129" s="131"/>
      <c r="AD129" s="94"/>
      <c r="AE129" s="131"/>
      <c r="AF129" s="94"/>
      <c r="AG129" s="131"/>
      <c r="AH129" s="94"/>
      <c r="AI129" s="131"/>
      <c r="AJ129" s="94"/>
      <c r="AK129" s="131"/>
      <c r="AL129" s="94"/>
      <c r="AM129" s="131"/>
      <c r="AN129" s="94"/>
      <c r="AO129" s="131"/>
      <c r="AP129" s="94"/>
      <c r="AQ129" s="131"/>
      <c r="AR129" s="94"/>
      <c r="AS129" s="131"/>
      <c r="AT129" s="94"/>
      <c r="AU129" s="97">
        <f t="shared" si="147"/>
        <v>0</v>
      </c>
      <c r="AV129" s="98"/>
      <c r="AW129" s="83"/>
      <c r="AX129" s="84"/>
      <c r="AZ129" s="47"/>
      <c r="BA129" s="149"/>
      <c r="BB129" s="150"/>
      <c r="BC129" s="151"/>
      <c r="BD129" s="154">
        <f t="shared" si="160"/>
        <v>0</v>
      </c>
      <c r="BE129" s="150">
        <f t="shared" si="161"/>
        <v>0</v>
      </c>
      <c r="BF129" s="152">
        <f t="shared" si="162"/>
        <v>0</v>
      </c>
      <c r="BG129" s="152">
        <f t="shared" si="163"/>
        <v>0</v>
      </c>
      <c r="BH129" s="152" t="str">
        <f t="shared" si="148"/>
        <v/>
      </c>
      <c r="BI129" s="152" t="str">
        <f t="shared" si="149"/>
        <v/>
      </c>
      <c r="BJ129" s="152" t="str">
        <f t="shared" si="150"/>
        <v/>
      </c>
      <c r="BK129" s="152" t="str">
        <f t="shared" si="151"/>
        <v/>
      </c>
      <c r="BL129" s="152" t="str">
        <f t="shared" si="152"/>
        <v/>
      </c>
      <c r="BM129" s="152" t="str">
        <f t="shared" si="153"/>
        <v/>
      </c>
      <c r="BN129" s="152" t="str">
        <f t="shared" si="154"/>
        <v/>
      </c>
      <c r="BO129" s="152" t="str">
        <f t="shared" si="155"/>
        <v/>
      </c>
      <c r="BP129" s="152" t="str">
        <f t="shared" si="156"/>
        <v/>
      </c>
      <c r="BQ129" s="153"/>
      <c r="BR129" s="151"/>
      <c r="BS129" s="152">
        <f t="shared" si="164"/>
        <v>0</v>
      </c>
      <c r="BT129" s="152">
        <f t="shared" si="165"/>
        <v>1.29E-7</v>
      </c>
      <c r="BU129" s="152" t="str">
        <f t="shared" si="166"/>
        <v>BC EMAX Unterföhring 2</v>
      </c>
      <c r="BV129" s="151">
        <f t="shared" si="167"/>
        <v>70</v>
      </c>
      <c r="BW129" s="152">
        <f t="shared" si="168"/>
        <v>0</v>
      </c>
      <c r="BX129" s="152">
        <f>IF(COUNTIF(BH129:BP129,"&gt;0")&lt;Spielorte!$A$23,0,BE129/Spielorte!$A$23)</f>
        <v>0</v>
      </c>
      <c r="BY129" s="152">
        <f t="shared" si="169"/>
        <v>1.29E-7</v>
      </c>
      <c r="BZ129" s="151">
        <f t="shared" si="157"/>
        <v>70</v>
      </c>
    </row>
    <row r="130" spans="1:78" ht="17.100000000000001" customHeight="1" x14ac:dyDescent="0.25">
      <c r="A130" s="413" t="s">
        <v>2</v>
      </c>
      <c r="B130" s="56" t="str">
        <f t="shared" si="158"/>
        <v/>
      </c>
      <c r="C130" s="57" t="str">
        <f t="shared" si="158"/>
        <v/>
      </c>
      <c r="D130" s="58" t="str">
        <f t="shared" si="158"/>
        <v/>
      </c>
      <c r="E130" s="397">
        <f>IF(AD130="","",AD130)</f>
        <v>0</v>
      </c>
      <c r="F130" s="58" t="str">
        <f t="shared" si="139"/>
        <v/>
      </c>
      <c r="G130" s="397">
        <f>IF(AF130="","",AF130)</f>
        <v>0</v>
      </c>
      <c r="H130" s="58" t="str">
        <f t="shared" si="140"/>
        <v/>
      </c>
      <c r="I130" s="397">
        <f>IF(AH130="","",AH130)</f>
        <v>0</v>
      </c>
      <c r="J130" s="58" t="str">
        <f t="shared" si="141"/>
        <v/>
      </c>
      <c r="K130" s="397">
        <f>IF(AJ130="","",AJ130)</f>
        <v>0</v>
      </c>
      <c r="L130" s="58" t="str">
        <f t="shared" si="142"/>
        <v/>
      </c>
      <c r="M130" s="397">
        <f>IF(AL130="","",AL130)</f>
        <v>0</v>
      </c>
      <c r="N130" s="58" t="str">
        <f t="shared" si="159"/>
        <v/>
      </c>
      <c r="O130" s="397">
        <f>IF(AN130="","",AN130)</f>
        <v>0</v>
      </c>
      <c r="P130" s="58" t="str">
        <f t="shared" si="143"/>
        <v/>
      </c>
      <c r="Q130" s="397">
        <f>IF(AP130="","",AP130)</f>
        <v>0</v>
      </c>
      <c r="R130" s="58" t="str">
        <f t="shared" si="144"/>
        <v/>
      </c>
      <c r="S130" s="397">
        <f>IF(AR130="","",AR130)</f>
        <v>0</v>
      </c>
      <c r="T130" s="58" t="str">
        <f t="shared" si="145"/>
        <v/>
      </c>
      <c r="U130" s="397">
        <f>IF(AT130="","",AT130)</f>
        <v>0</v>
      </c>
      <c r="V130" s="58" t="str">
        <f t="shared" si="146"/>
        <v/>
      </c>
      <c r="W130" s="397">
        <f>IF(AV130="","",AV130)</f>
        <v>0</v>
      </c>
      <c r="Z130" s="405" t="s">
        <v>2</v>
      </c>
      <c r="AA130" s="272" t="str">
        <f>IF(AB130=0,"",_xlfn.CONCAT(VLOOKUP(AB130,Starter!A:C,2,0)))</f>
        <v/>
      </c>
      <c r="AB130" s="81"/>
      <c r="AC130" s="132"/>
      <c r="AD130" s="91">
        <f>IF(SUM(AC130:AC132)+AC146=0,0,IF(SUM(ABS(AC130),ABS(AC131),ABS(AC132))=AC146,0.5,IF(SUM(ABS(AC130),ABS(AC131),ABS(AC132))&gt;AC146,1,0)))</f>
        <v>0</v>
      </c>
      <c r="AE130" s="132"/>
      <c r="AF130" s="91">
        <f>IF(SUM(AE130:AE132)+AE146=0,0,IF(SUM(ABS(AE130),ABS(AE131),ABS(AE132))=AE146,0.5,IF(SUM(ABS(AE130),ABS(AE131),ABS(AE132))&gt;AE146,1,0)))</f>
        <v>0</v>
      </c>
      <c r="AG130" s="132"/>
      <c r="AH130" s="91">
        <f>IF(SUM(AG130:AG132)+AG146=0,0,IF(SUM(ABS(AG130),ABS(AG131),ABS(AG132))=AG146,0.5,IF(SUM(ABS(AG130),ABS(AG131),ABS(AG132))&gt;AG146,1,0)))</f>
        <v>0</v>
      </c>
      <c r="AI130" s="132"/>
      <c r="AJ130" s="91">
        <f>IF(SUM(AI130:AI132)+AI146=0,0,IF(SUM(ABS(AI130),ABS(AI131),ABS(AI132))=AI146,0.5,IF(SUM(ABS(AI130),ABS(AI131),ABS(AI132))&gt;AI146,1,0)))</f>
        <v>0</v>
      </c>
      <c r="AK130" s="132"/>
      <c r="AL130" s="91">
        <f>IF(SUM(AK130:AK132)+AK146=0,0,IF(SUM(ABS(AK130),ABS(AK131),ABS(AK132))=AK146,0.5,IF(SUM(ABS(AK130),ABS(AK131),ABS(AK132))&gt;AK146,1,0)))</f>
        <v>0</v>
      </c>
      <c r="AM130" s="132"/>
      <c r="AN130" s="91">
        <f>IF(SUM(AM130:AM132)+AM146=0,0,IF(SUM(ABS(AM130),ABS(AM131),ABS(AM132))=AM146,0.5,IF(SUM(ABS(AM130),ABS(AM131),ABS(AM132))&gt;AM146,1,0)))</f>
        <v>0</v>
      </c>
      <c r="AO130" s="132"/>
      <c r="AP130" s="91">
        <f>IF(SUM(AO130:AO132)+AO146=0,0,IF(SUM(ABS(AO130),ABS(AO131),ABS(AO132))=AO146,0.5,IF(SUM(ABS(AO130),ABS(AO131),ABS(AO132))&gt;AO146,1,0)))</f>
        <v>0</v>
      </c>
      <c r="AQ130" s="132"/>
      <c r="AR130" s="91">
        <f>IF(SUM(AQ130:AQ132)+AQ146=0,0,IF(SUM(ABS(AQ130),ABS(AQ131),ABS(AQ132))=AQ146,0.5,IF(SUM(ABS(AQ130),ABS(AQ131),ABS(AQ132))&gt;AQ146,1,0)))</f>
        <v>0</v>
      </c>
      <c r="AS130" s="132"/>
      <c r="AT130" s="91">
        <f>IF(SUM(AS130:AS132)+AS146=0,0,IF(SUM(ABS(AS130),ABS(AS131),ABS(AS132))=AS146,0.5,IF(SUM(ABS(AS130),ABS(AS131),ABS(AS132))&gt;AS146,1,0)))</f>
        <v>0</v>
      </c>
      <c r="AU130" s="92">
        <f t="shared" si="147"/>
        <v>0</v>
      </c>
      <c r="AV130" s="93">
        <f>SUM(AD130+AF130+AH130+AJ130+AL130+AN130+AP130+AR130+AT130)</f>
        <v>0</v>
      </c>
      <c r="AW130" s="83"/>
      <c r="AX130" s="84"/>
      <c r="AZ130" s="47"/>
      <c r="BA130" s="149"/>
      <c r="BB130" s="150"/>
      <c r="BC130" s="151"/>
      <c r="BD130" s="154">
        <f t="shared" si="160"/>
        <v>0</v>
      </c>
      <c r="BE130" s="150">
        <f t="shared" si="161"/>
        <v>0</v>
      </c>
      <c r="BF130" s="152">
        <f t="shared" si="162"/>
        <v>0</v>
      </c>
      <c r="BG130" s="152">
        <f t="shared" si="163"/>
        <v>0</v>
      </c>
      <c r="BH130" s="152" t="str">
        <f t="shared" si="148"/>
        <v/>
      </c>
      <c r="BI130" s="152" t="str">
        <f t="shared" si="149"/>
        <v/>
      </c>
      <c r="BJ130" s="152" t="str">
        <f t="shared" si="150"/>
        <v/>
      </c>
      <c r="BK130" s="152" t="str">
        <f t="shared" si="151"/>
        <v/>
      </c>
      <c r="BL130" s="152" t="str">
        <f t="shared" si="152"/>
        <v/>
      </c>
      <c r="BM130" s="152" t="str">
        <f t="shared" si="153"/>
        <v/>
      </c>
      <c r="BN130" s="152" t="str">
        <f t="shared" si="154"/>
        <v/>
      </c>
      <c r="BO130" s="152" t="str">
        <f t="shared" si="155"/>
        <v/>
      </c>
      <c r="BP130" s="152" t="str">
        <f t="shared" si="156"/>
        <v/>
      </c>
      <c r="BQ130" s="153"/>
      <c r="BR130" s="151"/>
      <c r="BS130" s="152">
        <f t="shared" si="164"/>
        <v>0</v>
      </c>
      <c r="BT130" s="152">
        <f t="shared" si="165"/>
        <v>1.3E-7</v>
      </c>
      <c r="BU130" s="152" t="str">
        <f t="shared" si="166"/>
        <v>BC EMAX Unterföhring 2</v>
      </c>
      <c r="BV130" s="151">
        <f t="shared" si="167"/>
        <v>69</v>
      </c>
      <c r="BW130" s="152">
        <f t="shared" si="168"/>
        <v>0</v>
      </c>
      <c r="BX130" s="152">
        <f>IF(COUNTIF(BH130:BP130,"&gt;0")&lt;Spielorte!$A$23,0,BE130/Spielorte!$A$23)</f>
        <v>0</v>
      </c>
      <c r="BY130" s="152">
        <f t="shared" si="169"/>
        <v>1.3E-7</v>
      </c>
      <c r="BZ130" s="151">
        <f t="shared" si="157"/>
        <v>69</v>
      </c>
    </row>
    <row r="131" spans="1:78" ht="17.100000000000001" customHeight="1" x14ac:dyDescent="0.25">
      <c r="A131" s="414"/>
      <c r="B131" s="59" t="str">
        <f t="shared" si="158"/>
        <v/>
      </c>
      <c r="C131" s="60" t="str">
        <f t="shared" si="158"/>
        <v/>
      </c>
      <c r="D131" s="61" t="str">
        <f t="shared" si="158"/>
        <v/>
      </c>
      <c r="E131" s="398"/>
      <c r="F131" s="61" t="str">
        <f t="shared" si="139"/>
        <v/>
      </c>
      <c r="G131" s="398"/>
      <c r="H131" s="61" t="str">
        <f t="shared" si="140"/>
        <v/>
      </c>
      <c r="I131" s="398"/>
      <c r="J131" s="61" t="str">
        <f t="shared" si="141"/>
        <v/>
      </c>
      <c r="K131" s="398"/>
      <c r="L131" s="61" t="str">
        <f t="shared" si="142"/>
        <v/>
      </c>
      <c r="M131" s="398"/>
      <c r="N131" s="61" t="str">
        <f t="shared" si="159"/>
        <v/>
      </c>
      <c r="O131" s="398"/>
      <c r="P131" s="61" t="str">
        <f t="shared" si="143"/>
        <v/>
      </c>
      <c r="Q131" s="398"/>
      <c r="R131" s="61" t="str">
        <f t="shared" si="144"/>
        <v/>
      </c>
      <c r="S131" s="398"/>
      <c r="T131" s="61" t="str">
        <f t="shared" si="145"/>
        <v/>
      </c>
      <c r="U131" s="398"/>
      <c r="V131" s="61" t="str">
        <f t="shared" si="146"/>
        <v/>
      </c>
      <c r="W131" s="398"/>
      <c r="Z131" s="406"/>
      <c r="AA131" s="90" t="str">
        <f>IF(AB131=0,"",_xlfn.CONCAT(VLOOKUP(AB131,Starter!A:C,2,0)))</f>
        <v/>
      </c>
      <c r="AB131" s="80"/>
      <c r="AC131" s="130"/>
      <c r="AD131" s="94"/>
      <c r="AE131" s="130"/>
      <c r="AF131" s="94"/>
      <c r="AG131" s="130"/>
      <c r="AH131" s="94"/>
      <c r="AI131" s="130"/>
      <c r="AJ131" s="94"/>
      <c r="AK131" s="130"/>
      <c r="AL131" s="94"/>
      <c r="AM131" s="130"/>
      <c r="AN131" s="94"/>
      <c r="AO131" s="134"/>
      <c r="AP131" s="94"/>
      <c r="AQ131" s="134"/>
      <c r="AR131" s="94"/>
      <c r="AS131" s="134"/>
      <c r="AT131" s="94"/>
      <c r="AU131" s="95">
        <f t="shared" si="147"/>
        <v>0</v>
      </c>
      <c r="AV131" s="96"/>
      <c r="AW131" s="83"/>
      <c r="AX131" s="84"/>
      <c r="AZ131" s="47"/>
      <c r="BA131" s="149"/>
      <c r="BB131" s="150"/>
      <c r="BC131" s="151"/>
      <c r="BD131" s="154">
        <f t="shared" si="160"/>
        <v>0</v>
      </c>
      <c r="BE131" s="150">
        <f t="shared" si="161"/>
        <v>0</v>
      </c>
      <c r="BF131" s="152">
        <f t="shared" si="162"/>
        <v>0</v>
      </c>
      <c r="BG131" s="152">
        <f t="shared" si="163"/>
        <v>0</v>
      </c>
      <c r="BH131" s="152" t="str">
        <f t="shared" si="148"/>
        <v/>
      </c>
      <c r="BI131" s="152" t="str">
        <f t="shared" si="149"/>
        <v/>
      </c>
      <c r="BJ131" s="152" t="str">
        <f t="shared" si="150"/>
        <v/>
      </c>
      <c r="BK131" s="152" t="str">
        <f t="shared" si="151"/>
        <v/>
      </c>
      <c r="BL131" s="152" t="str">
        <f t="shared" si="152"/>
        <v/>
      </c>
      <c r="BM131" s="152" t="str">
        <f t="shared" si="153"/>
        <v/>
      </c>
      <c r="BN131" s="152" t="str">
        <f t="shared" si="154"/>
        <v/>
      </c>
      <c r="BO131" s="152" t="str">
        <f t="shared" si="155"/>
        <v/>
      </c>
      <c r="BP131" s="152" t="str">
        <f t="shared" si="156"/>
        <v/>
      </c>
      <c r="BQ131" s="153"/>
      <c r="BR131" s="151"/>
      <c r="BS131" s="152">
        <f t="shared" si="164"/>
        <v>0</v>
      </c>
      <c r="BT131" s="152">
        <f t="shared" si="165"/>
        <v>1.31E-7</v>
      </c>
      <c r="BU131" s="152" t="str">
        <f t="shared" si="166"/>
        <v>BC EMAX Unterföhring 2</v>
      </c>
      <c r="BV131" s="151">
        <f t="shared" si="167"/>
        <v>68</v>
      </c>
      <c r="BW131" s="152">
        <f t="shared" si="168"/>
        <v>0</v>
      </c>
      <c r="BX131" s="152">
        <f>IF(COUNTIF(BH131:BP131,"&gt;0")&lt;Spielorte!$A$23,0,BE131/Spielorte!$A$23)</f>
        <v>0</v>
      </c>
      <c r="BY131" s="152">
        <f t="shared" si="169"/>
        <v>1.31E-7</v>
      </c>
      <c r="BZ131" s="151">
        <f t="shared" si="157"/>
        <v>68</v>
      </c>
    </row>
    <row r="132" spans="1:78" ht="17.100000000000001" customHeight="1" thickBot="1" x14ac:dyDescent="0.3">
      <c r="A132" s="415"/>
      <c r="B132" s="62" t="str">
        <f t="shared" si="158"/>
        <v/>
      </c>
      <c r="C132" s="63" t="str">
        <f t="shared" si="158"/>
        <v/>
      </c>
      <c r="D132" s="52" t="str">
        <f t="shared" si="158"/>
        <v/>
      </c>
      <c r="E132" s="399"/>
      <c r="F132" s="52" t="str">
        <f t="shared" si="139"/>
        <v/>
      </c>
      <c r="G132" s="399"/>
      <c r="H132" s="52" t="str">
        <f t="shared" si="140"/>
        <v/>
      </c>
      <c r="I132" s="399"/>
      <c r="J132" s="52" t="str">
        <f t="shared" si="141"/>
        <v/>
      </c>
      <c r="K132" s="399"/>
      <c r="L132" s="52" t="str">
        <f t="shared" si="142"/>
        <v/>
      </c>
      <c r="M132" s="399"/>
      <c r="N132" s="52" t="str">
        <f t="shared" si="159"/>
        <v/>
      </c>
      <c r="O132" s="399"/>
      <c r="P132" s="52" t="str">
        <f t="shared" si="143"/>
        <v/>
      </c>
      <c r="Q132" s="399"/>
      <c r="R132" s="52" t="str">
        <f t="shared" si="144"/>
        <v/>
      </c>
      <c r="S132" s="399"/>
      <c r="T132" s="52" t="str">
        <f t="shared" si="145"/>
        <v/>
      </c>
      <c r="U132" s="399"/>
      <c r="V132" s="52" t="str">
        <f t="shared" si="146"/>
        <v/>
      </c>
      <c r="W132" s="399"/>
      <c r="Z132" s="407"/>
      <c r="AA132" s="99" t="str">
        <f>IF(AB132=0,"",_xlfn.CONCAT(VLOOKUP(AB132,Starter!A:C,2,0)))</f>
        <v/>
      </c>
      <c r="AB132" s="82"/>
      <c r="AC132" s="133"/>
      <c r="AD132" s="100"/>
      <c r="AE132" s="133"/>
      <c r="AF132" s="100"/>
      <c r="AG132" s="133"/>
      <c r="AH132" s="100"/>
      <c r="AI132" s="133"/>
      <c r="AJ132" s="100"/>
      <c r="AK132" s="133"/>
      <c r="AL132" s="100"/>
      <c r="AM132" s="133"/>
      <c r="AN132" s="100"/>
      <c r="AO132" s="133"/>
      <c r="AP132" s="100"/>
      <c r="AQ132" s="133"/>
      <c r="AR132" s="100"/>
      <c r="AS132" s="133"/>
      <c r="AT132" s="100"/>
      <c r="AU132" s="97">
        <f t="shared" si="147"/>
        <v>0</v>
      </c>
      <c r="AV132" s="98"/>
      <c r="AW132" s="83"/>
      <c r="AX132" s="84"/>
      <c r="AZ132" s="47"/>
      <c r="BA132" s="149"/>
      <c r="BB132" s="150"/>
      <c r="BC132" s="151"/>
      <c r="BD132" s="154">
        <f t="shared" si="160"/>
        <v>0</v>
      </c>
      <c r="BE132" s="150">
        <f t="shared" si="161"/>
        <v>0</v>
      </c>
      <c r="BF132" s="152">
        <f t="shared" si="162"/>
        <v>0</v>
      </c>
      <c r="BG132" s="152">
        <f t="shared" si="163"/>
        <v>0</v>
      </c>
      <c r="BH132" s="152" t="str">
        <f t="shared" si="148"/>
        <v/>
      </c>
      <c r="BI132" s="152" t="str">
        <f t="shared" si="149"/>
        <v/>
      </c>
      <c r="BJ132" s="152" t="str">
        <f t="shared" si="150"/>
        <v/>
      </c>
      <c r="BK132" s="152" t="str">
        <f t="shared" si="151"/>
        <v/>
      </c>
      <c r="BL132" s="152" t="str">
        <f t="shared" si="152"/>
        <v/>
      </c>
      <c r="BM132" s="152" t="str">
        <f t="shared" si="153"/>
        <v/>
      </c>
      <c r="BN132" s="152" t="str">
        <f t="shared" si="154"/>
        <v/>
      </c>
      <c r="BO132" s="152" t="str">
        <f t="shared" si="155"/>
        <v/>
      </c>
      <c r="BP132" s="152" t="str">
        <f t="shared" si="156"/>
        <v/>
      </c>
      <c r="BQ132" s="153"/>
      <c r="BR132" s="151"/>
      <c r="BS132" s="152">
        <f t="shared" si="164"/>
        <v>0</v>
      </c>
      <c r="BT132" s="152">
        <f t="shared" si="165"/>
        <v>1.3199999999999999E-7</v>
      </c>
      <c r="BU132" s="152" t="str">
        <f t="shared" si="166"/>
        <v>BC EMAX Unterföhring 2</v>
      </c>
      <c r="BV132" s="151">
        <f t="shared" si="167"/>
        <v>67</v>
      </c>
      <c r="BW132" s="152">
        <f t="shared" si="168"/>
        <v>0</v>
      </c>
      <c r="BX132" s="152">
        <f>IF(COUNTIF(BH132:BP132,"&gt;0")&lt;Spielorte!$A$23,0,BE132/Spielorte!$A$23)</f>
        <v>0</v>
      </c>
      <c r="BY132" s="152">
        <f t="shared" si="169"/>
        <v>1.3199999999999999E-7</v>
      </c>
      <c r="BZ132" s="151">
        <f t="shared" si="157"/>
        <v>67</v>
      </c>
    </row>
    <row r="133" spans="1:78" ht="17.100000000000001" customHeight="1" x14ac:dyDescent="0.25">
      <c r="A133" s="413" t="s">
        <v>3</v>
      </c>
      <c r="B133" s="56" t="str">
        <f t="shared" si="158"/>
        <v/>
      </c>
      <c r="C133" s="57" t="str">
        <f t="shared" si="158"/>
        <v/>
      </c>
      <c r="D133" s="58" t="str">
        <f t="shared" si="158"/>
        <v/>
      </c>
      <c r="E133" s="397">
        <f>IF(AD133="","",AD133)</f>
        <v>0</v>
      </c>
      <c r="F133" s="58" t="str">
        <f t="shared" si="139"/>
        <v/>
      </c>
      <c r="G133" s="397">
        <f>IF(AF133="","",AF133)</f>
        <v>0</v>
      </c>
      <c r="H133" s="58" t="str">
        <f t="shared" si="140"/>
        <v/>
      </c>
      <c r="I133" s="397">
        <f>IF(AH133="","",AH133)</f>
        <v>0</v>
      </c>
      <c r="J133" s="58" t="str">
        <f t="shared" si="141"/>
        <v/>
      </c>
      <c r="K133" s="397">
        <f>IF(AJ133="","",AJ133)</f>
        <v>0</v>
      </c>
      <c r="L133" s="58" t="str">
        <f t="shared" si="142"/>
        <v/>
      </c>
      <c r="M133" s="397">
        <f>IF(AL133="","",AL133)</f>
        <v>0</v>
      </c>
      <c r="N133" s="58" t="str">
        <f t="shared" si="159"/>
        <v/>
      </c>
      <c r="O133" s="397">
        <f>IF(AN133="","",AN133)</f>
        <v>0</v>
      </c>
      <c r="P133" s="58" t="str">
        <f t="shared" si="143"/>
        <v/>
      </c>
      <c r="Q133" s="397">
        <f>IF(AP133="","",AP133)</f>
        <v>0</v>
      </c>
      <c r="R133" s="58" t="str">
        <f t="shared" si="144"/>
        <v/>
      </c>
      <c r="S133" s="397">
        <f>IF(AR133="","",AR133)</f>
        <v>0</v>
      </c>
      <c r="T133" s="58" t="str">
        <f t="shared" si="145"/>
        <v/>
      </c>
      <c r="U133" s="397">
        <f>IF(AT133="","",AT133)</f>
        <v>0</v>
      </c>
      <c r="V133" s="58" t="str">
        <f t="shared" si="146"/>
        <v/>
      </c>
      <c r="W133" s="397">
        <f>IF(AV133="","",AV133)</f>
        <v>0</v>
      </c>
      <c r="Z133" s="405" t="s">
        <v>3</v>
      </c>
      <c r="AA133" s="272" t="str">
        <f>IF(AB133=0,"",_xlfn.CONCAT(VLOOKUP(AB133,Starter!A:C,2,0)))</f>
        <v/>
      </c>
      <c r="AB133" s="81"/>
      <c r="AC133" s="132"/>
      <c r="AD133" s="91">
        <f>IF(SUM(AC133:AC135)+AC147=0,0,IF(SUM(ABS(AC133),ABS(AC134),ABS(AC135))=AC147,0.5,IF(SUM(ABS(AC133),ABS(AC134),ABS(AC135))&gt;AC147,1,0)))</f>
        <v>0</v>
      </c>
      <c r="AE133" s="132"/>
      <c r="AF133" s="91">
        <f>IF(SUM(AE133:AE135)+AE147=0,0,IF(SUM(ABS(AE133),ABS(AE134),ABS(AE135))=AE147,0.5,IF(SUM(ABS(AE133),ABS(AE134),ABS(AE135))&gt;AE147,1,0)))</f>
        <v>0</v>
      </c>
      <c r="AG133" s="132"/>
      <c r="AH133" s="91">
        <f>IF(SUM(AG133:AG135)+AG147=0,0,IF(SUM(ABS(AG133),ABS(AG134),ABS(AG135))=AG147,0.5,IF(SUM(ABS(AG133),ABS(AG134),ABS(AG135))&gt;AG147,1,0)))</f>
        <v>0</v>
      </c>
      <c r="AI133" s="132"/>
      <c r="AJ133" s="91">
        <f>IF(SUM(AI133:AI135)+AI147=0,0,IF(SUM(ABS(AI133),ABS(AI134),ABS(AI135))=AI147,0.5,IF(SUM(ABS(AI133),ABS(AI134),ABS(AI135))&gt;AI147,1,0)))</f>
        <v>0</v>
      </c>
      <c r="AK133" s="132"/>
      <c r="AL133" s="91">
        <f>IF(SUM(AK133:AK135)+AK147=0,0,IF(SUM(ABS(AK133),ABS(AK134),ABS(AK135))=AK147,0.5,IF(SUM(ABS(AK133),ABS(AK134),ABS(AK135))&gt;AK147,1,0)))</f>
        <v>0</v>
      </c>
      <c r="AM133" s="132"/>
      <c r="AN133" s="91">
        <f>IF(SUM(AM133:AM135)+AM147=0,0,IF(SUM(ABS(AM133),ABS(AM134),ABS(AM135))=AM147,0.5,IF(SUM(ABS(AM133),ABS(AM134),ABS(AM135))&gt;AM147,1,0)))</f>
        <v>0</v>
      </c>
      <c r="AO133" s="132"/>
      <c r="AP133" s="91">
        <f>IF(SUM(AO133:AO135)+AO147=0,0,IF(SUM(ABS(AO133),ABS(AO134),ABS(AO135))=AO147,0.5,IF(SUM(ABS(AO133),ABS(AO134),ABS(AO135))&gt;AO147,1,0)))</f>
        <v>0</v>
      </c>
      <c r="AQ133" s="132"/>
      <c r="AR133" s="91">
        <f>IF(SUM(AQ133:AQ135)+AQ147=0,0,IF(SUM(ABS(AQ133),ABS(AQ134),ABS(AQ135))=AQ147,0.5,IF(SUM(ABS(AQ133),ABS(AQ134),ABS(AQ135))&gt;AQ147,1,0)))</f>
        <v>0</v>
      </c>
      <c r="AS133" s="132"/>
      <c r="AT133" s="91">
        <f>IF(SUM(AS133:AS135)+AS147=0,0,IF(SUM(ABS(AS133),ABS(AS134),ABS(AS135))=AS147,0.5,IF(SUM(ABS(AS133),ABS(AS134),ABS(AS135))&gt;AS147,1,0)))</f>
        <v>0</v>
      </c>
      <c r="AU133" s="92">
        <f t="shared" si="147"/>
        <v>0</v>
      </c>
      <c r="AV133" s="93">
        <f>SUM(AD133+AF133+AH133+AJ133+AL133+AN133+AP133+AR133+AT133)</f>
        <v>0</v>
      </c>
      <c r="AW133" s="83"/>
      <c r="AX133" s="84"/>
      <c r="AZ133" s="47"/>
      <c r="BA133" s="149"/>
      <c r="BB133" s="150"/>
      <c r="BC133" s="151"/>
      <c r="BD133" s="154">
        <f t="shared" si="160"/>
        <v>0</v>
      </c>
      <c r="BE133" s="150">
        <f t="shared" si="161"/>
        <v>0</v>
      </c>
      <c r="BF133" s="152">
        <f t="shared" si="162"/>
        <v>0</v>
      </c>
      <c r="BG133" s="152">
        <f t="shared" si="163"/>
        <v>0</v>
      </c>
      <c r="BH133" s="152" t="str">
        <f t="shared" si="148"/>
        <v/>
      </c>
      <c r="BI133" s="152" t="str">
        <f t="shared" si="149"/>
        <v/>
      </c>
      <c r="BJ133" s="152" t="str">
        <f t="shared" si="150"/>
        <v/>
      </c>
      <c r="BK133" s="152" t="str">
        <f t="shared" si="151"/>
        <v/>
      </c>
      <c r="BL133" s="152" t="str">
        <f t="shared" si="152"/>
        <v/>
      </c>
      <c r="BM133" s="152" t="str">
        <f t="shared" si="153"/>
        <v/>
      </c>
      <c r="BN133" s="152" t="str">
        <f t="shared" si="154"/>
        <v/>
      </c>
      <c r="BO133" s="152" t="str">
        <f t="shared" si="155"/>
        <v/>
      </c>
      <c r="BP133" s="152" t="str">
        <f t="shared" si="156"/>
        <v/>
      </c>
      <c r="BQ133" s="153"/>
      <c r="BR133" s="151"/>
      <c r="BS133" s="152">
        <f t="shared" si="164"/>
        <v>0</v>
      </c>
      <c r="BT133" s="152">
        <f t="shared" si="165"/>
        <v>1.3300000000000001E-7</v>
      </c>
      <c r="BU133" s="152" t="str">
        <f t="shared" si="166"/>
        <v>BC EMAX Unterföhring 2</v>
      </c>
      <c r="BV133" s="151">
        <f t="shared" si="167"/>
        <v>66</v>
      </c>
      <c r="BW133" s="152">
        <f t="shared" si="168"/>
        <v>0</v>
      </c>
      <c r="BX133" s="152">
        <f>IF(COUNTIF(BH133:BP133,"&gt;0")&lt;Spielorte!$A$23,0,BE133/Spielorte!$A$23)</f>
        <v>0</v>
      </c>
      <c r="BY133" s="152">
        <f t="shared" si="169"/>
        <v>1.3300000000000001E-7</v>
      </c>
      <c r="BZ133" s="151">
        <f t="shared" si="157"/>
        <v>66</v>
      </c>
    </row>
    <row r="134" spans="1:78" ht="17.100000000000001" customHeight="1" x14ac:dyDescent="0.25">
      <c r="A134" s="414"/>
      <c r="B134" s="59" t="str">
        <f t="shared" si="158"/>
        <v/>
      </c>
      <c r="C134" s="60" t="str">
        <f t="shared" si="158"/>
        <v/>
      </c>
      <c r="D134" s="61" t="str">
        <f t="shared" si="158"/>
        <v/>
      </c>
      <c r="E134" s="398"/>
      <c r="F134" s="61" t="str">
        <f t="shared" si="139"/>
        <v/>
      </c>
      <c r="G134" s="398"/>
      <c r="H134" s="61" t="str">
        <f t="shared" si="140"/>
        <v/>
      </c>
      <c r="I134" s="398"/>
      <c r="J134" s="61" t="str">
        <f t="shared" si="141"/>
        <v/>
      </c>
      <c r="K134" s="398"/>
      <c r="L134" s="61" t="str">
        <f t="shared" si="142"/>
        <v/>
      </c>
      <c r="M134" s="398"/>
      <c r="N134" s="61" t="str">
        <f t="shared" si="159"/>
        <v/>
      </c>
      <c r="O134" s="398"/>
      <c r="P134" s="61" t="str">
        <f t="shared" si="143"/>
        <v/>
      </c>
      <c r="Q134" s="398"/>
      <c r="R134" s="61" t="str">
        <f t="shared" si="144"/>
        <v/>
      </c>
      <c r="S134" s="398"/>
      <c r="T134" s="61" t="str">
        <f t="shared" si="145"/>
        <v/>
      </c>
      <c r="U134" s="398"/>
      <c r="V134" s="61" t="str">
        <f t="shared" si="146"/>
        <v/>
      </c>
      <c r="W134" s="398"/>
      <c r="Z134" s="406"/>
      <c r="AA134" s="90" t="str">
        <f>IF(AB134=0,"",_xlfn.CONCAT(VLOOKUP(AB134,Starter!A:C,2,0)))</f>
        <v/>
      </c>
      <c r="AB134" s="80"/>
      <c r="AC134" s="130"/>
      <c r="AD134" s="94"/>
      <c r="AE134" s="130"/>
      <c r="AF134" s="94"/>
      <c r="AG134" s="130"/>
      <c r="AH134" s="94"/>
      <c r="AI134" s="130"/>
      <c r="AJ134" s="94"/>
      <c r="AK134" s="130"/>
      <c r="AL134" s="94"/>
      <c r="AM134" s="130"/>
      <c r="AN134" s="94"/>
      <c r="AO134" s="130"/>
      <c r="AP134" s="94"/>
      <c r="AQ134" s="130"/>
      <c r="AR134" s="94"/>
      <c r="AS134" s="130"/>
      <c r="AT134" s="94"/>
      <c r="AU134" s="95">
        <f t="shared" si="147"/>
        <v>0</v>
      </c>
      <c r="AV134" s="96"/>
      <c r="AW134" s="83"/>
      <c r="AX134" s="84"/>
      <c r="AZ134" s="47"/>
      <c r="BA134" s="149"/>
      <c r="BB134" s="150"/>
      <c r="BC134" s="151"/>
      <c r="BD134" s="154">
        <f t="shared" si="160"/>
        <v>0</v>
      </c>
      <c r="BE134" s="150">
        <f t="shared" si="161"/>
        <v>0</v>
      </c>
      <c r="BF134" s="152">
        <f t="shared" si="162"/>
        <v>0</v>
      </c>
      <c r="BG134" s="152">
        <f t="shared" si="163"/>
        <v>0</v>
      </c>
      <c r="BH134" s="152" t="str">
        <f t="shared" si="148"/>
        <v/>
      </c>
      <c r="BI134" s="152" t="str">
        <f t="shared" si="149"/>
        <v/>
      </c>
      <c r="BJ134" s="152" t="str">
        <f t="shared" si="150"/>
        <v/>
      </c>
      <c r="BK134" s="152" t="str">
        <f t="shared" si="151"/>
        <v/>
      </c>
      <c r="BL134" s="152" t="str">
        <f t="shared" si="152"/>
        <v/>
      </c>
      <c r="BM134" s="152" t="str">
        <f t="shared" si="153"/>
        <v/>
      </c>
      <c r="BN134" s="152" t="str">
        <f t="shared" si="154"/>
        <v/>
      </c>
      <c r="BO134" s="152" t="str">
        <f t="shared" si="155"/>
        <v/>
      </c>
      <c r="BP134" s="152" t="str">
        <f t="shared" si="156"/>
        <v/>
      </c>
      <c r="BQ134" s="153"/>
      <c r="BR134" s="151"/>
      <c r="BS134" s="152">
        <f t="shared" si="164"/>
        <v>0</v>
      </c>
      <c r="BT134" s="152">
        <f t="shared" si="165"/>
        <v>1.3400000000000001E-7</v>
      </c>
      <c r="BU134" s="152" t="str">
        <f t="shared" si="166"/>
        <v>BC EMAX Unterföhring 2</v>
      </c>
      <c r="BV134" s="151">
        <f t="shared" si="167"/>
        <v>65</v>
      </c>
      <c r="BW134" s="152">
        <f t="shared" si="168"/>
        <v>0</v>
      </c>
      <c r="BX134" s="152">
        <f>IF(COUNTIF(BH134:BP134,"&gt;0")&lt;Spielorte!$A$23,0,BE134/Spielorte!$A$23)</f>
        <v>0</v>
      </c>
      <c r="BY134" s="152">
        <f t="shared" si="169"/>
        <v>1.3400000000000001E-7</v>
      </c>
      <c r="BZ134" s="151">
        <f t="shared" si="157"/>
        <v>65</v>
      </c>
    </row>
    <row r="135" spans="1:78" ht="17.100000000000001" customHeight="1" thickBot="1" x14ac:dyDescent="0.3">
      <c r="A135" s="415"/>
      <c r="B135" s="62" t="str">
        <f t="shared" si="158"/>
        <v/>
      </c>
      <c r="C135" s="63" t="str">
        <f t="shared" si="158"/>
        <v/>
      </c>
      <c r="D135" s="52" t="str">
        <f t="shared" si="158"/>
        <v/>
      </c>
      <c r="E135" s="399"/>
      <c r="F135" s="52" t="str">
        <f t="shared" si="139"/>
        <v/>
      </c>
      <c r="G135" s="399"/>
      <c r="H135" s="52" t="str">
        <f t="shared" si="140"/>
        <v/>
      </c>
      <c r="I135" s="399"/>
      <c r="J135" s="52" t="str">
        <f t="shared" si="141"/>
        <v/>
      </c>
      <c r="K135" s="399"/>
      <c r="L135" s="52" t="str">
        <f t="shared" si="142"/>
        <v/>
      </c>
      <c r="M135" s="399"/>
      <c r="N135" s="52" t="str">
        <f t="shared" si="159"/>
        <v/>
      </c>
      <c r="O135" s="399"/>
      <c r="P135" s="52" t="str">
        <f t="shared" si="143"/>
        <v/>
      </c>
      <c r="Q135" s="399"/>
      <c r="R135" s="52" t="str">
        <f t="shared" si="144"/>
        <v/>
      </c>
      <c r="S135" s="399"/>
      <c r="T135" s="52" t="str">
        <f t="shared" si="145"/>
        <v/>
      </c>
      <c r="U135" s="399"/>
      <c r="V135" s="52" t="str">
        <f t="shared" si="146"/>
        <v/>
      </c>
      <c r="W135" s="399"/>
      <c r="Z135" s="407"/>
      <c r="AA135" s="99" t="str">
        <f>IF(AB135=0,"",_xlfn.CONCAT(VLOOKUP(AB135,Starter!A:C,2,0)))</f>
        <v/>
      </c>
      <c r="AB135" s="82"/>
      <c r="AC135" s="133"/>
      <c r="AD135" s="100"/>
      <c r="AE135" s="133"/>
      <c r="AF135" s="100"/>
      <c r="AG135" s="133"/>
      <c r="AH135" s="100"/>
      <c r="AI135" s="133"/>
      <c r="AJ135" s="100"/>
      <c r="AK135" s="133"/>
      <c r="AL135" s="100"/>
      <c r="AM135" s="133"/>
      <c r="AN135" s="100"/>
      <c r="AO135" s="133"/>
      <c r="AP135" s="100"/>
      <c r="AQ135" s="133"/>
      <c r="AR135" s="100"/>
      <c r="AS135" s="133"/>
      <c r="AT135" s="100"/>
      <c r="AU135" s="97">
        <f t="shared" si="147"/>
        <v>0</v>
      </c>
      <c r="AV135" s="98"/>
      <c r="AW135" s="83"/>
      <c r="AX135" s="84"/>
      <c r="AZ135" s="47"/>
      <c r="BA135" s="149"/>
      <c r="BB135" s="150"/>
      <c r="BC135" s="151"/>
      <c r="BD135" s="154">
        <f t="shared" si="160"/>
        <v>0</v>
      </c>
      <c r="BE135" s="150">
        <f t="shared" si="161"/>
        <v>0</v>
      </c>
      <c r="BF135" s="152">
        <f t="shared" si="162"/>
        <v>0</v>
      </c>
      <c r="BG135" s="152">
        <f t="shared" si="163"/>
        <v>0</v>
      </c>
      <c r="BH135" s="152" t="str">
        <f t="shared" si="148"/>
        <v/>
      </c>
      <c r="BI135" s="152" t="str">
        <f t="shared" si="149"/>
        <v/>
      </c>
      <c r="BJ135" s="152" t="str">
        <f t="shared" si="150"/>
        <v/>
      </c>
      <c r="BK135" s="152" t="str">
        <f t="shared" si="151"/>
        <v/>
      </c>
      <c r="BL135" s="152" t="str">
        <f t="shared" si="152"/>
        <v/>
      </c>
      <c r="BM135" s="152" t="str">
        <f t="shared" si="153"/>
        <v/>
      </c>
      <c r="BN135" s="152" t="str">
        <f t="shared" si="154"/>
        <v/>
      </c>
      <c r="BO135" s="152" t="str">
        <f t="shared" si="155"/>
        <v/>
      </c>
      <c r="BP135" s="152" t="str">
        <f t="shared" si="156"/>
        <v/>
      </c>
      <c r="BQ135" s="153"/>
      <c r="BR135" s="151"/>
      <c r="BS135" s="152">
        <f t="shared" si="164"/>
        <v>0</v>
      </c>
      <c r="BT135" s="152">
        <f t="shared" si="165"/>
        <v>1.35E-7</v>
      </c>
      <c r="BU135" s="152" t="str">
        <f t="shared" si="166"/>
        <v>BC EMAX Unterföhring 2</v>
      </c>
      <c r="BV135" s="151">
        <f t="shared" si="167"/>
        <v>64</v>
      </c>
      <c r="BW135" s="152">
        <f t="shared" si="168"/>
        <v>0</v>
      </c>
      <c r="BX135" s="152">
        <f>IF(COUNTIF(BH135:BP135,"&gt;0")&lt;Spielorte!$A$23,0,BE135/Spielorte!$A$23)</f>
        <v>0</v>
      </c>
      <c r="BY135" s="152">
        <f t="shared" si="169"/>
        <v>1.35E-7</v>
      </c>
      <c r="BZ135" s="151">
        <f t="shared" si="157"/>
        <v>64</v>
      </c>
    </row>
    <row r="136" spans="1:78" ht="17.100000000000001" customHeight="1" x14ac:dyDescent="0.25">
      <c r="A136" s="413" t="s">
        <v>11</v>
      </c>
      <c r="B136" s="56" t="str">
        <f>IF(AA136=0,"",AA136)</f>
        <v/>
      </c>
      <c r="C136" s="57" t="str">
        <f t="shared" si="158"/>
        <v/>
      </c>
      <c r="D136" s="58" t="str">
        <f t="shared" si="158"/>
        <v/>
      </c>
      <c r="E136" s="397">
        <f>IF(AD136="","",AD136)</f>
        <v>0</v>
      </c>
      <c r="F136" s="58" t="str">
        <f t="shared" si="139"/>
        <v/>
      </c>
      <c r="G136" s="397">
        <f>IF(AF136="","",AF136)</f>
        <v>0</v>
      </c>
      <c r="H136" s="58" t="str">
        <f t="shared" si="140"/>
        <v/>
      </c>
      <c r="I136" s="397">
        <f>IF(AH136="","",AH136)</f>
        <v>0</v>
      </c>
      <c r="J136" s="58" t="str">
        <f t="shared" si="141"/>
        <v/>
      </c>
      <c r="K136" s="397">
        <f>IF(AJ136="","",AJ136)</f>
        <v>0</v>
      </c>
      <c r="L136" s="58" t="str">
        <f t="shared" si="142"/>
        <v/>
      </c>
      <c r="M136" s="397">
        <f>IF(AL136="","",AL136)</f>
        <v>0</v>
      </c>
      <c r="N136" s="58" t="str">
        <f t="shared" si="159"/>
        <v/>
      </c>
      <c r="O136" s="397">
        <f>IF(AN136="","",AN136)</f>
        <v>0</v>
      </c>
      <c r="P136" s="58" t="str">
        <f t="shared" si="143"/>
        <v/>
      </c>
      <c r="Q136" s="397">
        <f>IF(AP136="","",AP136)</f>
        <v>0</v>
      </c>
      <c r="R136" s="58" t="str">
        <f t="shared" si="144"/>
        <v/>
      </c>
      <c r="S136" s="397">
        <f>IF(AR136="","",AR136)</f>
        <v>0</v>
      </c>
      <c r="T136" s="58" t="str">
        <f t="shared" si="145"/>
        <v/>
      </c>
      <c r="U136" s="397">
        <f>IF(AT136="","",AT136)</f>
        <v>0</v>
      </c>
      <c r="V136" s="58" t="str">
        <f t="shared" si="146"/>
        <v/>
      </c>
      <c r="W136" s="397">
        <f>IF(AV136="","",AV136)</f>
        <v>0</v>
      </c>
      <c r="Z136" s="405" t="s">
        <v>11</v>
      </c>
      <c r="AA136" s="90" t="str">
        <f>IF(AB136=0,"",_xlfn.CONCAT(VLOOKUP(AB136,Starter!A:C,2,0)))</f>
        <v/>
      </c>
      <c r="AB136" s="81"/>
      <c r="AC136" s="132"/>
      <c r="AD136" s="91">
        <f>IF(SUM(AC136:AC138)+AC148=0,0,IF(SUM(ABS(AC136),ABS(AC137),ABS(AC138))=AC148,0.5,IF(SUM(ABS(AC136),ABS(AC137),ABS(AC138))&gt;AC148,1,0)))</f>
        <v>0</v>
      </c>
      <c r="AE136" s="132"/>
      <c r="AF136" s="91">
        <f>IF(SUM(AE136:AE138)+AE148=0,0,IF(SUM(ABS(AE136),ABS(AE137),ABS(AE138))=AE148,0.5,IF(SUM(ABS(AE136),ABS(AE137),ABS(AE138))&gt;AE148,1,0)))</f>
        <v>0</v>
      </c>
      <c r="AG136" s="132"/>
      <c r="AH136" s="91">
        <f>IF(SUM(AG136:AG138)+AG148=0,0,IF(SUM(ABS(AG136),ABS(AG137),ABS(AG138))=AG148,0.5,IF(SUM(ABS(AG136),ABS(AG137),ABS(AG138))&gt;AG148,1,0)))</f>
        <v>0</v>
      </c>
      <c r="AI136" s="132"/>
      <c r="AJ136" s="91">
        <f>IF(SUM(AI136:AI138)+AI148=0,0,IF(SUM(ABS(AI136),ABS(AI137),ABS(AI138))=AI148,0.5,IF(SUM(ABS(AI136),ABS(AI137),ABS(AI138))&gt;AI148,1,0)))</f>
        <v>0</v>
      </c>
      <c r="AK136" s="132"/>
      <c r="AL136" s="91">
        <f>IF(SUM(AK136:AK138)+AK148=0,0,IF(SUM(ABS(AK136),ABS(AK137),ABS(AK138))=AK148,0.5,IF(SUM(ABS(AK136),ABS(AK137),ABS(AK138))&gt;AK148,1,0)))</f>
        <v>0</v>
      </c>
      <c r="AM136" s="132"/>
      <c r="AN136" s="91">
        <f>IF(SUM(AM136:AM138)+AM148=0,0,IF(SUM(ABS(AM136),ABS(AM137),ABS(AM138))=AM148,0.5,IF(SUM(ABS(AM136),ABS(AM137),ABS(AM138))&gt;AM148,1,0)))</f>
        <v>0</v>
      </c>
      <c r="AO136" s="132"/>
      <c r="AP136" s="91">
        <f>IF(SUM(AO136:AO138)+AO148=0,0,IF(SUM(ABS(AO136),ABS(AO137),ABS(AO138))=AO148,0.5,IF(SUM(ABS(AO136),ABS(AO137),ABS(AO138))&gt;AO148,1,0)))</f>
        <v>0</v>
      </c>
      <c r="AQ136" s="132"/>
      <c r="AR136" s="91">
        <f>IF(SUM(AQ136:AQ138)+AQ148=0,0,IF(SUM(ABS(AQ136),ABS(AQ137),ABS(AQ138))=AQ148,0.5,IF(SUM(ABS(AQ136),ABS(AQ137),ABS(AQ138))&gt;AQ148,1,0)))</f>
        <v>0</v>
      </c>
      <c r="AS136" s="132"/>
      <c r="AT136" s="91">
        <f>IF(SUM(AS136:AS138)+AS148=0,0,IF(SUM(ABS(AS136),ABS(AS137),ABS(AS138))=AS148,0.5,IF(SUM(ABS(AS136),ABS(AS137),ABS(AS138))&gt;AS148,1,0)))</f>
        <v>0</v>
      </c>
      <c r="AU136" s="92">
        <f t="shared" si="147"/>
        <v>0</v>
      </c>
      <c r="AV136" s="93">
        <f>SUM(AD136+AF136+AH136+AJ136+AL136+AN136+AP136+AR136+AT136)</f>
        <v>0</v>
      </c>
      <c r="AW136" s="83"/>
      <c r="AX136" s="84"/>
      <c r="AZ136" s="47"/>
      <c r="BA136" s="149"/>
      <c r="BB136" s="150"/>
      <c r="BC136" s="151"/>
      <c r="BD136" s="154">
        <f t="shared" si="160"/>
        <v>0</v>
      </c>
      <c r="BE136" s="150">
        <f t="shared" si="161"/>
        <v>0</v>
      </c>
      <c r="BF136" s="152">
        <f t="shared" si="162"/>
        <v>0</v>
      </c>
      <c r="BG136" s="152">
        <f t="shared" si="163"/>
        <v>0</v>
      </c>
      <c r="BH136" s="152" t="str">
        <f t="shared" si="148"/>
        <v/>
      </c>
      <c r="BI136" s="152" t="str">
        <f t="shared" si="149"/>
        <v/>
      </c>
      <c r="BJ136" s="152" t="str">
        <f t="shared" si="150"/>
        <v/>
      </c>
      <c r="BK136" s="152" t="str">
        <f t="shared" si="151"/>
        <v/>
      </c>
      <c r="BL136" s="152" t="str">
        <f t="shared" si="152"/>
        <v/>
      </c>
      <c r="BM136" s="152" t="str">
        <f t="shared" si="153"/>
        <v/>
      </c>
      <c r="BN136" s="152" t="str">
        <f t="shared" si="154"/>
        <v/>
      </c>
      <c r="BO136" s="152" t="str">
        <f t="shared" si="155"/>
        <v/>
      </c>
      <c r="BP136" s="152" t="str">
        <f t="shared" si="156"/>
        <v/>
      </c>
      <c r="BQ136" s="153"/>
      <c r="BR136" s="151"/>
      <c r="BS136" s="152">
        <f t="shared" si="164"/>
        <v>0</v>
      </c>
      <c r="BT136" s="152">
        <f t="shared" si="165"/>
        <v>1.36E-7</v>
      </c>
      <c r="BU136" s="152" t="str">
        <f t="shared" si="166"/>
        <v>BC EMAX Unterföhring 2</v>
      </c>
      <c r="BV136" s="151">
        <f t="shared" si="167"/>
        <v>63</v>
      </c>
      <c r="BW136" s="152">
        <f t="shared" si="168"/>
        <v>0</v>
      </c>
      <c r="BX136" s="152">
        <f>IF(COUNTIF(BH136:BP136,"&gt;0")&lt;Spielorte!$A$23,0,BE136/Spielorte!$A$23)</f>
        <v>0</v>
      </c>
      <c r="BY136" s="152">
        <f t="shared" si="169"/>
        <v>1.36E-7</v>
      </c>
      <c r="BZ136" s="151">
        <f t="shared" si="157"/>
        <v>63</v>
      </c>
    </row>
    <row r="137" spans="1:78" ht="17.100000000000001" customHeight="1" x14ac:dyDescent="0.25">
      <c r="A137" s="414"/>
      <c r="B137" s="59" t="str">
        <f>IF(AA137=0,"",AA137)</f>
        <v/>
      </c>
      <c r="C137" s="60" t="str">
        <f t="shared" si="158"/>
        <v/>
      </c>
      <c r="D137" s="61" t="str">
        <f t="shared" si="158"/>
        <v/>
      </c>
      <c r="E137" s="398"/>
      <c r="F137" s="61" t="str">
        <f t="shared" si="139"/>
        <v/>
      </c>
      <c r="G137" s="398"/>
      <c r="H137" s="61" t="str">
        <f t="shared" si="140"/>
        <v/>
      </c>
      <c r="I137" s="398"/>
      <c r="J137" s="61" t="str">
        <f t="shared" si="141"/>
        <v/>
      </c>
      <c r="K137" s="398"/>
      <c r="L137" s="61" t="str">
        <f t="shared" si="142"/>
        <v/>
      </c>
      <c r="M137" s="398"/>
      <c r="N137" s="61" t="str">
        <f t="shared" si="159"/>
        <v/>
      </c>
      <c r="O137" s="398"/>
      <c r="P137" s="61" t="str">
        <f t="shared" si="143"/>
        <v/>
      </c>
      <c r="Q137" s="398"/>
      <c r="R137" s="61" t="str">
        <f t="shared" si="144"/>
        <v/>
      </c>
      <c r="S137" s="398"/>
      <c r="T137" s="61" t="str">
        <f t="shared" si="145"/>
        <v/>
      </c>
      <c r="U137" s="398"/>
      <c r="V137" s="61" t="str">
        <f t="shared" si="146"/>
        <v/>
      </c>
      <c r="W137" s="398"/>
      <c r="Z137" s="406"/>
      <c r="AA137" s="90" t="str">
        <f>IF(AB137=0,"",_xlfn.CONCAT(VLOOKUP(AB137,Starter!A:C,2,0)))</f>
        <v/>
      </c>
      <c r="AB137" s="80"/>
      <c r="AC137" s="130"/>
      <c r="AD137" s="94"/>
      <c r="AE137" s="130"/>
      <c r="AF137" s="94"/>
      <c r="AG137" s="130"/>
      <c r="AH137" s="94"/>
      <c r="AI137" s="130"/>
      <c r="AJ137" s="94"/>
      <c r="AK137" s="130"/>
      <c r="AL137" s="94"/>
      <c r="AM137" s="130"/>
      <c r="AN137" s="94"/>
      <c r="AO137" s="130"/>
      <c r="AP137" s="94"/>
      <c r="AQ137" s="130"/>
      <c r="AR137" s="94"/>
      <c r="AS137" s="130"/>
      <c r="AT137" s="94"/>
      <c r="AU137" s="95">
        <f t="shared" si="147"/>
        <v>0</v>
      </c>
      <c r="AV137" s="96"/>
      <c r="AW137" s="83"/>
      <c r="AX137" s="84"/>
      <c r="AZ137" s="47"/>
      <c r="BA137" s="149"/>
      <c r="BB137" s="150"/>
      <c r="BC137" s="151"/>
      <c r="BD137" s="154">
        <f t="shared" si="160"/>
        <v>0</v>
      </c>
      <c r="BE137" s="150">
        <f t="shared" si="161"/>
        <v>0</v>
      </c>
      <c r="BF137" s="152">
        <f t="shared" si="162"/>
        <v>0</v>
      </c>
      <c r="BG137" s="152">
        <f t="shared" si="163"/>
        <v>0</v>
      </c>
      <c r="BH137" s="152" t="str">
        <f t="shared" si="148"/>
        <v/>
      </c>
      <c r="BI137" s="152" t="str">
        <f t="shared" si="149"/>
        <v/>
      </c>
      <c r="BJ137" s="152" t="str">
        <f t="shared" si="150"/>
        <v/>
      </c>
      <c r="BK137" s="152" t="str">
        <f t="shared" si="151"/>
        <v/>
      </c>
      <c r="BL137" s="152" t="str">
        <f t="shared" si="152"/>
        <v/>
      </c>
      <c r="BM137" s="152" t="str">
        <f t="shared" si="153"/>
        <v/>
      </c>
      <c r="BN137" s="152" t="str">
        <f t="shared" si="154"/>
        <v/>
      </c>
      <c r="BO137" s="152" t="str">
        <f t="shared" si="155"/>
        <v/>
      </c>
      <c r="BP137" s="152" t="str">
        <f t="shared" si="156"/>
        <v/>
      </c>
      <c r="BQ137" s="153"/>
      <c r="BR137" s="151"/>
      <c r="BS137" s="152">
        <f t="shared" si="164"/>
        <v>0</v>
      </c>
      <c r="BT137" s="152">
        <f t="shared" si="165"/>
        <v>1.37E-7</v>
      </c>
      <c r="BU137" s="152" t="str">
        <f t="shared" si="166"/>
        <v>BC EMAX Unterföhring 2</v>
      </c>
      <c r="BV137" s="151">
        <f t="shared" si="167"/>
        <v>62</v>
      </c>
      <c r="BW137" s="152">
        <f t="shared" si="168"/>
        <v>0</v>
      </c>
      <c r="BX137" s="152">
        <f>IF(COUNTIF(BH137:BP137,"&gt;0")&lt;Spielorte!$A$23,0,BE137/Spielorte!$A$23)</f>
        <v>0</v>
      </c>
      <c r="BY137" s="152">
        <f t="shared" si="169"/>
        <v>1.37E-7</v>
      </c>
      <c r="BZ137" s="151">
        <f t="shared" si="157"/>
        <v>62</v>
      </c>
    </row>
    <row r="138" spans="1:78" ht="17.100000000000001" customHeight="1" thickBot="1" x14ac:dyDescent="0.3">
      <c r="A138" s="415"/>
      <c r="B138" s="62" t="str">
        <f>IF(AA138=0,"",AA138)</f>
        <v/>
      </c>
      <c r="C138" s="63" t="str">
        <f t="shared" si="158"/>
        <v/>
      </c>
      <c r="D138" s="52" t="str">
        <f t="shared" si="158"/>
        <v/>
      </c>
      <c r="E138" s="399"/>
      <c r="F138" s="52" t="str">
        <f t="shared" si="139"/>
        <v/>
      </c>
      <c r="G138" s="399"/>
      <c r="H138" s="52" t="str">
        <f t="shared" si="140"/>
        <v/>
      </c>
      <c r="I138" s="399"/>
      <c r="J138" s="52" t="str">
        <f t="shared" si="141"/>
        <v/>
      </c>
      <c r="K138" s="399"/>
      <c r="L138" s="52" t="str">
        <f t="shared" si="142"/>
        <v/>
      </c>
      <c r="M138" s="399"/>
      <c r="N138" s="52" t="str">
        <f t="shared" si="159"/>
        <v/>
      </c>
      <c r="O138" s="399"/>
      <c r="P138" s="52" t="str">
        <f t="shared" si="143"/>
        <v/>
      </c>
      <c r="Q138" s="399"/>
      <c r="R138" s="52" t="str">
        <f t="shared" si="144"/>
        <v/>
      </c>
      <c r="S138" s="399"/>
      <c r="T138" s="52" t="str">
        <f t="shared" si="145"/>
        <v/>
      </c>
      <c r="U138" s="399"/>
      <c r="V138" s="52" t="str">
        <f t="shared" si="146"/>
        <v/>
      </c>
      <c r="W138" s="399"/>
      <c r="Z138" s="407"/>
      <c r="AA138" s="90" t="str">
        <f>IF(AB138=0,"",_xlfn.CONCAT(VLOOKUP(AB138,Starter!A:C,2,0)))</f>
        <v/>
      </c>
      <c r="AB138" s="82"/>
      <c r="AC138" s="133"/>
      <c r="AD138" s="100"/>
      <c r="AE138" s="133"/>
      <c r="AF138" s="100"/>
      <c r="AG138" s="133"/>
      <c r="AH138" s="100"/>
      <c r="AI138" s="133"/>
      <c r="AJ138" s="100"/>
      <c r="AK138" s="133"/>
      <c r="AL138" s="100"/>
      <c r="AM138" s="133"/>
      <c r="AN138" s="100"/>
      <c r="AO138" s="133"/>
      <c r="AP138" s="100"/>
      <c r="AQ138" s="133"/>
      <c r="AR138" s="100"/>
      <c r="AS138" s="133"/>
      <c r="AT138" s="100"/>
      <c r="AU138" s="97">
        <f t="shared" si="147"/>
        <v>0</v>
      </c>
      <c r="AV138" s="98"/>
      <c r="AW138" s="83"/>
      <c r="AX138" s="84"/>
      <c r="AZ138" s="47"/>
      <c r="BA138" s="149"/>
      <c r="BB138" s="150"/>
      <c r="BC138" s="151"/>
      <c r="BD138" s="154">
        <f t="shared" si="160"/>
        <v>0</v>
      </c>
      <c r="BE138" s="150">
        <f t="shared" si="161"/>
        <v>0</v>
      </c>
      <c r="BF138" s="152">
        <f t="shared" si="162"/>
        <v>0</v>
      </c>
      <c r="BG138" s="152">
        <f t="shared" si="163"/>
        <v>0</v>
      </c>
      <c r="BH138" s="152" t="str">
        <f t="shared" si="148"/>
        <v/>
      </c>
      <c r="BI138" s="152" t="str">
        <f t="shared" si="149"/>
        <v/>
      </c>
      <c r="BJ138" s="152" t="str">
        <f t="shared" si="150"/>
        <v/>
      </c>
      <c r="BK138" s="152" t="str">
        <f t="shared" si="151"/>
        <v/>
      </c>
      <c r="BL138" s="152" t="str">
        <f t="shared" si="152"/>
        <v/>
      </c>
      <c r="BM138" s="152" t="str">
        <f t="shared" si="153"/>
        <v/>
      </c>
      <c r="BN138" s="152" t="str">
        <f t="shared" si="154"/>
        <v/>
      </c>
      <c r="BO138" s="152" t="str">
        <f t="shared" si="155"/>
        <v/>
      </c>
      <c r="BP138" s="152" t="str">
        <f t="shared" si="156"/>
        <v/>
      </c>
      <c r="BQ138" s="153"/>
      <c r="BR138" s="151"/>
      <c r="BS138" s="152">
        <f t="shared" si="164"/>
        <v>0</v>
      </c>
      <c r="BT138" s="152">
        <f t="shared" si="165"/>
        <v>1.3799999999999999E-7</v>
      </c>
      <c r="BU138" s="152" t="str">
        <f t="shared" si="166"/>
        <v>BC EMAX Unterföhring 2</v>
      </c>
      <c r="BV138" s="151">
        <f t="shared" si="167"/>
        <v>61</v>
      </c>
      <c r="BW138" s="152">
        <f t="shared" si="168"/>
        <v>0</v>
      </c>
      <c r="BX138" s="152">
        <f>IF(COUNTIF(BH138:BP138,"&gt;0")&lt;Spielorte!$A$23,0,BE138/Spielorte!$A$23)</f>
        <v>0</v>
      </c>
      <c r="BY138" s="152">
        <f t="shared" si="169"/>
        <v>1.3799999999999999E-7</v>
      </c>
      <c r="BZ138" s="151">
        <f t="shared" si="157"/>
        <v>61</v>
      </c>
    </row>
    <row r="139" spans="1:78" ht="27.75" customHeight="1" thickBot="1" x14ac:dyDescent="0.3">
      <c r="B139" s="64" t="str">
        <f>IF(AA139=0,"",AA139)</f>
        <v>Gesamt</v>
      </c>
      <c r="C139" s="65" t="str">
        <f t="shared" si="158"/>
        <v/>
      </c>
      <c r="D139" s="66" t="str">
        <f t="shared" si="158"/>
        <v/>
      </c>
      <c r="E139" s="67">
        <f>IF(AD139="","",AD139)</f>
        <v>0</v>
      </c>
      <c r="F139" s="66" t="str">
        <f t="shared" si="139"/>
        <v/>
      </c>
      <c r="G139" s="67">
        <f>IF(AF139="","",AF139)</f>
        <v>0</v>
      </c>
      <c r="H139" s="66" t="str">
        <f t="shared" si="140"/>
        <v/>
      </c>
      <c r="I139" s="67">
        <f>IF(AH139="","",AH139)</f>
        <v>0</v>
      </c>
      <c r="J139" s="66" t="str">
        <f t="shared" si="141"/>
        <v/>
      </c>
      <c r="K139" s="67">
        <f>IF(AJ139="","",AJ139)</f>
        <v>0</v>
      </c>
      <c r="L139" s="66" t="str">
        <f t="shared" si="142"/>
        <v/>
      </c>
      <c r="M139" s="67">
        <f>IF(AL139="","",AL139)</f>
        <v>0</v>
      </c>
      <c r="N139" s="66" t="str">
        <f t="shared" si="159"/>
        <v/>
      </c>
      <c r="O139" s="67">
        <f>IF(AN139="","",AN139)</f>
        <v>0</v>
      </c>
      <c r="P139" s="66" t="str">
        <f t="shared" si="143"/>
        <v/>
      </c>
      <c r="Q139" s="67">
        <f>IF(AP139="","",AP139)</f>
        <v>0</v>
      </c>
      <c r="R139" s="66" t="str">
        <f t="shared" si="144"/>
        <v/>
      </c>
      <c r="S139" s="67">
        <f>IF(AR139="","",AR139)</f>
        <v>0</v>
      </c>
      <c r="T139" s="66" t="str">
        <f t="shared" si="145"/>
        <v/>
      </c>
      <c r="U139" s="67">
        <f>IF(AT139="","",AT139)</f>
        <v>0</v>
      </c>
      <c r="V139" s="66" t="str">
        <f t="shared" si="146"/>
        <v/>
      </c>
      <c r="W139" s="67">
        <f>IF(AV139="","",AV139)</f>
        <v>0</v>
      </c>
      <c r="AA139" s="64" t="s">
        <v>960</v>
      </c>
      <c r="AB139" s="101"/>
      <c r="AC139" s="148">
        <f>ABS(SUM(AC127:AC129))+ABS(SUM(AC130:AC132))+ABS(SUM(AC133:AC135))+ABS(SUM(AC136:AC138))</f>
        <v>0</v>
      </c>
      <c r="AD139" s="102">
        <f>IF(AC139+AC149=0,0,IF(AC139=AC149,1.5,IF(AC139&gt;AC149,3,0)))</f>
        <v>0</v>
      </c>
      <c r="AE139" s="148">
        <f>ABS(SUM(AE127:AE129))+ABS(SUM(AE130:AE132))+ABS(SUM(AE133:AE135))+ABS(SUM(AE136:AE138))</f>
        <v>0</v>
      </c>
      <c r="AF139" s="102">
        <f>IF(AE139+AE149=0,0,IF(AE139=AE149,1.5,IF(AE139&gt;AE149,3,0)))</f>
        <v>0</v>
      </c>
      <c r="AG139" s="148">
        <f>ABS(SUM(AG127:AG129))+ABS(SUM(AG130:AG132))+ABS(SUM(AG133:AG135))+ABS(SUM(AG136:AG138))</f>
        <v>0</v>
      </c>
      <c r="AH139" s="102">
        <f>IF(AG139+AG149=0,0,IF(AG139=AG149,1.5,IF(AG139&gt;AG149,3,0)))</f>
        <v>0</v>
      </c>
      <c r="AI139" s="148">
        <f>ABS(SUM(AI127:AI129))+ABS(SUM(AI130:AI132))+ABS(SUM(AI133:AI135))+ABS(SUM(AI136:AI138))</f>
        <v>0</v>
      </c>
      <c r="AJ139" s="102">
        <f>IF(AI139+AI149=0,0,IF(AI139=AI149,1.5,IF(AI139&gt;AI149,3,0)))</f>
        <v>0</v>
      </c>
      <c r="AK139" s="148">
        <f>ABS(SUM(AK127:AK129))+ABS(SUM(AK130:AK132))+ABS(SUM(AK133:AK135))+ABS(SUM(AK136:AK138))</f>
        <v>0</v>
      </c>
      <c r="AL139" s="102">
        <f>IF(AK139+AK149=0,0,IF(AK139=AK149,1.5,IF(AK139&gt;AK149,3,0)))</f>
        <v>0</v>
      </c>
      <c r="AM139" s="148">
        <f>ABS(SUM(AM127:AM129))+ABS(SUM(AM130:AM132))+ABS(SUM(AM133:AM135))+ABS(SUM(AM136:AM138))</f>
        <v>0</v>
      </c>
      <c r="AN139" s="102">
        <f>IF(AM139+AM149=0,0,IF(AM139=AM149,1.5,IF(AM139&gt;AM149,3,0)))</f>
        <v>0</v>
      </c>
      <c r="AO139" s="148">
        <f>ABS(SUM(AO127:AO129))+ABS(SUM(AO130:AO132))+ABS(SUM(AO133:AO135))+ABS(SUM(AO136:AO138))</f>
        <v>0</v>
      </c>
      <c r="AP139" s="102">
        <f>IF(AO139+AO149=0,0,IF(AO139=AO149,1.5,IF(AO139&gt;AO149,3,0)))</f>
        <v>0</v>
      </c>
      <c r="AQ139" s="148">
        <f>ABS(SUM(AQ127:AQ129))+ABS(SUM(AQ130:AQ132))+ABS(SUM(AQ133:AQ135))+ABS(SUM(AQ136:AQ138))</f>
        <v>0</v>
      </c>
      <c r="AR139" s="102">
        <f>IF(AQ139+AQ149=0,0,IF(AQ139=AQ149,1.5,IF(AQ139&gt;AQ149,3,0)))</f>
        <v>0</v>
      </c>
      <c r="AS139" s="148">
        <f>ABS(SUM(AS127:AS129))+ABS(SUM(AS130:AS132))+ABS(SUM(AS133:AS135))+ABS(SUM(AS136:AS138))</f>
        <v>0</v>
      </c>
      <c r="AT139" s="102">
        <f>IF(AS139+AS149=0,0,IF(AS139=AS149,1.5,IF(AS139&gt;AS149,3,0)))</f>
        <v>0</v>
      </c>
      <c r="AU139" s="103">
        <f>SUM(AC139+AE139+AG139+AI139+AK139+AM139+AO139+AQ139+AS139)</f>
        <v>0</v>
      </c>
      <c r="AV139" s="104">
        <f>SUM(AD139+AF139+AH139+AJ139+AL139+AN139+AP139+AR139+AT139)</f>
        <v>0</v>
      </c>
      <c r="AW139" s="83"/>
      <c r="AX139" s="84"/>
      <c r="BA139" s="149"/>
      <c r="BB139" s="150"/>
      <c r="BC139" s="151"/>
      <c r="BQ139" s="153"/>
      <c r="BR139" s="151"/>
      <c r="BV139" s="151"/>
      <c r="BZ139" s="151"/>
    </row>
    <row r="140" spans="1:78" ht="24" customHeight="1" thickBot="1" x14ac:dyDescent="0.3">
      <c r="B140" s="68" t="str">
        <f>IF(AA140=0,"",AA140)</f>
        <v>Gesamt - Punkte</v>
      </c>
      <c r="C140" s="69" t="str">
        <f t="shared" si="158"/>
        <v/>
      </c>
      <c r="D140" s="69" t="str">
        <f t="shared" si="158"/>
        <v/>
      </c>
      <c r="E140" s="70">
        <f>IF(AD140="","",AD140)</f>
        <v>0</v>
      </c>
      <c r="F140" s="69" t="str">
        <f t="shared" si="139"/>
        <v/>
      </c>
      <c r="G140" s="70">
        <f>IF(AF140="","",AF140)</f>
        <v>0</v>
      </c>
      <c r="H140" s="69" t="str">
        <f t="shared" si="140"/>
        <v/>
      </c>
      <c r="I140" s="70">
        <f>IF(AH140="","",AH140)</f>
        <v>0</v>
      </c>
      <c r="J140" s="69" t="str">
        <f t="shared" si="141"/>
        <v/>
      </c>
      <c r="K140" s="70">
        <f>IF(AJ140="","",AJ140)</f>
        <v>0</v>
      </c>
      <c r="L140" s="69" t="str">
        <f t="shared" si="142"/>
        <v/>
      </c>
      <c r="M140" s="70">
        <f>IF(AL140="","",AL140)</f>
        <v>0</v>
      </c>
      <c r="N140" s="69" t="str">
        <f t="shared" si="159"/>
        <v/>
      </c>
      <c r="O140" s="70">
        <f>IF(AN140="","",AN140)</f>
        <v>0</v>
      </c>
      <c r="P140" s="69" t="str">
        <f t="shared" si="143"/>
        <v/>
      </c>
      <c r="Q140" s="70">
        <f>IF(AP140="","",AP140)</f>
        <v>0</v>
      </c>
      <c r="R140" s="69" t="str">
        <f t="shared" si="144"/>
        <v/>
      </c>
      <c r="S140" s="70">
        <f>IF(AR140="","",AR140)</f>
        <v>0</v>
      </c>
      <c r="T140" s="69" t="str">
        <f t="shared" si="145"/>
        <v/>
      </c>
      <c r="U140" s="70">
        <f>IF(AT140="","",AT140)</f>
        <v>0</v>
      </c>
      <c r="V140" s="69" t="str">
        <f t="shared" si="146"/>
        <v/>
      </c>
      <c r="W140" s="70">
        <f>IF(AV140="","",AV140)</f>
        <v>0</v>
      </c>
      <c r="AA140" s="68" t="s">
        <v>975</v>
      </c>
      <c r="AB140" s="69"/>
      <c r="AC140" s="69"/>
      <c r="AD140" s="105">
        <f>SUM(AD127:AD139)</f>
        <v>0</v>
      </c>
      <c r="AE140" s="69"/>
      <c r="AF140" s="105">
        <f>SUM(AF127:AF139)</f>
        <v>0</v>
      </c>
      <c r="AG140" s="69"/>
      <c r="AH140" s="105">
        <f>SUM(AH127:AH139)</f>
        <v>0</v>
      </c>
      <c r="AI140" s="69"/>
      <c r="AJ140" s="105">
        <f>SUM(AJ127:AJ139)</f>
        <v>0</v>
      </c>
      <c r="AK140" s="69"/>
      <c r="AL140" s="105">
        <f>SUM(AL127:AL139)</f>
        <v>0</v>
      </c>
      <c r="AM140" s="69"/>
      <c r="AN140" s="105">
        <f>SUM(AN127:AN139)</f>
        <v>0</v>
      </c>
      <c r="AO140" s="69"/>
      <c r="AP140" s="105">
        <f>SUM(AP127:AP139)</f>
        <v>0</v>
      </c>
      <c r="AQ140" s="69"/>
      <c r="AR140" s="105">
        <f>SUM(AR127:AR139)</f>
        <v>0</v>
      </c>
      <c r="AS140" s="69"/>
      <c r="AT140" s="105">
        <f>SUM(AT127:AT139)</f>
        <v>0</v>
      </c>
      <c r="AU140" s="69"/>
      <c r="AV140" s="106">
        <f>SUM(AV127:AV139)</f>
        <v>0</v>
      </c>
      <c r="AW140" s="83"/>
      <c r="AX140" s="84"/>
      <c r="BA140" s="149">
        <f>+AV140</f>
        <v>0</v>
      </c>
      <c r="BB140" s="150">
        <f>+AU139</f>
        <v>0</v>
      </c>
      <c r="BC140" s="151">
        <f>+AA122</f>
        <v>5</v>
      </c>
      <c r="BF140" s="152">
        <f>SUM(BF121:BF139)</f>
        <v>0</v>
      </c>
      <c r="BQ140" s="149">
        <f>+BB140/1000000+BA140</f>
        <v>0</v>
      </c>
      <c r="BR140" s="151">
        <f>RANK(BQ140,BQ:BQ)</f>
        <v>1</v>
      </c>
      <c r="BV140" s="151"/>
      <c r="BZ140" s="151"/>
    </row>
    <row r="141" spans="1:78" ht="11.25" customHeight="1" x14ac:dyDescent="0.25">
      <c r="B141" s="69"/>
      <c r="C141" s="69"/>
      <c r="D141" s="69"/>
      <c r="E141" s="1"/>
      <c r="F141" s="69"/>
      <c r="G141" s="1"/>
      <c r="H141" s="69"/>
      <c r="I141" s="1"/>
      <c r="J141" s="69"/>
      <c r="K141" s="1"/>
      <c r="L141" s="69"/>
      <c r="M141" s="1"/>
      <c r="N141" s="69"/>
      <c r="O141" s="1"/>
      <c r="P141" s="69"/>
      <c r="Q141" s="1"/>
      <c r="R141" s="69"/>
      <c r="S141" s="1"/>
      <c r="T141" s="69"/>
      <c r="U141" s="1"/>
      <c r="V141" s="69"/>
      <c r="W141" s="1"/>
      <c r="AA141" s="69"/>
      <c r="AB141" s="69"/>
      <c r="AC141" s="69"/>
      <c r="AD141" s="1"/>
      <c r="AE141" s="69"/>
      <c r="AF141" s="1"/>
      <c r="AG141" s="69"/>
      <c r="AH141" s="1"/>
      <c r="AI141" s="69"/>
      <c r="AJ141" s="1"/>
      <c r="AK141" s="69"/>
      <c r="AL141" s="1"/>
      <c r="AM141" s="69"/>
      <c r="AN141" s="1"/>
      <c r="AO141" s="69"/>
      <c r="AP141" s="1"/>
      <c r="AQ141" s="69"/>
      <c r="AR141" s="1"/>
      <c r="AS141" s="69"/>
      <c r="AT141" s="1"/>
      <c r="AU141" s="69"/>
      <c r="AV141" s="1"/>
      <c r="AW141" s="83"/>
      <c r="AX141" s="84"/>
      <c r="BA141" s="149"/>
      <c r="BB141" s="150"/>
      <c r="BC141" s="151"/>
      <c r="BQ141" s="153"/>
      <c r="BR141" s="151"/>
      <c r="BV141" s="151"/>
      <c r="BZ141" s="151"/>
    </row>
    <row r="142" spans="1:78" ht="12.75" customHeight="1" x14ac:dyDescent="0.25">
      <c r="B142" s="71" t="str">
        <f t="shared" ref="B142:Q142" si="170">IF(AA142=0,"",AA142)</f>
        <v>Gegner-Nr.:</v>
      </c>
      <c r="C142" s="72" t="str">
        <f t="shared" si="170"/>
        <v>&gt;&gt;&gt;&gt;</v>
      </c>
      <c r="D142" s="396">
        <f t="shared" si="170"/>
        <v>4</v>
      </c>
      <c r="E142" s="396" t="str">
        <f t="shared" si="170"/>
        <v/>
      </c>
      <c r="F142" s="396">
        <f t="shared" si="170"/>
        <v>10</v>
      </c>
      <c r="G142" s="396" t="str">
        <f t="shared" si="170"/>
        <v/>
      </c>
      <c r="H142" s="396">
        <f t="shared" si="170"/>
        <v>6</v>
      </c>
      <c r="I142" s="396" t="str">
        <f t="shared" si="170"/>
        <v/>
      </c>
      <c r="J142" s="396">
        <f t="shared" si="170"/>
        <v>2</v>
      </c>
      <c r="K142" s="396" t="str">
        <f t="shared" si="170"/>
        <v/>
      </c>
      <c r="L142" s="396">
        <f t="shared" si="170"/>
        <v>7</v>
      </c>
      <c r="M142" s="396" t="str">
        <f t="shared" si="170"/>
        <v/>
      </c>
      <c r="N142" s="396">
        <f t="shared" si="170"/>
        <v>1</v>
      </c>
      <c r="O142" s="396" t="str">
        <f t="shared" si="170"/>
        <v/>
      </c>
      <c r="P142" s="396">
        <f t="shared" si="170"/>
        <v>3</v>
      </c>
      <c r="Q142" s="396" t="str">
        <f t="shared" si="170"/>
        <v/>
      </c>
      <c r="R142" s="396">
        <f t="shared" ref="N142:U144" si="171">IF(AQ142=0,"",AQ142)</f>
        <v>8</v>
      </c>
      <c r="S142" s="396" t="str">
        <f t="shared" si="171"/>
        <v/>
      </c>
      <c r="T142" s="396">
        <f t="shared" si="171"/>
        <v>9</v>
      </c>
      <c r="U142" s="396" t="str">
        <f t="shared" si="171"/>
        <v/>
      </c>
      <c r="V142" s="412"/>
      <c r="W142" s="412"/>
      <c r="AA142" s="71" t="s">
        <v>958</v>
      </c>
      <c r="AB142" s="72" t="s">
        <v>959</v>
      </c>
      <c r="AC142" s="418">
        <f>VLOOKUP($AA122,Schlüssel!$A$5:$DG$14,23)</f>
        <v>4</v>
      </c>
      <c r="AD142" s="419"/>
      <c r="AE142" s="418">
        <f>VLOOKUP($AA122,Schlüssel!$A$5:$EK$14,24)</f>
        <v>10</v>
      </c>
      <c r="AF142" s="419"/>
      <c r="AG142" s="418">
        <f>VLOOKUP($AA122,Schlüssel!$A$5:$EK$14,25)</f>
        <v>6</v>
      </c>
      <c r="AH142" s="419"/>
      <c r="AI142" s="418">
        <f>VLOOKUP($AA122,Schlüssel!$A$5:$EK$14,26)</f>
        <v>2</v>
      </c>
      <c r="AJ142" s="419"/>
      <c r="AK142" s="418">
        <f>VLOOKUP($AA122,Schlüssel!$A$5:$EK$14,27)</f>
        <v>7</v>
      </c>
      <c r="AL142" s="419"/>
      <c r="AM142" s="418">
        <f>VLOOKUP($AA122,Schlüssel!$A$5:$EK$14,28)</f>
        <v>1</v>
      </c>
      <c r="AN142" s="419"/>
      <c r="AO142" s="418">
        <f>VLOOKUP($AA122,Schlüssel!$A$5:$EK$14,29)</f>
        <v>3</v>
      </c>
      <c r="AP142" s="419"/>
      <c r="AQ142" s="418">
        <f>VLOOKUP($AA122,Schlüssel!$A$5:$EK$14,30)</f>
        <v>8</v>
      </c>
      <c r="AR142" s="419"/>
      <c r="AS142" s="418">
        <f>VLOOKUP($AA122,Schlüssel!$A$5:$EK$14,31)</f>
        <v>9</v>
      </c>
      <c r="AT142" s="419"/>
      <c r="AU142" s="107"/>
      <c r="AV142" s="107"/>
      <c r="AW142" s="83"/>
      <c r="AX142" s="84"/>
      <c r="BA142" s="149"/>
      <c r="BB142" s="150"/>
      <c r="BC142" s="151"/>
      <c r="BQ142" s="153"/>
      <c r="BR142" s="151"/>
      <c r="BV142" s="151"/>
      <c r="BZ142" s="151"/>
    </row>
    <row r="143" spans="1:78" ht="28.5" customHeight="1" x14ac:dyDescent="0.25">
      <c r="B143" s="73" t="str">
        <f t="shared" ref="B143:M144" si="172">IF(AA143=0,"",AA143)</f>
        <v/>
      </c>
      <c r="C143" s="69" t="str">
        <f t="shared" si="172"/>
        <v/>
      </c>
      <c r="D143" s="409" t="str">
        <f t="shared" si="172"/>
        <v>SG Rottendorf 1</v>
      </c>
      <c r="E143" s="410" t="str">
        <f t="shared" si="172"/>
        <v/>
      </c>
      <c r="F143" s="409" t="str">
        <f t="shared" si="172"/>
        <v>Donaubowler Regensburg 1</v>
      </c>
      <c r="G143" s="410" t="str">
        <f t="shared" si="172"/>
        <v/>
      </c>
      <c r="H143" s="409" t="str">
        <f t="shared" si="172"/>
        <v>Bajuwaren München 1</v>
      </c>
      <c r="I143" s="410" t="str">
        <f t="shared" si="172"/>
        <v/>
      </c>
      <c r="J143" s="409" t="str">
        <f t="shared" si="172"/>
        <v>BK München 3</v>
      </c>
      <c r="K143" s="410" t="str">
        <f t="shared" si="172"/>
        <v/>
      </c>
      <c r="L143" s="409" t="str">
        <f t="shared" si="172"/>
        <v>Bowlinghaus Bamberg 1</v>
      </c>
      <c r="M143" s="410" t="str">
        <f t="shared" si="172"/>
        <v/>
      </c>
      <c r="N143" s="409" t="str">
        <f t="shared" si="171"/>
        <v>BC Comet Nürnberg</v>
      </c>
      <c r="O143" s="410" t="str">
        <f t="shared" si="171"/>
        <v/>
      </c>
      <c r="P143" s="409" t="str">
        <f t="shared" si="171"/>
        <v>SG DJK Rimpar 1</v>
      </c>
      <c r="Q143" s="410" t="str">
        <f t="shared" si="171"/>
        <v/>
      </c>
      <c r="R143" s="409" t="str">
        <f t="shared" si="171"/>
        <v>Schanzer Ingolstadt 1</v>
      </c>
      <c r="S143" s="410" t="str">
        <f t="shared" si="171"/>
        <v/>
      </c>
      <c r="T143" s="409" t="str">
        <f t="shared" si="171"/>
        <v>Werdenfels 1</v>
      </c>
      <c r="U143" s="410" t="str">
        <f t="shared" si="171"/>
        <v/>
      </c>
      <c r="V143" s="411"/>
      <c r="W143" s="411"/>
      <c r="AA143" s="73"/>
      <c r="AB143" s="69"/>
      <c r="AC143" s="409" t="str">
        <f>VLOOKUP(AC142,Schlüssel!$A$5:$K$14,2)</f>
        <v>SG Rottendorf 1</v>
      </c>
      <c r="AD143" s="410"/>
      <c r="AE143" s="409" t="str">
        <f>VLOOKUP(AE142,Schlüssel!$A$5:$K$14,2)</f>
        <v>Donaubowler Regensburg 1</v>
      </c>
      <c r="AF143" s="410"/>
      <c r="AG143" s="409" t="str">
        <f>VLOOKUP(AG142,Schlüssel!$A$5:$K$14,2)</f>
        <v>Bajuwaren München 1</v>
      </c>
      <c r="AH143" s="410"/>
      <c r="AI143" s="409" t="str">
        <f>VLOOKUP(AI142,Schlüssel!$A$5:$K$14,2)</f>
        <v>BK München 3</v>
      </c>
      <c r="AJ143" s="410"/>
      <c r="AK143" s="409" t="str">
        <f>VLOOKUP(AK142,Schlüssel!$A$5:$K$14,2)</f>
        <v>Bowlinghaus Bamberg 1</v>
      </c>
      <c r="AL143" s="410"/>
      <c r="AM143" s="409" t="str">
        <f>VLOOKUP(AM142,Schlüssel!$A$5:$K$14,2)</f>
        <v>BC Comet Nürnberg</v>
      </c>
      <c r="AN143" s="410"/>
      <c r="AO143" s="409" t="str">
        <f>VLOOKUP(AO142,Schlüssel!$A$5:$K$14,2)</f>
        <v>SG DJK Rimpar 1</v>
      </c>
      <c r="AP143" s="410"/>
      <c r="AQ143" s="409" t="str">
        <f>VLOOKUP(AQ142,Schlüssel!$A$5:$K$14,2)</f>
        <v>Schanzer Ingolstadt 1</v>
      </c>
      <c r="AR143" s="410"/>
      <c r="AS143" s="409" t="str">
        <f>VLOOKUP(AS142,Schlüssel!$A$5:$K$14,2)</f>
        <v>Werdenfels 1</v>
      </c>
      <c r="AT143" s="410"/>
      <c r="AU143" s="108"/>
      <c r="AV143" s="108"/>
      <c r="AW143" s="83"/>
      <c r="AX143" s="84"/>
      <c r="BA143" s="149"/>
      <c r="BB143" s="150"/>
      <c r="BC143" s="151"/>
      <c r="BQ143" s="153"/>
      <c r="BR143" s="151"/>
      <c r="BV143" s="151"/>
      <c r="BZ143" s="151"/>
    </row>
    <row r="144" spans="1:78" ht="12" customHeight="1" x14ac:dyDescent="0.25">
      <c r="B144" s="73" t="str">
        <f t="shared" si="172"/>
        <v/>
      </c>
      <c r="C144" s="69" t="str">
        <f t="shared" si="172"/>
        <v/>
      </c>
      <c r="D144" s="395" t="str">
        <f t="shared" si="172"/>
        <v/>
      </c>
      <c r="E144" s="395" t="str">
        <f t="shared" si="172"/>
        <v/>
      </c>
      <c r="F144" s="395" t="str">
        <f t="shared" si="172"/>
        <v/>
      </c>
      <c r="G144" s="395" t="str">
        <f t="shared" si="172"/>
        <v/>
      </c>
      <c r="H144" s="395" t="str">
        <f t="shared" si="172"/>
        <v/>
      </c>
      <c r="I144" s="395" t="str">
        <f t="shared" si="172"/>
        <v/>
      </c>
      <c r="J144" s="395" t="str">
        <f t="shared" si="172"/>
        <v/>
      </c>
      <c r="K144" s="395" t="str">
        <f t="shared" si="172"/>
        <v/>
      </c>
      <c r="L144" s="395" t="str">
        <f t="shared" si="172"/>
        <v/>
      </c>
      <c r="M144" s="395" t="str">
        <f t="shared" si="172"/>
        <v/>
      </c>
      <c r="N144" s="395" t="str">
        <f t="shared" si="171"/>
        <v/>
      </c>
      <c r="O144" s="395" t="str">
        <f t="shared" si="171"/>
        <v/>
      </c>
      <c r="P144" s="395" t="str">
        <f t="shared" si="171"/>
        <v/>
      </c>
      <c r="Q144" s="395" t="str">
        <f t="shared" si="171"/>
        <v/>
      </c>
      <c r="R144" s="395" t="str">
        <f t="shared" si="171"/>
        <v/>
      </c>
      <c r="S144" s="395" t="str">
        <f t="shared" si="171"/>
        <v/>
      </c>
      <c r="T144" s="395" t="str">
        <f t="shared" si="171"/>
        <v/>
      </c>
      <c r="U144" s="408" t="str">
        <f t="shared" si="171"/>
        <v/>
      </c>
      <c r="V144" s="301"/>
      <c r="W144" s="301"/>
      <c r="AA144" s="73"/>
      <c r="AB144" s="69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78"/>
      <c r="AV144" s="78"/>
      <c r="AW144" s="83"/>
      <c r="AX144" s="84"/>
      <c r="BA144" s="149"/>
      <c r="BB144" s="150"/>
      <c r="BC144" s="151"/>
      <c r="BQ144" s="153"/>
      <c r="BR144" s="151"/>
      <c r="BV144" s="151"/>
      <c r="BZ144" s="151"/>
    </row>
    <row r="145" spans="1:78" ht="15.9" customHeight="1" x14ac:dyDescent="0.25">
      <c r="B145" s="391" t="str">
        <f t="shared" ref="B145:C149" si="173">IF(AA145=0,"",AA145)</f>
        <v>Spieler 1</v>
      </c>
      <c r="C145" s="392" t="str">
        <f t="shared" si="173"/>
        <v/>
      </c>
      <c r="D145" s="393">
        <f>IF(AC145=301,"",AC145)</f>
        <v>0</v>
      </c>
      <c r="E145" s="393" t="str">
        <f>IF(AD145=0,"",AD145)</f>
        <v/>
      </c>
      <c r="F145" s="393">
        <f>IF(AE145=301,"",AE145)</f>
        <v>0</v>
      </c>
      <c r="G145" s="393" t="str">
        <f>IF(AF145=0,"",AF145)</f>
        <v/>
      </c>
      <c r="H145" s="393">
        <f>IF(AG145=301,"",AG145)</f>
        <v>0</v>
      </c>
      <c r="I145" s="393" t="str">
        <f>IF(AH145=0,"",AH145)</f>
        <v/>
      </c>
      <c r="J145" s="393">
        <f>IF(AI145=301,"",AI145)</f>
        <v>0</v>
      </c>
      <c r="K145" s="393" t="str">
        <f>IF(AJ145=0,"",AJ145)</f>
        <v/>
      </c>
      <c r="L145" s="393">
        <f>IF(AK145=301,"",AK145)</f>
        <v>0</v>
      </c>
      <c r="M145" s="393" t="str">
        <f>IF(AL145=0,"",AL145)</f>
        <v/>
      </c>
      <c r="N145" s="393">
        <f>IF(AM145=301,"",AM145)</f>
        <v>0</v>
      </c>
      <c r="O145" s="393" t="str">
        <f>IF(AN145=0,"",AN145)</f>
        <v/>
      </c>
      <c r="P145" s="393">
        <f>IF(AO145=301,"",AO145)</f>
        <v>0</v>
      </c>
      <c r="Q145" s="393" t="str">
        <f>IF(AP145=0,"",AP145)</f>
        <v/>
      </c>
      <c r="R145" s="393">
        <f>IF(AQ145=301,"",AQ145)</f>
        <v>0</v>
      </c>
      <c r="S145" s="393" t="str">
        <f>IF(AR145=0,"",AR145)</f>
        <v/>
      </c>
      <c r="T145" s="393">
        <f>IF(AS145=301,"",AS145)</f>
        <v>0</v>
      </c>
      <c r="U145" s="393" t="str">
        <f>IF(AT145=0,"",AT145)</f>
        <v/>
      </c>
      <c r="V145" s="404"/>
      <c r="W145" s="404"/>
      <c r="AA145" s="74" t="s">
        <v>0</v>
      </c>
      <c r="AB145" s="75"/>
      <c r="AC145" s="420">
        <f>ABS(INDEX(AC:AC,MATCH(AC142,$AA:$AA,0)+5)+INDEX(AC:AC,MATCH(AC142,$AA:$AA,0)+6)+INDEX(AC:AC,MATCH(AC142,$AA:$AA,0)+7))</f>
        <v>0</v>
      </c>
      <c r="AD145" s="421"/>
      <c r="AE145" s="420">
        <f>ABS(INDEX(AE:AE,MATCH(AE142,$AA:$AA,0)+5)+INDEX(AE:AE,MATCH(AE142,$AA:$AA,0)+6)+INDEX(AE:AE,MATCH(AE142,$AA:$AA,0)+7))</f>
        <v>0</v>
      </c>
      <c r="AF145" s="421"/>
      <c r="AG145" s="420">
        <f>ABS(INDEX(AG:AG,MATCH(AG142,$AA:$AA,0)+5)+INDEX(AG:AG,MATCH(AG142,$AA:$AA,0)+6)+INDEX(AG:AG,MATCH(AG142,$AA:$AA,0)+7))</f>
        <v>0</v>
      </c>
      <c r="AH145" s="421"/>
      <c r="AI145" s="420">
        <f>ABS(INDEX(AI:AI,MATCH(AI142,$AA:$AA,0)+5)+INDEX(AI:AI,MATCH(AI142,$AA:$AA,0)+6)+INDEX(AI:AI,MATCH(AI142,$AA:$AA,0)+7))</f>
        <v>0</v>
      </c>
      <c r="AJ145" s="421"/>
      <c r="AK145" s="420">
        <f>ABS(INDEX(AK:AK,MATCH(AK142,$AA:$AA,0)+5)+INDEX(AK:AK,MATCH(AK142,$AA:$AA,0)+6)+INDEX(AK:AK,MATCH(AK142,$AA:$AA,0)+7))</f>
        <v>0</v>
      </c>
      <c r="AL145" s="421"/>
      <c r="AM145" s="420">
        <f>ABS(INDEX(AM:AM,MATCH(AM142,$AA:$AA,0)+5)+INDEX(AM:AM,MATCH(AM142,$AA:$AA,0)+6)+INDEX(AM:AM,MATCH(AM142,$AA:$AA,0)+7))</f>
        <v>0</v>
      </c>
      <c r="AN145" s="421"/>
      <c r="AO145" s="420">
        <f>ABS(INDEX(AO:AO,MATCH(AO142,$AA:$AA,0)+5)+INDEX(AO:AO,MATCH(AO142,$AA:$AA,0)+6)+INDEX(AO:AO,MATCH(AO142,$AA:$AA,0)+7))</f>
        <v>0</v>
      </c>
      <c r="AP145" s="421"/>
      <c r="AQ145" s="420">
        <f>ABS(INDEX(AQ:AQ,MATCH(AQ142,$AA:$AA,0)+5)+INDEX(AQ:AQ,MATCH(AQ142,$AA:$AA,0)+6)+INDEX(AQ:AQ,MATCH(AQ142,$AA:$AA,0)+7))</f>
        <v>0</v>
      </c>
      <c r="AR145" s="421"/>
      <c r="AS145" s="420">
        <f>ABS(INDEX(AS:AS,MATCH(AS142,$AA:$AA,0)+5)+INDEX(AS:AS,MATCH(AS142,$AA:$AA,0)+6)+INDEX(AS:AS,MATCH(AS142,$AA:$AA,0)+7))</f>
        <v>0</v>
      </c>
      <c r="AT145" s="421"/>
      <c r="AU145" s="1"/>
      <c r="AV145" s="1"/>
      <c r="AW145" s="83"/>
      <c r="AX145" s="84"/>
      <c r="BA145" s="149"/>
      <c r="BB145" s="150"/>
      <c r="BC145" s="151"/>
      <c r="BQ145" s="153"/>
      <c r="BR145" s="151"/>
      <c r="BV145" s="151"/>
      <c r="BZ145" s="151"/>
    </row>
    <row r="146" spans="1:78" ht="15.9" customHeight="1" x14ac:dyDescent="0.25">
      <c r="B146" s="391" t="str">
        <f t="shared" si="173"/>
        <v>Spieler 2</v>
      </c>
      <c r="C146" s="392" t="str">
        <f t="shared" si="173"/>
        <v/>
      </c>
      <c r="D146" s="393">
        <f>IF(AC146=301,"",AC146)</f>
        <v>0</v>
      </c>
      <c r="E146" s="393" t="str">
        <f>IF(AD146=0,"",AD146)</f>
        <v/>
      </c>
      <c r="F146" s="393">
        <f>IF(AE146=301,"",AE146)</f>
        <v>0</v>
      </c>
      <c r="G146" s="393" t="str">
        <f>IF(AF146=0,"",AF146)</f>
        <v/>
      </c>
      <c r="H146" s="393">
        <f>IF(AG146=301,"",AG146)</f>
        <v>0</v>
      </c>
      <c r="I146" s="393" t="str">
        <f>IF(AH146=0,"",AH146)</f>
        <v/>
      </c>
      <c r="J146" s="393">
        <f>IF(AI146=301,"",AI146)</f>
        <v>0</v>
      </c>
      <c r="K146" s="393" t="str">
        <f>IF(AJ146=0,"",AJ146)</f>
        <v/>
      </c>
      <c r="L146" s="393">
        <f>IF(AK146=301,"",AK146)</f>
        <v>0</v>
      </c>
      <c r="M146" s="393" t="str">
        <f>IF(AL146=0,"",AL146)</f>
        <v/>
      </c>
      <c r="N146" s="393">
        <f>IF(AM146=301,"",AM146)</f>
        <v>0</v>
      </c>
      <c r="O146" s="393" t="str">
        <f>IF(AN146=0,"",AN146)</f>
        <v/>
      </c>
      <c r="P146" s="393">
        <f>IF(AO146=301,"",AO146)</f>
        <v>0</v>
      </c>
      <c r="Q146" s="393" t="str">
        <f>IF(AP146=0,"",AP146)</f>
        <v/>
      </c>
      <c r="R146" s="393">
        <f>IF(AQ146=301,"",AQ146)</f>
        <v>0</v>
      </c>
      <c r="S146" s="393" t="str">
        <f>IF(AR146=0,"",AR146)</f>
        <v/>
      </c>
      <c r="T146" s="393">
        <f>IF(AS146=301,"",AS146)</f>
        <v>0</v>
      </c>
      <c r="U146" s="393" t="str">
        <f>IF(AT146=0,"",AT146)</f>
        <v/>
      </c>
      <c r="V146" s="404"/>
      <c r="W146" s="404"/>
      <c r="AA146" s="74" t="s">
        <v>2</v>
      </c>
      <c r="AB146" s="75"/>
      <c r="AC146" s="422">
        <f>ABS(INDEX(AC:AC,MATCH(AC142,$AA:$AA,0)+8)+INDEX(AC:AC,MATCH(AC142,$AA:$AA,0)+9)+INDEX(AC:AC,MATCH(AC142,$AA:$AA,0)+10))</f>
        <v>0</v>
      </c>
      <c r="AD146" s="423"/>
      <c r="AE146" s="422">
        <f>ABS(INDEX(AE:AE,MATCH(AE142,$AA:$AA,0)+8)+INDEX(AE:AE,MATCH(AE142,$AA:$AA,0)+9)+INDEX(AE:AE,MATCH(AE142,$AA:$AA,0)+10))</f>
        <v>0</v>
      </c>
      <c r="AF146" s="423"/>
      <c r="AG146" s="422">
        <f>ABS(INDEX(AG:AG,MATCH(AG142,$AA:$AA,0)+8)+INDEX(AG:AG,MATCH(AG142,$AA:$AA,0)+9)+INDEX(AG:AG,MATCH(AG142,$AA:$AA,0)+10))</f>
        <v>0</v>
      </c>
      <c r="AH146" s="423"/>
      <c r="AI146" s="422">
        <f>ABS(INDEX(AI:AI,MATCH(AI142,$AA:$AA,0)+8)+INDEX(AI:AI,MATCH(AI142,$AA:$AA,0)+9)+INDEX(AI:AI,MATCH(AI142,$AA:$AA,0)+10))</f>
        <v>0</v>
      </c>
      <c r="AJ146" s="423"/>
      <c r="AK146" s="422">
        <f>ABS(INDEX(AK:AK,MATCH(AK142,$AA:$AA,0)+8)+INDEX(AK:AK,MATCH(AK142,$AA:$AA,0)+9)+INDEX(AK:AK,MATCH(AK142,$AA:$AA,0)+10))</f>
        <v>0</v>
      </c>
      <c r="AL146" s="423"/>
      <c r="AM146" s="422">
        <f>ABS(INDEX(AM:AM,MATCH(AM142,$AA:$AA,0)+8)+INDEX(AM:AM,MATCH(AM142,$AA:$AA,0)+9)+INDEX(AM:AM,MATCH(AM142,$AA:$AA,0)+10))</f>
        <v>0</v>
      </c>
      <c r="AN146" s="423"/>
      <c r="AO146" s="422">
        <f>ABS(INDEX(AO:AO,MATCH(AO142,$AA:$AA,0)+8)+INDEX(AO:AO,MATCH(AO142,$AA:$AA,0)+9)+INDEX(AO:AO,MATCH(AO142,$AA:$AA,0)+10))</f>
        <v>0</v>
      </c>
      <c r="AP146" s="423"/>
      <c r="AQ146" s="422">
        <f>ABS(INDEX(AQ:AQ,MATCH(AQ142,$AA:$AA,0)+8)+INDEX(AQ:AQ,MATCH(AQ142,$AA:$AA,0)+9)+INDEX(AQ:AQ,MATCH(AQ142,$AA:$AA,0)+10))</f>
        <v>0</v>
      </c>
      <c r="AR146" s="423"/>
      <c r="AS146" s="422">
        <f>ABS(INDEX(AS:AS,MATCH(AS142,$AA:$AA,0)+8)+INDEX(AS:AS,MATCH(AS142,$AA:$AA,0)+9)+INDEX(AS:AS,MATCH(AS142,$AA:$AA,0)+10))</f>
        <v>0</v>
      </c>
      <c r="AT146" s="423"/>
      <c r="AU146" s="1"/>
      <c r="AV146" s="1"/>
      <c r="AW146" s="83"/>
      <c r="AX146" s="84"/>
      <c r="BA146" s="149"/>
      <c r="BB146" s="150"/>
      <c r="BC146" s="151"/>
      <c r="BQ146" s="153"/>
      <c r="BR146" s="151"/>
      <c r="BV146" s="151"/>
      <c r="BZ146" s="151"/>
    </row>
    <row r="147" spans="1:78" ht="15.9" customHeight="1" x14ac:dyDescent="0.25">
      <c r="B147" s="391" t="str">
        <f t="shared" si="173"/>
        <v>Spieler 3</v>
      </c>
      <c r="C147" s="392" t="str">
        <f t="shared" si="173"/>
        <v/>
      </c>
      <c r="D147" s="393">
        <f>IF(AC147=301,"",AC147)</f>
        <v>0</v>
      </c>
      <c r="E147" s="393" t="str">
        <f>IF(AD147=0,"",AD147)</f>
        <v/>
      </c>
      <c r="F147" s="393">
        <f>IF(AE147=301,"",AE147)</f>
        <v>0</v>
      </c>
      <c r="G147" s="393" t="str">
        <f>IF(AF147=0,"",AF147)</f>
        <v/>
      </c>
      <c r="H147" s="393">
        <f>IF(AG147=301,"",AG147)</f>
        <v>0</v>
      </c>
      <c r="I147" s="393" t="str">
        <f>IF(AH147=0,"",AH147)</f>
        <v/>
      </c>
      <c r="J147" s="393">
        <f>IF(AI147=301,"",AI147)</f>
        <v>0</v>
      </c>
      <c r="K147" s="393" t="str">
        <f>IF(AJ147=0,"",AJ147)</f>
        <v/>
      </c>
      <c r="L147" s="393">
        <f>IF(AK147=301,"",AK147)</f>
        <v>0</v>
      </c>
      <c r="M147" s="393" t="str">
        <f>IF(AL147=0,"",AL147)</f>
        <v/>
      </c>
      <c r="N147" s="393">
        <f>IF(AM147=301,"",AM147)</f>
        <v>0</v>
      </c>
      <c r="O147" s="393" t="str">
        <f>IF(AN147=0,"",AN147)</f>
        <v/>
      </c>
      <c r="P147" s="393">
        <f>IF(AO147=301,"",AO147)</f>
        <v>0</v>
      </c>
      <c r="Q147" s="393" t="str">
        <f>IF(AP147=0,"",AP147)</f>
        <v/>
      </c>
      <c r="R147" s="393">
        <f>IF(AQ147=301,"",AQ147)</f>
        <v>0</v>
      </c>
      <c r="S147" s="393" t="str">
        <f>IF(AR147=0,"",AR147)</f>
        <v/>
      </c>
      <c r="T147" s="393">
        <f>IF(AS147=301,"",AS147)</f>
        <v>0</v>
      </c>
      <c r="U147" s="393" t="str">
        <f>IF(AT147=0,"",AT147)</f>
        <v/>
      </c>
      <c r="V147" s="404"/>
      <c r="W147" s="404"/>
      <c r="AA147" s="74" t="s">
        <v>3</v>
      </c>
      <c r="AB147" s="75"/>
      <c r="AC147" s="422">
        <f>ABS(INDEX(AC:AC,MATCH(AC142,$AA:$AA,0)+11)+INDEX(AC:AC,MATCH(AC142,$AA:$AA,0)+12)+INDEX(AC:AC,MATCH(AC142,$AA:$AA,0)+13))</f>
        <v>0</v>
      </c>
      <c r="AD147" s="423"/>
      <c r="AE147" s="422">
        <f>ABS(INDEX(AE:AE,MATCH(AE142,$AA:$AA,0)+11)+INDEX(AE:AE,MATCH(AE142,$AA:$AA,0)+12)+INDEX(AE:AE,MATCH(AE142,$AA:$AA,0)+13))</f>
        <v>0</v>
      </c>
      <c r="AF147" s="423"/>
      <c r="AG147" s="422">
        <f>ABS(INDEX(AG:AG,MATCH(AG142,$AA:$AA,0)+11)+INDEX(AG:AG,MATCH(AG142,$AA:$AA,0)+12)+INDEX(AG:AG,MATCH(AG142,$AA:$AA,0)+13))</f>
        <v>0</v>
      </c>
      <c r="AH147" s="423"/>
      <c r="AI147" s="422">
        <f>ABS(INDEX(AI:AI,MATCH(AI142,$AA:$AA,0)+11)+INDEX(AI:AI,MATCH(AI142,$AA:$AA,0)+12)+INDEX(AI:AI,MATCH(AI142,$AA:$AA,0)+13))</f>
        <v>0</v>
      </c>
      <c r="AJ147" s="423"/>
      <c r="AK147" s="422">
        <f>ABS(INDEX(AK:AK,MATCH(AK142,$AA:$AA,0)+11)+INDEX(AK:AK,MATCH(AK142,$AA:$AA,0)+12)+INDEX(AK:AK,MATCH(AK142,$AA:$AA,0)+13))</f>
        <v>0</v>
      </c>
      <c r="AL147" s="423"/>
      <c r="AM147" s="422">
        <f>ABS(INDEX(AM:AM,MATCH(AM142,$AA:$AA,0)+11)+INDEX(AM:AM,MATCH(AM142,$AA:$AA,0)+12)+INDEX(AM:AM,MATCH(AM142,$AA:$AA,0)+13))</f>
        <v>0</v>
      </c>
      <c r="AN147" s="423"/>
      <c r="AO147" s="422">
        <f>ABS(INDEX(AO:AO,MATCH(AO142,$AA:$AA,0)+11)+INDEX(AO:AO,MATCH(AO142,$AA:$AA,0)+12)+INDEX(AO:AO,MATCH(AO142,$AA:$AA,0)+13))</f>
        <v>0</v>
      </c>
      <c r="AP147" s="423"/>
      <c r="AQ147" s="422">
        <f>ABS(INDEX(AQ:AQ,MATCH(AQ142,$AA:$AA,0)+11)+INDEX(AQ:AQ,MATCH(AQ142,$AA:$AA,0)+12)+INDEX(AQ:AQ,MATCH(AQ142,$AA:$AA,0)+13))</f>
        <v>0</v>
      </c>
      <c r="AR147" s="423"/>
      <c r="AS147" s="422">
        <f>ABS(INDEX(AS:AS,MATCH(AS142,$AA:$AA,0)+11)+INDEX(AS:AS,MATCH(AS142,$AA:$AA,0)+12)+INDEX(AS:AS,MATCH(AS142,$AA:$AA,0)+13))</f>
        <v>0</v>
      </c>
      <c r="AT147" s="423"/>
      <c r="AU147" s="1"/>
      <c r="AV147" s="1"/>
      <c r="AW147" s="83"/>
      <c r="AX147" s="84"/>
      <c r="BA147" s="149"/>
      <c r="BB147" s="150"/>
      <c r="BC147" s="151"/>
      <c r="BQ147" s="153"/>
      <c r="BR147" s="151"/>
      <c r="BV147" s="151"/>
      <c r="BZ147" s="151"/>
    </row>
    <row r="148" spans="1:78" ht="15.9" customHeight="1" x14ac:dyDescent="0.25">
      <c r="B148" s="391" t="str">
        <f t="shared" si="173"/>
        <v>Spieler 4</v>
      </c>
      <c r="C148" s="392" t="str">
        <f t="shared" si="173"/>
        <v/>
      </c>
      <c r="D148" s="393">
        <f>IF(AC148=301,"",AC148)</f>
        <v>0</v>
      </c>
      <c r="E148" s="393" t="str">
        <f>IF(AD148=0,"",AD148)</f>
        <v/>
      </c>
      <c r="F148" s="393">
        <f>IF(AE148=301,"",AE148)</f>
        <v>0</v>
      </c>
      <c r="G148" s="393" t="str">
        <f>IF(AF148=0,"",AF148)</f>
        <v/>
      </c>
      <c r="H148" s="393">
        <f>IF(AG148=301,"",AG148)</f>
        <v>0</v>
      </c>
      <c r="I148" s="393" t="str">
        <f>IF(AH148=0,"",AH148)</f>
        <v/>
      </c>
      <c r="J148" s="393">
        <f>IF(AI148=301,"",AI148)</f>
        <v>0</v>
      </c>
      <c r="K148" s="393" t="str">
        <f>IF(AJ148=0,"",AJ148)</f>
        <v/>
      </c>
      <c r="L148" s="393">
        <f>IF(AK148=301,"",AK148)</f>
        <v>0</v>
      </c>
      <c r="M148" s="393" t="str">
        <f>IF(AL148=0,"",AL148)</f>
        <v/>
      </c>
      <c r="N148" s="393">
        <f>IF(AM148=301,"",AM148)</f>
        <v>0</v>
      </c>
      <c r="O148" s="393" t="str">
        <f>IF(AN148=0,"",AN148)</f>
        <v/>
      </c>
      <c r="P148" s="393">
        <f>IF(AO148=301,"",AO148)</f>
        <v>0</v>
      </c>
      <c r="Q148" s="393" t="str">
        <f>IF(AP148=0,"",AP148)</f>
        <v/>
      </c>
      <c r="R148" s="393">
        <f>IF(AQ148=301,"",AQ148)</f>
        <v>0</v>
      </c>
      <c r="S148" s="393" t="str">
        <f>IF(AR148=0,"",AR148)</f>
        <v/>
      </c>
      <c r="T148" s="393">
        <f>IF(AS148=301,"",AS148)</f>
        <v>0</v>
      </c>
      <c r="U148" s="393" t="str">
        <f>IF(AT148=0,"",AT148)</f>
        <v/>
      </c>
      <c r="V148" s="404"/>
      <c r="W148" s="404"/>
      <c r="AA148" s="74" t="s">
        <v>11</v>
      </c>
      <c r="AB148" s="75"/>
      <c r="AC148" s="422">
        <f>ABS(INDEX(AC:AC,MATCH(AC142,$AA:$AA,0)+14)+INDEX(AC:AC,MATCH(AC142,$AA:$AA,0)+15)+INDEX(AC:AC,MATCH(AC142,$AA:$AA,0)+16))</f>
        <v>0</v>
      </c>
      <c r="AD148" s="423"/>
      <c r="AE148" s="422">
        <f>ABS(INDEX(AE:AE,MATCH(AE142,$AA:$AA,0)+14)+INDEX(AE:AE,MATCH(AE142,$AA:$AA,0)+15)+INDEX(AE:AE,MATCH(AE142,$AA:$AA,0)+16))</f>
        <v>0</v>
      </c>
      <c r="AF148" s="423"/>
      <c r="AG148" s="422">
        <f>ABS(INDEX(AG:AG,MATCH(AG142,$AA:$AA,0)+14)+INDEX(AG:AG,MATCH(AG142,$AA:$AA,0)+15)+INDEX(AG:AG,MATCH(AG142,$AA:$AA,0)+16))</f>
        <v>0</v>
      </c>
      <c r="AH148" s="423"/>
      <c r="AI148" s="422">
        <f>ABS(INDEX(AI:AI,MATCH(AI142,$AA:$AA,0)+14)+INDEX(AI:AI,MATCH(AI142,$AA:$AA,0)+15)+INDEX(AI:AI,MATCH(AI142,$AA:$AA,0)+16))</f>
        <v>0</v>
      </c>
      <c r="AJ148" s="423"/>
      <c r="AK148" s="422">
        <f>ABS(INDEX(AK:AK,MATCH(AK142,$AA:$AA,0)+14)+INDEX(AK:AK,MATCH(AK142,$AA:$AA,0)+15)+INDEX(AK:AK,MATCH(AK142,$AA:$AA,0)+16))</f>
        <v>0</v>
      </c>
      <c r="AL148" s="423"/>
      <c r="AM148" s="422">
        <f>ABS(INDEX(AM:AM,MATCH(AM142,$AA:$AA,0)+14)+INDEX(AM:AM,MATCH(AM142,$AA:$AA,0)+15)+INDEX(AM:AM,MATCH(AM142,$AA:$AA,0)+16))</f>
        <v>0</v>
      </c>
      <c r="AN148" s="423"/>
      <c r="AO148" s="422">
        <f>ABS(INDEX(AO:AO,MATCH(AO142,$AA:$AA,0)+14)+INDEX(AO:AO,MATCH(AO142,$AA:$AA,0)+15)+INDEX(AO:AO,MATCH(AO142,$AA:$AA,0)+16))</f>
        <v>0</v>
      </c>
      <c r="AP148" s="423"/>
      <c r="AQ148" s="422">
        <f>ABS(INDEX(AQ:AQ,MATCH(AQ142,$AA:$AA,0)+14)+INDEX(AQ:AQ,MATCH(AQ142,$AA:$AA,0)+15)+INDEX(AQ:AQ,MATCH(AQ142,$AA:$AA,0)+16))</f>
        <v>0</v>
      </c>
      <c r="AR148" s="423"/>
      <c r="AS148" s="422">
        <f>ABS(INDEX(AS:AS,MATCH(AS142,$AA:$AA,0)+14)+INDEX(AS:AS,MATCH(AS142,$AA:$AA,0)+15)+INDEX(AS:AS,MATCH(AS142,$AA:$AA,0)+16))</f>
        <v>0</v>
      </c>
      <c r="AT148" s="423"/>
      <c r="AU148" s="1"/>
      <c r="AV148" s="1"/>
      <c r="AW148" s="83"/>
      <c r="AX148" s="84"/>
      <c r="BA148" s="149"/>
      <c r="BB148" s="150"/>
      <c r="BC148" s="151"/>
      <c r="BQ148" s="153"/>
      <c r="BR148" s="151"/>
      <c r="BV148" s="151"/>
      <c r="BZ148" s="151"/>
    </row>
    <row r="149" spans="1:78" ht="15.9" customHeight="1" x14ac:dyDescent="0.25">
      <c r="B149" s="388" t="str">
        <f t="shared" si="173"/>
        <v>Gesamt</v>
      </c>
      <c r="C149" s="389" t="str">
        <f t="shared" si="173"/>
        <v/>
      </c>
      <c r="D149" s="394">
        <f>IF(AC149=1505,"",AC149)</f>
        <v>0</v>
      </c>
      <c r="E149" s="394" t="str">
        <f>IF(AD149=0,"",AD149)</f>
        <v/>
      </c>
      <c r="F149" s="394">
        <f>IF(AE149=1505,"",AE149)</f>
        <v>0</v>
      </c>
      <c r="G149" s="394" t="str">
        <f>IF(AF149=0,"",AF149)</f>
        <v/>
      </c>
      <c r="H149" s="394">
        <f>IF(AG149=1505,"",AG149)</f>
        <v>0</v>
      </c>
      <c r="I149" s="394" t="str">
        <f>IF(AH149=0,"",AH149)</f>
        <v/>
      </c>
      <c r="J149" s="394">
        <f>IF(AI149=1505,"",AI149)</f>
        <v>0</v>
      </c>
      <c r="K149" s="394" t="str">
        <f>IF(AJ149=0,"",AJ149)</f>
        <v/>
      </c>
      <c r="L149" s="394">
        <f>IF(AK149=1505,"",AK149)</f>
        <v>0</v>
      </c>
      <c r="M149" s="394" t="str">
        <f>IF(AL149=0,"",AL149)</f>
        <v/>
      </c>
      <c r="N149" s="394">
        <f>IF(AM149=1505,"",AM149)</f>
        <v>0</v>
      </c>
      <c r="O149" s="394" t="str">
        <f>IF(AN149=0,"",AN149)</f>
        <v/>
      </c>
      <c r="P149" s="394">
        <f>IF(AO149=1505,"",AO149)</f>
        <v>0</v>
      </c>
      <c r="Q149" s="394" t="str">
        <f>IF(AP149=0,"",AP149)</f>
        <v/>
      </c>
      <c r="R149" s="394">
        <f>IF(AQ149=1505,"",AQ149)</f>
        <v>0</v>
      </c>
      <c r="S149" s="394" t="str">
        <f>IF(AR149=0,"",AR149)</f>
        <v/>
      </c>
      <c r="T149" s="394">
        <f>IF(AS149=1505,"",AS149)</f>
        <v>0</v>
      </c>
      <c r="U149" s="394" t="str">
        <f>IF(AT149=0,"",AT149)</f>
        <v/>
      </c>
      <c r="V149" s="290"/>
      <c r="W149" s="290"/>
      <c r="AA149" s="76" t="s">
        <v>960</v>
      </c>
      <c r="AB149" s="77"/>
      <c r="AC149" s="388">
        <f>SUM(AC145:AC148)</f>
        <v>0</v>
      </c>
      <c r="AD149" s="389"/>
      <c r="AE149" s="388">
        <f>SUM(AE145:AE148)</f>
        <v>0</v>
      </c>
      <c r="AF149" s="389"/>
      <c r="AG149" s="388">
        <f>SUM(AG145:AG148)</f>
        <v>0</v>
      </c>
      <c r="AH149" s="389"/>
      <c r="AI149" s="388">
        <f>SUM(AI145:AI148)</f>
        <v>0</v>
      </c>
      <c r="AJ149" s="389"/>
      <c r="AK149" s="388">
        <f>SUM(AK145:AK148)</f>
        <v>0</v>
      </c>
      <c r="AL149" s="389"/>
      <c r="AM149" s="388">
        <f>SUM(AM145:AM148)</f>
        <v>0</v>
      </c>
      <c r="AN149" s="389"/>
      <c r="AO149" s="388">
        <f>SUM(AO145:AO148)</f>
        <v>0</v>
      </c>
      <c r="AP149" s="389"/>
      <c r="AQ149" s="388">
        <f>SUM(AQ145:AQ148)</f>
        <v>0</v>
      </c>
      <c r="AR149" s="389"/>
      <c r="AS149" s="388">
        <f>SUM(AS145:AS148)</f>
        <v>0</v>
      </c>
      <c r="AT149" s="389"/>
      <c r="AU149" s="69"/>
      <c r="AV149" s="69"/>
      <c r="AW149" s="83"/>
      <c r="AX149" s="84"/>
      <c r="BA149" s="149"/>
      <c r="BB149" s="150"/>
      <c r="BC149" s="151"/>
      <c r="BQ149" s="153"/>
      <c r="BR149" s="151"/>
      <c r="BV149" s="151"/>
      <c r="BZ149" s="151"/>
    </row>
    <row r="150" spans="1:78" ht="10.5" customHeight="1" x14ac:dyDescent="0.25">
      <c r="B150" s="78"/>
      <c r="C150" s="6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AA150" s="78"/>
      <c r="AB150" s="69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83"/>
      <c r="AX150" s="84"/>
      <c r="BA150" s="149"/>
      <c r="BB150" s="150"/>
      <c r="BC150" s="151"/>
      <c r="BQ150" s="153"/>
      <c r="BR150" s="151"/>
      <c r="BV150" s="151"/>
      <c r="BZ150" s="151"/>
    </row>
    <row r="151" spans="1:78" ht="21" customHeight="1" x14ac:dyDescent="0.4">
      <c r="B151" s="28" t="str">
        <f>AA151</f>
        <v>Team-Nr.</v>
      </c>
      <c r="C151" s="29"/>
      <c r="D151" s="28" t="str">
        <f>AC151</f>
        <v>Liga:</v>
      </c>
      <c r="E151" s="31"/>
      <c r="F151" s="390" t="str">
        <f>AE151</f>
        <v>Bayernliga Herren</v>
      </c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2"/>
      <c r="S151" s="33" t="s">
        <v>955</v>
      </c>
      <c r="T151" s="34"/>
      <c r="U151" s="401" t="str">
        <f>AT151</f>
        <v>18.10./19.10.</v>
      </c>
      <c r="V151" s="402"/>
      <c r="W151" s="403"/>
      <c r="X151" s="386"/>
      <c r="Y151" s="387"/>
      <c r="Z151" s="387"/>
      <c r="AA151" s="28" t="s">
        <v>974</v>
      </c>
      <c r="AB151" s="29"/>
      <c r="AC151" s="30" t="s">
        <v>953</v>
      </c>
      <c r="AD151" s="31"/>
      <c r="AE151" s="29" t="str">
        <f>Schlüssel!$C$1</f>
        <v>Bayernliga Herren</v>
      </c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32"/>
      <c r="AR151" s="33" t="s">
        <v>955</v>
      </c>
      <c r="AS151" s="34"/>
      <c r="AT151" s="401" t="str">
        <f>VLOOKUP(AS152,Spielorte!$A$1:$C$6,2)</f>
        <v>18.10./19.10.</v>
      </c>
      <c r="AU151" s="402"/>
      <c r="AV151" s="403"/>
      <c r="AW151" s="83"/>
      <c r="AX151" s="84"/>
      <c r="BA151" s="149" t="s">
        <v>1117</v>
      </c>
      <c r="BB151" s="150" t="s">
        <v>972</v>
      </c>
      <c r="BC151" s="151" t="s">
        <v>991</v>
      </c>
      <c r="BD151" s="152" t="s">
        <v>990</v>
      </c>
      <c r="BE151" s="152" t="s">
        <v>972</v>
      </c>
      <c r="BF151" s="152" t="s">
        <v>992</v>
      </c>
      <c r="BG151" s="152" t="s">
        <v>1028</v>
      </c>
      <c r="BH151" s="152" t="s">
        <v>1118</v>
      </c>
      <c r="BI151" s="152" t="s">
        <v>1119</v>
      </c>
      <c r="BJ151" s="152" t="s">
        <v>1120</v>
      </c>
      <c r="BK151" s="152" t="s">
        <v>1121</v>
      </c>
      <c r="BL151" s="152" t="s">
        <v>1122</v>
      </c>
      <c r="BM151" s="152" t="s">
        <v>1129</v>
      </c>
      <c r="BN151" s="152" t="s">
        <v>1130</v>
      </c>
      <c r="BO151" s="152" t="s">
        <v>1131</v>
      </c>
      <c r="BP151" s="152" t="s">
        <v>1132</v>
      </c>
      <c r="BQ151" s="153" t="s">
        <v>1123</v>
      </c>
      <c r="BR151" s="151" t="s">
        <v>993</v>
      </c>
      <c r="BS151" s="152" t="s">
        <v>1124</v>
      </c>
      <c r="BT151" s="152" t="s">
        <v>1125</v>
      </c>
      <c r="BU151" s="152" t="s">
        <v>991</v>
      </c>
      <c r="BV151" s="151" t="s">
        <v>993</v>
      </c>
      <c r="BW151" s="153" t="s">
        <v>1126</v>
      </c>
      <c r="BX151" s="152" t="s">
        <v>1127</v>
      </c>
      <c r="BY151" s="152" t="s">
        <v>1128</v>
      </c>
      <c r="BZ151" s="151" t="s">
        <v>993</v>
      </c>
    </row>
    <row r="152" spans="1:78" ht="17.25" customHeight="1" thickBot="1" x14ac:dyDescent="0.45">
      <c r="B152" s="37">
        <f>AA152</f>
        <v>6</v>
      </c>
      <c r="D152" s="30" t="s">
        <v>954</v>
      </c>
      <c r="E152" s="38"/>
      <c r="F152" s="400" t="str">
        <f>AE152</f>
        <v>Unterföhring Dreambowl Palace</v>
      </c>
      <c r="G152" s="400"/>
      <c r="H152" s="400"/>
      <c r="I152" s="400"/>
      <c r="J152" s="400"/>
      <c r="K152" s="400"/>
      <c r="L152" s="400"/>
      <c r="M152" s="400"/>
      <c r="N152" s="400"/>
      <c r="O152" s="400"/>
      <c r="P152" s="39"/>
      <c r="Q152" s="39"/>
      <c r="S152" s="33" t="s">
        <v>952</v>
      </c>
      <c r="T152" s="40">
        <f>AS152</f>
        <v>2</v>
      </c>
      <c r="U152" s="34"/>
      <c r="V152" s="34"/>
      <c r="Z152" s="36"/>
      <c r="AA152" s="37">
        <v>6</v>
      </c>
      <c r="AC152" s="30" t="s">
        <v>954</v>
      </c>
      <c r="AD152" s="38"/>
      <c r="AE152" s="85" t="str">
        <f>VLOOKUP(AS152,Spielorte!$A$1:$C$6,3)</f>
        <v>Unterföhring Dreambowl Palace</v>
      </c>
      <c r="AF152" s="85"/>
      <c r="AG152" s="85"/>
      <c r="AH152" s="85"/>
      <c r="AI152" s="85"/>
      <c r="AJ152" s="85"/>
      <c r="AK152" s="85"/>
      <c r="AL152" s="85"/>
      <c r="AM152" s="85"/>
      <c r="AN152" s="85"/>
      <c r="AO152" s="39"/>
      <c r="AP152" s="39"/>
      <c r="AR152" s="33" t="s">
        <v>952</v>
      </c>
      <c r="AS152" s="40">
        <v>2</v>
      </c>
      <c r="AT152" s="34"/>
      <c r="AU152" s="34"/>
      <c r="AW152" s="83"/>
      <c r="AX152" s="84"/>
      <c r="BA152" s="149"/>
      <c r="BB152" s="150"/>
      <c r="BC152" s="151"/>
      <c r="BQ152" s="153"/>
      <c r="BR152" s="151"/>
      <c r="BV152" s="151"/>
      <c r="BW152" s="153"/>
      <c r="BZ152" s="151"/>
    </row>
    <row r="153" spans="1:78" ht="15.75" customHeight="1" thickBot="1" x14ac:dyDescent="0.3">
      <c r="B153" s="41" t="str">
        <f>VLOOKUP(B152,Schlüssel!$A$5:$B$14,2)</f>
        <v>Bajuwaren München 1</v>
      </c>
      <c r="C153" s="42"/>
      <c r="D153" s="43"/>
      <c r="E153" s="44"/>
      <c r="F153" s="45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AA153" s="41" t="str">
        <f>VLOOKUP(AA152,Schlüssel!$A$5:$B$14,2)</f>
        <v>Bajuwaren München 1</v>
      </c>
      <c r="AB153" s="42"/>
      <c r="AC153" s="43"/>
      <c r="AD153" s="44"/>
      <c r="AE153" s="45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W153" s="83"/>
      <c r="AX153" s="84"/>
      <c r="BA153" s="149"/>
      <c r="BB153" s="150"/>
      <c r="BC153" s="151"/>
      <c r="BQ153" s="153"/>
      <c r="BR153" s="151"/>
      <c r="BV153" s="151"/>
      <c r="BW153" s="153"/>
      <c r="BZ153" s="151"/>
    </row>
    <row r="154" spans="1:78" ht="13.8" thickBot="1" x14ac:dyDescent="0.3">
      <c r="A154" s="4"/>
      <c r="B154" s="28"/>
      <c r="C154" s="47"/>
      <c r="D154" s="48" t="s">
        <v>10</v>
      </c>
      <c r="E154" s="28">
        <f>VLOOKUP($B$2,Schlüssel!$A$5:$DZ$14,13)</f>
        <v>7</v>
      </c>
      <c r="F154" s="49" t="s">
        <v>10</v>
      </c>
      <c r="G154" s="28">
        <f>VLOOKUP($B$2,Schlüssel!$A$5:$DZ$14,14)</f>
        <v>6</v>
      </c>
      <c r="H154" s="49" t="s">
        <v>10</v>
      </c>
      <c r="I154" s="28">
        <f>VLOOKUP($B$2,Schlüssel!$A$5:$DZ$14,15)</f>
        <v>9</v>
      </c>
      <c r="J154" s="49" t="s">
        <v>10</v>
      </c>
      <c r="K154" s="28">
        <f>VLOOKUP($B$2,Schlüssel!$A$5:$DZ$14,16)</f>
        <v>11</v>
      </c>
      <c r="L154" s="49" t="s">
        <v>10</v>
      </c>
      <c r="M154" s="28">
        <f>VLOOKUP($B$2,Schlüssel!$A$5:$DZ$14,17)</f>
        <v>3</v>
      </c>
      <c r="N154" s="49" t="s">
        <v>10</v>
      </c>
      <c r="O154" s="28">
        <f>VLOOKUP($B$2,Schlüssel!$A$5:$DZ$14,18)</f>
        <v>5</v>
      </c>
      <c r="P154" s="49" t="s">
        <v>10</v>
      </c>
      <c r="Q154" s="28">
        <f>VLOOKUP($B$2,Schlüssel!$A$5:$DZ$14,19)</f>
        <v>12</v>
      </c>
      <c r="R154" s="49" t="s">
        <v>10</v>
      </c>
      <c r="S154" s="28">
        <f>VLOOKUP($B$2,Schlüssel!$A$5:$DZ$14,20)</f>
        <v>10</v>
      </c>
      <c r="T154" s="49" t="s">
        <v>10</v>
      </c>
      <c r="U154" s="28">
        <f>VLOOKUP($B$2,Schlüssel!$A$5:$DZ$14,21)</f>
        <v>4</v>
      </c>
      <c r="Z154" s="2"/>
      <c r="AA154" s="28"/>
      <c r="AB154" s="47"/>
      <c r="AC154" s="48" t="s">
        <v>10</v>
      </c>
      <c r="AD154" s="28">
        <f>VLOOKUP($AA152,Schlüssel!$A$5:$DZ$14,13)</f>
        <v>4</v>
      </c>
      <c r="AE154" s="49" t="s">
        <v>10</v>
      </c>
      <c r="AF154" s="28">
        <f>VLOOKUP($AA152,Schlüssel!$A$5:$DZ$14,14)</f>
        <v>7</v>
      </c>
      <c r="AG154" s="49" t="s">
        <v>10</v>
      </c>
      <c r="AH154" s="28">
        <f>VLOOKUP($AA152,Schlüssel!$A$5:$DZ$14,15)</f>
        <v>10</v>
      </c>
      <c r="AI154" s="49" t="s">
        <v>10</v>
      </c>
      <c r="AJ154" s="28">
        <f>VLOOKUP($AA152,Schlüssel!$A$5:$DZ$14,16)</f>
        <v>3</v>
      </c>
      <c r="AK154" s="49" t="s">
        <v>10</v>
      </c>
      <c r="AL154" s="28">
        <f>VLOOKUP($AA152,Schlüssel!$A$5:$DZ$14,17)</f>
        <v>6</v>
      </c>
      <c r="AM154" s="49" t="s">
        <v>10</v>
      </c>
      <c r="AN154" s="28">
        <f>VLOOKUP($AA152,Schlüssel!$A$5:$DZ$14,18)</f>
        <v>11</v>
      </c>
      <c r="AO154" s="49" t="s">
        <v>10</v>
      </c>
      <c r="AP154" s="28">
        <f>VLOOKUP($AA152,Schlüssel!$A$5:$DZ$14,19)</f>
        <v>9</v>
      </c>
      <c r="AQ154" s="49" t="s">
        <v>10</v>
      </c>
      <c r="AR154" s="28">
        <f>VLOOKUP($AA152,Schlüssel!$A$5:$DZ$14,20)</f>
        <v>8</v>
      </c>
      <c r="AS154" s="49" t="s">
        <v>10</v>
      </c>
      <c r="AT154" s="28">
        <f>VLOOKUP($AA152,Schlüssel!$A$5:$DZ$14,21)</f>
        <v>12</v>
      </c>
      <c r="AW154" s="83"/>
      <c r="AX154" s="84"/>
      <c r="BA154" s="149"/>
      <c r="BB154" s="150"/>
      <c r="BC154" s="151"/>
      <c r="BQ154" s="153"/>
      <c r="BR154" s="151"/>
      <c r="BV154" s="151"/>
      <c r="BW154" s="153"/>
      <c r="BZ154" s="151"/>
    </row>
    <row r="155" spans="1:78" ht="20.25" customHeight="1" x14ac:dyDescent="0.25">
      <c r="B155" s="50" t="s">
        <v>1</v>
      </c>
      <c r="C155" s="51"/>
      <c r="D155" s="388" t="s">
        <v>961</v>
      </c>
      <c r="E155" s="389"/>
      <c r="F155" s="388" t="s">
        <v>962</v>
      </c>
      <c r="G155" s="389"/>
      <c r="H155" s="388" t="s">
        <v>963</v>
      </c>
      <c r="I155" s="389"/>
      <c r="J155" s="388" t="s">
        <v>964</v>
      </c>
      <c r="K155" s="389"/>
      <c r="L155" s="388" t="s">
        <v>965</v>
      </c>
      <c r="M155" s="389"/>
      <c r="N155" s="388" t="s">
        <v>966</v>
      </c>
      <c r="O155" s="389"/>
      <c r="P155" s="388" t="s">
        <v>967</v>
      </c>
      <c r="Q155" s="389"/>
      <c r="R155" s="388" t="s">
        <v>968</v>
      </c>
      <c r="S155" s="389"/>
      <c r="T155" s="388" t="s">
        <v>969</v>
      </c>
      <c r="U155" s="389"/>
      <c r="V155" s="416" t="s">
        <v>960</v>
      </c>
      <c r="W155" s="417"/>
      <c r="AA155" s="50" t="s">
        <v>1</v>
      </c>
      <c r="AB155" s="51"/>
      <c r="AC155" s="76" t="s">
        <v>961</v>
      </c>
      <c r="AD155" s="77"/>
      <c r="AE155" s="76" t="s">
        <v>962</v>
      </c>
      <c r="AF155" s="77"/>
      <c r="AG155" s="76" t="s">
        <v>963</v>
      </c>
      <c r="AH155" s="77"/>
      <c r="AI155" s="76" t="s">
        <v>964</v>
      </c>
      <c r="AJ155" s="77"/>
      <c r="AK155" s="76" t="s">
        <v>965</v>
      </c>
      <c r="AL155" s="77"/>
      <c r="AM155" s="76" t="s">
        <v>966</v>
      </c>
      <c r="AN155" s="77"/>
      <c r="AO155" s="76" t="s">
        <v>967</v>
      </c>
      <c r="AP155" s="77"/>
      <c r="AQ155" s="76" t="s">
        <v>968</v>
      </c>
      <c r="AR155" s="77"/>
      <c r="AS155" s="76" t="s">
        <v>969</v>
      </c>
      <c r="AT155" s="86"/>
      <c r="AU155" s="87" t="s">
        <v>960</v>
      </c>
      <c r="AV155" s="88"/>
      <c r="AW155" s="83"/>
      <c r="AX155" s="84"/>
      <c r="BA155" s="149"/>
      <c r="BB155" s="150"/>
      <c r="BC155" s="151"/>
      <c r="BQ155" s="153"/>
      <c r="BR155" s="151"/>
      <c r="BV155" s="151"/>
      <c r="BZ155" s="151"/>
    </row>
    <row r="156" spans="1:78" ht="15" customHeight="1" thickBot="1" x14ac:dyDescent="0.3">
      <c r="B156" s="52" t="s">
        <v>970</v>
      </c>
      <c r="C156" s="53" t="s">
        <v>971</v>
      </c>
      <c r="D156" s="54" t="s">
        <v>972</v>
      </c>
      <c r="E156" s="54" t="s">
        <v>973</v>
      </c>
      <c r="F156" s="54" t="s">
        <v>972</v>
      </c>
      <c r="G156" s="54" t="s">
        <v>973</v>
      </c>
      <c r="H156" s="54" t="s">
        <v>972</v>
      </c>
      <c r="I156" s="54" t="s">
        <v>973</v>
      </c>
      <c r="J156" s="54" t="s">
        <v>972</v>
      </c>
      <c r="K156" s="54" t="s">
        <v>973</v>
      </c>
      <c r="L156" s="54" t="s">
        <v>972</v>
      </c>
      <c r="M156" s="54" t="s">
        <v>973</v>
      </c>
      <c r="N156" s="54" t="s">
        <v>972</v>
      </c>
      <c r="O156" s="54" t="s">
        <v>973</v>
      </c>
      <c r="P156" s="54" t="s">
        <v>972</v>
      </c>
      <c r="Q156" s="54" t="s">
        <v>973</v>
      </c>
      <c r="R156" s="54" t="s">
        <v>972</v>
      </c>
      <c r="S156" s="54" t="s">
        <v>973</v>
      </c>
      <c r="T156" s="54" t="s">
        <v>972</v>
      </c>
      <c r="U156" s="54" t="s">
        <v>973</v>
      </c>
      <c r="V156" s="54" t="s">
        <v>972</v>
      </c>
      <c r="W156" s="55" t="s">
        <v>973</v>
      </c>
      <c r="AA156" s="52" t="s">
        <v>970</v>
      </c>
      <c r="AB156" s="53" t="s">
        <v>971</v>
      </c>
      <c r="AC156" s="54" t="s">
        <v>972</v>
      </c>
      <c r="AD156" s="54" t="s">
        <v>973</v>
      </c>
      <c r="AE156" s="54" t="s">
        <v>972</v>
      </c>
      <c r="AF156" s="54" t="s">
        <v>973</v>
      </c>
      <c r="AG156" s="54" t="s">
        <v>972</v>
      </c>
      <c r="AH156" s="54" t="s">
        <v>973</v>
      </c>
      <c r="AI156" s="54" t="s">
        <v>972</v>
      </c>
      <c r="AJ156" s="54" t="s">
        <v>973</v>
      </c>
      <c r="AK156" s="54" t="s">
        <v>972</v>
      </c>
      <c r="AL156" s="54" t="s">
        <v>973</v>
      </c>
      <c r="AM156" s="54" t="s">
        <v>972</v>
      </c>
      <c r="AN156" s="54" t="s">
        <v>973</v>
      </c>
      <c r="AO156" s="54" t="s">
        <v>972</v>
      </c>
      <c r="AP156" s="54" t="s">
        <v>973</v>
      </c>
      <c r="AQ156" s="54" t="s">
        <v>972</v>
      </c>
      <c r="AR156" s="54" t="s">
        <v>973</v>
      </c>
      <c r="AS156" s="54" t="s">
        <v>972</v>
      </c>
      <c r="AT156" s="89" t="s">
        <v>973</v>
      </c>
      <c r="AU156" s="52" t="s">
        <v>972</v>
      </c>
      <c r="AV156" s="55" t="s">
        <v>973</v>
      </c>
      <c r="AW156" s="83"/>
      <c r="AX156" s="84"/>
      <c r="BA156" s="149"/>
      <c r="BB156" s="150"/>
      <c r="BC156" s="151"/>
      <c r="BQ156" s="153"/>
      <c r="BR156" s="151"/>
      <c r="BV156" s="151"/>
      <c r="BZ156" s="151"/>
    </row>
    <row r="157" spans="1:78" ht="17.100000000000001" customHeight="1" x14ac:dyDescent="0.25">
      <c r="A157" s="413" t="s">
        <v>0</v>
      </c>
      <c r="B157" s="56" t="str">
        <f>IF(AA157=0,"",AA157)</f>
        <v/>
      </c>
      <c r="C157" s="57" t="str">
        <f>IF(AB157=0,"",AB157)</f>
        <v/>
      </c>
      <c r="D157" s="58" t="str">
        <f>IF(AC157=0,"",AC157)</f>
        <v/>
      </c>
      <c r="E157" s="397">
        <f>IF(AD157="","",AD157)</f>
        <v>0</v>
      </c>
      <c r="F157" s="58" t="str">
        <f t="shared" ref="F157:F170" si="174">IF(AE157=0,"",AE157)</f>
        <v/>
      </c>
      <c r="G157" s="397">
        <f>IF(AF157="","",AF157)</f>
        <v>0</v>
      </c>
      <c r="H157" s="58" t="str">
        <f t="shared" ref="H157:H170" si="175">IF(AG157=0,"",AG157)</f>
        <v/>
      </c>
      <c r="I157" s="397">
        <f>IF(AH157="","",AH157)</f>
        <v>0</v>
      </c>
      <c r="J157" s="58" t="str">
        <f t="shared" ref="J157:J170" si="176">IF(AI157=0,"",AI157)</f>
        <v/>
      </c>
      <c r="K157" s="397">
        <f>IF(AJ157="","",AJ157)</f>
        <v>0</v>
      </c>
      <c r="L157" s="58" t="str">
        <f t="shared" ref="L157:L170" si="177">IF(AK157=0,"",AK157)</f>
        <v/>
      </c>
      <c r="M157" s="397">
        <f>IF(AL157="","",AL157)</f>
        <v>0</v>
      </c>
      <c r="N157" s="58" t="str">
        <f>IF(AM157=0,"",AM157)</f>
        <v/>
      </c>
      <c r="O157" s="397">
        <f>IF(AN157="","",AN157)</f>
        <v>0</v>
      </c>
      <c r="P157" s="58" t="str">
        <f t="shared" ref="P157:P170" si="178">IF(AO157=0,"",AO157)</f>
        <v/>
      </c>
      <c r="Q157" s="397">
        <f>IF(AP157="","",AP157)</f>
        <v>0</v>
      </c>
      <c r="R157" s="58" t="str">
        <f t="shared" ref="R157:R170" si="179">IF(AQ157=0,"",AQ157)</f>
        <v/>
      </c>
      <c r="S157" s="397">
        <f>IF(AR157="","",AR157)</f>
        <v>0</v>
      </c>
      <c r="T157" s="58" t="str">
        <f t="shared" ref="T157:T170" si="180">IF(AS157=0,"",AS157)</f>
        <v/>
      </c>
      <c r="U157" s="397">
        <f>IF(AT157="","",AT157)</f>
        <v>0</v>
      </c>
      <c r="V157" s="58" t="str">
        <f t="shared" ref="V157:V170" si="181">IF(AU157=0,"",AU157)</f>
        <v/>
      </c>
      <c r="W157" s="397">
        <f>IF(AV157="","",AV157)</f>
        <v>0</v>
      </c>
      <c r="Z157" s="405" t="s">
        <v>0</v>
      </c>
      <c r="AA157" s="272" t="str">
        <f>IF(AB157=0,"",_xlfn.CONCAT(VLOOKUP(AB157,Starter!A:C,2,0)))</f>
        <v/>
      </c>
      <c r="AB157" s="81"/>
      <c r="AC157" s="129"/>
      <c r="AD157" s="163">
        <f>IF(SUM(AC157:AC159)+AC175=0,0,IF(SUM(ABS(AC157),ABS(AC158),ABS(AC159))=AC175,0.5,IF(SUM(ABS(AC157),ABS(AC158),ABS(AC159))&gt;AC175,1,0)))</f>
        <v>0</v>
      </c>
      <c r="AE157" s="132"/>
      <c r="AF157" s="91">
        <f>IF(SUM(AE157:AE159)+AE175=0,0,IF(SUM(ABS(AE157),ABS(AE158),ABS(AE159))=AE175,0.5,IF(SUM(ABS(AE157),ABS(AE158),ABS(AE159))&gt;AE175,1,0)))</f>
        <v>0</v>
      </c>
      <c r="AG157" s="129"/>
      <c r="AH157" s="91">
        <f>IF(SUM(AG157:AG159)+AG175=0,0,IF(SUM(ABS(AG157),ABS(AG158),ABS(AG159))=AG175,0.5,IF(SUM(ABS(AG157),ABS(AG158),ABS(AG159))&gt;AG175,1,0)))</f>
        <v>0</v>
      </c>
      <c r="AI157" s="129"/>
      <c r="AJ157" s="91">
        <f>IF(SUM(AI157:AI159)+AI175=0,0,IF(SUM(ABS(AI157),ABS(AI158),ABS(AI159))=AI175,0.5,IF(SUM(ABS(AI157),ABS(AI158),ABS(AI159))&gt;AI175,1,0)))</f>
        <v>0</v>
      </c>
      <c r="AK157" s="129"/>
      <c r="AL157" s="91">
        <f>IF(SUM(AK157:AK159)+AK175=0,0,IF(SUM(ABS(AK157),ABS(AK158),ABS(AK159))=AK175,0.5,IF(SUM(ABS(AK157),ABS(AK158),ABS(AK159))&gt;AK175,1,0)))</f>
        <v>0</v>
      </c>
      <c r="AM157" s="129"/>
      <c r="AN157" s="91">
        <f>IF(SUM(AM157:AM159)+AM175=0,0,IF(SUM(ABS(AM157),ABS(AM158),ABS(AM159))=AM175,0.5,IF(SUM(ABS(AM157),ABS(AM158),ABS(AM159))&gt;AM175,1,0)))</f>
        <v>0</v>
      </c>
      <c r="AO157" s="129"/>
      <c r="AP157" s="91">
        <f>IF(SUM(AO157:AO159)+AO175=0,0,IF(SUM(ABS(AO157),ABS(AO158),ABS(AO159))=AO175,0.5,IF(SUM(ABS(AO157),ABS(AO158),ABS(AO159))&gt;AO175,1,0)))</f>
        <v>0</v>
      </c>
      <c r="AQ157" s="129"/>
      <c r="AR157" s="91">
        <f>IF(SUM(AQ157:AQ159)+AQ175=0,0,IF(SUM(ABS(AQ157),ABS(AQ158),ABS(AQ159))=AQ175,0.5,IF(SUM(ABS(AQ157),ABS(AQ158),ABS(AQ159))&gt;AQ175,1,0)))</f>
        <v>0</v>
      </c>
      <c r="AS157" s="129"/>
      <c r="AT157" s="91">
        <f>IF(SUM(AS157:AS159)+AS175=0,0,IF(SUM(ABS(AS157),ABS(AS158),ABS(AS159))=AS175,0.5,IF(SUM(ABS(AS157),ABS(AS158),ABS(AS159))&gt;AS175,1,0)))</f>
        <v>0</v>
      </c>
      <c r="AU157" s="92">
        <f t="shared" ref="AU157:AU168" si="182">ABS(SUM(AC157:AC157))+ABS(SUM(AE157:AE157))+ABS(SUM(AG157:AG157))+ABS(SUM(AI157:AI157))+ABS(SUM(AK157:AK157))+ABS(SUM(AM157:AM157))+ABS(SUM(AO157:AO157))+ABS(SUM(AQ157:AQ157))+ABS(SUM(AS157:AS157))</f>
        <v>0</v>
      </c>
      <c r="AV157" s="93">
        <f>SUM(AD157+AF157+AH157+AJ157+AL157+AN157+AP157+AR157+AT157)</f>
        <v>0</v>
      </c>
      <c r="AW157" s="83"/>
      <c r="AX157" s="84"/>
      <c r="AZ157" s="47"/>
      <c r="BA157" s="149"/>
      <c r="BB157" s="150"/>
      <c r="BC157" s="151"/>
      <c r="BD157" s="154">
        <f>+AB157</f>
        <v>0</v>
      </c>
      <c r="BE157" s="150">
        <f>+AU157</f>
        <v>0</v>
      </c>
      <c r="BF157" s="152">
        <f>COUNT(BH157:BP157)</f>
        <v>0</v>
      </c>
      <c r="BG157" s="152">
        <f>COUNTIF(BH157:BP157,"&gt;0")</f>
        <v>0</v>
      </c>
      <c r="BH157" s="152" t="str">
        <f t="shared" ref="BH157:BH168" si="183">IF(AC157=0,"",AC157)</f>
        <v/>
      </c>
      <c r="BI157" s="152" t="str">
        <f t="shared" ref="BI157:BI168" si="184">IF(AE157=0,"",AE157)</f>
        <v/>
      </c>
      <c r="BJ157" s="152" t="str">
        <f t="shared" ref="BJ157:BJ168" si="185">IF(AG157=0,"",AG157)</f>
        <v/>
      </c>
      <c r="BK157" s="152" t="str">
        <f t="shared" ref="BK157:BK168" si="186">IF(AI157=0,"",AI157)</f>
        <v/>
      </c>
      <c r="BL157" s="152" t="str">
        <f t="shared" ref="BL157:BL168" si="187">IF(AK157=0,"",AK157)</f>
        <v/>
      </c>
      <c r="BM157" s="152" t="str">
        <f t="shared" ref="BM157:BM168" si="188">IF(AM157=0,"",AM157)</f>
        <v/>
      </c>
      <c r="BN157" s="152" t="str">
        <f t="shared" ref="BN157:BN168" si="189">IF(AO157=0,"",AO157)</f>
        <v/>
      </c>
      <c r="BO157" s="152" t="str">
        <f t="shared" ref="BO157:BO168" si="190">IF(AQ157=0,"",AQ157)</f>
        <v/>
      </c>
      <c r="BP157" s="152" t="str">
        <f t="shared" ref="BP157:BP168" si="191">IF(AS157=0,"",AS157)</f>
        <v/>
      </c>
      <c r="BQ157" s="153"/>
      <c r="BR157" s="151"/>
      <c r="BS157" s="152">
        <f>MAX(BH157:BP157)</f>
        <v>0</v>
      </c>
      <c r="BT157" s="152">
        <f>IF(BS157&lt;MAX(BS:BS),0,BS157+ROW()/1000000000)</f>
        <v>1.5699999999999999E-7</v>
      </c>
      <c r="BU157" s="152" t="str">
        <f>+AA153</f>
        <v>Bajuwaren München 1</v>
      </c>
      <c r="BV157" s="151">
        <f>RANK(BT157,BT:BT)</f>
        <v>60</v>
      </c>
      <c r="BW157" s="152">
        <f>SUMIF(BH157:BP157,"&gt;0")</f>
        <v>0</v>
      </c>
      <c r="BX157" s="152">
        <f>IF(COUNTIF(BH157:BP157,"&gt;0")&lt;Spielorte!$A$23,0,BE157/Spielorte!$A$23)</f>
        <v>0</v>
      </c>
      <c r="BY157" s="152">
        <f>IF(BX157&lt;MAX(BX:BX),0,BX157+ROW()/1000000000)</f>
        <v>1.5699999999999999E-7</v>
      </c>
      <c r="BZ157" s="151">
        <f t="shared" ref="BZ157:BZ168" si="192">IF(BY157=0,0,RANK(BY157,BY:BY))</f>
        <v>60</v>
      </c>
    </row>
    <row r="158" spans="1:78" ht="17.100000000000001" customHeight="1" x14ac:dyDescent="0.25">
      <c r="A158" s="414"/>
      <c r="B158" s="59" t="str">
        <f t="shared" ref="B158:D170" si="193">IF(AA158=0,"",AA158)</f>
        <v/>
      </c>
      <c r="C158" s="60" t="str">
        <f t="shared" si="193"/>
        <v/>
      </c>
      <c r="D158" s="61" t="str">
        <f t="shared" si="193"/>
        <v/>
      </c>
      <c r="E158" s="398"/>
      <c r="F158" s="61" t="str">
        <f t="shared" si="174"/>
        <v/>
      </c>
      <c r="G158" s="398"/>
      <c r="H158" s="61" t="str">
        <f t="shared" si="175"/>
        <v/>
      </c>
      <c r="I158" s="398"/>
      <c r="J158" s="61" t="str">
        <f t="shared" si="176"/>
        <v/>
      </c>
      <c r="K158" s="398"/>
      <c r="L158" s="61" t="str">
        <f t="shared" si="177"/>
        <v/>
      </c>
      <c r="M158" s="398"/>
      <c r="N158" s="61" t="str">
        <f t="shared" ref="N158:N170" si="194">IF(AM158=0,"",AM158)</f>
        <v/>
      </c>
      <c r="O158" s="398"/>
      <c r="P158" s="61" t="str">
        <f t="shared" si="178"/>
        <v/>
      </c>
      <c r="Q158" s="398"/>
      <c r="R158" s="61" t="str">
        <f t="shared" si="179"/>
        <v/>
      </c>
      <c r="S158" s="398"/>
      <c r="T158" s="61" t="str">
        <f t="shared" si="180"/>
        <v/>
      </c>
      <c r="U158" s="398"/>
      <c r="V158" s="61" t="str">
        <f t="shared" si="181"/>
        <v/>
      </c>
      <c r="W158" s="398"/>
      <c r="Z158" s="406"/>
      <c r="AA158" s="90" t="str">
        <f>IF(AB158=0,"",_xlfn.CONCAT(VLOOKUP(AB158,Starter!A:C,2,0)))</f>
        <v/>
      </c>
      <c r="AB158" s="80"/>
      <c r="AC158" s="130"/>
      <c r="AD158" s="94"/>
      <c r="AE158" s="130"/>
      <c r="AF158" s="94"/>
      <c r="AG158" s="130"/>
      <c r="AH158" s="94"/>
      <c r="AI158" s="130"/>
      <c r="AJ158" s="94"/>
      <c r="AK158" s="130"/>
      <c r="AL158" s="94"/>
      <c r="AM158" s="130"/>
      <c r="AN158" s="94"/>
      <c r="AO158" s="130"/>
      <c r="AP158" s="94"/>
      <c r="AQ158" s="130"/>
      <c r="AR158" s="94"/>
      <c r="AS158" s="130"/>
      <c r="AT158" s="94"/>
      <c r="AU158" s="95">
        <f t="shared" si="182"/>
        <v>0</v>
      </c>
      <c r="AV158" s="96"/>
      <c r="AW158" s="83"/>
      <c r="AX158" s="84"/>
      <c r="AZ158" s="47"/>
      <c r="BA158" s="149"/>
      <c r="BB158" s="150"/>
      <c r="BC158" s="151"/>
      <c r="BD158" s="154">
        <f t="shared" ref="BD158:BD168" si="195">+AB158</f>
        <v>0</v>
      </c>
      <c r="BE158" s="150">
        <f t="shared" ref="BE158:BE168" si="196">+AU158</f>
        <v>0</v>
      </c>
      <c r="BF158" s="152">
        <f t="shared" ref="BF158:BF168" si="197">COUNT(BH158:BP158)</f>
        <v>0</v>
      </c>
      <c r="BG158" s="152">
        <f t="shared" ref="BG158:BG168" si="198">COUNTIF(BH158:BP158,"&gt;0")</f>
        <v>0</v>
      </c>
      <c r="BH158" s="152" t="str">
        <f t="shared" si="183"/>
        <v/>
      </c>
      <c r="BI158" s="152" t="str">
        <f t="shared" si="184"/>
        <v/>
      </c>
      <c r="BJ158" s="152" t="str">
        <f t="shared" si="185"/>
        <v/>
      </c>
      <c r="BK158" s="152" t="str">
        <f t="shared" si="186"/>
        <v/>
      </c>
      <c r="BL158" s="152" t="str">
        <f t="shared" si="187"/>
        <v/>
      </c>
      <c r="BM158" s="152" t="str">
        <f t="shared" si="188"/>
        <v/>
      </c>
      <c r="BN158" s="152" t="str">
        <f t="shared" si="189"/>
        <v/>
      </c>
      <c r="BO158" s="152" t="str">
        <f t="shared" si="190"/>
        <v/>
      </c>
      <c r="BP158" s="152" t="str">
        <f t="shared" si="191"/>
        <v/>
      </c>
      <c r="BQ158" s="153"/>
      <c r="BR158" s="151"/>
      <c r="BS158" s="152">
        <f t="shared" ref="BS158:BS168" si="199">MAX(BH158:BP158)</f>
        <v>0</v>
      </c>
      <c r="BT158" s="152">
        <f t="shared" ref="BT158:BT168" si="200">IF(BS158&lt;MAX(BS:BS),0,BS158+ROW()/1000000000)</f>
        <v>1.5800000000000001E-7</v>
      </c>
      <c r="BU158" s="152" t="str">
        <f t="shared" ref="BU158:BU168" si="201">+BU157</f>
        <v>Bajuwaren München 1</v>
      </c>
      <c r="BV158" s="151">
        <f t="shared" ref="BV158:BV168" si="202">RANK(BT158,BT:BT)</f>
        <v>59</v>
      </c>
      <c r="BW158" s="152">
        <f t="shared" ref="BW158:BW168" si="203">SUMIF(BH158:BP158,"&gt;0")</f>
        <v>0</v>
      </c>
      <c r="BX158" s="152">
        <f>IF(COUNTIF(BH158:BP158,"&gt;0")&lt;Spielorte!$A$23,0,BE158/Spielorte!$A$23)</f>
        <v>0</v>
      </c>
      <c r="BY158" s="152">
        <f t="shared" ref="BY158:BY168" si="204">IF(BX158&lt;MAX(BX:BX),0,BX158+ROW()/1000000000)</f>
        <v>1.5800000000000001E-7</v>
      </c>
      <c r="BZ158" s="151">
        <f t="shared" si="192"/>
        <v>59</v>
      </c>
    </row>
    <row r="159" spans="1:78" ht="17.100000000000001" customHeight="1" thickBot="1" x14ac:dyDescent="0.3">
      <c r="A159" s="415"/>
      <c r="B159" s="62" t="str">
        <f t="shared" si="193"/>
        <v/>
      </c>
      <c r="C159" s="63" t="str">
        <f t="shared" si="193"/>
        <v/>
      </c>
      <c r="D159" s="52" t="str">
        <f t="shared" si="193"/>
        <v/>
      </c>
      <c r="E159" s="399"/>
      <c r="F159" s="52" t="str">
        <f t="shared" si="174"/>
        <v/>
      </c>
      <c r="G159" s="399"/>
      <c r="H159" s="52" t="str">
        <f t="shared" si="175"/>
        <v/>
      </c>
      <c r="I159" s="399"/>
      <c r="J159" s="52" t="str">
        <f t="shared" si="176"/>
        <v/>
      </c>
      <c r="K159" s="399"/>
      <c r="L159" s="52" t="str">
        <f t="shared" si="177"/>
        <v/>
      </c>
      <c r="M159" s="399"/>
      <c r="N159" s="52" t="str">
        <f t="shared" si="194"/>
        <v/>
      </c>
      <c r="O159" s="399"/>
      <c r="P159" s="52" t="str">
        <f t="shared" si="178"/>
        <v/>
      </c>
      <c r="Q159" s="399"/>
      <c r="R159" s="52" t="str">
        <f t="shared" si="179"/>
        <v/>
      </c>
      <c r="S159" s="399"/>
      <c r="T159" s="52" t="str">
        <f t="shared" si="180"/>
        <v/>
      </c>
      <c r="U159" s="399"/>
      <c r="V159" s="52" t="str">
        <f t="shared" si="181"/>
        <v/>
      </c>
      <c r="W159" s="399"/>
      <c r="Z159" s="407"/>
      <c r="AA159" s="99" t="str">
        <f>IF(AB159=0,"",_xlfn.CONCAT(VLOOKUP(AB159,Starter!A:C,2,0)))</f>
        <v/>
      </c>
      <c r="AB159" s="82"/>
      <c r="AC159" s="131"/>
      <c r="AD159" s="94"/>
      <c r="AE159" s="131"/>
      <c r="AF159" s="94"/>
      <c r="AG159" s="131"/>
      <c r="AH159" s="94"/>
      <c r="AI159" s="131"/>
      <c r="AJ159" s="94"/>
      <c r="AK159" s="131"/>
      <c r="AL159" s="94"/>
      <c r="AM159" s="131"/>
      <c r="AN159" s="94"/>
      <c r="AO159" s="131"/>
      <c r="AP159" s="94"/>
      <c r="AQ159" s="131"/>
      <c r="AR159" s="94"/>
      <c r="AS159" s="131"/>
      <c r="AT159" s="94"/>
      <c r="AU159" s="97">
        <f t="shared" si="182"/>
        <v>0</v>
      </c>
      <c r="AV159" s="98"/>
      <c r="AW159" s="83"/>
      <c r="AX159" s="84"/>
      <c r="AZ159" s="47"/>
      <c r="BA159" s="149"/>
      <c r="BB159" s="150"/>
      <c r="BC159" s="151"/>
      <c r="BD159" s="154">
        <f t="shared" si="195"/>
        <v>0</v>
      </c>
      <c r="BE159" s="150">
        <f t="shared" si="196"/>
        <v>0</v>
      </c>
      <c r="BF159" s="152">
        <f t="shared" si="197"/>
        <v>0</v>
      </c>
      <c r="BG159" s="152">
        <f t="shared" si="198"/>
        <v>0</v>
      </c>
      <c r="BH159" s="152" t="str">
        <f t="shared" si="183"/>
        <v/>
      </c>
      <c r="BI159" s="152" t="str">
        <f t="shared" si="184"/>
        <v/>
      </c>
      <c r="BJ159" s="152" t="str">
        <f t="shared" si="185"/>
        <v/>
      </c>
      <c r="BK159" s="152" t="str">
        <f t="shared" si="186"/>
        <v/>
      </c>
      <c r="BL159" s="152" t="str">
        <f t="shared" si="187"/>
        <v/>
      </c>
      <c r="BM159" s="152" t="str">
        <f t="shared" si="188"/>
        <v/>
      </c>
      <c r="BN159" s="152" t="str">
        <f t="shared" si="189"/>
        <v/>
      </c>
      <c r="BO159" s="152" t="str">
        <f t="shared" si="190"/>
        <v/>
      </c>
      <c r="BP159" s="152" t="str">
        <f t="shared" si="191"/>
        <v/>
      </c>
      <c r="BQ159" s="153"/>
      <c r="BR159" s="151"/>
      <c r="BS159" s="152">
        <f t="shared" si="199"/>
        <v>0</v>
      </c>
      <c r="BT159" s="152">
        <f t="shared" si="200"/>
        <v>1.5900000000000001E-7</v>
      </c>
      <c r="BU159" s="152" t="str">
        <f t="shared" si="201"/>
        <v>Bajuwaren München 1</v>
      </c>
      <c r="BV159" s="151">
        <f t="shared" si="202"/>
        <v>58</v>
      </c>
      <c r="BW159" s="152">
        <f t="shared" si="203"/>
        <v>0</v>
      </c>
      <c r="BX159" s="152">
        <f>IF(COUNTIF(BH159:BP159,"&gt;0")&lt;Spielorte!$A$23,0,BE159/Spielorte!$A$23)</f>
        <v>0</v>
      </c>
      <c r="BY159" s="152">
        <f t="shared" si="204"/>
        <v>1.5900000000000001E-7</v>
      </c>
      <c r="BZ159" s="151">
        <f t="shared" si="192"/>
        <v>58</v>
      </c>
    </row>
    <row r="160" spans="1:78" ht="17.100000000000001" customHeight="1" x14ac:dyDescent="0.25">
      <c r="A160" s="413" t="s">
        <v>2</v>
      </c>
      <c r="B160" s="56" t="str">
        <f t="shared" si="193"/>
        <v/>
      </c>
      <c r="C160" s="57" t="str">
        <f t="shared" si="193"/>
        <v/>
      </c>
      <c r="D160" s="58" t="str">
        <f t="shared" si="193"/>
        <v/>
      </c>
      <c r="E160" s="397">
        <f>IF(AD160="","",AD160)</f>
        <v>0</v>
      </c>
      <c r="F160" s="58" t="str">
        <f t="shared" si="174"/>
        <v/>
      </c>
      <c r="G160" s="397">
        <f>IF(AF160="","",AF160)</f>
        <v>0</v>
      </c>
      <c r="H160" s="58" t="str">
        <f t="shared" si="175"/>
        <v/>
      </c>
      <c r="I160" s="397">
        <f>IF(AH160="","",AH160)</f>
        <v>0</v>
      </c>
      <c r="J160" s="58" t="str">
        <f t="shared" si="176"/>
        <v/>
      </c>
      <c r="K160" s="397">
        <f>IF(AJ160="","",AJ160)</f>
        <v>0</v>
      </c>
      <c r="L160" s="58" t="str">
        <f t="shared" si="177"/>
        <v/>
      </c>
      <c r="M160" s="397">
        <f>IF(AL160="","",AL160)</f>
        <v>0</v>
      </c>
      <c r="N160" s="58" t="str">
        <f t="shared" si="194"/>
        <v/>
      </c>
      <c r="O160" s="397">
        <f>IF(AN160="","",AN160)</f>
        <v>0</v>
      </c>
      <c r="P160" s="58" t="str">
        <f t="shared" si="178"/>
        <v/>
      </c>
      <c r="Q160" s="397">
        <f>IF(AP160="","",AP160)</f>
        <v>0</v>
      </c>
      <c r="R160" s="58" t="str">
        <f t="shared" si="179"/>
        <v/>
      </c>
      <c r="S160" s="397">
        <f>IF(AR160="","",AR160)</f>
        <v>0</v>
      </c>
      <c r="T160" s="58" t="str">
        <f t="shared" si="180"/>
        <v/>
      </c>
      <c r="U160" s="397">
        <f>IF(AT160="","",AT160)</f>
        <v>0</v>
      </c>
      <c r="V160" s="58" t="str">
        <f t="shared" si="181"/>
        <v/>
      </c>
      <c r="W160" s="397">
        <f>IF(AV160="","",AV160)</f>
        <v>0</v>
      </c>
      <c r="Z160" s="405" t="s">
        <v>2</v>
      </c>
      <c r="AA160" s="272" t="str">
        <f>IF(AB160=0,"",_xlfn.CONCAT(VLOOKUP(AB160,Starter!A:C,2,0)))</f>
        <v/>
      </c>
      <c r="AB160" s="81"/>
      <c r="AC160" s="132"/>
      <c r="AD160" s="91">
        <f>IF(SUM(AC160:AC162)+AC176=0,0,IF(SUM(ABS(AC160),ABS(AC161),ABS(AC162))=AC176,0.5,IF(SUM(ABS(AC160),ABS(AC161),ABS(AC162))&gt;AC176,1,0)))</f>
        <v>0</v>
      </c>
      <c r="AE160" s="132"/>
      <c r="AF160" s="91">
        <f>IF(SUM(AE160:AE162)+AE176=0,0,IF(SUM(ABS(AE160),ABS(AE161),ABS(AE162))=AE176,0.5,IF(SUM(ABS(AE160),ABS(AE161),ABS(AE162))&gt;AE176,1,0)))</f>
        <v>0</v>
      </c>
      <c r="AG160" s="132"/>
      <c r="AH160" s="91">
        <f>IF(SUM(AG160:AG162)+AG176=0,0,IF(SUM(ABS(AG160),ABS(AG161),ABS(AG162))=AG176,0.5,IF(SUM(ABS(AG160),ABS(AG161),ABS(AG162))&gt;AG176,1,0)))</f>
        <v>0</v>
      </c>
      <c r="AI160" s="132"/>
      <c r="AJ160" s="91">
        <f>IF(SUM(AI160:AI162)+AI176=0,0,IF(SUM(ABS(AI160),ABS(AI161),ABS(AI162))=AI176,0.5,IF(SUM(ABS(AI160),ABS(AI161),ABS(AI162))&gt;AI176,1,0)))</f>
        <v>0</v>
      </c>
      <c r="AK160" s="132"/>
      <c r="AL160" s="91">
        <f>IF(SUM(AK160:AK162)+AK176=0,0,IF(SUM(ABS(AK160),ABS(AK161),ABS(AK162))=AK176,0.5,IF(SUM(ABS(AK160),ABS(AK161),ABS(AK162))&gt;AK176,1,0)))</f>
        <v>0</v>
      </c>
      <c r="AM160" s="132"/>
      <c r="AN160" s="91">
        <f>IF(SUM(AM160:AM162)+AM176=0,0,IF(SUM(ABS(AM160),ABS(AM161),ABS(AM162))=AM176,0.5,IF(SUM(ABS(AM160),ABS(AM161),ABS(AM162))&gt;AM176,1,0)))</f>
        <v>0</v>
      </c>
      <c r="AO160" s="132"/>
      <c r="AP160" s="91">
        <f>IF(SUM(AO160:AO162)+AO176=0,0,IF(SUM(ABS(AO160),ABS(AO161),ABS(AO162))=AO176,0.5,IF(SUM(ABS(AO160),ABS(AO161),ABS(AO162))&gt;AO176,1,0)))</f>
        <v>0</v>
      </c>
      <c r="AQ160" s="132"/>
      <c r="AR160" s="91">
        <f>IF(SUM(AQ160:AQ162)+AQ176=0,0,IF(SUM(ABS(AQ160),ABS(AQ161),ABS(AQ162))=AQ176,0.5,IF(SUM(ABS(AQ160),ABS(AQ161),ABS(AQ162))&gt;AQ176,1,0)))</f>
        <v>0</v>
      </c>
      <c r="AS160" s="132"/>
      <c r="AT160" s="91">
        <f>IF(SUM(AS160:AS162)+AS176=0,0,IF(SUM(ABS(AS160),ABS(AS161),ABS(AS162))=AS176,0.5,IF(SUM(ABS(AS160),ABS(AS161),ABS(AS162))&gt;AS176,1,0)))</f>
        <v>0</v>
      </c>
      <c r="AU160" s="92">
        <f t="shared" si="182"/>
        <v>0</v>
      </c>
      <c r="AV160" s="93">
        <f>SUM(AD160+AF160+AH160+AJ160+AL160+AN160+AP160+AR160+AT160)</f>
        <v>0</v>
      </c>
      <c r="AW160" s="83"/>
      <c r="AX160" s="84"/>
      <c r="AZ160" s="47"/>
      <c r="BA160" s="149"/>
      <c r="BB160" s="150"/>
      <c r="BC160" s="151"/>
      <c r="BD160" s="154">
        <f t="shared" si="195"/>
        <v>0</v>
      </c>
      <c r="BE160" s="150">
        <f t="shared" si="196"/>
        <v>0</v>
      </c>
      <c r="BF160" s="152">
        <f t="shared" si="197"/>
        <v>0</v>
      </c>
      <c r="BG160" s="152">
        <f t="shared" si="198"/>
        <v>0</v>
      </c>
      <c r="BH160" s="152" t="str">
        <f t="shared" si="183"/>
        <v/>
      </c>
      <c r="BI160" s="152" t="str">
        <f t="shared" si="184"/>
        <v/>
      </c>
      <c r="BJ160" s="152" t="str">
        <f t="shared" si="185"/>
        <v/>
      </c>
      <c r="BK160" s="152" t="str">
        <f t="shared" si="186"/>
        <v/>
      </c>
      <c r="BL160" s="152" t="str">
        <f t="shared" si="187"/>
        <v/>
      </c>
      <c r="BM160" s="152" t="str">
        <f t="shared" si="188"/>
        <v/>
      </c>
      <c r="BN160" s="152" t="str">
        <f t="shared" si="189"/>
        <v/>
      </c>
      <c r="BO160" s="152" t="str">
        <f t="shared" si="190"/>
        <v/>
      </c>
      <c r="BP160" s="152" t="str">
        <f t="shared" si="191"/>
        <v/>
      </c>
      <c r="BQ160" s="153"/>
      <c r="BR160" s="151"/>
      <c r="BS160" s="152">
        <f t="shared" si="199"/>
        <v>0</v>
      </c>
      <c r="BT160" s="152">
        <f t="shared" si="200"/>
        <v>1.6E-7</v>
      </c>
      <c r="BU160" s="152" t="str">
        <f t="shared" si="201"/>
        <v>Bajuwaren München 1</v>
      </c>
      <c r="BV160" s="151">
        <f t="shared" si="202"/>
        <v>57</v>
      </c>
      <c r="BW160" s="152">
        <f t="shared" si="203"/>
        <v>0</v>
      </c>
      <c r="BX160" s="152">
        <f>IF(COUNTIF(BH160:BP160,"&gt;0")&lt;Spielorte!$A$23,0,BE160/Spielorte!$A$23)</f>
        <v>0</v>
      </c>
      <c r="BY160" s="152">
        <f t="shared" si="204"/>
        <v>1.6E-7</v>
      </c>
      <c r="BZ160" s="151">
        <f t="shared" si="192"/>
        <v>57</v>
      </c>
    </row>
    <row r="161" spans="1:78" ht="17.100000000000001" customHeight="1" x14ac:dyDescent="0.25">
      <c r="A161" s="414"/>
      <c r="B161" s="59" t="str">
        <f t="shared" si="193"/>
        <v/>
      </c>
      <c r="C161" s="60" t="str">
        <f t="shared" si="193"/>
        <v/>
      </c>
      <c r="D161" s="61" t="str">
        <f t="shared" si="193"/>
        <v/>
      </c>
      <c r="E161" s="398"/>
      <c r="F161" s="61" t="str">
        <f t="shared" si="174"/>
        <v/>
      </c>
      <c r="G161" s="398"/>
      <c r="H161" s="61" t="str">
        <f t="shared" si="175"/>
        <v/>
      </c>
      <c r="I161" s="398"/>
      <c r="J161" s="61" t="str">
        <f t="shared" si="176"/>
        <v/>
      </c>
      <c r="K161" s="398"/>
      <c r="L161" s="61" t="str">
        <f t="shared" si="177"/>
        <v/>
      </c>
      <c r="M161" s="398"/>
      <c r="N161" s="61" t="str">
        <f t="shared" si="194"/>
        <v/>
      </c>
      <c r="O161" s="398"/>
      <c r="P161" s="61" t="str">
        <f t="shared" si="178"/>
        <v/>
      </c>
      <c r="Q161" s="398"/>
      <c r="R161" s="61" t="str">
        <f t="shared" si="179"/>
        <v/>
      </c>
      <c r="S161" s="398"/>
      <c r="T161" s="61" t="str">
        <f t="shared" si="180"/>
        <v/>
      </c>
      <c r="U161" s="398"/>
      <c r="V161" s="61" t="str">
        <f t="shared" si="181"/>
        <v/>
      </c>
      <c r="W161" s="398"/>
      <c r="Z161" s="406"/>
      <c r="AA161" s="90" t="str">
        <f>IF(AB161=0,"",_xlfn.CONCAT(VLOOKUP(AB161,Starter!A:C,2,0)))</f>
        <v/>
      </c>
      <c r="AB161" s="80"/>
      <c r="AC161" s="130"/>
      <c r="AD161" s="94"/>
      <c r="AE161" s="130"/>
      <c r="AF161" s="94"/>
      <c r="AG161" s="130"/>
      <c r="AH161" s="94"/>
      <c r="AI161" s="130"/>
      <c r="AJ161" s="94"/>
      <c r="AK161" s="130"/>
      <c r="AL161" s="94"/>
      <c r="AM161" s="130"/>
      <c r="AN161" s="94"/>
      <c r="AO161" s="134"/>
      <c r="AP161" s="94"/>
      <c r="AQ161" s="134"/>
      <c r="AR161" s="94"/>
      <c r="AS161" s="134"/>
      <c r="AT161" s="94"/>
      <c r="AU161" s="95">
        <f t="shared" si="182"/>
        <v>0</v>
      </c>
      <c r="AV161" s="96"/>
      <c r="AW161" s="83"/>
      <c r="AX161" s="84"/>
      <c r="AZ161" s="47"/>
      <c r="BA161" s="149"/>
      <c r="BB161" s="150"/>
      <c r="BC161" s="151"/>
      <c r="BD161" s="154">
        <f t="shared" si="195"/>
        <v>0</v>
      </c>
      <c r="BE161" s="150">
        <f t="shared" si="196"/>
        <v>0</v>
      </c>
      <c r="BF161" s="152">
        <f t="shared" si="197"/>
        <v>0</v>
      </c>
      <c r="BG161" s="152">
        <f t="shared" si="198"/>
        <v>0</v>
      </c>
      <c r="BH161" s="152" t="str">
        <f t="shared" si="183"/>
        <v/>
      </c>
      <c r="BI161" s="152" t="str">
        <f t="shared" si="184"/>
        <v/>
      </c>
      <c r="BJ161" s="152" t="str">
        <f t="shared" si="185"/>
        <v/>
      </c>
      <c r="BK161" s="152" t="str">
        <f t="shared" si="186"/>
        <v/>
      </c>
      <c r="BL161" s="152" t="str">
        <f t="shared" si="187"/>
        <v/>
      </c>
      <c r="BM161" s="152" t="str">
        <f t="shared" si="188"/>
        <v/>
      </c>
      <c r="BN161" s="152" t="str">
        <f t="shared" si="189"/>
        <v/>
      </c>
      <c r="BO161" s="152" t="str">
        <f t="shared" si="190"/>
        <v/>
      </c>
      <c r="BP161" s="152" t="str">
        <f t="shared" si="191"/>
        <v/>
      </c>
      <c r="BQ161" s="153"/>
      <c r="BR161" s="151"/>
      <c r="BS161" s="152">
        <f t="shared" si="199"/>
        <v>0</v>
      </c>
      <c r="BT161" s="152">
        <f t="shared" si="200"/>
        <v>1.61E-7</v>
      </c>
      <c r="BU161" s="152" t="str">
        <f t="shared" si="201"/>
        <v>Bajuwaren München 1</v>
      </c>
      <c r="BV161" s="151">
        <f t="shared" si="202"/>
        <v>56</v>
      </c>
      <c r="BW161" s="152">
        <f t="shared" si="203"/>
        <v>0</v>
      </c>
      <c r="BX161" s="152">
        <f>IF(COUNTIF(BH161:BP161,"&gt;0")&lt;Spielorte!$A$23,0,BE161/Spielorte!$A$23)</f>
        <v>0</v>
      </c>
      <c r="BY161" s="152">
        <f t="shared" si="204"/>
        <v>1.61E-7</v>
      </c>
      <c r="BZ161" s="151">
        <f t="shared" si="192"/>
        <v>56</v>
      </c>
    </row>
    <row r="162" spans="1:78" ht="17.100000000000001" customHeight="1" thickBot="1" x14ac:dyDescent="0.3">
      <c r="A162" s="415"/>
      <c r="B162" s="62" t="str">
        <f t="shared" si="193"/>
        <v/>
      </c>
      <c r="C162" s="63" t="str">
        <f t="shared" si="193"/>
        <v/>
      </c>
      <c r="D162" s="52" t="str">
        <f t="shared" si="193"/>
        <v/>
      </c>
      <c r="E162" s="399"/>
      <c r="F162" s="52" t="str">
        <f t="shared" si="174"/>
        <v/>
      </c>
      <c r="G162" s="399"/>
      <c r="H162" s="52" t="str">
        <f t="shared" si="175"/>
        <v/>
      </c>
      <c r="I162" s="399"/>
      <c r="J162" s="52" t="str">
        <f t="shared" si="176"/>
        <v/>
      </c>
      <c r="K162" s="399"/>
      <c r="L162" s="52" t="str">
        <f t="shared" si="177"/>
        <v/>
      </c>
      <c r="M162" s="399"/>
      <c r="N162" s="52" t="str">
        <f t="shared" si="194"/>
        <v/>
      </c>
      <c r="O162" s="399"/>
      <c r="P162" s="52" t="str">
        <f t="shared" si="178"/>
        <v/>
      </c>
      <c r="Q162" s="399"/>
      <c r="R162" s="52" t="str">
        <f t="shared" si="179"/>
        <v/>
      </c>
      <c r="S162" s="399"/>
      <c r="T162" s="52" t="str">
        <f t="shared" si="180"/>
        <v/>
      </c>
      <c r="U162" s="399"/>
      <c r="V162" s="52" t="str">
        <f t="shared" si="181"/>
        <v/>
      </c>
      <c r="W162" s="399"/>
      <c r="Z162" s="407"/>
      <c r="AA162" s="99" t="str">
        <f>IF(AB162=0,"",_xlfn.CONCAT(VLOOKUP(AB162,Starter!A:C,2,0)))</f>
        <v/>
      </c>
      <c r="AB162" s="82"/>
      <c r="AC162" s="133"/>
      <c r="AD162" s="100"/>
      <c r="AE162" s="133"/>
      <c r="AF162" s="100"/>
      <c r="AG162" s="133"/>
      <c r="AH162" s="100"/>
      <c r="AI162" s="133"/>
      <c r="AJ162" s="100"/>
      <c r="AK162" s="133"/>
      <c r="AL162" s="100"/>
      <c r="AM162" s="133"/>
      <c r="AN162" s="100"/>
      <c r="AO162" s="133"/>
      <c r="AP162" s="100"/>
      <c r="AQ162" s="133"/>
      <c r="AR162" s="100"/>
      <c r="AS162" s="133"/>
      <c r="AT162" s="100"/>
      <c r="AU162" s="97">
        <f t="shared" si="182"/>
        <v>0</v>
      </c>
      <c r="AV162" s="98"/>
      <c r="AW162" s="83"/>
      <c r="AX162" s="84"/>
      <c r="AZ162" s="47"/>
      <c r="BA162" s="149"/>
      <c r="BB162" s="150"/>
      <c r="BC162" s="151"/>
      <c r="BD162" s="154">
        <f t="shared" si="195"/>
        <v>0</v>
      </c>
      <c r="BE162" s="150">
        <f t="shared" si="196"/>
        <v>0</v>
      </c>
      <c r="BF162" s="152">
        <f t="shared" si="197"/>
        <v>0</v>
      </c>
      <c r="BG162" s="152">
        <f t="shared" si="198"/>
        <v>0</v>
      </c>
      <c r="BH162" s="152" t="str">
        <f t="shared" si="183"/>
        <v/>
      </c>
      <c r="BI162" s="152" t="str">
        <f t="shared" si="184"/>
        <v/>
      </c>
      <c r="BJ162" s="152" t="str">
        <f t="shared" si="185"/>
        <v/>
      </c>
      <c r="BK162" s="152" t="str">
        <f t="shared" si="186"/>
        <v/>
      </c>
      <c r="BL162" s="152" t="str">
        <f t="shared" si="187"/>
        <v/>
      </c>
      <c r="BM162" s="152" t="str">
        <f t="shared" si="188"/>
        <v/>
      </c>
      <c r="BN162" s="152" t="str">
        <f t="shared" si="189"/>
        <v/>
      </c>
      <c r="BO162" s="152" t="str">
        <f t="shared" si="190"/>
        <v/>
      </c>
      <c r="BP162" s="152" t="str">
        <f t="shared" si="191"/>
        <v/>
      </c>
      <c r="BQ162" s="153"/>
      <c r="BR162" s="151"/>
      <c r="BS162" s="152">
        <f t="shared" si="199"/>
        <v>0</v>
      </c>
      <c r="BT162" s="152">
        <f t="shared" si="200"/>
        <v>1.6199999999999999E-7</v>
      </c>
      <c r="BU162" s="152" t="str">
        <f t="shared" si="201"/>
        <v>Bajuwaren München 1</v>
      </c>
      <c r="BV162" s="151">
        <f t="shared" si="202"/>
        <v>55</v>
      </c>
      <c r="BW162" s="152">
        <f t="shared" si="203"/>
        <v>0</v>
      </c>
      <c r="BX162" s="152">
        <f>IF(COUNTIF(BH162:BP162,"&gt;0")&lt;Spielorte!$A$23,0,BE162/Spielorte!$A$23)</f>
        <v>0</v>
      </c>
      <c r="BY162" s="152">
        <f t="shared" si="204"/>
        <v>1.6199999999999999E-7</v>
      </c>
      <c r="BZ162" s="151">
        <f t="shared" si="192"/>
        <v>55</v>
      </c>
    </row>
    <row r="163" spans="1:78" ht="17.100000000000001" customHeight="1" x14ac:dyDescent="0.25">
      <c r="A163" s="413" t="s">
        <v>3</v>
      </c>
      <c r="B163" s="56" t="str">
        <f t="shared" si="193"/>
        <v/>
      </c>
      <c r="C163" s="57" t="str">
        <f t="shared" si="193"/>
        <v/>
      </c>
      <c r="D163" s="58" t="str">
        <f t="shared" si="193"/>
        <v/>
      </c>
      <c r="E163" s="397">
        <f>IF(AD163="","",AD163)</f>
        <v>0</v>
      </c>
      <c r="F163" s="58" t="str">
        <f t="shared" si="174"/>
        <v/>
      </c>
      <c r="G163" s="397">
        <f>IF(AF163="","",AF163)</f>
        <v>0</v>
      </c>
      <c r="H163" s="58" t="str">
        <f t="shared" si="175"/>
        <v/>
      </c>
      <c r="I163" s="397">
        <f>IF(AH163="","",AH163)</f>
        <v>0</v>
      </c>
      <c r="J163" s="58" t="str">
        <f t="shared" si="176"/>
        <v/>
      </c>
      <c r="K163" s="397">
        <f>IF(AJ163="","",AJ163)</f>
        <v>0</v>
      </c>
      <c r="L163" s="58" t="str">
        <f t="shared" si="177"/>
        <v/>
      </c>
      <c r="M163" s="397">
        <f>IF(AL163="","",AL163)</f>
        <v>0</v>
      </c>
      <c r="N163" s="58" t="str">
        <f t="shared" si="194"/>
        <v/>
      </c>
      <c r="O163" s="397">
        <f>IF(AN163="","",AN163)</f>
        <v>0</v>
      </c>
      <c r="P163" s="58" t="str">
        <f t="shared" si="178"/>
        <v/>
      </c>
      <c r="Q163" s="397">
        <f>IF(AP163="","",AP163)</f>
        <v>0</v>
      </c>
      <c r="R163" s="58" t="str">
        <f t="shared" si="179"/>
        <v/>
      </c>
      <c r="S163" s="397">
        <f>IF(AR163="","",AR163)</f>
        <v>0</v>
      </c>
      <c r="T163" s="58" t="str">
        <f t="shared" si="180"/>
        <v/>
      </c>
      <c r="U163" s="397">
        <f>IF(AT163="","",AT163)</f>
        <v>0</v>
      </c>
      <c r="V163" s="58" t="str">
        <f t="shared" si="181"/>
        <v/>
      </c>
      <c r="W163" s="397">
        <f>IF(AV163="","",AV163)</f>
        <v>0</v>
      </c>
      <c r="Z163" s="405" t="s">
        <v>3</v>
      </c>
      <c r="AA163" s="272" t="str">
        <f>IF(AB163=0,"",_xlfn.CONCAT(VLOOKUP(AB163,Starter!A:C,2,0)))</f>
        <v/>
      </c>
      <c r="AB163" s="81"/>
      <c r="AC163" s="132"/>
      <c r="AD163" s="91">
        <f>IF(SUM(AC163:AC165)+AC177=0,0,IF(SUM(ABS(AC163),ABS(AC164),ABS(AC165))=AC177,0.5,IF(SUM(ABS(AC163),ABS(AC164),ABS(AC165))&gt;AC177,1,0)))</f>
        <v>0</v>
      </c>
      <c r="AE163" s="132"/>
      <c r="AF163" s="91">
        <f>IF(SUM(AE163:AE165)+AE177=0,0,IF(SUM(ABS(AE163),ABS(AE164),ABS(AE165))=AE177,0.5,IF(SUM(ABS(AE163),ABS(AE164),ABS(AE165))&gt;AE177,1,0)))</f>
        <v>0</v>
      </c>
      <c r="AG163" s="132"/>
      <c r="AH163" s="91">
        <f>IF(SUM(AG163:AG165)+AG177=0,0,IF(SUM(ABS(AG163),ABS(AG164),ABS(AG165))=AG177,0.5,IF(SUM(ABS(AG163),ABS(AG164),ABS(AG165))&gt;AG177,1,0)))</f>
        <v>0</v>
      </c>
      <c r="AI163" s="132"/>
      <c r="AJ163" s="91">
        <f>IF(SUM(AI163:AI165)+AI177=0,0,IF(SUM(ABS(AI163),ABS(AI164),ABS(AI165))=AI177,0.5,IF(SUM(ABS(AI163),ABS(AI164),ABS(AI165))&gt;AI177,1,0)))</f>
        <v>0</v>
      </c>
      <c r="AK163" s="132"/>
      <c r="AL163" s="91">
        <f>IF(SUM(AK163:AK165)+AK177=0,0,IF(SUM(ABS(AK163),ABS(AK164),ABS(AK165))=AK177,0.5,IF(SUM(ABS(AK163),ABS(AK164),ABS(AK165))&gt;AK177,1,0)))</f>
        <v>0</v>
      </c>
      <c r="AM163" s="132"/>
      <c r="AN163" s="91">
        <f>IF(SUM(AM163:AM165)+AM177=0,0,IF(SUM(ABS(AM163),ABS(AM164),ABS(AM165))=AM177,0.5,IF(SUM(ABS(AM163),ABS(AM164),ABS(AM165))&gt;AM177,1,0)))</f>
        <v>0</v>
      </c>
      <c r="AO163" s="132"/>
      <c r="AP163" s="91">
        <f>IF(SUM(AO163:AO165)+AO177=0,0,IF(SUM(ABS(AO163),ABS(AO164),ABS(AO165))=AO177,0.5,IF(SUM(ABS(AO163),ABS(AO164),ABS(AO165))&gt;AO177,1,0)))</f>
        <v>0</v>
      </c>
      <c r="AQ163" s="132"/>
      <c r="AR163" s="91">
        <f>IF(SUM(AQ163:AQ165)+AQ177=0,0,IF(SUM(ABS(AQ163),ABS(AQ164),ABS(AQ165))=AQ177,0.5,IF(SUM(ABS(AQ163),ABS(AQ164),ABS(AQ165))&gt;AQ177,1,0)))</f>
        <v>0</v>
      </c>
      <c r="AS163" s="132"/>
      <c r="AT163" s="91">
        <f>IF(SUM(AS163:AS165)+AS177=0,0,IF(SUM(ABS(AS163),ABS(AS164),ABS(AS165))=AS177,0.5,IF(SUM(ABS(AS163),ABS(AS164),ABS(AS165))&gt;AS177,1,0)))</f>
        <v>0</v>
      </c>
      <c r="AU163" s="92">
        <f t="shared" si="182"/>
        <v>0</v>
      </c>
      <c r="AV163" s="93">
        <f>SUM(AD163+AF163+AH163+AJ163+AL163+AN163+AP163+AR163+AT163)</f>
        <v>0</v>
      </c>
      <c r="AW163" s="83"/>
      <c r="AX163" s="84"/>
      <c r="AZ163" s="47"/>
      <c r="BA163" s="149"/>
      <c r="BB163" s="150"/>
      <c r="BC163" s="151"/>
      <c r="BD163" s="154">
        <f t="shared" si="195"/>
        <v>0</v>
      </c>
      <c r="BE163" s="150">
        <f t="shared" si="196"/>
        <v>0</v>
      </c>
      <c r="BF163" s="152">
        <f t="shared" si="197"/>
        <v>0</v>
      </c>
      <c r="BG163" s="152">
        <f t="shared" si="198"/>
        <v>0</v>
      </c>
      <c r="BH163" s="152" t="str">
        <f t="shared" si="183"/>
        <v/>
      </c>
      <c r="BI163" s="152" t="str">
        <f t="shared" si="184"/>
        <v/>
      </c>
      <c r="BJ163" s="152" t="str">
        <f t="shared" si="185"/>
        <v/>
      </c>
      <c r="BK163" s="152" t="str">
        <f t="shared" si="186"/>
        <v/>
      </c>
      <c r="BL163" s="152" t="str">
        <f t="shared" si="187"/>
        <v/>
      </c>
      <c r="BM163" s="152" t="str">
        <f t="shared" si="188"/>
        <v/>
      </c>
      <c r="BN163" s="152" t="str">
        <f t="shared" si="189"/>
        <v/>
      </c>
      <c r="BO163" s="152" t="str">
        <f t="shared" si="190"/>
        <v/>
      </c>
      <c r="BP163" s="152" t="str">
        <f t="shared" si="191"/>
        <v/>
      </c>
      <c r="BQ163" s="153"/>
      <c r="BR163" s="151"/>
      <c r="BS163" s="152">
        <f t="shared" si="199"/>
        <v>0</v>
      </c>
      <c r="BT163" s="152">
        <f t="shared" si="200"/>
        <v>1.6299999999999999E-7</v>
      </c>
      <c r="BU163" s="152" t="str">
        <f t="shared" si="201"/>
        <v>Bajuwaren München 1</v>
      </c>
      <c r="BV163" s="151">
        <f t="shared" si="202"/>
        <v>54</v>
      </c>
      <c r="BW163" s="152">
        <f t="shared" si="203"/>
        <v>0</v>
      </c>
      <c r="BX163" s="152">
        <f>IF(COUNTIF(BH163:BP163,"&gt;0")&lt;Spielorte!$A$23,0,BE163/Spielorte!$A$23)</f>
        <v>0</v>
      </c>
      <c r="BY163" s="152">
        <f t="shared" si="204"/>
        <v>1.6299999999999999E-7</v>
      </c>
      <c r="BZ163" s="151">
        <f t="shared" si="192"/>
        <v>54</v>
      </c>
    </row>
    <row r="164" spans="1:78" ht="17.100000000000001" customHeight="1" x14ac:dyDescent="0.25">
      <c r="A164" s="414"/>
      <c r="B164" s="59" t="str">
        <f t="shared" si="193"/>
        <v/>
      </c>
      <c r="C164" s="60" t="str">
        <f t="shared" si="193"/>
        <v/>
      </c>
      <c r="D164" s="61" t="str">
        <f t="shared" si="193"/>
        <v/>
      </c>
      <c r="E164" s="398"/>
      <c r="F164" s="61" t="str">
        <f t="shared" si="174"/>
        <v/>
      </c>
      <c r="G164" s="398"/>
      <c r="H164" s="61" t="str">
        <f t="shared" si="175"/>
        <v/>
      </c>
      <c r="I164" s="398"/>
      <c r="J164" s="61" t="str">
        <f t="shared" si="176"/>
        <v/>
      </c>
      <c r="K164" s="398"/>
      <c r="L164" s="61" t="str">
        <f t="shared" si="177"/>
        <v/>
      </c>
      <c r="M164" s="398"/>
      <c r="N164" s="61" t="str">
        <f t="shared" si="194"/>
        <v/>
      </c>
      <c r="O164" s="398"/>
      <c r="P164" s="61" t="str">
        <f t="shared" si="178"/>
        <v/>
      </c>
      <c r="Q164" s="398"/>
      <c r="R164" s="61" t="str">
        <f t="shared" si="179"/>
        <v/>
      </c>
      <c r="S164" s="398"/>
      <c r="T164" s="61" t="str">
        <f t="shared" si="180"/>
        <v/>
      </c>
      <c r="U164" s="398"/>
      <c r="V164" s="61" t="str">
        <f t="shared" si="181"/>
        <v/>
      </c>
      <c r="W164" s="398"/>
      <c r="Z164" s="406"/>
      <c r="AA164" s="90" t="str">
        <f>IF(AB164=0,"",_xlfn.CONCAT(VLOOKUP(AB164,Starter!A:C,2,0)))</f>
        <v/>
      </c>
      <c r="AB164" s="80"/>
      <c r="AC164" s="130"/>
      <c r="AD164" s="94"/>
      <c r="AE164" s="130"/>
      <c r="AF164" s="94"/>
      <c r="AG164" s="130"/>
      <c r="AH164" s="94"/>
      <c r="AI164" s="130"/>
      <c r="AJ164" s="94"/>
      <c r="AK164" s="130"/>
      <c r="AL164" s="94"/>
      <c r="AM164" s="130"/>
      <c r="AN164" s="94"/>
      <c r="AO164" s="130"/>
      <c r="AP164" s="94"/>
      <c r="AQ164" s="130"/>
      <c r="AR164" s="94"/>
      <c r="AS164" s="130"/>
      <c r="AT164" s="94"/>
      <c r="AU164" s="95">
        <f t="shared" si="182"/>
        <v>0</v>
      </c>
      <c r="AV164" s="96"/>
      <c r="AW164" s="83"/>
      <c r="AX164" s="84"/>
      <c r="AZ164" s="47"/>
      <c r="BA164" s="149"/>
      <c r="BB164" s="150"/>
      <c r="BC164" s="151"/>
      <c r="BD164" s="154">
        <f t="shared" si="195"/>
        <v>0</v>
      </c>
      <c r="BE164" s="150">
        <f t="shared" si="196"/>
        <v>0</v>
      </c>
      <c r="BF164" s="152">
        <f t="shared" si="197"/>
        <v>0</v>
      </c>
      <c r="BG164" s="152">
        <f t="shared" si="198"/>
        <v>0</v>
      </c>
      <c r="BH164" s="152" t="str">
        <f t="shared" si="183"/>
        <v/>
      </c>
      <c r="BI164" s="152" t="str">
        <f t="shared" si="184"/>
        <v/>
      </c>
      <c r="BJ164" s="152" t="str">
        <f t="shared" si="185"/>
        <v/>
      </c>
      <c r="BK164" s="152" t="str">
        <f t="shared" si="186"/>
        <v/>
      </c>
      <c r="BL164" s="152" t="str">
        <f t="shared" si="187"/>
        <v/>
      </c>
      <c r="BM164" s="152" t="str">
        <f t="shared" si="188"/>
        <v/>
      </c>
      <c r="BN164" s="152" t="str">
        <f t="shared" si="189"/>
        <v/>
      </c>
      <c r="BO164" s="152" t="str">
        <f t="shared" si="190"/>
        <v/>
      </c>
      <c r="BP164" s="152" t="str">
        <f t="shared" si="191"/>
        <v/>
      </c>
      <c r="BQ164" s="153"/>
      <c r="BR164" s="151"/>
      <c r="BS164" s="152">
        <f t="shared" si="199"/>
        <v>0</v>
      </c>
      <c r="BT164" s="152">
        <f t="shared" si="200"/>
        <v>1.6400000000000001E-7</v>
      </c>
      <c r="BU164" s="152" t="str">
        <f t="shared" si="201"/>
        <v>Bajuwaren München 1</v>
      </c>
      <c r="BV164" s="151">
        <f t="shared" si="202"/>
        <v>53</v>
      </c>
      <c r="BW164" s="152">
        <f t="shared" si="203"/>
        <v>0</v>
      </c>
      <c r="BX164" s="152">
        <f>IF(COUNTIF(BH164:BP164,"&gt;0")&lt;Spielorte!$A$23,0,BE164/Spielorte!$A$23)</f>
        <v>0</v>
      </c>
      <c r="BY164" s="152">
        <f t="shared" si="204"/>
        <v>1.6400000000000001E-7</v>
      </c>
      <c r="BZ164" s="151">
        <f t="shared" si="192"/>
        <v>53</v>
      </c>
    </row>
    <row r="165" spans="1:78" ht="17.100000000000001" customHeight="1" thickBot="1" x14ac:dyDescent="0.3">
      <c r="A165" s="415"/>
      <c r="B165" s="62" t="str">
        <f t="shared" si="193"/>
        <v/>
      </c>
      <c r="C165" s="63" t="str">
        <f t="shared" si="193"/>
        <v/>
      </c>
      <c r="D165" s="52" t="str">
        <f t="shared" si="193"/>
        <v/>
      </c>
      <c r="E165" s="399"/>
      <c r="F165" s="52" t="str">
        <f t="shared" si="174"/>
        <v/>
      </c>
      <c r="G165" s="399"/>
      <c r="H165" s="52" t="str">
        <f t="shared" si="175"/>
        <v/>
      </c>
      <c r="I165" s="399"/>
      <c r="J165" s="52" t="str">
        <f t="shared" si="176"/>
        <v/>
      </c>
      <c r="K165" s="399"/>
      <c r="L165" s="52" t="str">
        <f t="shared" si="177"/>
        <v/>
      </c>
      <c r="M165" s="399"/>
      <c r="N165" s="52" t="str">
        <f t="shared" si="194"/>
        <v/>
      </c>
      <c r="O165" s="399"/>
      <c r="P165" s="52" t="str">
        <f t="shared" si="178"/>
        <v/>
      </c>
      <c r="Q165" s="399"/>
      <c r="R165" s="52" t="str">
        <f t="shared" si="179"/>
        <v/>
      </c>
      <c r="S165" s="399"/>
      <c r="T165" s="52" t="str">
        <f t="shared" si="180"/>
        <v/>
      </c>
      <c r="U165" s="399"/>
      <c r="V165" s="52" t="str">
        <f t="shared" si="181"/>
        <v/>
      </c>
      <c r="W165" s="399"/>
      <c r="Z165" s="407"/>
      <c r="AA165" s="99" t="str">
        <f>IF(AB165=0,"",_xlfn.CONCAT(VLOOKUP(AB165,Starter!A:C,2,0)))</f>
        <v/>
      </c>
      <c r="AB165" s="82"/>
      <c r="AC165" s="133"/>
      <c r="AD165" s="100"/>
      <c r="AE165" s="133"/>
      <c r="AF165" s="100"/>
      <c r="AG165" s="133"/>
      <c r="AH165" s="100"/>
      <c r="AI165" s="133"/>
      <c r="AJ165" s="100"/>
      <c r="AK165" s="133"/>
      <c r="AL165" s="100"/>
      <c r="AM165" s="133"/>
      <c r="AN165" s="100"/>
      <c r="AO165" s="133"/>
      <c r="AP165" s="100"/>
      <c r="AQ165" s="133"/>
      <c r="AR165" s="100"/>
      <c r="AS165" s="133"/>
      <c r="AT165" s="100"/>
      <c r="AU165" s="97">
        <f t="shared" si="182"/>
        <v>0</v>
      </c>
      <c r="AV165" s="98"/>
      <c r="AW165" s="83"/>
      <c r="AX165" s="84"/>
      <c r="AZ165" s="47"/>
      <c r="BA165" s="149"/>
      <c r="BB165" s="150"/>
      <c r="BC165" s="151"/>
      <c r="BD165" s="154">
        <f t="shared" si="195"/>
        <v>0</v>
      </c>
      <c r="BE165" s="150">
        <f t="shared" si="196"/>
        <v>0</v>
      </c>
      <c r="BF165" s="152">
        <f t="shared" si="197"/>
        <v>0</v>
      </c>
      <c r="BG165" s="152">
        <f t="shared" si="198"/>
        <v>0</v>
      </c>
      <c r="BH165" s="152" t="str">
        <f t="shared" si="183"/>
        <v/>
      </c>
      <c r="BI165" s="152" t="str">
        <f t="shared" si="184"/>
        <v/>
      </c>
      <c r="BJ165" s="152" t="str">
        <f t="shared" si="185"/>
        <v/>
      </c>
      <c r="BK165" s="152" t="str">
        <f t="shared" si="186"/>
        <v/>
      </c>
      <c r="BL165" s="152" t="str">
        <f t="shared" si="187"/>
        <v/>
      </c>
      <c r="BM165" s="152" t="str">
        <f t="shared" si="188"/>
        <v/>
      </c>
      <c r="BN165" s="152" t="str">
        <f t="shared" si="189"/>
        <v/>
      </c>
      <c r="BO165" s="152" t="str">
        <f t="shared" si="190"/>
        <v/>
      </c>
      <c r="BP165" s="152" t="str">
        <f t="shared" si="191"/>
        <v/>
      </c>
      <c r="BQ165" s="153"/>
      <c r="BR165" s="151"/>
      <c r="BS165" s="152">
        <f t="shared" si="199"/>
        <v>0</v>
      </c>
      <c r="BT165" s="152">
        <f t="shared" si="200"/>
        <v>1.6500000000000001E-7</v>
      </c>
      <c r="BU165" s="152" t="str">
        <f t="shared" si="201"/>
        <v>Bajuwaren München 1</v>
      </c>
      <c r="BV165" s="151">
        <f t="shared" si="202"/>
        <v>52</v>
      </c>
      <c r="BW165" s="152">
        <f t="shared" si="203"/>
        <v>0</v>
      </c>
      <c r="BX165" s="152">
        <f>IF(COUNTIF(BH165:BP165,"&gt;0")&lt;Spielorte!$A$23,0,BE165/Spielorte!$A$23)</f>
        <v>0</v>
      </c>
      <c r="BY165" s="152">
        <f t="shared" si="204"/>
        <v>1.6500000000000001E-7</v>
      </c>
      <c r="BZ165" s="151">
        <f t="shared" si="192"/>
        <v>52</v>
      </c>
    </row>
    <row r="166" spans="1:78" ht="17.100000000000001" customHeight="1" x14ac:dyDescent="0.25">
      <c r="A166" s="413" t="s">
        <v>11</v>
      </c>
      <c r="B166" s="56" t="str">
        <f>IF(AA166=0,"",AA166)</f>
        <v/>
      </c>
      <c r="C166" s="57" t="str">
        <f t="shared" si="193"/>
        <v/>
      </c>
      <c r="D166" s="58" t="str">
        <f t="shared" si="193"/>
        <v/>
      </c>
      <c r="E166" s="397">
        <f>IF(AD166="","",AD166)</f>
        <v>0</v>
      </c>
      <c r="F166" s="58" t="str">
        <f t="shared" si="174"/>
        <v/>
      </c>
      <c r="G166" s="397">
        <f>IF(AF166="","",AF166)</f>
        <v>0</v>
      </c>
      <c r="H166" s="58" t="str">
        <f t="shared" si="175"/>
        <v/>
      </c>
      <c r="I166" s="397">
        <f>IF(AH166="","",AH166)</f>
        <v>0</v>
      </c>
      <c r="J166" s="58" t="str">
        <f t="shared" si="176"/>
        <v/>
      </c>
      <c r="K166" s="397">
        <f>IF(AJ166="","",AJ166)</f>
        <v>0</v>
      </c>
      <c r="L166" s="58" t="str">
        <f t="shared" si="177"/>
        <v/>
      </c>
      <c r="M166" s="397">
        <f>IF(AL166="","",AL166)</f>
        <v>0</v>
      </c>
      <c r="N166" s="58" t="str">
        <f t="shared" si="194"/>
        <v/>
      </c>
      <c r="O166" s="397">
        <f>IF(AN166="","",AN166)</f>
        <v>0</v>
      </c>
      <c r="P166" s="58" t="str">
        <f t="shared" si="178"/>
        <v/>
      </c>
      <c r="Q166" s="397">
        <f>IF(AP166="","",AP166)</f>
        <v>0</v>
      </c>
      <c r="R166" s="58" t="str">
        <f t="shared" si="179"/>
        <v/>
      </c>
      <c r="S166" s="397">
        <f>IF(AR166="","",AR166)</f>
        <v>0</v>
      </c>
      <c r="T166" s="58" t="str">
        <f t="shared" si="180"/>
        <v/>
      </c>
      <c r="U166" s="397">
        <f>IF(AT166="","",AT166)</f>
        <v>0</v>
      </c>
      <c r="V166" s="58" t="str">
        <f t="shared" si="181"/>
        <v/>
      </c>
      <c r="W166" s="397">
        <f>IF(AV166="","",AV166)</f>
        <v>0</v>
      </c>
      <c r="Z166" s="405" t="s">
        <v>11</v>
      </c>
      <c r="AA166" s="90" t="str">
        <f>IF(AB166=0,"",_xlfn.CONCAT(VLOOKUP(AB166,Starter!A:C,2,0)))</f>
        <v/>
      </c>
      <c r="AB166" s="81"/>
      <c r="AC166" s="132"/>
      <c r="AD166" s="91">
        <f>IF(SUM(AC166:AC168)+AC178=0,0,IF(SUM(ABS(AC166),ABS(AC167),ABS(AC168))=AC178,0.5,IF(SUM(ABS(AC166),ABS(AC167),ABS(AC168))&gt;AC178,1,0)))</f>
        <v>0</v>
      </c>
      <c r="AE166" s="132"/>
      <c r="AF166" s="91">
        <f>IF(SUM(AE166:AE168)+AE178=0,0,IF(SUM(ABS(AE166),ABS(AE167),ABS(AE168))=AE178,0.5,IF(SUM(ABS(AE166),ABS(AE167),ABS(AE168))&gt;AE178,1,0)))</f>
        <v>0</v>
      </c>
      <c r="AG166" s="132"/>
      <c r="AH166" s="91">
        <f>IF(SUM(AG166:AG168)+AG178=0,0,IF(SUM(ABS(AG166),ABS(AG167),ABS(AG168))=AG178,0.5,IF(SUM(ABS(AG166),ABS(AG167),ABS(AG168))&gt;AG178,1,0)))</f>
        <v>0</v>
      </c>
      <c r="AI166" s="132"/>
      <c r="AJ166" s="91">
        <f>IF(SUM(AI166:AI168)+AI178=0,0,IF(SUM(ABS(AI166),ABS(AI167),ABS(AI168))=AI178,0.5,IF(SUM(ABS(AI166),ABS(AI167),ABS(AI168))&gt;AI178,1,0)))</f>
        <v>0</v>
      </c>
      <c r="AK166" s="132"/>
      <c r="AL166" s="91">
        <f>IF(SUM(AK166:AK168)+AK178=0,0,IF(SUM(ABS(AK166),ABS(AK167),ABS(AK168))=AK178,0.5,IF(SUM(ABS(AK166),ABS(AK167),ABS(AK168))&gt;AK178,1,0)))</f>
        <v>0</v>
      </c>
      <c r="AM166" s="132"/>
      <c r="AN166" s="91">
        <f>IF(SUM(AM166:AM168)+AM178=0,0,IF(SUM(ABS(AM166),ABS(AM167),ABS(AM168))=AM178,0.5,IF(SUM(ABS(AM166),ABS(AM167),ABS(AM168))&gt;AM178,1,0)))</f>
        <v>0</v>
      </c>
      <c r="AO166" s="132"/>
      <c r="AP166" s="91">
        <f>IF(SUM(AO166:AO168)+AO178=0,0,IF(SUM(ABS(AO166),ABS(AO167),ABS(AO168))=AO178,0.5,IF(SUM(ABS(AO166),ABS(AO167),ABS(AO168))&gt;AO178,1,0)))</f>
        <v>0</v>
      </c>
      <c r="AQ166" s="132"/>
      <c r="AR166" s="91">
        <f>IF(SUM(AQ166:AQ168)+AQ178=0,0,IF(SUM(ABS(AQ166),ABS(AQ167),ABS(AQ168))=AQ178,0.5,IF(SUM(ABS(AQ166),ABS(AQ167),ABS(AQ168))&gt;AQ178,1,0)))</f>
        <v>0</v>
      </c>
      <c r="AS166" s="132"/>
      <c r="AT166" s="91">
        <f>IF(SUM(AS166:AS168)+AS178=0,0,IF(SUM(ABS(AS166),ABS(AS167),ABS(AS168))=AS178,0.5,IF(SUM(ABS(AS166),ABS(AS167),ABS(AS168))&gt;AS178,1,0)))</f>
        <v>0</v>
      </c>
      <c r="AU166" s="92">
        <f t="shared" si="182"/>
        <v>0</v>
      </c>
      <c r="AV166" s="93">
        <f>SUM(AD166+AF166+AH166+AJ166+AL166+AN166+AP166+AR166+AT166)</f>
        <v>0</v>
      </c>
      <c r="AW166" s="83"/>
      <c r="AX166" s="84"/>
      <c r="AZ166" s="47"/>
      <c r="BA166" s="149"/>
      <c r="BB166" s="150"/>
      <c r="BC166" s="151"/>
      <c r="BD166" s="154">
        <f t="shared" si="195"/>
        <v>0</v>
      </c>
      <c r="BE166" s="150">
        <f t="shared" si="196"/>
        <v>0</v>
      </c>
      <c r="BF166" s="152">
        <f t="shared" si="197"/>
        <v>0</v>
      </c>
      <c r="BG166" s="152">
        <f t="shared" si="198"/>
        <v>0</v>
      </c>
      <c r="BH166" s="152" t="str">
        <f t="shared" si="183"/>
        <v/>
      </c>
      <c r="BI166" s="152" t="str">
        <f t="shared" si="184"/>
        <v/>
      </c>
      <c r="BJ166" s="152" t="str">
        <f t="shared" si="185"/>
        <v/>
      </c>
      <c r="BK166" s="152" t="str">
        <f t="shared" si="186"/>
        <v/>
      </c>
      <c r="BL166" s="152" t="str">
        <f t="shared" si="187"/>
        <v/>
      </c>
      <c r="BM166" s="152" t="str">
        <f t="shared" si="188"/>
        <v/>
      </c>
      <c r="BN166" s="152" t="str">
        <f t="shared" si="189"/>
        <v/>
      </c>
      <c r="BO166" s="152" t="str">
        <f t="shared" si="190"/>
        <v/>
      </c>
      <c r="BP166" s="152" t="str">
        <f t="shared" si="191"/>
        <v/>
      </c>
      <c r="BQ166" s="153"/>
      <c r="BR166" s="151"/>
      <c r="BS166" s="152">
        <f t="shared" si="199"/>
        <v>0</v>
      </c>
      <c r="BT166" s="152">
        <f t="shared" si="200"/>
        <v>1.66E-7</v>
      </c>
      <c r="BU166" s="152" t="str">
        <f t="shared" si="201"/>
        <v>Bajuwaren München 1</v>
      </c>
      <c r="BV166" s="151">
        <f t="shared" si="202"/>
        <v>51</v>
      </c>
      <c r="BW166" s="152">
        <f t="shared" si="203"/>
        <v>0</v>
      </c>
      <c r="BX166" s="152">
        <f>IF(COUNTIF(BH166:BP166,"&gt;0")&lt;Spielorte!$A$23,0,BE166/Spielorte!$A$23)</f>
        <v>0</v>
      </c>
      <c r="BY166" s="152">
        <f t="shared" si="204"/>
        <v>1.66E-7</v>
      </c>
      <c r="BZ166" s="151">
        <f t="shared" si="192"/>
        <v>51</v>
      </c>
    </row>
    <row r="167" spans="1:78" ht="17.100000000000001" customHeight="1" x14ac:dyDescent="0.25">
      <c r="A167" s="414"/>
      <c r="B167" s="59" t="str">
        <f>IF(AA167=0,"",AA167)</f>
        <v/>
      </c>
      <c r="C167" s="60" t="str">
        <f t="shared" si="193"/>
        <v/>
      </c>
      <c r="D167" s="61" t="str">
        <f t="shared" si="193"/>
        <v/>
      </c>
      <c r="E167" s="398"/>
      <c r="F167" s="61" t="str">
        <f t="shared" si="174"/>
        <v/>
      </c>
      <c r="G167" s="398"/>
      <c r="H167" s="61" t="str">
        <f t="shared" si="175"/>
        <v/>
      </c>
      <c r="I167" s="398"/>
      <c r="J167" s="61" t="str">
        <f t="shared" si="176"/>
        <v/>
      </c>
      <c r="K167" s="398"/>
      <c r="L167" s="61" t="str">
        <f t="shared" si="177"/>
        <v/>
      </c>
      <c r="M167" s="398"/>
      <c r="N167" s="61" t="str">
        <f t="shared" si="194"/>
        <v/>
      </c>
      <c r="O167" s="398"/>
      <c r="P167" s="61" t="str">
        <f t="shared" si="178"/>
        <v/>
      </c>
      <c r="Q167" s="398"/>
      <c r="R167" s="61" t="str">
        <f t="shared" si="179"/>
        <v/>
      </c>
      <c r="S167" s="398"/>
      <c r="T167" s="61" t="str">
        <f t="shared" si="180"/>
        <v/>
      </c>
      <c r="U167" s="398"/>
      <c r="V167" s="61" t="str">
        <f t="shared" si="181"/>
        <v/>
      </c>
      <c r="W167" s="398"/>
      <c r="Z167" s="406"/>
      <c r="AA167" s="90" t="str">
        <f>IF(AB167=0,"",_xlfn.CONCAT(VLOOKUP(AB167,Starter!A:C,2,0)))</f>
        <v/>
      </c>
      <c r="AB167" s="80"/>
      <c r="AC167" s="130"/>
      <c r="AD167" s="94"/>
      <c r="AE167" s="130"/>
      <c r="AF167" s="94"/>
      <c r="AG167" s="130"/>
      <c r="AH167" s="94"/>
      <c r="AI167" s="130"/>
      <c r="AJ167" s="94"/>
      <c r="AK167" s="130"/>
      <c r="AL167" s="94"/>
      <c r="AM167" s="130"/>
      <c r="AN167" s="94"/>
      <c r="AO167" s="130"/>
      <c r="AP167" s="94"/>
      <c r="AQ167" s="130"/>
      <c r="AR167" s="94"/>
      <c r="AS167" s="130"/>
      <c r="AT167" s="94"/>
      <c r="AU167" s="95">
        <f t="shared" si="182"/>
        <v>0</v>
      </c>
      <c r="AV167" s="96"/>
      <c r="AW167" s="83"/>
      <c r="AX167" s="84"/>
      <c r="AZ167" s="47"/>
      <c r="BA167" s="149"/>
      <c r="BB167" s="150"/>
      <c r="BC167" s="151"/>
      <c r="BD167" s="154">
        <f t="shared" si="195"/>
        <v>0</v>
      </c>
      <c r="BE167" s="150">
        <f t="shared" si="196"/>
        <v>0</v>
      </c>
      <c r="BF167" s="152">
        <f t="shared" si="197"/>
        <v>0</v>
      </c>
      <c r="BG167" s="152">
        <f t="shared" si="198"/>
        <v>0</v>
      </c>
      <c r="BH167" s="152" t="str">
        <f t="shared" si="183"/>
        <v/>
      </c>
      <c r="BI167" s="152" t="str">
        <f t="shared" si="184"/>
        <v/>
      </c>
      <c r="BJ167" s="152" t="str">
        <f t="shared" si="185"/>
        <v/>
      </c>
      <c r="BK167" s="152" t="str">
        <f t="shared" si="186"/>
        <v/>
      </c>
      <c r="BL167" s="152" t="str">
        <f t="shared" si="187"/>
        <v/>
      </c>
      <c r="BM167" s="152" t="str">
        <f t="shared" si="188"/>
        <v/>
      </c>
      <c r="BN167" s="152" t="str">
        <f t="shared" si="189"/>
        <v/>
      </c>
      <c r="BO167" s="152" t="str">
        <f t="shared" si="190"/>
        <v/>
      </c>
      <c r="BP167" s="152" t="str">
        <f t="shared" si="191"/>
        <v/>
      </c>
      <c r="BQ167" s="153"/>
      <c r="BR167" s="151"/>
      <c r="BS167" s="152">
        <f t="shared" si="199"/>
        <v>0</v>
      </c>
      <c r="BT167" s="152">
        <f t="shared" si="200"/>
        <v>1.67E-7</v>
      </c>
      <c r="BU167" s="152" t="str">
        <f t="shared" si="201"/>
        <v>Bajuwaren München 1</v>
      </c>
      <c r="BV167" s="151">
        <f t="shared" si="202"/>
        <v>50</v>
      </c>
      <c r="BW167" s="152">
        <f t="shared" si="203"/>
        <v>0</v>
      </c>
      <c r="BX167" s="152">
        <f>IF(COUNTIF(BH167:BP167,"&gt;0")&lt;Spielorte!$A$23,0,BE167/Spielorte!$A$23)</f>
        <v>0</v>
      </c>
      <c r="BY167" s="152">
        <f t="shared" si="204"/>
        <v>1.67E-7</v>
      </c>
      <c r="BZ167" s="151">
        <f t="shared" si="192"/>
        <v>50</v>
      </c>
    </row>
    <row r="168" spans="1:78" ht="17.100000000000001" customHeight="1" thickBot="1" x14ac:dyDescent="0.3">
      <c r="A168" s="415"/>
      <c r="B168" s="62" t="str">
        <f>IF(AA168=0,"",AA168)</f>
        <v/>
      </c>
      <c r="C168" s="63" t="str">
        <f t="shared" si="193"/>
        <v/>
      </c>
      <c r="D168" s="52" t="str">
        <f t="shared" si="193"/>
        <v/>
      </c>
      <c r="E168" s="399"/>
      <c r="F168" s="52" t="str">
        <f t="shared" si="174"/>
        <v/>
      </c>
      <c r="G168" s="399"/>
      <c r="H168" s="52" t="str">
        <f t="shared" si="175"/>
        <v/>
      </c>
      <c r="I168" s="399"/>
      <c r="J168" s="52" t="str">
        <f t="shared" si="176"/>
        <v/>
      </c>
      <c r="K168" s="399"/>
      <c r="L168" s="52" t="str">
        <f t="shared" si="177"/>
        <v/>
      </c>
      <c r="M168" s="399"/>
      <c r="N168" s="52" t="str">
        <f t="shared" si="194"/>
        <v/>
      </c>
      <c r="O168" s="399"/>
      <c r="P168" s="52" t="str">
        <f t="shared" si="178"/>
        <v/>
      </c>
      <c r="Q168" s="399"/>
      <c r="R168" s="52" t="str">
        <f t="shared" si="179"/>
        <v/>
      </c>
      <c r="S168" s="399"/>
      <c r="T168" s="52" t="str">
        <f t="shared" si="180"/>
        <v/>
      </c>
      <c r="U168" s="399"/>
      <c r="V168" s="52" t="str">
        <f t="shared" si="181"/>
        <v/>
      </c>
      <c r="W168" s="399"/>
      <c r="Z168" s="407"/>
      <c r="AA168" s="90" t="str">
        <f>IF(AB168=0,"",_xlfn.CONCAT(VLOOKUP(AB168,Starter!A:C,2,0)))</f>
        <v/>
      </c>
      <c r="AB168" s="82"/>
      <c r="AC168" s="133"/>
      <c r="AD168" s="100"/>
      <c r="AE168" s="133"/>
      <c r="AF168" s="100"/>
      <c r="AG168" s="133"/>
      <c r="AH168" s="100"/>
      <c r="AI168" s="133"/>
      <c r="AJ168" s="100"/>
      <c r="AK168" s="133"/>
      <c r="AL168" s="100"/>
      <c r="AM168" s="133"/>
      <c r="AN168" s="100"/>
      <c r="AO168" s="133"/>
      <c r="AP168" s="100"/>
      <c r="AQ168" s="133"/>
      <c r="AR168" s="100"/>
      <c r="AS168" s="133"/>
      <c r="AT168" s="100"/>
      <c r="AU168" s="97">
        <f t="shared" si="182"/>
        <v>0</v>
      </c>
      <c r="AV168" s="98"/>
      <c r="AW168" s="83"/>
      <c r="AX168" s="84"/>
      <c r="AZ168" s="47"/>
      <c r="BA168" s="149"/>
      <c r="BB168" s="150"/>
      <c r="BC168" s="151"/>
      <c r="BD168" s="154">
        <f t="shared" si="195"/>
        <v>0</v>
      </c>
      <c r="BE168" s="150">
        <f t="shared" si="196"/>
        <v>0</v>
      </c>
      <c r="BF168" s="152">
        <f t="shared" si="197"/>
        <v>0</v>
      </c>
      <c r="BG168" s="152">
        <f t="shared" si="198"/>
        <v>0</v>
      </c>
      <c r="BH168" s="152" t="str">
        <f t="shared" si="183"/>
        <v/>
      </c>
      <c r="BI168" s="152" t="str">
        <f t="shared" si="184"/>
        <v/>
      </c>
      <c r="BJ168" s="152" t="str">
        <f t="shared" si="185"/>
        <v/>
      </c>
      <c r="BK168" s="152" t="str">
        <f t="shared" si="186"/>
        <v/>
      </c>
      <c r="BL168" s="152" t="str">
        <f t="shared" si="187"/>
        <v/>
      </c>
      <c r="BM168" s="152" t="str">
        <f t="shared" si="188"/>
        <v/>
      </c>
      <c r="BN168" s="152" t="str">
        <f t="shared" si="189"/>
        <v/>
      </c>
      <c r="BO168" s="152" t="str">
        <f t="shared" si="190"/>
        <v/>
      </c>
      <c r="BP168" s="152" t="str">
        <f t="shared" si="191"/>
        <v/>
      </c>
      <c r="BQ168" s="153"/>
      <c r="BR168" s="151"/>
      <c r="BS168" s="152">
        <f t="shared" si="199"/>
        <v>0</v>
      </c>
      <c r="BT168" s="152">
        <f t="shared" si="200"/>
        <v>1.68E-7</v>
      </c>
      <c r="BU168" s="152" t="str">
        <f t="shared" si="201"/>
        <v>Bajuwaren München 1</v>
      </c>
      <c r="BV168" s="151">
        <f t="shared" si="202"/>
        <v>49</v>
      </c>
      <c r="BW168" s="152">
        <f t="shared" si="203"/>
        <v>0</v>
      </c>
      <c r="BX168" s="152">
        <f>IF(COUNTIF(BH168:BP168,"&gt;0")&lt;Spielorte!$A$23,0,BE168/Spielorte!$A$23)</f>
        <v>0</v>
      </c>
      <c r="BY168" s="152">
        <f t="shared" si="204"/>
        <v>1.68E-7</v>
      </c>
      <c r="BZ168" s="151">
        <f t="shared" si="192"/>
        <v>49</v>
      </c>
    </row>
    <row r="169" spans="1:78" ht="27.75" customHeight="1" thickBot="1" x14ac:dyDescent="0.3">
      <c r="B169" s="64" t="str">
        <f>IF(AA169=0,"",AA169)</f>
        <v>Gesamt</v>
      </c>
      <c r="C169" s="65" t="str">
        <f t="shared" si="193"/>
        <v/>
      </c>
      <c r="D169" s="66" t="str">
        <f t="shared" si="193"/>
        <v/>
      </c>
      <c r="E169" s="67">
        <f>IF(AD169="","",AD169)</f>
        <v>0</v>
      </c>
      <c r="F169" s="66" t="str">
        <f t="shared" si="174"/>
        <v/>
      </c>
      <c r="G169" s="67">
        <f>IF(AF169="","",AF169)</f>
        <v>0</v>
      </c>
      <c r="H169" s="66" t="str">
        <f t="shared" si="175"/>
        <v/>
      </c>
      <c r="I169" s="67">
        <f>IF(AH169="","",AH169)</f>
        <v>0</v>
      </c>
      <c r="J169" s="66" t="str">
        <f t="shared" si="176"/>
        <v/>
      </c>
      <c r="K169" s="67">
        <f>IF(AJ169="","",AJ169)</f>
        <v>0</v>
      </c>
      <c r="L169" s="66" t="str">
        <f t="shared" si="177"/>
        <v/>
      </c>
      <c r="M169" s="67">
        <f>IF(AL169="","",AL169)</f>
        <v>0</v>
      </c>
      <c r="N169" s="66" t="str">
        <f t="shared" si="194"/>
        <v/>
      </c>
      <c r="O169" s="67">
        <f>IF(AN169="","",AN169)</f>
        <v>0</v>
      </c>
      <c r="P169" s="66" t="str">
        <f t="shared" si="178"/>
        <v/>
      </c>
      <c r="Q169" s="67">
        <f>IF(AP169="","",AP169)</f>
        <v>0</v>
      </c>
      <c r="R169" s="66" t="str">
        <f t="shared" si="179"/>
        <v/>
      </c>
      <c r="S169" s="67">
        <f>IF(AR169="","",AR169)</f>
        <v>0</v>
      </c>
      <c r="T169" s="66" t="str">
        <f t="shared" si="180"/>
        <v/>
      </c>
      <c r="U169" s="67">
        <f>IF(AT169="","",AT169)</f>
        <v>0</v>
      </c>
      <c r="V169" s="66" t="str">
        <f t="shared" si="181"/>
        <v/>
      </c>
      <c r="W169" s="67">
        <f>IF(AV169="","",AV169)</f>
        <v>0</v>
      </c>
      <c r="AA169" s="64" t="s">
        <v>960</v>
      </c>
      <c r="AB169" s="101"/>
      <c r="AC169" s="148">
        <f>ABS(SUM(AC157:AC159))+ABS(SUM(AC160:AC162))+ABS(SUM(AC163:AC165))+ABS(SUM(AC166:AC168))</f>
        <v>0</v>
      </c>
      <c r="AD169" s="102">
        <f>IF(AC169+AC179=0,0,IF(AC169=AC179,1.5,IF(AC169&gt;AC179,3,0)))</f>
        <v>0</v>
      </c>
      <c r="AE169" s="148">
        <f>ABS(SUM(AE157:AE159))+ABS(SUM(AE160:AE162))+ABS(SUM(AE163:AE165))+ABS(SUM(AE166:AE168))</f>
        <v>0</v>
      </c>
      <c r="AF169" s="102">
        <f>IF(AE169+AE179=0,0,IF(AE169=AE179,1.5,IF(AE169&gt;AE179,3,0)))</f>
        <v>0</v>
      </c>
      <c r="AG169" s="148">
        <f>ABS(SUM(AG157:AG159))+ABS(SUM(AG160:AG162))+ABS(SUM(AG163:AG165))+ABS(SUM(AG166:AG168))</f>
        <v>0</v>
      </c>
      <c r="AH169" s="102">
        <f>IF(AG169+AG179=0,0,IF(AG169=AG179,1.5,IF(AG169&gt;AG179,3,0)))</f>
        <v>0</v>
      </c>
      <c r="AI169" s="148">
        <f>ABS(SUM(AI157:AI159))+ABS(SUM(AI160:AI162))+ABS(SUM(AI163:AI165))+ABS(SUM(AI166:AI168))</f>
        <v>0</v>
      </c>
      <c r="AJ169" s="102">
        <f>IF(AI169+AI179=0,0,IF(AI169=AI179,1.5,IF(AI169&gt;AI179,3,0)))</f>
        <v>0</v>
      </c>
      <c r="AK169" s="148">
        <f>ABS(SUM(AK157:AK159))+ABS(SUM(AK160:AK162))+ABS(SUM(AK163:AK165))+ABS(SUM(AK166:AK168))</f>
        <v>0</v>
      </c>
      <c r="AL169" s="102">
        <f>IF(AK169+AK179=0,0,IF(AK169=AK179,1.5,IF(AK169&gt;AK179,3,0)))</f>
        <v>0</v>
      </c>
      <c r="AM169" s="148">
        <f>ABS(SUM(AM157:AM159))+ABS(SUM(AM160:AM162))+ABS(SUM(AM163:AM165))+ABS(SUM(AM166:AM168))</f>
        <v>0</v>
      </c>
      <c r="AN169" s="102">
        <f>IF(AM169+AM179=0,0,IF(AM169=AM179,1.5,IF(AM169&gt;AM179,3,0)))</f>
        <v>0</v>
      </c>
      <c r="AO169" s="148">
        <f>ABS(SUM(AO157:AO159))+ABS(SUM(AO160:AO162))+ABS(SUM(AO163:AO165))+ABS(SUM(AO166:AO168))</f>
        <v>0</v>
      </c>
      <c r="AP169" s="102">
        <f>IF(AO169+AO179=0,0,IF(AO169=AO179,1.5,IF(AO169&gt;AO179,3,0)))</f>
        <v>0</v>
      </c>
      <c r="AQ169" s="148">
        <f>ABS(SUM(AQ157:AQ159))+ABS(SUM(AQ160:AQ162))+ABS(SUM(AQ163:AQ165))+ABS(SUM(AQ166:AQ168))</f>
        <v>0</v>
      </c>
      <c r="AR169" s="102">
        <f>IF(AQ169+AQ179=0,0,IF(AQ169=AQ179,1.5,IF(AQ169&gt;AQ179,3,0)))</f>
        <v>0</v>
      </c>
      <c r="AS169" s="148">
        <f>ABS(SUM(AS157:AS159))+ABS(SUM(AS160:AS162))+ABS(SUM(AS163:AS165))+ABS(SUM(AS166:AS168))</f>
        <v>0</v>
      </c>
      <c r="AT169" s="102">
        <f>IF(AS169+AS179=0,0,IF(AS169=AS179,1.5,IF(AS169&gt;AS179,3,0)))</f>
        <v>0</v>
      </c>
      <c r="AU169" s="103">
        <f>SUM(AC169+AE169+AG169+AI169+AK169+AM169+AO169+AQ169+AS169)</f>
        <v>0</v>
      </c>
      <c r="AV169" s="104">
        <f>SUM(AD169+AF169+AH169+AJ169+AL169+AN169+AP169+AR169+AT169)</f>
        <v>0</v>
      </c>
      <c r="AW169" s="83"/>
      <c r="AX169" s="84"/>
      <c r="BA169" s="149"/>
      <c r="BB169" s="150"/>
      <c r="BC169" s="151"/>
      <c r="BQ169" s="153"/>
      <c r="BR169" s="151"/>
      <c r="BV169" s="151"/>
      <c r="BZ169" s="151"/>
    </row>
    <row r="170" spans="1:78" ht="24" customHeight="1" thickBot="1" x14ac:dyDescent="0.3">
      <c r="B170" s="68" t="str">
        <f>IF(AA170=0,"",AA170)</f>
        <v>Gesamt - Punkte</v>
      </c>
      <c r="C170" s="69" t="str">
        <f t="shared" si="193"/>
        <v/>
      </c>
      <c r="D170" s="69" t="str">
        <f t="shared" si="193"/>
        <v/>
      </c>
      <c r="E170" s="70">
        <f>IF(AD170="","",AD170)</f>
        <v>0</v>
      </c>
      <c r="F170" s="69" t="str">
        <f t="shared" si="174"/>
        <v/>
      </c>
      <c r="G170" s="70">
        <f>IF(AF170="","",AF170)</f>
        <v>0</v>
      </c>
      <c r="H170" s="69" t="str">
        <f t="shared" si="175"/>
        <v/>
      </c>
      <c r="I170" s="70">
        <f>IF(AH170="","",AH170)</f>
        <v>0</v>
      </c>
      <c r="J170" s="69" t="str">
        <f t="shared" si="176"/>
        <v/>
      </c>
      <c r="K170" s="70">
        <f>IF(AJ170="","",AJ170)</f>
        <v>0</v>
      </c>
      <c r="L170" s="69" t="str">
        <f t="shared" si="177"/>
        <v/>
      </c>
      <c r="M170" s="70">
        <f>IF(AL170="","",AL170)</f>
        <v>0</v>
      </c>
      <c r="N170" s="69" t="str">
        <f t="shared" si="194"/>
        <v/>
      </c>
      <c r="O170" s="70">
        <f>IF(AN170="","",AN170)</f>
        <v>0</v>
      </c>
      <c r="P170" s="69" t="str">
        <f t="shared" si="178"/>
        <v/>
      </c>
      <c r="Q170" s="70">
        <f>IF(AP170="","",AP170)</f>
        <v>0</v>
      </c>
      <c r="R170" s="69" t="str">
        <f t="shared" si="179"/>
        <v/>
      </c>
      <c r="S170" s="70">
        <f>IF(AR170="","",AR170)</f>
        <v>0</v>
      </c>
      <c r="T170" s="69" t="str">
        <f t="shared" si="180"/>
        <v/>
      </c>
      <c r="U170" s="70">
        <f>IF(AT170="","",AT170)</f>
        <v>0</v>
      </c>
      <c r="V170" s="69" t="str">
        <f t="shared" si="181"/>
        <v/>
      </c>
      <c r="W170" s="70">
        <f>IF(AV170="","",AV170)</f>
        <v>0</v>
      </c>
      <c r="AA170" s="68" t="s">
        <v>975</v>
      </c>
      <c r="AB170" s="69"/>
      <c r="AC170" s="69"/>
      <c r="AD170" s="105">
        <f>SUM(AD157:AD169)</f>
        <v>0</v>
      </c>
      <c r="AE170" s="69"/>
      <c r="AF170" s="105">
        <f>SUM(AF157:AF169)</f>
        <v>0</v>
      </c>
      <c r="AG170" s="69"/>
      <c r="AH170" s="105">
        <f>SUM(AH157:AH169)</f>
        <v>0</v>
      </c>
      <c r="AI170" s="69"/>
      <c r="AJ170" s="105">
        <f>SUM(AJ157:AJ169)</f>
        <v>0</v>
      </c>
      <c r="AK170" s="69"/>
      <c r="AL170" s="105">
        <f>SUM(AL157:AL169)</f>
        <v>0</v>
      </c>
      <c r="AM170" s="69"/>
      <c r="AN170" s="105">
        <f>SUM(AN157:AN169)</f>
        <v>0</v>
      </c>
      <c r="AO170" s="69"/>
      <c r="AP170" s="105">
        <f>SUM(AP157:AP169)</f>
        <v>0</v>
      </c>
      <c r="AQ170" s="69"/>
      <c r="AR170" s="105">
        <f>SUM(AR157:AR169)</f>
        <v>0</v>
      </c>
      <c r="AS170" s="69"/>
      <c r="AT170" s="105">
        <f>SUM(AT157:AT169)</f>
        <v>0</v>
      </c>
      <c r="AU170" s="69"/>
      <c r="AV170" s="106">
        <f>SUM(AV157:AV169)</f>
        <v>0</v>
      </c>
      <c r="AW170" s="83"/>
      <c r="AX170" s="84"/>
      <c r="BA170" s="149">
        <f>+AV170</f>
        <v>0</v>
      </c>
      <c r="BB170" s="150">
        <f>+AU169</f>
        <v>0</v>
      </c>
      <c r="BC170" s="151">
        <f>+AA152</f>
        <v>6</v>
      </c>
      <c r="BF170" s="152">
        <f>SUM(BF151:BF169)</f>
        <v>0</v>
      </c>
      <c r="BQ170" s="149">
        <f>+BB170/1000000+BA170</f>
        <v>0</v>
      </c>
      <c r="BR170" s="151">
        <f>RANK(BQ170,BQ:BQ)</f>
        <v>1</v>
      </c>
      <c r="BV170" s="151"/>
      <c r="BZ170" s="151"/>
    </row>
    <row r="171" spans="1:78" ht="11.25" customHeight="1" x14ac:dyDescent="0.25">
      <c r="B171" s="69"/>
      <c r="C171" s="69"/>
      <c r="D171" s="69"/>
      <c r="E171" s="1"/>
      <c r="F171" s="69"/>
      <c r="G171" s="1"/>
      <c r="H171" s="69"/>
      <c r="I171" s="1"/>
      <c r="J171" s="69"/>
      <c r="K171" s="1"/>
      <c r="L171" s="69"/>
      <c r="M171" s="1"/>
      <c r="N171" s="69"/>
      <c r="O171" s="1"/>
      <c r="P171" s="69"/>
      <c r="Q171" s="1"/>
      <c r="R171" s="69"/>
      <c r="S171" s="1"/>
      <c r="T171" s="69"/>
      <c r="U171" s="1"/>
      <c r="V171" s="69"/>
      <c r="W171" s="1"/>
      <c r="AA171" s="69"/>
      <c r="AB171" s="69"/>
      <c r="AC171" s="69"/>
      <c r="AD171" s="1"/>
      <c r="AE171" s="69"/>
      <c r="AF171" s="1"/>
      <c r="AG171" s="69"/>
      <c r="AH171" s="1"/>
      <c r="AI171" s="69"/>
      <c r="AJ171" s="1"/>
      <c r="AK171" s="69"/>
      <c r="AL171" s="1"/>
      <c r="AM171" s="69"/>
      <c r="AN171" s="1"/>
      <c r="AO171" s="69"/>
      <c r="AP171" s="1"/>
      <c r="AQ171" s="69"/>
      <c r="AR171" s="1"/>
      <c r="AS171" s="69"/>
      <c r="AT171" s="1"/>
      <c r="AU171" s="69"/>
      <c r="AV171" s="1"/>
      <c r="AW171" s="83"/>
      <c r="AX171" s="84"/>
      <c r="BA171" s="149"/>
      <c r="BB171" s="150"/>
      <c r="BC171" s="151"/>
      <c r="BQ171" s="153"/>
      <c r="BR171" s="151"/>
      <c r="BV171" s="151"/>
      <c r="BZ171" s="151"/>
    </row>
    <row r="172" spans="1:78" ht="12.75" customHeight="1" x14ac:dyDescent="0.25">
      <c r="B172" s="71" t="str">
        <f t="shared" ref="B172:Q172" si="205">IF(AA172=0,"",AA172)</f>
        <v>Gegner-Nr.:</v>
      </c>
      <c r="C172" s="72" t="str">
        <f t="shared" si="205"/>
        <v>&gt;&gt;&gt;&gt;</v>
      </c>
      <c r="D172" s="396">
        <f t="shared" si="205"/>
        <v>10</v>
      </c>
      <c r="E172" s="396" t="str">
        <f t="shared" si="205"/>
        <v/>
      </c>
      <c r="F172" s="396">
        <f t="shared" si="205"/>
        <v>9</v>
      </c>
      <c r="G172" s="396" t="str">
        <f t="shared" si="205"/>
        <v/>
      </c>
      <c r="H172" s="396">
        <f t="shared" si="205"/>
        <v>5</v>
      </c>
      <c r="I172" s="396" t="str">
        <f t="shared" si="205"/>
        <v/>
      </c>
      <c r="J172" s="396">
        <f t="shared" si="205"/>
        <v>3</v>
      </c>
      <c r="K172" s="396" t="str">
        <f t="shared" si="205"/>
        <v/>
      </c>
      <c r="L172" s="396">
        <f t="shared" si="205"/>
        <v>4</v>
      </c>
      <c r="M172" s="396" t="str">
        <f t="shared" si="205"/>
        <v/>
      </c>
      <c r="N172" s="396">
        <f t="shared" si="205"/>
        <v>8</v>
      </c>
      <c r="O172" s="396" t="str">
        <f t="shared" si="205"/>
        <v/>
      </c>
      <c r="P172" s="396">
        <f t="shared" si="205"/>
        <v>1</v>
      </c>
      <c r="Q172" s="396" t="str">
        <f t="shared" si="205"/>
        <v/>
      </c>
      <c r="R172" s="396">
        <f t="shared" ref="N172:U174" si="206">IF(AQ172=0,"",AQ172)</f>
        <v>7</v>
      </c>
      <c r="S172" s="396" t="str">
        <f t="shared" si="206"/>
        <v/>
      </c>
      <c r="T172" s="396">
        <f t="shared" si="206"/>
        <v>2</v>
      </c>
      <c r="U172" s="396" t="str">
        <f t="shared" si="206"/>
        <v/>
      </c>
      <c r="V172" s="412"/>
      <c r="W172" s="412"/>
      <c r="AA172" s="71" t="s">
        <v>958</v>
      </c>
      <c r="AB172" s="72" t="s">
        <v>959</v>
      </c>
      <c r="AC172" s="418">
        <f>VLOOKUP($AA152,Schlüssel!$A$5:$DG$14,23)</f>
        <v>10</v>
      </c>
      <c r="AD172" s="419"/>
      <c r="AE172" s="418">
        <f>VLOOKUP($AA152,Schlüssel!$A$5:$EK$14,24)</f>
        <v>9</v>
      </c>
      <c r="AF172" s="419"/>
      <c r="AG172" s="418">
        <f>VLOOKUP($AA152,Schlüssel!$A$5:$EK$14,25)</f>
        <v>5</v>
      </c>
      <c r="AH172" s="419"/>
      <c r="AI172" s="418">
        <f>VLOOKUP($AA152,Schlüssel!$A$5:$EK$14,26)</f>
        <v>3</v>
      </c>
      <c r="AJ172" s="419"/>
      <c r="AK172" s="418">
        <f>VLOOKUP($AA152,Schlüssel!$A$5:$EK$14,27)</f>
        <v>4</v>
      </c>
      <c r="AL172" s="419"/>
      <c r="AM172" s="418">
        <f>VLOOKUP($AA152,Schlüssel!$A$5:$EK$14,28)</f>
        <v>8</v>
      </c>
      <c r="AN172" s="419"/>
      <c r="AO172" s="418">
        <f>VLOOKUP($AA152,Schlüssel!$A$5:$EK$14,29)</f>
        <v>1</v>
      </c>
      <c r="AP172" s="419"/>
      <c r="AQ172" s="418">
        <f>VLOOKUP($AA152,Schlüssel!$A$5:$EK$14,30)</f>
        <v>7</v>
      </c>
      <c r="AR172" s="419"/>
      <c r="AS172" s="418">
        <f>VLOOKUP($AA152,Schlüssel!$A$5:$EK$14,31)</f>
        <v>2</v>
      </c>
      <c r="AT172" s="419"/>
      <c r="AU172" s="107"/>
      <c r="AV172" s="107"/>
      <c r="AW172" s="83"/>
      <c r="AX172" s="84"/>
      <c r="BA172" s="149"/>
      <c r="BB172" s="150"/>
      <c r="BC172" s="151"/>
      <c r="BQ172" s="153"/>
      <c r="BR172" s="151"/>
      <c r="BV172" s="151"/>
      <c r="BZ172" s="151"/>
    </row>
    <row r="173" spans="1:78" ht="28.5" customHeight="1" x14ac:dyDescent="0.25">
      <c r="B173" s="73" t="str">
        <f t="shared" ref="B173:M174" si="207">IF(AA173=0,"",AA173)</f>
        <v/>
      </c>
      <c r="C173" s="69" t="str">
        <f t="shared" si="207"/>
        <v/>
      </c>
      <c r="D173" s="409" t="str">
        <f t="shared" si="207"/>
        <v>Donaubowler Regensburg 1</v>
      </c>
      <c r="E173" s="410" t="str">
        <f t="shared" si="207"/>
        <v/>
      </c>
      <c r="F173" s="409" t="str">
        <f t="shared" si="207"/>
        <v>Werdenfels 1</v>
      </c>
      <c r="G173" s="410" t="str">
        <f t="shared" si="207"/>
        <v/>
      </c>
      <c r="H173" s="409" t="str">
        <f t="shared" si="207"/>
        <v>BC EMAX Unterföhring 2</v>
      </c>
      <c r="I173" s="410" t="str">
        <f t="shared" si="207"/>
        <v/>
      </c>
      <c r="J173" s="409" t="str">
        <f t="shared" si="207"/>
        <v>SG DJK Rimpar 1</v>
      </c>
      <c r="K173" s="410" t="str">
        <f t="shared" si="207"/>
        <v/>
      </c>
      <c r="L173" s="409" t="str">
        <f t="shared" si="207"/>
        <v>SG Rottendorf 1</v>
      </c>
      <c r="M173" s="410" t="str">
        <f t="shared" si="207"/>
        <v/>
      </c>
      <c r="N173" s="409" t="str">
        <f t="shared" si="206"/>
        <v>Schanzer Ingolstadt 1</v>
      </c>
      <c r="O173" s="410" t="str">
        <f t="shared" si="206"/>
        <v/>
      </c>
      <c r="P173" s="409" t="str">
        <f t="shared" si="206"/>
        <v>BC Comet Nürnberg</v>
      </c>
      <c r="Q173" s="410" t="str">
        <f t="shared" si="206"/>
        <v/>
      </c>
      <c r="R173" s="409" t="str">
        <f t="shared" si="206"/>
        <v>Bowlinghaus Bamberg 1</v>
      </c>
      <c r="S173" s="410" t="str">
        <f t="shared" si="206"/>
        <v/>
      </c>
      <c r="T173" s="409" t="str">
        <f t="shared" si="206"/>
        <v>BK München 3</v>
      </c>
      <c r="U173" s="410" t="str">
        <f t="shared" si="206"/>
        <v/>
      </c>
      <c r="V173" s="411"/>
      <c r="W173" s="411"/>
      <c r="AA173" s="73"/>
      <c r="AB173" s="69"/>
      <c r="AC173" s="409" t="str">
        <f>VLOOKUP(AC172,Schlüssel!$A$5:$K$14,2)</f>
        <v>Donaubowler Regensburg 1</v>
      </c>
      <c r="AD173" s="410"/>
      <c r="AE173" s="409" t="str">
        <f>VLOOKUP(AE172,Schlüssel!$A$5:$K$14,2)</f>
        <v>Werdenfels 1</v>
      </c>
      <c r="AF173" s="410"/>
      <c r="AG173" s="409" t="str">
        <f>VLOOKUP(AG172,Schlüssel!$A$5:$K$14,2)</f>
        <v>BC EMAX Unterföhring 2</v>
      </c>
      <c r="AH173" s="410"/>
      <c r="AI173" s="409" t="str">
        <f>VLOOKUP(AI172,Schlüssel!$A$5:$K$14,2)</f>
        <v>SG DJK Rimpar 1</v>
      </c>
      <c r="AJ173" s="410"/>
      <c r="AK173" s="409" t="str">
        <f>VLOOKUP(AK172,Schlüssel!$A$5:$K$14,2)</f>
        <v>SG Rottendorf 1</v>
      </c>
      <c r="AL173" s="410"/>
      <c r="AM173" s="409" t="str">
        <f>VLOOKUP(AM172,Schlüssel!$A$5:$K$14,2)</f>
        <v>Schanzer Ingolstadt 1</v>
      </c>
      <c r="AN173" s="410"/>
      <c r="AO173" s="409" t="str">
        <f>VLOOKUP(AO172,Schlüssel!$A$5:$K$14,2)</f>
        <v>BC Comet Nürnberg</v>
      </c>
      <c r="AP173" s="410"/>
      <c r="AQ173" s="409" t="str">
        <f>VLOOKUP(AQ172,Schlüssel!$A$5:$K$14,2)</f>
        <v>Bowlinghaus Bamberg 1</v>
      </c>
      <c r="AR173" s="410"/>
      <c r="AS173" s="409" t="str">
        <f>VLOOKUP(AS172,Schlüssel!$A$5:$K$14,2)</f>
        <v>BK München 3</v>
      </c>
      <c r="AT173" s="410"/>
      <c r="AU173" s="108"/>
      <c r="AV173" s="108"/>
      <c r="AW173" s="83"/>
      <c r="AX173" s="84"/>
      <c r="BA173" s="149"/>
      <c r="BB173" s="150"/>
      <c r="BC173" s="151"/>
      <c r="BQ173" s="153"/>
      <c r="BR173" s="151"/>
      <c r="BV173" s="151"/>
      <c r="BZ173" s="151"/>
    </row>
    <row r="174" spans="1:78" ht="12" customHeight="1" x14ac:dyDescent="0.25">
      <c r="B174" s="73" t="str">
        <f t="shared" si="207"/>
        <v/>
      </c>
      <c r="C174" s="69" t="str">
        <f t="shared" si="207"/>
        <v/>
      </c>
      <c r="D174" s="395" t="str">
        <f t="shared" si="207"/>
        <v/>
      </c>
      <c r="E174" s="395" t="str">
        <f t="shared" si="207"/>
        <v/>
      </c>
      <c r="F174" s="395" t="str">
        <f t="shared" si="207"/>
        <v/>
      </c>
      <c r="G174" s="395" t="str">
        <f t="shared" si="207"/>
        <v/>
      </c>
      <c r="H174" s="395" t="str">
        <f t="shared" si="207"/>
        <v/>
      </c>
      <c r="I174" s="395" t="str">
        <f t="shared" si="207"/>
        <v/>
      </c>
      <c r="J174" s="395" t="str">
        <f t="shared" si="207"/>
        <v/>
      </c>
      <c r="K174" s="395" t="str">
        <f t="shared" si="207"/>
        <v/>
      </c>
      <c r="L174" s="395" t="str">
        <f t="shared" si="207"/>
        <v/>
      </c>
      <c r="M174" s="395" t="str">
        <f t="shared" si="207"/>
        <v/>
      </c>
      <c r="N174" s="395" t="str">
        <f t="shared" si="206"/>
        <v/>
      </c>
      <c r="O174" s="395" t="str">
        <f t="shared" si="206"/>
        <v/>
      </c>
      <c r="P174" s="395" t="str">
        <f t="shared" si="206"/>
        <v/>
      </c>
      <c r="Q174" s="395" t="str">
        <f t="shared" si="206"/>
        <v/>
      </c>
      <c r="R174" s="395" t="str">
        <f t="shared" si="206"/>
        <v/>
      </c>
      <c r="S174" s="395" t="str">
        <f t="shared" si="206"/>
        <v/>
      </c>
      <c r="T174" s="395" t="str">
        <f t="shared" si="206"/>
        <v/>
      </c>
      <c r="U174" s="408" t="str">
        <f t="shared" si="206"/>
        <v/>
      </c>
      <c r="V174" s="301"/>
      <c r="W174" s="301"/>
      <c r="AA174" s="73"/>
      <c r="AB174" s="69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78"/>
      <c r="AV174" s="78"/>
      <c r="AW174" s="83"/>
      <c r="AX174" s="84"/>
      <c r="BA174" s="149"/>
      <c r="BB174" s="150"/>
      <c r="BC174" s="151"/>
      <c r="BQ174" s="153"/>
      <c r="BR174" s="151"/>
      <c r="BV174" s="151"/>
      <c r="BZ174" s="151"/>
    </row>
    <row r="175" spans="1:78" ht="15.9" customHeight="1" x14ac:dyDescent="0.25">
      <c r="B175" s="391" t="str">
        <f t="shared" ref="B175:C179" si="208">IF(AA175=0,"",AA175)</f>
        <v>Spieler 1</v>
      </c>
      <c r="C175" s="392" t="str">
        <f t="shared" si="208"/>
        <v/>
      </c>
      <c r="D175" s="393">
        <f>IF(AC175=301,"",AC175)</f>
        <v>0</v>
      </c>
      <c r="E175" s="393" t="str">
        <f>IF(AD175=0,"",AD175)</f>
        <v/>
      </c>
      <c r="F175" s="393">
        <f>IF(AE175=301,"",AE175)</f>
        <v>0</v>
      </c>
      <c r="G175" s="393" t="str">
        <f>IF(AF175=0,"",AF175)</f>
        <v/>
      </c>
      <c r="H175" s="393">
        <f>IF(AG175=301,"",AG175)</f>
        <v>0</v>
      </c>
      <c r="I175" s="393" t="str">
        <f>IF(AH175=0,"",AH175)</f>
        <v/>
      </c>
      <c r="J175" s="393">
        <f>IF(AI175=301,"",AI175)</f>
        <v>0</v>
      </c>
      <c r="K175" s="393" t="str">
        <f>IF(AJ175=0,"",AJ175)</f>
        <v/>
      </c>
      <c r="L175" s="393">
        <f>IF(AK175=301,"",AK175)</f>
        <v>0</v>
      </c>
      <c r="M175" s="393" t="str">
        <f>IF(AL175=0,"",AL175)</f>
        <v/>
      </c>
      <c r="N175" s="393">
        <f>IF(AM175=301,"",AM175)</f>
        <v>0</v>
      </c>
      <c r="O175" s="393" t="str">
        <f>IF(AN175=0,"",AN175)</f>
        <v/>
      </c>
      <c r="P175" s="393">
        <f>IF(AO175=301,"",AO175)</f>
        <v>0</v>
      </c>
      <c r="Q175" s="393" t="str">
        <f>IF(AP175=0,"",AP175)</f>
        <v/>
      </c>
      <c r="R175" s="393">
        <f>IF(AQ175=301,"",AQ175)</f>
        <v>0</v>
      </c>
      <c r="S175" s="393" t="str">
        <f>IF(AR175=0,"",AR175)</f>
        <v/>
      </c>
      <c r="T175" s="393">
        <f>IF(AS175=301,"",AS175)</f>
        <v>0</v>
      </c>
      <c r="U175" s="393" t="str">
        <f>IF(AT175=0,"",AT175)</f>
        <v/>
      </c>
      <c r="V175" s="404"/>
      <c r="W175" s="404"/>
      <c r="AA175" s="74" t="s">
        <v>0</v>
      </c>
      <c r="AB175" s="75"/>
      <c r="AC175" s="420">
        <f>ABS(INDEX(AC:AC,MATCH(AC172,$AA:$AA,0)+5)+INDEX(AC:AC,MATCH(AC172,$AA:$AA,0)+6)+INDEX(AC:AC,MATCH(AC172,$AA:$AA,0)+7))</f>
        <v>0</v>
      </c>
      <c r="AD175" s="421"/>
      <c r="AE175" s="420">
        <f>ABS(INDEX(AE:AE,MATCH(AE172,$AA:$AA,0)+5)+INDEX(AE:AE,MATCH(AE172,$AA:$AA,0)+6)+INDEX(AE:AE,MATCH(AE172,$AA:$AA,0)+7))</f>
        <v>0</v>
      </c>
      <c r="AF175" s="421"/>
      <c r="AG175" s="420">
        <f>ABS(INDEX(AG:AG,MATCH(AG172,$AA:$AA,0)+5)+INDEX(AG:AG,MATCH(AG172,$AA:$AA,0)+6)+INDEX(AG:AG,MATCH(AG172,$AA:$AA,0)+7))</f>
        <v>0</v>
      </c>
      <c r="AH175" s="421"/>
      <c r="AI175" s="420">
        <f>ABS(INDEX(AI:AI,MATCH(AI172,$AA:$AA,0)+5)+INDEX(AI:AI,MATCH(AI172,$AA:$AA,0)+6)+INDEX(AI:AI,MATCH(AI172,$AA:$AA,0)+7))</f>
        <v>0</v>
      </c>
      <c r="AJ175" s="421"/>
      <c r="AK175" s="420">
        <f>ABS(INDEX(AK:AK,MATCH(AK172,$AA:$AA,0)+5)+INDEX(AK:AK,MATCH(AK172,$AA:$AA,0)+6)+INDEX(AK:AK,MATCH(AK172,$AA:$AA,0)+7))</f>
        <v>0</v>
      </c>
      <c r="AL175" s="421"/>
      <c r="AM175" s="420">
        <f>ABS(INDEX(AM:AM,MATCH(AM172,$AA:$AA,0)+5)+INDEX(AM:AM,MATCH(AM172,$AA:$AA,0)+6)+INDEX(AM:AM,MATCH(AM172,$AA:$AA,0)+7))</f>
        <v>0</v>
      </c>
      <c r="AN175" s="421"/>
      <c r="AO175" s="420">
        <f>ABS(INDEX(AO:AO,MATCH(AO172,$AA:$AA,0)+5)+INDEX(AO:AO,MATCH(AO172,$AA:$AA,0)+6)+INDEX(AO:AO,MATCH(AO172,$AA:$AA,0)+7))</f>
        <v>0</v>
      </c>
      <c r="AP175" s="421"/>
      <c r="AQ175" s="420">
        <f>ABS(INDEX(AQ:AQ,MATCH(AQ172,$AA:$AA,0)+5)+INDEX(AQ:AQ,MATCH(AQ172,$AA:$AA,0)+6)+INDEX(AQ:AQ,MATCH(AQ172,$AA:$AA,0)+7))</f>
        <v>0</v>
      </c>
      <c r="AR175" s="421"/>
      <c r="AS175" s="420">
        <f>ABS(INDEX(AS:AS,MATCH(AS172,$AA:$AA,0)+5)+INDEX(AS:AS,MATCH(AS172,$AA:$AA,0)+6)+INDEX(AS:AS,MATCH(AS172,$AA:$AA,0)+7))</f>
        <v>0</v>
      </c>
      <c r="AT175" s="421"/>
      <c r="AU175" s="1"/>
      <c r="AV175" s="1"/>
      <c r="AW175" s="83"/>
      <c r="AX175" s="84"/>
      <c r="BA175" s="149"/>
      <c r="BB175" s="150"/>
      <c r="BC175" s="151"/>
      <c r="BQ175" s="153"/>
      <c r="BR175" s="151"/>
      <c r="BV175" s="151"/>
      <c r="BZ175" s="151"/>
    </row>
    <row r="176" spans="1:78" ht="15.9" customHeight="1" x14ac:dyDescent="0.25">
      <c r="B176" s="391" t="str">
        <f t="shared" si="208"/>
        <v>Spieler 2</v>
      </c>
      <c r="C176" s="392" t="str">
        <f t="shared" si="208"/>
        <v/>
      </c>
      <c r="D176" s="393">
        <f>IF(AC176=301,"",AC176)</f>
        <v>0</v>
      </c>
      <c r="E176" s="393" t="str">
        <f>IF(AD176=0,"",AD176)</f>
        <v/>
      </c>
      <c r="F176" s="393">
        <f>IF(AE176=301,"",AE176)</f>
        <v>0</v>
      </c>
      <c r="G176" s="393" t="str">
        <f>IF(AF176=0,"",AF176)</f>
        <v/>
      </c>
      <c r="H176" s="393">
        <f>IF(AG176=301,"",AG176)</f>
        <v>0</v>
      </c>
      <c r="I176" s="393" t="str">
        <f>IF(AH176=0,"",AH176)</f>
        <v/>
      </c>
      <c r="J176" s="393">
        <f>IF(AI176=301,"",AI176)</f>
        <v>0</v>
      </c>
      <c r="K176" s="393" t="str">
        <f>IF(AJ176=0,"",AJ176)</f>
        <v/>
      </c>
      <c r="L176" s="393">
        <f>IF(AK176=301,"",AK176)</f>
        <v>0</v>
      </c>
      <c r="M176" s="393" t="str">
        <f>IF(AL176=0,"",AL176)</f>
        <v/>
      </c>
      <c r="N176" s="393">
        <f>IF(AM176=301,"",AM176)</f>
        <v>0</v>
      </c>
      <c r="O176" s="393" t="str">
        <f>IF(AN176=0,"",AN176)</f>
        <v/>
      </c>
      <c r="P176" s="393">
        <f>IF(AO176=301,"",AO176)</f>
        <v>0</v>
      </c>
      <c r="Q176" s="393" t="str">
        <f>IF(AP176=0,"",AP176)</f>
        <v/>
      </c>
      <c r="R176" s="393">
        <f>IF(AQ176=301,"",AQ176)</f>
        <v>0</v>
      </c>
      <c r="S176" s="393" t="str">
        <f>IF(AR176=0,"",AR176)</f>
        <v/>
      </c>
      <c r="T176" s="393">
        <f>IF(AS176=301,"",AS176)</f>
        <v>0</v>
      </c>
      <c r="U176" s="393" t="str">
        <f>IF(AT176=0,"",AT176)</f>
        <v/>
      </c>
      <c r="V176" s="404"/>
      <c r="W176" s="404"/>
      <c r="AA176" s="74" t="s">
        <v>2</v>
      </c>
      <c r="AB176" s="75"/>
      <c r="AC176" s="422">
        <f>ABS(INDEX(AC:AC,MATCH(AC172,$AA:$AA,0)+8)+INDEX(AC:AC,MATCH(AC172,$AA:$AA,0)+9)+INDEX(AC:AC,MATCH(AC172,$AA:$AA,0)+10))</f>
        <v>0</v>
      </c>
      <c r="AD176" s="423"/>
      <c r="AE176" s="422">
        <f>ABS(INDEX(AE:AE,MATCH(AE172,$AA:$AA,0)+8)+INDEX(AE:AE,MATCH(AE172,$AA:$AA,0)+9)+INDEX(AE:AE,MATCH(AE172,$AA:$AA,0)+10))</f>
        <v>0</v>
      </c>
      <c r="AF176" s="423"/>
      <c r="AG176" s="422">
        <f>ABS(INDEX(AG:AG,MATCH(AG172,$AA:$AA,0)+8)+INDEX(AG:AG,MATCH(AG172,$AA:$AA,0)+9)+INDEX(AG:AG,MATCH(AG172,$AA:$AA,0)+10))</f>
        <v>0</v>
      </c>
      <c r="AH176" s="423"/>
      <c r="AI176" s="422">
        <f>ABS(INDEX(AI:AI,MATCH(AI172,$AA:$AA,0)+8)+INDEX(AI:AI,MATCH(AI172,$AA:$AA,0)+9)+INDEX(AI:AI,MATCH(AI172,$AA:$AA,0)+10))</f>
        <v>0</v>
      </c>
      <c r="AJ176" s="423"/>
      <c r="AK176" s="422">
        <f>ABS(INDEX(AK:AK,MATCH(AK172,$AA:$AA,0)+8)+INDEX(AK:AK,MATCH(AK172,$AA:$AA,0)+9)+INDEX(AK:AK,MATCH(AK172,$AA:$AA,0)+10))</f>
        <v>0</v>
      </c>
      <c r="AL176" s="423"/>
      <c r="AM176" s="422">
        <f>ABS(INDEX(AM:AM,MATCH(AM172,$AA:$AA,0)+8)+INDEX(AM:AM,MATCH(AM172,$AA:$AA,0)+9)+INDEX(AM:AM,MATCH(AM172,$AA:$AA,0)+10))</f>
        <v>0</v>
      </c>
      <c r="AN176" s="423"/>
      <c r="AO176" s="422">
        <f>ABS(INDEX(AO:AO,MATCH(AO172,$AA:$AA,0)+8)+INDEX(AO:AO,MATCH(AO172,$AA:$AA,0)+9)+INDEX(AO:AO,MATCH(AO172,$AA:$AA,0)+10))</f>
        <v>0</v>
      </c>
      <c r="AP176" s="423"/>
      <c r="AQ176" s="422">
        <f>ABS(INDEX(AQ:AQ,MATCH(AQ172,$AA:$AA,0)+8)+INDEX(AQ:AQ,MATCH(AQ172,$AA:$AA,0)+9)+INDEX(AQ:AQ,MATCH(AQ172,$AA:$AA,0)+10))</f>
        <v>0</v>
      </c>
      <c r="AR176" s="423"/>
      <c r="AS176" s="422">
        <f>ABS(INDEX(AS:AS,MATCH(AS172,$AA:$AA,0)+8)+INDEX(AS:AS,MATCH(AS172,$AA:$AA,0)+9)+INDEX(AS:AS,MATCH(AS172,$AA:$AA,0)+10))</f>
        <v>0</v>
      </c>
      <c r="AT176" s="423"/>
      <c r="AU176" s="1"/>
      <c r="AV176" s="1"/>
      <c r="AW176" s="83"/>
      <c r="AX176" s="84"/>
      <c r="BA176" s="149"/>
      <c r="BB176" s="150"/>
      <c r="BC176" s="151"/>
      <c r="BQ176" s="153"/>
      <c r="BR176" s="151"/>
      <c r="BV176" s="151"/>
      <c r="BZ176" s="151"/>
    </row>
    <row r="177" spans="1:78" ht="15.9" customHeight="1" x14ac:dyDescent="0.25">
      <c r="B177" s="391" t="str">
        <f t="shared" si="208"/>
        <v>Spieler 3</v>
      </c>
      <c r="C177" s="392" t="str">
        <f t="shared" si="208"/>
        <v/>
      </c>
      <c r="D177" s="393">
        <f>IF(AC177=301,"",AC177)</f>
        <v>0</v>
      </c>
      <c r="E177" s="393" t="str">
        <f>IF(AD177=0,"",AD177)</f>
        <v/>
      </c>
      <c r="F177" s="393">
        <f>IF(AE177=301,"",AE177)</f>
        <v>0</v>
      </c>
      <c r="G177" s="393" t="str">
        <f>IF(AF177=0,"",AF177)</f>
        <v/>
      </c>
      <c r="H177" s="393">
        <f>IF(AG177=301,"",AG177)</f>
        <v>0</v>
      </c>
      <c r="I177" s="393" t="str">
        <f>IF(AH177=0,"",AH177)</f>
        <v/>
      </c>
      <c r="J177" s="393">
        <f>IF(AI177=301,"",AI177)</f>
        <v>0</v>
      </c>
      <c r="K177" s="393" t="str">
        <f>IF(AJ177=0,"",AJ177)</f>
        <v/>
      </c>
      <c r="L177" s="393">
        <f>IF(AK177=301,"",AK177)</f>
        <v>0</v>
      </c>
      <c r="M177" s="393" t="str">
        <f>IF(AL177=0,"",AL177)</f>
        <v/>
      </c>
      <c r="N177" s="393">
        <f>IF(AM177=301,"",AM177)</f>
        <v>0</v>
      </c>
      <c r="O177" s="393" t="str">
        <f>IF(AN177=0,"",AN177)</f>
        <v/>
      </c>
      <c r="P177" s="393">
        <f>IF(AO177=301,"",AO177)</f>
        <v>0</v>
      </c>
      <c r="Q177" s="393" t="str">
        <f>IF(AP177=0,"",AP177)</f>
        <v/>
      </c>
      <c r="R177" s="393">
        <f>IF(AQ177=301,"",AQ177)</f>
        <v>0</v>
      </c>
      <c r="S177" s="393" t="str">
        <f>IF(AR177=0,"",AR177)</f>
        <v/>
      </c>
      <c r="T177" s="393">
        <f>IF(AS177=301,"",AS177)</f>
        <v>0</v>
      </c>
      <c r="U177" s="393" t="str">
        <f>IF(AT177=0,"",AT177)</f>
        <v/>
      </c>
      <c r="V177" s="404"/>
      <c r="W177" s="404"/>
      <c r="AA177" s="74" t="s">
        <v>3</v>
      </c>
      <c r="AB177" s="75"/>
      <c r="AC177" s="422">
        <f>ABS(INDEX(AC:AC,MATCH(AC172,$AA:$AA,0)+11)+INDEX(AC:AC,MATCH(AC172,$AA:$AA,0)+12)+INDEX(AC:AC,MATCH(AC172,$AA:$AA,0)+13))</f>
        <v>0</v>
      </c>
      <c r="AD177" s="423"/>
      <c r="AE177" s="422">
        <f>ABS(INDEX(AE:AE,MATCH(AE172,$AA:$AA,0)+11)+INDEX(AE:AE,MATCH(AE172,$AA:$AA,0)+12)+INDEX(AE:AE,MATCH(AE172,$AA:$AA,0)+13))</f>
        <v>0</v>
      </c>
      <c r="AF177" s="423"/>
      <c r="AG177" s="422">
        <f>ABS(INDEX(AG:AG,MATCH(AG172,$AA:$AA,0)+11)+INDEX(AG:AG,MATCH(AG172,$AA:$AA,0)+12)+INDEX(AG:AG,MATCH(AG172,$AA:$AA,0)+13))</f>
        <v>0</v>
      </c>
      <c r="AH177" s="423"/>
      <c r="AI177" s="422">
        <f>ABS(INDEX(AI:AI,MATCH(AI172,$AA:$AA,0)+11)+INDEX(AI:AI,MATCH(AI172,$AA:$AA,0)+12)+INDEX(AI:AI,MATCH(AI172,$AA:$AA,0)+13))</f>
        <v>0</v>
      </c>
      <c r="AJ177" s="423"/>
      <c r="AK177" s="422">
        <f>ABS(INDEX(AK:AK,MATCH(AK172,$AA:$AA,0)+11)+INDEX(AK:AK,MATCH(AK172,$AA:$AA,0)+12)+INDEX(AK:AK,MATCH(AK172,$AA:$AA,0)+13))</f>
        <v>0</v>
      </c>
      <c r="AL177" s="423"/>
      <c r="AM177" s="422">
        <f>ABS(INDEX(AM:AM,MATCH(AM172,$AA:$AA,0)+11)+INDEX(AM:AM,MATCH(AM172,$AA:$AA,0)+12)+INDEX(AM:AM,MATCH(AM172,$AA:$AA,0)+13))</f>
        <v>0</v>
      </c>
      <c r="AN177" s="423"/>
      <c r="AO177" s="422">
        <f>ABS(INDEX(AO:AO,MATCH(AO172,$AA:$AA,0)+11)+INDEX(AO:AO,MATCH(AO172,$AA:$AA,0)+12)+INDEX(AO:AO,MATCH(AO172,$AA:$AA,0)+13))</f>
        <v>0</v>
      </c>
      <c r="AP177" s="423"/>
      <c r="AQ177" s="422">
        <f>ABS(INDEX(AQ:AQ,MATCH(AQ172,$AA:$AA,0)+11)+INDEX(AQ:AQ,MATCH(AQ172,$AA:$AA,0)+12)+INDEX(AQ:AQ,MATCH(AQ172,$AA:$AA,0)+13))</f>
        <v>0</v>
      </c>
      <c r="AR177" s="423"/>
      <c r="AS177" s="422">
        <f>ABS(INDEX(AS:AS,MATCH(AS172,$AA:$AA,0)+11)+INDEX(AS:AS,MATCH(AS172,$AA:$AA,0)+12)+INDEX(AS:AS,MATCH(AS172,$AA:$AA,0)+13))</f>
        <v>0</v>
      </c>
      <c r="AT177" s="423"/>
      <c r="AU177" s="1"/>
      <c r="AV177" s="1"/>
      <c r="AW177" s="83"/>
      <c r="AX177" s="84"/>
      <c r="BA177" s="149"/>
      <c r="BB177" s="150"/>
      <c r="BC177" s="151"/>
      <c r="BQ177" s="153"/>
      <c r="BR177" s="151"/>
      <c r="BV177" s="151"/>
      <c r="BZ177" s="151"/>
    </row>
    <row r="178" spans="1:78" ht="15.9" customHeight="1" x14ac:dyDescent="0.25">
      <c r="B178" s="391" t="str">
        <f t="shared" si="208"/>
        <v>Spieler 4</v>
      </c>
      <c r="C178" s="392" t="str">
        <f t="shared" si="208"/>
        <v/>
      </c>
      <c r="D178" s="393">
        <f>IF(AC178=301,"",AC178)</f>
        <v>0</v>
      </c>
      <c r="E178" s="393" t="str">
        <f>IF(AD178=0,"",AD178)</f>
        <v/>
      </c>
      <c r="F178" s="393">
        <f>IF(AE178=301,"",AE178)</f>
        <v>0</v>
      </c>
      <c r="G178" s="393" t="str">
        <f>IF(AF178=0,"",AF178)</f>
        <v/>
      </c>
      <c r="H178" s="393">
        <f>IF(AG178=301,"",AG178)</f>
        <v>0</v>
      </c>
      <c r="I178" s="393" t="str">
        <f>IF(AH178=0,"",AH178)</f>
        <v/>
      </c>
      <c r="J178" s="393">
        <f>IF(AI178=301,"",AI178)</f>
        <v>0</v>
      </c>
      <c r="K178" s="393" t="str">
        <f>IF(AJ178=0,"",AJ178)</f>
        <v/>
      </c>
      <c r="L178" s="393">
        <f>IF(AK178=301,"",AK178)</f>
        <v>0</v>
      </c>
      <c r="M178" s="393" t="str">
        <f>IF(AL178=0,"",AL178)</f>
        <v/>
      </c>
      <c r="N178" s="393">
        <f>IF(AM178=301,"",AM178)</f>
        <v>0</v>
      </c>
      <c r="O178" s="393" t="str">
        <f>IF(AN178=0,"",AN178)</f>
        <v/>
      </c>
      <c r="P178" s="393">
        <f>IF(AO178=301,"",AO178)</f>
        <v>0</v>
      </c>
      <c r="Q178" s="393" t="str">
        <f>IF(AP178=0,"",AP178)</f>
        <v/>
      </c>
      <c r="R178" s="393">
        <f>IF(AQ178=301,"",AQ178)</f>
        <v>0</v>
      </c>
      <c r="S178" s="393" t="str">
        <f>IF(AR178=0,"",AR178)</f>
        <v/>
      </c>
      <c r="T178" s="393">
        <f>IF(AS178=301,"",AS178)</f>
        <v>0</v>
      </c>
      <c r="U178" s="393" t="str">
        <f>IF(AT178=0,"",AT178)</f>
        <v/>
      </c>
      <c r="V178" s="404"/>
      <c r="W178" s="404"/>
      <c r="AA178" s="74" t="s">
        <v>11</v>
      </c>
      <c r="AB178" s="75"/>
      <c r="AC178" s="422">
        <f>ABS(INDEX(AC:AC,MATCH(AC172,$AA:$AA,0)+14)+INDEX(AC:AC,MATCH(AC172,$AA:$AA,0)+15)+INDEX(AC:AC,MATCH(AC172,$AA:$AA,0)+16))</f>
        <v>0</v>
      </c>
      <c r="AD178" s="423"/>
      <c r="AE178" s="422">
        <f>ABS(INDEX(AE:AE,MATCH(AE172,$AA:$AA,0)+14)+INDEX(AE:AE,MATCH(AE172,$AA:$AA,0)+15)+INDEX(AE:AE,MATCH(AE172,$AA:$AA,0)+16))</f>
        <v>0</v>
      </c>
      <c r="AF178" s="423"/>
      <c r="AG178" s="422">
        <f>ABS(INDEX(AG:AG,MATCH(AG172,$AA:$AA,0)+14)+INDEX(AG:AG,MATCH(AG172,$AA:$AA,0)+15)+INDEX(AG:AG,MATCH(AG172,$AA:$AA,0)+16))</f>
        <v>0</v>
      </c>
      <c r="AH178" s="423"/>
      <c r="AI178" s="422">
        <f>ABS(INDEX(AI:AI,MATCH(AI172,$AA:$AA,0)+14)+INDEX(AI:AI,MATCH(AI172,$AA:$AA,0)+15)+INDEX(AI:AI,MATCH(AI172,$AA:$AA,0)+16))</f>
        <v>0</v>
      </c>
      <c r="AJ178" s="423"/>
      <c r="AK178" s="422">
        <f>ABS(INDEX(AK:AK,MATCH(AK172,$AA:$AA,0)+14)+INDEX(AK:AK,MATCH(AK172,$AA:$AA,0)+15)+INDEX(AK:AK,MATCH(AK172,$AA:$AA,0)+16))</f>
        <v>0</v>
      </c>
      <c r="AL178" s="423"/>
      <c r="AM178" s="422">
        <f>ABS(INDEX(AM:AM,MATCH(AM172,$AA:$AA,0)+14)+INDEX(AM:AM,MATCH(AM172,$AA:$AA,0)+15)+INDEX(AM:AM,MATCH(AM172,$AA:$AA,0)+16))</f>
        <v>0</v>
      </c>
      <c r="AN178" s="423"/>
      <c r="AO178" s="422">
        <f>ABS(INDEX(AO:AO,MATCH(AO172,$AA:$AA,0)+14)+INDEX(AO:AO,MATCH(AO172,$AA:$AA,0)+15)+INDEX(AO:AO,MATCH(AO172,$AA:$AA,0)+16))</f>
        <v>0</v>
      </c>
      <c r="AP178" s="423"/>
      <c r="AQ178" s="422">
        <f>ABS(INDEX(AQ:AQ,MATCH(AQ172,$AA:$AA,0)+14)+INDEX(AQ:AQ,MATCH(AQ172,$AA:$AA,0)+15)+INDEX(AQ:AQ,MATCH(AQ172,$AA:$AA,0)+16))</f>
        <v>0</v>
      </c>
      <c r="AR178" s="423"/>
      <c r="AS178" s="422">
        <f>ABS(INDEX(AS:AS,MATCH(AS172,$AA:$AA,0)+14)+INDEX(AS:AS,MATCH(AS172,$AA:$AA,0)+15)+INDEX(AS:AS,MATCH(AS172,$AA:$AA,0)+16))</f>
        <v>0</v>
      </c>
      <c r="AT178" s="423"/>
      <c r="AU178" s="1"/>
      <c r="AV178" s="1"/>
      <c r="AW178" s="83"/>
      <c r="AX178" s="84"/>
      <c r="BA178" s="149"/>
      <c r="BB178" s="150"/>
      <c r="BC178" s="151"/>
      <c r="BQ178" s="153"/>
      <c r="BR178" s="151"/>
      <c r="BV178" s="151"/>
      <c r="BZ178" s="151"/>
    </row>
    <row r="179" spans="1:78" ht="15.9" customHeight="1" x14ac:dyDescent="0.25">
      <c r="B179" s="388" t="str">
        <f t="shared" si="208"/>
        <v>Gesamt</v>
      </c>
      <c r="C179" s="389" t="str">
        <f t="shared" si="208"/>
        <v/>
      </c>
      <c r="D179" s="394">
        <f>IF(AC179=1505,"",AC179)</f>
        <v>0</v>
      </c>
      <c r="E179" s="394" t="str">
        <f>IF(AD179=0,"",AD179)</f>
        <v/>
      </c>
      <c r="F179" s="394">
        <f>IF(AE179=1505,"",AE179)</f>
        <v>0</v>
      </c>
      <c r="G179" s="394" t="str">
        <f>IF(AF179=0,"",AF179)</f>
        <v/>
      </c>
      <c r="H179" s="394">
        <f>IF(AG179=1505,"",AG179)</f>
        <v>0</v>
      </c>
      <c r="I179" s="394" t="str">
        <f>IF(AH179=0,"",AH179)</f>
        <v/>
      </c>
      <c r="J179" s="394">
        <f>IF(AI179=1505,"",AI179)</f>
        <v>0</v>
      </c>
      <c r="K179" s="394" t="str">
        <f>IF(AJ179=0,"",AJ179)</f>
        <v/>
      </c>
      <c r="L179" s="394">
        <f>IF(AK179=1505,"",AK179)</f>
        <v>0</v>
      </c>
      <c r="M179" s="394" t="str">
        <f>IF(AL179=0,"",AL179)</f>
        <v/>
      </c>
      <c r="N179" s="394">
        <f>IF(AM179=1505,"",AM179)</f>
        <v>0</v>
      </c>
      <c r="O179" s="394" t="str">
        <f>IF(AN179=0,"",AN179)</f>
        <v/>
      </c>
      <c r="P179" s="394">
        <f>IF(AO179=1505,"",AO179)</f>
        <v>0</v>
      </c>
      <c r="Q179" s="394" t="str">
        <f>IF(AP179=0,"",AP179)</f>
        <v/>
      </c>
      <c r="R179" s="394">
        <f>IF(AQ179=1505,"",AQ179)</f>
        <v>0</v>
      </c>
      <c r="S179" s="394" t="str">
        <f>IF(AR179=0,"",AR179)</f>
        <v/>
      </c>
      <c r="T179" s="394">
        <f>IF(AS179=1505,"",AS179)</f>
        <v>0</v>
      </c>
      <c r="U179" s="394" t="str">
        <f>IF(AT179=0,"",AT179)</f>
        <v/>
      </c>
      <c r="V179" s="290"/>
      <c r="W179" s="290"/>
      <c r="AA179" s="76" t="s">
        <v>960</v>
      </c>
      <c r="AB179" s="77"/>
      <c r="AC179" s="388">
        <f>SUM(AC175:AC178)</f>
        <v>0</v>
      </c>
      <c r="AD179" s="389"/>
      <c r="AE179" s="388">
        <f>SUM(AE175:AE178)</f>
        <v>0</v>
      </c>
      <c r="AF179" s="389"/>
      <c r="AG179" s="388">
        <f>SUM(AG175:AG178)</f>
        <v>0</v>
      </c>
      <c r="AH179" s="389"/>
      <c r="AI179" s="388">
        <f>SUM(AI175:AI178)</f>
        <v>0</v>
      </c>
      <c r="AJ179" s="389"/>
      <c r="AK179" s="388">
        <f>SUM(AK175:AK178)</f>
        <v>0</v>
      </c>
      <c r="AL179" s="389"/>
      <c r="AM179" s="388">
        <f>SUM(AM175:AM178)</f>
        <v>0</v>
      </c>
      <c r="AN179" s="389"/>
      <c r="AO179" s="388">
        <f>SUM(AO175:AO178)</f>
        <v>0</v>
      </c>
      <c r="AP179" s="389"/>
      <c r="AQ179" s="388">
        <f>SUM(AQ175:AQ178)</f>
        <v>0</v>
      </c>
      <c r="AR179" s="389"/>
      <c r="AS179" s="388">
        <f>SUM(AS175:AS178)</f>
        <v>0</v>
      </c>
      <c r="AT179" s="389"/>
      <c r="AU179" s="69"/>
      <c r="AV179" s="69"/>
      <c r="AW179" s="83"/>
      <c r="AX179" s="84"/>
      <c r="BA179" s="149"/>
      <c r="BB179" s="150"/>
      <c r="BC179" s="151"/>
      <c r="BQ179" s="153"/>
      <c r="BR179" s="151"/>
      <c r="BV179" s="151"/>
      <c r="BZ179" s="151"/>
    </row>
    <row r="180" spans="1:78" ht="10.5" customHeight="1" x14ac:dyDescent="0.25">
      <c r="B180" s="78"/>
      <c r="C180" s="6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AA180" s="78"/>
      <c r="AB180" s="69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83"/>
      <c r="AX180" s="84"/>
      <c r="BA180" s="149"/>
      <c r="BB180" s="150"/>
      <c r="BC180" s="151"/>
      <c r="BQ180" s="153"/>
      <c r="BR180" s="151"/>
      <c r="BV180" s="151"/>
      <c r="BZ180" s="151"/>
    </row>
    <row r="181" spans="1:78" ht="21" customHeight="1" x14ac:dyDescent="0.4">
      <c r="B181" s="28" t="str">
        <f>AA181</f>
        <v>Team-Nr.</v>
      </c>
      <c r="C181" s="29"/>
      <c r="D181" s="28" t="str">
        <f>AC181</f>
        <v>Liga:</v>
      </c>
      <c r="E181" s="31"/>
      <c r="F181" s="390" t="str">
        <f>AE181</f>
        <v>Bayernliga Herren</v>
      </c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2"/>
      <c r="S181" s="33" t="s">
        <v>955</v>
      </c>
      <c r="T181" s="34"/>
      <c r="U181" s="401" t="str">
        <f>AT181</f>
        <v>18.10./19.10.</v>
      </c>
      <c r="V181" s="402"/>
      <c r="W181" s="403"/>
      <c r="X181" s="386"/>
      <c r="Y181" s="387"/>
      <c r="Z181" s="387"/>
      <c r="AA181" s="28" t="s">
        <v>974</v>
      </c>
      <c r="AB181" s="29"/>
      <c r="AC181" s="30" t="s">
        <v>953</v>
      </c>
      <c r="AD181" s="31"/>
      <c r="AE181" s="29" t="str">
        <f>Schlüssel!$C$1</f>
        <v>Bayernliga Herren</v>
      </c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32"/>
      <c r="AR181" s="33" t="s">
        <v>955</v>
      </c>
      <c r="AS181" s="34"/>
      <c r="AT181" s="401" t="str">
        <f>VLOOKUP(AS182,Spielorte!$A$1:$C$6,2)</f>
        <v>18.10./19.10.</v>
      </c>
      <c r="AU181" s="402"/>
      <c r="AV181" s="403"/>
      <c r="AW181" s="83"/>
      <c r="AX181" s="84"/>
      <c r="BA181" s="149" t="s">
        <v>1117</v>
      </c>
      <c r="BB181" s="150" t="s">
        <v>972</v>
      </c>
      <c r="BC181" s="151" t="s">
        <v>991</v>
      </c>
      <c r="BD181" s="152" t="s">
        <v>990</v>
      </c>
      <c r="BE181" s="152" t="s">
        <v>972</v>
      </c>
      <c r="BF181" s="152" t="s">
        <v>992</v>
      </c>
      <c r="BG181" s="152" t="s">
        <v>1028</v>
      </c>
      <c r="BH181" s="152" t="s">
        <v>1118</v>
      </c>
      <c r="BI181" s="152" t="s">
        <v>1119</v>
      </c>
      <c r="BJ181" s="152" t="s">
        <v>1120</v>
      </c>
      <c r="BK181" s="152" t="s">
        <v>1121</v>
      </c>
      <c r="BL181" s="152" t="s">
        <v>1122</v>
      </c>
      <c r="BM181" s="152" t="s">
        <v>1129</v>
      </c>
      <c r="BN181" s="152" t="s">
        <v>1130</v>
      </c>
      <c r="BO181" s="152" t="s">
        <v>1131</v>
      </c>
      <c r="BP181" s="152" t="s">
        <v>1132</v>
      </c>
      <c r="BQ181" s="153" t="s">
        <v>1123</v>
      </c>
      <c r="BR181" s="151" t="s">
        <v>993</v>
      </c>
      <c r="BS181" s="152" t="s">
        <v>1124</v>
      </c>
      <c r="BT181" s="152" t="s">
        <v>1125</v>
      </c>
      <c r="BU181" s="152" t="s">
        <v>991</v>
      </c>
      <c r="BV181" s="151" t="s">
        <v>993</v>
      </c>
      <c r="BW181" s="153" t="s">
        <v>1126</v>
      </c>
      <c r="BX181" s="152" t="s">
        <v>1127</v>
      </c>
      <c r="BY181" s="152" t="s">
        <v>1128</v>
      </c>
      <c r="BZ181" s="151" t="s">
        <v>993</v>
      </c>
    </row>
    <row r="182" spans="1:78" ht="17.25" customHeight="1" thickBot="1" x14ac:dyDescent="0.45">
      <c r="B182" s="37">
        <f>AA182</f>
        <v>7</v>
      </c>
      <c r="D182" s="30" t="s">
        <v>954</v>
      </c>
      <c r="E182" s="38"/>
      <c r="F182" s="400" t="str">
        <f>AE182</f>
        <v>Unterföhring Dreambowl Palace</v>
      </c>
      <c r="G182" s="400"/>
      <c r="H182" s="400"/>
      <c r="I182" s="400"/>
      <c r="J182" s="400"/>
      <c r="K182" s="400"/>
      <c r="L182" s="400"/>
      <c r="M182" s="400"/>
      <c r="N182" s="400"/>
      <c r="O182" s="400"/>
      <c r="P182" s="39"/>
      <c r="Q182" s="39"/>
      <c r="S182" s="33" t="s">
        <v>952</v>
      </c>
      <c r="T182" s="40">
        <f>AS182</f>
        <v>2</v>
      </c>
      <c r="U182" s="34"/>
      <c r="V182" s="34"/>
      <c r="Z182" s="36"/>
      <c r="AA182" s="37">
        <v>7</v>
      </c>
      <c r="AC182" s="30" t="s">
        <v>954</v>
      </c>
      <c r="AD182" s="38"/>
      <c r="AE182" s="85" t="str">
        <f>VLOOKUP(AS182,Spielorte!$A$1:$C$6,3)</f>
        <v>Unterföhring Dreambowl Palace</v>
      </c>
      <c r="AF182" s="85"/>
      <c r="AG182" s="85"/>
      <c r="AH182" s="85"/>
      <c r="AI182" s="85"/>
      <c r="AJ182" s="85"/>
      <c r="AK182" s="85"/>
      <c r="AL182" s="85"/>
      <c r="AM182" s="85"/>
      <c r="AN182" s="85"/>
      <c r="AO182" s="39"/>
      <c r="AP182" s="39"/>
      <c r="AR182" s="33" t="s">
        <v>952</v>
      </c>
      <c r="AS182" s="40">
        <v>2</v>
      </c>
      <c r="AT182" s="34"/>
      <c r="AU182" s="34"/>
      <c r="AW182" s="83"/>
      <c r="AX182" s="84"/>
      <c r="BA182" s="149"/>
      <c r="BB182" s="150"/>
      <c r="BC182" s="151"/>
      <c r="BQ182" s="153"/>
      <c r="BR182" s="151"/>
      <c r="BV182" s="151"/>
      <c r="BW182" s="153"/>
      <c r="BZ182" s="151"/>
    </row>
    <row r="183" spans="1:78" ht="15.75" customHeight="1" thickBot="1" x14ac:dyDescent="0.3">
      <c r="B183" s="41" t="str">
        <f>VLOOKUP(B182,Schlüssel!$A$5:$B$14,2)</f>
        <v>Bowlinghaus Bamberg 1</v>
      </c>
      <c r="C183" s="42"/>
      <c r="D183" s="43"/>
      <c r="E183" s="44"/>
      <c r="F183" s="45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AA183" s="41" t="str">
        <f>VLOOKUP(AA182,Schlüssel!$A$5:$B$14,2)</f>
        <v>Bowlinghaus Bamberg 1</v>
      </c>
      <c r="AB183" s="42"/>
      <c r="AC183" s="43"/>
      <c r="AD183" s="44"/>
      <c r="AE183" s="45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W183" s="83"/>
      <c r="AX183" s="84"/>
      <c r="BA183" s="149"/>
      <c r="BB183" s="150"/>
      <c r="BC183" s="151"/>
      <c r="BQ183" s="153"/>
      <c r="BR183" s="151"/>
      <c r="BV183" s="151"/>
      <c r="BW183" s="153"/>
      <c r="BZ183" s="151"/>
    </row>
    <row r="184" spans="1:78" ht="13.8" thickBot="1" x14ac:dyDescent="0.3">
      <c r="A184" s="4"/>
      <c r="B184" s="28"/>
      <c r="C184" s="47"/>
      <c r="D184" s="48" t="s">
        <v>10</v>
      </c>
      <c r="E184" s="28">
        <f>VLOOKUP($B$2,Schlüssel!$A$5:$DZ$14,13)</f>
        <v>7</v>
      </c>
      <c r="F184" s="49" t="s">
        <v>10</v>
      </c>
      <c r="G184" s="28">
        <f>VLOOKUP($B$2,Schlüssel!$A$5:$DZ$14,14)</f>
        <v>6</v>
      </c>
      <c r="H184" s="49" t="s">
        <v>10</v>
      </c>
      <c r="I184" s="28">
        <f>VLOOKUP($B$2,Schlüssel!$A$5:$DZ$14,15)</f>
        <v>9</v>
      </c>
      <c r="J184" s="49" t="s">
        <v>10</v>
      </c>
      <c r="K184" s="28">
        <f>VLOOKUP($B$2,Schlüssel!$A$5:$DZ$14,16)</f>
        <v>11</v>
      </c>
      <c r="L184" s="49" t="s">
        <v>10</v>
      </c>
      <c r="M184" s="28">
        <f>VLOOKUP($B$2,Schlüssel!$A$5:$DZ$14,17)</f>
        <v>3</v>
      </c>
      <c r="N184" s="49" t="s">
        <v>10</v>
      </c>
      <c r="O184" s="28">
        <f>VLOOKUP($B$2,Schlüssel!$A$5:$DZ$14,18)</f>
        <v>5</v>
      </c>
      <c r="P184" s="49" t="s">
        <v>10</v>
      </c>
      <c r="Q184" s="28">
        <f>VLOOKUP($B$2,Schlüssel!$A$5:$DZ$14,19)</f>
        <v>12</v>
      </c>
      <c r="R184" s="49" t="s">
        <v>10</v>
      </c>
      <c r="S184" s="28">
        <f>VLOOKUP($B$2,Schlüssel!$A$5:$DZ$14,20)</f>
        <v>10</v>
      </c>
      <c r="T184" s="49" t="s">
        <v>10</v>
      </c>
      <c r="U184" s="28">
        <f>VLOOKUP($B$2,Schlüssel!$A$5:$DZ$14,21)</f>
        <v>4</v>
      </c>
      <c r="Z184" s="2"/>
      <c r="AA184" s="28"/>
      <c r="AB184" s="47"/>
      <c r="AC184" s="48" t="s">
        <v>10</v>
      </c>
      <c r="AD184" s="28">
        <f>VLOOKUP($AA182,Schlüssel!$A$5:$DZ$14,13)</f>
        <v>10</v>
      </c>
      <c r="AE184" s="49" t="s">
        <v>10</v>
      </c>
      <c r="AF184" s="28">
        <f>VLOOKUP($AA182,Schlüssel!$A$5:$DZ$14,14)</f>
        <v>8</v>
      </c>
      <c r="AG184" s="49" t="s">
        <v>10</v>
      </c>
      <c r="AH184" s="28">
        <f>VLOOKUP($AA182,Schlüssel!$A$5:$DZ$14,15)</f>
        <v>11</v>
      </c>
      <c r="AI184" s="49" t="s">
        <v>10</v>
      </c>
      <c r="AJ184" s="28">
        <f>VLOOKUP($AA182,Schlüssel!$A$5:$DZ$14,16)</f>
        <v>5</v>
      </c>
      <c r="AK184" s="49" t="s">
        <v>10</v>
      </c>
      <c r="AL184" s="28">
        <f>VLOOKUP($AA182,Schlüssel!$A$5:$DZ$14,17)</f>
        <v>7</v>
      </c>
      <c r="AM184" s="49" t="s">
        <v>10</v>
      </c>
      <c r="AN184" s="28">
        <f>VLOOKUP($AA182,Schlüssel!$A$5:$DZ$14,18)</f>
        <v>6</v>
      </c>
      <c r="AO184" s="49" t="s">
        <v>10</v>
      </c>
      <c r="AP184" s="28">
        <f>VLOOKUP($AA182,Schlüssel!$A$5:$DZ$14,19)</f>
        <v>4</v>
      </c>
      <c r="AQ184" s="49" t="s">
        <v>10</v>
      </c>
      <c r="AR184" s="28">
        <f>VLOOKUP($AA182,Schlüssel!$A$5:$DZ$14,20)</f>
        <v>12</v>
      </c>
      <c r="AS184" s="49" t="s">
        <v>10</v>
      </c>
      <c r="AT184" s="28">
        <f>VLOOKUP($AA182,Schlüssel!$A$5:$DZ$14,21)</f>
        <v>9</v>
      </c>
      <c r="AW184" s="83"/>
      <c r="AX184" s="84"/>
      <c r="BA184" s="149"/>
      <c r="BB184" s="150"/>
      <c r="BC184" s="151"/>
      <c r="BQ184" s="153"/>
      <c r="BR184" s="151"/>
      <c r="BV184" s="151"/>
      <c r="BW184" s="153"/>
      <c r="BZ184" s="151"/>
    </row>
    <row r="185" spans="1:78" ht="20.25" customHeight="1" x14ac:dyDescent="0.25">
      <c r="B185" s="50" t="s">
        <v>1</v>
      </c>
      <c r="C185" s="51"/>
      <c r="D185" s="388" t="s">
        <v>961</v>
      </c>
      <c r="E185" s="389"/>
      <c r="F185" s="388" t="s">
        <v>962</v>
      </c>
      <c r="G185" s="389"/>
      <c r="H185" s="388" t="s">
        <v>963</v>
      </c>
      <c r="I185" s="389"/>
      <c r="J185" s="388" t="s">
        <v>964</v>
      </c>
      <c r="K185" s="389"/>
      <c r="L185" s="388" t="s">
        <v>965</v>
      </c>
      <c r="M185" s="389"/>
      <c r="N185" s="388" t="s">
        <v>966</v>
      </c>
      <c r="O185" s="389"/>
      <c r="P185" s="388" t="s">
        <v>967</v>
      </c>
      <c r="Q185" s="389"/>
      <c r="R185" s="388" t="s">
        <v>968</v>
      </c>
      <c r="S185" s="389"/>
      <c r="T185" s="388" t="s">
        <v>969</v>
      </c>
      <c r="U185" s="389"/>
      <c r="V185" s="416" t="s">
        <v>960</v>
      </c>
      <c r="W185" s="417"/>
      <c r="AA185" s="50" t="s">
        <v>1</v>
      </c>
      <c r="AB185" s="51"/>
      <c r="AC185" s="76" t="s">
        <v>961</v>
      </c>
      <c r="AD185" s="77"/>
      <c r="AE185" s="76" t="s">
        <v>962</v>
      </c>
      <c r="AF185" s="77"/>
      <c r="AG185" s="76" t="s">
        <v>963</v>
      </c>
      <c r="AH185" s="77"/>
      <c r="AI185" s="76" t="s">
        <v>964</v>
      </c>
      <c r="AJ185" s="77"/>
      <c r="AK185" s="76" t="s">
        <v>965</v>
      </c>
      <c r="AL185" s="77"/>
      <c r="AM185" s="76" t="s">
        <v>966</v>
      </c>
      <c r="AN185" s="77"/>
      <c r="AO185" s="76" t="s">
        <v>967</v>
      </c>
      <c r="AP185" s="77"/>
      <c r="AQ185" s="76" t="s">
        <v>968</v>
      </c>
      <c r="AR185" s="77"/>
      <c r="AS185" s="76" t="s">
        <v>969</v>
      </c>
      <c r="AT185" s="86"/>
      <c r="AU185" s="87" t="s">
        <v>960</v>
      </c>
      <c r="AV185" s="88"/>
      <c r="AW185" s="83"/>
      <c r="AX185" s="84"/>
      <c r="BA185" s="149"/>
      <c r="BB185" s="150"/>
      <c r="BC185" s="151"/>
      <c r="BQ185" s="153"/>
      <c r="BR185" s="151"/>
      <c r="BV185" s="151"/>
      <c r="BZ185" s="151"/>
    </row>
    <row r="186" spans="1:78" ht="15" customHeight="1" thickBot="1" x14ac:dyDescent="0.3">
      <c r="B186" s="52" t="s">
        <v>970</v>
      </c>
      <c r="C186" s="53" t="s">
        <v>971</v>
      </c>
      <c r="D186" s="54" t="s">
        <v>972</v>
      </c>
      <c r="E186" s="54" t="s">
        <v>973</v>
      </c>
      <c r="F186" s="54" t="s">
        <v>972</v>
      </c>
      <c r="G186" s="54" t="s">
        <v>973</v>
      </c>
      <c r="H186" s="54" t="s">
        <v>972</v>
      </c>
      <c r="I186" s="54" t="s">
        <v>973</v>
      </c>
      <c r="J186" s="54" t="s">
        <v>972</v>
      </c>
      <c r="K186" s="54" t="s">
        <v>973</v>
      </c>
      <c r="L186" s="54" t="s">
        <v>972</v>
      </c>
      <c r="M186" s="54" t="s">
        <v>973</v>
      </c>
      <c r="N186" s="54" t="s">
        <v>972</v>
      </c>
      <c r="O186" s="54" t="s">
        <v>973</v>
      </c>
      <c r="P186" s="54" t="s">
        <v>972</v>
      </c>
      <c r="Q186" s="54" t="s">
        <v>973</v>
      </c>
      <c r="R186" s="54" t="s">
        <v>972</v>
      </c>
      <c r="S186" s="54" t="s">
        <v>973</v>
      </c>
      <c r="T186" s="54" t="s">
        <v>972</v>
      </c>
      <c r="U186" s="54" t="s">
        <v>973</v>
      </c>
      <c r="V186" s="54" t="s">
        <v>972</v>
      </c>
      <c r="W186" s="55" t="s">
        <v>973</v>
      </c>
      <c r="AA186" s="52" t="s">
        <v>970</v>
      </c>
      <c r="AB186" s="53" t="s">
        <v>971</v>
      </c>
      <c r="AC186" s="54" t="s">
        <v>972</v>
      </c>
      <c r="AD186" s="54" t="s">
        <v>973</v>
      </c>
      <c r="AE186" s="54" t="s">
        <v>972</v>
      </c>
      <c r="AF186" s="54" t="s">
        <v>973</v>
      </c>
      <c r="AG186" s="54" t="s">
        <v>972</v>
      </c>
      <c r="AH186" s="54" t="s">
        <v>973</v>
      </c>
      <c r="AI186" s="54" t="s">
        <v>972</v>
      </c>
      <c r="AJ186" s="54" t="s">
        <v>973</v>
      </c>
      <c r="AK186" s="54" t="s">
        <v>972</v>
      </c>
      <c r="AL186" s="54" t="s">
        <v>973</v>
      </c>
      <c r="AM186" s="54" t="s">
        <v>972</v>
      </c>
      <c r="AN186" s="54" t="s">
        <v>973</v>
      </c>
      <c r="AO186" s="54" t="s">
        <v>972</v>
      </c>
      <c r="AP186" s="54" t="s">
        <v>973</v>
      </c>
      <c r="AQ186" s="54" t="s">
        <v>972</v>
      </c>
      <c r="AR186" s="54" t="s">
        <v>973</v>
      </c>
      <c r="AS186" s="54" t="s">
        <v>972</v>
      </c>
      <c r="AT186" s="89" t="s">
        <v>973</v>
      </c>
      <c r="AU186" s="52" t="s">
        <v>972</v>
      </c>
      <c r="AV186" s="55" t="s">
        <v>973</v>
      </c>
      <c r="AW186" s="83"/>
      <c r="AX186" s="84"/>
      <c r="BA186" s="149"/>
      <c r="BB186" s="150"/>
      <c r="BC186" s="151"/>
      <c r="BQ186" s="153"/>
      <c r="BR186" s="151"/>
      <c r="BV186" s="151"/>
      <c r="BZ186" s="151"/>
    </row>
    <row r="187" spans="1:78" ht="17.100000000000001" customHeight="1" x14ac:dyDescent="0.25">
      <c r="A187" s="413" t="s">
        <v>0</v>
      </c>
      <c r="B187" s="56" t="str">
        <f>IF(AA187=0,"",AA187)</f>
        <v/>
      </c>
      <c r="C187" s="57" t="str">
        <f>IF(AB187=0,"",AB187)</f>
        <v/>
      </c>
      <c r="D187" s="58" t="str">
        <f>IF(AC187=0,"",AC187)</f>
        <v/>
      </c>
      <c r="E187" s="397">
        <f>IF(AD187="","",AD187)</f>
        <v>0</v>
      </c>
      <c r="F187" s="58" t="str">
        <f t="shared" ref="F187:F200" si="209">IF(AE187=0,"",AE187)</f>
        <v/>
      </c>
      <c r="G187" s="397">
        <f>IF(AF187="","",AF187)</f>
        <v>0</v>
      </c>
      <c r="H187" s="58" t="str">
        <f t="shared" ref="H187:H200" si="210">IF(AG187=0,"",AG187)</f>
        <v/>
      </c>
      <c r="I187" s="397">
        <f>IF(AH187="","",AH187)</f>
        <v>0</v>
      </c>
      <c r="J187" s="58" t="str">
        <f t="shared" ref="J187:J200" si="211">IF(AI187=0,"",AI187)</f>
        <v/>
      </c>
      <c r="K187" s="397">
        <f>IF(AJ187="","",AJ187)</f>
        <v>0</v>
      </c>
      <c r="L187" s="58" t="str">
        <f t="shared" ref="L187:L200" si="212">IF(AK187=0,"",AK187)</f>
        <v/>
      </c>
      <c r="M187" s="397">
        <f>IF(AL187="","",AL187)</f>
        <v>0</v>
      </c>
      <c r="N187" s="58" t="str">
        <f>IF(AM187=0,"",AM187)</f>
        <v/>
      </c>
      <c r="O187" s="397">
        <f>IF(AN187="","",AN187)</f>
        <v>0</v>
      </c>
      <c r="P187" s="58" t="str">
        <f t="shared" ref="P187:P200" si="213">IF(AO187=0,"",AO187)</f>
        <v/>
      </c>
      <c r="Q187" s="397">
        <f>IF(AP187="","",AP187)</f>
        <v>0</v>
      </c>
      <c r="R187" s="58" t="str">
        <f t="shared" ref="R187:R200" si="214">IF(AQ187=0,"",AQ187)</f>
        <v/>
      </c>
      <c r="S187" s="397">
        <f>IF(AR187="","",AR187)</f>
        <v>0</v>
      </c>
      <c r="T187" s="58" t="str">
        <f t="shared" ref="T187:T200" si="215">IF(AS187=0,"",AS187)</f>
        <v/>
      </c>
      <c r="U187" s="397">
        <f>IF(AT187="","",AT187)</f>
        <v>0</v>
      </c>
      <c r="V187" s="58" t="str">
        <f t="shared" ref="V187:V200" si="216">IF(AU187=0,"",AU187)</f>
        <v/>
      </c>
      <c r="W187" s="397">
        <f>IF(AV187="","",AV187)</f>
        <v>0</v>
      </c>
      <c r="Z187" s="405" t="s">
        <v>0</v>
      </c>
      <c r="AA187" s="272" t="str">
        <f>IF(AB187=0,"",_xlfn.CONCAT(VLOOKUP(AB187,Starter!A:C,2,0)))</f>
        <v/>
      </c>
      <c r="AB187" s="81"/>
      <c r="AC187" s="129"/>
      <c r="AD187" s="163">
        <f>IF(SUM(AC187:AC189)+AC205=0,0,IF(SUM(ABS(AC187),ABS(AC188),ABS(AC189))=AC205,0.5,IF(SUM(ABS(AC187),ABS(AC188),ABS(AC189))&gt;AC205,1,0)))</f>
        <v>0</v>
      </c>
      <c r="AE187" s="132"/>
      <c r="AF187" s="91">
        <f>IF(SUM(AE187:AE189)+AE205=0,0,IF(SUM(ABS(AE187),ABS(AE188),ABS(AE189))=AE205,0.5,IF(SUM(ABS(AE187),ABS(AE188),ABS(AE189))&gt;AE205,1,0)))</f>
        <v>0</v>
      </c>
      <c r="AG187" s="129"/>
      <c r="AH187" s="91">
        <f>IF(SUM(AG187:AG189)+AG205=0,0,IF(SUM(ABS(AG187),ABS(AG188),ABS(AG189))=AG205,0.5,IF(SUM(ABS(AG187),ABS(AG188),ABS(AG189))&gt;AG205,1,0)))</f>
        <v>0</v>
      </c>
      <c r="AI187" s="129"/>
      <c r="AJ187" s="91">
        <f>IF(SUM(AI187:AI189)+AI205=0,0,IF(SUM(ABS(AI187),ABS(AI188),ABS(AI189))=AI205,0.5,IF(SUM(ABS(AI187),ABS(AI188),ABS(AI189))&gt;AI205,1,0)))</f>
        <v>0</v>
      </c>
      <c r="AK187" s="129"/>
      <c r="AL187" s="91">
        <f>IF(SUM(AK187:AK189)+AK205=0,0,IF(SUM(ABS(AK187),ABS(AK188),ABS(AK189))=AK205,0.5,IF(SUM(ABS(AK187),ABS(AK188),ABS(AK189))&gt;AK205,1,0)))</f>
        <v>0</v>
      </c>
      <c r="AM187" s="129"/>
      <c r="AN187" s="91">
        <f>IF(SUM(AM187:AM189)+AM205=0,0,IF(SUM(ABS(AM187),ABS(AM188),ABS(AM189))=AM205,0.5,IF(SUM(ABS(AM187),ABS(AM188),ABS(AM189))&gt;AM205,1,0)))</f>
        <v>0</v>
      </c>
      <c r="AO187" s="129"/>
      <c r="AP187" s="91">
        <f>IF(SUM(AO187:AO189)+AO205=0,0,IF(SUM(ABS(AO187),ABS(AO188),ABS(AO189))=AO205,0.5,IF(SUM(ABS(AO187),ABS(AO188),ABS(AO189))&gt;AO205,1,0)))</f>
        <v>0</v>
      </c>
      <c r="AQ187" s="129"/>
      <c r="AR187" s="91">
        <f>IF(SUM(AQ187:AQ189)+AQ205=0,0,IF(SUM(ABS(AQ187),ABS(AQ188),ABS(AQ189))=AQ205,0.5,IF(SUM(ABS(AQ187),ABS(AQ188),ABS(AQ189))&gt;AQ205,1,0)))</f>
        <v>0</v>
      </c>
      <c r="AS187" s="129"/>
      <c r="AT187" s="91">
        <f>IF(SUM(AS187:AS189)+AS205=0,0,IF(SUM(ABS(AS187),ABS(AS188),ABS(AS189))=AS205,0.5,IF(SUM(ABS(AS187),ABS(AS188),ABS(AS189))&gt;AS205,1,0)))</f>
        <v>0</v>
      </c>
      <c r="AU187" s="92">
        <f t="shared" ref="AU187:AU198" si="217">ABS(SUM(AC187:AC187))+ABS(SUM(AE187:AE187))+ABS(SUM(AG187:AG187))+ABS(SUM(AI187:AI187))+ABS(SUM(AK187:AK187))+ABS(SUM(AM187:AM187))+ABS(SUM(AO187:AO187))+ABS(SUM(AQ187:AQ187))+ABS(SUM(AS187:AS187))</f>
        <v>0</v>
      </c>
      <c r="AV187" s="93">
        <f>SUM(AD187+AF187+AH187+AJ187+AL187+AN187+AP187+AR187+AT187)</f>
        <v>0</v>
      </c>
      <c r="AW187" s="83"/>
      <c r="AX187" s="84"/>
      <c r="AZ187" s="47"/>
      <c r="BA187" s="149"/>
      <c r="BB187" s="150"/>
      <c r="BC187" s="151"/>
      <c r="BD187" s="154">
        <f>+AB187</f>
        <v>0</v>
      </c>
      <c r="BE187" s="150">
        <f>+AU187</f>
        <v>0</v>
      </c>
      <c r="BF187" s="152">
        <f>COUNT(BH187:BP187)</f>
        <v>0</v>
      </c>
      <c r="BG187" s="152">
        <f>COUNTIF(BH187:BP187,"&gt;0")</f>
        <v>0</v>
      </c>
      <c r="BH187" s="152" t="str">
        <f t="shared" ref="BH187:BH198" si="218">IF(AC187=0,"",AC187)</f>
        <v/>
      </c>
      <c r="BI187" s="152" t="str">
        <f t="shared" ref="BI187:BI198" si="219">IF(AE187=0,"",AE187)</f>
        <v/>
      </c>
      <c r="BJ187" s="152" t="str">
        <f t="shared" ref="BJ187:BJ198" si="220">IF(AG187=0,"",AG187)</f>
        <v/>
      </c>
      <c r="BK187" s="152" t="str">
        <f t="shared" ref="BK187:BK198" si="221">IF(AI187=0,"",AI187)</f>
        <v/>
      </c>
      <c r="BL187" s="152" t="str">
        <f t="shared" ref="BL187:BL198" si="222">IF(AK187=0,"",AK187)</f>
        <v/>
      </c>
      <c r="BM187" s="152" t="str">
        <f t="shared" ref="BM187:BM198" si="223">IF(AM187=0,"",AM187)</f>
        <v/>
      </c>
      <c r="BN187" s="152" t="str">
        <f t="shared" ref="BN187:BN198" si="224">IF(AO187=0,"",AO187)</f>
        <v/>
      </c>
      <c r="BO187" s="152" t="str">
        <f t="shared" ref="BO187:BO198" si="225">IF(AQ187=0,"",AQ187)</f>
        <v/>
      </c>
      <c r="BP187" s="152" t="str">
        <f t="shared" ref="BP187:BP198" si="226">IF(AS187=0,"",AS187)</f>
        <v/>
      </c>
      <c r="BQ187" s="153"/>
      <c r="BR187" s="151"/>
      <c r="BS187" s="152">
        <f>MAX(BH187:BP187)</f>
        <v>0</v>
      </c>
      <c r="BT187" s="152">
        <f>IF(BS187&lt;MAX(BS:BS),0,BS187+ROW()/1000000000)</f>
        <v>1.8699999999999999E-7</v>
      </c>
      <c r="BU187" s="152" t="str">
        <f>+AA183</f>
        <v>Bowlinghaus Bamberg 1</v>
      </c>
      <c r="BV187" s="151">
        <f>RANK(BT187,BT:BT)</f>
        <v>48</v>
      </c>
      <c r="BW187" s="152">
        <f>SUMIF(BH187:BP187,"&gt;0")</f>
        <v>0</v>
      </c>
      <c r="BX187" s="152">
        <f>IF(COUNTIF(BH187:BP187,"&gt;0")&lt;Spielorte!$A$23,0,BE187/Spielorte!$A$23)</f>
        <v>0</v>
      </c>
      <c r="BY187" s="152">
        <f>IF(BX187&lt;MAX(BX:BX),0,BX187+ROW()/1000000000)</f>
        <v>1.8699999999999999E-7</v>
      </c>
      <c r="BZ187" s="151">
        <f t="shared" ref="BZ187:BZ198" si="227">IF(BY187=0,0,RANK(BY187,BY:BY))</f>
        <v>48</v>
      </c>
    </row>
    <row r="188" spans="1:78" ht="17.100000000000001" customHeight="1" x14ac:dyDescent="0.25">
      <c r="A188" s="414"/>
      <c r="B188" s="59" t="str">
        <f t="shared" ref="B188:D200" si="228">IF(AA188=0,"",AA188)</f>
        <v/>
      </c>
      <c r="C188" s="60" t="str">
        <f t="shared" si="228"/>
        <v/>
      </c>
      <c r="D188" s="61" t="str">
        <f t="shared" si="228"/>
        <v/>
      </c>
      <c r="E188" s="398"/>
      <c r="F188" s="61" t="str">
        <f t="shared" si="209"/>
        <v/>
      </c>
      <c r="G188" s="398"/>
      <c r="H188" s="61" t="str">
        <f t="shared" si="210"/>
        <v/>
      </c>
      <c r="I188" s="398"/>
      <c r="J188" s="61" t="str">
        <f t="shared" si="211"/>
        <v/>
      </c>
      <c r="K188" s="398"/>
      <c r="L188" s="61" t="str">
        <f t="shared" si="212"/>
        <v/>
      </c>
      <c r="M188" s="398"/>
      <c r="N188" s="61" t="str">
        <f t="shared" ref="N188:N200" si="229">IF(AM188=0,"",AM188)</f>
        <v/>
      </c>
      <c r="O188" s="398"/>
      <c r="P188" s="61" t="str">
        <f t="shared" si="213"/>
        <v/>
      </c>
      <c r="Q188" s="398"/>
      <c r="R188" s="61" t="str">
        <f t="shared" si="214"/>
        <v/>
      </c>
      <c r="S188" s="398"/>
      <c r="T188" s="61" t="str">
        <f t="shared" si="215"/>
        <v/>
      </c>
      <c r="U188" s="398"/>
      <c r="V188" s="61" t="str">
        <f t="shared" si="216"/>
        <v/>
      </c>
      <c r="W188" s="398"/>
      <c r="Z188" s="406"/>
      <c r="AA188" s="90" t="str">
        <f>IF(AB188=0,"",_xlfn.CONCAT(VLOOKUP(AB188,Starter!A:C,2,0)))</f>
        <v/>
      </c>
      <c r="AB188" s="80"/>
      <c r="AC188" s="130"/>
      <c r="AD188" s="94"/>
      <c r="AE188" s="130"/>
      <c r="AF188" s="94"/>
      <c r="AG188" s="130"/>
      <c r="AH188" s="94"/>
      <c r="AI188" s="130"/>
      <c r="AJ188" s="94"/>
      <c r="AK188" s="130"/>
      <c r="AL188" s="94"/>
      <c r="AM188" s="130"/>
      <c r="AN188" s="94"/>
      <c r="AO188" s="130"/>
      <c r="AP188" s="94"/>
      <c r="AQ188" s="130"/>
      <c r="AR188" s="94"/>
      <c r="AS188" s="130"/>
      <c r="AT188" s="94"/>
      <c r="AU188" s="95">
        <f t="shared" si="217"/>
        <v>0</v>
      </c>
      <c r="AV188" s="96"/>
      <c r="AW188" s="83"/>
      <c r="AX188" s="84"/>
      <c r="AZ188" s="47"/>
      <c r="BA188" s="149"/>
      <c r="BB188" s="150"/>
      <c r="BC188" s="151"/>
      <c r="BD188" s="154">
        <f t="shared" ref="BD188:BD198" si="230">+AB188</f>
        <v>0</v>
      </c>
      <c r="BE188" s="150">
        <f t="shared" ref="BE188:BE198" si="231">+AU188</f>
        <v>0</v>
      </c>
      <c r="BF188" s="152">
        <f t="shared" ref="BF188:BF198" si="232">COUNT(BH188:BP188)</f>
        <v>0</v>
      </c>
      <c r="BG188" s="152">
        <f t="shared" ref="BG188:BG198" si="233">COUNTIF(BH188:BP188,"&gt;0")</f>
        <v>0</v>
      </c>
      <c r="BH188" s="152" t="str">
        <f t="shared" si="218"/>
        <v/>
      </c>
      <c r="BI188" s="152" t="str">
        <f t="shared" si="219"/>
        <v/>
      </c>
      <c r="BJ188" s="152" t="str">
        <f t="shared" si="220"/>
        <v/>
      </c>
      <c r="BK188" s="152" t="str">
        <f t="shared" si="221"/>
        <v/>
      </c>
      <c r="BL188" s="152" t="str">
        <f t="shared" si="222"/>
        <v/>
      </c>
      <c r="BM188" s="152" t="str">
        <f t="shared" si="223"/>
        <v/>
      </c>
      <c r="BN188" s="152" t="str">
        <f t="shared" si="224"/>
        <v/>
      </c>
      <c r="BO188" s="152" t="str">
        <f t="shared" si="225"/>
        <v/>
      </c>
      <c r="BP188" s="152" t="str">
        <f t="shared" si="226"/>
        <v/>
      </c>
      <c r="BQ188" s="153"/>
      <c r="BR188" s="151"/>
      <c r="BS188" s="152">
        <f t="shared" ref="BS188:BS198" si="234">MAX(BH188:BP188)</f>
        <v>0</v>
      </c>
      <c r="BT188" s="152">
        <f t="shared" ref="BT188:BT198" si="235">IF(BS188&lt;MAX(BS:BS),0,BS188+ROW()/1000000000)</f>
        <v>1.8799999999999999E-7</v>
      </c>
      <c r="BU188" s="152" t="str">
        <f t="shared" ref="BU188:BU198" si="236">+BU187</f>
        <v>Bowlinghaus Bamberg 1</v>
      </c>
      <c r="BV188" s="151">
        <f t="shared" ref="BV188:BV198" si="237">RANK(BT188,BT:BT)</f>
        <v>47</v>
      </c>
      <c r="BW188" s="152">
        <f t="shared" ref="BW188:BW198" si="238">SUMIF(BH188:BP188,"&gt;0")</f>
        <v>0</v>
      </c>
      <c r="BX188" s="152">
        <f>IF(COUNTIF(BH188:BP188,"&gt;0")&lt;Spielorte!$A$23,0,BE188/Spielorte!$A$23)</f>
        <v>0</v>
      </c>
      <c r="BY188" s="152">
        <f t="shared" ref="BY188:BY198" si="239">IF(BX188&lt;MAX(BX:BX),0,BX188+ROW()/1000000000)</f>
        <v>1.8799999999999999E-7</v>
      </c>
      <c r="BZ188" s="151">
        <f t="shared" si="227"/>
        <v>47</v>
      </c>
    </row>
    <row r="189" spans="1:78" ht="17.100000000000001" customHeight="1" thickBot="1" x14ac:dyDescent="0.3">
      <c r="A189" s="415"/>
      <c r="B189" s="62" t="str">
        <f t="shared" si="228"/>
        <v/>
      </c>
      <c r="C189" s="63" t="str">
        <f t="shared" si="228"/>
        <v/>
      </c>
      <c r="D189" s="52" t="str">
        <f t="shared" si="228"/>
        <v/>
      </c>
      <c r="E189" s="399"/>
      <c r="F189" s="52" t="str">
        <f t="shared" si="209"/>
        <v/>
      </c>
      <c r="G189" s="399"/>
      <c r="H189" s="52" t="str">
        <f t="shared" si="210"/>
        <v/>
      </c>
      <c r="I189" s="399"/>
      <c r="J189" s="52" t="str">
        <f t="shared" si="211"/>
        <v/>
      </c>
      <c r="K189" s="399"/>
      <c r="L189" s="52" t="str">
        <f t="shared" si="212"/>
        <v/>
      </c>
      <c r="M189" s="399"/>
      <c r="N189" s="52" t="str">
        <f t="shared" si="229"/>
        <v/>
      </c>
      <c r="O189" s="399"/>
      <c r="P189" s="52" t="str">
        <f t="shared" si="213"/>
        <v/>
      </c>
      <c r="Q189" s="399"/>
      <c r="R189" s="52" t="str">
        <f t="shared" si="214"/>
        <v/>
      </c>
      <c r="S189" s="399"/>
      <c r="T189" s="52" t="str">
        <f t="shared" si="215"/>
        <v/>
      </c>
      <c r="U189" s="399"/>
      <c r="V189" s="52" t="str">
        <f t="shared" si="216"/>
        <v/>
      </c>
      <c r="W189" s="399"/>
      <c r="Z189" s="407"/>
      <c r="AA189" s="99" t="str">
        <f>IF(AB189=0,"",_xlfn.CONCAT(VLOOKUP(AB189,Starter!A:C,2,0)))</f>
        <v/>
      </c>
      <c r="AB189" s="82"/>
      <c r="AC189" s="131"/>
      <c r="AD189" s="94"/>
      <c r="AE189" s="131"/>
      <c r="AF189" s="94"/>
      <c r="AG189" s="131"/>
      <c r="AH189" s="94"/>
      <c r="AI189" s="131"/>
      <c r="AJ189" s="94"/>
      <c r="AK189" s="131"/>
      <c r="AL189" s="94"/>
      <c r="AM189" s="131"/>
      <c r="AN189" s="94"/>
      <c r="AO189" s="131"/>
      <c r="AP189" s="94"/>
      <c r="AQ189" s="131"/>
      <c r="AR189" s="94"/>
      <c r="AS189" s="131"/>
      <c r="AT189" s="94"/>
      <c r="AU189" s="97">
        <f t="shared" si="217"/>
        <v>0</v>
      </c>
      <c r="AV189" s="98"/>
      <c r="AW189" s="83"/>
      <c r="AX189" s="84"/>
      <c r="AZ189" s="47"/>
      <c r="BA189" s="149"/>
      <c r="BB189" s="150"/>
      <c r="BC189" s="151"/>
      <c r="BD189" s="154">
        <f t="shared" si="230"/>
        <v>0</v>
      </c>
      <c r="BE189" s="150">
        <f t="shared" si="231"/>
        <v>0</v>
      </c>
      <c r="BF189" s="152">
        <f t="shared" si="232"/>
        <v>0</v>
      </c>
      <c r="BG189" s="152">
        <f t="shared" si="233"/>
        <v>0</v>
      </c>
      <c r="BH189" s="152" t="str">
        <f t="shared" si="218"/>
        <v/>
      </c>
      <c r="BI189" s="152" t="str">
        <f t="shared" si="219"/>
        <v/>
      </c>
      <c r="BJ189" s="152" t="str">
        <f t="shared" si="220"/>
        <v/>
      </c>
      <c r="BK189" s="152" t="str">
        <f t="shared" si="221"/>
        <v/>
      </c>
      <c r="BL189" s="152" t="str">
        <f t="shared" si="222"/>
        <v/>
      </c>
      <c r="BM189" s="152" t="str">
        <f t="shared" si="223"/>
        <v/>
      </c>
      <c r="BN189" s="152" t="str">
        <f t="shared" si="224"/>
        <v/>
      </c>
      <c r="BO189" s="152" t="str">
        <f t="shared" si="225"/>
        <v/>
      </c>
      <c r="BP189" s="152" t="str">
        <f t="shared" si="226"/>
        <v/>
      </c>
      <c r="BQ189" s="153"/>
      <c r="BR189" s="151"/>
      <c r="BS189" s="152">
        <f t="shared" si="234"/>
        <v>0</v>
      </c>
      <c r="BT189" s="152">
        <f t="shared" si="235"/>
        <v>1.8900000000000001E-7</v>
      </c>
      <c r="BU189" s="152" t="str">
        <f t="shared" si="236"/>
        <v>Bowlinghaus Bamberg 1</v>
      </c>
      <c r="BV189" s="151">
        <f t="shared" si="237"/>
        <v>46</v>
      </c>
      <c r="BW189" s="152">
        <f t="shared" si="238"/>
        <v>0</v>
      </c>
      <c r="BX189" s="152">
        <f>IF(COUNTIF(BH189:BP189,"&gt;0")&lt;Spielorte!$A$23,0,BE189/Spielorte!$A$23)</f>
        <v>0</v>
      </c>
      <c r="BY189" s="152">
        <f t="shared" si="239"/>
        <v>1.8900000000000001E-7</v>
      </c>
      <c r="BZ189" s="151">
        <f t="shared" si="227"/>
        <v>46</v>
      </c>
    </row>
    <row r="190" spans="1:78" ht="17.100000000000001" customHeight="1" x14ac:dyDescent="0.25">
      <c r="A190" s="413" t="s">
        <v>2</v>
      </c>
      <c r="B190" s="56" t="str">
        <f t="shared" si="228"/>
        <v/>
      </c>
      <c r="C190" s="57" t="str">
        <f t="shared" si="228"/>
        <v/>
      </c>
      <c r="D190" s="58" t="str">
        <f t="shared" si="228"/>
        <v/>
      </c>
      <c r="E190" s="397">
        <f>IF(AD190="","",AD190)</f>
        <v>0</v>
      </c>
      <c r="F190" s="58" t="str">
        <f t="shared" si="209"/>
        <v/>
      </c>
      <c r="G190" s="397">
        <f>IF(AF190="","",AF190)</f>
        <v>0</v>
      </c>
      <c r="H190" s="58" t="str">
        <f t="shared" si="210"/>
        <v/>
      </c>
      <c r="I190" s="397">
        <f>IF(AH190="","",AH190)</f>
        <v>0</v>
      </c>
      <c r="J190" s="58" t="str">
        <f t="shared" si="211"/>
        <v/>
      </c>
      <c r="K190" s="397">
        <f>IF(AJ190="","",AJ190)</f>
        <v>0</v>
      </c>
      <c r="L190" s="58" t="str">
        <f t="shared" si="212"/>
        <v/>
      </c>
      <c r="M190" s="397">
        <f>IF(AL190="","",AL190)</f>
        <v>0</v>
      </c>
      <c r="N190" s="58" t="str">
        <f t="shared" si="229"/>
        <v/>
      </c>
      <c r="O190" s="397">
        <f>IF(AN190="","",AN190)</f>
        <v>0</v>
      </c>
      <c r="P190" s="58" t="str">
        <f t="shared" si="213"/>
        <v/>
      </c>
      <c r="Q190" s="397">
        <f>IF(AP190="","",AP190)</f>
        <v>0</v>
      </c>
      <c r="R190" s="58" t="str">
        <f t="shared" si="214"/>
        <v/>
      </c>
      <c r="S190" s="397">
        <f>IF(AR190="","",AR190)</f>
        <v>0</v>
      </c>
      <c r="T190" s="58" t="str">
        <f t="shared" si="215"/>
        <v/>
      </c>
      <c r="U190" s="397">
        <f>IF(AT190="","",AT190)</f>
        <v>0</v>
      </c>
      <c r="V190" s="58" t="str">
        <f t="shared" si="216"/>
        <v/>
      </c>
      <c r="W190" s="397">
        <f>IF(AV190="","",AV190)</f>
        <v>0</v>
      </c>
      <c r="Z190" s="405" t="s">
        <v>2</v>
      </c>
      <c r="AA190" s="272" t="str">
        <f>IF(AB190=0,"",_xlfn.CONCAT(VLOOKUP(AB190,Starter!A:C,2,0)))</f>
        <v/>
      </c>
      <c r="AB190" s="81"/>
      <c r="AC190" s="132"/>
      <c r="AD190" s="91">
        <f>IF(SUM(AC190:AC192)+AC206=0,0,IF(SUM(ABS(AC190),ABS(AC191),ABS(AC192))=AC206,0.5,IF(SUM(ABS(AC190),ABS(AC191),ABS(AC192))&gt;AC206,1,0)))</f>
        <v>0</v>
      </c>
      <c r="AE190" s="132"/>
      <c r="AF190" s="91">
        <f>IF(SUM(AE190:AE192)+AE206=0,0,IF(SUM(ABS(AE190),ABS(AE191),ABS(AE192))=AE206,0.5,IF(SUM(ABS(AE190),ABS(AE191),ABS(AE192))&gt;AE206,1,0)))</f>
        <v>0</v>
      </c>
      <c r="AG190" s="132"/>
      <c r="AH190" s="91">
        <f>IF(SUM(AG190:AG192)+AG206=0,0,IF(SUM(ABS(AG190),ABS(AG191),ABS(AG192))=AG206,0.5,IF(SUM(ABS(AG190),ABS(AG191),ABS(AG192))&gt;AG206,1,0)))</f>
        <v>0</v>
      </c>
      <c r="AI190" s="132"/>
      <c r="AJ190" s="91">
        <f>IF(SUM(AI190:AI192)+AI206=0,0,IF(SUM(ABS(AI190),ABS(AI191),ABS(AI192))=AI206,0.5,IF(SUM(ABS(AI190),ABS(AI191),ABS(AI192))&gt;AI206,1,0)))</f>
        <v>0</v>
      </c>
      <c r="AK190" s="132"/>
      <c r="AL190" s="91">
        <f>IF(SUM(AK190:AK192)+AK206=0,0,IF(SUM(ABS(AK190),ABS(AK191),ABS(AK192))=AK206,0.5,IF(SUM(ABS(AK190),ABS(AK191),ABS(AK192))&gt;AK206,1,0)))</f>
        <v>0</v>
      </c>
      <c r="AM190" s="132"/>
      <c r="AN190" s="91">
        <f>IF(SUM(AM190:AM192)+AM206=0,0,IF(SUM(ABS(AM190),ABS(AM191),ABS(AM192))=AM206,0.5,IF(SUM(ABS(AM190),ABS(AM191),ABS(AM192))&gt;AM206,1,0)))</f>
        <v>0</v>
      </c>
      <c r="AO190" s="132"/>
      <c r="AP190" s="91">
        <f>IF(SUM(AO190:AO192)+AO206=0,0,IF(SUM(ABS(AO190),ABS(AO191),ABS(AO192))=AO206,0.5,IF(SUM(ABS(AO190),ABS(AO191),ABS(AO192))&gt;AO206,1,0)))</f>
        <v>0</v>
      </c>
      <c r="AQ190" s="132"/>
      <c r="AR190" s="91">
        <f>IF(SUM(AQ190:AQ192)+AQ206=0,0,IF(SUM(ABS(AQ190),ABS(AQ191),ABS(AQ192))=AQ206,0.5,IF(SUM(ABS(AQ190),ABS(AQ191),ABS(AQ192))&gt;AQ206,1,0)))</f>
        <v>0</v>
      </c>
      <c r="AS190" s="132"/>
      <c r="AT190" s="91">
        <f>IF(SUM(AS190:AS192)+AS206=0,0,IF(SUM(ABS(AS190),ABS(AS191),ABS(AS192))=AS206,0.5,IF(SUM(ABS(AS190),ABS(AS191),ABS(AS192))&gt;AS206,1,0)))</f>
        <v>0</v>
      </c>
      <c r="AU190" s="92">
        <f t="shared" si="217"/>
        <v>0</v>
      </c>
      <c r="AV190" s="93">
        <f>SUM(AD190+AF190+AH190+AJ190+AL190+AN190+AP190+AR190+AT190)</f>
        <v>0</v>
      </c>
      <c r="AW190" s="83"/>
      <c r="AX190" s="84"/>
      <c r="AZ190" s="47"/>
      <c r="BA190" s="149"/>
      <c r="BB190" s="150"/>
      <c r="BC190" s="151"/>
      <c r="BD190" s="154">
        <f t="shared" si="230"/>
        <v>0</v>
      </c>
      <c r="BE190" s="150">
        <f t="shared" si="231"/>
        <v>0</v>
      </c>
      <c r="BF190" s="152">
        <f t="shared" si="232"/>
        <v>0</v>
      </c>
      <c r="BG190" s="152">
        <f t="shared" si="233"/>
        <v>0</v>
      </c>
      <c r="BH190" s="152" t="str">
        <f t="shared" si="218"/>
        <v/>
      </c>
      <c r="BI190" s="152" t="str">
        <f t="shared" si="219"/>
        <v/>
      </c>
      <c r="BJ190" s="152" t="str">
        <f t="shared" si="220"/>
        <v/>
      </c>
      <c r="BK190" s="152" t="str">
        <f t="shared" si="221"/>
        <v/>
      </c>
      <c r="BL190" s="152" t="str">
        <f t="shared" si="222"/>
        <v/>
      </c>
      <c r="BM190" s="152" t="str">
        <f t="shared" si="223"/>
        <v/>
      </c>
      <c r="BN190" s="152" t="str">
        <f t="shared" si="224"/>
        <v/>
      </c>
      <c r="BO190" s="152" t="str">
        <f t="shared" si="225"/>
        <v/>
      </c>
      <c r="BP190" s="152" t="str">
        <f t="shared" si="226"/>
        <v/>
      </c>
      <c r="BQ190" s="153"/>
      <c r="BR190" s="151"/>
      <c r="BS190" s="152">
        <f t="shared" si="234"/>
        <v>0</v>
      </c>
      <c r="BT190" s="152">
        <f t="shared" si="235"/>
        <v>1.9000000000000001E-7</v>
      </c>
      <c r="BU190" s="152" t="str">
        <f t="shared" si="236"/>
        <v>Bowlinghaus Bamberg 1</v>
      </c>
      <c r="BV190" s="151">
        <f t="shared" si="237"/>
        <v>45</v>
      </c>
      <c r="BW190" s="152">
        <f t="shared" si="238"/>
        <v>0</v>
      </c>
      <c r="BX190" s="152">
        <f>IF(COUNTIF(BH190:BP190,"&gt;0")&lt;Spielorte!$A$23,0,BE190/Spielorte!$A$23)</f>
        <v>0</v>
      </c>
      <c r="BY190" s="152">
        <f t="shared" si="239"/>
        <v>1.9000000000000001E-7</v>
      </c>
      <c r="BZ190" s="151">
        <f t="shared" si="227"/>
        <v>45</v>
      </c>
    </row>
    <row r="191" spans="1:78" ht="17.100000000000001" customHeight="1" x14ac:dyDescent="0.25">
      <c r="A191" s="414"/>
      <c r="B191" s="59" t="str">
        <f t="shared" si="228"/>
        <v/>
      </c>
      <c r="C191" s="60" t="str">
        <f t="shared" si="228"/>
        <v/>
      </c>
      <c r="D191" s="61" t="str">
        <f t="shared" si="228"/>
        <v/>
      </c>
      <c r="E191" s="398"/>
      <c r="F191" s="61" t="str">
        <f t="shared" si="209"/>
        <v/>
      </c>
      <c r="G191" s="398"/>
      <c r="H191" s="61" t="str">
        <f t="shared" si="210"/>
        <v/>
      </c>
      <c r="I191" s="398"/>
      <c r="J191" s="61" t="str">
        <f t="shared" si="211"/>
        <v/>
      </c>
      <c r="K191" s="398"/>
      <c r="L191" s="61" t="str">
        <f t="shared" si="212"/>
        <v/>
      </c>
      <c r="M191" s="398"/>
      <c r="N191" s="61" t="str">
        <f t="shared" si="229"/>
        <v/>
      </c>
      <c r="O191" s="398"/>
      <c r="P191" s="61" t="str">
        <f t="shared" si="213"/>
        <v/>
      </c>
      <c r="Q191" s="398"/>
      <c r="R191" s="61" t="str">
        <f t="shared" si="214"/>
        <v/>
      </c>
      <c r="S191" s="398"/>
      <c r="T191" s="61" t="str">
        <f t="shared" si="215"/>
        <v/>
      </c>
      <c r="U191" s="398"/>
      <c r="V191" s="61" t="str">
        <f t="shared" si="216"/>
        <v/>
      </c>
      <c r="W191" s="398"/>
      <c r="Z191" s="406"/>
      <c r="AA191" s="90" t="str">
        <f>IF(AB191=0,"",_xlfn.CONCAT(VLOOKUP(AB191,Starter!A:C,2,0)))</f>
        <v/>
      </c>
      <c r="AB191" s="80"/>
      <c r="AC191" s="130"/>
      <c r="AD191" s="94"/>
      <c r="AE191" s="130"/>
      <c r="AF191" s="94"/>
      <c r="AG191" s="130"/>
      <c r="AH191" s="94"/>
      <c r="AI191" s="130"/>
      <c r="AJ191" s="94"/>
      <c r="AK191" s="130"/>
      <c r="AL191" s="94"/>
      <c r="AM191" s="130"/>
      <c r="AN191" s="94"/>
      <c r="AO191" s="134"/>
      <c r="AP191" s="94"/>
      <c r="AQ191" s="134"/>
      <c r="AR191" s="94"/>
      <c r="AS191" s="134"/>
      <c r="AT191" s="94"/>
      <c r="AU191" s="95">
        <f t="shared" si="217"/>
        <v>0</v>
      </c>
      <c r="AV191" s="96"/>
      <c r="AW191" s="83"/>
      <c r="AX191" s="84"/>
      <c r="AZ191" s="47"/>
      <c r="BA191" s="149"/>
      <c r="BB191" s="150"/>
      <c r="BC191" s="151"/>
      <c r="BD191" s="154">
        <f t="shared" si="230"/>
        <v>0</v>
      </c>
      <c r="BE191" s="150">
        <f t="shared" si="231"/>
        <v>0</v>
      </c>
      <c r="BF191" s="152">
        <f t="shared" si="232"/>
        <v>0</v>
      </c>
      <c r="BG191" s="152">
        <f t="shared" si="233"/>
        <v>0</v>
      </c>
      <c r="BH191" s="152" t="str">
        <f t="shared" si="218"/>
        <v/>
      </c>
      <c r="BI191" s="152" t="str">
        <f t="shared" si="219"/>
        <v/>
      </c>
      <c r="BJ191" s="152" t="str">
        <f t="shared" si="220"/>
        <v/>
      </c>
      <c r="BK191" s="152" t="str">
        <f t="shared" si="221"/>
        <v/>
      </c>
      <c r="BL191" s="152" t="str">
        <f t="shared" si="222"/>
        <v/>
      </c>
      <c r="BM191" s="152" t="str">
        <f t="shared" si="223"/>
        <v/>
      </c>
      <c r="BN191" s="152" t="str">
        <f t="shared" si="224"/>
        <v/>
      </c>
      <c r="BO191" s="152" t="str">
        <f t="shared" si="225"/>
        <v/>
      </c>
      <c r="BP191" s="152" t="str">
        <f t="shared" si="226"/>
        <v/>
      </c>
      <c r="BQ191" s="153"/>
      <c r="BR191" s="151"/>
      <c r="BS191" s="152">
        <f t="shared" si="234"/>
        <v>0</v>
      </c>
      <c r="BT191" s="152">
        <f t="shared" si="235"/>
        <v>1.91E-7</v>
      </c>
      <c r="BU191" s="152" t="str">
        <f t="shared" si="236"/>
        <v>Bowlinghaus Bamberg 1</v>
      </c>
      <c r="BV191" s="151">
        <f t="shared" si="237"/>
        <v>44</v>
      </c>
      <c r="BW191" s="152">
        <f t="shared" si="238"/>
        <v>0</v>
      </c>
      <c r="BX191" s="152">
        <f>IF(COUNTIF(BH191:BP191,"&gt;0")&lt;Spielorte!$A$23,0,BE191/Spielorte!$A$23)</f>
        <v>0</v>
      </c>
      <c r="BY191" s="152">
        <f t="shared" si="239"/>
        <v>1.91E-7</v>
      </c>
      <c r="BZ191" s="151">
        <f t="shared" si="227"/>
        <v>44</v>
      </c>
    </row>
    <row r="192" spans="1:78" ht="17.100000000000001" customHeight="1" thickBot="1" x14ac:dyDescent="0.3">
      <c r="A192" s="415"/>
      <c r="B192" s="62" t="str">
        <f t="shared" si="228"/>
        <v/>
      </c>
      <c r="C192" s="63" t="str">
        <f t="shared" si="228"/>
        <v/>
      </c>
      <c r="D192" s="52" t="str">
        <f t="shared" si="228"/>
        <v/>
      </c>
      <c r="E192" s="399"/>
      <c r="F192" s="52" t="str">
        <f t="shared" si="209"/>
        <v/>
      </c>
      <c r="G192" s="399"/>
      <c r="H192" s="52" t="str">
        <f t="shared" si="210"/>
        <v/>
      </c>
      <c r="I192" s="399"/>
      <c r="J192" s="52" t="str">
        <f t="shared" si="211"/>
        <v/>
      </c>
      <c r="K192" s="399"/>
      <c r="L192" s="52" t="str">
        <f t="shared" si="212"/>
        <v/>
      </c>
      <c r="M192" s="399"/>
      <c r="N192" s="52" t="str">
        <f t="shared" si="229"/>
        <v/>
      </c>
      <c r="O192" s="399"/>
      <c r="P192" s="52" t="str">
        <f t="shared" si="213"/>
        <v/>
      </c>
      <c r="Q192" s="399"/>
      <c r="R192" s="52" t="str">
        <f t="shared" si="214"/>
        <v/>
      </c>
      <c r="S192" s="399"/>
      <c r="T192" s="52" t="str">
        <f t="shared" si="215"/>
        <v/>
      </c>
      <c r="U192" s="399"/>
      <c r="V192" s="52" t="str">
        <f t="shared" si="216"/>
        <v/>
      </c>
      <c r="W192" s="399"/>
      <c r="Z192" s="407"/>
      <c r="AA192" s="99" t="str">
        <f>IF(AB192=0,"",_xlfn.CONCAT(VLOOKUP(AB192,Starter!A:C,2,0)))</f>
        <v/>
      </c>
      <c r="AB192" s="82"/>
      <c r="AC192" s="133"/>
      <c r="AD192" s="100"/>
      <c r="AE192" s="133"/>
      <c r="AF192" s="100"/>
      <c r="AG192" s="133"/>
      <c r="AH192" s="100"/>
      <c r="AI192" s="133"/>
      <c r="AJ192" s="100"/>
      <c r="AK192" s="133"/>
      <c r="AL192" s="100"/>
      <c r="AM192" s="133"/>
      <c r="AN192" s="100"/>
      <c r="AO192" s="133"/>
      <c r="AP192" s="100"/>
      <c r="AQ192" s="133"/>
      <c r="AR192" s="100"/>
      <c r="AS192" s="133"/>
      <c r="AT192" s="100"/>
      <c r="AU192" s="97">
        <f t="shared" si="217"/>
        <v>0</v>
      </c>
      <c r="AV192" s="98"/>
      <c r="AW192" s="83"/>
      <c r="AX192" s="84"/>
      <c r="AZ192" s="47"/>
      <c r="BA192" s="149"/>
      <c r="BB192" s="150"/>
      <c r="BC192" s="151"/>
      <c r="BD192" s="154">
        <f t="shared" si="230"/>
        <v>0</v>
      </c>
      <c r="BE192" s="150">
        <f t="shared" si="231"/>
        <v>0</v>
      </c>
      <c r="BF192" s="152">
        <f t="shared" si="232"/>
        <v>0</v>
      </c>
      <c r="BG192" s="152">
        <f t="shared" si="233"/>
        <v>0</v>
      </c>
      <c r="BH192" s="152" t="str">
        <f t="shared" si="218"/>
        <v/>
      </c>
      <c r="BI192" s="152" t="str">
        <f t="shared" si="219"/>
        <v/>
      </c>
      <c r="BJ192" s="152" t="str">
        <f t="shared" si="220"/>
        <v/>
      </c>
      <c r="BK192" s="152" t="str">
        <f t="shared" si="221"/>
        <v/>
      </c>
      <c r="BL192" s="152" t="str">
        <f t="shared" si="222"/>
        <v/>
      </c>
      <c r="BM192" s="152" t="str">
        <f t="shared" si="223"/>
        <v/>
      </c>
      <c r="BN192" s="152" t="str">
        <f t="shared" si="224"/>
        <v/>
      </c>
      <c r="BO192" s="152" t="str">
        <f t="shared" si="225"/>
        <v/>
      </c>
      <c r="BP192" s="152" t="str">
        <f t="shared" si="226"/>
        <v/>
      </c>
      <c r="BQ192" s="153"/>
      <c r="BR192" s="151"/>
      <c r="BS192" s="152">
        <f t="shared" si="234"/>
        <v>0</v>
      </c>
      <c r="BT192" s="152">
        <f t="shared" si="235"/>
        <v>1.92E-7</v>
      </c>
      <c r="BU192" s="152" t="str">
        <f t="shared" si="236"/>
        <v>Bowlinghaus Bamberg 1</v>
      </c>
      <c r="BV192" s="151">
        <f t="shared" si="237"/>
        <v>43</v>
      </c>
      <c r="BW192" s="152">
        <f t="shared" si="238"/>
        <v>0</v>
      </c>
      <c r="BX192" s="152">
        <f>IF(COUNTIF(BH192:BP192,"&gt;0")&lt;Spielorte!$A$23,0,BE192/Spielorte!$A$23)</f>
        <v>0</v>
      </c>
      <c r="BY192" s="152">
        <f t="shared" si="239"/>
        <v>1.92E-7</v>
      </c>
      <c r="BZ192" s="151">
        <f t="shared" si="227"/>
        <v>43</v>
      </c>
    </row>
    <row r="193" spans="1:78" ht="17.100000000000001" customHeight="1" x14ac:dyDescent="0.25">
      <c r="A193" s="413" t="s">
        <v>3</v>
      </c>
      <c r="B193" s="56" t="str">
        <f t="shared" si="228"/>
        <v/>
      </c>
      <c r="C193" s="57" t="str">
        <f t="shared" si="228"/>
        <v/>
      </c>
      <c r="D193" s="58" t="str">
        <f t="shared" si="228"/>
        <v/>
      </c>
      <c r="E193" s="397">
        <f>IF(AD193="","",AD193)</f>
        <v>0</v>
      </c>
      <c r="F193" s="58" t="str">
        <f t="shared" si="209"/>
        <v/>
      </c>
      <c r="G193" s="397">
        <f>IF(AF193="","",AF193)</f>
        <v>0</v>
      </c>
      <c r="H193" s="58" t="str">
        <f t="shared" si="210"/>
        <v/>
      </c>
      <c r="I193" s="397">
        <f>IF(AH193="","",AH193)</f>
        <v>0</v>
      </c>
      <c r="J193" s="58" t="str">
        <f t="shared" si="211"/>
        <v/>
      </c>
      <c r="K193" s="397">
        <f>IF(AJ193="","",AJ193)</f>
        <v>0</v>
      </c>
      <c r="L193" s="58" t="str">
        <f t="shared" si="212"/>
        <v/>
      </c>
      <c r="M193" s="397">
        <f>IF(AL193="","",AL193)</f>
        <v>0</v>
      </c>
      <c r="N193" s="58" t="str">
        <f t="shared" si="229"/>
        <v/>
      </c>
      <c r="O193" s="397">
        <f>IF(AN193="","",AN193)</f>
        <v>0</v>
      </c>
      <c r="P193" s="58" t="str">
        <f t="shared" si="213"/>
        <v/>
      </c>
      <c r="Q193" s="397">
        <f>IF(AP193="","",AP193)</f>
        <v>0</v>
      </c>
      <c r="R193" s="58" t="str">
        <f t="shared" si="214"/>
        <v/>
      </c>
      <c r="S193" s="397">
        <f>IF(AR193="","",AR193)</f>
        <v>0</v>
      </c>
      <c r="T193" s="58" t="str">
        <f t="shared" si="215"/>
        <v/>
      </c>
      <c r="U193" s="397">
        <f>IF(AT193="","",AT193)</f>
        <v>0</v>
      </c>
      <c r="V193" s="58" t="str">
        <f t="shared" si="216"/>
        <v/>
      </c>
      <c r="W193" s="397">
        <f>IF(AV193="","",AV193)</f>
        <v>0</v>
      </c>
      <c r="Z193" s="405" t="s">
        <v>3</v>
      </c>
      <c r="AA193" s="272" t="str">
        <f>IF(AB193=0,"",_xlfn.CONCAT(VLOOKUP(AB193,Starter!A:C,2,0)))</f>
        <v/>
      </c>
      <c r="AB193" s="81"/>
      <c r="AC193" s="132"/>
      <c r="AD193" s="91">
        <f>IF(SUM(AC193:AC195)+AC207=0,0,IF(SUM(ABS(AC193),ABS(AC194),ABS(AC195))=AC207,0.5,IF(SUM(ABS(AC193),ABS(AC194),ABS(AC195))&gt;AC207,1,0)))</f>
        <v>0</v>
      </c>
      <c r="AE193" s="132"/>
      <c r="AF193" s="91">
        <f>IF(SUM(AE193:AE195)+AE207=0,0,IF(SUM(ABS(AE193),ABS(AE194),ABS(AE195))=AE207,0.5,IF(SUM(ABS(AE193),ABS(AE194),ABS(AE195))&gt;AE207,1,0)))</f>
        <v>0</v>
      </c>
      <c r="AG193" s="132"/>
      <c r="AH193" s="91">
        <f>IF(SUM(AG193:AG195)+AG207=0,0,IF(SUM(ABS(AG193),ABS(AG194),ABS(AG195))=AG207,0.5,IF(SUM(ABS(AG193),ABS(AG194),ABS(AG195))&gt;AG207,1,0)))</f>
        <v>0</v>
      </c>
      <c r="AI193" s="132"/>
      <c r="AJ193" s="91">
        <f>IF(SUM(AI193:AI195)+AI207=0,0,IF(SUM(ABS(AI193),ABS(AI194),ABS(AI195))=AI207,0.5,IF(SUM(ABS(AI193),ABS(AI194),ABS(AI195))&gt;AI207,1,0)))</f>
        <v>0</v>
      </c>
      <c r="AK193" s="132"/>
      <c r="AL193" s="91">
        <f>IF(SUM(AK193:AK195)+AK207=0,0,IF(SUM(ABS(AK193),ABS(AK194),ABS(AK195))=AK207,0.5,IF(SUM(ABS(AK193),ABS(AK194),ABS(AK195))&gt;AK207,1,0)))</f>
        <v>0</v>
      </c>
      <c r="AM193" s="132"/>
      <c r="AN193" s="91">
        <f>IF(SUM(AM193:AM195)+AM207=0,0,IF(SUM(ABS(AM193),ABS(AM194),ABS(AM195))=AM207,0.5,IF(SUM(ABS(AM193),ABS(AM194),ABS(AM195))&gt;AM207,1,0)))</f>
        <v>0</v>
      </c>
      <c r="AO193" s="132"/>
      <c r="AP193" s="91">
        <f>IF(SUM(AO193:AO195)+AO207=0,0,IF(SUM(ABS(AO193),ABS(AO194),ABS(AO195))=AO207,0.5,IF(SUM(ABS(AO193),ABS(AO194),ABS(AO195))&gt;AO207,1,0)))</f>
        <v>0</v>
      </c>
      <c r="AQ193" s="132"/>
      <c r="AR193" s="91">
        <f>IF(SUM(AQ193:AQ195)+AQ207=0,0,IF(SUM(ABS(AQ193),ABS(AQ194),ABS(AQ195))=AQ207,0.5,IF(SUM(ABS(AQ193),ABS(AQ194),ABS(AQ195))&gt;AQ207,1,0)))</f>
        <v>0</v>
      </c>
      <c r="AS193" s="132"/>
      <c r="AT193" s="91">
        <f>IF(SUM(AS193:AS195)+AS207=0,0,IF(SUM(ABS(AS193),ABS(AS194),ABS(AS195))=AS207,0.5,IF(SUM(ABS(AS193),ABS(AS194),ABS(AS195))&gt;AS207,1,0)))</f>
        <v>0</v>
      </c>
      <c r="AU193" s="92">
        <f t="shared" si="217"/>
        <v>0</v>
      </c>
      <c r="AV193" s="93">
        <f>SUM(AD193+AF193+AH193+AJ193+AL193+AN193+AP193+AR193+AT193)</f>
        <v>0</v>
      </c>
      <c r="AW193" s="83"/>
      <c r="AX193" s="84"/>
      <c r="AZ193" s="47"/>
      <c r="BA193" s="149"/>
      <c r="BB193" s="150"/>
      <c r="BC193" s="151"/>
      <c r="BD193" s="154">
        <f t="shared" si="230"/>
        <v>0</v>
      </c>
      <c r="BE193" s="150">
        <f t="shared" si="231"/>
        <v>0</v>
      </c>
      <c r="BF193" s="152">
        <f t="shared" si="232"/>
        <v>0</v>
      </c>
      <c r="BG193" s="152">
        <f t="shared" si="233"/>
        <v>0</v>
      </c>
      <c r="BH193" s="152" t="str">
        <f t="shared" si="218"/>
        <v/>
      </c>
      <c r="BI193" s="152" t="str">
        <f t="shared" si="219"/>
        <v/>
      </c>
      <c r="BJ193" s="152" t="str">
        <f t="shared" si="220"/>
        <v/>
      </c>
      <c r="BK193" s="152" t="str">
        <f t="shared" si="221"/>
        <v/>
      </c>
      <c r="BL193" s="152" t="str">
        <f t="shared" si="222"/>
        <v/>
      </c>
      <c r="BM193" s="152" t="str">
        <f t="shared" si="223"/>
        <v/>
      </c>
      <c r="BN193" s="152" t="str">
        <f t="shared" si="224"/>
        <v/>
      </c>
      <c r="BO193" s="152" t="str">
        <f t="shared" si="225"/>
        <v/>
      </c>
      <c r="BP193" s="152" t="str">
        <f t="shared" si="226"/>
        <v/>
      </c>
      <c r="BQ193" s="153"/>
      <c r="BR193" s="151"/>
      <c r="BS193" s="152">
        <f t="shared" si="234"/>
        <v>0</v>
      </c>
      <c r="BT193" s="152">
        <f t="shared" si="235"/>
        <v>1.9299999999999999E-7</v>
      </c>
      <c r="BU193" s="152" t="str">
        <f t="shared" si="236"/>
        <v>Bowlinghaus Bamberg 1</v>
      </c>
      <c r="BV193" s="151">
        <f t="shared" si="237"/>
        <v>42</v>
      </c>
      <c r="BW193" s="152">
        <f t="shared" si="238"/>
        <v>0</v>
      </c>
      <c r="BX193" s="152">
        <f>IF(COUNTIF(BH193:BP193,"&gt;0")&lt;Spielorte!$A$23,0,BE193/Spielorte!$A$23)</f>
        <v>0</v>
      </c>
      <c r="BY193" s="152">
        <f t="shared" si="239"/>
        <v>1.9299999999999999E-7</v>
      </c>
      <c r="BZ193" s="151">
        <f t="shared" si="227"/>
        <v>42</v>
      </c>
    </row>
    <row r="194" spans="1:78" ht="17.100000000000001" customHeight="1" x14ac:dyDescent="0.25">
      <c r="A194" s="414"/>
      <c r="B194" s="59" t="str">
        <f t="shared" si="228"/>
        <v/>
      </c>
      <c r="C194" s="60" t="str">
        <f t="shared" si="228"/>
        <v/>
      </c>
      <c r="D194" s="61" t="str">
        <f t="shared" si="228"/>
        <v/>
      </c>
      <c r="E194" s="398"/>
      <c r="F194" s="61" t="str">
        <f t="shared" si="209"/>
        <v/>
      </c>
      <c r="G194" s="398"/>
      <c r="H194" s="61" t="str">
        <f t="shared" si="210"/>
        <v/>
      </c>
      <c r="I194" s="398"/>
      <c r="J194" s="61" t="str">
        <f t="shared" si="211"/>
        <v/>
      </c>
      <c r="K194" s="398"/>
      <c r="L194" s="61" t="str">
        <f t="shared" si="212"/>
        <v/>
      </c>
      <c r="M194" s="398"/>
      <c r="N194" s="61" t="str">
        <f t="shared" si="229"/>
        <v/>
      </c>
      <c r="O194" s="398"/>
      <c r="P194" s="61" t="str">
        <f t="shared" si="213"/>
        <v/>
      </c>
      <c r="Q194" s="398"/>
      <c r="R194" s="61" t="str">
        <f t="shared" si="214"/>
        <v/>
      </c>
      <c r="S194" s="398"/>
      <c r="T194" s="61" t="str">
        <f t="shared" si="215"/>
        <v/>
      </c>
      <c r="U194" s="398"/>
      <c r="V194" s="61" t="str">
        <f t="shared" si="216"/>
        <v/>
      </c>
      <c r="W194" s="398"/>
      <c r="Z194" s="406"/>
      <c r="AA194" s="90" t="str">
        <f>IF(AB194=0,"",_xlfn.CONCAT(VLOOKUP(AB194,Starter!A:C,2,0)))</f>
        <v/>
      </c>
      <c r="AB194" s="80"/>
      <c r="AC194" s="130"/>
      <c r="AD194" s="94"/>
      <c r="AE194" s="130"/>
      <c r="AF194" s="94"/>
      <c r="AG194" s="130"/>
      <c r="AH194" s="94"/>
      <c r="AI194" s="130"/>
      <c r="AJ194" s="94"/>
      <c r="AK194" s="130"/>
      <c r="AL194" s="94"/>
      <c r="AM194" s="130"/>
      <c r="AN194" s="94"/>
      <c r="AO194" s="130"/>
      <c r="AP194" s="94"/>
      <c r="AQ194" s="130"/>
      <c r="AR194" s="94"/>
      <c r="AS194" s="130"/>
      <c r="AT194" s="94"/>
      <c r="AU194" s="95">
        <f t="shared" si="217"/>
        <v>0</v>
      </c>
      <c r="AV194" s="96"/>
      <c r="AW194" s="83"/>
      <c r="AX194" s="84"/>
      <c r="AZ194" s="47"/>
      <c r="BA194" s="149"/>
      <c r="BB194" s="150"/>
      <c r="BC194" s="151"/>
      <c r="BD194" s="154">
        <f t="shared" si="230"/>
        <v>0</v>
      </c>
      <c r="BE194" s="150">
        <f t="shared" si="231"/>
        <v>0</v>
      </c>
      <c r="BF194" s="152">
        <f t="shared" si="232"/>
        <v>0</v>
      </c>
      <c r="BG194" s="152">
        <f t="shared" si="233"/>
        <v>0</v>
      </c>
      <c r="BH194" s="152" t="str">
        <f t="shared" si="218"/>
        <v/>
      </c>
      <c r="BI194" s="152" t="str">
        <f t="shared" si="219"/>
        <v/>
      </c>
      <c r="BJ194" s="152" t="str">
        <f t="shared" si="220"/>
        <v/>
      </c>
      <c r="BK194" s="152" t="str">
        <f t="shared" si="221"/>
        <v/>
      </c>
      <c r="BL194" s="152" t="str">
        <f t="shared" si="222"/>
        <v/>
      </c>
      <c r="BM194" s="152" t="str">
        <f t="shared" si="223"/>
        <v/>
      </c>
      <c r="BN194" s="152" t="str">
        <f t="shared" si="224"/>
        <v/>
      </c>
      <c r="BO194" s="152" t="str">
        <f t="shared" si="225"/>
        <v/>
      </c>
      <c r="BP194" s="152" t="str">
        <f t="shared" si="226"/>
        <v/>
      </c>
      <c r="BQ194" s="153"/>
      <c r="BR194" s="151"/>
      <c r="BS194" s="152">
        <f t="shared" si="234"/>
        <v>0</v>
      </c>
      <c r="BT194" s="152">
        <f t="shared" si="235"/>
        <v>1.9399999999999999E-7</v>
      </c>
      <c r="BU194" s="152" t="str">
        <f t="shared" si="236"/>
        <v>Bowlinghaus Bamberg 1</v>
      </c>
      <c r="BV194" s="151">
        <f t="shared" si="237"/>
        <v>41</v>
      </c>
      <c r="BW194" s="152">
        <f t="shared" si="238"/>
        <v>0</v>
      </c>
      <c r="BX194" s="152">
        <f>IF(COUNTIF(BH194:BP194,"&gt;0")&lt;Spielorte!$A$23,0,BE194/Spielorte!$A$23)</f>
        <v>0</v>
      </c>
      <c r="BY194" s="152">
        <f t="shared" si="239"/>
        <v>1.9399999999999999E-7</v>
      </c>
      <c r="BZ194" s="151">
        <f t="shared" si="227"/>
        <v>41</v>
      </c>
    </row>
    <row r="195" spans="1:78" ht="17.100000000000001" customHeight="1" thickBot="1" x14ac:dyDescent="0.3">
      <c r="A195" s="415"/>
      <c r="B195" s="62" t="str">
        <f t="shared" si="228"/>
        <v/>
      </c>
      <c r="C195" s="63" t="str">
        <f t="shared" si="228"/>
        <v/>
      </c>
      <c r="D195" s="52" t="str">
        <f t="shared" si="228"/>
        <v/>
      </c>
      <c r="E195" s="399"/>
      <c r="F195" s="52" t="str">
        <f t="shared" si="209"/>
        <v/>
      </c>
      <c r="G195" s="399"/>
      <c r="H195" s="52" t="str">
        <f t="shared" si="210"/>
        <v/>
      </c>
      <c r="I195" s="399"/>
      <c r="J195" s="52" t="str">
        <f t="shared" si="211"/>
        <v/>
      </c>
      <c r="K195" s="399"/>
      <c r="L195" s="52" t="str">
        <f t="shared" si="212"/>
        <v/>
      </c>
      <c r="M195" s="399"/>
      <c r="N195" s="52" t="str">
        <f t="shared" si="229"/>
        <v/>
      </c>
      <c r="O195" s="399"/>
      <c r="P195" s="52" t="str">
        <f t="shared" si="213"/>
        <v/>
      </c>
      <c r="Q195" s="399"/>
      <c r="R195" s="52" t="str">
        <f t="shared" si="214"/>
        <v/>
      </c>
      <c r="S195" s="399"/>
      <c r="T195" s="52" t="str">
        <f t="shared" si="215"/>
        <v/>
      </c>
      <c r="U195" s="399"/>
      <c r="V195" s="52" t="str">
        <f t="shared" si="216"/>
        <v/>
      </c>
      <c r="W195" s="399"/>
      <c r="Z195" s="407"/>
      <c r="AA195" s="99" t="str">
        <f>IF(AB195=0,"",_xlfn.CONCAT(VLOOKUP(AB195,Starter!A:C,2,0)))</f>
        <v/>
      </c>
      <c r="AB195" s="82"/>
      <c r="AC195" s="133"/>
      <c r="AD195" s="100"/>
      <c r="AE195" s="133"/>
      <c r="AF195" s="100"/>
      <c r="AG195" s="133"/>
      <c r="AH195" s="100"/>
      <c r="AI195" s="133"/>
      <c r="AJ195" s="100"/>
      <c r="AK195" s="133"/>
      <c r="AL195" s="100"/>
      <c r="AM195" s="133"/>
      <c r="AN195" s="100"/>
      <c r="AO195" s="133"/>
      <c r="AP195" s="100"/>
      <c r="AQ195" s="133"/>
      <c r="AR195" s="100"/>
      <c r="AS195" s="133"/>
      <c r="AT195" s="100"/>
      <c r="AU195" s="97">
        <f t="shared" si="217"/>
        <v>0</v>
      </c>
      <c r="AV195" s="98"/>
      <c r="AW195" s="83"/>
      <c r="AX195" s="84"/>
      <c r="AZ195" s="47"/>
      <c r="BA195" s="149"/>
      <c r="BB195" s="150"/>
      <c r="BC195" s="151"/>
      <c r="BD195" s="154">
        <f t="shared" si="230"/>
        <v>0</v>
      </c>
      <c r="BE195" s="150">
        <f t="shared" si="231"/>
        <v>0</v>
      </c>
      <c r="BF195" s="152">
        <f t="shared" si="232"/>
        <v>0</v>
      </c>
      <c r="BG195" s="152">
        <f t="shared" si="233"/>
        <v>0</v>
      </c>
      <c r="BH195" s="152" t="str">
        <f t="shared" si="218"/>
        <v/>
      </c>
      <c r="BI195" s="152" t="str">
        <f t="shared" si="219"/>
        <v/>
      </c>
      <c r="BJ195" s="152" t="str">
        <f t="shared" si="220"/>
        <v/>
      </c>
      <c r="BK195" s="152" t="str">
        <f t="shared" si="221"/>
        <v/>
      </c>
      <c r="BL195" s="152" t="str">
        <f t="shared" si="222"/>
        <v/>
      </c>
      <c r="BM195" s="152" t="str">
        <f t="shared" si="223"/>
        <v/>
      </c>
      <c r="BN195" s="152" t="str">
        <f t="shared" si="224"/>
        <v/>
      </c>
      <c r="BO195" s="152" t="str">
        <f t="shared" si="225"/>
        <v/>
      </c>
      <c r="BP195" s="152" t="str">
        <f t="shared" si="226"/>
        <v/>
      </c>
      <c r="BQ195" s="153"/>
      <c r="BR195" s="151"/>
      <c r="BS195" s="152">
        <f t="shared" si="234"/>
        <v>0</v>
      </c>
      <c r="BT195" s="152">
        <f t="shared" si="235"/>
        <v>1.9500000000000001E-7</v>
      </c>
      <c r="BU195" s="152" t="str">
        <f t="shared" si="236"/>
        <v>Bowlinghaus Bamberg 1</v>
      </c>
      <c r="BV195" s="151">
        <f t="shared" si="237"/>
        <v>40</v>
      </c>
      <c r="BW195" s="152">
        <f t="shared" si="238"/>
        <v>0</v>
      </c>
      <c r="BX195" s="152">
        <f>IF(COUNTIF(BH195:BP195,"&gt;0")&lt;Spielorte!$A$23,0,BE195/Spielorte!$A$23)</f>
        <v>0</v>
      </c>
      <c r="BY195" s="152">
        <f t="shared" si="239"/>
        <v>1.9500000000000001E-7</v>
      </c>
      <c r="BZ195" s="151">
        <f t="shared" si="227"/>
        <v>40</v>
      </c>
    </row>
    <row r="196" spans="1:78" ht="17.100000000000001" customHeight="1" x14ac:dyDescent="0.25">
      <c r="A196" s="413" t="s">
        <v>11</v>
      </c>
      <c r="B196" s="56" t="str">
        <f>IF(AA196=0,"",AA196)</f>
        <v/>
      </c>
      <c r="C196" s="57" t="str">
        <f t="shared" si="228"/>
        <v/>
      </c>
      <c r="D196" s="58" t="str">
        <f t="shared" si="228"/>
        <v/>
      </c>
      <c r="E196" s="397">
        <f>IF(AD196="","",AD196)</f>
        <v>0</v>
      </c>
      <c r="F196" s="58" t="str">
        <f t="shared" si="209"/>
        <v/>
      </c>
      <c r="G196" s="397">
        <f>IF(AF196="","",AF196)</f>
        <v>0</v>
      </c>
      <c r="H196" s="58" t="str">
        <f t="shared" si="210"/>
        <v/>
      </c>
      <c r="I196" s="397">
        <f>IF(AH196="","",AH196)</f>
        <v>0</v>
      </c>
      <c r="J196" s="58" t="str">
        <f t="shared" si="211"/>
        <v/>
      </c>
      <c r="K196" s="397">
        <f>IF(AJ196="","",AJ196)</f>
        <v>0</v>
      </c>
      <c r="L196" s="58" t="str">
        <f t="shared" si="212"/>
        <v/>
      </c>
      <c r="M196" s="397">
        <f>IF(AL196="","",AL196)</f>
        <v>0</v>
      </c>
      <c r="N196" s="58" t="str">
        <f t="shared" si="229"/>
        <v/>
      </c>
      <c r="O196" s="397">
        <f>IF(AN196="","",AN196)</f>
        <v>0</v>
      </c>
      <c r="P196" s="58" t="str">
        <f t="shared" si="213"/>
        <v/>
      </c>
      <c r="Q196" s="397">
        <f>IF(AP196="","",AP196)</f>
        <v>0</v>
      </c>
      <c r="R196" s="58" t="str">
        <f t="shared" si="214"/>
        <v/>
      </c>
      <c r="S196" s="397">
        <f>IF(AR196="","",AR196)</f>
        <v>0</v>
      </c>
      <c r="T196" s="58" t="str">
        <f t="shared" si="215"/>
        <v/>
      </c>
      <c r="U196" s="397">
        <f>IF(AT196="","",AT196)</f>
        <v>0</v>
      </c>
      <c r="V196" s="58" t="str">
        <f t="shared" si="216"/>
        <v/>
      </c>
      <c r="W196" s="397">
        <f>IF(AV196="","",AV196)</f>
        <v>0</v>
      </c>
      <c r="Z196" s="405" t="s">
        <v>11</v>
      </c>
      <c r="AA196" s="90" t="str">
        <f>IF(AB196=0,"",_xlfn.CONCAT(VLOOKUP(AB196,Starter!A:C,2,0)))</f>
        <v/>
      </c>
      <c r="AB196" s="81"/>
      <c r="AC196" s="132"/>
      <c r="AD196" s="91">
        <f>IF(SUM(AC196:AC198)+AC208=0,0,IF(SUM(ABS(AC196),ABS(AC197),ABS(AC198))=AC208,0.5,IF(SUM(ABS(AC196),ABS(AC197),ABS(AC198))&gt;AC208,1,0)))</f>
        <v>0</v>
      </c>
      <c r="AE196" s="132"/>
      <c r="AF196" s="91">
        <f>IF(SUM(AE196:AE198)+AE208=0,0,IF(SUM(ABS(AE196),ABS(AE197),ABS(AE198))=AE208,0.5,IF(SUM(ABS(AE196),ABS(AE197),ABS(AE198))&gt;AE208,1,0)))</f>
        <v>0</v>
      </c>
      <c r="AG196" s="132"/>
      <c r="AH196" s="91">
        <f>IF(SUM(AG196:AG198)+AG208=0,0,IF(SUM(ABS(AG196),ABS(AG197),ABS(AG198))=AG208,0.5,IF(SUM(ABS(AG196),ABS(AG197),ABS(AG198))&gt;AG208,1,0)))</f>
        <v>0</v>
      </c>
      <c r="AI196" s="132"/>
      <c r="AJ196" s="91">
        <f>IF(SUM(AI196:AI198)+AI208=0,0,IF(SUM(ABS(AI196),ABS(AI197),ABS(AI198))=AI208,0.5,IF(SUM(ABS(AI196),ABS(AI197),ABS(AI198))&gt;AI208,1,0)))</f>
        <v>0</v>
      </c>
      <c r="AK196" s="132"/>
      <c r="AL196" s="91">
        <f>IF(SUM(AK196:AK198)+AK208=0,0,IF(SUM(ABS(AK196),ABS(AK197),ABS(AK198))=AK208,0.5,IF(SUM(ABS(AK196),ABS(AK197),ABS(AK198))&gt;AK208,1,0)))</f>
        <v>0</v>
      </c>
      <c r="AM196" s="132"/>
      <c r="AN196" s="91">
        <f>IF(SUM(AM196:AM198)+AM208=0,0,IF(SUM(ABS(AM196),ABS(AM197),ABS(AM198))=AM208,0.5,IF(SUM(ABS(AM196),ABS(AM197),ABS(AM198))&gt;AM208,1,0)))</f>
        <v>0</v>
      </c>
      <c r="AO196" s="132"/>
      <c r="AP196" s="91">
        <f>IF(SUM(AO196:AO198)+AO208=0,0,IF(SUM(ABS(AO196),ABS(AO197),ABS(AO198))=AO208,0.5,IF(SUM(ABS(AO196),ABS(AO197),ABS(AO198))&gt;AO208,1,0)))</f>
        <v>0</v>
      </c>
      <c r="AQ196" s="132"/>
      <c r="AR196" s="91">
        <f>IF(SUM(AQ196:AQ198)+AQ208=0,0,IF(SUM(ABS(AQ196),ABS(AQ197),ABS(AQ198))=AQ208,0.5,IF(SUM(ABS(AQ196),ABS(AQ197),ABS(AQ198))&gt;AQ208,1,0)))</f>
        <v>0</v>
      </c>
      <c r="AS196" s="132"/>
      <c r="AT196" s="91">
        <f>IF(SUM(AS196:AS198)+AS208=0,0,IF(SUM(ABS(AS196),ABS(AS197),ABS(AS198))=AS208,0.5,IF(SUM(ABS(AS196),ABS(AS197),ABS(AS198))&gt;AS208,1,0)))</f>
        <v>0</v>
      </c>
      <c r="AU196" s="92">
        <f t="shared" si="217"/>
        <v>0</v>
      </c>
      <c r="AV196" s="93">
        <f>SUM(AD196+AF196+AH196+AJ196+AL196+AN196+AP196+AR196+AT196)</f>
        <v>0</v>
      </c>
      <c r="AW196" s="83"/>
      <c r="AX196" s="84"/>
      <c r="AZ196" s="47"/>
      <c r="BA196" s="149"/>
      <c r="BB196" s="150"/>
      <c r="BC196" s="151"/>
      <c r="BD196" s="154">
        <f t="shared" si="230"/>
        <v>0</v>
      </c>
      <c r="BE196" s="150">
        <f t="shared" si="231"/>
        <v>0</v>
      </c>
      <c r="BF196" s="152">
        <f t="shared" si="232"/>
        <v>0</v>
      </c>
      <c r="BG196" s="152">
        <f t="shared" si="233"/>
        <v>0</v>
      </c>
      <c r="BH196" s="152" t="str">
        <f t="shared" si="218"/>
        <v/>
      </c>
      <c r="BI196" s="152" t="str">
        <f t="shared" si="219"/>
        <v/>
      </c>
      <c r="BJ196" s="152" t="str">
        <f t="shared" si="220"/>
        <v/>
      </c>
      <c r="BK196" s="152" t="str">
        <f t="shared" si="221"/>
        <v/>
      </c>
      <c r="BL196" s="152" t="str">
        <f t="shared" si="222"/>
        <v/>
      </c>
      <c r="BM196" s="152" t="str">
        <f t="shared" si="223"/>
        <v/>
      </c>
      <c r="BN196" s="152" t="str">
        <f t="shared" si="224"/>
        <v/>
      </c>
      <c r="BO196" s="152" t="str">
        <f t="shared" si="225"/>
        <v/>
      </c>
      <c r="BP196" s="152" t="str">
        <f t="shared" si="226"/>
        <v/>
      </c>
      <c r="BQ196" s="153"/>
      <c r="BR196" s="151"/>
      <c r="BS196" s="152">
        <f t="shared" si="234"/>
        <v>0</v>
      </c>
      <c r="BT196" s="152">
        <f t="shared" si="235"/>
        <v>1.9600000000000001E-7</v>
      </c>
      <c r="BU196" s="152" t="str">
        <f t="shared" si="236"/>
        <v>Bowlinghaus Bamberg 1</v>
      </c>
      <c r="BV196" s="151">
        <f t="shared" si="237"/>
        <v>39</v>
      </c>
      <c r="BW196" s="152">
        <f t="shared" si="238"/>
        <v>0</v>
      </c>
      <c r="BX196" s="152">
        <f>IF(COUNTIF(BH196:BP196,"&gt;0")&lt;Spielorte!$A$23,0,BE196/Spielorte!$A$23)</f>
        <v>0</v>
      </c>
      <c r="BY196" s="152">
        <f t="shared" si="239"/>
        <v>1.9600000000000001E-7</v>
      </c>
      <c r="BZ196" s="151">
        <f t="shared" si="227"/>
        <v>39</v>
      </c>
    </row>
    <row r="197" spans="1:78" ht="17.100000000000001" customHeight="1" x14ac:dyDescent="0.25">
      <c r="A197" s="414"/>
      <c r="B197" s="59" t="str">
        <f>IF(AA197=0,"",AA197)</f>
        <v/>
      </c>
      <c r="C197" s="60" t="str">
        <f t="shared" si="228"/>
        <v/>
      </c>
      <c r="D197" s="61" t="str">
        <f t="shared" si="228"/>
        <v/>
      </c>
      <c r="E197" s="398"/>
      <c r="F197" s="61" t="str">
        <f t="shared" si="209"/>
        <v/>
      </c>
      <c r="G197" s="398"/>
      <c r="H197" s="61" t="str">
        <f t="shared" si="210"/>
        <v/>
      </c>
      <c r="I197" s="398"/>
      <c r="J197" s="61" t="str">
        <f t="shared" si="211"/>
        <v/>
      </c>
      <c r="K197" s="398"/>
      <c r="L197" s="61" t="str">
        <f t="shared" si="212"/>
        <v/>
      </c>
      <c r="M197" s="398"/>
      <c r="N197" s="61" t="str">
        <f t="shared" si="229"/>
        <v/>
      </c>
      <c r="O197" s="398"/>
      <c r="P197" s="61" t="str">
        <f t="shared" si="213"/>
        <v/>
      </c>
      <c r="Q197" s="398"/>
      <c r="R197" s="61" t="str">
        <f t="shared" si="214"/>
        <v/>
      </c>
      <c r="S197" s="398"/>
      <c r="T197" s="61" t="str">
        <f t="shared" si="215"/>
        <v/>
      </c>
      <c r="U197" s="398"/>
      <c r="V197" s="61" t="str">
        <f t="shared" si="216"/>
        <v/>
      </c>
      <c r="W197" s="398"/>
      <c r="Z197" s="406"/>
      <c r="AA197" s="90" t="str">
        <f>IF(AB197=0,"",_xlfn.CONCAT(VLOOKUP(AB197,Starter!A:C,2,0)))</f>
        <v/>
      </c>
      <c r="AB197" s="80"/>
      <c r="AC197" s="130"/>
      <c r="AD197" s="94"/>
      <c r="AE197" s="130"/>
      <c r="AF197" s="94"/>
      <c r="AG197" s="130"/>
      <c r="AH197" s="94"/>
      <c r="AI197" s="130"/>
      <c r="AJ197" s="94"/>
      <c r="AK197" s="130"/>
      <c r="AL197" s="94"/>
      <c r="AM197" s="130"/>
      <c r="AN197" s="94"/>
      <c r="AO197" s="130"/>
      <c r="AP197" s="94"/>
      <c r="AQ197" s="130"/>
      <c r="AR197" s="94"/>
      <c r="AS197" s="130"/>
      <c r="AT197" s="94"/>
      <c r="AU197" s="95">
        <f t="shared" si="217"/>
        <v>0</v>
      </c>
      <c r="AV197" s="96"/>
      <c r="AW197" s="83"/>
      <c r="AX197" s="84"/>
      <c r="AZ197" s="47"/>
      <c r="BA197" s="149"/>
      <c r="BB197" s="150"/>
      <c r="BC197" s="151"/>
      <c r="BD197" s="154">
        <f t="shared" si="230"/>
        <v>0</v>
      </c>
      <c r="BE197" s="150">
        <f t="shared" si="231"/>
        <v>0</v>
      </c>
      <c r="BF197" s="152">
        <f t="shared" si="232"/>
        <v>0</v>
      </c>
      <c r="BG197" s="152">
        <f t="shared" si="233"/>
        <v>0</v>
      </c>
      <c r="BH197" s="152" t="str">
        <f t="shared" si="218"/>
        <v/>
      </c>
      <c r="BI197" s="152" t="str">
        <f t="shared" si="219"/>
        <v/>
      </c>
      <c r="BJ197" s="152" t="str">
        <f t="shared" si="220"/>
        <v/>
      </c>
      <c r="BK197" s="152" t="str">
        <f t="shared" si="221"/>
        <v/>
      </c>
      <c r="BL197" s="152" t="str">
        <f t="shared" si="222"/>
        <v/>
      </c>
      <c r="BM197" s="152" t="str">
        <f t="shared" si="223"/>
        <v/>
      </c>
      <c r="BN197" s="152" t="str">
        <f t="shared" si="224"/>
        <v/>
      </c>
      <c r="BO197" s="152" t="str">
        <f t="shared" si="225"/>
        <v/>
      </c>
      <c r="BP197" s="152" t="str">
        <f t="shared" si="226"/>
        <v/>
      </c>
      <c r="BQ197" s="153"/>
      <c r="BR197" s="151"/>
      <c r="BS197" s="152">
        <f t="shared" si="234"/>
        <v>0</v>
      </c>
      <c r="BT197" s="152">
        <f t="shared" si="235"/>
        <v>1.97E-7</v>
      </c>
      <c r="BU197" s="152" t="str">
        <f t="shared" si="236"/>
        <v>Bowlinghaus Bamberg 1</v>
      </c>
      <c r="BV197" s="151">
        <f t="shared" si="237"/>
        <v>38</v>
      </c>
      <c r="BW197" s="152">
        <f t="shared" si="238"/>
        <v>0</v>
      </c>
      <c r="BX197" s="152">
        <f>IF(COUNTIF(BH197:BP197,"&gt;0")&lt;Spielorte!$A$23,0,BE197/Spielorte!$A$23)</f>
        <v>0</v>
      </c>
      <c r="BY197" s="152">
        <f t="shared" si="239"/>
        <v>1.97E-7</v>
      </c>
      <c r="BZ197" s="151">
        <f t="shared" si="227"/>
        <v>38</v>
      </c>
    </row>
    <row r="198" spans="1:78" ht="17.100000000000001" customHeight="1" thickBot="1" x14ac:dyDescent="0.3">
      <c r="A198" s="415"/>
      <c r="B198" s="62" t="str">
        <f>IF(AA198=0,"",AA198)</f>
        <v/>
      </c>
      <c r="C198" s="63" t="str">
        <f t="shared" si="228"/>
        <v/>
      </c>
      <c r="D198" s="52" t="str">
        <f t="shared" si="228"/>
        <v/>
      </c>
      <c r="E198" s="399"/>
      <c r="F198" s="52" t="str">
        <f t="shared" si="209"/>
        <v/>
      </c>
      <c r="G198" s="399"/>
      <c r="H198" s="52" t="str">
        <f t="shared" si="210"/>
        <v/>
      </c>
      <c r="I198" s="399"/>
      <c r="J198" s="52" t="str">
        <f t="shared" si="211"/>
        <v/>
      </c>
      <c r="K198" s="399"/>
      <c r="L198" s="52" t="str">
        <f t="shared" si="212"/>
        <v/>
      </c>
      <c r="M198" s="399"/>
      <c r="N198" s="52" t="str">
        <f t="shared" si="229"/>
        <v/>
      </c>
      <c r="O198" s="399"/>
      <c r="P198" s="52" t="str">
        <f t="shared" si="213"/>
        <v/>
      </c>
      <c r="Q198" s="399"/>
      <c r="R198" s="52" t="str">
        <f t="shared" si="214"/>
        <v/>
      </c>
      <c r="S198" s="399"/>
      <c r="T198" s="52" t="str">
        <f t="shared" si="215"/>
        <v/>
      </c>
      <c r="U198" s="399"/>
      <c r="V198" s="52" t="str">
        <f t="shared" si="216"/>
        <v/>
      </c>
      <c r="W198" s="399"/>
      <c r="Z198" s="407"/>
      <c r="AA198" s="90" t="str">
        <f>IF(AB198=0,"",_xlfn.CONCAT(VLOOKUP(AB198,Starter!A:C,2,0)))</f>
        <v/>
      </c>
      <c r="AB198" s="82"/>
      <c r="AC198" s="133"/>
      <c r="AD198" s="100"/>
      <c r="AE198" s="133"/>
      <c r="AF198" s="100"/>
      <c r="AG198" s="133"/>
      <c r="AH198" s="100"/>
      <c r="AI198" s="133"/>
      <c r="AJ198" s="100"/>
      <c r="AK198" s="133"/>
      <c r="AL198" s="100"/>
      <c r="AM198" s="133"/>
      <c r="AN198" s="100"/>
      <c r="AO198" s="133"/>
      <c r="AP198" s="100"/>
      <c r="AQ198" s="133"/>
      <c r="AR198" s="100"/>
      <c r="AS198" s="133"/>
      <c r="AT198" s="100"/>
      <c r="AU198" s="97">
        <f t="shared" si="217"/>
        <v>0</v>
      </c>
      <c r="AV198" s="98"/>
      <c r="AW198" s="83"/>
      <c r="AX198" s="84"/>
      <c r="AZ198" s="47"/>
      <c r="BA198" s="149"/>
      <c r="BB198" s="150"/>
      <c r="BC198" s="151"/>
      <c r="BD198" s="154">
        <f t="shared" si="230"/>
        <v>0</v>
      </c>
      <c r="BE198" s="150">
        <f t="shared" si="231"/>
        <v>0</v>
      </c>
      <c r="BF198" s="152">
        <f t="shared" si="232"/>
        <v>0</v>
      </c>
      <c r="BG198" s="152">
        <f t="shared" si="233"/>
        <v>0</v>
      </c>
      <c r="BH198" s="152" t="str">
        <f t="shared" si="218"/>
        <v/>
      </c>
      <c r="BI198" s="152" t="str">
        <f t="shared" si="219"/>
        <v/>
      </c>
      <c r="BJ198" s="152" t="str">
        <f t="shared" si="220"/>
        <v/>
      </c>
      <c r="BK198" s="152" t="str">
        <f t="shared" si="221"/>
        <v/>
      </c>
      <c r="BL198" s="152" t="str">
        <f t="shared" si="222"/>
        <v/>
      </c>
      <c r="BM198" s="152" t="str">
        <f t="shared" si="223"/>
        <v/>
      </c>
      <c r="BN198" s="152" t="str">
        <f t="shared" si="224"/>
        <v/>
      </c>
      <c r="BO198" s="152" t="str">
        <f t="shared" si="225"/>
        <v/>
      </c>
      <c r="BP198" s="152" t="str">
        <f t="shared" si="226"/>
        <v/>
      </c>
      <c r="BQ198" s="153"/>
      <c r="BR198" s="151"/>
      <c r="BS198" s="152">
        <f t="shared" si="234"/>
        <v>0</v>
      </c>
      <c r="BT198" s="152">
        <f t="shared" si="235"/>
        <v>1.98E-7</v>
      </c>
      <c r="BU198" s="152" t="str">
        <f t="shared" si="236"/>
        <v>Bowlinghaus Bamberg 1</v>
      </c>
      <c r="BV198" s="151">
        <f t="shared" si="237"/>
        <v>37</v>
      </c>
      <c r="BW198" s="152">
        <f t="shared" si="238"/>
        <v>0</v>
      </c>
      <c r="BX198" s="152">
        <f>IF(COUNTIF(BH198:BP198,"&gt;0")&lt;Spielorte!$A$23,0,BE198/Spielorte!$A$23)</f>
        <v>0</v>
      </c>
      <c r="BY198" s="152">
        <f t="shared" si="239"/>
        <v>1.98E-7</v>
      </c>
      <c r="BZ198" s="151">
        <f t="shared" si="227"/>
        <v>37</v>
      </c>
    </row>
    <row r="199" spans="1:78" ht="27.75" customHeight="1" thickBot="1" x14ac:dyDescent="0.3">
      <c r="B199" s="64" t="str">
        <f>IF(AA199=0,"",AA199)</f>
        <v>Gesamt</v>
      </c>
      <c r="C199" s="65" t="str">
        <f t="shared" si="228"/>
        <v/>
      </c>
      <c r="D199" s="66" t="str">
        <f t="shared" si="228"/>
        <v/>
      </c>
      <c r="E199" s="67">
        <f>IF(AD199="","",AD199)</f>
        <v>0</v>
      </c>
      <c r="F199" s="66" t="str">
        <f t="shared" si="209"/>
        <v/>
      </c>
      <c r="G199" s="67">
        <f>IF(AF199="","",AF199)</f>
        <v>0</v>
      </c>
      <c r="H199" s="66" t="str">
        <f t="shared" si="210"/>
        <v/>
      </c>
      <c r="I199" s="67">
        <f>IF(AH199="","",AH199)</f>
        <v>0</v>
      </c>
      <c r="J199" s="66" t="str">
        <f t="shared" si="211"/>
        <v/>
      </c>
      <c r="K199" s="67">
        <f>IF(AJ199="","",AJ199)</f>
        <v>0</v>
      </c>
      <c r="L199" s="66" t="str">
        <f t="shared" si="212"/>
        <v/>
      </c>
      <c r="M199" s="67">
        <f>IF(AL199="","",AL199)</f>
        <v>0</v>
      </c>
      <c r="N199" s="66" t="str">
        <f t="shared" si="229"/>
        <v/>
      </c>
      <c r="O199" s="67">
        <f>IF(AN199="","",AN199)</f>
        <v>0</v>
      </c>
      <c r="P199" s="66" t="str">
        <f t="shared" si="213"/>
        <v/>
      </c>
      <c r="Q199" s="67">
        <f>IF(AP199="","",AP199)</f>
        <v>0</v>
      </c>
      <c r="R199" s="66" t="str">
        <f t="shared" si="214"/>
        <v/>
      </c>
      <c r="S199" s="67">
        <f>IF(AR199="","",AR199)</f>
        <v>0</v>
      </c>
      <c r="T199" s="66" t="str">
        <f t="shared" si="215"/>
        <v/>
      </c>
      <c r="U199" s="67">
        <f>IF(AT199="","",AT199)</f>
        <v>0</v>
      </c>
      <c r="V199" s="66" t="str">
        <f t="shared" si="216"/>
        <v/>
      </c>
      <c r="W199" s="67">
        <f>IF(AV199="","",AV199)</f>
        <v>0</v>
      </c>
      <c r="AA199" s="64" t="s">
        <v>960</v>
      </c>
      <c r="AB199" s="101"/>
      <c r="AC199" s="148">
        <f>ABS(SUM(AC187:AC189))+ABS(SUM(AC190:AC192))+ABS(SUM(AC193:AC195))+ABS(SUM(AC196:AC198))</f>
        <v>0</v>
      </c>
      <c r="AD199" s="102">
        <f>IF(AC199+AC209=0,0,IF(AC199=AC209,1.5,IF(AC199&gt;AC209,3,0)))</f>
        <v>0</v>
      </c>
      <c r="AE199" s="148">
        <f>ABS(SUM(AE187:AE189))+ABS(SUM(AE190:AE192))+ABS(SUM(AE193:AE195))+ABS(SUM(AE196:AE198))</f>
        <v>0</v>
      </c>
      <c r="AF199" s="102">
        <f>IF(AE199+AE209=0,0,IF(AE199=AE209,1.5,IF(AE199&gt;AE209,3,0)))</f>
        <v>0</v>
      </c>
      <c r="AG199" s="148">
        <f>ABS(SUM(AG187:AG189))+ABS(SUM(AG190:AG192))+ABS(SUM(AG193:AG195))+ABS(SUM(AG196:AG198))</f>
        <v>0</v>
      </c>
      <c r="AH199" s="102">
        <f>IF(AG199+AG209=0,0,IF(AG199=AG209,1.5,IF(AG199&gt;AG209,3,0)))</f>
        <v>0</v>
      </c>
      <c r="AI199" s="148">
        <f>ABS(SUM(AI187:AI189))+ABS(SUM(AI190:AI192))+ABS(SUM(AI193:AI195))+ABS(SUM(AI196:AI198))</f>
        <v>0</v>
      </c>
      <c r="AJ199" s="102">
        <f>IF(AI199+AI209=0,0,IF(AI199=AI209,1.5,IF(AI199&gt;AI209,3,0)))</f>
        <v>0</v>
      </c>
      <c r="AK199" s="148">
        <f>ABS(SUM(AK187:AK189))+ABS(SUM(AK190:AK192))+ABS(SUM(AK193:AK195))+ABS(SUM(AK196:AK198))</f>
        <v>0</v>
      </c>
      <c r="AL199" s="102">
        <f>IF(AK199+AK209=0,0,IF(AK199=AK209,1.5,IF(AK199&gt;AK209,3,0)))</f>
        <v>0</v>
      </c>
      <c r="AM199" s="148">
        <f>ABS(SUM(AM187:AM189))+ABS(SUM(AM190:AM192))+ABS(SUM(AM193:AM195))+ABS(SUM(AM196:AM198))</f>
        <v>0</v>
      </c>
      <c r="AN199" s="102">
        <f>IF(AM199+AM209=0,0,IF(AM199=AM209,1.5,IF(AM199&gt;AM209,3,0)))</f>
        <v>0</v>
      </c>
      <c r="AO199" s="148">
        <f>ABS(SUM(AO187:AO189))+ABS(SUM(AO190:AO192))+ABS(SUM(AO193:AO195))+ABS(SUM(AO196:AO198))</f>
        <v>0</v>
      </c>
      <c r="AP199" s="102">
        <f>IF(AO199+AO209=0,0,IF(AO199=AO209,1.5,IF(AO199&gt;AO209,3,0)))</f>
        <v>0</v>
      </c>
      <c r="AQ199" s="148">
        <f>ABS(SUM(AQ187:AQ189))+ABS(SUM(AQ190:AQ192))+ABS(SUM(AQ193:AQ195))+ABS(SUM(AQ196:AQ198))</f>
        <v>0</v>
      </c>
      <c r="AR199" s="102">
        <f>IF(AQ199+AQ209=0,0,IF(AQ199=AQ209,1.5,IF(AQ199&gt;AQ209,3,0)))</f>
        <v>0</v>
      </c>
      <c r="AS199" s="148">
        <f>ABS(SUM(AS187:AS189))+ABS(SUM(AS190:AS192))+ABS(SUM(AS193:AS195))+ABS(SUM(AS196:AS198))</f>
        <v>0</v>
      </c>
      <c r="AT199" s="102">
        <f>IF(AS199+AS209=0,0,IF(AS199=AS209,1.5,IF(AS199&gt;AS209,3,0)))</f>
        <v>0</v>
      </c>
      <c r="AU199" s="103">
        <f>SUM(AC199+AE199+AG199+AI199+AK199+AM199+AO199+AQ199+AS199)</f>
        <v>0</v>
      </c>
      <c r="AV199" s="104">
        <f>SUM(AD199+AF199+AH199+AJ199+AL199+AN199+AP199+AR199+AT199)</f>
        <v>0</v>
      </c>
      <c r="AW199" s="83"/>
      <c r="AX199" s="84"/>
      <c r="BA199" s="149"/>
      <c r="BB199" s="150"/>
      <c r="BC199" s="151"/>
      <c r="BQ199" s="153"/>
      <c r="BR199" s="151"/>
      <c r="BV199" s="151"/>
      <c r="BZ199" s="151"/>
    </row>
    <row r="200" spans="1:78" ht="24" customHeight="1" thickBot="1" x14ac:dyDescent="0.3">
      <c r="B200" s="68" t="str">
        <f>IF(AA200=0,"",AA200)</f>
        <v>Gesamt - Punkte</v>
      </c>
      <c r="C200" s="69" t="str">
        <f t="shared" si="228"/>
        <v/>
      </c>
      <c r="D200" s="69" t="str">
        <f t="shared" si="228"/>
        <v/>
      </c>
      <c r="E200" s="70">
        <f>IF(AD200="","",AD200)</f>
        <v>0</v>
      </c>
      <c r="F200" s="69" t="str">
        <f t="shared" si="209"/>
        <v/>
      </c>
      <c r="G200" s="70">
        <f>IF(AF200="","",AF200)</f>
        <v>0</v>
      </c>
      <c r="H200" s="69" t="str">
        <f t="shared" si="210"/>
        <v/>
      </c>
      <c r="I200" s="70">
        <f>IF(AH200="","",AH200)</f>
        <v>0</v>
      </c>
      <c r="J200" s="69" t="str">
        <f t="shared" si="211"/>
        <v/>
      </c>
      <c r="K200" s="70">
        <f>IF(AJ200="","",AJ200)</f>
        <v>0</v>
      </c>
      <c r="L200" s="69" t="str">
        <f t="shared" si="212"/>
        <v/>
      </c>
      <c r="M200" s="70">
        <f>IF(AL200="","",AL200)</f>
        <v>0</v>
      </c>
      <c r="N200" s="69" t="str">
        <f t="shared" si="229"/>
        <v/>
      </c>
      <c r="O200" s="70">
        <f>IF(AN200="","",AN200)</f>
        <v>0</v>
      </c>
      <c r="P200" s="69" t="str">
        <f t="shared" si="213"/>
        <v/>
      </c>
      <c r="Q200" s="70">
        <f>IF(AP200="","",AP200)</f>
        <v>0</v>
      </c>
      <c r="R200" s="69" t="str">
        <f t="shared" si="214"/>
        <v/>
      </c>
      <c r="S200" s="70">
        <f>IF(AR200="","",AR200)</f>
        <v>0</v>
      </c>
      <c r="T200" s="69" t="str">
        <f t="shared" si="215"/>
        <v/>
      </c>
      <c r="U200" s="70">
        <f>IF(AT200="","",AT200)</f>
        <v>0</v>
      </c>
      <c r="V200" s="69" t="str">
        <f t="shared" si="216"/>
        <v/>
      </c>
      <c r="W200" s="70">
        <f>IF(AV200="","",AV200)</f>
        <v>0</v>
      </c>
      <c r="AA200" s="68" t="s">
        <v>975</v>
      </c>
      <c r="AB200" s="69"/>
      <c r="AC200" s="69"/>
      <c r="AD200" s="105">
        <f>SUM(AD187:AD199)</f>
        <v>0</v>
      </c>
      <c r="AE200" s="69"/>
      <c r="AF200" s="105">
        <f>SUM(AF187:AF199)</f>
        <v>0</v>
      </c>
      <c r="AG200" s="69"/>
      <c r="AH200" s="105">
        <f>SUM(AH187:AH199)</f>
        <v>0</v>
      </c>
      <c r="AI200" s="69"/>
      <c r="AJ200" s="105">
        <f>SUM(AJ187:AJ199)</f>
        <v>0</v>
      </c>
      <c r="AK200" s="69"/>
      <c r="AL200" s="105">
        <f>SUM(AL187:AL199)</f>
        <v>0</v>
      </c>
      <c r="AM200" s="69"/>
      <c r="AN200" s="105">
        <f>SUM(AN187:AN199)</f>
        <v>0</v>
      </c>
      <c r="AO200" s="69"/>
      <c r="AP200" s="105">
        <f>SUM(AP187:AP199)</f>
        <v>0</v>
      </c>
      <c r="AQ200" s="69"/>
      <c r="AR200" s="105">
        <f>SUM(AR187:AR199)</f>
        <v>0</v>
      </c>
      <c r="AS200" s="69"/>
      <c r="AT200" s="105">
        <f>SUM(AT187:AT199)</f>
        <v>0</v>
      </c>
      <c r="AU200" s="69"/>
      <c r="AV200" s="106">
        <f>SUM(AV187:AV199)</f>
        <v>0</v>
      </c>
      <c r="AW200" s="83"/>
      <c r="AX200" s="84"/>
      <c r="BA200" s="149">
        <f>+AV200</f>
        <v>0</v>
      </c>
      <c r="BB200" s="150">
        <f>+AU199</f>
        <v>0</v>
      </c>
      <c r="BC200" s="151">
        <f>+AA182</f>
        <v>7</v>
      </c>
      <c r="BF200" s="152">
        <f>SUM(BF181:BF199)</f>
        <v>0</v>
      </c>
      <c r="BQ200" s="149">
        <f>+BB200/1000000+BA200</f>
        <v>0</v>
      </c>
      <c r="BR200" s="151">
        <f>RANK(BQ200,BQ:BQ)</f>
        <v>1</v>
      </c>
      <c r="BV200" s="151"/>
      <c r="BZ200" s="151"/>
    </row>
    <row r="201" spans="1:78" ht="11.25" customHeight="1" x14ac:dyDescent="0.25">
      <c r="B201" s="69"/>
      <c r="C201" s="69"/>
      <c r="D201" s="69"/>
      <c r="E201" s="1"/>
      <c r="F201" s="69"/>
      <c r="G201" s="1"/>
      <c r="H201" s="69"/>
      <c r="I201" s="1"/>
      <c r="J201" s="69"/>
      <c r="K201" s="1"/>
      <c r="L201" s="69"/>
      <c r="M201" s="1"/>
      <c r="N201" s="69"/>
      <c r="O201" s="1"/>
      <c r="P201" s="69"/>
      <c r="Q201" s="1"/>
      <c r="R201" s="69"/>
      <c r="S201" s="1"/>
      <c r="T201" s="69"/>
      <c r="U201" s="1"/>
      <c r="V201" s="69"/>
      <c r="W201" s="1"/>
      <c r="AA201" s="69"/>
      <c r="AB201" s="69"/>
      <c r="AC201" s="69"/>
      <c r="AD201" s="1"/>
      <c r="AE201" s="69"/>
      <c r="AF201" s="1"/>
      <c r="AG201" s="69"/>
      <c r="AH201" s="1"/>
      <c r="AI201" s="69"/>
      <c r="AJ201" s="1"/>
      <c r="AK201" s="69"/>
      <c r="AL201" s="1"/>
      <c r="AM201" s="69"/>
      <c r="AN201" s="1"/>
      <c r="AO201" s="69"/>
      <c r="AP201" s="1"/>
      <c r="AQ201" s="69"/>
      <c r="AR201" s="1"/>
      <c r="AS201" s="69"/>
      <c r="AT201" s="1"/>
      <c r="AU201" s="69"/>
      <c r="AV201" s="1"/>
      <c r="AW201" s="83"/>
      <c r="AX201" s="84"/>
      <c r="BA201" s="149"/>
      <c r="BB201" s="150"/>
      <c r="BC201" s="151"/>
      <c r="BQ201" s="153"/>
      <c r="BR201" s="151"/>
      <c r="BV201" s="151"/>
      <c r="BZ201" s="151"/>
    </row>
    <row r="202" spans="1:78" ht="12.75" customHeight="1" x14ac:dyDescent="0.25">
      <c r="B202" s="71" t="str">
        <f t="shared" ref="B202:Q202" si="240">IF(AA202=0,"",AA202)</f>
        <v>Gegner-Nr.:</v>
      </c>
      <c r="C202" s="72" t="str">
        <f t="shared" si="240"/>
        <v>&gt;&gt;&gt;&gt;</v>
      </c>
      <c r="D202" s="396">
        <f t="shared" si="240"/>
        <v>3</v>
      </c>
      <c r="E202" s="396" t="str">
        <f t="shared" si="240"/>
        <v/>
      </c>
      <c r="F202" s="396">
        <f t="shared" si="240"/>
        <v>8</v>
      </c>
      <c r="G202" s="396" t="str">
        <f t="shared" si="240"/>
        <v/>
      </c>
      <c r="H202" s="396">
        <f t="shared" si="240"/>
        <v>9</v>
      </c>
      <c r="I202" s="396" t="str">
        <f t="shared" si="240"/>
        <v/>
      </c>
      <c r="J202" s="396">
        <f t="shared" si="240"/>
        <v>1</v>
      </c>
      <c r="K202" s="396" t="str">
        <f t="shared" si="240"/>
        <v/>
      </c>
      <c r="L202" s="396">
        <f t="shared" si="240"/>
        <v>5</v>
      </c>
      <c r="M202" s="396" t="str">
        <f t="shared" si="240"/>
        <v/>
      </c>
      <c r="N202" s="396">
        <f t="shared" si="240"/>
        <v>2</v>
      </c>
      <c r="O202" s="396" t="str">
        <f t="shared" si="240"/>
        <v/>
      </c>
      <c r="P202" s="396">
        <f t="shared" si="240"/>
        <v>10</v>
      </c>
      <c r="Q202" s="396" t="str">
        <f t="shared" si="240"/>
        <v/>
      </c>
      <c r="R202" s="396">
        <f t="shared" ref="N202:U204" si="241">IF(AQ202=0,"",AQ202)</f>
        <v>6</v>
      </c>
      <c r="S202" s="396" t="str">
        <f t="shared" si="241"/>
        <v/>
      </c>
      <c r="T202" s="396">
        <f t="shared" si="241"/>
        <v>4</v>
      </c>
      <c r="U202" s="396" t="str">
        <f t="shared" si="241"/>
        <v/>
      </c>
      <c r="V202" s="412"/>
      <c r="W202" s="412"/>
      <c r="AA202" s="71" t="s">
        <v>958</v>
      </c>
      <c r="AB202" s="72" t="s">
        <v>959</v>
      </c>
      <c r="AC202" s="418">
        <f>VLOOKUP($AA182,Schlüssel!$A$5:$DG$14,23)</f>
        <v>3</v>
      </c>
      <c r="AD202" s="419"/>
      <c r="AE202" s="418">
        <f>VLOOKUP($AA182,Schlüssel!$A$5:$EK$14,24)</f>
        <v>8</v>
      </c>
      <c r="AF202" s="419"/>
      <c r="AG202" s="418">
        <f>VLOOKUP($AA182,Schlüssel!$A$5:$EK$14,25)</f>
        <v>9</v>
      </c>
      <c r="AH202" s="419"/>
      <c r="AI202" s="418">
        <f>VLOOKUP($AA182,Schlüssel!$A$5:$EK$14,26)</f>
        <v>1</v>
      </c>
      <c r="AJ202" s="419"/>
      <c r="AK202" s="418">
        <f>VLOOKUP($AA182,Schlüssel!$A$5:$EK$14,27)</f>
        <v>5</v>
      </c>
      <c r="AL202" s="419"/>
      <c r="AM202" s="418">
        <f>VLOOKUP($AA182,Schlüssel!$A$5:$EK$14,28)</f>
        <v>2</v>
      </c>
      <c r="AN202" s="419"/>
      <c r="AO202" s="418">
        <f>VLOOKUP($AA182,Schlüssel!$A$5:$EK$14,29)</f>
        <v>10</v>
      </c>
      <c r="AP202" s="419"/>
      <c r="AQ202" s="418">
        <f>VLOOKUP($AA182,Schlüssel!$A$5:$EK$14,30)</f>
        <v>6</v>
      </c>
      <c r="AR202" s="419"/>
      <c r="AS202" s="418">
        <f>VLOOKUP($AA182,Schlüssel!$A$5:$EK$14,31)</f>
        <v>4</v>
      </c>
      <c r="AT202" s="419"/>
      <c r="AU202" s="107"/>
      <c r="AV202" s="107"/>
      <c r="AW202" s="83"/>
      <c r="AX202" s="84"/>
      <c r="BA202" s="149"/>
      <c r="BB202" s="150"/>
      <c r="BC202" s="151"/>
      <c r="BQ202" s="153"/>
      <c r="BR202" s="151"/>
      <c r="BV202" s="151"/>
      <c r="BZ202" s="151"/>
    </row>
    <row r="203" spans="1:78" ht="28.5" customHeight="1" x14ac:dyDescent="0.25">
      <c r="B203" s="73" t="str">
        <f t="shared" ref="B203:M204" si="242">IF(AA203=0,"",AA203)</f>
        <v/>
      </c>
      <c r="C203" s="69" t="str">
        <f t="shared" si="242"/>
        <v/>
      </c>
      <c r="D203" s="409" t="str">
        <f t="shared" si="242"/>
        <v>SG DJK Rimpar 1</v>
      </c>
      <c r="E203" s="410" t="str">
        <f t="shared" si="242"/>
        <v/>
      </c>
      <c r="F203" s="409" t="str">
        <f t="shared" si="242"/>
        <v>Schanzer Ingolstadt 1</v>
      </c>
      <c r="G203" s="410" t="str">
        <f t="shared" si="242"/>
        <v/>
      </c>
      <c r="H203" s="409" t="str">
        <f t="shared" si="242"/>
        <v>Werdenfels 1</v>
      </c>
      <c r="I203" s="410" t="str">
        <f t="shared" si="242"/>
        <v/>
      </c>
      <c r="J203" s="409" t="str">
        <f t="shared" si="242"/>
        <v>BC Comet Nürnberg</v>
      </c>
      <c r="K203" s="410" t="str">
        <f t="shared" si="242"/>
        <v/>
      </c>
      <c r="L203" s="409" t="str">
        <f t="shared" si="242"/>
        <v>BC EMAX Unterföhring 2</v>
      </c>
      <c r="M203" s="410" t="str">
        <f t="shared" si="242"/>
        <v/>
      </c>
      <c r="N203" s="409" t="str">
        <f t="shared" si="241"/>
        <v>BK München 3</v>
      </c>
      <c r="O203" s="410" t="str">
        <f t="shared" si="241"/>
        <v/>
      </c>
      <c r="P203" s="409" t="str">
        <f t="shared" si="241"/>
        <v>Donaubowler Regensburg 1</v>
      </c>
      <c r="Q203" s="410" t="str">
        <f t="shared" si="241"/>
        <v/>
      </c>
      <c r="R203" s="409" t="str">
        <f t="shared" si="241"/>
        <v>Bajuwaren München 1</v>
      </c>
      <c r="S203" s="410" t="str">
        <f t="shared" si="241"/>
        <v/>
      </c>
      <c r="T203" s="409" t="str">
        <f t="shared" si="241"/>
        <v>SG Rottendorf 1</v>
      </c>
      <c r="U203" s="410" t="str">
        <f t="shared" si="241"/>
        <v/>
      </c>
      <c r="V203" s="411"/>
      <c r="W203" s="411"/>
      <c r="AA203" s="73"/>
      <c r="AB203" s="69"/>
      <c r="AC203" s="409" t="str">
        <f>VLOOKUP(AC202,Schlüssel!$A$5:$K$14,2)</f>
        <v>SG DJK Rimpar 1</v>
      </c>
      <c r="AD203" s="410"/>
      <c r="AE203" s="409" t="str">
        <f>VLOOKUP(AE202,Schlüssel!$A$5:$K$14,2)</f>
        <v>Schanzer Ingolstadt 1</v>
      </c>
      <c r="AF203" s="410"/>
      <c r="AG203" s="409" t="str">
        <f>VLOOKUP(AG202,Schlüssel!$A$5:$K$14,2)</f>
        <v>Werdenfels 1</v>
      </c>
      <c r="AH203" s="410"/>
      <c r="AI203" s="409" t="str">
        <f>VLOOKUP(AI202,Schlüssel!$A$5:$K$14,2)</f>
        <v>BC Comet Nürnberg</v>
      </c>
      <c r="AJ203" s="410"/>
      <c r="AK203" s="409" t="str">
        <f>VLOOKUP(AK202,Schlüssel!$A$5:$K$14,2)</f>
        <v>BC EMAX Unterföhring 2</v>
      </c>
      <c r="AL203" s="410"/>
      <c r="AM203" s="409" t="str">
        <f>VLOOKUP(AM202,Schlüssel!$A$5:$K$14,2)</f>
        <v>BK München 3</v>
      </c>
      <c r="AN203" s="410"/>
      <c r="AO203" s="409" t="str">
        <f>VLOOKUP(AO202,Schlüssel!$A$5:$K$14,2)</f>
        <v>Donaubowler Regensburg 1</v>
      </c>
      <c r="AP203" s="410"/>
      <c r="AQ203" s="409" t="str">
        <f>VLOOKUP(AQ202,Schlüssel!$A$5:$K$14,2)</f>
        <v>Bajuwaren München 1</v>
      </c>
      <c r="AR203" s="410"/>
      <c r="AS203" s="409" t="str">
        <f>VLOOKUP(AS202,Schlüssel!$A$5:$K$14,2)</f>
        <v>SG Rottendorf 1</v>
      </c>
      <c r="AT203" s="410"/>
      <c r="AU203" s="108"/>
      <c r="AV203" s="108"/>
      <c r="AW203" s="83"/>
      <c r="AX203" s="84"/>
      <c r="BA203" s="149"/>
      <c r="BB203" s="150"/>
      <c r="BC203" s="151"/>
      <c r="BQ203" s="153"/>
      <c r="BR203" s="151"/>
      <c r="BV203" s="151"/>
      <c r="BZ203" s="151"/>
    </row>
    <row r="204" spans="1:78" ht="12" customHeight="1" x14ac:dyDescent="0.25">
      <c r="B204" s="73" t="str">
        <f t="shared" si="242"/>
        <v/>
      </c>
      <c r="C204" s="69" t="str">
        <f t="shared" si="242"/>
        <v/>
      </c>
      <c r="D204" s="395" t="str">
        <f t="shared" si="242"/>
        <v/>
      </c>
      <c r="E204" s="395" t="str">
        <f t="shared" si="242"/>
        <v/>
      </c>
      <c r="F204" s="395" t="str">
        <f t="shared" si="242"/>
        <v/>
      </c>
      <c r="G204" s="395" t="str">
        <f t="shared" si="242"/>
        <v/>
      </c>
      <c r="H204" s="395" t="str">
        <f t="shared" si="242"/>
        <v/>
      </c>
      <c r="I204" s="395" t="str">
        <f t="shared" si="242"/>
        <v/>
      </c>
      <c r="J204" s="395" t="str">
        <f t="shared" si="242"/>
        <v/>
      </c>
      <c r="K204" s="395" t="str">
        <f t="shared" si="242"/>
        <v/>
      </c>
      <c r="L204" s="395" t="str">
        <f t="shared" si="242"/>
        <v/>
      </c>
      <c r="M204" s="395" t="str">
        <f t="shared" si="242"/>
        <v/>
      </c>
      <c r="N204" s="395" t="str">
        <f t="shared" si="241"/>
        <v/>
      </c>
      <c r="O204" s="395" t="str">
        <f t="shared" si="241"/>
        <v/>
      </c>
      <c r="P204" s="395" t="str">
        <f t="shared" si="241"/>
        <v/>
      </c>
      <c r="Q204" s="395" t="str">
        <f t="shared" si="241"/>
        <v/>
      </c>
      <c r="R204" s="395" t="str">
        <f t="shared" si="241"/>
        <v/>
      </c>
      <c r="S204" s="395" t="str">
        <f t="shared" si="241"/>
        <v/>
      </c>
      <c r="T204" s="395" t="str">
        <f t="shared" si="241"/>
        <v/>
      </c>
      <c r="U204" s="408" t="str">
        <f t="shared" si="241"/>
        <v/>
      </c>
      <c r="V204" s="301"/>
      <c r="W204" s="301"/>
      <c r="AA204" s="73"/>
      <c r="AB204" s="69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78"/>
      <c r="AV204" s="78"/>
      <c r="AW204" s="83"/>
      <c r="AX204" s="84"/>
      <c r="BA204" s="149"/>
      <c r="BB204" s="150"/>
      <c r="BC204" s="151"/>
      <c r="BQ204" s="153"/>
      <c r="BR204" s="151"/>
      <c r="BV204" s="151"/>
      <c r="BZ204" s="151"/>
    </row>
    <row r="205" spans="1:78" ht="15.9" customHeight="1" x14ac:dyDescent="0.25">
      <c r="B205" s="391" t="str">
        <f t="shared" ref="B205:C209" si="243">IF(AA205=0,"",AA205)</f>
        <v>Spieler 1</v>
      </c>
      <c r="C205" s="392" t="str">
        <f t="shared" si="243"/>
        <v/>
      </c>
      <c r="D205" s="393">
        <f>IF(AC205=301,"",AC205)</f>
        <v>0</v>
      </c>
      <c r="E205" s="393" t="str">
        <f>IF(AD205=0,"",AD205)</f>
        <v/>
      </c>
      <c r="F205" s="393">
        <f>IF(AE205=301,"",AE205)</f>
        <v>0</v>
      </c>
      <c r="G205" s="393" t="str">
        <f>IF(AF205=0,"",AF205)</f>
        <v/>
      </c>
      <c r="H205" s="393">
        <f>IF(AG205=301,"",AG205)</f>
        <v>0</v>
      </c>
      <c r="I205" s="393" t="str">
        <f>IF(AH205=0,"",AH205)</f>
        <v/>
      </c>
      <c r="J205" s="393">
        <f>IF(AI205=301,"",AI205)</f>
        <v>0</v>
      </c>
      <c r="K205" s="393" t="str">
        <f>IF(AJ205=0,"",AJ205)</f>
        <v/>
      </c>
      <c r="L205" s="393">
        <f>IF(AK205=301,"",AK205)</f>
        <v>0</v>
      </c>
      <c r="M205" s="393" t="str">
        <f>IF(AL205=0,"",AL205)</f>
        <v/>
      </c>
      <c r="N205" s="393">
        <f>IF(AM205=301,"",AM205)</f>
        <v>0</v>
      </c>
      <c r="O205" s="393" t="str">
        <f>IF(AN205=0,"",AN205)</f>
        <v/>
      </c>
      <c r="P205" s="393">
        <f>IF(AO205=301,"",AO205)</f>
        <v>0</v>
      </c>
      <c r="Q205" s="393" t="str">
        <f>IF(AP205=0,"",AP205)</f>
        <v/>
      </c>
      <c r="R205" s="393">
        <f>IF(AQ205=301,"",AQ205)</f>
        <v>0</v>
      </c>
      <c r="S205" s="393" t="str">
        <f>IF(AR205=0,"",AR205)</f>
        <v/>
      </c>
      <c r="T205" s="393">
        <f>IF(AS205=301,"",AS205)</f>
        <v>0</v>
      </c>
      <c r="U205" s="393" t="str">
        <f>IF(AT205=0,"",AT205)</f>
        <v/>
      </c>
      <c r="V205" s="404"/>
      <c r="W205" s="404"/>
      <c r="AA205" s="74" t="s">
        <v>0</v>
      </c>
      <c r="AB205" s="75"/>
      <c r="AC205" s="420">
        <f>ABS(INDEX(AC:AC,MATCH(AC202,$AA:$AA,0)+5)+INDEX(AC:AC,MATCH(AC202,$AA:$AA,0)+6)+INDEX(AC:AC,MATCH(AC202,$AA:$AA,0)+7))</f>
        <v>0</v>
      </c>
      <c r="AD205" s="421"/>
      <c r="AE205" s="420">
        <f>ABS(INDEX(AE:AE,MATCH(AE202,$AA:$AA,0)+5)+INDEX(AE:AE,MATCH(AE202,$AA:$AA,0)+6)+INDEX(AE:AE,MATCH(AE202,$AA:$AA,0)+7))</f>
        <v>0</v>
      </c>
      <c r="AF205" s="421"/>
      <c r="AG205" s="420">
        <f>ABS(INDEX(AG:AG,MATCH(AG202,$AA:$AA,0)+5)+INDEX(AG:AG,MATCH(AG202,$AA:$AA,0)+6)+INDEX(AG:AG,MATCH(AG202,$AA:$AA,0)+7))</f>
        <v>0</v>
      </c>
      <c r="AH205" s="421"/>
      <c r="AI205" s="420">
        <f>ABS(INDEX(AI:AI,MATCH(AI202,$AA:$AA,0)+5)+INDEX(AI:AI,MATCH(AI202,$AA:$AA,0)+6)+INDEX(AI:AI,MATCH(AI202,$AA:$AA,0)+7))</f>
        <v>0</v>
      </c>
      <c r="AJ205" s="421"/>
      <c r="AK205" s="420">
        <f>ABS(INDEX(AK:AK,MATCH(AK202,$AA:$AA,0)+5)+INDEX(AK:AK,MATCH(AK202,$AA:$AA,0)+6)+INDEX(AK:AK,MATCH(AK202,$AA:$AA,0)+7))</f>
        <v>0</v>
      </c>
      <c r="AL205" s="421"/>
      <c r="AM205" s="420">
        <f>ABS(INDEX(AM:AM,MATCH(AM202,$AA:$AA,0)+5)+INDEX(AM:AM,MATCH(AM202,$AA:$AA,0)+6)+INDEX(AM:AM,MATCH(AM202,$AA:$AA,0)+7))</f>
        <v>0</v>
      </c>
      <c r="AN205" s="421"/>
      <c r="AO205" s="420">
        <f>ABS(INDEX(AO:AO,MATCH(AO202,$AA:$AA,0)+5)+INDEX(AO:AO,MATCH(AO202,$AA:$AA,0)+6)+INDEX(AO:AO,MATCH(AO202,$AA:$AA,0)+7))</f>
        <v>0</v>
      </c>
      <c r="AP205" s="421"/>
      <c r="AQ205" s="420">
        <f>ABS(INDEX(AQ:AQ,MATCH(AQ202,$AA:$AA,0)+5)+INDEX(AQ:AQ,MATCH(AQ202,$AA:$AA,0)+6)+INDEX(AQ:AQ,MATCH(AQ202,$AA:$AA,0)+7))</f>
        <v>0</v>
      </c>
      <c r="AR205" s="421"/>
      <c r="AS205" s="420">
        <f>ABS(INDEX(AS:AS,MATCH(AS202,$AA:$AA,0)+5)+INDEX(AS:AS,MATCH(AS202,$AA:$AA,0)+6)+INDEX(AS:AS,MATCH(AS202,$AA:$AA,0)+7))</f>
        <v>0</v>
      </c>
      <c r="AT205" s="421"/>
      <c r="AU205" s="1"/>
      <c r="AV205" s="1"/>
      <c r="AW205" s="83"/>
      <c r="AX205" s="84"/>
      <c r="BA205" s="149"/>
      <c r="BB205" s="150"/>
      <c r="BC205" s="151"/>
      <c r="BQ205" s="153"/>
      <c r="BR205" s="151"/>
      <c r="BV205" s="151"/>
      <c r="BZ205" s="151"/>
    </row>
    <row r="206" spans="1:78" ht="15.9" customHeight="1" x14ac:dyDescent="0.25">
      <c r="B206" s="391" t="str">
        <f t="shared" si="243"/>
        <v>Spieler 2</v>
      </c>
      <c r="C206" s="392" t="str">
        <f t="shared" si="243"/>
        <v/>
      </c>
      <c r="D206" s="393">
        <f>IF(AC206=301,"",AC206)</f>
        <v>0</v>
      </c>
      <c r="E206" s="393" t="str">
        <f>IF(AD206=0,"",AD206)</f>
        <v/>
      </c>
      <c r="F206" s="393">
        <f>IF(AE206=301,"",AE206)</f>
        <v>0</v>
      </c>
      <c r="G206" s="393" t="str">
        <f>IF(AF206=0,"",AF206)</f>
        <v/>
      </c>
      <c r="H206" s="393">
        <f>IF(AG206=301,"",AG206)</f>
        <v>0</v>
      </c>
      <c r="I206" s="393" t="str">
        <f>IF(AH206=0,"",AH206)</f>
        <v/>
      </c>
      <c r="J206" s="393">
        <f>IF(AI206=301,"",AI206)</f>
        <v>0</v>
      </c>
      <c r="K206" s="393" t="str">
        <f>IF(AJ206=0,"",AJ206)</f>
        <v/>
      </c>
      <c r="L206" s="393">
        <f>IF(AK206=301,"",AK206)</f>
        <v>0</v>
      </c>
      <c r="M206" s="393" t="str">
        <f>IF(AL206=0,"",AL206)</f>
        <v/>
      </c>
      <c r="N206" s="393">
        <f>IF(AM206=301,"",AM206)</f>
        <v>0</v>
      </c>
      <c r="O206" s="393" t="str">
        <f>IF(AN206=0,"",AN206)</f>
        <v/>
      </c>
      <c r="P206" s="393">
        <f>IF(AO206=301,"",AO206)</f>
        <v>0</v>
      </c>
      <c r="Q206" s="393" t="str">
        <f>IF(AP206=0,"",AP206)</f>
        <v/>
      </c>
      <c r="R206" s="393">
        <f>IF(AQ206=301,"",AQ206)</f>
        <v>0</v>
      </c>
      <c r="S206" s="393" t="str">
        <f>IF(AR206=0,"",AR206)</f>
        <v/>
      </c>
      <c r="T206" s="393">
        <f>IF(AS206=301,"",AS206)</f>
        <v>0</v>
      </c>
      <c r="U206" s="393" t="str">
        <f>IF(AT206=0,"",AT206)</f>
        <v/>
      </c>
      <c r="V206" s="404"/>
      <c r="W206" s="404"/>
      <c r="AA206" s="74" t="s">
        <v>2</v>
      </c>
      <c r="AB206" s="75"/>
      <c r="AC206" s="422">
        <f>ABS(INDEX(AC:AC,MATCH(AC202,$AA:$AA,0)+8)+INDEX(AC:AC,MATCH(AC202,$AA:$AA,0)+9)+INDEX(AC:AC,MATCH(AC202,$AA:$AA,0)+10))</f>
        <v>0</v>
      </c>
      <c r="AD206" s="423"/>
      <c r="AE206" s="422">
        <f>ABS(INDEX(AE:AE,MATCH(AE202,$AA:$AA,0)+8)+INDEX(AE:AE,MATCH(AE202,$AA:$AA,0)+9)+INDEX(AE:AE,MATCH(AE202,$AA:$AA,0)+10))</f>
        <v>0</v>
      </c>
      <c r="AF206" s="423"/>
      <c r="AG206" s="422">
        <f>ABS(INDEX(AG:AG,MATCH(AG202,$AA:$AA,0)+8)+INDEX(AG:AG,MATCH(AG202,$AA:$AA,0)+9)+INDEX(AG:AG,MATCH(AG202,$AA:$AA,0)+10))</f>
        <v>0</v>
      </c>
      <c r="AH206" s="423"/>
      <c r="AI206" s="422">
        <f>ABS(INDEX(AI:AI,MATCH(AI202,$AA:$AA,0)+8)+INDEX(AI:AI,MATCH(AI202,$AA:$AA,0)+9)+INDEX(AI:AI,MATCH(AI202,$AA:$AA,0)+10))</f>
        <v>0</v>
      </c>
      <c r="AJ206" s="423"/>
      <c r="AK206" s="422">
        <f>ABS(INDEX(AK:AK,MATCH(AK202,$AA:$AA,0)+8)+INDEX(AK:AK,MATCH(AK202,$AA:$AA,0)+9)+INDEX(AK:AK,MATCH(AK202,$AA:$AA,0)+10))</f>
        <v>0</v>
      </c>
      <c r="AL206" s="423"/>
      <c r="AM206" s="422">
        <f>ABS(INDEX(AM:AM,MATCH(AM202,$AA:$AA,0)+8)+INDEX(AM:AM,MATCH(AM202,$AA:$AA,0)+9)+INDEX(AM:AM,MATCH(AM202,$AA:$AA,0)+10))</f>
        <v>0</v>
      </c>
      <c r="AN206" s="423"/>
      <c r="AO206" s="422">
        <f>ABS(INDEX(AO:AO,MATCH(AO202,$AA:$AA,0)+8)+INDEX(AO:AO,MATCH(AO202,$AA:$AA,0)+9)+INDEX(AO:AO,MATCH(AO202,$AA:$AA,0)+10))</f>
        <v>0</v>
      </c>
      <c r="AP206" s="423"/>
      <c r="AQ206" s="422">
        <f>ABS(INDEX(AQ:AQ,MATCH(AQ202,$AA:$AA,0)+8)+INDEX(AQ:AQ,MATCH(AQ202,$AA:$AA,0)+9)+INDEX(AQ:AQ,MATCH(AQ202,$AA:$AA,0)+10))</f>
        <v>0</v>
      </c>
      <c r="AR206" s="423"/>
      <c r="AS206" s="422">
        <f>ABS(INDEX(AS:AS,MATCH(AS202,$AA:$AA,0)+8)+INDEX(AS:AS,MATCH(AS202,$AA:$AA,0)+9)+INDEX(AS:AS,MATCH(AS202,$AA:$AA,0)+10))</f>
        <v>0</v>
      </c>
      <c r="AT206" s="423"/>
      <c r="AU206" s="1"/>
      <c r="AV206" s="1"/>
      <c r="AW206" s="83"/>
      <c r="AX206" s="84"/>
      <c r="BA206" s="149"/>
      <c r="BB206" s="150"/>
      <c r="BC206" s="151"/>
      <c r="BQ206" s="153"/>
      <c r="BR206" s="151"/>
      <c r="BV206" s="151"/>
      <c r="BZ206" s="151"/>
    </row>
    <row r="207" spans="1:78" ht="15.9" customHeight="1" x14ac:dyDescent="0.25">
      <c r="B207" s="391" t="str">
        <f t="shared" si="243"/>
        <v>Spieler 3</v>
      </c>
      <c r="C207" s="392" t="str">
        <f t="shared" si="243"/>
        <v/>
      </c>
      <c r="D207" s="393">
        <f>IF(AC207=301,"",AC207)</f>
        <v>0</v>
      </c>
      <c r="E207" s="393" t="str">
        <f>IF(AD207=0,"",AD207)</f>
        <v/>
      </c>
      <c r="F207" s="393">
        <f>IF(AE207=301,"",AE207)</f>
        <v>0</v>
      </c>
      <c r="G207" s="393" t="str">
        <f>IF(AF207=0,"",AF207)</f>
        <v/>
      </c>
      <c r="H207" s="393">
        <f>IF(AG207=301,"",AG207)</f>
        <v>0</v>
      </c>
      <c r="I207" s="393" t="str">
        <f>IF(AH207=0,"",AH207)</f>
        <v/>
      </c>
      <c r="J207" s="393">
        <f>IF(AI207=301,"",AI207)</f>
        <v>0</v>
      </c>
      <c r="K207" s="393" t="str">
        <f>IF(AJ207=0,"",AJ207)</f>
        <v/>
      </c>
      <c r="L207" s="393">
        <f>IF(AK207=301,"",AK207)</f>
        <v>0</v>
      </c>
      <c r="M207" s="393" t="str">
        <f>IF(AL207=0,"",AL207)</f>
        <v/>
      </c>
      <c r="N207" s="393">
        <f>IF(AM207=301,"",AM207)</f>
        <v>0</v>
      </c>
      <c r="O207" s="393" t="str">
        <f>IF(AN207=0,"",AN207)</f>
        <v/>
      </c>
      <c r="P207" s="393">
        <f>IF(AO207=301,"",AO207)</f>
        <v>0</v>
      </c>
      <c r="Q207" s="393" t="str">
        <f>IF(AP207=0,"",AP207)</f>
        <v/>
      </c>
      <c r="R207" s="393">
        <f>IF(AQ207=301,"",AQ207)</f>
        <v>0</v>
      </c>
      <c r="S207" s="393" t="str">
        <f>IF(AR207=0,"",AR207)</f>
        <v/>
      </c>
      <c r="T207" s="393">
        <f>IF(AS207=301,"",AS207)</f>
        <v>0</v>
      </c>
      <c r="U207" s="393" t="str">
        <f>IF(AT207=0,"",AT207)</f>
        <v/>
      </c>
      <c r="V207" s="404"/>
      <c r="W207" s="404"/>
      <c r="AA207" s="74" t="s">
        <v>3</v>
      </c>
      <c r="AB207" s="75"/>
      <c r="AC207" s="422">
        <f>ABS(INDEX(AC:AC,MATCH(AC202,$AA:$AA,0)+11)+INDEX(AC:AC,MATCH(AC202,$AA:$AA,0)+12)+INDEX(AC:AC,MATCH(AC202,$AA:$AA,0)+13))</f>
        <v>0</v>
      </c>
      <c r="AD207" s="423"/>
      <c r="AE207" s="422">
        <f>ABS(INDEX(AE:AE,MATCH(AE202,$AA:$AA,0)+11)+INDEX(AE:AE,MATCH(AE202,$AA:$AA,0)+12)+INDEX(AE:AE,MATCH(AE202,$AA:$AA,0)+13))</f>
        <v>0</v>
      </c>
      <c r="AF207" s="423"/>
      <c r="AG207" s="422">
        <f>ABS(INDEX(AG:AG,MATCH(AG202,$AA:$AA,0)+11)+INDEX(AG:AG,MATCH(AG202,$AA:$AA,0)+12)+INDEX(AG:AG,MATCH(AG202,$AA:$AA,0)+13))</f>
        <v>0</v>
      </c>
      <c r="AH207" s="423"/>
      <c r="AI207" s="422">
        <f>ABS(INDEX(AI:AI,MATCH(AI202,$AA:$AA,0)+11)+INDEX(AI:AI,MATCH(AI202,$AA:$AA,0)+12)+INDEX(AI:AI,MATCH(AI202,$AA:$AA,0)+13))</f>
        <v>0</v>
      </c>
      <c r="AJ207" s="423"/>
      <c r="AK207" s="422">
        <f>ABS(INDEX(AK:AK,MATCH(AK202,$AA:$AA,0)+11)+INDEX(AK:AK,MATCH(AK202,$AA:$AA,0)+12)+INDEX(AK:AK,MATCH(AK202,$AA:$AA,0)+13))</f>
        <v>0</v>
      </c>
      <c r="AL207" s="423"/>
      <c r="AM207" s="422">
        <f>ABS(INDEX(AM:AM,MATCH(AM202,$AA:$AA,0)+11)+INDEX(AM:AM,MATCH(AM202,$AA:$AA,0)+12)+INDEX(AM:AM,MATCH(AM202,$AA:$AA,0)+13))</f>
        <v>0</v>
      </c>
      <c r="AN207" s="423"/>
      <c r="AO207" s="422">
        <f>ABS(INDEX(AO:AO,MATCH(AO202,$AA:$AA,0)+11)+INDEX(AO:AO,MATCH(AO202,$AA:$AA,0)+12)+INDEX(AO:AO,MATCH(AO202,$AA:$AA,0)+13))</f>
        <v>0</v>
      </c>
      <c r="AP207" s="423"/>
      <c r="AQ207" s="422">
        <f>ABS(INDEX(AQ:AQ,MATCH(AQ202,$AA:$AA,0)+11)+INDEX(AQ:AQ,MATCH(AQ202,$AA:$AA,0)+12)+INDEX(AQ:AQ,MATCH(AQ202,$AA:$AA,0)+13))</f>
        <v>0</v>
      </c>
      <c r="AR207" s="423"/>
      <c r="AS207" s="422">
        <f>ABS(INDEX(AS:AS,MATCH(AS202,$AA:$AA,0)+11)+INDEX(AS:AS,MATCH(AS202,$AA:$AA,0)+12)+INDEX(AS:AS,MATCH(AS202,$AA:$AA,0)+13))</f>
        <v>0</v>
      </c>
      <c r="AT207" s="423"/>
      <c r="AU207" s="1"/>
      <c r="AV207" s="1"/>
      <c r="AW207" s="83"/>
      <c r="AX207" s="84"/>
      <c r="BA207" s="149"/>
      <c r="BB207" s="150"/>
      <c r="BC207" s="151"/>
      <c r="BQ207" s="153"/>
      <c r="BR207" s="151"/>
      <c r="BV207" s="151"/>
      <c r="BZ207" s="151"/>
    </row>
    <row r="208" spans="1:78" ht="15.9" customHeight="1" x14ac:dyDescent="0.25">
      <c r="B208" s="391" t="str">
        <f t="shared" si="243"/>
        <v>Spieler 4</v>
      </c>
      <c r="C208" s="392" t="str">
        <f t="shared" si="243"/>
        <v/>
      </c>
      <c r="D208" s="393">
        <f>IF(AC208=301,"",AC208)</f>
        <v>0</v>
      </c>
      <c r="E208" s="393" t="str">
        <f>IF(AD208=0,"",AD208)</f>
        <v/>
      </c>
      <c r="F208" s="393">
        <f>IF(AE208=301,"",AE208)</f>
        <v>0</v>
      </c>
      <c r="G208" s="393" t="str">
        <f>IF(AF208=0,"",AF208)</f>
        <v/>
      </c>
      <c r="H208" s="393">
        <f>IF(AG208=301,"",AG208)</f>
        <v>0</v>
      </c>
      <c r="I208" s="393" t="str">
        <f>IF(AH208=0,"",AH208)</f>
        <v/>
      </c>
      <c r="J208" s="393">
        <f>IF(AI208=301,"",AI208)</f>
        <v>0</v>
      </c>
      <c r="K208" s="393" t="str">
        <f>IF(AJ208=0,"",AJ208)</f>
        <v/>
      </c>
      <c r="L208" s="393">
        <f>IF(AK208=301,"",AK208)</f>
        <v>0</v>
      </c>
      <c r="M208" s="393" t="str">
        <f>IF(AL208=0,"",AL208)</f>
        <v/>
      </c>
      <c r="N208" s="393">
        <f>IF(AM208=301,"",AM208)</f>
        <v>0</v>
      </c>
      <c r="O208" s="393" t="str">
        <f>IF(AN208=0,"",AN208)</f>
        <v/>
      </c>
      <c r="P208" s="393">
        <f>IF(AO208=301,"",AO208)</f>
        <v>0</v>
      </c>
      <c r="Q208" s="393" t="str">
        <f>IF(AP208=0,"",AP208)</f>
        <v/>
      </c>
      <c r="R208" s="393">
        <f>IF(AQ208=301,"",AQ208)</f>
        <v>0</v>
      </c>
      <c r="S208" s="393" t="str">
        <f>IF(AR208=0,"",AR208)</f>
        <v/>
      </c>
      <c r="T208" s="393">
        <f>IF(AS208=301,"",AS208)</f>
        <v>0</v>
      </c>
      <c r="U208" s="393" t="str">
        <f>IF(AT208=0,"",AT208)</f>
        <v/>
      </c>
      <c r="V208" s="404"/>
      <c r="W208" s="404"/>
      <c r="AA208" s="74" t="s">
        <v>11</v>
      </c>
      <c r="AB208" s="75"/>
      <c r="AC208" s="422">
        <f>ABS(INDEX(AC:AC,MATCH(AC202,$AA:$AA,0)+14)+INDEX(AC:AC,MATCH(AC202,$AA:$AA,0)+15)+INDEX(AC:AC,MATCH(AC202,$AA:$AA,0)+16))</f>
        <v>0</v>
      </c>
      <c r="AD208" s="423"/>
      <c r="AE208" s="422">
        <f>ABS(INDEX(AE:AE,MATCH(AE202,$AA:$AA,0)+14)+INDEX(AE:AE,MATCH(AE202,$AA:$AA,0)+15)+INDEX(AE:AE,MATCH(AE202,$AA:$AA,0)+16))</f>
        <v>0</v>
      </c>
      <c r="AF208" s="423"/>
      <c r="AG208" s="422">
        <f>ABS(INDEX(AG:AG,MATCH(AG202,$AA:$AA,0)+14)+INDEX(AG:AG,MATCH(AG202,$AA:$AA,0)+15)+INDEX(AG:AG,MATCH(AG202,$AA:$AA,0)+16))</f>
        <v>0</v>
      </c>
      <c r="AH208" s="423"/>
      <c r="AI208" s="422">
        <f>ABS(INDEX(AI:AI,MATCH(AI202,$AA:$AA,0)+14)+INDEX(AI:AI,MATCH(AI202,$AA:$AA,0)+15)+INDEX(AI:AI,MATCH(AI202,$AA:$AA,0)+16))</f>
        <v>0</v>
      </c>
      <c r="AJ208" s="423"/>
      <c r="AK208" s="422">
        <f>ABS(INDEX(AK:AK,MATCH(AK202,$AA:$AA,0)+14)+INDEX(AK:AK,MATCH(AK202,$AA:$AA,0)+15)+INDEX(AK:AK,MATCH(AK202,$AA:$AA,0)+16))</f>
        <v>0</v>
      </c>
      <c r="AL208" s="423"/>
      <c r="AM208" s="422">
        <f>ABS(INDEX(AM:AM,MATCH(AM202,$AA:$AA,0)+14)+INDEX(AM:AM,MATCH(AM202,$AA:$AA,0)+15)+INDEX(AM:AM,MATCH(AM202,$AA:$AA,0)+16))</f>
        <v>0</v>
      </c>
      <c r="AN208" s="423"/>
      <c r="AO208" s="422">
        <f>ABS(INDEX(AO:AO,MATCH(AO202,$AA:$AA,0)+14)+INDEX(AO:AO,MATCH(AO202,$AA:$AA,0)+15)+INDEX(AO:AO,MATCH(AO202,$AA:$AA,0)+16))</f>
        <v>0</v>
      </c>
      <c r="AP208" s="423"/>
      <c r="AQ208" s="422">
        <f>ABS(INDEX(AQ:AQ,MATCH(AQ202,$AA:$AA,0)+14)+INDEX(AQ:AQ,MATCH(AQ202,$AA:$AA,0)+15)+INDEX(AQ:AQ,MATCH(AQ202,$AA:$AA,0)+16))</f>
        <v>0</v>
      </c>
      <c r="AR208" s="423"/>
      <c r="AS208" s="422">
        <f>ABS(INDEX(AS:AS,MATCH(AS202,$AA:$AA,0)+14)+INDEX(AS:AS,MATCH(AS202,$AA:$AA,0)+15)+INDEX(AS:AS,MATCH(AS202,$AA:$AA,0)+16))</f>
        <v>0</v>
      </c>
      <c r="AT208" s="423"/>
      <c r="AU208" s="1"/>
      <c r="AV208" s="1"/>
      <c r="AW208" s="83"/>
      <c r="AX208" s="84"/>
      <c r="BA208" s="149"/>
      <c r="BB208" s="150"/>
      <c r="BC208" s="151"/>
      <c r="BQ208" s="153"/>
      <c r="BR208" s="151"/>
      <c r="BV208" s="151"/>
      <c r="BZ208" s="151"/>
    </row>
    <row r="209" spans="1:78" ht="15.9" customHeight="1" x14ac:dyDescent="0.25">
      <c r="B209" s="388" t="str">
        <f t="shared" si="243"/>
        <v>Gesamt</v>
      </c>
      <c r="C209" s="389" t="str">
        <f t="shared" si="243"/>
        <v/>
      </c>
      <c r="D209" s="394">
        <f>IF(AC209=1505,"",AC209)</f>
        <v>0</v>
      </c>
      <c r="E209" s="394" t="str">
        <f>IF(AD209=0,"",AD209)</f>
        <v/>
      </c>
      <c r="F209" s="394">
        <f>IF(AE209=1505,"",AE209)</f>
        <v>0</v>
      </c>
      <c r="G209" s="394" t="str">
        <f>IF(AF209=0,"",AF209)</f>
        <v/>
      </c>
      <c r="H209" s="394">
        <f>IF(AG209=1505,"",AG209)</f>
        <v>0</v>
      </c>
      <c r="I209" s="394" t="str">
        <f>IF(AH209=0,"",AH209)</f>
        <v/>
      </c>
      <c r="J209" s="394">
        <f>IF(AI209=1505,"",AI209)</f>
        <v>0</v>
      </c>
      <c r="K209" s="394" t="str">
        <f>IF(AJ209=0,"",AJ209)</f>
        <v/>
      </c>
      <c r="L209" s="394">
        <f>IF(AK209=1505,"",AK209)</f>
        <v>0</v>
      </c>
      <c r="M209" s="394" t="str">
        <f>IF(AL209=0,"",AL209)</f>
        <v/>
      </c>
      <c r="N209" s="394">
        <f>IF(AM209=1505,"",AM209)</f>
        <v>0</v>
      </c>
      <c r="O209" s="394" t="str">
        <f>IF(AN209=0,"",AN209)</f>
        <v/>
      </c>
      <c r="P209" s="394">
        <f>IF(AO209=1505,"",AO209)</f>
        <v>0</v>
      </c>
      <c r="Q209" s="394" t="str">
        <f>IF(AP209=0,"",AP209)</f>
        <v/>
      </c>
      <c r="R209" s="394">
        <f>IF(AQ209=1505,"",AQ209)</f>
        <v>0</v>
      </c>
      <c r="S209" s="394" t="str">
        <f>IF(AR209=0,"",AR209)</f>
        <v/>
      </c>
      <c r="T209" s="394">
        <f>IF(AS209=1505,"",AS209)</f>
        <v>0</v>
      </c>
      <c r="U209" s="394" t="str">
        <f>IF(AT209=0,"",AT209)</f>
        <v/>
      </c>
      <c r="V209" s="290"/>
      <c r="W209" s="290"/>
      <c r="AA209" s="76" t="s">
        <v>960</v>
      </c>
      <c r="AB209" s="77"/>
      <c r="AC209" s="388">
        <f>SUM(AC205:AC208)</f>
        <v>0</v>
      </c>
      <c r="AD209" s="389"/>
      <c r="AE209" s="388">
        <f>SUM(AE205:AE208)</f>
        <v>0</v>
      </c>
      <c r="AF209" s="389"/>
      <c r="AG209" s="388">
        <f>SUM(AG205:AG208)</f>
        <v>0</v>
      </c>
      <c r="AH209" s="389"/>
      <c r="AI209" s="388">
        <f>SUM(AI205:AI208)</f>
        <v>0</v>
      </c>
      <c r="AJ209" s="389"/>
      <c r="AK209" s="388">
        <f>SUM(AK205:AK208)</f>
        <v>0</v>
      </c>
      <c r="AL209" s="389"/>
      <c r="AM209" s="388">
        <f>SUM(AM205:AM208)</f>
        <v>0</v>
      </c>
      <c r="AN209" s="389"/>
      <c r="AO209" s="388">
        <f>SUM(AO205:AO208)</f>
        <v>0</v>
      </c>
      <c r="AP209" s="389"/>
      <c r="AQ209" s="388">
        <f>SUM(AQ205:AQ208)</f>
        <v>0</v>
      </c>
      <c r="AR209" s="389"/>
      <c r="AS209" s="388">
        <f>SUM(AS205:AS208)</f>
        <v>0</v>
      </c>
      <c r="AT209" s="389"/>
      <c r="AU209" s="69"/>
      <c r="AV209" s="69"/>
      <c r="AW209" s="83"/>
      <c r="AX209" s="84"/>
      <c r="BA209" s="149"/>
      <c r="BB209" s="150"/>
      <c r="BC209" s="151"/>
      <c r="BQ209" s="153"/>
      <c r="BR209" s="151"/>
      <c r="BV209" s="151"/>
      <c r="BZ209" s="151"/>
    </row>
    <row r="210" spans="1:78" ht="10.5" customHeight="1" x14ac:dyDescent="0.25">
      <c r="B210" s="78"/>
      <c r="C210" s="6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AA210" s="78"/>
      <c r="AB210" s="69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83"/>
      <c r="AX210" s="84"/>
      <c r="BA210" s="149"/>
      <c r="BB210" s="150"/>
      <c r="BC210" s="151"/>
      <c r="BQ210" s="153"/>
      <c r="BR210" s="151"/>
      <c r="BV210" s="151"/>
      <c r="BZ210" s="151"/>
    </row>
    <row r="211" spans="1:78" ht="21" customHeight="1" x14ac:dyDescent="0.4">
      <c r="B211" s="28" t="str">
        <f>AA211</f>
        <v>Team-Nr.</v>
      </c>
      <c r="C211" s="29"/>
      <c r="D211" s="28" t="str">
        <f>AC211</f>
        <v>Liga:</v>
      </c>
      <c r="E211" s="31"/>
      <c r="F211" s="390" t="str">
        <f>AE211</f>
        <v>Bayernliga Herren</v>
      </c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2"/>
      <c r="S211" s="33" t="s">
        <v>955</v>
      </c>
      <c r="T211" s="34"/>
      <c r="U211" s="401" t="str">
        <f>AT211</f>
        <v>18.10./19.10.</v>
      </c>
      <c r="V211" s="402"/>
      <c r="W211" s="403"/>
      <c r="X211" s="386"/>
      <c r="Y211" s="387"/>
      <c r="Z211" s="387"/>
      <c r="AA211" s="28" t="s">
        <v>974</v>
      </c>
      <c r="AB211" s="29"/>
      <c r="AC211" s="30" t="s">
        <v>953</v>
      </c>
      <c r="AD211" s="31"/>
      <c r="AE211" s="29" t="str">
        <f>Schlüssel!$C$1</f>
        <v>Bayernliga Herren</v>
      </c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32"/>
      <c r="AR211" s="33" t="s">
        <v>955</v>
      </c>
      <c r="AS211" s="34"/>
      <c r="AT211" s="401" t="str">
        <f>VLOOKUP(AS212,Spielorte!$A$1:$C$6,2)</f>
        <v>18.10./19.10.</v>
      </c>
      <c r="AU211" s="402"/>
      <c r="AV211" s="403"/>
      <c r="AW211" s="83"/>
      <c r="AX211" s="84"/>
      <c r="BA211" s="149" t="s">
        <v>1117</v>
      </c>
      <c r="BB211" s="150" t="s">
        <v>972</v>
      </c>
      <c r="BC211" s="151" t="s">
        <v>991</v>
      </c>
      <c r="BD211" s="152" t="s">
        <v>990</v>
      </c>
      <c r="BE211" s="152" t="s">
        <v>972</v>
      </c>
      <c r="BF211" s="152" t="s">
        <v>992</v>
      </c>
      <c r="BG211" s="152" t="s">
        <v>1028</v>
      </c>
      <c r="BH211" s="152" t="s">
        <v>1118</v>
      </c>
      <c r="BI211" s="152" t="s">
        <v>1119</v>
      </c>
      <c r="BJ211" s="152" t="s">
        <v>1120</v>
      </c>
      <c r="BK211" s="152" t="s">
        <v>1121</v>
      </c>
      <c r="BL211" s="152" t="s">
        <v>1122</v>
      </c>
      <c r="BM211" s="152" t="s">
        <v>1129</v>
      </c>
      <c r="BN211" s="152" t="s">
        <v>1130</v>
      </c>
      <c r="BO211" s="152" t="s">
        <v>1131</v>
      </c>
      <c r="BP211" s="152" t="s">
        <v>1132</v>
      </c>
      <c r="BQ211" s="153" t="s">
        <v>1123</v>
      </c>
      <c r="BR211" s="151" t="s">
        <v>993</v>
      </c>
      <c r="BS211" s="152" t="s">
        <v>1124</v>
      </c>
      <c r="BT211" s="152" t="s">
        <v>1125</v>
      </c>
      <c r="BU211" s="152" t="s">
        <v>991</v>
      </c>
      <c r="BV211" s="151" t="s">
        <v>993</v>
      </c>
      <c r="BW211" s="153" t="s">
        <v>1126</v>
      </c>
      <c r="BX211" s="152" t="s">
        <v>1127</v>
      </c>
      <c r="BY211" s="152" t="s">
        <v>1128</v>
      </c>
      <c r="BZ211" s="151" t="s">
        <v>993</v>
      </c>
    </row>
    <row r="212" spans="1:78" ht="17.25" customHeight="1" thickBot="1" x14ac:dyDescent="0.45">
      <c r="B212" s="37">
        <f>AA212</f>
        <v>8</v>
      </c>
      <c r="D212" s="30" t="s">
        <v>954</v>
      </c>
      <c r="E212" s="38"/>
      <c r="F212" s="400" t="str">
        <f>AE212</f>
        <v>Unterföhring Dreambowl Palace</v>
      </c>
      <c r="G212" s="400"/>
      <c r="H212" s="400"/>
      <c r="I212" s="400"/>
      <c r="J212" s="400"/>
      <c r="K212" s="400"/>
      <c r="L212" s="400"/>
      <c r="M212" s="400"/>
      <c r="N212" s="400"/>
      <c r="O212" s="400"/>
      <c r="P212" s="39"/>
      <c r="Q212" s="39"/>
      <c r="S212" s="33" t="s">
        <v>952</v>
      </c>
      <c r="T212" s="40">
        <f>AS212</f>
        <v>2</v>
      </c>
      <c r="U212" s="34"/>
      <c r="V212" s="34"/>
      <c r="Z212" s="36"/>
      <c r="AA212" s="37">
        <v>8</v>
      </c>
      <c r="AC212" s="30" t="s">
        <v>954</v>
      </c>
      <c r="AD212" s="38"/>
      <c r="AE212" s="85" t="str">
        <f>VLOOKUP(AS212,Spielorte!$A$1:$C$6,3)</f>
        <v>Unterföhring Dreambowl Palace</v>
      </c>
      <c r="AF212" s="85"/>
      <c r="AG212" s="85"/>
      <c r="AH212" s="85"/>
      <c r="AI212" s="85"/>
      <c r="AJ212" s="85"/>
      <c r="AK212" s="85"/>
      <c r="AL212" s="85"/>
      <c r="AM212" s="85"/>
      <c r="AN212" s="85"/>
      <c r="AO212" s="39"/>
      <c r="AP212" s="39"/>
      <c r="AR212" s="33" t="s">
        <v>952</v>
      </c>
      <c r="AS212" s="40">
        <v>2</v>
      </c>
      <c r="AT212" s="34"/>
      <c r="AU212" s="34"/>
      <c r="AW212" s="83"/>
      <c r="AX212" s="84"/>
      <c r="BA212" s="149"/>
      <c r="BB212" s="150"/>
      <c r="BC212" s="151"/>
      <c r="BQ212" s="153"/>
      <c r="BR212" s="151"/>
      <c r="BV212" s="151"/>
      <c r="BW212" s="153"/>
      <c r="BZ212" s="151"/>
    </row>
    <row r="213" spans="1:78" ht="15.75" customHeight="1" thickBot="1" x14ac:dyDescent="0.3">
      <c r="B213" s="41" t="str">
        <f>VLOOKUP(B212,Schlüssel!$A$5:$B$14,2)</f>
        <v>Schanzer Ingolstadt 1</v>
      </c>
      <c r="C213" s="42"/>
      <c r="D213" s="43"/>
      <c r="E213" s="44"/>
      <c r="F213" s="45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AA213" s="41" t="str">
        <f>VLOOKUP(AA212,Schlüssel!$A$5:$B$14,2)</f>
        <v>Schanzer Ingolstadt 1</v>
      </c>
      <c r="AB213" s="42"/>
      <c r="AC213" s="43"/>
      <c r="AD213" s="44"/>
      <c r="AE213" s="45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W213" s="83"/>
      <c r="AX213" s="84"/>
      <c r="BA213" s="149"/>
      <c r="BB213" s="150"/>
      <c r="BC213" s="151"/>
      <c r="BQ213" s="153"/>
      <c r="BR213" s="151"/>
      <c r="BV213" s="151"/>
      <c r="BW213" s="153"/>
      <c r="BZ213" s="151"/>
    </row>
    <row r="214" spans="1:78" ht="13.8" thickBot="1" x14ac:dyDescent="0.3">
      <c r="A214" s="4"/>
      <c r="B214" s="28"/>
      <c r="C214" s="47"/>
      <c r="D214" s="48" t="s">
        <v>10</v>
      </c>
      <c r="E214" s="28">
        <f>VLOOKUP($B$2,Schlüssel!$A$5:$DZ$14,13)</f>
        <v>7</v>
      </c>
      <c r="F214" s="49" t="s">
        <v>10</v>
      </c>
      <c r="G214" s="28">
        <f>VLOOKUP($B$2,Schlüssel!$A$5:$DZ$14,14)</f>
        <v>6</v>
      </c>
      <c r="H214" s="49" t="s">
        <v>10</v>
      </c>
      <c r="I214" s="28">
        <f>VLOOKUP($B$2,Schlüssel!$A$5:$DZ$14,15)</f>
        <v>9</v>
      </c>
      <c r="J214" s="49" t="s">
        <v>10</v>
      </c>
      <c r="K214" s="28">
        <f>VLOOKUP($B$2,Schlüssel!$A$5:$DZ$14,16)</f>
        <v>11</v>
      </c>
      <c r="L214" s="49" t="s">
        <v>10</v>
      </c>
      <c r="M214" s="28">
        <f>VLOOKUP($B$2,Schlüssel!$A$5:$DZ$14,17)</f>
        <v>3</v>
      </c>
      <c r="N214" s="49" t="s">
        <v>10</v>
      </c>
      <c r="O214" s="28">
        <f>VLOOKUP($B$2,Schlüssel!$A$5:$DZ$14,18)</f>
        <v>5</v>
      </c>
      <c r="P214" s="49" t="s">
        <v>10</v>
      </c>
      <c r="Q214" s="28">
        <f>VLOOKUP($B$2,Schlüssel!$A$5:$DZ$14,19)</f>
        <v>12</v>
      </c>
      <c r="R214" s="49" t="s">
        <v>10</v>
      </c>
      <c r="S214" s="28">
        <f>VLOOKUP($B$2,Schlüssel!$A$5:$DZ$14,20)</f>
        <v>10</v>
      </c>
      <c r="T214" s="49" t="s">
        <v>10</v>
      </c>
      <c r="U214" s="28">
        <f>VLOOKUP($B$2,Schlüssel!$A$5:$DZ$14,21)</f>
        <v>4</v>
      </c>
      <c r="Z214" s="2"/>
      <c r="AA214" s="28"/>
      <c r="AB214" s="47"/>
      <c r="AC214" s="48" t="s">
        <v>10</v>
      </c>
      <c r="AD214" s="28">
        <f>VLOOKUP($AA212,Schlüssel!$A$5:$DZ$14,13)</f>
        <v>5</v>
      </c>
      <c r="AE214" s="49" t="s">
        <v>10</v>
      </c>
      <c r="AF214" s="28">
        <f>VLOOKUP($AA212,Schlüssel!$A$5:$DZ$14,14)</f>
        <v>10</v>
      </c>
      <c r="AG214" s="49" t="s">
        <v>10</v>
      </c>
      <c r="AH214" s="28">
        <f>VLOOKUP($AA212,Schlüssel!$A$5:$DZ$14,15)</f>
        <v>7</v>
      </c>
      <c r="AI214" s="49" t="s">
        <v>10</v>
      </c>
      <c r="AJ214" s="28">
        <f>VLOOKUP($AA212,Schlüssel!$A$5:$DZ$14,16)</f>
        <v>4</v>
      </c>
      <c r="AK214" s="49" t="s">
        <v>10</v>
      </c>
      <c r="AL214" s="28">
        <f>VLOOKUP($AA212,Schlüssel!$A$5:$DZ$14,17)</f>
        <v>12</v>
      </c>
      <c r="AM214" s="49" t="s">
        <v>10</v>
      </c>
      <c r="AN214" s="28">
        <f>VLOOKUP($AA212,Schlüssel!$A$5:$DZ$14,18)</f>
        <v>8</v>
      </c>
      <c r="AO214" s="49" t="s">
        <v>10</v>
      </c>
      <c r="AP214" s="28">
        <f>VLOOKUP($AA212,Schlüssel!$A$5:$DZ$14,19)</f>
        <v>6</v>
      </c>
      <c r="AQ214" s="49" t="s">
        <v>10</v>
      </c>
      <c r="AR214" s="28">
        <f>VLOOKUP($AA212,Schlüssel!$A$5:$DZ$14,20)</f>
        <v>11</v>
      </c>
      <c r="AS214" s="49" t="s">
        <v>10</v>
      </c>
      <c r="AT214" s="28">
        <f>VLOOKUP($AA212,Schlüssel!$A$5:$DZ$14,21)</f>
        <v>3</v>
      </c>
      <c r="AW214" s="83"/>
      <c r="AX214" s="84"/>
      <c r="BA214" s="149"/>
      <c r="BB214" s="150"/>
      <c r="BC214" s="151"/>
      <c r="BQ214" s="153"/>
      <c r="BR214" s="151"/>
      <c r="BV214" s="151"/>
      <c r="BW214" s="153"/>
      <c r="BZ214" s="151"/>
    </row>
    <row r="215" spans="1:78" ht="20.25" customHeight="1" x14ac:dyDescent="0.25">
      <c r="B215" s="50" t="s">
        <v>1</v>
      </c>
      <c r="C215" s="51"/>
      <c r="D215" s="388" t="s">
        <v>961</v>
      </c>
      <c r="E215" s="389"/>
      <c r="F215" s="388" t="s">
        <v>962</v>
      </c>
      <c r="G215" s="389"/>
      <c r="H215" s="388" t="s">
        <v>963</v>
      </c>
      <c r="I215" s="389"/>
      <c r="J215" s="388" t="s">
        <v>964</v>
      </c>
      <c r="K215" s="389"/>
      <c r="L215" s="388" t="s">
        <v>965</v>
      </c>
      <c r="M215" s="389"/>
      <c r="N215" s="388" t="s">
        <v>966</v>
      </c>
      <c r="O215" s="389"/>
      <c r="P215" s="388" t="s">
        <v>967</v>
      </c>
      <c r="Q215" s="389"/>
      <c r="R215" s="388" t="s">
        <v>968</v>
      </c>
      <c r="S215" s="389"/>
      <c r="T215" s="388" t="s">
        <v>969</v>
      </c>
      <c r="U215" s="389"/>
      <c r="V215" s="416" t="s">
        <v>960</v>
      </c>
      <c r="W215" s="417"/>
      <c r="AA215" s="50" t="s">
        <v>1</v>
      </c>
      <c r="AB215" s="51"/>
      <c r="AC215" s="76" t="s">
        <v>961</v>
      </c>
      <c r="AD215" s="77"/>
      <c r="AE215" s="76" t="s">
        <v>962</v>
      </c>
      <c r="AF215" s="77"/>
      <c r="AG215" s="76" t="s">
        <v>963</v>
      </c>
      <c r="AH215" s="77"/>
      <c r="AI215" s="76" t="s">
        <v>964</v>
      </c>
      <c r="AJ215" s="77"/>
      <c r="AK215" s="76" t="s">
        <v>965</v>
      </c>
      <c r="AL215" s="77"/>
      <c r="AM215" s="76" t="s">
        <v>966</v>
      </c>
      <c r="AN215" s="77"/>
      <c r="AO215" s="76" t="s">
        <v>967</v>
      </c>
      <c r="AP215" s="77"/>
      <c r="AQ215" s="76" t="s">
        <v>968</v>
      </c>
      <c r="AR215" s="77"/>
      <c r="AS215" s="76" t="s">
        <v>969</v>
      </c>
      <c r="AT215" s="86"/>
      <c r="AU215" s="87" t="s">
        <v>960</v>
      </c>
      <c r="AV215" s="88"/>
      <c r="AW215" s="83"/>
      <c r="AX215" s="84"/>
      <c r="BA215" s="149"/>
      <c r="BB215" s="150"/>
      <c r="BC215" s="151"/>
      <c r="BQ215" s="153"/>
      <c r="BR215" s="151"/>
      <c r="BV215" s="151"/>
      <c r="BZ215" s="151"/>
    </row>
    <row r="216" spans="1:78" ht="15" customHeight="1" thickBot="1" x14ac:dyDescent="0.3">
      <c r="B216" s="52" t="s">
        <v>970</v>
      </c>
      <c r="C216" s="53" t="s">
        <v>971</v>
      </c>
      <c r="D216" s="54" t="s">
        <v>972</v>
      </c>
      <c r="E216" s="54" t="s">
        <v>973</v>
      </c>
      <c r="F216" s="54" t="s">
        <v>972</v>
      </c>
      <c r="G216" s="54" t="s">
        <v>973</v>
      </c>
      <c r="H216" s="54" t="s">
        <v>972</v>
      </c>
      <c r="I216" s="54" t="s">
        <v>973</v>
      </c>
      <c r="J216" s="54" t="s">
        <v>972</v>
      </c>
      <c r="K216" s="54" t="s">
        <v>973</v>
      </c>
      <c r="L216" s="54" t="s">
        <v>972</v>
      </c>
      <c r="M216" s="54" t="s">
        <v>973</v>
      </c>
      <c r="N216" s="54" t="s">
        <v>972</v>
      </c>
      <c r="O216" s="54" t="s">
        <v>973</v>
      </c>
      <c r="P216" s="54" t="s">
        <v>972</v>
      </c>
      <c r="Q216" s="54" t="s">
        <v>973</v>
      </c>
      <c r="R216" s="54" t="s">
        <v>972</v>
      </c>
      <c r="S216" s="54" t="s">
        <v>973</v>
      </c>
      <c r="T216" s="54" t="s">
        <v>972</v>
      </c>
      <c r="U216" s="54" t="s">
        <v>973</v>
      </c>
      <c r="V216" s="54" t="s">
        <v>972</v>
      </c>
      <c r="W216" s="55" t="s">
        <v>973</v>
      </c>
      <c r="AA216" s="52" t="s">
        <v>970</v>
      </c>
      <c r="AB216" s="53" t="s">
        <v>971</v>
      </c>
      <c r="AC216" s="54" t="s">
        <v>972</v>
      </c>
      <c r="AD216" s="54" t="s">
        <v>973</v>
      </c>
      <c r="AE216" s="54" t="s">
        <v>972</v>
      </c>
      <c r="AF216" s="54" t="s">
        <v>973</v>
      </c>
      <c r="AG216" s="54" t="s">
        <v>972</v>
      </c>
      <c r="AH216" s="54" t="s">
        <v>973</v>
      </c>
      <c r="AI216" s="54" t="s">
        <v>972</v>
      </c>
      <c r="AJ216" s="54" t="s">
        <v>973</v>
      </c>
      <c r="AK216" s="54" t="s">
        <v>972</v>
      </c>
      <c r="AL216" s="54" t="s">
        <v>973</v>
      </c>
      <c r="AM216" s="54" t="s">
        <v>972</v>
      </c>
      <c r="AN216" s="54" t="s">
        <v>973</v>
      </c>
      <c r="AO216" s="54" t="s">
        <v>972</v>
      </c>
      <c r="AP216" s="54" t="s">
        <v>973</v>
      </c>
      <c r="AQ216" s="54" t="s">
        <v>972</v>
      </c>
      <c r="AR216" s="54" t="s">
        <v>973</v>
      </c>
      <c r="AS216" s="54" t="s">
        <v>972</v>
      </c>
      <c r="AT216" s="89" t="s">
        <v>973</v>
      </c>
      <c r="AU216" s="52" t="s">
        <v>972</v>
      </c>
      <c r="AV216" s="55" t="s">
        <v>973</v>
      </c>
      <c r="AW216" s="83"/>
      <c r="AX216" s="84"/>
      <c r="BA216" s="149"/>
      <c r="BB216" s="150"/>
      <c r="BC216" s="151"/>
      <c r="BQ216" s="153"/>
      <c r="BR216" s="151"/>
      <c r="BV216" s="151"/>
      <c r="BZ216" s="151"/>
    </row>
    <row r="217" spans="1:78" ht="17.100000000000001" customHeight="1" x14ac:dyDescent="0.25">
      <c r="A217" s="413" t="s">
        <v>0</v>
      </c>
      <c r="B217" s="56" t="str">
        <f>IF(AA217=0,"",AA217)</f>
        <v/>
      </c>
      <c r="C217" s="57" t="str">
        <f>IF(AB217=0,"",AB217)</f>
        <v/>
      </c>
      <c r="D217" s="58" t="str">
        <f>IF(AC217=0,"",AC217)</f>
        <v/>
      </c>
      <c r="E217" s="397">
        <f>IF(AD217="","",AD217)</f>
        <v>0</v>
      </c>
      <c r="F217" s="58" t="str">
        <f t="shared" ref="F217:F230" si="244">IF(AE217=0,"",AE217)</f>
        <v/>
      </c>
      <c r="G217" s="397">
        <f>IF(AF217="","",AF217)</f>
        <v>0</v>
      </c>
      <c r="H217" s="58" t="str">
        <f t="shared" ref="H217:H230" si="245">IF(AG217=0,"",AG217)</f>
        <v/>
      </c>
      <c r="I217" s="397">
        <f>IF(AH217="","",AH217)</f>
        <v>0</v>
      </c>
      <c r="J217" s="58" t="str">
        <f t="shared" ref="J217:J230" si="246">IF(AI217=0,"",AI217)</f>
        <v/>
      </c>
      <c r="K217" s="397">
        <f>IF(AJ217="","",AJ217)</f>
        <v>0</v>
      </c>
      <c r="L217" s="58" t="str">
        <f t="shared" ref="L217:L230" si="247">IF(AK217=0,"",AK217)</f>
        <v/>
      </c>
      <c r="M217" s="397">
        <f>IF(AL217="","",AL217)</f>
        <v>0</v>
      </c>
      <c r="N217" s="58" t="str">
        <f>IF(AM217=0,"",AM217)</f>
        <v/>
      </c>
      <c r="O217" s="397">
        <f>IF(AN217="","",AN217)</f>
        <v>0</v>
      </c>
      <c r="P217" s="58" t="str">
        <f t="shared" ref="P217:P230" si="248">IF(AO217=0,"",AO217)</f>
        <v/>
      </c>
      <c r="Q217" s="397">
        <f>IF(AP217="","",AP217)</f>
        <v>0</v>
      </c>
      <c r="R217" s="58" t="str">
        <f t="shared" ref="R217:R230" si="249">IF(AQ217=0,"",AQ217)</f>
        <v/>
      </c>
      <c r="S217" s="397">
        <f>IF(AR217="","",AR217)</f>
        <v>0</v>
      </c>
      <c r="T217" s="58" t="str">
        <f t="shared" ref="T217:T230" si="250">IF(AS217=0,"",AS217)</f>
        <v/>
      </c>
      <c r="U217" s="397">
        <f>IF(AT217="","",AT217)</f>
        <v>0</v>
      </c>
      <c r="V217" s="58" t="str">
        <f t="shared" ref="V217:V230" si="251">IF(AU217=0,"",AU217)</f>
        <v/>
      </c>
      <c r="W217" s="397">
        <f>IF(AV217="","",AV217)</f>
        <v>0</v>
      </c>
      <c r="Z217" s="405" t="s">
        <v>0</v>
      </c>
      <c r="AA217" s="272" t="str">
        <f>IF(AB217=0,"",_xlfn.CONCAT(VLOOKUP(AB217,Starter!A:C,2,0)))</f>
        <v/>
      </c>
      <c r="AB217" s="81"/>
      <c r="AC217" s="129"/>
      <c r="AD217" s="163">
        <f>IF(SUM(AC217:AC219)+AC235=0,0,IF(SUM(ABS(AC217),ABS(AC218),ABS(AC219))=AC235,0.5,IF(SUM(ABS(AC217),ABS(AC218),ABS(AC219))&gt;AC235,1,0)))</f>
        <v>0</v>
      </c>
      <c r="AE217" s="132"/>
      <c r="AF217" s="91">
        <f>IF(SUM(AE217:AE219)+AE235=0,0,IF(SUM(ABS(AE217),ABS(AE218),ABS(AE219))=AE235,0.5,IF(SUM(ABS(AE217),ABS(AE218),ABS(AE219))&gt;AE235,1,0)))</f>
        <v>0</v>
      </c>
      <c r="AG217" s="129"/>
      <c r="AH217" s="91">
        <f>IF(SUM(AG217:AG219)+AG235=0,0,IF(SUM(ABS(AG217),ABS(AG218),ABS(AG219))=AG235,0.5,IF(SUM(ABS(AG217),ABS(AG218),ABS(AG219))&gt;AG235,1,0)))</f>
        <v>0</v>
      </c>
      <c r="AI217" s="129"/>
      <c r="AJ217" s="91">
        <f>IF(SUM(AI217:AI219)+AI235=0,0,IF(SUM(ABS(AI217),ABS(AI218),ABS(AI219))=AI235,0.5,IF(SUM(ABS(AI217),ABS(AI218),ABS(AI219))&gt;AI235,1,0)))</f>
        <v>0</v>
      </c>
      <c r="AK217" s="129"/>
      <c r="AL217" s="91">
        <f>IF(SUM(AK217:AK219)+AK235=0,0,IF(SUM(ABS(AK217),ABS(AK218),ABS(AK219))=AK235,0.5,IF(SUM(ABS(AK217),ABS(AK218),ABS(AK219))&gt;AK235,1,0)))</f>
        <v>0</v>
      </c>
      <c r="AM217" s="129"/>
      <c r="AN217" s="91">
        <f>IF(SUM(AM217:AM219)+AM235=0,0,IF(SUM(ABS(AM217),ABS(AM218),ABS(AM219))=AM235,0.5,IF(SUM(ABS(AM217),ABS(AM218),ABS(AM219))&gt;AM235,1,0)))</f>
        <v>0</v>
      </c>
      <c r="AO217" s="129"/>
      <c r="AP217" s="91">
        <f>IF(SUM(AO217:AO219)+AO235=0,0,IF(SUM(ABS(AO217),ABS(AO218),ABS(AO219))=AO235,0.5,IF(SUM(ABS(AO217),ABS(AO218),ABS(AO219))&gt;AO235,1,0)))</f>
        <v>0</v>
      </c>
      <c r="AQ217" s="129"/>
      <c r="AR217" s="91">
        <f>IF(SUM(AQ217:AQ219)+AQ235=0,0,IF(SUM(ABS(AQ217),ABS(AQ218),ABS(AQ219))=AQ235,0.5,IF(SUM(ABS(AQ217),ABS(AQ218),ABS(AQ219))&gt;AQ235,1,0)))</f>
        <v>0</v>
      </c>
      <c r="AS217" s="129"/>
      <c r="AT217" s="91">
        <f>IF(SUM(AS217:AS219)+AS235=0,0,IF(SUM(ABS(AS217),ABS(AS218),ABS(AS219))=AS235,0.5,IF(SUM(ABS(AS217),ABS(AS218),ABS(AS219))&gt;AS235,1,0)))</f>
        <v>0</v>
      </c>
      <c r="AU217" s="92">
        <f t="shared" ref="AU217:AU228" si="252">ABS(SUM(AC217:AC217))+ABS(SUM(AE217:AE217))+ABS(SUM(AG217:AG217))+ABS(SUM(AI217:AI217))+ABS(SUM(AK217:AK217))+ABS(SUM(AM217:AM217))+ABS(SUM(AO217:AO217))+ABS(SUM(AQ217:AQ217))+ABS(SUM(AS217:AS217))</f>
        <v>0</v>
      </c>
      <c r="AV217" s="93">
        <f>SUM(AD217+AF217+AH217+AJ217+AL217+AN217+AP217+AR217+AT217)</f>
        <v>0</v>
      </c>
      <c r="AW217" s="83"/>
      <c r="AX217" s="84"/>
      <c r="AZ217" s="47"/>
      <c r="BA217" s="149"/>
      <c r="BB217" s="150"/>
      <c r="BC217" s="151"/>
      <c r="BD217" s="154">
        <f>+AB217</f>
        <v>0</v>
      </c>
      <c r="BE217" s="150">
        <f>+AU217</f>
        <v>0</v>
      </c>
      <c r="BF217" s="152">
        <f>COUNT(BH217:BP217)</f>
        <v>0</v>
      </c>
      <c r="BG217" s="152">
        <f>COUNTIF(BH217:BP217,"&gt;0")</f>
        <v>0</v>
      </c>
      <c r="BH217" s="152" t="str">
        <f t="shared" ref="BH217:BH228" si="253">IF(AC217=0,"",AC217)</f>
        <v/>
      </c>
      <c r="BI217" s="152" t="str">
        <f t="shared" ref="BI217:BI228" si="254">IF(AE217=0,"",AE217)</f>
        <v/>
      </c>
      <c r="BJ217" s="152" t="str">
        <f t="shared" ref="BJ217:BJ228" si="255">IF(AG217=0,"",AG217)</f>
        <v/>
      </c>
      <c r="BK217" s="152" t="str">
        <f t="shared" ref="BK217:BK228" si="256">IF(AI217=0,"",AI217)</f>
        <v/>
      </c>
      <c r="BL217" s="152" t="str">
        <f t="shared" ref="BL217:BL228" si="257">IF(AK217=0,"",AK217)</f>
        <v/>
      </c>
      <c r="BM217" s="152" t="str">
        <f t="shared" ref="BM217:BM228" si="258">IF(AM217=0,"",AM217)</f>
        <v/>
      </c>
      <c r="BN217" s="152" t="str">
        <f t="shared" ref="BN217:BN228" si="259">IF(AO217=0,"",AO217)</f>
        <v/>
      </c>
      <c r="BO217" s="152" t="str">
        <f t="shared" ref="BO217:BO228" si="260">IF(AQ217=0,"",AQ217)</f>
        <v/>
      </c>
      <c r="BP217" s="152" t="str">
        <f t="shared" ref="BP217:BP228" si="261">IF(AS217=0,"",AS217)</f>
        <v/>
      </c>
      <c r="BQ217" s="153"/>
      <c r="BR217" s="151"/>
      <c r="BS217" s="152">
        <f>MAX(BH217:BP217)</f>
        <v>0</v>
      </c>
      <c r="BT217" s="152">
        <f>IF(BS217&lt;MAX(BS:BS),0,BS217+ROW()/1000000000)</f>
        <v>2.17E-7</v>
      </c>
      <c r="BU217" s="152" t="str">
        <f>+AA213</f>
        <v>Schanzer Ingolstadt 1</v>
      </c>
      <c r="BV217" s="151">
        <f>RANK(BT217,BT:BT)</f>
        <v>36</v>
      </c>
      <c r="BW217" s="152">
        <f>SUMIF(BH217:BP217,"&gt;0")</f>
        <v>0</v>
      </c>
      <c r="BX217" s="152">
        <f>IF(COUNTIF(BH217:BP217,"&gt;0")&lt;Spielorte!$A$23,0,BE217/Spielorte!$A$23)</f>
        <v>0</v>
      </c>
      <c r="BY217" s="152">
        <f>IF(BX217&lt;MAX(BX:BX),0,BX217+ROW()/1000000000)</f>
        <v>2.17E-7</v>
      </c>
      <c r="BZ217" s="151">
        <f t="shared" ref="BZ217:BZ228" si="262">IF(BY217=0,0,RANK(BY217,BY:BY))</f>
        <v>36</v>
      </c>
    </row>
    <row r="218" spans="1:78" ht="17.100000000000001" customHeight="1" x14ac:dyDescent="0.25">
      <c r="A218" s="414"/>
      <c r="B218" s="59" t="str">
        <f t="shared" ref="B218:D230" si="263">IF(AA218=0,"",AA218)</f>
        <v/>
      </c>
      <c r="C218" s="60" t="str">
        <f t="shared" si="263"/>
        <v/>
      </c>
      <c r="D218" s="61" t="str">
        <f t="shared" si="263"/>
        <v/>
      </c>
      <c r="E218" s="398"/>
      <c r="F218" s="61" t="str">
        <f t="shared" si="244"/>
        <v/>
      </c>
      <c r="G218" s="398"/>
      <c r="H218" s="61" t="str">
        <f t="shared" si="245"/>
        <v/>
      </c>
      <c r="I218" s="398"/>
      <c r="J218" s="61" t="str">
        <f t="shared" si="246"/>
        <v/>
      </c>
      <c r="K218" s="398"/>
      <c r="L218" s="61" t="str">
        <f t="shared" si="247"/>
        <v/>
      </c>
      <c r="M218" s="398"/>
      <c r="N218" s="61" t="str">
        <f t="shared" ref="N218:N230" si="264">IF(AM218=0,"",AM218)</f>
        <v/>
      </c>
      <c r="O218" s="398"/>
      <c r="P218" s="61" t="str">
        <f t="shared" si="248"/>
        <v/>
      </c>
      <c r="Q218" s="398"/>
      <c r="R218" s="61" t="str">
        <f t="shared" si="249"/>
        <v/>
      </c>
      <c r="S218" s="398"/>
      <c r="T218" s="61" t="str">
        <f t="shared" si="250"/>
        <v/>
      </c>
      <c r="U218" s="398"/>
      <c r="V218" s="61" t="str">
        <f t="shared" si="251"/>
        <v/>
      </c>
      <c r="W218" s="398"/>
      <c r="Z218" s="406"/>
      <c r="AA218" s="90" t="str">
        <f>IF(AB218=0,"",_xlfn.CONCAT(VLOOKUP(AB218,Starter!A:C,2,0)))</f>
        <v/>
      </c>
      <c r="AB218" s="80"/>
      <c r="AC218" s="130"/>
      <c r="AD218" s="94"/>
      <c r="AE218" s="130"/>
      <c r="AF218" s="94"/>
      <c r="AG218" s="130"/>
      <c r="AH218" s="94"/>
      <c r="AI218" s="130"/>
      <c r="AJ218" s="94"/>
      <c r="AK218" s="130"/>
      <c r="AL218" s="94"/>
      <c r="AM218" s="130"/>
      <c r="AN218" s="94"/>
      <c r="AO218" s="130"/>
      <c r="AP218" s="94"/>
      <c r="AQ218" s="130"/>
      <c r="AR218" s="94"/>
      <c r="AS218" s="130"/>
      <c r="AT218" s="94"/>
      <c r="AU218" s="95">
        <f t="shared" si="252"/>
        <v>0</v>
      </c>
      <c r="AV218" s="96"/>
      <c r="AW218" s="83"/>
      <c r="AX218" s="84"/>
      <c r="AZ218" s="47"/>
      <c r="BA218" s="149"/>
      <c r="BB218" s="150"/>
      <c r="BC218" s="151"/>
      <c r="BD218" s="154">
        <f t="shared" ref="BD218:BD228" si="265">+AB218</f>
        <v>0</v>
      </c>
      <c r="BE218" s="150">
        <f t="shared" ref="BE218:BE228" si="266">+AU218</f>
        <v>0</v>
      </c>
      <c r="BF218" s="152">
        <f t="shared" ref="BF218:BF228" si="267">COUNT(BH218:BP218)</f>
        <v>0</v>
      </c>
      <c r="BG218" s="152">
        <f t="shared" ref="BG218:BG228" si="268">COUNTIF(BH218:BP218,"&gt;0")</f>
        <v>0</v>
      </c>
      <c r="BH218" s="152" t="str">
        <f t="shared" si="253"/>
        <v/>
      </c>
      <c r="BI218" s="152" t="str">
        <f t="shared" si="254"/>
        <v/>
      </c>
      <c r="BJ218" s="152" t="str">
        <f t="shared" si="255"/>
        <v/>
      </c>
      <c r="BK218" s="152" t="str">
        <f t="shared" si="256"/>
        <v/>
      </c>
      <c r="BL218" s="152" t="str">
        <f t="shared" si="257"/>
        <v/>
      </c>
      <c r="BM218" s="152" t="str">
        <f t="shared" si="258"/>
        <v/>
      </c>
      <c r="BN218" s="152" t="str">
        <f t="shared" si="259"/>
        <v/>
      </c>
      <c r="BO218" s="152" t="str">
        <f t="shared" si="260"/>
        <v/>
      </c>
      <c r="BP218" s="152" t="str">
        <f t="shared" si="261"/>
        <v/>
      </c>
      <c r="BQ218" s="153"/>
      <c r="BR218" s="151"/>
      <c r="BS218" s="152">
        <f t="shared" ref="BS218:BS228" si="269">MAX(BH218:BP218)</f>
        <v>0</v>
      </c>
      <c r="BT218" s="152">
        <f t="shared" ref="BT218:BT228" si="270">IF(BS218&lt;MAX(BS:BS),0,BS218+ROW()/1000000000)</f>
        <v>2.1799999999999999E-7</v>
      </c>
      <c r="BU218" s="152" t="str">
        <f t="shared" ref="BU218:BU228" si="271">+BU217</f>
        <v>Schanzer Ingolstadt 1</v>
      </c>
      <c r="BV218" s="151">
        <f t="shared" ref="BV218:BV228" si="272">RANK(BT218,BT:BT)</f>
        <v>35</v>
      </c>
      <c r="BW218" s="152">
        <f t="shared" ref="BW218:BW228" si="273">SUMIF(BH218:BP218,"&gt;0")</f>
        <v>0</v>
      </c>
      <c r="BX218" s="152">
        <f>IF(COUNTIF(BH218:BP218,"&gt;0")&lt;Spielorte!$A$23,0,BE218/Spielorte!$A$23)</f>
        <v>0</v>
      </c>
      <c r="BY218" s="152">
        <f t="shared" ref="BY218:BY228" si="274">IF(BX218&lt;MAX(BX:BX),0,BX218+ROW()/1000000000)</f>
        <v>2.1799999999999999E-7</v>
      </c>
      <c r="BZ218" s="151">
        <f t="shared" si="262"/>
        <v>35</v>
      </c>
    </row>
    <row r="219" spans="1:78" ht="17.100000000000001" customHeight="1" thickBot="1" x14ac:dyDescent="0.3">
      <c r="A219" s="415"/>
      <c r="B219" s="62" t="str">
        <f t="shared" si="263"/>
        <v/>
      </c>
      <c r="C219" s="63" t="str">
        <f t="shared" si="263"/>
        <v/>
      </c>
      <c r="D219" s="52" t="str">
        <f t="shared" si="263"/>
        <v/>
      </c>
      <c r="E219" s="399"/>
      <c r="F219" s="52" t="str">
        <f t="shared" si="244"/>
        <v/>
      </c>
      <c r="G219" s="399"/>
      <c r="H219" s="52" t="str">
        <f t="shared" si="245"/>
        <v/>
      </c>
      <c r="I219" s="399"/>
      <c r="J219" s="52" t="str">
        <f t="shared" si="246"/>
        <v/>
      </c>
      <c r="K219" s="399"/>
      <c r="L219" s="52" t="str">
        <f t="shared" si="247"/>
        <v/>
      </c>
      <c r="M219" s="399"/>
      <c r="N219" s="52" t="str">
        <f t="shared" si="264"/>
        <v/>
      </c>
      <c r="O219" s="399"/>
      <c r="P219" s="52" t="str">
        <f t="shared" si="248"/>
        <v/>
      </c>
      <c r="Q219" s="399"/>
      <c r="R219" s="52" t="str">
        <f t="shared" si="249"/>
        <v/>
      </c>
      <c r="S219" s="399"/>
      <c r="T219" s="52" t="str">
        <f t="shared" si="250"/>
        <v/>
      </c>
      <c r="U219" s="399"/>
      <c r="V219" s="52" t="str">
        <f t="shared" si="251"/>
        <v/>
      </c>
      <c r="W219" s="399"/>
      <c r="Z219" s="407"/>
      <c r="AA219" s="99" t="str">
        <f>IF(AB219=0,"",_xlfn.CONCAT(VLOOKUP(AB219,Starter!A:C,2,0)))</f>
        <v/>
      </c>
      <c r="AB219" s="82"/>
      <c r="AC219" s="131"/>
      <c r="AD219" s="94"/>
      <c r="AE219" s="131"/>
      <c r="AF219" s="94"/>
      <c r="AG219" s="131"/>
      <c r="AH219" s="94"/>
      <c r="AI219" s="131"/>
      <c r="AJ219" s="94"/>
      <c r="AK219" s="131"/>
      <c r="AL219" s="94"/>
      <c r="AM219" s="131"/>
      <c r="AN219" s="94"/>
      <c r="AO219" s="131"/>
      <c r="AP219" s="94"/>
      <c r="AQ219" s="131"/>
      <c r="AR219" s="94"/>
      <c r="AS219" s="131"/>
      <c r="AT219" s="94"/>
      <c r="AU219" s="97">
        <f t="shared" si="252"/>
        <v>0</v>
      </c>
      <c r="AV219" s="98"/>
      <c r="AW219" s="83"/>
      <c r="AX219" s="84"/>
      <c r="AZ219" s="47"/>
      <c r="BA219" s="149"/>
      <c r="BB219" s="150"/>
      <c r="BC219" s="151"/>
      <c r="BD219" s="154">
        <f t="shared" si="265"/>
        <v>0</v>
      </c>
      <c r="BE219" s="150">
        <f t="shared" si="266"/>
        <v>0</v>
      </c>
      <c r="BF219" s="152">
        <f t="shared" si="267"/>
        <v>0</v>
      </c>
      <c r="BG219" s="152">
        <f t="shared" si="268"/>
        <v>0</v>
      </c>
      <c r="BH219" s="152" t="str">
        <f t="shared" si="253"/>
        <v/>
      </c>
      <c r="BI219" s="152" t="str">
        <f t="shared" si="254"/>
        <v/>
      </c>
      <c r="BJ219" s="152" t="str">
        <f t="shared" si="255"/>
        <v/>
      </c>
      <c r="BK219" s="152" t="str">
        <f t="shared" si="256"/>
        <v/>
      </c>
      <c r="BL219" s="152" t="str">
        <f t="shared" si="257"/>
        <v/>
      </c>
      <c r="BM219" s="152" t="str">
        <f t="shared" si="258"/>
        <v/>
      </c>
      <c r="BN219" s="152" t="str">
        <f t="shared" si="259"/>
        <v/>
      </c>
      <c r="BO219" s="152" t="str">
        <f t="shared" si="260"/>
        <v/>
      </c>
      <c r="BP219" s="152" t="str">
        <f t="shared" si="261"/>
        <v/>
      </c>
      <c r="BQ219" s="153"/>
      <c r="BR219" s="151"/>
      <c r="BS219" s="152">
        <f t="shared" si="269"/>
        <v>0</v>
      </c>
      <c r="BT219" s="152">
        <f t="shared" si="270"/>
        <v>2.1899999999999999E-7</v>
      </c>
      <c r="BU219" s="152" t="str">
        <f t="shared" si="271"/>
        <v>Schanzer Ingolstadt 1</v>
      </c>
      <c r="BV219" s="151">
        <f t="shared" si="272"/>
        <v>34</v>
      </c>
      <c r="BW219" s="152">
        <f t="shared" si="273"/>
        <v>0</v>
      </c>
      <c r="BX219" s="152">
        <f>IF(COUNTIF(BH219:BP219,"&gt;0")&lt;Spielorte!$A$23,0,BE219/Spielorte!$A$23)</f>
        <v>0</v>
      </c>
      <c r="BY219" s="152">
        <f t="shared" si="274"/>
        <v>2.1899999999999999E-7</v>
      </c>
      <c r="BZ219" s="151">
        <f t="shared" si="262"/>
        <v>34</v>
      </c>
    </row>
    <row r="220" spans="1:78" ht="17.100000000000001" customHeight="1" x14ac:dyDescent="0.25">
      <c r="A220" s="413" t="s">
        <v>2</v>
      </c>
      <c r="B220" s="56" t="str">
        <f t="shared" si="263"/>
        <v/>
      </c>
      <c r="C220" s="57" t="str">
        <f t="shared" si="263"/>
        <v/>
      </c>
      <c r="D220" s="58" t="str">
        <f t="shared" si="263"/>
        <v/>
      </c>
      <c r="E220" s="397">
        <f>IF(AD220="","",AD220)</f>
        <v>0</v>
      </c>
      <c r="F220" s="58" t="str">
        <f t="shared" si="244"/>
        <v/>
      </c>
      <c r="G220" s="397">
        <f>IF(AF220="","",AF220)</f>
        <v>0</v>
      </c>
      <c r="H220" s="58" t="str">
        <f t="shared" si="245"/>
        <v/>
      </c>
      <c r="I220" s="397">
        <f>IF(AH220="","",AH220)</f>
        <v>0</v>
      </c>
      <c r="J220" s="58" t="str">
        <f t="shared" si="246"/>
        <v/>
      </c>
      <c r="K220" s="397">
        <f>IF(AJ220="","",AJ220)</f>
        <v>0</v>
      </c>
      <c r="L220" s="58" t="str">
        <f t="shared" si="247"/>
        <v/>
      </c>
      <c r="M220" s="397">
        <f>IF(AL220="","",AL220)</f>
        <v>0</v>
      </c>
      <c r="N220" s="58" t="str">
        <f t="shared" si="264"/>
        <v/>
      </c>
      <c r="O220" s="397">
        <f>IF(AN220="","",AN220)</f>
        <v>0</v>
      </c>
      <c r="P220" s="58" t="str">
        <f t="shared" si="248"/>
        <v/>
      </c>
      <c r="Q220" s="397">
        <f>IF(AP220="","",AP220)</f>
        <v>0</v>
      </c>
      <c r="R220" s="58" t="str">
        <f t="shared" si="249"/>
        <v/>
      </c>
      <c r="S220" s="397">
        <f>IF(AR220="","",AR220)</f>
        <v>0</v>
      </c>
      <c r="T220" s="58" t="str">
        <f t="shared" si="250"/>
        <v/>
      </c>
      <c r="U220" s="397">
        <f>IF(AT220="","",AT220)</f>
        <v>0</v>
      </c>
      <c r="V220" s="58" t="str">
        <f t="shared" si="251"/>
        <v/>
      </c>
      <c r="W220" s="397">
        <f>IF(AV220="","",AV220)</f>
        <v>0</v>
      </c>
      <c r="Z220" s="405" t="s">
        <v>2</v>
      </c>
      <c r="AA220" s="272" t="str">
        <f>IF(AB220=0,"",_xlfn.CONCAT(VLOOKUP(AB220,Starter!A:C,2,0)))</f>
        <v/>
      </c>
      <c r="AB220" s="81"/>
      <c r="AC220" s="132"/>
      <c r="AD220" s="91">
        <f>IF(SUM(AC220:AC222)+AC236=0,0,IF(SUM(ABS(AC220),ABS(AC221),ABS(AC222))=AC236,0.5,IF(SUM(ABS(AC220),ABS(AC221),ABS(AC222))&gt;AC236,1,0)))</f>
        <v>0</v>
      </c>
      <c r="AE220" s="132"/>
      <c r="AF220" s="91">
        <f>IF(SUM(AE220:AE222)+AE236=0,0,IF(SUM(ABS(AE220),ABS(AE221),ABS(AE222))=AE236,0.5,IF(SUM(ABS(AE220),ABS(AE221),ABS(AE222))&gt;AE236,1,0)))</f>
        <v>0</v>
      </c>
      <c r="AG220" s="132"/>
      <c r="AH220" s="91">
        <f>IF(SUM(AG220:AG222)+AG236=0,0,IF(SUM(ABS(AG220),ABS(AG221),ABS(AG222))=AG236,0.5,IF(SUM(ABS(AG220),ABS(AG221),ABS(AG222))&gt;AG236,1,0)))</f>
        <v>0</v>
      </c>
      <c r="AI220" s="132"/>
      <c r="AJ220" s="91">
        <f>IF(SUM(AI220:AI222)+AI236=0,0,IF(SUM(ABS(AI220),ABS(AI221),ABS(AI222))=AI236,0.5,IF(SUM(ABS(AI220),ABS(AI221),ABS(AI222))&gt;AI236,1,0)))</f>
        <v>0</v>
      </c>
      <c r="AK220" s="132"/>
      <c r="AL220" s="91">
        <f>IF(SUM(AK220:AK222)+AK236=0,0,IF(SUM(ABS(AK220),ABS(AK221),ABS(AK222))=AK236,0.5,IF(SUM(ABS(AK220),ABS(AK221),ABS(AK222))&gt;AK236,1,0)))</f>
        <v>0</v>
      </c>
      <c r="AM220" s="132"/>
      <c r="AN220" s="91">
        <f>IF(SUM(AM220:AM222)+AM236=0,0,IF(SUM(ABS(AM220),ABS(AM221),ABS(AM222))=AM236,0.5,IF(SUM(ABS(AM220),ABS(AM221),ABS(AM222))&gt;AM236,1,0)))</f>
        <v>0</v>
      </c>
      <c r="AO220" s="132"/>
      <c r="AP220" s="91">
        <f>IF(SUM(AO220:AO222)+AO236=0,0,IF(SUM(ABS(AO220),ABS(AO221),ABS(AO222))=AO236,0.5,IF(SUM(ABS(AO220),ABS(AO221),ABS(AO222))&gt;AO236,1,0)))</f>
        <v>0</v>
      </c>
      <c r="AQ220" s="132"/>
      <c r="AR220" s="91">
        <f>IF(SUM(AQ220:AQ222)+AQ236=0,0,IF(SUM(ABS(AQ220),ABS(AQ221),ABS(AQ222))=AQ236,0.5,IF(SUM(ABS(AQ220),ABS(AQ221),ABS(AQ222))&gt;AQ236,1,0)))</f>
        <v>0</v>
      </c>
      <c r="AS220" s="132"/>
      <c r="AT220" s="91">
        <f>IF(SUM(AS220:AS222)+AS236=0,0,IF(SUM(ABS(AS220),ABS(AS221),ABS(AS222))=AS236,0.5,IF(SUM(ABS(AS220),ABS(AS221),ABS(AS222))&gt;AS236,1,0)))</f>
        <v>0</v>
      </c>
      <c r="AU220" s="92">
        <f t="shared" si="252"/>
        <v>0</v>
      </c>
      <c r="AV220" s="93">
        <f>SUM(AD220+AF220+AH220+AJ220+AL220+AN220+AP220+AR220+AT220)</f>
        <v>0</v>
      </c>
      <c r="AW220" s="83"/>
      <c r="AX220" s="84"/>
      <c r="AZ220" s="47"/>
      <c r="BA220" s="149"/>
      <c r="BB220" s="150"/>
      <c r="BC220" s="151"/>
      <c r="BD220" s="154">
        <f t="shared" si="265"/>
        <v>0</v>
      </c>
      <c r="BE220" s="150">
        <f t="shared" si="266"/>
        <v>0</v>
      </c>
      <c r="BF220" s="152">
        <f t="shared" si="267"/>
        <v>0</v>
      </c>
      <c r="BG220" s="152">
        <f t="shared" si="268"/>
        <v>0</v>
      </c>
      <c r="BH220" s="152" t="str">
        <f t="shared" si="253"/>
        <v/>
      </c>
      <c r="BI220" s="152" t="str">
        <f t="shared" si="254"/>
        <v/>
      </c>
      <c r="BJ220" s="152" t="str">
        <f t="shared" si="255"/>
        <v/>
      </c>
      <c r="BK220" s="152" t="str">
        <f t="shared" si="256"/>
        <v/>
      </c>
      <c r="BL220" s="152" t="str">
        <f t="shared" si="257"/>
        <v/>
      </c>
      <c r="BM220" s="152" t="str">
        <f t="shared" si="258"/>
        <v/>
      </c>
      <c r="BN220" s="152" t="str">
        <f t="shared" si="259"/>
        <v/>
      </c>
      <c r="BO220" s="152" t="str">
        <f t="shared" si="260"/>
        <v/>
      </c>
      <c r="BP220" s="152" t="str">
        <f t="shared" si="261"/>
        <v/>
      </c>
      <c r="BQ220" s="153"/>
      <c r="BR220" s="151"/>
      <c r="BS220" s="152">
        <f t="shared" si="269"/>
        <v>0</v>
      </c>
      <c r="BT220" s="152">
        <f t="shared" si="270"/>
        <v>2.2000000000000001E-7</v>
      </c>
      <c r="BU220" s="152" t="str">
        <f t="shared" si="271"/>
        <v>Schanzer Ingolstadt 1</v>
      </c>
      <c r="BV220" s="151">
        <f t="shared" si="272"/>
        <v>33</v>
      </c>
      <c r="BW220" s="152">
        <f t="shared" si="273"/>
        <v>0</v>
      </c>
      <c r="BX220" s="152">
        <f>IF(COUNTIF(BH220:BP220,"&gt;0")&lt;Spielorte!$A$23,0,BE220/Spielorte!$A$23)</f>
        <v>0</v>
      </c>
      <c r="BY220" s="152">
        <f t="shared" si="274"/>
        <v>2.2000000000000001E-7</v>
      </c>
      <c r="BZ220" s="151">
        <f t="shared" si="262"/>
        <v>33</v>
      </c>
    </row>
    <row r="221" spans="1:78" ht="17.100000000000001" customHeight="1" x14ac:dyDescent="0.25">
      <c r="A221" s="414"/>
      <c r="B221" s="59" t="str">
        <f t="shared" si="263"/>
        <v/>
      </c>
      <c r="C221" s="60" t="str">
        <f t="shared" si="263"/>
        <v/>
      </c>
      <c r="D221" s="61" t="str">
        <f t="shared" si="263"/>
        <v/>
      </c>
      <c r="E221" s="398"/>
      <c r="F221" s="61" t="str">
        <f t="shared" si="244"/>
        <v/>
      </c>
      <c r="G221" s="398"/>
      <c r="H221" s="61" t="str">
        <f t="shared" si="245"/>
        <v/>
      </c>
      <c r="I221" s="398"/>
      <c r="J221" s="61" t="str">
        <f t="shared" si="246"/>
        <v/>
      </c>
      <c r="K221" s="398"/>
      <c r="L221" s="61" t="str">
        <f t="shared" si="247"/>
        <v/>
      </c>
      <c r="M221" s="398"/>
      <c r="N221" s="61" t="str">
        <f t="shared" si="264"/>
        <v/>
      </c>
      <c r="O221" s="398"/>
      <c r="P221" s="61" t="str">
        <f t="shared" si="248"/>
        <v/>
      </c>
      <c r="Q221" s="398"/>
      <c r="R221" s="61" t="str">
        <f t="shared" si="249"/>
        <v/>
      </c>
      <c r="S221" s="398"/>
      <c r="T221" s="61" t="str">
        <f t="shared" si="250"/>
        <v/>
      </c>
      <c r="U221" s="398"/>
      <c r="V221" s="61" t="str">
        <f t="shared" si="251"/>
        <v/>
      </c>
      <c r="W221" s="398"/>
      <c r="Z221" s="406"/>
      <c r="AA221" s="90" t="str">
        <f>IF(AB221=0,"",_xlfn.CONCAT(VLOOKUP(AB221,Starter!A:C,2,0)))</f>
        <v/>
      </c>
      <c r="AB221" s="80"/>
      <c r="AC221" s="130"/>
      <c r="AD221" s="94"/>
      <c r="AE221" s="130"/>
      <c r="AF221" s="94"/>
      <c r="AG221" s="130"/>
      <c r="AH221" s="94"/>
      <c r="AI221" s="130"/>
      <c r="AJ221" s="94"/>
      <c r="AK221" s="130"/>
      <c r="AL221" s="94"/>
      <c r="AM221" s="130"/>
      <c r="AN221" s="94"/>
      <c r="AO221" s="134"/>
      <c r="AP221" s="94"/>
      <c r="AQ221" s="134"/>
      <c r="AR221" s="94"/>
      <c r="AS221" s="134"/>
      <c r="AT221" s="94"/>
      <c r="AU221" s="95">
        <f t="shared" si="252"/>
        <v>0</v>
      </c>
      <c r="AV221" s="96"/>
      <c r="AW221" s="83"/>
      <c r="AX221" s="84"/>
      <c r="AZ221" s="47"/>
      <c r="BA221" s="149"/>
      <c r="BB221" s="150"/>
      <c r="BC221" s="151"/>
      <c r="BD221" s="154">
        <f t="shared" si="265"/>
        <v>0</v>
      </c>
      <c r="BE221" s="150">
        <f t="shared" si="266"/>
        <v>0</v>
      </c>
      <c r="BF221" s="152">
        <f t="shared" si="267"/>
        <v>0</v>
      </c>
      <c r="BG221" s="152">
        <f t="shared" si="268"/>
        <v>0</v>
      </c>
      <c r="BH221" s="152" t="str">
        <f t="shared" si="253"/>
        <v/>
      </c>
      <c r="BI221" s="152" t="str">
        <f t="shared" si="254"/>
        <v/>
      </c>
      <c r="BJ221" s="152" t="str">
        <f t="shared" si="255"/>
        <v/>
      </c>
      <c r="BK221" s="152" t="str">
        <f t="shared" si="256"/>
        <v/>
      </c>
      <c r="BL221" s="152" t="str">
        <f t="shared" si="257"/>
        <v/>
      </c>
      <c r="BM221" s="152" t="str">
        <f t="shared" si="258"/>
        <v/>
      </c>
      <c r="BN221" s="152" t="str">
        <f t="shared" si="259"/>
        <v/>
      </c>
      <c r="BO221" s="152" t="str">
        <f t="shared" si="260"/>
        <v/>
      </c>
      <c r="BP221" s="152" t="str">
        <f t="shared" si="261"/>
        <v/>
      </c>
      <c r="BQ221" s="153"/>
      <c r="BR221" s="151"/>
      <c r="BS221" s="152">
        <f t="shared" si="269"/>
        <v>0</v>
      </c>
      <c r="BT221" s="152">
        <f t="shared" si="270"/>
        <v>2.2100000000000001E-7</v>
      </c>
      <c r="BU221" s="152" t="str">
        <f t="shared" si="271"/>
        <v>Schanzer Ingolstadt 1</v>
      </c>
      <c r="BV221" s="151">
        <f t="shared" si="272"/>
        <v>32</v>
      </c>
      <c r="BW221" s="152">
        <f t="shared" si="273"/>
        <v>0</v>
      </c>
      <c r="BX221" s="152">
        <f>IF(COUNTIF(BH221:BP221,"&gt;0")&lt;Spielorte!$A$23,0,BE221/Spielorte!$A$23)</f>
        <v>0</v>
      </c>
      <c r="BY221" s="152">
        <f t="shared" si="274"/>
        <v>2.2100000000000001E-7</v>
      </c>
      <c r="BZ221" s="151">
        <f t="shared" si="262"/>
        <v>32</v>
      </c>
    </row>
    <row r="222" spans="1:78" ht="17.100000000000001" customHeight="1" thickBot="1" x14ac:dyDescent="0.3">
      <c r="A222" s="415"/>
      <c r="B222" s="62" t="str">
        <f t="shared" si="263"/>
        <v/>
      </c>
      <c r="C222" s="63" t="str">
        <f t="shared" si="263"/>
        <v/>
      </c>
      <c r="D222" s="52" t="str">
        <f t="shared" si="263"/>
        <v/>
      </c>
      <c r="E222" s="399"/>
      <c r="F222" s="52" t="str">
        <f t="shared" si="244"/>
        <v/>
      </c>
      <c r="G222" s="399"/>
      <c r="H222" s="52" t="str">
        <f t="shared" si="245"/>
        <v/>
      </c>
      <c r="I222" s="399"/>
      <c r="J222" s="52" t="str">
        <f t="shared" si="246"/>
        <v/>
      </c>
      <c r="K222" s="399"/>
      <c r="L222" s="52" t="str">
        <f t="shared" si="247"/>
        <v/>
      </c>
      <c r="M222" s="399"/>
      <c r="N222" s="52" t="str">
        <f t="shared" si="264"/>
        <v/>
      </c>
      <c r="O222" s="399"/>
      <c r="P222" s="52" t="str">
        <f t="shared" si="248"/>
        <v/>
      </c>
      <c r="Q222" s="399"/>
      <c r="R222" s="52" t="str">
        <f t="shared" si="249"/>
        <v/>
      </c>
      <c r="S222" s="399"/>
      <c r="T222" s="52" t="str">
        <f t="shared" si="250"/>
        <v/>
      </c>
      <c r="U222" s="399"/>
      <c r="V222" s="52" t="str">
        <f t="shared" si="251"/>
        <v/>
      </c>
      <c r="W222" s="399"/>
      <c r="Z222" s="407"/>
      <c r="AA222" s="99" t="str">
        <f>IF(AB222=0,"",_xlfn.CONCAT(VLOOKUP(AB222,Starter!A:C,2,0)))</f>
        <v/>
      </c>
      <c r="AB222" s="82"/>
      <c r="AC222" s="133"/>
      <c r="AD222" s="100"/>
      <c r="AE222" s="133"/>
      <c r="AF222" s="100"/>
      <c r="AG222" s="133"/>
      <c r="AH222" s="100"/>
      <c r="AI222" s="133"/>
      <c r="AJ222" s="100"/>
      <c r="AK222" s="133"/>
      <c r="AL222" s="100"/>
      <c r="AM222" s="133"/>
      <c r="AN222" s="100"/>
      <c r="AO222" s="133"/>
      <c r="AP222" s="100"/>
      <c r="AQ222" s="133"/>
      <c r="AR222" s="100"/>
      <c r="AS222" s="133"/>
      <c r="AT222" s="100"/>
      <c r="AU222" s="97">
        <f t="shared" si="252"/>
        <v>0</v>
      </c>
      <c r="AV222" s="98"/>
      <c r="AW222" s="83"/>
      <c r="AX222" s="84"/>
      <c r="AZ222" s="47"/>
      <c r="BA222" s="149"/>
      <c r="BB222" s="150"/>
      <c r="BC222" s="151"/>
      <c r="BD222" s="154">
        <f t="shared" si="265"/>
        <v>0</v>
      </c>
      <c r="BE222" s="150">
        <f t="shared" si="266"/>
        <v>0</v>
      </c>
      <c r="BF222" s="152">
        <f t="shared" si="267"/>
        <v>0</v>
      </c>
      <c r="BG222" s="152">
        <f t="shared" si="268"/>
        <v>0</v>
      </c>
      <c r="BH222" s="152" t="str">
        <f t="shared" si="253"/>
        <v/>
      </c>
      <c r="BI222" s="152" t="str">
        <f t="shared" si="254"/>
        <v/>
      </c>
      <c r="BJ222" s="152" t="str">
        <f t="shared" si="255"/>
        <v/>
      </c>
      <c r="BK222" s="152" t="str">
        <f t="shared" si="256"/>
        <v/>
      </c>
      <c r="BL222" s="152" t="str">
        <f t="shared" si="257"/>
        <v/>
      </c>
      <c r="BM222" s="152" t="str">
        <f t="shared" si="258"/>
        <v/>
      </c>
      <c r="BN222" s="152" t="str">
        <f t="shared" si="259"/>
        <v/>
      </c>
      <c r="BO222" s="152" t="str">
        <f t="shared" si="260"/>
        <v/>
      </c>
      <c r="BP222" s="152" t="str">
        <f t="shared" si="261"/>
        <v/>
      </c>
      <c r="BQ222" s="153"/>
      <c r="BR222" s="151"/>
      <c r="BS222" s="152">
        <f t="shared" si="269"/>
        <v>0</v>
      </c>
      <c r="BT222" s="152">
        <f t="shared" si="270"/>
        <v>2.22E-7</v>
      </c>
      <c r="BU222" s="152" t="str">
        <f t="shared" si="271"/>
        <v>Schanzer Ingolstadt 1</v>
      </c>
      <c r="BV222" s="151">
        <f t="shared" si="272"/>
        <v>31</v>
      </c>
      <c r="BW222" s="152">
        <f t="shared" si="273"/>
        <v>0</v>
      </c>
      <c r="BX222" s="152">
        <f>IF(COUNTIF(BH222:BP222,"&gt;0")&lt;Spielorte!$A$23,0,BE222/Spielorte!$A$23)</f>
        <v>0</v>
      </c>
      <c r="BY222" s="152">
        <f t="shared" si="274"/>
        <v>2.22E-7</v>
      </c>
      <c r="BZ222" s="151">
        <f t="shared" si="262"/>
        <v>31</v>
      </c>
    </row>
    <row r="223" spans="1:78" ht="17.100000000000001" customHeight="1" x14ac:dyDescent="0.25">
      <c r="A223" s="413" t="s">
        <v>3</v>
      </c>
      <c r="B223" s="56" t="str">
        <f t="shared" si="263"/>
        <v/>
      </c>
      <c r="C223" s="57" t="str">
        <f t="shared" si="263"/>
        <v/>
      </c>
      <c r="D223" s="58" t="str">
        <f t="shared" si="263"/>
        <v/>
      </c>
      <c r="E223" s="397">
        <f>IF(AD223="","",AD223)</f>
        <v>0</v>
      </c>
      <c r="F223" s="58" t="str">
        <f t="shared" si="244"/>
        <v/>
      </c>
      <c r="G223" s="397">
        <f>IF(AF223="","",AF223)</f>
        <v>0</v>
      </c>
      <c r="H223" s="58" t="str">
        <f t="shared" si="245"/>
        <v/>
      </c>
      <c r="I223" s="397">
        <f>IF(AH223="","",AH223)</f>
        <v>0</v>
      </c>
      <c r="J223" s="58" t="str">
        <f t="shared" si="246"/>
        <v/>
      </c>
      <c r="K223" s="397">
        <f>IF(AJ223="","",AJ223)</f>
        <v>0</v>
      </c>
      <c r="L223" s="58" t="str">
        <f t="shared" si="247"/>
        <v/>
      </c>
      <c r="M223" s="397">
        <f>IF(AL223="","",AL223)</f>
        <v>0</v>
      </c>
      <c r="N223" s="58" t="str">
        <f t="shared" si="264"/>
        <v/>
      </c>
      <c r="O223" s="397">
        <f>IF(AN223="","",AN223)</f>
        <v>0</v>
      </c>
      <c r="P223" s="58" t="str">
        <f t="shared" si="248"/>
        <v/>
      </c>
      <c r="Q223" s="397">
        <f>IF(AP223="","",AP223)</f>
        <v>0</v>
      </c>
      <c r="R223" s="58" t="str">
        <f t="shared" si="249"/>
        <v/>
      </c>
      <c r="S223" s="397">
        <f>IF(AR223="","",AR223)</f>
        <v>0</v>
      </c>
      <c r="T223" s="58" t="str">
        <f t="shared" si="250"/>
        <v/>
      </c>
      <c r="U223" s="397">
        <f>IF(AT223="","",AT223)</f>
        <v>0</v>
      </c>
      <c r="V223" s="58" t="str">
        <f t="shared" si="251"/>
        <v/>
      </c>
      <c r="W223" s="397">
        <f>IF(AV223="","",AV223)</f>
        <v>0</v>
      </c>
      <c r="Z223" s="405" t="s">
        <v>3</v>
      </c>
      <c r="AA223" s="272" t="str">
        <f>IF(AB223=0,"",_xlfn.CONCAT(VLOOKUP(AB223,Starter!A:C,2,0)))</f>
        <v/>
      </c>
      <c r="AB223" s="81"/>
      <c r="AC223" s="132"/>
      <c r="AD223" s="91">
        <f>IF(SUM(AC223:AC225)+AC237=0,0,IF(SUM(ABS(AC223),ABS(AC224),ABS(AC225))=AC237,0.5,IF(SUM(ABS(AC223),ABS(AC224),ABS(AC225))&gt;AC237,1,0)))</f>
        <v>0</v>
      </c>
      <c r="AE223" s="132"/>
      <c r="AF223" s="91">
        <f>IF(SUM(AE223:AE225)+AE237=0,0,IF(SUM(ABS(AE223),ABS(AE224),ABS(AE225))=AE237,0.5,IF(SUM(ABS(AE223),ABS(AE224),ABS(AE225))&gt;AE237,1,0)))</f>
        <v>0</v>
      </c>
      <c r="AG223" s="132"/>
      <c r="AH223" s="91">
        <f>IF(SUM(AG223:AG225)+AG237=0,0,IF(SUM(ABS(AG223),ABS(AG224),ABS(AG225))=AG237,0.5,IF(SUM(ABS(AG223),ABS(AG224),ABS(AG225))&gt;AG237,1,0)))</f>
        <v>0</v>
      </c>
      <c r="AI223" s="132"/>
      <c r="AJ223" s="91">
        <f>IF(SUM(AI223:AI225)+AI237=0,0,IF(SUM(ABS(AI223),ABS(AI224),ABS(AI225))=AI237,0.5,IF(SUM(ABS(AI223),ABS(AI224),ABS(AI225))&gt;AI237,1,0)))</f>
        <v>0</v>
      </c>
      <c r="AK223" s="132"/>
      <c r="AL223" s="91">
        <f>IF(SUM(AK223:AK225)+AK237=0,0,IF(SUM(ABS(AK223),ABS(AK224),ABS(AK225))=AK237,0.5,IF(SUM(ABS(AK223),ABS(AK224),ABS(AK225))&gt;AK237,1,0)))</f>
        <v>0</v>
      </c>
      <c r="AM223" s="132"/>
      <c r="AN223" s="91">
        <f>IF(SUM(AM223:AM225)+AM237=0,0,IF(SUM(ABS(AM223),ABS(AM224),ABS(AM225))=AM237,0.5,IF(SUM(ABS(AM223),ABS(AM224),ABS(AM225))&gt;AM237,1,0)))</f>
        <v>0</v>
      </c>
      <c r="AO223" s="132"/>
      <c r="AP223" s="91">
        <f>IF(SUM(AO223:AO225)+AO237=0,0,IF(SUM(ABS(AO223),ABS(AO224),ABS(AO225))=AO237,0.5,IF(SUM(ABS(AO223),ABS(AO224),ABS(AO225))&gt;AO237,1,0)))</f>
        <v>0</v>
      </c>
      <c r="AQ223" s="132"/>
      <c r="AR223" s="91">
        <f>IF(SUM(AQ223:AQ225)+AQ237=0,0,IF(SUM(ABS(AQ223),ABS(AQ224),ABS(AQ225))=AQ237,0.5,IF(SUM(ABS(AQ223),ABS(AQ224),ABS(AQ225))&gt;AQ237,1,0)))</f>
        <v>0</v>
      </c>
      <c r="AS223" s="132"/>
      <c r="AT223" s="91">
        <f>IF(SUM(AS223:AS225)+AS237=0,0,IF(SUM(ABS(AS223),ABS(AS224),ABS(AS225))=AS237,0.5,IF(SUM(ABS(AS223),ABS(AS224),ABS(AS225))&gt;AS237,1,0)))</f>
        <v>0</v>
      </c>
      <c r="AU223" s="92">
        <f t="shared" si="252"/>
        <v>0</v>
      </c>
      <c r="AV223" s="93">
        <f>SUM(AD223+AF223+AH223+AJ223+AL223+AN223+AP223+AR223+AT223)</f>
        <v>0</v>
      </c>
      <c r="AW223" s="83"/>
      <c r="AX223" s="84"/>
      <c r="AZ223" s="47"/>
      <c r="BA223" s="149"/>
      <c r="BB223" s="150"/>
      <c r="BC223" s="151"/>
      <c r="BD223" s="154">
        <f t="shared" si="265"/>
        <v>0</v>
      </c>
      <c r="BE223" s="150">
        <f t="shared" si="266"/>
        <v>0</v>
      </c>
      <c r="BF223" s="152">
        <f t="shared" si="267"/>
        <v>0</v>
      </c>
      <c r="BG223" s="152">
        <f t="shared" si="268"/>
        <v>0</v>
      </c>
      <c r="BH223" s="152" t="str">
        <f t="shared" si="253"/>
        <v/>
      </c>
      <c r="BI223" s="152" t="str">
        <f t="shared" si="254"/>
        <v/>
      </c>
      <c r="BJ223" s="152" t="str">
        <f t="shared" si="255"/>
        <v/>
      </c>
      <c r="BK223" s="152" t="str">
        <f t="shared" si="256"/>
        <v/>
      </c>
      <c r="BL223" s="152" t="str">
        <f t="shared" si="257"/>
        <v/>
      </c>
      <c r="BM223" s="152" t="str">
        <f t="shared" si="258"/>
        <v/>
      </c>
      <c r="BN223" s="152" t="str">
        <f t="shared" si="259"/>
        <v/>
      </c>
      <c r="BO223" s="152" t="str">
        <f t="shared" si="260"/>
        <v/>
      </c>
      <c r="BP223" s="152" t="str">
        <f t="shared" si="261"/>
        <v/>
      </c>
      <c r="BQ223" s="153"/>
      <c r="BR223" s="151"/>
      <c r="BS223" s="152">
        <f t="shared" si="269"/>
        <v>0</v>
      </c>
      <c r="BT223" s="152">
        <f t="shared" si="270"/>
        <v>2.23E-7</v>
      </c>
      <c r="BU223" s="152" t="str">
        <f t="shared" si="271"/>
        <v>Schanzer Ingolstadt 1</v>
      </c>
      <c r="BV223" s="151">
        <f t="shared" si="272"/>
        <v>30</v>
      </c>
      <c r="BW223" s="152">
        <f t="shared" si="273"/>
        <v>0</v>
      </c>
      <c r="BX223" s="152">
        <f>IF(COUNTIF(BH223:BP223,"&gt;0")&lt;Spielorte!$A$23,0,BE223/Spielorte!$A$23)</f>
        <v>0</v>
      </c>
      <c r="BY223" s="152">
        <f t="shared" si="274"/>
        <v>2.23E-7</v>
      </c>
      <c r="BZ223" s="151">
        <f t="shared" si="262"/>
        <v>30</v>
      </c>
    </row>
    <row r="224" spans="1:78" ht="17.100000000000001" customHeight="1" x14ac:dyDescent="0.25">
      <c r="A224" s="414"/>
      <c r="B224" s="59" t="str">
        <f t="shared" si="263"/>
        <v/>
      </c>
      <c r="C224" s="60" t="str">
        <f t="shared" si="263"/>
        <v/>
      </c>
      <c r="D224" s="61" t="str">
        <f t="shared" si="263"/>
        <v/>
      </c>
      <c r="E224" s="398"/>
      <c r="F224" s="61" t="str">
        <f t="shared" si="244"/>
        <v/>
      </c>
      <c r="G224" s="398"/>
      <c r="H224" s="61" t="str">
        <f t="shared" si="245"/>
        <v/>
      </c>
      <c r="I224" s="398"/>
      <c r="J224" s="61" t="str">
        <f t="shared" si="246"/>
        <v/>
      </c>
      <c r="K224" s="398"/>
      <c r="L224" s="61" t="str">
        <f t="shared" si="247"/>
        <v/>
      </c>
      <c r="M224" s="398"/>
      <c r="N224" s="61" t="str">
        <f t="shared" si="264"/>
        <v/>
      </c>
      <c r="O224" s="398"/>
      <c r="P224" s="61" t="str">
        <f t="shared" si="248"/>
        <v/>
      </c>
      <c r="Q224" s="398"/>
      <c r="R224" s="61" t="str">
        <f t="shared" si="249"/>
        <v/>
      </c>
      <c r="S224" s="398"/>
      <c r="T224" s="61" t="str">
        <f t="shared" si="250"/>
        <v/>
      </c>
      <c r="U224" s="398"/>
      <c r="V224" s="61" t="str">
        <f t="shared" si="251"/>
        <v/>
      </c>
      <c r="W224" s="398"/>
      <c r="Z224" s="406"/>
      <c r="AA224" s="90" t="str">
        <f>IF(AB224=0,"",_xlfn.CONCAT(VLOOKUP(AB224,Starter!A:C,2,0)))</f>
        <v/>
      </c>
      <c r="AB224" s="80"/>
      <c r="AC224" s="130"/>
      <c r="AD224" s="94"/>
      <c r="AE224" s="130"/>
      <c r="AF224" s="94"/>
      <c r="AG224" s="130"/>
      <c r="AH224" s="94"/>
      <c r="AI224" s="130"/>
      <c r="AJ224" s="94"/>
      <c r="AK224" s="130"/>
      <c r="AL224" s="94"/>
      <c r="AM224" s="130"/>
      <c r="AN224" s="94"/>
      <c r="AO224" s="130"/>
      <c r="AP224" s="94"/>
      <c r="AQ224" s="130"/>
      <c r="AR224" s="94"/>
      <c r="AS224" s="130"/>
      <c r="AT224" s="94"/>
      <c r="AU224" s="95">
        <f t="shared" si="252"/>
        <v>0</v>
      </c>
      <c r="AV224" s="96"/>
      <c r="AW224" s="83"/>
      <c r="AX224" s="84"/>
      <c r="AZ224" s="47"/>
      <c r="BA224" s="149"/>
      <c r="BB224" s="150"/>
      <c r="BC224" s="151"/>
      <c r="BD224" s="154">
        <f t="shared" si="265"/>
        <v>0</v>
      </c>
      <c r="BE224" s="150">
        <f t="shared" si="266"/>
        <v>0</v>
      </c>
      <c r="BF224" s="152">
        <f t="shared" si="267"/>
        <v>0</v>
      </c>
      <c r="BG224" s="152">
        <f t="shared" si="268"/>
        <v>0</v>
      </c>
      <c r="BH224" s="152" t="str">
        <f t="shared" si="253"/>
        <v/>
      </c>
      <c r="BI224" s="152" t="str">
        <f t="shared" si="254"/>
        <v/>
      </c>
      <c r="BJ224" s="152" t="str">
        <f t="shared" si="255"/>
        <v/>
      </c>
      <c r="BK224" s="152" t="str">
        <f t="shared" si="256"/>
        <v/>
      </c>
      <c r="BL224" s="152" t="str">
        <f t="shared" si="257"/>
        <v/>
      </c>
      <c r="BM224" s="152" t="str">
        <f t="shared" si="258"/>
        <v/>
      </c>
      <c r="BN224" s="152" t="str">
        <f t="shared" si="259"/>
        <v/>
      </c>
      <c r="BO224" s="152" t="str">
        <f t="shared" si="260"/>
        <v/>
      </c>
      <c r="BP224" s="152" t="str">
        <f t="shared" si="261"/>
        <v/>
      </c>
      <c r="BQ224" s="153"/>
      <c r="BR224" s="151"/>
      <c r="BS224" s="152">
        <f t="shared" si="269"/>
        <v>0</v>
      </c>
      <c r="BT224" s="152">
        <f t="shared" si="270"/>
        <v>2.2399999999999999E-7</v>
      </c>
      <c r="BU224" s="152" t="str">
        <f t="shared" si="271"/>
        <v>Schanzer Ingolstadt 1</v>
      </c>
      <c r="BV224" s="151">
        <f t="shared" si="272"/>
        <v>29</v>
      </c>
      <c r="BW224" s="152">
        <f t="shared" si="273"/>
        <v>0</v>
      </c>
      <c r="BX224" s="152">
        <f>IF(COUNTIF(BH224:BP224,"&gt;0")&lt;Spielorte!$A$23,0,BE224/Spielorte!$A$23)</f>
        <v>0</v>
      </c>
      <c r="BY224" s="152">
        <f t="shared" si="274"/>
        <v>2.2399999999999999E-7</v>
      </c>
      <c r="BZ224" s="151">
        <f t="shared" si="262"/>
        <v>29</v>
      </c>
    </row>
    <row r="225" spans="1:78" ht="17.100000000000001" customHeight="1" thickBot="1" x14ac:dyDescent="0.3">
      <c r="A225" s="415"/>
      <c r="B225" s="62" t="str">
        <f t="shared" si="263"/>
        <v/>
      </c>
      <c r="C225" s="63" t="str">
        <f t="shared" si="263"/>
        <v/>
      </c>
      <c r="D225" s="52" t="str">
        <f t="shared" si="263"/>
        <v/>
      </c>
      <c r="E225" s="399"/>
      <c r="F225" s="52" t="str">
        <f t="shared" si="244"/>
        <v/>
      </c>
      <c r="G225" s="399"/>
      <c r="H225" s="52" t="str">
        <f t="shared" si="245"/>
        <v/>
      </c>
      <c r="I225" s="399"/>
      <c r="J225" s="52" t="str">
        <f t="shared" si="246"/>
        <v/>
      </c>
      <c r="K225" s="399"/>
      <c r="L225" s="52" t="str">
        <f t="shared" si="247"/>
        <v/>
      </c>
      <c r="M225" s="399"/>
      <c r="N225" s="52" t="str">
        <f t="shared" si="264"/>
        <v/>
      </c>
      <c r="O225" s="399"/>
      <c r="P225" s="52" t="str">
        <f t="shared" si="248"/>
        <v/>
      </c>
      <c r="Q225" s="399"/>
      <c r="R225" s="52" t="str">
        <f t="shared" si="249"/>
        <v/>
      </c>
      <c r="S225" s="399"/>
      <c r="T225" s="52" t="str">
        <f t="shared" si="250"/>
        <v/>
      </c>
      <c r="U225" s="399"/>
      <c r="V225" s="52" t="str">
        <f t="shared" si="251"/>
        <v/>
      </c>
      <c r="W225" s="399"/>
      <c r="Z225" s="407"/>
      <c r="AA225" s="99" t="str">
        <f>IF(AB225=0,"",_xlfn.CONCAT(VLOOKUP(AB225,Starter!A:C,2,0)))</f>
        <v/>
      </c>
      <c r="AB225" s="82"/>
      <c r="AC225" s="133"/>
      <c r="AD225" s="100"/>
      <c r="AE225" s="133"/>
      <c r="AF225" s="100"/>
      <c r="AG225" s="133"/>
      <c r="AH225" s="100"/>
      <c r="AI225" s="133"/>
      <c r="AJ225" s="100"/>
      <c r="AK225" s="133"/>
      <c r="AL225" s="100"/>
      <c r="AM225" s="133"/>
      <c r="AN225" s="100"/>
      <c r="AO225" s="133"/>
      <c r="AP225" s="100"/>
      <c r="AQ225" s="133"/>
      <c r="AR225" s="100"/>
      <c r="AS225" s="133"/>
      <c r="AT225" s="100"/>
      <c r="AU225" s="97">
        <f t="shared" si="252"/>
        <v>0</v>
      </c>
      <c r="AV225" s="98"/>
      <c r="AW225" s="83"/>
      <c r="AX225" s="84"/>
      <c r="AZ225" s="47"/>
      <c r="BA225" s="149"/>
      <c r="BB225" s="150"/>
      <c r="BC225" s="151"/>
      <c r="BD225" s="154">
        <f t="shared" si="265"/>
        <v>0</v>
      </c>
      <c r="BE225" s="150">
        <f t="shared" si="266"/>
        <v>0</v>
      </c>
      <c r="BF225" s="152">
        <f t="shared" si="267"/>
        <v>0</v>
      </c>
      <c r="BG225" s="152">
        <f t="shared" si="268"/>
        <v>0</v>
      </c>
      <c r="BH225" s="152" t="str">
        <f t="shared" si="253"/>
        <v/>
      </c>
      <c r="BI225" s="152" t="str">
        <f t="shared" si="254"/>
        <v/>
      </c>
      <c r="BJ225" s="152" t="str">
        <f t="shared" si="255"/>
        <v/>
      </c>
      <c r="BK225" s="152" t="str">
        <f t="shared" si="256"/>
        <v/>
      </c>
      <c r="BL225" s="152" t="str">
        <f t="shared" si="257"/>
        <v/>
      </c>
      <c r="BM225" s="152" t="str">
        <f t="shared" si="258"/>
        <v/>
      </c>
      <c r="BN225" s="152" t="str">
        <f t="shared" si="259"/>
        <v/>
      </c>
      <c r="BO225" s="152" t="str">
        <f t="shared" si="260"/>
        <v/>
      </c>
      <c r="BP225" s="152" t="str">
        <f t="shared" si="261"/>
        <v/>
      </c>
      <c r="BQ225" s="153"/>
      <c r="BR225" s="151"/>
      <c r="BS225" s="152">
        <f t="shared" si="269"/>
        <v>0</v>
      </c>
      <c r="BT225" s="152">
        <f t="shared" si="270"/>
        <v>2.2499999999999999E-7</v>
      </c>
      <c r="BU225" s="152" t="str">
        <f t="shared" si="271"/>
        <v>Schanzer Ingolstadt 1</v>
      </c>
      <c r="BV225" s="151">
        <f t="shared" si="272"/>
        <v>28</v>
      </c>
      <c r="BW225" s="152">
        <f t="shared" si="273"/>
        <v>0</v>
      </c>
      <c r="BX225" s="152">
        <f>IF(COUNTIF(BH225:BP225,"&gt;0")&lt;Spielorte!$A$23,0,BE225/Spielorte!$A$23)</f>
        <v>0</v>
      </c>
      <c r="BY225" s="152">
        <f t="shared" si="274"/>
        <v>2.2499999999999999E-7</v>
      </c>
      <c r="BZ225" s="151">
        <f t="shared" si="262"/>
        <v>28</v>
      </c>
    </row>
    <row r="226" spans="1:78" ht="17.100000000000001" customHeight="1" x14ac:dyDescent="0.25">
      <c r="A226" s="413" t="s">
        <v>11</v>
      </c>
      <c r="B226" s="56" t="str">
        <f>IF(AA226=0,"",AA226)</f>
        <v/>
      </c>
      <c r="C226" s="57" t="str">
        <f t="shared" si="263"/>
        <v/>
      </c>
      <c r="D226" s="58" t="str">
        <f t="shared" si="263"/>
        <v/>
      </c>
      <c r="E226" s="397">
        <f>IF(AD226="","",AD226)</f>
        <v>0</v>
      </c>
      <c r="F226" s="58" t="str">
        <f t="shared" si="244"/>
        <v/>
      </c>
      <c r="G226" s="397">
        <f>IF(AF226="","",AF226)</f>
        <v>0</v>
      </c>
      <c r="H226" s="58" t="str">
        <f t="shared" si="245"/>
        <v/>
      </c>
      <c r="I226" s="397">
        <f>IF(AH226="","",AH226)</f>
        <v>0</v>
      </c>
      <c r="J226" s="58" t="str">
        <f t="shared" si="246"/>
        <v/>
      </c>
      <c r="K226" s="397">
        <f>IF(AJ226="","",AJ226)</f>
        <v>0</v>
      </c>
      <c r="L226" s="58" t="str">
        <f t="shared" si="247"/>
        <v/>
      </c>
      <c r="M226" s="397">
        <f>IF(AL226="","",AL226)</f>
        <v>0</v>
      </c>
      <c r="N226" s="58" t="str">
        <f t="shared" si="264"/>
        <v/>
      </c>
      <c r="O226" s="397">
        <f>IF(AN226="","",AN226)</f>
        <v>0</v>
      </c>
      <c r="P226" s="58" t="str">
        <f t="shared" si="248"/>
        <v/>
      </c>
      <c r="Q226" s="397">
        <f>IF(AP226="","",AP226)</f>
        <v>0</v>
      </c>
      <c r="R226" s="58" t="str">
        <f t="shared" si="249"/>
        <v/>
      </c>
      <c r="S226" s="397">
        <f>IF(AR226="","",AR226)</f>
        <v>0</v>
      </c>
      <c r="T226" s="58" t="str">
        <f t="shared" si="250"/>
        <v/>
      </c>
      <c r="U226" s="397">
        <f>IF(AT226="","",AT226)</f>
        <v>0</v>
      </c>
      <c r="V226" s="58" t="str">
        <f t="shared" si="251"/>
        <v/>
      </c>
      <c r="W226" s="397">
        <f>IF(AV226="","",AV226)</f>
        <v>0</v>
      </c>
      <c r="Z226" s="405" t="s">
        <v>11</v>
      </c>
      <c r="AA226" s="90" t="str">
        <f>IF(AB226=0,"",_xlfn.CONCAT(VLOOKUP(AB226,Starter!A:C,2,0)))</f>
        <v/>
      </c>
      <c r="AB226" s="81"/>
      <c r="AC226" s="132"/>
      <c r="AD226" s="91">
        <f>IF(SUM(AC226:AC228)+AC238=0,0,IF(SUM(ABS(AC226),ABS(AC227),ABS(AC228))=AC238,0.5,IF(SUM(ABS(AC226),ABS(AC227),ABS(AC228))&gt;AC238,1,0)))</f>
        <v>0</v>
      </c>
      <c r="AE226" s="132"/>
      <c r="AF226" s="91">
        <f>IF(SUM(AE226:AE228)+AE238=0,0,IF(SUM(ABS(AE226),ABS(AE227),ABS(AE228))=AE238,0.5,IF(SUM(ABS(AE226),ABS(AE227),ABS(AE228))&gt;AE238,1,0)))</f>
        <v>0</v>
      </c>
      <c r="AG226" s="132"/>
      <c r="AH226" s="91">
        <f>IF(SUM(AG226:AG228)+AG238=0,0,IF(SUM(ABS(AG226),ABS(AG227),ABS(AG228))=AG238,0.5,IF(SUM(ABS(AG226),ABS(AG227),ABS(AG228))&gt;AG238,1,0)))</f>
        <v>0</v>
      </c>
      <c r="AI226" s="132"/>
      <c r="AJ226" s="91">
        <f>IF(SUM(AI226:AI228)+AI238=0,0,IF(SUM(ABS(AI226),ABS(AI227),ABS(AI228))=AI238,0.5,IF(SUM(ABS(AI226),ABS(AI227),ABS(AI228))&gt;AI238,1,0)))</f>
        <v>0</v>
      </c>
      <c r="AK226" s="132"/>
      <c r="AL226" s="91">
        <f>IF(SUM(AK226:AK228)+AK238=0,0,IF(SUM(ABS(AK226),ABS(AK227),ABS(AK228))=AK238,0.5,IF(SUM(ABS(AK226),ABS(AK227),ABS(AK228))&gt;AK238,1,0)))</f>
        <v>0</v>
      </c>
      <c r="AM226" s="132"/>
      <c r="AN226" s="91">
        <f>IF(SUM(AM226:AM228)+AM238=0,0,IF(SUM(ABS(AM226),ABS(AM227),ABS(AM228))=AM238,0.5,IF(SUM(ABS(AM226),ABS(AM227),ABS(AM228))&gt;AM238,1,0)))</f>
        <v>0</v>
      </c>
      <c r="AO226" s="132"/>
      <c r="AP226" s="91">
        <f>IF(SUM(AO226:AO228)+AO238=0,0,IF(SUM(ABS(AO226),ABS(AO227),ABS(AO228))=AO238,0.5,IF(SUM(ABS(AO226),ABS(AO227),ABS(AO228))&gt;AO238,1,0)))</f>
        <v>0</v>
      </c>
      <c r="AQ226" s="132"/>
      <c r="AR226" s="91">
        <f>IF(SUM(AQ226:AQ228)+AQ238=0,0,IF(SUM(ABS(AQ226),ABS(AQ227),ABS(AQ228))=AQ238,0.5,IF(SUM(ABS(AQ226),ABS(AQ227),ABS(AQ228))&gt;AQ238,1,0)))</f>
        <v>0</v>
      </c>
      <c r="AS226" s="132"/>
      <c r="AT226" s="91">
        <f>IF(SUM(AS226:AS228)+AS238=0,0,IF(SUM(ABS(AS226),ABS(AS227),ABS(AS228))=AS238,0.5,IF(SUM(ABS(AS226),ABS(AS227),ABS(AS228))&gt;AS238,1,0)))</f>
        <v>0</v>
      </c>
      <c r="AU226" s="92">
        <f t="shared" si="252"/>
        <v>0</v>
      </c>
      <c r="AV226" s="93">
        <f>SUM(AD226+AF226+AH226+AJ226+AL226+AN226+AP226+AR226+AT226)</f>
        <v>0</v>
      </c>
      <c r="AW226" s="83"/>
      <c r="AX226" s="84"/>
      <c r="AZ226" s="47"/>
      <c r="BA226" s="149"/>
      <c r="BB226" s="150"/>
      <c r="BC226" s="151"/>
      <c r="BD226" s="154">
        <f t="shared" si="265"/>
        <v>0</v>
      </c>
      <c r="BE226" s="150">
        <f t="shared" si="266"/>
        <v>0</v>
      </c>
      <c r="BF226" s="152">
        <f t="shared" si="267"/>
        <v>0</v>
      </c>
      <c r="BG226" s="152">
        <f t="shared" si="268"/>
        <v>0</v>
      </c>
      <c r="BH226" s="152" t="str">
        <f t="shared" si="253"/>
        <v/>
      </c>
      <c r="BI226" s="152" t="str">
        <f t="shared" si="254"/>
        <v/>
      </c>
      <c r="BJ226" s="152" t="str">
        <f t="shared" si="255"/>
        <v/>
      </c>
      <c r="BK226" s="152" t="str">
        <f t="shared" si="256"/>
        <v/>
      </c>
      <c r="BL226" s="152" t="str">
        <f t="shared" si="257"/>
        <v/>
      </c>
      <c r="BM226" s="152" t="str">
        <f t="shared" si="258"/>
        <v/>
      </c>
      <c r="BN226" s="152" t="str">
        <f t="shared" si="259"/>
        <v/>
      </c>
      <c r="BO226" s="152" t="str">
        <f t="shared" si="260"/>
        <v/>
      </c>
      <c r="BP226" s="152" t="str">
        <f t="shared" si="261"/>
        <v/>
      </c>
      <c r="BQ226" s="153"/>
      <c r="BR226" s="151"/>
      <c r="BS226" s="152">
        <f t="shared" si="269"/>
        <v>0</v>
      </c>
      <c r="BT226" s="152">
        <f t="shared" si="270"/>
        <v>2.2600000000000001E-7</v>
      </c>
      <c r="BU226" s="152" t="str">
        <f t="shared" si="271"/>
        <v>Schanzer Ingolstadt 1</v>
      </c>
      <c r="BV226" s="151">
        <f t="shared" si="272"/>
        <v>27</v>
      </c>
      <c r="BW226" s="152">
        <f t="shared" si="273"/>
        <v>0</v>
      </c>
      <c r="BX226" s="152">
        <f>IF(COUNTIF(BH226:BP226,"&gt;0")&lt;Spielorte!$A$23,0,BE226/Spielorte!$A$23)</f>
        <v>0</v>
      </c>
      <c r="BY226" s="152">
        <f t="shared" si="274"/>
        <v>2.2600000000000001E-7</v>
      </c>
      <c r="BZ226" s="151">
        <f t="shared" si="262"/>
        <v>27</v>
      </c>
    </row>
    <row r="227" spans="1:78" ht="17.100000000000001" customHeight="1" x14ac:dyDescent="0.25">
      <c r="A227" s="414"/>
      <c r="B227" s="59" t="str">
        <f>IF(AA227=0,"",AA227)</f>
        <v/>
      </c>
      <c r="C227" s="60" t="str">
        <f t="shared" si="263"/>
        <v/>
      </c>
      <c r="D227" s="61" t="str">
        <f t="shared" si="263"/>
        <v/>
      </c>
      <c r="E227" s="398"/>
      <c r="F227" s="61" t="str">
        <f t="shared" si="244"/>
        <v/>
      </c>
      <c r="G227" s="398"/>
      <c r="H227" s="61" t="str">
        <f t="shared" si="245"/>
        <v/>
      </c>
      <c r="I227" s="398"/>
      <c r="J227" s="61" t="str">
        <f t="shared" si="246"/>
        <v/>
      </c>
      <c r="K227" s="398"/>
      <c r="L227" s="61" t="str">
        <f t="shared" si="247"/>
        <v/>
      </c>
      <c r="M227" s="398"/>
      <c r="N227" s="61" t="str">
        <f t="shared" si="264"/>
        <v/>
      </c>
      <c r="O227" s="398"/>
      <c r="P227" s="61" t="str">
        <f t="shared" si="248"/>
        <v/>
      </c>
      <c r="Q227" s="398"/>
      <c r="R227" s="61" t="str">
        <f t="shared" si="249"/>
        <v/>
      </c>
      <c r="S227" s="398"/>
      <c r="T227" s="61" t="str">
        <f t="shared" si="250"/>
        <v/>
      </c>
      <c r="U227" s="398"/>
      <c r="V227" s="61" t="str">
        <f t="shared" si="251"/>
        <v/>
      </c>
      <c r="W227" s="398"/>
      <c r="Z227" s="406"/>
      <c r="AA227" s="90" t="str">
        <f>IF(AB227=0,"",_xlfn.CONCAT(VLOOKUP(AB227,Starter!A:C,2,0)))</f>
        <v/>
      </c>
      <c r="AB227" s="80"/>
      <c r="AC227" s="130"/>
      <c r="AD227" s="94"/>
      <c r="AE227" s="130"/>
      <c r="AF227" s="94"/>
      <c r="AG227" s="130"/>
      <c r="AH227" s="94"/>
      <c r="AI227" s="130"/>
      <c r="AJ227" s="94"/>
      <c r="AK227" s="130"/>
      <c r="AL227" s="94"/>
      <c r="AM227" s="130"/>
      <c r="AN227" s="94"/>
      <c r="AO227" s="130"/>
      <c r="AP227" s="94"/>
      <c r="AQ227" s="130"/>
      <c r="AR227" s="94"/>
      <c r="AS227" s="130"/>
      <c r="AT227" s="94"/>
      <c r="AU227" s="95">
        <f t="shared" si="252"/>
        <v>0</v>
      </c>
      <c r="AV227" s="96"/>
      <c r="AW227" s="83"/>
      <c r="AX227" s="84"/>
      <c r="AZ227" s="47"/>
      <c r="BA227" s="149"/>
      <c r="BB227" s="150"/>
      <c r="BC227" s="151"/>
      <c r="BD227" s="154">
        <f t="shared" si="265"/>
        <v>0</v>
      </c>
      <c r="BE227" s="150">
        <f t="shared" si="266"/>
        <v>0</v>
      </c>
      <c r="BF227" s="152">
        <f t="shared" si="267"/>
        <v>0</v>
      </c>
      <c r="BG227" s="152">
        <f t="shared" si="268"/>
        <v>0</v>
      </c>
      <c r="BH227" s="152" t="str">
        <f t="shared" si="253"/>
        <v/>
      </c>
      <c r="BI227" s="152" t="str">
        <f t="shared" si="254"/>
        <v/>
      </c>
      <c r="BJ227" s="152" t="str">
        <f t="shared" si="255"/>
        <v/>
      </c>
      <c r="BK227" s="152" t="str">
        <f t="shared" si="256"/>
        <v/>
      </c>
      <c r="BL227" s="152" t="str">
        <f t="shared" si="257"/>
        <v/>
      </c>
      <c r="BM227" s="152" t="str">
        <f t="shared" si="258"/>
        <v/>
      </c>
      <c r="BN227" s="152" t="str">
        <f t="shared" si="259"/>
        <v/>
      </c>
      <c r="BO227" s="152" t="str">
        <f t="shared" si="260"/>
        <v/>
      </c>
      <c r="BP227" s="152" t="str">
        <f t="shared" si="261"/>
        <v/>
      </c>
      <c r="BQ227" s="153"/>
      <c r="BR227" s="151"/>
      <c r="BS227" s="152">
        <f t="shared" si="269"/>
        <v>0</v>
      </c>
      <c r="BT227" s="152">
        <f t="shared" si="270"/>
        <v>2.2700000000000001E-7</v>
      </c>
      <c r="BU227" s="152" t="str">
        <f t="shared" si="271"/>
        <v>Schanzer Ingolstadt 1</v>
      </c>
      <c r="BV227" s="151">
        <f t="shared" si="272"/>
        <v>26</v>
      </c>
      <c r="BW227" s="152">
        <f t="shared" si="273"/>
        <v>0</v>
      </c>
      <c r="BX227" s="152">
        <f>IF(COUNTIF(BH227:BP227,"&gt;0")&lt;Spielorte!$A$23,0,BE227/Spielorte!$A$23)</f>
        <v>0</v>
      </c>
      <c r="BY227" s="152">
        <f t="shared" si="274"/>
        <v>2.2700000000000001E-7</v>
      </c>
      <c r="BZ227" s="151">
        <f t="shared" si="262"/>
        <v>26</v>
      </c>
    </row>
    <row r="228" spans="1:78" ht="17.100000000000001" customHeight="1" thickBot="1" x14ac:dyDescent="0.3">
      <c r="A228" s="415"/>
      <c r="B228" s="62" t="str">
        <f>IF(AA228=0,"",AA228)</f>
        <v/>
      </c>
      <c r="C228" s="63" t="str">
        <f t="shared" si="263"/>
        <v/>
      </c>
      <c r="D228" s="52" t="str">
        <f t="shared" si="263"/>
        <v/>
      </c>
      <c r="E228" s="399"/>
      <c r="F228" s="52" t="str">
        <f t="shared" si="244"/>
        <v/>
      </c>
      <c r="G228" s="399"/>
      <c r="H228" s="52" t="str">
        <f t="shared" si="245"/>
        <v/>
      </c>
      <c r="I228" s="399"/>
      <c r="J228" s="52" t="str">
        <f t="shared" si="246"/>
        <v/>
      </c>
      <c r="K228" s="399"/>
      <c r="L228" s="52" t="str">
        <f t="shared" si="247"/>
        <v/>
      </c>
      <c r="M228" s="399"/>
      <c r="N228" s="52" t="str">
        <f t="shared" si="264"/>
        <v/>
      </c>
      <c r="O228" s="399"/>
      <c r="P228" s="52" t="str">
        <f t="shared" si="248"/>
        <v/>
      </c>
      <c r="Q228" s="399"/>
      <c r="R228" s="52" t="str">
        <f t="shared" si="249"/>
        <v/>
      </c>
      <c r="S228" s="399"/>
      <c r="T228" s="52" t="str">
        <f t="shared" si="250"/>
        <v/>
      </c>
      <c r="U228" s="399"/>
      <c r="V228" s="52" t="str">
        <f t="shared" si="251"/>
        <v/>
      </c>
      <c r="W228" s="399"/>
      <c r="Z228" s="407"/>
      <c r="AA228" s="90" t="str">
        <f>IF(AB228=0,"",_xlfn.CONCAT(VLOOKUP(AB228,Starter!A:C,2,0)))</f>
        <v/>
      </c>
      <c r="AB228" s="82"/>
      <c r="AC228" s="133"/>
      <c r="AD228" s="100"/>
      <c r="AE228" s="133"/>
      <c r="AF228" s="100"/>
      <c r="AG228" s="133"/>
      <c r="AH228" s="100"/>
      <c r="AI228" s="133"/>
      <c r="AJ228" s="100"/>
      <c r="AK228" s="133"/>
      <c r="AL228" s="100"/>
      <c r="AM228" s="133"/>
      <c r="AN228" s="100"/>
      <c r="AO228" s="133"/>
      <c r="AP228" s="100"/>
      <c r="AQ228" s="133"/>
      <c r="AR228" s="100"/>
      <c r="AS228" s="133"/>
      <c r="AT228" s="100"/>
      <c r="AU228" s="97">
        <f t="shared" si="252"/>
        <v>0</v>
      </c>
      <c r="AV228" s="98"/>
      <c r="AW228" s="83"/>
      <c r="AX228" s="84"/>
      <c r="AZ228" s="47"/>
      <c r="BA228" s="149"/>
      <c r="BB228" s="150"/>
      <c r="BC228" s="151"/>
      <c r="BD228" s="154">
        <f t="shared" si="265"/>
        <v>0</v>
      </c>
      <c r="BE228" s="150">
        <f t="shared" si="266"/>
        <v>0</v>
      </c>
      <c r="BF228" s="152">
        <f t="shared" si="267"/>
        <v>0</v>
      </c>
      <c r="BG228" s="152">
        <f t="shared" si="268"/>
        <v>0</v>
      </c>
      <c r="BH228" s="152" t="str">
        <f t="shared" si="253"/>
        <v/>
      </c>
      <c r="BI228" s="152" t="str">
        <f t="shared" si="254"/>
        <v/>
      </c>
      <c r="BJ228" s="152" t="str">
        <f t="shared" si="255"/>
        <v/>
      </c>
      <c r="BK228" s="152" t="str">
        <f t="shared" si="256"/>
        <v/>
      </c>
      <c r="BL228" s="152" t="str">
        <f t="shared" si="257"/>
        <v/>
      </c>
      <c r="BM228" s="152" t="str">
        <f t="shared" si="258"/>
        <v/>
      </c>
      <c r="BN228" s="152" t="str">
        <f t="shared" si="259"/>
        <v/>
      </c>
      <c r="BO228" s="152" t="str">
        <f t="shared" si="260"/>
        <v/>
      </c>
      <c r="BP228" s="152" t="str">
        <f t="shared" si="261"/>
        <v/>
      </c>
      <c r="BQ228" s="153"/>
      <c r="BR228" s="151"/>
      <c r="BS228" s="152">
        <f t="shared" si="269"/>
        <v>0</v>
      </c>
      <c r="BT228" s="152">
        <f t="shared" si="270"/>
        <v>2.28E-7</v>
      </c>
      <c r="BU228" s="152" t="str">
        <f t="shared" si="271"/>
        <v>Schanzer Ingolstadt 1</v>
      </c>
      <c r="BV228" s="151">
        <f t="shared" si="272"/>
        <v>25</v>
      </c>
      <c r="BW228" s="152">
        <f t="shared" si="273"/>
        <v>0</v>
      </c>
      <c r="BX228" s="152">
        <f>IF(COUNTIF(BH228:BP228,"&gt;0")&lt;Spielorte!$A$23,0,BE228/Spielorte!$A$23)</f>
        <v>0</v>
      </c>
      <c r="BY228" s="152">
        <f t="shared" si="274"/>
        <v>2.28E-7</v>
      </c>
      <c r="BZ228" s="151">
        <f t="shared" si="262"/>
        <v>25</v>
      </c>
    </row>
    <row r="229" spans="1:78" ht="27.75" customHeight="1" thickBot="1" x14ac:dyDescent="0.3">
      <c r="B229" s="64" t="str">
        <f>IF(AA229=0,"",AA229)</f>
        <v>Gesamt</v>
      </c>
      <c r="C229" s="65" t="str">
        <f t="shared" si="263"/>
        <v/>
      </c>
      <c r="D229" s="66" t="str">
        <f t="shared" si="263"/>
        <v/>
      </c>
      <c r="E229" s="67">
        <f>IF(AD229="","",AD229)</f>
        <v>0</v>
      </c>
      <c r="F229" s="66" t="str">
        <f t="shared" si="244"/>
        <v/>
      </c>
      <c r="G229" s="67">
        <f>IF(AF229="","",AF229)</f>
        <v>0</v>
      </c>
      <c r="H229" s="66" t="str">
        <f t="shared" si="245"/>
        <v/>
      </c>
      <c r="I229" s="67">
        <f>IF(AH229="","",AH229)</f>
        <v>0</v>
      </c>
      <c r="J229" s="66" t="str">
        <f t="shared" si="246"/>
        <v/>
      </c>
      <c r="K229" s="67">
        <f>IF(AJ229="","",AJ229)</f>
        <v>0</v>
      </c>
      <c r="L229" s="66" t="str">
        <f t="shared" si="247"/>
        <v/>
      </c>
      <c r="M229" s="67">
        <f>IF(AL229="","",AL229)</f>
        <v>0</v>
      </c>
      <c r="N229" s="66" t="str">
        <f t="shared" si="264"/>
        <v/>
      </c>
      <c r="O229" s="67">
        <f>IF(AN229="","",AN229)</f>
        <v>0</v>
      </c>
      <c r="P229" s="66" t="str">
        <f t="shared" si="248"/>
        <v/>
      </c>
      <c r="Q229" s="67">
        <f>IF(AP229="","",AP229)</f>
        <v>0</v>
      </c>
      <c r="R229" s="66" t="str">
        <f t="shared" si="249"/>
        <v/>
      </c>
      <c r="S229" s="67">
        <f>IF(AR229="","",AR229)</f>
        <v>0</v>
      </c>
      <c r="T229" s="66" t="str">
        <f t="shared" si="250"/>
        <v/>
      </c>
      <c r="U229" s="67">
        <f>IF(AT229="","",AT229)</f>
        <v>0</v>
      </c>
      <c r="V229" s="66" t="str">
        <f t="shared" si="251"/>
        <v/>
      </c>
      <c r="W229" s="67">
        <f>IF(AV229="","",AV229)</f>
        <v>0</v>
      </c>
      <c r="AA229" s="64" t="s">
        <v>960</v>
      </c>
      <c r="AB229" s="101"/>
      <c r="AC229" s="148">
        <f>ABS(SUM(AC217:AC219))+ABS(SUM(AC220:AC222))+ABS(SUM(AC223:AC225))+ABS(SUM(AC226:AC228))</f>
        <v>0</v>
      </c>
      <c r="AD229" s="102">
        <f>IF(AC229+AC239=0,0,IF(AC229=AC239,1.5,IF(AC229&gt;AC239,3,0)))</f>
        <v>0</v>
      </c>
      <c r="AE229" s="148">
        <f>ABS(SUM(AE217:AE219))+ABS(SUM(AE220:AE222))+ABS(SUM(AE223:AE225))+ABS(SUM(AE226:AE228))</f>
        <v>0</v>
      </c>
      <c r="AF229" s="102">
        <f>IF(AE229+AE239=0,0,IF(AE229=AE239,1.5,IF(AE229&gt;AE239,3,0)))</f>
        <v>0</v>
      </c>
      <c r="AG229" s="148">
        <f>ABS(SUM(AG217:AG219))+ABS(SUM(AG220:AG222))+ABS(SUM(AG223:AG225))+ABS(SUM(AG226:AG228))</f>
        <v>0</v>
      </c>
      <c r="AH229" s="102">
        <f>IF(AG229+AG239=0,0,IF(AG229=AG239,1.5,IF(AG229&gt;AG239,3,0)))</f>
        <v>0</v>
      </c>
      <c r="AI229" s="148">
        <f>ABS(SUM(AI217:AI219))+ABS(SUM(AI220:AI222))+ABS(SUM(AI223:AI225))+ABS(SUM(AI226:AI228))</f>
        <v>0</v>
      </c>
      <c r="AJ229" s="102">
        <f>IF(AI229+AI239=0,0,IF(AI229=AI239,1.5,IF(AI229&gt;AI239,3,0)))</f>
        <v>0</v>
      </c>
      <c r="AK229" s="148">
        <f>ABS(SUM(AK217:AK219))+ABS(SUM(AK220:AK222))+ABS(SUM(AK223:AK225))+ABS(SUM(AK226:AK228))</f>
        <v>0</v>
      </c>
      <c r="AL229" s="102">
        <f>IF(AK229+AK239=0,0,IF(AK229=AK239,1.5,IF(AK229&gt;AK239,3,0)))</f>
        <v>0</v>
      </c>
      <c r="AM229" s="148">
        <f>ABS(SUM(AM217:AM219))+ABS(SUM(AM220:AM222))+ABS(SUM(AM223:AM225))+ABS(SUM(AM226:AM228))</f>
        <v>0</v>
      </c>
      <c r="AN229" s="102">
        <f>IF(AM229+AM239=0,0,IF(AM229=AM239,1.5,IF(AM229&gt;AM239,3,0)))</f>
        <v>0</v>
      </c>
      <c r="AO229" s="148">
        <f>ABS(SUM(AO217:AO219))+ABS(SUM(AO220:AO222))+ABS(SUM(AO223:AO225))+ABS(SUM(AO226:AO228))</f>
        <v>0</v>
      </c>
      <c r="AP229" s="102">
        <f>IF(AO229+AO239=0,0,IF(AO229=AO239,1.5,IF(AO229&gt;AO239,3,0)))</f>
        <v>0</v>
      </c>
      <c r="AQ229" s="148">
        <f>ABS(SUM(AQ217:AQ219))+ABS(SUM(AQ220:AQ222))+ABS(SUM(AQ223:AQ225))+ABS(SUM(AQ226:AQ228))</f>
        <v>0</v>
      </c>
      <c r="AR229" s="102">
        <f>IF(AQ229+AQ239=0,0,IF(AQ229=AQ239,1.5,IF(AQ229&gt;AQ239,3,0)))</f>
        <v>0</v>
      </c>
      <c r="AS229" s="148">
        <f>ABS(SUM(AS217:AS219))+ABS(SUM(AS220:AS222))+ABS(SUM(AS223:AS225))+ABS(SUM(AS226:AS228))</f>
        <v>0</v>
      </c>
      <c r="AT229" s="102">
        <f>IF(AS229+AS239=0,0,IF(AS229=AS239,1.5,IF(AS229&gt;AS239,3,0)))</f>
        <v>0</v>
      </c>
      <c r="AU229" s="103">
        <f>SUM(AC229+AE229+AG229+AI229+AK229+AM229+AO229+AQ229+AS229)</f>
        <v>0</v>
      </c>
      <c r="AV229" s="104">
        <f>SUM(AD229+AF229+AH229+AJ229+AL229+AN229+AP229+AR229+AT229)</f>
        <v>0</v>
      </c>
      <c r="AW229" s="83"/>
      <c r="AX229" s="84"/>
      <c r="BA229" s="149"/>
      <c r="BB229" s="150"/>
      <c r="BC229" s="151"/>
      <c r="BQ229" s="153"/>
      <c r="BR229" s="151"/>
      <c r="BV229" s="151"/>
      <c r="BZ229" s="151"/>
    </row>
    <row r="230" spans="1:78" ht="24" customHeight="1" thickBot="1" x14ac:dyDescent="0.3">
      <c r="B230" s="68" t="str">
        <f>IF(AA230=0,"",AA230)</f>
        <v>Gesamt - Punkte</v>
      </c>
      <c r="C230" s="69" t="str">
        <f t="shared" si="263"/>
        <v/>
      </c>
      <c r="D230" s="69" t="str">
        <f t="shared" si="263"/>
        <v/>
      </c>
      <c r="E230" s="70">
        <f>IF(AD230="","",AD230)</f>
        <v>0</v>
      </c>
      <c r="F230" s="69" t="str">
        <f t="shared" si="244"/>
        <v/>
      </c>
      <c r="G230" s="70">
        <f>IF(AF230="","",AF230)</f>
        <v>0</v>
      </c>
      <c r="H230" s="69" t="str">
        <f t="shared" si="245"/>
        <v/>
      </c>
      <c r="I230" s="70">
        <f>IF(AH230="","",AH230)</f>
        <v>0</v>
      </c>
      <c r="J230" s="69" t="str">
        <f t="shared" si="246"/>
        <v/>
      </c>
      <c r="K230" s="70">
        <f>IF(AJ230="","",AJ230)</f>
        <v>0</v>
      </c>
      <c r="L230" s="69" t="str">
        <f t="shared" si="247"/>
        <v/>
      </c>
      <c r="M230" s="70">
        <f>IF(AL230="","",AL230)</f>
        <v>0</v>
      </c>
      <c r="N230" s="69" t="str">
        <f t="shared" si="264"/>
        <v/>
      </c>
      <c r="O230" s="70">
        <f>IF(AN230="","",AN230)</f>
        <v>0</v>
      </c>
      <c r="P230" s="69" t="str">
        <f t="shared" si="248"/>
        <v/>
      </c>
      <c r="Q230" s="70">
        <f>IF(AP230="","",AP230)</f>
        <v>0</v>
      </c>
      <c r="R230" s="69" t="str">
        <f t="shared" si="249"/>
        <v/>
      </c>
      <c r="S230" s="70">
        <f>IF(AR230="","",AR230)</f>
        <v>0</v>
      </c>
      <c r="T230" s="69" t="str">
        <f t="shared" si="250"/>
        <v/>
      </c>
      <c r="U230" s="70">
        <f>IF(AT230="","",AT230)</f>
        <v>0</v>
      </c>
      <c r="V230" s="69" t="str">
        <f t="shared" si="251"/>
        <v/>
      </c>
      <c r="W230" s="70">
        <f>IF(AV230="","",AV230)</f>
        <v>0</v>
      </c>
      <c r="AA230" s="68" t="s">
        <v>975</v>
      </c>
      <c r="AB230" s="69"/>
      <c r="AC230" s="69"/>
      <c r="AD230" s="105">
        <f>SUM(AD217:AD229)</f>
        <v>0</v>
      </c>
      <c r="AE230" s="69"/>
      <c r="AF230" s="105">
        <f>SUM(AF217:AF229)</f>
        <v>0</v>
      </c>
      <c r="AG230" s="69"/>
      <c r="AH230" s="105">
        <f>SUM(AH217:AH229)</f>
        <v>0</v>
      </c>
      <c r="AI230" s="69"/>
      <c r="AJ230" s="105">
        <f>SUM(AJ217:AJ229)</f>
        <v>0</v>
      </c>
      <c r="AK230" s="69"/>
      <c r="AL230" s="105">
        <f>SUM(AL217:AL229)</f>
        <v>0</v>
      </c>
      <c r="AM230" s="69"/>
      <c r="AN230" s="105">
        <f>SUM(AN217:AN229)</f>
        <v>0</v>
      </c>
      <c r="AO230" s="69"/>
      <c r="AP230" s="105">
        <f>SUM(AP217:AP229)</f>
        <v>0</v>
      </c>
      <c r="AQ230" s="69"/>
      <c r="AR230" s="105">
        <f>SUM(AR217:AR229)</f>
        <v>0</v>
      </c>
      <c r="AS230" s="69"/>
      <c r="AT230" s="105">
        <f>SUM(AT217:AT229)</f>
        <v>0</v>
      </c>
      <c r="AU230" s="69"/>
      <c r="AV230" s="106">
        <f>SUM(AV217:AV229)</f>
        <v>0</v>
      </c>
      <c r="AW230" s="83"/>
      <c r="AX230" s="84"/>
      <c r="BA230" s="149">
        <f>+AV230</f>
        <v>0</v>
      </c>
      <c r="BB230" s="150">
        <f>+AU229</f>
        <v>0</v>
      </c>
      <c r="BC230" s="151">
        <f>+AA212</f>
        <v>8</v>
      </c>
      <c r="BF230" s="152">
        <f>SUM(BF211:BF229)</f>
        <v>0</v>
      </c>
      <c r="BQ230" s="149">
        <f>+BB230/1000000+BA230</f>
        <v>0</v>
      </c>
      <c r="BR230" s="151">
        <f>RANK(BQ230,BQ:BQ)</f>
        <v>1</v>
      </c>
      <c r="BV230" s="151"/>
      <c r="BZ230" s="151"/>
    </row>
    <row r="231" spans="1:78" ht="11.25" customHeight="1" x14ac:dyDescent="0.25">
      <c r="B231" s="69"/>
      <c r="C231" s="69"/>
      <c r="D231" s="69"/>
      <c r="E231" s="1"/>
      <c r="F231" s="69"/>
      <c r="G231" s="1"/>
      <c r="H231" s="69"/>
      <c r="I231" s="1"/>
      <c r="J231" s="69"/>
      <c r="K231" s="1"/>
      <c r="L231" s="69"/>
      <c r="M231" s="1"/>
      <c r="N231" s="69"/>
      <c r="O231" s="1"/>
      <c r="P231" s="69"/>
      <c r="Q231" s="1"/>
      <c r="R231" s="69"/>
      <c r="S231" s="1"/>
      <c r="T231" s="69"/>
      <c r="U231" s="1"/>
      <c r="V231" s="69"/>
      <c r="W231" s="1"/>
      <c r="AA231" s="69"/>
      <c r="AB231" s="69"/>
      <c r="AC231" s="69"/>
      <c r="AD231" s="1"/>
      <c r="AE231" s="69"/>
      <c r="AF231" s="1"/>
      <c r="AG231" s="69"/>
      <c r="AH231" s="1"/>
      <c r="AI231" s="69"/>
      <c r="AJ231" s="1"/>
      <c r="AK231" s="69"/>
      <c r="AL231" s="1"/>
      <c r="AM231" s="69"/>
      <c r="AN231" s="1"/>
      <c r="AO231" s="69"/>
      <c r="AP231" s="1"/>
      <c r="AQ231" s="69"/>
      <c r="AR231" s="1"/>
      <c r="AS231" s="69"/>
      <c r="AT231" s="1"/>
      <c r="AU231" s="69"/>
      <c r="AV231" s="1"/>
      <c r="AW231" s="83"/>
      <c r="AX231" s="84"/>
      <c r="BA231" s="149"/>
      <c r="BB231" s="150"/>
      <c r="BC231" s="151"/>
      <c r="BQ231" s="153"/>
      <c r="BR231" s="151"/>
      <c r="BV231" s="151"/>
      <c r="BZ231" s="151"/>
    </row>
    <row r="232" spans="1:78" ht="12.75" customHeight="1" x14ac:dyDescent="0.25">
      <c r="B232" s="71" t="str">
        <f t="shared" ref="B232:Q232" si="275">IF(AA232=0,"",AA232)</f>
        <v>Gegner-Nr.:</v>
      </c>
      <c r="C232" s="72" t="str">
        <f t="shared" si="275"/>
        <v>&gt;&gt;&gt;&gt;</v>
      </c>
      <c r="D232" s="396">
        <f t="shared" si="275"/>
        <v>1</v>
      </c>
      <c r="E232" s="396" t="str">
        <f t="shared" si="275"/>
        <v/>
      </c>
      <c r="F232" s="396">
        <f t="shared" si="275"/>
        <v>7</v>
      </c>
      <c r="G232" s="396" t="str">
        <f t="shared" si="275"/>
        <v/>
      </c>
      <c r="H232" s="396">
        <f t="shared" si="275"/>
        <v>3</v>
      </c>
      <c r="I232" s="396" t="str">
        <f t="shared" si="275"/>
        <v/>
      </c>
      <c r="J232" s="396">
        <f t="shared" si="275"/>
        <v>4</v>
      </c>
      <c r="K232" s="396" t="str">
        <f t="shared" si="275"/>
        <v/>
      </c>
      <c r="L232" s="396">
        <f t="shared" si="275"/>
        <v>9</v>
      </c>
      <c r="M232" s="396" t="str">
        <f t="shared" si="275"/>
        <v/>
      </c>
      <c r="N232" s="396">
        <f t="shared" si="275"/>
        <v>6</v>
      </c>
      <c r="O232" s="396" t="str">
        <f t="shared" si="275"/>
        <v/>
      </c>
      <c r="P232" s="396">
        <f t="shared" si="275"/>
        <v>2</v>
      </c>
      <c r="Q232" s="396" t="str">
        <f t="shared" si="275"/>
        <v/>
      </c>
      <c r="R232" s="396">
        <f t="shared" ref="N232:U234" si="276">IF(AQ232=0,"",AQ232)</f>
        <v>5</v>
      </c>
      <c r="S232" s="396" t="str">
        <f t="shared" si="276"/>
        <v/>
      </c>
      <c r="T232" s="396">
        <f t="shared" si="276"/>
        <v>10</v>
      </c>
      <c r="U232" s="396" t="str">
        <f t="shared" si="276"/>
        <v/>
      </c>
      <c r="V232" s="412"/>
      <c r="W232" s="412"/>
      <c r="AA232" s="71" t="s">
        <v>958</v>
      </c>
      <c r="AB232" s="72" t="s">
        <v>959</v>
      </c>
      <c r="AC232" s="418">
        <f>VLOOKUP($AA212,Schlüssel!$A$5:$DG$14,23)</f>
        <v>1</v>
      </c>
      <c r="AD232" s="419"/>
      <c r="AE232" s="418">
        <f>VLOOKUP($AA212,Schlüssel!$A$5:$EK$14,24)</f>
        <v>7</v>
      </c>
      <c r="AF232" s="419"/>
      <c r="AG232" s="418">
        <f>VLOOKUP($AA212,Schlüssel!$A$5:$EK$14,25)</f>
        <v>3</v>
      </c>
      <c r="AH232" s="419"/>
      <c r="AI232" s="418">
        <f>VLOOKUP($AA212,Schlüssel!$A$5:$EK$14,26)</f>
        <v>4</v>
      </c>
      <c r="AJ232" s="419"/>
      <c r="AK232" s="418">
        <f>VLOOKUP($AA212,Schlüssel!$A$5:$EK$14,27)</f>
        <v>9</v>
      </c>
      <c r="AL232" s="419"/>
      <c r="AM232" s="418">
        <f>VLOOKUP($AA212,Schlüssel!$A$5:$EK$14,28)</f>
        <v>6</v>
      </c>
      <c r="AN232" s="419"/>
      <c r="AO232" s="418">
        <f>VLOOKUP($AA212,Schlüssel!$A$5:$EK$14,29)</f>
        <v>2</v>
      </c>
      <c r="AP232" s="419"/>
      <c r="AQ232" s="418">
        <f>VLOOKUP($AA212,Schlüssel!$A$5:$EK$14,30)</f>
        <v>5</v>
      </c>
      <c r="AR232" s="419"/>
      <c r="AS232" s="418">
        <f>VLOOKUP($AA212,Schlüssel!$A$5:$EK$14,31)</f>
        <v>10</v>
      </c>
      <c r="AT232" s="419"/>
      <c r="AU232" s="107"/>
      <c r="AV232" s="107"/>
      <c r="AW232" s="83"/>
      <c r="AX232" s="84"/>
      <c r="BA232" s="149"/>
      <c r="BB232" s="150"/>
      <c r="BC232" s="151"/>
      <c r="BQ232" s="153"/>
      <c r="BR232" s="151"/>
      <c r="BV232" s="151"/>
      <c r="BZ232" s="151"/>
    </row>
    <row r="233" spans="1:78" ht="28.5" customHeight="1" x14ac:dyDescent="0.25">
      <c r="B233" s="73" t="str">
        <f t="shared" ref="B233:M234" si="277">IF(AA233=0,"",AA233)</f>
        <v/>
      </c>
      <c r="C233" s="69" t="str">
        <f t="shared" si="277"/>
        <v/>
      </c>
      <c r="D233" s="409" t="str">
        <f t="shared" si="277"/>
        <v>BC Comet Nürnberg</v>
      </c>
      <c r="E233" s="410" t="str">
        <f t="shared" si="277"/>
        <v/>
      </c>
      <c r="F233" s="409" t="str">
        <f t="shared" si="277"/>
        <v>Bowlinghaus Bamberg 1</v>
      </c>
      <c r="G233" s="410" t="str">
        <f t="shared" si="277"/>
        <v/>
      </c>
      <c r="H233" s="409" t="str">
        <f t="shared" si="277"/>
        <v>SG DJK Rimpar 1</v>
      </c>
      <c r="I233" s="410" t="str">
        <f t="shared" si="277"/>
        <v/>
      </c>
      <c r="J233" s="409" t="str">
        <f t="shared" si="277"/>
        <v>SG Rottendorf 1</v>
      </c>
      <c r="K233" s="410" t="str">
        <f t="shared" si="277"/>
        <v/>
      </c>
      <c r="L233" s="409" t="str">
        <f t="shared" si="277"/>
        <v>Werdenfels 1</v>
      </c>
      <c r="M233" s="410" t="str">
        <f t="shared" si="277"/>
        <v/>
      </c>
      <c r="N233" s="409" t="str">
        <f t="shared" si="276"/>
        <v>Bajuwaren München 1</v>
      </c>
      <c r="O233" s="410" t="str">
        <f t="shared" si="276"/>
        <v/>
      </c>
      <c r="P233" s="409" t="str">
        <f t="shared" si="276"/>
        <v>BK München 3</v>
      </c>
      <c r="Q233" s="410" t="str">
        <f t="shared" si="276"/>
        <v/>
      </c>
      <c r="R233" s="409" t="str">
        <f t="shared" si="276"/>
        <v>BC EMAX Unterföhring 2</v>
      </c>
      <c r="S233" s="410" t="str">
        <f t="shared" si="276"/>
        <v/>
      </c>
      <c r="T233" s="409" t="str">
        <f t="shared" si="276"/>
        <v>Donaubowler Regensburg 1</v>
      </c>
      <c r="U233" s="410" t="str">
        <f t="shared" si="276"/>
        <v/>
      </c>
      <c r="V233" s="411"/>
      <c r="W233" s="411"/>
      <c r="AA233" s="73"/>
      <c r="AB233" s="69"/>
      <c r="AC233" s="409" t="str">
        <f>VLOOKUP(AC232,Schlüssel!$A$5:$K$14,2)</f>
        <v>BC Comet Nürnberg</v>
      </c>
      <c r="AD233" s="410"/>
      <c r="AE233" s="409" t="str">
        <f>VLOOKUP(AE232,Schlüssel!$A$5:$K$14,2)</f>
        <v>Bowlinghaus Bamberg 1</v>
      </c>
      <c r="AF233" s="410"/>
      <c r="AG233" s="409" t="str">
        <f>VLOOKUP(AG232,Schlüssel!$A$5:$K$14,2)</f>
        <v>SG DJK Rimpar 1</v>
      </c>
      <c r="AH233" s="410"/>
      <c r="AI233" s="409" t="str">
        <f>VLOOKUP(AI232,Schlüssel!$A$5:$K$14,2)</f>
        <v>SG Rottendorf 1</v>
      </c>
      <c r="AJ233" s="410"/>
      <c r="AK233" s="409" t="str">
        <f>VLOOKUP(AK232,Schlüssel!$A$5:$K$14,2)</f>
        <v>Werdenfels 1</v>
      </c>
      <c r="AL233" s="410"/>
      <c r="AM233" s="409" t="str">
        <f>VLOOKUP(AM232,Schlüssel!$A$5:$K$14,2)</f>
        <v>Bajuwaren München 1</v>
      </c>
      <c r="AN233" s="410"/>
      <c r="AO233" s="409" t="str">
        <f>VLOOKUP(AO232,Schlüssel!$A$5:$K$14,2)</f>
        <v>BK München 3</v>
      </c>
      <c r="AP233" s="410"/>
      <c r="AQ233" s="409" t="str">
        <f>VLOOKUP(AQ232,Schlüssel!$A$5:$K$14,2)</f>
        <v>BC EMAX Unterföhring 2</v>
      </c>
      <c r="AR233" s="410"/>
      <c r="AS233" s="409" t="str">
        <f>VLOOKUP(AS232,Schlüssel!$A$5:$K$14,2)</f>
        <v>Donaubowler Regensburg 1</v>
      </c>
      <c r="AT233" s="410"/>
      <c r="AU233" s="108"/>
      <c r="AV233" s="108"/>
      <c r="AW233" s="83"/>
      <c r="AX233" s="84"/>
      <c r="BA233" s="149"/>
      <c r="BB233" s="150"/>
      <c r="BC233" s="151"/>
      <c r="BQ233" s="153"/>
      <c r="BR233" s="151"/>
      <c r="BV233" s="151"/>
      <c r="BZ233" s="151"/>
    </row>
    <row r="234" spans="1:78" ht="12" customHeight="1" x14ac:dyDescent="0.25">
      <c r="B234" s="73" t="str">
        <f t="shared" si="277"/>
        <v/>
      </c>
      <c r="C234" s="69" t="str">
        <f t="shared" si="277"/>
        <v/>
      </c>
      <c r="D234" s="395" t="str">
        <f t="shared" si="277"/>
        <v/>
      </c>
      <c r="E234" s="395" t="str">
        <f t="shared" si="277"/>
        <v/>
      </c>
      <c r="F234" s="395" t="str">
        <f t="shared" si="277"/>
        <v/>
      </c>
      <c r="G234" s="395" t="str">
        <f t="shared" si="277"/>
        <v/>
      </c>
      <c r="H234" s="395" t="str">
        <f t="shared" si="277"/>
        <v/>
      </c>
      <c r="I234" s="395" t="str">
        <f t="shared" si="277"/>
        <v/>
      </c>
      <c r="J234" s="395" t="str">
        <f t="shared" si="277"/>
        <v/>
      </c>
      <c r="K234" s="395" t="str">
        <f t="shared" si="277"/>
        <v/>
      </c>
      <c r="L234" s="395" t="str">
        <f t="shared" si="277"/>
        <v/>
      </c>
      <c r="M234" s="395" t="str">
        <f t="shared" si="277"/>
        <v/>
      </c>
      <c r="N234" s="395" t="str">
        <f t="shared" si="276"/>
        <v/>
      </c>
      <c r="O234" s="395" t="str">
        <f t="shared" si="276"/>
        <v/>
      </c>
      <c r="P234" s="395" t="str">
        <f t="shared" si="276"/>
        <v/>
      </c>
      <c r="Q234" s="395" t="str">
        <f t="shared" si="276"/>
        <v/>
      </c>
      <c r="R234" s="395" t="str">
        <f t="shared" si="276"/>
        <v/>
      </c>
      <c r="S234" s="395" t="str">
        <f t="shared" si="276"/>
        <v/>
      </c>
      <c r="T234" s="395" t="str">
        <f t="shared" si="276"/>
        <v/>
      </c>
      <c r="U234" s="408" t="str">
        <f t="shared" si="276"/>
        <v/>
      </c>
      <c r="V234" s="301"/>
      <c r="W234" s="301"/>
      <c r="AA234" s="73"/>
      <c r="AB234" s="69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78"/>
      <c r="AV234" s="78"/>
      <c r="AW234" s="83"/>
      <c r="AX234" s="84"/>
      <c r="BA234" s="149"/>
      <c r="BB234" s="150"/>
      <c r="BC234" s="151"/>
      <c r="BQ234" s="153"/>
      <c r="BR234" s="151"/>
      <c r="BV234" s="151"/>
      <c r="BZ234" s="151"/>
    </row>
    <row r="235" spans="1:78" ht="15.9" customHeight="1" x14ac:dyDescent="0.25">
      <c r="B235" s="391" t="str">
        <f t="shared" ref="B235:C239" si="278">IF(AA235=0,"",AA235)</f>
        <v>Spieler 1</v>
      </c>
      <c r="C235" s="392" t="str">
        <f t="shared" si="278"/>
        <v/>
      </c>
      <c r="D235" s="393">
        <f>IF(AC235=301,"",AC235)</f>
        <v>0</v>
      </c>
      <c r="E235" s="393" t="str">
        <f>IF(AD235=0,"",AD235)</f>
        <v/>
      </c>
      <c r="F235" s="393">
        <f>IF(AE235=301,"",AE235)</f>
        <v>0</v>
      </c>
      <c r="G235" s="393" t="str">
        <f>IF(AF235=0,"",AF235)</f>
        <v/>
      </c>
      <c r="H235" s="393">
        <f>IF(AG235=301,"",AG235)</f>
        <v>0</v>
      </c>
      <c r="I235" s="393" t="str">
        <f>IF(AH235=0,"",AH235)</f>
        <v/>
      </c>
      <c r="J235" s="393">
        <f>IF(AI235=301,"",AI235)</f>
        <v>0</v>
      </c>
      <c r="K235" s="393" t="str">
        <f>IF(AJ235=0,"",AJ235)</f>
        <v/>
      </c>
      <c r="L235" s="393">
        <f>IF(AK235=301,"",AK235)</f>
        <v>0</v>
      </c>
      <c r="M235" s="393" t="str">
        <f>IF(AL235=0,"",AL235)</f>
        <v/>
      </c>
      <c r="N235" s="393">
        <f>IF(AM235=301,"",AM235)</f>
        <v>0</v>
      </c>
      <c r="O235" s="393" t="str">
        <f>IF(AN235=0,"",AN235)</f>
        <v/>
      </c>
      <c r="P235" s="393">
        <f>IF(AO235=301,"",AO235)</f>
        <v>0</v>
      </c>
      <c r="Q235" s="393" t="str">
        <f>IF(AP235=0,"",AP235)</f>
        <v/>
      </c>
      <c r="R235" s="393">
        <f>IF(AQ235=301,"",AQ235)</f>
        <v>0</v>
      </c>
      <c r="S235" s="393" t="str">
        <f>IF(AR235=0,"",AR235)</f>
        <v/>
      </c>
      <c r="T235" s="393">
        <f>IF(AS235=301,"",AS235)</f>
        <v>0</v>
      </c>
      <c r="U235" s="393" t="str">
        <f>IF(AT235=0,"",AT235)</f>
        <v/>
      </c>
      <c r="V235" s="404"/>
      <c r="W235" s="404"/>
      <c r="AA235" s="74" t="s">
        <v>0</v>
      </c>
      <c r="AB235" s="75"/>
      <c r="AC235" s="420">
        <f>ABS(INDEX(AC:AC,MATCH(AC232,$AA:$AA,0)+5)+INDEX(AC:AC,MATCH(AC232,$AA:$AA,0)+6)+INDEX(AC:AC,MATCH(AC232,$AA:$AA,0)+7))</f>
        <v>0</v>
      </c>
      <c r="AD235" s="421"/>
      <c r="AE235" s="420">
        <f>ABS(INDEX(AE:AE,MATCH(AE232,$AA:$AA,0)+5)+INDEX(AE:AE,MATCH(AE232,$AA:$AA,0)+6)+INDEX(AE:AE,MATCH(AE232,$AA:$AA,0)+7))</f>
        <v>0</v>
      </c>
      <c r="AF235" s="421"/>
      <c r="AG235" s="420">
        <f>ABS(INDEX(AG:AG,MATCH(AG232,$AA:$AA,0)+5)+INDEX(AG:AG,MATCH(AG232,$AA:$AA,0)+6)+INDEX(AG:AG,MATCH(AG232,$AA:$AA,0)+7))</f>
        <v>0</v>
      </c>
      <c r="AH235" s="421"/>
      <c r="AI235" s="420">
        <f>ABS(INDEX(AI:AI,MATCH(AI232,$AA:$AA,0)+5)+INDEX(AI:AI,MATCH(AI232,$AA:$AA,0)+6)+INDEX(AI:AI,MATCH(AI232,$AA:$AA,0)+7))</f>
        <v>0</v>
      </c>
      <c r="AJ235" s="421"/>
      <c r="AK235" s="420">
        <f>ABS(INDEX(AK:AK,MATCH(AK232,$AA:$AA,0)+5)+INDEX(AK:AK,MATCH(AK232,$AA:$AA,0)+6)+INDEX(AK:AK,MATCH(AK232,$AA:$AA,0)+7))</f>
        <v>0</v>
      </c>
      <c r="AL235" s="421"/>
      <c r="AM235" s="420">
        <f>ABS(INDEX(AM:AM,MATCH(AM232,$AA:$AA,0)+5)+INDEX(AM:AM,MATCH(AM232,$AA:$AA,0)+6)+INDEX(AM:AM,MATCH(AM232,$AA:$AA,0)+7))</f>
        <v>0</v>
      </c>
      <c r="AN235" s="421"/>
      <c r="AO235" s="420">
        <f>ABS(INDEX(AO:AO,MATCH(AO232,$AA:$AA,0)+5)+INDEX(AO:AO,MATCH(AO232,$AA:$AA,0)+6)+INDEX(AO:AO,MATCH(AO232,$AA:$AA,0)+7))</f>
        <v>0</v>
      </c>
      <c r="AP235" s="421"/>
      <c r="AQ235" s="420">
        <f>ABS(INDEX(AQ:AQ,MATCH(AQ232,$AA:$AA,0)+5)+INDEX(AQ:AQ,MATCH(AQ232,$AA:$AA,0)+6)+INDEX(AQ:AQ,MATCH(AQ232,$AA:$AA,0)+7))</f>
        <v>0</v>
      </c>
      <c r="AR235" s="421"/>
      <c r="AS235" s="420">
        <f>ABS(INDEX(AS:AS,MATCH(AS232,$AA:$AA,0)+5)+INDEX(AS:AS,MATCH(AS232,$AA:$AA,0)+6)+INDEX(AS:AS,MATCH(AS232,$AA:$AA,0)+7))</f>
        <v>0</v>
      </c>
      <c r="AT235" s="421"/>
      <c r="AU235" s="1"/>
      <c r="AV235" s="1"/>
      <c r="AW235" s="83"/>
      <c r="AX235" s="84"/>
      <c r="BA235" s="149"/>
      <c r="BB235" s="150"/>
      <c r="BC235" s="151"/>
      <c r="BQ235" s="153"/>
      <c r="BR235" s="151"/>
      <c r="BV235" s="151"/>
      <c r="BZ235" s="151"/>
    </row>
    <row r="236" spans="1:78" ht="15.9" customHeight="1" x14ac:dyDescent="0.25">
      <c r="B236" s="391" t="str">
        <f t="shared" si="278"/>
        <v>Spieler 2</v>
      </c>
      <c r="C236" s="392" t="str">
        <f t="shared" si="278"/>
        <v/>
      </c>
      <c r="D236" s="393">
        <f>IF(AC236=301,"",AC236)</f>
        <v>0</v>
      </c>
      <c r="E236" s="393" t="str">
        <f>IF(AD236=0,"",AD236)</f>
        <v/>
      </c>
      <c r="F236" s="393">
        <f>IF(AE236=301,"",AE236)</f>
        <v>0</v>
      </c>
      <c r="G236" s="393" t="str">
        <f>IF(AF236=0,"",AF236)</f>
        <v/>
      </c>
      <c r="H236" s="393">
        <f>IF(AG236=301,"",AG236)</f>
        <v>0</v>
      </c>
      <c r="I236" s="393" t="str">
        <f>IF(AH236=0,"",AH236)</f>
        <v/>
      </c>
      <c r="J236" s="393">
        <f>IF(AI236=301,"",AI236)</f>
        <v>0</v>
      </c>
      <c r="K236" s="393" t="str">
        <f>IF(AJ236=0,"",AJ236)</f>
        <v/>
      </c>
      <c r="L236" s="393">
        <f>IF(AK236=301,"",AK236)</f>
        <v>0</v>
      </c>
      <c r="M236" s="393" t="str">
        <f>IF(AL236=0,"",AL236)</f>
        <v/>
      </c>
      <c r="N236" s="393">
        <f>IF(AM236=301,"",AM236)</f>
        <v>0</v>
      </c>
      <c r="O236" s="393" t="str">
        <f>IF(AN236=0,"",AN236)</f>
        <v/>
      </c>
      <c r="P236" s="393">
        <f>IF(AO236=301,"",AO236)</f>
        <v>0</v>
      </c>
      <c r="Q236" s="393" t="str">
        <f>IF(AP236=0,"",AP236)</f>
        <v/>
      </c>
      <c r="R236" s="393">
        <f>IF(AQ236=301,"",AQ236)</f>
        <v>0</v>
      </c>
      <c r="S236" s="393" t="str">
        <f>IF(AR236=0,"",AR236)</f>
        <v/>
      </c>
      <c r="T236" s="393">
        <f>IF(AS236=301,"",AS236)</f>
        <v>0</v>
      </c>
      <c r="U236" s="393" t="str">
        <f>IF(AT236=0,"",AT236)</f>
        <v/>
      </c>
      <c r="V236" s="404"/>
      <c r="W236" s="404"/>
      <c r="AA236" s="74" t="s">
        <v>2</v>
      </c>
      <c r="AB236" s="75"/>
      <c r="AC236" s="422">
        <f>ABS(INDEX(AC:AC,MATCH(AC232,$AA:$AA,0)+8)+INDEX(AC:AC,MATCH(AC232,$AA:$AA,0)+9)+INDEX(AC:AC,MATCH(AC232,$AA:$AA,0)+10))</f>
        <v>0</v>
      </c>
      <c r="AD236" s="423"/>
      <c r="AE236" s="422">
        <f>ABS(INDEX(AE:AE,MATCH(AE232,$AA:$AA,0)+8)+INDEX(AE:AE,MATCH(AE232,$AA:$AA,0)+9)+INDEX(AE:AE,MATCH(AE232,$AA:$AA,0)+10))</f>
        <v>0</v>
      </c>
      <c r="AF236" s="423"/>
      <c r="AG236" s="422">
        <f>ABS(INDEX(AG:AG,MATCH(AG232,$AA:$AA,0)+8)+INDEX(AG:AG,MATCH(AG232,$AA:$AA,0)+9)+INDEX(AG:AG,MATCH(AG232,$AA:$AA,0)+10))</f>
        <v>0</v>
      </c>
      <c r="AH236" s="423"/>
      <c r="AI236" s="422">
        <f>ABS(INDEX(AI:AI,MATCH(AI232,$AA:$AA,0)+8)+INDEX(AI:AI,MATCH(AI232,$AA:$AA,0)+9)+INDEX(AI:AI,MATCH(AI232,$AA:$AA,0)+10))</f>
        <v>0</v>
      </c>
      <c r="AJ236" s="423"/>
      <c r="AK236" s="422">
        <f>ABS(INDEX(AK:AK,MATCH(AK232,$AA:$AA,0)+8)+INDEX(AK:AK,MATCH(AK232,$AA:$AA,0)+9)+INDEX(AK:AK,MATCH(AK232,$AA:$AA,0)+10))</f>
        <v>0</v>
      </c>
      <c r="AL236" s="423"/>
      <c r="AM236" s="422">
        <f>ABS(INDEX(AM:AM,MATCH(AM232,$AA:$AA,0)+8)+INDEX(AM:AM,MATCH(AM232,$AA:$AA,0)+9)+INDEX(AM:AM,MATCH(AM232,$AA:$AA,0)+10))</f>
        <v>0</v>
      </c>
      <c r="AN236" s="423"/>
      <c r="AO236" s="422">
        <f>ABS(INDEX(AO:AO,MATCH(AO232,$AA:$AA,0)+8)+INDEX(AO:AO,MATCH(AO232,$AA:$AA,0)+9)+INDEX(AO:AO,MATCH(AO232,$AA:$AA,0)+10))</f>
        <v>0</v>
      </c>
      <c r="AP236" s="423"/>
      <c r="AQ236" s="422">
        <f>ABS(INDEX(AQ:AQ,MATCH(AQ232,$AA:$AA,0)+8)+INDEX(AQ:AQ,MATCH(AQ232,$AA:$AA,0)+9)+INDEX(AQ:AQ,MATCH(AQ232,$AA:$AA,0)+10))</f>
        <v>0</v>
      </c>
      <c r="AR236" s="423"/>
      <c r="AS236" s="422">
        <f>ABS(INDEX(AS:AS,MATCH(AS232,$AA:$AA,0)+8)+INDEX(AS:AS,MATCH(AS232,$AA:$AA,0)+9)+INDEX(AS:AS,MATCH(AS232,$AA:$AA,0)+10))</f>
        <v>0</v>
      </c>
      <c r="AT236" s="423"/>
      <c r="AU236" s="1"/>
      <c r="AV236" s="1"/>
      <c r="AW236" s="83"/>
      <c r="AX236" s="84"/>
      <c r="BA236" s="149"/>
      <c r="BB236" s="150"/>
      <c r="BC236" s="151"/>
      <c r="BQ236" s="153"/>
      <c r="BR236" s="151"/>
      <c r="BV236" s="151"/>
      <c r="BZ236" s="151"/>
    </row>
    <row r="237" spans="1:78" ht="15.9" customHeight="1" x14ac:dyDescent="0.25">
      <c r="B237" s="391" t="str">
        <f t="shared" si="278"/>
        <v>Spieler 3</v>
      </c>
      <c r="C237" s="392" t="str">
        <f t="shared" si="278"/>
        <v/>
      </c>
      <c r="D237" s="393">
        <f>IF(AC237=301,"",AC237)</f>
        <v>0</v>
      </c>
      <c r="E237" s="393" t="str">
        <f>IF(AD237=0,"",AD237)</f>
        <v/>
      </c>
      <c r="F237" s="393">
        <f>IF(AE237=301,"",AE237)</f>
        <v>0</v>
      </c>
      <c r="G237" s="393" t="str">
        <f>IF(AF237=0,"",AF237)</f>
        <v/>
      </c>
      <c r="H237" s="393">
        <f>IF(AG237=301,"",AG237)</f>
        <v>0</v>
      </c>
      <c r="I237" s="393" t="str">
        <f>IF(AH237=0,"",AH237)</f>
        <v/>
      </c>
      <c r="J237" s="393">
        <f>IF(AI237=301,"",AI237)</f>
        <v>0</v>
      </c>
      <c r="K237" s="393" t="str">
        <f>IF(AJ237=0,"",AJ237)</f>
        <v/>
      </c>
      <c r="L237" s="393">
        <f>IF(AK237=301,"",AK237)</f>
        <v>0</v>
      </c>
      <c r="M237" s="393" t="str">
        <f>IF(AL237=0,"",AL237)</f>
        <v/>
      </c>
      <c r="N237" s="393">
        <f>IF(AM237=301,"",AM237)</f>
        <v>0</v>
      </c>
      <c r="O237" s="393" t="str">
        <f>IF(AN237=0,"",AN237)</f>
        <v/>
      </c>
      <c r="P237" s="393">
        <f>IF(AO237=301,"",AO237)</f>
        <v>0</v>
      </c>
      <c r="Q237" s="393" t="str">
        <f>IF(AP237=0,"",AP237)</f>
        <v/>
      </c>
      <c r="R237" s="393">
        <f>IF(AQ237=301,"",AQ237)</f>
        <v>0</v>
      </c>
      <c r="S237" s="393" t="str">
        <f>IF(AR237=0,"",AR237)</f>
        <v/>
      </c>
      <c r="T237" s="393">
        <f>IF(AS237=301,"",AS237)</f>
        <v>0</v>
      </c>
      <c r="U237" s="393" t="str">
        <f>IF(AT237=0,"",AT237)</f>
        <v/>
      </c>
      <c r="V237" s="404"/>
      <c r="W237" s="404"/>
      <c r="AA237" s="74" t="s">
        <v>3</v>
      </c>
      <c r="AB237" s="75"/>
      <c r="AC237" s="422">
        <f>ABS(INDEX(AC:AC,MATCH(AC232,$AA:$AA,0)+11)+INDEX(AC:AC,MATCH(AC232,$AA:$AA,0)+12)+INDEX(AC:AC,MATCH(AC232,$AA:$AA,0)+13))</f>
        <v>0</v>
      </c>
      <c r="AD237" s="423"/>
      <c r="AE237" s="422">
        <f>ABS(INDEX(AE:AE,MATCH(AE232,$AA:$AA,0)+11)+INDEX(AE:AE,MATCH(AE232,$AA:$AA,0)+12)+INDEX(AE:AE,MATCH(AE232,$AA:$AA,0)+13))</f>
        <v>0</v>
      </c>
      <c r="AF237" s="423"/>
      <c r="AG237" s="422">
        <f>ABS(INDEX(AG:AG,MATCH(AG232,$AA:$AA,0)+11)+INDEX(AG:AG,MATCH(AG232,$AA:$AA,0)+12)+INDEX(AG:AG,MATCH(AG232,$AA:$AA,0)+13))</f>
        <v>0</v>
      </c>
      <c r="AH237" s="423"/>
      <c r="AI237" s="422">
        <f>ABS(INDEX(AI:AI,MATCH(AI232,$AA:$AA,0)+11)+INDEX(AI:AI,MATCH(AI232,$AA:$AA,0)+12)+INDEX(AI:AI,MATCH(AI232,$AA:$AA,0)+13))</f>
        <v>0</v>
      </c>
      <c r="AJ237" s="423"/>
      <c r="AK237" s="422">
        <f>ABS(INDEX(AK:AK,MATCH(AK232,$AA:$AA,0)+11)+INDEX(AK:AK,MATCH(AK232,$AA:$AA,0)+12)+INDEX(AK:AK,MATCH(AK232,$AA:$AA,0)+13))</f>
        <v>0</v>
      </c>
      <c r="AL237" s="423"/>
      <c r="AM237" s="422">
        <f>ABS(INDEX(AM:AM,MATCH(AM232,$AA:$AA,0)+11)+INDEX(AM:AM,MATCH(AM232,$AA:$AA,0)+12)+INDEX(AM:AM,MATCH(AM232,$AA:$AA,0)+13))</f>
        <v>0</v>
      </c>
      <c r="AN237" s="423"/>
      <c r="AO237" s="422">
        <f>ABS(INDEX(AO:AO,MATCH(AO232,$AA:$AA,0)+11)+INDEX(AO:AO,MATCH(AO232,$AA:$AA,0)+12)+INDEX(AO:AO,MATCH(AO232,$AA:$AA,0)+13))</f>
        <v>0</v>
      </c>
      <c r="AP237" s="423"/>
      <c r="AQ237" s="422">
        <f>ABS(INDEX(AQ:AQ,MATCH(AQ232,$AA:$AA,0)+11)+INDEX(AQ:AQ,MATCH(AQ232,$AA:$AA,0)+12)+INDEX(AQ:AQ,MATCH(AQ232,$AA:$AA,0)+13))</f>
        <v>0</v>
      </c>
      <c r="AR237" s="423"/>
      <c r="AS237" s="422">
        <f>ABS(INDEX(AS:AS,MATCH(AS232,$AA:$AA,0)+11)+INDEX(AS:AS,MATCH(AS232,$AA:$AA,0)+12)+INDEX(AS:AS,MATCH(AS232,$AA:$AA,0)+13))</f>
        <v>0</v>
      </c>
      <c r="AT237" s="423"/>
      <c r="AU237" s="1"/>
      <c r="AV237" s="1"/>
      <c r="AW237" s="83"/>
      <c r="AX237" s="84"/>
      <c r="BA237" s="149"/>
      <c r="BB237" s="150"/>
      <c r="BC237" s="151"/>
      <c r="BQ237" s="153"/>
      <c r="BR237" s="151"/>
      <c r="BV237" s="151"/>
      <c r="BZ237" s="151"/>
    </row>
    <row r="238" spans="1:78" ht="15.9" customHeight="1" x14ac:dyDescent="0.25">
      <c r="B238" s="391" t="str">
        <f t="shared" si="278"/>
        <v>Spieler 4</v>
      </c>
      <c r="C238" s="392" t="str">
        <f t="shared" si="278"/>
        <v/>
      </c>
      <c r="D238" s="393">
        <f>IF(AC238=301,"",AC238)</f>
        <v>0</v>
      </c>
      <c r="E238" s="393" t="str">
        <f>IF(AD238=0,"",AD238)</f>
        <v/>
      </c>
      <c r="F238" s="393">
        <f>IF(AE238=301,"",AE238)</f>
        <v>0</v>
      </c>
      <c r="G238" s="393" t="str">
        <f>IF(AF238=0,"",AF238)</f>
        <v/>
      </c>
      <c r="H238" s="393">
        <f>IF(AG238=301,"",AG238)</f>
        <v>0</v>
      </c>
      <c r="I238" s="393" t="str">
        <f>IF(AH238=0,"",AH238)</f>
        <v/>
      </c>
      <c r="J238" s="393">
        <f>IF(AI238=301,"",AI238)</f>
        <v>0</v>
      </c>
      <c r="K238" s="393" t="str">
        <f>IF(AJ238=0,"",AJ238)</f>
        <v/>
      </c>
      <c r="L238" s="393">
        <f>IF(AK238=301,"",AK238)</f>
        <v>0</v>
      </c>
      <c r="M238" s="393" t="str">
        <f>IF(AL238=0,"",AL238)</f>
        <v/>
      </c>
      <c r="N238" s="393">
        <f>IF(AM238=301,"",AM238)</f>
        <v>0</v>
      </c>
      <c r="O238" s="393" t="str">
        <f>IF(AN238=0,"",AN238)</f>
        <v/>
      </c>
      <c r="P238" s="393">
        <f>IF(AO238=301,"",AO238)</f>
        <v>0</v>
      </c>
      <c r="Q238" s="393" t="str">
        <f>IF(AP238=0,"",AP238)</f>
        <v/>
      </c>
      <c r="R238" s="393">
        <f>IF(AQ238=301,"",AQ238)</f>
        <v>0</v>
      </c>
      <c r="S238" s="393" t="str">
        <f>IF(AR238=0,"",AR238)</f>
        <v/>
      </c>
      <c r="T238" s="393">
        <f>IF(AS238=301,"",AS238)</f>
        <v>0</v>
      </c>
      <c r="U238" s="393" t="str">
        <f>IF(AT238=0,"",AT238)</f>
        <v/>
      </c>
      <c r="V238" s="404"/>
      <c r="W238" s="404"/>
      <c r="AA238" s="74" t="s">
        <v>11</v>
      </c>
      <c r="AB238" s="75"/>
      <c r="AC238" s="422">
        <f>ABS(INDEX(AC:AC,MATCH(AC232,$AA:$AA,0)+14)+INDEX(AC:AC,MATCH(AC232,$AA:$AA,0)+15)+INDEX(AC:AC,MATCH(AC232,$AA:$AA,0)+16))</f>
        <v>0</v>
      </c>
      <c r="AD238" s="423"/>
      <c r="AE238" s="422">
        <f>ABS(INDEX(AE:AE,MATCH(AE232,$AA:$AA,0)+14)+INDEX(AE:AE,MATCH(AE232,$AA:$AA,0)+15)+INDEX(AE:AE,MATCH(AE232,$AA:$AA,0)+16))</f>
        <v>0</v>
      </c>
      <c r="AF238" s="423"/>
      <c r="AG238" s="422">
        <f>ABS(INDEX(AG:AG,MATCH(AG232,$AA:$AA,0)+14)+INDEX(AG:AG,MATCH(AG232,$AA:$AA,0)+15)+INDEX(AG:AG,MATCH(AG232,$AA:$AA,0)+16))</f>
        <v>0</v>
      </c>
      <c r="AH238" s="423"/>
      <c r="AI238" s="422">
        <f>ABS(INDEX(AI:AI,MATCH(AI232,$AA:$AA,0)+14)+INDEX(AI:AI,MATCH(AI232,$AA:$AA,0)+15)+INDEX(AI:AI,MATCH(AI232,$AA:$AA,0)+16))</f>
        <v>0</v>
      </c>
      <c r="AJ238" s="423"/>
      <c r="AK238" s="422">
        <f>ABS(INDEX(AK:AK,MATCH(AK232,$AA:$AA,0)+14)+INDEX(AK:AK,MATCH(AK232,$AA:$AA,0)+15)+INDEX(AK:AK,MATCH(AK232,$AA:$AA,0)+16))</f>
        <v>0</v>
      </c>
      <c r="AL238" s="423"/>
      <c r="AM238" s="422">
        <f>ABS(INDEX(AM:AM,MATCH(AM232,$AA:$AA,0)+14)+INDEX(AM:AM,MATCH(AM232,$AA:$AA,0)+15)+INDEX(AM:AM,MATCH(AM232,$AA:$AA,0)+16))</f>
        <v>0</v>
      </c>
      <c r="AN238" s="423"/>
      <c r="AO238" s="422">
        <f>ABS(INDEX(AO:AO,MATCH(AO232,$AA:$AA,0)+14)+INDEX(AO:AO,MATCH(AO232,$AA:$AA,0)+15)+INDEX(AO:AO,MATCH(AO232,$AA:$AA,0)+16))</f>
        <v>0</v>
      </c>
      <c r="AP238" s="423"/>
      <c r="AQ238" s="422">
        <f>ABS(INDEX(AQ:AQ,MATCH(AQ232,$AA:$AA,0)+14)+INDEX(AQ:AQ,MATCH(AQ232,$AA:$AA,0)+15)+INDEX(AQ:AQ,MATCH(AQ232,$AA:$AA,0)+16))</f>
        <v>0</v>
      </c>
      <c r="AR238" s="423"/>
      <c r="AS238" s="422">
        <f>ABS(INDEX(AS:AS,MATCH(AS232,$AA:$AA,0)+14)+INDEX(AS:AS,MATCH(AS232,$AA:$AA,0)+15)+INDEX(AS:AS,MATCH(AS232,$AA:$AA,0)+16))</f>
        <v>0</v>
      </c>
      <c r="AT238" s="423"/>
      <c r="AU238" s="1"/>
      <c r="AV238" s="1"/>
      <c r="AW238" s="83"/>
      <c r="AX238" s="84"/>
      <c r="BA238" s="149"/>
      <c r="BB238" s="150"/>
      <c r="BC238" s="151"/>
      <c r="BQ238" s="153"/>
      <c r="BR238" s="151"/>
      <c r="BV238" s="151"/>
      <c r="BZ238" s="151"/>
    </row>
    <row r="239" spans="1:78" ht="15.9" customHeight="1" x14ac:dyDescent="0.25">
      <c r="B239" s="388" t="str">
        <f t="shared" si="278"/>
        <v>Gesamt</v>
      </c>
      <c r="C239" s="389" t="str">
        <f t="shared" si="278"/>
        <v/>
      </c>
      <c r="D239" s="394">
        <f>IF(AC239=1505,"",AC239)</f>
        <v>0</v>
      </c>
      <c r="E239" s="394" t="str">
        <f>IF(AD239=0,"",AD239)</f>
        <v/>
      </c>
      <c r="F239" s="394">
        <f>IF(AE239=1505,"",AE239)</f>
        <v>0</v>
      </c>
      <c r="G239" s="394" t="str">
        <f>IF(AF239=0,"",AF239)</f>
        <v/>
      </c>
      <c r="H239" s="394">
        <f>IF(AG239=1505,"",AG239)</f>
        <v>0</v>
      </c>
      <c r="I239" s="394" t="str">
        <f>IF(AH239=0,"",AH239)</f>
        <v/>
      </c>
      <c r="J239" s="394">
        <f>IF(AI239=1505,"",AI239)</f>
        <v>0</v>
      </c>
      <c r="K239" s="394" t="str">
        <f>IF(AJ239=0,"",AJ239)</f>
        <v/>
      </c>
      <c r="L239" s="394">
        <f>IF(AK239=1505,"",AK239)</f>
        <v>0</v>
      </c>
      <c r="M239" s="394" t="str">
        <f>IF(AL239=0,"",AL239)</f>
        <v/>
      </c>
      <c r="N239" s="394">
        <f>IF(AM239=1505,"",AM239)</f>
        <v>0</v>
      </c>
      <c r="O239" s="394" t="str">
        <f>IF(AN239=0,"",AN239)</f>
        <v/>
      </c>
      <c r="P239" s="394">
        <f>IF(AO239=1505,"",AO239)</f>
        <v>0</v>
      </c>
      <c r="Q239" s="394" t="str">
        <f>IF(AP239=0,"",AP239)</f>
        <v/>
      </c>
      <c r="R239" s="394">
        <f>IF(AQ239=1505,"",AQ239)</f>
        <v>0</v>
      </c>
      <c r="S239" s="394" t="str">
        <f>IF(AR239=0,"",AR239)</f>
        <v/>
      </c>
      <c r="T239" s="394">
        <f>IF(AS239=1505,"",AS239)</f>
        <v>0</v>
      </c>
      <c r="U239" s="394" t="str">
        <f>IF(AT239=0,"",AT239)</f>
        <v/>
      </c>
      <c r="V239" s="290"/>
      <c r="W239" s="290"/>
      <c r="AA239" s="76" t="s">
        <v>960</v>
      </c>
      <c r="AB239" s="77"/>
      <c r="AC239" s="388">
        <f>SUM(AC235:AC238)</f>
        <v>0</v>
      </c>
      <c r="AD239" s="389"/>
      <c r="AE239" s="388">
        <f>SUM(AE235:AE238)</f>
        <v>0</v>
      </c>
      <c r="AF239" s="389"/>
      <c r="AG239" s="388">
        <f>SUM(AG235:AG238)</f>
        <v>0</v>
      </c>
      <c r="AH239" s="389"/>
      <c r="AI239" s="388">
        <f>SUM(AI235:AI238)</f>
        <v>0</v>
      </c>
      <c r="AJ239" s="389"/>
      <c r="AK239" s="388">
        <f>SUM(AK235:AK238)</f>
        <v>0</v>
      </c>
      <c r="AL239" s="389"/>
      <c r="AM239" s="388">
        <f>SUM(AM235:AM238)</f>
        <v>0</v>
      </c>
      <c r="AN239" s="389"/>
      <c r="AO239" s="388">
        <f>SUM(AO235:AO238)</f>
        <v>0</v>
      </c>
      <c r="AP239" s="389"/>
      <c r="AQ239" s="388">
        <f>SUM(AQ235:AQ238)</f>
        <v>0</v>
      </c>
      <c r="AR239" s="389"/>
      <c r="AS239" s="388">
        <f>SUM(AS235:AS238)</f>
        <v>0</v>
      </c>
      <c r="AT239" s="389"/>
      <c r="AU239" s="69"/>
      <c r="AV239" s="69"/>
      <c r="AW239" s="83"/>
      <c r="AX239" s="84"/>
      <c r="BA239" s="149"/>
      <c r="BB239" s="150"/>
      <c r="BC239" s="151"/>
      <c r="BQ239" s="153"/>
      <c r="BR239" s="151"/>
      <c r="BV239" s="151"/>
      <c r="BZ239" s="151"/>
    </row>
    <row r="240" spans="1:78" ht="10.5" customHeight="1" x14ac:dyDescent="0.25">
      <c r="B240" s="78"/>
      <c r="C240" s="6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AA240" s="78"/>
      <c r="AB240" s="69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83"/>
      <c r="AX240" s="84"/>
      <c r="BA240" s="149"/>
      <c r="BB240" s="150"/>
      <c r="BC240" s="151"/>
      <c r="BQ240" s="153"/>
      <c r="BR240" s="151"/>
      <c r="BV240" s="151"/>
      <c r="BZ240" s="151"/>
    </row>
    <row r="241" spans="1:78" ht="21" customHeight="1" x14ac:dyDescent="0.4">
      <c r="B241" s="28" t="str">
        <f>AA241</f>
        <v>Team-Nr.</v>
      </c>
      <c r="C241" s="29"/>
      <c r="D241" s="28" t="str">
        <f>AC241</f>
        <v>Liga:</v>
      </c>
      <c r="E241" s="31"/>
      <c r="F241" s="390" t="str">
        <f>AE241</f>
        <v>Bayernliga Herren</v>
      </c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2"/>
      <c r="S241" s="33" t="s">
        <v>955</v>
      </c>
      <c r="T241" s="34"/>
      <c r="U241" s="401" t="str">
        <f>AT241</f>
        <v>18.10./19.10.</v>
      </c>
      <c r="V241" s="402"/>
      <c r="W241" s="403"/>
      <c r="X241" s="386"/>
      <c r="Y241" s="387"/>
      <c r="Z241" s="387"/>
      <c r="AA241" s="28" t="s">
        <v>974</v>
      </c>
      <c r="AB241" s="29"/>
      <c r="AC241" s="30" t="s">
        <v>953</v>
      </c>
      <c r="AD241" s="31"/>
      <c r="AE241" s="29" t="str">
        <f>Schlüssel!$C$1</f>
        <v>Bayernliga Herren</v>
      </c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32"/>
      <c r="AR241" s="33" t="s">
        <v>955</v>
      </c>
      <c r="AS241" s="34"/>
      <c r="AT241" s="401" t="str">
        <f>VLOOKUP(AS242,Spielorte!$A$1:$C$6,2)</f>
        <v>18.10./19.10.</v>
      </c>
      <c r="AU241" s="402"/>
      <c r="AV241" s="403"/>
      <c r="AW241" s="83"/>
      <c r="AX241" s="84"/>
      <c r="BA241" s="149" t="s">
        <v>1117</v>
      </c>
      <c r="BB241" s="150" t="s">
        <v>972</v>
      </c>
      <c r="BC241" s="151" t="s">
        <v>991</v>
      </c>
      <c r="BD241" s="152" t="s">
        <v>990</v>
      </c>
      <c r="BE241" s="152" t="s">
        <v>972</v>
      </c>
      <c r="BF241" s="152" t="s">
        <v>992</v>
      </c>
      <c r="BG241" s="152" t="s">
        <v>1028</v>
      </c>
      <c r="BH241" s="152" t="s">
        <v>1118</v>
      </c>
      <c r="BI241" s="152" t="s">
        <v>1119</v>
      </c>
      <c r="BJ241" s="152" t="s">
        <v>1120</v>
      </c>
      <c r="BK241" s="152" t="s">
        <v>1121</v>
      </c>
      <c r="BL241" s="152" t="s">
        <v>1122</v>
      </c>
      <c r="BM241" s="152" t="s">
        <v>1129</v>
      </c>
      <c r="BN241" s="152" t="s">
        <v>1130</v>
      </c>
      <c r="BO241" s="152" t="s">
        <v>1131</v>
      </c>
      <c r="BP241" s="152" t="s">
        <v>1132</v>
      </c>
      <c r="BQ241" s="153" t="s">
        <v>1123</v>
      </c>
      <c r="BR241" s="151" t="s">
        <v>993</v>
      </c>
      <c r="BS241" s="152" t="s">
        <v>1124</v>
      </c>
      <c r="BT241" s="152" t="s">
        <v>1125</v>
      </c>
      <c r="BU241" s="152" t="s">
        <v>991</v>
      </c>
      <c r="BV241" s="151" t="s">
        <v>993</v>
      </c>
      <c r="BW241" s="153" t="s">
        <v>1126</v>
      </c>
      <c r="BX241" s="152" t="s">
        <v>1127</v>
      </c>
      <c r="BY241" s="152" t="s">
        <v>1128</v>
      </c>
      <c r="BZ241" s="151" t="s">
        <v>993</v>
      </c>
    </row>
    <row r="242" spans="1:78" ht="17.25" customHeight="1" thickBot="1" x14ac:dyDescent="0.45">
      <c r="B242" s="37">
        <f>AA242</f>
        <v>9</v>
      </c>
      <c r="D242" s="30" t="s">
        <v>954</v>
      </c>
      <c r="E242" s="38"/>
      <c r="F242" s="400" t="str">
        <f>AE242</f>
        <v>Unterföhring Dreambowl Palace</v>
      </c>
      <c r="G242" s="400"/>
      <c r="H242" s="400"/>
      <c r="I242" s="400"/>
      <c r="J242" s="400"/>
      <c r="K242" s="400"/>
      <c r="L242" s="400"/>
      <c r="M242" s="400"/>
      <c r="N242" s="400"/>
      <c r="O242" s="400"/>
      <c r="P242" s="39"/>
      <c r="Q242" s="39"/>
      <c r="S242" s="33" t="s">
        <v>952</v>
      </c>
      <c r="T242" s="40">
        <f>AS242</f>
        <v>2</v>
      </c>
      <c r="U242" s="34"/>
      <c r="V242" s="34"/>
      <c r="Z242" s="36"/>
      <c r="AA242" s="37">
        <v>9</v>
      </c>
      <c r="AC242" s="30" t="s">
        <v>954</v>
      </c>
      <c r="AD242" s="38"/>
      <c r="AE242" s="85" t="str">
        <f>VLOOKUP(AS242,Spielorte!$A$1:$C$6,3)</f>
        <v>Unterföhring Dreambowl Palace</v>
      </c>
      <c r="AF242" s="85"/>
      <c r="AG242" s="85"/>
      <c r="AH242" s="85"/>
      <c r="AI242" s="85"/>
      <c r="AJ242" s="85"/>
      <c r="AK242" s="85"/>
      <c r="AL242" s="85"/>
      <c r="AM242" s="85"/>
      <c r="AN242" s="85"/>
      <c r="AO242" s="39"/>
      <c r="AP242" s="39"/>
      <c r="AR242" s="33" t="s">
        <v>952</v>
      </c>
      <c r="AS242" s="40">
        <v>2</v>
      </c>
      <c r="AT242" s="34"/>
      <c r="AU242" s="34"/>
      <c r="AW242" s="83"/>
      <c r="AX242" s="84"/>
      <c r="BA242" s="149"/>
      <c r="BB242" s="150"/>
      <c r="BC242" s="151"/>
      <c r="BQ242" s="153"/>
      <c r="BR242" s="151"/>
      <c r="BV242" s="151"/>
      <c r="BW242" s="153"/>
      <c r="BZ242" s="151"/>
    </row>
    <row r="243" spans="1:78" ht="15.75" customHeight="1" thickBot="1" x14ac:dyDescent="0.3">
      <c r="B243" s="41" t="str">
        <f>VLOOKUP(B242,Schlüssel!$A$5:$B$14,2)</f>
        <v>Werdenfels 1</v>
      </c>
      <c r="C243" s="42"/>
      <c r="D243" s="43"/>
      <c r="E243" s="44"/>
      <c r="F243" s="45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AA243" s="41" t="str">
        <f>VLOOKUP(AA242,Schlüssel!$A$5:$B$14,2)</f>
        <v>Werdenfels 1</v>
      </c>
      <c r="AB243" s="42"/>
      <c r="AC243" s="43"/>
      <c r="AD243" s="44"/>
      <c r="AE243" s="45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W243" s="83"/>
      <c r="AX243" s="84"/>
      <c r="BA243" s="149"/>
      <c r="BB243" s="150"/>
      <c r="BC243" s="151"/>
      <c r="BQ243" s="153"/>
      <c r="BR243" s="151"/>
      <c r="BV243" s="151"/>
      <c r="BW243" s="153"/>
      <c r="BZ243" s="151"/>
    </row>
    <row r="244" spans="1:78" ht="13.8" thickBot="1" x14ac:dyDescent="0.3">
      <c r="A244" s="4"/>
      <c r="B244" s="28"/>
      <c r="C244" s="47"/>
      <c r="D244" s="48" t="s">
        <v>10</v>
      </c>
      <c r="E244" s="28">
        <f>VLOOKUP($B$2,Schlüssel!$A$5:$DZ$14,13)</f>
        <v>7</v>
      </c>
      <c r="F244" s="49" t="s">
        <v>10</v>
      </c>
      <c r="G244" s="28">
        <f>VLOOKUP($B$2,Schlüssel!$A$5:$DZ$14,14)</f>
        <v>6</v>
      </c>
      <c r="H244" s="49" t="s">
        <v>10</v>
      </c>
      <c r="I244" s="28">
        <f>VLOOKUP($B$2,Schlüssel!$A$5:$DZ$14,15)</f>
        <v>9</v>
      </c>
      <c r="J244" s="49" t="s">
        <v>10</v>
      </c>
      <c r="K244" s="28">
        <f>VLOOKUP($B$2,Schlüssel!$A$5:$DZ$14,16)</f>
        <v>11</v>
      </c>
      <c r="L244" s="49" t="s">
        <v>10</v>
      </c>
      <c r="M244" s="28">
        <f>VLOOKUP($B$2,Schlüssel!$A$5:$DZ$14,17)</f>
        <v>3</v>
      </c>
      <c r="N244" s="49" t="s">
        <v>10</v>
      </c>
      <c r="O244" s="28">
        <f>VLOOKUP($B$2,Schlüssel!$A$5:$DZ$14,18)</f>
        <v>5</v>
      </c>
      <c r="P244" s="49" t="s">
        <v>10</v>
      </c>
      <c r="Q244" s="28">
        <f>VLOOKUP($B$2,Schlüssel!$A$5:$DZ$14,19)</f>
        <v>12</v>
      </c>
      <c r="R244" s="49" t="s">
        <v>10</v>
      </c>
      <c r="S244" s="28">
        <f>VLOOKUP($B$2,Schlüssel!$A$5:$DZ$14,20)</f>
        <v>10</v>
      </c>
      <c r="T244" s="49" t="s">
        <v>10</v>
      </c>
      <c r="U244" s="28">
        <f>VLOOKUP($B$2,Schlüssel!$A$5:$DZ$14,21)</f>
        <v>4</v>
      </c>
      <c r="Z244" s="2"/>
      <c r="AA244" s="28"/>
      <c r="AB244" s="47"/>
      <c r="AC244" s="48" t="s">
        <v>10</v>
      </c>
      <c r="AD244" s="28">
        <f>VLOOKUP($AA242,Schlüssel!$A$5:$DZ$14,13)</f>
        <v>12</v>
      </c>
      <c r="AE244" s="49" t="s">
        <v>10</v>
      </c>
      <c r="AF244" s="28">
        <f>VLOOKUP($AA242,Schlüssel!$A$5:$DZ$14,14)</f>
        <v>5</v>
      </c>
      <c r="AG244" s="49" t="s">
        <v>10</v>
      </c>
      <c r="AH244" s="28">
        <f>VLOOKUP($AA242,Schlüssel!$A$5:$DZ$14,15)</f>
        <v>4</v>
      </c>
      <c r="AI244" s="49" t="s">
        <v>10</v>
      </c>
      <c r="AJ244" s="28">
        <f>VLOOKUP($AA242,Schlüssel!$A$5:$DZ$14,16)</f>
        <v>8</v>
      </c>
      <c r="AK244" s="49" t="s">
        <v>10</v>
      </c>
      <c r="AL244" s="28">
        <f>VLOOKUP($AA242,Schlüssel!$A$5:$DZ$14,17)</f>
        <v>11</v>
      </c>
      <c r="AM244" s="49" t="s">
        <v>10</v>
      </c>
      <c r="AN244" s="28">
        <f>VLOOKUP($AA242,Schlüssel!$A$5:$DZ$14,18)</f>
        <v>9</v>
      </c>
      <c r="AO244" s="49" t="s">
        <v>10</v>
      </c>
      <c r="AP244" s="28">
        <f>VLOOKUP($AA242,Schlüssel!$A$5:$DZ$14,19)</f>
        <v>3</v>
      </c>
      <c r="AQ244" s="49" t="s">
        <v>10</v>
      </c>
      <c r="AR244" s="28">
        <f>VLOOKUP($AA242,Schlüssel!$A$5:$DZ$14,20)</f>
        <v>7</v>
      </c>
      <c r="AS244" s="49" t="s">
        <v>10</v>
      </c>
      <c r="AT244" s="28">
        <f>VLOOKUP($AA242,Schlüssel!$A$5:$DZ$14,21)</f>
        <v>6</v>
      </c>
      <c r="AW244" s="83"/>
      <c r="AX244" s="84"/>
      <c r="BA244" s="149"/>
      <c r="BB244" s="150"/>
      <c r="BC244" s="151"/>
      <c r="BQ244" s="153"/>
      <c r="BR244" s="151"/>
      <c r="BV244" s="151"/>
      <c r="BW244" s="153"/>
      <c r="BZ244" s="151"/>
    </row>
    <row r="245" spans="1:78" ht="20.25" customHeight="1" x14ac:dyDescent="0.25">
      <c r="B245" s="50" t="s">
        <v>1</v>
      </c>
      <c r="C245" s="51"/>
      <c r="D245" s="388" t="s">
        <v>961</v>
      </c>
      <c r="E245" s="389"/>
      <c r="F245" s="388" t="s">
        <v>962</v>
      </c>
      <c r="G245" s="389"/>
      <c r="H245" s="388" t="s">
        <v>963</v>
      </c>
      <c r="I245" s="389"/>
      <c r="J245" s="388" t="s">
        <v>964</v>
      </c>
      <c r="K245" s="389"/>
      <c r="L245" s="388" t="s">
        <v>965</v>
      </c>
      <c r="M245" s="389"/>
      <c r="N245" s="388" t="s">
        <v>966</v>
      </c>
      <c r="O245" s="389"/>
      <c r="P245" s="388" t="s">
        <v>967</v>
      </c>
      <c r="Q245" s="389"/>
      <c r="R245" s="388" t="s">
        <v>968</v>
      </c>
      <c r="S245" s="389"/>
      <c r="T245" s="388" t="s">
        <v>969</v>
      </c>
      <c r="U245" s="389"/>
      <c r="V245" s="416" t="s">
        <v>960</v>
      </c>
      <c r="W245" s="417"/>
      <c r="AA245" s="50" t="s">
        <v>1</v>
      </c>
      <c r="AB245" s="51"/>
      <c r="AC245" s="76" t="s">
        <v>961</v>
      </c>
      <c r="AD245" s="77"/>
      <c r="AE245" s="76" t="s">
        <v>962</v>
      </c>
      <c r="AF245" s="77"/>
      <c r="AG245" s="76" t="s">
        <v>963</v>
      </c>
      <c r="AH245" s="77"/>
      <c r="AI245" s="76" t="s">
        <v>964</v>
      </c>
      <c r="AJ245" s="77"/>
      <c r="AK245" s="76" t="s">
        <v>965</v>
      </c>
      <c r="AL245" s="77"/>
      <c r="AM245" s="76" t="s">
        <v>966</v>
      </c>
      <c r="AN245" s="77"/>
      <c r="AO245" s="76" t="s">
        <v>967</v>
      </c>
      <c r="AP245" s="77"/>
      <c r="AQ245" s="76" t="s">
        <v>968</v>
      </c>
      <c r="AR245" s="77"/>
      <c r="AS245" s="76" t="s">
        <v>969</v>
      </c>
      <c r="AT245" s="86"/>
      <c r="AU245" s="87" t="s">
        <v>960</v>
      </c>
      <c r="AV245" s="88"/>
      <c r="AW245" s="83"/>
      <c r="AX245" s="84"/>
      <c r="BA245" s="149"/>
      <c r="BB245" s="150"/>
      <c r="BC245" s="151"/>
      <c r="BQ245" s="153"/>
      <c r="BR245" s="151"/>
      <c r="BV245" s="151"/>
      <c r="BZ245" s="151"/>
    </row>
    <row r="246" spans="1:78" ht="15" customHeight="1" thickBot="1" x14ac:dyDescent="0.3">
      <c r="B246" s="52" t="s">
        <v>970</v>
      </c>
      <c r="C246" s="53" t="s">
        <v>971</v>
      </c>
      <c r="D246" s="54" t="s">
        <v>972</v>
      </c>
      <c r="E246" s="54" t="s">
        <v>973</v>
      </c>
      <c r="F246" s="54" t="s">
        <v>972</v>
      </c>
      <c r="G246" s="54" t="s">
        <v>973</v>
      </c>
      <c r="H246" s="54" t="s">
        <v>972</v>
      </c>
      <c r="I246" s="54" t="s">
        <v>973</v>
      </c>
      <c r="J246" s="54" t="s">
        <v>972</v>
      </c>
      <c r="K246" s="54" t="s">
        <v>973</v>
      </c>
      <c r="L246" s="54" t="s">
        <v>972</v>
      </c>
      <c r="M246" s="54" t="s">
        <v>973</v>
      </c>
      <c r="N246" s="54" t="s">
        <v>972</v>
      </c>
      <c r="O246" s="54" t="s">
        <v>973</v>
      </c>
      <c r="P246" s="54" t="s">
        <v>972</v>
      </c>
      <c r="Q246" s="54" t="s">
        <v>973</v>
      </c>
      <c r="R246" s="54" t="s">
        <v>972</v>
      </c>
      <c r="S246" s="54" t="s">
        <v>973</v>
      </c>
      <c r="T246" s="54" t="s">
        <v>972</v>
      </c>
      <c r="U246" s="54" t="s">
        <v>973</v>
      </c>
      <c r="V246" s="54" t="s">
        <v>972</v>
      </c>
      <c r="W246" s="55" t="s">
        <v>973</v>
      </c>
      <c r="AA246" s="52" t="s">
        <v>970</v>
      </c>
      <c r="AB246" s="53" t="s">
        <v>971</v>
      </c>
      <c r="AC246" s="54" t="s">
        <v>972</v>
      </c>
      <c r="AD246" s="54" t="s">
        <v>973</v>
      </c>
      <c r="AE246" s="54" t="s">
        <v>972</v>
      </c>
      <c r="AF246" s="54" t="s">
        <v>973</v>
      </c>
      <c r="AG246" s="54" t="s">
        <v>972</v>
      </c>
      <c r="AH246" s="54" t="s">
        <v>973</v>
      </c>
      <c r="AI246" s="54" t="s">
        <v>972</v>
      </c>
      <c r="AJ246" s="54" t="s">
        <v>973</v>
      </c>
      <c r="AK246" s="54" t="s">
        <v>972</v>
      </c>
      <c r="AL246" s="54" t="s">
        <v>973</v>
      </c>
      <c r="AM246" s="54" t="s">
        <v>972</v>
      </c>
      <c r="AN246" s="54" t="s">
        <v>973</v>
      </c>
      <c r="AO246" s="54" t="s">
        <v>972</v>
      </c>
      <c r="AP246" s="54" t="s">
        <v>973</v>
      </c>
      <c r="AQ246" s="54" t="s">
        <v>972</v>
      </c>
      <c r="AR246" s="54" t="s">
        <v>973</v>
      </c>
      <c r="AS246" s="54" t="s">
        <v>972</v>
      </c>
      <c r="AT246" s="89" t="s">
        <v>973</v>
      </c>
      <c r="AU246" s="52" t="s">
        <v>972</v>
      </c>
      <c r="AV246" s="55" t="s">
        <v>973</v>
      </c>
      <c r="AW246" s="83"/>
      <c r="AX246" s="84"/>
      <c r="BA246" s="149"/>
      <c r="BB246" s="150"/>
      <c r="BC246" s="151"/>
      <c r="BQ246" s="153"/>
      <c r="BR246" s="151"/>
      <c r="BV246" s="151"/>
      <c r="BZ246" s="151"/>
    </row>
    <row r="247" spans="1:78" ht="17.100000000000001" customHeight="1" x14ac:dyDescent="0.25">
      <c r="A247" s="413" t="s">
        <v>0</v>
      </c>
      <c r="B247" s="56" t="str">
        <f>IF(AA247=0,"",AA247)</f>
        <v/>
      </c>
      <c r="C247" s="57" t="str">
        <f>IF(AB247=0,"",AB247)</f>
        <v/>
      </c>
      <c r="D247" s="58" t="str">
        <f>IF(AC247=0,"",AC247)</f>
        <v/>
      </c>
      <c r="E247" s="397">
        <f>IF(AD247="","",AD247)</f>
        <v>0</v>
      </c>
      <c r="F247" s="58" t="str">
        <f t="shared" ref="F247:F260" si="279">IF(AE247=0,"",AE247)</f>
        <v/>
      </c>
      <c r="G247" s="397">
        <f>IF(AF247="","",AF247)</f>
        <v>0</v>
      </c>
      <c r="H247" s="58" t="str">
        <f t="shared" ref="H247:H260" si="280">IF(AG247=0,"",AG247)</f>
        <v/>
      </c>
      <c r="I247" s="397">
        <f>IF(AH247="","",AH247)</f>
        <v>0</v>
      </c>
      <c r="J247" s="58" t="str">
        <f t="shared" ref="J247:J260" si="281">IF(AI247=0,"",AI247)</f>
        <v/>
      </c>
      <c r="K247" s="397">
        <f>IF(AJ247="","",AJ247)</f>
        <v>0</v>
      </c>
      <c r="L247" s="58" t="str">
        <f t="shared" ref="L247:L260" si="282">IF(AK247=0,"",AK247)</f>
        <v/>
      </c>
      <c r="M247" s="397">
        <f>IF(AL247="","",AL247)</f>
        <v>0</v>
      </c>
      <c r="N247" s="58" t="str">
        <f>IF(AM247=0,"",AM247)</f>
        <v/>
      </c>
      <c r="O247" s="397">
        <f>IF(AN247="","",AN247)</f>
        <v>0</v>
      </c>
      <c r="P247" s="58" t="str">
        <f t="shared" ref="P247:P260" si="283">IF(AO247=0,"",AO247)</f>
        <v/>
      </c>
      <c r="Q247" s="397">
        <f>IF(AP247="","",AP247)</f>
        <v>0</v>
      </c>
      <c r="R247" s="58" t="str">
        <f t="shared" ref="R247:R260" si="284">IF(AQ247=0,"",AQ247)</f>
        <v/>
      </c>
      <c r="S247" s="397">
        <f>IF(AR247="","",AR247)</f>
        <v>0</v>
      </c>
      <c r="T247" s="58" t="str">
        <f t="shared" ref="T247:T260" si="285">IF(AS247=0,"",AS247)</f>
        <v/>
      </c>
      <c r="U247" s="397">
        <f>IF(AT247="","",AT247)</f>
        <v>0</v>
      </c>
      <c r="V247" s="58" t="str">
        <f t="shared" ref="V247:V260" si="286">IF(AU247=0,"",AU247)</f>
        <v/>
      </c>
      <c r="W247" s="397">
        <f>IF(AV247="","",AV247)</f>
        <v>0</v>
      </c>
      <c r="Z247" s="405" t="s">
        <v>0</v>
      </c>
      <c r="AA247" s="272" t="str">
        <f>IF(AB247=0,"",_xlfn.CONCAT(VLOOKUP(AB247,Starter!A:C,2,0)))</f>
        <v/>
      </c>
      <c r="AB247" s="81"/>
      <c r="AC247" s="129"/>
      <c r="AD247" s="163">
        <f>IF(SUM(AC247:AC249)+AC265=0,0,IF(SUM(ABS(AC247),ABS(AC248),ABS(AC249))=AC265,0.5,IF(SUM(ABS(AC247),ABS(AC248),ABS(AC249))&gt;AC265,1,0)))</f>
        <v>0</v>
      </c>
      <c r="AE247" s="132"/>
      <c r="AF247" s="91">
        <f>IF(SUM(AE247:AE249)+AE265=0,0,IF(SUM(ABS(AE247),ABS(AE248),ABS(AE249))=AE265,0.5,IF(SUM(ABS(AE247),ABS(AE248),ABS(AE249))&gt;AE265,1,0)))</f>
        <v>0</v>
      </c>
      <c r="AG247" s="129"/>
      <c r="AH247" s="91">
        <f>IF(SUM(AG247:AG249)+AG265=0,0,IF(SUM(ABS(AG247),ABS(AG248),ABS(AG249))=AG265,0.5,IF(SUM(ABS(AG247),ABS(AG248),ABS(AG249))&gt;AG265,1,0)))</f>
        <v>0</v>
      </c>
      <c r="AI247" s="129"/>
      <c r="AJ247" s="91">
        <f>IF(SUM(AI247:AI249)+AI265=0,0,IF(SUM(ABS(AI247),ABS(AI248),ABS(AI249))=AI265,0.5,IF(SUM(ABS(AI247),ABS(AI248),ABS(AI249))&gt;AI265,1,0)))</f>
        <v>0</v>
      </c>
      <c r="AK247" s="129"/>
      <c r="AL247" s="91">
        <f>IF(SUM(AK247:AK249)+AK265=0,0,IF(SUM(ABS(AK247),ABS(AK248),ABS(AK249))=AK265,0.5,IF(SUM(ABS(AK247),ABS(AK248),ABS(AK249))&gt;AK265,1,0)))</f>
        <v>0</v>
      </c>
      <c r="AM247" s="129"/>
      <c r="AN247" s="91">
        <f>IF(SUM(AM247:AM249)+AM265=0,0,IF(SUM(ABS(AM247),ABS(AM248),ABS(AM249))=AM265,0.5,IF(SUM(ABS(AM247),ABS(AM248),ABS(AM249))&gt;AM265,1,0)))</f>
        <v>0</v>
      </c>
      <c r="AO247" s="129"/>
      <c r="AP247" s="91">
        <f>IF(SUM(AO247:AO249)+AO265=0,0,IF(SUM(ABS(AO247),ABS(AO248),ABS(AO249))=AO265,0.5,IF(SUM(ABS(AO247),ABS(AO248),ABS(AO249))&gt;AO265,1,0)))</f>
        <v>0</v>
      </c>
      <c r="AQ247" s="129"/>
      <c r="AR247" s="91">
        <f>IF(SUM(AQ247:AQ249)+AQ265=0,0,IF(SUM(ABS(AQ247),ABS(AQ248),ABS(AQ249))=AQ265,0.5,IF(SUM(ABS(AQ247),ABS(AQ248),ABS(AQ249))&gt;AQ265,1,0)))</f>
        <v>0</v>
      </c>
      <c r="AS247" s="129"/>
      <c r="AT247" s="91">
        <f>IF(SUM(AS247:AS249)+AS265=0,0,IF(SUM(ABS(AS247),ABS(AS248),ABS(AS249))=AS265,0.5,IF(SUM(ABS(AS247),ABS(AS248),ABS(AS249))&gt;AS265,1,0)))</f>
        <v>0</v>
      </c>
      <c r="AU247" s="92">
        <f t="shared" ref="AU247:AU258" si="287">ABS(SUM(AC247:AC247))+ABS(SUM(AE247:AE247))+ABS(SUM(AG247:AG247))+ABS(SUM(AI247:AI247))+ABS(SUM(AK247:AK247))+ABS(SUM(AM247:AM247))+ABS(SUM(AO247:AO247))+ABS(SUM(AQ247:AQ247))+ABS(SUM(AS247:AS247))</f>
        <v>0</v>
      </c>
      <c r="AV247" s="93">
        <f>SUM(AD247+AF247+AH247+AJ247+AL247+AN247+AP247+AR247+AT247)</f>
        <v>0</v>
      </c>
      <c r="AW247" s="83"/>
      <c r="AX247" s="84"/>
      <c r="AZ247" s="47"/>
      <c r="BA247" s="149"/>
      <c r="BB247" s="150"/>
      <c r="BC247" s="151"/>
      <c r="BD247" s="154">
        <f>+AB247</f>
        <v>0</v>
      </c>
      <c r="BE247" s="150">
        <f>+AU247</f>
        <v>0</v>
      </c>
      <c r="BF247" s="152">
        <f>COUNT(BH247:BP247)</f>
        <v>0</v>
      </c>
      <c r="BG247" s="152">
        <f>COUNTIF(BH247:BP247,"&gt;0")</f>
        <v>0</v>
      </c>
      <c r="BH247" s="152" t="str">
        <f t="shared" ref="BH247:BH258" si="288">IF(AC247=0,"",AC247)</f>
        <v/>
      </c>
      <c r="BI247" s="152" t="str">
        <f t="shared" ref="BI247:BI258" si="289">IF(AE247=0,"",AE247)</f>
        <v/>
      </c>
      <c r="BJ247" s="152" t="str">
        <f t="shared" ref="BJ247:BJ258" si="290">IF(AG247=0,"",AG247)</f>
        <v/>
      </c>
      <c r="BK247" s="152" t="str">
        <f t="shared" ref="BK247:BK258" si="291">IF(AI247=0,"",AI247)</f>
        <v/>
      </c>
      <c r="BL247" s="152" t="str">
        <f t="shared" ref="BL247:BL258" si="292">IF(AK247=0,"",AK247)</f>
        <v/>
      </c>
      <c r="BM247" s="152" t="str">
        <f t="shared" ref="BM247:BM258" si="293">IF(AM247=0,"",AM247)</f>
        <v/>
      </c>
      <c r="BN247" s="152" t="str">
        <f t="shared" ref="BN247:BN258" si="294">IF(AO247=0,"",AO247)</f>
        <v/>
      </c>
      <c r="BO247" s="152" t="str">
        <f t="shared" ref="BO247:BO258" si="295">IF(AQ247=0,"",AQ247)</f>
        <v/>
      </c>
      <c r="BP247" s="152" t="str">
        <f t="shared" ref="BP247:BP258" si="296">IF(AS247=0,"",AS247)</f>
        <v/>
      </c>
      <c r="BQ247" s="153"/>
      <c r="BR247" s="151"/>
      <c r="BS247" s="152">
        <f>MAX(BH247:BP247)</f>
        <v>0</v>
      </c>
      <c r="BT247" s="152">
        <f>IF(BS247&lt;MAX(BS:BS),0,BS247+ROW()/1000000000)</f>
        <v>2.4699999999999998E-7</v>
      </c>
      <c r="BU247" s="152" t="str">
        <f>+AA243</f>
        <v>Werdenfels 1</v>
      </c>
      <c r="BV247" s="151">
        <f>RANK(BT247,BT:BT)</f>
        <v>24</v>
      </c>
      <c r="BW247" s="152">
        <f>SUMIF(BH247:BP247,"&gt;0")</f>
        <v>0</v>
      </c>
      <c r="BX247" s="152">
        <f>IF(COUNTIF(BH247:BP247,"&gt;0")&lt;Spielorte!$A$23,0,BE247/Spielorte!$A$23)</f>
        <v>0</v>
      </c>
      <c r="BY247" s="152">
        <f>IF(BX247&lt;MAX(BX:BX),0,BX247+ROW()/1000000000)</f>
        <v>2.4699999999999998E-7</v>
      </c>
      <c r="BZ247" s="151">
        <f t="shared" ref="BZ247:BZ258" si="297">IF(BY247=0,0,RANK(BY247,BY:BY))</f>
        <v>24</v>
      </c>
    </row>
    <row r="248" spans="1:78" ht="17.100000000000001" customHeight="1" x14ac:dyDescent="0.25">
      <c r="A248" s="414"/>
      <c r="B248" s="59" t="str">
        <f t="shared" ref="B248:D260" si="298">IF(AA248=0,"",AA248)</f>
        <v/>
      </c>
      <c r="C248" s="60" t="str">
        <f t="shared" si="298"/>
        <v/>
      </c>
      <c r="D248" s="61" t="str">
        <f t="shared" si="298"/>
        <v/>
      </c>
      <c r="E248" s="398"/>
      <c r="F248" s="61" t="str">
        <f t="shared" si="279"/>
        <v/>
      </c>
      <c r="G248" s="398"/>
      <c r="H248" s="61" t="str">
        <f t="shared" si="280"/>
        <v/>
      </c>
      <c r="I248" s="398"/>
      <c r="J248" s="61" t="str">
        <f t="shared" si="281"/>
        <v/>
      </c>
      <c r="K248" s="398"/>
      <c r="L248" s="61" t="str">
        <f t="shared" si="282"/>
        <v/>
      </c>
      <c r="M248" s="398"/>
      <c r="N248" s="61" t="str">
        <f t="shared" ref="N248:N260" si="299">IF(AM248=0,"",AM248)</f>
        <v/>
      </c>
      <c r="O248" s="398"/>
      <c r="P248" s="61" t="str">
        <f t="shared" si="283"/>
        <v/>
      </c>
      <c r="Q248" s="398"/>
      <c r="R248" s="61" t="str">
        <f t="shared" si="284"/>
        <v/>
      </c>
      <c r="S248" s="398"/>
      <c r="T248" s="61" t="str">
        <f t="shared" si="285"/>
        <v/>
      </c>
      <c r="U248" s="398"/>
      <c r="V248" s="61" t="str">
        <f t="shared" si="286"/>
        <v/>
      </c>
      <c r="W248" s="398"/>
      <c r="Z248" s="406"/>
      <c r="AA248" s="90" t="str">
        <f>IF(AB248=0,"",_xlfn.CONCAT(VLOOKUP(AB248,Starter!A:C,2,0)))</f>
        <v/>
      </c>
      <c r="AB248" s="80"/>
      <c r="AC248" s="130"/>
      <c r="AD248" s="94"/>
      <c r="AE248" s="130"/>
      <c r="AF248" s="94"/>
      <c r="AG248" s="130"/>
      <c r="AH248" s="94"/>
      <c r="AI248" s="130"/>
      <c r="AJ248" s="94"/>
      <c r="AK248" s="130"/>
      <c r="AL248" s="94"/>
      <c r="AM248" s="130"/>
      <c r="AN248" s="94"/>
      <c r="AO248" s="130"/>
      <c r="AP248" s="94"/>
      <c r="AQ248" s="130"/>
      <c r="AR248" s="94"/>
      <c r="AS248" s="130"/>
      <c r="AT248" s="94"/>
      <c r="AU248" s="95">
        <f t="shared" si="287"/>
        <v>0</v>
      </c>
      <c r="AV248" s="96"/>
      <c r="AW248" s="83"/>
      <c r="AX248" s="84"/>
      <c r="AZ248" s="47"/>
      <c r="BA248" s="149"/>
      <c r="BB248" s="150"/>
      <c r="BC248" s="151"/>
      <c r="BD248" s="154">
        <f t="shared" ref="BD248:BD258" si="300">+AB248</f>
        <v>0</v>
      </c>
      <c r="BE248" s="150">
        <f t="shared" ref="BE248:BE258" si="301">+AU248</f>
        <v>0</v>
      </c>
      <c r="BF248" s="152">
        <f t="shared" ref="BF248:BF258" si="302">COUNT(BH248:BP248)</f>
        <v>0</v>
      </c>
      <c r="BG248" s="152">
        <f t="shared" ref="BG248:BG258" si="303">COUNTIF(BH248:BP248,"&gt;0")</f>
        <v>0</v>
      </c>
      <c r="BH248" s="152" t="str">
        <f t="shared" si="288"/>
        <v/>
      </c>
      <c r="BI248" s="152" t="str">
        <f t="shared" si="289"/>
        <v/>
      </c>
      <c r="BJ248" s="152" t="str">
        <f t="shared" si="290"/>
        <v/>
      </c>
      <c r="BK248" s="152" t="str">
        <f t="shared" si="291"/>
        <v/>
      </c>
      <c r="BL248" s="152" t="str">
        <f t="shared" si="292"/>
        <v/>
      </c>
      <c r="BM248" s="152" t="str">
        <f t="shared" si="293"/>
        <v/>
      </c>
      <c r="BN248" s="152" t="str">
        <f t="shared" si="294"/>
        <v/>
      </c>
      <c r="BO248" s="152" t="str">
        <f t="shared" si="295"/>
        <v/>
      </c>
      <c r="BP248" s="152" t="str">
        <f t="shared" si="296"/>
        <v/>
      </c>
      <c r="BQ248" s="153"/>
      <c r="BR248" s="151"/>
      <c r="BS248" s="152">
        <f t="shared" ref="BS248:BS258" si="304">MAX(BH248:BP248)</f>
        <v>0</v>
      </c>
      <c r="BT248" s="152">
        <f t="shared" ref="BT248:BT258" si="305">IF(BS248&lt;MAX(BS:BS),0,BS248+ROW()/1000000000)</f>
        <v>2.48E-7</v>
      </c>
      <c r="BU248" s="152" t="str">
        <f t="shared" ref="BU248:BU258" si="306">+BU247</f>
        <v>Werdenfels 1</v>
      </c>
      <c r="BV248" s="151">
        <f t="shared" ref="BV248:BV258" si="307">RANK(BT248,BT:BT)</f>
        <v>23</v>
      </c>
      <c r="BW248" s="152">
        <f t="shared" ref="BW248:BW258" si="308">SUMIF(BH248:BP248,"&gt;0")</f>
        <v>0</v>
      </c>
      <c r="BX248" s="152">
        <f>IF(COUNTIF(BH248:BP248,"&gt;0")&lt;Spielorte!$A$23,0,BE248/Spielorte!$A$23)</f>
        <v>0</v>
      </c>
      <c r="BY248" s="152">
        <f t="shared" ref="BY248:BY258" si="309">IF(BX248&lt;MAX(BX:BX),0,BX248+ROW()/1000000000)</f>
        <v>2.48E-7</v>
      </c>
      <c r="BZ248" s="151">
        <f t="shared" si="297"/>
        <v>23</v>
      </c>
    </row>
    <row r="249" spans="1:78" ht="17.100000000000001" customHeight="1" thickBot="1" x14ac:dyDescent="0.3">
      <c r="A249" s="415"/>
      <c r="B249" s="62" t="str">
        <f t="shared" si="298"/>
        <v/>
      </c>
      <c r="C249" s="63" t="str">
        <f t="shared" si="298"/>
        <v/>
      </c>
      <c r="D249" s="52" t="str">
        <f t="shared" si="298"/>
        <v/>
      </c>
      <c r="E249" s="399"/>
      <c r="F249" s="52" t="str">
        <f t="shared" si="279"/>
        <v/>
      </c>
      <c r="G249" s="399"/>
      <c r="H249" s="52" t="str">
        <f t="shared" si="280"/>
        <v/>
      </c>
      <c r="I249" s="399"/>
      <c r="J249" s="52" t="str">
        <f t="shared" si="281"/>
        <v/>
      </c>
      <c r="K249" s="399"/>
      <c r="L249" s="52" t="str">
        <f t="shared" si="282"/>
        <v/>
      </c>
      <c r="M249" s="399"/>
      <c r="N249" s="52" t="str">
        <f t="shared" si="299"/>
        <v/>
      </c>
      <c r="O249" s="399"/>
      <c r="P249" s="52" t="str">
        <f t="shared" si="283"/>
        <v/>
      </c>
      <c r="Q249" s="399"/>
      <c r="R249" s="52" t="str">
        <f t="shared" si="284"/>
        <v/>
      </c>
      <c r="S249" s="399"/>
      <c r="T249" s="52" t="str">
        <f t="shared" si="285"/>
        <v/>
      </c>
      <c r="U249" s="399"/>
      <c r="V249" s="52" t="str">
        <f t="shared" si="286"/>
        <v/>
      </c>
      <c r="W249" s="399"/>
      <c r="Z249" s="407"/>
      <c r="AA249" s="99" t="str">
        <f>IF(AB249=0,"",_xlfn.CONCAT(VLOOKUP(AB249,Starter!A:C,2,0)))</f>
        <v/>
      </c>
      <c r="AB249" s="82"/>
      <c r="AC249" s="131"/>
      <c r="AD249" s="94"/>
      <c r="AE249" s="131"/>
      <c r="AF249" s="94"/>
      <c r="AG249" s="131"/>
      <c r="AH249" s="94"/>
      <c r="AI249" s="131"/>
      <c r="AJ249" s="94"/>
      <c r="AK249" s="131"/>
      <c r="AL249" s="94"/>
      <c r="AM249" s="131"/>
      <c r="AN249" s="94"/>
      <c r="AO249" s="131"/>
      <c r="AP249" s="94"/>
      <c r="AQ249" s="131"/>
      <c r="AR249" s="94"/>
      <c r="AS249" s="131"/>
      <c r="AT249" s="94"/>
      <c r="AU249" s="97">
        <f t="shared" si="287"/>
        <v>0</v>
      </c>
      <c r="AV249" s="98"/>
      <c r="AW249" s="83"/>
      <c r="AX249" s="84"/>
      <c r="AZ249" s="47"/>
      <c r="BA249" s="149"/>
      <c r="BB249" s="150"/>
      <c r="BC249" s="151"/>
      <c r="BD249" s="154">
        <f t="shared" si="300"/>
        <v>0</v>
      </c>
      <c r="BE249" s="150">
        <f t="shared" si="301"/>
        <v>0</v>
      </c>
      <c r="BF249" s="152">
        <f t="shared" si="302"/>
        <v>0</v>
      </c>
      <c r="BG249" s="152">
        <f t="shared" si="303"/>
        <v>0</v>
      </c>
      <c r="BH249" s="152" t="str">
        <f t="shared" si="288"/>
        <v/>
      </c>
      <c r="BI249" s="152" t="str">
        <f t="shared" si="289"/>
        <v/>
      </c>
      <c r="BJ249" s="152" t="str">
        <f t="shared" si="290"/>
        <v/>
      </c>
      <c r="BK249" s="152" t="str">
        <f t="shared" si="291"/>
        <v/>
      </c>
      <c r="BL249" s="152" t="str">
        <f t="shared" si="292"/>
        <v/>
      </c>
      <c r="BM249" s="152" t="str">
        <f t="shared" si="293"/>
        <v/>
      </c>
      <c r="BN249" s="152" t="str">
        <f t="shared" si="294"/>
        <v/>
      </c>
      <c r="BO249" s="152" t="str">
        <f t="shared" si="295"/>
        <v/>
      </c>
      <c r="BP249" s="152" t="str">
        <f t="shared" si="296"/>
        <v/>
      </c>
      <c r="BQ249" s="153"/>
      <c r="BR249" s="151"/>
      <c r="BS249" s="152">
        <f t="shared" si="304"/>
        <v>0</v>
      </c>
      <c r="BT249" s="152">
        <f t="shared" si="305"/>
        <v>2.4900000000000002E-7</v>
      </c>
      <c r="BU249" s="152" t="str">
        <f t="shared" si="306"/>
        <v>Werdenfels 1</v>
      </c>
      <c r="BV249" s="151">
        <f t="shared" si="307"/>
        <v>22</v>
      </c>
      <c r="BW249" s="152">
        <f t="shared" si="308"/>
        <v>0</v>
      </c>
      <c r="BX249" s="152">
        <f>IF(COUNTIF(BH249:BP249,"&gt;0")&lt;Spielorte!$A$23,0,BE249/Spielorte!$A$23)</f>
        <v>0</v>
      </c>
      <c r="BY249" s="152">
        <f t="shared" si="309"/>
        <v>2.4900000000000002E-7</v>
      </c>
      <c r="BZ249" s="151">
        <f t="shared" si="297"/>
        <v>22</v>
      </c>
    </row>
    <row r="250" spans="1:78" ht="17.100000000000001" customHeight="1" x14ac:dyDescent="0.25">
      <c r="A250" s="413" t="s">
        <v>2</v>
      </c>
      <c r="B250" s="56" t="str">
        <f t="shared" si="298"/>
        <v/>
      </c>
      <c r="C250" s="57" t="str">
        <f t="shared" si="298"/>
        <v/>
      </c>
      <c r="D250" s="58" t="str">
        <f t="shared" si="298"/>
        <v/>
      </c>
      <c r="E250" s="397">
        <f>IF(AD250="","",AD250)</f>
        <v>0</v>
      </c>
      <c r="F250" s="58" t="str">
        <f t="shared" si="279"/>
        <v/>
      </c>
      <c r="G250" s="397">
        <f>IF(AF250="","",AF250)</f>
        <v>0</v>
      </c>
      <c r="H250" s="58" t="str">
        <f t="shared" si="280"/>
        <v/>
      </c>
      <c r="I250" s="397">
        <f>IF(AH250="","",AH250)</f>
        <v>0</v>
      </c>
      <c r="J250" s="58" t="str">
        <f t="shared" si="281"/>
        <v/>
      </c>
      <c r="K250" s="397">
        <f>IF(AJ250="","",AJ250)</f>
        <v>0</v>
      </c>
      <c r="L250" s="58" t="str">
        <f t="shared" si="282"/>
        <v/>
      </c>
      <c r="M250" s="397">
        <f>IF(AL250="","",AL250)</f>
        <v>0</v>
      </c>
      <c r="N250" s="58" t="str">
        <f t="shared" si="299"/>
        <v/>
      </c>
      <c r="O250" s="397">
        <f>IF(AN250="","",AN250)</f>
        <v>0</v>
      </c>
      <c r="P250" s="58" t="str">
        <f t="shared" si="283"/>
        <v/>
      </c>
      <c r="Q250" s="397">
        <f>IF(AP250="","",AP250)</f>
        <v>0</v>
      </c>
      <c r="R250" s="58" t="str">
        <f t="shared" si="284"/>
        <v/>
      </c>
      <c r="S250" s="397">
        <f>IF(AR250="","",AR250)</f>
        <v>0</v>
      </c>
      <c r="T250" s="58" t="str">
        <f t="shared" si="285"/>
        <v/>
      </c>
      <c r="U250" s="397">
        <f>IF(AT250="","",AT250)</f>
        <v>0</v>
      </c>
      <c r="V250" s="58" t="str">
        <f t="shared" si="286"/>
        <v/>
      </c>
      <c r="W250" s="397">
        <f>IF(AV250="","",AV250)</f>
        <v>0</v>
      </c>
      <c r="Z250" s="405" t="s">
        <v>2</v>
      </c>
      <c r="AA250" s="272" t="str">
        <f>IF(AB250=0,"",_xlfn.CONCAT(VLOOKUP(AB250,Starter!A:C,2,0)))</f>
        <v/>
      </c>
      <c r="AB250" s="81"/>
      <c r="AC250" s="132"/>
      <c r="AD250" s="91">
        <f>IF(SUM(AC250:AC252)+AC266=0,0,IF(SUM(ABS(AC250),ABS(AC251),ABS(AC252))=AC266,0.5,IF(SUM(ABS(AC250),ABS(AC251),ABS(AC252))&gt;AC266,1,0)))</f>
        <v>0</v>
      </c>
      <c r="AE250" s="132"/>
      <c r="AF250" s="91">
        <f>IF(SUM(AE250:AE252)+AE266=0,0,IF(SUM(ABS(AE250),ABS(AE251),ABS(AE252))=AE266,0.5,IF(SUM(ABS(AE250),ABS(AE251),ABS(AE252))&gt;AE266,1,0)))</f>
        <v>0</v>
      </c>
      <c r="AG250" s="132"/>
      <c r="AH250" s="91">
        <f>IF(SUM(AG250:AG252)+AG266=0,0,IF(SUM(ABS(AG250),ABS(AG251),ABS(AG252))=AG266,0.5,IF(SUM(ABS(AG250),ABS(AG251),ABS(AG252))&gt;AG266,1,0)))</f>
        <v>0</v>
      </c>
      <c r="AI250" s="132"/>
      <c r="AJ250" s="91">
        <f>IF(SUM(AI250:AI252)+AI266=0,0,IF(SUM(ABS(AI250),ABS(AI251),ABS(AI252))=AI266,0.5,IF(SUM(ABS(AI250),ABS(AI251),ABS(AI252))&gt;AI266,1,0)))</f>
        <v>0</v>
      </c>
      <c r="AK250" s="132"/>
      <c r="AL250" s="91">
        <f>IF(SUM(AK250:AK252)+AK266=0,0,IF(SUM(ABS(AK250),ABS(AK251),ABS(AK252))=AK266,0.5,IF(SUM(ABS(AK250),ABS(AK251),ABS(AK252))&gt;AK266,1,0)))</f>
        <v>0</v>
      </c>
      <c r="AM250" s="132"/>
      <c r="AN250" s="91">
        <f>IF(SUM(AM250:AM252)+AM266=0,0,IF(SUM(ABS(AM250),ABS(AM251),ABS(AM252))=AM266,0.5,IF(SUM(ABS(AM250),ABS(AM251),ABS(AM252))&gt;AM266,1,0)))</f>
        <v>0</v>
      </c>
      <c r="AO250" s="132"/>
      <c r="AP250" s="91">
        <f>IF(SUM(AO250:AO252)+AO266=0,0,IF(SUM(ABS(AO250),ABS(AO251),ABS(AO252))=AO266,0.5,IF(SUM(ABS(AO250),ABS(AO251),ABS(AO252))&gt;AO266,1,0)))</f>
        <v>0</v>
      </c>
      <c r="AQ250" s="132"/>
      <c r="AR250" s="91">
        <f>IF(SUM(AQ250:AQ252)+AQ266=0,0,IF(SUM(ABS(AQ250),ABS(AQ251),ABS(AQ252))=AQ266,0.5,IF(SUM(ABS(AQ250),ABS(AQ251),ABS(AQ252))&gt;AQ266,1,0)))</f>
        <v>0</v>
      </c>
      <c r="AS250" s="132"/>
      <c r="AT250" s="91">
        <f>IF(SUM(AS250:AS252)+AS266=0,0,IF(SUM(ABS(AS250),ABS(AS251),ABS(AS252))=AS266,0.5,IF(SUM(ABS(AS250),ABS(AS251),ABS(AS252))&gt;AS266,1,0)))</f>
        <v>0</v>
      </c>
      <c r="AU250" s="92">
        <f t="shared" si="287"/>
        <v>0</v>
      </c>
      <c r="AV250" s="93">
        <f>SUM(AD250+AF250+AH250+AJ250+AL250+AN250+AP250+AR250+AT250)</f>
        <v>0</v>
      </c>
      <c r="AW250" s="83"/>
      <c r="AX250" s="84"/>
      <c r="AZ250" s="47"/>
      <c r="BA250" s="149"/>
      <c r="BB250" s="150"/>
      <c r="BC250" s="151"/>
      <c r="BD250" s="154">
        <f t="shared" si="300"/>
        <v>0</v>
      </c>
      <c r="BE250" s="150">
        <f t="shared" si="301"/>
        <v>0</v>
      </c>
      <c r="BF250" s="152">
        <f t="shared" si="302"/>
        <v>0</v>
      </c>
      <c r="BG250" s="152">
        <f t="shared" si="303"/>
        <v>0</v>
      </c>
      <c r="BH250" s="152" t="str">
        <f t="shared" si="288"/>
        <v/>
      </c>
      <c r="BI250" s="152" t="str">
        <f t="shared" si="289"/>
        <v/>
      </c>
      <c r="BJ250" s="152" t="str">
        <f t="shared" si="290"/>
        <v/>
      </c>
      <c r="BK250" s="152" t="str">
        <f t="shared" si="291"/>
        <v/>
      </c>
      <c r="BL250" s="152" t="str">
        <f t="shared" si="292"/>
        <v/>
      </c>
      <c r="BM250" s="152" t="str">
        <f t="shared" si="293"/>
        <v/>
      </c>
      <c r="BN250" s="152" t="str">
        <f t="shared" si="294"/>
        <v/>
      </c>
      <c r="BO250" s="152" t="str">
        <f t="shared" si="295"/>
        <v/>
      </c>
      <c r="BP250" s="152" t="str">
        <f t="shared" si="296"/>
        <v/>
      </c>
      <c r="BQ250" s="153"/>
      <c r="BR250" s="151"/>
      <c r="BS250" s="152">
        <f t="shared" si="304"/>
        <v>0</v>
      </c>
      <c r="BT250" s="152">
        <f t="shared" si="305"/>
        <v>2.4999999999999999E-7</v>
      </c>
      <c r="BU250" s="152" t="str">
        <f t="shared" si="306"/>
        <v>Werdenfels 1</v>
      </c>
      <c r="BV250" s="151">
        <f t="shared" si="307"/>
        <v>21</v>
      </c>
      <c r="BW250" s="152">
        <f t="shared" si="308"/>
        <v>0</v>
      </c>
      <c r="BX250" s="152">
        <f>IF(COUNTIF(BH250:BP250,"&gt;0")&lt;Spielorte!$A$23,0,BE250/Spielorte!$A$23)</f>
        <v>0</v>
      </c>
      <c r="BY250" s="152">
        <f t="shared" si="309"/>
        <v>2.4999999999999999E-7</v>
      </c>
      <c r="BZ250" s="151">
        <f t="shared" si="297"/>
        <v>21</v>
      </c>
    </row>
    <row r="251" spans="1:78" ht="17.100000000000001" customHeight="1" x14ac:dyDescent="0.25">
      <c r="A251" s="414"/>
      <c r="B251" s="59" t="str">
        <f t="shared" si="298"/>
        <v/>
      </c>
      <c r="C251" s="60" t="str">
        <f t="shared" si="298"/>
        <v/>
      </c>
      <c r="D251" s="61" t="str">
        <f t="shared" si="298"/>
        <v/>
      </c>
      <c r="E251" s="398"/>
      <c r="F251" s="61" t="str">
        <f t="shared" si="279"/>
        <v/>
      </c>
      <c r="G251" s="398"/>
      <c r="H251" s="61" t="str">
        <f t="shared" si="280"/>
        <v/>
      </c>
      <c r="I251" s="398"/>
      <c r="J251" s="61" t="str">
        <f t="shared" si="281"/>
        <v/>
      </c>
      <c r="K251" s="398"/>
      <c r="L251" s="61" t="str">
        <f t="shared" si="282"/>
        <v/>
      </c>
      <c r="M251" s="398"/>
      <c r="N251" s="61" t="str">
        <f t="shared" si="299"/>
        <v/>
      </c>
      <c r="O251" s="398"/>
      <c r="P251" s="61" t="str">
        <f t="shared" si="283"/>
        <v/>
      </c>
      <c r="Q251" s="398"/>
      <c r="R251" s="61" t="str">
        <f t="shared" si="284"/>
        <v/>
      </c>
      <c r="S251" s="398"/>
      <c r="T251" s="61" t="str">
        <f t="shared" si="285"/>
        <v/>
      </c>
      <c r="U251" s="398"/>
      <c r="V251" s="61" t="str">
        <f t="shared" si="286"/>
        <v/>
      </c>
      <c r="W251" s="398"/>
      <c r="Z251" s="406"/>
      <c r="AA251" s="90" t="str">
        <f>IF(AB251=0,"",_xlfn.CONCAT(VLOOKUP(AB251,Starter!A:C,2,0)))</f>
        <v/>
      </c>
      <c r="AB251" s="80"/>
      <c r="AC251" s="130"/>
      <c r="AD251" s="94"/>
      <c r="AE251" s="130"/>
      <c r="AF251" s="94"/>
      <c r="AG251" s="130"/>
      <c r="AH251" s="94"/>
      <c r="AI251" s="130"/>
      <c r="AJ251" s="94"/>
      <c r="AK251" s="130"/>
      <c r="AL251" s="94"/>
      <c r="AM251" s="130"/>
      <c r="AN251" s="94"/>
      <c r="AO251" s="134"/>
      <c r="AP251" s="94"/>
      <c r="AQ251" s="134"/>
      <c r="AR251" s="94"/>
      <c r="AS251" s="134"/>
      <c r="AT251" s="94"/>
      <c r="AU251" s="95">
        <f t="shared" si="287"/>
        <v>0</v>
      </c>
      <c r="AV251" s="96"/>
      <c r="AW251" s="83"/>
      <c r="AX251" s="84"/>
      <c r="AZ251" s="47"/>
      <c r="BA251" s="149"/>
      <c r="BB251" s="150"/>
      <c r="BC251" s="151"/>
      <c r="BD251" s="154">
        <f t="shared" si="300"/>
        <v>0</v>
      </c>
      <c r="BE251" s="150">
        <f t="shared" si="301"/>
        <v>0</v>
      </c>
      <c r="BF251" s="152">
        <f t="shared" si="302"/>
        <v>0</v>
      </c>
      <c r="BG251" s="152">
        <f t="shared" si="303"/>
        <v>0</v>
      </c>
      <c r="BH251" s="152" t="str">
        <f t="shared" si="288"/>
        <v/>
      </c>
      <c r="BI251" s="152" t="str">
        <f t="shared" si="289"/>
        <v/>
      </c>
      <c r="BJ251" s="152" t="str">
        <f t="shared" si="290"/>
        <v/>
      </c>
      <c r="BK251" s="152" t="str">
        <f t="shared" si="291"/>
        <v/>
      </c>
      <c r="BL251" s="152" t="str">
        <f t="shared" si="292"/>
        <v/>
      </c>
      <c r="BM251" s="152" t="str">
        <f t="shared" si="293"/>
        <v/>
      </c>
      <c r="BN251" s="152" t="str">
        <f t="shared" si="294"/>
        <v/>
      </c>
      <c r="BO251" s="152" t="str">
        <f t="shared" si="295"/>
        <v/>
      </c>
      <c r="BP251" s="152" t="str">
        <f t="shared" si="296"/>
        <v/>
      </c>
      <c r="BQ251" s="153"/>
      <c r="BR251" s="151"/>
      <c r="BS251" s="152">
        <f t="shared" si="304"/>
        <v>0</v>
      </c>
      <c r="BT251" s="152">
        <f t="shared" si="305"/>
        <v>2.5100000000000001E-7</v>
      </c>
      <c r="BU251" s="152" t="str">
        <f t="shared" si="306"/>
        <v>Werdenfels 1</v>
      </c>
      <c r="BV251" s="151">
        <f t="shared" si="307"/>
        <v>20</v>
      </c>
      <c r="BW251" s="152">
        <f t="shared" si="308"/>
        <v>0</v>
      </c>
      <c r="BX251" s="152">
        <f>IF(COUNTIF(BH251:BP251,"&gt;0")&lt;Spielorte!$A$23,0,BE251/Spielorte!$A$23)</f>
        <v>0</v>
      </c>
      <c r="BY251" s="152">
        <f t="shared" si="309"/>
        <v>2.5100000000000001E-7</v>
      </c>
      <c r="BZ251" s="151">
        <f t="shared" si="297"/>
        <v>20</v>
      </c>
    </row>
    <row r="252" spans="1:78" ht="17.100000000000001" customHeight="1" thickBot="1" x14ac:dyDescent="0.3">
      <c r="A252" s="415"/>
      <c r="B252" s="62" t="str">
        <f t="shared" si="298"/>
        <v/>
      </c>
      <c r="C252" s="63" t="str">
        <f t="shared" si="298"/>
        <v/>
      </c>
      <c r="D252" s="52" t="str">
        <f t="shared" si="298"/>
        <v/>
      </c>
      <c r="E252" s="399"/>
      <c r="F252" s="52" t="str">
        <f t="shared" si="279"/>
        <v/>
      </c>
      <c r="G252" s="399"/>
      <c r="H252" s="52" t="str">
        <f t="shared" si="280"/>
        <v/>
      </c>
      <c r="I252" s="399"/>
      <c r="J252" s="52" t="str">
        <f t="shared" si="281"/>
        <v/>
      </c>
      <c r="K252" s="399"/>
      <c r="L252" s="52" t="str">
        <f t="shared" si="282"/>
        <v/>
      </c>
      <c r="M252" s="399"/>
      <c r="N252" s="52" t="str">
        <f t="shared" si="299"/>
        <v/>
      </c>
      <c r="O252" s="399"/>
      <c r="P252" s="52" t="str">
        <f t="shared" si="283"/>
        <v/>
      </c>
      <c r="Q252" s="399"/>
      <c r="R252" s="52" t="str">
        <f t="shared" si="284"/>
        <v/>
      </c>
      <c r="S252" s="399"/>
      <c r="T252" s="52" t="str">
        <f t="shared" si="285"/>
        <v/>
      </c>
      <c r="U252" s="399"/>
      <c r="V252" s="52" t="str">
        <f t="shared" si="286"/>
        <v/>
      </c>
      <c r="W252" s="399"/>
      <c r="Z252" s="407"/>
      <c r="AA252" s="99" t="str">
        <f>IF(AB252=0,"",_xlfn.CONCAT(VLOOKUP(AB252,Starter!A:C,2,0)))</f>
        <v/>
      </c>
      <c r="AB252" s="82"/>
      <c r="AC252" s="133"/>
      <c r="AD252" s="100"/>
      <c r="AE252" s="133"/>
      <c r="AF252" s="100"/>
      <c r="AG252" s="133"/>
      <c r="AH252" s="100"/>
      <c r="AI252" s="133"/>
      <c r="AJ252" s="100"/>
      <c r="AK252" s="133"/>
      <c r="AL252" s="100"/>
      <c r="AM252" s="133"/>
      <c r="AN252" s="100"/>
      <c r="AO252" s="133"/>
      <c r="AP252" s="100"/>
      <c r="AQ252" s="133"/>
      <c r="AR252" s="100"/>
      <c r="AS252" s="133"/>
      <c r="AT252" s="100"/>
      <c r="AU252" s="97">
        <f t="shared" si="287"/>
        <v>0</v>
      </c>
      <c r="AV252" s="98"/>
      <c r="AW252" s="83"/>
      <c r="AX252" s="84"/>
      <c r="AZ252" s="47"/>
      <c r="BA252" s="149"/>
      <c r="BB252" s="150"/>
      <c r="BC252" s="151"/>
      <c r="BD252" s="154">
        <f t="shared" si="300"/>
        <v>0</v>
      </c>
      <c r="BE252" s="150">
        <f t="shared" si="301"/>
        <v>0</v>
      </c>
      <c r="BF252" s="152">
        <f t="shared" si="302"/>
        <v>0</v>
      </c>
      <c r="BG252" s="152">
        <f t="shared" si="303"/>
        <v>0</v>
      </c>
      <c r="BH252" s="152" t="str">
        <f t="shared" si="288"/>
        <v/>
      </c>
      <c r="BI252" s="152" t="str">
        <f t="shared" si="289"/>
        <v/>
      </c>
      <c r="BJ252" s="152" t="str">
        <f t="shared" si="290"/>
        <v/>
      </c>
      <c r="BK252" s="152" t="str">
        <f t="shared" si="291"/>
        <v/>
      </c>
      <c r="BL252" s="152" t="str">
        <f t="shared" si="292"/>
        <v/>
      </c>
      <c r="BM252" s="152" t="str">
        <f t="shared" si="293"/>
        <v/>
      </c>
      <c r="BN252" s="152" t="str">
        <f t="shared" si="294"/>
        <v/>
      </c>
      <c r="BO252" s="152" t="str">
        <f t="shared" si="295"/>
        <v/>
      </c>
      <c r="BP252" s="152" t="str">
        <f t="shared" si="296"/>
        <v/>
      </c>
      <c r="BQ252" s="153"/>
      <c r="BR252" s="151"/>
      <c r="BS252" s="152">
        <f t="shared" si="304"/>
        <v>0</v>
      </c>
      <c r="BT252" s="152">
        <f t="shared" si="305"/>
        <v>2.5199999999999998E-7</v>
      </c>
      <c r="BU252" s="152" t="str">
        <f t="shared" si="306"/>
        <v>Werdenfels 1</v>
      </c>
      <c r="BV252" s="151">
        <f t="shared" si="307"/>
        <v>19</v>
      </c>
      <c r="BW252" s="152">
        <f t="shared" si="308"/>
        <v>0</v>
      </c>
      <c r="BX252" s="152">
        <f>IF(COUNTIF(BH252:BP252,"&gt;0")&lt;Spielorte!$A$23,0,BE252/Spielorte!$A$23)</f>
        <v>0</v>
      </c>
      <c r="BY252" s="152">
        <f t="shared" si="309"/>
        <v>2.5199999999999998E-7</v>
      </c>
      <c r="BZ252" s="151">
        <f t="shared" si="297"/>
        <v>19</v>
      </c>
    </row>
    <row r="253" spans="1:78" ht="17.100000000000001" customHeight="1" x14ac:dyDescent="0.25">
      <c r="A253" s="413" t="s">
        <v>3</v>
      </c>
      <c r="B253" s="56" t="str">
        <f t="shared" si="298"/>
        <v/>
      </c>
      <c r="C253" s="57" t="str">
        <f t="shared" si="298"/>
        <v/>
      </c>
      <c r="D253" s="58" t="str">
        <f t="shared" si="298"/>
        <v/>
      </c>
      <c r="E253" s="397">
        <f>IF(AD253="","",AD253)</f>
        <v>0</v>
      </c>
      <c r="F253" s="58" t="str">
        <f t="shared" si="279"/>
        <v/>
      </c>
      <c r="G253" s="397">
        <f>IF(AF253="","",AF253)</f>
        <v>0</v>
      </c>
      <c r="H253" s="58" t="str">
        <f t="shared" si="280"/>
        <v/>
      </c>
      <c r="I253" s="397">
        <f>IF(AH253="","",AH253)</f>
        <v>0</v>
      </c>
      <c r="J253" s="58" t="str">
        <f t="shared" si="281"/>
        <v/>
      </c>
      <c r="K253" s="397">
        <f>IF(AJ253="","",AJ253)</f>
        <v>0</v>
      </c>
      <c r="L253" s="58" t="str">
        <f t="shared" si="282"/>
        <v/>
      </c>
      <c r="M253" s="397">
        <f>IF(AL253="","",AL253)</f>
        <v>0</v>
      </c>
      <c r="N253" s="58" t="str">
        <f t="shared" si="299"/>
        <v/>
      </c>
      <c r="O253" s="397">
        <f>IF(AN253="","",AN253)</f>
        <v>0</v>
      </c>
      <c r="P253" s="58" t="str">
        <f t="shared" si="283"/>
        <v/>
      </c>
      <c r="Q253" s="397">
        <f>IF(AP253="","",AP253)</f>
        <v>0</v>
      </c>
      <c r="R253" s="58" t="str">
        <f t="shared" si="284"/>
        <v/>
      </c>
      <c r="S253" s="397">
        <f>IF(AR253="","",AR253)</f>
        <v>0</v>
      </c>
      <c r="T253" s="58" t="str">
        <f t="shared" si="285"/>
        <v/>
      </c>
      <c r="U253" s="397">
        <f>IF(AT253="","",AT253)</f>
        <v>0</v>
      </c>
      <c r="V253" s="58" t="str">
        <f t="shared" si="286"/>
        <v/>
      </c>
      <c r="W253" s="397">
        <f>IF(AV253="","",AV253)</f>
        <v>0</v>
      </c>
      <c r="Z253" s="405" t="s">
        <v>3</v>
      </c>
      <c r="AA253" s="272" t="str">
        <f>IF(AB253=0,"",_xlfn.CONCAT(VLOOKUP(AB253,Starter!A:C,2,0)))</f>
        <v/>
      </c>
      <c r="AB253" s="81"/>
      <c r="AC253" s="132"/>
      <c r="AD253" s="91">
        <f>IF(SUM(AC253:AC255)+AC267=0,0,IF(SUM(ABS(AC253),ABS(AC254),ABS(AC255))=AC267,0.5,IF(SUM(ABS(AC253),ABS(AC254),ABS(AC255))&gt;AC267,1,0)))</f>
        <v>0</v>
      </c>
      <c r="AE253" s="132"/>
      <c r="AF253" s="91">
        <f>IF(SUM(AE253:AE255)+AE267=0,0,IF(SUM(ABS(AE253),ABS(AE254),ABS(AE255))=AE267,0.5,IF(SUM(ABS(AE253),ABS(AE254),ABS(AE255))&gt;AE267,1,0)))</f>
        <v>0</v>
      </c>
      <c r="AG253" s="132"/>
      <c r="AH253" s="91">
        <f>IF(SUM(AG253:AG255)+AG267=0,0,IF(SUM(ABS(AG253),ABS(AG254),ABS(AG255))=AG267,0.5,IF(SUM(ABS(AG253),ABS(AG254),ABS(AG255))&gt;AG267,1,0)))</f>
        <v>0</v>
      </c>
      <c r="AI253" s="132"/>
      <c r="AJ253" s="91">
        <f>IF(SUM(AI253:AI255)+AI267=0,0,IF(SUM(ABS(AI253),ABS(AI254),ABS(AI255))=AI267,0.5,IF(SUM(ABS(AI253),ABS(AI254),ABS(AI255))&gt;AI267,1,0)))</f>
        <v>0</v>
      </c>
      <c r="AK253" s="132"/>
      <c r="AL253" s="91">
        <f>IF(SUM(AK253:AK255)+AK267=0,0,IF(SUM(ABS(AK253),ABS(AK254),ABS(AK255))=AK267,0.5,IF(SUM(ABS(AK253),ABS(AK254),ABS(AK255))&gt;AK267,1,0)))</f>
        <v>0</v>
      </c>
      <c r="AM253" s="132"/>
      <c r="AN253" s="91">
        <f>IF(SUM(AM253:AM255)+AM267=0,0,IF(SUM(ABS(AM253),ABS(AM254),ABS(AM255))=AM267,0.5,IF(SUM(ABS(AM253),ABS(AM254),ABS(AM255))&gt;AM267,1,0)))</f>
        <v>0</v>
      </c>
      <c r="AO253" s="132"/>
      <c r="AP253" s="91">
        <f>IF(SUM(AO253:AO255)+AO267=0,0,IF(SUM(ABS(AO253),ABS(AO254),ABS(AO255))=AO267,0.5,IF(SUM(ABS(AO253),ABS(AO254),ABS(AO255))&gt;AO267,1,0)))</f>
        <v>0</v>
      </c>
      <c r="AQ253" s="132"/>
      <c r="AR253" s="91">
        <f>IF(SUM(AQ253:AQ255)+AQ267=0,0,IF(SUM(ABS(AQ253),ABS(AQ254),ABS(AQ255))=AQ267,0.5,IF(SUM(ABS(AQ253),ABS(AQ254),ABS(AQ255))&gt;AQ267,1,0)))</f>
        <v>0</v>
      </c>
      <c r="AS253" s="132"/>
      <c r="AT253" s="91">
        <f>IF(SUM(AS253:AS255)+AS267=0,0,IF(SUM(ABS(AS253),ABS(AS254),ABS(AS255))=AS267,0.5,IF(SUM(ABS(AS253),ABS(AS254),ABS(AS255))&gt;AS267,1,0)))</f>
        <v>0</v>
      </c>
      <c r="AU253" s="92">
        <f t="shared" si="287"/>
        <v>0</v>
      </c>
      <c r="AV253" s="93">
        <f>SUM(AD253+AF253+AH253+AJ253+AL253+AN253+AP253+AR253+AT253)</f>
        <v>0</v>
      </c>
      <c r="AW253" s="83"/>
      <c r="AX253" s="84"/>
      <c r="AZ253" s="47"/>
      <c r="BA253" s="149"/>
      <c r="BB253" s="150"/>
      <c r="BC253" s="151"/>
      <c r="BD253" s="154">
        <f t="shared" si="300"/>
        <v>0</v>
      </c>
      <c r="BE253" s="150">
        <f t="shared" si="301"/>
        <v>0</v>
      </c>
      <c r="BF253" s="152">
        <f t="shared" si="302"/>
        <v>0</v>
      </c>
      <c r="BG253" s="152">
        <f t="shared" si="303"/>
        <v>0</v>
      </c>
      <c r="BH253" s="152" t="str">
        <f t="shared" si="288"/>
        <v/>
      </c>
      <c r="BI253" s="152" t="str">
        <f t="shared" si="289"/>
        <v/>
      </c>
      <c r="BJ253" s="152" t="str">
        <f t="shared" si="290"/>
        <v/>
      </c>
      <c r="BK253" s="152" t="str">
        <f t="shared" si="291"/>
        <v/>
      </c>
      <c r="BL253" s="152" t="str">
        <f t="shared" si="292"/>
        <v/>
      </c>
      <c r="BM253" s="152" t="str">
        <f t="shared" si="293"/>
        <v/>
      </c>
      <c r="BN253" s="152" t="str">
        <f t="shared" si="294"/>
        <v/>
      </c>
      <c r="BO253" s="152" t="str">
        <f t="shared" si="295"/>
        <v/>
      </c>
      <c r="BP253" s="152" t="str">
        <f t="shared" si="296"/>
        <v/>
      </c>
      <c r="BQ253" s="153"/>
      <c r="BR253" s="151"/>
      <c r="BS253" s="152">
        <f t="shared" si="304"/>
        <v>0</v>
      </c>
      <c r="BT253" s="152">
        <f t="shared" si="305"/>
        <v>2.53E-7</v>
      </c>
      <c r="BU253" s="152" t="str">
        <f t="shared" si="306"/>
        <v>Werdenfels 1</v>
      </c>
      <c r="BV253" s="151">
        <f t="shared" si="307"/>
        <v>18</v>
      </c>
      <c r="BW253" s="152">
        <f t="shared" si="308"/>
        <v>0</v>
      </c>
      <c r="BX253" s="152">
        <f>IF(COUNTIF(BH253:BP253,"&gt;0")&lt;Spielorte!$A$23,0,BE253/Spielorte!$A$23)</f>
        <v>0</v>
      </c>
      <c r="BY253" s="152">
        <f t="shared" si="309"/>
        <v>2.53E-7</v>
      </c>
      <c r="BZ253" s="151">
        <f t="shared" si="297"/>
        <v>18</v>
      </c>
    </row>
    <row r="254" spans="1:78" ht="17.100000000000001" customHeight="1" x14ac:dyDescent="0.25">
      <c r="A254" s="414"/>
      <c r="B254" s="59" t="str">
        <f t="shared" si="298"/>
        <v/>
      </c>
      <c r="C254" s="60" t="str">
        <f t="shared" si="298"/>
        <v/>
      </c>
      <c r="D254" s="61" t="str">
        <f t="shared" si="298"/>
        <v/>
      </c>
      <c r="E254" s="398"/>
      <c r="F254" s="61" t="str">
        <f t="shared" si="279"/>
        <v/>
      </c>
      <c r="G254" s="398"/>
      <c r="H254" s="61" t="str">
        <f t="shared" si="280"/>
        <v/>
      </c>
      <c r="I254" s="398"/>
      <c r="J254" s="61" t="str">
        <f t="shared" si="281"/>
        <v/>
      </c>
      <c r="K254" s="398"/>
      <c r="L254" s="61" t="str">
        <f t="shared" si="282"/>
        <v/>
      </c>
      <c r="M254" s="398"/>
      <c r="N254" s="61" t="str">
        <f t="shared" si="299"/>
        <v/>
      </c>
      <c r="O254" s="398"/>
      <c r="P254" s="61" t="str">
        <f t="shared" si="283"/>
        <v/>
      </c>
      <c r="Q254" s="398"/>
      <c r="R254" s="61" t="str">
        <f t="shared" si="284"/>
        <v/>
      </c>
      <c r="S254" s="398"/>
      <c r="T254" s="61" t="str">
        <f t="shared" si="285"/>
        <v/>
      </c>
      <c r="U254" s="398"/>
      <c r="V254" s="61" t="str">
        <f t="shared" si="286"/>
        <v/>
      </c>
      <c r="W254" s="398"/>
      <c r="Z254" s="406"/>
      <c r="AA254" s="90" t="str">
        <f>IF(AB254=0,"",_xlfn.CONCAT(VLOOKUP(AB254,Starter!A:C,2,0)))</f>
        <v/>
      </c>
      <c r="AB254" s="80"/>
      <c r="AC254" s="130"/>
      <c r="AD254" s="94"/>
      <c r="AE254" s="130"/>
      <c r="AF254" s="94"/>
      <c r="AG254" s="130"/>
      <c r="AH254" s="94"/>
      <c r="AI254" s="130"/>
      <c r="AJ254" s="94"/>
      <c r="AK254" s="130"/>
      <c r="AL254" s="94"/>
      <c r="AM254" s="130"/>
      <c r="AN254" s="94"/>
      <c r="AO254" s="130"/>
      <c r="AP254" s="94"/>
      <c r="AQ254" s="130"/>
      <c r="AR254" s="94"/>
      <c r="AS254" s="130"/>
      <c r="AT254" s="94"/>
      <c r="AU254" s="95">
        <f t="shared" si="287"/>
        <v>0</v>
      </c>
      <c r="AV254" s="96"/>
      <c r="AW254" s="83"/>
      <c r="AX254" s="84"/>
      <c r="AZ254" s="47"/>
      <c r="BA254" s="149"/>
      <c r="BB254" s="150"/>
      <c r="BC254" s="151"/>
      <c r="BD254" s="154">
        <f t="shared" si="300"/>
        <v>0</v>
      </c>
      <c r="BE254" s="150">
        <f t="shared" si="301"/>
        <v>0</v>
      </c>
      <c r="BF254" s="152">
        <f t="shared" si="302"/>
        <v>0</v>
      </c>
      <c r="BG254" s="152">
        <f t="shared" si="303"/>
        <v>0</v>
      </c>
      <c r="BH254" s="152" t="str">
        <f t="shared" si="288"/>
        <v/>
      </c>
      <c r="BI254" s="152" t="str">
        <f t="shared" si="289"/>
        <v/>
      </c>
      <c r="BJ254" s="152" t="str">
        <f t="shared" si="290"/>
        <v/>
      </c>
      <c r="BK254" s="152" t="str">
        <f t="shared" si="291"/>
        <v/>
      </c>
      <c r="BL254" s="152" t="str">
        <f t="shared" si="292"/>
        <v/>
      </c>
      <c r="BM254" s="152" t="str">
        <f t="shared" si="293"/>
        <v/>
      </c>
      <c r="BN254" s="152" t="str">
        <f t="shared" si="294"/>
        <v/>
      </c>
      <c r="BO254" s="152" t="str">
        <f t="shared" si="295"/>
        <v/>
      </c>
      <c r="BP254" s="152" t="str">
        <f t="shared" si="296"/>
        <v/>
      </c>
      <c r="BQ254" s="153"/>
      <c r="BR254" s="151"/>
      <c r="BS254" s="152">
        <f t="shared" si="304"/>
        <v>0</v>
      </c>
      <c r="BT254" s="152">
        <f t="shared" si="305"/>
        <v>2.5400000000000002E-7</v>
      </c>
      <c r="BU254" s="152" t="str">
        <f t="shared" si="306"/>
        <v>Werdenfels 1</v>
      </c>
      <c r="BV254" s="151">
        <f t="shared" si="307"/>
        <v>17</v>
      </c>
      <c r="BW254" s="152">
        <f t="shared" si="308"/>
        <v>0</v>
      </c>
      <c r="BX254" s="152">
        <f>IF(COUNTIF(BH254:BP254,"&gt;0")&lt;Spielorte!$A$23,0,BE254/Spielorte!$A$23)</f>
        <v>0</v>
      </c>
      <c r="BY254" s="152">
        <f t="shared" si="309"/>
        <v>2.5400000000000002E-7</v>
      </c>
      <c r="BZ254" s="151">
        <f t="shared" si="297"/>
        <v>17</v>
      </c>
    </row>
    <row r="255" spans="1:78" ht="17.100000000000001" customHeight="1" thickBot="1" x14ac:dyDescent="0.3">
      <c r="A255" s="415"/>
      <c r="B255" s="62" t="str">
        <f t="shared" si="298"/>
        <v/>
      </c>
      <c r="C255" s="63" t="str">
        <f t="shared" si="298"/>
        <v/>
      </c>
      <c r="D255" s="52" t="str">
        <f t="shared" si="298"/>
        <v/>
      </c>
      <c r="E255" s="399"/>
      <c r="F255" s="52" t="str">
        <f t="shared" si="279"/>
        <v/>
      </c>
      <c r="G255" s="399"/>
      <c r="H255" s="52" t="str">
        <f t="shared" si="280"/>
        <v/>
      </c>
      <c r="I255" s="399"/>
      <c r="J255" s="52" t="str">
        <f t="shared" si="281"/>
        <v/>
      </c>
      <c r="K255" s="399"/>
      <c r="L255" s="52" t="str">
        <f t="shared" si="282"/>
        <v/>
      </c>
      <c r="M255" s="399"/>
      <c r="N255" s="52" t="str">
        <f t="shared" si="299"/>
        <v/>
      </c>
      <c r="O255" s="399"/>
      <c r="P255" s="52" t="str">
        <f t="shared" si="283"/>
        <v/>
      </c>
      <c r="Q255" s="399"/>
      <c r="R255" s="52" t="str">
        <f t="shared" si="284"/>
        <v/>
      </c>
      <c r="S255" s="399"/>
      <c r="T255" s="52" t="str">
        <f t="shared" si="285"/>
        <v/>
      </c>
      <c r="U255" s="399"/>
      <c r="V255" s="52" t="str">
        <f t="shared" si="286"/>
        <v/>
      </c>
      <c r="W255" s="399"/>
      <c r="Z255" s="407"/>
      <c r="AA255" s="99" t="str">
        <f>IF(AB255=0,"",_xlfn.CONCAT(VLOOKUP(AB255,Starter!A:C,2,0)))</f>
        <v/>
      </c>
      <c r="AB255" s="82"/>
      <c r="AC255" s="133"/>
      <c r="AD255" s="100"/>
      <c r="AE255" s="133"/>
      <c r="AF255" s="100"/>
      <c r="AG255" s="133"/>
      <c r="AH255" s="100"/>
      <c r="AI255" s="133"/>
      <c r="AJ255" s="100"/>
      <c r="AK255" s="133"/>
      <c r="AL255" s="100"/>
      <c r="AM255" s="133"/>
      <c r="AN255" s="100"/>
      <c r="AO255" s="133"/>
      <c r="AP255" s="100"/>
      <c r="AQ255" s="133"/>
      <c r="AR255" s="100"/>
      <c r="AS255" s="133"/>
      <c r="AT255" s="100"/>
      <c r="AU255" s="97">
        <f t="shared" si="287"/>
        <v>0</v>
      </c>
      <c r="AV255" s="98"/>
      <c r="AW255" s="83"/>
      <c r="AX255" s="84"/>
      <c r="AZ255" s="47"/>
      <c r="BA255" s="149"/>
      <c r="BB255" s="150"/>
      <c r="BC255" s="151"/>
      <c r="BD255" s="154">
        <f t="shared" si="300"/>
        <v>0</v>
      </c>
      <c r="BE255" s="150">
        <f t="shared" si="301"/>
        <v>0</v>
      </c>
      <c r="BF255" s="152">
        <f t="shared" si="302"/>
        <v>0</v>
      </c>
      <c r="BG255" s="152">
        <f t="shared" si="303"/>
        <v>0</v>
      </c>
      <c r="BH255" s="152" t="str">
        <f t="shared" si="288"/>
        <v/>
      </c>
      <c r="BI255" s="152" t="str">
        <f t="shared" si="289"/>
        <v/>
      </c>
      <c r="BJ255" s="152" t="str">
        <f t="shared" si="290"/>
        <v/>
      </c>
      <c r="BK255" s="152" t="str">
        <f t="shared" si="291"/>
        <v/>
      </c>
      <c r="BL255" s="152" t="str">
        <f t="shared" si="292"/>
        <v/>
      </c>
      <c r="BM255" s="152" t="str">
        <f t="shared" si="293"/>
        <v/>
      </c>
      <c r="BN255" s="152" t="str">
        <f t="shared" si="294"/>
        <v/>
      </c>
      <c r="BO255" s="152" t="str">
        <f t="shared" si="295"/>
        <v/>
      </c>
      <c r="BP255" s="152" t="str">
        <f t="shared" si="296"/>
        <v/>
      </c>
      <c r="BQ255" s="153"/>
      <c r="BR255" s="151"/>
      <c r="BS255" s="152">
        <f t="shared" si="304"/>
        <v>0</v>
      </c>
      <c r="BT255" s="152">
        <f t="shared" si="305"/>
        <v>2.5499999999999999E-7</v>
      </c>
      <c r="BU255" s="152" t="str">
        <f t="shared" si="306"/>
        <v>Werdenfels 1</v>
      </c>
      <c r="BV255" s="151">
        <f t="shared" si="307"/>
        <v>16</v>
      </c>
      <c r="BW255" s="152">
        <f t="shared" si="308"/>
        <v>0</v>
      </c>
      <c r="BX255" s="152">
        <f>IF(COUNTIF(BH255:BP255,"&gt;0")&lt;Spielorte!$A$23,0,BE255/Spielorte!$A$23)</f>
        <v>0</v>
      </c>
      <c r="BY255" s="152">
        <f t="shared" si="309"/>
        <v>2.5499999999999999E-7</v>
      </c>
      <c r="BZ255" s="151">
        <f t="shared" si="297"/>
        <v>16</v>
      </c>
    </row>
    <row r="256" spans="1:78" ht="17.100000000000001" customHeight="1" x14ac:dyDescent="0.25">
      <c r="A256" s="413" t="s">
        <v>11</v>
      </c>
      <c r="B256" s="56" t="str">
        <f>IF(AA256=0,"",AA256)</f>
        <v/>
      </c>
      <c r="C256" s="57" t="str">
        <f t="shared" si="298"/>
        <v/>
      </c>
      <c r="D256" s="58" t="str">
        <f t="shared" si="298"/>
        <v/>
      </c>
      <c r="E256" s="397">
        <f>IF(AD256="","",AD256)</f>
        <v>0</v>
      </c>
      <c r="F256" s="58" t="str">
        <f t="shared" si="279"/>
        <v/>
      </c>
      <c r="G256" s="397">
        <f>IF(AF256="","",AF256)</f>
        <v>0</v>
      </c>
      <c r="H256" s="58" t="str">
        <f t="shared" si="280"/>
        <v/>
      </c>
      <c r="I256" s="397">
        <f>IF(AH256="","",AH256)</f>
        <v>0</v>
      </c>
      <c r="J256" s="58" t="str">
        <f t="shared" si="281"/>
        <v/>
      </c>
      <c r="K256" s="397">
        <f>IF(AJ256="","",AJ256)</f>
        <v>0</v>
      </c>
      <c r="L256" s="58" t="str">
        <f t="shared" si="282"/>
        <v/>
      </c>
      <c r="M256" s="397">
        <f>IF(AL256="","",AL256)</f>
        <v>0</v>
      </c>
      <c r="N256" s="58" t="str">
        <f t="shared" si="299"/>
        <v/>
      </c>
      <c r="O256" s="397">
        <f>IF(AN256="","",AN256)</f>
        <v>0</v>
      </c>
      <c r="P256" s="58" t="str">
        <f t="shared" si="283"/>
        <v/>
      </c>
      <c r="Q256" s="397">
        <f>IF(AP256="","",AP256)</f>
        <v>0</v>
      </c>
      <c r="R256" s="58" t="str">
        <f t="shared" si="284"/>
        <v/>
      </c>
      <c r="S256" s="397">
        <f>IF(AR256="","",AR256)</f>
        <v>0</v>
      </c>
      <c r="T256" s="58" t="str">
        <f t="shared" si="285"/>
        <v/>
      </c>
      <c r="U256" s="397">
        <f>IF(AT256="","",AT256)</f>
        <v>0</v>
      </c>
      <c r="V256" s="58" t="str">
        <f t="shared" si="286"/>
        <v/>
      </c>
      <c r="W256" s="397">
        <f>IF(AV256="","",AV256)</f>
        <v>0</v>
      </c>
      <c r="Z256" s="405" t="s">
        <v>11</v>
      </c>
      <c r="AA256" s="90" t="str">
        <f>IF(AB256=0,"",_xlfn.CONCAT(VLOOKUP(AB256,Starter!A:C,2,0)))</f>
        <v/>
      </c>
      <c r="AB256" s="81"/>
      <c r="AC256" s="132"/>
      <c r="AD256" s="91">
        <f>IF(SUM(AC256:AC258)+AC268=0,0,IF(SUM(ABS(AC256),ABS(AC257),ABS(AC258))=AC268,0.5,IF(SUM(ABS(AC256),ABS(AC257),ABS(AC258))&gt;AC268,1,0)))</f>
        <v>0</v>
      </c>
      <c r="AE256" s="132"/>
      <c r="AF256" s="91">
        <f>IF(SUM(AE256:AE258)+AE268=0,0,IF(SUM(ABS(AE256),ABS(AE257),ABS(AE258))=AE268,0.5,IF(SUM(ABS(AE256),ABS(AE257),ABS(AE258))&gt;AE268,1,0)))</f>
        <v>0</v>
      </c>
      <c r="AG256" s="132"/>
      <c r="AH256" s="91">
        <f>IF(SUM(AG256:AG258)+AG268=0,0,IF(SUM(ABS(AG256),ABS(AG257),ABS(AG258))=AG268,0.5,IF(SUM(ABS(AG256),ABS(AG257),ABS(AG258))&gt;AG268,1,0)))</f>
        <v>0</v>
      </c>
      <c r="AI256" s="132"/>
      <c r="AJ256" s="91">
        <f>IF(SUM(AI256:AI258)+AI268=0,0,IF(SUM(ABS(AI256),ABS(AI257),ABS(AI258))=AI268,0.5,IF(SUM(ABS(AI256),ABS(AI257),ABS(AI258))&gt;AI268,1,0)))</f>
        <v>0</v>
      </c>
      <c r="AK256" s="132"/>
      <c r="AL256" s="91">
        <f>IF(SUM(AK256:AK258)+AK268=0,0,IF(SUM(ABS(AK256),ABS(AK257),ABS(AK258))=AK268,0.5,IF(SUM(ABS(AK256),ABS(AK257),ABS(AK258))&gt;AK268,1,0)))</f>
        <v>0</v>
      </c>
      <c r="AM256" s="132"/>
      <c r="AN256" s="91">
        <f>IF(SUM(AM256:AM258)+AM268=0,0,IF(SUM(ABS(AM256),ABS(AM257),ABS(AM258))=AM268,0.5,IF(SUM(ABS(AM256),ABS(AM257),ABS(AM258))&gt;AM268,1,0)))</f>
        <v>0</v>
      </c>
      <c r="AO256" s="132"/>
      <c r="AP256" s="91">
        <f>IF(SUM(AO256:AO258)+AO268=0,0,IF(SUM(ABS(AO256),ABS(AO257),ABS(AO258))=AO268,0.5,IF(SUM(ABS(AO256),ABS(AO257),ABS(AO258))&gt;AO268,1,0)))</f>
        <v>0</v>
      </c>
      <c r="AQ256" s="132"/>
      <c r="AR256" s="91">
        <f>IF(SUM(AQ256:AQ258)+AQ268=0,0,IF(SUM(ABS(AQ256),ABS(AQ257),ABS(AQ258))=AQ268,0.5,IF(SUM(ABS(AQ256),ABS(AQ257),ABS(AQ258))&gt;AQ268,1,0)))</f>
        <v>0</v>
      </c>
      <c r="AS256" s="132"/>
      <c r="AT256" s="91">
        <f>IF(SUM(AS256:AS258)+AS268=0,0,IF(SUM(ABS(AS256),ABS(AS257),ABS(AS258))=AS268,0.5,IF(SUM(ABS(AS256),ABS(AS257),ABS(AS258))&gt;AS268,1,0)))</f>
        <v>0</v>
      </c>
      <c r="AU256" s="92">
        <f t="shared" si="287"/>
        <v>0</v>
      </c>
      <c r="AV256" s="93">
        <f>SUM(AD256+AF256+AH256+AJ256+AL256+AN256+AP256+AR256+AT256)</f>
        <v>0</v>
      </c>
      <c r="AW256" s="83"/>
      <c r="AX256" s="84"/>
      <c r="AZ256" s="47"/>
      <c r="BA256" s="149"/>
      <c r="BB256" s="150"/>
      <c r="BC256" s="151"/>
      <c r="BD256" s="154">
        <f t="shared" si="300"/>
        <v>0</v>
      </c>
      <c r="BE256" s="150">
        <f t="shared" si="301"/>
        <v>0</v>
      </c>
      <c r="BF256" s="152">
        <f t="shared" si="302"/>
        <v>0</v>
      </c>
      <c r="BG256" s="152">
        <f t="shared" si="303"/>
        <v>0</v>
      </c>
      <c r="BH256" s="152" t="str">
        <f t="shared" si="288"/>
        <v/>
      </c>
      <c r="BI256" s="152" t="str">
        <f t="shared" si="289"/>
        <v/>
      </c>
      <c r="BJ256" s="152" t="str">
        <f t="shared" si="290"/>
        <v/>
      </c>
      <c r="BK256" s="152" t="str">
        <f t="shared" si="291"/>
        <v/>
      </c>
      <c r="BL256" s="152" t="str">
        <f t="shared" si="292"/>
        <v/>
      </c>
      <c r="BM256" s="152" t="str">
        <f t="shared" si="293"/>
        <v/>
      </c>
      <c r="BN256" s="152" t="str">
        <f t="shared" si="294"/>
        <v/>
      </c>
      <c r="BO256" s="152" t="str">
        <f t="shared" si="295"/>
        <v/>
      </c>
      <c r="BP256" s="152" t="str">
        <f t="shared" si="296"/>
        <v/>
      </c>
      <c r="BQ256" s="153"/>
      <c r="BR256" s="151"/>
      <c r="BS256" s="152">
        <f t="shared" si="304"/>
        <v>0</v>
      </c>
      <c r="BT256" s="152">
        <f t="shared" si="305"/>
        <v>2.5600000000000002E-7</v>
      </c>
      <c r="BU256" s="152" t="str">
        <f t="shared" si="306"/>
        <v>Werdenfels 1</v>
      </c>
      <c r="BV256" s="151">
        <f t="shared" si="307"/>
        <v>15</v>
      </c>
      <c r="BW256" s="152">
        <f t="shared" si="308"/>
        <v>0</v>
      </c>
      <c r="BX256" s="152">
        <f>IF(COUNTIF(BH256:BP256,"&gt;0")&lt;Spielorte!$A$23,0,BE256/Spielorte!$A$23)</f>
        <v>0</v>
      </c>
      <c r="BY256" s="152">
        <f t="shared" si="309"/>
        <v>2.5600000000000002E-7</v>
      </c>
      <c r="BZ256" s="151">
        <f t="shared" si="297"/>
        <v>15</v>
      </c>
    </row>
    <row r="257" spans="1:78" ht="17.100000000000001" customHeight="1" x14ac:dyDescent="0.25">
      <c r="A257" s="414"/>
      <c r="B257" s="59" t="str">
        <f>IF(AA257=0,"",AA257)</f>
        <v/>
      </c>
      <c r="C257" s="60" t="str">
        <f t="shared" si="298"/>
        <v/>
      </c>
      <c r="D257" s="61" t="str">
        <f t="shared" si="298"/>
        <v/>
      </c>
      <c r="E257" s="398"/>
      <c r="F257" s="61" t="str">
        <f t="shared" si="279"/>
        <v/>
      </c>
      <c r="G257" s="398"/>
      <c r="H257" s="61" t="str">
        <f t="shared" si="280"/>
        <v/>
      </c>
      <c r="I257" s="398"/>
      <c r="J257" s="61" t="str">
        <f t="shared" si="281"/>
        <v/>
      </c>
      <c r="K257" s="398"/>
      <c r="L257" s="61" t="str">
        <f t="shared" si="282"/>
        <v/>
      </c>
      <c r="M257" s="398"/>
      <c r="N257" s="61" t="str">
        <f t="shared" si="299"/>
        <v/>
      </c>
      <c r="O257" s="398"/>
      <c r="P257" s="61" t="str">
        <f t="shared" si="283"/>
        <v/>
      </c>
      <c r="Q257" s="398"/>
      <c r="R257" s="61" t="str">
        <f t="shared" si="284"/>
        <v/>
      </c>
      <c r="S257" s="398"/>
      <c r="T257" s="61" t="str">
        <f t="shared" si="285"/>
        <v/>
      </c>
      <c r="U257" s="398"/>
      <c r="V257" s="61" t="str">
        <f t="shared" si="286"/>
        <v/>
      </c>
      <c r="W257" s="398"/>
      <c r="Z257" s="406"/>
      <c r="AA257" s="90" t="str">
        <f>IF(AB257=0,"",_xlfn.CONCAT(VLOOKUP(AB257,Starter!A:C,2,0)))</f>
        <v/>
      </c>
      <c r="AB257" s="80"/>
      <c r="AC257" s="130"/>
      <c r="AD257" s="94"/>
      <c r="AE257" s="130"/>
      <c r="AF257" s="94"/>
      <c r="AG257" s="130"/>
      <c r="AH257" s="94"/>
      <c r="AI257" s="130"/>
      <c r="AJ257" s="94"/>
      <c r="AK257" s="130"/>
      <c r="AL257" s="94"/>
      <c r="AM257" s="130"/>
      <c r="AN257" s="94"/>
      <c r="AO257" s="130"/>
      <c r="AP257" s="94"/>
      <c r="AQ257" s="130"/>
      <c r="AR257" s="94"/>
      <c r="AS257" s="130"/>
      <c r="AT257" s="94"/>
      <c r="AU257" s="95">
        <f t="shared" si="287"/>
        <v>0</v>
      </c>
      <c r="AV257" s="96"/>
      <c r="AW257" s="83"/>
      <c r="AX257" s="84"/>
      <c r="AZ257" s="47"/>
      <c r="BA257" s="149"/>
      <c r="BB257" s="150"/>
      <c r="BC257" s="151"/>
      <c r="BD257" s="154">
        <f t="shared" si="300"/>
        <v>0</v>
      </c>
      <c r="BE257" s="150">
        <f t="shared" si="301"/>
        <v>0</v>
      </c>
      <c r="BF257" s="152">
        <f t="shared" si="302"/>
        <v>0</v>
      </c>
      <c r="BG257" s="152">
        <f t="shared" si="303"/>
        <v>0</v>
      </c>
      <c r="BH257" s="152" t="str">
        <f t="shared" si="288"/>
        <v/>
      </c>
      <c r="BI257" s="152" t="str">
        <f t="shared" si="289"/>
        <v/>
      </c>
      <c r="BJ257" s="152" t="str">
        <f t="shared" si="290"/>
        <v/>
      </c>
      <c r="BK257" s="152" t="str">
        <f t="shared" si="291"/>
        <v/>
      </c>
      <c r="BL257" s="152" t="str">
        <f t="shared" si="292"/>
        <v/>
      </c>
      <c r="BM257" s="152" t="str">
        <f t="shared" si="293"/>
        <v/>
      </c>
      <c r="BN257" s="152" t="str">
        <f t="shared" si="294"/>
        <v/>
      </c>
      <c r="BO257" s="152" t="str">
        <f t="shared" si="295"/>
        <v/>
      </c>
      <c r="BP257" s="152" t="str">
        <f t="shared" si="296"/>
        <v/>
      </c>
      <c r="BQ257" s="153"/>
      <c r="BR257" s="151"/>
      <c r="BS257" s="152">
        <f t="shared" si="304"/>
        <v>0</v>
      </c>
      <c r="BT257" s="152">
        <f t="shared" si="305"/>
        <v>2.5699999999999999E-7</v>
      </c>
      <c r="BU257" s="152" t="str">
        <f t="shared" si="306"/>
        <v>Werdenfels 1</v>
      </c>
      <c r="BV257" s="151">
        <f t="shared" si="307"/>
        <v>14</v>
      </c>
      <c r="BW257" s="152">
        <f t="shared" si="308"/>
        <v>0</v>
      </c>
      <c r="BX257" s="152">
        <f>IF(COUNTIF(BH257:BP257,"&gt;0")&lt;Spielorte!$A$23,0,BE257/Spielorte!$A$23)</f>
        <v>0</v>
      </c>
      <c r="BY257" s="152">
        <f t="shared" si="309"/>
        <v>2.5699999999999999E-7</v>
      </c>
      <c r="BZ257" s="151">
        <f t="shared" si="297"/>
        <v>14</v>
      </c>
    </row>
    <row r="258" spans="1:78" ht="17.100000000000001" customHeight="1" thickBot="1" x14ac:dyDescent="0.3">
      <c r="A258" s="415"/>
      <c r="B258" s="62" t="str">
        <f>IF(AA258=0,"",AA258)</f>
        <v/>
      </c>
      <c r="C258" s="63" t="str">
        <f t="shared" si="298"/>
        <v/>
      </c>
      <c r="D258" s="52" t="str">
        <f t="shared" si="298"/>
        <v/>
      </c>
      <c r="E258" s="399"/>
      <c r="F258" s="52" t="str">
        <f t="shared" si="279"/>
        <v/>
      </c>
      <c r="G258" s="399"/>
      <c r="H258" s="52" t="str">
        <f t="shared" si="280"/>
        <v/>
      </c>
      <c r="I258" s="399"/>
      <c r="J258" s="52" t="str">
        <f t="shared" si="281"/>
        <v/>
      </c>
      <c r="K258" s="399"/>
      <c r="L258" s="52" t="str">
        <f t="shared" si="282"/>
        <v/>
      </c>
      <c r="M258" s="399"/>
      <c r="N258" s="52" t="str">
        <f t="shared" si="299"/>
        <v/>
      </c>
      <c r="O258" s="399"/>
      <c r="P258" s="52" t="str">
        <f t="shared" si="283"/>
        <v/>
      </c>
      <c r="Q258" s="399"/>
      <c r="R258" s="52" t="str">
        <f t="shared" si="284"/>
        <v/>
      </c>
      <c r="S258" s="399"/>
      <c r="T258" s="52" t="str">
        <f t="shared" si="285"/>
        <v/>
      </c>
      <c r="U258" s="399"/>
      <c r="V258" s="52" t="str">
        <f t="shared" si="286"/>
        <v/>
      </c>
      <c r="W258" s="399"/>
      <c r="Z258" s="407"/>
      <c r="AA258" s="90" t="str">
        <f>IF(AB258=0,"",_xlfn.CONCAT(VLOOKUP(AB258,Starter!A:C,2,0)))</f>
        <v/>
      </c>
      <c r="AB258" s="82"/>
      <c r="AC258" s="133"/>
      <c r="AD258" s="100"/>
      <c r="AE258" s="133"/>
      <c r="AF258" s="100"/>
      <c r="AG258" s="133"/>
      <c r="AH258" s="100"/>
      <c r="AI258" s="133"/>
      <c r="AJ258" s="100"/>
      <c r="AK258" s="133"/>
      <c r="AL258" s="100"/>
      <c r="AM258" s="133"/>
      <c r="AN258" s="100"/>
      <c r="AO258" s="133"/>
      <c r="AP258" s="100"/>
      <c r="AQ258" s="133"/>
      <c r="AR258" s="100"/>
      <c r="AS258" s="133"/>
      <c r="AT258" s="100"/>
      <c r="AU258" s="97">
        <f t="shared" si="287"/>
        <v>0</v>
      </c>
      <c r="AV258" s="98"/>
      <c r="AW258" s="83"/>
      <c r="AX258" s="84"/>
      <c r="AZ258" s="47"/>
      <c r="BA258" s="149"/>
      <c r="BB258" s="150"/>
      <c r="BC258" s="151"/>
      <c r="BD258" s="154">
        <f t="shared" si="300"/>
        <v>0</v>
      </c>
      <c r="BE258" s="150">
        <f t="shared" si="301"/>
        <v>0</v>
      </c>
      <c r="BF258" s="152">
        <f t="shared" si="302"/>
        <v>0</v>
      </c>
      <c r="BG258" s="152">
        <f t="shared" si="303"/>
        <v>0</v>
      </c>
      <c r="BH258" s="152" t="str">
        <f t="shared" si="288"/>
        <v/>
      </c>
      <c r="BI258" s="152" t="str">
        <f t="shared" si="289"/>
        <v/>
      </c>
      <c r="BJ258" s="152" t="str">
        <f t="shared" si="290"/>
        <v/>
      </c>
      <c r="BK258" s="152" t="str">
        <f t="shared" si="291"/>
        <v/>
      </c>
      <c r="BL258" s="152" t="str">
        <f t="shared" si="292"/>
        <v/>
      </c>
      <c r="BM258" s="152" t="str">
        <f t="shared" si="293"/>
        <v/>
      </c>
      <c r="BN258" s="152" t="str">
        <f t="shared" si="294"/>
        <v/>
      </c>
      <c r="BO258" s="152" t="str">
        <f t="shared" si="295"/>
        <v/>
      </c>
      <c r="BP258" s="152" t="str">
        <f t="shared" si="296"/>
        <v/>
      </c>
      <c r="BQ258" s="153"/>
      <c r="BR258" s="151"/>
      <c r="BS258" s="152">
        <f t="shared" si="304"/>
        <v>0</v>
      </c>
      <c r="BT258" s="152">
        <f t="shared" si="305"/>
        <v>2.5800000000000001E-7</v>
      </c>
      <c r="BU258" s="152" t="str">
        <f t="shared" si="306"/>
        <v>Werdenfels 1</v>
      </c>
      <c r="BV258" s="151">
        <f t="shared" si="307"/>
        <v>13</v>
      </c>
      <c r="BW258" s="152">
        <f t="shared" si="308"/>
        <v>0</v>
      </c>
      <c r="BX258" s="152">
        <f>IF(COUNTIF(BH258:BP258,"&gt;0")&lt;Spielorte!$A$23,0,BE258/Spielorte!$A$23)</f>
        <v>0</v>
      </c>
      <c r="BY258" s="152">
        <f t="shared" si="309"/>
        <v>2.5800000000000001E-7</v>
      </c>
      <c r="BZ258" s="151">
        <f t="shared" si="297"/>
        <v>13</v>
      </c>
    </row>
    <row r="259" spans="1:78" ht="27.75" customHeight="1" thickBot="1" x14ac:dyDescent="0.3">
      <c r="B259" s="64" t="str">
        <f>IF(AA259=0,"",AA259)</f>
        <v>Gesamt</v>
      </c>
      <c r="C259" s="65" t="str">
        <f t="shared" si="298"/>
        <v/>
      </c>
      <c r="D259" s="66" t="str">
        <f t="shared" si="298"/>
        <v/>
      </c>
      <c r="E259" s="67">
        <f>IF(AD259="","",AD259)</f>
        <v>0</v>
      </c>
      <c r="F259" s="66" t="str">
        <f t="shared" si="279"/>
        <v/>
      </c>
      <c r="G259" s="67">
        <f>IF(AF259="","",AF259)</f>
        <v>0</v>
      </c>
      <c r="H259" s="66" t="str">
        <f t="shared" si="280"/>
        <v/>
      </c>
      <c r="I259" s="67">
        <f>IF(AH259="","",AH259)</f>
        <v>0</v>
      </c>
      <c r="J259" s="66" t="str">
        <f t="shared" si="281"/>
        <v/>
      </c>
      <c r="K259" s="67">
        <f>IF(AJ259="","",AJ259)</f>
        <v>0</v>
      </c>
      <c r="L259" s="66" t="str">
        <f t="shared" si="282"/>
        <v/>
      </c>
      <c r="M259" s="67">
        <f>IF(AL259="","",AL259)</f>
        <v>0</v>
      </c>
      <c r="N259" s="66" t="str">
        <f t="shared" si="299"/>
        <v/>
      </c>
      <c r="O259" s="67">
        <f>IF(AN259="","",AN259)</f>
        <v>0</v>
      </c>
      <c r="P259" s="66" t="str">
        <f t="shared" si="283"/>
        <v/>
      </c>
      <c r="Q259" s="67">
        <f>IF(AP259="","",AP259)</f>
        <v>0</v>
      </c>
      <c r="R259" s="66" t="str">
        <f t="shared" si="284"/>
        <v/>
      </c>
      <c r="S259" s="67">
        <f>IF(AR259="","",AR259)</f>
        <v>0</v>
      </c>
      <c r="T259" s="66" t="str">
        <f t="shared" si="285"/>
        <v/>
      </c>
      <c r="U259" s="67">
        <f>IF(AT259="","",AT259)</f>
        <v>0</v>
      </c>
      <c r="V259" s="66" t="str">
        <f t="shared" si="286"/>
        <v/>
      </c>
      <c r="W259" s="67">
        <f>IF(AV259="","",AV259)</f>
        <v>0</v>
      </c>
      <c r="AA259" s="64" t="s">
        <v>960</v>
      </c>
      <c r="AB259" s="101"/>
      <c r="AC259" s="148">
        <f>ABS(SUM(AC247:AC249))+ABS(SUM(AC250:AC252))+ABS(SUM(AC253:AC255))+ABS(SUM(AC256:AC258))</f>
        <v>0</v>
      </c>
      <c r="AD259" s="102">
        <f>IF(AC259+AC269=0,0,IF(AC259=AC269,1.5,IF(AC259&gt;AC269,3,0)))</f>
        <v>0</v>
      </c>
      <c r="AE259" s="148">
        <f>ABS(SUM(AE247:AE249))+ABS(SUM(AE250:AE252))+ABS(SUM(AE253:AE255))+ABS(SUM(AE256:AE258))</f>
        <v>0</v>
      </c>
      <c r="AF259" s="102">
        <f>IF(AE259+AE269=0,0,IF(AE259=AE269,1.5,IF(AE259&gt;AE269,3,0)))</f>
        <v>0</v>
      </c>
      <c r="AG259" s="148">
        <f>ABS(SUM(AG247:AG249))+ABS(SUM(AG250:AG252))+ABS(SUM(AG253:AG255))+ABS(SUM(AG256:AG258))</f>
        <v>0</v>
      </c>
      <c r="AH259" s="102">
        <f>IF(AG259+AG269=0,0,IF(AG259=AG269,1.5,IF(AG259&gt;AG269,3,0)))</f>
        <v>0</v>
      </c>
      <c r="AI259" s="148">
        <f>ABS(SUM(AI247:AI249))+ABS(SUM(AI250:AI252))+ABS(SUM(AI253:AI255))+ABS(SUM(AI256:AI258))</f>
        <v>0</v>
      </c>
      <c r="AJ259" s="102">
        <f>IF(AI259+AI269=0,0,IF(AI259=AI269,1.5,IF(AI259&gt;AI269,3,0)))</f>
        <v>0</v>
      </c>
      <c r="AK259" s="148">
        <f>ABS(SUM(AK247:AK249))+ABS(SUM(AK250:AK252))+ABS(SUM(AK253:AK255))+ABS(SUM(AK256:AK258))</f>
        <v>0</v>
      </c>
      <c r="AL259" s="102">
        <f>IF(AK259+AK269=0,0,IF(AK259=AK269,1.5,IF(AK259&gt;AK269,3,0)))</f>
        <v>0</v>
      </c>
      <c r="AM259" s="148">
        <f>ABS(SUM(AM247:AM249))+ABS(SUM(AM250:AM252))+ABS(SUM(AM253:AM255))+ABS(SUM(AM256:AM258))</f>
        <v>0</v>
      </c>
      <c r="AN259" s="102">
        <f>IF(AM259+AM269=0,0,IF(AM259=AM269,1.5,IF(AM259&gt;AM269,3,0)))</f>
        <v>0</v>
      </c>
      <c r="AO259" s="148">
        <f>ABS(SUM(AO247:AO249))+ABS(SUM(AO250:AO252))+ABS(SUM(AO253:AO255))+ABS(SUM(AO256:AO258))</f>
        <v>0</v>
      </c>
      <c r="AP259" s="102">
        <f>IF(AO259+AO269=0,0,IF(AO259=AO269,1.5,IF(AO259&gt;AO269,3,0)))</f>
        <v>0</v>
      </c>
      <c r="AQ259" s="148">
        <f>ABS(SUM(AQ247:AQ249))+ABS(SUM(AQ250:AQ252))+ABS(SUM(AQ253:AQ255))+ABS(SUM(AQ256:AQ258))</f>
        <v>0</v>
      </c>
      <c r="AR259" s="102">
        <f>IF(AQ259+AQ269=0,0,IF(AQ259=AQ269,1.5,IF(AQ259&gt;AQ269,3,0)))</f>
        <v>0</v>
      </c>
      <c r="AS259" s="148">
        <f>ABS(SUM(AS247:AS249))+ABS(SUM(AS250:AS252))+ABS(SUM(AS253:AS255))+ABS(SUM(AS256:AS258))</f>
        <v>0</v>
      </c>
      <c r="AT259" s="102">
        <f>IF(AS259+AS269=0,0,IF(AS259=AS269,1.5,IF(AS259&gt;AS269,3,0)))</f>
        <v>0</v>
      </c>
      <c r="AU259" s="103">
        <f>SUM(AC259+AE259+AG259+AI259+AK259+AM259+AO259+AQ259+AS259)</f>
        <v>0</v>
      </c>
      <c r="AV259" s="104">
        <f>SUM(AD259+AF259+AH259+AJ259+AL259+AN259+AP259+AR259+AT259)</f>
        <v>0</v>
      </c>
      <c r="AW259" s="83"/>
      <c r="AX259" s="84"/>
      <c r="BA259" s="149"/>
      <c r="BB259" s="150"/>
      <c r="BC259" s="151"/>
      <c r="BQ259" s="153"/>
      <c r="BR259" s="151"/>
      <c r="BV259" s="151"/>
      <c r="BZ259" s="151"/>
    </row>
    <row r="260" spans="1:78" ht="24" customHeight="1" thickBot="1" x14ac:dyDescent="0.3">
      <c r="B260" s="68" t="str">
        <f>IF(AA260=0,"",AA260)</f>
        <v>Gesamt - Punkte</v>
      </c>
      <c r="C260" s="69" t="str">
        <f t="shared" si="298"/>
        <v/>
      </c>
      <c r="D260" s="69" t="str">
        <f t="shared" si="298"/>
        <v/>
      </c>
      <c r="E260" s="70">
        <f>IF(AD260="","",AD260)</f>
        <v>0</v>
      </c>
      <c r="F260" s="69" t="str">
        <f t="shared" si="279"/>
        <v/>
      </c>
      <c r="G260" s="70">
        <f>IF(AF260="","",AF260)</f>
        <v>0</v>
      </c>
      <c r="H260" s="69" t="str">
        <f t="shared" si="280"/>
        <v/>
      </c>
      <c r="I260" s="70">
        <f>IF(AH260="","",AH260)</f>
        <v>0</v>
      </c>
      <c r="J260" s="69" t="str">
        <f t="shared" si="281"/>
        <v/>
      </c>
      <c r="K260" s="70">
        <f>IF(AJ260="","",AJ260)</f>
        <v>0</v>
      </c>
      <c r="L260" s="69" t="str">
        <f t="shared" si="282"/>
        <v/>
      </c>
      <c r="M260" s="70">
        <f>IF(AL260="","",AL260)</f>
        <v>0</v>
      </c>
      <c r="N260" s="69" t="str">
        <f t="shared" si="299"/>
        <v/>
      </c>
      <c r="O260" s="70">
        <f>IF(AN260="","",AN260)</f>
        <v>0</v>
      </c>
      <c r="P260" s="69" t="str">
        <f t="shared" si="283"/>
        <v/>
      </c>
      <c r="Q260" s="70">
        <f>IF(AP260="","",AP260)</f>
        <v>0</v>
      </c>
      <c r="R260" s="69" t="str">
        <f t="shared" si="284"/>
        <v/>
      </c>
      <c r="S260" s="70">
        <f>IF(AR260="","",AR260)</f>
        <v>0</v>
      </c>
      <c r="T260" s="69" t="str">
        <f t="shared" si="285"/>
        <v/>
      </c>
      <c r="U260" s="70">
        <f>IF(AT260="","",AT260)</f>
        <v>0</v>
      </c>
      <c r="V260" s="69" t="str">
        <f t="shared" si="286"/>
        <v/>
      </c>
      <c r="W260" s="70">
        <f>IF(AV260="","",AV260)</f>
        <v>0</v>
      </c>
      <c r="AA260" s="68" t="s">
        <v>975</v>
      </c>
      <c r="AB260" s="69"/>
      <c r="AC260" s="69"/>
      <c r="AD260" s="105">
        <f>SUM(AD247:AD259)</f>
        <v>0</v>
      </c>
      <c r="AE260" s="69"/>
      <c r="AF260" s="105">
        <f>SUM(AF247:AF259)</f>
        <v>0</v>
      </c>
      <c r="AG260" s="69"/>
      <c r="AH260" s="105">
        <f>SUM(AH247:AH259)</f>
        <v>0</v>
      </c>
      <c r="AI260" s="69"/>
      <c r="AJ260" s="105">
        <f>SUM(AJ247:AJ259)</f>
        <v>0</v>
      </c>
      <c r="AK260" s="69"/>
      <c r="AL260" s="105">
        <f>SUM(AL247:AL259)</f>
        <v>0</v>
      </c>
      <c r="AM260" s="69"/>
      <c r="AN260" s="105">
        <f>SUM(AN247:AN259)</f>
        <v>0</v>
      </c>
      <c r="AO260" s="69"/>
      <c r="AP260" s="105">
        <f>SUM(AP247:AP259)</f>
        <v>0</v>
      </c>
      <c r="AQ260" s="69"/>
      <c r="AR260" s="105">
        <f>SUM(AR247:AR259)</f>
        <v>0</v>
      </c>
      <c r="AS260" s="69"/>
      <c r="AT260" s="105">
        <f>SUM(AT247:AT259)</f>
        <v>0</v>
      </c>
      <c r="AU260" s="69"/>
      <c r="AV260" s="106">
        <f>SUM(AV247:AV259)</f>
        <v>0</v>
      </c>
      <c r="AW260" s="83"/>
      <c r="AX260" s="84"/>
      <c r="BA260" s="149">
        <f>+AV260</f>
        <v>0</v>
      </c>
      <c r="BB260" s="150">
        <f>+AU259</f>
        <v>0</v>
      </c>
      <c r="BC260" s="151">
        <f>+AA242</f>
        <v>9</v>
      </c>
      <c r="BF260" s="152">
        <f>SUM(BF241:BF259)</f>
        <v>0</v>
      </c>
      <c r="BQ260" s="149">
        <f>+BB260/1000000+BA260</f>
        <v>0</v>
      </c>
      <c r="BR260" s="151">
        <f>RANK(BQ260,BQ:BQ)</f>
        <v>1</v>
      </c>
      <c r="BV260" s="151"/>
      <c r="BZ260" s="151"/>
    </row>
    <row r="261" spans="1:78" ht="11.25" customHeight="1" x14ac:dyDescent="0.25">
      <c r="B261" s="69"/>
      <c r="C261" s="69"/>
      <c r="D261" s="69"/>
      <c r="E261" s="1"/>
      <c r="F261" s="69"/>
      <c r="G261" s="1"/>
      <c r="H261" s="69"/>
      <c r="I261" s="1"/>
      <c r="J261" s="69"/>
      <c r="K261" s="1"/>
      <c r="L261" s="69"/>
      <c r="M261" s="1"/>
      <c r="N261" s="69"/>
      <c r="O261" s="1"/>
      <c r="P261" s="69"/>
      <c r="Q261" s="1"/>
      <c r="R261" s="69"/>
      <c r="S261" s="1"/>
      <c r="T261" s="69"/>
      <c r="U261" s="1"/>
      <c r="V261" s="69"/>
      <c r="W261" s="1"/>
      <c r="AA261" s="69"/>
      <c r="AB261" s="69"/>
      <c r="AC261" s="69"/>
      <c r="AD261" s="1"/>
      <c r="AE261" s="69"/>
      <c r="AF261" s="1"/>
      <c r="AG261" s="69"/>
      <c r="AH261" s="1"/>
      <c r="AI261" s="69"/>
      <c r="AJ261" s="1"/>
      <c r="AK261" s="69"/>
      <c r="AL261" s="1"/>
      <c r="AM261" s="69"/>
      <c r="AN261" s="1"/>
      <c r="AO261" s="69"/>
      <c r="AP261" s="1"/>
      <c r="AQ261" s="69"/>
      <c r="AR261" s="1"/>
      <c r="AS261" s="69"/>
      <c r="AT261" s="1"/>
      <c r="AU261" s="69"/>
      <c r="AV261" s="1"/>
      <c r="AW261" s="83"/>
      <c r="AX261" s="84"/>
      <c r="BA261" s="149"/>
      <c r="BB261" s="150"/>
      <c r="BC261" s="151"/>
      <c r="BQ261" s="153"/>
      <c r="BR261" s="151"/>
      <c r="BV261" s="151"/>
      <c r="BZ261" s="151"/>
    </row>
    <row r="262" spans="1:78" ht="12.75" customHeight="1" x14ac:dyDescent="0.25">
      <c r="B262" s="71" t="str">
        <f t="shared" ref="B262:Q262" si="310">IF(AA262=0,"",AA262)</f>
        <v>Gegner-Nr.:</v>
      </c>
      <c r="C262" s="72" t="str">
        <f t="shared" si="310"/>
        <v>&gt;&gt;&gt;&gt;</v>
      </c>
      <c r="D262" s="396">
        <f t="shared" si="310"/>
        <v>2</v>
      </c>
      <c r="E262" s="396" t="str">
        <f t="shared" si="310"/>
        <v/>
      </c>
      <c r="F262" s="396">
        <f t="shared" si="310"/>
        <v>6</v>
      </c>
      <c r="G262" s="396" t="str">
        <f t="shared" si="310"/>
        <v/>
      </c>
      <c r="H262" s="396">
        <f t="shared" si="310"/>
        <v>7</v>
      </c>
      <c r="I262" s="396" t="str">
        <f t="shared" si="310"/>
        <v/>
      </c>
      <c r="J262" s="396">
        <f t="shared" si="310"/>
        <v>10</v>
      </c>
      <c r="K262" s="396" t="str">
        <f t="shared" si="310"/>
        <v/>
      </c>
      <c r="L262" s="396">
        <f t="shared" si="310"/>
        <v>8</v>
      </c>
      <c r="M262" s="396" t="str">
        <f t="shared" si="310"/>
        <v/>
      </c>
      <c r="N262" s="396">
        <f t="shared" si="310"/>
        <v>3</v>
      </c>
      <c r="O262" s="396" t="str">
        <f t="shared" si="310"/>
        <v/>
      </c>
      <c r="P262" s="396">
        <f t="shared" si="310"/>
        <v>4</v>
      </c>
      <c r="Q262" s="396" t="str">
        <f t="shared" si="310"/>
        <v/>
      </c>
      <c r="R262" s="396">
        <f t="shared" ref="N262:U264" si="311">IF(AQ262=0,"",AQ262)</f>
        <v>1</v>
      </c>
      <c r="S262" s="396" t="str">
        <f t="shared" si="311"/>
        <v/>
      </c>
      <c r="T262" s="396">
        <f t="shared" si="311"/>
        <v>5</v>
      </c>
      <c r="U262" s="396" t="str">
        <f t="shared" si="311"/>
        <v/>
      </c>
      <c r="V262" s="412"/>
      <c r="W262" s="412"/>
      <c r="AA262" s="71" t="s">
        <v>958</v>
      </c>
      <c r="AB262" s="72" t="s">
        <v>959</v>
      </c>
      <c r="AC262" s="418">
        <f>VLOOKUP($AA242,Schlüssel!$A$5:$DG$14,23)</f>
        <v>2</v>
      </c>
      <c r="AD262" s="419"/>
      <c r="AE262" s="418">
        <f>VLOOKUP($AA242,Schlüssel!$A$5:$EK$14,24)</f>
        <v>6</v>
      </c>
      <c r="AF262" s="419"/>
      <c r="AG262" s="418">
        <f>VLOOKUP($AA242,Schlüssel!$A$5:$EK$14,25)</f>
        <v>7</v>
      </c>
      <c r="AH262" s="419"/>
      <c r="AI262" s="418">
        <f>VLOOKUP($AA242,Schlüssel!$A$5:$EK$14,26)</f>
        <v>10</v>
      </c>
      <c r="AJ262" s="419"/>
      <c r="AK262" s="418">
        <f>VLOOKUP($AA242,Schlüssel!$A$5:$EK$14,27)</f>
        <v>8</v>
      </c>
      <c r="AL262" s="419"/>
      <c r="AM262" s="418">
        <f>VLOOKUP($AA242,Schlüssel!$A$5:$EK$14,28)</f>
        <v>3</v>
      </c>
      <c r="AN262" s="419"/>
      <c r="AO262" s="418">
        <f>VLOOKUP($AA242,Schlüssel!$A$5:$EK$14,29)</f>
        <v>4</v>
      </c>
      <c r="AP262" s="419"/>
      <c r="AQ262" s="418">
        <f>VLOOKUP($AA242,Schlüssel!$A$5:$EK$14,30)</f>
        <v>1</v>
      </c>
      <c r="AR262" s="419"/>
      <c r="AS262" s="418">
        <f>VLOOKUP($AA242,Schlüssel!$A$5:$EK$14,31)</f>
        <v>5</v>
      </c>
      <c r="AT262" s="419"/>
      <c r="AU262" s="107"/>
      <c r="AV262" s="107"/>
      <c r="AW262" s="83"/>
      <c r="AX262" s="84"/>
      <c r="BA262" s="149"/>
      <c r="BB262" s="150"/>
      <c r="BC262" s="151"/>
      <c r="BQ262" s="153"/>
      <c r="BR262" s="151"/>
      <c r="BV262" s="151"/>
      <c r="BZ262" s="151"/>
    </row>
    <row r="263" spans="1:78" ht="28.5" customHeight="1" x14ac:dyDescent="0.25">
      <c r="B263" s="73" t="str">
        <f t="shared" ref="B263:M264" si="312">IF(AA263=0,"",AA263)</f>
        <v/>
      </c>
      <c r="C263" s="69" t="str">
        <f t="shared" si="312"/>
        <v/>
      </c>
      <c r="D263" s="409" t="str">
        <f t="shared" si="312"/>
        <v>BK München 3</v>
      </c>
      <c r="E263" s="410" t="str">
        <f t="shared" si="312"/>
        <v/>
      </c>
      <c r="F263" s="409" t="str">
        <f t="shared" si="312"/>
        <v>Bajuwaren München 1</v>
      </c>
      <c r="G263" s="410" t="str">
        <f t="shared" si="312"/>
        <v/>
      </c>
      <c r="H263" s="409" t="str">
        <f t="shared" si="312"/>
        <v>Bowlinghaus Bamberg 1</v>
      </c>
      <c r="I263" s="410" t="str">
        <f t="shared" si="312"/>
        <v/>
      </c>
      <c r="J263" s="409" t="str">
        <f t="shared" si="312"/>
        <v>Donaubowler Regensburg 1</v>
      </c>
      <c r="K263" s="410" t="str">
        <f t="shared" si="312"/>
        <v/>
      </c>
      <c r="L263" s="409" t="str">
        <f t="shared" si="312"/>
        <v>Schanzer Ingolstadt 1</v>
      </c>
      <c r="M263" s="410" t="str">
        <f t="shared" si="312"/>
        <v/>
      </c>
      <c r="N263" s="409" t="str">
        <f t="shared" si="311"/>
        <v>SG DJK Rimpar 1</v>
      </c>
      <c r="O263" s="410" t="str">
        <f t="shared" si="311"/>
        <v/>
      </c>
      <c r="P263" s="409" t="str">
        <f t="shared" si="311"/>
        <v>SG Rottendorf 1</v>
      </c>
      <c r="Q263" s="410" t="str">
        <f t="shared" si="311"/>
        <v/>
      </c>
      <c r="R263" s="409" t="str">
        <f t="shared" si="311"/>
        <v>BC Comet Nürnberg</v>
      </c>
      <c r="S263" s="410" t="str">
        <f t="shared" si="311"/>
        <v/>
      </c>
      <c r="T263" s="409" t="str">
        <f t="shared" si="311"/>
        <v>BC EMAX Unterföhring 2</v>
      </c>
      <c r="U263" s="410" t="str">
        <f t="shared" si="311"/>
        <v/>
      </c>
      <c r="V263" s="411"/>
      <c r="W263" s="411"/>
      <c r="AA263" s="73"/>
      <c r="AB263" s="69"/>
      <c r="AC263" s="409" t="str">
        <f>VLOOKUP(AC262,Schlüssel!$A$5:$K$14,2)</f>
        <v>BK München 3</v>
      </c>
      <c r="AD263" s="410"/>
      <c r="AE263" s="409" t="str">
        <f>VLOOKUP(AE262,Schlüssel!$A$5:$K$14,2)</f>
        <v>Bajuwaren München 1</v>
      </c>
      <c r="AF263" s="410"/>
      <c r="AG263" s="409" t="str">
        <f>VLOOKUP(AG262,Schlüssel!$A$5:$K$14,2)</f>
        <v>Bowlinghaus Bamberg 1</v>
      </c>
      <c r="AH263" s="410"/>
      <c r="AI263" s="409" t="str">
        <f>VLOOKUP(AI262,Schlüssel!$A$5:$K$14,2)</f>
        <v>Donaubowler Regensburg 1</v>
      </c>
      <c r="AJ263" s="410"/>
      <c r="AK263" s="409" t="str">
        <f>VLOOKUP(AK262,Schlüssel!$A$5:$K$14,2)</f>
        <v>Schanzer Ingolstadt 1</v>
      </c>
      <c r="AL263" s="410"/>
      <c r="AM263" s="409" t="str">
        <f>VLOOKUP(AM262,Schlüssel!$A$5:$K$14,2)</f>
        <v>SG DJK Rimpar 1</v>
      </c>
      <c r="AN263" s="410"/>
      <c r="AO263" s="409" t="str">
        <f>VLOOKUP(AO262,Schlüssel!$A$5:$K$14,2)</f>
        <v>SG Rottendorf 1</v>
      </c>
      <c r="AP263" s="410"/>
      <c r="AQ263" s="409" t="str">
        <f>VLOOKUP(AQ262,Schlüssel!$A$5:$K$14,2)</f>
        <v>BC Comet Nürnberg</v>
      </c>
      <c r="AR263" s="410"/>
      <c r="AS263" s="409" t="str">
        <f>VLOOKUP(AS262,Schlüssel!$A$5:$K$14,2)</f>
        <v>BC EMAX Unterföhring 2</v>
      </c>
      <c r="AT263" s="410"/>
      <c r="AU263" s="108"/>
      <c r="AV263" s="108"/>
      <c r="AW263" s="83"/>
      <c r="AX263" s="84"/>
      <c r="BA263" s="149"/>
      <c r="BB263" s="150"/>
      <c r="BC263" s="151"/>
      <c r="BQ263" s="153"/>
      <c r="BR263" s="151"/>
      <c r="BV263" s="151"/>
      <c r="BZ263" s="151"/>
    </row>
    <row r="264" spans="1:78" ht="12" customHeight="1" x14ac:dyDescent="0.25">
      <c r="B264" s="73" t="str">
        <f t="shared" si="312"/>
        <v/>
      </c>
      <c r="C264" s="69" t="str">
        <f t="shared" si="312"/>
        <v/>
      </c>
      <c r="D264" s="395" t="str">
        <f t="shared" si="312"/>
        <v/>
      </c>
      <c r="E264" s="395" t="str">
        <f t="shared" si="312"/>
        <v/>
      </c>
      <c r="F264" s="395" t="str">
        <f t="shared" si="312"/>
        <v/>
      </c>
      <c r="G264" s="395" t="str">
        <f t="shared" si="312"/>
        <v/>
      </c>
      <c r="H264" s="395" t="str">
        <f t="shared" si="312"/>
        <v/>
      </c>
      <c r="I264" s="395" t="str">
        <f t="shared" si="312"/>
        <v/>
      </c>
      <c r="J264" s="395" t="str">
        <f t="shared" si="312"/>
        <v/>
      </c>
      <c r="K264" s="395" t="str">
        <f t="shared" si="312"/>
        <v/>
      </c>
      <c r="L264" s="395" t="str">
        <f t="shared" si="312"/>
        <v/>
      </c>
      <c r="M264" s="395" t="str">
        <f t="shared" si="312"/>
        <v/>
      </c>
      <c r="N264" s="395" t="str">
        <f t="shared" si="311"/>
        <v/>
      </c>
      <c r="O264" s="395" t="str">
        <f t="shared" si="311"/>
        <v/>
      </c>
      <c r="P264" s="395" t="str">
        <f t="shared" si="311"/>
        <v/>
      </c>
      <c r="Q264" s="395" t="str">
        <f t="shared" si="311"/>
        <v/>
      </c>
      <c r="R264" s="395" t="str">
        <f t="shared" si="311"/>
        <v/>
      </c>
      <c r="S264" s="395" t="str">
        <f t="shared" si="311"/>
        <v/>
      </c>
      <c r="T264" s="395" t="str">
        <f t="shared" si="311"/>
        <v/>
      </c>
      <c r="U264" s="408" t="str">
        <f t="shared" si="311"/>
        <v/>
      </c>
      <c r="V264" s="301"/>
      <c r="W264" s="301"/>
      <c r="AA264" s="73"/>
      <c r="AB264" s="69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78"/>
      <c r="AV264" s="78"/>
      <c r="AW264" s="83"/>
      <c r="AX264" s="84"/>
      <c r="BA264" s="149"/>
      <c r="BB264" s="150"/>
      <c r="BC264" s="151"/>
      <c r="BQ264" s="153"/>
      <c r="BR264" s="151"/>
      <c r="BV264" s="151"/>
      <c r="BZ264" s="151"/>
    </row>
    <row r="265" spans="1:78" ht="15.9" customHeight="1" x14ac:dyDescent="0.25">
      <c r="B265" s="391" t="str">
        <f t="shared" ref="B265:C269" si="313">IF(AA265=0,"",AA265)</f>
        <v>Spieler 1</v>
      </c>
      <c r="C265" s="392" t="str">
        <f t="shared" si="313"/>
        <v/>
      </c>
      <c r="D265" s="393">
        <f>IF(AC265=301,"",AC265)</f>
        <v>0</v>
      </c>
      <c r="E265" s="393" t="str">
        <f>IF(AD265=0,"",AD265)</f>
        <v/>
      </c>
      <c r="F265" s="393">
        <f>IF(AE265=301,"",AE265)</f>
        <v>0</v>
      </c>
      <c r="G265" s="393" t="str">
        <f>IF(AF265=0,"",AF265)</f>
        <v/>
      </c>
      <c r="H265" s="393">
        <f>IF(AG265=301,"",AG265)</f>
        <v>0</v>
      </c>
      <c r="I265" s="393" t="str">
        <f>IF(AH265=0,"",AH265)</f>
        <v/>
      </c>
      <c r="J265" s="393">
        <f>IF(AI265=301,"",AI265)</f>
        <v>0</v>
      </c>
      <c r="K265" s="393" t="str">
        <f>IF(AJ265=0,"",AJ265)</f>
        <v/>
      </c>
      <c r="L265" s="393">
        <f>IF(AK265=301,"",AK265)</f>
        <v>0</v>
      </c>
      <c r="M265" s="393" t="str">
        <f>IF(AL265=0,"",AL265)</f>
        <v/>
      </c>
      <c r="N265" s="393">
        <f>IF(AM265=301,"",AM265)</f>
        <v>0</v>
      </c>
      <c r="O265" s="393" t="str">
        <f>IF(AN265=0,"",AN265)</f>
        <v/>
      </c>
      <c r="P265" s="393">
        <f>IF(AO265=301,"",AO265)</f>
        <v>0</v>
      </c>
      <c r="Q265" s="393" t="str">
        <f>IF(AP265=0,"",AP265)</f>
        <v/>
      </c>
      <c r="R265" s="393">
        <f>IF(AQ265=301,"",AQ265)</f>
        <v>0</v>
      </c>
      <c r="S265" s="393" t="str">
        <f>IF(AR265=0,"",AR265)</f>
        <v/>
      </c>
      <c r="T265" s="393">
        <f>IF(AS265=301,"",AS265)</f>
        <v>0</v>
      </c>
      <c r="U265" s="393" t="str">
        <f>IF(AT265=0,"",AT265)</f>
        <v/>
      </c>
      <c r="V265" s="404"/>
      <c r="W265" s="404"/>
      <c r="AA265" s="74" t="s">
        <v>0</v>
      </c>
      <c r="AB265" s="75"/>
      <c r="AC265" s="420">
        <f>ABS(INDEX(AC:AC,MATCH(AC262,$AA:$AA,0)+5)+INDEX(AC:AC,MATCH(AC262,$AA:$AA,0)+6)+INDEX(AC:AC,MATCH(AC262,$AA:$AA,0)+7))</f>
        <v>0</v>
      </c>
      <c r="AD265" s="421"/>
      <c r="AE265" s="420">
        <f>ABS(INDEX(AE:AE,MATCH(AE262,$AA:$AA,0)+5)+INDEX(AE:AE,MATCH(AE262,$AA:$AA,0)+6)+INDEX(AE:AE,MATCH(AE262,$AA:$AA,0)+7))</f>
        <v>0</v>
      </c>
      <c r="AF265" s="421"/>
      <c r="AG265" s="420">
        <f>ABS(INDEX(AG:AG,MATCH(AG262,$AA:$AA,0)+5)+INDEX(AG:AG,MATCH(AG262,$AA:$AA,0)+6)+INDEX(AG:AG,MATCH(AG262,$AA:$AA,0)+7))</f>
        <v>0</v>
      </c>
      <c r="AH265" s="421"/>
      <c r="AI265" s="420">
        <f>ABS(INDEX(AI:AI,MATCH(AI262,$AA:$AA,0)+5)+INDEX(AI:AI,MATCH(AI262,$AA:$AA,0)+6)+INDEX(AI:AI,MATCH(AI262,$AA:$AA,0)+7))</f>
        <v>0</v>
      </c>
      <c r="AJ265" s="421"/>
      <c r="AK265" s="420">
        <f>ABS(INDEX(AK:AK,MATCH(AK262,$AA:$AA,0)+5)+INDEX(AK:AK,MATCH(AK262,$AA:$AA,0)+6)+INDEX(AK:AK,MATCH(AK262,$AA:$AA,0)+7))</f>
        <v>0</v>
      </c>
      <c r="AL265" s="421"/>
      <c r="AM265" s="420">
        <f>ABS(INDEX(AM:AM,MATCH(AM262,$AA:$AA,0)+5)+INDEX(AM:AM,MATCH(AM262,$AA:$AA,0)+6)+INDEX(AM:AM,MATCH(AM262,$AA:$AA,0)+7))</f>
        <v>0</v>
      </c>
      <c r="AN265" s="421"/>
      <c r="AO265" s="420">
        <f>ABS(INDEX(AO:AO,MATCH(AO262,$AA:$AA,0)+5)+INDEX(AO:AO,MATCH(AO262,$AA:$AA,0)+6)+INDEX(AO:AO,MATCH(AO262,$AA:$AA,0)+7))</f>
        <v>0</v>
      </c>
      <c r="AP265" s="421"/>
      <c r="AQ265" s="420">
        <f>ABS(INDEX(AQ:AQ,MATCH(AQ262,$AA:$AA,0)+5)+INDEX(AQ:AQ,MATCH(AQ262,$AA:$AA,0)+6)+INDEX(AQ:AQ,MATCH(AQ262,$AA:$AA,0)+7))</f>
        <v>0</v>
      </c>
      <c r="AR265" s="421"/>
      <c r="AS265" s="420">
        <f>ABS(INDEX(AS:AS,MATCH(AS262,$AA:$AA,0)+5)+INDEX(AS:AS,MATCH(AS262,$AA:$AA,0)+6)+INDEX(AS:AS,MATCH(AS262,$AA:$AA,0)+7))</f>
        <v>0</v>
      </c>
      <c r="AT265" s="421"/>
      <c r="AU265" s="1"/>
      <c r="AV265" s="1"/>
      <c r="AW265" s="83"/>
      <c r="AX265" s="84"/>
      <c r="BA265" s="149"/>
      <c r="BB265" s="150"/>
      <c r="BC265" s="151"/>
      <c r="BQ265" s="153"/>
      <c r="BR265" s="151"/>
      <c r="BV265" s="151"/>
      <c r="BZ265" s="151"/>
    </row>
    <row r="266" spans="1:78" ht="15.9" customHeight="1" x14ac:dyDescent="0.25">
      <c r="B266" s="391" t="str">
        <f t="shared" si="313"/>
        <v>Spieler 2</v>
      </c>
      <c r="C266" s="392" t="str">
        <f t="shared" si="313"/>
        <v/>
      </c>
      <c r="D266" s="393">
        <f>IF(AC266=301,"",AC266)</f>
        <v>0</v>
      </c>
      <c r="E266" s="393" t="str">
        <f>IF(AD266=0,"",AD266)</f>
        <v/>
      </c>
      <c r="F266" s="393">
        <f>IF(AE266=301,"",AE266)</f>
        <v>0</v>
      </c>
      <c r="G266" s="393" t="str">
        <f>IF(AF266=0,"",AF266)</f>
        <v/>
      </c>
      <c r="H266" s="393">
        <f>IF(AG266=301,"",AG266)</f>
        <v>0</v>
      </c>
      <c r="I266" s="393" t="str">
        <f>IF(AH266=0,"",AH266)</f>
        <v/>
      </c>
      <c r="J266" s="393">
        <f>IF(AI266=301,"",AI266)</f>
        <v>0</v>
      </c>
      <c r="K266" s="393" t="str">
        <f>IF(AJ266=0,"",AJ266)</f>
        <v/>
      </c>
      <c r="L266" s="393">
        <f>IF(AK266=301,"",AK266)</f>
        <v>0</v>
      </c>
      <c r="M266" s="393" t="str">
        <f>IF(AL266=0,"",AL266)</f>
        <v/>
      </c>
      <c r="N266" s="393">
        <f>IF(AM266=301,"",AM266)</f>
        <v>0</v>
      </c>
      <c r="O266" s="393" t="str">
        <f>IF(AN266=0,"",AN266)</f>
        <v/>
      </c>
      <c r="P266" s="393">
        <f>IF(AO266=301,"",AO266)</f>
        <v>0</v>
      </c>
      <c r="Q266" s="393" t="str">
        <f>IF(AP266=0,"",AP266)</f>
        <v/>
      </c>
      <c r="R266" s="393">
        <f>IF(AQ266=301,"",AQ266)</f>
        <v>0</v>
      </c>
      <c r="S266" s="393" t="str">
        <f>IF(AR266=0,"",AR266)</f>
        <v/>
      </c>
      <c r="T266" s="393">
        <f>IF(AS266=301,"",AS266)</f>
        <v>0</v>
      </c>
      <c r="U266" s="393" t="str">
        <f>IF(AT266=0,"",AT266)</f>
        <v/>
      </c>
      <c r="V266" s="404"/>
      <c r="W266" s="404"/>
      <c r="AA266" s="74" t="s">
        <v>2</v>
      </c>
      <c r="AB266" s="75"/>
      <c r="AC266" s="422">
        <f>ABS(INDEX(AC:AC,MATCH(AC262,$AA:$AA,0)+8)+INDEX(AC:AC,MATCH(AC262,$AA:$AA,0)+9)+INDEX(AC:AC,MATCH(AC262,$AA:$AA,0)+10))</f>
        <v>0</v>
      </c>
      <c r="AD266" s="423"/>
      <c r="AE266" s="422">
        <f>ABS(INDEX(AE:AE,MATCH(AE262,$AA:$AA,0)+8)+INDEX(AE:AE,MATCH(AE262,$AA:$AA,0)+9)+INDEX(AE:AE,MATCH(AE262,$AA:$AA,0)+10))</f>
        <v>0</v>
      </c>
      <c r="AF266" s="423"/>
      <c r="AG266" s="422">
        <f>ABS(INDEX(AG:AG,MATCH(AG262,$AA:$AA,0)+8)+INDEX(AG:AG,MATCH(AG262,$AA:$AA,0)+9)+INDEX(AG:AG,MATCH(AG262,$AA:$AA,0)+10))</f>
        <v>0</v>
      </c>
      <c r="AH266" s="423"/>
      <c r="AI266" s="422">
        <f>ABS(INDEX(AI:AI,MATCH(AI262,$AA:$AA,0)+8)+INDEX(AI:AI,MATCH(AI262,$AA:$AA,0)+9)+INDEX(AI:AI,MATCH(AI262,$AA:$AA,0)+10))</f>
        <v>0</v>
      </c>
      <c r="AJ266" s="423"/>
      <c r="AK266" s="422">
        <f>ABS(INDEX(AK:AK,MATCH(AK262,$AA:$AA,0)+8)+INDEX(AK:AK,MATCH(AK262,$AA:$AA,0)+9)+INDEX(AK:AK,MATCH(AK262,$AA:$AA,0)+10))</f>
        <v>0</v>
      </c>
      <c r="AL266" s="423"/>
      <c r="AM266" s="422">
        <f>ABS(INDEX(AM:AM,MATCH(AM262,$AA:$AA,0)+8)+INDEX(AM:AM,MATCH(AM262,$AA:$AA,0)+9)+INDEX(AM:AM,MATCH(AM262,$AA:$AA,0)+10))</f>
        <v>0</v>
      </c>
      <c r="AN266" s="423"/>
      <c r="AO266" s="422">
        <f>ABS(INDEX(AO:AO,MATCH(AO262,$AA:$AA,0)+8)+INDEX(AO:AO,MATCH(AO262,$AA:$AA,0)+9)+INDEX(AO:AO,MATCH(AO262,$AA:$AA,0)+10))</f>
        <v>0</v>
      </c>
      <c r="AP266" s="423"/>
      <c r="AQ266" s="422">
        <f>ABS(INDEX(AQ:AQ,MATCH(AQ262,$AA:$AA,0)+8)+INDEX(AQ:AQ,MATCH(AQ262,$AA:$AA,0)+9)+INDEX(AQ:AQ,MATCH(AQ262,$AA:$AA,0)+10))</f>
        <v>0</v>
      </c>
      <c r="AR266" s="423"/>
      <c r="AS266" s="422">
        <f>ABS(INDEX(AS:AS,MATCH(AS262,$AA:$AA,0)+8)+INDEX(AS:AS,MATCH(AS262,$AA:$AA,0)+9)+INDEX(AS:AS,MATCH(AS262,$AA:$AA,0)+10))</f>
        <v>0</v>
      </c>
      <c r="AT266" s="423"/>
      <c r="AU266" s="1"/>
      <c r="AV266" s="1"/>
      <c r="AW266" s="83"/>
      <c r="AX266" s="84"/>
      <c r="BA266" s="149"/>
      <c r="BB266" s="150"/>
      <c r="BC266" s="151"/>
      <c r="BQ266" s="153"/>
      <c r="BR266" s="151"/>
      <c r="BV266" s="151"/>
      <c r="BZ266" s="151"/>
    </row>
    <row r="267" spans="1:78" ht="15.9" customHeight="1" x14ac:dyDescent="0.25">
      <c r="B267" s="391" t="str">
        <f t="shared" si="313"/>
        <v>Spieler 3</v>
      </c>
      <c r="C267" s="392" t="str">
        <f t="shared" si="313"/>
        <v/>
      </c>
      <c r="D267" s="393">
        <f>IF(AC267=301,"",AC267)</f>
        <v>0</v>
      </c>
      <c r="E267" s="393" t="str">
        <f>IF(AD267=0,"",AD267)</f>
        <v/>
      </c>
      <c r="F267" s="393">
        <f>IF(AE267=301,"",AE267)</f>
        <v>0</v>
      </c>
      <c r="G267" s="393" t="str">
        <f>IF(AF267=0,"",AF267)</f>
        <v/>
      </c>
      <c r="H267" s="393">
        <f>IF(AG267=301,"",AG267)</f>
        <v>0</v>
      </c>
      <c r="I267" s="393" t="str">
        <f>IF(AH267=0,"",AH267)</f>
        <v/>
      </c>
      <c r="J267" s="393">
        <f>IF(AI267=301,"",AI267)</f>
        <v>0</v>
      </c>
      <c r="K267" s="393" t="str">
        <f>IF(AJ267=0,"",AJ267)</f>
        <v/>
      </c>
      <c r="L267" s="393">
        <f>IF(AK267=301,"",AK267)</f>
        <v>0</v>
      </c>
      <c r="M267" s="393" t="str">
        <f>IF(AL267=0,"",AL267)</f>
        <v/>
      </c>
      <c r="N267" s="393">
        <f>IF(AM267=301,"",AM267)</f>
        <v>0</v>
      </c>
      <c r="O267" s="393" t="str">
        <f>IF(AN267=0,"",AN267)</f>
        <v/>
      </c>
      <c r="P267" s="393">
        <f>IF(AO267=301,"",AO267)</f>
        <v>0</v>
      </c>
      <c r="Q267" s="393" t="str">
        <f>IF(AP267=0,"",AP267)</f>
        <v/>
      </c>
      <c r="R267" s="393">
        <f>IF(AQ267=301,"",AQ267)</f>
        <v>0</v>
      </c>
      <c r="S267" s="393" t="str">
        <f>IF(AR267=0,"",AR267)</f>
        <v/>
      </c>
      <c r="T267" s="393">
        <f>IF(AS267=301,"",AS267)</f>
        <v>0</v>
      </c>
      <c r="U267" s="393" t="str">
        <f>IF(AT267=0,"",AT267)</f>
        <v/>
      </c>
      <c r="V267" s="404"/>
      <c r="W267" s="404"/>
      <c r="AA267" s="74" t="s">
        <v>3</v>
      </c>
      <c r="AB267" s="75"/>
      <c r="AC267" s="422">
        <f>ABS(INDEX(AC:AC,MATCH(AC262,$AA:$AA,0)+11)+INDEX(AC:AC,MATCH(AC262,$AA:$AA,0)+12)+INDEX(AC:AC,MATCH(AC262,$AA:$AA,0)+13))</f>
        <v>0</v>
      </c>
      <c r="AD267" s="423"/>
      <c r="AE267" s="422">
        <f>ABS(INDEX(AE:AE,MATCH(AE262,$AA:$AA,0)+11)+INDEX(AE:AE,MATCH(AE262,$AA:$AA,0)+12)+INDEX(AE:AE,MATCH(AE262,$AA:$AA,0)+13))</f>
        <v>0</v>
      </c>
      <c r="AF267" s="423"/>
      <c r="AG267" s="422">
        <f>ABS(INDEX(AG:AG,MATCH(AG262,$AA:$AA,0)+11)+INDEX(AG:AG,MATCH(AG262,$AA:$AA,0)+12)+INDEX(AG:AG,MATCH(AG262,$AA:$AA,0)+13))</f>
        <v>0</v>
      </c>
      <c r="AH267" s="423"/>
      <c r="AI267" s="422">
        <f>ABS(INDEX(AI:AI,MATCH(AI262,$AA:$AA,0)+11)+INDEX(AI:AI,MATCH(AI262,$AA:$AA,0)+12)+INDEX(AI:AI,MATCH(AI262,$AA:$AA,0)+13))</f>
        <v>0</v>
      </c>
      <c r="AJ267" s="423"/>
      <c r="AK267" s="422">
        <f>ABS(INDEX(AK:AK,MATCH(AK262,$AA:$AA,0)+11)+INDEX(AK:AK,MATCH(AK262,$AA:$AA,0)+12)+INDEX(AK:AK,MATCH(AK262,$AA:$AA,0)+13))</f>
        <v>0</v>
      </c>
      <c r="AL267" s="423"/>
      <c r="AM267" s="422">
        <f>ABS(INDEX(AM:AM,MATCH(AM262,$AA:$AA,0)+11)+INDEX(AM:AM,MATCH(AM262,$AA:$AA,0)+12)+INDEX(AM:AM,MATCH(AM262,$AA:$AA,0)+13))</f>
        <v>0</v>
      </c>
      <c r="AN267" s="423"/>
      <c r="AO267" s="422">
        <f>ABS(INDEX(AO:AO,MATCH(AO262,$AA:$AA,0)+11)+INDEX(AO:AO,MATCH(AO262,$AA:$AA,0)+12)+INDEX(AO:AO,MATCH(AO262,$AA:$AA,0)+13))</f>
        <v>0</v>
      </c>
      <c r="AP267" s="423"/>
      <c r="AQ267" s="422">
        <f>ABS(INDEX(AQ:AQ,MATCH(AQ262,$AA:$AA,0)+11)+INDEX(AQ:AQ,MATCH(AQ262,$AA:$AA,0)+12)+INDEX(AQ:AQ,MATCH(AQ262,$AA:$AA,0)+13))</f>
        <v>0</v>
      </c>
      <c r="AR267" s="423"/>
      <c r="AS267" s="422">
        <f>ABS(INDEX(AS:AS,MATCH(AS262,$AA:$AA,0)+11)+INDEX(AS:AS,MATCH(AS262,$AA:$AA,0)+12)+INDEX(AS:AS,MATCH(AS262,$AA:$AA,0)+13))</f>
        <v>0</v>
      </c>
      <c r="AT267" s="423"/>
      <c r="AU267" s="1"/>
      <c r="AV267" s="1"/>
      <c r="AW267" s="83"/>
      <c r="AX267" s="84"/>
      <c r="BA267" s="149"/>
      <c r="BB267" s="150"/>
      <c r="BC267" s="151"/>
      <c r="BQ267" s="153"/>
      <c r="BR267" s="151"/>
      <c r="BV267" s="151"/>
      <c r="BZ267" s="151"/>
    </row>
    <row r="268" spans="1:78" ht="15.9" customHeight="1" x14ac:dyDescent="0.25">
      <c r="B268" s="391" t="str">
        <f t="shared" si="313"/>
        <v>Spieler 4</v>
      </c>
      <c r="C268" s="392" t="str">
        <f t="shared" si="313"/>
        <v/>
      </c>
      <c r="D268" s="393">
        <f>IF(AC268=301,"",AC268)</f>
        <v>0</v>
      </c>
      <c r="E268" s="393" t="str">
        <f>IF(AD268=0,"",AD268)</f>
        <v/>
      </c>
      <c r="F268" s="393">
        <f>IF(AE268=301,"",AE268)</f>
        <v>0</v>
      </c>
      <c r="G268" s="393" t="str">
        <f>IF(AF268=0,"",AF268)</f>
        <v/>
      </c>
      <c r="H268" s="393">
        <f>IF(AG268=301,"",AG268)</f>
        <v>0</v>
      </c>
      <c r="I268" s="393" t="str">
        <f>IF(AH268=0,"",AH268)</f>
        <v/>
      </c>
      <c r="J268" s="393">
        <f>IF(AI268=301,"",AI268)</f>
        <v>0</v>
      </c>
      <c r="K268" s="393" t="str">
        <f>IF(AJ268=0,"",AJ268)</f>
        <v/>
      </c>
      <c r="L268" s="393">
        <f>IF(AK268=301,"",AK268)</f>
        <v>0</v>
      </c>
      <c r="M268" s="393" t="str">
        <f>IF(AL268=0,"",AL268)</f>
        <v/>
      </c>
      <c r="N268" s="393">
        <f>IF(AM268=301,"",AM268)</f>
        <v>0</v>
      </c>
      <c r="O268" s="393" t="str">
        <f>IF(AN268=0,"",AN268)</f>
        <v/>
      </c>
      <c r="P268" s="393">
        <f>IF(AO268=301,"",AO268)</f>
        <v>0</v>
      </c>
      <c r="Q268" s="393" t="str">
        <f>IF(AP268=0,"",AP268)</f>
        <v/>
      </c>
      <c r="R268" s="393">
        <f>IF(AQ268=301,"",AQ268)</f>
        <v>0</v>
      </c>
      <c r="S268" s="393" t="str">
        <f>IF(AR268=0,"",AR268)</f>
        <v/>
      </c>
      <c r="T268" s="393">
        <f>IF(AS268=301,"",AS268)</f>
        <v>0</v>
      </c>
      <c r="U268" s="393" t="str">
        <f>IF(AT268=0,"",AT268)</f>
        <v/>
      </c>
      <c r="V268" s="404"/>
      <c r="W268" s="404"/>
      <c r="AA268" s="74" t="s">
        <v>11</v>
      </c>
      <c r="AB268" s="75"/>
      <c r="AC268" s="422">
        <f>ABS(INDEX(AC:AC,MATCH(AC262,$AA:$AA,0)+14)+INDEX(AC:AC,MATCH(AC262,$AA:$AA,0)+15)+INDEX(AC:AC,MATCH(AC262,$AA:$AA,0)+16))</f>
        <v>0</v>
      </c>
      <c r="AD268" s="423"/>
      <c r="AE268" s="422">
        <f>ABS(INDEX(AE:AE,MATCH(AE262,$AA:$AA,0)+14)+INDEX(AE:AE,MATCH(AE262,$AA:$AA,0)+15)+INDEX(AE:AE,MATCH(AE262,$AA:$AA,0)+16))</f>
        <v>0</v>
      </c>
      <c r="AF268" s="423"/>
      <c r="AG268" s="422">
        <f>ABS(INDEX(AG:AG,MATCH(AG262,$AA:$AA,0)+14)+INDEX(AG:AG,MATCH(AG262,$AA:$AA,0)+15)+INDEX(AG:AG,MATCH(AG262,$AA:$AA,0)+16))</f>
        <v>0</v>
      </c>
      <c r="AH268" s="423"/>
      <c r="AI268" s="422">
        <f>ABS(INDEX(AI:AI,MATCH(AI262,$AA:$AA,0)+14)+INDEX(AI:AI,MATCH(AI262,$AA:$AA,0)+15)+INDEX(AI:AI,MATCH(AI262,$AA:$AA,0)+16))</f>
        <v>0</v>
      </c>
      <c r="AJ268" s="423"/>
      <c r="AK268" s="422">
        <f>ABS(INDEX(AK:AK,MATCH(AK262,$AA:$AA,0)+14)+INDEX(AK:AK,MATCH(AK262,$AA:$AA,0)+15)+INDEX(AK:AK,MATCH(AK262,$AA:$AA,0)+16))</f>
        <v>0</v>
      </c>
      <c r="AL268" s="423"/>
      <c r="AM268" s="422">
        <f>ABS(INDEX(AM:AM,MATCH(AM262,$AA:$AA,0)+14)+INDEX(AM:AM,MATCH(AM262,$AA:$AA,0)+15)+INDEX(AM:AM,MATCH(AM262,$AA:$AA,0)+16))</f>
        <v>0</v>
      </c>
      <c r="AN268" s="423"/>
      <c r="AO268" s="422">
        <f>ABS(INDEX(AO:AO,MATCH(AO262,$AA:$AA,0)+14)+INDEX(AO:AO,MATCH(AO262,$AA:$AA,0)+15)+INDEX(AO:AO,MATCH(AO262,$AA:$AA,0)+16))</f>
        <v>0</v>
      </c>
      <c r="AP268" s="423"/>
      <c r="AQ268" s="422">
        <f>ABS(INDEX(AQ:AQ,MATCH(AQ262,$AA:$AA,0)+14)+INDEX(AQ:AQ,MATCH(AQ262,$AA:$AA,0)+15)+INDEX(AQ:AQ,MATCH(AQ262,$AA:$AA,0)+16))</f>
        <v>0</v>
      </c>
      <c r="AR268" s="423"/>
      <c r="AS268" s="422">
        <f>ABS(INDEX(AS:AS,MATCH(AS262,$AA:$AA,0)+14)+INDEX(AS:AS,MATCH(AS262,$AA:$AA,0)+15)+INDEX(AS:AS,MATCH(AS262,$AA:$AA,0)+16))</f>
        <v>0</v>
      </c>
      <c r="AT268" s="423"/>
      <c r="AU268" s="1"/>
      <c r="AV268" s="1"/>
      <c r="AW268" s="83"/>
      <c r="AX268" s="84"/>
      <c r="BA268" s="149"/>
      <c r="BB268" s="150"/>
      <c r="BC268" s="151"/>
      <c r="BQ268" s="153"/>
      <c r="BR268" s="151"/>
      <c r="BV268" s="151"/>
      <c r="BZ268" s="151"/>
    </row>
    <row r="269" spans="1:78" ht="15.9" customHeight="1" x14ac:dyDescent="0.25">
      <c r="B269" s="388" t="str">
        <f t="shared" si="313"/>
        <v>Gesamt</v>
      </c>
      <c r="C269" s="389" t="str">
        <f t="shared" si="313"/>
        <v/>
      </c>
      <c r="D269" s="394">
        <f>IF(AC269=1505,"",AC269)</f>
        <v>0</v>
      </c>
      <c r="E269" s="394" t="str">
        <f>IF(AD269=0,"",AD269)</f>
        <v/>
      </c>
      <c r="F269" s="394">
        <f>IF(AE269=1505,"",AE269)</f>
        <v>0</v>
      </c>
      <c r="G269" s="394" t="str">
        <f>IF(AF269=0,"",AF269)</f>
        <v/>
      </c>
      <c r="H269" s="394">
        <f>IF(AG269=1505,"",AG269)</f>
        <v>0</v>
      </c>
      <c r="I269" s="394" t="str">
        <f>IF(AH269=0,"",AH269)</f>
        <v/>
      </c>
      <c r="J269" s="394">
        <f>IF(AI269=1505,"",AI269)</f>
        <v>0</v>
      </c>
      <c r="K269" s="394" t="str">
        <f>IF(AJ269=0,"",AJ269)</f>
        <v/>
      </c>
      <c r="L269" s="394">
        <f>IF(AK269=1505,"",AK269)</f>
        <v>0</v>
      </c>
      <c r="M269" s="394" t="str">
        <f>IF(AL269=0,"",AL269)</f>
        <v/>
      </c>
      <c r="N269" s="394">
        <f>IF(AM269=1505,"",AM269)</f>
        <v>0</v>
      </c>
      <c r="O269" s="394" t="str">
        <f>IF(AN269=0,"",AN269)</f>
        <v/>
      </c>
      <c r="P269" s="394">
        <f>IF(AO269=1505,"",AO269)</f>
        <v>0</v>
      </c>
      <c r="Q269" s="394" t="str">
        <f>IF(AP269=0,"",AP269)</f>
        <v/>
      </c>
      <c r="R269" s="394">
        <f>IF(AQ269=1505,"",AQ269)</f>
        <v>0</v>
      </c>
      <c r="S269" s="394" t="str">
        <f>IF(AR269=0,"",AR269)</f>
        <v/>
      </c>
      <c r="T269" s="394">
        <f>IF(AS269=1505,"",AS269)</f>
        <v>0</v>
      </c>
      <c r="U269" s="394" t="str">
        <f>IF(AT269=0,"",AT269)</f>
        <v/>
      </c>
      <c r="V269" s="290"/>
      <c r="W269" s="290"/>
      <c r="AA269" s="76" t="s">
        <v>960</v>
      </c>
      <c r="AB269" s="77"/>
      <c r="AC269" s="388">
        <f>SUM(AC265:AC268)</f>
        <v>0</v>
      </c>
      <c r="AD269" s="389"/>
      <c r="AE269" s="388">
        <f>SUM(AE265:AE268)</f>
        <v>0</v>
      </c>
      <c r="AF269" s="389"/>
      <c r="AG269" s="388">
        <f>SUM(AG265:AG268)</f>
        <v>0</v>
      </c>
      <c r="AH269" s="389"/>
      <c r="AI269" s="388">
        <f>SUM(AI265:AI268)</f>
        <v>0</v>
      </c>
      <c r="AJ269" s="389"/>
      <c r="AK269" s="388">
        <f>SUM(AK265:AK268)</f>
        <v>0</v>
      </c>
      <c r="AL269" s="389"/>
      <c r="AM269" s="388">
        <f>SUM(AM265:AM268)</f>
        <v>0</v>
      </c>
      <c r="AN269" s="389"/>
      <c r="AO269" s="388">
        <f>SUM(AO265:AO268)</f>
        <v>0</v>
      </c>
      <c r="AP269" s="389"/>
      <c r="AQ269" s="388">
        <f>SUM(AQ265:AQ268)</f>
        <v>0</v>
      </c>
      <c r="AR269" s="389"/>
      <c r="AS269" s="388">
        <f>SUM(AS265:AS268)</f>
        <v>0</v>
      </c>
      <c r="AT269" s="389"/>
      <c r="AU269" s="69"/>
      <c r="AV269" s="69"/>
      <c r="AW269" s="83"/>
      <c r="AX269" s="84"/>
      <c r="BA269" s="149"/>
      <c r="BB269" s="150"/>
      <c r="BC269" s="151"/>
      <c r="BQ269" s="153"/>
      <c r="BR269" s="151"/>
      <c r="BV269" s="151"/>
      <c r="BZ269" s="151"/>
    </row>
    <row r="270" spans="1:78" ht="10.5" customHeight="1" x14ac:dyDescent="0.25">
      <c r="B270" s="78"/>
      <c r="C270" s="6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AA270" s="78"/>
      <c r="AB270" s="69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83"/>
      <c r="AX270" s="84"/>
      <c r="BA270" s="149"/>
      <c r="BB270" s="150"/>
      <c r="BC270" s="151"/>
      <c r="BQ270" s="153"/>
      <c r="BR270" s="151"/>
      <c r="BV270" s="151"/>
      <c r="BZ270" s="151"/>
    </row>
    <row r="271" spans="1:78" ht="21" customHeight="1" x14ac:dyDescent="0.4">
      <c r="B271" s="28" t="str">
        <f>AA271</f>
        <v>Team-Nr.</v>
      </c>
      <c r="C271" s="29"/>
      <c r="D271" s="28" t="str">
        <f>AC271</f>
        <v>Liga:</v>
      </c>
      <c r="E271" s="31"/>
      <c r="F271" s="390" t="str">
        <f>AE271</f>
        <v>Bayernliga Herren</v>
      </c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2"/>
      <c r="S271" s="33" t="s">
        <v>955</v>
      </c>
      <c r="T271" s="34"/>
      <c r="U271" s="401" t="str">
        <f>AT271</f>
        <v>18.10./19.10.</v>
      </c>
      <c r="V271" s="402"/>
      <c r="W271" s="403"/>
      <c r="X271" s="386"/>
      <c r="Y271" s="387"/>
      <c r="Z271" s="387"/>
      <c r="AA271" s="28" t="s">
        <v>974</v>
      </c>
      <c r="AB271" s="29"/>
      <c r="AC271" s="30" t="s">
        <v>953</v>
      </c>
      <c r="AD271" s="31"/>
      <c r="AE271" s="29" t="str">
        <f>Schlüssel!$C$1</f>
        <v>Bayernliga Herren</v>
      </c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32"/>
      <c r="AR271" s="33" t="s">
        <v>955</v>
      </c>
      <c r="AS271" s="34"/>
      <c r="AT271" s="401" t="str">
        <f>VLOOKUP(AS272,Spielorte!$A$1:$C$6,2)</f>
        <v>18.10./19.10.</v>
      </c>
      <c r="AU271" s="402"/>
      <c r="AV271" s="403"/>
      <c r="AW271" s="83"/>
      <c r="AX271" s="84"/>
      <c r="BA271" s="149" t="s">
        <v>1117</v>
      </c>
      <c r="BB271" s="150" t="s">
        <v>972</v>
      </c>
      <c r="BC271" s="151" t="s">
        <v>991</v>
      </c>
      <c r="BD271" s="152" t="s">
        <v>990</v>
      </c>
      <c r="BE271" s="152" t="s">
        <v>972</v>
      </c>
      <c r="BF271" s="152" t="s">
        <v>992</v>
      </c>
      <c r="BG271" s="152" t="s">
        <v>1028</v>
      </c>
      <c r="BH271" s="152" t="s">
        <v>1118</v>
      </c>
      <c r="BI271" s="152" t="s">
        <v>1119</v>
      </c>
      <c r="BJ271" s="152" t="s">
        <v>1120</v>
      </c>
      <c r="BK271" s="152" t="s">
        <v>1121</v>
      </c>
      <c r="BL271" s="152" t="s">
        <v>1122</v>
      </c>
      <c r="BM271" s="152" t="s">
        <v>1129</v>
      </c>
      <c r="BN271" s="152" t="s">
        <v>1130</v>
      </c>
      <c r="BO271" s="152" t="s">
        <v>1131</v>
      </c>
      <c r="BP271" s="152" t="s">
        <v>1132</v>
      </c>
      <c r="BQ271" s="153" t="s">
        <v>1123</v>
      </c>
      <c r="BR271" s="151" t="s">
        <v>993</v>
      </c>
      <c r="BS271" s="152" t="s">
        <v>1124</v>
      </c>
      <c r="BT271" s="152" t="s">
        <v>1125</v>
      </c>
      <c r="BU271" s="152" t="s">
        <v>991</v>
      </c>
      <c r="BV271" s="151" t="s">
        <v>993</v>
      </c>
      <c r="BW271" s="153" t="s">
        <v>1126</v>
      </c>
      <c r="BX271" s="152" t="s">
        <v>1127</v>
      </c>
      <c r="BY271" s="152" t="s">
        <v>1128</v>
      </c>
      <c r="BZ271" s="151" t="s">
        <v>993</v>
      </c>
    </row>
    <row r="272" spans="1:78" ht="17.25" customHeight="1" thickBot="1" x14ac:dyDescent="0.45">
      <c r="B272" s="37">
        <f>AA272</f>
        <v>10</v>
      </c>
      <c r="D272" s="30" t="s">
        <v>954</v>
      </c>
      <c r="E272" s="38"/>
      <c r="F272" s="400" t="str">
        <f>AE272</f>
        <v>Unterföhring Dreambowl Palace</v>
      </c>
      <c r="G272" s="400"/>
      <c r="H272" s="400"/>
      <c r="I272" s="400"/>
      <c r="J272" s="400"/>
      <c r="K272" s="400"/>
      <c r="L272" s="400"/>
      <c r="M272" s="400"/>
      <c r="N272" s="400"/>
      <c r="O272" s="400"/>
      <c r="P272" s="39"/>
      <c r="Q272" s="39"/>
      <c r="S272" s="33" t="s">
        <v>952</v>
      </c>
      <c r="T272" s="40">
        <f>AS272</f>
        <v>2</v>
      </c>
      <c r="U272" s="34"/>
      <c r="V272" s="34"/>
      <c r="X272" t="s">
        <v>976</v>
      </c>
      <c r="Z272" s="36"/>
      <c r="AA272" s="37">
        <v>10</v>
      </c>
      <c r="AC272" s="30" t="s">
        <v>954</v>
      </c>
      <c r="AD272" s="38"/>
      <c r="AE272" s="85" t="str">
        <f>VLOOKUP(AS272,Spielorte!$A$1:$C$6,3)</f>
        <v>Unterföhring Dreambowl Palace</v>
      </c>
      <c r="AF272" s="85"/>
      <c r="AG272" s="85"/>
      <c r="AH272" s="85"/>
      <c r="AI272" s="85"/>
      <c r="AJ272" s="85"/>
      <c r="AK272" s="85"/>
      <c r="AL272" s="85"/>
      <c r="AM272" s="85"/>
      <c r="AN272" s="85"/>
      <c r="AO272" s="39"/>
      <c r="AP272" s="39"/>
      <c r="AR272" s="33" t="s">
        <v>952</v>
      </c>
      <c r="AS272" s="40">
        <v>2</v>
      </c>
      <c r="AT272" s="34"/>
      <c r="AU272" s="34"/>
      <c r="AW272" s="83"/>
      <c r="AX272" s="84"/>
      <c r="BA272" s="149"/>
      <c r="BB272" s="150"/>
      <c r="BC272" s="151"/>
      <c r="BQ272" s="153"/>
      <c r="BR272" s="151"/>
      <c r="BV272" s="151"/>
      <c r="BW272" s="153"/>
      <c r="BZ272" s="151"/>
    </row>
    <row r="273" spans="1:78" ht="15.75" customHeight="1" thickBot="1" x14ac:dyDescent="0.3">
      <c r="B273" s="41" t="str">
        <f>VLOOKUP(B272,Schlüssel!$A$5:$B$14,2)</f>
        <v>Donaubowler Regensburg 1</v>
      </c>
      <c r="C273" s="42"/>
      <c r="D273" s="43"/>
      <c r="E273" s="44"/>
      <c r="F273" s="45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AA273" s="41" t="str">
        <f>VLOOKUP(AA272,Schlüssel!$A$5:$B$14,2)</f>
        <v>Donaubowler Regensburg 1</v>
      </c>
      <c r="AB273" s="42"/>
      <c r="AC273" s="43"/>
      <c r="AD273" s="44"/>
      <c r="AE273" s="45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W273" s="83"/>
      <c r="AX273" s="84"/>
      <c r="BA273" s="149"/>
      <c r="BB273" s="150"/>
      <c r="BC273" s="151"/>
      <c r="BQ273" s="153"/>
      <c r="BR273" s="151"/>
      <c r="BV273" s="151"/>
      <c r="BW273" s="153"/>
      <c r="BZ273" s="151"/>
    </row>
    <row r="274" spans="1:78" ht="13.8" thickBot="1" x14ac:dyDescent="0.3">
      <c r="A274" s="4"/>
      <c r="B274" s="28"/>
      <c r="C274" s="47"/>
      <c r="D274" s="48" t="s">
        <v>10</v>
      </c>
      <c r="E274" s="28">
        <f>VLOOKUP($B$2,Schlüssel!$A$5:$DZ$14,13)</f>
        <v>7</v>
      </c>
      <c r="F274" s="49" t="s">
        <v>10</v>
      </c>
      <c r="G274" s="28">
        <f>VLOOKUP($B$2,Schlüssel!$A$5:$DZ$14,14)</f>
        <v>6</v>
      </c>
      <c r="H274" s="49" t="s">
        <v>10</v>
      </c>
      <c r="I274" s="28">
        <f>VLOOKUP($B$2,Schlüssel!$A$5:$DZ$14,15)</f>
        <v>9</v>
      </c>
      <c r="J274" s="49" t="s">
        <v>10</v>
      </c>
      <c r="K274" s="28">
        <f>VLOOKUP($B$2,Schlüssel!$A$5:$DZ$14,16)</f>
        <v>11</v>
      </c>
      <c r="L274" s="49" t="s">
        <v>10</v>
      </c>
      <c r="M274" s="28">
        <f>VLOOKUP($B$2,Schlüssel!$A$5:$DZ$14,17)</f>
        <v>3</v>
      </c>
      <c r="N274" s="49" t="s">
        <v>10</v>
      </c>
      <c r="O274" s="28">
        <f>VLOOKUP($B$2,Schlüssel!$A$5:$DZ$14,18)</f>
        <v>5</v>
      </c>
      <c r="P274" s="49" t="s">
        <v>10</v>
      </c>
      <c r="Q274" s="28">
        <f>VLOOKUP($B$2,Schlüssel!$A$5:$DZ$14,19)</f>
        <v>12</v>
      </c>
      <c r="R274" s="49" t="s">
        <v>10</v>
      </c>
      <c r="S274" s="28">
        <f>VLOOKUP($B$2,Schlüssel!$A$5:$DZ$14,20)</f>
        <v>10</v>
      </c>
      <c r="T274" s="49" t="s">
        <v>10</v>
      </c>
      <c r="U274" s="28">
        <f>VLOOKUP($B$2,Schlüssel!$A$5:$DZ$14,21)</f>
        <v>4</v>
      </c>
      <c r="Z274" s="2"/>
      <c r="AA274" s="28"/>
      <c r="AB274" s="47"/>
      <c r="AC274" s="48" t="s">
        <v>10</v>
      </c>
      <c r="AD274" s="28">
        <f>VLOOKUP($AA272,Schlüssel!$A$5:$DZ$14,13)</f>
        <v>6</v>
      </c>
      <c r="AE274" s="49" t="s">
        <v>10</v>
      </c>
      <c r="AF274" s="28">
        <f>VLOOKUP($AA272,Schlüssel!$A$5:$DZ$14,14)</f>
        <v>3</v>
      </c>
      <c r="AG274" s="49" t="s">
        <v>10</v>
      </c>
      <c r="AH274" s="28">
        <f>VLOOKUP($AA272,Schlüssel!$A$5:$DZ$14,15)</f>
        <v>12</v>
      </c>
      <c r="AI274" s="49" t="s">
        <v>10</v>
      </c>
      <c r="AJ274" s="28">
        <f>VLOOKUP($AA272,Schlüssel!$A$5:$DZ$14,16)</f>
        <v>9</v>
      </c>
      <c r="AK274" s="49" t="s">
        <v>10</v>
      </c>
      <c r="AL274" s="28">
        <f>VLOOKUP($AA272,Schlüssel!$A$5:$DZ$14,17)</f>
        <v>4</v>
      </c>
      <c r="AM274" s="49" t="s">
        <v>10</v>
      </c>
      <c r="AN274" s="28">
        <f>VLOOKUP($AA272,Schlüssel!$A$5:$DZ$14,18)</f>
        <v>10</v>
      </c>
      <c r="AO274" s="49" t="s">
        <v>10</v>
      </c>
      <c r="AP274" s="28">
        <f>VLOOKUP($AA272,Schlüssel!$A$5:$DZ$14,19)</f>
        <v>8</v>
      </c>
      <c r="AQ274" s="49" t="s">
        <v>10</v>
      </c>
      <c r="AR274" s="28">
        <f>VLOOKUP($AA272,Schlüssel!$A$5:$DZ$14,20)</f>
        <v>5</v>
      </c>
      <c r="AS274" s="49" t="s">
        <v>10</v>
      </c>
      <c r="AT274" s="28">
        <f>VLOOKUP($AA272,Schlüssel!$A$5:$DZ$14,21)</f>
        <v>11</v>
      </c>
      <c r="AW274" s="83"/>
      <c r="AX274" s="84"/>
      <c r="BA274" s="149"/>
      <c r="BB274" s="150"/>
      <c r="BC274" s="151"/>
      <c r="BQ274" s="153"/>
      <c r="BR274" s="151"/>
      <c r="BV274" s="151"/>
      <c r="BW274" s="153"/>
      <c r="BZ274" s="151"/>
    </row>
    <row r="275" spans="1:78" ht="20.25" customHeight="1" x14ac:dyDescent="0.25">
      <c r="B275" s="50" t="s">
        <v>1</v>
      </c>
      <c r="C275" s="51"/>
      <c r="D275" s="388" t="s">
        <v>961</v>
      </c>
      <c r="E275" s="389"/>
      <c r="F275" s="388" t="s">
        <v>962</v>
      </c>
      <c r="G275" s="389"/>
      <c r="H275" s="388" t="s">
        <v>963</v>
      </c>
      <c r="I275" s="389"/>
      <c r="J275" s="388" t="s">
        <v>964</v>
      </c>
      <c r="K275" s="389"/>
      <c r="L275" s="388" t="s">
        <v>965</v>
      </c>
      <c r="M275" s="389"/>
      <c r="N275" s="388" t="s">
        <v>966</v>
      </c>
      <c r="O275" s="389"/>
      <c r="P275" s="388" t="s">
        <v>967</v>
      </c>
      <c r="Q275" s="389"/>
      <c r="R275" s="388" t="s">
        <v>968</v>
      </c>
      <c r="S275" s="389"/>
      <c r="T275" s="388" t="s">
        <v>969</v>
      </c>
      <c r="U275" s="389"/>
      <c r="V275" s="416" t="s">
        <v>960</v>
      </c>
      <c r="W275" s="417"/>
      <c r="AA275" s="50" t="s">
        <v>1</v>
      </c>
      <c r="AB275" s="51"/>
      <c r="AC275" s="76" t="s">
        <v>961</v>
      </c>
      <c r="AD275" s="77"/>
      <c r="AE275" s="76" t="s">
        <v>962</v>
      </c>
      <c r="AF275" s="77"/>
      <c r="AG275" s="76" t="s">
        <v>963</v>
      </c>
      <c r="AH275" s="77"/>
      <c r="AI275" s="76" t="s">
        <v>964</v>
      </c>
      <c r="AJ275" s="77"/>
      <c r="AK275" s="76" t="s">
        <v>965</v>
      </c>
      <c r="AL275" s="77"/>
      <c r="AM275" s="76" t="s">
        <v>966</v>
      </c>
      <c r="AN275" s="77"/>
      <c r="AO275" s="76" t="s">
        <v>967</v>
      </c>
      <c r="AP275" s="77"/>
      <c r="AQ275" s="76" t="s">
        <v>968</v>
      </c>
      <c r="AR275" s="77"/>
      <c r="AS275" s="76" t="s">
        <v>969</v>
      </c>
      <c r="AT275" s="86"/>
      <c r="AU275" s="87" t="s">
        <v>960</v>
      </c>
      <c r="AV275" s="88"/>
      <c r="AW275" s="83"/>
      <c r="AX275" s="84"/>
      <c r="BA275" s="149"/>
      <c r="BB275" s="150"/>
      <c r="BC275" s="151"/>
      <c r="BQ275" s="153"/>
      <c r="BR275" s="151"/>
      <c r="BV275" s="151"/>
      <c r="BZ275" s="151"/>
    </row>
    <row r="276" spans="1:78" ht="15" customHeight="1" thickBot="1" x14ac:dyDescent="0.3">
      <c r="B276" s="52" t="s">
        <v>970</v>
      </c>
      <c r="C276" s="53" t="s">
        <v>971</v>
      </c>
      <c r="D276" s="54" t="s">
        <v>972</v>
      </c>
      <c r="E276" s="54" t="s">
        <v>973</v>
      </c>
      <c r="F276" s="54" t="s">
        <v>972</v>
      </c>
      <c r="G276" s="54" t="s">
        <v>973</v>
      </c>
      <c r="H276" s="54" t="s">
        <v>972</v>
      </c>
      <c r="I276" s="54" t="s">
        <v>973</v>
      </c>
      <c r="J276" s="54" t="s">
        <v>972</v>
      </c>
      <c r="K276" s="54" t="s">
        <v>973</v>
      </c>
      <c r="L276" s="54" t="s">
        <v>972</v>
      </c>
      <c r="M276" s="54" t="s">
        <v>973</v>
      </c>
      <c r="N276" s="54" t="s">
        <v>972</v>
      </c>
      <c r="O276" s="54" t="s">
        <v>973</v>
      </c>
      <c r="P276" s="54" t="s">
        <v>972</v>
      </c>
      <c r="Q276" s="54" t="s">
        <v>973</v>
      </c>
      <c r="R276" s="54" t="s">
        <v>972</v>
      </c>
      <c r="S276" s="54" t="s">
        <v>973</v>
      </c>
      <c r="T276" s="54" t="s">
        <v>972</v>
      </c>
      <c r="U276" s="54" t="s">
        <v>973</v>
      </c>
      <c r="V276" s="54" t="s">
        <v>972</v>
      </c>
      <c r="W276" s="55" t="s">
        <v>973</v>
      </c>
      <c r="AA276" s="52" t="s">
        <v>970</v>
      </c>
      <c r="AB276" s="53" t="s">
        <v>971</v>
      </c>
      <c r="AC276" s="54" t="s">
        <v>972</v>
      </c>
      <c r="AD276" s="54" t="s">
        <v>973</v>
      </c>
      <c r="AE276" s="54" t="s">
        <v>972</v>
      </c>
      <c r="AF276" s="54" t="s">
        <v>973</v>
      </c>
      <c r="AG276" s="54" t="s">
        <v>972</v>
      </c>
      <c r="AH276" s="54" t="s">
        <v>973</v>
      </c>
      <c r="AI276" s="54" t="s">
        <v>972</v>
      </c>
      <c r="AJ276" s="54" t="s">
        <v>973</v>
      </c>
      <c r="AK276" s="54" t="s">
        <v>972</v>
      </c>
      <c r="AL276" s="54" t="s">
        <v>973</v>
      </c>
      <c r="AM276" s="54" t="s">
        <v>972</v>
      </c>
      <c r="AN276" s="54" t="s">
        <v>973</v>
      </c>
      <c r="AO276" s="54" t="s">
        <v>972</v>
      </c>
      <c r="AP276" s="54" t="s">
        <v>973</v>
      </c>
      <c r="AQ276" s="54" t="s">
        <v>972</v>
      </c>
      <c r="AR276" s="54" t="s">
        <v>973</v>
      </c>
      <c r="AS276" s="54" t="s">
        <v>972</v>
      </c>
      <c r="AT276" s="89" t="s">
        <v>973</v>
      </c>
      <c r="AU276" s="52" t="s">
        <v>972</v>
      </c>
      <c r="AV276" s="55" t="s">
        <v>973</v>
      </c>
      <c r="AW276" s="83"/>
      <c r="AX276" s="84"/>
      <c r="BA276" s="149"/>
      <c r="BB276" s="150"/>
      <c r="BC276" s="151"/>
      <c r="BQ276" s="153"/>
      <c r="BR276" s="151"/>
      <c r="BV276" s="151"/>
      <c r="BZ276" s="151"/>
    </row>
    <row r="277" spans="1:78" ht="17.100000000000001" customHeight="1" x14ac:dyDescent="0.25">
      <c r="A277" s="413" t="s">
        <v>0</v>
      </c>
      <c r="B277" s="56" t="str">
        <f>IF(AA277=0,"",AA277)</f>
        <v/>
      </c>
      <c r="C277" s="57" t="str">
        <f>IF(AB277=0,"",AB277)</f>
        <v/>
      </c>
      <c r="D277" s="58" t="str">
        <f>IF(AC277=0,"",AC277)</f>
        <v/>
      </c>
      <c r="E277" s="397">
        <f>IF(AD277="","",AD277)</f>
        <v>0</v>
      </c>
      <c r="F277" s="58" t="str">
        <f t="shared" ref="F277:F290" si="314">IF(AE277=0,"",AE277)</f>
        <v/>
      </c>
      <c r="G277" s="397">
        <f>IF(AF277="","",AF277)</f>
        <v>0</v>
      </c>
      <c r="H277" s="58" t="str">
        <f t="shared" ref="H277:H290" si="315">IF(AG277=0,"",AG277)</f>
        <v/>
      </c>
      <c r="I277" s="397">
        <f>IF(AH277="","",AH277)</f>
        <v>0</v>
      </c>
      <c r="J277" s="58" t="str">
        <f t="shared" ref="J277:J290" si="316">IF(AI277=0,"",AI277)</f>
        <v/>
      </c>
      <c r="K277" s="397">
        <f>IF(AJ277="","",AJ277)</f>
        <v>0</v>
      </c>
      <c r="L277" s="58" t="str">
        <f t="shared" ref="L277:L290" si="317">IF(AK277=0,"",AK277)</f>
        <v/>
      </c>
      <c r="M277" s="397">
        <f>IF(AL277="","",AL277)</f>
        <v>0</v>
      </c>
      <c r="N277" s="58" t="str">
        <f>IF(AM277=0,"",AM277)</f>
        <v/>
      </c>
      <c r="O277" s="397">
        <f>IF(AN277="","",AN277)</f>
        <v>0</v>
      </c>
      <c r="P277" s="58" t="str">
        <f t="shared" ref="P277:P290" si="318">IF(AO277=0,"",AO277)</f>
        <v/>
      </c>
      <c r="Q277" s="397">
        <f>IF(AP277="","",AP277)</f>
        <v>0</v>
      </c>
      <c r="R277" s="58" t="str">
        <f t="shared" ref="R277:R290" si="319">IF(AQ277=0,"",AQ277)</f>
        <v/>
      </c>
      <c r="S277" s="397">
        <f>IF(AR277="","",AR277)</f>
        <v>0</v>
      </c>
      <c r="T277" s="58" t="str">
        <f t="shared" ref="T277:T290" si="320">IF(AS277=0,"",AS277)</f>
        <v/>
      </c>
      <c r="U277" s="397">
        <f>IF(AT277="","",AT277)</f>
        <v>0</v>
      </c>
      <c r="V277" s="58" t="str">
        <f t="shared" ref="V277:V290" si="321">IF(AU277=0,"",AU277)</f>
        <v/>
      </c>
      <c r="W277" s="397">
        <f>IF(AV277="","",AV277)</f>
        <v>0</v>
      </c>
      <c r="Z277" s="405" t="s">
        <v>0</v>
      </c>
      <c r="AA277" s="272" t="str">
        <f>IF(AB277=0,"",_xlfn.CONCAT(VLOOKUP(AB277,Starter!A:C,2,0)))</f>
        <v/>
      </c>
      <c r="AB277" s="81"/>
      <c r="AC277" s="129"/>
      <c r="AD277" s="163">
        <f>IF(SUM(AC277:AC279)+AC295=0,0,IF(SUM(ABS(AC277),ABS(AC278),ABS(AC279))=AC295,0.5,IF(SUM(ABS(AC277),ABS(AC278),ABS(AC279))&gt;AC295,1,0)))</f>
        <v>0</v>
      </c>
      <c r="AE277" s="132"/>
      <c r="AF277" s="91">
        <f>IF(SUM(AE277:AE279)+AE295=0,0,IF(SUM(ABS(AE277),ABS(AE278),ABS(AE279))=AE295,0.5,IF(SUM(ABS(AE277),ABS(AE278),ABS(AE279))&gt;AE295,1,0)))</f>
        <v>0</v>
      </c>
      <c r="AG277" s="129"/>
      <c r="AH277" s="91">
        <f>IF(SUM(AG277:AG279)+AG295=0,0,IF(SUM(ABS(AG277),ABS(AG278),ABS(AG279))=AG295,0.5,IF(SUM(ABS(AG277),ABS(AG278),ABS(AG279))&gt;AG295,1,0)))</f>
        <v>0</v>
      </c>
      <c r="AI277" s="129"/>
      <c r="AJ277" s="91">
        <f>IF(SUM(AI277:AI279)+AI295=0,0,IF(SUM(ABS(AI277),ABS(AI278),ABS(AI279))=AI295,0.5,IF(SUM(ABS(AI277),ABS(AI278),ABS(AI279))&gt;AI295,1,0)))</f>
        <v>0</v>
      </c>
      <c r="AK277" s="129"/>
      <c r="AL277" s="91">
        <f>IF(SUM(AK277:AK279)+AK295=0,0,IF(SUM(ABS(AK277),ABS(AK278),ABS(AK279))=AK295,0.5,IF(SUM(ABS(AK277),ABS(AK278),ABS(AK279))&gt;AK295,1,0)))</f>
        <v>0</v>
      </c>
      <c r="AM277" s="129"/>
      <c r="AN277" s="91">
        <f>IF(SUM(AM277:AM279)+AM295=0,0,IF(SUM(ABS(AM277),ABS(AM278),ABS(AM279))=AM295,0.5,IF(SUM(ABS(AM277),ABS(AM278),ABS(AM279))&gt;AM295,1,0)))</f>
        <v>0</v>
      </c>
      <c r="AO277" s="129"/>
      <c r="AP277" s="91">
        <f>IF(SUM(AO277:AO279)+AO295=0,0,IF(SUM(ABS(AO277),ABS(AO278),ABS(AO279))=AO295,0.5,IF(SUM(ABS(AO277),ABS(AO278),ABS(AO279))&gt;AO295,1,0)))</f>
        <v>0</v>
      </c>
      <c r="AQ277" s="129"/>
      <c r="AR277" s="91">
        <f>IF(SUM(AQ277:AQ279)+AQ295=0,0,IF(SUM(ABS(AQ277),ABS(AQ278),ABS(AQ279))=AQ295,0.5,IF(SUM(ABS(AQ277),ABS(AQ278),ABS(AQ279))&gt;AQ295,1,0)))</f>
        <v>0</v>
      </c>
      <c r="AS277" s="129"/>
      <c r="AT277" s="91">
        <f>IF(SUM(AS277:AS279)+AS295=0,0,IF(SUM(ABS(AS277),ABS(AS278),ABS(AS279))=AS295,0.5,IF(SUM(ABS(AS277),ABS(AS278),ABS(AS279))&gt;AS295,1,0)))</f>
        <v>0</v>
      </c>
      <c r="AU277" s="92">
        <f t="shared" ref="AU277:AU288" si="322">ABS(SUM(AC277:AC277))+ABS(SUM(AE277:AE277))+ABS(SUM(AG277:AG277))+ABS(SUM(AI277:AI277))+ABS(SUM(AK277:AK277))+ABS(SUM(AM277:AM277))+ABS(SUM(AO277:AO277))+ABS(SUM(AQ277:AQ277))+ABS(SUM(AS277:AS277))</f>
        <v>0</v>
      </c>
      <c r="AV277" s="93">
        <f>SUM(AD277+AF277+AH277+AJ277+AL277+AN277+AP277+AR277+AT277)</f>
        <v>0</v>
      </c>
      <c r="AW277" s="83"/>
      <c r="AX277" s="84"/>
      <c r="AZ277" s="47"/>
      <c r="BA277" s="149"/>
      <c r="BB277" s="150"/>
      <c r="BC277" s="151"/>
      <c r="BD277" s="154">
        <f>+AB277</f>
        <v>0</v>
      </c>
      <c r="BE277" s="150">
        <f>+AU277</f>
        <v>0</v>
      </c>
      <c r="BF277" s="152">
        <f>COUNT(BH277:BP277)</f>
        <v>0</v>
      </c>
      <c r="BG277" s="152">
        <f>COUNTIF(BH277:BP277,"&gt;0")</f>
        <v>0</v>
      </c>
      <c r="BH277" s="152" t="str">
        <f t="shared" ref="BH277:BH288" si="323">IF(AC277=0,"",AC277)</f>
        <v/>
      </c>
      <c r="BI277" s="152" t="str">
        <f t="shared" ref="BI277:BI288" si="324">IF(AE277=0,"",AE277)</f>
        <v/>
      </c>
      <c r="BJ277" s="152" t="str">
        <f t="shared" ref="BJ277:BJ288" si="325">IF(AG277=0,"",AG277)</f>
        <v/>
      </c>
      <c r="BK277" s="152" t="str">
        <f t="shared" ref="BK277:BK288" si="326">IF(AI277=0,"",AI277)</f>
        <v/>
      </c>
      <c r="BL277" s="152" t="str">
        <f t="shared" ref="BL277:BL288" si="327">IF(AK277=0,"",AK277)</f>
        <v/>
      </c>
      <c r="BM277" s="152" t="str">
        <f t="shared" ref="BM277:BM288" si="328">IF(AM277=0,"",AM277)</f>
        <v/>
      </c>
      <c r="BN277" s="152" t="str">
        <f t="shared" ref="BN277:BN288" si="329">IF(AO277=0,"",AO277)</f>
        <v/>
      </c>
      <c r="BO277" s="152" t="str">
        <f t="shared" ref="BO277:BO288" si="330">IF(AQ277=0,"",AQ277)</f>
        <v/>
      </c>
      <c r="BP277" s="152" t="str">
        <f t="shared" ref="BP277:BP288" si="331">IF(AS277=0,"",AS277)</f>
        <v/>
      </c>
      <c r="BQ277" s="153"/>
      <c r="BR277" s="151"/>
      <c r="BS277" s="152">
        <f>MAX(BH277:BP277)</f>
        <v>0</v>
      </c>
      <c r="BT277" s="152">
        <f>IF(BS277&lt;MAX(BS:BS),0,BS277+ROW()/1000000000)</f>
        <v>2.7700000000000001E-7</v>
      </c>
      <c r="BU277" s="152" t="str">
        <f>+AA273</f>
        <v>Donaubowler Regensburg 1</v>
      </c>
      <c r="BV277" s="151">
        <f>RANK(BT277,BT:BT)</f>
        <v>12</v>
      </c>
      <c r="BW277" s="152">
        <f>SUMIF(BH277:BP277,"&gt;0")</f>
        <v>0</v>
      </c>
      <c r="BX277" s="152">
        <f>IF(COUNTIF(BH277:BP277,"&gt;0")&lt;Spielorte!$A$23,0,BE277/Spielorte!$A$23)</f>
        <v>0</v>
      </c>
      <c r="BY277" s="152">
        <f>IF(BX277&lt;MAX(BX:BX),0,BX277+ROW()/1000000000)</f>
        <v>2.7700000000000001E-7</v>
      </c>
      <c r="BZ277" s="151">
        <f t="shared" ref="BZ277:BZ288" si="332">IF(BY277=0,0,RANK(BY277,BY:BY))</f>
        <v>12</v>
      </c>
    </row>
    <row r="278" spans="1:78" ht="17.100000000000001" customHeight="1" x14ac:dyDescent="0.25">
      <c r="A278" s="414"/>
      <c r="B278" s="59" t="str">
        <f t="shared" ref="B278:D290" si="333">IF(AA278=0,"",AA278)</f>
        <v/>
      </c>
      <c r="C278" s="60" t="str">
        <f t="shared" si="333"/>
        <v/>
      </c>
      <c r="D278" s="61" t="str">
        <f t="shared" si="333"/>
        <v/>
      </c>
      <c r="E278" s="398"/>
      <c r="F278" s="61" t="str">
        <f t="shared" si="314"/>
        <v/>
      </c>
      <c r="G278" s="398"/>
      <c r="H278" s="61" t="str">
        <f t="shared" si="315"/>
        <v/>
      </c>
      <c r="I278" s="398"/>
      <c r="J278" s="61" t="str">
        <f t="shared" si="316"/>
        <v/>
      </c>
      <c r="K278" s="398"/>
      <c r="L278" s="61" t="str">
        <f t="shared" si="317"/>
        <v/>
      </c>
      <c r="M278" s="398"/>
      <c r="N278" s="61" t="str">
        <f t="shared" ref="N278:N290" si="334">IF(AM278=0,"",AM278)</f>
        <v/>
      </c>
      <c r="O278" s="398"/>
      <c r="P278" s="61" t="str">
        <f t="shared" si="318"/>
        <v/>
      </c>
      <c r="Q278" s="398"/>
      <c r="R278" s="61" t="str">
        <f t="shared" si="319"/>
        <v/>
      </c>
      <c r="S278" s="398"/>
      <c r="T278" s="61" t="str">
        <f t="shared" si="320"/>
        <v/>
      </c>
      <c r="U278" s="398"/>
      <c r="V278" s="61" t="str">
        <f t="shared" si="321"/>
        <v/>
      </c>
      <c r="W278" s="398"/>
      <c r="Z278" s="406"/>
      <c r="AA278" s="90" t="str">
        <f>IF(AB278=0,"",_xlfn.CONCAT(VLOOKUP(AB278,Starter!A:C,2,0)))</f>
        <v/>
      </c>
      <c r="AB278" s="80"/>
      <c r="AC278" s="130"/>
      <c r="AD278" s="94"/>
      <c r="AE278" s="130"/>
      <c r="AF278" s="94"/>
      <c r="AG278" s="130"/>
      <c r="AH278" s="94"/>
      <c r="AI278" s="130"/>
      <c r="AJ278" s="94"/>
      <c r="AK278" s="130"/>
      <c r="AL278" s="94"/>
      <c r="AM278" s="130"/>
      <c r="AN278" s="94"/>
      <c r="AO278" s="130"/>
      <c r="AP278" s="94"/>
      <c r="AQ278" s="130"/>
      <c r="AR278" s="94"/>
      <c r="AS278" s="130"/>
      <c r="AT278" s="94"/>
      <c r="AU278" s="95">
        <f t="shared" si="322"/>
        <v>0</v>
      </c>
      <c r="AV278" s="96"/>
      <c r="AW278" s="83"/>
      <c r="AX278" s="84"/>
      <c r="AZ278" s="47"/>
      <c r="BA278" s="149"/>
      <c r="BB278" s="150"/>
      <c r="BC278" s="151"/>
      <c r="BD278" s="154">
        <f t="shared" ref="BD278:BD288" si="335">+AB278</f>
        <v>0</v>
      </c>
      <c r="BE278" s="150">
        <f t="shared" ref="BE278:BE288" si="336">+AU278</f>
        <v>0</v>
      </c>
      <c r="BF278" s="152">
        <f t="shared" ref="BF278:BF288" si="337">COUNT(BH278:BP278)</f>
        <v>0</v>
      </c>
      <c r="BG278" s="152">
        <f t="shared" ref="BG278:BG288" si="338">COUNTIF(BH278:BP278,"&gt;0")</f>
        <v>0</v>
      </c>
      <c r="BH278" s="152" t="str">
        <f t="shared" si="323"/>
        <v/>
      </c>
      <c r="BI278" s="152" t="str">
        <f t="shared" si="324"/>
        <v/>
      </c>
      <c r="BJ278" s="152" t="str">
        <f t="shared" si="325"/>
        <v/>
      </c>
      <c r="BK278" s="152" t="str">
        <f t="shared" si="326"/>
        <v/>
      </c>
      <c r="BL278" s="152" t="str">
        <f t="shared" si="327"/>
        <v/>
      </c>
      <c r="BM278" s="152" t="str">
        <f t="shared" si="328"/>
        <v/>
      </c>
      <c r="BN278" s="152" t="str">
        <f t="shared" si="329"/>
        <v/>
      </c>
      <c r="BO278" s="152" t="str">
        <f t="shared" si="330"/>
        <v/>
      </c>
      <c r="BP278" s="152" t="str">
        <f t="shared" si="331"/>
        <v/>
      </c>
      <c r="BQ278" s="153"/>
      <c r="BR278" s="151"/>
      <c r="BS278" s="152">
        <f t="shared" ref="BS278:BS288" si="339">MAX(BH278:BP278)</f>
        <v>0</v>
      </c>
      <c r="BT278" s="152">
        <f t="shared" ref="BT278:BT288" si="340">IF(BS278&lt;MAX(BS:BS),0,BS278+ROW()/1000000000)</f>
        <v>2.7799999999999997E-7</v>
      </c>
      <c r="BU278" s="152" t="str">
        <f t="shared" ref="BU278:BU288" si="341">+BU277</f>
        <v>Donaubowler Regensburg 1</v>
      </c>
      <c r="BV278" s="151">
        <f t="shared" ref="BV278:BV288" si="342">RANK(BT278,BT:BT)</f>
        <v>11</v>
      </c>
      <c r="BW278" s="152">
        <f t="shared" ref="BW278:BW288" si="343">SUMIF(BH278:BP278,"&gt;0")</f>
        <v>0</v>
      </c>
      <c r="BX278" s="152">
        <f>IF(COUNTIF(BH278:BP278,"&gt;0")&lt;Spielorte!$A$23,0,BE278/Spielorte!$A$23)</f>
        <v>0</v>
      </c>
      <c r="BY278" s="152">
        <f t="shared" ref="BY278:BY288" si="344">IF(BX278&lt;MAX(BX:BX),0,BX278+ROW()/1000000000)</f>
        <v>2.7799999999999997E-7</v>
      </c>
      <c r="BZ278" s="151">
        <f t="shared" si="332"/>
        <v>11</v>
      </c>
    </row>
    <row r="279" spans="1:78" ht="17.100000000000001" customHeight="1" thickBot="1" x14ac:dyDescent="0.3">
      <c r="A279" s="415"/>
      <c r="B279" s="62" t="str">
        <f t="shared" si="333"/>
        <v/>
      </c>
      <c r="C279" s="63" t="str">
        <f t="shared" si="333"/>
        <v/>
      </c>
      <c r="D279" s="52" t="str">
        <f t="shared" si="333"/>
        <v/>
      </c>
      <c r="E279" s="399"/>
      <c r="F279" s="52" t="str">
        <f t="shared" si="314"/>
        <v/>
      </c>
      <c r="G279" s="399"/>
      <c r="H279" s="52" t="str">
        <f t="shared" si="315"/>
        <v/>
      </c>
      <c r="I279" s="399"/>
      <c r="J279" s="52" t="str">
        <f t="shared" si="316"/>
        <v/>
      </c>
      <c r="K279" s="399"/>
      <c r="L279" s="52" t="str">
        <f t="shared" si="317"/>
        <v/>
      </c>
      <c r="M279" s="399"/>
      <c r="N279" s="52" t="str">
        <f t="shared" si="334"/>
        <v/>
      </c>
      <c r="O279" s="399"/>
      <c r="P279" s="52" t="str">
        <f t="shared" si="318"/>
        <v/>
      </c>
      <c r="Q279" s="399"/>
      <c r="R279" s="52" t="str">
        <f t="shared" si="319"/>
        <v/>
      </c>
      <c r="S279" s="399"/>
      <c r="T279" s="52" t="str">
        <f t="shared" si="320"/>
        <v/>
      </c>
      <c r="U279" s="399"/>
      <c r="V279" s="52" t="str">
        <f t="shared" si="321"/>
        <v/>
      </c>
      <c r="W279" s="399"/>
      <c r="Z279" s="407"/>
      <c r="AA279" s="99" t="str">
        <f>IF(AB279=0,"",_xlfn.CONCAT(VLOOKUP(AB279,Starter!A:C,2,0)))</f>
        <v/>
      </c>
      <c r="AB279" s="82"/>
      <c r="AC279" s="131"/>
      <c r="AD279" s="94"/>
      <c r="AE279" s="131"/>
      <c r="AF279" s="94"/>
      <c r="AG279" s="131"/>
      <c r="AH279" s="94"/>
      <c r="AI279" s="131"/>
      <c r="AJ279" s="94"/>
      <c r="AK279" s="131"/>
      <c r="AL279" s="94"/>
      <c r="AM279" s="131"/>
      <c r="AN279" s="94"/>
      <c r="AO279" s="131"/>
      <c r="AP279" s="94"/>
      <c r="AQ279" s="131"/>
      <c r="AR279" s="94"/>
      <c r="AS279" s="131"/>
      <c r="AT279" s="94"/>
      <c r="AU279" s="97">
        <f t="shared" si="322"/>
        <v>0</v>
      </c>
      <c r="AV279" s="98"/>
      <c r="AW279" s="83"/>
      <c r="AX279" s="84"/>
      <c r="AZ279" s="47"/>
      <c r="BA279" s="149"/>
      <c r="BB279" s="150"/>
      <c r="BC279" s="151"/>
      <c r="BD279" s="154">
        <f t="shared" si="335"/>
        <v>0</v>
      </c>
      <c r="BE279" s="150">
        <f t="shared" si="336"/>
        <v>0</v>
      </c>
      <c r="BF279" s="152">
        <f t="shared" si="337"/>
        <v>0</v>
      </c>
      <c r="BG279" s="152">
        <f t="shared" si="338"/>
        <v>0</v>
      </c>
      <c r="BH279" s="152" t="str">
        <f t="shared" si="323"/>
        <v/>
      </c>
      <c r="BI279" s="152" t="str">
        <f t="shared" si="324"/>
        <v/>
      </c>
      <c r="BJ279" s="152" t="str">
        <f t="shared" si="325"/>
        <v/>
      </c>
      <c r="BK279" s="152" t="str">
        <f t="shared" si="326"/>
        <v/>
      </c>
      <c r="BL279" s="152" t="str">
        <f t="shared" si="327"/>
        <v/>
      </c>
      <c r="BM279" s="152" t="str">
        <f t="shared" si="328"/>
        <v/>
      </c>
      <c r="BN279" s="152" t="str">
        <f t="shared" si="329"/>
        <v/>
      </c>
      <c r="BO279" s="152" t="str">
        <f t="shared" si="330"/>
        <v/>
      </c>
      <c r="BP279" s="152" t="str">
        <f t="shared" si="331"/>
        <v/>
      </c>
      <c r="BQ279" s="153"/>
      <c r="BR279" s="151"/>
      <c r="BS279" s="152">
        <f t="shared" si="339"/>
        <v>0</v>
      </c>
      <c r="BT279" s="152">
        <f t="shared" si="340"/>
        <v>2.79E-7</v>
      </c>
      <c r="BU279" s="152" t="str">
        <f t="shared" si="341"/>
        <v>Donaubowler Regensburg 1</v>
      </c>
      <c r="BV279" s="151">
        <f t="shared" si="342"/>
        <v>10</v>
      </c>
      <c r="BW279" s="152">
        <f t="shared" si="343"/>
        <v>0</v>
      </c>
      <c r="BX279" s="152">
        <f>IF(COUNTIF(BH279:BP279,"&gt;0")&lt;Spielorte!$A$23,0,BE279/Spielorte!$A$23)</f>
        <v>0</v>
      </c>
      <c r="BY279" s="152">
        <f t="shared" si="344"/>
        <v>2.79E-7</v>
      </c>
      <c r="BZ279" s="151">
        <f t="shared" si="332"/>
        <v>10</v>
      </c>
    </row>
    <row r="280" spans="1:78" ht="17.100000000000001" customHeight="1" x14ac:dyDescent="0.25">
      <c r="A280" s="413" t="s">
        <v>2</v>
      </c>
      <c r="B280" s="56" t="str">
        <f t="shared" si="333"/>
        <v/>
      </c>
      <c r="C280" s="57" t="str">
        <f t="shared" si="333"/>
        <v/>
      </c>
      <c r="D280" s="58" t="str">
        <f t="shared" si="333"/>
        <v/>
      </c>
      <c r="E280" s="397">
        <f>IF(AD280="","",AD280)</f>
        <v>0</v>
      </c>
      <c r="F280" s="58" t="str">
        <f t="shared" si="314"/>
        <v/>
      </c>
      <c r="G280" s="397">
        <f>IF(AF280="","",AF280)</f>
        <v>0</v>
      </c>
      <c r="H280" s="58" t="str">
        <f t="shared" si="315"/>
        <v/>
      </c>
      <c r="I280" s="397">
        <f>IF(AH280="","",AH280)</f>
        <v>0</v>
      </c>
      <c r="J280" s="58" t="str">
        <f t="shared" si="316"/>
        <v/>
      </c>
      <c r="K280" s="397">
        <f>IF(AJ280="","",AJ280)</f>
        <v>0</v>
      </c>
      <c r="L280" s="58" t="str">
        <f t="shared" si="317"/>
        <v/>
      </c>
      <c r="M280" s="397">
        <f>IF(AL280="","",AL280)</f>
        <v>0</v>
      </c>
      <c r="N280" s="58" t="str">
        <f t="shared" si="334"/>
        <v/>
      </c>
      <c r="O280" s="397">
        <f>IF(AN280="","",AN280)</f>
        <v>0</v>
      </c>
      <c r="P280" s="58" t="str">
        <f t="shared" si="318"/>
        <v/>
      </c>
      <c r="Q280" s="397">
        <f>IF(AP280="","",AP280)</f>
        <v>0</v>
      </c>
      <c r="R280" s="58" t="str">
        <f t="shared" si="319"/>
        <v/>
      </c>
      <c r="S280" s="397">
        <f>IF(AR280="","",AR280)</f>
        <v>0</v>
      </c>
      <c r="T280" s="58" t="str">
        <f t="shared" si="320"/>
        <v/>
      </c>
      <c r="U280" s="397">
        <f>IF(AT280="","",AT280)</f>
        <v>0</v>
      </c>
      <c r="V280" s="58" t="str">
        <f t="shared" si="321"/>
        <v/>
      </c>
      <c r="W280" s="397">
        <f>IF(AV280="","",AV280)</f>
        <v>0</v>
      </c>
      <c r="Z280" s="405" t="s">
        <v>2</v>
      </c>
      <c r="AA280" s="272" t="str">
        <f>IF(AB280=0,"",_xlfn.CONCAT(VLOOKUP(AB280,Starter!A:C,2,0)))</f>
        <v/>
      </c>
      <c r="AB280" s="81"/>
      <c r="AC280" s="132"/>
      <c r="AD280" s="91">
        <f>IF(SUM(AC280:AC282)+AC296=0,0,IF(SUM(ABS(AC280),ABS(AC281),ABS(AC282))=AC296,0.5,IF(SUM(ABS(AC280),ABS(AC281),ABS(AC282))&gt;AC296,1,0)))</f>
        <v>0</v>
      </c>
      <c r="AE280" s="132"/>
      <c r="AF280" s="91">
        <f>IF(SUM(AE280:AE282)+AE296=0,0,IF(SUM(ABS(AE280),ABS(AE281),ABS(AE282))=AE296,0.5,IF(SUM(ABS(AE280),ABS(AE281),ABS(AE282))&gt;AE296,1,0)))</f>
        <v>0</v>
      </c>
      <c r="AG280" s="132"/>
      <c r="AH280" s="91">
        <f>IF(SUM(AG280:AG282)+AG296=0,0,IF(SUM(ABS(AG280),ABS(AG281),ABS(AG282))=AG296,0.5,IF(SUM(ABS(AG280),ABS(AG281),ABS(AG282))&gt;AG296,1,0)))</f>
        <v>0</v>
      </c>
      <c r="AI280" s="132"/>
      <c r="AJ280" s="91">
        <f>IF(SUM(AI280:AI282)+AI296=0,0,IF(SUM(ABS(AI280),ABS(AI281),ABS(AI282))=AI296,0.5,IF(SUM(ABS(AI280),ABS(AI281),ABS(AI282))&gt;AI296,1,0)))</f>
        <v>0</v>
      </c>
      <c r="AK280" s="132"/>
      <c r="AL280" s="91">
        <f>IF(SUM(AK280:AK282)+AK296=0,0,IF(SUM(ABS(AK280),ABS(AK281),ABS(AK282))=AK296,0.5,IF(SUM(ABS(AK280),ABS(AK281),ABS(AK282))&gt;AK296,1,0)))</f>
        <v>0</v>
      </c>
      <c r="AM280" s="132"/>
      <c r="AN280" s="91">
        <f>IF(SUM(AM280:AM282)+AM296=0,0,IF(SUM(ABS(AM280),ABS(AM281),ABS(AM282))=AM296,0.5,IF(SUM(ABS(AM280),ABS(AM281),ABS(AM282))&gt;AM296,1,0)))</f>
        <v>0</v>
      </c>
      <c r="AO280" s="132"/>
      <c r="AP280" s="91">
        <f>IF(SUM(AO280:AO282)+AO296=0,0,IF(SUM(ABS(AO280),ABS(AO281),ABS(AO282))=AO296,0.5,IF(SUM(ABS(AO280),ABS(AO281),ABS(AO282))&gt;AO296,1,0)))</f>
        <v>0</v>
      </c>
      <c r="AQ280" s="132"/>
      <c r="AR280" s="91">
        <f>IF(SUM(AQ280:AQ282)+AQ296=0,0,IF(SUM(ABS(AQ280),ABS(AQ281),ABS(AQ282))=AQ296,0.5,IF(SUM(ABS(AQ280),ABS(AQ281),ABS(AQ282))&gt;AQ296,1,0)))</f>
        <v>0</v>
      </c>
      <c r="AS280" s="132"/>
      <c r="AT280" s="91">
        <f>IF(SUM(AS280:AS282)+AS296=0,0,IF(SUM(ABS(AS280),ABS(AS281),ABS(AS282))=AS296,0.5,IF(SUM(ABS(AS280),ABS(AS281),ABS(AS282))&gt;AS296,1,0)))</f>
        <v>0</v>
      </c>
      <c r="AU280" s="92">
        <f t="shared" si="322"/>
        <v>0</v>
      </c>
      <c r="AV280" s="93">
        <f>SUM(AD280+AF280+AH280+AJ280+AL280+AN280+AP280+AR280+AT280)</f>
        <v>0</v>
      </c>
      <c r="AW280" s="83"/>
      <c r="AX280" s="84"/>
      <c r="AZ280" s="47"/>
      <c r="BA280" s="149"/>
      <c r="BB280" s="150"/>
      <c r="BC280" s="151"/>
      <c r="BD280" s="154">
        <f t="shared" si="335"/>
        <v>0</v>
      </c>
      <c r="BE280" s="150">
        <f t="shared" si="336"/>
        <v>0</v>
      </c>
      <c r="BF280" s="152">
        <f t="shared" si="337"/>
        <v>0</v>
      </c>
      <c r="BG280" s="152">
        <f t="shared" si="338"/>
        <v>0</v>
      </c>
      <c r="BH280" s="152" t="str">
        <f t="shared" si="323"/>
        <v/>
      </c>
      <c r="BI280" s="152" t="str">
        <f t="shared" si="324"/>
        <v/>
      </c>
      <c r="BJ280" s="152" t="str">
        <f t="shared" si="325"/>
        <v/>
      </c>
      <c r="BK280" s="152" t="str">
        <f t="shared" si="326"/>
        <v/>
      </c>
      <c r="BL280" s="152" t="str">
        <f t="shared" si="327"/>
        <v/>
      </c>
      <c r="BM280" s="152" t="str">
        <f t="shared" si="328"/>
        <v/>
      </c>
      <c r="BN280" s="152" t="str">
        <f t="shared" si="329"/>
        <v/>
      </c>
      <c r="BO280" s="152" t="str">
        <f t="shared" si="330"/>
        <v/>
      </c>
      <c r="BP280" s="152" t="str">
        <f t="shared" si="331"/>
        <v/>
      </c>
      <c r="BQ280" s="153"/>
      <c r="BR280" s="151"/>
      <c r="BS280" s="152">
        <f t="shared" si="339"/>
        <v>0</v>
      </c>
      <c r="BT280" s="152">
        <f t="shared" si="340"/>
        <v>2.8000000000000002E-7</v>
      </c>
      <c r="BU280" s="152" t="str">
        <f t="shared" si="341"/>
        <v>Donaubowler Regensburg 1</v>
      </c>
      <c r="BV280" s="151">
        <f t="shared" si="342"/>
        <v>9</v>
      </c>
      <c r="BW280" s="152">
        <f t="shared" si="343"/>
        <v>0</v>
      </c>
      <c r="BX280" s="152">
        <f>IF(COUNTIF(BH280:BP280,"&gt;0")&lt;Spielorte!$A$23,0,BE280/Spielorte!$A$23)</f>
        <v>0</v>
      </c>
      <c r="BY280" s="152">
        <f t="shared" si="344"/>
        <v>2.8000000000000002E-7</v>
      </c>
      <c r="BZ280" s="151">
        <f t="shared" si="332"/>
        <v>9</v>
      </c>
    </row>
    <row r="281" spans="1:78" ht="17.100000000000001" customHeight="1" x14ac:dyDescent="0.25">
      <c r="A281" s="414"/>
      <c r="B281" s="59" t="str">
        <f t="shared" si="333"/>
        <v/>
      </c>
      <c r="C281" s="60" t="str">
        <f t="shared" si="333"/>
        <v/>
      </c>
      <c r="D281" s="61" t="str">
        <f t="shared" si="333"/>
        <v/>
      </c>
      <c r="E281" s="398"/>
      <c r="F281" s="61" t="str">
        <f t="shared" si="314"/>
        <v/>
      </c>
      <c r="G281" s="398"/>
      <c r="H281" s="61" t="str">
        <f t="shared" si="315"/>
        <v/>
      </c>
      <c r="I281" s="398"/>
      <c r="J281" s="61" t="str">
        <f t="shared" si="316"/>
        <v/>
      </c>
      <c r="K281" s="398"/>
      <c r="L281" s="61" t="str">
        <f t="shared" si="317"/>
        <v/>
      </c>
      <c r="M281" s="398"/>
      <c r="N281" s="61" t="str">
        <f t="shared" si="334"/>
        <v/>
      </c>
      <c r="O281" s="398"/>
      <c r="P281" s="61" t="str">
        <f t="shared" si="318"/>
        <v/>
      </c>
      <c r="Q281" s="398"/>
      <c r="R281" s="61" t="str">
        <f t="shared" si="319"/>
        <v/>
      </c>
      <c r="S281" s="398"/>
      <c r="T281" s="61" t="str">
        <f t="shared" si="320"/>
        <v/>
      </c>
      <c r="U281" s="398"/>
      <c r="V281" s="61" t="str">
        <f t="shared" si="321"/>
        <v/>
      </c>
      <c r="W281" s="398"/>
      <c r="Z281" s="406"/>
      <c r="AA281" s="90" t="str">
        <f>IF(AB281=0,"",_xlfn.CONCAT(VLOOKUP(AB281,Starter!A:C,2,0)))</f>
        <v/>
      </c>
      <c r="AB281" s="80"/>
      <c r="AC281" s="130"/>
      <c r="AD281" s="94"/>
      <c r="AE281" s="130"/>
      <c r="AF281" s="94"/>
      <c r="AG281" s="130"/>
      <c r="AH281" s="94"/>
      <c r="AI281" s="130"/>
      <c r="AJ281" s="94"/>
      <c r="AK281" s="130"/>
      <c r="AL281" s="94"/>
      <c r="AM281" s="130"/>
      <c r="AN281" s="94"/>
      <c r="AO281" s="134"/>
      <c r="AP281" s="94"/>
      <c r="AQ281" s="134"/>
      <c r="AR281" s="94"/>
      <c r="AS281" s="134"/>
      <c r="AT281" s="94"/>
      <c r="AU281" s="95">
        <f t="shared" si="322"/>
        <v>0</v>
      </c>
      <c r="AV281" s="96"/>
      <c r="AW281" s="83"/>
      <c r="AX281" s="84"/>
      <c r="AZ281" s="47"/>
      <c r="BA281" s="149"/>
      <c r="BB281" s="150"/>
      <c r="BC281" s="151"/>
      <c r="BD281" s="154">
        <f t="shared" si="335"/>
        <v>0</v>
      </c>
      <c r="BE281" s="150">
        <f t="shared" si="336"/>
        <v>0</v>
      </c>
      <c r="BF281" s="152">
        <f t="shared" si="337"/>
        <v>0</v>
      </c>
      <c r="BG281" s="152">
        <f t="shared" si="338"/>
        <v>0</v>
      </c>
      <c r="BH281" s="152" t="str">
        <f t="shared" si="323"/>
        <v/>
      </c>
      <c r="BI281" s="152" t="str">
        <f t="shared" si="324"/>
        <v/>
      </c>
      <c r="BJ281" s="152" t="str">
        <f t="shared" si="325"/>
        <v/>
      </c>
      <c r="BK281" s="152" t="str">
        <f t="shared" si="326"/>
        <v/>
      </c>
      <c r="BL281" s="152" t="str">
        <f t="shared" si="327"/>
        <v/>
      </c>
      <c r="BM281" s="152" t="str">
        <f t="shared" si="328"/>
        <v/>
      </c>
      <c r="BN281" s="152" t="str">
        <f t="shared" si="329"/>
        <v/>
      </c>
      <c r="BO281" s="152" t="str">
        <f t="shared" si="330"/>
        <v/>
      </c>
      <c r="BP281" s="152" t="str">
        <f t="shared" si="331"/>
        <v/>
      </c>
      <c r="BQ281" s="153"/>
      <c r="BR281" s="151"/>
      <c r="BS281" s="152">
        <f t="shared" si="339"/>
        <v>0</v>
      </c>
      <c r="BT281" s="152">
        <f t="shared" si="340"/>
        <v>2.8099999999999999E-7</v>
      </c>
      <c r="BU281" s="152" t="str">
        <f t="shared" si="341"/>
        <v>Donaubowler Regensburg 1</v>
      </c>
      <c r="BV281" s="151">
        <f t="shared" si="342"/>
        <v>8</v>
      </c>
      <c r="BW281" s="152">
        <f t="shared" si="343"/>
        <v>0</v>
      </c>
      <c r="BX281" s="152">
        <f>IF(COUNTIF(BH281:BP281,"&gt;0")&lt;Spielorte!$A$23,0,BE281/Spielorte!$A$23)</f>
        <v>0</v>
      </c>
      <c r="BY281" s="152">
        <f t="shared" si="344"/>
        <v>2.8099999999999999E-7</v>
      </c>
      <c r="BZ281" s="151">
        <f t="shared" si="332"/>
        <v>8</v>
      </c>
    </row>
    <row r="282" spans="1:78" ht="17.100000000000001" customHeight="1" thickBot="1" x14ac:dyDescent="0.3">
      <c r="A282" s="415"/>
      <c r="B282" s="62" t="str">
        <f t="shared" si="333"/>
        <v/>
      </c>
      <c r="C282" s="63" t="str">
        <f t="shared" si="333"/>
        <v/>
      </c>
      <c r="D282" s="52" t="str">
        <f t="shared" si="333"/>
        <v/>
      </c>
      <c r="E282" s="399"/>
      <c r="F282" s="52" t="str">
        <f t="shared" si="314"/>
        <v/>
      </c>
      <c r="G282" s="399"/>
      <c r="H282" s="52" t="str">
        <f t="shared" si="315"/>
        <v/>
      </c>
      <c r="I282" s="399"/>
      <c r="J282" s="52" t="str">
        <f t="shared" si="316"/>
        <v/>
      </c>
      <c r="K282" s="399"/>
      <c r="L282" s="52" t="str">
        <f t="shared" si="317"/>
        <v/>
      </c>
      <c r="M282" s="399"/>
      <c r="N282" s="52" t="str">
        <f t="shared" si="334"/>
        <v/>
      </c>
      <c r="O282" s="399"/>
      <c r="P282" s="52" t="str">
        <f t="shared" si="318"/>
        <v/>
      </c>
      <c r="Q282" s="399"/>
      <c r="R282" s="52" t="str">
        <f t="shared" si="319"/>
        <v/>
      </c>
      <c r="S282" s="399"/>
      <c r="T282" s="52" t="str">
        <f t="shared" si="320"/>
        <v/>
      </c>
      <c r="U282" s="399"/>
      <c r="V282" s="52" t="str">
        <f t="shared" si="321"/>
        <v/>
      </c>
      <c r="W282" s="399"/>
      <c r="Z282" s="407"/>
      <c r="AA282" s="99" t="str">
        <f>IF(AB282=0,"",_xlfn.CONCAT(VLOOKUP(AB282,Starter!A:C,2,0)))</f>
        <v/>
      </c>
      <c r="AB282" s="82"/>
      <c r="AC282" s="133"/>
      <c r="AD282" s="100"/>
      <c r="AE282" s="133"/>
      <c r="AF282" s="100"/>
      <c r="AG282" s="133"/>
      <c r="AH282" s="100"/>
      <c r="AI282" s="133"/>
      <c r="AJ282" s="100"/>
      <c r="AK282" s="133"/>
      <c r="AL282" s="100"/>
      <c r="AM282" s="133"/>
      <c r="AN282" s="100"/>
      <c r="AO282" s="133"/>
      <c r="AP282" s="100"/>
      <c r="AQ282" s="133"/>
      <c r="AR282" s="100"/>
      <c r="AS282" s="133"/>
      <c r="AT282" s="100"/>
      <c r="AU282" s="97">
        <f t="shared" si="322"/>
        <v>0</v>
      </c>
      <c r="AV282" s="98"/>
      <c r="AW282" s="83"/>
      <c r="AX282" s="84"/>
      <c r="AZ282" s="47"/>
      <c r="BA282" s="149"/>
      <c r="BB282" s="150"/>
      <c r="BC282" s="151"/>
      <c r="BD282" s="154">
        <f t="shared" si="335"/>
        <v>0</v>
      </c>
      <c r="BE282" s="150">
        <f t="shared" si="336"/>
        <v>0</v>
      </c>
      <c r="BF282" s="152">
        <f t="shared" si="337"/>
        <v>0</v>
      </c>
      <c r="BG282" s="152">
        <f t="shared" si="338"/>
        <v>0</v>
      </c>
      <c r="BH282" s="152" t="str">
        <f t="shared" si="323"/>
        <v/>
      </c>
      <c r="BI282" s="152" t="str">
        <f t="shared" si="324"/>
        <v/>
      </c>
      <c r="BJ282" s="152" t="str">
        <f t="shared" si="325"/>
        <v/>
      </c>
      <c r="BK282" s="152" t="str">
        <f t="shared" si="326"/>
        <v/>
      </c>
      <c r="BL282" s="152" t="str">
        <f t="shared" si="327"/>
        <v/>
      </c>
      <c r="BM282" s="152" t="str">
        <f t="shared" si="328"/>
        <v/>
      </c>
      <c r="BN282" s="152" t="str">
        <f t="shared" si="329"/>
        <v/>
      </c>
      <c r="BO282" s="152" t="str">
        <f t="shared" si="330"/>
        <v/>
      </c>
      <c r="BP282" s="152" t="str">
        <f t="shared" si="331"/>
        <v/>
      </c>
      <c r="BQ282" s="153"/>
      <c r="BR282" s="151"/>
      <c r="BS282" s="152">
        <f t="shared" si="339"/>
        <v>0</v>
      </c>
      <c r="BT282" s="152">
        <f t="shared" si="340"/>
        <v>2.8200000000000001E-7</v>
      </c>
      <c r="BU282" s="152" t="str">
        <f t="shared" si="341"/>
        <v>Donaubowler Regensburg 1</v>
      </c>
      <c r="BV282" s="151">
        <f t="shared" si="342"/>
        <v>7</v>
      </c>
      <c r="BW282" s="152">
        <f t="shared" si="343"/>
        <v>0</v>
      </c>
      <c r="BX282" s="152">
        <f>IF(COUNTIF(BH282:BP282,"&gt;0")&lt;Spielorte!$A$23,0,BE282/Spielorte!$A$23)</f>
        <v>0</v>
      </c>
      <c r="BY282" s="152">
        <f t="shared" si="344"/>
        <v>2.8200000000000001E-7</v>
      </c>
      <c r="BZ282" s="151">
        <f t="shared" si="332"/>
        <v>7</v>
      </c>
    </row>
    <row r="283" spans="1:78" ht="17.100000000000001" customHeight="1" x14ac:dyDescent="0.25">
      <c r="A283" s="413" t="s">
        <v>3</v>
      </c>
      <c r="B283" s="56" t="str">
        <f t="shared" si="333"/>
        <v/>
      </c>
      <c r="C283" s="57" t="str">
        <f t="shared" si="333"/>
        <v/>
      </c>
      <c r="D283" s="58" t="str">
        <f t="shared" si="333"/>
        <v/>
      </c>
      <c r="E283" s="397">
        <f>IF(AD283="","",AD283)</f>
        <v>0</v>
      </c>
      <c r="F283" s="58" t="str">
        <f t="shared" si="314"/>
        <v/>
      </c>
      <c r="G283" s="397">
        <f>IF(AF283="","",AF283)</f>
        <v>0</v>
      </c>
      <c r="H283" s="58" t="str">
        <f t="shared" si="315"/>
        <v/>
      </c>
      <c r="I283" s="397">
        <f>IF(AH283="","",AH283)</f>
        <v>0</v>
      </c>
      <c r="J283" s="58" t="str">
        <f t="shared" si="316"/>
        <v/>
      </c>
      <c r="K283" s="397">
        <f>IF(AJ283="","",AJ283)</f>
        <v>0</v>
      </c>
      <c r="L283" s="58" t="str">
        <f t="shared" si="317"/>
        <v/>
      </c>
      <c r="M283" s="397">
        <f>IF(AL283="","",AL283)</f>
        <v>0</v>
      </c>
      <c r="N283" s="58" t="str">
        <f t="shared" si="334"/>
        <v/>
      </c>
      <c r="O283" s="397">
        <f>IF(AN283="","",AN283)</f>
        <v>0</v>
      </c>
      <c r="P283" s="58" t="str">
        <f t="shared" si="318"/>
        <v/>
      </c>
      <c r="Q283" s="397">
        <f>IF(AP283="","",AP283)</f>
        <v>0</v>
      </c>
      <c r="R283" s="58" t="str">
        <f t="shared" si="319"/>
        <v/>
      </c>
      <c r="S283" s="397">
        <f>IF(AR283="","",AR283)</f>
        <v>0</v>
      </c>
      <c r="T283" s="58" t="str">
        <f t="shared" si="320"/>
        <v/>
      </c>
      <c r="U283" s="397">
        <f>IF(AT283="","",AT283)</f>
        <v>0</v>
      </c>
      <c r="V283" s="58" t="str">
        <f t="shared" si="321"/>
        <v/>
      </c>
      <c r="W283" s="397">
        <f>IF(AV283="","",AV283)</f>
        <v>0</v>
      </c>
      <c r="Z283" s="405" t="s">
        <v>3</v>
      </c>
      <c r="AA283" s="272" t="str">
        <f>IF(AB283=0,"",_xlfn.CONCAT(VLOOKUP(AB283,Starter!A:C,2,0)))</f>
        <v/>
      </c>
      <c r="AB283" s="81"/>
      <c r="AC283" s="132"/>
      <c r="AD283" s="91">
        <f>IF(SUM(AC283:AC285)+AC297=0,0,IF(SUM(ABS(AC283),ABS(AC284),ABS(AC285))=AC297,0.5,IF(SUM(ABS(AC283),ABS(AC284),ABS(AC285))&gt;AC297,1,0)))</f>
        <v>0</v>
      </c>
      <c r="AE283" s="132"/>
      <c r="AF283" s="91">
        <f>IF(SUM(AE283:AE285)+AE297=0,0,IF(SUM(ABS(AE283),ABS(AE284),ABS(AE285))=AE297,0.5,IF(SUM(ABS(AE283),ABS(AE284),ABS(AE285))&gt;AE297,1,0)))</f>
        <v>0</v>
      </c>
      <c r="AG283" s="132"/>
      <c r="AH283" s="91">
        <f>IF(SUM(AG283:AG285)+AG297=0,0,IF(SUM(ABS(AG283),ABS(AG284),ABS(AG285))=AG297,0.5,IF(SUM(ABS(AG283),ABS(AG284),ABS(AG285))&gt;AG297,1,0)))</f>
        <v>0</v>
      </c>
      <c r="AI283" s="132"/>
      <c r="AJ283" s="91">
        <f>IF(SUM(AI283:AI285)+AI297=0,0,IF(SUM(ABS(AI283),ABS(AI284),ABS(AI285))=AI297,0.5,IF(SUM(ABS(AI283),ABS(AI284),ABS(AI285))&gt;AI297,1,0)))</f>
        <v>0</v>
      </c>
      <c r="AK283" s="132"/>
      <c r="AL283" s="91">
        <f>IF(SUM(AK283:AK285)+AK297=0,0,IF(SUM(ABS(AK283),ABS(AK284),ABS(AK285))=AK297,0.5,IF(SUM(ABS(AK283),ABS(AK284),ABS(AK285))&gt;AK297,1,0)))</f>
        <v>0</v>
      </c>
      <c r="AM283" s="132"/>
      <c r="AN283" s="91">
        <f>IF(SUM(AM283:AM285)+AM297=0,0,IF(SUM(ABS(AM283),ABS(AM284),ABS(AM285))=AM297,0.5,IF(SUM(ABS(AM283),ABS(AM284),ABS(AM285))&gt;AM297,1,0)))</f>
        <v>0</v>
      </c>
      <c r="AO283" s="132"/>
      <c r="AP283" s="91">
        <f>IF(SUM(AO283:AO285)+AO297=0,0,IF(SUM(ABS(AO283),ABS(AO284),ABS(AO285))=AO297,0.5,IF(SUM(ABS(AO283),ABS(AO284),ABS(AO285))&gt;AO297,1,0)))</f>
        <v>0</v>
      </c>
      <c r="AQ283" s="132"/>
      <c r="AR283" s="91">
        <f>IF(SUM(AQ283:AQ285)+AQ297=0,0,IF(SUM(ABS(AQ283),ABS(AQ284),ABS(AQ285))=AQ297,0.5,IF(SUM(ABS(AQ283),ABS(AQ284),ABS(AQ285))&gt;AQ297,1,0)))</f>
        <v>0</v>
      </c>
      <c r="AS283" s="132"/>
      <c r="AT283" s="91">
        <f>IF(SUM(AS283:AS285)+AS297=0,0,IF(SUM(ABS(AS283),ABS(AS284),ABS(AS285))=AS297,0.5,IF(SUM(ABS(AS283),ABS(AS284),ABS(AS285))&gt;AS297,1,0)))</f>
        <v>0</v>
      </c>
      <c r="AU283" s="92">
        <f t="shared" si="322"/>
        <v>0</v>
      </c>
      <c r="AV283" s="93">
        <f>SUM(AD283+AF283+AH283+AJ283+AL283+AN283+AP283+AR283+AT283)</f>
        <v>0</v>
      </c>
      <c r="AW283" s="83"/>
      <c r="AX283" s="84"/>
      <c r="AZ283" s="47"/>
      <c r="BA283" s="149"/>
      <c r="BB283" s="150"/>
      <c r="BC283" s="151"/>
      <c r="BD283" s="154">
        <f t="shared" si="335"/>
        <v>0</v>
      </c>
      <c r="BE283" s="150">
        <f t="shared" si="336"/>
        <v>0</v>
      </c>
      <c r="BF283" s="152">
        <f t="shared" si="337"/>
        <v>0</v>
      </c>
      <c r="BG283" s="152">
        <f t="shared" si="338"/>
        <v>0</v>
      </c>
      <c r="BH283" s="152" t="str">
        <f t="shared" si="323"/>
        <v/>
      </c>
      <c r="BI283" s="152" t="str">
        <f t="shared" si="324"/>
        <v/>
      </c>
      <c r="BJ283" s="152" t="str">
        <f t="shared" si="325"/>
        <v/>
      </c>
      <c r="BK283" s="152" t="str">
        <f t="shared" si="326"/>
        <v/>
      </c>
      <c r="BL283" s="152" t="str">
        <f t="shared" si="327"/>
        <v/>
      </c>
      <c r="BM283" s="152" t="str">
        <f t="shared" si="328"/>
        <v/>
      </c>
      <c r="BN283" s="152" t="str">
        <f t="shared" si="329"/>
        <v/>
      </c>
      <c r="BO283" s="152" t="str">
        <f t="shared" si="330"/>
        <v/>
      </c>
      <c r="BP283" s="152" t="str">
        <f t="shared" si="331"/>
        <v/>
      </c>
      <c r="BQ283" s="153"/>
      <c r="BR283" s="151"/>
      <c r="BS283" s="152">
        <f t="shared" si="339"/>
        <v>0</v>
      </c>
      <c r="BT283" s="152">
        <f t="shared" si="340"/>
        <v>2.8299999999999998E-7</v>
      </c>
      <c r="BU283" s="152" t="str">
        <f t="shared" si="341"/>
        <v>Donaubowler Regensburg 1</v>
      </c>
      <c r="BV283" s="151">
        <f t="shared" si="342"/>
        <v>6</v>
      </c>
      <c r="BW283" s="152">
        <f t="shared" si="343"/>
        <v>0</v>
      </c>
      <c r="BX283" s="152">
        <f>IF(COUNTIF(BH283:BP283,"&gt;0")&lt;Spielorte!$A$23,0,BE283/Spielorte!$A$23)</f>
        <v>0</v>
      </c>
      <c r="BY283" s="152">
        <f t="shared" si="344"/>
        <v>2.8299999999999998E-7</v>
      </c>
      <c r="BZ283" s="151">
        <f t="shared" si="332"/>
        <v>6</v>
      </c>
    </row>
    <row r="284" spans="1:78" ht="17.100000000000001" customHeight="1" x14ac:dyDescent="0.25">
      <c r="A284" s="414"/>
      <c r="B284" s="59" t="str">
        <f t="shared" si="333"/>
        <v/>
      </c>
      <c r="C284" s="60" t="str">
        <f t="shared" si="333"/>
        <v/>
      </c>
      <c r="D284" s="61" t="str">
        <f t="shared" si="333"/>
        <v/>
      </c>
      <c r="E284" s="398"/>
      <c r="F284" s="61" t="str">
        <f t="shared" si="314"/>
        <v/>
      </c>
      <c r="G284" s="398"/>
      <c r="H284" s="61" t="str">
        <f t="shared" si="315"/>
        <v/>
      </c>
      <c r="I284" s="398"/>
      <c r="J284" s="61" t="str">
        <f t="shared" si="316"/>
        <v/>
      </c>
      <c r="K284" s="398"/>
      <c r="L284" s="61" t="str">
        <f t="shared" si="317"/>
        <v/>
      </c>
      <c r="M284" s="398"/>
      <c r="N284" s="61" t="str">
        <f t="shared" si="334"/>
        <v/>
      </c>
      <c r="O284" s="398"/>
      <c r="P284" s="61" t="str">
        <f t="shared" si="318"/>
        <v/>
      </c>
      <c r="Q284" s="398"/>
      <c r="R284" s="61" t="str">
        <f t="shared" si="319"/>
        <v/>
      </c>
      <c r="S284" s="398"/>
      <c r="T284" s="61" t="str">
        <f t="shared" si="320"/>
        <v/>
      </c>
      <c r="U284" s="398"/>
      <c r="V284" s="61" t="str">
        <f t="shared" si="321"/>
        <v/>
      </c>
      <c r="W284" s="398"/>
      <c r="Z284" s="406"/>
      <c r="AA284" s="90" t="str">
        <f>IF(AB284=0,"",_xlfn.CONCAT(VLOOKUP(AB284,Starter!A:C,2,0)))</f>
        <v/>
      </c>
      <c r="AB284" s="80"/>
      <c r="AC284" s="130"/>
      <c r="AD284" s="94"/>
      <c r="AE284" s="130"/>
      <c r="AF284" s="94"/>
      <c r="AG284" s="130"/>
      <c r="AH284" s="94"/>
      <c r="AI284" s="130"/>
      <c r="AJ284" s="94"/>
      <c r="AK284" s="130"/>
      <c r="AL284" s="94"/>
      <c r="AM284" s="130"/>
      <c r="AN284" s="94"/>
      <c r="AO284" s="130"/>
      <c r="AP284" s="94"/>
      <c r="AQ284" s="130"/>
      <c r="AR284" s="94"/>
      <c r="AS284" s="130"/>
      <c r="AT284" s="94"/>
      <c r="AU284" s="95">
        <f t="shared" si="322"/>
        <v>0</v>
      </c>
      <c r="AV284" s="96"/>
      <c r="AW284" s="83"/>
      <c r="AX284" s="84"/>
      <c r="AZ284" s="47"/>
      <c r="BA284" s="149"/>
      <c r="BB284" s="150"/>
      <c r="BC284" s="151"/>
      <c r="BD284" s="154">
        <f t="shared" si="335"/>
        <v>0</v>
      </c>
      <c r="BE284" s="150">
        <f t="shared" si="336"/>
        <v>0</v>
      </c>
      <c r="BF284" s="152">
        <f t="shared" si="337"/>
        <v>0</v>
      </c>
      <c r="BG284" s="152">
        <f t="shared" si="338"/>
        <v>0</v>
      </c>
      <c r="BH284" s="152" t="str">
        <f t="shared" si="323"/>
        <v/>
      </c>
      <c r="BI284" s="152" t="str">
        <f t="shared" si="324"/>
        <v/>
      </c>
      <c r="BJ284" s="152" t="str">
        <f t="shared" si="325"/>
        <v/>
      </c>
      <c r="BK284" s="152" t="str">
        <f t="shared" si="326"/>
        <v/>
      </c>
      <c r="BL284" s="152" t="str">
        <f t="shared" si="327"/>
        <v/>
      </c>
      <c r="BM284" s="152" t="str">
        <f t="shared" si="328"/>
        <v/>
      </c>
      <c r="BN284" s="152" t="str">
        <f t="shared" si="329"/>
        <v/>
      </c>
      <c r="BO284" s="152" t="str">
        <f t="shared" si="330"/>
        <v/>
      </c>
      <c r="BP284" s="152" t="str">
        <f t="shared" si="331"/>
        <v/>
      </c>
      <c r="BQ284" s="153"/>
      <c r="BR284" s="151"/>
      <c r="BS284" s="152">
        <f t="shared" si="339"/>
        <v>0</v>
      </c>
      <c r="BT284" s="152">
        <f t="shared" si="340"/>
        <v>2.84E-7</v>
      </c>
      <c r="BU284" s="152" t="str">
        <f t="shared" si="341"/>
        <v>Donaubowler Regensburg 1</v>
      </c>
      <c r="BV284" s="151">
        <f t="shared" si="342"/>
        <v>5</v>
      </c>
      <c r="BW284" s="152">
        <f t="shared" si="343"/>
        <v>0</v>
      </c>
      <c r="BX284" s="152">
        <f>IF(COUNTIF(BH284:BP284,"&gt;0")&lt;Spielorte!$A$23,0,BE284/Spielorte!$A$23)</f>
        <v>0</v>
      </c>
      <c r="BY284" s="152">
        <f t="shared" si="344"/>
        <v>2.84E-7</v>
      </c>
      <c r="BZ284" s="151">
        <f t="shared" si="332"/>
        <v>5</v>
      </c>
    </row>
    <row r="285" spans="1:78" ht="17.100000000000001" customHeight="1" thickBot="1" x14ac:dyDescent="0.3">
      <c r="A285" s="415"/>
      <c r="B285" s="62" t="str">
        <f t="shared" si="333"/>
        <v/>
      </c>
      <c r="C285" s="63" t="str">
        <f t="shared" si="333"/>
        <v/>
      </c>
      <c r="D285" s="52" t="str">
        <f t="shared" si="333"/>
        <v/>
      </c>
      <c r="E285" s="399"/>
      <c r="F285" s="52" t="str">
        <f t="shared" si="314"/>
        <v/>
      </c>
      <c r="G285" s="399"/>
      <c r="H285" s="52" t="str">
        <f t="shared" si="315"/>
        <v/>
      </c>
      <c r="I285" s="399"/>
      <c r="J285" s="52" t="str">
        <f t="shared" si="316"/>
        <v/>
      </c>
      <c r="K285" s="399"/>
      <c r="L285" s="52" t="str">
        <f t="shared" si="317"/>
        <v/>
      </c>
      <c r="M285" s="399"/>
      <c r="N285" s="52" t="str">
        <f t="shared" si="334"/>
        <v/>
      </c>
      <c r="O285" s="399"/>
      <c r="P285" s="52" t="str">
        <f t="shared" si="318"/>
        <v/>
      </c>
      <c r="Q285" s="399"/>
      <c r="R285" s="52" t="str">
        <f t="shared" si="319"/>
        <v/>
      </c>
      <c r="S285" s="399"/>
      <c r="T285" s="52" t="str">
        <f t="shared" si="320"/>
        <v/>
      </c>
      <c r="U285" s="399"/>
      <c r="V285" s="52" t="str">
        <f t="shared" si="321"/>
        <v/>
      </c>
      <c r="W285" s="399"/>
      <c r="Z285" s="407"/>
      <c r="AA285" s="99" t="str">
        <f>IF(AB285=0,"",_xlfn.CONCAT(VLOOKUP(AB285,Starter!A:C,2,0)))</f>
        <v/>
      </c>
      <c r="AB285" s="82"/>
      <c r="AC285" s="133"/>
      <c r="AD285" s="100"/>
      <c r="AE285" s="133"/>
      <c r="AF285" s="100"/>
      <c r="AG285" s="133"/>
      <c r="AH285" s="100"/>
      <c r="AI285" s="133"/>
      <c r="AJ285" s="100"/>
      <c r="AK285" s="133"/>
      <c r="AL285" s="100"/>
      <c r="AM285" s="133"/>
      <c r="AN285" s="100"/>
      <c r="AO285" s="133"/>
      <c r="AP285" s="100"/>
      <c r="AQ285" s="133"/>
      <c r="AR285" s="100"/>
      <c r="AS285" s="133"/>
      <c r="AT285" s="100"/>
      <c r="AU285" s="97">
        <f t="shared" si="322"/>
        <v>0</v>
      </c>
      <c r="AV285" s="98"/>
      <c r="AW285" s="83"/>
      <c r="AX285" s="84"/>
      <c r="AZ285" s="47"/>
      <c r="BA285" s="149"/>
      <c r="BB285" s="150"/>
      <c r="BC285" s="151"/>
      <c r="BD285" s="154">
        <f t="shared" si="335"/>
        <v>0</v>
      </c>
      <c r="BE285" s="150">
        <f t="shared" si="336"/>
        <v>0</v>
      </c>
      <c r="BF285" s="152">
        <f t="shared" si="337"/>
        <v>0</v>
      </c>
      <c r="BG285" s="152">
        <f t="shared" si="338"/>
        <v>0</v>
      </c>
      <c r="BH285" s="152" t="str">
        <f t="shared" si="323"/>
        <v/>
      </c>
      <c r="BI285" s="152" t="str">
        <f t="shared" si="324"/>
        <v/>
      </c>
      <c r="BJ285" s="152" t="str">
        <f t="shared" si="325"/>
        <v/>
      </c>
      <c r="BK285" s="152" t="str">
        <f t="shared" si="326"/>
        <v/>
      </c>
      <c r="BL285" s="152" t="str">
        <f t="shared" si="327"/>
        <v/>
      </c>
      <c r="BM285" s="152" t="str">
        <f t="shared" si="328"/>
        <v/>
      </c>
      <c r="BN285" s="152" t="str">
        <f t="shared" si="329"/>
        <v/>
      </c>
      <c r="BO285" s="152" t="str">
        <f t="shared" si="330"/>
        <v/>
      </c>
      <c r="BP285" s="152" t="str">
        <f t="shared" si="331"/>
        <v/>
      </c>
      <c r="BQ285" s="153"/>
      <c r="BR285" s="151"/>
      <c r="BS285" s="152">
        <f t="shared" si="339"/>
        <v>0</v>
      </c>
      <c r="BT285" s="152">
        <f t="shared" si="340"/>
        <v>2.8500000000000002E-7</v>
      </c>
      <c r="BU285" s="152" t="str">
        <f t="shared" si="341"/>
        <v>Donaubowler Regensburg 1</v>
      </c>
      <c r="BV285" s="151">
        <f t="shared" si="342"/>
        <v>4</v>
      </c>
      <c r="BW285" s="152">
        <f t="shared" si="343"/>
        <v>0</v>
      </c>
      <c r="BX285" s="152">
        <f>IF(COUNTIF(BH285:BP285,"&gt;0")&lt;Spielorte!$A$23,0,BE285/Spielorte!$A$23)</f>
        <v>0</v>
      </c>
      <c r="BY285" s="152">
        <f t="shared" si="344"/>
        <v>2.8500000000000002E-7</v>
      </c>
      <c r="BZ285" s="151">
        <f t="shared" si="332"/>
        <v>4</v>
      </c>
    </row>
    <row r="286" spans="1:78" ht="17.100000000000001" customHeight="1" x14ac:dyDescent="0.25">
      <c r="A286" s="413" t="s">
        <v>11</v>
      </c>
      <c r="B286" s="56" t="str">
        <f>IF(AA286=0,"",AA286)</f>
        <v/>
      </c>
      <c r="C286" s="57" t="str">
        <f t="shared" si="333"/>
        <v/>
      </c>
      <c r="D286" s="58" t="str">
        <f t="shared" si="333"/>
        <v/>
      </c>
      <c r="E286" s="397">
        <f>IF(AD286="","",AD286)</f>
        <v>0</v>
      </c>
      <c r="F286" s="58" t="str">
        <f t="shared" si="314"/>
        <v/>
      </c>
      <c r="G286" s="397">
        <f>IF(AF286="","",AF286)</f>
        <v>0</v>
      </c>
      <c r="H286" s="58" t="str">
        <f t="shared" si="315"/>
        <v/>
      </c>
      <c r="I286" s="397">
        <f>IF(AH286="","",AH286)</f>
        <v>0</v>
      </c>
      <c r="J286" s="58" t="str">
        <f t="shared" si="316"/>
        <v/>
      </c>
      <c r="K286" s="397">
        <f>IF(AJ286="","",AJ286)</f>
        <v>0</v>
      </c>
      <c r="L286" s="58" t="str">
        <f t="shared" si="317"/>
        <v/>
      </c>
      <c r="M286" s="397">
        <f>IF(AL286="","",AL286)</f>
        <v>0</v>
      </c>
      <c r="N286" s="58" t="str">
        <f t="shared" si="334"/>
        <v/>
      </c>
      <c r="O286" s="397">
        <f>IF(AN286="","",AN286)</f>
        <v>0</v>
      </c>
      <c r="P286" s="58" t="str">
        <f t="shared" si="318"/>
        <v/>
      </c>
      <c r="Q286" s="397">
        <f>IF(AP286="","",AP286)</f>
        <v>0</v>
      </c>
      <c r="R286" s="58" t="str">
        <f t="shared" si="319"/>
        <v/>
      </c>
      <c r="S286" s="397">
        <f>IF(AR286="","",AR286)</f>
        <v>0</v>
      </c>
      <c r="T286" s="58" t="str">
        <f t="shared" si="320"/>
        <v/>
      </c>
      <c r="U286" s="397">
        <f>IF(AT286="","",AT286)</f>
        <v>0</v>
      </c>
      <c r="V286" s="58" t="str">
        <f t="shared" si="321"/>
        <v/>
      </c>
      <c r="W286" s="397">
        <f>IF(AV286="","",AV286)</f>
        <v>0</v>
      </c>
      <c r="Z286" s="405" t="s">
        <v>11</v>
      </c>
      <c r="AA286" s="90" t="str">
        <f>IF(AB286=0,"",_xlfn.CONCAT(VLOOKUP(AB286,Starter!A:C,2,0)))</f>
        <v/>
      </c>
      <c r="AB286" s="81"/>
      <c r="AC286" s="132"/>
      <c r="AD286" s="91">
        <f>IF(SUM(AC286:AC288)+AC298=0,0,IF(SUM(ABS(AC286),ABS(AC287),ABS(AC288))=AC298,0.5,IF(SUM(ABS(AC286),ABS(AC287),ABS(AC288))&gt;AC298,1,0)))</f>
        <v>0</v>
      </c>
      <c r="AE286" s="132"/>
      <c r="AF286" s="91">
        <f>IF(SUM(AE286:AE288)+AE298=0,0,IF(SUM(ABS(AE286),ABS(AE287),ABS(AE288))=AE298,0.5,IF(SUM(ABS(AE286),ABS(AE287),ABS(AE288))&gt;AE298,1,0)))</f>
        <v>0</v>
      </c>
      <c r="AG286" s="132"/>
      <c r="AH286" s="91">
        <f>IF(SUM(AG286:AG288)+AG298=0,0,IF(SUM(ABS(AG286),ABS(AG287),ABS(AG288))=AG298,0.5,IF(SUM(ABS(AG286),ABS(AG287),ABS(AG288))&gt;AG298,1,0)))</f>
        <v>0</v>
      </c>
      <c r="AI286" s="132"/>
      <c r="AJ286" s="91">
        <f>IF(SUM(AI286:AI288)+AI298=0,0,IF(SUM(ABS(AI286),ABS(AI287),ABS(AI288))=AI298,0.5,IF(SUM(ABS(AI286),ABS(AI287),ABS(AI288))&gt;AI298,1,0)))</f>
        <v>0</v>
      </c>
      <c r="AK286" s="132"/>
      <c r="AL286" s="91">
        <f>IF(SUM(AK286:AK288)+AK298=0,0,IF(SUM(ABS(AK286),ABS(AK287),ABS(AK288))=AK298,0.5,IF(SUM(ABS(AK286),ABS(AK287),ABS(AK288))&gt;AK298,1,0)))</f>
        <v>0</v>
      </c>
      <c r="AM286" s="132"/>
      <c r="AN286" s="91">
        <f>IF(SUM(AM286:AM288)+AM298=0,0,IF(SUM(ABS(AM286),ABS(AM287),ABS(AM288))=AM298,0.5,IF(SUM(ABS(AM286),ABS(AM287),ABS(AM288))&gt;AM298,1,0)))</f>
        <v>0</v>
      </c>
      <c r="AO286" s="132"/>
      <c r="AP286" s="91">
        <f>IF(SUM(AO286:AO288)+AO298=0,0,IF(SUM(ABS(AO286),ABS(AO287),ABS(AO288))=AO298,0.5,IF(SUM(ABS(AO286),ABS(AO287),ABS(AO288))&gt;AO298,1,0)))</f>
        <v>0</v>
      </c>
      <c r="AQ286" s="132"/>
      <c r="AR286" s="91">
        <f>IF(SUM(AQ286:AQ288)+AQ298=0,0,IF(SUM(ABS(AQ286),ABS(AQ287),ABS(AQ288))=AQ298,0.5,IF(SUM(ABS(AQ286),ABS(AQ287),ABS(AQ288))&gt;AQ298,1,0)))</f>
        <v>0</v>
      </c>
      <c r="AS286" s="132"/>
      <c r="AT286" s="91">
        <f>IF(SUM(AS286:AS288)+AS298=0,0,IF(SUM(ABS(AS286),ABS(AS287),ABS(AS288))=AS298,0.5,IF(SUM(ABS(AS286),ABS(AS287),ABS(AS288))&gt;AS298,1,0)))</f>
        <v>0</v>
      </c>
      <c r="AU286" s="92">
        <f t="shared" si="322"/>
        <v>0</v>
      </c>
      <c r="AV286" s="93">
        <f>SUM(AD286+AF286+AH286+AJ286+AL286+AN286+AP286+AR286+AT286)</f>
        <v>0</v>
      </c>
      <c r="AW286" s="83"/>
      <c r="AX286" s="84"/>
      <c r="AZ286" s="47"/>
      <c r="BA286" s="149"/>
      <c r="BB286" s="150"/>
      <c r="BC286" s="151"/>
      <c r="BD286" s="154">
        <f t="shared" si="335"/>
        <v>0</v>
      </c>
      <c r="BE286" s="150">
        <f t="shared" si="336"/>
        <v>0</v>
      </c>
      <c r="BF286" s="152">
        <f t="shared" si="337"/>
        <v>0</v>
      </c>
      <c r="BG286" s="152">
        <f t="shared" si="338"/>
        <v>0</v>
      </c>
      <c r="BH286" s="152" t="str">
        <f t="shared" si="323"/>
        <v/>
      </c>
      <c r="BI286" s="152" t="str">
        <f t="shared" si="324"/>
        <v/>
      </c>
      <c r="BJ286" s="152" t="str">
        <f t="shared" si="325"/>
        <v/>
      </c>
      <c r="BK286" s="152" t="str">
        <f t="shared" si="326"/>
        <v/>
      </c>
      <c r="BL286" s="152" t="str">
        <f t="shared" si="327"/>
        <v/>
      </c>
      <c r="BM286" s="152" t="str">
        <f t="shared" si="328"/>
        <v/>
      </c>
      <c r="BN286" s="152" t="str">
        <f t="shared" si="329"/>
        <v/>
      </c>
      <c r="BO286" s="152" t="str">
        <f t="shared" si="330"/>
        <v/>
      </c>
      <c r="BP286" s="152" t="str">
        <f t="shared" si="331"/>
        <v/>
      </c>
      <c r="BQ286" s="153"/>
      <c r="BR286" s="151"/>
      <c r="BS286" s="152">
        <f t="shared" si="339"/>
        <v>0</v>
      </c>
      <c r="BT286" s="152">
        <f t="shared" si="340"/>
        <v>2.8599999999999999E-7</v>
      </c>
      <c r="BU286" s="152" t="str">
        <f t="shared" si="341"/>
        <v>Donaubowler Regensburg 1</v>
      </c>
      <c r="BV286" s="151">
        <f t="shared" si="342"/>
        <v>3</v>
      </c>
      <c r="BW286" s="152">
        <f t="shared" si="343"/>
        <v>0</v>
      </c>
      <c r="BX286" s="152">
        <f>IF(COUNTIF(BH286:BP286,"&gt;0")&lt;Spielorte!$A$23,0,BE286/Spielorte!$A$23)</f>
        <v>0</v>
      </c>
      <c r="BY286" s="152">
        <f t="shared" si="344"/>
        <v>2.8599999999999999E-7</v>
      </c>
      <c r="BZ286" s="151">
        <f t="shared" si="332"/>
        <v>3</v>
      </c>
    </row>
    <row r="287" spans="1:78" ht="17.100000000000001" customHeight="1" x14ac:dyDescent="0.25">
      <c r="A287" s="414"/>
      <c r="B287" s="59" t="str">
        <f>IF(AA287=0,"",AA287)</f>
        <v/>
      </c>
      <c r="C287" s="60" t="str">
        <f t="shared" si="333"/>
        <v/>
      </c>
      <c r="D287" s="61" t="str">
        <f t="shared" si="333"/>
        <v/>
      </c>
      <c r="E287" s="398"/>
      <c r="F287" s="61" t="str">
        <f t="shared" si="314"/>
        <v/>
      </c>
      <c r="G287" s="398"/>
      <c r="H287" s="61" t="str">
        <f t="shared" si="315"/>
        <v/>
      </c>
      <c r="I287" s="398"/>
      <c r="J287" s="61" t="str">
        <f t="shared" si="316"/>
        <v/>
      </c>
      <c r="K287" s="398"/>
      <c r="L287" s="61" t="str">
        <f t="shared" si="317"/>
        <v/>
      </c>
      <c r="M287" s="398"/>
      <c r="N287" s="61" t="str">
        <f t="shared" si="334"/>
        <v/>
      </c>
      <c r="O287" s="398"/>
      <c r="P287" s="61" t="str">
        <f t="shared" si="318"/>
        <v/>
      </c>
      <c r="Q287" s="398"/>
      <c r="R287" s="61" t="str">
        <f t="shared" si="319"/>
        <v/>
      </c>
      <c r="S287" s="398"/>
      <c r="T287" s="61" t="str">
        <f t="shared" si="320"/>
        <v/>
      </c>
      <c r="U287" s="398"/>
      <c r="V287" s="61" t="str">
        <f t="shared" si="321"/>
        <v/>
      </c>
      <c r="W287" s="398"/>
      <c r="Z287" s="406"/>
      <c r="AA287" s="90" t="str">
        <f>IF(AB287=0,"",_xlfn.CONCAT(VLOOKUP(AB287,Starter!A:C,2,0)))</f>
        <v/>
      </c>
      <c r="AB287" s="80"/>
      <c r="AC287" s="130"/>
      <c r="AD287" s="94"/>
      <c r="AE287" s="130"/>
      <c r="AF287" s="94"/>
      <c r="AG287" s="130"/>
      <c r="AH287" s="94"/>
      <c r="AI287" s="130"/>
      <c r="AJ287" s="94"/>
      <c r="AK287" s="130"/>
      <c r="AL287" s="94"/>
      <c r="AM287" s="130"/>
      <c r="AN287" s="94"/>
      <c r="AO287" s="130"/>
      <c r="AP287" s="94"/>
      <c r="AQ287" s="130"/>
      <c r="AR287" s="94"/>
      <c r="AS287" s="130"/>
      <c r="AT287" s="94"/>
      <c r="AU287" s="95">
        <f t="shared" si="322"/>
        <v>0</v>
      </c>
      <c r="AV287" s="96"/>
      <c r="AW287" s="83"/>
      <c r="AX287" s="84"/>
      <c r="AZ287" s="47"/>
      <c r="BA287" s="149"/>
      <c r="BB287" s="150"/>
      <c r="BC287" s="151"/>
      <c r="BD287" s="154">
        <f t="shared" si="335"/>
        <v>0</v>
      </c>
      <c r="BE287" s="150">
        <f t="shared" si="336"/>
        <v>0</v>
      </c>
      <c r="BF287" s="152">
        <f t="shared" si="337"/>
        <v>0</v>
      </c>
      <c r="BG287" s="152">
        <f t="shared" si="338"/>
        <v>0</v>
      </c>
      <c r="BH287" s="152" t="str">
        <f t="shared" si="323"/>
        <v/>
      </c>
      <c r="BI287" s="152" t="str">
        <f t="shared" si="324"/>
        <v/>
      </c>
      <c r="BJ287" s="152" t="str">
        <f t="shared" si="325"/>
        <v/>
      </c>
      <c r="BK287" s="152" t="str">
        <f t="shared" si="326"/>
        <v/>
      </c>
      <c r="BL287" s="152" t="str">
        <f t="shared" si="327"/>
        <v/>
      </c>
      <c r="BM287" s="152" t="str">
        <f t="shared" si="328"/>
        <v/>
      </c>
      <c r="BN287" s="152" t="str">
        <f t="shared" si="329"/>
        <v/>
      </c>
      <c r="BO287" s="152" t="str">
        <f t="shared" si="330"/>
        <v/>
      </c>
      <c r="BP287" s="152" t="str">
        <f t="shared" si="331"/>
        <v/>
      </c>
      <c r="BQ287" s="153"/>
      <c r="BR287" s="151"/>
      <c r="BS287" s="152">
        <f t="shared" si="339"/>
        <v>0</v>
      </c>
      <c r="BT287" s="152">
        <f t="shared" si="340"/>
        <v>2.8700000000000002E-7</v>
      </c>
      <c r="BU287" s="152" t="str">
        <f t="shared" si="341"/>
        <v>Donaubowler Regensburg 1</v>
      </c>
      <c r="BV287" s="151">
        <f t="shared" si="342"/>
        <v>2</v>
      </c>
      <c r="BW287" s="152">
        <f t="shared" si="343"/>
        <v>0</v>
      </c>
      <c r="BX287" s="152">
        <f>IF(COUNTIF(BH287:BP287,"&gt;0")&lt;Spielorte!$A$23,0,BE287/Spielorte!$A$23)</f>
        <v>0</v>
      </c>
      <c r="BY287" s="152">
        <f t="shared" si="344"/>
        <v>2.8700000000000002E-7</v>
      </c>
      <c r="BZ287" s="151">
        <f t="shared" si="332"/>
        <v>2</v>
      </c>
    </row>
    <row r="288" spans="1:78" ht="17.100000000000001" customHeight="1" thickBot="1" x14ac:dyDescent="0.3">
      <c r="A288" s="415"/>
      <c r="B288" s="62" t="str">
        <f>IF(AA288=0,"",AA288)</f>
        <v/>
      </c>
      <c r="C288" s="63" t="str">
        <f t="shared" si="333"/>
        <v/>
      </c>
      <c r="D288" s="52" t="str">
        <f t="shared" si="333"/>
        <v/>
      </c>
      <c r="E288" s="399"/>
      <c r="F288" s="52" t="str">
        <f t="shared" si="314"/>
        <v/>
      </c>
      <c r="G288" s="399"/>
      <c r="H288" s="52" t="str">
        <f t="shared" si="315"/>
        <v/>
      </c>
      <c r="I288" s="399"/>
      <c r="J288" s="52" t="str">
        <f t="shared" si="316"/>
        <v/>
      </c>
      <c r="K288" s="399"/>
      <c r="L288" s="52" t="str">
        <f t="shared" si="317"/>
        <v/>
      </c>
      <c r="M288" s="399"/>
      <c r="N288" s="52" t="str">
        <f t="shared" si="334"/>
        <v/>
      </c>
      <c r="O288" s="399"/>
      <c r="P288" s="52" t="str">
        <f t="shared" si="318"/>
        <v/>
      </c>
      <c r="Q288" s="399"/>
      <c r="R288" s="52" t="str">
        <f t="shared" si="319"/>
        <v/>
      </c>
      <c r="S288" s="399"/>
      <c r="T288" s="52" t="str">
        <f t="shared" si="320"/>
        <v/>
      </c>
      <c r="U288" s="399"/>
      <c r="V288" s="52" t="str">
        <f t="shared" si="321"/>
        <v/>
      </c>
      <c r="W288" s="399"/>
      <c r="Z288" s="407"/>
      <c r="AA288" s="90" t="str">
        <f>IF(AB288=0,"",_xlfn.CONCAT(VLOOKUP(AB288,Starter!A:C,2,0)))</f>
        <v/>
      </c>
      <c r="AB288" s="82"/>
      <c r="AC288" s="133"/>
      <c r="AD288" s="100"/>
      <c r="AE288" s="133"/>
      <c r="AF288" s="100"/>
      <c r="AG288" s="133"/>
      <c r="AH288" s="100"/>
      <c r="AI288" s="133"/>
      <c r="AJ288" s="100"/>
      <c r="AK288" s="133"/>
      <c r="AL288" s="100"/>
      <c r="AM288" s="133"/>
      <c r="AN288" s="100"/>
      <c r="AO288" s="133"/>
      <c r="AP288" s="100"/>
      <c r="AQ288" s="133"/>
      <c r="AR288" s="100"/>
      <c r="AS288" s="133"/>
      <c r="AT288" s="100"/>
      <c r="AU288" s="97">
        <f t="shared" si="322"/>
        <v>0</v>
      </c>
      <c r="AV288" s="98"/>
      <c r="AW288" s="83"/>
      <c r="AX288" s="84"/>
      <c r="AZ288" s="47"/>
      <c r="BA288" s="149"/>
      <c r="BB288" s="150"/>
      <c r="BC288" s="151"/>
      <c r="BD288" s="154">
        <f t="shared" si="335"/>
        <v>0</v>
      </c>
      <c r="BE288" s="150">
        <f t="shared" si="336"/>
        <v>0</v>
      </c>
      <c r="BF288" s="152">
        <f t="shared" si="337"/>
        <v>0</v>
      </c>
      <c r="BG288" s="152">
        <f t="shared" si="338"/>
        <v>0</v>
      </c>
      <c r="BH288" s="152" t="str">
        <f t="shared" si="323"/>
        <v/>
      </c>
      <c r="BI288" s="152" t="str">
        <f t="shared" si="324"/>
        <v/>
      </c>
      <c r="BJ288" s="152" t="str">
        <f t="shared" si="325"/>
        <v/>
      </c>
      <c r="BK288" s="152" t="str">
        <f t="shared" si="326"/>
        <v/>
      </c>
      <c r="BL288" s="152" t="str">
        <f t="shared" si="327"/>
        <v/>
      </c>
      <c r="BM288" s="152" t="str">
        <f t="shared" si="328"/>
        <v/>
      </c>
      <c r="BN288" s="152" t="str">
        <f t="shared" si="329"/>
        <v/>
      </c>
      <c r="BO288" s="152" t="str">
        <f t="shared" si="330"/>
        <v/>
      </c>
      <c r="BP288" s="152" t="str">
        <f t="shared" si="331"/>
        <v/>
      </c>
      <c r="BQ288" s="153"/>
      <c r="BR288" s="151"/>
      <c r="BS288" s="152">
        <f t="shared" si="339"/>
        <v>0</v>
      </c>
      <c r="BT288" s="152">
        <f t="shared" si="340"/>
        <v>2.8799999999999998E-7</v>
      </c>
      <c r="BU288" s="152" t="str">
        <f t="shared" si="341"/>
        <v>Donaubowler Regensburg 1</v>
      </c>
      <c r="BV288" s="151">
        <f t="shared" si="342"/>
        <v>1</v>
      </c>
      <c r="BW288" s="152">
        <f t="shared" si="343"/>
        <v>0</v>
      </c>
      <c r="BX288" s="152">
        <f>IF(COUNTIF(BH288:BP288,"&gt;0")&lt;Spielorte!$A$23,0,BE288/Spielorte!$A$23)</f>
        <v>0</v>
      </c>
      <c r="BY288" s="152">
        <f t="shared" si="344"/>
        <v>2.8799999999999998E-7</v>
      </c>
      <c r="BZ288" s="151">
        <f t="shared" si="332"/>
        <v>1</v>
      </c>
    </row>
    <row r="289" spans="2:78" ht="27.75" customHeight="1" thickBot="1" x14ac:dyDescent="0.3">
      <c r="B289" s="64" t="str">
        <f>IF(AA289=0,"",AA289)</f>
        <v>Gesamt</v>
      </c>
      <c r="C289" s="65" t="str">
        <f t="shared" si="333"/>
        <v/>
      </c>
      <c r="D289" s="66" t="str">
        <f t="shared" si="333"/>
        <v/>
      </c>
      <c r="E289" s="67">
        <f>IF(AD289="","",AD289)</f>
        <v>0</v>
      </c>
      <c r="F289" s="66" t="str">
        <f t="shared" si="314"/>
        <v/>
      </c>
      <c r="G289" s="67">
        <f>IF(AF289="","",AF289)</f>
        <v>0</v>
      </c>
      <c r="H289" s="66" t="str">
        <f t="shared" si="315"/>
        <v/>
      </c>
      <c r="I289" s="67">
        <f>IF(AH289="","",AH289)</f>
        <v>0</v>
      </c>
      <c r="J289" s="66" t="str">
        <f t="shared" si="316"/>
        <v/>
      </c>
      <c r="K289" s="67">
        <f>IF(AJ289="","",AJ289)</f>
        <v>0</v>
      </c>
      <c r="L289" s="66" t="str">
        <f t="shared" si="317"/>
        <v/>
      </c>
      <c r="M289" s="67">
        <f>IF(AL289="","",AL289)</f>
        <v>0</v>
      </c>
      <c r="N289" s="66" t="str">
        <f t="shared" si="334"/>
        <v/>
      </c>
      <c r="O289" s="67">
        <f>IF(AN289="","",AN289)</f>
        <v>0</v>
      </c>
      <c r="P289" s="66" t="str">
        <f t="shared" si="318"/>
        <v/>
      </c>
      <c r="Q289" s="67">
        <f>IF(AP289="","",AP289)</f>
        <v>0</v>
      </c>
      <c r="R289" s="66" t="str">
        <f t="shared" si="319"/>
        <v/>
      </c>
      <c r="S289" s="67">
        <f>IF(AR289="","",AR289)</f>
        <v>0</v>
      </c>
      <c r="T289" s="66" t="str">
        <f t="shared" si="320"/>
        <v/>
      </c>
      <c r="U289" s="67">
        <f>IF(AT289="","",AT289)</f>
        <v>0</v>
      </c>
      <c r="V289" s="66" t="str">
        <f t="shared" si="321"/>
        <v/>
      </c>
      <c r="W289" s="67">
        <f>IF(AV289="","",AV289)</f>
        <v>0</v>
      </c>
      <c r="AA289" s="64" t="s">
        <v>960</v>
      </c>
      <c r="AB289" s="101"/>
      <c r="AC289" s="148">
        <f>ABS(SUM(AC277:AC279))+ABS(SUM(AC280:AC282))+ABS(SUM(AC283:AC285))+ABS(SUM(AC286:AC288))</f>
        <v>0</v>
      </c>
      <c r="AD289" s="102">
        <f>IF(AC289+AC299=0,0,IF(AC289=AC299,1.5,IF(AC289&gt;AC299,3,0)))</f>
        <v>0</v>
      </c>
      <c r="AE289" s="148">
        <f>ABS(SUM(AE277:AE279))+ABS(SUM(AE280:AE282))+ABS(SUM(AE283:AE285))+ABS(SUM(AE286:AE288))</f>
        <v>0</v>
      </c>
      <c r="AF289" s="102">
        <f>IF(AE289+AE299=0,0,IF(AE289=AE299,1.5,IF(AE289&gt;AE299,3,0)))</f>
        <v>0</v>
      </c>
      <c r="AG289" s="148">
        <f>ABS(SUM(AG277:AG279))+ABS(SUM(AG280:AG282))+ABS(SUM(AG283:AG285))+ABS(SUM(AG286:AG288))</f>
        <v>0</v>
      </c>
      <c r="AH289" s="102">
        <f>IF(AG289+AG299=0,0,IF(AG289=AG299,1.5,IF(AG289&gt;AG299,3,0)))</f>
        <v>0</v>
      </c>
      <c r="AI289" s="148">
        <f>ABS(SUM(AI277:AI279))+ABS(SUM(AI280:AI282))+ABS(SUM(AI283:AI285))+ABS(SUM(AI286:AI288))</f>
        <v>0</v>
      </c>
      <c r="AJ289" s="102">
        <f>IF(AI289+AI299=0,0,IF(AI289=AI299,1.5,IF(AI289&gt;AI299,3,0)))</f>
        <v>0</v>
      </c>
      <c r="AK289" s="148">
        <f>ABS(SUM(AK277:AK279))+ABS(SUM(AK280:AK282))+ABS(SUM(AK283:AK285))+ABS(SUM(AK286:AK288))</f>
        <v>0</v>
      </c>
      <c r="AL289" s="102">
        <f>IF(AK289+AK299=0,0,IF(AK289=AK299,1.5,IF(AK289&gt;AK299,3,0)))</f>
        <v>0</v>
      </c>
      <c r="AM289" s="148">
        <f>ABS(SUM(AM277:AM279))+ABS(SUM(AM280:AM282))+ABS(SUM(AM283:AM285))+ABS(SUM(AM286:AM288))</f>
        <v>0</v>
      </c>
      <c r="AN289" s="102">
        <f>IF(AM289+AM299=0,0,IF(AM289=AM299,1.5,IF(AM289&gt;AM299,3,0)))</f>
        <v>0</v>
      </c>
      <c r="AO289" s="148">
        <f>ABS(SUM(AO277:AO279))+ABS(SUM(AO280:AO282))+ABS(SUM(AO283:AO285))+ABS(SUM(AO286:AO288))</f>
        <v>0</v>
      </c>
      <c r="AP289" s="102">
        <f>IF(AO289+AO299=0,0,IF(AO289=AO299,1.5,IF(AO289&gt;AO299,3,0)))</f>
        <v>0</v>
      </c>
      <c r="AQ289" s="148">
        <f>ABS(SUM(AQ277:AQ279))+ABS(SUM(AQ280:AQ282))+ABS(SUM(AQ283:AQ285))+ABS(SUM(AQ286:AQ288))</f>
        <v>0</v>
      </c>
      <c r="AR289" s="102">
        <f>IF(AQ289+AQ299=0,0,IF(AQ289=AQ299,1.5,IF(AQ289&gt;AQ299,3,0)))</f>
        <v>0</v>
      </c>
      <c r="AS289" s="148">
        <f>ABS(SUM(AS277:AS279))+ABS(SUM(AS280:AS282))+ABS(SUM(AS283:AS285))+ABS(SUM(AS286:AS288))</f>
        <v>0</v>
      </c>
      <c r="AT289" s="102">
        <f>IF(AS289+AS299=0,0,IF(AS289=AS299,1.5,IF(AS289&gt;AS299,3,0)))</f>
        <v>0</v>
      </c>
      <c r="AU289" s="103">
        <f>SUM(AC289+AE289+AG289+AI289+AK289+AM289+AO289+AQ289+AS289)</f>
        <v>0</v>
      </c>
      <c r="AV289" s="104">
        <f>SUM(AD289+AF289+AH289+AJ289+AL289+AN289+AP289+AR289+AT289)</f>
        <v>0</v>
      </c>
      <c r="AW289" s="83"/>
      <c r="AX289" s="84"/>
      <c r="BA289" s="149"/>
      <c r="BB289" s="150"/>
      <c r="BC289" s="151"/>
      <c r="BQ289" s="153"/>
      <c r="BR289" s="151"/>
      <c r="BV289" s="151"/>
      <c r="BZ289" s="151"/>
    </row>
    <row r="290" spans="2:78" ht="24" customHeight="1" thickBot="1" x14ac:dyDescent="0.3">
      <c r="B290" s="68" t="str">
        <f>IF(AA290=0,"",AA290)</f>
        <v>Gesamt - Punkte</v>
      </c>
      <c r="C290" s="69" t="str">
        <f t="shared" si="333"/>
        <v/>
      </c>
      <c r="D290" s="69" t="str">
        <f t="shared" si="333"/>
        <v/>
      </c>
      <c r="E290" s="70">
        <f>IF(AD290="","",AD290)</f>
        <v>0</v>
      </c>
      <c r="F290" s="69" t="str">
        <f t="shared" si="314"/>
        <v/>
      </c>
      <c r="G290" s="70">
        <f>IF(AF290="","",AF290)</f>
        <v>0</v>
      </c>
      <c r="H290" s="69" t="str">
        <f t="shared" si="315"/>
        <v/>
      </c>
      <c r="I290" s="70">
        <f>IF(AH290="","",AH290)</f>
        <v>0</v>
      </c>
      <c r="J290" s="69" t="str">
        <f t="shared" si="316"/>
        <v/>
      </c>
      <c r="K290" s="70">
        <f>IF(AJ290="","",AJ290)</f>
        <v>0</v>
      </c>
      <c r="L290" s="69" t="str">
        <f t="shared" si="317"/>
        <v/>
      </c>
      <c r="M290" s="70">
        <f>IF(AL290="","",AL290)</f>
        <v>0</v>
      </c>
      <c r="N290" s="69" t="str">
        <f t="shared" si="334"/>
        <v/>
      </c>
      <c r="O290" s="70">
        <f>IF(AN290="","",AN290)</f>
        <v>0</v>
      </c>
      <c r="P290" s="69" t="str">
        <f t="shared" si="318"/>
        <v/>
      </c>
      <c r="Q290" s="70">
        <f>IF(AP290="","",AP290)</f>
        <v>0</v>
      </c>
      <c r="R290" s="69" t="str">
        <f t="shared" si="319"/>
        <v/>
      </c>
      <c r="S290" s="70">
        <f>IF(AR290="","",AR290)</f>
        <v>0</v>
      </c>
      <c r="T290" s="69" t="str">
        <f t="shared" si="320"/>
        <v/>
      </c>
      <c r="U290" s="70">
        <f>IF(AT290="","",AT290)</f>
        <v>0</v>
      </c>
      <c r="V290" s="69" t="str">
        <f t="shared" si="321"/>
        <v/>
      </c>
      <c r="W290" s="70">
        <f>IF(AV290="","",AV290)</f>
        <v>0</v>
      </c>
      <c r="AA290" s="68" t="s">
        <v>975</v>
      </c>
      <c r="AB290" s="69"/>
      <c r="AC290" s="69"/>
      <c r="AD290" s="105">
        <f>SUM(AD277:AD289)</f>
        <v>0</v>
      </c>
      <c r="AE290" s="69"/>
      <c r="AF290" s="105">
        <f>SUM(AF277:AF289)</f>
        <v>0</v>
      </c>
      <c r="AG290" s="69"/>
      <c r="AH290" s="105">
        <f>SUM(AH277:AH289)</f>
        <v>0</v>
      </c>
      <c r="AI290" s="69"/>
      <c r="AJ290" s="105">
        <f>SUM(AJ277:AJ289)</f>
        <v>0</v>
      </c>
      <c r="AK290" s="69"/>
      <c r="AL290" s="105">
        <f>SUM(AL277:AL289)</f>
        <v>0</v>
      </c>
      <c r="AM290" s="69"/>
      <c r="AN290" s="105">
        <f>SUM(AN277:AN289)</f>
        <v>0</v>
      </c>
      <c r="AO290" s="69"/>
      <c r="AP290" s="105">
        <f>SUM(AP277:AP289)</f>
        <v>0</v>
      </c>
      <c r="AQ290" s="69"/>
      <c r="AR290" s="105">
        <f>SUM(AR277:AR289)</f>
        <v>0</v>
      </c>
      <c r="AS290" s="69"/>
      <c r="AT290" s="105">
        <f>SUM(AT277:AT289)</f>
        <v>0</v>
      </c>
      <c r="AU290" s="69"/>
      <c r="AV290" s="106">
        <f>SUM(AV277:AV289)</f>
        <v>0</v>
      </c>
      <c r="AW290" s="83"/>
      <c r="AX290" s="84"/>
      <c r="BA290" s="149">
        <f>+AV290</f>
        <v>0</v>
      </c>
      <c r="BB290" s="150">
        <f>+AU289</f>
        <v>0</v>
      </c>
      <c r="BC290" s="151">
        <f>+AA272</f>
        <v>10</v>
      </c>
      <c r="BF290" s="152">
        <f>SUM(BF271:BF289)</f>
        <v>0</v>
      </c>
      <c r="BQ290" s="149">
        <f>+BB290/1000000+BA290</f>
        <v>0</v>
      </c>
      <c r="BR290" s="151">
        <f>RANK(BQ290,BQ:BQ)</f>
        <v>1</v>
      </c>
      <c r="BV290" s="151"/>
      <c r="BZ290" s="151"/>
    </row>
    <row r="291" spans="2:78" ht="11.25" customHeight="1" x14ac:dyDescent="0.25">
      <c r="B291" s="69"/>
      <c r="C291" s="69"/>
      <c r="D291" s="69"/>
      <c r="E291" s="1"/>
      <c r="F291" s="69"/>
      <c r="G291" s="1"/>
      <c r="H291" s="69"/>
      <c r="I291" s="1"/>
      <c r="J291" s="69"/>
      <c r="K291" s="1"/>
      <c r="L291" s="69"/>
      <c r="M291" s="1"/>
      <c r="N291" s="69"/>
      <c r="O291" s="1"/>
      <c r="P291" s="69"/>
      <c r="Q291" s="1"/>
      <c r="R291" s="69"/>
      <c r="S291" s="1"/>
      <c r="T291" s="69"/>
      <c r="U291" s="1"/>
      <c r="V291" s="69"/>
      <c r="W291" s="1"/>
      <c r="AA291" s="69"/>
      <c r="AB291" s="69"/>
      <c r="AC291" s="69"/>
      <c r="AD291" s="1"/>
      <c r="AE291" s="69"/>
      <c r="AF291" s="1"/>
      <c r="AG291" s="69"/>
      <c r="AH291" s="1"/>
      <c r="AI291" s="69"/>
      <c r="AJ291" s="1"/>
      <c r="AK291" s="69"/>
      <c r="AL291" s="1"/>
      <c r="AM291" s="69"/>
      <c r="AN291" s="1"/>
      <c r="AO291" s="69"/>
      <c r="AP291" s="1"/>
      <c r="AQ291" s="69"/>
      <c r="AR291" s="1"/>
      <c r="AS291" s="69"/>
      <c r="AT291" s="1"/>
      <c r="AU291" s="69"/>
      <c r="AV291" s="1"/>
      <c r="AW291" s="83"/>
      <c r="AX291" s="84"/>
      <c r="BA291" s="149"/>
      <c r="BB291" s="150"/>
      <c r="BC291" s="151"/>
      <c r="BQ291" s="153"/>
      <c r="BR291" s="151"/>
      <c r="BV291" s="151"/>
      <c r="BZ291" s="151"/>
    </row>
    <row r="292" spans="2:78" ht="12.75" customHeight="1" x14ac:dyDescent="0.25">
      <c r="B292" s="71" t="str">
        <f t="shared" ref="B292:Q292" si="345">IF(AA292=0,"",AA292)</f>
        <v>Gegner-Nr.:</v>
      </c>
      <c r="C292" s="72" t="str">
        <f t="shared" si="345"/>
        <v>&gt;&gt;&gt;&gt;</v>
      </c>
      <c r="D292" s="396">
        <f t="shared" si="345"/>
        <v>6</v>
      </c>
      <c r="E292" s="396" t="str">
        <f t="shared" si="345"/>
        <v/>
      </c>
      <c r="F292" s="396">
        <f t="shared" si="345"/>
        <v>5</v>
      </c>
      <c r="G292" s="396" t="str">
        <f t="shared" si="345"/>
        <v/>
      </c>
      <c r="H292" s="396">
        <f t="shared" si="345"/>
        <v>2</v>
      </c>
      <c r="I292" s="396" t="str">
        <f t="shared" si="345"/>
        <v/>
      </c>
      <c r="J292" s="396">
        <f t="shared" si="345"/>
        <v>9</v>
      </c>
      <c r="K292" s="396" t="str">
        <f t="shared" si="345"/>
        <v/>
      </c>
      <c r="L292" s="396">
        <f t="shared" si="345"/>
        <v>1</v>
      </c>
      <c r="M292" s="396" t="str">
        <f t="shared" si="345"/>
        <v/>
      </c>
      <c r="N292" s="396">
        <f t="shared" si="345"/>
        <v>4</v>
      </c>
      <c r="O292" s="396" t="str">
        <f t="shared" si="345"/>
        <v/>
      </c>
      <c r="P292" s="396">
        <f t="shared" si="345"/>
        <v>7</v>
      </c>
      <c r="Q292" s="396" t="str">
        <f t="shared" si="345"/>
        <v/>
      </c>
      <c r="R292" s="396">
        <f t="shared" ref="N292:U294" si="346">IF(AQ292=0,"",AQ292)</f>
        <v>3</v>
      </c>
      <c r="S292" s="396" t="str">
        <f t="shared" si="346"/>
        <v/>
      </c>
      <c r="T292" s="396">
        <f t="shared" si="346"/>
        <v>8</v>
      </c>
      <c r="U292" s="396" t="str">
        <f t="shared" si="346"/>
        <v/>
      </c>
      <c r="V292" s="412"/>
      <c r="W292" s="412"/>
      <c r="AA292" s="71" t="s">
        <v>958</v>
      </c>
      <c r="AB292" s="72" t="s">
        <v>959</v>
      </c>
      <c r="AC292" s="418">
        <f>VLOOKUP($AA272,Schlüssel!$A$5:$DG$14,23)</f>
        <v>6</v>
      </c>
      <c r="AD292" s="419"/>
      <c r="AE292" s="418">
        <f>VLOOKUP($AA272,Schlüssel!$A$5:$EK$14,24)</f>
        <v>5</v>
      </c>
      <c r="AF292" s="419"/>
      <c r="AG292" s="418">
        <f>VLOOKUP($AA272,Schlüssel!$A$5:$EK$14,25)</f>
        <v>2</v>
      </c>
      <c r="AH292" s="419"/>
      <c r="AI292" s="418">
        <f>VLOOKUP($AA272,Schlüssel!$A$5:$EK$14,26)</f>
        <v>9</v>
      </c>
      <c r="AJ292" s="419"/>
      <c r="AK292" s="418">
        <f>VLOOKUP($AA272,Schlüssel!$A$5:$EK$14,27)</f>
        <v>1</v>
      </c>
      <c r="AL292" s="419"/>
      <c r="AM292" s="418">
        <f>VLOOKUP($AA272,Schlüssel!$A$5:$EK$14,28)</f>
        <v>4</v>
      </c>
      <c r="AN292" s="419"/>
      <c r="AO292" s="418">
        <f>VLOOKUP($AA272,Schlüssel!$A$5:$EK$14,29)</f>
        <v>7</v>
      </c>
      <c r="AP292" s="419"/>
      <c r="AQ292" s="418">
        <f>VLOOKUP($AA272,Schlüssel!$A$5:$EK$14,30)</f>
        <v>3</v>
      </c>
      <c r="AR292" s="419"/>
      <c r="AS292" s="418">
        <f>VLOOKUP($AA272,Schlüssel!$A$5:$EK$14,31)</f>
        <v>8</v>
      </c>
      <c r="AT292" s="419"/>
      <c r="AU292" s="107"/>
      <c r="AV292" s="107"/>
      <c r="AW292" s="83"/>
      <c r="AX292" s="84"/>
      <c r="BA292" s="149"/>
      <c r="BB292" s="150"/>
      <c r="BC292" s="151"/>
      <c r="BQ292" s="153"/>
      <c r="BR292" s="151"/>
      <c r="BV292" s="151"/>
      <c r="BZ292" s="151"/>
    </row>
    <row r="293" spans="2:78" ht="28.5" customHeight="1" x14ac:dyDescent="0.25">
      <c r="B293" s="73" t="str">
        <f t="shared" ref="B293:M294" si="347">IF(AA293=0,"",AA293)</f>
        <v/>
      </c>
      <c r="C293" s="69" t="str">
        <f t="shared" si="347"/>
        <v/>
      </c>
      <c r="D293" s="409" t="str">
        <f t="shared" si="347"/>
        <v>Bajuwaren München 1</v>
      </c>
      <c r="E293" s="410" t="str">
        <f t="shared" si="347"/>
        <v/>
      </c>
      <c r="F293" s="409" t="str">
        <f t="shared" si="347"/>
        <v>BC EMAX Unterföhring 2</v>
      </c>
      <c r="G293" s="410" t="str">
        <f t="shared" si="347"/>
        <v/>
      </c>
      <c r="H293" s="409" t="str">
        <f t="shared" si="347"/>
        <v>BK München 3</v>
      </c>
      <c r="I293" s="410" t="str">
        <f t="shared" si="347"/>
        <v/>
      </c>
      <c r="J293" s="409" t="str">
        <f t="shared" si="347"/>
        <v>Werdenfels 1</v>
      </c>
      <c r="K293" s="410" t="str">
        <f t="shared" si="347"/>
        <v/>
      </c>
      <c r="L293" s="409" t="str">
        <f t="shared" si="347"/>
        <v>BC Comet Nürnberg</v>
      </c>
      <c r="M293" s="410" t="str">
        <f t="shared" si="347"/>
        <v/>
      </c>
      <c r="N293" s="409" t="str">
        <f t="shared" si="346"/>
        <v>SG Rottendorf 1</v>
      </c>
      <c r="O293" s="410" t="str">
        <f t="shared" si="346"/>
        <v/>
      </c>
      <c r="P293" s="409" t="str">
        <f t="shared" si="346"/>
        <v>Bowlinghaus Bamberg 1</v>
      </c>
      <c r="Q293" s="410" t="str">
        <f t="shared" si="346"/>
        <v/>
      </c>
      <c r="R293" s="409" t="str">
        <f t="shared" si="346"/>
        <v>SG DJK Rimpar 1</v>
      </c>
      <c r="S293" s="410" t="str">
        <f t="shared" si="346"/>
        <v/>
      </c>
      <c r="T293" s="409" t="str">
        <f t="shared" si="346"/>
        <v>Schanzer Ingolstadt 1</v>
      </c>
      <c r="U293" s="410" t="str">
        <f t="shared" si="346"/>
        <v/>
      </c>
      <c r="V293" s="411"/>
      <c r="W293" s="411"/>
      <c r="AA293" s="73"/>
      <c r="AB293" s="69"/>
      <c r="AC293" s="409" t="str">
        <f>VLOOKUP(AC292,Schlüssel!$A$5:$K$14,2)</f>
        <v>Bajuwaren München 1</v>
      </c>
      <c r="AD293" s="410"/>
      <c r="AE293" s="409" t="str">
        <f>VLOOKUP(AE292,Schlüssel!$A$5:$K$14,2)</f>
        <v>BC EMAX Unterföhring 2</v>
      </c>
      <c r="AF293" s="410"/>
      <c r="AG293" s="409" t="str">
        <f>VLOOKUP(AG292,Schlüssel!$A$5:$K$14,2)</f>
        <v>BK München 3</v>
      </c>
      <c r="AH293" s="410"/>
      <c r="AI293" s="409" t="str">
        <f>VLOOKUP(AI292,Schlüssel!$A$5:$K$14,2)</f>
        <v>Werdenfels 1</v>
      </c>
      <c r="AJ293" s="410"/>
      <c r="AK293" s="409" t="str">
        <f>VLOOKUP(AK292,Schlüssel!$A$5:$K$14,2)</f>
        <v>BC Comet Nürnberg</v>
      </c>
      <c r="AL293" s="410"/>
      <c r="AM293" s="409" t="str">
        <f>VLOOKUP(AM292,Schlüssel!$A$5:$K$14,2)</f>
        <v>SG Rottendorf 1</v>
      </c>
      <c r="AN293" s="410"/>
      <c r="AO293" s="409" t="str">
        <f>VLOOKUP(AO292,Schlüssel!$A$5:$K$14,2)</f>
        <v>Bowlinghaus Bamberg 1</v>
      </c>
      <c r="AP293" s="410"/>
      <c r="AQ293" s="409" t="str">
        <f>VLOOKUP(AQ292,Schlüssel!$A$5:$K$14,2)</f>
        <v>SG DJK Rimpar 1</v>
      </c>
      <c r="AR293" s="410"/>
      <c r="AS293" s="409" t="str">
        <f>VLOOKUP(AS292,Schlüssel!$A$5:$K$14,2)</f>
        <v>Schanzer Ingolstadt 1</v>
      </c>
      <c r="AT293" s="410"/>
      <c r="AU293" s="108"/>
      <c r="AV293" s="108"/>
      <c r="AW293" s="83"/>
      <c r="AX293" s="84"/>
      <c r="BA293" s="149"/>
      <c r="BB293" s="150"/>
      <c r="BC293" s="151"/>
      <c r="BQ293" s="153"/>
      <c r="BR293" s="151"/>
      <c r="BV293" s="151"/>
      <c r="BZ293" s="151"/>
    </row>
    <row r="294" spans="2:78" ht="12" customHeight="1" x14ac:dyDescent="0.25">
      <c r="B294" s="73" t="str">
        <f t="shared" si="347"/>
        <v/>
      </c>
      <c r="C294" s="69" t="str">
        <f t="shared" si="347"/>
        <v/>
      </c>
      <c r="D294" s="395" t="str">
        <f t="shared" si="347"/>
        <v/>
      </c>
      <c r="E294" s="395" t="str">
        <f t="shared" si="347"/>
        <v/>
      </c>
      <c r="F294" s="395" t="str">
        <f t="shared" si="347"/>
        <v/>
      </c>
      <c r="G294" s="395" t="str">
        <f t="shared" si="347"/>
        <v/>
      </c>
      <c r="H294" s="395" t="str">
        <f t="shared" si="347"/>
        <v/>
      </c>
      <c r="I294" s="395" t="str">
        <f t="shared" si="347"/>
        <v/>
      </c>
      <c r="J294" s="395" t="str">
        <f t="shared" si="347"/>
        <v/>
      </c>
      <c r="K294" s="395" t="str">
        <f t="shared" si="347"/>
        <v/>
      </c>
      <c r="L294" s="395" t="str">
        <f t="shared" si="347"/>
        <v/>
      </c>
      <c r="M294" s="395" t="str">
        <f t="shared" si="347"/>
        <v/>
      </c>
      <c r="N294" s="395" t="str">
        <f t="shared" si="346"/>
        <v/>
      </c>
      <c r="O294" s="395" t="str">
        <f t="shared" si="346"/>
        <v/>
      </c>
      <c r="P294" s="395" t="str">
        <f t="shared" si="346"/>
        <v/>
      </c>
      <c r="Q294" s="395" t="str">
        <f t="shared" si="346"/>
        <v/>
      </c>
      <c r="R294" s="395" t="str">
        <f t="shared" si="346"/>
        <v/>
      </c>
      <c r="S294" s="395" t="str">
        <f t="shared" si="346"/>
        <v/>
      </c>
      <c r="T294" s="395" t="str">
        <f t="shared" si="346"/>
        <v/>
      </c>
      <c r="U294" s="408" t="str">
        <f t="shared" si="346"/>
        <v/>
      </c>
      <c r="V294" s="301"/>
      <c r="W294" s="301"/>
      <c r="AA294" s="73"/>
      <c r="AB294" s="69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78"/>
      <c r="AV294" s="78"/>
      <c r="AW294" s="83"/>
      <c r="AX294" s="84"/>
      <c r="BA294" s="149"/>
      <c r="BB294" s="150"/>
      <c r="BC294" s="151"/>
      <c r="BQ294" s="153"/>
      <c r="BR294" s="151"/>
      <c r="BV294" s="151"/>
      <c r="BZ294" s="151"/>
    </row>
    <row r="295" spans="2:78" ht="15.9" customHeight="1" x14ac:dyDescent="0.25">
      <c r="B295" s="391" t="str">
        <f t="shared" ref="B295:C299" si="348">IF(AA295=0,"",AA295)</f>
        <v>Spieler 1</v>
      </c>
      <c r="C295" s="392" t="str">
        <f t="shared" si="348"/>
        <v/>
      </c>
      <c r="D295" s="393">
        <f>IF(AC295=301,"",AC295)</f>
        <v>0</v>
      </c>
      <c r="E295" s="393" t="str">
        <f>IF(AD295=0,"",AD295)</f>
        <v/>
      </c>
      <c r="F295" s="393">
        <f>IF(AE295=301,"",AE295)</f>
        <v>0</v>
      </c>
      <c r="G295" s="393" t="str">
        <f>IF(AF295=0,"",AF295)</f>
        <v/>
      </c>
      <c r="H295" s="393">
        <f>IF(AG295=301,"",AG295)</f>
        <v>0</v>
      </c>
      <c r="I295" s="393" t="str">
        <f>IF(AH295=0,"",AH295)</f>
        <v/>
      </c>
      <c r="J295" s="393">
        <f>IF(AI295=301,"",AI295)</f>
        <v>0</v>
      </c>
      <c r="K295" s="393" t="str">
        <f>IF(AJ295=0,"",AJ295)</f>
        <v/>
      </c>
      <c r="L295" s="393">
        <f>IF(AK295=301,"",AK295)</f>
        <v>0</v>
      </c>
      <c r="M295" s="393" t="str">
        <f>IF(AL295=0,"",AL295)</f>
        <v/>
      </c>
      <c r="N295" s="393">
        <f>IF(AM295=301,"",AM295)</f>
        <v>0</v>
      </c>
      <c r="O295" s="393" t="str">
        <f>IF(AN295=0,"",AN295)</f>
        <v/>
      </c>
      <c r="P295" s="393">
        <f>IF(AO295=301,"",AO295)</f>
        <v>0</v>
      </c>
      <c r="Q295" s="393" t="str">
        <f>IF(AP295=0,"",AP295)</f>
        <v/>
      </c>
      <c r="R295" s="393">
        <f>IF(AQ295=301,"",AQ295)</f>
        <v>0</v>
      </c>
      <c r="S295" s="393" t="str">
        <f>IF(AR295=0,"",AR295)</f>
        <v/>
      </c>
      <c r="T295" s="393">
        <f>IF(AS295=301,"",AS295)</f>
        <v>0</v>
      </c>
      <c r="U295" s="393" t="str">
        <f>IF(AT295=0,"",AT295)</f>
        <v/>
      </c>
      <c r="V295" s="404"/>
      <c r="W295" s="404"/>
      <c r="AA295" s="74" t="s">
        <v>0</v>
      </c>
      <c r="AB295" s="75"/>
      <c r="AC295" s="420">
        <f>ABS(INDEX(AC:AC,MATCH(AC292,$AA:$AA,0)+5)+INDEX(AC:AC,MATCH(AC292,$AA:$AA,0)+6)+INDEX(AC:AC,MATCH(AC292,$AA:$AA,0)+7))</f>
        <v>0</v>
      </c>
      <c r="AD295" s="421"/>
      <c r="AE295" s="420">
        <f>ABS(INDEX(AE:AE,MATCH(AE292,$AA:$AA,0)+5)+INDEX(AE:AE,MATCH(AE292,$AA:$AA,0)+6)+INDEX(AE:AE,MATCH(AE292,$AA:$AA,0)+7))</f>
        <v>0</v>
      </c>
      <c r="AF295" s="421"/>
      <c r="AG295" s="420">
        <f>ABS(INDEX(AG:AG,MATCH(AG292,$AA:$AA,0)+5)+INDEX(AG:AG,MATCH(AG292,$AA:$AA,0)+6)+INDEX(AG:AG,MATCH(AG292,$AA:$AA,0)+7))</f>
        <v>0</v>
      </c>
      <c r="AH295" s="421"/>
      <c r="AI295" s="420">
        <f>ABS(INDEX(AI:AI,MATCH(AI292,$AA:$AA,0)+5)+INDEX(AI:AI,MATCH(AI292,$AA:$AA,0)+6)+INDEX(AI:AI,MATCH(AI292,$AA:$AA,0)+7))</f>
        <v>0</v>
      </c>
      <c r="AJ295" s="421"/>
      <c r="AK295" s="420">
        <f>ABS(INDEX(AK:AK,MATCH(AK292,$AA:$AA,0)+5)+INDEX(AK:AK,MATCH(AK292,$AA:$AA,0)+6)+INDEX(AK:AK,MATCH(AK292,$AA:$AA,0)+7))</f>
        <v>0</v>
      </c>
      <c r="AL295" s="421"/>
      <c r="AM295" s="420">
        <f>ABS(INDEX(AM:AM,MATCH(AM292,$AA:$AA,0)+5)+INDEX(AM:AM,MATCH(AM292,$AA:$AA,0)+6)+INDEX(AM:AM,MATCH(AM292,$AA:$AA,0)+7))</f>
        <v>0</v>
      </c>
      <c r="AN295" s="421"/>
      <c r="AO295" s="420">
        <f>ABS(INDEX(AO:AO,MATCH(AO292,$AA:$AA,0)+5)+INDEX(AO:AO,MATCH(AO292,$AA:$AA,0)+6)+INDEX(AO:AO,MATCH(AO292,$AA:$AA,0)+7))</f>
        <v>0</v>
      </c>
      <c r="AP295" s="421"/>
      <c r="AQ295" s="420">
        <f>ABS(INDEX(AQ:AQ,MATCH(AQ292,$AA:$AA,0)+5)+INDEX(AQ:AQ,MATCH(AQ292,$AA:$AA,0)+6)+INDEX(AQ:AQ,MATCH(AQ292,$AA:$AA,0)+7))</f>
        <v>0</v>
      </c>
      <c r="AR295" s="421"/>
      <c r="AS295" s="420">
        <f>ABS(INDEX(AS:AS,MATCH(AS292,$AA:$AA,0)+5)+INDEX(AS:AS,MATCH(AS292,$AA:$AA,0)+6)+INDEX(AS:AS,MATCH(AS292,$AA:$AA,0)+7))</f>
        <v>0</v>
      </c>
      <c r="AT295" s="421"/>
      <c r="AU295" s="1"/>
      <c r="AV295" s="1"/>
      <c r="AW295" s="83"/>
      <c r="AX295" s="84"/>
      <c r="BA295" s="149"/>
      <c r="BB295" s="150"/>
      <c r="BC295" s="151"/>
      <c r="BQ295" s="153"/>
      <c r="BR295" s="151"/>
      <c r="BV295" s="151"/>
      <c r="BZ295" s="151"/>
    </row>
    <row r="296" spans="2:78" ht="15.9" customHeight="1" x14ac:dyDescent="0.25">
      <c r="B296" s="391" t="str">
        <f t="shared" si="348"/>
        <v>Spieler 2</v>
      </c>
      <c r="C296" s="392" t="str">
        <f t="shared" si="348"/>
        <v/>
      </c>
      <c r="D296" s="393">
        <f>IF(AC296=301,"",AC296)</f>
        <v>0</v>
      </c>
      <c r="E296" s="393" t="str">
        <f>IF(AD296=0,"",AD296)</f>
        <v/>
      </c>
      <c r="F296" s="393">
        <f>IF(AE296=301,"",AE296)</f>
        <v>0</v>
      </c>
      <c r="G296" s="393" t="str">
        <f>IF(AF296=0,"",AF296)</f>
        <v/>
      </c>
      <c r="H296" s="393">
        <f>IF(AG296=301,"",AG296)</f>
        <v>0</v>
      </c>
      <c r="I296" s="393" t="str">
        <f>IF(AH296=0,"",AH296)</f>
        <v/>
      </c>
      <c r="J296" s="393">
        <f>IF(AI296=301,"",AI296)</f>
        <v>0</v>
      </c>
      <c r="K296" s="393" t="str">
        <f>IF(AJ296=0,"",AJ296)</f>
        <v/>
      </c>
      <c r="L296" s="393">
        <f>IF(AK296=301,"",AK296)</f>
        <v>0</v>
      </c>
      <c r="M296" s="393" t="str">
        <f>IF(AL296=0,"",AL296)</f>
        <v/>
      </c>
      <c r="N296" s="393">
        <f>IF(AM296=301,"",AM296)</f>
        <v>0</v>
      </c>
      <c r="O296" s="393" t="str">
        <f>IF(AN296=0,"",AN296)</f>
        <v/>
      </c>
      <c r="P296" s="393">
        <f>IF(AO296=301,"",AO296)</f>
        <v>0</v>
      </c>
      <c r="Q296" s="393" t="str">
        <f>IF(AP296=0,"",AP296)</f>
        <v/>
      </c>
      <c r="R296" s="393">
        <f>IF(AQ296=301,"",AQ296)</f>
        <v>0</v>
      </c>
      <c r="S296" s="393" t="str">
        <f>IF(AR296=0,"",AR296)</f>
        <v/>
      </c>
      <c r="T296" s="393">
        <f>IF(AS296=301,"",AS296)</f>
        <v>0</v>
      </c>
      <c r="U296" s="393" t="str">
        <f>IF(AT296=0,"",AT296)</f>
        <v/>
      </c>
      <c r="V296" s="404"/>
      <c r="W296" s="404"/>
      <c r="AA296" s="74" t="s">
        <v>2</v>
      </c>
      <c r="AB296" s="75"/>
      <c r="AC296" s="422">
        <f>ABS(INDEX(AC:AC,MATCH(AC292,$AA:$AA,0)+8)+INDEX(AC:AC,MATCH(AC292,$AA:$AA,0)+9)+INDEX(AC:AC,MATCH(AC292,$AA:$AA,0)+10))</f>
        <v>0</v>
      </c>
      <c r="AD296" s="423"/>
      <c r="AE296" s="422">
        <f>ABS(INDEX(AE:AE,MATCH(AE292,$AA:$AA,0)+8)+INDEX(AE:AE,MATCH(AE292,$AA:$AA,0)+9)+INDEX(AE:AE,MATCH(AE292,$AA:$AA,0)+10))</f>
        <v>0</v>
      </c>
      <c r="AF296" s="423"/>
      <c r="AG296" s="422">
        <f>ABS(INDEX(AG:AG,MATCH(AG292,$AA:$AA,0)+8)+INDEX(AG:AG,MATCH(AG292,$AA:$AA,0)+9)+INDEX(AG:AG,MATCH(AG292,$AA:$AA,0)+10))</f>
        <v>0</v>
      </c>
      <c r="AH296" s="423"/>
      <c r="AI296" s="422">
        <f>ABS(INDEX(AI:AI,MATCH(AI292,$AA:$AA,0)+8)+INDEX(AI:AI,MATCH(AI292,$AA:$AA,0)+9)+INDEX(AI:AI,MATCH(AI292,$AA:$AA,0)+10))</f>
        <v>0</v>
      </c>
      <c r="AJ296" s="423"/>
      <c r="AK296" s="422">
        <f>ABS(INDEX(AK:AK,MATCH(AK292,$AA:$AA,0)+8)+INDEX(AK:AK,MATCH(AK292,$AA:$AA,0)+9)+INDEX(AK:AK,MATCH(AK292,$AA:$AA,0)+10))</f>
        <v>0</v>
      </c>
      <c r="AL296" s="423"/>
      <c r="AM296" s="422">
        <f>ABS(INDEX(AM:AM,MATCH(AM292,$AA:$AA,0)+8)+INDEX(AM:AM,MATCH(AM292,$AA:$AA,0)+9)+INDEX(AM:AM,MATCH(AM292,$AA:$AA,0)+10))</f>
        <v>0</v>
      </c>
      <c r="AN296" s="423"/>
      <c r="AO296" s="422">
        <f>ABS(INDEX(AO:AO,MATCH(AO292,$AA:$AA,0)+8)+INDEX(AO:AO,MATCH(AO292,$AA:$AA,0)+9)+INDEX(AO:AO,MATCH(AO292,$AA:$AA,0)+10))</f>
        <v>0</v>
      </c>
      <c r="AP296" s="423"/>
      <c r="AQ296" s="422">
        <f>ABS(INDEX(AQ:AQ,MATCH(AQ292,$AA:$AA,0)+8)+INDEX(AQ:AQ,MATCH(AQ292,$AA:$AA,0)+9)+INDEX(AQ:AQ,MATCH(AQ292,$AA:$AA,0)+10))</f>
        <v>0</v>
      </c>
      <c r="AR296" s="423"/>
      <c r="AS296" s="422">
        <f>ABS(INDEX(AS:AS,MATCH(AS292,$AA:$AA,0)+8)+INDEX(AS:AS,MATCH(AS292,$AA:$AA,0)+9)+INDEX(AS:AS,MATCH(AS292,$AA:$AA,0)+10))</f>
        <v>0</v>
      </c>
      <c r="AT296" s="423"/>
      <c r="AU296" s="1"/>
      <c r="AV296" s="1"/>
      <c r="AW296" s="83"/>
      <c r="AX296" s="84"/>
      <c r="BA296" s="149"/>
      <c r="BB296" s="150"/>
      <c r="BC296" s="151"/>
      <c r="BQ296" s="153"/>
      <c r="BR296" s="151"/>
      <c r="BV296" s="151"/>
      <c r="BZ296" s="151"/>
    </row>
    <row r="297" spans="2:78" ht="15.9" customHeight="1" x14ac:dyDescent="0.25">
      <c r="B297" s="391" t="str">
        <f t="shared" si="348"/>
        <v>Spieler 3</v>
      </c>
      <c r="C297" s="392" t="str">
        <f t="shared" si="348"/>
        <v/>
      </c>
      <c r="D297" s="393">
        <f>IF(AC297=301,"",AC297)</f>
        <v>0</v>
      </c>
      <c r="E297" s="393" t="str">
        <f>IF(AD297=0,"",AD297)</f>
        <v/>
      </c>
      <c r="F297" s="393">
        <f>IF(AE297=301,"",AE297)</f>
        <v>0</v>
      </c>
      <c r="G297" s="393" t="str">
        <f>IF(AF297=0,"",AF297)</f>
        <v/>
      </c>
      <c r="H297" s="393">
        <f>IF(AG297=301,"",AG297)</f>
        <v>0</v>
      </c>
      <c r="I297" s="393" t="str">
        <f>IF(AH297=0,"",AH297)</f>
        <v/>
      </c>
      <c r="J297" s="393">
        <f>IF(AI297=301,"",AI297)</f>
        <v>0</v>
      </c>
      <c r="K297" s="393" t="str">
        <f>IF(AJ297=0,"",AJ297)</f>
        <v/>
      </c>
      <c r="L297" s="393">
        <f>IF(AK297=301,"",AK297)</f>
        <v>0</v>
      </c>
      <c r="M297" s="393" t="str">
        <f>IF(AL297=0,"",AL297)</f>
        <v/>
      </c>
      <c r="N297" s="393">
        <f>IF(AM297=301,"",AM297)</f>
        <v>0</v>
      </c>
      <c r="O297" s="393" t="str">
        <f>IF(AN297=0,"",AN297)</f>
        <v/>
      </c>
      <c r="P297" s="393">
        <f>IF(AO297=301,"",AO297)</f>
        <v>0</v>
      </c>
      <c r="Q297" s="393" t="str">
        <f>IF(AP297=0,"",AP297)</f>
        <v/>
      </c>
      <c r="R297" s="393">
        <f>IF(AQ297=301,"",AQ297)</f>
        <v>0</v>
      </c>
      <c r="S297" s="393" t="str">
        <f>IF(AR297=0,"",AR297)</f>
        <v/>
      </c>
      <c r="T297" s="393">
        <f>IF(AS297=301,"",AS297)</f>
        <v>0</v>
      </c>
      <c r="U297" s="393" t="str">
        <f>IF(AT297=0,"",AT297)</f>
        <v/>
      </c>
      <c r="V297" s="404"/>
      <c r="W297" s="404"/>
      <c r="AA297" s="74" t="s">
        <v>3</v>
      </c>
      <c r="AB297" s="75"/>
      <c r="AC297" s="422">
        <f>ABS(INDEX(AC:AC,MATCH(AC292,$AA:$AA,0)+11)+INDEX(AC:AC,MATCH(AC292,$AA:$AA,0)+12)+INDEX(AC:AC,MATCH(AC292,$AA:$AA,0)+13))</f>
        <v>0</v>
      </c>
      <c r="AD297" s="423"/>
      <c r="AE297" s="422">
        <f>ABS(INDEX(AE:AE,MATCH(AE292,$AA:$AA,0)+11)+INDEX(AE:AE,MATCH(AE292,$AA:$AA,0)+12)+INDEX(AE:AE,MATCH(AE292,$AA:$AA,0)+13))</f>
        <v>0</v>
      </c>
      <c r="AF297" s="423"/>
      <c r="AG297" s="422">
        <f>ABS(INDEX(AG:AG,MATCH(AG292,$AA:$AA,0)+11)+INDEX(AG:AG,MATCH(AG292,$AA:$AA,0)+12)+INDEX(AG:AG,MATCH(AG292,$AA:$AA,0)+13))</f>
        <v>0</v>
      </c>
      <c r="AH297" s="423"/>
      <c r="AI297" s="422">
        <f>ABS(INDEX(AI:AI,MATCH(AI292,$AA:$AA,0)+11)+INDEX(AI:AI,MATCH(AI292,$AA:$AA,0)+12)+INDEX(AI:AI,MATCH(AI292,$AA:$AA,0)+13))</f>
        <v>0</v>
      </c>
      <c r="AJ297" s="423"/>
      <c r="AK297" s="422">
        <f>ABS(INDEX(AK:AK,MATCH(AK292,$AA:$AA,0)+11)+INDEX(AK:AK,MATCH(AK292,$AA:$AA,0)+12)+INDEX(AK:AK,MATCH(AK292,$AA:$AA,0)+13))</f>
        <v>0</v>
      </c>
      <c r="AL297" s="423"/>
      <c r="AM297" s="422">
        <f>ABS(INDEX(AM:AM,MATCH(AM292,$AA:$AA,0)+11)+INDEX(AM:AM,MATCH(AM292,$AA:$AA,0)+12)+INDEX(AM:AM,MATCH(AM292,$AA:$AA,0)+13))</f>
        <v>0</v>
      </c>
      <c r="AN297" s="423"/>
      <c r="AO297" s="422">
        <f>ABS(INDEX(AO:AO,MATCH(AO292,$AA:$AA,0)+11)+INDEX(AO:AO,MATCH(AO292,$AA:$AA,0)+12)+INDEX(AO:AO,MATCH(AO292,$AA:$AA,0)+13))</f>
        <v>0</v>
      </c>
      <c r="AP297" s="423"/>
      <c r="AQ297" s="422">
        <f>ABS(INDEX(AQ:AQ,MATCH(AQ292,$AA:$AA,0)+11)+INDEX(AQ:AQ,MATCH(AQ292,$AA:$AA,0)+12)+INDEX(AQ:AQ,MATCH(AQ292,$AA:$AA,0)+13))</f>
        <v>0</v>
      </c>
      <c r="AR297" s="423"/>
      <c r="AS297" s="422">
        <f>ABS(INDEX(AS:AS,MATCH(AS292,$AA:$AA,0)+11)+INDEX(AS:AS,MATCH(AS292,$AA:$AA,0)+12)+INDEX(AS:AS,MATCH(AS292,$AA:$AA,0)+13))</f>
        <v>0</v>
      </c>
      <c r="AT297" s="423"/>
      <c r="AU297" s="1"/>
      <c r="AV297" s="1"/>
      <c r="AW297" s="83"/>
      <c r="AX297" s="84"/>
      <c r="BA297" s="149"/>
      <c r="BB297" s="150"/>
      <c r="BC297" s="151"/>
      <c r="BQ297" s="153"/>
      <c r="BR297" s="151"/>
      <c r="BV297" s="151"/>
      <c r="BZ297" s="151"/>
    </row>
    <row r="298" spans="2:78" ht="15.9" customHeight="1" x14ac:dyDescent="0.25">
      <c r="B298" s="391" t="str">
        <f t="shared" si="348"/>
        <v>Spieler 4</v>
      </c>
      <c r="C298" s="392" t="str">
        <f t="shared" si="348"/>
        <v/>
      </c>
      <c r="D298" s="393">
        <f>IF(AC298=301,"",AC298)</f>
        <v>0</v>
      </c>
      <c r="E298" s="393" t="str">
        <f>IF(AD298=0,"",AD298)</f>
        <v/>
      </c>
      <c r="F298" s="393">
        <f>IF(AE298=301,"",AE298)</f>
        <v>0</v>
      </c>
      <c r="G298" s="393" t="str">
        <f>IF(AF298=0,"",AF298)</f>
        <v/>
      </c>
      <c r="H298" s="393">
        <f>IF(AG298=301,"",AG298)</f>
        <v>0</v>
      </c>
      <c r="I298" s="393" t="str">
        <f>IF(AH298=0,"",AH298)</f>
        <v/>
      </c>
      <c r="J298" s="393">
        <f>IF(AI298=301,"",AI298)</f>
        <v>0</v>
      </c>
      <c r="K298" s="393" t="str">
        <f>IF(AJ298=0,"",AJ298)</f>
        <v/>
      </c>
      <c r="L298" s="393">
        <f>IF(AK298=301,"",AK298)</f>
        <v>0</v>
      </c>
      <c r="M298" s="393" t="str">
        <f>IF(AL298=0,"",AL298)</f>
        <v/>
      </c>
      <c r="N298" s="393">
        <f>IF(AM298=301,"",AM298)</f>
        <v>0</v>
      </c>
      <c r="O298" s="393" t="str">
        <f>IF(AN298=0,"",AN298)</f>
        <v/>
      </c>
      <c r="P298" s="393">
        <f>IF(AO298=301,"",AO298)</f>
        <v>0</v>
      </c>
      <c r="Q298" s="393" t="str">
        <f>IF(AP298=0,"",AP298)</f>
        <v/>
      </c>
      <c r="R298" s="393">
        <f>IF(AQ298=301,"",AQ298)</f>
        <v>0</v>
      </c>
      <c r="S298" s="393" t="str">
        <f>IF(AR298=0,"",AR298)</f>
        <v/>
      </c>
      <c r="T298" s="393">
        <f>IF(AS298=301,"",AS298)</f>
        <v>0</v>
      </c>
      <c r="U298" s="393" t="str">
        <f>IF(AT298=0,"",AT298)</f>
        <v/>
      </c>
      <c r="V298" s="404"/>
      <c r="W298" s="404"/>
      <c r="AA298" s="74" t="s">
        <v>11</v>
      </c>
      <c r="AB298" s="75"/>
      <c r="AC298" s="422">
        <f>ABS(INDEX(AC:AC,MATCH(AC292,$AA:$AA,0)+14)+INDEX(AC:AC,MATCH(AC292,$AA:$AA,0)+15)+INDEX(AC:AC,MATCH(AC292,$AA:$AA,0)+16))</f>
        <v>0</v>
      </c>
      <c r="AD298" s="423"/>
      <c r="AE298" s="422">
        <f>ABS(INDEX(AE:AE,MATCH(AE292,$AA:$AA,0)+14)+INDEX(AE:AE,MATCH(AE292,$AA:$AA,0)+15)+INDEX(AE:AE,MATCH(AE292,$AA:$AA,0)+16))</f>
        <v>0</v>
      </c>
      <c r="AF298" s="423"/>
      <c r="AG298" s="422">
        <f>ABS(INDEX(AG:AG,MATCH(AG292,$AA:$AA,0)+14)+INDEX(AG:AG,MATCH(AG292,$AA:$AA,0)+15)+INDEX(AG:AG,MATCH(AG292,$AA:$AA,0)+16))</f>
        <v>0</v>
      </c>
      <c r="AH298" s="423"/>
      <c r="AI298" s="422">
        <f>ABS(INDEX(AI:AI,MATCH(AI292,$AA:$AA,0)+14)+INDEX(AI:AI,MATCH(AI292,$AA:$AA,0)+15)+INDEX(AI:AI,MATCH(AI292,$AA:$AA,0)+16))</f>
        <v>0</v>
      </c>
      <c r="AJ298" s="423"/>
      <c r="AK298" s="422">
        <f>ABS(INDEX(AK:AK,MATCH(AK292,$AA:$AA,0)+14)+INDEX(AK:AK,MATCH(AK292,$AA:$AA,0)+15)+INDEX(AK:AK,MATCH(AK292,$AA:$AA,0)+16))</f>
        <v>0</v>
      </c>
      <c r="AL298" s="423"/>
      <c r="AM298" s="422">
        <f>ABS(INDEX(AM:AM,MATCH(AM292,$AA:$AA,0)+14)+INDEX(AM:AM,MATCH(AM292,$AA:$AA,0)+15)+INDEX(AM:AM,MATCH(AM292,$AA:$AA,0)+16))</f>
        <v>0</v>
      </c>
      <c r="AN298" s="423"/>
      <c r="AO298" s="422">
        <f>ABS(INDEX(AO:AO,MATCH(AO292,$AA:$AA,0)+14)+INDEX(AO:AO,MATCH(AO292,$AA:$AA,0)+15)+INDEX(AO:AO,MATCH(AO292,$AA:$AA,0)+16))</f>
        <v>0</v>
      </c>
      <c r="AP298" s="423"/>
      <c r="AQ298" s="422">
        <f>ABS(INDEX(AQ:AQ,MATCH(AQ292,$AA:$AA,0)+14)+INDEX(AQ:AQ,MATCH(AQ292,$AA:$AA,0)+15)+INDEX(AQ:AQ,MATCH(AQ292,$AA:$AA,0)+16))</f>
        <v>0</v>
      </c>
      <c r="AR298" s="423"/>
      <c r="AS298" s="422">
        <f>ABS(INDEX(AS:AS,MATCH(AS292,$AA:$AA,0)+14)+INDEX(AS:AS,MATCH(AS292,$AA:$AA,0)+15)+INDEX(AS:AS,MATCH(AS292,$AA:$AA,0)+16))</f>
        <v>0</v>
      </c>
      <c r="AT298" s="423"/>
      <c r="AU298" s="1"/>
      <c r="AV298" s="1"/>
      <c r="AW298" s="83"/>
      <c r="AX298" s="84"/>
      <c r="BA298" s="149"/>
      <c r="BB298" s="150"/>
      <c r="BC298" s="151"/>
      <c r="BQ298" s="153"/>
      <c r="BR298" s="151"/>
      <c r="BV298" s="151"/>
      <c r="BZ298" s="151"/>
    </row>
    <row r="299" spans="2:78" ht="15.9" customHeight="1" x14ac:dyDescent="0.25">
      <c r="B299" s="388" t="str">
        <f t="shared" si="348"/>
        <v>Gesamt</v>
      </c>
      <c r="C299" s="389" t="str">
        <f t="shared" si="348"/>
        <v/>
      </c>
      <c r="D299" s="394">
        <f>IF(AC299=1505,"",AC299)</f>
        <v>0</v>
      </c>
      <c r="E299" s="394" t="str">
        <f>IF(AD299=0,"",AD299)</f>
        <v/>
      </c>
      <c r="F299" s="394">
        <f>IF(AE299=1505,"",AE299)</f>
        <v>0</v>
      </c>
      <c r="G299" s="394" t="str">
        <f>IF(AF299=0,"",AF299)</f>
        <v/>
      </c>
      <c r="H299" s="394">
        <f>IF(AG299=1505,"",AG299)</f>
        <v>0</v>
      </c>
      <c r="I299" s="394" t="str">
        <f>IF(AH299=0,"",AH299)</f>
        <v/>
      </c>
      <c r="J299" s="394">
        <f>IF(AI299=1505,"",AI299)</f>
        <v>0</v>
      </c>
      <c r="K299" s="394" t="str">
        <f>IF(AJ299=0,"",AJ299)</f>
        <v/>
      </c>
      <c r="L299" s="394">
        <f>IF(AK299=1505,"",AK299)</f>
        <v>0</v>
      </c>
      <c r="M299" s="394" t="str">
        <f>IF(AL299=0,"",AL299)</f>
        <v/>
      </c>
      <c r="N299" s="394">
        <f>IF(AM299=1505,"",AM299)</f>
        <v>0</v>
      </c>
      <c r="O299" s="394" t="str">
        <f>IF(AN299=0,"",AN299)</f>
        <v/>
      </c>
      <c r="P299" s="394">
        <f>IF(AO299=1505,"",AO299)</f>
        <v>0</v>
      </c>
      <c r="Q299" s="394" t="str">
        <f>IF(AP299=0,"",AP299)</f>
        <v/>
      </c>
      <c r="R299" s="394">
        <f>IF(AQ299=1505,"",AQ299)</f>
        <v>0</v>
      </c>
      <c r="S299" s="394" t="str">
        <f>IF(AR299=0,"",AR299)</f>
        <v/>
      </c>
      <c r="T299" s="394">
        <f>IF(AS299=1505,"",AS299)</f>
        <v>0</v>
      </c>
      <c r="U299" s="394" t="str">
        <f>IF(AT299=0,"",AT299)</f>
        <v/>
      </c>
      <c r="V299" s="290"/>
      <c r="W299" s="290"/>
      <c r="AA299" s="76" t="s">
        <v>960</v>
      </c>
      <c r="AB299" s="77"/>
      <c r="AC299" s="388">
        <f>SUM(AC295:AC298)</f>
        <v>0</v>
      </c>
      <c r="AD299" s="389"/>
      <c r="AE299" s="388">
        <f>SUM(AE295:AE298)</f>
        <v>0</v>
      </c>
      <c r="AF299" s="389"/>
      <c r="AG299" s="388">
        <f>SUM(AG295:AG298)</f>
        <v>0</v>
      </c>
      <c r="AH299" s="389"/>
      <c r="AI299" s="388">
        <f>SUM(AI295:AI298)</f>
        <v>0</v>
      </c>
      <c r="AJ299" s="389"/>
      <c r="AK299" s="388">
        <f>SUM(AK295:AK298)</f>
        <v>0</v>
      </c>
      <c r="AL299" s="389"/>
      <c r="AM299" s="388">
        <f>SUM(AM295:AM298)</f>
        <v>0</v>
      </c>
      <c r="AN299" s="389"/>
      <c r="AO299" s="388">
        <f>SUM(AO295:AO298)</f>
        <v>0</v>
      </c>
      <c r="AP299" s="389"/>
      <c r="AQ299" s="388">
        <f>SUM(AQ295:AQ298)</f>
        <v>0</v>
      </c>
      <c r="AR299" s="389"/>
      <c r="AS299" s="388">
        <f>SUM(AS295:AS298)</f>
        <v>0</v>
      </c>
      <c r="AT299" s="389"/>
      <c r="AU299" s="69"/>
      <c r="AV299" s="69"/>
      <c r="AW299" s="83"/>
      <c r="AX299" s="84"/>
      <c r="BA299" s="149"/>
      <c r="BB299" s="150"/>
      <c r="BC299" s="151"/>
      <c r="BQ299" s="153"/>
      <c r="BR299" s="151"/>
      <c r="BV299" s="151"/>
      <c r="BZ299" s="151"/>
    </row>
    <row r="300" spans="2:78" ht="10.5" customHeight="1" x14ac:dyDescent="0.25">
      <c r="B300" s="78"/>
      <c r="C300" s="6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AA300" s="78"/>
      <c r="AB300" s="69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83"/>
      <c r="AX300" s="84"/>
      <c r="BA300" s="149"/>
      <c r="BB300" s="150"/>
      <c r="BC300" s="151"/>
      <c r="BQ300" s="153"/>
      <c r="BR300" s="151"/>
      <c r="BV300" s="151"/>
      <c r="BZ300" s="151"/>
    </row>
  </sheetData>
  <sheetProtection algorithmName="SHA-512" hashValue="4pJSZDqDmNMCUAynsOkqjhlC2rCcnR1HJ7g7CY1a9lszGf/M4B/CoO1GrI5RSkR3k19b9cs0Ab/8VEBIvGyddA==" saltValue="BJYTPe1C5mPQwD8R9rGhIg==" spinCount="100000" sheet="1" formatCells="0" formatColumns="0" formatRows="0"/>
  <mergeCells count="2110">
    <mergeCell ref="AC299:AD299"/>
    <mergeCell ref="AE299:AF299"/>
    <mergeCell ref="AG299:AH299"/>
    <mergeCell ref="AI299:AJ299"/>
    <mergeCell ref="AK299:AL299"/>
    <mergeCell ref="AM299:AN299"/>
    <mergeCell ref="AO299:AP299"/>
    <mergeCell ref="AQ299:AR299"/>
    <mergeCell ref="AS299:AT299"/>
    <mergeCell ref="AC297:AD297"/>
    <mergeCell ref="AE297:AF297"/>
    <mergeCell ref="AG297:AH297"/>
    <mergeCell ref="AI297:AJ297"/>
    <mergeCell ref="AK297:AL297"/>
    <mergeCell ref="AM297:AN297"/>
    <mergeCell ref="AO297:AP297"/>
    <mergeCell ref="AQ297:AR297"/>
    <mergeCell ref="AS297:AT297"/>
    <mergeCell ref="AC298:AD298"/>
    <mergeCell ref="AE298:AF298"/>
    <mergeCell ref="AG298:AH298"/>
    <mergeCell ref="AI298:AJ298"/>
    <mergeCell ref="AK298:AL298"/>
    <mergeCell ref="AM298:AN298"/>
    <mergeCell ref="AO298:AP298"/>
    <mergeCell ref="AQ298:AR298"/>
    <mergeCell ref="AS298:AT298"/>
    <mergeCell ref="AC295:AD295"/>
    <mergeCell ref="AE295:AF295"/>
    <mergeCell ref="AG295:AH295"/>
    <mergeCell ref="AI295:AJ295"/>
    <mergeCell ref="AK295:AL295"/>
    <mergeCell ref="AM295:AN295"/>
    <mergeCell ref="AO295:AP295"/>
    <mergeCell ref="AQ295:AR295"/>
    <mergeCell ref="AS295:AT295"/>
    <mergeCell ref="AC296:AD296"/>
    <mergeCell ref="AE296:AF296"/>
    <mergeCell ref="AG296:AH296"/>
    <mergeCell ref="AI296:AJ296"/>
    <mergeCell ref="AK296:AL296"/>
    <mergeCell ref="AM296:AN296"/>
    <mergeCell ref="AO296:AP296"/>
    <mergeCell ref="AQ296:AR296"/>
    <mergeCell ref="AS296:AT296"/>
    <mergeCell ref="AT271:AV271"/>
    <mergeCell ref="AC292:AD292"/>
    <mergeCell ref="AE292:AF292"/>
    <mergeCell ref="AG292:AH292"/>
    <mergeCell ref="AI292:AJ292"/>
    <mergeCell ref="AK292:AL292"/>
    <mergeCell ref="AM292:AN292"/>
    <mergeCell ref="AO292:AP292"/>
    <mergeCell ref="AQ292:AR292"/>
    <mergeCell ref="AS292:AT292"/>
    <mergeCell ref="AC293:AD293"/>
    <mergeCell ref="AE293:AF293"/>
    <mergeCell ref="AG293:AH293"/>
    <mergeCell ref="AI293:AJ293"/>
    <mergeCell ref="AK293:AL293"/>
    <mergeCell ref="AM293:AN293"/>
    <mergeCell ref="AO293:AP293"/>
    <mergeCell ref="AQ293:AR293"/>
    <mergeCell ref="AS293:AT293"/>
    <mergeCell ref="AC268:AD268"/>
    <mergeCell ref="AE268:AF268"/>
    <mergeCell ref="AG268:AH268"/>
    <mergeCell ref="AI268:AJ268"/>
    <mergeCell ref="AK268:AL268"/>
    <mergeCell ref="AM268:AN268"/>
    <mergeCell ref="AO268:AP268"/>
    <mergeCell ref="AQ268:AR268"/>
    <mergeCell ref="AS268:AT268"/>
    <mergeCell ref="AC269:AD269"/>
    <mergeCell ref="AE269:AF269"/>
    <mergeCell ref="AG269:AH269"/>
    <mergeCell ref="AI269:AJ269"/>
    <mergeCell ref="AK269:AL269"/>
    <mergeCell ref="AM269:AN269"/>
    <mergeCell ref="AO269:AP269"/>
    <mergeCell ref="AQ269:AR269"/>
    <mergeCell ref="AS269:AT269"/>
    <mergeCell ref="AC266:AD266"/>
    <mergeCell ref="AE266:AF266"/>
    <mergeCell ref="AG266:AH266"/>
    <mergeCell ref="AI266:AJ266"/>
    <mergeCell ref="AK266:AL266"/>
    <mergeCell ref="AM266:AN266"/>
    <mergeCell ref="AO266:AP266"/>
    <mergeCell ref="AQ266:AR266"/>
    <mergeCell ref="AS266:AT266"/>
    <mergeCell ref="AC267:AD267"/>
    <mergeCell ref="AE267:AF267"/>
    <mergeCell ref="AG267:AH267"/>
    <mergeCell ref="AI267:AJ267"/>
    <mergeCell ref="AK267:AL267"/>
    <mergeCell ref="AM267:AN267"/>
    <mergeCell ref="AO267:AP267"/>
    <mergeCell ref="AQ267:AR267"/>
    <mergeCell ref="AS267:AT267"/>
    <mergeCell ref="AC263:AD263"/>
    <mergeCell ref="AE263:AF263"/>
    <mergeCell ref="AG263:AH263"/>
    <mergeCell ref="AI263:AJ263"/>
    <mergeCell ref="AK263:AL263"/>
    <mergeCell ref="AM263:AN263"/>
    <mergeCell ref="AO263:AP263"/>
    <mergeCell ref="AQ263:AR263"/>
    <mergeCell ref="AS263:AT263"/>
    <mergeCell ref="AC265:AD265"/>
    <mergeCell ref="AE265:AF265"/>
    <mergeCell ref="AG265:AH265"/>
    <mergeCell ref="AI265:AJ265"/>
    <mergeCell ref="AK265:AL265"/>
    <mergeCell ref="AM265:AN265"/>
    <mergeCell ref="AO265:AP265"/>
    <mergeCell ref="AQ265:AR265"/>
    <mergeCell ref="AS265:AT265"/>
    <mergeCell ref="AC239:AD239"/>
    <mergeCell ref="AE239:AF239"/>
    <mergeCell ref="AG239:AH239"/>
    <mergeCell ref="AI239:AJ239"/>
    <mergeCell ref="AK239:AL239"/>
    <mergeCell ref="AM239:AN239"/>
    <mergeCell ref="AO239:AP239"/>
    <mergeCell ref="AQ239:AR239"/>
    <mergeCell ref="AS239:AT239"/>
    <mergeCell ref="AT241:AV241"/>
    <mergeCell ref="AC262:AD262"/>
    <mergeCell ref="AE262:AF262"/>
    <mergeCell ref="AG262:AH262"/>
    <mergeCell ref="AI262:AJ262"/>
    <mergeCell ref="AK262:AL262"/>
    <mergeCell ref="AM262:AN262"/>
    <mergeCell ref="AO262:AP262"/>
    <mergeCell ref="AQ262:AR262"/>
    <mergeCell ref="AS262:AT262"/>
    <mergeCell ref="AC237:AD237"/>
    <mergeCell ref="AE237:AF237"/>
    <mergeCell ref="AG237:AH237"/>
    <mergeCell ref="AI237:AJ237"/>
    <mergeCell ref="AK237:AL237"/>
    <mergeCell ref="AM237:AN237"/>
    <mergeCell ref="AO237:AP237"/>
    <mergeCell ref="AQ237:AR237"/>
    <mergeCell ref="AS237:AT237"/>
    <mergeCell ref="AC238:AD238"/>
    <mergeCell ref="AE238:AF238"/>
    <mergeCell ref="AG238:AH238"/>
    <mergeCell ref="AI238:AJ238"/>
    <mergeCell ref="AK238:AL238"/>
    <mergeCell ref="AM238:AN238"/>
    <mergeCell ref="AO238:AP238"/>
    <mergeCell ref="AQ238:AR238"/>
    <mergeCell ref="AS238:AT238"/>
    <mergeCell ref="AC235:AD235"/>
    <mergeCell ref="AE235:AF235"/>
    <mergeCell ref="AG235:AH235"/>
    <mergeCell ref="AI235:AJ235"/>
    <mergeCell ref="AK235:AL235"/>
    <mergeCell ref="AM235:AN235"/>
    <mergeCell ref="AO235:AP235"/>
    <mergeCell ref="AQ235:AR235"/>
    <mergeCell ref="AS235:AT235"/>
    <mergeCell ref="AC236:AD236"/>
    <mergeCell ref="AE236:AF236"/>
    <mergeCell ref="AG236:AH236"/>
    <mergeCell ref="AI236:AJ236"/>
    <mergeCell ref="AK236:AL236"/>
    <mergeCell ref="AM236:AN236"/>
    <mergeCell ref="AO236:AP236"/>
    <mergeCell ref="AQ236:AR236"/>
    <mergeCell ref="AS236:AT236"/>
    <mergeCell ref="AT211:AV211"/>
    <mergeCell ref="AC232:AD232"/>
    <mergeCell ref="AE232:AF232"/>
    <mergeCell ref="AG232:AH232"/>
    <mergeCell ref="AI232:AJ232"/>
    <mergeCell ref="AK232:AL232"/>
    <mergeCell ref="AM232:AN232"/>
    <mergeCell ref="AO232:AP232"/>
    <mergeCell ref="AQ232:AR232"/>
    <mergeCell ref="AS232:AT232"/>
    <mergeCell ref="AC233:AD233"/>
    <mergeCell ref="AE233:AF233"/>
    <mergeCell ref="AG233:AH233"/>
    <mergeCell ref="AI233:AJ233"/>
    <mergeCell ref="AK233:AL233"/>
    <mergeCell ref="AM233:AN233"/>
    <mergeCell ref="AO233:AP233"/>
    <mergeCell ref="AQ233:AR233"/>
    <mergeCell ref="AS233:AT233"/>
    <mergeCell ref="AC208:AD208"/>
    <mergeCell ref="AE208:AF208"/>
    <mergeCell ref="AG208:AH208"/>
    <mergeCell ref="AI208:AJ208"/>
    <mergeCell ref="AK208:AL208"/>
    <mergeCell ref="AM208:AN208"/>
    <mergeCell ref="AO208:AP208"/>
    <mergeCell ref="AQ208:AR208"/>
    <mergeCell ref="AS208:AT208"/>
    <mergeCell ref="AC209:AD209"/>
    <mergeCell ref="AE209:AF209"/>
    <mergeCell ref="AG209:AH209"/>
    <mergeCell ref="AI209:AJ209"/>
    <mergeCell ref="AK209:AL209"/>
    <mergeCell ref="AM209:AN209"/>
    <mergeCell ref="AO209:AP209"/>
    <mergeCell ref="AQ209:AR209"/>
    <mergeCell ref="AS209:AT209"/>
    <mergeCell ref="AC206:AD206"/>
    <mergeCell ref="AE206:AF206"/>
    <mergeCell ref="AG206:AH206"/>
    <mergeCell ref="AI206:AJ206"/>
    <mergeCell ref="AK206:AL206"/>
    <mergeCell ref="AM206:AN206"/>
    <mergeCell ref="AO206:AP206"/>
    <mergeCell ref="AQ206:AR206"/>
    <mergeCell ref="AS206:AT206"/>
    <mergeCell ref="AC207:AD207"/>
    <mergeCell ref="AE207:AF207"/>
    <mergeCell ref="AG207:AH207"/>
    <mergeCell ref="AI207:AJ207"/>
    <mergeCell ref="AK207:AL207"/>
    <mergeCell ref="AM207:AN207"/>
    <mergeCell ref="AO207:AP207"/>
    <mergeCell ref="AQ207:AR207"/>
    <mergeCell ref="AS207:AT207"/>
    <mergeCell ref="AC203:AD203"/>
    <mergeCell ref="AE203:AF203"/>
    <mergeCell ref="AG203:AH203"/>
    <mergeCell ref="AI203:AJ203"/>
    <mergeCell ref="AK203:AL203"/>
    <mergeCell ref="AM203:AN203"/>
    <mergeCell ref="AO203:AP203"/>
    <mergeCell ref="AQ203:AR203"/>
    <mergeCell ref="AS203:AT203"/>
    <mergeCell ref="AC205:AD205"/>
    <mergeCell ref="AE205:AF205"/>
    <mergeCell ref="AG205:AH205"/>
    <mergeCell ref="AI205:AJ205"/>
    <mergeCell ref="AK205:AL205"/>
    <mergeCell ref="AM205:AN205"/>
    <mergeCell ref="AO205:AP205"/>
    <mergeCell ref="AQ205:AR205"/>
    <mergeCell ref="AS205:AT205"/>
    <mergeCell ref="AC179:AD179"/>
    <mergeCell ref="AE179:AF179"/>
    <mergeCell ref="AG179:AH179"/>
    <mergeCell ref="AI179:AJ179"/>
    <mergeCell ref="AK179:AL179"/>
    <mergeCell ref="AM179:AN179"/>
    <mergeCell ref="AO179:AP179"/>
    <mergeCell ref="AQ179:AR179"/>
    <mergeCell ref="AS179:AT179"/>
    <mergeCell ref="AT181:AV181"/>
    <mergeCell ref="AC202:AD202"/>
    <mergeCell ref="AE202:AF202"/>
    <mergeCell ref="AG202:AH202"/>
    <mergeCell ref="AI202:AJ202"/>
    <mergeCell ref="AK202:AL202"/>
    <mergeCell ref="AM202:AN202"/>
    <mergeCell ref="AO202:AP202"/>
    <mergeCell ref="AQ202:AR202"/>
    <mergeCell ref="AS202:AT202"/>
    <mergeCell ref="AC177:AD177"/>
    <mergeCell ref="AE177:AF177"/>
    <mergeCell ref="AG177:AH177"/>
    <mergeCell ref="AI177:AJ177"/>
    <mergeCell ref="AK177:AL177"/>
    <mergeCell ref="AM177:AN177"/>
    <mergeCell ref="AO177:AP177"/>
    <mergeCell ref="AQ177:AR177"/>
    <mergeCell ref="AS177:AT177"/>
    <mergeCell ref="AC178:AD178"/>
    <mergeCell ref="AE178:AF178"/>
    <mergeCell ref="AG178:AH178"/>
    <mergeCell ref="AI178:AJ178"/>
    <mergeCell ref="AK178:AL178"/>
    <mergeCell ref="AM178:AN178"/>
    <mergeCell ref="AO178:AP178"/>
    <mergeCell ref="AQ178:AR178"/>
    <mergeCell ref="AS178:AT178"/>
    <mergeCell ref="AC175:AD175"/>
    <mergeCell ref="AE175:AF175"/>
    <mergeCell ref="AG175:AH175"/>
    <mergeCell ref="AI175:AJ175"/>
    <mergeCell ref="AK175:AL175"/>
    <mergeCell ref="AM175:AN175"/>
    <mergeCell ref="AO175:AP175"/>
    <mergeCell ref="AQ175:AR175"/>
    <mergeCell ref="AS175:AT175"/>
    <mergeCell ref="AC176:AD176"/>
    <mergeCell ref="AE176:AF176"/>
    <mergeCell ref="AG176:AH176"/>
    <mergeCell ref="AI176:AJ176"/>
    <mergeCell ref="AK176:AL176"/>
    <mergeCell ref="AM176:AN176"/>
    <mergeCell ref="AO176:AP176"/>
    <mergeCell ref="AQ176:AR176"/>
    <mergeCell ref="AS176:AT176"/>
    <mergeCell ref="AT151:AV151"/>
    <mergeCell ref="AC172:AD172"/>
    <mergeCell ref="AE172:AF172"/>
    <mergeCell ref="AG172:AH172"/>
    <mergeCell ref="AI172:AJ172"/>
    <mergeCell ref="AK172:AL172"/>
    <mergeCell ref="AM172:AN172"/>
    <mergeCell ref="AO172:AP172"/>
    <mergeCell ref="AQ172:AR172"/>
    <mergeCell ref="AS172:AT172"/>
    <mergeCell ref="AC173:AD173"/>
    <mergeCell ref="AE173:AF173"/>
    <mergeCell ref="AG173:AH173"/>
    <mergeCell ref="AI173:AJ173"/>
    <mergeCell ref="AK173:AL173"/>
    <mergeCell ref="AM173:AN173"/>
    <mergeCell ref="AO173:AP173"/>
    <mergeCell ref="AQ173:AR173"/>
    <mergeCell ref="AS173:AT173"/>
    <mergeCell ref="AC148:AD148"/>
    <mergeCell ref="AE148:AF148"/>
    <mergeCell ref="AG148:AH148"/>
    <mergeCell ref="AI148:AJ148"/>
    <mergeCell ref="AK148:AL148"/>
    <mergeCell ref="AM148:AN148"/>
    <mergeCell ref="AO148:AP148"/>
    <mergeCell ref="AQ148:AR148"/>
    <mergeCell ref="AS148:AT148"/>
    <mergeCell ref="AC149:AD149"/>
    <mergeCell ref="AE149:AF149"/>
    <mergeCell ref="AG149:AH149"/>
    <mergeCell ref="AI149:AJ149"/>
    <mergeCell ref="AK149:AL149"/>
    <mergeCell ref="AM149:AN149"/>
    <mergeCell ref="AO149:AP149"/>
    <mergeCell ref="AQ149:AR149"/>
    <mergeCell ref="AS149:AT149"/>
    <mergeCell ref="AC146:AD146"/>
    <mergeCell ref="AE146:AF146"/>
    <mergeCell ref="AG146:AH146"/>
    <mergeCell ref="AI146:AJ146"/>
    <mergeCell ref="AK146:AL146"/>
    <mergeCell ref="AM146:AN146"/>
    <mergeCell ref="AO146:AP146"/>
    <mergeCell ref="AQ146:AR146"/>
    <mergeCell ref="AS146:AT146"/>
    <mergeCell ref="AC147:AD147"/>
    <mergeCell ref="AE147:AF147"/>
    <mergeCell ref="AG147:AH147"/>
    <mergeCell ref="AI147:AJ147"/>
    <mergeCell ref="AK147:AL147"/>
    <mergeCell ref="AM147:AN147"/>
    <mergeCell ref="AO147:AP147"/>
    <mergeCell ref="AQ147:AR147"/>
    <mergeCell ref="AS147:AT147"/>
    <mergeCell ref="AC143:AD143"/>
    <mergeCell ref="AE143:AF143"/>
    <mergeCell ref="AG143:AH143"/>
    <mergeCell ref="AI143:AJ143"/>
    <mergeCell ref="AK143:AL143"/>
    <mergeCell ref="AM143:AN143"/>
    <mergeCell ref="AO143:AP143"/>
    <mergeCell ref="AQ143:AR143"/>
    <mergeCell ref="AS143:AT143"/>
    <mergeCell ref="AC145:AD145"/>
    <mergeCell ref="AE145:AF145"/>
    <mergeCell ref="AG145:AH145"/>
    <mergeCell ref="AI145:AJ145"/>
    <mergeCell ref="AK145:AL145"/>
    <mergeCell ref="AM145:AN145"/>
    <mergeCell ref="AO145:AP145"/>
    <mergeCell ref="AQ145:AR145"/>
    <mergeCell ref="AS145:AT145"/>
    <mergeCell ref="AC119:AD119"/>
    <mergeCell ref="AE119:AF119"/>
    <mergeCell ref="AG119:AH119"/>
    <mergeCell ref="AI119:AJ119"/>
    <mergeCell ref="AK119:AL119"/>
    <mergeCell ref="AM119:AN119"/>
    <mergeCell ref="AO119:AP119"/>
    <mergeCell ref="AQ119:AR119"/>
    <mergeCell ref="AS119:AT119"/>
    <mergeCell ref="AT121:AV121"/>
    <mergeCell ref="AC142:AD142"/>
    <mergeCell ref="AE142:AF142"/>
    <mergeCell ref="AG142:AH142"/>
    <mergeCell ref="AI142:AJ142"/>
    <mergeCell ref="AK142:AL142"/>
    <mergeCell ref="AM142:AN142"/>
    <mergeCell ref="AO142:AP142"/>
    <mergeCell ref="AQ142:AR142"/>
    <mergeCell ref="AS142:AT142"/>
    <mergeCell ref="AC117:AD117"/>
    <mergeCell ref="AE117:AF117"/>
    <mergeCell ref="AG117:AH117"/>
    <mergeCell ref="AI117:AJ117"/>
    <mergeCell ref="AK117:AL117"/>
    <mergeCell ref="AM117:AN117"/>
    <mergeCell ref="AO117:AP117"/>
    <mergeCell ref="AQ117:AR117"/>
    <mergeCell ref="AS117:AT117"/>
    <mergeCell ref="AC118:AD118"/>
    <mergeCell ref="AE118:AF118"/>
    <mergeCell ref="AG118:AH118"/>
    <mergeCell ref="AI118:AJ118"/>
    <mergeCell ref="AK118:AL118"/>
    <mergeCell ref="AM118:AN118"/>
    <mergeCell ref="AO118:AP118"/>
    <mergeCell ref="AQ118:AR118"/>
    <mergeCell ref="AS118:AT118"/>
    <mergeCell ref="AC115:AD115"/>
    <mergeCell ref="AE115:AF115"/>
    <mergeCell ref="AG115:AH115"/>
    <mergeCell ref="AI115:AJ115"/>
    <mergeCell ref="AK115:AL115"/>
    <mergeCell ref="AM115:AN115"/>
    <mergeCell ref="AO115:AP115"/>
    <mergeCell ref="AQ115:AR115"/>
    <mergeCell ref="AS115:AT115"/>
    <mergeCell ref="AC116:AD116"/>
    <mergeCell ref="AE116:AF116"/>
    <mergeCell ref="AG116:AH116"/>
    <mergeCell ref="AI116:AJ116"/>
    <mergeCell ref="AK116:AL116"/>
    <mergeCell ref="AM116:AN116"/>
    <mergeCell ref="AO116:AP116"/>
    <mergeCell ref="AQ116:AR116"/>
    <mergeCell ref="AS116:AT116"/>
    <mergeCell ref="AT91:AV91"/>
    <mergeCell ref="AC112:AD112"/>
    <mergeCell ref="AE112:AF112"/>
    <mergeCell ref="AG112:AH112"/>
    <mergeCell ref="AI112:AJ112"/>
    <mergeCell ref="AK112:AL112"/>
    <mergeCell ref="AM112:AN112"/>
    <mergeCell ref="AO112:AP112"/>
    <mergeCell ref="AQ112:AR112"/>
    <mergeCell ref="AS112:AT112"/>
    <mergeCell ref="AC113:AD113"/>
    <mergeCell ref="AE113:AF113"/>
    <mergeCell ref="AG113:AH113"/>
    <mergeCell ref="AI113:AJ113"/>
    <mergeCell ref="AK113:AL113"/>
    <mergeCell ref="AM113:AN113"/>
    <mergeCell ref="AO113:AP113"/>
    <mergeCell ref="AQ113:AR113"/>
    <mergeCell ref="AS113:AT113"/>
    <mergeCell ref="AC88:AD88"/>
    <mergeCell ref="AE88:AF88"/>
    <mergeCell ref="AG88:AH88"/>
    <mergeCell ref="AI88:AJ88"/>
    <mergeCell ref="AK88:AL88"/>
    <mergeCell ref="AM88:AN88"/>
    <mergeCell ref="AO88:AP88"/>
    <mergeCell ref="AQ88:AR88"/>
    <mergeCell ref="AS88:AT88"/>
    <mergeCell ref="AC89:AD89"/>
    <mergeCell ref="AE89:AF89"/>
    <mergeCell ref="AG89:AH89"/>
    <mergeCell ref="AI89:AJ89"/>
    <mergeCell ref="AK89:AL89"/>
    <mergeCell ref="AM89:AN89"/>
    <mergeCell ref="AO89:AP89"/>
    <mergeCell ref="AQ89:AR89"/>
    <mergeCell ref="AS89:AT89"/>
    <mergeCell ref="AC86:AD86"/>
    <mergeCell ref="AE86:AF86"/>
    <mergeCell ref="AG86:AH86"/>
    <mergeCell ref="AI86:AJ86"/>
    <mergeCell ref="AK86:AL86"/>
    <mergeCell ref="AM86:AN86"/>
    <mergeCell ref="AO86:AP86"/>
    <mergeCell ref="AQ86:AR86"/>
    <mergeCell ref="AS86:AT86"/>
    <mergeCell ref="AC87:AD87"/>
    <mergeCell ref="AE87:AF87"/>
    <mergeCell ref="AG87:AH87"/>
    <mergeCell ref="AI87:AJ87"/>
    <mergeCell ref="AK87:AL87"/>
    <mergeCell ref="AM87:AN87"/>
    <mergeCell ref="AO87:AP87"/>
    <mergeCell ref="AQ87:AR87"/>
    <mergeCell ref="AS87:AT87"/>
    <mergeCell ref="AC83:AD83"/>
    <mergeCell ref="AE83:AF83"/>
    <mergeCell ref="AG83:AH83"/>
    <mergeCell ref="AI83:AJ83"/>
    <mergeCell ref="AK83:AL83"/>
    <mergeCell ref="AM83:AN83"/>
    <mergeCell ref="AO83:AP83"/>
    <mergeCell ref="AQ83:AR83"/>
    <mergeCell ref="AS83:AT83"/>
    <mergeCell ref="AC85:AD85"/>
    <mergeCell ref="AE85:AF85"/>
    <mergeCell ref="AG85:AH85"/>
    <mergeCell ref="AI85:AJ85"/>
    <mergeCell ref="AK85:AL85"/>
    <mergeCell ref="AM85:AN85"/>
    <mergeCell ref="AO85:AP85"/>
    <mergeCell ref="AQ85:AR85"/>
    <mergeCell ref="AS85:AT85"/>
    <mergeCell ref="AC59:AD59"/>
    <mergeCell ref="AE59:AF59"/>
    <mergeCell ref="AG59:AH59"/>
    <mergeCell ref="AI59:AJ59"/>
    <mergeCell ref="AK59:AL59"/>
    <mergeCell ref="AM59:AN59"/>
    <mergeCell ref="AO59:AP59"/>
    <mergeCell ref="AQ59:AR59"/>
    <mergeCell ref="AS59:AT59"/>
    <mergeCell ref="AT61:AV61"/>
    <mergeCell ref="AC82:AD82"/>
    <mergeCell ref="AE82:AF82"/>
    <mergeCell ref="AG82:AH82"/>
    <mergeCell ref="AI82:AJ82"/>
    <mergeCell ref="AK82:AL82"/>
    <mergeCell ref="AM82:AN82"/>
    <mergeCell ref="AO82:AP82"/>
    <mergeCell ref="AQ82:AR82"/>
    <mergeCell ref="AS82:AT82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C58:AD58"/>
    <mergeCell ref="AE58:AF58"/>
    <mergeCell ref="AG58:AH58"/>
    <mergeCell ref="AI58:AJ58"/>
    <mergeCell ref="AK58:AL58"/>
    <mergeCell ref="AM58:AN58"/>
    <mergeCell ref="AO58:AP58"/>
    <mergeCell ref="AQ58:AR58"/>
    <mergeCell ref="AS58:AT58"/>
    <mergeCell ref="AC55:AD55"/>
    <mergeCell ref="AE55:AF55"/>
    <mergeCell ref="AG55:AH55"/>
    <mergeCell ref="AI55:AJ55"/>
    <mergeCell ref="AK55:AL55"/>
    <mergeCell ref="AM55:AN55"/>
    <mergeCell ref="AO55:AP55"/>
    <mergeCell ref="AQ55:AR55"/>
    <mergeCell ref="AS55:AT55"/>
    <mergeCell ref="AC56:AD56"/>
    <mergeCell ref="AE56:AF56"/>
    <mergeCell ref="AG56:AH56"/>
    <mergeCell ref="AI56:AJ56"/>
    <mergeCell ref="AK56:AL56"/>
    <mergeCell ref="AM56:AN56"/>
    <mergeCell ref="AO56:AP56"/>
    <mergeCell ref="AQ56:AR56"/>
    <mergeCell ref="AS56:AT56"/>
    <mergeCell ref="AT31:AV31"/>
    <mergeCell ref="AC52:AD52"/>
    <mergeCell ref="AE52:AF52"/>
    <mergeCell ref="AG52:AH52"/>
    <mergeCell ref="AI52:AJ52"/>
    <mergeCell ref="AK52:AL52"/>
    <mergeCell ref="AM52:AN52"/>
    <mergeCell ref="AO52:AP52"/>
    <mergeCell ref="AQ52:AR52"/>
    <mergeCell ref="AS52:AT52"/>
    <mergeCell ref="AC53:AD53"/>
    <mergeCell ref="AE53:AF53"/>
    <mergeCell ref="AG53:AH53"/>
    <mergeCell ref="AI53:AJ53"/>
    <mergeCell ref="AK53:AL53"/>
    <mergeCell ref="AM53:AN53"/>
    <mergeCell ref="AO53:AP53"/>
    <mergeCell ref="AQ53:AR53"/>
    <mergeCell ref="AS53:AT53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G25:AH25"/>
    <mergeCell ref="AI25:AJ25"/>
    <mergeCell ref="AK25:AL25"/>
    <mergeCell ref="AM25:AN25"/>
    <mergeCell ref="AO25:AP25"/>
    <mergeCell ref="AQ25:AR25"/>
    <mergeCell ref="AS25:AT25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N299:O299"/>
    <mergeCell ref="P299:Q299"/>
    <mergeCell ref="R299:S299"/>
    <mergeCell ref="T299:U299"/>
    <mergeCell ref="V299:W299"/>
    <mergeCell ref="B299:C299"/>
    <mergeCell ref="D299:E299"/>
    <mergeCell ref="F299:G299"/>
    <mergeCell ref="H299:I299"/>
    <mergeCell ref="J299:K299"/>
    <mergeCell ref="L299:M299"/>
    <mergeCell ref="AT1:AV1"/>
    <mergeCell ref="AC22:AD22"/>
    <mergeCell ref="AE22:AF22"/>
    <mergeCell ref="AG22:AH22"/>
    <mergeCell ref="AI22:AJ22"/>
    <mergeCell ref="AK22:AL22"/>
    <mergeCell ref="AM22:AN22"/>
    <mergeCell ref="AO22:AP22"/>
    <mergeCell ref="AQ22:AR22"/>
    <mergeCell ref="AS22:AT22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AC25:AD25"/>
    <mergeCell ref="AE25:AF25"/>
    <mergeCell ref="N297:O297"/>
    <mergeCell ref="P297:Q297"/>
    <mergeCell ref="R297:S297"/>
    <mergeCell ref="T297:U297"/>
    <mergeCell ref="V297:W297"/>
    <mergeCell ref="B297:C297"/>
    <mergeCell ref="D297:E297"/>
    <mergeCell ref="F297:G297"/>
    <mergeCell ref="H297:I297"/>
    <mergeCell ref="J297:K297"/>
    <mergeCell ref="L297:M297"/>
    <mergeCell ref="P295:Q295"/>
    <mergeCell ref="B298:C298"/>
    <mergeCell ref="D298:E298"/>
    <mergeCell ref="F298:G298"/>
    <mergeCell ref="H298:I298"/>
    <mergeCell ref="J298:K298"/>
    <mergeCell ref="L298:M298"/>
    <mergeCell ref="N298:O298"/>
    <mergeCell ref="P298:Q298"/>
    <mergeCell ref="R298:S298"/>
    <mergeCell ref="T298:U298"/>
    <mergeCell ref="V298:W298"/>
    <mergeCell ref="H294:I294"/>
    <mergeCell ref="J294:K294"/>
    <mergeCell ref="L294:M294"/>
    <mergeCell ref="D295:E295"/>
    <mergeCell ref="F295:G295"/>
    <mergeCell ref="H295:I295"/>
    <mergeCell ref="J295:K295"/>
    <mergeCell ref="L295:M295"/>
    <mergeCell ref="N295:O295"/>
    <mergeCell ref="R295:S295"/>
    <mergeCell ref="T295:U295"/>
    <mergeCell ref="V295:W295"/>
    <mergeCell ref="B296:C296"/>
    <mergeCell ref="D296:E296"/>
    <mergeCell ref="F296:G296"/>
    <mergeCell ref="H296:I296"/>
    <mergeCell ref="J296:K296"/>
    <mergeCell ref="L296:M296"/>
    <mergeCell ref="B295:C295"/>
    <mergeCell ref="N296:O296"/>
    <mergeCell ref="P296:Q296"/>
    <mergeCell ref="R296:S296"/>
    <mergeCell ref="T296:U296"/>
    <mergeCell ref="V296:W296"/>
    <mergeCell ref="N292:O292"/>
    <mergeCell ref="O286:O288"/>
    <mergeCell ref="Q286:Q288"/>
    <mergeCell ref="S286:S288"/>
    <mergeCell ref="U286:U288"/>
    <mergeCell ref="W286:W288"/>
    <mergeCell ref="R293:S293"/>
    <mergeCell ref="P292:Q292"/>
    <mergeCell ref="R292:S292"/>
    <mergeCell ref="T292:U292"/>
    <mergeCell ref="V292:W292"/>
    <mergeCell ref="D292:E292"/>
    <mergeCell ref="F292:G292"/>
    <mergeCell ref="H292:I292"/>
    <mergeCell ref="J292:K292"/>
    <mergeCell ref="L292:M292"/>
    <mergeCell ref="N294:O294"/>
    <mergeCell ref="T293:U293"/>
    <mergeCell ref="V293:W293"/>
    <mergeCell ref="D293:E293"/>
    <mergeCell ref="F293:G293"/>
    <mergeCell ref="H293:I293"/>
    <mergeCell ref="J293:K293"/>
    <mergeCell ref="L293:M293"/>
    <mergeCell ref="N293:O293"/>
    <mergeCell ref="P293:Q293"/>
    <mergeCell ref="P294:Q294"/>
    <mergeCell ref="R294:S294"/>
    <mergeCell ref="T294:U294"/>
    <mergeCell ref="V294:W294"/>
    <mergeCell ref="D294:E294"/>
    <mergeCell ref="F294:G294"/>
    <mergeCell ref="A283:A285"/>
    <mergeCell ref="E283:E285"/>
    <mergeCell ref="G283:G285"/>
    <mergeCell ref="I283:I285"/>
    <mergeCell ref="K283:K285"/>
    <mergeCell ref="M283:M285"/>
    <mergeCell ref="O283:O285"/>
    <mergeCell ref="Q283:Q285"/>
    <mergeCell ref="S283:S285"/>
    <mergeCell ref="U283:U285"/>
    <mergeCell ref="W283:W285"/>
    <mergeCell ref="Z283:Z285"/>
    <mergeCell ref="Z286:Z288"/>
    <mergeCell ref="A286:A288"/>
    <mergeCell ref="E286:E288"/>
    <mergeCell ref="G286:G288"/>
    <mergeCell ref="I286:I288"/>
    <mergeCell ref="K286:K288"/>
    <mergeCell ref="M286:M288"/>
    <mergeCell ref="O277:O279"/>
    <mergeCell ref="Q277:Q279"/>
    <mergeCell ref="P275:Q275"/>
    <mergeCell ref="R275:S275"/>
    <mergeCell ref="T275:U275"/>
    <mergeCell ref="V275:W275"/>
    <mergeCell ref="S277:S279"/>
    <mergeCell ref="U277:U279"/>
    <mergeCell ref="W277:W279"/>
    <mergeCell ref="A277:A279"/>
    <mergeCell ref="E277:E279"/>
    <mergeCell ref="G277:G279"/>
    <mergeCell ref="I277:I279"/>
    <mergeCell ref="K277:K279"/>
    <mergeCell ref="M277:M279"/>
    <mergeCell ref="Z277:Z279"/>
    <mergeCell ref="A280:A282"/>
    <mergeCell ref="E280:E282"/>
    <mergeCell ref="G280:G282"/>
    <mergeCell ref="I280:I282"/>
    <mergeCell ref="K280:K282"/>
    <mergeCell ref="M280:M282"/>
    <mergeCell ref="O280:O282"/>
    <mergeCell ref="Q280:Q282"/>
    <mergeCell ref="S280:S282"/>
    <mergeCell ref="U280:U282"/>
    <mergeCell ref="W280:W282"/>
    <mergeCell ref="Z280:Z282"/>
    <mergeCell ref="B269:C269"/>
    <mergeCell ref="D269:E269"/>
    <mergeCell ref="F269:G269"/>
    <mergeCell ref="H269:I269"/>
    <mergeCell ref="J269:K269"/>
    <mergeCell ref="L269:M269"/>
    <mergeCell ref="F271:Q271"/>
    <mergeCell ref="U271:W271"/>
    <mergeCell ref="F272:O272"/>
    <mergeCell ref="X271:Z271"/>
    <mergeCell ref="N269:O269"/>
    <mergeCell ref="P269:Q269"/>
    <mergeCell ref="R269:S269"/>
    <mergeCell ref="T269:U269"/>
    <mergeCell ref="V269:W269"/>
    <mergeCell ref="D275:E275"/>
    <mergeCell ref="F275:G275"/>
    <mergeCell ref="H275:I275"/>
    <mergeCell ref="J275:K275"/>
    <mergeCell ref="L275:M275"/>
    <mergeCell ref="N275:O275"/>
    <mergeCell ref="B267:C267"/>
    <mergeCell ref="D267:E267"/>
    <mergeCell ref="F267:G267"/>
    <mergeCell ref="H267:I267"/>
    <mergeCell ref="J267:K267"/>
    <mergeCell ref="L267:M267"/>
    <mergeCell ref="N267:O267"/>
    <mergeCell ref="P267:Q267"/>
    <mergeCell ref="R267:S267"/>
    <mergeCell ref="T267:U267"/>
    <mergeCell ref="V267:W267"/>
    <mergeCell ref="N268:O268"/>
    <mergeCell ref="P268:Q268"/>
    <mergeCell ref="R268:S268"/>
    <mergeCell ref="T268:U268"/>
    <mergeCell ref="V268:W268"/>
    <mergeCell ref="B268:C268"/>
    <mergeCell ref="D268:E268"/>
    <mergeCell ref="F268:G268"/>
    <mergeCell ref="H268:I268"/>
    <mergeCell ref="J268:K268"/>
    <mergeCell ref="L268:M268"/>
    <mergeCell ref="P264:Q264"/>
    <mergeCell ref="R264:S264"/>
    <mergeCell ref="T264:U264"/>
    <mergeCell ref="V264:W264"/>
    <mergeCell ref="D264:E264"/>
    <mergeCell ref="F264:G264"/>
    <mergeCell ref="H264:I264"/>
    <mergeCell ref="J264:K264"/>
    <mergeCell ref="L264:M264"/>
    <mergeCell ref="N264:O264"/>
    <mergeCell ref="B265:C265"/>
    <mergeCell ref="D265:E265"/>
    <mergeCell ref="F265:G265"/>
    <mergeCell ref="H265:I265"/>
    <mergeCell ref="J265:K265"/>
    <mergeCell ref="L265:M265"/>
    <mergeCell ref="B266:C266"/>
    <mergeCell ref="D266:E266"/>
    <mergeCell ref="F266:G266"/>
    <mergeCell ref="H266:I266"/>
    <mergeCell ref="J266:K266"/>
    <mergeCell ref="L266:M266"/>
    <mergeCell ref="N266:O266"/>
    <mergeCell ref="P266:Q266"/>
    <mergeCell ref="R266:S266"/>
    <mergeCell ref="T266:U266"/>
    <mergeCell ref="V266:W266"/>
    <mergeCell ref="R265:S265"/>
    <mergeCell ref="T265:U265"/>
    <mergeCell ref="V265:W265"/>
    <mergeCell ref="N265:O265"/>
    <mergeCell ref="P265:Q265"/>
    <mergeCell ref="P262:Q262"/>
    <mergeCell ref="R262:S262"/>
    <mergeCell ref="T262:U262"/>
    <mergeCell ref="V262:W262"/>
    <mergeCell ref="D262:E262"/>
    <mergeCell ref="F262:G262"/>
    <mergeCell ref="H262:I262"/>
    <mergeCell ref="J262:K262"/>
    <mergeCell ref="L262:M262"/>
    <mergeCell ref="N262:O262"/>
    <mergeCell ref="T263:U263"/>
    <mergeCell ref="V263:W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A253:A255"/>
    <mergeCell ref="E253:E255"/>
    <mergeCell ref="G253:G255"/>
    <mergeCell ref="I253:I255"/>
    <mergeCell ref="K253:K255"/>
    <mergeCell ref="M253:M255"/>
    <mergeCell ref="O253:O255"/>
    <mergeCell ref="Q253:Q255"/>
    <mergeCell ref="S253:S255"/>
    <mergeCell ref="U253:U255"/>
    <mergeCell ref="W253:W255"/>
    <mergeCell ref="Z253:Z255"/>
    <mergeCell ref="A256:A258"/>
    <mergeCell ref="E256:E258"/>
    <mergeCell ref="G256:G258"/>
    <mergeCell ref="I256:I258"/>
    <mergeCell ref="K256:K258"/>
    <mergeCell ref="M256:M258"/>
    <mergeCell ref="O256:O258"/>
    <mergeCell ref="Q256:Q258"/>
    <mergeCell ref="S256:S258"/>
    <mergeCell ref="U256:U258"/>
    <mergeCell ref="W256:W258"/>
    <mergeCell ref="Z256:Z258"/>
    <mergeCell ref="O247:O249"/>
    <mergeCell ref="Q247:Q249"/>
    <mergeCell ref="P245:Q245"/>
    <mergeCell ref="R245:S245"/>
    <mergeCell ref="T245:U245"/>
    <mergeCell ref="V245:W245"/>
    <mergeCell ref="S247:S249"/>
    <mergeCell ref="U247:U249"/>
    <mergeCell ref="W247:W249"/>
    <mergeCell ref="A247:A249"/>
    <mergeCell ref="E247:E249"/>
    <mergeCell ref="G247:G249"/>
    <mergeCell ref="I247:I249"/>
    <mergeCell ref="K247:K249"/>
    <mergeCell ref="M247:M249"/>
    <mergeCell ref="Z247:Z249"/>
    <mergeCell ref="A250:A252"/>
    <mergeCell ref="E250:E252"/>
    <mergeCell ref="G250:G252"/>
    <mergeCell ref="I250:I252"/>
    <mergeCell ref="K250:K252"/>
    <mergeCell ref="M250:M252"/>
    <mergeCell ref="O250:O252"/>
    <mergeCell ref="Q250:Q252"/>
    <mergeCell ref="S250:S252"/>
    <mergeCell ref="U250:U252"/>
    <mergeCell ref="W250:W252"/>
    <mergeCell ref="Z250:Z252"/>
    <mergeCell ref="B239:C239"/>
    <mergeCell ref="D239:E239"/>
    <mergeCell ref="F239:G239"/>
    <mergeCell ref="H239:I239"/>
    <mergeCell ref="J239:K239"/>
    <mergeCell ref="L239:M239"/>
    <mergeCell ref="F241:Q241"/>
    <mergeCell ref="U241:W241"/>
    <mergeCell ref="X241:Z241"/>
    <mergeCell ref="F242:O242"/>
    <mergeCell ref="N239:O239"/>
    <mergeCell ref="P239:Q239"/>
    <mergeCell ref="R239:S239"/>
    <mergeCell ref="T239:U239"/>
    <mergeCell ref="V239:W239"/>
    <mergeCell ref="D245:E245"/>
    <mergeCell ref="F245:G245"/>
    <mergeCell ref="H245:I245"/>
    <mergeCell ref="J245:K245"/>
    <mergeCell ref="L245:M245"/>
    <mergeCell ref="N245:O245"/>
    <mergeCell ref="B237:C237"/>
    <mergeCell ref="D237:E237"/>
    <mergeCell ref="F237:G237"/>
    <mergeCell ref="H237:I237"/>
    <mergeCell ref="J237:K237"/>
    <mergeCell ref="L237:M237"/>
    <mergeCell ref="N237:O237"/>
    <mergeCell ref="P237:Q237"/>
    <mergeCell ref="R237:S237"/>
    <mergeCell ref="T237:U237"/>
    <mergeCell ref="V237:W237"/>
    <mergeCell ref="N238:O238"/>
    <mergeCell ref="P238:Q238"/>
    <mergeCell ref="R238:S238"/>
    <mergeCell ref="T238:U238"/>
    <mergeCell ref="V238:W238"/>
    <mergeCell ref="B238:C238"/>
    <mergeCell ref="D238:E238"/>
    <mergeCell ref="F238:G238"/>
    <mergeCell ref="H238:I238"/>
    <mergeCell ref="J238:K238"/>
    <mergeCell ref="L238:M238"/>
    <mergeCell ref="P234:Q234"/>
    <mergeCell ref="R234:S234"/>
    <mergeCell ref="T234:U234"/>
    <mergeCell ref="V234:W234"/>
    <mergeCell ref="D234:E234"/>
    <mergeCell ref="F234:G234"/>
    <mergeCell ref="H234:I234"/>
    <mergeCell ref="J234:K234"/>
    <mergeCell ref="L234:M234"/>
    <mergeCell ref="N234:O234"/>
    <mergeCell ref="B235:C235"/>
    <mergeCell ref="D235:E235"/>
    <mergeCell ref="F235:G235"/>
    <mergeCell ref="H235:I235"/>
    <mergeCell ref="J235:K235"/>
    <mergeCell ref="L235:M235"/>
    <mergeCell ref="B236:C236"/>
    <mergeCell ref="D236:E236"/>
    <mergeCell ref="F236:G236"/>
    <mergeCell ref="H236:I236"/>
    <mergeCell ref="J236:K236"/>
    <mergeCell ref="L236:M236"/>
    <mergeCell ref="N236:O236"/>
    <mergeCell ref="P236:Q236"/>
    <mergeCell ref="R236:S236"/>
    <mergeCell ref="T236:U236"/>
    <mergeCell ref="V236:W236"/>
    <mergeCell ref="R235:S235"/>
    <mergeCell ref="T235:U235"/>
    <mergeCell ref="V235:W235"/>
    <mergeCell ref="N235:O235"/>
    <mergeCell ref="P235:Q235"/>
    <mergeCell ref="P232:Q232"/>
    <mergeCell ref="R232:S232"/>
    <mergeCell ref="T232:U232"/>
    <mergeCell ref="V232:W232"/>
    <mergeCell ref="D232:E232"/>
    <mergeCell ref="F232:G232"/>
    <mergeCell ref="H232:I232"/>
    <mergeCell ref="J232:K232"/>
    <mergeCell ref="L232:M232"/>
    <mergeCell ref="N232:O232"/>
    <mergeCell ref="T233:U233"/>
    <mergeCell ref="V233:W233"/>
    <mergeCell ref="D233:E233"/>
    <mergeCell ref="F233:G233"/>
    <mergeCell ref="H233:I233"/>
    <mergeCell ref="J233:K233"/>
    <mergeCell ref="L233:M233"/>
    <mergeCell ref="N233:O233"/>
    <mergeCell ref="P233:Q233"/>
    <mergeCell ref="R233:S233"/>
    <mergeCell ref="A223:A225"/>
    <mergeCell ref="E223:E225"/>
    <mergeCell ref="G223:G225"/>
    <mergeCell ref="I223:I225"/>
    <mergeCell ref="K223:K225"/>
    <mergeCell ref="M223:M225"/>
    <mergeCell ref="O223:O225"/>
    <mergeCell ref="Q223:Q225"/>
    <mergeCell ref="S223:S225"/>
    <mergeCell ref="U223:U225"/>
    <mergeCell ref="W223:W225"/>
    <mergeCell ref="Z223:Z225"/>
    <mergeCell ref="A226:A228"/>
    <mergeCell ref="E226:E228"/>
    <mergeCell ref="G226:G228"/>
    <mergeCell ref="I226:I228"/>
    <mergeCell ref="K226:K228"/>
    <mergeCell ref="M226:M228"/>
    <mergeCell ref="O226:O228"/>
    <mergeCell ref="Q226:Q228"/>
    <mergeCell ref="S226:S228"/>
    <mergeCell ref="U226:U228"/>
    <mergeCell ref="W226:W228"/>
    <mergeCell ref="Z226:Z228"/>
    <mergeCell ref="O217:O219"/>
    <mergeCell ref="Q217:Q219"/>
    <mergeCell ref="P215:Q215"/>
    <mergeCell ref="R215:S215"/>
    <mergeCell ref="T215:U215"/>
    <mergeCell ref="V215:W215"/>
    <mergeCell ref="S217:S219"/>
    <mergeCell ref="U217:U219"/>
    <mergeCell ref="W217:W219"/>
    <mergeCell ref="A217:A219"/>
    <mergeCell ref="E217:E219"/>
    <mergeCell ref="G217:G219"/>
    <mergeCell ref="I217:I219"/>
    <mergeCell ref="K217:K219"/>
    <mergeCell ref="M217:M219"/>
    <mergeCell ref="Z217:Z219"/>
    <mergeCell ref="A220:A222"/>
    <mergeCell ref="E220:E222"/>
    <mergeCell ref="G220:G222"/>
    <mergeCell ref="I220:I222"/>
    <mergeCell ref="K220:K222"/>
    <mergeCell ref="M220:M222"/>
    <mergeCell ref="O220:O222"/>
    <mergeCell ref="Q220:Q222"/>
    <mergeCell ref="S220:S222"/>
    <mergeCell ref="U220:U222"/>
    <mergeCell ref="W220:W222"/>
    <mergeCell ref="Z220:Z222"/>
    <mergeCell ref="B209:C209"/>
    <mergeCell ref="D209:E209"/>
    <mergeCell ref="F209:G209"/>
    <mergeCell ref="H209:I209"/>
    <mergeCell ref="J209:K209"/>
    <mergeCell ref="L209:M209"/>
    <mergeCell ref="F211:Q211"/>
    <mergeCell ref="U211:W211"/>
    <mergeCell ref="X211:Z211"/>
    <mergeCell ref="F212:O212"/>
    <mergeCell ref="N209:O209"/>
    <mergeCell ref="P209:Q209"/>
    <mergeCell ref="R209:S209"/>
    <mergeCell ref="T209:U209"/>
    <mergeCell ref="V209:W209"/>
    <mergeCell ref="D215:E215"/>
    <mergeCell ref="F215:G215"/>
    <mergeCell ref="H215:I215"/>
    <mergeCell ref="J215:K215"/>
    <mergeCell ref="L215:M215"/>
    <mergeCell ref="N215:O215"/>
    <mergeCell ref="B207:C207"/>
    <mergeCell ref="D207:E207"/>
    <mergeCell ref="F207:G207"/>
    <mergeCell ref="H207:I207"/>
    <mergeCell ref="J207:K207"/>
    <mergeCell ref="L207:M207"/>
    <mergeCell ref="N207:O207"/>
    <mergeCell ref="P207:Q207"/>
    <mergeCell ref="R207:S207"/>
    <mergeCell ref="T207:U207"/>
    <mergeCell ref="V207:W207"/>
    <mergeCell ref="N208:O208"/>
    <mergeCell ref="P208:Q208"/>
    <mergeCell ref="R208:S208"/>
    <mergeCell ref="T208:U208"/>
    <mergeCell ref="V208:W208"/>
    <mergeCell ref="B208:C208"/>
    <mergeCell ref="D208:E208"/>
    <mergeCell ref="F208:G208"/>
    <mergeCell ref="H208:I208"/>
    <mergeCell ref="J208:K208"/>
    <mergeCell ref="L208:M208"/>
    <mergeCell ref="P204:Q204"/>
    <mergeCell ref="R204:S204"/>
    <mergeCell ref="T204:U204"/>
    <mergeCell ref="V204:W204"/>
    <mergeCell ref="D204:E204"/>
    <mergeCell ref="F204:G204"/>
    <mergeCell ref="H204:I204"/>
    <mergeCell ref="J204:K204"/>
    <mergeCell ref="L204:M204"/>
    <mergeCell ref="N204:O204"/>
    <mergeCell ref="B205:C205"/>
    <mergeCell ref="D205:E205"/>
    <mergeCell ref="F205:G205"/>
    <mergeCell ref="H205:I205"/>
    <mergeCell ref="J205:K205"/>
    <mergeCell ref="L205:M205"/>
    <mergeCell ref="B206:C206"/>
    <mergeCell ref="D206:E206"/>
    <mergeCell ref="F206:G206"/>
    <mergeCell ref="H206:I206"/>
    <mergeCell ref="J206:K206"/>
    <mergeCell ref="L206:M206"/>
    <mergeCell ref="N206:O206"/>
    <mergeCell ref="P206:Q206"/>
    <mergeCell ref="R206:S206"/>
    <mergeCell ref="T206:U206"/>
    <mergeCell ref="V206:W206"/>
    <mergeCell ref="R205:S205"/>
    <mergeCell ref="T205:U205"/>
    <mergeCell ref="V205:W205"/>
    <mergeCell ref="N205:O205"/>
    <mergeCell ref="P205:Q205"/>
    <mergeCell ref="P202:Q202"/>
    <mergeCell ref="R202:S202"/>
    <mergeCell ref="T202:U202"/>
    <mergeCell ref="V202:W202"/>
    <mergeCell ref="D202:E202"/>
    <mergeCell ref="F202:G202"/>
    <mergeCell ref="H202:I202"/>
    <mergeCell ref="J202:K202"/>
    <mergeCell ref="L202:M202"/>
    <mergeCell ref="N202:O202"/>
    <mergeCell ref="T203:U203"/>
    <mergeCell ref="V203:W203"/>
    <mergeCell ref="D203:E203"/>
    <mergeCell ref="F203:G203"/>
    <mergeCell ref="H203:I203"/>
    <mergeCell ref="J203:K203"/>
    <mergeCell ref="L203:M203"/>
    <mergeCell ref="N203:O203"/>
    <mergeCell ref="P203:Q203"/>
    <mergeCell ref="R203:S203"/>
    <mergeCell ref="A193:A195"/>
    <mergeCell ref="E193:E195"/>
    <mergeCell ref="G193:G195"/>
    <mergeCell ref="I193:I195"/>
    <mergeCell ref="K193:K195"/>
    <mergeCell ref="M193:M195"/>
    <mergeCell ref="O193:O195"/>
    <mergeCell ref="Q193:Q195"/>
    <mergeCell ref="S193:S195"/>
    <mergeCell ref="U193:U195"/>
    <mergeCell ref="W193:W195"/>
    <mergeCell ref="Z193:Z195"/>
    <mergeCell ref="A196:A198"/>
    <mergeCell ref="E196:E198"/>
    <mergeCell ref="G196:G198"/>
    <mergeCell ref="I196:I198"/>
    <mergeCell ref="K196:K198"/>
    <mergeCell ref="M196:M198"/>
    <mergeCell ref="O196:O198"/>
    <mergeCell ref="Q196:Q198"/>
    <mergeCell ref="S196:S198"/>
    <mergeCell ref="U196:U198"/>
    <mergeCell ref="W196:W198"/>
    <mergeCell ref="Z196:Z198"/>
    <mergeCell ref="O187:O189"/>
    <mergeCell ref="Q187:Q189"/>
    <mergeCell ref="P185:Q185"/>
    <mergeCell ref="R185:S185"/>
    <mergeCell ref="T185:U185"/>
    <mergeCell ref="V185:W185"/>
    <mergeCell ref="S187:S189"/>
    <mergeCell ref="U187:U189"/>
    <mergeCell ref="W187:W189"/>
    <mergeCell ref="A187:A189"/>
    <mergeCell ref="E187:E189"/>
    <mergeCell ref="G187:G189"/>
    <mergeCell ref="I187:I189"/>
    <mergeCell ref="K187:K189"/>
    <mergeCell ref="M187:M189"/>
    <mergeCell ref="Z187:Z189"/>
    <mergeCell ref="A190:A192"/>
    <mergeCell ref="E190:E192"/>
    <mergeCell ref="G190:G192"/>
    <mergeCell ref="I190:I192"/>
    <mergeCell ref="K190:K192"/>
    <mergeCell ref="M190:M192"/>
    <mergeCell ref="O190:O192"/>
    <mergeCell ref="Q190:Q192"/>
    <mergeCell ref="S190:S192"/>
    <mergeCell ref="U190:U192"/>
    <mergeCell ref="W190:W192"/>
    <mergeCell ref="Z190:Z192"/>
    <mergeCell ref="B179:C179"/>
    <mergeCell ref="D179:E179"/>
    <mergeCell ref="F179:G179"/>
    <mergeCell ref="H179:I179"/>
    <mergeCell ref="J179:K179"/>
    <mergeCell ref="L179:M179"/>
    <mergeCell ref="F181:Q181"/>
    <mergeCell ref="U181:W181"/>
    <mergeCell ref="X181:Z181"/>
    <mergeCell ref="F182:O182"/>
    <mergeCell ref="N179:O179"/>
    <mergeCell ref="P179:Q179"/>
    <mergeCell ref="R179:S179"/>
    <mergeCell ref="T179:U179"/>
    <mergeCell ref="V179:W179"/>
    <mergeCell ref="D185:E185"/>
    <mergeCell ref="F185:G185"/>
    <mergeCell ref="H185:I185"/>
    <mergeCell ref="J185:K185"/>
    <mergeCell ref="L185:M185"/>
    <mergeCell ref="N185:O185"/>
    <mergeCell ref="B177:C177"/>
    <mergeCell ref="D177:E177"/>
    <mergeCell ref="F177:G177"/>
    <mergeCell ref="H177:I177"/>
    <mergeCell ref="J177:K177"/>
    <mergeCell ref="L177:M177"/>
    <mergeCell ref="N177:O177"/>
    <mergeCell ref="P177:Q177"/>
    <mergeCell ref="R177:S177"/>
    <mergeCell ref="T177:U177"/>
    <mergeCell ref="V177:W177"/>
    <mergeCell ref="N178:O178"/>
    <mergeCell ref="P178:Q178"/>
    <mergeCell ref="R178:S178"/>
    <mergeCell ref="T178:U178"/>
    <mergeCell ref="V178:W178"/>
    <mergeCell ref="B178:C178"/>
    <mergeCell ref="D178:E178"/>
    <mergeCell ref="F178:G178"/>
    <mergeCell ref="H178:I178"/>
    <mergeCell ref="J178:K178"/>
    <mergeCell ref="L178:M178"/>
    <mergeCell ref="P174:Q174"/>
    <mergeCell ref="R174:S174"/>
    <mergeCell ref="T174:U174"/>
    <mergeCell ref="V174:W174"/>
    <mergeCell ref="D174:E174"/>
    <mergeCell ref="F174:G174"/>
    <mergeCell ref="H174:I174"/>
    <mergeCell ref="J174:K174"/>
    <mergeCell ref="L174:M174"/>
    <mergeCell ref="N174:O174"/>
    <mergeCell ref="B175:C175"/>
    <mergeCell ref="D175:E175"/>
    <mergeCell ref="F175:G175"/>
    <mergeCell ref="H175:I175"/>
    <mergeCell ref="J175:K175"/>
    <mergeCell ref="L175:M175"/>
    <mergeCell ref="B176:C176"/>
    <mergeCell ref="D176:E176"/>
    <mergeCell ref="F176:G176"/>
    <mergeCell ref="H176:I176"/>
    <mergeCell ref="J176:K176"/>
    <mergeCell ref="L176:M176"/>
    <mergeCell ref="N176:O176"/>
    <mergeCell ref="P176:Q176"/>
    <mergeCell ref="R176:S176"/>
    <mergeCell ref="T176:U176"/>
    <mergeCell ref="V176:W176"/>
    <mergeCell ref="R175:S175"/>
    <mergeCell ref="T175:U175"/>
    <mergeCell ref="V175:W175"/>
    <mergeCell ref="N175:O175"/>
    <mergeCell ref="P175:Q175"/>
    <mergeCell ref="P172:Q172"/>
    <mergeCell ref="R172:S172"/>
    <mergeCell ref="T172:U172"/>
    <mergeCell ref="V172:W172"/>
    <mergeCell ref="D172:E172"/>
    <mergeCell ref="F172:G172"/>
    <mergeCell ref="H172:I172"/>
    <mergeCell ref="J172:K172"/>
    <mergeCell ref="L172:M172"/>
    <mergeCell ref="N172:O172"/>
    <mergeCell ref="T173:U173"/>
    <mergeCell ref="V173:W173"/>
    <mergeCell ref="D173:E173"/>
    <mergeCell ref="F173:G173"/>
    <mergeCell ref="H173:I173"/>
    <mergeCell ref="J173:K173"/>
    <mergeCell ref="L173:M173"/>
    <mergeCell ref="N173:O173"/>
    <mergeCell ref="P173:Q173"/>
    <mergeCell ref="R173:S173"/>
    <mergeCell ref="A163:A165"/>
    <mergeCell ref="E163:E165"/>
    <mergeCell ref="G163:G165"/>
    <mergeCell ref="I163:I165"/>
    <mergeCell ref="K163:K165"/>
    <mergeCell ref="M163:M165"/>
    <mergeCell ref="O163:O165"/>
    <mergeCell ref="Q163:Q165"/>
    <mergeCell ref="S163:S165"/>
    <mergeCell ref="U163:U165"/>
    <mergeCell ref="W163:W165"/>
    <mergeCell ref="Z163:Z165"/>
    <mergeCell ref="A166:A168"/>
    <mergeCell ref="E166:E168"/>
    <mergeCell ref="G166:G168"/>
    <mergeCell ref="I166:I168"/>
    <mergeCell ref="K166:K168"/>
    <mergeCell ref="M166:M168"/>
    <mergeCell ref="O166:O168"/>
    <mergeCell ref="Q166:Q168"/>
    <mergeCell ref="S166:S168"/>
    <mergeCell ref="U166:U168"/>
    <mergeCell ref="W166:W168"/>
    <mergeCell ref="Z166:Z168"/>
    <mergeCell ref="O157:O159"/>
    <mergeCell ref="Q157:Q159"/>
    <mergeCell ref="P155:Q155"/>
    <mergeCell ref="R155:S155"/>
    <mergeCell ref="T155:U155"/>
    <mergeCell ref="V155:W155"/>
    <mergeCell ref="S157:S159"/>
    <mergeCell ref="U157:U159"/>
    <mergeCell ref="W157:W159"/>
    <mergeCell ref="A157:A159"/>
    <mergeCell ref="E157:E159"/>
    <mergeCell ref="G157:G159"/>
    <mergeCell ref="I157:I159"/>
    <mergeCell ref="K157:K159"/>
    <mergeCell ref="M157:M159"/>
    <mergeCell ref="Z157:Z159"/>
    <mergeCell ref="A160:A162"/>
    <mergeCell ref="E160:E162"/>
    <mergeCell ref="G160:G162"/>
    <mergeCell ref="I160:I162"/>
    <mergeCell ref="K160:K162"/>
    <mergeCell ref="M160:M162"/>
    <mergeCell ref="O160:O162"/>
    <mergeCell ref="Q160:Q162"/>
    <mergeCell ref="S160:S162"/>
    <mergeCell ref="U160:U162"/>
    <mergeCell ref="W160:W162"/>
    <mergeCell ref="Z160:Z162"/>
    <mergeCell ref="B149:C149"/>
    <mergeCell ref="D149:E149"/>
    <mergeCell ref="F149:G149"/>
    <mergeCell ref="H149:I149"/>
    <mergeCell ref="J149:K149"/>
    <mergeCell ref="L149:M149"/>
    <mergeCell ref="F151:Q151"/>
    <mergeCell ref="U151:W151"/>
    <mergeCell ref="X151:Z151"/>
    <mergeCell ref="F152:O152"/>
    <mergeCell ref="N149:O149"/>
    <mergeCell ref="P149:Q149"/>
    <mergeCell ref="R149:S149"/>
    <mergeCell ref="T149:U149"/>
    <mergeCell ref="V149:W149"/>
    <mergeCell ref="D155:E155"/>
    <mergeCell ref="F155:G155"/>
    <mergeCell ref="H155:I155"/>
    <mergeCell ref="J155:K155"/>
    <mergeCell ref="L155:M155"/>
    <mergeCell ref="N155:O155"/>
    <mergeCell ref="B147:C147"/>
    <mergeCell ref="D147:E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V147:W147"/>
    <mergeCell ref="N148:O148"/>
    <mergeCell ref="P148:Q148"/>
    <mergeCell ref="R148:S148"/>
    <mergeCell ref="T148:U148"/>
    <mergeCell ref="V148:W148"/>
    <mergeCell ref="B148:C148"/>
    <mergeCell ref="D148:E148"/>
    <mergeCell ref="F148:G148"/>
    <mergeCell ref="H148:I148"/>
    <mergeCell ref="J148:K148"/>
    <mergeCell ref="L148:M148"/>
    <mergeCell ref="P144:Q144"/>
    <mergeCell ref="R144:S144"/>
    <mergeCell ref="T144:U144"/>
    <mergeCell ref="V144:W144"/>
    <mergeCell ref="D144:E144"/>
    <mergeCell ref="F144:G144"/>
    <mergeCell ref="H144:I144"/>
    <mergeCell ref="J144:K144"/>
    <mergeCell ref="L144:M144"/>
    <mergeCell ref="N144:O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N146:O146"/>
    <mergeCell ref="P146:Q146"/>
    <mergeCell ref="R146:S146"/>
    <mergeCell ref="T146:U146"/>
    <mergeCell ref="V146:W146"/>
    <mergeCell ref="R145:S145"/>
    <mergeCell ref="T145:U145"/>
    <mergeCell ref="V145:W145"/>
    <mergeCell ref="N145:O145"/>
    <mergeCell ref="P145:Q145"/>
    <mergeCell ref="P142:Q142"/>
    <mergeCell ref="R142:S142"/>
    <mergeCell ref="T142:U142"/>
    <mergeCell ref="V142:W142"/>
    <mergeCell ref="D142:E142"/>
    <mergeCell ref="F142:G142"/>
    <mergeCell ref="H142:I142"/>
    <mergeCell ref="J142:K142"/>
    <mergeCell ref="L142:M142"/>
    <mergeCell ref="N142:O142"/>
    <mergeCell ref="T143:U143"/>
    <mergeCell ref="V143:W143"/>
    <mergeCell ref="D143:E143"/>
    <mergeCell ref="F143:G143"/>
    <mergeCell ref="H143:I143"/>
    <mergeCell ref="J143:K143"/>
    <mergeCell ref="L143:M143"/>
    <mergeCell ref="N143:O143"/>
    <mergeCell ref="P143:Q143"/>
    <mergeCell ref="R143:S143"/>
    <mergeCell ref="A133:A135"/>
    <mergeCell ref="E133:E135"/>
    <mergeCell ref="G133:G135"/>
    <mergeCell ref="I133:I135"/>
    <mergeCell ref="K133:K135"/>
    <mergeCell ref="M133:M135"/>
    <mergeCell ref="O133:O135"/>
    <mergeCell ref="Q133:Q135"/>
    <mergeCell ref="S133:S135"/>
    <mergeCell ref="U133:U135"/>
    <mergeCell ref="W133:W135"/>
    <mergeCell ref="Z133:Z135"/>
    <mergeCell ref="A136:A138"/>
    <mergeCell ref="E136:E138"/>
    <mergeCell ref="G136:G138"/>
    <mergeCell ref="I136:I138"/>
    <mergeCell ref="K136:K138"/>
    <mergeCell ref="M136:M138"/>
    <mergeCell ref="O136:O138"/>
    <mergeCell ref="Q136:Q138"/>
    <mergeCell ref="S136:S138"/>
    <mergeCell ref="U136:U138"/>
    <mergeCell ref="W136:W138"/>
    <mergeCell ref="Z136:Z138"/>
    <mergeCell ref="O127:O129"/>
    <mergeCell ref="Q127:Q129"/>
    <mergeCell ref="P125:Q125"/>
    <mergeCell ref="R125:S125"/>
    <mergeCell ref="T125:U125"/>
    <mergeCell ref="V125:W125"/>
    <mergeCell ref="S127:S129"/>
    <mergeCell ref="U127:U129"/>
    <mergeCell ref="W127:W129"/>
    <mergeCell ref="A127:A129"/>
    <mergeCell ref="E127:E129"/>
    <mergeCell ref="G127:G129"/>
    <mergeCell ref="I127:I129"/>
    <mergeCell ref="K127:K129"/>
    <mergeCell ref="M127:M129"/>
    <mergeCell ref="Z127:Z129"/>
    <mergeCell ref="A130:A132"/>
    <mergeCell ref="E130:E132"/>
    <mergeCell ref="G130:G132"/>
    <mergeCell ref="I130:I132"/>
    <mergeCell ref="K130:K132"/>
    <mergeCell ref="M130:M132"/>
    <mergeCell ref="O130:O132"/>
    <mergeCell ref="Q130:Q132"/>
    <mergeCell ref="S130:S132"/>
    <mergeCell ref="U130:U132"/>
    <mergeCell ref="W130:W132"/>
    <mergeCell ref="Z130:Z132"/>
    <mergeCell ref="B119:C119"/>
    <mergeCell ref="D119:E119"/>
    <mergeCell ref="F119:G119"/>
    <mergeCell ref="H119:I119"/>
    <mergeCell ref="J119:K119"/>
    <mergeCell ref="L119:M119"/>
    <mergeCell ref="F121:Q121"/>
    <mergeCell ref="U121:W121"/>
    <mergeCell ref="X121:Z121"/>
    <mergeCell ref="F122:O122"/>
    <mergeCell ref="N119:O119"/>
    <mergeCell ref="P119:Q119"/>
    <mergeCell ref="R119:S119"/>
    <mergeCell ref="T119:U119"/>
    <mergeCell ref="V119:W119"/>
    <mergeCell ref="D125:E125"/>
    <mergeCell ref="F125:G125"/>
    <mergeCell ref="H125:I125"/>
    <mergeCell ref="J125:K125"/>
    <mergeCell ref="L125:M125"/>
    <mergeCell ref="N125:O125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R117:S117"/>
    <mergeCell ref="T117:U117"/>
    <mergeCell ref="V117:W117"/>
    <mergeCell ref="N118:O118"/>
    <mergeCell ref="P118:Q118"/>
    <mergeCell ref="R118:S118"/>
    <mergeCell ref="T118:U118"/>
    <mergeCell ref="V118:W118"/>
    <mergeCell ref="B118:C118"/>
    <mergeCell ref="D118:E118"/>
    <mergeCell ref="F118:G118"/>
    <mergeCell ref="H118:I118"/>
    <mergeCell ref="J118:K118"/>
    <mergeCell ref="L118:M118"/>
    <mergeCell ref="P114:Q114"/>
    <mergeCell ref="R114:S114"/>
    <mergeCell ref="T114:U114"/>
    <mergeCell ref="V114:W114"/>
    <mergeCell ref="D114:E114"/>
    <mergeCell ref="F114:G114"/>
    <mergeCell ref="H114:I114"/>
    <mergeCell ref="J114:K114"/>
    <mergeCell ref="L114:M114"/>
    <mergeCell ref="N114:O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V116:W116"/>
    <mergeCell ref="R115:S115"/>
    <mergeCell ref="T115:U115"/>
    <mergeCell ref="V115:W115"/>
    <mergeCell ref="N115:O115"/>
    <mergeCell ref="P115:Q115"/>
    <mergeCell ref="P112:Q112"/>
    <mergeCell ref="R112:S112"/>
    <mergeCell ref="T112:U112"/>
    <mergeCell ref="V112:W112"/>
    <mergeCell ref="D112:E112"/>
    <mergeCell ref="F112:G112"/>
    <mergeCell ref="H112:I112"/>
    <mergeCell ref="J112:K112"/>
    <mergeCell ref="L112:M112"/>
    <mergeCell ref="N112:O112"/>
    <mergeCell ref="T113:U113"/>
    <mergeCell ref="V113:W113"/>
    <mergeCell ref="D113:E113"/>
    <mergeCell ref="F113:G113"/>
    <mergeCell ref="H113:I113"/>
    <mergeCell ref="J113:K113"/>
    <mergeCell ref="L113:M113"/>
    <mergeCell ref="N113:O113"/>
    <mergeCell ref="P113:Q113"/>
    <mergeCell ref="R113:S113"/>
    <mergeCell ref="A103:A105"/>
    <mergeCell ref="E103:E105"/>
    <mergeCell ref="G103:G105"/>
    <mergeCell ref="I103:I105"/>
    <mergeCell ref="K103:K105"/>
    <mergeCell ref="M103:M105"/>
    <mergeCell ref="O103:O105"/>
    <mergeCell ref="Q103:Q105"/>
    <mergeCell ref="S103:S105"/>
    <mergeCell ref="U103:U105"/>
    <mergeCell ref="W103:W105"/>
    <mergeCell ref="Z103:Z105"/>
    <mergeCell ref="A106:A108"/>
    <mergeCell ref="E106:E108"/>
    <mergeCell ref="G106:G108"/>
    <mergeCell ref="I106:I108"/>
    <mergeCell ref="K106:K108"/>
    <mergeCell ref="M106:M108"/>
    <mergeCell ref="O106:O108"/>
    <mergeCell ref="Q106:Q108"/>
    <mergeCell ref="S106:S108"/>
    <mergeCell ref="U106:U108"/>
    <mergeCell ref="W106:W108"/>
    <mergeCell ref="Z106:Z108"/>
    <mergeCell ref="O97:O99"/>
    <mergeCell ref="Q97:Q99"/>
    <mergeCell ref="P95:Q95"/>
    <mergeCell ref="R95:S95"/>
    <mergeCell ref="T95:U95"/>
    <mergeCell ref="V95:W95"/>
    <mergeCell ref="S97:S99"/>
    <mergeCell ref="U97:U99"/>
    <mergeCell ref="W97:W99"/>
    <mergeCell ref="A97:A99"/>
    <mergeCell ref="E97:E99"/>
    <mergeCell ref="G97:G99"/>
    <mergeCell ref="I97:I99"/>
    <mergeCell ref="K97:K99"/>
    <mergeCell ref="M97:M99"/>
    <mergeCell ref="Z97:Z99"/>
    <mergeCell ref="A100:A102"/>
    <mergeCell ref="E100:E102"/>
    <mergeCell ref="G100:G102"/>
    <mergeCell ref="I100:I102"/>
    <mergeCell ref="K100:K102"/>
    <mergeCell ref="M100:M102"/>
    <mergeCell ref="O100:O102"/>
    <mergeCell ref="Q100:Q102"/>
    <mergeCell ref="S100:S102"/>
    <mergeCell ref="U100:U102"/>
    <mergeCell ref="W100:W102"/>
    <mergeCell ref="Z100:Z102"/>
    <mergeCell ref="B89:C89"/>
    <mergeCell ref="D89:E89"/>
    <mergeCell ref="F89:G89"/>
    <mergeCell ref="H89:I89"/>
    <mergeCell ref="J89:K89"/>
    <mergeCell ref="L89:M89"/>
    <mergeCell ref="F91:Q91"/>
    <mergeCell ref="U91:W91"/>
    <mergeCell ref="X91:Z91"/>
    <mergeCell ref="F92:O92"/>
    <mergeCell ref="N89:O89"/>
    <mergeCell ref="P89:Q89"/>
    <mergeCell ref="R89:S89"/>
    <mergeCell ref="T89:U89"/>
    <mergeCell ref="V89:W89"/>
    <mergeCell ref="D95:E95"/>
    <mergeCell ref="F95:G95"/>
    <mergeCell ref="H95:I95"/>
    <mergeCell ref="J95:K95"/>
    <mergeCell ref="L95:M95"/>
    <mergeCell ref="N95:O95"/>
    <mergeCell ref="B87:C87"/>
    <mergeCell ref="D87:E87"/>
    <mergeCell ref="F87:G87"/>
    <mergeCell ref="H87:I87"/>
    <mergeCell ref="J87:K87"/>
    <mergeCell ref="L87:M87"/>
    <mergeCell ref="N87:O87"/>
    <mergeCell ref="P87:Q87"/>
    <mergeCell ref="R87:S87"/>
    <mergeCell ref="T87:U87"/>
    <mergeCell ref="V87:W87"/>
    <mergeCell ref="N88:O88"/>
    <mergeCell ref="P88:Q88"/>
    <mergeCell ref="R88:S88"/>
    <mergeCell ref="T88:U88"/>
    <mergeCell ref="V88:W88"/>
    <mergeCell ref="B88:C88"/>
    <mergeCell ref="D88:E88"/>
    <mergeCell ref="F88:G88"/>
    <mergeCell ref="H88:I88"/>
    <mergeCell ref="J88:K88"/>
    <mergeCell ref="L88:M88"/>
    <mergeCell ref="P84:Q84"/>
    <mergeCell ref="R84:S84"/>
    <mergeCell ref="T84:U84"/>
    <mergeCell ref="V84:W84"/>
    <mergeCell ref="D84:E84"/>
    <mergeCell ref="F84:G84"/>
    <mergeCell ref="H84:I84"/>
    <mergeCell ref="J84:K84"/>
    <mergeCell ref="L84:M84"/>
    <mergeCell ref="N84:O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N86:O86"/>
    <mergeCell ref="P86:Q86"/>
    <mergeCell ref="R86:S86"/>
    <mergeCell ref="T86:U86"/>
    <mergeCell ref="V86:W86"/>
    <mergeCell ref="R85:S85"/>
    <mergeCell ref="T85:U85"/>
    <mergeCell ref="V85:W85"/>
    <mergeCell ref="N85:O85"/>
    <mergeCell ref="P85:Q85"/>
    <mergeCell ref="P82:Q82"/>
    <mergeCell ref="R82:S82"/>
    <mergeCell ref="T82:U82"/>
    <mergeCell ref="V82:W82"/>
    <mergeCell ref="D82:E82"/>
    <mergeCell ref="F82:G82"/>
    <mergeCell ref="H82:I82"/>
    <mergeCell ref="J82:K82"/>
    <mergeCell ref="L82:M82"/>
    <mergeCell ref="N82:O82"/>
    <mergeCell ref="T83:U83"/>
    <mergeCell ref="V83:W83"/>
    <mergeCell ref="D83:E83"/>
    <mergeCell ref="F83:G83"/>
    <mergeCell ref="H83:I83"/>
    <mergeCell ref="J83:K83"/>
    <mergeCell ref="L83:M83"/>
    <mergeCell ref="N83:O83"/>
    <mergeCell ref="P83:Q83"/>
    <mergeCell ref="R83:S83"/>
    <mergeCell ref="A73:A75"/>
    <mergeCell ref="E73:E75"/>
    <mergeCell ref="G73:G75"/>
    <mergeCell ref="I73:I75"/>
    <mergeCell ref="K73:K75"/>
    <mergeCell ref="M73:M75"/>
    <mergeCell ref="O73:O75"/>
    <mergeCell ref="Q73:Q75"/>
    <mergeCell ref="S73:S75"/>
    <mergeCell ref="U73:U75"/>
    <mergeCell ref="W73:W75"/>
    <mergeCell ref="Z73:Z75"/>
    <mergeCell ref="A76:A78"/>
    <mergeCell ref="E76:E78"/>
    <mergeCell ref="G76:G78"/>
    <mergeCell ref="I76:I78"/>
    <mergeCell ref="K76:K78"/>
    <mergeCell ref="M76:M78"/>
    <mergeCell ref="O76:O78"/>
    <mergeCell ref="Q76:Q78"/>
    <mergeCell ref="S76:S78"/>
    <mergeCell ref="U76:U78"/>
    <mergeCell ref="W76:W78"/>
    <mergeCell ref="Z76:Z78"/>
    <mergeCell ref="O67:O69"/>
    <mergeCell ref="Q67:Q69"/>
    <mergeCell ref="P65:Q65"/>
    <mergeCell ref="R65:S65"/>
    <mergeCell ref="T65:U65"/>
    <mergeCell ref="V65:W65"/>
    <mergeCell ref="S67:S69"/>
    <mergeCell ref="U67:U69"/>
    <mergeCell ref="W67:W69"/>
    <mergeCell ref="A67:A69"/>
    <mergeCell ref="E67:E69"/>
    <mergeCell ref="G67:G69"/>
    <mergeCell ref="I67:I69"/>
    <mergeCell ref="K67:K69"/>
    <mergeCell ref="M67:M69"/>
    <mergeCell ref="Z67:Z69"/>
    <mergeCell ref="A70:A72"/>
    <mergeCell ref="E70:E72"/>
    <mergeCell ref="G70:G72"/>
    <mergeCell ref="I70:I72"/>
    <mergeCell ref="K70:K72"/>
    <mergeCell ref="M70:M72"/>
    <mergeCell ref="O70:O72"/>
    <mergeCell ref="Q70:Q72"/>
    <mergeCell ref="S70:S72"/>
    <mergeCell ref="U70:U72"/>
    <mergeCell ref="W70:W72"/>
    <mergeCell ref="Z70:Z72"/>
    <mergeCell ref="B59:C59"/>
    <mergeCell ref="D59:E59"/>
    <mergeCell ref="F59:G59"/>
    <mergeCell ref="H59:I59"/>
    <mergeCell ref="J59:K59"/>
    <mergeCell ref="L59:M59"/>
    <mergeCell ref="F61:Q61"/>
    <mergeCell ref="U61:W61"/>
    <mergeCell ref="X61:Z61"/>
    <mergeCell ref="F62:O62"/>
    <mergeCell ref="N59:O59"/>
    <mergeCell ref="P59:Q59"/>
    <mergeCell ref="R59:S59"/>
    <mergeCell ref="T59:U59"/>
    <mergeCell ref="V59:W59"/>
    <mergeCell ref="D65:E65"/>
    <mergeCell ref="F65:G65"/>
    <mergeCell ref="H65:I65"/>
    <mergeCell ref="J65:K65"/>
    <mergeCell ref="L65:M65"/>
    <mergeCell ref="N65:O65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N58:O58"/>
    <mergeCell ref="P58:Q58"/>
    <mergeCell ref="R58:S58"/>
    <mergeCell ref="T58:U58"/>
    <mergeCell ref="V58:W58"/>
    <mergeCell ref="B58:C58"/>
    <mergeCell ref="D58:E58"/>
    <mergeCell ref="F58:G58"/>
    <mergeCell ref="H58:I58"/>
    <mergeCell ref="J58:K58"/>
    <mergeCell ref="L58:M58"/>
    <mergeCell ref="P54:Q54"/>
    <mergeCell ref="R54:S54"/>
    <mergeCell ref="T54:U54"/>
    <mergeCell ref="V54:W54"/>
    <mergeCell ref="D54:E54"/>
    <mergeCell ref="F54:G54"/>
    <mergeCell ref="H54:I54"/>
    <mergeCell ref="J54:K54"/>
    <mergeCell ref="L54:M54"/>
    <mergeCell ref="N54:O54"/>
    <mergeCell ref="B55:C55"/>
    <mergeCell ref="D55:E55"/>
    <mergeCell ref="F55:G55"/>
    <mergeCell ref="H55:I55"/>
    <mergeCell ref="J55:K55"/>
    <mergeCell ref="L55:M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R55:S55"/>
    <mergeCell ref="T55:U55"/>
    <mergeCell ref="V55:W55"/>
    <mergeCell ref="N55:O55"/>
    <mergeCell ref="P55:Q55"/>
    <mergeCell ref="P52:Q52"/>
    <mergeCell ref="R52:S52"/>
    <mergeCell ref="T52:U52"/>
    <mergeCell ref="V52:W52"/>
    <mergeCell ref="D52:E52"/>
    <mergeCell ref="F52:G52"/>
    <mergeCell ref="H52:I52"/>
    <mergeCell ref="J52:K52"/>
    <mergeCell ref="L52:M52"/>
    <mergeCell ref="N52:O52"/>
    <mergeCell ref="T53:U53"/>
    <mergeCell ref="V53:W53"/>
    <mergeCell ref="D53:E53"/>
    <mergeCell ref="F53:G53"/>
    <mergeCell ref="H53:I53"/>
    <mergeCell ref="J53:K53"/>
    <mergeCell ref="L53:M53"/>
    <mergeCell ref="N53:O53"/>
    <mergeCell ref="P53:Q53"/>
    <mergeCell ref="R53:S53"/>
    <mergeCell ref="A43:A45"/>
    <mergeCell ref="E43:E45"/>
    <mergeCell ref="G43:G45"/>
    <mergeCell ref="I43:I45"/>
    <mergeCell ref="K43:K45"/>
    <mergeCell ref="M43:M45"/>
    <mergeCell ref="O43:O45"/>
    <mergeCell ref="Q43:Q45"/>
    <mergeCell ref="S43:S45"/>
    <mergeCell ref="U43:U45"/>
    <mergeCell ref="W43:W45"/>
    <mergeCell ref="Z43:Z45"/>
    <mergeCell ref="A46:A48"/>
    <mergeCell ref="E46:E48"/>
    <mergeCell ref="G46:G48"/>
    <mergeCell ref="I46:I48"/>
    <mergeCell ref="K46:K48"/>
    <mergeCell ref="M46:M48"/>
    <mergeCell ref="O46:O48"/>
    <mergeCell ref="Q46:Q48"/>
    <mergeCell ref="S46:S48"/>
    <mergeCell ref="U46:U48"/>
    <mergeCell ref="W46:W48"/>
    <mergeCell ref="Z46:Z48"/>
    <mergeCell ref="O37:O39"/>
    <mergeCell ref="Q37:Q39"/>
    <mergeCell ref="P35:Q35"/>
    <mergeCell ref="R35:S35"/>
    <mergeCell ref="T35:U35"/>
    <mergeCell ref="V35:W35"/>
    <mergeCell ref="S37:S39"/>
    <mergeCell ref="U37:U39"/>
    <mergeCell ref="W37:W39"/>
    <mergeCell ref="A37:A39"/>
    <mergeCell ref="E37:E39"/>
    <mergeCell ref="G37:G39"/>
    <mergeCell ref="I37:I39"/>
    <mergeCell ref="K37:K39"/>
    <mergeCell ref="M37:M39"/>
    <mergeCell ref="Z37:Z39"/>
    <mergeCell ref="A40:A42"/>
    <mergeCell ref="E40:E42"/>
    <mergeCell ref="G40:G42"/>
    <mergeCell ref="I40:I42"/>
    <mergeCell ref="K40:K42"/>
    <mergeCell ref="M40:M42"/>
    <mergeCell ref="O40:O42"/>
    <mergeCell ref="Q40:Q42"/>
    <mergeCell ref="S40:S42"/>
    <mergeCell ref="U40:U42"/>
    <mergeCell ref="W40:W42"/>
    <mergeCell ref="Z40:Z42"/>
    <mergeCell ref="B29:C29"/>
    <mergeCell ref="D29:E29"/>
    <mergeCell ref="F29:G29"/>
    <mergeCell ref="H29:I29"/>
    <mergeCell ref="J29:K29"/>
    <mergeCell ref="L29:M29"/>
    <mergeCell ref="F31:Q31"/>
    <mergeCell ref="U31:W31"/>
    <mergeCell ref="X31:Z31"/>
    <mergeCell ref="F32:O32"/>
    <mergeCell ref="N29:O29"/>
    <mergeCell ref="P29:Q29"/>
    <mergeCell ref="R29:S29"/>
    <mergeCell ref="T29:U29"/>
    <mergeCell ref="V29:W29"/>
    <mergeCell ref="D35:E35"/>
    <mergeCell ref="F35:G35"/>
    <mergeCell ref="H35:I35"/>
    <mergeCell ref="J35:K35"/>
    <mergeCell ref="L35:M35"/>
    <mergeCell ref="N35:O35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N28:O28"/>
    <mergeCell ref="P28:Q28"/>
    <mergeCell ref="R28:S28"/>
    <mergeCell ref="T28:U28"/>
    <mergeCell ref="V28:W28"/>
    <mergeCell ref="B28:C28"/>
    <mergeCell ref="D28:E28"/>
    <mergeCell ref="F28:G28"/>
    <mergeCell ref="H28:I28"/>
    <mergeCell ref="J28:K28"/>
    <mergeCell ref="L28:M28"/>
    <mergeCell ref="P24:Q24"/>
    <mergeCell ref="R24:S24"/>
    <mergeCell ref="T24:U24"/>
    <mergeCell ref="V24:W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R25:S25"/>
    <mergeCell ref="T25:U25"/>
    <mergeCell ref="V25:W25"/>
    <mergeCell ref="N25:O25"/>
    <mergeCell ref="P25:Q25"/>
    <mergeCell ref="P22:Q22"/>
    <mergeCell ref="R22:S22"/>
    <mergeCell ref="T22:U22"/>
    <mergeCell ref="V22:W22"/>
    <mergeCell ref="D22:E22"/>
    <mergeCell ref="F22:G22"/>
    <mergeCell ref="H22:I22"/>
    <mergeCell ref="J22:K22"/>
    <mergeCell ref="L22:M22"/>
    <mergeCell ref="N22:O22"/>
    <mergeCell ref="T23:U23"/>
    <mergeCell ref="V23:W23"/>
    <mergeCell ref="D23:E23"/>
    <mergeCell ref="F23:G23"/>
    <mergeCell ref="H23:I23"/>
    <mergeCell ref="J23:K23"/>
    <mergeCell ref="L23:M23"/>
    <mergeCell ref="N23:O23"/>
    <mergeCell ref="P23:Q23"/>
    <mergeCell ref="R23:S23"/>
    <mergeCell ref="A13:A15"/>
    <mergeCell ref="E13:E15"/>
    <mergeCell ref="G13:G15"/>
    <mergeCell ref="I13:I15"/>
    <mergeCell ref="K13:K15"/>
    <mergeCell ref="M13:M15"/>
    <mergeCell ref="O13:O15"/>
    <mergeCell ref="Q13:Q15"/>
    <mergeCell ref="S13:S15"/>
    <mergeCell ref="U13:U15"/>
    <mergeCell ref="W13:W15"/>
    <mergeCell ref="Z13:Z15"/>
    <mergeCell ref="A16:A18"/>
    <mergeCell ref="E16:E18"/>
    <mergeCell ref="G16:G18"/>
    <mergeCell ref="I16:I18"/>
    <mergeCell ref="K16:K18"/>
    <mergeCell ref="M16:M18"/>
    <mergeCell ref="O16:O18"/>
    <mergeCell ref="Q16:Q18"/>
    <mergeCell ref="S16:S18"/>
    <mergeCell ref="U16:U18"/>
    <mergeCell ref="W16:W18"/>
    <mergeCell ref="Z16:Z18"/>
    <mergeCell ref="A7:A9"/>
    <mergeCell ref="E7:E9"/>
    <mergeCell ref="G7:G9"/>
    <mergeCell ref="I7:I9"/>
    <mergeCell ref="K7:K9"/>
    <mergeCell ref="M7:M9"/>
    <mergeCell ref="Z7:Z9"/>
    <mergeCell ref="A10:A12"/>
    <mergeCell ref="E10:E12"/>
    <mergeCell ref="G10:G12"/>
    <mergeCell ref="I10:I12"/>
    <mergeCell ref="K10:K12"/>
    <mergeCell ref="M10:M12"/>
    <mergeCell ref="O10:O12"/>
    <mergeCell ref="Q10:Q12"/>
    <mergeCell ref="S10:S12"/>
    <mergeCell ref="U10:U12"/>
    <mergeCell ref="W10:W12"/>
    <mergeCell ref="Z10:Z12"/>
    <mergeCell ref="F1:Q1"/>
    <mergeCell ref="U1:W1"/>
    <mergeCell ref="X1:Z1"/>
    <mergeCell ref="F2:O2"/>
    <mergeCell ref="D5:E5"/>
    <mergeCell ref="F5:G5"/>
    <mergeCell ref="H5:I5"/>
    <mergeCell ref="J5:K5"/>
    <mergeCell ref="L5:M5"/>
    <mergeCell ref="N5:O5"/>
    <mergeCell ref="O7:O9"/>
    <mergeCell ref="Q7:Q9"/>
    <mergeCell ref="P5:Q5"/>
    <mergeCell ref="R5:S5"/>
    <mergeCell ref="T5:U5"/>
    <mergeCell ref="V5:W5"/>
    <mergeCell ref="S7:S9"/>
    <mergeCell ref="U7:U9"/>
    <mergeCell ref="W7:W9"/>
  </mergeCells>
  <conditionalFormatting sqref="AB267">
    <cfRule type="expression" dxfId="112" priority="3">
      <formula>$AU$289=0</formula>
    </cfRule>
  </conditionalFormatting>
  <conditionalFormatting sqref="AC25:AT29">
    <cfRule type="expression" dxfId="111" priority="20">
      <formula>$AU$19=0</formula>
    </cfRule>
  </conditionalFormatting>
  <conditionalFormatting sqref="AC55:AT59">
    <cfRule type="expression" dxfId="110" priority="18">
      <formula>$AU$49=0</formula>
    </cfRule>
  </conditionalFormatting>
  <conditionalFormatting sqref="AC85:AT89">
    <cfRule type="expression" dxfId="109" priority="16">
      <formula>$AU$79=0</formula>
    </cfRule>
  </conditionalFormatting>
  <conditionalFormatting sqref="AC115:AT119">
    <cfRule type="expression" dxfId="108" priority="14">
      <formula>$AU$109=0</formula>
    </cfRule>
  </conditionalFormatting>
  <conditionalFormatting sqref="AC145:AT149">
    <cfRule type="expression" dxfId="107" priority="12">
      <formula>$AU$139=0</formula>
    </cfRule>
  </conditionalFormatting>
  <conditionalFormatting sqref="AC175:AT179">
    <cfRule type="expression" dxfId="106" priority="10">
      <formula>$AU$169=0</formula>
    </cfRule>
  </conditionalFormatting>
  <conditionalFormatting sqref="AC205:AT209">
    <cfRule type="expression" dxfId="105" priority="8">
      <formula>$AU$199=0</formula>
    </cfRule>
  </conditionalFormatting>
  <conditionalFormatting sqref="AC235:AT239">
    <cfRule type="expression" dxfId="104" priority="6">
      <formula>$AU$229=0</formula>
    </cfRule>
  </conditionalFormatting>
  <conditionalFormatting sqref="AC265:AT269">
    <cfRule type="expression" dxfId="103" priority="4">
      <formula>$AU$259=0</formula>
    </cfRule>
  </conditionalFormatting>
  <conditionalFormatting sqref="AC295:AT299">
    <cfRule type="expression" dxfId="102" priority="1">
      <formula>$AU$289=0</formula>
    </cfRule>
  </conditionalFormatting>
  <conditionalFormatting sqref="AD7:AD18 AF7:AF18 AH7:AH18 AJ7:AJ18 AL7:AL18 AN7:AN18 AP7:AP18 AR7:AR18 AU7:AV19 AT7:AT20 AC19:AS19 AD20 AF20 AH20 AJ20 AL20 AN20 AP20 AR20 AV20">
    <cfRule type="expression" dxfId="101" priority="21">
      <formula>$AU$19=0</formula>
    </cfRule>
  </conditionalFormatting>
  <conditionalFormatting sqref="AD37:AD48 AF37:AF48 AH37:AH48 AJ37:AJ48 AL37:AL48 AN37:AN48 AP37:AP48 AR37:AR48 AT37:AV50 AC49:AS50">
    <cfRule type="expression" dxfId="100" priority="19">
      <formula>$AU$49=0</formula>
    </cfRule>
  </conditionalFormatting>
  <conditionalFormatting sqref="AD67:AD78 AF67:AF78 AH67:AH78 AJ67:AJ78 AL67:AL78 AN67:AN78 AP67:AP78 AR67:AR78 AT67:AV80 AC79:AS80">
    <cfRule type="expression" dxfId="99" priority="17">
      <formula>$AU$79=0</formula>
    </cfRule>
  </conditionalFormatting>
  <conditionalFormatting sqref="AD97:AD108 AF97:AF108 AH97:AH108 AJ97:AJ108 AL97:AL108 AN97:AN108 AP97:AP108 AR97:AR108 AT97:AV108 AC109:AV110">
    <cfRule type="expression" dxfId="98" priority="15">
      <formula>$AU$109=0</formula>
    </cfRule>
  </conditionalFormatting>
  <conditionalFormatting sqref="AD127:AD138 AF127:AF138 AH127:AH138 AJ127:AJ138 AL127:AL138 AN127:AN138 AP127:AP138 AR127:AR138 AT127:AV138 AC139:AV140">
    <cfRule type="expression" dxfId="97" priority="13">
      <formula>$AU$139=0</formula>
    </cfRule>
  </conditionalFormatting>
  <conditionalFormatting sqref="AD217:AD228 AF217:AF228 AH217:AH228 AJ217:AJ228 AL217:AL228 AN217:AN228 AP217:AP228 AR217:AR228 AT217:AV228 AC229:AV230">
    <cfRule type="expression" dxfId="96" priority="7">
      <formula>$AU$229=0</formula>
    </cfRule>
  </conditionalFormatting>
  <conditionalFormatting sqref="AD277:AD288 AF277:AF288 AH277:AH288 AJ277:AJ288 AL277:AL288 AN277:AN288 AP277:AP288 AR277:AR288 AT277:AV288 AC289:AV290">
    <cfRule type="expression" dxfId="95" priority="2">
      <formula>$AU$289=0</formula>
    </cfRule>
  </conditionalFormatting>
  <conditionalFormatting sqref="AF157:AF168 AH157:AH168 AJ157:AJ168 AL157:AL168 AN157:AN168 AP157:AP168 AR157:AR168 AT157:AV168 AD157:AD170 AC169:AC170 AE169:AV170">
    <cfRule type="expression" dxfId="94" priority="11">
      <formula>$AU$169=0</formula>
    </cfRule>
  </conditionalFormatting>
  <conditionalFormatting sqref="AF187:AF198 AH187:AH198 AJ187:AJ198 AL187:AL198 AN187:AN198 AP187:AP198 AR187:AR198 AT187:AV198 AD187:AD200 AC199:AC200 AE199:AV200">
    <cfRule type="expression" dxfId="93" priority="9">
      <formula>$AU$199=0</formula>
    </cfRule>
  </conditionalFormatting>
  <conditionalFormatting sqref="AF247:AF258 AH247:AH258 AJ247:AJ258 AL247:AL258 AN247:AN258 AP247:AP258 AR247:AR258 AT247:AV258 AD247:AD260 AC259:AC260 AE259:AV260">
    <cfRule type="expression" dxfId="92" priority="5">
      <formula>$AU$259=0</formula>
    </cfRule>
  </conditionalFormatting>
  <pageMargins left="0.47244094488188981" right="0.27559055118110237" top="0.27559055118110237" bottom="0.19685039370078741" header="0.19685039370078741" footer="0.19685039370078741"/>
  <pageSetup paperSize="9" scale="97" fitToHeight="0" orientation="landscape" r:id="rId1"/>
  <headerFooter alignWithMargins="0"/>
  <rowBreaks count="9" manualBreakCount="9">
    <brk id="30" min="25" max="47" man="1"/>
    <brk id="60" min="25" max="47" man="1"/>
    <brk id="90" min="25" max="47" man="1"/>
    <brk id="120" min="25" max="47" man="1"/>
    <brk id="150" min="25" max="47" man="1"/>
    <brk id="180" min="25" max="47" man="1"/>
    <brk id="210" min="25" max="47" man="1"/>
    <brk id="240" min="25" max="47" man="1"/>
    <brk id="270" min="25" max="47" man="1"/>
  </rowBreaks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0">
    <tabColor rgb="FF7030A0"/>
    <pageSetUpPr fitToPage="1"/>
  </sheetPr>
  <dimension ref="A1:P2200"/>
  <sheetViews>
    <sheetView view="pageBreakPreview" zoomScaleNormal="100" zoomScaleSheetLayoutView="100" workbookViewId="0">
      <selection activeCell="L45" sqref="L45"/>
    </sheetView>
  </sheetViews>
  <sheetFormatPr baseColWidth="10" defaultColWidth="11.44140625" defaultRowHeight="13.2" x14ac:dyDescent="0.25"/>
  <cols>
    <col min="1" max="1" width="5.44140625" customWidth="1"/>
    <col min="2" max="2" width="8.33203125" customWidth="1"/>
    <col min="3" max="4" width="27.6640625" customWidth="1"/>
    <col min="5" max="5" width="7.6640625" style="84" customWidth="1"/>
    <col min="6" max="6" width="7.6640625" customWidth="1"/>
    <col min="7" max="7" width="7.6640625" style="118" customWidth="1"/>
    <col min="11" max="11" width="11.44140625" customWidth="1"/>
    <col min="12" max="12" width="11.44140625" style="160" customWidth="1"/>
    <col min="13" max="18" width="11.44140625" customWidth="1"/>
  </cols>
  <sheetData>
    <row r="1" spans="1:16" ht="28.5" customHeight="1" x14ac:dyDescent="0.4">
      <c r="A1" s="26" t="s">
        <v>953</v>
      </c>
      <c r="C1" s="116" t="str">
        <f>Schlüssel!$C$1</f>
        <v>Bayernliga Herren</v>
      </c>
      <c r="D1" s="31"/>
      <c r="E1" s="117"/>
      <c r="F1" s="31"/>
      <c r="L1" s="160" t="s">
        <v>990</v>
      </c>
      <c r="M1" t="s">
        <v>972</v>
      </c>
      <c r="N1" t="s">
        <v>992</v>
      </c>
      <c r="O1" t="s">
        <v>979</v>
      </c>
      <c r="P1" t="s">
        <v>993</v>
      </c>
    </row>
    <row r="2" spans="1:16" ht="28.5" customHeight="1" x14ac:dyDescent="0.4">
      <c r="A2" s="119" t="s">
        <v>952</v>
      </c>
      <c r="C2" s="34">
        <v>2</v>
      </c>
      <c r="D2" s="34" t="s">
        <v>988</v>
      </c>
      <c r="E2" s="120"/>
      <c r="F2" s="38"/>
      <c r="L2" s="264">
        <f>Member!A2</f>
        <v>38175</v>
      </c>
      <c r="M2">
        <f>SUMIF(Erfassung2!BD:BD,L2,Erfassung2!BW:BW)</f>
        <v>0</v>
      </c>
      <c r="N2">
        <f>SUMIF(Erfassung2!BD:BD,L2,Erfassung2!BG:BG)</f>
        <v>0</v>
      </c>
      <c r="O2">
        <f>IF(N2=0,0,M2/N2-ROW()/1000000000)</f>
        <v>0</v>
      </c>
      <c r="P2">
        <f t="shared" ref="P2" si="0">RANK(O2,O:O)</f>
        <v>1</v>
      </c>
    </row>
    <row r="3" spans="1:16" x14ac:dyDescent="0.25">
      <c r="L3" s="264">
        <f>Member!A3</f>
        <v>3175</v>
      </c>
      <c r="M3">
        <f>SUMIF(Erfassung2!BD:BD,L3,Erfassung2!BW:BW)</f>
        <v>0</v>
      </c>
      <c r="N3">
        <f>SUMIF(Erfassung2!BD:BD,L3,Erfassung2!BG:BG)</f>
        <v>0</v>
      </c>
      <c r="O3">
        <f t="shared" ref="O3:O66" si="1">IF(N3=0,0,M3/N3-ROW()/1000000000)</f>
        <v>0</v>
      </c>
      <c r="P3">
        <f t="shared" ref="P3:P66" si="2">RANK(O3,O:O)</f>
        <v>1</v>
      </c>
    </row>
    <row r="4" spans="1:16" x14ac:dyDescent="0.25">
      <c r="A4" s="121" t="s">
        <v>989</v>
      </c>
      <c r="B4" s="121" t="s">
        <v>990</v>
      </c>
      <c r="C4" t="s">
        <v>970</v>
      </c>
      <c r="D4" t="s">
        <v>991</v>
      </c>
      <c r="E4" s="122" t="s">
        <v>972</v>
      </c>
      <c r="F4" s="121" t="s">
        <v>992</v>
      </c>
      <c r="G4" s="123" t="s">
        <v>979</v>
      </c>
      <c r="L4" s="264">
        <f>Member!A4</f>
        <v>7306</v>
      </c>
      <c r="M4">
        <f>SUMIF(Erfassung2!BD:BD,L4,Erfassung2!BW:BW)</f>
        <v>0</v>
      </c>
      <c r="N4">
        <f>SUMIF(Erfassung2!BD:BD,L4,Erfassung2!BG:BG)</f>
        <v>0</v>
      </c>
      <c r="O4">
        <f t="shared" si="1"/>
        <v>0</v>
      </c>
      <c r="P4">
        <f t="shared" si="2"/>
        <v>1</v>
      </c>
    </row>
    <row r="5" spans="1:16" x14ac:dyDescent="0.25">
      <c r="A5">
        <v>1</v>
      </c>
      <c r="B5">
        <f t="shared" ref="B5:B36" si="3">IFERROR(INDEX(L:L,MATCH(A5,P:P,0)),"")</f>
        <v>38175</v>
      </c>
      <c r="C5" t="str">
        <f>IFERROR(_xlfn.CONCAT(VLOOKUP(B5,Member!A:I,3,0)," ",(VLOOKUP(B5,Member!A:I,4,0))),"")</f>
        <v>Bäßler Lars</v>
      </c>
      <c r="D5" t="str">
        <f>IFERROR(VLOOKUP(B5,Member!A:I,9,0),"")</f>
        <v>BC Friedrichshafen</v>
      </c>
      <c r="E5" s="84">
        <f t="shared" ref="E5:E36" si="4">IFERROR(INDEX(M:M,MATCH(A5,P:P,0)),"")</f>
        <v>0</v>
      </c>
      <c r="F5">
        <f t="shared" ref="F5:F36" si="5">IFERROR(INDEX(N:N,MATCH(A5,P:P,0)),"")</f>
        <v>0</v>
      </c>
      <c r="G5" s="118">
        <f t="shared" ref="G5:G36" si="6">IFERROR(INDEX(O:O,MATCH(A5,P:P,0)),"")</f>
        <v>0</v>
      </c>
      <c r="L5" s="264">
        <f>Member!A5</f>
        <v>25487</v>
      </c>
      <c r="M5">
        <f>SUMIF(Erfassung2!BD:BD,L5,Erfassung2!BW:BW)</f>
        <v>0</v>
      </c>
      <c r="N5">
        <f>SUMIF(Erfassung2!BD:BD,L5,Erfassung2!BG:BG)</f>
        <v>0</v>
      </c>
      <c r="O5">
        <f t="shared" si="1"/>
        <v>0</v>
      </c>
      <c r="P5">
        <f t="shared" si="2"/>
        <v>1</v>
      </c>
    </row>
    <row r="6" spans="1:16" x14ac:dyDescent="0.25">
      <c r="A6" t="str">
        <f t="shared" ref="A6:A37" si="7">IFERROR(IF(A5+1&gt;MAX(P:P)-1,"",A5+1),"")</f>
        <v/>
      </c>
      <c r="B6" t="str">
        <f t="shared" si="3"/>
        <v/>
      </c>
      <c r="C6" t="str">
        <f>IFERROR(_xlfn.CONCAT(VLOOKUP(B6,Member!A:I,3,0)," ",(VLOOKUP(B6,Member!A:I,4,0))),"")</f>
        <v/>
      </c>
      <c r="D6" t="str">
        <f>IFERROR(VLOOKUP(B6,Member!A:I,9,0),"")</f>
        <v/>
      </c>
      <c r="E6" s="84" t="str">
        <f t="shared" si="4"/>
        <v/>
      </c>
      <c r="F6" t="str">
        <f t="shared" si="5"/>
        <v/>
      </c>
      <c r="G6" s="118" t="str">
        <f t="shared" si="6"/>
        <v/>
      </c>
      <c r="L6" s="264">
        <f>Member!A6</f>
        <v>7291</v>
      </c>
      <c r="M6">
        <f>SUMIF(Erfassung2!BD:BD,L6,Erfassung2!BW:BW)</f>
        <v>0</v>
      </c>
      <c r="N6">
        <f>SUMIF(Erfassung2!BD:BD,L6,Erfassung2!BG:BG)</f>
        <v>0</v>
      </c>
      <c r="O6">
        <f t="shared" si="1"/>
        <v>0</v>
      </c>
      <c r="P6">
        <f t="shared" si="2"/>
        <v>1</v>
      </c>
    </row>
    <row r="7" spans="1:16" x14ac:dyDescent="0.25">
      <c r="A7" t="str">
        <f t="shared" si="7"/>
        <v/>
      </c>
      <c r="B7" t="str">
        <f t="shared" si="3"/>
        <v/>
      </c>
      <c r="C7" t="str">
        <f>IFERROR(_xlfn.CONCAT(VLOOKUP(B7,Member!A:I,3,0)," ",(VLOOKUP(B7,Member!A:I,4,0))),"")</f>
        <v/>
      </c>
      <c r="D7" t="str">
        <f>IFERROR(VLOOKUP(B7,Member!A:I,9,0),"")</f>
        <v/>
      </c>
      <c r="E7" s="84" t="str">
        <f t="shared" si="4"/>
        <v/>
      </c>
      <c r="F7" t="str">
        <f t="shared" si="5"/>
        <v/>
      </c>
      <c r="G7" s="118" t="str">
        <f t="shared" si="6"/>
        <v/>
      </c>
      <c r="L7" s="264">
        <f>Member!A7</f>
        <v>25445</v>
      </c>
      <c r="M7">
        <f>SUMIF(Erfassung2!BD:BD,L7,Erfassung2!BW:BW)</f>
        <v>0</v>
      </c>
      <c r="N7">
        <f>SUMIF(Erfassung2!BD:BD,L7,Erfassung2!BG:BG)</f>
        <v>0</v>
      </c>
      <c r="O7">
        <f t="shared" si="1"/>
        <v>0</v>
      </c>
      <c r="P7">
        <f t="shared" si="2"/>
        <v>1</v>
      </c>
    </row>
    <row r="8" spans="1:16" x14ac:dyDescent="0.25">
      <c r="A8" t="str">
        <f t="shared" si="7"/>
        <v/>
      </c>
      <c r="B8" t="str">
        <f t="shared" si="3"/>
        <v/>
      </c>
      <c r="C8" t="str">
        <f>IFERROR(_xlfn.CONCAT(VLOOKUP(B8,Member!A:I,3,0)," ",(VLOOKUP(B8,Member!A:I,4,0))),"")</f>
        <v/>
      </c>
      <c r="D8" t="str">
        <f>IFERROR(VLOOKUP(B8,Member!A:I,9,0),"")</f>
        <v/>
      </c>
      <c r="E8" s="84" t="str">
        <f t="shared" si="4"/>
        <v/>
      </c>
      <c r="F8" t="str">
        <f t="shared" si="5"/>
        <v/>
      </c>
      <c r="G8" s="118" t="str">
        <f t="shared" si="6"/>
        <v/>
      </c>
      <c r="L8" s="264">
        <f>Member!A8</f>
        <v>7295</v>
      </c>
      <c r="M8">
        <f>SUMIF(Erfassung2!BD:BD,L8,Erfassung2!BW:BW)</f>
        <v>0</v>
      </c>
      <c r="N8">
        <f>SUMIF(Erfassung2!BD:BD,L8,Erfassung2!BG:BG)</f>
        <v>0</v>
      </c>
      <c r="O8">
        <f t="shared" si="1"/>
        <v>0</v>
      </c>
      <c r="P8">
        <f t="shared" si="2"/>
        <v>1</v>
      </c>
    </row>
    <row r="9" spans="1:16" x14ac:dyDescent="0.25">
      <c r="A9" t="str">
        <f t="shared" si="7"/>
        <v/>
      </c>
      <c r="B9" t="str">
        <f t="shared" si="3"/>
        <v/>
      </c>
      <c r="C9" t="str">
        <f>IFERROR(_xlfn.CONCAT(VLOOKUP(B9,Member!A:I,3,0)," ",(VLOOKUP(B9,Member!A:I,4,0))),"")</f>
        <v/>
      </c>
      <c r="D9" t="str">
        <f>IFERROR(VLOOKUP(B9,Member!A:I,9,0),"")</f>
        <v/>
      </c>
      <c r="E9" s="84" t="str">
        <f t="shared" si="4"/>
        <v/>
      </c>
      <c r="F9" t="str">
        <f t="shared" si="5"/>
        <v/>
      </c>
      <c r="G9" s="118" t="str">
        <f t="shared" si="6"/>
        <v/>
      </c>
      <c r="L9" s="264">
        <f>Member!A9</f>
        <v>29170</v>
      </c>
      <c r="M9">
        <f>SUMIF(Erfassung2!BD:BD,L9,Erfassung2!BW:BW)</f>
        <v>0</v>
      </c>
      <c r="N9">
        <f>SUMIF(Erfassung2!BD:BD,L9,Erfassung2!BG:BG)</f>
        <v>0</v>
      </c>
      <c r="O9">
        <f t="shared" si="1"/>
        <v>0</v>
      </c>
      <c r="P9">
        <f t="shared" si="2"/>
        <v>1</v>
      </c>
    </row>
    <row r="10" spans="1:16" x14ac:dyDescent="0.25">
      <c r="A10" t="str">
        <f t="shared" si="7"/>
        <v/>
      </c>
      <c r="B10" t="str">
        <f t="shared" si="3"/>
        <v/>
      </c>
      <c r="C10" t="str">
        <f>IFERROR(_xlfn.CONCAT(VLOOKUP(B10,Member!A:I,3,0)," ",(VLOOKUP(B10,Member!A:I,4,0))),"")</f>
        <v/>
      </c>
      <c r="D10" t="str">
        <f>IFERROR(VLOOKUP(B10,Member!A:I,9,0),"")</f>
        <v/>
      </c>
      <c r="E10" s="84" t="str">
        <f t="shared" si="4"/>
        <v/>
      </c>
      <c r="F10" t="str">
        <f t="shared" si="5"/>
        <v/>
      </c>
      <c r="G10" s="118" t="str">
        <f t="shared" si="6"/>
        <v/>
      </c>
      <c r="L10" s="264">
        <f>Member!A10</f>
        <v>38761</v>
      </c>
      <c r="M10">
        <f>SUMIF(Erfassung2!BD:BD,L10,Erfassung2!BW:BW)</f>
        <v>0</v>
      </c>
      <c r="N10">
        <f>SUMIF(Erfassung2!BD:BD,L10,Erfassung2!BG:BG)</f>
        <v>0</v>
      </c>
      <c r="O10">
        <f t="shared" si="1"/>
        <v>0</v>
      </c>
      <c r="P10">
        <f t="shared" si="2"/>
        <v>1</v>
      </c>
    </row>
    <row r="11" spans="1:16" x14ac:dyDescent="0.25">
      <c r="A11" t="str">
        <f t="shared" si="7"/>
        <v/>
      </c>
      <c r="B11" t="str">
        <f t="shared" si="3"/>
        <v/>
      </c>
      <c r="C11" t="str">
        <f>IFERROR(_xlfn.CONCAT(VLOOKUP(B11,Member!A:I,3,0)," ",(VLOOKUP(B11,Member!A:I,4,0))),"")</f>
        <v/>
      </c>
      <c r="D11" t="str">
        <f>IFERROR(VLOOKUP(B11,Member!A:I,9,0),"")</f>
        <v/>
      </c>
      <c r="E11" s="84" t="str">
        <f t="shared" si="4"/>
        <v/>
      </c>
      <c r="F11" t="str">
        <f t="shared" si="5"/>
        <v/>
      </c>
      <c r="G11" s="118" t="str">
        <f t="shared" si="6"/>
        <v/>
      </c>
      <c r="L11" s="264">
        <f>Member!A11</f>
        <v>38001</v>
      </c>
      <c r="M11">
        <f>SUMIF(Erfassung2!BD:BD,L11,Erfassung2!BW:BW)</f>
        <v>0</v>
      </c>
      <c r="N11">
        <f>SUMIF(Erfassung2!BD:BD,L11,Erfassung2!BG:BG)</f>
        <v>0</v>
      </c>
      <c r="O11">
        <f t="shared" si="1"/>
        <v>0</v>
      </c>
      <c r="P11">
        <f t="shared" si="2"/>
        <v>1</v>
      </c>
    </row>
    <row r="12" spans="1:16" x14ac:dyDescent="0.25">
      <c r="A12" t="str">
        <f t="shared" si="7"/>
        <v/>
      </c>
      <c r="B12" t="str">
        <f t="shared" si="3"/>
        <v/>
      </c>
      <c r="C12" t="str">
        <f>IFERROR(_xlfn.CONCAT(VLOOKUP(B12,Member!A:I,3,0)," ",(VLOOKUP(B12,Member!A:I,4,0))),"")</f>
        <v/>
      </c>
      <c r="D12" t="str">
        <f>IFERROR(VLOOKUP(B12,Member!A:I,9,0),"")</f>
        <v/>
      </c>
      <c r="E12" s="84" t="str">
        <f t="shared" si="4"/>
        <v/>
      </c>
      <c r="F12" t="str">
        <f t="shared" si="5"/>
        <v/>
      </c>
      <c r="G12" s="118" t="str">
        <f t="shared" si="6"/>
        <v/>
      </c>
      <c r="L12" s="264">
        <f>Member!A12</f>
        <v>16336</v>
      </c>
      <c r="M12">
        <f>SUMIF(Erfassung2!BD:BD,L12,Erfassung2!BW:BW)</f>
        <v>0</v>
      </c>
      <c r="N12">
        <f>SUMIF(Erfassung2!BD:BD,L12,Erfassung2!BG:BG)</f>
        <v>0</v>
      </c>
      <c r="O12">
        <f t="shared" si="1"/>
        <v>0</v>
      </c>
      <c r="P12">
        <f t="shared" si="2"/>
        <v>1</v>
      </c>
    </row>
    <row r="13" spans="1:16" x14ac:dyDescent="0.25">
      <c r="A13" t="str">
        <f t="shared" si="7"/>
        <v/>
      </c>
      <c r="B13" t="str">
        <f t="shared" si="3"/>
        <v/>
      </c>
      <c r="C13" t="str">
        <f>IFERROR(_xlfn.CONCAT(VLOOKUP(B13,Member!A:I,3,0)," ",(VLOOKUP(B13,Member!A:I,4,0))),"")</f>
        <v/>
      </c>
      <c r="D13" t="str">
        <f>IFERROR(VLOOKUP(B13,Member!A:I,9,0),"")</f>
        <v/>
      </c>
      <c r="E13" s="84" t="str">
        <f t="shared" si="4"/>
        <v/>
      </c>
      <c r="F13" t="str">
        <f t="shared" si="5"/>
        <v/>
      </c>
      <c r="G13" s="118" t="str">
        <f t="shared" si="6"/>
        <v/>
      </c>
      <c r="L13" s="264">
        <f>Member!A13</f>
        <v>38954</v>
      </c>
      <c r="M13">
        <f>SUMIF(Erfassung2!BD:BD,L13,Erfassung2!BW:BW)</f>
        <v>0</v>
      </c>
      <c r="N13">
        <f>SUMIF(Erfassung2!BD:BD,L13,Erfassung2!BG:BG)</f>
        <v>0</v>
      </c>
      <c r="O13">
        <f t="shared" si="1"/>
        <v>0</v>
      </c>
      <c r="P13">
        <f t="shared" si="2"/>
        <v>1</v>
      </c>
    </row>
    <row r="14" spans="1:16" x14ac:dyDescent="0.25">
      <c r="A14" t="str">
        <f t="shared" si="7"/>
        <v/>
      </c>
      <c r="B14" t="str">
        <f t="shared" si="3"/>
        <v/>
      </c>
      <c r="C14" t="str">
        <f>IFERROR(_xlfn.CONCAT(VLOOKUP(B14,Member!A:I,3,0)," ",(VLOOKUP(B14,Member!A:I,4,0))),"")</f>
        <v/>
      </c>
      <c r="D14" t="str">
        <f>IFERROR(VLOOKUP(B14,Member!A:I,9,0),"")</f>
        <v/>
      </c>
      <c r="E14" s="84" t="str">
        <f t="shared" si="4"/>
        <v/>
      </c>
      <c r="F14" t="str">
        <f t="shared" si="5"/>
        <v/>
      </c>
      <c r="G14" s="118" t="str">
        <f t="shared" si="6"/>
        <v/>
      </c>
      <c r="L14" s="264">
        <f>Member!A14</f>
        <v>38845</v>
      </c>
      <c r="M14">
        <f>SUMIF(Erfassung2!BD:BD,L14,Erfassung2!BW:BW)</f>
        <v>0</v>
      </c>
      <c r="N14">
        <f>SUMIF(Erfassung2!BD:BD,L14,Erfassung2!BG:BG)</f>
        <v>0</v>
      </c>
      <c r="O14">
        <f t="shared" si="1"/>
        <v>0</v>
      </c>
      <c r="P14">
        <f t="shared" si="2"/>
        <v>1</v>
      </c>
    </row>
    <row r="15" spans="1:16" x14ac:dyDescent="0.25">
      <c r="A15" t="str">
        <f t="shared" si="7"/>
        <v/>
      </c>
      <c r="B15" t="str">
        <f t="shared" si="3"/>
        <v/>
      </c>
      <c r="C15" t="str">
        <f>IFERROR(_xlfn.CONCAT(VLOOKUP(B15,Member!A:I,3,0)," ",(VLOOKUP(B15,Member!A:I,4,0))),"")</f>
        <v/>
      </c>
      <c r="D15" t="str">
        <f>IFERROR(VLOOKUP(B15,Member!A:I,9,0),"")</f>
        <v/>
      </c>
      <c r="E15" s="84" t="str">
        <f t="shared" si="4"/>
        <v/>
      </c>
      <c r="F15" t="str">
        <f t="shared" si="5"/>
        <v/>
      </c>
      <c r="G15" s="118" t="str">
        <f t="shared" si="6"/>
        <v/>
      </c>
      <c r="L15" s="264">
        <f>Member!A15</f>
        <v>38843</v>
      </c>
      <c r="M15">
        <f>SUMIF(Erfassung2!BD:BD,L15,Erfassung2!BW:BW)</f>
        <v>0</v>
      </c>
      <c r="N15">
        <f>SUMIF(Erfassung2!BD:BD,L15,Erfassung2!BG:BG)</f>
        <v>0</v>
      </c>
      <c r="O15">
        <f t="shared" si="1"/>
        <v>0</v>
      </c>
      <c r="P15">
        <f t="shared" si="2"/>
        <v>1</v>
      </c>
    </row>
    <row r="16" spans="1:16" x14ac:dyDescent="0.25">
      <c r="A16" t="str">
        <f t="shared" si="7"/>
        <v/>
      </c>
      <c r="B16" t="str">
        <f t="shared" si="3"/>
        <v/>
      </c>
      <c r="C16" t="str">
        <f>IFERROR(_xlfn.CONCAT(VLOOKUP(B16,Member!A:I,3,0)," ",(VLOOKUP(B16,Member!A:I,4,0))),"")</f>
        <v/>
      </c>
      <c r="D16" t="str">
        <f>IFERROR(VLOOKUP(B16,Member!A:I,9,0),"")</f>
        <v/>
      </c>
      <c r="E16" s="84" t="str">
        <f t="shared" si="4"/>
        <v/>
      </c>
      <c r="F16" t="str">
        <f t="shared" si="5"/>
        <v/>
      </c>
      <c r="G16" s="118" t="str">
        <f t="shared" si="6"/>
        <v/>
      </c>
      <c r="L16" s="264">
        <f>Member!A16</f>
        <v>25691</v>
      </c>
      <c r="M16">
        <f>SUMIF(Erfassung2!BD:BD,L16,Erfassung2!BW:BW)</f>
        <v>0</v>
      </c>
      <c r="N16">
        <f>SUMIF(Erfassung2!BD:BD,L16,Erfassung2!BG:BG)</f>
        <v>0</v>
      </c>
      <c r="O16">
        <f t="shared" si="1"/>
        <v>0</v>
      </c>
      <c r="P16">
        <f t="shared" si="2"/>
        <v>1</v>
      </c>
    </row>
    <row r="17" spans="1:16" x14ac:dyDescent="0.25">
      <c r="A17" t="str">
        <f t="shared" si="7"/>
        <v/>
      </c>
      <c r="B17" t="str">
        <f t="shared" si="3"/>
        <v/>
      </c>
      <c r="C17" t="str">
        <f>IFERROR(_xlfn.CONCAT(VLOOKUP(B17,Member!A:I,3,0)," ",(VLOOKUP(B17,Member!A:I,4,0))),"")</f>
        <v/>
      </c>
      <c r="D17" t="str">
        <f>IFERROR(VLOOKUP(B17,Member!A:I,9,0),"")</f>
        <v/>
      </c>
      <c r="E17" s="84" t="str">
        <f t="shared" si="4"/>
        <v/>
      </c>
      <c r="F17" t="str">
        <f t="shared" si="5"/>
        <v/>
      </c>
      <c r="G17" s="118" t="str">
        <f t="shared" si="6"/>
        <v/>
      </c>
      <c r="L17" s="264">
        <f>Member!A17</f>
        <v>38844</v>
      </c>
      <c r="M17">
        <f>SUMIF(Erfassung2!BD:BD,L17,Erfassung2!BW:BW)</f>
        <v>0</v>
      </c>
      <c r="N17">
        <f>SUMIF(Erfassung2!BD:BD,L17,Erfassung2!BG:BG)</f>
        <v>0</v>
      </c>
      <c r="O17">
        <f t="shared" si="1"/>
        <v>0</v>
      </c>
      <c r="P17">
        <f t="shared" si="2"/>
        <v>1</v>
      </c>
    </row>
    <row r="18" spans="1:16" x14ac:dyDescent="0.25">
      <c r="A18" t="str">
        <f t="shared" si="7"/>
        <v/>
      </c>
      <c r="B18" t="str">
        <f t="shared" si="3"/>
        <v/>
      </c>
      <c r="C18" t="str">
        <f>IFERROR(_xlfn.CONCAT(VLOOKUP(B18,Member!A:I,3,0)," ",(VLOOKUP(B18,Member!A:I,4,0))),"")</f>
        <v/>
      </c>
      <c r="D18" t="str">
        <f>IFERROR(VLOOKUP(B18,Member!A:I,9,0),"")</f>
        <v/>
      </c>
      <c r="E18" s="84" t="str">
        <f t="shared" si="4"/>
        <v/>
      </c>
      <c r="F18" t="str">
        <f t="shared" si="5"/>
        <v/>
      </c>
      <c r="G18" s="118" t="str">
        <f t="shared" si="6"/>
        <v/>
      </c>
      <c r="L18" s="264">
        <f>Member!A18</f>
        <v>38902</v>
      </c>
      <c r="M18">
        <f>SUMIF(Erfassung2!BD:BD,L18,Erfassung2!BW:BW)</f>
        <v>0</v>
      </c>
      <c r="N18">
        <f>SUMIF(Erfassung2!BD:BD,L18,Erfassung2!BG:BG)</f>
        <v>0</v>
      </c>
      <c r="O18">
        <f t="shared" si="1"/>
        <v>0</v>
      </c>
      <c r="P18">
        <f t="shared" si="2"/>
        <v>1</v>
      </c>
    </row>
    <row r="19" spans="1:16" x14ac:dyDescent="0.25">
      <c r="A19" t="str">
        <f t="shared" si="7"/>
        <v/>
      </c>
      <c r="B19" t="str">
        <f t="shared" si="3"/>
        <v/>
      </c>
      <c r="C19" t="str">
        <f>IFERROR(_xlfn.CONCAT(VLOOKUP(B19,Member!A:I,3,0)," ",(VLOOKUP(B19,Member!A:I,4,0))),"")</f>
        <v/>
      </c>
      <c r="D19" t="str">
        <f>IFERROR(VLOOKUP(B19,Member!A:I,9,0),"")</f>
        <v/>
      </c>
      <c r="E19" s="84" t="str">
        <f t="shared" si="4"/>
        <v/>
      </c>
      <c r="F19" t="str">
        <f t="shared" si="5"/>
        <v/>
      </c>
      <c r="G19" s="118" t="str">
        <f t="shared" si="6"/>
        <v/>
      </c>
      <c r="L19" s="264">
        <f>Member!A19</f>
        <v>38940</v>
      </c>
      <c r="M19">
        <f>SUMIF(Erfassung2!BD:BD,L19,Erfassung2!BW:BW)</f>
        <v>0</v>
      </c>
      <c r="N19">
        <f>SUMIF(Erfassung2!BD:BD,L19,Erfassung2!BG:BG)</f>
        <v>0</v>
      </c>
      <c r="O19">
        <f t="shared" si="1"/>
        <v>0</v>
      </c>
      <c r="P19">
        <f t="shared" si="2"/>
        <v>1</v>
      </c>
    </row>
    <row r="20" spans="1:16" x14ac:dyDescent="0.25">
      <c r="A20" t="str">
        <f t="shared" si="7"/>
        <v/>
      </c>
      <c r="B20" t="str">
        <f t="shared" si="3"/>
        <v/>
      </c>
      <c r="C20" t="str">
        <f>IFERROR(_xlfn.CONCAT(VLOOKUP(B20,Member!A:I,3,0)," ",(VLOOKUP(B20,Member!A:I,4,0))),"")</f>
        <v/>
      </c>
      <c r="D20" t="str">
        <f>IFERROR(VLOOKUP(B20,Member!A:I,9,0),"")</f>
        <v/>
      </c>
      <c r="E20" s="84" t="str">
        <f t="shared" si="4"/>
        <v/>
      </c>
      <c r="F20" t="str">
        <f t="shared" si="5"/>
        <v/>
      </c>
      <c r="G20" s="118" t="str">
        <f t="shared" si="6"/>
        <v/>
      </c>
      <c r="L20" s="264">
        <f>Member!A20</f>
        <v>28367</v>
      </c>
      <c r="M20">
        <f>SUMIF(Erfassung2!BD:BD,L20,Erfassung2!BW:BW)</f>
        <v>0</v>
      </c>
      <c r="N20">
        <f>SUMIF(Erfassung2!BD:BD,L20,Erfassung2!BG:BG)</f>
        <v>0</v>
      </c>
      <c r="O20">
        <f t="shared" si="1"/>
        <v>0</v>
      </c>
      <c r="P20">
        <f t="shared" si="2"/>
        <v>1</v>
      </c>
    </row>
    <row r="21" spans="1:16" x14ac:dyDescent="0.25">
      <c r="A21" t="str">
        <f t="shared" si="7"/>
        <v/>
      </c>
      <c r="B21" t="str">
        <f t="shared" si="3"/>
        <v/>
      </c>
      <c r="C21" t="str">
        <f>IFERROR(_xlfn.CONCAT(VLOOKUP(B21,Member!A:I,3,0)," ",(VLOOKUP(B21,Member!A:I,4,0))),"")</f>
        <v/>
      </c>
      <c r="D21" t="str">
        <f>IFERROR(VLOOKUP(B21,Member!A:I,9,0),"")</f>
        <v/>
      </c>
      <c r="E21" s="84" t="str">
        <f t="shared" si="4"/>
        <v/>
      </c>
      <c r="F21" t="str">
        <f t="shared" si="5"/>
        <v/>
      </c>
      <c r="G21" s="118" t="str">
        <f t="shared" si="6"/>
        <v/>
      </c>
      <c r="L21" s="264">
        <f>Member!A21</f>
        <v>25005</v>
      </c>
      <c r="M21">
        <f>SUMIF(Erfassung2!BD:BD,L21,Erfassung2!BW:BW)</f>
        <v>0</v>
      </c>
      <c r="N21">
        <f>SUMIF(Erfassung2!BD:BD,L21,Erfassung2!BG:BG)</f>
        <v>0</v>
      </c>
      <c r="O21">
        <f t="shared" si="1"/>
        <v>0</v>
      </c>
      <c r="P21">
        <f t="shared" si="2"/>
        <v>1</v>
      </c>
    </row>
    <row r="22" spans="1:16" x14ac:dyDescent="0.25">
      <c r="A22" t="str">
        <f t="shared" si="7"/>
        <v/>
      </c>
      <c r="B22" t="str">
        <f t="shared" si="3"/>
        <v/>
      </c>
      <c r="C22" t="str">
        <f>IFERROR(_xlfn.CONCAT(VLOOKUP(B22,Member!A:I,3,0)," ",(VLOOKUP(B22,Member!A:I,4,0))),"")</f>
        <v/>
      </c>
      <c r="D22" t="str">
        <f>IFERROR(VLOOKUP(B22,Member!A:I,9,0),"")</f>
        <v/>
      </c>
      <c r="E22" s="84" t="str">
        <f t="shared" si="4"/>
        <v/>
      </c>
      <c r="F22" t="str">
        <f t="shared" si="5"/>
        <v/>
      </c>
      <c r="G22" s="118" t="str">
        <f t="shared" si="6"/>
        <v/>
      </c>
      <c r="L22" s="264">
        <f>Member!A22</f>
        <v>38659</v>
      </c>
      <c r="M22">
        <f>SUMIF(Erfassung2!BD:BD,L22,Erfassung2!BW:BW)</f>
        <v>0</v>
      </c>
      <c r="N22">
        <f>SUMIF(Erfassung2!BD:BD,L22,Erfassung2!BG:BG)</f>
        <v>0</v>
      </c>
      <c r="O22">
        <f t="shared" si="1"/>
        <v>0</v>
      </c>
      <c r="P22">
        <f t="shared" si="2"/>
        <v>1</v>
      </c>
    </row>
    <row r="23" spans="1:16" x14ac:dyDescent="0.25">
      <c r="A23" t="str">
        <f t="shared" si="7"/>
        <v/>
      </c>
      <c r="B23" t="str">
        <f t="shared" si="3"/>
        <v/>
      </c>
      <c r="C23" t="str">
        <f>IFERROR(_xlfn.CONCAT(VLOOKUP(B23,Member!A:I,3,0)," ",(VLOOKUP(B23,Member!A:I,4,0))),"")</f>
        <v/>
      </c>
      <c r="D23" t="str">
        <f>IFERROR(VLOOKUP(B23,Member!A:I,9,0),"")</f>
        <v/>
      </c>
      <c r="E23" s="84" t="str">
        <f t="shared" si="4"/>
        <v/>
      </c>
      <c r="F23" t="str">
        <f t="shared" si="5"/>
        <v/>
      </c>
      <c r="G23" s="118" t="str">
        <f t="shared" si="6"/>
        <v/>
      </c>
      <c r="L23" s="264">
        <f>Member!A23</f>
        <v>38660</v>
      </c>
      <c r="M23">
        <f>SUMIF(Erfassung2!BD:BD,L23,Erfassung2!BW:BW)</f>
        <v>0</v>
      </c>
      <c r="N23">
        <f>SUMIF(Erfassung2!BD:BD,L23,Erfassung2!BG:BG)</f>
        <v>0</v>
      </c>
      <c r="O23">
        <f t="shared" si="1"/>
        <v>0</v>
      </c>
      <c r="P23">
        <f t="shared" si="2"/>
        <v>1</v>
      </c>
    </row>
    <row r="24" spans="1:16" x14ac:dyDescent="0.25">
      <c r="A24" t="str">
        <f t="shared" si="7"/>
        <v/>
      </c>
      <c r="B24" t="str">
        <f t="shared" si="3"/>
        <v/>
      </c>
      <c r="C24" t="str">
        <f>IFERROR(_xlfn.CONCAT(VLOOKUP(B24,Member!A:I,3,0)," ",(VLOOKUP(B24,Member!A:I,4,0))),"")</f>
        <v/>
      </c>
      <c r="D24" t="str">
        <f>IFERROR(VLOOKUP(B24,Member!A:I,9,0),"")</f>
        <v/>
      </c>
      <c r="E24" s="84" t="str">
        <f t="shared" si="4"/>
        <v/>
      </c>
      <c r="F24" t="str">
        <f t="shared" si="5"/>
        <v/>
      </c>
      <c r="G24" s="118" t="str">
        <f t="shared" si="6"/>
        <v/>
      </c>
      <c r="L24" s="264">
        <f>Member!A24</f>
        <v>38893</v>
      </c>
      <c r="M24">
        <f>SUMIF(Erfassung2!BD:BD,L24,Erfassung2!BW:BW)</f>
        <v>0</v>
      </c>
      <c r="N24">
        <f>SUMIF(Erfassung2!BD:BD,L24,Erfassung2!BG:BG)</f>
        <v>0</v>
      </c>
      <c r="O24">
        <f t="shared" si="1"/>
        <v>0</v>
      </c>
      <c r="P24">
        <f t="shared" si="2"/>
        <v>1</v>
      </c>
    </row>
    <row r="25" spans="1:16" x14ac:dyDescent="0.25">
      <c r="A25" t="str">
        <f t="shared" si="7"/>
        <v/>
      </c>
      <c r="B25" t="str">
        <f t="shared" si="3"/>
        <v/>
      </c>
      <c r="C25" t="str">
        <f>IFERROR(_xlfn.CONCAT(VLOOKUP(B25,Member!A:I,3,0)," ",(VLOOKUP(B25,Member!A:I,4,0))),"")</f>
        <v/>
      </c>
      <c r="D25" t="str">
        <f>IFERROR(VLOOKUP(B25,Member!A:I,9,0),"")</f>
        <v/>
      </c>
      <c r="E25" s="84" t="str">
        <f t="shared" si="4"/>
        <v/>
      </c>
      <c r="F25" t="str">
        <f t="shared" si="5"/>
        <v/>
      </c>
      <c r="G25" s="118" t="str">
        <f t="shared" si="6"/>
        <v/>
      </c>
      <c r="L25" s="264">
        <f>Member!A25</f>
        <v>7646</v>
      </c>
      <c r="M25">
        <f>SUMIF(Erfassung2!BD:BD,L25,Erfassung2!BW:BW)</f>
        <v>0</v>
      </c>
      <c r="N25">
        <f>SUMIF(Erfassung2!BD:BD,L25,Erfassung2!BG:BG)</f>
        <v>0</v>
      </c>
      <c r="O25">
        <f t="shared" si="1"/>
        <v>0</v>
      </c>
      <c r="P25">
        <f t="shared" si="2"/>
        <v>1</v>
      </c>
    </row>
    <row r="26" spans="1:16" x14ac:dyDescent="0.25">
      <c r="A26" t="str">
        <f t="shared" si="7"/>
        <v/>
      </c>
      <c r="B26" t="str">
        <f t="shared" si="3"/>
        <v/>
      </c>
      <c r="C26" t="str">
        <f>IFERROR(_xlfn.CONCAT(VLOOKUP(B26,Member!A:I,3,0)," ",(VLOOKUP(B26,Member!A:I,4,0))),"")</f>
        <v/>
      </c>
      <c r="D26" t="str">
        <f>IFERROR(VLOOKUP(B26,Member!A:I,9,0),"")</f>
        <v/>
      </c>
      <c r="E26" s="84" t="str">
        <f t="shared" si="4"/>
        <v/>
      </c>
      <c r="F26" t="str">
        <f t="shared" si="5"/>
        <v/>
      </c>
      <c r="G26" s="118" t="str">
        <f t="shared" si="6"/>
        <v/>
      </c>
      <c r="L26" s="264">
        <f>Member!A26</f>
        <v>25690</v>
      </c>
      <c r="M26">
        <f>SUMIF(Erfassung2!BD:BD,L26,Erfassung2!BW:BW)</f>
        <v>0</v>
      </c>
      <c r="N26">
        <f>SUMIF(Erfassung2!BD:BD,L26,Erfassung2!BG:BG)</f>
        <v>0</v>
      </c>
      <c r="O26">
        <f t="shared" si="1"/>
        <v>0</v>
      </c>
      <c r="P26">
        <f t="shared" si="2"/>
        <v>1</v>
      </c>
    </row>
    <row r="27" spans="1:16" x14ac:dyDescent="0.25">
      <c r="A27" t="str">
        <f t="shared" si="7"/>
        <v/>
      </c>
      <c r="B27" t="str">
        <f t="shared" si="3"/>
        <v/>
      </c>
      <c r="C27" t="str">
        <f>IFERROR(_xlfn.CONCAT(VLOOKUP(B27,Member!A:I,3,0)," ",(VLOOKUP(B27,Member!A:I,4,0))),"")</f>
        <v/>
      </c>
      <c r="D27" t="str">
        <f>IFERROR(VLOOKUP(B27,Member!A:I,9,0),"")</f>
        <v/>
      </c>
      <c r="E27" s="84" t="str">
        <f t="shared" si="4"/>
        <v/>
      </c>
      <c r="F27" t="str">
        <f t="shared" si="5"/>
        <v/>
      </c>
      <c r="G27" s="118" t="str">
        <f t="shared" si="6"/>
        <v/>
      </c>
      <c r="L27" s="264">
        <f>Member!A27</f>
        <v>38149</v>
      </c>
      <c r="M27">
        <f>SUMIF(Erfassung2!BD:BD,L27,Erfassung2!BW:BW)</f>
        <v>0</v>
      </c>
      <c r="N27">
        <f>SUMIF(Erfassung2!BD:BD,L27,Erfassung2!BG:BG)</f>
        <v>0</v>
      </c>
      <c r="O27">
        <f t="shared" si="1"/>
        <v>0</v>
      </c>
      <c r="P27">
        <f t="shared" si="2"/>
        <v>1</v>
      </c>
    </row>
    <row r="28" spans="1:16" x14ac:dyDescent="0.25">
      <c r="A28" t="str">
        <f t="shared" si="7"/>
        <v/>
      </c>
      <c r="B28" t="str">
        <f t="shared" si="3"/>
        <v/>
      </c>
      <c r="C28" t="str">
        <f>IFERROR(_xlfn.CONCAT(VLOOKUP(B28,Member!A:I,3,0)," ",(VLOOKUP(B28,Member!A:I,4,0))),"")</f>
        <v/>
      </c>
      <c r="D28" t="str">
        <f>IFERROR(VLOOKUP(B28,Member!A:I,9,0),"")</f>
        <v/>
      </c>
      <c r="E28" s="84" t="str">
        <f t="shared" si="4"/>
        <v/>
      </c>
      <c r="F28" t="str">
        <f t="shared" si="5"/>
        <v/>
      </c>
      <c r="G28" s="118" t="str">
        <f t="shared" si="6"/>
        <v/>
      </c>
      <c r="L28" s="264">
        <f>Member!A28</f>
        <v>38772</v>
      </c>
      <c r="M28">
        <f>SUMIF(Erfassung2!BD:BD,L28,Erfassung2!BW:BW)</f>
        <v>0</v>
      </c>
      <c r="N28">
        <f>SUMIF(Erfassung2!BD:BD,L28,Erfassung2!BG:BG)</f>
        <v>0</v>
      </c>
      <c r="O28">
        <f t="shared" si="1"/>
        <v>0</v>
      </c>
      <c r="P28">
        <f t="shared" si="2"/>
        <v>1</v>
      </c>
    </row>
    <row r="29" spans="1:16" x14ac:dyDescent="0.25">
      <c r="A29" t="str">
        <f t="shared" si="7"/>
        <v/>
      </c>
      <c r="B29" t="str">
        <f t="shared" si="3"/>
        <v/>
      </c>
      <c r="C29" t="str">
        <f>IFERROR(_xlfn.CONCAT(VLOOKUP(B29,Member!A:I,3,0)," ",(VLOOKUP(B29,Member!A:I,4,0))),"")</f>
        <v/>
      </c>
      <c r="D29" t="str">
        <f>IFERROR(VLOOKUP(B29,Member!A:I,9,0),"")</f>
        <v/>
      </c>
      <c r="E29" s="84" t="str">
        <f t="shared" si="4"/>
        <v/>
      </c>
      <c r="F29" t="str">
        <f t="shared" si="5"/>
        <v/>
      </c>
      <c r="G29" s="118" t="str">
        <f t="shared" si="6"/>
        <v/>
      </c>
      <c r="L29" s="264">
        <f>Member!A29</f>
        <v>38530</v>
      </c>
      <c r="M29">
        <f>SUMIF(Erfassung2!BD:BD,L29,Erfassung2!BW:BW)</f>
        <v>0</v>
      </c>
      <c r="N29">
        <f>SUMIF(Erfassung2!BD:BD,L29,Erfassung2!BG:BG)</f>
        <v>0</v>
      </c>
      <c r="O29">
        <f t="shared" si="1"/>
        <v>0</v>
      </c>
      <c r="P29">
        <f t="shared" si="2"/>
        <v>1</v>
      </c>
    </row>
    <row r="30" spans="1:16" x14ac:dyDescent="0.25">
      <c r="A30" t="str">
        <f t="shared" si="7"/>
        <v/>
      </c>
      <c r="B30" t="str">
        <f t="shared" si="3"/>
        <v/>
      </c>
      <c r="C30" t="str">
        <f>IFERROR(_xlfn.CONCAT(VLOOKUP(B30,Member!A:I,3,0)," ",(VLOOKUP(B30,Member!A:I,4,0))),"")</f>
        <v/>
      </c>
      <c r="D30" t="str">
        <f>IFERROR(VLOOKUP(B30,Member!A:I,9,0),"")</f>
        <v/>
      </c>
      <c r="E30" s="84" t="str">
        <f t="shared" si="4"/>
        <v/>
      </c>
      <c r="F30" t="str">
        <f t="shared" si="5"/>
        <v/>
      </c>
      <c r="G30" s="118" t="str">
        <f t="shared" si="6"/>
        <v/>
      </c>
      <c r="L30" s="264">
        <f>Member!A30</f>
        <v>38729</v>
      </c>
      <c r="M30">
        <f>SUMIF(Erfassung2!BD:BD,L30,Erfassung2!BW:BW)</f>
        <v>0</v>
      </c>
      <c r="N30">
        <f>SUMIF(Erfassung2!BD:BD,L30,Erfassung2!BG:BG)</f>
        <v>0</v>
      </c>
      <c r="O30">
        <f t="shared" si="1"/>
        <v>0</v>
      </c>
      <c r="P30">
        <f t="shared" si="2"/>
        <v>1</v>
      </c>
    </row>
    <row r="31" spans="1:16" x14ac:dyDescent="0.25">
      <c r="A31" t="str">
        <f t="shared" si="7"/>
        <v/>
      </c>
      <c r="B31" t="str">
        <f t="shared" si="3"/>
        <v/>
      </c>
      <c r="C31" t="str">
        <f>IFERROR(_xlfn.CONCAT(VLOOKUP(B31,Member!A:I,3,0)," ",(VLOOKUP(B31,Member!A:I,4,0))),"")</f>
        <v/>
      </c>
      <c r="D31" t="str">
        <f>IFERROR(VLOOKUP(B31,Member!A:I,9,0),"")</f>
        <v/>
      </c>
      <c r="E31" s="84" t="str">
        <f t="shared" si="4"/>
        <v/>
      </c>
      <c r="F31" t="str">
        <f t="shared" si="5"/>
        <v/>
      </c>
      <c r="G31" s="118" t="str">
        <f t="shared" si="6"/>
        <v/>
      </c>
      <c r="L31" s="264">
        <f>Member!A31</f>
        <v>38958</v>
      </c>
      <c r="M31">
        <f>SUMIF(Erfassung2!BD:BD,L31,Erfassung2!BW:BW)</f>
        <v>0</v>
      </c>
      <c r="N31">
        <f>SUMIF(Erfassung2!BD:BD,L31,Erfassung2!BG:BG)</f>
        <v>0</v>
      </c>
      <c r="O31">
        <f t="shared" si="1"/>
        <v>0</v>
      </c>
      <c r="P31">
        <f t="shared" si="2"/>
        <v>1</v>
      </c>
    </row>
    <row r="32" spans="1:16" x14ac:dyDescent="0.25">
      <c r="A32" t="str">
        <f t="shared" si="7"/>
        <v/>
      </c>
      <c r="B32" t="str">
        <f t="shared" si="3"/>
        <v/>
      </c>
      <c r="C32" t="str">
        <f>IFERROR(_xlfn.CONCAT(VLOOKUP(B32,Member!A:I,3,0)," ",(VLOOKUP(B32,Member!A:I,4,0))),"")</f>
        <v/>
      </c>
      <c r="D32" t="str">
        <f>IFERROR(VLOOKUP(B32,Member!A:I,9,0),"")</f>
        <v/>
      </c>
      <c r="E32" s="84" t="str">
        <f t="shared" si="4"/>
        <v/>
      </c>
      <c r="F32" t="str">
        <f t="shared" si="5"/>
        <v/>
      </c>
      <c r="G32" s="118" t="str">
        <f t="shared" si="6"/>
        <v/>
      </c>
      <c r="L32" s="264">
        <f>Member!A32</f>
        <v>25829</v>
      </c>
      <c r="M32">
        <f>SUMIF(Erfassung2!BD:BD,L32,Erfassung2!BW:BW)</f>
        <v>0</v>
      </c>
      <c r="N32">
        <f>SUMIF(Erfassung2!BD:BD,L32,Erfassung2!BG:BG)</f>
        <v>0</v>
      </c>
      <c r="O32">
        <f t="shared" si="1"/>
        <v>0</v>
      </c>
      <c r="P32">
        <f t="shared" si="2"/>
        <v>1</v>
      </c>
    </row>
    <row r="33" spans="1:16" x14ac:dyDescent="0.25">
      <c r="A33" t="str">
        <f t="shared" si="7"/>
        <v/>
      </c>
      <c r="B33" t="str">
        <f t="shared" si="3"/>
        <v/>
      </c>
      <c r="C33" t="str">
        <f>IFERROR(_xlfn.CONCAT(VLOOKUP(B33,Member!A:I,3,0)," ",(VLOOKUP(B33,Member!A:I,4,0))),"")</f>
        <v/>
      </c>
      <c r="D33" t="str">
        <f>IFERROR(VLOOKUP(B33,Member!A:I,9,0),"")</f>
        <v/>
      </c>
      <c r="E33" s="84" t="str">
        <f t="shared" si="4"/>
        <v/>
      </c>
      <c r="F33" t="str">
        <f t="shared" si="5"/>
        <v/>
      </c>
      <c r="G33" s="118" t="str">
        <f t="shared" si="6"/>
        <v/>
      </c>
      <c r="L33" s="264">
        <f>Member!A33</f>
        <v>38352</v>
      </c>
      <c r="M33">
        <f>SUMIF(Erfassung2!BD:BD,L33,Erfassung2!BW:BW)</f>
        <v>0</v>
      </c>
      <c r="N33">
        <f>SUMIF(Erfassung2!BD:BD,L33,Erfassung2!BG:BG)</f>
        <v>0</v>
      </c>
      <c r="O33">
        <f t="shared" si="1"/>
        <v>0</v>
      </c>
      <c r="P33">
        <f t="shared" si="2"/>
        <v>1</v>
      </c>
    </row>
    <row r="34" spans="1:16" x14ac:dyDescent="0.25">
      <c r="A34" t="str">
        <f t="shared" si="7"/>
        <v/>
      </c>
      <c r="B34" t="str">
        <f t="shared" si="3"/>
        <v/>
      </c>
      <c r="C34" t="str">
        <f>IFERROR(_xlfn.CONCAT(VLOOKUP(B34,Member!A:I,3,0)," ",(VLOOKUP(B34,Member!A:I,4,0))),"")</f>
        <v/>
      </c>
      <c r="D34" t="str">
        <f>IFERROR(VLOOKUP(B34,Member!A:I,9,0),"")</f>
        <v/>
      </c>
      <c r="E34" s="84" t="str">
        <f t="shared" si="4"/>
        <v/>
      </c>
      <c r="F34" t="str">
        <f t="shared" si="5"/>
        <v/>
      </c>
      <c r="G34" s="118" t="str">
        <f t="shared" si="6"/>
        <v/>
      </c>
      <c r="L34" s="264">
        <f>Member!A34</f>
        <v>38539</v>
      </c>
      <c r="M34">
        <f>SUMIF(Erfassung2!BD:BD,L34,Erfassung2!BW:BW)</f>
        <v>0</v>
      </c>
      <c r="N34">
        <f>SUMIF(Erfassung2!BD:BD,L34,Erfassung2!BG:BG)</f>
        <v>0</v>
      </c>
      <c r="O34">
        <f t="shared" si="1"/>
        <v>0</v>
      </c>
      <c r="P34">
        <f t="shared" si="2"/>
        <v>1</v>
      </c>
    </row>
    <row r="35" spans="1:16" x14ac:dyDescent="0.25">
      <c r="A35" t="str">
        <f t="shared" si="7"/>
        <v/>
      </c>
      <c r="B35" t="str">
        <f t="shared" si="3"/>
        <v/>
      </c>
      <c r="C35" t="str">
        <f>IFERROR(_xlfn.CONCAT(VLOOKUP(B35,Member!A:I,3,0)," ",(VLOOKUP(B35,Member!A:I,4,0))),"")</f>
        <v/>
      </c>
      <c r="D35" t="str">
        <f>IFERROR(VLOOKUP(B35,Member!A:I,9,0),"")</f>
        <v/>
      </c>
      <c r="E35" s="84" t="str">
        <f t="shared" si="4"/>
        <v/>
      </c>
      <c r="F35" t="str">
        <f t="shared" si="5"/>
        <v/>
      </c>
      <c r="G35" s="118" t="str">
        <f t="shared" si="6"/>
        <v/>
      </c>
      <c r="L35" s="264">
        <f>Member!A35</f>
        <v>38540</v>
      </c>
      <c r="M35">
        <f>SUMIF(Erfassung2!BD:BD,L35,Erfassung2!BW:BW)</f>
        <v>0</v>
      </c>
      <c r="N35">
        <f>SUMIF(Erfassung2!BD:BD,L35,Erfassung2!BG:BG)</f>
        <v>0</v>
      </c>
      <c r="O35">
        <f t="shared" si="1"/>
        <v>0</v>
      </c>
      <c r="P35">
        <f t="shared" si="2"/>
        <v>1</v>
      </c>
    </row>
    <row r="36" spans="1:16" x14ac:dyDescent="0.25">
      <c r="A36" t="str">
        <f t="shared" si="7"/>
        <v/>
      </c>
      <c r="B36" t="str">
        <f t="shared" si="3"/>
        <v/>
      </c>
      <c r="C36" t="str">
        <f>IFERROR(_xlfn.CONCAT(VLOOKUP(B36,Member!A:I,3,0)," ",(VLOOKUP(B36,Member!A:I,4,0))),"")</f>
        <v/>
      </c>
      <c r="D36" t="str">
        <f>IFERROR(VLOOKUP(B36,Member!A:I,9,0),"")</f>
        <v/>
      </c>
      <c r="E36" s="84" t="str">
        <f t="shared" si="4"/>
        <v/>
      </c>
      <c r="F36" t="str">
        <f t="shared" si="5"/>
        <v/>
      </c>
      <c r="G36" s="118" t="str">
        <f t="shared" si="6"/>
        <v/>
      </c>
      <c r="L36" s="264">
        <f>Member!A36</f>
        <v>25359</v>
      </c>
      <c r="M36">
        <f>SUMIF(Erfassung2!BD:BD,L36,Erfassung2!BW:BW)</f>
        <v>0</v>
      </c>
      <c r="N36">
        <f>SUMIF(Erfassung2!BD:BD,L36,Erfassung2!BG:BG)</f>
        <v>0</v>
      </c>
      <c r="O36">
        <f t="shared" si="1"/>
        <v>0</v>
      </c>
      <c r="P36">
        <f t="shared" si="2"/>
        <v>1</v>
      </c>
    </row>
    <row r="37" spans="1:16" x14ac:dyDescent="0.25">
      <c r="A37" t="str">
        <f t="shared" si="7"/>
        <v/>
      </c>
      <c r="B37" t="str">
        <f t="shared" ref="B37:B68" si="8">IFERROR(INDEX(L:L,MATCH(A37,P:P,0)),"")</f>
        <v/>
      </c>
      <c r="C37" t="str">
        <f>IFERROR(_xlfn.CONCAT(VLOOKUP(B37,Member!A:I,3,0)," ",(VLOOKUP(B37,Member!A:I,4,0))),"")</f>
        <v/>
      </c>
      <c r="D37" t="str">
        <f>IFERROR(VLOOKUP(B37,Member!A:I,9,0),"")</f>
        <v/>
      </c>
      <c r="E37" s="84" t="str">
        <f t="shared" ref="E37:E68" si="9">IFERROR(INDEX(M:M,MATCH(A37,P:P,0)),"")</f>
        <v/>
      </c>
      <c r="F37" t="str">
        <f t="shared" ref="F37:F68" si="10">IFERROR(INDEX(N:N,MATCH(A37,P:P,0)),"")</f>
        <v/>
      </c>
      <c r="G37" s="118" t="str">
        <f t="shared" ref="G37:G68" si="11">IFERROR(INDEX(O:O,MATCH(A37,P:P,0)),"")</f>
        <v/>
      </c>
      <c r="L37" s="264">
        <f>Member!A37</f>
        <v>25965</v>
      </c>
      <c r="M37">
        <f>SUMIF(Erfassung2!BD:BD,L37,Erfassung2!BW:BW)</f>
        <v>0</v>
      </c>
      <c r="N37">
        <f>SUMIF(Erfassung2!BD:BD,L37,Erfassung2!BG:BG)</f>
        <v>0</v>
      </c>
      <c r="O37">
        <f t="shared" si="1"/>
        <v>0</v>
      </c>
      <c r="P37">
        <f t="shared" si="2"/>
        <v>1</v>
      </c>
    </row>
    <row r="38" spans="1:16" x14ac:dyDescent="0.25">
      <c r="A38" t="str">
        <f t="shared" ref="A38:A69" si="12">IFERROR(IF(A37+1&gt;MAX(P:P)-1,"",A37+1),"")</f>
        <v/>
      </c>
      <c r="B38" t="str">
        <f t="shared" si="8"/>
        <v/>
      </c>
      <c r="C38" t="str">
        <f>IFERROR(_xlfn.CONCAT(VLOOKUP(B38,Member!A:I,3,0)," ",(VLOOKUP(B38,Member!A:I,4,0))),"")</f>
        <v/>
      </c>
      <c r="D38" t="str">
        <f>IFERROR(VLOOKUP(B38,Member!A:I,9,0),"")</f>
        <v/>
      </c>
      <c r="E38" s="84" t="str">
        <f t="shared" si="9"/>
        <v/>
      </c>
      <c r="F38" t="str">
        <f t="shared" si="10"/>
        <v/>
      </c>
      <c r="G38" s="118" t="str">
        <f t="shared" si="11"/>
        <v/>
      </c>
      <c r="L38" s="264">
        <f>Member!A38</f>
        <v>38425</v>
      </c>
      <c r="M38">
        <f>SUMIF(Erfassung2!BD:BD,L38,Erfassung2!BW:BW)</f>
        <v>0</v>
      </c>
      <c r="N38">
        <f>SUMIF(Erfassung2!BD:BD,L38,Erfassung2!BG:BG)</f>
        <v>0</v>
      </c>
      <c r="O38">
        <f t="shared" si="1"/>
        <v>0</v>
      </c>
      <c r="P38">
        <f t="shared" si="2"/>
        <v>1</v>
      </c>
    </row>
    <row r="39" spans="1:16" x14ac:dyDescent="0.25">
      <c r="A39" t="str">
        <f t="shared" si="12"/>
        <v/>
      </c>
      <c r="B39" t="str">
        <f t="shared" si="8"/>
        <v/>
      </c>
      <c r="C39" t="str">
        <f>IFERROR(_xlfn.CONCAT(VLOOKUP(B39,Member!A:I,3,0)," ",(VLOOKUP(B39,Member!A:I,4,0))),"")</f>
        <v/>
      </c>
      <c r="D39" t="str">
        <f>IFERROR(VLOOKUP(B39,Member!A:I,9,0),"")</f>
        <v/>
      </c>
      <c r="E39" s="84" t="str">
        <f t="shared" si="9"/>
        <v/>
      </c>
      <c r="F39" t="str">
        <f t="shared" si="10"/>
        <v/>
      </c>
      <c r="G39" s="118" t="str">
        <f t="shared" si="11"/>
        <v/>
      </c>
      <c r="L39" s="264">
        <f>Member!A39</f>
        <v>38369</v>
      </c>
      <c r="M39">
        <f>SUMIF(Erfassung2!BD:BD,L39,Erfassung2!BW:BW)</f>
        <v>0</v>
      </c>
      <c r="N39">
        <f>SUMIF(Erfassung2!BD:BD,L39,Erfassung2!BG:BG)</f>
        <v>0</v>
      </c>
      <c r="O39">
        <f t="shared" si="1"/>
        <v>0</v>
      </c>
      <c r="P39">
        <f t="shared" si="2"/>
        <v>1</v>
      </c>
    </row>
    <row r="40" spans="1:16" x14ac:dyDescent="0.25">
      <c r="A40" t="str">
        <f t="shared" si="12"/>
        <v/>
      </c>
      <c r="B40" t="str">
        <f t="shared" si="8"/>
        <v/>
      </c>
      <c r="C40" t="str">
        <f>IFERROR(_xlfn.CONCAT(VLOOKUP(B40,Member!A:I,3,0)," ",(VLOOKUP(B40,Member!A:I,4,0))),"")</f>
        <v/>
      </c>
      <c r="D40" t="str">
        <f>IFERROR(VLOOKUP(B40,Member!A:I,9,0),"")</f>
        <v/>
      </c>
      <c r="E40" s="84" t="str">
        <f t="shared" si="9"/>
        <v/>
      </c>
      <c r="F40" t="str">
        <f t="shared" si="10"/>
        <v/>
      </c>
      <c r="G40" s="118" t="str">
        <f t="shared" si="11"/>
        <v/>
      </c>
      <c r="L40" s="264">
        <f>Member!A40</f>
        <v>16165</v>
      </c>
      <c r="M40">
        <f>SUMIF(Erfassung2!BD:BD,L40,Erfassung2!BW:BW)</f>
        <v>0</v>
      </c>
      <c r="N40">
        <f>SUMIF(Erfassung2!BD:BD,L40,Erfassung2!BG:BG)</f>
        <v>0</v>
      </c>
      <c r="O40">
        <f t="shared" si="1"/>
        <v>0</v>
      </c>
      <c r="P40">
        <f t="shared" si="2"/>
        <v>1</v>
      </c>
    </row>
    <row r="41" spans="1:16" x14ac:dyDescent="0.25">
      <c r="A41" t="str">
        <f t="shared" si="12"/>
        <v/>
      </c>
      <c r="B41" t="str">
        <f t="shared" si="8"/>
        <v/>
      </c>
      <c r="C41" t="str">
        <f>IFERROR(_xlfn.CONCAT(VLOOKUP(B41,Member!A:I,3,0)," ",(VLOOKUP(B41,Member!A:I,4,0))),"")</f>
        <v/>
      </c>
      <c r="D41" t="str">
        <f>IFERROR(VLOOKUP(B41,Member!A:I,9,0),"")</f>
        <v/>
      </c>
      <c r="E41" s="84" t="str">
        <f t="shared" si="9"/>
        <v/>
      </c>
      <c r="F41" t="str">
        <f t="shared" si="10"/>
        <v/>
      </c>
      <c r="G41" s="118" t="str">
        <f t="shared" si="11"/>
        <v/>
      </c>
      <c r="L41" s="264">
        <f>Member!A41</f>
        <v>38134</v>
      </c>
      <c r="M41">
        <f>SUMIF(Erfassung2!BD:BD,L41,Erfassung2!BW:BW)</f>
        <v>0</v>
      </c>
      <c r="N41">
        <f>SUMIF(Erfassung2!BD:BD,L41,Erfassung2!BG:BG)</f>
        <v>0</v>
      </c>
      <c r="O41">
        <f t="shared" si="1"/>
        <v>0</v>
      </c>
      <c r="P41">
        <f t="shared" si="2"/>
        <v>1</v>
      </c>
    </row>
    <row r="42" spans="1:16" x14ac:dyDescent="0.25">
      <c r="A42" t="str">
        <f t="shared" si="12"/>
        <v/>
      </c>
      <c r="B42" t="str">
        <f t="shared" si="8"/>
        <v/>
      </c>
      <c r="C42" t="str">
        <f>IFERROR(_xlfn.CONCAT(VLOOKUP(B42,Member!A:I,3,0)," ",(VLOOKUP(B42,Member!A:I,4,0))),"")</f>
        <v/>
      </c>
      <c r="D42" t="str">
        <f>IFERROR(VLOOKUP(B42,Member!A:I,9,0),"")</f>
        <v/>
      </c>
      <c r="E42" s="84" t="str">
        <f t="shared" si="9"/>
        <v/>
      </c>
      <c r="F42" t="str">
        <f t="shared" si="10"/>
        <v/>
      </c>
      <c r="G42" s="118" t="str">
        <f t="shared" si="11"/>
        <v/>
      </c>
      <c r="L42" s="264">
        <f>Member!A42</f>
        <v>38936</v>
      </c>
      <c r="M42">
        <f>SUMIF(Erfassung2!BD:BD,L42,Erfassung2!BW:BW)</f>
        <v>0</v>
      </c>
      <c r="N42">
        <f>SUMIF(Erfassung2!BD:BD,L42,Erfassung2!BG:BG)</f>
        <v>0</v>
      </c>
      <c r="O42">
        <f t="shared" si="1"/>
        <v>0</v>
      </c>
      <c r="P42">
        <f t="shared" si="2"/>
        <v>1</v>
      </c>
    </row>
    <row r="43" spans="1:16" x14ac:dyDescent="0.25">
      <c r="A43" t="str">
        <f t="shared" si="12"/>
        <v/>
      </c>
      <c r="B43" t="str">
        <f t="shared" si="8"/>
        <v/>
      </c>
      <c r="C43" t="str">
        <f>IFERROR(_xlfn.CONCAT(VLOOKUP(B43,Member!A:I,3,0)," ",(VLOOKUP(B43,Member!A:I,4,0))),"")</f>
        <v/>
      </c>
      <c r="D43" t="str">
        <f>IFERROR(VLOOKUP(B43,Member!A:I,9,0),"")</f>
        <v/>
      </c>
      <c r="E43" s="84" t="str">
        <f t="shared" si="9"/>
        <v/>
      </c>
      <c r="F43" t="str">
        <f t="shared" si="10"/>
        <v/>
      </c>
      <c r="G43" s="118" t="str">
        <f t="shared" si="11"/>
        <v/>
      </c>
      <c r="L43" s="264">
        <f>Member!A43</f>
        <v>25378</v>
      </c>
      <c r="M43">
        <f>SUMIF(Erfassung2!BD:BD,L43,Erfassung2!BW:BW)</f>
        <v>0</v>
      </c>
      <c r="N43">
        <f>SUMIF(Erfassung2!BD:BD,L43,Erfassung2!BG:BG)</f>
        <v>0</v>
      </c>
      <c r="O43">
        <f t="shared" si="1"/>
        <v>0</v>
      </c>
      <c r="P43">
        <f t="shared" si="2"/>
        <v>1</v>
      </c>
    </row>
    <row r="44" spans="1:16" x14ac:dyDescent="0.25">
      <c r="A44" t="str">
        <f t="shared" si="12"/>
        <v/>
      </c>
      <c r="B44" t="str">
        <f t="shared" si="8"/>
        <v/>
      </c>
      <c r="C44" t="str">
        <f>IFERROR(_xlfn.CONCAT(VLOOKUP(B44,Member!A:I,3,0)," ",(VLOOKUP(B44,Member!A:I,4,0))),"")</f>
        <v/>
      </c>
      <c r="D44" t="str">
        <f>IFERROR(VLOOKUP(B44,Member!A:I,9,0),"")</f>
        <v/>
      </c>
      <c r="E44" s="84" t="str">
        <f t="shared" si="9"/>
        <v/>
      </c>
      <c r="F44" t="str">
        <f t="shared" si="10"/>
        <v/>
      </c>
      <c r="G44" s="118" t="str">
        <f t="shared" si="11"/>
        <v/>
      </c>
      <c r="L44" s="264">
        <f>Member!A44</f>
        <v>38490</v>
      </c>
      <c r="M44">
        <f>SUMIF(Erfassung2!BD:BD,L44,Erfassung2!BW:BW)</f>
        <v>0</v>
      </c>
      <c r="N44">
        <f>SUMIF(Erfassung2!BD:BD,L44,Erfassung2!BG:BG)</f>
        <v>0</v>
      </c>
      <c r="O44">
        <f t="shared" si="1"/>
        <v>0</v>
      </c>
      <c r="P44">
        <f t="shared" si="2"/>
        <v>1</v>
      </c>
    </row>
    <row r="45" spans="1:16" x14ac:dyDescent="0.25">
      <c r="A45" t="str">
        <f t="shared" si="12"/>
        <v/>
      </c>
      <c r="B45" t="str">
        <f t="shared" si="8"/>
        <v/>
      </c>
      <c r="C45" t="str">
        <f>IFERROR(_xlfn.CONCAT(VLOOKUP(B45,Member!A:I,3,0)," ",(VLOOKUP(B45,Member!A:I,4,0))),"")</f>
        <v/>
      </c>
      <c r="D45" t="str">
        <f>IFERROR(VLOOKUP(B45,Member!A:I,9,0),"")</f>
        <v/>
      </c>
      <c r="E45" s="84" t="str">
        <f t="shared" si="9"/>
        <v/>
      </c>
      <c r="F45" t="str">
        <f t="shared" si="10"/>
        <v/>
      </c>
      <c r="G45" s="118" t="str">
        <f t="shared" si="11"/>
        <v/>
      </c>
      <c r="L45" s="264">
        <f>Member!A45</f>
        <v>38489</v>
      </c>
      <c r="M45">
        <f>SUMIF(Erfassung2!BD:BD,L45,Erfassung2!BW:BW)</f>
        <v>0</v>
      </c>
      <c r="N45">
        <f>SUMIF(Erfassung2!BD:BD,L45,Erfassung2!BG:BG)</f>
        <v>0</v>
      </c>
      <c r="O45">
        <f t="shared" si="1"/>
        <v>0</v>
      </c>
      <c r="P45">
        <f t="shared" si="2"/>
        <v>1</v>
      </c>
    </row>
    <row r="46" spans="1:16" x14ac:dyDescent="0.25">
      <c r="A46" t="str">
        <f t="shared" si="12"/>
        <v/>
      </c>
      <c r="B46" t="str">
        <f t="shared" si="8"/>
        <v/>
      </c>
      <c r="C46" t="str">
        <f>IFERROR(_xlfn.CONCAT(VLOOKUP(B46,Member!A:I,3,0)," ",(VLOOKUP(B46,Member!A:I,4,0))),"")</f>
        <v/>
      </c>
      <c r="D46" t="str">
        <f>IFERROR(VLOOKUP(B46,Member!A:I,9,0),"")</f>
        <v/>
      </c>
      <c r="E46" s="84" t="str">
        <f t="shared" si="9"/>
        <v/>
      </c>
      <c r="F46" t="str">
        <f t="shared" si="10"/>
        <v/>
      </c>
      <c r="G46" s="118" t="str">
        <f t="shared" si="11"/>
        <v/>
      </c>
      <c r="L46" s="264">
        <f>Member!A46</f>
        <v>7265</v>
      </c>
      <c r="M46">
        <f>SUMIF(Erfassung2!BD:BD,L46,Erfassung2!BW:BW)</f>
        <v>0</v>
      </c>
      <c r="N46">
        <f>SUMIF(Erfassung2!BD:BD,L46,Erfassung2!BG:BG)</f>
        <v>0</v>
      </c>
      <c r="O46">
        <f t="shared" si="1"/>
        <v>0</v>
      </c>
      <c r="P46">
        <f t="shared" si="2"/>
        <v>1</v>
      </c>
    </row>
    <row r="47" spans="1:16" x14ac:dyDescent="0.25">
      <c r="A47" t="str">
        <f t="shared" si="12"/>
        <v/>
      </c>
      <c r="B47" t="str">
        <f t="shared" si="8"/>
        <v/>
      </c>
      <c r="C47" t="str">
        <f>IFERROR(_xlfn.CONCAT(VLOOKUP(B47,Member!A:I,3,0)," ",(VLOOKUP(B47,Member!A:I,4,0))),"")</f>
        <v/>
      </c>
      <c r="D47" t="str">
        <f>IFERROR(VLOOKUP(B47,Member!A:I,9,0),"")</f>
        <v/>
      </c>
      <c r="E47" s="84" t="str">
        <f t="shared" si="9"/>
        <v/>
      </c>
      <c r="F47" t="str">
        <f t="shared" si="10"/>
        <v/>
      </c>
      <c r="G47" s="118" t="str">
        <f t="shared" si="11"/>
        <v/>
      </c>
      <c r="L47" s="264">
        <f>Member!A47</f>
        <v>38974</v>
      </c>
      <c r="M47">
        <f>SUMIF(Erfassung2!BD:BD,L47,Erfassung2!BW:BW)</f>
        <v>0</v>
      </c>
      <c r="N47">
        <f>SUMIF(Erfassung2!BD:BD,L47,Erfassung2!BG:BG)</f>
        <v>0</v>
      </c>
      <c r="O47">
        <f t="shared" si="1"/>
        <v>0</v>
      </c>
      <c r="P47">
        <f t="shared" si="2"/>
        <v>1</v>
      </c>
    </row>
    <row r="48" spans="1:16" x14ac:dyDescent="0.25">
      <c r="A48" t="str">
        <f t="shared" si="12"/>
        <v/>
      </c>
      <c r="B48" t="str">
        <f t="shared" si="8"/>
        <v/>
      </c>
      <c r="C48" t="str">
        <f>IFERROR(_xlfn.CONCAT(VLOOKUP(B48,Member!A:I,3,0)," ",(VLOOKUP(B48,Member!A:I,4,0))),"")</f>
        <v/>
      </c>
      <c r="D48" t="str">
        <f>IFERROR(VLOOKUP(B48,Member!A:I,9,0),"")</f>
        <v/>
      </c>
      <c r="E48" s="84" t="str">
        <f t="shared" si="9"/>
        <v/>
      </c>
      <c r="F48" t="str">
        <f t="shared" si="10"/>
        <v/>
      </c>
      <c r="G48" s="118" t="str">
        <f t="shared" si="11"/>
        <v/>
      </c>
      <c r="L48" s="264">
        <f>Member!A48</f>
        <v>16897</v>
      </c>
      <c r="M48">
        <f>SUMIF(Erfassung2!BD:BD,L48,Erfassung2!BW:BW)</f>
        <v>0</v>
      </c>
      <c r="N48">
        <f>SUMIF(Erfassung2!BD:BD,L48,Erfassung2!BG:BG)</f>
        <v>0</v>
      </c>
      <c r="O48">
        <f t="shared" si="1"/>
        <v>0</v>
      </c>
      <c r="P48">
        <f t="shared" si="2"/>
        <v>1</v>
      </c>
    </row>
    <row r="49" spans="1:16" x14ac:dyDescent="0.25">
      <c r="A49" t="str">
        <f t="shared" si="12"/>
        <v/>
      </c>
      <c r="B49" t="str">
        <f t="shared" si="8"/>
        <v/>
      </c>
      <c r="C49" t="str">
        <f>IFERROR(_xlfn.CONCAT(VLOOKUP(B49,Member!A:I,3,0)," ",(VLOOKUP(B49,Member!A:I,4,0))),"")</f>
        <v/>
      </c>
      <c r="D49" t="str">
        <f>IFERROR(VLOOKUP(B49,Member!A:I,9,0),"")</f>
        <v/>
      </c>
      <c r="E49" s="84" t="str">
        <f t="shared" si="9"/>
        <v/>
      </c>
      <c r="F49" t="str">
        <f t="shared" si="10"/>
        <v/>
      </c>
      <c r="G49" s="118" t="str">
        <f t="shared" si="11"/>
        <v/>
      </c>
      <c r="L49" s="264">
        <f>Member!A49</f>
        <v>25436</v>
      </c>
      <c r="M49">
        <f>SUMIF(Erfassung2!BD:BD,L49,Erfassung2!BW:BW)</f>
        <v>0</v>
      </c>
      <c r="N49">
        <f>SUMIF(Erfassung2!BD:BD,L49,Erfassung2!BG:BG)</f>
        <v>0</v>
      </c>
      <c r="O49">
        <f t="shared" si="1"/>
        <v>0</v>
      </c>
      <c r="P49">
        <f t="shared" si="2"/>
        <v>1</v>
      </c>
    </row>
    <row r="50" spans="1:16" x14ac:dyDescent="0.25">
      <c r="A50" t="str">
        <f t="shared" si="12"/>
        <v/>
      </c>
      <c r="B50" t="str">
        <f t="shared" si="8"/>
        <v/>
      </c>
      <c r="C50" t="str">
        <f>IFERROR(_xlfn.CONCAT(VLOOKUP(B50,Member!A:I,3,0)," ",(VLOOKUP(B50,Member!A:I,4,0))),"")</f>
        <v/>
      </c>
      <c r="D50" t="str">
        <f>IFERROR(VLOOKUP(B50,Member!A:I,9,0),"")</f>
        <v/>
      </c>
      <c r="E50" s="84" t="str">
        <f t="shared" si="9"/>
        <v/>
      </c>
      <c r="F50" t="str">
        <f t="shared" si="10"/>
        <v/>
      </c>
      <c r="G50" s="118" t="str">
        <f t="shared" si="11"/>
        <v/>
      </c>
      <c r="L50" s="264">
        <f>Member!A50</f>
        <v>25760</v>
      </c>
      <c r="M50">
        <f>SUMIF(Erfassung2!BD:BD,L50,Erfassung2!BW:BW)</f>
        <v>0</v>
      </c>
      <c r="N50">
        <f>SUMIF(Erfassung2!BD:BD,L50,Erfassung2!BG:BG)</f>
        <v>0</v>
      </c>
      <c r="O50">
        <f t="shared" si="1"/>
        <v>0</v>
      </c>
      <c r="P50">
        <f t="shared" si="2"/>
        <v>1</v>
      </c>
    </row>
    <row r="51" spans="1:16" x14ac:dyDescent="0.25">
      <c r="A51" t="str">
        <f t="shared" si="12"/>
        <v/>
      </c>
      <c r="B51" t="str">
        <f t="shared" si="8"/>
        <v/>
      </c>
      <c r="C51" t="str">
        <f>IFERROR(_xlfn.CONCAT(VLOOKUP(B51,Member!A:I,3,0)," ",(VLOOKUP(B51,Member!A:I,4,0))),"")</f>
        <v/>
      </c>
      <c r="D51" t="str">
        <f>IFERROR(VLOOKUP(B51,Member!A:I,9,0),"")</f>
        <v/>
      </c>
      <c r="E51" s="84" t="str">
        <f t="shared" si="9"/>
        <v/>
      </c>
      <c r="F51" t="str">
        <f t="shared" si="10"/>
        <v/>
      </c>
      <c r="G51" s="118" t="str">
        <f t="shared" si="11"/>
        <v/>
      </c>
      <c r="L51" s="264">
        <f>Member!A51</f>
        <v>7286</v>
      </c>
      <c r="M51">
        <f>SUMIF(Erfassung2!BD:BD,L51,Erfassung2!BW:BW)</f>
        <v>0</v>
      </c>
      <c r="N51">
        <f>SUMIF(Erfassung2!BD:BD,L51,Erfassung2!BG:BG)</f>
        <v>0</v>
      </c>
      <c r="O51">
        <f t="shared" si="1"/>
        <v>0</v>
      </c>
      <c r="P51">
        <f t="shared" si="2"/>
        <v>1</v>
      </c>
    </row>
    <row r="52" spans="1:16" x14ac:dyDescent="0.25">
      <c r="A52" t="str">
        <f t="shared" si="12"/>
        <v/>
      </c>
      <c r="B52" t="str">
        <f t="shared" si="8"/>
        <v/>
      </c>
      <c r="C52" t="str">
        <f>IFERROR(_xlfn.CONCAT(VLOOKUP(B52,Member!A:I,3,0)," ",(VLOOKUP(B52,Member!A:I,4,0))),"")</f>
        <v/>
      </c>
      <c r="D52" t="str">
        <f>IFERROR(VLOOKUP(B52,Member!A:I,9,0),"")</f>
        <v/>
      </c>
      <c r="E52" s="84" t="str">
        <f t="shared" si="9"/>
        <v/>
      </c>
      <c r="F52" t="str">
        <f t="shared" si="10"/>
        <v/>
      </c>
      <c r="G52" s="118" t="str">
        <f t="shared" si="11"/>
        <v/>
      </c>
      <c r="L52" s="264">
        <f>Member!A52</f>
        <v>7283</v>
      </c>
      <c r="M52">
        <f>SUMIF(Erfassung2!BD:BD,L52,Erfassung2!BW:BW)</f>
        <v>0</v>
      </c>
      <c r="N52">
        <f>SUMIF(Erfassung2!BD:BD,L52,Erfassung2!BG:BG)</f>
        <v>0</v>
      </c>
      <c r="O52">
        <f t="shared" si="1"/>
        <v>0</v>
      </c>
      <c r="P52">
        <f t="shared" si="2"/>
        <v>1</v>
      </c>
    </row>
    <row r="53" spans="1:16" x14ac:dyDescent="0.25">
      <c r="A53" t="str">
        <f t="shared" si="12"/>
        <v/>
      </c>
      <c r="B53" t="str">
        <f t="shared" si="8"/>
        <v/>
      </c>
      <c r="C53" t="str">
        <f>IFERROR(_xlfn.CONCAT(VLOOKUP(B53,Member!A:I,3,0)," ",(VLOOKUP(B53,Member!A:I,4,0))),"")</f>
        <v/>
      </c>
      <c r="D53" t="str">
        <f>IFERROR(VLOOKUP(B53,Member!A:I,9,0),"")</f>
        <v/>
      </c>
      <c r="E53" s="84" t="str">
        <f t="shared" si="9"/>
        <v/>
      </c>
      <c r="F53" t="str">
        <f t="shared" si="10"/>
        <v/>
      </c>
      <c r="G53" s="118" t="str">
        <f t="shared" si="11"/>
        <v/>
      </c>
      <c r="L53" s="264">
        <f>Member!A53</f>
        <v>7282</v>
      </c>
      <c r="M53">
        <f>SUMIF(Erfassung2!BD:BD,L53,Erfassung2!BW:BW)</f>
        <v>0</v>
      </c>
      <c r="N53">
        <f>SUMIF(Erfassung2!BD:BD,L53,Erfassung2!BG:BG)</f>
        <v>0</v>
      </c>
      <c r="O53">
        <f t="shared" si="1"/>
        <v>0</v>
      </c>
      <c r="P53">
        <f t="shared" si="2"/>
        <v>1</v>
      </c>
    </row>
    <row r="54" spans="1:16" x14ac:dyDescent="0.25">
      <c r="A54" t="str">
        <f t="shared" si="12"/>
        <v/>
      </c>
      <c r="B54" t="str">
        <f t="shared" si="8"/>
        <v/>
      </c>
      <c r="C54" t="str">
        <f>IFERROR(_xlfn.CONCAT(VLOOKUP(B54,Member!A:I,3,0)," ",(VLOOKUP(B54,Member!A:I,4,0))),"")</f>
        <v/>
      </c>
      <c r="D54" t="str">
        <f>IFERROR(VLOOKUP(B54,Member!A:I,9,0),"")</f>
        <v/>
      </c>
      <c r="E54" s="84" t="str">
        <f t="shared" si="9"/>
        <v/>
      </c>
      <c r="F54" t="str">
        <f t="shared" si="10"/>
        <v/>
      </c>
      <c r="G54" s="118" t="str">
        <f t="shared" si="11"/>
        <v/>
      </c>
      <c r="L54" s="264">
        <f>Member!A54</f>
        <v>38930</v>
      </c>
      <c r="M54">
        <f>SUMIF(Erfassung2!BD:BD,L54,Erfassung2!BW:BW)</f>
        <v>0</v>
      </c>
      <c r="N54">
        <f>SUMIF(Erfassung2!BD:BD,L54,Erfassung2!BG:BG)</f>
        <v>0</v>
      </c>
      <c r="O54">
        <f t="shared" si="1"/>
        <v>0</v>
      </c>
      <c r="P54">
        <f t="shared" si="2"/>
        <v>1</v>
      </c>
    </row>
    <row r="55" spans="1:16" x14ac:dyDescent="0.25">
      <c r="A55" t="str">
        <f t="shared" si="12"/>
        <v/>
      </c>
      <c r="B55" t="str">
        <f t="shared" si="8"/>
        <v/>
      </c>
      <c r="C55" t="str">
        <f>IFERROR(_xlfn.CONCAT(VLOOKUP(B55,Member!A:I,3,0)," ",(VLOOKUP(B55,Member!A:I,4,0))),"")</f>
        <v/>
      </c>
      <c r="D55" t="str">
        <f>IFERROR(VLOOKUP(B55,Member!A:I,9,0),"")</f>
        <v/>
      </c>
      <c r="E55" s="84" t="str">
        <f t="shared" si="9"/>
        <v/>
      </c>
      <c r="F55" t="str">
        <f t="shared" si="10"/>
        <v/>
      </c>
      <c r="G55" s="118" t="str">
        <f t="shared" si="11"/>
        <v/>
      </c>
      <c r="L55" s="264">
        <f>Member!A55</f>
        <v>38886</v>
      </c>
      <c r="M55">
        <f>SUMIF(Erfassung2!BD:BD,L55,Erfassung2!BW:BW)</f>
        <v>0</v>
      </c>
      <c r="N55">
        <f>SUMIF(Erfassung2!BD:BD,L55,Erfassung2!BG:BG)</f>
        <v>0</v>
      </c>
      <c r="O55">
        <f t="shared" si="1"/>
        <v>0</v>
      </c>
      <c r="P55">
        <f t="shared" si="2"/>
        <v>1</v>
      </c>
    </row>
    <row r="56" spans="1:16" x14ac:dyDescent="0.25">
      <c r="A56" t="str">
        <f t="shared" si="12"/>
        <v/>
      </c>
      <c r="B56" t="str">
        <f t="shared" si="8"/>
        <v/>
      </c>
      <c r="C56" t="str">
        <f>IFERROR(_xlfn.CONCAT(VLOOKUP(B56,Member!A:I,3,0)," ",(VLOOKUP(B56,Member!A:I,4,0))),"")</f>
        <v/>
      </c>
      <c r="D56" t="str">
        <f>IFERROR(VLOOKUP(B56,Member!A:I,9,0),"")</f>
        <v/>
      </c>
      <c r="E56" s="84" t="str">
        <f t="shared" si="9"/>
        <v/>
      </c>
      <c r="F56" t="str">
        <f t="shared" si="10"/>
        <v/>
      </c>
      <c r="G56" s="118" t="str">
        <f t="shared" si="11"/>
        <v/>
      </c>
      <c r="L56" s="264">
        <f>Member!A56</f>
        <v>25761</v>
      </c>
      <c r="M56">
        <f>SUMIF(Erfassung2!BD:BD,L56,Erfassung2!BW:BW)</f>
        <v>0</v>
      </c>
      <c r="N56">
        <f>SUMIF(Erfassung2!BD:BD,L56,Erfassung2!BG:BG)</f>
        <v>0</v>
      </c>
      <c r="O56">
        <f t="shared" si="1"/>
        <v>0</v>
      </c>
      <c r="P56">
        <f t="shared" si="2"/>
        <v>1</v>
      </c>
    </row>
    <row r="57" spans="1:16" x14ac:dyDescent="0.25">
      <c r="A57" t="str">
        <f t="shared" si="12"/>
        <v/>
      </c>
      <c r="B57" t="str">
        <f t="shared" si="8"/>
        <v/>
      </c>
      <c r="C57" t="str">
        <f>IFERROR(_xlfn.CONCAT(VLOOKUP(B57,Member!A:I,3,0)," ",(VLOOKUP(B57,Member!A:I,4,0))),"")</f>
        <v/>
      </c>
      <c r="D57" t="str">
        <f>IFERROR(VLOOKUP(B57,Member!A:I,9,0),"")</f>
        <v/>
      </c>
      <c r="E57" s="84" t="str">
        <f t="shared" si="9"/>
        <v/>
      </c>
      <c r="F57" t="str">
        <f t="shared" si="10"/>
        <v/>
      </c>
      <c r="G57" s="118" t="str">
        <f t="shared" si="11"/>
        <v/>
      </c>
      <c r="L57" s="264">
        <f>Member!A57</f>
        <v>38082</v>
      </c>
      <c r="M57">
        <f>SUMIF(Erfassung2!BD:BD,L57,Erfassung2!BW:BW)</f>
        <v>0</v>
      </c>
      <c r="N57">
        <f>SUMIF(Erfassung2!BD:BD,L57,Erfassung2!BG:BG)</f>
        <v>0</v>
      </c>
      <c r="O57">
        <f t="shared" si="1"/>
        <v>0</v>
      </c>
      <c r="P57">
        <f t="shared" si="2"/>
        <v>1</v>
      </c>
    </row>
    <row r="58" spans="1:16" x14ac:dyDescent="0.25">
      <c r="A58" t="str">
        <f t="shared" si="12"/>
        <v/>
      </c>
      <c r="B58" t="str">
        <f t="shared" si="8"/>
        <v/>
      </c>
      <c r="C58" t="str">
        <f>IFERROR(_xlfn.CONCAT(VLOOKUP(B58,Member!A:I,3,0)," ",(VLOOKUP(B58,Member!A:I,4,0))),"")</f>
        <v/>
      </c>
      <c r="D58" t="str">
        <f>IFERROR(VLOOKUP(B58,Member!A:I,9,0),"")</f>
        <v/>
      </c>
      <c r="E58" s="84" t="str">
        <f t="shared" si="9"/>
        <v/>
      </c>
      <c r="F58" t="str">
        <f t="shared" si="10"/>
        <v/>
      </c>
      <c r="G58" s="118" t="str">
        <f t="shared" si="11"/>
        <v/>
      </c>
      <c r="L58" s="264">
        <f>Member!A58</f>
        <v>38885</v>
      </c>
      <c r="M58">
        <f>SUMIF(Erfassung2!BD:BD,L58,Erfassung2!BW:BW)</f>
        <v>0</v>
      </c>
      <c r="N58">
        <f>SUMIF(Erfassung2!BD:BD,L58,Erfassung2!BG:BG)</f>
        <v>0</v>
      </c>
      <c r="O58">
        <f t="shared" si="1"/>
        <v>0</v>
      </c>
      <c r="P58">
        <f t="shared" si="2"/>
        <v>1</v>
      </c>
    </row>
    <row r="59" spans="1:16" x14ac:dyDescent="0.25">
      <c r="A59" t="str">
        <f t="shared" si="12"/>
        <v/>
      </c>
      <c r="B59" t="str">
        <f t="shared" si="8"/>
        <v/>
      </c>
      <c r="C59" t="str">
        <f>IFERROR(_xlfn.CONCAT(VLOOKUP(B59,Member!A:I,3,0)," ",(VLOOKUP(B59,Member!A:I,4,0))),"")</f>
        <v/>
      </c>
      <c r="D59" t="str">
        <f>IFERROR(VLOOKUP(B59,Member!A:I,9,0),"")</f>
        <v/>
      </c>
      <c r="E59" s="84" t="str">
        <f t="shared" si="9"/>
        <v/>
      </c>
      <c r="F59" t="str">
        <f t="shared" si="10"/>
        <v/>
      </c>
      <c r="G59" s="118" t="str">
        <f t="shared" si="11"/>
        <v/>
      </c>
      <c r="L59" s="264">
        <f>Member!A59</f>
        <v>25932</v>
      </c>
      <c r="M59">
        <f>SUMIF(Erfassung2!BD:BD,L59,Erfassung2!BW:BW)</f>
        <v>0</v>
      </c>
      <c r="N59">
        <f>SUMIF(Erfassung2!BD:BD,L59,Erfassung2!BG:BG)</f>
        <v>0</v>
      </c>
      <c r="O59">
        <f t="shared" si="1"/>
        <v>0</v>
      </c>
      <c r="P59">
        <f t="shared" si="2"/>
        <v>1</v>
      </c>
    </row>
    <row r="60" spans="1:16" x14ac:dyDescent="0.25">
      <c r="A60" t="str">
        <f t="shared" si="12"/>
        <v/>
      </c>
      <c r="B60" t="str">
        <f t="shared" si="8"/>
        <v/>
      </c>
      <c r="C60" t="str">
        <f>IFERROR(_xlfn.CONCAT(VLOOKUP(B60,Member!A:I,3,0)," ",(VLOOKUP(B60,Member!A:I,4,0))),"")</f>
        <v/>
      </c>
      <c r="D60" t="str">
        <f>IFERROR(VLOOKUP(B60,Member!A:I,9,0),"")</f>
        <v/>
      </c>
      <c r="E60" s="84" t="str">
        <f t="shared" si="9"/>
        <v/>
      </c>
      <c r="F60" t="str">
        <f t="shared" si="10"/>
        <v/>
      </c>
      <c r="G60" s="118" t="str">
        <f t="shared" si="11"/>
        <v/>
      </c>
      <c r="L60" s="264">
        <f>Member!A60</f>
        <v>25044</v>
      </c>
      <c r="M60">
        <f>SUMIF(Erfassung2!BD:BD,L60,Erfassung2!BW:BW)</f>
        <v>0</v>
      </c>
      <c r="N60">
        <f>SUMIF(Erfassung2!BD:BD,L60,Erfassung2!BG:BG)</f>
        <v>0</v>
      </c>
      <c r="O60">
        <f t="shared" si="1"/>
        <v>0</v>
      </c>
      <c r="P60">
        <f t="shared" si="2"/>
        <v>1</v>
      </c>
    </row>
    <row r="61" spans="1:16" x14ac:dyDescent="0.25">
      <c r="A61" t="str">
        <f t="shared" si="12"/>
        <v/>
      </c>
      <c r="B61" t="str">
        <f t="shared" si="8"/>
        <v/>
      </c>
      <c r="C61" t="str">
        <f>IFERROR(_xlfn.CONCAT(VLOOKUP(B61,Member!A:I,3,0)," ",(VLOOKUP(B61,Member!A:I,4,0))),"")</f>
        <v/>
      </c>
      <c r="D61" t="str">
        <f>IFERROR(VLOOKUP(B61,Member!A:I,9,0),"")</f>
        <v/>
      </c>
      <c r="E61" s="84" t="str">
        <f t="shared" si="9"/>
        <v/>
      </c>
      <c r="F61" t="str">
        <f t="shared" si="10"/>
        <v/>
      </c>
      <c r="G61" s="118" t="str">
        <f t="shared" si="11"/>
        <v/>
      </c>
      <c r="L61" s="264">
        <f>Member!A61</f>
        <v>38683</v>
      </c>
      <c r="M61">
        <f>SUMIF(Erfassung2!BD:BD,L61,Erfassung2!BW:BW)</f>
        <v>0</v>
      </c>
      <c r="N61">
        <f>SUMIF(Erfassung2!BD:BD,L61,Erfassung2!BG:BG)</f>
        <v>0</v>
      </c>
      <c r="O61">
        <f t="shared" si="1"/>
        <v>0</v>
      </c>
      <c r="P61">
        <f t="shared" si="2"/>
        <v>1</v>
      </c>
    </row>
    <row r="62" spans="1:16" x14ac:dyDescent="0.25">
      <c r="A62" t="str">
        <f t="shared" si="12"/>
        <v/>
      </c>
      <c r="B62" t="str">
        <f t="shared" si="8"/>
        <v/>
      </c>
      <c r="C62" t="str">
        <f>IFERROR(_xlfn.CONCAT(VLOOKUP(B62,Member!A:I,3,0)," ",(VLOOKUP(B62,Member!A:I,4,0))),"")</f>
        <v/>
      </c>
      <c r="D62" t="str">
        <f>IFERROR(VLOOKUP(B62,Member!A:I,9,0),"")</f>
        <v/>
      </c>
      <c r="E62" s="84" t="str">
        <f t="shared" si="9"/>
        <v/>
      </c>
      <c r="F62" t="str">
        <f t="shared" si="10"/>
        <v/>
      </c>
      <c r="G62" s="118" t="str">
        <f t="shared" si="11"/>
        <v/>
      </c>
      <c r="L62" s="264">
        <f>Member!A62</f>
        <v>25519</v>
      </c>
      <c r="M62">
        <f>SUMIF(Erfassung2!BD:BD,L62,Erfassung2!BW:BW)</f>
        <v>0</v>
      </c>
      <c r="N62">
        <f>SUMIF(Erfassung2!BD:BD,L62,Erfassung2!BG:BG)</f>
        <v>0</v>
      </c>
      <c r="O62">
        <f t="shared" si="1"/>
        <v>0</v>
      </c>
      <c r="P62">
        <f t="shared" si="2"/>
        <v>1</v>
      </c>
    </row>
    <row r="63" spans="1:16" x14ac:dyDescent="0.25">
      <c r="A63" t="str">
        <f t="shared" si="12"/>
        <v/>
      </c>
      <c r="B63" t="str">
        <f t="shared" si="8"/>
        <v/>
      </c>
      <c r="C63" t="str">
        <f>IFERROR(_xlfn.CONCAT(VLOOKUP(B63,Member!A:I,3,0)," ",(VLOOKUP(B63,Member!A:I,4,0))),"")</f>
        <v/>
      </c>
      <c r="D63" t="str">
        <f>IFERROR(VLOOKUP(B63,Member!A:I,9,0),"")</f>
        <v/>
      </c>
      <c r="E63" s="84" t="str">
        <f t="shared" si="9"/>
        <v/>
      </c>
      <c r="F63" t="str">
        <f t="shared" si="10"/>
        <v/>
      </c>
      <c r="G63" s="118" t="str">
        <f t="shared" si="11"/>
        <v/>
      </c>
      <c r="L63" s="264">
        <f>Member!A63</f>
        <v>25521</v>
      </c>
      <c r="M63">
        <f>SUMIF(Erfassung2!BD:BD,L63,Erfassung2!BW:BW)</f>
        <v>0</v>
      </c>
      <c r="N63">
        <f>SUMIF(Erfassung2!BD:BD,L63,Erfassung2!BG:BG)</f>
        <v>0</v>
      </c>
      <c r="O63">
        <f t="shared" si="1"/>
        <v>0</v>
      </c>
      <c r="P63">
        <f t="shared" si="2"/>
        <v>1</v>
      </c>
    </row>
    <row r="64" spans="1:16" x14ac:dyDescent="0.25">
      <c r="A64" t="str">
        <f t="shared" si="12"/>
        <v/>
      </c>
      <c r="B64" t="str">
        <f t="shared" si="8"/>
        <v/>
      </c>
      <c r="C64" t="str">
        <f>IFERROR(_xlfn.CONCAT(VLOOKUP(B64,Member!A:I,3,0)," ",(VLOOKUP(B64,Member!A:I,4,0))),"")</f>
        <v/>
      </c>
      <c r="D64" t="str">
        <f>IFERROR(VLOOKUP(B64,Member!A:I,9,0),"")</f>
        <v/>
      </c>
      <c r="E64" s="84" t="str">
        <f t="shared" si="9"/>
        <v/>
      </c>
      <c r="F64" t="str">
        <f t="shared" si="10"/>
        <v/>
      </c>
      <c r="G64" s="118" t="str">
        <f t="shared" si="11"/>
        <v/>
      </c>
      <c r="L64" s="264">
        <f>Member!A64</f>
        <v>25973</v>
      </c>
      <c r="M64">
        <f>SUMIF(Erfassung2!BD:BD,L64,Erfassung2!BW:BW)</f>
        <v>0</v>
      </c>
      <c r="N64">
        <f>SUMIF(Erfassung2!BD:BD,L64,Erfassung2!BG:BG)</f>
        <v>0</v>
      </c>
      <c r="O64">
        <f t="shared" si="1"/>
        <v>0</v>
      </c>
      <c r="P64">
        <f t="shared" si="2"/>
        <v>1</v>
      </c>
    </row>
    <row r="65" spans="1:16" x14ac:dyDescent="0.25">
      <c r="A65" t="str">
        <f t="shared" si="12"/>
        <v/>
      </c>
      <c r="B65" t="str">
        <f t="shared" si="8"/>
        <v/>
      </c>
      <c r="C65" t="str">
        <f>IFERROR(_xlfn.CONCAT(VLOOKUP(B65,Member!A:I,3,0)," ",(VLOOKUP(B65,Member!A:I,4,0))),"")</f>
        <v/>
      </c>
      <c r="D65" t="str">
        <f>IFERROR(VLOOKUP(B65,Member!A:I,9,0),"")</f>
        <v/>
      </c>
      <c r="E65" s="84" t="str">
        <f t="shared" si="9"/>
        <v/>
      </c>
      <c r="F65" t="str">
        <f t="shared" si="10"/>
        <v/>
      </c>
      <c r="G65" s="118" t="str">
        <f t="shared" si="11"/>
        <v/>
      </c>
      <c r="L65" s="264">
        <f>Member!A65</f>
        <v>16854</v>
      </c>
      <c r="M65">
        <f>SUMIF(Erfassung2!BD:BD,L65,Erfassung2!BW:BW)</f>
        <v>0</v>
      </c>
      <c r="N65">
        <f>SUMIF(Erfassung2!BD:BD,L65,Erfassung2!BG:BG)</f>
        <v>0</v>
      </c>
      <c r="O65">
        <f t="shared" si="1"/>
        <v>0</v>
      </c>
      <c r="P65">
        <f t="shared" si="2"/>
        <v>1</v>
      </c>
    </row>
    <row r="66" spans="1:16" x14ac:dyDescent="0.25">
      <c r="A66" t="str">
        <f t="shared" si="12"/>
        <v/>
      </c>
      <c r="B66" t="str">
        <f t="shared" si="8"/>
        <v/>
      </c>
      <c r="C66" t="str">
        <f>IFERROR(_xlfn.CONCAT(VLOOKUP(B66,Member!A:I,3,0)," ",(VLOOKUP(B66,Member!A:I,4,0))),"")</f>
        <v/>
      </c>
      <c r="D66" t="str">
        <f>IFERROR(VLOOKUP(B66,Member!A:I,9,0),"")</f>
        <v/>
      </c>
      <c r="E66" s="84" t="str">
        <f t="shared" si="9"/>
        <v/>
      </c>
      <c r="F66" t="str">
        <f t="shared" si="10"/>
        <v/>
      </c>
      <c r="G66" s="118" t="str">
        <f t="shared" si="11"/>
        <v/>
      </c>
      <c r="L66" s="264">
        <f>Member!A66</f>
        <v>16707</v>
      </c>
      <c r="M66">
        <f>SUMIF(Erfassung2!BD:BD,L66,Erfassung2!BW:BW)</f>
        <v>0</v>
      </c>
      <c r="N66">
        <f>SUMIF(Erfassung2!BD:BD,L66,Erfassung2!BG:BG)</f>
        <v>0</v>
      </c>
      <c r="O66">
        <f t="shared" si="1"/>
        <v>0</v>
      </c>
      <c r="P66">
        <f t="shared" si="2"/>
        <v>1</v>
      </c>
    </row>
    <row r="67" spans="1:16" x14ac:dyDescent="0.25">
      <c r="A67" t="str">
        <f t="shared" si="12"/>
        <v/>
      </c>
      <c r="B67" t="str">
        <f t="shared" si="8"/>
        <v/>
      </c>
      <c r="C67" t="str">
        <f>IFERROR(_xlfn.CONCAT(VLOOKUP(B67,Member!A:I,3,0)," ",(VLOOKUP(B67,Member!A:I,4,0))),"")</f>
        <v/>
      </c>
      <c r="D67" t="str">
        <f>IFERROR(VLOOKUP(B67,Member!A:I,9,0),"")</f>
        <v/>
      </c>
      <c r="E67" s="84" t="str">
        <f t="shared" si="9"/>
        <v/>
      </c>
      <c r="F67" t="str">
        <f t="shared" si="10"/>
        <v/>
      </c>
      <c r="G67" s="118" t="str">
        <f t="shared" si="11"/>
        <v/>
      </c>
      <c r="L67" s="264">
        <f>Member!A67</f>
        <v>7714</v>
      </c>
      <c r="M67">
        <f>SUMIF(Erfassung2!BD:BD,L67,Erfassung2!BW:BW)</f>
        <v>0</v>
      </c>
      <c r="N67">
        <f>SUMIF(Erfassung2!BD:BD,L67,Erfassung2!BG:BG)</f>
        <v>0</v>
      </c>
      <c r="O67">
        <f t="shared" ref="O67:O130" si="13">IF(N67=0,0,M67/N67-ROW()/1000000000)</f>
        <v>0</v>
      </c>
      <c r="P67">
        <f t="shared" ref="P67:P130" si="14">RANK(O67,O:O)</f>
        <v>1</v>
      </c>
    </row>
    <row r="68" spans="1:16" x14ac:dyDescent="0.25">
      <c r="A68" t="str">
        <f t="shared" si="12"/>
        <v/>
      </c>
      <c r="B68" t="str">
        <f t="shared" si="8"/>
        <v/>
      </c>
      <c r="C68" t="str">
        <f>IFERROR(_xlfn.CONCAT(VLOOKUP(B68,Member!A:I,3,0)," ",(VLOOKUP(B68,Member!A:I,4,0))),"")</f>
        <v/>
      </c>
      <c r="D68" t="str">
        <f>IFERROR(VLOOKUP(B68,Member!A:I,9,0),"")</f>
        <v/>
      </c>
      <c r="E68" s="84" t="str">
        <f t="shared" si="9"/>
        <v/>
      </c>
      <c r="F68" t="str">
        <f t="shared" si="10"/>
        <v/>
      </c>
      <c r="G68" s="118" t="str">
        <f t="shared" si="11"/>
        <v/>
      </c>
      <c r="L68" s="264">
        <f>Member!A68</f>
        <v>25944</v>
      </c>
      <c r="M68">
        <f>SUMIF(Erfassung2!BD:BD,L68,Erfassung2!BW:BW)</f>
        <v>0</v>
      </c>
      <c r="N68">
        <f>SUMIF(Erfassung2!BD:BD,L68,Erfassung2!BG:BG)</f>
        <v>0</v>
      </c>
      <c r="O68">
        <f t="shared" si="13"/>
        <v>0</v>
      </c>
      <c r="P68">
        <f t="shared" si="14"/>
        <v>1</v>
      </c>
    </row>
    <row r="69" spans="1:16" x14ac:dyDescent="0.25">
      <c r="A69" t="str">
        <f t="shared" si="12"/>
        <v/>
      </c>
      <c r="B69" t="str">
        <f t="shared" ref="B69:B100" si="15">IFERROR(INDEX(L:L,MATCH(A69,P:P,0)),"")</f>
        <v/>
      </c>
      <c r="C69" t="str">
        <f>IFERROR(_xlfn.CONCAT(VLOOKUP(B69,Member!A:I,3,0)," ",(VLOOKUP(B69,Member!A:I,4,0))),"")</f>
        <v/>
      </c>
      <c r="D69" t="str">
        <f>IFERROR(VLOOKUP(B69,Member!A:I,9,0),"")</f>
        <v/>
      </c>
      <c r="E69" s="84" t="str">
        <f t="shared" ref="E69:E104" si="16">IFERROR(INDEX(M:M,MATCH(A69,P:P,0)),"")</f>
        <v/>
      </c>
      <c r="F69" t="str">
        <f t="shared" ref="F69:F104" si="17">IFERROR(INDEX(N:N,MATCH(A69,P:P,0)),"")</f>
        <v/>
      </c>
      <c r="G69" s="118" t="str">
        <f t="shared" ref="G69:G104" si="18">IFERROR(INDEX(O:O,MATCH(A69,P:P,0)),"")</f>
        <v/>
      </c>
      <c r="L69" s="264">
        <f>Member!A69</f>
        <v>25811</v>
      </c>
      <c r="M69">
        <f>SUMIF(Erfassung2!BD:BD,L69,Erfassung2!BW:BW)</f>
        <v>0</v>
      </c>
      <c r="N69">
        <f>SUMIF(Erfassung2!BD:BD,L69,Erfassung2!BG:BG)</f>
        <v>0</v>
      </c>
      <c r="O69">
        <f t="shared" si="13"/>
        <v>0</v>
      </c>
      <c r="P69">
        <f t="shared" si="14"/>
        <v>1</v>
      </c>
    </row>
    <row r="70" spans="1:16" x14ac:dyDescent="0.25">
      <c r="A70" t="str">
        <f t="shared" ref="A70:A104" si="19">IFERROR(IF(A69+1&gt;MAX(P:P)-1,"",A69+1),"")</f>
        <v/>
      </c>
      <c r="B70" t="str">
        <f t="shared" si="15"/>
        <v/>
      </c>
      <c r="C70" t="str">
        <f>IFERROR(_xlfn.CONCAT(VLOOKUP(B70,Member!A:I,3,0)," ",(VLOOKUP(B70,Member!A:I,4,0))),"")</f>
        <v/>
      </c>
      <c r="D70" t="str">
        <f>IFERROR(VLOOKUP(B70,Member!A:I,9,0),"")</f>
        <v/>
      </c>
      <c r="E70" s="84" t="str">
        <f t="shared" si="16"/>
        <v/>
      </c>
      <c r="F70" t="str">
        <f t="shared" si="17"/>
        <v/>
      </c>
      <c r="G70" s="118" t="str">
        <f t="shared" si="18"/>
        <v/>
      </c>
      <c r="L70" s="264">
        <f>Member!A70</f>
        <v>7761</v>
      </c>
      <c r="M70">
        <f>SUMIF(Erfassung2!BD:BD,L70,Erfassung2!BW:BW)</f>
        <v>0</v>
      </c>
      <c r="N70">
        <f>SUMIF(Erfassung2!BD:BD,L70,Erfassung2!BG:BG)</f>
        <v>0</v>
      </c>
      <c r="O70">
        <f t="shared" si="13"/>
        <v>0</v>
      </c>
      <c r="P70">
        <f t="shared" si="14"/>
        <v>1</v>
      </c>
    </row>
    <row r="71" spans="1:16" x14ac:dyDescent="0.25">
      <c r="A71" t="str">
        <f t="shared" si="19"/>
        <v/>
      </c>
      <c r="B71" t="str">
        <f t="shared" si="15"/>
        <v/>
      </c>
      <c r="C71" t="str">
        <f>IFERROR(_xlfn.CONCAT(VLOOKUP(B71,Member!A:I,3,0)," ",(VLOOKUP(B71,Member!A:I,4,0))),"")</f>
        <v/>
      </c>
      <c r="D71" t="str">
        <f>IFERROR(VLOOKUP(B71,Member!A:I,9,0),"")</f>
        <v/>
      </c>
      <c r="E71" s="84" t="str">
        <f t="shared" si="16"/>
        <v/>
      </c>
      <c r="F71" t="str">
        <f t="shared" si="17"/>
        <v/>
      </c>
      <c r="G71" s="118" t="str">
        <f t="shared" si="18"/>
        <v/>
      </c>
      <c r="L71" s="264">
        <f>Member!A71</f>
        <v>16245</v>
      </c>
      <c r="M71">
        <f>SUMIF(Erfassung2!BD:BD,L71,Erfassung2!BW:BW)</f>
        <v>0</v>
      </c>
      <c r="N71">
        <f>SUMIF(Erfassung2!BD:BD,L71,Erfassung2!BG:BG)</f>
        <v>0</v>
      </c>
      <c r="O71">
        <f t="shared" si="13"/>
        <v>0</v>
      </c>
      <c r="P71">
        <f t="shared" si="14"/>
        <v>1</v>
      </c>
    </row>
    <row r="72" spans="1:16" x14ac:dyDescent="0.25">
      <c r="A72" t="str">
        <f t="shared" si="19"/>
        <v/>
      </c>
      <c r="B72" t="str">
        <f t="shared" si="15"/>
        <v/>
      </c>
      <c r="C72" t="str">
        <f>IFERROR(_xlfn.CONCAT(VLOOKUP(B72,Member!A:I,3,0)," ",(VLOOKUP(B72,Member!A:I,4,0))),"")</f>
        <v/>
      </c>
      <c r="D72" t="str">
        <f>IFERROR(VLOOKUP(B72,Member!A:I,9,0),"")</f>
        <v/>
      </c>
      <c r="E72" s="84" t="str">
        <f t="shared" si="16"/>
        <v/>
      </c>
      <c r="F72" t="str">
        <f t="shared" si="17"/>
        <v/>
      </c>
      <c r="G72" s="118" t="str">
        <f t="shared" si="18"/>
        <v/>
      </c>
      <c r="L72" s="264">
        <f>Member!A72</f>
        <v>16243</v>
      </c>
      <c r="M72">
        <f>SUMIF(Erfassung2!BD:BD,L72,Erfassung2!BW:BW)</f>
        <v>0</v>
      </c>
      <c r="N72">
        <f>SUMIF(Erfassung2!BD:BD,L72,Erfassung2!BG:BG)</f>
        <v>0</v>
      </c>
      <c r="O72">
        <f t="shared" si="13"/>
        <v>0</v>
      </c>
      <c r="P72">
        <f t="shared" si="14"/>
        <v>1</v>
      </c>
    </row>
    <row r="73" spans="1:16" x14ac:dyDescent="0.25">
      <c r="A73" t="str">
        <f t="shared" si="19"/>
        <v/>
      </c>
      <c r="B73" t="str">
        <f t="shared" si="15"/>
        <v/>
      </c>
      <c r="C73" t="str">
        <f>IFERROR(_xlfn.CONCAT(VLOOKUP(B73,Member!A:I,3,0)," ",(VLOOKUP(B73,Member!A:I,4,0))),"")</f>
        <v/>
      </c>
      <c r="D73" t="str">
        <f>IFERROR(VLOOKUP(B73,Member!A:I,9,0),"")</f>
        <v/>
      </c>
      <c r="E73" s="84" t="str">
        <f t="shared" si="16"/>
        <v/>
      </c>
      <c r="F73" t="str">
        <f t="shared" si="17"/>
        <v/>
      </c>
      <c r="G73" s="118" t="str">
        <f t="shared" si="18"/>
        <v/>
      </c>
      <c r="L73" s="264">
        <f>Member!A73</f>
        <v>16896</v>
      </c>
      <c r="M73">
        <f>SUMIF(Erfassung2!BD:BD,L73,Erfassung2!BW:BW)</f>
        <v>0</v>
      </c>
      <c r="N73">
        <f>SUMIF(Erfassung2!BD:BD,L73,Erfassung2!BG:BG)</f>
        <v>0</v>
      </c>
      <c r="O73">
        <f t="shared" si="13"/>
        <v>0</v>
      </c>
      <c r="P73">
        <f t="shared" si="14"/>
        <v>1</v>
      </c>
    </row>
    <row r="74" spans="1:16" x14ac:dyDescent="0.25">
      <c r="A74" t="str">
        <f t="shared" si="19"/>
        <v/>
      </c>
      <c r="B74" t="str">
        <f t="shared" si="15"/>
        <v/>
      </c>
      <c r="C74" t="str">
        <f>IFERROR(_xlfn.CONCAT(VLOOKUP(B74,Member!A:I,3,0)," ",(VLOOKUP(B74,Member!A:I,4,0))),"")</f>
        <v/>
      </c>
      <c r="D74" t="str">
        <f>IFERROR(VLOOKUP(B74,Member!A:I,9,0),"")</f>
        <v/>
      </c>
      <c r="E74" s="84" t="str">
        <f t="shared" si="16"/>
        <v/>
      </c>
      <c r="F74" t="str">
        <f t="shared" si="17"/>
        <v/>
      </c>
      <c r="G74" s="118" t="str">
        <f t="shared" si="18"/>
        <v/>
      </c>
      <c r="L74" s="264">
        <f>Member!A74</f>
        <v>7102</v>
      </c>
      <c r="M74">
        <f>SUMIF(Erfassung2!BD:BD,L74,Erfassung2!BW:BW)</f>
        <v>0</v>
      </c>
      <c r="N74">
        <f>SUMIF(Erfassung2!BD:BD,L74,Erfassung2!BG:BG)</f>
        <v>0</v>
      </c>
      <c r="O74">
        <f t="shared" si="13"/>
        <v>0</v>
      </c>
      <c r="P74">
        <f t="shared" si="14"/>
        <v>1</v>
      </c>
    </row>
    <row r="75" spans="1:16" x14ac:dyDescent="0.25">
      <c r="A75" t="str">
        <f t="shared" si="19"/>
        <v/>
      </c>
      <c r="B75" t="str">
        <f t="shared" si="15"/>
        <v/>
      </c>
      <c r="C75" t="str">
        <f>IFERROR(_xlfn.CONCAT(VLOOKUP(B75,Member!A:I,3,0)," ",(VLOOKUP(B75,Member!A:I,4,0))),"")</f>
        <v/>
      </c>
      <c r="D75" t="str">
        <f>IFERROR(VLOOKUP(B75,Member!A:I,9,0),"")</f>
        <v/>
      </c>
      <c r="E75" s="84" t="str">
        <f t="shared" si="16"/>
        <v/>
      </c>
      <c r="F75" t="str">
        <f t="shared" si="17"/>
        <v/>
      </c>
      <c r="G75" s="118" t="str">
        <f t="shared" si="18"/>
        <v/>
      </c>
      <c r="L75" s="264">
        <f>Member!A75</f>
        <v>7724</v>
      </c>
      <c r="M75">
        <f>SUMIF(Erfassung2!BD:BD,L75,Erfassung2!BW:BW)</f>
        <v>0</v>
      </c>
      <c r="N75">
        <f>SUMIF(Erfassung2!BD:BD,L75,Erfassung2!BG:BG)</f>
        <v>0</v>
      </c>
      <c r="O75">
        <f t="shared" si="13"/>
        <v>0</v>
      </c>
      <c r="P75">
        <f t="shared" si="14"/>
        <v>1</v>
      </c>
    </row>
    <row r="76" spans="1:16" x14ac:dyDescent="0.25">
      <c r="A76" t="str">
        <f t="shared" si="19"/>
        <v/>
      </c>
      <c r="B76" t="str">
        <f t="shared" si="15"/>
        <v/>
      </c>
      <c r="C76" t="str">
        <f>IFERROR(_xlfn.CONCAT(VLOOKUP(B76,Member!A:I,3,0)," ",(VLOOKUP(B76,Member!A:I,4,0))),"")</f>
        <v/>
      </c>
      <c r="D76" t="str">
        <f>IFERROR(VLOOKUP(B76,Member!A:I,9,0),"")</f>
        <v/>
      </c>
      <c r="E76" s="84" t="str">
        <f t="shared" si="16"/>
        <v/>
      </c>
      <c r="F76" t="str">
        <f t="shared" si="17"/>
        <v/>
      </c>
      <c r="G76" s="118" t="str">
        <f t="shared" si="18"/>
        <v/>
      </c>
      <c r="L76" s="264">
        <f>Member!A76</f>
        <v>7725</v>
      </c>
      <c r="M76">
        <f>SUMIF(Erfassung2!BD:BD,L76,Erfassung2!BW:BW)</f>
        <v>0</v>
      </c>
      <c r="N76">
        <f>SUMIF(Erfassung2!BD:BD,L76,Erfassung2!BG:BG)</f>
        <v>0</v>
      </c>
      <c r="O76">
        <f t="shared" si="13"/>
        <v>0</v>
      </c>
      <c r="P76">
        <f t="shared" si="14"/>
        <v>1</v>
      </c>
    </row>
    <row r="77" spans="1:16" x14ac:dyDescent="0.25">
      <c r="A77" t="str">
        <f t="shared" si="19"/>
        <v/>
      </c>
      <c r="B77" t="str">
        <f t="shared" si="15"/>
        <v/>
      </c>
      <c r="C77" t="str">
        <f>IFERROR(_xlfn.CONCAT(VLOOKUP(B77,Member!A:I,3,0)," ",(VLOOKUP(B77,Member!A:I,4,0))),"")</f>
        <v/>
      </c>
      <c r="D77" t="str">
        <f>IFERROR(VLOOKUP(B77,Member!A:I,9,0),"")</f>
        <v/>
      </c>
      <c r="E77" s="84" t="str">
        <f t="shared" si="16"/>
        <v/>
      </c>
      <c r="F77" t="str">
        <f t="shared" si="17"/>
        <v/>
      </c>
      <c r="G77" s="118" t="str">
        <f t="shared" si="18"/>
        <v/>
      </c>
      <c r="L77" s="264">
        <f>Member!A77</f>
        <v>7734</v>
      </c>
      <c r="M77">
        <f>SUMIF(Erfassung2!BD:BD,L77,Erfassung2!BW:BW)</f>
        <v>0</v>
      </c>
      <c r="N77">
        <f>SUMIF(Erfassung2!BD:BD,L77,Erfassung2!BG:BG)</f>
        <v>0</v>
      </c>
      <c r="O77">
        <f t="shared" si="13"/>
        <v>0</v>
      </c>
      <c r="P77">
        <f t="shared" si="14"/>
        <v>1</v>
      </c>
    </row>
    <row r="78" spans="1:16" x14ac:dyDescent="0.25">
      <c r="A78" t="str">
        <f t="shared" si="19"/>
        <v/>
      </c>
      <c r="B78" t="str">
        <f t="shared" si="15"/>
        <v/>
      </c>
      <c r="C78" t="str">
        <f>IFERROR(_xlfn.CONCAT(VLOOKUP(B78,Member!A:I,3,0)," ",(VLOOKUP(B78,Member!A:I,4,0))),"")</f>
        <v/>
      </c>
      <c r="D78" t="str">
        <f>IFERROR(VLOOKUP(B78,Member!A:I,9,0),"")</f>
        <v/>
      </c>
      <c r="E78" s="84" t="str">
        <f t="shared" si="16"/>
        <v/>
      </c>
      <c r="F78" t="str">
        <f t="shared" si="17"/>
        <v/>
      </c>
      <c r="G78" s="118" t="str">
        <f t="shared" si="18"/>
        <v/>
      </c>
      <c r="L78" s="264">
        <f>Member!A78</f>
        <v>38906</v>
      </c>
      <c r="M78">
        <f>SUMIF(Erfassung2!BD:BD,L78,Erfassung2!BW:BW)</f>
        <v>0</v>
      </c>
      <c r="N78">
        <f>SUMIF(Erfassung2!BD:BD,L78,Erfassung2!BG:BG)</f>
        <v>0</v>
      </c>
      <c r="O78">
        <f t="shared" si="13"/>
        <v>0</v>
      </c>
      <c r="P78">
        <f t="shared" si="14"/>
        <v>1</v>
      </c>
    </row>
    <row r="79" spans="1:16" x14ac:dyDescent="0.25">
      <c r="A79" t="str">
        <f t="shared" si="19"/>
        <v/>
      </c>
      <c r="B79" t="str">
        <f t="shared" si="15"/>
        <v/>
      </c>
      <c r="C79" t="str">
        <f>IFERROR(_xlfn.CONCAT(VLOOKUP(B79,Member!A:I,3,0)," ",(VLOOKUP(B79,Member!A:I,4,0))),"")</f>
        <v/>
      </c>
      <c r="D79" t="str">
        <f>IFERROR(VLOOKUP(B79,Member!A:I,9,0),"")</f>
        <v/>
      </c>
      <c r="E79" s="84" t="str">
        <f t="shared" si="16"/>
        <v/>
      </c>
      <c r="F79" t="str">
        <f t="shared" si="17"/>
        <v/>
      </c>
      <c r="G79" s="118" t="str">
        <f t="shared" si="18"/>
        <v/>
      </c>
      <c r="L79" s="264">
        <f>Member!A79</f>
        <v>7005</v>
      </c>
      <c r="M79">
        <f>SUMIF(Erfassung2!BD:BD,L79,Erfassung2!BW:BW)</f>
        <v>0</v>
      </c>
      <c r="N79">
        <f>SUMIF(Erfassung2!BD:BD,L79,Erfassung2!BG:BG)</f>
        <v>0</v>
      </c>
      <c r="O79">
        <f t="shared" si="13"/>
        <v>0</v>
      </c>
      <c r="P79">
        <f t="shared" si="14"/>
        <v>1</v>
      </c>
    </row>
    <row r="80" spans="1:16" x14ac:dyDescent="0.25">
      <c r="A80" t="str">
        <f t="shared" si="19"/>
        <v/>
      </c>
      <c r="B80" t="str">
        <f t="shared" si="15"/>
        <v/>
      </c>
      <c r="C80" t="str">
        <f>IFERROR(_xlfn.CONCAT(VLOOKUP(B80,Member!A:I,3,0)," ",(VLOOKUP(B80,Member!A:I,4,0))),"")</f>
        <v/>
      </c>
      <c r="D80" t="str">
        <f>IFERROR(VLOOKUP(B80,Member!A:I,9,0),"")</f>
        <v/>
      </c>
      <c r="E80" s="84" t="str">
        <f t="shared" si="16"/>
        <v/>
      </c>
      <c r="F80" t="str">
        <f t="shared" si="17"/>
        <v/>
      </c>
      <c r="G80" s="118" t="str">
        <f t="shared" si="18"/>
        <v/>
      </c>
      <c r="L80" s="264">
        <f>Member!A80</f>
        <v>7019</v>
      </c>
      <c r="M80">
        <f>SUMIF(Erfassung2!BD:BD,L80,Erfassung2!BW:BW)</f>
        <v>0</v>
      </c>
      <c r="N80">
        <f>SUMIF(Erfassung2!BD:BD,L80,Erfassung2!BG:BG)</f>
        <v>0</v>
      </c>
      <c r="O80">
        <f t="shared" si="13"/>
        <v>0</v>
      </c>
      <c r="P80">
        <f t="shared" si="14"/>
        <v>1</v>
      </c>
    </row>
    <row r="81" spans="1:16" x14ac:dyDescent="0.25">
      <c r="A81" t="str">
        <f t="shared" si="19"/>
        <v/>
      </c>
      <c r="B81" t="str">
        <f t="shared" si="15"/>
        <v/>
      </c>
      <c r="C81" t="str">
        <f>IFERROR(_xlfn.CONCAT(VLOOKUP(B81,Member!A:I,3,0)," ",(VLOOKUP(B81,Member!A:I,4,0))),"")</f>
        <v/>
      </c>
      <c r="D81" t="str">
        <f>IFERROR(VLOOKUP(B81,Member!A:I,9,0),"")</f>
        <v/>
      </c>
      <c r="E81" s="84" t="str">
        <f t="shared" si="16"/>
        <v/>
      </c>
      <c r="F81" t="str">
        <f t="shared" si="17"/>
        <v/>
      </c>
      <c r="G81" s="118" t="str">
        <f t="shared" si="18"/>
        <v/>
      </c>
      <c r="L81" s="264">
        <f>Member!A81</f>
        <v>16080</v>
      </c>
      <c r="M81">
        <f>SUMIF(Erfassung2!BD:BD,L81,Erfassung2!BW:BW)</f>
        <v>0</v>
      </c>
      <c r="N81">
        <f>SUMIF(Erfassung2!BD:BD,L81,Erfassung2!BG:BG)</f>
        <v>0</v>
      </c>
      <c r="O81">
        <f t="shared" si="13"/>
        <v>0</v>
      </c>
      <c r="P81">
        <f t="shared" si="14"/>
        <v>1</v>
      </c>
    </row>
    <row r="82" spans="1:16" x14ac:dyDescent="0.25">
      <c r="A82" t="str">
        <f t="shared" si="19"/>
        <v/>
      </c>
      <c r="B82" t="str">
        <f t="shared" si="15"/>
        <v/>
      </c>
      <c r="C82" t="str">
        <f>IFERROR(_xlfn.CONCAT(VLOOKUP(B82,Member!A:I,3,0)," ",(VLOOKUP(B82,Member!A:I,4,0))),"")</f>
        <v/>
      </c>
      <c r="D82" t="str">
        <f>IFERROR(VLOOKUP(B82,Member!A:I,9,0),"")</f>
        <v/>
      </c>
      <c r="E82" s="84" t="str">
        <f t="shared" si="16"/>
        <v/>
      </c>
      <c r="F82" t="str">
        <f t="shared" si="17"/>
        <v/>
      </c>
      <c r="G82" s="118" t="str">
        <f t="shared" si="18"/>
        <v/>
      </c>
      <c r="L82" s="264">
        <f>Member!A82</f>
        <v>38595</v>
      </c>
      <c r="M82">
        <f>SUMIF(Erfassung2!BD:BD,L82,Erfassung2!BW:BW)</f>
        <v>0</v>
      </c>
      <c r="N82">
        <f>SUMIF(Erfassung2!BD:BD,L82,Erfassung2!BG:BG)</f>
        <v>0</v>
      </c>
      <c r="O82">
        <f t="shared" si="13"/>
        <v>0</v>
      </c>
      <c r="P82">
        <f t="shared" si="14"/>
        <v>1</v>
      </c>
    </row>
    <row r="83" spans="1:16" x14ac:dyDescent="0.25">
      <c r="A83" t="str">
        <f t="shared" si="19"/>
        <v/>
      </c>
      <c r="B83" t="str">
        <f t="shared" si="15"/>
        <v/>
      </c>
      <c r="C83" t="str">
        <f>IFERROR(_xlfn.CONCAT(VLOOKUP(B83,Member!A:I,3,0)," ",(VLOOKUP(B83,Member!A:I,4,0))),"")</f>
        <v/>
      </c>
      <c r="D83" t="str">
        <f>IFERROR(VLOOKUP(B83,Member!A:I,9,0),"")</f>
        <v/>
      </c>
      <c r="E83" s="84" t="str">
        <f t="shared" si="16"/>
        <v/>
      </c>
      <c r="F83" t="str">
        <f t="shared" si="17"/>
        <v/>
      </c>
      <c r="G83" s="118" t="str">
        <f t="shared" si="18"/>
        <v/>
      </c>
      <c r="L83" s="264">
        <f>Member!A83</f>
        <v>38236</v>
      </c>
      <c r="M83">
        <f>SUMIF(Erfassung2!BD:BD,L83,Erfassung2!BW:BW)</f>
        <v>0</v>
      </c>
      <c r="N83">
        <f>SUMIF(Erfassung2!BD:BD,L83,Erfassung2!BG:BG)</f>
        <v>0</v>
      </c>
      <c r="O83">
        <f t="shared" si="13"/>
        <v>0</v>
      </c>
      <c r="P83">
        <f t="shared" si="14"/>
        <v>1</v>
      </c>
    </row>
    <row r="84" spans="1:16" x14ac:dyDescent="0.25">
      <c r="A84" t="str">
        <f t="shared" si="19"/>
        <v/>
      </c>
      <c r="B84" t="str">
        <f t="shared" si="15"/>
        <v/>
      </c>
      <c r="C84" t="str">
        <f>IFERROR(_xlfn.CONCAT(VLOOKUP(B84,Member!A:I,3,0)," ",(VLOOKUP(B84,Member!A:I,4,0))),"")</f>
        <v/>
      </c>
      <c r="D84" t="str">
        <f>IFERROR(VLOOKUP(B84,Member!A:I,9,0),"")</f>
        <v/>
      </c>
      <c r="E84" s="84" t="str">
        <f t="shared" si="16"/>
        <v/>
      </c>
      <c r="F84" t="str">
        <f t="shared" si="17"/>
        <v/>
      </c>
      <c r="G84" s="118" t="str">
        <f t="shared" si="18"/>
        <v/>
      </c>
      <c r="L84" s="264">
        <f>Member!A84</f>
        <v>16086</v>
      </c>
      <c r="M84">
        <f>SUMIF(Erfassung2!BD:BD,L84,Erfassung2!BW:BW)</f>
        <v>0</v>
      </c>
      <c r="N84">
        <f>SUMIF(Erfassung2!BD:BD,L84,Erfassung2!BG:BG)</f>
        <v>0</v>
      </c>
      <c r="O84">
        <f t="shared" si="13"/>
        <v>0</v>
      </c>
      <c r="P84">
        <f t="shared" si="14"/>
        <v>1</v>
      </c>
    </row>
    <row r="85" spans="1:16" x14ac:dyDescent="0.25">
      <c r="A85" t="str">
        <f t="shared" si="19"/>
        <v/>
      </c>
      <c r="B85" t="str">
        <f t="shared" si="15"/>
        <v/>
      </c>
      <c r="C85" t="str">
        <f>IFERROR(_xlfn.CONCAT(VLOOKUP(B85,Member!A:I,3,0)," ",(VLOOKUP(B85,Member!A:I,4,0))),"")</f>
        <v/>
      </c>
      <c r="D85" t="str">
        <f>IFERROR(VLOOKUP(B85,Member!A:I,9,0),"")</f>
        <v/>
      </c>
      <c r="E85" s="84" t="str">
        <f t="shared" si="16"/>
        <v/>
      </c>
      <c r="F85" t="str">
        <f t="shared" si="17"/>
        <v/>
      </c>
      <c r="G85" s="118" t="str">
        <f t="shared" si="18"/>
        <v/>
      </c>
      <c r="L85" s="264">
        <f>Member!A85</f>
        <v>38909</v>
      </c>
      <c r="M85">
        <f>SUMIF(Erfassung2!BD:BD,L85,Erfassung2!BW:BW)</f>
        <v>0</v>
      </c>
      <c r="N85">
        <f>SUMIF(Erfassung2!BD:BD,L85,Erfassung2!BG:BG)</f>
        <v>0</v>
      </c>
      <c r="O85">
        <f t="shared" si="13"/>
        <v>0</v>
      </c>
      <c r="P85">
        <f t="shared" si="14"/>
        <v>1</v>
      </c>
    </row>
    <row r="86" spans="1:16" x14ac:dyDescent="0.25">
      <c r="A86" t="str">
        <f t="shared" si="19"/>
        <v/>
      </c>
      <c r="B86" t="str">
        <f t="shared" si="15"/>
        <v/>
      </c>
      <c r="C86" t="str">
        <f>IFERROR(_xlfn.CONCAT(VLOOKUP(B86,Member!A:I,3,0)," ",(VLOOKUP(B86,Member!A:I,4,0))),"")</f>
        <v/>
      </c>
      <c r="D86" t="str">
        <f>IFERROR(VLOOKUP(B86,Member!A:I,9,0),"")</f>
        <v/>
      </c>
      <c r="E86" s="84" t="str">
        <f t="shared" si="16"/>
        <v/>
      </c>
      <c r="F86" t="str">
        <f t="shared" si="17"/>
        <v/>
      </c>
      <c r="G86" s="118" t="str">
        <f t="shared" si="18"/>
        <v/>
      </c>
      <c r="L86" s="264">
        <f>Member!A86</f>
        <v>16088</v>
      </c>
      <c r="M86">
        <f>SUMIF(Erfassung2!BD:BD,L86,Erfassung2!BW:BW)</f>
        <v>0</v>
      </c>
      <c r="N86">
        <f>SUMIF(Erfassung2!BD:BD,L86,Erfassung2!BG:BG)</f>
        <v>0</v>
      </c>
      <c r="O86">
        <f t="shared" si="13"/>
        <v>0</v>
      </c>
      <c r="P86">
        <f t="shared" si="14"/>
        <v>1</v>
      </c>
    </row>
    <row r="87" spans="1:16" x14ac:dyDescent="0.25">
      <c r="A87" t="str">
        <f t="shared" si="19"/>
        <v/>
      </c>
      <c r="B87" t="str">
        <f t="shared" si="15"/>
        <v/>
      </c>
      <c r="C87" t="str">
        <f>IFERROR(_xlfn.CONCAT(VLOOKUP(B87,Member!A:I,3,0)," ",(VLOOKUP(B87,Member!A:I,4,0))),"")</f>
        <v/>
      </c>
      <c r="D87" t="str">
        <f>IFERROR(VLOOKUP(B87,Member!A:I,9,0),"")</f>
        <v/>
      </c>
      <c r="E87" s="84" t="str">
        <f t="shared" si="16"/>
        <v/>
      </c>
      <c r="F87" t="str">
        <f t="shared" si="17"/>
        <v/>
      </c>
      <c r="G87" s="118" t="str">
        <f t="shared" si="18"/>
        <v/>
      </c>
      <c r="L87" s="264">
        <f>Member!A87</f>
        <v>16092</v>
      </c>
      <c r="M87">
        <f>SUMIF(Erfassung2!BD:BD,L87,Erfassung2!BW:BW)</f>
        <v>0</v>
      </c>
      <c r="N87">
        <f>SUMIF(Erfassung2!BD:BD,L87,Erfassung2!BG:BG)</f>
        <v>0</v>
      </c>
      <c r="O87">
        <f t="shared" si="13"/>
        <v>0</v>
      </c>
      <c r="P87">
        <f t="shared" si="14"/>
        <v>1</v>
      </c>
    </row>
    <row r="88" spans="1:16" x14ac:dyDescent="0.25">
      <c r="A88" t="str">
        <f t="shared" si="19"/>
        <v/>
      </c>
      <c r="B88" t="str">
        <f t="shared" si="15"/>
        <v/>
      </c>
      <c r="C88" t="str">
        <f>IFERROR(_xlfn.CONCAT(VLOOKUP(B88,Member!A:I,3,0)," ",(VLOOKUP(B88,Member!A:I,4,0))),"")</f>
        <v/>
      </c>
      <c r="D88" t="str">
        <f>IFERROR(VLOOKUP(B88,Member!A:I,9,0),"")</f>
        <v/>
      </c>
      <c r="E88" s="84" t="str">
        <f t="shared" si="16"/>
        <v/>
      </c>
      <c r="F88" t="str">
        <f t="shared" si="17"/>
        <v/>
      </c>
      <c r="G88" s="118" t="str">
        <f t="shared" si="18"/>
        <v/>
      </c>
      <c r="L88" s="264">
        <f>Member!A88</f>
        <v>16083</v>
      </c>
      <c r="M88">
        <f>SUMIF(Erfassung2!BD:BD,L88,Erfassung2!BW:BW)</f>
        <v>0</v>
      </c>
      <c r="N88">
        <f>SUMIF(Erfassung2!BD:BD,L88,Erfassung2!BG:BG)</f>
        <v>0</v>
      </c>
      <c r="O88">
        <f t="shared" si="13"/>
        <v>0</v>
      </c>
      <c r="P88">
        <f t="shared" si="14"/>
        <v>1</v>
      </c>
    </row>
    <row r="89" spans="1:16" x14ac:dyDescent="0.25">
      <c r="A89" t="str">
        <f t="shared" si="19"/>
        <v/>
      </c>
      <c r="B89" t="str">
        <f t="shared" si="15"/>
        <v/>
      </c>
      <c r="C89" t="str">
        <f>IFERROR(_xlfn.CONCAT(VLOOKUP(B89,Member!A:I,3,0)," ",(VLOOKUP(B89,Member!A:I,4,0))),"")</f>
        <v/>
      </c>
      <c r="D89" t="str">
        <f>IFERROR(VLOOKUP(B89,Member!A:I,9,0),"")</f>
        <v/>
      </c>
      <c r="E89" s="84" t="str">
        <f t="shared" si="16"/>
        <v/>
      </c>
      <c r="F89" t="str">
        <f t="shared" si="17"/>
        <v/>
      </c>
      <c r="G89" s="118" t="str">
        <f t="shared" si="18"/>
        <v/>
      </c>
      <c r="L89" s="264">
        <f>Member!A89</f>
        <v>38597</v>
      </c>
      <c r="M89">
        <f>SUMIF(Erfassung2!BD:BD,L89,Erfassung2!BW:BW)</f>
        <v>0</v>
      </c>
      <c r="N89">
        <f>SUMIF(Erfassung2!BD:BD,L89,Erfassung2!BG:BG)</f>
        <v>0</v>
      </c>
      <c r="O89">
        <f t="shared" si="13"/>
        <v>0</v>
      </c>
      <c r="P89">
        <f t="shared" si="14"/>
        <v>1</v>
      </c>
    </row>
    <row r="90" spans="1:16" x14ac:dyDescent="0.25">
      <c r="A90" t="str">
        <f t="shared" si="19"/>
        <v/>
      </c>
      <c r="B90" t="str">
        <f t="shared" si="15"/>
        <v/>
      </c>
      <c r="C90" t="str">
        <f>IFERROR(_xlfn.CONCAT(VLOOKUP(B90,Member!A:I,3,0)," ",(VLOOKUP(B90,Member!A:I,4,0))),"")</f>
        <v/>
      </c>
      <c r="D90" t="str">
        <f>IFERROR(VLOOKUP(B90,Member!A:I,9,0),"")</f>
        <v/>
      </c>
      <c r="E90" s="84" t="str">
        <f t="shared" si="16"/>
        <v/>
      </c>
      <c r="F90" t="str">
        <f t="shared" si="17"/>
        <v/>
      </c>
      <c r="G90" s="118" t="str">
        <f t="shared" si="18"/>
        <v/>
      </c>
      <c r="L90" s="264">
        <f>Member!A90</f>
        <v>38956</v>
      </c>
      <c r="M90">
        <f>SUMIF(Erfassung2!BD:BD,L90,Erfassung2!BW:BW)</f>
        <v>0</v>
      </c>
      <c r="N90">
        <f>SUMIF(Erfassung2!BD:BD,L90,Erfassung2!BG:BG)</f>
        <v>0</v>
      </c>
      <c r="O90">
        <f t="shared" si="13"/>
        <v>0</v>
      </c>
      <c r="P90">
        <f t="shared" si="14"/>
        <v>1</v>
      </c>
    </row>
    <row r="91" spans="1:16" x14ac:dyDescent="0.25">
      <c r="A91" t="str">
        <f t="shared" si="19"/>
        <v/>
      </c>
      <c r="B91" t="str">
        <f t="shared" si="15"/>
        <v/>
      </c>
      <c r="C91" t="str">
        <f>IFERROR(_xlfn.CONCAT(VLOOKUP(B91,Member!A:I,3,0)," ",(VLOOKUP(B91,Member!A:I,4,0))),"")</f>
        <v/>
      </c>
      <c r="D91" t="str">
        <f>IFERROR(VLOOKUP(B91,Member!A:I,9,0),"")</f>
        <v/>
      </c>
      <c r="E91" s="84" t="str">
        <f t="shared" si="16"/>
        <v/>
      </c>
      <c r="F91" t="str">
        <f t="shared" si="17"/>
        <v/>
      </c>
      <c r="G91" s="118" t="str">
        <f t="shared" si="18"/>
        <v/>
      </c>
      <c r="L91" s="264">
        <f>Member!A91</f>
        <v>16864</v>
      </c>
      <c r="M91">
        <f>SUMIF(Erfassung2!BD:BD,L91,Erfassung2!BW:BW)</f>
        <v>0</v>
      </c>
      <c r="N91">
        <f>SUMIF(Erfassung2!BD:BD,L91,Erfassung2!BG:BG)</f>
        <v>0</v>
      </c>
      <c r="O91">
        <f t="shared" si="13"/>
        <v>0</v>
      </c>
      <c r="P91">
        <f t="shared" si="14"/>
        <v>1</v>
      </c>
    </row>
    <row r="92" spans="1:16" x14ac:dyDescent="0.25">
      <c r="A92" t="str">
        <f t="shared" si="19"/>
        <v/>
      </c>
      <c r="B92" t="str">
        <f t="shared" si="15"/>
        <v/>
      </c>
      <c r="C92" t="str">
        <f>IFERROR(_xlfn.CONCAT(VLOOKUP(B92,Member!A:I,3,0)," ",(VLOOKUP(B92,Member!A:I,4,0))),"")</f>
        <v/>
      </c>
      <c r="D92" t="str">
        <f>IFERROR(VLOOKUP(B92,Member!A:I,9,0),"")</f>
        <v/>
      </c>
      <c r="E92" s="84" t="str">
        <f t="shared" si="16"/>
        <v/>
      </c>
      <c r="F92" t="str">
        <f t="shared" si="17"/>
        <v/>
      </c>
      <c r="G92" s="118" t="str">
        <f t="shared" si="18"/>
        <v/>
      </c>
      <c r="L92" s="264">
        <f>Member!A92</f>
        <v>16999</v>
      </c>
      <c r="M92">
        <f>SUMIF(Erfassung2!BD:BD,L92,Erfassung2!BW:BW)</f>
        <v>0</v>
      </c>
      <c r="N92">
        <f>SUMIF(Erfassung2!BD:BD,L92,Erfassung2!BG:BG)</f>
        <v>0</v>
      </c>
      <c r="O92">
        <f t="shared" si="13"/>
        <v>0</v>
      </c>
      <c r="P92">
        <f t="shared" si="14"/>
        <v>1</v>
      </c>
    </row>
    <row r="93" spans="1:16" x14ac:dyDescent="0.25">
      <c r="A93" t="str">
        <f t="shared" si="19"/>
        <v/>
      </c>
      <c r="B93" t="str">
        <f t="shared" si="15"/>
        <v/>
      </c>
      <c r="C93" t="str">
        <f>IFERROR(_xlfn.CONCAT(VLOOKUP(B93,Member!A:I,3,0)," ",(VLOOKUP(B93,Member!A:I,4,0))),"")</f>
        <v/>
      </c>
      <c r="D93" t="str">
        <f>IFERROR(VLOOKUP(B93,Member!A:I,9,0),"")</f>
        <v/>
      </c>
      <c r="E93" s="84" t="str">
        <f t="shared" si="16"/>
        <v/>
      </c>
      <c r="F93" t="str">
        <f t="shared" si="17"/>
        <v/>
      </c>
      <c r="G93" s="118" t="str">
        <f t="shared" si="18"/>
        <v/>
      </c>
      <c r="L93" s="264">
        <f>Member!A93</f>
        <v>25945</v>
      </c>
      <c r="M93">
        <f>SUMIF(Erfassung2!BD:BD,L93,Erfassung2!BW:BW)</f>
        <v>0</v>
      </c>
      <c r="N93">
        <f>SUMIF(Erfassung2!BD:BD,L93,Erfassung2!BG:BG)</f>
        <v>0</v>
      </c>
      <c r="O93">
        <f t="shared" si="13"/>
        <v>0</v>
      </c>
      <c r="P93">
        <f t="shared" si="14"/>
        <v>1</v>
      </c>
    </row>
    <row r="94" spans="1:16" x14ac:dyDescent="0.25">
      <c r="A94" t="str">
        <f t="shared" si="19"/>
        <v/>
      </c>
      <c r="B94" t="str">
        <f t="shared" si="15"/>
        <v/>
      </c>
      <c r="C94" t="str">
        <f>IFERROR(_xlfn.CONCAT(VLOOKUP(B94,Member!A:I,3,0)," ",(VLOOKUP(B94,Member!A:I,4,0))),"")</f>
        <v/>
      </c>
      <c r="D94" t="str">
        <f>IFERROR(VLOOKUP(B94,Member!A:I,9,0),"")</f>
        <v/>
      </c>
      <c r="E94" s="84" t="str">
        <f t="shared" si="16"/>
        <v/>
      </c>
      <c r="F94" t="str">
        <f t="shared" si="17"/>
        <v/>
      </c>
      <c r="G94" s="118" t="str">
        <f t="shared" si="18"/>
        <v/>
      </c>
      <c r="L94" s="264">
        <f>Member!A94</f>
        <v>38034</v>
      </c>
      <c r="M94">
        <f>SUMIF(Erfassung2!BD:BD,L94,Erfassung2!BW:BW)</f>
        <v>0</v>
      </c>
      <c r="N94">
        <f>SUMIF(Erfassung2!BD:BD,L94,Erfassung2!BG:BG)</f>
        <v>0</v>
      </c>
      <c r="O94">
        <f t="shared" si="13"/>
        <v>0</v>
      </c>
      <c r="P94">
        <f t="shared" si="14"/>
        <v>1</v>
      </c>
    </row>
    <row r="95" spans="1:16" x14ac:dyDescent="0.25">
      <c r="A95" t="str">
        <f t="shared" si="19"/>
        <v/>
      </c>
      <c r="B95" t="str">
        <f t="shared" si="15"/>
        <v/>
      </c>
      <c r="C95" t="str">
        <f>IFERROR(_xlfn.CONCAT(VLOOKUP(B95,Member!A:I,3,0)," ",(VLOOKUP(B95,Member!A:I,4,0))),"")</f>
        <v/>
      </c>
      <c r="D95" t="str">
        <f>IFERROR(VLOOKUP(B95,Member!A:I,9,0),"")</f>
        <v/>
      </c>
      <c r="E95" s="84" t="str">
        <f t="shared" si="16"/>
        <v/>
      </c>
      <c r="F95" t="str">
        <f t="shared" si="17"/>
        <v/>
      </c>
      <c r="G95" s="118" t="str">
        <f t="shared" si="18"/>
        <v/>
      </c>
      <c r="L95" s="264">
        <f>Member!A95</f>
        <v>38033</v>
      </c>
      <c r="M95">
        <f>SUMIF(Erfassung2!BD:BD,L95,Erfassung2!BW:BW)</f>
        <v>0</v>
      </c>
      <c r="N95">
        <f>SUMIF(Erfassung2!BD:BD,L95,Erfassung2!BG:BG)</f>
        <v>0</v>
      </c>
      <c r="O95">
        <f t="shared" si="13"/>
        <v>0</v>
      </c>
      <c r="P95">
        <f t="shared" si="14"/>
        <v>1</v>
      </c>
    </row>
    <row r="96" spans="1:16" x14ac:dyDescent="0.25">
      <c r="A96" t="str">
        <f t="shared" si="19"/>
        <v/>
      </c>
      <c r="B96" t="str">
        <f t="shared" si="15"/>
        <v/>
      </c>
      <c r="C96" t="str">
        <f>IFERROR(_xlfn.CONCAT(VLOOKUP(B96,Member!A:I,3,0)," ",(VLOOKUP(B96,Member!A:I,4,0))),"")</f>
        <v/>
      </c>
      <c r="D96" t="str">
        <f>IFERROR(VLOOKUP(B96,Member!A:I,9,0),"")</f>
        <v/>
      </c>
      <c r="E96" s="84" t="str">
        <f t="shared" si="16"/>
        <v/>
      </c>
      <c r="F96" t="str">
        <f t="shared" si="17"/>
        <v/>
      </c>
      <c r="G96" s="118" t="str">
        <f t="shared" si="18"/>
        <v/>
      </c>
      <c r="L96" s="264">
        <f>Member!A96</f>
        <v>38270</v>
      </c>
      <c r="M96">
        <f>SUMIF(Erfassung2!BD:BD,L96,Erfassung2!BW:BW)</f>
        <v>0</v>
      </c>
      <c r="N96">
        <f>SUMIF(Erfassung2!BD:BD,L96,Erfassung2!BG:BG)</f>
        <v>0</v>
      </c>
      <c r="O96">
        <f t="shared" si="13"/>
        <v>0</v>
      </c>
      <c r="P96">
        <f t="shared" si="14"/>
        <v>1</v>
      </c>
    </row>
    <row r="97" spans="1:16" x14ac:dyDescent="0.25">
      <c r="A97" t="str">
        <f t="shared" si="19"/>
        <v/>
      </c>
      <c r="B97" t="str">
        <f t="shared" si="15"/>
        <v/>
      </c>
      <c r="C97" t="str">
        <f>IFERROR(_xlfn.CONCAT(VLOOKUP(B97,Member!A:I,3,0)," ",(VLOOKUP(B97,Member!A:I,4,0))),"")</f>
        <v/>
      </c>
      <c r="D97" t="str">
        <f>IFERROR(VLOOKUP(B97,Member!A:I,9,0),"")</f>
        <v/>
      </c>
      <c r="E97" s="84" t="str">
        <f t="shared" si="16"/>
        <v/>
      </c>
      <c r="F97" t="str">
        <f t="shared" si="17"/>
        <v/>
      </c>
      <c r="G97" s="118" t="str">
        <f t="shared" si="18"/>
        <v/>
      </c>
      <c r="L97" s="264">
        <f>Member!A97</f>
        <v>38565</v>
      </c>
      <c r="M97">
        <f>SUMIF(Erfassung2!BD:BD,L97,Erfassung2!BW:BW)</f>
        <v>0</v>
      </c>
      <c r="N97">
        <f>SUMIF(Erfassung2!BD:BD,L97,Erfassung2!BG:BG)</f>
        <v>0</v>
      </c>
      <c r="O97">
        <f t="shared" si="13"/>
        <v>0</v>
      </c>
      <c r="P97">
        <f t="shared" si="14"/>
        <v>1</v>
      </c>
    </row>
    <row r="98" spans="1:16" x14ac:dyDescent="0.25">
      <c r="A98" t="str">
        <f t="shared" si="19"/>
        <v/>
      </c>
      <c r="B98" t="str">
        <f t="shared" si="15"/>
        <v/>
      </c>
      <c r="C98" t="str">
        <f>IFERROR(_xlfn.CONCAT(VLOOKUP(B98,Member!A:I,3,0)," ",(VLOOKUP(B98,Member!A:I,4,0))),"")</f>
        <v/>
      </c>
      <c r="D98" t="str">
        <f>IFERROR(VLOOKUP(B98,Member!A:I,9,0),"")</f>
        <v/>
      </c>
      <c r="E98" s="84" t="str">
        <f t="shared" si="16"/>
        <v/>
      </c>
      <c r="F98" t="str">
        <f t="shared" si="17"/>
        <v/>
      </c>
      <c r="G98" s="118" t="str">
        <f t="shared" si="18"/>
        <v/>
      </c>
      <c r="L98" s="264">
        <f>Member!A98</f>
        <v>38237</v>
      </c>
      <c r="M98">
        <f>SUMIF(Erfassung2!BD:BD,L98,Erfassung2!BW:BW)</f>
        <v>0</v>
      </c>
      <c r="N98">
        <f>SUMIF(Erfassung2!BD:BD,L98,Erfassung2!BG:BG)</f>
        <v>0</v>
      </c>
      <c r="O98">
        <f t="shared" si="13"/>
        <v>0</v>
      </c>
      <c r="P98">
        <f t="shared" si="14"/>
        <v>1</v>
      </c>
    </row>
    <row r="99" spans="1:16" x14ac:dyDescent="0.25">
      <c r="A99" t="str">
        <f t="shared" si="19"/>
        <v/>
      </c>
      <c r="B99" t="str">
        <f t="shared" si="15"/>
        <v/>
      </c>
      <c r="C99" t="str">
        <f>IFERROR(_xlfn.CONCAT(VLOOKUP(B99,Member!A:I,3,0)," ",(VLOOKUP(B99,Member!A:I,4,0))),"")</f>
        <v/>
      </c>
      <c r="D99" t="str">
        <f>IFERROR(VLOOKUP(B99,Member!A:I,9,0),"")</f>
        <v/>
      </c>
      <c r="E99" s="84" t="str">
        <f t="shared" si="16"/>
        <v/>
      </c>
      <c r="F99" t="str">
        <f t="shared" si="17"/>
        <v/>
      </c>
      <c r="G99" s="118" t="str">
        <f t="shared" si="18"/>
        <v/>
      </c>
      <c r="L99" s="264">
        <f>Member!A99</f>
        <v>38183</v>
      </c>
      <c r="M99">
        <f>SUMIF(Erfassung2!BD:BD,L99,Erfassung2!BW:BW)</f>
        <v>0</v>
      </c>
      <c r="N99">
        <f>SUMIF(Erfassung2!BD:BD,L99,Erfassung2!BG:BG)</f>
        <v>0</v>
      </c>
      <c r="O99">
        <f t="shared" si="13"/>
        <v>0</v>
      </c>
      <c r="P99">
        <f t="shared" si="14"/>
        <v>1</v>
      </c>
    </row>
    <row r="100" spans="1:16" x14ac:dyDescent="0.25">
      <c r="A100" t="str">
        <f t="shared" si="19"/>
        <v/>
      </c>
      <c r="B100" t="str">
        <f t="shared" si="15"/>
        <v/>
      </c>
      <c r="C100" t="str">
        <f>IFERROR(_xlfn.CONCAT(VLOOKUP(B100,Member!A:I,3,0)," ",(VLOOKUP(B100,Member!A:I,4,0))),"")</f>
        <v/>
      </c>
      <c r="D100" t="str">
        <f>IFERROR(VLOOKUP(B100,Member!A:I,9,0),"")</f>
        <v/>
      </c>
      <c r="E100" s="84" t="str">
        <f t="shared" si="16"/>
        <v/>
      </c>
      <c r="F100" t="str">
        <f t="shared" si="17"/>
        <v/>
      </c>
      <c r="G100" s="118" t="str">
        <f t="shared" si="18"/>
        <v/>
      </c>
      <c r="L100" s="264">
        <f>Member!A100</f>
        <v>38322</v>
      </c>
      <c r="M100">
        <f>SUMIF(Erfassung2!BD:BD,L100,Erfassung2!BW:BW)</f>
        <v>0</v>
      </c>
      <c r="N100">
        <f>SUMIF(Erfassung2!BD:BD,L100,Erfassung2!BG:BG)</f>
        <v>0</v>
      </c>
      <c r="O100">
        <f t="shared" si="13"/>
        <v>0</v>
      </c>
      <c r="P100">
        <f t="shared" si="14"/>
        <v>1</v>
      </c>
    </row>
    <row r="101" spans="1:16" x14ac:dyDescent="0.25">
      <c r="A101" t="str">
        <f t="shared" si="19"/>
        <v/>
      </c>
      <c r="B101" t="str">
        <f>IFERROR(INDEX(L:L,MATCH(A101,P:P,0)),"")</f>
        <v/>
      </c>
      <c r="C101" t="str">
        <f>IFERROR(_xlfn.CONCAT(VLOOKUP(B101,Member!A:I,3,0)," ",(VLOOKUP(B101,Member!A:I,4,0))),"")</f>
        <v/>
      </c>
      <c r="D101" t="str">
        <f>IFERROR(VLOOKUP(B101,Member!A:I,9,0),"")</f>
        <v/>
      </c>
      <c r="E101" s="84" t="str">
        <f t="shared" si="16"/>
        <v/>
      </c>
      <c r="F101" t="str">
        <f t="shared" si="17"/>
        <v/>
      </c>
      <c r="G101" s="118" t="str">
        <f t="shared" si="18"/>
        <v/>
      </c>
      <c r="L101" s="264">
        <f>Member!A101</f>
        <v>38250</v>
      </c>
      <c r="M101">
        <f>SUMIF(Erfassung2!BD:BD,L101,Erfassung2!BW:BW)</f>
        <v>0</v>
      </c>
      <c r="N101">
        <f>SUMIF(Erfassung2!BD:BD,L101,Erfassung2!BG:BG)</f>
        <v>0</v>
      </c>
      <c r="O101">
        <f t="shared" si="13"/>
        <v>0</v>
      </c>
      <c r="P101">
        <f t="shared" si="14"/>
        <v>1</v>
      </c>
    </row>
    <row r="102" spans="1:16" x14ac:dyDescent="0.25">
      <c r="A102" t="str">
        <f t="shared" si="19"/>
        <v/>
      </c>
      <c r="B102" t="str">
        <f>IFERROR(INDEX(L:L,MATCH(A102,P:P,0)),"")</f>
        <v/>
      </c>
      <c r="C102" t="str">
        <f>IFERROR(_xlfn.CONCAT(VLOOKUP(B102,Member!A:I,3,0)," ",(VLOOKUP(B102,Member!A:I,4,0))),"")</f>
        <v/>
      </c>
      <c r="D102" t="str">
        <f>IFERROR(VLOOKUP(B102,Member!A:I,9,0),"")</f>
        <v/>
      </c>
      <c r="E102" s="84" t="str">
        <f t="shared" si="16"/>
        <v/>
      </c>
      <c r="F102" t="str">
        <f t="shared" si="17"/>
        <v/>
      </c>
      <c r="G102" s="118" t="str">
        <f t="shared" si="18"/>
        <v/>
      </c>
      <c r="L102" s="264">
        <f>Member!A102</f>
        <v>38898</v>
      </c>
      <c r="M102">
        <f>SUMIF(Erfassung2!BD:BD,L102,Erfassung2!BW:BW)</f>
        <v>0</v>
      </c>
      <c r="N102">
        <f>SUMIF(Erfassung2!BD:BD,L102,Erfassung2!BG:BG)</f>
        <v>0</v>
      </c>
      <c r="O102">
        <f t="shared" si="13"/>
        <v>0</v>
      </c>
      <c r="P102">
        <f t="shared" si="14"/>
        <v>1</v>
      </c>
    </row>
    <row r="103" spans="1:16" x14ac:dyDescent="0.25">
      <c r="A103" t="str">
        <f t="shared" si="19"/>
        <v/>
      </c>
      <c r="B103" t="str">
        <f>IFERROR(INDEX(L:L,MATCH(A103,P:P,0)),"")</f>
        <v/>
      </c>
      <c r="C103" t="str">
        <f>IFERROR(_xlfn.CONCAT(VLOOKUP(B103,Member!A:I,3,0)," ",(VLOOKUP(B103,Member!A:I,4,0))),"")</f>
        <v/>
      </c>
      <c r="D103" t="str">
        <f>IFERROR(VLOOKUP(B103,Member!A:I,9,0),"")</f>
        <v/>
      </c>
      <c r="E103" s="84" t="str">
        <f t="shared" si="16"/>
        <v/>
      </c>
      <c r="F103" t="str">
        <f t="shared" si="17"/>
        <v/>
      </c>
      <c r="G103" s="118" t="str">
        <f t="shared" si="18"/>
        <v/>
      </c>
      <c r="L103" s="264">
        <f>Member!A103</f>
        <v>38899</v>
      </c>
      <c r="M103">
        <f>SUMIF(Erfassung2!BD:BD,L103,Erfassung2!BW:BW)</f>
        <v>0</v>
      </c>
      <c r="N103">
        <f>SUMIF(Erfassung2!BD:BD,L103,Erfassung2!BG:BG)</f>
        <v>0</v>
      </c>
      <c r="O103">
        <f t="shared" si="13"/>
        <v>0</v>
      </c>
      <c r="P103">
        <f t="shared" si="14"/>
        <v>1</v>
      </c>
    </row>
    <row r="104" spans="1:16" x14ac:dyDescent="0.25">
      <c r="A104" t="str">
        <f t="shared" si="19"/>
        <v/>
      </c>
      <c r="B104" t="str">
        <f>IFERROR(INDEX(L:L,MATCH(A104,P:P,0)),"")</f>
        <v/>
      </c>
      <c r="C104" t="str">
        <f>IFERROR(_xlfn.CONCAT(VLOOKUP(B104,Member!A:I,3,0)," ",(VLOOKUP(B104,Member!A:I,4,0))),"")</f>
        <v/>
      </c>
      <c r="D104" t="str">
        <f>IFERROR(VLOOKUP(B104,Member!A:I,9,0),"")</f>
        <v/>
      </c>
      <c r="E104" s="84" t="str">
        <f t="shared" si="16"/>
        <v/>
      </c>
      <c r="F104" t="str">
        <f t="shared" si="17"/>
        <v/>
      </c>
      <c r="G104" s="118" t="str">
        <f t="shared" si="18"/>
        <v/>
      </c>
      <c r="L104" s="264">
        <f>Member!A104</f>
        <v>38789</v>
      </c>
      <c r="M104">
        <f>SUMIF(Erfassung2!BD:BD,L104,Erfassung2!BW:BW)</f>
        <v>0</v>
      </c>
      <c r="N104">
        <f>SUMIF(Erfassung2!BD:BD,L104,Erfassung2!BG:BG)</f>
        <v>0</v>
      </c>
      <c r="O104">
        <f t="shared" si="13"/>
        <v>0</v>
      </c>
      <c r="P104">
        <f t="shared" si="14"/>
        <v>1</v>
      </c>
    </row>
    <row r="105" spans="1:16" x14ac:dyDescent="0.25">
      <c r="C105" t="str">
        <f>IFERROR(_xlfn.CONCAT(VLOOKUP(B105,Member!A:I,3,0)," ",(VLOOKUP(B105,Member!A:I,4,0))),"")</f>
        <v/>
      </c>
      <c r="D105" t="str">
        <f>IFERROR(VLOOKUP(B105,Member!A:I,9,0),"")</f>
        <v/>
      </c>
      <c r="L105" s="264">
        <f>Member!A105</f>
        <v>25064</v>
      </c>
      <c r="M105">
        <f>SUMIF(Erfassung2!BD:BD,L105,Erfassung2!BW:BW)</f>
        <v>0</v>
      </c>
      <c r="N105">
        <f>SUMIF(Erfassung2!BD:BD,L105,Erfassung2!BG:BG)</f>
        <v>0</v>
      </c>
      <c r="O105">
        <f t="shared" si="13"/>
        <v>0</v>
      </c>
      <c r="P105">
        <f t="shared" si="14"/>
        <v>1</v>
      </c>
    </row>
    <row r="106" spans="1:16" x14ac:dyDescent="0.25">
      <c r="C106" t="str">
        <f>IFERROR(_xlfn.CONCAT(VLOOKUP(B106,Member!A:I,3,0)," ",(VLOOKUP(B106,Member!A:I,4,0))),"")</f>
        <v/>
      </c>
      <c r="D106" t="str">
        <f>IFERROR(VLOOKUP(B106,Member!A:I,9,0),"")</f>
        <v/>
      </c>
      <c r="L106" s="264">
        <f>Member!A106</f>
        <v>38926</v>
      </c>
      <c r="M106">
        <f>SUMIF(Erfassung2!BD:BD,L106,Erfassung2!BW:BW)</f>
        <v>0</v>
      </c>
      <c r="N106">
        <f>SUMIF(Erfassung2!BD:BD,L106,Erfassung2!BG:BG)</f>
        <v>0</v>
      </c>
      <c r="O106">
        <f t="shared" si="13"/>
        <v>0</v>
      </c>
      <c r="P106">
        <f t="shared" si="14"/>
        <v>1</v>
      </c>
    </row>
    <row r="107" spans="1:16" x14ac:dyDescent="0.25">
      <c r="C107" t="str">
        <f>IFERROR(_xlfn.CONCAT(VLOOKUP(B107,Member!A:I,3,0)," ",(VLOOKUP(B107,Member!A:I,4,0))),"")</f>
        <v/>
      </c>
      <c r="D107" t="str">
        <f>IFERROR(VLOOKUP(B107,Member!A:I,9,0),"")</f>
        <v/>
      </c>
      <c r="L107" s="264">
        <f>Member!A107</f>
        <v>38684</v>
      </c>
      <c r="M107">
        <f>SUMIF(Erfassung2!BD:BD,L107,Erfassung2!BW:BW)</f>
        <v>0</v>
      </c>
      <c r="N107">
        <f>SUMIF(Erfassung2!BD:BD,L107,Erfassung2!BG:BG)</f>
        <v>0</v>
      </c>
      <c r="O107">
        <f t="shared" si="13"/>
        <v>0</v>
      </c>
      <c r="P107">
        <f t="shared" si="14"/>
        <v>1</v>
      </c>
    </row>
    <row r="108" spans="1:16" x14ac:dyDescent="0.25">
      <c r="C108" t="str">
        <f>IFERROR(_xlfn.CONCAT(VLOOKUP(B108,Member!A:I,3,0)," ",(VLOOKUP(B108,Member!A:I,4,0))),"")</f>
        <v/>
      </c>
      <c r="D108" t="str">
        <f>IFERROR(VLOOKUP(B108,Member!A:I,9,0),"")</f>
        <v/>
      </c>
      <c r="L108" s="264">
        <f>Member!A108</f>
        <v>38731</v>
      </c>
      <c r="M108">
        <f>SUMIF(Erfassung2!BD:BD,L108,Erfassung2!BW:BW)</f>
        <v>0</v>
      </c>
      <c r="N108">
        <f>SUMIF(Erfassung2!BD:BD,L108,Erfassung2!BG:BG)</f>
        <v>0</v>
      </c>
      <c r="O108">
        <f t="shared" si="13"/>
        <v>0</v>
      </c>
      <c r="P108">
        <f t="shared" si="14"/>
        <v>1</v>
      </c>
    </row>
    <row r="109" spans="1:16" x14ac:dyDescent="0.25">
      <c r="C109" t="str">
        <f>IFERROR(_xlfn.CONCAT(VLOOKUP(B109,Member!A:I,3,0)," ",(VLOOKUP(B109,Member!A:I,4,0))),"")</f>
        <v/>
      </c>
      <c r="D109" t="str">
        <f>IFERROR(VLOOKUP(B109,Member!A:I,9,0),"")</f>
        <v/>
      </c>
      <c r="L109" s="264">
        <f>Member!A109</f>
        <v>10706</v>
      </c>
      <c r="M109">
        <f>SUMIF(Erfassung2!BD:BD,L109,Erfassung2!BW:BW)</f>
        <v>0</v>
      </c>
      <c r="N109">
        <f>SUMIF(Erfassung2!BD:BD,L109,Erfassung2!BG:BG)</f>
        <v>0</v>
      </c>
      <c r="O109">
        <f t="shared" si="13"/>
        <v>0</v>
      </c>
      <c r="P109">
        <f t="shared" si="14"/>
        <v>1</v>
      </c>
    </row>
    <row r="110" spans="1:16" x14ac:dyDescent="0.25">
      <c r="C110" t="str">
        <f>IFERROR(_xlfn.CONCAT(VLOOKUP(B110,Member!A:I,3,0)," ",(VLOOKUP(B110,Member!A:I,4,0))),"")</f>
        <v/>
      </c>
      <c r="D110" t="str">
        <f>IFERROR(VLOOKUP(B110,Member!A:I,9,0),"")</f>
        <v/>
      </c>
      <c r="L110" s="264">
        <f>Member!A110</f>
        <v>38173</v>
      </c>
      <c r="M110">
        <f>SUMIF(Erfassung2!BD:BD,L110,Erfassung2!BW:BW)</f>
        <v>0</v>
      </c>
      <c r="N110">
        <f>SUMIF(Erfassung2!BD:BD,L110,Erfassung2!BG:BG)</f>
        <v>0</v>
      </c>
      <c r="O110">
        <f t="shared" si="13"/>
        <v>0</v>
      </c>
      <c r="P110">
        <f t="shared" si="14"/>
        <v>1</v>
      </c>
    </row>
    <row r="111" spans="1:16" x14ac:dyDescent="0.25">
      <c r="C111" t="str">
        <f>IFERROR(_xlfn.CONCAT(VLOOKUP(B111,Member!A:I,3,0)," ",(VLOOKUP(B111,Member!A:I,4,0))),"")</f>
        <v/>
      </c>
      <c r="D111" t="str">
        <f>IFERROR(VLOOKUP(B111,Member!A:I,9,0),"")</f>
        <v/>
      </c>
      <c r="L111" s="264">
        <f>Member!A111</f>
        <v>38971</v>
      </c>
      <c r="M111">
        <f>SUMIF(Erfassung2!BD:BD,L111,Erfassung2!BW:BW)</f>
        <v>0</v>
      </c>
      <c r="N111">
        <f>SUMIF(Erfassung2!BD:BD,L111,Erfassung2!BG:BG)</f>
        <v>0</v>
      </c>
      <c r="O111">
        <f t="shared" si="13"/>
        <v>0</v>
      </c>
      <c r="P111">
        <f t="shared" si="14"/>
        <v>1</v>
      </c>
    </row>
    <row r="112" spans="1:16" x14ac:dyDescent="0.25">
      <c r="C112" t="str">
        <f>IFERROR(_xlfn.CONCAT(VLOOKUP(B112,Member!A:I,3,0)," ",(VLOOKUP(B112,Member!A:I,4,0))),"")</f>
        <v/>
      </c>
      <c r="D112" t="str">
        <f>IFERROR(VLOOKUP(B112,Member!A:I,9,0),"")</f>
        <v/>
      </c>
      <c r="L112" s="264">
        <f>Member!A112</f>
        <v>38172</v>
      </c>
      <c r="M112">
        <f>SUMIF(Erfassung2!BD:BD,L112,Erfassung2!BW:BW)</f>
        <v>0</v>
      </c>
      <c r="N112">
        <f>SUMIF(Erfassung2!BD:BD,L112,Erfassung2!BG:BG)</f>
        <v>0</v>
      </c>
      <c r="O112">
        <f t="shared" si="13"/>
        <v>0</v>
      </c>
      <c r="P112">
        <f t="shared" si="14"/>
        <v>1</v>
      </c>
    </row>
    <row r="113" spans="3:16" x14ac:dyDescent="0.25">
      <c r="C113" t="str">
        <f>IFERROR(_xlfn.CONCAT(VLOOKUP(B113,Member!A:I,3,0)," ",(VLOOKUP(B113,Member!A:I,4,0))),"")</f>
        <v/>
      </c>
      <c r="D113" t="str">
        <f>IFERROR(VLOOKUP(B113,Member!A:I,9,0),"")</f>
        <v/>
      </c>
      <c r="L113" s="264">
        <f>Member!A113</f>
        <v>7926</v>
      </c>
      <c r="M113">
        <f>SUMIF(Erfassung2!BD:BD,L113,Erfassung2!BW:BW)</f>
        <v>0</v>
      </c>
      <c r="N113">
        <f>SUMIF(Erfassung2!BD:BD,L113,Erfassung2!BG:BG)</f>
        <v>0</v>
      </c>
      <c r="O113">
        <f t="shared" si="13"/>
        <v>0</v>
      </c>
      <c r="P113">
        <f t="shared" si="14"/>
        <v>1</v>
      </c>
    </row>
    <row r="114" spans="3:16" x14ac:dyDescent="0.25">
      <c r="C114" t="str">
        <f>IFERROR(_xlfn.CONCAT(VLOOKUP(B114,Member!A:I,3,0)," ",(VLOOKUP(B114,Member!A:I,4,0))),"")</f>
        <v/>
      </c>
      <c r="D114" t="str">
        <f>IFERROR(VLOOKUP(B114,Member!A:I,9,0),"")</f>
        <v/>
      </c>
      <c r="L114" s="264">
        <f>Member!A114</f>
        <v>7928</v>
      </c>
      <c r="M114">
        <f>SUMIF(Erfassung2!BD:BD,L114,Erfassung2!BW:BW)</f>
        <v>0</v>
      </c>
      <c r="N114">
        <f>SUMIF(Erfassung2!BD:BD,L114,Erfassung2!BG:BG)</f>
        <v>0</v>
      </c>
      <c r="O114">
        <f t="shared" si="13"/>
        <v>0</v>
      </c>
      <c r="P114">
        <f t="shared" si="14"/>
        <v>1</v>
      </c>
    </row>
    <row r="115" spans="3:16" x14ac:dyDescent="0.25">
      <c r="C115" t="str">
        <f>IFERROR(_xlfn.CONCAT(VLOOKUP(B115,Member!A:I,3,0)," ",(VLOOKUP(B115,Member!A:I,4,0))),"")</f>
        <v/>
      </c>
      <c r="D115" t="str">
        <f>IFERROR(VLOOKUP(B115,Member!A:I,9,0),"")</f>
        <v/>
      </c>
      <c r="L115" s="264">
        <f>Member!A115</f>
        <v>7930</v>
      </c>
      <c r="M115">
        <f>SUMIF(Erfassung2!BD:BD,L115,Erfassung2!BW:BW)</f>
        <v>0</v>
      </c>
      <c r="N115">
        <f>SUMIF(Erfassung2!BD:BD,L115,Erfassung2!BG:BG)</f>
        <v>0</v>
      </c>
      <c r="O115">
        <f t="shared" si="13"/>
        <v>0</v>
      </c>
      <c r="P115">
        <f t="shared" si="14"/>
        <v>1</v>
      </c>
    </row>
    <row r="116" spans="3:16" x14ac:dyDescent="0.25">
      <c r="C116" t="str">
        <f>IFERROR(_xlfn.CONCAT(VLOOKUP(B116,Member!A:I,3,0)," ",(VLOOKUP(B116,Member!A:I,4,0))),"")</f>
        <v/>
      </c>
      <c r="D116" t="str">
        <f>IFERROR(VLOOKUP(B116,Member!A:I,9,0),"")</f>
        <v/>
      </c>
      <c r="L116" s="264">
        <f>Member!A116</f>
        <v>7927</v>
      </c>
      <c r="M116">
        <f>SUMIF(Erfassung2!BD:BD,L116,Erfassung2!BW:BW)</f>
        <v>0</v>
      </c>
      <c r="N116">
        <f>SUMIF(Erfassung2!BD:BD,L116,Erfassung2!BG:BG)</f>
        <v>0</v>
      </c>
      <c r="O116">
        <f t="shared" si="13"/>
        <v>0</v>
      </c>
      <c r="P116">
        <f t="shared" si="14"/>
        <v>1</v>
      </c>
    </row>
    <row r="117" spans="3:16" x14ac:dyDescent="0.25">
      <c r="C117" t="str">
        <f>IFERROR(_xlfn.CONCAT(VLOOKUP(B117,Member!A:I,3,0)," ",(VLOOKUP(B117,Member!A:I,4,0))),"")</f>
        <v/>
      </c>
      <c r="D117" t="str">
        <f>IFERROR(VLOOKUP(B117,Member!A:I,9,0),"")</f>
        <v/>
      </c>
      <c r="L117" s="264">
        <f>Member!A117</f>
        <v>16977</v>
      </c>
      <c r="M117">
        <f>SUMIF(Erfassung2!BD:BD,L117,Erfassung2!BW:BW)</f>
        <v>0</v>
      </c>
      <c r="N117">
        <f>SUMIF(Erfassung2!BD:BD,L117,Erfassung2!BG:BG)</f>
        <v>0</v>
      </c>
      <c r="O117">
        <f t="shared" si="13"/>
        <v>0</v>
      </c>
      <c r="P117">
        <f t="shared" si="14"/>
        <v>1</v>
      </c>
    </row>
    <row r="118" spans="3:16" x14ac:dyDescent="0.25">
      <c r="C118" t="str">
        <f>IFERROR(_xlfn.CONCAT(VLOOKUP(B118,Member!A:I,3,0)," ",(VLOOKUP(B118,Member!A:I,4,0))),"")</f>
        <v/>
      </c>
      <c r="D118" t="str">
        <f>IFERROR(VLOOKUP(B118,Member!A:I,9,0),"")</f>
        <v/>
      </c>
      <c r="L118" s="264">
        <f>Member!A118</f>
        <v>7929</v>
      </c>
      <c r="M118">
        <f>SUMIF(Erfassung2!BD:BD,L118,Erfassung2!BW:BW)</f>
        <v>0</v>
      </c>
      <c r="N118">
        <f>SUMIF(Erfassung2!BD:BD,L118,Erfassung2!BG:BG)</f>
        <v>0</v>
      </c>
      <c r="O118">
        <f t="shared" si="13"/>
        <v>0</v>
      </c>
      <c r="P118">
        <f t="shared" si="14"/>
        <v>1</v>
      </c>
    </row>
    <row r="119" spans="3:16" x14ac:dyDescent="0.25">
      <c r="C119" t="str">
        <f>IFERROR(_xlfn.CONCAT(VLOOKUP(B119,Member!A:I,3,0)," ",(VLOOKUP(B119,Member!A:I,4,0))),"")</f>
        <v/>
      </c>
      <c r="D119" t="str">
        <f>IFERROR(VLOOKUP(B119,Member!A:I,9,0),"")</f>
        <v/>
      </c>
      <c r="L119" s="264">
        <f>Member!A119</f>
        <v>38697</v>
      </c>
      <c r="M119">
        <f>SUMIF(Erfassung2!BD:BD,L119,Erfassung2!BW:BW)</f>
        <v>0</v>
      </c>
      <c r="N119">
        <f>SUMIF(Erfassung2!BD:BD,L119,Erfassung2!BG:BG)</f>
        <v>0</v>
      </c>
      <c r="O119">
        <f t="shared" si="13"/>
        <v>0</v>
      </c>
      <c r="P119">
        <f t="shared" si="14"/>
        <v>1</v>
      </c>
    </row>
    <row r="120" spans="3:16" x14ac:dyDescent="0.25">
      <c r="C120" t="str">
        <f>IFERROR(_xlfn.CONCAT(VLOOKUP(B120,Member!A:I,3,0)," ",(VLOOKUP(B120,Member!A:I,4,0))),"")</f>
        <v/>
      </c>
      <c r="D120" t="str">
        <f>IFERROR(VLOOKUP(B120,Member!A:I,9,0),"")</f>
        <v/>
      </c>
      <c r="L120" s="264">
        <f>Member!A120</f>
        <v>38512</v>
      </c>
      <c r="M120">
        <f>SUMIF(Erfassung2!BD:BD,L120,Erfassung2!BW:BW)</f>
        <v>0</v>
      </c>
      <c r="N120">
        <f>SUMIF(Erfassung2!BD:BD,L120,Erfassung2!BG:BG)</f>
        <v>0</v>
      </c>
      <c r="O120">
        <f t="shared" si="13"/>
        <v>0</v>
      </c>
      <c r="P120">
        <f t="shared" si="14"/>
        <v>1</v>
      </c>
    </row>
    <row r="121" spans="3:16" x14ac:dyDescent="0.25">
      <c r="C121" t="str">
        <f>IFERROR(_xlfn.CONCAT(VLOOKUP(B121,Member!A:I,3,0)," ",(VLOOKUP(B121,Member!A:I,4,0))),"")</f>
        <v/>
      </c>
      <c r="D121" t="str">
        <f>IFERROR(VLOOKUP(B121,Member!A:I,9,0),"")</f>
        <v/>
      </c>
      <c r="L121" s="264">
        <f>Member!A121</f>
        <v>7956</v>
      </c>
      <c r="M121">
        <f>SUMIF(Erfassung2!BD:BD,L121,Erfassung2!BW:BW)</f>
        <v>0</v>
      </c>
      <c r="N121">
        <f>SUMIF(Erfassung2!BD:BD,L121,Erfassung2!BG:BG)</f>
        <v>0</v>
      </c>
      <c r="O121">
        <f t="shared" si="13"/>
        <v>0</v>
      </c>
      <c r="P121">
        <f t="shared" si="14"/>
        <v>1</v>
      </c>
    </row>
    <row r="122" spans="3:16" x14ac:dyDescent="0.25">
      <c r="C122" t="str">
        <f>IFERROR(_xlfn.CONCAT(VLOOKUP(B122,Member!A:I,3,0)," ",(VLOOKUP(B122,Member!A:I,4,0))),"")</f>
        <v/>
      </c>
      <c r="D122" t="str">
        <f>IFERROR(VLOOKUP(B122,Member!A:I,9,0),"")</f>
        <v/>
      </c>
      <c r="L122" s="264">
        <f>Member!A122</f>
        <v>7946</v>
      </c>
      <c r="M122">
        <f>SUMIF(Erfassung2!BD:BD,L122,Erfassung2!BW:BW)</f>
        <v>0</v>
      </c>
      <c r="N122">
        <f>SUMIF(Erfassung2!BD:BD,L122,Erfassung2!BG:BG)</f>
        <v>0</v>
      </c>
      <c r="O122">
        <f t="shared" si="13"/>
        <v>0</v>
      </c>
      <c r="P122">
        <f t="shared" si="14"/>
        <v>1</v>
      </c>
    </row>
    <row r="123" spans="3:16" x14ac:dyDescent="0.25">
      <c r="C123" t="str">
        <f>IFERROR(_xlfn.CONCAT(VLOOKUP(B123,Member!A:I,3,0)," ",(VLOOKUP(B123,Member!A:I,4,0))),"")</f>
        <v/>
      </c>
      <c r="D123" t="str">
        <f>IFERROR(VLOOKUP(B123,Member!A:I,9,0),"")</f>
        <v/>
      </c>
      <c r="L123" s="264">
        <f>Member!A123</f>
        <v>7952</v>
      </c>
      <c r="M123">
        <f>SUMIF(Erfassung2!BD:BD,L123,Erfassung2!BW:BW)</f>
        <v>0</v>
      </c>
      <c r="N123">
        <f>SUMIF(Erfassung2!BD:BD,L123,Erfassung2!BG:BG)</f>
        <v>0</v>
      </c>
      <c r="O123">
        <f t="shared" si="13"/>
        <v>0</v>
      </c>
      <c r="P123">
        <f t="shared" si="14"/>
        <v>1</v>
      </c>
    </row>
    <row r="124" spans="3:16" x14ac:dyDescent="0.25">
      <c r="C124" t="str">
        <f>IFERROR(_xlfn.CONCAT(VLOOKUP(B124,Member!A:I,3,0)," ",(VLOOKUP(B124,Member!A:I,4,0))),"")</f>
        <v/>
      </c>
      <c r="D124" t="str">
        <f>IFERROR(VLOOKUP(B124,Member!A:I,9,0),"")</f>
        <v/>
      </c>
      <c r="L124" s="264">
        <f>Member!A124</f>
        <v>25310</v>
      </c>
      <c r="M124">
        <f>SUMIF(Erfassung2!BD:BD,L124,Erfassung2!BW:BW)</f>
        <v>0</v>
      </c>
      <c r="N124">
        <f>SUMIF(Erfassung2!BD:BD,L124,Erfassung2!BG:BG)</f>
        <v>0</v>
      </c>
      <c r="O124">
        <f t="shared" si="13"/>
        <v>0</v>
      </c>
      <c r="P124">
        <f t="shared" si="14"/>
        <v>1</v>
      </c>
    </row>
    <row r="125" spans="3:16" x14ac:dyDescent="0.25">
      <c r="C125" t="str">
        <f>IFERROR(_xlfn.CONCAT(VLOOKUP(B125,Member!A:I,3,0)," ",(VLOOKUP(B125,Member!A:I,4,0))),"")</f>
        <v/>
      </c>
      <c r="D125" t="str">
        <f>IFERROR(VLOOKUP(B125,Member!A:I,9,0),"")</f>
        <v/>
      </c>
      <c r="L125" s="264">
        <f>Member!A125</f>
        <v>38790</v>
      </c>
      <c r="M125">
        <f>SUMIF(Erfassung2!BD:BD,L125,Erfassung2!BW:BW)</f>
        <v>0</v>
      </c>
      <c r="N125">
        <f>SUMIF(Erfassung2!BD:BD,L125,Erfassung2!BG:BG)</f>
        <v>0</v>
      </c>
      <c r="O125">
        <f t="shared" si="13"/>
        <v>0</v>
      </c>
      <c r="P125">
        <f t="shared" si="14"/>
        <v>1</v>
      </c>
    </row>
    <row r="126" spans="3:16" x14ac:dyDescent="0.25">
      <c r="C126" t="str">
        <f>IFERROR(_xlfn.CONCAT(VLOOKUP(B126,Member!A:I,3,0)," ",(VLOOKUP(B126,Member!A:I,4,0))),"")</f>
        <v/>
      </c>
      <c r="D126" t="str">
        <f>IFERROR(VLOOKUP(B126,Member!A:I,9,0),"")</f>
        <v/>
      </c>
      <c r="L126" s="264">
        <f>Member!A126</f>
        <v>38825</v>
      </c>
      <c r="M126">
        <f>SUMIF(Erfassung2!BD:BD,L126,Erfassung2!BW:BW)</f>
        <v>0</v>
      </c>
      <c r="N126">
        <f>SUMIF(Erfassung2!BD:BD,L126,Erfassung2!BG:BG)</f>
        <v>0</v>
      </c>
      <c r="O126">
        <f t="shared" si="13"/>
        <v>0</v>
      </c>
      <c r="P126">
        <f t="shared" si="14"/>
        <v>1</v>
      </c>
    </row>
    <row r="127" spans="3:16" x14ac:dyDescent="0.25">
      <c r="C127" t="str">
        <f>IFERROR(_xlfn.CONCAT(VLOOKUP(B127,Member!A:I,3,0)," ",(VLOOKUP(B127,Member!A:I,4,0))),"")</f>
        <v/>
      </c>
      <c r="D127" t="str">
        <f>IFERROR(VLOOKUP(B127,Member!A:I,9,0),"")</f>
        <v/>
      </c>
      <c r="L127" s="264">
        <f>Member!A127</f>
        <v>7937</v>
      </c>
      <c r="M127">
        <f>SUMIF(Erfassung2!BD:BD,L127,Erfassung2!BW:BW)</f>
        <v>0</v>
      </c>
      <c r="N127">
        <f>SUMIF(Erfassung2!BD:BD,L127,Erfassung2!BG:BG)</f>
        <v>0</v>
      </c>
      <c r="O127">
        <f t="shared" si="13"/>
        <v>0</v>
      </c>
      <c r="P127">
        <f t="shared" si="14"/>
        <v>1</v>
      </c>
    </row>
    <row r="128" spans="3:16" x14ac:dyDescent="0.25">
      <c r="C128" t="str">
        <f>IFERROR(_xlfn.CONCAT(VLOOKUP(B128,Member!A:I,3,0)," ",(VLOOKUP(B128,Member!A:I,4,0))),"")</f>
        <v/>
      </c>
      <c r="D128" t="str">
        <f>IFERROR(VLOOKUP(B128,Member!A:I,9,0),"")</f>
        <v/>
      </c>
      <c r="L128" s="264">
        <f>Member!A128</f>
        <v>7947</v>
      </c>
      <c r="M128">
        <f>SUMIF(Erfassung2!BD:BD,L128,Erfassung2!BW:BW)</f>
        <v>0</v>
      </c>
      <c r="N128">
        <f>SUMIF(Erfassung2!BD:BD,L128,Erfassung2!BG:BG)</f>
        <v>0</v>
      </c>
      <c r="O128">
        <f t="shared" si="13"/>
        <v>0</v>
      </c>
      <c r="P128">
        <f t="shared" si="14"/>
        <v>1</v>
      </c>
    </row>
    <row r="129" spans="3:16" x14ac:dyDescent="0.25">
      <c r="C129" t="str">
        <f>IFERROR(_xlfn.CONCAT(VLOOKUP(B129,Member!A:I,3,0)," ",(VLOOKUP(B129,Member!A:I,4,0))),"")</f>
        <v/>
      </c>
      <c r="D129" t="str">
        <f>IFERROR(VLOOKUP(B129,Member!A:I,9,0),"")</f>
        <v/>
      </c>
      <c r="L129" s="264">
        <f>Member!A129</f>
        <v>7746</v>
      </c>
      <c r="M129">
        <f>SUMIF(Erfassung2!BD:BD,L129,Erfassung2!BW:BW)</f>
        <v>0</v>
      </c>
      <c r="N129">
        <f>SUMIF(Erfassung2!BD:BD,L129,Erfassung2!BG:BG)</f>
        <v>0</v>
      </c>
      <c r="O129">
        <f t="shared" si="13"/>
        <v>0</v>
      </c>
      <c r="P129">
        <f t="shared" si="14"/>
        <v>1</v>
      </c>
    </row>
    <row r="130" spans="3:16" x14ac:dyDescent="0.25">
      <c r="C130" t="str">
        <f>IFERROR(_xlfn.CONCAT(VLOOKUP(B130,Member!A:I,3,0)," ",(VLOOKUP(B130,Member!A:I,4,0))),"")</f>
        <v/>
      </c>
      <c r="D130" t="str">
        <f>IFERROR(VLOOKUP(B130,Member!A:I,9,0),"")</f>
        <v/>
      </c>
      <c r="L130" s="264">
        <f>Member!A130</f>
        <v>7977</v>
      </c>
      <c r="M130">
        <f>SUMIF(Erfassung2!BD:BD,L130,Erfassung2!BW:BW)</f>
        <v>0</v>
      </c>
      <c r="N130">
        <f>SUMIF(Erfassung2!BD:BD,L130,Erfassung2!BG:BG)</f>
        <v>0</v>
      </c>
      <c r="O130">
        <f t="shared" si="13"/>
        <v>0</v>
      </c>
      <c r="P130">
        <f t="shared" si="14"/>
        <v>1</v>
      </c>
    </row>
    <row r="131" spans="3:16" x14ac:dyDescent="0.25">
      <c r="C131" t="str">
        <f>IFERROR(_xlfn.CONCAT(VLOOKUP(B131,Member!A:I,3,0)," ",(VLOOKUP(B131,Member!A:I,4,0))),"")</f>
        <v/>
      </c>
      <c r="D131" t="str">
        <f>IFERROR(VLOOKUP(B131,Member!A:I,9,0),"")</f>
        <v/>
      </c>
      <c r="L131" s="264">
        <f>Member!A131</f>
        <v>38184</v>
      </c>
      <c r="M131">
        <f>SUMIF(Erfassung2!BD:BD,L131,Erfassung2!BW:BW)</f>
        <v>0</v>
      </c>
      <c r="N131">
        <f>SUMIF(Erfassung2!BD:BD,L131,Erfassung2!BG:BG)</f>
        <v>0</v>
      </c>
      <c r="O131">
        <f t="shared" ref="O131:O194" si="20">IF(N131=0,0,M131/N131-ROW()/1000000000)</f>
        <v>0</v>
      </c>
      <c r="P131">
        <f t="shared" ref="P131:P194" si="21">RANK(O131,O:O)</f>
        <v>1</v>
      </c>
    </row>
    <row r="132" spans="3:16" x14ac:dyDescent="0.25">
      <c r="C132" t="str">
        <f>IFERROR(_xlfn.CONCAT(VLOOKUP(B132,Member!A:I,3,0)," ",(VLOOKUP(B132,Member!A:I,4,0))),"")</f>
        <v/>
      </c>
      <c r="D132" t="str">
        <f>IFERROR(VLOOKUP(B132,Member!A:I,9,0),"")</f>
        <v/>
      </c>
      <c r="L132" s="264">
        <f>Member!A132</f>
        <v>38443</v>
      </c>
      <c r="M132">
        <f>SUMIF(Erfassung2!BD:BD,L132,Erfassung2!BW:BW)</f>
        <v>0</v>
      </c>
      <c r="N132">
        <f>SUMIF(Erfassung2!BD:BD,L132,Erfassung2!BG:BG)</f>
        <v>0</v>
      </c>
      <c r="O132">
        <f t="shared" si="20"/>
        <v>0</v>
      </c>
      <c r="P132">
        <f t="shared" si="21"/>
        <v>1</v>
      </c>
    </row>
    <row r="133" spans="3:16" x14ac:dyDescent="0.25">
      <c r="C133" t="str">
        <f>IFERROR(_xlfn.CONCAT(VLOOKUP(B133,Member!A:I,3,0)," ",(VLOOKUP(B133,Member!A:I,4,0))),"")</f>
        <v/>
      </c>
      <c r="D133" t="str">
        <f>IFERROR(VLOOKUP(B133,Member!A:I,9,0),"")</f>
        <v/>
      </c>
      <c r="L133" s="264">
        <f>Member!A133</f>
        <v>38469</v>
      </c>
      <c r="M133">
        <f>SUMIF(Erfassung2!BD:BD,L133,Erfassung2!BW:BW)</f>
        <v>0</v>
      </c>
      <c r="N133">
        <f>SUMIF(Erfassung2!BD:BD,L133,Erfassung2!BG:BG)</f>
        <v>0</v>
      </c>
      <c r="O133">
        <f t="shared" si="20"/>
        <v>0</v>
      </c>
      <c r="P133">
        <f t="shared" si="21"/>
        <v>1</v>
      </c>
    </row>
    <row r="134" spans="3:16" x14ac:dyDescent="0.25">
      <c r="C134" t="str">
        <f>IFERROR(_xlfn.CONCAT(VLOOKUP(B134,Member!A:I,3,0)," ",(VLOOKUP(B134,Member!A:I,4,0))),"")</f>
        <v/>
      </c>
      <c r="D134" t="str">
        <f>IFERROR(VLOOKUP(B134,Member!A:I,9,0),"")</f>
        <v/>
      </c>
      <c r="L134" s="264">
        <f>Member!A134</f>
        <v>7965</v>
      </c>
      <c r="M134">
        <f>SUMIF(Erfassung2!BD:BD,L134,Erfassung2!BW:BW)</f>
        <v>0</v>
      </c>
      <c r="N134">
        <f>SUMIF(Erfassung2!BD:BD,L134,Erfassung2!BG:BG)</f>
        <v>0</v>
      </c>
      <c r="O134">
        <f t="shared" si="20"/>
        <v>0</v>
      </c>
      <c r="P134">
        <f t="shared" si="21"/>
        <v>1</v>
      </c>
    </row>
    <row r="135" spans="3:16" x14ac:dyDescent="0.25">
      <c r="C135" t="str">
        <f>IFERROR(_xlfn.CONCAT(VLOOKUP(B135,Member!A:I,3,0)," ",(VLOOKUP(B135,Member!A:I,4,0))),"")</f>
        <v/>
      </c>
      <c r="D135" t="str">
        <f>IFERROR(VLOOKUP(B135,Member!A:I,9,0),"")</f>
        <v/>
      </c>
      <c r="L135" s="264">
        <f>Member!A135</f>
        <v>7438</v>
      </c>
      <c r="M135">
        <f>SUMIF(Erfassung2!BD:BD,L135,Erfassung2!BW:BW)</f>
        <v>0</v>
      </c>
      <c r="N135">
        <f>SUMIF(Erfassung2!BD:BD,L135,Erfassung2!BG:BG)</f>
        <v>0</v>
      </c>
      <c r="O135">
        <f t="shared" si="20"/>
        <v>0</v>
      </c>
      <c r="P135">
        <f t="shared" si="21"/>
        <v>1</v>
      </c>
    </row>
    <row r="136" spans="3:16" x14ac:dyDescent="0.25">
      <c r="C136" t="str">
        <f>IFERROR(_xlfn.CONCAT(VLOOKUP(B136,Member!A:I,3,0)," ",(VLOOKUP(B136,Member!A:I,4,0))),"")</f>
        <v/>
      </c>
      <c r="D136" t="str">
        <f>IFERROR(VLOOKUP(B136,Member!A:I,9,0),"")</f>
        <v/>
      </c>
      <c r="L136" s="264">
        <f>Member!A136</f>
        <v>7741</v>
      </c>
      <c r="M136">
        <f>SUMIF(Erfassung2!BD:BD,L136,Erfassung2!BW:BW)</f>
        <v>0</v>
      </c>
      <c r="N136">
        <f>SUMIF(Erfassung2!BD:BD,L136,Erfassung2!BG:BG)</f>
        <v>0</v>
      </c>
      <c r="O136">
        <f t="shared" si="20"/>
        <v>0</v>
      </c>
      <c r="P136">
        <f t="shared" si="21"/>
        <v>1</v>
      </c>
    </row>
    <row r="137" spans="3:16" x14ac:dyDescent="0.25">
      <c r="C137" t="str">
        <f>IFERROR(_xlfn.CONCAT(VLOOKUP(B137,Member!A:I,3,0)," ",(VLOOKUP(B137,Member!A:I,4,0))),"")</f>
        <v/>
      </c>
      <c r="D137" t="str">
        <f>IFERROR(VLOOKUP(B137,Member!A:I,9,0),"")</f>
        <v/>
      </c>
      <c r="L137" s="264">
        <f>Member!A137</f>
        <v>13166</v>
      </c>
      <c r="M137">
        <f>SUMIF(Erfassung2!BD:BD,L137,Erfassung2!BW:BW)</f>
        <v>0</v>
      </c>
      <c r="N137">
        <f>SUMIF(Erfassung2!BD:BD,L137,Erfassung2!BG:BG)</f>
        <v>0</v>
      </c>
      <c r="O137">
        <f t="shared" si="20"/>
        <v>0</v>
      </c>
      <c r="P137">
        <f t="shared" si="21"/>
        <v>1</v>
      </c>
    </row>
    <row r="138" spans="3:16" x14ac:dyDescent="0.25">
      <c r="C138" t="str">
        <f>IFERROR(_xlfn.CONCAT(VLOOKUP(B138,Member!A:I,3,0)," ",(VLOOKUP(B138,Member!A:I,4,0))),"")</f>
        <v/>
      </c>
      <c r="D138" t="str">
        <f>IFERROR(VLOOKUP(B138,Member!A:I,9,0),"")</f>
        <v/>
      </c>
      <c r="L138" s="264">
        <f>Member!A138</f>
        <v>7958</v>
      </c>
      <c r="M138">
        <f>SUMIF(Erfassung2!BD:BD,L138,Erfassung2!BW:BW)</f>
        <v>0</v>
      </c>
      <c r="N138">
        <f>SUMIF(Erfassung2!BD:BD,L138,Erfassung2!BG:BG)</f>
        <v>0</v>
      </c>
      <c r="O138">
        <f t="shared" si="20"/>
        <v>0</v>
      </c>
      <c r="P138">
        <f t="shared" si="21"/>
        <v>1</v>
      </c>
    </row>
    <row r="139" spans="3:16" x14ac:dyDescent="0.25">
      <c r="C139" t="str">
        <f>IFERROR(_xlfn.CONCAT(VLOOKUP(B139,Member!A:I,3,0)," ",(VLOOKUP(B139,Member!A:I,4,0))),"")</f>
        <v/>
      </c>
      <c r="D139" t="str">
        <f>IFERROR(VLOOKUP(B139,Member!A:I,9,0),"")</f>
        <v/>
      </c>
      <c r="L139" s="264">
        <f>Member!A139</f>
        <v>7972</v>
      </c>
      <c r="M139">
        <f>SUMIF(Erfassung2!BD:BD,L139,Erfassung2!BW:BW)</f>
        <v>0</v>
      </c>
      <c r="N139">
        <f>SUMIF(Erfassung2!BD:BD,L139,Erfassung2!BG:BG)</f>
        <v>0</v>
      </c>
      <c r="O139">
        <f t="shared" si="20"/>
        <v>0</v>
      </c>
      <c r="P139">
        <f t="shared" si="21"/>
        <v>1</v>
      </c>
    </row>
    <row r="140" spans="3:16" x14ac:dyDescent="0.25">
      <c r="C140" t="str">
        <f>IFERROR(_xlfn.CONCAT(VLOOKUP(B140,Member!A:I,3,0)," ",(VLOOKUP(B140,Member!A:I,4,0))),"")</f>
        <v/>
      </c>
      <c r="D140" t="str">
        <f>IFERROR(VLOOKUP(B140,Member!A:I,9,0),"")</f>
        <v/>
      </c>
      <c r="L140" s="264">
        <f>Member!A140</f>
        <v>16263</v>
      </c>
      <c r="M140">
        <f>SUMIF(Erfassung2!BD:BD,L140,Erfassung2!BW:BW)</f>
        <v>0</v>
      </c>
      <c r="N140">
        <f>SUMIF(Erfassung2!BD:BD,L140,Erfassung2!BG:BG)</f>
        <v>0</v>
      </c>
      <c r="O140">
        <f t="shared" si="20"/>
        <v>0</v>
      </c>
      <c r="P140">
        <f t="shared" si="21"/>
        <v>1</v>
      </c>
    </row>
    <row r="141" spans="3:16" x14ac:dyDescent="0.25">
      <c r="C141" t="str">
        <f>IFERROR(_xlfn.CONCAT(VLOOKUP(B141,Member!A:I,3,0)," ",(VLOOKUP(B141,Member!A:I,4,0))),"")</f>
        <v/>
      </c>
      <c r="D141" t="str">
        <f>IFERROR(VLOOKUP(B141,Member!A:I,9,0),"")</f>
        <v/>
      </c>
      <c r="L141" s="264">
        <f>Member!A141</f>
        <v>7735</v>
      </c>
      <c r="M141">
        <f>SUMIF(Erfassung2!BD:BD,L141,Erfassung2!BW:BW)</f>
        <v>0</v>
      </c>
      <c r="N141">
        <f>SUMIF(Erfassung2!BD:BD,L141,Erfassung2!BG:BG)</f>
        <v>0</v>
      </c>
      <c r="O141">
        <f t="shared" si="20"/>
        <v>0</v>
      </c>
      <c r="P141">
        <f t="shared" si="21"/>
        <v>1</v>
      </c>
    </row>
    <row r="142" spans="3:16" x14ac:dyDescent="0.25">
      <c r="C142" t="str">
        <f>IFERROR(_xlfn.CONCAT(VLOOKUP(B142,Member!A:I,3,0)," ",(VLOOKUP(B142,Member!A:I,4,0))),"")</f>
        <v/>
      </c>
      <c r="D142" t="str">
        <f>IFERROR(VLOOKUP(B142,Member!A:I,9,0),"")</f>
        <v/>
      </c>
      <c r="L142" s="264">
        <f>Member!A142</f>
        <v>38947</v>
      </c>
      <c r="M142">
        <f>SUMIF(Erfassung2!BD:BD,L142,Erfassung2!BW:BW)</f>
        <v>0</v>
      </c>
      <c r="N142">
        <f>SUMIF(Erfassung2!BD:BD,L142,Erfassung2!BG:BG)</f>
        <v>0</v>
      </c>
      <c r="O142">
        <f t="shared" si="20"/>
        <v>0</v>
      </c>
      <c r="P142">
        <f t="shared" si="21"/>
        <v>1</v>
      </c>
    </row>
    <row r="143" spans="3:16" x14ac:dyDescent="0.25">
      <c r="C143" t="str">
        <f>IFERROR(_xlfn.CONCAT(VLOOKUP(B143,Member!A:I,3,0)," ",(VLOOKUP(B143,Member!A:I,4,0))),"")</f>
        <v/>
      </c>
      <c r="D143" t="str">
        <f>IFERROR(VLOOKUP(B143,Member!A:I,9,0),"")</f>
        <v/>
      </c>
      <c r="L143" s="264">
        <f>Member!A143</f>
        <v>10124</v>
      </c>
      <c r="M143">
        <f>SUMIF(Erfassung2!BD:BD,L143,Erfassung2!BW:BW)</f>
        <v>0</v>
      </c>
      <c r="N143">
        <f>SUMIF(Erfassung2!BD:BD,L143,Erfassung2!BG:BG)</f>
        <v>0</v>
      </c>
      <c r="O143">
        <f t="shared" si="20"/>
        <v>0</v>
      </c>
      <c r="P143">
        <f t="shared" si="21"/>
        <v>1</v>
      </c>
    </row>
    <row r="144" spans="3:16" x14ac:dyDescent="0.25">
      <c r="C144" t="str">
        <f>IFERROR(_xlfn.CONCAT(VLOOKUP(B144,Member!A:I,3,0)," ",(VLOOKUP(B144,Member!A:I,4,0))),"")</f>
        <v/>
      </c>
      <c r="D144" t="str">
        <f>IFERROR(VLOOKUP(B144,Member!A:I,9,0),"")</f>
        <v/>
      </c>
      <c r="L144" s="264">
        <f>Member!A144</f>
        <v>7083</v>
      </c>
      <c r="M144">
        <f>SUMIF(Erfassung2!BD:BD,L144,Erfassung2!BW:BW)</f>
        <v>0</v>
      </c>
      <c r="N144">
        <f>SUMIF(Erfassung2!BD:BD,L144,Erfassung2!BG:BG)</f>
        <v>0</v>
      </c>
      <c r="O144">
        <f t="shared" si="20"/>
        <v>0</v>
      </c>
      <c r="P144">
        <f t="shared" si="21"/>
        <v>1</v>
      </c>
    </row>
    <row r="145" spans="3:16" x14ac:dyDescent="0.25">
      <c r="C145" t="str">
        <f>IFERROR(_xlfn.CONCAT(VLOOKUP(B145,Member!A:I,3,0)," ",(VLOOKUP(B145,Member!A:I,4,0))),"")</f>
        <v/>
      </c>
      <c r="D145" t="str">
        <f>IFERROR(VLOOKUP(B145,Member!A:I,9,0),"")</f>
        <v/>
      </c>
      <c r="L145" s="264">
        <f>Member!A145</f>
        <v>38616</v>
      </c>
      <c r="M145">
        <f>SUMIF(Erfassung2!BD:BD,L145,Erfassung2!BW:BW)</f>
        <v>0</v>
      </c>
      <c r="N145">
        <f>SUMIF(Erfassung2!BD:BD,L145,Erfassung2!BG:BG)</f>
        <v>0</v>
      </c>
      <c r="O145">
        <f t="shared" si="20"/>
        <v>0</v>
      </c>
      <c r="P145">
        <f t="shared" si="21"/>
        <v>1</v>
      </c>
    </row>
    <row r="146" spans="3:16" x14ac:dyDescent="0.25">
      <c r="C146" t="str">
        <f>IFERROR(_xlfn.CONCAT(VLOOKUP(B146,Member!A:I,3,0)," ",(VLOOKUP(B146,Member!A:I,4,0))),"")</f>
        <v/>
      </c>
      <c r="D146" t="str">
        <f>IFERROR(VLOOKUP(B146,Member!A:I,9,0),"")</f>
        <v/>
      </c>
      <c r="L146" s="264">
        <f>Member!A146</f>
        <v>7976</v>
      </c>
      <c r="M146">
        <f>SUMIF(Erfassung2!BD:BD,L146,Erfassung2!BW:BW)</f>
        <v>0</v>
      </c>
      <c r="N146">
        <f>SUMIF(Erfassung2!BD:BD,L146,Erfassung2!BG:BG)</f>
        <v>0</v>
      </c>
      <c r="O146">
        <f t="shared" si="20"/>
        <v>0</v>
      </c>
      <c r="P146">
        <f t="shared" si="21"/>
        <v>1</v>
      </c>
    </row>
    <row r="147" spans="3:16" x14ac:dyDescent="0.25">
      <c r="C147" t="str">
        <f>IFERROR(_xlfn.CONCAT(VLOOKUP(B147,Member!A:I,3,0)," ",(VLOOKUP(B147,Member!A:I,4,0))),"")</f>
        <v/>
      </c>
      <c r="D147" t="str">
        <f>IFERROR(VLOOKUP(B147,Member!A:I,9,0),"")</f>
        <v/>
      </c>
      <c r="L147" s="264">
        <f>Member!A147</f>
        <v>7740</v>
      </c>
      <c r="M147">
        <f>SUMIF(Erfassung2!BD:BD,L147,Erfassung2!BW:BW)</f>
        <v>0</v>
      </c>
      <c r="N147">
        <f>SUMIF(Erfassung2!BD:BD,L147,Erfassung2!BG:BG)</f>
        <v>0</v>
      </c>
      <c r="O147">
        <f t="shared" si="20"/>
        <v>0</v>
      </c>
      <c r="P147">
        <f t="shared" si="21"/>
        <v>1</v>
      </c>
    </row>
    <row r="148" spans="3:16" x14ac:dyDescent="0.25">
      <c r="C148" t="str">
        <f>IFERROR(_xlfn.CONCAT(VLOOKUP(B148,Member!A:I,3,0)," ",(VLOOKUP(B148,Member!A:I,4,0))),"")</f>
        <v/>
      </c>
      <c r="D148" t="str">
        <f>IFERROR(VLOOKUP(B148,Member!A:I,9,0),"")</f>
        <v/>
      </c>
      <c r="L148" s="264">
        <f>Member!A148</f>
        <v>38376</v>
      </c>
      <c r="M148">
        <f>SUMIF(Erfassung2!BD:BD,L148,Erfassung2!BW:BW)</f>
        <v>0</v>
      </c>
      <c r="N148">
        <f>SUMIF(Erfassung2!BD:BD,L148,Erfassung2!BG:BG)</f>
        <v>0</v>
      </c>
      <c r="O148">
        <f t="shared" si="20"/>
        <v>0</v>
      </c>
      <c r="P148">
        <f t="shared" si="21"/>
        <v>1</v>
      </c>
    </row>
    <row r="149" spans="3:16" x14ac:dyDescent="0.25">
      <c r="C149" t="str">
        <f>IFERROR(_xlfn.CONCAT(VLOOKUP(B149,Member!A:I,3,0)," ",(VLOOKUP(B149,Member!A:I,4,0))),"")</f>
        <v/>
      </c>
      <c r="D149" t="str">
        <f>IFERROR(VLOOKUP(B149,Member!A:I,9,0),"")</f>
        <v/>
      </c>
      <c r="L149" s="264">
        <f>Member!A149</f>
        <v>38824</v>
      </c>
      <c r="M149">
        <f>SUMIF(Erfassung2!BD:BD,L149,Erfassung2!BW:BW)</f>
        <v>0</v>
      </c>
      <c r="N149">
        <f>SUMIF(Erfassung2!BD:BD,L149,Erfassung2!BG:BG)</f>
        <v>0</v>
      </c>
      <c r="O149">
        <f t="shared" si="20"/>
        <v>0</v>
      </c>
      <c r="P149">
        <f t="shared" si="21"/>
        <v>1</v>
      </c>
    </row>
    <row r="150" spans="3:16" x14ac:dyDescent="0.25">
      <c r="C150" t="str">
        <f>IFERROR(_xlfn.CONCAT(VLOOKUP(B150,Member!A:I,3,0)," ",(VLOOKUP(B150,Member!A:I,4,0))),"")</f>
        <v/>
      </c>
      <c r="D150" t="str">
        <f>IFERROR(VLOOKUP(B150,Member!A:I,9,0),"")</f>
        <v/>
      </c>
      <c r="L150" s="264">
        <f>Member!A150</f>
        <v>38907</v>
      </c>
      <c r="M150">
        <f>SUMIF(Erfassung2!BD:BD,L150,Erfassung2!BW:BW)</f>
        <v>0</v>
      </c>
      <c r="N150">
        <f>SUMIF(Erfassung2!BD:BD,L150,Erfassung2!BG:BG)</f>
        <v>0</v>
      </c>
      <c r="O150">
        <f t="shared" si="20"/>
        <v>0</v>
      </c>
      <c r="P150">
        <f t="shared" si="21"/>
        <v>1</v>
      </c>
    </row>
    <row r="151" spans="3:16" x14ac:dyDescent="0.25">
      <c r="C151" t="str">
        <f>IFERROR(_xlfn.CONCAT(VLOOKUP(B151,Member!A:I,3,0)," ",(VLOOKUP(B151,Member!A:I,4,0))),"")</f>
        <v/>
      </c>
      <c r="D151" t="str">
        <f>IFERROR(VLOOKUP(B151,Member!A:I,9,0),"")</f>
        <v/>
      </c>
      <c r="L151" s="264">
        <f>Member!A151</f>
        <v>25704</v>
      </c>
      <c r="M151">
        <f>SUMIF(Erfassung2!BD:BD,L151,Erfassung2!BW:BW)</f>
        <v>0</v>
      </c>
      <c r="N151">
        <f>SUMIF(Erfassung2!BD:BD,L151,Erfassung2!BG:BG)</f>
        <v>0</v>
      </c>
      <c r="O151">
        <f t="shared" si="20"/>
        <v>0</v>
      </c>
      <c r="P151">
        <f t="shared" si="21"/>
        <v>1</v>
      </c>
    </row>
    <row r="152" spans="3:16" x14ac:dyDescent="0.25">
      <c r="C152" t="str">
        <f>IFERROR(_xlfn.CONCAT(VLOOKUP(B152,Member!A:I,3,0)," ",(VLOOKUP(B152,Member!A:I,4,0))),"")</f>
        <v/>
      </c>
      <c r="D152" t="str">
        <f>IFERROR(VLOOKUP(B152,Member!A:I,9,0),"")</f>
        <v/>
      </c>
      <c r="L152" s="264">
        <f>Member!A152</f>
        <v>7959</v>
      </c>
      <c r="M152">
        <f>SUMIF(Erfassung2!BD:BD,L152,Erfassung2!BW:BW)</f>
        <v>0</v>
      </c>
      <c r="N152">
        <f>SUMIF(Erfassung2!BD:BD,L152,Erfassung2!BG:BG)</f>
        <v>0</v>
      </c>
      <c r="O152">
        <f t="shared" si="20"/>
        <v>0</v>
      </c>
      <c r="P152">
        <f t="shared" si="21"/>
        <v>1</v>
      </c>
    </row>
    <row r="153" spans="3:16" x14ac:dyDescent="0.25">
      <c r="C153" t="str">
        <f>IFERROR(_xlfn.CONCAT(VLOOKUP(B153,Member!A:I,3,0)," ",(VLOOKUP(B153,Member!A:I,4,0))),"")</f>
        <v/>
      </c>
      <c r="D153" t="str">
        <f>IFERROR(VLOOKUP(B153,Member!A:I,9,0),"")</f>
        <v/>
      </c>
      <c r="L153" s="264">
        <f>Member!A153</f>
        <v>25753</v>
      </c>
      <c r="M153">
        <f>SUMIF(Erfassung2!BD:BD,L153,Erfassung2!BW:BW)</f>
        <v>0</v>
      </c>
      <c r="N153">
        <f>SUMIF(Erfassung2!BD:BD,L153,Erfassung2!BG:BG)</f>
        <v>0</v>
      </c>
      <c r="O153">
        <f t="shared" si="20"/>
        <v>0</v>
      </c>
      <c r="P153">
        <f t="shared" si="21"/>
        <v>1</v>
      </c>
    </row>
    <row r="154" spans="3:16" x14ac:dyDescent="0.25">
      <c r="C154" t="str">
        <f>IFERROR(_xlfn.CONCAT(VLOOKUP(B154,Member!A:I,3,0)," ",(VLOOKUP(B154,Member!A:I,4,0))),"")</f>
        <v/>
      </c>
      <c r="D154" t="str">
        <f>IFERROR(VLOOKUP(B154,Member!A:I,9,0),"")</f>
        <v/>
      </c>
      <c r="L154" s="264">
        <f>Member!A154</f>
        <v>38377</v>
      </c>
      <c r="M154">
        <f>SUMIF(Erfassung2!BD:BD,L154,Erfassung2!BW:BW)</f>
        <v>0</v>
      </c>
      <c r="N154">
        <f>SUMIF(Erfassung2!BD:BD,L154,Erfassung2!BG:BG)</f>
        <v>0</v>
      </c>
      <c r="O154">
        <f t="shared" si="20"/>
        <v>0</v>
      </c>
      <c r="P154">
        <f t="shared" si="21"/>
        <v>1</v>
      </c>
    </row>
    <row r="155" spans="3:16" x14ac:dyDescent="0.25">
      <c r="C155" t="str">
        <f>IFERROR(_xlfn.CONCAT(VLOOKUP(B155,Member!A:I,3,0)," ",(VLOOKUP(B155,Member!A:I,4,0))),"")</f>
        <v/>
      </c>
      <c r="D155" t="str">
        <f>IFERROR(VLOOKUP(B155,Member!A:I,9,0),"")</f>
        <v/>
      </c>
      <c r="L155" s="264">
        <f>Member!A155</f>
        <v>16782</v>
      </c>
      <c r="M155">
        <f>SUMIF(Erfassung2!BD:BD,L155,Erfassung2!BW:BW)</f>
        <v>0</v>
      </c>
      <c r="N155">
        <f>SUMIF(Erfassung2!BD:BD,L155,Erfassung2!BG:BG)</f>
        <v>0</v>
      </c>
      <c r="O155">
        <f t="shared" si="20"/>
        <v>0</v>
      </c>
      <c r="P155">
        <f t="shared" si="21"/>
        <v>1</v>
      </c>
    </row>
    <row r="156" spans="3:16" x14ac:dyDescent="0.25">
      <c r="C156" t="str">
        <f>IFERROR(_xlfn.CONCAT(VLOOKUP(B156,Member!A:I,3,0)," ",(VLOOKUP(B156,Member!A:I,4,0))),"")</f>
        <v/>
      </c>
      <c r="D156" t="str">
        <f>IFERROR(VLOOKUP(B156,Member!A:I,9,0),"")</f>
        <v/>
      </c>
      <c r="L156" s="264">
        <f>Member!A156</f>
        <v>36696</v>
      </c>
      <c r="M156">
        <f>SUMIF(Erfassung2!BD:BD,L156,Erfassung2!BW:BW)</f>
        <v>0</v>
      </c>
      <c r="N156">
        <f>SUMIF(Erfassung2!BD:BD,L156,Erfassung2!BG:BG)</f>
        <v>0</v>
      </c>
      <c r="O156">
        <f t="shared" si="20"/>
        <v>0</v>
      </c>
      <c r="P156">
        <f t="shared" si="21"/>
        <v>1</v>
      </c>
    </row>
    <row r="157" spans="3:16" x14ac:dyDescent="0.25">
      <c r="C157" t="str">
        <f>IFERROR(_xlfn.CONCAT(VLOOKUP(B157,Member!A:I,3,0)," ",(VLOOKUP(B157,Member!A:I,4,0))),"")</f>
        <v/>
      </c>
      <c r="D157" t="str">
        <f>IFERROR(VLOOKUP(B157,Member!A:I,9,0),"")</f>
        <v/>
      </c>
      <c r="L157" s="264">
        <f>Member!A157</f>
        <v>7975</v>
      </c>
      <c r="M157">
        <f>SUMIF(Erfassung2!BD:BD,L157,Erfassung2!BW:BW)</f>
        <v>0</v>
      </c>
      <c r="N157">
        <f>SUMIF(Erfassung2!BD:BD,L157,Erfassung2!BG:BG)</f>
        <v>0</v>
      </c>
      <c r="O157">
        <f t="shared" si="20"/>
        <v>0</v>
      </c>
      <c r="P157">
        <f t="shared" si="21"/>
        <v>1</v>
      </c>
    </row>
    <row r="158" spans="3:16" x14ac:dyDescent="0.25">
      <c r="C158" t="str">
        <f>IFERROR(_xlfn.CONCAT(VLOOKUP(B158,Member!A:I,3,0)," ",(VLOOKUP(B158,Member!A:I,4,0))),"")</f>
        <v/>
      </c>
      <c r="D158" t="str">
        <f>IFERROR(VLOOKUP(B158,Member!A:I,9,0),"")</f>
        <v/>
      </c>
      <c r="L158" s="264">
        <f>Member!A158</f>
        <v>38745</v>
      </c>
      <c r="M158">
        <f>SUMIF(Erfassung2!BD:BD,L158,Erfassung2!BW:BW)</f>
        <v>0</v>
      </c>
      <c r="N158">
        <f>SUMIF(Erfassung2!BD:BD,L158,Erfassung2!BG:BG)</f>
        <v>0</v>
      </c>
      <c r="O158">
        <f t="shared" si="20"/>
        <v>0</v>
      </c>
      <c r="P158">
        <f t="shared" si="21"/>
        <v>1</v>
      </c>
    </row>
    <row r="159" spans="3:16" x14ac:dyDescent="0.25">
      <c r="C159" t="str">
        <f>IFERROR(_xlfn.CONCAT(VLOOKUP(B159,Member!A:I,3,0)," ",(VLOOKUP(B159,Member!A:I,4,0))),"")</f>
        <v/>
      </c>
      <c r="D159" t="str">
        <f>IFERROR(VLOOKUP(B159,Member!A:I,9,0),"")</f>
        <v/>
      </c>
      <c r="L159" s="264">
        <f>Member!A159</f>
        <v>16641</v>
      </c>
      <c r="M159">
        <f>SUMIF(Erfassung2!BD:BD,L159,Erfassung2!BW:BW)</f>
        <v>0</v>
      </c>
      <c r="N159">
        <f>SUMIF(Erfassung2!BD:BD,L159,Erfassung2!BG:BG)</f>
        <v>0</v>
      </c>
      <c r="O159">
        <f t="shared" si="20"/>
        <v>0</v>
      </c>
      <c r="P159">
        <f t="shared" si="21"/>
        <v>1</v>
      </c>
    </row>
    <row r="160" spans="3:16" x14ac:dyDescent="0.25">
      <c r="C160" t="str">
        <f>IFERROR(_xlfn.CONCAT(VLOOKUP(B160,Member!A:I,3,0)," ",(VLOOKUP(B160,Member!A:I,4,0))),"")</f>
        <v/>
      </c>
      <c r="D160" t="str">
        <f>IFERROR(VLOOKUP(B160,Member!A:I,9,0),"")</f>
        <v/>
      </c>
      <c r="L160" s="264">
        <f>Member!A160</f>
        <v>16454</v>
      </c>
      <c r="M160">
        <f>SUMIF(Erfassung2!BD:BD,L160,Erfassung2!BW:BW)</f>
        <v>0</v>
      </c>
      <c r="N160">
        <f>SUMIF(Erfassung2!BD:BD,L160,Erfassung2!BG:BG)</f>
        <v>0</v>
      </c>
      <c r="O160">
        <f t="shared" si="20"/>
        <v>0</v>
      </c>
      <c r="P160">
        <f t="shared" si="21"/>
        <v>1</v>
      </c>
    </row>
    <row r="161" spans="3:16" x14ac:dyDescent="0.25">
      <c r="C161" t="str">
        <f>IFERROR(_xlfn.CONCAT(VLOOKUP(B161,Member!A:I,3,0)," ",(VLOOKUP(B161,Member!A:I,4,0))),"")</f>
        <v/>
      </c>
      <c r="D161" t="str">
        <f>IFERROR(VLOOKUP(B161,Member!A:I,9,0),"")</f>
        <v/>
      </c>
      <c r="L161" s="264">
        <f>Member!A161</f>
        <v>7961</v>
      </c>
      <c r="M161">
        <f>SUMIF(Erfassung2!BD:BD,L161,Erfassung2!BW:BW)</f>
        <v>0</v>
      </c>
      <c r="N161">
        <f>SUMIF(Erfassung2!BD:BD,L161,Erfassung2!BG:BG)</f>
        <v>0</v>
      </c>
      <c r="O161">
        <f t="shared" si="20"/>
        <v>0</v>
      </c>
      <c r="P161">
        <f t="shared" si="21"/>
        <v>1</v>
      </c>
    </row>
    <row r="162" spans="3:16" x14ac:dyDescent="0.25">
      <c r="C162" t="str">
        <f>IFERROR(_xlfn.CONCAT(VLOOKUP(B162,Member!A:I,3,0)," ",(VLOOKUP(B162,Member!A:I,4,0))),"")</f>
        <v/>
      </c>
      <c r="D162" t="str">
        <f>IFERROR(VLOOKUP(B162,Member!A:I,9,0),"")</f>
        <v/>
      </c>
      <c r="L162" s="264">
        <f>Member!A162</f>
        <v>7974</v>
      </c>
      <c r="M162">
        <f>SUMIF(Erfassung2!BD:BD,L162,Erfassung2!BW:BW)</f>
        <v>0</v>
      </c>
      <c r="N162">
        <f>SUMIF(Erfassung2!BD:BD,L162,Erfassung2!BG:BG)</f>
        <v>0</v>
      </c>
      <c r="O162">
        <f t="shared" si="20"/>
        <v>0</v>
      </c>
      <c r="P162">
        <f t="shared" si="21"/>
        <v>1</v>
      </c>
    </row>
    <row r="163" spans="3:16" x14ac:dyDescent="0.25">
      <c r="C163" t="str">
        <f>IFERROR(_xlfn.CONCAT(VLOOKUP(B163,Member!A:I,3,0)," ",(VLOOKUP(B163,Member!A:I,4,0))),"")</f>
        <v/>
      </c>
      <c r="D163" t="str">
        <f>IFERROR(VLOOKUP(B163,Member!A:I,9,0),"")</f>
        <v/>
      </c>
      <c r="L163" s="264">
        <f>Member!A163</f>
        <v>7738</v>
      </c>
      <c r="M163">
        <f>SUMIF(Erfassung2!BD:BD,L163,Erfassung2!BW:BW)</f>
        <v>0</v>
      </c>
      <c r="N163">
        <f>SUMIF(Erfassung2!BD:BD,L163,Erfassung2!BG:BG)</f>
        <v>0</v>
      </c>
      <c r="O163">
        <f t="shared" si="20"/>
        <v>0</v>
      </c>
      <c r="P163">
        <f t="shared" si="21"/>
        <v>1</v>
      </c>
    </row>
    <row r="164" spans="3:16" x14ac:dyDescent="0.25">
      <c r="C164" t="str">
        <f>IFERROR(_xlfn.CONCAT(VLOOKUP(B164,Member!A:I,3,0)," ",(VLOOKUP(B164,Member!A:I,4,0))),"")</f>
        <v/>
      </c>
      <c r="D164" t="str">
        <f>IFERROR(VLOOKUP(B164,Member!A:I,9,0),"")</f>
        <v/>
      </c>
      <c r="L164" s="264">
        <f>Member!A164</f>
        <v>38513</v>
      </c>
      <c r="M164">
        <f>SUMIF(Erfassung2!BD:BD,L164,Erfassung2!BW:BW)</f>
        <v>0</v>
      </c>
      <c r="N164">
        <f>SUMIF(Erfassung2!BD:BD,L164,Erfassung2!BG:BG)</f>
        <v>0</v>
      </c>
      <c r="O164">
        <f t="shared" si="20"/>
        <v>0</v>
      </c>
      <c r="P164">
        <f t="shared" si="21"/>
        <v>1</v>
      </c>
    </row>
    <row r="165" spans="3:16" x14ac:dyDescent="0.25">
      <c r="C165" t="str">
        <f>IFERROR(_xlfn.CONCAT(VLOOKUP(B165,Member!A:I,3,0)," ",(VLOOKUP(B165,Member!A:I,4,0))),"")</f>
        <v/>
      </c>
      <c r="D165" t="str">
        <f>IFERROR(VLOOKUP(B165,Member!A:I,9,0),"")</f>
        <v/>
      </c>
      <c r="L165" s="264">
        <f>Member!A165</f>
        <v>38976</v>
      </c>
      <c r="M165">
        <f>SUMIF(Erfassung2!BD:BD,L165,Erfassung2!BW:BW)</f>
        <v>0</v>
      </c>
      <c r="N165">
        <f>SUMIF(Erfassung2!BD:BD,L165,Erfassung2!BG:BG)</f>
        <v>0</v>
      </c>
      <c r="O165">
        <f t="shared" si="20"/>
        <v>0</v>
      </c>
      <c r="P165">
        <f t="shared" si="21"/>
        <v>1</v>
      </c>
    </row>
    <row r="166" spans="3:16" x14ac:dyDescent="0.25">
      <c r="C166" t="str">
        <f>IFERROR(_xlfn.CONCAT(VLOOKUP(B166,Member!A:I,3,0)," ",(VLOOKUP(B166,Member!A:I,4,0))),"")</f>
        <v/>
      </c>
      <c r="D166" t="str">
        <f>IFERROR(VLOOKUP(B166,Member!A:I,9,0),"")</f>
        <v/>
      </c>
      <c r="L166" s="264">
        <f>Member!A166</f>
        <v>25465</v>
      </c>
      <c r="M166">
        <f>SUMIF(Erfassung2!BD:BD,L166,Erfassung2!BW:BW)</f>
        <v>0</v>
      </c>
      <c r="N166">
        <f>SUMIF(Erfassung2!BD:BD,L166,Erfassung2!BG:BG)</f>
        <v>0</v>
      </c>
      <c r="O166">
        <f t="shared" si="20"/>
        <v>0</v>
      </c>
      <c r="P166">
        <f t="shared" si="21"/>
        <v>1</v>
      </c>
    </row>
    <row r="167" spans="3:16" x14ac:dyDescent="0.25">
      <c r="C167" t="str">
        <f>IFERROR(_xlfn.CONCAT(VLOOKUP(B167,Member!A:I,3,0)," ",(VLOOKUP(B167,Member!A:I,4,0))),"")</f>
        <v/>
      </c>
      <c r="D167" t="str">
        <f>IFERROR(VLOOKUP(B167,Member!A:I,9,0),"")</f>
        <v/>
      </c>
      <c r="L167" s="264">
        <f>Member!A167</f>
        <v>25551</v>
      </c>
      <c r="M167">
        <f>SUMIF(Erfassung2!BD:BD,L167,Erfassung2!BW:BW)</f>
        <v>0</v>
      </c>
      <c r="N167">
        <f>SUMIF(Erfassung2!BD:BD,L167,Erfassung2!BG:BG)</f>
        <v>0</v>
      </c>
      <c r="O167">
        <f t="shared" si="20"/>
        <v>0</v>
      </c>
      <c r="P167">
        <f t="shared" si="21"/>
        <v>1</v>
      </c>
    </row>
    <row r="168" spans="3:16" x14ac:dyDescent="0.25">
      <c r="C168" t="str">
        <f>IFERROR(_xlfn.CONCAT(VLOOKUP(B168,Member!A:I,3,0)," ",(VLOOKUP(B168,Member!A:I,4,0))),"")</f>
        <v/>
      </c>
      <c r="D168" t="str">
        <f>IFERROR(VLOOKUP(B168,Member!A:I,9,0),"")</f>
        <v/>
      </c>
      <c r="L168" s="264">
        <f>Member!A168</f>
        <v>38948</v>
      </c>
      <c r="M168">
        <f>SUMIF(Erfassung2!BD:BD,L168,Erfassung2!BW:BW)</f>
        <v>0</v>
      </c>
      <c r="N168">
        <f>SUMIF(Erfassung2!BD:BD,L168,Erfassung2!BG:BG)</f>
        <v>0</v>
      </c>
      <c r="O168">
        <f t="shared" si="20"/>
        <v>0</v>
      </c>
      <c r="P168">
        <f t="shared" si="21"/>
        <v>1</v>
      </c>
    </row>
    <row r="169" spans="3:16" x14ac:dyDescent="0.25">
      <c r="C169" t="str">
        <f>IFERROR(_xlfn.CONCAT(VLOOKUP(B169,Member!A:I,3,0)," ",(VLOOKUP(B169,Member!A:I,4,0))),"")</f>
        <v/>
      </c>
      <c r="D169" t="str">
        <f>IFERROR(VLOOKUP(B169,Member!A:I,9,0),"")</f>
        <v/>
      </c>
      <c r="L169" s="264">
        <f>Member!A169</f>
        <v>25350</v>
      </c>
      <c r="M169">
        <f>SUMIF(Erfassung2!BD:BD,L169,Erfassung2!BW:BW)</f>
        <v>0</v>
      </c>
      <c r="N169">
        <f>SUMIF(Erfassung2!BD:BD,L169,Erfassung2!BG:BG)</f>
        <v>0</v>
      </c>
      <c r="O169">
        <f t="shared" si="20"/>
        <v>0</v>
      </c>
      <c r="P169">
        <f t="shared" si="21"/>
        <v>1</v>
      </c>
    </row>
    <row r="170" spans="3:16" x14ac:dyDescent="0.25">
      <c r="C170" t="str">
        <f>IFERROR(_xlfn.CONCAT(VLOOKUP(B170,Member!A:I,3,0)," ",(VLOOKUP(B170,Member!A:I,4,0))),"")</f>
        <v/>
      </c>
      <c r="D170" t="str">
        <f>IFERROR(VLOOKUP(B170,Member!A:I,9,0),"")</f>
        <v/>
      </c>
      <c r="L170" s="264">
        <f>Member!A170</f>
        <v>38872</v>
      </c>
      <c r="M170">
        <f>SUMIF(Erfassung2!BD:BD,L170,Erfassung2!BW:BW)</f>
        <v>0</v>
      </c>
      <c r="N170">
        <f>SUMIF(Erfassung2!BD:BD,L170,Erfassung2!BG:BG)</f>
        <v>0</v>
      </c>
      <c r="O170">
        <f t="shared" si="20"/>
        <v>0</v>
      </c>
      <c r="P170">
        <f t="shared" si="21"/>
        <v>1</v>
      </c>
    </row>
    <row r="171" spans="3:16" x14ac:dyDescent="0.25">
      <c r="C171" t="str">
        <f>IFERROR(_xlfn.CONCAT(VLOOKUP(B171,Member!A:I,3,0)," ",(VLOOKUP(B171,Member!A:I,4,0))),"")</f>
        <v/>
      </c>
      <c r="D171" t="str">
        <f>IFERROR(VLOOKUP(B171,Member!A:I,9,0),"")</f>
        <v/>
      </c>
      <c r="L171" s="264">
        <f>Member!A171</f>
        <v>25329</v>
      </c>
      <c r="M171">
        <f>SUMIF(Erfassung2!BD:BD,L171,Erfassung2!BW:BW)</f>
        <v>0</v>
      </c>
      <c r="N171">
        <f>SUMIF(Erfassung2!BD:BD,L171,Erfassung2!BG:BG)</f>
        <v>0</v>
      </c>
      <c r="O171">
        <f t="shared" si="20"/>
        <v>0</v>
      </c>
      <c r="P171">
        <f t="shared" si="21"/>
        <v>1</v>
      </c>
    </row>
    <row r="172" spans="3:16" x14ac:dyDescent="0.25">
      <c r="C172" t="str">
        <f>IFERROR(_xlfn.CONCAT(VLOOKUP(B172,Member!A:I,3,0)," ",(VLOOKUP(B172,Member!A:I,4,0))),"")</f>
        <v/>
      </c>
      <c r="D172" t="str">
        <f>IFERROR(VLOOKUP(B172,Member!A:I,9,0),"")</f>
        <v/>
      </c>
      <c r="L172" s="264">
        <f>Member!A172</f>
        <v>7981</v>
      </c>
      <c r="M172">
        <f>SUMIF(Erfassung2!BD:BD,L172,Erfassung2!BW:BW)</f>
        <v>0</v>
      </c>
      <c r="N172">
        <f>SUMIF(Erfassung2!BD:BD,L172,Erfassung2!BG:BG)</f>
        <v>0</v>
      </c>
      <c r="O172">
        <f t="shared" si="20"/>
        <v>0</v>
      </c>
      <c r="P172">
        <f t="shared" si="21"/>
        <v>1</v>
      </c>
    </row>
    <row r="173" spans="3:16" x14ac:dyDescent="0.25">
      <c r="C173" t="str">
        <f>IFERROR(_xlfn.CONCAT(VLOOKUP(B173,Member!A:I,3,0)," ",(VLOOKUP(B173,Member!A:I,4,0))),"")</f>
        <v/>
      </c>
      <c r="D173" t="str">
        <f>IFERROR(VLOOKUP(B173,Member!A:I,9,0),"")</f>
        <v/>
      </c>
      <c r="L173" s="264">
        <f>Member!A173</f>
        <v>25408</v>
      </c>
      <c r="M173">
        <f>SUMIF(Erfassung2!BD:BD,L173,Erfassung2!BW:BW)</f>
        <v>0</v>
      </c>
      <c r="N173">
        <f>SUMIF(Erfassung2!BD:BD,L173,Erfassung2!BG:BG)</f>
        <v>0</v>
      </c>
      <c r="O173">
        <f t="shared" si="20"/>
        <v>0</v>
      </c>
      <c r="P173">
        <f t="shared" si="21"/>
        <v>1</v>
      </c>
    </row>
    <row r="174" spans="3:16" x14ac:dyDescent="0.25">
      <c r="C174" t="str">
        <f>IFERROR(_xlfn.CONCAT(VLOOKUP(B174,Member!A:I,3,0)," ",(VLOOKUP(B174,Member!A:I,4,0))),"")</f>
        <v/>
      </c>
      <c r="D174" t="str">
        <f>IFERROR(VLOOKUP(B174,Member!A:I,9,0),"")</f>
        <v/>
      </c>
      <c r="L174" s="264">
        <f>Member!A174</f>
        <v>38110</v>
      </c>
      <c r="M174">
        <f>SUMIF(Erfassung2!BD:BD,L174,Erfassung2!BW:BW)</f>
        <v>0</v>
      </c>
      <c r="N174">
        <f>SUMIF(Erfassung2!BD:BD,L174,Erfassung2!BG:BG)</f>
        <v>0</v>
      </c>
      <c r="O174">
        <f t="shared" si="20"/>
        <v>0</v>
      </c>
      <c r="P174">
        <f t="shared" si="21"/>
        <v>1</v>
      </c>
    </row>
    <row r="175" spans="3:16" x14ac:dyDescent="0.25">
      <c r="C175" t="str">
        <f>IFERROR(_xlfn.CONCAT(VLOOKUP(B175,Member!A:I,3,0)," ",(VLOOKUP(B175,Member!A:I,4,0))),"")</f>
        <v/>
      </c>
      <c r="D175" t="str">
        <f>IFERROR(VLOOKUP(B175,Member!A:I,9,0),"")</f>
        <v/>
      </c>
      <c r="L175" s="264">
        <f>Member!A175</f>
        <v>25542</v>
      </c>
      <c r="M175">
        <f>SUMIF(Erfassung2!BD:BD,L175,Erfassung2!BW:BW)</f>
        <v>0</v>
      </c>
      <c r="N175">
        <f>SUMIF(Erfassung2!BD:BD,L175,Erfassung2!BG:BG)</f>
        <v>0</v>
      </c>
      <c r="O175">
        <f t="shared" si="20"/>
        <v>0</v>
      </c>
      <c r="P175">
        <f t="shared" si="21"/>
        <v>1</v>
      </c>
    </row>
    <row r="176" spans="3:16" x14ac:dyDescent="0.25">
      <c r="C176" t="str">
        <f>IFERROR(_xlfn.CONCAT(VLOOKUP(B176,Member!A:I,3,0)," ",(VLOOKUP(B176,Member!A:I,4,0))),"")</f>
        <v/>
      </c>
      <c r="D176" t="str">
        <f>IFERROR(VLOOKUP(B176,Member!A:I,9,0),"")</f>
        <v/>
      </c>
      <c r="L176" s="264">
        <f>Member!A176</f>
        <v>38967</v>
      </c>
      <c r="M176">
        <f>SUMIF(Erfassung2!BD:BD,L176,Erfassung2!BW:BW)</f>
        <v>0</v>
      </c>
      <c r="N176">
        <f>SUMIF(Erfassung2!BD:BD,L176,Erfassung2!BG:BG)</f>
        <v>0</v>
      </c>
      <c r="O176">
        <f t="shared" si="20"/>
        <v>0</v>
      </c>
      <c r="P176">
        <f t="shared" si="21"/>
        <v>1</v>
      </c>
    </row>
    <row r="177" spans="3:16" x14ac:dyDescent="0.25">
      <c r="C177" t="str">
        <f>IFERROR(_xlfn.CONCAT(VLOOKUP(B177,Member!A:I,3,0)," ",(VLOOKUP(B177,Member!A:I,4,0))),"")</f>
        <v/>
      </c>
      <c r="D177" t="str">
        <f>IFERROR(VLOOKUP(B177,Member!A:I,9,0),"")</f>
        <v/>
      </c>
      <c r="L177" s="264">
        <f>Member!A177</f>
        <v>38827</v>
      </c>
      <c r="M177">
        <f>SUMIF(Erfassung2!BD:BD,L177,Erfassung2!BW:BW)</f>
        <v>0</v>
      </c>
      <c r="N177">
        <f>SUMIF(Erfassung2!BD:BD,L177,Erfassung2!BG:BG)</f>
        <v>0</v>
      </c>
      <c r="O177">
        <f t="shared" si="20"/>
        <v>0</v>
      </c>
      <c r="P177">
        <f t="shared" si="21"/>
        <v>1</v>
      </c>
    </row>
    <row r="178" spans="3:16" x14ac:dyDescent="0.25">
      <c r="C178" t="str">
        <f>IFERROR(_xlfn.CONCAT(VLOOKUP(B178,Member!A:I,3,0)," ",(VLOOKUP(B178,Member!A:I,4,0))),"")</f>
        <v/>
      </c>
      <c r="D178" t="str">
        <f>IFERROR(VLOOKUP(B178,Member!A:I,9,0),"")</f>
        <v/>
      </c>
      <c r="L178" s="264">
        <f>Member!A178</f>
        <v>38957</v>
      </c>
      <c r="M178">
        <f>SUMIF(Erfassung2!BD:BD,L178,Erfassung2!BW:BW)</f>
        <v>0</v>
      </c>
      <c r="N178">
        <f>SUMIF(Erfassung2!BD:BD,L178,Erfassung2!BG:BG)</f>
        <v>0</v>
      </c>
      <c r="O178">
        <f t="shared" si="20"/>
        <v>0</v>
      </c>
      <c r="P178">
        <f t="shared" si="21"/>
        <v>1</v>
      </c>
    </row>
    <row r="179" spans="3:16" x14ac:dyDescent="0.25">
      <c r="C179" t="str">
        <f>IFERROR(_xlfn.CONCAT(VLOOKUP(B179,Member!A:I,3,0)," ",(VLOOKUP(B179,Member!A:I,4,0))),"")</f>
        <v/>
      </c>
      <c r="D179" t="str">
        <f>IFERROR(VLOOKUP(B179,Member!A:I,9,0),"")</f>
        <v/>
      </c>
      <c r="L179" s="264">
        <f>Member!A179</f>
        <v>25138</v>
      </c>
      <c r="M179">
        <f>SUMIF(Erfassung2!BD:BD,L179,Erfassung2!BW:BW)</f>
        <v>0</v>
      </c>
      <c r="N179">
        <f>SUMIF(Erfassung2!BD:BD,L179,Erfassung2!BG:BG)</f>
        <v>0</v>
      </c>
      <c r="O179">
        <f t="shared" si="20"/>
        <v>0</v>
      </c>
      <c r="P179">
        <f t="shared" si="21"/>
        <v>1</v>
      </c>
    </row>
    <row r="180" spans="3:16" x14ac:dyDescent="0.25">
      <c r="C180" t="str">
        <f>IFERROR(_xlfn.CONCAT(VLOOKUP(B180,Member!A:I,3,0)," ",(VLOOKUP(B180,Member!A:I,4,0))),"")</f>
        <v/>
      </c>
      <c r="D180" t="str">
        <f>IFERROR(VLOOKUP(B180,Member!A:I,9,0),"")</f>
        <v/>
      </c>
      <c r="L180" s="264">
        <f>Member!A180</f>
        <v>16633</v>
      </c>
      <c r="M180">
        <f>SUMIF(Erfassung2!BD:BD,L180,Erfassung2!BW:BW)</f>
        <v>0</v>
      </c>
      <c r="N180">
        <f>SUMIF(Erfassung2!BD:BD,L180,Erfassung2!BG:BG)</f>
        <v>0</v>
      </c>
      <c r="O180">
        <f t="shared" si="20"/>
        <v>0</v>
      </c>
      <c r="P180">
        <f t="shared" si="21"/>
        <v>1</v>
      </c>
    </row>
    <row r="181" spans="3:16" x14ac:dyDescent="0.25">
      <c r="C181" t="str">
        <f>IFERROR(_xlfn.CONCAT(VLOOKUP(B181,Member!A:I,3,0)," ",(VLOOKUP(B181,Member!A:I,4,0))),"")</f>
        <v/>
      </c>
      <c r="D181" t="str">
        <f>IFERROR(VLOOKUP(B181,Member!A:I,9,0),"")</f>
        <v/>
      </c>
      <c r="L181" s="264">
        <f>Member!A181</f>
        <v>38665</v>
      </c>
      <c r="M181">
        <f>SUMIF(Erfassung2!BD:BD,L181,Erfassung2!BW:BW)</f>
        <v>0</v>
      </c>
      <c r="N181">
        <f>SUMIF(Erfassung2!BD:BD,L181,Erfassung2!BG:BG)</f>
        <v>0</v>
      </c>
      <c r="O181">
        <f t="shared" si="20"/>
        <v>0</v>
      </c>
      <c r="P181">
        <f t="shared" si="21"/>
        <v>1</v>
      </c>
    </row>
    <row r="182" spans="3:16" x14ac:dyDescent="0.25">
      <c r="C182" t="str">
        <f>IFERROR(_xlfn.CONCAT(VLOOKUP(B182,Member!A:I,3,0)," ",(VLOOKUP(B182,Member!A:I,4,0))),"")</f>
        <v/>
      </c>
      <c r="D182" t="str">
        <f>IFERROR(VLOOKUP(B182,Member!A:I,9,0),"")</f>
        <v/>
      </c>
      <c r="L182" s="264">
        <f>Member!A182</f>
        <v>38842</v>
      </c>
      <c r="M182">
        <f>SUMIF(Erfassung2!BD:BD,L182,Erfassung2!BW:BW)</f>
        <v>0</v>
      </c>
      <c r="N182">
        <f>SUMIF(Erfassung2!BD:BD,L182,Erfassung2!BG:BG)</f>
        <v>0</v>
      </c>
      <c r="O182">
        <f t="shared" si="20"/>
        <v>0</v>
      </c>
      <c r="P182">
        <f t="shared" si="21"/>
        <v>1</v>
      </c>
    </row>
    <row r="183" spans="3:16" x14ac:dyDescent="0.25">
      <c r="C183" t="str">
        <f>IFERROR(_xlfn.CONCAT(VLOOKUP(B183,Member!A:I,3,0)," ",(VLOOKUP(B183,Member!A:I,4,0))),"")</f>
        <v/>
      </c>
      <c r="D183" t="str">
        <f>IFERROR(VLOOKUP(B183,Member!A:I,9,0),"")</f>
        <v/>
      </c>
      <c r="L183" s="264">
        <f>Member!A183</f>
        <v>16064</v>
      </c>
      <c r="M183">
        <f>SUMIF(Erfassung2!BD:BD,L183,Erfassung2!BW:BW)</f>
        <v>0</v>
      </c>
      <c r="N183">
        <f>SUMIF(Erfassung2!BD:BD,L183,Erfassung2!BG:BG)</f>
        <v>0</v>
      </c>
      <c r="O183">
        <f t="shared" si="20"/>
        <v>0</v>
      </c>
      <c r="P183">
        <f t="shared" si="21"/>
        <v>1</v>
      </c>
    </row>
    <row r="184" spans="3:16" x14ac:dyDescent="0.25">
      <c r="C184" t="str">
        <f>IFERROR(_xlfn.CONCAT(VLOOKUP(B184,Member!A:I,3,0)," ",(VLOOKUP(B184,Member!A:I,4,0))),"")</f>
        <v/>
      </c>
      <c r="D184" t="str">
        <f>IFERROR(VLOOKUP(B184,Member!A:I,9,0),"")</f>
        <v/>
      </c>
      <c r="L184" s="264">
        <f>Member!A184</f>
        <v>38829</v>
      </c>
      <c r="M184">
        <f>SUMIF(Erfassung2!BD:BD,L184,Erfassung2!BW:BW)</f>
        <v>0</v>
      </c>
      <c r="N184">
        <f>SUMIF(Erfassung2!BD:BD,L184,Erfassung2!BG:BG)</f>
        <v>0</v>
      </c>
      <c r="O184">
        <f t="shared" si="20"/>
        <v>0</v>
      </c>
      <c r="P184">
        <f t="shared" si="21"/>
        <v>1</v>
      </c>
    </row>
    <row r="185" spans="3:16" x14ac:dyDescent="0.25">
      <c r="C185" t="str">
        <f>IFERROR(_xlfn.CONCAT(VLOOKUP(B185,Member!A:I,3,0)," ",(VLOOKUP(B185,Member!A:I,4,0))),"")</f>
        <v/>
      </c>
      <c r="D185" t="str">
        <f>IFERROR(VLOOKUP(B185,Member!A:I,9,0),"")</f>
        <v/>
      </c>
      <c r="L185" s="264">
        <f>Member!A185</f>
        <v>38696</v>
      </c>
      <c r="M185">
        <f>SUMIF(Erfassung2!BD:BD,L185,Erfassung2!BW:BW)</f>
        <v>0</v>
      </c>
      <c r="N185">
        <f>SUMIF(Erfassung2!BD:BD,L185,Erfassung2!BG:BG)</f>
        <v>0</v>
      </c>
      <c r="O185">
        <f t="shared" si="20"/>
        <v>0</v>
      </c>
      <c r="P185">
        <f t="shared" si="21"/>
        <v>1</v>
      </c>
    </row>
    <row r="186" spans="3:16" x14ac:dyDescent="0.25">
      <c r="C186" t="str">
        <f>IFERROR(_xlfn.CONCAT(VLOOKUP(B186,Member!A:I,3,0)," ",(VLOOKUP(B186,Member!A:I,4,0))),"")</f>
        <v/>
      </c>
      <c r="D186" t="str">
        <f>IFERROR(VLOOKUP(B186,Member!A:I,9,0),"")</f>
        <v/>
      </c>
      <c r="L186" s="264">
        <f>Member!A186</f>
        <v>7985</v>
      </c>
      <c r="M186">
        <f>SUMIF(Erfassung2!BD:BD,L186,Erfassung2!BW:BW)</f>
        <v>0</v>
      </c>
      <c r="N186">
        <f>SUMIF(Erfassung2!BD:BD,L186,Erfassung2!BG:BG)</f>
        <v>0</v>
      </c>
      <c r="O186">
        <f t="shared" si="20"/>
        <v>0</v>
      </c>
      <c r="P186">
        <f t="shared" si="21"/>
        <v>1</v>
      </c>
    </row>
    <row r="187" spans="3:16" x14ac:dyDescent="0.25">
      <c r="C187" t="str">
        <f>IFERROR(_xlfn.CONCAT(VLOOKUP(B187,Member!A:I,3,0)," ",(VLOOKUP(B187,Member!A:I,4,0))),"")</f>
        <v/>
      </c>
      <c r="D187" t="str">
        <f>IFERROR(VLOOKUP(B187,Member!A:I,9,0),"")</f>
        <v/>
      </c>
      <c r="L187" s="264">
        <f>Member!A187</f>
        <v>38703</v>
      </c>
      <c r="M187">
        <f>SUMIF(Erfassung2!BD:BD,L187,Erfassung2!BW:BW)</f>
        <v>0</v>
      </c>
      <c r="N187">
        <f>SUMIF(Erfassung2!BD:BD,L187,Erfassung2!BG:BG)</f>
        <v>0</v>
      </c>
      <c r="O187">
        <f t="shared" si="20"/>
        <v>0</v>
      </c>
      <c r="P187">
        <f t="shared" si="21"/>
        <v>1</v>
      </c>
    </row>
    <row r="188" spans="3:16" x14ac:dyDescent="0.25">
      <c r="C188" t="str">
        <f>IFERROR(_xlfn.CONCAT(VLOOKUP(B188,Member!A:I,3,0)," ",(VLOOKUP(B188,Member!A:I,4,0))),"")</f>
        <v/>
      </c>
      <c r="D188" t="str">
        <f>IFERROR(VLOOKUP(B188,Member!A:I,9,0),"")</f>
        <v/>
      </c>
      <c r="L188" s="264">
        <f>Member!A188</f>
        <v>38568</v>
      </c>
      <c r="M188">
        <f>SUMIF(Erfassung2!BD:BD,L188,Erfassung2!BW:BW)</f>
        <v>0</v>
      </c>
      <c r="N188">
        <f>SUMIF(Erfassung2!BD:BD,L188,Erfassung2!BG:BG)</f>
        <v>0</v>
      </c>
      <c r="O188">
        <f t="shared" si="20"/>
        <v>0</v>
      </c>
      <c r="P188">
        <f t="shared" si="21"/>
        <v>1</v>
      </c>
    </row>
    <row r="189" spans="3:16" x14ac:dyDescent="0.25">
      <c r="C189" t="str">
        <f>IFERROR(_xlfn.CONCAT(VLOOKUP(B189,Member!A:I,3,0)," ",(VLOOKUP(B189,Member!A:I,4,0))),"")</f>
        <v/>
      </c>
      <c r="D189" t="str">
        <f>IFERROR(VLOOKUP(B189,Member!A:I,9,0),"")</f>
        <v/>
      </c>
      <c r="L189" s="264">
        <f>Member!A189</f>
        <v>16069</v>
      </c>
      <c r="M189">
        <f>SUMIF(Erfassung2!BD:BD,L189,Erfassung2!BW:BW)</f>
        <v>0</v>
      </c>
      <c r="N189">
        <f>SUMIF(Erfassung2!BD:BD,L189,Erfassung2!BG:BG)</f>
        <v>0</v>
      </c>
      <c r="O189">
        <f t="shared" si="20"/>
        <v>0</v>
      </c>
      <c r="P189">
        <f t="shared" si="21"/>
        <v>1</v>
      </c>
    </row>
    <row r="190" spans="3:16" x14ac:dyDescent="0.25">
      <c r="C190" t="str">
        <f>IFERROR(_xlfn.CONCAT(VLOOKUP(B190,Member!A:I,3,0)," ",(VLOOKUP(B190,Member!A:I,4,0))),"")</f>
        <v/>
      </c>
      <c r="D190" t="str">
        <f>IFERROR(VLOOKUP(B190,Member!A:I,9,0),"")</f>
        <v/>
      </c>
      <c r="L190" s="264">
        <f>Member!A190</f>
        <v>38911</v>
      </c>
      <c r="M190">
        <f>SUMIF(Erfassung2!BD:BD,L190,Erfassung2!BW:BW)</f>
        <v>0</v>
      </c>
      <c r="N190">
        <f>SUMIF(Erfassung2!BD:BD,L190,Erfassung2!BG:BG)</f>
        <v>0</v>
      </c>
      <c r="O190">
        <f t="shared" si="20"/>
        <v>0</v>
      </c>
      <c r="P190">
        <f t="shared" si="21"/>
        <v>1</v>
      </c>
    </row>
    <row r="191" spans="3:16" x14ac:dyDescent="0.25">
      <c r="C191" t="str">
        <f>IFERROR(_xlfn.CONCAT(VLOOKUP(B191,Member!A:I,3,0)," ",(VLOOKUP(B191,Member!A:I,4,0))),"")</f>
        <v/>
      </c>
      <c r="D191" t="str">
        <f>IFERROR(VLOOKUP(B191,Member!A:I,9,0),"")</f>
        <v/>
      </c>
      <c r="L191" s="264">
        <f>Member!A191</f>
        <v>38707</v>
      </c>
      <c r="M191">
        <f>SUMIF(Erfassung2!BD:BD,L191,Erfassung2!BW:BW)</f>
        <v>0</v>
      </c>
      <c r="N191">
        <f>SUMIF(Erfassung2!BD:BD,L191,Erfassung2!BG:BG)</f>
        <v>0</v>
      </c>
      <c r="O191">
        <f t="shared" si="20"/>
        <v>0</v>
      </c>
      <c r="P191">
        <f t="shared" si="21"/>
        <v>1</v>
      </c>
    </row>
    <row r="192" spans="3:16" x14ac:dyDescent="0.25">
      <c r="C192" t="str">
        <f>IFERROR(_xlfn.CONCAT(VLOOKUP(B192,Member!A:I,3,0)," ",(VLOOKUP(B192,Member!A:I,4,0))),"")</f>
        <v/>
      </c>
      <c r="D192" t="str">
        <f>IFERROR(VLOOKUP(B192,Member!A:I,9,0),"")</f>
        <v/>
      </c>
      <c r="L192" s="264">
        <f>Member!A192</f>
        <v>38828</v>
      </c>
      <c r="M192">
        <f>SUMIF(Erfassung2!BD:BD,L192,Erfassung2!BW:BW)</f>
        <v>0</v>
      </c>
      <c r="N192">
        <f>SUMIF(Erfassung2!BD:BD,L192,Erfassung2!BG:BG)</f>
        <v>0</v>
      </c>
      <c r="O192">
        <f t="shared" si="20"/>
        <v>0</v>
      </c>
      <c r="P192">
        <f t="shared" si="21"/>
        <v>1</v>
      </c>
    </row>
    <row r="193" spans="3:16" x14ac:dyDescent="0.25">
      <c r="C193" t="str">
        <f>IFERROR(_xlfn.CONCAT(VLOOKUP(B193,Member!A:I,3,0)," ",(VLOOKUP(B193,Member!A:I,4,0))),"")</f>
        <v/>
      </c>
      <c r="D193" t="str">
        <f>IFERROR(VLOOKUP(B193,Member!A:I,9,0),"")</f>
        <v/>
      </c>
      <c r="L193" s="264">
        <f>Member!A193</f>
        <v>16024</v>
      </c>
      <c r="M193">
        <f>SUMIF(Erfassung2!BD:BD,L193,Erfassung2!BW:BW)</f>
        <v>0</v>
      </c>
      <c r="N193">
        <f>SUMIF(Erfassung2!BD:BD,L193,Erfassung2!BG:BG)</f>
        <v>0</v>
      </c>
      <c r="O193">
        <f t="shared" si="20"/>
        <v>0</v>
      </c>
      <c r="P193">
        <f t="shared" si="21"/>
        <v>1</v>
      </c>
    </row>
    <row r="194" spans="3:16" x14ac:dyDescent="0.25">
      <c r="C194" t="str">
        <f>IFERROR(_xlfn.CONCAT(VLOOKUP(B194,Member!A:I,3,0)," ",(VLOOKUP(B194,Member!A:I,4,0))),"")</f>
        <v/>
      </c>
      <c r="D194" t="str">
        <f>IFERROR(VLOOKUP(B194,Member!A:I,9,0),"")</f>
        <v/>
      </c>
      <c r="L194" s="264">
        <f>Member!A194</f>
        <v>16051</v>
      </c>
      <c r="M194">
        <f>SUMIF(Erfassung2!BD:BD,L194,Erfassung2!BW:BW)</f>
        <v>0</v>
      </c>
      <c r="N194">
        <f>SUMIF(Erfassung2!BD:BD,L194,Erfassung2!BG:BG)</f>
        <v>0</v>
      </c>
      <c r="O194">
        <f t="shared" si="20"/>
        <v>0</v>
      </c>
      <c r="P194">
        <f t="shared" si="21"/>
        <v>1</v>
      </c>
    </row>
    <row r="195" spans="3:16" x14ac:dyDescent="0.25">
      <c r="C195" t="str">
        <f>IFERROR(_xlfn.CONCAT(VLOOKUP(B195,Member!A:I,3,0)," ",(VLOOKUP(B195,Member!A:I,4,0))),"")</f>
        <v/>
      </c>
      <c r="D195" t="str">
        <f>IFERROR(VLOOKUP(B195,Member!A:I,9,0),"")</f>
        <v/>
      </c>
      <c r="L195" s="264">
        <f>Member!A195</f>
        <v>25229</v>
      </c>
      <c r="M195">
        <f>SUMIF(Erfassung2!BD:BD,L195,Erfassung2!BW:BW)</f>
        <v>0</v>
      </c>
      <c r="N195">
        <f>SUMIF(Erfassung2!BD:BD,L195,Erfassung2!BG:BG)</f>
        <v>0</v>
      </c>
      <c r="O195">
        <f t="shared" ref="O195:O258" si="22">IF(N195=0,0,M195/N195-ROW()/1000000000)</f>
        <v>0</v>
      </c>
      <c r="P195">
        <f t="shared" ref="P195:P258" si="23">RANK(O195,O:O)</f>
        <v>1</v>
      </c>
    </row>
    <row r="196" spans="3:16" x14ac:dyDescent="0.25">
      <c r="C196" t="str">
        <f>IFERROR(_xlfn.CONCAT(VLOOKUP(B196,Member!A:I,3,0)," ",(VLOOKUP(B196,Member!A:I,4,0))),"")</f>
        <v/>
      </c>
      <c r="D196" t="str">
        <f>IFERROR(VLOOKUP(B196,Member!A:I,9,0),"")</f>
        <v/>
      </c>
      <c r="L196" s="264">
        <f>Member!A196</f>
        <v>7587</v>
      </c>
      <c r="M196">
        <f>SUMIF(Erfassung2!BD:BD,L196,Erfassung2!BW:BW)</f>
        <v>0</v>
      </c>
      <c r="N196">
        <f>SUMIF(Erfassung2!BD:BD,L196,Erfassung2!BG:BG)</f>
        <v>0</v>
      </c>
      <c r="O196">
        <f t="shared" si="22"/>
        <v>0</v>
      </c>
      <c r="P196">
        <f t="shared" si="23"/>
        <v>1</v>
      </c>
    </row>
    <row r="197" spans="3:16" x14ac:dyDescent="0.25">
      <c r="C197" t="str">
        <f>IFERROR(_xlfn.CONCAT(VLOOKUP(B197,Member!A:I,3,0)," ",(VLOOKUP(B197,Member!A:I,4,0))),"")</f>
        <v/>
      </c>
      <c r="D197" t="str">
        <f>IFERROR(VLOOKUP(B197,Member!A:I,9,0),"")</f>
        <v/>
      </c>
      <c r="L197" s="264">
        <f>Member!A197</f>
        <v>7018</v>
      </c>
      <c r="M197">
        <f>SUMIF(Erfassung2!BD:BD,L197,Erfassung2!BW:BW)</f>
        <v>0</v>
      </c>
      <c r="N197">
        <f>SUMIF(Erfassung2!BD:BD,L197,Erfassung2!BG:BG)</f>
        <v>0</v>
      </c>
      <c r="O197">
        <f t="shared" si="22"/>
        <v>0</v>
      </c>
      <c r="P197">
        <f t="shared" si="23"/>
        <v>1</v>
      </c>
    </row>
    <row r="198" spans="3:16" x14ac:dyDescent="0.25">
      <c r="C198" t="str">
        <f>IFERROR(_xlfn.CONCAT(VLOOKUP(B198,Member!A:I,3,0)," ",(VLOOKUP(B198,Member!A:I,4,0))),"")</f>
        <v/>
      </c>
      <c r="D198" t="str">
        <f>IFERROR(VLOOKUP(B198,Member!A:I,9,0),"")</f>
        <v/>
      </c>
      <c r="L198" s="264">
        <f>Member!A198</f>
        <v>16002</v>
      </c>
      <c r="M198">
        <f>SUMIF(Erfassung2!BD:BD,L198,Erfassung2!BW:BW)</f>
        <v>0</v>
      </c>
      <c r="N198">
        <f>SUMIF(Erfassung2!BD:BD,L198,Erfassung2!BG:BG)</f>
        <v>0</v>
      </c>
      <c r="O198">
        <f t="shared" si="22"/>
        <v>0</v>
      </c>
      <c r="P198">
        <f t="shared" si="23"/>
        <v>1</v>
      </c>
    </row>
    <row r="199" spans="3:16" x14ac:dyDescent="0.25">
      <c r="C199" t="str">
        <f>IFERROR(_xlfn.CONCAT(VLOOKUP(B199,Member!A:I,3,0)," ",(VLOOKUP(B199,Member!A:I,4,0))),"")</f>
        <v/>
      </c>
      <c r="D199" t="str">
        <f>IFERROR(VLOOKUP(B199,Member!A:I,9,0),"")</f>
        <v/>
      </c>
      <c r="L199" s="264">
        <f>Member!A199</f>
        <v>7590</v>
      </c>
      <c r="M199">
        <f>SUMIF(Erfassung2!BD:BD,L199,Erfassung2!BW:BW)</f>
        <v>0</v>
      </c>
      <c r="N199">
        <f>SUMIF(Erfassung2!BD:BD,L199,Erfassung2!BG:BG)</f>
        <v>0</v>
      </c>
      <c r="O199">
        <f t="shared" si="22"/>
        <v>0</v>
      </c>
      <c r="P199">
        <f t="shared" si="23"/>
        <v>1</v>
      </c>
    </row>
    <row r="200" spans="3:16" x14ac:dyDescent="0.25">
      <c r="C200" t="str">
        <f>IFERROR(_xlfn.CONCAT(VLOOKUP(B200,Member!A:I,3,0)," ",(VLOOKUP(B200,Member!A:I,4,0))),"")</f>
        <v/>
      </c>
      <c r="D200" t="str">
        <f>IFERROR(VLOOKUP(B200,Member!A:I,9,0),"")</f>
        <v/>
      </c>
      <c r="L200" s="264">
        <f>Member!A200</f>
        <v>38786</v>
      </c>
      <c r="M200">
        <f>SUMIF(Erfassung2!BD:BD,L200,Erfassung2!BW:BW)</f>
        <v>0</v>
      </c>
      <c r="N200">
        <f>SUMIF(Erfassung2!BD:BD,L200,Erfassung2!BG:BG)</f>
        <v>0</v>
      </c>
      <c r="O200">
        <f t="shared" si="22"/>
        <v>0</v>
      </c>
      <c r="P200">
        <f t="shared" si="23"/>
        <v>1</v>
      </c>
    </row>
    <row r="201" spans="3:16" x14ac:dyDescent="0.25">
      <c r="C201" t="str">
        <f>IFERROR(_xlfn.CONCAT(VLOOKUP(B201,Member!A:I,3,0)," ",(VLOOKUP(B201,Member!A:I,4,0))),"")</f>
        <v/>
      </c>
      <c r="L201" s="264">
        <f>Member!A201</f>
        <v>25502</v>
      </c>
      <c r="M201">
        <f>SUMIF(Erfassung2!BD:BD,L201,Erfassung2!BW:BW)</f>
        <v>0</v>
      </c>
      <c r="N201">
        <f>SUMIF(Erfassung2!BD:BD,L201,Erfassung2!BG:BG)</f>
        <v>0</v>
      </c>
      <c r="O201">
        <f t="shared" si="22"/>
        <v>0</v>
      </c>
      <c r="P201">
        <f t="shared" si="23"/>
        <v>1</v>
      </c>
    </row>
    <row r="202" spans="3:16" x14ac:dyDescent="0.25">
      <c r="C202" t="str">
        <f>IFERROR(_xlfn.CONCAT(VLOOKUP(B202,Member!A:I,3,0)," ",(VLOOKUP(B202,Member!A:I,4,0))),"")</f>
        <v/>
      </c>
      <c r="L202" s="264">
        <f>Member!A202</f>
        <v>25784</v>
      </c>
      <c r="M202">
        <f>SUMIF(Erfassung2!BD:BD,L202,Erfassung2!BW:BW)</f>
        <v>0</v>
      </c>
      <c r="N202">
        <f>SUMIF(Erfassung2!BD:BD,L202,Erfassung2!BG:BG)</f>
        <v>0</v>
      </c>
      <c r="O202">
        <f t="shared" si="22"/>
        <v>0</v>
      </c>
      <c r="P202">
        <f t="shared" si="23"/>
        <v>1</v>
      </c>
    </row>
    <row r="203" spans="3:16" x14ac:dyDescent="0.25">
      <c r="C203" t="str">
        <f>IFERROR(_xlfn.CONCAT(VLOOKUP(B203,Member!A:I,3,0)," ",(VLOOKUP(B203,Member!A:I,4,0))),"")</f>
        <v/>
      </c>
      <c r="L203" s="264">
        <f>Member!A203</f>
        <v>38359</v>
      </c>
      <c r="M203">
        <f>SUMIF(Erfassung2!BD:BD,L203,Erfassung2!BW:BW)</f>
        <v>0</v>
      </c>
      <c r="N203">
        <f>SUMIF(Erfassung2!BD:BD,L203,Erfassung2!BG:BG)</f>
        <v>0</v>
      </c>
      <c r="O203">
        <f t="shared" si="22"/>
        <v>0</v>
      </c>
      <c r="P203">
        <f t="shared" si="23"/>
        <v>1</v>
      </c>
    </row>
    <row r="204" spans="3:16" x14ac:dyDescent="0.25">
      <c r="C204" t="str">
        <f>IFERROR(_xlfn.CONCAT(VLOOKUP(B204,Member!A:I,3,0)," ",(VLOOKUP(B204,Member!A:I,4,0))),"")</f>
        <v/>
      </c>
      <c r="L204" s="264">
        <f>Member!A204</f>
        <v>16341</v>
      </c>
      <c r="M204">
        <f>SUMIF(Erfassung2!BD:BD,L204,Erfassung2!BW:BW)</f>
        <v>0</v>
      </c>
      <c r="N204">
        <f>SUMIF(Erfassung2!BD:BD,L204,Erfassung2!BG:BG)</f>
        <v>0</v>
      </c>
      <c r="O204">
        <f t="shared" si="22"/>
        <v>0</v>
      </c>
      <c r="P204">
        <f t="shared" si="23"/>
        <v>1</v>
      </c>
    </row>
    <row r="205" spans="3:16" x14ac:dyDescent="0.25">
      <c r="C205" t="str">
        <f>IFERROR(_xlfn.CONCAT(VLOOKUP(B205,Member!A:I,3,0)," ",(VLOOKUP(B205,Member!A:I,4,0))),"")</f>
        <v/>
      </c>
      <c r="L205" s="264">
        <f>Member!A205</f>
        <v>38972</v>
      </c>
      <c r="M205">
        <f>SUMIF(Erfassung2!BD:BD,L205,Erfassung2!BW:BW)</f>
        <v>0</v>
      </c>
      <c r="N205">
        <f>SUMIF(Erfassung2!BD:BD,L205,Erfassung2!BG:BG)</f>
        <v>0</v>
      </c>
      <c r="O205">
        <f t="shared" si="22"/>
        <v>0</v>
      </c>
      <c r="P205">
        <f t="shared" si="23"/>
        <v>1</v>
      </c>
    </row>
    <row r="206" spans="3:16" x14ac:dyDescent="0.25">
      <c r="C206" t="str">
        <f>IFERROR(_xlfn.CONCAT(VLOOKUP(B206,Member!A:I,3,0)," ",(VLOOKUP(B206,Member!A:I,4,0))),"")</f>
        <v/>
      </c>
      <c r="L206" s="264">
        <f>Member!A206</f>
        <v>16338</v>
      </c>
      <c r="M206">
        <f>SUMIF(Erfassung2!BD:BD,L206,Erfassung2!BW:BW)</f>
        <v>0</v>
      </c>
      <c r="N206">
        <f>SUMIF(Erfassung2!BD:BD,L206,Erfassung2!BG:BG)</f>
        <v>0</v>
      </c>
      <c r="O206">
        <f t="shared" si="22"/>
        <v>0</v>
      </c>
      <c r="P206">
        <f t="shared" si="23"/>
        <v>1</v>
      </c>
    </row>
    <row r="207" spans="3:16" x14ac:dyDescent="0.25">
      <c r="C207" t="str">
        <f>IFERROR(_xlfn.CONCAT(VLOOKUP(B207,Member!A:I,3,0)," ",(VLOOKUP(B207,Member!A:I,4,0))),"")</f>
        <v/>
      </c>
      <c r="L207" s="264">
        <f>Member!A207</f>
        <v>38472</v>
      </c>
      <c r="M207">
        <f>SUMIF(Erfassung2!BD:BD,L207,Erfassung2!BW:BW)</f>
        <v>0</v>
      </c>
      <c r="N207">
        <f>SUMIF(Erfassung2!BD:BD,L207,Erfassung2!BG:BG)</f>
        <v>0</v>
      </c>
      <c r="O207">
        <f t="shared" si="22"/>
        <v>0</v>
      </c>
      <c r="P207">
        <f t="shared" si="23"/>
        <v>1</v>
      </c>
    </row>
    <row r="208" spans="3:16" x14ac:dyDescent="0.25">
      <c r="C208" t="str">
        <f>IFERROR(_xlfn.CONCAT(VLOOKUP(B208,Member!A:I,3,0)," ",(VLOOKUP(B208,Member!A:I,4,0))),"")</f>
        <v/>
      </c>
      <c r="L208" s="264">
        <f>Member!A208</f>
        <v>38730</v>
      </c>
      <c r="M208">
        <f>SUMIF(Erfassung2!BD:BD,L208,Erfassung2!BW:BW)</f>
        <v>0</v>
      </c>
      <c r="N208">
        <f>SUMIF(Erfassung2!BD:BD,L208,Erfassung2!BG:BG)</f>
        <v>0</v>
      </c>
      <c r="O208">
        <f t="shared" si="22"/>
        <v>0</v>
      </c>
      <c r="P208">
        <f t="shared" si="23"/>
        <v>1</v>
      </c>
    </row>
    <row r="209" spans="3:16" x14ac:dyDescent="0.25">
      <c r="C209" t="str">
        <f>IFERROR(_xlfn.CONCAT(VLOOKUP(B209,Member!A:I,3,0)," ",(VLOOKUP(B209,Member!A:I,4,0))),"")</f>
        <v/>
      </c>
      <c r="L209" s="264">
        <f>Member!A209</f>
        <v>16335</v>
      </c>
      <c r="M209">
        <f>SUMIF(Erfassung2!BD:BD,L209,Erfassung2!BW:BW)</f>
        <v>0</v>
      </c>
      <c r="N209">
        <f>SUMIF(Erfassung2!BD:BD,L209,Erfassung2!BG:BG)</f>
        <v>0</v>
      </c>
      <c r="O209">
        <f t="shared" si="22"/>
        <v>0</v>
      </c>
      <c r="P209">
        <f t="shared" si="23"/>
        <v>1</v>
      </c>
    </row>
    <row r="210" spans="3:16" x14ac:dyDescent="0.25">
      <c r="C210" t="str">
        <f>IFERROR(_xlfn.CONCAT(VLOOKUP(B210,Member!A:I,3,0)," ",(VLOOKUP(B210,Member!A:I,4,0))),"")</f>
        <v/>
      </c>
      <c r="L210" s="264">
        <f>Member!A210</f>
        <v>16342</v>
      </c>
      <c r="M210">
        <f>SUMIF(Erfassung2!BD:BD,L210,Erfassung2!BW:BW)</f>
        <v>0</v>
      </c>
      <c r="N210">
        <f>SUMIF(Erfassung2!BD:BD,L210,Erfassung2!BG:BG)</f>
        <v>0</v>
      </c>
      <c r="O210">
        <f t="shared" si="22"/>
        <v>0</v>
      </c>
      <c r="P210">
        <f t="shared" si="23"/>
        <v>1</v>
      </c>
    </row>
    <row r="211" spans="3:16" x14ac:dyDescent="0.25">
      <c r="C211" t="str">
        <f>IFERROR(_xlfn.CONCAT(VLOOKUP(B211,Member!A:I,3,0)," ",(VLOOKUP(B211,Member!A:I,4,0))),"")</f>
        <v/>
      </c>
      <c r="L211" s="264">
        <f>Member!A211</f>
        <v>38892</v>
      </c>
      <c r="M211">
        <f>SUMIF(Erfassung2!BD:BD,L211,Erfassung2!BW:BW)</f>
        <v>0</v>
      </c>
      <c r="N211">
        <f>SUMIF(Erfassung2!BD:BD,L211,Erfassung2!BG:BG)</f>
        <v>0</v>
      </c>
      <c r="O211">
        <f t="shared" si="22"/>
        <v>0</v>
      </c>
      <c r="P211">
        <f t="shared" si="23"/>
        <v>1</v>
      </c>
    </row>
    <row r="212" spans="3:16" x14ac:dyDescent="0.25">
      <c r="C212" t="str">
        <f>IFERROR(_xlfn.CONCAT(VLOOKUP(B212,Member!A:I,3,0)," ",(VLOOKUP(B212,Member!A:I,4,0))),"")</f>
        <v/>
      </c>
      <c r="L212" s="264">
        <f>Member!A212</f>
        <v>16324</v>
      </c>
      <c r="M212">
        <f>SUMIF(Erfassung2!BD:BD,L212,Erfassung2!BW:BW)</f>
        <v>0</v>
      </c>
      <c r="N212">
        <f>SUMIF(Erfassung2!BD:BD,L212,Erfassung2!BG:BG)</f>
        <v>0</v>
      </c>
      <c r="O212">
        <f t="shared" si="22"/>
        <v>0</v>
      </c>
      <c r="P212">
        <f t="shared" si="23"/>
        <v>1</v>
      </c>
    </row>
    <row r="213" spans="3:16" x14ac:dyDescent="0.25">
      <c r="C213" t="str">
        <f>IFERROR(_xlfn.CONCAT(VLOOKUP(B213,Member!A:I,3,0)," ",(VLOOKUP(B213,Member!A:I,4,0))),"")</f>
        <v/>
      </c>
      <c r="L213" s="264">
        <f>Member!A213</f>
        <v>7372</v>
      </c>
      <c r="M213">
        <f>SUMIF(Erfassung2!BD:BD,L213,Erfassung2!BW:BW)</f>
        <v>0</v>
      </c>
      <c r="N213">
        <f>SUMIF(Erfassung2!BD:BD,L213,Erfassung2!BG:BG)</f>
        <v>0</v>
      </c>
      <c r="O213">
        <f t="shared" si="22"/>
        <v>0</v>
      </c>
      <c r="P213">
        <f t="shared" si="23"/>
        <v>1</v>
      </c>
    </row>
    <row r="214" spans="3:16" x14ac:dyDescent="0.25">
      <c r="C214" t="str">
        <f>IFERROR(_xlfn.CONCAT(VLOOKUP(B214,Member!A:I,3,0)," ",(VLOOKUP(B214,Member!A:I,4,0))),"")</f>
        <v/>
      </c>
      <c r="L214" s="264">
        <f>Member!A214</f>
        <v>25178</v>
      </c>
      <c r="M214">
        <f>SUMIF(Erfassung2!BD:BD,L214,Erfassung2!BW:BW)</f>
        <v>0</v>
      </c>
      <c r="N214">
        <f>SUMIF(Erfassung2!BD:BD,L214,Erfassung2!BG:BG)</f>
        <v>0</v>
      </c>
      <c r="O214">
        <f t="shared" si="22"/>
        <v>0</v>
      </c>
      <c r="P214">
        <f t="shared" si="23"/>
        <v>1</v>
      </c>
    </row>
    <row r="215" spans="3:16" x14ac:dyDescent="0.25">
      <c r="C215" t="str">
        <f>IFERROR(_xlfn.CONCAT(VLOOKUP(B215,Member!A:I,3,0)," ",(VLOOKUP(B215,Member!A:I,4,0))),"")</f>
        <v/>
      </c>
      <c r="L215" s="264">
        <f>Member!A215</f>
        <v>25351</v>
      </c>
      <c r="M215">
        <f>SUMIF(Erfassung2!BD:BD,L215,Erfassung2!BW:BW)</f>
        <v>0</v>
      </c>
      <c r="N215">
        <f>SUMIF(Erfassung2!BD:BD,L215,Erfassung2!BG:BG)</f>
        <v>0</v>
      </c>
      <c r="O215">
        <f t="shared" si="22"/>
        <v>0</v>
      </c>
      <c r="P215">
        <f t="shared" si="23"/>
        <v>1</v>
      </c>
    </row>
    <row r="216" spans="3:16" x14ac:dyDescent="0.25">
      <c r="C216" t="str">
        <f>IFERROR(_xlfn.CONCAT(VLOOKUP(B216,Member!A:I,3,0)," ",(VLOOKUP(B216,Member!A:I,4,0))),"")</f>
        <v/>
      </c>
      <c r="L216" s="264">
        <f>Member!A216</f>
        <v>38651</v>
      </c>
      <c r="M216">
        <f>SUMIF(Erfassung2!BD:BD,L216,Erfassung2!BW:BW)</f>
        <v>0</v>
      </c>
      <c r="N216">
        <f>SUMIF(Erfassung2!BD:BD,L216,Erfassung2!BG:BG)</f>
        <v>0</v>
      </c>
      <c r="O216">
        <f t="shared" si="22"/>
        <v>0</v>
      </c>
      <c r="P216">
        <f t="shared" si="23"/>
        <v>1</v>
      </c>
    </row>
    <row r="217" spans="3:16" x14ac:dyDescent="0.25">
      <c r="C217" t="str">
        <f>IFERROR(_xlfn.CONCAT(VLOOKUP(B217,Member!A:I,3,0)," ",(VLOOKUP(B217,Member!A:I,4,0))),"")</f>
        <v/>
      </c>
      <c r="L217" s="264">
        <f>Member!A217</f>
        <v>7700</v>
      </c>
      <c r="M217">
        <f>SUMIF(Erfassung2!BD:BD,L217,Erfassung2!BW:BW)</f>
        <v>0</v>
      </c>
      <c r="N217">
        <f>SUMIF(Erfassung2!BD:BD,L217,Erfassung2!BG:BG)</f>
        <v>0</v>
      </c>
      <c r="O217">
        <f t="shared" si="22"/>
        <v>0</v>
      </c>
      <c r="P217">
        <f t="shared" si="23"/>
        <v>1</v>
      </c>
    </row>
    <row r="218" spans="3:16" x14ac:dyDescent="0.25">
      <c r="C218" t="str">
        <f>IFERROR(_xlfn.CONCAT(VLOOKUP(B218,Member!A:I,3,0)," ",(VLOOKUP(B218,Member!A:I,4,0))),"")</f>
        <v/>
      </c>
      <c r="L218" s="264">
        <f>Member!A218</f>
        <v>16805</v>
      </c>
      <c r="M218">
        <f>SUMIF(Erfassung2!BD:BD,L218,Erfassung2!BW:BW)</f>
        <v>0</v>
      </c>
      <c r="N218">
        <f>SUMIF(Erfassung2!BD:BD,L218,Erfassung2!BG:BG)</f>
        <v>0</v>
      </c>
      <c r="O218">
        <f t="shared" si="22"/>
        <v>0</v>
      </c>
      <c r="P218">
        <f t="shared" si="23"/>
        <v>1</v>
      </c>
    </row>
    <row r="219" spans="3:16" x14ac:dyDescent="0.25">
      <c r="C219" t="str">
        <f>IFERROR(_xlfn.CONCAT(VLOOKUP(B219,Member!A:I,3,0)," ",(VLOOKUP(B219,Member!A:I,4,0))),"")</f>
        <v/>
      </c>
      <c r="L219" s="264">
        <f>Member!A219</f>
        <v>38416</v>
      </c>
      <c r="M219">
        <f>SUMIF(Erfassung2!BD:BD,L219,Erfassung2!BW:BW)</f>
        <v>0</v>
      </c>
      <c r="N219">
        <f>SUMIF(Erfassung2!BD:BD,L219,Erfassung2!BG:BG)</f>
        <v>0</v>
      </c>
      <c r="O219">
        <f t="shared" si="22"/>
        <v>0</v>
      </c>
      <c r="P219">
        <f t="shared" si="23"/>
        <v>1</v>
      </c>
    </row>
    <row r="220" spans="3:16" x14ac:dyDescent="0.25">
      <c r="C220" t="str">
        <f>IFERROR(_xlfn.CONCAT(VLOOKUP(B220,Member!A:I,3,0)," ",(VLOOKUP(B220,Member!A:I,4,0))),"")</f>
        <v/>
      </c>
      <c r="L220" s="264">
        <f>Member!A220</f>
        <v>38973</v>
      </c>
      <c r="M220">
        <f>SUMIF(Erfassung2!BD:BD,L220,Erfassung2!BW:BW)</f>
        <v>0</v>
      </c>
      <c r="N220">
        <f>SUMIF(Erfassung2!BD:BD,L220,Erfassung2!BG:BG)</f>
        <v>0</v>
      </c>
      <c r="O220">
        <f t="shared" si="22"/>
        <v>0</v>
      </c>
      <c r="P220">
        <f t="shared" si="23"/>
        <v>1</v>
      </c>
    </row>
    <row r="221" spans="3:16" x14ac:dyDescent="0.25">
      <c r="C221" t="str">
        <f>IFERROR(_xlfn.CONCAT(VLOOKUP(B221,Member!A:I,3,0)," ",(VLOOKUP(B221,Member!A:I,4,0))),"")</f>
        <v/>
      </c>
      <c r="L221" s="264">
        <f>Member!A221</f>
        <v>38702</v>
      </c>
      <c r="M221">
        <f>SUMIF(Erfassung2!BD:BD,L221,Erfassung2!BW:BW)</f>
        <v>0</v>
      </c>
      <c r="N221">
        <f>SUMIF(Erfassung2!BD:BD,L221,Erfassung2!BG:BG)</f>
        <v>0</v>
      </c>
      <c r="O221">
        <f t="shared" si="22"/>
        <v>0</v>
      </c>
      <c r="P221">
        <f t="shared" si="23"/>
        <v>1</v>
      </c>
    </row>
    <row r="222" spans="3:16" x14ac:dyDescent="0.25">
      <c r="C222" t="str">
        <f>IFERROR(_xlfn.CONCAT(VLOOKUP(B222,Member!A:I,3,0)," ",(VLOOKUP(B222,Member!A:I,4,0))),"")</f>
        <v/>
      </c>
      <c r="L222" s="264">
        <f>Member!A222</f>
        <v>38908</v>
      </c>
      <c r="M222">
        <f>SUMIF(Erfassung2!BD:BD,L222,Erfassung2!BW:BW)</f>
        <v>0</v>
      </c>
      <c r="N222">
        <f>SUMIF(Erfassung2!BD:BD,L222,Erfassung2!BG:BG)</f>
        <v>0</v>
      </c>
      <c r="O222">
        <f t="shared" si="22"/>
        <v>0</v>
      </c>
      <c r="P222">
        <f t="shared" si="23"/>
        <v>1</v>
      </c>
    </row>
    <row r="223" spans="3:16" x14ac:dyDescent="0.25">
      <c r="C223" t="str">
        <f>IFERROR(_xlfn.CONCAT(VLOOKUP(B223,Member!A:I,3,0)," ",(VLOOKUP(B223,Member!A:I,4,0))),"")</f>
        <v/>
      </c>
      <c r="L223" s="264">
        <f>Member!A223</f>
        <v>38859</v>
      </c>
      <c r="M223">
        <f>SUMIF(Erfassung2!BD:BD,L223,Erfassung2!BW:BW)</f>
        <v>0</v>
      </c>
      <c r="N223">
        <f>SUMIF(Erfassung2!BD:BD,L223,Erfassung2!BG:BG)</f>
        <v>0</v>
      </c>
      <c r="O223">
        <f t="shared" si="22"/>
        <v>0</v>
      </c>
      <c r="P223">
        <f t="shared" si="23"/>
        <v>1</v>
      </c>
    </row>
    <row r="224" spans="3:16" x14ac:dyDescent="0.25">
      <c r="C224" t="str">
        <f>IFERROR(_xlfn.CONCAT(VLOOKUP(B224,Member!A:I,3,0)," ",(VLOOKUP(B224,Member!A:I,4,0))),"")</f>
        <v/>
      </c>
      <c r="L224" s="264">
        <f>Member!A224</f>
        <v>13606</v>
      </c>
      <c r="M224">
        <f>SUMIF(Erfassung2!BD:BD,L224,Erfassung2!BW:BW)</f>
        <v>0</v>
      </c>
      <c r="N224">
        <f>SUMIF(Erfassung2!BD:BD,L224,Erfassung2!BG:BG)</f>
        <v>0</v>
      </c>
      <c r="O224">
        <f t="shared" si="22"/>
        <v>0</v>
      </c>
      <c r="P224">
        <f t="shared" si="23"/>
        <v>1</v>
      </c>
    </row>
    <row r="225" spans="3:16" x14ac:dyDescent="0.25">
      <c r="C225" t="str">
        <f>IFERROR(_xlfn.CONCAT(VLOOKUP(B225,Member!A:I,3,0)," ",(VLOOKUP(B225,Member!A:I,4,0))),"")</f>
        <v/>
      </c>
      <c r="L225" s="264">
        <f>Member!A225</f>
        <v>16327</v>
      </c>
      <c r="M225">
        <f>SUMIF(Erfassung2!BD:BD,L225,Erfassung2!BW:BW)</f>
        <v>0</v>
      </c>
      <c r="N225">
        <f>SUMIF(Erfassung2!BD:BD,L225,Erfassung2!BG:BG)</f>
        <v>0</v>
      </c>
      <c r="O225">
        <f t="shared" si="22"/>
        <v>0</v>
      </c>
      <c r="P225">
        <f t="shared" si="23"/>
        <v>1</v>
      </c>
    </row>
    <row r="226" spans="3:16" x14ac:dyDescent="0.25">
      <c r="C226" t="str">
        <f>IFERROR(_xlfn.CONCAT(VLOOKUP(B226,Member!A:I,3,0)," ",(VLOOKUP(B226,Member!A:I,4,0))),"")</f>
        <v/>
      </c>
      <c r="L226" s="264">
        <f>Member!A226</f>
        <v>7493</v>
      </c>
      <c r="M226">
        <f>SUMIF(Erfassung2!BD:BD,L226,Erfassung2!BW:BW)</f>
        <v>0</v>
      </c>
      <c r="N226">
        <f>SUMIF(Erfassung2!BD:BD,L226,Erfassung2!BG:BG)</f>
        <v>0</v>
      </c>
      <c r="O226">
        <f t="shared" si="22"/>
        <v>0</v>
      </c>
      <c r="P226">
        <f t="shared" si="23"/>
        <v>1</v>
      </c>
    </row>
    <row r="227" spans="3:16" x14ac:dyDescent="0.25">
      <c r="C227" t="str">
        <f>IFERROR(_xlfn.CONCAT(VLOOKUP(B227,Member!A:I,3,0)," ",(VLOOKUP(B227,Member!A:I,4,0))),"")</f>
        <v/>
      </c>
      <c r="L227" s="264">
        <f>Member!A227</f>
        <v>7330</v>
      </c>
      <c r="M227">
        <f>SUMIF(Erfassung2!BD:BD,L227,Erfassung2!BW:BW)</f>
        <v>0</v>
      </c>
      <c r="N227">
        <f>SUMIF(Erfassung2!BD:BD,L227,Erfassung2!BG:BG)</f>
        <v>0</v>
      </c>
      <c r="O227">
        <f t="shared" si="22"/>
        <v>0</v>
      </c>
      <c r="P227">
        <f t="shared" si="23"/>
        <v>1</v>
      </c>
    </row>
    <row r="228" spans="3:16" x14ac:dyDescent="0.25">
      <c r="C228" t="str">
        <f>IFERROR(_xlfn.CONCAT(VLOOKUP(B228,Member!A:I,3,0)," ",(VLOOKUP(B228,Member!A:I,4,0))),"")</f>
        <v/>
      </c>
      <c r="L228" s="264">
        <f>Member!A228</f>
        <v>16333</v>
      </c>
      <c r="M228">
        <f>SUMIF(Erfassung2!BD:BD,L228,Erfassung2!BW:BW)</f>
        <v>0</v>
      </c>
      <c r="N228">
        <f>SUMIF(Erfassung2!BD:BD,L228,Erfassung2!BG:BG)</f>
        <v>0</v>
      </c>
      <c r="O228">
        <f t="shared" si="22"/>
        <v>0</v>
      </c>
      <c r="P228">
        <f t="shared" si="23"/>
        <v>1</v>
      </c>
    </row>
    <row r="229" spans="3:16" x14ac:dyDescent="0.25">
      <c r="C229" t="str">
        <f>IFERROR(_xlfn.CONCAT(VLOOKUP(B229,Member!A:I,3,0)," ",(VLOOKUP(B229,Member!A:I,4,0))),"")</f>
        <v/>
      </c>
      <c r="L229" s="264">
        <f>Member!A229</f>
        <v>16085</v>
      </c>
      <c r="M229">
        <f>SUMIF(Erfassung2!BD:BD,L229,Erfassung2!BW:BW)</f>
        <v>0</v>
      </c>
      <c r="N229">
        <f>SUMIF(Erfassung2!BD:BD,L229,Erfassung2!BG:BG)</f>
        <v>0</v>
      </c>
      <c r="O229">
        <f t="shared" si="22"/>
        <v>0</v>
      </c>
      <c r="P229">
        <f t="shared" si="23"/>
        <v>1</v>
      </c>
    </row>
    <row r="230" spans="3:16" x14ac:dyDescent="0.25">
      <c r="C230" t="str">
        <f>IFERROR(_xlfn.CONCAT(VLOOKUP(B230,Member!A:I,3,0)," ",(VLOOKUP(B230,Member!A:I,4,0))),"")</f>
        <v/>
      </c>
      <c r="L230" s="264">
        <f>Member!A230</f>
        <v>38240</v>
      </c>
      <c r="M230">
        <f>SUMIF(Erfassung2!BD:BD,L230,Erfassung2!BW:BW)</f>
        <v>0</v>
      </c>
      <c r="N230">
        <f>SUMIF(Erfassung2!BD:BD,L230,Erfassung2!BG:BG)</f>
        <v>0</v>
      </c>
      <c r="O230">
        <f t="shared" si="22"/>
        <v>0</v>
      </c>
      <c r="P230">
        <f t="shared" si="23"/>
        <v>1</v>
      </c>
    </row>
    <row r="231" spans="3:16" x14ac:dyDescent="0.25">
      <c r="C231" t="str">
        <f>IFERROR(_xlfn.CONCAT(VLOOKUP(B231,Member!A:I,3,0)," ",(VLOOKUP(B231,Member!A:I,4,0))),"")</f>
        <v/>
      </c>
      <c r="L231" s="264">
        <f>Member!A231</f>
        <v>16224</v>
      </c>
      <c r="M231">
        <f>SUMIF(Erfassung2!BD:BD,L231,Erfassung2!BW:BW)</f>
        <v>0</v>
      </c>
      <c r="N231">
        <f>SUMIF(Erfassung2!BD:BD,L231,Erfassung2!BG:BG)</f>
        <v>0</v>
      </c>
      <c r="O231">
        <f t="shared" si="22"/>
        <v>0</v>
      </c>
      <c r="P231">
        <f t="shared" si="23"/>
        <v>1</v>
      </c>
    </row>
    <row r="232" spans="3:16" x14ac:dyDescent="0.25">
      <c r="C232" t="str">
        <f>IFERROR(_xlfn.CONCAT(VLOOKUP(B232,Member!A:I,3,0)," ",(VLOOKUP(B232,Member!A:I,4,0))),"")</f>
        <v/>
      </c>
      <c r="L232" s="264">
        <f>Member!A232</f>
        <v>16120</v>
      </c>
      <c r="M232">
        <f>SUMIF(Erfassung2!BD:BD,L232,Erfassung2!BW:BW)</f>
        <v>0</v>
      </c>
      <c r="N232">
        <f>SUMIF(Erfassung2!BD:BD,L232,Erfassung2!BG:BG)</f>
        <v>0</v>
      </c>
      <c r="O232">
        <f t="shared" si="22"/>
        <v>0</v>
      </c>
      <c r="P232">
        <f t="shared" si="23"/>
        <v>1</v>
      </c>
    </row>
    <row r="233" spans="3:16" x14ac:dyDescent="0.25">
      <c r="C233" t="str">
        <f>IFERROR(_xlfn.CONCAT(VLOOKUP(B233,Member!A:I,3,0)," ",(VLOOKUP(B233,Member!A:I,4,0))),"")</f>
        <v/>
      </c>
      <c r="L233" s="264">
        <f>Member!A233</f>
        <v>25911</v>
      </c>
      <c r="M233">
        <f>SUMIF(Erfassung2!BD:BD,L233,Erfassung2!BW:BW)</f>
        <v>0</v>
      </c>
      <c r="N233">
        <f>SUMIF(Erfassung2!BD:BD,L233,Erfassung2!BG:BG)</f>
        <v>0</v>
      </c>
      <c r="O233">
        <f t="shared" si="22"/>
        <v>0</v>
      </c>
      <c r="P233">
        <f t="shared" si="23"/>
        <v>1</v>
      </c>
    </row>
    <row r="234" spans="3:16" x14ac:dyDescent="0.25">
      <c r="C234" t="str">
        <f>IFERROR(_xlfn.CONCAT(VLOOKUP(B234,Member!A:I,3,0)," ",(VLOOKUP(B234,Member!A:I,4,0))),"")</f>
        <v/>
      </c>
      <c r="L234" s="264">
        <f>Member!A234</f>
        <v>38287</v>
      </c>
      <c r="M234">
        <f>SUMIF(Erfassung2!BD:BD,L234,Erfassung2!BW:BW)</f>
        <v>0</v>
      </c>
      <c r="N234">
        <f>SUMIF(Erfassung2!BD:BD,L234,Erfassung2!BG:BG)</f>
        <v>0</v>
      </c>
      <c r="O234">
        <f t="shared" si="22"/>
        <v>0</v>
      </c>
      <c r="P234">
        <f t="shared" si="23"/>
        <v>1</v>
      </c>
    </row>
    <row r="235" spans="3:16" x14ac:dyDescent="0.25">
      <c r="C235" t="str">
        <f>IFERROR(_xlfn.CONCAT(VLOOKUP(B235,Member!A:I,3,0)," ",(VLOOKUP(B235,Member!A:I,4,0))),"")</f>
        <v/>
      </c>
      <c r="L235" s="264">
        <f>Member!A235</f>
        <v>16121</v>
      </c>
      <c r="M235">
        <f>SUMIF(Erfassung2!BD:BD,L235,Erfassung2!BW:BW)</f>
        <v>0</v>
      </c>
      <c r="N235">
        <f>SUMIF(Erfassung2!BD:BD,L235,Erfassung2!BG:BG)</f>
        <v>0</v>
      </c>
      <c r="O235">
        <f t="shared" si="22"/>
        <v>0</v>
      </c>
      <c r="P235">
        <f t="shared" si="23"/>
        <v>1</v>
      </c>
    </row>
    <row r="236" spans="3:16" x14ac:dyDescent="0.25">
      <c r="C236" t="str">
        <f>IFERROR(_xlfn.CONCAT(VLOOKUP(B236,Member!A:I,3,0)," ",(VLOOKUP(B236,Member!A:I,4,0))),"")</f>
        <v/>
      </c>
      <c r="L236" s="264">
        <f>Member!A236</f>
        <v>16214</v>
      </c>
      <c r="M236">
        <f>SUMIF(Erfassung2!BD:BD,L236,Erfassung2!BW:BW)</f>
        <v>0</v>
      </c>
      <c r="N236">
        <f>SUMIF(Erfassung2!BD:BD,L236,Erfassung2!BG:BG)</f>
        <v>0</v>
      </c>
      <c r="O236">
        <f t="shared" si="22"/>
        <v>0</v>
      </c>
      <c r="P236">
        <f t="shared" si="23"/>
        <v>1</v>
      </c>
    </row>
    <row r="237" spans="3:16" x14ac:dyDescent="0.25">
      <c r="C237" t="str">
        <f>IFERROR(_xlfn.CONCAT(VLOOKUP(B237,Member!A:I,3,0)," ",(VLOOKUP(B237,Member!A:I,4,0))),"")</f>
        <v/>
      </c>
      <c r="L237" s="264">
        <f>Member!A237</f>
        <v>38380</v>
      </c>
      <c r="M237">
        <f>SUMIF(Erfassung2!BD:BD,L237,Erfassung2!BW:BW)</f>
        <v>0</v>
      </c>
      <c r="N237">
        <f>SUMIF(Erfassung2!BD:BD,L237,Erfassung2!BG:BG)</f>
        <v>0</v>
      </c>
      <c r="O237">
        <f t="shared" si="22"/>
        <v>0</v>
      </c>
      <c r="P237">
        <f t="shared" si="23"/>
        <v>1</v>
      </c>
    </row>
    <row r="238" spans="3:16" x14ac:dyDescent="0.25">
      <c r="C238" t="str">
        <f>IFERROR(_xlfn.CONCAT(VLOOKUP(B238,Member!A:I,3,0)," ",(VLOOKUP(B238,Member!A:I,4,0))),"")</f>
        <v/>
      </c>
      <c r="L238" s="264">
        <f>Member!A238</f>
        <v>25549</v>
      </c>
      <c r="M238">
        <f>SUMIF(Erfassung2!BD:BD,L238,Erfassung2!BW:BW)</f>
        <v>0</v>
      </c>
      <c r="N238">
        <f>SUMIF(Erfassung2!BD:BD,L238,Erfassung2!BG:BG)</f>
        <v>0</v>
      </c>
      <c r="O238">
        <f t="shared" si="22"/>
        <v>0</v>
      </c>
      <c r="P238">
        <f t="shared" si="23"/>
        <v>1</v>
      </c>
    </row>
    <row r="239" spans="3:16" x14ac:dyDescent="0.25">
      <c r="C239" t="str">
        <f>IFERROR(_xlfn.CONCAT(VLOOKUP(B239,Member!A:I,3,0)," ",(VLOOKUP(B239,Member!A:I,4,0))),"")</f>
        <v/>
      </c>
      <c r="L239" s="264">
        <f>Member!A239</f>
        <v>25550</v>
      </c>
      <c r="M239">
        <f>SUMIF(Erfassung2!BD:BD,L239,Erfassung2!BW:BW)</f>
        <v>0</v>
      </c>
      <c r="N239">
        <f>SUMIF(Erfassung2!BD:BD,L239,Erfassung2!BG:BG)</f>
        <v>0</v>
      </c>
      <c r="O239">
        <f t="shared" si="22"/>
        <v>0</v>
      </c>
      <c r="P239">
        <f t="shared" si="23"/>
        <v>1</v>
      </c>
    </row>
    <row r="240" spans="3:16" x14ac:dyDescent="0.25">
      <c r="C240" t="str">
        <f>IFERROR(_xlfn.CONCAT(VLOOKUP(B240,Member!A:I,3,0)," ",(VLOOKUP(B240,Member!A:I,4,0))),"")</f>
        <v/>
      </c>
      <c r="L240" s="264">
        <f>Member!A240</f>
        <v>25748</v>
      </c>
      <c r="M240">
        <f>SUMIF(Erfassung2!BD:BD,L240,Erfassung2!BW:BW)</f>
        <v>0</v>
      </c>
      <c r="N240">
        <f>SUMIF(Erfassung2!BD:BD,L240,Erfassung2!BG:BG)</f>
        <v>0</v>
      </c>
      <c r="O240">
        <f t="shared" si="22"/>
        <v>0</v>
      </c>
      <c r="P240">
        <f t="shared" si="23"/>
        <v>1</v>
      </c>
    </row>
    <row r="241" spans="3:16" x14ac:dyDescent="0.25">
      <c r="C241" t="str">
        <f>IFERROR(_xlfn.CONCAT(VLOOKUP(B241,Member!A:I,3,0)," ",(VLOOKUP(B241,Member!A:I,4,0))),"")</f>
        <v/>
      </c>
      <c r="L241" s="264">
        <f>Member!A241</f>
        <v>25749</v>
      </c>
      <c r="M241">
        <f>SUMIF(Erfassung2!BD:BD,L241,Erfassung2!BW:BW)</f>
        <v>0</v>
      </c>
      <c r="N241">
        <f>SUMIF(Erfassung2!BD:BD,L241,Erfassung2!BG:BG)</f>
        <v>0</v>
      </c>
      <c r="O241">
        <f t="shared" si="22"/>
        <v>0</v>
      </c>
      <c r="P241">
        <f t="shared" si="23"/>
        <v>1</v>
      </c>
    </row>
    <row r="242" spans="3:16" x14ac:dyDescent="0.25">
      <c r="C242" t="str">
        <f>IFERROR(_xlfn.CONCAT(VLOOKUP(B242,Member!A:I,3,0)," ",(VLOOKUP(B242,Member!A:I,4,0))),"")</f>
        <v/>
      </c>
      <c r="L242" s="264">
        <f>Member!A242</f>
        <v>38838</v>
      </c>
      <c r="M242">
        <f>SUMIF(Erfassung2!BD:BD,L242,Erfassung2!BW:BW)</f>
        <v>0</v>
      </c>
      <c r="N242">
        <f>SUMIF(Erfassung2!BD:BD,L242,Erfassung2!BG:BG)</f>
        <v>0</v>
      </c>
      <c r="O242">
        <f t="shared" si="22"/>
        <v>0</v>
      </c>
      <c r="P242">
        <f t="shared" si="23"/>
        <v>1</v>
      </c>
    </row>
    <row r="243" spans="3:16" x14ac:dyDescent="0.25">
      <c r="C243" t="str">
        <f>IFERROR(_xlfn.CONCAT(VLOOKUP(B243,Member!A:I,3,0)," ",(VLOOKUP(B243,Member!A:I,4,0))),"")</f>
        <v/>
      </c>
      <c r="L243" s="264">
        <f>Member!A243</f>
        <v>25266</v>
      </c>
      <c r="M243">
        <f>SUMIF(Erfassung2!BD:BD,L243,Erfassung2!BW:BW)</f>
        <v>0</v>
      </c>
      <c r="N243">
        <f>SUMIF(Erfassung2!BD:BD,L243,Erfassung2!BG:BG)</f>
        <v>0</v>
      </c>
      <c r="O243">
        <f t="shared" si="22"/>
        <v>0</v>
      </c>
      <c r="P243">
        <f t="shared" si="23"/>
        <v>1</v>
      </c>
    </row>
    <row r="244" spans="3:16" x14ac:dyDescent="0.25">
      <c r="C244" t="str">
        <f>IFERROR(_xlfn.CONCAT(VLOOKUP(B244,Member!A:I,3,0)," ",(VLOOKUP(B244,Member!A:I,4,0))),"")</f>
        <v/>
      </c>
      <c r="L244" s="264">
        <f>Member!A244</f>
        <v>29466</v>
      </c>
      <c r="M244">
        <f>SUMIF(Erfassung2!BD:BD,L244,Erfassung2!BW:BW)</f>
        <v>0</v>
      </c>
      <c r="N244">
        <f>SUMIF(Erfassung2!BD:BD,L244,Erfassung2!BG:BG)</f>
        <v>0</v>
      </c>
      <c r="O244">
        <f t="shared" si="22"/>
        <v>0</v>
      </c>
      <c r="P244">
        <f t="shared" si="23"/>
        <v>1</v>
      </c>
    </row>
    <row r="245" spans="3:16" x14ac:dyDescent="0.25">
      <c r="C245" t="str">
        <f>IFERROR(_xlfn.CONCAT(VLOOKUP(B245,Member!A:I,3,0)," ",(VLOOKUP(B245,Member!A:I,4,0))),"")</f>
        <v/>
      </c>
      <c r="L245" s="264">
        <f>Member!A245</f>
        <v>16220</v>
      </c>
      <c r="M245">
        <f>SUMIF(Erfassung2!BD:BD,L245,Erfassung2!BW:BW)</f>
        <v>0</v>
      </c>
      <c r="N245">
        <f>SUMIF(Erfassung2!BD:BD,L245,Erfassung2!BG:BG)</f>
        <v>0</v>
      </c>
      <c r="O245">
        <f t="shared" si="22"/>
        <v>0</v>
      </c>
      <c r="P245">
        <f t="shared" si="23"/>
        <v>1</v>
      </c>
    </row>
    <row r="246" spans="3:16" x14ac:dyDescent="0.25">
      <c r="C246" t="str">
        <f>IFERROR(_xlfn.CONCAT(VLOOKUP(B246,Member!A:I,3,0)," ",(VLOOKUP(B246,Member!A:I,4,0))),"")</f>
        <v/>
      </c>
      <c r="L246" s="264">
        <f>Member!A246</f>
        <v>16218</v>
      </c>
      <c r="M246">
        <f>SUMIF(Erfassung2!BD:BD,L246,Erfassung2!BW:BW)</f>
        <v>0</v>
      </c>
      <c r="N246">
        <f>SUMIF(Erfassung2!BD:BD,L246,Erfassung2!BG:BG)</f>
        <v>0</v>
      </c>
      <c r="O246">
        <f t="shared" si="22"/>
        <v>0</v>
      </c>
      <c r="P246">
        <f t="shared" si="23"/>
        <v>1</v>
      </c>
    </row>
    <row r="247" spans="3:16" x14ac:dyDescent="0.25">
      <c r="C247" t="str">
        <f>IFERROR(_xlfn.CONCAT(VLOOKUP(B247,Member!A:I,3,0)," ",(VLOOKUP(B247,Member!A:I,4,0))),"")</f>
        <v/>
      </c>
      <c r="L247" s="264">
        <f>Member!A247</f>
        <v>38379</v>
      </c>
      <c r="M247">
        <f>SUMIF(Erfassung2!BD:BD,L247,Erfassung2!BW:BW)</f>
        <v>0</v>
      </c>
      <c r="N247">
        <f>SUMIF(Erfassung2!BD:BD,L247,Erfassung2!BG:BG)</f>
        <v>0</v>
      </c>
      <c r="O247">
        <f t="shared" si="22"/>
        <v>0</v>
      </c>
      <c r="P247">
        <f t="shared" si="23"/>
        <v>1</v>
      </c>
    </row>
    <row r="248" spans="3:16" x14ac:dyDescent="0.25">
      <c r="C248" t="str">
        <f>IFERROR(_xlfn.CONCAT(VLOOKUP(B248,Member!A:I,3,0)," ",(VLOOKUP(B248,Member!A:I,4,0))),"")</f>
        <v/>
      </c>
      <c r="L248" s="264">
        <f>Member!A248</f>
        <v>31583</v>
      </c>
      <c r="M248">
        <f>SUMIF(Erfassung2!BD:BD,L248,Erfassung2!BW:BW)</f>
        <v>0</v>
      </c>
      <c r="N248">
        <f>SUMIF(Erfassung2!BD:BD,L248,Erfassung2!BG:BG)</f>
        <v>0</v>
      </c>
      <c r="O248">
        <f t="shared" si="22"/>
        <v>0</v>
      </c>
      <c r="P248">
        <f t="shared" si="23"/>
        <v>1</v>
      </c>
    </row>
    <row r="249" spans="3:16" x14ac:dyDescent="0.25">
      <c r="C249" t="str">
        <f>IFERROR(_xlfn.CONCAT(VLOOKUP(B249,Member!A:I,3,0)," ",(VLOOKUP(B249,Member!A:I,4,0))),"")</f>
        <v/>
      </c>
      <c r="L249" s="264">
        <f>Member!A249</f>
        <v>16292</v>
      </c>
      <c r="M249">
        <f>SUMIF(Erfassung2!BD:BD,L249,Erfassung2!BW:BW)</f>
        <v>0</v>
      </c>
      <c r="N249">
        <f>SUMIF(Erfassung2!BD:BD,L249,Erfassung2!BG:BG)</f>
        <v>0</v>
      </c>
      <c r="O249">
        <f t="shared" si="22"/>
        <v>0</v>
      </c>
      <c r="P249">
        <f t="shared" si="23"/>
        <v>1</v>
      </c>
    </row>
    <row r="250" spans="3:16" x14ac:dyDescent="0.25">
      <c r="C250" t="str">
        <f>IFERROR(_xlfn.CONCAT(VLOOKUP(B250,Member!A:I,3,0)," ",(VLOOKUP(B250,Member!A:I,4,0))),"")</f>
        <v/>
      </c>
      <c r="L250" s="264">
        <f>Member!A250</f>
        <v>38733</v>
      </c>
      <c r="M250">
        <f>SUMIF(Erfassung2!BD:BD,L250,Erfassung2!BW:BW)</f>
        <v>0</v>
      </c>
      <c r="N250">
        <f>SUMIF(Erfassung2!BD:BD,L250,Erfassung2!BG:BG)</f>
        <v>0</v>
      </c>
      <c r="O250">
        <f t="shared" si="22"/>
        <v>0</v>
      </c>
      <c r="P250">
        <f t="shared" si="23"/>
        <v>1</v>
      </c>
    </row>
    <row r="251" spans="3:16" x14ac:dyDescent="0.25">
      <c r="C251" t="str">
        <f>IFERROR(_xlfn.CONCAT(VLOOKUP(B251,Member!A:I,3,0)," ",(VLOOKUP(B251,Member!A:I,4,0))),"")</f>
        <v/>
      </c>
      <c r="L251" s="264">
        <f>Member!A251</f>
        <v>38734</v>
      </c>
      <c r="M251">
        <f>SUMIF(Erfassung2!BD:BD,L251,Erfassung2!BW:BW)</f>
        <v>0</v>
      </c>
      <c r="N251">
        <f>SUMIF(Erfassung2!BD:BD,L251,Erfassung2!BG:BG)</f>
        <v>0</v>
      </c>
      <c r="O251">
        <f t="shared" si="22"/>
        <v>0</v>
      </c>
      <c r="P251">
        <f t="shared" si="23"/>
        <v>1</v>
      </c>
    </row>
    <row r="252" spans="3:16" x14ac:dyDescent="0.25">
      <c r="C252" t="str">
        <f>IFERROR(_xlfn.CONCAT(VLOOKUP(B252,Member!A:I,3,0)," ",(VLOOKUP(B252,Member!A:I,4,0))),"")</f>
        <v/>
      </c>
      <c r="L252" s="264">
        <f>Member!A252</f>
        <v>38975</v>
      </c>
      <c r="M252">
        <f>SUMIF(Erfassung2!BD:BD,L252,Erfassung2!BW:BW)</f>
        <v>0</v>
      </c>
      <c r="N252">
        <f>SUMIF(Erfassung2!BD:BD,L252,Erfassung2!BG:BG)</f>
        <v>0</v>
      </c>
      <c r="O252">
        <f t="shared" si="22"/>
        <v>0</v>
      </c>
      <c r="P252">
        <f t="shared" si="23"/>
        <v>1</v>
      </c>
    </row>
    <row r="253" spans="3:16" x14ac:dyDescent="0.25">
      <c r="C253" t="str">
        <f>IFERROR(_xlfn.CONCAT(VLOOKUP(B253,Member!A:I,3,0)," ",(VLOOKUP(B253,Member!A:I,4,0))),"")</f>
        <v/>
      </c>
      <c r="L253" s="264">
        <f>Member!A253</f>
        <v>16215</v>
      </c>
      <c r="M253">
        <f>SUMIF(Erfassung2!BD:BD,L253,Erfassung2!BW:BW)</f>
        <v>0</v>
      </c>
      <c r="N253">
        <f>SUMIF(Erfassung2!BD:BD,L253,Erfassung2!BG:BG)</f>
        <v>0</v>
      </c>
      <c r="O253">
        <f t="shared" si="22"/>
        <v>0</v>
      </c>
      <c r="P253">
        <f t="shared" si="23"/>
        <v>1</v>
      </c>
    </row>
    <row r="254" spans="3:16" x14ac:dyDescent="0.25">
      <c r="C254" t="str">
        <f>IFERROR(_xlfn.CONCAT(VLOOKUP(B254,Member!A:I,3,0)," ",(VLOOKUP(B254,Member!A:I,4,0))),"")</f>
        <v/>
      </c>
      <c r="L254" s="264">
        <f>Member!A254</f>
        <v>38874</v>
      </c>
      <c r="M254">
        <f>SUMIF(Erfassung2!BD:BD,L254,Erfassung2!BW:BW)</f>
        <v>0</v>
      </c>
      <c r="N254">
        <f>SUMIF(Erfassung2!BD:BD,L254,Erfassung2!BG:BG)</f>
        <v>0</v>
      </c>
      <c r="O254">
        <f t="shared" si="22"/>
        <v>0</v>
      </c>
      <c r="P254">
        <f t="shared" si="23"/>
        <v>1</v>
      </c>
    </row>
    <row r="255" spans="3:16" x14ac:dyDescent="0.25">
      <c r="C255" t="str">
        <f>IFERROR(_xlfn.CONCAT(VLOOKUP(B255,Member!A:I,3,0)," ",(VLOOKUP(B255,Member!A:I,4,0))),"")</f>
        <v/>
      </c>
      <c r="L255" s="264">
        <f>Member!A255</f>
        <v>18884</v>
      </c>
      <c r="M255">
        <f>SUMIF(Erfassung2!BD:BD,L255,Erfassung2!BW:BW)</f>
        <v>0</v>
      </c>
      <c r="N255">
        <f>SUMIF(Erfassung2!BD:BD,L255,Erfassung2!BG:BG)</f>
        <v>0</v>
      </c>
      <c r="O255">
        <f t="shared" si="22"/>
        <v>0</v>
      </c>
      <c r="P255">
        <f t="shared" si="23"/>
        <v>1</v>
      </c>
    </row>
    <row r="256" spans="3:16" x14ac:dyDescent="0.25">
      <c r="C256" t="str">
        <f>IFERROR(_xlfn.CONCAT(VLOOKUP(B256,Member!A:I,3,0)," ",(VLOOKUP(B256,Member!A:I,4,0))),"")</f>
        <v/>
      </c>
      <c r="L256" s="264">
        <f>Member!A256</f>
        <v>38467</v>
      </c>
      <c r="M256">
        <f>SUMIF(Erfassung2!BD:BD,L256,Erfassung2!BW:BW)</f>
        <v>0</v>
      </c>
      <c r="N256">
        <f>SUMIF(Erfassung2!BD:BD,L256,Erfassung2!BG:BG)</f>
        <v>0</v>
      </c>
      <c r="O256">
        <f t="shared" si="22"/>
        <v>0</v>
      </c>
      <c r="P256">
        <f t="shared" si="23"/>
        <v>1</v>
      </c>
    </row>
    <row r="257" spans="3:16" x14ac:dyDescent="0.25">
      <c r="C257" t="str">
        <f>IFERROR(_xlfn.CONCAT(VLOOKUP(B257,Member!A:I,3,0)," ",(VLOOKUP(B257,Member!A:I,4,0))),"")</f>
        <v/>
      </c>
      <c r="L257" s="264">
        <f>Member!A257</f>
        <v>38043</v>
      </c>
      <c r="M257">
        <f>SUMIF(Erfassung2!BD:BD,L257,Erfassung2!BW:BW)</f>
        <v>0</v>
      </c>
      <c r="N257">
        <f>SUMIF(Erfassung2!BD:BD,L257,Erfassung2!BG:BG)</f>
        <v>0</v>
      </c>
      <c r="O257">
        <f t="shared" si="22"/>
        <v>0</v>
      </c>
      <c r="P257">
        <f t="shared" si="23"/>
        <v>1</v>
      </c>
    </row>
    <row r="258" spans="3:16" x14ac:dyDescent="0.25">
      <c r="C258" t="str">
        <f>IFERROR(_xlfn.CONCAT(VLOOKUP(B258,Member!A:I,3,0)," ",(VLOOKUP(B258,Member!A:I,4,0))),"")</f>
        <v/>
      </c>
      <c r="L258" s="264">
        <f>Member!A258</f>
        <v>12248</v>
      </c>
      <c r="M258">
        <f>SUMIF(Erfassung2!BD:BD,L258,Erfassung2!BW:BW)</f>
        <v>0</v>
      </c>
      <c r="N258">
        <f>SUMIF(Erfassung2!BD:BD,L258,Erfassung2!BG:BG)</f>
        <v>0</v>
      </c>
      <c r="O258">
        <f t="shared" si="22"/>
        <v>0</v>
      </c>
      <c r="P258">
        <f t="shared" si="23"/>
        <v>1</v>
      </c>
    </row>
    <row r="259" spans="3:16" x14ac:dyDescent="0.25">
      <c r="C259" t="str">
        <f>IFERROR(_xlfn.CONCAT(VLOOKUP(B259,Member!A:I,3,0)," ",(VLOOKUP(B259,Member!A:I,4,0))),"")</f>
        <v/>
      </c>
      <c r="L259" s="264">
        <f>Member!A259</f>
        <v>16247</v>
      </c>
      <c r="M259">
        <f>SUMIF(Erfassung2!BD:BD,L259,Erfassung2!BW:BW)</f>
        <v>0</v>
      </c>
      <c r="N259">
        <f>SUMIF(Erfassung2!BD:BD,L259,Erfassung2!BG:BG)</f>
        <v>0</v>
      </c>
      <c r="O259">
        <f t="shared" ref="O259:O322" si="24">IF(N259=0,0,M259/N259-ROW()/1000000000)</f>
        <v>0</v>
      </c>
      <c r="P259">
        <f t="shared" ref="P259:P322" si="25">RANK(O259,O:O)</f>
        <v>1</v>
      </c>
    </row>
    <row r="260" spans="3:16" x14ac:dyDescent="0.25">
      <c r="C260" t="str">
        <f>IFERROR(_xlfn.CONCAT(VLOOKUP(B260,Member!A:I,3,0)," ",(VLOOKUP(B260,Member!A:I,4,0))),"")</f>
        <v/>
      </c>
      <c r="L260" s="264">
        <f>Member!A260</f>
        <v>38249</v>
      </c>
      <c r="M260">
        <f>SUMIF(Erfassung2!BD:BD,L260,Erfassung2!BW:BW)</f>
        <v>0</v>
      </c>
      <c r="N260">
        <f>SUMIF(Erfassung2!BD:BD,L260,Erfassung2!BG:BG)</f>
        <v>0</v>
      </c>
      <c r="O260">
        <f t="shared" si="24"/>
        <v>0</v>
      </c>
      <c r="P260">
        <f t="shared" si="25"/>
        <v>1</v>
      </c>
    </row>
    <row r="261" spans="3:16" x14ac:dyDescent="0.25">
      <c r="C261" t="str">
        <f>IFERROR(_xlfn.CONCAT(VLOOKUP(B261,Member!A:I,3,0)," ",(VLOOKUP(B261,Member!A:I,4,0))),"")</f>
        <v/>
      </c>
      <c r="L261" s="264">
        <f>Member!A261</f>
        <v>7099</v>
      </c>
      <c r="M261">
        <f>SUMIF(Erfassung2!BD:BD,L261,Erfassung2!BW:BW)</f>
        <v>0</v>
      </c>
      <c r="N261">
        <f>SUMIF(Erfassung2!BD:BD,L261,Erfassung2!BG:BG)</f>
        <v>0</v>
      </c>
      <c r="O261">
        <f t="shared" si="24"/>
        <v>0</v>
      </c>
      <c r="P261">
        <f t="shared" si="25"/>
        <v>1</v>
      </c>
    </row>
    <row r="262" spans="3:16" x14ac:dyDescent="0.25">
      <c r="C262" t="str">
        <f>IFERROR(_xlfn.CONCAT(VLOOKUP(B262,Member!A:I,3,0)," ",(VLOOKUP(B262,Member!A:I,4,0))),"")</f>
        <v/>
      </c>
      <c r="L262" s="264">
        <f>Member!A262</f>
        <v>16533</v>
      </c>
      <c r="M262">
        <f>SUMIF(Erfassung2!BD:BD,L262,Erfassung2!BW:BW)</f>
        <v>0</v>
      </c>
      <c r="N262">
        <f>SUMIF(Erfassung2!BD:BD,L262,Erfassung2!BG:BG)</f>
        <v>0</v>
      </c>
      <c r="O262">
        <f t="shared" si="24"/>
        <v>0</v>
      </c>
      <c r="P262">
        <f t="shared" si="25"/>
        <v>1</v>
      </c>
    </row>
    <row r="263" spans="3:16" x14ac:dyDescent="0.25">
      <c r="C263" t="str">
        <f>IFERROR(_xlfn.CONCAT(VLOOKUP(B263,Member!A:I,3,0)," ",(VLOOKUP(B263,Member!A:I,4,0))),"")</f>
        <v/>
      </c>
      <c r="L263" s="264">
        <f>Member!A263</f>
        <v>16532</v>
      </c>
      <c r="M263">
        <f>SUMIF(Erfassung2!BD:BD,L263,Erfassung2!BW:BW)</f>
        <v>0</v>
      </c>
      <c r="N263">
        <f>SUMIF(Erfassung2!BD:BD,L263,Erfassung2!BG:BG)</f>
        <v>0</v>
      </c>
      <c r="O263">
        <f t="shared" si="24"/>
        <v>0</v>
      </c>
      <c r="P263">
        <f t="shared" si="25"/>
        <v>1</v>
      </c>
    </row>
    <row r="264" spans="3:16" x14ac:dyDescent="0.25">
      <c r="C264" t="str">
        <f>IFERROR(_xlfn.CONCAT(VLOOKUP(B264,Member!A:I,3,0)," ",(VLOOKUP(B264,Member!A:I,4,0))),"")</f>
        <v/>
      </c>
      <c r="L264" s="264">
        <f>Member!A264</f>
        <v>16545</v>
      </c>
      <c r="M264">
        <f>SUMIF(Erfassung2!BD:BD,L264,Erfassung2!BW:BW)</f>
        <v>0</v>
      </c>
      <c r="N264">
        <f>SUMIF(Erfassung2!BD:BD,L264,Erfassung2!BG:BG)</f>
        <v>0</v>
      </c>
      <c r="O264">
        <f t="shared" si="24"/>
        <v>0</v>
      </c>
      <c r="P264">
        <f t="shared" si="25"/>
        <v>1</v>
      </c>
    </row>
    <row r="265" spans="3:16" x14ac:dyDescent="0.25">
      <c r="C265" t="str">
        <f>IFERROR(_xlfn.CONCAT(VLOOKUP(B265,Member!A:I,3,0)," ",(VLOOKUP(B265,Member!A:I,4,0))),"")</f>
        <v/>
      </c>
      <c r="L265" s="264">
        <f>Member!A265</f>
        <v>16874</v>
      </c>
      <c r="M265">
        <f>SUMIF(Erfassung2!BD:BD,L265,Erfassung2!BW:BW)</f>
        <v>0</v>
      </c>
      <c r="N265">
        <f>SUMIF(Erfassung2!BD:BD,L265,Erfassung2!BG:BG)</f>
        <v>0</v>
      </c>
      <c r="O265">
        <f t="shared" si="24"/>
        <v>0</v>
      </c>
      <c r="P265">
        <f t="shared" si="25"/>
        <v>1</v>
      </c>
    </row>
    <row r="266" spans="3:16" x14ac:dyDescent="0.25">
      <c r="C266" t="str">
        <f>IFERROR(_xlfn.CONCAT(VLOOKUP(B266,Member!A:I,3,0)," ",(VLOOKUP(B266,Member!A:I,4,0))),"")</f>
        <v/>
      </c>
      <c r="L266" s="264">
        <f>Member!A266</f>
        <v>16534</v>
      </c>
      <c r="M266">
        <f>SUMIF(Erfassung2!BD:BD,L266,Erfassung2!BW:BW)</f>
        <v>0</v>
      </c>
      <c r="N266">
        <f>SUMIF(Erfassung2!BD:BD,L266,Erfassung2!BG:BG)</f>
        <v>0</v>
      </c>
      <c r="O266">
        <f t="shared" si="24"/>
        <v>0</v>
      </c>
      <c r="P266">
        <f t="shared" si="25"/>
        <v>1</v>
      </c>
    </row>
    <row r="267" spans="3:16" x14ac:dyDescent="0.25">
      <c r="C267" t="str">
        <f>IFERROR(_xlfn.CONCAT(VLOOKUP(B267,Member!A:I,3,0)," ",(VLOOKUP(B267,Member!A:I,4,0))),"")</f>
        <v/>
      </c>
      <c r="L267" s="264">
        <f>Member!A267</f>
        <v>25516</v>
      </c>
      <c r="M267">
        <f>SUMIF(Erfassung2!BD:BD,L267,Erfassung2!BW:BW)</f>
        <v>0</v>
      </c>
      <c r="N267">
        <f>SUMIF(Erfassung2!BD:BD,L267,Erfassung2!BG:BG)</f>
        <v>0</v>
      </c>
      <c r="O267">
        <f t="shared" si="24"/>
        <v>0</v>
      </c>
      <c r="P267">
        <f t="shared" si="25"/>
        <v>1</v>
      </c>
    </row>
    <row r="268" spans="3:16" x14ac:dyDescent="0.25">
      <c r="C268" t="str">
        <f>IFERROR(_xlfn.CONCAT(VLOOKUP(B268,Member!A:I,3,0)," ",(VLOOKUP(B268,Member!A:I,4,0))),"")</f>
        <v/>
      </c>
      <c r="L268" s="264">
        <f>Member!A268</f>
        <v>16873</v>
      </c>
      <c r="M268">
        <f>SUMIF(Erfassung2!BD:BD,L268,Erfassung2!BW:BW)</f>
        <v>0</v>
      </c>
      <c r="N268">
        <f>SUMIF(Erfassung2!BD:BD,L268,Erfassung2!BG:BG)</f>
        <v>0</v>
      </c>
      <c r="O268">
        <f t="shared" si="24"/>
        <v>0</v>
      </c>
      <c r="P268">
        <f t="shared" si="25"/>
        <v>1</v>
      </c>
    </row>
    <row r="269" spans="3:16" x14ac:dyDescent="0.25">
      <c r="C269" t="str">
        <f>IFERROR(_xlfn.CONCAT(VLOOKUP(B269,Member!A:I,3,0)," ",(VLOOKUP(B269,Member!A:I,4,0))),"")</f>
        <v/>
      </c>
      <c r="L269" s="264">
        <f>Member!A269</f>
        <v>16251</v>
      </c>
      <c r="M269">
        <f>SUMIF(Erfassung2!BD:BD,L269,Erfassung2!BW:BW)</f>
        <v>0</v>
      </c>
      <c r="N269">
        <f>SUMIF(Erfassung2!BD:BD,L269,Erfassung2!BG:BG)</f>
        <v>0</v>
      </c>
      <c r="O269">
        <f t="shared" si="24"/>
        <v>0</v>
      </c>
      <c r="P269">
        <f t="shared" si="25"/>
        <v>1</v>
      </c>
    </row>
    <row r="270" spans="3:16" x14ac:dyDescent="0.25">
      <c r="C270" t="str">
        <f>IFERROR(_xlfn.CONCAT(VLOOKUP(B270,Member!A:I,3,0)," ",(VLOOKUP(B270,Member!A:I,4,0))),"")</f>
        <v/>
      </c>
      <c r="L270" s="264">
        <f>Member!A270</f>
        <v>38041</v>
      </c>
      <c r="M270">
        <f>SUMIF(Erfassung2!BD:BD,L270,Erfassung2!BW:BW)</f>
        <v>0</v>
      </c>
      <c r="N270">
        <f>SUMIF(Erfassung2!BD:BD,L270,Erfassung2!BG:BG)</f>
        <v>0</v>
      </c>
      <c r="O270">
        <f t="shared" si="24"/>
        <v>0</v>
      </c>
      <c r="P270">
        <f t="shared" si="25"/>
        <v>1</v>
      </c>
    </row>
    <row r="271" spans="3:16" x14ac:dyDescent="0.25">
      <c r="C271" t="str">
        <f>IFERROR(_xlfn.CONCAT(VLOOKUP(B271,Member!A:I,3,0)," ",(VLOOKUP(B271,Member!A:I,4,0))),"")</f>
        <v/>
      </c>
      <c r="L271" s="264">
        <f>Member!A271</f>
        <v>38688</v>
      </c>
      <c r="M271">
        <f>SUMIF(Erfassung2!BD:BD,L271,Erfassung2!BW:BW)</f>
        <v>0</v>
      </c>
      <c r="N271">
        <f>SUMIF(Erfassung2!BD:BD,L271,Erfassung2!BG:BG)</f>
        <v>0</v>
      </c>
      <c r="O271">
        <f t="shared" si="24"/>
        <v>0</v>
      </c>
      <c r="P271">
        <f t="shared" si="25"/>
        <v>1</v>
      </c>
    </row>
    <row r="272" spans="3:16" x14ac:dyDescent="0.25">
      <c r="C272" t="str">
        <f>IFERROR(_xlfn.CONCAT(VLOOKUP(B272,Member!A:I,3,0)," ",(VLOOKUP(B272,Member!A:I,4,0))),"")</f>
        <v/>
      </c>
      <c r="L272" s="264">
        <f>Member!A272</f>
        <v>25883</v>
      </c>
      <c r="M272">
        <f>SUMIF(Erfassung2!BD:BD,L272,Erfassung2!BW:BW)</f>
        <v>0</v>
      </c>
      <c r="N272">
        <f>SUMIF(Erfassung2!BD:BD,L272,Erfassung2!BG:BG)</f>
        <v>0</v>
      </c>
      <c r="O272">
        <f t="shared" si="24"/>
        <v>0</v>
      </c>
      <c r="P272">
        <f t="shared" si="25"/>
        <v>1</v>
      </c>
    </row>
    <row r="273" spans="3:16" x14ac:dyDescent="0.25">
      <c r="C273" t="str">
        <f>IFERROR(_xlfn.CONCAT(VLOOKUP(B273,Member!A:I,3,0)," ",(VLOOKUP(B273,Member!A:I,4,0))),"")</f>
        <v/>
      </c>
      <c r="L273" s="264">
        <f>Member!A273</f>
        <v>16535</v>
      </c>
      <c r="M273">
        <f>SUMIF(Erfassung2!BD:BD,L273,Erfassung2!BW:BW)</f>
        <v>0</v>
      </c>
      <c r="N273">
        <f>SUMIF(Erfassung2!BD:BD,L273,Erfassung2!BG:BG)</f>
        <v>0</v>
      </c>
      <c r="O273">
        <f t="shared" si="24"/>
        <v>0</v>
      </c>
      <c r="P273">
        <f t="shared" si="25"/>
        <v>1</v>
      </c>
    </row>
    <row r="274" spans="3:16" x14ac:dyDescent="0.25">
      <c r="C274" t="str">
        <f>IFERROR(_xlfn.CONCAT(VLOOKUP(B274,Member!A:I,3,0)," ",(VLOOKUP(B274,Member!A:I,4,0))),"")</f>
        <v/>
      </c>
      <c r="L274" s="264">
        <f>Member!A274</f>
        <v>25250</v>
      </c>
      <c r="M274">
        <f>SUMIF(Erfassung2!BD:BD,L274,Erfassung2!BW:BW)</f>
        <v>0</v>
      </c>
      <c r="N274">
        <f>SUMIF(Erfassung2!BD:BD,L274,Erfassung2!BG:BG)</f>
        <v>0</v>
      </c>
      <c r="O274">
        <f t="shared" si="24"/>
        <v>0</v>
      </c>
      <c r="P274">
        <f t="shared" si="25"/>
        <v>1</v>
      </c>
    </row>
    <row r="275" spans="3:16" x14ac:dyDescent="0.25">
      <c r="C275" t="str">
        <f>IFERROR(_xlfn.CONCAT(VLOOKUP(B275,Member!A:I,3,0)," ",(VLOOKUP(B275,Member!A:I,4,0))),"")</f>
        <v/>
      </c>
      <c r="L275" s="264">
        <f>Member!A275</f>
        <v>25063</v>
      </c>
      <c r="M275">
        <f>SUMIF(Erfassung2!BD:BD,L275,Erfassung2!BW:BW)</f>
        <v>0</v>
      </c>
      <c r="N275">
        <f>SUMIF(Erfassung2!BD:BD,L275,Erfassung2!BG:BG)</f>
        <v>0</v>
      </c>
      <c r="O275">
        <f t="shared" si="24"/>
        <v>0</v>
      </c>
      <c r="P275">
        <f t="shared" si="25"/>
        <v>1</v>
      </c>
    </row>
    <row r="276" spans="3:16" x14ac:dyDescent="0.25">
      <c r="C276" t="str">
        <f>IFERROR(_xlfn.CONCAT(VLOOKUP(B276,Member!A:I,3,0)," ",(VLOOKUP(B276,Member!A:I,4,0))),"")</f>
        <v/>
      </c>
      <c r="L276" s="264">
        <f>Member!A276</f>
        <v>16559</v>
      </c>
      <c r="M276">
        <f>SUMIF(Erfassung2!BD:BD,L276,Erfassung2!BW:BW)</f>
        <v>0</v>
      </c>
      <c r="N276">
        <f>SUMIF(Erfassung2!BD:BD,L276,Erfassung2!BG:BG)</f>
        <v>0</v>
      </c>
      <c r="O276">
        <f t="shared" si="24"/>
        <v>0</v>
      </c>
      <c r="P276">
        <f t="shared" si="25"/>
        <v>1</v>
      </c>
    </row>
    <row r="277" spans="3:16" x14ac:dyDescent="0.25">
      <c r="C277" t="str">
        <f>IFERROR(_xlfn.CONCAT(VLOOKUP(B277,Member!A:I,3,0)," ",(VLOOKUP(B277,Member!A:I,4,0))),"")</f>
        <v/>
      </c>
      <c r="L277" s="264">
        <f>Member!A277</f>
        <v>7230</v>
      </c>
      <c r="M277">
        <f>SUMIF(Erfassung2!BD:BD,L277,Erfassung2!BW:BW)</f>
        <v>0</v>
      </c>
      <c r="N277">
        <f>SUMIF(Erfassung2!BD:BD,L277,Erfassung2!BG:BG)</f>
        <v>0</v>
      </c>
      <c r="O277">
        <f t="shared" si="24"/>
        <v>0</v>
      </c>
      <c r="P277">
        <f t="shared" si="25"/>
        <v>1</v>
      </c>
    </row>
    <row r="278" spans="3:16" x14ac:dyDescent="0.25">
      <c r="C278" t="str">
        <f>IFERROR(_xlfn.CONCAT(VLOOKUP(B278,Member!A:I,3,0)," ",(VLOOKUP(B278,Member!A:I,4,0))),"")</f>
        <v/>
      </c>
      <c r="L278" s="264">
        <f>Member!A278</f>
        <v>7214</v>
      </c>
      <c r="M278">
        <f>SUMIF(Erfassung2!BD:BD,L278,Erfassung2!BW:BW)</f>
        <v>0</v>
      </c>
      <c r="N278">
        <f>SUMIF(Erfassung2!BD:BD,L278,Erfassung2!BG:BG)</f>
        <v>0</v>
      </c>
      <c r="O278">
        <f t="shared" si="24"/>
        <v>0</v>
      </c>
      <c r="P278">
        <f t="shared" si="25"/>
        <v>1</v>
      </c>
    </row>
    <row r="279" spans="3:16" x14ac:dyDescent="0.25">
      <c r="C279" t="str">
        <f>IFERROR(_xlfn.CONCAT(VLOOKUP(B279,Member!A:I,3,0)," ",(VLOOKUP(B279,Member!A:I,4,0))),"")</f>
        <v/>
      </c>
      <c r="L279" s="264">
        <f>Member!A279</f>
        <v>7181</v>
      </c>
      <c r="M279">
        <f>SUMIF(Erfassung2!BD:BD,L279,Erfassung2!BW:BW)</f>
        <v>0</v>
      </c>
      <c r="N279">
        <f>SUMIF(Erfassung2!BD:BD,L279,Erfassung2!BG:BG)</f>
        <v>0</v>
      </c>
      <c r="O279">
        <f t="shared" si="24"/>
        <v>0</v>
      </c>
      <c r="P279">
        <f t="shared" si="25"/>
        <v>1</v>
      </c>
    </row>
    <row r="280" spans="3:16" x14ac:dyDescent="0.25">
      <c r="C280" t="str">
        <f>IFERROR(_xlfn.CONCAT(VLOOKUP(B280,Member!A:I,3,0)," ",(VLOOKUP(B280,Member!A:I,4,0))),"")</f>
        <v/>
      </c>
      <c r="L280" s="264">
        <f>Member!A280</f>
        <v>7185</v>
      </c>
      <c r="M280">
        <f>SUMIF(Erfassung2!BD:BD,L280,Erfassung2!BW:BW)</f>
        <v>0</v>
      </c>
      <c r="N280">
        <f>SUMIF(Erfassung2!BD:BD,L280,Erfassung2!BG:BG)</f>
        <v>0</v>
      </c>
      <c r="O280">
        <f t="shared" si="24"/>
        <v>0</v>
      </c>
      <c r="P280">
        <f t="shared" si="25"/>
        <v>1</v>
      </c>
    </row>
    <row r="281" spans="3:16" x14ac:dyDescent="0.25">
      <c r="C281" t="str">
        <f>IFERROR(_xlfn.CONCAT(VLOOKUP(B281,Member!A:I,3,0)," ",(VLOOKUP(B281,Member!A:I,4,0))),"")</f>
        <v/>
      </c>
      <c r="L281" s="264">
        <f>Member!A281</f>
        <v>25455</v>
      </c>
      <c r="M281">
        <f>SUMIF(Erfassung2!BD:BD,L281,Erfassung2!BW:BW)</f>
        <v>0</v>
      </c>
      <c r="N281">
        <f>SUMIF(Erfassung2!BD:BD,L281,Erfassung2!BG:BG)</f>
        <v>0</v>
      </c>
      <c r="O281">
        <f t="shared" si="24"/>
        <v>0</v>
      </c>
      <c r="P281">
        <f t="shared" si="25"/>
        <v>1</v>
      </c>
    </row>
    <row r="282" spans="3:16" x14ac:dyDescent="0.25">
      <c r="C282" t="str">
        <f>IFERROR(_xlfn.CONCAT(VLOOKUP(B282,Member!A:I,3,0)," ",(VLOOKUP(B282,Member!A:I,4,0))),"")</f>
        <v/>
      </c>
      <c r="L282" s="264">
        <f>Member!A282</f>
        <v>16198</v>
      </c>
      <c r="M282">
        <f>SUMIF(Erfassung2!BD:BD,L282,Erfassung2!BW:BW)</f>
        <v>0</v>
      </c>
      <c r="N282">
        <f>SUMIF(Erfassung2!BD:BD,L282,Erfassung2!BG:BG)</f>
        <v>0</v>
      </c>
      <c r="O282">
        <f t="shared" si="24"/>
        <v>0</v>
      </c>
      <c r="P282">
        <f t="shared" si="25"/>
        <v>1</v>
      </c>
    </row>
    <row r="283" spans="3:16" x14ac:dyDescent="0.25">
      <c r="C283" t="str">
        <f>IFERROR(_xlfn.CONCAT(VLOOKUP(B283,Member!A:I,3,0)," ",(VLOOKUP(B283,Member!A:I,4,0))),"")</f>
        <v/>
      </c>
      <c r="L283" s="264">
        <f>Member!A283</f>
        <v>38209</v>
      </c>
      <c r="M283">
        <f>SUMIF(Erfassung2!BD:BD,L283,Erfassung2!BW:BW)</f>
        <v>0</v>
      </c>
      <c r="N283">
        <f>SUMIF(Erfassung2!BD:BD,L283,Erfassung2!BG:BG)</f>
        <v>0</v>
      </c>
      <c r="O283">
        <f t="shared" si="24"/>
        <v>0</v>
      </c>
      <c r="P283">
        <f t="shared" si="25"/>
        <v>1</v>
      </c>
    </row>
    <row r="284" spans="3:16" x14ac:dyDescent="0.25">
      <c r="C284" t="str">
        <f>IFERROR(_xlfn.CONCAT(VLOOKUP(B284,Member!A:I,3,0)," ",(VLOOKUP(B284,Member!A:I,4,0))),"")</f>
        <v/>
      </c>
      <c r="L284" s="264">
        <f>Member!A284</f>
        <v>38795</v>
      </c>
      <c r="M284">
        <f>SUMIF(Erfassung2!BD:BD,L284,Erfassung2!BW:BW)</f>
        <v>0</v>
      </c>
      <c r="N284">
        <f>SUMIF(Erfassung2!BD:BD,L284,Erfassung2!BG:BG)</f>
        <v>0</v>
      </c>
      <c r="O284">
        <f t="shared" si="24"/>
        <v>0</v>
      </c>
      <c r="P284">
        <f t="shared" si="25"/>
        <v>1</v>
      </c>
    </row>
    <row r="285" spans="3:16" x14ac:dyDescent="0.25">
      <c r="C285" t="str">
        <f>IFERROR(_xlfn.CONCAT(VLOOKUP(B285,Member!A:I,3,0)," ",(VLOOKUP(B285,Member!A:I,4,0))),"")</f>
        <v/>
      </c>
      <c r="L285" s="264">
        <f>Member!A285</f>
        <v>38942</v>
      </c>
      <c r="M285">
        <f>SUMIF(Erfassung2!BD:BD,L285,Erfassung2!BW:BW)</f>
        <v>0</v>
      </c>
      <c r="N285">
        <f>SUMIF(Erfassung2!BD:BD,L285,Erfassung2!BG:BG)</f>
        <v>0</v>
      </c>
      <c r="O285">
        <f t="shared" si="24"/>
        <v>0</v>
      </c>
      <c r="P285">
        <f t="shared" si="25"/>
        <v>1</v>
      </c>
    </row>
    <row r="286" spans="3:16" x14ac:dyDescent="0.25">
      <c r="C286" t="str">
        <f>IFERROR(_xlfn.CONCAT(VLOOKUP(B286,Member!A:I,3,0)," ",(VLOOKUP(B286,Member!A:I,4,0))),"")</f>
        <v/>
      </c>
      <c r="L286" s="264">
        <f>Member!A286</f>
        <v>38674</v>
      </c>
      <c r="M286">
        <f>SUMIF(Erfassung2!BD:BD,L286,Erfassung2!BW:BW)</f>
        <v>0</v>
      </c>
      <c r="N286">
        <f>SUMIF(Erfassung2!BD:BD,L286,Erfassung2!BG:BG)</f>
        <v>0</v>
      </c>
      <c r="O286">
        <f t="shared" si="24"/>
        <v>0</v>
      </c>
      <c r="P286">
        <f t="shared" si="25"/>
        <v>1</v>
      </c>
    </row>
    <row r="287" spans="3:16" x14ac:dyDescent="0.25">
      <c r="C287" t="str">
        <f>IFERROR(_xlfn.CONCAT(VLOOKUP(B287,Member!A:I,3,0)," ",(VLOOKUP(B287,Member!A:I,4,0))),"")</f>
        <v/>
      </c>
      <c r="L287" s="264">
        <f>Member!A287</f>
        <v>38894</v>
      </c>
      <c r="M287">
        <f>SUMIF(Erfassung2!BD:BD,L287,Erfassung2!BW:BW)</f>
        <v>0</v>
      </c>
      <c r="N287">
        <f>SUMIF(Erfassung2!BD:BD,L287,Erfassung2!BG:BG)</f>
        <v>0</v>
      </c>
      <c r="O287">
        <f t="shared" si="24"/>
        <v>0</v>
      </c>
      <c r="P287">
        <f t="shared" si="25"/>
        <v>1</v>
      </c>
    </row>
    <row r="288" spans="3:16" x14ac:dyDescent="0.25">
      <c r="C288" t="str">
        <f>IFERROR(_xlfn.CONCAT(VLOOKUP(B288,Member!A:I,3,0)," ",(VLOOKUP(B288,Member!A:I,4,0))),"")</f>
        <v/>
      </c>
      <c r="L288" s="264">
        <f>Member!A288</f>
        <v>25994</v>
      </c>
      <c r="M288">
        <f>SUMIF(Erfassung2!BD:BD,L288,Erfassung2!BW:BW)</f>
        <v>0</v>
      </c>
      <c r="N288">
        <f>SUMIF(Erfassung2!BD:BD,L288,Erfassung2!BG:BG)</f>
        <v>0</v>
      </c>
      <c r="O288">
        <f t="shared" si="24"/>
        <v>0</v>
      </c>
      <c r="P288">
        <f t="shared" si="25"/>
        <v>1</v>
      </c>
    </row>
    <row r="289" spans="3:16" x14ac:dyDescent="0.25">
      <c r="C289" t="str">
        <f>IFERROR(_xlfn.CONCAT(VLOOKUP(B289,Member!A:I,3,0)," ",(VLOOKUP(B289,Member!A:I,4,0))),"")</f>
        <v/>
      </c>
      <c r="L289" s="264">
        <f>Member!A289</f>
        <v>38915</v>
      </c>
      <c r="M289">
        <f>SUMIF(Erfassung2!BD:BD,L289,Erfassung2!BW:BW)</f>
        <v>0</v>
      </c>
      <c r="N289">
        <f>SUMIF(Erfassung2!BD:BD,L289,Erfassung2!BG:BG)</f>
        <v>0</v>
      </c>
      <c r="O289">
        <f t="shared" si="24"/>
        <v>0</v>
      </c>
      <c r="P289">
        <f t="shared" si="25"/>
        <v>1</v>
      </c>
    </row>
    <row r="290" spans="3:16" x14ac:dyDescent="0.25">
      <c r="C290" t="str">
        <f>IFERROR(_xlfn.CONCAT(VLOOKUP(B290,Member!A:I,3,0)," ",(VLOOKUP(B290,Member!A:I,4,0))),"")</f>
        <v/>
      </c>
      <c r="L290" s="264">
        <f>Member!A290</f>
        <v>38781</v>
      </c>
      <c r="M290">
        <f>SUMIF(Erfassung2!BD:BD,L290,Erfassung2!BW:BW)</f>
        <v>0</v>
      </c>
      <c r="N290">
        <f>SUMIF(Erfassung2!BD:BD,L290,Erfassung2!BG:BG)</f>
        <v>0</v>
      </c>
      <c r="O290">
        <f t="shared" si="24"/>
        <v>0</v>
      </c>
      <c r="P290">
        <f t="shared" si="25"/>
        <v>1</v>
      </c>
    </row>
    <row r="291" spans="3:16" x14ac:dyDescent="0.25">
      <c r="C291" t="str">
        <f>IFERROR(_xlfn.CONCAT(VLOOKUP(B291,Member!A:I,3,0)," ",(VLOOKUP(B291,Member!A:I,4,0))),"")</f>
        <v/>
      </c>
      <c r="L291" s="264">
        <f>Member!A291</f>
        <v>7076</v>
      </c>
      <c r="M291">
        <f>SUMIF(Erfassung2!BD:BD,L291,Erfassung2!BW:BW)</f>
        <v>0</v>
      </c>
      <c r="N291">
        <f>SUMIF(Erfassung2!BD:BD,L291,Erfassung2!BG:BG)</f>
        <v>0</v>
      </c>
      <c r="O291">
        <f t="shared" si="24"/>
        <v>0</v>
      </c>
      <c r="P291">
        <f t="shared" si="25"/>
        <v>1</v>
      </c>
    </row>
    <row r="292" spans="3:16" x14ac:dyDescent="0.25">
      <c r="C292" t="str">
        <f>IFERROR(_xlfn.CONCAT(VLOOKUP(B292,Member!A:I,3,0)," ",(VLOOKUP(B292,Member!A:I,4,0))),"")</f>
        <v/>
      </c>
      <c r="L292" s="264">
        <f>Member!A292</f>
        <v>7041</v>
      </c>
      <c r="M292">
        <f>SUMIF(Erfassung2!BD:BD,L292,Erfassung2!BW:BW)</f>
        <v>0</v>
      </c>
      <c r="N292">
        <f>SUMIF(Erfassung2!BD:BD,L292,Erfassung2!BG:BG)</f>
        <v>0</v>
      </c>
      <c r="O292">
        <f t="shared" si="24"/>
        <v>0</v>
      </c>
      <c r="P292">
        <f t="shared" si="25"/>
        <v>1</v>
      </c>
    </row>
    <row r="293" spans="3:16" x14ac:dyDescent="0.25">
      <c r="C293" t="str">
        <f>IFERROR(_xlfn.CONCAT(VLOOKUP(B293,Member!A:I,3,0)," ",(VLOOKUP(B293,Member!A:I,4,0))),"")</f>
        <v/>
      </c>
      <c r="L293" s="264">
        <f>Member!A293</f>
        <v>25411</v>
      </c>
      <c r="M293">
        <f>SUMIF(Erfassung2!BD:BD,L293,Erfassung2!BW:BW)</f>
        <v>0</v>
      </c>
      <c r="N293">
        <f>SUMIF(Erfassung2!BD:BD,L293,Erfassung2!BG:BG)</f>
        <v>0</v>
      </c>
      <c r="O293">
        <f t="shared" si="24"/>
        <v>0</v>
      </c>
      <c r="P293">
        <f t="shared" si="25"/>
        <v>1</v>
      </c>
    </row>
    <row r="294" spans="3:16" x14ac:dyDescent="0.25">
      <c r="C294" t="str">
        <f>IFERROR(_xlfn.CONCAT(VLOOKUP(B294,Member!A:I,3,0)," ",(VLOOKUP(B294,Member!A:I,4,0))),"")</f>
        <v/>
      </c>
      <c r="L294" s="264">
        <f>Member!A294</f>
        <v>25968</v>
      </c>
      <c r="M294">
        <f>SUMIF(Erfassung2!BD:BD,L294,Erfassung2!BW:BW)</f>
        <v>0</v>
      </c>
      <c r="N294">
        <f>SUMIF(Erfassung2!BD:BD,L294,Erfassung2!BG:BG)</f>
        <v>0</v>
      </c>
      <c r="O294">
        <f t="shared" si="24"/>
        <v>0</v>
      </c>
      <c r="P294">
        <f t="shared" si="25"/>
        <v>1</v>
      </c>
    </row>
    <row r="295" spans="3:16" x14ac:dyDescent="0.25">
      <c r="C295" t="str">
        <f>IFERROR(_xlfn.CONCAT(VLOOKUP(B295,Member!A:I,3,0)," ",(VLOOKUP(B295,Member!A:I,4,0))),"")</f>
        <v/>
      </c>
      <c r="L295" s="264">
        <f>Member!A295</f>
        <v>7030</v>
      </c>
      <c r="M295">
        <f>SUMIF(Erfassung2!BD:BD,L295,Erfassung2!BW:BW)</f>
        <v>0</v>
      </c>
      <c r="N295">
        <f>SUMIF(Erfassung2!BD:BD,L295,Erfassung2!BG:BG)</f>
        <v>0</v>
      </c>
      <c r="O295">
        <f t="shared" si="24"/>
        <v>0</v>
      </c>
      <c r="P295">
        <f t="shared" si="25"/>
        <v>1</v>
      </c>
    </row>
    <row r="296" spans="3:16" x14ac:dyDescent="0.25">
      <c r="C296" t="str">
        <f>IFERROR(_xlfn.CONCAT(VLOOKUP(B296,Member!A:I,3,0)," ",(VLOOKUP(B296,Member!A:I,4,0))),"")</f>
        <v/>
      </c>
      <c r="L296" s="264">
        <f>Member!A296</f>
        <v>7055</v>
      </c>
      <c r="M296">
        <f>SUMIF(Erfassung2!BD:BD,L296,Erfassung2!BW:BW)</f>
        <v>0</v>
      </c>
      <c r="N296">
        <f>SUMIF(Erfassung2!BD:BD,L296,Erfassung2!BG:BG)</f>
        <v>0</v>
      </c>
      <c r="O296">
        <f t="shared" si="24"/>
        <v>0</v>
      </c>
      <c r="P296">
        <f t="shared" si="25"/>
        <v>1</v>
      </c>
    </row>
    <row r="297" spans="3:16" x14ac:dyDescent="0.25">
      <c r="C297" t="str">
        <f>IFERROR(_xlfn.CONCAT(VLOOKUP(B297,Member!A:I,3,0)," ",(VLOOKUP(B297,Member!A:I,4,0))),"")</f>
        <v/>
      </c>
      <c r="L297" s="264">
        <f>Member!A297</f>
        <v>38966</v>
      </c>
      <c r="M297">
        <f>SUMIF(Erfassung2!BD:BD,L297,Erfassung2!BW:BW)</f>
        <v>0</v>
      </c>
      <c r="N297">
        <f>SUMIF(Erfassung2!BD:BD,L297,Erfassung2!BG:BG)</f>
        <v>0</v>
      </c>
      <c r="O297">
        <f t="shared" si="24"/>
        <v>0</v>
      </c>
      <c r="P297">
        <f t="shared" si="25"/>
        <v>1</v>
      </c>
    </row>
    <row r="298" spans="3:16" x14ac:dyDescent="0.25">
      <c r="C298" t="str">
        <f>IFERROR(_xlfn.CONCAT(VLOOKUP(B298,Member!A:I,3,0)," ",(VLOOKUP(B298,Member!A:I,4,0))),"")</f>
        <v/>
      </c>
      <c r="L298" s="264">
        <f>Member!A298</f>
        <v>16325</v>
      </c>
      <c r="M298">
        <f>SUMIF(Erfassung2!BD:BD,L298,Erfassung2!BW:BW)</f>
        <v>0</v>
      </c>
      <c r="N298">
        <f>SUMIF(Erfassung2!BD:BD,L298,Erfassung2!BG:BG)</f>
        <v>0</v>
      </c>
      <c r="O298">
        <f t="shared" si="24"/>
        <v>0</v>
      </c>
      <c r="P298">
        <f t="shared" si="25"/>
        <v>1</v>
      </c>
    </row>
    <row r="299" spans="3:16" x14ac:dyDescent="0.25">
      <c r="C299" t="str">
        <f>IFERROR(_xlfn.CONCAT(VLOOKUP(B299,Member!A:I,3,0)," ",(VLOOKUP(B299,Member!A:I,4,0))),"")</f>
        <v/>
      </c>
      <c r="L299" s="264">
        <f>Member!A299</f>
        <v>7031</v>
      </c>
      <c r="M299">
        <f>SUMIF(Erfassung2!BD:BD,L299,Erfassung2!BW:BW)</f>
        <v>0</v>
      </c>
      <c r="N299">
        <f>SUMIF(Erfassung2!BD:BD,L299,Erfassung2!BG:BG)</f>
        <v>0</v>
      </c>
      <c r="O299">
        <f t="shared" si="24"/>
        <v>0</v>
      </c>
      <c r="P299">
        <f t="shared" si="25"/>
        <v>1</v>
      </c>
    </row>
    <row r="300" spans="3:16" x14ac:dyDescent="0.25">
      <c r="C300" t="str">
        <f>IFERROR(_xlfn.CONCAT(VLOOKUP(B300,Member!A:I,3,0)," ",(VLOOKUP(B300,Member!A:I,4,0))),"")</f>
        <v/>
      </c>
      <c r="L300" s="264">
        <f>Member!A300</f>
        <v>7003</v>
      </c>
      <c r="M300">
        <f>SUMIF(Erfassung2!BD:BD,L300,Erfassung2!BW:BW)</f>
        <v>0</v>
      </c>
      <c r="N300">
        <f>SUMIF(Erfassung2!BD:BD,L300,Erfassung2!BG:BG)</f>
        <v>0</v>
      </c>
      <c r="O300">
        <f t="shared" si="24"/>
        <v>0</v>
      </c>
      <c r="P300">
        <f t="shared" si="25"/>
        <v>1</v>
      </c>
    </row>
    <row r="301" spans="3:16" x14ac:dyDescent="0.25">
      <c r="C301" t="str">
        <f>IFERROR(_xlfn.CONCAT(VLOOKUP(B301,Member!A:I,3,0)," ",(VLOOKUP(B301,Member!A:I,4,0))),"")</f>
        <v/>
      </c>
      <c r="L301" s="264">
        <f>Member!A301</f>
        <v>7058</v>
      </c>
      <c r="M301">
        <f>SUMIF(Erfassung2!BD:BD,L301,Erfassung2!BW:BW)</f>
        <v>0</v>
      </c>
      <c r="N301">
        <f>SUMIF(Erfassung2!BD:BD,L301,Erfassung2!BG:BG)</f>
        <v>0</v>
      </c>
      <c r="O301">
        <f t="shared" si="24"/>
        <v>0</v>
      </c>
      <c r="P301">
        <f t="shared" si="25"/>
        <v>1</v>
      </c>
    </row>
    <row r="302" spans="3:16" x14ac:dyDescent="0.25">
      <c r="C302" t="str">
        <f>IFERROR(_xlfn.CONCAT(VLOOKUP(B302,Member!A:I,3,0)," ",(VLOOKUP(B302,Member!A:I,4,0))),"")</f>
        <v/>
      </c>
      <c r="L302" s="264">
        <f>Member!A302</f>
        <v>7012</v>
      </c>
      <c r="M302">
        <f>SUMIF(Erfassung2!BD:BD,L302,Erfassung2!BW:BW)</f>
        <v>0</v>
      </c>
      <c r="N302">
        <f>SUMIF(Erfassung2!BD:BD,L302,Erfassung2!BG:BG)</f>
        <v>0</v>
      </c>
      <c r="O302">
        <f t="shared" si="24"/>
        <v>0</v>
      </c>
      <c r="P302">
        <f t="shared" si="25"/>
        <v>1</v>
      </c>
    </row>
    <row r="303" spans="3:16" x14ac:dyDescent="0.25">
      <c r="C303" t="str">
        <f>IFERROR(_xlfn.CONCAT(VLOOKUP(B303,Member!A:I,3,0)," ",(VLOOKUP(B303,Member!A:I,4,0))),"")</f>
        <v/>
      </c>
      <c r="L303" s="264">
        <f>Member!A303</f>
        <v>7040</v>
      </c>
      <c r="M303">
        <f>SUMIF(Erfassung2!BD:BD,L303,Erfassung2!BW:BW)</f>
        <v>0</v>
      </c>
      <c r="N303">
        <f>SUMIF(Erfassung2!BD:BD,L303,Erfassung2!BG:BG)</f>
        <v>0</v>
      </c>
      <c r="O303">
        <f t="shared" si="24"/>
        <v>0</v>
      </c>
      <c r="P303">
        <f t="shared" si="25"/>
        <v>1</v>
      </c>
    </row>
    <row r="304" spans="3:16" x14ac:dyDescent="0.25">
      <c r="C304" t="str">
        <f>IFERROR(_xlfn.CONCAT(VLOOKUP(B304,Member!A:I,3,0)," ",(VLOOKUP(B304,Member!A:I,4,0))),"")</f>
        <v/>
      </c>
      <c r="L304" s="264">
        <f>Member!A304</f>
        <v>16790</v>
      </c>
      <c r="M304">
        <f>SUMIF(Erfassung2!BD:BD,L304,Erfassung2!BW:BW)</f>
        <v>0</v>
      </c>
      <c r="N304">
        <f>SUMIF(Erfassung2!BD:BD,L304,Erfassung2!BG:BG)</f>
        <v>0</v>
      </c>
      <c r="O304">
        <f t="shared" si="24"/>
        <v>0</v>
      </c>
      <c r="P304">
        <f t="shared" si="25"/>
        <v>1</v>
      </c>
    </row>
    <row r="305" spans="3:16" x14ac:dyDescent="0.25">
      <c r="C305" t="str">
        <f>IFERROR(_xlfn.CONCAT(VLOOKUP(B305,Member!A:I,3,0)," ",(VLOOKUP(B305,Member!A:I,4,0))),"")</f>
        <v/>
      </c>
      <c r="L305" s="264">
        <f>Member!A305</f>
        <v>7860</v>
      </c>
      <c r="M305">
        <f>SUMIF(Erfassung2!BD:BD,L305,Erfassung2!BW:BW)</f>
        <v>0</v>
      </c>
      <c r="N305">
        <f>SUMIF(Erfassung2!BD:BD,L305,Erfassung2!BG:BG)</f>
        <v>0</v>
      </c>
      <c r="O305">
        <f t="shared" si="24"/>
        <v>0</v>
      </c>
      <c r="P305">
        <f t="shared" si="25"/>
        <v>1</v>
      </c>
    </row>
    <row r="306" spans="3:16" x14ac:dyDescent="0.25">
      <c r="C306" t="str">
        <f>IFERROR(_xlfn.CONCAT(VLOOKUP(B306,Member!A:I,3,0)," ",(VLOOKUP(B306,Member!A:I,4,0))),"")</f>
        <v/>
      </c>
      <c r="L306" s="264">
        <f>Member!A306</f>
        <v>25387</v>
      </c>
      <c r="M306">
        <f>SUMIF(Erfassung2!BD:BD,L306,Erfassung2!BW:BW)</f>
        <v>0</v>
      </c>
      <c r="N306">
        <f>SUMIF(Erfassung2!BD:BD,L306,Erfassung2!BG:BG)</f>
        <v>0</v>
      </c>
      <c r="O306">
        <f t="shared" si="24"/>
        <v>0</v>
      </c>
      <c r="P306">
        <f t="shared" si="25"/>
        <v>1</v>
      </c>
    </row>
    <row r="307" spans="3:16" x14ac:dyDescent="0.25">
      <c r="C307" t="str">
        <f>IFERROR(_xlfn.CONCAT(VLOOKUP(B307,Member!A:I,3,0)," ",(VLOOKUP(B307,Member!A:I,4,0))),"")</f>
        <v/>
      </c>
      <c r="L307" s="264">
        <f>Member!A307</f>
        <v>7586</v>
      </c>
      <c r="M307">
        <f>SUMIF(Erfassung2!BD:BD,L307,Erfassung2!BW:BW)</f>
        <v>0</v>
      </c>
      <c r="N307">
        <f>SUMIF(Erfassung2!BD:BD,L307,Erfassung2!BG:BG)</f>
        <v>0</v>
      </c>
      <c r="O307">
        <f t="shared" si="24"/>
        <v>0</v>
      </c>
      <c r="P307">
        <f t="shared" si="25"/>
        <v>1</v>
      </c>
    </row>
    <row r="308" spans="3:16" x14ac:dyDescent="0.25">
      <c r="C308" t="str">
        <f>IFERROR(_xlfn.CONCAT(VLOOKUP(B308,Member!A:I,3,0)," ",(VLOOKUP(B308,Member!A:I,4,0))),"")</f>
        <v/>
      </c>
      <c r="L308" s="264">
        <f>Member!A308</f>
        <v>7967</v>
      </c>
      <c r="M308">
        <f>SUMIF(Erfassung2!BD:BD,L308,Erfassung2!BW:BW)</f>
        <v>0</v>
      </c>
      <c r="N308">
        <f>SUMIF(Erfassung2!BD:BD,L308,Erfassung2!BG:BG)</f>
        <v>0</v>
      </c>
      <c r="O308">
        <f t="shared" si="24"/>
        <v>0</v>
      </c>
      <c r="P308">
        <f t="shared" si="25"/>
        <v>1</v>
      </c>
    </row>
    <row r="309" spans="3:16" x14ac:dyDescent="0.25">
      <c r="C309" t="str">
        <f>IFERROR(_xlfn.CONCAT(VLOOKUP(B309,Member!A:I,3,0)," ",(VLOOKUP(B309,Member!A:I,4,0))),"")</f>
        <v/>
      </c>
      <c r="L309" s="264">
        <f>Member!A309</f>
        <v>9936</v>
      </c>
      <c r="M309">
        <f>SUMIF(Erfassung2!BD:BD,L309,Erfassung2!BW:BW)</f>
        <v>0</v>
      </c>
      <c r="N309">
        <f>SUMIF(Erfassung2!BD:BD,L309,Erfassung2!BG:BG)</f>
        <v>0</v>
      </c>
      <c r="O309">
        <f t="shared" si="24"/>
        <v>0</v>
      </c>
      <c r="P309">
        <f t="shared" si="25"/>
        <v>1</v>
      </c>
    </row>
    <row r="310" spans="3:16" x14ac:dyDescent="0.25">
      <c r="C310" t="str">
        <f>IFERROR(_xlfn.CONCAT(VLOOKUP(B310,Member!A:I,3,0)," ",(VLOOKUP(B310,Member!A:I,4,0))),"")</f>
        <v/>
      </c>
      <c r="L310" s="264">
        <f>Member!A310</f>
        <v>7193</v>
      </c>
      <c r="M310">
        <f>SUMIF(Erfassung2!BD:BD,L310,Erfassung2!BW:BW)</f>
        <v>0</v>
      </c>
      <c r="N310">
        <f>SUMIF(Erfassung2!BD:BD,L310,Erfassung2!BG:BG)</f>
        <v>0</v>
      </c>
      <c r="O310">
        <f t="shared" si="24"/>
        <v>0</v>
      </c>
      <c r="P310">
        <f t="shared" si="25"/>
        <v>1</v>
      </c>
    </row>
    <row r="311" spans="3:16" x14ac:dyDescent="0.25">
      <c r="C311" t="str">
        <f>IFERROR(_xlfn.CONCAT(VLOOKUP(B311,Member!A:I,3,0)," ",(VLOOKUP(B311,Member!A:I,4,0))),"")</f>
        <v/>
      </c>
      <c r="L311" s="264">
        <f>Member!A311</f>
        <v>7747</v>
      </c>
      <c r="M311">
        <f>SUMIF(Erfassung2!BD:BD,L311,Erfassung2!BW:BW)</f>
        <v>0</v>
      </c>
      <c r="N311">
        <f>SUMIF(Erfassung2!BD:BD,L311,Erfassung2!BG:BG)</f>
        <v>0</v>
      </c>
      <c r="O311">
        <f t="shared" si="24"/>
        <v>0</v>
      </c>
      <c r="P311">
        <f t="shared" si="25"/>
        <v>1</v>
      </c>
    </row>
    <row r="312" spans="3:16" x14ac:dyDescent="0.25">
      <c r="C312" t="str">
        <f>IFERROR(_xlfn.CONCAT(VLOOKUP(B312,Member!A:I,3,0)," ",(VLOOKUP(B312,Member!A:I,4,0))),"")</f>
        <v/>
      </c>
      <c r="L312" s="264">
        <f>Member!A312</f>
        <v>38543</v>
      </c>
      <c r="M312">
        <f>SUMIF(Erfassung2!BD:BD,L312,Erfassung2!BW:BW)</f>
        <v>0</v>
      </c>
      <c r="N312">
        <f>SUMIF(Erfassung2!BD:BD,L312,Erfassung2!BG:BG)</f>
        <v>0</v>
      </c>
      <c r="O312">
        <f t="shared" si="24"/>
        <v>0</v>
      </c>
      <c r="P312">
        <f t="shared" si="25"/>
        <v>1</v>
      </c>
    </row>
    <row r="313" spans="3:16" x14ac:dyDescent="0.25">
      <c r="C313" t="str">
        <f>IFERROR(_xlfn.CONCAT(VLOOKUP(B313,Member!A:I,3,0)," ",(VLOOKUP(B313,Member!A:I,4,0))),"")</f>
        <v/>
      </c>
      <c r="L313" s="264">
        <f>Member!A313</f>
        <v>38735</v>
      </c>
      <c r="M313">
        <f>SUMIF(Erfassung2!BD:BD,L313,Erfassung2!BW:BW)</f>
        <v>0</v>
      </c>
      <c r="N313">
        <f>SUMIF(Erfassung2!BD:BD,L313,Erfassung2!BG:BG)</f>
        <v>0</v>
      </c>
      <c r="O313">
        <f t="shared" si="24"/>
        <v>0</v>
      </c>
      <c r="P313">
        <f t="shared" si="25"/>
        <v>1</v>
      </c>
    </row>
    <row r="314" spans="3:16" x14ac:dyDescent="0.25">
      <c r="C314" t="str">
        <f>IFERROR(_xlfn.CONCAT(VLOOKUP(B314,Member!A:I,3,0)," ",(VLOOKUP(B314,Member!A:I,4,0))),"")</f>
        <v/>
      </c>
      <c r="L314" s="264">
        <f>Member!A314</f>
        <v>38900</v>
      </c>
      <c r="M314">
        <f>SUMIF(Erfassung2!BD:BD,L314,Erfassung2!BW:BW)</f>
        <v>0</v>
      </c>
      <c r="N314">
        <f>SUMIF(Erfassung2!BD:BD,L314,Erfassung2!BG:BG)</f>
        <v>0</v>
      </c>
      <c r="O314">
        <f t="shared" si="24"/>
        <v>0</v>
      </c>
      <c r="P314">
        <f t="shared" si="25"/>
        <v>1</v>
      </c>
    </row>
    <row r="315" spans="3:16" x14ac:dyDescent="0.25">
      <c r="C315" t="str">
        <f>IFERROR(_xlfn.CONCAT(VLOOKUP(B315,Member!A:I,3,0)," ",(VLOOKUP(B315,Member!A:I,4,0))),"")</f>
        <v/>
      </c>
      <c r="L315" s="264">
        <f>Member!A315</f>
        <v>7152</v>
      </c>
      <c r="M315">
        <f>SUMIF(Erfassung2!BD:BD,L315,Erfassung2!BW:BW)</f>
        <v>0</v>
      </c>
      <c r="N315">
        <f>SUMIF(Erfassung2!BD:BD,L315,Erfassung2!BG:BG)</f>
        <v>0</v>
      </c>
      <c r="O315">
        <f t="shared" si="24"/>
        <v>0</v>
      </c>
      <c r="P315">
        <f t="shared" si="25"/>
        <v>1</v>
      </c>
    </row>
    <row r="316" spans="3:16" x14ac:dyDescent="0.25">
      <c r="C316" t="str">
        <f>IFERROR(_xlfn.CONCAT(VLOOKUP(B316,Member!A:I,3,0)," ",(VLOOKUP(B316,Member!A:I,4,0))),"")</f>
        <v/>
      </c>
      <c r="L316" s="264">
        <f>Member!A316</f>
        <v>38277</v>
      </c>
      <c r="M316">
        <f>SUMIF(Erfassung2!BD:BD,L316,Erfassung2!BW:BW)</f>
        <v>0</v>
      </c>
      <c r="N316">
        <f>SUMIF(Erfassung2!BD:BD,L316,Erfassung2!BG:BG)</f>
        <v>0</v>
      </c>
      <c r="O316">
        <f t="shared" si="24"/>
        <v>0</v>
      </c>
      <c r="P316">
        <f t="shared" si="25"/>
        <v>1</v>
      </c>
    </row>
    <row r="317" spans="3:16" x14ac:dyDescent="0.25">
      <c r="C317" t="str">
        <f>IFERROR(_xlfn.CONCAT(VLOOKUP(B317,Member!A:I,3,0)," ",(VLOOKUP(B317,Member!A:I,4,0))),"")</f>
        <v/>
      </c>
      <c r="L317" s="264">
        <f>Member!A317</f>
        <v>16744</v>
      </c>
      <c r="M317">
        <f>SUMIF(Erfassung2!BD:BD,L317,Erfassung2!BW:BW)</f>
        <v>0</v>
      </c>
      <c r="N317">
        <f>SUMIF(Erfassung2!BD:BD,L317,Erfassung2!BG:BG)</f>
        <v>0</v>
      </c>
      <c r="O317">
        <f t="shared" si="24"/>
        <v>0</v>
      </c>
      <c r="P317">
        <f t="shared" si="25"/>
        <v>1</v>
      </c>
    </row>
    <row r="318" spans="3:16" x14ac:dyDescent="0.25">
      <c r="C318" t="str">
        <f>IFERROR(_xlfn.CONCAT(VLOOKUP(B318,Member!A:I,3,0)," ",(VLOOKUP(B318,Member!A:I,4,0))),"")</f>
        <v/>
      </c>
      <c r="L318" s="264">
        <f>Member!A318</f>
        <v>38901</v>
      </c>
      <c r="M318">
        <f>SUMIF(Erfassung2!BD:BD,L318,Erfassung2!BW:BW)</f>
        <v>0</v>
      </c>
      <c r="N318">
        <f>SUMIF(Erfassung2!BD:BD,L318,Erfassung2!BG:BG)</f>
        <v>0</v>
      </c>
      <c r="O318">
        <f t="shared" si="24"/>
        <v>0</v>
      </c>
      <c r="P318">
        <f t="shared" si="25"/>
        <v>1</v>
      </c>
    </row>
    <row r="319" spans="3:16" x14ac:dyDescent="0.25">
      <c r="C319" t="str">
        <f>IFERROR(_xlfn.CONCAT(VLOOKUP(B319,Member!A:I,3,0)," ",(VLOOKUP(B319,Member!A:I,4,0))),"")</f>
        <v/>
      </c>
      <c r="L319" s="264">
        <f>Member!A319</f>
        <v>16453</v>
      </c>
      <c r="M319">
        <f>SUMIF(Erfassung2!BD:BD,L319,Erfassung2!BW:BW)</f>
        <v>0</v>
      </c>
      <c r="N319">
        <f>SUMIF(Erfassung2!BD:BD,L319,Erfassung2!BG:BG)</f>
        <v>0</v>
      </c>
      <c r="O319">
        <f t="shared" si="24"/>
        <v>0</v>
      </c>
      <c r="P319">
        <f t="shared" si="25"/>
        <v>1</v>
      </c>
    </row>
    <row r="320" spans="3:16" x14ac:dyDescent="0.25">
      <c r="C320" t="str">
        <f>IFERROR(_xlfn.CONCAT(VLOOKUP(B320,Member!A:I,3,0)," ",(VLOOKUP(B320,Member!A:I,4,0))),"")</f>
        <v/>
      </c>
      <c r="L320" s="264">
        <f>Member!A320</f>
        <v>7156</v>
      </c>
      <c r="M320">
        <f>SUMIF(Erfassung2!BD:BD,L320,Erfassung2!BW:BW)</f>
        <v>0</v>
      </c>
      <c r="N320">
        <f>SUMIF(Erfassung2!BD:BD,L320,Erfassung2!BG:BG)</f>
        <v>0</v>
      </c>
      <c r="O320">
        <f t="shared" si="24"/>
        <v>0</v>
      </c>
      <c r="P320">
        <f t="shared" si="25"/>
        <v>1</v>
      </c>
    </row>
    <row r="321" spans="3:16" x14ac:dyDescent="0.25">
      <c r="C321" t="str">
        <f>IFERROR(_xlfn.CONCAT(VLOOKUP(B321,Member!A:I,3,0)," ",(VLOOKUP(B321,Member!A:I,4,0))),"")</f>
        <v/>
      </c>
      <c r="L321" s="264">
        <f>Member!A321</f>
        <v>38823</v>
      </c>
      <c r="M321">
        <f>SUMIF(Erfassung2!BD:BD,L321,Erfassung2!BW:BW)</f>
        <v>0</v>
      </c>
      <c r="N321">
        <f>SUMIF(Erfassung2!BD:BD,L321,Erfassung2!BG:BG)</f>
        <v>0</v>
      </c>
      <c r="O321">
        <f t="shared" si="24"/>
        <v>0</v>
      </c>
      <c r="P321">
        <f t="shared" si="25"/>
        <v>1</v>
      </c>
    </row>
    <row r="322" spans="3:16" x14ac:dyDescent="0.25">
      <c r="C322" t="str">
        <f>IFERROR(_xlfn.CONCAT(VLOOKUP(B322,Member!A:I,3,0)," ",(VLOOKUP(B322,Member!A:I,4,0))),"")</f>
        <v/>
      </c>
      <c r="L322" s="264">
        <f>Member!A322</f>
        <v>25478</v>
      </c>
      <c r="M322">
        <f>SUMIF(Erfassung2!BD:BD,L322,Erfassung2!BW:BW)</f>
        <v>0</v>
      </c>
      <c r="N322">
        <f>SUMIF(Erfassung2!BD:BD,L322,Erfassung2!BG:BG)</f>
        <v>0</v>
      </c>
      <c r="O322">
        <f t="shared" si="24"/>
        <v>0</v>
      </c>
      <c r="P322">
        <f t="shared" si="25"/>
        <v>1</v>
      </c>
    </row>
    <row r="323" spans="3:16" x14ac:dyDescent="0.25">
      <c r="C323" t="str">
        <f>IFERROR(_xlfn.CONCAT(VLOOKUP(B323,Member!A:I,3,0)," ",(VLOOKUP(B323,Member!A:I,4,0))),"")</f>
        <v/>
      </c>
      <c r="L323" s="264">
        <f>Member!A323</f>
        <v>38836</v>
      </c>
      <c r="M323">
        <f>SUMIF(Erfassung2!BD:BD,L323,Erfassung2!BW:BW)</f>
        <v>0</v>
      </c>
      <c r="N323">
        <f>SUMIF(Erfassung2!BD:BD,L323,Erfassung2!BG:BG)</f>
        <v>0</v>
      </c>
      <c r="O323">
        <f t="shared" ref="O323:O386" si="26">IF(N323=0,0,M323/N323-ROW()/1000000000)</f>
        <v>0</v>
      </c>
      <c r="P323">
        <f t="shared" ref="P323:P386" si="27">RANK(O323,O:O)</f>
        <v>1</v>
      </c>
    </row>
    <row r="324" spans="3:16" x14ac:dyDescent="0.25">
      <c r="C324" t="str">
        <f>IFERROR(_xlfn.CONCAT(VLOOKUP(B324,Member!A:I,3,0)," ",(VLOOKUP(B324,Member!A:I,4,0))),"")</f>
        <v/>
      </c>
      <c r="L324" s="264">
        <f>Member!A324</f>
        <v>7154</v>
      </c>
      <c r="M324">
        <f>SUMIF(Erfassung2!BD:BD,L324,Erfassung2!BW:BW)</f>
        <v>0</v>
      </c>
      <c r="N324">
        <f>SUMIF(Erfassung2!BD:BD,L324,Erfassung2!BG:BG)</f>
        <v>0</v>
      </c>
      <c r="O324">
        <f t="shared" si="26"/>
        <v>0</v>
      </c>
      <c r="P324">
        <f t="shared" si="27"/>
        <v>1</v>
      </c>
    </row>
    <row r="325" spans="3:16" x14ac:dyDescent="0.25">
      <c r="C325" t="str">
        <f>IFERROR(_xlfn.CONCAT(VLOOKUP(B325,Member!A:I,3,0)," ",(VLOOKUP(B325,Member!A:I,4,0))),"")</f>
        <v/>
      </c>
      <c r="L325" s="264">
        <f>Member!A325</f>
        <v>7182</v>
      </c>
      <c r="M325">
        <f>SUMIF(Erfassung2!BD:BD,L325,Erfassung2!BW:BW)</f>
        <v>0</v>
      </c>
      <c r="N325">
        <f>SUMIF(Erfassung2!BD:BD,L325,Erfassung2!BG:BG)</f>
        <v>0</v>
      </c>
      <c r="O325">
        <f t="shared" si="26"/>
        <v>0</v>
      </c>
      <c r="P325">
        <f t="shared" si="27"/>
        <v>1</v>
      </c>
    </row>
    <row r="326" spans="3:16" x14ac:dyDescent="0.25">
      <c r="C326" t="str">
        <f>IFERROR(_xlfn.CONCAT(VLOOKUP(B326,Member!A:I,3,0)," ",(VLOOKUP(B326,Member!A:I,4,0))),"")</f>
        <v/>
      </c>
      <c r="L326" s="264">
        <f>Member!A326</f>
        <v>25484</v>
      </c>
      <c r="M326">
        <f>SUMIF(Erfassung2!BD:BD,L326,Erfassung2!BW:BW)</f>
        <v>0</v>
      </c>
      <c r="N326">
        <f>SUMIF(Erfassung2!BD:BD,L326,Erfassung2!BG:BG)</f>
        <v>0</v>
      </c>
      <c r="O326">
        <f t="shared" si="26"/>
        <v>0</v>
      </c>
      <c r="P326">
        <f t="shared" si="27"/>
        <v>1</v>
      </c>
    </row>
    <row r="327" spans="3:16" x14ac:dyDescent="0.25">
      <c r="C327" t="str">
        <f>IFERROR(_xlfn.CONCAT(VLOOKUP(B327,Member!A:I,3,0)," ",(VLOOKUP(B327,Member!A:I,4,0))),"")</f>
        <v/>
      </c>
      <c r="L327" s="264">
        <f>Member!A327</f>
        <v>38509</v>
      </c>
      <c r="M327">
        <f>SUMIF(Erfassung2!BD:BD,L327,Erfassung2!BW:BW)</f>
        <v>0</v>
      </c>
      <c r="N327">
        <f>SUMIF(Erfassung2!BD:BD,L327,Erfassung2!BG:BG)</f>
        <v>0</v>
      </c>
      <c r="O327">
        <f t="shared" si="26"/>
        <v>0</v>
      </c>
      <c r="P327">
        <f t="shared" si="27"/>
        <v>1</v>
      </c>
    </row>
    <row r="328" spans="3:16" x14ac:dyDescent="0.25">
      <c r="C328" t="str">
        <f>IFERROR(_xlfn.CONCAT(VLOOKUP(B328,Member!A:I,3,0)," ",(VLOOKUP(B328,Member!A:I,4,0))),"")</f>
        <v/>
      </c>
      <c r="L328" s="264">
        <f>Member!A328</f>
        <v>25082</v>
      </c>
      <c r="M328">
        <f>SUMIF(Erfassung2!BD:BD,L328,Erfassung2!BW:BW)</f>
        <v>0</v>
      </c>
      <c r="N328">
        <f>SUMIF(Erfassung2!BD:BD,L328,Erfassung2!BG:BG)</f>
        <v>0</v>
      </c>
      <c r="O328">
        <f t="shared" si="26"/>
        <v>0</v>
      </c>
      <c r="P328">
        <f t="shared" si="27"/>
        <v>1</v>
      </c>
    </row>
    <row r="329" spans="3:16" x14ac:dyDescent="0.25">
      <c r="C329" t="str">
        <f>IFERROR(_xlfn.CONCAT(VLOOKUP(B329,Member!A:I,3,0)," ",(VLOOKUP(B329,Member!A:I,4,0))),"")</f>
        <v/>
      </c>
      <c r="L329" s="264">
        <f>Member!A329</f>
        <v>38115</v>
      </c>
      <c r="M329">
        <f>SUMIF(Erfassung2!BD:BD,L329,Erfassung2!BW:BW)</f>
        <v>0</v>
      </c>
      <c r="N329">
        <f>SUMIF(Erfassung2!BD:BD,L329,Erfassung2!BG:BG)</f>
        <v>0</v>
      </c>
      <c r="O329">
        <f t="shared" si="26"/>
        <v>0</v>
      </c>
      <c r="P329">
        <f t="shared" si="27"/>
        <v>1</v>
      </c>
    </row>
    <row r="330" spans="3:16" x14ac:dyDescent="0.25">
      <c r="C330" t="str">
        <f>IFERROR(_xlfn.CONCAT(VLOOKUP(B330,Member!A:I,3,0)," ",(VLOOKUP(B330,Member!A:I,4,0))),"")</f>
        <v/>
      </c>
      <c r="L330" s="264">
        <f>Member!A330</f>
        <v>7228</v>
      </c>
      <c r="M330">
        <f>SUMIF(Erfassung2!BD:BD,L330,Erfassung2!BW:BW)</f>
        <v>0</v>
      </c>
      <c r="N330">
        <f>SUMIF(Erfassung2!BD:BD,L330,Erfassung2!BG:BG)</f>
        <v>0</v>
      </c>
      <c r="O330">
        <f t="shared" si="26"/>
        <v>0</v>
      </c>
      <c r="P330">
        <f t="shared" si="27"/>
        <v>1</v>
      </c>
    </row>
    <row r="331" spans="3:16" x14ac:dyDescent="0.25">
      <c r="C331" t="str">
        <f>IFERROR(_xlfn.CONCAT(VLOOKUP(B331,Member!A:I,3,0)," ",(VLOOKUP(B331,Member!A:I,4,0))),"")</f>
        <v/>
      </c>
      <c r="L331" s="264">
        <f>Member!A331</f>
        <v>38275</v>
      </c>
      <c r="M331">
        <f>SUMIF(Erfassung2!BD:BD,L331,Erfassung2!BW:BW)</f>
        <v>0</v>
      </c>
      <c r="N331">
        <f>SUMIF(Erfassung2!BD:BD,L331,Erfassung2!BG:BG)</f>
        <v>0</v>
      </c>
      <c r="O331">
        <f t="shared" si="26"/>
        <v>0</v>
      </c>
      <c r="P331">
        <f t="shared" si="27"/>
        <v>1</v>
      </c>
    </row>
    <row r="332" spans="3:16" x14ac:dyDescent="0.25">
      <c r="C332" t="str">
        <f>IFERROR(_xlfn.CONCAT(VLOOKUP(B332,Member!A:I,3,0)," ",(VLOOKUP(B332,Member!A:I,4,0))),"")</f>
        <v/>
      </c>
      <c r="L332" s="264">
        <f>Member!A332</f>
        <v>7135</v>
      </c>
      <c r="M332">
        <f>SUMIF(Erfassung2!BD:BD,L332,Erfassung2!BW:BW)</f>
        <v>0</v>
      </c>
      <c r="N332">
        <f>SUMIF(Erfassung2!BD:BD,L332,Erfassung2!BG:BG)</f>
        <v>0</v>
      </c>
      <c r="O332">
        <f t="shared" si="26"/>
        <v>0</v>
      </c>
      <c r="P332">
        <f t="shared" si="27"/>
        <v>1</v>
      </c>
    </row>
    <row r="333" spans="3:16" x14ac:dyDescent="0.25">
      <c r="C333" t="str">
        <f>IFERROR(_xlfn.CONCAT(VLOOKUP(B333,Member!A:I,3,0)," ",(VLOOKUP(B333,Member!A:I,4,0))),"")</f>
        <v/>
      </c>
      <c r="L333" s="264">
        <f>Member!A333</f>
        <v>38366</v>
      </c>
      <c r="M333">
        <f>SUMIF(Erfassung2!BD:BD,L333,Erfassung2!BW:BW)</f>
        <v>0</v>
      </c>
      <c r="N333">
        <f>SUMIF(Erfassung2!BD:BD,L333,Erfassung2!BG:BG)</f>
        <v>0</v>
      </c>
      <c r="O333">
        <f t="shared" si="26"/>
        <v>0</v>
      </c>
      <c r="P333">
        <f t="shared" si="27"/>
        <v>1</v>
      </c>
    </row>
    <row r="334" spans="3:16" x14ac:dyDescent="0.25">
      <c r="C334" t="str">
        <f>IFERROR(_xlfn.CONCAT(VLOOKUP(B334,Member!A:I,3,0)," ",(VLOOKUP(B334,Member!A:I,4,0))),"")</f>
        <v/>
      </c>
      <c r="L334" s="264">
        <f>Member!A334</f>
        <v>38367</v>
      </c>
      <c r="M334">
        <f>SUMIF(Erfassung2!BD:BD,L334,Erfassung2!BW:BW)</f>
        <v>0</v>
      </c>
      <c r="N334">
        <f>SUMIF(Erfassung2!BD:BD,L334,Erfassung2!BG:BG)</f>
        <v>0</v>
      </c>
      <c r="O334">
        <f t="shared" si="26"/>
        <v>0</v>
      </c>
      <c r="P334">
        <f t="shared" si="27"/>
        <v>1</v>
      </c>
    </row>
    <row r="335" spans="3:16" x14ac:dyDescent="0.25">
      <c r="C335" t="str">
        <f>IFERROR(_xlfn.CONCAT(VLOOKUP(B335,Member!A:I,3,0)," ",(VLOOKUP(B335,Member!A:I,4,0))),"")</f>
        <v/>
      </c>
      <c r="L335" s="264">
        <f>Member!A335</f>
        <v>25085</v>
      </c>
      <c r="M335">
        <f>SUMIF(Erfassung2!BD:BD,L335,Erfassung2!BW:BW)</f>
        <v>0</v>
      </c>
      <c r="N335">
        <f>SUMIF(Erfassung2!BD:BD,L335,Erfassung2!BG:BG)</f>
        <v>0</v>
      </c>
      <c r="O335">
        <f t="shared" si="26"/>
        <v>0</v>
      </c>
      <c r="P335">
        <f t="shared" si="27"/>
        <v>1</v>
      </c>
    </row>
    <row r="336" spans="3:16" x14ac:dyDescent="0.25">
      <c r="C336" t="str">
        <f>IFERROR(_xlfn.CONCAT(VLOOKUP(B336,Member!A:I,3,0)," ",(VLOOKUP(B336,Member!A:I,4,0))),"")</f>
        <v/>
      </c>
      <c r="L336" s="264">
        <f>Member!A336</f>
        <v>38661</v>
      </c>
      <c r="M336">
        <f>SUMIF(Erfassung2!BD:BD,L336,Erfassung2!BW:BW)</f>
        <v>0</v>
      </c>
      <c r="N336">
        <f>SUMIF(Erfassung2!BD:BD,L336,Erfassung2!BG:BG)</f>
        <v>0</v>
      </c>
      <c r="O336">
        <f t="shared" si="26"/>
        <v>0</v>
      </c>
      <c r="P336">
        <f t="shared" si="27"/>
        <v>1</v>
      </c>
    </row>
    <row r="337" spans="3:16" x14ac:dyDescent="0.25">
      <c r="C337" t="str">
        <f>IFERROR(_xlfn.CONCAT(VLOOKUP(B337,Member!A:I,3,0)," ",(VLOOKUP(B337,Member!A:I,4,0))),"")</f>
        <v/>
      </c>
      <c r="L337" s="264">
        <f>Member!A337</f>
        <v>7131</v>
      </c>
      <c r="M337">
        <f>SUMIF(Erfassung2!BD:BD,L337,Erfassung2!BW:BW)</f>
        <v>0</v>
      </c>
      <c r="N337">
        <f>SUMIF(Erfassung2!BD:BD,L337,Erfassung2!BG:BG)</f>
        <v>0</v>
      </c>
      <c r="O337">
        <f t="shared" si="26"/>
        <v>0</v>
      </c>
      <c r="P337">
        <f t="shared" si="27"/>
        <v>1</v>
      </c>
    </row>
    <row r="338" spans="3:16" x14ac:dyDescent="0.25">
      <c r="C338" t="str">
        <f>IFERROR(_xlfn.CONCAT(VLOOKUP(B338,Member!A:I,3,0)," ",(VLOOKUP(B338,Member!A:I,4,0))),"")</f>
        <v/>
      </c>
      <c r="L338" s="264">
        <f>Member!A338</f>
        <v>7123</v>
      </c>
      <c r="M338">
        <f>SUMIF(Erfassung2!BD:BD,L338,Erfassung2!BW:BW)</f>
        <v>0</v>
      </c>
      <c r="N338">
        <f>SUMIF(Erfassung2!BD:BD,L338,Erfassung2!BG:BG)</f>
        <v>0</v>
      </c>
      <c r="O338">
        <f t="shared" si="26"/>
        <v>0</v>
      </c>
      <c r="P338">
        <f t="shared" si="27"/>
        <v>1</v>
      </c>
    </row>
    <row r="339" spans="3:16" x14ac:dyDescent="0.25">
      <c r="C339" t="str">
        <f>IFERROR(_xlfn.CONCAT(VLOOKUP(B339,Member!A:I,3,0)," ",(VLOOKUP(B339,Member!A:I,4,0))),"")</f>
        <v/>
      </c>
      <c r="L339" s="264">
        <f>Member!A339</f>
        <v>7136</v>
      </c>
      <c r="M339">
        <f>SUMIF(Erfassung2!BD:BD,L339,Erfassung2!BW:BW)</f>
        <v>0</v>
      </c>
      <c r="N339">
        <f>SUMIF(Erfassung2!BD:BD,L339,Erfassung2!BG:BG)</f>
        <v>0</v>
      </c>
      <c r="O339">
        <f t="shared" si="26"/>
        <v>0</v>
      </c>
      <c r="P339">
        <f t="shared" si="27"/>
        <v>1</v>
      </c>
    </row>
    <row r="340" spans="3:16" x14ac:dyDescent="0.25">
      <c r="C340" t="str">
        <f>IFERROR(_xlfn.CONCAT(VLOOKUP(B340,Member!A:I,3,0)," ",(VLOOKUP(B340,Member!A:I,4,0))),"")</f>
        <v/>
      </c>
      <c r="L340" s="264">
        <f>Member!A340</f>
        <v>7723</v>
      </c>
      <c r="M340">
        <f>SUMIF(Erfassung2!BD:BD,L340,Erfassung2!BW:BW)</f>
        <v>0</v>
      </c>
      <c r="N340">
        <f>SUMIF(Erfassung2!BD:BD,L340,Erfassung2!BG:BG)</f>
        <v>0</v>
      </c>
      <c r="O340">
        <f t="shared" si="26"/>
        <v>0</v>
      </c>
      <c r="P340">
        <f t="shared" si="27"/>
        <v>1</v>
      </c>
    </row>
    <row r="341" spans="3:16" x14ac:dyDescent="0.25">
      <c r="C341" t="str">
        <f>IFERROR(_xlfn.CONCAT(VLOOKUP(B341,Member!A:I,3,0)," ",(VLOOKUP(B341,Member!A:I,4,0))),"")</f>
        <v/>
      </c>
      <c r="L341" s="264">
        <f>Member!A341</f>
        <v>25479</v>
      </c>
      <c r="M341">
        <f>SUMIF(Erfassung2!BD:BD,L341,Erfassung2!BW:BW)</f>
        <v>0</v>
      </c>
      <c r="N341">
        <f>SUMIF(Erfassung2!BD:BD,L341,Erfassung2!BG:BG)</f>
        <v>0</v>
      </c>
      <c r="O341">
        <f t="shared" si="26"/>
        <v>0</v>
      </c>
      <c r="P341">
        <f t="shared" si="27"/>
        <v>1</v>
      </c>
    </row>
    <row r="342" spans="3:16" x14ac:dyDescent="0.25">
      <c r="C342" t="str">
        <f>IFERROR(_xlfn.CONCAT(VLOOKUP(B342,Member!A:I,3,0)," ",(VLOOKUP(B342,Member!A:I,4,0))),"")</f>
        <v/>
      </c>
      <c r="L342" s="264">
        <f>Member!A342</f>
        <v>7126</v>
      </c>
      <c r="M342">
        <f>SUMIF(Erfassung2!BD:BD,L342,Erfassung2!BW:BW)</f>
        <v>0</v>
      </c>
      <c r="N342">
        <f>SUMIF(Erfassung2!BD:BD,L342,Erfassung2!BG:BG)</f>
        <v>0</v>
      </c>
      <c r="O342">
        <f t="shared" si="26"/>
        <v>0</v>
      </c>
      <c r="P342">
        <f t="shared" si="27"/>
        <v>1</v>
      </c>
    </row>
    <row r="343" spans="3:16" x14ac:dyDescent="0.25">
      <c r="C343" t="str">
        <f>IFERROR(_xlfn.CONCAT(VLOOKUP(B343,Member!A:I,3,0)," ",(VLOOKUP(B343,Member!A:I,4,0))),"")</f>
        <v/>
      </c>
      <c r="L343" s="264">
        <f>Member!A343</f>
        <v>38760</v>
      </c>
      <c r="M343">
        <f>SUMIF(Erfassung2!BD:BD,L343,Erfassung2!BW:BW)</f>
        <v>0</v>
      </c>
      <c r="N343">
        <f>SUMIF(Erfassung2!BD:BD,L343,Erfassung2!BG:BG)</f>
        <v>0</v>
      </c>
      <c r="O343">
        <f t="shared" si="26"/>
        <v>0</v>
      </c>
      <c r="P343">
        <f t="shared" si="27"/>
        <v>1</v>
      </c>
    </row>
    <row r="344" spans="3:16" x14ac:dyDescent="0.25">
      <c r="C344" t="str">
        <f>IFERROR(_xlfn.CONCAT(VLOOKUP(B344,Member!A:I,3,0)," ",(VLOOKUP(B344,Member!A:I,4,0))),"")</f>
        <v/>
      </c>
      <c r="L344" s="264">
        <f>Member!A344</f>
        <v>38962</v>
      </c>
      <c r="M344">
        <f>SUMIF(Erfassung2!BD:BD,L344,Erfassung2!BW:BW)</f>
        <v>0</v>
      </c>
      <c r="N344">
        <f>SUMIF(Erfassung2!BD:BD,L344,Erfassung2!BG:BG)</f>
        <v>0</v>
      </c>
      <c r="O344">
        <f t="shared" si="26"/>
        <v>0</v>
      </c>
      <c r="P344">
        <f t="shared" si="27"/>
        <v>1</v>
      </c>
    </row>
    <row r="345" spans="3:16" x14ac:dyDescent="0.25">
      <c r="C345" t="str">
        <f>IFERROR(_xlfn.CONCAT(VLOOKUP(B345,Member!A:I,3,0)," ",(VLOOKUP(B345,Member!A:I,4,0))),"")</f>
        <v/>
      </c>
      <c r="L345" s="264">
        <f>Member!A345</f>
        <v>38575</v>
      </c>
      <c r="M345">
        <f>SUMIF(Erfassung2!BD:BD,L345,Erfassung2!BW:BW)</f>
        <v>0</v>
      </c>
      <c r="N345">
        <f>SUMIF(Erfassung2!BD:BD,L345,Erfassung2!BG:BG)</f>
        <v>0</v>
      </c>
      <c r="O345">
        <f t="shared" si="26"/>
        <v>0</v>
      </c>
      <c r="P345">
        <f t="shared" si="27"/>
        <v>1</v>
      </c>
    </row>
    <row r="346" spans="3:16" x14ac:dyDescent="0.25">
      <c r="C346" t="str">
        <f>IFERROR(_xlfn.CONCAT(VLOOKUP(B346,Member!A:I,3,0)," ",(VLOOKUP(B346,Member!A:I,4,0))),"")</f>
        <v/>
      </c>
      <c r="L346" s="264">
        <f>Member!A346</f>
        <v>16888</v>
      </c>
      <c r="M346">
        <f>SUMIF(Erfassung2!BD:BD,L346,Erfassung2!BW:BW)</f>
        <v>0</v>
      </c>
      <c r="N346">
        <f>SUMIF(Erfassung2!BD:BD,L346,Erfassung2!BG:BG)</f>
        <v>0</v>
      </c>
      <c r="O346">
        <f t="shared" si="26"/>
        <v>0</v>
      </c>
      <c r="P346">
        <f t="shared" si="27"/>
        <v>1</v>
      </c>
    </row>
    <row r="347" spans="3:16" x14ac:dyDescent="0.25">
      <c r="C347" t="str">
        <f>IFERROR(_xlfn.CONCAT(VLOOKUP(B347,Member!A:I,3,0)," ",(VLOOKUP(B347,Member!A:I,4,0))),"")</f>
        <v/>
      </c>
      <c r="L347" s="264">
        <f>Member!A347</f>
        <v>25298</v>
      </c>
      <c r="M347">
        <f>SUMIF(Erfassung2!BD:BD,L347,Erfassung2!BW:BW)</f>
        <v>0</v>
      </c>
      <c r="N347">
        <f>SUMIF(Erfassung2!BD:BD,L347,Erfassung2!BG:BG)</f>
        <v>0</v>
      </c>
      <c r="O347">
        <f t="shared" si="26"/>
        <v>0</v>
      </c>
      <c r="P347">
        <f t="shared" si="27"/>
        <v>1</v>
      </c>
    </row>
    <row r="348" spans="3:16" x14ac:dyDescent="0.25">
      <c r="C348" t="str">
        <f>IFERROR(_xlfn.CONCAT(VLOOKUP(B348,Member!A:I,3,0)," ",(VLOOKUP(B348,Member!A:I,4,0))),"")</f>
        <v/>
      </c>
      <c r="L348" s="264">
        <f>Member!A348</f>
        <v>38061</v>
      </c>
      <c r="M348">
        <f>SUMIF(Erfassung2!BD:BD,L348,Erfassung2!BW:BW)</f>
        <v>0</v>
      </c>
      <c r="N348">
        <f>SUMIF(Erfassung2!BD:BD,L348,Erfassung2!BG:BG)</f>
        <v>0</v>
      </c>
      <c r="O348">
        <f t="shared" si="26"/>
        <v>0</v>
      </c>
      <c r="P348">
        <f t="shared" si="27"/>
        <v>1</v>
      </c>
    </row>
    <row r="349" spans="3:16" x14ac:dyDescent="0.25">
      <c r="C349" t="str">
        <f>IFERROR(_xlfn.CONCAT(VLOOKUP(B349,Member!A:I,3,0)," ",(VLOOKUP(B349,Member!A:I,4,0))),"")</f>
        <v/>
      </c>
      <c r="L349" s="264">
        <f>Member!A349</f>
        <v>38050</v>
      </c>
      <c r="M349">
        <f>SUMIF(Erfassung2!BD:BD,L349,Erfassung2!BW:BW)</f>
        <v>0</v>
      </c>
      <c r="N349">
        <f>SUMIF(Erfassung2!BD:BD,L349,Erfassung2!BG:BG)</f>
        <v>0</v>
      </c>
      <c r="O349">
        <f t="shared" si="26"/>
        <v>0</v>
      </c>
      <c r="P349">
        <f t="shared" si="27"/>
        <v>1</v>
      </c>
    </row>
    <row r="350" spans="3:16" x14ac:dyDescent="0.25">
      <c r="C350" t="str">
        <f>IFERROR(_xlfn.CONCAT(VLOOKUP(B350,Member!A:I,3,0)," ",(VLOOKUP(B350,Member!A:I,4,0))),"")</f>
        <v/>
      </c>
      <c r="L350" s="264">
        <f>Member!A350</f>
        <v>38912</v>
      </c>
      <c r="M350">
        <f>SUMIF(Erfassung2!BD:BD,L350,Erfassung2!BW:BW)</f>
        <v>0</v>
      </c>
      <c r="N350">
        <f>SUMIF(Erfassung2!BD:BD,L350,Erfassung2!BG:BG)</f>
        <v>0</v>
      </c>
      <c r="O350">
        <f t="shared" si="26"/>
        <v>0</v>
      </c>
      <c r="P350">
        <f t="shared" si="27"/>
        <v>1</v>
      </c>
    </row>
    <row r="351" spans="3:16" x14ac:dyDescent="0.25">
      <c r="C351" t="str">
        <f>IFERROR(_xlfn.CONCAT(VLOOKUP(B351,Member!A:I,3,0)," ",(VLOOKUP(B351,Member!A:I,4,0))),"")</f>
        <v/>
      </c>
      <c r="L351" s="264">
        <f>Member!A351</f>
        <v>38809</v>
      </c>
      <c r="M351">
        <f>SUMIF(Erfassung2!BD:BD,L351,Erfassung2!BW:BW)</f>
        <v>0</v>
      </c>
      <c r="N351">
        <f>SUMIF(Erfassung2!BD:BD,L351,Erfassung2!BG:BG)</f>
        <v>0</v>
      </c>
      <c r="O351">
        <f t="shared" si="26"/>
        <v>0</v>
      </c>
      <c r="P351">
        <f t="shared" si="27"/>
        <v>1</v>
      </c>
    </row>
    <row r="352" spans="3:16" x14ac:dyDescent="0.25">
      <c r="C352" t="str">
        <f>IFERROR(_xlfn.CONCAT(VLOOKUP(B352,Member!A:I,3,0)," ",(VLOOKUP(B352,Member!A:I,4,0))),"")</f>
        <v/>
      </c>
      <c r="L352" s="264">
        <f>Member!A352</f>
        <v>25953</v>
      </c>
      <c r="M352">
        <f>SUMIF(Erfassung2!BD:BD,L352,Erfassung2!BW:BW)</f>
        <v>0</v>
      </c>
      <c r="N352">
        <f>SUMIF(Erfassung2!BD:BD,L352,Erfassung2!BG:BG)</f>
        <v>0</v>
      </c>
      <c r="O352">
        <f t="shared" si="26"/>
        <v>0</v>
      </c>
      <c r="P352">
        <f t="shared" si="27"/>
        <v>1</v>
      </c>
    </row>
    <row r="353" spans="3:16" x14ac:dyDescent="0.25">
      <c r="C353" t="str">
        <f>IFERROR(_xlfn.CONCAT(VLOOKUP(B353,Member!A:I,3,0)," ",(VLOOKUP(B353,Member!A:I,4,0))),"")</f>
        <v/>
      </c>
      <c r="L353" s="264">
        <f>Member!A353</f>
        <v>38725</v>
      </c>
      <c r="M353">
        <f>SUMIF(Erfassung2!BD:BD,L353,Erfassung2!BW:BW)</f>
        <v>0</v>
      </c>
      <c r="N353">
        <f>SUMIF(Erfassung2!BD:BD,L353,Erfassung2!BG:BG)</f>
        <v>0</v>
      </c>
      <c r="O353">
        <f t="shared" si="26"/>
        <v>0</v>
      </c>
      <c r="P353">
        <f t="shared" si="27"/>
        <v>1</v>
      </c>
    </row>
    <row r="354" spans="3:16" x14ac:dyDescent="0.25">
      <c r="C354" t="str">
        <f>IFERROR(_xlfn.CONCAT(VLOOKUP(B354,Member!A:I,3,0)," ",(VLOOKUP(B354,Member!A:I,4,0))),"")</f>
        <v/>
      </c>
      <c r="L354" s="264">
        <f>Member!A354</f>
        <v>38850</v>
      </c>
      <c r="M354">
        <f>SUMIF(Erfassung2!BD:BD,L354,Erfassung2!BW:BW)</f>
        <v>0</v>
      </c>
      <c r="N354">
        <f>SUMIF(Erfassung2!BD:BD,L354,Erfassung2!BG:BG)</f>
        <v>0</v>
      </c>
      <c r="O354">
        <f t="shared" si="26"/>
        <v>0</v>
      </c>
      <c r="P354">
        <f t="shared" si="27"/>
        <v>1</v>
      </c>
    </row>
    <row r="355" spans="3:16" x14ac:dyDescent="0.25">
      <c r="C355" t="str">
        <f>IFERROR(_xlfn.CONCAT(VLOOKUP(B355,Member!A:I,3,0)," ",(VLOOKUP(B355,Member!A:I,4,0))),"")</f>
        <v/>
      </c>
      <c r="L355" s="264">
        <f>Member!A355</f>
        <v>25630</v>
      </c>
      <c r="M355">
        <f>SUMIF(Erfassung2!BD:BD,L355,Erfassung2!BW:BW)</f>
        <v>0</v>
      </c>
      <c r="N355">
        <f>SUMIF(Erfassung2!BD:BD,L355,Erfassung2!BG:BG)</f>
        <v>0</v>
      </c>
      <c r="O355">
        <f t="shared" si="26"/>
        <v>0</v>
      </c>
      <c r="P355">
        <f t="shared" si="27"/>
        <v>1</v>
      </c>
    </row>
    <row r="356" spans="3:16" x14ac:dyDescent="0.25">
      <c r="C356" t="str">
        <f>IFERROR(_xlfn.CONCAT(VLOOKUP(B356,Member!A:I,3,0)," ",(VLOOKUP(B356,Member!A:I,4,0))),"")</f>
        <v/>
      </c>
      <c r="L356" s="264">
        <f>Member!A356</f>
        <v>38963</v>
      </c>
      <c r="M356">
        <f>SUMIF(Erfassung2!BD:BD,L356,Erfassung2!BW:BW)</f>
        <v>0</v>
      </c>
      <c r="N356">
        <f>SUMIF(Erfassung2!BD:BD,L356,Erfassung2!BG:BG)</f>
        <v>0</v>
      </c>
      <c r="O356">
        <f t="shared" si="26"/>
        <v>0</v>
      </c>
      <c r="P356">
        <f t="shared" si="27"/>
        <v>1</v>
      </c>
    </row>
    <row r="357" spans="3:16" x14ac:dyDescent="0.25">
      <c r="C357" t="str">
        <f>IFERROR(_xlfn.CONCAT(VLOOKUP(B357,Member!A:I,3,0)," ",(VLOOKUP(B357,Member!A:I,4,0))),"")</f>
        <v/>
      </c>
      <c r="L357" s="264">
        <f>Member!A357</f>
        <v>25671</v>
      </c>
      <c r="M357">
        <f>SUMIF(Erfassung2!BD:BD,L357,Erfassung2!BW:BW)</f>
        <v>0</v>
      </c>
      <c r="N357">
        <f>SUMIF(Erfassung2!BD:BD,L357,Erfassung2!BG:BG)</f>
        <v>0</v>
      </c>
      <c r="O357">
        <f t="shared" si="26"/>
        <v>0</v>
      </c>
      <c r="P357">
        <f t="shared" si="27"/>
        <v>1</v>
      </c>
    </row>
    <row r="358" spans="3:16" x14ac:dyDescent="0.25">
      <c r="C358" t="str">
        <f>IFERROR(_xlfn.CONCAT(VLOOKUP(B358,Member!A:I,3,0)," ",(VLOOKUP(B358,Member!A:I,4,0))),"")</f>
        <v/>
      </c>
      <c r="L358" s="264">
        <f>Member!A358</f>
        <v>25644</v>
      </c>
      <c r="M358">
        <f>SUMIF(Erfassung2!BD:BD,L358,Erfassung2!BW:BW)</f>
        <v>0</v>
      </c>
      <c r="N358">
        <f>SUMIF(Erfassung2!BD:BD,L358,Erfassung2!BG:BG)</f>
        <v>0</v>
      </c>
      <c r="O358">
        <f t="shared" si="26"/>
        <v>0</v>
      </c>
      <c r="P358">
        <f t="shared" si="27"/>
        <v>1</v>
      </c>
    </row>
    <row r="359" spans="3:16" x14ac:dyDescent="0.25">
      <c r="C359" t="str">
        <f>IFERROR(_xlfn.CONCAT(VLOOKUP(B359,Member!A:I,3,0)," ",(VLOOKUP(B359,Member!A:I,4,0))),"")</f>
        <v/>
      </c>
      <c r="L359" s="264">
        <f>Member!A359</f>
        <v>16730</v>
      </c>
      <c r="M359">
        <f>SUMIF(Erfassung2!BD:BD,L359,Erfassung2!BW:BW)</f>
        <v>0</v>
      </c>
      <c r="N359">
        <f>SUMIF(Erfassung2!BD:BD,L359,Erfassung2!BG:BG)</f>
        <v>0</v>
      </c>
      <c r="O359">
        <f t="shared" si="26"/>
        <v>0</v>
      </c>
      <c r="P359">
        <f t="shared" si="27"/>
        <v>1</v>
      </c>
    </row>
    <row r="360" spans="3:16" x14ac:dyDescent="0.25">
      <c r="C360" t="str">
        <f>IFERROR(_xlfn.CONCAT(VLOOKUP(B360,Member!A:I,3,0)," ",(VLOOKUP(B360,Member!A:I,4,0))),"")</f>
        <v/>
      </c>
      <c r="L360" s="264">
        <f>Member!A360</f>
        <v>38092</v>
      </c>
      <c r="M360">
        <f>SUMIF(Erfassung2!BD:BD,L360,Erfassung2!BW:BW)</f>
        <v>0</v>
      </c>
      <c r="N360">
        <f>SUMIF(Erfassung2!BD:BD,L360,Erfassung2!BG:BG)</f>
        <v>0</v>
      </c>
      <c r="O360">
        <f t="shared" si="26"/>
        <v>0</v>
      </c>
      <c r="P360">
        <f t="shared" si="27"/>
        <v>1</v>
      </c>
    </row>
    <row r="361" spans="3:16" x14ac:dyDescent="0.25">
      <c r="C361" t="str">
        <f>IFERROR(_xlfn.CONCAT(VLOOKUP(B361,Member!A:I,3,0)," ",(VLOOKUP(B361,Member!A:I,4,0))),"")</f>
        <v/>
      </c>
      <c r="L361" s="264">
        <f>Member!A361</f>
        <v>25672</v>
      </c>
      <c r="M361">
        <f>SUMIF(Erfassung2!BD:BD,L361,Erfassung2!BW:BW)</f>
        <v>0</v>
      </c>
      <c r="N361">
        <f>SUMIF(Erfassung2!BD:BD,L361,Erfassung2!BG:BG)</f>
        <v>0</v>
      </c>
      <c r="O361">
        <f t="shared" si="26"/>
        <v>0</v>
      </c>
      <c r="P361">
        <f t="shared" si="27"/>
        <v>1</v>
      </c>
    </row>
    <row r="362" spans="3:16" x14ac:dyDescent="0.25">
      <c r="C362" t="str">
        <f>IFERROR(_xlfn.CONCAT(VLOOKUP(B362,Member!A:I,3,0)," ",(VLOOKUP(B362,Member!A:I,4,0))),"")</f>
        <v/>
      </c>
      <c r="L362" s="264">
        <f>Member!A362</f>
        <v>25340</v>
      </c>
      <c r="M362">
        <f>SUMIF(Erfassung2!BD:BD,L362,Erfassung2!BW:BW)</f>
        <v>0</v>
      </c>
      <c r="N362">
        <f>SUMIF(Erfassung2!BD:BD,L362,Erfassung2!BG:BG)</f>
        <v>0</v>
      </c>
      <c r="O362">
        <f t="shared" si="26"/>
        <v>0</v>
      </c>
      <c r="P362">
        <f t="shared" si="27"/>
        <v>1</v>
      </c>
    </row>
    <row r="363" spans="3:16" x14ac:dyDescent="0.25">
      <c r="C363" t="str">
        <f>IFERROR(_xlfn.CONCAT(VLOOKUP(B363,Member!A:I,3,0)," ",(VLOOKUP(B363,Member!A:I,4,0))),"")</f>
        <v/>
      </c>
      <c r="L363" s="264">
        <f>Member!A363</f>
        <v>38727</v>
      </c>
      <c r="M363">
        <f>SUMIF(Erfassung2!BD:BD,L363,Erfassung2!BW:BW)</f>
        <v>0</v>
      </c>
      <c r="N363">
        <f>SUMIF(Erfassung2!BD:BD,L363,Erfassung2!BG:BG)</f>
        <v>0</v>
      </c>
      <c r="O363">
        <f t="shared" si="26"/>
        <v>0</v>
      </c>
      <c r="P363">
        <f t="shared" si="27"/>
        <v>1</v>
      </c>
    </row>
    <row r="364" spans="3:16" x14ac:dyDescent="0.25">
      <c r="C364" t="str">
        <f>IFERROR(_xlfn.CONCAT(VLOOKUP(B364,Member!A:I,3,0)," ",(VLOOKUP(B364,Member!A:I,4,0))),"")</f>
        <v/>
      </c>
      <c r="L364" s="264">
        <f>Member!A364</f>
        <v>38363</v>
      </c>
      <c r="M364">
        <f>SUMIF(Erfassung2!BD:BD,L364,Erfassung2!BW:BW)</f>
        <v>0</v>
      </c>
      <c r="N364">
        <f>SUMIF(Erfassung2!BD:BD,L364,Erfassung2!BG:BG)</f>
        <v>0</v>
      </c>
      <c r="O364">
        <f t="shared" si="26"/>
        <v>0</v>
      </c>
      <c r="P364">
        <f t="shared" si="27"/>
        <v>1</v>
      </c>
    </row>
    <row r="365" spans="3:16" x14ac:dyDescent="0.25">
      <c r="C365" t="str">
        <f>IFERROR(_xlfn.CONCAT(VLOOKUP(B365,Member!A:I,3,0)," ",(VLOOKUP(B365,Member!A:I,4,0))),"")</f>
        <v/>
      </c>
      <c r="L365" s="264">
        <f>Member!A365</f>
        <v>22116</v>
      </c>
      <c r="M365">
        <f>SUMIF(Erfassung2!BD:BD,L365,Erfassung2!BW:BW)</f>
        <v>0</v>
      </c>
      <c r="N365">
        <f>SUMIF(Erfassung2!BD:BD,L365,Erfassung2!BG:BG)</f>
        <v>0</v>
      </c>
      <c r="O365">
        <f t="shared" si="26"/>
        <v>0</v>
      </c>
      <c r="P365">
        <f t="shared" si="27"/>
        <v>1</v>
      </c>
    </row>
    <row r="366" spans="3:16" x14ac:dyDescent="0.25">
      <c r="C366" t="str">
        <f>IFERROR(_xlfn.CONCAT(VLOOKUP(B366,Member!A:I,3,0)," ",(VLOOKUP(B366,Member!A:I,4,0))),"")</f>
        <v/>
      </c>
      <c r="L366" s="264">
        <f>Member!A366</f>
        <v>38458</v>
      </c>
      <c r="M366">
        <f>SUMIF(Erfassung2!BD:BD,L366,Erfassung2!BW:BW)</f>
        <v>0</v>
      </c>
      <c r="N366">
        <f>SUMIF(Erfassung2!BD:BD,L366,Erfassung2!BG:BG)</f>
        <v>0</v>
      </c>
      <c r="O366">
        <f t="shared" si="26"/>
        <v>0</v>
      </c>
      <c r="P366">
        <f t="shared" si="27"/>
        <v>1</v>
      </c>
    </row>
    <row r="367" spans="3:16" x14ac:dyDescent="0.25">
      <c r="C367" t="str">
        <f>IFERROR(_xlfn.CONCAT(VLOOKUP(B367,Member!A:I,3,0)," ",(VLOOKUP(B367,Member!A:I,4,0))),"")</f>
        <v/>
      </c>
      <c r="L367" s="264">
        <f>Member!A367</f>
        <v>38833</v>
      </c>
      <c r="M367">
        <f>SUMIF(Erfassung2!BD:BD,L367,Erfassung2!BW:BW)</f>
        <v>0</v>
      </c>
      <c r="N367">
        <f>SUMIF(Erfassung2!BD:BD,L367,Erfassung2!BG:BG)</f>
        <v>0</v>
      </c>
      <c r="O367">
        <f t="shared" si="26"/>
        <v>0</v>
      </c>
      <c r="P367">
        <f t="shared" si="27"/>
        <v>1</v>
      </c>
    </row>
    <row r="368" spans="3:16" x14ac:dyDescent="0.25">
      <c r="C368" t="str">
        <f>IFERROR(_xlfn.CONCAT(VLOOKUP(B368,Member!A:I,3,0)," ",(VLOOKUP(B368,Member!A:I,4,0))),"")</f>
        <v/>
      </c>
      <c r="L368" s="264">
        <f>Member!A368</f>
        <v>25011</v>
      </c>
      <c r="M368">
        <f>SUMIF(Erfassung2!BD:BD,L368,Erfassung2!BW:BW)</f>
        <v>0</v>
      </c>
      <c r="N368">
        <f>SUMIF(Erfassung2!BD:BD,L368,Erfassung2!BG:BG)</f>
        <v>0</v>
      </c>
      <c r="O368">
        <f t="shared" si="26"/>
        <v>0</v>
      </c>
      <c r="P368">
        <f t="shared" si="27"/>
        <v>1</v>
      </c>
    </row>
    <row r="369" spans="3:16" x14ac:dyDescent="0.25">
      <c r="C369" t="str">
        <f>IFERROR(_xlfn.CONCAT(VLOOKUP(B369,Member!A:I,3,0)," ",(VLOOKUP(B369,Member!A:I,4,0))),"")</f>
        <v/>
      </c>
      <c r="L369" s="264">
        <f>Member!A369</f>
        <v>38848</v>
      </c>
      <c r="M369">
        <f>SUMIF(Erfassung2!BD:BD,L369,Erfassung2!BW:BW)</f>
        <v>0</v>
      </c>
      <c r="N369">
        <f>SUMIF(Erfassung2!BD:BD,L369,Erfassung2!BG:BG)</f>
        <v>0</v>
      </c>
      <c r="O369">
        <f t="shared" si="26"/>
        <v>0</v>
      </c>
      <c r="P369">
        <f t="shared" si="27"/>
        <v>1</v>
      </c>
    </row>
    <row r="370" spans="3:16" x14ac:dyDescent="0.25">
      <c r="C370" t="str">
        <f>IFERROR(_xlfn.CONCAT(VLOOKUP(B370,Member!A:I,3,0)," ",(VLOOKUP(B370,Member!A:I,4,0))),"")</f>
        <v/>
      </c>
      <c r="L370" s="264">
        <f>Member!A370</f>
        <v>38849</v>
      </c>
      <c r="M370">
        <f>SUMIF(Erfassung2!BD:BD,L370,Erfassung2!BW:BW)</f>
        <v>0</v>
      </c>
      <c r="N370">
        <f>SUMIF(Erfassung2!BD:BD,L370,Erfassung2!BG:BG)</f>
        <v>0</v>
      </c>
      <c r="O370">
        <f t="shared" si="26"/>
        <v>0</v>
      </c>
      <c r="P370">
        <f t="shared" si="27"/>
        <v>1</v>
      </c>
    </row>
    <row r="371" spans="3:16" x14ac:dyDescent="0.25">
      <c r="C371" t="str">
        <f>IFERROR(_xlfn.CONCAT(VLOOKUP(B371,Member!A:I,3,0)," ",(VLOOKUP(B371,Member!A:I,4,0))),"")</f>
        <v/>
      </c>
      <c r="L371" s="264">
        <f>Member!A371</f>
        <v>38814</v>
      </c>
      <c r="M371">
        <f>SUMIF(Erfassung2!BD:BD,L371,Erfassung2!BW:BW)</f>
        <v>0</v>
      </c>
      <c r="N371">
        <f>SUMIF(Erfassung2!BD:BD,L371,Erfassung2!BG:BG)</f>
        <v>0</v>
      </c>
      <c r="O371">
        <f t="shared" si="26"/>
        <v>0</v>
      </c>
      <c r="P371">
        <f t="shared" si="27"/>
        <v>1</v>
      </c>
    </row>
    <row r="372" spans="3:16" x14ac:dyDescent="0.25">
      <c r="C372" t="str">
        <f>IFERROR(_xlfn.CONCAT(VLOOKUP(B372,Member!A:I,3,0)," ",(VLOOKUP(B372,Member!A:I,4,0))),"")</f>
        <v/>
      </c>
      <c r="L372" s="264">
        <f>Member!A372</f>
        <v>38813</v>
      </c>
      <c r="M372">
        <f>SUMIF(Erfassung2!BD:BD,L372,Erfassung2!BW:BW)</f>
        <v>0</v>
      </c>
      <c r="N372">
        <f>SUMIF(Erfassung2!BD:BD,L372,Erfassung2!BG:BG)</f>
        <v>0</v>
      </c>
      <c r="O372">
        <f t="shared" si="26"/>
        <v>0</v>
      </c>
      <c r="P372">
        <f t="shared" si="27"/>
        <v>1</v>
      </c>
    </row>
    <row r="373" spans="3:16" x14ac:dyDescent="0.25">
      <c r="C373" t="str">
        <f>IFERROR(_xlfn.CONCAT(VLOOKUP(B373,Member!A:I,3,0)," ",(VLOOKUP(B373,Member!A:I,4,0))),"")</f>
        <v/>
      </c>
      <c r="L373" s="264">
        <f>Member!A373</f>
        <v>38574</v>
      </c>
      <c r="M373">
        <f>SUMIF(Erfassung2!BD:BD,L373,Erfassung2!BW:BW)</f>
        <v>0</v>
      </c>
      <c r="N373">
        <f>SUMIF(Erfassung2!BD:BD,L373,Erfassung2!BG:BG)</f>
        <v>0</v>
      </c>
      <c r="O373">
        <f t="shared" si="26"/>
        <v>0</v>
      </c>
      <c r="P373">
        <f t="shared" si="27"/>
        <v>1</v>
      </c>
    </row>
    <row r="374" spans="3:16" x14ac:dyDescent="0.25">
      <c r="C374" t="str">
        <f>IFERROR(_xlfn.CONCAT(VLOOKUP(B374,Member!A:I,3,0)," ",(VLOOKUP(B374,Member!A:I,4,0))),"")</f>
        <v/>
      </c>
      <c r="L374" s="264">
        <f>Member!A374</f>
        <v>38719</v>
      </c>
      <c r="M374">
        <f>SUMIF(Erfassung2!BD:BD,L374,Erfassung2!BW:BW)</f>
        <v>0</v>
      </c>
      <c r="N374">
        <f>SUMIF(Erfassung2!BD:BD,L374,Erfassung2!BG:BG)</f>
        <v>0</v>
      </c>
      <c r="O374">
        <f t="shared" si="26"/>
        <v>0</v>
      </c>
      <c r="P374">
        <f t="shared" si="27"/>
        <v>1</v>
      </c>
    </row>
    <row r="375" spans="3:16" x14ac:dyDescent="0.25">
      <c r="C375" t="str">
        <f>IFERROR(_xlfn.CONCAT(VLOOKUP(B375,Member!A:I,3,0)," ",(VLOOKUP(B375,Member!A:I,4,0))),"")</f>
        <v/>
      </c>
      <c r="L375" s="264">
        <f>Member!A375</f>
        <v>38758</v>
      </c>
      <c r="M375">
        <f>SUMIF(Erfassung2!BD:BD,L375,Erfassung2!BW:BW)</f>
        <v>0</v>
      </c>
      <c r="N375">
        <f>SUMIF(Erfassung2!BD:BD,L375,Erfassung2!BG:BG)</f>
        <v>0</v>
      </c>
      <c r="O375">
        <f t="shared" si="26"/>
        <v>0</v>
      </c>
      <c r="P375">
        <f t="shared" si="27"/>
        <v>1</v>
      </c>
    </row>
    <row r="376" spans="3:16" x14ac:dyDescent="0.25">
      <c r="C376" t="str">
        <f>IFERROR(_xlfn.CONCAT(VLOOKUP(B376,Member!A:I,3,0)," ",(VLOOKUP(B376,Member!A:I,4,0))),"")</f>
        <v/>
      </c>
      <c r="L376" s="264">
        <f>Member!A376</f>
        <v>38808</v>
      </c>
      <c r="M376">
        <f>SUMIF(Erfassung2!BD:BD,L376,Erfassung2!BW:BW)</f>
        <v>0</v>
      </c>
      <c r="N376">
        <f>SUMIF(Erfassung2!BD:BD,L376,Erfassung2!BG:BG)</f>
        <v>0</v>
      </c>
      <c r="O376">
        <f t="shared" si="26"/>
        <v>0</v>
      </c>
      <c r="P376">
        <f t="shared" si="27"/>
        <v>1</v>
      </c>
    </row>
    <row r="377" spans="3:16" x14ac:dyDescent="0.25">
      <c r="C377" t="str">
        <f>IFERROR(_xlfn.CONCAT(VLOOKUP(B377,Member!A:I,3,0)," ",(VLOOKUP(B377,Member!A:I,4,0))),"")</f>
        <v/>
      </c>
      <c r="L377" s="264">
        <f>Member!A377</f>
        <v>16729</v>
      </c>
      <c r="M377">
        <f>SUMIF(Erfassung2!BD:BD,L377,Erfassung2!BW:BW)</f>
        <v>0</v>
      </c>
      <c r="N377">
        <f>SUMIF(Erfassung2!BD:BD,L377,Erfassung2!BG:BG)</f>
        <v>0</v>
      </c>
      <c r="O377">
        <f t="shared" si="26"/>
        <v>0</v>
      </c>
      <c r="P377">
        <f t="shared" si="27"/>
        <v>1</v>
      </c>
    </row>
    <row r="378" spans="3:16" x14ac:dyDescent="0.25">
      <c r="C378" t="str">
        <f>IFERROR(_xlfn.CONCAT(VLOOKUP(B378,Member!A:I,3,0)," ",(VLOOKUP(B378,Member!A:I,4,0))),"")</f>
        <v/>
      </c>
      <c r="L378" s="264">
        <f>Member!A378</f>
        <v>16518</v>
      </c>
      <c r="M378">
        <f>SUMIF(Erfassung2!BD:BD,L378,Erfassung2!BW:BW)</f>
        <v>0</v>
      </c>
      <c r="N378">
        <f>SUMIF(Erfassung2!BD:BD,L378,Erfassung2!BG:BG)</f>
        <v>0</v>
      </c>
      <c r="O378">
        <f t="shared" si="26"/>
        <v>0</v>
      </c>
      <c r="P378">
        <f t="shared" si="27"/>
        <v>1</v>
      </c>
    </row>
    <row r="379" spans="3:16" x14ac:dyDescent="0.25">
      <c r="C379" t="str">
        <f>IFERROR(_xlfn.CONCAT(VLOOKUP(B379,Member!A:I,3,0)," ",(VLOOKUP(B379,Member!A:I,4,0))),"")</f>
        <v/>
      </c>
      <c r="L379" s="264">
        <f>Member!A379</f>
        <v>38757</v>
      </c>
      <c r="M379">
        <f>SUMIF(Erfassung2!BD:BD,L379,Erfassung2!BW:BW)</f>
        <v>0</v>
      </c>
      <c r="N379">
        <f>SUMIF(Erfassung2!BD:BD,L379,Erfassung2!BG:BG)</f>
        <v>0</v>
      </c>
      <c r="O379">
        <f t="shared" si="26"/>
        <v>0</v>
      </c>
      <c r="P379">
        <f t="shared" si="27"/>
        <v>1</v>
      </c>
    </row>
    <row r="380" spans="3:16" x14ac:dyDescent="0.25">
      <c r="C380" t="str">
        <f>IFERROR(_xlfn.CONCAT(VLOOKUP(B380,Member!A:I,3,0)," ",(VLOOKUP(B380,Member!A:I,4,0))),"")</f>
        <v/>
      </c>
      <c r="L380" s="264">
        <f>Member!A380</f>
        <v>16524</v>
      </c>
      <c r="M380">
        <f>SUMIF(Erfassung2!BD:BD,L380,Erfassung2!BW:BW)</f>
        <v>0</v>
      </c>
      <c r="N380">
        <f>SUMIF(Erfassung2!BD:BD,L380,Erfassung2!BG:BG)</f>
        <v>0</v>
      </c>
      <c r="O380">
        <f t="shared" si="26"/>
        <v>0</v>
      </c>
      <c r="P380">
        <f t="shared" si="27"/>
        <v>1</v>
      </c>
    </row>
    <row r="381" spans="3:16" x14ac:dyDescent="0.25">
      <c r="C381" t="str">
        <f>IFERROR(_xlfn.CONCAT(VLOOKUP(B381,Member!A:I,3,0)," ",(VLOOKUP(B381,Member!A:I,4,0))),"")</f>
        <v/>
      </c>
      <c r="L381" s="264">
        <f>Member!A381</f>
        <v>38921</v>
      </c>
      <c r="M381">
        <f>SUMIF(Erfassung2!BD:BD,L381,Erfassung2!BW:BW)</f>
        <v>0</v>
      </c>
      <c r="N381">
        <f>SUMIF(Erfassung2!BD:BD,L381,Erfassung2!BG:BG)</f>
        <v>0</v>
      </c>
      <c r="O381">
        <f t="shared" si="26"/>
        <v>0</v>
      </c>
      <c r="P381">
        <f t="shared" si="27"/>
        <v>1</v>
      </c>
    </row>
    <row r="382" spans="3:16" x14ac:dyDescent="0.25">
      <c r="C382" t="str">
        <f>IFERROR(_xlfn.CONCAT(VLOOKUP(B382,Member!A:I,3,0)," ",(VLOOKUP(B382,Member!A:I,4,0))),"")</f>
        <v/>
      </c>
      <c r="L382" s="264">
        <f>Member!A382</f>
        <v>38922</v>
      </c>
      <c r="M382">
        <f>SUMIF(Erfassung2!BD:BD,L382,Erfassung2!BW:BW)</f>
        <v>0</v>
      </c>
      <c r="N382">
        <f>SUMIF(Erfassung2!BD:BD,L382,Erfassung2!BG:BG)</f>
        <v>0</v>
      </c>
      <c r="O382">
        <f t="shared" si="26"/>
        <v>0</v>
      </c>
      <c r="P382">
        <f t="shared" si="27"/>
        <v>1</v>
      </c>
    </row>
    <row r="383" spans="3:16" x14ac:dyDescent="0.25">
      <c r="C383" t="str">
        <f>IFERROR(_xlfn.CONCAT(VLOOKUP(B383,Member!A:I,3,0)," ",(VLOOKUP(B383,Member!A:I,4,0))),"")</f>
        <v/>
      </c>
      <c r="L383" s="264">
        <f>Member!A383</f>
        <v>25061</v>
      </c>
      <c r="M383">
        <f>SUMIF(Erfassung2!BD:BD,L383,Erfassung2!BW:BW)</f>
        <v>0</v>
      </c>
      <c r="N383">
        <f>SUMIF(Erfassung2!BD:BD,L383,Erfassung2!BG:BG)</f>
        <v>0</v>
      </c>
      <c r="O383">
        <f t="shared" si="26"/>
        <v>0</v>
      </c>
      <c r="P383">
        <f t="shared" si="27"/>
        <v>1</v>
      </c>
    </row>
    <row r="384" spans="3:16" x14ac:dyDescent="0.25">
      <c r="C384" t="str">
        <f>IFERROR(_xlfn.CONCAT(VLOOKUP(B384,Member!A:I,3,0)," ",(VLOOKUP(B384,Member!A:I,4,0))),"")</f>
        <v/>
      </c>
      <c r="L384" s="264">
        <f>Member!A384</f>
        <v>38920</v>
      </c>
      <c r="M384">
        <f>SUMIF(Erfassung2!BD:BD,L384,Erfassung2!BW:BW)</f>
        <v>0</v>
      </c>
      <c r="N384">
        <f>SUMIF(Erfassung2!BD:BD,L384,Erfassung2!BG:BG)</f>
        <v>0</v>
      </c>
      <c r="O384">
        <f t="shared" si="26"/>
        <v>0</v>
      </c>
      <c r="P384">
        <f t="shared" si="27"/>
        <v>1</v>
      </c>
    </row>
    <row r="385" spans="3:16" x14ac:dyDescent="0.25">
      <c r="C385" t="str">
        <f>IFERROR(_xlfn.CONCAT(VLOOKUP(B385,Member!A:I,3,0)," ",(VLOOKUP(B385,Member!A:I,4,0))),"")</f>
        <v/>
      </c>
      <c r="L385" s="264">
        <f>Member!A385</f>
        <v>38724</v>
      </c>
      <c r="M385">
        <f>SUMIF(Erfassung2!BD:BD,L385,Erfassung2!BW:BW)</f>
        <v>0</v>
      </c>
      <c r="N385">
        <f>SUMIF(Erfassung2!BD:BD,L385,Erfassung2!BG:BG)</f>
        <v>0</v>
      </c>
      <c r="O385">
        <f t="shared" si="26"/>
        <v>0</v>
      </c>
      <c r="P385">
        <f t="shared" si="27"/>
        <v>1</v>
      </c>
    </row>
    <row r="386" spans="3:16" x14ac:dyDescent="0.25">
      <c r="C386" t="str">
        <f>IFERROR(_xlfn.CONCAT(VLOOKUP(B386,Member!A:I,3,0)," ",(VLOOKUP(B386,Member!A:I,4,0))),"")</f>
        <v/>
      </c>
      <c r="L386" s="264">
        <f>Member!A386</f>
        <v>38759</v>
      </c>
      <c r="M386">
        <f>SUMIF(Erfassung2!BD:BD,L386,Erfassung2!BW:BW)</f>
        <v>0</v>
      </c>
      <c r="N386">
        <f>SUMIF(Erfassung2!BD:BD,L386,Erfassung2!BG:BG)</f>
        <v>0</v>
      </c>
      <c r="O386">
        <f t="shared" si="26"/>
        <v>0</v>
      </c>
      <c r="P386">
        <f t="shared" si="27"/>
        <v>1</v>
      </c>
    </row>
    <row r="387" spans="3:16" x14ac:dyDescent="0.25">
      <c r="C387" t="str">
        <f>IFERROR(_xlfn.CONCAT(VLOOKUP(B387,Member!A:I,3,0)," ",(VLOOKUP(B387,Member!A:I,4,0))),"")</f>
        <v/>
      </c>
      <c r="L387" s="264">
        <f>Member!A387</f>
        <v>38831</v>
      </c>
      <c r="M387">
        <f>SUMIF(Erfassung2!BD:BD,L387,Erfassung2!BW:BW)</f>
        <v>0</v>
      </c>
      <c r="N387">
        <f>SUMIF(Erfassung2!BD:BD,L387,Erfassung2!BG:BG)</f>
        <v>0</v>
      </c>
      <c r="O387">
        <f t="shared" ref="O387:O450" si="28">IF(N387=0,0,M387/N387-ROW()/1000000000)</f>
        <v>0</v>
      </c>
      <c r="P387">
        <f t="shared" ref="P387:P450" si="29">RANK(O387,O:O)</f>
        <v>1</v>
      </c>
    </row>
    <row r="388" spans="3:16" x14ac:dyDescent="0.25">
      <c r="C388" t="str">
        <f>IFERROR(_xlfn.CONCAT(VLOOKUP(B388,Member!A:I,3,0)," ",(VLOOKUP(B388,Member!A:I,4,0))),"")</f>
        <v/>
      </c>
      <c r="L388" s="264">
        <f>Member!A388</f>
        <v>16519</v>
      </c>
      <c r="M388">
        <f>SUMIF(Erfassung2!BD:BD,L388,Erfassung2!BW:BW)</f>
        <v>0</v>
      </c>
      <c r="N388">
        <f>SUMIF(Erfassung2!BD:BD,L388,Erfassung2!BG:BG)</f>
        <v>0</v>
      </c>
      <c r="O388">
        <f t="shared" si="28"/>
        <v>0</v>
      </c>
      <c r="P388">
        <f t="shared" si="29"/>
        <v>1</v>
      </c>
    </row>
    <row r="389" spans="3:16" x14ac:dyDescent="0.25">
      <c r="C389" t="str">
        <f>IFERROR(_xlfn.CONCAT(VLOOKUP(B389,Member!A:I,3,0)," ",(VLOOKUP(B389,Member!A:I,4,0))),"")</f>
        <v/>
      </c>
      <c r="L389" s="264">
        <f>Member!A389</f>
        <v>38964</v>
      </c>
      <c r="M389">
        <f>SUMIF(Erfassung2!BD:BD,L389,Erfassung2!BW:BW)</f>
        <v>0</v>
      </c>
      <c r="N389">
        <f>SUMIF(Erfassung2!BD:BD,L389,Erfassung2!BG:BG)</f>
        <v>0</v>
      </c>
      <c r="O389">
        <f t="shared" si="28"/>
        <v>0</v>
      </c>
      <c r="P389">
        <f t="shared" si="29"/>
        <v>1</v>
      </c>
    </row>
    <row r="390" spans="3:16" x14ac:dyDescent="0.25">
      <c r="C390" t="str">
        <f>IFERROR(_xlfn.CONCAT(VLOOKUP(B390,Member!A:I,3,0)," ",(VLOOKUP(B390,Member!A:I,4,0))),"")</f>
        <v/>
      </c>
      <c r="L390" s="264">
        <f>Member!A390</f>
        <v>25297</v>
      </c>
      <c r="M390">
        <f>SUMIF(Erfassung2!BD:BD,L390,Erfassung2!BW:BW)</f>
        <v>0</v>
      </c>
      <c r="N390">
        <f>SUMIF(Erfassung2!BD:BD,L390,Erfassung2!BG:BG)</f>
        <v>0</v>
      </c>
      <c r="O390">
        <f t="shared" si="28"/>
        <v>0</v>
      </c>
      <c r="P390">
        <f t="shared" si="29"/>
        <v>1</v>
      </c>
    </row>
    <row r="391" spans="3:16" x14ac:dyDescent="0.25">
      <c r="C391" t="str">
        <f>IFERROR(_xlfn.CONCAT(VLOOKUP(B391,Member!A:I,3,0)," ",(VLOOKUP(B391,Member!A:I,4,0))),"")</f>
        <v/>
      </c>
      <c r="L391" s="264">
        <f>Member!A391</f>
        <v>38056</v>
      </c>
      <c r="M391">
        <f>SUMIF(Erfassung2!BD:BD,L391,Erfassung2!BW:BW)</f>
        <v>0</v>
      </c>
      <c r="N391">
        <f>SUMIF(Erfassung2!BD:BD,L391,Erfassung2!BG:BG)</f>
        <v>0</v>
      </c>
      <c r="O391">
        <f t="shared" si="28"/>
        <v>0</v>
      </c>
      <c r="P391">
        <f t="shared" si="29"/>
        <v>1</v>
      </c>
    </row>
    <row r="392" spans="3:16" x14ac:dyDescent="0.25">
      <c r="C392" t="str">
        <f>IFERROR(_xlfn.CONCAT(VLOOKUP(B392,Member!A:I,3,0)," ",(VLOOKUP(B392,Member!A:I,4,0))),"")</f>
        <v/>
      </c>
      <c r="L392" s="264">
        <f>Member!A392</f>
        <v>38810</v>
      </c>
      <c r="M392">
        <f>SUMIF(Erfassung2!BD:BD,L392,Erfassung2!BW:BW)</f>
        <v>0</v>
      </c>
      <c r="N392">
        <f>SUMIF(Erfassung2!BD:BD,L392,Erfassung2!BG:BG)</f>
        <v>0</v>
      </c>
      <c r="O392">
        <f t="shared" si="28"/>
        <v>0</v>
      </c>
      <c r="P392">
        <f t="shared" si="29"/>
        <v>1</v>
      </c>
    </row>
    <row r="393" spans="3:16" x14ac:dyDescent="0.25">
      <c r="C393" t="str">
        <f>IFERROR(_xlfn.CONCAT(VLOOKUP(B393,Member!A:I,3,0)," ",(VLOOKUP(B393,Member!A:I,4,0))),"")</f>
        <v/>
      </c>
      <c r="L393" s="264">
        <f>Member!A393</f>
        <v>38851</v>
      </c>
      <c r="M393">
        <f>SUMIF(Erfassung2!BD:BD,L393,Erfassung2!BW:BW)</f>
        <v>0</v>
      </c>
      <c r="N393">
        <f>SUMIF(Erfassung2!BD:BD,L393,Erfassung2!BG:BG)</f>
        <v>0</v>
      </c>
      <c r="O393">
        <f t="shared" si="28"/>
        <v>0</v>
      </c>
      <c r="P393">
        <f t="shared" si="29"/>
        <v>1</v>
      </c>
    </row>
    <row r="394" spans="3:16" x14ac:dyDescent="0.25">
      <c r="C394" t="str">
        <f>IFERROR(_xlfn.CONCAT(VLOOKUP(B394,Member!A:I,3,0)," ",(VLOOKUP(B394,Member!A:I,4,0))),"")</f>
        <v/>
      </c>
      <c r="L394" s="264">
        <f>Member!A394</f>
        <v>38923</v>
      </c>
      <c r="M394">
        <f>SUMIF(Erfassung2!BD:BD,L394,Erfassung2!BW:BW)</f>
        <v>0</v>
      </c>
      <c r="N394">
        <f>SUMIF(Erfassung2!BD:BD,L394,Erfassung2!BG:BG)</f>
        <v>0</v>
      </c>
      <c r="O394">
        <f t="shared" si="28"/>
        <v>0</v>
      </c>
      <c r="P394">
        <f t="shared" si="29"/>
        <v>1</v>
      </c>
    </row>
    <row r="395" spans="3:16" x14ac:dyDescent="0.25">
      <c r="C395" t="str">
        <f>IFERROR(_xlfn.CONCAT(VLOOKUP(B395,Member!A:I,3,0)," ",(VLOOKUP(B395,Member!A:I,4,0))),"")</f>
        <v/>
      </c>
      <c r="L395" s="264">
        <f>Member!A395</f>
        <v>38773</v>
      </c>
      <c r="M395">
        <f>SUMIF(Erfassung2!BD:BD,L395,Erfassung2!BW:BW)</f>
        <v>0</v>
      </c>
      <c r="N395">
        <f>SUMIF(Erfassung2!BD:BD,L395,Erfassung2!BG:BG)</f>
        <v>0</v>
      </c>
      <c r="O395">
        <f t="shared" si="28"/>
        <v>0</v>
      </c>
      <c r="P395">
        <f t="shared" si="29"/>
        <v>1</v>
      </c>
    </row>
    <row r="396" spans="3:16" x14ac:dyDescent="0.25">
      <c r="C396" t="str">
        <f>IFERROR(_xlfn.CONCAT(VLOOKUP(B396,Member!A:I,3,0)," ",(VLOOKUP(B396,Member!A:I,4,0))),"")</f>
        <v/>
      </c>
      <c r="L396" s="264">
        <f>Member!A396</f>
        <v>7425</v>
      </c>
      <c r="M396">
        <f>SUMIF(Erfassung2!BD:BD,L396,Erfassung2!BW:BW)</f>
        <v>0</v>
      </c>
      <c r="N396">
        <f>SUMIF(Erfassung2!BD:BD,L396,Erfassung2!BG:BG)</f>
        <v>0</v>
      </c>
      <c r="O396">
        <f t="shared" si="28"/>
        <v>0</v>
      </c>
      <c r="P396">
        <f t="shared" si="29"/>
        <v>1</v>
      </c>
    </row>
    <row r="397" spans="3:16" x14ac:dyDescent="0.25">
      <c r="C397" t="str">
        <f>IFERROR(_xlfn.CONCAT(VLOOKUP(B397,Member!A:I,3,0)," ",(VLOOKUP(B397,Member!A:I,4,0))),"")</f>
        <v/>
      </c>
      <c r="L397" s="264">
        <f>Member!A397</f>
        <v>38355</v>
      </c>
      <c r="M397">
        <f>SUMIF(Erfassung2!BD:BD,L397,Erfassung2!BW:BW)</f>
        <v>0</v>
      </c>
      <c r="N397">
        <f>SUMIF(Erfassung2!BD:BD,L397,Erfassung2!BG:BG)</f>
        <v>0</v>
      </c>
      <c r="O397">
        <f t="shared" si="28"/>
        <v>0</v>
      </c>
      <c r="P397">
        <f t="shared" si="29"/>
        <v>1</v>
      </c>
    </row>
    <row r="398" spans="3:16" x14ac:dyDescent="0.25">
      <c r="C398" t="str">
        <f>IFERROR(_xlfn.CONCAT(VLOOKUP(B398,Member!A:I,3,0)," ",(VLOOKUP(B398,Member!A:I,4,0))),"")</f>
        <v/>
      </c>
      <c r="L398" s="264">
        <f>Member!A398</f>
        <v>16465</v>
      </c>
      <c r="M398">
        <f>SUMIF(Erfassung2!BD:BD,L398,Erfassung2!BW:BW)</f>
        <v>0</v>
      </c>
      <c r="N398">
        <f>SUMIF(Erfassung2!BD:BD,L398,Erfassung2!BG:BG)</f>
        <v>0</v>
      </c>
      <c r="O398">
        <f t="shared" si="28"/>
        <v>0</v>
      </c>
      <c r="P398">
        <f t="shared" si="29"/>
        <v>1</v>
      </c>
    </row>
    <row r="399" spans="3:16" x14ac:dyDescent="0.25">
      <c r="C399" t="str">
        <f>IFERROR(_xlfn.CONCAT(VLOOKUP(B399,Member!A:I,3,0)," ",(VLOOKUP(B399,Member!A:I,4,0))),"")</f>
        <v/>
      </c>
      <c r="L399" s="264">
        <f>Member!A399</f>
        <v>16917</v>
      </c>
      <c r="M399">
        <f>SUMIF(Erfassung2!BD:BD,L399,Erfassung2!BW:BW)</f>
        <v>0</v>
      </c>
      <c r="N399">
        <f>SUMIF(Erfassung2!BD:BD,L399,Erfassung2!BG:BG)</f>
        <v>0</v>
      </c>
      <c r="O399">
        <f t="shared" si="28"/>
        <v>0</v>
      </c>
      <c r="P399">
        <f t="shared" si="29"/>
        <v>1</v>
      </c>
    </row>
    <row r="400" spans="3:16" x14ac:dyDescent="0.25">
      <c r="C400" t="str">
        <f>IFERROR(_xlfn.CONCAT(VLOOKUP(B400,Member!A:I,3,0)," ",(VLOOKUP(B400,Member!A:I,4,0))),"")</f>
        <v/>
      </c>
      <c r="L400" s="264">
        <f>Member!A400</f>
        <v>25095</v>
      </c>
      <c r="M400">
        <f>SUMIF(Erfassung2!BD:BD,L400,Erfassung2!BW:BW)</f>
        <v>0</v>
      </c>
      <c r="N400">
        <f>SUMIF(Erfassung2!BD:BD,L400,Erfassung2!BG:BG)</f>
        <v>0</v>
      </c>
      <c r="O400">
        <f t="shared" si="28"/>
        <v>0</v>
      </c>
      <c r="P400">
        <f t="shared" si="29"/>
        <v>1</v>
      </c>
    </row>
    <row r="401" spans="3:16" x14ac:dyDescent="0.25">
      <c r="C401" t="str">
        <f>IFERROR(_xlfn.CONCAT(VLOOKUP(B401,Member!A:I,3,0)," ",(VLOOKUP(B401,Member!A:I,4,0))),"")</f>
        <v/>
      </c>
      <c r="L401" s="264">
        <f>Member!A401</f>
        <v>25555</v>
      </c>
      <c r="M401">
        <f>SUMIF(Erfassung2!BD:BD,L401,Erfassung2!BW:BW)</f>
        <v>0</v>
      </c>
      <c r="N401">
        <f>SUMIF(Erfassung2!BD:BD,L401,Erfassung2!BG:BG)</f>
        <v>0</v>
      </c>
      <c r="O401">
        <f t="shared" si="28"/>
        <v>0</v>
      </c>
      <c r="P401">
        <f t="shared" si="29"/>
        <v>1</v>
      </c>
    </row>
    <row r="402" spans="3:16" x14ac:dyDescent="0.25">
      <c r="C402" t="str">
        <f>IFERROR(_xlfn.CONCAT(VLOOKUP(B402,Member!A:I,3,0)," ",(VLOOKUP(B402,Member!A:I,4,0))),"")</f>
        <v/>
      </c>
      <c r="L402" s="264">
        <f>Member!A402</f>
        <v>25097</v>
      </c>
      <c r="M402">
        <f>SUMIF(Erfassung2!BD:BD,L402,Erfassung2!BW:BW)</f>
        <v>0</v>
      </c>
      <c r="N402">
        <f>SUMIF(Erfassung2!BD:BD,L402,Erfassung2!BG:BG)</f>
        <v>0</v>
      </c>
      <c r="O402">
        <f t="shared" si="28"/>
        <v>0</v>
      </c>
      <c r="P402">
        <f t="shared" si="29"/>
        <v>1</v>
      </c>
    </row>
    <row r="403" spans="3:16" x14ac:dyDescent="0.25">
      <c r="C403" t="str">
        <f>IFERROR(_xlfn.CONCAT(VLOOKUP(B403,Member!A:I,3,0)," ",(VLOOKUP(B403,Member!A:I,4,0))),"")</f>
        <v/>
      </c>
      <c r="L403" s="264">
        <f>Member!A403</f>
        <v>25614</v>
      </c>
      <c r="M403">
        <f>SUMIF(Erfassung2!BD:BD,L403,Erfassung2!BW:BW)</f>
        <v>0</v>
      </c>
      <c r="N403">
        <f>SUMIF(Erfassung2!BD:BD,L403,Erfassung2!BG:BG)</f>
        <v>0</v>
      </c>
      <c r="O403">
        <f t="shared" si="28"/>
        <v>0</v>
      </c>
      <c r="P403">
        <f t="shared" si="29"/>
        <v>1</v>
      </c>
    </row>
    <row r="404" spans="3:16" x14ac:dyDescent="0.25">
      <c r="C404" t="str">
        <f>IFERROR(_xlfn.CONCAT(VLOOKUP(B404,Member!A:I,3,0)," ",(VLOOKUP(B404,Member!A:I,4,0))),"")</f>
        <v/>
      </c>
      <c r="L404" s="264">
        <f>Member!A404</f>
        <v>25093</v>
      </c>
      <c r="M404">
        <f>SUMIF(Erfassung2!BD:BD,L404,Erfassung2!BW:BW)</f>
        <v>0</v>
      </c>
      <c r="N404">
        <f>SUMIF(Erfassung2!BD:BD,L404,Erfassung2!BG:BG)</f>
        <v>0</v>
      </c>
      <c r="O404">
        <f t="shared" si="28"/>
        <v>0</v>
      </c>
      <c r="P404">
        <f t="shared" si="29"/>
        <v>1</v>
      </c>
    </row>
    <row r="405" spans="3:16" x14ac:dyDescent="0.25">
      <c r="C405" t="str">
        <f>IFERROR(_xlfn.CONCAT(VLOOKUP(B405,Member!A:I,3,0)," ",(VLOOKUP(B405,Member!A:I,4,0))),"")</f>
        <v/>
      </c>
      <c r="L405" s="264">
        <f>Member!A405</f>
        <v>25948</v>
      </c>
      <c r="M405">
        <f>SUMIF(Erfassung2!BD:BD,L405,Erfassung2!BW:BW)</f>
        <v>0</v>
      </c>
      <c r="N405">
        <f>SUMIF(Erfassung2!BD:BD,L405,Erfassung2!BG:BG)</f>
        <v>0</v>
      </c>
      <c r="O405">
        <f t="shared" si="28"/>
        <v>0</v>
      </c>
      <c r="P405">
        <f t="shared" si="29"/>
        <v>1</v>
      </c>
    </row>
    <row r="406" spans="3:16" x14ac:dyDescent="0.25">
      <c r="C406" t="str">
        <f>IFERROR(_xlfn.CONCAT(VLOOKUP(B406,Member!A:I,3,0)," ",(VLOOKUP(B406,Member!A:I,4,0))),"")</f>
        <v/>
      </c>
      <c r="L406" s="264">
        <f>Member!A406</f>
        <v>25615</v>
      </c>
      <c r="M406">
        <f>SUMIF(Erfassung2!BD:BD,L406,Erfassung2!BW:BW)</f>
        <v>0</v>
      </c>
      <c r="N406">
        <f>SUMIF(Erfassung2!BD:BD,L406,Erfassung2!BG:BG)</f>
        <v>0</v>
      </c>
      <c r="O406">
        <f t="shared" si="28"/>
        <v>0</v>
      </c>
      <c r="P406">
        <f t="shared" si="29"/>
        <v>1</v>
      </c>
    </row>
    <row r="407" spans="3:16" x14ac:dyDescent="0.25">
      <c r="C407" t="str">
        <f>IFERROR(_xlfn.CONCAT(VLOOKUP(B407,Member!A:I,3,0)," ",(VLOOKUP(B407,Member!A:I,4,0))),"")</f>
        <v/>
      </c>
      <c r="L407" s="264">
        <f>Member!A407</f>
        <v>16456</v>
      </c>
      <c r="M407">
        <f>SUMIF(Erfassung2!BD:BD,L407,Erfassung2!BW:BW)</f>
        <v>0</v>
      </c>
      <c r="N407">
        <f>SUMIF(Erfassung2!BD:BD,L407,Erfassung2!BG:BG)</f>
        <v>0</v>
      </c>
      <c r="O407">
        <f t="shared" si="28"/>
        <v>0</v>
      </c>
      <c r="P407">
        <f t="shared" si="29"/>
        <v>1</v>
      </c>
    </row>
    <row r="408" spans="3:16" x14ac:dyDescent="0.25">
      <c r="C408" t="str">
        <f>IFERROR(_xlfn.CONCAT(VLOOKUP(B408,Member!A:I,3,0)," ",(VLOOKUP(B408,Member!A:I,4,0))),"")</f>
        <v/>
      </c>
      <c r="L408" s="264">
        <f>Member!A408</f>
        <v>16459</v>
      </c>
      <c r="M408">
        <f>SUMIF(Erfassung2!BD:BD,L408,Erfassung2!BW:BW)</f>
        <v>0</v>
      </c>
      <c r="N408">
        <f>SUMIF(Erfassung2!BD:BD,L408,Erfassung2!BG:BG)</f>
        <v>0</v>
      </c>
      <c r="O408">
        <f t="shared" si="28"/>
        <v>0</v>
      </c>
      <c r="P408">
        <f t="shared" si="29"/>
        <v>1</v>
      </c>
    </row>
    <row r="409" spans="3:16" x14ac:dyDescent="0.25">
      <c r="C409" t="str">
        <f>IFERROR(_xlfn.CONCAT(VLOOKUP(B409,Member!A:I,3,0)," ",(VLOOKUP(B409,Member!A:I,4,0))),"")</f>
        <v/>
      </c>
      <c r="L409" s="264">
        <f>Member!A409</f>
        <v>38711</v>
      </c>
      <c r="M409">
        <f>SUMIF(Erfassung2!BD:BD,L409,Erfassung2!BW:BW)</f>
        <v>0</v>
      </c>
      <c r="N409">
        <f>SUMIF(Erfassung2!BD:BD,L409,Erfassung2!BG:BG)</f>
        <v>0</v>
      </c>
      <c r="O409">
        <f t="shared" si="28"/>
        <v>0</v>
      </c>
      <c r="P409">
        <f t="shared" si="29"/>
        <v>1</v>
      </c>
    </row>
    <row r="410" spans="3:16" x14ac:dyDescent="0.25">
      <c r="C410" t="str">
        <f>IFERROR(_xlfn.CONCAT(VLOOKUP(B410,Member!A:I,3,0)," ",(VLOOKUP(B410,Member!A:I,4,0))),"")</f>
        <v/>
      </c>
      <c r="L410" s="264">
        <f>Member!A410</f>
        <v>16462</v>
      </c>
      <c r="M410">
        <f>SUMIF(Erfassung2!BD:BD,L410,Erfassung2!BW:BW)</f>
        <v>0</v>
      </c>
      <c r="N410">
        <f>SUMIF(Erfassung2!BD:BD,L410,Erfassung2!BG:BG)</f>
        <v>0</v>
      </c>
      <c r="O410">
        <f t="shared" si="28"/>
        <v>0</v>
      </c>
      <c r="P410">
        <f t="shared" si="29"/>
        <v>1</v>
      </c>
    </row>
    <row r="411" spans="3:16" x14ac:dyDescent="0.25">
      <c r="C411" t="str">
        <f>IFERROR(_xlfn.CONCAT(VLOOKUP(B411,Member!A:I,3,0)," ",(VLOOKUP(B411,Member!A:I,4,0))),"")</f>
        <v/>
      </c>
      <c r="L411" s="264">
        <f>Member!A411</f>
        <v>16811</v>
      </c>
      <c r="M411">
        <f>SUMIF(Erfassung2!BD:BD,L411,Erfassung2!BW:BW)</f>
        <v>0</v>
      </c>
      <c r="N411">
        <f>SUMIF(Erfassung2!BD:BD,L411,Erfassung2!BG:BG)</f>
        <v>0</v>
      </c>
      <c r="O411">
        <f t="shared" si="28"/>
        <v>0</v>
      </c>
      <c r="P411">
        <f t="shared" si="29"/>
        <v>1</v>
      </c>
    </row>
    <row r="412" spans="3:16" x14ac:dyDescent="0.25">
      <c r="C412" t="str">
        <f>IFERROR(_xlfn.CONCAT(VLOOKUP(B412,Member!A:I,3,0)," ",(VLOOKUP(B412,Member!A:I,4,0))),"")</f>
        <v/>
      </c>
      <c r="L412" s="264">
        <f>Member!A412</f>
        <v>38878</v>
      </c>
      <c r="M412">
        <f>SUMIF(Erfassung2!BD:BD,L412,Erfassung2!BW:BW)</f>
        <v>0</v>
      </c>
      <c r="N412">
        <f>SUMIF(Erfassung2!BD:BD,L412,Erfassung2!BG:BG)</f>
        <v>0</v>
      </c>
      <c r="O412">
        <f t="shared" si="28"/>
        <v>0</v>
      </c>
      <c r="P412">
        <f t="shared" si="29"/>
        <v>1</v>
      </c>
    </row>
    <row r="413" spans="3:16" x14ac:dyDescent="0.25">
      <c r="C413" t="str">
        <f>IFERROR(_xlfn.CONCAT(VLOOKUP(B413,Member!A:I,3,0)," ",(VLOOKUP(B413,Member!A:I,4,0))),"")</f>
        <v/>
      </c>
      <c r="L413" s="264">
        <f>Member!A413</f>
        <v>38403</v>
      </c>
      <c r="M413">
        <f>SUMIF(Erfassung2!BD:BD,L413,Erfassung2!BW:BW)</f>
        <v>0</v>
      </c>
      <c r="N413">
        <f>SUMIF(Erfassung2!BD:BD,L413,Erfassung2!BG:BG)</f>
        <v>0</v>
      </c>
      <c r="O413">
        <f t="shared" si="28"/>
        <v>0</v>
      </c>
      <c r="P413">
        <f t="shared" si="29"/>
        <v>1</v>
      </c>
    </row>
    <row r="414" spans="3:16" x14ac:dyDescent="0.25">
      <c r="C414" t="str">
        <f>IFERROR(_xlfn.CONCAT(VLOOKUP(B414,Member!A:I,3,0)," ",(VLOOKUP(B414,Member!A:I,4,0))),"")</f>
        <v/>
      </c>
      <c r="L414" s="264">
        <f>Member!A414</f>
        <v>16471</v>
      </c>
      <c r="M414">
        <f>SUMIF(Erfassung2!BD:BD,L414,Erfassung2!BW:BW)</f>
        <v>0</v>
      </c>
      <c r="N414">
        <f>SUMIF(Erfassung2!BD:BD,L414,Erfassung2!BG:BG)</f>
        <v>0</v>
      </c>
      <c r="O414">
        <f t="shared" si="28"/>
        <v>0</v>
      </c>
      <c r="P414">
        <f t="shared" si="29"/>
        <v>1</v>
      </c>
    </row>
    <row r="415" spans="3:16" x14ac:dyDescent="0.25">
      <c r="C415" t="str">
        <f>IFERROR(_xlfn.CONCAT(VLOOKUP(B415,Member!A:I,3,0)," ",(VLOOKUP(B415,Member!A:I,4,0))),"")</f>
        <v/>
      </c>
      <c r="L415" s="264">
        <f>Member!A415</f>
        <v>16461</v>
      </c>
      <c r="M415">
        <f>SUMIF(Erfassung2!BD:BD,L415,Erfassung2!BW:BW)</f>
        <v>0</v>
      </c>
      <c r="N415">
        <f>SUMIF(Erfassung2!BD:BD,L415,Erfassung2!BG:BG)</f>
        <v>0</v>
      </c>
      <c r="O415">
        <f t="shared" si="28"/>
        <v>0</v>
      </c>
      <c r="P415">
        <f t="shared" si="29"/>
        <v>1</v>
      </c>
    </row>
    <row r="416" spans="3:16" x14ac:dyDescent="0.25">
      <c r="C416" t="str">
        <f>IFERROR(_xlfn.CONCAT(VLOOKUP(B416,Member!A:I,3,0)," ",(VLOOKUP(B416,Member!A:I,4,0))),"")</f>
        <v/>
      </c>
      <c r="L416" s="264">
        <f>Member!A416</f>
        <v>38639</v>
      </c>
      <c r="M416">
        <f>SUMIF(Erfassung2!BD:BD,L416,Erfassung2!BW:BW)</f>
        <v>0</v>
      </c>
      <c r="N416">
        <f>SUMIF(Erfassung2!BD:BD,L416,Erfassung2!BG:BG)</f>
        <v>0</v>
      </c>
      <c r="O416">
        <f t="shared" si="28"/>
        <v>0</v>
      </c>
      <c r="P416">
        <f t="shared" si="29"/>
        <v>1</v>
      </c>
    </row>
    <row r="417" spans="3:16" x14ac:dyDescent="0.25">
      <c r="C417" t="str">
        <f>IFERROR(_xlfn.CONCAT(VLOOKUP(B417,Member!A:I,3,0)," ",(VLOOKUP(B417,Member!A:I,4,0))),"")</f>
        <v/>
      </c>
      <c r="L417" s="264">
        <f>Member!A417</f>
        <v>38638</v>
      </c>
      <c r="M417">
        <f>SUMIF(Erfassung2!BD:BD,L417,Erfassung2!BW:BW)</f>
        <v>0</v>
      </c>
      <c r="N417">
        <f>SUMIF(Erfassung2!BD:BD,L417,Erfassung2!BG:BG)</f>
        <v>0</v>
      </c>
      <c r="O417">
        <f t="shared" si="28"/>
        <v>0</v>
      </c>
      <c r="P417">
        <f t="shared" si="29"/>
        <v>1</v>
      </c>
    </row>
    <row r="418" spans="3:16" x14ac:dyDescent="0.25">
      <c r="C418" t="str">
        <f>IFERROR(_xlfn.CONCAT(VLOOKUP(B418,Member!A:I,3,0)," ",(VLOOKUP(B418,Member!A:I,4,0))),"")</f>
        <v/>
      </c>
      <c r="L418" s="264">
        <f>Member!A418</f>
        <v>38637</v>
      </c>
      <c r="M418">
        <f>SUMIF(Erfassung2!BD:BD,L418,Erfassung2!BW:BW)</f>
        <v>0</v>
      </c>
      <c r="N418">
        <f>SUMIF(Erfassung2!BD:BD,L418,Erfassung2!BG:BG)</f>
        <v>0</v>
      </c>
      <c r="O418">
        <f t="shared" si="28"/>
        <v>0</v>
      </c>
      <c r="P418">
        <f t="shared" si="29"/>
        <v>1</v>
      </c>
    </row>
    <row r="419" spans="3:16" x14ac:dyDescent="0.25">
      <c r="C419" t="str">
        <f>IFERROR(_xlfn.CONCAT(VLOOKUP(B419,Member!A:I,3,0)," ",(VLOOKUP(B419,Member!A:I,4,0))),"")</f>
        <v/>
      </c>
      <c r="L419" s="264">
        <f>Member!A419</f>
        <v>38549</v>
      </c>
      <c r="M419">
        <f>SUMIF(Erfassung2!BD:BD,L419,Erfassung2!BW:BW)</f>
        <v>0</v>
      </c>
      <c r="N419">
        <f>SUMIF(Erfassung2!BD:BD,L419,Erfassung2!BG:BG)</f>
        <v>0</v>
      </c>
      <c r="O419">
        <f t="shared" si="28"/>
        <v>0</v>
      </c>
      <c r="P419">
        <f t="shared" si="29"/>
        <v>1</v>
      </c>
    </row>
    <row r="420" spans="3:16" x14ac:dyDescent="0.25">
      <c r="C420" t="str">
        <f>IFERROR(_xlfn.CONCAT(VLOOKUP(B420,Member!A:I,3,0)," ",(VLOOKUP(B420,Member!A:I,4,0))),"")</f>
        <v/>
      </c>
      <c r="L420" s="264">
        <f>Member!A420</f>
        <v>38746</v>
      </c>
      <c r="M420">
        <f>SUMIF(Erfassung2!BD:BD,L420,Erfassung2!BW:BW)</f>
        <v>0</v>
      </c>
      <c r="N420">
        <f>SUMIF(Erfassung2!BD:BD,L420,Erfassung2!BG:BG)</f>
        <v>0</v>
      </c>
      <c r="O420">
        <f t="shared" si="28"/>
        <v>0</v>
      </c>
      <c r="P420">
        <f t="shared" si="29"/>
        <v>1</v>
      </c>
    </row>
    <row r="421" spans="3:16" x14ac:dyDescent="0.25">
      <c r="C421" t="str">
        <f>IFERROR(_xlfn.CONCAT(VLOOKUP(B421,Member!A:I,3,0)," ",(VLOOKUP(B421,Member!A:I,4,0))),"")</f>
        <v/>
      </c>
      <c r="L421" s="264">
        <f>Member!A421</f>
        <v>38593</v>
      </c>
      <c r="M421">
        <f>SUMIF(Erfassung2!BD:BD,L421,Erfassung2!BW:BW)</f>
        <v>0</v>
      </c>
      <c r="N421">
        <f>SUMIF(Erfassung2!BD:BD,L421,Erfassung2!BG:BG)</f>
        <v>0</v>
      </c>
      <c r="O421">
        <f t="shared" si="28"/>
        <v>0</v>
      </c>
      <c r="P421">
        <f t="shared" si="29"/>
        <v>1</v>
      </c>
    </row>
    <row r="422" spans="3:16" x14ac:dyDescent="0.25">
      <c r="C422" t="str">
        <f>IFERROR(_xlfn.CONCAT(VLOOKUP(B422,Member!A:I,3,0)," ",(VLOOKUP(B422,Member!A:I,4,0))),"")</f>
        <v/>
      </c>
      <c r="L422" s="264">
        <f>Member!A422</f>
        <v>7753</v>
      </c>
      <c r="M422">
        <f>SUMIF(Erfassung2!BD:BD,L422,Erfassung2!BW:BW)</f>
        <v>0</v>
      </c>
      <c r="N422">
        <f>SUMIF(Erfassung2!BD:BD,L422,Erfassung2!BG:BG)</f>
        <v>0</v>
      </c>
      <c r="O422">
        <f t="shared" si="28"/>
        <v>0</v>
      </c>
      <c r="P422">
        <f t="shared" si="29"/>
        <v>1</v>
      </c>
    </row>
    <row r="423" spans="3:16" x14ac:dyDescent="0.25">
      <c r="C423" t="str">
        <f>IFERROR(_xlfn.CONCAT(VLOOKUP(B423,Member!A:I,3,0)," ",(VLOOKUP(B423,Member!A:I,4,0))),"")</f>
        <v/>
      </c>
      <c r="L423" s="264">
        <f>Member!A423</f>
        <v>38717</v>
      </c>
      <c r="M423">
        <f>SUMIF(Erfassung2!BD:BD,L423,Erfassung2!BW:BW)</f>
        <v>0</v>
      </c>
      <c r="N423">
        <f>SUMIF(Erfassung2!BD:BD,L423,Erfassung2!BG:BG)</f>
        <v>0</v>
      </c>
      <c r="O423">
        <f t="shared" si="28"/>
        <v>0</v>
      </c>
      <c r="P423">
        <f t="shared" si="29"/>
        <v>1</v>
      </c>
    </row>
    <row r="424" spans="3:16" x14ac:dyDescent="0.25">
      <c r="C424" t="str">
        <f>IFERROR(_xlfn.CONCAT(VLOOKUP(B424,Member!A:I,3,0)," ",(VLOOKUP(B424,Member!A:I,4,0))),"")</f>
        <v/>
      </c>
      <c r="L424" s="264">
        <f>Member!A424</f>
        <v>38800</v>
      </c>
      <c r="M424">
        <f>SUMIF(Erfassung2!BD:BD,L424,Erfassung2!BW:BW)</f>
        <v>0</v>
      </c>
      <c r="N424">
        <f>SUMIF(Erfassung2!BD:BD,L424,Erfassung2!BG:BG)</f>
        <v>0</v>
      </c>
      <c r="O424">
        <f t="shared" si="28"/>
        <v>0</v>
      </c>
      <c r="P424">
        <f t="shared" si="29"/>
        <v>1</v>
      </c>
    </row>
    <row r="425" spans="3:16" x14ac:dyDescent="0.25">
      <c r="C425" t="str">
        <f>IFERROR(_xlfn.CONCAT(VLOOKUP(B425,Member!A:I,3,0)," ",(VLOOKUP(B425,Member!A:I,4,0))),"")</f>
        <v/>
      </c>
      <c r="L425" s="264">
        <f>Member!A425</f>
        <v>38732</v>
      </c>
      <c r="M425">
        <f>SUMIF(Erfassung2!BD:BD,L425,Erfassung2!BW:BW)</f>
        <v>0</v>
      </c>
      <c r="N425">
        <f>SUMIF(Erfassung2!BD:BD,L425,Erfassung2!BG:BG)</f>
        <v>0</v>
      </c>
      <c r="O425">
        <f t="shared" si="28"/>
        <v>0</v>
      </c>
      <c r="P425">
        <f t="shared" si="29"/>
        <v>1</v>
      </c>
    </row>
    <row r="426" spans="3:16" x14ac:dyDescent="0.25">
      <c r="C426" t="str">
        <f>IFERROR(_xlfn.CONCAT(VLOOKUP(B426,Member!A:I,3,0)," ",(VLOOKUP(B426,Member!A:I,4,0))),"")</f>
        <v/>
      </c>
      <c r="L426" s="264">
        <f>Member!A426</f>
        <v>38747</v>
      </c>
      <c r="M426">
        <f>SUMIF(Erfassung2!BD:BD,L426,Erfassung2!BW:BW)</f>
        <v>0</v>
      </c>
      <c r="N426">
        <f>SUMIF(Erfassung2!BD:BD,L426,Erfassung2!BG:BG)</f>
        <v>0</v>
      </c>
      <c r="O426">
        <f t="shared" si="28"/>
        <v>0</v>
      </c>
      <c r="P426">
        <f t="shared" si="29"/>
        <v>1</v>
      </c>
    </row>
    <row r="427" spans="3:16" x14ac:dyDescent="0.25">
      <c r="C427" t="str">
        <f>IFERROR(_xlfn.CONCAT(VLOOKUP(B427,Member!A:I,3,0)," ",(VLOOKUP(B427,Member!A:I,4,0))),"")</f>
        <v/>
      </c>
      <c r="L427" s="264">
        <f>Member!A427</f>
        <v>15911</v>
      </c>
      <c r="M427">
        <f>SUMIF(Erfassung2!BD:BD,L427,Erfassung2!BW:BW)</f>
        <v>0</v>
      </c>
      <c r="N427">
        <f>SUMIF(Erfassung2!BD:BD,L427,Erfassung2!BG:BG)</f>
        <v>0</v>
      </c>
      <c r="O427">
        <f t="shared" si="28"/>
        <v>0</v>
      </c>
      <c r="P427">
        <f t="shared" si="29"/>
        <v>1</v>
      </c>
    </row>
    <row r="428" spans="3:16" x14ac:dyDescent="0.25">
      <c r="C428" t="str">
        <f>IFERROR(_xlfn.CONCAT(VLOOKUP(B428,Member!A:I,3,0)," ",(VLOOKUP(B428,Member!A:I,4,0))),"")</f>
        <v/>
      </c>
      <c r="L428" s="264">
        <f>Member!A428</f>
        <v>7177</v>
      </c>
      <c r="M428">
        <f>SUMIF(Erfassung2!BD:BD,L428,Erfassung2!BW:BW)</f>
        <v>0</v>
      </c>
      <c r="N428">
        <f>SUMIF(Erfassung2!BD:BD,L428,Erfassung2!BG:BG)</f>
        <v>0</v>
      </c>
      <c r="O428">
        <f t="shared" si="28"/>
        <v>0</v>
      </c>
      <c r="P428">
        <f t="shared" si="29"/>
        <v>1</v>
      </c>
    </row>
    <row r="429" spans="3:16" x14ac:dyDescent="0.25">
      <c r="C429" t="str">
        <f>IFERROR(_xlfn.CONCAT(VLOOKUP(B429,Member!A:I,3,0)," ",(VLOOKUP(B429,Member!A:I,4,0))),"")</f>
        <v/>
      </c>
      <c r="L429" s="264">
        <f>Member!A429</f>
        <v>38044</v>
      </c>
      <c r="M429">
        <f>SUMIF(Erfassung2!BD:BD,L429,Erfassung2!BW:BW)</f>
        <v>0</v>
      </c>
      <c r="N429">
        <f>SUMIF(Erfassung2!BD:BD,L429,Erfassung2!BG:BG)</f>
        <v>0</v>
      </c>
      <c r="O429">
        <f t="shared" si="28"/>
        <v>0</v>
      </c>
      <c r="P429">
        <f t="shared" si="29"/>
        <v>1</v>
      </c>
    </row>
    <row r="430" spans="3:16" x14ac:dyDescent="0.25">
      <c r="C430" t="str">
        <f>IFERROR(_xlfn.CONCAT(VLOOKUP(B430,Member!A:I,3,0)," ",(VLOOKUP(B430,Member!A:I,4,0))),"")</f>
        <v/>
      </c>
      <c r="L430" s="264">
        <f>Member!A430</f>
        <v>38401</v>
      </c>
      <c r="M430">
        <f>SUMIF(Erfassung2!BD:BD,L430,Erfassung2!BW:BW)</f>
        <v>0</v>
      </c>
      <c r="N430">
        <f>SUMIF(Erfassung2!BD:BD,L430,Erfassung2!BG:BG)</f>
        <v>0</v>
      </c>
      <c r="O430">
        <f t="shared" si="28"/>
        <v>0</v>
      </c>
      <c r="P430">
        <f t="shared" si="29"/>
        <v>1</v>
      </c>
    </row>
    <row r="431" spans="3:16" x14ac:dyDescent="0.25">
      <c r="C431" t="str">
        <f>IFERROR(_xlfn.CONCAT(VLOOKUP(B431,Member!A:I,3,0)," ",(VLOOKUP(B431,Member!A:I,4,0))),"")</f>
        <v/>
      </c>
      <c r="L431" s="264">
        <f>Member!A431</f>
        <v>16900</v>
      </c>
      <c r="M431">
        <f>SUMIF(Erfassung2!BD:BD,L431,Erfassung2!BW:BW)</f>
        <v>0</v>
      </c>
      <c r="N431">
        <f>SUMIF(Erfassung2!BD:BD,L431,Erfassung2!BG:BG)</f>
        <v>0</v>
      </c>
      <c r="O431">
        <f t="shared" si="28"/>
        <v>0</v>
      </c>
      <c r="P431">
        <f t="shared" si="29"/>
        <v>1</v>
      </c>
    </row>
    <row r="432" spans="3:16" x14ac:dyDescent="0.25">
      <c r="C432" t="str">
        <f>IFERROR(_xlfn.CONCAT(VLOOKUP(B432,Member!A:I,3,0)," ",(VLOOKUP(B432,Member!A:I,4,0))),"")</f>
        <v/>
      </c>
      <c r="L432" s="264">
        <f>Member!A432</f>
        <v>38583</v>
      </c>
      <c r="M432">
        <f>SUMIF(Erfassung2!BD:BD,L432,Erfassung2!BW:BW)</f>
        <v>0</v>
      </c>
      <c r="N432">
        <f>SUMIF(Erfassung2!BD:BD,L432,Erfassung2!BG:BG)</f>
        <v>0</v>
      </c>
      <c r="O432">
        <f t="shared" si="28"/>
        <v>0</v>
      </c>
      <c r="P432">
        <f t="shared" si="29"/>
        <v>1</v>
      </c>
    </row>
    <row r="433" spans="3:16" x14ac:dyDescent="0.25">
      <c r="C433" t="str">
        <f>IFERROR(_xlfn.CONCAT(VLOOKUP(B433,Member!A:I,3,0)," ",(VLOOKUP(B433,Member!A:I,4,0))),"")</f>
        <v/>
      </c>
      <c r="L433" s="264">
        <f>Member!A433</f>
        <v>38607</v>
      </c>
      <c r="M433">
        <f>SUMIF(Erfassung2!BD:BD,L433,Erfassung2!BW:BW)</f>
        <v>0</v>
      </c>
      <c r="N433">
        <f>SUMIF(Erfassung2!BD:BD,L433,Erfassung2!BG:BG)</f>
        <v>0</v>
      </c>
      <c r="O433">
        <f t="shared" si="28"/>
        <v>0</v>
      </c>
      <c r="P433">
        <f t="shared" si="29"/>
        <v>1</v>
      </c>
    </row>
    <row r="434" spans="3:16" x14ac:dyDescent="0.25">
      <c r="C434" t="str">
        <f>IFERROR(_xlfn.CONCAT(VLOOKUP(B434,Member!A:I,3,0)," ",(VLOOKUP(B434,Member!A:I,4,0))),"")</f>
        <v/>
      </c>
      <c r="L434" s="264">
        <f>Member!A434</f>
        <v>38365</v>
      </c>
      <c r="M434">
        <f>SUMIF(Erfassung2!BD:BD,L434,Erfassung2!BW:BW)</f>
        <v>0</v>
      </c>
      <c r="N434">
        <f>SUMIF(Erfassung2!BD:BD,L434,Erfassung2!BG:BG)</f>
        <v>0</v>
      </c>
      <c r="O434">
        <f t="shared" si="28"/>
        <v>0</v>
      </c>
      <c r="P434">
        <f t="shared" si="29"/>
        <v>1</v>
      </c>
    </row>
    <row r="435" spans="3:16" x14ac:dyDescent="0.25">
      <c r="C435" t="str">
        <f>IFERROR(_xlfn.CONCAT(VLOOKUP(B435,Member!A:I,3,0)," ",(VLOOKUP(B435,Member!A:I,4,0))),"")</f>
        <v/>
      </c>
      <c r="L435" s="264">
        <f>Member!A435</f>
        <v>7787</v>
      </c>
      <c r="M435">
        <f>SUMIF(Erfassung2!BD:BD,L435,Erfassung2!BW:BW)</f>
        <v>0</v>
      </c>
      <c r="N435">
        <f>SUMIF(Erfassung2!BD:BD,L435,Erfassung2!BG:BG)</f>
        <v>0</v>
      </c>
      <c r="O435">
        <f t="shared" si="28"/>
        <v>0</v>
      </c>
      <c r="P435">
        <f t="shared" si="29"/>
        <v>1</v>
      </c>
    </row>
    <row r="436" spans="3:16" x14ac:dyDescent="0.25">
      <c r="C436" t="str">
        <f>IFERROR(_xlfn.CONCAT(VLOOKUP(B436,Member!A:I,3,0)," ",(VLOOKUP(B436,Member!A:I,4,0))),"")</f>
        <v/>
      </c>
      <c r="L436" s="264">
        <f>Member!A436</f>
        <v>7770</v>
      </c>
      <c r="M436">
        <f>SUMIF(Erfassung2!BD:BD,L436,Erfassung2!BW:BW)</f>
        <v>0</v>
      </c>
      <c r="N436">
        <f>SUMIF(Erfassung2!BD:BD,L436,Erfassung2!BG:BG)</f>
        <v>0</v>
      </c>
      <c r="O436">
        <f t="shared" si="28"/>
        <v>0</v>
      </c>
      <c r="P436">
        <f t="shared" si="29"/>
        <v>1</v>
      </c>
    </row>
    <row r="437" spans="3:16" x14ac:dyDescent="0.25">
      <c r="C437" t="str">
        <f>IFERROR(_xlfn.CONCAT(VLOOKUP(B437,Member!A:I,3,0)," ",(VLOOKUP(B437,Member!A:I,4,0))),"")</f>
        <v/>
      </c>
      <c r="L437" s="264">
        <f>Member!A437</f>
        <v>38604</v>
      </c>
      <c r="M437">
        <f>SUMIF(Erfassung2!BD:BD,L437,Erfassung2!BW:BW)</f>
        <v>0</v>
      </c>
      <c r="N437">
        <f>SUMIF(Erfassung2!BD:BD,L437,Erfassung2!BG:BG)</f>
        <v>0</v>
      </c>
      <c r="O437">
        <f t="shared" si="28"/>
        <v>0</v>
      </c>
      <c r="P437">
        <f t="shared" si="29"/>
        <v>1</v>
      </c>
    </row>
    <row r="438" spans="3:16" x14ac:dyDescent="0.25">
      <c r="C438" t="str">
        <f>IFERROR(_xlfn.CONCAT(VLOOKUP(B438,Member!A:I,3,0)," ",(VLOOKUP(B438,Member!A:I,4,0))),"")</f>
        <v/>
      </c>
      <c r="L438" s="264">
        <f>Member!A438</f>
        <v>38210</v>
      </c>
      <c r="M438">
        <f>SUMIF(Erfassung2!BD:BD,L438,Erfassung2!BW:BW)</f>
        <v>0</v>
      </c>
      <c r="N438">
        <f>SUMIF(Erfassung2!BD:BD,L438,Erfassung2!BG:BG)</f>
        <v>0</v>
      </c>
      <c r="O438">
        <f t="shared" si="28"/>
        <v>0</v>
      </c>
      <c r="P438">
        <f t="shared" si="29"/>
        <v>1</v>
      </c>
    </row>
    <row r="439" spans="3:16" x14ac:dyDescent="0.25">
      <c r="C439" t="str">
        <f>IFERROR(_xlfn.CONCAT(VLOOKUP(B439,Member!A:I,3,0)," ",(VLOOKUP(B439,Member!A:I,4,0))),"")</f>
        <v/>
      </c>
      <c r="L439" s="264">
        <f>Member!A439</f>
        <v>29621</v>
      </c>
      <c r="M439">
        <f>SUMIF(Erfassung2!BD:BD,L439,Erfassung2!BW:BW)</f>
        <v>0</v>
      </c>
      <c r="N439">
        <f>SUMIF(Erfassung2!BD:BD,L439,Erfassung2!BG:BG)</f>
        <v>0</v>
      </c>
      <c r="O439">
        <f t="shared" si="28"/>
        <v>0</v>
      </c>
      <c r="P439">
        <f t="shared" si="29"/>
        <v>1</v>
      </c>
    </row>
    <row r="440" spans="3:16" x14ac:dyDescent="0.25">
      <c r="C440" t="str">
        <f>IFERROR(_xlfn.CONCAT(VLOOKUP(B440,Member!A:I,3,0)," ",(VLOOKUP(B440,Member!A:I,4,0))),"")</f>
        <v/>
      </c>
      <c r="L440" s="264">
        <f>Member!A440</f>
        <v>7772</v>
      </c>
      <c r="M440">
        <f>SUMIF(Erfassung2!BD:BD,L440,Erfassung2!BW:BW)</f>
        <v>0</v>
      </c>
      <c r="N440">
        <f>SUMIF(Erfassung2!BD:BD,L440,Erfassung2!BG:BG)</f>
        <v>0</v>
      </c>
      <c r="O440">
        <f t="shared" si="28"/>
        <v>0</v>
      </c>
      <c r="P440">
        <f t="shared" si="29"/>
        <v>1</v>
      </c>
    </row>
    <row r="441" spans="3:16" x14ac:dyDescent="0.25">
      <c r="C441" t="str">
        <f>IFERROR(_xlfn.CONCAT(VLOOKUP(B441,Member!A:I,3,0)," ",(VLOOKUP(B441,Member!A:I,4,0))),"")</f>
        <v/>
      </c>
      <c r="L441" s="264">
        <f>Member!A441</f>
        <v>7786</v>
      </c>
      <c r="M441">
        <f>SUMIF(Erfassung2!BD:BD,L441,Erfassung2!BW:BW)</f>
        <v>0</v>
      </c>
      <c r="N441">
        <f>SUMIF(Erfassung2!BD:BD,L441,Erfassung2!BG:BG)</f>
        <v>0</v>
      </c>
      <c r="O441">
        <f t="shared" si="28"/>
        <v>0</v>
      </c>
      <c r="P441">
        <f t="shared" si="29"/>
        <v>1</v>
      </c>
    </row>
    <row r="442" spans="3:16" x14ac:dyDescent="0.25">
      <c r="C442" t="str">
        <f>IFERROR(_xlfn.CONCAT(VLOOKUP(B442,Member!A:I,3,0)," ",(VLOOKUP(B442,Member!A:I,4,0))),"")</f>
        <v/>
      </c>
      <c r="L442" s="264">
        <f>Member!A442</f>
        <v>38640</v>
      </c>
      <c r="M442">
        <f>SUMIF(Erfassung2!BD:BD,L442,Erfassung2!BW:BW)</f>
        <v>0</v>
      </c>
      <c r="N442">
        <f>SUMIF(Erfassung2!BD:BD,L442,Erfassung2!BG:BG)</f>
        <v>0</v>
      </c>
      <c r="O442">
        <f t="shared" si="28"/>
        <v>0</v>
      </c>
      <c r="P442">
        <f t="shared" si="29"/>
        <v>1</v>
      </c>
    </row>
    <row r="443" spans="3:16" x14ac:dyDescent="0.25">
      <c r="C443" t="str">
        <f>IFERROR(_xlfn.CONCAT(VLOOKUP(B443,Member!A:I,3,0)," ",(VLOOKUP(B443,Member!A:I,4,0))),"")</f>
        <v/>
      </c>
      <c r="L443" s="264">
        <f>Member!A443</f>
        <v>38554</v>
      </c>
      <c r="M443">
        <f>SUMIF(Erfassung2!BD:BD,L443,Erfassung2!BW:BW)</f>
        <v>0</v>
      </c>
      <c r="N443">
        <f>SUMIF(Erfassung2!BD:BD,L443,Erfassung2!BG:BG)</f>
        <v>0</v>
      </c>
      <c r="O443">
        <f t="shared" si="28"/>
        <v>0</v>
      </c>
      <c r="P443">
        <f t="shared" si="29"/>
        <v>1</v>
      </c>
    </row>
    <row r="444" spans="3:16" x14ac:dyDescent="0.25">
      <c r="C444" t="str">
        <f>IFERROR(_xlfn.CONCAT(VLOOKUP(B444,Member!A:I,3,0)," ",(VLOOKUP(B444,Member!A:I,4,0))),"")</f>
        <v/>
      </c>
      <c r="L444" s="264">
        <f>Member!A444</f>
        <v>38977</v>
      </c>
      <c r="M444">
        <f>SUMIF(Erfassung2!BD:BD,L444,Erfassung2!BW:BW)</f>
        <v>0</v>
      </c>
      <c r="N444">
        <f>SUMIF(Erfassung2!BD:BD,L444,Erfassung2!BG:BG)</f>
        <v>0</v>
      </c>
      <c r="O444">
        <f t="shared" si="28"/>
        <v>0</v>
      </c>
      <c r="P444">
        <f t="shared" si="29"/>
        <v>1</v>
      </c>
    </row>
    <row r="445" spans="3:16" x14ac:dyDescent="0.25">
      <c r="C445" t="str">
        <f>IFERROR(_xlfn.CONCAT(VLOOKUP(B445,Member!A:I,3,0)," ",(VLOOKUP(B445,Member!A:I,4,0))),"")</f>
        <v/>
      </c>
      <c r="L445" s="264">
        <f>Member!A445</f>
        <v>25347</v>
      </c>
      <c r="M445">
        <f>SUMIF(Erfassung2!BD:BD,L445,Erfassung2!BW:BW)</f>
        <v>0</v>
      </c>
      <c r="N445">
        <f>SUMIF(Erfassung2!BD:BD,L445,Erfassung2!BG:BG)</f>
        <v>0</v>
      </c>
      <c r="O445">
        <f t="shared" si="28"/>
        <v>0</v>
      </c>
      <c r="P445">
        <f t="shared" si="29"/>
        <v>1</v>
      </c>
    </row>
    <row r="446" spans="3:16" x14ac:dyDescent="0.25">
      <c r="C446" t="str">
        <f>IFERROR(_xlfn.CONCAT(VLOOKUP(B446,Member!A:I,3,0)," ",(VLOOKUP(B446,Member!A:I,4,0))),"")</f>
        <v/>
      </c>
      <c r="L446" s="264">
        <f>Member!A446</f>
        <v>7721</v>
      </c>
      <c r="M446">
        <f>SUMIF(Erfassung2!BD:BD,L446,Erfassung2!BW:BW)</f>
        <v>0</v>
      </c>
      <c r="N446">
        <f>SUMIF(Erfassung2!BD:BD,L446,Erfassung2!BG:BG)</f>
        <v>0</v>
      </c>
      <c r="O446">
        <f t="shared" si="28"/>
        <v>0</v>
      </c>
      <c r="P446">
        <f t="shared" si="29"/>
        <v>1</v>
      </c>
    </row>
    <row r="447" spans="3:16" x14ac:dyDescent="0.25">
      <c r="C447" t="str">
        <f>IFERROR(_xlfn.CONCAT(VLOOKUP(B447,Member!A:I,3,0)," ",(VLOOKUP(B447,Member!A:I,4,0))),"")</f>
        <v/>
      </c>
      <c r="L447" s="264">
        <f>Member!A447</f>
        <v>7801</v>
      </c>
      <c r="M447">
        <f>SUMIF(Erfassung2!BD:BD,L447,Erfassung2!BW:BW)</f>
        <v>0</v>
      </c>
      <c r="N447">
        <f>SUMIF(Erfassung2!BD:BD,L447,Erfassung2!BG:BG)</f>
        <v>0</v>
      </c>
      <c r="O447">
        <f t="shared" si="28"/>
        <v>0</v>
      </c>
      <c r="P447">
        <f t="shared" si="29"/>
        <v>1</v>
      </c>
    </row>
    <row r="448" spans="3:16" x14ac:dyDescent="0.25">
      <c r="C448" t="str">
        <f>IFERROR(_xlfn.CONCAT(VLOOKUP(B448,Member!A:I,3,0)," ",(VLOOKUP(B448,Member!A:I,4,0))),"")</f>
        <v/>
      </c>
      <c r="L448" s="264">
        <f>Member!A448</f>
        <v>7709</v>
      </c>
      <c r="M448">
        <f>SUMIF(Erfassung2!BD:BD,L448,Erfassung2!BW:BW)</f>
        <v>0</v>
      </c>
      <c r="N448">
        <f>SUMIF(Erfassung2!BD:BD,L448,Erfassung2!BG:BG)</f>
        <v>0</v>
      </c>
      <c r="O448">
        <f t="shared" si="28"/>
        <v>0</v>
      </c>
      <c r="P448">
        <f t="shared" si="29"/>
        <v>1</v>
      </c>
    </row>
    <row r="449" spans="3:16" x14ac:dyDescent="0.25">
      <c r="C449" t="str">
        <f>IFERROR(_xlfn.CONCAT(VLOOKUP(B449,Member!A:I,3,0)," ",(VLOOKUP(B449,Member!A:I,4,0))),"")</f>
        <v/>
      </c>
      <c r="L449" s="264">
        <f>Member!A449</f>
        <v>38351</v>
      </c>
      <c r="M449">
        <f>SUMIF(Erfassung2!BD:BD,L449,Erfassung2!BW:BW)</f>
        <v>0</v>
      </c>
      <c r="N449">
        <f>SUMIF(Erfassung2!BD:BD,L449,Erfassung2!BG:BG)</f>
        <v>0</v>
      </c>
      <c r="O449">
        <f t="shared" si="28"/>
        <v>0</v>
      </c>
      <c r="P449">
        <f t="shared" si="29"/>
        <v>1</v>
      </c>
    </row>
    <row r="450" spans="3:16" x14ac:dyDescent="0.25">
      <c r="C450" t="str">
        <f>IFERROR(_xlfn.CONCAT(VLOOKUP(B450,Member!A:I,3,0)," ",(VLOOKUP(B450,Member!A:I,4,0))),"")</f>
        <v/>
      </c>
      <c r="L450" s="264">
        <f>Member!A450</f>
        <v>38664</v>
      </c>
      <c r="M450">
        <f>SUMIF(Erfassung2!BD:BD,L450,Erfassung2!BW:BW)</f>
        <v>0</v>
      </c>
      <c r="N450">
        <f>SUMIF(Erfassung2!BD:BD,L450,Erfassung2!BG:BG)</f>
        <v>0</v>
      </c>
      <c r="O450">
        <f t="shared" si="28"/>
        <v>0</v>
      </c>
      <c r="P450">
        <f t="shared" si="29"/>
        <v>1</v>
      </c>
    </row>
    <row r="451" spans="3:16" x14ac:dyDescent="0.25">
      <c r="C451" t="str">
        <f>IFERROR(_xlfn.CONCAT(VLOOKUP(B451,Member!A:I,3,0)," ",(VLOOKUP(B451,Member!A:I,4,0))),"")</f>
        <v/>
      </c>
      <c r="L451" s="264">
        <f>Member!A451</f>
        <v>25692</v>
      </c>
      <c r="M451">
        <f>SUMIF(Erfassung2!BD:BD,L451,Erfassung2!BW:BW)</f>
        <v>0</v>
      </c>
      <c r="N451">
        <f>SUMIF(Erfassung2!BD:BD,L451,Erfassung2!BG:BG)</f>
        <v>0</v>
      </c>
      <c r="O451">
        <f t="shared" ref="O451:O514" si="30">IF(N451=0,0,M451/N451-ROW()/1000000000)</f>
        <v>0</v>
      </c>
      <c r="P451">
        <f t="shared" ref="P451:P514" si="31">RANK(O451,O:O)</f>
        <v>1</v>
      </c>
    </row>
    <row r="452" spans="3:16" x14ac:dyDescent="0.25">
      <c r="C452" t="str">
        <f>IFERROR(_xlfn.CONCAT(VLOOKUP(B452,Member!A:I,3,0)," ",(VLOOKUP(B452,Member!A:I,4,0))),"")</f>
        <v/>
      </c>
      <c r="L452" s="264">
        <f>Member!A452</f>
        <v>38774</v>
      </c>
      <c r="M452">
        <f>SUMIF(Erfassung2!BD:BD,L452,Erfassung2!BW:BW)</f>
        <v>0</v>
      </c>
      <c r="N452">
        <f>SUMIF(Erfassung2!BD:BD,L452,Erfassung2!BG:BG)</f>
        <v>0</v>
      </c>
      <c r="O452">
        <f t="shared" si="30"/>
        <v>0</v>
      </c>
      <c r="P452">
        <f t="shared" si="31"/>
        <v>1</v>
      </c>
    </row>
    <row r="453" spans="3:16" x14ac:dyDescent="0.25">
      <c r="C453" t="str">
        <f>IFERROR(_xlfn.CONCAT(VLOOKUP(B453,Member!A:I,3,0)," ",(VLOOKUP(B453,Member!A:I,4,0))),"")</f>
        <v/>
      </c>
      <c r="L453" s="264">
        <f>Member!A453</f>
        <v>38257</v>
      </c>
      <c r="M453">
        <f>SUMIF(Erfassung2!BD:BD,L453,Erfassung2!BW:BW)</f>
        <v>0</v>
      </c>
      <c r="N453">
        <f>SUMIF(Erfassung2!BD:BD,L453,Erfassung2!BG:BG)</f>
        <v>0</v>
      </c>
      <c r="O453">
        <f t="shared" si="30"/>
        <v>0</v>
      </c>
      <c r="P453">
        <f t="shared" si="31"/>
        <v>1</v>
      </c>
    </row>
    <row r="454" spans="3:16" x14ac:dyDescent="0.25">
      <c r="C454" t="str">
        <f>IFERROR(_xlfn.CONCAT(VLOOKUP(B454,Member!A:I,3,0)," ",(VLOOKUP(B454,Member!A:I,4,0))),"")</f>
        <v/>
      </c>
      <c r="L454" s="264">
        <f>Member!A454</f>
        <v>25423</v>
      </c>
      <c r="M454">
        <f>SUMIF(Erfassung2!BD:BD,L454,Erfassung2!BW:BW)</f>
        <v>0</v>
      </c>
      <c r="N454">
        <f>SUMIF(Erfassung2!BD:BD,L454,Erfassung2!BG:BG)</f>
        <v>0</v>
      </c>
      <c r="O454">
        <f t="shared" si="30"/>
        <v>0</v>
      </c>
      <c r="P454">
        <f t="shared" si="31"/>
        <v>1</v>
      </c>
    </row>
    <row r="455" spans="3:16" x14ac:dyDescent="0.25">
      <c r="C455" t="str">
        <f>IFERROR(_xlfn.CONCAT(VLOOKUP(B455,Member!A:I,3,0)," ",(VLOOKUP(B455,Member!A:I,4,0))),"")</f>
        <v/>
      </c>
      <c r="L455" s="264">
        <f>Member!A455</f>
        <v>38935</v>
      </c>
      <c r="M455">
        <f>SUMIF(Erfassung2!BD:BD,L455,Erfassung2!BW:BW)</f>
        <v>0</v>
      </c>
      <c r="N455">
        <f>SUMIF(Erfassung2!BD:BD,L455,Erfassung2!BG:BG)</f>
        <v>0</v>
      </c>
      <c r="O455">
        <f t="shared" si="30"/>
        <v>0</v>
      </c>
      <c r="P455">
        <f t="shared" si="31"/>
        <v>1</v>
      </c>
    </row>
    <row r="456" spans="3:16" x14ac:dyDescent="0.25">
      <c r="C456" t="str">
        <f>IFERROR(_xlfn.CONCAT(VLOOKUP(B456,Member!A:I,3,0)," ",(VLOOKUP(B456,Member!A:I,4,0))),"")</f>
        <v/>
      </c>
      <c r="L456" s="264">
        <f>Member!A456</f>
        <v>38884</v>
      </c>
      <c r="M456">
        <f>SUMIF(Erfassung2!BD:BD,L456,Erfassung2!BW:BW)</f>
        <v>0</v>
      </c>
      <c r="N456">
        <f>SUMIF(Erfassung2!BD:BD,L456,Erfassung2!BG:BG)</f>
        <v>0</v>
      </c>
      <c r="O456">
        <f t="shared" si="30"/>
        <v>0</v>
      </c>
      <c r="P456">
        <f t="shared" si="31"/>
        <v>1</v>
      </c>
    </row>
    <row r="457" spans="3:16" x14ac:dyDescent="0.25">
      <c r="C457" t="str">
        <f>IFERROR(_xlfn.CONCAT(VLOOKUP(B457,Member!A:I,3,0)," ",(VLOOKUP(B457,Member!A:I,4,0))),"")</f>
        <v/>
      </c>
      <c r="L457" s="264">
        <f>Member!A457</f>
        <v>38744</v>
      </c>
      <c r="M457">
        <f>SUMIF(Erfassung2!BD:BD,L457,Erfassung2!BW:BW)</f>
        <v>0</v>
      </c>
      <c r="N457">
        <f>SUMIF(Erfassung2!BD:BD,L457,Erfassung2!BG:BG)</f>
        <v>0</v>
      </c>
      <c r="O457">
        <f t="shared" si="30"/>
        <v>0</v>
      </c>
      <c r="P457">
        <f t="shared" si="31"/>
        <v>1</v>
      </c>
    </row>
    <row r="458" spans="3:16" x14ac:dyDescent="0.25">
      <c r="C458" t="str">
        <f>IFERROR(_xlfn.CONCAT(VLOOKUP(B458,Member!A:I,3,0)," ",(VLOOKUP(B458,Member!A:I,4,0))),"")</f>
        <v/>
      </c>
      <c r="L458" s="264">
        <f>Member!A458</f>
        <v>25923</v>
      </c>
      <c r="M458">
        <f>SUMIF(Erfassung2!BD:BD,L458,Erfassung2!BW:BW)</f>
        <v>0</v>
      </c>
      <c r="N458">
        <f>SUMIF(Erfassung2!BD:BD,L458,Erfassung2!BG:BG)</f>
        <v>0</v>
      </c>
      <c r="O458">
        <f t="shared" si="30"/>
        <v>0</v>
      </c>
      <c r="P458">
        <f t="shared" si="31"/>
        <v>1</v>
      </c>
    </row>
    <row r="459" spans="3:16" x14ac:dyDescent="0.25">
      <c r="C459" t="str">
        <f>IFERROR(_xlfn.CONCAT(VLOOKUP(B459,Member!A:I,3,0)," ",(VLOOKUP(B459,Member!A:I,4,0))),"")</f>
        <v/>
      </c>
      <c r="L459" s="264">
        <f>Member!A459</f>
        <v>38914</v>
      </c>
      <c r="M459">
        <f>SUMIF(Erfassung2!BD:BD,L459,Erfassung2!BW:BW)</f>
        <v>0</v>
      </c>
      <c r="N459">
        <f>SUMIF(Erfassung2!BD:BD,L459,Erfassung2!BG:BG)</f>
        <v>0</v>
      </c>
      <c r="O459">
        <f t="shared" si="30"/>
        <v>0</v>
      </c>
      <c r="P459">
        <f t="shared" si="31"/>
        <v>1</v>
      </c>
    </row>
    <row r="460" spans="3:16" x14ac:dyDescent="0.25">
      <c r="C460" t="str">
        <f>IFERROR(_xlfn.CONCAT(VLOOKUP(B460,Member!A:I,3,0)," ",(VLOOKUP(B460,Member!A:I,4,0))),"")</f>
        <v/>
      </c>
      <c r="L460" s="264">
        <f>Member!A460</f>
        <v>25919</v>
      </c>
      <c r="M460">
        <f>SUMIF(Erfassung2!BD:BD,L460,Erfassung2!BW:BW)</f>
        <v>0</v>
      </c>
      <c r="N460">
        <f>SUMIF(Erfassung2!BD:BD,L460,Erfassung2!BG:BG)</f>
        <v>0</v>
      </c>
      <c r="O460">
        <f t="shared" si="30"/>
        <v>0</v>
      </c>
      <c r="P460">
        <f t="shared" si="31"/>
        <v>1</v>
      </c>
    </row>
    <row r="461" spans="3:16" x14ac:dyDescent="0.25">
      <c r="C461" t="str">
        <f>IFERROR(_xlfn.CONCAT(VLOOKUP(B461,Member!A:I,3,0)," ",(VLOOKUP(B461,Member!A:I,4,0))),"")</f>
        <v/>
      </c>
      <c r="L461" s="264">
        <f>Member!A461</f>
        <v>38188</v>
      </c>
      <c r="M461">
        <f>SUMIF(Erfassung2!BD:BD,L461,Erfassung2!BW:BW)</f>
        <v>0</v>
      </c>
      <c r="N461">
        <f>SUMIF(Erfassung2!BD:BD,L461,Erfassung2!BG:BG)</f>
        <v>0</v>
      </c>
      <c r="O461">
        <f t="shared" si="30"/>
        <v>0</v>
      </c>
      <c r="P461">
        <f t="shared" si="31"/>
        <v>1</v>
      </c>
    </row>
    <row r="462" spans="3:16" x14ac:dyDescent="0.25">
      <c r="C462" t="str">
        <f>IFERROR(_xlfn.CONCAT(VLOOKUP(B462,Member!A:I,3,0)," ",(VLOOKUP(B462,Member!A:I,4,0))),"")</f>
        <v/>
      </c>
      <c r="L462" s="264">
        <f>Member!A462</f>
        <v>25433</v>
      </c>
      <c r="M462">
        <f>SUMIF(Erfassung2!BD:BD,L462,Erfassung2!BW:BW)</f>
        <v>0</v>
      </c>
      <c r="N462">
        <f>SUMIF(Erfassung2!BD:BD,L462,Erfassung2!BG:BG)</f>
        <v>0</v>
      </c>
      <c r="O462">
        <f t="shared" si="30"/>
        <v>0</v>
      </c>
      <c r="P462">
        <f t="shared" si="31"/>
        <v>1</v>
      </c>
    </row>
    <row r="463" spans="3:16" x14ac:dyDescent="0.25">
      <c r="C463" t="str">
        <f>IFERROR(_xlfn.CONCAT(VLOOKUP(B463,Member!A:I,3,0)," ",(VLOOKUP(B463,Member!A:I,4,0))),"")</f>
        <v/>
      </c>
      <c r="L463" s="264">
        <f>Member!A463</f>
        <v>16899</v>
      </c>
      <c r="M463">
        <f>SUMIF(Erfassung2!BD:BD,L463,Erfassung2!BW:BW)</f>
        <v>0</v>
      </c>
      <c r="N463">
        <f>SUMIF(Erfassung2!BD:BD,L463,Erfassung2!BG:BG)</f>
        <v>0</v>
      </c>
      <c r="O463">
        <f t="shared" si="30"/>
        <v>0</v>
      </c>
      <c r="P463">
        <f t="shared" si="31"/>
        <v>1</v>
      </c>
    </row>
    <row r="464" spans="3:16" x14ac:dyDescent="0.25">
      <c r="C464" t="str">
        <f>IFERROR(_xlfn.CONCAT(VLOOKUP(B464,Member!A:I,3,0)," ",(VLOOKUP(B464,Member!A:I,4,0))),"")</f>
        <v/>
      </c>
      <c r="L464" s="264">
        <f>Member!A464</f>
        <v>19862</v>
      </c>
      <c r="M464">
        <f>SUMIF(Erfassung2!BD:BD,L464,Erfassung2!BW:BW)</f>
        <v>0</v>
      </c>
      <c r="N464">
        <f>SUMIF(Erfassung2!BD:BD,L464,Erfassung2!BG:BG)</f>
        <v>0</v>
      </c>
      <c r="O464">
        <f t="shared" si="30"/>
        <v>0</v>
      </c>
      <c r="P464">
        <f t="shared" si="31"/>
        <v>1</v>
      </c>
    </row>
    <row r="465" spans="3:16" x14ac:dyDescent="0.25">
      <c r="C465" t="str">
        <f>IFERROR(_xlfn.CONCAT(VLOOKUP(B465,Member!A:I,3,0)," ",(VLOOKUP(B465,Member!A:I,4,0))),"")</f>
        <v/>
      </c>
      <c r="L465" s="264">
        <f>Member!A465</f>
        <v>10678</v>
      </c>
      <c r="M465">
        <f>SUMIF(Erfassung2!BD:BD,L465,Erfassung2!BW:BW)</f>
        <v>0</v>
      </c>
      <c r="N465">
        <f>SUMIF(Erfassung2!BD:BD,L465,Erfassung2!BG:BG)</f>
        <v>0</v>
      </c>
      <c r="O465">
        <f t="shared" si="30"/>
        <v>0</v>
      </c>
      <c r="P465">
        <f t="shared" si="31"/>
        <v>1</v>
      </c>
    </row>
    <row r="466" spans="3:16" x14ac:dyDescent="0.25">
      <c r="C466" t="str">
        <f>IFERROR(_xlfn.CONCAT(VLOOKUP(B466,Member!A:I,3,0)," ",(VLOOKUP(B466,Member!A:I,4,0))),"")</f>
        <v/>
      </c>
      <c r="L466" s="264">
        <f>Member!A466</f>
        <v>38299</v>
      </c>
      <c r="M466">
        <f>SUMIF(Erfassung2!BD:BD,L466,Erfassung2!BW:BW)</f>
        <v>0</v>
      </c>
      <c r="N466">
        <f>SUMIF(Erfassung2!BD:BD,L466,Erfassung2!BG:BG)</f>
        <v>0</v>
      </c>
      <c r="O466">
        <f t="shared" si="30"/>
        <v>0</v>
      </c>
      <c r="P466">
        <f t="shared" si="31"/>
        <v>1</v>
      </c>
    </row>
    <row r="467" spans="3:16" x14ac:dyDescent="0.25">
      <c r="C467" t="str">
        <f>IFERROR(_xlfn.CONCAT(VLOOKUP(B467,Member!A:I,3,0)," ",(VLOOKUP(B467,Member!A:I,4,0))),"")</f>
        <v/>
      </c>
      <c r="L467" s="264">
        <f>Member!A467</f>
        <v>7245</v>
      </c>
      <c r="M467">
        <f>SUMIF(Erfassung2!BD:BD,L467,Erfassung2!BW:BW)</f>
        <v>0</v>
      </c>
      <c r="N467">
        <f>SUMIF(Erfassung2!BD:BD,L467,Erfassung2!BG:BG)</f>
        <v>0</v>
      </c>
      <c r="O467">
        <f t="shared" si="30"/>
        <v>0</v>
      </c>
      <c r="P467">
        <f t="shared" si="31"/>
        <v>1</v>
      </c>
    </row>
    <row r="468" spans="3:16" x14ac:dyDescent="0.25">
      <c r="C468" t="str">
        <f>IFERROR(_xlfn.CONCAT(VLOOKUP(B468,Member!A:I,3,0)," ",(VLOOKUP(B468,Member!A:I,4,0))),"")</f>
        <v/>
      </c>
      <c r="L468" s="264">
        <f>Member!A468</f>
        <v>38310</v>
      </c>
      <c r="M468">
        <f>SUMIF(Erfassung2!BD:BD,L468,Erfassung2!BW:BW)</f>
        <v>0</v>
      </c>
      <c r="N468">
        <f>SUMIF(Erfassung2!BD:BD,L468,Erfassung2!BG:BG)</f>
        <v>0</v>
      </c>
      <c r="O468">
        <f t="shared" si="30"/>
        <v>0</v>
      </c>
      <c r="P468">
        <f t="shared" si="31"/>
        <v>1</v>
      </c>
    </row>
    <row r="469" spans="3:16" x14ac:dyDescent="0.25">
      <c r="C469" t="str">
        <f>IFERROR(_xlfn.CONCAT(VLOOKUP(B469,Member!A:I,3,0)," ",(VLOOKUP(B469,Member!A:I,4,0))),"")</f>
        <v/>
      </c>
      <c r="L469" s="264">
        <f>Member!A469</f>
        <v>38889</v>
      </c>
      <c r="M469">
        <f>SUMIF(Erfassung2!BD:BD,L469,Erfassung2!BW:BW)</f>
        <v>0</v>
      </c>
      <c r="N469">
        <f>SUMIF(Erfassung2!BD:BD,L469,Erfassung2!BG:BG)</f>
        <v>0</v>
      </c>
      <c r="O469">
        <f t="shared" si="30"/>
        <v>0</v>
      </c>
      <c r="P469">
        <f t="shared" si="31"/>
        <v>1</v>
      </c>
    </row>
    <row r="470" spans="3:16" x14ac:dyDescent="0.25">
      <c r="C470" t="str">
        <f>IFERROR(_xlfn.CONCAT(VLOOKUP(B470,Member!A:I,3,0)," ",(VLOOKUP(B470,Member!A:I,4,0))),"")</f>
        <v/>
      </c>
      <c r="L470" s="264">
        <f>Member!A470</f>
        <v>38541</v>
      </c>
      <c r="M470">
        <f>SUMIF(Erfassung2!BD:BD,L470,Erfassung2!BW:BW)</f>
        <v>0</v>
      </c>
      <c r="N470">
        <f>SUMIF(Erfassung2!BD:BD,L470,Erfassung2!BG:BG)</f>
        <v>0</v>
      </c>
      <c r="O470">
        <f t="shared" si="30"/>
        <v>0</v>
      </c>
      <c r="P470">
        <f t="shared" si="31"/>
        <v>1</v>
      </c>
    </row>
    <row r="471" spans="3:16" x14ac:dyDescent="0.25">
      <c r="C471" t="str">
        <f>IFERROR(_xlfn.CONCAT(VLOOKUP(B471,Member!A:I,3,0)," ",(VLOOKUP(B471,Member!A:I,4,0))),"")</f>
        <v/>
      </c>
      <c r="L471" s="264">
        <f>Member!A471</f>
        <v>25785</v>
      </c>
      <c r="M471">
        <f>SUMIF(Erfassung2!BD:BD,L471,Erfassung2!BW:BW)</f>
        <v>0</v>
      </c>
      <c r="N471">
        <f>SUMIF(Erfassung2!BD:BD,L471,Erfassung2!BG:BG)</f>
        <v>0</v>
      </c>
      <c r="O471">
        <f t="shared" si="30"/>
        <v>0</v>
      </c>
      <c r="P471">
        <f t="shared" si="31"/>
        <v>1</v>
      </c>
    </row>
    <row r="472" spans="3:16" x14ac:dyDescent="0.25">
      <c r="C472" t="str">
        <f>IFERROR(_xlfn.CONCAT(VLOOKUP(B472,Member!A:I,3,0)," ",(VLOOKUP(B472,Member!A:I,4,0))),"")</f>
        <v/>
      </c>
      <c r="L472" s="264">
        <f>Member!A472</f>
        <v>38712</v>
      </c>
      <c r="M472">
        <f>SUMIF(Erfassung2!BD:BD,L472,Erfassung2!BW:BW)</f>
        <v>0</v>
      </c>
      <c r="N472">
        <f>SUMIF(Erfassung2!BD:BD,L472,Erfassung2!BG:BG)</f>
        <v>0</v>
      </c>
      <c r="O472">
        <f t="shared" si="30"/>
        <v>0</v>
      </c>
      <c r="P472">
        <f t="shared" si="31"/>
        <v>1</v>
      </c>
    </row>
    <row r="473" spans="3:16" x14ac:dyDescent="0.25">
      <c r="C473" t="str">
        <f>IFERROR(_xlfn.CONCAT(VLOOKUP(B473,Member!A:I,3,0)," ",(VLOOKUP(B473,Member!A:I,4,0))),"")</f>
        <v/>
      </c>
      <c r="L473" s="264">
        <f>Member!A473</f>
        <v>38357</v>
      </c>
      <c r="M473">
        <f>SUMIF(Erfassung2!BD:BD,L473,Erfassung2!BW:BW)</f>
        <v>0</v>
      </c>
      <c r="N473">
        <f>SUMIF(Erfassung2!BD:BD,L473,Erfassung2!BG:BG)</f>
        <v>0</v>
      </c>
      <c r="O473">
        <f t="shared" si="30"/>
        <v>0</v>
      </c>
      <c r="P473">
        <f t="shared" si="31"/>
        <v>1</v>
      </c>
    </row>
    <row r="474" spans="3:16" x14ac:dyDescent="0.25">
      <c r="C474" t="str">
        <f>IFERROR(_xlfn.CONCAT(VLOOKUP(B474,Member!A:I,3,0)," ",(VLOOKUP(B474,Member!A:I,4,0))),"")</f>
        <v/>
      </c>
      <c r="L474" s="264">
        <f>Member!A474</f>
        <v>16820</v>
      </c>
      <c r="M474">
        <f>SUMIF(Erfassung2!BD:BD,L474,Erfassung2!BW:BW)</f>
        <v>0</v>
      </c>
      <c r="N474">
        <f>SUMIF(Erfassung2!BD:BD,L474,Erfassung2!BG:BG)</f>
        <v>0</v>
      </c>
      <c r="O474">
        <f t="shared" si="30"/>
        <v>0</v>
      </c>
      <c r="P474">
        <f t="shared" si="31"/>
        <v>1</v>
      </c>
    </row>
    <row r="475" spans="3:16" x14ac:dyDescent="0.25">
      <c r="C475" t="str">
        <f>IFERROR(_xlfn.CONCAT(VLOOKUP(B475,Member!A:I,3,0)," ",(VLOOKUP(B475,Member!A:I,4,0))),"")</f>
        <v/>
      </c>
      <c r="L475" s="264">
        <f>Member!A475</f>
        <v>38307</v>
      </c>
      <c r="M475">
        <f>SUMIF(Erfassung2!BD:BD,L475,Erfassung2!BW:BW)</f>
        <v>0</v>
      </c>
      <c r="N475">
        <f>SUMIF(Erfassung2!BD:BD,L475,Erfassung2!BG:BG)</f>
        <v>0</v>
      </c>
      <c r="O475">
        <f t="shared" si="30"/>
        <v>0</v>
      </c>
      <c r="P475">
        <f t="shared" si="31"/>
        <v>1</v>
      </c>
    </row>
    <row r="476" spans="3:16" x14ac:dyDescent="0.25">
      <c r="C476" t="str">
        <f>IFERROR(_xlfn.CONCAT(VLOOKUP(B476,Member!A:I,3,0)," ",(VLOOKUP(B476,Member!A:I,4,0))),"")</f>
        <v/>
      </c>
      <c r="L476" s="264">
        <f>Member!A476</f>
        <v>38305</v>
      </c>
      <c r="M476">
        <f>SUMIF(Erfassung2!BD:BD,L476,Erfassung2!BW:BW)</f>
        <v>0</v>
      </c>
      <c r="N476">
        <f>SUMIF(Erfassung2!BD:BD,L476,Erfassung2!BG:BG)</f>
        <v>0</v>
      </c>
      <c r="O476">
        <f t="shared" si="30"/>
        <v>0</v>
      </c>
      <c r="P476">
        <f t="shared" si="31"/>
        <v>1</v>
      </c>
    </row>
    <row r="477" spans="3:16" x14ac:dyDescent="0.25">
      <c r="C477" t="str">
        <f>IFERROR(_xlfn.CONCAT(VLOOKUP(B477,Member!A:I,3,0)," ",(VLOOKUP(B477,Member!A:I,4,0))),"")</f>
        <v/>
      </c>
      <c r="L477" s="264">
        <f>Member!A477</f>
        <v>38864</v>
      </c>
      <c r="M477">
        <f>SUMIF(Erfassung2!BD:BD,L477,Erfassung2!BW:BW)</f>
        <v>0</v>
      </c>
      <c r="N477">
        <f>SUMIF(Erfassung2!BD:BD,L477,Erfassung2!BG:BG)</f>
        <v>0</v>
      </c>
      <c r="O477">
        <f t="shared" si="30"/>
        <v>0</v>
      </c>
      <c r="P477">
        <f t="shared" si="31"/>
        <v>1</v>
      </c>
    </row>
    <row r="478" spans="3:16" x14ac:dyDescent="0.25">
      <c r="C478" t="str">
        <f>IFERROR(_xlfn.CONCAT(VLOOKUP(B478,Member!A:I,3,0)," ",(VLOOKUP(B478,Member!A:I,4,0))),"")</f>
        <v/>
      </c>
      <c r="L478" s="264">
        <f>Member!A478</f>
        <v>38955</v>
      </c>
      <c r="M478">
        <f>SUMIF(Erfassung2!BD:BD,L478,Erfassung2!BW:BW)</f>
        <v>0</v>
      </c>
      <c r="N478">
        <f>SUMIF(Erfassung2!BD:BD,L478,Erfassung2!BG:BG)</f>
        <v>0</v>
      </c>
      <c r="O478">
        <f t="shared" si="30"/>
        <v>0</v>
      </c>
      <c r="P478">
        <f t="shared" si="31"/>
        <v>1</v>
      </c>
    </row>
    <row r="479" spans="3:16" x14ac:dyDescent="0.25">
      <c r="C479" t="str">
        <f>IFERROR(_xlfn.CONCAT(VLOOKUP(B479,Member!A:I,3,0)," ",(VLOOKUP(B479,Member!A:I,4,0))),"")</f>
        <v/>
      </c>
      <c r="L479" s="264">
        <f>Member!A479</f>
        <v>38860</v>
      </c>
      <c r="M479">
        <f>SUMIF(Erfassung2!BD:BD,L479,Erfassung2!BW:BW)</f>
        <v>0</v>
      </c>
      <c r="N479">
        <f>SUMIF(Erfassung2!BD:BD,L479,Erfassung2!BG:BG)</f>
        <v>0</v>
      </c>
      <c r="O479">
        <f t="shared" si="30"/>
        <v>0</v>
      </c>
      <c r="P479">
        <f t="shared" si="31"/>
        <v>1</v>
      </c>
    </row>
    <row r="480" spans="3:16" x14ac:dyDescent="0.25">
      <c r="C480" t="str">
        <f>IFERROR(_xlfn.CONCAT(VLOOKUP(B480,Member!A:I,3,0)," ",(VLOOKUP(B480,Member!A:I,4,0))),"")</f>
        <v/>
      </c>
      <c r="L480" s="264">
        <f>Member!A480</f>
        <v>7253</v>
      </c>
      <c r="M480">
        <f>SUMIF(Erfassung2!BD:BD,L480,Erfassung2!BW:BW)</f>
        <v>0</v>
      </c>
      <c r="N480">
        <f>SUMIF(Erfassung2!BD:BD,L480,Erfassung2!BG:BG)</f>
        <v>0</v>
      </c>
      <c r="O480">
        <f t="shared" si="30"/>
        <v>0</v>
      </c>
      <c r="P480">
        <f t="shared" si="31"/>
        <v>1</v>
      </c>
    </row>
    <row r="481" spans="3:16" x14ac:dyDescent="0.25">
      <c r="C481" t="str">
        <f>IFERROR(_xlfn.CONCAT(VLOOKUP(B481,Member!A:I,3,0)," ",(VLOOKUP(B481,Member!A:I,4,0))),"")</f>
        <v/>
      </c>
      <c r="L481" s="264">
        <f>Member!A481</f>
        <v>38337</v>
      </c>
      <c r="M481">
        <f>SUMIF(Erfassung2!BD:BD,L481,Erfassung2!BW:BW)</f>
        <v>0</v>
      </c>
      <c r="N481">
        <f>SUMIF(Erfassung2!BD:BD,L481,Erfassung2!BG:BG)</f>
        <v>0</v>
      </c>
      <c r="O481">
        <f t="shared" si="30"/>
        <v>0</v>
      </c>
      <c r="P481">
        <f t="shared" si="31"/>
        <v>1</v>
      </c>
    </row>
    <row r="482" spans="3:16" x14ac:dyDescent="0.25">
      <c r="C482" t="str">
        <f>IFERROR(_xlfn.CONCAT(VLOOKUP(B482,Member!A:I,3,0)," ",(VLOOKUP(B482,Member!A:I,4,0))),"")</f>
        <v/>
      </c>
      <c r="L482" s="264">
        <f>Member!A482</f>
        <v>38865</v>
      </c>
      <c r="M482">
        <f>SUMIF(Erfassung2!BD:BD,L482,Erfassung2!BW:BW)</f>
        <v>0</v>
      </c>
      <c r="N482">
        <f>SUMIF(Erfassung2!BD:BD,L482,Erfassung2!BG:BG)</f>
        <v>0</v>
      </c>
      <c r="O482">
        <f t="shared" si="30"/>
        <v>0</v>
      </c>
      <c r="P482">
        <f t="shared" si="31"/>
        <v>1</v>
      </c>
    </row>
    <row r="483" spans="3:16" x14ac:dyDescent="0.25">
      <c r="C483" t="str">
        <f>IFERROR(_xlfn.CONCAT(VLOOKUP(B483,Member!A:I,3,0)," ",(VLOOKUP(B483,Member!A:I,4,0))),"")</f>
        <v/>
      </c>
      <c r="L483" s="264">
        <f>Member!A483</f>
        <v>38905</v>
      </c>
      <c r="M483">
        <f>SUMIF(Erfassung2!BD:BD,L483,Erfassung2!BW:BW)</f>
        <v>0</v>
      </c>
      <c r="N483">
        <f>SUMIF(Erfassung2!BD:BD,L483,Erfassung2!BG:BG)</f>
        <v>0</v>
      </c>
      <c r="O483">
        <f t="shared" si="30"/>
        <v>0</v>
      </c>
      <c r="P483">
        <f t="shared" si="31"/>
        <v>1</v>
      </c>
    </row>
    <row r="484" spans="3:16" x14ac:dyDescent="0.25">
      <c r="C484" t="str">
        <f>IFERROR(_xlfn.CONCAT(VLOOKUP(B484,Member!A:I,3,0)," ",(VLOOKUP(B484,Member!A:I,4,0))),"")</f>
        <v/>
      </c>
      <c r="L484" s="264">
        <f>Member!A484</f>
        <v>38103</v>
      </c>
      <c r="M484">
        <f>SUMIF(Erfassung2!BD:BD,L484,Erfassung2!BW:BW)</f>
        <v>0</v>
      </c>
      <c r="N484">
        <f>SUMIF(Erfassung2!BD:BD,L484,Erfassung2!BG:BG)</f>
        <v>0</v>
      </c>
      <c r="O484">
        <f t="shared" si="30"/>
        <v>0</v>
      </c>
      <c r="P484">
        <f t="shared" si="31"/>
        <v>1</v>
      </c>
    </row>
    <row r="485" spans="3:16" x14ac:dyDescent="0.25">
      <c r="C485" t="str">
        <f>IFERROR(_xlfn.CONCAT(VLOOKUP(B485,Member!A:I,3,0)," ",(VLOOKUP(B485,Member!A:I,4,0))),"")</f>
        <v/>
      </c>
      <c r="L485" s="264">
        <f>Member!A485</f>
        <v>38819</v>
      </c>
      <c r="M485">
        <f>SUMIF(Erfassung2!BD:BD,L485,Erfassung2!BW:BW)</f>
        <v>0</v>
      </c>
      <c r="N485">
        <f>SUMIF(Erfassung2!BD:BD,L485,Erfassung2!BG:BG)</f>
        <v>0</v>
      </c>
      <c r="O485">
        <f t="shared" si="30"/>
        <v>0</v>
      </c>
      <c r="P485">
        <f t="shared" si="31"/>
        <v>1</v>
      </c>
    </row>
    <row r="486" spans="3:16" x14ac:dyDescent="0.25">
      <c r="C486" t="str">
        <f>IFERROR(_xlfn.CONCAT(VLOOKUP(B486,Member!A:I,3,0)," ",(VLOOKUP(B486,Member!A:I,4,0))),"")</f>
        <v/>
      </c>
      <c r="L486" s="264">
        <f>Member!A486</f>
        <v>38563</v>
      </c>
      <c r="M486">
        <f>SUMIF(Erfassung2!BD:BD,L486,Erfassung2!BW:BW)</f>
        <v>0</v>
      </c>
      <c r="N486">
        <f>SUMIF(Erfassung2!BD:BD,L486,Erfassung2!BG:BG)</f>
        <v>0</v>
      </c>
      <c r="O486">
        <f t="shared" si="30"/>
        <v>0</v>
      </c>
      <c r="P486">
        <f t="shared" si="31"/>
        <v>1</v>
      </c>
    </row>
    <row r="487" spans="3:16" x14ac:dyDescent="0.25">
      <c r="C487" t="str">
        <f>IFERROR(_xlfn.CONCAT(VLOOKUP(B487,Member!A:I,3,0)," ",(VLOOKUP(B487,Member!A:I,4,0))),"")</f>
        <v/>
      </c>
      <c r="L487" s="264">
        <f>Member!A487</f>
        <v>38714</v>
      </c>
      <c r="M487">
        <f>SUMIF(Erfassung2!BD:BD,L487,Erfassung2!BW:BW)</f>
        <v>0</v>
      </c>
      <c r="N487">
        <f>SUMIF(Erfassung2!BD:BD,L487,Erfassung2!BG:BG)</f>
        <v>0</v>
      </c>
      <c r="O487">
        <f t="shared" si="30"/>
        <v>0</v>
      </c>
      <c r="P487">
        <f t="shared" si="31"/>
        <v>1</v>
      </c>
    </row>
    <row r="488" spans="3:16" x14ac:dyDescent="0.25">
      <c r="C488" t="str">
        <f>IFERROR(_xlfn.CONCAT(VLOOKUP(B488,Member!A:I,3,0)," ",(VLOOKUP(B488,Member!A:I,4,0))),"")</f>
        <v/>
      </c>
      <c r="L488" s="264">
        <f>Member!A488</f>
        <v>16746</v>
      </c>
      <c r="M488">
        <f>SUMIF(Erfassung2!BD:BD,L488,Erfassung2!BW:BW)</f>
        <v>0</v>
      </c>
      <c r="N488">
        <f>SUMIF(Erfassung2!BD:BD,L488,Erfassung2!BG:BG)</f>
        <v>0</v>
      </c>
      <c r="O488">
        <f t="shared" si="30"/>
        <v>0</v>
      </c>
      <c r="P488">
        <f t="shared" si="31"/>
        <v>1</v>
      </c>
    </row>
    <row r="489" spans="3:16" x14ac:dyDescent="0.25">
      <c r="C489" t="str">
        <f>IFERROR(_xlfn.CONCAT(VLOOKUP(B489,Member!A:I,3,0)," ",(VLOOKUP(B489,Member!A:I,4,0))),"")</f>
        <v/>
      </c>
      <c r="L489" s="264">
        <f>Member!A489</f>
        <v>16443</v>
      </c>
      <c r="M489">
        <f>SUMIF(Erfassung2!BD:BD,L489,Erfassung2!BW:BW)</f>
        <v>0</v>
      </c>
      <c r="N489">
        <f>SUMIF(Erfassung2!BD:BD,L489,Erfassung2!BG:BG)</f>
        <v>0</v>
      </c>
      <c r="O489">
        <f t="shared" si="30"/>
        <v>0</v>
      </c>
      <c r="P489">
        <f t="shared" si="31"/>
        <v>1</v>
      </c>
    </row>
    <row r="490" spans="3:16" x14ac:dyDescent="0.25">
      <c r="C490" t="str">
        <f>IFERROR(_xlfn.CONCAT(VLOOKUP(B490,Member!A:I,3,0)," ",(VLOOKUP(B490,Member!A:I,4,0))),"")</f>
        <v/>
      </c>
      <c r="L490" s="264">
        <f>Member!A490</f>
        <v>16432</v>
      </c>
      <c r="M490">
        <f>SUMIF(Erfassung2!BD:BD,L490,Erfassung2!BW:BW)</f>
        <v>0</v>
      </c>
      <c r="N490">
        <f>SUMIF(Erfassung2!BD:BD,L490,Erfassung2!BG:BG)</f>
        <v>0</v>
      </c>
      <c r="O490">
        <f t="shared" si="30"/>
        <v>0</v>
      </c>
      <c r="P490">
        <f t="shared" si="31"/>
        <v>1</v>
      </c>
    </row>
    <row r="491" spans="3:16" x14ac:dyDescent="0.25">
      <c r="C491" t="str">
        <f>IFERROR(_xlfn.CONCAT(VLOOKUP(B491,Member!A:I,3,0)," ",(VLOOKUP(B491,Member!A:I,4,0))),"")</f>
        <v/>
      </c>
      <c r="L491" s="264">
        <f>Member!A491</f>
        <v>16437</v>
      </c>
      <c r="M491">
        <f>SUMIF(Erfassung2!BD:BD,L491,Erfassung2!BW:BW)</f>
        <v>0</v>
      </c>
      <c r="N491">
        <f>SUMIF(Erfassung2!BD:BD,L491,Erfassung2!BG:BG)</f>
        <v>0</v>
      </c>
      <c r="O491">
        <f t="shared" si="30"/>
        <v>0</v>
      </c>
      <c r="P491">
        <f t="shared" si="31"/>
        <v>1</v>
      </c>
    </row>
    <row r="492" spans="3:16" x14ac:dyDescent="0.25">
      <c r="C492" t="str">
        <f>IFERROR(_xlfn.CONCAT(VLOOKUP(B492,Member!A:I,3,0)," ",(VLOOKUP(B492,Member!A:I,4,0))),"")</f>
        <v/>
      </c>
      <c r="L492" s="264">
        <f>Member!A492</f>
        <v>16493</v>
      </c>
      <c r="M492">
        <f>SUMIF(Erfassung2!BD:BD,L492,Erfassung2!BW:BW)</f>
        <v>0</v>
      </c>
      <c r="N492">
        <f>SUMIF(Erfassung2!BD:BD,L492,Erfassung2!BG:BG)</f>
        <v>0</v>
      </c>
      <c r="O492">
        <f t="shared" si="30"/>
        <v>0</v>
      </c>
      <c r="P492">
        <f t="shared" si="31"/>
        <v>1</v>
      </c>
    </row>
    <row r="493" spans="3:16" x14ac:dyDescent="0.25">
      <c r="C493" t="str">
        <f>IFERROR(_xlfn.CONCAT(VLOOKUP(B493,Member!A:I,3,0)," ",(VLOOKUP(B493,Member!A:I,4,0))),"")</f>
        <v/>
      </c>
      <c r="L493" s="264">
        <f>Member!A493</f>
        <v>38791</v>
      </c>
      <c r="M493">
        <f>SUMIF(Erfassung2!BD:BD,L493,Erfassung2!BW:BW)</f>
        <v>0</v>
      </c>
      <c r="N493">
        <f>SUMIF(Erfassung2!BD:BD,L493,Erfassung2!BG:BG)</f>
        <v>0</v>
      </c>
      <c r="O493">
        <f t="shared" si="30"/>
        <v>0</v>
      </c>
      <c r="P493">
        <f t="shared" si="31"/>
        <v>1</v>
      </c>
    </row>
    <row r="494" spans="3:16" x14ac:dyDescent="0.25">
      <c r="C494" t="str">
        <f>IFERROR(_xlfn.CONCAT(VLOOKUP(B494,Member!A:I,3,0)," ",(VLOOKUP(B494,Member!A:I,4,0))),"")</f>
        <v/>
      </c>
      <c r="L494" s="264">
        <f>Member!A494</f>
        <v>38804</v>
      </c>
      <c r="M494">
        <f>SUMIF(Erfassung2!BD:BD,L494,Erfassung2!BW:BW)</f>
        <v>0</v>
      </c>
      <c r="N494">
        <f>SUMIF(Erfassung2!BD:BD,L494,Erfassung2!BG:BG)</f>
        <v>0</v>
      </c>
      <c r="O494">
        <f t="shared" si="30"/>
        <v>0</v>
      </c>
      <c r="P494">
        <f t="shared" si="31"/>
        <v>1</v>
      </c>
    </row>
    <row r="495" spans="3:16" x14ac:dyDescent="0.25">
      <c r="C495" t="str">
        <f>IFERROR(_xlfn.CONCAT(VLOOKUP(B495,Member!A:I,3,0)," ",(VLOOKUP(B495,Member!A:I,4,0))),"")</f>
        <v/>
      </c>
      <c r="L495" s="264">
        <f>Member!A495</f>
        <v>38917</v>
      </c>
      <c r="M495">
        <f>SUMIF(Erfassung2!BD:BD,L495,Erfassung2!BW:BW)</f>
        <v>0</v>
      </c>
      <c r="N495">
        <f>SUMIF(Erfassung2!BD:BD,L495,Erfassung2!BG:BG)</f>
        <v>0</v>
      </c>
      <c r="O495">
        <f t="shared" si="30"/>
        <v>0</v>
      </c>
      <c r="P495">
        <f t="shared" si="31"/>
        <v>1</v>
      </c>
    </row>
    <row r="496" spans="3:16" x14ac:dyDescent="0.25">
      <c r="C496" t="str">
        <f>IFERROR(_xlfn.CONCAT(VLOOKUP(B496,Member!A:I,3,0)," ",(VLOOKUP(B496,Member!A:I,4,0))),"")</f>
        <v/>
      </c>
      <c r="L496" s="264">
        <f>Member!A496</f>
        <v>16501</v>
      </c>
      <c r="M496">
        <f>SUMIF(Erfassung2!BD:BD,L496,Erfassung2!BW:BW)</f>
        <v>0</v>
      </c>
      <c r="N496">
        <f>SUMIF(Erfassung2!BD:BD,L496,Erfassung2!BG:BG)</f>
        <v>0</v>
      </c>
      <c r="O496">
        <f t="shared" si="30"/>
        <v>0</v>
      </c>
      <c r="P496">
        <f t="shared" si="31"/>
        <v>1</v>
      </c>
    </row>
    <row r="497" spans="3:16" x14ac:dyDescent="0.25">
      <c r="C497" t="str">
        <f>IFERROR(_xlfn.CONCAT(VLOOKUP(B497,Member!A:I,3,0)," ",(VLOOKUP(B497,Member!A:I,4,0))),"")</f>
        <v/>
      </c>
      <c r="L497" s="264">
        <f>Member!A497</f>
        <v>16431</v>
      </c>
      <c r="M497">
        <f>SUMIF(Erfassung2!BD:BD,L497,Erfassung2!BW:BW)</f>
        <v>0</v>
      </c>
      <c r="N497">
        <f>SUMIF(Erfassung2!BD:BD,L497,Erfassung2!BG:BG)</f>
        <v>0</v>
      </c>
      <c r="O497">
        <f t="shared" si="30"/>
        <v>0</v>
      </c>
      <c r="P497">
        <f t="shared" si="31"/>
        <v>1</v>
      </c>
    </row>
    <row r="498" spans="3:16" x14ac:dyDescent="0.25">
      <c r="C498" t="str">
        <f>IFERROR(_xlfn.CONCAT(VLOOKUP(B498,Member!A:I,3,0)," ",(VLOOKUP(B498,Member!A:I,4,0))),"")</f>
        <v/>
      </c>
      <c r="L498" s="264">
        <f>Member!A498</f>
        <v>16438</v>
      </c>
      <c r="M498">
        <f>SUMIF(Erfassung2!BD:BD,L498,Erfassung2!BW:BW)</f>
        <v>0</v>
      </c>
      <c r="N498">
        <f>SUMIF(Erfassung2!BD:BD,L498,Erfassung2!BG:BG)</f>
        <v>0</v>
      </c>
      <c r="O498">
        <f t="shared" si="30"/>
        <v>0</v>
      </c>
      <c r="P498">
        <f t="shared" si="31"/>
        <v>1</v>
      </c>
    </row>
    <row r="499" spans="3:16" x14ac:dyDescent="0.25">
      <c r="C499" t="str">
        <f>IFERROR(_xlfn.CONCAT(VLOOKUP(B499,Member!A:I,3,0)," ",(VLOOKUP(B499,Member!A:I,4,0))),"")</f>
        <v/>
      </c>
      <c r="L499" s="264">
        <f>Member!A499</f>
        <v>16439</v>
      </c>
      <c r="M499">
        <f>SUMIF(Erfassung2!BD:BD,L499,Erfassung2!BW:BW)</f>
        <v>0</v>
      </c>
      <c r="N499">
        <f>SUMIF(Erfassung2!BD:BD,L499,Erfassung2!BG:BG)</f>
        <v>0</v>
      </c>
      <c r="O499">
        <f t="shared" si="30"/>
        <v>0</v>
      </c>
      <c r="P499">
        <f t="shared" si="31"/>
        <v>1</v>
      </c>
    </row>
    <row r="500" spans="3:16" x14ac:dyDescent="0.25">
      <c r="C500" t="str">
        <f>IFERROR(_xlfn.CONCAT(VLOOKUP(B500,Member!A:I,3,0)," ",(VLOOKUP(B500,Member!A:I,4,0))),"")</f>
        <v/>
      </c>
      <c r="L500" s="264">
        <f>Member!A500</f>
        <v>16430</v>
      </c>
      <c r="M500">
        <f>SUMIF(Erfassung2!BD:BD,L500,Erfassung2!BW:BW)</f>
        <v>0</v>
      </c>
      <c r="N500">
        <f>SUMIF(Erfassung2!BD:BD,L500,Erfassung2!BG:BG)</f>
        <v>0</v>
      </c>
      <c r="O500">
        <f t="shared" si="30"/>
        <v>0</v>
      </c>
      <c r="P500">
        <f t="shared" si="31"/>
        <v>1</v>
      </c>
    </row>
    <row r="501" spans="3:16" x14ac:dyDescent="0.25">
      <c r="C501" t="str">
        <f>IFERROR(_xlfn.CONCAT(VLOOKUP(B501,Member!A:I,3,0)," ",(VLOOKUP(B501,Member!A:I,4,0))),"")</f>
        <v/>
      </c>
      <c r="L501" s="264">
        <f>Member!A501</f>
        <v>25267</v>
      </c>
      <c r="M501">
        <f>SUMIF(Erfassung2!BD:BD,L501,Erfassung2!BW:BW)</f>
        <v>0</v>
      </c>
      <c r="N501">
        <f>SUMIF(Erfassung2!BD:BD,L501,Erfassung2!BG:BG)</f>
        <v>0</v>
      </c>
      <c r="O501">
        <f t="shared" si="30"/>
        <v>0</v>
      </c>
      <c r="P501">
        <f t="shared" si="31"/>
        <v>1</v>
      </c>
    </row>
    <row r="502" spans="3:16" x14ac:dyDescent="0.25">
      <c r="C502" t="str">
        <f>IFERROR(_xlfn.CONCAT(VLOOKUP(B502,Member!A:I,3,0)," ",(VLOOKUP(B502,Member!A:I,4,0))),"")</f>
        <v/>
      </c>
      <c r="L502" s="264">
        <f>Member!A502</f>
        <v>7393</v>
      </c>
      <c r="M502">
        <f>SUMIF(Erfassung2!BD:BD,L502,Erfassung2!BW:BW)</f>
        <v>0</v>
      </c>
      <c r="N502">
        <f>SUMIF(Erfassung2!BD:BD,L502,Erfassung2!BG:BG)</f>
        <v>0</v>
      </c>
      <c r="O502">
        <f t="shared" si="30"/>
        <v>0</v>
      </c>
      <c r="P502">
        <f t="shared" si="31"/>
        <v>1</v>
      </c>
    </row>
    <row r="503" spans="3:16" x14ac:dyDescent="0.25">
      <c r="C503" t="str">
        <f>IFERROR(_xlfn.CONCAT(VLOOKUP(B503,Member!A:I,3,0)," ",(VLOOKUP(B503,Member!A:I,4,0))),"")</f>
        <v/>
      </c>
      <c r="L503" s="264">
        <f>Member!A503</f>
        <v>7387</v>
      </c>
      <c r="M503">
        <f>SUMIF(Erfassung2!BD:BD,L503,Erfassung2!BW:BW)</f>
        <v>0</v>
      </c>
      <c r="N503">
        <f>SUMIF(Erfassung2!BD:BD,L503,Erfassung2!BG:BG)</f>
        <v>0</v>
      </c>
      <c r="O503">
        <f t="shared" si="30"/>
        <v>0</v>
      </c>
      <c r="P503">
        <f t="shared" si="31"/>
        <v>1</v>
      </c>
    </row>
    <row r="504" spans="3:16" x14ac:dyDescent="0.25">
      <c r="C504" t="str">
        <f>IFERROR(_xlfn.CONCAT(VLOOKUP(B504,Member!A:I,3,0)," ",(VLOOKUP(B504,Member!A:I,4,0))),"")</f>
        <v/>
      </c>
      <c r="L504" s="264">
        <f>Member!A504</f>
        <v>25638</v>
      </c>
      <c r="M504">
        <f>SUMIF(Erfassung2!BD:BD,L504,Erfassung2!BW:BW)</f>
        <v>0</v>
      </c>
      <c r="N504">
        <f>SUMIF(Erfassung2!BD:BD,L504,Erfassung2!BG:BG)</f>
        <v>0</v>
      </c>
      <c r="O504">
        <f t="shared" si="30"/>
        <v>0</v>
      </c>
      <c r="P504">
        <f t="shared" si="31"/>
        <v>1</v>
      </c>
    </row>
    <row r="505" spans="3:16" x14ac:dyDescent="0.25">
      <c r="C505" t="str">
        <f>IFERROR(_xlfn.CONCAT(VLOOKUP(B505,Member!A:I,3,0)," ",(VLOOKUP(B505,Member!A:I,4,0))),"")</f>
        <v/>
      </c>
      <c r="L505" s="264">
        <f>Member!A505</f>
        <v>7390</v>
      </c>
      <c r="M505">
        <f>SUMIF(Erfassung2!BD:BD,L505,Erfassung2!BW:BW)</f>
        <v>0</v>
      </c>
      <c r="N505">
        <f>SUMIF(Erfassung2!BD:BD,L505,Erfassung2!BG:BG)</f>
        <v>0</v>
      </c>
      <c r="O505">
        <f t="shared" si="30"/>
        <v>0</v>
      </c>
      <c r="P505">
        <f t="shared" si="31"/>
        <v>1</v>
      </c>
    </row>
    <row r="506" spans="3:16" x14ac:dyDescent="0.25">
      <c r="C506" t="str">
        <f>IFERROR(_xlfn.CONCAT(VLOOKUP(B506,Member!A:I,3,0)," ",(VLOOKUP(B506,Member!A:I,4,0))),"")</f>
        <v/>
      </c>
      <c r="L506" s="264">
        <f>Member!A506</f>
        <v>25727</v>
      </c>
      <c r="M506">
        <f>SUMIF(Erfassung2!BD:BD,L506,Erfassung2!BW:BW)</f>
        <v>0</v>
      </c>
      <c r="N506">
        <f>SUMIF(Erfassung2!BD:BD,L506,Erfassung2!BG:BG)</f>
        <v>0</v>
      </c>
      <c r="O506">
        <f t="shared" si="30"/>
        <v>0</v>
      </c>
      <c r="P506">
        <f t="shared" si="31"/>
        <v>1</v>
      </c>
    </row>
    <row r="507" spans="3:16" x14ac:dyDescent="0.25">
      <c r="C507" t="str">
        <f>IFERROR(_xlfn.CONCAT(VLOOKUP(B507,Member!A:I,3,0)," ",(VLOOKUP(B507,Member!A:I,4,0))),"")</f>
        <v/>
      </c>
      <c r="L507" s="264">
        <f>Member!A507</f>
        <v>16809</v>
      </c>
      <c r="M507">
        <f>SUMIF(Erfassung2!BD:BD,L507,Erfassung2!BW:BW)</f>
        <v>0</v>
      </c>
      <c r="N507">
        <f>SUMIF(Erfassung2!BD:BD,L507,Erfassung2!BG:BG)</f>
        <v>0</v>
      </c>
      <c r="O507">
        <f t="shared" si="30"/>
        <v>0</v>
      </c>
      <c r="P507">
        <f t="shared" si="31"/>
        <v>1</v>
      </c>
    </row>
    <row r="508" spans="3:16" x14ac:dyDescent="0.25">
      <c r="C508" t="str">
        <f>IFERROR(_xlfn.CONCAT(VLOOKUP(B508,Member!A:I,3,0)," ",(VLOOKUP(B508,Member!A:I,4,0))),"")</f>
        <v/>
      </c>
      <c r="L508" s="264">
        <f>Member!A508</f>
        <v>7397</v>
      </c>
      <c r="M508">
        <f>SUMIF(Erfassung2!BD:BD,L508,Erfassung2!BW:BW)</f>
        <v>0</v>
      </c>
      <c r="N508">
        <f>SUMIF(Erfassung2!BD:BD,L508,Erfassung2!BG:BG)</f>
        <v>0</v>
      </c>
      <c r="O508">
        <f t="shared" si="30"/>
        <v>0</v>
      </c>
      <c r="P508">
        <f t="shared" si="31"/>
        <v>1</v>
      </c>
    </row>
    <row r="509" spans="3:16" x14ac:dyDescent="0.25">
      <c r="C509" t="str">
        <f>IFERROR(_xlfn.CONCAT(VLOOKUP(B509,Member!A:I,3,0)," ",(VLOOKUP(B509,Member!A:I,4,0))),"")</f>
        <v/>
      </c>
      <c r="L509" s="264">
        <f>Member!A509</f>
        <v>7395</v>
      </c>
      <c r="M509">
        <f>SUMIF(Erfassung2!BD:BD,L509,Erfassung2!BW:BW)</f>
        <v>0</v>
      </c>
      <c r="N509">
        <f>SUMIF(Erfassung2!BD:BD,L509,Erfassung2!BG:BG)</f>
        <v>0</v>
      </c>
      <c r="O509">
        <f t="shared" si="30"/>
        <v>0</v>
      </c>
      <c r="P509">
        <f t="shared" si="31"/>
        <v>1</v>
      </c>
    </row>
    <row r="510" spans="3:16" x14ac:dyDescent="0.25">
      <c r="C510" t="str">
        <f>IFERROR(_xlfn.CONCAT(VLOOKUP(B510,Member!A:I,3,0)," ",(VLOOKUP(B510,Member!A:I,4,0))),"")</f>
        <v/>
      </c>
      <c r="L510" s="264">
        <f>Member!A510</f>
        <v>38521</v>
      </c>
      <c r="M510">
        <f>SUMIF(Erfassung2!BD:BD,L510,Erfassung2!BW:BW)</f>
        <v>0</v>
      </c>
      <c r="N510">
        <f>SUMIF(Erfassung2!BD:BD,L510,Erfassung2!BG:BG)</f>
        <v>0</v>
      </c>
      <c r="O510">
        <f t="shared" si="30"/>
        <v>0</v>
      </c>
      <c r="P510">
        <f t="shared" si="31"/>
        <v>1</v>
      </c>
    </row>
    <row r="511" spans="3:16" x14ac:dyDescent="0.25">
      <c r="C511" t="str">
        <f>IFERROR(_xlfn.CONCAT(VLOOKUP(B511,Member!A:I,3,0)," ",(VLOOKUP(B511,Member!A:I,4,0))),"")</f>
        <v/>
      </c>
      <c r="L511" s="264">
        <f>Member!A511</f>
        <v>7394</v>
      </c>
      <c r="M511">
        <f>SUMIF(Erfassung2!BD:BD,L511,Erfassung2!BW:BW)</f>
        <v>0</v>
      </c>
      <c r="N511">
        <f>SUMIF(Erfassung2!BD:BD,L511,Erfassung2!BG:BG)</f>
        <v>0</v>
      </c>
      <c r="O511">
        <f t="shared" si="30"/>
        <v>0</v>
      </c>
      <c r="P511">
        <f t="shared" si="31"/>
        <v>1</v>
      </c>
    </row>
    <row r="512" spans="3:16" x14ac:dyDescent="0.25">
      <c r="C512" t="str">
        <f>IFERROR(_xlfn.CONCAT(VLOOKUP(B512,Member!A:I,3,0)," ",(VLOOKUP(B512,Member!A:I,4,0))),"")</f>
        <v/>
      </c>
      <c r="L512" s="264">
        <f>Member!A512</f>
        <v>38807</v>
      </c>
      <c r="M512">
        <f>SUMIF(Erfassung2!BD:BD,L512,Erfassung2!BW:BW)</f>
        <v>0</v>
      </c>
      <c r="N512">
        <f>SUMIF(Erfassung2!BD:BD,L512,Erfassung2!BG:BG)</f>
        <v>0</v>
      </c>
      <c r="O512">
        <f t="shared" si="30"/>
        <v>0</v>
      </c>
      <c r="P512">
        <f t="shared" si="31"/>
        <v>1</v>
      </c>
    </row>
    <row r="513" spans="3:16" x14ac:dyDescent="0.25">
      <c r="C513" t="str">
        <f>IFERROR(_xlfn.CONCAT(VLOOKUP(B513,Member!A:I,3,0)," ",(VLOOKUP(B513,Member!A:I,4,0))),"")</f>
        <v/>
      </c>
      <c r="L513" s="264">
        <f>Member!A513</f>
        <v>16894</v>
      </c>
      <c r="M513">
        <f>SUMIF(Erfassung2!BD:BD,L513,Erfassung2!BW:BW)</f>
        <v>0</v>
      </c>
      <c r="N513">
        <f>SUMIF(Erfassung2!BD:BD,L513,Erfassung2!BG:BG)</f>
        <v>0</v>
      </c>
      <c r="O513">
        <f t="shared" si="30"/>
        <v>0</v>
      </c>
      <c r="P513">
        <f t="shared" si="31"/>
        <v>1</v>
      </c>
    </row>
    <row r="514" spans="3:16" x14ac:dyDescent="0.25">
      <c r="C514" t="str">
        <f>IFERROR(_xlfn.CONCAT(VLOOKUP(B514,Member!A:I,3,0)," ",(VLOOKUP(B514,Member!A:I,4,0))),"")</f>
        <v/>
      </c>
      <c r="L514" s="264">
        <f>Member!A514</f>
        <v>7396</v>
      </c>
      <c r="M514">
        <f>SUMIF(Erfassung2!BD:BD,L514,Erfassung2!BW:BW)</f>
        <v>0</v>
      </c>
      <c r="N514">
        <f>SUMIF(Erfassung2!BD:BD,L514,Erfassung2!BG:BG)</f>
        <v>0</v>
      </c>
      <c r="O514">
        <f t="shared" si="30"/>
        <v>0</v>
      </c>
      <c r="P514">
        <f t="shared" si="31"/>
        <v>1</v>
      </c>
    </row>
    <row r="515" spans="3:16" x14ac:dyDescent="0.25">
      <c r="C515" t="str">
        <f>IFERROR(_xlfn.CONCAT(VLOOKUP(B515,Member!A:I,3,0)," ",(VLOOKUP(B515,Member!A:I,4,0))),"")</f>
        <v/>
      </c>
      <c r="L515" s="264">
        <f>Member!A515</f>
        <v>16972</v>
      </c>
      <c r="M515">
        <f>SUMIF(Erfassung2!BD:BD,L515,Erfassung2!BW:BW)</f>
        <v>0</v>
      </c>
      <c r="N515">
        <f>SUMIF(Erfassung2!BD:BD,L515,Erfassung2!BG:BG)</f>
        <v>0</v>
      </c>
      <c r="O515">
        <f t="shared" ref="O515:O578" si="32">IF(N515=0,0,M515/N515-ROW()/1000000000)</f>
        <v>0</v>
      </c>
      <c r="P515">
        <f t="shared" ref="P515:P578" si="33">RANK(O515,O:O)</f>
        <v>1</v>
      </c>
    </row>
    <row r="516" spans="3:16" x14ac:dyDescent="0.25">
      <c r="C516" t="str">
        <f>IFERROR(_xlfn.CONCAT(VLOOKUP(B516,Member!A:I,3,0)," ",(VLOOKUP(B516,Member!A:I,4,0))),"")</f>
        <v/>
      </c>
      <c r="L516" s="264">
        <f>Member!A516</f>
        <v>25130</v>
      </c>
      <c r="M516">
        <f>SUMIF(Erfassung2!BD:BD,L516,Erfassung2!BW:BW)</f>
        <v>0</v>
      </c>
      <c r="N516">
        <f>SUMIF(Erfassung2!BD:BD,L516,Erfassung2!BG:BG)</f>
        <v>0</v>
      </c>
      <c r="O516">
        <f t="shared" si="32"/>
        <v>0</v>
      </c>
      <c r="P516">
        <f t="shared" si="33"/>
        <v>1</v>
      </c>
    </row>
    <row r="517" spans="3:16" x14ac:dyDescent="0.25">
      <c r="C517" t="str">
        <f>IFERROR(_xlfn.CONCAT(VLOOKUP(B517,Member!A:I,3,0)," ",(VLOOKUP(B517,Member!A:I,4,0))),"")</f>
        <v/>
      </c>
      <c r="L517" s="264">
        <f>Member!A517</f>
        <v>7730</v>
      </c>
      <c r="M517">
        <f>SUMIF(Erfassung2!BD:BD,L517,Erfassung2!BW:BW)</f>
        <v>0</v>
      </c>
      <c r="N517">
        <f>SUMIF(Erfassung2!BD:BD,L517,Erfassung2!BG:BG)</f>
        <v>0</v>
      </c>
      <c r="O517">
        <f t="shared" si="32"/>
        <v>0</v>
      </c>
      <c r="P517">
        <f t="shared" si="33"/>
        <v>1</v>
      </c>
    </row>
    <row r="518" spans="3:16" x14ac:dyDescent="0.25">
      <c r="C518" t="str">
        <f>IFERROR(_xlfn.CONCAT(VLOOKUP(B518,Member!A:I,3,0)," ",(VLOOKUP(B518,Member!A:I,4,0))),"")</f>
        <v/>
      </c>
      <c r="L518" s="264">
        <f>Member!A518</f>
        <v>25723</v>
      </c>
      <c r="M518">
        <f>SUMIF(Erfassung2!BD:BD,L518,Erfassung2!BW:BW)</f>
        <v>0</v>
      </c>
      <c r="N518">
        <f>SUMIF(Erfassung2!BD:BD,L518,Erfassung2!BG:BG)</f>
        <v>0</v>
      </c>
      <c r="O518">
        <f t="shared" si="32"/>
        <v>0</v>
      </c>
      <c r="P518">
        <f t="shared" si="33"/>
        <v>1</v>
      </c>
    </row>
    <row r="519" spans="3:16" x14ac:dyDescent="0.25">
      <c r="C519" t="str">
        <f>IFERROR(_xlfn.CONCAT(VLOOKUP(B519,Member!A:I,3,0)," ",(VLOOKUP(B519,Member!A:I,4,0))),"")</f>
        <v/>
      </c>
      <c r="L519" s="264">
        <f>Member!A519</f>
        <v>38570</v>
      </c>
      <c r="M519">
        <f>SUMIF(Erfassung2!BD:BD,L519,Erfassung2!BW:BW)</f>
        <v>0</v>
      </c>
      <c r="N519">
        <f>SUMIF(Erfassung2!BD:BD,L519,Erfassung2!BG:BG)</f>
        <v>0</v>
      </c>
      <c r="O519">
        <f t="shared" si="32"/>
        <v>0</v>
      </c>
      <c r="P519">
        <f t="shared" si="33"/>
        <v>1</v>
      </c>
    </row>
    <row r="520" spans="3:16" x14ac:dyDescent="0.25">
      <c r="C520" t="str">
        <f>IFERROR(_xlfn.CONCAT(VLOOKUP(B520,Member!A:I,3,0)," ",(VLOOKUP(B520,Member!A:I,4,0))),"")</f>
        <v/>
      </c>
      <c r="L520" s="264">
        <f>Member!A520</f>
        <v>25895</v>
      </c>
      <c r="M520">
        <f>SUMIF(Erfassung2!BD:BD,L520,Erfassung2!BW:BW)</f>
        <v>0</v>
      </c>
      <c r="N520">
        <f>SUMIF(Erfassung2!BD:BD,L520,Erfassung2!BG:BG)</f>
        <v>0</v>
      </c>
      <c r="O520">
        <f t="shared" si="32"/>
        <v>0</v>
      </c>
      <c r="P520">
        <f t="shared" si="33"/>
        <v>1</v>
      </c>
    </row>
    <row r="521" spans="3:16" x14ac:dyDescent="0.25">
      <c r="C521" t="str">
        <f>IFERROR(_xlfn.CONCAT(VLOOKUP(B521,Member!A:I,3,0)," ",(VLOOKUP(B521,Member!A:I,4,0))),"")</f>
        <v/>
      </c>
      <c r="L521" s="264">
        <f>Member!A521</f>
        <v>38046</v>
      </c>
      <c r="M521">
        <f>SUMIF(Erfassung2!BD:BD,L521,Erfassung2!BW:BW)</f>
        <v>0</v>
      </c>
      <c r="N521">
        <f>SUMIF(Erfassung2!BD:BD,L521,Erfassung2!BG:BG)</f>
        <v>0</v>
      </c>
      <c r="O521">
        <f t="shared" si="32"/>
        <v>0</v>
      </c>
      <c r="P521">
        <f t="shared" si="33"/>
        <v>1</v>
      </c>
    </row>
    <row r="522" spans="3:16" x14ac:dyDescent="0.25">
      <c r="C522" t="str">
        <f>IFERROR(_xlfn.CONCAT(VLOOKUP(B522,Member!A:I,3,0)," ",(VLOOKUP(B522,Member!A:I,4,0))),"")</f>
        <v/>
      </c>
      <c r="L522" s="264">
        <f>Member!A522</f>
        <v>7816</v>
      </c>
      <c r="M522">
        <f>SUMIF(Erfassung2!BD:BD,L522,Erfassung2!BW:BW)</f>
        <v>0</v>
      </c>
      <c r="N522">
        <f>SUMIF(Erfassung2!BD:BD,L522,Erfassung2!BG:BG)</f>
        <v>0</v>
      </c>
      <c r="O522">
        <f t="shared" si="32"/>
        <v>0</v>
      </c>
      <c r="P522">
        <f t="shared" si="33"/>
        <v>1</v>
      </c>
    </row>
    <row r="523" spans="3:16" x14ac:dyDescent="0.25">
      <c r="C523" t="str">
        <f>IFERROR(_xlfn.CONCAT(VLOOKUP(B523,Member!A:I,3,0)," ",(VLOOKUP(B523,Member!A:I,4,0))),"")</f>
        <v/>
      </c>
      <c r="L523" s="264">
        <f>Member!A523</f>
        <v>7814</v>
      </c>
      <c r="M523">
        <f>SUMIF(Erfassung2!BD:BD,L523,Erfassung2!BW:BW)</f>
        <v>0</v>
      </c>
      <c r="N523">
        <f>SUMIF(Erfassung2!BD:BD,L523,Erfassung2!BG:BG)</f>
        <v>0</v>
      </c>
      <c r="O523">
        <f t="shared" si="32"/>
        <v>0</v>
      </c>
      <c r="P523">
        <f t="shared" si="33"/>
        <v>1</v>
      </c>
    </row>
    <row r="524" spans="3:16" x14ac:dyDescent="0.25">
      <c r="C524" t="str">
        <f>IFERROR(_xlfn.CONCAT(VLOOKUP(B524,Member!A:I,3,0)," ",(VLOOKUP(B524,Member!A:I,4,0))),"")</f>
        <v/>
      </c>
      <c r="L524" s="264">
        <f>Member!A524</f>
        <v>38663</v>
      </c>
      <c r="M524">
        <f>SUMIF(Erfassung2!BD:BD,L524,Erfassung2!BW:BW)</f>
        <v>0</v>
      </c>
      <c r="N524">
        <f>SUMIF(Erfassung2!BD:BD,L524,Erfassung2!BG:BG)</f>
        <v>0</v>
      </c>
      <c r="O524">
        <f t="shared" si="32"/>
        <v>0</v>
      </c>
      <c r="P524">
        <f t="shared" si="33"/>
        <v>1</v>
      </c>
    </row>
    <row r="525" spans="3:16" x14ac:dyDescent="0.25">
      <c r="C525" t="str">
        <f>IFERROR(_xlfn.CONCAT(VLOOKUP(B525,Member!A:I,3,0)," ",(VLOOKUP(B525,Member!A:I,4,0))),"")</f>
        <v/>
      </c>
      <c r="L525" s="264">
        <f>Member!A525</f>
        <v>38870</v>
      </c>
      <c r="M525">
        <f>SUMIF(Erfassung2!BD:BD,L525,Erfassung2!BW:BW)</f>
        <v>0</v>
      </c>
      <c r="N525">
        <f>SUMIF(Erfassung2!BD:BD,L525,Erfassung2!BG:BG)</f>
        <v>0</v>
      </c>
      <c r="O525">
        <f t="shared" si="32"/>
        <v>0</v>
      </c>
      <c r="P525">
        <f t="shared" si="33"/>
        <v>1</v>
      </c>
    </row>
    <row r="526" spans="3:16" x14ac:dyDescent="0.25">
      <c r="C526" t="str">
        <f>IFERROR(_xlfn.CONCAT(VLOOKUP(B526,Member!A:I,3,0)," ",(VLOOKUP(B526,Member!A:I,4,0))),"")</f>
        <v/>
      </c>
      <c r="L526" s="264">
        <f>Member!A526</f>
        <v>7810</v>
      </c>
      <c r="M526">
        <f>SUMIF(Erfassung2!BD:BD,L526,Erfassung2!BW:BW)</f>
        <v>0</v>
      </c>
      <c r="N526">
        <f>SUMIF(Erfassung2!BD:BD,L526,Erfassung2!BG:BG)</f>
        <v>0</v>
      </c>
      <c r="O526">
        <f t="shared" si="32"/>
        <v>0</v>
      </c>
      <c r="P526">
        <f t="shared" si="33"/>
        <v>1</v>
      </c>
    </row>
    <row r="527" spans="3:16" x14ac:dyDescent="0.25">
      <c r="C527" t="str">
        <f>IFERROR(_xlfn.CONCAT(VLOOKUP(B527,Member!A:I,3,0)," ",(VLOOKUP(B527,Member!A:I,4,0))),"")</f>
        <v/>
      </c>
      <c r="L527" s="264">
        <f>Member!A527</f>
        <v>7820</v>
      </c>
      <c r="M527">
        <f>SUMIF(Erfassung2!BD:BD,L527,Erfassung2!BW:BW)</f>
        <v>0</v>
      </c>
      <c r="N527">
        <f>SUMIF(Erfassung2!BD:BD,L527,Erfassung2!BG:BG)</f>
        <v>0</v>
      </c>
      <c r="O527">
        <f t="shared" si="32"/>
        <v>0</v>
      </c>
      <c r="P527">
        <f t="shared" si="33"/>
        <v>1</v>
      </c>
    </row>
    <row r="528" spans="3:16" x14ac:dyDescent="0.25">
      <c r="C528" t="str">
        <f>IFERROR(_xlfn.CONCAT(VLOOKUP(B528,Member!A:I,3,0)," ",(VLOOKUP(B528,Member!A:I,4,0))),"")</f>
        <v/>
      </c>
      <c r="L528" s="264">
        <f>Member!A528</f>
        <v>38038</v>
      </c>
      <c r="M528">
        <f>SUMIF(Erfassung2!BD:BD,L528,Erfassung2!BW:BW)</f>
        <v>0</v>
      </c>
      <c r="N528">
        <f>SUMIF(Erfassung2!BD:BD,L528,Erfassung2!BG:BG)</f>
        <v>0</v>
      </c>
      <c r="O528">
        <f t="shared" si="32"/>
        <v>0</v>
      </c>
      <c r="P528">
        <f t="shared" si="33"/>
        <v>1</v>
      </c>
    </row>
    <row r="529" spans="3:16" x14ac:dyDescent="0.25">
      <c r="C529" t="str">
        <f>IFERROR(_xlfn.CONCAT(VLOOKUP(B529,Member!A:I,3,0)," ",(VLOOKUP(B529,Member!A:I,4,0))),"")</f>
        <v/>
      </c>
      <c r="L529" s="264">
        <f>Member!A529</f>
        <v>38571</v>
      </c>
      <c r="M529">
        <f>SUMIF(Erfassung2!BD:BD,L529,Erfassung2!BW:BW)</f>
        <v>0</v>
      </c>
      <c r="N529">
        <f>SUMIF(Erfassung2!BD:BD,L529,Erfassung2!BG:BG)</f>
        <v>0</v>
      </c>
      <c r="O529">
        <f t="shared" si="32"/>
        <v>0</v>
      </c>
      <c r="P529">
        <f t="shared" si="33"/>
        <v>1</v>
      </c>
    </row>
    <row r="530" spans="3:16" x14ac:dyDescent="0.25">
      <c r="C530" t="str">
        <f>IFERROR(_xlfn.CONCAT(VLOOKUP(B530,Member!A:I,3,0)," ",(VLOOKUP(B530,Member!A:I,4,0))),"")</f>
        <v/>
      </c>
      <c r="L530" s="264">
        <f>Member!A530</f>
        <v>38869</v>
      </c>
      <c r="M530">
        <f>SUMIF(Erfassung2!BD:BD,L530,Erfassung2!BW:BW)</f>
        <v>0</v>
      </c>
      <c r="N530">
        <f>SUMIF(Erfassung2!BD:BD,L530,Erfassung2!BG:BG)</f>
        <v>0</v>
      </c>
      <c r="O530">
        <f t="shared" si="32"/>
        <v>0</v>
      </c>
      <c r="P530">
        <f t="shared" si="33"/>
        <v>1</v>
      </c>
    </row>
    <row r="531" spans="3:16" x14ac:dyDescent="0.25">
      <c r="C531" t="str">
        <f>IFERROR(_xlfn.CONCAT(VLOOKUP(B531,Member!A:I,3,0)," ",(VLOOKUP(B531,Member!A:I,4,0))),"")</f>
        <v/>
      </c>
      <c r="L531" s="264">
        <f>Member!A531</f>
        <v>7884</v>
      </c>
      <c r="M531">
        <f>SUMIF(Erfassung2!BD:BD,L531,Erfassung2!BW:BW)</f>
        <v>0</v>
      </c>
      <c r="N531">
        <f>SUMIF(Erfassung2!BD:BD,L531,Erfassung2!BG:BG)</f>
        <v>0</v>
      </c>
      <c r="O531">
        <f t="shared" si="32"/>
        <v>0</v>
      </c>
      <c r="P531">
        <f t="shared" si="33"/>
        <v>1</v>
      </c>
    </row>
    <row r="532" spans="3:16" x14ac:dyDescent="0.25">
      <c r="C532" t="str">
        <f>IFERROR(_xlfn.CONCAT(VLOOKUP(B532,Member!A:I,3,0)," ",(VLOOKUP(B532,Member!A:I,4,0))),"")</f>
        <v/>
      </c>
      <c r="L532" s="264">
        <f>Member!A532</f>
        <v>7849</v>
      </c>
      <c r="M532">
        <f>SUMIF(Erfassung2!BD:BD,L532,Erfassung2!BW:BW)</f>
        <v>0</v>
      </c>
      <c r="N532">
        <f>SUMIF(Erfassung2!BD:BD,L532,Erfassung2!BG:BG)</f>
        <v>0</v>
      </c>
      <c r="O532">
        <f t="shared" si="32"/>
        <v>0</v>
      </c>
      <c r="P532">
        <f t="shared" si="33"/>
        <v>1</v>
      </c>
    </row>
    <row r="533" spans="3:16" x14ac:dyDescent="0.25">
      <c r="C533" t="str">
        <f>IFERROR(_xlfn.CONCAT(VLOOKUP(B533,Member!A:I,3,0)," ",(VLOOKUP(B533,Member!A:I,4,0))),"")</f>
        <v/>
      </c>
      <c r="L533" s="264">
        <f>Member!A533</f>
        <v>7880</v>
      </c>
      <c r="M533">
        <f>SUMIF(Erfassung2!BD:BD,L533,Erfassung2!BW:BW)</f>
        <v>0</v>
      </c>
      <c r="N533">
        <f>SUMIF(Erfassung2!BD:BD,L533,Erfassung2!BG:BG)</f>
        <v>0</v>
      </c>
      <c r="O533">
        <f t="shared" si="32"/>
        <v>0</v>
      </c>
      <c r="P533">
        <f t="shared" si="33"/>
        <v>1</v>
      </c>
    </row>
    <row r="534" spans="3:16" x14ac:dyDescent="0.25">
      <c r="C534" t="str">
        <f>IFERROR(_xlfn.CONCAT(VLOOKUP(B534,Member!A:I,3,0)," ",(VLOOKUP(B534,Member!A:I,4,0))),"")</f>
        <v/>
      </c>
      <c r="L534" s="264">
        <f>Member!A534</f>
        <v>7813</v>
      </c>
      <c r="M534">
        <f>SUMIF(Erfassung2!BD:BD,L534,Erfassung2!BW:BW)</f>
        <v>0</v>
      </c>
      <c r="N534">
        <f>SUMIF(Erfassung2!BD:BD,L534,Erfassung2!BG:BG)</f>
        <v>0</v>
      </c>
      <c r="O534">
        <f t="shared" si="32"/>
        <v>0</v>
      </c>
      <c r="P534">
        <f t="shared" si="33"/>
        <v>1</v>
      </c>
    </row>
    <row r="535" spans="3:16" x14ac:dyDescent="0.25">
      <c r="C535" t="str">
        <f>IFERROR(_xlfn.CONCAT(VLOOKUP(B535,Member!A:I,3,0)," ",(VLOOKUP(B535,Member!A:I,4,0))),"")</f>
        <v/>
      </c>
      <c r="L535" s="264">
        <f>Member!A535</f>
        <v>38260</v>
      </c>
      <c r="M535">
        <f>SUMIF(Erfassung2!BD:BD,L535,Erfassung2!BW:BW)</f>
        <v>0</v>
      </c>
      <c r="N535">
        <f>SUMIF(Erfassung2!BD:BD,L535,Erfassung2!BG:BG)</f>
        <v>0</v>
      </c>
      <c r="O535">
        <f t="shared" si="32"/>
        <v>0</v>
      </c>
      <c r="P535">
        <f t="shared" si="33"/>
        <v>1</v>
      </c>
    </row>
    <row r="536" spans="3:16" x14ac:dyDescent="0.25">
      <c r="C536" t="str">
        <f>IFERROR(_xlfn.CONCAT(VLOOKUP(B536,Member!A:I,3,0)," ",(VLOOKUP(B536,Member!A:I,4,0))),"")</f>
        <v/>
      </c>
      <c r="L536" s="264">
        <f>Member!A536</f>
        <v>25315</v>
      </c>
      <c r="M536">
        <f>SUMIF(Erfassung2!BD:BD,L536,Erfassung2!BW:BW)</f>
        <v>0</v>
      </c>
      <c r="N536">
        <f>SUMIF(Erfassung2!BD:BD,L536,Erfassung2!BG:BG)</f>
        <v>0</v>
      </c>
      <c r="O536">
        <f t="shared" si="32"/>
        <v>0</v>
      </c>
      <c r="P536">
        <f t="shared" si="33"/>
        <v>1</v>
      </c>
    </row>
    <row r="537" spans="3:16" x14ac:dyDescent="0.25">
      <c r="C537" t="str">
        <f>IFERROR(_xlfn.CONCAT(VLOOKUP(B537,Member!A:I,3,0)," ",(VLOOKUP(B537,Member!A:I,4,0))),"")</f>
        <v/>
      </c>
      <c r="L537" s="264">
        <f>Member!A537</f>
        <v>16007</v>
      </c>
      <c r="M537">
        <f>SUMIF(Erfassung2!BD:BD,L537,Erfassung2!BW:BW)</f>
        <v>0</v>
      </c>
      <c r="N537">
        <f>SUMIF(Erfassung2!BD:BD,L537,Erfassung2!BG:BG)</f>
        <v>0</v>
      </c>
      <c r="O537">
        <f t="shared" si="32"/>
        <v>0</v>
      </c>
      <c r="P537">
        <f t="shared" si="33"/>
        <v>1</v>
      </c>
    </row>
    <row r="538" spans="3:16" x14ac:dyDescent="0.25">
      <c r="C538" t="str">
        <f>IFERROR(_xlfn.CONCAT(VLOOKUP(B538,Member!A:I,3,0)," ",(VLOOKUP(B538,Member!A:I,4,0))),"")</f>
        <v/>
      </c>
      <c r="L538" s="264">
        <f>Member!A538</f>
        <v>7901</v>
      </c>
      <c r="M538">
        <f>SUMIF(Erfassung2!BD:BD,L538,Erfassung2!BW:BW)</f>
        <v>0</v>
      </c>
      <c r="N538">
        <f>SUMIF(Erfassung2!BD:BD,L538,Erfassung2!BG:BG)</f>
        <v>0</v>
      </c>
      <c r="O538">
        <f t="shared" si="32"/>
        <v>0</v>
      </c>
      <c r="P538">
        <f t="shared" si="33"/>
        <v>1</v>
      </c>
    </row>
    <row r="539" spans="3:16" x14ac:dyDescent="0.25">
      <c r="C539" t="str">
        <f>IFERROR(_xlfn.CONCAT(VLOOKUP(B539,Member!A:I,3,0)," ",(VLOOKUP(B539,Member!A:I,4,0))),"")</f>
        <v/>
      </c>
      <c r="L539" s="264">
        <f>Member!A539</f>
        <v>7830</v>
      </c>
      <c r="M539">
        <f>SUMIF(Erfassung2!BD:BD,L539,Erfassung2!BW:BW)</f>
        <v>0</v>
      </c>
      <c r="N539">
        <f>SUMIF(Erfassung2!BD:BD,L539,Erfassung2!BG:BG)</f>
        <v>0</v>
      </c>
      <c r="O539">
        <f t="shared" si="32"/>
        <v>0</v>
      </c>
      <c r="P539">
        <f t="shared" si="33"/>
        <v>1</v>
      </c>
    </row>
    <row r="540" spans="3:16" x14ac:dyDescent="0.25">
      <c r="C540" t="str">
        <f>IFERROR(_xlfn.CONCAT(VLOOKUP(B540,Member!A:I,3,0)," ",(VLOOKUP(B540,Member!A:I,4,0))),"")</f>
        <v/>
      </c>
      <c r="L540" s="264">
        <f>Member!A540</f>
        <v>25764</v>
      </c>
      <c r="M540">
        <f>SUMIF(Erfassung2!BD:BD,L540,Erfassung2!BW:BW)</f>
        <v>0</v>
      </c>
      <c r="N540">
        <f>SUMIF(Erfassung2!BD:BD,L540,Erfassung2!BG:BG)</f>
        <v>0</v>
      </c>
      <c r="O540">
        <f t="shared" si="32"/>
        <v>0</v>
      </c>
      <c r="P540">
        <f t="shared" si="33"/>
        <v>1</v>
      </c>
    </row>
    <row r="541" spans="3:16" x14ac:dyDescent="0.25">
      <c r="C541" t="str">
        <f>IFERROR(_xlfn.CONCAT(VLOOKUP(B541,Member!A:I,3,0)," ",(VLOOKUP(B541,Member!A:I,4,0))),"")</f>
        <v/>
      </c>
      <c r="L541" s="264">
        <f>Member!A541</f>
        <v>38763</v>
      </c>
      <c r="M541">
        <f>SUMIF(Erfassung2!BD:BD,L541,Erfassung2!BW:BW)</f>
        <v>0</v>
      </c>
      <c r="N541">
        <f>SUMIF(Erfassung2!BD:BD,L541,Erfassung2!BG:BG)</f>
        <v>0</v>
      </c>
      <c r="O541">
        <f t="shared" si="32"/>
        <v>0</v>
      </c>
      <c r="P541">
        <f t="shared" si="33"/>
        <v>1</v>
      </c>
    </row>
    <row r="542" spans="3:16" x14ac:dyDescent="0.25">
      <c r="C542" t="str">
        <f>IFERROR(_xlfn.CONCAT(VLOOKUP(B542,Member!A:I,3,0)," ",(VLOOKUP(B542,Member!A:I,4,0))),"")</f>
        <v/>
      </c>
      <c r="L542" s="264">
        <f>Member!A542</f>
        <v>25271</v>
      </c>
      <c r="M542">
        <f>SUMIF(Erfassung2!BD:BD,L542,Erfassung2!BW:BW)</f>
        <v>0</v>
      </c>
      <c r="N542">
        <f>SUMIF(Erfassung2!BD:BD,L542,Erfassung2!BG:BG)</f>
        <v>0</v>
      </c>
      <c r="O542">
        <f t="shared" si="32"/>
        <v>0</v>
      </c>
      <c r="P542">
        <f t="shared" si="33"/>
        <v>1</v>
      </c>
    </row>
    <row r="543" spans="3:16" x14ac:dyDescent="0.25">
      <c r="C543" t="str">
        <f>IFERROR(_xlfn.CONCAT(VLOOKUP(B543,Member!A:I,3,0)," ",(VLOOKUP(B543,Member!A:I,4,0))),"")</f>
        <v/>
      </c>
      <c r="L543" s="264">
        <f>Member!A543</f>
        <v>38946</v>
      </c>
      <c r="M543">
        <f>SUMIF(Erfassung2!BD:BD,L543,Erfassung2!BW:BW)</f>
        <v>0</v>
      </c>
      <c r="N543">
        <f>SUMIF(Erfassung2!BD:BD,L543,Erfassung2!BG:BG)</f>
        <v>0</v>
      </c>
      <c r="O543">
        <f t="shared" si="32"/>
        <v>0</v>
      </c>
      <c r="P543">
        <f t="shared" si="33"/>
        <v>1</v>
      </c>
    </row>
    <row r="544" spans="3:16" x14ac:dyDescent="0.25">
      <c r="C544" t="str">
        <f>IFERROR(_xlfn.CONCAT(VLOOKUP(B544,Member!A:I,3,0)," ",(VLOOKUP(B544,Member!A:I,4,0))),"")</f>
        <v/>
      </c>
      <c r="L544" s="264">
        <f>Member!A544</f>
        <v>38965</v>
      </c>
      <c r="M544">
        <f>SUMIF(Erfassung2!BD:BD,L544,Erfassung2!BW:BW)</f>
        <v>0</v>
      </c>
      <c r="N544">
        <f>SUMIF(Erfassung2!BD:BD,L544,Erfassung2!BG:BG)</f>
        <v>0</v>
      </c>
      <c r="O544">
        <f t="shared" si="32"/>
        <v>0</v>
      </c>
      <c r="P544">
        <f t="shared" si="33"/>
        <v>1</v>
      </c>
    </row>
    <row r="545" spans="3:16" x14ac:dyDescent="0.25">
      <c r="C545" t="str">
        <f>IFERROR(_xlfn.CONCAT(VLOOKUP(B545,Member!A:I,3,0)," ",(VLOOKUP(B545,Member!A:I,4,0))),"")</f>
        <v/>
      </c>
      <c r="L545" s="264">
        <f>Member!A545</f>
        <v>25865</v>
      </c>
      <c r="M545">
        <f>SUMIF(Erfassung2!BD:BD,L545,Erfassung2!BW:BW)</f>
        <v>0</v>
      </c>
      <c r="N545">
        <f>SUMIF(Erfassung2!BD:BD,L545,Erfassung2!BG:BG)</f>
        <v>0</v>
      </c>
      <c r="O545">
        <f t="shared" si="32"/>
        <v>0</v>
      </c>
      <c r="P545">
        <f t="shared" si="33"/>
        <v>1</v>
      </c>
    </row>
    <row r="546" spans="3:16" x14ac:dyDescent="0.25">
      <c r="C546" t="str">
        <f>IFERROR(_xlfn.CONCAT(VLOOKUP(B546,Member!A:I,3,0)," ",(VLOOKUP(B546,Member!A:I,4,0))),"")</f>
        <v/>
      </c>
      <c r="L546" s="264">
        <f>Member!A546</f>
        <v>7831</v>
      </c>
      <c r="M546">
        <f>SUMIF(Erfassung2!BD:BD,L546,Erfassung2!BW:BW)</f>
        <v>0</v>
      </c>
      <c r="N546">
        <f>SUMIF(Erfassung2!BD:BD,L546,Erfassung2!BG:BG)</f>
        <v>0</v>
      </c>
      <c r="O546">
        <f t="shared" si="32"/>
        <v>0</v>
      </c>
      <c r="P546">
        <f t="shared" si="33"/>
        <v>1</v>
      </c>
    </row>
    <row r="547" spans="3:16" x14ac:dyDescent="0.25">
      <c r="C547" t="str">
        <f>IFERROR(_xlfn.CONCAT(VLOOKUP(B547,Member!A:I,3,0)," ",(VLOOKUP(B547,Member!A:I,4,0))),"")</f>
        <v/>
      </c>
      <c r="L547" s="264">
        <f>Member!A547</f>
        <v>38883</v>
      </c>
      <c r="M547">
        <f>SUMIF(Erfassung2!BD:BD,L547,Erfassung2!BW:BW)</f>
        <v>0</v>
      </c>
      <c r="N547">
        <f>SUMIF(Erfassung2!BD:BD,L547,Erfassung2!BG:BG)</f>
        <v>0</v>
      </c>
      <c r="O547">
        <f t="shared" si="32"/>
        <v>0</v>
      </c>
      <c r="P547">
        <f t="shared" si="33"/>
        <v>1</v>
      </c>
    </row>
    <row r="548" spans="3:16" x14ac:dyDescent="0.25">
      <c r="C548" t="str">
        <f>IFERROR(_xlfn.CONCAT(VLOOKUP(B548,Member!A:I,3,0)," ",(VLOOKUP(B548,Member!A:I,4,0))),"")</f>
        <v/>
      </c>
      <c r="L548" s="264">
        <f>Member!A548</f>
        <v>38025</v>
      </c>
      <c r="M548">
        <f>SUMIF(Erfassung2!BD:BD,L548,Erfassung2!BW:BW)</f>
        <v>0</v>
      </c>
      <c r="N548">
        <f>SUMIF(Erfassung2!BD:BD,L548,Erfassung2!BG:BG)</f>
        <v>0</v>
      </c>
      <c r="O548">
        <f t="shared" si="32"/>
        <v>0</v>
      </c>
      <c r="P548">
        <f t="shared" si="33"/>
        <v>1</v>
      </c>
    </row>
    <row r="549" spans="3:16" x14ac:dyDescent="0.25">
      <c r="C549" t="str">
        <f>IFERROR(_xlfn.CONCAT(VLOOKUP(B549,Member!A:I,3,0)," ",(VLOOKUP(B549,Member!A:I,4,0))),"")</f>
        <v/>
      </c>
      <c r="L549" s="264">
        <f>Member!A549</f>
        <v>38952</v>
      </c>
      <c r="M549">
        <f>SUMIF(Erfassung2!BD:BD,L549,Erfassung2!BW:BW)</f>
        <v>0</v>
      </c>
      <c r="N549">
        <f>SUMIF(Erfassung2!BD:BD,L549,Erfassung2!BG:BG)</f>
        <v>0</v>
      </c>
      <c r="O549">
        <f t="shared" si="32"/>
        <v>0</v>
      </c>
      <c r="P549">
        <f t="shared" si="33"/>
        <v>1</v>
      </c>
    </row>
    <row r="550" spans="3:16" x14ac:dyDescent="0.25">
      <c r="C550" t="str">
        <f>IFERROR(_xlfn.CONCAT(VLOOKUP(B550,Member!A:I,3,0)," ",(VLOOKUP(B550,Member!A:I,4,0))),"")</f>
        <v/>
      </c>
      <c r="L550" s="264">
        <f>Member!A550</f>
        <v>25592</v>
      </c>
      <c r="M550">
        <f>SUMIF(Erfassung2!BD:BD,L550,Erfassung2!BW:BW)</f>
        <v>0</v>
      </c>
      <c r="N550">
        <f>SUMIF(Erfassung2!BD:BD,L550,Erfassung2!BG:BG)</f>
        <v>0</v>
      </c>
      <c r="O550">
        <f t="shared" si="32"/>
        <v>0</v>
      </c>
      <c r="P550">
        <f t="shared" si="33"/>
        <v>1</v>
      </c>
    </row>
    <row r="551" spans="3:16" x14ac:dyDescent="0.25">
      <c r="C551" t="str">
        <f>IFERROR(_xlfn.CONCAT(VLOOKUP(B551,Member!A:I,3,0)," ",(VLOOKUP(B551,Member!A:I,4,0))),"")</f>
        <v/>
      </c>
      <c r="L551" s="264">
        <f>Member!A551</f>
        <v>25949</v>
      </c>
      <c r="M551">
        <f>SUMIF(Erfassung2!BD:BD,L551,Erfassung2!BW:BW)</f>
        <v>0</v>
      </c>
      <c r="N551">
        <f>SUMIF(Erfassung2!BD:BD,L551,Erfassung2!BG:BG)</f>
        <v>0</v>
      </c>
      <c r="O551">
        <f t="shared" si="32"/>
        <v>0</v>
      </c>
      <c r="P551">
        <f t="shared" si="33"/>
        <v>1</v>
      </c>
    </row>
    <row r="552" spans="3:16" x14ac:dyDescent="0.25">
      <c r="C552" t="str">
        <f>IFERROR(_xlfn.CONCAT(VLOOKUP(B552,Member!A:I,3,0)," ",(VLOOKUP(B552,Member!A:I,4,0))),"")</f>
        <v/>
      </c>
      <c r="L552" s="264">
        <f>Member!A552</f>
        <v>25604</v>
      </c>
      <c r="M552">
        <f>SUMIF(Erfassung2!BD:BD,L552,Erfassung2!BW:BW)</f>
        <v>0</v>
      </c>
      <c r="N552">
        <f>SUMIF(Erfassung2!BD:BD,L552,Erfassung2!BG:BG)</f>
        <v>0</v>
      </c>
      <c r="O552">
        <f t="shared" si="32"/>
        <v>0</v>
      </c>
      <c r="P552">
        <f t="shared" si="33"/>
        <v>1</v>
      </c>
    </row>
    <row r="553" spans="3:16" x14ac:dyDescent="0.25">
      <c r="C553" t="str">
        <f>IFERROR(_xlfn.CONCAT(VLOOKUP(B553,Member!A:I,3,0)," ",(VLOOKUP(B553,Member!A:I,4,0))),"")</f>
        <v/>
      </c>
      <c r="L553" s="264">
        <f>Member!A553</f>
        <v>25804</v>
      </c>
      <c r="M553">
        <f>SUMIF(Erfassung2!BD:BD,L553,Erfassung2!BW:BW)</f>
        <v>0</v>
      </c>
      <c r="N553">
        <f>SUMIF(Erfassung2!BD:BD,L553,Erfassung2!BG:BG)</f>
        <v>0</v>
      </c>
      <c r="O553">
        <f t="shared" si="32"/>
        <v>0</v>
      </c>
      <c r="P553">
        <f t="shared" si="33"/>
        <v>1</v>
      </c>
    </row>
    <row r="554" spans="3:16" x14ac:dyDescent="0.25">
      <c r="C554" t="str">
        <f>IFERROR(_xlfn.CONCAT(VLOOKUP(B554,Member!A:I,3,0)," ",(VLOOKUP(B554,Member!A:I,4,0))),"")</f>
        <v/>
      </c>
      <c r="L554" s="264">
        <f>Member!A554</f>
        <v>38803</v>
      </c>
      <c r="M554">
        <f>SUMIF(Erfassung2!BD:BD,L554,Erfassung2!BW:BW)</f>
        <v>0</v>
      </c>
      <c r="N554">
        <f>SUMIF(Erfassung2!BD:BD,L554,Erfassung2!BG:BG)</f>
        <v>0</v>
      </c>
      <c r="O554">
        <f t="shared" si="32"/>
        <v>0</v>
      </c>
      <c r="P554">
        <f t="shared" si="33"/>
        <v>1</v>
      </c>
    </row>
    <row r="555" spans="3:16" x14ac:dyDescent="0.25">
      <c r="C555" t="str">
        <f>IFERROR(_xlfn.CONCAT(VLOOKUP(B555,Member!A:I,3,0)," ",(VLOOKUP(B555,Member!A:I,4,0))),"")</f>
        <v/>
      </c>
      <c r="L555" s="264">
        <f>Member!A555</f>
        <v>38258</v>
      </c>
      <c r="M555">
        <f>SUMIF(Erfassung2!BD:BD,L555,Erfassung2!BW:BW)</f>
        <v>0</v>
      </c>
      <c r="N555">
        <f>SUMIF(Erfassung2!BD:BD,L555,Erfassung2!BG:BG)</f>
        <v>0</v>
      </c>
      <c r="O555">
        <f t="shared" si="32"/>
        <v>0</v>
      </c>
      <c r="P555">
        <f t="shared" si="33"/>
        <v>1</v>
      </c>
    </row>
    <row r="556" spans="3:16" x14ac:dyDescent="0.25">
      <c r="C556" t="str">
        <f>IFERROR(_xlfn.CONCAT(VLOOKUP(B556,Member!A:I,3,0)," ",(VLOOKUP(B556,Member!A:I,4,0))),"")</f>
        <v/>
      </c>
      <c r="L556" s="264">
        <f>Member!A556</f>
        <v>38931</v>
      </c>
      <c r="M556">
        <f>SUMIF(Erfassung2!BD:BD,L556,Erfassung2!BW:BW)</f>
        <v>0</v>
      </c>
      <c r="N556">
        <f>SUMIF(Erfassung2!BD:BD,L556,Erfassung2!BG:BG)</f>
        <v>0</v>
      </c>
      <c r="O556">
        <f t="shared" si="32"/>
        <v>0</v>
      </c>
      <c r="P556">
        <f t="shared" si="33"/>
        <v>1</v>
      </c>
    </row>
    <row r="557" spans="3:16" x14ac:dyDescent="0.25">
      <c r="C557" t="str">
        <f>IFERROR(_xlfn.CONCAT(VLOOKUP(B557,Member!A:I,3,0)," ",(VLOOKUP(B557,Member!A:I,4,0))),"")</f>
        <v/>
      </c>
      <c r="L557" s="264">
        <f>Member!A557</f>
        <v>25751</v>
      </c>
      <c r="M557">
        <f>SUMIF(Erfassung2!BD:BD,L557,Erfassung2!BW:BW)</f>
        <v>0</v>
      </c>
      <c r="N557">
        <f>SUMIF(Erfassung2!BD:BD,L557,Erfassung2!BG:BG)</f>
        <v>0</v>
      </c>
      <c r="O557">
        <f t="shared" si="32"/>
        <v>0</v>
      </c>
      <c r="P557">
        <f t="shared" si="33"/>
        <v>1</v>
      </c>
    </row>
    <row r="558" spans="3:16" x14ac:dyDescent="0.25">
      <c r="C558" t="str">
        <f>IFERROR(_xlfn.CONCAT(VLOOKUP(B558,Member!A:I,3,0)," ",(VLOOKUP(B558,Member!A:I,4,0))),"")</f>
        <v/>
      </c>
      <c r="L558" s="264">
        <f>Member!A558</f>
        <v>7903</v>
      </c>
      <c r="M558">
        <f>SUMIF(Erfassung2!BD:BD,L558,Erfassung2!BW:BW)</f>
        <v>0</v>
      </c>
      <c r="N558">
        <f>SUMIF(Erfassung2!BD:BD,L558,Erfassung2!BG:BG)</f>
        <v>0</v>
      </c>
      <c r="O558">
        <f t="shared" si="32"/>
        <v>0</v>
      </c>
      <c r="P558">
        <f t="shared" si="33"/>
        <v>1</v>
      </c>
    </row>
    <row r="559" spans="3:16" x14ac:dyDescent="0.25">
      <c r="C559" t="str">
        <f>IFERROR(_xlfn.CONCAT(VLOOKUP(B559,Member!A:I,3,0)," ",(VLOOKUP(B559,Member!A:I,4,0))),"")</f>
        <v/>
      </c>
      <c r="L559" s="264">
        <f>Member!A559</f>
        <v>16170</v>
      </c>
      <c r="M559">
        <f>SUMIF(Erfassung2!BD:BD,L559,Erfassung2!BW:BW)</f>
        <v>0</v>
      </c>
      <c r="N559">
        <f>SUMIF(Erfassung2!BD:BD,L559,Erfassung2!BG:BG)</f>
        <v>0</v>
      </c>
      <c r="O559">
        <f t="shared" si="32"/>
        <v>0</v>
      </c>
      <c r="P559">
        <f t="shared" si="33"/>
        <v>1</v>
      </c>
    </row>
    <row r="560" spans="3:16" x14ac:dyDescent="0.25">
      <c r="C560" t="str">
        <f>IFERROR(_xlfn.CONCAT(VLOOKUP(B560,Member!A:I,3,0)," ",(VLOOKUP(B560,Member!A:I,4,0))),"")</f>
        <v/>
      </c>
      <c r="L560" s="264">
        <f>Member!A560</f>
        <v>7889</v>
      </c>
      <c r="M560">
        <f>SUMIF(Erfassung2!BD:BD,L560,Erfassung2!BW:BW)</f>
        <v>0</v>
      </c>
      <c r="N560">
        <f>SUMIF(Erfassung2!BD:BD,L560,Erfassung2!BG:BG)</f>
        <v>0</v>
      </c>
      <c r="O560">
        <f t="shared" si="32"/>
        <v>0</v>
      </c>
      <c r="P560">
        <f t="shared" si="33"/>
        <v>1</v>
      </c>
    </row>
    <row r="561" spans="3:16" x14ac:dyDescent="0.25">
      <c r="C561" t="str">
        <f>IFERROR(_xlfn.CONCAT(VLOOKUP(B561,Member!A:I,3,0)," ",(VLOOKUP(B561,Member!A:I,4,0))),"")</f>
        <v/>
      </c>
      <c r="L561" s="264">
        <f>Member!A561</f>
        <v>7900</v>
      </c>
      <c r="M561">
        <f>SUMIF(Erfassung2!BD:BD,L561,Erfassung2!BW:BW)</f>
        <v>0</v>
      </c>
      <c r="N561">
        <f>SUMIF(Erfassung2!BD:BD,L561,Erfassung2!BG:BG)</f>
        <v>0</v>
      </c>
      <c r="O561">
        <f t="shared" si="32"/>
        <v>0</v>
      </c>
      <c r="P561">
        <f t="shared" si="33"/>
        <v>1</v>
      </c>
    </row>
    <row r="562" spans="3:16" x14ac:dyDescent="0.25">
      <c r="C562" t="str">
        <f>IFERROR(_xlfn.CONCAT(VLOOKUP(B562,Member!A:I,3,0)," ",(VLOOKUP(B562,Member!A:I,4,0))),"")</f>
        <v/>
      </c>
      <c r="L562" s="264">
        <f>Member!A562</f>
        <v>13855</v>
      </c>
      <c r="M562">
        <f>SUMIF(Erfassung2!BD:BD,L562,Erfassung2!BW:BW)</f>
        <v>0</v>
      </c>
      <c r="N562">
        <f>SUMIF(Erfassung2!BD:BD,L562,Erfassung2!BG:BG)</f>
        <v>0</v>
      </c>
      <c r="O562">
        <f t="shared" si="32"/>
        <v>0</v>
      </c>
      <c r="P562">
        <f t="shared" si="33"/>
        <v>1</v>
      </c>
    </row>
    <row r="563" spans="3:16" x14ac:dyDescent="0.25">
      <c r="C563" t="str">
        <f>IFERROR(_xlfn.CONCAT(VLOOKUP(B563,Member!A:I,3,0)," ",(VLOOKUP(B563,Member!A:I,4,0))),"")</f>
        <v/>
      </c>
      <c r="L563" s="264">
        <f>Member!A563</f>
        <v>25381</v>
      </c>
      <c r="M563">
        <f>SUMIF(Erfassung2!BD:BD,L563,Erfassung2!BW:BW)</f>
        <v>0</v>
      </c>
      <c r="N563">
        <f>SUMIF(Erfassung2!BD:BD,L563,Erfassung2!BG:BG)</f>
        <v>0</v>
      </c>
      <c r="O563">
        <f t="shared" si="32"/>
        <v>0</v>
      </c>
      <c r="P563">
        <f t="shared" si="33"/>
        <v>1</v>
      </c>
    </row>
    <row r="564" spans="3:16" x14ac:dyDescent="0.25">
      <c r="C564" t="str">
        <f>IFERROR(_xlfn.CONCAT(VLOOKUP(B564,Member!A:I,3,0)," ",(VLOOKUP(B564,Member!A:I,4,0))),"")</f>
        <v/>
      </c>
      <c r="L564" s="264">
        <f>Member!A564</f>
        <v>38553</v>
      </c>
      <c r="M564">
        <f>SUMIF(Erfassung2!BD:BD,L564,Erfassung2!BW:BW)</f>
        <v>0</v>
      </c>
      <c r="N564">
        <f>SUMIF(Erfassung2!BD:BD,L564,Erfassung2!BG:BG)</f>
        <v>0</v>
      </c>
      <c r="O564">
        <f t="shared" si="32"/>
        <v>0</v>
      </c>
      <c r="P564">
        <f t="shared" si="33"/>
        <v>1</v>
      </c>
    </row>
    <row r="565" spans="3:16" x14ac:dyDescent="0.25">
      <c r="C565" t="str">
        <f>IFERROR(_xlfn.CONCAT(VLOOKUP(B565,Member!A:I,3,0)," ",(VLOOKUP(B565,Member!A:I,4,0))),"")</f>
        <v/>
      </c>
      <c r="L565" s="264">
        <f>Member!A565</f>
        <v>38045</v>
      </c>
      <c r="M565">
        <f>SUMIF(Erfassung2!BD:BD,L565,Erfassung2!BW:BW)</f>
        <v>0</v>
      </c>
      <c r="N565">
        <f>SUMIF(Erfassung2!BD:BD,L565,Erfassung2!BG:BG)</f>
        <v>0</v>
      </c>
      <c r="O565">
        <f t="shared" si="32"/>
        <v>0</v>
      </c>
      <c r="P565">
        <f t="shared" si="33"/>
        <v>1</v>
      </c>
    </row>
    <row r="566" spans="3:16" x14ac:dyDescent="0.25">
      <c r="C566" t="str">
        <f>IFERROR(_xlfn.CONCAT(VLOOKUP(B566,Member!A:I,3,0)," ",(VLOOKUP(B566,Member!A:I,4,0))),"")</f>
        <v/>
      </c>
      <c r="L566" s="264">
        <f>Member!A566</f>
        <v>7445</v>
      </c>
      <c r="M566">
        <f>SUMIF(Erfassung2!BD:BD,L566,Erfassung2!BW:BW)</f>
        <v>0</v>
      </c>
      <c r="N566">
        <f>SUMIF(Erfassung2!BD:BD,L566,Erfassung2!BG:BG)</f>
        <v>0</v>
      </c>
      <c r="O566">
        <f t="shared" si="32"/>
        <v>0</v>
      </c>
      <c r="P566">
        <f t="shared" si="33"/>
        <v>1</v>
      </c>
    </row>
    <row r="567" spans="3:16" x14ac:dyDescent="0.25">
      <c r="C567" t="str">
        <f>IFERROR(_xlfn.CONCAT(VLOOKUP(B567,Member!A:I,3,0)," ",(VLOOKUP(B567,Member!A:I,4,0))),"")</f>
        <v/>
      </c>
      <c r="L567" s="264">
        <f>Member!A567</f>
        <v>8843</v>
      </c>
      <c r="M567">
        <f>SUMIF(Erfassung2!BD:BD,L567,Erfassung2!BW:BW)</f>
        <v>0</v>
      </c>
      <c r="N567">
        <f>SUMIF(Erfassung2!BD:BD,L567,Erfassung2!BG:BG)</f>
        <v>0</v>
      </c>
      <c r="O567">
        <f t="shared" si="32"/>
        <v>0</v>
      </c>
      <c r="P567">
        <f t="shared" si="33"/>
        <v>1</v>
      </c>
    </row>
    <row r="568" spans="3:16" x14ac:dyDescent="0.25">
      <c r="C568" t="str">
        <f>IFERROR(_xlfn.CONCAT(VLOOKUP(B568,Member!A:I,3,0)," ",(VLOOKUP(B568,Member!A:I,4,0))),"")</f>
        <v/>
      </c>
      <c r="L568" s="264">
        <f>Member!A568</f>
        <v>7827</v>
      </c>
      <c r="M568">
        <f>SUMIF(Erfassung2!BD:BD,L568,Erfassung2!BW:BW)</f>
        <v>0</v>
      </c>
      <c r="N568">
        <f>SUMIF(Erfassung2!BD:BD,L568,Erfassung2!BG:BG)</f>
        <v>0</v>
      </c>
      <c r="O568">
        <f t="shared" si="32"/>
        <v>0</v>
      </c>
      <c r="P568">
        <f t="shared" si="33"/>
        <v>1</v>
      </c>
    </row>
    <row r="569" spans="3:16" x14ac:dyDescent="0.25">
      <c r="C569" t="str">
        <f>IFERROR(_xlfn.CONCAT(VLOOKUP(B569,Member!A:I,3,0)," ",(VLOOKUP(B569,Member!A:I,4,0))),"")</f>
        <v/>
      </c>
      <c r="L569" s="264">
        <f>Member!A569</f>
        <v>34400</v>
      </c>
      <c r="M569">
        <f>SUMIF(Erfassung2!BD:BD,L569,Erfassung2!BW:BW)</f>
        <v>0</v>
      </c>
      <c r="N569">
        <f>SUMIF(Erfassung2!BD:BD,L569,Erfassung2!BG:BG)</f>
        <v>0</v>
      </c>
      <c r="O569">
        <f t="shared" si="32"/>
        <v>0</v>
      </c>
      <c r="P569">
        <f t="shared" si="33"/>
        <v>1</v>
      </c>
    </row>
    <row r="570" spans="3:16" x14ac:dyDescent="0.25">
      <c r="C570" t="str">
        <f>IFERROR(_xlfn.CONCAT(VLOOKUP(B570,Member!A:I,3,0)," ",(VLOOKUP(B570,Member!A:I,4,0))),"")</f>
        <v/>
      </c>
      <c r="L570" s="264">
        <f>Member!A570</f>
        <v>27004</v>
      </c>
      <c r="M570">
        <f>SUMIF(Erfassung2!BD:BD,L570,Erfassung2!BW:BW)</f>
        <v>0</v>
      </c>
      <c r="N570">
        <f>SUMIF(Erfassung2!BD:BD,L570,Erfassung2!BG:BG)</f>
        <v>0</v>
      </c>
      <c r="O570">
        <f t="shared" si="32"/>
        <v>0</v>
      </c>
      <c r="P570">
        <f t="shared" si="33"/>
        <v>1</v>
      </c>
    </row>
    <row r="571" spans="3:16" x14ac:dyDescent="0.25">
      <c r="C571" t="str">
        <f>IFERROR(_xlfn.CONCAT(VLOOKUP(B571,Member!A:I,3,0)," ",(VLOOKUP(B571,Member!A:I,4,0))),"")</f>
        <v/>
      </c>
      <c r="L571" s="264">
        <f>Member!A571</f>
        <v>35141</v>
      </c>
      <c r="M571">
        <f>SUMIF(Erfassung2!BD:BD,L571,Erfassung2!BW:BW)</f>
        <v>0</v>
      </c>
      <c r="N571">
        <f>SUMIF(Erfassung2!BD:BD,L571,Erfassung2!BG:BG)</f>
        <v>0</v>
      </c>
      <c r="O571">
        <f t="shared" si="32"/>
        <v>0</v>
      </c>
      <c r="P571">
        <f t="shared" si="33"/>
        <v>1</v>
      </c>
    </row>
    <row r="572" spans="3:16" x14ac:dyDescent="0.25">
      <c r="C572" t="str">
        <f>IFERROR(_xlfn.CONCAT(VLOOKUP(B572,Member!A:I,3,0)," ",(VLOOKUP(B572,Member!A:I,4,0))),"")</f>
        <v/>
      </c>
      <c r="L572" s="264">
        <f>Member!A572</f>
        <v>38740</v>
      </c>
      <c r="M572">
        <f>SUMIF(Erfassung2!BD:BD,L572,Erfassung2!BW:BW)</f>
        <v>0</v>
      </c>
      <c r="N572">
        <f>SUMIF(Erfassung2!BD:BD,L572,Erfassung2!BG:BG)</f>
        <v>0</v>
      </c>
      <c r="O572">
        <f t="shared" si="32"/>
        <v>0</v>
      </c>
      <c r="P572">
        <f t="shared" si="33"/>
        <v>1</v>
      </c>
    </row>
    <row r="573" spans="3:16" x14ac:dyDescent="0.25">
      <c r="C573" t="str">
        <f>IFERROR(_xlfn.CONCAT(VLOOKUP(B573,Member!A:I,3,0)," ",(VLOOKUP(B573,Member!A:I,4,0))),"")</f>
        <v/>
      </c>
      <c r="L573" s="264">
        <f>Member!A573</f>
        <v>16796</v>
      </c>
      <c r="M573">
        <f>SUMIF(Erfassung2!BD:BD,L573,Erfassung2!BW:BW)</f>
        <v>0</v>
      </c>
      <c r="N573">
        <f>SUMIF(Erfassung2!BD:BD,L573,Erfassung2!BG:BG)</f>
        <v>0</v>
      </c>
      <c r="O573">
        <f t="shared" si="32"/>
        <v>0</v>
      </c>
      <c r="P573">
        <f t="shared" si="33"/>
        <v>1</v>
      </c>
    </row>
    <row r="574" spans="3:16" x14ac:dyDescent="0.25">
      <c r="C574" t="str">
        <f>IFERROR(_xlfn.CONCAT(VLOOKUP(B574,Member!A:I,3,0)," ",(VLOOKUP(B574,Member!A:I,4,0))),"")</f>
        <v/>
      </c>
      <c r="L574" s="264">
        <f>Member!A574</f>
        <v>7868</v>
      </c>
      <c r="M574">
        <f>SUMIF(Erfassung2!BD:BD,L574,Erfassung2!BW:BW)</f>
        <v>0</v>
      </c>
      <c r="N574">
        <f>SUMIF(Erfassung2!BD:BD,L574,Erfassung2!BG:BG)</f>
        <v>0</v>
      </c>
      <c r="O574">
        <f t="shared" si="32"/>
        <v>0</v>
      </c>
      <c r="P574">
        <f t="shared" si="33"/>
        <v>1</v>
      </c>
    </row>
    <row r="575" spans="3:16" x14ac:dyDescent="0.25">
      <c r="C575" t="str">
        <f>IFERROR(_xlfn.CONCAT(VLOOKUP(B575,Member!A:I,3,0)," ",(VLOOKUP(B575,Member!A:I,4,0))),"")</f>
        <v/>
      </c>
      <c r="L575" s="264">
        <f>Member!A575</f>
        <v>16386</v>
      </c>
      <c r="M575">
        <f>SUMIF(Erfassung2!BD:BD,L575,Erfassung2!BW:BW)</f>
        <v>0</v>
      </c>
      <c r="N575">
        <f>SUMIF(Erfassung2!BD:BD,L575,Erfassung2!BG:BG)</f>
        <v>0</v>
      </c>
      <c r="O575">
        <f t="shared" si="32"/>
        <v>0</v>
      </c>
      <c r="P575">
        <f t="shared" si="33"/>
        <v>1</v>
      </c>
    </row>
    <row r="576" spans="3:16" x14ac:dyDescent="0.25">
      <c r="C576" t="str">
        <f>IFERROR(_xlfn.CONCAT(VLOOKUP(B576,Member!A:I,3,0)," ",(VLOOKUP(B576,Member!A:I,4,0))),"")</f>
        <v/>
      </c>
      <c r="L576" s="264">
        <f>Member!A576</f>
        <v>18802</v>
      </c>
      <c r="M576">
        <f>SUMIF(Erfassung2!BD:BD,L576,Erfassung2!BW:BW)</f>
        <v>0</v>
      </c>
      <c r="N576">
        <f>SUMIF(Erfassung2!BD:BD,L576,Erfassung2!BG:BG)</f>
        <v>0</v>
      </c>
      <c r="O576">
        <f t="shared" si="32"/>
        <v>0</v>
      </c>
      <c r="P576">
        <f t="shared" si="33"/>
        <v>1</v>
      </c>
    </row>
    <row r="577" spans="3:16" x14ac:dyDescent="0.25">
      <c r="C577" t="str">
        <f>IFERROR(_xlfn.CONCAT(VLOOKUP(B577,Member!A:I,3,0)," ",(VLOOKUP(B577,Member!A:I,4,0))),"")</f>
        <v/>
      </c>
      <c r="L577" s="264">
        <f>Member!A577</f>
        <v>38226</v>
      </c>
      <c r="M577">
        <f>SUMIF(Erfassung2!BD:BD,L577,Erfassung2!BW:BW)</f>
        <v>0</v>
      </c>
      <c r="N577">
        <f>SUMIF(Erfassung2!BD:BD,L577,Erfassung2!BG:BG)</f>
        <v>0</v>
      </c>
      <c r="O577">
        <f t="shared" si="32"/>
        <v>0</v>
      </c>
      <c r="P577">
        <f t="shared" si="33"/>
        <v>1</v>
      </c>
    </row>
    <row r="578" spans="3:16" x14ac:dyDescent="0.25">
      <c r="C578" t="str">
        <f>IFERROR(_xlfn.CONCAT(VLOOKUP(B578,Member!A:I,3,0)," ",(VLOOKUP(B578,Member!A:I,4,0))),"")</f>
        <v/>
      </c>
      <c r="L578" s="264">
        <f>Member!A578</f>
        <v>18530</v>
      </c>
      <c r="M578">
        <f>SUMIF(Erfassung2!BD:BD,L578,Erfassung2!BW:BW)</f>
        <v>0</v>
      </c>
      <c r="N578">
        <f>SUMIF(Erfassung2!BD:BD,L578,Erfassung2!BG:BG)</f>
        <v>0</v>
      </c>
      <c r="O578">
        <f t="shared" si="32"/>
        <v>0</v>
      </c>
      <c r="P578">
        <f t="shared" si="33"/>
        <v>1</v>
      </c>
    </row>
    <row r="579" spans="3:16" x14ac:dyDescent="0.25">
      <c r="C579" t="str">
        <f>IFERROR(_xlfn.CONCAT(VLOOKUP(B579,Member!A:I,3,0)," ",(VLOOKUP(B579,Member!A:I,4,0))),"")</f>
        <v/>
      </c>
      <c r="L579" s="264">
        <f>Member!A579</f>
        <v>7869</v>
      </c>
      <c r="M579">
        <f>SUMIF(Erfassung2!BD:BD,L579,Erfassung2!BW:BW)</f>
        <v>0</v>
      </c>
      <c r="N579">
        <f>SUMIF(Erfassung2!BD:BD,L579,Erfassung2!BG:BG)</f>
        <v>0</v>
      </c>
      <c r="O579">
        <f t="shared" ref="O579:O642" si="34">IF(N579=0,0,M579/N579-ROW()/1000000000)</f>
        <v>0</v>
      </c>
      <c r="P579">
        <f t="shared" ref="P579:P642" si="35">RANK(O579,O:O)</f>
        <v>1</v>
      </c>
    </row>
    <row r="580" spans="3:16" x14ac:dyDescent="0.25">
      <c r="C580" t="str">
        <f>IFERROR(_xlfn.CONCAT(VLOOKUP(B580,Member!A:I,3,0)," ",(VLOOKUP(B580,Member!A:I,4,0))),"")</f>
        <v/>
      </c>
      <c r="L580" s="264">
        <f>Member!A580</f>
        <v>38230</v>
      </c>
      <c r="M580">
        <f>SUMIF(Erfassung2!BD:BD,L580,Erfassung2!BW:BW)</f>
        <v>0</v>
      </c>
      <c r="N580">
        <f>SUMIF(Erfassung2!BD:BD,L580,Erfassung2!BG:BG)</f>
        <v>0</v>
      </c>
      <c r="O580">
        <f t="shared" si="34"/>
        <v>0</v>
      </c>
      <c r="P580">
        <f t="shared" si="35"/>
        <v>1</v>
      </c>
    </row>
    <row r="581" spans="3:16" x14ac:dyDescent="0.25">
      <c r="C581" t="str">
        <f>IFERROR(_xlfn.CONCAT(VLOOKUP(B581,Member!A:I,3,0)," ",(VLOOKUP(B581,Member!A:I,4,0))),"")</f>
        <v/>
      </c>
      <c r="L581" s="264">
        <f>Member!A581</f>
        <v>7836</v>
      </c>
      <c r="M581">
        <f>SUMIF(Erfassung2!BD:BD,L581,Erfassung2!BW:BW)</f>
        <v>0</v>
      </c>
      <c r="N581">
        <f>SUMIF(Erfassung2!BD:BD,L581,Erfassung2!BG:BG)</f>
        <v>0</v>
      </c>
      <c r="O581">
        <f t="shared" si="34"/>
        <v>0</v>
      </c>
      <c r="P581">
        <f t="shared" si="35"/>
        <v>1</v>
      </c>
    </row>
    <row r="582" spans="3:16" x14ac:dyDescent="0.25">
      <c r="C582" t="str">
        <f>IFERROR(_xlfn.CONCAT(VLOOKUP(B582,Member!A:I,3,0)," ",(VLOOKUP(B582,Member!A:I,4,0))),"")</f>
        <v/>
      </c>
      <c r="L582" s="264">
        <f>Member!A582</f>
        <v>7647</v>
      </c>
      <c r="M582">
        <f>SUMIF(Erfassung2!BD:BD,L582,Erfassung2!BW:BW)</f>
        <v>0</v>
      </c>
      <c r="N582">
        <f>SUMIF(Erfassung2!BD:BD,L582,Erfassung2!BG:BG)</f>
        <v>0</v>
      </c>
      <c r="O582">
        <f t="shared" si="34"/>
        <v>0</v>
      </c>
      <c r="P582">
        <f t="shared" si="35"/>
        <v>1</v>
      </c>
    </row>
    <row r="583" spans="3:16" x14ac:dyDescent="0.25">
      <c r="C583" t="str">
        <f>IFERROR(_xlfn.CONCAT(VLOOKUP(B583,Member!A:I,3,0)," ",(VLOOKUP(B583,Member!A:I,4,0))),"")</f>
        <v/>
      </c>
      <c r="L583" s="264">
        <f>Member!A583</f>
        <v>25788</v>
      </c>
      <c r="M583">
        <f>SUMIF(Erfassung2!BD:BD,L583,Erfassung2!BW:BW)</f>
        <v>0</v>
      </c>
      <c r="N583">
        <f>SUMIF(Erfassung2!BD:BD,L583,Erfassung2!BG:BG)</f>
        <v>0</v>
      </c>
      <c r="O583">
        <f t="shared" si="34"/>
        <v>0</v>
      </c>
      <c r="P583">
        <f t="shared" si="35"/>
        <v>1</v>
      </c>
    </row>
    <row r="584" spans="3:16" x14ac:dyDescent="0.25">
      <c r="C584" t="str">
        <f>IFERROR(_xlfn.CONCAT(VLOOKUP(B584,Member!A:I,3,0)," ",(VLOOKUP(B584,Member!A:I,4,0))),"")</f>
        <v/>
      </c>
      <c r="L584" s="264">
        <f>Member!A584</f>
        <v>38066</v>
      </c>
      <c r="M584">
        <f>SUMIF(Erfassung2!BD:BD,L584,Erfassung2!BW:BW)</f>
        <v>0</v>
      </c>
      <c r="N584">
        <f>SUMIF(Erfassung2!BD:BD,L584,Erfassung2!BG:BG)</f>
        <v>0</v>
      </c>
      <c r="O584">
        <f t="shared" si="34"/>
        <v>0</v>
      </c>
      <c r="P584">
        <f t="shared" si="35"/>
        <v>1</v>
      </c>
    </row>
    <row r="585" spans="3:16" x14ac:dyDescent="0.25">
      <c r="C585" t="str">
        <f>IFERROR(_xlfn.CONCAT(VLOOKUP(B585,Member!A:I,3,0)," ",(VLOOKUP(B585,Member!A:I,4,0))),"")</f>
        <v/>
      </c>
      <c r="L585" s="264">
        <f>Member!A585</f>
        <v>16749</v>
      </c>
      <c r="M585">
        <f>SUMIF(Erfassung2!BD:BD,L585,Erfassung2!BW:BW)</f>
        <v>0</v>
      </c>
      <c r="N585">
        <f>SUMIF(Erfassung2!BD:BD,L585,Erfassung2!BG:BG)</f>
        <v>0</v>
      </c>
      <c r="O585">
        <f t="shared" si="34"/>
        <v>0</v>
      </c>
      <c r="P585">
        <f t="shared" si="35"/>
        <v>1</v>
      </c>
    </row>
    <row r="586" spans="3:16" x14ac:dyDescent="0.25">
      <c r="C586" t="str">
        <f>IFERROR(_xlfn.CONCAT(VLOOKUP(B586,Member!A:I,3,0)," ",(VLOOKUP(B586,Member!A:I,4,0))),"")</f>
        <v/>
      </c>
      <c r="L586" s="264">
        <f>Member!A586</f>
        <v>38193</v>
      </c>
      <c r="M586">
        <f>SUMIF(Erfassung2!BD:BD,L586,Erfassung2!BW:BW)</f>
        <v>0</v>
      </c>
      <c r="N586">
        <f>SUMIF(Erfassung2!BD:BD,L586,Erfassung2!BG:BG)</f>
        <v>0</v>
      </c>
      <c r="O586">
        <f t="shared" si="34"/>
        <v>0</v>
      </c>
      <c r="P586">
        <f t="shared" si="35"/>
        <v>1</v>
      </c>
    </row>
    <row r="587" spans="3:16" x14ac:dyDescent="0.25">
      <c r="C587" t="str">
        <f>IFERROR(_xlfn.CONCAT(VLOOKUP(B587,Member!A:I,3,0)," ",(VLOOKUP(B587,Member!A:I,4,0))),"")</f>
        <v/>
      </c>
      <c r="L587" s="264">
        <f>Member!A587</f>
        <v>25649</v>
      </c>
      <c r="M587">
        <f>SUMIF(Erfassung2!BD:BD,L587,Erfassung2!BW:BW)</f>
        <v>0</v>
      </c>
      <c r="N587">
        <f>SUMIF(Erfassung2!BD:BD,L587,Erfassung2!BG:BG)</f>
        <v>0</v>
      </c>
      <c r="O587">
        <f t="shared" si="34"/>
        <v>0</v>
      </c>
      <c r="P587">
        <f t="shared" si="35"/>
        <v>1</v>
      </c>
    </row>
    <row r="588" spans="3:16" x14ac:dyDescent="0.25">
      <c r="C588" t="str">
        <f>IFERROR(_xlfn.CONCAT(VLOOKUP(B588,Member!A:I,3,0)," ",(VLOOKUP(B588,Member!A:I,4,0))),"")</f>
        <v/>
      </c>
      <c r="L588" s="264">
        <f>Member!A588</f>
        <v>38065</v>
      </c>
      <c r="M588">
        <f>SUMIF(Erfassung2!BD:BD,L588,Erfassung2!BW:BW)</f>
        <v>0</v>
      </c>
      <c r="N588">
        <f>SUMIF(Erfassung2!BD:BD,L588,Erfassung2!BG:BG)</f>
        <v>0</v>
      </c>
      <c r="O588">
        <f t="shared" si="34"/>
        <v>0</v>
      </c>
      <c r="P588">
        <f t="shared" si="35"/>
        <v>1</v>
      </c>
    </row>
    <row r="589" spans="3:16" x14ac:dyDescent="0.25">
      <c r="C589" t="str">
        <f>IFERROR(_xlfn.CONCAT(VLOOKUP(B589,Member!A:I,3,0)," ",(VLOOKUP(B589,Member!A:I,4,0))),"")</f>
        <v/>
      </c>
      <c r="L589" s="264">
        <f>Member!A589</f>
        <v>7314</v>
      </c>
      <c r="M589">
        <f>SUMIF(Erfassung2!BD:BD,L589,Erfassung2!BW:BW)</f>
        <v>0</v>
      </c>
      <c r="N589">
        <f>SUMIF(Erfassung2!BD:BD,L589,Erfassung2!BG:BG)</f>
        <v>0</v>
      </c>
      <c r="O589">
        <f t="shared" si="34"/>
        <v>0</v>
      </c>
      <c r="P589">
        <f t="shared" si="35"/>
        <v>1</v>
      </c>
    </row>
    <row r="590" spans="3:16" x14ac:dyDescent="0.25">
      <c r="C590" t="str">
        <f>IFERROR(_xlfn.CONCAT(VLOOKUP(B590,Member!A:I,3,0)," ",(VLOOKUP(B590,Member!A:I,4,0))),"")</f>
        <v/>
      </c>
      <c r="L590" s="264">
        <f>Member!A590</f>
        <v>25822</v>
      </c>
      <c r="M590">
        <f>SUMIF(Erfassung2!BD:BD,L590,Erfassung2!BW:BW)</f>
        <v>0</v>
      </c>
      <c r="N590">
        <f>SUMIF(Erfassung2!BD:BD,L590,Erfassung2!BG:BG)</f>
        <v>0</v>
      </c>
      <c r="O590">
        <f t="shared" si="34"/>
        <v>0</v>
      </c>
      <c r="P590">
        <f t="shared" si="35"/>
        <v>1</v>
      </c>
    </row>
    <row r="591" spans="3:16" x14ac:dyDescent="0.25">
      <c r="C591" t="str">
        <f>IFERROR(_xlfn.CONCAT(VLOOKUP(B591,Member!A:I,3,0)," ",(VLOOKUP(B591,Member!A:I,4,0))),"")</f>
        <v/>
      </c>
      <c r="L591" s="264">
        <f>Member!A591</f>
        <v>38218</v>
      </c>
      <c r="M591">
        <f>SUMIF(Erfassung2!BD:BD,L591,Erfassung2!BW:BW)</f>
        <v>0</v>
      </c>
      <c r="N591">
        <f>SUMIF(Erfassung2!BD:BD,L591,Erfassung2!BG:BG)</f>
        <v>0</v>
      </c>
      <c r="O591">
        <f t="shared" si="34"/>
        <v>0</v>
      </c>
      <c r="P591">
        <f t="shared" si="35"/>
        <v>1</v>
      </c>
    </row>
    <row r="592" spans="3:16" x14ac:dyDescent="0.25">
      <c r="C592" t="str">
        <f>IFERROR(_xlfn.CONCAT(VLOOKUP(B592,Member!A:I,3,0)," ",(VLOOKUP(B592,Member!A:I,4,0))),"")</f>
        <v/>
      </c>
      <c r="L592" s="264">
        <f>Member!A592</f>
        <v>7309</v>
      </c>
      <c r="M592">
        <f>SUMIF(Erfassung2!BD:BD,L592,Erfassung2!BW:BW)</f>
        <v>0</v>
      </c>
      <c r="N592">
        <f>SUMIF(Erfassung2!BD:BD,L592,Erfassung2!BG:BG)</f>
        <v>0</v>
      </c>
      <c r="O592">
        <f t="shared" si="34"/>
        <v>0</v>
      </c>
      <c r="P592">
        <f t="shared" si="35"/>
        <v>1</v>
      </c>
    </row>
    <row r="593" spans="3:16" x14ac:dyDescent="0.25">
      <c r="C593" t="str">
        <f>IFERROR(_xlfn.CONCAT(VLOOKUP(B593,Member!A:I,3,0)," ",(VLOOKUP(B593,Member!A:I,4,0))),"")</f>
        <v/>
      </c>
      <c r="L593" s="264">
        <f>Member!A593</f>
        <v>38510</v>
      </c>
      <c r="M593">
        <f>SUMIF(Erfassung2!BD:BD,L593,Erfassung2!BW:BW)</f>
        <v>0</v>
      </c>
      <c r="N593">
        <f>SUMIF(Erfassung2!BD:BD,L593,Erfassung2!BG:BG)</f>
        <v>0</v>
      </c>
      <c r="O593">
        <f t="shared" si="34"/>
        <v>0</v>
      </c>
      <c r="P593">
        <f t="shared" si="35"/>
        <v>1</v>
      </c>
    </row>
    <row r="594" spans="3:16" x14ac:dyDescent="0.25">
      <c r="C594" t="str">
        <f>IFERROR(_xlfn.CONCAT(VLOOKUP(B594,Member!A:I,3,0)," ",(VLOOKUP(B594,Member!A:I,4,0))),"")</f>
        <v/>
      </c>
      <c r="L594" s="264">
        <f>Member!A594</f>
        <v>7322</v>
      </c>
      <c r="M594">
        <f>SUMIF(Erfassung2!BD:BD,L594,Erfassung2!BW:BW)</f>
        <v>0</v>
      </c>
      <c r="N594">
        <f>SUMIF(Erfassung2!BD:BD,L594,Erfassung2!BG:BG)</f>
        <v>0</v>
      </c>
      <c r="O594">
        <f t="shared" si="34"/>
        <v>0</v>
      </c>
      <c r="P594">
        <f t="shared" si="35"/>
        <v>1</v>
      </c>
    </row>
    <row r="595" spans="3:16" x14ac:dyDescent="0.25">
      <c r="C595" t="str">
        <f>IFERROR(_xlfn.CONCAT(VLOOKUP(B595,Member!A:I,3,0)," ",(VLOOKUP(B595,Member!A:I,4,0))),"")</f>
        <v/>
      </c>
      <c r="L595" s="264">
        <f>Member!A595</f>
        <v>38316</v>
      </c>
      <c r="M595">
        <f>SUMIF(Erfassung2!BD:BD,L595,Erfassung2!BW:BW)</f>
        <v>0</v>
      </c>
      <c r="N595">
        <f>SUMIF(Erfassung2!BD:BD,L595,Erfassung2!BG:BG)</f>
        <v>0</v>
      </c>
      <c r="O595">
        <f t="shared" si="34"/>
        <v>0</v>
      </c>
      <c r="P595">
        <f t="shared" si="35"/>
        <v>1</v>
      </c>
    </row>
    <row r="596" spans="3:16" x14ac:dyDescent="0.25">
      <c r="C596" t="str">
        <f>IFERROR(_xlfn.CONCAT(VLOOKUP(B596,Member!A:I,3,0)," ",(VLOOKUP(B596,Member!A:I,4,0))),"")</f>
        <v/>
      </c>
      <c r="L596" s="264">
        <f>Member!A596</f>
        <v>25166</v>
      </c>
      <c r="M596">
        <f>SUMIF(Erfassung2!BD:BD,L596,Erfassung2!BW:BW)</f>
        <v>0</v>
      </c>
      <c r="N596">
        <f>SUMIF(Erfassung2!BD:BD,L596,Erfassung2!BG:BG)</f>
        <v>0</v>
      </c>
      <c r="O596">
        <f t="shared" si="34"/>
        <v>0</v>
      </c>
      <c r="P596">
        <f t="shared" si="35"/>
        <v>1</v>
      </c>
    </row>
    <row r="597" spans="3:16" x14ac:dyDescent="0.25">
      <c r="C597" t="str">
        <f>IFERROR(_xlfn.CONCAT(VLOOKUP(B597,Member!A:I,3,0)," ",(VLOOKUP(B597,Member!A:I,4,0))),"")</f>
        <v/>
      </c>
      <c r="L597" s="264">
        <f>Member!A597</f>
        <v>7321</v>
      </c>
      <c r="M597">
        <f>SUMIF(Erfassung2!BD:BD,L597,Erfassung2!BW:BW)</f>
        <v>0</v>
      </c>
      <c r="N597">
        <f>SUMIF(Erfassung2!BD:BD,L597,Erfassung2!BG:BG)</f>
        <v>0</v>
      </c>
      <c r="O597">
        <f t="shared" si="34"/>
        <v>0</v>
      </c>
      <c r="P597">
        <f t="shared" si="35"/>
        <v>1</v>
      </c>
    </row>
    <row r="598" spans="3:16" x14ac:dyDescent="0.25">
      <c r="C598" t="str">
        <f>IFERROR(_xlfn.CONCAT(VLOOKUP(B598,Member!A:I,3,0)," ",(VLOOKUP(B598,Member!A:I,4,0))),"")</f>
        <v/>
      </c>
      <c r="L598" s="264">
        <f>Member!A598</f>
        <v>25453</v>
      </c>
      <c r="M598">
        <f>SUMIF(Erfassung2!BD:BD,L598,Erfassung2!BW:BW)</f>
        <v>0</v>
      </c>
      <c r="N598">
        <f>SUMIF(Erfassung2!BD:BD,L598,Erfassung2!BG:BG)</f>
        <v>0</v>
      </c>
      <c r="O598">
        <f t="shared" si="34"/>
        <v>0</v>
      </c>
      <c r="P598">
        <f t="shared" si="35"/>
        <v>1</v>
      </c>
    </row>
    <row r="599" spans="3:16" x14ac:dyDescent="0.25">
      <c r="C599" t="str">
        <f>IFERROR(_xlfn.CONCAT(VLOOKUP(B599,Member!A:I,3,0)," ",(VLOOKUP(B599,Member!A:I,4,0))),"")</f>
        <v/>
      </c>
      <c r="L599" s="264">
        <f>Member!A599</f>
        <v>25915</v>
      </c>
      <c r="M599">
        <f>SUMIF(Erfassung2!BD:BD,L599,Erfassung2!BW:BW)</f>
        <v>0</v>
      </c>
      <c r="N599">
        <f>SUMIF(Erfassung2!BD:BD,L599,Erfassung2!BG:BG)</f>
        <v>0</v>
      </c>
      <c r="O599">
        <f t="shared" si="34"/>
        <v>0</v>
      </c>
      <c r="P599">
        <f t="shared" si="35"/>
        <v>1</v>
      </c>
    </row>
    <row r="600" spans="3:16" x14ac:dyDescent="0.25">
      <c r="C600" t="str">
        <f>IFERROR(_xlfn.CONCAT(VLOOKUP(B600,Member!A:I,3,0)," ",(VLOOKUP(B600,Member!A:I,4,0))),"")</f>
        <v/>
      </c>
      <c r="L600" s="264">
        <f>Member!A600</f>
        <v>7317</v>
      </c>
      <c r="M600">
        <f>SUMIF(Erfassung2!BD:BD,L600,Erfassung2!BW:BW)</f>
        <v>0</v>
      </c>
      <c r="N600">
        <f>SUMIF(Erfassung2!BD:BD,L600,Erfassung2!BG:BG)</f>
        <v>0</v>
      </c>
      <c r="O600">
        <f t="shared" si="34"/>
        <v>0</v>
      </c>
      <c r="P600">
        <f t="shared" si="35"/>
        <v>1</v>
      </c>
    </row>
    <row r="601" spans="3:16" x14ac:dyDescent="0.25">
      <c r="C601" t="str">
        <f>IFERROR(_xlfn.CONCAT(VLOOKUP(B601,Member!A:I,3,0)," ",(VLOOKUP(B601,Member!A:I,4,0))),"")</f>
        <v/>
      </c>
      <c r="L601" s="264">
        <f>Member!A601</f>
        <v>25452</v>
      </c>
      <c r="M601">
        <f>SUMIF(Erfassung2!BD:BD,L601,Erfassung2!BW:BW)</f>
        <v>0</v>
      </c>
      <c r="N601">
        <f>SUMIF(Erfassung2!BD:BD,L601,Erfassung2!BG:BG)</f>
        <v>0</v>
      </c>
      <c r="O601">
        <f t="shared" si="34"/>
        <v>0</v>
      </c>
      <c r="P601">
        <f t="shared" si="35"/>
        <v>1</v>
      </c>
    </row>
    <row r="602" spans="3:16" x14ac:dyDescent="0.25">
      <c r="C602" t="str">
        <f>IFERROR(_xlfn.CONCAT(VLOOKUP(B602,Member!A:I,3,0)," ",(VLOOKUP(B602,Member!A:I,4,0))),"")</f>
        <v/>
      </c>
      <c r="L602" s="264">
        <f>Member!A602</f>
        <v>38537</v>
      </c>
      <c r="M602">
        <f>SUMIF(Erfassung2!BD:BD,L602,Erfassung2!BW:BW)</f>
        <v>0</v>
      </c>
      <c r="N602">
        <f>SUMIF(Erfassung2!BD:BD,L602,Erfassung2!BG:BG)</f>
        <v>0</v>
      </c>
      <c r="O602">
        <f t="shared" si="34"/>
        <v>0</v>
      </c>
      <c r="P602">
        <f t="shared" si="35"/>
        <v>1</v>
      </c>
    </row>
    <row r="603" spans="3:16" x14ac:dyDescent="0.25">
      <c r="C603" t="str">
        <f>IFERROR(_xlfn.CONCAT(VLOOKUP(B603,Member!A:I,3,0)," ",(VLOOKUP(B603,Member!A:I,4,0))),"")</f>
        <v/>
      </c>
      <c r="L603" s="264">
        <f>Member!A603</f>
        <v>7683</v>
      </c>
      <c r="M603">
        <f>SUMIF(Erfassung2!BD:BD,L603,Erfassung2!BW:BW)</f>
        <v>0</v>
      </c>
      <c r="N603">
        <f>SUMIF(Erfassung2!BD:BD,L603,Erfassung2!BG:BG)</f>
        <v>0</v>
      </c>
      <c r="O603">
        <f t="shared" si="34"/>
        <v>0</v>
      </c>
      <c r="P603">
        <f t="shared" si="35"/>
        <v>1</v>
      </c>
    </row>
    <row r="604" spans="3:16" x14ac:dyDescent="0.25">
      <c r="C604" t="str">
        <f>IFERROR(_xlfn.CONCAT(VLOOKUP(B604,Member!A:I,3,0)," ",(VLOOKUP(B604,Member!A:I,4,0))),"")</f>
        <v/>
      </c>
      <c r="L604" s="264">
        <f>Member!A604</f>
        <v>25273</v>
      </c>
      <c r="M604">
        <f>SUMIF(Erfassung2!BD:BD,L604,Erfassung2!BW:BW)</f>
        <v>0</v>
      </c>
      <c r="N604">
        <f>SUMIF(Erfassung2!BD:BD,L604,Erfassung2!BG:BG)</f>
        <v>0</v>
      </c>
      <c r="O604">
        <f t="shared" si="34"/>
        <v>0</v>
      </c>
      <c r="P604">
        <f t="shared" si="35"/>
        <v>1</v>
      </c>
    </row>
    <row r="605" spans="3:16" x14ac:dyDescent="0.25">
      <c r="C605" t="str">
        <f>IFERROR(_xlfn.CONCAT(VLOOKUP(B605,Member!A:I,3,0)," ",(VLOOKUP(B605,Member!A:I,4,0))),"")</f>
        <v/>
      </c>
      <c r="L605" s="264">
        <f>Member!A605</f>
        <v>38011</v>
      </c>
      <c r="M605">
        <f>SUMIF(Erfassung2!BD:BD,L605,Erfassung2!BW:BW)</f>
        <v>0</v>
      </c>
      <c r="N605">
        <f>SUMIF(Erfassung2!BD:BD,L605,Erfassung2!BG:BG)</f>
        <v>0</v>
      </c>
      <c r="O605">
        <f t="shared" si="34"/>
        <v>0</v>
      </c>
      <c r="P605">
        <f t="shared" si="35"/>
        <v>1</v>
      </c>
    </row>
    <row r="606" spans="3:16" x14ac:dyDescent="0.25">
      <c r="C606" t="str">
        <f>IFERROR(_xlfn.CONCAT(VLOOKUP(B606,Member!A:I,3,0)," ",(VLOOKUP(B606,Member!A:I,4,0))),"")</f>
        <v/>
      </c>
      <c r="L606" s="264">
        <f>Member!A606</f>
        <v>16426</v>
      </c>
      <c r="M606">
        <f>SUMIF(Erfassung2!BD:BD,L606,Erfassung2!BW:BW)</f>
        <v>0</v>
      </c>
      <c r="N606">
        <f>SUMIF(Erfassung2!BD:BD,L606,Erfassung2!BG:BG)</f>
        <v>0</v>
      </c>
      <c r="O606">
        <f t="shared" si="34"/>
        <v>0</v>
      </c>
      <c r="P606">
        <f t="shared" si="35"/>
        <v>1</v>
      </c>
    </row>
    <row r="607" spans="3:16" x14ac:dyDescent="0.25">
      <c r="C607" t="str">
        <f>IFERROR(_xlfn.CONCAT(VLOOKUP(B607,Member!A:I,3,0)," ",(VLOOKUP(B607,Member!A:I,4,0))),"")</f>
        <v/>
      </c>
      <c r="L607" s="264">
        <f>Member!A607</f>
        <v>16423</v>
      </c>
      <c r="M607">
        <f>SUMIF(Erfassung2!BD:BD,L607,Erfassung2!BW:BW)</f>
        <v>0</v>
      </c>
      <c r="N607">
        <f>SUMIF(Erfassung2!BD:BD,L607,Erfassung2!BG:BG)</f>
        <v>0</v>
      </c>
      <c r="O607">
        <f t="shared" si="34"/>
        <v>0</v>
      </c>
      <c r="P607">
        <f t="shared" si="35"/>
        <v>1</v>
      </c>
    </row>
    <row r="608" spans="3:16" x14ac:dyDescent="0.25">
      <c r="C608" t="str">
        <f>IFERROR(_xlfn.CONCAT(VLOOKUP(B608,Member!A:I,3,0)," ",(VLOOKUP(B608,Member!A:I,4,0))),"")</f>
        <v/>
      </c>
      <c r="L608" s="264">
        <f>Member!A608</f>
        <v>16424</v>
      </c>
      <c r="M608">
        <f>SUMIF(Erfassung2!BD:BD,L608,Erfassung2!BW:BW)</f>
        <v>0</v>
      </c>
      <c r="N608">
        <f>SUMIF(Erfassung2!BD:BD,L608,Erfassung2!BG:BG)</f>
        <v>0</v>
      </c>
      <c r="O608">
        <f t="shared" si="34"/>
        <v>0</v>
      </c>
      <c r="P608">
        <f t="shared" si="35"/>
        <v>1</v>
      </c>
    </row>
    <row r="609" spans="3:16" x14ac:dyDescent="0.25">
      <c r="C609" t="str">
        <f>IFERROR(_xlfn.CONCAT(VLOOKUP(B609,Member!A:I,3,0)," ",(VLOOKUP(B609,Member!A:I,4,0))),"")</f>
        <v/>
      </c>
      <c r="L609" s="264">
        <f>Member!A609</f>
        <v>34468</v>
      </c>
      <c r="M609">
        <f>SUMIF(Erfassung2!BD:BD,L609,Erfassung2!BW:BW)</f>
        <v>0</v>
      </c>
      <c r="N609">
        <f>SUMIF(Erfassung2!BD:BD,L609,Erfassung2!BG:BG)</f>
        <v>0</v>
      </c>
      <c r="O609">
        <f t="shared" si="34"/>
        <v>0</v>
      </c>
      <c r="P609">
        <f t="shared" si="35"/>
        <v>1</v>
      </c>
    </row>
    <row r="610" spans="3:16" x14ac:dyDescent="0.25">
      <c r="C610" t="str">
        <f>IFERROR(_xlfn.CONCAT(VLOOKUP(B610,Member!A:I,3,0)," ",(VLOOKUP(B610,Member!A:I,4,0))),"")</f>
        <v/>
      </c>
      <c r="L610" s="264">
        <f>Member!A610</f>
        <v>7541</v>
      </c>
      <c r="M610">
        <f>SUMIF(Erfassung2!BD:BD,L610,Erfassung2!BW:BW)</f>
        <v>0</v>
      </c>
      <c r="N610">
        <f>SUMIF(Erfassung2!BD:BD,L610,Erfassung2!BG:BG)</f>
        <v>0</v>
      </c>
      <c r="O610">
        <f t="shared" si="34"/>
        <v>0</v>
      </c>
      <c r="P610">
        <f t="shared" si="35"/>
        <v>1</v>
      </c>
    </row>
    <row r="611" spans="3:16" x14ac:dyDescent="0.25">
      <c r="C611" t="str">
        <f>IFERROR(_xlfn.CONCAT(VLOOKUP(B611,Member!A:I,3,0)," ",(VLOOKUP(B611,Member!A:I,4,0))),"")</f>
        <v/>
      </c>
      <c r="L611" s="264">
        <f>Member!A611</f>
        <v>10603</v>
      </c>
      <c r="M611">
        <f>SUMIF(Erfassung2!BD:BD,L611,Erfassung2!BW:BW)</f>
        <v>0</v>
      </c>
      <c r="N611">
        <f>SUMIF(Erfassung2!BD:BD,L611,Erfassung2!BG:BG)</f>
        <v>0</v>
      </c>
      <c r="O611">
        <f t="shared" si="34"/>
        <v>0</v>
      </c>
      <c r="P611">
        <f t="shared" si="35"/>
        <v>1</v>
      </c>
    </row>
    <row r="612" spans="3:16" x14ac:dyDescent="0.25">
      <c r="C612" t="str">
        <f>IFERROR(_xlfn.CONCAT(VLOOKUP(B612,Member!A:I,3,0)," ",(VLOOKUP(B612,Member!A:I,4,0))),"")</f>
        <v/>
      </c>
      <c r="L612" s="264">
        <f>Member!A612</f>
        <v>25115</v>
      </c>
      <c r="M612">
        <f>SUMIF(Erfassung2!BD:BD,L612,Erfassung2!BW:BW)</f>
        <v>0</v>
      </c>
      <c r="N612">
        <f>SUMIF(Erfassung2!BD:BD,L612,Erfassung2!BG:BG)</f>
        <v>0</v>
      </c>
      <c r="O612">
        <f t="shared" si="34"/>
        <v>0</v>
      </c>
      <c r="P612">
        <f t="shared" si="35"/>
        <v>1</v>
      </c>
    </row>
    <row r="613" spans="3:16" x14ac:dyDescent="0.25">
      <c r="C613" t="str">
        <f>IFERROR(_xlfn.CONCAT(VLOOKUP(B613,Member!A:I,3,0)," ",(VLOOKUP(B613,Member!A:I,4,0))),"")</f>
        <v/>
      </c>
      <c r="L613" s="264">
        <f>Member!A613</f>
        <v>25277</v>
      </c>
      <c r="M613">
        <f>SUMIF(Erfassung2!BD:BD,L613,Erfassung2!BW:BW)</f>
        <v>0</v>
      </c>
      <c r="N613">
        <f>SUMIF(Erfassung2!BD:BD,L613,Erfassung2!BG:BG)</f>
        <v>0</v>
      </c>
      <c r="O613">
        <f t="shared" si="34"/>
        <v>0</v>
      </c>
      <c r="P613">
        <f t="shared" si="35"/>
        <v>1</v>
      </c>
    </row>
    <row r="614" spans="3:16" x14ac:dyDescent="0.25">
      <c r="C614" t="str">
        <f>IFERROR(_xlfn.CONCAT(VLOOKUP(B614,Member!A:I,3,0)," ",(VLOOKUP(B614,Member!A:I,4,0))),"")</f>
        <v/>
      </c>
      <c r="L614" s="264">
        <f>Member!A614</f>
        <v>38354</v>
      </c>
      <c r="M614">
        <f>SUMIF(Erfassung2!BD:BD,L614,Erfassung2!BW:BW)</f>
        <v>0</v>
      </c>
      <c r="N614">
        <f>SUMIF(Erfassung2!BD:BD,L614,Erfassung2!BG:BG)</f>
        <v>0</v>
      </c>
      <c r="O614">
        <f t="shared" si="34"/>
        <v>0</v>
      </c>
      <c r="P614">
        <f t="shared" si="35"/>
        <v>1</v>
      </c>
    </row>
    <row r="615" spans="3:16" x14ac:dyDescent="0.25">
      <c r="C615" t="str">
        <f>IFERROR(_xlfn.CONCAT(VLOOKUP(B615,Member!A:I,3,0)," ",(VLOOKUP(B615,Member!A:I,4,0))),"")</f>
        <v/>
      </c>
      <c r="L615" s="264">
        <f>Member!A615</f>
        <v>29670</v>
      </c>
      <c r="M615">
        <f>SUMIF(Erfassung2!BD:BD,L615,Erfassung2!BW:BW)</f>
        <v>0</v>
      </c>
      <c r="N615">
        <f>SUMIF(Erfassung2!BD:BD,L615,Erfassung2!BG:BG)</f>
        <v>0</v>
      </c>
      <c r="O615">
        <f t="shared" si="34"/>
        <v>0</v>
      </c>
      <c r="P615">
        <f t="shared" si="35"/>
        <v>1</v>
      </c>
    </row>
    <row r="616" spans="3:16" x14ac:dyDescent="0.25">
      <c r="C616" t="str">
        <f>IFERROR(_xlfn.CONCAT(VLOOKUP(B616,Member!A:I,3,0)," ",(VLOOKUP(B616,Member!A:I,4,0))),"")</f>
        <v/>
      </c>
      <c r="L616" s="264">
        <f>Member!A616</f>
        <v>38348</v>
      </c>
      <c r="M616">
        <f>SUMIF(Erfassung2!BD:BD,L616,Erfassung2!BW:BW)</f>
        <v>0</v>
      </c>
      <c r="N616">
        <f>SUMIF(Erfassung2!BD:BD,L616,Erfassung2!BG:BG)</f>
        <v>0</v>
      </c>
      <c r="O616">
        <f t="shared" si="34"/>
        <v>0</v>
      </c>
      <c r="P616">
        <f t="shared" si="35"/>
        <v>1</v>
      </c>
    </row>
    <row r="617" spans="3:16" x14ac:dyDescent="0.25">
      <c r="C617" t="str">
        <f>IFERROR(_xlfn.CONCAT(VLOOKUP(B617,Member!A:I,3,0)," ",(VLOOKUP(B617,Member!A:I,4,0))),"")</f>
        <v/>
      </c>
      <c r="L617" s="264">
        <f>Member!A617</f>
        <v>16828</v>
      </c>
      <c r="M617">
        <f>SUMIF(Erfassung2!BD:BD,L617,Erfassung2!BW:BW)</f>
        <v>0</v>
      </c>
      <c r="N617">
        <f>SUMIF(Erfassung2!BD:BD,L617,Erfassung2!BG:BG)</f>
        <v>0</v>
      </c>
      <c r="O617">
        <f t="shared" si="34"/>
        <v>0</v>
      </c>
      <c r="P617">
        <f t="shared" si="35"/>
        <v>1</v>
      </c>
    </row>
    <row r="618" spans="3:16" x14ac:dyDescent="0.25">
      <c r="C618" t="str">
        <f>IFERROR(_xlfn.CONCAT(VLOOKUP(B618,Member!A:I,3,0)," ",(VLOOKUP(B618,Member!A:I,4,0))),"")</f>
        <v/>
      </c>
      <c r="L618" s="264">
        <f>Member!A618</f>
        <v>16409</v>
      </c>
      <c r="M618">
        <f>SUMIF(Erfassung2!BD:BD,L618,Erfassung2!BW:BW)</f>
        <v>0</v>
      </c>
      <c r="N618">
        <f>SUMIF(Erfassung2!BD:BD,L618,Erfassung2!BG:BG)</f>
        <v>0</v>
      </c>
      <c r="O618">
        <f t="shared" si="34"/>
        <v>0</v>
      </c>
      <c r="P618">
        <f t="shared" si="35"/>
        <v>1</v>
      </c>
    </row>
    <row r="619" spans="3:16" x14ac:dyDescent="0.25">
      <c r="C619" t="str">
        <f>IFERROR(_xlfn.CONCAT(VLOOKUP(B619,Member!A:I,3,0)," ",(VLOOKUP(B619,Member!A:I,4,0))),"")</f>
        <v/>
      </c>
      <c r="L619" s="264">
        <f>Member!A619</f>
        <v>7405</v>
      </c>
      <c r="M619">
        <f>SUMIF(Erfassung2!BD:BD,L619,Erfassung2!BW:BW)</f>
        <v>0</v>
      </c>
      <c r="N619">
        <f>SUMIF(Erfassung2!BD:BD,L619,Erfassung2!BG:BG)</f>
        <v>0</v>
      </c>
      <c r="O619">
        <f t="shared" si="34"/>
        <v>0</v>
      </c>
      <c r="P619">
        <f t="shared" si="35"/>
        <v>1</v>
      </c>
    </row>
    <row r="620" spans="3:16" x14ac:dyDescent="0.25">
      <c r="C620" t="str">
        <f>IFERROR(_xlfn.CONCAT(VLOOKUP(B620,Member!A:I,3,0)," ",(VLOOKUP(B620,Member!A:I,4,0))),"")</f>
        <v/>
      </c>
      <c r="L620" s="264">
        <f>Member!A620</f>
        <v>16418</v>
      </c>
      <c r="M620">
        <f>SUMIF(Erfassung2!BD:BD,L620,Erfassung2!BW:BW)</f>
        <v>0</v>
      </c>
      <c r="N620">
        <f>SUMIF(Erfassung2!BD:BD,L620,Erfassung2!BG:BG)</f>
        <v>0</v>
      </c>
      <c r="O620">
        <f t="shared" si="34"/>
        <v>0</v>
      </c>
      <c r="P620">
        <f t="shared" si="35"/>
        <v>1</v>
      </c>
    </row>
    <row r="621" spans="3:16" x14ac:dyDescent="0.25">
      <c r="C621" t="str">
        <f>IFERROR(_xlfn.CONCAT(VLOOKUP(B621,Member!A:I,3,0)," ",(VLOOKUP(B621,Member!A:I,4,0))),"")</f>
        <v/>
      </c>
      <c r="L621" s="264">
        <f>Member!A621</f>
        <v>25931</v>
      </c>
      <c r="M621">
        <f>SUMIF(Erfassung2!BD:BD,L621,Erfassung2!BW:BW)</f>
        <v>0</v>
      </c>
      <c r="N621">
        <f>SUMIF(Erfassung2!BD:BD,L621,Erfassung2!BG:BG)</f>
        <v>0</v>
      </c>
      <c r="O621">
        <f t="shared" si="34"/>
        <v>0</v>
      </c>
      <c r="P621">
        <f t="shared" si="35"/>
        <v>1</v>
      </c>
    </row>
    <row r="622" spans="3:16" x14ac:dyDescent="0.25">
      <c r="C622" t="str">
        <f>IFERROR(_xlfn.CONCAT(VLOOKUP(B622,Member!A:I,3,0)," ",(VLOOKUP(B622,Member!A:I,4,0))),"")</f>
        <v/>
      </c>
      <c r="L622" s="264">
        <f>Member!A622</f>
        <v>38658</v>
      </c>
      <c r="M622">
        <f>SUMIF(Erfassung2!BD:BD,L622,Erfassung2!BW:BW)</f>
        <v>0</v>
      </c>
      <c r="N622">
        <f>SUMIF(Erfassung2!BD:BD,L622,Erfassung2!BG:BG)</f>
        <v>0</v>
      </c>
      <c r="O622">
        <f t="shared" si="34"/>
        <v>0</v>
      </c>
      <c r="P622">
        <f t="shared" si="35"/>
        <v>1</v>
      </c>
    </row>
    <row r="623" spans="3:16" x14ac:dyDescent="0.25">
      <c r="C623" t="str">
        <f>IFERROR(_xlfn.CONCAT(VLOOKUP(B623,Member!A:I,3,0)," ",(VLOOKUP(B623,Member!A:I,4,0))),"")</f>
        <v/>
      </c>
      <c r="L623" s="264">
        <f>Member!A623</f>
        <v>7471</v>
      </c>
      <c r="M623">
        <f>SUMIF(Erfassung2!BD:BD,L623,Erfassung2!BW:BW)</f>
        <v>0</v>
      </c>
      <c r="N623">
        <f>SUMIF(Erfassung2!BD:BD,L623,Erfassung2!BG:BG)</f>
        <v>0</v>
      </c>
      <c r="O623">
        <f t="shared" si="34"/>
        <v>0</v>
      </c>
      <c r="P623">
        <f t="shared" si="35"/>
        <v>1</v>
      </c>
    </row>
    <row r="624" spans="3:16" x14ac:dyDescent="0.25">
      <c r="C624" t="str">
        <f>IFERROR(_xlfn.CONCAT(VLOOKUP(B624,Member!A:I,3,0)," ",(VLOOKUP(B624,Member!A:I,4,0))),"")</f>
        <v/>
      </c>
      <c r="L624" s="264">
        <f>Member!A624</f>
        <v>38395</v>
      </c>
      <c r="M624">
        <f>SUMIF(Erfassung2!BD:BD,L624,Erfassung2!BW:BW)</f>
        <v>0</v>
      </c>
      <c r="N624">
        <f>SUMIF(Erfassung2!BD:BD,L624,Erfassung2!BG:BG)</f>
        <v>0</v>
      </c>
      <c r="O624">
        <f t="shared" si="34"/>
        <v>0</v>
      </c>
      <c r="P624">
        <f t="shared" si="35"/>
        <v>1</v>
      </c>
    </row>
    <row r="625" spans="3:16" x14ac:dyDescent="0.25">
      <c r="C625" t="str">
        <f>IFERROR(_xlfn.CONCAT(VLOOKUP(B625,Member!A:I,3,0)," ",(VLOOKUP(B625,Member!A:I,4,0))),"")</f>
        <v/>
      </c>
      <c r="L625" s="264">
        <f>Member!A625</f>
        <v>7679</v>
      </c>
      <c r="M625">
        <f>SUMIF(Erfassung2!BD:BD,L625,Erfassung2!BW:BW)</f>
        <v>0</v>
      </c>
      <c r="N625">
        <f>SUMIF(Erfassung2!BD:BD,L625,Erfassung2!BG:BG)</f>
        <v>0</v>
      </c>
      <c r="O625">
        <f t="shared" si="34"/>
        <v>0</v>
      </c>
      <c r="P625">
        <f t="shared" si="35"/>
        <v>1</v>
      </c>
    </row>
    <row r="626" spans="3:16" x14ac:dyDescent="0.25">
      <c r="C626" t="str">
        <f>IFERROR(_xlfn.CONCAT(VLOOKUP(B626,Member!A:I,3,0)," ",(VLOOKUP(B626,Member!A:I,4,0))),"")</f>
        <v/>
      </c>
      <c r="L626" s="264">
        <f>Member!A626</f>
        <v>7670</v>
      </c>
      <c r="M626">
        <f>SUMIF(Erfassung2!BD:BD,L626,Erfassung2!BW:BW)</f>
        <v>0</v>
      </c>
      <c r="N626">
        <f>SUMIF(Erfassung2!BD:BD,L626,Erfassung2!BG:BG)</f>
        <v>0</v>
      </c>
      <c r="O626">
        <f t="shared" si="34"/>
        <v>0</v>
      </c>
      <c r="P626">
        <f t="shared" si="35"/>
        <v>1</v>
      </c>
    </row>
    <row r="627" spans="3:16" x14ac:dyDescent="0.25">
      <c r="C627" t="str">
        <f>IFERROR(_xlfn.CONCAT(VLOOKUP(B627,Member!A:I,3,0)," ",(VLOOKUP(B627,Member!A:I,4,0))),"")</f>
        <v/>
      </c>
      <c r="L627" s="264">
        <f>Member!A627</f>
        <v>7545</v>
      </c>
      <c r="M627">
        <f>SUMIF(Erfassung2!BD:BD,L627,Erfassung2!BW:BW)</f>
        <v>0</v>
      </c>
      <c r="N627">
        <f>SUMIF(Erfassung2!BD:BD,L627,Erfassung2!BG:BG)</f>
        <v>0</v>
      </c>
      <c r="O627">
        <f t="shared" si="34"/>
        <v>0</v>
      </c>
      <c r="P627">
        <f t="shared" si="35"/>
        <v>1</v>
      </c>
    </row>
    <row r="628" spans="3:16" x14ac:dyDescent="0.25">
      <c r="C628" t="str">
        <f>IFERROR(_xlfn.CONCAT(VLOOKUP(B628,Member!A:I,3,0)," ",(VLOOKUP(B628,Member!A:I,4,0))),"")</f>
        <v/>
      </c>
      <c r="L628" s="264">
        <f>Member!A628</f>
        <v>7583</v>
      </c>
      <c r="M628">
        <f>SUMIF(Erfassung2!BD:BD,L628,Erfassung2!BW:BW)</f>
        <v>0</v>
      </c>
      <c r="N628">
        <f>SUMIF(Erfassung2!BD:BD,L628,Erfassung2!BG:BG)</f>
        <v>0</v>
      </c>
      <c r="O628">
        <f t="shared" si="34"/>
        <v>0</v>
      </c>
      <c r="P628">
        <f t="shared" si="35"/>
        <v>1</v>
      </c>
    </row>
    <row r="629" spans="3:16" x14ac:dyDescent="0.25">
      <c r="C629" t="str">
        <f>IFERROR(_xlfn.CONCAT(VLOOKUP(B629,Member!A:I,3,0)," ",(VLOOKUP(B629,Member!A:I,4,0))),"")</f>
        <v/>
      </c>
      <c r="L629" s="264">
        <f>Member!A629</f>
        <v>7907</v>
      </c>
      <c r="M629">
        <f>SUMIF(Erfassung2!BD:BD,L629,Erfassung2!BW:BW)</f>
        <v>0</v>
      </c>
      <c r="N629">
        <f>SUMIF(Erfassung2!BD:BD,L629,Erfassung2!BG:BG)</f>
        <v>0</v>
      </c>
      <c r="O629">
        <f t="shared" si="34"/>
        <v>0</v>
      </c>
      <c r="P629">
        <f t="shared" si="35"/>
        <v>1</v>
      </c>
    </row>
    <row r="630" spans="3:16" x14ac:dyDescent="0.25">
      <c r="C630" t="str">
        <f>IFERROR(_xlfn.CONCAT(VLOOKUP(B630,Member!A:I,3,0)," ",(VLOOKUP(B630,Member!A:I,4,0))),"")</f>
        <v/>
      </c>
      <c r="L630" s="264">
        <f>Member!A630</f>
        <v>7914</v>
      </c>
      <c r="M630">
        <f>SUMIF(Erfassung2!BD:BD,L630,Erfassung2!BW:BW)</f>
        <v>0</v>
      </c>
      <c r="N630">
        <f>SUMIF(Erfassung2!BD:BD,L630,Erfassung2!BG:BG)</f>
        <v>0</v>
      </c>
      <c r="O630">
        <f t="shared" si="34"/>
        <v>0</v>
      </c>
      <c r="P630">
        <f t="shared" si="35"/>
        <v>1</v>
      </c>
    </row>
    <row r="631" spans="3:16" x14ac:dyDescent="0.25">
      <c r="C631" t="str">
        <f>IFERROR(_xlfn.CONCAT(VLOOKUP(B631,Member!A:I,3,0)," ",(VLOOKUP(B631,Member!A:I,4,0))),"")</f>
        <v/>
      </c>
      <c r="L631" s="264">
        <f>Member!A631</f>
        <v>38498</v>
      </c>
      <c r="M631">
        <f>SUMIF(Erfassung2!BD:BD,L631,Erfassung2!BW:BW)</f>
        <v>0</v>
      </c>
      <c r="N631">
        <f>SUMIF(Erfassung2!BD:BD,L631,Erfassung2!BG:BG)</f>
        <v>0</v>
      </c>
      <c r="O631">
        <f t="shared" si="34"/>
        <v>0</v>
      </c>
      <c r="P631">
        <f t="shared" si="35"/>
        <v>1</v>
      </c>
    </row>
    <row r="632" spans="3:16" x14ac:dyDescent="0.25">
      <c r="C632" t="str">
        <f>IFERROR(_xlfn.CONCAT(VLOOKUP(B632,Member!A:I,3,0)," ",(VLOOKUP(B632,Member!A:I,4,0))),"")</f>
        <v/>
      </c>
      <c r="L632" s="264">
        <f>Member!A632</f>
        <v>38669</v>
      </c>
      <c r="M632">
        <f>SUMIF(Erfassung2!BD:BD,L632,Erfassung2!BW:BW)</f>
        <v>0</v>
      </c>
      <c r="N632">
        <f>SUMIF(Erfassung2!BD:BD,L632,Erfassung2!BG:BG)</f>
        <v>0</v>
      </c>
      <c r="O632">
        <f t="shared" si="34"/>
        <v>0</v>
      </c>
      <c r="P632">
        <f t="shared" si="35"/>
        <v>1</v>
      </c>
    </row>
    <row r="633" spans="3:16" x14ac:dyDescent="0.25">
      <c r="C633" t="str">
        <f>IFERROR(_xlfn.CONCAT(VLOOKUP(B633,Member!A:I,3,0)," ",(VLOOKUP(B633,Member!A:I,4,0))),"")</f>
        <v/>
      </c>
      <c r="L633" s="264">
        <f>Member!A633</f>
        <v>38873</v>
      </c>
      <c r="M633">
        <f>SUMIF(Erfassung2!BD:BD,L633,Erfassung2!BW:BW)</f>
        <v>0</v>
      </c>
      <c r="N633">
        <f>SUMIF(Erfassung2!BD:BD,L633,Erfassung2!BG:BG)</f>
        <v>0</v>
      </c>
      <c r="O633">
        <f t="shared" si="34"/>
        <v>0</v>
      </c>
      <c r="P633">
        <f t="shared" si="35"/>
        <v>1</v>
      </c>
    </row>
    <row r="634" spans="3:16" x14ac:dyDescent="0.25">
      <c r="C634" t="str">
        <f>IFERROR(_xlfn.CONCAT(VLOOKUP(B634,Member!A:I,3,0)," ",(VLOOKUP(B634,Member!A:I,4,0))),"")</f>
        <v/>
      </c>
      <c r="L634" s="264">
        <f>Member!A634</f>
        <v>38500</v>
      </c>
      <c r="M634">
        <f>SUMIF(Erfassung2!BD:BD,L634,Erfassung2!BW:BW)</f>
        <v>0</v>
      </c>
      <c r="N634">
        <f>SUMIF(Erfassung2!BD:BD,L634,Erfassung2!BG:BG)</f>
        <v>0</v>
      </c>
      <c r="O634">
        <f t="shared" si="34"/>
        <v>0</v>
      </c>
      <c r="P634">
        <f t="shared" si="35"/>
        <v>1</v>
      </c>
    </row>
    <row r="635" spans="3:16" x14ac:dyDescent="0.25">
      <c r="C635" t="str">
        <f>IFERROR(_xlfn.CONCAT(VLOOKUP(B635,Member!A:I,3,0)," ",(VLOOKUP(B635,Member!A:I,4,0))),"")</f>
        <v/>
      </c>
      <c r="L635" s="264">
        <f>Member!A635</f>
        <v>38502</v>
      </c>
      <c r="M635">
        <f>SUMIF(Erfassung2!BD:BD,L635,Erfassung2!BW:BW)</f>
        <v>0</v>
      </c>
      <c r="N635">
        <f>SUMIF(Erfassung2!BD:BD,L635,Erfassung2!BG:BG)</f>
        <v>0</v>
      </c>
      <c r="O635">
        <f t="shared" si="34"/>
        <v>0</v>
      </c>
      <c r="P635">
        <f t="shared" si="35"/>
        <v>1</v>
      </c>
    </row>
    <row r="636" spans="3:16" x14ac:dyDescent="0.25">
      <c r="C636" t="str">
        <f>IFERROR(_xlfn.CONCAT(VLOOKUP(B636,Member!A:I,3,0)," ",(VLOOKUP(B636,Member!A:I,4,0))),"")</f>
        <v/>
      </c>
      <c r="L636" s="264">
        <f>Member!A636</f>
        <v>7917</v>
      </c>
      <c r="M636">
        <f>SUMIF(Erfassung2!BD:BD,L636,Erfassung2!BW:BW)</f>
        <v>0</v>
      </c>
      <c r="N636">
        <f>SUMIF(Erfassung2!BD:BD,L636,Erfassung2!BG:BG)</f>
        <v>0</v>
      </c>
      <c r="O636">
        <f t="shared" si="34"/>
        <v>0</v>
      </c>
      <c r="P636">
        <f t="shared" si="35"/>
        <v>1</v>
      </c>
    </row>
    <row r="637" spans="3:16" x14ac:dyDescent="0.25">
      <c r="C637" t="str">
        <f>IFERROR(_xlfn.CONCAT(VLOOKUP(B637,Member!A:I,3,0)," ",(VLOOKUP(B637,Member!A:I,4,0))),"")</f>
        <v/>
      </c>
      <c r="L637" s="264">
        <f>Member!A637</f>
        <v>7906</v>
      </c>
      <c r="M637">
        <f>SUMIF(Erfassung2!BD:BD,L637,Erfassung2!BW:BW)</f>
        <v>0</v>
      </c>
      <c r="N637">
        <f>SUMIF(Erfassung2!BD:BD,L637,Erfassung2!BG:BG)</f>
        <v>0</v>
      </c>
      <c r="O637">
        <f t="shared" si="34"/>
        <v>0</v>
      </c>
      <c r="P637">
        <f t="shared" si="35"/>
        <v>1</v>
      </c>
    </row>
    <row r="638" spans="3:16" x14ac:dyDescent="0.25">
      <c r="C638" t="str">
        <f>IFERROR(_xlfn.CONCAT(VLOOKUP(B638,Member!A:I,3,0)," ",(VLOOKUP(B638,Member!A:I,4,0))),"")</f>
        <v/>
      </c>
      <c r="L638" s="264">
        <f>Member!A638</f>
        <v>7909</v>
      </c>
      <c r="M638">
        <f>SUMIF(Erfassung2!BD:BD,L638,Erfassung2!BW:BW)</f>
        <v>0</v>
      </c>
      <c r="N638">
        <f>SUMIF(Erfassung2!BD:BD,L638,Erfassung2!BG:BG)</f>
        <v>0</v>
      </c>
      <c r="O638">
        <f t="shared" si="34"/>
        <v>0</v>
      </c>
      <c r="P638">
        <f t="shared" si="35"/>
        <v>1</v>
      </c>
    </row>
    <row r="639" spans="3:16" x14ac:dyDescent="0.25">
      <c r="C639" t="str">
        <f>IFERROR(_xlfn.CONCAT(VLOOKUP(B639,Member!A:I,3,0)," ",(VLOOKUP(B639,Member!A:I,4,0))),"")</f>
        <v/>
      </c>
      <c r="L639" s="264">
        <f>Member!A639</f>
        <v>38916</v>
      </c>
      <c r="M639">
        <f>SUMIF(Erfassung2!BD:BD,L639,Erfassung2!BW:BW)</f>
        <v>0</v>
      </c>
      <c r="N639">
        <f>SUMIF(Erfassung2!BD:BD,L639,Erfassung2!BG:BG)</f>
        <v>0</v>
      </c>
      <c r="O639">
        <f t="shared" si="34"/>
        <v>0</v>
      </c>
      <c r="P639">
        <f t="shared" si="35"/>
        <v>1</v>
      </c>
    </row>
    <row r="640" spans="3:16" x14ac:dyDescent="0.25">
      <c r="C640" t="str">
        <f>IFERROR(_xlfn.CONCAT(VLOOKUP(B640,Member!A:I,3,0)," ",(VLOOKUP(B640,Member!A:I,4,0))),"")</f>
        <v/>
      </c>
      <c r="L640" s="264">
        <f>Member!A640</f>
        <v>38749</v>
      </c>
      <c r="M640">
        <f>SUMIF(Erfassung2!BD:BD,L640,Erfassung2!BW:BW)</f>
        <v>0</v>
      </c>
      <c r="N640">
        <f>SUMIF(Erfassung2!BD:BD,L640,Erfassung2!BG:BG)</f>
        <v>0</v>
      </c>
      <c r="O640">
        <f t="shared" si="34"/>
        <v>0</v>
      </c>
      <c r="P640">
        <f t="shared" si="35"/>
        <v>1</v>
      </c>
    </row>
    <row r="641" spans="3:16" x14ac:dyDescent="0.25">
      <c r="C641" t="str">
        <f>IFERROR(_xlfn.CONCAT(VLOOKUP(B641,Member!A:I,3,0)," ",(VLOOKUP(B641,Member!A:I,4,0))),"")</f>
        <v/>
      </c>
      <c r="L641" s="264">
        <f>Member!A641</f>
        <v>38590</v>
      </c>
      <c r="M641">
        <f>SUMIF(Erfassung2!BD:BD,L641,Erfassung2!BW:BW)</f>
        <v>0</v>
      </c>
      <c r="N641">
        <f>SUMIF(Erfassung2!BD:BD,L641,Erfassung2!BG:BG)</f>
        <v>0</v>
      </c>
      <c r="O641">
        <f t="shared" si="34"/>
        <v>0</v>
      </c>
      <c r="P641">
        <f t="shared" si="35"/>
        <v>1</v>
      </c>
    </row>
    <row r="642" spans="3:16" x14ac:dyDescent="0.25">
      <c r="C642" t="str">
        <f>IFERROR(_xlfn.CONCAT(VLOOKUP(B642,Member!A:I,3,0)," ",(VLOOKUP(B642,Member!A:I,4,0))),"")</f>
        <v/>
      </c>
      <c r="L642" s="264">
        <f>Member!A642</f>
        <v>25684</v>
      </c>
      <c r="M642">
        <f>SUMIF(Erfassung2!BD:BD,L642,Erfassung2!BW:BW)</f>
        <v>0</v>
      </c>
      <c r="N642">
        <f>SUMIF(Erfassung2!BD:BD,L642,Erfassung2!BG:BG)</f>
        <v>0</v>
      </c>
      <c r="O642">
        <f t="shared" si="34"/>
        <v>0</v>
      </c>
      <c r="P642">
        <f t="shared" si="35"/>
        <v>1</v>
      </c>
    </row>
    <row r="643" spans="3:16" x14ac:dyDescent="0.25">
      <c r="C643" t="str">
        <f>IFERROR(_xlfn.CONCAT(VLOOKUP(B643,Member!A:I,3,0)," ",(VLOOKUP(B643,Member!A:I,4,0))),"")</f>
        <v/>
      </c>
      <c r="L643" s="264">
        <f>Member!A643</f>
        <v>38741</v>
      </c>
      <c r="M643">
        <f>SUMIF(Erfassung2!BD:BD,L643,Erfassung2!BW:BW)</f>
        <v>0</v>
      </c>
      <c r="N643">
        <f>SUMIF(Erfassung2!BD:BD,L643,Erfassung2!BG:BG)</f>
        <v>0</v>
      </c>
      <c r="O643">
        <f t="shared" ref="O643:O706" si="36">IF(N643=0,0,M643/N643-ROW()/1000000000)</f>
        <v>0</v>
      </c>
      <c r="P643">
        <f t="shared" ref="P643:P706" si="37">RANK(O643,O:O)</f>
        <v>1</v>
      </c>
    </row>
    <row r="644" spans="3:16" x14ac:dyDescent="0.25">
      <c r="C644" t="str">
        <f>IFERROR(_xlfn.CONCAT(VLOOKUP(B644,Member!A:I,3,0)," ",(VLOOKUP(B644,Member!A:I,4,0))),"")</f>
        <v/>
      </c>
      <c r="L644" s="264">
        <f>Member!A644</f>
        <v>38214</v>
      </c>
      <c r="M644">
        <f>SUMIF(Erfassung2!BD:BD,L644,Erfassung2!BW:BW)</f>
        <v>0</v>
      </c>
      <c r="N644">
        <f>SUMIF(Erfassung2!BD:BD,L644,Erfassung2!BG:BG)</f>
        <v>0</v>
      </c>
      <c r="O644">
        <f t="shared" si="36"/>
        <v>0</v>
      </c>
      <c r="P644">
        <f t="shared" si="37"/>
        <v>1</v>
      </c>
    </row>
    <row r="645" spans="3:16" x14ac:dyDescent="0.25">
      <c r="C645" t="str">
        <f>IFERROR(_xlfn.CONCAT(VLOOKUP(B645,Member!A:I,3,0)," ",(VLOOKUP(B645,Member!A:I,4,0))),"")</f>
        <v/>
      </c>
      <c r="L645" s="264">
        <f>Member!A645</f>
        <v>38450</v>
      </c>
      <c r="M645">
        <f>SUMIF(Erfassung2!BD:BD,L645,Erfassung2!BW:BW)</f>
        <v>0</v>
      </c>
      <c r="N645">
        <f>SUMIF(Erfassung2!BD:BD,L645,Erfassung2!BG:BG)</f>
        <v>0</v>
      </c>
      <c r="O645">
        <f t="shared" si="36"/>
        <v>0</v>
      </c>
      <c r="P645">
        <f t="shared" si="37"/>
        <v>1</v>
      </c>
    </row>
    <row r="646" spans="3:16" x14ac:dyDescent="0.25">
      <c r="C646" t="str">
        <f>IFERROR(_xlfn.CONCAT(VLOOKUP(B646,Member!A:I,3,0)," ",(VLOOKUP(B646,Member!A:I,4,0))),"")</f>
        <v/>
      </c>
      <c r="L646" s="264">
        <f>Member!A646</f>
        <v>25055</v>
      </c>
      <c r="M646">
        <f>SUMIF(Erfassung2!BD:BD,L646,Erfassung2!BW:BW)</f>
        <v>0</v>
      </c>
      <c r="N646">
        <f>SUMIF(Erfassung2!BD:BD,L646,Erfassung2!BG:BG)</f>
        <v>0</v>
      </c>
      <c r="O646">
        <f t="shared" si="36"/>
        <v>0</v>
      </c>
      <c r="P646">
        <f t="shared" si="37"/>
        <v>1</v>
      </c>
    </row>
    <row r="647" spans="3:16" x14ac:dyDescent="0.25">
      <c r="C647" t="str">
        <f>IFERROR(_xlfn.CONCAT(VLOOKUP(B647,Member!A:I,3,0)," ",(VLOOKUP(B647,Member!A:I,4,0))),"")</f>
        <v/>
      </c>
      <c r="L647" s="264">
        <f>Member!A647</f>
        <v>38112</v>
      </c>
      <c r="M647">
        <f>SUMIF(Erfassung2!BD:BD,L647,Erfassung2!BW:BW)</f>
        <v>0</v>
      </c>
      <c r="N647">
        <f>SUMIF(Erfassung2!BD:BD,L647,Erfassung2!BG:BG)</f>
        <v>0</v>
      </c>
      <c r="O647">
        <f t="shared" si="36"/>
        <v>0</v>
      </c>
      <c r="P647">
        <f t="shared" si="37"/>
        <v>1</v>
      </c>
    </row>
    <row r="648" spans="3:16" x14ac:dyDescent="0.25">
      <c r="C648" t="str">
        <f>IFERROR(_xlfn.CONCAT(VLOOKUP(B648,Member!A:I,3,0)," ",(VLOOKUP(B648,Member!A:I,4,0))),"")</f>
        <v/>
      </c>
      <c r="L648" s="264">
        <f>Member!A648</f>
        <v>25901</v>
      </c>
      <c r="M648">
        <f>SUMIF(Erfassung2!BD:BD,L648,Erfassung2!BW:BW)</f>
        <v>0</v>
      </c>
      <c r="N648">
        <f>SUMIF(Erfassung2!BD:BD,L648,Erfassung2!BG:BG)</f>
        <v>0</v>
      </c>
      <c r="O648">
        <f t="shared" si="36"/>
        <v>0</v>
      </c>
      <c r="P648">
        <f t="shared" si="37"/>
        <v>1</v>
      </c>
    </row>
    <row r="649" spans="3:16" x14ac:dyDescent="0.25">
      <c r="C649" t="str">
        <f>IFERROR(_xlfn.CONCAT(VLOOKUP(B649,Member!A:I,3,0)," ",(VLOOKUP(B649,Member!A:I,4,0))),"")</f>
        <v/>
      </c>
      <c r="L649" s="264">
        <f>Member!A649</f>
        <v>38576</v>
      </c>
      <c r="M649">
        <f>SUMIF(Erfassung2!BD:BD,L649,Erfassung2!BW:BW)</f>
        <v>0</v>
      </c>
      <c r="N649">
        <f>SUMIF(Erfassung2!BD:BD,L649,Erfassung2!BG:BG)</f>
        <v>0</v>
      </c>
      <c r="O649">
        <f t="shared" si="36"/>
        <v>0</v>
      </c>
      <c r="P649">
        <f t="shared" si="37"/>
        <v>1</v>
      </c>
    </row>
    <row r="650" spans="3:16" x14ac:dyDescent="0.25">
      <c r="C650" t="str">
        <f>IFERROR(_xlfn.CONCAT(VLOOKUP(B650,Member!A:I,3,0)," ",(VLOOKUP(B650,Member!A:I,4,0))),"")</f>
        <v/>
      </c>
      <c r="L650" s="264">
        <f>Member!A650</f>
        <v>16393</v>
      </c>
      <c r="M650">
        <f>SUMIF(Erfassung2!BD:BD,L650,Erfassung2!BW:BW)</f>
        <v>0</v>
      </c>
      <c r="N650">
        <f>SUMIF(Erfassung2!BD:BD,L650,Erfassung2!BG:BG)</f>
        <v>0</v>
      </c>
      <c r="O650">
        <f t="shared" si="36"/>
        <v>0</v>
      </c>
      <c r="P650">
        <f t="shared" si="37"/>
        <v>1</v>
      </c>
    </row>
    <row r="651" spans="3:16" x14ac:dyDescent="0.25">
      <c r="C651" t="str">
        <f>IFERROR(_xlfn.CONCAT(VLOOKUP(B651,Member!A:I,3,0)," ",(VLOOKUP(B651,Member!A:I,4,0))),"")</f>
        <v/>
      </c>
      <c r="L651" s="264">
        <f>Member!A651</f>
        <v>25302</v>
      </c>
      <c r="M651">
        <f>SUMIF(Erfassung2!BD:BD,L651,Erfassung2!BW:BW)</f>
        <v>0</v>
      </c>
      <c r="N651">
        <f>SUMIF(Erfassung2!BD:BD,L651,Erfassung2!BG:BG)</f>
        <v>0</v>
      </c>
      <c r="O651">
        <f t="shared" si="36"/>
        <v>0</v>
      </c>
      <c r="P651">
        <f t="shared" si="37"/>
        <v>1</v>
      </c>
    </row>
    <row r="652" spans="3:16" x14ac:dyDescent="0.25">
      <c r="C652" t="str">
        <f>IFERROR(_xlfn.CONCAT(VLOOKUP(B652,Member!A:I,3,0)," ",(VLOOKUP(B652,Member!A:I,4,0))),"")</f>
        <v/>
      </c>
      <c r="L652" s="264">
        <f>Member!A652</f>
        <v>25074</v>
      </c>
      <c r="M652">
        <f>SUMIF(Erfassung2!BD:BD,L652,Erfassung2!BW:BW)</f>
        <v>0</v>
      </c>
      <c r="N652">
        <f>SUMIF(Erfassung2!BD:BD,L652,Erfassung2!BG:BG)</f>
        <v>0</v>
      </c>
      <c r="O652">
        <f t="shared" si="36"/>
        <v>0</v>
      </c>
      <c r="P652">
        <f t="shared" si="37"/>
        <v>1</v>
      </c>
    </row>
    <row r="653" spans="3:16" x14ac:dyDescent="0.25">
      <c r="C653" t="str">
        <f>IFERROR(_xlfn.CONCAT(VLOOKUP(B653,Member!A:I,3,0)," ",(VLOOKUP(B653,Member!A:I,4,0))),"")</f>
        <v/>
      </c>
      <c r="L653" s="264">
        <f>Member!A653</f>
        <v>16402</v>
      </c>
      <c r="M653">
        <f>SUMIF(Erfassung2!BD:BD,L653,Erfassung2!BW:BW)</f>
        <v>0</v>
      </c>
      <c r="N653">
        <f>SUMIF(Erfassung2!BD:BD,L653,Erfassung2!BG:BG)</f>
        <v>0</v>
      </c>
      <c r="O653">
        <f t="shared" si="36"/>
        <v>0</v>
      </c>
      <c r="P653">
        <f t="shared" si="37"/>
        <v>1</v>
      </c>
    </row>
    <row r="654" spans="3:16" x14ac:dyDescent="0.25">
      <c r="C654" t="str">
        <f>IFERROR(_xlfn.CONCAT(VLOOKUP(B654,Member!A:I,3,0)," ",(VLOOKUP(B654,Member!A:I,4,0))),"")</f>
        <v/>
      </c>
      <c r="L654" s="264">
        <f>Member!A654</f>
        <v>16763</v>
      </c>
      <c r="M654">
        <f>SUMIF(Erfassung2!BD:BD,L654,Erfassung2!BW:BW)</f>
        <v>0</v>
      </c>
      <c r="N654">
        <f>SUMIF(Erfassung2!BD:BD,L654,Erfassung2!BG:BG)</f>
        <v>0</v>
      </c>
      <c r="O654">
        <f t="shared" si="36"/>
        <v>0</v>
      </c>
      <c r="P654">
        <f t="shared" si="37"/>
        <v>1</v>
      </c>
    </row>
    <row r="655" spans="3:16" x14ac:dyDescent="0.25">
      <c r="C655" t="str">
        <f>IFERROR(_xlfn.CONCAT(VLOOKUP(B655,Member!A:I,3,0)," ",(VLOOKUP(B655,Member!A:I,4,0))),"")</f>
        <v/>
      </c>
      <c r="L655" s="264">
        <f>Member!A655</f>
        <v>16391</v>
      </c>
      <c r="M655">
        <f>SUMIF(Erfassung2!BD:BD,L655,Erfassung2!BW:BW)</f>
        <v>0</v>
      </c>
      <c r="N655">
        <f>SUMIF(Erfassung2!BD:BD,L655,Erfassung2!BG:BG)</f>
        <v>0</v>
      </c>
      <c r="O655">
        <f t="shared" si="36"/>
        <v>0</v>
      </c>
      <c r="P655">
        <f t="shared" si="37"/>
        <v>1</v>
      </c>
    </row>
    <row r="656" spans="3:16" x14ac:dyDescent="0.25">
      <c r="C656" t="str">
        <f>IFERROR(_xlfn.CONCAT(VLOOKUP(B656,Member!A:I,3,0)," ",(VLOOKUP(B656,Member!A:I,4,0))),"")</f>
        <v/>
      </c>
      <c r="L656" s="264">
        <f>Member!A656</f>
        <v>25802</v>
      </c>
      <c r="M656">
        <f>SUMIF(Erfassung2!BD:BD,L656,Erfassung2!BW:BW)</f>
        <v>0</v>
      </c>
      <c r="N656">
        <f>SUMIF(Erfassung2!BD:BD,L656,Erfassung2!BG:BG)</f>
        <v>0</v>
      </c>
      <c r="O656">
        <f t="shared" si="36"/>
        <v>0</v>
      </c>
      <c r="P656">
        <f t="shared" si="37"/>
        <v>1</v>
      </c>
    </row>
    <row r="657" spans="3:16" x14ac:dyDescent="0.25">
      <c r="C657" t="str">
        <f>IFERROR(_xlfn.CONCAT(VLOOKUP(B657,Member!A:I,3,0)," ",(VLOOKUP(B657,Member!A:I,4,0))),"")</f>
        <v/>
      </c>
      <c r="L657" s="264">
        <f>Member!A657</f>
        <v>16390</v>
      </c>
      <c r="M657">
        <f>SUMIF(Erfassung2!BD:BD,L657,Erfassung2!BW:BW)</f>
        <v>0</v>
      </c>
      <c r="N657">
        <f>SUMIF(Erfassung2!BD:BD,L657,Erfassung2!BG:BG)</f>
        <v>0</v>
      </c>
      <c r="O657">
        <f t="shared" si="36"/>
        <v>0</v>
      </c>
      <c r="P657">
        <f t="shared" si="37"/>
        <v>1</v>
      </c>
    </row>
    <row r="658" spans="3:16" x14ac:dyDescent="0.25">
      <c r="C658" t="str">
        <f>IFERROR(_xlfn.CONCAT(VLOOKUP(B658,Member!A:I,3,0)," ",(VLOOKUP(B658,Member!A:I,4,0))),"")</f>
        <v/>
      </c>
      <c r="L658" s="264">
        <f>Member!A658</f>
        <v>21197</v>
      </c>
      <c r="M658">
        <f>SUMIF(Erfassung2!BD:BD,L658,Erfassung2!BW:BW)</f>
        <v>0</v>
      </c>
      <c r="N658">
        <f>SUMIF(Erfassung2!BD:BD,L658,Erfassung2!BG:BG)</f>
        <v>0</v>
      </c>
      <c r="O658">
        <f t="shared" si="36"/>
        <v>0</v>
      </c>
      <c r="P658">
        <f t="shared" si="37"/>
        <v>1</v>
      </c>
    </row>
    <row r="659" spans="3:16" x14ac:dyDescent="0.25">
      <c r="C659" t="str">
        <f>IFERROR(_xlfn.CONCAT(VLOOKUP(B659,Member!A:I,3,0)," ",(VLOOKUP(B659,Member!A:I,4,0))),"")</f>
        <v/>
      </c>
      <c r="L659" s="264">
        <f>Member!A659</f>
        <v>38932</v>
      </c>
      <c r="M659">
        <f>SUMIF(Erfassung2!BD:BD,L659,Erfassung2!BW:BW)</f>
        <v>0</v>
      </c>
      <c r="N659">
        <f>SUMIF(Erfassung2!BD:BD,L659,Erfassung2!BG:BG)</f>
        <v>0</v>
      </c>
      <c r="O659">
        <f t="shared" si="36"/>
        <v>0</v>
      </c>
      <c r="P659">
        <f t="shared" si="37"/>
        <v>1</v>
      </c>
    </row>
    <row r="660" spans="3:16" x14ac:dyDescent="0.25">
      <c r="C660" t="str">
        <f>IFERROR(_xlfn.CONCAT(VLOOKUP(B660,Member!A:I,3,0)," ",(VLOOKUP(B660,Member!A:I,4,0))),"")</f>
        <v/>
      </c>
      <c r="L660" s="264">
        <f>Member!A660</f>
        <v>38634</v>
      </c>
      <c r="M660">
        <f>SUMIF(Erfassung2!BD:BD,L660,Erfassung2!BW:BW)</f>
        <v>0</v>
      </c>
      <c r="N660">
        <f>SUMIF(Erfassung2!BD:BD,L660,Erfassung2!BG:BG)</f>
        <v>0</v>
      </c>
      <c r="O660">
        <f t="shared" si="36"/>
        <v>0</v>
      </c>
      <c r="P660">
        <f t="shared" si="37"/>
        <v>1</v>
      </c>
    </row>
    <row r="661" spans="3:16" x14ac:dyDescent="0.25">
      <c r="C661" t="str">
        <f>IFERROR(_xlfn.CONCAT(VLOOKUP(B661,Member!A:I,3,0)," ",(VLOOKUP(B661,Member!A:I,4,0))),"")</f>
        <v/>
      </c>
      <c r="L661" s="264">
        <f>Member!A661</f>
        <v>38969</v>
      </c>
      <c r="M661">
        <f>SUMIF(Erfassung2!BD:BD,L661,Erfassung2!BW:BW)</f>
        <v>0</v>
      </c>
      <c r="N661">
        <f>SUMIF(Erfassung2!BD:BD,L661,Erfassung2!BG:BG)</f>
        <v>0</v>
      </c>
      <c r="O661">
        <f t="shared" si="36"/>
        <v>0</v>
      </c>
      <c r="P661">
        <f t="shared" si="37"/>
        <v>1</v>
      </c>
    </row>
    <row r="662" spans="3:16" x14ac:dyDescent="0.25">
      <c r="C662" t="str">
        <f>IFERROR(_xlfn.CONCAT(VLOOKUP(B662,Member!A:I,3,0)," ",(VLOOKUP(B662,Member!A:I,4,0))),"")</f>
        <v/>
      </c>
      <c r="L662" s="264">
        <f>Member!A662</f>
        <v>38949</v>
      </c>
      <c r="M662">
        <f>SUMIF(Erfassung2!BD:BD,L662,Erfassung2!BW:BW)</f>
        <v>0</v>
      </c>
      <c r="N662">
        <f>SUMIF(Erfassung2!BD:BD,L662,Erfassung2!BG:BG)</f>
        <v>0</v>
      </c>
      <c r="O662">
        <f t="shared" si="36"/>
        <v>0</v>
      </c>
      <c r="P662">
        <f t="shared" si="37"/>
        <v>1</v>
      </c>
    </row>
    <row r="663" spans="3:16" x14ac:dyDescent="0.25">
      <c r="C663" t="str">
        <f>IFERROR(_xlfn.CONCAT(VLOOKUP(B663,Member!A:I,3,0)," ",(VLOOKUP(B663,Member!A:I,4,0))),"")</f>
        <v/>
      </c>
      <c r="L663" s="264">
        <f>Member!A663</f>
        <v>25554</v>
      </c>
      <c r="M663">
        <f>SUMIF(Erfassung2!BD:BD,L663,Erfassung2!BW:BW)</f>
        <v>0</v>
      </c>
      <c r="N663">
        <f>SUMIF(Erfassung2!BD:BD,L663,Erfassung2!BG:BG)</f>
        <v>0</v>
      </c>
      <c r="O663">
        <f t="shared" si="36"/>
        <v>0</v>
      </c>
      <c r="P663">
        <f t="shared" si="37"/>
        <v>1</v>
      </c>
    </row>
    <row r="664" spans="3:16" x14ac:dyDescent="0.25">
      <c r="C664" t="str">
        <f>IFERROR(_xlfn.CONCAT(VLOOKUP(B664,Member!A:I,3,0)," ",(VLOOKUP(B664,Member!A:I,4,0))),"")</f>
        <v/>
      </c>
      <c r="L664" s="264">
        <f>Member!A664</f>
        <v>38706</v>
      </c>
      <c r="M664">
        <f>SUMIF(Erfassung2!BD:BD,L664,Erfassung2!BW:BW)</f>
        <v>0</v>
      </c>
      <c r="N664">
        <f>SUMIF(Erfassung2!BD:BD,L664,Erfassung2!BG:BG)</f>
        <v>0</v>
      </c>
      <c r="O664">
        <f t="shared" si="36"/>
        <v>0</v>
      </c>
      <c r="P664">
        <f t="shared" si="37"/>
        <v>1</v>
      </c>
    </row>
    <row r="665" spans="3:16" x14ac:dyDescent="0.25">
      <c r="C665" t="str">
        <f>IFERROR(_xlfn.CONCAT(VLOOKUP(B665,Member!A:I,3,0)," ",(VLOOKUP(B665,Member!A:I,4,0))),"")</f>
        <v/>
      </c>
      <c r="L665" s="264">
        <f>Member!A665</f>
        <v>38927</v>
      </c>
      <c r="M665">
        <f>SUMIF(Erfassung2!BD:BD,L665,Erfassung2!BW:BW)</f>
        <v>0</v>
      </c>
      <c r="N665">
        <f>SUMIF(Erfassung2!BD:BD,L665,Erfassung2!BG:BG)</f>
        <v>0</v>
      </c>
      <c r="O665">
        <f t="shared" si="36"/>
        <v>0</v>
      </c>
      <c r="P665">
        <f t="shared" si="37"/>
        <v>1</v>
      </c>
    </row>
    <row r="666" spans="3:16" x14ac:dyDescent="0.25">
      <c r="C666" t="str">
        <f>IFERROR(_xlfn.CONCAT(VLOOKUP(B666,Member!A:I,3,0)," ",(VLOOKUP(B666,Member!A:I,4,0))),"")</f>
        <v/>
      </c>
      <c r="L666" s="264">
        <f>Member!A666</f>
        <v>16398</v>
      </c>
      <c r="M666">
        <f>SUMIF(Erfassung2!BD:BD,L666,Erfassung2!BW:BW)</f>
        <v>0</v>
      </c>
      <c r="N666">
        <f>SUMIF(Erfassung2!BD:BD,L666,Erfassung2!BG:BG)</f>
        <v>0</v>
      </c>
      <c r="O666">
        <f t="shared" si="36"/>
        <v>0</v>
      </c>
      <c r="P666">
        <f t="shared" si="37"/>
        <v>1</v>
      </c>
    </row>
    <row r="667" spans="3:16" x14ac:dyDescent="0.25">
      <c r="C667" t="str">
        <f>IFERROR(_xlfn.CONCAT(VLOOKUP(B667,Member!A:I,3,0)," ",(VLOOKUP(B667,Member!A:I,4,0))),"")</f>
        <v/>
      </c>
      <c r="L667" s="264">
        <f>Member!A667</f>
        <v>38673</v>
      </c>
      <c r="M667">
        <f>SUMIF(Erfassung2!BD:BD,L667,Erfassung2!BW:BW)</f>
        <v>0</v>
      </c>
      <c r="N667">
        <f>SUMIF(Erfassung2!BD:BD,L667,Erfassung2!BG:BG)</f>
        <v>0</v>
      </c>
      <c r="O667">
        <f t="shared" si="36"/>
        <v>0</v>
      </c>
      <c r="P667">
        <f t="shared" si="37"/>
        <v>1</v>
      </c>
    </row>
    <row r="668" spans="3:16" x14ac:dyDescent="0.25">
      <c r="C668" t="str">
        <f>IFERROR(_xlfn.CONCAT(VLOOKUP(B668,Member!A:I,3,0)," ",(VLOOKUP(B668,Member!A:I,4,0))),"")</f>
        <v/>
      </c>
      <c r="L668" s="264">
        <f>Member!A668</f>
        <v>7418</v>
      </c>
      <c r="M668">
        <f>SUMIF(Erfassung2!BD:BD,L668,Erfassung2!BW:BW)</f>
        <v>0</v>
      </c>
      <c r="N668">
        <f>SUMIF(Erfassung2!BD:BD,L668,Erfassung2!BG:BG)</f>
        <v>0</v>
      </c>
      <c r="O668">
        <f t="shared" si="36"/>
        <v>0</v>
      </c>
      <c r="P668">
        <f t="shared" si="37"/>
        <v>1</v>
      </c>
    </row>
    <row r="669" spans="3:16" x14ac:dyDescent="0.25">
      <c r="C669" t="str">
        <f>IFERROR(_xlfn.CONCAT(VLOOKUP(B669,Member!A:I,3,0)," ",(VLOOKUP(B669,Member!A:I,4,0))),"")</f>
        <v/>
      </c>
      <c r="L669" s="264">
        <f>Member!A669</f>
        <v>16713</v>
      </c>
      <c r="M669">
        <f>SUMIF(Erfassung2!BD:BD,L669,Erfassung2!BW:BW)</f>
        <v>0</v>
      </c>
      <c r="N669">
        <f>SUMIF(Erfassung2!BD:BD,L669,Erfassung2!BG:BG)</f>
        <v>0</v>
      </c>
      <c r="O669">
        <f t="shared" si="36"/>
        <v>0</v>
      </c>
      <c r="P669">
        <f t="shared" si="37"/>
        <v>1</v>
      </c>
    </row>
    <row r="670" spans="3:16" x14ac:dyDescent="0.25">
      <c r="C670" t="str">
        <f>IFERROR(_xlfn.CONCAT(VLOOKUP(B670,Member!A:I,3,0)," ",(VLOOKUP(B670,Member!A:I,4,0))),"")</f>
        <v/>
      </c>
      <c r="L670" s="264">
        <f>Member!A670</f>
        <v>7596</v>
      </c>
      <c r="M670">
        <f>SUMIF(Erfassung2!BD:BD,L670,Erfassung2!BW:BW)</f>
        <v>0</v>
      </c>
      <c r="N670">
        <f>SUMIF(Erfassung2!BD:BD,L670,Erfassung2!BG:BG)</f>
        <v>0</v>
      </c>
      <c r="O670">
        <f t="shared" si="36"/>
        <v>0</v>
      </c>
      <c r="P670">
        <f t="shared" si="37"/>
        <v>1</v>
      </c>
    </row>
    <row r="671" spans="3:16" x14ac:dyDescent="0.25">
      <c r="C671" t="str">
        <f>IFERROR(_xlfn.CONCAT(VLOOKUP(B671,Member!A:I,3,0)," ",(VLOOKUP(B671,Member!A:I,4,0))),"")</f>
        <v/>
      </c>
      <c r="L671" s="264">
        <f>Member!A671</f>
        <v>38424</v>
      </c>
      <c r="M671">
        <f>SUMIF(Erfassung2!BD:BD,L671,Erfassung2!BW:BW)</f>
        <v>0</v>
      </c>
      <c r="N671">
        <f>SUMIF(Erfassung2!BD:BD,L671,Erfassung2!BG:BG)</f>
        <v>0</v>
      </c>
      <c r="O671">
        <f t="shared" si="36"/>
        <v>0</v>
      </c>
      <c r="P671">
        <f t="shared" si="37"/>
        <v>1</v>
      </c>
    </row>
    <row r="672" spans="3:16" x14ac:dyDescent="0.25">
      <c r="C672" t="str">
        <f>IFERROR(_xlfn.CONCAT(VLOOKUP(B672,Member!A:I,3,0)," ",(VLOOKUP(B672,Member!A:I,4,0))),"")</f>
        <v/>
      </c>
      <c r="L672" s="264">
        <f>Member!A672</f>
        <v>38918</v>
      </c>
      <c r="M672">
        <f>SUMIF(Erfassung2!BD:BD,L672,Erfassung2!BW:BW)</f>
        <v>0</v>
      </c>
      <c r="N672">
        <f>SUMIF(Erfassung2!BD:BD,L672,Erfassung2!BG:BG)</f>
        <v>0</v>
      </c>
      <c r="O672">
        <f t="shared" si="36"/>
        <v>0</v>
      </c>
      <c r="P672">
        <f t="shared" si="37"/>
        <v>1</v>
      </c>
    </row>
    <row r="673" spans="3:16" x14ac:dyDescent="0.25">
      <c r="C673" t="str">
        <f>IFERROR(_xlfn.CONCAT(VLOOKUP(B673,Member!A:I,3,0)," ",(VLOOKUP(B673,Member!A:I,4,0))),"")</f>
        <v/>
      </c>
      <c r="L673" s="264">
        <f>Member!A673</f>
        <v>38950</v>
      </c>
      <c r="M673">
        <f>SUMIF(Erfassung2!BD:BD,L673,Erfassung2!BW:BW)</f>
        <v>0</v>
      </c>
      <c r="N673">
        <f>SUMIF(Erfassung2!BD:BD,L673,Erfassung2!BG:BG)</f>
        <v>0</v>
      </c>
      <c r="O673">
        <f t="shared" si="36"/>
        <v>0</v>
      </c>
      <c r="P673">
        <f t="shared" si="37"/>
        <v>1</v>
      </c>
    </row>
    <row r="674" spans="3:16" x14ac:dyDescent="0.25">
      <c r="C674" t="str">
        <f>IFERROR(_xlfn.CONCAT(VLOOKUP(B674,Member!A:I,3,0)," ",(VLOOKUP(B674,Member!A:I,4,0))),"")</f>
        <v/>
      </c>
      <c r="L674" s="264">
        <f>Member!A674</f>
        <v>38910</v>
      </c>
      <c r="M674">
        <f>SUMIF(Erfassung2!BD:BD,L674,Erfassung2!BW:BW)</f>
        <v>0</v>
      </c>
      <c r="N674">
        <f>SUMIF(Erfassung2!BD:BD,L674,Erfassung2!BG:BG)</f>
        <v>0</v>
      </c>
      <c r="O674">
        <f t="shared" si="36"/>
        <v>0</v>
      </c>
      <c r="P674">
        <f t="shared" si="37"/>
        <v>1</v>
      </c>
    </row>
    <row r="675" spans="3:16" x14ac:dyDescent="0.25">
      <c r="C675" t="str">
        <f>IFERROR(_xlfn.CONCAT(VLOOKUP(B675,Member!A:I,3,0)," ",(VLOOKUP(B675,Member!A:I,4,0))),"")</f>
        <v/>
      </c>
      <c r="L675" s="264">
        <f>Member!A675</f>
        <v>7881</v>
      </c>
      <c r="M675">
        <f>SUMIF(Erfassung2!BD:BD,L675,Erfassung2!BW:BW)</f>
        <v>0</v>
      </c>
      <c r="N675">
        <f>SUMIF(Erfassung2!BD:BD,L675,Erfassung2!BG:BG)</f>
        <v>0</v>
      </c>
      <c r="O675">
        <f t="shared" si="36"/>
        <v>0</v>
      </c>
      <c r="P675">
        <f t="shared" si="37"/>
        <v>1</v>
      </c>
    </row>
    <row r="676" spans="3:16" x14ac:dyDescent="0.25">
      <c r="C676" t="str">
        <f>IFERROR(_xlfn.CONCAT(VLOOKUP(B676,Member!A:I,3,0)," ",(VLOOKUP(B676,Member!A:I,4,0))),"")</f>
        <v/>
      </c>
      <c r="L676" s="264">
        <f>Member!A676</f>
        <v>7883</v>
      </c>
      <c r="M676">
        <f>SUMIF(Erfassung2!BD:BD,L676,Erfassung2!BW:BW)</f>
        <v>0</v>
      </c>
      <c r="N676">
        <f>SUMIF(Erfassung2!BD:BD,L676,Erfassung2!BG:BG)</f>
        <v>0</v>
      </c>
      <c r="O676">
        <f t="shared" si="36"/>
        <v>0</v>
      </c>
      <c r="P676">
        <f t="shared" si="37"/>
        <v>1</v>
      </c>
    </row>
    <row r="677" spans="3:16" x14ac:dyDescent="0.25">
      <c r="C677" t="str">
        <f>IFERROR(_xlfn.CONCAT(VLOOKUP(B677,Member!A:I,3,0)," ",(VLOOKUP(B677,Member!A:I,4,0))),"")</f>
        <v/>
      </c>
      <c r="L677" s="264">
        <f>Member!A677</f>
        <v>25540</v>
      </c>
      <c r="M677">
        <f>SUMIF(Erfassung2!BD:BD,L677,Erfassung2!BW:BW)</f>
        <v>0</v>
      </c>
      <c r="N677">
        <f>SUMIF(Erfassung2!BD:BD,L677,Erfassung2!BG:BG)</f>
        <v>0</v>
      </c>
      <c r="O677">
        <f t="shared" si="36"/>
        <v>0</v>
      </c>
      <c r="P677">
        <f t="shared" si="37"/>
        <v>1</v>
      </c>
    </row>
    <row r="678" spans="3:16" x14ac:dyDescent="0.25">
      <c r="C678" t="str">
        <f>IFERROR(_xlfn.CONCAT(VLOOKUP(B678,Member!A:I,3,0)," ",(VLOOKUP(B678,Member!A:I,4,0))),"")</f>
        <v/>
      </c>
      <c r="L678" s="264">
        <f>Member!A678</f>
        <v>38890</v>
      </c>
      <c r="M678">
        <f>SUMIF(Erfassung2!BD:BD,L678,Erfassung2!BW:BW)</f>
        <v>0</v>
      </c>
      <c r="N678">
        <f>SUMIF(Erfassung2!BD:BD,L678,Erfassung2!BG:BG)</f>
        <v>0</v>
      </c>
      <c r="O678">
        <f t="shared" si="36"/>
        <v>0</v>
      </c>
      <c r="P678">
        <f t="shared" si="37"/>
        <v>1</v>
      </c>
    </row>
    <row r="679" spans="3:16" x14ac:dyDescent="0.25">
      <c r="C679" t="str">
        <f>IFERROR(_xlfn.CONCAT(VLOOKUP(B679,Member!A:I,3,0)," ",(VLOOKUP(B679,Member!A:I,4,0))),"")</f>
        <v/>
      </c>
      <c r="L679" s="264">
        <f>Member!A679</f>
        <v>25675</v>
      </c>
      <c r="M679">
        <f>SUMIF(Erfassung2!BD:BD,L679,Erfassung2!BW:BW)</f>
        <v>0</v>
      </c>
      <c r="N679">
        <f>SUMIF(Erfassung2!BD:BD,L679,Erfassung2!BG:BG)</f>
        <v>0</v>
      </c>
      <c r="O679">
        <f t="shared" si="36"/>
        <v>0</v>
      </c>
      <c r="P679">
        <f t="shared" si="37"/>
        <v>1</v>
      </c>
    </row>
    <row r="680" spans="3:16" x14ac:dyDescent="0.25">
      <c r="C680" t="str">
        <f>IFERROR(_xlfn.CONCAT(VLOOKUP(B680,Member!A:I,3,0)," ",(VLOOKUP(B680,Member!A:I,4,0))),"")</f>
        <v/>
      </c>
      <c r="L680" s="264">
        <f>Member!A680</f>
        <v>7557</v>
      </c>
      <c r="M680">
        <f>SUMIF(Erfassung2!BD:BD,L680,Erfassung2!BW:BW)</f>
        <v>0</v>
      </c>
      <c r="N680">
        <f>SUMIF(Erfassung2!BD:BD,L680,Erfassung2!BG:BG)</f>
        <v>0</v>
      </c>
      <c r="O680">
        <f t="shared" si="36"/>
        <v>0</v>
      </c>
      <c r="P680">
        <f t="shared" si="37"/>
        <v>1</v>
      </c>
    </row>
    <row r="681" spans="3:16" x14ac:dyDescent="0.25">
      <c r="C681" t="str">
        <f>IFERROR(_xlfn.CONCAT(VLOOKUP(B681,Member!A:I,3,0)," ",(VLOOKUP(B681,Member!A:I,4,0))),"")</f>
        <v/>
      </c>
      <c r="L681" s="264">
        <f>Member!A681</f>
        <v>7879</v>
      </c>
      <c r="M681">
        <f>SUMIF(Erfassung2!BD:BD,L681,Erfassung2!BW:BW)</f>
        <v>0</v>
      </c>
      <c r="N681">
        <f>SUMIF(Erfassung2!BD:BD,L681,Erfassung2!BG:BG)</f>
        <v>0</v>
      </c>
      <c r="O681">
        <f t="shared" si="36"/>
        <v>0</v>
      </c>
      <c r="P681">
        <f t="shared" si="37"/>
        <v>1</v>
      </c>
    </row>
    <row r="682" spans="3:16" x14ac:dyDescent="0.25">
      <c r="C682" t="str">
        <f>IFERROR(_xlfn.CONCAT(VLOOKUP(B682,Member!A:I,3,0)," ",(VLOOKUP(B682,Member!A:I,4,0))),"")</f>
        <v/>
      </c>
      <c r="L682" s="264">
        <f>Member!A682</f>
        <v>38868</v>
      </c>
      <c r="M682">
        <f>SUMIF(Erfassung2!BD:BD,L682,Erfassung2!BW:BW)</f>
        <v>0</v>
      </c>
      <c r="N682">
        <f>SUMIF(Erfassung2!BD:BD,L682,Erfassung2!BG:BG)</f>
        <v>0</v>
      </c>
      <c r="O682">
        <f t="shared" si="36"/>
        <v>0</v>
      </c>
      <c r="P682">
        <f t="shared" si="37"/>
        <v>1</v>
      </c>
    </row>
    <row r="683" spans="3:16" x14ac:dyDescent="0.25">
      <c r="C683" t="str">
        <f>IFERROR(_xlfn.CONCAT(VLOOKUP(B683,Member!A:I,3,0)," ",(VLOOKUP(B683,Member!A:I,4,0))),"")</f>
        <v/>
      </c>
      <c r="L683" s="264">
        <f>Member!A683</f>
        <v>13493</v>
      </c>
      <c r="M683">
        <f>SUMIF(Erfassung2!BD:BD,L683,Erfassung2!BW:BW)</f>
        <v>0</v>
      </c>
      <c r="N683">
        <f>SUMIF(Erfassung2!BD:BD,L683,Erfassung2!BG:BG)</f>
        <v>0</v>
      </c>
      <c r="O683">
        <f t="shared" si="36"/>
        <v>0</v>
      </c>
      <c r="P683">
        <f t="shared" si="37"/>
        <v>1</v>
      </c>
    </row>
    <row r="684" spans="3:16" x14ac:dyDescent="0.25">
      <c r="C684" t="str">
        <f>IFERROR(_xlfn.CONCAT(VLOOKUP(B684,Member!A:I,3,0)," ",(VLOOKUP(B684,Member!A:I,4,0))),"")</f>
        <v/>
      </c>
      <c r="L684" s="264">
        <f>Member!A684</f>
        <v>38334</v>
      </c>
      <c r="M684">
        <f>SUMIF(Erfassung2!BD:BD,L684,Erfassung2!BW:BW)</f>
        <v>0</v>
      </c>
      <c r="N684">
        <f>SUMIF(Erfassung2!BD:BD,L684,Erfassung2!BG:BG)</f>
        <v>0</v>
      </c>
      <c r="O684">
        <f t="shared" si="36"/>
        <v>0</v>
      </c>
      <c r="P684">
        <f t="shared" si="37"/>
        <v>1</v>
      </c>
    </row>
    <row r="685" spans="3:16" x14ac:dyDescent="0.25">
      <c r="C685" t="str">
        <f>IFERROR(_xlfn.CONCAT(VLOOKUP(B685,Member!A:I,3,0)," ",(VLOOKUP(B685,Member!A:I,4,0))),"")</f>
        <v/>
      </c>
      <c r="L685" s="264">
        <f>Member!A685</f>
        <v>38806</v>
      </c>
      <c r="M685">
        <f>SUMIF(Erfassung2!BD:BD,L685,Erfassung2!BW:BW)</f>
        <v>0</v>
      </c>
      <c r="N685">
        <f>SUMIF(Erfassung2!BD:BD,L685,Erfassung2!BG:BG)</f>
        <v>0</v>
      </c>
      <c r="O685">
        <f t="shared" si="36"/>
        <v>0</v>
      </c>
      <c r="P685">
        <f t="shared" si="37"/>
        <v>1</v>
      </c>
    </row>
    <row r="686" spans="3:16" x14ac:dyDescent="0.25">
      <c r="C686" t="str">
        <f>IFERROR(_xlfn.CONCAT(VLOOKUP(B686,Member!A:I,3,0)," ",(VLOOKUP(B686,Member!A:I,4,0))),"")</f>
        <v/>
      </c>
      <c r="L686" s="264">
        <f>Member!A686</f>
        <v>38349</v>
      </c>
      <c r="M686">
        <f>SUMIF(Erfassung2!BD:BD,L686,Erfassung2!BW:BW)</f>
        <v>0</v>
      </c>
      <c r="N686">
        <f>SUMIF(Erfassung2!BD:BD,L686,Erfassung2!BG:BG)</f>
        <v>0</v>
      </c>
      <c r="O686">
        <f t="shared" si="36"/>
        <v>0</v>
      </c>
      <c r="P686">
        <f t="shared" si="37"/>
        <v>1</v>
      </c>
    </row>
    <row r="687" spans="3:16" x14ac:dyDescent="0.25">
      <c r="C687" t="str">
        <f>IFERROR(_xlfn.CONCAT(VLOOKUP(B687,Member!A:I,3,0)," ",(VLOOKUP(B687,Member!A:I,4,0))),"")</f>
        <v/>
      </c>
      <c r="L687" s="264">
        <f>Member!A687</f>
        <v>27134</v>
      </c>
      <c r="M687">
        <f>SUMIF(Erfassung2!BD:BD,L687,Erfassung2!BW:BW)</f>
        <v>0</v>
      </c>
      <c r="N687">
        <f>SUMIF(Erfassung2!BD:BD,L687,Erfassung2!BG:BG)</f>
        <v>0</v>
      </c>
      <c r="O687">
        <f t="shared" si="36"/>
        <v>0</v>
      </c>
      <c r="P687">
        <f t="shared" si="37"/>
        <v>1</v>
      </c>
    </row>
    <row r="688" spans="3:16" x14ac:dyDescent="0.25">
      <c r="C688" t="str">
        <f>IFERROR(_xlfn.CONCAT(VLOOKUP(B688,Member!A:I,3,0)," ",(VLOOKUP(B688,Member!A:I,4,0))),"")</f>
        <v/>
      </c>
      <c r="L688" s="264">
        <f>Member!A688</f>
        <v>38648</v>
      </c>
      <c r="M688">
        <f>SUMIF(Erfassung2!BD:BD,L688,Erfassung2!BW:BW)</f>
        <v>0</v>
      </c>
      <c r="N688">
        <f>SUMIF(Erfassung2!BD:BD,L688,Erfassung2!BG:BG)</f>
        <v>0</v>
      </c>
      <c r="O688">
        <f t="shared" si="36"/>
        <v>0</v>
      </c>
      <c r="P688">
        <f t="shared" si="37"/>
        <v>1</v>
      </c>
    </row>
    <row r="689" spans="3:16" x14ac:dyDescent="0.25">
      <c r="C689" t="str">
        <f>IFERROR(_xlfn.CONCAT(VLOOKUP(B689,Member!A:I,3,0)," ",(VLOOKUP(B689,Member!A:I,4,0))),"")</f>
        <v/>
      </c>
      <c r="L689" s="264">
        <f>Member!A689</f>
        <v>25839</v>
      </c>
      <c r="M689">
        <f>SUMIF(Erfassung2!BD:BD,L689,Erfassung2!BW:BW)</f>
        <v>0</v>
      </c>
      <c r="N689">
        <f>SUMIF(Erfassung2!BD:BD,L689,Erfassung2!BG:BG)</f>
        <v>0</v>
      </c>
      <c r="O689">
        <f t="shared" si="36"/>
        <v>0</v>
      </c>
      <c r="P689">
        <f t="shared" si="37"/>
        <v>1</v>
      </c>
    </row>
    <row r="690" spans="3:16" x14ac:dyDescent="0.25">
      <c r="C690" t="str">
        <f>IFERROR(_xlfn.CONCAT(VLOOKUP(B690,Member!A:I,3,0)," ",(VLOOKUP(B690,Member!A:I,4,0))),"")</f>
        <v/>
      </c>
      <c r="L690" s="264">
        <f>Member!A690</f>
        <v>7489</v>
      </c>
      <c r="M690">
        <f>SUMIF(Erfassung2!BD:BD,L690,Erfassung2!BW:BW)</f>
        <v>0</v>
      </c>
      <c r="N690">
        <f>SUMIF(Erfassung2!BD:BD,L690,Erfassung2!BG:BG)</f>
        <v>0</v>
      </c>
      <c r="O690">
        <f t="shared" si="36"/>
        <v>0</v>
      </c>
      <c r="P690">
        <f t="shared" si="37"/>
        <v>1</v>
      </c>
    </row>
    <row r="691" spans="3:16" x14ac:dyDescent="0.25">
      <c r="C691" t="str">
        <f>IFERROR(_xlfn.CONCAT(VLOOKUP(B691,Member!A:I,3,0)," ",(VLOOKUP(B691,Member!A:I,4,0))),"")</f>
        <v/>
      </c>
      <c r="L691" s="264">
        <f>Member!A691</f>
        <v>38769</v>
      </c>
      <c r="M691">
        <f>SUMIF(Erfassung2!BD:BD,L691,Erfassung2!BW:BW)</f>
        <v>0</v>
      </c>
      <c r="N691">
        <f>SUMIF(Erfassung2!BD:BD,L691,Erfassung2!BG:BG)</f>
        <v>0</v>
      </c>
      <c r="O691">
        <f t="shared" si="36"/>
        <v>0</v>
      </c>
      <c r="P691">
        <f t="shared" si="37"/>
        <v>1</v>
      </c>
    </row>
    <row r="692" spans="3:16" x14ac:dyDescent="0.25">
      <c r="C692" t="str">
        <f>IFERROR(_xlfn.CONCAT(VLOOKUP(B692,Member!A:I,3,0)," ",(VLOOKUP(B692,Member!A:I,4,0))),"")</f>
        <v/>
      </c>
      <c r="L692" s="264">
        <f>Member!A692</f>
        <v>38785</v>
      </c>
      <c r="M692">
        <f>SUMIF(Erfassung2!BD:BD,L692,Erfassung2!BW:BW)</f>
        <v>0</v>
      </c>
      <c r="N692">
        <f>SUMIF(Erfassung2!BD:BD,L692,Erfassung2!BG:BG)</f>
        <v>0</v>
      </c>
      <c r="O692">
        <f t="shared" si="36"/>
        <v>0</v>
      </c>
      <c r="P692">
        <f t="shared" si="37"/>
        <v>1</v>
      </c>
    </row>
    <row r="693" spans="3:16" x14ac:dyDescent="0.25">
      <c r="C693" t="str">
        <f>IFERROR(_xlfn.CONCAT(VLOOKUP(B693,Member!A:I,3,0)," ",(VLOOKUP(B693,Member!A:I,4,0))),"")</f>
        <v/>
      </c>
      <c r="L693" s="264">
        <f>Member!A693</f>
        <v>7653</v>
      </c>
      <c r="M693">
        <f>SUMIF(Erfassung2!BD:BD,L693,Erfassung2!BW:BW)</f>
        <v>0</v>
      </c>
      <c r="N693">
        <f>SUMIF(Erfassung2!BD:BD,L693,Erfassung2!BG:BG)</f>
        <v>0</v>
      </c>
      <c r="O693">
        <f t="shared" si="36"/>
        <v>0</v>
      </c>
      <c r="P693">
        <f t="shared" si="37"/>
        <v>1</v>
      </c>
    </row>
    <row r="694" spans="3:16" x14ac:dyDescent="0.25">
      <c r="C694" t="str">
        <f>IFERROR(_xlfn.CONCAT(VLOOKUP(B694,Member!A:I,3,0)," ",(VLOOKUP(B694,Member!A:I,4,0))),"")</f>
        <v/>
      </c>
      <c r="L694" s="264">
        <f>Member!A694</f>
        <v>7442</v>
      </c>
      <c r="M694">
        <f>SUMIF(Erfassung2!BD:BD,L694,Erfassung2!BW:BW)</f>
        <v>0</v>
      </c>
      <c r="N694">
        <f>SUMIF(Erfassung2!BD:BD,L694,Erfassung2!BG:BG)</f>
        <v>0</v>
      </c>
      <c r="O694">
        <f t="shared" si="36"/>
        <v>0</v>
      </c>
      <c r="P694">
        <f t="shared" si="37"/>
        <v>1</v>
      </c>
    </row>
    <row r="695" spans="3:16" x14ac:dyDescent="0.25">
      <c r="C695" t="str">
        <f>IFERROR(_xlfn.CONCAT(VLOOKUP(B695,Member!A:I,3,0)," ",(VLOOKUP(B695,Member!A:I,4,0))),"")</f>
        <v/>
      </c>
      <c r="L695" s="264">
        <f>Member!A695</f>
        <v>38830</v>
      </c>
      <c r="M695">
        <f>SUMIF(Erfassung2!BD:BD,L695,Erfassung2!BW:BW)</f>
        <v>0</v>
      </c>
      <c r="N695">
        <f>SUMIF(Erfassung2!BD:BD,L695,Erfassung2!BG:BG)</f>
        <v>0</v>
      </c>
      <c r="O695">
        <f t="shared" si="36"/>
        <v>0</v>
      </c>
      <c r="P695">
        <f t="shared" si="37"/>
        <v>1</v>
      </c>
    </row>
    <row r="696" spans="3:16" x14ac:dyDescent="0.25">
      <c r="C696" t="str">
        <f>IFERROR(_xlfn.CONCAT(VLOOKUP(B696,Member!A:I,3,0)," ",(VLOOKUP(B696,Member!A:I,4,0))),"")</f>
        <v/>
      </c>
      <c r="L696" s="264">
        <f>Member!A696</f>
        <v>24496</v>
      </c>
      <c r="M696">
        <f>SUMIF(Erfassung2!BD:BD,L696,Erfassung2!BW:BW)</f>
        <v>0</v>
      </c>
      <c r="N696">
        <f>SUMIF(Erfassung2!BD:BD,L696,Erfassung2!BG:BG)</f>
        <v>0</v>
      </c>
      <c r="O696">
        <f t="shared" si="36"/>
        <v>0</v>
      </c>
      <c r="P696">
        <f t="shared" si="37"/>
        <v>1</v>
      </c>
    </row>
    <row r="697" spans="3:16" x14ac:dyDescent="0.25">
      <c r="C697" t="str">
        <f>IFERROR(_xlfn.CONCAT(VLOOKUP(B697,Member!A:I,3,0)," ",(VLOOKUP(B697,Member!A:I,4,0))),"")</f>
        <v/>
      </c>
      <c r="L697" s="264">
        <f>Member!A697</f>
        <v>7428</v>
      </c>
      <c r="M697">
        <f>SUMIF(Erfassung2!BD:BD,L697,Erfassung2!BW:BW)</f>
        <v>0</v>
      </c>
      <c r="N697">
        <f>SUMIF(Erfassung2!BD:BD,L697,Erfassung2!BG:BG)</f>
        <v>0</v>
      </c>
      <c r="O697">
        <f t="shared" si="36"/>
        <v>0</v>
      </c>
      <c r="P697">
        <f t="shared" si="37"/>
        <v>1</v>
      </c>
    </row>
    <row r="698" spans="3:16" x14ac:dyDescent="0.25">
      <c r="C698" t="str">
        <f>IFERROR(_xlfn.CONCAT(VLOOKUP(B698,Member!A:I,3,0)," ",(VLOOKUP(B698,Member!A:I,4,0))),"")</f>
        <v/>
      </c>
      <c r="L698" s="264">
        <f>Member!A698</f>
        <v>7602</v>
      </c>
      <c r="M698">
        <f>SUMIF(Erfassung2!BD:BD,L698,Erfassung2!BW:BW)</f>
        <v>0</v>
      </c>
      <c r="N698">
        <f>SUMIF(Erfassung2!BD:BD,L698,Erfassung2!BG:BG)</f>
        <v>0</v>
      </c>
      <c r="O698">
        <f t="shared" si="36"/>
        <v>0</v>
      </c>
      <c r="P698">
        <f t="shared" si="37"/>
        <v>1</v>
      </c>
    </row>
    <row r="699" spans="3:16" x14ac:dyDescent="0.25">
      <c r="C699" t="str">
        <f>IFERROR(_xlfn.CONCAT(VLOOKUP(B699,Member!A:I,3,0)," ",(VLOOKUP(B699,Member!A:I,4,0))),"")</f>
        <v/>
      </c>
      <c r="L699" s="264">
        <f>Member!A699</f>
        <v>38801</v>
      </c>
      <c r="M699">
        <f>SUMIF(Erfassung2!BD:BD,L699,Erfassung2!BW:BW)</f>
        <v>0</v>
      </c>
      <c r="N699">
        <f>SUMIF(Erfassung2!BD:BD,L699,Erfassung2!BG:BG)</f>
        <v>0</v>
      </c>
      <c r="O699">
        <f t="shared" si="36"/>
        <v>0</v>
      </c>
      <c r="P699">
        <f t="shared" si="37"/>
        <v>1</v>
      </c>
    </row>
    <row r="700" spans="3:16" x14ac:dyDescent="0.25">
      <c r="C700" t="str">
        <f>IFERROR(_xlfn.CONCAT(VLOOKUP(B700,Member!A:I,3,0)," ",(VLOOKUP(B700,Member!A:I,4,0))),"")</f>
        <v/>
      </c>
      <c r="L700" s="264">
        <f>Member!A700</f>
        <v>7264</v>
      </c>
      <c r="M700">
        <f>SUMIF(Erfassung2!BD:BD,L700,Erfassung2!BW:BW)</f>
        <v>0</v>
      </c>
      <c r="N700">
        <f>SUMIF(Erfassung2!BD:BD,L700,Erfassung2!BG:BG)</f>
        <v>0</v>
      </c>
      <c r="O700">
        <f t="shared" si="36"/>
        <v>0</v>
      </c>
      <c r="P700">
        <f t="shared" si="37"/>
        <v>1</v>
      </c>
    </row>
    <row r="701" spans="3:16" x14ac:dyDescent="0.25">
      <c r="C701" t="str">
        <f>IFERROR(_xlfn.CONCAT(VLOOKUP(B701,Member!A:I,3,0)," ",(VLOOKUP(B701,Member!A:I,4,0))),"")</f>
        <v/>
      </c>
      <c r="L701" s="264">
        <f>Member!A701</f>
        <v>38312</v>
      </c>
      <c r="M701">
        <f>SUMIF(Erfassung2!BD:BD,L701,Erfassung2!BW:BW)</f>
        <v>0</v>
      </c>
      <c r="N701">
        <f>SUMIF(Erfassung2!BD:BD,L701,Erfassung2!BG:BG)</f>
        <v>0</v>
      </c>
      <c r="O701">
        <f t="shared" si="36"/>
        <v>0</v>
      </c>
      <c r="P701">
        <f t="shared" si="37"/>
        <v>1</v>
      </c>
    </row>
    <row r="702" spans="3:16" x14ac:dyDescent="0.25">
      <c r="C702" t="str">
        <f>IFERROR(_xlfn.CONCAT(VLOOKUP(B702,Member!A:I,3,0)," ",(VLOOKUP(B702,Member!A:I,4,0))),"")</f>
        <v/>
      </c>
      <c r="L702" s="264">
        <f>Member!A702</f>
        <v>38846</v>
      </c>
      <c r="M702">
        <f>SUMIF(Erfassung2!BD:BD,L702,Erfassung2!BW:BW)</f>
        <v>0</v>
      </c>
      <c r="N702">
        <f>SUMIF(Erfassung2!BD:BD,L702,Erfassung2!BG:BG)</f>
        <v>0</v>
      </c>
      <c r="O702">
        <f t="shared" si="36"/>
        <v>0</v>
      </c>
      <c r="P702">
        <f t="shared" si="37"/>
        <v>1</v>
      </c>
    </row>
    <row r="703" spans="3:16" x14ac:dyDescent="0.25">
      <c r="C703" t="str">
        <f>IFERROR(_xlfn.CONCAT(VLOOKUP(B703,Member!A:I,3,0)," ",(VLOOKUP(B703,Member!A:I,4,0))),"")</f>
        <v/>
      </c>
      <c r="L703" s="264">
        <f>Member!A703</f>
        <v>16351</v>
      </c>
      <c r="M703">
        <f>SUMIF(Erfassung2!BD:BD,L703,Erfassung2!BW:BW)</f>
        <v>0</v>
      </c>
      <c r="N703">
        <f>SUMIF(Erfassung2!BD:BD,L703,Erfassung2!BG:BG)</f>
        <v>0</v>
      </c>
      <c r="O703">
        <f t="shared" si="36"/>
        <v>0</v>
      </c>
      <c r="P703">
        <f t="shared" si="37"/>
        <v>1</v>
      </c>
    </row>
    <row r="704" spans="3:16" x14ac:dyDescent="0.25">
      <c r="C704" t="str">
        <f>IFERROR(_xlfn.CONCAT(VLOOKUP(B704,Member!A:I,3,0)," ",(VLOOKUP(B704,Member!A:I,4,0))),"")</f>
        <v/>
      </c>
      <c r="L704" s="264">
        <f>Member!A704</f>
        <v>10903</v>
      </c>
      <c r="M704">
        <f>SUMIF(Erfassung2!BD:BD,L704,Erfassung2!BW:BW)</f>
        <v>0</v>
      </c>
      <c r="N704">
        <f>SUMIF(Erfassung2!BD:BD,L704,Erfassung2!BG:BG)</f>
        <v>0</v>
      </c>
      <c r="O704">
        <f t="shared" si="36"/>
        <v>0</v>
      </c>
      <c r="P704">
        <f t="shared" si="37"/>
        <v>1</v>
      </c>
    </row>
    <row r="705" spans="3:16" x14ac:dyDescent="0.25">
      <c r="C705" t="str">
        <f>IFERROR(_xlfn.CONCAT(VLOOKUP(B705,Member!A:I,3,0)," ",(VLOOKUP(B705,Member!A:I,4,0))),"")</f>
        <v/>
      </c>
      <c r="L705" s="264">
        <f>Member!A705</f>
        <v>38904</v>
      </c>
      <c r="M705">
        <f>SUMIF(Erfassung2!BD:BD,L705,Erfassung2!BW:BW)</f>
        <v>0</v>
      </c>
      <c r="N705">
        <f>SUMIF(Erfassung2!BD:BD,L705,Erfassung2!BG:BG)</f>
        <v>0</v>
      </c>
      <c r="O705">
        <f t="shared" si="36"/>
        <v>0</v>
      </c>
      <c r="P705">
        <f t="shared" si="37"/>
        <v>1</v>
      </c>
    </row>
    <row r="706" spans="3:16" x14ac:dyDescent="0.25">
      <c r="C706" t="str">
        <f>IFERROR(_xlfn.CONCAT(VLOOKUP(B706,Member!A:I,3,0)," ",(VLOOKUP(B706,Member!A:I,4,0))),"")</f>
        <v/>
      </c>
      <c r="L706" s="264">
        <f>Member!A706</f>
        <v>38613</v>
      </c>
      <c r="M706">
        <f>SUMIF(Erfassung2!BD:BD,L706,Erfassung2!BW:BW)</f>
        <v>0</v>
      </c>
      <c r="N706">
        <f>SUMIF(Erfassung2!BD:BD,L706,Erfassung2!BG:BG)</f>
        <v>0</v>
      </c>
      <c r="O706">
        <f t="shared" si="36"/>
        <v>0</v>
      </c>
      <c r="P706">
        <f t="shared" si="37"/>
        <v>1</v>
      </c>
    </row>
    <row r="707" spans="3:16" x14ac:dyDescent="0.25">
      <c r="C707" t="str">
        <f>IFERROR(_xlfn.CONCAT(VLOOKUP(B707,Member!A:I,3,0)," ",(VLOOKUP(B707,Member!A:I,4,0))),"")</f>
        <v/>
      </c>
      <c r="L707" s="264">
        <f>Member!A707</f>
        <v>25325</v>
      </c>
      <c r="M707">
        <f>SUMIF(Erfassung2!BD:BD,L707,Erfassung2!BW:BW)</f>
        <v>0</v>
      </c>
      <c r="N707">
        <f>SUMIF(Erfassung2!BD:BD,L707,Erfassung2!BG:BG)</f>
        <v>0</v>
      </c>
      <c r="O707">
        <f t="shared" ref="O707:O770" si="38">IF(N707=0,0,M707/N707-ROW()/1000000000)</f>
        <v>0</v>
      </c>
      <c r="P707">
        <f t="shared" ref="P707:P770" si="39">RANK(O707,O:O)</f>
        <v>1</v>
      </c>
    </row>
    <row r="708" spans="3:16" x14ac:dyDescent="0.25">
      <c r="C708" t="str">
        <f>IFERROR(_xlfn.CONCAT(VLOOKUP(B708,Member!A:I,3,0)," ",(VLOOKUP(B708,Member!A:I,4,0))),"")</f>
        <v/>
      </c>
      <c r="L708" s="264">
        <f>Member!A708</f>
        <v>25695</v>
      </c>
      <c r="M708">
        <f>SUMIF(Erfassung2!BD:BD,L708,Erfassung2!BW:BW)</f>
        <v>0</v>
      </c>
      <c r="N708">
        <f>SUMIF(Erfassung2!BD:BD,L708,Erfassung2!BG:BG)</f>
        <v>0</v>
      </c>
      <c r="O708">
        <f t="shared" si="38"/>
        <v>0</v>
      </c>
      <c r="P708">
        <f t="shared" si="39"/>
        <v>1</v>
      </c>
    </row>
    <row r="709" spans="3:16" x14ac:dyDescent="0.25">
      <c r="C709" t="str">
        <f>IFERROR(_xlfn.CONCAT(VLOOKUP(B709,Member!A:I,3,0)," ",(VLOOKUP(B709,Member!A:I,4,0))),"")</f>
        <v/>
      </c>
      <c r="L709" s="264">
        <f>Member!A709</f>
        <v>25849</v>
      </c>
      <c r="M709">
        <f>SUMIF(Erfassung2!BD:BD,L709,Erfassung2!BW:BW)</f>
        <v>0</v>
      </c>
      <c r="N709">
        <f>SUMIF(Erfassung2!BD:BD,L709,Erfassung2!BG:BG)</f>
        <v>0</v>
      </c>
      <c r="O709">
        <f t="shared" si="38"/>
        <v>0</v>
      </c>
      <c r="P709">
        <f t="shared" si="39"/>
        <v>1</v>
      </c>
    </row>
    <row r="710" spans="3:16" x14ac:dyDescent="0.25">
      <c r="C710" t="str">
        <f>IFERROR(_xlfn.CONCAT(VLOOKUP(B710,Member!A:I,3,0)," ",(VLOOKUP(B710,Member!A:I,4,0))),"")</f>
        <v/>
      </c>
      <c r="L710" s="264">
        <f>Member!A710</f>
        <v>7028</v>
      </c>
      <c r="M710">
        <f>SUMIF(Erfassung2!BD:BD,L710,Erfassung2!BW:BW)</f>
        <v>0</v>
      </c>
      <c r="N710">
        <f>SUMIF(Erfassung2!BD:BD,L710,Erfassung2!BG:BG)</f>
        <v>0</v>
      </c>
      <c r="O710">
        <f t="shared" si="38"/>
        <v>0</v>
      </c>
      <c r="P710">
        <f t="shared" si="39"/>
        <v>1</v>
      </c>
    </row>
    <row r="711" spans="3:16" x14ac:dyDescent="0.25">
      <c r="C711" t="str">
        <f>IFERROR(_xlfn.CONCAT(VLOOKUP(B711,Member!A:I,3,0)," ",(VLOOKUP(B711,Member!A:I,4,0))),"")</f>
        <v/>
      </c>
      <c r="L711" s="264">
        <f>Member!A711</f>
        <v>7009</v>
      </c>
      <c r="M711">
        <f>SUMIF(Erfassung2!BD:BD,L711,Erfassung2!BW:BW)</f>
        <v>0</v>
      </c>
      <c r="N711">
        <f>SUMIF(Erfassung2!BD:BD,L711,Erfassung2!BG:BG)</f>
        <v>0</v>
      </c>
      <c r="O711">
        <f t="shared" si="38"/>
        <v>0</v>
      </c>
      <c r="P711">
        <f t="shared" si="39"/>
        <v>1</v>
      </c>
    </row>
    <row r="712" spans="3:16" x14ac:dyDescent="0.25">
      <c r="C712" t="str">
        <f>IFERROR(_xlfn.CONCAT(VLOOKUP(B712,Member!A:I,3,0)," ",(VLOOKUP(B712,Member!A:I,4,0))),"")</f>
        <v/>
      </c>
      <c r="L712" s="264">
        <f>Member!A712</f>
        <v>7087</v>
      </c>
      <c r="M712">
        <f>SUMIF(Erfassung2!BD:BD,L712,Erfassung2!BW:BW)</f>
        <v>0</v>
      </c>
      <c r="N712">
        <f>SUMIF(Erfassung2!BD:BD,L712,Erfassung2!BG:BG)</f>
        <v>0</v>
      </c>
      <c r="O712">
        <f t="shared" si="38"/>
        <v>0</v>
      </c>
      <c r="P712">
        <f t="shared" si="39"/>
        <v>1</v>
      </c>
    </row>
    <row r="713" spans="3:16" x14ac:dyDescent="0.25">
      <c r="C713" t="str">
        <f>IFERROR(_xlfn.CONCAT(VLOOKUP(B713,Member!A:I,3,0)," ",(VLOOKUP(B713,Member!A:I,4,0))),"")</f>
        <v/>
      </c>
      <c r="L713" s="264">
        <f>Member!A713</f>
        <v>7431</v>
      </c>
      <c r="M713">
        <f>SUMIF(Erfassung2!BD:BD,L713,Erfassung2!BW:BW)</f>
        <v>0</v>
      </c>
      <c r="N713">
        <f>SUMIF(Erfassung2!BD:BD,L713,Erfassung2!BG:BG)</f>
        <v>0</v>
      </c>
      <c r="O713">
        <f t="shared" si="38"/>
        <v>0</v>
      </c>
      <c r="P713">
        <f t="shared" si="39"/>
        <v>1</v>
      </c>
    </row>
    <row r="714" spans="3:16" x14ac:dyDescent="0.25">
      <c r="C714" t="str">
        <f>IFERROR(_xlfn.CONCAT(VLOOKUP(B714,Member!A:I,3,0)," ",(VLOOKUP(B714,Member!A:I,4,0))),"")</f>
        <v/>
      </c>
      <c r="L714" s="264">
        <f>Member!A714</f>
        <v>16414</v>
      </c>
      <c r="M714">
        <f>SUMIF(Erfassung2!BD:BD,L714,Erfassung2!BW:BW)</f>
        <v>0</v>
      </c>
      <c r="N714">
        <f>SUMIF(Erfassung2!BD:BD,L714,Erfassung2!BG:BG)</f>
        <v>0</v>
      </c>
      <c r="O714">
        <f t="shared" si="38"/>
        <v>0</v>
      </c>
      <c r="P714">
        <f t="shared" si="39"/>
        <v>1</v>
      </c>
    </row>
    <row r="715" spans="3:16" x14ac:dyDescent="0.25">
      <c r="C715" t="str">
        <f>IFERROR(_xlfn.CONCAT(VLOOKUP(B715,Member!A:I,3,0)," ",(VLOOKUP(B715,Member!A:I,4,0))),"")</f>
        <v/>
      </c>
      <c r="L715" s="264">
        <f>Member!A715</f>
        <v>7544</v>
      </c>
      <c r="M715">
        <f>SUMIF(Erfassung2!BD:BD,L715,Erfassung2!BW:BW)</f>
        <v>0</v>
      </c>
      <c r="N715">
        <f>SUMIF(Erfassung2!BD:BD,L715,Erfassung2!BG:BG)</f>
        <v>0</v>
      </c>
      <c r="O715">
        <f t="shared" si="38"/>
        <v>0</v>
      </c>
      <c r="P715">
        <f t="shared" si="39"/>
        <v>1</v>
      </c>
    </row>
    <row r="716" spans="3:16" x14ac:dyDescent="0.25">
      <c r="C716" t="str">
        <f>IFERROR(_xlfn.CONCAT(VLOOKUP(B716,Member!A:I,3,0)," ",(VLOOKUP(B716,Member!A:I,4,0))),"")</f>
        <v/>
      </c>
      <c r="L716" s="264">
        <f>Member!A716</f>
        <v>7546</v>
      </c>
      <c r="M716">
        <f>SUMIF(Erfassung2!BD:BD,L716,Erfassung2!BW:BW)</f>
        <v>0</v>
      </c>
      <c r="N716">
        <f>SUMIF(Erfassung2!BD:BD,L716,Erfassung2!BG:BG)</f>
        <v>0</v>
      </c>
      <c r="O716">
        <f t="shared" si="38"/>
        <v>0</v>
      </c>
      <c r="P716">
        <f t="shared" si="39"/>
        <v>1</v>
      </c>
    </row>
    <row r="717" spans="3:16" x14ac:dyDescent="0.25">
      <c r="C717" t="str">
        <f>IFERROR(_xlfn.CONCAT(VLOOKUP(B717,Member!A:I,3,0)," ",(VLOOKUP(B717,Member!A:I,4,0))),"")</f>
        <v/>
      </c>
      <c r="L717" s="264">
        <f>Member!A717</f>
        <v>16953</v>
      </c>
      <c r="M717">
        <f>SUMIF(Erfassung2!BD:BD,L717,Erfassung2!BW:BW)</f>
        <v>0</v>
      </c>
      <c r="N717">
        <f>SUMIF(Erfassung2!BD:BD,L717,Erfassung2!BG:BG)</f>
        <v>0</v>
      </c>
      <c r="O717">
        <f t="shared" si="38"/>
        <v>0</v>
      </c>
      <c r="P717">
        <f t="shared" si="39"/>
        <v>1</v>
      </c>
    </row>
    <row r="718" spans="3:16" x14ac:dyDescent="0.25">
      <c r="C718" t="str">
        <f>IFERROR(_xlfn.CONCAT(VLOOKUP(B718,Member!A:I,3,0)," ",(VLOOKUP(B718,Member!A:I,4,0))),"")</f>
        <v/>
      </c>
      <c r="L718" s="264">
        <f>Member!A718</f>
        <v>21185</v>
      </c>
      <c r="M718">
        <f>SUMIF(Erfassung2!BD:BD,L718,Erfassung2!BW:BW)</f>
        <v>0</v>
      </c>
      <c r="N718">
        <f>SUMIF(Erfassung2!BD:BD,L718,Erfassung2!BG:BG)</f>
        <v>0</v>
      </c>
      <c r="O718">
        <f t="shared" si="38"/>
        <v>0</v>
      </c>
      <c r="P718">
        <f t="shared" si="39"/>
        <v>1</v>
      </c>
    </row>
    <row r="719" spans="3:16" x14ac:dyDescent="0.25">
      <c r="C719" t="str">
        <f>IFERROR(_xlfn.CONCAT(VLOOKUP(B719,Member!A:I,3,0)," ",(VLOOKUP(B719,Member!A:I,4,0))),"")</f>
        <v/>
      </c>
      <c r="L719" s="264">
        <f>Member!A719</f>
        <v>7551</v>
      </c>
      <c r="M719">
        <f>SUMIF(Erfassung2!BD:BD,L719,Erfassung2!BW:BW)</f>
        <v>0</v>
      </c>
      <c r="N719">
        <f>SUMIF(Erfassung2!BD:BD,L719,Erfassung2!BG:BG)</f>
        <v>0</v>
      </c>
      <c r="O719">
        <f t="shared" si="38"/>
        <v>0</v>
      </c>
      <c r="P719">
        <f t="shared" si="39"/>
        <v>1</v>
      </c>
    </row>
    <row r="720" spans="3:16" x14ac:dyDescent="0.25">
      <c r="C720" t="str">
        <f>IFERROR(_xlfn.CONCAT(VLOOKUP(B720,Member!A:I,3,0)," ",(VLOOKUP(B720,Member!A:I,4,0))),"")</f>
        <v/>
      </c>
      <c r="L720" s="264">
        <f>Member!A720</f>
        <v>38555</v>
      </c>
      <c r="M720">
        <f>SUMIF(Erfassung2!BD:BD,L720,Erfassung2!BW:BW)</f>
        <v>0</v>
      </c>
      <c r="N720">
        <f>SUMIF(Erfassung2!BD:BD,L720,Erfassung2!BG:BG)</f>
        <v>0</v>
      </c>
      <c r="O720">
        <f t="shared" si="38"/>
        <v>0</v>
      </c>
      <c r="P720">
        <f t="shared" si="39"/>
        <v>1</v>
      </c>
    </row>
    <row r="721" spans="3:16" x14ac:dyDescent="0.25">
      <c r="C721" t="str">
        <f>IFERROR(_xlfn.CONCAT(VLOOKUP(B721,Member!A:I,3,0)," ",(VLOOKUP(B721,Member!A:I,4,0))),"")</f>
        <v/>
      </c>
      <c r="L721" s="264">
        <f>Member!A721</f>
        <v>38388</v>
      </c>
      <c r="M721">
        <f>SUMIF(Erfassung2!BD:BD,L721,Erfassung2!BW:BW)</f>
        <v>0</v>
      </c>
      <c r="N721">
        <f>SUMIF(Erfassung2!BD:BD,L721,Erfassung2!BG:BG)</f>
        <v>0</v>
      </c>
      <c r="O721">
        <f t="shared" si="38"/>
        <v>0</v>
      </c>
      <c r="P721">
        <f t="shared" si="39"/>
        <v>1</v>
      </c>
    </row>
    <row r="722" spans="3:16" x14ac:dyDescent="0.25">
      <c r="C722" t="str">
        <f>IFERROR(_xlfn.CONCAT(VLOOKUP(B722,Member!A:I,3,0)," ",(VLOOKUP(B722,Member!A:I,4,0))),"")</f>
        <v/>
      </c>
      <c r="L722" s="264">
        <f>Member!A722</f>
        <v>16582</v>
      </c>
      <c r="M722">
        <f>SUMIF(Erfassung2!BD:BD,L722,Erfassung2!BW:BW)</f>
        <v>0</v>
      </c>
      <c r="N722">
        <f>SUMIF(Erfassung2!BD:BD,L722,Erfassung2!BG:BG)</f>
        <v>0</v>
      </c>
      <c r="O722">
        <f t="shared" si="38"/>
        <v>0</v>
      </c>
      <c r="P722">
        <f t="shared" si="39"/>
        <v>1</v>
      </c>
    </row>
    <row r="723" spans="3:16" x14ac:dyDescent="0.25">
      <c r="C723" t="str">
        <f>IFERROR(_xlfn.CONCAT(VLOOKUP(B723,Member!A:I,3,0)," ",(VLOOKUP(B723,Member!A:I,4,0))),"")</f>
        <v/>
      </c>
      <c r="L723" s="264">
        <f>Member!A723</f>
        <v>16876</v>
      </c>
      <c r="M723">
        <f>SUMIF(Erfassung2!BD:BD,L723,Erfassung2!BW:BW)</f>
        <v>0</v>
      </c>
      <c r="N723">
        <f>SUMIF(Erfassung2!BD:BD,L723,Erfassung2!BG:BG)</f>
        <v>0</v>
      </c>
      <c r="O723">
        <f t="shared" si="38"/>
        <v>0</v>
      </c>
      <c r="P723">
        <f t="shared" si="39"/>
        <v>1</v>
      </c>
    </row>
    <row r="724" spans="3:16" x14ac:dyDescent="0.25">
      <c r="C724" t="str">
        <f>IFERROR(_xlfn.CONCAT(VLOOKUP(B724,Member!A:I,3,0)," ",(VLOOKUP(B724,Member!A:I,4,0))),"")</f>
        <v/>
      </c>
      <c r="L724" s="264">
        <f>Member!A724</f>
        <v>38289</v>
      </c>
      <c r="M724">
        <f>SUMIF(Erfassung2!BD:BD,L724,Erfassung2!BW:BW)</f>
        <v>0</v>
      </c>
      <c r="N724">
        <f>SUMIF(Erfassung2!BD:BD,L724,Erfassung2!BG:BG)</f>
        <v>0</v>
      </c>
      <c r="O724">
        <f t="shared" si="38"/>
        <v>0</v>
      </c>
      <c r="P724">
        <f t="shared" si="39"/>
        <v>1</v>
      </c>
    </row>
    <row r="725" spans="3:16" x14ac:dyDescent="0.25">
      <c r="C725" t="str">
        <f>IFERROR(_xlfn.CONCAT(VLOOKUP(B725,Member!A:I,3,0)," ",(VLOOKUP(B725,Member!A:I,4,0))),"")</f>
        <v/>
      </c>
      <c r="L725" s="264">
        <f>Member!A725</f>
        <v>38605</v>
      </c>
      <c r="M725">
        <f>SUMIF(Erfassung2!BD:BD,L725,Erfassung2!BW:BW)</f>
        <v>0</v>
      </c>
      <c r="N725">
        <f>SUMIF(Erfassung2!BD:BD,L725,Erfassung2!BG:BG)</f>
        <v>0</v>
      </c>
      <c r="O725">
        <f t="shared" si="38"/>
        <v>0</v>
      </c>
      <c r="P725">
        <f t="shared" si="39"/>
        <v>1</v>
      </c>
    </row>
    <row r="726" spans="3:16" x14ac:dyDescent="0.25">
      <c r="C726" t="str">
        <f>IFERROR(_xlfn.CONCAT(VLOOKUP(B726,Member!A:I,3,0)," ",(VLOOKUP(B726,Member!A:I,4,0))),"")</f>
        <v/>
      </c>
      <c r="L726" s="264">
        <f>Member!A726</f>
        <v>16583</v>
      </c>
      <c r="M726">
        <f>SUMIF(Erfassung2!BD:BD,L726,Erfassung2!BW:BW)</f>
        <v>0</v>
      </c>
      <c r="N726">
        <f>SUMIF(Erfassung2!BD:BD,L726,Erfassung2!BG:BG)</f>
        <v>0</v>
      </c>
      <c r="O726">
        <f t="shared" si="38"/>
        <v>0</v>
      </c>
      <c r="P726">
        <f t="shared" si="39"/>
        <v>1</v>
      </c>
    </row>
    <row r="727" spans="3:16" x14ac:dyDescent="0.25">
      <c r="C727" t="str">
        <f>IFERROR(_xlfn.CONCAT(VLOOKUP(B727,Member!A:I,3,0)," ",(VLOOKUP(B727,Member!A:I,4,0))),"")</f>
        <v/>
      </c>
      <c r="L727" s="264">
        <f>Member!A727</f>
        <v>16137</v>
      </c>
      <c r="M727">
        <f>SUMIF(Erfassung2!BD:BD,L727,Erfassung2!BW:BW)</f>
        <v>0</v>
      </c>
      <c r="N727">
        <f>SUMIF(Erfassung2!BD:BD,L727,Erfassung2!BG:BG)</f>
        <v>0</v>
      </c>
      <c r="O727">
        <f t="shared" si="38"/>
        <v>0</v>
      </c>
      <c r="P727">
        <f t="shared" si="39"/>
        <v>1</v>
      </c>
    </row>
    <row r="728" spans="3:16" x14ac:dyDescent="0.25">
      <c r="C728" t="str">
        <f>IFERROR(_xlfn.CONCAT(VLOOKUP(B728,Member!A:I,3,0)," ",(VLOOKUP(B728,Member!A:I,4,0))),"")</f>
        <v/>
      </c>
      <c r="L728" s="264">
        <f>Member!A728</f>
        <v>38887</v>
      </c>
      <c r="M728">
        <f>SUMIF(Erfassung2!BD:BD,L728,Erfassung2!BW:BW)</f>
        <v>0</v>
      </c>
      <c r="N728">
        <f>SUMIF(Erfassung2!BD:BD,L728,Erfassung2!BG:BG)</f>
        <v>0</v>
      </c>
      <c r="O728">
        <f t="shared" si="38"/>
        <v>0</v>
      </c>
      <c r="P728">
        <f t="shared" si="39"/>
        <v>1</v>
      </c>
    </row>
    <row r="729" spans="3:16" x14ac:dyDescent="0.25">
      <c r="C729" t="str">
        <f>IFERROR(_xlfn.CONCAT(VLOOKUP(B729,Member!A:I,3,0)," ",(VLOOKUP(B729,Member!A:I,4,0))),"")</f>
        <v/>
      </c>
      <c r="L729" s="264">
        <f>Member!A729</f>
        <v>38937</v>
      </c>
      <c r="M729">
        <f>SUMIF(Erfassung2!BD:BD,L729,Erfassung2!BW:BW)</f>
        <v>0</v>
      </c>
      <c r="N729">
        <f>SUMIF(Erfassung2!BD:BD,L729,Erfassung2!BG:BG)</f>
        <v>0</v>
      </c>
      <c r="O729">
        <f t="shared" si="38"/>
        <v>0</v>
      </c>
      <c r="P729">
        <f t="shared" si="39"/>
        <v>1</v>
      </c>
    </row>
    <row r="730" spans="3:16" x14ac:dyDescent="0.25">
      <c r="C730" t="str">
        <f>IFERROR(_xlfn.CONCAT(VLOOKUP(B730,Member!A:I,3,0)," ",(VLOOKUP(B730,Member!A:I,4,0))),"")</f>
        <v/>
      </c>
      <c r="L730" s="264">
        <f>Member!A730</f>
        <v>7484</v>
      </c>
      <c r="M730">
        <f>SUMIF(Erfassung2!BD:BD,L730,Erfassung2!BW:BW)</f>
        <v>0</v>
      </c>
      <c r="N730">
        <f>SUMIF(Erfassung2!BD:BD,L730,Erfassung2!BG:BG)</f>
        <v>0</v>
      </c>
      <c r="O730">
        <f t="shared" si="38"/>
        <v>0</v>
      </c>
      <c r="P730">
        <f t="shared" si="39"/>
        <v>1</v>
      </c>
    </row>
    <row r="731" spans="3:16" x14ac:dyDescent="0.25">
      <c r="C731" t="str">
        <f>IFERROR(_xlfn.CONCAT(VLOOKUP(B731,Member!A:I,3,0)," ",(VLOOKUP(B731,Member!A:I,4,0))),"")</f>
        <v/>
      </c>
      <c r="L731" s="264">
        <f>Member!A731</f>
        <v>38903</v>
      </c>
      <c r="M731">
        <f>SUMIF(Erfassung2!BD:BD,L731,Erfassung2!BW:BW)</f>
        <v>0</v>
      </c>
      <c r="N731">
        <f>SUMIF(Erfassung2!BD:BD,L731,Erfassung2!BG:BG)</f>
        <v>0</v>
      </c>
      <c r="O731">
        <f t="shared" si="38"/>
        <v>0</v>
      </c>
      <c r="P731">
        <f t="shared" si="39"/>
        <v>1</v>
      </c>
    </row>
    <row r="732" spans="3:16" x14ac:dyDescent="0.25">
      <c r="C732" t="str">
        <f>IFERROR(_xlfn.CONCAT(VLOOKUP(B732,Member!A:I,3,0)," ",(VLOOKUP(B732,Member!A:I,4,0))),"")</f>
        <v/>
      </c>
      <c r="L732" s="264">
        <f>Member!A732</f>
        <v>25833</v>
      </c>
      <c r="M732">
        <f>SUMIF(Erfassung2!BD:BD,L732,Erfassung2!BW:BW)</f>
        <v>0</v>
      </c>
      <c r="N732">
        <f>SUMIF(Erfassung2!BD:BD,L732,Erfassung2!BG:BG)</f>
        <v>0</v>
      </c>
      <c r="O732">
        <f t="shared" si="38"/>
        <v>0</v>
      </c>
      <c r="P732">
        <f t="shared" si="39"/>
        <v>1</v>
      </c>
    </row>
    <row r="733" spans="3:16" x14ac:dyDescent="0.25">
      <c r="C733" t="str">
        <f>IFERROR(_xlfn.CONCAT(VLOOKUP(B733,Member!A:I,3,0)," ",(VLOOKUP(B733,Member!A:I,4,0))),"")</f>
        <v/>
      </c>
      <c r="L733" s="264">
        <f>Member!A733</f>
        <v>25466</v>
      </c>
      <c r="M733">
        <f>SUMIF(Erfassung2!BD:BD,L733,Erfassung2!BW:BW)</f>
        <v>0</v>
      </c>
      <c r="N733">
        <f>SUMIF(Erfassung2!BD:BD,L733,Erfassung2!BG:BG)</f>
        <v>0</v>
      </c>
      <c r="O733">
        <f t="shared" si="38"/>
        <v>0</v>
      </c>
      <c r="P733">
        <f t="shared" si="39"/>
        <v>1</v>
      </c>
    </row>
    <row r="734" spans="3:16" x14ac:dyDescent="0.25">
      <c r="C734" t="str">
        <f>IFERROR(_xlfn.CONCAT(VLOOKUP(B734,Member!A:I,3,0)," ",(VLOOKUP(B734,Member!A:I,4,0))),"")</f>
        <v/>
      </c>
      <c r="L734" s="264">
        <f>Member!A734</f>
        <v>16141</v>
      </c>
      <c r="M734">
        <f>SUMIF(Erfassung2!BD:BD,L734,Erfassung2!BW:BW)</f>
        <v>0</v>
      </c>
      <c r="N734">
        <f>SUMIF(Erfassung2!BD:BD,L734,Erfassung2!BG:BG)</f>
        <v>0</v>
      </c>
      <c r="O734">
        <f t="shared" si="38"/>
        <v>0</v>
      </c>
      <c r="P734">
        <f t="shared" si="39"/>
        <v>1</v>
      </c>
    </row>
    <row r="735" spans="3:16" x14ac:dyDescent="0.25">
      <c r="C735" t="str">
        <f>IFERROR(_xlfn.CONCAT(VLOOKUP(B735,Member!A:I,3,0)," ",(VLOOKUP(B735,Member!A:I,4,0))),"")</f>
        <v/>
      </c>
      <c r="L735" s="264">
        <f>Member!A735</f>
        <v>38641</v>
      </c>
      <c r="M735">
        <f>SUMIF(Erfassung2!BD:BD,L735,Erfassung2!BW:BW)</f>
        <v>0</v>
      </c>
      <c r="N735">
        <f>SUMIF(Erfassung2!BD:BD,L735,Erfassung2!BG:BG)</f>
        <v>0</v>
      </c>
      <c r="O735">
        <f t="shared" si="38"/>
        <v>0</v>
      </c>
      <c r="P735">
        <f t="shared" si="39"/>
        <v>1</v>
      </c>
    </row>
    <row r="736" spans="3:16" x14ac:dyDescent="0.25">
      <c r="C736" t="str">
        <f>IFERROR(_xlfn.CONCAT(VLOOKUP(B736,Member!A:I,3,0)," ",(VLOOKUP(B736,Member!A:I,4,0))),"")</f>
        <v/>
      </c>
      <c r="L736" s="264">
        <f>Member!A736</f>
        <v>16992</v>
      </c>
      <c r="M736">
        <f>SUMIF(Erfassung2!BD:BD,L736,Erfassung2!BW:BW)</f>
        <v>0</v>
      </c>
      <c r="N736">
        <f>SUMIF(Erfassung2!BD:BD,L736,Erfassung2!BG:BG)</f>
        <v>0</v>
      </c>
      <c r="O736">
        <f t="shared" si="38"/>
        <v>0</v>
      </c>
      <c r="P736">
        <f t="shared" si="39"/>
        <v>1</v>
      </c>
    </row>
    <row r="737" spans="3:16" x14ac:dyDescent="0.25">
      <c r="C737" t="str">
        <f>IFERROR(_xlfn.CONCAT(VLOOKUP(B737,Member!A:I,3,0)," ",(VLOOKUP(B737,Member!A:I,4,0))),"")</f>
        <v/>
      </c>
      <c r="L737" s="264">
        <f>Member!A737</f>
        <v>38662</v>
      </c>
      <c r="M737">
        <f>SUMIF(Erfassung2!BD:BD,L737,Erfassung2!BW:BW)</f>
        <v>0</v>
      </c>
      <c r="N737">
        <f>SUMIF(Erfassung2!BD:BD,L737,Erfassung2!BG:BG)</f>
        <v>0</v>
      </c>
      <c r="O737">
        <f t="shared" si="38"/>
        <v>0</v>
      </c>
      <c r="P737">
        <f t="shared" si="39"/>
        <v>1</v>
      </c>
    </row>
    <row r="738" spans="3:16" x14ac:dyDescent="0.25">
      <c r="C738" t="str">
        <f>IFERROR(_xlfn.CONCAT(VLOOKUP(B738,Member!A:I,3,0)," ",(VLOOKUP(B738,Member!A:I,4,0))),"")</f>
        <v/>
      </c>
      <c r="L738" s="264">
        <f>Member!A738</f>
        <v>7641</v>
      </c>
      <c r="M738">
        <f>SUMIF(Erfassung2!BD:BD,L738,Erfassung2!BW:BW)</f>
        <v>0</v>
      </c>
      <c r="N738">
        <f>SUMIF(Erfassung2!BD:BD,L738,Erfassung2!BG:BG)</f>
        <v>0</v>
      </c>
      <c r="O738">
        <f t="shared" si="38"/>
        <v>0</v>
      </c>
      <c r="P738">
        <f t="shared" si="39"/>
        <v>1</v>
      </c>
    </row>
    <row r="739" spans="3:16" x14ac:dyDescent="0.25">
      <c r="C739" t="str">
        <f>IFERROR(_xlfn.CONCAT(VLOOKUP(B739,Member!A:I,3,0)," ",(VLOOKUP(B739,Member!A:I,4,0))),"")</f>
        <v/>
      </c>
      <c r="L739" s="264">
        <f>Member!A739</f>
        <v>10526</v>
      </c>
      <c r="M739">
        <f>SUMIF(Erfassung2!BD:BD,L739,Erfassung2!BW:BW)</f>
        <v>0</v>
      </c>
      <c r="N739">
        <f>SUMIF(Erfassung2!BD:BD,L739,Erfassung2!BG:BG)</f>
        <v>0</v>
      </c>
      <c r="O739">
        <f t="shared" si="38"/>
        <v>0</v>
      </c>
      <c r="P739">
        <f t="shared" si="39"/>
        <v>1</v>
      </c>
    </row>
    <row r="740" spans="3:16" x14ac:dyDescent="0.25">
      <c r="C740" t="str">
        <f>IFERROR(_xlfn.CONCAT(VLOOKUP(B740,Member!A:I,3,0)," ",(VLOOKUP(B740,Member!A:I,4,0))),"")</f>
        <v/>
      </c>
      <c r="L740" s="264">
        <f>Member!A740</f>
        <v>25886</v>
      </c>
      <c r="M740">
        <f>SUMIF(Erfassung2!BD:BD,L740,Erfassung2!BW:BW)</f>
        <v>0</v>
      </c>
      <c r="N740">
        <f>SUMIF(Erfassung2!BD:BD,L740,Erfassung2!BG:BG)</f>
        <v>0</v>
      </c>
      <c r="O740">
        <f t="shared" si="38"/>
        <v>0</v>
      </c>
      <c r="P740">
        <f t="shared" si="39"/>
        <v>1</v>
      </c>
    </row>
    <row r="741" spans="3:16" x14ac:dyDescent="0.25">
      <c r="C741" t="str">
        <f>IFERROR(_xlfn.CONCAT(VLOOKUP(B741,Member!A:I,3,0)," ",(VLOOKUP(B741,Member!A:I,4,0))),"")</f>
        <v/>
      </c>
      <c r="L741" s="264">
        <f>Member!A741</f>
        <v>38837</v>
      </c>
      <c r="M741">
        <f>SUMIF(Erfassung2!BD:BD,L741,Erfassung2!BW:BW)</f>
        <v>0</v>
      </c>
      <c r="N741">
        <f>SUMIF(Erfassung2!BD:BD,L741,Erfassung2!BG:BG)</f>
        <v>0</v>
      </c>
      <c r="O741">
        <f t="shared" si="38"/>
        <v>0</v>
      </c>
      <c r="P741">
        <f t="shared" si="39"/>
        <v>1</v>
      </c>
    </row>
    <row r="742" spans="3:16" x14ac:dyDescent="0.25">
      <c r="C742" t="str">
        <f>IFERROR(_xlfn.CONCAT(VLOOKUP(B742,Member!A:I,3,0)," ",(VLOOKUP(B742,Member!A:I,4,0))),"")</f>
        <v/>
      </c>
      <c r="L742" s="264">
        <f>Member!A742</f>
        <v>25786</v>
      </c>
      <c r="M742">
        <f>SUMIF(Erfassung2!BD:BD,L742,Erfassung2!BW:BW)</f>
        <v>0</v>
      </c>
      <c r="N742">
        <f>SUMIF(Erfassung2!BD:BD,L742,Erfassung2!BG:BG)</f>
        <v>0</v>
      </c>
      <c r="O742">
        <f t="shared" si="38"/>
        <v>0</v>
      </c>
      <c r="P742">
        <f t="shared" si="39"/>
        <v>1</v>
      </c>
    </row>
    <row r="743" spans="3:16" x14ac:dyDescent="0.25">
      <c r="C743" t="str">
        <f>IFERROR(_xlfn.CONCAT(VLOOKUP(B743,Member!A:I,3,0)," ",(VLOOKUP(B743,Member!A:I,4,0))),"")</f>
        <v/>
      </c>
      <c r="L743" s="264">
        <f>Member!A743</f>
        <v>10797</v>
      </c>
      <c r="M743">
        <f>SUMIF(Erfassung2!BD:BD,L743,Erfassung2!BW:BW)</f>
        <v>0</v>
      </c>
      <c r="N743">
        <f>SUMIF(Erfassung2!BD:BD,L743,Erfassung2!BG:BG)</f>
        <v>0</v>
      </c>
      <c r="O743">
        <f t="shared" si="38"/>
        <v>0</v>
      </c>
      <c r="P743">
        <f t="shared" si="39"/>
        <v>1</v>
      </c>
    </row>
    <row r="744" spans="3:16" x14ac:dyDescent="0.25">
      <c r="C744" t="str">
        <f>IFERROR(_xlfn.CONCAT(VLOOKUP(B744,Member!A:I,3,0)," ",(VLOOKUP(B744,Member!A:I,4,0))),"")</f>
        <v/>
      </c>
      <c r="L744" s="264">
        <f>Member!A744</f>
        <v>38393</v>
      </c>
      <c r="M744">
        <f>SUMIF(Erfassung2!BD:BD,L744,Erfassung2!BW:BW)</f>
        <v>0</v>
      </c>
      <c r="N744">
        <f>SUMIF(Erfassung2!BD:BD,L744,Erfassung2!BG:BG)</f>
        <v>0</v>
      </c>
      <c r="O744">
        <f t="shared" si="38"/>
        <v>0</v>
      </c>
      <c r="P744">
        <f t="shared" si="39"/>
        <v>1</v>
      </c>
    </row>
    <row r="745" spans="3:16" x14ac:dyDescent="0.25">
      <c r="C745" t="str">
        <f>IFERROR(_xlfn.CONCAT(VLOOKUP(B745,Member!A:I,3,0)," ",(VLOOKUP(B745,Member!A:I,4,0))),"")</f>
        <v/>
      </c>
      <c r="L745" s="264">
        <f>Member!A745</f>
        <v>16760</v>
      </c>
      <c r="M745">
        <f>SUMIF(Erfassung2!BD:BD,L745,Erfassung2!BW:BW)</f>
        <v>0</v>
      </c>
      <c r="N745">
        <f>SUMIF(Erfassung2!BD:BD,L745,Erfassung2!BG:BG)</f>
        <v>0</v>
      </c>
      <c r="O745">
        <f t="shared" si="38"/>
        <v>0</v>
      </c>
      <c r="P745">
        <f t="shared" si="39"/>
        <v>1</v>
      </c>
    </row>
    <row r="746" spans="3:16" x14ac:dyDescent="0.25">
      <c r="C746" t="str">
        <f>IFERROR(_xlfn.CONCAT(VLOOKUP(B746,Member!A:I,3,0)," ",(VLOOKUP(B746,Member!A:I,4,0))),"")</f>
        <v/>
      </c>
      <c r="L746" s="264">
        <f>Member!A746</f>
        <v>25884</v>
      </c>
      <c r="M746">
        <f>SUMIF(Erfassung2!BD:BD,L746,Erfassung2!BW:BW)</f>
        <v>0</v>
      </c>
      <c r="N746">
        <f>SUMIF(Erfassung2!BD:BD,L746,Erfassung2!BG:BG)</f>
        <v>0</v>
      </c>
      <c r="O746">
        <f t="shared" si="38"/>
        <v>0</v>
      </c>
      <c r="P746">
        <f t="shared" si="39"/>
        <v>1</v>
      </c>
    </row>
    <row r="747" spans="3:16" x14ac:dyDescent="0.25">
      <c r="C747" t="str">
        <f>IFERROR(_xlfn.CONCAT(VLOOKUP(B747,Member!A:I,3,0)," ",(VLOOKUP(B747,Member!A:I,4,0))),"")</f>
        <v/>
      </c>
      <c r="L747" s="264">
        <f>Member!A747</f>
        <v>25885</v>
      </c>
      <c r="M747">
        <f>SUMIF(Erfassung2!BD:BD,L747,Erfassung2!BW:BW)</f>
        <v>0</v>
      </c>
      <c r="N747">
        <f>SUMIF(Erfassung2!BD:BD,L747,Erfassung2!BG:BG)</f>
        <v>0</v>
      </c>
      <c r="O747">
        <f t="shared" si="38"/>
        <v>0</v>
      </c>
      <c r="P747">
        <f t="shared" si="39"/>
        <v>1</v>
      </c>
    </row>
    <row r="748" spans="3:16" x14ac:dyDescent="0.25">
      <c r="C748" t="str">
        <f>IFERROR(_xlfn.CONCAT(VLOOKUP(B748,Member!A:I,3,0)," ",(VLOOKUP(B748,Member!A:I,4,0))),"")</f>
        <v/>
      </c>
      <c r="L748" s="264">
        <f>Member!A748</f>
        <v>10185</v>
      </c>
      <c r="M748">
        <f>SUMIF(Erfassung2!BD:BD,L748,Erfassung2!BW:BW)</f>
        <v>0</v>
      </c>
      <c r="N748">
        <f>SUMIF(Erfassung2!BD:BD,L748,Erfassung2!BG:BG)</f>
        <v>0</v>
      </c>
      <c r="O748">
        <f t="shared" si="38"/>
        <v>0</v>
      </c>
      <c r="P748">
        <f t="shared" si="39"/>
        <v>1</v>
      </c>
    </row>
    <row r="749" spans="3:16" x14ac:dyDescent="0.25">
      <c r="C749" t="str">
        <f>IFERROR(_xlfn.CONCAT(VLOOKUP(B749,Member!A:I,3,0)," ",(VLOOKUP(B749,Member!A:I,4,0))),"")</f>
        <v/>
      </c>
      <c r="L749" s="264">
        <f>Member!A749</f>
        <v>25993</v>
      </c>
      <c r="M749">
        <f>SUMIF(Erfassung2!BD:BD,L749,Erfassung2!BW:BW)</f>
        <v>0</v>
      </c>
      <c r="N749">
        <f>SUMIF(Erfassung2!BD:BD,L749,Erfassung2!BG:BG)</f>
        <v>0</v>
      </c>
      <c r="O749">
        <f t="shared" si="38"/>
        <v>0</v>
      </c>
      <c r="P749">
        <f t="shared" si="39"/>
        <v>1</v>
      </c>
    </row>
    <row r="750" spans="3:16" x14ac:dyDescent="0.25">
      <c r="C750" t="str">
        <f>IFERROR(_xlfn.CONCAT(VLOOKUP(B750,Member!A:I,3,0)," ",(VLOOKUP(B750,Member!A:I,4,0))),"")</f>
        <v/>
      </c>
      <c r="L750" s="264">
        <f>Member!A750</f>
        <v>25992</v>
      </c>
      <c r="M750">
        <f>SUMIF(Erfassung2!BD:BD,L750,Erfassung2!BW:BW)</f>
        <v>0</v>
      </c>
      <c r="N750">
        <f>SUMIF(Erfassung2!BD:BD,L750,Erfassung2!BG:BG)</f>
        <v>0</v>
      </c>
      <c r="O750">
        <f t="shared" si="38"/>
        <v>0</v>
      </c>
      <c r="P750">
        <f t="shared" si="39"/>
        <v>1</v>
      </c>
    </row>
    <row r="751" spans="3:16" x14ac:dyDescent="0.25">
      <c r="C751" t="str">
        <f>IFERROR(_xlfn.CONCAT(VLOOKUP(B751,Member!A:I,3,0)," ",(VLOOKUP(B751,Member!A:I,4,0))),"")</f>
        <v/>
      </c>
      <c r="L751" s="264">
        <f>Member!A751</f>
        <v>38608</v>
      </c>
      <c r="M751">
        <f>SUMIF(Erfassung2!BD:BD,L751,Erfassung2!BW:BW)</f>
        <v>0</v>
      </c>
      <c r="N751">
        <f>SUMIF(Erfassung2!BD:BD,L751,Erfassung2!BG:BG)</f>
        <v>0</v>
      </c>
      <c r="O751">
        <f t="shared" si="38"/>
        <v>0</v>
      </c>
      <c r="P751">
        <f t="shared" si="39"/>
        <v>1</v>
      </c>
    </row>
    <row r="752" spans="3:16" x14ac:dyDescent="0.25">
      <c r="C752" t="str">
        <f>IFERROR(_xlfn.CONCAT(VLOOKUP(B752,Member!A:I,3,0)," ",(VLOOKUP(B752,Member!A:I,4,0))),"")</f>
        <v/>
      </c>
      <c r="L752" s="264">
        <f>Member!A752</f>
        <v>38588</v>
      </c>
      <c r="M752">
        <f>SUMIF(Erfassung2!BD:BD,L752,Erfassung2!BW:BW)</f>
        <v>0</v>
      </c>
      <c r="N752">
        <f>SUMIF(Erfassung2!BD:BD,L752,Erfassung2!BG:BG)</f>
        <v>0</v>
      </c>
      <c r="O752">
        <f t="shared" si="38"/>
        <v>0</v>
      </c>
      <c r="P752">
        <f t="shared" si="39"/>
        <v>1</v>
      </c>
    </row>
    <row r="753" spans="3:16" x14ac:dyDescent="0.25">
      <c r="C753" t="str">
        <f>IFERROR(_xlfn.CONCAT(VLOOKUP(B753,Member!A:I,3,0)," ",(VLOOKUP(B753,Member!A:I,4,0))),"")</f>
        <v/>
      </c>
      <c r="L753" s="264">
        <f>Member!A753</f>
        <v>25524</v>
      </c>
      <c r="M753">
        <f>SUMIF(Erfassung2!BD:BD,L753,Erfassung2!BW:BW)</f>
        <v>0</v>
      </c>
      <c r="N753">
        <f>SUMIF(Erfassung2!BD:BD,L753,Erfassung2!BG:BG)</f>
        <v>0</v>
      </c>
      <c r="O753">
        <f t="shared" si="38"/>
        <v>0</v>
      </c>
      <c r="P753">
        <f t="shared" si="39"/>
        <v>1</v>
      </c>
    </row>
    <row r="754" spans="3:16" x14ac:dyDescent="0.25">
      <c r="C754" t="str">
        <f>IFERROR(_xlfn.CONCAT(VLOOKUP(B754,Member!A:I,3,0)," ",(VLOOKUP(B754,Member!A:I,4,0))),"")</f>
        <v/>
      </c>
      <c r="L754" s="264">
        <f>Member!A754</f>
        <v>16184</v>
      </c>
      <c r="M754">
        <f>SUMIF(Erfassung2!BD:BD,L754,Erfassung2!BW:BW)</f>
        <v>0</v>
      </c>
      <c r="N754">
        <f>SUMIF(Erfassung2!BD:BD,L754,Erfassung2!BG:BG)</f>
        <v>0</v>
      </c>
      <c r="O754">
        <f t="shared" si="38"/>
        <v>0</v>
      </c>
      <c r="P754">
        <f t="shared" si="39"/>
        <v>1</v>
      </c>
    </row>
    <row r="755" spans="3:16" x14ac:dyDescent="0.25">
      <c r="C755" t="str">
        <f>IFERROR(_xlfn.CONCAT(VLOOKUP(B755,Member!A:I,3,0)," ",(VLOOKUP(B755,Member!A:I,4,0))),"")</f>
        <v/>
      </c>
      <c r="L755" s="264">
        <f>Member!A755</f>
        <v>25888</v>
      </c>
      <c r="M755">
        <f>SUMIF(Erfassung2!BD:BD,L755,Erfassung2!BW:BW)</f>
        <v>0</v>
      </c>
      <c r="N755">
        <f>SUMIF(Erfassung2!BD:BD,L755,Erfassung2!BG:BG)</f>
        <v>0</v>
      </c>
      <c r="O755">
        <f t="shared" si="38"/>
        <v>0</v>
      </c>
      <c r="P755">
        <f t="shared" si="39"/>
        <v>1</v>
      </c>
    </row>
    <row r="756" spans="3:16" x14ac:dyDescent="0.25">
      <c r="C756" t="str">
        <f>IFERROR(_xlfn.CONCAT(VLOOKUP(B756,Member!A:I,3,0)," ",(VLOOKUP(B756,Member!A:I,4,0))),"")</f>
        <v/>
      </c>
      <c r="L756" s="264">
        <f>Member!A756</f>
        <v>25887</v>
      </c>
      <c r="M756">
        <f>SUMIF(Erfassung2!BD:BD,L756,Erfassung2!BW:BW)</f>
        <v>0</v>
      </c>
      <c r="N756">
        <f>SUMIF(Erfassung2!BD:BD,L756,Erfassung2!BG:BG)</f>
        <v>0</v>
      </c>
      <c r="O756">
        <f t="shared" si="38"/>
        <v>0</v>
      </c>
      <c r="P756">
        <f t="shared" si="39"/>
        <v>1</v>
      </c>
    </row>
    <row r="757" spans="3:16" x14ac:dyDescent="0.25">
      <c r="C757" t="str">
        <f>IFERROR(_xlfn.CONCAT(VLOOKUP(B757,Member!A:I,3,0)," ",(VLOOKUP(B757,Member!A:I,4,0))),"")</f>
        <v/>
      </c>
      <c r="L757" s="264">
        <f>Member!A757</f>
        <v>7607</v>
      </c>
      <c r="M757">
        <f>SUMIF(Erfassung2!BD:BD,L757,Erfassung2!BW:BW)</f>
        <v>0</v>
      </c>
      <c r="N757">
        <f>SUMIF(Erfassung2!BD:BD,L757,Erfassung2!BG:BG)</f>
        <v>0</v>
      </c>
      <c r="O757">
        <f t="shared" si="38"/>
        <v>0</v>
      </c>
      <c r="P757">
        <f t="shared" si="39"/>
        <v>1</v>
      </c>
    </row>
    <row r="758" spans="3:16" x14ac:dyDescent="0.25">
      <c r="C758" t="str">
        <f>IFERROR(_xlfn.CONCAT(VLOOKUP(B758,Member!A:I,3,0)," ",(VLOOKUP(B758,Member!A:I,4,0))),"")</f>
        <v/>
      </c>
      <c r="L758" s="264">
        <f>Member!A758</f>
        <v>38548</v>
      </c>
      <c r="M758">
        <f>SUMIF(Erfassung2!BD:BD,L758,Erfassung2!BW:BW)</f>
        <v>0</v>
      </c>
      <c r="N758">
        <f>SUMIF(Erfassung2!BD:BD,L758,Erfassung2!BG:BG)</f>
        <v>0</v>
      </c>
      <c r="O758">
        <f t="shared" si="38"/>
        <v>0</v>
      </c>
      <c r="P758">
        <f t="shared" si="39"/>
        <v>1</v>
      </c>
    </row>
    <row r="759" spans="3:16" x14ac:dyDescent="0.25">
      <c r="C759" t="str">
        <f>IFERROR(_xlfn.CONCAT(VLOOKUP(B759,Member!A:I,3,0)," ",(VLOOKUP(B759,Member!A:I,4,0))),"")</f>
        <v/>
      </c>
      <c r="L759" s="264">
        <f>Member!A759</f>
        <v>38417</v>
      </c>
      <c r="M759">
        <f>SUMIF(Erfassung2!BD:BD,L759,Erfassung2!BW:BW)</f>
        <v>0</v>
      </c>
      <c r="N759">
        <f>SUMIF(Erfassung2!BD:BD,L759,Erfassung2!BG:BG)</f>
        <v>0</v>
      </c>
      <c r="O759">
        <f t="shared" si="38"/>
        <v>0</v>
      </c>
      <c r="P759">
        <f t="shared" si="39"/>
        <v>1</v>
      </c>
    </row>
    <row r="760" spans="3:16" x14ac:dyDescent="0.25">
      <c r="C760" t="str">
        <f>IFERROR(_xlfn.CONCAT(VLOOKUP(B760,Member!A:I,3,0)," ",(VLOOKUP(B760,Member!A:I,4,0))),"")</f>
        <v/>
      </c>
      <c r="L760" s="264">
        <f>Member!A760</f>
        <v>25891</v>
      </c>
      <c r="M760">
        <f>SUMIF(Erfassung2!BD:BD,L760,Erfassung2!BW:BW)</f>
        <v>0</v>
      </c>
      <c r="N760">
        <f>SUMIF(Erfassung2!BD:BD,L760,Erfassung2!BG:BG)</f>
        <v>0</v>
      </c>
      <c r="O760">
        <f t="shared" si="38"/>
        <v>0</v>
      </c>
      <c r="P760">
        <f t="shared" si="39"/>
        <v>1</v>
      </c>
    </row>
    <row r="761" spans="3:16" x14ac:dyDescent="0.25">
      <c r="C761" t="str">
        <f>IFERROR(_xlfn.CONCAT(VLOOKUP(B761,Member!A:I,3,0)," ",(VLOOKUP(B761,Member!A:I,4,0))),"")</f>
        <v/>
      </c>
      <c r="L761" s="264">
        <f>Member!A761</f>
        <v>38516</v>
      </c>
      <c r="M761">
        <f>SUMIF(Erfassung2!BD:BD,L761,Erfassung2!BW:BW)</f>
        <v>0</v>
      </c>
      <c r="N761">
        <f>SUMIF(Erfassung2!BD:BD,L761,Erfassung2!BG:BG)</f>
        <v>0</v>
      </c>
      <c r="O761">
        <f t="shared" si="38"/>
        <v>0</v>
      </c>
      <c r="P761">
        <f t="shared" si="39"/>
        <v>1</v>
      </c>
    </row>
    <row r="762" spans="3:16" x14ac:dyDescent="0.25">
      <c r="C762" t="str">
        <f>IFERROR(_xlfn.CONCAT(VLOOKUP(B762,Member!A:I,3,0)," ",(VLOOKUP(B762,Member!A:I,4,0))),"")</f>
        <v/>
      </c>
      <c r="L762" s="264">
        <f>Member!A762</f>
        <v>7620</v>
      </c>
      <c r="M762">
        <f>SUMIF(Erfassung2!BD:BD,L762,Erfassung2!BW:BW)</f>
        <v>0</v>
      </c>
      <c r="N762">
        <f>SUMIF(Erfassung2!BD:BD,L762,Erfassung2!BG:BG)</f>
        <v>0</v>
      </c>
      <c r="O762">
        <f t="shared" si="38"/>
        <v>0</v>
      </c>
      <c r="P762">
        <f t="shared" si="39"/>
        <v>1</v>
      </c>
    </row>
    <row r="763" spans="3:16" x14ac:dyDescent="0.25">
      <c r="C763" t="str">
        <f>IFERROR(_xlfn.CONCAT(VLOOKUP(B763,Member!A:I,3,0)," ",(VLOOKUP(B763,Member!A:I,4,0))),"")</f>
        <v/>
      </c>
      <c r="L763" s="264">
        <f>Member!A763</f>
        <v>7627</v>
      </c>
      <c r="M763">
        <f>SUMIF(Erfassung2!BD:BD,L763,Erfassung2!BW:BW)</f>
        <v>0</v>
      </c>
      <c r="N763">
        <f>SUMIF(Erfassung2!BD:BD,L763,Erfassung2!BG:BG)</f>
        <v>0</v>
      </c>
      <c r="O763">
        <f t="shared" si="38"/>
        <v>0</v>
      </c>
      <c r="P763">
        <f t="shared" si="39"/>
        <v>1</v>
      </c>
    </row>
    <row r="764" spans="3:16" x14ac:dyDescent="0.25">
      <c r="C764" t="str">
        <f>IFERROR(_xlfn.CONCAT(VLOOKUP(B764,Member!A:I,3,0)," ",(VLOOKUP(B764,Member!A:I,4,0))),"")</f>
        <v/>
      </c>
      <c r="L764" s="264">
        <f>Member!A764</f>
        <v>16672</v>
      </c>
      <c r="M764">
        <f>SUMIF(Erfassung2!BD:BD,L764,Erfassung2!BW:BW)</f>
        <v>0</v>
      </c>
      <c r="N764">
        <f>SUMIF(Erfassung2!BD:BD,L764,Erfassung2!BG:BG)</f>
        <v>0</v>
      </c>
      <c r="O764">
        <f t="shared" si="38"/>
        <v>0</v>
      </c>
      <c r="P764">
        <f t="shared" si="39"/>
        <v>1</v>
      </c>
    </row>
    <row r="765" spans="3:16" x14ac:dyDescent="0.25">
      <c r="C765" t="str">
        <f>IFERROR(_xlfn.CONCAT(VLOOKUP(B765,Member!A:I,3,0)," ",(VLOOKUP(B765,Member!A:I,4,0))),"")</f>
        <v/>
      </c>
      <c r="L765" s="264">
        <f>Member!A765</f>
        <v>38392</v>
      </c>
      <c r="M765">
        <f>SUMIF(Erfassung2!BD:BD,L765,Erfassung2!BW:BW)</f>
        <v>0</v>
      </c>
      <c r="N765">
        <f>SUMIF(Erfassung2!BD:BD,L765,Erfassung2!BG:BG)</f>
        <v>0</v>
      </c>
      <c r="O765">
        <f t="shared" si="38"/>
        <v>0</v>
      </c>
      <c r="P765">
        <f t="shared" si="39"/>
        <v>1</v>
      </c>
    </row>
    <row r="766" spans="3:16" x14ac:dyDescent="0.25">
      <c r="C766" t="str">
        <f>IFERROR(_xlfn.CONCAT(VLOOKUP(B766,Member!A:I,3,0)," ",(VLOOKUP(B766,Member!A:I,4,0))),"")</f>
        <v/>
      </c>
      <c r="L766" s="264">
        <f>Member!A766</f>
        <v>38391</v>
      </c>
      <c r="M766">
        <f>SUMIF(Erfassung2!BD:BD,L766,Erfassung2!BW:BW)</f>
        <v>0</v>
      </c>
      <c r="N766">
        <f>SUMIF(Erfassung2!BD:BD,L766,Erfassung2!BG:BG)</f>
        <v>0</v>
      </c>
      <c r="O766">
        <f t="shared" si="38"/>
        <v>0</v>
      </c>
      <c r="P766">
        <f t="shared" si="39"/>
        <v>1</v>
      </c>
    </row>
    <row r="767" spans="3:16" x14ac:dyDescent="0.25">
      <c r="C767" t="str">
        <f>IFERROR(_xlfn.CONCAT(VLOOKUP(B767,Member!A:I,3,0)," ",(VLOOKUP(B767,Member!A:I,4,0))),"")</f>
        <v/>
      </c>
      <c r="L767" s="264">
        <f>Member!A767</f>
        <v>38586</v>
      </c>
      <c r="M767">
        <f>SUMIF(Erfassung2!BD:BD,L767,Erfassung2!BW:BW)</f>
        <v>0</v>
      </c>
      <c r="N767">
        <f>SUMIF(Erfassung2!BD:BD,L767,Erfassung2!BG:BG)</f>
        <v>0</v>
      </c>
      <c r="O767">
        <f t="shared" si="38"/>
        <v>0</v>
      </c>
      <c r="P767">
        <f t="shared" si="39"/>
        <v>1</v>
      </c>
    </row>
    <row r="768" spans="3:16" x14ac:dyDescent="0.25">
      <c r="C768" t="str">
        <f>IFERROR(_xlfn.CONCAT(VLOOKUP(B768,Member!A:I,3,0)," ",(VLOOKUP(B768,Member!A:I,4,0))),"")</f>
        <v/>
      </c>
      <c r="L768" s="264">
        <f>Member!A768</f>
        <v>16187</v>
      </c>
      <c r="M768">
        <f>SUMIF(Erfassung2!BD:BD,L768,Erfassung2!BW:BW)</f>
        <v>0</v>
      </c>
      <c r="N768">
        <f>SUMIF(Erfassung2!BD:BD,L768,Erfassung2!BG:BG)</f>
        <v>0</v>
      </c>
      <c r="O768">
        <f t="shared" si="38"/>
        <v>0</v>
      </c>
      <c r="P768">
        <f t="shared" si="39"/>
        <v>1</v>
      </c>
    </row>
    <row r="769" spans="3:16" x14ac:dyDescent="0.25">
      <c r="C769" t="str">
        <f>IFERROR(_xlfn.CONCAT(VLOOKUP(B769,Member!A:I,3,0)," ",(VLOOKUP(B769,Member!A:I,4,0))),"")</f>
        <v/>
      </c>
      <c r="L769" s="264">
        <f>Member!A769</f>
        <v>16185</v>
      </c>
      <c r="M769">
        <f>SUMIF(Erfassung2!BD:BD,L769,Erfassung2!BW:BW)</f>
        <v>0</v>
      </c>
      <c r="N769">
        <f>SUMIF(Erfassung2!BD:BD,L769,Erfassung2!BG:BG)</f>
        <v>0</v>
      </c>
      <c r="O769">
        <f t="shared" si="38"/>
        <v>0</v>
      </c>
      <c r="P769">
        <f t="shared" si="39"/>
        <v>1</v>
      </c>
    </row>
    <row r="770" spans="3:16" x14ac:dyDescent="0.25">
      <c r="C770" t="str">
        <f>IFERROR(_xlfn.CONCAT(VLOOKUP(B770,Member!A:I,3,0)," ",(VLOOKUP(B770,Member!A:I,4,0))),"")</f>
        <v/>
      </c>
      <c r="L770" s="264">
        <f>Member!A770</f>
        <v>38635</v>
      </c>
      <c r="M770">
        <f>SUMIF(Erfassung2!BD:BD,L770,Erfassung2!BW:BW)</f>
        <v>0</v>
      </c>
      <c r="N770">
        <f>SUMIF(Erfassung2!BD:BD,L770,Erfassung2!BG:BG)</f>
        <v>0</v>
      </c>
      <c r="O770">
        <f t="shared" si="38"/>
        <v>0</v>
      </c>
      <c r="P770">
        <f t="shared" si="39"/>
        <v>1</v>
      </c>
    </row>
    <row r="771" spans="3:16" x14ac:dyDescent="0.25">
      <c r="C771" t="str">
        <f>IFERROR(_xlfn.CONCAT(VLOOKUP(B771,Member!A:I,3,0)," ",(VLOOKUP(B771,Member!A:I,4,0))),"")</f>
        <v/>
      </c>
      <c r="L771" s="264">
        <f>Member!A771</f>
        <v>25972</v>
      </c>
      <c r="M771">
        <f>SUMIF(Erfassung2!BD:BD,L771,Erfassung2!BW:BW)</f>
        <v>0</v>
      </c>
      <c r="N771">
        <f>SUMIF(Erfassung2!BD:BD,L771,Erfassung2!BG:BG)</f>
        <v>0</v>
      </c>
      <c r="O771">
        <f t="shared" ref="O771:O834" si="40">IF(N771=0,0,M771/N771-ROW()/1000000000)</f>
        <v>0</v>
      </c>
      <c r="P771">
        <f t="shared" ref="P771:P834" si="41">RANK(O771,O:O)</f>
        <v>1</v>
      </c>
    </row>
    <row r="772" spans="3:16" x14ac:dyDescent="0.25">
      <c r="C772" t="str">
        <f>IFERROR(_xlfn.CONCAT(VLOOKUP(B772,Member!A:I,3,0)," ",(VLOOKUP(B772,Member!A:I,4,0))),"")</f>
        <v/>
      </c>
      <c r="L772" s="264">
        <f>Member!A772</f>
        <v>38335</v>
      </c>
      <c r="M772">
        <f>SUMIF(Erfassung2!BD:BD,L772,Erfassung2!BW:BW)</f>
        <v>0</v>
      </c>
      <c r="N772">
        <f>SUMIF(Erfassung2!BD:BD,L772,Erfassung2!BG:BG)</f>
        <v>0</v>
      </c>
      <c r="O772">
        <f t="shared" si="40"/>
        <v>0</v>
      </c>
      <c r="P772">
        <f t="shared" si="41"/>
        <v>1</v>
      </c>
    </row>
    <row r="773" spans="3:16" x14ac:dyDescent="0.25">
      <c r="C773" t="str">
        <f>IFERROR(_xlfn.CONCAT(VLOOKUP(B773,Member!A:I,3,0)," ",(VLOOKUP(B773,Member!A:I,4,0))),"")</f>
        <v/>
      </c>
      <c r="L773" s="264">
        <f>Member!A773</f>
        <v>38478</v>
      </c>
      <c r="M773">
        <f>SUMIF(Erfassung2!BD:BD,L773,Erfassung2!BW:BW)</f>
        <v>0</v>
      </c>
      <c r="N773">
        <f>SUMIF(Erfassung2!BD:BD,L773,Erfassung2!BG:BG)</f>
        <v>0</v>
      </c>
      <c r="O773">
        <f t="shared" si="40"/>
        <v>0</v>
      </c>
      <c r="P773">
        <f t="shared" si="41"/>
        <v>1</v>
      </c>
    </row>
    <row r="774" spans="3:16" x14ac:dyDescent="0.25">
      <c r="C774" t="str">
        <f>IFERROR(_xlfn.CONCAT(VLOOKUP(B774,Member!A:I,3,0)," ",(VLOOKUP(B774,Member!A:I,4,0))),"")</f>
        <v/>
      </c>
      <c r="L774" s="264">
        <f>Member!A774</f>
        <v>38959</v>
      </c>
      <c r="M774">
        <f>SUMIF(Erfassung2!BD:BD,L774,Erfassung2!BW:BW)</f>
        <v>0</v>
      </c>
      <c r="N774">
        <f>SUMIF(Erfassung2!BD:BD,L774,Erfassung2!BG:BG)</f>
        <v>0</v>
      </c>
      <c r="O774">
        <f t="shared" si="40"/>
        <v>0</v>
      </c>
      <c r="P774">
        <f t="shared" si="41"/>
        <v>1</v>
      </c>
    </row>
    <row r="775" spans="3:16" x14ac:dyDescent="0.25">
      <c r="C775" t="str">
        <f>IFERROR(_xlfn.CONCAT(VLOOKUP(B775,Member!A:I,3,0)," ",(VLOOKUP(B775,Member!A:I,4,0))),"")</f>
        <v/>
      </c>
      <c r="L775" s="264">
        <f>Member!A775</f>
        <v>7660</v>
      </c>
      <c r="M775">
        <f>SUMIF(Erfassung2!BD:BD,L775,Erfassung2!BW:BW)</f>
        <v>0</v>
      </c>
      <c r="N775">
        <f>SUMIF(Erfassung2!BD:BD,L775,Erfassung2!BG:BG)</f>
        <v>0</v>
      </c>
      <c r="O775">
        <f t="shared" si="40"/>
        <v>0</v>
      </c>
      <c r="P775">
        <f t="shared" si="41"/>
        <v>1</v>
      </c>
    </row>
    <row r="776" spans="3:16" x14ac:dyDescent="0.25">
      <c r="C776" t="str">
        <f>IFERROR(_xlfn.CONCAT(VLOOKUP(B776,Member!A:I,3,0)," ",(VLOOKUP(B776,Member!A:I,4,0))),"")</f>
        <v/>
      </c>
      <c r="L776" s="264">
        <f>Member!A776</f>
        <v>25344</v>
      </c>
      <c r="M776">
        <f>SUMIF(Erfassung2!BD:BD,L776,Erfassung2!BW:BW)</f>
        <v>0</v>
      </c>
      <c r="N776">
        <f>SUMIF(Erfassung2!BD:BD,L776,Erfassung2!BG:BG)</f>
        <v>0</v>
      </c>
      <c r="O776">
        <f t="shared" si="40"/>
        <v>0</v>
      </c>
      <c r="P776">
        <f t="shared" si="41"/>
        <v>1</v>
      </c>
    </row>
    <row r="777" spans="3:16" x14ac:dyDescent="0.25">
      <c r="C777" t="str">
        <f>IFERROR(_xlfn.CONCAT(VLOOKUP(B777,Member!A:I,3,0)," ",(VLOOKUP(B777,Member!A:I,4,0))),"")</f>
        <v/>
      </c>
      <c r="L777" s="264">
        <f>Member!A777</f>
        <v>7422</v>
      </c>
      <c r="M777">
        <f>SUMIF(Erfassung2!BD:BD,L777,Erfassung2!BW:BW)</f>
        <v>0</v>
      </c>
      <c r="N777">
        <f>SUMIF(Erfassung2!BD:BD,L777,Erfassung2!BG:BG)</f>
        <v>0</v>
      </c>
      <c r="O777">
        <f t="shared" si="40"/>
        <v>0</v>
      </c>
      <c r="P777">
        <f t="shared" si="41"/>
        <v>1</v>
      </c>
    </row>
    <row r="778" spans="3:16" x14ac:dyDescent="0.25">
      <c r="C778" t="str">
        <f>IFERROR(_xlfn.CONCAT(VLOOKUP(B778,Member!A:I,3,0)," ",(VLOOKUP(B778,Member!A:I,4,0))),"")</f>
        <v/>
      </c>
      <c r="L778" s="264">
        <f>Member!A778</f>
        <v>25083</v>
      </c>
      <c r="M778">
        <f>SUMIF(Erfassung2!BD:BD,L778,Erfassung2!BW:BW)</f>
        <v>0</v>
      </c>
      <c r="N778">
        <f>SUMIF(Erfassung2!BD:BD,L778,Erfassung2!BG:BG)</f>
        <v>0</v>
      </c>
      <c r="O778">
        <f t="shared" si="40"/>
        <v>0</v>
      </c>
      <c r="P778">
        <f t="shared" si="41"/>
        <v>1</v>
      </c>
    </row>
    <row r="779" spans="3:16" x14ac:dyDescent="0.25">
      <c r="C779" t="str">
        <f>IFERROR(_xlfn.CONCAT(VLOOKUP(B779,Member!A:I,3,0)," ",(VLOOKUP(B779,Member!A:I,4,0))),"")</f>
        <v/>
      </c>
      <c r="L779" s="264">
        <f>Member!A779</f>
        <v>7408</v>
      </c>
      <c r="M779">
        <f>SUMIF(Erfassung2!BD:BD,L779,Erfassung2!BW:BW)</f>
        <v>0</v>
      </c>
      <c r="N779">
        <f>SUMIF(Erfassung2!BD:BD,L779,Erfassung2!BG:BG)</f>
        <v>0</v>
      </c>
      <c r="O779">
        <f t="shared" si="40"/>
        <v>0</v>
      </c>
      <c r="P779">
        <f t="shared" si="41"/>
        <v>1</v>
      </c>
    </row>
    <row r="780" spans="3:16" x14ac:dyDescent="0.25">
      <c r="C780" t="str">
        <f>IFERROR(_xlfn.CONCAT(VLOOKUP(B780,Member!A:I,3,0)," ",(VLOOKUP(B780,Member!A:I,4,0))),"")</f>
        <v/>
      </c>
      <c r="L780" s="264">
        <f>Member!A780</f>
        <v>25010</v>
      </c>
      <c r="M780">
        <f>SUMIF(Erfassung2!BD:BD,L780,Erfassung2!BW:BW)</f>
        <v>0</v>
      </c>
      <c r="N780">
        <f>SUMIF(Erfassung2!BD:BD,L780,Erfassung2!BG:BG)</f>
        <v>0</v>
      </c>
      <c r="O780">
        <f t="shared" si="40"/>
        <v>0</v>
      </c>
      <c r="P780">
        <f t="shared" si="41"/>
        <v>1</v>
      </c>
    </row>
    <row r="781" spans="3:16" x14ac:dyDescent="0.25">
      <c r="C781" t="str">
        <f>IFERROR(_xlfn.CONCAT(VLOOKUP(B781,Member!A:I,3,0)," ",(VLOOKUP(B781,Member!A:I,4,0))),"")</f>
        <v/>
      </c>
      <c r="L781" s="264">
        <f>Member!A781</f>
        <v>16762</v>
      </c>
      <c r="M781">
        <f>SUMIF(Erfassung2!BD:BD,L781,Erfassung2!BW:BW)</f>
        <v>0</v>
      </c>
      <c r="N781">
        <f>SUMIF(Erfassung2!BD:BD,L781,Erfassung2!BG:BG)</f>
        <v>0</v>
      </c>
      <c r="O781">
        <f t="shared" si="40"/>
        <v>0</v>
      </c>
      <c r="P781">
        <f t="shared" si="41"/>
        <v>1</v>
      </c>
    </row>
    <row r="782" spans="3:16" x14ac:dyDescent="0.25">
      <c r="C782" t="str">
        <f>IFERROR(_xlfn.CONCAT(VLOOKUP(B782,Member!A:I,3,0)," ",(VLOOKUP(B782,Member!A:I,4,0))),"")</f>
        <v/>
      </c>
      <c r="L782" s="264">
        <f>Member!A782</f>
        <v>38438</v>
      </c>
      <c r="M782">
        <f>SUMIF(Erfassung2!BD:BD,L782,Erfassung2!BW:BW)</f>
        <v>0</v>
      </c>
      <c r="N782">
        <f>SUMIF(Erfassung2!BD:BD,L782,Erfassung2!BG:BG)</f>
        <v>0</v>
      </c>
      <c r="O782">
        <f t="shared" si="40"/>
        <v>0</v>
      </c>
      <c r="P782">
        <f t="shared" si="41"/>
        <v>1</v>
      </c>
    </row>
    <row r="783" spans="3:16" x14ac:dyDescent="0.25">
      <c r="C783" t="str">
        <f>IFERROR(_xlfn.CONCAT(VLOOKUP(B783,Member!A:I,3,0)," ",(VLOOKUP(B783,Member!A:I,4,0))),"")</f>
        <v/>
      </c>
      <c r="L783" s="264">
        <f>Member!A783</f>
        <v>13303</v>
      </c>
      <c r="M783">
        <f>SUMIF(Erfassung2!BD:BD,L783,Erfassung2!BW:BW)</f>
        <v>0</v>
      </c>
      <c r="N783">
        <f>SUMIF(Erfassung2!BD:BD,L783,Erfassung2!BG:BG)</f>
        <v>0</v>
      </c>
      <c r="O783">
        <f t="shared" si="40"/>
        <v>0</v>
      </c>
      <c r="P783">
        <f t="shared" si="41"/>
        <v>1</v>
      </c>
    </row>
    <row r="784" spans="3:16" x14ac:dyDescent="0.25">
      <c r="C784" t="str">
        <f>IFERROR(_xlfn.CONCAT(VLOOKUP(B784,Member!A:I,3,0)," ",(VLOOKUP(B784,Member!A:I,4,0))),"")</f>
        <v/>
      </c>
      <c r="L784" s="264">
        <f>Member!A784</f>
        <v>16712</v>
      </c>
      <c r="M784">
        <f>SUMIF(Erfassung2!BD:BD,L784,Erfassung2!BW:BW)</f>
        <v>0</v>
      </c>
      <c r="N784">
        <f>SUMIF(Erfassung2!BD:BD,L784,Erfassung2!BG:BG)</f>
        <v>0</v>
      </c>
      <c r="O784">
        <f t="shared" si="40"/>
        <v>0</v>
      </c>
      <c r="P784">
        <f t="shared" si="41"/>
        <v>1</v>
      </c>
    </row>
    <row r="785" spans="3:16" x14ac:dyDescent="0.25">
      <c r="C785" t="str">
        <f>IFERROR(_xlfn.CONCAT(VLOOKUP(B785,Member!A:I,3,0)," ",(VLOOKUP(B785,Member!A:I,4,0))),"")</f>
        <v/>
      </c>
      <c r="L785" s="264">
        <f>Member!A785</f>
        <v>7600</v>
      </c>
      <c r="M785">
        <f>SUMIF(Erfassung2!BD:BD,L785,Erfassung2!BW:BW)</f>
        <v>0</v>
      </c>
      <c r="N785">
        <f>SUMIF(Erfassung2!BD:BD,L785,Erfassung2!BG:BG)</f>
        <v>0</v>
      </c>
      <c r="O785">
        <f t="shared" si="40"/>
        <v>0</v>
      </c>
      <c r="P785">
        <f t="shared" si="41"/>
        <v>1</v>
      </c>
    </row>
    <row r="786" spans="3:16" x14ac:dyDescent="0.25">
      <c r="C786" t="str">
        <f>IFERROR(_xlfn.CONCAT(VLOOKUP(B786,Member!A:I,3,0)," ",(VLOOKUP(B786,Member!A:I,4,0))),"")</f>
        <v/>
      </c>
      <c r="L786" s="264">
        <f>Member!A786</f>
        <v>7601</v>
      </c>
      <c r="M786">
        <f>SUMIF(Erfassung2!BD:BD,L786,Erfassung2!BW:BW)</f>
        <v>0</v>
      </c>
      <c r="N786">
        <f>SUMIF(Erfassung2!BD:BD,L786,Erfassung2!BG:BG)</f>
        <v>0</v>
      </c>
      <c r="O786">
        <f t="shared" si="40"/>
        <v>0</v>
      </c>
      <c r="P786">
        <f t="shared" si="41"/>
        <v>1</v>
      </c>
    </row>
    <row r="787" spans="3:16" x14ac:dyDescent="0.25">
      <c r="C787" t="str">
        <f>IFERROR(_xlfn.CONCAT(VLOOKUP(B787,Member!A:I,3,0)," ",(VLOOKUP(B787,Member!A:I,4,0))),"")</f>
        <v/>
      </c>
      <c r="L787" s="264">
        <f>Member!A787</f>
        <v>7251</v>
      </c>
      <c r="M787">
        <f>SUMIF(Erfassung2!BD:BD,L787,Erfassung2!BW:BW)</f>
        <v>0</v>
      </c>
      <c r="N787">
        <f>SUMIF(Erfassung2!BD:BD,L787,Erfassung2!BG:BG)</f>
        <v>0</v>
      </c>
      <c r="O787">
        <f t="shared" si="40"/>
        <v>0</v>
      </c>
      <c r="P787">
        <f t="shared" si="41"/>
        <v>1</v>
      </c>
    </row>
    <row r="788" spans="3:16" x14ac:dyDescent="0.25">
      <c r="C788" t="str">
        <f>IFERROR(_xlfn.CONCAT(VLOOKUP(B788,Member!A:I,3,0)," ",(VLOOKUP(B788,Member!A:I,4,0))),"")</f>
        <v/>
      </c>
      <c r="L788" s="264">
        <f>Member!A788</f>
        <v>7443</v>
      </c>
      <c r="M788">
        <f>SUMIF(Erfassung2!BD:BD,L788,Erfassung2!BW:BW)</f>
        <v>0</v>
      </c>
      <c r="N788">
        <f>SUMIF(Erfassung2!BD:BD,L788,Erfassung2!BG:BG)</f>
        <v>0</v>
      </c>
      <c r="O788">
        <f t="shared" si="40"/>
        <v>0</v>
      </c>
      <c r="P788">
        <f t="shared" si="41"/>
        <v>1</v>
      </c>
    </row>
    <row r="789" spans="3:16" x14ac:dyDescent="0.25">
      <c r="C789" t="str">
        <f>IFERROR(_xlfn.CONCAT(VLOOKUP(B789,Member!A:I,3,0)," ",(VLOOKUP(B789,Member!A:I,4,0))),"")</f>
        <v/>
      </c>
      <c r="L789" s="264">
        <f>Member!A789</f>
        <v>7416</v>
      </c>
      <c r="M789">
        <f>SUMIF(Erfassung2!BD:BD,L789,Erfassung2!BW:BW)</f>
        <v>0</v>
      </c>
      <c r="N789">
        <f>SUMIF(Erfassung2!BD:BD,L789,Erfassung2!BG:BG)</f>
        <v>0</v>
      </c>
      <c r="O789">
        <f t="shared" si="40"/>
        <v>0</v>
      </c>
      <c r="P789">
        <f t="shared" si="41"/>
        <v>1</v>
      </c>
    </row>
    <row r="790" spans="3:16" x14ac:dyDescent="0.25">
      <c r="C790" t="str">
        <f>IFERROR(_xlfn.CONCAT(VLOOKUP(B790,Member!A:I,3,0)," ",(VLOOKUP(B790,Member!A:I,4,0))),"")</f>
        <v/>
      </c>
      <c r="L790" s="264">
        <f>Member!A790</f>
        <v>38099</v>
      </c>
      <c r="M790">
        <f>SUMIF(Erfassung2!BD:BD,L790,Erfassung2!BW:BW)</f>
        <v>0</v>
      </c>
      <c r="N790">
        <f>SUMIF(Erfassung2!BD:BD,L790,Erfassung2!BG:BG)</f>
        <v>0</v>
      </c>
      <c r="O790">
        <f t="shared" si="40"/>
        <v>0</v>
      </c>
      <c r="P790">
        <f t="shared" si="41"/>
        <v>1</v>
      </c>
    </row>
    <row r="791" spans="3:16" x14ac:dyDescent="0.25">
      <c r="C791" t="str">
        <f>IFERROR(_xlfn.CONCAT(VLOOKUP(B791,Member!A:I,3,0)," ",(VLOOKUP(B791,Member!A:I,4,0))),"")</f>
        <v/>
      </c>
      <c r="L791" s="264">
        <f>Member!A791</f>
        <v>7424</v>
      </c>
      <c r="M791">
        <f>SUMIF(Erfassung2!BD:BD,L791,Erfassung2!BW:BW)</f>
        <v>0</v>
      </c>
      <c r="N791">
        <f>SUMIF(Erfassung2!BD:BD,L791,Erfassung2!BG:BG)</f>
        <v>0</v>
      </c>
      <c r="O791">
        <f t="shared" si="40"/>
        <v>0</v>
      </c>
      <c r="P791">
        <f t="shared" si="41"/>
        <v>1</v>
      </c>
    </row>
    <row r="792" spans="3:16" x14ac:dyDescent="0.25">
      <c r="C792" t="str">
        <f>IFERROR(_xlfn.CONCAT(VLOOKUP(B792,Member!A:I,3,0)," ",(VLOOKUP(B792,Member!A:I,4,0))),"")</f>
        <v/>
      </c>
      <c r="L792" s="264">
        <f>Member!A792</f>
        <v>7439</v>
      </c>
      <c r="M792">
        <f>SUMIF(Erfassung2!BD:BD,L792,Erfassung2!BW:BW)</f>
        <v>0</v>
      </c>
      <c r="N792">
        <f>SUMIF(Erfassung2!BD:BD,L792,Erfassung2!BG:BG)</f>
        <v>0</v>
      </c>
      <c r="O792">
        <f t="shared" si="40"/>
        <v>0</v>
      </c>
      <c r="P792">
        <f t="shared" si="41"/>
        <v>1</v>
      </c>
    </row>
    <row r="793" spans="3:16" x14ac:dyDescent="0.25">
      <c r="C793" t="str">
        <f>IFERROR(_xlfn.CONCAT(VLOOKUP(B793,Member!A:I,3,0)," ",(VLOOKUP(B793,Member!A:I,4,0))),"")</f>
        <v/>
      </c>
      <c r="L793" s="264">
        <f>Member!A793</f>
        <v>7415</v>
      </c>
      <c r="M793">
        <f>SUMIF(Erfassung2!BD:BD,L793,Erfassung2!BW:BW)</f>
        <v>0</v>
      </c>
      <c r="N793">
        <f>SUMIF(Erfassung2!BD:BD,L793,Erfassung2!BG:BG)</f>
        <v>0</v>
      </c>
      <c r="O793">
        <f t="shared" si="40"/>
        <v>0</v>
      </c>
      <c r="P793">
        <f t="shared" si="41"/>
        <v>1</v>
      </c>
    </row>
    <row r="794" spans="3:16" x14ac:dyDescent="0.25">
      <c r="C794" t="str">
        <f>IFERROR(_xlfn.CONCAT(VLOOKUP(B794,Member!A:I,3,0)," ",(VLOOKUP(B794,Member!A:I,4,0))),"")</f>
        <v/>
      </c>
      <c r="L794" s="264">
        <f>Member!A794</f>
        <v>25722</v>
      </c>
      <c r="M794">
        <f>SUMIF(Erfassung2!BD:BD,L794,Erfassung2!BW:BW)</f>
        <v>0</v>
      </c>
      <c r="N794">
        <f>SUMIF(Erfassung2!BD:BD,L794,Erfassung2!BG:BG)</f>
        <v>0</v>
      </c>
      <c r="O794">
        <f t="shared" si="40"/>
        <v>0</v>
      </c>
      <c r="P794">
        <f t="shared" si="41"/>
        <v>1</v>
      </c>
    </row>
    <row r="795" spans="3:16" x14ac:dyDescent="0.25">
      <c r="C795" t="str">
        <f>IFERROR(_xlfn.CONCAT(VLOOKUP(B795,Member!A:I,3,0)," ",(VLOOKUP(B795,Member!A:I,4,0))),"")</f>
        <v/>
      </c>
      <c r="L795" s="264">
        <f>Member!A795</f>
        <v>38944</v>
      </c>
      <c r="M795">
        <f>SUMIF(Erfassung2!BD:BD,L795,Erfassung2!BW:BW)</f>
        <v>0</v>
      </c>
      <c r="N795">
        <f>SUMIF(Erfassung2!BD:BD,L795,Erfassung2!BG:BG)</f>
        <v>0</v>
      </c>
      <c r="O795">
        <f t="shared" si="40"/>
        <v>0</v>
      </c>
      <c r="P795">
        <f t="shared" si="41"/>
        <v>1</v>
      </c>
    </row>
    <row r="796" spans="3:16" x14ac:dyDescent="0.25">
      <c r="C796" t="str">
        <f>IFERROR(_xlfn.CONCAT(VLOOKUP(B796,Member!A:I,3,0)," ",(VLOOKUP(B796,Member!A:I,4,0))),"")</f>
        <v/>
      </c>
      <c r="L796" s="264">
        <f>Member!A796</f>
        <v>38713</v>
      </c>
      <c r="M796">
        <f>SUMIF(Erfassung2!BD:BD,L796,Erfassung2!BW:BW)</f>
        <v>0</v>
      </c>
      <c r="N796">
        <f>SUMIF(Erfassung2!BD:BD,L796,Erfassung2!BG:BG)</f>
        <v>0</v>
      </c>
      <c r="O796">
        <f t="shared" si="40"/>
        <v>0</v>
      </c>
      <c r="P796">
        <f t="shared" si="41"/>
        <v>1</v>
      </c>
    </row>
    <row r="797" spans="3:16" x14ac:dyDescent="0.25">
      <c r="C797" t="str">
        <f>IFERROR(_xlfn.CONCAT(VLOOKUP(B797,Member!A:I,3,0)," ",(VLOOKUP(B797,Member!A:I,4,0))),"")</f>
        <v/>
      </c>
      <c r="L797" s="264">
        <f>Member!A797</f>
        <v>38216</v>
      </c>
      <c r="M797">
        <f>SUMIF(Erfassung2!BD:BD,L797,Erfassung2!BW:BW)</f>
        <v>0</v>
      </c>
      <c r="N797">
        <f>SUMIF(Erfassung2!BD:BD,L797,Erfassung2!BG:BG)</f>
        <v>0</v>
      </c>
      <c r="O797">
        <f t="shared" si="40"/>
        <v>0</v>
      </c>
      <c r="P797">
        <f t="shared" si="41"/>
        <v>1</v>
      </c>
    </row>
    <row r="798" spans="3:16" x14ac:dyDescent="0.25">
      <c r="C798" t="str">
        <f>IFERROR(_xlfn.CONCAT(VLOOKUP(B798,Member!A:I,3,0)," ",(VLOOKUP(B798,Member!A:I,4,0))),"")</f>
        <v/>
      </c>
      <c r="L798" s="264">
        <f>Member!A798</f>
        <v>38677</v>
      </c>
      <c r="M798">
        <f>SUMIF(Erfassung2!BD:BD,L798,Erfassung2!BW:BW)</f>
        <v>0</v>
      </c>
      <c r="N798">
        <f>SUMIF(Erfassung2!BD:BD,L798,Erfassung2!BG:BG)</f>
        <v>0</v>
      </c>
      <c r="O798">
        <f t="shared" si="40"/>
        <v>0</v>
      </c>
      <c r="P798">
        <f t="shared" si="41"/>
        <v>1</v>
      </c>
    </row>
    <row r="799" spans="3:16" x14ac:dyDescent="0.25">
      <c r="C799" t="str">
        <f>IFERROR(_xlfn.CONCAT(VLOOKUP(B799,Member!A:I,3,0)," ",(VLOOKUP(B799,Member!A:I,4,0))),"")</f>
        <v/>
      </c>
      <c r="L799" s="264">
        <f>Member!A799</f>
        <v>38667</v>
      </c>
      <c r="M799">
        <f>SUMIF(Erfassung2!BD:BD,L799,Erfassung2!BW:BW)</f>
        <v>0</v>
      </c>
      <c r="N799">
        <f>SUMIF(Erfassung2!BD:BD,L799,Erfassung2!BG:BG)</f>
        <v>0</v>
      </c>
      <c r="O799">
        <f t="shared" si="40"/>
        <v>0</v>
      </c>
      <c r="P799">
        <f t="shared" si="41"/>
        <v>1</v>
      </c>
    </row>
    <row r="800" spans="3:16" x14ac:dyDescent="0.25">
      <c r="C800" t="str">
        <f>IFERROR(_xlfn.CONCAT(VLOOKUP(B800,Member!A:I,3,0)," ",(VLOOKUP(B800,Member!A:I,4,0))),"")</f>
        <v/>
      </c>
      <c r="L800" s="264">
        <f>Member!A800</f>
        <v>25711</v>
      </c>
      <c r="M800">
        <f>SUMIF(Erfassung2!BD:BD,L800,Erfassung2!BW:BW)</f>
        <v>0</v>
      </c>
      <c r="N800">
        <f>SUMIF(Erfassung2!BD:BD,L800,Erfassung2!BG:BG)</f>
        <v>0</v>
      </c>
      <c r="O800">
        <f t="shared" si="40"/>
        <v>0</v>
      </c>
      <c r="P800">
        <f t="shared" si="41"/>
        <v>1</v>
      </c>
    </row>
    <row r="801" spans="3:16" x14ac:dyDescent="0.25">
      <c r="C801" t="str">
        <f>IFERROR(_xlfn.CONCAT(VLOOKUP(B801,Member!A:I,3,0)," ",(VLOOKUP(B801,Member!A:I,4,0))),"")</f>
        <v/>
      </c>
      <c r="L801" s="264">
        <f>Member!A801</f>
        <v>38579</v>
      </c>
      <c r="M801">
        <f>SUMIF(Erfassung2!BD:BD,L801,Erfassung2!BW:BW)</f>
        <v>0</v>
      </c>
      <c r="N801">
        <f>SUMIF(Erfassung2!BD:BD,L801,Erfassung2!BG:BG)</f>
        <v>0</v>
      </c>
      <c r="O801">
        <f t="shared" si="40"/>
        <v>0</v>
      </c>
      <c r="P801">
        <f t="shared" si="41"/>
        <v>1</v>
      </c>
    </row>
    <row r="802" spans="3:16" x14ac:dyDescent="0.25">
      <c r="C802" t="str">
        <f>IFERROR(_xlfn.CONCAT(VLOOKUP(B802,Member!A:I,3,0)," ",(VLOOKUP(B802,Member!A:I,4,0))),"")</f>
        <v/>
      </c>
      <c r="L802" s="264">
        <f>Member!A802</f>
        <v>25826</v>
      </c>
      <c r="M802">
        <f>SUMIF(Erfassung2!BD:BD,L802,Erfassung2!BW:BW)</f>
        <v>0</v>
      </c>
      <c r="N802">
        <f>SUMIF(Erfassung2!BD:BD,L802,Erfassung2!BG:BG)</f>
        <v>0</v>
      </c>
      <c r="O802">
        <f t="shared" si="40"/>
        <v>0</v>
      </c>
      <c r="P802">
        <f t="shared" si="41"/>
        <v>1</v>
      </c>
    </row>
    <row r="803" spans="3:16" x14ac:dyDescent="0.25">
      <c r="C803" t="str">
        <f>IFERROR(_xlfn.CONCAT(VLOOKUP(B803,Member!A:I,3,0)," ",(VLOOKUP(B803,Member!A:I,4,0))),"")</f>
        <v/>
      </c>
      <c r="L803" s="264">
        <f>Member!A803</f>
        <v>38652</v>
      </c>
      <c r="M803">
        <f>SUMIF(Erfassung2!BD:BD,L803,Erfassung2!BW:BW)</f>
        <v>0</v>
      </c>
      <c r="N803">
        <f>SUMIF(Erfassung2!BD:BD,L803,Erfassung2!BG:BG)</f>
        <v>0</v>
      </c>
      <c r="O803">
        <f t="shared" si="40"/>
        <v>0</v>
      </c>
      <c r="P803">
        <f t="shared" si="41"/>
        <v>1</v>
      </c>
    </row>
    <row r="804" spans="3:16" x14ac:dyDescent="0.25">
      <c r="C804" t="str">
        <f>IFERROR(_xlfn.CONCAT(VLOOKUP(B804,Member!A:I,3,0)," ",(VLOOKUP(B804,Member!A:I,4,0))),"")</f>
        <v/>
      </c>
      <c r="L804" s="264">
        <f>Member!A804</f>
        <v>38577</v>
      </c>
      <c r="M804">
        <f>SUMIF(Erfassung2!BD:BD,L804,Erfassung2!BW:BW)</f>
        <v>0</v>
      </c>
      <c r="N804">
        <f>SUMIF(Erfassung2!BD:BD,L804,Erfassung2!BG:BG)</f>
        <v>0</v>
      </c>
      <c r="O804">
        <f t="shared" si="40"/>
        <v>0</v>
      </c>
      <c r="P804">
        <f t="shared" si="41"/>
        <v>1</v>
      </c>
    </row>
    <row r="805" spans="3:16" x14ac:dyDescent="0.25">
      <c r="C805" t="str">
        <f>IFERROR(_xlfn.CONCAT(VLOOKUP(B805,Member!A:I,3,0)," ",(VLOOKUP(B805,Member!A:I,4,0))),"")</f>
        <v/>
      </c>
      <c r="L805" s="264">
        <f>Member!A805</f>
        <v>38960</v>
      </c>
      <c r="M805">
        <f>SUMIF(Erfassung2!BD:BD,L805,Erfassung2!BW:BW)</f>
        <v>0</v>
      </c>
      <c r="N805">
        <f>SUMIF(Erfassung2!BD:BD,L805,Erfassung2!BG:BG)</f>
        <v>0</v>
      </c>
      <c r="O805">
        <f t="shared" si="40"/>
        <v>0</v>
      </c>
      <c r="P805">
        <f t="shared" si="41"/>
        <v>1</v>
      </c>
    </row>
    <row r="806" spans="3:16" x14ac:dyDescent="0.25">
      <c r="C806" t="str">
        <f>IFERROR(_xlfn.CONCAT(VLOOKUP(B806,Member!A:I,3,0)," ",(VLOOKUP(B806,Member!A:I,4,0))),"")</f>
        <v/>
      </c>
      <c r="L806" s="264">
        <f>Member!A806</f>
        <v>38356</v>
      </c>
      <c r="M806">
        <f>SUMIF(Erfassung2!BD:BD,L806,Erfassung2!BW:BW)</f>
        <v>0</v>
      </c>
      <c r="N806">
        <f>SUMIF(Erfassung2!BD:BD,L806,Erfassung2!BG:BG)</f>
        <v>0</v>
      </c>
      <c r="O806">
        <f t="shared" si="40"/>
        <v>0</v>
      </c>
      <c r="P806">
        <f t="shared" si="41"/>
        <v>1</v>
      </c>
    </row>
    <row r="807" spans="3:16" x14ac:dyDescent="0.25">
      <c r="C807" t="str">
        <f>IFERROR(_xlfn.CONCAT(VLOOKUP(B807,Member!A:I,3,0)," ",(VLOOKUP(B807,Member!A:I,4,0))),"")</f>
        <v/>
      </c>
      <c r="L807" s="264">
        <f>Member!A807</f>
        <v>3234</v>
      </c>
      <c r="M807">
        <f>SUMIF(Erfassung2!BD:BD,L807,Erfassung2!BW:BW)</f>
        <v>0</v>
      </c>
      <c r="N807">
        <f>SUMIF(Erfassung2!BD:BD,L807,Erfassung2!BG:BG)</f>
        <v>0</v>
      </c>
      <c r="O807">
        <f t="shared" si="40"/>
        <v>0</v>
      </c>
      <c r="P807">
        <f t="shared" si="41"/>
        <v>1</v>
      </c>
    </row>
    <row r="808" spans="3:16" x14ac:dyDescent="0.25">
      <c r="C808" t="str">
        <f>IFERROR(_xlfn.CONCAT(VLOOKUP(B808,Member!A:I,3,0)," ",(VLOOKUP(B808,Member!A:I,4,0))),"")</f>
        <v/>
      </c>
      <c r="L808" s="264">
        <f>Member!A808</f>
        <v>3233</v>
      </c>
      <c r="M808">
        <f>SUMIF(Erfassung2!BD:BD,L808,Erfassung2!BW:BW)</f>
        <v>0</v>
      </c>
      <c r="N808">
        <f>SUMIF(Erfassung2!BD:BD,L808,Erfassung2!BG:BG)</f>
        <v>0</v>
      </c>
      <c r="O808">
        <f t="shared" si="40"/>
        <v>0</v>
      </c>
      <c r="P808">
        <f t="shared" si="41"/>
        <v>1</v>
      </c>
    </row>
    <row r="809" spans="3:16" x14ac:dyDescent="0.25">
      <c r="C809" t="str">
        <f>IFERROR(_xlfn.CONCAT(VLOOKUP(B809,Member!A:I,3,0)," ",(VLOOKUP(B809,Member!A:I,4,0))),"")</f>
        <v/>
      </c>
      <c r="L809" s="264">
        <f>Member!A809</f>
        <v>38547</v>
      </c>
      <c r="M809">
        <f>SUMIF(Erfassung2!BD:BD,L809,Erfassung2!BW:BW)</f>
        <v>0</v>
      </c>
      <c r="N809">
        <f>SUMIF(Erfassung2!BD:BD,L809,Erfassung2!BG:BG)</f>
        <v>0</v>
      </c>
      <c r="O809">
        <f t="shared" si="40"/>
        <v>0</v>
      </c>
      <c r="P809">
        <f t="shared" si="41"/>
        <v>1</v>
      </c>
    </row>
    <row r="810" spans="3:16" x14ac:dyDescent="0.25">
      <c r="C810" t="str">
        <f>IFERROR(_xlfn.CONCAT(VLOOKUP(B810,Member!A:I,3,0)," ",(VLOOKUP(B810,Member!A:I,4,0))),"")</f>
        <v/>
      </c>
      <c r="L810" s="264">
        <f>Member!A810</f>
        <v>25828</v>
      </c>
      <c r="M810">
        <f>SUMIF(Erfassung2!BD:BD,L810,Erfassung2!BW:BW)</f>
        <v>0</v>
      </c>
      <c r="N810">
        <f>SUMIF(Erfassung2!BD:BD,L810,Erfassung2!BG:BG)</f>
        <v>0</v>
      </c>
      <c r="O810">
        <f t="shared" si="40"/>
        <v>0</v>
      </c>
      <c r="P810">
        <f t="shared" si="41"/>
        <v>1</v>
      </c>
    </row>
    <row r="811" spans="3:16" x14ac:dyDescent="0.25">
      <c r="C811" t="str">
        <f>IFERROR(_xlfn.CONCAT(VLOOKUP(B811,Member!A:I,3,0)," ",(VLOOKUP(B811,Member!A:I,4,0))),"")</f>
        <v/>
      </c>
      <c r="L811" s="264">
        <f>Member!A811</f>
        <v>38743</v>
      </c>
      <c r="M811">
        <f>SUMIF(Erfassung2!BD:BD,L811,Erfassung2!BW:BW)</f>
        <v>0</v>
      </c>
      <c r="N811">
        <f>SUMIF(Erfassung2!BD:BD,L811,Erfassung2!BG:BG)</f>
        <v>0</v>
      </c>
      <c r="O811">
        <f t="shared" si="40"/>
        <v>0</v>
      </c>
      <c r="P811">
        <f t="shared" si="41"/>
        <v>1</v>
      </c>
    </row>
    <row r="812" spans="3:16" x14ac:dyDescent="0.25">
      <c r="C812" t="str">
        <f>IFERROR(_xlfn.CONCAT(VLOOKUP(B812,Member!A:I,3,0)," ",(VLOOKUP(B812,Member!A:I,4,0))),"")</f>
        <v/>
      </c>
      <c r="L812" s="264">
        <f>Member!A812</f>
        <v>7666</v>
      </c>
      <c r="M812">
        <f>SUMIF(Erfassung2!BD:BD,L812,Erfassung2!BW:BW)</f>
        <v>0</v>
      </c>
      <c r="N812">
        <f>SUMIF(Erfassung2!BD:BD,L812,Erfassung2!BG:BG)</f>
        <v>0</v>
      </c>
      <c r="O812">
        <f t="shared" si="40"/>
        <v>0</v>
      </c>
      <c r="P812">
        <f t="shared" si="41"/>
        <v>1</v>
      </c>
    </row>
    <row r="813" spans="3:16" x14ac:dyDescent="0.25">
      <c r="C813" t="str">
        <f>IFERROR(_xlfn.CONCAT(VLOOKUP(B813,Member!A:I,3,0)," ",(VLOOKUP(B813,Member!A:I,4,0))),"")</f>
        <v/>
      </c>
      <c r="L813" s="264">
        <f>Member!A813</f>
        <v>25192</v>
      </c>
      <c r="M813">
        <f>SUMIF(Erfassung2!BD:BD,L813,Erfassung2!BW:BW)</f>
        <v>0</v>
      </c>
      <c r="N813">
        <f>SUMIF(Erfassung2!BD:BD,L813,Erfassung2!BG:BG)</f>
        <v>0</v>
      </c>
      <c r="O813">
        <f t="shared" si="40"/>
        <v>0</v>
      </c>
      <c r="P813">
        <f t="shared" si="41"/>
        <v>1</v>
      </c>
    </row>
    <row r="814" spans="3:16" x14ac:dyDescent="0.25">
      <c r="C814" t="str">
        <f>IFERROR(_xlfn.CONCAT(VLOOKUP(B814,Member!A:I,3,0)," ",(VLOOKUP(B814,Member!A:I,4,0))),"")</f>
        <v/>
      </c>
      <c r="L814" s="264">
        <f>Member!A814</f>
        <v>16804</v>
      </c>
      <c r="M814">
        <f>SUMIF(Erfassung2!BD:BD,L814,Erfassung2!BW:BW)</f>
        <v>0</v>
      </c>
      <c r="N814">
        <f>SUMIF(Erfassung2!BD:BD,L814,Erfassung2!BG:BG)</f>
        <v>0</v>
      </c>
      <c r="O814">
        <f t="shared" si="40"/>
        <v>0</v>
      </c>
      <c r="P814">
        <f t="shared" si="41"/>
        <v>1</v>
      </c>
    </row>
    <row r="815" spans="3:16" x14ac:dyDescent="0.25">
      <c r="C815" t="str">
        <f>IFERROR(_xlfn.CONCAT(VLOOKUP(B815,Member!A:I,3,0)," ",(VLOOKUP(B815,Member!A:I,4,0))),"")</f>
        <v/>
      </c>
      <c r="L815" s="264">
        <f>Member!A815</f>
        <v>38738</v>
      </c>
      <c r="M815">
        <f>SUMIF(Erfassung2!BD:BD,L815,Erfassung2!BW:BW)</f>
        <v>0</v>
      </c>
      <c r="N815">
        <f>SUMIF(Erfassung2!BD:BD,L815,Erfassung2!BG:BG)</f>
        <v>0</v>
      </c>
      <c r="O815">
        <f t="shared" si="40"/>
        <v>0</v>
      </c>
      <c r="P815">
        <f t="shared" si="41"/>
        <v>1</v>
      </c>
    </row>
    <row r="816" spans="3:16" x14ac:dyDescent="0.25">
      <c r="C816" t="str">
        <f>IFERROR(_xlfn.CONCAT(VLOOKUP(B816,Member!A:I,3,0)," ",(VLOOKUP(B816,Member!A:I,4,0))),"")</f>
        <v/>
      </c>
      <c r="L816" s="264">
        <f>Member!A816</f>
        <v>38737</v>
      </c>
      <c r="M816">
        <f>SUMIF(Erfassung2!BD:BD,L816,Erfassung2!BW:BW)</f>
        <v>0</v>
      </c>
      <c r="N816">
        <f>SUMIF(Erfassung2!BD:BD,L816,Erfassung2!BG:BG)</f>
        <v>0</v>
      </c>
      <c r="O816">
        <f t="shared" si="40"/>
        <v>0</v>
      </c>
      <c r="P816">
        <f t="shared" si="41"/>
        <v>1</v>
      </c>
    </row>
    <row r="817" spans="3:16" x14ac:dyDescent="0.25">
      <c r="C817" t="str">
        <f>IFERROR(_xlfn.CONCAT(VLOOKUP(B817,Member!A:I,3,0)," ",(VLOOKUP(B817,Member!A:I,4,0))),"")</f>
        <v/>
      </c>
      <c r="L817" s="264">
        <f>Member!A817</f>
        <v>25390</v>
      </c>
      <c r="M817">
        <f>SUMIF(Erfassung2!BD:BD,L817,Erfassung2!BW:BW)</f>
        <v>0</v>
      </c>
      <c r="N817">
        <f>SUMIF(Erfassung2!BD:BD,L817,Erfassung2!BG:BG)</f>
        <v>0</v>
      </c>
      <c r="O817">
        <f t="shared" si="40"/>
        <v>0</v>
      </c>
      <c r="P817">
        <f t="shared" si="41"/>
        <v>1</v>
      </c>
    </row>
    <row r="818" spans="3:16" x14ac:dyDescent="0.25">
      <c r="C818" t="str">
        <f>IFERROR(_xlfn.CONCAT(VLOOKUP(B818,Member!A:I,3,0)," ",(VLOOKUP(B818,Member!A:I,4,0))),"")</f>
        <v/>
      </c>
      <c r="L818" s="264">
        <f>Member!A818</f>
        <v>7082</v>
      </c>
      <c r="M818">
        <f>SUMIF(Erfassung2!BD:BD,L818,Erfassung2!BW:BW)</f>
        <v>0</v>
      </c>
      <c r="N818">
        <f>SUMIF(Erfassung2!BD:BD,L818,Erfassung2!BG:BG)</f>
        <v>0</v>
      </c>
      <c r="O818">
        <f t="shared" si="40"/>
        <v>0</v>
      </c>
      <c r="P818">
        <f t="shared" si="41"/>
        <v>1</v>
      </c>
    </row>
    <row r="819" spans="3:16" x14ac:dyDescent="0.25">
      <c r="C819" t="str">
        <f>IFERROR(_xlfn.CONCAT(VLOOKUP(B819,Member!A:I,3,0)," ",(VLOOKUP(B819,Member!A:I,4,0))),"")</f>
        <v/>
      </c>
      <c r="L819" s="264">
        <f>Member!A819</f>
        <v>16270</v>
      </c>
      <c r="M819">
        <f>SUMIF(Erfassung2!BD:BD,L819,Erfassung2!BW:BW)</f>
        <v>0</v>
      </c>
      <c r="N819">
        <f>SUMIF(Erfassung2!BD:BD,L819,Erfassung2!BG:BG)</f>
        <v>0</v>
      </c>
      <c r="O819">
        <f t="shared" si="40"/>
        <v>0</v>
      </c>
      <c r="P819">
        <f t="shared" si="41"/>
        <v>1</v>
      </c>
    </row>
    <row r="820" spans="3:16" x14ac:dyDescent="0.25">
      <c r="C820" t="str">
        <f>IFERROR(_xlfn.CONCAT(VLOOKUP(B820,Member!A:I,3,0)," ",(VLOOKUP(B820,Member!A:I,4,0))),"")</f>
        <v/>
      </c>
      <c r="L820" s="264">
        <f>Member!A820</f>
        <v>16807</v>
      </c>
      <c r="M820">
        <f>SUMIF(Erfassung2!BD:BD,L820,Erfassung2!BW:BW)</f>
        <v>0</v>
      </c>
      <c r="N820">
        <f>SUMIF(Erfassung2!BD:BD,L820,Erfassung2!BG:BG)</f>
        <v>0</v>
      </c>
      <c r="O820">
        <f t="shared" si="40"/>
        <v>0</v>
      </c>
      <c r="P820">
        <f t="shared" si="41"/>
        <v>1</v>
      </c>
    </row>
    <row r="821" spans="3:16" x14ac:dyDescent="0.25">
      <c r="C821" t="str">
        <f>IFERROR(_xlfn.CONCAT(VLOOKUP(B821,Member!A:I,3,0)," ",(VLOOKUP(B821,Member!A:I,4,0))),"")</f>
        <v/>
      </c>
      <c r="L821" s="264">
        <f>Member!A821</f>
        <v>7662</v>
      </c>
      <c r="M821">
        <f>SUMIF(Erfassung2!BD:BD,L821,Erfassung2!BW:BW)</f>
        <v>0</v>
      </c>
      <c r="N821">
        <f>SUMIF(Erfassung2!BD:BD,L821,Erfassung2!BG:BG)</f>
        <v>0</v>
      </c>
      <c r="O821">
        <f t="shared" si="40"/>
        <v>0</v>
      </c>
      <c r="P821">
        <f t="shared" si="41"/>
        <v>1</v>
      </c>
    </row>
    <row r="822" spans="3:16" x14ac:dyDescent="0.25">
      <c r="C822" t="str">
        <f>IFERROR(_xlfn.CONCAT(VLOOKUP(B822,Member!A:I,3,0)," ",(VLOOKUP(B822,Member!A:I,4,0))),"")</f>
        <v/>
      </c>
      <c r="L822" s="264">
        <f>Member!A822</f>
        <v>7412</v>
      </c>
      <c r="M822">
        <f>SUMIF(Erfassung2!BD:BD,L822,Erfassung2!BW:BW)</f>
        <v>0</v>
      </c>
      <c r="N822">
        <f>SUMIF(Erfassung2!BD:BD,L822,Erfassung2!BG:BG)</f>
        <v>0</v>
      </c>
      <c r="O822">
        <f t="shared" si="40"/>
        <v>0</v>
      </c>
      <c r="P822">
        <f t="shared" si="41"/>
        <v>1</v>
      </c>
    </row>
    <row r="823" spans="3:16" x14ac:dyDescent="0.25">
      <c r="C823" t="str">
        <f>IFERROR(_xlfn.CONCAT(VLOOKUP(B823,Member!A:I,3,0)," ",(VLOOKUP(B823,Member!A:I,4,0))),"")</f>
        <v/>
      </c>
      <c r="L823" s="264">
        <f>Member!A823</f>
        <v>25409</v>
      </c>
      <c r="M823">
        <f>SUMIF(Erfassung2!BD:BD,L823,Erfassung2!BW:BW)</f>
        <v>0</v>
      </c>
      <c r="N823">
        <f>SUMIF(Erfassung2!BD:BD,L823,Erfassung2!BG:BG)</f>
        <v>0</v>
      </c>
      <c r="O823">
        <f t="shared" si="40"/>
        <v>0</v>
      </c>
      <c r="P823">
        <f t="shared" si="41"/>
        <v>1</v>
      </c>
    </row>
    <row r="824" spans="3:16" x14ac:dyDescent="0.25">
      <c r="C824" t="str">
        <f>IFERROR(_xlfn.CONCAT(VLOOKUP(B824,Member!A:I,3,0)," ",(VLOOKUP(B824,Member!A:I,4,0))),"")</f>
        <v/>
      </c>
      <c r="L824" s="264">
        <f>Member!A824</f>
        <v>25906</v>
      </c>
      <c r="M824">
        <f>SUMIF(Erfassung2!BD:BD,L824,Erfassung2!BW:BW)</f>
        <v>0</v>
      </c>
      <c r="N824">
        <f>SUMIF(Erfassung2!BD:BD,L824,Erfassung2!BG:BG)</f>
        <v>0</v>
      </c>
      <c r="O824">
        <f t="shared" si="40"/>
        <v>0</v>
      </c>
      <c r="P824">
        <f t="shared" si="41"/>
        <v>1</v>
      </c>
    </row>
    <row r="825" spans="3:16" x14ac:dyDescent="0.25">
      <c r="C825" t="str">
        <f>IFERROR(_xlfn.CONCAT(VLOOKUP(B825,Member!A:I,3,0)," ",(VLOOKUP(B825,Member!A:I,4,0))),"")</f>
        <v/>
      </c>
      <c r="L825" s="264">
        <f>Member!A825</f>
        <v>7549</v>
      </c>
      <c r="M825">
        <f>SUMIF(Erfassung2!BD:BD,L825,Erfassung2!BW:BW)</f>
        <v>0</v>
      </c>
      <c r="N825">
        <f>SUMIF(Erfassung2!BD:BD,L825,Erfassung2!BG:BG)</f>
        <v>0</v>
      </c>
      <c r="O825">
        <f t="shared" si="40"/>
        <v>0</v>
      </c>
      <c r="P825">
        <f t="shared" si="41"/>
        <v>1</v>
      </c>
    </row>
    <row r="826" spans="3:16" x14ac:dyDescent="0.25">
      <c r="C826" t="str">
        <f>IFERROR(_xlfn.CONCAT(VLOOKUP(B826,Member!A:I,3,0)," ",(VLOOKUP(B826,Member!A:I,4,0))),"")</f>
        <v/>
      </c>
      <c r="L826" s="264">
        <f>Member!A826</f>
        <v>38610</v>
      </c>
      <c r="M826">
        <f>SUMIF(Erfassung2!BD:BD,L826,Erfassung2!BW:BW)</f>
        <v>0</v>
      </c>
      <c r="N826">
        <f>SUMIF(Erfassung2!BD:BD,L826,Erfassung2!BG:BG)</f>
        <v>0</v>
      </c>
      <c r="O826">
        <f t="shared" si="40"/>
        <v>0</v>
      </c>
      <c r="P826">
        <f t="shared" si="41"/>
        <v>1</v>
      </c>
    </row>
    <row r="827" spans="3:16" x14ac:dyDescent="0.25">
      <c r="C827" t="str">
        <f>IFERROR(_xlfn.CONCAT(VLOOKUP(B827,Member!A:I,3,0)," ",(VLOOKUP(B827,Member!A:I,4,0))),"")</f>
        <v/>
      </c>
      <c r="L827" s="264">
        <f>Member!A827</f>
        <v>7676</v>
      </c>
      <c r="M827">
        <f>SUMIF(Erfassung2!BD:BD,L827,Erfassung2!BW:BW)</f>
        <v>0</v>
      </c>
      <c r="N827">
        <f>SUMIF(Erfassung2!BD:BD,L827,Erfassung2!BG:BG)</f>
        <v>0</v>
      </c>
      <c r="O827">
        <f t="shared" si="40"/>
        <v>0</v>
      </c>
      <c r="P827">
        <f t="shared" si="41"/>
        <v>1</v>
      </c>
    </row>
    <row r="828" spans="3:16" x14ac:dyDescent="0.25">
      <c r="C828" t="str">
        <f>IFERROR(_xlfn.CONCAT(VLOOKUP(B828,Member!A:I,3,0)," ",(VLOOKUP(B828,Member!A:I,4,0))),"")</f>
        <v/>
      </c>
      <c r="L828" s="264">
        <f>Member!A828</f>
        <v>7668</v>
      </c>
      <c r="M828">
        <f>SUMIF(Erfassung2!BD:BD,L828,Erfassung2!BW:BW)</f>
        <v>0</v>
      </c>
      <c r="N828">
        <f>SUMIF(Erfassung2!BD:BD,L828,Erfassung2!BG:BG)</f>
        <v>0</v>
      </c>
      <c r="O828">
        <f t="shared" si="40"/>
        <v>0</v>
      </c>
      <c r="P828">
        <f t="shared" si="41"/>
        <v>1</v>
      </c>
    </row>
    <row r="829" spans="3:16" x14ac:dyDescent="0.25">
      <c r="C829" t="str">
        <f>IFERROR(_xlfn.CONCAT(VLOOKUP(B829,Member!A:I,3,0)," ",(VLOOKUP(B829,Member!A:I,4,0))),"")</f>
        <v/>
      </c>
      <c r="L829" s="264">
        <f>Member!A829</f>
        <v>25821</v>
      </c>
      <c r="M829">
        <f>SUMIF(Erfassung2!BD:BD,L829,Erfassung2!BW:BW)</f>
        <v>0</v>
      </c>
      <c r="N829">
        <f>SUMIF(Erfassung2!BD:BD,L829,Erfassung2!BG:BG)</f>
        <v>0</v>
      </c>
      <c r="O829">
        <f t="shared" si="40"/>
        <v>0</v>
      </c>
      <c r="P829">
        <f t="shared" si="41"/>
        <v>1</v>
      </c>
    </row>
    <row r="830" spans="3:16" x14ac:dyDescent="0.25">
      <c r="C830" t="str">
        <f>IFERROR(_xlfn.CONCAT(VLOOKUP(B830,Member!A:I,3,0)," ",(VLOOKUP(B830,Member!A:I,4,0))),"")</f>
        <v/>
      </c>
      <c r="L830" s="264">
        <f>Member!A830</f>
        <v>25798</v>
      </c>
      <c r="M830">
        <f>SUMIF(Erfassung2!BD:BD,L830,Erfassung2!BW:BW)</f>
        <v>0</v>
      </c>
      <c r="N830">
        <f>SUMIF(Erfassung2!BD:BD,L830,Erfassung2!BG:BG)</f>
        <v>0</v>
      </c>
      <c r="O830">
        <f t="shared" si="40"/>
        <v>0</v>
      </c>
      <c r="P830">
        <f t="shared" si="41"/>
        <v>1</v>
      </c>
    </row>
    <row r="831" spans="3:16" x14ac:dyDescent="0.25">
      <c r="C831" t="str">
        <f>IFERROR(_xlfn.CONCAT(VLOOKUP(B831,Member!A:I,3,0)," ",(VLOOKUP(B831,Member!A:I,4,0))),"")</f>
        <v/>
      </c>
      <c r="L831" s="264">
        <f>Member!A831</f>
        <v>7534</v>
      </c>
      <c r="M831">
        <f>SUMIF(Erfassung2!BD:BD,L831,Erfassung2!BW:BW)</f>
        <v>0</v>
      </c>
      <c r="N831">
        <f>SUMIF(Erfassung2!BD:BD,L831,Erfassung2!BG:BG)</f>
        <v>0</v>
      </c>
      <c r="O831">
        <f t="shared" si="40"/>
        <v>0</v>
      </c>
      <c r="P831">
        <f t="shared" si="41"/>
        <v>1</v>
      </c>
    </row>
    <row r="832" spans="3:16" x14ac:dyDescent="0.25">
      <c r="C832" t="str">
        <f>IFERROR(_xlfn.CONCAT(VLOOKUP(B832,Member!A:I,3,0)," ",(VLOOKUP(B832,Member!A:I,4,0))),"")</f>
        <v/>
      </c>
      <c r="L832" s="264">
        <f>Member!A832</f>
        <v>7080</v>
      </c>
      <c r="M832">
        <f>SUMIF(Erfassung2!BD:BD,L832,Erfassung2!BW:BW)</f>
        <v>0</v>
      </c>
      <c r="N832">
        <f>SUMIF(Erfassung2!BD:BD,L832,Erfassung2!BG:BG)</f>
        <v>0</v>
      </c>
      <c r="O832">
        <f t="shared" si="40"/>
        <v>0</v>
      </c>
      <c r="P832">
        <f t="shared" si="41"/>
        <v>1</v>
      </c>
    </row>
    <row r="833" spans="3:16" x14ac:dyDescent="0.25">
      <c r="C833" t="str">
        <f>IFERROR(_xlfn.CONCAT(VLOOKUP(B833,Member!A:I,3,0)," ",(VLOOKUP(B833,Member!A:I,4,0))),"")</f>
        <v/>
      </c>
      <c r="L833" s="264">
        <f>Member!A833</f>
        <v>16405</v>
      </c>
      <c r="M833">
        <f>SUMIF(Erfassung2!BD:BD,L833,Erfassung2!BW:BW)</f>
        <v>0</v>
      </c>
      <c r="N833">
        <f>SUMIF(Erfassung2!BD:BD,L833,Erfassung2!BG:BG)</f>
        <v>0</v>
      </c>
      <c r="O833">
        <f t="shared" si="40"/>
        <v>0</v>
      </c>
      <c r="P833">
        <f t="shared" si="41"/>
        <v>1</v>
      </c>
    </row>
    <row r="834" spans="3:16" x14ac:dyDescent="0.25">
      <c r="C834" t="str">
        <f>IFERROR(_xlfn.CONCAT(VLOOKUP(B834,Member!A:I,3,0)," ",(VLOOKUP(B834,Member!A:I,4,0))),"")</f>
        <v/>
      </c>
      <c r="L834" s="264">
        <f>Member!A834</f>
        <v>16700</v>
      </c>
      <c r="M834">
        <f>SUMIF(Erfassung2!BD:BD,L834,Erfassung2!BW:BW)</f>
        <v>0</v>
      </c>
      <c r="N834">
        <f>SUMIF(Erfassung2!BD:BD,L834,Erfassung2!BG:BG)</f>
        <v>0</v>
      </c>
      <c r="O834">
        <f t="shared" si="40"/>
        <v>0</v>
      </c>
      <c r="P834">
        <f t="shared" si="41"/>
        <v>1</v>
      </c>
    </row>
    <row r="835" spans="3:16" x14ac:dyDescent="0.25">
      <c r="C835" t="str">
        <f>IFERROR(_xlfn.CONCAT(VLOOKUP(B835,Member!A:I,3,0)," ",(VLOOKUP(B835,Member!A:I,4,0))),"")</f>
        <v/>
      </c>
      <c r="L835" s="264">
        <f>Member!A835</f>
        <v>38113</v>
      </c>
      <c r="M835">
        <f>SUMIF(Erfassung2!BD:BD,L835,Erfassung2!BW:BW)</f>
        <v>0</v>
      </c>
      <c r="N835">
        <f>SUMIF(Erfassung2!BD:BD,L835,Erfassung2!BG:BG)</f>
        <v>0</v>
      </c>
      <c r="O835">
        <f t="shared" ref="O835:O898" si="42">IF(N835=0,0,M835/N835-ROW()/1000000000)</f>
        <v>0</v>
      </c>
      <c r="P835">
        <f t="shared" ref="P835:P898" si="43">RANK(O835,O:O)</f>
        <v>1</v>
      </c>
    </row>
    <row r="836" spans="3:16" x14ac:dyDescent="0.25">
      <c r="C836" t="str">
        <f>IFERROR(_xlfn.CONCAT(VLOOKUP(B836,Member!A:I,3,0)," ",(VLOOKUP(B836,Member!A:I,4,0))),"")</f>
        <v/>
      </c>
      <c r="L836" s="264">
        <f>Member!A836</f>
        <v>7978</v>
      </c>
      <c r="M836">
        <f>SUMIF(Erfassung2!BD:BD,L836,Erfassung2!BW:BW)</f>
        <v>0</v>
      </c>
      <c r="N836">
        <f>SUMIF(Erfassung2!BD:BD,L836,Erfassung2!BG:BG)</f>
        <v>0</v>
      </c>
      <c r="O836">
        <f t="shared" si="42"/>
        <v>0</v>
      </c>
      <c r="P836">
        <f t="shared" si="43"/>
        <v>1</v>
      </c>
    </row>
    <row r="837" spans="3:16" x14ac:dyDescent="0.25">
      <c r="C837" t="str">
        <f>IFERROR(_xlfn.CONCAT(VLOOKUP(B837,Member!A:I,3,0)," ",(VLOOKUP(B837,Member!A:I,4,0))),"")</f>
        <v/>
      </c>
      <c r="L837" s="264">
        <f>Member!A837</f>
        <v>16572</v>
      </c>
      <c r="M837">
        <f>SUMIF(Erfassung2!BD:BD,L837,Erfassung2!BW:BW)</f>
        <v>0</v>
      </c>
      <c r="N837">
        <f>SUMIF(Erfassung2!BD:BD,L837,Erfassung2!BG:BG)</f>
        <v>0</v>
      </c>
      <c r="O837">
        <f t="shared" si="42"/>
        <v>0</v>
      </c>
      <c r="P837">
        <f t="shared" si="43"/>
        <v>1</v>
      </c>
    </row>
    <row r="838" spans="3:16" x14ac:dyDescent="0.25">
      <c r="C838" t="str">
        <f>IFERROR(_xlfn.CONCAT(VLOOKUP(B838,Member!A:I,3,0)," ",(VLOOKUP(B838,Member!A:I,4,0))),"")</f>
        <v/>
      </c>
      <c r="L838" s="264">
        <f>Member!A838</f>
        <v>25714</v>
      </c>
      <c r="M838">
        <f>SUMIF(Erfassung2!BD:BD,L838,Erfassung2!BW:BW)</f>
        <v>0</v>
      </c>
      <c r="N838">
        <f>SUMIF(Erfassung2!BD:BD,L838,Erfassung2!BG:BG)</f>
        <v>0</v>
      </c>
      <c r="O838">
        <f t="shared" si="42"/>
        <v>0</v>
      </c>
      <c r="P838">
        <f t="shared" si="43"/>
        <v>1</v>
      </c>
    </row>
    <row r="839" spans="3:16" x14ac:dyDescent="0.25">
      <c r="C839" t="str">
        <f>IFERROR(_xlfn.CONCAT(VLOOKUP(B839,Member!A:I,3,0)," ",(VLOOKUP(B839,Member!A:I,4,0))),"")</f>
        <v/>
      </c>
      <c r="L839" s="264">
        <f>Member!A839</f>
        <v>7072</v>
      </c>
      <c r="M839">
        <f>SUMIF(Erfassung2!BD:BD,L839,Erfassung2!BW:BW)</f>
        <v>0</v>
      </c>
      <c r="N839">
        <f>SUMIF(Erfassung2!BD:BD,L839,Erfassung2!BG:BG)</f>
        <v>0</v>
      </c>
      <c r="O839">
        <f t="shared" si="42"/>
        <v>0</v>
      </c>
      <c r="P839">
        <f t="shared" si="43"/>
        <v>1</v>
      </c>
    </row>
    <row r="840" spans="3:16" x14ac:dyDescent="0.25">
      <c r="C840" t="str">
        <f>IFERROR(_xlfn.CONCAT(VLOOKUP(B840,Member!A:I,3,0)," ",(VLOOKUP(B840,Member!A:I,4,0))),"")</f>
        <v/>
      </c>
      <c r="L840" s="264">
        <f>Member!A840</f>
        <v>38131</v>
      </c>
      <c r="M840">
        <f>SUMIF(Erfassung2!BD:BD,L840,Erfassung2!BW:BW)</f>
        <v>0</v>
      </c>
      <c r="N840">
        <f>SUMIF(Erfassung2!BD:BD,L840,Erfassung2!BG:BG)</f>
        <v>0</v>
      </c>
      <c r="O840">
        <f t="shared" si="42"/>
        <v>0</v>
      </c>
      <c r="P840">
        <f t="shared" si="43"/>
        <v>1</v>
      </c>
    </row>
    <row r="841" spans="3:16" x14ac:dyDescent="0.25">
      <c r="C841" t="str">
        <f>IFERROR(_xlfn.CONCAT(VLOOKUP(B841,Member!A:I,3,0)," ",(VLOOKUP(B841,Member!A:I,4,0))),"")</f>
        <v/>
      </c>
      <c r="L841" s="264">
        <f>Member!A841</f>
        <v>7991</v>
      </c>
      <c r="M841">
        <f>SUMIF(Erfassung2!BD:BD,L841,Erfassung2!BW:BW)</f>
        <v>0</v>
      </c>
      <c r="N841">
        <f>SUMIF(Erfassung2!BD:BD,L841,Erfassung2!BG:BG)</f>
        <v>0</v>
      </c>
      <c r="O841">
        <f t="shared" si="42"/>
        <v>0</v>
      </c>
      <c r="P841">
        <f t="shared" si="43"/>
        <v>1</v>
      </c>
    </row>
    <row r="842" spans="3:16" x14ac:dyDescent="0.25">
      <c r="C842" t="str">
        <f>IFERROR(_xlfn.CONCAT(VLOOKUP(B842,Member!A:I,3,0)," ",(VLOOKUP(B842,Member!A:I,4,0))),"")</f>
        <v/>
      </c>
      <c r="L842" s="264">
        <f>Member!A842</f>
        <v>7752</v>
      </c>
      <c r="M842">
        <f>SUMIF(Erfassung2!BD:BD,L842,Erfassung2!BW:BW)</f>
        <v>0</v>
      </c>
      <c r="N842">
        <f>SUMIF(Erfassung2!BD:BD,L842,Erfassung2!BG:BG)</f>
        <v>0</v>
      </c>
      <c r="O842">
        <f t="shared" si="42"/>
        <v>0</v>
      </c>
      <c r="P842">
        <f t="shared" si="43"/>
        <v>1</v>
      </c>
    </row>
    <row r="843" spans="3:16" x14ac:dyDescent="0.25">
      <c r="C843" t="str">
        <f>IFERROR(_xlfn.CONCAT(VLOOKUP(B843,Member!A:I,3,0)," ",(VLOOKUP(B843,Member!A:I,4,0))),"")</f>
        <v/>
      </c>
      <c r="L843" s="264">
        <f>Member!A843</f>
        <v>25397</v>
      </c>
      <c r="M843">
        <f>SUMIF(Erfassung2!BD:BD,L843,Erfassung2!BW:BW)</f>
        <v>0</v>
      </c>
      <c r="N843">
        <f>SUMIF(Erfassung2!BD:BD,L843,Erfassung2!BG:BG)</f>
        <v>0</v>
      </c>
      <c r="O843">
        <f t="shared" si="42"/>
        <v>0</v>
      </c>
      <c r="P843">
        <f t="shared" si="43"/>
        <v>1</v>
      </c>
    </row>
    <row r="844" spans="3:16" x14ac:dyDescent="0.25">
      <c r="C844" t="str">
        <f>IFERROR(_xlfn.CONCAT(VLOOKUP(B844,Member!A:I,3,0)," ",(VLOOKUP(B844,Member!A:I,4,0))),"")</f>
        <v/>
      </c>
      <c r="L844" s="264">
        <f>Member!A844</f>
        <v>16029</v>
      </c>
      <c r="M844">
        <f>SUMIF(Erfassung2!BD:BD,L844,Erfassung2!BW:BW)</f>
        <v>0</v>
      </c>
      <c r="N844">
        <f>SUMIF(Erfassung2!BD:BD,L844,Erfassung2!BG:BG)</f>
        <v>0</v>
      </c>
      <c r="O844">
        <f t="shared" si="42"/>
        <v>0</v>
      </c>
      <c r="P844">
        <f t="shared" si="43"/>
        <v>1</v>
      </c>
    </row>
    <row r="845" spans="3:16" x14ac:dyDescent="0.25">
      <c r="C845" t="str">
        <f>IFERROR(_xlfn.CONCAT(VLOOKUP(B845,Member!A:I,3,0)," ",(VLOOKUP(B845,Member!A:I,4,0))),"")</f>
        <v/>
      </c>
      <c r="L845" s="264">
        <f>Member!A845</f>
        <v>7669</v>
      </c>
      <c r="M845">
        <f>SUMIF(Erfassung2!BD:BD,L845,Erfassung2!BW:BW)</f>
        <v>0</v>
      </c>
      <c r="N845">
        <f>SUMIF(Erfassung2!BD:BD,L845,Erfassung2!BG:BG)</f>
        <v>0</v>
      </c>
      <c r="O845">
        <f t="shared" si="42"/>
        <v>0</v>
      </c>
      <c r="P845">
        <f t="shared" si="43"/>
        <v>1</v>
      </c>
    </row>
    <row r="846" spans="3:16" x14ac:dyDescent="0.25">
      <c r="C846" t="str">
        <f>IFERROR(_xlfn.CONCAT(VLOOKUP(B846,Member!A:I,3,0)," ",(VLOOKUP(B846,Member!A:I,4,0))),"")</f>
        <v/>
      </c>
      <c r="L846" s="264">
        <f>Member!A846</f>
        <v>38459</v>
      </c>
      <c r="M846">
        <f>SUMIF(Erfassung2!BD:BD,L846,Erfassung2!BW:BW)</f>
        <v>0</v>
      </c>
      <c r="N846">
        <f>SUMIF(Erfassung2!BD:BD,L846,Erfassung2!BG:BG)</f>
        <v>0</v>
      </c>
      <c r="O846">
        <f t="shared" si="42"/>
        <v>0</v>
      </c>
      <c r="P846">
        <f t="shared" si="43"/>
        <v>1</v>
      </c>
    </row>
    <row r="847" spans="3:16" x14ac:dyDescent="0.25">
      <c r="C847" t="str">
        <f>IFERROR(_xlfn.CONCAT(VLOOKUP(B847,Member!A:I,3,0)," ",(VLOOKUP(B847,Member!A:I,4,0))),"")</f>
        <v/>
      </c>
      <c r="L847" s="264">
        <f>Member!A847</f>
        <v>38751</v>
      </c>
      <c r="M847">
        <f>SUMIF(Erfassung2!BD:BD,L847,Erfassung2!BW:BW)</f>
        <v>0</v>
      </c>
      <c r="N847">
        <f>SUMIF(Erfassung2!BD:BD,L847,Erfassung2!BG:BG)</f>
        <v>0</v>
      </c>
      <c r="O847">
        <f t="shared" si="42"/>
        <v>0</v>
      </c>
      <c r="P847">
        <f t="shared" si="43"/>
        <v>1</v>
      </c>
    </row>
    <row r="848" spans="3:16" x14ac:dyDescent="0.25">
      <c r="C848" t="str">
        <f>IFERROR(_xlfn.CONCAT(VLOOKUP(B848,Member!A:I,3,0)," ",(VLOOKUP(B848,Member!A:I,4,0))),"")</f>
        <v/>
      </c>
      <c r="L848" s="264">
        <f>Member!A848</f>
        <v>25808</v>
      </c>
      <c r="M848">
        <f>SUMIF(Erfassung2!BD:BD,L848,Erfassung2!BW:BW)</f>
        <v>0</v>
      </c>
      <c r="N848">
        <f>SUMIF(Erfassung2!BD:BD,L848,Erfassung2!BG:BG)</f>
        <v>0</v>
      </c>
      <c r="O848">
        <f t="shared" si="42"/>
        <v>0</v>
      </c>
      <c r="P848">
        <f t="shared" si="43"/>
        <v>1</v>
      </c>
    </row>
    <row r="849" spans="3:16" x14ac:dyDescent="0.25">
      <c r="C849" t="str">
        <f>IFERROR(_xlfn.CONCAT(VLOOKUP(B849,Member!A:I,3,0)," ",(VLOOKUP(B849,Member!A:I,4,0))),"")</f>
        <v/>
      </c>
      <c r="L849" s="264">
        <f>Member!A849</f>
        <v>38929</v>
      </c>
      <c r="M849">
        <f>SUMIF(Erfassung2!BD:BD,L849,Erfassung2!BW:BW)</f>
        <v>0</v>
      </c>
      <c r="N849">
        <f>SUMIF(Erfassung2!BD:BD,L849,Erfassung2!BG:BG)</f>
        <v>0</v>
      </c>
      <c r="O849">
        <f t="shared" si="42"/>
        <v>0</v>
      </c>
      <c r="P849">
        <f t="shared" si="43"/>
        <v>1</v>
      </c>
    </row>
    <row r="850" spans="3:16" x14ac:dyDescent="0.25">
      <c r="C850" t="str">
        <f>IFERROR(_xlfn.CONCAT(VLOOKUP(B850,Member!A:I,3,0)," ",(VLOOKUP(B850,Member!A:I,4,0))),"")</f>
        <v/>
      </c>
      <c r="L850" s="264">
        <f>Member!A850</f>
        <v>10645</v>
      </c>
      <c r="M850">
        <f>SUMIF(Erfassung2!BD:BD,L850,Erfassung2!BW:BW)</f>
        <v>0</v>
      </c>
      <c r="N850">
        <f>SUMIF(Erfassung2!BD:BD,L850,Erfassung2!BG:BG)</f>
        <v>0</v>
      </c>
      <c r="O850">
        <f t="shared" si="42"/>
        <v>0</v>
      </c>
      <c r="P850">
        <f t="shared" si="43"/>
        <v>1</v>
      </c>
    </row>
    <row r="851" spans="3:16" x14ac:dyDescent="0.25">
      <c r="C851" t="str">
        <f>IFERROR(_xlfn.CONCAT(VLOOKUP(B851,Member!A:I,3,0)," ",(VLOOKUP(B851,Member!A:I,4,0))),"")</f>
        <v/>
      </c>
      <c r="L851" s="264">
        <f>Member!A851</f>
        <v>38891</v>
      </c>
      <c r="M851">
        <f>SUMIF(Erfassung2!BD:BD,L851,Erfassung2!BW:BW)</f>
        <v>0</v>
      </c>
      <c r="N851">
        <f>SUMIF(Erfassung2!BD:BD,L851,Erfassung2!BG:BG)</f>
        <v>0</v>
      </c>
      <c r="O851">
        <f t="shared" si="42"/>
        <v>0</v>
      </c>
      <c r="P851">
        <f t="shared" si="43"/>
        <v>1</v>
      </c>
    </row>
    <row r="852" spans="3:16" x14ac:dyDescent="0.25">
      <c r="C852" t="str">
        <f>IFERROR(_xlfn.CONCAT(VLOOKUP(B852,Member!A:I,3,0)," ",(VLOOKUP(B852,Member!A:I,4,0))),"")</f>
        <v/>
      </c>
      <c r="L852" s="264">
        <f>Member!A852</f>
        <v>38650</v>
      </c>
      <c r="M852">
        <f>SUMIF(Erfassung2!BD:BD,L852,Erfassung2!BW:BW)</f>
        <v>0</v>
      </c>
      <c r="N852">
        <f>SUMIF(Erfassung2!BD:BD,L852,Erfassung2!BG:BG)</f>
        <v>0</v>
      </c>
      <c r="O852">
        <f t="shared" si="42"/>
        <v>0</v>
      </c>
      <c r="P852">
        <f t="shared" si="43"/>
        <v>1</v>
      </c>
    </row>
    <row r="853" spans="3:16" x14ac:dyDescent="0.25">
      <c r="C853" t="str">
        <f>IFERROR(_xlfn.CONCAT(VLOOKUP(B853,Member!A:I,3,0)," ",(VLOOKUP(B853,Member!A:I,4,0))),"")</f>
        <v/>
      </c>
      <c r="L853" s="264">
        <f>Member!A853</f>
        <v>16401</v>
      </c>
      <c r="M853">
        <f>SUMIF(Erfassung2!BD:BD,L853,Erfassung2!BW:BW)</f>
        <v>0</v>
      </c>
      <c r="N853">
        <f>SUMIF(Erfassung2!BD:BD,L853,Erfassung2!BG:BG)</f>
        <v>0</v>
      </c>
      <c r="O853">
        <f t="shared" si="42"/>
        <v>0</v>
      </c>
      <c r="P853">
        <f t="shared" si="43"/>
        <v>1</v>
      </c>
    </row>
    <row r="854" spans="3:16" x14ac:dyDescent="0.25">
      <c r="C854" t="str">
        <f>IFERROR(_xlfn.CONCAT(VLOOKUP(B854,Member!A:I,3,0)," ",(VLOOKUP(B854,Member!A:I,4,0))),"")</f>
        <v/>
      </c>
      <c r="L854" s="264">
        <f>Member!A854</f>
        <v>25525</v>
      </c>
      <c r="M854">
        <f>SUMIF(Erfassung2!BD:BD,L854,Erfassung2!BW:BW)</f>
        <v>0</v>
      </c>
      <c r="N854">
        <f>SUMIF(Erfassung2!BD:BD,L854,Erfassung2!BG:BG)</f>
        <v>0</v>
      </c>
      <c r="O854">
        <f t="shared" si="42"/>
        <v>0</v>
      </c>
      <c r="P854">
        <f t="shared" si="43"/>
        <v>1</v>
      </c>
    </row>
    <row r="855" spans="3:16" x14ac:dyDescent="0.25">
      <c r="C855" t="str">
        <f>IFERROR(_xlfn.CONCAT(VLOOKUP(B855,Member!A:I,3,0)," ",(VLOOKUP(B855,Member!A:I,4,0))),"")</f>
        <v/>
      </c>
      <c r="L855" s="264">
        <f>Member!A855</f>
        <v>38752</v>
      </c>
      <c r="M855">
        <f>SUMIF(Erfassung2!BD:BD,L855,Erfassung2!BW:BW)</f>
        <v>0</v>
      </c>
      <c r="N855">
        <f>SUMIF(Erfassung2!BD:BD,L855,Erfassung2!BG:BG)</f>
        <v>0</v>
      </c>
      <c r="O855">
        <f t="shared" si="42"/>
        <v>0</v>
      </c>
      <c r="P855">
        <f t="shared" si="43"/>
        <v>1</v>
      </c>
    </row>
    <row r="856" spans="3:16" x14ac:dyDescent="0.25">
      <c r="C856" t="str">
        <f>IFERROR(_xlfn.CONCAT(VLOOKUP(B856,Member!A:I,3,0)," ",(VLOOKUP(B856,Member!A:I,4,0))),"")</f>
        <v/>
      </c>
      <c r="L856" s="264">
        <f>Member!A856</f>
        <v>38753</v>
      </c>
      <c r="M856">
        <f>SUMIF(Erfassung2!BD:BD,L856,Erfassung2!BW:BW)</f>
        <v>0</v>
      </c>
      <c r="N856">
        <f>SUMIF(Erfassung2!BD:BD,L856,Erfassung2!BG:BG)</f>
        <v>0</v>
      </c>
      <c r="O856">
        <f t="shared" si="42"/>
        <v>0</v>
      </c>
      <c r="P856">
        <f t="shared" si="43"/>
        <v>1</v>
      </c>
    </row>
    <row r="857" spans="3:16" x14ac:dyDescent="0.25">
      <c r="C857" t="str">
        <f>IFERROR(_xlfn.CONCAT(VLOOKUP(B857,Member!A:I,3,0)," ",(VLOOKUP(B857,Member!A:I,4,0))),"")</f>
        <v/>
      </c>
      <c r="L857" s="264">
        <f>Member!A857</f>
        <v>25842</v>
      </c>
      <c r="M857">
        <f>SUMIF(Erfassung2!BD:BD,L857,Erfassung2!BW:BW)</f>
        <v>0</v>
      </c>
      <c r="N857">
        <f>SUMIF(Erfassung2!BD:BD,L857,Erfassung2!BG:BG)</f>
        <v>0</v>
      </c>
      <c r="O857">
        <f t="shared" si="42"/>
        <v>0</v>
      </c>
      <c r="P857">
        <f t="shared" si="43"/>
        <v>1</v>
      </c>
    </row>
    <row r="858" spans="3:16" x14ac:dyDescent="0.25">
      <c r="C858" t="str">
        <f>IFERROR(_xlfn.CONCAT(VLOOKUP(B858,Member!A:I,3,0)," ",(VLOOKUP(B858,Member!A:I,4,0))),"")</f>
        <v/>
      </c>
      <c r="L858" s="264">
        <f>Member!A858</f>
        <v>38221</v>
      </c>
      <c r="M858">
        <f>SUMIF(Erfassung2!BD:BD,L858,Erfassung2!BW:BW)</f>
        <v>0</v>
      </c>
      <c r="N858">
        <f>SUMIF(Erfassung2!BD:BD,L858,Erfassung2!BG:BG)</f>
        <v>0</v>
      </c>
      <c r="O858">
        <f t="shared" si="42"/>
        <v>0</v>
      </c>
      <c r="P858">
        <f t="shared" si="43"/>
        <v>1</v>
      </c>
    </row>
    <row r="859" spans="3:16" x14ac:dyDescent="0.25">
      <c r="C859" t="str">
        <f>IFERROR(_xlfn.CONCAT(VLOOKUP(B859,Member!A:I,3,0)," ",(VLOOKUP(B859,Member!A:I,4,0))),"")</f>
        <v/>
      </c>
      <c r="L859" s="264">
        <f>Member!A859</f>
        <v>38862</v>
      </c>
      <c r="M859">
        <f>SUMIF(Erfassung2!BD:BD,L859,Erfassung2!BW:BW)</f>
        <v>0</v>
      </c>
      <c r="N859">
        <f>SUMIF(Erfassung2!BD:BD,L859,Erfassung2!BG:BG)</f>
        <v>0</v>
      </c>
      <c r="O859">
        <f t="shared" si="42"/>
        <v>0</v>
      </c>
      <c r="P859">
        <f t="shared" si="43"/>
        <v>1</v>
      </c>
    </row>
    <row r="860" spans="3:16" x14ac:dyDescent="0.25">
      <c r="C860" t="str">
        <f>IFERROR(_xlfn.CONCAT(VLOOKUP(B860,Member!A:I,3,0)," ",(VLOOKUP(B860,Member!A:I,4,0))),"")</f>
        <v/>
      </c>
      <c r="L860" s="264">
        <f>Member!A860</f>
        <v>38486</v>
      </c>
      <c r="M860">
        <f>SUMIF(Erfassung2!BD:BD,L860,Erfassung2!BW:BW)</f>
        <v>0</v>
      </c>
      <c r="N860">
        <f>SUMIF(Erfassung2!BD:BD,L860,Erfassung2!BG:BG)</f>
        <v>0</v>
      </c>
      <c r="O860">
        <f t="shared" si="42"/>
        <v>0</v>
      </c>
      <c r="P860">
        <f t="shared" si="43"/>
        <v>1</v>
      </c>
    </row>
    <row r="861" spans="3:16" x14ac:dyDescent="0.25">
      <c r="C861" t="str">
        <f>IFERROR(_xlfn.CONCAT(VLOOKUP(B861,Member!A:I,3,0)," ",(VLOOKUP(B861,Member!A:I,4,0))),"")</f>
        <v/>
      </c>
      <c r="L861" s="264">
        <f>Member!A861</f>
        <v>38487</v>
      </c>
      <c r="M861">
        <f>SUMIF(Erfassung2!BD:BD,L861,Erfassung2!BW:BW)</f>
        <v>0</v>
      </c>
      <c r="N861">
        <f>SUMIF(Erfassung2!BD:BD,L861,Erfassung2!BG:BG)</f>
        <v>0</v>
      </c>
      <c r="O861">
        <f t="shared" si="42"/>
        <v>0</v>
      </c>
      <c r="P861">
        <f t="shared" si="43"/>
        <v>1</v>
      </c>
    </row>
    <row r="862" spans="3:16" x14ac:dyDescent="0.25">
      <c r="C862" t="str">
        <f>IFERROR(_xlfn.CONCAT(VLOOKUP(B862,Member!A:I,3,0)," ",(VLOOKUP(B862,Member!A:I,4,0))),"")</f>
        <v/>
      </c>
      <c r="L862" s="264">
        <f>Member!A862</f>
        <v>10080</v>
      </c>
      <c r="M862">
        <f>SUMIF(Erfassung2!BD:BD,L862,Erfassung2!BW:BW)</f>
        <v>0</v>
      </c>
      <c r="N862">
        <f>SUMIF(Erfassung2!BD:BD,L862,Erfassung2!BG:BG)</f>
        <v>0</v>
      </c>
      <c r="O862">
        <f t="shared" si="42"/>
        <v>0</v>
      </c>
      <c r="P862">
        <f t="shared" si="43"/>
        <v>1</v>
      </c>
    </row>
    <row r="863" spans="3:16" x14ac:dyDescent="0.25">
      <c r="C863" t="str">
        <f>IFERROR(_xlfn.CONCAT(VLOOKUP(B863,Member!A:I,3,0)," ",(VLOOKUP(B863,Member!A:I,4,0))),"")</f>
        <v/>
      </c>
      <c r="L863" s="264">
        <f>Member!A863</f>
        <v>38863</v>
      </c>
      <c r="M863">
        <f>SUMIF(Erfassung2!BD:BD,L863,Erfassung2!BW:BW)</f>
        <v>0</v>
      </c>
      <c r="N863">
        <f>SUMIF(Erfassung2!BD:BD,L863,Erfassung2!BG:BG)</f>
        <v>0</v>
      </c>
      <c r="O863">
        <f t="shared" si="42"/>
        <v>0</v>
      </c>
      <c r="P863">
        <f t="shared" si="43"/>
        <v>1</v>
      </c>
    </row>
    <row r="864" spans="3:16" x14ac:dyDescent="0.25">
      <c r="C864" t="str">
        <f>IFERROR(_xlfn.CONCAT(VLOOKUP(B864,Member!A:I,3,0)," ",(VLOOKUP(B864,Member!A:I,4,0))),"")</f>
        <v/>
      </c>
      <c r="L864" s="264">
        <f>Member!A864</f>
        <v>38485</v>
      </c>
      <c r="M864">
        <f>SUMIF(Erfassung2!BD:BD,L864,Erfassung2!BW:BW)</f>
        <v>0</v>
      </c>
      <c r="N864">
        <f>SUMIF(Erfassung2!BD:BD,L864,Erfassung2!BG:BG)</f>
        <v>0</v>
      </c>
      <c r="O864">
        <f t="shared" si="42"/>
        <v>0</v>
      </c>
      <c r="P864">
        <f t="shared" si="43"/>
        <v>1</v>
      </c>
    </row>
    <row r="865" spans="3:16" x14ac:dyDescent="0.25">
      <c r="C865" t="str">
        <f>IFERROR(_xlfn.CONCAT(VLOOKUP(B865,Member!A:I,3,0)," ",(VLOOKUP(B865,Member!A:I,4,0))),"")</f>
        <v/>
      </c>
      <c r="L865" s="264">
        <f>Member!A865</f>
        <v>10798</v>
      </c>
      <c r="M865">
        <f>SUMIF(Erfassung2!BD:BD,L865,Erfassung2!BW:BW)</f>
        <v>0</v>
      </c>
      <c r="N865">
        <f>SUMIF(Erfassung2!BD:BD,L865,Erfassung2!BG:BG)</f>
        <v>0</v>
      </c>
      <c r="O865">
        <f t="shared" si="42"/>
        <v>0</v>
      </c>
      <c r="P865">
        <f t="shared" si="43"/>
        <v>1</v>
      </c>
    </row>
    <row r="866" spans="3:16" x14ac:dyDescent="0.25">
      <c r="C866" t="str">
        <f>IFERROR(_xlfn.CONCAT(VLOOKUP(B866,Member!A:I,3,0)," ",(VLOOKUP(B866,Member!A:I,4,0))),"")</f>
        <v/>
      </c>
      <c r="L866" s="264">
        <f>Member!A866</f>
        <v>38793</v>
      </c>
      <c r="M866">
        <f>SUMIF(Erfassung2!BD:BD,L866,Erfassung2!BW:BW)</f>
        <v>0</v>
      </c>
      <c r="N866">
        <f>SUMIF(Erfassung2!BD:BD,L866,Erfassung2!BG:BG)</f>
        <v>0</v>
      </c>
      <c r="O866">
        <f t="shared" si="42"/>
        <v>0</v>
      </c>
      <c r="P866">
        <f t="shared" si="43"/>
        <v>1</v>
      </c>
    </row>
    <row r="867" spans="3:16" x14ac:dyDescent="0.25">
      <c r="C867" t="str">
        <f>IFERROR(_xlfn.CONCAT(VLOOKUP(B867,Member!A:I,3,0)," ",(VLOOKUP(B867,Member!A:I,4,0))),"")</f>
        <v/>
      </c>
      <c r="L867" s="264">
        <f>Member!A867</f>
        <v>25114</v>
      </c>
      <c r="M867">
        <f>SUMIF(Erfassung2!BD:BD,L867,Erfassung2!BW:BW)</f>
        <v>0</v>
      </c>
      <c r="N867">
        <f>SUMIF(Erfassung2!BD:BD,L867,Erfassung2!BG:BG)</f>
        <v>0</v>
      </c>
      <c r="O867">
        <f t="shared" si="42"/>
        <v>0</v>
      </c>
      <c r="P867">
        <f t="shared" si="43"/>
        <v>1</v>
      </c>
    </row>
    <row r="868" spans="3:16" x14ac:dyDescent="0.25">
      <c r="C868" t="str">
        <f>IFERROR(_xlfn.CONCAT(VLOOKUP(B868,Member!A:I,3,0)," ",(VLOOKUP(B868,Member!A:I,4,0))),"")</f>
        <v/>
      </c>
      <c r="L868" s="264">
        <f>Member!A868</f>
        <v>38002</v>
      </c>
      <c r="M868">
        <f>SUMIF(Erfassung2!BD:BD,L868,Erfassung2!BW:BW)</f>
        <v>0</v>
      </c>
      <c r="N868">
        <f>SUMIF(Erfassung2!BD:BD,L868,Erfassung2!BG:BG)</f>
        <v>0</v>
      </c>
      <c r="O868">
        <f t="shared" si="42"/>
        <v>0</v>
      </c>
      <c r="P868">
        <f t="shared" si="43"/>
        <v>1</v>
      </c>
    </row>
    <row r="869" spans="3:16" x14ac:dyDescent="0.25">
      <c r="C869" t="str">
        <f>IFERROR(_xlfn.CONCAT(VLOOKUP(B869,Member!A:I,3,0)," ",(VLOOKUP(B869,Member!A:I,4,0))),"")</f>
        <v/>
      </c>
      <c r="L869" s="264">
        <f>Member!A869</f>
        <v>38387</v>
      </c>
      <c r="M869">
        <f>SUMIF(Erfassung2!BD:BD,L869,Erfassung2!BW:BW)</f>
        <v>0</v>
      </c>
      <c r="N869">
        <f>SUMIF(Erfassung2!BD:BD,L869,Erfassung2!BG:BG)</f>
        <v>0</v>
      </c>
      <c r="O869">
        <f t="shared" si="42"/>
        <v>0</v>
      </c>
      <c r="P869">
        <f t="shared" si="43"/>
        <v>1</v>
      </c>
    </row>
    <row r="870" spans="3:16" x14ac:dyDescent="0.25">
      <c r="C870" t="str">
        <f>IFERROR(_xlfn.CONCAT(VLOOKUP(B870,Member!A:I,3,0)," ",(VLOOKUP(B870,Member!A:I,4,0))),"")</f>
        <v/>
      </c>
      <c r="L870" s="264">
        <f>Member!A870</f>
        <v>38928</v>
      </c>
      <c r="M870">
        <f>SUMIF(Erfassung2!BD:BD,L870,Erfassung2!BW:BW)</f>
        <v>0</v>
      </c>
      <c r="N870">
        <f>SUMIF(Erfassung2!BD:BD,L870,Erfassung2!BG:BG)</f>
        <v>0</v>
      </c>
      <c r="O870">
        <f t="shared" si="42"/>
        <v>0</v>
      </c>
      <c r="P870">
        <f t="shared" si="43"/>
        <v>1</v>
      </c>
    </row>
    <row r="871" spans="3:16" x14ac:dyDescent="0.25">
      <c r="C871" t="str">
        <f>IFERROR(_xlfn.CONCAT(VLOOKUP(B871,Member!A:I,3,0)," ",(VLOOKUP(B871,Member!A:I,4,0))),"")</f>
        <v/>
      </c>
      <c r="L871" s="264">
        <f>Member!A871</f>
        <v>3316</v>
      </c>
      <c r="M871">
        <f>SUMIF(Erfassung2!BD:BD,L871,Erfassung2!BW:BW)</f>
        <v>0</v>
      </c>
      <c r="N871">
        <f>SUMIF(Erfassung2!BD:BD,L871,Erfassung2!BG:BG)</f>
        <v>0</v>
      </c>
      <c r="O871">
        <f t="shared" si="42"/>
        <v>0</v>
      </c>
      <c r="P871">
        <f t="shared" si="43"/>
        <v>1</v>
      </c>
    </row>
    <row r="872" spans="3:16" x14ac:dyDescent="0.25">
      <c r="C872" t="str">
        <f>IFERROR(_xlfn.CONCAT(VLOOKUP(B872,Member!A:I,3,0)," ",(VLOOKUP(B872,Member!A:I,4,0))),"")</f>
        <v/>
      </c>
      <c r="L872" s="264">
        <f>Member!A872</f>
        <v>7591</v>
      </c>
      <c r="M872">
        <f>SUMIF(Erfassung2!BD:BD,L872,Erfassung2!BW:BW)</f>
        <v>0</v>
      </c>
      <c r="N872">
        <f>SUMIF(Erfassung2!BD:BD,L872,Erfassung2!BG:BG)</f>
        <v>0</v>
      </c>
      <c r="O872">
        <f t="shared" si="42"/>
        <v>0</v>
      </c>
      <c r="P872">
        <f t="shared" si="43"/>
        <v>1</v>
      </c>
    </row>
    <row r="873" spans="3:16" x14ac:dyDescent="0.25">
      <c r="C873" t="str">
        <f>IFERROR(_xlfn.CONCAT(VLOOKUP(B873,Member!A:I,3,0)," ",(VLOOKUP(B873,Member!A:I,4,0))),"")</f>
        <v/>
      </c>
      <c r="L873" s="264">
        <f>Member!A873</f>
        <v>7592</v>
      </c>
      <c r="M873">
        <f>SUMIF(Erfassung2!BD:BD,L873,Erfassung2!BW:BW)</f>
        <v>0</v>
      </c>
      <c r="N873">
        <f>SUMIF(Erfassung2!BD:BD,L873,Erfassung2!BG:BG)</f>
        <v>0</v>
      </c>
      <c r="O873">
        <f t="shared" si="42"/>
        <v>0</v>
      </c>
      <c r="P873">
        <f t="shared" si="43"/>
        <v>1</v>
      </c>
    </row>
    <row r="874" spans="3:16" x14ac:dyDescent="0.25">
      <c r="C874" t="str">
        <f>IFERROR(_xlfn.CONCAT(VLOOKUP(B874,Member!A:I,3,0)," ",(VLOOKUP(B874,Member!A:I,4,0))),"")</f>
        <v/>
      </c>
      <c r="L874" s="264">
        <f>Member!A874</f>
        <v>7593</v>
      </c>
      <c r="M874">
        <f>SUMIF(Erfassung2!BD:BD,L874,Erfassung2!BW:BW)</f>
        <v>0</v>
      </c>
      <c r="N874">
        <f>SUMIF(Erfassung2!BD:BD,L874,Erfassung2!BG:BG)</f>
        <v>0</v>
      </c>
      <c r="O874">
        <f t="shared" si="42"/>
        <v>0</v>
      </c>
      <c r="P874">
        <f t="shared" si="43"/>
        <v>1</v>
      </c>
    </row>
    <row r="875" spans="3:16" x14ac:dyDescent="0.25">
      <c r="C875" t="str">
        <f>IFERROR(_xlfn.CONCAT(VLOOKUP(B875,Member!A:I,3,0)," ",(VLOOKUP(B875,Member!A:I,4,0))),"")</f>
        <v/>
      </c>
      <c r="L875" s="264">
        <f>Member!A875</f>
        <v>7539</v>
      </c>
      <c r="M875">
        <f>SUMIF(Erfassung2!BD:BD,L875,Erfassung2!BW:BW)</f>
        <v>0</v>
      </c>
      <c r="N875">
        <f>SUMIF(Erfassung2!BD:BD,L875,Erfassung2!BG:BG)</f>
        <v>0</v>
      </c>
      <c r="O875">
        <f t="shared" si="42"/>
        <v>0</v>
      </c>
      <c r="P875">
        <f t="shared" si="43"/>
        <v>1</v>
      </c>
    </row>
    <row r="876" spans="3:16" x14ac:dyDescent="0.25">
      <c r="C876" t="str">
        <f>IFERROR(_xlfn.CONCAT(VLOOKUP(B876,Member!A:I,3,0)," ",(VLOOKUP(B876,Member!A:I,4,0))),"")</f>
        <v/>
      </c>
      <c r="L876" s="264">
        <f>Member!A876</f>
        <v>7598</v>
      </c>
      <c r="M876">
        <f>SUMIF(Erfassung2!BD:BD,L876,Erfassung2!BW:BW)</f>
        <v>0</v>
      </c>
      <c r="N876">
        <f>SUMIF(Erfassung2!BD:BD,L876,Erfassung2!BG:BG)</f>
        <v>0</v>
      </c>
      <c r="O876">
        <f t="shared" si="42"/>
        <v>0</v>
      </c>
      <c r="P876">
        <f t="shared" si="43"/>
        <v>1</v>
      </c>
    </row>
    <row r="877" spans="3:16" x14ac:dyDescent="0.25">
      <c r="C877" t="str">
        <f>IFERROR(_xlfn.CONCAT(VLOOKUP(B877,Member!A:I,3,0)," ",(VLOOKUP(B877,Member!A:I,4,0))),"")</f>
        <v/>
      </c>
      <c r="L877" s="264">
        <f>Member!A877</f>
        <v>7574</v>
      </c>
      <c r="M877">
        <f>SUMIF(Erfassung2!BD:BD,L877,Erfassung2!BW:BW)</f>
        <v>0</v>
      </c>
      <c r="N877">
        <f>SUMIF(Erfassung2!BD:BD,L877,Erfassung2!BG:BG)</f>
        <v>0</v>
      </c>
      <c r="O877">
        <f t="shared" si="42"/>
        <v>0</v>
      </c>
      <c r="P877">
        <f t="shared" si="43"/>
        <v>1</v>
      </c>
    </row>
    <row r="878" spans="3:16" x14ac:dyDescent="0.25">
      <c r="C878" t="str">
        <f>IFERROR(_xlfn.CONCAT(VLOOKUP(B878,Member!A:I,3,0)," ",(VLOOKUP(B878,Member!A:I,4,0))),"")</f>
        <v/>
      </c>
      <c r="L878" s="264">
        <f>Member!A878</f>
        <v>16856</v>
      </c>
      <c r="M878">
        <f>SUMIF(Erfassung2!BD:BD,L878,Erfassung2!BW:BW)</f>
        <v>0</v>
      </c>
      <c r="N878">
        <f>SUMIF(Erfassung2!BD:BD,L878,Erfassung2!BG:BG)</f>
        <v>0</v>
      </c>
      <c r="O878">
        <f t="shared" si="42"/>
        <v>0</v>
      </c>
      <c r="P878">
        <f t="shared" si="43"/>
        <v>1</v>
      </c>
    </row>
    <row r="879" spans="3:16" x14ac:dyDescent="0.25">
      <c r="C879" t="str">
        <f>IFERROR(_xlfn.CONCAT(VLOOKUP(B879,Member!A:I,3,0)," ",(VLOOKUP(B879,Member!A:I,4,0))),"")</f>
        <v/>
      </c>
      <c r="L879" s="264">
        <f>Member!A879</f>
        <v>16879</v>
      </c>
      <c r="M879">
        <f>SUMIF(Erfassung2!BD:BD,L879,Erfassung2!BW:BW)</f>
        <v>0</v>
      </c>
      <c r="N879">
        <f>SUMIF(Erfassung2!BD:BD,L879,Erfassung2!BG:BG)</f>
        <v>0</v>
      </c>
      <c r="O879">
        <f t="shared" si="42"/>
        <v>0</v>
      </c>
      <c r="P879">
        <f t="shared" si="43"/>
        <v>1</v>
      </c>
    </row>
    <row r="880" spans="3:16" x14ac:dyDescent="0.25">
      <c r="C880" t="str">
        <f>IFERROR(_xlfn.CONCAT(VLOOKUP(B880,Member!A:I,3,0)," ",(VLOOKUP(B880,Member!A:I,4,0))),"")</f>
        <v/>
      </c>
      <c r="L880" s="264">
        <f>Member!A880</f>
        <v>38748</v>
      </c>
      <c r="M880">
        <f>SUMIF(Erfassung2!BD:BD,L880,Erfassung2!BW:BW)</f>
        <v>0</v>
      </c>
      <c r="N880">
        <f>SUMIF(Erfassung2!BD:BD,L880,Erfassung2!BG:BG)</f>
        <v>0</v>
      </c>
      <c r="O880">
        <f t="shared" si="42"/>
        <v>0</v>
      </c>
      <c r="P880">
        <f t="shared" si="43"/>
        <v>1</v>
      </c>
    </row>
    <row r="881" spans="3:16" x14ac:dyDescent="0.25">
      <c r="C881" t="str">
        <f>IFERROR(_xlfn.CONCAT(VLOOKUP(B881,Member!A:I,3,0)," ",(VLOOKUP(B881,Member!A:I,4,0))),"")</f>
        <v/>
      </c>
      <c r="L881" s="264">
        <f>Member!A881</f>
        <v>7575</v>
      </c>
      <c r="M881">
        <f>SUMIF(Erfassung2!BD:BD,L881,Erfassung2!BW:BW)</f>
        <v>0</v>
      </c>
      <c r="N881">
        <f>SUMIF(Erfassung2!BD:BD,L881,Erfassung2!BG:BG)</f>
        <v>0</v>
      </c>
      <c r="O881">
        <f t="shared" si="42"/>
        <v>0</v>
      </c>
      <c r="P881">
        <f t="shared" si="43"/>
        <v>1</v>
      </c>
    </row>
    <row r="882" spans="3:16" x14ac:dyDescent="0.25">
      <c r="C882" t="str">
        <f>IFERROR(_xlfn.CONCAT(VLOOKUP(B882,Member!A:I,3,0)," ",(VLOOKUP(B882,Member!A:I,4,0))),"")</f>
        <v/>
      </c>
      <c r="L882" s="264">
        <f>Member!A882</f>
        <v>16679</v>
      </c>
      <c r="M882">
        <f>SUMIF(Erfassung2!BD:BD,L882,Erfassung2!BW:BW)</f>
        <v>0</v>
      </c>
      <c r="N882">
        <f>SUMIF(Erfassung2!BD:BD,L882,Erfassung2!BG:BG)</f>
        <v>0</v>
      </c>
      <c r="O882">
        <f t="shared" si="42"/>
        <v>0</v>
      </c>
      <c r="P882">
        <f t="shared" si="43"/>
        <v>1</v>
      </c>
    </row>
    <row r="883" spans="3:16" x14ac:dyDescent="0.25">
      <c r="C883" t="str">
        <f>IFERROR(_xlfn.CONCAT(VLOOKUP(B883,Member!A:I,3,0)," ",(VLOOKUP(B883,Member!A:I,4,0))),"")</f>
        <v/>
      </c>
      <c r="L883" s="264">
        <f>Member!A883</f>
        <v>7595</v>
      </c>
      <c r="M883">
        <f>SUMIF(Erfassung2!BD:BD,L883,Erfassung2!BW:BW)</f>
        <v>0</v>
      </c>
      <c r="N883">
        <f>SUMIF(Erfassung2!BD:BD,L883,Erfassung2!BG:BG)</f>
        <v>0</v>
      </c>
      <c r="O883">
        <f t="shared" si="42"/>
        <v>0</v>
      </c>
      <c r="P883">
        <f t="shared" si="43"/>
        <v>1</v>
      </c>
    </row>
    <row r="884" spans="3:16" x14ac:dyDescent="0.25">
      <c r="C884" t="str">
        <f>IFERROR(_xlfn.CONCAT(VLOOKUP(B884,Member!A:I,3,0)," ",(VLOOKUP(B884,Member!A:I,4,0))),"")</f>
        <v/>
      </c>
      <c r="L884" s="264">
        <f>Member!A884</f>
        <v>7024</v>
      </c>
      <c r="M884">
        <f>SUMIF(Erfassung2!BD:BD,L884,Erfassung2!BW:BW)</f>
        <v>0</v>
      </c>
      <c r="N884">
        <f>SUMIF(Erfassung2!BD:BD,L884,Erfassung2!BG:BG)</f>
        <v>0</v>
      </c>
      <c r="O884">
        <f t="shared" si="42"/>
        <v>0</v>
      </c>
      <c r="P884">
        <f t="shared" si="43"/>
        <v>1</v>
      </c>
    </row>
    <row r="885" spans="3:16" x14ac:dyDescent="0.25">
      <c r="C885" t="str">
        <f>IFERROR(_xlfn.CONCAT(VLOOKUP(B885,Member!A:I,3,0)," ",(VLOOKUP(B885,Member!A:I,4,0))),"")</f>
        <v/>
      </c>
      <c r="L885" s="264">
        <f>Member!A885</f>
        <v>38546</v>
      </c>
      <c r="M885">
        <f>SUMIF(Erfassung2!BD:BD,L885,Erfassung2!BW:BW)</f>
        <v>0</v>
      </c>
      <c r="N885">
        <f>SUMIF(Erfassung2!BD:BD,L885,Erfassung2!BG:BG)</f>
        <v>0</v>
      </c>
      <c r="O885">
        <f t="shared" si="42"/>
        <v>0</v>
      </c>
      <c r="P885">
        <f t="shared" si="43"/>
        <v>1</v>
      </c>
    </row>
    <row r="886" spans="3:16" x14ac:dyDescent="0.25">
      <c r="C886" t="str">
        <f>IFERROR(_xlfn.CONCAT(VLOOKUP(B886,Member!A:I,3,0)," ",(VLOOKUP(B886,Member!A:I,4,0))),"")</f>
        <v/>
      </c>
      <c r="L886" s="264">
        <f>Member!A886</f>
        <v>38708</v>
      </c>
      <c r="M886">
        <f>SUMIF(Erfassung2!BD:BD,L886,Erfassung2!BW:BW)</f>
        <v>0</v>
      </c>
      <c r="N886">
        <f>SUMIF(Erfassung2!BD:BD,L886,Erfassung2!BG:BG)</f>
        <v>0</v>
      </c>
      <c r="O886">
        <f t="shared" si="42"/>
        <v>0</v>
      </c>
      <c r="P886">
        <f t="shared" si="43"/>
        <v>1</v>
      </c>
    </row>
    <row r="887" spans="3:16" x14ac:dyDescent="0.25">
      <c r="C887" t="str">
        <f>IFERROR(_xlfn.CONCAT(VLOOKUP(B887,Member!A:I,3,0)," ",(VLOOKUP(B887,Member!A:I,4,0))),"")</f>
        <v/>
      </c>
      <c r="L887" s="264">
        <f>Member!A887</f>
        <v>16912</v>
      </c>
      <c r="M887">
        <f>SUMIF(Erfassung2!BD:BD,L887,Erfassung2!BW:BW)</f>
        <v>0</v>
      </c>
      <c r="N887">
        <f>SUMIF(Erfassung2!BD:BD,L887,Erfassung2!BG:BG)</f>
        <v>0</v>
      </c>
      <c r="O887">
        <f t="shared" si="42"/>
        <v>0</v>
      </c>
      <c r="P887">
        <f t="shared" si="43"/>
        <v>1</v>
      </c>
    </row>
    <row r="888" spans="3:16" x14ac:dyDescent="0.25">
      <c r="C888" t="str">
        <f>IFERROR(_xlfn.CONCAT(VLOOKUP(B888,Member!A:I,3,0)," ",(VLOOKUP(B888,Member!A:I,4,0))),"")</f>
        <v/>
      </c>
      <c r="L888" s="264">
        <f>Member!A888</f>
        <v>7867</v>
      </c>
      <c r="M888">
        <f>SUMIF(Erfassung2!BD:BD,L888,Erfassung2!BW:BW)</f>
        <v>0</v>
      </c>
      <c r="N888">
        <f>SUMIF(Erfassung2!BD:BD,L888,Erfassung2!BG:BG)</f>
        <v>0</v>
      </c>
      <c r="O888">
        <f t="shared" si="42"/>
        <v>0</v>
      </c>
      <c r="P888">
        <f t="shared" si="43"/>
        <v>1</v>
      </c>
    </row>
    <row r="889" spans="3:16" x14ac:dyDescent="0.25">
      <c r="C889" t="str">
        <f>IFERROR(_xlfn.CONCAT(VLOOKUP(B889,Member!A:I,3,0)," ",(VLOOKUP(B889,Member!A:I,4,0))),"")</f>
        <v/>
      </c>
      <c r="L889" s="264">
        <f>Member!A889</f>
        <v>7885</v>
      </c>
      <c r="M889">
        <f>SUMIF(Erfassung2!BD:BD,L889,Erfassung2!BW:BW)</f>
        <v>0</v>
      </c>
      <c r="N889">
        <f>SUMIF(Erfassung2!BD:BD,L889,Erfassung2!BG:BG)</f>
        <v>0</v>
      </c>
      <c r="O889">
        <f t="shared" si="42"/>
        <v>0</v>
      </c>
      <c r="P889">
        <f t="shared" si="43"/>
        <v>1</v>
      </c>
    </row>
    <row r="890" spans="3:16" x14ac:dyDescent="0.25">
      <c r="C890" t="str">
        <f>IFERROR(_xlfn.CONCAT(VLOOKUP(B890,Member!A:I,3,0)," ",(VLOOKUP(B890,Member!A:I,4,0))),"")</f>
        <v/>
      </c>
      <c r="L890" s="264">
        <f>Member!A890</f>
        <v>7578</v>
      </c>
      <c r="M890">
        <f>SUMIF(Erfassung2!BD:BD,L890,Erfassung2!BW:BW)</f>
        <v>0</v>
      </c>
      <c r="N890">
        <f>SUMIF(Erfassung2!BD:BD,L890,Erfassung2!BG:BG)</f>
        <v>0</v>
      </c>
      <c r="O890">
        <f t="shared" si="42"/>
        <v>0</v>
      </c>
      <c r="P890">
        <f t="shared" si="43"/>
        <v>1</v>
      </c>
    </row>
    <row r="891" spans="3:16" x14ac:dyDescent="0.25">
      <c r="C891" t="str">
        <f>IFERROR(_xlfn.CONCAT(VLOOKUP(B891,Member!A:I,3,0)," ",(VLOOKUP(B891,Member!A:I,4,0))),"")</f>
        <v/>
      </c>
      <c r="L891" s="264">
        <f>Member!A891</f>
        <v>7341</v>
      </c>
      <c r="M891">
        <f>SUMIF(Erfassung2!BD:BD,L891,Erfassung2!BW:BW)</f>
        <v>0</v>
      </c>
      <c r="N891">
        <f>SUMIF(Erfassung2!BD:BD,L891,Erfassung2!BG:BG)</f>
        <v>0</v>
      </c>
      <c r="O891">
        <f t="shared" si="42"/>
        <v>0</v>
      </c>
      <c r="P891">
        <f t="shared" si="43"/>
        <v>1</v>
      </c>
    </row>
    <row r="892" spans="3:16" x14ac:dyDescent="0.25">
      <c r="C892" t="str">
        <f>IFERROR(_xlfn.CONCAT(VLOOKUP(B892,Member!A:I,3,0)," ",(VLOOKUP(B892,Member!A:I,4,0))),"")</f>
        <v/>
      </c>
      <c r="L892" s="264">
        <f>Member!A892</f>
        <v>38327</v>
      </c>
      <c r="M892">
        <f>SUMIF(Erfassung2!BD:BD,L892,Erfassung2!BW:BW)</f>
        <v>0</v>
      </c>
      <c r="N892">
        <f>SUMIF(Erfassung2!BD:BD,L892,Erfassung2!BG:BG)</f>
        <v>0</v>
      </c>
      <c r="O892">
        <f t="shared" si="42"/>
        <v>0</v>
      </c>
      <c r="P892">
        <f t="shared" si="43"/>
        <v>1</v>
      </c>
    </row>
    <row r="893" spans="3:16" x14ac:dyDescent="0.25">
      <c r="C893" t="str">
        <f>IFERROR(_xlfn.CONCAT(VLOOKUP(B893,Member!A:I,3,0)," ",(VLOOKUP(B893,Member!A:I,4,0))),"")</f>
        <v/>
      </c>
      <c r="L893" s="264">
        <f>Member!A893</f>
        <v>25213</v>
      </c>
      <c r="M893">
        <f>SUMIF(Erfassung2!BD:BD,L893,Erfassung2!BW:BW)</f>
        <v>0</v>
      </c>
      <c r="N893">
        <f>SUMIF(Erfassung2!BD:BD,L893,Erfassung2!BG:BG)</f>
        <v>0</v>
      </c>
      <c r="O893">
        <f t="shared" si="42"/>
        <v>0</v>
      </c>
      <c r="P893">
        <f t="shared" si="43"/>
        <v>1</v>
      </c>
    </row>
    <row r="894" spans="3:16" x14ac:dyDescent="0.25">
      <c r="C894" t="str">
        <f>IFERROR(_xlfn.CONCAT(VLOOKUP(B894,Member!A:I,3,0)," ",(VLOOKUP(B894,Member!A:I,4,0))),"")</f>
        <v/>
      </c>
      <c r="L894" s="264">
        <f>Member!A894</f>
        <v>18708</v>
      </c>
      <c r="M894">
        <f>SUMIF(Erfassung2!BD:BD,L894,Erfassung2!BW:BW)</f>
        <v>0</v>
      </c>
      <c r="N894">
        <f>SUMIF(Erfassung2!BD:BD,L894,Erfassung2!BG:BG)</f>
        <v>0</v>
      </c>
      <c r="O894">
        <f t="shared" si="42"/>
        <v>0</v>
      </c>
      <c r="P894">
        <f t="shared" si="43"/>
        <v>1</v>
      </c>
    </row>
    <row r="895" spans="3:16" x14ac:dyDescent="0.25">
      <c r="C895" t="str">
        <f>IFERROR(_xlfn.CONCAT(VLOOKUP(B895,Member!A:I,3,0)," ",(VLOOKUP(B895,Member!A:I,4,0))),"")</f>
        <v/>
      </c>
      <c r="L895" s="264">
        <f>Member!A895</f>
        <v>7597</v>
      </c>
      <c r="M895">
        <f>SUMIF(Erfassung2!BD:BD,L895,Erfassung2!BW:BW)</f>
        <v>0</v>
      </c>
      <c r="N895">
        <f>SUMIF(Erfassung2!BD:BD,L895,Erfassung2!BG:BG)</f>
        <v>0</v>
      </c>
      <c r="O895">
        <f t="shared" si="42"/>
        <v>0</v>
      </c>
      <c r="P895">
        <f t="shared" si="43"/>
        <v>1</v>
      </c>
    </row>
    <row r="896" spans="3:16" x14ac:dyDescent="0.25">
      <c r="C896" t="str">
        <f>IFERROR(_xlfn.CONCAT(VLOOKUP(B896,Member!A:I,3,0)," ",(VLOOKUP(B896,Member!A:I,4,0))),"")</f>
        <v/>
      </c>
      <c r="L896" s="264">
        <f>Member!A896</f>
        <v>7576</v>
      </c>
      <c r="M896">
        <f>SUMIF(Erfassung2!BD:BD,L896,Erfassung2!BW:BW)</f>
        <v>0</v>
      </c>
      <c r="N896">
        <f>SUMIF(Erfassung2!BD:BD,L896,Erfassung2!BG:BG)</f>
        <v>0</v>
      </c>
      <c r="O896">
        <f t="shared" si="42"/>
        <v>0</v>
      </c>
      <c r="P896">
        <f t="shared" si="43"/>
        <v>1</v>
      </c>
    </row>
    <row r="897" spans="3:16" x14ac:dyDescent="0.25">
      <c r="C897" t="str">
        <f>IFERROR(_xlfn.CONCAT(VLOOKUP(B897,Member!A:I,3,0)," ",(VLOOKUP(B897,Member!A:I,4,0))),"")</f>
        <v/>
      </c>
      <c r="L897" s="264">
        <f>Member!A897</f>
        <v>7440</v>
      </c>
      <c r="M897">
        <f>SUMIF(Erfassung2!BD:BD,L897,Erfassung2!BW:BW)</f>
        <v>0</v>
      </c>
      <c r="N897">
        <f>SUMIF(Erfassung2!BD:BD,L897,Erfassung2!BG:BG)</f>
        <v>0</v>
      </c>
      <c r="O897">
        <f t="shared" si="42"/>
        <v>0</v>
      </c>
      <c r="P897">
        <f t="shared" si="43"/>
        <v>1</v>
      </c>
    </row>
    <row r="898" spans="3:16" x14ac:dyDescent="0.25">
      <c r="C898" t="str">
        <f>IFERROR(_xlfn.CONCAT(VLOOKUP(B898,Member!A:I,3,0)," ",(VLOOKUP(B898,Member!A:I,4,0))),"")</f>
        <v/>
      </c>
      <c r="L898" s="264">
        <f>Member!A898</f>
        <v>7004</v>
      </c>
      <c r="M898">
        <f>SUMIF(Erfassung2!BD:BD,L898,Erfassung2!BW:BW)</f>
        <v>0</v>
      </c>
      <c r="N898">
        <f>SUMIF(Erfassung2!BD:BD,L898,Erfassung2!BG:BG)</f>
        <v>0</v>
      </c>
      <c r="O898">
        <f t="shared" si="42"/>
        <v>0</v>
      </c>
      <c r="P898">
        <f t="shared" si="43"/>
        <v>1</v>
      </c>
    </row>
    <row r="899" spans="3:16" x14ac:dyDescent="0.25">
      <c r="C899" t="str">
        <f>IFERROR(_xlfn.CONCAT(VLOOKUP(B899,Member!A:I,3,0)," ",(VLOOKUP(B899,Member!A:I,4,0))),"")</f>
        <v/>
      </c>
      <c r="L899" s="264">
        <f>Member!A899</f>
        <v>7580</v>
      </c>
      <c r="M899">
        <f>SUMIF(Erfassung2!BD:BD,L899,Erfassung2!BW:BW)</f>
        <v>0</v>
      </c>
      <c r="N899">
        <f>SUMIF(Erfassung2!BD:BD,L899,Erfassung2!BG:BG)</f>
        <v>0</v>
      </c>
      <c r="O899">
        <f t="shared" ref="O899:O962" si="44">IF(N899=0,0,M899/N899-ROW()/1000000000)</f>
        <v>0</v>
      </c>
      <c r="P899">
        <f t="shared" ref="P899:P962" si="45">RANK(O899,O:O)</f>
        <v>1</v>
      </c>
    </row>
    <row r="900" spans="3:16" x14ac:dyDescent="0.25">
      <c r="C900" t="str">
        <f>IFERROR(_xlfn.CONCAT(VLOOKUP(B900,Member!A:I,3,0)," ",(VLOOKUP(B900,Member!A:I,4,0))),"")</f>
        <v/>
      </c>
      <c r="L900" s="264">
        <f>Member!A900</f>
        <v>16965</v>
      </c>
      <c r="M900">
        <f>SUMIF(Erfassung2!BD:BD,L900,Erfassung2!BW:BW)</f>
        <v>0</v>
      </c>
      <c r="N900">
        <f>SUMIF(Erfassung2!BD:BD,L900,Erfassung2!BG:BG)</f>
        <v>0</v>
      </c>
      <c r="O900">
        <f t="shared" si="44"/>
        <v>0</v>
      </c>
      <c r="P900">
        <f t="shared" si="45"/>
        <v>1</v>
      </c>
    </row>
    <row r="901" spans="3:16" x14ac:dyDescent="0.25">
      <c r="C901" t="str">
        <f>IFERROR(_xlfn.CONCAT(VLOOKUP(B901,Member!A:I,3,0)," ",(VLOOKUP(B901,Member!A:I,4,0))),"")</f>
        <v/>
      </c>
      <c r="L901" s="264">
        <f>Member!A901</f>
        <v>25534</v>
      </c>
      <c r="M901">
        <f>SUMIF(Erfassung2!BD:BD,L901,Erfassung2!BW:BW)</f>
        <v>0</v>
      </c>
      <c r="N901">
        <f>SUMIF(Erfassung2!BD:BD,L901,Erfassung2!BG:BG)</f>
        <v>0</v>
      </c>
      <c r="O901">
        <f t="shared" si="44"/>
        <v>0</v>
      </c>
      <c r="P901">
        <f t="shared" si="45"/>
        <v>1</v>
      </c>
    </row>
    <row r="902" spans="3:16" x14ac:dyDescent="0.25">
      <c r="C902" t="str">
        <f>IFERROR(_xlfn.CONCAT(VLOOKUP(B902,Member!A:I,3,0)," ",(VLOOKUP(B902,Member!A:I,4,0))),"")</f>
        <v/>
      </c>
      <c r="L902" s="264">
        <f>Member!A902</f>
        <v>12850</v>
      </c>
      <c r="M902">
        <f>SUMIF(Erfassung2!BD:BD,L902,Erfassung2!BW:BW)</f>
        <v>0</v>
      </c>
      <c r="N902">
        <f>SUMIF(Erfassung2!BD:BD,L902,Erfassung2!BG:BG)</f>
        <v>0</v>
      </c>
      <c r="O902">
        <f t="shared" si="44"/>
        <v>0</v>
      </c>
      <c r="P902">
        <f t="shared" si="45"/>
        <v>1</v>
      </c>
    </row>
    <row r="903" spans="3:16" x14ac:dyDescent="0.25">
      <c r="C903" t="str">
        <f>IFERROR(_xlfn.CONCAT(VLOOKUP(B903,Member!A:I,3,0)," ",(VLOOKUP(B903,Member!A:I,4,0))),"")</f>
        <v/>
      </c>
      <c r="L903" s="264">
        <f>Member!A903</f>
        <v>7865</v>
      </c>
      <c r="M903">
        <f>SUMIF(Erfassung2!BD:BD,L903,Erfassung2!BW:BW)</f>
        <v>0</v>
      </c>
      <c r="N903">
        <f>SUMIF(Erfassung2!BD:BD,L903,Erfassung2!BG:BG)</f>
        <v>0</v>
      </c>
      <c r="O903">
        <f t="shared" si="44"/>
        <v>0</v>
      </c>
      <c r="P903">
        <f t="shared" si="45"/>
        <v>1</v>
      </c>
    </row>
    <row r="904" spans="3:16" x14ac:dyDescent="0.25">
      <c r="C904" t="str">
        <f>IFERROR(_xlfn.CONCAT(VLOOKUP(B904,Member!A:I,3,0)," ",(VLOOKUP(B904,Member!A:I,4,0))),"")</f>
        <v/>
      </c>
      <c r="L904" s="264">
        <f>Member!A904</f>
        <v>16998</v>
      </c>
      <c r="M904">
        <f>SUMIF(Erfassung2!BD:BD,L904,Erfassung2!BW:BW)</f>
        <v>0</v>
      </c>
      <c r="N904">
        <f>SUMIF(Erfassung2!BD:BD,L904,Erfassung2!BG:BG)</f>
        <v>0</v>
      </c>
      <c r="O904">
        <f t="shared" si="44"/>
        <v>0</v>
      </c>
      <c r="P904">
        <f t="shared" si="45"/>
        <v>1</v>
      </c>
    </row>
    <row r="905" spans="3:16" x14ac:dyDescent="0.25">
      <c r="C905" t="str">
        <f>IFERROR(_xlfn.CONCAT(VLOOKUP(B905,Member!A:I,3,0)," ",(VLOOKUP(B905,Member!A:I,4,0))),"")</f>
        <v/>
      </c>
      <c r="L905" s="264">
        <f>Member!A905</f>
        <v>16595</v>
      </c>
      <c r="M905">
        <f>SUMIF(Erfassung2!BD:BD,L905,Erfassung2!BW:BW)</f>
        <v>0</v>
      </c>
      <c r="N905">
        <f>SUMIF(Erfassung2!BD:BD,L905,Erfassung2!BG:BG)</f>
        <v>0</v>
      </c>
      <c r="O905">
        <f t="shared" si="44"/>
        <v>0</v>
      </c>
      <c r="P905">
        <f t="shared" si="45"/>
        <v>1</v>
      </c>
    </row>
    <row r="906" spans="3:16" x14ac:dyDescent="0.25">
      <c r="C906" t="str">
        <f>IFERROR(_xlfn.CONCAT(VLOOKUP(B906,Member!A:I,3,0)," ",(VLOOKUP(B906,Member!A:I,4,0))),"")</f>
        <v/>
      </c>
      <c r="L906" s="264">
        <f>Member!A906</f>
        <v>16594</v>
      </c>
      <c r="M906">
        <f>SUMIF(Erfassung2!BD:BD,L906,Erfassung2!BW:BW)</f>
        <v>0</v>
      </c>
      <c r="N906">
        <f>SUMIF(Erfassung2!BD:BD,L906,Erfassung2!BG:BG)</f>
        <v>0</v>
      </c>
      <c r="O906">
        <f t="shared" si="44"/>
        <v>0</v>
      </c>
      <c r="P906">
        <f t="shared" si="45"/>
        <v>1</v>
      </c>
    </row>
    <row r="907" spans="3:16" x14ac:dyDescent="0.25">
      <c r="C907" t="str">
        <f>IFERROR(_xlfn.CONCAT(VLOOKUP(B907,Member!A:I,3,0)," ",(VLOOKUP(B907,Member!A:I,4,0))),"")</f>
        <v/>
      </c>
      <c r="L907" s="264">
        <f>Member!A907</f>
        <v>38350</v>
      </c>
      <c r="M907">
        <f>SUMIF(Erfassung2!BD:BD,L907,Erfassung2!BW:BW)</f>
        <v>0</v>
      </c>
      <c r="N907">
        <f>SUMIF(Erfassung2!BD:BD,L907,Erfassung2!BG:BG)</f>
        <v>0</v>
      </c>
      <c r="O907">
        <f t="shared" si="44"/>
        <v>0</v>
      </c>
      <c r="P907">
        <f t="shared" si="45"/>
        <v>1</v>
      </c>
    </row>
    <row r="908" spans="3:16" x14ac:dyDescent="0.25">
      <c r="C908" t="str">
        <f>IFERROR(_xlfn.CONCAT(VLOOKUP(B908,Member!A:I,3,0)," ",(VLOOKUP(B908,Member!A:I,4,0))),"")</f>
        <v/>
      </c>
      <c r="L908" s="264">
        <f>Member!A908</f>
        <v>7485</v>
      </c>
      <c r="M908">
        <f>SUMIF(Erfassung2!BD:BD,L908,Erfassung2!BW:BW)</f>
        <v>0</v>
      </c>
      <c r="N908">
        <f>SUMIF(Erfassung2!BD:BD,L908,Erfassung2!BG:BG)</f>
        <v>0</v>
      </c>
      <c r="O908">
        <f t="shared" si="44"/>
        <v>0</v>
      </c>
      <c r="P908">
        <f t="shared" si="45"/>
        <v>1</v>
      </c>
    </row>
    <row r="909" spans="3:16" x14ac:dyDescent="0.25">
      <c r="C909" t="str">
        <f>IFERROR(_xlfn.CONCAT(VLOOKUP(B909,Member!A:I,3,0)," ",(VLOOKUP(B909,Member!A:I,4,0))),"")</f>
        <v/>
      </c>
      <c r="L909" s="264">
        <f>Member!A909</f>
        <v>7071</v>
      </c>
      <c r="M909">
        <f>SUMIF(Erfassung2!BD:BD,L909,Erfassung2!BW:BW)</f>
        <v>0</v>
      </c>
      <c r="N909">
        <f>SUMIF(Erfassung2!BD:BD,L909,Erfassung2!BG:BG)</f>
        <v>0</v>
      </c>
      <c r="O909">
        <f t="shared" si="44"/>
        <v>0</v>
      </c>
      <c r="P909">
        <f t="shared" si="45"/>
        <v>1</v>
      </c>
    </row>
    <row r="910" spans="3:16" x14ac:dyDescent="0.25">
      <c r="C910" t="str">
        <f>IFERROR(_xlfn.CONCAT(VLOOKUP(B910,Member!A:I,3,0)," ",(VLOOKUP(B910,Member!A:I,4,0))),"")</f>
        <v/>
      </c>
      <c r="L910" s="264">
        <f>Member!A910</f>
        <v>16093</v>
      </c>
      <c r="M910">
        <f>SUMIF(Erfassung2!BD:BD,L910,Erfassung2!BW:BW)</f>
        <v>0</v>
      </c>
      <c r="N910">
        <f>SUMIF(Erfassung2!BD:BD,L910,Erfassung2!BG:BG)</f>
        <v>0</v>
      </c>
      <c r="O910">
        <f t="shared" si="44"/>
        <v>0</v>
      </c>
      <c r="P910">
        <f t="shared" si="45"/>
        <v>1</v>
      </c>
    </row>
    <row r="911" spans="3:16" x14ac:dyDescent="0.25">
      <c r="C911" t="str">
        <f>IFERROR(_xlfn.CONCAT(VLOOKUP(B911,Member!A:I,3,0)," ",(VLOOKUP(B911,Member!A:I,4,0))),"")</f>
        <v/>
      </c>
      <c r="L911" s="264">
        <f>Member!A911</f>
        <v>7061</v>
      </c>
      <c r="M911">
        <f>SUMIF(Erfassung2!BD:BD,L911,Erfassung2!BW:BW)</f>
        <v>0</v>
      </c>
      <c r="N911">
        <f>SUMIF(Erfassung2!BD:BD,L911,Erfassung2!BG:BG)</f>
        <v>0</v>
      </c>
      <c r="O911">
        <f t="shared" si="44"/>
        <v>0</v>
      </c>
      <c r="P911">
        <f t="shared" si="45"/>
        <v>1</v>
      </c>
    </row>
    <row r="912" spans="3:16" x14ac:dyDescent="0.25">
      <c r="C912" t="str">
        <f>IFERROR(_xlfn.CONCAT(VLOOKUP(B912,Member!A:I,3,0)," ",(VLOOKUP(B912,Member!A:I,4,0))),"")</f>
        <v/>
      </c>
      <c r="L912" s="264">
        <f>Member!A912</f>
        <v>38655</v>
      </c>
      <c r="M912">
        <f>SUMIF(Erfassung2!BD:BD,L912,Erfassung2!BW:BW)</f>
        <v>0</v>
      </c>
      <c r="N912">
        <f>SUMIF(Erfassung2!BD:BD,L912,Erfassung2!BG:BG)</f>
        <v>0</v>
      </c>
      <c r="O912">
        <f t="shared" si="44"/>
        <v>0</v>
      </c>
      <c r="P912">
        <f t="shared" si="45"/>
        <v>1</v>
      </c>
    </row>
    <row r="913" spans="3:16" x14ac:dyDescent="0.25">
      <c r="C913" t="str">
        <f>IFERROR(_xlfn.CONCAT(VLOOKUP(B913,Member!A:I,3,0)," ",(VLOOKUP(B913,Member!A:I,4,0))),"")</f>
        <v/>
      </c>
      <c r="L913" s="264">
        <f>Member!A913</f>
        <v>25205</v>
      </c>
      <c r="M913">
        <f>SUMIF(Erfassung2!BD:BD,L913,Erfassung2!BW:BW)</f>
        <v>0</v>
      </c>
      <c r="N913">
        <f>SUMIF(Erfassung2!BD:BD,L913,Erfassung2!BG:BG)</f>
        <v>0</v>
      </c>
      <c r="O913">
        <f t="shared" si="44"/>
        <v>0</v>
      </c>
      <c r="P913">
        <f t="shared" si="45"/>
        <v>1</v>
      </c>
    </row>
    <row r="914" spans="3:16" x14ac:dyDescent="0.25">
      <c r="C914" t="str">
        <f>IFERROR(_xlfn.CONCAT(VLOOKUP(B914,Member!A:I,3,0)," ",(VLOOKUP(B914,Member!A:I,4,0))),"")</f>
        <v/>
      </c>
      <c r="L914" s="264">
        <f>Member!A914</f>
        <v>25557</v>
      </c>
      <c r="M914">
        <f>SUMIF(Erfassung2!BD:BD,L914,Erfassung2!BW:BW)</f>
        <v>0</v>
      </c>
      <c r="N914">
        <f>SUMIF(Erfassung2!BD:BD,L914,Erfassung2!BG:BG)</f>
        <v>0</v>
      </c>
      <c r="O914">
        <f t="shared" si="44"/>
        <v>0</v>
      </c>
      <c r="P914">
        <f t="shared" si="45"/>
        <v>1</v>
      </c>
    </row>
    <row r="915" spans="3:16" x14ac:dyDescent="0.25">
      <c r="C915" t="str">
        <f>IFERROR(_xlfn.CONCAT(VLOOKUP(B915,Member!A:I,3,0)," ",(VLOOKUP(B915,Member!A:I,4,0))),"")</f>
        <v/>
      </c>
      <c r="L915" s="264">
        <f>Member!A915</f>
        <v>25830</v>
      </c>
      <c r="M915">
        <f>SUMIF(Erfassung2!BD:BD,L915,Erfassung2!BW:BW)</f>
        <v>0</v>
      </c>
      <c r="N915">
        <f>SUMIF(Erfassung2!BD:BD,L915,Erfassung2!BG:BG)</f>
        <v>0</v>
      </c>
      <c r="O915">
        <f t="shared" si="44"/>
        <v>0</v>
      </c>
      <c r="P915">
        <f t="shared" si="45"/>
        <v>1</v>
      </c>
    </row>
    <row r="916" spans="3:16" x14ac:dyDescent="0.25">
      <c r="C916" t="str">
        <f>IFERROR(_xlfn.CONCAT(VLOOKUP(B916,Member!A:I,3,0)," ",(VLOOKUP(B916,Member!A:I,4,0))),"")</f>
        <v/>
      </c>
      <c r="L916" s="264">
        <f>Member!A916</f>
        <v>25203</v>
      </c>
      <c r="M916">
        <f>SUMIF(Erfassung2!BD:BD,L916,Erfassung2!BW:BW)</f>
        <v>0</v>
      </c>
      <c r="N916">
        <f>SUMIF(Erfassung2!BD:BD,L916,Erfassung2!BG:BG)</f>
        <v>0</v>
      </c>
      <c r="O916">
        <f t="shared" si="44"/>
        <v>0</v>
      </c>
      <c r="P916">
        <f t="shared" si="45"/>
        <v>1</v>
      </c>
    </row>
    <row r="917" spans="3:16" x14ac:dyDescent="0.25">
      <c r="C917" t="str">
        <f>IFERROR(_xlfn.CONCAT(VLOOKUP(B917,Member!A:I,3,0)," ",(VLOOKUP(B917,Member!A:I,4,0))),"")</f>
        <v/>
      </c>
      <c r="L917" s="264">
        <f>Member!A917</f>
        <v>25204</v>
      </c>
      <c r="M917">
        <f>SUMIF(Erfassung2!BD:BD,L917,Erfassung2!BW:BW)</f>
        <v>0</v>
      </c>
      <c r="N917">
        <f>SUMIF(Erfassung2!BD:BD,L917,Erfassung2!BG:BG)</f>
        <v>0</v>
      </c>
      <c r="O917">
        <f t="shared" si="44"/>
        <v>0</v>
      </c>
      <c r="P917">
        <f t="shared" si="45"/>
        <v>1</v>
      </c>
    </row>
    <row r="918" spans="3:16" x14ac:dyDescent="0.25">
      <c r="C918" t="str">
        <f>IFERROR(_xlfn.CONCAT(VLOOKUP(B918,Member!A:I,3,0)," ",(VLOOKUP(B918,Member!A:I,4,0))),"")</f>
        <v/>
      </c>
      <c r="L918" s="264">
        <f>Member!A918</f>
        <v>26157</v>
      </c>
      <c r="M918">
        <f>SUMIF(Erfassung2!BD:BD,L918,Erfassung2!BW:BW)</f>
        <v>0</v>
      </c>
      <c r="N918">
        <f>SUMIF(Erfassung2!BD:BD,L918,Erfassung2!BG:BG)</f>
        <v>0</v>
      </c>
      <c r="O918">
        <f t="shared" si="44"/>
        <v>0</v>
      </c>
      <c r="P918">
        <f t="shared" si="45"/>
        <v>1</v>
      </c>
    </row>
    <row r="919" spans="3:16" x14ac:dyDescent="0.25">
      <c r="C919" t="str">
        <f>IFERROR(_xlfn.CONCAT(VLOOKUP(B919,Member!A:I,3,0)," ",(VLOOKUP(B919,Member!A:I,4,0))),"")</f>
        <v/>
      </c>
      <c r="L919" s="264">
        <f>Member!A919</f>
        <v>38626</v>
      </c>
      <c r="M919">
        <f>SUMIF(Erfassung2!BD:BD,L919,Erfassung2!BW:BW)</f>
        <v>0</v>
      </c>
      <c r="N919">
        <f>SUMIF(Erfassung2!BD:BD,L919,Erfassung2!BG:BG)</f>
        <v>0</v>
      </c>
      <c r="O919">
        <f t="shared" si="44"/>
        <v>0</v>
      </c>
      <c r="P919">
        <f t="shared" si="45"/>
        <v>1</v>
      </c>
    </row>
    <row r="920" spans="3:16" x14ac:dyDescent="0.25">
      <c r="C920" t="str">
        <f>IFERROR(_xlfn.CONCAT(VLOOKUP(B920,Member!A:I,3,0)," ",(VLOOKUP(B920,Member!A:I,4,0))),"")</f>
        <v/>
      </c>
      <c r="L920" s="264">
        <f>Member!A920</f>
        <v>7573</v>
      </c>
      <c r="M920">
        <f>SUMIF(Erfassung2!BD:BD,L920,Erfassung2!BW:BW)</f>
        <v>0</v>
      </c>
      <c r="N920">
        <f>SUMIF(Erfassung2!BD:BD,L920,Erfassung2!BG:BG)</f>
        <v>0</v>
      </c>
      <c r="O920">
        <f t="shared" si="44"/>
        <v>0</v>
      </c>
      <c r="P920">
        <f t="shared" si="45"/>
        <v>1</v>
      </c>
    </row>
    <row r="921" spans="3:16" x14ac:dyDescent="0.25">
      <c r="C921" t="str">
        <f>IFERROR(_xlfn.CONCAT(VLOOKUP(B921,Member!A:I,3,0)," ",(VLOOKUP(B921,Member!A:I,4,0))),"")</f>
        <v/>
      </c>
      <c r="L921" s="264">
        <f>Member!A921</f>
        <v>38672</v>
      </c>
      <c r="M921">
        <f>SUMIF(Erfassung2!BD:BD,L921,Erfassung2!BW:BW)</f>
        <v>0</v>
      </c>
      <c r="N921">
        <f>SUMIF(Erfassung2!BD:BD,L921,Erfassung2!BG:BG)</f>
        <v>0</v>
      </c>
      <c r="O921">
        <f t="shared" si="44"/>
        <v>0</v>
      </c>
      <c r="P921">
        <f t="shared" si="45"/>
        <v>1</v>
      </c>
    </row>
    <row r="922" spans="3:16" x14ac:dyDescent="0.25">
      <c r="C922" t="str">
        <f>IFERROR(_xlfn.CONCAT(VLOOKUP(B922,Member!A:I,3,0)," ",(VLOOKUP(B922,Member!A:I,4,0))),"")</f>
        <v/>
      </c>
      <c r="L922" s="264">
        <f>Member!A922</f>
        <v>38049</v>
      </c>
      <c r="M922">
        <f>SUMIF(Erfassung2!BD:BD,L922,Erfassung2!BW:BW)</f>
        <v>0</v>
      </c>
      <c r="N922">
        <f>SUMIF(Erfassung2!BD:BD,L922,Erfassung2!BG:BG)</f>
        <v>0</v>
      </c>
      <c r="O922">
        <f t="shared" si="44"/>
        <v>0</v>
      </c>
      <c r="P922">
        <f t="shared" si="45"/>
        <v>1</v>
      </c>
    </row>
    <row r="923" spans="3:16" x14ac:dyDescent="0.25">
      <c r="C923" t="str">
        <f>IFERROR(_xlfn.CONCAT(VLOOKUP(B923,Member!A:I,3,0)," ",(VLOOKUP(B923,Member!A:I,4,0))),"")</f>
        <v/>
      </c>
      <c r="L923" s="264">
        <f>Member!A923</f>
        <v>38867</v>
      </c>
      <c r="M923">
        <f>SUMIF(Erfassung2!BD:BD,L923,Erfassung2!BW:BW)</f>
        <v>0</v>
      </c>
      <c r="N923">
        <f>SUMIF(Erfassung2!BD:BD,L923,Erfassung2!BG:BG)</f>
        <v>0</v>
      </c>
      <c r="O923">
        <f t="shared" si="44"/>
        <v>0</v>
      </c>
      <c r="P923">
        <f t="shared" si="45"/>
        <v>1</v>
      </c>
    </row>
    <row r="924" spans="3:16" x14ac:dyDescent="0.25">
      <c r="C924" t="str">
        <f>IFERROR(_xlfn.CONCAT(VLOOKUP(B924,Member!A:I,3,0)," ",(VLOOKUP(B924,Member!A:I,4,0))),"")</f>
        <v/>
      </c>
      <c r="L924" s="264">
        <f>Member!A924</f>
        <v>25127</v>
      </c>
      <c r="M924">
        <f>SUMIF(Erfassung2!BD:BD,L924,Erfassung2!BW:BW)</f>
        <v>0</v>
      </c>
      <c r="N924">
        <f>SUMIF(Erfassung2!BD:BD,L924,Erfassung2!BG:BG)</f>
        <v>0</v>
      </c>
      <c r="O924">
        <f t="shared" si="44"/>
        <v>0</v>
      </c>
      <c r="P924">
        <f t="shared" si="45"/>
        <v>1</v>
      </c>
    </row>
    <row r="925" spans="3:16" x14ac:dyDescent="0.25">
      <c r="C925" t="str">
        <f>IFERROR(_xlfn.CONCAT(VLOOKUP(B925,Member!A:I,3,0)," ",(VLOOKUP(B925,Member!A:I,4,0))),"")</f>
        <v/>
      </c>
      <c r="L925" s="264">
        <f>Member!A925</f>
        <v>25857</v>
      </c>
      <c r="M925">
        <f>SUMIF(Erfassung2!BD:BD,L925,Erfassung2!BW:BW)</f>
        <v>0</v>
      </c>
      <c r="N925">
        <f>SUMIF(Erfassung2!BD:BD,L925,Erfassung2!BG:BG)</f>
        <v>0</v>
      </c>
      <c r="O925">
        <f t="shared" si="44"/>
        <v>0</v>
      </c>
      <c r="P925">
        <f t="shared" si="45"/>
        <v>1</v>
      </c>
    </row>
    <row r="926" spans="3:16" x14ac:dyDescent="0.25">
      <c r="C926" t="str">
        <f>IFERROR(_xlfn.CONCAT(VLOOKUP(B926,Member!A:I,3,0)," ",(VLOOKUP(B926,Member!A:I,4,0))),"")</f>
        <v/>
      </c>
      <c r="L926" s="264">
        <f>Member!A926</f>
        <v>25388</v>
      </c>
      <c r="M926">
        <f>SUMIF(Erfassung2!BD:BD,L926,Erfassung2!BW:BW)</f>
        <v>0</v>
      </c>
      <c r="N926">
        <f>SUMIF(Erfassung2!BD:BD,L926,Erfassung2!BG:BG)</f>
        <v>0</v>
      </c>
      <c r="O926">
        <f t="shared" si="44"/>
        <v>0</v>
      </c>
      <c r="P926">
        <f t="shared" si="45"/>
        <v>1</v>
      </c>
    </row>
    <row r="927" spans="3:16" x14ac:dyDescent="0.25">
      <c r="C927" t="str">
        <f>IFERROR(_xlfn.CONCAT(VLOOKUP(B927,Member!A:I,3,0)," ",(VLOOKUP(B927,Member!A:I,4,0))),"")</f>
        <v/>
      </c>
      <c r="L927" s="264">
        <f>Member!A927</f>
        <v>7558</v>
      </c>
      <c r="M927">
        <f>SUMIF(Erfassung2!BD:BD,L927,Erfassung2!BW:BW)</f>
        <v>0</v>
      </c>
      <c r="N927">
        <f>SUMIF(Erfassung2!BD:BD,L927,Erfassung2!BG:BG)</f>
        <v>0</v>
      </c>
      <c r="O927">
        <f t="shared" si="44"/>
        <v>0</v>
      </c>
      <c r="P927">
        <f t="shared" si="45"/>
        <v>1</v>
      </c>
    </row>
    <row r="928" spans="3:16" x14ac:dyDescent="0.25">
      <c r="C928" t="str">
        <f>IFERROR(_xlfn.CONCAT(VLOOKUP(B928,Member!A:I,3,0)," ",(VLOOKUP(B928,Member!A:I,4,0))),"")</f>
        <v/>
      </c>
      <c r="L928" s="264">
        <f>Member!A928</f>
        <v>7561</v>
      </c>
      <c r="M928">
        <f>SUMIF(Erfassung2!BD:BD,L928,Erfassung2!BW:BW)</f>
        <v>0</v>
      </c>
      <c r="N928">
        <f>SUMIF(Erfassung2!BD:BD,L928,Erfassung2!BG:BG)</f>
        <v>0</v>
      </c>
      <c r="O928">
        <f t="shared" si="44"/>
        <v>0</v>
      </c>
      <c r="P928">
        <f t="shared" si="45"/>
        <v>1</v>
      </c>
    </row>
    <row r="929" spans="3:16" x14ac:dyDescent="0.25">
      <c r="C929" t="str">
        <f>IFERROR(_xlfn.CONCAT(VLOOKUP(B929,Member!A:I,3,0)," ",(VLOOKUP(B929,Member!A:I,4,0))),"")</f>
        <v/>
      </c>
      <c r="L929" s="264">
        <f>Member!A929</f>
        <v>7565</v>
      </c>
      <c r="M929">
        <f>SUMIF(Erfassung2!BD:BD,L929,Erfassung2!BW:BW)</f>
        <v>0</v>
      </c>
      <c r="N929">
        <f>SUMIF(Erfassung2!BD:BD,L929,Erfassung2!BG:BG)</f>
        <v>0</v>
      </c>
      <c r="O929">
        <f t="shared" si="44"/>
        <v>0</v>
      </c>
      <c r="P929">
        <f t="shared" si="45"/>
        <v>1</v>
      </c>
    </row>
    <row r="930" spans="3:16" x14ac:dyDescent="0.25">
      <c r="C930" t="str">
        <f>IFERROR(_xlfn.CONCAT(VLOOKUP(B930,Member!A:I,3,0)," ",(VLOOKUP(B930,Member!A:I,4,0))),"")</f>
        <v/>
      </c>
      <c r="L930" s="264">
        <f>Member!A930</f>
        <v>7501</v>
      </c>
      <c r="M930">
        <f>SUMIF(Erfassung2!BD:BD,L930,Erfassung2!BW:BW)</f>
        <v>0</v>
      </c>
      <c r="N930">
        <f>SUMIF(Erfassung2!BD:BD,L930,Erfassung2!BG:BG)</f>
        <v>0</v>
      </c>
      <c r="O930">
        <f t="shared" si="44"/>
        <v>0</v>
      </c>
      <c r="P930">
        <f t="shared" si="45"/>
        <v>1</v>
      </c>
    </row>
    <row r="931" spans="3:16" x14ac:dyDescent="0.25">
      <c r="C931" t="str">
        <f>IFERROR(_xlfn.CONCAT(VLOOKUP(B931,Member!A:I,3,0)," ",(VLOOKUP(B931,Member!A:I,4,0))),"")</f>
        <v/>
      </c>
      <c r="L931" s="264">
        <f>Member!A931</f>
        <v>38542</v>
      </c>
      <c r="M931">
        <f>SUMIF(Erfassung2!BD:BD,L931,Erfassung2!BW:BW)</f>
        <v>0</v>
      </c>
      <c r="N931">
        <f>SUMIF(Erfassung2!BD:BD,L931,Erfassung2!BG:BG)</f>
        <v>0</v>
      </c>
      <c r="O931">
        <f t="shared" si="44"/>
        <v>0</v>
      </c>
      <c r="P931">
        <f t="shared" si="45"/>
        <v>1</v>
      </c>
    </row>
    <row r="932" spans="3:16" x14ac:dyDescent="0.25">
      <c r="C932" t="str">
        <f>IFERROR(_xlfn.CONCAT(VLOOKUP(B932,Member!A:I,3,0)," ",(VLOOKUP(B932,Member!A:I,4,0))),"")</f>
        <v/>
      </c>
      <c r="L932" s="264">
        <f>Member!A932</f>
        <v>25631</v>
      </c>
      <c r="M932">
        <f>SUMIF(Erfassung2!BD:BD,L932,Erfassung2!BW:BW)</f>
        <v>0</v>
      </c>
      <c r="N932">
        <f>SUMIF(Erfassung2!BD:BD,L932,Erfassung2!BG:BG)</f>
        <v>0</v>
      </c>
      <c r="O932">
        <f t="shared" si="44"/>
        <v>0</v>
      </c>
      <c r="P932">
        <f t="shared" si="45"/>
        <v>1</v>
      </c>
    </row>
    <row r="933" spans="3:16" x14ac:dyDescent="0.25">
      <c r="C933" t="str">
        <f>IFERROR(_xlfn.CONCAT(VLOOKUP(B933,Member!A:I,3,0)," ",(VLOOKUP(B933,Member!A:I,4,0))),"")</f>
        <v/>
      </c>
      <c r="L933" s="264">
        <f>Member!A933</f>
        <v>38186</v>
      </c>
      <c r="M933">
        <f>SUMIF(Erfassung2!BD:BD,L933,Erfassung2!BW:BW)</f>
        <v>0</v>
      </c>
      <c r="N933">
        <f>SUMIF(Erfassung2!BD:BD,L933,Erfassung2!BG:BG)</f>
        <v>0</v>
      </c>
      <c r="O933">
        <f t="shared" si="44"/>
        <v>0</v>
      </c>
      <c r="P933">
        <f t="shared" si="45"/>
        <v>1</v>
      </c>
    </row>
    <row r="934" spans="3:16" x14ac:dyDescent="0.25">
      <c r="L934" s="264">
        <f>Member!A934</f>
        <v>25814</v>
      </c>
      <c r="M934">
        <f>SUMIF(Erfassung2!BD:BD,L934,Erfassung2!BW:BW)</f>
        <v>0</v>
      </c>
      <c r="N934">
        <f>SUMIF(Erfassung2!BD:BD,L934,Erfassung2!BG:BG)</f>
        <v>0</v>
      </c>
      <c r="O934">
        <f t="shared" si="44"/>
        <v>0</v>
      </c>
      <c r="P934">
        <f t="shared" si="45"/>
        <v>1</v>
      </c>
    </row>
    <row r="935" spans="3:16" x14ac:dyDescent="0.25">
      <c r="L935" s="264">
        <f>Member!A935</f>
        <v>38526</v>
      </c>
      <c r="M935">
        <f>SUMIF(Erfassung2!BD:BD,L935,Erfassung2!BW:BW)</f>
        <v>0</v>
      </c>
      <c r="N935">
        <f>SUMIF(Erfassung2!BD:BD,L935,Erfassung2!BG:BG)</f>
        <v>0</v>
      </c>
      <c r="O935">
        <f t="shared" si="44"/>
        <v>0</v>
      </c>
      <c r="P935">
        <f t="shared" si="45"/>
        <v>1</v>
      </c>
    </row>
    <row r="936" spans="3:16" x14ac:dyDescent="0.25">
      <c r="L936" s="264">
        <f>Member!A936</f>
        <v>38835</v>
      </c>
      <c r="M936">
        <f>SUMIF(Erfassung2!BD:BD,L936,Erfassung2!BW:BW)</f>
        <v>0</v>
      </c>
      <c r="N936">
        <f>SUMIF(Erfassung2!BD:BD,L936,Erfassung2!BG:BG)</f>
        <v>0</v>
      </c>
      <c r="O936">
        <f t="shared" si="44"/>
        <v>0</v>
      </c>
      <c r="P936">
        <f t="shared" si="45"/>
        <v>1</v>
      </c>
    </row>
    <row r="937" spans="3:16" x14ac:dyDescent="0.25">
      <c r="L937" s="264">
        <f>Member!A937</f>
        <v>38538</v>
      </c>
      <c r="M937">
        <f>SUMIF(Erfassung2!BD:BD,L937,Erfassung2!BW:BW)</f>
        <v>0</v>
      </c>
      <c r="N937">
        <f>SUMIF(Erfassung2!BD:BD,L937,Erfassung2!BG:BG)</f>
        <v>0</v>
      </c>
      <c r="O937">
        <f t="shared" si="44"/>
        <v>0</v>
      </c>
      <c r="P937">
        <f t="shared" si="45"/>
        <v>1</v>
      </c>
    </row>
    <row r="938" spans="3:16" x14ac:dyDescent="0.25">
      <c r="L938" s="264">
        <f>Member!A938</f>
        <v>7650</v>
      </c>
      <c r="M938">
        <f>SUMIF(Erfassung2!BD:BD,L938,Erfassung2!BW:BW)</f>
        <v>0</v>
      </c>
      <c r="N938">
        <f>SUMIF(Erfassung2!BD:BD,L938,Erfassung2!BG:BG)</f>
        <v>0</v>
      </c>
      <c r="O938">
        <f t="shared" si="44"/>
        <v>0</v>
      </c>
      <c r="P938">
        <f t="shared" si="45"/>
        <v>1</v>
      </c>
    </row>
    <row r="939" spans="3:16" x14ac:dyDescent="0.25">
      <c r="L939" s="264">
        <f>Member!A939</f>
        <v>38728</v>
      </c>
      <c r="M939">
        <f>SUMIF(Erfassung2!BD:BD,L939,Erfassung2!BW:BW)</f>
        <v>0</v>
      </c>
      <c r="N939">
        <f>SUMIF(Erfassung2!BD:BD,L939,Erfassung2!BG:BG)</f>
        <v>0</v>
      </c>
      <c r="O939">
        <f t="shared" si="44"/>
        <v>0</v>
      </c>
      <c r="P939">
        <f t="shared" si="45"/>
        <v>1</v>
      </c>
    </row>
    <row r="940" spans="3:16" x14ac:dyDescent="0.25">
      <c r="L940" s="264">
        <f>Member!A940</f>
        <v>38970</v>
      </c>
      <c r="M940">
        <f>SUMIF(Erfassung2!BD:BD,L940,Erfassung2!BW:BW)</f>
        <v>0</v>
      </c>
      <c r="N940">
        <f>SUMIF(Erfassung2!BD:BD,L940,Erfassung2!BG:BG)</f>
        <v>0</v>
      </c>
      <c r="O940">
        <f t="shared" si="44"/>
        <v>0</v>
      </c>
      <c r="P940">
        <f t="shared" si="45"/>
        <v>1</v>
      </c>
    </row>
    <row r="941" spans="3:16" x14ac:dyDescent="0.25">
      <c r="L941" s="264">
        <f>Member!A941</f>
        <v>38681</v>
      </c>
      <c r="M941">
        <f>SUMIF(Erfassung2!BD:BD,L941,Erfassung2!BW:BW)</f>
        <v>0</v>
      </c>
      <c r="N941">
        <f>SUMIF(Erfassung2!BD:BD,L941,Erfassung2!BG:BG)</f>
        <v>0</v>
      </c>
      <c r="O941">
        <f t="shared" si="44"/>
        <v>0</v>
      </c>
      <c r="P941">
        <f t="shared" si="45"/>
        <v>1</v>
      </c>
    </row>
    <row r="942" spans="3:16" x14ac:dyDescent="0.25">
      <c r="L942" s="264">
        <f>Member!A942</f>
        <v>25629</v>
      </c>
      <c r="M942">
        <f>SUMIF(Erfassung2!BD:BD,L942,Erfassung2!BW:BW)</f>
        <v>0</v>
      </c>
      <c r="N942">
        <f>SUMIF(Erfassung2!BD:BD,L942,Erfassung2!BG:BG)</f>
        <v>0</v>
      </c>
      <c r="O942">
        <f t="shared" si="44"/>
        <v>0</v>
      </c>
      <c r="P942">
        <f t="shared" si="45"/>
        <v>1</v>
      </c>
    </row>
    <row r="943" spans="3:16" x14ac:dyDescent="0.25">
      <c r="L943" s="264">
        <f>Member!A943</f>
        <v>38933</v>
      </c>
      <c r="M943">
        <f>SUMIF(Erfassung2!BD:BD,L943,Erfassung2!BW:BW)</f>
        <v>0</v>
      </c>
      <c r="N943">
        <f>SUMIF(Erfassung2!BD:BD,L943,Erfassung2!BG:BG)</f>
        <v>0</v>
      </c>
      <c r="O943">
        <f t="shared" si="44"/>
        <v>0</v>
      </c>
      <c r="P943">
        <f t="shared" si="45"/>
        <v>1</v>
      </c>
    </row>
    <row r="944" spans="3:16" x14ac:dyDescent="0.25">
      <c r="L944" s="264">
        <f>Member!A944</f>
        <v>25279</v>
      </c>
      <c r="M944">
        <f>SUMIF(Erfassung2!BD:BD,L944,Erfassung2!BW:BW)</f>
        <v>0</v>
      </c>
      <c r="N944">
        <f>SUMIF(Erfassung2!BD:BD,L944,Erfassung2!BG:BG)</f>
        <v>0</v>
      </c>
      <c r="O944">
        <f t="shared" si="44"/>
        <v>0</v>
      </c>
      <c r="P944">
        <f t="shared" si="45"/>
        <v>1</v>
      </c>
    </row>
    <row r="945" spans="12:16" x14ac:dyDescent="0.25">
      <c r="L945" s="264">
        <f>Member!A945</f>
        <v>25778</v>
      </c>
      <c r="M945">
        <f>SUMIF(Erfassung2!BD:BD,L945,Erfassung2!BW:BW)</f>
        <v>0</v>
      </c>
      <c r="N945">
        <f>SUMIF(Erfassung2!BD:BD,L945,Erfassung2!BG:BG)</f>
        <v>0</v>
      </c>
      <c r="O945">
        <f t="shared" si="44"/>
        <v>0</v>
      </c>
      <c r="P945">
        <f t="shared" si="45"/>
        <v>1</v>
      </c>
    </row>
    <row r="946" spans="12:16" x14ac:dyDescent="0.25">
      <c r="L946" s="264">
        <f>Member!A946</f>
        <v>38344</v>
      </c>
      <c r="M946">
        <f>SUMIF(Erfassung2!BD:BD,L946,Erfassung2!BW:BW)</f>
        <v>0</v>
      </c>
      <c r="N946">
        <f>SUMIF(Erfassung2!BD:BD,L946,Erfassung2!BG:BG)</f>
        <v>0</v>
      </c>
      <c r="O946">
        <f t="shared" si="44"/>
        <v>0</v>
      </c>
      <c r="P946">
        <f t="shared" si="45"/>
        <v>1</v>
      </c>
    </row>
    <row r="947" spans="12:16" x14ac:dyDescent="0.25">
      <c r="L947" s="264">
        <f>Member!A947</f>
        <v>38480</v>
      </c>
      <c r="M947">
        <f>SUMIF(Erfassung2!BD:BD,L947,Erfassung2!BW:BW)</f>
        <v>0</v>
      </c>
      <c r="N947">
        <f>SUMIF(Erfassung2!BD:BD,L947,Erfassung2!BG:BG)</f>
        <v>0</v>
      </c>
      <c r="O947">
        <f t="shared" si="44"/>
        <v>0</v>
      </c>
      <c r="P947">
        <f t="shared" si="45"/>
        <v>1</v>
      </c>
    </row>
    <row r="948" spans="12:16" x14ac:dyDescent="0.25">
      <c r="L948" s="264">
        <f>Member!A948</f>
        <v>38847</v>
      </c>
      <c r="M948">
        <f>SUMIF(Erfassung2!BD:BD,L948,Erfassung2!BW:BW)</f>
        <v>0</v>
      </c>
      <c r="N948">
        <f>SUMIF(Erfassung2!BD:BD,L948,Erfassung2!BG:BG)</f>
        <v>0</v>
      </c>
      <c r="O948">
        <f t="shared" si="44"/>
        <v>0</v>
      </c>
      <c r="P948">
        <f t="shared" si="45"/>
        <v>1</v>
      </c>
    </row>
    <row r="949" spans="12:16" x14ac:dyDescent="0.25">
      <c r="L949" s="264">
        <f>Member!A949</f>
        <v>38202</v>
      </c>
      <c r="M949">
        <f>SUMIF(Erfassung2!BD:BD,L949,Erfassung2!BW:BW)</f>
        <v>0</v>
      </c>
      <c r="N949">
        <f>SUMIF(Erfassung2!BD:BD,L949,Erfassung2!BG:BG)</f>
        <v>0</v>
      </c>
      <c r="O949">
        <f t="shared" si="44"/>
        <v>0</v>
      </c>
      <c r="P949">
        <f t="shared" si="45"/>
        <v>1</v>
      </c>
    </row>
    <row r="950" spans="12:16" x14ac:dyDescent="0.25">
      <c r="L950" s="264">
        <f>Member!A950</f>
        <v>4788</v>
      </c>
      <c r="M950">
        <f>SUMIF(Erfassung2!BD:BD,L950,Erfassung2!BW:BW)</f>
        <v>0</v>
      </c>
      <c r="N950">
        <f>SUMIF(Erfassung2!BD:BD,L950,Erfassung2!BG:BG)</f>
        <v>0</v>
      </c>
      <c r="O950">
        <f t="shared" si="44"/>
        <v>0</v>
      </c>
      <c r="P950">
        <f t="shared" si="45"/>
        <v>1</v>
      </c>
    </row>
    <row r="951" spans="12:16" x14ac:dyDescent="0.25">
      <c r="L951" s="264">
        <f>Member!A951</f>
        <v>16861</v>
      </c>
      <c r="M951">
        <f>SUMIF(Erfassung2!BD:BD,L951,Erfassung2!BW:BW)</f>
        <v>0</v>
      </c>
      <c r="N951">
        <f>SUMIF(Erfassung2!BD:BD,L951,Erfassung2!BG:BG)</f>
        <v>0</v>
      </c>
      <c r="O951">
        <f t="shared" si="44"/>
        <v>0</v>
      </c>
      <c r="P951">
        <f t="shared" si="45"/>
        <v>1</v>
      </c>
    </row>
    <row r="952" spans="12:16" x14ac:dyDescent="0.25">
      <c r="L952" s="264">
        <f>Member!A952</f>
        <v>16860</v>
      </c>
      <c r="M952">
        <f>SUMIF(Erfassung2!BD:BD,L952,Erfassung2!BW:BW)</f>
        <v>0</v>
      </c>
      <c r="N952">
        <f>SUMIF(Erfassung2!BD:BD,L952,Erfassung2!BG:BG)</f>
        <v>0</v>
      </c>
      <c r="O952">
        <f t="shared" si="44"/>
        <v>0</v>
      </c>
      <c r="P952">
        <f t="shared" si="45"/>
        <v>1</v>
      </c>
    </row>
    <row r="953" spans="12:16" x14ac:dyDescent="0.25">
      <c r="L953" s="264">
        <f>Member!A953</f>
        <v>38643</v>
      </c>
      <c r="M953">
        <f>SUMIF(Erfassung2!BD:BD,L953,Erfassung2!BW:BW)</f>
        <v>0</v>
      </c>
      <c r="N953">
        <f>SUMIF(Erfassung2!BD:BD,L953,Erfassung2!BG:BG)</f>
        <v>0</v>
      </c>
      <c r="O953">
        <f t="shared" si="44"/>
        <v>0</v>
      </c>
      <c r="P953">
        <f t="shared" si="45"/>
        <v>1</v>
      </c>
    </row>
    <row r="954" spans="12:16" x14ac:dyDescent="0.25">
      <c r="L954" s="264">
        <f>Member!A954</f>
        <v>16862</v>
      </c>
      <c r="M954">
        <f>SUMIF(Erfassung2!BD:BD,L954,Erfassung2!BW:BW)</f>
        <v>0</v>
      </c>
      <c r="N954">
        <f>SUMIF(Erfassung2!BD:BD,L954,Erfassung2!BG:BG)</f>
        <v>0</v>
      </c>
      <c r="O954">
        <f t="shared" si="44"/>
        <v>0</v>
      </c>
      <c r="P954">
        <f t="shared" si="45"/>
        <v>1</v>
      </c>
    </row>
    <row r="955" spans="12:16" x14ac:dyDescent="0.25">
      <c r="L955" s="264">
        <f>Member!A955</f>
        <v>38895</v>
      </c>
      <c r="M955">
        <f>SUMIF(Erfassung2!BD:BD,L955,Erfassung2!BW:BW)</f>
        <v>0</v>
      </c>
      <c r="N955">
        <f>SUMIF(Erfassung2!BD:BD,L955,Erfassung2!BG:BG)</f>
        <v>0</v>
      </c>
      <c r="O955">
        <f t="shared" si="44"/>
        <v>0</v>
      </c>
      <c r="P955">
        <f t="shared" si="45"/>
        <v>1</v>
      </c>
    </row>
    <row r="956" spans="12:16" x14ac:dyDescent="0.25">
      <c r="L956" s="264">
        <f>Member!A956</f>
        <v>16565</v>
      </c>
      <c r="M956">
        <f>SUMIF(Erfassung2!BD:BD,L956,Erfassung2!BW:BW)</f>
        <v>0</v>
      </c>
      <c r="N956">
        <f>SUMIF(Erfassung2!BD:BD,L956,Erfassung2!BG:BG)</f>
        <v>0</v>
      </c>
      <c r="O956">
        <f t="shared" si="44"/>
        <v>0</v>
      </c>
      <c r="P956">
        <f t="shared" si="45"/>
        <v>1</v>
      </c>
    </row>
    <row r="957" spans="12:16" x14ac:dyDescent="0.25">
      <c r="L957" s="264">
        <f>Member!A957</f>
        <v>38721</v>
      </c>
      <c r="M957">
        <f>SUMIF(Erfassung2!BD:BD,L957,Erfassung2!BW:BW)</f>
        <v>0</v>
      </c>
      <c r="N957">
        <f>SUMIF(Erfassung2!BD:BD,L957,Erfassung2!BG:BG)</f>
        <v>0</v>
      </c>
      <c r="O957">
        <f t="shared" si="44"/>
        <v>0</v>
      </c>
      <c r="P957">
        <f t="shared" si="45"/>
        <v>1</v>
      </c>
    </row>
    <row r="958" spans="12:16" x14ac:dyDescent="0.25">
      <c r="L958" s="264">
        <f>Member!A958</f>
        <v>38968</v>
      </c>
      <c r="M958">
        <f>SUMIF(Erfassung2!BD:BD,L958,Erfassung2!BW:BW)</f>
        <v>0</v>
      </c>
      <c r="N958">
        <f>SUMIF(Erfassung2!BD:BD,L958,Erfassung2!BG:BG)</f>
        <v>0</v>
      </c>
      <c r="O958">
        <f t="shared" si="44"/>
        <v>0</v>
      </c>
      <c r="P958">
        <f t="shared" si="45"/>
        <v>1</v>
      </c>
    </row>
    <row r="959" spans="12:16" x14ac:dyDescent="0.25">
      <c r="L959" s="264">
        <f>Member!A959</f>
        <v>38544</v>
      </c>
      <c r="M959">
        <f>SUMIF(Erfassung2!BD:BD,L959,Erfassung2!BW:BW)</f>
        <v>0</v>
      </c>
      <c r="N959">
        <f>SUMIF(Erfassung2!BD:BD,L959,Erfassung2!BG:BG)</f>
        <v>0</v>
      </c>
      <c r="O959">
        <f t="shared" si="44"/>
        <v>0</v>
      </c>
      <c r="P959">
        <f t="shared" si="45"/>
        <v>1</v>
      </c>
    </row>
    <row r="960" spans="12:16" x14ac:dyDescent="0.25">
      <c r="L960" s="264">
        <f>Member!A960</f>
        <v>38856</v>
      </c>
      <c r="M960">
        <f>SUMIF(Erfassung2!BD:BD,L960,Erfassung2!BW:BW)</f>
        <v>0</v>
      </c>
      <c r="N960">
        <f>SUMIF(Erfassung2!BD:BD,L960,Erfassung2!BG:BG)</f>
        <v>0</v>
      </c>
      <c r="O960">
        <f t="shared" si="44"/>
        <v>0</v>
      </c>
      <c r="P960">
        <f t="shared" si="45"/>
        <v>1</v>
      </c>
    </row>
    <row r="961" spans="12:16" x14ac:dyDescent="0.25">
      <c r="L961" s="264">
        <f>Member!A961</f>
        <v>38775</v>
      </c>
      <c r="M961">
        <f>SUMIF(Erfassung2!BD:BD,L961,Erfassung2!BW:BW)</f>
        <v>0</v>
      </c>
      <c r="N961">
        <f>SUMIF(Erfassung2!BD:BD,L961,Erfassung2!BG:BG)</f>
        <v>0</v>
      </c>
      <c r="O961">
        <f t="shared" si="44"/>
        <v>0</v>
      </c>
      <c r="P961">
        <f t="shared" si="45"/>
        <v>1</v>
      </c>
    </row>
    <row r="962" spans="12:16" x14ac:dyDescent="0.25">
      <c r="L962" s="264">
        <f>Member!A962</f>
        <v>38919</v>
      </c>
      <c r="M962">
        <f>SUMIF(Erfassung2!BD:BD,L962,Erfassung2!BW:BW)</f>
        <v>0</v>
      </c>
      <c r="N962">
        <f>SUMIF(Erfassung2!BD:BD,L962,Erfassung2!BG:BG)</f>
        <v>0</v>
      </c>
      <c r="O962">
        <f t="shared" si="44"/>
        <v>0</v>
      </c>
      <c r="P962">
        <f t="shared" si="45"/>
        <v>1</v>
      </c>
    </row>
    <row r="963" spans="12:16" x14ac:dyDescent="0.25">
      <c r="L963" s="264">
        <f>Member!A963</f>
        <v>38876</v>
      </c>
      <c r="M963">
        <f>SUMIF(Erfassung2!BD:BD,L963,Erfassung2!BW:BW)</f>
        <v>0</v>
      </c>
      <c r="N963">
        <f>SUMIF(Erfassung2!BD:BD,L963,Erfassung2!BG:BG)</f>
        <v>0</v>
      </c>
      <c r="O963">
        <f t="shared" ref="O963:O1026" si="46">IF(N963=0,0,M963/N963-ROW()/1000000000)</f>
        <v>0</v>
      </c>
      <c r="P963">
        <f t="shared" ref="P963:P1026" si="47">RANK(O963,O:O)</f>
        <v>1</v>
      </c>
    </row>
    <row r="964" spans="12:16" x14ac:dyDescent="0.25">
      <c r="L964" s="264">
        <f>Member!A964</f>
        <v>16349</v>
      </c>
      <c r="M964">
        <f>SUMIF(Erfassung2!BD:BD,L964,Erfassung2!BW:BW)</f>
        <v>0</v>
      </c>
      <c r="N964">
        <f>SUMIF(Erfassung2!BD:BD,L964,Erfassung2!BG:BG)</f>
        <v>0</v>
      </c>
      <c r="O964">
        <f t="shared" si="46"/>
        <v>0</v>
      </c>
      <c r="P964">
        <f t="shared" si="47"/>
        <v>1</v>
      </c>
    </row>
    <row r="965" spans="12:16" x14ac:dyDescent="0.25">
      <c r="L965" s="264">
        <f>Member!A965</f>
        <v>38545</v>
      </c>
      <c r="M965">
        <f>SUMIF(Erfassung2!BD:BD,L965,Erfassung2!BW:BW)</f>
        <v>0</v>
      </c>
      <c r="N965">
        <f>SUMIF(Erfassung2!BD:BD,L965,Erfassung2!BG:BG)</f>
        <v>0</v>
      </c>
      <c r="O965">
        <f t="shared" si="46"/>
        <v>0</v>
      </c>
      <c r="P965">
        <f t="shared" si="47"/>
        <v>1</v>
      </c>
    </row>
    <row r="966" spans="12:16" x14ac:dyDescent="0.25">
      <c r="L966" s="264">
        <f>Member!A966</f>
        <v>38780</v>
      </c>
      <c r="M966">
        <f>SUMIF(Erfassung2!BD:BD,L966,Erfassung2!BW:BW)</f>
        <v>0</v>
      </c>
      <c r="N966">
        <f>SUMIF(Erfassung2!BD:BD,L966,Erfassung2!BG:BG)</f>
        <v>0</v>
      </c>
      <c r="O966">
        <f t="shared" si="46"/>
        <v>0</v>
      </c>
      <c r="P966">
        <f t="shared" si="47"/>
        <v>1</v>
      </c>
    </row>
    <row r="967" spans="12:16" x14ac:dyDescent="0.25">
      <c r="L967" s="264">
        <f>Member!A967</f>
        <v>16945</v>
      </c>
      <c r="M967">
        <f>SUMIF(Erfassung2!BD:BD,L967,Erfassung2!BW:BW)</f>
        <v>0</v>
      </c>
      <c r="N967">
        <f>SUMIF(Erfassung2!BD:BD,L967,Erfassung2!BG:BG)</f>
        <v>0</v>
      </c>
      <c r="O967">
        <f t="shared" si="46"/>
        <v>0</v>
      </c>
      <c r="P967">
        <f t="shared" si="47"/>
        <v>1</v>
      </c>
    </row>
    <row r="968" spans="12:16" x14ac:dyDescent="0.25">
      <c r="L968" s="264">
        <f>Member!A968</f>
        <v>38620</v>
      </c>
      <c r="M968">
        <f>SUMIF(Erfassung2!BD:BD,L968,Erfassung2!BW:BW)</f>
        <v>0</v>
      </c>
      <c r="N968">
        <f>SUMIF(Erfassung2!BD:BD,L968,Erfassung2!BG:BG)</f>
        <v>0</v>
      </c>
      <c r="O968">
        <f t="shared" si="46"/>
        <v>0</v>
      </c>
      <c r="P968">
        <f t="shared" si="47"/>
        <v>1</v>
      </c>
    </row>
    <row r="969" spans="12:16" x14ac:dyDescent="0.25">
      <c r="L969" s="264">
        <f>Member!A969</f>
        <v>38642</v>
      </c>
      <c r="M969">
        <f>SUMIF(Erfassung2!BD:BD,L969,Erfassung2!BW:BW)</f>
        <v>0</v>
      </c>
      <c r="N969">
        <f>SUMIF(Erfassung2!BD:BD,L969,Erfassung2!BG:BG)</f>
        <v>0</v>
      </c>
      <c r="O969">
        <f t="shared" si="46"/>
        <v>0</v>
      </c>
      <c r="P969">
        <f t="shared" si="47"/>
        <v>1</v>
      </c>
    </row>
    <row r="970" spans="12:16" x14ac:dyDescent="0.25">
      <c r="L970" s="264">
        <f>Member!A970</f>
        <v>38396</v>
      </c>
      <c r="M970">
        <f>SUMIF(Erfassung2!BD:BD,L970,Erfassung2!BW:BW)</f>
        <v>0</v>
      </c>
      <c r="N970">
        <f>SUMIF(Erfassung2!BD:BD,L970,Erfassung2!BG:BG)</f>
        <v>0</v>
      </c>
      <c r="O970">
        <f t="shared" si="46"/>
        <v>0</v>
      </c>
      <c r="P970">
        <f t="shared" si="47"/>
        <v>1</v>
      </c>
    </row>
    <row r="971" spans="12:16" x14ac:dyDescent="0.25">
      <c r="L971" s="264">
        <f>Member!A971</f>
        <v>16348</v>
      </c>
      <c r="M971">
        <f>SUMIF(Erfassung2!BD:BD,L971,Erfassung2!BW:BW)</f>
        <v>0</v>
      </c>
      <c r="N971">
        <f>SUMIF(Erfassung2!BD:BD,L971,Erfassung2!BG:BG)</f>
        <v>0</v>
      </c>
      <c r="O971">
        <f t="shared" si="46"/>
        <v>0</v>
      </c>
      <c r="P971">
        <f t="shared" si="47"/>
        <v>1</v>
      </c>
    </row>
    <row r="972" spans="12:16" x14ac:dyDescent="0.25">
      <c r="L972" s="264">
        <f>Member!A972</f>
        <v>38453</v>
      </c>
      <c r="M972">
        <f>SUMIF(Erfassung2!BD:BD,L972,Erfassung2!BW:BW)</f>
        <v>0</v>
      </c>
      <c r="N972">
        <f>SUMIF(Erfassung2!BD:BD,L972,Erfassung2!BG:BG)</f>
        <v>0</v>
      </c>
      <c r="O972">
        <f t="shared" si="46"/>
        <v>0</v>
      </c>
      <c r="P972">
        <f t="shared" si="47"/>
        <v>1</v>
      </c>
    </row>
    <row r="973" spans="12:16" x14ac:dyDescent="0.25">
      <c r="L973" s="264">
        <f>Member!A973</f>
        <v>16352</v>
      </c>
      <c r="M973">
        <f>SUMIF(Erfassung2!BD:BD,L973,Erfassung2!BW:BW)</f>
        <v>0</v>
      </c>
      <c r="N973">
        <f>SUMIF(Erfassung2!BD:BD,L973,Erfassung2!BG:BG)</f>
        <v>0</v>
      </c>
      <c r="O973">
        <f t="shared" si="46"/>
        <v>0</v>
      </c>
      <c r="P973">
        <f t="shared" si="47"/>
        <v>1</v>
      </c>
    </row>
    <row r="974" spans="12:16" x14ac:dyDescent="0.25">
      <c r="L974" s="264">
        <f>Member!A974</f>
        <v>16346</v>
      </c>
      <c r="M974">
        <f>SUMIF(Erfassung2!BD:BD,L974,Erfassung2!BW:BW)</f>
        <v>0</v>
      </c>
      <c r="N974">
        <f>SUMIF(Erfassung2!BD:BD,L974,Erfassung2!BG:BG)</f>
        <v>0</v>
      </c>
      <c r="O974">
        <f t="shared" si="46"/>
        <v>0</v>
      </c>
      <c r="P974">
        <f t="shared" si="47"/>
        <v>1</v>
      </c>
    </row>
    <row r="975" spans="12:16" x14ac:dyDescent="0.25">
      <c r="L975" s="264">
        <f>Member!A975</f>
        <v>38005</v>
      </c>
      <c r="M975">
        <f>SUMIF(Erfassung2!BD:BD,L975,Erfassung2!BW:BW)</f>
        <v>0</v>
      </c>
      <c r="N975">
        <f>SUMIF(Erfassung2!BD:BD,L975,Erfassung2!BG:BG)</f>
        <v>0</v>
      </c>
      <c r="O975">
        <f t="shared" si="46"/>
        <v>0</v>
      </c>
      <c r="P975">
        <f t="shared" si="47"/>
        <v>1</v>
      </c>
    </row>
    <row r="976" spans="12:16" x14ac:dyDescent="0.25">
      <c r="L976" s="264">
        <f>Member!A976</f>
        <v>38934</v>
      </c>
      <c r="M976">
        <f>SUMIF(Erfassung2!BD:BD,L976,Erfassung2!BW:BW)</f>
        <v>0</v>
      </c>
      <c r="N976">
        <f>SUMIF(Erfassung2!BD:BD,L976,Erfassung2!BG:BG)</f>
        <v>0</v>
      </c>
      <c r="O976">
        <f t="shared" si="46"/>
        <v>0</v>
      </c>
      <c r="P976">
        <f t="shared" si="47"/>
        <v>1</v>
      </c>
    </row>
    <row r="977" spans="12:16" x14ac:dyDescent="0.25">
      <c r="L977" s="264">
        <f>Member!A977</f>
        <v>38877</v>
      </c>
      <c r="M977">
        <f>SUMIF(Erfassung2!BD:BD,L977,Erfassung2!BW:BW)</f>
        <v>0</v>
      </c>
      <c r="N977">
        <f>SUMIF(Erfassung2!BD:BD,L977,Erfassung2!BG:BG)</f>
        <v>0</v>
      </c>
      <c r="O977">
        <f t="shared" si="46"/>
        <v>0</v>
      </c>
      <c r="P977">
        <f t="shared" si="47"/>
        <v>1</v>
      </c>
    </row>
    <row r="978" spans="12:16" x14ac:dyDescent="0.25">
      <c r="L978" s="264">
        <f>Member!A978</f>
        <v>16495</v>
      </c>
      <c r="M978">
        <f>SUMIF(Erfassung2!BD:BD,L978,Erfassung2!BW:BW)</f>
        <v>0</v>
      </c>
      <c r="N978">
        <f>SUMIF(Erfassung2!BD:BD,L978,Erfassung2!BG:BG)</f>
        <v>0</v>
      </c>
      <c r="O978">
        <f t="shared" si="46"/>
        <v>0</v>
      </c>
      <c r="P978">
        <f t="shared" si="47"/>
        <v>1</v>
      </c>
    </row>
    <row r="979" spans="12:16" x14ac:dyDescent="0.25">
      <c r="L979" s="264">
        <f>Member!A979</f>
        <v>16488</v>
      </c>
      <c r="M979">
        <f>SUMIF(Erfassung2!BD:BD,L979,Erfassung2!BW:BW)</f>
        <v>0</v>
      </c>
      <c r="N979">
        <f>SUMIF(Erfassung2!BD:BD,L979,Erfassung2!BG:BG)</f>
        <v>0</v>
      </c>
      <c r="O979">
        <f t="shared" si="46"/>
        <v>0</v>
      </c>
      <c r="P979">
        <f t="shared" si="47"/>
        <v>1</v>
      </c>
    </row>
    <row r="980" spans="12:16" x14ac:dyDescent="0.25">
      <c r="L980" s="264">
        <f>Member!A980</f>
        <v>16371</v>
      </c>
      <c r="M980">
        <f>SUMIF(Erfassung2!BD:BD,L980,Erfassung2!BW:BW)</f>
        <v>0</v>
      </c>
      <c r="N980">
        <f>SUMIF(Erfassung2!BD:BD,L980,Erfassung2!BG:BG)</f>
        <v>0</v>
      </c>
      <c r="O980">
        <f t="shared" si="46"/>
        <v>0</v>
      </c>
      <c r="P980">
        <f t="shared" si="47"/>
        <v>1</v>
      </c>
    </row>
    <row r="981" spans="12:16" x14ac:dyDescent="0.25">
      <c r="L981" s="264">
        <f>Member!A981</f>
        <v>38777</v>
      </c>
      <c r="M981">
        <f>SUMIF(Erfassung2!BD:BD,L981,Erfassung2!BW:BW)</f>
        <v>0</v>
      </c>
      <c r="N981">
        <f>SUMIF(Erfassung2!BD:BD,L981,Erfassung2!BG:BG)</f>
        <v>0</v>
      </c>
      <c r="O981">
        <f t="shared" si="46"/>
        <v>0</v>
      </c>
      <c r="P981">
        <f t="shared" si="47"/>
        <v>1</v>
      </c>
    </row>
    <row r="982" spans="12:16" x14ac:dyDescent="0.25">
      <c r="L982" s="264">
        <f>Member!A982</f>
        <v>16848</v>
      </c>
      <c r="M982">
        <f>SUMIF(Erfassung2!BD:BD,L982,Erfassung2!BW:BW)</f>
        <v>0</v>
      </c>
      <c r="N982">
        <f>SUMIF(Erfassung2!BD:BD,L982,Erfassung2!BG:BG)</f>
        <v>0</v>
      </c>
      <c r="O982">
        <f t="shared" si="46"/>
        <v>0</v>
      </c>
      <c r="P982">
        <f t="shared" si="47"/>
        <v>1</v>
      </c>
    </row>
    <row r="983" spans="12:16" x14ac:dyDescent="0.25">
      <c r="L983" s="264">
        <f>Member!A983</f>
        <v>16852</v>
      </c>
      <c r="M983">
        <f>SUMIF(Erfassung2!BD:BD,L983,Erfassung2!BW:BW)</f>
        <v>0</v>
      </c>
      <c r="N983">
        <f>SUMIF(Erfassung2!BD:BD,L983,Erfassung2!BG:BG)</f>
        <v>0</v>
      </c>
      <c r="O983">
        <f t="shared" si="46"/>
        <v>0</v>
      </c>
      <c r="P983">
        <f t="shared" si="47"/>
        <v>1</v>
      </c>
    </row>
    <row r="984" spans="12:16" x14ac:dyDescent="0.25">
      <c r="L984" s="264">
        <f>Member!A984</f>
        <v>25541</v>
      </c>
      <c r="M984">
        <f>SUMIF(Erfassung2!BD:BD,L984,Erfassung2!BW:BW)</f>
        <v>0</v>
      </c>
      <c r="N984">
        <f>SUMIF(Erfassung2!BD:BD,L984,Erfassung2!BG:BG)</f>
        <v>0</v>
      </c>
      <c r="O984">
        <f t="shared" si="46"/>
        <v>0</v>
      </c>
      <c r="P984">
        <f t="shared" si="47"/>
        <v>1</v>
      </c>
    </row>
    <row r="985" spans="12:16" x14ac:dyDescent="0.25">
      <c r="L985" s="264">
        <f>Member!A985</f>
        <v>25199</v>
      </c>
      <c r="M985">
        <f>SUMIF(Erfassung2!BD:BD,L985,Erfassung2!BW:BW)</f>
        <v>0</v>
      </c>
      <c r="N985">
        <f>SUMIF(Erfassung2!BD:BD,L985,Erfassung2!BG:BG)</f>
        <v>0</v>
      </c>
      <c r="O985">
        <f t="shared" si="46"/>
        <v>0</v>
      </c>
      <c r="P985">
        <f t="shared" si="47"/>
        <v>1</v>
      </c>
    </row>
    <row r="986" spans="12:16" x14ac:dyDescent="0.25">
      <c r="L986" s="264">
        <f>Member!A986</f>
        <v>38686</v>
      </c>
      <c r="M986">
        <f>SUMIF(Erfassung2!BD:BD,L986,Erfassung2!BW:BW)</f>
        <v>0</v>
      </c>
      <c r="N986">
        <f>SUMIF(Erfassung2!BD:BD,L986,Erfassung2!BG:BG)</f>
        <v>0</v>
      </c>
      <c r="O986">
        <f t="shared" si="46"/>
        <v>0</v>
      </c>
      <c r="P986">
        <f t="shared" si="47"/>
        <v>1</v>
      </c>
    </row>
    <row r="987" spans="12:16" x14ac:dyDescent="0.25">
      <c r="L987" s="264">
        <f>Member!A987</f>
        <v>16287</v>
      </c>
      <c r="M987">
        <f>SUMIF(Erfassung2!BD:BD,L987,Erfassung2!BW:BW)</f>
        <v>0</v>
      </c>
      <c r="N987">
        <f>SUMIF(Erfassung2!BD:BD,L987,Erfassung2!BG:BG)</f>
        <v>0</v>
      </c>
      <c r="O987">
        <f t="shared" si="46"/>
        <v>0</v>
      </c>
      <c r="P987">
        <f t="shared" si="47"/>
        <v>1</v>
      </c>
    </row>
    <row r="988" spans="12:16" x14ac:dyDescent="0.25">
      <c r="L988" s="264">
        <f>Member!A988</f>
        <v>16277</v>
      </c>
      <c r="M988">
        <f>SUMIF(Erfassung2!BD:BD,L988,Erfassung2!BW:BW)</f>
        <v>0</v>
      </c>
      <c r="N988">
        <f>SUMIF(Erfassung2!BD:BD,L988,Erfassung2!BG:BG)</f>
        <v>0</v>
      </c>
      <c r="O988">
        <f t="shared" si="46"/>
        <v>0</v>
      </c>
      <c r="P988">
        <f t="shared" si="47"/>
        <v>1</v>
      </c>
    </row>
    <row r="989" spans="12:16" x14ac:dyDescent="0.25">
      <c r="L989" s="264">
        <f>Member!A989</f>
        <v>38840</v>
      </c>
      <c r="M989">
        <f>SUMIF(Erfassung2!BD:BD,L989,Erfassung2!BW:BW)</f>
        <v>0</v>
      </c>
      <c r="N989">
        <f>SUMIF(Erfassung2!BD:BD,L989,Erfassung2!BG:BG)</f>
        <v>0</v>
      </c>
      <c r="O989">
        <f t="shared" si="46"/>
        <v>0</v>
      </c>
      <c r="P989">
        <f t="shared" si="47"/>
        <v>1</v>
      </c>
    </row>
    <row r="990" spans="12:16" x14ac:dyDescent="0.25">
      <c r="L990" s="264">
        <f>Member!A990</f>
        <v>38687</v>
      </c>
      <c r="M990">
        <f>SUMIF(Erfassung2!BD:BD,L990,Erfassung2!BW:BW)</f>
        <v>0</v>
      </c>
      <c r="N990">
        <f>SUMIF(Erfassung2!BD:BD,L990,Erfassung2!BG:BG)</f>
        <v>0</v>
      </c>
      <c r="O990">
        <f t="shared" si="46"/>
        <v>0</v>
      </c>
      <c r="P990">
        <f t="shared" si="47"/>
        <v>1</v>
      </c>
    </row>
    <row r="991" spans="12:16" x14ac:dyDescent="0.25">
      <c r="L991" s="264">
        <f>Member!A991</f>
        <v>25425</v>
      </c>
      <c r="M991">
        <f>SUMIF(Erfassung2!BD:BD,L991,Erfassung2!BW:BW)</f>
        <v>0</v>
      </c>
      <c r="N991">
        <f>SUMIF(Erfassung2!BD:BD,L991,Erfassung2!BG:BG)</f>
        <v>0</v>
      </c>
      <c r="O991">
        <f t="shared" si="46"/>
        <v>0</v>
      </c>
      <c r="P991">
        <f t="shared" si="47"/>
        <v>1</v>
      </c>
    </row>
    <row r="992" spans="12:16" x14ac:dyDescent="0.25">
      <c r="L992" s="264">
        <f>Member!A992</f>
        <v>16285</v>
      </c>
      <c r="M992">
        <f>SUMIF(Erfassung2!BD:BD,L992,Erfassung2!BW:BW)</f>
        <v>0</v>
      </c>
      <c r="N992">
        <f>SUMIF(Erfassung2!BD:BD,L992,Erfassung2!BG:BG)</f>
        <v>0</v>
      </c>
      <c r="O992">
        <f t="shared" si="46"/>
        <v>0</v>
      </c>
      <c r="P992">
        <f t="shared" si="47"/>
        <v>1</v>
      </c>
    </row>
    <row r="993" spans="12:16" x14ac:dyDescent="0.25">
      <c r="L993" s="264">
        <f>Member!A993</f>
        <v>10622</v>
      </c>
      <c r="M993">
        <f>SUMIF(Erfassung2!BD:BD,L993,Erfassung2!BW:BW)</f>
        <v>0</v>
      </c>
      <c r="N993">
        <f>SUMIF(Erfassung2!BD:BD,L993,Erfassung2!BG:BG)</f>
        <v>0</v>
      </c>
      <c r="O993">
        <f t="shared" si="46"/>
        <v>0</v>
      </c>
      <c r="P993">
        <f t="shared" si="47"/>
        <v>1</v>
      </c>
    </row>
    <row r="994" spans="12:16" x14ac:dyDescent="0.25">
      <c r="L994" s="264">
        <f>Member!A994</f>
        <v>38961</v>
      </c>
      <c r="M994">
        <f>SUMIF(Erfassung2!BD:BD,L994,Erfassung2!BW:BW)</f>
        <v>0</v>
      </c>
      <c r="N994">
        <f>SUMIF(Erfassung2!BD:BD,L994,Erfassung2!BG:BG)</f>
        <v>0</v>
      </c>
      <c r="O994">
        <f t="shared" si="46"/>
        <v>0</v>
      </c>
      <c r="P994">
        <f t="shared" si="47"/>
        <v>1</v>
      </c>
    </row>
    <row r="995" spans="12:16" x14ac:dyDescent="0.25">
      <c r="L995" s="264">
        <f>Member!A995</f>
        <v>38039</v>
      </c>
      <c r="M995">
        <f>SUMIF(Erfassung2!BD:BD,L995,Erfassung2!BW:BW)</f>
        <v>0</v>
      </c>
      <c r="N995">
        <f>SUMIF(Erfassung2!BD:BD,L995,Erfassung2!BG:BG)</f>
        <v>0</v>
      </c>
      <c r="O995">
        <f t="shared" si="46"/>
        <v>0</v>
      </c>
      <c r="P995">
        <f t="shared" si="47"/>
        <v>1</v>
      </c>
    </row>
    <row r="996" spans="12:16" x14ac:dyDescent="0.25">
      <c r="L996" s="264">
        <f>Member!A996</f>
        <v>38841</v>
      </c>
      <c r="M996">
        <f>SUMIF(Erfassung2!BD:BD,L996,Erfassung2!BW:BW)</f>
        <v>0</v>
      </c>
      <c r="N996">
        <f>SUMIF(Erfassung2!BD:BD,L996,Erfassung2!BG:BG)</f>
        <v>0</v>
      </c>
      <c r="O996">
        <f t="shared" si="46"/>
        <v>0</v>
      </c>
      <c r="P996">
        <f t="shared" si="47"/>
        <v>1</v>
      </c>
    </row>
    <row r="997" spans="12:16" x14ac:dyDescent="0.25">
      <c r="L997" s="264">
        <f>Member!A997</f>
        <v>16939</v>
      </c>
      <c r="M997">
        <f>SUMIF(Erfassung2!BD:BD,L997,Erfassung2!BW:BW)</f>
        <v>0</v>
      </c>
      <c r="N997">
        <f>SUMIF(Erfassung2!BD:BD,L997,Erfassung2!BG:BG)</f>
        <v>0</v>
      </c>
      <c r="O997">
        <f t="shared" si="46"/>
        <v>0</v>
      </c>
      <c r="P997">
        <f t="shared" si="47"/>
        <v>1</v>
      </c>
    </row>
    <row r="998" spans="12:16" x14ac:dyDescent="0.25">
      <c r="L998" s="264">
        <f>Member!A998</f>
        <v>16305</v>
      </c>
      <c r="M998">
        <f>SUMIF(Erfassung2!BD:BD,L998,Erfassung2!BW:BW)</f>
        <v>0</v>
      </c>
      <c r="N998">
        <f>SUMIF(Erfassung2!BD:BD,L998,Erfassung2!BG:BG)</f>
        <v>0</v>
      </c>
      <c r="O998">
        <f t="shared" si="46"/>
        <v>0</v>
      </c>
      <c r="P998">
        <f t="shared" si="47"/>
        <v>1</v>
      </c>
    </row>
    <row r="999" spans="12:16" x14ac:dyDescent="0.25">
      <c r="L999" s="264">
        <f>Member!A999</f>
        <v>16300</v>
      </c>
      <c r="M999">
        <f>SUMIF(Erfassung2!BD:BD,L999,Erfassung2!BW:BW)</f>
        <v>0</v>
      </c>
      <c r="N999">
        <f>SUMIF(Erfassung2!BD:BD,L999,Erfassung2!BG:BG)</f>
        <v>0</v>
      </c>
      <c r="O999">
        <f t="shared" si="46"/>
        <v>0</v>
      </c>
      <c r="P999">
        <f t="shared" si="47"/>
        <v>1</v>
      </c>
    </row>
    <row r="1000" spans="12:16" x14ac:dyDescent="0.25">
      <c r="L1000" s="264">
        <f>Member!A1000</f>
        <v>38723</v>
      </c>
      <c r="M1000">
        <f>SUMIF(Erfassung2!BD:BD,L1000,Erfassung2!BW:BW)</f>
        <v>0</v>
      </c>
      <c r="N1000">
        <f>SUMIF(Erfassung2!BD:BD,L1000,Erfassung2!BG:BG)</f>
        <v>0</v>
      </c>
      <c r="O1000">
        <f t="shared" si="46"/>
        <v>0</v>
      </c>
      <c r="P1000">
        <f t="shared" si="47"/>
        <v>1</v>
      </c>
    </row>
    <row r="1001" spans="12:16" x14ac:dyDescent="0.25">
      <c r="L1001" s="264">
        <f>Member!A1001</f>
        <v>16291</v>
      </c>
      <c r="M1001">
        <f>SUMIF(Erfassung2!BD:BD,L1001,Erfassung2!BW:BW)</f>
        <v>0</v>
      </c>
      <c r="N1001">
        <f>SUMIF(Erfassung2!BD:BD,L1001,Erfassung2!BG:BG)</f>
        <v>0</v>
      </c>
      <c r="O1001">
        <f t="shared" si="46"/>
        <v>0</v>
      </c>
      <c r="P1001">
        <f t="shared" si="47"/>
        <v>1</v>
      </c>
    </row>
    <row r="1002" spans="12:16" x14ac:dyDescent="0.25">
      <c r="L1002" s="264">
        <f>Member!A1002</f>
        <v>16301</v>
      </c>
      <c r="M1002">
        <f>SUMIF(Erfassung2!BD:BD,L1002,Erfassung2!BW:BW)</f>
        <v>0</v>
      </c>
      <c r="N1002">
        <f>SUMIF(Erfassung2!BD:BD,L1002,Erfassung2!BG:BG)</f>
        <v>0</v>
      </c>
      <c r="O1002">
        <f t="shared" si="46"/>
        <v>0</v>
      </c>
      <c r="P1002">
        <f t="shared" si="47"/>
        <v>1</v>
      </c>
    </row>
    <row r="1003" spans="12:16" x14ac:dyDescent="0.25">
      <c r="L1003" s="264">
        <f>Member!A1003</f>
        <v>38018</v>
      </c>
      <c r="M1003">
        <f>SUMIF(Erfassung2!BD:BD,L1003,Erfassung2!BW:BW)</f>
        <v>0</v>
      </c>
      <c r="N1003">
        <f>SUMIF(Erfassung2!BD:BD,L1003,Erfassung2!BG:BG)</f>
        <v>0</v>
      </c>
      <c r="O1003">
        <f t="shared" si="46"/>
        <v>0</v>
      </c>
      <c r="P1003">
        <f t="shared" si="47"/>
        <v>1</v>
      </c>
    </row>
    <row r="1004" spans="12:16" x14ac:dyDescent="0.25">
      <c r="L1004" s="264">
        <f>Member!A1004</f>
        <v>25025</v>
      </c>
      <c r="M1004">
        <f>SUMIF(Erfassung2!BD:BD,L1004,Erfassung2!BW:BW)</f>
        <v>0</v>
      </c>
      <c r="N1004">
        <f>SUMIF(Erfassung2!BD:BD,L1004,Erfassung2!BG:BG)</f>
        <v>0</v>
      </c>
      <c r="O1004">
        <f t="shared" si="46"/>
        <v>0</v>
      </c>
      <c r="P1004">
        <f t="shared" si="47"/>
        <v>1</v>
      </c>
    </row>
    <row r="1005" spans="12:16" x14ac:dyDescent="0.25">
      <c r="L1005" s="264">
        <f>Member!A1005</f>
        <v>38411</v>
      </c>
      <c r="M1005">
        <f>SUMIF(Erfassung2!BD:BD,L1005,Erfassung2!BW:BW)</f>
        <v>0</v>
      </c>
      <c r="N1005">
        <f>SUMIF(Erfassung2!BD:BD,L1005,Erfassung2!BG:BG)</f>
        <v>0</v>
      </c>
      <c r="O1005">
        <f t="shared" si="46"/>
        <v>0</v>
      </c>
      <c r="P1005">
        <f t="shared" si="47"/>
        <v>1</v>
      </c>
    </row>
    <row r="1006" spans="12:16" x14ac:dyDescent="0.25">
      <c r="L1006" s="264">
        <f>Member!A1006</f>
        <v>7337</v>
      </c>
      <c r="M1006">
        <f>SUMIF(Erfassung2!BD:BD,L1006,Erfassung2!BW:BW)</f>
        <v>0</v>
      </c>
      <c r="N1006">
        <f>SUMIF(Erfassung2!BD:BD,L1006,Erfassung2!BG:BG)</f>
        <v>0</v>
      </c>
      <c r="O1006">
        <f t="shared" si="46"/>
        <v>0</v>
      </c>
      <c r="P1006">
        <f t="shared" si="47"/>
        <v>1</v>
      </c>
    </row>
    <row r="1007" spans="12:16" x14ac:dyDescent="0.25">
      <c r="L1007" s="264">
        <f>Member!A1007</f>
        <v>38360</v>
      </c>
      <c r="M1007">
        <f>SUMIF(Erfassung2!BD:BD,L1007,Erfassung2!BW:BW)</f>
        <v>0</v>
      </c>
      <c r="N1007">
        <f>SUMIF(Erfassung2!BD:BD,L1007,Erfassung2!BG:BG)</f>
        <v>0</v>
      </c>
      <c r="O1007">
        <f t="shared" si="46"/>
        <v>0</v>
      </c>
      <c r="P1007">
        <f t="shared" si="47"/>
        <v>1</v>
      </c>
    </row>
    <row r="1008" spans="12:16" x14ac:dyDescent="0.25">
      <c r="L1008" s="264">
        <f>Member!A1008</f>
        <v>7344</v>
      </c>
      <c r="M1008">
        <f>SUMIF(Erfassung2!BD:BD,L1008,Erfassung2!BW:BW)</f>
        <v>0</v>
      </c>
      <c r="N1008">
        <f>SUMIF(Erfassung2!BD:BD,L1008,Erfassung2!BG:BG)</f>
        <v>0</v>
      </c>
      <c r="O1008">
        <f t="shared" si="46"/>
        <v>0</v>
      </c>
      <c r="P1008">
        <f t="shared" si="47"/>
        <v>1</v>
      </c>
    </row>
    <row r="1009" spans="12:16" x14ac:dyDescent="0.25">
      <c r="L1009" s="264">
        <f>Member!A1009</f>
        <v>25024</v>
      </c>
      <c r="M1009">
        <f>SUMIF(Erfassung2!BD:BD,L1009,Erfassung2!BW:BW)</f>
        <v>0</v>
      </c>
      <c r="N1009">
        <f>SUMIF(Erfassung2!BD:BD,L1009,Erfassung2!BG:BG)</f>
        <v>0</v>
      </c>
      <c r="O1009">
        <f t="shared" si="46"/>
        <v>0</v>
      </c>
      <c r="P1009">
        <f t="shared" si="47"/>
        <v>1</v>
      </c>
    </row>
    <row r="1010" spans="12:16" x14ac:dyDescent="0.25">
      <c r="L1010" s="264">
        <f>Member!A1010</f>
        <v>38361</v>
      </c>
      <c r="M1010">
        <f>SUMIF(Erfassung2!BD:BD,L1010,Erfassung2!BW:BW)</f>
        <v>0</v>
      </c>
      <c r="N1010">
        <f>SUMIF(Erfassung2!BD:BD,L1010,Erfassung2!BG:BG)</f>
        <v>0</v>
      </c>
      <c r="O1010">
        <f t="shared" si="46"/>
        <v>0</v>
      </c>
      <c r="P1010">
        <f t="shared" si="47"/>
        <v>1</v>
      </c>
    </row>
    <row r="1011" spans="12:16" x14ac:dyDescent="0.25">
      <c r="L1011" s="264">
        <f>Member!A1011</f>
        <v>25606</v>
      </c>
      <c r="M1011">
        <f>SUMIF(Erfassung2!BD:BD,L1011,Erfassung2!BW:BW)</f>
        <v>0</v>
      </c>
      <c r="N1011">
        <f>SUMIF(Erfassung2!BD:BD,L1011,Erfassung2!BG:BG)</f>
        <v>0</v>
      </c>
      <c r="O1011">
        <f t="shared" si="46"/>
        <v>0</v>
      </c>
      <c r="P1011">
        <f t="shared" si="47"/>
        <v>1</v>
      </c>
    </row>
    <row r="1012" spans="12:16" x14ac:dyDescent="0.25">
      <c r="L1012" s="264">
        <f>Member!A1012</f>
        <v>38550</v>
      </c>
      <c r="M1012">
        <f>SUMIF(Erfassung2!BD:BD,L1012,Erfassung2!BW:BW)</f>
        <v>0</v>
      </c>
      <c r="N1012">
        <f>SUMIF(Erfassung2!BD:BD,L1012,Erfassung2!BG:BG)</f>
        <v>0</v>
      </c>
      <c r="O1012">
        <f t="shared" si="46"/>
        <v>0</v>
      </c>
      <c r="P1012">
        <f t="shared" si="47"/>
        <v>1</v>
      </c>
    </row>
    <row r="1013" spans="12:16" x14ac:dyDescent="0.25">
      <c r="L1013" s="264">
        <f>Member!A1013</f>
        <v>7348</v>
      </c>
      <c r="M1013">
        <f>SUMIF(Erfassung2!BD:BD,L1013,Erfassung2!BW:BW)</f>
        <v>0</v>
      </c>
      <c r="N1013">
        <f>SUMIF(Erfassung2!BD:BD,L1013,Erfassung2!BG:BG)</f>
        <v>0</v>
      </c>
      <c r="O1013">
        <f t="shared" si="46"/>
        <v>0</v>
      </c>
      <c r="P1013">
        <f t="shared" si="47"/>
        <v>1</v>
      </c>
    </row>
    <row r="1014" spans="12:16" x14ac:dyDescent="0.25">
      <c r="L1014" s="264">
        <f>Member!A1014</f>
        <v>38569</v>
      </c>
      <c r="M1014">
        <f>SUMIF(Erfassung2!BD:BD,L1014,Erfassung2!BW:BW)</f>
        <v>0</v>
      </c>
      <c r="N1014">
        <f>SUMIF(Erfassung2!BD:BD,L1014,Erfassung2!BG:BG)</f>
        <v>0</v>
      </c>
      <c r="O1014">
        <f t="shared" si="46"/>
        <v>0</v>
      </c>
      <c r="P1014">
        <f t="shared" si="47"/>
        <v>1</v>
      </c>
    </row>
    <row r="1015" spans="12:16" x14ac:dyDescent="0.25">
      <c r="L1015" s="264">
        <f>Member!A1015</f>
        <v>16096</v>
      </c>
      <c r="M1015">
        <f>SUMIF(Erfassung2!BD:BD,L1015,Erfassung2!BW:BW)</f>
        <v>0</v>
      </c>
      <c r="N1015">
        <f>SUMIF(Erfassung2!BD:BD,L1015,Erfassung2!BG:BG)</f>
        <v>0</v>
      </c>
      <c r="O1015">
        <f t="shared" si="46"/>
        <v>0</v>
      </c>
      <c r="P1015">
        <f t="shared" si="47"/>
        <v>1</v>
      </c>
    </row>
    <row r="1016" spans="12:16" x14ac:dyDescent="0.25">
      <c r="L1016" s="264">
        <f>Member!A1016</f>
        <v>16099</v>
      </c>
      <c r="M1016">
        <f>SUMIF(Erfassung2!BD:BD,L1016,Erfassung2!BW:BW)</f>
        <v>0</v>
      </c>
      <c r="N1016">
        <f>SUMIF(Erfassung2!BD:BD,L1016,Erfassung2!BG:BG)</f>
        <v>0</v>
      </c>
      <c r="O1016">
        <f t="shared" si="46"/>
        <v>0</v>
      </c>
      <c r="P1016">
        <f t="shared" si="47"/>
        <v>1</v>
      </c>
    </row>
    <row r="1017" spans="12:16" x14ac:dyDescent="0.25">
      <c r="L1017" s="264">
        <f>Member!A1017</f>
        <v>16094</v>
      </c>
      <c r="M1017">
        <f>SUMIF(Erfassung2!BD:BD,L1017,Erfassung2!BW:BW)</f>
        <v>0</v>
      </c>
      <c r="N1017">
        <f>SUMIF(Erfassung2!BD:BD,L1017,Erfassung2!BG:BG)</f>
        <v>0</v>
      </c>
      <c r="O1017">
        <f t="shared" si="46"/>
        <v>0</v>
      </c>
      <c r="P1017">
        <f t="shared" si="47"/>
        <v>1</v>
      </c>
    </row>
    <row r="1018" spans="12:16" x14ac:dyDescent="0.25">
      <c r="L1018" s="264">
        <f>Member!A1018</f>
        <v>16095</v>
      </c>
      <c r="M1018">
        <f>SUMIF(Erfassung2!BD:BD,L1018,Erfassung2!BW:BW)</f>
        <v>0</v>
      </c>
      <c r="N1018">
        <f>SUMIF(Erfassung2!BD:BD,L1018,Erfassung2!BG:BG)</f>
        <v>0</v>
      </c>
      <c r="O1018">
        <f t="shared" si="46"/>
        <v>0</v>
      </c>
      <c r="P1018">
        <f t="shared" si="47"/>
        <v>1</v>
      </c>
    </row>
    <row r="1019" spans="12:16" x14ac:dyDescent="0.25">
      <c r="L1019" s="264">
        <f>Member!A1019</f>
        <v>16084</v>
      </c>
      <c r="M1019">
        <f>SUMIF(Erfassung2!BD:BD,L1019,Erfassung2!BW:BW)</f>
        <v>0</v>
      </c>
      <c r="N1019">
        <f>SUMIF(Erfassung2!BD:BD,L1019,Erfassung2!BG:BG)</f>
        <v>0</v>
      </c>
      <c r="O1019">
        <f t="shared" si="46"/>
        <v>0</v>
      </c>
      <c r="P1019">
        <f t="shared" si="47"/>
        <v>1</v>
      </c>
    </row>
    <row r="1020" spans="12:16" x14ac:dyDescent="0.25">
      <c r="L1020" s="264">
        <f>Member!A1020</f>
        <v>16105</v>
      </c>
      <c r="M1020">
        <f>SUMIF(Erfassung2!BD:BD,L1020,Erfassung2!BW:BW)</f>
        <v>0</v>
      </c>
      <c r="N1020">
        <f>SUMIF(Erfassung2!BD:BD,L1020,Erfassung2!BG:BG)</f>
        <v>0</v>
      </c>
      <c r="O1020">
        <f t="shared" si="46"/>
        <v>0</v>
      </c>
      <c r="P1020">
        <f t="shared" si="47"/>
        <v>1</v>
      </c>
    </row>
    <row r="1021" spans="12:16" x14ac:dyDescent="0.25">
      <c r="L1021" s="264">
        <f>Member!A1021</f>
        <v>0</v>
      </c>
      <c r="M1021">
        <f>SUMIF(Erfassung2!BD:BD,L1021,Erfassung2!BW:BW)</f>
        <v>0</v>
      </c>
      <c r="N1021">
        <f>SUMIF(Erfassung2!BD:BD,L1021,Erfassung2!BG:BG)</f>
        <v>0</v>
      </c>
      <c r="O1021">
        <f t="shared" si="46"/>
        <v>0</v>
      </c>
      <c r="P1021">
        <f t="shared" si="47"/>
        <v>1</v>
      </c>
    </row>
    <row r="1022" spans="12:16" x14ac:dyDescent="0.25">
      <c r="L1022" s="264">
        <f>Member!A1022</f>
        <v>0</v>
      </c>
      <c r="M1022">
        <f>SUMIF(Erfassung2!BD:BD,L1022,Erfassung2!BW:BW)</f>
        <v>0</v>
      </c>
      <c r="N1022">
        <f>SUMIF(Erfassung2!BD:BD,L1022,Erfassung2!BG:BG)</f>
        <v>0</v>
      </c>
      <c r="O1022">
        <f t="shared" si="46"/>
        <v>0</v>
      </c>
      <c r="P1022">
        <f t="shared" si="47"/>
        <v>1</v>
      </c>
    </row>
    <row r="1023" spans="12:16" x14ac:dyDescent="0.25">
      <c r="L1023" s="264">
        <f>Member!A1023</f>
        <v>0</v>
      </c>
      <c r="M1023">
        <f>SUMIF(Erfassung2!BD:BD,L1023,Erfassung2!BW:BW)</f>
        <v>0</v>
      </c>
      <c r="N1023">
        <f>SUMIF(Erfassung2!BD:BD,L1023,Erfassung2!BG:BG)</f>
        <v>0</v>
      </c>
      <c r="O1023">
        <f t="shared" si="46"/>
        <v>0</v>
      </c>
      <c r="P1023">
        <f t="shared" si="47"/>
        <v>1</v>
      </c>
    </row>
    <row r="1024" spans="12:16" x14ac:dyDescent="0.25">
      <c r="L1024" s="264">
        <f>Member!A1024</f>
        <v>0</v>
      </c>
      <c r="M1024">
        <f>SUMIF(Erfassung2!BD:BD,L1024,Erfassung2!BW:BW)</f>
        <v>0</v>
      </c>
      <c r="N1024">
        <f>SUMIF(Erfassung2!BD:BD,L1024,Erfassung2!BG:BG)</f>
        <v>0</v>
      </c>
      <c r="O1024">
        <f t="shared" si="46"/>
        <v>0</v>
      </c>
      <c r="P1024">
        <f t="shared" si="47"/>
        <v>1</v>
      </c>
    </row>
    <row r="1025" spans="12:16" x14ac:dyDescent="0.25">
      <c r="L1025" s="264">
        <f>Member!A1025</f>
        <v>0</v>
      </c>
      <c r="M1025">
        <f>SUMIF(Erfassung2!BD:BD,L1025,Erfassung2!BW:BW)</f>
        <v>0</v>
      </c>
      <c r="N1025">
        <f>SUMIF(Erfassung2!BD:BD,L1025,Erfassung2!BG:BG)</f>
        <v>0</v>
      </c>
      <c r="O1025">
        <f t="shared" si="46"/>
        <v>0</v>
      </c>
      <c r="P1025">
        <f t="shared" si="47"/>
        <v>1</v>
      </c>
    </row>
    <row r="1026" spans="12:16" x14ac:dyDescent="0.25">
      <c r="L1026" s="264">
        <f>Member!A1026</f>
        <v>0</v>
      </c>
      <c r="M1026">
        <f>SUMIF(Erfassung2!BD:BD,L1026,Erfassung2!BW:BW)</f>
        <v>0</v>
      </c>
      <c r="N1026">
        <f>SUMIF(Erfassung2!BD:BD,L1026,Erfassung2!BG:BG)</f>
        <v>0</v>
      </c>
      <c r="O1026">
        <f t="shared" si="46"/>
        <v>0</v>
      </c>
      <c r="P1026">
        <f t="shared" si="47"/>
        <v>1</v>
      </c>
    </row>
    <row r="1027" spans="12:16" x14ac:dyDescent="0.25">
      <c r="L1027" s="264">
        <f>Member!A1027</f>
        <v>0</v>
      </c>
      <c r="M1027">
        <f>SUMIF(Erfassung2!BD:BD,L1027,Erfassung2!BW:BW)</f>
        <v>0</v>
      </c>
      <c r="N1027">
        <f>SUMIF(Erfassung2!BD:BD,L1027,Erfassung2!BG:BG)</f>
        <v>0</v>
      </c>
      <c r="O1027">
        <f t="shared" ref="O1027:O1090" si="48">IF(N1027=0,0,M1027/N1027-ROW()/1000000000)</f>
        <v>0</v>
      </c>
      <c r="P1027">
        <f t="shared" ref="P1027:P1090" si="49">RANK(O1027,O:O)</f>
        <v>1</v>
      </c>
    </row>
    <row r="1028" spans="12:16" x14ac:dyDescent="0.25">
      <c r="L1028" s="264">
        <f>Member!A1028</f>
        <v>0</v>
      </c>
      <c r="M1028">
        <f>SUMIF(Erfassung2!BD:BD,L1028,Erfassung2!BW:BW)</f>
        <v>0</v>
      </c>
      <c r="N1028">
        <f>SUMIF(Erfassung2!BD:BD,L1028,Erfassung2!BG:BG)</f>
        <v>0</v>
      </c>
      <c r="O1028">
        <f t="shared" si="48"/>
        <v>0</v>
      </c>
      <c r="P1028">
        <f t="shared" si="49"/>
        <v>1</v>
      </c>
    </row>
    <row r="1029" spans="12:16" x14ac:dyDescent="0.25">
      <c r="L1029" s="264">
        <f>Member!A1029</f>
        <v>0</v>
      </c>
      <c r="M1029">
        <f>SUMIF(Erfassung2!BD:BD,L1029,Erfassung2!BW:BW)</f>
        <v>0</v>
      </c>
      <c r="N1029">
        <f>SUMIF(Erfassung2!BD:BD,L1029,Erfassung2!BG:BG)</f>
        <v>0</v>
      </c>
      <c r="O1029">
        <f t="shared" si="48"/>
        <v>0</v>
      </c>
      <c r="P1029">
        <f t="shared" si="49"/>
        <v>1</v>
      </c>
    </row>
    <row r="1030" spans="12:16" x14ac:dyDescent="0.25">
      <c r="L1030" s="264">
        <f>Member!A1030</f>
        <v>0</v>
      </c>
      <c r="M1030">
        <f>SUMIF(Erfassung2!BD:BD,L1030,Erfassung2!BW:BW)</f>
        <v>0</v>
      </c>
      <c r="N1030">
        <f>SUMIF(Erfassung2!BD:BD,L1030,Erfassung2!BG:BG)</f>
        <v>0</v>
      </c>
      <c r="O1030">
        <f t="shared" si="48"/>
        <v>0</v>
      </c>
      <c r="P1030">
        <f t="shared" si="49"/>
        <v>1</v>
      </c>
    </row>
    <row r="1031" spans="12:16" x14ac:dyDescent="0.25">
      <c r="L1031" s="264">
        <f>Member!A1031</f>
        <v>0</v>
      </c>
      <c r="M1031">
        <f>SUMIF(Erfassung2!BD:BD,L1031,Erfassung2!BW:BW)</f>
        <v>0</v>
      </c>
      <c r="N1031">
        <f>SUMIF(Erfassung2!BD:BD,L1031,Erfassung2!BG:BG)</f>
        <v>0</v>
      </c>
      <c r="O1031">
        <f t="shared" si="48"/>
        <v>0</v>
      </c>
      <c r="P1031">
        <f t="shared" si="49"/>
        <v>1</v>
      </c>
    </row>
    <row r="1032" spans="12:16" x14ac:dyDescent="0.25">
      <c r="L1032" s="264">
        <f>Member!A1032</f>
        <v>0</v>
      </c>
      <c r="M1032">
        <f>SUMIF(Erfassung2!BD:BD,L1032,Erfassung2!BW:BW)</f>
        <v>0</v>
      </c>
      <c r="N1032">
        <f>SUMIF(Erfassung2!BD:BD,L1032,Erfassung2!BG:BG)</f>
        <v>0</v>
      </c>
      <c r="O1032">
        <f t="shared" si="48"/>
        <v>0</v>
      </c>
      <c r="P1032">
        <f t="shared" si="49"/>
        <v>1</v>
      </c>
    </row>
    <row r="1033" spans="12:16" x14ac:dyDescent="0.25">
      <c r="L1033" s="264">
        <f>Member!A1033</f>
        <v>0</v>
      </c>
      <c r="M1033">
        <f>SUMIF(Erfassung2!BD:BD,L1033,Erfassung2!BW:BW)</f>
        <v>0</v>
      </c>
      <c r="N1033">
        <f>SUMIF(Erfassung2!BD:BD,L1033,Erfassung2!BG:BG)</f>
        <v>0</v>
      </c>
      <c r="O1033">
        <f t="shared" si="48"/>
        <v>0</v>
      </c>
      <c r="P1033">
        <f t="shared" si="49"/>
        <v>1</v>
      </c>
    </row>
    <row r="1034" spans="12:16" x14ac:dyDescent="0.25">
      <c r="L1034" s="264">
        <f>Member!A1034</f>
        <v>0</v>
      </c>
      <c r="M1034">
        <f>SUMIF(Erfassung2!BD:BD,L1034,Erfassung2!BW:BW)</f>
        <v>0</v>
      </c>
      <c r="N1034">
        <f>SUMIF(Erfassung2!BD:BD,L1034,Erfassung2!BG:BG)</f>
        <v>0</v>
      </c>
      <c r="O1034">
        <f t="shared" si="48"/>
        <v>0</v>
      </c>
      <c r="P1034">
        <f t="shared" si="49"/>
        <v>1</v>
      </c>
    </row>
    <row r="1035" spans="12:16" x14ac:dyDescent="0.25">
      <c r="L1035" s="264">
        <f>Member!A1035</f>
        <v>0</v>
      </c>
      <c r="M1035">
        <f>SUMIF(Erfassung2!BD:BD,L1035,Erfassung2!BW:BW)</f>
        <v>0</v>
      </c>
      <c r="N1035">
        <f>SUMIF(Erfassung2!BD:BD,L1035,Erfassung2!BG:BG)</f>
        <v>0</v>
      </c>
      <c r="O1035">
        <f t="shared" si="48"/>
        <v>0</v>
      </c>
      <c r="P1035">
        <f t="shared" si="49"/>
        <v>1</v>
      </c>
    </row>
    <row r="1036" spans="12:16" x14ac:dyDescent="0.25">
      <c r="L1036" s="264">
        <f>Member!A1036</f>
        <v>0</v>
      </c>
      <c r="M1036">
        <f>SUMIF(Erfassung2!BD:BD,L1036,Erfassung2!BW:BW)</f>
        <v>0</v>
      </c>
      <c r="N1036">
        <f>SUMIF(Erfassung2!BD:BD,L1036,Erfassung2!BG:BG)</f>
        <v>0</v>
      </c>
      <c r="O1036">
        <f t="shared" si="48"/>
        <v>0</v>
      </c>
      <c r="P1036">
        <f t="shared" si="49"/>
        <v>1</v>
      </c>
    </row>
    <row r="1037" spans="12:16" x14ac:dyDescent="0.25">
      <c r="L1037" s="264">
        <f>Member!A1037</f>
        <v>0</v>
      </c>
      <c r="M1037">
        <f>SUMIF(Erfassung2!BD:BD,L1037,Erfassung2!BW:BW)</f>
        <v>0</v>
      </c>
      <c r="N1037">
        <f>SUMIF(Erfassung2!BD:BD,L1037,Erfassung2!BG:BG)</f>
        <v>0</v>
      </c>
      <c r="O1037">
        <f t="shared" si="48"/>
        <v>0</v>
      </c>
      <c r="P1037">
        <f t="shared" si="49"/>
        <v>1</v>
      </c>
    </row>
    <row r="1038" spans="12:16" x14ac:dyDescent="0.25">
      <c r="L1038" s="264">
        <f>Member!A1038</f>
        <v>0</v>
      </c>
      <c r="M1038">
        <f>SUMIF(Erfassung2!BD:BD,L1038,Erfassung2!BW:BW)</f>
        <v>0</v>
      </c>
      <c r="N1038">
        <f>SUMIF(Erfassung2!BD:BD,L1038,Erfassung2!BG:BG)</f>
        <v>0</v>
      </c>
      <c r="O1038">
        <f t="shared" si="48"/>
        <v>0</v>
      </c>
      <c r="P1038">
        <f t="shared" si="49"/>
        <v>1</v>
      </c>
    </row>
    <row r="1039" spans="12:16" x14ac:dyDescent="0.25">
      <c r="L1039" s="264">
        <f>Member!A1039</f>
        <v>0</v>
      </c>
      <c r="M1039">
        <f>SUMIF(Erfassung2!BD:BD,L1039,Erfassung2!BW:BW)</f>
        <v>0</v>
      </c>
      <c r="N1039">
        <f>SUMIF(Erfassung2!BD:BD,L1039,Erfassung2!BG:BG)</f>
        <v>0</v>
      </c>
      <c r="O1039">
        <f t="shared" si="48"/>
        <v>0</v>
      </c>
      <c r="P1039">
        <f t="shared" si="49"/>
        <v>1</v>
      </c>
    </row>
    <row r="1040" spans="12:16" x14ac:dyDescent="0.25">
      <c r="L1040" s="264">
        <f>Member!A1040</f>
        <v>0</v>
      </c>
      <c r="M1040">
        <f>SUMIF(Erfassung2!BD:BD,L1040,Erfassung2!BW:BW)</f>
        <v>0</v>
      </c>
      <c r="N1040">
        <f>SUMIF(Erfassung2!BD:BD,L1040,Erfassung2!BG:BG)</f>
        <v>0</v>
      </c>
      <c r="O1040">
        <f t="shared" si="48"/>
        <v>0</v>
      </c>
      <c r="P1040">
        <f t="shared" si="49"/>
        <v>1</v>
      </c>
    </row>
    <row r="1041" spans="12:16" x14ac:dyDescent="0.25">
      <c r="L1041" s="264">
        <f>Member!A1041</f>
        <v>0</v>
      </c>
      <c r="M1041">
        <f>SUMIF(Erfassung2!BD:BD,L1041,Erfassung2!BW:BW)</f>
        <v>0</v>
      </c>
      <c r="N1041">
        <f>SUMIF(Erfassung2!BD:BD,L1041,Erfassung2!BG:BG)</f>
        <v>0</v>
      </c>
      <c r="O1041">
        <f t="shared" si="48"/>
        <v>0</v>
      </c>
      <c r="P1041">
        <f t="shared" si="49"/>
        <v>1</v>
      </c>
    </row>
    <row r="1042" spans="12:16" x14ac:dyDescent="0.25">
      <c r="L1042" s="264">
        <f>Member!A1042</f>
        <v>0</v>
      </c>
      <c r="M1042">
        <f>SUMIF(Erfassung2!BD:BD,L1042,Erfassung2!BW:BW)</f>
        <v>0</v>
      </c>
      <c r="N1042">
        <f>SUMIF(Erfassung2!BD:BD,L1042,Erfassung2!BG:BG)</f>
        <v>0</v>
      </c>
      <c r="O1042">
        <f t="shared" si="48"/>
        <v>0</v>
      </c>
      <c r="P1042">
        <f t="shared" si="49"/>
        <v>1</v>
      </c>
    </row>
    <row r="1043" spans="12:16" x14ac:dyDescent="0.25">
      <c r="L1043" s="264">
        <f>Member!A1043</f>
        <v>0</v>
      </c>
      <c r="M1043">
        <f>SUMIF(Erfassung2!BD:BD,L1043,Erfassung2!BW:BW)</f>
        <v>0</v>
      </c>
      <c r="N1043">
        <f>SUMIF(Erfassung2!BD:BD,L1043,Erfassung2!BG:BG)</f>
        <v>0</v>
      </c>
      <c r="O1043">
        <f t="shared" si="48"/>
        <v>0</v>
      </c>
      <c r="P1043">
        <f t="shared" si="49"/>
        <v>1</v>
      </c>
    </row>
    <row r="1044" spans="12:16" x14ac:dyDescent="0.25">
      <c r="L1044" s="264">
        <f>Member!A1044</f>
        <v>0</v>
      </c>
      <c r="M1044">
        <f>SUMIF(Erfassung2!BD:BD,L1044,Erfassung2!BW:BW)</f>
        <v>0</v>
      </c>
      <c r="N1044">
        <f>SUMIF(Erfassung2!BD:BD,L1044,Erfassung2!BG:BG)</f>
        <v>0</v>
      </c>
      <c r="O1044">
        <f t="shared" si="48"/>
        <v>0</v>
      </c>
      <c r="P1044">
        <f t="shared" si="49"/>
        <v>1</v>
      </c>
    </row>
    <row r="1045" spans="12:16" x14ac:dyDescent="0.25">
      <c r="L1045" s="264">
        <f>Member!A1045</f>
        <v>0</v>
      </c>
      <c r="M1045">
        <f>SUMIF(Erfassung2!BD:BD,L1045,Erfassung2!BW:BW)</f>
        <v>0</v>
      </c>
      <c r="N1045">
        <f>SUMIF(Erfassung2!BD:BD,L1045,Erfassung2!BG:BG)</f>
        <v>0</v>
      </c>
      <c r="O1045">
        <f t="shared" si="48"/>
        <v>0</v>
      </c>
      <c r="P1045">
        <f t="shared" si="49"/>
        <v>1</v>
      </c>
    </row>
    <row r="1046" spans="12:16" x14ac:dyDescent="0.25">
      <c r="L1046" s="264">
        <f>Member!A1046</f>
        <v>0</v>
      </c>
      <c r="M1046">
        <f>SUMIF(Erfassung2!BD:BD,L1046,Erfassung2!BW:BW)</f>
        <v>0</v>
      </c>
      <c r="N1046">
        <f>SUMIF(Erfassung2!BD:BD,L1046,Erfassung2!BG:BG)</f>
        <v>0</v>
      </c>
      <c r="O1046">
        <f t="shared" si="48"/>
        <v>0</v>
      </c>
      <c r="P1046">
        <f t="shared" si="49"/>
        <v>1</v>
      </c>
    </row>
    <row r="1047" spans="12:16" x14ac:dyDescent="0.25">
      <c r="L1047" s="264">
        <f>Member!A1047</f>
        <v>0</v>
      </c>
      <c r="M1047">
        <f>SUMIF(Erfassung2!BD:BD,L1047,Erfassung2!BW:BW)</f>
        <v>0</v>
      </c>
      <c r="N1047">
        <f>SUMIF(Erfassung2!BD:BD,L1047,Erfassung2!BG:BG)</f>
        <v>0</v>
      </c>
      <c r="O1047">
        <f t="shared" si="48"/>
        <v>0</v>
      </c>
      <c r="P1047">
        <f t="shared" si="49"/>
        <v>1</v>
      </c>
    </row>
    <row r="1048" spans="12:16" x14ac:dyDescent="0.25">
      <c r="L1048" s="264">
        <f>Member!A1048</f>
        <v>0</v>
      </c>
      <c r="M1048">
        <f>SUMIF(Erfassung2!BD:BD,L1048,Erfassung2!BW:BW)</f>
        <v>0</v>
      </c>
      <c r="N1048">
        <f>SUMIF(Erfassung2!BD:BD,L1048,Erfassung2!BG:BG)</f>
        <v>0</v>
      </c>
      <c r="O1048">
        <f t="shared" si="48"/>
        <v>0</v>
      </c>
      <c r="P1048">
        <f t="shared" si="49"/>
        <v>1</v>
      </c>
    </row>
    <row r="1049" spans="12:16" x14ac:dyDescent="0.25">
      <c r="L1049" s="264">
        <f>Member!A1049</f>
        <v>0</v>
      </c>
      <c r="M1049">
        <f>SUMIF(Erfassung2!BD:BD,L1049,Erfassung2!BW:BW)</f>
        <v>0</v>
      </c>
      <c r="N1049">
        <f>SUMIF(Erfassung2!BD:BD,L1049,Erfassung2!BG:BG)</f>
        <v>0</v>
      </c>
      <c r="O1049">
        <f t="shared" si="48"/>
        <v>0</v>
      </c>
      <c r="P1049">
        <f t="shared" si="49"/>
        <v>1</v>
      </c>
    </row>
    <row r="1050" spans="12:16" x14ac:dyDescent="0.25">
      <c r="L1050" s="264">
        <f>Member!A1050</f>
        <v>0</v>
      </c>
      <c r="M1050">
        <f>SUMIF(Erfassung2!BD:BD,L1050,Erfassung2!BW:BW)</f>
        <v>0</v>
      </c>
      <c r="N1050">
        <f>SUMIF(Erfassung2!BD:BD,L1050,Erfassung2!BG:BG)</f>
        <v>0</v>
      </c>
      <c r="O1050">
        <f t="shared" si="48"/>
        <v>0</v>
      </c>
      <c r="P1050">
        <f t="shared" si="49"/>
        <v>1</v>
      </c>
    </row>
    <row r="1051" spans="12:16" x14ac:dyDescent="0.25">
      <c r="L1051" s="264">
        <f>Member!A1051</f>
        <v>0</v>
      </c>
      <c r="M1051">
        <f>SUMIF(Erfassung2!BD:BD,L1051,Erfassung2!BW:BW)</f>
        <v>0</v>
      </c>
      <c r="N1051">
        <f>SUMIF(Erfassung2!BD:BD,L1051,Erfassung2!BG:BG)</f>
        <v>0</v>
      </c>
      <c r="O1051">
        <f t="shared" si="48"/>
        <v>0</v>
      </c>
      <c r="P1051">
        <f t="shared" si="49"/>
        <v>1</v>
      </c>
    </row>
    <row r="1052" spans="12:16" x14ac:dyDescent="0.25">
      <c r="L1052" s="264">
        <f>Member!A1052</f>
        <v>0</v>
      </c>
      <c r="M1052">
        <f>SUMIF(Erfassung2!BD:BD,L1052,Erfassung2!BW:BW)</f>
        <v>0</v>
      </c>
      <c r="N1052">
        <f>SUMIF(Erfassung2!BD:BD,L1052,Erfassung2!BG:BG)</f>
        <v>0</v>
      </c>
      <c r="O1052">
        <f t="shared" si="48"/>
        <v>0</v>
      </c>
      <c r="P1052">
        <f t="shared" si="49"/>
        <v>1</v>
      </c>
    </row>
    <row r="1053" spans="12:16" x14ac:dyDescent="0.25">
      <c r="L1053" s="264">
        <f>Member!A1053</f>
        <v>0</v>
      </c>
      <c r="M1053">
        <f>SUMIF(Erfassung2!BD:BD,L1053,Erfassung2!BW:BW)</f>
        <v>0</v>
      </c>
      <c r="N1053">
        <f>SUMIF(Erfassung2!BD:BD,L1053,Erfassung2!BG:BG)</f>
        <v>0</v>
      </c>
      <c r="O1053">
        <f t="shared" si="48"/>
        <v>0</v>
      </c>
      <c r="P1053">
        <f t="shared" si="49"/>
        <v>1</v>
      </c>
    </row>
    <row r="1054" spans="12:16" x14ac:dyDescent="0.25">
      <c r="L1054" s="264">
        <f>Member!A1054</f>
        <v>0</v>
      </c>
      <c r="M1054">
        <f>SUMIF(Erfassung2!BD:BD,L1054,Erfassung2!BW:BW)</f>
        <v>0</v>
      </c>
      <c r="N1054">
        <f>SUMIF(Erfassung2!BD:BD,L1054,Erfassung2!BG:BG)</f>
        <v>0</v>
      </c>
      <c r="O1054">
        <f t="shared" si="48"/>
        <v>0</v>
      </c>
      <c r="P1054">
        <f t="shared" si="49"/>
        <v>1</v>
      </c>
    </row>
    <row r="1055" spans="12:16" x14ac:dyDescent="0.25">
      <c r="L1055" s="264">
        <f>Member!A1055</f>
        <v>0</v>
      </c>
      <c r="M1055">
        <f>SUMIF(Erfassung2!BD:BD,L1055,Erfassung2!BW:BW)</f>
        <v>0</v>
      </c>
      <c r="N1055">
        <f>SUMIF(Erfassung2!BD:BD,L1055,Erfassung2!BG:BG)</f>
        <v>0</v>
      </c>
      <c r="O1055">
        <f t="shared" si="48"/>
        <v>0</v>
      </c>
      <c r="P1055">
        <f t="shared" si="49"/>
        <v>1</v>
      </c>
    </row>
    <row r="1056" spans="12:16" x14ac:dyDescent="0.25">
      <c r="L1056" s="264">
        <f>Member!A1056</f>
        <v>0</v>
      </c>
      <c r="M1056">
        <f>SUMIF(Erfassung2!BD:BD,L1056,Erfassung2!BW:BW)</f>
        <v>0</v>
      </c>
      <c r="N1056">
        <f>SUMIF(Erfassung2!BD:BD,L1056,Erfassung2!BG:BG)</f>
        <v>0</v>
      </c>
      <c r="O1056">
        <f t="shared" si="48"/>
        <v>0</v>
      </c>
      <c r="P1056">
        <f t="shared" si="49"/>
        <v>1</v>
      </c>
    </row>
    <row r="1057" spans="12:16" x14ac:dyDescent="0.25">
      <c r="L1057" s="264">
        <f>Member!A1057</f>
        <v>0</v>
      </c>
      <c r="M1057">
        <f>SUMIF(Erfassung2!BD:BD,L1057,Erfassung2!BW:BW)</f>
        <v>0</v>
      </c>
      <c r="N1057">
        <f>SUMIF(Erfassung2!BD:BD,L1057,Erfassung2!BG:BG)</f>
        <v>0</v>
      </c>
      <c r="O1057">
        <f t="shared" si="48"/>
        <v>0</v>
      </c>
      <c r="P1057">
        <f t="shared" si="49"/>
        <v>1</v>
      </c>
    </row>
    <row r="1058" spans="12:16" x14ac:dyDescent="0.25">
      <c r="L1058" s="264">
        <f>Member!A1058</f>
        <v>0</v>
      </c>
      <c r="M1058">
        <f>SUMIF(Erfassung2!BD:BD,L1058,Erfassung2!BW:BW)</f>
        <v>0</v>
      </c>
      <c r="N1058">
        <f>SUMIF(Erfassung2!BD:BD,L1058,Erfassung2!BG:BG)</f>
        <v>0</v>
      </c>
      <c r="O1058">
        <f t="shared" si="48"/>
        <v>0</v>
      </c>
      <c r="P1058">
        <f t="shared" si="49"/>
        <v>1</v>
      </c>
    </row>
    <row r="1059" spans="12:16" x14ac:dyDescent="0.25">
      <c r="L1059" s="264">
        <f>Member!A1059</f>
        <v>0</v>
      </c>
      <c r="M1059">
        <f>SUMIF(Erfassung2!BD:BD,L1059,Erfassung2!BW:BW)</f>
        <v>0</v>
      </c>
      <c r="N1059">
        <f>SUMIF(Erfassung2!BD:BD,L1059,Erfassung2!BG:BG)</f>
        <v>0</v>
      </c>
      <c r="O1059">
        <f t="shared" si="48"/>
        <v>0</v>
      </c>
      <c r="P1059">
        <f t="shared" si="49"/>
        <v>1</v>
      </c>
    </row>
    <row r="1060" spans="12:16" x14ac:dyDescent="0.25">
      <c r="L1060" s="264">
        <f>Member!A1060</f>
        <v>0</v>
      </c>
      <c r="M1060">
        <f>SUMIF(Erfassung2!BD:BD,L1060,Erfassung2!BW:BW)</f>
        <v>0</v>
      </c>
      <c r="N1060">
        <f>SUMIF(Erfassung2!BD:BD,L1060,Erfassung2!BG:BG)</f>
        <v>0</v>
      </c>
      <c r="O1060">
        <f t="shared" si="48"/>
        <v>0</v>
      </c>
      <c r="P1060">
        <f t="shared" si="49"/>
        <v>1</v>
      </c>
    </row>
    <row r="1061" spans="12:16" x14ac:dyDescent="0.25">
      <c r="L1061" s="264">
        <f>Member!A1061</f>
        <v>0</v>
      </c>
      <c r="M1061">
        <f>SUMIF(Erfassung2!BD:BD,L1061,Erfassung2!BW:BW)</f>
        <v>0</v>
      </c>
      <c r="N1061">
        <f>SUMIF(Erfassung2!BD:BD,L1061,Erfassung2!BG:BG)</f>
        <v>0</v>
      </c>
      <c r="O1061">
        <f t="shared" si="48"/>
        <v>0</v>
      </c>
      <c r="P1061">
        <f t="shared" si="49"/>
        <v>1</v>
      </c>
    </row>
    <row r="1062" spans="12:16" x14ac:dyDescent="0.25">
      <c r="L1062" s="264">
        <f>Member!A1062</f>
        <v>0</v>
      </c>
      <c r="M1062">
        <f>SUMIF(Erfassung2!BD:BD,L1062,Erfassung2!BW:BW)</f>
        <v>0</v>
      </c>
      <c r="N1062">
        <f>SUMIF(Erfassung2!BD:BD,L1062,Erfassung2!BG:BG)</f>
        <v>0</v>
      </c>
      <c r="O1062">
        <f t="shared" si="48"/>
        <v>0</v>
      </c>
      <c r="P1062">
        <f t="shared" si="49"/>
        <v>1</v>
      </c>
    </row>
    <row r="1063" spans="12:16" x14ac:dyDescent="0.25">
      <c r="L1063" s="264">
        <f>Member!A1063</f>
        <v>0</v>
      </c>
      <c r="M1063">
        <f>SUMIF(Erfassung2!BD:BD,L1063,Erfassung2!BW:BW)</f>
        <v>0</v>
      </c>
      <c r="N1063">
        <f>SUMIF(Erfassung2!BD:BD,L1063,Erfassung2!BG:BG)</f>
        <v>0</v>
      </c>
      <c r="O1063">
        <f t="shared" si="48"/>
        <v>0</v>
      </c>
      <c r="P1063">
        <f t="shared" si="49"/>
        <v>1</v>
      </c>
    </row>
    <row r="1064" spans="12:16" x14ac:dyDescent="0.25">
      <c r="L1064" s="264">
        <f>Member!A1064</f>
        <v>0</v>
      </c>
      <c r="M1064">
        <f>SUMIF(Erfassung2!BD:BD,L1064,Erfassung2!BW:BW)</f>
        <v>0</v>
      </c>
      <c r="N1064">
        <f>SUMIF(Erfassung2!BD:BD,L1064,Erfassung2!BG:BG)</f>
        <v>0</v>
      </c>
      <c r="O1064">
        <f t="shared" si="48"/>
        <v>0</v>
      </c>
      <c r="P1064">
        <f t="shared" si="49"/>
        <v>1</v>
      </c>
    </row>
    <row r="1065" spans="12:16" x14ac:dyDescent="0.25">
      <c r="L1065" s="264">
        <f>Member!A1065</f>
        <v>0</v>
      </c>
      <c r="M1065">
        <f>SUMIF(Erfassung2!BD:BD,L1065,Erfassung2!BW:BW)</f>
        <v>0</v>
      </c>
      <c r="N1065">
        <f>SUMIF(Erfassung2!BD:BD,L1065,Erfassung2!BG:BG)</f>
        <v>0</v>
      </c>
      <c r="O1065">
        <f t="shared" si="48"/>
        <v>0</v>
      </c>
      <c r="P1065">
        <f t="shared" si="49"/>
        <v>1</v>
      </c>
    </row>
    <row r="1066" spans="12:16" x14ac:dyDescent="0.25">
      <c r="L1066" s="264">
        <f>Member!A1066</f>
        <v>0</v>
      </c>
      <c r="M1066">
        <f>SUMIF(Erfassung2!BD:BD,L1066,Erfassung2!BW:BW)</f>
        <v>0</v>
      </c>
      <c r="N1066">
        <f>SUMIF(Erfassung2!BD:BD,L1066,Erfassung2!BG:BG)</f>
        <v>0</v>
      </c>
      <c r="O1066">
        <f t="shared" si="48"/>
        <v>0</v>
      </c>
      <c r="P1066">
        <f t="shared" si="49"/>
        <v>1</v>
      </c>
    </row>
    <row r="1067" spans="12:16" x14ac:dyDescent="0.25">
      <c r="L1067" s="264">
        <f>Member!A1067</f>
        <v>0</v>
      </c>
      <c r="M1067">
        <f>SUMIF(Erfassung2!BD:BD,L1067,Erfassung2!BW:BW)</f>
        <v>0</v>
      </c>
      <c r="N1067">
        <f>SUMIF(Erfassung2!BD:BD,L1067,Erfassung2!BG:BG)</f>
        <v>0</v>
      </c>
      <c r="O1067">
        <f t="shared" si="48"/>
        <v>0</v>
      </c>
      <c r="P1067">
        <f t="shared" si="49"/>
        <v>1</v>
      </c>
    </row>
    <row r="1068" spans="12:16" x14ac:dyDescent="0.25">
      <c r="L1068" s="264">
        <f>Member!A1068</f>
        <v>0</v>
      </c>
      <c r="M1068">
        <f>SUMIF(Erfassung2!BD:BD,L1068,Erfassung2!BW:BW)</f>
        <v>0</v>
      </c>
      <c r="N1068">
        <f>SUMIF(Erfassung2!BD:BD,L1068,Erfassung2!BG:BG)</f>
        <v>0</v>
      </c>
      <c r="O1068">
        <f t="shared" si="48"/>
        <v>0</v>
      </c>
      <c r="P1068">
        <f t="shared" si="49"/>
        <v>1</v>
      </c>
    </row>
    <row r="1069" spans="12:16" x14ac:dyDescent="0.25">
      <c r="L1069" s="264">
        <f>Member!A1069</f>
        <v>0</v>
      </c>
      <c r="M1069">
        <f>SUMIF(Erfassung2!BD:BD,L1069,Erfassung2!BW:BW)</f>
        <v>0</v>
      </c>
      <c r="N1069">
        <f>SUMIF(Erfassung2!BD:BD,L1069,Erfassung2!BG:BG)</f>
        <v>0</v>
      </c>
      <c r="O1069">
        <f t="shared" si="48"/>
        <v>0</v>
      </c>
      <c r="P1069">
        <f t="shared" si="49"/>
        <v>1</v>
      </c>
    </row>
    <row r="1070" spans="12:16" x14ac:dyDescent="0.25">
      <c r="L1070" s="264">
        <f>Member!A1070</f>
        <v>0</v>
      </c>
      <c r="M1070">
        <f>SUMIF(Erfassung2!BD:BD,L1070,Erfassung2!BW:BW)</f>
        <v>0</v>
      </c>
      <c r="N1070">
        <f>SUMIF(Erfassung2!BD:BD,L1070,Erfassung2!BG:BG)</f>
        <v>0</v>
      </c>
      <c r="O1070">
        <f t="shared" si="48"/>
        <v>0</v>
      </c>
      <c r="P1070">
        <f t="shared" si="49"/>
        <v>1</v>
      </c>
    </row>
    <row r="1071" spans="12:16" x14ac:dyDescent="0.25">
      <c r="L1071" s="264">
        <f>Member!A1071</f>
        <v>0</v>
      </c>
      <c r="M1071">
        <f>SUMIF(Erfassung2!BD:BD,L1071,Erfassung2!BW:BW)</f>
        <v>0</v>
      </c>
      <c r="N1071">
        <f>SUMIF(Erfassung2!BD:BD,L1071,Erfassung2!BG:BG)</f>
        <v>0</v>
      </c>
      <c r="O1071">
        <f t="shared" si="48"/>
        <v>0</v>
      </c>
      <c r="P1071">
        <f t="shared" si="49"/>
        <v>1</v>
      </c>
    </row>
    <row r="1072" spans="12:16" x14ac:dyDescent="0.25">
      <c r="L1072" s="264">
        <f>Member!A1072</f>
        <v>0</v>
      </c>
      <c r="M1072">
        <f>SUMIF(Erfassung2!BD:BD,L1072,Erfassung2!BW:BW)</f>
        <v>0</v>
      </c>
      <c r="N1072">
        <f>SUMIF(Erfassung2!BD:BD,L1072,Erfassung2!BG:BG)</f>
        <v>0</v>
      </c>
      <c r="O1072">
        <f t="shared" si="48"/>
        <v>0</v>
      </c>
      <c r="P1072">
        <f t="shared" si="49"/>
        <v>1</v>
      </c>
    </row>
    <row r="1073" spans="12:16" x14ac:dyDescent="0.25">
      <c r="L1073" s="264">
        <f>Member!A1073</f>
        <v>0</v>
      </c>
      <c r="M1073">
        <f>SUMIF(Erfassung2!BD:BD,L1073,Erfassung2!BW:BW)</f>
        <v>0</v>
      </c>
      <c r="N1073">
        <f>SUMIF(Erfassung2!BD:BD,L1073,Erfassung2!BG:BG)</f>
        <v>0</v>
      </c>
      <c r="O1073">
        <f t="shared" si="48"/>
        <v>0</v>
      </c>
      <c r="P1073">
        <f t="shared" si="49"/>
        <v>1</v>
      </c>
    </row>
    <row r="1074" spans="12:16" x14ac:dyDescent="0.25">
      <c r="L1074" s="264">
        <f>Member!A1074</f>
        <v>0</v>
      </c>
      <c r="M1074">
        <f>SUMIF(Erfassung2!BD:BD,L1074,Erfassung2!BW:BW)</f>
        <v>0</v>
      </c>
      <c r="N1074">
        <f>SUMIF(Erfassung2!BD:BD,L1074,Erfassung2!BG:BG)</f>
        <v>0</v>
      </c>
      <c r="O1074">
        <f t="shared" si="48"/>
        <v>0</v>
      </c>
      <c r="P1074">
        <f t="shared" si="49"/>
        <v>1</v>
      </c>
    </row>
    <row r="1075" spans="12:16" x14ac:dyDescent="0.25">
      <c r="L1075" s="264">
        <f>Member!A1075</f>
        <v>0</v>
      </c>
      <c r="M1075">
        <f>SUMIF(Erfassung2!BD:BD,L1075,Erfassung2!BW:BW)</f>
        <v>0</v>
      </c>
      <c r="N1075">
        <f>SUMIF(Erfassung2!BD:BD,L1075,Erfassung2!BG:BG)</f>
        <v>0</v>
      </c>
      <c r="O1075">
        <f t="shared" si="48"/>
        <v>0</v>
      </c>
      <c r="P1075">
        <f t="shared" si="49"/>
        <v>1</v>
      </c>
    </row>
    <row r="1076" spans="12:16" x14ac:dyDescent="0.25">
      <c r="L1076" s="264">
        <f>Member!A1076</f>
        <v>0</v>
      </c>
      <c r="M1076">
        <f>SUMIF(Erfassung2!BD:BD,L1076,Erfassung2!BW:BW)</f>
        <v>0</v>
      </c>
      <c r="N1076">
        <f>SUMIF(Erfassung2!BD:BD,L1076,Erfassung2!BG:BG)</f>
        <v>0</v>
      </c>
      <c r="O1076">
        <f t="shared" si="48"/>
        <v>0</v>
      </c>
      <c r="P1076">
        <f t="shared" si="49"/>
        <v>1</v>
      </c>
    </row>
    <row r="1077" spans="12:16" x14ac:dyDescent="0.25">
      <c r="L1077" s="264">
        <f>Member!A1077</f>
        <v>0</v>
      </c>
      <c r="M1077">
        <f>SUMIF(Erfassung2!BD:BD,L1077,Erfassung2!BW:BW)</f>
        <v>0</v>
      </c>
      <c r="N1077">
        <f>SUMIF(Erfassung2!BD:BD,L1077,Erfassung2!BG:BG)</f>
        <v>0</v>
      </c>
      <c r="O1077">
        <f t="shared" si="48"/>
        <v>0</v>
      </c>
      <c r="P1077">
        <f t="shared" si="49"/>
        <v>1</v>
      </c>
    </row>
    <row r="1078" spans="12:16" x14ac:dyDescent="0.25">
      <c r="L1078" s="264">
        <f>Member!A1078</f>
        <v>0</v>
      </c>
      <c r="M1078">
        <f>SUMIF(Erfassung2!BD:BD,L1078,Erfassung2!BW:BW)</f>
        <v>0</v>
      </c>
      <c r="N1078">
        <f>SUMIF(Erfassung2!BD:BD,L1078,Erfassung2!BG:BG)</f>
        <v>0</v>
      </c>
      <c r="O1078">
        <f t="shared" si="48"/>
        <v>0</v>
      </c>
      <c r="P1078">
        <f t="shared" si="49"/>
        <v>1</v>
      </c>
    </row>
    <row r="1079" spans="12:16" x14ac:dyDescent="0.25">
      <c r="L1079" s="264">
        <f>Member!A1079</f>
        <v>0</v>
      </c>
      <c r="M1079">
        <f>SUMIF(Erfassung2!BD:BD,L1079,Erfassung2!BW:BW)</f>
        <v>0</v>
      </c>
      <c r="N1079">
        <f>SUMIF(Erfassung2!BD:BD,L1079,Erfassung2!BG:BG)</f>
        <v>0</v>
      </c>
      <c r="O1079">
        <f t="shared" si="48"/>
        <v>0</v>
      </c>
      <c r="P1079">
        <f t="shared" si="49"/>
        <v>1</v>
      </c>
    </row>
    <row r="1080" spans="12:16" x14ac:dyDescent="0.25">
      <c r="L1080" s="264">
        <f>Member!A1080</f>
        <v>0</v>
      </c>
      <c r="M1080">
        <f>SUMIF(Erfassung2!BD:BD,L1080,Erfassung2!BW:BW)</f>
        <v>0</v>
      </c>
      <c r="N1080">
        <f>SUMIF(Erfassung2!BD:BD,L1080,Erfassung2!BG:BG)</f>
        <v>0</v>
      </c>
      <c r="O1080">
        <f t="shared" si="48"/>
        <v>0</v>
      </c>
      <c r="P1080">
        <f t="shared" si="49"/>
        <v>1</v>
      </c>
    </row>
    <row r="1081" spans="12:16" x14ac:dyDescent="0.25">
      <c r="L1081" s="264">
        <f>Member!A1081</f>
        <v>0</v>
      </c>
      <c r="M1081">
        <f>SUMIF(Erfassung2!BD:BD,L1081,Erfassung2!BW:BW)</f>
        <v>0</v>
      </c>
      <c r="N1081">
        <f>SUMIF(Erfassung2!BD:BD,L1081,Erfassung2!BG:BG)</f>
        <v>0</v>
      </c>
      <c r="O1081">
        <f t="shared" si="48"/>
        <v>0</v>
      </c>
      <c r="P1081">
        <f t="shared" si="49"/>
        <v>1</v>
      </c>
    </row>
    <row r="1082" spans="12:16" x14ac:dyDescent="0.25">
      <c r="L1082" s="264">
        <f>Member!A1082</f>
        <v>0</v>
      </c>
      <c r="M1082">
        <f>SUMIF(Erfassung2!BD:BD,L1082,Erfassung2!BW:BW)</f>
        <v>0</v>
      </c>
      <c r="N1082">
        <f>SUMIF(Erfassung2!BD:BD,L1082,Erfassung2!BG:BG)</f>
        <v>0</v>
      </c>
      <c r="O1082">
        <f t="shared" si="48"/>
        <v>0</v>
      </c>
      <c r="P1082">
        <f t="shared" si="49"/>
        <v>1</v>
      </c>
    </row>
    <row r="1083" spans="12:16" x14ac:dyDescent="0.25">
      <c r="L1083" s="264">
        <f>Member!A1083</f>
        <v>0</v>
      </c>
      <c r="M1083">
        <f>SUMIF(Erfassung2!BD:BD,L1083,Erfassung2!BW:BW)</f>
        <v>0</v>
      </c>
      <c r="N1083">
        <f>SUMIF(Erfassung2!BD:BD,L1083,Erfassung2!BG:BG)</f>
        <v>0</v>
      </c>
      <c r="O1083">
        <f t="shared" si="48"/>
        <v>0</v>
      </c>
      <c r="P1083">
        <f t="shared" si="49"/>
        <v>1</v>
      </c>
    </row>
    <row r="1084" spans="12:16" x14ac:dyDescent="0.25">
      <c r="L1084" s="264">
        <f>Member!A1084</f>
        <v>0</v>
      </c>
      <c r="M1084">
        <f>SUMIF(Erfassung2!BD:BD,L1084,Erfassung2!BW:BW)</f>
        <v>0</v>
      </c>
      <c r="N1084">
        <f>SUMIF(Erfassung2!BD:BD,L1084,Erfassung2!BG:BG)</f>
        <v>0</v>
      </c>
      <c r="O1084">
        <f t="shared" si="48"/>
        <v>0</v>
      </c>
      <c r="P1084">
        <f t="shared" si="49"/>
        <v>1</v>
      </c>
    </row>
    <row r="1085" spans="12:16" x14ac:dyDescent="0.25">
      <c r="L1085" s="264">
        <f>Member!A1085</f>
        <v>0</v>
      </c>
      <c r="M1085">
        <f>SUMIF(Erfassung2!BD:BD,L1085,Erfassung2!BW:BW)</f>
        <v>0</v>
      </c>
      <c r="N1085">
        <f>SUMIF(Erfassung2!BD:BD,L1085,Erfassung2!BG:BG)</f>
        <v>0</v>
      </c>
      <c r="O1085">
        <f t="shared" si="48"/>
        <v>0</v>
      </c>
      <c r="P1085">
        <f t="shared" si="49"/>
        <v>1</v>
      </c>
    </row>
    <row r="1086" spans="12:16" x14ac:dyDescent="0.25">
      <c r="L1086" s="264">
        <f>Member!A1086</f>
        <v>0</v>
      </c>
      <c r="M1086">
        <f>SUMIF(Erfassung2!BD:BD,L1086,Erfassung2!BW:BW)</f>
        <v>0</v>
      </c>
      <c r="N1086">
        <f>SUMIF(Erfassung2!BD:BD,L1086,Erfassung2!BG:BG)</f>
        <v>0</v>
      </c>
      <c r="O1086">
        <f t="shared" si="48"/>
        <v>0</v>
      </c>
      <c r="P1086">
        <f t="shared" si="49"/>
        <v>1</v>
      </c>
    </row>
    <row r="1087" spans="12:16" x14ac:dyDescent="0.25">
      <c r="L1087" s="264">
        <f>Member!A1087</f>
        <v>0</v>
      </c>
      <c r="M1087">
        <f>SUMIF(Erfassung2!BD:BD,L1087,Erfassung2!BW:BW)</f>
        <v>0</v>
      </c>
      <c r="N1087">
        <f>SUMIF(Erfassung2!BD:BD,L1087,Erfassung2!BG:BG)</f>
        <v>0</v>
      </c>
      <c r="O1087">
        <f t="shared" si="48"/>
        <v>0</v>
      </c>
      <c r="P1087">
        <f t="shared" si="49"/>
        <v>1</v>
      </c>
    </row>
    <row r="1088" spans="12:16" x14ac:dyDescent="0.25">
      <c r="L1088" s="264">
        <f>Member!A1088</f>
        <v>0</v>
      </c>
      <c r="M1088">
        <f>SUMIF(Erfassung2!BD:BD,L1088,Erfassung2!BW:BW)</f>
        <v>0</v>
      </c>
      <c r="N1088">
        <f>SUMIF(Erfassung2!BD:BD,L1088,Erfassung2!BG:BG)</f>
        <v>0</v>
      </c>
      <c r="O1088">
        <f t="shared" si="48"/>
        <v>0</v>
      </c>
      <c r="P1088">
        <f t="shared" si="49"/>
        <v>1</v>
      </c>
    </row>
    <row r="1089" spans="12:16" x14ac:dyDescent="0.25">
      <c r="L1089" s="264">
        <f>Member!A1089</f>
        <v>0</v>
      </c>
      <c r="M1089">
        <f>SUMIF(Erfassung2!BD:BD,L1089,Erfassung2!BW:BW)</f>
        <v>0</v>
      </c>
      <c r="N1089">
        <f>SUMIF(Erfassung2!BD:BD,L1089,Erfassung2!BG:BG)</f>
        <v>0</v>
      </c>
      <c r="O1089">
        <f t="shared" si="48"/>
        <v>0</v>
      </c>
      <c r="P1089">
        <f t="shared" si="49"/>
        <v>1</v>
      </c>
    </row>
    <row r="1090" spans="12:16" x14ac:dyDescent="0.25">
      <c r="L1090" s="264">
        <f>Member!A1090</f>
        <v>0</v>
      </c>
      <c r="M1090">
        <f>SUMIF(Erfassung2!BD:BD,L1090,Erfassung2!BW:BW)</f>
        <v>0</v>
      </c>
      <c r="N1090">
        <f>SUMIF(Erfassung2!BD:BD,L1090,Erfassung2!BG:BG)</f>
        <v>0</v>
      </c>
      <c r="O1090">
        <f t="shared" si="48"/>
        <v>0</v>
      </c>
      <c r="P1090">
        <f t="shared" si="49"/>
        <v>1</v>
      </c>
    </row>
    <row r="1091" spans="12:16" x14ac:dyDescent="0.25">
      <c r="L1091" s="264">
        <f>Member!A1091</f>
        <v>0</v>
      </c>
      <c r="M1091">
        <f>SUMIF(Erfassung2!BD:BD,L1091,Erfassung2!BW:BW)</f>
        <v>0</v>
      </c>
      <c r="N1091">
        <f>SUMIF(Erfassung2!BD:BD,L1091,Erfassung2!BG:BG)</f>
        <v>0</v>
      </c>
      <c r="O1091">
        <f t="shared" ref="O1091:O1154" si="50">IF(N1091=0,0,M1091/N1091-ROW()/1000000000)</f>
        <v>0</v>
      </c>
      <c r="P1091">
        <f t="shared" ref="P1091:P1154" si="51">RANK(O1091,O:O)</f>
        <v>1</v>
      </c>
    </row>
    <row r="1092" spans="12:16" x14ac:dyDescent="0.25">
      <c r="L1092" s="264">
        <f>Member!A1092</f>
        <v>0</v>
      </c>
      <c r="M1092">
        <f>SUMIF(Erfassung2!BD:BD,L1092,Erfassung2!BW:BW)</f>
        <v>0</v>
      </c>
      <c r="N1092">
        <f>SUMIF(Erfassung2!BD:BD,L1092,Erfassung2!BG:BG)</f>
        <v>0</v>
      </c>
      <c r="O1092">
        <f t="shared" si="50"/>
        <v>0</v>
      </c>
      <c r="P1092">
        <f t="shared" si="51"/>
        <v>1</v>
      </c>
    </row>
    <row r="1093" spans="12:16" x14ac:dyDescent="0.25">
      <c r="L1093" s="264">
        <f>Member!A1093</f>
        <v>0</v>
      </c>
      <c r="M1093">
        <f>SUMIF(Erfassung2!BD:BD,L1093,Erfassung2!BW:BW)</f>
        <v>0</v>
      </c>
      <c r="N1093">
        <f>SUMIF(Erfassung2!BD:BD,L1093,Erfassung2!BG:BG)</f>
        <v>0</v>
      </c>
      <c r="O1093">
        <f t="shared" si="50"/>
        <v>0</v>
      </c>
      <c r="P1093">
        <f t="shared" si="51"/>
        <v>1</v>
      </c>
    </row>
    <row r="1094" spans="12:16" x14ac:dyDescent="0.25">
      <c r="L1094" s="264">
        <f>Member!A1094</f>
        <v>0</v>
      </c>
      <c r="M1094">
        <f>SUMIF(Erfassung2!BD:BD,L1094,Erfassung2!BW:BW)</f>
        <v>0</v>
      </c>
      <c r="N1094">
        <f>SUMIF(Erfassung2!BD:BD,L1094,Erfassung2!BG:BG)</f>
        <v>0</v>
      </c>
      <c r="O1094">
        <f t="shared" si="50"/>
        <v>0</v>
      </c>
      <c r="P1094">
        <f t="shared" si="51"/>
        <v>1</v>
      </c>
    </row>
    <row r="1095" spans="12:16" x14ac:dyDescent="0.25">
      <c r="L1095" s="264">
        <f>Member!A1095</f>
        <v>0</v>
      </c>
      <c r="M1095">
        <f>SUMIF(Erfassung2!BD:BD,L1095,Erfassung2!BW:BW)</f>
        <v>0</v>
      </c>
      <c r="N1095">
        <f>SUMIF(Erfassung2!BD:BD,L1095,Erfassung2!BG:BG)</f>
        <v>0</v>
      </c>
      <c r="O1095">
        <f t="shared" si="50"/>
        <v>0</v>
      </c>
      <c r="P1095">
        <f t="shared" si="51"/>
        <v>1</v>
      </c>
    </row>
    <row r="1096" spans="12:16" x14ac:dyDescent="0.25">
      <c r="L1096" s="264">
        <f>Member!A1096</f>
        <v>0</v>
      </c>
      <c r="M1096">
        <f>SUMIF(Erfassung2!BD:BD,L1096,Erfassung2!BW:BW)</f>
        <v>0</v>
      </c>
      <c r="N1096">
        <f>SUMIF(Erfassung2!BD:BD,L1096,Erfassung2!BG:BG)</f>
        <v>0</v>
      </c>
      <c r="O1096">
        <f t="shared" si="50"/>
        <v>0</v>
      </c>
      <c r="P1096">
        <f t="shared" si="51"/>
        <v>1</v>
      </c>
    </row>
    <row r="1097" spans="12:16" x14ac:dyDescent="0.25">
      <c r="L1097" s="264">
        <f>Member!A1097</f>
        <v>0</v>
      </c>
      <c r="M1097">
        <f>SUMIF(Erfassung2!BD:BD,L1097,Erfassung2!BW:BW)</f>
        <v>0</v>
      </c>
      <c r="N1097">
        <f>SUMIF(Erfassung2!BD:BD,L1097,Erfassung2!BG:BG)</f>
        <v>0</v>
      </c>
      <c r="O1097">
        <f t="shared" si="50"/>
        <v>0</v>
      </c>
      <c r="P1097">
        <f t="shared" si="51"/>
        <v>1</v>
      </c>
    </row>
    <row r="1098" spans="12:16" x14ac:dyDescent="0.25">
      <c r="L1098" s="264">
        <f>Member!A1098</f>
        <v>0</v>
      </c>
      <c r="M1098">
        <f>SUMIF(Erfassung2!BD:BD,L1098,Erfassung2!BW:BW)</f>
        <v>0</v>
      </c>
      <c r="N1098">
        <f>SUMIF(Erfassung2!BD:BD,L1098,Erfassung2!BG:BG)</f>
        <v>0</v>
      </c>
      <c r="O1098">
        <f t="shared" si="50"/>
        <v>0</v>
      </c>
      <c r="P1098">
        <f t="shared" si="51"/>
        <v>1</v>
      </c>
    </row>
    <row r="1099" spans="12:16" x14ac:dyDescent="0.25">
      <c r="L1099" s="264">
        <f>Member!A1099</f>
        <v>0</v>
      </c>
      <c r="M1099">
        <f>SUMIF(Erfassung2!BD:BD,L1099,Erfassung2!BW:BW)</f>
        <v>0</v>
      </c>
      <c r="N1099">
        <f>SUMIF(Erfassung2!BD:BD,L1099,Erfassung2!BG:BG)</f>
        <v>0</v>
      </c>
      <c r="O1099">
        <f t="shared" si="50"/>
        <v>0</v>
      </c>
      <c r="P1099">
        <f t="shared" si="51"/>
        <v>1</v>
      </c>
    </row>
    <row r="1100" spans="12:16" x14ac:dyDescent="0.25">
      <c r="L1100" s="264">
        <f>Member!A1100</f>
        <v>0</v>
      </c>
      <c r="M1100">
        <f>SUMIF(Erfassung2!BD:BD,L1100,Erfassung2!BW:BW)</f>
        <v>0</v>
      </c>
      <c r="N1100">
        <f>SUMIF(Erfassung2!BD:BD,L1100,Erfassung2!BG:BG)</f>
        <v>0</v>
      </c>
      <c r="O1100">
        <f t="shared" si="50"/>
        <v>0</v>
      </c>
      <c r="P1100">
        <f t="shared" si="51"/>
        <v>1</v>
      </c>
    </row>
    <row r="1101" spans="12:16" x14ac:dyDescent="0.25">
      <c r="L1101" s="264">
        <f>Member!A1101</f>
        <v>0</v>
      </c>
      <c r="M1101">
        <f>SUMIF(Erfassung2!BD:BD,L1101,Erfassung2!BW:BW)</f>
        <v>0</v>
      </c>
      <c r="N1101">
        <f>SUMIF(Erfassung2!BD:BD,L1101,Erfassung2!BG:BG)</f>
        <v>0</v>
      </c>
      <c r="O1101">
        <f t="shared" si="50"/>
        <v>0</v>
      </c>
      <c r="P1101">
        <f t="shared" si="51"/>
        <v>1</v>
      </c>
    </row>
    <row r="1102" spans="12:16" x14ac:dyDescent="0.25">
      <c r="L1102" s="264">
        <f>Member!A1102</f>
        <v>0</v>
      </c>
      <c r="M1102">
        <f>SUMIF(Erfassung2!BD:BD,L1102,Erfassung2!BW:BW)</f>
        <v>0</v>
      </c>
      <c r="N1102">
        <f>SUMIF(Erfassung2!BD:BD,L1102,Erfassung2!BG:BG)</f>
        <v>0</v>
      </c>
      <c r="O1102">
        <f t="shared" si="50"/>
        <v>0</v>
      </c>
      <c r="P1102">
        <f t="shared" si="51"/>
        <v>1</v>
      </c>
    </row>
    <row r="1103" spans="12:16" x14ac:dyDescent="0.25">
      <c r="L1103" s="264">
        <f>Member!A1103</f>
        <v>0</v>
      </c>
      <c r="M1103">
        <f>SUMIF(Erfassung2!BD:BD,L1103,Erfassung2!BW:BW)</f>
        <v>0</v>
      </c>
      <c r="N1103">
        <f>SUMIF(Erfassung2!BD:BD,L1103,Erfassung2!BG:BG)</f>
        <v>0</v>
      </c>
      <c r="O1103">
        <f t="shared" si="50"/>
        <v>0</v>
      </c>
      <c r="P1103">
        <f t="shared" si="51"/>
        <v>1</v>
      </c>
    </row>
    <row r="1104" spans="12:16" x14ac:dyDescent="0.25">
      <c r="L1104" s="264">
        <f>Member!A1104</f>
        <v>0</v>
      </c>
      <c r="M1104">
        <f>SUMIF(Erfassung2!BD:BD,L1104,Erfassung2!BW:BW)</f>
        <v>0</v>
      </c>
      <c r="N1104">
        <f>SUMIF(Erfassung2!BD:BD,L1104,Erfassung2!BG:BG)</f>
        <v>0</v>
      </c>
      <c r="O1104">
        <f t="shared" si="50"/>
        <v>0</v>
      </c>
      <c r="P1104">
        <f t="shared" si="51"/>
        <v>1</v>
      </c>
    </row>
    <row r="1105" spans="12:16" x14ac:dyDescent="0.25">
      <c r="L1105" s="264">
        <f>Member!A1105</f>
        <v>0</v>
      </c>
      <c r="M1105">
        <f>SUMIF(Erfassung2!BD:BD,L1105,Erfassung2!BW:BW)</f>
        <v>0</v>
      </c>
      <c r="N1105">
        <f>SUMIF(Erfassung2!BD:BD,L1105,Erfassung2!BG:BG)</f>
        <v>0</v>
      </c>
      <c r="O1105">
        <f t="shared" si="50"/>
        <v>0</v>
      </c>
      <c r="P1105">
        <f t="shared" si="51"/>
        <v>1</v>
      </c>
    </row>
    <row r="1106" spans="12:16" x14ac:dyDescent="0.25">
      <c r="L1106" s="264">
        <f>Member!A1106</f>
        <v>0</v>
      </c>
      <c r="M1106">
        <f>SUMIF(Erfassung2!BD:BD,L1106,Erfassung2!BW:BW)</f>
        <v>0</v>
      </c>
      <c r="N1106">
        <f>SUMIF(Erfassung2!BD:BD,L1106,Erfassung2!BG:BG)</f>
        <v>0</v>
      </c>
      <c r="O1106">
        <f t="shared" si="50"/>
        <v>0</v>
      </c>
      <c r="P1106">
        <f t="shared" si="51"/>
        <v>1</v>
      </c>
    </row>
    <row r="1107" spans="12:16" x14ac:dyDescent="0.25">
      <c r="L1107" s="264">
        <f>Member!A1107</f>
        <v>0</v>
      </c>
      <c r="M1107">
        <f>SUMIF(Erfassung2!BD:BD,L1107,Erfassung2!BW:BW)</f>
        <v>0</v>
      </c>
      <c r="N1107">
        <f>SUMIF(Erfassung2!BD:BD,L1107,Erfassung2!BG:BG)</f>
        <v>0</v>
      </c>
      <c r="O1107">
        <f t="shared" si="50"/>
        <v>0</v>
      </c>
      <c r="P1107">
        <f t="shared" si="51"/>
        <v>1</v>
      </c>
    </row>
    <row r="1108" spans="12:16" x14ac:dyDescent="0.25">
      <c r="L1108" s="264">
        <f>Member!A1108</f>
        <v>0</v>
      </c>
      <c r="M1108">
        <f>SUMIF(Erfassung2!BD:BD,L1108,Erfassung2!BW:BW)</f>
        <v>0</v>
      </c>
      <c r="N1108">
        <f>SUMIF(Erfassung2!BD:BD,L1108,Erfassung2!BG:BG)</f>
        <v>0</v>
      </c>
      <c r="O1108">
        <f t="shared" si="50"/>
        <v>0</v>
      </c>
      <c r="P1108">
        <f t="shared" si="51"/>
        <v>1</v>
      </c>
    </row>
    <row r="1109" spans="12:16" x14ac:dyDescent="0.25">
      <c r="L1109" s="264">
        <f>Member!A1109</f>
        <v>0</v>
      </c>
      <c r="M1109">
        <f>SUMIF(Erfassung2!BD:BD,L1109,Erfassung2!BW:BW)</f>
        <v>0</v>
      </c>
      <c r="N1109">
        <f>SUMIF(Erfassung2!BD:BD,L1109,Erfassung2!BG:BG)</f>
        <v>0</v>
      </c>
      <c r="O1109">
        <f t="shared" si="50"/>
        <v>0</v>
      </c>
      <c r="P1109">
        <f t="shared" si="51"/>
        <v>1</v>
      </c>
    </row>
    <row r="1110" spans="12:16" x14ac:dyDescent="0.25">
      <c r="L1110" s="264">
        <f>Member!A1110</f>
        <v>0</v>
      </c>
      <c r="M1110">
        <f>SUMIF(Erfassung2!BD:BD,L1110,Erfassung2!BW:BW)</f>
        <v>0</v>
      </c>
      <c r="N1110">
        <f>SUMIF(Erfassung2!BD:BD,L1110,Erfassung2!BG:BG)</f>
        <v>0</v>
      </c>
      <c r="O1110">
        <f t="shared" si="50"/>
        <v>0</v>
      </c>
      <c r="P1110">
        <f t="shared" si="51"/>
        <v>1</v>
      </c>
    </row>
    <row r="1111" spans="12:16" x14ac:dyDescent="0.25">
      <c r="L1111" s="264">
        <f>Member!A1111</f>
        <v>0</v>
      </c>
      <c r="M1111">
        <f>SUMIF(Erfassung2!BD:BD,L1111,Erfassung2!BW:BW)</f>
        <v>0</v>
      </c>
      <c r="N1111">
        <f>SUMIF(Erfassung2!BD:BD,L1111,Erfassung2!BG:BG)</f>
        <v>0</v>
      </c>
      <c r="O1111">
        <f t="shared" si="50"/>
        <v>0</v>
      </c>
      <c r="P1111">
        <f t="shared" si="51"/>
        <v>1</v>
      </c>
    </row>
    <row r="1112" spans="12:16" x14ac:dyDescent="0.25">
      <c r="L1112" s="264">
        <f>Member!A1112</f>
        <v>0</v>
      </c>
      <c r="M1112">
        <f>SUMIF(Erfassung2!BD:BD,L1112,Erfassung2!BW:BW)</f>
        <v>0</v>
      </c>
      <c r="N1112">
        <f>SUMIF(Erfassung2!BD:BD,L1112,Erfassung2!BG:BG)</f>
        <v>0</v>
      </c>
      <c r="O1112">
        <f t="shared" si="50"/>
        <v>0</v>
      </c>
      <c r="P1112">
        <f t="shared" si="51"/>
        <v>1</v>
      </c>
    </row>
    <row r="1113" spans="12:16" x14ac:dyDescent="0.25">
      <c r="L1113" s="264">
        <f>Member!A1113</f>
        <v>0</v>
      </c>
      <c r="M1113">
        <f>SUMIF(Erfassung2!BD:BD,L1113,Erfassung2!BW:BW)</f>
        <v>0</v>
      </c>
      <c r="N1113">
        <f>SUMIF(Erfassung2!BD:BD,L1113,Erfassung2!BG:BG)</f>
        <v>0</v>
      </c>
      <c r="O1113">
        <f t="shared" si="50"/>
        <v>0</v>
      </c>
      <c r="P1113">
        <f t="shared" si="51"/>
        <v>1</v>
      </c>
    </row>
    <row r="1114" spans="12:16" x14ac:dyDescent="0.25">
      <c r="L1114" s="264">
        <f>Member!A1114</f>
        <v>0</v>
      </c>
      <c r="M1114">
        <f>SUMIF(Erfassung2!BD:BD,L1114,Erfassung2!BW:BW)</f>
        <v>0</v>
      </c>
      <c r="N1114">
        <f>SUMIF(Erfassung2!BD:BD,L1114,Erfassung2!BG:BG)</f>
        <v>0</v>
      </c>
      <c r="O1114">
        <f t="shared" si="50"/>
        <v>0</v>
      </c>
      <c r="P1114">
        <f t="shared" si="51"/>
        <v>1</v>
      </c>
    </row>
    <row r="1115" spans="12:16" x14ac:dyDescent="0.25">
      <c r="L1115" s="264">
        <f>Member!A1115</f>
        <v>0</v>
      </c>
      <c r="M1115">
        <f>SUMIF(Erfassung2!BD:BD,L1115,Erfassung2!BW:BW)</f>
        <v>0</v>
      </c>
      <c r="N1115">
        <f>SUMIF(Erfassung2!BD:BD,L1115,Erfassung2!BG:BG)</f>
        <v>0</v>
      </c>
      <c r="O1115">
        <f t="shared" si="50"/>
        <v>0</v>
      </c>
      <c r="P1115">
        <f t="shared" si="51"/>
        <v>1</v>
      </c>
    </row>
    <row r="1116" spans="12:16" x14ac:dyDescent="0.25">
      <c r="L1116" s="264">
        <f>Member!A1116</f>
        <v>0</v>
      </c>
      <c r="M1116">
        <f>SUMIF(Erfassung2!BD:BD,L1116,Erfassung2!BW:BW)</f>
        <v>0</v>
      </c>
      <c r="N1116">
        <f>SUMIF(Erfassung2!BD:BD,L1116,Erfassung2!BG:BG)</f>
        <v>0</v>
      </c>
      <c r="O1116">
        <f t="shared" si="50"/>
        <v>0</v>
      </c>
      <c r="P1116">
        <f t="shared" si="51"/>
        <v>1</v>
      </c>
    </row>
    <row r="1117" spans="12:16" x14ac:dyDescent="0.25">
      <c r="L1117" s="264">
        <f>Member!A1117</f>
        <v>0</v>
      </c>
      <c r="M1117">
        <f>SUMIF(Erfassung2!BD:BD,L1117,Erfassung2!BW:BW)</f>
        <v>0</v>
      </c>
      <c r="N1117">
        <f>SUMIF(Erfassung2!BD:BD,L1117,Erfassung2!BG:BG)</f>
        <v>0</v>
      </c>
      <c r="O1117">
        <f t="shared" si="50"/>
        <v>0</v>
      </c>
      <c r="P1117">
        <f t="shared" si="51"/>
        <v>1</v>
      </c>
    </row>
    <row r="1118" spans="12:16" x14ac:dyDescent="0.25">
      <c r="L1118" s="264">
        <f>Member!A1118</f>
        <v>0</v>
      </c>
      <c r="M1118">
        <f>SUMIF(Erfassung2!BD:BD,L1118,Erfassung2!BW:BW)</f>
        <v>0</v>
      </c>
      <c r="N1118">
        <f>SUMIF(Erfassung2!BD:BD,L1118,Erfassung2!BG:BG)</f>
        <v>0</v>
      </c>
      <c r="O1118">
        <f t="shared" si="50"/>
        <v>0</v>
      </c>
      <c r="P1118">
        <f t="shared" si="51"/>
        <v>1</v>
      </c>
    </row>
    <row r="1119" spans="12:16" x14ac:dyDescent="0.25">
      <c r="L1119" s="264">
        <f>Member!A1119</f>
        <v>0</v>
      </c>
      <c r="M1119">
        <f>SUMIF(Erfassung2!BD:BD,L1119,Erfassung2!BW:BW)</f>
        <v>0</v>
      </c>
      <c r="N1119">
        <f>SUMIF(Erfassung2!BD:BD,L1119,Erfassung2!BG:BG)</f>
        <v>0</v>
      </c>
      <c r="O1119">
        <f t="shared" si="50"/>
        <v>0</v>
      </c>
      <c r="P1119">
        <f t="shared" si="51"/>
        <v>1</v>
      </c>
    </row>
    <row r="1120" spans="12:16" x14ac:dyDescent="0.25">
      <c r="L1120" s="264">
        <f>Member!A1120</f>
        <v>0</v>
      </c>
      <c r="M1120">
        <f>SUMIF(Erfassung2!BD:BD,L1120,Erfassung2!BW:BW)</f>
        <v>0</v>
      </c>
      <c r="N1120">
        <f>SUMIF(Erfassung2!BD:BD,L1120,Erfassung2!BG:BG)</f>
        <v>0</v>
      </c>
      <c r="O1120">
        <f t="shared" si="50"/>
        <v>0</v>
      </c>
      <c r="P1120">
        <f t="shared" si="51"/>
        <v>1</v>
      </c>
    </row>
    <row r="1121" spans="12:16" x14ac:dyDescent="0.25">
      <c r="L1121" s="264">
        <f>Member!A1121</f>
        <v>0</v>
      </c>
      <c r="M1121">
        <f>SUMIF(Erfassung2!BD:BD,L1121,Erfassung2!BW:BW)</f>
        <v>0</v>
      </c>
      <c r="N1121">
        <f>SUMIF(Erfassung2!BD:BD,L1121,Erfassung2!BG:BG)</f>
        <v>0</v>
      </c>
      <c r="O1121">
        <f t="shared" si="50"/>
        <v>0</v>
      </c>
      <c r="P1121">
        <f t="shared" si="51"/>
        <v>1</v>
      </c>
    </row>
    <row r="1122" spans="12:16" x14ac:dyDescent="0.25">
      <c r="L1122" s="264">
        <f>Member!A1122</f>
        <v>0</v>
      </c>
      <c r="M1122">
        <f>SUMIF(Erfassung2!BD:BD,L1122,Erfassung2!BW:BW)</f>
        <v>0</v>
      </c>
      <c r="N1122">
        <f>SUMIF(Erfassung2!BD:BD,L1122,Erfassung2!BG:BG)</f>
        <v>0</v>
      </c>
      <c r="O1122">
        <f t="shared" si="50"/>
        <v>0</v>
      </c>
      <c r="P1122">
        <f t="shared" si="51"/>
        <v>1</v>
      </c>
    </row>
    <row r="1123" spans="12:16" x14ac:dyDescent="0.25">
      <c r="L1123" s="264">
        <f>Member!A1123</f>
        <v>0</v>
      </c>
      <c r="M1123">
        <f>SUMIF(Erfassung2!BD:BD,L1123,Erfassung2!BW:BW)</f>
        <v>0</v>
      </c>
      <c r="N1123">
        <f>SUMIF(Erfassung2!BD:BD,L1123,Erfassung2!BG:BG)</f>
        <v>0</v>
      </c>
      <c r="O1123">
        <f t="shared" si="50"/>
        <v>0</v>
      </c>
      <c r="P1123">
        <f t="shared" si="51"/>
        <v>1</v>
      </c>
    </row>
    <row r="1124" spans="12:16" x14ac:dyDescent="0.25">
      <c r="L1124" s="264">
        <f>Member!A1124</f>
        <v>0</v>
      </c>
      <c r="M1124">
        <f>SUMIF(Erfassung2!BD:BD,L1124,Erfassung2!BW:BW)</f>
        <v>0</v>
      </c>
      <c r="N1124">
        <f>SUMIF(Erfassung2!BD:BD,L1124,Erfassung2!BG:BG)</f>
        <v>0</v>
      </c>
      <c r="O1124">
        <f t="shared" si="50"/>
        <v>0</v>
      </c>
      <c r="P1124">
        <f t="shared" si="51"/>
        <v>1</v>
      </c>
    </row>
    <row r="1125" spans="12:16" x14ac:dyDescent="0.25">
      <c r="L1125" s="264">
        <f>Member!A1125</f>
        <v>0</v>
      </c>
      <c r="M1125">
        <f>SUMIF(Erfassung2!BD:BD,L1125,Erfassung2!BW:BW)</f>
        <v>0</v>
      </c>
      <c r="N1125">
        <f>SUMIF(Erfassung2!BD:BD,L1125,Erfassung2!BG:BG)</f>
        <v>0</v>
      </c>
      <c r="O1125">
        <f t="shared" si="50"/>
        <v>0</v>
      </c>
      <c r="P1125">
        <f t="shared" si="51"/>
        <v>1</v>
      </c>
    </row>
    <row r="1126" spans="12:16" x14ac:dyDescent="0.25">
      <c r="L1126" s="264">
        <f>Member!A1126</f>
        <v>0</v>
      </c>
      <c r="M1126">
        <f>SUMIF(Erfassung2!BD:BD,L1126,Erfassung2!BW:BW)</f>
        <v>0</v>
      </c>
      <c r="N1126">
        <f>SUMIF(Erfassung2!BD:BD,L1126,Erfassung2!BG:BG)</f>
        <v>0</v>
      </c>
      <c r="O1126">
        <f t="shared" si="50"/>
        <v>0</v>
      </c>
      <c r="P1126">
        <f t="shared" si="51"/>
        <v>1</v>
      </c>
    </row>
    <row r="1127" spans="12:16" x14ac:dyDescent="0.25">
      <c r="L1127" s="264">
        <f>Member!A1127</f>
        <v>0</v>
      </c>
      <c r="M1127">
        <f>SUMIF(Erfassung2!BD:BD,L1127,Erfassung2!BW:BW)</f>
        <v>0</v>
      </c>
      <c r="N1127">
        <f>SUMIF(Erfassung2!BD:BD,L1127,Erfassung2!BG:BG)</f>
        <v>0</v>
      </c>
      <c r="O1127">
        <f t="shared" si="50"/>
        <v>0</v>
      </c>
      <c r="P1127">
        <f t="shared" si="51"/>
        <v>1</v>
      </c>
    </row>
    <row r="1128" spans="12:16" x14ac:dyDescent="0.25">
      <c r="L1128" s="264">
        <f>Member!A1128</f>
        <v>0</v>
      </c>
      <c r="M1128">
        <f>SUMIF(Erfassung2!BD:BD,L1128,Erfassung2!BW:BW)</f>
        <v>0</v>
      </c>
      <c r="N1128">
        <f>SUMIF(Erfassung2!BD:BD,L1128,Erfassung2!BG:BG)</f>
        <v>0</v>
      </c>
      <c r="O1128">
        <f t="shared" si="50"/>
        <v>0</v>
      </c>
      <c r="P1128">
        <f t="shared" si="51"/>
        <v>1</v>
      </c>
    </row>
    <row r="1129" spans="12:16" x14ac:dyDescent="0.25">
      <c r="L1129" s="264">
        <f>Member!A1129</f>
        <v>0</v>
      </c>
      <c r="M1129">
        <f>SUMIF(Erfassung2!BD:BD,L1129,Erfassung2!BW:BW)</f>
        <v>0</v>
      </c>
      <c r="N1129">
        <f>SUMIF(Erfassung2!BD:BD,L1129,Erfassung2!BG:BG)</f>
        <v>0</v>
      </c>
      <c r="O1129">
        <f t="shared" si="50"/>
        <v>0</v>
      </c>
      <c r="P1129">
        <f t="shared" si="51"/>
        <v>1</v>
      </c>
    </row>
    <row r="1130" spans="12:16" x14ac:dyDescent="0.25">
      <c r="L1130" s="264">
        <f>Member!A1130</f>
        <v>0</v>
      </c>
      <c r="M1130">
        <f>SUMIF(Erfassung2!BD:BD,L1130,Erfassung2!BW:BW)</f>
        <v>0</v>
      </c>
      <c r="N1130">
        <f>SUMIF(Erfassung2!BD:BD,L1130,Erfassung2!BG:BG)</f>
        <v>0</v>
      </c>
      <c r="O1130">
        <f t="shared" si="50"/>
        <v>0</v>
      </c>
      <c r="P1130">
        <f t="shared" si="51"/>
        <v>1</v>
      </c>
    </row>
    <row r="1131" spans="12:16" x14ac:dyDescent="0.25">
      <c r="L1131" s="264">
        <f>Member!A1131</f>
        <v>0</v>
      </c>
      <c r="M1131">
        <f>SUMIF(Erfassung2!BD:BD,L1131,Erfassung2!BW:BW)</f>
        <v>0</v>
      </c>
      <c r="N1131">
        <f>SUMIF(Erfassung2!BD:BD,L1131,Erfassung2!BG:BG)</f>
        <v>0</v>
      </c>
      <c r="O1131">
        <f t="shared" si="50"/>
        <v>0</v>
      </c>
      <c r="P1131">
        <f t="shared" si="51"/>
        <v>1</v>
      </c>
    </row>
    <row r="1132" spans="12:16" x14ac:dyDescent="0.25">
      <c r="L1132" s="264">
        <f>Member!A1132</f>
        <v>0</v>
      </c>
      <c r="M1132">
        <f>SUMIF(Erfassung2!BD:BD,L1132,Erfassung2!BW:BW)</f>
        <v>0</v>
      </c>
      <c r="N1132">
        <f>SUMIF(Erfassung2!BD:BD,L1132,Erfassung2!BG:BG)</f>
        <v>0</v>
      </c>
      <c r="O1132">
        <f t="shared" si="50"/>
        <v>0</v>
      </c>
      <c r="P1132">
        <f t="shared" si="51"/>
        <v>1</v>
      </c>
    </row>
    <row r="1133" spans="12:16" x14ac:dyDescent="0.25">
      <c r="L1133" s="264">
        <f>Member!A1133</f>
        <v>0</v>
      </c>
      <c r="M1133">
        <f>SUMIF(Erfassung2!BD:BD,L1133,Erfassung2!BW:BW)</f>
        <v>0</v>
      </c>
      <c r="N1133">
        <f>SUMIF(Erfassung2!BD:BD,L1133,Erfassung2!BG:BG)</f>
        <v>0</v>
      </c>
      <c r="O1133">
        <f t="shared" si="50"/>
        <v>0</v>
      </c>
      <c r="P1133">
        <f t="shared" si="51"/>
        <v>1</v>
      </c>
    </row>
    <row r="1134" spans="12:16" x14ac:dyDescent="0.25">
      <c r="L1134" s="264">
        <f>Member!A1134</f>
        <v>0</v>
      </c>
      <c r="M1134">
        <f>SUMIF(Erfassung2!BD:BD,L1134,Erfassung2!BW:BW)</f>
        <v>0</v>
      </c>
      <c r="N1134">
        <f>SUMIF(Erfassung2!BD:BD,L1134,Erfassung2!BG:BG)</f>
        <v>0</v>
      </c>
      <c r="O1134">
        <f t="shared" si="50"/>
        <v>0</v>
      </c>
      <c r="P1134">
        <f t="shared" si="51"/>
        <v>1</v>
      </c>
    </row>
    <row r="1135" spans="12:16" x14ac:dyDescent="0.25">
      <c r="L1135" s="264">
        <f>Member!A1135</f>
        <v>0</v>
      </c>
      <c r="M1135">
        <f>SUMIF(Erfassung2!BD:BD,L1135,Erfassung2!BW:BW)</f>
        <v>0</v>
      </c>
      <c r="N1135">
        <f>SUMIF(Erfassung2!BD:BD,L1135,Erfassung2!BG:BG)</f>
        <v>0</v>
      </c>
      <c r="O1135">
        <f t="shared" si="50"/>
        <v>0</v>
      </c>
      <c r="P1135">
        <f t="shared" si="51"/>
        <v>1</v>
      </c>
    </row>
    <row r="1136" spans="12:16" x14ac:dyDescent="0.25">
      <c r="L1136" s="264">
        <f>Member!A1136</f>
        <v>0</v>
      </c>
      <c r="M1136">
        <f>SUMIF(Erfassung2!BD:BD,L1136,Erfassung2!BW:BW)</f>
        <v>0</v>
      </c>
      <c r="N1136">
        <f>SUMIF(Erfassung2!BD:BD,L1136,Erfassung2!BG:BG)</f>
        <v>0</v>
      </c>
      <c r="O1136">
        <f t="shared" si="50"/>
        <v>0</v>
      </c>
      <c r="P1136">
        <f t="shared" si="51"/>
        <v>1</v>
      </c>
    </row>
    <row r="1137" spans="12:16" x14ac:dyDescent="0.25">
      <c r="L1137" s="264">
        <f>Member!A1137</f>
        <v>0</v>
      </c>
      <c r="M1137">
        <f>SUMIF(Erfassung2!BD:BD,L1137,Erfassung2!BW:BW)</f>
        <v>0</v>
      </c>
      <c r="N1137">
        <f>SUMIF(Erfassung2!BD:BD,L1137,Erfassung2!BG:BG)</f>
        <v>0</v>
      </c>
      <c r="O1137">
        <f t="shared" si="50"/>
        <v>0</v>
      </c>
      <c r="P1137">
        <f t="shared" si="51"/>
        <v>1</v>
      </c>
    </row>
    <row r="1138" spans="12:16" x14ac:dyDescent="0.25">
      <c r="L1138" s="264">
        <f>Member!A1138</f>
        <v>0</v>
      </c>
      <c r="M1138">
        <f>SUMIF(Erfassung2!BD:BD,L1138,Erfassung2!BW:BW)</f>
        <v>0</v>
      </c>
      <c r="N1138">
        <f>SUMIF(Erfassung2!BD:BD,L1138,Erfassung2!BG:BG)</f>
        <v>0</v>
      </c>
      <c r="O1138">
        <f t="shared" si="50"/>
        <v>0</v>
      </c>
      <c r="P1138">
        <f t="shared" si="51"/>
        <v>1</v>
      </c>
    </row>
    <row r="1139" spans="12:16" x14ac:dyDescent="0.25">
      <c r="L1139" s="264">
        <f>Member!A1139</f>
        <v>0</v>
      </c>
      <c r="M1139">
        <f>SUMIF(Erfassung2!BD:BD,L1139,Erfassung2!BW:BW)</f>
        <v>0</v>
      </c>
      <c r="N1139">
        <f>SUMIF(Erfassung2!BD:BD,L1139,Erfassung2!BG:BG)</f>
        <v>0</v>
      </c>
      <c r="O1139">
        <f t="shared" si="50"/>
        <v>0</v>
      </c>
      <c r="P1139">
        <f t="shared" si="51"/>
        <v>1</v>
      </c>
    </row>
    <row r="1140" spans="12:16" x14ac:dyDescent="0.25">
      <c r="L1140" s="264">
        <f>Member!A1140</f>
        <v>0</v>
      </c>
      <c r="M1140">
        <f>SUMIF(Erfassung2!BD:BD,L1140,Erfassung2!BW:BW)</f>
        <v>0</v>
      </c>
      <c r="N1140">
        <f>SUMIF(Erfassung2!BD:BD,L1140,Erfassung2!BG:BG)</f>
        <v>0</v>
      </c>
      <c r="O1140">
        <f t="shared" si="50"/>
        <v>0</v>
      </c>
      <c r="P1140">
        <f t="shared" si="51"/>
        <v>1</v>
      </c>
    </row>
    <row r="1141" spans="12:16" x14ac:dyDescent="0.25">
      <c r="L1141" s="264">
        <f>Member!A1141</f>
        <v>0</v>
      </c>
      <c r="M1141">
        <f>SUMIF(Erfassung2!BD:BD,L1141,Erfassung2!BW:BW)</f>
        <v>0</v>
      </c>
      <c r="N1141">
        <f>SUMIF(Erfassung2!BD:BD,L1141,Erfassung2!BG:BG)</f>
        <v>0</v>
      </c>
      <c r="O1141">
        <f t="shared" si="50"/>
        <v>0</v>
      </c>
      <c r="P1141">
        <f t="shared" si="51"/>
        <v>1</v>
      </c>
    </row>
    <row r="1142" spans="12:16" x14ac:dyDescent="0.25">
      <c r="L1142" s="264">
        <f>Member!A1142</f>
        <v>0</v>
      </c>
      <c r="M1142">
        <f>SUMIF(Erfassung2!BD:BD,L1142,Erfassung2!BW:BW)</f>
        <v>0</v>
      </c>
      <c r="N1142">
        <f>SUMIF(Erfassung2!BD:BD,L1142,Erfassung2!BG:BG)</f>
        <v>0</v>
      </c>
      <c r="O1142">
        <f t="shared" si="50"/>
        <v>0</v>
      </c>
      <c r="P1142">
        <f t="shared" si="51"/>
        <v>1</v>
      </c>
    </row>
    <row r="1143" spans="12:16" x14ac:dyDescent="0.25">
      <c r="L1143" s="264">
        <f>Member!A1143</f>
        <v>0</v>
      </c>
      <c r="M1143">
        <f>SUMIF(Erfassung2!BD:BD,L1143,Erfassung2!BW:BW)</f>
        <v>0</v>
      </c>
      <c r="N1143">
        <f>SUMIF(Erfassung2!BD:BD,L1143,Erfassung2!BG:BG)</f>
        <v>0</v>
      </c>
      <c r="O1143">
        <f t="shared" si="50"/>
        <v>0</v>
      </c>
      <c r="P1143">
        <f t="shared" si="51"/>
        <v>1</v>
      </c>
    </row>
    <row r="1144" spans="12:16" x14ac:dyDescent="0.25">
      <c r="L1144" s="264">
        <f>Member!A1144</f>
        <v>0</v>
      </c>
      <c r="M1144">
        <f>SUMIF(Erfassung2!BD:BD,L1144,Erfassung2!BW:BW)</f>
        <v>0</v>
      </c>
      <c r="N1144">
        <f>SUMIF(Erfassung2!BD:BD,L1144,Erfassung2!BG:BG)</f>
        <v>0</v>
      </c>
      <c r="O1144">
        <f t="shared" si="50"/>
        <v>0</v>
      </c>
      <c r="P1144">
        <f t="shared" si="51"/>
        <v>1</v>
      </c>
    </row>
    <row r="1145" spans="12:16" x14ac:dyDescent="0.25">
      <c r="L1145" s="264">
        <f>Member!A1145</f>
        <v>0</v>
      </c>
      <c r="M1145">
        <f>SUMIF(Erfassung2!BD:BD,L1145,Erfassung2!BW:BW)</f>
        <v>0</v>
      </c>
      <c r="N1145">
        <f>SUMIF(Erfassung2!BD:BD,L1145,Erfassung2!BG:BG)</f>
        <v>0</v>
      </c>
      <c r="O1145">
        <f t="shared" si="50"/>
        <v>0</v>
      </c>
      <c r="P1145">
        <f t="shared" si="51"/>
        <v>1</v>
      </c>
    </row>
    <row r="1146" spans="12:16" x14ac:dyDescent="0.25">
      <c r="L1146" s="264">
        <f>Member!A1146</f>
        <v>0</v>
      </c>
      <c r="M1146">
        <f>SUMIF(Erfassung2!BD:BD,L1146,Erfassung2!BW:BW)</f>
        <v>0</v>
      </c>
      <c r="N1146">
        <f>SUMIF(Erfassung2!BD:BD,L1146,Erfassung2!BG:BG)</f>
        <v>0</v>
      </c>
      <c r="O1146">
        <f t="shared" si="50"/>
        <v>0</v>
      </c>
      <c r="P1146">
        <f t="shared" si="51"/>
        <v>1</v>
      </c>
    </row>
    <row r="1147" spans="12:16" x14ac:dyDescent="0.25">
      <c r="L1147" s="264">
        <f>Member!A1147</f>
        <v>0</v>
      </c>
      <c r="M1147">
        <f>SUMIF(Erfassung2!BD:BD,L1147,Erfassung2!BW:BW)</f>
        <v>0</v>
      </c>
      <c r="N1147">
        <f>SUMIF(Erfassung2!BD:BD,L1147,Erfassung2!BG:BG)</f>
        <v>0</v>
      </c>
      <c r="O1147">
        <f t="shared" si="50"/>
        <v>0</v>
      </c>
      <c r="P1147">
        <f t="shared" si="51"/>
        <v>1</v>
      </c>
    </row>
    <row r="1148" spans="12:16" x14ac:dyDescent="0.25">
      <c r="L1148" s="264">
        <f>Member!A1148</f>
        <v>0</v>
      </c>
      <c r="M1148">
        <f>SUMIF(Erfassung2!BD:BD,L1148,Erfassung2!BW:BW)</f>
        <v>0</v>
      </c>
      <c r="N1148">
        <f>SUMIF(Erfassung2!BD:BD,L1148,Erfassung2!BG:BG)</f>
        <v>0</v>
      </c>
      <c r="O1148">
        <f t="shared" si="50"/>
        <v>0</v>
      </c>
      <c r="P1148">
        <f t="shared" si="51"/>
        <v>1</v>
      </c>
    </row>
    <row r="1149" spans="12:16" x14ac:dyDescent="0.25">
      <c r="L1149" s="264">
        <f>Member!A1149</f>
        <v>0</v>
      </c>
      <c r="M1149">
        <f>SUMIF(Erfassung2!BD:BD,L1149,Erfassung2!BW:BW)</f>
        <v>0</v>
      </c>
      <c r="N1149">
        <f>SUMIF(Erfassung2!BD:BD,L1149,Erfassung2!BG:BG)</f>
        <v>0</v>
      </c>
      <c r="O1149">
        <f t="shared" si="50"/>
        <v>0</v>
      </c>
      <c r="P1149">
        <f t="shared" si="51"/>
        <v>1</v>
      </c>
    </row>
    <row r="1150" spans="12:16" x14ac:dyDescent="0.25">
      <c r="L1150" s="264">
        <f>Member!A1150</f>
        <v>0</v>
      </c>
      <c r="M1150">
        <f>SUMIF(Erfassung2!BD:BD,L1150,Erfassung2!BW:BW)</f>
        <v>0</v>
      </c>
      <c r="N1150">
        <f>SUMIF(Erfassung2!BD:BD,L1150,Erfassung2!BG:BG)</f>
        <v>0</v>
      </c>
      <c r="O1150">
        <f t="shared" si="50"/>
        <v>0</v>
      </c>
      <c r="P1150">
        <f t="shared" si="51"/>
        <v>1</v>
      </c>
    </row>
    <row r="1151" spans="12:16" x14ac:dyDescent="0.25">
      <c r="L1151" s="264">
        <f>Member!A1151</f>
        <v>0</v>
      </c>
      <c r="M1151">
        <f>SUMIF(Erfassung2!BD:BD,L1151,Erfassung2!BW:BW)</f>
        <v>0</v>
      </c>
      <c r="N1151">
        <f>SUMIF(Erfassung2!BD:BD,L1151,Erfassung2!BG:BG)</f>
        <v>0</v>
      </c>
      <c r="O1151">
        <f t="shared" si="50"/>
        <v>0</v>
      </c>
      <c r="P1151">
        <f t="shared" si="51"/>
        <v>1</v>
      </c>
    </row>
    <row r="1152" spans="12:16" x14ac:dyDescent="0.25">
      <c r="L1152" s="264">
        <f>Member!A1152</f>
        <v>0</v>
      </c>
      <c r="M1152">
        <f>SUMIF(Erfassung2!BD:BD,L1152,Erfassung2!BW:BW)</f>
        <v>0</v>
      </c>
      <c r="N1152">
        <f>SUMIF(Erfassung2!BD:BD,L1152,Erfassung2!BG:BG)</f>
        <v>0</v>
      </c>
      <c r="O1152">
        <f t="shared" si="50"/>
        <v>0</v>
      </c>
      <c r="P1152">
        <f t="shared" si="51"/>
        <v>1</v>
      </c>
    </row>
    <row r="1153" spans="12:16" x14ac:dyDescent="0.25">
      <c r="L1153" s="264">
        <f>Member!A1153</f>
        <v>0</v>
      </c>
      <c r="M1153">
        <f>SUMIF(Erfassung2!BD:BD,L1153,Erfassung2!BW:BW)</f>
        <v>0</v>
      </c>
      <c r="N1153">
        <f>SUMIF(Erfassung2!BD:BD,L1153,Erfassung2!BG:BG)</f>
        <v>0</v>
      </c>
      <c r="O1153">
        <f t="shared" si="50"/>
        <v>0</v>
      </c>
      <c r="P1153">
        <f t="shared" si="51"/>
        <v>1</v>
      </c>
    </row>
    <row r="1154" spans="12:16" x14ac:dyDescent="0.25">
      <c r="L1154" s="264">
        <f>Member!A1154</f>
        <v>0</v>
      </c>
      <c r="M1154">
        <f>SUMIF(Erfassung2!BD:BD,L1154,Erfassung2!BW:BW)</f>
        <v>0</v>
      </c>
      <c r="N1154">
        <f>SUMIF(Erfassung2!BD:BD,L1154,Erfassung2!BG:BG)</f>
        <v>0</v>
      </c>
      <c r="O1154">
        <f t="shared" si="50"/>
        <v>0</v>
      </c>
      <c r="P1154">
        <f t="shared" si="51"/>
        <v>1</v>
      </c>
    </row>
    <row r="1155" spans="12:16" x14ac:dyDescent="0.25">
      <c r="L1155" s="264">
        <f>Member!A1155</f>
        <v>0</v>
      </c>
      <c r="M1155">
        <f>SUMIF(Erfassung2!BD:BD,L1155,Erfassung2!BW:BW)</f>
        <v>0</v>
      </c>
      <c r="N1155">
        <f>SUMIF(Erfassung2!BD:BD,L1155,Erfassung2!BG:BG)</f>
        <v>0</v>
      </c>
      <c r="O1155">
        <f t="shared" ref="O1155:O1218" si="52">IF(N1155=0,0,M1155/N1155-ROW()/1000000000)</f>
        <v>0</v>
      </c>
      <c r="P1155">
        <f t="shared" ref="P1155:P1218" si="53">RANK(O1155,O:O)</f>
        <v>1</v>
      </c>
    </row>
    <row r="1156" spans="12:16" x14ac:dyDescent="0.25">
      <c r="L1156" s="264">
        <f>Member!A1156</f>
        <v>0</v>
      </c>
      <c r="M1156">
        <f>SUMIF(Erfassung2!BD:BD,L1156,Erfassung2!BW:BW)</f>
        <v>0</v>
      </c>
      <c r="N1156">
        <f>SUMIF(Erfassung2!BD:BD,L1156,Erfassung2!BG:BG)</f>
        <v>0</v>
      </c>
      <c r="O1156">
        <f t="shared" si="52"/>
        <v>0</v>
      </c>
      <c r="P1156">
        <f t="shared" si="53"/>
        <v>1</v>
      </c>
    </row>
    <row r="1157" spans="12:16" x14ac:dyDescent="0.25">
      <c r="L1157" s="264">
        <f>Member!A1157</f>
        <v>0</v>
      </c>
      <c r="M1157">
        <f>SUMIF(Erfassung2!BD:BD,L1157,Erfassung2!BW:BW)</f>
        <v>0</v>
      </c>
      <c r="N1157">
        <f>SUMIF(Erfassung2!BD:BD,L1157,Erfassung2!BG:BG)</f>
        <v>0</v>
      </c>
      <c r="O1157">
        <f t="shared" si="52"/>
        <v>0</v>
      </c>
      <c r="P1157">
        <f t="shared" si="53"/>
        <v>1</v>
      </c>
    </row>
    <row r="1158" spans="12:16" x14ac:dyDescent="0.25">
      <c r="L1158" s="264">
        <f>Member!A1158</f>
        <v>0</v>
      </c>
      <c r="M1158">
        <f>SUMIF(Erfassung2!BD:BD,L1158,Erfassung2!BW:BW)</f>
        <v>0</v>
      </c>
      <c r="N1158">
        <f>SUMIF(Erfassung2!BD:BD,L1158,Erfassung2!BG:BG)</f>
        <v>0</v>
      </c>
      <c r="O1158">
        <f t="shared" si="52"/>
        <v>0</v>
      </c>
      <c r="P1158">
        <f t="shared" si="53"/>
        <v>1</v>
      </c>
    </row>
    <row r="1159" spans="12:16" x14ac:dyDescent="0.25">
      <c r="L1159" s="264">
        <f>Member!A1159</f>
        <v>0</v>
      </c>
      <c r="M1159">
        <f>SUMIF(Erfassung2!BD:BD,L1159,Erfassung2!BW:BW)</f>
        <v>0</v>
      </c>
      <c r="N1159">
        <f>SUMIF(Erfassung2!BD:BD,L1159,Erfassung2!BG:BG)</f>
        <v>0</v>
      </c>
      <c r="O1159">
        <f t="shared" si="52"/>
        <v>0</v>
      </c>
      <c r="P1159">
        <f t="shared" si="53"/>
        <v>1</v>
      </c>
    </row>
    <row r="1160" spans="12:16" x14ac:dyDescent="0.25">
      <c r="L1160" s="264">
        <f>Member!A1160</f>
        <v>0</v>
      </c>
      <c r="M1160">
        <f>SUMIF(Erfassung2!BD:BD,L1160,Erfassung2!BW:BW)</f>
        <v>0</v>
      </c>
      <c r="N1160">
        <f>SUMIF(Erfassung2!BD:BD,L1160,Erfassung2!BG:BG)</f>
        <v>0</v>
      </c>
      <c r="O1160">
        <f t="shared" si="52"/>
        <v>0</v>
      </c>
      <c r="P1160">
        <f t="shared" si="53"/>
        <v>1</v>
      </c>
    </row>
    <row r="1161" spans="12:16" x14ac:dyDescent="0.25">
      <c r="L1161" s="264">
        <f>Member!A1161</f>
        <v>0</v>
      </c>
      <c r="M1161">
        <f>SUMIF(Erfassung2!BD:BD,L1161,Erfassung2!BW:BW)</f>
        <v>0</v>
      </c>
      <c r="N1161">
        <f>SUMIF(Erfassung2!BD:BD,L1161,Erfassung2!BG:BG)</f>
        <v>0</v>
      </c>
      <c r="O1161">
        <f t="shared" si="52"/>
        <v>0</v>
      </c>
      <c r="P1161">
        <f t="shared" si="53"/>
        <v>1</v>
      </c>
    </row>
    <row r="1162" spans="12:16" x14ac:dyDescent="0.25">
      <c r="L1162" s="264">
        <f>Member!A1162</f>
        <v>0</v>
      </c>
      <c r="M1162">
        <f>SUMIF(Erfassung2!BD:BD,L1162,Erfassung2!BW:BW)</f>
        <v>0</v>
      </c>
      <c r="N1162">
        <f>SUMIF(Erfassung2!BD:BD,L1162,Erfassung2!BG:BG)</f>
        <v>0</v>
      </c>
      <c r="O1162">
        <f t="shared" si="52"/>
        <v>0</v>
      </c>
      <c r="P1162">
        <f t="shared" si="53"/>
        <v>1</v>
      </c>
    </row>
    <row r="1163" spans="12:16" x14ac:dyDescent="0.25">
      <c r="L1163" s="264">
        <f>Member!A1163</f>
        <v>0</v>
      </c>
      <c r="M1163">
        <f>SUMIF(Erfassung2!BD:BD,L1163,Erfassung2!BW:BW)</f>
        <v>0</v>
      </c>
      <c r="N1163">
        <f>SUMIF(Erfassung2!BD:BD,L1163,Erfassung2!BG:BG)</f>
        <v>0</v>
      </c>
      <c r="O1163">
        <f t="shared" si="52"/>
        <v>0</v>
      </c>
      <c r="P1163">
        <f t="shared" si="53"/>
        <v>1</v>
      </c>
    </row>
    <row r="1164" spans="12:16" x14ac:dyDescent="0.25">
      <c r="L1164" s="264">
        <f>Member!A1164</f>
        <v>0</v>
      </c>
      <c r="M1164">
        <f>SUMIF(Erfassung2!BD:BD,L1164,Erfassung2!BW:BW)</f>
        <v>0</v>
      </c>
      <c r="N1164">
        <f>SUMIF(Erfassung2!BD:BD,L1164,Erfassung2!BG:BG)</f>
        <v>0</v>
      </c>
      <c r="O1164">
        <f t="shared" si="52"/>
        <v>0</v>
      </c>
      <c r="P1164">
        <f t="shared" si="53"/>
        <v>1</v>
      </c>
    </row>
    <row r="1165" spans="12:16" x14ac:dyDescent="0.25">
      <c r="L1165" s="264">
        <f>Member!A1165</f>
        <v>0</v>
      </c>
      <c r="M1165">
        <f>SUMIF(Erfassung2!BD:BD,L1165,Erfassung2!BW:BW)</f>
        <v>0</v>
      </c>
      <c r="N1165">
        <f>SUMIF(Erfassung2!BD:BD,L1165,Erfassung2!BG:BG)</f>
        <v>0</v>
      </c>
      <c r="O1165">
        <f t="shared" si="52"/>
        <v>0</v>
      </c>
      <c r="P1165">
        <f t="shared" si="53"/>
        <v>1</v>
      </c>
    </row>
    <row r="1166" spans="12:16" x14ac:dyDescent="0.25">
      <c r="L1166" s="264">
        <f>Member!A1166</f>
        <v>0</v>
      </c>
      <c r="M1166">
        <f>SUMIF(Erfassung2!BD:BD,L1166,Erfassung2!BW:BW)</f>
        <v>0</v>
      </c>
      <c r="N1166">
        <f>SUMIF(Erfassung2!BD:BD,L1166,Erfassung2!BG:BG)</f>
        <v>0</v>
      </c>
      <c r="O1166">
        <f t="shared" si="52"/>
        <v>0</v>
      </c>
      <c r="P1166">
        <f t="shared" si="53"/>
        <v>1</v>
      </c>
    </row>
    <row r="1167" spans="12:16" x14ac:dyDescent="0.25">
      <c r="L1167" s="264">
        <f>Member!A1167</f>
        <v>0</v>
      </c>
      <c r="M1167">
        <f>SUMIF(Erfassung2!BD:BD,L1167,Erfassung2!BW:BW)</f>
        <v>0</v>
      </c>
      <c r="N1167">
        <f>SUMIF(Erfassung2!BD:BD,L1167,Erfassung2!BG:BG)</f>
        <v>0</v>
      </c>
      <c r="O1167">
        <f t="shared" si="52"/>
        <v>0</v>
      </c>
      <c r="P1167">
        <f t="shared" si="53"/>
        <v>1</v>
      </c>
    </row>
    <row r="1168" spans="12:16" x14ac:dyDescent="0.25">
      <c r="L1168" s="264">
        <f>Member!A1168</f>
        <v>0</v>
      </c>
      <c r="M1168">
        <f>SUMIF(Erfassung2!BD:BD,L1168,Erfassung2!BW:BW)</f>
        <v>0</v>
      </c>
      <c r="N1168">
        <f>SUMIF(Erfassung2!BD:BD,L1168,Erfassung2!BG:BG)</f>
        <v>0</v>
      </c>
      <c r="O1168">
        <f t="shared" si="52"/>
        <v>0</v>
      </c>
      <c r="P1168">
        <f t="shared" si="53"/>
        <v>1</v>
      </c>
    </row>
    <row r="1169" spans="12:16" x14ac:dyDescent="0.25">
      <c r="L1169" s="264">
        <f>Member!A1169</f>
        <v>0</v>
      </c>
      <c r="M1169">
        <f>SUMIF(Erfassung2!BD:BD,L1169,Erfassung2!BW:BW)</f>
        <v>0</v>
      </c>
      <c r="N1169">
        <f>SUMIF(Erfassung2!BD:BD,L1169,Erfassung2!BG:BG)</f>
        <v>0</v>
      </c>
      <c r="O1169">
        <f t="shared" si="52"/>
        <v>0</v>
      </c>
      <c r="P1169">
        <f t="shared" si="53"/>
        <v>1</v>
      </c>
    </row>
    <row r="1170" spans="12:16" x14ac:dyDescent="0.25">
      <c r="L1170" s="264">
        <f>Member!A1170</f>
        <v>0</v>
      </c>
      <c r="M1170">
        <f>SUMIF(Erfassung2!BD:BD,L1170,Erfassung2!BW:BW)</f>
        <v>0</v>
      </c>
      <c r="N1170">
        <f>SUMIF(Erfassung2!BD:BD,L1170,Erfassung2!BG:BG)</f>
        <v>0</v>
      </c>
      <c r="O1170">
        <f t="shared" si="52"/>
        <v>0</v>
      </c>
      <c r="P1170">
        <f t="shared" si="53"/>
        <v>1</v>
      </c>
    </row>
    <row r="1171" spans="12:16" x14ac:dyDescent="0.25">
      <c r="L1171" s="264">
        <f>Member!A1171</f>
        <v>0</v>
      </c>
      <c r="M1171">
        <f>SUMIF(Erfassung2!BD:BD,L1171,Erfassung2!BW:BW)</f>
        <v>0</v>
      </c>
      <c r="N1171">
        <f>SUMIF(Erfassung2!BD:BD,L1171,Erfassung2!BG:BG)</f>
        <v>0</v>
      </c>
      <c r="O1171">
        <f t="shared" si="52"/>
        <v>0</v>
      </c>
      <c r="P1171">
        <f t="shared" si="53"/>
        <v>1</v>
      </c>
    </row>
    <row r="1172" spans="12:16" x14ac:dyDescent="0.25">
      <c r="L1172" s="264">
        <f>Member!A1172</f>
        <v>0</v>
      </c>
      <c r="M1172">
        <f>SUMIF(Erfassung2!BD:BD,L1172,Erfassung2!BW:BW)</f>
        <v>0</v>
      </c>
      <c r="N1172">
        <f>SUMIF(Erfassung2!BD:BD,L1172,Erfassung2!BG:BG)</f>
        <v>0</v>
      </c>
      <c r="O1172">
        <f t="shared" si="52"/>
        <v>0</v>
      </c>
      <c r="P1172">
        <f t="shared" si="53"/>
        <v>1</v>
      </c>
    </row>
    <row r="1173" spans="12:16" x14ac:dyDescent="0.25">
      <c r="L1173" s="264">
        <f>Member!A1173</f>
        <v>0</v>
      </c>
      <c r="M1173">
        <f>SUMIF(Erfassung2!BD:BD,L1173,Erfassung2!BW:BW)</f>
        <v>0</v>
      </c>
      <c r="N1173">
        <f>SUMIF(Erfassung2!BD:BD,L1173,Erfassung2!BG:BG)</f>
        <v>0</v>
      </c>
      <c r="O1173">
        <f t="shared" si="52"/>
        <v>0</v>
      </c>
      <c r="P1173">
        <f t="shared" si="53"/>
        <v>1</v>
      </c>
    </row>
    <row r="1174" spans="12:16" x14ac:dyDescent="0.25">
      <c r="L1174" s="264">
        <f>Member!A1174</f>
        <v>0</v>
      </c>
      <c r="M1174">
        <f>SUMIF(Erfassung2!BD:BD,L1174,Erfassung2!BW:BW)</f>
        <v>0</v>
      </c>
      <c r="N1174">
        <f>SUMIF(Erfassung2!BD:BD,L1174,Erfassung2!BG:BG)</f>
        <v>0</v>
      </c>
      <c r="O1174">
        <f t="shared" si="52"/>
        <v>0</v>
      </c>
      <c r="P1174">
        <f t="shared" si="53"/>
        <v>1</v>
      </c>
    </row>
    <row r="1175" spans="12:16" x14ac:dyDescent="0.25">
      <c r="L1175" s="264">
        <f>Member!A1175</f>
        <v>0</v>
      </c>
      <c r="M1175">
        <f>SUMIF(Erfassung2!BD:BD,L1175,Erfassung2!BW:BW)</f>
        <v>0</v>
      </c>
      <c r="N1175">
        <f>SUMIF(Erfassung2!BD:BD,L1175,Erfassung2!BG:BG)</f>
        <v>0</v>
      </c>
      <c r="O1175">
        <f t="shared" si="52"/>
        <v>0</v>
      </c>
      <c r="P1175">
        <f t="shared" si="53"/>
        <v>1</v>
      </c>
    </row>
    <row r="1176" spans="12:16" x14ac:dyDescent="0.25">
      <c r="L1176" s="264">
        <f>Member!A1176</f>
        <v>0</v>
      </c>
      <c r="M1176">
        <f>SUMIF(Erfassung2!BD:BD,L1176,Erfassung2!BW:BW)</f>
        <v>0</v>
      </c>
      <c r="N1176">
        <f>SUMIF(Erfassung2!BD:BD,L1176,Erfassung2!BG:BG)</f>
        <v>0</v>
      </c>
      <c r="O1176">
        <f t="shared" si="52"/>
        <v>0</v>
      </c>
      <c r="P1176">
        <f t="shared" si="53"/>
        <v>1</v>
      </c>
    </row>
    <row r="1177" spans="12:16" x14ac:dyDescent="0.25">
      <c r="L1177" s="264">
        <f>Member!A1177</f>
        <v>0</v>
      </c>
      <c r="M1177">
        <f>SUMIF(Erfassung2!BD:BD,L1177,Erfassung2!BW:BW)</f>
        <v>0</v>
      </c>
      <c r="N1177">
        <f>SUMIF(Erfassung2!BD:BD,L1177,Erfassung2!BG:BG)</f>
        <v>0</v>
      </c>
      <c r="O1177">
        <f t="shared" si="52"/>
        <v>0</v>
      </c>
      <c r="P1177">
        <f t="shared" si="53"/>
        <v>1</v>
      </c>
    </row>
    <row r="1178" spans="12:16" x14ac:dyDescent="0.25">
      <c r="L1178" s="264">
        <f>Member!A1178</f>
        <v>0</v>
      </c>
      <c r="M1178">
        <f>SUMIF(Erfassung2!BD:BD,L1178,Erfassung2!BW:BW)</f>
        <v>0</v>
      </c>
      <c r="N1178">
        <f>SUMIF(Erfassung2!BD:BD,L1178,Erfassung2!BG:BG)</f>
        <v>0</v>
      </c>
      <c r="O1178">
        <f t="shared" si="52"/>
        <v>0</v>
      </c>
      <c r="P1178">
        <f t="shared" si="53"/>
        <v>1</v>
      </c>
    </row>
    <row r="1179" spans="12:16" x14ac:dyDescent="0.25">
      <c r="L1179" s="264">
        <f>Member!A1179</f>
        <v>0</v>
      </c>
      <c r="M1179">
        <f>SUMIF(Erfassung2!BD:BD,L1179,Erfassung2!BW:BW)</f>
        <v>0</v>
      </c>
      <c r="N1179">
        <f>SUMIF(Erfassung2!BD:BD,L1179,Erfassung2!BG:BG)</f>
        <v>0</v>
      </c>
      <c r="O1179">
        <f t="shared" si="52"/>
        <v>0</v>
      </c>
      <c r="P1179">
        <f t="shared" si="53"/>
        <v>1</v>
      </c>
    </row>
    <row r="1180" spans="12:16" x14ac:dyDescent="0.25">
      <c r="L1180" s="264">
        <f>Member!A1180</f>
        <v>0</v>
      </c>
      <c r="M1180">
        <f>SUMIF(Erfassung2!BD:BD,L1180,Erfassung2!BW:BW)</f>
        <v>0</v>
      </c>
      <c r="N1180">
        <f>SUMIF(Erfassung2!BD:BD,L1180,Erfassung2!BG:BG)</f>
        <v>0</v>
      </c>
      <c r="O1180">
        <f t="shared" si="52"/>
        <v>0</v>
      </c>
      <c r="P1180">
        <f t="shared" si="53"/>
        <v>1</v>
      </c>
    </row>
    <row r="1181" spans="12:16" x14ac:dyDescent="0.25">
      <c r="L1181" s="264">
        <f>Member!A1181</f>
        <v>0</v>
      </c>
      <c r="M1181">
        <f>SUMIF(Erfassung2!BD:BD,L1181,Erfassung2!BW:BW)</f>
        <v>0</v>
      </c>
      <c r="N1181">
        <f>SUMIF(Erfassung2!BD:BD,L1181,Erfassung2!BG:BG)</f>
        <v>0</v>
      </c>
      <c r="O1181">
        <f t="shared" si="52"/>
        <v>0</v>
      </c>
      <c r="P1181">
        <f t="shared" si="53"/>
        <v>1</v>
      </c>
    </row>
    <row r="1182" spans="12:16" x14ac:dyDescent="0.25">
      <c r="L1182" s="264">
        <f>Member!A1182</f>
        <v>0</v>
      </c>
      <c r="M1182">
        <f>SUMIF(Erfassung2!BD:BD,L1182,Erfassung2!BW:BW)</f>
        <v>0</v>
      </c>
      <c r="N1182">
        <f>SUMIF(Erfassung2!BD:BD,L1182,Erfassung2!BG:BG)</f>
        <v>0</v>
      </c>
      <c r="O1182">
        <f t="shared" si="52"/>
        <v>0</v>
      </c>
      <c r="P1182">
        <f t="shared" si="53"/>
        <v>1</v>
      </c>
    </row>
    <row r="1183" spans="12:16" x14ac:dyDescent="0.25">
      <c r="L1183" s="264">
        <f>Member!A1183</f>
        <v>0</v>
      </c>
      <c r="M1183">
        <f>SUMIF(Erfassung2!BD:BD,L1183,Erfassung2!BW:BW)</f>
        <v>0</v>
      </c>
      <c r="N1183">
        <f>SUMIF(Erfassung2!BD:BD,L1183,Erfassung2!BG:BG)</f>
        <v>0</v>
      </c>
      <c r="O1183">
        <f t="shared" si="52"/>
        <v>0</v>
      </c>
      <c r="P1183">
        <f t="shared" si="53"/>
        <v>1</v>
      </c>
    </row>
    <row r="1184" spans="12:16" x14ac:dyDescent="0.25">
      <c r="L1184" s="264">
        <f>Member!A1184</f>
        <v>0</v>
      </c>
      <c r="M1184">
        <f>SUMIF(Erfassung2!BD:BD,L1184,Erfassung2!BW:BW)</f>
        <v>0</v>
      </c>
      <c r="N1184">
        <f>SUMIF(Erfassung2!BD:BD,L1184,Erfassung2!BG:BG)</f>
        <v>0</v>
      </c>
      <c r="O1184">
        <f t="shared" si="52"/>
        <v>0</v>
      </c>
      <c r="P1184">
        <f t="shared" si="53"/>
        <v>1</v>
      </c>
    </row>
    <row r="1185" spans="12:16" x14ac:dyDescent="0.25">
      <c r="L1185" s="264">
        <f>Member!A1185</f>
        <v>0</v>
      </c>
      <c r="M1185">
        <f>SUMIF(Erfassung2!BD:BD,L1185,Erfassung2!BW:BW)</f>
        <v>0</v>
      </c>
      <c r="N1185">
        <f>SUMIF(Erfassung2!BD:BD,L1185,Erfassung2!BG:BG)</f>
        <v>0</v>
      </c>
      <c r="O1185">
        <f t="shared" si="52"/>
        <v>0</v>
      </c>
      <c r="P1185">
        <f t="shared" si="53"/>
        <v>1</v>
      </c>
    </row>
    <row r="1186" spans="12:16" x14ac:dyDescent="0.25">
      <c r="L1186" s="264">
        <f>Member!A1186</f>
        <v>0</v>
      </c>
      <c r="M1186">
        <f>SUMIF(Erfassung2!BD:BD,L1186,Erfassung2!BW:BW)</f>
        <v>0</v>
      </c>
      <c r="N1186">
        <f>SUMIF(Erfassung2!BD:BD,L1186,Erfassung2!BG:BG)</f>
        <v>0</v>
      </c>
      <c r="O1186">
        <f t="shared" si="52"/>
        <v>0</v>
      </c>
      <c r="P1186">
        <f t="shared" si="53"/>
        <v>1</v>
      </c>
    </row>
    <row r="1187" spans="12:16" x14ac:dyDescent="0.25">
      <c r="L1187" s="264">
        <f>Member!A1187</f>
        <v>0</v>
      </c>
      <c r="M1187">
        <f>SUMIF(Erfassung2!BD:BD,L1187,Erfassung2!BW:BW)</f>
        <v>0</v>
      </c>
      <c r="N1187">
        <f>SUMIF(Erfassung2!BD:BD,L1187,Erfassung2!BG:BG)</f>
        <v>0</v>
      </c>
      <c r="O1187">
        <f t="shared" si="52"/>
        <v>0</v>
      </c>
      <c r="P1187">
        <f t="shared" si="53"/>
        <v>1</v>
      </c>
    </row>
    <row r="1188" spans="12:16" x14ac:dyDescent="0.25">
      <c r="L1188" s="264">
        <f>Member!A1188</f>
        <v>0</v>
      </c>
      <c r="M1188">
        <f>SUMIF(Erfassung2!BD:BD,L1188,Erfassung2!BW:BW)</f>
        <v>0</v>
      </c>
      <c r="N1188">
        <f>SUMIF(Erfassung2!BD:BD,L1188,Erfassung2!BG:BG)</f>
        <v>0</v>
      </c>
      <c r="O1188">
        <f t="shared" si="52"/>
        <v>0</v>
      </c>
      <c r="P1188">
        <f t="shared" si="53"/>
        <v>1</v>
      </c>
    </row>
    <row r="1189" spans="12:16" x14ac:dyDescent="0.25">
      <c r="L1189" s="264">
        <f>Member!A1189</f>
        <v>0</v>
      </c>
      <c r="M1189">
        <f>SUMIF(Erfassung2!BD:BD,L1189,Erfassung2!BW:BW)</f>
        <v>0</v>
      </c>
      <c r="N1189">
        <f>SUMIF(Erfassung2!BD:BD,L1189,Erfassung2!BG:BG)</f>
        <v>0</v>
      </c>
      <c r="O1189">
        <f t="shared" si="52"/>
        <v>0</v>
      </c>
      <c r="P1189">
        <f t="shared" si="53"/>
        <v>1</v>
      </c>
    </row>
    <row r="1190" spans="12:16" x14ac:dyDescent="0.25">
      <c r="L1190" s="264">
        <f>Member!A1190</f>
        <v>0</v>
      </c>
      <c r="M1190">
        <f>SUMIF(Erfassung2!BD:BD,L1190,Erfassung2!BW:BW)</f>
        <v>0</v>
      </c>
      <c r="N1190">
        <f>SUMIF(Erfassung2!BD:BD,L1190,Erfassung2!BG:BG)</f>
        <v>0</v>
      </c>
      <c r="O1190">
        <f t="shared" si="52"/>
        <v>0</v>
      </c>
      <c r="P1190">
        <f t="shared" si="53"/>
        <v>1</v>
      </c>
    </row>
    <row r="1191" spans="12:16" x14ac:dyDescent="0.25">
      <c r="L1191" s="264">
        <f>Member!A1191</f>
        <v>0</v>
      </c>
      <c r="M1191">
        <f>SUMIF(Erfassung2!BD:BD,L1191,Erfassung2!BW:BW)</f>
        <v>0</v>
      </c>
      <c r="N1191">
        <f>SUMIF(Erfassung2!BD:BD,L1191,Erfassung2!BG:BG)</f>
        <v>0</v>
      </c>
      <c r="O1191">
        <f t="shared" si="52"/>
        <v>0</v>
      </c>
      <c r="P1191">
        <f t="shared" si="53"/>
        <v>1</v>
      </c>
    </row>
    <row r="1192" spans="12:16" x14ac:dyDescent="0.25">
      <c r="L1192" s="264">
        <f>Member!A1192</f>
        <v>0</v>
      </c>
      <c r="M1192">
        <f>SUMIF(Erfassung2!BD:BD,L1192,Erfassung2!BW:BW)</f>
        <v>0</v>
      </c>
      <c r="N1192">
        <f>SUMIF(Erfassung2!BD:BD,L1192,Erfassung2!BG:BG)</f>
        <v>0</v>
      </c>
      <c r="O1192">
        <f t="shared" si="52"/>
        <v>0</v>
      </c>
      <c r="P1192">
        <f t="shared" si="53"/>
        <v>1</v>
      </c>
    </row>
    <row r="1193" spans="12:16" x14ac:dyDescent="0.25">
      <c r="L1193" s="264">
        <f>Member!A1193</f>
        <v>0</v>
      </c>
      <c r="M1193">
        <f>SUMIF(Erfassung2!BD:BD,L1193,Erfassung2!BW:BW)</f>
        <v>0</v>
      </c>
      <c r="N1193">
        <f>SUMIF(Erfassung2!BD:BD,L1193,Erfassung2!BG:BG)</f>
        <v>0</v>
      </c>
      <c r="O1193">
        <f t="shared" si="52"/>
        <v>0</v>
      </c>
      <c r="P1193">
        <f t="shared" si="53"/>
        <v>1</v>
      </c>
    </row>
    <row r="1194" spans="12:16" x14ac:dyDescent="0.25">
      <c r="L1194" s="264">
        <f>Member!A1194</f>
        <v>0</v>
      </c>
      <c r="M1194">
        <f>SUMIF(Erfassung2!BD:BD,L1194,Erfassung2!BW:BW)</f>
        <v>0</v>
      </c>
      <c r="N1194">
        <f>SUMIF(Erfassung2!BD:BD,L1194,Erfassung2!BG:BG)</f>
        <v>0</v>
      </c>
      <c r="O1194">
        <f t="shared" si="52"/>
        <v>0</v>
      </c>
      <c r="P1194">
        <f t="shared" si="53"/>
        <v>1</v>
      </c>
    </row>
    <row r="1195" spans="12:16" x14ac:dyDescent="0.25">
      <c r="L1195" s="264">
        <f>Member!A1195</f>
        <v>0</v>
      </c>
      <c r="M1195">
        <f>SUMIF(Erfassung2!BD:BD,L1195,Erfassung2!BW:BW)</f>
        <v>0</v>
      </c>
      <c r="N1195">
        <f>SUMIF(Erfassung2!BD:BD,L1195,Erfassung2!BG:BG)</f>
        <v>0</v>
      </c>
      <c r="O1195">
        <f t="shared" si="52"/>
        <v>0</v>
      </c>
      <c r="P1195">
        <f t="shared" si="53"/>
        <v>1</v>
      </c>
    </row>
    <row r="1196" spans="12:16" x14ac:dyDescent="0.25">
      <c r="L1196" s="264">
        <f>Member!A1196</f>
        <v>0</v>
      </c>
      <c r="M1196">
        <f>SUMIF(Erfassung2!BD:BD,L1196,Erfassung2!BW:BW)</f>
        <v>0</v>
      </c>
      <c r="N1196">
        <f>SUMIF(Erfassung2!BD:BD,L1196,Erfassung2!BG:BG)</f>
        <v>0</v>
      </c>
      <c r="O1196">
        <f t="shared" si="52"/>
        <v>0</v>
      </c>
      <c r="P1196">
        <f t="shared" si="53"/>
        <v>1</v>
      </c>
    </row>
    <row r="1197" spans="12:16" x14ac:dyDescent="0.25">
      <c r="L1197" s="264">
        <f>Member!A1197</f>
        <v>0</v>
      </c>
      <c r="M1197">
        <f>SUMIF(Erfassung2!BD:BD,L1197,Erfassung2!BW:BW)</f>
        <v>0</v>
      </c>
      <c r="N1197">
        <f>SUMIF(Erfassung2!BD:BD,L1197,Erfassung2!BG:BG)</f>
        <v>0</v>
      </c>
      <c r="O1197">
        <f t="shared" si="52"/>
        <v>0</v>
      </c>
      <c r="P1197">
        <f t="shared" si="53"/>
        <v>1</v>
      </c>
    </row>
    <row r="1198" spans="12:16" x14ac:dyDescent="0.25">
      <c r="L1198" s="264">
        <f>Member!A1198</f>
        <v>0</v>
      </c>
      <c r="M1198">
        <f>SUMIF(Erfassung2!BD:BD,L1198,Erfassung2!BW:BW)</f>
        <v>0</v>
      </c>
      <c r="N1198">
        <f>SUMIF(Erfassung2!BD:BD,L1198,Erfassung2!BG:BG)</f>
        <v>0</v>
      </c>
      <c r="O1198">
        <f t="shared" si="52"/>
        <v>0</v>
      </c>
      <c r="P1198">
        <f t="shared" si="53"/>
        <v>1</v>
      </c>
    </row>
    <row r="1199" spans="12:16" x14ac:dyDescent="0.25">
      <c r="L1199" s="264">
        <f>Member!A1199</f>
        <v>0</v>
      </c>
      <c r="M1199">
        <f>SUMIF(Erfassung2!BD:BD,L1199,Erfassung2!BW:BW)</f>
        <v>0</v>
      </c>
      <c r="N1199">
        <f>SUMIF(Erfassung2!BD:BD,L1199,Erfassung2!BG:BG)</f>
        <v>0</v>
      </c>
      <c r="O1199">
        <f t="shared" si="52"/>
        <v>0</v>
      </c>
      <c r="P1199">
        <f t="shared" si="53"/>
        <v>1</v>
      </c>
    </row>
    <row r="1200" spans="12:16" x14ac:dyDescent="0.25">
      <c r="L1200" s="264">
        <f>Member!A1200</f>
        <v>0</v>
      </c>
      <c r="M1200">
        <f>SUMIF(Erfassung2!BD:BD,L1200,Erfassung2!BW:BW)</f>
        <v>0</v>
      </c>
      <c r="N1200">
        <f>SUMIF(Erfassung2!BD:BD,L1200,Erfassung2!BG:BG)</f>
        <v>0</v>
      </c>
      <c r="O1200">
        <f t="shared" si="52"/>
        <v>0</v>
      </c>
      <c r="P1200">
        <f t="shared" si="53"/>
        <v>1</v>
      </c>
    </row>
    <row r="1201" spans="12:16" x14ac:dyDescent="0.25">
      <c r="L1201" s="264">
        <f>Member!A1201</f>
        <v>0</v>
      </c>
      <c r="M1201">
        <f>SUMIF(Erfassung2!BD:BD,L1201,Erfassung2!BW:BW)</f>
        <v>0</v>
      </c>
      <c r="N1201">
        <f>SUMIF(Erfassung2!BD:BD,L1201,Erfassung2!BG:BG)</f>
        <v>0</v>
      </c>
      <c r="O1201">
        <f t="shared" si="52"/>
        <v>0</v>
      </c>
      <c r="P1201">
        <f t="shared" si="53"/>
        <v>1</v>
      </c>
    </row>
    <row r="1202" spans="12:16" x14ac:dyDescent="0.25">
      <c r="L1202" s="264">
        <f>Member!A1202</f>
        <v>0</v>
      </c>
      <c r="M1202">
        <f>SUMIF(Erfassung2!BD:BD,L1202,Erfassung2!BW:BW)</f>
        <v>0</v>
      </c>
      <c r="N1202">
        <f>SUMIF(Erfassung2!BD:BD,L1202,Erfassung2!BG:BG)</f>
        <v>0</v>
      </c>
      <c r="O1202">
        <f t="shared" si="52"/>
        <v>0</v>
      </c>
      <c r="P1202">
        <f t="shared" si="53"/>
        <v>1</v>
      </c>
    </row>
    <row r="1203" spans="12:16" x14ac:dyDescent="0.25">
      <c r="L1203" s="264">
        <f>Member!A1203</f>
        <v>0</v>
      </c>
      <c r="M1203">
        <f>SUMIF(Erfassung2!BD:BD,L1203,Erfassung2!BW:BW)</f>
        <v>0</v>
      </c>
      <c r="N1203">
        <f>SUMIF(Erfassung2!BD:BD,L1203,Erfassung2!BG:BG)</f>
        <v>0</v>
      </c>
      <c r="O1203">
        <f t="shared" si="52"/>
        <v>0</v>
      </c>
      <c r="P1203">
        <f t="shared" si="53"/>
        <v>1</v>
      </c>
    </row>
    <row r="1204" spans="12:16" x14ac:dyDescent="0.25">
      <c r="L1204" s="264">
        <f>Member!A1204</f>
        <v>0</v>
      </c>
      <c r="M1204">
        <f>SUMIF(Erfassung2!BD:BD,L1204,Erfassung2!BW:BW)</f>
        <v>0</v>
      </c>
      <c r="N1204">
        <f>SUMIF(Erfassung2!BD:BD,L1204,Erfassung2!BG:BG)</f>
        <v>0</v>
      </c>
      <c r="O1204">
        <f t="shared" si="52"/>
        <v>0</v>
      </c>
      <c r="P1204">
        <f t="shared" si="53"/>
        <v>1</v>
      </c>
    </row>
    <row r="1205" spans="12:16" x14ac:dyDescent="0.25">
      <c r="L1205" s="264">
        <f>Member!A1205</f>
        <v>0</v>
      </c>
      <c r="M1205">
        <f>SUMIF(Erfassung2!BD:BD,L1205,Erfassung2!BW:BW)</f>
        <v>0</v>
      </c>
      <c r="N1205">
        <f>SUMIF(Erfassung2!BD:BD,L1205,Erfassung2!BG:BG)</f>
        <v>0</v>
      </c>
      <c r="O1205">
        <f t="shared" si="52"/>
        <v>0</v>
      </c>
      <c r="P1205">
        <f t="shared" si="53"/>
        <v>1</v>
      </c>
    </row>
    <row r="1206" spans="12:16" x14ac:dyDescent="0.25">
      <c r="L1206" s="264">
        <f>Member!A1206</f>
        <v>0</v>
      </c>
      <c r="M1206">
        <f>SUMIF(Erfassung2!BD:BD,L1206,Erfassung2!BW:BW)</f>
        <v>0</v>
      </c>
      <c r="N1206">
        <f>SUMIF(Erfassung2!BD:BD,L1206,Erfassung2!BG:BG)</f>
        <v>0</v>
      </c>
      <c r="O1206">
        <f t="shared" si="52"/>
        <v>0</v>
      </c>
      <c r="P1206">
        <f t="shared" si="53"/>
        <v>1</v>
      </c>
    </row>
    <row r="1207" spans="12:16" x14ac:dyDescent="0.25">
      <c r="L1207" s="264">
        <f>Member!A1207</f>
        <v>0</v>
      </c>
      <c r="M1207">
        <f>SUMIF(Erfassung2!BD:BD,L1207,Erfassung2!BW:BW)</f>
        <v>0</v>
      </c>
      <c r="N1207">
        <f>SUMIF(Erfassung2!BD:BD,L1207,Erfassung2!BG:BG)</f>
        <v>0</v>
      </c>
      <c r="O1207">
        <f t="shared" si="52"/>
        <v>0</v>
      </c>
      <c r="P1207">
        <f t="shared" si="53"/>
        <v>1</v>
      </c>
    </row>
    <row r="1208" spans="12:16" x14ac:dyDescent="0.25">
      <c r="L1208" s="264">
        <f>Member!A1208</f>
        <v>0</v>
      </c>
      <c r="M1208">
        <f>SUMIF(Erfassung2!BD:BD,L1208,Erfassung2!BW:BW)</f>
        <v>0</v>
      </c>
      <c r="N1208">
        <f>SUMIF(Erfassung2!BD:BD,L1208,Erfassung2!BG:BG)</f>
        <v>0</v>
      </c>
      <c r="O1208">
        <f t="shared" si="52"/>
        <v>0</v>
      </c>
      <c r="P1208">
        <f t="shared" si="53"/>
        <v>1</v>
      </c>
    </row>
    <row r="1209" spans="12:16" x14ac:dyDescent="0.25">
      <c r="L1209" s="264">
        <f>Member!A1209</f>
        <v>0</v>
      </c>
      <c r="M1209">
        <f>SUMIF(Erfassung2!BD:BD,L1209,Erfassung2!BW:BW)</f>
        <v>0</v>
      </c>
      <c r="N1209">
        <f>SUMIF(Erfassung2!BD:BD,L1209,Erfassung2!BG:BG)</f>
        <v>0</v>
      </c>
      <c r="O1209">
        <f t="shared" si="52"/>
        <v>0</v>
      </c>
      <c r="P1209">
        <f t="shared" si="53"/>
        <v>1</v>
      </c>
    </row>
    <row r="1210" spans="12:16" x14ac:dyDescent="0.25">
      <c r="L1210" s="264">
        <f>Member!A1210</f>
        <v>0</v>
      </c>
      <c r="M1210">
        <f>SUMIF(Erfassung2!BD:BD,L1210,Erfassung2!BW:BW)</f>
        <v>0</v>
      </c>
      <c r="N1210">
        <f>SUMIF(Erfassung2!BD:BD,L1210,Erfassung2!BG:BG)</f>
        <v>0</v>
      </c>
      <c r="O1210">
        <f t="shared" si="52"/>
        <v>0</v>
      </c>
      <c r="P1210">
        <f t="shared" si="53"/>
        <v>1</v>
      </c>
    </row>
    <row r="1211" spans="12:16" x14ac:dyDescent="0.25">
      <c r="L1211" s="264">
        <f>Member!A1211</f>
        <v>0</v>
      </c>
      <c r="M1211">
        <f>SUMIF(Erfassung2!BD:BD,L1211,Erfassung2!BW:BW)</f>
        <v>0</v>
      </c>
      <c r="N1211">
        <f>SUMIF(Erfassung2!BD:BD,L1211,Erfassung2!BG:BG)</f>
        <v>0</v>
      </c>
      <c r="O1211">
        <f t="shared" si="52"/>
        <v>0</v>
      </c>
      <c r="P1211">
        <f t="shared" si="53"/>
        <v>1</v>
      </c>
    </row>
    <row r="1212" spans="12:16" x14ac:dyDescent="0.25">
      <c r="L1212" s="264">
        <f>Member!A1212</f>
        <v>0</v>
      </c>
      <c r="M1212">
        <f>SUMIF(Erfassung2!BD:BD,L1212,Erfassung2!BW:BW)</f>
        <v>0</v>
      </c>
      <c r="N1212">
        <f>SUMIF(Erfassung2!BD:BD,L1212,Erfassung2!BG:BG)</f>
        <v>0</v>
      </c>
      <c r="O1212">
        <f t="shared" si="52"/>
        <v>0</v>
      </c>
      <c r="P1212">
        <f t="shared" si="53"/>
        <v>1</v>
      </c>
    </row>
    <row r="1213" spans="12:16" x14ac:dyDescent="0.25">
      <c r="L1213" s="264">
        <f>Member!A1213</f>
        <v>0</v>
      </c>
      <c r="M1213">
        <f>SUMIF(Erfassung2!BD:BD,L1213,Erfassung2!BW:BW)</f>
        <v>0</v>
      </c>
      <c r="N1213">
        <f>SUMIF(Erfassung2!BD:BD,L1213,Erfassung2!BG:BG)</f>
        <v>0</v>
      </c>
      <c r="O1213">
        <f t="shared" si="52"/>
        <v>0</v>
      </c>
      <c r="P1213">
        <f t="shared" si="53"/>
        <v>1</v>
      </c>
    </row>
    <row r="1214" spans="12:16" x14ac:dyDescent="0.25">
      <c r="L1214" s="264">
        <f>Member!A1214</f>
        <v>0</v>
      </c>
      <c r="M1214">
        <f>SUMIF(Erfassung2!BD:BD,L1214,Erfassung2!BW:BW)</f>
        <v>0</v>
      </c>
      <c r="N1214">
        <f>SUMIF(Erfassung2!BD:BD,L1214,Erfassung2!BG:BG)</f>
        <v>0</v>
      </c>
      <c r="O1214">
        <f t="shared" si="52"/>
        <v>0</v>
      </c>
      <c r="P1214">
        <f t="shared" si="53"/>
        <v>1</v>
      </c>
    </row>
    <row r="1215" spans="12:16" x14ac:dyDescent="0.25">
      <c r="L1215" s="264">
        <f>Member!A1215</f>
        <v>0</v>
      </c>
      <c r="M1215">
        <f>SUMIF(Erfassung2!BD:BD,L1215,Erfassung2!BW:BW)</f>
        <v>0</v>
      </c>
      <c r="N1215">
        <f>SUMIF(Erfassung2!BD:BD,L1215,Erfassung2!BG:BG)</f>
        <v>0</v>
      </c>
      <c r="O1215">
        <f t="shared" si="52"/>
        <v>0</v>
      </c>
      <c r="P1215">
        <f t="shared" si="53"/>
        <v>1</v>
      </c>
    </row>
    <row r="1216" spans="12:16" x14ac:dyDescent="0.25">
      <c r="L1216" s="264">
        <f>Member!A1216</f>
        <v>0</v>
      </c>
      <c r="M1216">
        <f>SUMIF(Erfassung2!BD:BD,L1216,Erfassung2!BW:BW)</f>
        <v>0</v>
      </c>
      <c r="N1216">
        <f>SUMIF(Erfassung2!BD:BD,L1216,Erfassung2!BG:BG)</f>
        <v>0</v>
      </c>
      <c r="O1216">
        <f t="shared" si="52"/>
        <v>0</v>
      </c>
      <c r="P1216">
        <f t="shared" si="53"/>
        <v>1</v>
      </c>
    </row>
    <row r="1217" spans="12:16" x14ac:dyDescent="0.25">
      <c r="L1217" s="264">
        <f>Member!A1217</f>
        <v>0</v>
      </c>
      <c r="M1217">
        <f>SUMIF(Erfassung2!BD:BD,L1217,Erfassung2!BW:BW)</f>
        <v>0</v>
      </c>
      <c r="N1217">
        <f>SUMIF(Erfassung2!BD:BD,L1217,Erfassung2!BG:BG)</f>
        <v>0</v>
      </c>
      <c r="O1217">
        <f t="shared" si="52"/>
        <v>0</v>
      </c>
      <c r="P1217">
        <f t="shared" si="53"/>
        <v>1</v>
      </c>
    </row>
    <row r="1218" spans="12:16" x14ac:dyDescent="0.25">
      <c r="L1218" s="264">
        <f>Member!A1218</f>
        <v>0</v>
      </c>
      <c r="M1218">
        <f>SUMIF(Erfassung2!BD:BD,L1218,Erfassung2!BW:BW)</f>
        <v>0</v>
      </c>
      <c r="N1218">
        <f>SUMIF(Erfassung2!BD:BD,L1218,Erfassung2!BG:BG)</f>
        <v>0</v>
      </c>
      <c r="O1218">
        <f t="shared" si="52"/>
        <v>0</v>
      </c>
      <c r="P1218">
        <f t="shared" si="53"/>
        <v>1</v>
      </c>
    </row>
    <row r="1219" spans="12:16" x14ac:dyDescent="0.25">
      <c r="L1219" s="264">
        <f>Member!A1219</f>
        <v>0</v>
      </c>
      <c r="M1219">
        <f>SUMIF(Erfassung2!BD:BD,L1219,Erfassung2!BW:BW)</f>
        <v>0</v>
      </c>
      <c r="N1219">
        <f>SUMIF(Erfassung2!BD:BD,L1219,Erfassung2!BG:BG)</f>
        <v>0</v>
      </c>
      <c r="O1219">
        <f t="shared" ref="O1219:O1282" si="54">IF(N1219=0,0,M1219/N1219-ROW()/1000000000)</f>
        <v>0</v>
      </c>
      <c r="P1219">
        <f t="shared" ref="P1219:P1282" si="55">RANK(O1219,O:O)</f>
        <v>1</v>
      </c>
    </row>
    <row r="1220" spans="12:16" x14ac:dyDescent="0.25">
      <c r="L1220" s="264">
        <f>Member!A1220</f>
        <v>0</v>
      </c>
      <c r="M1220">
        <f>SUMIF(Erfassung2!BD:BD,L1220,Erfassung2!BW:BW)</f>
        <v>0</v>
      </c>
      <c r="N1220">
        <f>SUMIF(Erfassung2!BD:BD,L1220,Erfassung2!BG:BG)</f>
        <v>0</v>
      </c>
      <c r="O1220">
        <f t="shared" si="54"/>
        <v>0</v>
      </c>
      <c r="P1220">
        <f t="shared" si="55"/>
        <v>1</v>
      </c>
    </row>
    <row r="1221" spans="12:16" x14ac:dyDescent="0.25">
      <c r="L1221" s="264">
        <f>Member!A1221</f>
        <v>0</v>
      </c>
      <c r="M1221">
        <f>SUMIF(Erfassung2!BD:BD,L1221,Erfassung2!BW:BW)</f>
        <v>0</v>
      </c>
      <c r="N1221">
        <f>SUMIF(Erfassung2!BD:BD,L1221,Erfassung2!BG:BG)</f>
        <v>0</v>
      </c>
      <c r="O1221">
        <f t="shared" si="54"/>
        <v>0</v>
      </c>
      <c r="P1221">
        <f t="shared" si="55"/>
        <v>1</v>
      </c>
    </row>
    <row r="1222" spans="12:16" x14ac:dyDescent="0.25">
      <c r="L1222" s="264">
        <f>Member!A1222</f>
        <v>0</v>
      </c>
      <c r="M1222">
        <f>SUMIF(Erfassung2!BD:BD,L1222,Erfassung2!BW:BW)</f>
        <v>0</v>
      </c>
      <c r="N1222">
        <f>SUMIF(Erfassung2!BD:BD,L1222,Erfassung2!BG:BG)</f>
        <v>0</v>
      </c>
      <c r="O1222">
        <f t="shared" si="54"/>
        <v>0</v>
      </c>
      <c r="P1222">
        <f t="shared" si="55"/>
        <v>1</v>
      </c>
    </row>
    <row r="1223" spans="12:16" x14ac:dyDescent="0.25">
      <c r="L1223" s="264">
        <f>Member!A1223</f>
        <v>0</v>
      </c>
      <c r="M1223">
        <f>SUMIF(Erfassung2!BD:BD,L1223,Erfassung2!BW:BW)</f>
        <v>0</v>
      </c>
      <c r="N1223">
        <f>SUMIF(Erfassung2!BD:BD,L1223,Erfassung2!BG:BG)</f>
        <v>0</v>
      </c>
      <c r="O1223">
        <f t="shared" si="54"/>
        <v>0</v>
      </c>
      <c r="P1223">
        <f t="shared" si="55"/>
        <v>1</v>
      </c>
    </row>
    <row r="1224" spans="12:16" x14ac:dyDescent="0.25">
      <c r="L1224" s="264">
        <f>Member!A1224</f>
        <v>0</v>
      </c>
      <c r="M1224">
        <f>SUMIF(Erfassung2!BD:BD,L1224,Erfassung2!BW:BW)</f>
        <v>0</v>
      </c>
      <c r="N1224">
        <f>SUMIF(Erfassung2!BD:BD,L1224,Erfassung2!BG:BG)</f>
        <v>0</v>
      </c>
      <c r="O1224">
        <f t="shared" si="54"/>
        <v>0</v>
      </c>
      <c r="P1224">
        <f t="shared" si="55"/>
        <v>1</v>
      </c>
    </row>
    <row r="1225" spans="12:16" x14ac:dyDescent="0.25">
      <c r="L1225" s="264">
        <f>Member!A1225</f>
        <v>0</v>
      </c>
      <c r="M1225">
        <f>SUMIF(Erfassung2!BD:BD,L1225,Erfassung2!BW:BW)</f>
        <v>0</v>
      </c>
      <c r="N1225">
        <f>SUMIF(Erfassung2!BD:BD,L1225,Erfassung2!BG:BG)</f>
        <v>0</v>
      </c>
      <c r="O1225">
        <f t="shared" si="54"/>
        <v>0</v>
      </c>
      <c r="P1225">
        <f t="shared" si="55"/>
        <v>1</v>
      </c>
    </row>
    <row r="1226" spans="12:16" x14ac:dyDescent="0.25">
      <c r="L1226" s="264">
        <f>Member!A1226</f>
        <v>0</v>
      </c>
      <c r="M1226">
        <f>SUMIF(Erfassung2!BD:BD,L1226,Erfassung2!BW:BW)</f>
        <v>0</v>
      </c>
      <c r="N1226">
        <f>SUMIF(Erfassung2!BD:BD,L1226,Erfassung2!BG:BG)</f>
        <v>0</v>
      </c>
      <c r="O1226">
        <f t="shared" si="54"/>
        <v>0</v>
      </c>
      <c r="P1226">
        <f t="shared" si="55"/>
        <v>1</v>
      </c>
    </row>
    <row r="1227" spans="12:16" x14ac:dyDescent="0.25">
      <c r="L1227" s="264">
        <f>Member!A1227</f>
        <v>0</v>
      </c>
      <c r="M1227">
        <f>SUMIF(Erfassung2!BD:BD,L1227,Erfassung2!BW:BW)</f>
        <v>0</v>
      </c>
      <c r="N1227">
        <f>SUMIF(Erfassung2!BD:BD,L1227,Erfassung2!BG:BG)</f>
        <v>0</v>
      </c>
      <c r="O1227">
        <f t="shared" si="54"/>
        <v>0</v>
      </c>
      <c r="P1227">
        <f t="shared" si="55"/>
        <v>1</v>
      </c>
    </row>
    <row r="1228" spans="12:16" x14ac:dyDescent="0.25">
      <c r="L1228" s="264">
        <f>Member!A1228</f>
        <v>0</v>
      </c>
      <c r="M1228">
        <f>SUMIF(Erfassung2!BD:BD,L1228,Erfassung2!BW:BW)</f>
        <v>0</v>
      </c>
      <c r="N1228">
        <f>SUMIF(Erfassung2!BD:BD,L1228,Erfassung2!BG:BG)</f>
        <v>0</v>
      </c>
      <c r="O1228">
        <f t="shared" si="54"/>
        <v>0</v>
      </c>
      <c r="P1228">
        <f t="shared" si="55"/>
        <v>1</v>
      </c>
    </row>
    <row r="1229" spans="12:16" x14ac:dyDescent="0.25">
      <c r="L1229" s="264">
        <f>Member!A1229</f>
        <v>0</v>
      </c>
      <c r="M1229">
        <f>SUMIF(Erfassung2!BD:BD,L1229,Erfassung2!BW:BW)</f>
        <v>0</v>
      </c>
      <c r="N1229">
        <f>SUMIF(Erfassung2!BD:BD,L1229,Erfassung2!BG:BG)</f>
        <v>0</v>
      </c>
      <c r="O1229">
        <f t="shared" si="54"/>
        <v>0</v>
      </c>
      <c r="P1229">
        <f t="shared" si="55"/>
        <v>1</v>
      </c>
    </row>
    <row r="1230" spans="12:16" x14ac:dyDescent="0.25">
      <c r="L1230" s="264">
        <f>Member!A1230</f>
        <v>0</v>
      </c>
      <c r="M1230">
        <f>SUMIF(Erfassung2!BD:BD,L1230,Erfassung2!BW:BW)</f>
        <v>0</v>
      </c>
      <c r="N1230">
        <f>SUMIF(Erfassung2!BD:BD,L1230,Erfassung2!BG:BG)</f>
        <v>0</v>
      </c>
      <c r="O1230">
        <f t="shared" si="54"/>
        <v>0</v>
      </c>
      <c r="P1230">
        <f t="shared" si="55"/>
        <v>1</v>
      </c>
    </row>
    <row r="1231" spans="12:16" x14ac:dyDescent="0.25">
      <c r="L1231" s="264">
        <f>Member!A1231</f>
        <v>0</v>
      </c>
      <c r="M1231">
        <f>SUMIF(Erfassung2!BD:BD,L1231,Erfassung2!BW:BW)</f>
        <v>0</v>
      </c>
      <c r="N1231">
        <f>SUMIF(Erfassung2!BD:BD,L1231,Erfassung2!BG:BG)</f>
        <v>0</v>
      </c>
      <c r="O1231">
        <f t="shared" si="54"/>
        <v>0</v>
      </c>
      <c r="P1231">
        <f t="shared" si="55"/>
        <v>1</v>
      </c>
    </row>
    <row r="1232" spans="12:16" x14ac:dyDescent="0.25">
      <c r="L1232" s="264">
        <f>Member!A1232</f>
        <v>0</v>
      </c>
      <c r="M1232">
        <f>SUMIF(Erfassung2!BD:BD,L1232,Erfassung2!BW:BW)</f>
        <v>0</v>
      </c>
      <c r="N1232">
        <f>SUMIF(Erfassung2!BD:BD,L1232,Erfassung2!BG:BG)</f>
        <v>0</v>
      </c>
      <c r="O1232">
        <f t="shared" si="54"/>
        <v>0</v>
      </c>
      <c r="P1232">
        <f t="shared" si="55"/>
        <v>1</v>
      </c>
    </row>
    <row r="1233" spans="12:16" x14ac:dyDescent="0.25">
      <c r="L1233" s="264">
        <f>Member!A1233</f>
        <v>0</v>
      </c>
      <c r="M1233">
        <f>SUMIF(Erfassung2!BD:BD,L1233,Erfassung2!BW:BW)</f>
        <v>0</v>
      </c>
      <c r="N1233">
        <f>SUMIF(Erfassung2!BD:BD,L1233,Erfassung2!BG:BG)</f>
        <v>0</v>
      </c>
      <c r="O1233">
        <f t="shared" si="54"/>
        <v>0</v>
      </c>
      <c r="P1233">
        <f t="shared" si="55"/>
        <v>1</v>
      </c>
    </row>
    <row r="1234" spans="12:16" x14ac:dyDescent="0.25">
      <c r="L1234" s="264">
        <f>Member!A1234</f>
        <v>0</v>
      </c>
      <c r="M1234">
        <f>SUMIF(Erfassung2!BD:BD,L1234,Erfassung2!BW:BW)</f>
        <v>0</v>
      </c>
      <c r="N1234">
        <f>SUMIF(Erfassung2!BD:BD,L1234,Erfassung2!BG:BG)</f>
        <v>0</v>
      </c>
      <c r="O1234">
        <f t="shared" si="54"/>
        <v>0</v>
      </c>
      <c r="P1234">
        <f t="shared" si="55"/>
        <v>1</v>
      </c>
    </row>
    <row r="1235" spans="12:16" x14ac:dyDescent="0.25">
      <c r="L1235" s="264">
        <f>Member!A1235</f>
        <v>0</v>
      </c>
      <c r="M1235">
        <f>SUMIF(Erfassung2!BD:BD,L1235,Erfassung2!BW:BW)</f>
        <v>0</v>
      </c>
      <c r="N1235">
        <f>SUMIF(Erfassung2!BD:BD,L1235,Erfassung2!BG:BG)</f>
        <v>0</v>
      </c>
      <c r="O1235">
        <f t="shared" si="54"/>
        <v>0</v>
      </c>
      <c r="P1235">
        <f t="shared" si="55"/>
        <v>1</v>
      </c>
    </row>
    <row r="1236" spans="12:16" x14ac:dyDescent="0.25">
      <c r="L1236" s="264">
        <f>Member!A1236</f>
        <v>0</v>
      </c>
      <c r="M1236">
        <f>SUMIF(Erfassung2!BD:BD,L1236,Erfassung2!BW:BW)</f>
        <v>0</v>
      </c>
      <c r="N1236">
        <f>SUMIF(Erfassung2!BD:BD,L1236,Erfassung2!BG:BG)</f>
        <v>0</v>
      </c>
      <c r="O1236">
        <f t="shared" si="54"/>
        <v>0</v>
      </c>
      <c r="P1236">
        <f t="shared" si="55"/>
        <v>1</v>
      </c>
    </row>
    <row r="1237" spans="12:16" x14ac:dyDescent="0.25">
      <c r="L1237" s="264">
        <f>Member!A1237</f>
        <v>0</v>
      </c>
      <c r="M1237">
        <f>SUMIF(Erfassung2!BD:BD,L1237,Erfassung2!BW:BW)</f>
        <v>0</v>
      </c>
      <c r="N1237">
        <f>SUMIF(Erfassung2!BD:BD,L1237,Erfassung2!BG:BG)</f>
        <v>0</v>
      </c>
      <c r="O1237">
        <f t="shared" si="54"/>
        <v>0</v>
      </c>
      <c r="P1237">
        <f t="shared" si="55"/>
        <v>1</v>
      </c>
    </row>
    <row r="1238" spans="12:16" x14ac:dyDescent="0.25">
      <c r="L1238" s="264">
        <f>Member!A1238</f>
        <v>0</v>
      </c>
      <c r="M1238">
        <f>SUMIF(Erfassung2!BD:BD,L1238,Erfassung2!BW:BW)</f>
        <v>0</v>
      </c>
      <c r="N1238">
        <f>SUMIF(Erfassung2!BD:BD,L1238,Erfassung2!BG:BG)</f>
        <v>0</v>
      </c>
      <c r="O1238">
        <f t="shared" si="54"/>
        <v>0</v>
      </c>
      <c r="P1238">
        <f t="shared" si="55"/>
        <v>1</v>
      </c>
    </row>
    <row r="1239" spans="12:16" x14ac:dyDescent="0.25">
      <c r="L1239" s="264">
        <f>Member!A1239</f>
        <v>0</v>
      </c>
      <c r="M1239">
        <f>SUMIF(Erfassung2!BD:BD,L1239,Erfassung2!BW:BW)</f>
        <v>0</v>
      </c>
      <c r="N1239">
        <f>SUMIF(Erfassung2!BD:BD,L1239,Erfassung2!BG:BG)</f>
        <v>0</v>
      </c>
      <c r="O1239">
        <f t="shared" si="54"/>
        <v>0</v>
      </c>
      <c r="P1239">
        <f t="shared" si="55"/>
        <v>1</v>
      </c>
    </row>
    <row r="1240" spans="12:16" x14ac:dyDescent="0.25">
      <c r="L1240" s="264">
        <f>Member!A1240</f>
        <v>0</v>
      </c>
      <c r="M1240">
        <f>SUMIF(Erfassung2!BD:BD,L1240,Erfassung2!BW:BW)</f>
        <v>0</v>
      </c>
      <c r="N1240">
        <f>SUMIF(Erfassung2!BD:BD,L1240,Erfassung2!BG:BG)</f>
        <v>0</v>
      </c>
      <c r="O1240">
        <f t="shared" si="54"/>
        <v>0</v>
      </c>
      <c r="P1240">
        <f t="shared" si="55"/>
        <v>1</v>
      </c>
    </row>
    <row r="1241" spans="12:16" x14ac:dyDescent="0.25">
      <c r="L1241" s="264">
        <f>Member!A1241</f>
        <v>0</v>
      </c>
      <c r="M1241">
        <f>SUMIF(Erfassung2!BD:BD,L1241,Erfassung2!BW:BW)</f>
        <v>0</v>
      </c>
      <c r="N1241">
        <f>SUMIF(Erfassung2!BD:BD,L1241,Erfassung2!BG:BG)</f>
        <v>0</v>
      </c>
      <c r="O1241">
        <f t="shared" si="54"/>
        <v>0</v>
      </c>
      <c r="P1241">
        <f t="shared" si="55"/>
        <v>1</v>
      </c>
    </row>
    <row r="1242" spans="12:16" x14ac:dyDescent="0.25">
      <c r="L1242" s="264">
        <f>Member!A1242</f>
        <v>0</v>
      </c>
      <c r="M1242">
        <f>SUMIF(Erfassung2!BD:BD,L1242,Erfassung2!BW:BW)</f>
        <v>0</v>
      </c>
      <c r="N1242">
        <f>SUMIF(Erfassung2!BD:BD,L1242,Erfassung2!BG:BG)</f>
        <v>0</v>
      </c>
      <c r="O1242">
        <f t="shared" si="54"/>
        <v>0</v>
      </c>
      <c r="P1242">
        <f t="shared" si="55"/>
        <v>1</v>
      </c>
    </row>
    <row r="1243" spans="12:16" x14ac:dyDescent="0.25">
      <c r="L1243" s="264">
        <f>Member!A1243</f>
        <v>0</v>
      </c>
      <c r="M1243">
        <f>SUMIF(Erfassung2!BD:BD,L1243,Erfassung2!BW:BW)</f>
        <v>0</v>
      </c>
      <c r="N1243">
        <f>SUMIF(Erfassung2!BD:BD,L1243,Erfassung2!BG:BG)</f>
        <v>0</v>
      </c>
      <c r="O1243">
        <f t="shared" si="54"/>
        <v>0</v>
      </c>
      <c r="P1243">
        <f t="shared" si="55"/>
        <v>1</v>
      </c>
    </row>
    <row r="1244" spans="12:16" x14ac:dyDescent="0.25">
      <c r="L1244" s="264">
        <f>Member!A1244</f>
        <v>0</v>
      </c>
      <c r="M1244">
        <f>SUMIF(Erfassung2!BD:BD,L1244,Erfassung2!BW:BW)</f>
        <v>0</v>
      </c>
      <c r="N1244">
        <f>SUMIF(Erfassung2!BD:BD,L1244,Erfassung2!BG:BG)</f>
        <v>0</v>
      </c>
      <c r="O1244">
        <f t="shared" si="54"/>
        <v>0</v>
      </c>
      <c r="P1244">
        <f t="shared" si="55"/>
        <v>1</v>
      </c>
    </row>
    <row r="1245" spans="12:16" x14ac:dyDescent="0.25">
      <c r="L1245" s="264">
        <f>Member!A1245</f>
        <v>0</v>
      </c>
      <c r="M1245">
        <f>SUMIF(Erfassung2!BD:BD,L1245,Erfassung2!BW:BW)</f>
        <v>0</v>
      </c>
      <c r="N1245">
        <f>SUMIF(Erfassung2!BD:BD,L1245,Erfassung2!BG:BG)</f>
        <v>0</v>
      </c>
      <c r="O1245">
        <f t="shared" si="54"/>
        <v>0</v>
      </c>
      <c r="P1245">
        <f t="shared" si="55"/>
        <v>1</v>
      </c>
    </row>
    <row r="1246" spans="12:16" x14ac:dyDescent="0.25">
      <c r="L1246" s="264">
        <f>Member!A1246</f>
        <v>0</v>
      </c>
      <c r="M1246">
        <f>SUMIF(Erfassung2!BD:BD,L1246,Erfassung2!BW:BW)</f>
        <v>0</v>
      </c>
      <c r="N1246">
        <f>SUMIF(Erfassung2!BD:BD,L1246,Erfassung2!BG:BG)</f>
        <v>0</v>
      </c>
      <c r="O1246">
        <f t="shared" si="54"/>
        <v>0</v>
      </c>
      <c r="P1246">
        <f t="shared" si="55"/>
        <v>1</v>
      </c>
    </row>
    <row r="1247" spans="12:16" x14ac:dyDescent="0.25">
      <c r="L1247" s="264">
        <f>Member!A1247</f>
        <v>0</v>
      </c>
      <c r="M1247">
        <f>SUMIF(Erfassung2!BD:BD,L1247,Erfassung2!BW:BW)</f>
        <v>0</v>
      </c>
      <c r="N1247">
        <f>SUMIF(Erfassung2!BD:BD,L1247,Erfassung2!BG:BG)</f>
        <v>0</v>
      </c>
      <c r="O1247">
        <f t="shared" si="54"/>
        <v>0</v>
      </c>
      <c r="P1247">
        <f t="shared" si="55"/>
        <v>1</v>
      </c>
    </row>
    <row r="1248" spans="12:16" x14ac:dyDescent="0.25">
      <c r="L1248" s="264">
        <f>Member!A1248</f>
        <v>0</v>
      </c>
      <c r="M1248">
        <f>SUMIF(Erfassung2!BD:BD,L1248,Erfassung2!BW:BW)</f>
        <v>0</v>
      </c>
      <c r="N1248">
        <f>SUMIF(Erfassung2!BD:BD,L1248,Erfassung2!BG:BG)</f>
        <v>0</v>
      </c>
      <c r="O1248">
        <f t="shared" si="54"/>
        <v>0</v>
      </c>
      <c r="P1248">
        <f t="shared" si="55"/>
        <v>1</v>
      </c>
    </row>
    <row r="1249" spans="12:16" x14ac:dyDescent="0.25">
      <c r="L1249" s="264">
        <f>Member!A1249</f>
        <v>0</v>
      </c>
      <c r="M1249">
        <f>SUMIF(Erfassung2!BD:BD,L1249,Erfassung2!BW:BW)</f>
        <v>0</v>
      </c>
      <c r="N1249">
        <f>SUMIF(Erfassung2!BD:BD,L1249,Erfassung2!BG:BG)</f>
        <v>0</v>
      </c>
      <c r="O1249">
        <f t="shared" si="54"/>
        <v>0</v>
      </c>
      <c r="P1249">
        <f t="shared" si="55"/>
        <v>1</v>
      </c>
    </row>
    <row r="1250" spans="12:16" x14ac:dyDescent="0.25">
      <c r="L1250" s="264">
        <f>Member!A1250</f>
        <v>0</v>
      </c>
      <c r="M1250">
        <f>SUMIF(Erfassung2!BD:BD,L1250,Erfassung2!BW:BW)</f>
        <v>0</v>
      </c>
      <c r="N1250">
        <f>SUMIF(Erfassung2!BD:BD,L1250,Erfassung2!BG:BG)</f>
        <v>0</v>
      </c>
      <c r="O1250">
        <f t="shared" si="54"/>
        <v>0</v>
      </c>
      <c r="P1250">
        <f t="shared" si="55"/>
        <v>1</v>
      </c>
    </row>
    <row r="1251" spans="12:16" x14ac:dyDescent="0.25">
      <c r="L1251" s="264">
        <f>Member!A1251</f>
        <v>0</v>
      </c>
      <c r="M1251">
        <f>SUMIF(Erfassung2!BD:BD,L1251,Erfassung2!BW:BW)</f>
        <v>0</v>
      </c>
      <c r="N1251">
        <f>SUMIF(Erfassung2!BD:BD,L1251,Erfassung2!BG:BG)</f>
        <v>0</v>
      </c>
      <c r="O1251">
        <f t="shared" si="54"/>
        <v>0</v>
      </c>
      <c r="P1251">
        <f t="shared" si="55"/>
        <v>1</v>
      </c>
    </row>
    <row r="1252" spans="12:16" x14ac:dyDescent="0.25">
      <c r="L1252" s="264">
        <f>Member!A1252</f>
        <v>0</v>
      </c>
      <c r="M1252">
        <f>SUMIF(Erfassung2!BD:BD,L1252,Erfassung2!BW:BW)</f>
        <v>0</v>
      </c>
      <c r="N1252">
        <f>SUMIF(Erfassung2!BD:BD,L1252,Erfassung2!BG:BG)</f>
        <v>0</v>
      </c>
      <c r="O1252">
        <f t="shared" si="54"/>
        <v>0</v>
      </c>
      <c r="P1252">
        <f t="shared" si="55"/>
        <v>1</v>
      </c>
    </row>
    <row r="1253" spans="12:16" x14ac:dyDescent="0.25">
      <c r="L1253" s="264">
        <f>Member!A1253</f>
        <v>0</v>
      </c>
      <c r="M1253">
        <f>SUMIF(Erfassung2!BD:BD,L1253,Erfassung2!BW:BW)</f>
        <v>0</v>
      </c>
      <c r="N1253">
        <f>SUMIF(Erfassung2!BD:BD,L1253,Erfassung2!BG:BG)</f>
        <v>0</v>
      </c>
      <c r="O1253">
        <f t="shared" si="54"/>
        <v>0</v>
      </c>
      <c r="P1253">
        <f t="shared" si="55"/>
        <v>1</v>
      </c>
    </row>
    <row r="1254" spans="12:16" x14ac:dyDescent="0.25">
      <c r="L1254" s="264">
        <f>Member!A1254</f>
        <v>0</v>
      </c>
      <c r="M1254">
        <f>SUMIF(Erfassung2!BD:BD,L1254,Erfassung2!BW:BW)</f>
        <v>0</v>
      </c>
      <c r="N1254">
        <f>SUMIF(Erfassung2!BD:BD,L1254,Erfassung2!BG:BG)</f>
        <v>0</v>
      </c>
      <c r="O1254">
        <f t="shared" si="54"/>
        <v>0</v>
      </c>
      <c r="P1254">
        <f t="shared" si="55"/>
        <v>1</v>
      </c>
    </row>
    <row r="1255" spans="12:16" x14ac:dyDescent="0.25">
      <c r="L1255" s="264">
        <f>Member!A1255</f>
        <v>0</v>
      </c>
      <c r="M1255">
        <f>SUMIF(Erfassung2!BD:BD,L1255,Erfassung2!BW:BW)</f>
        <v>0</v>
      </c>
      <c r="N1255">
        <f>SUMIF(Erfassung2!BD:BD,L1255,Erfassung2!BG:BG)</f>
        <v>0</v>
      </c>
      <c r="O1255">
        <f t="shared" si="54"/>
        <v>0</v>
      </c>
      <c r="P1255">
        <f t="shared" si="55"/>
        <v>1</v>
      </c>
    </row>
    <row r="1256" spans="12:16" x14ac:dyDescent="0.25">
      <c r="L1256" s="264">
        <f>Member!A1256</f>
        <v>0</v>
      </c>
      <c r="M1256">
        <f>SUMIF(Erfassung2!BD:BD,L1256,Erfassung2!BW:BW)</f>
        <v>0</v>
      </c>
      <c r="N1256">
        <f>SUMIF(Erfassung2!BD:BD,L1256,Erfassung2!BG:BG)</f>
        <v>0</v>
      </c>
      <c r="O1256">
        <f t="shared" si="54"/>
        <v>0</v>
      </c>
      <c r="P1256">
        <f t="shared" si="55"/>
        <v>1</v>
      </c>
    </row>
    <row r="1257" spans="12:16" x14ac:dyDescent="0.25">
      <c r="L1257" s="264">
        <f>Member!A1257</f>
        <v>0</v>
      </c>
      <c r="M1257">
        <f>SUMIF(Erfassung2!BD:BD,L1257,Erfassung2!BW:BW)</f>
        <v>0</v>
      </c>
      <c r="N1257">
        <f>SUMIF(Erfassung2!BD:BD,L1257,Erfassung2!BG:BG)</f>
        <v>0</v>
      </c>
      <c r="O1257">
        <f t="shared" si="54"/>
        <v>0</v>
      </c>
      <c r="P1257">
        <f t="shared" si="55"/>
        <v>1</v>
      </c>
    </row>
    <row r="1258" spans="12:16" x14ac:dyDescent="0.25">
      <c r="L1258" s="264">
        <f>Member!A1258</f>
        <v>0</v>
      </c>
      <c r="M1258">
        <f>SUMIF(Erfassung2!BD:BD,L1258,Erfassung2!BW:BW)</f>
        <v>0</v>
      </c>
      <c r="N1258">
        <f>SUMIF(Erfassung2!BD:BD,L1258,Erfassung2!BG:BG)</f>
        <v>0</v>
      </c>
      <c r="O1258">
        <f t="shared" si="54"/>
        <v>0</v>
      </c>
      <c r="P1258">
        <f t="shared" si="55"/>
        <v>1</v>
      </c>
    </row>
    <row r="1259" spans="12:16" x14ac:dyDescent="0.25">
      <c r="L1259" s="264">
        <f>Member!A1259</f>
        <v>0</v>
      </c>
      <c r="M1259">
        <f>SUMIF(Erfassung2!BD:BD,L1259,Erfassung2!BW:BW)</f>
        <v>0</v>
      </c>
      <c r="N1259">
        <f>SUMIF(Erfassung2!BD:BD,L1259,Erfassung2!BG:BG)</f>
        <v>0</v>
      </c>
      <c r="O1259">
        <f t="shared" si="54"/>
        <v>0</v>
      </c>
      <c r="P1259">
        <f t="shared" si="55"/>
        <v>1</v>
      </c>
    </row>
    <row r="1260" spans="12:16" x14ac:dyDescent="0.25">
      <c r="L1260" s="264">
        <f>Member!A1260</f>
        <v>0</v>
      </c>
      <c r="M1260">
        <f>SUMIF(Erfassung2!BD:BD,L1260,Erfassung2!BW:BW)</f>
        <v>0</v>
      </c>
      <c r="N1260">
        <f>SUMIF(Erfassung2!BD:BD,L1260,Erfassung2!BG:BG)</f>
        <v>0</v>
      </c>
      <c r="O1260">
        <f t="shared" si="54"/>
        <v>0</v>
      </c>
      <c r="P1260">
        <f t="shared" si="55"/>
        <v>1</v>
      </c>
    </row>
    <row r="1261" spans="12:16" x14ac:dyDescent="0.25">
      <c r="L1261" s="264">
        <f>Member!A1261</f>
        <v>0</v>
      </c>
      <c r="M1261">
        <f>SUMIF(Erfassung2!BD:BD,L1261,Erfassung2!BW:BW)</f>
        <v>0</v>
      </c>
      <c r="N1261">
        <f>SUMIF(Erfassung2!BD:BD,L1261,Erfassung2!BG:BG)</f>
        <v>0</v>
      </c>
      <c r="O1261">
        <f t="shared" si="54"/>
        <v>0</v>
      </c>
      <c r="P1261">
        <f t="shared" si="55"/>
        <v>1</v>
      </c>
    </row>
    <row r="1262" spans="12:16" x14ac:dyDescent="0.25">
      <c r="L1262" s="264">
        <f>Member!A1262</f>
        <v>0</v>
      </c>
      <c r="M1262">
        <f>SUMIF(Erfassung2!BD:BD,L1262,Erfassung2!BW:BW)</f>
        <v>0</v>
      </c>
      <c r="N1262">
        <f>SUMIF(Erfassung2!BD:BD,L1262,Erfassung2!BG:BG)</f>
        <v>0</v>
      </c>
      <c r="O1262">
        <f t="shared" si="54"/>
        <v>0</v>
      </c>
      <c r="P1262">
        <f t="shared" si="55"/>
        <v>1</v>
      </c>
    </row>
    <row r="1263" spans="12:16" x14ac:dyDescent="0.25">
      <c r="L1263" s="264">
        <f>Member!A1263</f>
        <v>0</v>
      </c>
      <c r="M1263">
        <f>SUMIF(Erfassung2!BD:BD,L1263,Erfassung2!BW:BW)</f>
        <v>0</v>
      </c>
      <c r="N1263">
        <f>SUMIF(Erfassung2!BD:BD,L1263,Erfassung2!BG:BG)</f>
        <v>0</v>
      </c>
      <c r="O1263">
        <f t="shared" si="54"/>
        <v>0</v>
      </c>
      <c r="P1263">
        <f t="shared" si="55"/>
        <v>1</v>
      </c>
    </row>
    <row r="1264" spans="12:16" x14ac:dyDescent="0.25">
      <c r="L1264" s="264">
        <f>Member!A1264</f>
        <v>0</v>
      </c>
      <c r="M1264">
        <f>SUMIF(Erfassung2!BD:BD,L1264,Erfassung2!BW:BW)</f>
        <v>0</v>
      </c>
      <c r="N1264">
        <f>SUMIF(Erfassung2!BD:BD,L1264,Erfassung2!BG:BG)</f>
        <v>0</v>
      </c>
      <c r="O1264">
        <f t="shared" si="54"/>
        <v>0</v>
      </c>
      <c r="P1264">
        <f t="shared" si="55"/>
        <v>1</v>
      </c>
    </row>
    <row r="1265" spans="12:16" x14ac:dyDescent="0.25">
      <c r="L1265" s="264">
        <f>Member!A1265</f>
        <v>0</v>
      </c>
      <c r="M1265">
        <f>SUMIF(Erfassung2!BD:BD,L1265,Erfassung2!BW:BW)</f>
        <v>0</v>
      </c>
      <c r="N1265">
        <f>SUMIF(Erfassung2!BD:BD,L1265,Erfassung2!BG:BG)</f>
        <v>0</v>
      </c>
      <c r="O1265">
        <f t="shared" si="54"/>
        <v>0</v>
      </c>
      <c r="P1265">
        <f t="shared" si="55"/>
        <v>1</v>
      </c>
    </row>
    <row r="1266" spans="12:16" x14ac:dyDescent="0.25">
      <c r="L1266" s="264">
        <f>Member!A1266</f>
        <v>0</v>
      </c>
      <c r="M1266">
        <f>SUMIF(Erfassung2!BD:BD,L1266,Erfassung2!BW:BW)</f>
        <v>0</v>
      </c>
      <c r="N1266">
        <f>SUMIF(Erfassung2!BD:BD,L1266,Erfassung2!BG:BG)</f>
        <v>0</v>
      </c>
      <c r="O1266">
        <f t="shared" si="54"/>
        <v>0</v>
      </c>
      <c r="P1266">
        <f t="shared" si="55"/>
        <v>1</v>
      </c>
    </row>
    <row r="1267" spans="12:16" x14ac:dyDescent="0.25">
      <c r="L1267" s="264">
        <f>Member!A1267</f>
        <v>0</v>
      </c>
      <c r="M1267">
        <f>SUMIF(Erfassung2!BD:BD,L1267,Erfassung2!BW:BW)</f>
        <v>0</v>
      </c>
      <c r="N1267">
        <f>SUMIF(Erfassung2!BD:BD,L1267,Erfassung2!BG:BG)</f>
        <v>0</v>
      </c>
      <c r="O1267">
        <f t="shared" si="54"/>
        <v>0</v>
      </c>
      <c r="P1267">
        <f t="shared" si="55"/>
        <v>1</v>
      </c>
    </row>
    <row r="1268" spans="12:16" x14ac:dyDescent="0.25">
      <c r="L1268" s="264">
        <f>Member!A1268</f>
        <v>0</v>
      </c>
      <c r="M1268">
        <f>SUMIF(Erfassung2!BD:BD,L1268,Erfassung2!BW:BW)</f>
        <v>0</v>
      </c>
      <c r="N1268">
        <f>SUMIF(Erfassung2!BD:BD,L1268,Erfassung2!BG:BG)</f>
        <v>0</v>
      </c>
      <c r="O1268">
        <f t="shared" si="54"/>
        <v>0</v>
      </c>
      <c r="P1268">
        <f t="shared" si="55"/>
        <v>1</v>
      </c>
    </row>
    <row r="1269" spans="12:16" x14ac:dyDescent="0.25">
      <c r="L1269" s="264">
        <f>Member!A1269</f>
        <v>0</v>
      </c>
      <c r="M1269">
        <f>SUMIF(Erfassung2!BD:BD,L1269,Erfassung2!BW:BW)</f>
        <v>0</v>
      </c>
      <c r="N1269">
        <f>SUMIF(Erfassung2!BD:BD,L1269,Erfassung2!BG:BG)</f>
        <v>0</v>
      </c>
      <c r="O1269">
        <f t="shared" si="54"/>
        <v>0</v>
      </c>
      <c r="P1269">
        <f t="shared" si="55"/>
        <v>1</v>
      </c>
    </row>
    <row r="1270" spans="12:16" x14ac:dyDescent="0.25">
      <c r="L1270" s="264">
        <f>Member!A1270</f>
        <v>0</v>
      </c>
      <c r="M1270">
        <f>SUMIF(Erfassung2!BD:BD,L1270,Erfassung2!BW:BW)</f>
        <v>0</v>
      </c>
      <c r="N1270">
        <f>SUMIF(Erfassung2!BD:BD,L1270,Erfassung2!BG:BG)</f>
        <v>0</v>
      </c>
      <c r="O1270">
        <f t="shared" si="54"/>
        <v>0</v>
      </c>
      <c r="P1270">
        <f t="shared" si="55"/>
        <v>1</v>
      </c>
    </row>
    <row r="1271" spans="12:16" x14ac:dyDescent="0.25">
      <c r="L1271" s="264">
        <f>Member!A1271</f>
        <v>0</v>
      </c>
      <c r="M1271">
        <f>SUMIF(Erfassung2!BD:BD,L1271,Erfassung2!BW:BW)</f>
        <v>0</v>
      </c>
      <c r="N1271">
        <f>SUMIF(Erfassung2!BD:BD,L1271,Erfassung2!BG:BG)</f>
        <v>0</v>
      </c>
      <c r="O1271">
        <f t="shared" si="54"/>
        <v>0</v>
      </c>
      <c r="P1271">
        <f t="shared" si="55"/>
        <v>1</v>
      </c>
    </row>
    <row r="1272" spans="12:16" x14ac:dyDescent="0.25">
      <c r="L1272" s="264">
        <f>Member!A1272</f>
        <v>0</v>
      </c>
      <c r="M1272">
        <f>SUMIF(Erfassung2!BD:BD,L1272,Erfassung2!BW:BW)</f>
        <v>0</v>
      </c>
      <c r="N1272">
        <f>SUMIF(Erfassung2!BD:BD,L1272,Erfassung2!BG:BG)</f>
        <v>0</v>
      </c>
      <c r="O1272">
        <f t="shared" si="54"/>
        <v>0</v>
      </c>
      <c r="P1272">
        <f t="shared" si="55"/>
        <v>1</v>
      </c>
    </row>
    <row r="1273" spans="12:16" x14ac:dyDescent="0.25">
      <c r="L1273" s="264">
        <f>Member!A1273</f>
        <v>0</v>
      </c>
      <c r="M1273">
        <f>SUMIF(Erfassung2!BD:BD,L1273,Erfassung2!BW:BW)</f>
        <v>0</v>
      </c>
      <c r="N1273">
        <f>SUMIF(Erfassung2!BD:BD,L1273,Erfassung2!BG:BG)</f>
        <v>0</v>
      </c>
      <c r="O1273">
        <f t="shared" si="54"/>
        <v>0</v>
      </c>
      <c r="P1273">
        <f t="shared" si="55"/>
        <v>1</v>
      </c>
    </row>
    <row r="1274" spans="12:16" x14ac:dyDescent="0.25">
      <c r="L1274" s="264">
        <f>Member!A1274</f>
        <v>0</v>
      </c>
      <c r="M1274">
        <f>SUMIF(Erfassung2!BD:BD,L1274,Erfassung2!BW:BW)</f>
        <v>0</v>
      </c>
      <c r="N1274">
        <f>SUMIF(Erfassung2!BD:BD,L1274,Erfassung2!BG:BG)</f>
        <v>0</v>
      </c>
      <c r="O1274">
        <f t="shared" si="54"/>
        <v>0</v>
      </c>
      <c r="P1274">
        <f t="shared" si="55"/>
        <v>1</v>
      </c>
    </row>
    <row r="1275" spans="12:16" x14ac:dyDescent="0.25">
      <c r="L1275" s="264">
        <f>Member!A1275</f>
        <v>0</v>
      </c>
      <c r="M1275">
        <f>SUMIF(Erfassung2!BD:BD,L1275,Erfassung2!BW:BW)</f>
        <v>0</v>
      </c>
      <c r="N1275">
        <f>SUMIF(Erfassung2!BD:BD,L1275,Erfassung2!BG:BG)</f>
        <v>0</v>
      </c>
      <c r="O1275">
        <f t="shared" si="54"/>
        <v>0</v>
      </c>
      <c r="P1275">
        <f t="shared" si="55"/>
        <v>1</v>
      </c>
    </row>
    <row r="1276" spans="12:16" x14ac:dyDescent="0.25">
      <c r="L1276" s="264">
        <f>Member!A1276</f>
        <v>0</v>
      </c>
      <c r="M1276">
        <f>SUMIF(Erfassung2!BD:BD,L1276,Erfassung2!BW:BW)</f>
        <v>0</v>
      </c>
      <c r="N1276">
        <f>SUMIF(Erfassung2!BD:BD,L1276,Erfassung2!BG:BG)</f>
        <v>0</v>
      </c>
      <c r="O1276">
        <f t="shared" si="54"/>
        <v>0</v>
      </c>
      <c r="P1276">
        <f t="shared" si="55"/>
        <v>1</v>
      </c>
    </row>
    <row r="1277" spans="12:16" x14ac:dyDescent="0.25">
      <c r="L1277" s="264">
        <f>Member!A1277</f>
        <v>0</v>
      </c>
      <c r="M1277">
        <f>SUMIF(Erfassung2!BD:BD,L1277,Erfassung2!BW:BW)</f>
        <v>0</v>
      </c>
      <c r="N1277">
        <f>SUMIF(Erfassung2!BD:BD,L1277,Erfassung2!BG:BG)</f>
        <v>0</v>
      </c>
      <c r="O1277">
        <f t="shared" si="54"/>
        <v>0</v>
      </c>
      <c r="P1277">
        <f t="shared" si="55"/>
        <v>1</v>
      </c>
    </row>
    <row r="1278" spans="12:16" x14ac:dyDescent="0.25">
      <c r="L1278" s="264">
        <f>Member!A1278</f>
        <v>0</v>
      </c>
      <c r="M1278">
        <f>SUMIF(Erfassung2!BD:BD,L1278,Erfassung2!BW:BW)</f>
        <v>0</v>
      </c>
      <c r="N1278">
        <f>SUMIF(Erfassung2!BD:BD,L1278,Erfassung2!BG:BG)</f>
        <v>0</v>
      </c>
      <c r="O1278">
        <f t="shared" si="54"/>
        <v>0</v>
      </c>
      <c r="P1278">
        <f t="shared" si="55"/>
        <v>1</v>
      </c>
    </row>
    <row r="1279" spans="12:16" x14ac:dyDescent="0.25">
      <c r="L1279" s="264">
        <f>Member!A1279</f>
        <v>0</v>
      </c>
      <c r="M1279">
        <f>SUMIF(Erfassung2!BD:BD,L1279,Erfassung2!BW:BW)</f>
        <v>0</v>
      </c>
      <c r="N1279">
        <f>SUMIF(Erfassung2!BD:BD,L1279,Erfassung2!BG:BG)</f>
        <v>0</v>
      </c>
      <c r="O1279">
        <f t="shared" si="54"/>
        <v>0</v>
      </c>
      <c r="P1279">
        <f t="shared" si="55"/>
        <v>1</v>
      </c>
    </row>
    <row r="1280" spans="12:16" x14ac:dyDescent="0.25">
      <c r="L1280" s="264">
        <f>Member!A1280</f>
        <v>0</v>
      </c>
      <c r="M1280">
        <f>SUMIF(Erfassung2!BD:BD,L1280,Erfassung2!BW:BW)</f>
        <v>0</v>
      </c>
      <c r="N1280">
        <f>SUMIF(Erfassung2!BD:BD,L1280,Erfassung2!BG:BG)</f>
        <v>0</v>
      </c>
      <c r="O1280">
        <f t="shared" si="54"/>
        <v>0</v>
      </c>
      <c r="P1280">
        <f t="shared" si="55"/>
        <v>1</v>
      </c>
    </row>
    <row r="1281" spans="12:16" x14ac:dyDescent="0.25">
      <c r="L1281" s="264">
        <f>Member!A1281</f>
        <v>0</v>
      </c>
      <c r="M1281">
        <f>SUMIF(Erfassung2!BD:BD,L1281,Erfassung2!BW:BW)</f>
        <v>0</v>
      </c>
      <c r="N1281">
        <f>SUMIF(Erfassung2!BD:BD,L1281,Erfassung2!BG:BG)</f>
        <v>0</v>
      </c>
      <c r="O1281">
        <f t="shared" si="54"/>
        <v>0</v>
      </c>
      <c r="P1281">
        <f t="shared" si="55"/>
        <v>1</v>
      </c>
    </row>
    <row r="1282" spans="12:16" x14ac:dyDescent="0.25">
      <c r="L1282" s="264">
        <f>Member!A1282</f>
        <v>0</v>
      </c>
      <c r="M1282">
        <f>SUMIF(Erfassung2!BD:BD,L1282,Erfassung2!BW:BW)</f>
        <v>0</v>
      </c>
      <c r="N1282">
        <f>SUMIF(Erfassung2!BD:BD,L1282,Erfassung2!BG:BG)</f>
        <v>0</v>
      </c>
      <c r="O1282">
        <f t="shared" si="54"/>
        <v>0</v>
      </c>
      <c r="P1282">
        <f t="shared" si="55"/>
        <v>1</v>
      </c>
    </row>
    <row r="1283" spans="12:16" x14ac:dyDescent="0.25">
      <c r="L1283" s="264">
        <f>Member!A1283</f>
        <v>0</v>
      </c>
      <c r="M1283">
        <f>SUMIF(Erfassung2!BD:BD,L1283,Erfassung2!BW:BW)</f>
        <v>0</v>
      </c>
      <c r="N1283">
        <f>SUMIF(Erfassung2!BD:BD,L1283,Erfassung2!BG:BG)</f>
        <v>0</v>
      </c>
      <c r="O1283">
        <f t="shared" ref="O1283:O1346" si="56">IF(N1283=0,0,M1283/N1283-ROW()/1000000000)</f>
        <v>0</v>
      </c>
      <c r="P1283">
        <f t="shared" ref="P1283:P1346" si="57">RANK(O1283,O:O)</f>
        <v>1</v>
      </c>
    </row>
    <row r="1284" spans="12:16" x14ac:dyDescent="0.25">
      <c r="L1284" s="264">
        <f>Member!A1284</f>
        <v>0</v>
      </c>
      <c r="M1284">
        <f>SUMIF(Erfassung2!BD:BD,L1284,Erfassung2!BW:BW)</f>
        <v>0</v>
      </c>
      <c r="N1284">
        <f>SUMIF(Erfassung2!BD:BD,L1284,Erfassung2!BG:BG)</f>
        <v>0</v>
      </c>
      <c r="O1284">
        <f t="shared" si="56"/>
        <v>0</v>
      </c>
      <c r="P1284">
        <f t="shared" si="57"/>
        <v>1</v>
      </c>
    </row>
    <row r="1285" spans="12:16" x14ac:dyDescent="0.25">
      <c r="L1285" s="264">
        <f>Member!A1285</f>
        <v>0</v>
      </c>
      <c r="M1285">
        <f>SUMIF(Erfassung2!BD:BD,L1285,Erfassung2!BW:BW)</f>
        <v>0</v>
      </c>
      <c r="N1285">
        <f>SUMIF(Erfassung2!BD:BD,L1285,Erfassung2!BG:BG)</f>
        <v>0</v>
      </c>
      <c r="O1285">
        <f t="shared" si="56"/>
        <v>0</v>
      </c>
      <c r="P1285">
        <f t="shared" si="57"/>
        <v>1</v>
      </c>
    </row>
    <row r="1286" spans="12:16" x14ac:dyDescent="0.25">
      <c r="L1286" s="264">
        <f>Member!A1286</f>
        <v>0</v>
      </c>
      <c r="M1286">
        <f>SUMIF(Erfassung2!BD:BD,L1286,Erfassung2!BW:BW)</f>
        <v>0</v>
      </c>
      <c r="N1286">
        <f>SUMIF(Erfassung2!BD:BD,L1286,Erfassung2!BG:BG)</f>
        <v>0</v>
      </c>
      <c r="O1286">
        <f t="shared" si="56"/>
        <v>0</v>
      </c>
      <c r="P1286">
        <f t="shared" si="57"/>
        <v>1</v>
      </c>
    </row>
    <row r="1287" spans="12:16" x14ac:dyDescent="0.25">
      <c r="L1287" s="264">
        <f>Member!A1287</f>
        <v>0</v>
      </c>
      <c r="M1287">
        <f>SUMIF(Erfassung2!BD:BD,L1287,Erfassung2!BW:BW)</f>
        <v>0</v>
      </c>
      <c r="N1287">
        <f>SUMIF(Erfassung2!BD:BD,L1287,Erfassung2!BG:BG)</f>
        <v>0</v>
      </c>
      <c r="O1287">
        <f t="shared" si="56"/>
        <v>0</v>
      </c>
      <c r="P1287">
        <f t="shared" si="57"/>
        <v>1</v>
      </c>
    </row>
    <row r="1288" spans="12:16" x14ac:dyDescent="0.25">
      <c r="L1288" s="264">
        <f>Member!A1288</f>
        <v>0</v>
      </c>
      <c r="M1288">
        <f>SUMIF(Erfassung2!BD:BD,L1288,Erfassung2!BW:BW)</f>
        <v>0</v>
      </c>
      <c r="N1288">
        <f>SUMIF(Erfassung2!BD:BD,L1288,Erfassung2!BG:BG)</f>
        <v>0</v>
      </c>
      <c r="O1288">
        <f t="shared" si="56"/>
        <v>0</v>
      </c>
      <c r="P1288">
        <f t="shared" si="57"/>
        <v>1</v>
      </c>
    </row>
    <row r="1289" spans="12:16" x14ac:dyDescent="0.25">
      <c r="L1289" s="264">
        <f>Member!A1289</f>
        <v>0</v>
      </c>
      <c r="M1289">
        <f>SUMIF(Erfassung2!BD:BD,L1289,Erfassung2!BW:BW)</f>
        <v>0</v>
      </c>
      <c r="N1289">
        <f>SUMIF(Erfassung2!BD:BD,L1289,Erfassung2!BG:BG)</f>
        <v>0</v>
      </c>
      <c r="O1289">
        <f t="shared" si="56"/>
        <v>0</v>
      </c>
      <c r="P1289">
        <f t="shared" si="57"/>
        <v>1</v>
      </c>
    </row>
    <row r="1290" spans="12:16" x14ac:dyDescent="0.25">
      <c r="L1290" s="264">
        <f>Member!A1290</f>
        <v>0</v>
      </c>
      <c r="M1290">
        <f>SUMIF(Erfassung2!BD:BD,L1290,Erfassung2!BW:BW)</f>
        <v>0</v>
      </c>
      <c r="N1290">
        <f>SUMIF(Erfassung2!BD:BD,L1290,Erfassung2!BG:BG)</f>
        <v>0</v>
      </c>
      <c r="O1290">
        <f t="shared" si="56"/>
        <v>0</v>
      </c>
      <c r="P1290">
        <f t="shared" si="57"/>
        <v>1</v>
      </c>
    </row>
    <row r="1291" spans="12:16" x14ac:dyDescent="0.25">
      <c r="L1291" s="264">
        <f>Member!A1291</f>
        <v>0</v>
      </c>
      <c r="M1291">
        <f>SUMIF(Erfassung2!BD:BD,L1291,Erfassung2!BW:BW)</f>
        <v>0</v>
      </c>
      <c r="N1291">
        <f>SUMIF(Erfassung2!BD:BD,L1291,Erfassung2!BG:BG)</f>
        <v>0</v>
      </c>
      <c r="O1291">
        <f t="shared" si="56"/>
        <v>0</v>
      </c>
      <c r="P1291">
        <f t="shared" si="57"/>
        <v>1</v>
      </c>
    </row>
    <row r="1292" spans="12:16" x14ac:dyDescent="0.25">
      <c r="L1292" s="264">
        <f>Member!A1292</f>
        <v>0</v>
      </c>
      <c r="M1292">
        <f>SUMIF(Erfassung2!BD:BD,L1292,Erfassung2!BW:BW)</f>
        <v>0</v>
      </c>
      <c r="N1292">
        <f>SUMIF(Erfassung2!BD:BD,L1292,Erfassung2!BG:BG)</f>
        <v>0</v>
      </c>
      <c r="O1292">
        <f t="shared" si="56"/>
        <v>0</v>
      </c>
      <c r="P1292">
        <f t="shared" si="57"/>
        <v>1</v>
      </c>
    </row>
    <row r="1293" spans="12:16" x14ac:dyDescent="0.25">
      <c r="L1293" s="264">
        <f>Member!A1293</f>
        <v>0</v>
      </c>
      <c r="M1293">
        <f>SUMIF(Erfassung2!BD:BD,L1293,Erfassung2!BW:BW)</f>
        <v>0</v>
      </c>
      <c r="N1293">
        <f>SUMIF(Erfassung2!BD:BD,L1293,Erfassung2!BG:BG)</f>
        <v>0</v>
      </c>
      <c r="O1293">
        <f t="shared" si="56"/>
        <v>0</v>
      </c>
      <c r="P1293">
        <f t="shared" si="57"/>
        <v>1</v>
      </c>
    </row>
    <row r="1294" spans="12:16" x14ac:dyDescent="0.25">
      <c r="L1294" s="264">
        <f>Member!A1294</f>
        <v>0</v>
      </c>
      <c r="M1294">
        <f>SUMIF(Erfassung2!BD:BD,L1294,Erfassung2!BW:BW)</f>
        <v>0</v>
      </c>
      <c r="N1294">
        <f>SUMIF(Erfassung2!BD:BD,L1294,Erfassung2!BG:BG)</f>
        <v>0</v>
      </c>
      <c r="O1294">
        <f t="shared" si="56"/>
        <v>0</v>
      </c>
      <c r="P1294">
        <f t="shared" si="57"/>
        <v>1</v>
      </c>
    </row>
    <row r="1295" spans="12:16" x14ac:dyDescent="0.25">
      <c r="L1295" s="264">
        <f>Member!A1295</f>
        <v>0</v>
      </c>
      <c r="M1295">
        <f>SUMIF(Erfassung2!BD:BD,L1295,Erfassung2!BW:BW)</f>
        <v>0</v>
      </c>
      <c r="N1295">
        <f>SUMIF(Erfassung2!BD:BD,L1295,Erfassung2!BG:BG)</f>
        <v>0</v>
      </c>
      <c r="O1295">
        <f t="shared" si="56"/>
        <v>0</v>
      </c>
      <c r="P1295">
        <f t="shared" si="57"/>
        <v>1</v>
      </c>
    </row>
    <row r="1296" spans="12:16" x14ac:dyDescent="0.25">
      <c r="L1296" s="264">
        <f>Member!A1296</f>
        <v>0</v>
      </c>
      <c r="M1296">
        <f>SUMIF(Erfassung2!BD:BD,L1296,Erfassung2!BW:BW)</f>
        <v>0</v>
      </c>
      <c r="N1296">
        <f>SUMIF(Erfassung2!BD:BD,L1296,Erfassung2!BG:BG)</f>
        <v>0</v>
      </c>
      <c r="O1296">
        <f t="shared" si="56"/>
        <v>0</v>
      </c>
      <c r="P1296">
        <f t="shared" si="57"/>
        <v>1</v>
      </c>
    </row>
    <row r="1297" spans="12:16" x14ac:dyDescent="0.25">
      <c r="L1297" s="264">
        <f>Member!A1297</f>
        <v>0</v>
      </c>
      <c r="M1297">
        <f>SUMIF(Erfassung2!BD:BD,L1297,Erfassung2!BW:BW)</f>
        <v>0</v>
      </c>
      <c r="N1297">
        <f>SUMIF(Erfassung2!BD:BD,L1297,Erfassung2!BG:BG)</f>
        <v>0</v>
      </c>
      <c r="O1297">
        <f t="shared" si="56"/>
        <v>0</v>
      </c>
      <c r="P1297">
        <f t="shared" si="57"/>
        <v>1</v>
      </c>
    </row>
    <row r="1298" spans="12:16" x14ac:dyDescent="0.25">
      <c r="L1298" s="264">
        <f>Member!A1298</f>
        <v>0</v>
      </c>
      <c r="M1298">
        <f>SUMIF(Erfassung2!BD:BD,L1298,Erfassung2!BW:BW)</f>
        <v>0</v>
      </c>
      <c r="N1298">
        <f>SUMIF(Erfassung2!BD:BD,L1298,Erfassung2!BG:BG)</f>
        <v>0</v>
      </c>
      <c r="O1298">
        <f t="shared" si="56"/>
        <v>0</v>
      </c>
      <c r="P1298">
        <f t="shared" si="57"/>
        <v>1</v>
      </c>
    </row>
    <row r="1299" spans="12:16" x14ac:dyDescent="0.25">
      <c r="L1299" s="264">
        <f>Member!A1299</f>
        <v>0</v>
      </c>
      <c r="M1299">
        <f>SUMIF(Erfassung2!BD:BD,L1299,Erfassung2!BW:BW)</f>
        <v>0</v>
      </c>
      <c r="N1299">
        <f>SUMIF(Erfassung2!BD:BD,L1299,Erfassung2!BG:BG)</f>
        <v>0</v>
      </c>
      <c r="O1299">
        <f t="shared" si="56"/>
        <v>0</v>
      </c>
      <c r="P1299">
        <f t="shared" si="57"/>
        <v>1</v>
      </c>
    </row>
    <row r="1300" spans="12:16" x14ac:dyDescent="0.25">
      <c r="L1300" s="264">
        <f>Member!A1300</f>
        <v>0</v>
      </c>
      <c r="M1300">
        <f>SUMIF(Erfassung2!BD:BD,L1300,Erfassung2!BW:BW)</f>
        <v>0</v>
      </c>
      <c r="N1300">
        <f>SUMIF(Erfassung2!BD:BD,L1300,Erfassung2!BG:BG)</f>
        <v>0</v>
      </c>
      <c r="O1300">
        <f t="shared" si="56"/>
        <v>0</v>
      </c>
      <c r="P1300">
        <f t="shared" si="57"/>
        <v>1</v>
      </c>
    </row>
    <row r="1301" spans="12:16" x14ac:dyDescent="0.25">
      <c r="L1301" s="264">
        <f>Member!A1301</f>
        <v>0</v>
      </c>
      <c r="M1301">
        <f>SUMIF(Erfassung2!BD:BD,L1301,Erfassung2!BW:BW)</f>
        <v>0</v>
      </c>
      <c r="N1301">
        <f>SUMIF(Erfassung2!BD:BD,L1301,Erfassung2!BG:BG)</f>
        <v>0</v>
      </c>
      <c r="O1301">
        <f t="shared" si="56"/>
        <v>0</v>
      </c>
      <c r="P1301">
        <f t="shared" si="57"/>
        <v>1</v>
      </c>
    </row>
    <row r="1302" spans="12:16" x14ac:dyDescent="0.25">
      <c r="L1302" s="264">
        <f>Member!A1302</f>
        <v>0</v>
      </c>
      <c r="M1302">
        <f>SUMIF(Erfassung2!BD:BD,L1302,Erfassung2!BW:BW)</f>
        <v>0</v>
      </c>
      <c r="N1302">
        <f>SUMIF(Erfassung2!BD:BD,L1302,Erfassung2!BG:BG)</f>
        <v>0</v>
      </c>
      <c r="O1302">
        <f t="shared" si="56"/>
        <v>0</v>
      </c>
      <c r="P1302">
        <f t="shared" si="57"/>
        <v>1</v>
      </c>
    </row>
    <row r="1303" spans="12:16" x14ac:dyDescent="0.25">
      <c r="L1303" s="264">
        <f>Member!A1303</f>
        <v>0</v>
      </c>
      <c r="M1303">
        <f>SUMIF(Erfassung2!BD:BD,L1303,Erfassung2!BW:BW)</f>
        <v>0</v>
      </c>
      <c r="N1303">
        <f>SUMIF(Erfassung2!BD:BD,L1303,Erfassung2!BG:BG)</f>
        <v>0</v>
      </c>
      <c r="O1303">
        <f t="shared" si="56"/>
        <v>0</v>
      </c>
      <c r="P1303">
        <f t="shared" si="57"/>
        <v>1</v>
      </c>
    </row>
    <row r="1304" spans="12:16" x14ac:dyDescent="0.25">
      <c r="L1304" s="264">
        <f>Member!A1304</f>
        <v>0</v>
      </c>
      <c r="M1304">
        <f>SUMIF(Erfassung2!BD:BD,L1304,Erfassung2!BW:BW)</f>
        <v>0</v>
      </c>
      <c r="N1304">
        <f>SUMIF(Erfassung2!BD:BD,L1304,Erfassung2!BG:BG)</f>
        <v>0</v>
      </c>
      <c r="O1304">
        <f t="shared" si="56"/>
        <v>0</v>
      </c>
      <c r="P1304">
        <f t="shared" si="57"/>
        <v>1</v>
      </c>
    </row>
    <row r="1305" spans="12:16" x14ac:dyDescent="0.25">
      <c r="L1305" s="264">
        <f>Member!A1305</f>
        <v>0</v>
      </c>
      <c r="M1305">
        <f>SUMIF(Erfassung2!BD:BD,L1305,Erfassung2!BW:BW)</f>
        <v>0</v>
      </c>
      <c r="N1305">
        <f>SUMIF(Erfassung2!BD:BD,L1305,Erfassung2!BG:BG)</f>
        <v>0</v>
      </c>
      <c r="O1305">
        <f t="shared" si="56"/>
        <v>0</v>
      </c>
      <c r="P1305">
        <f t="shared" si="57"/>
        <v>1</v>
      </c>
    </row>
    <row r="1306" spans="12:16" x14ac:dyDescent="0.25">
      <c r="L1306" s="264">
        <f>Member!A1306</f>
        <v>0</v>
      </c>
      <c r="M1306">
        <f>SUMIF(Erfassung2!BD:BD,L1306,Erfassung2!BW:BW)</f>
        <v>0</v>
      </c>
      <c r="N1306">
        <f>SUMIF(Erfassung2!BD:BD,L1306,Erfassung2!BG:BG)</f>
        <v>0</v>
      </c>
      <c r="O1306">
        <f t="shared" si="56"/>
        <v>0</v>
      </c>
      <c r="P1306">
        <f t="shared" si="57"/>
        <v>1</v>
      </c>
    </row>
    <row r="1307" spans="12:16" x14ac:dyDescent="0.25">
      <c r="L1307" s="264">
        <f>Member!A1307</f>
        <v>0</v>
      </c>
      <c r="M1307">
        <f>SUMIF(Erfassung2!BD:BD,L1307,Erfassung2!BW:BW)</f>
        <v>0</v>
      </c>
      <c r="N1307">
        <f>SUMIF(Erfassung2!BD:BD,L1307,Erfassung2!BG:BG)</f>
        <v>0</v>
      </c>
      <c r="O1307">
        <f t="shared" si="56"/>
        <v>0</v>
      </c>
      <c r="P1307">
        <f t="shared" si="57"/>
        <v>1</v>
      </c>
    </row>
    <row r="1308" spans="12:16" x14ac:dyDescent="0.25">
      <c r="L1308" s="264">
        <f>Member!A1308</f>
        <v>0</v>
      </c>
      <c r="M1308">
        <f>SUMIF(Erfassung2!BD:BD,L1308,Erfassung2!BW:BW)</f>
        <v>0</v>
      </c>
      <c r="N1308">
        <f>SUMIF(Erfassung2!BD:BD,L1308,Erfassung2!BG:BG)</f>
        <v>0</v>
      </c>
      <c r="O1308">
        <f t="shared" si="56"/>
        <v>0</v>
      </c>
      <c r="P1308">
        <f t="shared" si="57"/>
        <v>1</v>
      </c>
    </row>
    <row r="1309" spans="12:16" x14ac:dyDescent="0.25">
      <c r="L1309" s="264">
        <f>Member!A1309</f>
        <v>0</v>
      </c>
      <c r="M1309">
        <f>SUMIF(Erfassung2!BD:BD,L1309,Erfassung2!BW:BW)</f>
        <v>0</v>
      </c>
      <c r="N1309">
        <f>SUMIF(Erfassung2!BD:BD,L1309,Erfassung2!BG:BG)</f>
        <v>0</v>
      </c>
      <c r="O1309">
        <f t="shared" si="56"/>
        <v>0</v>
      </c>
      <c r="P1309">
        <f t="shared" si="57"/>
        <v>1</v>
      </c>
    </row>
    <row r="1310" spans="12:16" x14ac:dyDescent="0.25">
      <c r="L1310" s="264">
        <f>Member!A1310</f>
        <v>0</v>
      </c>
      <c r="M1310">
        <f>SUMIF(Erfassung2!BD:BD,L1310,Erfassung2!BW:BW)</f>
        <v>0</v>
      </c>
      <c r="N1310">
        <f>SUMIF(Erfassung2!BD:BD,L1310,Erfassung2!BG:BG)</f>
        <v>0</v>
      </c>
      <c r="O1310">
        <f t="shared" si="56"/>
        <v>0</v>
      </c>
      <c r="P1310">
        <f t="shared" si="57"/>
        <v>1</v>
      </c>
    </row>
    <row r="1311" spans="12:16" x14ac:dyDescent="0.25">
      <c r="L1311" s="264">
        <f>Member!A1311</f>
        <v>0</v>
      </c>
      <c r="M1311">
        <f>SUMIF(Erfassung2!BD:BD,L1311,Erfassung2!BW:BW)</f>
        <v>0</v>
      </c>
      <c r="N1311">
        <f>SUMIF(Erfassung2!BD:BD,L1311,Erfassung2!BG:BG)</f>
        <v>0</v>
      </c>
      <c r="O1311">
        <f t="shared" si="56"/>
        <v>0</v>
      </c>
      <c r="P1311">
        <f t="shared" si="57"/>
        <v>1</v>
      </c>
    </row>
    <row r="1312" spans="12:16" x14ac:dyDescent="0.25">
      <c r="L1312" s="264">
        <f>Member!A1312</f>
        <v>0</v>
      </c>
      <c r="M1312">
        <f>SUMIF(Erfassung2!BD:BD,L1312,Erfassung2!BW:BW)</f>
        <v>0</v>
      </c>
      <c r="N1312">
        <f>SUMIF(Erfassung2!BD:BD,L1312,Erfassung2!BG:BG)</f>
        <v>0</v>
      </c>
      <c r="O1312">
        <f t="shared" si="56"/>
        <v>0</v>
      </c>
      <c r="P1312">
        <f t="shared" si="57"/>
        <v>1</v>
      </c>
    </row>
    <row r="1313" spans="12:16" x14ac:dyDescent="0.25">
      <c r="L1313" s="264">
        <f>Member!A1313</f>
        <v>0</v>
      </c>
      <c r="M1313">
        <f>SUMIF(Erfassung2!BD:BD,L1313,Erfassung2!BW:BW)</f>
        <v>0</v>
      </c>
      <c r="N1313">
        <f>SUMIF(Erfassung2!BD:BD,L1313,Erfassung2!BG:BG)</f>
        <v>0</v>
      </c>
      <c r="O1313">
        <f t="shared" si="56"/>
        <v>0</v>
      </c>
      <c r="P1313">
        <f t="shared" si="57"/>
        <v>1</v>
      </c>
    </row>
    <row r="1314" spans="12:16" x14ac:dyDescent="0.25">
      <c r="L1314" s="264">
        <f>Member!A1314</f>
        <v>0</v>
      </c>
      <c r="M1314">
        <f>SUMIF(Erfassung2!BD:BD,L1314,Erfassung2!BW:BW)</f>
        <v>0</v>
      </c>
      <c r="N1314">
        <f>SUMIF(Erfassung2!BD:BD,L1314,Erfassung2!BG:BG)</f>
        <v>0</v>
      </c>
      <c r="O1314">
        <f t="shared" si="56"/>
        <v>0</v>
      </c>
      <c r="P1314">
        <f t="shared" si="57"/>
        <v>1</v>
      </c>
    </row>
    <row r="1315" spans="12:16" x14ac:dyDescent="0.25">
      <c r="L1315" s="264">
        <f>Member!A1315</f>
        <v>0</v>
      </c>
      <c r="M1315">
        <f>SUMIF(Erfassung2!BD:BD,L1315,Erfassung2!BW:BW)</f>
        <v>0</v>
      </c>
      <c r="N1315">
        <f>SUMIF(Erfassung2!BD:BD,L1315,Erfassung2!BG:BG)</f>
        <v>0</v>
      </c>
      <c r="O1315">
        <f t="shared" si="56"/>
        <v>0</v>
      </c>
      <c r="P1315">
        <f t="shared" si="57"/>
        <v>1</v>
      </c>
    </row>
    <row r="1316" spans="12:16" x14ac:dyDescent="0.25">
      <c r="L1316" s="264">
        <f>Member!A1316</f>
        <v>0</v>
      </c>
      <c r="M1316">
        <f>SUMIF(Erfassung2!BD:BD,L1316,Erfassung2!BW:BW)</f>
        <v>0</v>
      </c>
      <c r="N1316">
        <f>SUMIF(Erfassung2!BD:BD,L1316,Erfassung2!BG:BG)</f>
        <v>0</v>
      </c>
      <c r="O1316">
        <f t="shared" si="56"/>
        <v>0</v>
      </c>
      <c r="P1316">
        <f t="shared" si="57"/>
        <v>1</v>
      </c>
    </row>
    <row r="1317" spans="12:16" x14ac:dyDescent="0.25">
      <c r="L1317" s="264">
        <f>Member!A1317</f>
        <v>0</v>
      </c>
      <c r="M1317">
        <f>SUMIF(Erfassung2!BD:BD,L1317,Erfassung2!BW:BW)</f>
        <v>0</v>
      </c>
      <c r="N1317">
        <f>SUMIF(Erfassung2!BD:BD,L1317,Erfassung2!BG:BG)</f>
        <v>0</v>
      </c>
      <c r="O1317">
        <f t="shared" si="56"/>
        <v>0</v>
      </c>
      <c r="P1317">
        <f t="shared" si="57"/>
        <v>1</v>
      </c>
    </row>
    <row r="1318" spans="12:16" x14ac:dyDescent="0.25">
      <c r="L1318" s="264">
        <f>Member!A1318</f>
        <v>0</v>
      </c>
      <c r="M1318">
        <f>SUMIF(Erfassung2!BD:BD,L1318,Erfassung2!BW:BW)</f>
        <v>0</v>
      </c>
      <c r="N1318">
        <f>SUMIF(Erfassung2!BD:BD,L1318,Erfassung2!BG:BG)</f>
        <v>0</v>
      </c>
      <c r="O1318">
        <f t="shared" si="56"/>
        <v>0</v>
      </c>
      <c r="P1318">
        <f t="shared" si="57"/>
        <v>1</v>
      </c>
    </row>
    <row r="1319" spans="12:16" x14ac:dyDescent="0.25">
      <c r="L1319" s="264">
        <f>Member!A1319</f>
        <v>0</v>
      </c>
      <c r="M1319">
        <f>SUMIF(Erfassung2!BD:BD,L1319,Erfassung2!BW:BW)</f>
        <v>0</v>
      </c>
      <c r="N1319">
        <f>SUMIF(Erfassung2!BD:BD,L1319,Erfassung2!BG:BG)</f>
        <v>0</v>
      </c>
      <c r="O1319">
        <f t="shared" si="56"/>
        <v>0</v>
      </c>
      <c r="P1319">
        <f t="shared" si="57"/>
        <v>1</v>
      </c>
    </row>
    <row r="1320" spans="12:16" x14ac:dyDescent="0.25">
      <c r="L1320" s="264">
        <f>Member!A1320</f>
        <v>0</v>
      </c>
      <c r="M1320">
        <f>SUMIF(Erfassung2!BD:BD,L1320,Erfassung2!BW:BW)</f>
        <v>0</v>
      </c>
      <c r="N1320">
        <f>SUMIF(Erfassung2!BD:BD,L1320,Erfassung2!BG:BG)</f>
        <v>0</v>
      </c>
      <c r="O1320">
        <f t="shared" si="56"/>
        <v>0</v>
      </c>
      <c r="P1320">
        <f t="shared" si="57"/>
        <v>1</v>
      </c>
    </row>
    <row r="1321" spans="12:16" x14ac:dyDescent="0.25">
      <c r="L1321" s="264">
        <f>Member!A1321</f>
        <v>0</v>
      </c>
      <c r="M1321">
        <f>SUMIF(Erfassung2!BD:BD,L1321,Erfassung2!BW:BW)</f>
        <v>0</v>
      </c>
      <c r="N1321">
        <f>SUMIF(Erfassung2!BD:BD,L1321,Erfassung2!BG:BG)</f>
        <v>0</v>
      </c>
      <c r="O1321">
        <f t="shared" si="56"/>
        <v>0</v>
      </c>
      <c r="P1321">
        <f t="shared" si="57"/>
        <v>1</v>
      </c>
    </row>
    <row r="1322" spans="12:16" x14ac:dyDescent="0.25">
      <c r="L1322" s="264">
        <f>Member!A1322</f>
        <v>0</v>
      </c>
      <c r="M1322">
        <f>SUMIF(Erfassung2!BD:BD,L1322,Erfassung2!BW:BW)</f>
        <v>0</v>
      </c>
      <c r="N1322">
        <f>SUMIF(Erfassung2!BD:BD,L1322,Erfassung2!BG:BG)</f>
        <v>0</v>
      </c>
      <c r="O1322">
        <f t="shared" si="56"/>
        <v>0</v>
      </c>
      <c r="P1322">
        <f t="shared" si="57"/>
        <v>1</v>
      </c>
    </row>
    <row r="1323" spans="12:16" x14ac:dyDescent="0.25">
      <c r="L1323" s="264">
        <f>Member!A1323</f>
        <v>0</v>
      </c>
      <c r="M1323">
        <f>SUMIF(Erfassung2!BD:BD,L1323,Erfassung2!BW:BW)</f>
        <v>0</v>
      </c>
      <c r="N1323">
        <f>SUMIF(Erfassung2!BD:BD,L1323,Erfassung2!BG:BG)</f>
        <v>0</v>
      </c>
      <c r="O1323">
        <f t="shared" si="56"/>
        <v>0</v>
      </c>
      <c r="P1323">
        <f t="shared" si="57"/>
        <v>1</v>
      </c>
    </row>
    <row r="1324" spans="12:16" x14ac:dyDescent="0.25">
      <c r="L1324" s="264">
        <f>Member!A1324</f>
        <v>0</v>
      </c>
      <c r="M1324">
        <f>SUMIF(Erfassung2!BD:BD,L1324,Erfassung2!BW:BW)</f>
        <v>0</v>
      </c>
      <c r="N1324">
        <f>SUMIF(Erfassung2!BD:BD,L1324,Erfassung2!BG:BG)</f>
        <v>0</v>
      </c>
      <c r="O1324">
        <f t="shared" si="56"/>
        <v>0</v>
      </c>
      <c r="P1324">
        <f t="shared" si="57"/>
        <v>1</v>
      </c>
    </row>
    <row r="1325" spans="12:16" x14ac:dyDescent="0.25">
      <c r="L1325" s="264">
        <f>Member!A1325</f>
        <v>0</v>
      </c>
      <c r="M1325">
        <f>SUMIF(Erfassung2!BD:BD,L1325,Erfassung2!BW:BW)</f>
        <v>0</v>
      </c>
      <c r="N1325">
        <f>SUMIF(Erfassung2!BD:BD,L1325,Erfassung2!BG:BG)</f>
        <v>0</v>
      </c>
      <c r="O1325">
        <f t="shared" si="56"/>
        <v>0</v>
      </c>
      <c r="P1325">
        <f t="shared" si="57"/>
        <v>1</v>
      </c>
    </row>
    <row r="1326" spans="12:16" x14ac:dyDescent="0.25">
      <c r="L1326" s="264">
        <f>Member!A1326</f>
        <v>0</v>
      </c>
      <c r="M1326">
        <f>SUMIF(Erfassung2!BD:BD,L1326,Erfassung2!BW:BW)</f>
        <v>0</v>
      </c>
      <c r="N1326">
        <f>SUMIF(Erfassung2!BD:BD,L1326,Erfassung2!BG:BG)</f>
        <v>0</v>
      </c>
      <c r="O1326">
        <f t="shared" si="56"/>
        <v>0</v>
      </c>
      <c r="P1326">
        <f t="shared" si="57"/>
        <v>1</v>
      </c>
    </row>
    <row r="1327" spans="12:16" x14ac:dyDescent="0.25">
      <c r="L1327" s="264">
        <f>Member!A1327</f>
        <v>0</v>
      </c>
      <c r="M1327">
        <f>SUMIF(Erfassung2!BD:BD,L1327,Erfassung2!BW:BW)</f>
        <v>0</v>
      </c>
      <c r="N1327">
        <f>SUMIF(Erfassung2!BD:BD,L1327,Erfassung2!BG:BG)</f>
        <v>0</v>
      </c>
      <c r="O1327">
        <f t="shared" si="56"/>
        <v>0</v>
      </c>
      <c r="P1327">
        <f t="shared" si="57"/>
        <v>1</v>
      </c>
    </row>
    <row r="1328" spans="12:16" x14ac:dyDescent="0.25">
      <c r="L1328" s="264">
        <f>Member!A1328</f>
        <v>0</v>
      </c>
      <c r="M1328">
        <f>SUMIF(Erfassung2!BD:BD,L1328,Erfassung2!BW:BW)</f>
        <v>0</v>
      </c>
      <c r="N1328">
        <f>SUMIF(Erfassung2!BD:BD,L1328,Erfassung2!BG:BG)</f>
        <v>0</v>
      </c>
      <c r="O1328">
        <f t="shared" si="56"/>
        <v>0</v>
      </c>
      <c r="P1328">
        <f t="shared" si="57"/>
        <v>1</v>
      </c>
    </row>
    <row r="1329" spans="12:16" x14ac:dyDescent="0.25">
      <c r="L1329" s="264">
        <f>Member!A1329</f>
        <v>0</v>
      </c>
      <c r="M1329">
        <f>SUMIF(Erfassung2!BD:BD,L1329,Erfassung2!BW:BW)</f>
        <v>0</v>
      </c>
      <c r="N1329">
        <f>SUMIF(Erfassung2!BD:BD,L1329,Erfassung2!BG:BG)</f>
        <v>0</v>
      </c>
      <c r="O1329">
        <f t="shared" si="56"/>
        <v>0</v>
      </c>
      <c r="P1329">
        <f t="shared" si="57"/>
        <v>1</v>
      </c>
    </row>
    <row r="1330" spans="12:16" x14ac:dyDescent="0.25">
      <c r="L1330" s="264">
        <f>Member!A1330</f>
        <v>0</v>
      </c>
      <c r="M1330">
        <f>SUMIF(Erfassung2!BD:BD,L1330,Erfassung2!BW:BW)</f>
        <v>0</v>
      </c>
      <c r="N1330">
        <f>SUMIF(Erfassung2!BD:BD,L1330,Erfassung2!BG:BG)</f>
        <v>0</v>
      </c>
      <c r="O1330">
        <f t="shared" si="56"/>
        <v>0</v>
      </c>
      <c r="P1330">
        <f t="shared" si="57"/>
        <v>1</v>
      </c>
    </row>
    <row r="1331" spans="12:16" x14ac:dyDescent="0.25">
      <c r="L1331" s="264">
        <f>Member!A1331</f>
        <v>0</v>
      </c>
      <c r="M1331">
        <f>SUMIF(Erfassung2!BD:BD,L1331,Erfassung2!BW:BW)</f>
        <v>0</v>
      </c>
      <c r="N1331">
        <f>SUMIF(Erfassung2!BD:BD,L1331,Erfassung2!BG:BG)</f>
        <v>0</v>
      </c>
      <c r="O1331">
        <f t="shared" si="56"/>
        <v>0</v>
      </c>
      <c r="P1331">
        <f t="shared" si="57"/>
        <v>1</v>
      </c>
    </row>
    <row r="1332" spans="12:16" x14ac:dyDescent="0.25">
      <c r="L1332" s="264">
        <f>Member!A1332</f>
        <v>0</v>
      </c>
      <c r="M1332">
        <f>SUMIF(Erfassung2!BD:BD,L1332,Erfassung2!BW:BW)</f>
        <v>0</v>
      </c>
      <c r="N1332">
        <f>SUMIF(Erfassung2!BD:BD,L1332,Erfassung2!BG:BG)</f>
        <v>0</v>
      </c>
      <c r="O1332">
        <f t="shared" si="56"/>
        <v>0</v>
      </c>
      <c r="P1332">
        <f t="shared" si="57"/>
        <v>1</v>
      </c>
    </row>
    <row r="1333" spans="12:16" x14ac:dyDescent="0.25">
      <c r="L1333" s="264">
        <f>Member!A1333</f>
        <v>0</v>
      </c>
      <c r="M1333">
        <f>SUMIF(Erfassung2!BD:BD,L1333,Erfassung2!BW:BW)</f>
        <v>0</v>
      </c>
      <c r="N1333">
        <f>SUMIF(Erfassung2!BD:BD,L1333,Erfassung2!BG:BG)</f>
        <v>0</v>
      </c>
      <c r="O1333">
        <f t="shared" si="56"/>
        <v>0</v>
      </c>
      <c r="P1333">
        <f t="shared" si="57"/>
        <v>1</v>
      </c>
    </row>
    <row r="1334" spans="12:16" x14ac:dyDescent="0.25">
      <c r="L1334" s="264">
        <f>Member!A1334</f>
        <v>0</v>
      </c>
      <c r="M1334">
        <f>SUMIF(Erfassung2!BD:BD,L1334,Erfassung2!BW:BW)</f>
        <v>0</v>
      </c>
      <c r="N1334">
        <f>SUMIF(Erfassung2!BD:BD,L1334,Erfassung2!BG:BG)</f>
        <v>0</v>
      </c>
      <c r="O1334">
        <f t="shared" si="56"/>
        <v>0</v>
      </c>
      <c r="P1334">
        <f t="shared" si="57"/>
        <v>1</v>
      </c>
    </row>
    <row r="1335" spans="12:16" x14ac:dyDescent="0.25">
      <c r="L1335" s="264">
        <f>Member!A1335</f>
        <v>0</v>
      </c>
      <c r="M1335">
        <f>SUMIF(Erfassung2!BD:BD,L1335,Erfassung2!BW:BW)</f>
        <v>0</v>
      </c>
      <c r="N1335">
        <f>SUMIF(Erfassung2!BD:BD,L1335,Erfassung2!BG:BG)</f>
        <v>0</v>
      </c>
      <c r="O1335">
        <f t="shared" si="56"/>
        <v>0</v>
      </c>
      <c r="P1335">
        <f t="shared" si="57"/>
        <v>1</v>
      </c>
    </row>
    <row r="1336" spans="12:16" x14ac:dyDescent="0.25">
      <c r="L1336" s="264">
        <f>Member!A1336</f>
        <v>0</v>
      </c>
      <c r="M1336">
        <f>SUMIF(Erfassung2!BD:BD,L1336,Erfassung2!BW:BW)</f>
        <v>0</v>
      </c>
      <c r="N1336">
        <f>SUMIF(Erfassung2!BD:BD,L1336,Erfassung2!BG:BG)</f>
        <v>0</v>
      </c>
      <c r="O1336">
        <f t="shared" si="56"/>
        <v>0</v>
      </c>
      <c r="P1336">
        <f t="shared" si="57"/>
        <v>1</v>
      </c>
    </row>
    <row r="1337" spans="12:16" x14ac:dyDescent="0.25">
      <c r="L1337" s="264">
        <f>Member!A1337</f>
        <v>0</v>
      </c>
      <c r="M1337">
        <f>SUMIF(Erfassung2!BD:BD,L1337,Erfassung2!BW:BW)</f>
        <v>0</v>
      </c>
      <c r="N1337">
        <f>SUMIF(Erfassung2!BD:BD,L1337,Erfassung2!BG:BG)</f>
        <v>0</v>
      </c>
      <c r="O1337">
        <f t="shared" si="56"/>
        <v>0</v>
      </c>
      <c r="P1337">
        <f t="shared" si="57"/>
        <v>1</v>
      </c>
    </row>
    <row r="1338" spans="12:16" x14ac:dyDescent="0.25">
      <c r="L1338" s="264">
        <f>Member!A1338</f>
        <v>0</v>
      </c>
      <c r="M1338">
        <f>SUMIF(Erfassung2!BD:BD,L1338,Erfassung2!BW:BW)</f>
        <v>0</v>
      </c>
      <c r="N1338">
        <f>SUMIF(Erfassung2!BD:BD,L1338,Erfassung2!BG:BG)</f>
        <v>0</v>
      </c>
      <c r="O1338">
        <f t="shared" si="56"/>
        <v>0</v>
      </c>
      <c r="P1338">
        <f t="shared" si="57"/>
        <v>1</v>
      </c>
    </row>
    <row r="1339" spans="12:16" x14ac:dyDescent="0.25">
      <c r="L1339" s="264">
        <f>Member!A1339</f>
        <v>0</v>
      </c>
      <c r="M1339">
        <f>SUMIF(Erfassung2!BD:BD,L1339,Erfassung2!BW:BW)</f>
        <v>0</v>
      </c>
      <c r="N1339">
        <f>SUMIF(Erfassung2!BD:BD,L1339,Erfassung2!BG:BG)</f>
        <v>0</v>
      </c>
      <c r="O1339">
        <f t="shared" si="56"/>
        <v>0</v>
      </c>
      <c r="P1339">
        <f t="shared" si="57"/>
        <v>1</v>
      </c>
    </row>
    <row r="1340" spans="12:16" x14ac:dyDescent="0.25">
      <c r="L1340" s="264">
        <f>Member!A1340</f>
        <v>0</v>
      </c>
      <c r="M1340">
        <f>SUMIF(Erfassung2!BD:BD,L1340,Erfassung2!BW:BW)</f>
        <v>0</v>
      </c>
      <c r="N1340">
        <f>SUMIF(Erfassung2!BD:BD,L1340,Erfassung2!BG:BG)</f>
        <v>0</v>
      </c>
      <c r="O1340">
        <f t="shared" si="56"/>
        <v>0</v>
      </c>
      <c r="P1340">
        <f t="shared" si="57"/>
        <v>1</v>
      </c>
    </row>
    <row r="1341" spans="12:16" x14ac:dyDescent="0.25">
      <c r="L1341" s="264">
        <f>Member!A1341</f>
        <v>0</v>
      </c>
      <c r="M1341">
        <f>SUMIF(Erfassung2!BD:BD,L1341,Erfassung2!BW:BW)</f>
        <v>0</v>
      </c>
      <c r="N1341">
        <f>SUMIF(Erfassung2!BD:BD,L1341,Erfassung2!BG:BG)</f>
        <v>0</v>
      </c>
      <c r="O1341">
        <f t="shared" si="56"/>
        <v>0</v>
      </c>
      <c r="P1341">
        <f t="shared" si="57"/>
        <v>1</v>
      </c>
    </row>
    <row r="1342" spans="12:16" x14ac:dyDescent="0.25">
      <c r="L1342" s="264">
        <f>Member!A1342</f>
        <v>0</v>
      </c>
      <c r="M1342">
        <f>SUMIF(Erfassung2!BD:BD,L1342,Erfassung2!BW:BW)</f>
        <v>0</v>
      </c>
      <c r="N1342">
        <f>SUMIF(Erfassung2!BD:BD,L1342,Erfassung2!BG:BG)</f>
        <v>0</v>
      </c>
      <c r="O1342">
        <f t="shared" si="56"/>
        <v>0</v>
      </c>
      <c r="P1342">
        <f t="shared" si="57"/>
        <v>1</v>
      </c>
    </row>
    <row r="1343" spans="12:16" x14ac:dyDescent="0.25">
      <c r="L1343" s="264">
        <f>Member!A1343</f>
        <v>0</v>
      </c>
      <c r="M1343">
        <f>SUMIF(Erfassung2!BD:BD,L1343,Erfassung2!BW:BW)</f>
        <v>0</v>
      </c>
      <c r="N1343">
        <f>SUMIF(Erfassung2!BD:BD,L1343,Erfassung2!BG:BG)</f>
        <v>0</v>
      </c>
      <c r="O1343">
        <f t="shared" si="56"/>
        <v>0</v>
      </c>
      <c r="P1343">
        <f t="shared" si="57"/>
        <v>1</v>
      </c>
    </row>
    <row r="1344" spans="12:16" x14ac:dyDescent="0.25">
      <c r="L1344" s="264">
        <f>Member!A1344</f>
        <v>0</v>
      </c>
      <c r="M1344">
        <f>SUMIF(Erfassung2!BD:BD,L1344,Erfassung2!BW:BW)</f>
        <v>0</v>
      </c>
      <c r="N1344">
        <f>SUMIF(Erfassung2!BD:BD,L1344,Erfassung2!BG:BG)</f>
        <v>0</v>
      </c>
      <c r="O1344">
        <f t="shared" si="56"/>
        <v>0</v>
      </c>
      <c r="P1344">
        <f t="shared" si="57"/>
        <v>1</v>
      </c>
    </row>
    <row r="1345" spans="12:16" x14ac:dyDescent="0.25">
      <c r="L1345" s="264">
        <f>Member!A1345</f>
        <v>0</v>
      </c>
      <c r="M1345">
        <f>SUMIF(Erfassung2!BD:BD,L1345,Erfassung2!BW:BW)</f>
        <v>0</v>
      </c>
      <c r="N1345">
        <f>SUMIF(Erfassung2!BD:BD,L1345,Erfassung2!BG:BG)</f>
        <v>0</v>
      </c>
      <c r="O1345">
        <f t="shared" si="56"/>
        <v>0</v>
      </c>
      <c r="P1345">
        <f t="shared" si="57"/>
        <v>1</v>
      </c>
    </row>
    <row r="1346" spans="12:16" x14ac:dyDescent="0.25">
      <c r="L1346" s="264">
        <f>Member!A1346</f>
        <v>0</v>
      </c>
      <c r="M1346">
        <f>SUMIF(Erfassung2!BD:BD,L1346,Erfassung2!BW:BW)</f>
        <v>0</v>
      </c>
      <c r="N1346">
        <f>SUMIF(Erfassung2!BD:BD,L1346,Erfassung2!BG:BG)</f>
        <v>0</v>
      </c>
      <c r="O1346">
        <f t="shared" si="56"/>
        <v>0</v>
      </c>
      <c r="P1346">
        <f t="shared" si="57"/>
        <v>1</v>
      </c>
    </row>
    <row r="1347" spans="12:16" x14ac:dyDescent="0.25">
      <c r="L1347" s="264">
        <f>Member!A1347</f>
        <v>0</v>
      </c>
      <c r="M1347">
        <f>SUMIF(Erfassung2!BD:BD,L1347,Erfassung2!BW:BW)</f>
        <v>0</v>
      </c>
      <c r="N1347">
        <f>SUMIF(Erfassung2!BD:BD,L1347,Erfassung2!BG:BG)</f>
        <v>0</v>
      </c>
      <c r="O1347">
        <f t="shared" ref="O1347:O1410" si="58">IF(N1347=0,0,M1347/N1347-ROW()/1000000000)</f>
        <v>0</v>
      </c>
      <c r="P1347">
        <f t="shared" ref="P1347:P1410" si="59">RANK(O1347,O:O)</f>
        <v>1</v>
      </c>
    </row>
    <row r="1348" spans="12:16" x14ac:dyDescent="0.25">
      <c r="L1348" s="264">
        <f>Member!A1348</f>
        <v>0</v>
      </c>
      <c r="M1348">
        <f>SUMIF(Erfassung2!BD:BD,L1348,Erfassung2!BW:BW)</f>
        <v>0</v>
      </c>
      <c r="N1348">
        <f>SUMIF(Erfassung2!BD:BD,L1348,Erfassung2!BG:BG)</f>
        <v>0</v>
      </c>
      <c r="O1348">
        <f t="shared" si="58"/>
        <v>0</v>
      </c>
      <c r="P1348">
        <f t="shared" si="59"/>
        <v>1</v>
      </c>
    </row>
    <row r="1349" spans="12:16" x14ac:dyDescent="0.25">
      <c r="L1349" s="264">
        <f>Member!A1349</f>
        <v>0</v>
      </c>
      <c r="M1349">
        <f>SUMIF(Erfassung2!BD:BD,L1349,Erfassung2!BW:BW)</f>
        <v>0</v>
      </c>
      <c r="N1349">
        <f>SUMIF(Erfassung2!BD:BD,L1349,Erfassung2!BG:BG)</f>
        <v>0</v>
      </c>
      <c r="O1349">
        <f t="shared" si="58"/>
        <v>0</v>
      </c>
      <c r="P1349">
        <f t="shared" si="59"/>
        <v>1</v>
      </c>
    </row>
    <row r="1350" spans="12:16" x14ac:dyDescent="0.25">
      <c r="L1350" s="264">
        <f>Member!A1350</f>
        <v>0</v>
      </c>
      <c r="M1350">
        <f>SUMIF(Erfassung2!BD:BD,L1350,Erfassung2!BW:BW)</f>
        <v>0</v>
      </c>
      <c r="N1350">
        <f>SUMIF(Erfassung2!BD:BD,L1350,Erfassung2!BG:BG)</f>
        <v>0</v>
      </c>
      <c r="O1350">
        <f t="shared" si="58"/>
        <v>0</v>
      </c>
      <c r="P1350">
        <f t="shared" si="59"/>
        <v>1</v>
      </c>
    </row>
    <row r="1351" spans="12:16" x14ac:dyDescent="0.25">
      <c r="L1351" s="264">
        <f>Member!A1351</f>
        <v>0</v>
      </c>
      <c r="M1351">
        <f>SUMIF(Erfassung2!BD:BD,L1351,Erfassung2!BW:BW)</f>
        <v>0</v>
      </c>
      <c r="N1351">
        <f>SUMIF(Erfassung2!BD:BD,L1351,Erfassung2!BG:BG)</f>
        <v>0</v>
      </c>
      <c r="O1351">
        <f t="shared" si="58"/>
        <v>0</v>
      </c>
      <c r="P1351">
        <f t="shared" si="59"/>
        <v>1</v>
      </c>
    </row>
    <row r="1352" spans="12:16" x14ac:dyDescent="0.25">
      <c r="L1352" s="264">
        <f>Member!A1352</f>
        <v>0</v>
      </c>
      <c r="M1352">
        <f>SUMIF(Erfassung2!BD:BD,L1352,Erfassung2!BW:BW)</f>
        <v>0</v>
      </c>
      <c r="N1352">
        <f>SUMIF(Erfassung2!BD:BD,L1352,Erfassung2!BG:BG)</f>
        <v>0</v>
      </c>
      <c r="O1352">
        <f t="shared" si="58"/>
        <v>0</v>
      </c>
      <c r="P1352">
        <f t="shared" si="59"/>
        <v>1</v>
      </c>
    </row>
    <row r="1353" spans="12:16" x14ac:dyDescent="0.25">
      <c r="L1353" s="264">
        <f>Member!A1353</f>
        <v>0</v>
      </c>
      <c r="M1353">
        <f>SUMIF(Erfassung2!BD:BD,L1353,Erfassung2!BW:BW)</f>
        <v>0</v>
      </c>
      <c r="N1353">
        <f>SUMIF(Erfassung2!BD:BD,L1353,Erfassung2!BG:BG)</f>
        <v>0</v>
      </c>
      <c r="O1353">
        <f t="shared" si="58"/>
        <v>0</v>
      </c>
      <c r="P1353">
        <f t="shared" si="59"/>
        <v>1</v>
      </c>
    </row>
    <row r="1354" spans="12:16" x14ac:dyDescent="0.25">
      <c r="L1354" s="264">
        <f>Member!A1354</f>
        <v>0</v>
      </c>
      <c r="M1354">
        <f>SUMIF(Erfassung2!BD:BD,L1354,Erfassung2!BW:BW)</f>
        <v>0</v>
      </c>
      <c r="N1354">
        <f>SUMIF(Erfassung2!BD:BD,L1354,Erfassung2!BG:BG)</f>
        <v>0</v>
      </c>
      <c r="O1354">
        <f t="shared" si="58"/>
        <v>0</v>
      </c>
      <c r="P1354">
        <f t="shared" si="59"/>
        <v>1</v>
      </c>
    </row>
    <row r="1355" spans="12:16" x14ac:dyDescent="0.25">
      <c r="L1355" s="264">
        <f>Member!A1355</f>
        <v>0</v>
      </c>
      <c r="M1355">
        <f>SUMIF(Erfassung2!BD:BD,L1355,Erfassung2!BW:BW)</f>
        <v>0</v>
      </c>
      <c r="N1355">
        <f>SUMIF(Erfassung2!BD:BD,L1355,Erfassung2!BG:BG)</f>
        <v>0</v>
      </c>
      <c r="O1355">
        <f t="shared" si="58"/>
        <v>0</v>
      </c>
      <c r="P1355">
        <f t="shared" si="59"/>
        <v>1</v>
      </c>
    </row>
    <row r="1356" spans="12:16" x14ac:dyDescent="0.25">
      <c r="L1356" s="264">
        <f>Member!A1356</f>
        <v>0</v>
      </c>
      <c r="M1356">
        <f>SUMIF(Erfassung2!BD:BD,L1356,Erfassung2!BW:BW)</f>
        <v>0</v>
      </c>
      <c r="N1356">
        <f>SUMIF(Erfassung2!BD:BD,L1356,Erfassung2!BG:BG)</f>
        <v>0</v>
      </c>
      <c r="O1356">
        <f t="shared" si="58"/>
        <v>0</v>
      </c>
      <c r="P1356">
        <f t="shared" si="59"/>
        <v>1</v>
      </c>
    </row>
    <row r="1357" spans="12:16" x14ac:dyDescent="0.25">
      <c r="L1357" s="264">
        <f>Member!A1357</f>
        <v>0</v>
      </c>
      <c r="M1357">
        <f>SUMIF(Erfassung2!BD:BD,L1357,Erfassung2!BW:BW)</f>
        <v>0</v>
      </c>
      <c r="N1357">
        <f>SUMIF(Erfassung2!BD:BD,L1357,Erfassung2!BG:BG)</f>
        <v>0</v>
      </c>
      <c r="O1357">
        <f t="shared" si="58"/>
        <v>0</v>
      </c>
      <c r="P1357">
        <f t="shared" si="59"/>
        <v>1</v>
      </c>
    </row>
    <row r="1358" spans="12:16" x14ac:dyDescent="0.25">
      <c r="L1358" s="264">
        <f>Member!A1358</f>
        <v>0</v>
      </c>
      <c r="M1358">
        <f>SUMIF(Erfassung2!BD:BD,L1358,Erfassung2!BW:BW)</f>
        <v>0</v>
      </c>
      <c r="N1358">
        <f>SUMIF(Erfassung2!BD:BD,L1358,Erfassung2!BG:BG)</f>
        <v>0</v>
      </c>
      <c r="O1358">
        <f t="shared" si="58"/>
        <v>0</v>
      </c>
      <c r="P1358">
        <f t="shared" si="59"/>
        <v>1</v>
      </c>
    </row>
    <row r="1359" spans="12:16" x14ac:dyDescent="0.25">
      <c r="L1359" s="264">
        <f>Member!A1359</f>
        <v>0</v>
      </c>
      <c r="M1359">
        <f>SUMIF(Erfassung2!BD:BD,L1359,Erfassung2!BW:BW)</f>
        <v>0</v>
      </c>
      <c r="N1359">
        <f>SUMIF(Erfassung2!BD:BD,L1359,Erfassung2!BG:BG)</f>
        <v>0</v>
      </c>
      <c r="O1359">
        <f t="shared" si="58"/>
        <v>0</v>
      </c>
      <c r="P1359">
        <f t="shared" si="59"/>
        <v>1</v>
      </c>
    </row>
    <row r="1360" spans="12:16" x14ac:dyDescent="0.25">
      <c r="L1360" s="264">
        <f>Member!A1360</f>
        <v>0</v>
      </c>
      <c r="M1360">
        <f>SUMIF(Erfassung2!BD:BD,L1360,Erfassung2!BW:BW)</f>
        <v>0</v>
      </c>
      <c r="N1360">
        <f>SUMIF(Erfassung2!BD:BD,L1360,Erfassung2!BG:BG)</f>
        <v>0</v>
      </c>
      <c r="O1360">
        <f t="shared" si="58"/>
        <v>0</v>
      </c>
      <c r="P1360">
        <f t="shared" si="59"/>
        <v>1</v>
      </c>
    </row>
    <row r="1361" spans="12:16" x14ac:dyDescent="0.25">
      <c r="L1361" s="264">
        <f>Member!A1361</f>
        <v>0</v>
      </c>
      <c r="M1361">
        <f>SUMIF(Erfassung2!BD:BD,L1361,Erfassung2!BW:BW)</f>
        <v>0</v>
      </c>
      <c r="N1361">
        <f>SUMIF(Erfassung2!BD:BD,L1361,Erfassung2!BG:BG)</f>
        <v>0</v>
      </c>
      <c r="O1361">
        <f t="shared" si="58"/>
        <v>0</v>
      </c>
      <c r="P1361">
        <f t="shared" si="59"/>
        <v>1</v>
      </c>
    </row>
    <row r="1362" spans="12:16" x14ac:dyDescent="0.25">
      <c r="L1362" s="264">
        <f>Member!A1362</f>
        <v>0</v>
      </c>
      <c r="M1362">
        <f>SUMIF(Erfassung2!BD:BD,L1362,Erfassung2!BW:BW)</f>
        <v>0</v>
      </c>
      <c r="N1362">
        <f>SUMIF(Erfassung2!BD:BD,L1362,Erfassung2!BG:BG)</f>
        <v>0</v>
      </c>
      <c r="O1362">
        <f t="shared" si="58"/>
        <v>0</v>
      </c>
      <c r="P1362">
        <f t="shared" si="59"/>
        <v>1</v>
      </c>
    </row>
    <row r="1363" spans="12:16" x14ac:dyDescent="0.25">
      <c r="L1363" s="264">
        <f>Member!A1363</f>
        <v>0</v>
      </c>
      <c r="M1363">
        <f>SUMIF(Erfassung2!BD:BD,L1363,Erfassung2!BW:BW)</f>
        <v>0</v>
      </c>
      <c r="N1363">
        <f>SUMIF(Erfassung2!BD:BD,L1363,Erfassung2!BG:BG)</f>
        <v>0</v>
      </c>
      <c r="O1363">
        <f t="shared" si="58"/>
        <v>0</v>
      </c>
      <c r="P1363">
        <f t="shared" si="59"/>
        <v>1</v>
      </c>
    </row>
    <row r="1364" spans="12:16" x14ac:dyDescent="0.25">
      <c r="L1364" s="264">
        <f>Member!A1364</f>
        <v>0</v>
      </c>
      <c r="M1364">
        <f>SUMIF(Erfassung2!BD:BD,L1364,Erfassung2!BW:BW)</f>
        <v>0</v>
      </c>
      <c r="N1364">
        <f>SUMIF(Erfassung2!BD:BD,L1364,Erfassung2!BG:BG)</f>
        <v>0</v>
      </c>
      <c r="O1364">
        <f t="shared" si="58"/>
        <v>0</v>
      </c>
      <c r="P1364">
        <f t="shared" si="59"/>
        <v>1</v>
      </c>
    </row>
    <row r="1365" spans="12:16" x14ac:dyDescent="0.25">
      <c r="L1365" s="264">
        <f>Member!A1365</f>
        <v>0</v>
      </c>
      <c r="M1365">
        <f>SUMIF(Erfassung2!BD:BD,L1365,Erfassung2!BW:BW)</f>
        <v>0</v>
      </c>
      <c r="N1365">
        <f>SUMIF(Erfassung2!BD:BD,L1365,Erfassung2!BG:BG)</f>
        <v>0</v>
      </c>
      <c r="O1365">
        <f t="shared" si="58"/>
        <v>0</v>
      </c>
      <c r="P1365">
        <f t="shared" si="59"/>
        <v>1</v>
      </c>
    </row>
    <row r="1366" spans="12:16" x14ac:dyDescent="0.25">
      <c r="L1366" s="264">
        <f>Member!A1366</f>
        <v>0</v>
      </c>
      <c r="M1366">
        <f>SUMIF(Erfassung2!BD:BD,L1366,Erfassung2!BW:BW)</f>
        <v>0</v>
      </c>
      <c r="N1366">
        <f>SUMIF(Erfassung2!BD:BD,L1366,Erfassung2!BG:BG)</f>
        <v>0</v>
      </c>
      <c r="O1366">
        <f t="shared" si="58"/>
        <v>0</v>
      </c>
      <c r="P1366">
        <f t="shared" si="59"/>
        <v>1</v>
      </c>
    </row>
    <row r="1367" spans="12:16" x14ac:dyDescent="0.25">
      <c r="L1367" s="264">
        <f>Member!A1367</f>
        <v>0</v>
      </c>
      <c r="M1367">
        <f>SUMIF(Erfassung2!BD:BD,L1367,Erfassung2!BW:BW)</f>
        <v>0</v>
      </c>
      <c r="N1367">
        <f>SUMIF(Erfassung2!BD:BD,L1367,Erfassung2!BG:BG)</f>
        <v>0</v>
      </c>
      <c r="O1367">
        <f t="shared" si="58"/>
        <v>0</v>
      </c>
      <c r="P1367">
        <f t="shared" si="59"/>
        <v>1</v>
      </c>
    </row>
    <row r="1368" spans="12:16" x14ac:dyDescent="0.25">
      <c r="L1368" s="264">
        <f>Member!A1368</f>
        <v>0</v>
      </c>
      <c r="M1368">
        <f>SUMIF(Erfassung2!BD:BD,L1368,Erfassung2!BW:BW)</f>
        <v>0</v>
      </c>
      <c r="N1368">
        <f>SUMIF(Erfassung2!BD:BD,L1368,Erfassung2!BG:BG)</f>
        <v>0</v>
      </c>
      <c r="O1368">
        <f t="shared" si="58"/>
        <v>0</v>
      </c>
      <c r="P1368">
        <f t="shared" si="59"/>
        <v>1</v>
      </c>
    </row>
    <row r="1369" spans="12:16" x14ac:dyDescent="0.25">
      <c r="L1369" s="264">
        <f>Member!A1369</f>
        <v>0</v>
      </c>
      <c r="M1369">
        <f>SUMIF(Erfassung2!BD:BD,L1369,Erfassung2!BW:BW)</f>
        <v>0</v>
      </c>
      <c r="N1369">
        <f>SUMIF(Erfassung2!BD:BD,L1369,Erfassung2!BG:BG)</f>
        <v>0</v>
      </c>
      <c r="O1369">
        <f t="shared" si="58"/>
        <v>0</v>
      </c>
      <c r="P1369">
        <f t="shared" si="59"/>
        <v>1</v>
      </c>
    </row>
    <row r="1370" spans="12:16" x14ac:dyDescent="0.25">
      <c r="L1370" s="264">
        <f>Member!A1370</f>
        <v>0</v>
      </c>
      <c r="M1370">
        <f>SUMIF(Erfassung2!BD:BD,L1370,Erfassung2!BW:BW)</f>
        <v>0</v>
      </c>
      <c r="N1370">
        <f>SUMIF(Erfassung2!BD:BD,L1370,Erfassung2!BG:BG)</f>
        <v>0</v>
      </c>
      <c r="O1370">
        <f t="shared" si="58"/>
        <v>0</v>
      </c>
      <c r="P1370">
        <f t="shared" si="59"/>
        <v>1</v>
      </c>
    </row>
    <row r="1371" spans="12:16" x14ac:dyDescent="0.25">
      <c r="L1371" s="264">
        <f>Member!A1371</f>
        <v>0</v>
      </c>
      <c r="M1371">
        <f>SUMIF(Erfassung2!BD:BD,L1371,Erfassung2!BW:BW)</f>
        <v>0</v>
      </c>
      <c r="N1371">
        <f>SUMIF(Erfassung2!BD:BD,L1371,Erfassung2!BG:BG)</f>
        <v>0</v>
      </c>
      <c r="O1371">
        <f t="shared" si="58"/>
        <v>0</v>
      </c>
      <c r="P1371">
        <f t="shared" si="59"/>
        <v>1</v>
      </c>
    </row>
    <row r="1372" spans="12:16" x14ac:dyDescent="0.25">
      <c r="L1372" s="264">
        <f>Member!A1372</f>
        <v>0</v>
      </c>
      <c r="M1372">
        <f>SUMIF(Erfassung2!BD:BD,L1372,Erfassung2!BW:BW)</f>
        <v>0</v>
      </c>
      <c r="N1372">
        <f>SUMIF(Erfassung2!BD:BD,L1372,Erfassung2!BG:BG)</f>
        <v>0</v>
      </c>
      <c r="O1372">
        <f t="shared" si="58"/>
        <v>0</v>
      </c>
      <c r="P1372">
        <f t="shared" si="59"/>
        <v>1</v>
      </c>
    </row>
    <row r="1373" spans="12:16" x14ac:dyDescent="0.25">
      <c r="L1373" s="264">
        <f>Member!A1373</f>
        <v>0</v>
      </c>
      <c r="M1373">
        <f>SUMIF(Erfassung2!BD:BD,L1373,Erfassung2!BW:BW)</f>
        <v>0</v>
      </c>
      <c r="N1373">
        <f>SUMIF(Erfassung2!BD:BD,L1373,Erfassung2!BG:BG)</f>
        <v>0</v>
      </c>
      <c r="O1373">
        <f t="shared" si="58"/>
        <v>0</v>
      </c>
      <c r="P1373">
        <f t="shared" si="59"/>
        <v>1</v>
      </c>
    </row>
    <row r="1374" spans="12:16" x14ac:dyDescent="0.25">
      <c r="L1374" s="264">
        <f>Member!A1374</f>
        <v>0</v>
      </c>
      <c r="M1374">
        <f>SUMIF(Erfassung2!BD:BD,L1374,Erfassung2!BW:BW)</f>
        <v>0</v>
      </c>
      <c r="N1374">
        <f>SUMIF(Erfassung2!BD:BD,L1374,Erfassung2!BG:BG)</f>
        <v>0</v>
      </c>
      <c r="O1374">
        <f t="shared" si="58"/>
        <v>0</v>
      </c>
      <c r="P1374">
        <f t="shared" si="59"/>
        <v>1</v>
      </c>
    </row>
    <row r="1375" spans="12:16" x14ac:dyDescent="0.25">
      <c r="L1375" s="264">
        <f>Member!A1375</f>
        <v>0</v>
      </c>
      <c r="M1375">
        <f>SUMIF(Erfassung2!BD:BD,L1375,Erfassung2!BW:BW)</f>
        <v>0</v>
      </c>
      <c r="N1375">
        <f>SUMIF(Erfassung2!BD:BD,L1375,Erfassung2!BG:BG)</f>
        <v>0</v>
      </c>
      <c r="O1375">
        <f t="shared" si="58"/>
        <v>0</v>
      </c>
      <c r="P1375">
        <f t="shared" si="59"/>
        <v>1</v>
      </c>
    </row>
    <row r="1376" spans="12:16" x14ac:dyDescent="0.25">
      <c r="L1376" s="264">
        <f>Member!A1376</f>
        <v>0</v>
      </c>
      <c r="M1376">
        <f>SUMIF(Erfassung2!BD:BD,L1376,Erfassung2!BW:BW)</f>
        <v>0</v>
      </c>
      <c r="N1376">
        <f>SUMIF(Erfassung2!BD:BD,L1376,Erfassung2!BG:BG)</f>
        <v>0</v>
      </c>
      <c r="O1376">
        <f t="shared" si="58"/>
        <v>0</v>
      </c>
      <c r="P1376">
        <f t="shared" si="59"/>
        <v>1</v>
      </c>
    </row>
    <row r="1377" spans="12:16" x14ac:dyDescent="0.25">
      <c r="L1377" s="264">
        <f>Member!A1377</f>
        <v>0</v>
      </c>
      <c r="M1377">
        <f>SUMIF(Erfassung2!BD:BD,L1377,Erfassung2!BW:BW)</f>
        <v>0</v>
      </c>
      <c r="N1377">
        <f>SUMIF(Erfassung2!BD:BD,L1377,Erfassung2!BG:BG)</f>
        <v>0</v>
      </c>
      <c r="O1377">
        <f t="shared" si="58"/>
        <v>0</v>
      </c>
      <c r="P1377">
        <f t="shared" si="59"/>
        <v>1</v>
      </c>
    </row>
    <row r="1378" spans="12:16" x14ac:dyDescent="0.25">
      <c r="L1378" s="264">
        <f>Member!A1378</f>
        <v>0</v>
      </c>
      <c r="M1378">
        <f>SUMIF(Erfassung2!BD:BD,L1378,Erfassung2!BW:BW)</f>
        <v>0</v>
      </c>
      <c r="N1378">
        <f>SUMIF(Erfassung2!BD:BD,L1378,Erfassung2!BG:BG)</f>
        <v>0</v>
      </c>
      <c r="O1378">
        <f t="shared" si="58"/>
        <v>0</v>
      </c>
      <c r="P1378">
        <f t="shared" si="59"/>
        <v>1</v>
      </c>
    </row>
    <row r="1379" spans="12:16" x14ac:dyDescent="0.25">
      <c r="L1379" s="264">
        <f>Member!A1379</f>
        <v>0</v>
      </c>
      <c r="M1379">
        <f>SUMIF(Erfassung2!BD:BD,L1379,Erfassung2!BW:BW)</f>
        <v>0</v>
      </c>
      <c r="N1379">
        <f>SUMIF(Erfassung2!BD:BD,L1379,Erfassung2!BG:BG)</f>
        <v>0</v>
      </c>
      <c r="O1379">
        <f t="shared" si="58"/>
        <v>0</v>
      </c>
      <c r="P1379">
        <f t="shared" si="59"/>
        <v>1</v>
      </c>
    </row>
    <row r="1380" spans="12:16" x14ac:dyDescent="0.25">
      <c r="L1380" s="264">
        <f>Member!A1380</f>
        <v>0</v>
      </c>
      <c r="M1380">
        <f>SUMIF(Erfassung2!BD:BD,L1380,Erfassung2!BW:BW)</f>
        <v>0</v>
      </c>
      <c r="N1380">
        <f>SUMIF(Erfassung2!BD:BD,L1380,Erfassung2!BG:BG)</f>
        <v>0</v>
      </c>
      <c r="O1380">
        <f t="shared" si="58"/>
        <v>0</v>
      </c>
      <c r="P1380">
        <f t="shared" si="59"/>
        <v>1</v>
      </c>
    </row>
    <row r="1381" spans="12:16" x14ac:dyDescent="0.25">
      <c r="L1381" s="264">
        <f>Member!A1381</f>
        <v>0</v>
      </c>
      <c r="M1381">
        <f>SUMIF(Erfassung2!BD:BD,L1381,Erfassung2!BW:BW)</f>
        <v>0</v>
      </c>
      <c r="N1381">
        <f>SUMIF(Erfassung2!BD:BD,L1381,Erfassung2!BG:BG)</f>
        <v>0</v>
      </c>
      <c r="O1381">
        <f t="shared" si="58"/>
        <v>0</v>
      </c>
      <c r="P1381">
        <f t="shared" si="59"/>
        <v>1</v>
      </c>
    </row>
    <row r="1382" spans="12:16" x14ac:dyDescent="0.25">
      <c r="L1382" s="264">
        <f>Member!A1382</f>
        <v>0</v>
      </c>
      <c r="M1382">
        <f>SUMIF(Erfassung2!BD:BD,L1382,Erfassung2!BW:BW)</f>
        <v>0</v>
      </c>
      <c r="N1382">
        <f>SUMIF(Erfassung2!BD:BD,L1382,Erfassung2!BG:BG)</f>
        <v>0</v>
      </c>
      <c r="O1382">
        <f t="shared" si="58"/>
        <v>0</v>
      </c>
      <c r="P1382">
        <f t="shared" si="59"/>
        <v>1</v>
      </c>
    </row>
    <row r="1383" spans="12:16" x14ac:dyDescent="0.25">
      <c r="L1383" s="264">
        <f>Member!A1383</f>
        <v>0</v>
      </c>
      <c r="M1383">
        <f>SUMIF(Erfassung2!BD:BD,L1383,Erfassung2!BW:BW)</f>
        <v>0</v>
      </c>
      <c r="N1383">
        <f>SUMIF(Erfassung2!BD:BD,L1383,Erfassung2!BG:BG)</f>
        <v>0</v>
      </c>
      <c r="O1383">
        <f t="shared" si="58"/>
        <v>0</v>
      </c>
      <c r="P1383">
        <f t="shared" si="59"/>
        <v>1</v>
      </c>
    </row>
    <row r="1384" spans="12:16" x14ac:dyDescent="0.25">
      <c r="L1384" s="264">
        <f>Member!A1384</f>
        <v>0</v>
      </c>
      <c r="M1384">
        <f>SUMIF(Erfassung2!BD:BD,L1384,Erfassung2!BW:BW)</f>
        <v>0</v>
      </c>
      <c r="N1384">
        <f>SUMIF(Erfassung2!BD:BD,L1384,Erfassung2!BG:BG)</f>
        <v>0</v>
      </c>
      <c r="O1384">
        <f t="shared" si="58"/>
        <v>0</v>
      </c>
      <c r="P1384">
        <f t="shared" si="59"/>
        <v>1</v>
      </c>
    </row>
    <row r="1385" spans="12:16" x14ac:dyDescent="0.25">
      <c r="L1385" s="264">
        <f>Member!A1385</f>
        <v>0</v>
      </c>
      <c r="M1385">
        <f>SUMIF(Erfassung2!BD:BD,L1385,Erfassung2!BW:BW)</f>
        <v>0</v>
      </c>
      <c r="N1385">
        <f>SUMIF(Erfassung2!BD:BD,L1385,Erfassung2!BG:BG)</f>
        <v>0</v>
      </c>
      <c r="O1385">
        <f t="shared" si="58"/>
        <v>0</v>
      </c>
      <c r="P1385">
        <f t="shared" si="59"/>
        <v>1</v>
      </c>
    </row>
    <row r="1386" spans="12:16" x14ac:dyDescent="0.25">
      <c r="L1386" s="264">
        <f>Member!A1386</f>
        <v>0</v>
      </c>
      <c r="M1386">
        <f>SUMIF(Erfassung2!BD:BD,L1386,Erfassung2!BW:BW)</f>
        <v>0</v>
      </c>
      <c r="N1386">
        <f>SUMIF(Erfassung2!BD:BD,L1386,Erfassung2!BG:BG)</f>
        <v>0</v>
      </c>
      <c r="O1386">
        <f t="shared" si="58"/>
        <v>0</v>
      </c>
      <c r="P1386">
        <f t="shared" si="59"/>
        <v>1</v>
      </c>
    </row>
    <row r="1387" spans="12:16" x14ac:dyDescent="0.25">
      <c r="L1387" s="264">
        <f>Member!A1387</f>
        <v>0</v>
      </c>
      <c r="M1387">
        <f>SUMIF(Erfassung2!BD:BD,L1387,Erfassung2!BW:BW)</f>
        <v>0</v>
      </c>
      <c r="N1387">
        <f>SUMIF(Erfassung2!BD:BD,L1387,Erfassung2!BG:BG)</f>
        <v>0</v>
      </c>
      <c r="O1387">
        <f t="shared" si="58"/>
        <v>0</v>
      </c>
      <c r="P1387">
        <f t="shared" si="59"/>
        <v>1</v>
      </c>
    </row>
    <row r="1388" spans="12:16" x14ac:dyDescent="0.25">
      <c r="L1388" s="264">
        <f>Member!A1388</f>
        <v>0</v>
      </c>
      <c r="M1388">
        <f>SUMIF(Erfassung2!BD:BD,L1388,Erfassung2!BW:BW)</f>
        <v>0</v>
      </c>
      <c r="N1388">
        <f>SUMIF(Erfassung2!BD:BD,L1388,Erfassung2!BG:BG)</f>
        <v>0</v>
      </c>
      <c r="O1388">
        <f t="shared" si="58"/>
        <v>0</v>
      </c>
      <c r="P1388">
        <f t="shared" si="59"/>
        <v>1</v>
      </c>
    </row>
    <row r="1389" spans="12:16" x14ac:dyDescent="0.25">
      <c r="L1389" s="264">
        <f>Member!A1389</f>
        <v>0</v>
      </c>
      <c r="M1389">
        <f>SUMIF(Erfassung2!BD:BD,L1389,Erfassung2!BW:BW)</f>
        <v>0</v>
      </c>
      <c r="N1389">
        <f>SUMIF(Erfassung2!BD:BD,L1389,Erfassung2!BG:BG)</f>
        <v>0</v>
      </c>
      <c r="O1389">
        <f t="shared" si="58"/>
        <v>0</v>
      </c>
      <c r="P1389">
        <f t="shared" si="59"/>
        <v>1</v>
      </c>
    </row>
    <row r="1390" spans="12:16" x14ac:dyDescent="0.25">
      <c r="L1390" s="264">
        <f>Member!A1390</f>
        <v>0</v>
      </c>
      <c r="M1390">
        <f>SUMIF(Erfassung2!BD:BD,L1390,Erfassung2!BW:BW)</f>
        <v>0</v>
      </c>
      <c r="N1390">
        <f>SUMIF(Erfassung2!BD:BD,L1390,Erfassung2!BG:BG)</f>
        <v>0</v>
      </c>
      <c r="O1390">
        <f t="shared" si="58"/>
        <v>0</v>
      </c>
      <c r="P1390">
        <f t="shared" si="59"/>
        <v>1</v>
      </c>
    </row>
    <row r="1391" spans="12:16" x14ac:dyDescent="0.25">
      <c r="L1391" s="264">
        <f>Member!A1391</f>
        <v>0</v>
      </c>
      <c r="M1391">
        <f>SUMIF(Erfassung2!BD:BD,L1391,Erfassung2!BW:BW)</f>
        <v>0</v>
      </c>
      <c r="N1391">
        <f>SUMIF(Erfassung2!BD:BD,L1391,Erfassung2!BG:BG)</f>
        <v>0</v>
      </c>
      <c r="O1391">
        <f t="shared" si="58"/>
        <v>0</v>
      </c>
      <c r="P1391">
        <f t="shared" si="59"/>
        <v>1</v>
      </c>
    </row>
    <row r="1392" spans="12:16" x14ac:dyDescent="0.25">
      <c r="L1392" s="264">
        <f>Member!A1392</f>
        <v>0</v>
      </c>
      <c r="M1392">
        <f>SUMIF(Erfassung2!BD:BD,L1392,Erfassung2!BW:BW)</f>
        <v>0</v>
      </c>
      <c r="N1392">
        <f>SUMIF(Erfassung2!BD:BD,L1392,Erfassung2!BG:BG)</f>
        <v>0</v>
      </c>
      <c r="O1392">
        <f t="shared" si="58"/>
        <v>0</v>
      </c>
      <c r="P1392">
        <f t="shared" si="59"/>
        <v>1</v>
      </c>
    </row>
    <row r="1393" spans="12:16" x14ac:dyDescent="0.25">
      <c r="L1393" s="264">
        <f>Member!A1393</f>
        <v>0</v>
      </c>
      <c r="M1393">
        <f>SUMIF(Erfassung2!BD:BD,L1393,Erfassung2!BW:BW)</f>
        <v>0</v>
      </c>
      <c r="N1393">
        <f>SUMIF(Erfassung2!BD:BD,L1393,Erfassung2!BG:BG)</f>
        <v>0</v>
      </c>
      <c r="O1393">
        <f t="shared" si="58"/>
        <v>0</v>
      </c>
      <c r="P1393">
        <f t="shared" si="59"/>
        <v>1</v>
      </c>
    </row>
    <row r="1394" spans="12:16" x14ac:dyDescent="0.25">
      <c r="L1394" s="264">
        <f>Member!A1394</f>
        <v>0</v>
      </c>
      <c r="M1394">
        <f>SUMIF(Erfassung2!BD:BD,L1394,Erfassung2!BW:BW)</f>
        <v>0</v>
      </c>
      <c r="N1394">
        <f>SUMIF(Erfassung2!BD:BD,L1394,Erfassung2!BG:BG)</f>
        <v>0</v>
      </c>
      <c r="O1394">
        <f t="shared" si="58"/>
        <v>0</v>
      </c>
      <c r="P1394">
        <f t="shared" si="59"/>
        <v>1</v>
      </c>
    </row>
    <row r="1395" spans="12:16" x14ac:dyDescent="0.25">
      <c r="L1395" s="264">
        <f>Member!A1395</f>
        <v>0</v>
      </c>
      <c r="M1395">
        <f>SUMIF(Erfassung2!BD:BD,L1395,Erfassung2!BW:BW)</f>
        <v>0</v>
      </c>
      <c r="N1395">
        <f>SUMIF(Erfassung2!BD:BD,L1395,Erfassung2!BG:BG)</f>
        <v>0</v>
      </c>
      <c r="O1395">
        <f t="shared" si="58"/>
        <v>0</v>
      </c>
      <c r="P1395">
        <f t="shared" si="59"/>
        <v>1</v>
      </c>
    </row>
    <row r="1396" spans="12:16" x14ac:dyDescent="0.25">
      <c r="L1396" s="264">
        <f>Member!A1396</f>
        <v>0</v>
      </c>
      <c r="M1396">
        <f>SUMIF(Erfassung2!BD:BD,L1396,Erfassung2!BW:BW)</f>
        <v>0</v>
      </c>
      <c r="N1396">
        <f>SUMIF(Erfassung2!BD:BD,L1396,Erfassung2!BG:BG)</f>
        <v>0</v>
      </c>
      <c r="O1396">
        <f t="shared" si="58"/>
        <v>0</v>
      </c>
      <c r="P1396">
        <f t="shared" si="59"/>
        <v>1</v>
      </c>
    </row>
    <row r="1397" spans="12:16" x14ac:dyDescent="0.25">
      <c r="L1397" s="264">
        <f>Member!A1397</f>
        <v>0</v>
      </c>
      <c r="M1397">
        <f>SUMIF(Erfassung2!BD:BD,L1397,Erfassung2!BW:BW)</f>
        <v>0</v>
      </c>
      <c r="N1397">
        <f>SUMIF(Erfassung2!BD:BD,L1397,Erfassung2!BG:BG)</f>
        <v>0</v>
      </c>
      <c r="O1397">
        <f t="shared" si="58"/>
        <v>0</v>
      </c>
      <c r="P1397">
        <f t="shared" si="59"/>
        <v>1</v>
      </c>
    </row>
    <row r="1398" spans="12:16" x14ac:dyDescent="0.25">
      <c r="L1398" s="264">
        <f>Member!A1398</f>
        <v>0</v>
      </c>
      <c r="M1398">
        <f>SUMIF(Erfassung2!BD:BD,L1398,Erfassung2!BW:BW)</f>
        <v>0</v>
      </c>
      <c r="N1398">
        <f>SUMIF(Erfassung2!BD:BD,L1398,Erfassung2!BG:BG)</f>
        <v>0</v>
      </c>
      <c r="O1398">
        <f t="shared" si="58"/>
        <v>0</v>
      </c>
      <c r="P1398">
        <f t="shared" si="59"/>
        <v>1</v>
      </c>
    </row>
    <row r="1399" spans="12:16" x14ac:dyDescent="0.25">
      <c r="L1399" s="264">
        <f>Member!A1399</f>
        <v>0</v>
      </c>
      <c r="M1399">
        <f>SUMIF(Erfassung2!BD:BD,L1399,Erfassung2!BW:BW)</f>
        <v>0</v>
      </c>
      <c r="N1399">
        <f>SUMIF(Erfassung2!BD:BD,L1399,Erfassung2!BG:BG)</f>
        <v>0</v>
      </c>
      <c r="O1399">
        <f t="shared" si="58"/>
        <v>0</v>
      </c>
      <c r="P1399">
        <f t="shared" si="59"/>
        <v>1</v>
      </c>
    </row>
    <row r="1400" spans="12:16" x14ac:dyDescent="0.25">
      <c r="L1400" s="264">
        <f>Member!A1400</f>
        <v>0</v>
      </c>
      <c r="M1400">
        <f>SUMIF(Erfassung2!BD:BD,L1400,Erfassung2!BW:BW)</f>
        <v>0</v>
      </c>
      <c r="N1400">
        <f>SUMIF(Erfassung2!BD:BD,L1400,Erfassung2!BG:BG)</f>
        <v>0</v>
      </c>
      <c r="O1400">
        <f t="shared" si="58"/>
        <v>0</v>
      </c>
      <c r="P1400">
        <f t="shared" si="59"/>
        <v>1</v>
      </c>
    </row>
    <row r="1401" spans="12:16" x14ac:dyDescent="0.25">
      <c r="L1401" s="264">
        <f>Member!A1401</f>
        <v>0</v>
      </c>
      <c r="M1401">
        <f>SUMIF(Erfassung2!BD:BD,L1401,Erfassung2!BW:BW)</f>
        <v>0</v>
      </c>
      <c r="N1401">
        <f>SUMIF(Erfassung2!BD:BD,L1401,Erfassung2!BG:BG)</f>
        <v>0</v>
      </c>
      <c r="O1401">
        <f t="shared" si="58"/>
        <v>0</v>
      </c>
      <c r="P1401">
        <f t="shared" si="59"/>
        <v>1</v>
      </c>
    </row>
    <row r="1402" spans="12:16" x14ac:dyDescent="0.25">
      <c r="L1402" s="264">
        <f>Member!A1402</f>
        <v>0</v>
      </c>
      <c r="M1402">
        <f>SUMIF(Erfassung2!BD:BD,L1402,Erfassung2!BW:BW)</f>
        <v>0</v>
      </c>
      <c r="N1402">
        <f>SUMIF(Erfassung2!BD:BD,L1402,Erfassung2!BG:BG)</f>
        <v>0</v>
      </c>
      <c r="O1402">
        <f t="shared" si="58"/>
        <v>0</v>
      </c>
      <c r="P1402">
        <f t="shared" si="59"/>
        <v>1</v>
      </c>
    </row>
    <row r="1403" spans="12:16" x14ac:dyDescent="0.25">
      <c r="L1403" s="264">
        <f>Member!A1403</f>
        <v>0</v>
      </c>
      <c r="M1403">
        <f>SUMIF(Erfassung2!BD:BD,L1403,Erfassung2!BW:BW)</f>
        <v>0</v>
      </c>
      <c r="N1403">
        <f>SUMIF(Erfassung2!BD:BD,L1403,Erfassung2!BG:BG)</f>
        <v>0</v>
      </c>
      <c r="O1403">
        <f t="shared" si="58"/>
        <v>0</v>
      </c>
      <c r="P1403">
        <f t="shared" si="59"/>
        <v>1</v>
      </c>
    </row>
    <row r="1404" spans="12:16" x14ac:dyDescent="0.25">
      <c r="L1404" s="264">
        <f>Member!A1404</f>
        <v>0</v>
      </c>
      <c r="M1404">
        <f>SUMIF(Erfassung2!BD:BD,L1404,Erfassung2!BW:BW)</f>
        <v>0</v>
      </c>
      <c r="N1404">
        <f>SUMIF(Erfassung2!BD:BD,L1404,Erfassung2!BG:BG)</f>
        <v>0</v>
      </c>
      <c r="O1404">
        <f t="shared" si="58"/>
        <v>0</v>
      </c>
      <c r="P1404">
        <f t="shared" si="59"/>
        <v>1</v>
      </c>
    </row>
    <row r="1405" spans="12:16" x14ac:dyDescent="0.25">
      <c r="L1405" s="264">
        <f>Member!A1405</f>
        <v>0</v>
      </c>
      <c r="M1405">
        <f>SUMIF(Erfassung2!BD:BD,L1405,Erfassung2!BW:BW)</f>
        <v>0</v>
      </c>
      <c r="N1405">
        <f>SUMIF(Erfassung2!BD:BD,L1405,Erfassung2!BG:BG)</f>
        <v>0</v>
      </c>
      <c r="O1405">
        <f t="shared" si="58"/>
        <v>0</v>
      </c>
      <c r="P1405">
        <f t="shared" si="59"/>
        <v>1</v>
      </c>
    </row>
    <row r="1406" spans="12:16" x14ac:dyDescent="0.25">
      <c r="L1406" s="264">
        <f>Member!A1406</f>
        <v>0</v>
      </c>
      <c r="M1406">
        <f>SUMIF(Erfassung2!BD:BD,L1406,Erfassung2!BW:BW)</f>
        <v>0</v>
      </c>
      <c r="N1406">
        <f>SUMIF(Erfassung2!BD:BD,L1406,Erfassung2!BG:BG)</f>
        <v>0</v>
      </c>
      <c r="O1406">
        <f t="shared" si="58"/>
        <v>0</v>
      </c>
      <c r="P1406">
        <f t="shared" si="59"/>
        <v>1</v>
      </c>
    </row>
    <row r="1407" spans="12:16" x14ac:dyDescent="0.25">
      <c r="L1407" s="264">
        <f>Member!A1407</f>
        <v>0</v>
      </c>
      <c r="M1407">
        <f>SUMIF(Erfassung2!BD:BD,L1407,Erfassung2!BW:BW)</f>
        <v>0</v>
      </c>
      <c r="N1407">
        <f>SUMIF(Erfassung2!BD:BD,L1407,Erfassung2!BG:BG)</f>
        <v>0</v>
      </c>
      <c r="O1407">
        <f t="shared" si="58"/>
        <v>0</v>
      </c>
      <c r="P1407">
        <f t="shared" si="59"/>
        <v>1</v>
      </c>
    </row>
    <row r="1408" spans="12:16" x14ac:dyDescent="0.25">
      <c r="L1408" s="264">
        <f>Member!A1408</f>
        <v>0</v>
      </c>
      <c r="M1408">
        <f>SUMIF(Erfassung2!BD:BD,L1408,Erfassung2!BW:BW)</f>
        <v>0</v>
      </c>
      <c r="N1408">
        <f>SUMIF(Erfassung2!BD:BD,L1408,Erfassung2!BG:BG)</f>
        <v>0</v>
      </c>
      <c r="O1408">
        <f t="shared" si="58"/>
        <v>0</v>
      </c>
      <c r="P1408">
        <f t="shared" si="59"/>
        <v>1</v>
      </c>
    </row>
    <row r="1409" spans="12:16" x14ac:dyDescent="0.25">
      <c r="L1409" s="264">
        <f>Member!A1409</f>
        <v>0</v>
      </c>
      <c r="M1409">
        <f>SUMIF(Erfassung2!BD:BD,L1409,Erfassung2!BW:BW)</f>
        <v>0</v>
      </c>
      <c r="N1409">
        <f>SUMIF(Erfassung2!BD:BD,L1409,Erfassung2!BG:BG)</f>
        <v>0</v>
      </c>
      <c r="O1409">
        <f t="shared" si="58"/>
        <v>0</v>
      </c>
      <c r="P1409">
        <f t="shared" si="59"/>
        <v>1</v>
      </c>
    </row>
    <row r="1410" spans="12:16" x14ac:dyDescent="0.25">
      <c r="L1410" s="264">
        <f>Member!A1410</f>
        <v>0</v>
      </c>
      <c r="M1410">
        <f>SUMIF(Erfassung2!BD:BD,L1410,Erfassung2!BW:BW)</f>
        <v>0</v>
      </c>
      <c r="N1410">
        <f>SUMIF(Erfassung2!BD:BD,L1410,Erfassung2!BG:BG)</f>
        <v>0</v>
      </c>
      <c r="O1410">
        <f t="shared" si="58"/>
        <v>0</v>
      </c>
      <c r="P1410">
        <f t="shared" si="59"/>
        <v>1</v>
      </c>
    </row>
    <row r="1411" spans="12:16" x14ac:dyDescent="0.25">
      <c r="L1411" s="264">
        <f>Member!A1411</f>
        <v>0</v>
      </c>
      <c r="M1411">
        <f>SUMIF(Erfassung2!BD:BD,L1411,Erfassung2!BW:BW)</f>
        <v>0</v>
      </c>
      <c r="N1411">
        <f>SUMIF(Erfassung2!BD:BD,L1411,Erfassung2!BG:BG)</f>
        <v>0</v>
      </c>
      <c r="O1411">
        <f t="shared" ref="O1411:O1474" si="60">IF(N1411=0,0,M1411/N1411-ROW()/1000000000)</f>
        <v>0</v>
      </c>
      <c r="P1411">
        <f t="shared" ref="P1411:P1474" si="61">RANK(O1411,O:O)</f>
        <v>1</v>
      </c>
    </row>
    <row r="1412" spans="12:16" x14ac:dyDescent="0.25">
      <c r="L1412" s="264">
        <f>Member!A1412</f>
        <v>0</v>
      </c>
      <c r="M1412">
        <f>SUMIF(Erfassung2!BD:BD,L1412,Erfassung2!BW:BW)</f>
        <v>0</v>
      </c>
      <c r="N1412">
        <f>SUMIF(Erfassung2!BD:BD,L1412,Erfassung2!BG:BG)</f>
        <v>0</v>
      </c>
      <c r="O1412">
        <f t="shared" si="60"/>
        <v>0</v>
      </c>
      <c r="P1412">
        <f t="shared" si="61"/>
        <v>1</v>
      </c>
    </row>
    <row r="1413" spans="12:16" x14ac:dyDescent="0.25">
      <c r="L1413" s="264">
        <f>Member!A1413</f>
        <v>0</v>
      </c>
      <c r="M1413">
        <f>SUMIF(Erfassung2!BD:BD,L1413,Erfassung2!BW:BW)</f>
        <v>0</v>
      </c>
      <c r="N1413">
        <f>SUMIF(Erfassung2!BD:BD,L1413,Erfassung2!BG:BG)</f>
        <v>0</v>
      </c>
      <c r="O1413">
        <f t="shared" si="60"/>
        <v>0</v>
      </c>
      <c r="P1413">
        <f t="shared" si="61"/>
        <v>1</v>
      </c>
    </row>
    <row r="1414" spans="12:16" x14ac:dyDescent="0.25">
      <c r="L1414" s="264">
        <f>Member!A1414</f>
        <v>0</v>
      </c>
      <c r="M1414">
        <f>SUMIF(Erfassung2!BD:BD,L1414,Erfassung2!BW:BW)</f>
        <v>0</v>
      </c>
      <c r="N1414">
        <f>SUMIF(Erfassung2!BD:BD,L1414,Erfassung2!BG:BG)</f>
        <v>0</v>
      </c>
      <c r="O1414">
        <f t="shared" si="60"/>
        <v>0</v>
      </c>
      <c r="P1414">
        <f t="shared" si="61"/>
        <v>1</v>
      </c>
    </row>
    <row r="1415" spans="12:16" x14ac:dyDescent="0.25">
      <c r="L1415" s="264">
        <f>Member!A1415</f>
        <v>0</v>
      </c>
      <c r="M1415">
        <f>SUMIF(Erfassung2!BD:BD,L1415,Erfassung2!BW:BW)</f>
        <v>0</v>
      </c>
      <c r="N1415">
        <f>SUMIF(Erfassung2!BD:BD,L1415,Erfassung2!BG:BG)</f>
        <v>0</v>
      </c>
      <c r="O1415">
        <f t="shared" si="60"/>
        <v>0</v>
      </c>
      <c r="P1415">
        <f t="shared" si="61"/>
        <v>1</v>
      </c>
    </row>
    <row r="1416" spans="12:16" x14ac:dyDescent="0.25">
      <c r="L1416" s="264">
        <f>Member!A1416</f>
        <v>0</v>
      </c>
      <c r="M1416">
        <f>SUMIF(Erfassung2!BD:BD,L1416,Erfassung2!BW:BW)</f>
        <v>0</v>
      </c>
      <c r="N1416">
        <f>SUMIF(Erfassung2!BD:BD,L1416,Erfassung2!BG:BG)</f>
        <v>0</v>
      </c>
      <c r="O1416">
        <f t="shared" si="60"/>
        <v>0</v>
      </c>
      <c r="P1416">
        <f t="shared" si="61"/>
        <v>1</v>
      </c>
    </row>
    <row r="1417" spans="12:16" x14ac:dyDescent="0.25">
      <c r="L1417" s="264">
        <f>Member!A1417</f>
        <v>0</v>
      </c>
      <c r="M1417">
        <f>SUMIF(Erfassung2!BD:BD,L1417,Erfassung2!BW:BW)</f>
        <v>0</v>
      </c>
      <c r="N1417">
        <f>SUMIF(Erfassung2!BD:BD,L1417,Erfassung2!BG:BG)</f>
        <v>0</v>
      </c>
      <c r="O1417">
        <f t="shared" si="60"/>
        <v>0</v>
      </c>
      <c r="P1417">
        <f t="shared" si="61"/>
        <v>1</v>
      </c>
    </row>
    <row r="1418" spans="12:16" x14ac:dyDescent="0.25">
      <c r="L1418" s="264">
        <f>Member!A1418</f>
        <v>0</v>
      </c>
      <c r="M1418">
        <f>SUMIF(Erfassung2!BD:BD,L1418,Erfassung2!BW:BW)</f>
        <v>0</v>
      </c>
      <c r="N1418">
        <f>SUMIF(Erfassung2!BD:BD,L1418,Erfassung2!BG:BG)</f>
        <v>0</v>
      </c>
      <c r="O1418">
        <f t="shared" si="60"/>
        <v>0</v>
      </c>
      <c r="P1418">
        <f t="shared" si="61"/>
        <v>1</v>
      </c>
    </row>
    <row r="1419" spans="12:16" x14ac:dyDescent="0.25">
      <c r="L1419" s="264">
        <f>Member!A1419</f>
        <v>0</v>
      </c>
      <c r="M1419">
        <f>SUMIF(Erfassung2!BD:BD,L1419,Erfassung2!BW:BW)</f>
        <v>0</v>
      </c>
      <c r="N1419">
        <f>SUMIF(Erfassung2!BD:BD,L1419,Erfassung2!BG:BG)</f>
        <v>0</v>
      </c>
      <c r="O1419">
        <f t="shared" si="60"/>
        <v>0</v>
      </c>
      <c r="P1419">
        <f t="shared" si="61"/>
        <v>1</v>
      </c>
    </row>
    <row r="1420" spans="12:16" x14ac:dyDescent="0.25">
      <c r="L1420" s="264">
        <f>Member!A1420</f>
        <v>0</v>
      </c>
      <c r="M1420">
        <f>SUMIF(Erfassung2!BD:BD,L1420,Erfassung2!BW:BW)</f>
        <v>0</v>
      </c>
      <c r="N1420">
        <f>SUMIF(Erfassung2!BD:BD,L1420,Erfassung2!BG:BG)</f>
        <v>0</v>
      </c>
      <c r="O1420">
        <f t="shared" si="60"/>
        <v>0</v>
      </c>
      <c r="P1420">
        <f t="shared" si="61"/>
        <v>1</v>
      </c>
    </row>
    <row r="1421" spans="12:16" x14ac:dyDescent="0.25">
      <c r="L1421" s="264">
        <f>Member!A1421</f>
        <v>0</v>
      </c>
      <c r="M1421">
        <f>SUMIF(Erfassung2!BD:BD,L1421,Erfassung2!BW:BW)</f>
        <v>0</v>
      </c>
      <c r="N1421">
        <f>SUMIF(Erfassung2!BD:BD,L1421,Erfassung2!BG:BG)</f>
        <v>0</v>
      </c>
      <c r="O1421">
        <f t="shared" si="60"/>
        <v>0</v>
      </c>
      <c r="P1421">
        <f t="shared" si="61"/>
        <v>1</v>
      </c>
    </row>
    <row r="1422" spans="12:16" x14ac:dyDescent="0.25">
      <c r="L1422" s="264">
        <f>Member!A1422</f>
        <v>0</v>
      </c>
      <c r="M1422">
        <f>SUMIF(Erfassung2!BD:BD,L1422,Erfassung2!BW:BW)</f>
        <v>0</v>
      </c>
      <c r="N1422">
        <f>SUMIF(Erfassung2!BD:BD,L1422,Erfassung2!BG:BG)</f>
        <v>0</v>
      </c>
      <c r="O1422">
        <f t="shared" si="60"/>
        <v>0</v>
      </c>
      <c r="P1422">
        <f t="shared" si="61"/>
        <v>1</v>
      </c>
    </row>
    <row r="1423" spans="12:16" x14ac:dyDescent="0.25">
      <c r="L1423" s="264">
        <f>Member!A1423</f>
        <v>0</v>
      </c>
      <c r="M1423">
        <f>SUMIF(Erfassung2!BD:BD,L1423,Erfassung2!BW:BW)</f>
        <v>0</v>
      </c>
      <c r="N1423">
        <f>SUMIF(Erfassung2!BD:BD,L1423,Erfassung2!BG:BG)</f>
        <v>0</v>
      </c>
      <c r="O1423">
        <f t="shared" si="60"/>
        <v>0</v>
      </c>
      <c r="P1423">
        <f t="shared" si="61"/>
        <v>1</v>
      </c>
    </row>
    <row r="1424" spans="12:16" x14ac:dyDescent="0.25">
      <c r="L1424" s="264">
        <f>Member!A1424</f>
        <v>0</v>
      </c>
      <c r="M1424">
        <f>SUMIF(Erfassung2!BD:BD,L1424,Erfassung2!BW:BW)</f>
        <v>0</v>
      </c>
      <c r="N1424">
        <f>SUMIF(Erfassung2!BD:BD,L1424,Erfassung2!BG:BG)</f>
        <v>0</v>
      </c>
      <c r="O1424">
        <f t="shared" si="60"/>
        <v>0</v>
      </c>
      <c r="P1424">
        <f t="shared" si="61"/>
        <v>1</v>
      </c>
    </row>
    <row r="1425" spans="12:16" x14ac:dyDescent="0.25">
      <c r="L1425" s="264">
        <f>Member!A1425</f>
        <v>0</v>
      </c>
      <c r="M1425">
        <f>SUMIF(Erfassung2!BD:BD,L1425,Erfassung2!BW:BW)</f>
        <v>0</v>
      </c>
      <c r="N1425">
        <f>SUMIF(Erfassung2!BD:BD,L1425,Erfassung2!BG:BG)</f>
        <v>0</v>
      </c>
      <c r="O1425">
        <f t="shared" si="60"/>
        <v>0</v>
      </c>
      <c r="P1425">
        <f t="shared" si="61"/>
        <v>1</v>
      </c>
    </row>
    <row r="1426" spans="12:16" x14ac:dyDescent="0.25">
      <c r="L1426" s="264">
        <f>Member!A1426</f>
        <v>0</v>
      </c>
      <c r="M1426">
        <f>SUMIF(Erfassung2!BD:BD,L1426,Erfassung2!BW:BW)</f>
        <v>0</v>
      </c>
      <c r="N1426">
        <f>SUMIF(Erfassung2!BD:BD,L1426,Erfassung2!BG:BG)</f>
        <v>0</v>
      </c>
      <c r="O1426">
        <f t="shared" si="60"/>
        <v>0</v>
      </c>
      <c r="P1426">
        <f t="shared" si="61"/>
        <v>1</v>
      </c>
    </row>
    <row r="1427" spans="12:16" x14ac:dyDescent="0.25">
      <c r="L1427" s="264">
        <f>Member!A1427</f>
        <v>0</v>
      </c>
      <c r="M1427">
        <f>SUMIF(Erfassung2!BD:BD,L1427,Erfassung2!BW:BW)</f>
        <v>0</v>
      </c>
      <c r="N1427">
        <f>SUMIF(Erfassung2!BD:BD,L1427,Erfassung2!BG:BG)</f>
        <v>0</v>
      </c>
      <c r="O1427">
        <f t="shared" si="60"/>
        <v>0</v>
      </c>
      <c r="P1427">
        <f t="shared" si="61"/>
        <v>1</v>
      </c>
    </row>
    <row r="1428" spans="12:16" x14ac:dyDescent="0.25">
      <c r="L1428" s="264">
        <f>Member!A1428</f>
        <v>0</v>
      </c>
      <c r="M1428">
        <f>SUMIF(Erfassung2!BD:BD,L1428,Erfassung2!BW:BW)</f>
        <v>0</v>
      </c>
      <c r="N1428">
        <f>SUMIF(Erfassung2!BD:BD,L1428,Erfassung2!BG:BG)</f>
        <v>0</v>
      </c>
      <c r="O1428">
        <f t="shared" si="60"/>
        <v>0</v>
      </c>
      <c r="P1428">
        <f t="shared" si="61"/>
        <v>1</v>
      </c>
    </row>
    <row r="1429" spans="12:16" x14ac:dyDescent="0.25">
      <c r="L1429" s="264">
        <f>Member!A1429</f>
        <v>0</v>
      </c>
      <c r="M1429">
        <f>SUMIF(Erfassung2!BD:BD,L1429,Erfassung2!BW:BW)</f>
        <v>0</v>
      </c>
      <c r="N1429">
        <f>SUMIF(Erfassung2!BD:BD,L1429,Erfassung2!BG:BG)</f>
        <v>0</v>
      </c>
      <c r="O1429">
        <f t="shared" si="60"/>
        <v>0</v>
      </c>
      <c r="P1429">
        <f t="shared" si="61"/>
        <v>1</v>
      </c>
    </row>
    <row r="1430" spans="12:16" x14ac:dyDescent="0.25">
      <c r="L1430" s="264">
        <f>Member!A1430</f>
        <v>0</v>
      </c>
      <c r="M1430">
        <f>SUMIF(Erfassung2!BD:BD,L1430,Erfassung2!BW:BW)</f>
        <v>0</v>
      </c>
      <c r="N1430">
        <f>SUMIF(Erfassung2!BD:BD,L1430,Erfassung2!BG:BG)</f>
        <v>0</v>
      </c>
      <c r="O1430">
        <f t="shared" si="60"/>
        <v>0</v>
      </c>
      <c r="P1430">
        <f t="shared" si="61"/>
        <v>1</v>
      </c>
    </row>
    <row r="1431" spans="12:16" x14ac:dyDescent="0.25">
      <c r="L1431" s="264">
        <f>Member!A1431</f>
        <v>0</v>
      </c>
      <c r="M1431">
        <f>SUMIF(Erfassung2!BD:BD,L1431,Erfassung2!BW:BW)</f>
        <v>0</v>
      </c>
      <c r="N1431">
        <f>SUMIF(Erfassung2!BD:BD,L1431,Erfassung2!BG:BG)</f>
        <v>0</v>
      </c>
      <c r="O1431">
        <f t="shared" si="60"/>
        <v>0</v>
      </c>
      <c r="P1431">
        <f t="shared" si="61"/>
        <v>1</v>
      </c>
    </row>
    <row r="1432" spans="12:16" x14ac:dyDescent="0.25">
      <c r="L1432" s="264">
        <f>Member!A1432</f>
        <v>0</v>
      </c>
      <c r="M1432">
        <f>SUMIF(Erfassung2!BD:BD,L1432,Erfassung2!BW:BW)</f>
        <v>0</v>
      </c>
      <c r="N1432">
        <f>SUMIF(Erfassung2!BD:BD,L1432,Erfassung2!BG:BG)</f>
        <v>0</v>
      </c>
      <c r="O1432">
        <f t="shared" si="60"/>
        <v>0</v>
      </c>
      <c r="P1432">
        <f t="shared" si="61"/>
        <v>1</v>
      </c>
    </row>
    <row r="1433" spans="12:16" x14ac:dyDescent="0.25">
      <c r="L1433" s="264">
        <f>Member!A1433</f>
        <v>0</v>
      </c>
      <c r="M1433">
        <f>SUMIF(Erfassung2!BD:BD,L1433,Erfassung2!BW:BW)</f>
        <v>0</v>
      </c>
      <c r="N1433">
        <f>SUMIF(Erfassung2!BD:BD,L1433,Erfassung2!BG:BG)</f>
        <v>0</v>
      </c>
      <c r="O1433">
        <f t="shared" si="60"/>
        <v>0</v>
      </c>
      <c r="P1433">
        <f t="shared" si="61"/>
        <v>1</v>
      </c>
    </row>
    <row r="1434" spans="12:16" x14ac:dyDescent="0.25">
      <c r="L1434" s="264">
        <f>Member!A1434</f>
        <v>0</v>
      </c>
      <c r="M1434">
        <f>SUMIF(Erfassung2!BD:BD,L1434,Erfassung2!BW:BW)</f>
        <v>0</v>
      </c>
      <c r="N1434">
        <f>SUMIF(Erfassung2!BD:BD,L1434,Erfassung2!BG:BG)</f>
        <v>0</v>
      </c>
      <c r="O1434">
        <f t="shared" si="60"/>
        <v>0</v>
      </c>
      <c r="P1434">
        <f t="shared" si="61"/>
        <v>1</v>
      </c>
    </row>
    <row r="1435" spans="12:16" x14ac:dyDescent="0.25">
      <c r="L1435" s="264">
        <f>Member!A1435</f>
        <v>0</v>
      </c>
      <c r="M1435">
        <f>SUMIF(Erfassung2!BD:BD,L1435,Erfassung2!BW:BW)</f>
        <v>0</v>
      </c>
      <c r="N1435">
        <f>SUMIF(Erfassung2!BD:BD,L1435,Erfassung2!BG:BG)</f>
        <v>0</v>
      </c>
      <c r="O1435">
        <f t="shared" si="60"/>
        <v>0</v>
      </c>
      <c r="P1435">
        <f t="shared" si="61"/>
        <v>1</v>
      </c>
    </row>
    <row r="1436" spans="12:16" x14ac:dyDescent="0.25">
      <c r="L1436" s="264">
        <f>Member!A1436</f>
        <v>0</v>
      </c>
      <c r="M1436">
        <f>SUMIF(Erfassung2!BD:BD,L1436,Erfassung2!BW:BW)</f>
        <v>0</v>
      </c>
      <c r="N1436">
        <f>SUMIF(Erfassung2!BD:BD,L1436,Erfassung2!BG:BG)</f>
        <v>0</v>
      </c>
      <c r="O1436">
        <f t="shared" si="60"/>
        <v>0</v>
      </c>
      <c r="P1436">
        <f t="shared" si="61"/>
        <v>1</v>
      </c>
    </row>
    <row r="1437" spans="12:16" x14ac:dyDescent="0.25">
      <c r="L1437" s="264">
        <f>Member!A1437</f>
        <v>0</v>
      </c>
      <c r="M1437">
        <f>SUMIF(Erfassung2!BD:BD,L1437,Erfassung2!BW:BW)</f>
        <v>0</v>
      </c>
      <c r="N1437">
        <f>SUMIF(Erfassung2!BD:BD,L1437,Erfassung2!BG:BG)</f>
        <v>0</v>
      </c>
      <c r="O1437">
        <f t="shared" si="60"/>
        <v>0</v>
      </c>
      <c r="P1437">
        <f t="shared" si="61"/>
        <v>1</v>
      </c>
    </row>
    <row r="1438" spans="12:16" x14ac:dyDescent="0.25">
      <c r="L1438" s="264">
        <f>Member!A1438</f>
        <v>0</v>
      </c>
      <c r="M1438">
        <f>SUMIF(Erfassung2!BD:BD,L1438,Erfassung2!BW:BW)</f>
        <v>0</v>
      </c>
      <c r="N1438">
        <f>SUMIF(Erfassung2!BD:BD,L1438,Erfassung2!BG:BG)</f>
        <v>0</v>
      </c>
      <c r="O1438">
        <f t="shared" si="60"/>
        <v>0</v>
      </c>
      <c r="P1438">
        <f t="shared" si="61"/>
        <v>1</v>
      </c>
    </row>
    <row r="1439" spans="12:16" x14ac:dyDescent="0.25">
      <c r="L1439" s="264">
        <f>Member!A1439</f>
        <v>0</v>
      </c>
      <c r="M1439">
        <f>SUMIF(Erfassung2!BD:BD,L1439,Erfassung2!BW:BW)</f>
        <v>0</v>
      </c>
      <c r="N1439">
        <f>SUMIF(Erfassung2!BD:BD,L1439,Erfassung2!BG:BG)</f>
        <v>0</v>
      </c>
      <c r="O1439">
        <f t="shared" si="60"/>
        <v>0</v>
      </c>
      <c r="P1439">
        <f t="shared" si="61"/>
        <v>1</v>
      </c>
    </row>
    <row r="1440" spans="12:16" x14ac:dyDescent="0.25">
      <c r="L1440" s="264">
        <f>Member!A1440</f>
        <v>0</v>
      </c>
      <c r="M1440">
        <f>SUMIF(Erfassung2!BD:BD,L1440,Erfassung2!BW:BW)</f>
        <v>0</v>
      </c>
      <c r="N1440">
        <f>SUMIF(Erfassung2!BD:BD,L1440,Erfassung2!BG:BG)</f>
        <v>0</v>
      </c>
      <c r="O1440">
        <f t="shared" si="60"/>
        <v>0</v>
      </c>
      <c r="P1440">
        <f t="shared" si="61"/>
        <v>1</v>
      </c>
    </row>
    <row r="1441" spans="12:16" x14ac:dyDescent="0.25">
      <c r="L1441" s="264">
        <f>Member!A1441</f>
        <v>0</v>
      </c>
      <c r="M1441">
        <f>SUMIF(Erfassung2!BD:BD,L1441,Erfassung2!BW:BW)</f>
        <v>0</v>
      </c>
      <c r="N1441">
        <f>SUMIF(Erfassung2!BD:BD,L1441,Erfassung2!BG:BG)</f>
        <v>0</v>
      </c>
      <c r="O1441">
        <f t="shared" si="60"/>
        <v>0</v>
      </c>
      <c r="P1441">
        <f t="shared" si="61"/>
        <v>1</v>
      </c>
    </row>
    <row r="1442" spans="12:16" x14ac:dyDescent="0.25">
      <c r="L1442" s="264">
        <f>Member!A1442</f>
        <v>0</v>
      </c>
      <c r="M1442">
        <f>SUMIF(Erfassung2!BD:BD,L1442,Erfassung2!BW:BW)</f>
        <v>0</v>
      </c>
      <c r="N1442">
        <f>SUMIF(Erfassung2!BD:BD,L1442,Erfassung2!BG:BG)</f>
        <v>0</v>
      </c>
      <c r="O1442">
        <f t="shared" si="60"/>
        <v>0</v>
      </c>
      <c r="P1442">
        <f t="shared" si="61"/>
        <v>1</v>
      </c>
    </row>
    <row r="1443" spans="12:16" x14ac:dyDescent="0.25">
      <c r="L1443" s="264">
        <f>Member!A1443</f>
        <v>0</v>
      </c>
      <c r="M1443">
        <f>SUMIF(Erfassung2!BD:BD,L1443,Erfassung2!BW:BW)</f>
        <v>0</v>
      </c>
      <c r="N1443">
        <f>SUMIF(Erfassung2!BD:BD,L1443,Erfassung2!BG:BG)</f>
        <v>0</v>
      </c>
      <c r="O1443">
        <f t="shared" si="60"/>
        <v>0</v>
      </c>
      <c r="P1443">
        <f t="shared" si="61"/>
        <v>1</v>
      </c>
    </row>
    <row r="1444" spans="12:16" x14ac:dyDescent="0.25">
      <c r="L1444" s="264">
        <f>Member!A1444</f>
        <v>0</v>
      </c>
      <c r="M1444">
        <f>SUMIF(Erfassung2!BD:BD,L1444,Erfassung2!BW:BW)</f>
        <v>0</v>
      </c>
      <c r="N1444">
        <f>SUMIF(Erfassung2!BD:BD,L1444,Erfassung2!BG:BG)</f>
        <v>0</v>
      </c>
      <c r="O1444">
        <f t="shared" si="60"/>
        <v>0</v>
      </c>
      <c r="P1444">
        <f t="shared" si="61"/>
        <v>1</v>
      </c>
    </row>
    <row r="1445" spans="12:16" x14ac:dyDescent="0.25">
      <c r="L1445" s="264">
        <f>Member!A1445</f>
        <v>0</v>
      </c>
      <c r="M1445">
        <f>SUMIF(Erfassung2!BD:BD,L1445,Erfassung2!BW:BW)</f>
        <v>0</v>
      </c>
      <c r="N1445">
        <f>SUMIF(Erfassung2!BD:BD,L1445,Erfassung2!BG:BG)</f>
        <v>0</v>
      </c>
      <c r="O1445">
        <f t="shared" si="60"/>
        <v>0</v>
      </c>
      <c r="P1445">
        <f t="shared" si="61"/>
        <v>1</v>
      </c>
    </row>
    <row r="1446" spans="12:16" x14ac:dyDescent="0.25">
      <c r="L1446" s="264">
        <f>Member!A1446</f>
        <v>0</v>
      </c>
      <c r="M1446">
        <f>SUMIF(Erfassung2!BD:BD,L1446,Erfassung2!BW:BW)</f>
        <v>0</v>
      </c>
      <c r="N1446">
        <f>SUMIF(Erfassung2!BD:BD,L1446,Erfassung2!BG:BG)</f>
        <v>0</v>
      </c>
      <c r="O1446">
        <f t="shared" si="60"/>
        <v>0</v>
      </c>
      <c r="P1446">
        <f t="shared" si="61"/>
        <v>1</v>
      </c>
    </row>
    <row r="1447" spans="12:16" x14ac:dyDescent="0.25">
      <c r="L1447" s="264">
        <f>Member!A1447</f>
        <v>0</v>
      </c>
      <c r="M1447">
        <f>SUMIF(Erfassung2!BD:BD,L1447,Erfassung2!BW:BW)</f>
        <v>0</v>
      </c>
      <c r="N1447">
        <f>SUMIF(Erfassung2!BD:BD,L1447,Erfassung2!BG:BG)</f>
        <v>0</v>
      </c>
      <c r="O1447">
        <f t="shared" si="60"/>
        <v>0</v>
      </c>
      <c r="P1447">
        <f t="shared" si="61"/>
        <v>1</v>
      </c>
    </row>
    <row r="1448" spans="12:16" x14ac:dyDescent="0.25">
      <c r="L1448" s="264">
        <f>Member!A1448</f>
        <v>0</v>
      </c>
      <c r="M1448">
        <f>SUMIF(Erfassung2!BD:BD,L1448,Erfassung2!BW:BW)</f>
        <v>0</v>
      </c>
      <c r="N1448">
        <f>SUMIF(Erfassung2!BD:BD,L1448,Erfassung2!BG:BG)</f>
        <v>0</v>
      </c>
      <c r="O1448">
        <f t="shared" si="60"/>
        <v>0</v>
      </c>
      <c r="P1448">
        <f t="shared" si="61"/>
        <v>1</v>
      </c>
    </row>
    <row r="1449" spans="12:16" x14ac:dyDescent="0.25">
      <c r="L1449" s="264">
        <f>Member!A1449</f>
        <v>0</v>
      </c>
      <c r="M1449">
        <f>SUMIF(Erfassung2!BD:BD,L1449,Erfassung2!BW:BW)</f>
        <v>0</v>
      </c>
      <c r="N1449">
        <f>SUMIF(Erfassung2!BD:BD,L1449,Erfassung2!BG:BG)</f>
        <v>0</v>
      </c>
      <c r="O1449">
        <f t="shared" si="60"/>
        <v>0</v>
      </c>
      <c r="P1449">
        <f t="shared" si="61"/>
        <v>1</v>
      </c>
    </row>
    <row r="1450" spans="12:16" x14ac:dyDescent="0.25">
      <c r="L1450" s="264">
        <f>Member!A1450</f>
        <v>0</v>
      </c>
      <c r="M1450">
        <f>SUMIF(Erfassung2!BD:BD,L1450,Erfassung2!BW:BW)</f>
        <v>0</v>
      </c>
      <c r="N1450">
        <f>SUMIF(Erfassung2!BD:BD,L1450,Erfassung2!BG:BG)</f>
        <v>0</v>
      </c>
      <c r="O1450">
        <f t="shared" si="60"/>
        <v>0</v>
      </c>
      <c r="P1450">
        <f t="shared" si="61"/>
        <v>1</v>
      </c>
    </row>
    <row r="1451" spans="12:16" x14ac:dyDescent="0.25">
      <c r="L1451" s="264">
        <f>Member!A1451</f>
        <v>0</v>
      </c>
      <c r="M1451">
        <f>SUMIF(Erfassung2!BD:BD,L1451,Erfassung2!BW:BW)</f>
        <v>0</v>
      </c>
      <c r="N1451">
        <f>SUMIF(Erfassung2!BD:BD,L1451,Erfassung2!BG:BG)</f>
        <v>0</v>
      </c>
      <c r="O1451">
        <f t="shared" si="60"/>
        <v>0</v>
      </c>
      <c r="P1451">
        <f t="shared" si="61"/>
        <v>1</v>
      </c>
    </row>
    <row r="1452" spans="12:16" x14ac:dyDescent="0.25">
      <c r="L1452" s="264">
        <f>Member!A1452</f>
        <v>0</v>
      </c>
      <c r="M1452">
        <f>SUMIF(Erfassung2!BD:BD,L1452,Erfassung2!BW:BW)</f>
        <v>0</v>
      </c>
      <c r="N1452">
        <f>SUMIF(Erfassung2!BD:BD,L1452,Erfassung2!BG:BG)</f>
        <v>0</v>
      </c>
      <c r="O1452">
        <f t="shared" si="60"/>
        <v>0</v>
      </c>
      <c r="P1452">
        <f t="shared" si="61"/>
        <v>1</v>
      </c>
    </row>
    <row r="1453" spans="12:16" x14ac:dyDescent="0.25">
      <c r="L1453" s="264">
        <f>Member!A1453</f>
        <v>0</v>
      </c>
      <c r="M1453">
        <f>SUMIF(Erfassung2!BD:BD,L1453,Erfassung2!BW:BW)</f>
        <v>0</v>
      </c>
      <c r="N1453">
        <f>SUMIF(Erfassung2!BD:BD,L1453,Erfassung2!BG:BG)</f>
        <v>0</v>
      </c>
      <c r="O1453">
        <f t="shared" si="60"/>
        <v>0</v>
      </c>
      <c r="P1453">
        <f t="shared" si="61"/>
        <v>1</v>
      </c>
    </row>
    <row r="1454" spans="12:16" x14ac:dyDescent="0.25">
      <c r="L1454" s="264">
        <f>Member!A1454</f>
        <v>0</v>
      </c>
      <c r="M1454">
        <f>SUMIF(Erfassung2!BD:BD,L1454,Erfassung2!BW:BW)</f>
        <v>0</v>
      </c>
      <c r="N1454">
        <f>SUMIF(Erfassung2!BD:BD,L1454,Erfassung2!BG:BG)</f>
        <v>0</v>
      </c>
      <c r="O1454">
        <f t="shared" si="60"/>
        <v>0</v>
      </c>
      <c r="P1454">
        <f t="shared" si="61"/>
        <v>1</v>
      </c>
    </row>
    <row r="1455" spans="12:16" x14ac:dyDescent="0.25">
      <c r="L1455" s="264">
        <f>Member!A1455</f>
        <v>0</v>
      </c>
      <c r="M1455">
        <f>SUMIF(Erfassung2!BD:BD,L1455,Erfassung2!BW:BW)</f>
        <v>0</v>
      </c>
      <c r="N1455">
        <f>SUMIF(Erfassung2!BD:BD,L1455,Erfassung2!BG:BG)</f>
        <v>0</v>
      </c>
      <c r="O1455">
        <f t="shared" si="60"/>
        <v>0</v>
      </c>
      <c r="P1455">
        <f t="shared" si="61"/>
        <v>1</v>
      </c>
    </row>
    <row r="1456" spans="12:16" x14ac:dyDescent="0.25">
      <c r="L1456" s="264">
        <f>Member!A1456</f>
        <v>0</v>
      </c>
      <c r="M1456">
        <f>SUMIF(Erfassung2!BD:BD,L1456,Erfassung2!BW:BW)</f>
        <v>0</v>
      </c>
      <c r="N1456">
        <f>SUMIF(Erfassung2!BD:BD,L1456,Erfassung2!BG:BG)</f>
        <v>0</v>
      </c>
      <c r="O1456">
        <f t="shared" si="60"/>
        <v>0</v>
      </c>
      <c r="P1456">
        <f t="shared" si="61"/>
        <v>1</v>
      </c>
    </row>
    <row r="1457" spans="12:16" x14ac:dyDescent="0.25">
      <c r="L1457" s="264">
        <f>Member!A1457</f>
        <v>0</v>
      </c>
      <c r="M1457">
        <f>SUMIF(Erfassung2!BD:BD,L1457,Erfassung2!BW:BW)</f>
        <v>0</v>
      </c>
      <c r="N1457">
        <f>SUMIF(Erfassung2!BD:BD,L1457,Erfassung2!BG:BG)</f>
        <v>0</v>
      </c>
      <c r="O1457">
        <f t="shared" si="60"/>
        <v>0</v>
      </c>
      <c r="P1457">
        <f t="shared" si="61"/>
        <v>1</v>
      </c>
    </row>
    <row r="1458" spans="12:16" x14ac:dyDescent="0.25">
      <c r="L1458" s="264">
        <f>Member!A1458</f>
        <v>0</v>
      </c>
      <c r="M1458">
        <f>SUMIF(Erfassung2!BD:BD,L1458,Erfassung2!BW:BW)</f>
        <v>0</v>
      </c>
      <c r="N1458">
        <f>SUMIF(Erfassung2!BD:BD,L1458,Erfassung2!BG:BG)</f>
        <v>0</v>
      </c>
      <c r="O1458">
        <f t="shared" si="60"/>
        <v>0</v>
      </c>
      <c r="P1458">
        <f t="shared" si="61"/>
        <v>1</v>
      </c>
    </row>
    <row r="1459" spans="12:16" x14ac:dyDescent="0.25">
      <c r="L1459" s="264">
        <f>Member!A1459</f>
        <v>0</v>
      </c>
      <c r="M1459">
        <f>SUMIF(Erfassung2!BD:BD,L1459,Erfassung2!BW:BW)</f>
        <v>0</v>
      </c>
      <c r="N1459">
        <f>SUMIF(Erfassung2!BD:BD,L1459,Erfassung2!BG:BG)</f>
        <v>0</v>
      </c>
      <c r="O1459">
        <f t="shared" si="60"/>
        <v>0</v>
      </c>
      <c r="P1459">
        <f t="shared" si="61"/>
        <v>1</v>
      </c>
    </row>
    <row r="1460" spans="12:16" x14ac:dyDescent="0.25">
      <c r="L1460" s="264">
        <f>Member!A1460</f>
        <v>0</v>
      </c>
      <c r="M1460">
        <f>SUMIF(Erfassung2!BD:BD,L1460,Erfassung2!BW:BW)</f>
        <v>0</v>
      </c>
      <c r="N1460">
        <f>SUMIF(Erfassung2!BD:BD,L1460,Erfassung2!BG:BG)</f>
        <v>0</v>
      </c>
      <c r="O1460">
        <f t="shared" si="60"/>
        <v>0</v>
      </c>
      <c r="P1460">
        <f t="shared" si="61"/>
        <v>1</v>
      </c>
    </row>
    <row r="1461" spans="12:16" x14ac:dyDescent="0.25">
      <c r="L1461" s="264">
        <f>Member!A1461</f>
        <v>0</v>
      </c>
      <c r="M1461">
        <f>SUMIF(Erfassung2!BD:BD,L1461,Erfassung2!BW:BW)</f>
        <v>0</v>
      </c>
      <c r="N1461">
        <f>SUMIF(Erfassung2!BD:BD,L1461,Erfassung2!BG:BG)</f>
        <v>0</v>
      </c>
      <c r="O1461">
        <f t="shared" si="60"/>
        <v>0</v>
      </c>
      <c r="P1461">
        <f t="shared" si="61"/>
        <v>1</v>
      </c>
    </row>
    <row r="1462" spans="12:16" x14ac:dyDescent="0.25">
      <c r="L1462" s="264">
        <f>Member!A1462</f>
        <v>0</v>
      </c>
      <c r="M1462">
        <f>SUMIF(Erfassung2!BD:BD,L1462,Erfassung2!BW:BW)</f>
        <v>0</v>
      </c>
      <c r="N1462">
        <f>SUMIF(Erfassung2!BD:BD,L1462,Erfassung2!BG:BG)</f>
        <v>0</v>
      </c>
      <c r="O1462">
        <f t="shared" si="60"/>
        <v>0</v>
      </c>
      <c r="P1462">
        <f t="shared" si="61"/>
        <v>1</v>
      </c>
    </row>
    <row r="1463" spans="12:16" x14ac:dyDescent="0.25">
      <c r="L1463" s="264">
        <f>Member!A1463</f>
        <v>0</v>
      </c>
      <c r="M1463">
        <f>SUMIF(Erfassung2!BD:BD,L1463,Erfassung2!BW:BW)</f>
        <v>0</v>
      </c>
      <c r="N1463">
        <f>SUMIF(Erfassung2!BD:BD,L1463,Erfassung2!BG:BG)</f>
        <v>0</v>
      </c>
      <c r="O1463">
        <f t="shared" si="60"/>
        <v>0</v>
      </c>
      <c r="P1463">
        <f t="shared" si="61"/>
        <v>1</v>
      </c>
    </row>
    <row r="1464" spans="12:16" x14ac:dyDescent="0.25">
      <c r="L1464" s="264">
        <f>Member!A1464</f>
        <v>0</v>
      </c>
      <c r="M1464">
        <f>SUMIF(Erfassung2!BD:BD,L1464,Erfassung2!BW:BW)</f>
        <v>0</v>
      </c>
      <c r="N1464">
        <f>SUMIF(Erfassung2!BD:BD,L1464,Erfassung2!BG:BG)</f>
        <v>0</v>
      </c>
      <c r="O1464">
        <f t="shared" si="60"/>
        <v>0</v>
      </c>
      <c r="P1464">
        <f t="shared" si="61"/>
        <v>1</v>
      </c>
    </row>
    <row r="1465" spans="12:16" x14ac:dyDescent="0.25">
      <c r="L1465" s="264">
        <f>Member!A1465</f>
        <v>0</v>
      </c>
      <c r="M1465">
        <f>SUMIF(Erfassung2!BD:BD,L1465,Erfassung2!BW:BW)</f>
        <v>0</v>
      </c>
      <c r="N1465">
        <f>SUMIF(Erfassung2!BD:BD,L1465,Erfassung2!BG:BG)</f>
        <v>0</v>
      </c>
      <c r="O1465">
        <f t="shared" si="60"/>
        <v>0</v>
      </c>
      <c r="P1465">
        <f t="shared" si="61"/>
        <v>1</v>
      </c>
    </row>
    <row r="1466" spans="12:16" x14ac:dyDescent="0.25">
      <c r="L1466" s="264">
        <f>Member!A1466</f>
        <v>0</v>
      </c>
      <c r="M1466">
        <f>SUMIF(Erfassung2!BD:BD,L1466,Erfassung2!BW:BW)</f>
        <v>0</v>
      </c>
      <c r="N1466">
        <f>SUMIF(Erfassung2!BD:BD,L1466,Erfassung2!BG:BG)</f>
        <v>0</v>
      </c>
      <c r="O1466">
        <f t="shared" si="60"/>
        <v>0</v>
      </c>
      <c r="P1466">
        <f t="shared" si="61"/>
        <v>1</v>
      </c>
    </row>
    <row r="1467" spans="12:16" x14ac:dyDescent="0.25">
      <c r="L1467" s="264">
        <f>Member!A1467</f>
        <v>0</v>
      </c>
      <c r="M1467">
        <f>SUMIF(Erfassung2!BD:BD,L1467,Erfassung2!BW:BW)</f>
        <v>0</v>
      </c>
      <c r="N1467">
        <f>SUMIF(Erfassung2!BD:BD,L1467,Erfassung2!BG:BG)</f>
        <v>0</v>
      </c>
      <c r="O1467">
        <f t="shared" si="60"/>
        <v>0</v>
      </c>
      <c r="P1467">
        <f t="shared" si="61"/>
        <v>1</v>
      </c>
    </row>
    <row r="1468" spans="12:16" x14ac:dyDescent="0.25">
      <c r="L1468" s="264">
        <f>Member!A1468</f>
        <v>0</v>
      </c>
      <c r="M1468">
        <f>SUMIF(Erfassung2!BD:BD,L1468,Erfassung2!BW:BW)</f>
        <v>0</v>
      </c>
      <c r="N1468">
        <f>SUMIF(Erfassung2!BD:BD,L1468,Erfassung2!BG:BG)</f>
        <v>0</v>
      </c>
      <c r="O1468">
        <f t="shared" si="60"/>
        <v>0</v>
      </c>
      <c r="P1468">
        <f t="shared" si="61"/>
        <v>1</v>
      </c>
    </row>
    <row r="1469" spans="12:16" x14ac:dyDescent="0.25">
      <c r="L1469" s="264">
        <f>Member!A1469</f>
        <v>0</v>
      </c>
      <c r="M1469">
        <f>SUMIF(Erfassung2!BD:BD,L1469,Erfassung2!BW:BW)</f>
        <v>0</v>
      </c>
      <c r="N1469">
        <f>SUMIF(Erfassung2!BD:BD,L1469,Erfassung2!BG:BG)</f>
        <v>0</v>
      </c>
      <c r="O1469">
        <f t="shared" si="60"/>
        <v>0</v>
      </c>
      <c r="P1469">
        <f t="shared" si="61"/>
        <v>1</v>
      </c>
    </row>
    <row r="1470" spans="12:16" x14ac:dyDescent="0.25">
      <c r="L1470" s="264">
        <f>Member!A1470</f>
        <v>0</v>
      </c>
      <c r="M1470">
        <f>SUMIF(Erfassung2!BD:BD,L1470,Erfassung2!BW:BW)</f>
        <v>0</v>
      </c>
      <c r="N1470">
        <f>SUMIF(Erfassung2!BD:BD,L1470,Erfassung2!BG:BG)</f>
        <v>0</v>
      </c>
      <c r="O1470">
        <f t="shared" si="60"/>
        <v>0</v>
      </c>
      <c r="P1470">
        <f t="shared" si="61"/>
        <v>1</v>
      </c>
    </row>
    <row r="1471" spans="12:16" x14ac:dyDescent="0.25">
      <c r="L1471" s="264">
        <f>Member!A1471</f>
        <v>0</v>
      </c>
      <c r="M1471">
        <f>SUMIF(Erfassung2!BD:BD,L1471,Erfassung2!BW:BW)</f>
        <v>0</v>
      </c>
      <c r="N1471">
        <f>SUMIF(Erfassung2!BD:BD,L1471,Erfassung2!BG:BG)</f>
        <v>0</v>
      </c>
      <c r="O1471">
        <f t="shared" si="60"/>
        <v>0</v>
      </c>
      <c r="P1471">
        <f t="shared" si="61"/>
        <v>1</v>
      </c>
    </row>
    <row r="1472" spans="12:16" x14ac:dyDescent="0.25">
      <c r="L1472" s="264">
        <f>Member!A1472</f>
        <v>0</v>
      </c>
      <c r="M1472">
        <f>SUMIF(Erfassung2!BD:BD,L1472,Erfassung2!BW:BW)</f>
        <v>0</v>
      </c>
      <c r="N1472">
        <f>SUMIF(Erfassung2!BD:BD,L1472,Erfassung2!BG:BG)</f>
        <v>0</v>
      </c>
      <c r="O1472">
        <f t="shared" si="60"/>
        <v>0</v>
      </c>
      <c r="P1472">
        <f t="shared" si="61"/>
        <v>1</v>
      </c>
    </row>
    <row r="1473" spans="12:16" x14ac:dyDescent="0.25">
      <c r="L1473" s="264">
        <f>Member!A1473</f>
        <v>0</v>
      </c>
      <c r="M1473">
        <f>SUMIF(Erfassung2!BD:BD,L1473,Erfassung2!BW:BW)</f>
        <v>0</v>
      </c>
      <c r="N1473">
        <f>SUMIF(Erfassung2!BD:BD,L1473,Erfassung2!BG:BG)</f>
        <v>0</v>
      </c>
      <c r="O1473">
        <f t="shared" si="60"/>
        <v>0</v>
      </c>
      <c r="P1473">
        <f t="shared" si="61"/>
        <v>1</v>
      </c>
    </row>
    <row r="1474" spans="12:16" x14ac:dyDescent="0.25">
      <c r="L1474" s="264">
        <f>Member!A1474</f>
        <v>0</v>
      </c>
      <c r="M1474">
        <f>SUMIF(Erfassung2!BD:BD,L1474,Erfassung2!BW:BW)</f>
        <v>0</v>
      </c>
      <c r="N1474">
        <f>SUMIF(Erfassung2!BD:BD,L1474,Erfassung2!BG:BG)</f>
        <v>0</v>
      </c>
      <c r="O1474">
        <f t="shared" si="60"/>
        <v>0</v>
      </c>
      <c r="P1474">
        <f t="shared" si="61"/>
        <v>1</v>
      </c>
    </row>
    <row r="1475" spans="12:16" x14ac:dyDescent="0.25">
      <c r="L1475" s="264">
        <f>Member!A1475</f>
        <v>0</v>
      </c>
      <c r="M1475">
        <f>SUMIF(Erfassung2!BD:BD,L1475,Erfassung2!BW:BW)</f>
        <v>0</v>
      </c>
      <c r="N1475">
        <f>SUMIF(Erfassung2!BD:BD,L1475,Erfassung2!BG:BG)</f>
        <v>0</v>
      </c>
      <c r="O1475">
        <f t="shared" ref="O1475:O1538" si="62">IF(N1475=0,0,M1475/N1475-ROW()/1000000000)</f>
        <v>0</v>
      </c>
      <c r="P1475">
        <f t="shared" ref="P1475:P1538" si="63">RANK(O1475,O:O)</f>
        <v>1</v>
      </c>
    </row>
    <row r="1476" spans="12:16" x14ac:dyDescent="0.25">
      <c r="L1476" s="264">
        <f>Member!A1476</f>
        <v>0</v>
      </c>
      <c r="M1476">
        <f>SUMIF(Erfassung2!BD:BD,L1476,Erfassung2!BW:BW)</f>
        <v>0</v>
      </c>
      <c r="N1476">
        <f>SUMIF(Erfassung2!BD:BD,L1476,Erfassung2!BG:BG)</f>
        <v>0</v>
      </c>
      <c r="O1476">
        <f t="shared" si="62"/>
        <v>0</v>
      </c>
      <c r="P1476">
        <f t="shared" si="63"/>
        <v>1</v>
      </c>
    </row>
    <row r="1477" spans="12:16" x14ac:dyDescent="0.25">
      <c r="L1477" s="264">
        <f>Member!A1477</f>
        <v>0</v>
      </c>
      <c r="M1477">
        <f>SUMIF(Erfassung2!BD:BD,L1477,Erfassung2!BW:BW)</f>
        <v>0</v>
      </c>
      <c r="N1477">
        <f>SUMIF(Erfassung2!BD:BD,L1477,Erfassung2!BG:BG)</f>
        <v>0</v>
      </c>
      <c r="O1477">
        <f t="shared" si="62"/>
        <v>0</v>
      </c>
      <c r="P1477">
        <f t="shared" si="63"/>
        <v>1</v>
      </c>
    </row>
    <row r="1478" spans="12:16" x14ac:dyDescent="0.25">
      <c r="L1478" s="264">
        <f>Member!A1478</f>
        <v>0</v>
      </c>
      <c r="M1478">
        <f>SUMIF(Erfassung2!BD:BD,L1478,Erfassung2!BW:BW)</f>
        <v>0</v>
      </c>
      <c r="N1478">
        <f>SUMIF(Erfassung2!BD:BD,L1478,Erfassung2!BG:BG)</f>
        <v>0</v>
      </c>
      <c r="O1478">
        <f t="shared" si="62"/>
        <v>0</v>
      </c>
      <c r="P1478">
        <f t="shared" si="63"/>
        <v>1</v>
      </c>
    </row>
    <row r="1479" spans="12:16" x14ac:dyDescent="0.25">
      <c r="L1479" s="264">
        <f>Member!A1479</f>
        <v>0</v>
      </c>
      <c r="M1479">
        <f>SUMIF(Erfassung2!BD:BD,L1479,Erfassung2!BW:BW)</f>
        <v>0</v>
      </c>
      <c r="N1479">
        <f>SUMIF(Erfassung2!BD:BD,L1479,Erfassung2!BG:BG)</f>
        <v>0</v>
      </c>
      <c r="O1479">
        <f t="shared" si="62"/>
        <v>0</v>
      </c>
      <c r="P1479">
        <f t="shared" si="63"/>
        <v>1</v>
      </c>
    </row>
    <row r="1480" spans="12:16" x14ac:dyDescent="0.25">
      <c r="L1480" s="264">
        <f>Member!A1480</f>
        <v>0</v>
      </c>
      <c r="M1480">
        <f>SUMIF(Erfassung2!BD:BD,L1480,Erfassung2!BW:BW)</f>
        <v>0</v>
      </c>
      <c r="N1480">
        <f>SUMIF(Erfassung2!BD:BD,L1480,Erfassung2!BG:BG)</f>
        <v>0</v>
      </c>
      <c r="O1480">
        <f t="shared" si="62"/>
        <v>0</v>
      </c>
      <c r="P1480">
        <f t="shared" si="63"/>
        <v>1</v>
      </c>
    </row>
    <row r="1481" spans="12:16" x14ac:dyDescent="0.25">
      <c r="L1481" s="264">
        <f>Member!A1481</f>
        <v>0</v>
      </c>
      <c r="M1481">
        <f>SUMIF(Erfassung2!BD:BD,L1481,Erfassung2!BW:BW)</f>
        <v>0</v>
      </c>
      <c r="N1481">
        <f>SUMIF(Erfassung2!BD:BD,L1481,Erfassung2!BG:BG)</f>
        <v>0</v>
      </c>
      <c r="O1481">
        <f t="shared" si="62"/>
        <v>0</v>
      </c>
      <c r="P1481">
        <f t="shared" si="63"/>
        <v>1</v>
      </c>
    </row>
    <row r="1482" spans="12:16" x14ac:dyDescent="0.25">
      <c r="L1482" s="264">
        <f>Member!A1482</f>
        <v>0</v>
      </c>
      <c r="M1482">
        <f>SUMIF(Erfassung2!BD:BD,L1482,Erfassung2!BW:BW)</f>
        <v>0</v>
      </c>
      <c r="N1482">
        <f>SUMIF(Erfassung2!BD:BD,L1482,Erfassung2!BG:BG)</f>
        <v>0</v>
      </c>
      <c r="O1482">
        <f t="shared" si="62"/>
        <v>0</v>
      </c>
      <c r="P1482">
        <f t="shared" si="63"/>
        <v>1</v>
      </c>
    </row>
    <row r="1483" spans="12:16" x14ac:dyDescent="0.25">
      <c r="L1483" s="264">
        <f>Member!A1483</f>
        <v>0</v>
      </c>
      <c r="M1483">
        <f>SUMIF(Erfassung2!BD:BD,L1483,Erfassung2!BW:BW)</f>
        <v>0</v>
      </c>
      <c r="N1483">
        <f>SUMIF(Erfassung2!BD:BD,L1483,Erfassung2!BG:BG)</f>
        <v>0</v>
      </c>
      <c r="O1483">
        <f t="shared" si="62"/>
        <v>0</v>
      </c>
      <c r="P1483">
        <f t="shared" si="63"/>
        <v>1</v>
      </c>
    </row>
    <row r="1484" spans="12:16" x14ac:dyDescent="0.25">
      <c r="L1484" s="264">
        <f>Member!A1484</f>
        <v>0</v>
      </c>
      <c r="M1484">
        <f>SUMIF(Erfassung2!BD:BD,L1484,Erfassung2!BW:BW)</f>
        <v>0</v>
      </c>
      <c r="N1484">
        <f>SUMIF(Erfassung2!BD:BD,L1484,Erfassung2!BG:BG)</f>
        <v>0</v>
      </c>
      <c r="O1484">
        <f t="shared" si="62"/>
        <v>0</v>
      </c>
      <c r="P1484">
        <f t="shared" si="63"/>
        <v>1</v>
      </c>
    </row>
    <row r="1485" spans="12:16" x14ac:dyDescent="0.25">
      <c r="L1485" s="264">
        <f>Member!A1485</f>
        <v>0</v>
      </c>
      <c r="M1485">
        <f>SUMIF(Erfassung2!BD:BD,L1485,Erfassung2!BW:BW)</f>
        <v>0</v>
      </c>
      <c r="N1485">
        <f>SUMIF(Erfassung2!BD:BD,L1485,Erfassung2!BG:BG)</f>
        <v>0</v>
      </c>
      <c r="O1485">
        <f t="shared" si="62"/>
        <v>0</v>
      </c>
      <c r="P1485">
        <f t="shared" si="63"/>
        <v>1</v>
      </c>
    </row>
    <row r="1486" spans="12:16" x14ac:dyDescent="0.25">
      <c r="L1486" s="264">
        <f>Member!A1486</f>
        <v>0</v>
      </c>
      <c r="M1486">
        <f>SUMIF(Erfassung2!BD:BD,L1486,Erfassung2!BW:BW)</f>
        <v>0</v>
      </c>
      <c r="N1486">
        <f>SUMIF(Erfassung2!BD:BD,L1486,Erfassung2!BG:BG)</f>
        <v>0</v>
      </c>
      <c r="O1486">
        <f t="shared" si="62"/>
        <v>0</v>
      </c>
      <c r="P1486">
        <f t="shared" si="63"/>
        <v>1</v>
      </c>
    </row>
    <row r="1487" spans="12:16" x14ac:dyDescent="0.25">
      <c r="L1487" s="264">
        <f>Member!A1487</f>
        <v>0</v>
      </c>
      <c r="M1487">
        <f>SUMIF(Erfassung2!BD:BD,L1487,Erfassung2!BW:BW)</f>
        <v>0</v>
      </c>
      <c r="N1487">
        <f>SUMIF(Erfassung2!BD:BD,L1487,Erfassung2!BG:BG)</f>
        <v>0</v>
      </c>
      <c r="O1487">
        <f t="shared" si="62"/>
        <v>0</v>
      </c>
      <c r="P1487">
        <f t="shared" si="63"/>
        <v>1</v>
      </c>
    </row>
    <row r="1488" spans="12:16" x14ac:dyDescent="0.25">
      <c r="L1488" s="264">
        <f>Member!A1488</f>
        <v>0</v>
      </c>
      <c r="M1488">
        <f>SUMIF(Erfassung2!BD:BD,L1488,Erfassung2!BW:BW)</f>
        <v>0</v>
      </c>
      <c r="N1488">
        <f>SUMIF(Erfassung2!BD:BD,L1488,Erfassung2!BG:BG)</f>
        <v>0</v>
      </c>
      <c r="O1488">
        <f t="shared" si="62"/>
        <v>0</v>
      </c>
      <c r="P1488">
        <f t="shared" si="63"/>
        <v>1</v>
      </c>
    </row>
    <row r="1489" spans="12:16" x14ac:dyDescent="0.25">
      <c r="L1489" s="264">
        <f>Member!A1489</f>
        <v>0</v>
      </c>
      <c r="M1489">
        <f>SUMIF(Erfassung2!BD:BD,L1489,Erfassung2!BW:BW)</f>
        <v>0</v>
      </c>
      <c r="N1489">
        <f>SUMIF(Erfassung2!BD:BD,L1489,Erfassung2!BG:BG)</f>
        <v>0</v>
      </c>
      <c r="O1489">
        <f t="shared" si="62"/>
        <v>0</v>
      </c>
      <c r="P1489">
        <f t="shared" si="63"/>
        <v>1</v>
      </c>
    </row>
    <row r="1490" spans="12:16" x14ac:dyDescent="0.25">
      <c r="L1490" s="264">
        <f>Member!A1490</f>
        <v>0</v>
      </c>
      <c r="M1490">
        <f>SUMIF(Erfassung2!BD:BD,L1490,Erfassung2!BW:BW)</f>
        <v>0</v>
      </c>
      <c r="N1490">
        <f>SUMIF(Erfassung2!BD:BD,L1490,Erfassung2!BG:BG)</f>
        <v>0</v>
      </c>
      <c r="O1490">
        <f t="shared" si="62"/>
        <v>0</v>
      </c>
      <c r="P1490">
        <f t="shared" si="63"/>
        <v>1</v>
      </c>
    </row>
    <row r="1491" spans="12:16" x14ac:dyDescent="0.25">
      <c r="L1491" s="264">
        <f>Member!A1491</f>
        <v>0</v>
      </c>
      <c r="M1491">
        <f>SUMIF(Erfassung2!BD:BD,L1491,Erfassung2!BW:BW)</f>
        <v>0</v>
      </c>
      <c r="N1491">
        <f>SUMIF(Erfassung2!BD:BD,L1491,Erfassung2!BG:BG)</f>
        <v>0</v>
      </c>
      <c r="O1491">
        <f t="shared" si="62"/>
        <v>0</v>
      </c>
      <c r="P1491">
        <f t="shared" si="63"/>
        <v>1</v>
      </c>
    </row>
    <row r="1492" spans="12:16" x14ac:dyDescent="0.25">
      <c r="L1492" s="264">
        <f>Member!A1492</f>
        <v>0</v>
      </c>
      <c r="M1492">
        <f>SUMIF(Erfassung2!BD:BD,L1492,Erfassung2!BW:BW)</f>
        <v>0</v>
      </c>
      <c r="N1492">
        <f>SUMIF(Erfassung2!BD:BD,L1492,Erfassung2!BG:BG)</f>
        <v>0</v>
      </c>
      <c r="O1492">
        <f t="shared" si="62"/>
        <v>0</v>
      </c>
      <c r="P1492">
        <f t="shared" si="63"/>
        <v>1</v>
      </c>
    </row>
    <row r="1493" spans="12:16" x14ac:dyDescent="0.25">
      <c r="L1493" s="264">
        <f>Member!A1493</f>
        <v>0</v>
      </c>
      <c r="M1493">
        <f>SUMIF(Erfassung2!BD:BD,L1493,Erfassung2!BW:BW)</f>
        <v>0</v>
      </c>
      <c r="N1493">
        <f>SUMIF(Erfassung2!BD:BD,L1493,Erfassung2!BG:BG)</f>
        <v>0</v>
      </c>
      <c r="O1493">
        <f t="shared" si="62"/>
        <v>0</v>
      </c>
      <c r="P1493">
        <f t="shared" si="63"/>
        <v>1</v>
      </c>
    </row>
    <row r="1494" spans="12:16" x14ac:dyDescent="0.25">
      <c r="L1494" s="264">
        <f>Member!A1494</f>
        <v>0</v>
      </c>
      <c r="M1494">
        <f>SUMIF(Erfassung2!BD:BD,L1494,Erfassung2!BW:BW)</f>
        <v>0</v>
      </c>
      <c r="N1494">
        <f>SUMIF(Erfassung2!BD:BD,L1494,Erfassung2!BG:BG)</f>
        <v>0</v>
      </c>
      <c r="O1494">
        <f t="shared" si="62"/>
        <v>0</v>
      </c>
      <c r="P1494">
        <f t="shared" si="63"/>
        <v>1</v>
      </c>
    </row>
    <row r="1495" spans="12:16" x14ac:dyDescent="0.25">
      <c r="L1495" s="264">
        <f>Member!A1495</f>
        <v>0</v>
      </c>
      <c r="M1495">
        <f>SUMIF(Erfassung2!BD:BD,L1495,Erfassung2!BW:BW)</f>
        <v>0</v>
      </c>
      <c r="N1495">
        <f>SUMIF(Erfassung2!BD:BD,L1495,Erfassung2!BG:BG)</f>
        <v>0</v>
      </c>
      <c r="O1495">
        <f t="shared" si="62"/>
        <v>0</v>
      </c>
      <c r="P1495">
        <f t="shared" si="63"/>
        <v>1</v>
      </c>
    </row>
    <row r="1496" spans="12:16" x14ac:dyDescent="0.25">
      <c r="L1496" s="264">
        <f>Member!A1496</f>
        <v>0</v>
      </c>
      <c r="M1496">
        <f>SUMIF(Erfassung2!BD:BD,L1496,Erfassung2!BW:BW)</f>
        <v>0</v>
      </c>
      <c r="N1496">
        <f>SUMIF(Erfassung2!BD:BD,L1496,Erfassung2!BG:BG)</f>
        <v>0</v>
      </c>
      <c r="O1496">
        <f t="shared" si="62"/>
        <v>0</v>
      </c>
      <c r="P1496">
        <f t="shared" si="63"/>
        <v>1</v>
      </c>
    </row>
    <row r="1497" spans="12:16" x14ac:dyDescent="0.25">
      <c r="L1497" s="264">
        <f>Member!A1497</f>
        <v>0</v>
      </c>
      <c r="M1497">
        <f>SUMIF(Erfassung2!BD:BD,L1497,Erfassung2!BW:BW)</f>
        <v>0</v>
      </c>
      <c r="N1497">
        <f>SUMIF(Erfassung2!BD:BD,L1497,Erfassung2!BG:BG)</f>
        <v>0</v>
      </c>
      <c r="O1497">
        <f t="shared" si="62"/>
        <v>0</v>
      </c>
      <c r="P1497">
        <f t="shared" si="63"/>
        <v>1</v>
      </c>
    </row>
    <row r="1498" spans="12:16" x14ac:dyDescent="0.25">
      <c r="L1498" s="264">
        <f>Member!A1498</f>
        <v>0</v>
      </c>
      <c r="M1498">
        <f>SUMIF(Erfassung2!BD:BD,L1498,Erfassung2!BW:BW)</f>
        <v>0</v>
      </c>
      <c r="N1498">
        <f>SUMIF(Erfassung2!BD:BD,L1498,Erfassung2!BG:BG)</f>
        <v>0</v>
      </c>
      <c r="O1498">
        <f t="shared" si="62"/>
        <v>0</v>
      </c>
      <c r="P1498">
        <f t="shared" si="63"/>
        <v>1</v>
      </c>
    </row>
    <row r="1499" spans="12:16" x14ac:dyDescent="0.25">
      <c r="L1499" s="264">
        <f>Member!A1499</f>
        <v>0</v>
      </c>
      <c r="M1499">
        <f>SUMIF(Erfassung2!BD:BD,L1499,Erfassung2!BW:BW)</f>
        <v>0</v>
      </c>
      <c r="N1499">
        <f>SUMIF(Erfassung2!BD:BD,L1499,Erfassung2!BG:BG)</f>
        <v>0</v>
      </c>
      <c r="O1499">
        <f t="shared" si="62"/>
        <v>0</v>
      </c>
      <c r="P1499">
        <f t="shared" si="63"/>
        <v>1</v>
      </c>
    </row>
    <row r="1500" spans="12:16" x14ac:dyDescent="0.25">
      <c r="L1500" s="264">
        <f>Member!A1500</f>
        <v>0</v>
      </c>
      <c r="M1500">
        <f>SUMIF(Erfassung2!BD:BD,L1500,Erfassung2!BW:BW)</f>
        <v>0</v>
      </c>
      <c r="N1500">
        <f>SUMIF(Erfassung2!BD:BD,L1500,Erfassung2!BG:BG)</f>
        <v>0</v>
      </c>
      <c r="O1500">
        <f t="shared" si="62"/>
        <v>0</v>
      </c>
      <c r="P1500">
        <f t="shared" si="63"/>
        <v>1</v>
      </c>
    </row>
    <row r="1501" spans="12:16" x14ac:dyDescent="0.25">
      <c r="L1501" s="264">
        <f>Member!A1501</f>
        <v>0</v>
      </c>
      <c r="M1501">
        <f>SUMIF(Erfassung2!BD:BD,L1501,Erfassung2!BW:BW)</f>
        <v>0</v>
      </c>
      <c r="N1501">
        <f>SUMIF(Erfassung2!BD:BD,L1501,Erfassung2!BG:BG)</f>
        <v>0</v>
      </c>
      <c r="O1501">
        <f t="shared" si="62"/>
        <v>0</v>
      </c>
      <c r="P1501">
        <f t="shared" si="63"/>
        <v>1</v>
      </c>
    </row>
    <row r="1502" spans="12:16" x14ac:dyDescent="0.25">
      <c r="L1502" s="264">
        <f>Member!A1502</f>
        <v>0</v>
      </c>
      <c r="M1502">
        <f>SUMIF(Erfassung2!BD:BD,L1502,Erfassung2!BW:BW)</f>
        <v>0</v>
      </c>
      <c r="N1502">
        <f>SUMIF(Erfassung2!BD:BD,L1502,Erfassung2!BG:BG)</f>
        <v>0</v>
      </c>
      <c r="O1502">
        <f t="shared" si="62"/>
        <v>0</v>
      </c>
      <c r="P1502">
        <f t="shared" si="63"/>
        <v>1</v>
      </c>
    </row>
    <row r="1503" spans="12:16" x14ac:dyDescent="0.25">
      <c r="L1503" s="264">
        <f>Member!A1503</f>
        <v>0</v>
      </c>
      <c r="M1503">
        <f>SUMIF(Erfassung2!BD:BD,L1503,Erfassung2!BW:BW)</f>
        <v>0</v>
      </c>
      <c r="N1503">
        <f>SUMIF(Erfassung2!BD:BD,L1503,Erfassung2!BG:BG)</f>
        <v>0</v>
      </c>
      <c r="O1503">
        <f t="shared" si="62"/>
        <v>0</v>
      </c>
      <c r="P1503">
        <f t="shared" si="63"/>
        <v>1</v>
      </c>
    </row>
    <row r="1504" spans="12:16" x14ac:dyDescent="0.25">
      <c r="L1504" s="264">
        <f>Member!A1504</f>
        <v>0</v>
      </c>
      <c r="M1504">
        <f>SUMIF(Erfassung2!BD:BD,L1504,Erfassung2!BW:BW)</f>
        <v>0</v>
      </c>
      <c r="N1504">
        <f>SUMIF(Erfassung2!BD:BD,L1504,Erfassung2!BG:BG)</f>
        <v>0</v>
      </c>
      <c r="O1504">
        <f t="shared" si="62"/>
        <v>0</v>
      </c>
      <c r="P1504">
        <f t="shared" si="63"/>
        <v>1</v>
      </c>
    </row>
    <row r="1505" spans="12:16" x14ac:dyDescent="0.25">
      <c r="L1505" s="264">
        <f>Member!A1505</f>
        <v>0</v>
      </c>
      <c r="M1505">
        <f>SUMIF(Erfassung2!BD:BD,L1505,Erfassung2!BW:BW)</f>
        <v>0</v>
      </c>
      <c r="N1505">
        <f>SUMIF(Erfassung2!BD:BD,L1505,Erfassung2!BG:BG)</f>
        <v>0</v>
      </c>
      <c r="O1505">
        <f t="shared" si="62"/>
        <v>0</v>
      </c>
      <c r="P1505">
        <f t="shared" si="63"/>
        <v>1</v>
      </c>
    </row>
    <row r="1506" spans="12:16" x14ac:dyDescent="0.25">
      <c r="L1506" s="264">
        <f>Member!A1506</f>
        <v>0</v>
      </c>
      <c r="M1506">
        <f>SUMIF(Erfassung2!BD:BD,L1506,Erfassung2!BW:BW)</f>
        <v>0</v>
      </c>
      <c r="N1506">
        <f>SUMIF(Erfassung2!BD:BD,L1506,Erfassung2!BG:BG)</f>
        <v>0</v>
      </c>
      <c r="O1506">
        <f t="shared" si="62"/>
        <v>0</v>
      </c>
      <c r="P1506">
        <f t="shared" si="63"/>
        <v>1</v>
      </c>
    </row>
    <row r="1507" spans="12:16" x14ac:dyDescent="0.25">
      <c r="L1507" s="264">
        <f>Member!A1507</f>
        <v>0</v>
      </c>
      <c r="M1507">
        <f>SUMIF(Erfassung2!BD:BD,L1507,Erfassung2!BW:BW)</f>
        <v>0</v>
      </c>
      <c r="N1507">
        <f>SUMIF(Erfassung2!BD:BD,L1507,Erfassung2!BG:BG)</f>
        <v>0</v>
      </c>
      <c r="O1507">
        <f t="shared" si="62"/>
        <v>0</v>
      </c>
      <c r="P1507">
        <f t="shared" si="63"/>
        <v>1</v>
      </c>
    </row>
    <row r="1508" spans="12:16" x14ac:dyDescent="0.25">
      <c r="L1508" s="264">
        <f>Member!A1508</f>
        <v>0</v>
      </c>
      <c r="M1508">
        <f>SUMIF(Erfassung2!BD:BD,L1508,Erfassung2!BW:BW)</f>
        <v>0</v>
      </c>
      <c r="N1508">
        <f>SUMIF(Erfassung2!BD:BD,L1508,Erfassung2!BG:BG)</f>
        <v>0</v>
      </c>
      <c r="O1508">
        <f t="shared" si="62"/>
        <v>0</v>
      </c>
      <c r="P1508">
        <f t="shared" si="63"/>
        <v>1</v>
      </c>
    </row>
    <row r="1509" spans="12:16" x14ac:dyDescent="0.25">
      <c r="L1509" s="264">
        <f>Member!A1509</f>
        <v>0</v>
      </c>
      <c r="M1509">
        <f>SUMIF(Erfassung2!BD:BD,L1509,Erfassung2!BW:BW)</f>
        <v>0</v>
      </c>
      <c r="N1509">
        <f>SUMIF(Erfassung2!BD:BD,L1509,Erfassung2!BG:BG)</f>
        <v>0</v>
      </c>
      <c r="O1509">
        <f t="shared" si="62"/>
        <v>0</v>
      </c>
      <c r="P1509">
        <f t="shared" si="63"/>
        <v>1</v>
      </c>
    </row>
    <row r="1510" spans="12:16" x14ac:dyDescent="0.25">
      <c r="L1510" s="264">
        <f>Member!A1510</f>
        <v>0</v>
      </c>
      <c r="M1510">
        <f>SUMIF(Erfassung2!BD:BD,L1510,Erfassung2!BW:BW)</f>
        <v>0</v>
      </c>
      <c r="N1510">
        <f>SUMIF(Erfassung2!BD:BD,L1510,Erfassung2!BG:BG)</f>
        <v>0</v>
      </c>
      <c r="O1510">
        <f t="shared" si="62"/>
        <v>0</v>
      </c>
      <c r="P1510">
        <f t="shared" si="63"/>
        <v>1</v>
      </c>
    </row>
    <row r="1511" spans="12:16" x14ac:dyDescent="0.25">
      <c r="L1511" s="264">
        <f>Member!A1511</f>
        <v>0</v>
      </c>
      <c r="M1511">
        <f>SUMIF(Erfassung2!BD:BD,L1511,Erfassung2!BW:BW)</f>
        <v>0</v>
      </c>
      <c r="N1511">
        <f>SUMIF(Erfassung2!BD:BD,L1511,Erfassung2!BG:BG)</f>
        <v>0</v>
      </c>
      <c r="O1511">
        <f t="shared" si="62"/>
        <v>0</v>
      </c>
      <c r="P1511">
        <f t="shared" si="63"/>
        <v>1</v>
      </c>
    </row>
    <row r="1512" spans="12:16" x14ac:dyDescent="0.25">
      <c r="L1512" s="264">
        <f>Member!A1512</f>
        <v>0</v>
      </c>
      <c r="M1512">
        <f>SUMIF(Erfassung2!BD:BD,L1512,Erfassung2!BW:BW)</f>
        <v>0</v>
      </c>
      <c r="N1512">
        <f>SUMIF(Erfassung2!BD:BD,L1512,Erfassung2!BG:BG)</f>
        <v>0</v>
      </c>
      <c r="O1512">
        <f t="shared" si="62"/>
        <v>0</v>
      </c>
      <c r="P1512">
        <f t="shared" si="63"/>
        <v>1</v>
      </c>
    </row>
    <row r="1513" spans="12:16" x14ac:dyDescent="0.25">
      <c r="L1513" s="264">
        <f>Member!A1513</f>
        <v>0</v>
      </c>
      <c r="M1513">
        <f>SUMIF(Erfassung2!BD:BD,L1513,Erfassung2!BW:BW)</f>
        <v>0</v>
      </c>
      <c r="N1513">
        <f>SUMIF(Erfassung2!BD:BD,L1513,Erfassung2!BG:BG)</f>
        <v>0</v>
      </c>
      <c r="O1513">
        <f t="shared" si="62"/>
        <v>0</v>
      </c>
      <c r="P1513">
        <f t="shared" si="63"/>
        <v>1</v>
      </c>
    </row>
    <row r="1514" spans="12:16" x14ac:dyDescent="0.25">
      <c r="L1514" s="264">
        <f>Member!A1514</f>
        <v>0</v>
      </c>
      <c r="M1514">
        <f>SUMIF(Erfassung2!BD:BD,L1514,Erfassung2!BW:BW)</f>
        <v>0</v>
      </c>
      <c r="N1514">
        <f>SUMIF(Erfassung2!BD:BD,L1514,Erfassung2!BG:BG)</f>
        <v>0</v>
      </c>
      <c r="O1514">
        <f t="shared" si="62"/>
        <v>0</v>
      </c>
      <c r="P1514">
        <f t="shared" si="63"/>
        <v>1</v>
      </c>
    </row>
    <row r="1515" spans="12:16" x14ac:dyDescent="0.25">
      <c r="L1515" s="264">
        <f>Member!A1515</f>
        <v>0</v>
      </c>
      <c r="M1515">
        <f>SUMIF(Erfassung2!BD:BD,L1515,Erfassung2!BW:BW)</f>
        <v>0</v>
      </c>
      <c r="N1515">
        <f>SUMIF(Erfassung2!BD:BD,L1515,Erfassung2!BG:BG)</f>
        <v>0</v>
      </c>
      <c r="O1515">
        <f t="shared" si="62"/>
        <v>0</v>
      </c>
      <c r="P1515">
        <f t="shared" si="63"/>
        <v>1</v>
      </c>
    </row>
    <row r="1516" spans="12:16" x14ac:dyDescent="0.25">
      <c r="L1516" s="264">
        <f>Member!A1516</f>
        <v>0</v>
      </c>
      <c r="M1516">
        <f>SUMIF(Erfassung2!BD:BD,L1516,Erfassung2!BW:BW)</f>
        <v>0</v>
      </c>
      <c r="N1516">
        <f>SUMIF(Erfassung2!BD:BD,L1516,Erfassung2!BG:BG)</f>
        <v>0</v>
      </c>
      <c r="O1516">
        <f t="shared" si="62"/>
        <v>0</v>
      </c>
      <c r="P1516">
        <f t="shared" si="63"/>
        <v>1</v>
      </c>
    </row>
    <row r="1517" spans="12:16" x14ac:dyDescent="0.25">
      <c r="L1517" s="264">
        <f>Member!A1517</f>
        <v>0</v>
      </c>
      <c r="M1517">
        <f>SUMIF(Erfassung2!BD:BD,L1517,Erfassung2!BW:BW)</f>
        <v>0</v>
      </c>
      <c r="N1517">
        <f>SUMIF(Erfassung2!BD:BD,L1517,Erfassung2!BG:BG)</f>
        <v>0</v>
      </c>
      <c r="O1517">
        <f t="shared" si="62"/>
        <v>0</v>
      </c>
      <c r="P1517">
        <f t="shared" si="63"/>
        <v>1</v>
      </c>
    </row>
    <row r="1518" spans="12:16" x14ac:dyDescent="0.25">
      <c r="L1518" s="264">
        <f>Member!A1518</f>
        <v>0</v>
      </c>
      <c r="M1518">
        <f>SUMIF(Erfassung2!BD:BD,L1518,Erfassung2!BW:BW)</f>
        <v>0</v>
      </c>
      <c r="N1518">
        <f>SUMIF(Erfassung2!BD:BD,L1518,Erfassung2!BG:BG)</f>
        <v>0</v>
      </c>
      <c r="O1518">
        <f t="shared" si="62"/>
        <v>0</v>
      </c>
      <c r="P1518">
        <f t="shared" si="63"/>
        <v>1</v>
      </c>
    </row>
    <row r="1519" spans="12:16" x14ac:dyDescent="0.25">
      <c r="L1519" s="264">
        <f>Member!A1519</f>
        <v>0</v>
      </c>
      <c r="M1519">
        <f>SUMIF(Erfassung2!BD:BD,L1519,Erfassung2!BW:BW)</f>
        <v>0</v>
      </c>
      <c r="N1519">
        <f>SUMIF(Erfassung2!BD:BD,L1519,Erfassung2!BG:BG)</f>
        <v>0</v>
      </c>
      <c r="O1519">
        <f t="shared" si="62"/>
        <v>0</v>
      </c>
      <c r="P1519">
        <f t="shared" si="63"/>
        <v>1</v>
      </c>
    </row>
    <row r="1520" spans="12:16" x14ac:dyDescent="0.25">
      <c r="L1520" s="264">
        <f>Member!A1520</f>
        <v>0</v>
      </c>
      <c r="M1520">
        <f>SUMIF(Erfassung2!BD:BD,L1520,Erfassung2!BW:BW)</f>
        <v>0</v>
      </c>
      <c r="N1520">
        <f>SUMIF(Erfassung2!BD:BD,L1520,Erfassung2!BG:BG)</f>
        <v>0</v>
      </c>
      <c r="O1520">
        <f t="shared" si="62"/>
        <v>0</v>
      </c>
      <c r="P1520">
        <f t="shared" si="63"/>
        <v>1</v>
      </c>
    </row>
    <row r="1521" spans="12:16" x14ac:dyDescent="0.25">
      <c r="L1521" s="264">
        <f>Member!A1521</f>
        <v>0</v>
      </c>
      <c r="M1521">
        <f>SUMIF(Erfassung2!BD:BD,L1521,Erfassung2!BW:BW)</f>
        <v>0</v>
      </c>
      <c r="N1521">
        <f>SUMIF(Erfassung2!BD:BD,L1521,Erfassung2!BG:BG)</f>
        <v>0</v>
      </c>
      <c r="O1521">
        <f t="shared" si="62"/>
        <v>0</v>
      </c>
      <c r="P1521">
        <f t="shared" si="63"/>
        <v>1</v>
      </c>
    </row>
    <row r="1522" spans="12:16" x14ac:dyDescent="0.25">
      <c r="L1522" s="264">
        <f>Member!A1522</f>
        <v>0</v>
      </c>
      <c r="M1522">
        <f>SUMIF(Erfassung2!BD:BD,L1522,Erfassung2!BW:BW)</f>
        <v>0</v>
      </c>
      <c r="N1522">
        <f>SUMIF(Erfassung2!BD:BD,L1522,Erfassung2!BG:BG)</f>
        <v>0</v>
      </c>
      <c r="O1522">
        <f t="shared" si="62"/>
        <v>0</v>
      </c>
      <c r="P1522">
        <f t="shared" si="63"/>
        <v>1</v>
      </c>
    </row>
    <row r="1523" spans="12:16" x14ac:dyDescent="0.25">
      <c r="L1523" s="264">
        <f>Member!A1523</f>
        <v>0</v>
      </c>
      <c r="M1523">
        <f>SUMIF(Erfassung2!BD:BD,L1523,Erfassung2!BW:BW)</f>
        <v>0</v>
      </c>
      <c r="N1523">
        <f>SUMIF(Erfassung2!BD:BD,L1523,Erfassung2!BG:BG)</f>
        <v>0</v>
      </c>
      <c r="O1523">
        <f t="shared" si="62"/>
        <v>0</v>
      </c>
      <c r="P1523">
        <f t="shared" si="63"/>
        <v>1</v>
      </c>
    </row>
    <row r="1524" spans="12:16" x14ac:dyDescent="0.25">
      <c r="L1524" s="264">
        <f>Member!A1524</f>
        <v>0</v>
      </c>
      <c r="M1524">
        <f>SUMIF(Erfassung2!BD:BD,L1524,Erfassung2!BW:BW)</f>
        <v>0</v>
      </c>
      <c r="N1524">
        <f>SUMIF(Erfassung2!BD:BD,L1524,Erfassung2!BG:BG)</f>
        <v>0</v>
      </c>
      <c r="O1524">
        <f t="shared" si="62"/>
        <v>0</v>
      </c>
      <c r="P1524">
        <f t="shared" si="63"/>
        <v>1</v>
      </c>
    </row>
    <row r="1525" spans="12:16" x14ac:dyDescent="0.25">
      <c r="L1525" s="264">
        <f>Member!A1525</f>
        <v>0</v>
      </c>
      <c r="M1525">
        <f>SUMIF(Erfassung2!BD:BD,L1525,Erfassung2!BW:BW)</f>
        <v>0</v>
      </c>
      <c r="N1525">
        <f>SUMIF(Erfassung2!BD:BD,L1525,Erfassung2!BG:BG)</f>
        <v>0</v>
      </c>
      <c r="O1525">
        <f t="shared" si="62"/>
        <v>0</v>
      </c>
      <c r="P1525">
        <f t="shared" si="63"/>
        <v>1</v>
      </c>
    </row>
    <row r="1526" spans="12:16" x14ac:dyDescent="0.25">
      <c r="L1526" s="264">
        <f>Member!A1526</f>
        <v>0</v>
      </c>
      <c r="M1526">
        <f>SUMIF(Erfassung2!BD:BD,L1526,Erfassung2!BW:BW)</f>
        <v>0</v>
      </c>
      <c r="N1526">
        <f>SUMIF(Erfassung2!BD:BD,L1526,Erfassung2!BG:BG)</f>
        <v>0</v>
      </c>
      <c r="O1526">
        <f t="shared" si="62"/>
        <v>0</v>
      </c>
      <c r="P1526">
        <f t="shared" si="63"/>
        <v>1</v>
      </c>
    </row>
    <row r="1527" spans="12:16" x14ac:dyDescent="0.25">
      <c r="L1527" s="264">
        <f>Member!A1527</f>
        <v>0</v>
      </c>
      <c r="M1527">
        <f>SUMIF(Erfassung2!BD:BD,L1527,Erfassung2!BW:BW)</f>
        <v>0</v>
      </c>
      <c r="N1527">
        <f>SUMIF(Erfassung2!BD:BD,L1527,Erfassung2!BG:BG)</f>
        <v>0</v>
      </c>
      <c r="O1527">
        <f t="shared" si="62"/>
        <v>0</v>
      </c>
      <c r="P1527">
        <f t="shared" si="63"/>
        <v>1</v>
      </c>
    </row>
    <row r="1528" spans="12:16" x14ac:dyDescent="0.25">
      <c r="L1528" s="264">
        <f>Member!A1528</f>
        <v>0</v>
      </c>
      <c r="M1528">
        <f>SUMIF(Erfassung2!BD:BD,L1528,Erfassung2!BW:BW)</f>
        <v>0</v>
      </c>
      <c r="N1528">
        <f>SUMIF(Erfassung2!BD:BD,L1528,Erfassung2!BG:BG)</f>
        <v>0</v>
      </c>
      <c r="O1528">
        <f t="shared" si="62"/>
        <v>0</v>
      </c>
      <c r="P1528">
        <f t="shared" si="63"/>
        <v>1</v>
      </c>
    </row>
    <row r="1529" spans="12:16" x14ac:dyDescent="0.25">
      <c r="L1529" s="264">
        <f>Member!A1529</f>
        <v>0</v>
      </c>
      <c r="M1529">
        <f>SUMIF(Erfassung2!BD:BD,L1529,Erfassung2!BW:BW)</f>
        <v>0</v>
      </c>
      <c r="N1529">
        <f>SUMIF(Erfassung2!BD:BD,L1529,Erfassung2!BG:BG)</f>
        <v>0</v>
      </c>
      <c r="O1529">
        <f t="shared" si="62"/>
        <v>0</v>
      </c>
      <c r="P1529">
        <f t="shared" si="63"/>
        <v>1</v>
      </c>
    </row>
    <row r="1530" spans="12:16" x14ac:dyDescent="0.25">
      <c r="L1530" s="264">
        <f>Member!A1530</f>
        <v>0</v>
      </c>
      <c r="M1530">
        <f>SUMIF(Erfassung2!BD:BD,L1530,Erfassung2!BW:BW)</f>
        <v>0</v>
      </c>
      <c r="N1530">
        <f>SUMIF(Erfassung2!BD:BD,L1530,Erfassung2!BG:BG)</f>
        <v>0</v>
      </c>
      <c r="O1530">
        <f t="shared" si="62"/>
        <v>0</v>
      </c>
      <c r="P1530">
        <f t="shared" si="63"/>
        <v>1</v>
      </c>
    </row>
    <row r="1531" spans="12:16" x14ac:dyDescent="0.25">
      <c r="L1531" s="264">
        <f>Member!A1531</f>
        <v>0</v>
      </c>
      <c r="M1531">
        <f>SUMIF(Erfassung2!BD:BD,L1531,Erfassung2!BW:BW)</f>
        <v>0</v>
      </c>
      <c r="N1531">
        <f>SUMIF(Erfassung2!BD:BD,L1531,Erfassung2!BG:BG)</f>
        <v>0</v>
      </c>
      <c r="O1531">
        <f t="shared" si="62"/>
        <v>0</v>
      </c>
      <c r="P1531">
        <f t="shared" si="63"/>
        <v>1</v>
      </c>
    </row>
    <row r="1532" spans="12:16" x14ac:dyDescent="0.25">
      <c r="L1532" s="264">
        <f>Member!A1532</f>
        <v>0</v>
      </c>
      <c r="M1532">
        <f>SUMIF(Erfassung2!BD:BD,L1532,Erfassung2!BW:BW)</f>
        <v>0</v>
      </c>
      <c r="N1532">
        <f>SUMIF(Erfassung2!BD:BD,L1532,Erfassung2!BG:BG)</f>
        <v>0</v>
      </c>
      <c r="O1532">
        <f t="shared" si="62"/>
        <v>0</v>
      </c>
      <c r="P1532">
        <f t="shared" si="63"/>
        <v>1</v>
      </c>
    </row>
    <row r="1533" spans="12:16" x14ac:dyDescent="0.25">
      <c r="L1533" s="264">
        <f>Member!A1533</f>
        <v>0</v>
      </c>
      <c r="M1533">
        <f>SUMIF(Erfassung2!BD:BD,L1533,Erfassung2!BW:BW)</f>
        <v>0</v>
      </c>
      <c r="N1533">
        <f>SUMIF(Erfassung2!BD:BD,L1533,Erfassung2!BG:BG)</f>
        <v>0</v>
      </c>
      <c r="O1533">
        <f t="shared" si="62"/>
        <v>0</v>
      </c>
      <c r="P1533">
        <f t="shared" si="63"/>
        <v>1</v>
      </c>
    </row>
    <row r="1534" spans="12:16" x14ac:dyDescent="0.25">
      <c r="L1534" s="264">
        <f>Member!A1534</f>
        <v>0</v>
      </c>
      <c r="M1534">
        <f>SUMIF(Erfassung2!BD:BD,L1534,Erfassung2!BW:BW)</f>
        <v>0</v>
      </c>
      <c r="N1534">
        <f>SUMIF(Erfassung2!BD:BD,L1534,Erfassung2!BG:BG)</f>
        <v>0</v>
      </c>
      <c r="O1534">
        <f t="shared" si="62"/>
        <v>0</v>
      </c>
      <c r="P1534">
        <f t="shared" si="63"/>
        <v>1</v>
      </c>
    </row>
    <row r="1535" spans="12:16" x14ac:dyDescent="0.25">
      <c r="L1535" s="264">
        <f>Member!A1535</f>
        <v>0</v>
      </c>
      <c r="M1535">
        <f>SUMIF(Erfassung2!BD:BD,L1535,Erfassung2!BW:BW)</f>
        <v>0</v>
      </c>
      <c r="N1535">
        <f>SUMIF(Erfassung2!BD:BD,L1535,Erfassung2!BG:BG)</f>
        <v>0</v>
      </c>
      <c r="O1535">
        <f t="shared" si="62"/>
        <v>0</v>
      </c>
      <c r="P1535">
        <f t="shared" si="63"/>
        <v>1</v>
      </c>
    </row>
    <row r="1536" spans="12:16" x14ac:dyDescent="0.25">
      <c r="L1536" s="264">
        <f>Member!A1536</f>
        <v>0</v>
      </c>
      <c r="M1536">
        <f>SUMIF(Erfassung2!BD:BD,L1536,Erfassung2!BW:BW)</f>
        <v>0</v>
      </c>
      <c r="N1536">
        <f>SUMIF(Erfassung2!BD:BD,L1536,Erfassung2!BG:BG)</f>
        <v>0</v>
      </c>
      <c r="O1536">
        <f t="shared" si="62"/>
        <v>0</v>
      </c>
      <c r="P1536">
        <f t="shared" si="63"/>
        <v>1</v>
      </c>
    </row>
    <row r="1537" spans="12:16" x14ac:dyDescent="0.25">
      <c r="L1537" s="264">
        <f>Member!A1537</f>
        <v>0</v>
      </c>
      <c r="M1537">
        <f>SUMIF(Erfassung2!BD:BD,L1537,Erfassung2!BW:BW)</f>
        <v>0</v>
      </c>
      <c r="N1537">
        <f>SUMIF(Erfassung2!BD:BD,L1537,Erfassung2!BG:BG)</f>
        <v>0</v>
      </c>
      <c r="O1537">
        <f t="shared" si="62"/>
        <v>0</v>
      </c>
      <c r="P1537">
        <f t="shared" si="63"/>
        <v>1</v>
      </c>
    </row>
    <row r="1538" spans="12:16" x14ac:dyDescent="0.25">
      <c r="L1538" s="264">
        <f>Member!A1538</f>
        <v>0</v>
      </c>
      <c r="M1538">
        <f>SUMIF(Erfassung2!BD:BD,L1538,Erfassung2!BW:BW)</f>
        <v>0</v>
      </c>
      <c r="N1538">
        <f>SUMIF(Erfassung2!BD:BD,L1538,Erfassung2!BG:BG)</f>
        <v>0</v>
      </c>
      <c r="O1538">
        <f t="shared" si="62"/>
        <v>0</v>
      </c>
      <c r="P1538">
        <f t="shared" si="63"/>
        <v>1</v>
      </c>
    </row>
    <row r="1539" spans="12:16" x14ac:dyDescent="0.25">
      <c r="L1539" s="264">
        <f>Member!A1539</f>
        <v>0</v>
      </c>
      <c r="M1539">
        <f>SUMIF(Erfassung2!BD:BD,L1539,Erfassung2!BW:BW)</f>
        <v>0</v>
      </c>
      <c r="N1539">
        <f>SUMIF(Erfassung2!BD:BD,L1539,Erfassung2!BG:BG)</f>
        <v>0</v>
      </c>
      <c r="O1539">
        <f t="shared" ref="O1539:O1602" si="64">IF(N1539=0,0,M1539/N1539-ROW()/1000000000)</f>
        <v>0</v>
      </c>
      <c r="P1539">
        <f t="shared" ref="P1539:P1602" si="65">RANK(O1539,O:O)</f>
        <v>1</v>
      </c>
    </row>
    <row r="1540" spans="12:16" x14ac:dyDescent="0.25">
      <c r="L1540" s="264">
        <f>Member!A1540</f>
        <v>0</v>
      </c>
      <c r="M1540">
        <f>SUMIF(Erfassung2!BD:BD,L1540,Erfassung2!BW:BW)</f>
        <v>0</v>
      </c>
      <c r="N1540">
        <f>SUMIF(Erfassung2!BD:BD,L1540,Erfassung2!BG:BG)</f>
        <v>0</v>
      </c>
      <c r="O1540">
        <f t="shared" si="64"/>
        <v>0</v>
      </c>
      <c r="P1540">
        <f t="shared" si="65"/>
        <v>1</v>
      </c>
    </row>
    <row r="1541" spans="12:16" x14ac:dyDescent="0.25">
      <c r="L1541" s="264">
        <f>Member!A1541</f>
        <v>0</v>
      </c>
      <c r="M1541">
        <f>SUMIF(Erfassung2!BD:BD,L1541,Erfassung2!BW:BW)</f>
        <v>0</v>
      </c>
      <c r="N1541">
        <f>SUMIF(Erfassung2!BD:BD,L1541,Erfassung2!BG:BG)</f>
        <v>0</v>
      </c>
      <c r="O1541">
        <f t="shared" si="64"/>
        <v>0</v>
      </c>
      <c r="P1541">
        <f t="shared" si="65"/>
        <v>1</v>
      </c>
    </row>
    <row r="1542" spans="12:16" x14ac:dyDescent="0.25">
      <c r="L1542" s="264">
        <f>Member!A1542</f>
        <v>0</v>
      </c>
      <c r="M1542">
        <f>SUMIF(Erfassung2!BD:BD,L1542,Erfassung2!BW:BW)</f>
        <v>0</v>
      </c>
      <c r="N1542">
        <f>SUMIF(Erfassung2!BD:BD,L1542,Erfassung2!BG:BG)</f>
        <v>0</v>
      </c>
      <c r="O1542">
        <f t="shared" si="64"/>
        <v>0</v>
      </c>
      <c r="P1542">
        <f t="shared" si="65"/>
        <v>1</v>
      </c>
    </row>
    <row r="1543" spans="12:16" x14ac:dyDescent="0.25">
      <c r="L1543" s="264">
        <f>Member!A1543</f>
        <v>0</v>
      </c>
      <c r="M1543">
        <f>SUMIF(Erfassung2!BD:BD,L1543,Erfassung2!BW:BW)</f>
        <v>0</v>
      </c>
      <c r="N1543">
        <f>SUMIF(Erfassung2!BD:BD,L1543,Erfassung2!BG:BG)</f>
        <v>0</v>
      </c>
      <c r="O1543">
        <f t="shared" si="64"/>
        <v>0</v>
      </c>
      <c r="P1543">
        <f t="shared" si="65"/>
        <v>1</v>
      </c>
    </row>
    <row r="1544" spans="12:16" x14ac:dyDescent="0.25">
      <c r="L1544" s="264">
        <f>Member!A1544</f>
        <v>0</v>
      </c>
      <c r="M1544">
        <f>SUMIF(Erfassung2!BD:BD,L1544,Erfassung2!BW:BW)</f>
        <v>0</v>
      </c>
      <c r="N1544">
        <f>SUMIF(Erfassung2!BD:BD,L1544,Erfassung2!BG:BG)</f>
        <v>0</v>
      </c>
      <c r="O1544">
        <f t="shared" si="64"/>
        <v>0</v>
      </c>
      <c r="P1544">
        <f t="shared" si="65"/>
        <v>1</v>
      </c>
    </row>
    <row r="1545" spans="12:16" x14ac:dyDescent="0.25">
      <c r="L1545" s="264">
        <f>Member!A1545</f>
        <v>0</v>
      </c>
      <c r="M1545">
        <f>SUMIF(Erfassung2!BD:BD,L1545,Erfassung2!BW:BW)</f>
        <v>0</v>
      </c>
      <c r="N1545">
        <f>SUMIF(Erfassung2!BD:BD,L1545,Erfassung2!BG:BG)</f>
        <v>0</v>
      </c>
      <c r="O1545">
        <f t="shared" si="64"/>
        <v>0</v>
      </c>
      <c r="P1545">
        <f t="shared" si="65"/>
        <v>1</v>
      </c>
    </row>
    <row r="1546" spans="12:16" x14ac:dyDescent="0.25">
      <c r="L1546" s="264">
        <f>Member!A1546</f>
        <v>0</v>
      </c>
      <c r="M1546">
        <f>SUMIF(Erfassung2!BD:BD,L1546,Erfassung2!BW:BW)</f>
        <v>0</v>
      </c>
      <c r="N1546">
        <f>SUMIF(Erfassung2!BD:BD,L1546,Erfassung2!BG:BG)</f>
        <v>0</v>
      </c>
      <c r="O1546">
        <f t="shared" si="64"/>
        <v>0</v>
      </c>
      <c r="P1546">
        <f t="shared" si="65"/>
        <v>1</v>
      </c>
    </row>
    <row r="1547" spans="12:16" x14ac:dyDescent="0.25">
      <c r="L1547" s="264">
        <f>Member!A1547</f>
        <v>0</v>
      </c>
      <c r="M1547">
        <f>SUMIF(Erfassung2!BD:BD,L1547,Erfassung2!BW:BW)</f>
        <v>0</v>
      </c>
      <c r="N1547">
        <f>SUMIF(Erfassung2!BD:BD,L1547,Erfassung2!BG:BG)</f>
        <v>0</v>
      </c>
      <c r="O1547">
        <f t="shared" si="64"/>
        <v>0</v>
      </c>
      <c r="P1547">
        <f t="shared" si="65"/>
        <v>1</v>
      </c>
    </row>
    <row r="1548" spans="12:16" x14ac:dyDescent="0.25">
      <c r="L1548" s="264">
        <f>Member!A1548</f>
        <v>0</v>
      </c>
      <c r="M1548">
        <f>SUMIF(Erfassung2!BD:BD,L1548,Erfassung2!BW:BW)</f>
        <v>0</v>
      </c>
      <c r="N1548">
        <f>SUMIF(Erfassung2!BD:BD,L1548,Erfassung2!BG:BG)</f>
        <v>0</v>
      </c>
      <c r="O1548">
        <f t="shared" si="64"/>
        <v>0</v>
      </c>
      <c r="P1548">
        <f t="shared" si="65"/>
        <v>1</v>
      </c>
    </row>
    <row r="1549" spans="12:16" x14ac:dyDescent="0.25">
      <c r="L1549" s="264">
        <f>Member!A1549</f>
        <v>0</v>
      </c>
      <c r="M1549">
        <f>SUMIF(Erfassung2!BD:BD,L1549,Erfassung2!BW:BW)</f>
        <v>0</v>
      </c>
      <c r="N1549">
        <f>SUMIF(Erfassung2!BD:BD,L1549,Erfassung2!BG:BG)</f>
        <v>0</v>
      </c>
      <c r="O1549">
        <f t="shared" si="64"/>
        <v>0</v>
      </c>
      <c r="P1549">
        <f t="shared" si="65"/>
        <v>1</v>
      </c>
    </row>
    <row r="1550" spans="12:16" x14ac:dyDescent="0.25">
      <c r="L1550" s="264">
        <f>Member!A1550</f>
        <v>0</v>
      </c>
      <c r="M1550">
        <f>SUMIF(Erfassung2!BD:BD,L1550,Erfassung2!BW:BW)</f>
        <v>0</v>
      </c>
      <c r="N1550">
        <f>SUMIF(Erfassung2!BD:BD,L1550,Erfassung2!BG:BG)</f>
        <v>0</v>
      </c>
      <c r="O1550">
        <f t="shared" si="64"/>
        <v>0</v>
      </c>
      <c r="P1550">
        <f t="shared" si="65"/>
        <v>1</v>
      </c>
    </row>
    <row r="1551" spans="12:16" x14ac:dyDescent="0.25">
      <c r="L1551" s="264">
        <f>Member!A1551</f>
        <v>0</v>
      </c>
      <c r="M1551">
        <f>SUMIF(Erfassung2!BD:BD,L1551,Erfassung2!BW:BW)</f>
        <v>0</v>
      </c>
      <c r="N1551">
        <f>SUMIF(Erfassung2!BD:BD,L1551,Erfassung2!BG:BG)</f>
        <v>0</v>
      </c>
      <c r="O1551">
        <f t="shared" si="64"/>
        <v>0</v>
      </c>
      <c r="P1551">
        <f t="shared" si="65"/>
        <v>1</v>
      </c>
    </row>
    <row r="1552" spans="12:16" x14ac:dyDescent="0.25">
      <c r="L1552" s="264">
        <f>Member!A1552</f>
        <v>0</v>
      </c>
      <c r="M1552">
        <f>SUMIF(Erfassung2!BD:BD,L1552,Erfassung2!BW:BW)</f>
        <v>0</v>
      </c>
      <c r="N1552">
        <f>SUMIF(Erfassung2!BD:BD,L1552,Erfassung2!BG:BG)</f>
        <v>0</v>
      </c>
      <c r="O1552">
        <f t="shared" si="64"/>
        <v>0</v>
      </c>
      <c r="P1552">
        <f t="shared" si="65"/>
        <v>1</v>
      </c>
    </row>
    <row r="1553" spans="12:16" x14ac:dyDescent="0.25">
      <c r="L1553" s="264">
        <f>Member!A1553</f>
        <v>0</v>
      </c>
      <c r="M1553">
        <f>SUMIF(Erfassung2!BD:BD,L1553,Erfassung2!BW:BW)</f>
        <v>0</v>
      </c>
      <c r="N1553">
        <f>SUMIF(Erfassung2!BD:BD,L1553,Erfassung2!BG:BG)</f>
        <v>0</v>
      </c>
      <c r="O1553">
        <f t="shared" si="64"/>
        <v>0</v>
      </c>
      <c r="P1553">
        <f t="shared" si="65"/>
        <v>1</v>
      </c>
    </row>
    <row r="1554" spans="12:16" x14ac:dyDescent="0.25">
      <c r="L1554" s="264">
        <f>Member!A1554</f>
        <v>0</v>
      </c>
      <c r="M1554">
        <f>SUMIF(Erfassung2!BD:BD,L1554,Erfassung2!BW:BW)</f>
        <v>0</v>
      </c>
      <c r="N1554">
        <f>SUMIF(Erfassung2!BD:BD,L1554,Erfassung2!BG:BG)</f>
        <v>0</v>
      </c>
      <c r="O1554">
        <f t="shared" si="64"/>
        <v>0</v>
      </c>
      <c r="P1554">
        <f t="shared" si="65"/>
        <v>1</v>
      </c>
    </row>
    <row r="1555" spans="12:16" x14ac:dyDescent="0.25">
      <c r="L1555" s="264">
        <f>Member!A1555</f>
        <v>0</v>
      </c>
      <c r="M1555">
        <f>SUMIF(Erfassung2!BD:BD,L1555,Erfassung2!BW:BW)</f>
        <v>0</v>
      </c>
      <c r="N1555">
        <f>SUMIF(Erfassung2!BD:BD,L1555,Erfassung2!BG:BG)</f>
        <v>0</v>
      </c>
      <c r="O1555">
        <f t="shared" si="64"/>
        <v>0</v>
      </c>
      <c r="P1555">
        <f t="shared" si="65"/>
        <v>1</v>
      </c>
    </row>
    <row r="1556" spans="12:16" x14ac:dyDescent="0.25">
      <c r="L1556" s="264">
        <f>Member!A1556</f>
        <v>0</v>
      </c>
      <c r="M1556">
        <f>SUMIF(Erfassung2!BD:BD,L1556,Erfassung2!BW:BW)</f>
        <v>0</v>
      </c>
      <c r="N1556">
        <f>SUMIF(Erfassung2!BD:BD,L1556,Erfassung2!BG:BG)</f>
        <v>0</v>
      </c>
      <c r="O1556">
        <f t="shared" si="64"/>
        <v>0</v>
      </c>
      <c r="P1556">
        <f t="shared" si="65"/>
        <v>1</v>
      </c>
    </row>
    <row r="1557" spans="12:16" x14ac:dyDescent="0.25">
      <c r="L1557" s="264">
        <f>Member!A1557</f>
        <v>0</v>
      </c>
      <c r="M1557">
        <f>SUMIF(Erfassung2!BD:BD,L1557,Erfassung2!BW:BW)</f>
        <v>0</v>
      </c>
      <c r="N1557">
        <f>SUMIF(Erfassung2!BD:BD,L1557,Erfassung2!BG:BG)</f>
        <v>0</v>
      </c>
      <c r="O1557">
        <f t="shared" si="64"/>
        <v>0</v>
      </c>
      <c r="P1557">
        <f t="shared" si="65"/>
        <v>1</v>
      </c>
    </row>
    <row r="1558" spans="12:16" x14ac:dyDescent="0.25">
      <c r="L1558" s="264">
        <f>Member!A1558</f>
        <v>0</v>
      </c>
      <c r="M1558">
        <f>SUMIF(Erfassung2!BD:BD,L1558,Erfassung2!BW:BW)</f>
        <v>0</v>
      </c>
      <c r="N1558">
        <f>SUMIF(Erfassung2!BD:BD,L1558,Erfassung2!BG:BG)</f>
        <v>0</v>
      </c>
      <c r="O1558">
        <f t="shared" si="64"/>
        <v>0</v>
      </c>
      <c r="P1558">
        <f t="shared" si="65"/>
        <v>1</v>
      </c>
    </row>
    <row r="1559" spans="12:16" x14ac:dyDescent="0.25">
      <c r="L1559" s="264">
        <f>Member!A1559</f>
        <v>0</v>
      </c>
      <c r="M1559">
        <f>SUMIF(Erfassung2!BD:BD,L1559,Erfassung2!BW:BW)</f>
        <v>0</v>
      </c>
      <c r="N1559">
        <f>SUMIF(Erfassung2!BD:BD,L1559,Erfassung2!BG:BG)</f>
        <v>0</v>
      </c>
      <c r="O1559">
        <f t="shared" si="64"/>
        <v>0</v>
      </c>
      <c r="P1559">
        <f t="shared" si="65"/>
        <v>1</v>
      </c>
    </row>
    <row r="1560" spans="12:16" x14ac:dyDescent="0.25">
      <c r="L1560" s="264">
        <f>Member!A1560</f>
        <v>0</v>
      </c>
      <c r="M1560">
        <f>SUMIF(Erfassung2!BD:BD,L1560,Erfassung2!BW:BW)</f>
        <v>0</v>
      </c>
      <c r="N1560">
        <f>SUMIF(Erfassung2!BD:BD,L1560,Erfassung2!BG:BG)</f>
        <v>0</v>
      </c>
      <c r="O1560">
        <f t="shared" si="64"/>
        <v>0</v>
      </c>
      <c r="P1560">
        <f t="shared" si="65"/>
        <v>1</v>
      </c>
    </row>
    <row r="1561" spans="12:16" x14ac:dyDescent="0.25">
      <c r="L1561" s="264">
        <f>Member!A1561</f>
        <v>0</v>
      </c>
      <c r="M1561">
        <f>SUMIF(Erfassung2!BD:BD,L1561,Erfassung2!BW:BW)</f>
        <v>0</v>
      </c>
      <c r="N1561">
        <f>SUMIF(Erfassung2!BD:BD,L1561,Erfassung2!BG:BG)</f>
        <v>0</v>
      </c>
      <c r="O1561">
        <f t="shared" si="64"/>
        <v>0</v>
      </c>
      <c r="P1561">
        <f t="shared" si="65"/>
        <v>1</v>
      </c>
    </row>
    <row r="1562" spans="12:16" x14ac:dyDescent="0.25">
      <c r="L1562" s="264">
        <f>Member!A1562</f>
        <v>0</v>
      </c>
      <c r="M1562">
        <f>SUMIF(Erfassung2!BD:BD,L1562,Erfassung2!BW:BW)</f>
        <v>0</v>
      </c>
      <c r="N1562">
        <f>SUMIF(Erfassung2!BD:BD,L1562,Erfassung2!BG:BG)</f>
        <v>0</v>
      </c>
      <c r="O1562">
        <f t="shared" si="64"/>
        <v>0</v>
      </c>
      <c r="P1562">
        <f t="shared" si="65"/>
        <v>1</v>
      </c>
    </row>
    <row r="1563" spans="12:16" x14ac:dyDescent="0.25">
      <c r="L1563" s="264">
        <f>Member!A1563</f>
        <v>0</v>
      </c>
      <c r="M1563">
        <f>SUMIF(Erfassung2!BD:BD,L1563,Erfassung2!BW:BW)</f>
        <v>0</v>
      </c>
      <c r="N1563">
        <f>SUMIF(Erfassung2!BD:BD,L1563,Erfassung2!BG:BG)</f>
        <v>0</v>
      </c>
      <c r="O1563">
        <f t="shared" si="64"/>
        <v>0</v>
      </c>
      <c r="P1563">
        <f t="shared" si="65"/>
        <v>1</v>
      </c>
    </row>
    <row r="1564" spans="12:16" x14ac:dyDescent="0.25">
      <c r="L1564" s="264">
        <f>Member!A1564</f>
        <v>0</v>
      </c>
      <c r="M1564">
        <f>SUMIF(Erfassung2!BD:BD,L1564,Erfassung2!BW:BW)</f>
        <v>0</v>
      </c>
      <c r="N1564">
        <f>SUMIF(Erfassung2!BD:BD,L1564,Erfassung2!BG:BG)</f>
        <v>0</v>
      </c>
      <c r="O1564">
        <f t="shared" si="64"/>
        <v>0</v>
      </c>
      <c r="P1564">
        <f t="shared" si="65"/>
        <v>1</v>
      </c>
    </row>
    <row r="1565" spans="12:16" x14ac:dyDescent="0.25">
      <c r="L1565" s="264">
        <f>Member!A1565</f>
        <v>0</v>
      </c>
      <c r="M1565">
        <f>SUMIF(Erfassung2!BD:BD,L1565,Erfassung2!BW:BW)</f>
        <v>0</v>
      </c>
      <c r="N1565">
        <f>SUMIF(Erfassung2!BD:BD,L1565,Erfassung2!BG:BG)</f>
        <v>0</v>
      </c>
      <c r="O1565">
        <f t="shared" si="64"/>
        <v>0</v>
      </c>
      <c r="P1565">
        <f t="shared" si="65"/>
        <v>1</v>
      </c>
    </row>
    <row r="1566" spans="12:16" x14ac:dyDescent="0.25">
      <c r="L1566" s="264">
        <f>Member!A1566</f>
        <v>0</v>
      </c>
      <c r="M1566">
        <f>SUMIF(Erfassung2!BD:BD,L1566,Erfassung2!BW:BW)</f>
        <v>0</v>
      </c>
      <c r="N1566">
        <f>SUMIF(Erfassung2!BD:BD,L1566,Erfassung2!BG:BG)</f>
        <v>0</v>
      </c>
      <c r="O1566">
        <f t="shared" si="64"/>
        <v>0</v>
      </c>
      <c r="P1566">
        <f t="shared" si="65"/>
        <v>1</v>
      </c>
    </row>
    <row r="1567" spans="12:16" x14ac:dyDescent="0.25">
      <c r="L1567" s="264">
        <f>Member!A1567</f>
        <v>0</v>
      </c>
      <c r="M1567">
        <f>SUMIF(Erfassung2!BD:BD,L1567,Erfassung2!BW:BW)</f>
        <v>0</v>
      </c>
      <c r="N1567">
        <f>SUMIF(Erfassung2!BD:BD,L1567,Erfassung2!BG:BG)</f>
        <v>0</v>
      </c>
      <c r="O1567">
        <f t="shared" si="64"/>
        <v>0</v>
      </c>
      <c r="P1567">
        <f t="shared" si="65"/>
        <v>1</v>
      </c>
    </row>
    <row r="1568" spans="12:16" x14ac:dyDescent="0.25">
      <c r="L1568" s="264">
        <f>Member!A1568</f>
        <v>0</v>
      </c>
      <c r="M1568">
        <f>SUMIF(Erfassung2!BD:BD,L1568,Erfassung2!BW:BW)</f>
        <v>0</v>
      </c>
      <c r="N1568">
        <f>SUMIF(Erfassung2!BD:BD,L1568,Erfassung2!BG:BG)</f>
        <v>0</v>
      </c>
      <c r="O1568">
        <f t="shared" si="64"/>
        <v>0</v>
      </c>
      <c r="P1568">
        <f t="shared" si="65"/>
        <v>1</v>
      </c>
    </row>
    <row r="1569" spans="12:16" x14ac:dyDescent="0.25">
      <c r="L1569" s="264">
        <f>Member!A1569</f>
        <v>0</v>
      </c>
      <c r="M1569">
        <f>SUMIF(Erfassung2!BD:BD,L1569,Erfassung2!BW:BW)</f>
        <v>0</v>
      </c>
      <c r="N1569">
        <f>SUMIF(Erfassung2!BD:BD,L1569,Erfassung2!BG:BG)</f>
        <v>0</v>
      </c>
      <c r="O1569">
        <f t="shared" si="64"/>
        <v>0</v>
      </c>
      <c r="P1569">
        <f t="shared" si="65"/>
        <v>1</v>
      </c>
    </row>
    <row r="1570" spans="12:16" x14ac:dyDescent="0.25">
      <c r="L1570" s="264">
        <f>Member!A1570</f>
        <v>0</v>
      </c>
      <c r="M1570">
        <f>SUMIF(Erfassung2!BD:BD,L1570,Erfassung2!BW:BW)</f>
        <v>0</v>
      </c>
      <c r="N1570">
        <f>SUMIF(Erfassung2!BD:BD,L1570,Erfassung2!BG:BG)</f>
        <v>0</v>
      </c>
      <c r="O1570">
        <f t="shared" si="64"/>
        <v>0</v>
      </c>
      <c r="P1570">
        <f t="shared" si="65"/>
        <v>1</v>
      </c>
    </row>
    <row r="1571" spans="12:16" x14ac:dyDescent="0.25">
      <c r="L1571" s="264">
        <f>Member!A1571</f>
        <v>0</v>
      </c>
      <c r="M1571">
        <f>SUMIF(Erfassung2!BD:BD,L1571,Erfassung2!BW:BW)</f>
        <v>0</v>
      </c>
      <c r="N1571">
        <f>SUMIF(Erfassung2!BD:BD,L1571,Erfassung2!BG:BG)</f>
        <v>0</v>
      </c>
      <c r="O1571">
        <f t="shared" si="64"/>
        <v>0</v>
      </c>
      <c r="P1571">
        <f t="shared" si="65"/>
        <v>1</v>
      </c>
    </row>
    <row r="1572" spans="12:16" x14ac:dyDescent="0.25">
      <c r="L1572" s="264">
        <f>Member!A1572</f>
        <v>0</v>
      </c>
      <c r="M1572">
        <f>SUMIF(Erfassung2!BD:BD,L1572,Erfassung2!BW:BW)</f>
        <v>0</v>
      </c>
      <c r="N1572">
        <f>SUMIF(Erfassung2!BD:BD,L1572,Erfassung2!BG:BG)</f>
        <v>0</v>
      </c>
      <c r="O1572">
        <f t="shared" si="64"/>
        <v>0</v>
      </c>
      <c r="P1572">
        <f t="shared" si="65"/>
        <v>1</v>
      </c>
    </row>
    <row r="1573" spans="12:16" x14ac:dyDescent="0.25">
      <c r="L1573" s="264">
        <f>Member!A1573</f>
        <v>0</v>
      </c>
      <c r="M1573">
        <f>SUMIF(Erfassung2!BD:BD,L1573,Erfassung2!BW:BW)</f>
        <v>0</v>
      </c>
      <c r="N1573">
        <f>SUMIF(Erfassung2!BD:BD,L1573,Erfassung2!BG:BG)</f>
        <v>0</v>
      </c>
      <c r="O1573">
        <f t="shared" si="64"/>
        <v>0</v>
      </c>
      <c r="P1573">
        <f t="shared" si="65"/>
        <v>1</v>
      </c>
    </row>
    <row r="1574" spans="12:16" x14ac:dyDescent="0.25">
      <c r="L1574" s="264">
        <f>Member!A1574</f>
        <v>0</v>
      </c>
      <c r="M1574">
        <f>SUMIF(Erfassung2!BD:BD,L1574,Erfassung2!BW:BW)</f>
        <v>0</v>
      </c>
      <c r="N1574">
        <f>SUMIF(Erfassung2!BD:BD,L1574,Erfassung2!BG:BG)</f>
        <v>0</v>
      </c>
      <c r="O1574">
        <f t="shared" si="64"/>
        <v>0</v>
      </c>
      <c r="P1574">
        <f t="shared" si="65"/>
        <v>1</v>
      </c>
    </row>
    <row r="1575" spans="12:16" x14ac:dyDescent="0.25">
      <c r="L1575" s="264">
        <f>Member!A1575</f>
        <v>0</v>
      </c>
      <c r="M1575">
        <f>SUMIF(Erfassung2!BD:BD,L1575,Erfassung2!BW:BW)</f>
        <v>0</v>
      </c>
      <c r="N1575">
        <f>SUMIF(Erfassung2!BD:BD,L1575,Erfassung2!BG:BG)</f>
        <v>0</v>
      </c>
      <c r="O1575">
        <f t="shared" si="64"/>
        <v>0</v>
      </c>
      <c r="P1575">
        <f t="shared" si="65"/>
        <v>1</v>
      </c>
    </row>
    <row r="1576" spans="12:16" x14ac:dyDescent="0.25">
      <c r="L1576" s="264">
        <f>Member!A1576</f>
        <v>0</v>
      </c>
      <c r="M1576">
        <f>SUMIF(Erfassung2!BD:BD,L1576,Erfassung2!BW:BW)</f>
        <v>0</v>
      </c>
      <c r="N1576">
        <f>SUMIF(Erfassung2!BD:BD,L1576,Erfassung2!BG:BG)</f>
        <v>0</v>
      </c>
      <c r="O1576">
        <f t="shared" si="64"/>
        <v>0</v>
      </c>
      <c r="P1576">
        <f t="shared" si="65"/>
        <v>1</v>
      </c>
    </row>
    <row r="1577" spans="12:16" x14ac:dyDescent="0.25">
      <c r="L1577" s="264">
        <f>Member!A1577</f>
        <v>0</v>
      </c>
      <c r="M1577">
        <f>SUMIF(Erfassung2!BD:BD,L1577,Erfassung2!BW:BW)</f>
        <v>0</v>
      </c>
      <c r="N1577">
        <f>SUMIF(Erfassung2!BD:BD,L1577,Erfassung2!BG:BG)</f>
        <v>0</v>
      </c>
      <c r="O1577">
        <f t="shared" si="64"/>
        <v>0</v>
      </c>
      <c r="P1577">
        <f t="shared" si="65"/>
        <v>1</v>
      </c>
    </row>
    <row r="1578" spans="12:16" x14ac:dyDescent="0.25">
      <c r="L1578" s="264">
        <f>Member!A1578</f>
        <v>0</v>
      </c>
      <c r="M1578">
        <f>SUMIF(Erfassung2!BD:BD,L1578,Erfassung2!BW:BW)</f>
        <v>0</v>
      </c>
      <c r="N1578">
        <f>SUMIF(Erfassung2!BD:BD,L1578,Erfassung2!BG:BG)</f>
        <v>0</v>
      </c>
      <c r="O1578">
        <f t="shared" si="64"/>
        <v>0</v>
      </c>
      <c r="P1578">
        <f t="shared" si="65"/>
        <v>1</v>
      </c>
    </row>
    <row r="1579" spans="12:16" x14ac:dyDescent="0.25">
      <c r="L1579" s="264">
        <f>Member!A1579</f>
        <v>0</v>
      </c>
      <c r="M1579">
        <f>SUMIF(Erfassung2!BD:BD,L1579,Erfassung2!BW:BW)</f>
        <v>0</v>
      </c>
      <c r="N1579">
        <f>SUMIF(Erfassung2!BD:BD,L1579,Erfassung2!BG:BG)</f>
        <v>0</v>
      </c>
      <c r="O1579">
        <f t="shared" si="64"/>
        <v>0</v>
      </c>
      <c r="P1579">
        <f t="shared" si="65"/>
        <v>1</v>
      </c>
    </row>
    <row r="1580" spans="12:16" x14ac:dyDescent="0.25">
      <c r="L1580" s="264">
        <f>Member!A1580</f>
        <v>0</v>
      </c>
      <c r="M1580">
        <f>SUMIF(Erfassung2!BD:BD,L1580,Erfassung2!BW:BW)</f>
        <v>0</v>
      </c>
      <c r="N1580">
        <f>SUMIF(Erfassung2!BD:BD,L1580,Erfassung2!BG:BG)</f>
        <v>0</v>
      </c>
      <c r="O1580">
        <f t="shared" si="64"/>
        <v>0</v>
      </c>
      <c r="P1580">
        <f t="shared" si="65"/>
        <v>1</v>
      </c>
    </row>
    <row r="1581" spans="12:16" x14ac:dyDescent="0.25">
      <c r="L1581" s="264">
        <f>Member!A1581</f>
        <v>0</v>
      </c>
      <c r="M1581">
        <f>SUMIF(Erfassung2!BD:BD,L1581,Erfassung2!BW:BW)</f>
        <v>0</v>
      </c>
      <c r="N1581">
        <f>SUMIF(Erfassung2!BD:BD,L1581,Erfassung2!BG:BG)</f>
        <v>0</v>
      </c>
      <c r="O1581">
        <f t="shared" si="64"/>
        <v>0</v>
      </c>
      <c r="P1581">
        <f t="shared" si="65"/>
        <v>1</v>
      </c>
    </row>
    <row r="1582" spans="12:16" x14ac:dyDescent="0.25">
      <c r="L1582" s="264">
        <f>Member!A1582</f>
        <v>0</v>
      </c>
      <c r="M1582">
        <f>SUMIF(Erfassung2!BD:BD,L1582,Erfassung2!BW:BW)</f>
        <v>0</v>
      </c>
      <c r="N1582">
        <f>SUMIF(Erfassung2!BD:BD,L1582,Erfassung2!BG:BG)</f>
        <v>0</v>
      </c>
      <c r="O1582">
        <f t="shared" si="64"/>
        <v>0</v>
      </c>
      <c r="P1582">
        <f t="shared" si="65"/>
        <v>1</v>
      </c>
    </row>
    <row r="1583" spans="12:16" x14ac:dyDescent="0.25">
      <c r="L1583" s="264">
        <f>Member!A1583</f>
        <v>0</v>
      </c>
      <c r="M1583">
        <f>SUMIF(Erfassung2!BD:BD,L1583,Erfassung2!BW:BW)</f>
        <v>0</v>
      </c>
      <c r="N1583">
        <f>SUMIF(Erfassung2!BD:BD,L1583,Erfassung2!BG:BG)</f>
        <v>0</v>
      </c>
      <c r="O1583">
        <f t="shared" si="64"/>
        <v>0</v>
      </c>
      <c r="P1583">
        <f t="shared" si="65"/>
        <v>1</v>
      </c>
    </row>
    <row r="1584" spans="12:16" x14ac:dyDescent="0.25">
      <c r="L1584" s="264">
        <f>Member!A1584</f>
        <v>0</v>
      </c>
      <c r="M1584">
        <f>SUMIF(Erfassung2!BD:BD,L1584,Erfassung2!BW:BW)</f>
        <v>0</v>
      </c>
      <c r="N1584">
        <f>SUMIF(Erfassung2!BD:BD,L1584,Erfassung2!BG:BG)</f>
        <v>0</v>
      </c>
      <c r="O1584">
        <f t="shared" si="64"/>
        <v>0</v>
      </c>
      <c r="P1584">
        <f t="shared" si="65"/>
        <v>1</v>
      </c>
    </row>
    <row r="1585" spans="12:16" x14ac:dyDescent="0.25">
      <c r="L1585" s="264">
        <f>Member!A1585</f>
        <v>0</v>
      </c>
      <c r="M1585">
        <f>SUMIF(Erfassung2!BD:BD,L1585,Erfassung2!BW:BW)</f>
        <v>0</v>
      </c>
      <c r="N1585">
        <f>SUMIF(Erfassung2!BD:BD,L1585,Erfassung2!BG:BG)</f>
        <v>0</v>
      </c>
      <c r="O1585">
        <f t="shared" si="64"/>
        <v>0</v>
      </c>
      <c r="P1585">
        <f t="shared" si="65"/>
        <v>1</v>
      </c>
    </row>
    <row r="1586" spans="12:16" x14ac:dyDescent="0.25">
      <c r="L1586" s="264">
        <f>Member!A1586</f>
        <v>0</v>
      </c>
      <c r="M1586">
        <f>SUMIF(Erfassung2!BD:BD,L1586,Erfassung2!BW:BW)</f>
        <v>0</v>
      </c>
      <c r="N1586">
        <f>SUMIF(Erfassung2!BD:BD,L1586,Erfassung2!BG:BG)</f>
        <v>0</v>
      </c>
      <c r="O1586">
        <f t="shared" si="64"/>
        <v>0</v>
      </c>
      <c r="P1586">
        <f t="shared" si="65"/>
        <v>1</v>
      </c>
    </row>
    <row r="1587" spans="12:16" x14ac:dyDescent="0.25">
      <c r="L1587" s="264">
        <f>Member!A1587</f>
        <v>0</v>
      </c>
      <c r="M1587">
        <f>SUMIF(Erfassung2!BD:BD,L1587,Erfassung2!BW:BW)</f>
        <v>0</v>
      </c>
      <c r="N1587">
        <f>SUMIF(Erfassung2!BD:BD,L1587,Erfassung2!BG:BG)</f>
        <v>0</v>
      </c>
      <c r="O1587">
        <f t="shared" si="64"/>
        <v>0</v>
      </c>
      <c r="P1587">
        <f t="shared" si="65"/>
        <v>1</v>
      </c>
    </row>
    <row r="1588" spans="12:16" x14ac:dyDescent="0.25">
      <c r="L1588" s="264">
        <f>Member!A1588</f>
        <v>0</v>
      </c>
      <c r="M1588">
        <f>SUMIF(Erfassung2!BD:BD,L1588,Erfassung2!BW:BW)</f>
        <v>0</v>
      </c>
      <c r="N1588">
        <f>SUMIF(Erfassung2!BD:BD,L1588,Erfassung2!BG:BG)</f>
        <v>0</v>
      </c>
      <c r="O1588">
        <f t="shared" si="64"/>
        <v>0</v>
      </c>
      <c r="P1588">
        <f t="shared" si="65"/>
        <v>1</v>
      </c>
    </row>
    <row r="1589" spans="12:16" x14ac:dyDescent="0.25">
      <c r="L1589" s="264">
        <f>Member!A1589</f>
        <v>0</v>
      </c>
      <c r="M1589">
        <f>SUMIF(Erfassung2!BD:BD,L1589,Erfassung2!BW:BW)</f>
        <v>0</v>
      </c>
      <c r="N1589">
        <f>SUMIF(Erfassung2!BD:BD,L1589,Erfassung2!BG:BG)</f>
        <v>0</v>
      </c>
      <c r="O1589">
        <f t="shared" si="64"/>
        <v>0</v>
      </c>
      <c r="P1589">
        <f t="shared" si="65"/>
        <v>1</v>
      </c>
    </row>
    <row r="1590" spans="12:16" x14ac:dyDescent="0.25">
      <c r="L1590" s="264">
        <f>Member!A1590</f>
        <v>0</v>
      </c>
      <c r="M1590">
        <f>SUMIF(Erfassung2!BD:BD,L1590,Erfassung2!BW:BW)</f>
        <v>0</v>
      </c>
      <c r="N1590">
        <f>SUMIF(Erfassung2!BD:BD,L1590,Erfassung2!BG:BG)</f>
        <v>0</v>
      </c>
      <c r="O1590">
        <f t="shared" si="64"/>
        <v>0</v>
      </c>
      <c r="P1590">
        <f t="shared" si="65"/>
        <v>1</v>
      </c>
    </row>
    <row r="1591" spans="12:16" x14ac:dyDescent="0.25">
      <c r="L1591" s="264">
        <f>Member!A1591</f>
        <v>0</v>
      </c>
      <c r="M1591">
        <f>SUMIF(Erfassung2!BD:BD,L1591,Erfassung2!BW:BW)</f>
        <v>0</v>
      </c>
      <c r="N1591">
        <f>SUMIF(Erfassung2!BD:BD,L1591,Erfassung2!BG:BG)</f>
        <v>0</v>
      </c>
      <c r="O1591">
        <f t="shared" si="64"/>
        <v>0</v>
      </c>
      <c r="P1591">
        <f t="shared" si="65"/>
        <v>1</v>
      </c>
    </row>
    <row r="1592" spans="12:16" x14ac:dyDescent="0.25">
      <c r="L1592" s="264">
        <f>Member!A1592</f>
        <v>0</v>
      </c>
      <c r="M1592">
        <f>SUMIF(Erfassung2!BD:BD,L1592,Erfassung2!BW:BW)</f>
        <v>0</v>
      </c>
      <c r="N1592">
        <f>SUMIF(Erfassung2!BD:BD,L1592,Erfassung2!BG:BG)</f>
        <v>0</v>
      </c>
      <c r="O1592">
        <f t="shared" si="64"/>
        <v>0</v>
      </c>
      <c r="P1592">
        <f t="shared" si="65"/>
        <v>1</v>
      </c>
    </row>
    <row r="1593" spans="12:16" x14ac:dyDescent="0.25">
      <c r="L1593" s="264">
        <f>Member!A1593</f>
        <v>0</v>
      </c>
      <c r="M1593">
        <f>SUMIF(Erfassung2!BD:BD,L1593,Erfassung2!BW:BW)</f>
        <v>0</v>
      </c>
      <c r="N1593">
        <f>SUMIF(Erfassung2!BD:BD,L1593,Erfassung2!BG:BG)</f>
        <v>0</v>
      </c>
      <c r="O1593">
        <f t="shared" si="64"/>
        <v>0</v>
      </c>
      <c r="P1593">
        <f t="shared" si="65"/>
        <v>1</v>
      </c>
    </row>
    <row r="1594" spans="12:16" x14ac:dyDescent="0.25">
      <c r="L1594" s="264">
        <f>Member!A1594</f>
        <v>0</v>
      </c>
      <c r="M1594">
        <f>SUMIF(Erfassung2!BD:BD,L1594,Erfassung2!BW:BW)</f>
        <v>0</v>
      </c>
      <c r="N1594">
        <f>SUMIF(Erfassung2!BD:BD,L1594,Erfassung2!BG:BG)</f>
        <v>0</v>
      </c>
      <c r="O1594">
        <f t="shared" si="64"/>
        <v>0</v>
      </c>
      <c r="P1594">
        <f t="shared" si="65"/>
        <v>1</v>
      </c>
    </row>
    <row r="1595" spans="12:16" x14ac:dyDescent="0.25">
      <c r="L1595" s="264">
        <f>Member!A1595</f>
        <v>0</v>
      </c>
      <c r="M1595">
        <f>SUMIF(Erfassung2!BD:BD,L1595,Erfassung2!BW:BW)</f>
        <v>0</v>
      </c>
      <c r="N1595">
        <f>SUMIF(Erfassung2!BD:BD,L1595,Erfassung2!BG:BG)</f>
        <v>0</v>
      </c>
      <c r="O1595">
        <f t="shared" si="64"/>
        <v>0</v>
      </c>
      <c r="P1595">
        <f t="shared" si="65"/>
        <v>1</v>
      </c>
    </row>
    <row r="1596" spans="12:16" x14ac:dyDescent="0.25">
      <c r="L1596" s="264">
        <f>Member!A1596</f>
        <v>0</v>
      </c>
      <c r="M1596">
        <f>SUMIF(Erfassung2!BD:BD,L1596,Erfassung2!BW:BW)</f>
        <v>0</v>
      </c>
      <c r="N1596">
        <f>SUMIF(Erfassung2!BD:BD,L1596,Erfassung2!BG:BG)</f>
        <v>0</v>
      </c>
      <c r="O1596">
        <f t="shared" si="64"/>
        <v>0</v>
      </c>
      <c r="P1596">
        <f t="shared" si="65"/>
        <v>1</v>
      </c>
    </row>
    <row r="1597" spans="12:16" x14ac:dyDescent="0.25">
      <c r="L1597" s="264">
        <f>Member!A1597</f>
        <v>0</v>
      </c>
      <c r="M1597">
        <f>SUMIF(Erfassung2!BD:BD,L1597,Erfassung2!BW:BW)</f>
        <v>0</v>
      </c>
      <c r="N1597">
        <f>SUMIF(Erfassung2!BD:BD,L1597,Erfassung2!BG:BG)</f>
        <v>0</v>
      </c>
      <c r="O1597">
        <f t="shared" si="64"/>
        <v>0</v>
      </c>
      <c r="P1597">
        <f t="shared" si="65"/>
        <v>1</v>
      </c>
    </row>
    <row r="1598" spans="12:16" x14ac:dyDescent="0.25">
      <c r="L1598" s="264">
        <f>Member!A1598</f>
        <v>0</v>
      </c>
      <c r="M1598">
        <f>SUMIF(Erfassung2!BD:BD,L1598,Erfassung2!BW:BW)</f>
        <v>0</v>
      </c>
      <c r="N1598">
        <f>SUMIF(Erfassung2!BD:BD,L1598,Erfassung2!BG:BG)</f>
        <v>0</v>
      </c>
      <c r="O1598">
        <f t="shared" si="64"/>
        <v>0</v>
      </c>
      <c r="P1598">
        <f t="shared" si="65"/>
        <v>1</v>
      </c>
    </row>
    <row r="1599" spans="12:16" x14ac:dyDescent="0.25">
      <c r="L1599" s="264">
        <f>Member!A1599</f>
        <v>0</v>
      </c>
      <c r="M1599">
        <f>SUMIF(Erfassung2!BD:BD,L1599,Erfassung2!BW:BW)</f>
        <v>0</v>
      </c>
      <c r="N1599">
        <f>SUMIF(Erfassung2!BD:BD,L1599,Erfassung2!BG:BG)</f>
        <v>0</v>
      </c>
      <c r="O1599">
        <f t="shared" si="64"/>
        <v>0</v>
      </c>
      <c r="P1599">
        <f t="shared" si="65"/>
        <v>1</v>
      </c>
    </row>
    <row r="1600" spans="12:16" x14ac:dyDescent="0.25">
      <c r="L1600" s="264">
        <f>Member!A1600</f>
        <v>0</v>
      </c>
      <c r="M1600">
        <f>SUMIF(Erfassung2!BD:BD,L1600,Erfassung2!BW:BW)</f>
        <v>0</v>
      </c>
      <c r="N1600">
        <f>SUMIF(Erfassung2!BD:BD,L1600,Erfassung2!BG:BG)</f>
        <v>0</v>
      </c>
      <c r="O1600">
        <f t="shared" si="64"/>
        <v>0</v>
      </c>
      <c r="P1600">
        <f t="shared" si="65"/>
        <v>1</v>
      </c>
    </row>
    <row r="1601" spans="12:16" x14ac:dyDescent="0.25">
      <c r="L1601" s="264">
        <f>Member!A1601</f>
        <v>0</v>
      </c>
      <c r="M1601">
        <f>SUMIF(Erfassung2!BD:BD,L1601,Erfassung2!BW:BW)</f>
        <v>0</v>
      </c>
      <c r="N1601">
        <f>SUMIF(Erfassung2!BD:BD,L1601,Erfassung2!BG:BG)</f>
        <v>0</v>
      </c>
      <c r="O1601">
        <f t="shared" si="64"/>
        <v>0</v>
      </c>
      <c r="P1601">
        <f t="shared" si="65"/>
        <v>1</v>
      </c>
    </row>
    <row r="1602" spans="12:16" x14ac:dyDescent="0.25">
      <c r="L1602" s="264">
        <f>Member!A1602</f>
        <v>0</v>
      </c>
      <c r="M1602">
        <f>SUMIF(Erfassung2!BD:BD,L1602,Erfassung2!BW:BW)</f>
        <v>0</v>
      </c>
      <c r="N1602">
        <f>SUMIF(Erfassung2!BD:BD,L1602,Erfassung2!BG:BG)</f>
        <v>0</v>
      </c>
      <c r="O1602">
        <f t="shared" si="64"/>
        <v>0</v>
      </c>
      <c r="P1602">
        <f t="shared" si="65"/>
        <v>1</v>
      </c>
    </row>
    <row r="1603" spans="12:16" x14ac:dyDescent="0.25">
      <c r="L1603" s="264">
        <f>Member!A1603</f>
        <v>0</v>
      </c>
      <c r="M1603">
        <f>SUMIF(Erfassung2!BD:BD,L1603,Erfassung2!BW:BW)</f>
        <v>0</v>
      </c>
      <c r="N1603">
        <f>SUMIF(Erfassung2!BD:BD,L1603,Erfassung2!BG:BG)</f>
        <v>0</v>
      </c>
      <c r="O1603">
        <f t="shared" ref="O1603:O1666" si="66">IF(N1603=0,0,M1603/N1603-ROW()/1000000000)</f>
        <v>0</v>
      </c>
      <c r="P1603">
        <f t="shared" ref="P1603:P1666" si="67">RANK(O1603,O:O)</f>
        <v>1</v>
      </c>
    </row>
    <row r="1604" spans="12:16" x14ac:dyDescent="0.25">
      <c r="L1604" s="264">
        <f>Member!A1604</f>
        <v>0</v>
      </c>
      <c r="M1604">
        <f>SUMIF(Erfassung2!BD:BD,L1604,Erfassung2!BW:BW)</f>
        <v>0</v>
      </c>
      <c r="N1604">
        <f>SUMIF(Erfassung2!BD:BD,L1604,Erfassung2!BG:BG)</f>
        <v>0</v>
      </c>
      <c r="O1604">
        <f t="shared" si="66"/>
        <v>0</v>
      </c>
      <c r="P1604">
        <f t="shared" si="67"/>
        <v>1</v>
      </c>
    </row>
    <row r="1605" spans="12:16" x14ac:dyDescent="0.25">
      <c r="L1605" s="264">
        <f>Member!A1605</f>
        <v>0</v>
      </c>
      <c r="M1605">
        <f>SUMIF(Erfassung2!BD:BD,L1605,Erfassung2!BW:BW)</f>
        <v>0</v>
      </c>
      <c r="N1605">
        <f>SUMIF(Erfassung2!BD:BD,L1605,Erfassung2!BG:BG)</f>
        <v>0</v>
      </c>
      <c r="O1605">
        <f t="shared" si="66"/>
        <v>0</v>
      </c>
      <c r="P1605">
        <f t="shared" si="67"/>
        <v>1</v>
      </c>
    </row>
    <row r="1606" spans="12:16" x14ac:dyDescent="0.25">
      <c r="L1606" s="264">
        <f>Member!A1606</f>
        <v>0</v>
      </c>
      <c r="M1606">
        <f>SUMIF(Erfassung2!BD:BD,L1606,Erfassung2!BW:BW)</f>
        <v>0</v>
      </c>
      <c r="N1606">
        <f>SUMIF(Erfassung2!BD:BD,L1606,Erfassung2!BG:BG)</f>
        <v>0</v>
      </c>
      <c r="O1606">
        <f t="shared" si="66"/>
        <v>0</v>
      </c>
      <c r="P1606">
        <f t="shared" si="67"/>
        <v>1</v>
      </c>
    </row>
    <row r="1607" spans="12:16" x14ac:dyDescent="0.25">
      <c r="L1607" s="264">
        <f>Member!A1607</f>
        <v>0</v>
      </c>
      <c r="M1607">
        <f>SUMIF(Erfassung2!BD:BD,L1607,Erfassung2!BW:BW)</f>
        <v>0</v>
      </c>
      <c r="N1607">
        <f>SUMIF(Erfassung2!BD:BD,L1607,Erfassung2!BG:BG)</f>
        <v>0</v>
      </c>
      <c r="O1607">
        <f t="shared" si="66"/>
        <v>0</v>
      </c>
      <c r="P1607">
        <f t="shared" si="67"/>
        <v>1</v>
      </c>
    </row>
    <row r="1608" spans="12:16" x14ac:dyDescent="0.25">
      <c r="L1608" s="264">
        <f>Member!A1608</f>
        <v>0</v>
      </c>
      <c r="M1608">
        <f>SUMIF(Erfassung2!BD:BD,L1608,Erfassung2!BW:BW)</f>
        <v>0</v>
      </c>
      <c r="N1608">
        <f>SUMIF(Erfassung2!BD:BD,L1608,Erfassung2!BG:BG)</f>
        <v>0</v>
      </c>
      <c r="O1608">
        <f t="shared" si="66"/>
        <v>0</v>
      </c>
      <c r="P1608">
        <f t="shared" si="67"/>
        <v>1</v>
      </c>
    </row>
    <row r="1609" spans="12:16" x14ac:dyDescent="0.25">
      <c r="L1609" s="264">
        <f>Member!A1609</f>
        <v>0</v>
      </c>
      <c r="M1609">
        <f>SUMIF(Erfassung2!BD:BD,L1609,Erfassung2!BW:BW)</f>
        <v>0</v>
      </c>
      <c r="N1609">
        <f>SUMIF(Erfassung2!BD:BD,L1609,Erfassung2!BG:BG)</f>
        <v>0</v>
      </c>
      <c r="O1609">
        <f t="shared" si="66"/>
        <v>0</v>
      </c>
      <c r="P1609">
        <f t="shared" si="67"/>
        <v>1</v>
      </c>
    </row>
    <row r="1610" spans="12:16" x14ac:dyDescent="0.25">
      <c r="L1610" s="264">
        <f>Member!A1610</f>
        <v>0</v>
      </c>
      <c r="M1610">
        <f>SUMIF(Erfassung2!BD:BD,L1610,Erfassung2!BW:BW)</f>
        <v>0</v>
      </c>
      <c r="N1610">
        <f>SUMIF(Erfassung2!BD:BD,L1610,Erfassung2!BG:BG)</f>
        <v>0</v>
      </c>
      <c r="O1610">
        <f t="shared" si="66"/>
        <v>0</v>
      </c>
      <c r="P1610">
        <f t="shared" si="67"/>
        <v>1</v>
      </c>
    </row>
    <row r="1611" spans="12:16" x14ac:dyDescent="0.25">
      <c r="L1611" s="264">
        <f>Member!A1611</f>
        <v>0</v>
      </c>
      <c r="M1611">
        <f>SUMIF(Erfassung2!BD:BD,L1611,Erfassung2!BW:BW)</f>
        <v>0</v>
      </c>
      <c r="N1611">
        <f>SUMIF(Erfassung2!BD:BD,L1611,Erfassung2!BG:BG)</f>
        <v>0</v>
      </c>
      <c r="O1611">
        <f t="shared" si="66"/>
        <v>0</v>
      </c>
      <c r="P1611">
        <f t="shared" si="67"/>
        <v>1</v>
      </c>
    </row>
    <row r="1612" spans="12:16" x14ac:dyDescent="0.25">
      <c r="L1612" s="264">
        <f>Member!A1612</f>
        <v>0</v>
      </c>
      <c r="M1612">
        <f>SUMIF(Erfassung2!BD:BD,L1612,Erfassung2!BW:BW)</f>
        <v>0</v>
      </c>
      <c r="N1612">
        <f>SUMIF(Erfassung2!BD:BD,L1612,Erfassung2!BG:BG)</f>
        <v>0</v>
      </c>
      <c r="O1612">
        <f t="shared" si="66"/>
        <v>0</v>
      </c>
      <c r="P1612">
        <f t="shared" si="67"/>
        <v>1</v>
      </c>
    </row>
    <row r="1613" spans="12:16" x14ac:dyDescent="0.25">
      <c r="L1613" s="264">
        <f>Member!A1613</f>
        <v>0</v>
      </c>
      <c r="M1613">
        <f>SUMIF(Erfassung2!BD:BD,L1613,Erfassung2!BW:BW)</f>
        <v>0</v>
      </c>
      <c r="N1613">
        <f>SUMIF(Erfassung2!BD:BD,L1613,Erfassung2!BG:BG)</f>
        <v>0</v>
      </c>
      <c r="O1613">
        <f t="shared" si="66"/>
        <v>0</v>
      </c>
      <c r="P1613">
        <f t="shared" si="67"/>
        <v>1</v>
      </c>
    </row>
    <row r="1614" spans="12:16" x14ac:dyDescent="0.25">
      <c r="L1614" s="264">
        <f>Member!A1614</f>
        <v>0</v>
      </c>
      <c r="M1614">
        <f>SUMIF(Erfassung2!BD:BD,L1614,Erfassung2!BW:BW)</f>
        <v>0</v>
      </c>
      <c r="N1614">
        <f>SUMIF(Erfassung2!BD:BD,L1614,Erfassung2!BG:BG)</f>
        <v>0</v>
      </c>
      <c r="O1614">
        <f t="shared" si="66"/>
        <v>0</v>
      </c>
      <c r="P1614">
        <f t="shared" si="67"/>
        <v>1</v>
      </c>
    </row>
    <row r="1615" spans="12:16" x14ac:dyDescent="0.25">
      <c r="L1615" s="264">
        <f>Member!A1615</f>
        <v>0</v>
      </c>
      <c r="M1615">
        <f>SUMIF(Erfassung2!BD:BD,L1615,Erfassung2!BW:BW)</f>
        <v>0</v>
      </c>
      <c r="N1615">
        <f>SUMIF(Erfassung2!BD:BD,L1615,Erfassung2!BG:BG)</f>
        <v>0</v>
      </c>
      <c r="O1615">
        <f t="shared" si="66"/>
        <v>0</v>
      </c>
      <c r="P1615">
        <f t="shared" si="67"/>
        <v>1</v>
      </c>
    </row>
    <row r="1616" spans="12:16" x14ac:dyDescent="0.25">
      <c r="L1616" s="264">
        <f>Member!A1616</f>
        <v>0</v>
      </c>
      <c r="M1616">
        <f>SUMIF(Erfassung2!BD:BD,L1616,Erfassung2!BW:BW)</f>
        <v>0</v>
      </c>
      <c r="N1616">
        <f>SUMIF(Erfassung2!BD:BD,L1616,Erfassung2!BG:BG)</f>
        <v>0</v>
      </c>
      <c r="O1616">
        <f t="shared" si="66"/>
        <v>0</v>
      </c>
      <c r="P1616">
        <f t="shared" si="67"/>
        <v>1</v>
      </c>
    </row>
    <row r="1617" spans="12:16" x14ac:dyDescent="0.25">
      <c r="L1617" s="264">
        <f>Member!A1617</f>
        <v>0</v>
      </c>
      <c r="M1617">
        <f>SUMIF(Erfassung2!BD:BD,L1617,Erfassung2!BW:BW)</f>
        <v>0</v>
      </c>
      <c r="N1617">
        <f>SUMIF(Erfassung2!BD:BD,L1617,Erfassung2!BG:BG)</f>
        <v>0</v>
      </c>
      <c r="O1617">
        <f t="shared" si="66"/>
        <v>0</v>
      </c>
      <c r="P1617">
        <f t="shared" si="67"/>
        <v>1</v>
      </c>
    </row>
    <row r="1618" spans="12:16" x14ac:dyDescent="0.25">
      <c r="L1618" s="264">
        <f>Member!A1618</f>
        <v>0</v>
      </c>
      <c r="M1618">
        <f>SUMIF(Erfassung2!BD:BD,L1618,Erfassung2!BW:BW)</f>
        <v>0</v>
      </c>
      <c r="N1618">
        <f>SUMIF(Erfassung2!BD:BD,L1618,Erfassung2!BG:BG)</f>
        <v>0</v>
      </c>
      <c r="O1618">
        <f t="shared" si="66"/>
        <v>0</v>
      </c>
      <c r="P1618">
        <f t="shared" si="67"/>
        <v>1</v>
      </c>
    </row>
    <row r="1619" spans="12:16" x14ac:dyDescent="0.25">
      <c r="L1619" s="264">
        <f>Member!A1619</f>
        <v>0</v>
      </c>
      <c r="M1619">
        <f>SUMIF(Erfassung2!BD:BD,L1619,Erfassung2!BW:BW)</f>
        <v>0</v>
      </c>
      <c r="N1619">
        <f>SUMIF(Erfassung2!BD:BD,L1619,Erfassung2!BG:BG)</f>
        <v>0</v>
      </c>
      <c r="O1619">
        <f t="shared" si="66"/>
        <v>0</v>
      </c>
      <c r="P1619">
        <f t="shared" si="67"/>
        <v>1</v>
      </c>
    </row>
    <row r="1620" spans="12:16" x14ac:dyDescent="0.25">
      <c r="L1620" s="264">
        <f>Member!A1620</f>
        <v>0</v>
      </c>
      <c r="M1620">
        <f>SUMIF(Erfassung2!BD:BD,L1620,Erfassung2!BW:BW)</f>
        <v>0</v>
      </c>
      <c r="N1620">
        <f>SUMIF(Erfassung2!BD:BD,L1620,Erfassung2!BG:BG)</f>
        <v>0</v>
      </c>
      <c r="O1620">
        <f t="shared" si="66"/>
        <v>0</v>
      </c>
      <c r="P1620">
        <f t="shared" si="67"/>
        <v>1</v>
      </c>
    </row>
    <row r="1621" spans="12:16" x14ac:dyDescent="0.25">
      <c r="L1621" s="264">
        <f>Member!A1621</f>
        <v>0</v>
      </c>
      <c r="M1621">
        <f>SUMIF(Erfassung2!BD:BD,L1621,Erfassung2!BW:BW)</f>
        <v>0</v>
      </c>
      <c r="N1621">
        <f>SUMIF(Erfassung2!BD:BD,L1621,Erfassung2!BG:BG)</f>
        <v>0</v>
      </c>
      <c r="O1621">
        <f t="shared" si="66"/>
        <v>0</v>
      </c>
      <c r="P1621">
        <f t="shared" si="67"/>
        <v>1</v>
      </c>
    </row>
    <row r="1622" spans="12:16" x14ac:dyDescent="0.25">
      <c r="L1622" s="264">
        <f>Member!A1622</f>
        <v>0</v>
      </c>
      <c r="M1622">
        <f>SUMIF(Erfassung2!BD:BD,L1622,Erfassung2!BW:BW)</f>
        <v>0</v>
      </c>
      <c r="N1622">
        <f>SUMIF(Erfassung2!BD:BD,L1622,Erfassung2!BG:BG)</f>
        <v>0</v>
      </c>
      <c r="O1622">
        <f t="shared" si="66"/>
        <v>0</v>
      </c>
      <c r="P1622">
        <f t="shared" si="67"/>
        <v>1</v>
      </c>
    </row>
    <row r="1623" spans="12:16" x14ac:dyDescent="0.25">
      <c r="L1623" s="264">
        <f>Member!A1623</f>
        <v>0</v>
      </c>
      <c r="M1623">
        <f>SUMIF(Erfassung2!BD:BD,L1623,Erfassung2!BW:BW)</f>
        <v>0</v>
      </c>
      <c r="N1623">
        <f>SUMIF(Erfassung2!BD:BD,L1623,Erfassung2!BG:BG)</f>
        <v>0</v>
      </c>
      <c r="O1623">
        <f t="shared" si="66"/>
        <v>0</v>
      </c>
      <c r="P1623">
        <f t="shared" si="67"/>
        <v>1</v>
      </c>
    </row>
    <row r="1624" spans="12:16" x14ac:dyDescent="0.25">
      <c r="L1624" s="264">
        <f>Member!A1624</f>
        <v>0</v>
      </c>
      <c r="M1624">
        <f>SUMIF(Erfassung2!BD:BD,L1624,Erfassung2!BW:BW)</f>
        <v>0</v>
      </c>
      <c r="N1624">
        <f>SUMIF(Erfassung2!BD:BD,L1624,Erfassung2!BG:BG)</f>
        <v>0</v>
      </c>
      <c r="O1624">
        <f t="shared" si="66"/>
        <v>0</v>
      </c>
      <c r="P1624">
        <f t="shared" si="67"/>
        <v>1</v>
      </c>
    </row>
    <row r="1625" spans="12:16" x14ac:dyDescent="0.25">
      <c r="L1625" s="264">
        <f>Member!A1625</f>
        <v>0</v>
      </c>
      <c r="M1625">
        <f>SUMIF(Erfassung2!BD:BD,L1625,Erfassung2!BW:BW)</f>
        <v>0</v>
      </c>
      <c r="N1625">
        <f>SUMIF(Erfassung2!BD:BD,L1625,Erfassung2!BG:BG)</f>
        <v>0</v>
      </c>
      <c r="O1625">
        <f t="shared" si="66"/>
        <v>0</v>
      </c>
      <c r="P1625">
        <f t="shared" si="67"/>
        <v>1</v>
      </c>
    </row>
    <row r="1626" spans="12:16" x14ac:dyDescent="0.25">
      <c r="L1626" s="264">
        <f>Member!A1626</f>
        <v>0</v>
      </c>
      <c r="M1626">
        <f>SUMIF(Erfassung2!BD:BD,L1626,Erfassung2!BW:BW)</f>
        <v>0</v>
      </c>
      <c r="N1626">
        <f>SUMIF(Erfassung2!BD:BD,L1626,Erfassung2!BG:BG)</f>
        <v>0</v>
      </c>
      <c r="O1626">
        <f t="shared" si="66"/>
        <v>0</v>
      </c>
      <c r="P1626">
        <f t="shared" si="67"/>
        <v>1</v>
      </c>
    </row>
    <row r="1627" spans="12:16" x14ac:dyDescent="0.25">
      <c r="L1627" s="264">
        <f>Member!A1627</f>
        <v>0</v>
      </c>
      <c r="M1627">
        <f>SUMIF(Erfassung2!BD:BD,L1627,Erfassung2!BW:BW)</f>
        <v>0</v>
      </c>
      <c r="N1627">
        <f>SUMIF(Erfassung2!BD:BD,L1627,Erfassung2!BG:BG)</f>
        <v>0</v>
      </c>
      <c r="O1627">
        <f t="shared" si="66"/>
        <v>0</v>
      </c>
      <c r="P1627">
        <f t="shared" si="67"/>
        <v>1</v>
      </c>
    </row>
    <row r="1628" spans="12:16" x14ac:dyDescent="0.25">
      <c r="L1628" s="264">
        <f>Member!A1628</f>
        <v>0</v>
      </c>
      <c r="M1628">
        <f>SUMIF(Erfassung2!BD:BD,L1628,Erfassung2!BW:BW)</f>
        <v>0</v>
      </c>
      <c r="N1628">
        <f>SUMIF(Erfassung2!BD:BD,L1628,Erfassung2!BG:BG)</f>
        <v>0</v>
      </c>
      <c r="O1628">
        <f t="shared" si="66"/>
        <v>0</v>
      </c>
      <c r="P1628">
        <f t="shared" si="67"/>
        <v>1</v>
      </c>
    </row>
    <row r="1629" spans="12:16" x14ac:dyDescent="0.25">
      <c r="L1629" s="264">
        <f>Member!A1629</f>
        <v>0</v>
      </c>
      <c r="M1629">
        <f>SUMIF(Erfassung2!BD:BD,L1629,Erfassung2!BW:BW)</f>
        <v>0</v>
      </c>
      <c r="N1629">
        <f>SUMIF(Erfassung2!BD:BD,L1629,Erfassung2!BG:BG)</f>
        <v>0</v>
      </c>
      <c r="O1629">
        <f t="shared" si="66"/>
        <v>0</v>
      </c>
      <c r="P1629">
        <f t="shared" si="67"/>
        <v>1</v>
      </c>
    </row>
    <row r="1630" spans="12:16" x14ac:dyDescent="0.25">
      <c r="L1630" s="264">
        <f>Member!A1630</f>
        <v>0</v>
      </c>
      <c r="M1630">
        <f>SUMIF(Erfassung2!BD:BD,L1630,Erfassung2!BW:BW)</f>
        <v>0</v>
      </c>
      <c r="N1630">
        <f>SUMIF(Erfassung2!BD:BD,L1630,Erfassung2!BG:BG)</f>
        <v>0</v>
      </c>
      <c r="O1630">
        <f t="shared" si="66"/>
        <v>0</v>
      </c>
      <c r="P1630">
        <f t="shared" si="67"/>
        <v>1</v>
      </c>
    </row>
    <row r="1631" spans="12:16" x14ac:dyDescent="0.25">
      <c r="L1631" s="264">
        <f>Member!A1631</f>
        <v>0</v>
      </c>
      <c r="M1631">
        <f>SUMIF(Erfassung2!BD:BD,L1631,Erfassung2!BW:BW)</f>
        <v>0</v>
      </c>
      <c r="N1631">
        <f>SUMIF(Erfassung2!BD:BD,L1631,Erfassung2!BG:BG)</f>
        <v>0</v>
      </c>
      <c r="O1631">
        <f t="shared" si="66"/>
        <v>0</v>
      </c>
      <c r="P1631">
        <f t="shared" si="67"/>
        <v>1</v>
      </c>
    </row>
    <row r="1632" spans="12:16" x14ac:dyDescent="0.25">
      <c r="L1632" s="264">
        <f>Member!A1632</f>
        <v>0</v>
      </c>
      <c r="M1632">
        <f>SUMIF(Erfassung2!BD:BD,L1632,Erfassung2!BW:BW)</f>
        <v>0</v>
      </c>
      <c r="N1632">
        <f>SUMIF(Erfassung2!BD:BD,L1632,Erfassung2!BG:BG)</f>
        <v>0</v>
      </c>
      <c r="O1632">
        <f t="shared" si="66"/>
        <v>0</v>
      </c>
      <c r="P1632">
        <f t="shared" si="67"/>
        <v>1</v>
      </c>
    </row>
    <row r="1633" spans="12:16" x14ac:dyDescent="0.25">
      <c r="L1633" s="264">
        <f>Member!A1633</f>
        <v>0</v>
      </c>
      <c r="M1633">
        <f>SUMIF(Erfassung2!BD:BD,L1633,Erfassung2!BW:BW)</f>
        <v>0</v>
      </c>
      <c r="N1633">
        <f>SUMIF(Erfassung2!BD:BD,L1633,Erfassung2!BG:BG)</f>
        <v>0</v>
      </c>
      <c r="O1633">
        <f t="shared" si="66"/>
        <v>0</v>
      </c>
      <c r="P1633">
        <f t="shared" si="67"/>
        <v>1</v>
      </c>
    </row>
    <row r="1634" spans="12:16" x14ac:dyDescent="0.25">
      <c r="L1634" s="264">
        <f>Member!A1634</f>
        <v>0</v>
      </c>
      <c r="M1634">
        <f>SUMIF(Erfassung2!BD:BD,L1634,Erfassung2!BW:BW)</f>
        <v>0</v>
      </c>
      <c r="N1634">
        <f>SUMIF(Erfassung2!BD:BD,L1634,Erfassung2!BG:BG)</f>
        <v>0</v>
      </c>
      <c r="O1634">
        <f t="shared" si="66"/>
        <v>0</v>
      </c>
      <c r="P1634">
        <f t="shared" si="67"/>
        <v>1</v>
      </c>
    </row>
    <row r="1635" spans="12:16" x14ac:dyDescent="0.25">
      <c r="L1635" s="264">
        <f>Member!A1635</f>
        <v>0</v>
      </c>
      <c r="M1635">
        <f>SUMIF(Erfassung2!BD:BD,L1635,Erfassung2!BW:BW)</f>
        <v>0</v>
      </c>
      <c r="N1635">
        <f>SUMIF(Erfassung2!BD:BD,L1635,Erfassung2!BG:BG)</f>
        <v>0</v>
      </c>
      <c r="O1635">
        <f t="shared" si="66"/>
        <v>0</v>
      </c>
      <c r="P1635">
        <f t="shared" si="67"/>
        <v>1</v>
      </c>
    </row>
    <row r="1636" spans="12:16" x14ac:dyDescent="0.25">
      <c r="L1636" s="264">
        <f>Member!A1636</f>
        <v>0</v>
      </c>
      <c r="M1636">
        <f>SUMIF(Erfassung2!BD:BD,L1636,Erfassung2!BW:BW)</f>
        <v>0</v>
      </c>
      <c r="N1636">
        <f>SUMIF(Erfassung2!BD:BD,L1636,Erfassung2!BG:BG)</f>
        <v>0</v>
      </c>
      <c r="O1636">
        <f t="shared" si="66"/>
        <v>0</v>
      </c>
      <c r="P1636">
        <f t="shared" si="67"/>
        <v>1</v>
      </c>
    </row>
    <row r="1637" spans="12:16" x14ac:dyDescent="0.25">
      <c r="L1637" s="264">
        <f>Member!A1637</f>
        <v>0</v>
      </c>
      <c r="M1637">
        <f>SUMIF(Erfassung2!BD:BD,L1637,Erfassung2!BW:BW)</f>
        <v>0</v>
      </c>
      <c r="N1637">
        <f>SUMIF(Erfassung2!BD:BD,L1637,Erfassung2!BG:BG)</f>
        <v>0</v>
      </c>
      <c r="O1637">
        <f t="shared" si="66"/>
        <v>0</v>
      </c>
      <c r="P1637">
        <f t="shared" si="67"/>
        <v>1</v>
      </c>
    </row>
    <row r="1638" spans="12:16" x14ac:dyDescent="0.25">
      <c r="L1638" s="264">
        <f>Member!A1638</f>
        <v>0</v>
      </c>
      <c r="M1638">
        <f>SUMIF(Erfassung2!BD:BD,L1638,Erfassung2!BW:BW)</f>
        <v>0</v>
      </c>
      <c r="N1638">
        <f>SUMIF(Erfassung2!BD:BD,L1638,Erfassung2!BG:BG)</f>
        <v>0</v>
      </c>
      <c r="O1638">
        <f t="shared" si="66"/>
        <v>0</v>
      </c>
      <c r="P1638">
        <f t="shared" si="67"/>
        <v>1</v>
      </c>
    </row>
    <row r="1639" spans="12:16" x14ac:dyDescent="0.25">
      <c r="L1639" s="264">
        <f>Member!A1639</f>
        <v>0</v>
      </c>
      <c r="M1639">
        <f>SUMIF(Erfassung2!BD:BD,L1639,Erfassung2!BW:BW)</f>
        <v>0</v>
      </c>
      <c r="N1639">
        <f>SUMIF(Erfassung2!BD:BD,L1639,Erfassung2!BG:BG)</f>
        <v>0</v>
      </c>
      <c r="O1639">
        <f t="shared" si="66"/>
        <v>0</v>
      </c>
      <c r="P1639">
        <f t="shared" si="67"/>
        <v>1</v>
      </c>
    </row>
    <row r="1640" spans="12:16" x14ac:dyDescent="0.25">
      <c r="L1640" s="264">
        <f>Member!A1640</f>
        <v>0</v>
      </c>
      <c r="M1640">
        <f>SUMIF(Erfassung2!BD:BD,L1640,Erfassung2!BW:BW)</f>
        <v>0</v>
      </c>
      <c r="N1640">
        <f>SUMIF(Erfassung2!BD:BD,L1640,Erfassung2!BG:BG)</f>
        <v>0</v>
      </c>
      <c r="O1640">
        <f t="shared" si="66"/>
        <v>0</v>
      </c>
      <c r="P1640">
        <f t="shared" si="67"/>
        <v>1</v>
      </c>
    </row>
    <row r="1641" spans="12:16" x14ac:dyDescent="0.25">
      <c r="L1641" s="264">
        <f>Member!A1641</f>
        <v>0</v>
      </c>
      <c r="M1641">
        <f>SUMIF(Erfassung2!BD:BD,L1641,Erfassung2!BW:BW)</f>
        <v>0</v>
      </c>
      <c r="N1641">
        <f>SUMIF(Erfassung2!BD:BD,L1641,Erfassung2!BG:BG)</f>
        <v>0</v>
      </c>
      <c r="O1641">
        <f t="shared" si="66"/>
        <v>0</v>
      </c>
      <c r="P1641">
        <f t="shared" si="67"/>
        <v>1</v>
      </c>
    </row>
    <row r="1642" spans="12:16" x14ac:dyDescent="0.25">
      <c r="L1642" s="264">
        <f>Member!A1642</f>
        <v>0</v>
      </c>
      <c r="M1642">
        <f>SUMIF(Erfassung2!BD:BD,L1642,Erfassung2!BW:BW)</f>
        <v>0</v>
      </c>
      <c r="N1642">
        <f>SUMIF(Erfassung2!BD:BD,L1642,Erfassung2!BG:BG)</f>
        <v>0</v>
      </c>
      <c r="O1642">
        <f t="shared" si="66"/>
        <v>0</v>
      </c>
      <c r="P1642">
        <f t="shared" si="67"/>
        <v>1</v>
      </c>
    </row>
    <row r="1643" spans="12:16" x14ac:dyDescent="0.25">
      <c r="L1643" s="264">
        <f>Member!A1643</f>
        <v>0</v>
      </c>
      <c r="M1643">
        <f>SUMIF(Erfassung2!BD:BD,L1643,Erfassung2!BW:BW)</f>
        <v>0</v>
      </c>
      <c r="N1643">
        <f>SUMIF(Erfassung2!BD:BD,L1643,Erfassung2!BG:BG)</f>
        <v>0</v>
      </c>
      <c r="O1643">
        <f t="shared" si="66"/>
        <v>0</v>
      </c>
      <c r="P1643">
        <f t="shared" si="67"/>
        <v>1</v>
      </c>
    </row>
    <row r="1644" spans="12:16" x14ac:dyDescent="0.25">
      <c r="L1644" s="264">
        <f>Member!A1644</f>
        <v>0</v>
      </c>
      <c r="M1644">
        <f>SUMIF(Erfassung2!BD:BD,L1644,Erfassung2!BW:BW)</f>
        <v>0</v>
      </c>
      <c r="N1644">
        <f>SUMIF(Erfassung2!BD:BD,L1644,Erfassung2!BG:BG)</f>
        <v>0</v>
      </c>
      <c r="O1644">
        <f t="shared" si="66"/>
        <v>0</v>
      </c>
      <c r="P1644">
        <f t="shared" si="67"/>
        <v>1</v>
      </c>
    </row>
    <row r="1645" spans="12:16" x14ac:dyDescent="0.25">
      <c r="L1645" s="264">
        <f>Member!A1645</f>
        <v>0</v>
      </c>
      <c r="M1645">
        <f>SUMIF(Erfassung2!BD:BD,L1645,Erfassung2!BW:BW)</f>
        <v>0</v>
      </c>
      <c r="N1645">
        <f>SUMIF(Erfassung2!BD:BD,L1645,Erfassung2!BG:BG)</f>
        <v>0</v>
      </c>
      <c r="O1645">
        <f t="shared" si="66"/>
        <v>0</v>
      </c>
      <c r="P1645">
        <f t="shared" si="67"/>
        <v>1</v>
      </c>
    </row>
    <row r="1646" spans="12:16" x14ac:dyDescent="0.25">
      <c r="L1646" s="264">
        <f>Member!A1646</f>
        <v>0</v>
      </c>
      <c r="M1646">
        <f>SUMIF(Erfassung2!BD:BD,L1646,Erfassung2!BW:BW)</f>
        <v>0</v>
      </c>
      <c r="N1646">
        <f>SUMIF(Erfassung2!BD:BD,L1646,Erfassung2!BG:BG)</f>
        <v>0</v>
      </c>
      <c r="O1646">
        <f t="shared" si="66"/>
        <v>0</v>
      </c>
      <c r="P1646">
        <f t="shared" si="67"/>
        <v>1</v>
      </c>
    </row>
    <row r="1647" spans="12:16" x14ac:dyDescent="0.25">
      <c r="L1647" s="264">
        <f>Member!A1647</f>
        <v>0</v>
      </c>
      <c r="M1647">
        <f>SUMIF(Erfassung2!BD:BD,L1647,Erfassung2!BW:BW)</f>
        <v>0</v>
      </c>
      <c r="N1647">
        <f>SUMIF(Erfassung2!BD:BD,L1647,Erfassung2!BG:BG)</f>
        <v>0</v>
      </c>
      <c r="O1647">
        <f t="shared" si="66"/>
        <v>0</v>
      </c>
      <c r="P1647">
        <f t="shared" si="67"/>
        <v>1</v>
      </c>
    </row>
    <row r="1648" spans="12:16" x14ac:dyDescent="0.25">
      <c r="L1648" s="264">
        <f>Member!A1648</f>
        <v>0</v>
      </c>
      <c r="M1648">
        <f>SUMIF(Erfassung2!BD:BD,L1648,Erfassung2!BW:BW)</f>
        <v>0</v>
      </c>
      <c r="N1648">
        <f>SUMIF(Erfassung2!BD:BD,L1648,Erfassung2!BG:BG)</f>
        <v>0</v>
      </c>
      <c r="O1648">
        <f t="shared" si="66"/>
        <v>0</v>
      </c>
      <c r="P1648">
        <f t="shared" si="67"/>
        <v>1</v>
      </c>
    </row>
    <row r="1649" spans="12:16" x14ac:dyDescent="0.25">
      <c r="L1649" s="264">
        <f>Member!A1649</f>
        <v>0</v>
      </c>
      <c r="M1649">
        <f>SUMIF(Erfassung2!BD:BD,L1649,Erfassung2!BW:BW)</f>
        <v>0</v>
      </c>
      <c r="N1649">
        <f>SUMIF(Erfassung2!BD:BD,L1649,Erfassung2!BG:BG)</f>
        <v>0</v>
      </c>
      <c r="O1649">
        <f t="shared" si="66"/>
        <v>0</v>
      </c>
      <c r="P1649">
        <f t="shared" si="67"/>
        <v>1</v>
      </c>
    </row>
    <row r="1650" spans="12:16" x14ac:dyDescent="0.25">
      <c r="L1650" s="264">
        <f>Member!A1650</f>
        <v>0</v>
      </c>
      <c r="M1650">
        <f>SUMIF(Erfassung2!BD:BD,L1650,Erfassung2!BW:BW)</f>
        <v>0</v>
      </c>
      <c r="N1650">
        <f>SUMIF(Erfassung2!BD:BD,L1650,Erfassung2!BG:BG)</f>
        <v>0</v>
      </c>
      <c r="O1650">
        <f t="shared" si="66"/>
        <v>0</v>
      </c>
      <c r="P1650">
        <f t="shared" si="67"/>
        <v>1</v>
      </c>
    </row>
    <row r="1651" spans="12:16" x14ac:dyDescent="0.25">
      <c r="L1651" s="264">
        <f>Member!A1651</f>
        <v>0</v>
      </c>
      <c r="M1651">
        <f>SUMIF(Erfassung2!BD:BD,L1651,Erfassung2!BW:BW)</f>
        <v>0</v>
      </c>
      <c r="N1651">
        <f>SUMIF(Erfassung2!BD:BD,L1651,Erfassung2!BG:BG)</f>
        <v>0</v>
      </c>
      <c r="O1651">
        <f t="shared" si="66"/>
        <v>0</v>
      </c>
      <c r="P1651">
        <f t="shared" si="67"/>
        <v>1</v>
      </c>
    </row>
    <row r="1652" spans="12:16" x14ac:dyDescent="0.25">
      <c r="L1652" s="264">
        <f>Member!A1652</f>
        <v>0</v>
      </c>
      <c r="M1652">
        <f>SUMIF(Erfassung2!BD:BD,L1652,Erfassung2!BW:BW)</f>
        <v>0</v>
      </c>
      <c r="N1652">
        <f>SUMIF(Erfassung2!BD:BD,L1652,Erfassung2!BG:BG)</f>
        <v>0</v>
      </c>
      <c r="O1652">
        <f t="shared" si="66"/>
        <v>0</v>
      </c>
      <c r="P1652">
        <f t="shared" si="67"/>
        <v>1</v>
      </c>
    </row>
    <row r="1653" spans="12:16" x14ac:dyDescent="0.25">
      <c r="L1653" s="264">
        <f>Member!A1653</f>
        <v>0</v>
      </c>
      <c r="M1653">
        <f>SUMIF(Erfassung2!BD:BD,L1653,Erfassung2!BW:BW)</f>
        <v>0</v>
      </c>
      <c r="N1653">
        <f>SUMIF(Erfassung2!BD:BD,L1653,Erfassung2!BG:BG)</f>
        <v>0</v>
      </c>
      <c r="O1653">
        <f t="shared" si="66"/>
        <v>0</v>
      </c>
      <c r="P1653">
        <f t="shared" si="67"/>
        <v>1</v>
      </c>
    </row>
    <row r="1654" spans="12:16" x14ac:dyDescent="0.25">
      <c r="L1654" s="264">
        <f>Member!A1654</f>
        <v>0</v>
      </c>
      <c r="M1654">
        <f>SUMIF(Erfassung2!BD:BD,L1654,Erfassung2!BW:BW)</f>
        <v>0</v>
      </c>
      <c r="N1654">
        <f>SUMIF(Erfassung2!BD:BD,L1654,Erfassung2!BG:BG)</f>
        <v>0</v>
      </c>
      <c r="O1654">
        <f t="shared" si="66"/>
        <v>0</v>
      </c>
      <c r="P1654">
        <f t="shared" si="67"/>
        <v>1</v>
      </c>
    </row>
    <row r="1655" spans="12:16" x14ac:dyDescent="0.25">
      <c r="L1655" s="264">
        <f>Member!A1655</f>
        <v>0</v>
      </c>
      <c r="M1655">
        <f>SUMIF(Erfassung2!BD:BD,L1655,Erfassung2!BW:BW)</f>
        <v>0</v>
      </c>
      <c r="N1655">
        <f>SUMIF(Erfassung2!BD:BD,L1655,Erfassung2!BG:BG)</f>
        <v>0</v>
      </c>
      <c r="O1655">
        <f t="shared" si="66"/>
        <v>0</v>
      </c>
      <c r="P1655">
        <f t="shared" si="67"/>
        <v>1</v>
      </c>
    </row>
    <row r="1656" spans="12:16" x14ac:dyDescent="0.25">
      <c r="L1656" s="264">
        <f>Member!A1656</f>
        <v>0</v>
      </c>
      <c r="M1656">
        <f>SUMIF(Erfassung2!BD:BD,L1656,Erfassung2!BW:BW)</f>
        <v>0</v>
      </c>
      <c r="N1656">
        <f>SUMIF(Erfassung2!BD:BD,L1656,Erfassung2!BG:BG)</f>
        <v>0</v>
      </c>
      <c r="O1656">
        <f t="shared" si="66"/>
        <v>0</v>
      </c>
      <c r="P1656">
        <f t="shared" si="67"/>
        <v>1</v>
      </c>
    </row>
    <row r="1657" spans="12:16" x14ac:dyDescent="0.25">
      <c r="L1657" s="264">
        <f>Member!A1657</f>
        <v>0</v>
      </c>
      <c r="M1657">
        <f>SUMIF(Erfassung2!BD:BD,L1657,Erfassung2!BW:BW)</f>
        <v>0</v>
      </c>
      <c r="N1657">
        <f>SUMIF(Erfassung2!BD:BD,L1657,Erfassung2!BG:BG)</f>
        <v>0</v>
      </c>
      <c r="O1657">
        <f t="shared" si="66"/>
        <v>0</v>
      </c>
      <c r="P1657">
        <f t="shared" si="67"/>
        <v>1</v>
      </c>
    </row>
    <row r="1658" spans="12:16" x14ac:dyDescent="0.25">
      <c r="L1658" s="264">
        <f>Member!A1658</f>
        <v>0</v>
      </c>
      <c r="M1658">
        <f>SUMIF(Erfassung2!BD:BD,L1658,Erfassung2!BW:BW)</f>
        <v>0</v>
      </c>
      <c r="N1658">
        <f>SUMIF(Erfassung2!BD:BD,L1658,Erfassung2!BG:BG)</f>
        <v>0</v>
      </c>
      <c r="O1658">
        <f t="shared" si="66"/>
        <v>0</v>
      </c>
      <c r="P1658">
        <f t="shared" si="67"/>
        <v>1</v>
      </c>
    </row>
    <row r="1659" spans="12:16" x14ac:dyDescent="0.25">
      <c r="L1659" s="264">
        <f>Member!A1659</f>
        <v>0</v>
      </c>
      <c r="M1659">
        <f>SUMIF(Erfassung2!BD:BD,L1659,Erfassung2!BW:BW)</f>
        <v>0</v>
      </c>
      <c r="N1659">
        <f>SUMIF(Erfassung2!BD:BD,L1659,Erfassung2!BG:BG)</f>
        <v>0</v>
      </c>
      <c r="O1659">
        <f t="shared" si="66"/>
        <v>0</v>
      </c>
      <c r="P1659">
        <f t="shared" si="67"/>
        <v>1</v>
      </c>
    </row>
    <row r="1660" spans="12:16" x14ac:dyDescent="0.25">
      <c r="L1660" s="264">
        <f>Member!A1660</f>
        <v>0</v>
      </c>
      <c r="M1660">
        <f>SUMIF(Erfassung2!BD:BD,L1660,Erfassung2!BW:BW)</f>
        <v>0</v>
      </c>
      <c r="N1660">
        <f>SUMIF(Erfassung2!BD:BD,L1660,Erfassung2!BG:BG)</f>
        <v>0</v>
      </c>
      <c r="O1660">
        <f t="shared" si="66"/>
        <v>0</v>
      </c>
      <c r="P1660">
        <f t="shared" si="67"/>
        <v>1</v>
      </c>
    </row>
    <row r="1661" spans="12:16" x14ac:dyDescent="0.25">
      <c r="L1661" s="264">
        <f>Member!A1661</f>
        <v>0</v>
      </c>
      <c r="M1661">
        <f>SUMIF(Erfassung2!BD:BD,L1661,Erfassung2!BW:BW)</f>
        <v>0</v>
      </c>
      <c r="N1661">
        <f>SUMIF(Erfassung2!BD:BD,L1661,Erfassung2!BG:BG)</f>
        <v>0</v>
      </c>
      <c r="O1661">
        <f t="shared" si="66"/>
        <v>0</v>
      </c>
      <c r="P1661">
        <f t="shared" si="67"/>
        <v>1</v>
      </c>
    </row>
    <row r="1662" spans="12:16" x14ac:dyDescent="0.25">
      <c r="L1662" s="264">
        <f>Member!A1662</f>
        <v>0</v>
      </c>
      <c r="M1662">
        <f>SUMIF(Erfassung2!BD:BD,L1662,Erfassung2!BW:BW)</f>
        <v>0</v>
      </c>
      <c r="N1662">
        <f>SUMIF(Erfassung2!BD:BD,L1662,Erfassung2!BG:BG)</f>
        <v>0</v>
      </c>
      <c r="O1662">
        <f t="shared" si="66"/>
        <v>0</v>
      </c>
      <c r="P1662">
        <f t="shared" si="67"/>
        <v>1</v>
      </c>
    </row>
    <row r="1663" spans="12:16" x14ac:dyDescent="0.25">
      <c r="L1663" s="264">
        <f>Member!A1663</f>
        <v>0</v>
      </c>
      <c r="M1663">
        <f>SUMIF(Erfassung2!BD:BD,L1663,Erfassung2!BW:BW)</f>
        <v>0</v>
      </c>
      <c r="N1663">
        <f>SUMIF(Erfassung2!BD:BD,L1663,Erfassung2!BG:BG)</f>
        <v>0</v>
      </c>
      <c r="O1663">
        <f t="shared" si="66"/>
        <v>0</v>
      </c>
      <c r="P1663">
        <f t="shared" si="67"/>
        <v>1</v>
      </c>
    </row>
    <row r="1664" spans="12:16" x14ac:dyDescent="0.25">
      <c r="L1664" s="264">
        <f>Member!A1664</f>
        <v>0</v>
      </c>
      <c r="M1664">
        <f>SUMIF(Erfassung2!BD:BD,L1664,Erfassung2!BW:BW)</f>
        <v>0</v>
      </c>
      <c r="N1664">
        <f>SUMIF(Erfassung2!BD:BD,L1664,Erfassung2!BG:BG)</f>
        <v>0</v>
      </c>
      <c r="O1664">
        <f t="shared" si="66"/>
        <v>0</v>
      </c>
      <c r="P1664">
        <f t="shared" si="67"/>
        <v>1</v>
      </c>
    </row>
    <row r="1665" spans="12:16" x14ac:dyDescent="0.25">
      <c r="L1665" s="264">
        <f>Member!A1665</f>
        <v>0</v>
      </c>
      <c r="M1665">
        <f>SUMIF(Erfassung2!BD:BD,L1665,Erfassung2!BW:BW)</f>
        <v>0</v>
      </c>
      <c r="N1665">
        <f>SUMIF(Erfassung2!BD:BD,L1665,Erfassung2!BG:BG)</f>
        <v>0</v>
      </c>
      <c r="O1665">
        <f t="shared" si="66"/>
        <v>0</v>
      </c>
      <c r="P1665">
        <f t="shared" si="67"/>
        <v>1</v>
      </c>
    </row>
    <row r="1666" spans="12:16" x14ac:dyDescent="0.25">
      <c r="L1666" s="264">
        <f>Member!A1666</f>
        <v>0</v>
      </c>
      <c r="M1666">
        <f>SUMIF(Erfassung2!BD:BD,L1666,Erfassung2!BW:BW)</f>
        <v>0</v>
      </c>
      <c r="N1666">
        <f>SUMIF(Erfassung2!BD:BD,L1666,Erfassung2!BG:BG)</f>
        <v>0</v>
      </c>
      <c r="O1666">
        <f t="shared" si="66"/>
        <v>0</v>
      </c>
      <c r="P1666">
        <f t="shared" si="67"/>
        <v>1</v>
      </c>
    </row>
    <row r="1667" spans="12:16" x14ac:dyDescent="0.25">
      <c r="L1667" s="264">
        <f>Member!A1667</f>
        <v>0</v>
      </c>
      <c r="M1667">
        <f>SUMIF(Erfassung2!BD:BD,L1667,Erfassung2!BW:BW)</f>
        <v>0</v>
      </c>
      <c r="N1667">
        <f>SUMIF(Erfassung2!BD:BD,L1667,Erfassung2!BG:BG)</f>
        <v>0</v>
      </c>
      <c r="O1667">
        <f t="shared" ref="O1667:O1730" si="68">IF(N1667=0,0,M1667/N1667-ROW()/1000000000)</f>
        <v>0</v>
      </c>
      <c r="P1667">
        <f t="shared" ref="P1667:P1730" si="69">RANK(O1667,O:O)</f>
        <v>1</v>
      </c>
    </row>
    <row r="1668" spans="12:16" x14ac:dyDescent="0.25">
      <c r="L1668" s="264">
        <f>Member!A1668</f>
        <v>0</v>
      </c>
      <c r="M1668">
        <f>SUMIF(Erfassung2!BD:BD,L1668,Erfassung2!BW:BW)</f>
        <v>0</v>
      </c>
      <c r="N1668">
        <f>SUMIF(Erfassung2!BD:BD,L1668,Erfassung2!BG:BG)</f>
        <v>0</v>
      </c>
      <c r="O1668">
        <f t="shared" si="68"/>
        <v>0</v>
      </c>
      <c r="P1668">
        <f t="shared" si="69"/>
        <v>1</v>
      </c>
    </row>
    <row r="1669" spans="12:16" x14ac:dyDescent="0.25">
      <c r="L1669" s="264">
        <f>Member!A1669</f>
        <v>0</v>
      </c>
      <c r="M1669">
        <f>SUMIF(Erfassung2!BD:BD,L1669,Erfassung2!BW:BW)</f>
        <v>0</v>
      </c>
      <c r="N1669">
        <f>SUMIF(Erfassung2!BD:BD,L1669,Erfassung2!BG:BG)</f>
        <v>0</v>
      </c>
      <c r="O1669">
        <f t="shared" si="68"/>
        <v>0</v>
      </c>
      <c r="P1669">
        <f t="shared" si="69"/>
        <v>1</v>
      </c>
    </row>
    <row r="1670" spans="12:16" x14ac:dyDescent="0.25">
      <c r="L1670" s="264">
        <f>Member!A1670</f>
        <v>0</v>
      </c>
      <c r="M1670">
        <f>SUMIF(Erfassung2!BD:BD,L1670,Erfassung2!BW:BW)</f>
        <v>0</v>
      </c>
      <c r="N1670">
        <f>SUMIF(Erfassung2!BD:BD,L1670,Erfassung2!BG:BG)</f>
        <v>0</v>
      </c>
      <c r="O1670">
        <f t="shared" si="68"/>
        <v>0</v>
      </c>
      <c r="P1670">
        <f t="shared" si="69"/>
        <v>1</v>
      </c>
    </row>
    <row r="1671" spans="12:16" x14ac:dyDescent="0.25">
      <c r="L1671" s="264">
        <f>Member!A1671</f>
        <v>0</v>
      </c>
      <c r="M1671">
        <f>SUMIF(Erfassung2!BD:BD,L1671,Erfassung2!BW:BW)</f>
        <v>0</v>
      </c>
      <c r="N1671">
        <f>SUMIF(Erfassung2!BD:BD,L1671,Erfassung2!BG:BG)</f>
        <v>0</v>
      </c>
      <c r="O1671">
        <f t="shared" si="68"/>
        <v>0</v>
      </c>
      <c r="P1671">
        <f t="shared" si="69"/>
        <v>1</v>
      </c>
    </row>
    <row r="1672" spans="12:16" x14ac:dyDescent="0.25">
      <c r="L1672" s="264">
        <f>Member!A1672</f>
        <v>0</v>
      </c>
      <c r="M1672">
        <f>SUMIF(Erfassung2!BD:BD,L1672,Erfassung2!BW:BW)</f>
        <v>0</v>
      </c>
      <c r="N1672">
        <f>SUMIF(Erfassung2!BD:BD,L1672,Erfassung2!BG:BG)</f>
        <v>0</v>
      </c>
      <c r="O1672">
        <f t="shared" si="68"/>
        <v>0</v>
      </c>
      <c r="P1672">
        <f t="shared" si="69"/>
        <v>1</v>
      </c>
    </row>
    <row r="1673" spans="12:16" x14ac:dyDescent="0.25">
      <c r="L1673" s="264">
        <f>Member!A1673</f>
        <v>0</v>
      </c>
      <c r="M1673">
        <f>SUMIF(Erfassung2!BD:BD,L1673,Erfassung2!BW:BW)</f>
        <v>0</v>
      </c>
      <c r="N1673">
        <f>SUMIF(Erfassung2!BD:BD,L1673,Erfassung2!BG:BG)</f>
        <v>0</v>
      </c>
      <c r="O1673">
        <f t="shared" si="68"/>
        <v>0</v>
      </c>
      <c r="P1673">
        <f t="shared" si="69"/>
        <v>1</v>
      </c>
    </row>
    <row r="1674" spans="12:16" x14ac:dyDescent="0.25">
      <c r="L1674" s="264">
        <f>Member!A1674</f>
        <v>0</v>
      </c>
      <c r="M1674">
        <f>SUMIF(Erfassung2!BD:BD,L1674,Erfassung2!BW:BW)</f>
        <v>0</v>
      </c>
      <c r="N1674">
        <f>SUMIF(Erfassung2!BD:BD,L1674,Erfassung2!BG:BG)</f>
        <v>0</v>
      </c>
      <c r="O1674">
        <f t="shared" si="68"/>
        <v>0</v>
      </c>
      <c r="P1674">
        <f t="shared" si="69"/>
        <v>1</v>
      </c>
    </row>
    <row r="1675" spans="12:16" x14ac:dyDescent="0.25">
      <c r="L1675" s="264">
        <f>Member!A1675</f>
        <v>0</v>
      </c>
      <c r="M1675">
        <f>SUMIF(Erfassung2!BD:BD,L1675,Erfassung2!BW:BW)</f>
        <v>0</v>
      </c>
      <c r="N1675">
        <f>SUMIF(Erfassung2!BD:BD,L1675,Erfassung2!BG:BG)</f>
        <v>0</v>
      </c>
      <c r="O1675">
        <f t="shared" si="68"/>
        <v>0</v>
      </c>
      <c r="P1675">
        <f t="shared" si="69"/>
        <v>1</v>
      </c>
    </row>
    <row r="1676" spans="12:16" x14ac:dyDescent="0.25">
      <c r="L1676" s="264">
        <f>Member!A1676</f>
        <v>0</v>
      </c>
      <c r="M1676">
        <f>SUMIF(Erfassung2!BD:BD,L1676,Erfassung2!BW:BW)</f>
        <v>0</v>
      </c>
      <c r="N1676">
        <f>SUMIF(Erfassung2!BD:BD,L1676,Erfassung2!BG:BG)</f>
        <v>0</v>
      </c>
      <c r="O1676">
        <f t="shared" si="68"/>
        <v>0</v>
      </c>
      <c r="P1676">
        <f t="shared" si="69"/>
        <v>1</v>
      </c>
    </row>
    <row r="1677" spans="12:16" x14ac:dyDescent="0.25">
      <c r="L1677" s="264">
        <f>Member!A1677</f>
        <v>0</v>
      </c>
      <c r="M1677">
        <f>SUMIF(Erfassung2!BD:BD,L1677,Erfassung2!BW:BW)</f>
        <v>0</v>
      </c>
      <c r="N1677">
        <f>SUMIF(Erfassung2!BD:BD,L1677,Erfassung2!BG:BG)</f>
        <v>0</v>
      </c>
      <c r="O1677">
        <f t="shared" si="68"/>
        <v>0</v>
      </c>
      <c r="P1677">
        <f t="shared" si="69"/>
        <v>1</v>
      </c>
    </row>
    <row r="1678" spans="12:16" x14ac:dyDescent="0.25">
      <c r="L1678" s="264">
        <f>Member!A1678</f>
        <v>0</v>
      </c>
      <c r="M1678">
        <f>SUMIF(Erfassung2!BD:BD,L1678,Erfassung2!BW:BW)</f>
        <v>0</v>
      </c>
      <c r="N1678">
        <f>SUMIF(Erfassung2!BD:BD,L1678,Erfassung2!BG:BG)</f>
        <v>0</v>
      </c>
      <c r="O1678">
        <f t="shared" si="68"/>
        <v>0</v>
      </c>
      <c r="P1678">
        <f t="shared" si="69"/>
        <v>1</v>
      </c>
    </row>
    <row r="1679" spans="12:16" x14ac:dyDescent="0.25">
      <c r="L1679" s="264">
        <f>Member!A1679</f>
        <v>0</v>
      </c>
      <c r="M1679">
        <f>SUMIF(Erfassung2!BD:BD,L1679,Erfassung2!BW:BW)</f>
        <v>0</v>
      </c>
      <c r="N1679">
        <f>SUMIF(Erfassung2!BD:BD,L1679,Erfassung2!BG:BG)</f>
        <v>0</v>
      </c>
      <c r="O1679">
        <f t="shared" si="68"/>
        <v>0</v>
      </c>
      <c r="P1679">
        <f t="shared" si="69"/>
        <v>1</v>
      </c>
    </row>
    <row r="1680" spans="12:16" x14ac:dyDescent="0.25">
      <c r="L1680" s="264">
        <f>Member!A1680</f>
        <v>0</v>
      </c>
      <c r="M1680">
        <f>SUMIF(Erfassung2!BD:BD,L1680,Erfassung2!BW:BW)</f>
        <v>0</v>
      </c>
      <c r="N1680">
        <f>SUMIF(Erfassung2!BD:BD,L1680,Erfassung2!BG:BG)</f>
        <v>0</v>
      </c>
      <c r="O1680">
        <f t="shared" si="68"/>
        <v>0</v>
      </c>
      <c r="P1680">
        <f t="shared" si="69"/>
        <v>1</v>
      </c>
    </row>
    <row r="1681" spans="12:16" x14ac:dyDescent="0.25">
      <c r="L1681" s="264">
        <f>Member!A1681</f>
        <v>0</v>
      </c>
      <c r="M1681">
        <f>SUMIF(Erfassung2!BD:BD,L1681,Erfassung2!BW:BW)</f>
        <v>0</v>
      </c>
      <c r="N1681">
        <f>SUMIF(Erfassung2!BD:BD,L1681,Erfassung2!BG:BG)</f>
        <v>0</v>
      </c>
      <c r="O1681">
        <f t="shared" si="68"/>
        <v>0</v>
      </c>
      <c r="P1681">
        <f t="shared" si="69"/>
        <v>1</v>
      </c>
    </row>
    <row r="1682" spans="12:16" x14ac:dyDescent="0.25">
      <c r="L1682" s="264">
        <f>Member!A1682</f>
        <v>0</v>
      </c>
      <c r="M1682">
        <f>SUMIF(Erfassung2!BD:BD,L1682,Erfassung2!BW:BW)</f>
        <v>0</v>
      </c>
      <c r="N1682">
        <f>SUMIF(Erfassung2!BD:BD,L1682,Erfassung2!BG:BG)</f>
        <v>0</v>
      </c>
      <c r="O1682">
        <f t="shared" si="68"/>
        <v>0</v>
      </c>
      <c r="P1682">
        <f t="shared" si="69"/>
        <v>1</v>
      </c>
    </row>
    <row r="1683" spans="12:16" x14ac:dyDescent="0.25">
      <c r="L1683" s="264">
        <f>Member!A1683</f>
        <v>0</v>
      </c>
      <c r="M1683">
        <f>SUMIF(Erfassung2!BD:BD,L1683,Erfassung2!BW:BW)</f>
        <v>0</v>
      </c>
      <c r="N1683">
        <f>SUMIF(Erfassung2!BD:BD,L1683,Erfassung2!BG:BG)</f>
        <v>0</v>
      </c>
      <c r="O1683">
        <f t="shared" si="68"/>
        <v>0</v>
      </c>
      <c r="P1683">
        <f t="shared" si="69"/>
        <v>1</v>
      </c>
    </row>
    <row r="1684" spans="12:16" x14ac:dyDescent="0.25">
      <c r="L1684" s="264">
        <f>Member!A1684</f>
        <v>0</v>
      </c>
      <c r="M1684">
        <f>SUMIF(Erfassung2!BD:BD,L1684,Erfassung2!BW:BW)</f>
        <v>0</v>
      </c>
      <c r="N1684">
        <f>SUMIF(Erfassung2!BD:BD,L1684,Erfassung2!BG:BG)</f>
        <v>0</v>
      </c>
      <c r="O1684">
        <f t="shared" si="68"/>
        <v>0</v>
      </c>
      <c r="P1684">
        <f t="shared" si="69"/>
        <v>1</v>
      </c>
    </row>
    <row r="1685" spans="12:16" x14ac:dyDescent="0.25">
      <c r="L1685" s="264">
        <f>Member!A1685</f>
        <v>0</v>
      </c>
      <c r="M1685">
        <f>SUMIF(Erfassung2!BD:BD,L1685,Erfassung2!BW:BW)</f>
        <v>0</v>
      </c>
      <c r="N1685">
        <f>SUMIF(Erfassung2!BD:BD,L1685,Erfassung2!BG:BG)</f>
        <v>0</v>
      </c>
      <c r="O1685">
        <f t="shared" si="68"/>
        <v>0</v>
      </c>
      <c r="P1685">
        <f t="shared" si="69"/>
        <v>1</v>
      </c>
    </row>
    <row r="1686" spans="12:16" x14ac:dyDescent="0.25">
      <c r="L1686" s="264">
        <f>Member!A1686</f>
        <v>0</v>
      </c>
      <c r="M1686">
        <f>SUMIF(Erfassung2!BD:BD,L1686,Erfassung2!BW:BW)</f>
        <v>0</v>
      </c>
      <c r="N1686">
        <f>SUMIF(Erfassung2!BD:BD,L1686,Erfassung2!BG:BG)</f>
        <v>0</v>
      </c>
      <c r="O1686">
        <f t="shared" si="68"/>
        <v>0</v>
      </c>
      <c r="P1686">
        <f t="shared" si="69"/>
        <v>1</v>
      </c>
    </row>
    <row r="1687" spans="12:16" x14ac:dyDescent="0.25">
      <c r="L1687" s="264">
        <f>Member!A1687</f>
        <v>0</v>
      </c>
      <c r="M1687">
        <f>SUMIF(Erfassung2!BD:BD,L1687,Erfassung2!BW:BW)</f>
        <v>0</v>
      </c>
      <c r="N1687">
        <f>SUMIF(Erfassung2!BD:BD,L1687,Erfassung2!BG:BG)</f>
        <v>0</v>
      </c>
      <c r="O1687">
        <f t="shared" si="68"/>
        <v>0</v>
      </c>
      <c r="P1687">
        <f t="shared" si="69"/>
        <v>1</v>
      </c>
    </row>
    <row r="1688" spans="12:16" x14ac:dyDescent="0.25">
      <c r="L1688" s="264">
        <f>Member!A1688</f>
        <v>0</v>
      </c>
      <c r="M1688">
        <f>SUMIF(Erfassung2!BD:BD,L1688,Erfassung2!BW:BW)</f>
        <v>0</v>
      </c>
      <c r="N1688">
        <f>SUMIF(Erfassung2!BD:BD,L1688,Erfassung2!BG:BG)</f>
        <v>0</v>
      </c>
      <c r="O1688">
        <f t="shared" si="68"/>
        <v>0</v>
      </c>
      <c r="P1688">
        <f t="shared" si="69"/>
        <v>1</v>
      </c>
    </row>
    <row r="1689" spans="12:16" x14ac:dyDescent="0.25">
      <c r="L1689" s="264">
        <f>Member!A1689</f>
        <v>0</v>
      </c>
      <c r="M1689">
        <f>SUMIF(Erfassung2!BD:BD,L1689,Erfassung2!BW:BW)</f>
        <v>0</v>
      </c>
      <c r="N1689">
        <f>SUMIF(Erfassung2!BD:BD,L1689,Erfassung2!BG:BG)</f>
        <v>0</v>
      </c>
      <c r="O1689">
        <f t="shared" si="68"/>
        <v>0</v>
      </c>
      <c r="P1689">
        <f t="shared" si="69"/>
        <v>1</v>
      </c>
    </row>
    <row r="1690" spans="12:16" x14ac:dyDescent="0.25">
      <c r="L1690" s="264">
        <f>Member!A1690</f>
        <v>0</v>
      </c>
      <c r="M1690">
        <f>SUMIF(Erfassung2!BD:BD,L1690,Erfassung2!BW:BW)</f>
        <v>0</v>
      </c>
      <c r="N1690">
        <f>SUMIF(Erfassung2!BD:BD,L1690,Erfassung2!BG:BG)</f>
        <v>0</v>
      </c>
      <c r="O1690">
        <f t="shared" si="68"/>
        <v>0</v>
      </c>
      <c r="P1690">
        <f t="shared" si="69"/>
        <v>1</v>
      </c>
    </row>
    <row r="1691" spans="12:16" x14ac:dyDescent="0.25">
      <c r="L1691" s="264">
        <f>Member!A1691</f>
        <v>0</v>
      </c>
      <c r="M1691">
        <f>SUMIF(Erfassung2!BD:BD,L1691,Erfassung2!BW:BW)</f>
        <v>0</v>
      </c>
      <c r="N1691">
        <f>SUMIF(Erfassung2!BD:BD,L1691,Erfassung2!BG:BG)</f>
        <v>0</v>
      </c>
      <c r="O1691">
        <f t="shared" si="68"/>
        <v>0</v>
      </c>
      <c r="P1691">
        <f t="shared" si="69"/>
        <v>1</v>
      </c>
    </row>
    <row r="1692" spans="12:16" x14ac:dyDescent="0.25">
      <c r="L1692" s="264">
        <f>Member!A1692</f>
        <v>0</v>
      </c>
      <c r="M1692">
        <f>SUMIF(Erfassung2!BD:BD,L1692,Erfassung2!BW:BW)</f>
        <v>0</v>
      </c>
      <c r="N1692">
        <f>SUMIF(Erfassung2!BD:BD,L1692,Erfassung2!BG:BG)</f>
        <v>0</v>
      </c>
      <c r="O1692">
        <f t="shared" si="68"/>
        <v>0</v>
      </c>
      <c r="P1692">
        <f t="shared" si="69"/>
        <v>1</v>
      </c>
    </row>
    <row r="1693" spans="12:16" x14ac:dyDescent="0.25">
      <c r="L1693" s="264">
        <f>Member!A1693</f>
        <v>0</v>
      </c>
      <c r="M1693">
        <f>SUMIF(Erfassung2!BD:BD,L1693,Erfassung2!BW:BW)</f>
        <v>0</v>
      </c>
      <c r="N1693">
        <f>SUMIF(Erfassung2!BD:BD,L1693,Erfassung2!BG:BG)</f>
        <v>0</v>
      </c>
      <c r="O1693">
        <f t="shared" si="68"/>
        <v>0</v>
      </c>
      <c r="P1693">
        <f t="shared" si="69"/>
        <v>1</v>
      </c>
    </row>
    <row r="1694" spans="12:16" x14ac:dyDescent="0.25">
      <c r="L1694" s="264">
        <f>Member!A1694</f>
        <v>0</v>
      </c>
      <c r="M1694">
        <f>SUMIF(Erfassung2!BD:BD,L1694,Erfassung2!BW:BW)</f>
        <v>0</v>
      </c>
      <c r="N1694">
        <f>SUMIF(Erfassung2!BD:BD,L1694,Erfassung2!BG:BG)</f>
        <v>0</v>
      </c>
      <c r="O1694">
        <f t="shared" si="68"/>
        <v>0</v>
      </c>
      <c r="P1694">
        <f t="shared" si="69"/>
        <v>1</v>
      </c>
    </row>
    <row r="1695" spans="12:16" x14ac:dyDescent="0.25">
      <c r="L1695" s="264">
        <f>Member!A1695</f>
        <v>0</v>
      </c>
      <c r="M1695">
        <f>SUMIF(Erfassung2!BD:BD,L1695,Erfassung2!BW:BW)</f>
        <v>0</v>
      </c>
      <c r="N1695">
        <f>SUMIF(Erfassung2!BD:BD,L1695,Erfassung2!BG:BG)</f>
        <v>0</v>
      </c>
      <c r="O1695">
        <f t="shared" si="68"/>
        <v>0</v>
      </c>
      <c r="P1695">
        <f t="shared" si="69"/>
        <v>1</v>
      </c>
    </row>
    <row r="1696" spans="12:16" x14ac:dyDescent="0.25">
      <c r="L1696" s="264">
        <f>Member!A1696</f>
        <v>0</v>
      </c>
      <c r="M1696">
        <f>SUMIF(Erfassung2!BD:BD,L1696,Erfassung2!BW:BW)</f>
        <v>0</v>
      </c>
      <c r="N1696">
        <f>SUMIF(Erfassung2!BD:BD,L1696,Erfassung2!BG:BG)</f>
        <v>0</v>
      </c>
      <c r="O1696">
        <f t="shared" si="68"/>
        <v>0</v>
      </c>
      <c r="P1696">
        <f t="shared" si="69"/>
        <v>1</v>
      </c>
    </row>
    <row r="1697" spans="12:16" x14ac:dyDescent="0.25">
      <c r="L1697" s="264">
        <f>Member!A1697</f>
        <v>0</v>
      </c>
      <c r="M1697">
        <f>SUMIF(Erfassung2!BD:BD,L1697,Erfassung2!BW:BW)</f>
        <v>0</v>
      </c>
      <c r="N1697">
        <f>SUMIF(Erfassung2!BD:BD,L1697,Erfassung2!BG:BG)</f>
        <v>0</v>
      </c>
      <c r="O1697">
        <f t="shared" si="68"/>
        <v>0</v>
      </c>
      <c r="P1697">
        <f t="shared" si="69"/>
        <v>1</v>
      </c>
    </row>
    <row r="1698" spans="12:16" x14ac:dyDescent="0.25">
      <c r="L1698" s="264">
        <f>Member!A1698</f>
        <v>0</v>
      </c>
      <c r="M1698">
        <f>SUMIF(Erfassung2!BD:BD,L1698,Erfassung2!BW:BW)</f>
        <v>0</v>
      </c>
      <c r="N1698">
        <f>SUMIF(Erfassung2!BD:BD,L1698,Erfassung2!BG:BG)</f>
        <v>0</v>
      </c>
      <c r="O1698">
        <f t="shared" si="68"/>
        <v>0</v>
      </c>
      <c r="P1698">
        <f t="shared" si="69"/>
        <v>1</v>
      </c>
    </row>
    <row r="1699" spans="12:16" x14ac:dyDescent="0.25">
      <c r="L1699" s="264">
        <f>Member!A1699</f>
        <v>0</v>
      </c>
      <c r="M1699">
        <f>SUMIF(Erfassung2!BD:BD,L1699,Erfassung2!BW:BW)</f>
        <v>0</v>
      </c>
      <c r="N1699">
        <f>SUMIF(Erfassung2!BD:BD,L1699,Erfassung2!BG:BG)</f>
        <v>0</v>
      </c>
      <c r="O1699">
        <f t="shared" si="68"/>
        <v>0</v>
      </c>
      <c r="P1699">
        <f t="shared" si="69"/>
        <v>1</v>
      </c>
    </row>
    <row r="1700" spans="12:16" x14ac:dyDescent="0.25">
      <c r="L1700" s="264">
        <f>Member!A1700</f>
        <v>0</v>
      </c>
      <c r="M1700">
        <f>SUMIF(Erfassung2!BD:BD,L1700,Erfassung2!BW:BW)</f>
        <v>0</v>
      </c>
      <c r="N1700">
        <f>SUMIF(Erfassung2!BD:BD,L1700,Erfassung2!BG:BG)</f>
        <v>0</v>
      </c>
      <c r="O1700">
        <f t="shared" si="68"/>
        <v>0</v>
      </c>
      <c r="P1700">
        <f t="shared" si="69"/>
        <v>1</v>
      </c>
    </row>
    <row r="1701" spans="12:16" x14ac:dyDescent="0.25">
      <c r="L1701" s="264">
        <f>Member!A1701</f>
        <v>0</v>
      </c>
      <c r="M1701">
        <f>SUMIF(Erfassung2!BD:BD,L1701,Erfassung2!BW:BW)</f>
        <v>0</v>
      </c>
      <c r="N1701">
        <f>SUMIF(Erfassung2!BD:BD,L1701,Erfassung2!BG:BG)</f>
        <v>0</v>
      </c>
      <c r="O1701">
        <f t="shared" si="68"/>
        <v>0</v>
      </c>
      <c r="P1701">
        <f t="shared" si="69"/>
        <v>1</v>
      </c>
    </row>
    <row r="1702" spans="12:16" x14ac:dyDescent="0.25">
      <c r="L1702" s="264">
        <f>Member!A1702</f>
        <v>0</v>
      </c>
      <c r="M1702">
        <f>SUMIF(Erfassung2!BD:BD,L1702,Erfassung2!BW:BW)</f>
        <v>0</v>
      </c>
      <c r="N1702">
        <f>SUMIF(Erfassung2!BD:BD,L1702,Erfassung2!BG:BG)</f>
        <v>0</v>
      </c>
      <c r="O1702">
        <f t="shared" si="68"/>
        <v>0</v>
      </c>
      <c r="P1702">
        <f t="shared" si="69"/>
        <v>1</v>
      </c>
    </row>
    <row r="1703" spans="12:16" x14ac:dyDescent="0.25">
      <c r="L1703" s="264">
        <f>Member!A1703</f>
        <v>0</v>
      </c>
      <c r="M1703">
        <f>SUMIF(Erfassung2!BD:BD,L1703,Erfassung2!BW:BW)</f>
        <v>0</v>
      </c>
      <c r="N1703">
        <f>SUMIF(Erfassung2!BD:BD,L1703,Erfassung2!BG:BG)</f>
        <v>0</v>
      </c>
      <c r="O1703">
        <f t="shared" si="68"/>
        <v>0</v>
      </c>
      <c r="P1703">
        <f t="shared" si="69"/>
        <v>1</v>
      </c>
    </row>
    <row r="1704" spans="12:16" x14ac:dyDescent="0.25">
      <c r="L1704" s="264">
        <f>Member!A1704</f>
        <v>0</v>
      </c>
      <c r="M1704">
        <f>SUMIF(Erfassung2!BD:BD,L1704,Erfassung2!BW:BW)</f>
        <v>0</v>
      </c>
      <c r="N1704">
        <f>SUMIF(Erfassung2!BD:BD,L1704,Erfassung2!BG:BG)</f>
        <v>0</v>
      </c>
      <c r="O1704">
        <f t="shared" si="68"/>
        <v>0</v>
      </c>
      <c r="P1704">
        <f t="shared" si="69"/>
        <v>1</v>
      </c>
    </row>
    <row r="1705" spans="12:16" x14ac:dyDescent="0.25">
      <c r="L1705" s="264">
        <f>Member!A1705</f>
        <v>0</v>
      </c>
      <c r="M1705">
        <f>SUMIF(Erfassung2!BD:BD,L1705,Erfassung2!BW:BW)</f>
        <v>0</v>
      </c>
      <c r="N1705">
        <f>SUMIF(Erfassung2!BD:BD,L1705,Erfassung2!BG:BG)</f>
        <v>0</v>
      </c>
      <c r="O1705">
        <f t="shared" si="68"/>
        <v>0</v>
      </c>
      <c r="P1705">
        <f t="shared" si="69"/>
        <v>1</v>
      </c>
    </row>
    <row r="1706" spans="12:16" x14ac:dyDescent="0.25">
      <c r="L1706" s="264">
        <f>Member!A1706</f>
        <v>0</v>
      </c>
      <c r="M1706">
        <f>SUMIF(Erfassung2!BD:BD,L1706,Erfassung2!BW:BW)</f>
        <v>0</v>
      </c>
      <c r="N1706">
        <f>SUMIF(Erfassung2!BD:BD,L1706,Erfassung2!BG:BG)</f>
        <v>0</v>
      </c>
      <c r="O1706">
        <f t="shared" si="68"/>
        <v>0</v>
      </c>
      <c r="P1706">
        <f t="shared" si="69"/>
        <v>1</v>
      </c>
    </row>
    <row r="1707" spans="12:16" x14ac:dyDescent="0.25">
      <c r="L1707" s="264">
        <f>Member!A1707</f>
        <v>0</v>
      </c>
      <c r="M1707">
        <f>SUMIF(Erfassung2!BD:BD,L1707,Erfassung2!BW:BW)</f>
        <v>0</v>
      </c>
      <c r="N1707">
        <f>SUMIF(Erfassung2!BD:BD,L1707,Erfassung2!BG:BG)</f>
        <v>0</v>
      </c>
      <c r="O1707">
        <f t="shared" si="68"/>
        <v>0</v>
      </c>
      <c r="P1707">
        <f t="shared" si="69"/>
        <v>1</v>
      </c>
    </row>
    <row r="1708" spans="12:16" x14ac:dyDescent="0.25">
      <c r="L1708" s="264">
        <f>Member!A1708</f>
        <v>0</v>
      </c>
      <c r="M1708">
        <f>SUMIF(Erfassung2!BD:BD,L1708,Erfassung2!BW:BW)</f>
        <v>0</v>
      </c>
      <c r="N1708">
        <f>SUMIF(Erfassung2!BD:BD,L1708,Erfassung2!BG:BG)</f>
        <v>0</v>
      </c>
      <c r="O1708">
        <f t="shared" si="68"/>
        <v>0</v>
      </c>
      <c r="P1708">
        <f t="shared" si="69"/>
        <v>1</v>
      </c>
    </row>
    <row r="1709" spans="12:16" x14ac:dyDescent="0.25">
      <c r="L1709" s="264">
        <f>Member!A1709</f>
        <v>0</v>
      </c>
      <c r="M1709">
        <f>SUMIF(Erfassung2!BD:BD,L1709,Erfassung2!BW:BW)</f>
        <v>0</v>
      </c>
      <c r="N1709">
        <f>SUMIF(Erfassung2!BD:BD,L1709,Erfassung2!BG:BG)</f>
        <v>0</v>
      </c>
      <c r="O1709">
        <f t="shared" si="68"/>
        <v>0</v>
      </c>
      <c r="P1709">
        <f t="shared" si="69"/>
        <v>1</v>
      </c>
    </row>
    <row r="1710" spans="12:16" x14ac:dyDescent="0.25">
      <c r="L1710" s="264">
        <f>Member!A1710</f>
        <v>0</v>
      </c>
      <c r="M1710">
        <f>SUMIF(Erfassung2!BD:BD,L1710,Erfassung2!BW:BW)</f>
        <v>0</v>
      </c>
      <c r="N1710">
        <f>SUMIF(Erfassung2!BD:BD,L1710,Erfassung2!BG:BG)</f>
        <v>0</v>
      </c>
      <c r="O1710">
        <f t="shared" si="68"/>
        <v>0</v>
      </c>
      <c r="P1710">
        <f t="shared" si="69"/>
        <v>1</v>
      </c>
    </row>
    <row r="1711" spans="12:16" x14ac:dyDescent="0.25">
      <c r="L1711" s="264">
        <f>Member!A1711</f>
        <v>0</v>
      </c>
      <c r="M1711">
        <f>SUMIF(Erfassung2!BD:BD,L1711,Erfassung2!BW:BW)</f>
        <v>0</v>
      </c>
      <c r="N1711">
        <f>SUMIF(Erfassung2!BD:BD,L1711,Erfassung2!BG:BG)</f>
        <v>0</v>
      </c>
      <c r="O1711">
        <f t="shared" si="68"/>
        <v>0</v>
      </c>
      <c r="P1711">
        <f t="shared" si="69"/>
        <v>1</v>
      </c>
    </row>
    <row r="1712" spans="12:16" x14ac:dyDescent="0.25">
      <c r="L1712" s="264">
        <f>Member!A1712</f>
        <v>0</v>
      </c>
      <c r="M1712">
        <f>SUMIF(Erfassung2!BD:BD,L1712,Erfassung2!BW:BW)</f>
        <v>0</v>
      </c>
      <c r="N1712">
        <f>SUMIF(Erfassung2!BD:BD,L1712,Erfassung2!BG:BG)</f>
        <v>0</v>
      </c>
      <c r="O1712">
        <f t="shared" si="68"/>
        <v>0</v>
      </c>
      <c r="P1712">
        <f t="shared" si="69"/>
        <v>1</v>
      </c>
    </row>
    <row r="1713" spans="12:16" x14ac:dyDescent="0.25">
      <c r="L1713" s="264">
        <f>Member!A1713</f>
        <v>0</v>
      </c>
      <c r="M1713">
        <f>SUMIF(Erfassung2!BD:BD,L1713,Erfassung2!BW:BW)</f>
        <v>0</v>
      </c>
      <c r="N1713">
        <f>SUMIF(Erfassung2!BD:BD,L1713,Erfassung2!BG:BG)</f>
        <v>0</v>
      </c>
      <c r="O1713">
        <f t="shared" si="68"/>
        <v>0</v>
      </c>
      <c r="P1713">
        <f t="shared" si="69"/>
        <v>1</v>
      </c>
    </row>
    <row r="1714" spans="12:16" x14ac:dyDescent="0.25">
      <c r="L1714" s="264">
        <f>Member!A1714</f>
        <v>0</v>
      </c>
      <c r="M1714">
        <f>SUMIF(Erfassung2!BD:BD,L1714,Erfassung2!BW:BW)</f>
        <v>0</v>
      </c>
      <c r="N1714">
        <f>SUMIF(Erfassung2!BD:BD,L1714,Erfassung2!BG:BG)</f>
        <v>0</v>
      </c>
      <c r="O1714">
        <f t="shared" si="68"/>
        <v>0</v>
      </c>
      <c r="P1714">
        <f t="shared" si="69"/>
        <v>1</v>
      </c>
    </row>
    <row r="1715" spans="12:16" x14ac:dyDescent="0.25">
      <c r="L1715" s="264">
        <f>Member!A1715</f>
        <v>0</v>
      </c>
      <c r="M1715">
        <f>SUMIF(Erfassung2!BD:BD,L1715,Erfassung2!BW:BW)</f>
        <v>0</v>
      </c>
      <c r="N1715">
        <f>SUMIF(Erfassung2!BD:BD,L1715,Erfassung2!BG:BG)</f>
        <v>0</v>
      </c>
      <c r="O1715">
        <f t="shared" si="68"/>
        <v>0</v>
      </c>
      <c r="P1715">
        <f t="shared" si="69"/>
        <v>1</v>
      </c>
    </row>
    <row r="1716" spans="12:16" x14ac:dyDescent="0.25">
      <c r="L1716" s="264">
        <f>Member!A1716</f>
        <v>0</v>
      </c>
      <c r="M1716">
        <f>SUMIF(Erfassung2!BD:BD,L1716,Erfassung2!BW:BW)</f>
        <v>0</v>
      </c>
      <c r="N1716">
        <f>SUMIF(Erfassung2!BD:BD,L1716,Erfassung2!BG:BG)</f>
        <v>0</v>
      </c>
      <c r="O1716">
        <f t="shared" si="68"/>
        <v>0</v>
      </c>
      <c r="P1716">
        <f t="shared" si="69"/>
        <v>1</v>
      </c>
    </row>
    <row r="1717" spans="12:16" x14ac:dyDescent="0.25">
      <c r="L1717" s="264">
        <f>Member!A1717</f>
        <v>0</v>
      </c>
      <c r="M1717">
        <f>SUMIF(Erfassung2!BD:BD,L1717,Erfassung2!BW:BW)</f>
        <v>0</v>
      </c>
      <c r="N1717">
        <f>SUMIF(Erfassung2!BD:BD,L1717,Erfassung2!BG:BG)</f>
        <v>0</v>
      </c>
      <c r="O1717">
        <f t="shared" si="68"/>
        <v>0</v>
      </c>
      <c r="P1717">
        <f t="shared" si="69"/>
        <v>1</v>
      </c>
    </row>
    <row r="1718" spans="12:16" x14ac:dyDescent="0.25">
      <c r="L1718" s="264">
        <f>Member!A1718</f>
        <v>0</v>
      </c>
      <c r="M1718">
        <f>SUMIF(Erfassung2!BD:BD,L1718,Erfassung2!BW:BW)</f>
        <v>0</v>
      </c>
      <c r="N1718">
        <f>SUMIF(Erfassung2!BD:BD,L1718,Erfassung2!BG:BG)</f>
        <v>0</v>
      </c>
      <c r="O1718">
        <f t="shared" si="68"/>
        <v>0</v>
      </c>
      <c r="P1718">
        <f t="shared" si="69"/>
        <v>1</v>
      </c>
    </row>
    <row r="1719" spans="12:16" x14ac:dyDescent="0.25">
      <c r="L1719" s="264">
        <f>Member!A1719</f>
        <v>0</v>
      </c>
      <c r="M1719">
        <f>SUMIF(Erfassung2!BD:BD,L1719,Erfassung2!BW:BW)</f>
        <v>0</v>
      </c>
      <c r="N1719">
        <f>SUMIF(Erfassung2!BD:BD,L1719,Erfassung2!BG:BG)</f>
        <v>0</v>
      </c>
      <c r="O1719">
        <f t="shared" si="68"/>
        <v>0</v>
      </c>
      <c r="P1719">
        <f t="shared" si="69"/>
        <v>1</v>
      </c>
    </row>
    <row r="1720" spans="12:16" x14ac:dyDescent="0.25">
      <c r="L1720" s="264">
        <f>Member!A1720</f>
        <v>0</v>
      </c>
      <c r="M1720">
        <f>SUMIF(Erfassung2!BD:BD,L1720,Erfassung2!BW:BW)</f>
        <v>0</v>
      </c>
      <c r="N1720">
        <f>SUMIF(Erfassung2!BD:BD,L1720,Erfassung2!BG:BG)</f>
        <v>0</v>
      </c>
      <c r="O1720">
        <f t="shared" si="68"/>
        <v>0</v>
      </c>
      <c r="P1720">
        <f t="shared" si="69"/>
        <v>1</v>
      </c>
    </row>
    <row r="1721" spans="12:16" x14ac:dyDescent="0.25">
      <c r="L1721" s="264">
        <f>Member!A1721</f>
        <v>0</v>
      </c>
      <c r="M1721">
        <f>SUMIF(Erfassung2!BD:BD,L1721,Erfassung2!BW:BW)</f>
        <v>0</v>
      </c>
      <c r="N1721">
        <f>SUMIF(Erfassung2!BD:BD,L1721,Erfassung2!BG:BG)</f>
        <v>0</v>
      </c>
      <c r="O1721">
        <f t="shared" si="68"/>
        <v>0</v>
      </c>
      <c r="P1721">
        <f t="shared" si="69"/>
        <v>1</v>
      </c>
    </row>
    <row r="1722" spans="12:16" x14ac:dyDescent="0.25">
      <c r="L1722" s="264">
        <f>Member!A1722</f>
        <v>0</v>
      </c>
      <c r="M1722">
        <f>SUMIF(Erfassung2!BD:BD,L1722,Erfassung2!BW:BW)</f>
        <v>0</v>
      </c>
      <c r="N1722">
        <f>SUMIF(Erfassung2!BD:BD,L1722,Erfassung2!BG:BG)</f>
        <v>0</v>
      </c>
      <c r="O1722">
        <f t="shared" si="68"/>
        <v>0</v>
      </c>
      <c r="P1722">
        <f t="shared" si="69"/>
        <v>1</v>
      </c>
    </row>
    <row r="1723" spans="12:16" x14ac:dyDescent="0.25">
      <c r="L1723" s="264">
        <f>Member!A1723</f>
        <v>0</v>
      </c>
      <c r="M1723">
        <f>SUMIF(Erfassung2!BD:BD,L1723,Erfassung2!BW:BW)</f>
        <v>0</v>
      </c>
      <c r="N1723">
        <f>SUMIF(Erfassung2!BD:BD,L1723,Erfassung2!BG:BG)</f>
        <v>0</v>
      </c>
      <c r="O1723">
        <f t="shared" si="68"/>
        <v>0</v>
      </c>
      <c r="P1723">
        <f t="shared" si="69"/>
        <v>1</v>
      </c>
    </row>
    <row r="1724" spans="12:16" x14ac:dyDescent="0.25">
      <c r="L1724" s="264">
        <f>Member!A1724</f>
        <v>0</v>
      </c>
      <c r="M1724">
        <f>SUMIF(Erfassung2!BD:BD,L1724,Erfassung2!BW:BW)</f>
        <v>0</v>
      </c>
      <c r="N1724">
        <f>SUMIF(Erfassung2!BD:BD,L1724,Erfassung2!BG:BG)</f>
        <v>0</v>
      </c>
      <c r="O1724">
        <f t="shared" si="68"/>
        <v>0</v>
      </c>
      <c r="P1724">
        <f t="shared" si="69"/>
        <v>1</v>
      </c>
    </row>
    <row r="1725" spans="12:16" x14ac:dyDescent="0.25">
      <c r="L1725" s="264">
        <f>Member!A1725</f>
        <v>0</v>
      </c>
      <c r="M1725">
        <f>SUMIF(Erfassung2!BD:BD,L1725,Erfassung2!BW:BW)</f>
        <v>0</v>
      </c>
      <c r="N1725">
        <f>SUMIF(Erfassung2!BD:BD,L1725,Erfassung2!BG:BG)</f>
        <v>0</v>
      </c>
      <c r="O1725">
        <f t="shared" si="68"/>
        <v>0</v>
      </c>
      <c r="P1725">
        <f t="shared" si="69"/>
        <v>1</v>
      </c>
    </row>
    <row r="1726" spans="12:16" x14ac:dyDescent="0.25">
      <c r="L1726" s="264">
        <f>Member!A1726</f>
        <v>0</v>
      </c>
      <c r="M1726">
        <f>SUMIF(Erfassung2!BD:BD,L1726,Erfassung2!BW:BW)</f>
        <v>0</v>
      </c>
      <c r="N1726">
        <f>SUMIF(Erfassung2!BD:BD,L1726,Erfassung2!BG:BG)</f>
        <v>0</v>
      </c>
      <c r="O1726">
        <f t="shared" si="68"/>
        <v>0</v>
      </c>
      <c r="P1726">
        <f t="shared" si="69"/>
        <v>1</v>
      </c>
    </row>
    <row r="1727" spans="12:16" x14ac:dyDescent="0.25">
      <c r="L1727" s="264">
        <f>Member!A1727</f>
        <v>0</v>
      </c>
      <c r="M1727">
        <f>SUMIF(Erfassung2!BD:BD,L1727,Erfassung2!BW:BW)</f>
        <v>0</v>
      </c>
      <c r="N1727">
        <f>SUMIF(Erfassung2!BD:BD,L1727,Erfassung2!BG:BG)</f>
        <v>0</v>
      </c>
      <c r="O1727">
        <f t="shared" si="68"/>
        <v>0</v>
      </c>
      <c r="P1727">
        <f t="shared" si="69"/>
        <v>1</v>
      </c>
    </row>
    <row r="1728" spans="12:16" x14ac:dyDescent="0.25">
      <c r="L1728" s="264">
        <f>Member!A1728</f>
        <v>0</v>
      </c>
      <c r="M1728">
        <f>SUMIF(Erfassung2!BD:BD,L1728,Erfassung2!BW:BW)</f>
        <v>0</v>
      </c>
      <c r="N1728">
        <f>SUMIF(Erfassung2!BD:BD,L1728,Erfassung2!BG:BG)</f>
        <v>0</v>
      </c>
      <c r="O1728">
        <f t="shared" si="68"/>
        <v>0</v>
      </c>
      <c r="P1728">
        <f t="shared" si="69"/>
        <v>1</v>
      </c>
    </row>
    <row r="1729" spans="12:16" x14ac:dyDescent="0.25">
      <c r="L1729" s="264">
        <f>Member!A1729</f>
        <v>0</v>
      </c>
      <c r="M1729">
        <f>SUMIF(Erfassung2!BD:BD,L1729,Erfassung2!BW:BW)</f>
        <v>0</v>
      </c>
      <c r="N1729">
        <f>SUMIF(Erfassung2!BD:BD,L1729,Erfassung2!BG:BG)</f>
        <v>0</v>
      </c>
      <c r="O1729">
        <f t="shared" si="68"/>
        <v>0</v>
      </c>
      <c r="P1729">
        <f t="shared" si="69"/>
        <v>1</v>
      </c>
    </row>
    <row r="1730" spans="12:16" x14ac:dyDescent="0.25">
      <c r="L1730" s="264">
        <f>Member!A1730</f>
        <v>0</v>
      </c>
      <c r="M1730">
        <f>SUMIF(Erfassung2!BD:BD,L1730,Erfassung2!BW:BW)</f>
        <v>0</v>
      </c>
      <c r="N1730">
        <f>SUMIF(Erfassung2!BD:BD,L1730,Erfassung2!BG:BG)</f>
        <v>0</v>
      </c>
      <c r="O1730">
        <f t="shared" si="68"/>
        <v>0</v>
      </c>
      <c r="P1730">
        <f t="shared" si="69"/>
        <v>1</v>
      </c>
    </row>
    <row r="1731" spans="12:16" x14ac:dyDescent="0.25">
      <c r="L1731" s="264">
        <f>Member!A1731</f>
        <v>0</v>
      </c>
      <c r="M1731">
        <f>SUMIF(Erfassung2!BD:BD,L1731,Erfassung2!BW:BW)</f>
        <v>0</v>
      </c>
      <c r="N1731">
        <f>SUMIF(Erfassung2!BD:BD,L1731,Erfassung2!BG:BG)</f>
        <v>0</v>
      </c>
      <c r="O1731">
        <f t="shared" ref="O1731:O1794" si="70">IF(N1731=0,0,M1731/N1731-ROW()/1000000000)</f>
        <v>0</v>
      </c>
      <c r="P1731">
        <f t="shared" ref="P1731:P1794" si="71">RANK(O1731,O:O)</f>
        <v>1</v>
      </c>
    </row>
    <row r="1732" spans="12:16" x14ac:dyDescent="0.25">
      <c r="L1732" s="264">
        <f>Member!A1732</f>
        <v>0</v>
      </c>
      <c r="M1732">
        <f>SUMIF(Erfassung2!BD:BD,L1732,Erfassung2!BW:BW)</f>
        <v>0</v>
      </c>
      <c r="N1732">
        <f>SUMIF(Erfassung2!BD:BD,L1732,Erfassung2!BG:BG)</f>
        <v>0</v>
      </c>
      <c r="O1732">
        <f t="shared" si="70"/>
        <v>0</v>
      </c>
      <c r="P1732">
        <f t="shared" si="71"/>
        <v>1</v>
      </c>
    </row>
    <row r="1733" spans="12:16" x14ac:dyDescent="0.25">
      <c r="L1733" s="264">
        <f>Member!A1733</f>
        <v>0</v>
      </c>
      <c r="M1733">
        <f>SUMIF(Erfassung2!BD:BD,L1733,Erfassung2!BW:BW)</f>
        <v>0</v>
      </c>
      <c r="N1733">
        <f>SUMIF(Erfassung2!BD:BD,L1733,Erfassung2!BG:BG)</f>
        <v>0</v>
      </c>
      <c r="O1733">
        <f t="shared" si="70"/>
        <v>0</v>
      </c>
      <c r="P1733">
        <f t="shared" si="71"/>
        <v>1</v>
      </c>
    </row>
    <row r="1734" spans="12:16" x14ac:dyDescent="0.25">
      <c r="L1734" s="264">
        <f>Member!A1734</f>
        <v>0</v>
      </c>
      <c r="M1734">
        <f>SUMIF(Erfassung2!BD:BD,L1734,Erfassung2!BW:BW)</f>
        <v>0</v>
      </c>
      <c r="N1734">
        <f>SUMIF(Erfassung2!BD:BD,L1734,Erfassung2!BG:BG)</f>
        <v>0</v>
      </c>
      <c r="O1734">
        <f t="shared" si="70"/>
        <v>0</v>
      </c>
      <c r="P1734">
        <f t="shared" si="71"/>
        <v>1</v>
      </c>
    </row>
    <row r="1735" spans="12:16" x14ac:dyDescent="0.25">
      <c r="L1735" s="264">
        <f>Member!A1735</f>
        <v>0</v>
      </c>
      <c r="M1735">
        <f>SUMIF(Erfassung2!BD:BD,L1735,Erfassung2!BW:BW)</f>
        <v>0</v>
      </c>
      <c r="N1735">
        <f>SUMIF(Erfassung2!BD:BD,L1735,Erfassung2!BG:BG)</f>
        <v>0</v>
      </c>
      <c r="O1735">
        <f t="shared" si="70"/>
        <v>0</v>
      </c>
      <c r="P1735">
        <f t="shared" si="71"/>
        <v>1</v>
      </c>
    </row>
    <row r="1736" spans="12:16" x14ac:dyDescent="0.25">
      <c r="L1736" s="264">
        <f>Member!A1736</f>
        <v>0</v>
      </c>
      <c r="M1736">
        <f>SUMIF(Erfassung2!BD:BD,L1736,Erfassung2!BW:BW)</f>
        <v>0</v>
      </c>
      <c r="N1736">
        <f>SUMIF(Erfassung2!BD:BD,L1736,Erfassung2!BG:BG)</f>
        <v>0</v>
      </c>
      <c r="O1736">
        <f t="shared" si="70"/>
        <v>0</v>
      </c>
      <c r="P1736">
        <f t="shared" si="71"/>
        <v>1</v>
      </c>
    </row>
    <row r="1737" spans="12:16" x14ac:dyDescent="0.25">
      <c r="L1737" s="264">
        <f>Member!A1737</f>
        <v>0</v>
      </c>
      <c r="M1737">
        <f>SUMIF(Erfassung2!BD:BD,L1737,Erfassung2!BW:BW)</f>
        <v>0</v>
      </c>
      <c r="N1737">
        <f>SUMIF(Erfassung2!BD:BD,L1737,Erfassung2!BG:BG)</f>
        <v>0</v>
      </c>
      <c r="O1737">
        <f t="shared" si="70"/>
        <v>0</v>
      </c>
      <c r="P1737">
        <f t="shared" si="71"/>
        <v>1</v>
      </c>
    </row>
    <row r="1738" spans="12:16" x14ac:dyDescent="0.25">
      <c r="L1738" s="264">
        <f>Member!A1738</f>
        <v>0</v>
      </c>
      <c r="M1738">
        <f>SUMIF(Erfassung2!BD:BD,L1738,Erfassung2!BW:BW)</f>
        <v>0</v>
      </c>
      <c r="N1738">
        <f>SUMIF(Erfassung2!BD:BD,L1738,Erfassung2!BG:BG)</f>
        <v>0</v>
      </c>
      <c r="O1738">
        <f t="shared" si="70"/>
        <v>0</v>
      </c>
      <c r="P1738">
        <f t="shared" si="71"/>
        <v>1</v>
      </c>
    </row>
    <row r="1739" spans="12:16" x14ac:dyDescent="0.25">
      <c r="L1739" s="264">
        <f>Member!A1739</f>
        <v>0</v>
      </c>
      <c r="M1739">
        <f>SUMIF(Erfassung2!BD:BD,L1739,Erfassung2!BW:BW)</f>
        <v>0</v>
      </c>
      <c r="N1739">
        <f>SUMIF(Erfassung2!BD:BD,L1739,Erfassung2!BG:BG)</f>
        <v>0</v>
      </c>
      <c r="O1739">
        <f t="shared" si="70"/>
        <v>0</v>
      </c>
      <c r="P1739">
        <f t="shared" si="71"/>
        <v>1</v>
      </c>
    </row>
    <row r="1740" spans="12:16" x14ac:dyDescent="0.25">
      <c r="L1740" s="264">
        <f>Member!A1740</f>
        <v>0</v>
      </c>
      <c r="M1740">
        <f>SUMIF(Erfassung2!BD:BD,L1740,Erfassung2!BW:BW)</f>
        <v>0</v>
      </c>
      <c r="N1740">
        <f>SUMIF(Erfassung2!BD:BD,L1740,Erfassung2!BG:BG)</f>
        <v>0</v>
      </c>
      <c r="O1740">
        <f t="shared" si="70"/>
        <v>0</v>
      </c>
      <c r="P1740">
        <f t="shared" si="71"/>
        <v>1</v>
      </c>
    </row>
    <row r="1741" spans="12:16" x14ac:dyDescent="0.25">
      <c r="L1741" s="264">
        <f>Member!A1741</f>
        <v>0</v>
      </c>
      <c r="M1741">
        <f>SUMIF(Erfassung2!BD:BD,L1741,Erfassung2!BW:BW)</f>
        <v>0</v>
      </c>
      <c r="N1741">
        <f>SUMIF(Erfassung2!BD:BD,L1741,Erfassung2!BG:BG)</f>
        <v>0</v>
      </c>
      <c r="O1741">
        <f t="shared" si="70"/>
        <v>0</v>
      </c>
      <c r="P1741">
        <f t="shared" si="71"/>
        <v>1</v>
      </c>
    </row>
    <row r="1742" spans="12:16" x14ac:dyDescent="0.25">
      <c r="L1742" s="264">
        <f>Member!A1742</f>
        <v>0</v>
      </c>
      <c r="M1742">
        <f>SUMIF(Erfassung2!BD:BD,L1742,Erfassung2!BW:BW)</f>
        <v>0</v>
      </c>
      <c r="N1742">
        <f>SUMIF(Erfassung2!BD:BD,L1742,Erfassung2!BG:BG)</f>
        <v>0</v>
      </c>
      <c r="O1742">
        <f t="shared" si="70"/>
        <v>0</v>
      </c>
      <c r="P1742">
        <f t="shared" si="71"/>
        <v>1</v>
      </c>
    </row>
    <row r="1743" spans="12:16" x14ac:dyDescent="0.25">
      <c r="L1743" s="264">
        <f>Member!A1743</f>
        <v>0</v>
      </c>
      <c r="M1743">
        <f>SUMIF(Erfassung2!BD:BD,L1743,Erfassung2!BW:BW)</f>
        <v>0</v>
      </c>
      <c r="N1743">
        <f>SUMIF(Erfassung2!BD:BD,L1743,Erfassung2!BG:BG)</f>
        <v>0</v>
      </c>
      <c r="O1743">
        <f t="shared" si="70"/>
        <v>0</v>
      </c>
      <c r="P1743">
        <f t="shared" si="71"/>
        <v>1</v>
      </c>
    </row>
    <row r="1744" spans="12:16" x14ac:dyDescent="0.25">
      <c r="L1744" s="264">
        <f>Member!A1744</f>
        <v>0</v>
      </c>
      <c r="M1744">
        <f>SUMIF(Erfassung2!BD:BD,L1744,Erfassung2!BW:BW)</f>
        <v>0</v>
      </c>
      <c r="N1744">
        <f>SUMIF(Erfassung2!BD:BD,L1744,Erfassung2!BG:BG)</f>
        <v>0</v>
      </c>
      <c r="O1744">
        <f t="shared" si="70"/>
        <v>0</v>
      </c>
      <c r="P1744">
        <f t="shared" si="71"/>
        <v>1</v>
      </c>
    </row>
    <row r="1745" spans="12:16" x14ac:dyDescent="0.25">
      <c r="L1745" s="264">
        <f>Member!A1745</f>
        <v>0</v>
      </c>
      <c r="M1745">
        <f>SUMIF(Erfassung2!BD:BD,L1745,Erfassung2!BW:BW)</f>
        <v>0</v>
      </c>
      <c r="N1745">
        <f>SUMIF(Erfassung2!BD:BD,L1745,Erfassung2!BG:BG)</f>
        <v>0</v>
      </c>
      <c r="O1745">
        <f t="shared" si="70"/>
        <v>0</v>
      </c>
      <c r="P1745">
        <f t="shared" si="71"/>
        <v>1</v>
      </c>
    </row>
    <row r="1746" spans="12:16" x14ac:dyDescent="0.25">
      <c r="L1746" s="264">
        <f>Member!A1746</f>
        <v>0</v>
      </c>
      <c r="M1746">
        <f>SUMIF(Erfassung2!BD:BD,L1746,Erfassung2!BW:BW)</f>
        <v>0</v>
      </c>
      <c r="N1746">
        <f>SUMIF(Erfassung2!BD:BD,L1746,Erfassung2!BG:BG)</f>
        <v>0</v>
      </c>
      <c r="O1746">
        <f t="shared" si="70"/>
        <v>0</v>
      </c>
      <c r="P1746">
        <f t="shared" si="71"/>
        <v>1</v>
      </c>
    </row>
    <row r="1747" spans="12:16" x14ac:dyDescent="0.25">
      <c r="L1747" s="264">
        <f>Member!A1747</f>
        <v>0</v>
      </c>
      <c r="M1747">
        <f>SUMIF(Erfassung2!BD:BD,L1747,Erfassung2!BW:BW)</f>
        <v>0</v>
      </c>
      <c r="N1747">
        <f>SUMIF(Erfassung2!BD:BD,L1747,Erfassung2!BG:BG)</f>
        <v>0</v>
      </c>
      <c r="O1747">
        <f t="shared" si="70"/>
        <v>0</v>
      </c>
      <c r="P1747">
        <f t="shared" si="71"/>
        <v>1</v>
      </c>
    </row>
    <row r="1748" spans="12:16" x14ac:dyDescent="0.25">
      <c r="L1748" s="264">
        <f>Member!A1748</f>
        <v>0</v>
      </c>
      <c r="M1748">
        <f>SUMIF(Erfassung2!BD:BD,L1748,Erfassung2!BW:BW)</f>
        <v>0</v>
      </c>
      <c r="N1748">
        <f>SUMIF(Erfassung2!BD:BD,L1748,Erfassung2!BG:BG)</f>
        <v>0</v>
      </c>
      <c r="O1748">
        <f t="shared" si="70"/>
        <v>0</v>
      </c>
      <c r="P1748">
        <f t="shared" si="71"/>
        <v>1</v>
      </c>
    </row>
    <row r="1749" spans="12:16" x14ac:dyDescent="0.25">
      <c r="L1749" s="264">
        <f>Member!A1749</f>
        <v>0</v>
      </c>
      <c r="M1749">
        <f>SUMIF(Erfassung2!BD:BD,L1749,Erfassung2!BW:BW)</f>
        <v>0</v>
      </c>
      <c r="N1749">
        <f>SUMIF(Erfassung2!BD:BD,L1749,Erfassung2!BG:BG)</f>
        <v>0</v>
      </c>
      <c r="O1749">
        <f t="shared" si="70"/>
        <v>0</v>
      </c>
      <c r="P1749">
        <f t="shared" si="71"/>
        <v>1</v>
      </c>
    </row>
    <row r="1750" spans="12:16" x14ac:dyDescent="0.25">
      <c r="L1750" s="264">
        <f>Member!A1750</f>
        <v>0</v>
      </c>
      <c r="M1750">
        <f>SUMIF(Erfassung2!BD:BD,L1750,Erfassung2!BW:BW)</f>
        <v>0</v>
      </c>
      <c r="N1750">
        <f>SUMIF(Erfassung2!BD:BD,L1750,Erfassung2!BG:BG)</f>
        <v>0</v>
      </c>
      <c r="O1750">
        <f t="shared" si="70"/>
        <v>0</v>
      </c>
      <c r="P1750">
        <f t="shared" si="71"/>
        <v>1</v>
      </c>
    </row>
    <row r="1751" spans="12:16" x14ac:dyDescent="0.25">
      <c r="L1751" s="264">
        <f>Member!A1751</f>
        <v>0</v>
      </c>
      <c r="M1751">
        <f>SUMIF(Erfassung2!BD:BD,L1751,Erfassung2!BW:BW)</f>
        <v>0</v>
      </c>
      <c r="N1751">
        <f>SUMIF(Erfassung2!BD:BD,L1751,Erfassung2!BG:BG)</f>
        <v>0</v>
      </c>
      <c r="O1751">
        <f t="shared" si="70"/>
        <v>0</v>
      </c>
      <c r="P1751">
        <f t="shared" si="71"/>
        <v>1</v>
      </c>
    </row>
    <row r="1752" spans="12:16" x14ac:dyDescent="0.25">
      <c r="L1752" s="264">
        <f>Member!A1752</f>
        <v>0</v>
      </c>
      <c r="M1752">
        <f>SUMIF(Erfassung2!BD:BD,L1752,Erfassung2!BW:BW)</f>
        <v>0</v>
      </c>
      <c r="N1752">
        <f>SUMIF(Erfassung2!BD:BD,L1752,Erfassung2!BG:BG)</f>
        <v>0</v>
      </c>
      <c r="O1752">
        <f t="shared" si="70"/>
        <v>0</v>
      </c>
      <c r="P1752">
        <f t="shared" si="71"/>
        <v>1</v>
      </c>
    </row>
    <row r="1753" spans="12:16" x14ac:dyDescent="0.25">
      <c r="L1753" s="264">
        <f>Member!A1753</f>
        <v>0</v>
      </c>
      <c r="M1753">
        <f>SUMIF(Erfassung2!BD:BD,L1753,Erfassung2!BW:BW)</f>
        <v>0</v>
      </c>
      <c r="N1753">
        <f>SUMIF(Erfassung2!BD:BD,L1753,Erfassung2!BG:BG)</f>
        <v>0</v>
      </c>
      <c r="O1753">
        <f t="shared" si="70"/>
        <v>0</v>
      </c>
      <c r="P1753">
        <f t="shared" si="71"/>
        <v>1</v>
      </c>
    </row>
    <row r="1754" spans="12:16" x14ac:dyDescent="0.25">
      <c r="L1754" s="264">
        <f>Member!A1754</f>
        <v>0</v>
      </c>
      <c r="M1754">
        <f>SUMIF(Erfassung2!BD:BD,L1754,Erfassung2!BW:BW)</f>
        <v>0</v>
      </c>
      <c r="N1754">
        <f>SUMIF(Erfassung2!BD:BD,L1754,Erfassung2!BG:BG)</f>
        <v>0</v>
      </c>
      <c r="O1754">
        <f t="shared" si="70"/>
        <v>0</v>
      </c>
      <c r="P1754">
        <f t="shared" si="71"/>
        <v>1</v>
      </c>
    </row>
    <row r="1755" spans="12:16" x14ac:dyDescent="0.25">
      <c r="L1755" s="264">
        <f>Member!A1755</f>
        <v>0</v>
      </c>
      <c r="M1755">
        <f>SUMIF(Erfassung2!BD:BD,L1755,Erfassung2!BW:BW)</f>
        <v>0</v>
      </c>
      <c r="N1755">
        <f>SUMIF(Erfassung2!BD:BD,L1755,Erfassung2!BG:BG)</f>
        <v>0</v>
      </c>
      <c r="O1755">
        <f t="shared" si="70"/>
        <v>0</v>
      </c>
      <c r="P1755">
        <f t="shared" si="71"/>
        <v>1</v>
      </c>
    </row>
    <row r="1756" spans="12:16" x14ac:dyDescent="0.25">
      <c r="L1756" s="264">
        <f>Member!A1756</f>
        <v>0</v>
      </c>
      <c r="M1756">
        <f>SUMIF(Erfassung2!BD:BD,L1756,Erfassung2!BW:BW)</f>
        <v>0</v>
      </c>
      <c r="N1756">
        <f>SUMIF(Erfassung2!BD:BD,L1756,Erfassung2!BG:BG)</f>
        <v>0</v>
      </c>
      <c r="O1756">
        <f t="shared" si="70"/>
        <v>0</v>
      </c>
      <c r="P1756">
        <f t="shared" si="71"/>
        <v>1</v>
      </c>
    </row>
    <row r="1757" spans="12:16" x14ac:dyDescent="0.25">
      <c r="L1757" s="264">
        <f>Member!A1757</f>
        <v>0</v>
      </c>
      <c r="M1757">
        <f>SUMIF(Erfassung2!BD:BD,L1757,Erfassung2!BW:BW)</f>
        <v>0</v>
      </c>
      <c r="N1757">
        <f>SUMIF(Erfassung2!BD:BD,L1757,Erfassung2!BG:BG)</f>
        <v>0</v>
      </c>
      <c r="O1757">
        <f t="shared" si="70"/>
        <v>0</v>
      </c>
      <c r="P1757">
        <f t="shared" si="71"/>
        <v>1</v>
      </c>
    </row>
    <row r="1758" spans="12:16" x14ac:dyDescent="0.25">
      <c r="L1758" s="264">
        <f>Member!A1758</f>
        <v>0</v>
      </c>
      <c r="M1758">
        <f>SUMIF(Erfassung2!BD:BD,L1758,Erfassung2!BW:BW)</f>
        <v>0</v>
      </c>
      <c r="N1758">
        <f>SUMIF(Erfassung2!BD:BD,L1758,Erfassung2!BG:BG)</f>
        <v>0</v>
      </c>
      <c r="O1758">
        <f t="shared" si="70"/>
        <v>0</v>
      </c>
      <c r="P1758">
        <f t="shared" si="71"/>
        <v>1</v>
      </c>
    </row>
    <row r="1759" spans="12:16" x14ac:dyDescent="0.25">
      <c r="L1759" s="264">
        <f>Member!A1759</f>
        <v>0</v>
      </c>
      <c r="M1759">
        <f>SUMIF(Erfassung2!BD:BD,L1759,Erfassung2!BW:BW)</f>
        <v>0</v>
      </c>
      <c r="N1759">
        <f>SUMIF(Erfassung2!BD:BD,L1759,Erfassung2!BG:BG)</f>
        <v>0</v>
      </c>
      <c r="O1759">
        <f t="shared" si="70"/>
        <v>0</v>
      </c>
      <c r="P1759">
        <f t="shared" si="71"/>
        <v>1</v>
      </c>
    </row>
    <row r="1760" spans="12:16" x14ac:dyDescent="0.25">
      <c r="L1760" s="264">
        <f>Member!A1760</f>
        <v>0</v>
      </c>
      <c r="M1760">
        <f>SUMIF(Erfassung2!BD:BD,L1760,Erfassung2!BW:BW)</f>
        <v>0</v>
      </c>
      <c r="N1760">
        <f>SUMIF(Erfassung2!BD:BD,L1760,Erfassung2!BG:BG)</f>
        <v>0</v>
      </c>
      <c r="O1760">
        <f t="shared" si="70"/>
        <v>0</v>
      </c>
      <c r="P1760">
        <f t="shared" si="71"/>
        <v>1</v>
      </c>
    </row>
    <row r="1761" spans="12:16" x14ac:dyDescent="0.25">
      <c r="L1761" s="264">
        <f>Member!A1761</f>
        <v>0</v>
      </c>
      <c r="M1761">
        <f>SUMIF(Erfassung2!BD:BD,L1761,Erfassung2!BW:BW)</f>
        <v>0</v>
      </c>
      <c r="N1761">
        <f>SUMIF(Erfassung2!BD:BD,L1761,Erfassung2!BG:BG)</f>
        <v>0</v>
      </c>
      <c r="O1761">
        <f t="shared" si="70"/>
        <v>0</v>
      </c>
      <c r="P1761">
        <f t="shared" si="71"/>
        <v>1</v>
      </c>
    </row>
    <row r="1762" spans="12:16" x14ac:dyDescent="0.25">
      <c r="L1762" s="264">
        <f>Member!A1762</f>
        <v>0</v>
      </c>
      <c r="M1762">
        <f>SUMIF(Erfassung2!BD:BD,L1762,Erfassung2!BW:BW)</f>
        <v>0</v>
      </c>
      <c r="N1762">
        <f>SUMIF(Erfassung2!BD:BD,L1762,Erfassung2!BG:BG)</f>
        <v>0</v>
      </c>
      <c r="O1762">
        <f t="shared" si="70"/>
        <v>0</v>
      </c>
      <c r="P1762">
        <f t="shared" si="71"/>
        <v>1</v>
      </c>
    </row>
    <row r="1763" spans="12:16" x14ac:dyDescent="0.25">
      <c r="L1763" s="264">
        <f>Member!A1763</f>
        <v>0</v>
      </c>
      <c r="M1763">
        <f>SUMIF(Erfassung2!BD:BD,L1763,Erfassung2!BW:BW)</f>
        <v>0</v>
      </c>
      <c r="N1763">
        <f>SUMIF(Erfassung2!BD:BD,L1763,Erfassung2!BG:BG)</f>
        <v>0</v>
      </c>
      <c r="O1763">
        <f t="shared" si="70"/>
        <v>0</v>
      </c>
      <c r="P1763">
        <f t="shared" si="71"/>
        <v>1</v>
      </c>
    </row>
    <row r="1764" spans="12:16" x14ac:dyDescent="0.25">
      <c r="L1764" s="264">
        <f>Member!A1764</f>
        <v>0</v>
      </c>
      <c r="M1764">
        <f>SUMIF(Erfassung2!BD:BD,L1764,Erfassung2!BW:BW)</f>
        <v>0</v>
      </c>
      <c r="N1764">
        <f>SUMIF(Erfassung2!BD:BD,L1764,Erfassung2!BG:BG)</f>
        <v>0</v>
      </c>
      <c r="O1764">
        <f t="shared" si="70"/>
        <v>0</v>
      </c>
      <c r="P1764">
        <f t="shared" si="71"/>
        <v>1</v>
      </c>
    </row>
    <row r="1765" spans="12:16" x14ac:dyDescent="0.25">
      <c r="L1765" s="264">
        <f>Member!A1765</f>
        <v>0</v>
      </c>
      <c r="M1765">
        <f>SUMIF(Erfassung2!BD:BD,L1765,Erfassung2!BW:BW)</f>
        <v>0</v>
      </c>
      <c r="N1765">
        <f>SUMIF(Erfassung2!BD:BD,L1765,Erfassung2!BG:BG)</f>
        <v>0</v>
      </c>
      <c r="O1765">
        <f t="shared" si="70"/>
        <v>0</v>
      </c>
      <c r="P1765">
        <f t="shared" si="71"/>
        <v>1</v>
      </c>
    </row>
    <row r="1766" spans="12:16" x14ac:dyDescent="0.25">
      <c r="L1766" s="264">
        <f>Member!A1766</f>
        <v>0</v>
      </c>
      <c r="M1766">
        <f>SUMIF(Erfassung2!BD:BD,L1766,Erfassung2!BW:BW)</f>
        <v>0</v>
      </c>
      <c r="N1766">
        <f>SUMIF(Erfassung2!BD:BD,L1766,Erfassung2!BG:BG)</f>
        <v>0</v>
      </c>
      <c r="O1766">
        <f t="shared" si="70"/>
        <v>0</v>
      </c>
      <c r="P1766">
        <f t="shared" si="71"/>
        <v>1</v>
      </c>
    </row>
    <row r="1767" spans="12:16" x14ac:dyDescent="0.25">
      <c r="L1767" s="264">
        <f>Member!A1767</f>
        <v>0</v>
      </c>
      <c r="M1767">
        <f>SUMIF(Erfassung2!BD:BD,L1767,Erfassung2!BW:BW)</f>
        <v>0</v>
      </c>
      <c r="N1767">
        <f>SUMIF(Erfassung2!BD:BD,L1767,Erfassung2!BG:BG)</f>
        <v>0</v>
      </c>
      <c r="O1767">
        <f t="shared" si="70"/>
        <v>0</v>
      </c>
      <c r="P1767">
        <f t="shared" si="71"/>
        <v>1</v>
      </c>
    </row>
    <row r="1768" spans="12:16" x14ac:dyDescent="0.25">
      <c r="L1768" s="264">
        <f>Member!A1768</f>
        <v>0</v>
      </c>
      <c r="M1768">
        <f>SUMIF(Erfassung2!BD:BD,L1768,Erfassung2!BW:BW)</f>
        <v>0</v>
      </c>
      <c r="N1768">
        <f>SUMIF(Erfassung2!BD:BD,L1768,Erfassung2!BG:BG)</f>
        <v>0</v>
      </c>
      <c r="O1768">
        <f t="shared" si="70"/>
        <v>0</v>
      </c>
      <c r="P1768">
        <f t="shared" si="71"/>
        <v>1</v>
      </c>
    </row>
    <row r="1769" spans="12:16" x14ac:dyDescent="0.25">
      <c r="L1769" s="264">
        <f>Member!A1769</f>
        <v>0</v>
      </c>
      <c r="M1769">
        <f>SUMIF(Erfassung2!BD:BD,L1769,Erfassung2!BW:BW)</f>
        <v>0</v>
      </c>
      <c r="N1769">
        <f>SUMIF(Erfassung2!BD:BD,L1769,Erfassung2!BG:BG)</f>
        <v>0</v>
      </c>
      <c r="O1769">
        <f t="shared" si="70"/>
        <v>0</v>
      </c>
      <c r="P1769">
        <f t="shared" si="71"/>
        <v>1</v>
      </c>
    </row>
    <row r="1770" spans="12:16" x14ac:dyDescent="0.25">
      <c r="L1770" s="264">
        <f>Member!A1770</f>
        <v>0</v>
      </c>
      <c r="M1770">
        <f>SUMIF(Erfassung2!BD:BD,L1770,Erfassung2!BW:BW)</f>
        <v>0</v>
      </c>
      <c r="N1770">
        <f>SUMIF(Erfassung2!BD:BD,L1770,Erfassung2!BG:BG)</f>
        <v>0</v>
      </c>
      <c r="O1770">
        <f t="shared" si="70"/>
        <v>0</v>
      </c>
      <c r="P1770">
        <f t="shared" si="71"/>
        <v>1</v>
      </c>
    </row>
    <row r="1771" spans="12:16" x14ac:dyDescent="0.25">
      <c r="L1771" s="264">
        <f>Member!A1771</f>
        <v>0</v>
      </c>
      <c r="M1771">
        <f>SUMIF(Erfassung2!BD:BD,L1771,Erfassung2!BW:BW)</f>
        <v>0</v>
      </c>
      <c r="N1771">
        <f>SUMIF(Erfassung2!BD:BD,L1771,Erfassung2!BG:BG)</f>
        <v>0</v>
      </c>
      <c r="O1771">
        <f t="shared" si="70"/>
        <v>0</v>
      </c>
      <c r="P1771">
        <f t="shared" si="71"/>
        <v>1</v>
      </c>
    </row>
    <row r="1772" spans="12:16" x14ac:dyDescent="0.25">
      <c r="L1772" s="264">
        <f>Member!A1772</f>
        <v>0</v>
      </c>
      <c r="M1772">
        <f>SUMIF(Erfassung2!BD:BD,L1772,Erfassung2!BW:BW)</f>
        <v>0</v>
      </c>
      <c r="N1772">
        <f>SUMIF(Erfassung2!BD:BD,L1772,Erfassung2!BG:BG)</f>
        <v>0</v>
      </c>
      <c r="O1772">
        <f t="shared" si="70"/>
        <v>0</v>
      </c>
      <c r="P1772">
        <f t="shared" si="71"/>
        <v>1</v>
      </c>
    </row>
    <row r="1773" spans="12:16" x14ac:dyDescent="0.25">
      <c r="L1773" s="264">
        <f>Member!A1773</f>
        <v>0</v>
      </c>
      <c r="M1773">
        <f>SUMIF(Erfassung2!BD:BD,L1773,Erfassung2!BW:BW)</f>
        <v>0</v>
      </c>
      <c r="N1773">
        <f>SUMIF(Erfassung2!BD:BD,L1773,Erfassung2!BG:BG)</f>
        <v>0</v>
      </c>
      <c r="O1773">
        <f t="shared" si="70"/>
        <v>0</v>
      </c>
      <c r="P1773">
        <f t="shared" si="71"/>
        <v>1</v>
      </c>
    </row>
    <row r="1774" spans="12:16" x14ac:dyDescent="0.25">
      <c r="L1774" s="264">
        <f>Member!A1774</f>
        <v>0</v>
      </c>
      <c r="M1774">
        <f>SUMIF(Erfassung2!BD:BD,L1774,Erfassung2!BW:BW)</f>
        <v>0</v>
      </c>
      <c r="N1774">
        <f>SUMIF(Erfassung2!BD:BD,L1774,Erfassung2!BG:BG)</f>
        <v>0</v>
      </c>
      <c r="O1774">
        <f t="shared" si="70"/>
        <v>0</v>
      </c>
      <c r="P1774">
        <f t="shared" si="71"/>
        <v>1</v>
      </c>
    </row>
    <row r="1775" spans="12:16" x14ac:dyDescent="0.25">
      <c r="L1775" s="264">
        <f>Member!A1775</f>
        <v>0</v>
      </c>
      <c r="M1775">
        <f>SUMIF(Erfassung2!BD:BD,L1775,Erfassung2!BW:BW)</f>
        <v>0</v>
      </c>
      <c r="N1775">
        <f>SUMIF(Erfassung2!BD:BD,L1775,Erfassung2!BG:BG)</f>
        <v>0</v>
      </c>
      <c r="O1775">
        <f t="shared" si="70"/>
        <v>0</v>
      </c>
      <c r="P1775">
        <f t="shared" si="71"/>
        <v>1</v>
      </c>
    </row>
    <row r="1776" spans="12:16" x14ac:dyDescent="0.25">
      <c r="L1776" s="264">
        <f>Member!A1776</f>
        <v>0</v>
      </c>
      <c r="M1776">
        <f>SUMIF(Erfassung2!BD:BD,L1776,Erfassung2!BW:BW)</f>
        <v>0</v>
      </c>
      <c r="N1776">
        <f>SUMIF(Erfassung2!BD:BD,L1776,Erfassung2!BG:BG)</f>
        <v>0</v>
      </c>
      <c r="O1776">
        <f t="shared" si="70"/>
        <v>0</v>
      </c>
      <c r="P1776">
        <f t="shared" si="71"/>
        <v>1</v>
      </c>
    </row>
    <row r="1777" spans="12:16" x14ac:dyDescent="0.25">
      <c r="L1777" s="264">
        <f>Member!A1777</f>
        <v>0</v>
      </c>
      <c r="M1777">
        <f>SUMIF(Erfassung2!BD:BD,L1777,Erfassung2!BW:BW)</f>
        <v>0</v>
      </c>
      <c r="N1777">
        <f>SUMIF(Erfassung2!BD:BD,L1777,Erfassung2!BG:BG)</f>
        <v>0</v>
      </c>
      <c r="O1777">
        <f t="shared" si="70"/>
        <v>0</v>
      </c>
      <c r="P1777">
        <f t="shared" si="71"/>
        <v>1</v>
      </c>
    </row>
    <row r="1778" spans="12:16" x14ac:dyDescent="0.25">
      <c r="L1778" s="264">
        <f>Member!A1778</f>
        <v>0</v>
      </c>
      <c r="M1778">
        <f>SUMIF(Erfassung2!BD:BD,L1778,Erfassung2!BW:BW)</f>
        <v>0</v>
      </c>
      <c r="N1778">
        <f>SUMIF(Erfassung2!BD:BD,L1778,Erfassung2!BG:BG)</f>
        <v>0</v>
      </c>
      <c r="O1778">
        <f t="shared" si="70"/>
        <v>0</v>
      </c>
      <c r="P1778">
        <f t="shared" si="71"/>
        <v>1</v>
      </c>
    </row>
    <row r="1779" spans="12:16" x14ac:dyDescent="0.25">
      <c r="L1779" s="264">
        <f>Member!A1779</f>
        <v>0</v>
      </c>
      <c r="M1779">
        <f>SUMIF(Erfassung2!BD:BD,L1779,Erfassung2!BW:BW)</f>
        <v>0</v>
      </c>
      <c r="N1779">
        <f>SUMIF(Erfassung2!BD:BD,L1779,Erfassung2!BG:BG)</f>
        <v>0</v>
      </c>
      <c r="O1779">
        <f t="shared" si="70"/>
        <v>0</v>
      </c>
      <c r="P1779">
        <f t="shared" si="71"/>
        <v>1</v>
      </c>
    </row>
    <row r="1780" spans="12:16" x14ac:dyDescent="0.25">
      <c r="L1780" s="264">
        <f>Member!A1780</f>
        <v>0</v>
      </c>
      <c r="M1780">
        <f>SUMIF(Erfassung2!BD:BD,L1780,Erfassung2!BW:BW)</f>
        <v>0</v>
      </c>
      <c r="N1780">
        <f>SUMIF(Erfassung2!BD:BD,L1780,Erfassung2!BG:BG)</f>
        <v>0</v>
      </c>
      <c r="O1780">
        <f t="shared" si="70"/>
        <v>0</v>
      </c>
      <c r="P1780">
        <f t="shared" si="71"/>
        <v>1</v>
      </c>
    </row>
    <row r="1781" spans="12:16" x14ac:dyDescent="0.25">
      <c r="L1781" s="264">
        <f>Member!A1781</f>
        <v>0</v>
      </c>
      <c r="M1781">
        <f>SUMIF(Erfassung2!BD:BD,L1781,Erfassung2!BW:BW)</f>
        <v>0</v>
      </c>
      <c r="N1781">
        <f>SUMIF(Erfassung2!BD:BD,L1781,Erfassung2!BG:BG)</f>
        <v>0</v>
      </c>
      <c r="O1781">
        <f t="shared" si="70"/>
        <v>0</v>
      </c>
      <c r="P1781">
        <f t="shared" si="71"/>
        <v>1</v>
      </c>
    </row>
    <row r="1782" spans="12:16" x14ac:dyDescent="0.25">
      <c r="L1782" s="264">
        <f>Member!A1782</f>
        <v>0</v>
      </c>
      <c r="M1782">
        <f>SUMIF(Erfassung2!BD:BD,L1782,Erfassung2!BW:BW)</f>
        <v>0</v>
      </c>
      <c r="N1782">
        <f>SUMIF(Erfassung2!BD:BD,L1782,Erfassung2!BG:BG)</f>
        <v>0</v>
      </c>
      <c r="O1782">
        <f t="shared" si="70"/>
        <v>0</v>
      </c>
      <c r="P1782">
        <f t="shared" si="71"/>
        <v>1</v>
      </c>
    </row>
    <row r="1783" spans="12:16" x14ac:dyDescent="0.25">
      <c r="L1783" s="264">
        <f>Member!A1783</f>
        <v>0</v>
      </c>
      <c r="M1783">
        <f>SUMIF(Erfassung2!BD:BD,L1783,Erfassung2!BW:BW)</f>
        <v>0</v>
      </c>
      <c r="N1783">
        <f>SUMIF(Erfassung2!BD:BD,L1783,Erfassung2!BG:BG)</f>
        <v>0</v>
      </c>
      <c r="O1783">
        <f t="shared" si="70"/>
        <v>0</v>
      </c>
      <c r="P1783">
        <f t="shared" si="71"/>
        <v>1</v>
      </c>
    </row>
    <row r="1784" spans="12:16" x14ac:dyDescent="0.25">
      <c r="L1784" s="264">
        <f>Member!A1784</f>
        <v>0</v>
      </c>
      <c r="M1784">
        <f>SUMIF(Erfassung2!BD:BD,L1784,Erfassung2!BW:BW)</f>
        <v>0</v>
      </c>
      <c r="N1784">
        <f>SUMIF(Erfassung2!BD:BD,L1784,Erfassung2!BG:BG)</f>
        <v>0</v>
      </c>
      <c r="O1784">
        <f t="shared" si="70"/>
        <v>0</v>
      </c>
      <c r="P1784">
        <f t="shared" si="71"/>
        <v>1</v>
      </c>
    </row>
    <row r="1785" spans="12:16" x14ac:dyDescent="0.25">
      <c r="L1785" s="264">
        <f>Member!A1785</f>
        <v>0</v>
      </c>
      <c r="M1785">
        <f>SUMIF(Erfassung2!BD:BD,L1785,Erfassung2!BW:BW)</f>
        <v>0</v>
      </c>
      <c r="N1785">
        <f>SUMIF(Erfassung2!BD:BD,L1785,Erfassung2!BG:BG)</f>
        <v>0</v>
      </c>
      <c r="O1785">
        <f t="shared" si="70"/>
        <v>0</v>
      </c>
      <c r="P1785">
        <f t="shared" si="71"/>
        <v>1</v>
      </c>
    </row>
    <row r="1786" spans="12:16" x14ac:dyDescent="0.25">
      <c r="L1786" s="264">
        <f>Member!A1786</f>
        <v>0</v>
      </c>
      <c r="M1786">
        <f>SUMIF(Erfassung2!BD:BD,L1786,Erfassung2!BW:BW)</f>
        <v>0</v>
      </c>
      <c r="N1786">
        <f>SUMIF(Erfassung2!BD:BD,L1786,Erfassung2!BG:BG)</f>
        <v>0</v>
      </c>
      <c r="O1786">
        <f t="shared" si="70"/>
        <v>0</v>
      </c>
      <c r="P1786">
        <f t="shared" si="71"/>
        <v>1</v>
      </c>
    </row>
    <row r="1787" spans="12:16" x14ac:dyDescent="0.25">
      <c r="L1787" s="264">
        <f>Member!A1787</f>
        <v>0</v>
      </c>
      <c r="M1787">
        <f>SUMIF(Erfassung2!BD:BD,L1787,Erfassung2!BW:BW)</f>
        <v>0</v>
      </c>
      <c r="N1787">
        <f>SUMIF(Erfassung2!BD:BD,L1787,Erfassung2!BG:BG)</f>
        <v>0</v>
      </c>
      <c r="O1787">
        <f t="shared" si="70"/>
        <v>0</v>
      </c>
      <c r="P1787">
        <f t="shared" si="71"/>
        <v>1</v>
      </c>
    </row>
    <row r="1788" spans="12:16" x14ac:dyDescent="0.25">
      <c r="L1788" s="264">
        <f>Member!A1788</f>
        <v>0</v>
      </c>
      <c r="M1788">
        <f>SUMIF(Erfassung2!BD:BD,L1788,Erfassung2!BW:BW)</f>
        <v>0</v>
      </c>
      <c r="N1788">
        <f>SUMIF(Erfassung2!BD:BD,L1788,Erfassung2!BG:BG)</f>
        <v>0</v>
      </c>
      <c r="O1788">
        <f t="shared" si="70"/>
        <v>0</v>
      </c>
      <c r="P1788">
        <f t="shared" si="71"/>
        <v>1</v>
      </c>
    </row>
    <row r="1789" spans="12:16" x14ac:dyDescent="0.25">
      <c r="L1789" s="264">
        <f>Member!A1789</f>
        <v>0</v>
      </c>
      <c r="M1789">
        <f>SUMIF(Erfassung2!BD:BD,L1789,Erfassung2!BW:BW)</f>
        <v>0</v>
      </c>
      <c r="N1789">
        <f>SUMIF(Erfassung2!BD:BD,L1789,Erfassung2!BG:BG)</f>
        <v>0</v>
      </c>
      <c r="O1789">
        <f t="shared" si="70"/>
        <v>0</v>
      </c>
      <c r="P1789">
        <f t="shared" si="71"/>
        <v>1</v>
      </c>
    </row>
    <row r="1790" spans="12:16" x14ac:dyDescent="0.25">
      <c r="L1790" s="264">
        <f>Member!A1790</f>
        <v>0</v>
      </c>
      <c r="M1790">
        <f>SUMIF(Erfassung2!BD:BD,L1790,Erfassung2!BW:BW)</f>
        <v>0</v>
      </c>
      <c r="N1790">
        <f>SUMIF(Erfassung2!BD:BD,L1790,Erfassung2!BG:BG)</f>
        <v>0</v>
      </c>
      <c r="O1790">
        <f t="shared" si="70"/>
        <v>0</v>
      </c>
      <c r="P1790">
        <f t="shared" si="71"/>
        <v>1</v>
      </c>
    </row>
    <row r="1791" spans="12:16" x14ac:dyDescent="0.25">
      <c r="L1791" s="264">
        <f>Member!A1791</f>
        <v>0</v>
      </c>
      <c r="M1791">
        <f>SUMIF(Erfassung2!BD:BD,L1791,Erfassung2!BW:BW)</f>
        <v>0</v>
      </c>
      <c r="N1791">
        <f>SUMIF(Erfassung2!BD:BD,L1791,Erfassung2!BG:BG)</f>
        <v>0</v>
      </c>
      <c r="O1791">
        <f t="shared" si="70"/>
        <v>0</v>
      </c>
      <c r="P1791">
        <f t="shared" si="71"/>
        <v>1</v>
      </c>
    </row>
    <row r="1792" spans="12:16" x14ac:dyDescent="0.25">
      <c r="L1792" s="264">
        <f>Member!A1792</f>
        <v>0</v>
      </c>
      <c r="M1792">
        <f>SUMIF(Erfassung2!BD:BD,L1792,Erfassung2!BW:BW)</f>
        <v>0</v>
      </c>
      <c r="N1792">
        <f>SUMIF(Erfassung2!BD:BD,L1792,Erfassung2!BG:BG)</f>
        <v>0</v>
      </c>
      <c r="O1792">
        <f t="shared" si="70"/>
        <v>0</v>
      </c>
      <c r="P1792">
        <f t="shared" si="71"/>
        <v>1</v>
      </c>
    </row>
    <row r="1793" spans="12:16" x14ac:dyDescent="0.25">
      <c r="L1793" s="264">
        <f>Member!A1793</f>
        <v>0</v>
      </c>
      <c r="M1793">
        <f>SUMIF(Erfassung2!BD:BD,L1793,Erfassung2!BW:BW)</f>
        <v>0</v>
      </c>
      <c r="N1793">
        <f>SUMIF(Erfassung2!BD:BD,L1793,Erfassung2!BG:BG)</f>
        <v>0</v>
      </c>
      <c r="O1793">
        <f t="shared" si="70"/>
        <v>0</v>
      </c>
      <c r="P1793">
        <f t="shared" si="71"/>
        <v>1</v>
      </c>
    </row>
    <row r="1794" spans="12:16" x14ac:dyDescent="0.25">
      <c r="L1794" s="264">
        <f>Member!A1794</f>
        <v>0</v>
      </c>
      <c r="M1794">
        <f>SUMIF(Erfassung2!BD:BD,L1794,Erfassung2!BW:BW)</f>
        <v>0</v>
      </c>
      <c r="N1794">
        <f>SUMIF(Erfassung2!BD:BD,L1794,Erfassung2!BG:BG)</f>
        <v>0</v>
      </c>
      <c r="O1794">
        <f t="shared" si="70"/>
        <v>0</v>
      </c>
      <c r="P1794">
        <f t="shared" si="71"/>
        <v>1</v>
      </c>
    </row>
    <row r="1795" spans="12:16" x14ac:dyDescent="0.25">
      <c r="L1795" s="264">
        <f>Member!A1795</f>
        <v>0</v>
      </c>
      <c r="M1795">
        <f>SUMIF(Erfassung2!BD:BD,L1795,Erfassung2!BW:BW)</f>
        <v>0</v>
      </c>
      <c r="N1795">
        <f>SUMIF(Erfassung2!BD:BD,L1795,Erfassung2!BG:BG)</f>
        <v>0</v>
      </c>
      <c r="O1795">
        <f t="shared" ref="O1795:O1858" si="72">IF(N1795=0,0,M1795/N1795-ROW()/1000000000)</f>
        <v>0</v>
      </c>
      <c r="P1795">
        <f t="shared" ref="P1795:P1858" si="73">RANK(O1795,O:O)</f>
        <v>1</v>
      </c>
    </row>
    <row r="1796" spans="12:16" x14ac:dyDescent="0.25">
      <c r="L1796" s="264">
        <f>Member!A1796</f>
        <v>0</v>
      </c>
      <c r="M1796">
        <f>SUMIF(Erfassung2!BD:BD,L1796,Erfassung2!BW:BW)</f>
        <v>0</v>
      </c>
      <c r="N1796">
        <f>SUMIF(Erfassung2!BD:BD,L1796,Erfassung2!BG:BG)</f>
        <v>0</v>
      </c>
      <c r="O1796">
        <f t="shared" si="72"/>
        <v>0</v>
      </c>
      <c r="P1796">
        <f t="shared" si="73"/>
        <v>1</v>
      </c>
    </row>
    <row r="1797" spans="12:16" x14ac:dyDescent="0.25">
      <c r="L1797" s="264">
        <f>Member!A1797</f>
        <v>0</v>
      </c>
      <c r="M1797">
        <f>SUMIF(Erfassung2!BD:BD,L1797,Erfassung2!BW:BW)</f>
        <v>0</v>
      </c>
      <c r="N1797">
        <f>SUMIF(Erfassung2!BD:BD,L1797,Erfassung2!BG:BG)</f>
        <v>0</v>
      </c>
      <c r="O1797">
        <f t="shared" si="72"/>
        <v>0</v>
      </c>
      <c r="P1797">
        <f t="shared" si="73"/>
        <v>1</v>
      </c>
    </row>
    <row r="1798" spans="12:16" x14ac:dyDescent="0.25">
      <c r="L1798" s="264">
        <f>Member!A1798</f>
        <v>0</v>
      </c>
      <c r="M1798">
        <f>SUMIF(Erfassung2!BD:BD,L1798,Erfassung2!BW:BW)</f>
        <v>0</v>
      </c>
      <c r="N1798">
        <f>SUMIF(Erfassung2!BD:BD,L1798,Erfassung2!BG:BG)</f>
        <v>0</v>
      </c>
      <c r="O1798">
        <f t="shared" si="72"/>
        <v>0</v>
      </c>
      <c r="P1798">
        <f t="shared" si="73"/>
        <v>1</v>
      </c>
    </row>
    <row r="1799" spans="12:16" x14ac:dyDescent="0.25">
      <c r="L1799" s="264">
        <f>Member!A1799</f>
        <v>0</v>
      </c>
      <c r="M1799">
        <f>SUMIF(Erfassung2!BD:BD,L1799,Erfassung2!BW:BW)</f>
        <v>0</v>
      </c>
      <c r="N1799">
        <f>SUMIF(Erfassung2!BD:BD,L1799,Erfassung2!BG:BG)</f>
        <v>0</v>
      </c>
      <c r="O1799">
        <f t="shared" si="72"/>
        <v>0</v>
      </c>
      <c r="P1799">
        <f t="shared" si="73"/>
        <v>1</v>
      </c>
    </row>
    <row r="1800" spans="12:16" x14ac:dyDescent="0.25">
      <c r="L1800" s="264">
        <f>Member!A1800</f>
        <v>0</v>
      </c>
      <c r="M1800">
        <f>SUMIF(Erfassung2!BD:BD,L1800,Erfassung2!BW:BW)</f>
        <v>0</v>
      </c>
      <c r="N1800">
        <f>SUMIF(Erfassung2!BD:BD,L1800,Erfassung2!BG:BG)</f>
        <v>0</v>
      </c>
      <c r="O1800">
        <f t="shared" si="72"/>
        <v>0</v>
      </c>
      <c r="P1800">
        <f t="shared" si="73"/>
        <v>1</v>
      </c>
    </row>
    <row r="1801" spans="12:16" x14ac:dyDescent="0.25">
      <c r="L1801" s="264">
        <f>Member!A1801</f>
        <v>0</v>
      </c>
      <c r="M1801">
        <f>SUMIF(Erfassung2!BD:BD,L1801,Erfassung2!BW:BW)</f>
        <v>0</v>
      </c>
      <c r="N1801">
        <f>SUMIF(Erfassung2!BD:BD,L1801,Erfassung2!BG:BG)</f>
        <v>0</v>
      </c>
      <c r="O1801">
        <f t="shared" si="72"/>
        <v>0</v>
      </c>
      <c r="P1801">
        <f t="shared" si="73"/>
        <v>1</v>
      </c>
    </row>
    <row r="1802" spans="12:16" x14ac:dyDescent="0.25">
      <c r="L1802" s="264">
        <f>Member!A1802</f>
        <v>0</v>
      </c>
      <c r="M1802">
        <f>SUMIF(Erfassung2!BD:BD,L1802,Erfassung2!BW:BW)</f>
        <v>0</v>
      </c>
      <c r="N1802">
        <f>SUMIF(Erfassung2!BD:BD,L1802,Erfassung2!BG:BG)</f>
        <v>0</v>
      </c>
      <c r="O1802">
        <f t="shared" si="72"/>
        <v>0</v>
      </c>
      <c r="P1802">
        <f t="shared" si="73"/>
        <v>1</v>
      </c>
    </row>
    <row r="1803" spans="12:16" x14ac:dyDescent="0.25">
      <c r="L1803" s="264">
        <f>Member!A1803</f>
        <v>0</v>
      </c>
      <c r="M1803">
        <f>SUMIF(Erfassung2!BD:BD,L1803,Erfassung2!BW:BW)</f>
        <v>0</v>
      </c>
      <c r="N1803">
        <f>SUMIF(Erfassung2!BD:BD,L1803,Erfassung2!BG:BG)</f>
        <v>0</v>
      </c>
      <c r="O1803">
        <f t="shared" si="72"/>
        <v>0</v>
      </c>
      <c r="P1803">
        <f t="shared" si="73"/>
        <v>1</v>
      </c>
    </row>
    <row r="1804" spans="12:16" x14ac:dyDescent="0.25">
      <c r="L1804" s="264">
        <f>Member!A1804</f>
        <v>0</v>
      </c>
      <c r="M1804">
        <f>SUMIF(Erfassung2!BD:BD,L1804,Erfassung2!BW:BW)</f>
        <v>0</v>
      </c>
      <c r="N1804">
        <f>SUMIF(Erfassung2!BD:BD,L1804,Erfassung2!BG:BG)</f>
        <v>0</v>
      </c>
      <c r="O1804">
        <f t="shared" si="72"/>
        <v>0</v>
      </c>
      <c r="P1804">
        <f t="shared" si="73"/>
        <v>1</v>
      </c>
    </row>
    <row r="1805" spans="12:16" x14ac:dyDescent="0.25">
      <c r="L1805" s="264">
        <f>Member!A1805</f>
        <v>0</v>
      </c>
      <c r="M1805">
        <f>SUMIF(Erfassung2!BD:BD,L1805,Erfassung2!BW:BW)</f>
        <v>0</v>
      </c>
      <c r="N1805">
        <f>SUMIF(Erfassung2!BD:BD,L1805,Erfassung2!BG:BG)</f>
        <v>0</v>
      </c>
      <c r="O1805">
        <f t="shared" si="72"/>
        <v>0</v>
      </c>
      <c r="P1805">
        <f t="shared" si="73"/>
        <v>1</v>
      </c>
    </row>
    <row r="1806" spans="12:16" x14ac:dyDescent="0.25">
      <c r="L1806" s="264">
        <f>Member!A1806</f>
        <v>0</v>
      </c>
      <c r="M1806">
        <f>SUMIF(Erfassung2!BD:BD,L1806,Erfassung2!BW:BW)</f>
        <v>0</v>
      </c>
      <c r="N1806">
        <f>SUMIF(Erfassung2!BD:BD,L1806,Erfassung2!BG:BG)</f>
        <v>0</v>
      </c>
      <c r="O1806">
        <f t="shared" si="72"/>
        <v>0</v>
      </c>
      <c r="P1806">
        <f t="shared" si="73"/>
        <v>1</v>
      </c>
    </row>
    <row r="1807" spans="12:16" x14ac:dyDescent="0.25">
      <c r="L1807" s="264">
        <f>Member!A1807</f>
        <v>0</v>
      </c>
      <c r="M1807">
        <f>SUMIF(Erfassung2!BD:BD,L1807,Erfassung2!BW:BW)</f>
        <v>0</v>
      </c>
      <c r="N1807">
        <f>SUMIF(Erfassung2!BD:BD,L1807,Erfassung2!BG:BG)</f>
        <v>0</v>
      </c>
      <c r="O1807">
        <f t="shared" si="72"/>
        <v>0</v>
      </c>
      <c r="P1807">
        <f t="shared" si="73"/>
        <v>1</v>
      </c>
    </row>
    <row r="1808" spans="12:16" x14ac:dyDescent="0.25">
      <c r="L1808" s="264">
        <f>Member!A1808</f>
        <v>0</v>
      </c>
      <c r="M1808">
        <f>SUMIF(Erfassung2!BD:BD,L1808,Erfassung2!BW:BW)</f>
        <v>0</v>
      </c>
      <c r="N1808">
        <f>SUMIF(Erfassung2!BD:BD,L1808,Erfassung2!BG:BG)</f>
        <v>0</v>
      </c>
      <c r="O1808">
        <f t="shared" si="72"/>
        <v>0</v>
      </c>
      <c r="P1808">
        <f t="shared" si="73"/>
        <v>1</v>
      </c>
    </row>
    <row r="1809" spans="12:16" x14ac:dyDescent="0.25">
      <c r="L1809" s="264">
        <f>Member!A1809</f>
        <v>0</v>
      </c>
      <c r="M1809">
        <f>SUMIF(Erfassung2!BD:BD,L1809,Erfassung2!BW:BW)</f>
        <v>0</v>
      </c>
      <c r="N1809">
        <f>SUMIF(Erfassung2!BD:BD,L1809,Erfassung2!BG:BG)</f>
        <v>0</v>
      </c>
      <c r="O1809">
        <f t="shared" si="72"/>
        <v>0</v>
      </c>
      <c r="P1809">
        <f t="shared" si="73"/>
        <v>1</v>
      </c>
    </row>
    <row r="1810" spans="12:16" x14ac:dyDescent="0.25">
      <c r="L1810" s="264">
        <f>Member!A1810</f>
        <v>0</v>
      </c>
      <c r="M1810">
        <f>SUMIF(Erfassung2!BD:BD,L1810,Erfassung2!BW:BW)</f>
        <v>0</v>
      </c>
      <c r="N1810">
        <f>SUMIF(Erfassung2!BD:BD,L1810,Erfassung2!BG:BG)</f>
        <v>0</v>
      </c>
      <c r="O1810">
        <f t="shared" si="72"/>
        <v>0</v>
      </c>
      <c r="P1810">
        <f t="shared" si="73"/>
        <v>1</v>
      </c>
    </row>
    <row r="1811" spans="12:16" x14ac:dyDescent="0.25">
      <c r="L1811" s="264">
        <f>Member!A1811</f>
        <v>0</v>
      </c>
      <c r="M1811">
        <f>SUMIF(Erfassung2!BD:BD,L1811,Erfassung2!BW:BW)</f>
        <v>0</v>
      </c>
      <c r="N1811">
        <f>SUMIF(Erfassung2!BD:BD,L1811,Erfassung2!BG:BG)</f>
        <v>0</v>
      </c>
      <c r="O1811">
        <f t="shared" si="72"/>
        <v>0</v>
      </c>
      <c r="P1811">
        <f t="shared" si="73"/>
        <v>1</v>
      </c>
    </row>
    <row r="1812" spans="12:16" x14ac:dyDescent="0.25">
      <c r="L1812" s="264">
        <f>Member!A1812</f>
        <v>0</v>
      </c>
      <c r="M1812">
        <f>SUMIF(Erfassung2!BD:BD,L1812,Erfassung2!BW:BW)</f>
        <v>0</v>
      </c>
      <c r="N1812">
        <f>SUMIF(Erfassung2!BD:BD,L1812,Erfassung2!BG:BG)</f>
        <v>0</v>
      </c>
      <c r="O1812">
        <f t="shared" si="72"/>
        <v>0</v>
      </c>
      <c r="P1812">
        <f t="shared" si="73"/>
        <v>1</v>
      </c>
    </row>
    <row r="1813" spans="12:16" x14ac:dyDescent="0.25">
      <c r="L1813" s="264">
        <f>Member!A1813</f>
        <v>0</v>
      </c>
      <c r="M1813">
        <f>SUMIF(Erfassung2!BD:BD,L1813,Erfassung2!BW:BW)</f>
        <v>0</v>
      </c>
      <c r="N1813">
        <f>SUMIF(Erfassung2!BD:BD,L1813,Erfassung2!BG:BG)</f>
        <v>0</v>
      </c>
      <c r="O1813">
        <f t="shared" si="72"/>
        <v>0</v>
      </c>
      <c r="P1813">
        <f t="shared" si="73"/>
        <v>1</v>
      </c>
    </row>
    <row r="1814" spans="12:16" x14ac:dyDescent="0.25">
      <c r="L1814" s="264">
        <f>Member!A1814</f>
        <v>0</v>
      </c>
      <c r="M1814">
        <f>SUMIF(Erfassung2!BD:BD,L1814,Erfassung2!BW:BW)</f>
        <v>0</v>
      </c>
      <c r="N1814">
        <f>SUMIF(Erfassung2!BD:BD,L1814,Erfassung2!BG:BG)</f>
        <v>0</v>
      </c>
      <c r="O1814">
        <f t="shared" si="72"/>
        <v>0</v>
      </c>
      <c r="P1814">
        <f t="shared" si="73"/>
        <v>1</v>
      </c>
    </row>
    <row r="1815" spans="12:16" x14ac:dyDescent="0.25">
      <c r="L1815" s="264">
        <f>Member!A1815</f>
        <v>0</v>
      </c>
      <c r="M1815">
        <f>SUMIF(Erfassung2!BD:BD,L1815,Erfassung2!BW:BW)</f>
        <v>0</v>
      </c>
      <c r="N1815">
        <f>SUMIF(Erfassung2!BD:BD,L1815,Erfassung2!BG:BG)</f>
        <v>0</v>
      </c>
      <c r="O1815">
        <f t="shared" si="72"/>
        <v>0</v>
      </c>
      <c r="P1815">
        <f t="shared" si="73"/>
        <v>1</v>
      </c>
    </row>
    <row r="1816" spans="12:16" x14ac:dyDescent="0.25">
      <c r="L1816" s="264">
        <f>Member!A1816</f>
        <v>0</v>
      </c>
      <c r="M1816">
        <f>SUMIF(Erfassung2!BD:BD,L1816,Erfassung2!BW:BW)</f>
        <v>0</v>
      </c>
      <c r="N1816">
        <f>SUMIF(Erfassung2!BD:BD,L1816,Erfassung2!BG:BG)</f>
        <v>0</v>
      </c>
      <c r="O1816">
        <f t="shared" si="72"/>
        <v>0</v>
      </c>
      <c r="P1816">
        <f t="shared" si="73"/>
        <v>1</v>
      </c>
    </row>
    <row r="1817" spans="12:16" x14ac:dyDescent="0.25">
      <c r="L1817" s="264">
        <f>Member!A1817</f>
        <v>0</v>
      </c>
      <c r="M1817">
        <f>SUMIF(Erfassung2!BD:BD,L1817,Erfassung2!BW:BW)</f>
        <v>0</v>
      </c>
      <c r="N1817">
        <f>SUMIF(Erfassung2!BD:BD,L1817,Erfassung2!BG:BG)</f>
        <v>0</v>
      </c>
      <c r="O1817">
        <f t="shared" si="72"/>
        <v>0</v>
      </c>
      <c r="P1817">
        <f t="shared" si="73"/>
        <v>1</v>
      </c>
    </row>
    <row r="1818" spans="12:16" x14ac:dyDescent="0.25">
      <c r="L1818" s="264">
        <f>Member!A1818</f>
        <v>0</v>
      </c>
      <c r="M1818">
        <f>SUMIF(Erfassung2!BD:BD,L1818,Erfassung2!BW:BW)</f>
        <v>0</v>
      </c>
      <c r="N1818">
        <f>SUMIF(Erfassung2!BD:BD,L1818,Erfassung2!BG:BG)</f>
        <v>0</v>
      </c>
      <c r="O1818">
        <f t="shared" si="72"/>
        <v>0</v>
      </c>
      <c r="P1818">
        <f t="shared" si="73"/>
        <v>1</v>
      </c>
    </row>
    <row r="1819" spans="12:16" x14ac:dyDescent="0.25">
      <c r="L1819" s="264">
        <f>Member!A1819</f>
        <v>0</v>
      </c>
      <c r="M1819">
        <f>SUMIF(Erfassung2!BD:BD,L1819,Erfassung2!BW:BW)</f>
        <v>0</v>
      </c>
      <c r="N1819">
        <f>SUMIF(Erfassung2!BD:BD,L1819,Erfassung2!BG:BG)</f>
        <v>0</v>
      </c>
      <c r="O1819">
        <f t="shared" si="72"/>
        <v>0</v>
      </c>
      <c r="P1819">
        <f t="shared" si="73"/>
        <v>1</v>
      </c>
    </row>
    <row r="1820" spans="12:16" x14ac:dyDescent="0.25">
      <c r="L1820" s="264">
        <f>Member!A1820</f>
        <v>0</v>
      </c>
      <c r="M1820">
        <f>SUMIF(Erfassung2!BD:BD,L1820,Erfassung2!BW:BW)</f>
        <v>0</v>
      </c>
      <c r="N1820">
        <f>SUMIF(Erfassung2!BD:BD,L1820,Erfassung2!BG:BG)</f>
        <v>0</v>
      </c>
      <c r="O1820">
        <f t="shared" si="72"/>
        <v>0</v>
      </c>
      <c r="P1820">
        <f t="shared" si="73"/>
        <v>1</v>
      </c>
    </row>
    <row r="1821" spans="12:16" x14ac:dyDescent="0.25">
      <c r="L1821" s="264">
        <f>Member!A1821</f>
        <v>0</v>
      </c>
      <c r="M1821">
        <f>SUMIF(Erfassung2!BD:BD,L1821,Erfassung2!BW:BW)</f>
        <v>0</v>
      </c>
      <c r="N1821">
        <f>SUMIF(Erfassung2!BD:BD,L1821,Erfassung2!BG:BG)</f>
        <v>0</v>
      </c>
      <c r="O1821">
        <f t="shared" si="72"/>
        <v>0</v>
      </c>
      <c r="P1821">
        <f t="shared" si="73"/>
        <v>1</v>
      </c>
    </row>
    <row r="1822" spans="12:16" x14ac:dyDescent="0.25">
      <c r="L1822" s="264">
        <f>Member!A1822</f>
        <v>0</v>
      </c>
      <c r="M1822">
        <f>SUMIF(Erfassung2!BD:BD,L1822,Erfassung2!BW:BW)</f>
        <v>0</v>
      </c>
      <c r="N1822">
        <f>SUMIF(Erfassung2!BD:BD,L1822,Erfassung2!BG:BG)</f>
        <v>0</v>
      </c>
      <c r="O1822">
        <f t="shared" si="72"/>
        <v>0</v>
      </c>
      <c r="P1822">
        <f t="shared" si="73"/>
        <v>1</v>
      </c>
    </row>
    <row r="1823" spans="12:16" x14ac:dyDescent="0.25">
      <c r="L1823" s="264">
        <f>Member!A1823</f>
        <v>0</v>
      </c>
      <c r="M1823">
        <f>SUMIF(Erfassung2!BD:BD,L1823,Erfassung2!BW:BW)</f>
        <v>0</v>
      </c>
      <c r="N1823">
        <f>SUMIF(Erfassung2!BD:BD,L1823,Erfassung2!BG:BG)</f>
        <v>0</v>
      </c>
      <c r="O1823">
        <f t="shared" si="72"/>
        <v>0</v>
      </c>
      <c r="P1823">
        <f t="shared" si="73"/>
        <v>1</v>
      </c>
    </row>
    <row r="1824" spans="12:16" x14ac:dyDescent="0.25">
      <c r="L1824" s="264">
        <f>Member!A1824</f>
        <v>0</v>
      </c>
      <c r="M1824">
        <f>SUMIF(Erfassung2!BD:BD,L1824,Erfassung2!BW:BW)</f>
        <v>0</v>
      </c>
      <c r="N1824">
        <f>SUMIF(Erfassung2!BD:BD,L1824,Erfassung2!BG:BG)</f>
        <v>0</v>
      </c>
      <c r="O1824">
        <f t="shared" si="72"/>
        <v>0</v>
      </c>
      <c r="P1824">
        <f t="shared" si="73"/>
        <v>1</v>
      </c>
    </row>
    <row r="1825" spans="12:16" x14ac:dyDescent="0.25">
      <c r="L1825" s="264">
        <f>Member!A1825</f>
        <v>0</v>
      </c>
      <c r="M1825">
        <f>SUMIF(Erfassung2!BD:BD,L1825,Erfassung2!BW:BW)</f>
        <v>0</v>
      </c>
      <c r="N1825">
        <f>SUMIF(Erfassung2!BD:BD,L1825,Erfassung2!BG:BG)</f>
        <v>0</v>
      </c>
      <c r="O1825">
        <f t="shared" si="72"/>
        <v>0</v>
      </c>
      <c r="P1825">
        <f t="shared" si="73"/>
        <v>1</v>
      </c>
    </row>
    <row r="1826" spans="12:16" x14ac:dyDescent="0.25">
      <c r="L1826" s="264">
        <f>Member!A1826</f>
        <v>0</v>
      </c>
      <c r="M1826">
        <f>SUMIF(Erfassung2!BD:BD,L1826,Erfassung2!BW:BW)</f>
        <v>0</v>
      </c>
      <c r="N1826">
        <f>SUMIF(Erfassung2!BD:BD,L1826,Erfassung2!BG:BG)</f>
        <v>0</v>
      </c>
      <c r="O1826">
        <f t="shared" si="72"/>
        <v>0</v>
      </c>
      <c r="P1826">
        <f t="shared" si="73"/>
        <v>1</v>
      </c>
    </row>
    <row r="1827" spans="12:16" x14ac:dyDescent="0.25">
      <c r="L1827" s="264">
        <f>Member!A1827</f>
        <v>0</v>
      </c>
      <c r="M1827">
        <f>SUMIF(Erfassung2!BD:BD,L1827,Erfassung2!BW:BW)</f>
        <v>0</v>
      </c>
      <c r="N1827">
        <f>SUMIF(Erfassung2!BD:BD,L1827,Erfassung2!BG:BG)</f>
        <v>0</v>
      </c>
      <c r="O1827">
        <f t="shared" si="72"/>
        <v>0</v>
      </c>
      <c r="P1827">
        <f t="shared" si="73"/>
        <v>1</v>
      </c>
    </row>
    <row r="1828" spans="12:16" x14ac:dyDescent="0.25">
      <c r="L1828" s="264">
        <f>Member!A1828</f>
        <v>0</v>
      </c>
      <c r="M1828">
        <f>SUMIF(Erfassung2!BD:BD,L1828,Erfassung2!BW:BW)</f>
        <v>0</v>
      </c>
      <c r="N1828">
        <f>SUMIF(Erfassung2!BD:BD,L1828,Erfassung2!BG:BG)</f>
        <v>0</v>
      </c>
      <c r="O1828">
        <f t="shared" si="72"/>
        <v>0</v>
      </c>
      <c r="P1828">
        <f t="shared" si="73"/>
        <v>1</v>
      </c>
    </row>
    <row r="1829" spans="12:16" x14ac:dyDescent="0.25">
      <c r="L1829" s="264">
        <f>Member!A1829</f>
        <v>0</v>
      </c>
      <c r="M1829">
        <f>SUMIF(Erfassung2!BD:BD,L1829,Erfassung2!BW:BW)</f>
        <v>0</v>
      </c>
      <c r="N1829">
        <f>SUMIF(Erfassung2!BD:BD,L1829,Erfassung2!BG:BG)</f>
        <v>0</v>
      </c>
      <c r="O1829">
        <f t="shared" si="72"/>
        <v>0</v>
      </c>
      <c r="P1829">
        <f t="shared" si="73"/>
        <v>1</v>
      </c>
    </row>
    <row r="1830" spans="12:16" x14ac:dyDescent="0.25">
      <c r="L1830" s="264">
        <f>Member!A1830</f>
        <v>0</v>
      </c>
      <c r="M1830">
        <f>SUMIF(Erfassung2!BD:BD,L1830,Erfassung2!BW:BW)</f>
        <v>0</v>
      </c>
      <c r="N1830">
        <f>SUMIF(Erfassung2!BD:BD,L1830,Erfassung2!BG:BG)</f>
        <v>0</v>
      </c>
      <c r="O1830">
        <f t="shared" si="72"/>
        <v>0</v>
      </c>
      <c r="P1830">
        <f t="shared" si="73"/>
        <v>1</v>
      </c>
    </row>
    <row r="1831" spans="12:16" x14ac:dyDescent="0.25">
      <c r="L1831" s="264">
        <f>Member!A1831</f>
        <v>0</v>
      </c>
      <c r="M1831">
        <f>SUMIF(Erfassung2!BD:BD,L1831,Erfassung2!BW:BW)</f>
        <v>0</v>
      </c>
      <c r="N1831">
        <f>SUMIF(Erfassung2!BD:BD,L1831,Erfassung2!BG:BG)</f>
        <v>0</v>
      </c>
      <c r="O1831">
        <f t="shared" si="72"/>
        <v>0</v>
      </c>
      <c r="P1831">
        <f t="shared" si="73"/>
        <v>1</v>
      </c>
    </row>
    <row r="1832" spans="12:16" x14ac:dyDescent="0.25">
      <c r="L1832" s="264">
        <f>Member!A1832</f>
        <v>0</v>
      </c>
      <c r="M1832">
        <f>SUMIF(Erfassung2!BD:BD,L1832,Erfassung2!BW:BW)</f>
        <v>0</v>
      </c>
      <c r="N1832">
        <f>SUMIF(Erfassung2!BD:BD,L1832,Erfassung2!BG:BG)</f>
        <v>0</v>
      </c>
      <c r="O1832">
        <f t="shared" si="72"/>
        <v>0</v>
      </c>
      <c r="P1832">
        <f t="shared" si="73"/>
        <v>1</v>
      </c>
    </row>
    <row r="1833" spans="12:16" x14ac:dyDescent="0.25">
      <c r="L1833" s="264">
        <f>Member!A1833</f>
        <v>0</v>
      </c>
      <c r="M1833">
        <f>SUMIF(Erfassung2!BD:BD,L1833,Erfassung2!BW:BW)</f>
        <v>0</v>
      </c>
      <c r="N1833">
        <f>SUMIF(Erfassung2!BD:BD,L1833,Erfassung2!BG:BG)</f>
        <v>0</v>
      </c>
      <c r="O1833">
        <f t="shared" si="72"/>
        <v>0</v>
      </c>
      <c r="P1833">
        <f t="shared" si="73"/>
        <v>1</v>
      </c>
    </row>
    <row r="1834" spans="12:16" x14ac:dyDescent="0.25">
      <c r="L1834" s="264">
        <f>Member!A1834</f>
        <v>0</v>
      </c>
      <c r="M1834">
        <f>SUMIF(Erfassung2!BD:BD,L1834,Erfassung2!BW:BW)</f>
        <v>0</v>
      </c>
      <c r="N1834">
        <f>SUMIF(Erfassung2!BD:BD,L1834,Erfassung2!BG:BG)</f>
        <v>0</v>
      </c>
      <c r="O1834">
        <f t="shared" si="72"/>
        <v>0</v>
      </c>
      <c r="P1834">
        <f t="shared" si="73"/>
        <v>1</v>
      </c>
    </row>
    <row r="1835" spans="12:16" x14ac:dyDescent="0.25">
      <c r="L1835" s="264">
        <f>Member!A1835</f>
        <v>0</v>
      </c>
      <c r="M1835">
        <f>SUMIF(Erfassung2!BD:BD,L1835,Erfassung2!BW:BW)</f>
        <v>0</v>
      </c>
      <c r="N1835">
        <f>SUMIF(Erfassung2!BD:BD,L1835,Erfassung2!BG:BG)</f>
        <v>0</v>
      </c>
      <c r="O1835">
        <f t="shared" si="72"/>
        <v>0</v>
      </c>
      <c r="P1835">
        <f t="shared" si="73"/>
        <v>1</v>
      </c>
    </row>
    <row r="1836" spans="12:16" x14ac:dyDescent="0.25">
      <c r="L1836" s="264">
        <f>Member!A1836</f>
        <v>0</v>
      </c>
      <c r="M1836">
        <f>SUMIF(Erfassung2!BD:BD,L1836,Erfassung2!BW:BW)</f>
        <v>0</v>
      </c>
      <c r="N1836">
        <f>SUMIF(Erfassung2!BD:BD,L1836,Erfassung2!BG:BG)</f>
        <v>0</v>
      </c>
      <c r="O1836">
        <f t="shared" si="72"/>
        <v>0</v>
      </c>
      <c r="P1836">
        <f t="shared" si="73"/>
        <v>1</v>
      </c>
    </row>
    <row r="1837" spans="12:16" x14ac:dyDescent="0.25">
      <c r="L1837" s="264">
        <f>Member!A1837</f>
        <v>0</v>
      </c>
      <c r="M1837">
        <f>SUMIF(Erfassung2!BD:BD,L1837,Erfassung2!BW:BW)</f>
        <v>0</v>
      </c>
      <c r="N1837">
        <f>SUMIF(Erfassung2!BD:BD,L1837,Erfassung2!BG:BG)</f>
        <v>0</v>
      </c>
      <c r="O1837">
        <f t="shared" si="72"/>
        <v>0</v>
      </c>
      <c r="P1837">
        <f t="shared" si="73"/>
        <v>1</v>
      </c>
    </row>
    <row r="1838" spans="12:16" x14ac:dyDescent="0.25">
      <c r="L1838" s="264">
        <f>Member!A1838</f>
        <v>0</v>
      </c>
      <c r="M1838">
        <f>SUMIF(Erfassung2!BD:BD,L1838,Erfassung2!BW:BW)</f>
        <v>0</v>
      </c>
      <c r="N1838">
        <f>SUMIF(Erfassung2!BD:BD,L1838,Erfassung2!BG:BG)</f>
        <v>0</v>
      </c>
      <c r="O1838">
        <f t="shared" si="72"/>
        <v>0</v>
      </c>
      <c r="P1838">
        <f t="shared" si="73"/>
        <v>1</v>
      </c>
    </row>
    <row r="1839" spans="12:16" x14ac:dyDescent="0.25">
      <c r="L1839" s="264">
        <f>Member!A1839</f>
        <v>0</v>
      </c>
      <c r="M1839">
        <f>SUMIF(Erfassung2!BD:BD,L1839,Erfassung2!BW:BW)</f>
        <v>0</v>
      </c>
      <c r="N1839">
        <f>SUMIF(Erfassung2!BD:BD,L1839,Erfassung2!BG:BG)</f>
        <v>0</v>
      </c>
      <c r="O1839">
        <f t="shared" si="72"/>
        <v>0</v>
      </c>
      <c r="P1839">
        <f t="shared" si="73"/>
        <v>1</v>
      </c>
    </row>
    <row r="1840" spans="12:16" x14ac:dyDescent="0.25">
      <c r="L1840" s="264">
        <f>Member!A1840</f>
        <v>0</v>
      </c>
      <c r="M1840">
        <f>SUMIF(Erfassung2!BD:BD,L1840,Erfassung2!BW:BW)</f>
        <v>0</v>
      </c>
      <c r="N1840">
        <f>SUMIF(Erfassung2!BD:BD,L1840,Erfassung2!BG:BG)</f>
        <v>0</v>
      </c>
      <c r="O1840">
        <f t="shared" si="72"/>
        <v>0</v>
      </c>
      <c r="P1840">
        <f t="shared" si="73"/>
        <v>1</v>
      </c>
    </row>
    <row r="1841" spans="12:16" x14ac:dyDescent="0.25">
      <c r="L1841" s="264">
        <f>Member!A1841</f>
        <v>0</v>
      </c>
      <c r="M1841">
        <f>SUMIF(Erfassung2!BD:BD,L1841,Erfassung2!BW:BW)</f>
        <v>0</v>
      </c>
      <c r="N1841">
        <f>SUMIF(Erfassung2!BD:BD,L1841,Erfassung2!BG:BG)</f>
        <v>0</v>
      </c>
      <c r="O1841">
        <f t="shared" si="72"/>
        <v>0</v>
      </c>
      <c r="P1841">
        <f t="shared" si="73"/>
        <v>1</v>
      </c>
    </row>
    <row r="1842" spans="12:16" x14ac:dyDescent="0.25">
      <c r="L1842" s="264">
        <f>Member!A1842</f>
        <v>0</v>
      </c>
      <c r="M1842">
        <f>SUMIF(Erfassung2!BD:BD,L1842,Erfassung2!BW:BW)</f>
        <v>0</v>
      </c>
      <c r="N1842">
        <f>SUMIF(Erfassung2!BD:BD,L1842,Erfassung2!BG:BG)</f>
        <v>0</v>
      </c>
      <c r="O1842">
        <f t="shared" si="72"/>
        <v>0</v>
      </c>
      <c r="P1842">
        <f t="shared" si="73"/>
        <v>1</v>
      </c>
    </row>
    <row r="1843" spans="12:16" x14ac:dyDescent="0.25">
      <c r="L1843" s="264">
        <f>Member!A1843</f>
        <v>0</v>
      </c>
      <c r="M1843">
        <f>SUMIF(Erfassung2!BD:BD,L1843,Erfassung2!BW:BW)</f>
        <v>0</v>
      </c>
      <c r="N1843">
        <f>SUMIF(Erfassung2!BD:BD,L1843,Erfassung2!BG:BG)</f>
        <v>0</v>
      </c>
      <c r="O1843">
        <f t="shared" si="72"/>
        <v>0</v>
      </c>
      <c r="P1843">
        <f t="shared" si="73"/>
        <v>1</v>
      </c>
    </row>
    <row r="1844" spans="12:16" x14ac:dyDescent="0.25">
      <c r="L1844" s="264">
        <f>Member!A1844</f>
        <v>0</v>
      </c>
      <c r="M1844">
        <f>SUMIF(Erfassung2!BD:BD,L1844,Erfassung2!BW:BW)</f>
        <v>0</v>
      </c>
      <c r="N1844">
        <f>SUMIF(Erfassung2!BD:BD,L1844,Erfassung2!BG:BG)</f>
        <v>0</v>
      </c>
      <c r="O1844">
        <f t="shared" si="72"/>
        <v>0</v>
      </c>
      <c r="P1844">
        <f t="shared" si="73"/>
        <v>1</v>
      </c>
    </row>
    <row r="1845" spans="12:16" x14ac:dyDescent="0.25">
      <c r="L1845" s="264">
        <f>Member!A1845</f>
        <v>0</v>
      </c>
      <c r="M1845">
        <f>SUMIF(Erfassung2!BD:BD,L1845,Erfassung2!BW:BW)</f>
        <v>0</v>
      </c>
      <c r="N1845">
        <f>SUMIF(Erfassung2!BD:BD,L1845,Erfassung2!BG:BG)</f>
        <v>0</v>
      </c>
      <c r="O1845">
        <f t="shared" si="72"/>
        <v>0</v>
      </c>
      <c r="P1845">
        <f t="shared" si="73"/>
        <v>1</v>
      </c>
    </row>
    <row r="1846" spans="12:16" x14ac:dyDescent="0.25">
      <c r="L1846" s="264">
        <f>Member!A1846</f>
        <v>0</v>
      </c>
      <c r="M1846">
        <f>SUMIF(Erfassung2!BD:BD,L1846,Erfassung2!BW:BW)</f>
        <v>0</v>
      </c>
      <c r="N1846">
        <f>SUMIF(Erfassung2!BD:BD,L1846,Erfassung2!BG:BG)</f>
        <v>0</v>
      </c>
      <c r="O1846">
        <f t="shared" si="72"/>
        <v>0</v>
      </c>
      <c r="P1846">
        <f t="shared" si="73"/>
        <v>1</v>
      </c>
    </row>
    <row r="1847" spans="12:16" x14ac:dyDescent="0.25">
      <c r="L1847" s="264">
        <f>Member!A1847</f>
        <v>0</v>
      </c>
      <c r="M1847">
        <f>SUMIF(Erfassung2!BD:BD,L1847,Erfassung2!BW:BW)</f>
        <v>0</v>
      </c>
      <c r="N1847">
        <f>SUMIF(Erfassung2!BD:BD,L1847,Erfassung2!BG:BG)</f>
        <v>0</v>
      </c>
      <c r="O1847">
        <f t="shared" si="72"/>
        <v>0</v>
      </c>
      <c r="P1847">
        <f t="shared" si="73"/>
        <v>1</v>
      </c>
    </row>
    <row r="1848" spans="12:16" x14ac:dyDescent="0.25">
      <c r="L1848" s="264">
        <f>Member!A1848</f>
        <v>0</v>
      </c>
      <c r="M1848">
        <f>SUMIF(Erfassung2!BD:BD,L1848,Erfassung2!BW:BW)</f>
        <v>0</v>
      </c>
      <c r="N1848">
        <f>SUMIF(Erfassung2!BD:BD,L1848,Erfassung2!BG:BG)</f>
        <v>0</v>
      </c>
      <c r="O1848">
        <f t="shared" si="72"/>
        <v>0</v>
      </c>
      <c r="P1848">
        <f t="shared" si="73"/>
        <v>1</v>
      </c>
    </row>
    <row r="1849" spans="12:16" x14ac:dyDescent="0.25">
      <c r="L1849" s="264">
        <f>Member!A1849</f>
        <v>0</v>
      </c>
      <c r="M1849">
        <f>SUMIF(Erfassung2!BD:BD,L1849,Erfassung2!BW:BW)</f>
        <v>0</v>
      </c>
      <c r="N1849">
        <f>SUMIF(Erfassung2!BD:BD,L1849,Erfassung2!BG:BG)</f>
        <v>0</v>
      </c>
      <c r="O1849">
        <f t="shared" si="72"/>
        <v>0</v>
      </c>
      <c r="P1849">
        <f t="shared" si="73"/>
        <v>1</v>
      </c>
    </row>
    <row r="1850" spans="12:16" x14ac:dyDescent="0.25">
      <c r="L1850" s="264">
        <f>Member!A1850</f>
        <v>0</v>
      </c>
      <c r="M1850">
        <f>SUMIF(Erfassung2!BD:BD,L1850,Erfassung2!BW:BW)</f>
        <v>0</v>
      </c>
      <c r="N1850">
        <f>SUMIF(Erfassung2!BD:BD,L1850,Erfassung2!BG:BG)</f>
        <v>0</v>
      </c>
      <c r="O1850">
        <f t="shared" si="72"/>
        <v>0</v>
      </c>
      <c r="P1850">
        <f t="shared" si="73"/>
        <v>1</v>
      </c>
    </row>
    <row r="1851" spans="12:16" x14ac:dyDescent="0.25">
      <c r="L1851" s="264">
        <f>Member!A1851</f>
        <v>0</v>
      </c>
      <c r="M1851">
        <f>SUMIF(Erfassung2!BD:BD,L1851,Erfassung2!BW:BW)</f>
        <v>0</v>
      </c>
      <c r="N1851">
        <f>SUMIF(Erfassung2!BD:BD,L1851,Erfassung2!BG:BG)</f>
        <v>0</v>
      </c>
      <c r="O1851">
        <f t="shared" si="72"/>
        <v>0</v>
      </c>
      <c r="P1851">
        <f t="shared" si="73"/>
        <v>1</v>
      </c>
    </row>
    <row r="1852" spans="12:16" x14ac:dyDescent="0.25">
      <c r="L1852" s="264">
        <f>Member!A1852</f>
        <v>0</v>
      </c>
      <c r="M1852">
        <f>SUMIF(Erfassung2!BD:BD,L1852,Erfassung2!BW:BW)</f>
        <v>0</v>
      </c>
      <c r="N1852">
        <f>SUMIF(Erfassung2!BD:BD,L1852,Erfassung2!BG:BG)</f>
        <v>0</v>
      </c>
      <c r="O1852">
        <f t="shared" si="72"/>
        <v>0</v>
      </c>
      <c r="P1852">
        <f t="shared" si="73"/>
        <v>1</v>
      </c>
    </row>
    <row r="1853" spans="12:16" x14ac:dyDescent="0.25">
      <c r="L1853" s="264">
        <f>Member!A1853</f>
        <v>0</v>
      </c>
      <c r="M1853">
        <f>SUMIF(Erfassung2!BD:BD,L1853,Erfassung2!BW:BW)</f>
        <v>0</v>
      </c>
      <c r="N1853">
        <f>SUMIF(Erfassung2!BD:BD,L1853,Erfassung2!BG:BG)</f>
        <v>0</v>
      </c>
      <c r="O1853">
        <f t="shared" si="72"/>
        <v>0</v>
      </c>
      <c r="P1853">
        <f t="shared" si="73"/>
        <v>1</v>
      </c>
    </row>
    <row r="1854" spans="12:16" x14ac:dyDescent="0.25">
      <c r="L1854" s="264">
        <f>Member!A1854</f>
        <v>0</v>
      </c>
      <c r="M1854">
        <f>SUMIF(Erfassung2!BD:BD,L1854,Erfassung2!BW:BW)</f>
        <v>0</v>
      </c>
      <c r="N1854">
        <f>SUMIF(Erfassung2!BD:BD,L1854,Erfassung2!BG:BG)</f>
        <v>0</v>
      </c>
      <c r="O1854">
        <f t="shared" si="72"/>
        <v>0</v>
      </c>
      <c r="P1854">
        <f t="shared" si="73"/>
        <v>1</v>
      </c>
    </row>
    <row r="1855" spans="12:16" x14ac:dyDescent="0.25">
      <c r="L1855" s="264">
        <f>Member!A1855</f>
        <v>0</v>
      </c>
      <c r="M1855">
        <f>SUMIF(Erfassung2!BD:BD,L1855,Erfassung2!BW:BW)</f>
        <v>0</v>
      </c>
      <c r="N1855">
        <f>SUMIF(Erfassung2!BD:BD,L1855,Erfassung2!BG:BG)</f>
        <v>0</v>
      </c>
      <c r="O1855">
        <f t="shared" si="72"/>
        <v>0</v>
      </c>
      <c r="P1855">
        <f t="shared" si="73"/>
        <v>1</v>
      </c>
    </row>
    <row r="1856" spans="12:16" x14ac:dyDescent="0.25">
      <c r="L1856" s="264">
        <f>Member!A1856</f>
        <v>0</v>
      </c>
      <c r="M1856">
        <f>SUMIF(Erfassung2!BD:BD,L1856,Erfassung2!BW:BW)</f>
        <v>0</v>
      </c>
      <c r="N1856">
        <f>SUMIF(Erfassung2!BD:BD,L1856,Erfassung2!BG:BG)</f>
        <v>0</v>
      </c>
      <c r="O1856">
        <f t="shared" si="72"/>
        <v>0</v>
      </c>
      <c r="P1856">
        <f t="shared" si="73"/>
        <v>1</v>
      </c>
    </row>
    <row r="1857" spans="12:16" x14ac:dyDescent="0.25">
      <c r="L1857" s="264">
        <f>Member!A1857</f>
        <v>0</v>
      </c>
      <c r="M1857">
        <f>SUMIF(Erfassung2!BD:BD,L1857,Erfassung2!BW:BW)</f>
        <v>0</v>
      </c>
      <c r="N1857">
        <f>SUMIF(Erfassung2!BD:BD,L1857,Erfassung2!BG:BG)</f>
        <v>0</v>
      </c>
      <c r="O1857">
        <f t="shared" si="72"/>
        <v>0</v>
      </c>
      <c r="P1857">
        <f t="shared" si="73"/>
        <v>1</v>
      </c>
    </row>
    <row r="1858" spans="12:16" x14ac:dyDescent="0.25">
      <c r="L1858" s="264">
        <f>Member!A1858</f>
        <v>0</v>
      </c>
      <c r="M1858">
        <f>SUMIF(Erfassung2!BD:BD,L1858,Erfassung2!BW:BW)</f>
        <v>0</v>
      </c>
      <c r="N1858">
        <f>SUMIF(Erfassung2!BD:BD,L1858,Erfassung2!BG:BG)</f>
        <v>0</v>
      </c>
      <c r="O1858">
        <f t="shared" si="72"/>
        <v>0</v>
      </c>
      <c r="P1858">
        <f t="shared" si="73"/>
        <v>1</v>
      </c>
    </row>
    <row r="1859" spans="12:16" x14ac:dyDescent="0.25">
      <c r="L1859" s="264">
        <f>Member!A1859</f>
        <v>0</v>
      </c>
      <c r="M1859">
        <f>SUMIF(Erfassung2!BD:BD,L1859,Erfassung2!BW:BW)</f>
        <v>0</v>
      </c>
      <c r="N1859">
        <f>SUMIF(Erfassung2!BD:BD,L1859,Erfassung2!BG:BG)</f>
        <v>0</v>
      </c>
      <c r="O1859">
        <f t="shared" ref="O1859:O1922" si="74">IF(N1859=0,0,M1859/N1859-ROW()/1000000000)</f>
        <v>0</v>
      </c>
      <c r="P1859">
        <f t="shared" ref="P1859:P1922" si="75">RANK(O1859,O:O)</f>
        <v>1</v>
      </c>
    </row>
    <row r="1860" spans="12:16" x14ac:dyDescent="0.25">
      <c r="L1860" s="264">
        <f>Member!A1860</f>
        <v>0</v>
      </c>
      <c r="M1860">
        <f>SUMIF(Erfassung2!BD:BD,L1860,Erfassung2!BW:BW)</f>
        <v>0</v>
      </c>
      <c r="N1860">
        <f>SUMIF(Erfassung2!BD:BD,L1860,Erfassung2!BG:BG)</f>
        <v>0</v>
      </c>
      <c r="O1860">
        <f t="shared" si="74"/>
        <v>0</v>
      </c>
      <c r="P1860">
        <f t="shared" si="75"/>
        <v>1</v>
      </c>
    </row>
    <row r="1861" spans="12:16" x14ac:dyDescent="0.25">
      <c r="L1861" s="264">
        <f>Member!A1861</f>
        <v>0</v>
      </c>
      <c r="M1861">
        <f>SUMIF(Erfassung2!BD:BD,L1861,Erfassung2!BW:BW)</f>
        <v>0</v>
      </c>
      <c r="N1861">
        <f>SUMIF(Erfassung2!BD:BD,L1861,Erfassung2!BG:BG)</f>
        <v>0</v>
      </c>
      <c r="O1861">
        <f t="shared" si="74"/>
        <v>0</v>
      </c>
      <c r="P1861">
        <f t="shared" si="75"/>
        <v>1</v>
      </c>
    </row>
    <row r="1862" spans="12:16" x14ac:dyDescent="0.25">
      <c r="L1862" s="264">
        <f>Member!A1862</f>
        <v>0</v>
      </c>
      <c r="M1862">
        <f>SUMIF(Erfassung2!BD:BD,L1862,Erfassung2!BW:BW)</f>
        <v>0</v>
      </c>
      <c r="N1862">
        <f>SUMIF(Erfassung2!BD:BD,L1862,Erfassung2!BG:BG)</f>
        <v>0</v>
      </c>
      <c r="O1862">
        <f t="shared" si="74"/>
        <v>0</v>
      </c>
      <c r="P1862">
        <f t="shared" si="75"/>
        <v>1</v>
      </c>
    </row>
    <row r="1863" spans="12:16" x14ac:dyDescent="0.25">
      <c r="L1863" s="264">
        <f>Member!A1863</f>
        <v>0</v>
      </c>
      <c r="M1863">
        <f>SUMIF(Erfassung2!BD:BD,L1863,Erfassung2!BW:BW)</f>
        <v>0</v>
      </c>
      <c r="N1863">
        <f>SUMIF(Erfassung2!BD:BD,L1863,Erfassung2!BG:BG)</f>
        <v>0</v>
      </c>
      <c r="O1863">
        <f t="shared" si="74"/>
        <v>0</v>
      </c>
      <c r="P1863">
        <f t="shared" si="75"/>
        <v>1</v>
      </c>
    </row>
    <row r="1864" spans="12:16" x14ac:dyDescent="0.25">
      <c r="L1864" s="264">
        <f>Member!A1864</f>
        <v>0</v>
      </c>
      <c r="M1864">
        <f>SUMIF(Erfassung2!BD:BD,L1864,Erfassung2!BW:BW)</f>
        <v>0</v>
      </c>
      <c r="N1864">
        <f>SUMIF(Erfassung2!BD:BD,L1864,Erfassung2!BG:BG)</f>
        <v>0</v>
      </c>
      <c r="O1864">
        <f t="shared" si="74"/>
        <v>0</v>
      </c>
      <c r="P1864">
        <f t="shared" si="75"/>
        <v>1</v>
      </c>
    </row>
    <row r="1865" spans="12:16" x14ac:dyDescent="0.25">
      <c r="L1865" s="264">
        <f>Member!A1865</f>
        <v>0</v>
      </c>
      <c r="M1865">
        <f>SUMIF(Erfassung2!BD:BD,L1865,Erfassung2!BW:BW)</f>
        <v>0</v>
      </c>
      <c r="N1865">
        <f>SUMIF(Erfassung2!BD:BD,L1865,Erfassung2!BG:BG)</f>
        <v>0</v>
      </c>
      <c r="O1865">
        <f t="shared" si="74"/>
        <v>0</v>
      </c>
      <c r="P1865">
        <f t="shared" si="75"/>
        <v>1</v>
      </c>
    </row>
    <row r="1866" spans="12:16" x14ac:dyDescent="0.25">
      <c r="L1866" s="264">
        <f>Member!A1866</f>
        <v>0</v>
      </c>
      <c r="M1866">
        <f>SUMIF(Erfassung2!BD:BD,L1866,Erfassung2!BW:BW)</f>
        <v>0</v>
      </c>
      <c r="N1866">
        <f>SUMIF(Erfassung2!BD:BD,L1866,Erfassung2!BG:BG)</f>
        <v>0</v>
      </c>
      <c r="O1866">
        <f t="shared" si="74"/>
        <v>0</v>
      </c>
      <c r="P1866">
        <f t="shared" si="75"/>
        <v>1</v>
      </c>
    </row>
    <row r="1867" spans="12:16" x14ac:dyDescent="0.25">
      <c r="L1867" s="264">
        <f>Member!A1867</f>
        <v>0</v>
      </c>
      <c r="M1867">
        <f>SUMIF(Erfassung2!BD:BD,L1867,Erfassung2!BW:BW)</f>
        <v>0</v>
      </c>
      <c r="N1867">
        <f>SUMIF(Erfassung2!BD:BD,L1867,Erfassung2!BG:BG)</f>
        <v>0</v>
      </c>
      <c r="O1867">
        <f t="shared" si="74"/>
        <v>0</v>
      </c>
      <c r="P1867">
        <f t="shared" si="75"/>
        <v>1</v>
      </c>
    </row>
    <row r="1868" spans="12:16" x14ac:dyDescent="0.25">
      <c r="L1868" s="264">
        <f>Member!A1868</f>
        <v>0</v>
      </c>
      <c r="M1868">
        <f>SUMIF(Erfassung2!BD:BD,L1868,Erfassung2!BW:BW)</f>
        <v>0</v>
      </c>
      <c r="N1868">
        <f>SUMIF(Erfassung2!BD:BD,L1868,Erfassung2!BG:BG)</f>
        <v>0</v>
      </c>
      <c r="O1868">
        <f t="shared" si="74"/>
        <v>0</v>
      </c>
      <c r="P1868">
        <f t="shared" si="75"/>
        <v>1</v>
      </c>
    </row>
    <row r="1869" spans="12:16" x14ac:dyDescent="0.25">
      <c r="L1869" s="264">
        <f>Member!A1869</f>
        <v>0</v>
      </c>
      <c r="M1869">
        <f>SUMIF(Erfassung2!BD:BD,L1869,Erfassung2!BW:BW)</f>
        <v>0</v>
      </c>
      <c r="N1869">
        <f>SUMIF(Erfassung2!BD:BD,L1869,Erfassung2!BG:BG)</f>
        <v>0</v>
      </c>
      <c r="O1869">
        <f t="shared" si="74"/>
        <v>0</v>
      </c>
      <c r="P1869">
        <f t="shared" si="75"/>
        <v>1</v>
      </c>
    </row>
    <row r="1870" spans="12:16" x14ac:dyDescent="0.25">
      <c r="L1870" s="264">
        <f>Member!A1870</f>
        <v>0</v>
      </c>
      <c r="M1870">
        <f>SUMIF(Erfassung2!BD:BD,L1870,Erfassung2!BW:BW)</f>
        <v>0</v>
      </c>
      <c r="N1870">
        <f>SUMIF(Erfassung2!BD:BD,L1870,Erfassung2!BG:BG)</f>
        <v>0</v>
      </c>
      <c r="O1870">
        <f t="shared" si="74"/>
        <v>0</v>
      </c>
      <c r="P1870">
        <f t="shared" si="75"/>
        <v>1</v>
      </c>
    </row>
    <row r="1871" spans="12:16" x14ac:dyDescent="0.25">
      <c r="L1871" s="264">
        <f>Member!A1871</f>
        <v>0</v>
      </c>
      <c r="M1871">
        <f>SUMIF(Erfassung2!BD:BD,L1871,Erfassung2!BW:BW)</f>
        <v>0</v>
      </c>
      <c r="N1871">
        <f>SUMIF(Erfassung2!BD:BD,L1871,Erfassung2!BG:BG)</f>
        <v>0</v>
      </c>
      <c r="O1871">
        <f t="shared" si="74"/>
        <v>0</v>
      </c>
      <c r="P1871">
        <f t="shared" si="75"/>
        <v>1</v>
      </c>
    </row>
    <row r="1872" spans="12:16" x14ac:dyDescent="0.25">
      <c r="L1872" s="264">
        <f>Member!A1872</f>
        <v>0</v>
      </c>
      <c r="M1872">
        <f>SUMIF(Erfassung2!BD:BD,L1872,Erfassung2!BW:BW)</f>
        <v>0</v>
      </c>
      <c r="N1872">
        <f>SUMIF(Erfassung2!BD:BD,L1872,Erfassung2!BG:BG)</f>
        <v>0</v>
      </c>
      <c r="O1872">
        <f t="shared" si="74"/>
        <v>0</v>
      </c>
      <c r="P1872">
        <f t="shared" si="75"/>
        <v>1</v>
      </c>
    </row>
    <row r="1873" spans="12:16" x14ac:dyDescent="0.25">
      <c r="L1873" s="264">
        <f>Member!A1873</f>
        <v>0</v>
      </c>
      <c r="M1873">
        <f>SUMIF(Erfassung2!BD:BD,L1873,Erfassung2!BW:BW)</f>
        <v>0</v>
      </c>
      <c r="N1873">
        <f>SUMIF(Erfassung2!BD:BD,L1873,Erfassung2!BG:BG)</f>
        <v>0</v>
      </c>
      <c r="O1873">
        <f t="shared" si="74"/>
        <v>0</v>
      </c>
      <c r="P1873">
        <f t="shared" si="75"/>
        <v>1</v>
      </c>
    </row>
    <row r="1874" spans="12:16" x14ac:dyDescent="0.25">
      <c r="L1874" s="264">
        <f>Member!A1874</f>
        <v>0</v>
      </c>
      <c r="M1874">
        <f>SUMIF(Erfassung2!BD:BD,L1874,Erfassung2!BW:BW)</f>
        <v>0</v>
      </c>
      <c r="N1874">
        <f>SUMIF(Erfassung2!BD:BD,L1874,Erfassung2!BG:BG)</f>
        <v>0</v>
      </c>
      <c r="O1874">
        <f t="shared" si="74"/>
        <v>0</v>
      </c>
      <c r="P1874">
        <f t="shared" si="75"/>
        <v>1</v>
      </c>
    </row>
    <row r="1875" spans="12:16" x14ac:dyDescent="0.25">
      <c r="L1875" s="264">
        <f>Member!A1875</f>
        <v>0</v>
      </c>
      <c r="M1875">
        <f>SUMIF(Erfassung2!BD:BD,L1875,Erfassung2!BW:BW)</f>
        <v>0</v>
      </c>
      <c r="N1875">
        <f>SUMIF(Erfassung2!BD:BD,L1875,Erfassung2!BG:BG)</f>
        <v>0</v>
      </c>
      <c r="O1875">
        <f t="shared" si="74"/>
        <v>0</v>
      </c>
      <c r="P1875">
        <f t="shared" si="75"/>
        <v>1</v>
      </c>
    </row>
    <row r="1876" spans="12:16" x14ac:dyDescent="0.25">
      <c r="L1876" s="264">
        <f>Member!A1876</f>
        <v>0</v>
      </c>
      <c r="M1876">
        <f>SUMIF(Erfassung2!BD:BD,L1876,Erfassung2!BW:BW)</f>
        <v>0</v>
      </c>
      <c r="N1876">
        <f>SUMIF(Erfassung2!BD:BD,L1876,Erfassung2!BG:BG)</f>
        <v>0</v>
      </c>
      <c r="O1876">
        <f t="shared" si="74"/>
        <v>0</v>
      </c>
      <c r="P1876">
        <f t="shared" si="75"/>
        <v>1</v>
      </c>
    </row>
    <row r="1877" spans="12:16" x14ac:dyDescent="0.25">
      <c r="L1877" s="264">
        <f>Member!A1877</f>
        <v>0</v>
      </c>
      <c r="M1877">
        <f>SUMIF(Erfassung2!BD:BD,L1877,Erfassung2!BW:BW)</f>
        <v>0</v>
      </c>
      <c r="N1877">
        <f>SUMIF(Erfassung2!BD:BD,L1877,Erfassung2!BG:BG)</f>
        <v>0</v>
      </c>
      <c r="O1877">
        <f t="shared" si="74"/>
        <v>0</v>
      </c>
      <c r="P1877">
        <f t="shared" si="75"/>
        <v>1</v>
      </c>
    </row>
    <row r="1878" spans="12:16" x14ac:dyDescent="0.25">
      <c r="L1878" s="264">
        <f>Member!A1878</f>
        <v>0</v>
      </c>
      <c r="M1878">
        <f>SUMIF(Erfassung2!BD:BD,L1878,Erfassung2!BW:BW)</f>
        <v>0</v>
      </c>
      <c r="N1878">
        <f>SUMIF(Erfassung2!BD:BD,L1878,Erfassung2!BG:BG)</f>
        <v>0</v>
      </c>
      <c r="O1878">
        <f t="shared" si="74"/>
        <v>0</v>
      </c>
      <c r="P1878">
        <f t="shared" si="75"/>
        <v>1</v>
      </c>
    </row>
    <row r="1879" spans="12:16" x14ac:dyDescent="0.25">
      <c r="L1879" s="264">
        <f>Member!A1879</f>
        <v>0</v>
      </c>
      <c r="M1879">
        <f>SUMIF(Erfassung2!BD:BD,L1879,Erfassung2!BW:BW)</f>
        <v>0</v>
      </c>
      <c r="N1879">
        <f>SUMIF(Erfassung2!BD:BD,L1879,Erfassung2!BG:BG)</f>
        <v>0</v>
      </c>
      <c r="O1879">
        <f t="shared" si="74"/>
        <v>0</v>
      </c>
      <c r="P1879">
        <f t="shared" si="75"/>
        <v>1</v>
      </c>
    </row>
    <row r="1880" spans="12:16" x14ac:dyDescent="0.25">
      <c r="L1880" s="264">
        <f>Member!A1880</f>
        <v>0</v>
      </c>
      <c r="M1880">
        <f>SUMIF(Erfassung2!BD:BD,L1880,Erfassung2!BW:BW)</f>
        <v>0</v>
      </c>
      <c r="N1880">
        <f>SUMIF(Erfassung2!BD:BD,L1880,Erfassung2!BG:BG)</f>
        <v>0</v>
      </c>
      <c r="O1880">
        <f t="shared" si="74"/>
        <v>0</v>
      </c>
      <c r="P1880">
        <f t="shared" si="75"/>
        <v>1</v>
      </c>
    </row>
    <row r="1881" spans="12:16" x14ac:dyDescent="0.25">
      <c r="L1881" s="264">
        <f>Member!A1881</f>
        <v>0</v>
      </c>
      <c r="M1881">
        <f>SUMIF(Erfassung2!BD:BD,L1881,Erfassung2!BW:BW)</f>
        <v>0</v>
      </c>
      <c r="N1881">
        <f>SUMIF(Erfassung2!BD:BD,L1881,Erfassung2!BG:BG)</f>
        <v>0</v>
      </c>
      <c r="O1881">
        <f t="shared" si="74"/>
        <v>0</v>
      </c>
      <c r="P1881">
        <f t="shared" si="75"/>
        <v>1</v>
      </c>
    </row>
    <row r="1882" spans="12:16" x14ac:dyDescent="0.25">
      <c r="L1882" s="264">
        <f>Member!A1882</f>
        <v>0</v>
      </c>
      <c r="M1882">
        <f>SUMIF(Erfassung2!BD:BD,L1882,Erfassung2!BW:BW)</f>
        <v>0</v>
      </c>
      <c r="N1882">
        <f>SUMIF(Erfassung2!BD:BD,L1882,Erfassung2!BG:BG)</f>
        <v>0</v>
      </c>
      <c r="O1882">
        <f t="shared" si="74"/>
        <v>0</v>
      </c>
      <c r="P1882">
        <f t="shared" si="75"/>
        <v>1</v>
      </c>
    </row>
    <row r="1883" spans="12:16" x14ac:dyDescent="0.25">
      <c r="L1883" s="264">
        <f>Member!A1883</f>
        <v>0</v>
      </c>
      <c r="M1883">
        <f>SUMIF(Erfassung2!BD:BD,L1883,Erfassung2!BW:BW)</f>
        <v>0</v>
      </c>
      <c r="N1883">
        <f>SUMIF(Erfassung2!BD:BD,L1883,Erfassung2!BG:BG)</f>
        <v>0</v>
      </c>
      <c r="O1883">
        <f t="shared" si="74"/>
        <v>0</v>
      </c>
      <c r="P1883">
        <f t="shared" si="75"/>
        <v>1</v>
      </c>
    </row>
    <row r="1884" spans="12:16" x14ac:dyDescent="0.25">
      <c r="L1884" s="264">
        <f>Member!A1884</f>
        <v>0</v>
      </c>
      <c r="M1884">
        <f>SUMIF(Erfassung2!BD:BD,L1884,Erfassung2!BW:BW)</f>
        <v>0</v>
      </c>
      <c r="N1884">
        <f>SUMIF(Erfassung2!BD:BD,L1884,Erfassung2!BG:BG)</f>
        <v>0</v>
      </c>
      <c r="O1884">
        <f t="shared" si="74"/>
        <v>0</v>
      </c>
      <c r="P1884">
        <f t="shared" si="75"/>
        <v>1</v>
      </c>
    </row>
    <row r="1885" spans="12:16" x14ac:dyDescent="0.25">
      <c r="L1885" s="264">
        <f>Member!A1885</f>
        <v>0</v>
      </c>
      <c r="M1885">
        <f>SUMIF(Erfassung2!BD:BD,L1885,Erfassung2!BW:BW)</f>
        <v>0</v>
      </c>
      <c r="N1885">
        <f>SUMIF(Erfassung2!BD:BD,L1885,Erfassung2!BG:BG)</f>
        <v>0</v>
      </c>
      <c r="O1885">
        <f t="shared" si="74"/>
        <v>0</v>
      </c>
      <c r="P1885">
        <f t="shared" si="75"/>
        <v>1</v>
      </c>
    </row>
    <row r="1886" spans="12:16" x14ac:dyDescent="0.25">
      <c r="L1886" s="264">
        <f>Member!A1886</f>
        <v>0</v>
      </c>
      <c r="M1886">
        <f>SUMIF(Erfassung2!BD:BD,L1886,Erfassung2!BW:BW)</f>
        <v>0</v>
      </c>
      <c r="N1886">
        <f>SUMIF(Erfassung2!BD:BD,L1886,Erfassung2!BG:BG)</f>
        <v>0</v>
      </c>
      <c r="O1886">
        <f t="shared" si="74"/>
        <v>0</v>
      </c>
      <c r="P1886">
        <f t="shared" si="75"/>
        <v>1</v>
      </c>
    </row>
    <row r="1887" spans="12:16" x14ac:dyDescent="0.25">
      <c r="L1887" s="264">
        <f>Member!A1887</f>
        <v>0</v>
      </c>
      <c r="M1887">
        <f>SUMIF(Erfassung2!BD:BD,L1887,Erfassung2!BW:BW)</f>
        <v>0</v>
      </c>
      <c r="N1887">
        <f>SUMIF(Erfassung2!BD:BD,L1887,Erfassung2!BG:BG)</f>
        <v>0</v>
      </c>
      <c r="O1887">
        <f t="shared" si="74"/>
        <v>0</v>
      </c>
      <c r="P1887">
        <f t="shared" si="75"/>
        <v>1</v>
      </c>
    </row>
    <row r="1888" spans="12:16" x14ac:dyDescent="0.25">
      <c r="L1888" s="264">
        <f>Member!A1888</f>
        <v>0</v>
      </c>
      <c r="M1888">
        <f>SUMIF(Erfassung2!BD:BD,L1888,Erfassung2!BW:BW)</f>
        <v>0</v>
      </c>
      <c r="N1888">
        <f>SUMIF(Erfassung2!BD:BD,L1888,Erfassung2!BG:BG)</f>
        <v>0</v>
      </c>
      <c r="O1888">
        <f t="shared" si="74"/>
        <v>0</v>
      </c>
      <c r="P1888">
        <f t="shared" si="75"/>
        <v>1</v>
      </c>
    </row>
    <row r="1889" spans="12:16" x14ac:dyDescent="0.25">
      <c r="L1889" s="264">
        <f>Member!A1889</f>
        <v>0</v>
      </c>
      <c r="M1889">
        <f>SUMIF(Erfassung2!BD:BD,L1889,Erfassung2!BW:BW)</f>
        <v>0</v>
      </c>
      <c r="N1889">
        <f>SUMIF(Erfassung2!BD:BD,L1889,Erfassung2!BG:BG)</f>
        <v>0</v>
      </c>
      <c r="O1889">
        <f t="shared" si="74"/>
        <v>0</v>
      </c>
      <c r="P1889">
        <f t="shared" si="75"/>
        <v>1</v>
      </c>
    </row>
    <row r="1890" spans="12:16" x14ac:dyDescent="0.25">
      <c r="L1890" s="264">
        <f>Member!A1890</f>
        <v>0</v>
      </c>
      <c r="M1890">
        <f>SUMIF(Erfassung2!BD:BD,L1890,Erfassung2!BW:BW)</f>
        <v>0</v>
      </c>
      <c r="N1890">
        <f>SUMIF(Erfassung2!BD:BD,L1890,Erfassung2!BG:BG)</f>
        <v>0</v>
      </c>
      <c r="O1890">
        <f t="shared" si="74"/>
        <v>0</v>
      </c>
      <c r="P1890">
        <f t="shared" si="75"/>
        <v>1</v>
      </c>
    </row>
    <row r="1891" spans="12:16" x14ac:dyDescent="0.25">
      <c r="L1891" s="264">
        <f>Member!A1891</f>
        <v>0</v>
      </c>
      <c r="M1891">
        <f>SUMIF(Erfassung2!BD:BD,L1891,Erfassung2!BW:BW)</f>
        <v>0</v>
      </c>
      <c r="N1891">
        <f>SUMIF(Erfassung2!BD:BD,L1891,Erfassung2!BG:BG)</f>
        <v>0</v>
      </c>
      <c r="O1891">
        <f t="shared" si="74"/>
        <v>0</v>
      </c>
      <c r="P1891">
        <f t="shared" si="75"/>
        <v>1</v>
      </c>
    </row>
    <row r="1892" spans="12:16" x14ac:dyDescent="0.25">
      <c r="L1892" s="264">
        <f>Member!A1892</f>
        <v>0</v>
      </c>
      <c r="M1892">
        <f>SUMIF(Erfassung2!BD:BD,L1892,Erfassung2!BW:BW)</f>
        <v>0</v>
      </c>
      <c r="N1892">
        <f>SUMIF(Erfassung2!BD:BD,L1892,Erfassung2!BG:BG)</f>
        <v>0</v>
      </c>
      <c r="O1892">
        <f t="shared" si="74"/>
        <v>0</v>
      </c>
      <c r="P1892">
        <f t="shared" si="75"/>
        <v>1</v>
      </c>
    </row>
    <row r="1893" spans="12:16" x14ac:dyDescent="0.25">
      <c r="L1893" s="264">
        <f>Member!A1893</f>
        <v>0</v>
      </c>
      <c r="M1893">
        <f>SUMIF(Erfassung2!BD:BD,L1893,Erfassung2!BW:BW)</f>
        <v>0</v>
      </c>
      <c r="N1893">
        <f>SUMIF(Erfassung2!BD:BD,L1893,Erfassung2!BG:BG)</f>
        <v>0</v>
      </c>
      <c r="O1893">
        <f t="shared" si="74"/>
        <v>0</v>
      </c>
      <c r="P1893">
        <f t="shared" si="75"/>
        <v>1</v>
      </c>
    </row>
    <row r="1894" spans="12:16" x14ac:dyDescent="0.25">
      <c r="L1894" s="264">
        <f>Member!A1894</f>
        <v>0</v>
      </c>
      <c r="M1894">
        <f>SUMIF(Erfassung2!BD:BD,L1894,Erfassung2!BW:BW)</f>
        <v>0</v>
      </c>
      <c r="N1894">
        <f>SUMIF(Erfassung2!BD:BD,L1894,Erfassung2!BG:BG)</f>
        <v>0</v>
      </c>
      <c r="O1894">
        <f t="shared" si="74"/>
        <v>0</v>
      </c>
      <c r="P1894">
        <f t="shared" si="75"/>
        <v>1</v>
      </c>
    </row>
    <row r="1895" spans="12:16" x14ac:dyDescent="0.25">
      <c r="L1895" s="264">
        <f>Member!A1895</f>
        <v>0</v>
      </c>
      <c r="M1895">
        <f>SUMIF(Erfassung2!BD:BD,L1895,Erfassung2!BW:BW)</f>
        <v>0</v>
      </c>
      <c r="N1895">
        <f>SUMIF(Erfassung2!BD:BD,L1895,Erfassung2!BG:BG)</f>
        <v>0</v>
      </c>
      <c r="O1895">
        <f t="shared" si="74"/>
        <v>0</v>
      </c>
      <c r="P1895">
        <f t="shared" si="75"/>
        <v>1</v>
      </c>
    </row>
    <row r="1896" spans="12:16" x14ac:dyDescent="0.25">
      <c r="L1896" s="264">
        <f>Member!A1896</f>
        <v>0</v>
      </c>
      <c r="M1896">
        <f>SUMIF(Erfassung2!BD:BD,L1896,Erfassung2!BW:BW)</f>
        <v>0</v>
      </c>
      <c r="N1896">
        <f>SUMIF(Erfassung2!BD:BD,L1896,Erfassung2!BG:BG)</f>
        <v>0</v>
      </c>
      <c r="O1896">
        <f t="shared" si="74"/>
        <v>0</v>
      </c>
      <c r="P1896">
        <f t="shared" si="75"/>
        <v>1</v>
      </c>
    </row>
    <row r="1897" spans="12:16" x14ac:dyDescent="0.25">
      <c r="L1897" s="264">
        <f>Member!A1897</f>
        <v>0</v>
      </c>
      <c r="M1897">
        <f>SUMIF(Erfassung2!BD:BD,L1897,Erfassung2!BW:BW)</f>
        <v>0</v>
      </c>
      <c r="N1897">
        <f>SUMIF(Erfassung2!BD:BD,L1897,Erfassung2!BG:BG)</f>
        <v>0</v>
      </c>
      <c r="O1897">
        <f t="shared" si="74"/>
        <v>0</v>
      </c>
      <c r="P1897">
        <f t="shared" si="75"/>
        <v>1</v>
      </c>
    </row>
    <row r="1898" spans="12:16" x14ac:dyDescent="0.25">
      <c r="L1898" s="264">
        <f>Member!A1898</f>
        <v>0</v>
      </c>
      <c r="M1898">
        <f>SUMIF(Erfassung2!BD:BD,L1898,Erfassung2!BW:BW)</f>
        <v>0</v>
      </c>
      <c r="N1898">
        <f>SUMIF(Erfassung2!BD:BD,L1898,Erfassung2!BG:BG)</f>
        <v>0</v>
      </c>
      <c r="O1898">
        <f t="shared" si="74"/>
        <v>0</v>
      </c>
      <c r="P1898">
        <f t="shared" si="75"/>
        <v>1</v>
      </c>
    </row>
    <row r="1899" spans="12:16" x14ac:dyDescent="0.25">
      <c r="L1899" s="264">
        <f>Member!A1899</f>
        <v>0</v>
      </c>
      <c r="M1899">
        <f>SUMIF(Erfassung2!BD:BD,L1899,Erfassung2!BW:BW)</f>
        <v>0</v>
      </c>
      <c r="N1899">
        <f>SUMIF(Erfassung2!BD:BD,L1899,Erfassung2!BG:BG)</f>
        <v>0</v>
      </c>
      <c r="O1899">
        <f t="shared" si="74"/>
        <v>0</v>
      </c>
      <c r="P1899">
        <f t="shared" si="75"/>
        <v>1</v>
      </c>
    </row>
    <row r="1900" spans="12:16" x14ac:dyDescent="0.25">
      <c r="L1900" s="264">
        <f>Member!A1900</f>
        <v>0</v>
      </c>
      <c r="M1900">
        <f>SUMIF(Erfassung2!BD:BD,L1900,Erfassung2!BW:BW)</f>
        <v>0</v>
      </c>
      <c r="N1900">
        <f>SUMIF(Erfassung2!BD:BD,L1900,Erfassung2!BG:BG)</f>
        <v>0</v>
      </c>
      <c r="O1900">
        <f t="shared" si="74"/>
        <v>0</v>
      </c>
      <c r="P1900">
        <f t="shared" si="75"/>
        <v>1</v>
      </c>
    </row>
    <row r="1901" spans="12:16" x14ac:dyDescent="0.25">
      <c r="L1901" s="264">
        <f>Member!A1901</f>
        <v>0</v>
      </c>
      <c r="M1901">
        <f>SUMIF(Erfassung2!BD:BD,L1901,Erfassung2!BW:BW)</f>
        <v>0</v>
      </c>
      <c r="N1901">
        <f>SUMIF(Erfassung2!BD:BD,L1901,Erfassung2!BG:BG)</f>
        <v>0</v>
      </c>
      <c r="O1901">
        <f t="shared" si="74"/>
        <v>0</v>
      </c>
      <c r="P1901">
        <f t="shared" si="75"/>
        <v>1</v>
      </c>
    </row>
    <row r="1902" spans="12:16" x14ac:dyDescent="0.25">
      <c r="L1902" s="264">
        <f>Member!A1902</f>
        <v>0</v>
      </c>
      <c r="M1902">
        <f>SUMIF(Erfassung2!BD:BD,L1902,Erfassung2!BW:BW)</f>
        <v>0</v>
      </c>
      <c r="N1902">
        <f>SUMIF(Erfassung2!BD:BD,L1902,Erfassung2!BG:BG)</f>
        <v>0</v>
      </c>
      <c r="O1902">
        <f t="shared" si="74"/>
        <v>0</v>
      </c>
      <c r="P1902">
        <f t="shared" si="75"/>
        <v>1</v>
      </c>
    </row>
    <row r="1903" spans="12:16" x14ac:dyDescent="0.25">
      <c r="L1903" s="264">
        <f>Member!A1903</f>
        <v>0</v>
      </c>
      <c r="M1903">
        <f>SUMIF(Erfassung2!BD:BD,L1903,Erfassung2!BW:BW)</f>
        <v>0</v>
      </c>
      <c r="N1903">
        <f>SUMIF(Erfassung2!BD:BD,L1903,Erfassung2!BG:BG)</f>
        <v>0</v>
      </c>
      <c r="O1903">
        <f t="shared" si="74"/>
        <v>0</v>
      </c>
      <c r="P1903">
        <f t="shared" si="75"/>
        <v>1</v>
      </c>
    </row>
    <row r="1904" spans="12:16" x14ac:dyDescent="0.25">
      <c r="L1904" s="264">
        <f>Member!A1904</f>
        <v>0</v>
      </c>
      <c r="M1904">
        <f>SUMIF(Erfassung2!BD:BD,L1904,Erfassung2!BW:BW)</f>
        <v>0</v>
      </c>
      <c r="N1904">
        <f>SUMIF(Erfassung2!BD:BD,L1904,Erfassung2!BG:BG)</f>
        <v>0</v>
      </c>
      <c r="O1904">
        <f t="shared" si="74"/>
        <v>0</v>
      </c>
      <c r="P1904">
        <f t="shared" si="75"/>
        <v>1</v>
      </c>
    </row>
    <row r="1905" spans="12:16" x14ac:dyDescent="0.25">
      <c r="L1905" s="264">
        <f>Member!A1905</f>
        <v>0</v>
      </c>
      <c r="M1905">
        <f>SUMIF(Erfassung2!BD:BD,L1905,Erfassung2!BW:BW)</f>
        <v>0</v>
      </c>
      <c r="N1905">
        <f>SUMIF(Erfassung2!BD:BD,L1905,Erfassung2!BG:BG)</f>
        <v>0</v>
      </c>
      <c r="O1905">
        <f t="shared" si="74"/>
        <v>0</v>
      </c>
      <c r="P1905">
        <f t="shared" si="75"/>
        <v>1</v>
      </c>
    </row>
    <row r="1906" spans="12:16" x14ac:dyDescent="0.25">
      <c r="L1906" s="264">
        <f>Member!A1906</f>
        <v>0</v>
      </c>
      <c r="M1906">
        <f>SUMIF(Erfassung2!BD:BD,L1906,Erfassung2!BW:BW)</f>
        <v>0</v>
      </c>
      <c r="N1906">
        <f>SUMIF(Erfassung2!BD:BD,L1906,Erfassung2!BG:BG)</f>
        <v>0</v>
      </c>
      <c r="O1906">
        <f t="shared" si="74"/>
        <v>0</v>
      </c>
      <c r="P1906">
        <f t="shared" si="75"/>
        <v>1</v>
      </c>
    </row>
    <row r="1907" spans="12:16" x14ac:dyDescent="0.25">
      <c r="L1907" s="264">
        <f>Member!A1907</f>
        <v>0</v>
      </c>
      <c r="M1907">
        <f>SUMIF(Erfassung2!BD:BD,L1907,Erfassung2!BW:BW)</f>
        <v>0</v>
      </c>
      <c r="N1907">
        <f>SUMIF(Erfassung2!BD:BD,L1907,Erfassung2!BG:BG)</f>
        <v>0</v>
      </c>
      <c r="O1907">
        <f t="shared" si="74"/>
        <v>0</v>
      </c>
      <c r="P1907">
        <f t="shared" si="75"/>
        <v>1</v>
      </c>
    </row>
    <row r="1908" spans="12:16" x14ac:dyDescent="0.25">
      <c r="L1908" s="264">
        <f>Member!A1908</f>
        <v>0</v>
      </c>
      <c r="M1908">
        <f>SUMIF(Erfassung2!BD:BD,L1908,Erfassung2!BW:BW)</f>
        <v>0</v>
      </c>
      <c r="N1908">
        <f>SUMIF(Erfassung2!BD:BD,L1908,Erfassung2!BG:BG)</f>
        <v>0</v>
      </c>
      <c r="O1908">
        <f t="shared" si="74"/>
        <v>0</v>
      </c>
      <c r="P1908">
        <f t="shared" si="75"/>
        <v>1</v>
      </c>
    </row>
    <row r="1909" spans="12:16" x14ac:dyDescent="0.25">
      <c r="L1909" s="264">
        <f>Member!A1909</f>
        <v>0</v>
      </c>
      <c r="M1909">
        <f>SUMIF(Erfassung2!BD:BD,L1909,Erfassung2!BW:BW)</f>
        <v>0</v>
      </c>
      <c r="N1909">
        <f>SUMIF(Erfassung2!BD:BD,L1909,Erfassung2!BG:BG)</f>
        <v>0</v>
      </c>
      <c r="O1909">
        <f t="shared" si="74"/>
        <v>0</v>
      </c>
      <c r="P1909">
        <f t="shared" si="75"/>
        <v>1</v>
      </c>
    </row>
    <row r="1910" spans="12:16" x14ac:dyDescent="0.25">
      <c r="L1910" s="264">
        <f>Member!A1910</f>
        <v>0</v>
      </c>
      <c r="M1910">
        <f>SUMIF(Erfassung2!BD:BD,L1910,Erfassung2!BW:BW)</f>
        <v>0</v>
      </c>
      <c r="N1910">
        <f>SUMIF(Erfassung2!BD:BD,L1910,Erfassung2!BG:BG)</f>
        <v>0</v>
      </c>
      <c r="O1910">
        <f t="shared" si="74"/>
        <v>0</v>
      </c>
      <c r="P1910">
        <f t="shared" si="75"/>
        <v>1</v>
      </c>
    </row>
    <row r="1911" spans="12:16" x14ac:dyDescent="0.25">
      <c r="L1911" s="264">
        <f>Member!A1911</f>
        <v>0</v>
      </c>
      <c r="M1911">
        <f>SUMIF(Erfassung2!BD:BD,L1911,Erfassung2!BW:BW)</f>
        <v>0</v>
      </c>
      <c r="N1911">
        <f>SUMIF(Erfassung2!BD:BD,L1911,Erfassung2!BG:BG)</f>
        <v>0</v>
      </c>
      <c r="O1911">
        <f t="shared" si="74"/>
        <v>0</v>
      </c>
      <c r="P1911">
        <f t="shared" si="75"/>
        <v>1</v>
      </c>
    </row>
    <row r="1912" spans="12:16" x14ac:dyDescent="0.25">
      <c r="L1912" s="264">
        <f>Member!A1912</f>
        <v>0</v>
      </c>
      <c r="M1912">
        <f>SUMIF(Erfassung2!BD:BD,L1912,Erfassung2!BW:BW)</f>
        <v>0</v>
      </c>
      <c r="N1912">
        <f>SUMIF(Erfassung2!BD:BD,L1912,Erfassung2!BG:BG)</f>
        <v>0</v>
      </c>
      <c r="O1912">
        <f t="shared" si="74"/>
        <v>0</v>
      </c>
      <c r="P1912">
        <f t="shared" si="75"/>
        <v>1</v>
      </c>
    </row>
    <row r="1913" spans="12:16" x14ac:dyDescent="0.25">
      <c r="L1913" s="264">
        <f>Member!A1913</f>
        <v>0</v>
      </c>
      <c r="M1913">
        <f>SUMIF(Erfassung2!BD:BD,L1913,Erfassung2!BW:BW)</f>
        <v>0</v>
      </c>
      <c r="N1913">
        <f>SUMIF(Erfassung2!BD:BD,L1913,Erfassung2!BG:BG)</f>
        <v>0</v>
      </c>
      <c r="O1913">
        <f t="shared" si="74"/>
        <v>0</v>
      </c>
      <c r="P1913">
        <f t="shared" si="75"/>
        <v>1</v>
      </c>
    </row>
    <row r="1914" spans="12:16" x14ac:dyDescent="0.25">
      <c r="L1914" s="264">
        <f>Member!A1914</f>
        <v>0</v>
      </c>
      <c r="M1914">
        <f>SUMIF(Erfassung2!BD:BD,L1914,Erfassung2!BW:BW)</f>
        <v>0</v>
      </c>
      <c r="N1914">
        <f>SUMIF(Erfassung2!BD:BD,L1914,Erfassung2!BG:BG)</f>
        <v>0</v>
      </c>
      <c r="O1914">
        <f t="shared" si="74"/>
        <v>0</v>
      </c>
      <c r="P1914">
        <f t="shared" si="75"/>
        <v>1</v>
      </c>
    </row>
    <row r="1915" spans="12:16" x14ac:dyDescent="0.25">
      <c r="L1915" s="264">
        <f>Member!A1915</f>
        <v>0</v>
      </c>
      <c r="M1915">
        <f>SUMIF(Erfassung2!BD:BD,L1915,Erfassung2!BW:BW)</f>
        <v>0</v>
      </c>
      <c r="N1915">
        <f>SUMIF(Erfassung2!BD:BD,L1915,Erfassung2!BG:BG)</f>
        <v>0</v>
      </c>
      <c r="O1915">
        <f t="shared" si="74"/>
        <v>0</v>
      </c>
      <c r="P1915">
        <f t="shared" si="75"/>
        <v>1</v>
      </c>
    </row>
    <row r="1916" spans="12:16" x14ac:dyDescent="0.25">
      <c r="L1916" s="264">
        <f>Member!A1916</f>
        <v>0</v>
      </c>
      <c r="M1916">
        <f>SUMIF(Erfassung2!BD:BD,L1916,Erfassung2!BW:BW)</f>
        <v>0</v>
      </c>
      <c r="N1916">
        <f>SUMIF(Erfassung2!BD:BD,L1916,Erfassung2!BG:BG)</f>
        <v>0</v>
      </c>
      <c r="O1916">
        <f t="shared" si="74"/>
        <v>0</v>
      </c>
      <c r="P1916">
        <f t="shared" si="75"/>
        <v>1</v>
      </c>
    </row>
    <row r="1917" spans="12:16" x14ac:dyDescent="0.25">
      <c r="L1917" s="264">
        <f>Member!A1917</f>
        <v>0</v>
      </c>
      <c r="M1917">
        <f>SUMIF(Erfassung2!BD:BD,L1917,Erfassung2!BW:BW)</f>
        <v>0</v>
      </c>
      <c r="N1917">
        <f>SUMIF(Erfassung2!BD:BD,L1917,Erfassung2!BG:BG)</f>
        <v>0</v>
      </c>
      <c r="O1917">
        <f t="shared" si="74"/>
        <v>0</v>
      </c>
      <c r="P1917">
        <f t="shared" si="75"/>
        <v>1</v>
      </c>
    </row>
    <row r="1918" spans="12:16" x14ac:dyDescent="0.25">
      <c r="L1918" s="264">
        <f>Member!A1918</f>
        <v>0</v>
      </c>
      <c r="M1918">
        <f>SUMIF(Erfassung2!BD:BD,L1918,Erfassung2!BW:BW)</f>
        <v>0</v>
      </c>
      <c r="N1918">
        <f>SUMIF(Erfassung2!BD:BD,L1918,Erfassung2!BG:BG)</f>
        <v>0</v>
      </c>
      <c r="O1918">
        <f t="shared" si="74"/>
        <v>0</v>
      </c>
      <c r="P1918">
        <f t="shared" si="75"/>
        <v>1</v>
      </c>
    </row>
    <row r="1919" spans="12:16" x14ac:dyDescent="0.25">
      <c r="L1919" s="264">
        <f>Member!A1919</f>
        <v>0</v>
      </c>
      <c r="M1919">
        <f>SUMIF(Erfassung2!BD:BD,L1919,Erfassung2!BW:BW)</f>
        <v>0</v>
      </c>
      <c r="N1919">
        <f>SUMIF(Erfassung2!BD:BD,L1919,Erfassung2!BG:BG)</f>
        <v>0</v>
      </c>
      <c r="O1919">
        <f t="shared" si="74"/>
        <v>0</v>
      </c>
      <c r="P1919">
        <f t="shared" si="75"/>
        <v>1</v>
      </c>
    </row>
    <row r="1920" spans="12:16" x14ac:dyDescent="0.25">
      <c r="L1920" s="264">
        <f>Member!A1920</f>
        <v>0</v>
      </c>
      <c r="M1920">
        <f>SUMIF(Erfassung2!BD:BD,L1920,Erfassung2!BW:BW)</f>
        <v>0</v>
      </c>
      <c r="N1920">
        <f>SUMIF(Erfassung2!BD:BD,L1920,Erfassung2!BG:BG)</f>
        <v>0</v>
      </c>
      <c r="O1920">
        <f t="shared" si="74"/>
        <v>0</v>
      </c>
      <c r="P1920">
        <f t="shared" si="75"/>
        <v>1</v>
      </c>
    </row>
    <row r="1921" spans="12:16" x14ac:dyDescent="0.25">
      <c r="L1921" s="264">
        <f>Member!A1921</f>
        <v>0</v>
      </c>
      <c r="M1921">
        <f>SUMIF(Erfassung2!BD:BD,L1921,Erfassung2!BW:BW)</f>
        <v>0</v>
      </c>
      <c r="N1921">
        <f>SUMIF(Erfassung2!BD:BD,L1921,Erfassung2!BG:BG)</f>
        <v>0</v>
      </c>
      <c r="O1921">
        <f t="shared" si="74"/>
        <v>0</v>
      </c>
      <c r="P1921">
        <f t="shared" si="75"/>
        <v>1</v>
      </c>
    </row>
    <row r="1922" spans="12:16" x14ac:dyDescent="0.25">
      <c r="L1922" s="264">
        <f>Member!A1922</f>
        <v>0</v>
      </c>
      <c r="M1922">
        <f>SUMIF(Erfassung2!BD:BD,L1922,Erfassung2!BW:BW)</f>
        <v>0</v>
      </c>
      <c r="N1922">
        <f>SUMIF(Erfassung2!BD:BD,L1922,Erfassung2!BG:BG)</f>
        <v>0</v>
      </c>
      <c r="O1922">
        <f t="shared" si="74"/>
        <v>0</v>
      </c>
      <c r="P1922">
        <f t="shared" si="75"/>
        <v>1</v>
      </c>
    </row>
    <row r="1923" spans="12:16" x14ac:dyDescent="0.25">
      <c r="L1923" s="264">
        <f>Member!A1923</f>
        <v>0</v>
      </c>
      <c r="M1923">
        <f>SUMIF(Erfassung2!BD:BD,L1923,Erfassung2!BW:BW)</f>
        <v>0</v>
      </c>
      <c r="N1923">
        <f>SUMIF(Erfassung2!BD:BD,L1923,Erfassung2!BG:BG)</f>
        <v>0</v>
      </c>
      <c r="O1923">
        <f t="shared" ref="O1923:O1986" si="76">IF(N1923=0,0,M1923/N1923-ROW()/1000000000)</f>
        <v>0</v>
      </c>
      <c r="P1923">
        <f t="shared" ref="P1923:P1986" si="77">RANK(O1923,O:O)</f>
        <v>1</v>
      </c>
    </row>
    <row r="1924" spans="12:16" x14ac:dyDescent="0.25">
      <c r="L1924" s="264">
        <f>Member!A1924</f>
        <v>0</v>
      </c>
      <c r="M1924">
        <f>SUMIF(Erfassung2!BD:BD,L1924,Erfassung2!BW:BW)</f>
        <v>0</v>
      </c>
      <c r="N1924">
        <f>SUMIF(Erfassung2!BD:BD,L1924,Erfassung2!BG:BG)</f>
        <v>0</v>
      </c>
      <c r="O1924">
        <f t="shared" si="76"/>
        <v>0</v>
      </c>
      <c r="P1924">
        <f t="shared" si="77"/>
        <v>1</v>
      </c>
    </row>
    <row r="1925" spans="12:16" x14ac:dyDescent="0.25">
      <c r="L1925" s="264">
        <f>Member!A1925</f>
        <v>0</v>
      </c>
      <c r="M1925">
        <f>SUMIF(Erfassung2!BD:BD,L1925,Erfassung2!BW:BW)</f>
        <v>0</v>
      </c>
      <c r="N1925">
        <f>SUMIF(Erfassung2!BD:BD,L1925,Erfassung2!BG:BG)</f>
        <v>0</v>
      </c>
      <c r="O1925">
        <f t="shared" si="76"/>
        <v>0</v>
      </c>
      <c r="P1925">
        <f t="shared" si="77"/>
        <v>1</v>
      </c>
    </row>
    <row r="1926" spans="12:16" x14ac:dyDescent="0.25">
      <c r="L1926" s="264">
        <f>Member!A1926</f>
        <v>0</v>
      </c>
      <c r="M1926">
        <f>SUMIF(Erfassung2!BD:BD,L1926,Erfassung2!BW:BW)</f>
        <v>0</v>
      </c>
      <c r="N1926">
        <f>SUMIF(Erfassung2!BD:BD,L1926,Erfassung2!BG:BG)</f>
        <v>0</v>
      </c>
      <c r="O1926">
        <f t="shared" si="76"/>
        <v>0</v>
      </c>
      <c r="P1926">
        <f t="shared" si="77"/>
        <v>1</v>
      </c>
    </row>
    <row r="1927" spans="12:16" x14ac:dyDescent="0.25">
      <c r="L1927" s="264">
        <f>Member!A1927</f>
        <v>0</v>
      </c>
      <c r="M1927">
        <f>SUMIF(Erfassung2!BD:BD,L1927,Erfassung2!BW:BW)</f>
        <v>0</v>
      </c>
      <c r="N1927">
        <f>SUMIF(Erfassung2!BD:BD,L1927,Erfassung2!BG:BG)</f>
        <v>0</v>
      </c>
      <c r="O1927">
        <f t="shared" si="76"/>
        <v>0</v>
      </c>
      <c r="P1927">
        <f t="shared" si="77"/>
        <v>1</v>
      </c>
    </row>
    <row r="1928" spans="12:16" x14ac:dyDescent="0.25">
      <c r="L1928" s="264">
        <f>Member!A1928</f>
        <v>0</v>
      </c>
      <c r="M1928">
        <f>SUMIF(Erfassung2!BD:BD,L1928,Erfassung2!BW:BW)</f>
        <v>0</v>
      </c>
      <c r="N1928">
        <f>SUMIF(Erfassung2!BD:BD,L1928,Erfassung2!BG:BG)</f>
        <v>0</v>
      </c>
      <c r="O1928">
        <f t="shared" si="76"/>
        <v>0</v>
      </c>
      <c r="P1928">
        <f t="shared" si="77"/>
        <v>1</v>
      </c>
    </row>
    <row r="1929" spans="12:16" x14ac:dyDescent="0.25">
      <c r="L1929" s="264">
        <f>Member!A1929</f>
        <v>0</v>
      </c>
      <c r="M1929">
        <f>SUMIF(Erfassung2!BD:BD,L1929,Erfassung2!BW:BW)</f>
        <v>0</v>
      </c>
      <c r="N1929">
        <f>SUMIF(Erfassung2!BD:BD,L1929,Erfassung2!BG:BG)</f>
        <v>0</v>
      </c>
      <c r="O1929">
        <f t="shared" si="76"/>
        <v>0</v>
      </c>
      <c r="P1929">
        <f t="shared" si="77"/>
        <v>1</v>
      </c>
    </row>
    <row r="1930" spans="12:16" x14ac:dyDescent="0.25">
      <c r="L1930" s="264">
        <f>Member!A1930</f>
        <v>0</v>
      </c>
      <c r="M1930">
        <f>SUMIF(Erfassung2!BD:BD,L1930,Erfassung2!BW:BW)</f>
        <v>0</v>
      </c>
      <c r="N1930">
        <f>SUMIF(Erfassung2!BD:BD,L1930,Erfassung2!BG:BG)</f>
        <v>0</v>
      </c>
      <c r="O1930">
        <f t="shared" si="76"/>
        <v>0</v>
      </c>
      <c r="P1930">
        <f t="shared" si="77"/>
        <v>1</v>
      </c>
    </row>
    <row r="1931" spans="12:16" x14ac:dyDescent="0.25">
      <c r="L1931" s="264">
        <f>Member!A1931</f>
        <v>0</v>
      </c>
      <c r="M1931">
        <f>SUMIF(Erfassung2!BD:BD,L1931,Erfassung2!BW:BW)</f>
        <v>0</v>
      </c>
      <c r="N1931">
        <f>SUMIF(Erfassung2!BD:BD,L1931,Erfassung2!BG:BG)</f>
        <v>0</v>
      </c>
      <c r="O1931">
        <f t="shared" si="76"/>
        <v>0</v>
      </c>
      <c r="P1931">
        <f t="shared" si="77"/>
        <v>1</v>
      </c>
    </row>
    <row r="1932" spans="12:16" x14ac:dyDescent="0.25">
      <c r="L1932" s="264">
        <f>Member!A1932</f>
        <v>0</v>
      </c>
      <c r="M1932">
        <f>SUMIF(Erfassung2!BD:BD,L1932,Erfassung2!BW:BW)</f>
        <v>0</v>
      </c>
      <c r="N1932">
        <f>SUMIF(Erfassung2!BD:BD,L1932,Erfassung2!BG:BG)</f>
        <v>0</v>
      </c>
      <c r="O1932">
        <f t="shared" si="76"/>
        <v>0</v>
      </c>
      <c r="P1932">
        <f t="shared" si="77"/>
        <v>1</v>
      </c>
    </row>
    <row r="1933" spans="12:16" x14ac:dyDescent="0.25">
      <c r="L1933" s="264">
        <f>Member!A1933</f>
        <v>0</v>
      </c>
      <c r="M1933">
        <f>SUMIF(Erfassung2!BD:BD,L1933,Erfassung2!BW:BW)</f>
        <v>0</v>
      </c>
      <c r="N1933">
        <f>SUMIF(Erfassung2!BD:BD,L1933,Erfassung2!BG:BG)</f>
        <v>0</v>
      </c>
      <c r="O1933">
        <f t="shared" si="76"/>
        <v>0</v>
      </c>
      <c r="P1933">
        <f t="shared" si="77"/>
        <v>1</v>
      </c>
    </row>
    <row r="1934" spans="12:16" x14ac:dyDescent="0.25">
      <c r="L1934" s="264">
        <f>Member!A1934</f>
        <v>0</v>
      </c>
      <c r="M1934">
        <f>SUMIF(Erfassung2!BD:BD,L1934,Erfassung2!BW:BW)</f>
        <v>0</v>
      </c>
      <c r="N1934">
        <f>SUMIF(Erfassung2!BD:BD,L1934,Erfassung2!BG:BG)</f>
        <v>0</v>
      </c>
      <c r="O1934">
        <f t="shared" si="76"/>
        <v>0</v>
      </c>
      <c r="P1934">
        <f t="shared" si="77"/>
        <v>1</v>
      </c>
    </row>
    <row r="1935" spans="12:16" x14ac:dyDescent="0.25">
      <c r="L1935" s="264">
        <f>Member!A1935</f>
        <v>0</v>
      </c>
      <c r="M1935">
        <f>SUMIF(Erfassung2!BD:BD,L1935,Erfassung2!BW:BW)</f>
        <v>0</v>
      </c>
      <c r="N1935">
        <f>SUMIF(Erfassung2!BD:BD,L1935,Erfassung2!BG:BG)</f>
        <v>0</v>
      </c>
      <c r="O1935">
        <f t="shared" si="76"/>
        <v>0</v>
      </c>
      <c r="P1935">
        <f t="shared" si="77"/>
        <v>1</v>
      </c>
    </row>
    <row r="1936" spans="12:16" x14ac:dyDescent="0.25">
      <c r="L1936" s="264">
        <f>Member!A1936</f>
        <v>0</v>
      </c>
      <c r="M1936">
        <f>SUMIF(Erfassung2!BD:BD,L1936,Erfassung2!BW:BW)</f>
        <v>0</v>
      </c>
      <c r="N1936">
        <f>SUMIF(Erfassung2!BD:BD,L1936,Erfassung2!BG:BG)</f>
        <v>0</v>
      </c>
      <c r="O1936">
        <f t="shared" si="76"/>
        <v>0</v>
      </c>
      <c r="P1936">
        <f t="shared" si="77"/>
        <v>1</v>
      </c>
    </row>
    <row r="1937" spans="12:16" x14ac:dyDescent="0.25">
      <c r="L1937" s="264">
        <f>Member!A1937</f>
        <v>0</v>
      </c>
      <c r="M1937">
        <f>SUMIF(Erfassung2!BD:BD,L1937,Erfassung2!BW:BW)</f>
        <v>0</v>
      </c>
      <c r="N1937">
        <f>SUMIF(Erfassung2!BD:BD,L1937,Erfassung2!BG:BG)</f>
        <v>0</v>
      </c>
      <c r="O1937">
        <f t="shared" si="76"/>
        <v>0</v>
      </c>
      <c r="P1937">
        <f t="shared" si="77"/>
        <v>1</v>
      </c>
    </row>
    <row r="1938" spans="12:16" x14ac:dyDescent="0.25">
      <c r="L1938" s="264">
        <f>Member!A1938</f>
        <v>0</v>
      </c>
      <c r="M1938">
        <f>SUMIF(Erfassung2!BD:BD,L1938,Erfassung2!BW:BW)</f>
        <v>0</v>
      </c>
      <c r="N1938">
        <f>SUMIF(Erfassung2!BD:BD,L1938,Erfassung2!BG:BG)</f>
        <v>0</v>
      </c>
      <c r="O1938">
        <f t="shared" si="76"/>
        <v>0</v>
      </c>
      <c r="P1938">
        <f t="shared" si="77"/>
        <v>1</v>
      </c>
    </row>
    <row r="1939" spans="12:16" x14ac:dyDescent="0.25">
      <c r="L1939" s="264">
        <f>Member!A1939</f>
        <v>0</v>
      </c>
      <c r="M1939">
        <f>SUMIF(Erfassung2!BD:BD,L1939,Erfassung2!BW:BW)</f>
        <v>0</v>
      </c>
      <c r="N1939">
        <f>SUMIF(Erfassung2!BD:BD,L1939,Erfassung2!BG:BG)</f>
        <v>0</v>
      </c>
      <c r="O1939">
        <f t="shared" si="76"/>
        <v>0</v>
      </c>
      <c r="P1939">
        <f t="shared" si="77"/>
        <v>1</v>
      </c>
    </row>
    <row r="1940" spans="12:16" x14ac:dyDescent="0.25">
      <c r="L1940" s="264">
        <f>Member!A1940</f>
        <v>0</v>
      </c>
      <c r="M1940">
        <f>SUMIF(Erfassung2!BD:BD,L1940,Erfassung2!BW:BW)</f>
        <v>0</v>
      </c>
      <c r="N1940">
        <f>SUMIF(Erfassung2!BD:BD,L1940,Erfassung2!BG:BG)</f>
        <v>0</v>
      </c>
      <c r="O1940">
        <f t="shared" si="76"/>
        <v>0</v>
      </c>
      <c r="P1940">
        <f t="shared" si="77"/>
        <v>1</v>
      </c>
    </row>
    <row r="1941" spans="12:16" x14ac:dyDescent="0.25">
      <c r="L1941" s="264">
        <f>Member!A1941</f>
        <v>0</v>
      </c>
      <c r="M1941">
        <f>SUMIF(Erfassung2!BD:BD,L1941,Erfassung2!BW:BW)</f>
        <v>0</v>
      </c>
      <c r="N1941">
        <f>SUMIF(Erfassung2!BD:BD,L1941,Erfassung2!BG:BG)</f>
        <v>0</v>
      </c>
      <c r="O1941">
        <f t="shared" si="76"/>
        <v>0</v>
      </c>
      <c r="P1941">
        <f t="shared" si="77"/>
        <v>1</v>
      </c>
    </row>
    <row r="1942" spans="12:16" x14ac:dyDescent="0.25">
      <c r="L1942" s="264">
        <f>Member!A1942</f>
        <v>0</v>
      </c>
      <c r="M1942">
        <f>SUMIF(Erfassung2!BD:BD,L1942,Erfassung2!BW:BW)</f>
        <v>0</v>
      </c>
      <c r="N1942">
        <f>SUMIF(Erfassung2!BD:BD,L1942,Erfassung2!BG:BG)</f>
        <v>0</v>
      </c>
      <c r="O1942">
        <f t="shared" si="76"/>
        <v>0</v>
      </c>
      <c r="P1942">
        <f t="shared" si="77"/>
        <v>1</v>
      </c>
    </row>
    <row r="1943" spans="12:16" x14ac:dyDescent="0.25">
      <c r="L1943" s="264">
        <f>Member!A1943</f>
        <v>0</v>
      </c>
      <c r="M1943">
        <f>SUMIF(Erfassung2!BD:BD,L1943,Erfassung2!BW:BW)</f>
        <v>0</v>
      </c>
      <c r="N1943">
        <f>SUMIF(Erfassung2!BD:BD,L1943,Erfassung2!BG:BG)</f>
        <v>0</v>
      </c>
      <c r="O1943">
        <f t="shared" si="76"/>
        <v>0</v>
      </c>
      <c r="P1943">
        <f t="shared" si="77"/>
        <v>1</v>
      </c>
    </row>
    <row r="1944" spans="12:16" x14ac:dyDescent="0.25">
      <c r="L1944" s="264">
        <f>Member!A1944</f>
        <v>0</v>
      </c>
      <c r="M1944">
        <f>SUMIF(Erfassung2!BD:BD,L1944,Erfassung2!BW:BW)</f>
        <v>0</v>
      </c>
      <c r="N1944">
        <f>SUMIF(Erfassung2!BD:BD,L1944,Erfassung2!BG:BG)</f>
        <v>0</v>
      </c>
      <c r="O1944">
        <f t="shared" si="76"/>
        <v>0</v>
      </c>
      <c r="P1944">
        <f t="shared" si="77"/>
        <v>1</v>
      </c>
    </row>
    <row r="1945" spans="12:16" x14ac:dyDescent="0.25">
      <c r="L1945" s="264">
        <f>Member!A1945</f>
        <v>0</v>
      </c>
      <c r="M1945">
        <f>SUMIF(Erfassung2!BD:BD,L1945,Erfassung2!BW:BW)</f>
        <v>0</v>
      </c>
      <c r="N1945">
        <f>SUMIF(Erfassung2!BD:BD,L1945,Erfassung2!BG:BG)</f>
        <v>0</v>
      </c>
      <c r="O1945">
        <f t="shared" si="76"/>
        <v>0</v>
      </c>
      <c r="P1945">
        <f t="shared" si="77"/>
        <v>1</v>
      </c>
    </row>
    <row r="1946" spans="12:16" x14ac:dyDescent="0.25">
      <c r="L1946" s="264">
        <f>Member!A1946</f>
        <v>0</v>
      </c>
      <c r="M1946">
        <f>SUMIF(Erfassung2!BD:BD,L1946,Erfassung2!BW:BW)</f>
        <v>0</v>
      </c>
      <c r="N1946">
        <f>SUMIF(Erfassung2!BD:BD,L1946,Erfassung2!BG:BG)</f>
        <v>0</v>
      </c>
      <c r="O1946">
        <f t="shared" si="76"/>
        <v>0</v>
      </c>
      <c r="P1946">
        <f t="shared" si="77"/>
        <v>1</v>
      </c>
    </row>
    <row r="1947" spans="12:16" x14ac:dyDescent="0.25">
      <c r="L1947" s="264">
        <f>Member!A1947</f>
        <v>0</v>
      </c>
      <c r="M1947">
        <f>SUMIF(Erfassung2!BD:BD,L1947,Erfassung2!BW:BW)</f>
        <v>0</v>
      </c>
      <c r="N1947">
        <f>SUMIF(Erfassung2!BD:BD,L1947,Erfassung2!BG:BG)</f>
        <v>0</v>
      </c>
      <c r="O1947">
        <f t="shared" si="76"/>
        <v>0</v>
      </c>
      <c r="P1947">
        <f t="shared" si="77"/>
        <v>1</v>
      </c>
    </row>
    <row r="1948" spans="12:16" x14ac:dyDescent="0.25">
      <c r="L1948" s="264">
        <f>Member!A1948</f>
        <v>0</v>
      </c>
      <c r="M1948">
        <f>SUMIF(Erfassung2!BD:BD,L1948,Erfassung2!BW:BW)</f>
        <v>0</v>
      </c>
      <c r="N1948">
        <f>SUMIF(Erfassung2!BD:BD,L1948,Erfassung2!BG:BG)</f>
        <v>0</v>
      </c>
      <c r="O1948">
        <f t="shared" si="76"/>
        <v>0</v>
      </c>
      <c r="P1948">
        <f t="shared" si="77"/>
        <v>1</v>
      </c>
    </row>
    <row r="1949" spans="12:16" x14ac:dyDescent="0.25">
      <c r="L1949" s="264">
        <f>Member!A1949</f>
        <v>0</v>
      </c>
      <c r="M1949">
        <f>SUMIF(Erfassung2!BD:BD,L1949,Erfassung2!BW:BW)</f>
        <v>0</v>
      </c>
      <c r="N1949">
        <f>SUMIF(Erfassung2!BD:BD,L1949,Erfassung2!BG:BG)</f>
        <v>0</v>
      </c>
      <c r="O1949">
        <f t="shared" si="76"/>
        <v>0</v>
      </c>
      <c r="P1949">
        <f t="shared" si="77"/>
        <v>1</v>
      </c>
    </row>
    <row r="1950" spans="12:16" x14ac:dyDescent="0.25">
      <c r="L1950" s="264">
        <f>Member!A1950</f>
        <v>0</v>
      </c>
      <c r="M1950">
        <f>SUMIF(Erfassung2!BD:BD,L1950,Erfassung2!BW:BW)</f>
        <v>0</v>
      </c>
      <c r="N1950">
        <f>SUMIF(Erfassung2!BD:BD,L1950,Erfassung2!BG:BG)</f>
        <v>0</v>
      </c>
      <c r="O1950">
        <f t="shared" si="76"/>
        <v>0</v>
      </c>
      <c r="P1950">
        <f t="shared" si="77"/>
        <v>1</v>
      </c>
    </row>
    <row r="1951" spans="12:16" x14ac:dyDescent="0.25">
      <c r="L1951" s="264">
        <f>Member!A1951</f>
        <v>0</v>
      </c>
      <c r="M1951">
        <f>SUMIF(Erfassung2!BD:BD,L1951,Erfassung2!BW:BW)</f>
        <v>0</v>
      </c>
      <c r="N1951">
        <f>SUMIF(Erfassung2!BD:BD,L1951,Erfassung2!BG:BG)</f>
        <v>0</v>
      </c>
      <c r="O1951">
        <f t="shared" si="76"/>
        <v>0</v>
      </c>
      <c r="P1951">
        <f t="shared" si="77"/>
        <v>1</v>
      </c>
    </row>
    <row r="1952" spans="12:16" x14ac:dyDescent="0.25">
      <c r="L1952" s="264">
        <f>Member!A1952</f>
        <v>0</v>
      </c>
      <c r="M1952">
        <f>SUMIF(Erfassung2!BD:BD,L1952,Erfassung2!BW:BW)</f>
        <v>0</v>
      </c>
      <c r="N1952">
        <f>SUMIF(Erfassung2!BD:BD,L1952,Erfassung2!BG:BG)</f>
        <v>0</v>
      </c>
      <c r="O1952">
        <f t="shared" si="76"/>
        <v>0</v>
      </c>
      <c r="P1952">
        <f t="shared" si="77"/>
        <v>1</v>
      </c>
    </row>
    <row r="1953" spans="12:16" x14ac:dyDescent="0.25">
      <c r="L1953" s="264">
        <f>Member!A1953</f>
        <v>0</v>
      </c>
      <c r="M1953">
        <f>SUMIF(Erfassung2!BD:BD,L1953,Erfassung2!BW:BW)</f>
        <v>0</v>
      </c>
      <c r="N1953">
        <f>SUMIF(Erfassung2!BD:BD,L1953,Erfassung2!BG:BG)</f>
        <v>0</v>
      </c>
      <c r="O1953">
        <f t="shared" si="76"/>
        <v>0</v>
      </c>
      <c r="P1953">
        <f t="shared" si="77"/>
        <v>1</v>
      </c>
    </row>
    <row r="1954" spans="12:16" x14ac:dyDescent="0.25">
      <c r="L1954" s="264">
        <f>Member!A1954</f>
        <v>0</v>
      </c>
      <c r="M1954">
        <f>SUMIF(Erfassung2!BD:BD,L1954,Erfassung2!BW:BW)</f>
        <v>0</v>
      </c>
      <c r="N1954">
        <f>SUMIF(Erfassung2!BD:BD,L1954,Erfassung2!BG:BG)</f>
        <v>0</v>
      </c>
      <c r="O1954">
        <f t="shared" si="76"/>
        <v>0</v>
      </c>
      <c r="P1954">
        <f t="shared" si="77"/>
        <v>1</v>
      </c>
    </row>
    <row r="1955" spans="12:16" x14ac:dyDescent="0.25">
      <c r="L1955" s="264">
        <f>Member!A1955</f>
        <v>0</v>
      </c>
      <c r="M1955">
        <f>SUMIF(Erfassung2!BD:BD,L1955,Erfassung2!BW:BW)</f>
        <v>0</v>
      </c>
      <c r="N1955">
        <f>SUMIF(Erfassung2!BD:BD,L1955,Erfassung2!BG:BG)</f>
        <v>0</v>
      </c>
      <c r="O1955">
        <f t="shared" si="76"/>
        <v>0</v>
      </c>
      <c r="P1955">
        <f t="shared" si="77"/>
        <v>1</v>
      </c>
    </row>
    <row r="1956" spans="12:16" x14ac:dyDescent="0.25">
      <c r="L1956" s="264">
        <f>Member!A1956</f>
        <v>0</v>
      </c>
      <c r="M1956">
        <f>SUMIF(Erfassung2!BD:BD,L1956,Erfassung2!BW:BW)</f>
        <v>0</v>
      </c>
      <c r="N1956">
        <f>SUMIF(Erfassung2!BD:BD,L1956,Erfassung2!BG:BG)</f>
        <v>0</v>
      </c>
      <c r="O1956">
        <f t="shared" si="76"/>
        <v>0</v>
      </c>
      <c r="P1956">
        <f t="shared" si="77"/>
        <v>1</v>
      </c>
    </row>
    <row r="1957" spans="12:16" x14ac:dyDescent="0.25">
      <c r="L1957" s="264">
        <f>Member!A1957</f>
        <v>0</v>
      </c>
      <c r="M1957">
        <f>SUMIF(Erfassung2!BD:BD,L1957,Erfassung2!BW:BW)</f>
        <v>0</v>
      </c>
      <c r="N1957">
        <f>SUMIF(Erfassung2!BD:BD,L1957,Erfassung2!BG:BG)</f>
        <v>0</v>
      </c>
      <c r="O1957">
        <f t="shared" si="76"/>
        <v>0</v>
      </c>
      <c r="P1957">
        <f t="shared" si="77"/>
        <v>1</v>
      </c>
    </row>
    <row r="1958" spans="12:16" x14ac:dyDescent="0.25">
      <c r="L1958" s="264">
        <f>Member!A1958</f>
        <v>0</v>
      </c>
      <c r="M1958">
        <f>SUMIF(Erfassung2!BD:BD,L1958,Erfassung2!BW:BW)</f>
        <v>0</v>
      </c>
      <c r="N1958">
        <f>SUMIF(Erfassung2!BD:BD,L1958,Erfassung2!BG:BG)</f>
        <v>0</v>
      </c>
      <c r="O1958">
        <f t="shared" si="76"/>
        <v>0</v>
      </c>
      <c r="P1958">
        <f t="shared" si="77"/>
        <v>1</v>
      </c>
    </row>
    <row r="1959" spans="12:16" x14ac:dyDescent="0.25">
      <c r="L1959" s="264">
        <f>Member!A1959</f>
        <v>0</v>
      </c>
      <c r="M1959">
        <f>SUMIF(Erfassung2!BD:BD,L1959,Erfassung2!BW:BW)</f>
        <v>0</v>
      </c>
      <c r="N1959">
        <f>SUMIF(Erfassung2!BD:BD,L1959,Erfassung2!BG:BG)</f>
        <v>0</v>
      </c>
      <c r="O1959">
        <f t="shared" si="76"/>
        <v>0</v>
      </c>
      <c r="P1959">
        <f t="shared" si="77"/>
        <v>1</v>
      </c>
    </row>
    <row r="1960" spans="12:16" x14ac:dyDescent="0.25">
      <c r="L1960" s="264">
        <f>Member!A1960</f>
        <v>0</v>
      </c>
      <c r="M1960">
        <f>SUMIF(Erfassung2!BD:BD,L1960,Erfassung2!BW:BW)</f>
        <v>0</v>
      </c>
      <c r="N1960">
        <f>SUMIF(Erfassung2!BD:BD,L1960,Erfassung2!BG:BG)</f>
        <v>0</v>
      </c>
      <c r="O1960">
        <f t="shared" si="76"/>
        <v>0</v>
      </c>
      <c r="P1960">
        <f t="shared" si="77"/>
        <v>1</v>
      </c>
    </row>
    <row r="1961" spans="12:16" x14ac:dyDescent="0.25">
      <c r="L1961" s="264">
        <f>Member!A1961</f>
        <v>0</v>
      </c>
      <c r="M1961">
        <f>SUMIF(Erfassung2!BD:BD,L1961,Erfassung2!BW:BW)</f>
        <v>0</v>
      </c>
      <c r="N1961">
        <f>SUMIF(Erfassung2!BD:BD,L1961,Erfassung2!BG:BG)</f>
        <v>0</v>
      </c>
      <c r="O1961">
        <f t="shared" si="76"/>
        <v>0</v>
      </c>
      <c r="P1961">
        <f t="shared" si="77"/>
        <v>1</v>
      </c>
    </row>
    <row r="1962" spans="12:16" x14ac:dyDescent="0.25">
      <c r="L1962" s="264">
        <f>Member!A1962</f>
        <v>0</v>
      </c>
      <c r="M1962">
        <f>SUMIF(Erfassung2!BD:BD,L1962,Erfassung2!BW:BW)</f>
        <v>0</v>
      </c>
      <c r="N1962">
        <f>SUMIF(Erfassung2!BD:BD,L1962,Erfassung2!BG:BG)</f>
        <v>0</v>
      </c>
      <c r="O1962">
        <f t="shared" si="76"/>
        <v>0</v>
      </c>
      <c r="P1962">
        <f t="shared" si="77"/>
        <v>1</v>
      </c>
    </row>
    <row r="1963" spans="12:16" x14ac:dyDescent="0.25">
      <c r="L1963" s="264">
        <f>Member!A1963</f>
        <v>0</v>
      </c>
      <c r="M1963">
        <f>SUMIF(Erfassung2!BD:BD,L1963,Erfassung2!BW:BW)</f>
        <v>0</v>
      </c>
      <c r="N1963">
        <f>SUMIF(Erfassung2!BD:BD,L1963,Erfassung2!BG:BG)</f>
        <v>0</v>
      </c>
      <c r="O1963">
        <f t="shared" si="76"/>
        <v>0</v>
      </c>
      <c r="P1963">
        <f t="shared" si="77"/>
        <v>1</v>
      </c>
    </row>
    <row r="1964" spans="12:16" x14ac:dyDescent="0.25">
      <c r="L1964" s="264">
        <f>Member!A1964</f>
        <v>0</v>
      </c>
      <c r="M1964">
        <f>SUMIF(Erfassung2!BD:BD,L1964,Erfassung2!BW:BW)</f>
        <v>0</v>
      </c>
      <c r="N1964">
        <f>SUMIF(Erfassung2!BD:BD,L1964,Erfassung2!BG:BG)</f>
        <v>0</v>
      </c>
      <c r="O1964">
        <f t="shared" si="76"/>
        <v>0</v>
      </c>
      <c r="P1964">
        <f t="shared" si="77"/>
        <v>1</v>
      </c>
    </row>
    <row r="1965" spans="12:16" x14ac:dyDescent="0.25">
      <c r="L1965" s="264">
        <f>Member!A1965</f>
        <v>0</v>
      </c>
      <c r="M1965">
        <f>SUMIF(Erfassung2!BD:BD,L1965,Erfassung2!BW:BW)</f>
        <v>0</v>
      </c>
      <c r="N1965">
        <f>SUMIF(Erfassung2!BD:BD,L1965,Erfassung2!BG:BG)</f>
        <v>0</v>
      </c>
      <c r="O1965">
        <f t="shared" si="76"/>
        <v>0</v>
      </c>
      <c r="P1965">
        <f t="shared" si="77"/>
        <v>1</v>
      </c>
    </row>
    <row r="1966" spans="12:16" x14ac:dyDescent="0.25">
      <c r="L1966" s="264">
        <f>Member!A1966</f>
        <v>0</v>
      </c>
      <c r="M1966">
        <f>SUMIF(Erfassung2!BD:BD,L1966,Erfassung2!BW:BW)</f>
        <v>0</v>
      </c>
      <c r="N1966">
        <f>SUMIF(Erfassung2!BD:BD,L1966,Erfassung2!BG:BG)</f>
        <v>0</v>
      </c>
      <c r="O1966">
        <f t="shared" si="76"/>
        <v>0</v>
      </c>
      <c r="P1966">
        <f t="shared" si="77"/>
        <v>1</v>
      </c>
    </row>
    <row r="1967" spans="12:16" x14ac:dyDescent="0.25">
      <c r="L1967" s="264">
        <f>Member!A1967</f>
        <v>0</v>
      </c>
      <c r="M1967">
        <f>SUMIF(Erfassung2!BD:BD,L1967,Erfassung2!BW:BW)</f>
        <v>0</v>
      </c>
      <c r="N1967">
        <f>SUMIF(Erfassung2!BD:BD,L1967,Erfassung2!BG:BG)</f>
        <v>0</v>
      </c>
      <c r="O1967">
        <f t="shared" si="76"/>
        <v>0</v>
      </c>
      <c r="P1967">
        <f t="shared" si="77"/>
        <v>1</v>
      </c>
    </row>
    <row r="1968" spans="12:16" x14ac:dyDescent="0.25">
      <c r="L1968" s="264">
        <f>Member!A1968</f>
        <v>0</v>
      </c>
      <c r="M1968">
        <f>SUMIF(Erfassung2!BD:BD,L1968,Erfassung2!BW:BW)</f>
        <v>0</v>
      </c>
      <c r="N1968">
        <f>SUMIF(Erfassung2!BD:BD,L1968,Erfassung2!BG:BG)</f>
        <v>0</v>
      </c>
      <c r="O1968">
        <f t="shared" si="76"/>
        <v>0</v>
      </c>
      <c r="P1968">
        <f t="shared" si="77"/>
        <v>1</v>
      </c>
    </row>
    <row r="1969" spans="12:16" x14ac:dyDescent="0.25">
      <c r="L1969" s="264">
        <f>Member!A1969</f>
        <v>0</v>
      </c>
      <c r="M1969">
        <f>SUMIF(Erfassung2!BD:BD,L1969,Erfassung2!BW:BW)</f>
        <v>0</v>
      </c>
      <c r="N1969">
        <f>SUMIF(Erfassung2!BD:BD,L1969,Erfassung2!BG:BG)</f>
        <v>0</v>
      </c>
      <c r="O1969">
        <f t="shared" si="76"/>
        <v>0</v>
      </c>
      <c r="P1969">
        <f t="shared" si="77"/>
        <v>1</v>
      </c>
    </row>
    <row r="1970" spans="12:16" x14ac:dyDescent="0.25">
      <c r="L1970" s="264">
        <f>Member!A1970</f>
        <v>0</v>
      </c>
      <c r="M1970">
        <f>SUMIF(Erfassung2!BD:BD,L1970,Erfassung2!BW:BW)</f>
        <v>0</v>
      </c>
      <c r="N1970">
        <f>SUMIF(Erfassung2!BD:BD,L1970,Erfassung2!BG:BG)</f>
        <v>0</v>
      </c>
      <c r="O1970">
        <f t="shared" si="76"/>
        <v>0</v>
      </c>
      <c r="P1970">
        <f t="shared" si="77"/>
        <v>1</v>
      </c>
    </row>
    <row r="1971" spans="12:16" x14ac:dyDescent="0.25">
      <c r="L1971" s="264">
        <f>Member!A1971</f>
        <v>0</v>
      </c>
      <c r="M1971">
        <f>SUMIF(Erfassung2!BD:BD,L1971,Erfassung2!BW:BW)</f>
        <v>0</v>
      </c>
      <c r="N1971">
        <f>SUMIF(Erfassung2!BD:BD,L1971,Erfassung2!BG:BG)</f>
        <v>0</v>
      </c>
      <c r="O1971">
        <f t="shared" si="76"/>
        <v>0</v>
      </c>
      <c r="P1971">
        <f t="shared" si="77"/>
        <v>1</v>
      </c>
    </row>
    <row r="1972" spans="12:16" x14ac:dyDescent="0.25">
      <c r="L1972" s="264">
        <f>Member!A1972</f>
        <v>0</v>
      </c>
      <c r="M1972">
        <f>SUMIF(Erfassung2!BD:BD,L1972,Erfassung2!BW:BW)</f>
        <v>0</v>
      </c>
      <c r="N1972">
        <f>SUMIF(Erfassung2!BD:BD,L1972,Erfassung2!BG:BG)</f>
        <v>0</v>
      </c>
      <c r="O1972">
        <f t="shared" si="76"/>
        <v>0</v>
      </c>
      <c r="P1972">
        <f t="shared" si="77"/>
        <v>1</v>
      </c>
    </row>
    <row r="1973" spans="12:16" x14ac:dyDescent="0.25">
      <c r="L1973" s="264">
        <f>Member!A1973</f>
        <v>0</v>
      </c>
      <c r="M1973">
        <f>SUMIF(Erfassung2!BD:BD,L1973,Erfassung2!BW:BW)</f>
        <v>0</v>
      </c>
      <c r="N1973">
        <f>SUMIF(Erfassung2!BD:BD,L1973,Erfassung2!BG:BG)</f>
        <v>0</v>
      </c>
      <c r="O1973">
        <f t="shared" si="76"/>
        <v>0</v>
      </c>
      <c r="P1973">
        <f t="shared" si="77"/>
        <v>1</v>
      </c>
    </row>
    <row r="1974" spans="12:16" x14ac:dyDescent="0.25">
      <c r="L1974" s="264">
        <f>Member!A1974</f>
        <v>0</v>
      </c>
      <c r="M1974">
        <f>SUMIF(Erfassung2!BD:BD,L1974,Erfassung2!BW:BW)</f>
        <v>0</v>
      </c>
      <c r="N1974">
        <f>SUMIF(Erfassung2!BD:BD,L1974,Erfassung2!BG:BG)</f>
        <v>0</v>
      </c>
      <c r="O1974">
        <f t="shared" si="76"/>
        <v>0</v>
      </c>
      <c r="P1974">
        <f t="shared" si="77"/>
        <v>1</v>
      </c>
    </row>
    <row r="1975" spans="12:16" x14ac:dyDescent="0.25">
      <c r="L1975" s="264">
        <f>Member!A1975</f>
        <v>0</v>
      </c>
      <c r="M1975">
        <f>SUMIF(Erfassung2!BD:BD,L1975,Erfassung2!BW:BW)</f>
        <v>0</v>
      </c>
      <c r="N1975">
        <f>SUMIF(Erfassung2!BD:BD,L1975,Erfassung2!BG:BG)</f>
        <v>0</v>
      </c>
      <c r="O1975">
        <f t="shared" si="76"/>
        <v>0</v>
      </c>
      <c r="P1975">
        <f t="shared" si="77"/>
        <v>1</v>
      </c>
    </row>
    <row r="1976" spans="12:16" x14ac:dyDescent="0.25">
      <c r="L1976" s="264">
        <f>Member!A1976</f>
        <v>0</v>
      </c>
      <c r="M1976">
        <f>SUMIF(Erfassung2!BD:BD,L1976,Erfassung2!BW:BW)</f>
        <v>0</v>
      </c>
      <c r="N1976">
        <f>SUMIF(Erfassung2!BD:BD,L1976,Erfassung2!BG:BG)</f>
        <v>0</v>
      </c>
      <c r="O1976">
        <f t="shared" si="76"/>
        <v>0</v>
      </c>
      <c r="P1976">
        <f t="shared" si="77"/>
        <v>1</v>
      </c>
    </row>
    <row r="1977" spans="12:16" x14ac:dyDescent="0.25">
      <c r="L1977" s="264">
        <f>Member!A1977</f>
        <v>0</v>
      </c>
      <c r="M1977">
        <f>SUMIF(Erfassung2!BD:BD,L1977,Erfassung2!BW:BW)</f>
        <v>0</v>
      </c>
      <c r="N1977">
        <f>SUMIF(Erfassung2!BD:BD,L1977,Erfassung2!BG:BG)</f>
        <v>0</v>
      </c>
      <c r="O1977">
        <f t="shared" si="76"/>
        <v>0</v>
      </c>
      <c r="P1977">
        <f t="shared" si="77"/>
        <v>1</v>
      </c>
    </row>
    <row r="1978" spans="12:16" x14ac:dyDescent="0.25">
      <c r="L1978" s="264">
        <f>Member!A1978</f>
        <v>0</v>
      </c>
      <c r="M1978">
        <f>SUMIF(Erfassung2!BD:BD,L1978,Erfassung2!BW:BW)</f>
        <v>0</v>
      </c>
      <c r="N1978">
        <f>SUMIF(Erfassung2!BD:BD,L1978,Erfassung2!BG:BG)</f>
        <v>0</v>
      </c>
      <c r="O1978">
        <f t="shared" si="76"/>
        <v>0</v>
      </c>
      <c r="P1978">
        <f t="shared" si="77"/>
        <v>1</v>
      </c>
    </row>
    <row r="1979" spans="12:16" x14ac:dyDescent="0.25">
      <c r="L1979" s="264">
        <f>Member!A1979</f>
        <v>0</v>
      </c>
      <c r="M1979">
        <f>SUMIF(Erfassung2!BD:BD,L1979,Erfassung2!BW:BW)</f>
        <v>0</v>
      </c>
      <c r="N1979">
        <f>SUMIF(Erfassung2!BD:BD,L1979,Erfassung2!BG:BG)</f>
        <v>0</v>
      </c>
      <c r="O1979">
        <f t="shared" si="76"/>
        <v>0</v>
      </c>
      <c r="P1979">
        <f t="shared" si="77"/>
        <v>1</v>
      </c>
    </row>
    <row r="1980" spans="12:16" x14ac:dyDescent="0.25">
      <c r="L1980" s="264">
        <f>Member!A1980</f>
        <v>0</v>
      </c>
      <c r="M1980">
        <f>SUMIF(Erfassung2!BD:BD,L1980,Erfassung2!BW:BW)</f>
        <v>0</v>
      </c>
      <c r="N1980">
        <f>SUMIF(Erfassung2!BD:BD,L1980,Erfassung2!BG:BG)</f>
        <v>0</v>
      </c>
      <c r="O1980">
        <f t="shared" si="76"/>
        <v>0</v>
      </c>
      <c r="P1980">
        <f t="shared" si="77"/>
        <v>1</v>
      </c>
    </row>
    <row r="1981" spans="12:16" x14ac:dyDescent="0.25">
      <c r="L1981" s="264">
        <f>Member!A1981</f>
        <v>0</v>
      </c>
      <c r="M1981">
        <f>SUMIF(Erfassung2!BD:BD,L1981,Erfassung2!BW:BW)</f>
        <v>0</v>
      </c>
      <c r="N1981">
        <f>SUMIF(Erfassung2!BD:BD,L1981,Erfassung2!BG:BG)</f>
        <v>0</v>
      </c>
      <c r="O1981">
        <f t="shared" si="76"/>
        <v>0</v>
      </c>
      <c r="P1981">
        <f t="shared" si="77"/>
        <v>1</v>
      </c>
    </row>
    <row r="1982" spans="12:16" x14ac:dyDescent="0.25">
      <c r="L1982" s="264">
        <f>Member!A1982</f>
        <v>0</v>
      </c>
      <c r="M1982">
        <f>SUMIF(Erfassung2!BD:BD,L1982,Erfassung2!BW:BW)</f>
        <v>0</v>
      </c>
      <c r="N1982">
        <f>SUMIF(Erfassung2!BD:BD,L1982,Erfassung2!BG:BG)</f>
        <v>0</v>
      </c>
      <c r="O1982">
        <f t="shared" si="76"/>
        <v>0</v>
      </c>
      <c r="P1982">
        <f t="shared" si="77"/>
        <v>1</v>
      </c>
    </row>
    <row r="1983" spans="12:16" x14ac:dyDescent="0.25">
      <c r="L1983" s="264">
        <f>Member!A1983</f>
        <v>0</v>
      </c>
      <c r="M1983">
        <f>SUMIF(Erfassung2!BD:BD,L1983,Erfassung2!BW:BW)</f>
        <v>0</v>
      </c>
      <c r="N1983">
        <f>SUMIF(Erfassung2!BD:BD,L1983,Erfassung2!BG:BG)</f>
        <v>0</v>
      </c>
      <c r="O1983">
        <f t="shared" si="76"/>
        <v>0</v>
      </c>
      <c r="P1983">
        <f t="shared" si="77"/>
        <v>1</v>
      </c>
    </row>
    <row r="1984" spans="12:16" x14ac:dyDescent="0.25">
      <c r="L1984" s="264">
        <f>Member!A1984</f>
        <v>0</v>
      </c>
      <c r="M1984">
        <f>SUMIF(Erfassung2!BD:BD,L1984,Erfassung2!BW:BW)</f>
        <v>0</v>
      </c>
      <c r="N1984">
        <f>SUMIF(Erfassung2!BD:BD,L1984,Erfassung2!BG:BG)</f>
        <v>0</v>
      </c>
      <c r="O1984">
        <f t="shared" si="76"/>
        <v>0</v>
      </c>
      <c r="P1984">
        <f t="shared" si="77"/>
        <v>1</v>
      </c>
    </row>
    <row r="1985" spans="12:16" x14ac:dyDescent="0.25">
      <c r="L1985" s="264">
        <f>Member!A1985</f>
        <v>0</v>
      </c>
      <c r="M1985">
        <f>SUMIF(Erfassung2!BD:BD,L1985,Erfassung2!BW:BW)</f>
        <v>0</v>
      </c>
      <c r="N1985">
        <f>SUMIF(Erfassung2!BD:BD,L1985,Erfassung2!BG:BG)</f>
        <v>0</v>
      </c>
      <c r="O1985">
        <f t="shared" si="76"/>
        <v>0</v>
      </c>
      <c r="P1985">
        <f t="shared" si="77"/>
        <v>1</v>
      </c>
    </row>
    <row r="1986" spans="12:16" x14ac:dyDescent="0.25">
      <c r="L1986" s="264">
        <f>Member!A1986</f>
        <v>0</v>
      </c>
      <c r="M1986">
        <f>SUMIF(Erfassung2!BD:BD,L1986,Erfassung2!BW:BW)</f>
        <v>0</v>
      </c>
      <c r="N1986">
        <f>SUMIF(Erfassung2!BD:BD,L1986,Erfassung2!BG:BG)</f>
        <v>0</v>
      </c>
      <c r="O1986">
        <f t="shared" si="76"/>
        <v>0</v>
      </c>
      <c r="P1986">
        <f t="shared" si="77"/>
        <v>1</v>
      </c>
    </row>
    <row r="1987" spans="12:16" x14ac:dyDescent="0.25">
      <c r="L1987" s="264">
        <f>Member!A1987</f>
        <v>0</v>
      </c>
      <c r="M1987">
        <f>SUMIF(Erfassung2!BD:BD,L1987,Erfassung2!BW:BW)</f>
        <v>0</v>
      </c>
      <c r="N1987">
        <f>SUMIF(Erfassung2!BD:BD,L1987,Erfassung2!BG:BG)</f>
        <v>0</v>
      </c>
      <c r="O1987">
        <f t="shared" ref="O1987:O2050" si="78">IF(N1987=0,0,M1987/N1987-ROW()/1000000000)</f>
        <v>0</v>
      </c>
      <c r="P1987">
        <f t="shared" ref="P1987:P2050" si="79">RANK(O1987,O:O)</f>
        <v>1</v>
      </c>
    </row>
    <row r="1988" spans="12:16" x14ac:dyDescent="0.25">
      <c r="L1988" s="264">
        <f>Member!A1988</f>
        <v>0</v>
      </c>
      <c r="M1988">
        <f>SUMIF(Erfassung2!BD:BD,L1988,Erfassung2!BW:BW)</f>
        <v>0</v>
      </c>
      <c r="N1988">
        <f>SUMIF(Erfassung2!BD:BD,L1988,Erfassung2!BG:BG)</f>
        <v>0</v>
      </c>
      <c r="O1988">
        <f t="shared" si="78"/>
        <v>0</v>
      </c>
      <c r="P1988">
        <f t="shared" si="79"/>
        <v>1</v>
      </c>
    </row>
    <row r="1989" spans="12:16" x14ac:dyDescent="0.25">
      <c r="L1989" s="264">
        <f>Member!A1989</f>
        <v>0</v>
      </c>
      <c r="M1989">
        <f>SUMIF(Erfassung2!BD:BD,L1989,Erfassung2!BW:BW)</f>
        <v>0</v>
      </c>
      <c r="N1989">
        <f>SUMIF(Erfassung2!BD:BD,L1989,Erfassung2!BG:BG)</f>
        <v>0</v>
      </c>
      <c r="O1989">
        <f t="shared" si="78"/>
        <v>0</v>
      </c>
      <c r="P1989">
        <f t="shared" si="79"/>
        <v>1</v>
      </c>
    </row>
    <row r="1990" spans="12:16" x14ac:dyDescent="0.25">
      <c r="L1990" s="264">
        <f>Member!A1990</f>
        <v>0</v>
      </c>
      <c r="M1990">
        <f>SUMIF(Erfassung2!BD:BD,L1990,Erfassung2!BW:BW)</f>
        <v>0</v>
      </c>
      <c r="N1990">
        <f>SUMIF(Erfassung2!BD:BD,L1990,Erfassung2!BG:BG)</f>
        <v>0</v>
      </c>
      <c r="O1990">
        <f t="shared" si="78"/>
        <v>0</v>
      </c>
      <c r="P1990">
        <f t="shared" si="79"/>
        <v>1</v>
      </c>
    </row>
    <row r="1991" spans="12:16" x14ac:dyDescent="0.25">
      <c r="L1991" s="264">
        <f>Member!A1991</f>
        <v>0</v>
      </c>
      <c r="M1991">
        <f>SUMIF(Erfassung2!BD:BD,L1991,Erfassung2!BW:BW)</f>
        <v>0</v>
      </c>
      <c r="N1991">
        <f>SUMIF(Erfassung2!BD:BD,L1991,Erfassung2!BG:BG)</f>
        <v>0</v>
      </c>
      <c r="O1991">
        <f t="shared" si="78"/>
        <v>0</v>
      </c>
      <c r="P1991">
        <f t="shared" si="79"/>
        <v>1</v>
      </c>
    </row>
    <row r="1992" spans="12:16" x14ac:dyDescent="0.25">
      <c r="L1992" s="264">
        <f>Member!A1992</f>
        <v>0</v>
      </c>
      <c r="M1992">
        <f>SUMIF(Erfassung2!BD:BD,L1992,Erfassung2!BW:BW)</f>
        <v>0</v>
      </c>
      <c r="N1992">
        <f>SUMIF(Erfassung2!BD:BD,L1992,Erfassung2!BG:BG)</f>
        <v>0</v>
      </c>
      <c r="O1992">
        <f t="shared" si="78"/>
        <v>0</v>
      </c>
      <c r="P1992">
        <f t="shared" si="79"/>
        <v>1</v>
      </c>
    </row>
    <row r="1993" spans="12:16" x14ac:dyDescent="0.25">
      <c r="L1993" s="264">
        <f>Member!A1993</f>
        <v>0</v>
      </c>
      <c r="M1993">
        <f>SUMIF(Erfassung2!BD:BD,L1993,Erfassung2!BW:BW)</f>
        <v>0</v>
      </c>
      <c r="N1993">
        <f>SUMIF(Erfassung2!BD:BD,L1993,Erfassung2!BG:BG)</f>
        <v>0</v>
      </c>
      <c r="O1993">
        <f t="shared" si="78"/>
        <v>0</v>
      </c>
      <c r="P1993">
        <f t="shared" si="79"/>
        <v>1</v>
      </c>
    </row>
    <row r="1994" spans="12:16" x14ac:dyDescent="0.25">
      <c r="L1994" s="264">
        <f>Member!A1994</f>
        <v>0</v>
      </c>
      <c r="M1994">
        <f>SUMIF(Erfassung2!BD:BD,L1994,Erfassung2!BW:BW)</f>
        <v>0</v>
      </c>
      <c r="N1994">
        <f>SUMIF(Erfassung2!BD:BD,L1994,Erfassung2!BG:BG)</f>
        <v>0</v>
      </c>
      <c r="O1994">
        <f t="shared" si="78"/>
        <v>0</v>
      </c>
      <c r="P1994">
        <f t="shared" si="79"/>
        <v>1</v>
      </c>
    </row>
    <row r="1995" spans="12:16" x14ac:dyDescent="0.25">
      <c r="L1995" s="264">
        <f>Member!A1995</f>
        <v>0</v>
      </c>
      <c r="M1995">
        <f>SUMIF(Erfassung2!BD:BD,L1995,Erfassung2!BW:BW)</f>
        <v>0</v>
      </c>
      <c r="N1995">
        <f>SUMIF(Erfassung2!BD:BD,L1995,Erfassung2!BG:BG)</f>
        <v>0</v>
      </c>
      <c r="O1995">
        <f t="shared" si="78"/>
        <v>0</v>
      </c>
      <c r="P1995">
        <f t="shared" si="79"/>
        <v>1</v>
      </c>
    </row>
    <row r="1996" spans="12:16" x14ac:dyDescent="0.25">
      <c r="L1996" s="264">
        <f>Member!A1996</f>
        <v>0</v>
      </c>
      <c r="M1996">
        <f>SUMIF(Erfassung2!BD:BD,L1996,Erfassung2!BW:BW)</f>
        <v>0</v>
      </c>
      <c r="N1996">
        <f>SUMIF(Erfassung2!BD:BD,L1996,Erfassung2!BG:BG)</f>
        <v>0</v>
      </c>
      <c r="O1996">
        <f t="shared" si="78"/>
        <v>0</v>
      </c>
      <c r="P1996">
        <f t="shared" si="79"/>
        <v>1</v>
      </c>
    </row>
    <row r="1997" spans="12:16" x14ac:dyDescent="0.25">
      <c r="L1997" s="264">
        <f>Member!A1997</f>
        <v>0</v>
      </c>
      <c r="M1997">
        <f>SUMIF(Erfassung2!BD:BD,L1997,Erfassung2!BW:BW)</f>
        <v>0</v>
      </c>
      <c r="N1997">
        <f>SUMIF(Erfassung2!BD:BD,L1997,Erfassung2!BG:BG)</f>
        <v>0</v>
      </c>
      <c r="O1997">
        <f t="shared" si="78"/>
        <v>0</v>
      </c>
      <c r="P1997">
        <f t="shared" si="79"/>
        <v>1</v>
      </c>
    </row>
    <row r="1998" spans="12:16" x14ac:dyDescent="0.25">
      <c r="L1998" s="264">
        <f>Member!A1998</f>
        <v>0</v>
      </c>
      <c r="M1998">
        <f>SUMIF(Erfassung2!BD:BD,L1998,Erfassung2!BW:BW)</f>
        <v>0</v>
      </c>
      <c r="N1998">
        <f>SUMIF(Erfassung2!BD:BD,L1998,Erfassung2!BG:BG)</f>
        <v>0</v>
      </c>
      <c r="O1998">
        <f t="shared" si="78"/>
        <v>0</v>
      </c>
      <c r="P1998">
        <f t="shared" si="79"/>
        <v>1</v>
      </c>
    </row>
    <row r="1999" spans="12:16" x14ac:dyDescent="0.25">
      <c r="L1999" s="264">
        <f>Member!A1999</f>
        <v>0</v>
      </c>
      <c r="M1999">
        <f>SUMIF(Erfassung2!BD:BD,L1999,Erfassung2!BW:BW)</f>
        <v>0</v>
      </c>
      <c r="N1999">
        <f>SUMIF(Erfassung2!BD:BD,L1999,Erfassung2!BG:BG)</f>
        <v>0</v>
      </c>
      <c r="O1999">
        <f t="shared" si="78"/>
        <v>0</v>
      </c>
      <c r="P1999">
        <f t="shared" si="79"/>
        <v>1</v>
      </c>
    </row>
    <row r="2000" spans="12:16" x14ac:dyDescent="0.25">
      <c r="L2000" s="264">
        <f>Member!A2000</f>
        <v>0</v>
      </c>
      <c r="M2000">
        <f>SUMIF(Erfassung2!BD:BD,L2000,Erfassung2!BW:BW)</f>
        <v>0</v>
      </c>
      <c r="N2000">
        <f>SUMIF(Erfassung2!BD:BD,L2000,Erfassung2!BG:BG)</f>
        <v>0</v>
      </c>
      <c r="O2000">
        <f t="shared" si="78"/>
        <v>0</v>
      </c>
      <c r="P2000">
        <f t="shared" si="79"/>
        <v>1</v>
      </c>
    </row>
    <row r="2001" spans="12:16" x14ac:dyDescent="0.25">
      <c r="L2001" s="264">
        <f>Member!A2001</f>
        <v>0</v>
      </c>
      <c r="M2001">
        <f>SUMIF(Erfassung2!BD:BD,L2001,Erfassung2!BW:BW)</f>
        <v>0</v>
      </c>
      <c r="N2001">
        <f>SUMIF(Erfassung2!BD:BD,L2001,Erfassung2!BG:BG)</f>
        <v>0</v>
      </c>
      <c r="O2001">
        <f t="shared" si="78"/>
        <v>0</v>
      </c>
      <c r="P2001">
        <f t="shared" si="79"/>
        <v>1</v>
      </c>
    </row>
    <row r="2002" spans="12:16" x14ac:dyDescent="0.25">
      <c r="L2002" s="264">
        <f>Member!A2002</f>
        <v>0</v>
      </c>
      <c r="M2002">
        <f>SUMIF(Erfassung2!BD:BD,L2002,Erfassung2!BW:BW)</f>
        <v>0</v>
      </c>
      <c r="N2002">
        <f>SUMIF(Erfassung2!BD:BD,L2002,Erfassung2!BG:BG)</f>
        <v>0</v>
      </c>
      <c r="O2002">
        <f t="shared" si="78"/>
        <v>0</v>
      </c>
      <c r="P2002">
        <f t="shared" si="79"/>
        <v>1</v>
      </c>
    </row>
    <row r="2003" spans="12:16" x14ac:dyDescent="0.25">
      <c r="L2003" s="264">
        <f>Member!A2003</f>
        <v>0</v>
      </c>
      <c r="M2003">
        <f>SUMIF(Erfassung2!BD:BD,L2003,Erfassung2!BW:BW)</f>
        <v>0</v>
      </c>
      <c r="N2003">
        <f>SUMIF(Erfassung2!BD:BD,L2003,Erfassung2!BG:BG)</f>
        <v>0</v>
      </c>
      <c r="O2003">
        <f t="shared" si="78"/>
        <v>0</v>
      </c>
      <c r="P2003">
        <f t="shared" si="79"/>
        <v>1</v>
      </c>
    </row>
    <row r="2004" spans="12:16" x14ac:dyDescent="0.25">
      <c r="L2004" s="264">
        <f>Member!A2004</f>
        <v>0</v>
      </c>
      <c r="M2004">
        <f>SUMIF(Erfassung2!BD:BD,L2004,Erfassung2!BW:BW)</f>
        <v>0</v>
      </c>
      <c r="N2004">
        <f>SUMIF(Erfassung2!BD:BD,L2004,Erfassung2!BG:BG)</f>
        <v>0</v>
      </c>
      <c r="O2004">
        <f t="shared" si="78"/>
        <v>0</v>
      </c>
      <c r="P2004">
        <f t="shared" si="79"/>
        <v>1</v>
      </c>
    </row>
    <row r="2005" spans="12:16" x14ac:dyDescent="0.25">
      <c r="L2005" s="264">
        <f>Member!A2005</f>
        <v>0</v>
      </c>
      <c r="M2005">
        <f>SUMIF(Erfassung2!BD:BD,L2005,Erfassung2!BW:BW)</f>
        <v>0</v>
      </c>
      <c r="N2005">
        <f>SUMIF(Erfassung2!BD:BD,L2005,Erfassung2!BG:BG)</f>
        <v>0</v>
      </c>
      <c r="O2005">
        <f t="shared" si="78"/>
        <v>0</v>
      </c>
      <c r="P2005">
        <f t="shared" si="79"/>
        <v>1</v>
      </c>
    </row>
    <row r="2006" spans="12:16" x14ac:dyDescent="0.25">
      <c r="L2006" s="264">
        <f>Member!A2006</f>
        <v>0</v>
      </c>
      <c r="M2006">
        <f>SUMIF(Erfassung2!BD:BD,L2006,Erfassung2!BW:BW)</f>
        <v>0</v>
      </c>
      <c r="N2006">
        <f>SUMIF(Erfassung2!BD:BD,L2006,Erfassung2!BG:BG)</f>
        <v>0</v>
      </c>
      <c r="O2006">
        <f t="shared" si="78"/>
        <v>0</v>
      </c>
      <c r="P2006">
        <f t="shared" si="79"/>
        <v>1</v>
      </c>
    </row>
    <row r="2007" spans="12:16" x14ac:dyDescent="0.25">
      <c r="L2007" s="264">
        <f>Member!A2007</f>
        <v>0</v>
      </c>
      <c r="M2007">
        <f>SUMIF(Erfassung2!BD:BD,L2007,Erfassung2!BW:BW)</f>
        <v>0</v>
      </c>
      <c r="N2007">
        <f>SUMIF(Erfassung2!BD:BD,L2007,Erfassung2!BG:BG)</f>
        <v>0</v>
      </c>
      <c r="O2007">
        <f t="shared" si="78"/>
        <v>0</v>
      </c>
      <c r="P2007">
        <f t="shared" si="79"/>
        <v>1</v>
      </c>
    </row>
    <row r="2008" spans="12:16" x14ac:dyDescent="0.25">
      <c r="L2008" s="264">
        <f>Member!A2008</f>
        <v>0</v>
      </c>
      <c r="M2008">
        <f>SUMIF(Erfassung2!BD:BD,L2008,Erfassung2!BW:BW)</f>
        <v>0</v>
      </c>
      <c r="N2008">
        <f>SUMIF(Erfassung2!BD:BD,L2008,Erfassung2!BG:BG)</f>
        <v>0</v>
      </c>
      <c r="O2008">
        <f t="shared" si="78"/>
        <v>0</v>
      </c>
      <c r="P2008">
        <f t="shared" si="79"/>
        <v>1</v>
      </c>
    </row>
    <row r="2009" spans="12:16" x14ac:dyDescent="0.25">
      <c r="L2009" s="264">
        <f>Member!A2009</f>
        <v>0</v>
      </c>
      <c r="M2009">
        <f>SUMIF(Erfassung2!BD:BD,L2009,Erfassung2!BW:BW)</f>
        <v>0</v>
      </c>
      <c r="N2009">
        <f>SUMIF(Erfassung2!BD:BD,L2009,Erfassung2!BG:BG)</f>
        <v>0</v>
      </c>
      <c r="O2009">
        <f t="shared" si="78"/>
        <v>0</v>
      </c>
      <c r="P2009">
        <f t="shared" si="79"/>
        <v>1</v>
      </c>
    </row>
    <row r="2010" spans="12:16" x14ac:dyDescent="0.25">
      <c r="L2010" s="264">
        <f>Member!A2010</f>
        <v>0</v>
      </c>
      <c r="M2010">
        <f>SUMIF(Erfassung2!BD:BD,L2010,Erfassung2!BW:BW)</f>
        <v>0</v>
      </c>
      <c r="N2010">
        <f>SUMIF(Erfassung2!BD:BD,L2010,Erfassung2!BG:BG)</f>
        <v>0</v>
      </c>
      <c r="O2010">
        <f t="shared" si="78"/>
        <v>0</v>
      </c>
      <c r="P2010">
        <f t="shared" si="79"/>
        <v>1</v>
      </c>
    </row>
    <row r="2011" spans="12:16" x14ac:dyDescent="0.25">
      <c r="L2011" s="264">
        <f>Member!A2011</f>
        <v>0</v>
      </c>
      <c r="M2011">
        <f>SUMIF(Erfassung2!BD:BD,L2011,Erfassung2!BW:BW)</f>
        <v>0</v>
      </c>
      <c r="N2011">
        <f>SUMIF(Erfassung2!BD:BD,L2011,Erfassung2!BG:BG)</f>
        <v>0</v>
      </c>
      <c r="O2011">
        <f t="shared" si="78"/>
        <v>0</v>
      </c>
      <c r="P2011">
        <f t="shared" si="79"/>
        <v>1</v>
      </c>
    </row>
    <row r="2012" spans="12:16" x14ac:dyDescent="0.25">
      <c r="L2012" s="264">
        <f>Member!A2012</f>
        <v>0</v>
      </c>
      <c r="M2012">
        <f>SUMIF(Erfassung2!BD:BD,L2012,Erfassung2!BW:BW)</f>
        <v>0</v>
      </c>
      <c r="N2012">
        <f>SUMIF(Erfassung2!BD:BD,L2012,Erfassung2!BG:BG)</f>
        <v>0</v>
      </c>
      <c r="O2012">
        <f t="shared" si="78"/>
        <v>0</v>
      </c>
      <c r="P2012">
        <f t="shared" si="79"/>
        <v>1</v>
      </c>
    </row>
    <row r="2013" spans="12:16" x14ac:dyDescent="0.25">
      <c r="L2013" s="264">
        <f>Member!A2013</f>
        <v>0</v>
      </c>
      <c r="M2013">
        <f>SUMIF(Erfassung2!BD:BD,L2013,Erfassung2!BW:BW)</f>
        <v>0</v>
      </c>
      <c r="N2013">
        <f>SUMIF(Erfassung2!BD:BD,L2013,Erfassung2!BG:BG)</f>
        <v>0</v>
      </c>
      <c r="O2013">
        <f t="shared" si="78"/>
        <v>0</v>
      </c>
      <c r="P2013">
        <f t="shared" si="79"/>
        <v>1</v>
      </c>
    </row>
    <row r="2014" spans="12:16" x14ac:dyDescent="0.25">
      <c r="L2014" s="264">
        <f>Member!A2014</f>
        <v>0</v>
      </c>
      <c r="M2014">
        <f>SUMIF(Erfassung2!BD:BD,L2014,Erfassung2!BW:BW)</f>
        <v>0</v>
      </c>
      <c r="N2014">
        <f>SUMIF(Erfassung2!BD:BD,L2014,Erfassung2!BG:BG)</f>
        <v>0</v>
      </c>
      <c r="O2014">
        <f t="shared" si="78"/>
        <v>0</v>
      </c>
      <c r="P2014">
        <f t="shared" si="79"/>
        <v>1</v>
      </c>
    </row>
    <row r="2015" spans="12:16" x14ac:dyDescent="0.25">
      <c r="L2015" s="264">
        <f>Member!A2015</f>
        <v>0</v>
      </c>
      <c r="M2015">
        <f>SUMIF(Erfassung2!BD:BD,L2015,Erfassung2!BW:BW)</f>
        <v>0</v>
      </c>
      <c r="N2015">
        <f>SUMIF(Erfassung2!BD:BD,L2015,Erfassung2!BG:BG)</f>
        <v>0</v>
      </c>
      <c r="O2015">
        <f t="shared" si="78"/>
        <v>0</v>
      </c>
      <c r="P2015">
        <f t="shared" si="79"/>
        <v>1</v>
      </c>
    </row>
    <row r="2016" spans="12:16" x14ac:dyDescent="0.25">
      <c r="L2016" s="264">
        <f>Member!A2016</f>
        <v>0</v>
      </c>
      <c r="M2016">
        <f>SUMIF(Erfassung2!BD:BD,L2016,Erfassung2!BW:BW)</f>
        <v>0</v>
      </c>
      <c r="N2016">
        <f>SUMIF(Erfassung2!BD:BD,L2016,Erfassung2!BG:BG)</f>
        <v>0</v>
      </c>
      <c r="O2016">
        <f t="shared" si="78"/>
        <v>0</v>
      </c>
      <c r="P2016">
        <f t="shared" si="79"/>
        <v>1</v>
      </c>
    </row>
    <row r="2017" spans="12:16" x14ac:dyDescent="0.25">
      <c r="L2017" s="264">
        <f>Member!A2017</f>
        <v>0</v>
      </c>
      <c r="M2017">
        <f>SUMIF(Erfassung2!BD:BD,L2017,Erfassung2!BW:BW)</f>
        <v>0</v>
      </c>
      <c r="N2017">
        <f>SUMIF(Erfassung2!BD:BD,L2017,Erfassung2!BG:BG)</f>
        <v>0</v>
      </c>
      <c r="O2017">
        <f t="shared" si="78"/>
        <v>0</v>
      </c>
      <c r="P2017">
        <f t="shared" si="79"/>
        <v>1</v>
      </c>
    </row>
    <row r="2018" spans="12:16" x14ac:dyDescent="0.25">
      <c r="L2018" s="264">
        <f>Member!A2018</f>
        <v>0</v>
      </c>
      <c r="M2018">
        <f>SUMIF(Erfassung2!BD:BD,L2018,Erfassung2!BW:BW)</f>
        <v>0</v>
      </c>
      <c r="N2018">
        <f>SUMIF(Erfassung2!BD:BD,L2018,Erfassung2!BG:BG)</f>
        <v>0</v>
      </c>
      <c r="O2018">
        <f t="shared" si="78"/>
        <v>0</v>
      </c>
      <c r="P2018">
        <f t="shared" si="79"/>
        <v>1</v>
      </c>
    </row>
    <row r="2019" spans="12:16" x14ac:dyDescent="0.25">
      <c r="L2019" s="264">
        <f>Member!A2019</f>
        <v>0</v>
      </c>
      <c r="M2019">
        <f>SUMIF(Erfassung2!BD:BD,L2019,Erfassung2!BW:BW)</f>
        <v>0</v>
      </c>
      <c r="N2019">
        <f>SUMIF(Erfassung2!BD:BD,L2019,Erfassung2!BG:BG)</f>
        <v>0</v>
      </c>
      <c r="O2019">
        <f t="shared" si="78"/>
        <v>0</v>
      </c>
      <c r="P2019">
        <f t="shared" si="79"/>
        <v>1</v>
      </c>
    </row>
    <row r="2020" spans="12:16" x14ac:dyDescent="0.25">
      <c r="L2020" s="264">
        <f>Member!A2020</f>
        <v>0</v>
      </c>
      <c r="M2020">
        <f>SUMIF(Erfassung2!BD:BD,L2020,Erfassung2!BW:BW)</f>
        <v>0</v>
      </c>
      <c r="N2020">
        <f>SUMIF(Erfassung2!BD:BD,L2020,Erfassung2!BG:BG)</f>
        <v>0</v>
      </c>
      <c r="O2020">
        <f t="shared" si="78"/>
        <v>0</v>
      </c>
      <c r="P2020">
        <f t="shared" si="79"/>
        <v>1</v>
      </c>
    </row>
    <row r="2021" spans="12:16" x14ac:dyDescent="0.25">
      <c r="L2021" s="264">
        <f>Member!A2021</f>
        <v>0</v>
      </c>
      <c r="M2021">
        <f>SUMIF(Erfassung2!BD:BD,L2021,Erfassung2!BW:BW)</f>
        <v>0</v>
      </c>
      <c r="N2021">
        <f>SUMIF(Erfassung2!BD:BD,L2021,Erfassung2!BG:BG)</f>
        <v>0</v>
      </c>
      <c r="O2021">
        <f t="shared" si="78"/>
        <v>0</v>
      </c>
      <c r="P2021">
        <f t="shared" si="79"/>
        <v>1</v>
      </c>
    </row>
    <row r="2022" spans="12:16" x14ac:dyDescent="0.25">
      <c r="L2022" s="264">
        <f>Member!A2022</f>
        <v>0</v>
      </c>
      <c r="M2022">
        <f>SUMIF(Erfassung2!BD:BD,L2022,Erfassung2!BW:BW)</f>
        <v>0</v>
      </c>
      <c r="N2022">
        <f>SUMIF(Erfassung2!BD:BD,L2022,Erfassung2!BG:BG)</f>
        <v>0</v>
      </c>
      <c r="O2022">
        <f t="shared" si="78"/>
        <v>0</v>
      </c>
      <c r="P2022">
        <f t="shared" si="79"/>
        <v>1</v>
      </c>
    </row>
    <row r="2023" spans="12:16" x14ac:dyDescent="0.25">
      <c r="L2023" s="264">
        <f>Member!A2023</f>
        <v>0</v>
      </c>
      <c r="M2023">
        <f>SUMIF(Erfassung2!BD:BD,L2023,Erfassung2!BW:BW)</f>
        <v>0</v>
      </c>
      <c r="N2023">
        <f>SUMIF(Erfassung2!BD:BD,L2023,Erfassung2!BG:BG)</f>
        <v>0</v>
      </c>
      <c r="O2023">
        <f t="shared" si="78"/>
        <v>0</v>
      </c>
      <c r="P2023">
        <f t="shared" si="79"/>
        <v>1</v>
      </c>
    </row>
    <row r="2024" spans="12:16" x14ac:dyDescent="0.25">
      <c r="L2024" s="264">
        <f>Member!A2024</f>
        <v>0</v>
      </c>
      <c r="M2024">
        <f>SUMIF(Erfassung2!BD:BD,L2024,Erfassung2!BW:BW)</f>
        <v>0</v>
      </c>
      <c r="N2024">
        <f>SUMIF(Erfassung2!BD:BD,L2024,Erfassung2!BG:BG)</f>
        <v>0</v>
      </c>
      <c r="O2024">
        <f t="shared" si="78"/>
        <v>0</v>
      </c>
      <c r="P2024">
        <f t="shared" si="79"/>
        <v>1</v>
      </c>
    </row>
    <row r="2025" spans="12:16" x14ac:dyDescent="0.25">
      <c r="L2025" s="264">
        <f>Member!A2025</f>
        <v>0</v>
      </c>
      <c r="M2025">
        <f>SUMIF(Erfassung2!BD:BD,L2025,Erfassung2!BW:BW)</f>
        <v>0</v>
      </c>
      <c r="N2025">
        <f>SUMIF(Erfassung2!BD:BD,L2025,Erfassung2!BG:BG)</f>
        <v>0</v>
      </c>
      <c r="O2025">
        <f t="shared" si="78"/>
        <v>0</v>
      </c>
      <c r="P2025">
        <f t="shared" si="79"/>
        <v>1</v>
      </c>
    </row>
    <row r="2026" spans="12:16" x14ac:dyDescent="0.25">
      <c r="L2026" s="264">
        <f>Member!A2026</f>
        <v>0</v>
      </c>
      <c r="M2026">
        <f>SUMIF(Erfassung2!BD:BD,L2026,Erfassung2!BW:BW)</f>
        <v>0</v>
      </c>
      <c r="N2026">
        <f>SUMIF(Erfassung2!BD:BD,L2026,Erfassung2!BG:BG)</f>
        <v>0</v>
      </c>
      <c r="O2026">
        <f t="shared" si="78"/>
        <v>0</v>
      </c>
      <c r="P2026">
        <f t="shared" si="79"/>
        <v>1</v>
      </c>
    </row>
    <row r="2027" spans="12:16" x14ac:dyDescent="0.25">
      <c r="L2027" s="264">
        <f>Member!A2027</f>
        <v>0</v>
      </c>
      <c r="M2027">
        <f>SUMIF(Erfassung2!BD:BD,L2027,Erfassung2!BW:BW)</f>
        <v>0</v>
      </c>
      <c r="N2027">
        <f>SUMIF(Erfassung2!BD:BD,L2027,Erfassung2!BG:BG)</f>
        <v>0</v>
      </c>
      <c r="O2027">
        <f t="shared" si="78"/>
        <v>0</v>
      </c>
      <c r="P2027">
        <f t="shared" si="79"/>
        <v>1</v>
      </c>
    </row>
    <row r="2028" spans="12:16" x14ac:dyDescent="0.25">
      <c r="L2028" s="264">
        <f>Member!A2028</f>
        <v>0</v>
      </c>
      <c r="M2028">
        <f>SUMIF(Erfassung2!BD:BD,L2028,Erfassung2!BW:BW)</f>
        <v>0</v>
      </c>
      <c r="N2028">
        <f>SUMIF(Erfassung2!BD:BD,L2028,Erfassung2!BG:BG)</f>
        <v>0</v>
      </c>
      <c r="O2028">
        <f t="shared" si="78"/>
        <v>0</v>
      </c>
      <c r="P2028">
        <f t="shared" si="79"/>
        <v>1</v>
      </c>
    </row>
    <row r="2029" spans="12:16" x14ac:dyDescent="0.25">
      <c r="L2029" s="264">
        <f>Member!A2029</f>
        <v>0</v>
      </c>
      <c r="M2029">
        <f>SUMIF(Erfassung2!BD:BD,L2029,Erfassung2!BW:BW)</f>
        <v>0</v>
      </c>
      <c r="N2029">
        <f>SUMIF(Erfassung2!BD:BD,L2029,Erfassung2!BG:BG)</f>
        <v>0</v>
      </c>
      <c r="O2029">
        <f t="shared" si="78"/>
        <v>0</v>
      </c>
      <c r="P2029">
        <f t="shared" si="79"/>
        <v>1</v>
      </c>
    </row>
    <row r="2030" spans="12:16" x14ac:dyDescent="0.25">
      <c r="L2030" s="264">
        <f>Member!A2030</f>
        <v>0</v>
      </c>
      <c r="M2030">
        <f>SUMIF(Erfassung2!BD:BD,L2030,Erfassung2!BW:BW)</f>
        <v>0</v>
      </c>
      <c r="N2030">
        <f>SUMIF(Erfassung2!BD:BD,L2030,Erfassung2!BG:BG)</f>
        <v>0</v>
      </c>
      <c r="O2030">
        <f t="shared" si="78"/>
        <v>0</v>
      </c>
      <c r="P2030">
        <f t="shared" si="79"/>
        <v>1</v>
      </c>
    </row>
    <row r="2031" spans="12:16" x14ac:dyDescent="0.25">
      <c r="L2031" s="264">
        <f>Member!A2031</f>
        <v>0</v>
      </c>
      <c r="M2031">
        <f>SUMIF(Erfassung2!BD:BD,L2031,Erfassung2!BW:BW)</f>
        <v>0</v>
      </c>
      <c r="N2031">
        <f>SUMIF(Erfassung2!BD:BD,L2031,Erfassung2!BG:BG)</f>
        <v>0</v>
      </c>
      <c r="O2031">
        <f t="shared" si="78"/>
        <v>0</v>
      </c>
      <c r="P2031">
        <f t="shared" si="79"/>
        <v>1</v>
      </c>
    </row>
    <row r="2032" spans="12:16" x14ac:dyDescent="0.25">
      <c r="L2032" s="264">
        <f>Member!A2032</f>
        <v>0</v>
      </c>
      <c r="M2032">
        <f>SUMIF(Erfassung2!BD:BD,L2032,Erfassung2!BW:BW)</f>
        <v>0</v>
      </c>
      <c r="N2032">
        <f>SUMIF(Erfassung2!BD:BD,L2032,Erfassung2!BG:BG)</f>
        <v>0</v>
      </c>
      <c r="O2032">
        <f t="shared" si="78"/>
        <v>0</v>
      </c>
      <c r="P2032">
        <f t="shared" si="79"/>
        <v>1</v>
      </c>
    </row>
    <row r="2033" spans="12:16" x14ac:dyDescent="0.25">
      <c r="L2033" s="264">
        <f>Member!A2033</f>
        <v>0</v>
      </c>
      <c r="M2033">
        <f>SUMIF(Erfassung2!BD:BD,L2033,Erfassung2!BW:BW)</f>
        <v>0</v>
      </c>
      <c r="N2033">
        <f>SUMIF(Erfassung2!BD:BD,L2033,Erfassung2!BG:BG)</f>
        <v>0</v>
      </c>
      <c r="O2033">
        <f t="shared" si="78"/>
        <v>0</v>
      </c>
      <c r="P2033">
        <f t="shared" si="79"/>
        <v>1</v>
      </c>
    </row>
    <row r="2034" spans="12:16" x14ac:dyDescent="0.25">
      <c r="L2034" s="264">
        <f>Member!A2034</f>
        <v>0</v>
      </c>
      <c r="M2034">
        <f>SUMIF(Erfassung2!BD:BD,L2034,Erfassung2!BW:BW)</f>
        <v>0</v>
      </c>
      <c r="N2034">
        <f>SUMIF(Erfassung2!BD:BD,L2034,Erfassung2!BG:BG)</f>
        <v>0</v>
      </c>
      <c r="O2034">
        <f t="shared" si="78"/>
        <v>0</v>
      </c>
      <c r="P2034">
        <f t="shared" si="79"/>
        <v>1</v>
      </c>
    </row>
    <row r="2035" spans="12:16" x14ac:dyDescent="0.25">
      <c r="L2035" s="264">
        <f>Member!A2035</f>
        <v>0</v>
      </c>
      <c r="M2035">
        <f>SUMIF(Erfassung2!BD:BD,L2035,Erfassung2!BW:BW)</f>
        <v>0</v>
      </c>
      <c r="N2035">
        <f>SUMIF(Erfassung2!BD:BD,L2035,Erfassung2!BG:BG)</f>
        <v>0</v>
      </c>
      <c r="O2035">
        <f t="shared" si="78"/>
        <v>0</v>
      </c>
      <c r="P2035">
        <f t="shared" si="79"/>
        <v>1</v>
      </c>
    </row>
    <row r="2036" spans="12:16" x14ac:dyDescent="0.25">
      <c r="L2036" s="264">
        <f>Member!A2036</f>
        <v>0</v>
      </c>
      <c r="M2036">
        <f>SUMIF(Erfassung2!BD:BD,L2036,Erfassung2!BW:BW)</f>
        <v>0</v>
      </c>
      <c r="N2036">
        <f>SUMIF(Erfassung2!BD:BD,L2036,Erfassung2!BG:BG)</f>
        <v>0</v>
      </c>
      <c r="O2036">
        <f t="shared" si="78"/>
        <v>0</v>
      </c>
      <c r="P2036">
        <f t="shared" si="79"/>
        <v>1</v>
      </c>
    </row>
    <row r="2037" spans="12:16" x14ac:dyDescent="0.25">
      <c r="L2037" s="264">
        <f>Member!A2037</f>
        <v>0</v>
      </c>
      <c r="M2037">
        <f>SUMIF(Erfassung2!BD:BD,L2037,Erfassung2!BW:BW)</f>
        <v>0</v>
      </c>
      <c r="N2037">
        <f>SUMIF(Erfassung2!BD:BD,L2037,Erfassung2!BG:BG)</f>
        <v>0</v>
      </c>
      <c r="O2037">
        <f t="shared" si="78"/>
        <v>0</v>
      </c>
      <c r="P2037">
        <f t="shared" si="79"/>
        <v>1</v>
      </c>
    </row>
    <row r="2038" spans="12:16" x14ac:dyDescent="0.25">
      <c r="L2038" s="264">
        <f>Member!A2038</f>
        <v>0</v>
      </c>
      <c r="M2038">
        <f>SUMIF(Erfassung2!BD:BD,L2038,Erfassung2!BW:BW)</f>
        <v>0</v>
      </c>
      <c r="N2038">
        <f>SUMIF(Erfassung2!BD:BD,L2038,Erfassung2!BG:BG)</f>
        <v>0</v>
      </c>
      <c r="O2038">
        <f t="shared" si="78"/>
        <v>0</v>
      </c>
      <c r="P2038">
        <f t="shared" si="79"/>
        <v>1</v>
      </c>
    </row>
    <row r="2039" spans="12:16" x14ac:dyDescent="0.25">
      <c r="L2039" s="264">
        <f>Member!A2039</f>
        <v>0</v>
      </c>
      <c r="M2039">
        <f>SUMIF(Erfassung2!BD:BD,L2039,Erfassung2!BW:BW)</f>
        <v>0</v>
      </c>
      <c r="N2039">
        <f>SUMIF(Erfassung2!BD:BD,L2039,Erfassung2!BG:BG)</f>
        <v>0</v>
      </c>
      <c r="O2039">
        <f t="shared" si="78"/>
        <v>0</v>
      </c>
      <c r="P2039">
        <f t="shared" si="79"/>
        <v>1</v>
      </c>
    </row>
    <row r="2040" spans="12:16" x14ac:dyDescent="0.25">
      <c r="L2040" s="264">
        <f>Member!A2040</f>
        <v>0</v>
      </c>
      <c r="M2040">
        <f>SUMIF(Erfassung2!BD:BD,L2040,Erfassung2!BW:BW)</f>
        <v>0</v>
      </c>
      <c r="N2040">
        <f>SUMIF(Erfassung2!BD:BD,L2040,Erfassung2!BG:BG)</f>
        <v>0</v>
      </c>
      <c r="O2040">
        <f t="shared" si="78"/>
        <v>0</v>
      </c>
      <c r="P2040">
        <f t="shared" si="79"/>
        <v>1</v>
      </c>
    </row>
    <row r="2041" spans="12:16" x14ac:dyDescent="0.25">
      <c r="L2041" s="264">
        <f>Member!A2041</f>
        <v>0</v>
      </c>
      <c r="M2041">
        <f>SUMIF(Erfassung2!BD:BD,L2041,Erfassung2!BW:BW)</f>
        <v>0</v>
      </c>
      <c r="N2041">
        <f>SUMIF(Erfassung2!BD:BD,L2041,Erfassung2!BG:BG)</f>
        <v>0</v>
      </c>
      <c r="O2041">
        <f t="shared" si="78"/>
        <v>0</v>
      </c>
      <c r="P2041">
        <f t="shared" si="79"/>
        <v>1</v>
      </c>
    </row>
    <row r="2042" spans="12:16" x14ac:dyDescent="0.25">
      <c r="L2042" s="264">
        <f>Member!A2042</f>
        <v>0</v>
      </c>
      <c r="M2042">
        <f>SUMIF(Erfassung2!BD:BD,L2042,Erfassung2!BW:BW)</f>
        <v>0</v>
      </c>
      <c r="N2042">
        <f>SUMIF(Erfassung2!BD:BD,L2042,Erfassung2!BG:BG)</f>
        <v>0</v>
      </c>
      <c r="O2042">
        <f t="shared" si="78"/>
        <v>0</v>
      </c>
      <c r="P2042">
        <f t="shared" si="79"/>
        <v>1</v>
      </c>
    </row>
    <row r="2043" spans="12:16" x14ac:dyDescent="0.25">
      <c r="L2043" s="264">
        <f>Member!A2043</f>
        <v>0</v>
      </c>
      <c r="M2043">
        <f>SUMIF(Erfassung2!BD:BD,L2043,Erfassung2!BW:BW)</f>
        <v>0</v>
      </c>
      <c r="N2043">
        <f>SUMIF(Erfassung2!BD:BD,L2043,Erfassung2!BG:BG)</f>
        <v>0</v>
      </c>
      <c r="O2043">
        <f t="shared" si="78"/>
        <v>0</v>
      </c>
      <c r="P2043">
        <f t="shared" si="79"/>
        <v>1</v>
      </c>
    </row>
    <row r="2044" spans="12:16" x14ac:dyDescent="0.25">
      <c r="L2044" s="264">
        <f>Member!A2044</f>
        <v>0</v>
      </c>
      <c r="M2044">
        <f>SUMIF(Erfassung2!BD:BD,L2044,Erfassung2!BW:BW)</f>
        <v>0</v>
      </c>
      <c r="N2044">
        <f>SUMIF(Erfassung2!BD:BD,L2044,Erfassung2!BG:BG)</f>
        <v>0</v>
      </c>
      <c r="O2044">
        <f t="shared" si="78"/>
        <v>0</v>
      </c>
      <c r="P2044">
        <f t="shared" si="79"/>
        <v>1</v>
      </c>
    </row>
    <row r="2045" spans="12:16" x14ac:dyDescent="0.25">
      <c r="L2045" s="264">
        <f>Member!A2045</f>
        <v>0</v>
      </c>
      <c r="M2045">
        <f>SUMIF(Erfassung2!BD:BD,L2045,Erfassung2!BW:BW)</f>
        <v>0</v>
      </c>
      <c r="N2045">
        <f>SUMIF(Erfassung2!BD:BD,L2045,Erfassung2!BG:BG)</f>
        <v>0</v>
      </c>
      <c r="O2045">
        <f t="shared" si="78"/>
        <v>0</v>
      </c>
      <c r="P2045">
        <f t="shared" si="79"/>
        <v>1</v>
      </c>
    </row>
    <row r="2046" spans="12:16" x14ac:dyDescent="0.25">
      <c r="L2046" s="264">
        <f>Member!A2046</f>
        <v>0</v>
      </c>
      <c r="M2046">
        <f>SUMIF(Erfassung2!BD:BD,L2046,Erfassung2!BW:BW)</f>
        <v>0</v>
      </c>
      <c r="N2046">
        <f>SUMIF(Erfassung2!BD:BD,L2046,Erfassung2!BG:BG)</f>
        <v>0</v>
      </c>
      <c r="O2046">
        <f t="shared" si="78"/>
        <v>0</v>
      </c>
      <c r="P2046">
        <f t="shared" si="79"/>
        <v>1</v>
      </c>
    </row>
    <row r="2047" spans="12:16" x14ac:dyDescent="0.25">
      <c r="L2047" s="264">
        <f>Member!A2047</f>
        <v>0</v>
      </c>
      <c r="M2047">
        <f>SUMIF(Erfassung2!BD:BD,L2047,Erfassung2!BW:BW)</f>
        <v>0</v>
      </c>
      <c r="N2047">
        <f>SUMIF(Erfassung2!BD:BD,L2047,Erfassung2!BG:BG)</f>
        <v>0</v>
      </c>
      <c r="O2047">
        <f t="shared" si="78"/>
        <v>0</v>
      </c>
      <c r="P2047">
        <f t="shared" si="79"/>
        <v>1</v>
      </c>
    </row>
    <row r="2048" spans="12:16" x14ac:dyDescent="0.25">
      <c r="L2048" s="264">
        <f>Member!A2048</f>
        <v>0</v>
      </c>
      <c r="M2048">
        <f>SUMIF(Erfassung2!BD:BD,L2048,Erfassung2!BW:BW)</f>
        <v>0</v>
      </c>
      <c r="N2048">
        <f>SUMIF(Erfassung2!BD:BD,L2048,Erfassung2!BG:BG)</f>
        <v>0</v>
      </c>
      <c r="O2048">
        <f t="shared" si="78"/>
        <v>0</v>
      </c>
      <c r="P2048">
        <f t="shared" si="79"/>
        <v>1</v>
      </c>
    </row>
    <row r="2049" spans="12:16" x14ac:dyDescent="0.25">
      <c r="L2049" s="264">
        <f>Member!A2049</f>
        <v>0</v>
      </c>
      <c r="M2049">
        <f>SUMIF(Erfassung2!BD:BD,L2049,Erfassung2!BW:BW)</f>
        <v>0</v>
      </c>
      <c r="N2049">
        <f>SUMIF(Erfassung2!BD:BD,L2049,Erfassung2!BG:BG)</f>
        <v>0</v>
      </c>
      <c r="O2049">
        <f t="shared" si="78"/>
        <v>0</v>
      </c>
      <c r="P2049">
        <f t="shared" si="79"/>
        <v>1</v>
      </c>
    </row>
    <row r="2050" spans="12:16" x14ac:dyDescent="0.25">
      <c r="L2050" s="264">
        <f>Member!A2050</f>
        <v>0</v>
      </c>
      <c r="M2050">
        <f>SUMIF(Erfassung2!BD:BD,L2050,Erfassung2!BW:BW)</f>
        <v>0</v>
      </c>
      <c r="N2050">
        <f>SUMIF(Erfassung2!BD:BD,L2050,Erfassung2!BG:BG)</f>
        <v>0</v>
      </c>
      <c r="O2050">
        <f t="shared" si="78"/>
        <v>0</v>
      </c>
      <c r="P2050">
        <f t="shared" si="79"/>
        <v>1</v>
      </c>
    </row>
    <row r="2051" spans="12:16" x14ac:dyDescent="0.25">
      <c r="L2051" s="264">
        <f>Member!A2051</f>
        <v>0</v>
      </c>
      <c r="M2051">
        <f>SUMIF(Erfassung2!BD:BD,L2051,Erfassung2!BW:BW)</f>
        <v>0</v>
      </c>
      <c r="N2051">
        <f>SUMIF(Erfassung2!BD:BD,L2051,Erfassung2!BG:BG)</f>
        <v>0</v>
      </c>
      <c r="O2051">
        <f t="shared" ref="O2051:O2114" si="80">IF(N2051=0,0,M2051/N2051-ROW()/1000000000)</f>
        <v>0</v>
      </c>
      <c r="P2051">
        <f t="shared" ref="P2051:P2114" si="81">RANK(O2051,O:O)</f>
        <v>1</v>
      </c>
    </row>
    <row r="2052" spans="12:16" x14ac:dyDescent="0.25">
      <c r="L2052" s="264">
        <f>Member!A2052</f>
        <v>0</v>
      </c>
      <c r="M2052">
        <f>SUMIF(Erfassung2!BD:BD,L2052,Erfassung2!BW:BW)</f>
        <v>0</v>
      </c>
      <c r="N2052">
        <f>SUMIF(Erfassung2!BD:BD,L2052,Erfassung2!BG:BG)</f>
        <v>0</v>
      </c>
      <c r="O2052">
        <f t="shared" si="80"/>
        <v>0</v>
      </c>
      <c r="P2052">
        <f t="shared" si="81"/>
        <v>1</v>
      </c>
    </row>
    <row r="2053" spans="12:16" x14ac:dyDescent="0.25">
      <c r="L2053" s="264">
        <f>Member!A2053</f>
        <v>0</v>
      </c>
      <c r="M2053">
        <f>SUMIF(Erfassung2!BD:BD,L2053,Erfassung2!BW:BW)</f>
        <v>0</v>
      </c>
      <c r="N2053">
        <f>SUMIF(Erfassung2!BD:BD,L2053,Erfassung2!BG:BG)</f>
        <v>0</v>
      </c>
      <c r="O2053">
        <f t="shared" si="80"/>
        <v>0</v>
      </c>
      <c r="P2053">
        <f t="shared" si="81"/>
        <v>1</v>
      </c>
    </row>
    <row r="2054" spans="12:16" x14ac:dyDescent="0.25">
      <c r="L2054" s="264">
        <f>Member!A2054</f>
        <v>0</v>
      </c>
      <c r="M2054">
        <f>SUMIF(Erfassung2!BD:BD,L2054,Erfassung2!BW:BW)</f>
        <v>0</v>
      </c>
      <c r="N2054">
        <f>SUMIF(Erfassung2!BD:BD,L2054,Erfassung2!BG:BG)</f>
        <v>0</v>
      </c>
      <c r="O2054">
        <f t="shared" si="80"/>
        <v>0</v>
      </c>
      <c r="P2054">
        <f t="shared" si="81"/>
        <v>1</v>
      </c>
    </row>
    <row r="2055" spans="12:16" x14ac:dyDescent="0.25">
      <c r="L2055" s="264">
        <f>Member!A2055</f>
        <v>0</v>
      </c>
      <c r="M2055">
        <f>SUMIF(Erfassung2!BD:BD,L2055,Erfassung2!BW:BW)</f>
        <v>0</v>
      </c>
      <c r="N2055">
        <f>SUMIF(Erfassung2!BD:BD,L2055,Erfassung2!BG:BG)</f>
        <v>0</v>
      </c>
      <c r="O2055">
        <f t="shared" si="80"/>
        <v>0</v>
      </c>
      <c r="P2055">
        <f t="shared" si="81"/>
        <v>1</v>
      </c>
    </row>
    <row r="2056" spans="12:16" x14ac:dyDescent="0.25">
      <c r="L2056" s="264">
        <f>Member!A2056</f>
        <v>0</v>
      </c>
      <c r="M2056">
        <f>SUMIF(Erfassung2!BD:BD,L2056,Erfassung2!BW:BW)</f>
        <v>0</v>
      </c>
      <c r="N2056">
        <f>SUMIF(Erfassung2!BD:BD,L2056,Erfassung2!BG:BG)</f>
        <v>0</v>
      </c>
      <c r="O2056">
        <f t="shared" si="80"/>
        <v>0</v>
      </c>
      <c r="P2056">
        <f t="shared" si="81"/>
        <v>1</v>
      </c>
    </row>
    <row r="2057" spans="12:16" x14ac:dyDescent="0.25">
      <c r="L2057" s="264">
        <f>Member!A2057</f>
        <v>0</v>
      </c>
      <c r="M2057">
        <f>SUMIF(Erfassung2!BD:BD,L2057,Erfassung2!BW:BW)</f>
        <v>0</v>
      </c>
      <c r="N2057">
        <f>SUMIF(Erfassung2!BD:BD,L2057,Erfassung2!BG:BG)</f>
        <v>0</v>
      </c>
      <c r="O2057">
        <f t="shared" si="80"/>
        <v>0</v>
      </c>
      <c r="P2057">
        <f t="shared" si="81"/>
        <v>1</v>
      </c>
    </row>
    <row r="2058" spans="12:16" x14ac:dyDescent="0.25">
      <c r="L2058" s="264">
        <f>Member!A2058</f>
        <v>0</v>
      </c>
      <c r="M2058">
        <f>SUMIF(Erfassung2!BD:BD,L2058,Erfassung2!BW:BW)</f>
        <v>0</v>
      </c>
      <c r="N2058">
        <f>SUMIF(Erfassung2!BD:BD,L2058,Erfassung2!BG:BG)</f>
        <v>0</v>
      </c>
      <c r="O2058">
        <f t="shared" si="80"/>
        <v>0</v>
      </c>
      <c r="P2058">
        <f t="shared" si="81"/>
        <v>1</v>
      </c>
    </row>
    <row r="2059" spans="12:16" x14ac:dyDescent="0.25">
      <c r="L2059" s="264">
        <f>Member!A2059</f>
        <v>0</v>
      </c>
      <c r="M2059">
        <f>SUMIF(Erfassung2!BD:BD,L2059,Erfassung2!BW:BW)</f>
        <v>0</v>
      </c>
      <c r="N2059">
        <f>SUMIF(Erfassung2!BD:BD,L2059,Erfassung2!BG:BG)</f>
        <v>0</v>
      </c>
      <c r="O2059">
        <f t="shared" si="80"/>
        <v>0</v>
      </c>
      <c r="P2059">
        <f t="shared" si="81"/>
        <v>1</v>
      </c>
    </row>
    <row r="2060" spans="12:16" x14ac:dyDescent="0.25">
      <c r="L2060" s="264">
        <f>Member!A2060</f>
        <v>0</v>
      </c>
      <c r="M2060">
        <f>SUMIF(Erfassung2!BD:BD,L2060,Erfassung2!BW:BW)</f>
        <v>0</v>
      </c>
      <c r="N2060">
        <f>SUMIF(Erfassung2!BD:BD,L2060,Erfassung2!BG:BG)</f>
        <v>0</v>
      </c>
      <c r="O2060">
        <f t="shared" si="80"/>
        <v>0</v>
      </c>
      <c r="P2060">
        <f t="shared" si="81"/>
        <v>1</v>
      </c>
    </row>
    <row r="2061" spans="12:16" x14ac:dyDescent="0.25">
      <c r="L2061" s="264">
        <f>Member!A2061</f>
        <v>0</v>
      </c>
      <c r="M2061">
        <f>SUMIF(Erfassung2!BD:BD,L2061,Erfassung2!BW:BW)</f>
        <v>0</v>
      </c>
      <c r="N2061">
        <f>SUMIF(Erfassung2!BD:BD,L2061,Erfassung2!BG:BG)</f>
        <v>0</v>
      </c>
      <c r="O2061">
        <f t="shared" si="80"/>
        <v>0</v>
      </c>
      <c r="P2061">
        <f t="shared" si="81"/>
        <v>1</v>
      </c>
    </row>
    <row r="2062" spans="12:16" x14ac:dyDescent="0.25">
      <c r="L2062" s="264">
        <f>Member!A2062</f>
        <v>0</v>
      </c>
      <c r="M2062">
        <f>SUMIF(Erfassung2!BD:BD,L2062,Erfassung2!BW:BW)</f>
        <v>0</v>
      </c>
      <c r="N2062">
        <f>SUMIF(Erfassung2!BD:BD,L2062,Erfassung2!BG:BG)</f>
        <v>0</v>
      </c>
      <c r="O2062">
        <f t="shared" si="80"/>
        <v>0</v>
      </c>
      <c r="P2062">
        <f t="shared" si="81"/>
        <v>1</v>
      </c>
    </row>
    <row r="2063" spans="12:16" x14ac:dyDescent="0.25">
      <c r="L2063" s="264">
        <f>Member!A2063</f>
        <v>0</v>
      </c>
      <c r="M2063">
        <f>SUMIF(Erfassung2!BD:BD,L2063,Erfassung2!BW:BW)</f>
        <v>0</v>
      </c>
      <c r="N2063">
        <f>SUMIF(Erfassung2!BD:BD,L2063,Erfassung2!BG:BG)</f>
        <v>0</v>
      </c>
      <c r="O2063">
        <f t="shared" si="80"/>
        <v>0</v>
      </c>
      <c r="P2063">
        <f t="shared" si="81"/>
        <v>1</v>
      </c>
    </row>
    <row r="2064" spans="12:16" x14ac:dyDescent="0.25">
      <c r="L2064" s="264">
        <f>Member!A2064</f>
        <v>0</v>
      </c>
      <c r="M2064">
        <f>SUMIF(Erfassung2!BD:BD,L2064,Erfassung2!BW:BW)</f>
        <v>0</v>
      </c>
      <c r="N2064">
        <f>SUMIF(Erfassung2!BD:BD,L2064,Erfassung2!BG:BG)</f>
        <v>0</v>
      </c>
      <c r="O2064">
        <f t="shared" si="80"/>
        <v>0</v>
      </c>
      <c r="P2064">
        <f t="shared" si="81"/>
        <v>1</v>
      </c>
    </row>
    <row r="2065" spans="12:16" x14ac:dyDescent="0.25">
      <c r="L2065" s="264">
        <f>Member!A2065</f>
        <v>0</v>
      </c>
      <c r="M2065">
        <f>SUMIF(Erfassung2!BD:BD,L2065,Erfassung2!BW:BW)</f>
        <v>0</v>
      </c>
      <c r="N2065">
        <f>SUMIF(Erfassung2!BD:BD,L2065,Erfassung2!BG:BG)</f>
        <v>0</v>
      </c>
      <c r="O2065">
        <f t="shared" si="80"/>
        <v>0</v>
      </c>
      <c r="P2065">
        <f t="shared" si="81"/>
        <v>1</v>
      </c>
    </row>
    <row r="2066" spans="12:16" x14ac:dyDescent="0.25">
      <c r="L2066" s="264">
        <f>Member!A2066</f>
        <v>0</v>
      </c>
      <c r="M2066">
        <f>SUMIF(Erfassung2!BD:BD,L2066,Erfassung2!BW:BW)</f>
        <v>0</v>
      </c>
      <c r="N2066">
        <f>SUMIF(Erfassung2!BD:BD,L2066,Erfassung2!BG:BG)</f>
        <v>0</v>
      </c>
      <c r="O2066">
        <f t="shared" si="80"/>
        <v>0</v>
      </c>
      <c r="P2066">
        <f t="shared" si="81"/>
        <v>1</v>
      </c>
    </row>
    <row r="2067" spans="12:16" x14ac:dyDescent="0.25">
      <c r="L2067" s="264">
        <f>Member!A2067</f>
        <v>0</v>
      </c>
      <c r="M2067">
        <f>SUMIF(Erfassung2!BD:BD,L2067,Erfassung2!BW:BW)</f>
        <v>0</v>
      </c>
      <c r="N2067">
        <f>SUMIF(Erfassung2!BD:BD,L2067,Erfassung2!BG:BG)</f>
        <v>0</v>
      </c>
      <c r="O2067">
        <f t="shared" si="80"/>
        <v>0</v>
      </c>
      <c r="P2067">
        <f t="shared" si="81"/>
        <v>1</v>
      </c>
    </row>
    <row r="2068" spans="12:16" x14ac:dyDescent="0.25">
      <c r="L2068" s="264">
        <f>Member!A2068</f>
        <v>0</v>
      </c>
      <c r="M2068">
        <f>SUMIF(Erfassung2!BD:BD,L2068,Erfassung2!BW:BW)</f>
        <v>0</v>
      </c>
      <c r="N2068">
        <f>SUMIF(Erfassung2!BD:BD,L2068,Erfassung2!BG:BG)</f>
        <v>0</v>
      </c>
      <c r="O2068">
        <f t="shared" si="80"/>
        <v>0</v>
      </c>
      <c r="P2068">
        <f t="shared" si="81"/>
        <v>1</v>
      </c>
    </row>
    <row r="2069" spans="12:16" x14ac:dyDescent="0.25">
      <c r="L2069" s="264">
        <f>Member!A2069</f>
        <v>0</v>
      </c>
      <c r="M2069">
        <f>SUMIF(Erfassung2!BD:BD,L2069,Erfassung2!BW:BW)</f>
        <v>0</v>
      </c>
      <c r="N2069">
        <f>SUMIF(Erfassung2!BD:BD,L2069,Erfassung2!BG:BG)</f>
        <v>0</v>
      </c>
      <c r="O2069">
        <f t="shared" si="80"/>
        <v>0</v>
      </c>
      <c r="P2069">
        <f t="shared" si="81"/>
        <v>1</v>
      </c>
    </row>
    <row r="2070" spans="12:16" x14ac:dyDescent="0.25">
      <c r="L2070" s="264">
        <f>Member!A2070</f>
        <v>0</v>
      </c>
      <c r="M2070">
        <f>SUMIF(Erfassung2!BD:BD,L2070,Erfassung2!BW:BW)</f>
        <v>0</v>
      </c>
      <c r="N2070">
        <f>SUMIF(Erfassung2!BD:BD,L2070,Erfassung2!BG:BG)</f>
        <v>0</v>
      </c>
      <c r="O2070">
        <f t="shared" si="80"/>
        <v>0</v>
      </c>
      <c r="P2070">
        <f t="shared" si="81"/>
        <v>1</v>
      </c>
    </row>
    <row r="2071" spans="12:16" x14ac:dyDescent="0.25">
      <c r="L2071" s="264">
        <f>Member!A2071</f>
        <v>0</v>
      </c>
      <c r="M2071">
        <f>SUMIF(Erfassung2!BD:BD,L2071,Erfassung2!BW:BW)</f>
        <v>0</v>
      </c>
      <c r="N2071">
        <f>SUMIF(Erfassung2!BD:BD,L2071,Erfassung2!BG:BG)</f>
        <v>0</v>
      </c>
      <c r="O2071">
        <f t="shared" si="80"/>
        <v>0</v>
      </c>
      <c r="P2071">
        <f t="shared" si="81"/>
        <v>1</v>
      </c>
    </row>
    <row r="2072" spans="12:16" x14ac:dyDescent="0.25">
      <c r="L2072" s="264">
        <f>Member!A2072</f>
        <v>0</v>
      </c>
      <c r="M2072">
        <f>SUMIF(Erfassung2!BD:BD,L2072,Erfassung2!BW:BW)</f>
        <v>0</v>
      </c>
      <c r="N2072">
        <f>SUMIF(Erfassung2!BD:BD,L2072,Erfassung2!BG:BG)</f>
        <v>0</v>
      </c>
      <c r="O2072">
        <f t="shared" si="80"/>
        <v>0</v>
      </c>
      <c r="P2072">
        <f t="shared" si="81"/>
        <v>1</v>
      </c>
    </row>
    <row r="2073" spans="12:16" x14ac:dyDescent="0.25">
      <c r="L2073" s="264">
        <f>Member!A2073</f>
        <v>0</v>
      </c>
      <c r="M2073">
        <f>SUMIF(Erfassung2!BD:BD,L2073,Erfassung2!BW:BW)</f>
        <v>0</v>
      </c>
      <c r="N2073">
        <f>SUMIF(Erfassung2!BD:BD,L2073,Erfassung2!BG:BG)</f>
        <v>0</v>
      </c>
      <c r="O2073">
        <f t="shared" si="80"/>
        <v>0</v>
      </c>
      <c r="P2073">
        <f t="shared" si="81"/>
        <v>1</v>
      </c>
    </row>
    <row r="2074" spans="12:16" x14ac:dyDescent="0.25">
      <c r="L2074" s="264">
        <f>Member!A2074</f>
        <v>0</v>
      </c>
      <c r="M2074">
        <f>SUMIF(Erfassung2!BD:BD,L2074,Erfassung2!BW:BW)</f>
        <v>0</v>
      </c>
      <c r="N2074">
        <f>SUMIF(Erfassung2!BD:BD,L2074,Erfassung2!BG:BG)</f>
        <v>0</v>
      </c>
      <c r="O2074">
        <f t="shared" si="80"/>
        <v>0</v>
      </c>
      <c r="P2074">
        <f t="shared" si="81"/>
        <v>1</v>
      </c>
    </row>
    <row r="2075" spans="12:16" x14ac:dyDescent="0.25">
      <c r="L2075" s="264">
        <f>Member!A2075</f>
        <v>0</v>
      </c>
      <c r="M2075">
        <f>SUMIF(Erfassung2!BD:BD,L2075,Erfassung2!BW:BW)</f>
        <v>0</v>
      </c>
      <c r="N2075">
        <f>SUMIF(Erfassung2!BD:BD,L2075,Erfassung2!BG:BG)</f>
        <v>0</v>
      </c>
      <c r="O2075">
        <f t="shared" si="80"/>
        <v>0</v>
      </c>
      <c r="P2075">
        <f t="shared" si="81"/>
        <v>1</v>
      </c>
    </row>
    <row r="2076" spans="12:16" x14ac:dyDescent="0.25">
      <c r="L2076" s="264">
        <f>Member!A2076</f>
        <v>0</v>
      </c>
      <c r="M2076">
        <f>SUMIF(Erfassung2!BD:BD,L2076,Erfassung2!BW:BW)</f>
        <v>0</v>
      </c>
      <c r="N2076">
        <f>SUMIF(Erfassung2!BD:BD,L2076,Erfassung2!BG:BG)</f>
        <v>0</v>
      </c>
      <c r="O2076">
        <f t="shared" si="80"/>
        <v>0</v>
      </c>
      <c r="P2076">
        <f t="shared" si="81"/>
        <v>1</v>
      </c>
    </row>
    <row r="2077" spans="12:16" x14ac:dyDescent="0.25">
      <c r="L2077" s="264">
        <f>Member!A2077</f>
        <v>0</v>
      </c>
      <c r="M2077">
        <f>SUMIF(Erfassung2!BD:BD,L2077,Erfassung2!BW:BW)</f>
        <v>0</v>
      </c>
      <c r="N2077">
        <f>SUMIF(Erfassung2!BD:BD,L2077,Erfassung2!BG:BG)</f>
        <v>0</v>
      </c>
      <c r="O2077">
        <f t="shared" si="80"/>
        <v>0</v>
      </c>
      <c r="P2077">
        <f t="shared" si="81"/>
        <v>1</v>
      </c>
    </row>
    <row r="2078" spans="12:16" x14ac:dyDescent="0.25">
      <c r="L2078" s="264">
        <f>Member!A2078</f>
        <v>0</v>
      </c>
      <c r="M2078">
        <f>SUMIF(Erfassung2!BD:BD,L2078,Erfassung2!BW:BW)</f>
        <v>0</v>
      </c>
      <c r="N2078">
        <f>SUMIF(Erfassung2!BD:BD,L2078,Erfassung2!BG:BG)</f>
        <v>0</v>
      </c>
      <c r="O2078">
        <f t="shared" si="80"/>
        <v>0</v>
      </c>
      <c r="P2078">
        <f t="shared" si="81"/>
        <v>1</v>
      </c>
    </row>
    <row r="2079" spans="12:16" x14ac:dyDescent="0.25">
      <c r="L2079" s="264">
        <f>Member!A2079</f>
        <v>0</v>
      </c>
      <c r="M2079">
        <f>SUMIF(Erfassung2!BD:BD,L2079,Erfassung2!BW:BW)</f>
        <v>0</v>
      </c>
      <c r="N2079">
        <f>SUMIF(Erfassung2!BD:BD,L2079,Erfassung2!BG:BG)</f>
        <v>0</v>
      </c>
      <c r="O2079">
        <f t="shared" si="80"/>
        <v>0</v>
      </c>
      <c r="P2079">
        <f t="shared" si="81"/>
        <v>1</v>
      </c>
    </row>
    <row r="2080" spans="12:16" x14ac:dyDescent="0.25">
      <c r="L2080" s="264">
        <f>Member!A2080</f>
        <v>0</v>
      </c>
      <c r="M2080">
        <f>SUMIF(Erfassung2!BD:BD,L2080,Erfassung2!BW:BW)</f>
        <v>0</v>
      </c>
      <c r="N2080">
        <f>SUMIF(Erfassung2!BD:BD,L2080,Erfassung2!BG:BG)</f>
        <v>0</v>
      </c>
      <c r="O2080">
        <f t="shared" si="80"/>
        <v>0</v>
      </c>
      <c r="P2080">
        <f t="shared" si="81"/>
        <v>1</v>
      </c>
    </row>
    <row r="2081" spans="12:16" x14ac:dyDescent="0.25">
      <c r="L2081" s="264">
        <f>Member!A2081</f>
        <v>0</v>
      </c>
      <c r="M2081">
        <f>SUMIF(Erfassung2!BD:BD,L2081,Erfassung2!BW:BW)</f>
        <v>0</v>
      </c>
      <c r="N2081">
        <f>SUMIF(Erfassung2!BD:BD,L2081,Erfassung2!BG:BG)</f>
        <v>0</v>
      </c>
      <c r="O2081">
        <f t="shared" si="80"/>
        <v>0</v>
      </c>
      <c r="P2081">
        <f t="shared" si="81"/>
        <v>1</v>
      </c>
    </row>
    <row r="2082" spans="12:16" x14ac:dyDescent="0.25">
      <c r="L2082" s="264">
        <f>Member!A2082</f>
        <v>0</v>
      </c>
      <c r="M2082">
        <f>SUMIF(Erfassung2!BD:BD,L2082,Erfassung2!BW:BW)</f>
        <v>0</v>
      </c>
      <c r="N2082">
        <f>SUMIF(Erfassung2!BD:BD,L2082,Erfassung2!BG:BG)</f>
        <v>0</v>
      </c>
      <c r="O2082">
        <f t="shared" si="80"/>
        <v>0</v>
      </c>
      <c r="P2082">
        <f t="shared" si="81"/>
        <v>1</v>
      </c>
    </row>
    <row r="2083" spans="12:16" x14ac:dyDescent="0.25">
      <c r="L2083" s="264">
        <f>Member!A2083</f>
        <v>0</v>
      </c>
      <c r="M2083">
        <f>SUMIF(Erfassung2!BD:BD,L2083,Erfassung2!BW:BW)</f>
        <v>0</v>
      </c>
      <c r="N2083">
        <f>SUMIF(Erfassung2!BD:BD,L2083,Erfassung2!BG:BG)</f>
        <v>0</v>
      </c>
      <c r="O2083">
        <f t="shared" si="80"/>
        <v>0</v>
      </c>
      <c r="P2083">
        <f t="shared" si="81"/>
        <v>1</v>
      </c>
    </row>
    <row r="2084" spans="12:16" x14ac:dyDescent="0.25">
      <c r="L2084" s="264">
        <f>Member!A2084</f>
        <v>0</v>
      </c>
      <c r="M2084">
        <f>SUMIF(Erfassung2!BD:BD,L2084,Erfassung2!BW:BW)</f>
        <v>0</v>
      </c>
      <c r="N2084">
        <f>SUMIF(Erfassung2!BD:BD,L2084,Erfassung2!BG:BG)</f>
        <v>0</v>
      </c>
      <c r="O2084">
        <f t="shared" si="80"/>
        <v>0</v>
      </c>
      <c r="P2084">
        <f t="shared" si="81"/>
        <v>1</v>
      </c>
    </row>
    <row r="2085" spans="12:16" x14ac:dyDescent="0.25">
      <c r="L2085" s="264">
        <f>Member!A2085</f>
        <v>0</v>
      </c>
      <c r="M2085">
        <f>SUMIF(Erfassung2!BD:BD,L2085,Erfassung2!BW:BW)</f>
        <v>0</v>
      </c>
      <c r="N2085">
        <f>SUMIF(Erfassung2!BD:BD,L2085,Erfassung2!BG:BG)</f>
        <v>0</v>
      </c>
      <c r="O2085">
        <f t="shared" si="80"/>
        <v>0</v>
      </c>
      <c r="P2085">
        <f t="shared" si="81"/>
        <v>1</v>
      </c>
    </row>
    <row r="2086" spans="12:16" x14ac:dyDescent="0.25">
      <c r="L2086" s="264">
        <f>Member!A2086</f>
        <v>0</v>
      </c>
      <c r="M2086">
        <f>SUMIF(Erfassung2!BD:BD,L2086,Erfassung2!BW:BW)</f>
        <v>0</v>
      </c>
      <c r="N2086">
        <f>SUMIF(Erfassung2!BD:BD,L2086,Erfassung2!BG:BG)</f>
        <v>0</v>
      </c>
      <c r="O2086">
        <f t="shared" si="80"/>
        <v>0</v>
      </c>
      <c r="P2086">
        <f t="shared" si="81"/>
        <v>1</v>
      </c>
    </row>
    <row r="2087" spans="12:16" x14ac:dyDescent="0.25">
      <c r="L2087" s="264">
        <f>Member!A2087</f>
        <v>0</v>
      </c>
      <c r="M2087">
        <f>SUMIF(Erfassung2!BD:BD,L2087,Erfassung2!BW:BW)</f>
        <v>0</v>
      </c>
      <c r="N2087">
        <f>SUMIF(Erfassung2!BD:BD,L2087,Erfassung2!BG:BG)</f>
        <v>0</v>
      </c>
      <c r="O2087">
        <f t="shared" si="80"/>
        <v>0</v>
      </c>
      <c r="P2087">
        <f t="shared" si="81"/>
        <v>1</v>
      </c>
    </row>
    <row r="2088" spans="12:16" x14ac:dyDescent="0.25">
      <c r="L2088" s="264">
        <f>Member!A2088</f>
        <v>0</v>
      </c>
      <c r="M2088">
        <f>SUMIF(Erfassung2!BD:BD,L2088,Erfassung2!BW:BW)</f>
        <v>0</v>
      </c>
      <c r="N2088">
        <f>SUMIF(Erfassung2!BD:BD,L2088,Erfassung2!BG:BG)</f>
        <v>0</v>
      </c>
      <c r="O2088">
        <f t="shared" si="80"/>
        <v>0</v>
      </c>
      <c r="P2088">
        <f t="shared" si="81"/>
        <v>1</v>
      </c>
    </row>
    <row r="2089" spans="12:16" x14ac:dyDescent="0.25">
      <c r="L2089" s="264">
        <f>Member!A2089</f>
        <v>0</v>
      </c>
      <c r="M2089">
        <f>SUMIF(Erfassung2!BD:BD,L2089,Erfassung2!BW:BW)</f>
        <v>0</v>
      </c>
      <c r="N2089">
        <f>SUMIF(Erfassung2!BD:BD,L2089,Erfassung2!BG:BG)</f>
        <v>0</v>
      </c>
      <c r="O2089">
        <f t="shared" si="80"/>
        <v>0</v>
      </c>
      <c r="P2089">
        <f t="shared" si="81"/>
        <v>1</v>
      </c>
    </row>
    <row r="2090" spans="12:16" x14ac:dyDescent="0.25">
      <c r="L2090" s="264">
        <f>Member!A2090</f>
        <v>0</v>
      </c>
      <c r="M2090">
        <f>SUMIF(Erfassung2!BD:BD,L2090,Erfassung2!BW:BW)</f>
        <v>0</v>
      </c>
      <c r="N2090">
        <f>SUMIF(Erfassung2!BD:BD,L2090,Erfassung2!BG:BG)</f>
        <v>0</v>
      </c>
      <c r="O2090">
        <f t="shared" si="80"/>
        <v>0</v>
      </c>
      <c r="P2090">
        <f t="shared" si="81"/>
        <v>1</v>
      </c>
    </row>
    <row r="2091" spans="12:16" x14ac:dyDescent="0.25">
      <c r="L2091" s="264">
        <f>Member!A2091</f>
        <v>0</v>
      </c>
      <c r="M2091">
        <f>SUMIF(Erfassung2!BD:BD,L2091,Erfassung2!BW:BW)</f>
        <v>0</v>
      </c>
      <c r="N2091">
        <f>SUMIF(Erfassung2!BD:BD,L2091,Erfassung2!BG:BG)</f>
        <v>0</v>
      </c>
      <c r="O2091">
        <f t="shared" si="80"/>
        <v>0</v>
      </c>
      <c r="P2091">
        <f t="shared" si="81"/>
        <v>1</v>
      </c>
    </row>
    <row r="2092" spans="12:16" x14ac:dyDescent="0.25">
      <c r="L2092" s="264">
        <f>Member!A2092</f>
        <v>0</v>
      </c>
      <c r="M2092">
        <f>SUMIF(Erfassung2!BD:BD,L2092,Erfassung2!BW:BW)</f>
        <v>0</v>
      </c>
      <c r="N2092">
        <f>SUMIF(Erfassung2!BD:BD,L2092,Erfassung2!BG:BG)</f>
        <v>0</v>
      </c>
      <c r="O2092">
        <f t="shared" si="80"/>
        <v>0</v>
      </c>
      <c r="P2092">
        <f t="shared" si="81"/>
        <v>1</v>
      </c>
    </row>
    <row r="2093" spans="12:16" x14ac:dyDescent="0.25">
      <c r="L2093" s="264">
        <f>Member!A2093</f>
        <v>0</v>
      </c>
      <c r="M2093">
        <f>SUMIF(Erfassung2!BD:BD,L2093,Erfassung2!BW:BW)</f>
        <v>0</v>
      </c>
      <c r="N2093">
        <f>SUMIF(Erfassung2!BD:BD,L2093,Erfassung2!BG:BG)</f>
        <v>0</v>
      </c>
      <c r="O2093">
        <f t="shared" si="80"/>
        <v>0</v>
      </c>
      <c r="P2093">
        <f t="shared" si="81"/>
        <v>1</v>
      </c>
    </row>
    <row r="2094" spans="12:16" x14ac:dyDescent="0.25">
      <c r="L2094" s="264">
        <f>Member!A2094</f>
        <v>0</v>
      </c>
      <c r="M2094">
        <f>SUMIF(Erfassung2!BD:BD,L2094,Erfassung2!BW:BW)</f>
        <v>0</v>
      </c>
      <c r="N2094">
        <f>SUMIF(Erfassung2!BD:BD,L2094,Erfassung2!BG:BG)</f>
        <v>0</v>
      </c>
      <c r="O2094">
        <f t="shared" si="80"/>
        <v>0</v>
      </c>
      <c r="P2094">
        <f t="shared" si="81"/>
        <v>1</v>
      </c>
    </row>
    <row r="2095" spans="12:16" x14ac:dyDescent="0.25">
      <c r="L2095" s="264">
        <f>Member!A2095</f>
        <v>0</v>
      </c>
      <c r="M2095">
        <f>SUMIF(Erfassung2!BD:BD,L2095,Erfassung2!BW:BW)</f>
        <v>0</v>
      </c>
      <c r="N2095">
        <f>SUMIF(Erfassung2!BD:BD,L2095,Erfassung2!BG:BG)</f>
        <v>0</v>
      </c>
      <c r="O2095">
        <f t="shared" si="80"/>
        <v>0</v>
      </c>
      <c r="P2095">
        <f t="shared" si="81"/>
        <v>1</v>
      </c>
    </row>
    <row r="2096" spans="12:16" x14ac:dyDescent="0.25">
      <c r="L2096" s="264">
        <f>Member!A2096</f>
        <v>0</v>
      </c>
      <c r="M2096">
        <f>SUMIF(Erfassung2!BD:BD,L2096,Erfassung2!BW:BW)</f>
        <v>0</v>
      </c>
      <c r="N2096">
        <f>SUMIF(Erfassung2!BD:BD,L2096,Erfassung2!BG:BG)</f>
        <v>0</v>
      </c>
      <c r="O2096">
        <f t="shared" si="80"/>
        <v>0</v>
      </c>
      <c r="P2096">
        <f t="shared" si="81"/>
        <v>1</v>
      </c>
    </row>
    <row r="2097" spans="12:16" x14ac:dyDescent="0.25">
      <c r="L2097" s="264">
        <f>Member!A2097</f>
        <v>0</v>
      </c>
      <c r="M2097">
        <f>SUMIF(Erfassung2!BD:BD,L2097,Erfassung2!BW:BW)</f>
        <v>0</v>
      </c>
      <c r="N2097">
        <f>SUMIF(Erfassung2!BD:BD,L2097,Erfassung2!BG:BG)</f>
        <v>0</v>
      </c>
      <c r="O2097">
        <f t="shared" si="80"/>
        <v>0</v>
      </c>
      <c r="P2097">
        <f t="shared" si="81"/>
        <v>1</v>
      </c>
    </row>
    <row r="2098" spans="12:16" x14ac:dyDescent="0.25">
      <c r="L2098" s="264">
        <f>Member!A2098</f>
        <v>0</v>
      </c>
      <c r="M2098">
        <f>SUMIF(Erfassung2!BD:BD,L2098,Erfassung2!BW:BW)</f>
        <v>0</v>
      </c>
      <c r="N2098">
        <f>SUMIF(Erfassung2!BD:BD,L2098,Erfassung2!BG:BG)</f>
        <v>0</v>
      </c>
      <c r="O2098">
        <f t="shared" si="80"/>
        <v>0</v>
      </c>
      <c r="P2098">
        <f t="shared" si="81"/>
        <v>1</v>
      </c>
    </row>
    <row r="2099" spans="12:16" x14ac:dyDescent="0.25">
      <c r="L2099" s="264">
        <f>Member!A2099</f>
        <v>0</v>
      </c>
      <c r="M2099">
        <f>SUMIF(Erfassung2!BD:BD,L2099,Erfassung2!BW:BW)</f>
        <v>0</v>
      </c>
      <c r="N2099">
        <f>SUMIF(Erfassung2!BD:BD,L2099,Erfassung2!BG:BG)</f>
        <v>0</v>
      </c>
      <c r="O2099">
        <f t="shared" si="80"/>
        <v>0</v>
      </c>
      <c r="P2099">
        <f t="shared" si="81"/>
        <v>1</v>
      </c>
    </row>
    <row r="2100" spans="12:16" x14ac:dyDescent="0.25">
      <c r="L2100" s="264">
        <f>Member!A2100</f>
        <v>0</v>
      </c>
      <c r="M2100">
        <f>SUMIF(Erfassung2!BD:BD,L2100,Erfassung2!BW:BW)</f>
        <v>0</v>
      </c>
      <c r="N2100">
        <f>SUMIF(Erfassung2!BD:BD,L2100,Erfassung2!BG:BG)</f>
        <v>0</v>
      </c>
      <c r="O2100">
        <f t="shared" si="80"/>
        <v>0</v>
      </c>
      <c r="P2100">
        <f t="shared" si="81"/>
        <v>1</v>
      </c>
    </row>
    <row r="2101" spans="12:16" x14ac:dyDescent="0.25">
      <c r="L2101" s="264">
        <f>Member!A2101</f>
        <v>0</v>
      </c>
      <c r="M2101">
        <f>SUMIF(Erfassung2!BD:BD,L2101,Erfassung2!BW:BW)</f>
        <v>0</v>
      </c>
      <c r="N2101">
        <f>SUMIF(Erfassung2!BD:BD,L2101,Erfassung2!BG:BG)</f>
        <v>0</v>
      </c>
      <c r="O2101">
        <f t="shared" si="80"/>
        <v>0</v>
      </c>
      <c r="P2101">
        <f t="shared" si="81"/>
        <v>1</v>
      </c>
    </row>
    <row r="2102" spans="12:16" x14ac:dyDescent="0.25">
      <c r="L2102" s="264">
        <f>Member!A2102</f>
        <v>0</v>
      </c>
      <c r="M2102">
        <f>SUMIF(Erfassung2!BD:BD,L2102,Erfassung2!BW:BW)</f>
        <v>0</v>
      </c>
      <c r="N2102">
        <f>SUMIF(Erfassung2!BD:BD,L2102,Erfassung2!BG:BG)</f>
        <v>0</v>
      </c>
      <c r="O2102">
        <f t="shared" si="80"/>
        <v>0</v>
      </c>
      <c r="P2102">
        <f t="shared" si="81"/>
        <v>1</v>
      </c>
    </row>
    <row r="2103" spans="12:16" x14ac:dyDescent="0.25">
      <c r="L2103" s="264">
        <f>Member!A2103</f>
        <v>0</v>
      </c>
      <c r="M2103">
        <f>SUMIF(Erfassung2!BD:BD,L2103,Erfassung2!BW:BW)</f>
        <v>0</v>
      </c>
      <c r="N2103">
        <f>SUMIF(Erfassung2!BD:BD,L2103,Erfassung2!BG:BG)</f>
        <v>0</v>
      </c>
      <c r="O2103">
        <f t="shared" si="80"/>
        <v>0</v>
      </c>
      <c r="P2103">
        <f t="shared" si="81"/>
        <v>1</v>
      </c>
    </row>
    <row r="2104" spans="12:16" x14ac:dyDescent="0.25">
      <c r="L2104" s="264">
        <f>Member!A2104</f>
        <v>0</v>
      </c>
      <c r="M2104">
        <f>SUMIF(Erfassung2!BD:BD,L2104,Erfassung2!BW:BW)</f>
        <v>0</v>
      </c>
      <c r="N2104">
        <f>SUMIF(Erfassung2!BD:BD,L2104,Erfassung2!BG:BG)</f>
        <v>0</v>
      </c>
      <c r="O2104">
        <f t="shared" si="80"/>
        <v>0</v>
      </c>
      <c r="P2104">
        <f t="shared" si="81"/>
        <v>1</v>
      </c>
    </row>
    <row r="2105" spans="12:16" x14ac:dyDescent="0.25">
      <c r="L2105" s="264">
        <f>Member!A2105</f>
        <v>0</v>
      </c>
      <c r="M2105">
        <f>SUMIF(Erfassung2!BD:BD,L2105,Erfassung2!BW:BW)</f>
        <v>0</v>
      </c>
      <c r="N2105">
        <f>SUMIF(Erfassung2!BD:BD,L2105,Erfassung2!BG:BG)</f>
        <v>0</v>
      </c>
      <c r="O2105">
        <f t="shared" si="80"/>
        <v>0</v>
      </c>
      <c r="P2105">
        <f t="shared" si="81"/>
        <v>1</v>
      </c>
    </row>
    <row r="2106" spans="12:16" x14ac:dyDescent="0.25">
      <c r="L2106" s="264">
        <f>Member!A2106</f>
        <v>0</v>
      </c>
      <c r="M2106">
        <f>SUMIF(Erfassung2!BD:BD,L2106,Erfassung2!BW:BW)</f>
        <v>0</v>
      </c>
      <c r="N2106">
        <f>SUMIF(Erfassung2!BD:BD,L2106,Erfassung2!BG:BG)</f>
        <v>0</v>
      </c>
      <c r="O2106">
        <f t="shared" si="80"/>
        <v>0</v>
      </c>
      <c r="P2106">
        <f t="shared" si="81"/>
        <v>1</v>
      </c>
    </row>
    <row r="2107" spans="12:16" x14ac:dyDescent="0.25">
      <c r="L2107" s="264">
        <f>Member!A2107</f>
        <v>0</v>
      </c>
      <c r="M2107">
        <f>SUMIF(Erfassung2!BD:BD,L2107,Erfassung2!BW:BW)</f>
        <v>0</v>
      </c>
      <c r="N2107">
        <f>SUMIF(Erfassung2!BD:BD,L2107,Erfassung2!BG:BG)</f>
        <v>0</v>
      </c>
      <c r="O2107">
        <f t="shared" si="80"/>
        <v>0</v>
      </c>
      <c r="P2107">
        <f t="shared" si="81"/>
        <v>1</v>
      </c>
    </row>
    <row r="2108" spans="12:16" x14ac:dyDescent="0.25">
      <c r="L2108" s="264">
        <f>Member!A2108</f>
        <v>0</v>
      </c>
      <c r="M2108">
        <f>SUMIF(Erfassung2!BD:BD,L2108,Erfassung2!BW:BW)</f>
        <v>0</v>
      </c>
      <c r="N2108">
        <f>SUMIF(Erfassung2!BD:BD,L2108,Erfassung2!BG:BG)</f>
        <v>0</v>
      </c>
      <c r="O2108">
        <f t="shared" si="80"/>
        <v>0</v>
      </c>
      <c r="P2108">
        <f t="shared" si="81"/>
        <v>1</v>
      </c>
    </row>
    <row r="2109" spans="12:16" x14ac:dyDescent="0.25">
      <c r="L2109" s="264">
        <f>Member!A2109</f>
        <v>0</v>
      </c>
      <c r="M2109">
        <f>SUMIF(Erfassung2!BD:BD,L2109,Erfassung2!BW:BW)</f>
        <v>0</v>
      </c>
      <c r="N2109">
        <f>SUMIF(Erfassung2!BD:BD,L2109,Erfassung2!BG:BG)</f>
        <v>0</v>
      </c>
      <c r="O2109">
        <f t="shared" si="80"/>
        <v>0</v>
      </c>
      <c r="P2109">
        <f t="shared" si="81"/>
        <v>1</v>
      </c>
    </row>
    <row r="2110" spans="12:16" x14ac:dyDescent="0.25">
      <c r="L2110" s="264">
        <f>Member!A2110</f>
        <v>0</v>
      </c>
      <c r="M2110">
        <f>SUMIF(Erfassung2!BD:BD,L2110,Erfassung2!BW:BW)</f>
        <v>0</v>
      </c>
      <c r="N2110">
        <f>SUMIF(Erfassung2!BD:BD,L2110,Erfassung2!BG:BG)</f>
        <v>0</v>
      </c>
      <c r="O2110">
        <f t="shared" si="80"/>
        <v>0</v>
      </c>
      <c r="P2110">
        <f t="shared" si="81"/>
        <v>1</v>
      </c>
    </row>
    <row r="2111" spans="12:16" x14ac:dyDescent="0.25">
      <c r="L2111" s="264">
        <f>Member!A2111</f>
        <v>0</v>
      </c>
      <c r="M2111">
        <f>SUMIF(Erfassung2!BD:BD,L2111,Erfassung2!BW:BW)</f>
        <v>0</v>
      </c>
      <c r="N2111">
        <f>SUMIF(Erfassung2!BD:BD,L2111,Erfassung2!BG:BG)</f>
        <v>0</v>
      </c>
      <c r="O2111">
        <f t="shared" si="80"/>
        <v>0</v>
      </c>
      <c r="P2111">
        <f t="shared" si="81"/>
        <v>1</v>
      </c>
    </row>
    <row r="2112" spans="12:16" x14ac:dyDescent="0.25">
      <c r="L2112" s="264">
        <f>Member!A2112</f>
        <v>0</v>
      </c>
      <c r="M2112">
        <f>SUMIF(Erfassung2!BD:BD,L2112,Erfassung2!BW:BW)</f>
        <v>0</v>
      </c>
      <c r="N2112">
        <f>SUMIF(Erfassung2!BD:BD,L2112,Erfassung2!BG:BG)</f>
        <v>0</v>
      </c>
      <c r="O2112">
        <f t="shared" si="80"/>
        <v>0</v>
      </c>
      <c r="P2112">
        <f t="shared" si="81"/>
        <v>1</v>
      </c>
    </row>
    <row r="2113" spans="12:16" x14ac:dyDescent="0.25">
      <c r="L2113" s="264">
        <f>Member!A2113</f>
        <v>0</v>
      </c>
      <c r="M2113">
        <f>SUMIF(Erfassung2!BD:BD,L2113,Erfassung2!BW:BW)</f>
        <v>0</v>
      </c>
      <c r="N2113">
        <f>SUMIF(Erfassung2!BD:BD,L2113,Erfassung2!BG:BG)</f>
        <v>0</v>
      </c>
      <c r="O2113">
        <f t="shared" si="80"/>
        <v>0</v>
      </c>
      <c r="P2113">
        <f t="shared" si="81"/>
        <v>1</v>
      </c>
    </row>
    <row r="2114" spans="12:16" x14ac:dyDescent="0.25">
      <c r="L2114" s="264">
        <f>Member!A2114</f>
        <v>0</v>
      </c>
      <c r="M2114">
        <f>SUMIF(Erfassung2!BD:BD,L2114,Erfassung2!BW:BW)</f>
        <v>0</v>
      </c>
      <c r="N2114">
        <f>SUMIF(Erfassung2!BD:BD,L2114,Erfassung2!BG:BG)</f>
        <v>0</v>
      </c>
      <c r="O2114">
        <f t="shared" si="80"/>
        <v>0</v>
      </c>
      <c r="P2114">
        <f t="shared" si="81"/>
        <v>1</v>
      </c>
    </row>
    <row r="2115" spans="12:16" x14ac:dyDescent="0.25">
      <c r="L2115" s="264">
        <f>Member!A2115</f>
        <v>0</v>
      </c>
      <c r="M2115">
        <f>SUMIF(Erfassung2!BD:BD,L2115,Erfassung2!BW:BW)</f>
        <v>0</v>
      </c>
      <c r="N2115">
        <f>SUMIF(Erfassung2!BD:BD,L2115,Erfassung2!BG:BG)</f>
        <v>0</v>
      </c>
      <c r="O2115">
        <f t="shared" ref="O2115:O2178" si="82">IF(N2115=0,0,M2115/N2115-ROW()/1000000000)</f>
        <v>0</v>
      </c>
      <c r="P2115">
        <f t="shared" ref="P2115:P2178" si="83">RANK(O2115,O:O)</f>
        <v>1</v>
      </c>
    </row>
    <row r="2116" spans="12:16" x14ac:dyDescent="0.25">
      <c r="L2116" s="264">
        <f>Member!A2116</f>
        <v>0</v>
      </c>
      <c r="M2116">
        <f>SUMIF(Erfassung2!BD:BD,L2116,Erfassung2!BW:BW)</f>
        <v>0</v>
      </c>
      <c r="N2116">
        <f>SUMIF(Erfassung2!BD:BD,L2116,Erfassung2!BG:BG)</f>
        <v>0</v>
      </c>
      <c r="O2116">
        <f t="shared" si="82"/>
        <v>0</v>
      </c>
      <c r="P2116">
        <f t="shared" si="83"/>
        <v>1</v>
      </c>
    </row>
    <row r="2117" spans="12:16" x14ac:dyDescent="0.25">
      <c r="L2117" s="264">
        <f>Member!A2117</f>
        <v>0</v>
      </c>
      <c r="M2117">
        <f>SUMIF(Erfassung2!BD:BD,L2117,Erfassung2!BW:BW)</f>
        <v>0</v>
      </c>
      <c r="N2117">
        <f>SUMIF(Erfassung2!BD:BD,L2117,Erfassung2!BG:BG)</f>
        <v>0</v>
      </c>
      <c r="O2117">
        <f t="shared" si="82"/>
        <v>0</v>
      </c>
      <c r="P2117">
        <f t="shared" si="83"/>
        <v>1</v>
      </c>
    </row>
    <row r="2118" spans="12:16" x14ac:dyDescent="0.25">
      <c r="L2118" s="264">
        <f>Member!A2118</f>
        <v>0</v>
      </c>
      <c r="M2118">
        <f>SUMIF(Erfassung2!BD:BD,L2118,Erfassung2!BW:BW)</f>
        <v>0</v>
      </c>
      <c r="N2118">
        <f>SUMIF(Erfassung2!BD:BD,L2118,Erfassung2!BG:BG)</f>
        <v>0</v>
      </c>
      <c r="O2118">
        <f t="shared" si="82"/>
        <v>0</v>
      </c>
      <c r="P2118">
        <f t="shared" si="83"/>
        <v>1</v>
      </c>
    </row>
    <row r="2119" spans="12:16" x14ac:dyDescent="0.25">
      <c r="L2119" s="264">
        <f>Member!A2119</f>
        <v>0</v>
      </c>
      <c r="M2119">
        <f>SUMIF(Erfassung2!BD:BD,L2119,Erfassung2!BW:BW)</f>
        <v>0</v>
      </c>
      <c r="N2119">
        <f>SUMIF(Erfassung2!BD:BD,L2119,Erfassung2!BG:BG)</f>
        <v>0</v>
      </c>
      <c r="O2119">
        <f t="shared" si="82"/>
        <v>0</v>
      </c>
      <c r="P2119">
        <f t="shared" si="83"/>
        <v>1</v>
      </c>
    </row>
    <row r="2120" spans="12:16" x14ac:dyDescent="0.25">
      <c r="L2120" s="264">
        <f>Member!A2120</f>
        <v>0</v>
      </c>
      <c r="M2120">
        <f>SUMIF(Erfassung2!BD:BD,L2120,Erfassung2!BW:BW)</f>
        <v>0</v>
      </c>
      <c r="N2120">
        <f>SUMIF(Erfassung2!BD:BD,L2120,Erfassung2!BG:BG)</f>
        <v>0</v>
      </c>
      <c r="O2120">
        <f t="shared" si="82"/>
        <v>0</v>
      </c>
      <c r="P2120">
        <f t="shared" si="83"/>
        <v>1</v>
      </c>
    </row>
    <row r="2121" spans="12:16" x14ac:dyDescent="0.25">
      <c r="L2121" s="264">
        <f>Member!A2121</f>
        <v>0</v>
      </c>
      <c r="M2121">
        <f>SUMIF(Erfassung2!BD:BD,L2121,Erfassung2!BW:BW)</f>
        <v>0</v>
      </c>
      <c r="N2121">
        <f>SUMIF(Erfassung2!BD:BD,L2121,Erfassung2!BG:BG)</f>
        <v>0</v>
      </c>
      <c r="O2121">
        <f t="shared" si="82"/>
        <v>0</v>
      </c>
      <c r="P2121">
        <f t="shared" si="83"/>
        <v>1</v>
      </c>
    </row>
    <row r="2122" spans="12:16" x14ac:dyDescent="0.25">
      <c r="L2122" s="264">
        <f>Member!A2122</f>
        <v>0</v>
      </c>
      <c r="M2122">
        <f>SUMIF(Erfassung2!BD:BD,L2122,Erfassung2!BW:BW)</f>
        <v>0</v>
      </c>
      <c r="N2122">
        <f>SUMIF(Erfassung2!BD:BD,L2122,Erfassung2!BG:BG)</f>
        <v>0</v>
      </c>
      <c r="O2122">
        <f t="shared" si="82"/>
        <v>0</v>
      </c>
      <c r="P2122">
        <f t="shared" si="83"/>
        <v>1</v>
      </c>
    </row>
    <row r="2123" spans="12:16" x14ac:dyDescent="0.25">
      <c r="L2123" s="264">
        <f>Member!A2123</f>
        <v>0</v>
      </c>
      <c r="M2123">
        <f>SUMIF(Erfassung2!BD:BD,L2123,Erfassung2!BW:BW)</f>
        <v>0</v>
      </c>
      <c r="N2123">
        <f>SUMIF(Erfassung2!BD:BD,L2123,Erfassung2!BG:BG)</f>
        <v>0</v>
      </c>
      <c r="O2123">
        <f t="shared" si="82"/>
        <v>0</v>
      </c>
      <c r="P2123">
        <f t="shared" si="83"/>
        <v>1</v>
      </c>
    </row>
    <row r="2124" spans="12:16" x14ac:dyDescent="0.25">
      <c r="L2124" s="264">
        <f>Member!A2124</f>
        <v>0</v>
      </c>
      <c r="M2124">
        <f>SUMIF(Erfassung2!BD:BD,L2124,Erfassung2!BW:BW)</f>
        <v>0</v>
      </c>
      <c r="N2124">
        <f>SUMIF(Erfassung2!BD:BD,L2124,Erfassung2!BG:BG)</f>
        <v>0</v>
      </c>
      <c r="O2124">
        <f t="shared" si="82"/>
        <v>0</v>
      </c>
      <c r="P2124">
        <f t="shared" si="83"/>
        <v>1</v>
      </c>
    </row>
    <row r="2125" spans="12:16" x14ac:dyDescent="0.25">
      <c r="L2125" s="264">
        <f>Member!A2125</f>
        <v>0</v>
      </c>
      <c r="M2125">
        <f>SUMIF(Erfassung2!BD:BD,L2125,Erfassung2!BW:BW)</f>
        <v>0</v>
      </c>
      <c r="N2125">
        <f>SUMIF(Erfassung2!BD:BD,L2125,Erfassung2!BG:BG)</f>
        <v>0</v>
      </c>
      <c r="O2125">
        <f t="shared" si="82"/>
        <v>0</v>
      </c>
      <c r="P2125">
        <f t="shared" si="83"/>
        <v>1</v>
      </c>
    </row>
    <row r="2126" spans="12:16" x14ac:dyDescent="0.25">
      <c r="L2126" s="264">
        <f>Member!A2126</f>
        <v>0</v>
      </c>
      <c r="M2126">
        <f>SUMIF(Erfassung2!BD:BD,L2126,Erfassung2!BW:BW)</f>
        <v>0</v>
      </c>
      <c r="N2126">
        <f>SUMIF(Erfassung2!BD:BD,L2126,Erfassung2!BG:BG)</f>
        <v>0</v>
      </c>
      <c r="O2126">
        <f t="shared" si="82"/>
        <v>0</v>
      </c>
      <c r="P2126">
        <f t="shared" si="83"/>
        <v>1</v>
      </c>
    </row>
    <row r="2127" spans="12:16" x14ac:dyDescent="0.25">
      <c r="L2127" s="264">
        <f>Member!A2127</f>
        <v>0</v>
      </c>
      <c r="M2127">
        <f>SUMIF(Erfassung2!BD:BD,L2127,Erfassung2!BW:BW)</f>
        <v>0</v>
      </c>
      <c r="N2127">
        <f>SUMIF(Erfassung2!BD:BD,L2127,Erfassung2!BG:BG)</f>
        <v>0</v>
      </c>
      <c r="O2127">
        <f t="shared" si="82"/>
        <v>0</v>
      </c>
      <c r="P2127">
        <f t="shared" si="83"/>
        <v>1</v>
      </c>
    </row>
    <row r="2128" spans="12:16" x14ac:dyDescent="0.25">
      <c r="L2128" s="264">
        <f>Member!A2128</f>
        <v>0</v>
      </c>
      <c r="M2128">
        <f>SUMIF(Erfassung2!BD:BD,L2128,Erfassung2!BW:BW)</f>
        <v>0</v>
      </c>
      <c r="N2128">
        <f>SUMIF(Erfassung2!BD:BD,L2128,Erfassung2!BG:BG)</f>
        <v>0</v>
      </c>
      <c r="O2128">
        <f t="shared" si="82"/>
        <v>0</v>
      </c>
      <c r="P2128">
        <f t="shared" si="83"/>
        <v>1</v>
      </c>
    </row>
    <row r="2129" spans="12:16" x14ac:dyDescent="0.25">
      <c r="L2129" s="264">
        <f>Member!A2129</f>
        <v>0</v>
      </c>
      <c r="M2129">
        <f>SUMIF(Erfassung2!BD:BD,L2129,Erfassung2!BW:BW)</f>
        <v>0</v>
      </c>
      <c r="N2129">
        <f>SUMIF(Erfassung2!BD:BD,L2129,Erfassung2!BG:BG)</f>
        <v>0</v>
      </c>
      <c r="O2129">
        <f t="shared" si="82"/>
        <v>0</v>
      </c>
      <c r="P2129">
        <f t="shared" si="83"/>
        <v>1</v>
      </c>
    </row>
    <row r="2130" spans="12:16" x14ac:dyDescent="0.25">
      <c r="L2130" s="264">
        <f>Member!A2130</f>
        <v>0</v>
      </c>
      <c r="M2130">
        <f>SUMIF(Erfassung2!BD:BD,L2130,Erfassung2!BW:BW)</f>
        <v>0</v>
      </c>
      <c r="N2130">
        <f>SUMIF(Erfassung2!BD:BD,L2130,Erfassung2!BG:BG)</f>
        <v>0</v>
      </c>
      <c r="O2130">
        <f t="shared" si="82"/>
        <v>0</v>
      </c>
      <c r="P2130">
        <f t="shared" si="83"/>
        <v>1</v>
      </c>
    </row>
    <row r="2131" spans="12:16" x14ac:dyDescent="0.25">
      <c r="L2131" s="264">
        <f>Member!A2131</f>
        <v>0</v>
      </c>
      <c r="M2131">
        <f>SUMIF(Erfassung2!BD:BD,L2131,Erfassung2!BW:BW)</f>
        <v>0</v>
      </c>
      <c r="N2131">
        <f>SUMIF(Erfassung2!BD:BD,L2131,Erfassung2!BG:BG)</f>
        <v>0</v>
      </c>
      <c r="O2131">
        <f t="shared" si="82"/>
        <v>0</v>
      </c>
      <c r="P2131">
        <f t="shared" si="83"/>
        <v>1</v>
      </c>
    </row>
    <row r="2132" spans="12:16" x14ac:dyDescent="0.25">
      <c r="L2132" s="264">
        <f>Member!A2132</f>
        <v>0</v>
      </c>
      <c r="M2132">
        <f>SUMIF(Erfassung2!BD:BD,L2132,Erfassung2!BW:BW)</f>
        <v>0</v>
      </c>
      <c r="N2132">
        <f>SUMIF(Erfassung2!BD:BD,L2132,Erfassung2!BG:BG)</f>
        <v>0</v>
      </c>
      <c r="O2132">
        <f t="shared" si="82"/>
        <v>0</v>
      </c>
      <c r="P2132">
        <f t="shared" si="83"/>
        <v>1</v>
      </c>
    </row>
    <row r="2133" spans="12:16" x14ac:dyDescent="0.25">
      <c r="L2133" s="264">
        <f>Member!A2133</f>
        <v>0</v>
      </c>
      <c r="M2133">
        <f>SUMIF(Erfassung2!BD:BD,L2133,Erfassung2!BW:BW)</f>
        <v>0</v>
      </c>
      <c r="N2133">
        <f>SUMIF(Erfassung2!BD:BD,L2133,Erfassung2!BG:BG)</f>
        <v>0</v>
      </c>
      <c r="O2133">
        <f t="shared" si="82"/>
        <v>0</v>
      </c>
      <c r="P2133">
        <f t="shared" si="83"/>
        <v>1</v>
      </c>
    </row>
    <row r="2134" spans="12:16" x14ac:dyDescent="0.25">
      <c r="L2134" s="264">
        <f>Member!A2134</f>
        <v>0</v>
      </c>
      <c r="M2134">
        <f>SUMIF(Erfassung2!BD:BD,L2134,Erfassung2!BW:BW)</f>
        <v>0</v>
      </c>
      <c r="N2134">
        <f>SUMIF(Erfassung2!BD:BD,L2134,Erfassung2!BG:BG)</f>
        <v>0</v>
      </c>
      <c r="O2134">
        <f t="shared" si="82"/>
        <v>0</v>
      </c>
      <c r="P2134">
        <f t="shared" si="83"/>
        <v>1</v>
      </c>
    </row>
    <row r="2135" spans="12:16" x14ac:dyDescent="0.25">
      <c r="L2135" s="264">
        <f>Member!A2135</f>
        <v>0</v>
      </c>
      <c r="M2135">
        <f>SUMIF(Erfassung2!BD:BD,L2135,Erfassung2!BW:BW)</f>
        <v>0</v>
      </c>
      <c r="N2135">
        <f>SUMIF(Erfassung2!BD:BD,L2135,Erfassung2!BG:BG)</f>
        <v>0</v>
      </c>
      <c r="O2135">
        <f t="shared" si="82"/>
        <v>0</v>
      </c>
      <c r="P2135">
        <f t="shared" si="83"/>
        <v>1</v>
      </c>
    </row>
    <row r="2136" spans="12:16" x14ac:dyDescent="0.25">
      <c r="L2136" s="264">
        <f>Member!A2136</f>
        <v>0</v>
      </c>
      <c r="M2136">
        <f>SUMIF(Erfassung2!BD:BD,L2136,Erfassung2!BW:BW)</f>
        <v>0</v>
      </c>
      <c r="N2136">
        <f>SUMIF(Erfassung2!BD:BD,L2136,Erfassung2!BG:BG)</f>
        <v>0</v>
      </c>
      <c r="O2136">
        <f t="shared" si="82"/>
        <v>0</v>
      </c>
      <c r="P2136">
        <f t="shared" si="83"/>
        <v>1</v>
      </c>
    </row>
    <row r="2137" spans="12:16" x14ac:dyDescent="0.25">
      <c r="L2137" s="264">
        <f>Member!A2137</f>
        <v>0</v>
      </c>
      <c r="M2137">
        <f>SUMIF(Erfassung2!BD:BD,L2137,Erfassung2!BW:BW)</f>
        <v>0</v>
      </c>
      <c r="N2137">
        <f>SUMIF(Erfassung2!BD:BD,L2137,Erfassung2!BG:BG)</f>
        <v>0</v>
      </c>
      <c r="O2137">
        <f t="shared" si="82"/>
        <v>0</v>
      </c>
      <c r="P2137">
        <f t="shared" si="83"/>
        <v>1</v>
      </c>
    </row>
    <row r="2138" spans="12:16" x14ac:dyDescent="0.25">
      <c r="L2138" s="264">
        <f>Member!A2138</f>
        <v>0</v>
      </c>
      <c r="M2138">
        <f>SUMIF(Erfassung2!BD:BD,L2138,Erfassung2!BW:BW)</f>
        <v>0</v>
      </c>
      <c r="N2138">
        <f>SUMIF(Erfassung2!BD:BD,L2138,Erfassung2!BG:BG)</f>
        <v>0</v>
      </c>
      <c r="O2138">
        <f t="shared" si="82"/>
        <v>0</v>
      </c>
      <c r="P2138">
        <f t="shared" si="83"/>
        <v>1</v>
      </c>
    </row>
    <row r="2139" spans="12:16" x14ac:dyDescent="0.25">
      <c r="L2139" s="264">
        <f>Member!A2139</f>
        <v>0</v>
      </c>
      <c r="M2139">
        <f>SUMIF(Erfassung2!BD:BD,L2139,Erfassung2!BW:BW)</f>
        <v>0</v>
      </c>
      <c r="N2139">
        <f>SUMIF(Erfassung2!BD:BD,L2139,Erfassung2!BG:BG)</f>
        <v>0</v>
      </c>
      <c r="O2139">
        <f t="shared" si="82"/>
        <v>0</v>
      </c>
      <c r="P2139">
        <f t="shared" si="83"/>
        <v>1</v>
      </c>
    </row>
    <row r="2140" spans="12:16" x14ac:dyDescent="0.25">
      <c r="L2140" s="264">
        <f>Member!A2140</f>
        <v>0</v>
      </c>
      <c r="M2140">
        <f>SUMIF(Erfassung2!BD:BD,L2140,Erfassung2!BW:BW)</f>
        <v>0</v>
      </c>
      <c r="N2140">
        <f>SUMIF(Erfassung2!BD:BD,L2140,Erfassung2!BG:BG)</f>
        <v>0</v>
      </c>
      <c r="O2140">
        <f t="shared" si="82"/>
        <v>0</v>
      </c>
      <c r="P2140">
        <f t="shared" si="83"/>
        <v>1</v>
      </c>
    </row>
    <row r="2141" spans="12:16" x14ac:dyDescent="0.25">
      <c r="L2141" s="264">
        <f>Member!A2141</f>
        <v>0</v>
      </c>
      <c r="M2141">
        <f>SUMIF(Erfassung2!BD:BD,L2141,Erfassung2!BW:BW)</f>
        <v>0</v>
      </c>
      <c r="N2141">
        <f>SUMIF(Erfassung2!BD:BD,L2141,Erfassung2!BG:BG)</f>
        <v>0</v>
      </c>
      <c r="O2141">
        <f t="shared" si="82"/>
        <v>0</v>
      </c>
      <c r="P2141">
        <f t="shared" si="83"/>
        <v>1</v>
      </c>
    </row>
    <row r="2142" spans="12:16" x14ac:dyDescent="0.25">
      <c r="L2142" s="264">
        <f>Member!A2142</f>
        <v>0</v>
      </c>
      <c r="M2142">
        <f>SUMIF(Erfassung2!BD:BD,L2142,Erfassung2!BW:BW)</f>
        <v>0</v>
      </c>
      <c r="N2142">
        <f>SUMIF(Erfassung2!BD:BD,L2142,Erfassung2!BG:BG)</f>
        <v>0</v>
      </c>
      <c r="O2142">
        <f t="shared" si="82"/>
        <v>0</v>
      </c>
      <c r="P2142">
        <f t="shared" si="83"/>
        <v>1</v>
      </c>
    </row>
    <row r="2143" spans="12:16" x14ac:dyDescent="0.25">
      <c r="L2143" s="264">
        <f>Member!A2143</f>
        <v>0</v>
      </c>
      <c r="M2143">
        <f>SUMIF(Erfassung2!BD:BD,L2143,Erfassung2!BW:BW)</f>
        <v>0</v>
      </c>
      <c r="N2143">
        <f>SUMIF(Erfassung2!BD:BD,L2143,Erfassung2!BG:BG)</f>
        <v>0</v>
      </c>
      <c r="O2143">
        <f t="shared" si="82"/>
        <v>0</v>
      </c>
      <c r="P2143">
        <f t="shared" si="83"/>
        <v>1</v>
      </c>
    </row>
    <row r="2144" spans="12:16" x14ac:dyDescent="0.25">
      <c r="L2144" s="264">
        <f>Member!A2144</f>
        <v>0</v>
      </c>
      <c r="M2144">
        <f>SUMIF(Erfassung2!BD:BD,L2144,Erfassung2!BW:BW)</f>
        <v>0</v>
      </c>
      <c r="N2144">
        <f>SUMIF(Erfassung2!BD:BD,L2144,Erfassung2!BG:BG)</f>
        <v>0</v>
      </c>
      <c r="O2144">
        <f t="shared" si="82"/>
        <v>0</v>
      </c>
      <c r="P2144">
        <f t="shared" si="83"/>
        <v>1</v>
      </c>
    </row>
    <row r="2145" spans="12:16" x14ac:dyDescent="0.25">
      <c r="L2145" s="264">
        <f>Member!A2145</f>
        <v>0</v>
      </c>
      <c r="M2145">
        <f>SUMIF(Erfassung2!BD:BD,L2145,Erfassung2!BW:BW)</f>
        <v>0</v>
      </c>
      <c r="N2145">
        <f>SUMIF(Erfassung2!BD:BD,L2145,Erfassung2!BG:BG)</f>
        <v>0</v>
      </c>
      <c r="O2145">
        <f t="shared" si="82"/>
        <v>0</v>
      </c>
      <c r="P2145">
        <f t="shared" si="83"/>
        <v>1</v>
      </c>
    </row>
    <row r="2146" spans="12:16" x14ac:dyDescent="0.25">
      <c r="L2146" s="264">
        <f>Member!A2146</f>
        <v>0</v>
      </c>
      <c r="M2146">
        <f>SUMIF(Erfassung2!BD:BD,L2146,Erfassung2!BW:BW)</f>
        <v>0</v>
      </c>
      <c r="N2146">
        <f>SUMIF(Erfassung2!BD:BD,L2146,Erfassung2!BG:BG)</f>
        <v>0</v>
      </c>
      <c r="O2146">
        <f t="shared" si="82"/>
        <v>0</v>
      </c>
      <c r="P2146">
        <f t="shared" si="83"/>
        <v>1</v>
      </c>
    </row>
    <row r="2147" spans="12:16" x14ac:dyDescent="0.25">
      <c r="L2147" s="264">
        <f>Member!A2147</f>
        <v>0</v>
      </c>
      <c r="M2147">
        <f>SUMIF(Erfassung2!BD:BD,L2147,Erfassung2!BW:BW)</f>
        <v>0</v>
      </c>
      <c r="N2147">
        <f>SUMIF(Erfassung2!BD:BD,L2147,Erfassung2!BG:BG)</f>
        <v>0</v>
      </c>
      <c r="O2147">
        <f t="shared" si="82"/>
        <v>0</v>
      </c>
      <c r="P2147">
        <f t="shared" si="83"/>
        <v>1</v>
      </c>
    </row>
    <row r="2148" spans="12:16" x14ac:dyDescent="0.25">
      <c r="L2148" s="264">
        <f>Member!A2148</f>
        <v>0</v>
      </c>
      <c r="M2148">
        <f>SUMIF(Erfassung2!BD:BD,L2148,Erfassung2!BW:BW)</f>
        <v>0</v>
      </c>
      <c r="N2148">
        <f>SUMIF(Erfassung2!BD:BD,L2148,Erfassung2!BG:BG)</f>
        <v>0</v>
      </c>
      <c r="O2148">
        <f t="shared" si="82"/>
        <v>0</v>
      </c>
      <c r="P2148">
        <f t="shared" si="83"/>
        <v>1</v>
      </c>
    </row>
    <row r="2149" spans="12:16" x14ac:dyDescent="0.25">
      <c r="L2149" s="264">
        <f>Member!A2149</f>
        <v>0</v>
      </c>
      <c r="M2149">
        <f>SUMIF(Erfassung2!BD:BD,L2149,Erfassung2!BW:BW)</f>
        <v>0</v>
      </c>
      <c r="N2149">
        <f>SUMIF(Erfassung2!BD:BD,L2149,Erfassung2!BG:BG)</f>
        <v>0</v>
      </c>
      <c r="O2149">
        <f t="shared" si="82"/>
        <v>0</v>
      </c>
      <c r="P2149">
        <f t="shared" si="83"/>
        <v>1</v>
      </c>
    </row>
    <row r="2150" spans="12:16" x14ac:dyDescent="0.25">
      <c r="L2150" s="264">
        <f>Member!A2150</f>
        <v>0</v>
      </c>
      <c r="M2150">
        <f>SUMIF(Erfassung2!BD:BD,L2150,Erfassung2!BW:BW)</f>
        <v>0</v>
      </c>
      <c r="N2150">
        <f>SUMIF(Erfassung2!BD:BD,L2150,Erfassung2!BG:BG)</f>
        <v>0</v>
      </c>
      <c r="O2150">
        <f t="shared" si="82"/>
        <v>0</v>
      </c>
      <c r="P2150">
        <f t="shared" si="83"/>
        <v>1</v>
      </c>
    </row>
    <row r="2151" spans="12:16" x14ac:dyDescent="0.25">
      <c r="L2151" s="264">
        <f>Member!A2151</f>
        <v>0</v>
      </c>
      <c r="M2151">
        <f>SUMIF(Erfassung2!BD:BD,L2151,Erfassung2!BW:BW)</f>
        <v>0</v>
      </c>
      <c r="N2151">
        <f>SUMIF(Erfassung2!BD:BD,L2151,Erfassung2!BG:BG)</f>
        <v>0</v>
      </c>
      <c r="O2151">
        <f t="shared" si="82"/>
        <v>0</v>
      </c>
      <c r="P2151">
        <f t="shared" si="83"/>
        <v>1</v>
      </c>
    </row>
    <row r="2152" spans="12:16" x14ac:dyDescent="0.25">
      <c r="L2152" s="264">
        <f>Member!A2152</f>
        <v>0</v>
      </c>
      <c r="M2152">
        <f>SUMIF(Erfassung2!BD:BD,L2152,Erfassung2!BW:BW)</f>
        <v>0</v>
      </c>
      <c r="N2152">
        <f>SUMIF(Erfassung2!BD:BD,L2152,Erfassung2!BG:BG)</f>
        <v>0</v>
      </c>
      <c r="O2152">
        <f t="shared" si="82"/>
        <v>0</v>
      </c>
      <c r="P2152">
        <f t="shared" si="83"/>
        <v>1</v>
      </c>
    </row>
    <row r="2153" spans="12:16" x14ac:dyDescent="0.25">
      <c r="L2153" s="264">
        <f>Member!A2153</f>
        <v>0</v>
      </c>
      <c r="M2153">
        <f>SUMIF(Erfassung2!BD:BD,L2153,Erfassung2!BW:BW)</f>
        <v>0</v>
      </c>
      <c r="N2153">
        <f>SUMIF(Erfassung2!BD:BD,L2153,Erfassung2!BG:BG)</f>
        <v>0</v>
      </c>
      <c r="O2153">
        <f t="shared" si="82"/>
        <v>0</v>
      </c>
      <c r="P2153">
        <f t="shared" si="83"/>
        <v>1</v>
      </c>
    </row>
    <row r="2154" spans="12:16" x14ac:dyDescent="0.25">
      <c r="L2154" s="264">
        <f>Member!A2154</f>
        <v>0</v>
      </c>
      <c r="M2154">
        <f>SUMIF(Erfassung2!BD:BD,L2154,Erfassung2!BW:BW)</f>
        <v>0</v>
      </c>
      <c r="N2154">
        <f>SUMIF(Erfassung2!BD:BD,L2154,Erfassung2!BG:BG)</f>
        <v>0</v>
      </c>
      <c r="O2154">
        <f t="shared" si="82"/>
        <v>0</v>
      </c>
      <c r="P2154">
        <f t="shared" si="83"/>
        <v>1</v>
      </c>
    </row>
    <row r="2155" spans="12:16" x14ac:dyDescent="0.25">
      <c r="L2155" s="264">
        <f>Member!A2155</f>
        <v>0</v>
      </c>
      <c r="M2155">
        <f>SUMIF(Erfassung2!BD:BD,L2155,Erfassung2!BW:BW)</f>
        <v>0</v>
      </c>
      <c r="N2155">
        <f>SUMIF(Erfassung2!BD:BD,L2155,Erfassung2!BG:BG)</f>
        <v>0</v>
      </c>
      <c r="O2155">
        <f t="shared" si="82"/>
        <v>0</v>
      </c>
      <c r="P2155">
        <f t="shared" si="83"/>
        <v>1</v>
      </c>
    </row>
    <row r="2156" spans="12:16" x14ac:dyDescent="0.25">
      <c r="L2156" s="264">
        <f>Member!A2156</f>
        <v>0</v>
      </c>
      <c r="M2156">
        <f>SUMIF(Erfassung2!BD:BD,L2156,Erfassung2!BW:BW)</f>
        <v>0</v>
      </c>
      <c r="N2156">
        <f>SUMIF(Erfassung2!BD:BD,L2156,Erfassung2!BG:BG)</f>
        <v>0</v>
      </c>
      <c r="O2156">
        <f t="shared" si="82"/>
        <v>0</v>
      </c>
      <c r="P2156">
        <f t="shared" si="83"/>
        <v>1</v>
      </c>
    </row>
    <row r="2157" spans="12:16" x14ac:dyDescent="0.25">
      <c r="L2157" s="264">
        <f>Member!A2157</f>
        <v>0</v>
      </c>
      <c r="M2157">
        <f>SUMIF(Erfassung2!BD:BD,L2157,Erfassung2!BW:BW)</f>
        <v>0</v>
      </c>
      <c r="N2157">
        <f>SUMIF(Erfassung2!BD:BD,L2157,Erfassung2!BG:BG)</f>
        <v>0</v>
      </c>
      <c r="O2157">
        <f t="shared" si="82"/>
        <v>0</v>
      </c>
      <c r="P2157">
        <f t="shared" si="83"/>
        <v>1</v>
      </c>
    </row>
    <row r="2158" spans="12:16" x14ac:dyDescent="0.25">
      <c r="L2158" s="264">
        <f>Member!A2158</f>
        <v>0</v>
      </c>
      <c r="M2158">
        <f>SUMIF(Erfassung2!BD:BD,L2158,Erfassung2!BW:BW)</f>
        <v>0</v>
      </c>
      <c r="N2158">
        <f>SUMIF(Erfassung2!BD:BD,L2158,Erfassung2!BG:BG)</f>
        <v>0</v>
      </c>
      <c r="O2158">
        <f t="shared" si="82"/>
        <v>0</v>
      </c>
      <c r="P2158">
        <f t="shared" si="83"/>
        <v>1</v>
      </c>
    </row>
    <row r="2159" spans="12:16" x14ac:dyDescent="0.25">
      <c r="L2159" s="264">
        <f>Member!A2159</f>
        <v>0</v>
      </c>
      <c r="M2159">
        <f>SUMIF(Erfassung2!BD:BD,L2159,Erfassung2!BW:BW)</f>
        <v>0</v>
      </c>
      <c r="N2159">
        <f>SUMIF(Erfassung2!BD:BD,L2159,Erfassung2!BG:BG)</f>
        <v>0</v>
      </c>
      <c r="O2159">
        <f t="shared" si="82"/>
        <v>0</v>
      </c>
      <c r="P2159">
        <f t="shared" si="83"/>
        <v>1</v>
      </c>
    </row>
    <row r="2160" spans="12:16" x14ac:dyDescent="0.25">
      <c r="L2160" s="264">
        <f>Member!A2160</f>
        <v>0</v>
      </c>
      <c r="M2160">
        <f>SUMIF(Erfassung2!BD:BD,L2160,Erfassung2!BW:BW)</f>
        <v>0</v>
      </c>
      <c r="N2160">
        <f>SUMIF(Erfassung2!BD:BD,L2160,Erfassung2!BG:BG)</f>
        <v>0</v>
      </c>
      <c r="O2160">
        <f t="shared" si="82"/>
        <v>0</v>
      </c>
      <c r="P2160">
        <f t="shared" si="83"/>
        <v>1</v>
      </c>
    </row>
    <row r="2161" spans="12:16" x14ac:dyDescent="0.25">
      <c r="L2161" s="264">
        <f>Member!A2161</f>
        <v>0</v>
      </c>
      <c r="M2161">
        <f>SUMIF(Erfassung2!BD:BD,L2161,Erfassung2!BW:BW)</f>
        <v>0</v>
      </c>
      <c r="N2161">
        <f>SUMIF(Erfassung2!BD:BD,L2161,Erfassung2!BG:BG)</f>
        <v>0</v>
      </c>
      <c r="O2161">
        <f t="shared" si="82"/>
        <v>0</v>
      </c>
      <c r="P2161">
        <f t="shared" si="83"/>
        <v>1</v>
      </c>
    </row>
    <row r="2162" spans="12:16" x14ac:dyDescent="0.25">
      <c r="L2162" s="264">
        <f>Member!A2162</f>
        <v>0</v>
      </c>
      <c r="M2162">
        <f>SUMIF(Erfassung2!BD:BD,L2162,Erfassung2!BW:BW)</f>
        <v>0</v>
      </c>
      <c r="N2162">
        <f>SUMIF(Erfassung2!BD:BD,L2162,Erfassung2!BG:BG)</f>
        <v>0</v>
      </c>
      <c r="O2162">
        <f t="shared" si="82"/>
        <v>0</v>
      </c>
      <c r="P2162">
        <f t="shared" si="83"/>
        <v>1</v>
      </c>
    </row>
    <row r="2163" spans="12:16" x14ac:dyDescent="0.25">
      <c r="L2163" s="264">
        <f>Member!A2163</f>
        <v>0</v>
      </c>
      <c r="M2163">
        <f>SUMIF(Erfassung2!BD:BD,L2163,Erfassung2!BW:BW)</f>
        <v>0</v>
      </c>
      <c r="N2163">
        <f>SUMIF(Erfassung2!BD:BD,L2163,Erfassung2!BG:BG)</f>
        <v>0</v>
      </c>
      <c r="O2163">
        <f t="shared" si="82"/>
        <v>0</v>
      </c>
      <c r="P2163">
        <f t="shared" si="83"/>
        <v>1</v>
      </c>
    </row>
    <row r="2164" spans="12:16" x14ac:dyDescent="0.25">
      <c r="L2164" s="264">
        <f>Member!A2164</f>
        <v>0</v>
      </c>
      <c r="M2164">
        <f>SUMIF(Erfassung2!BD:BD,L2164,Erfassung2!BW:BW)</f>
        <v>0</v>
      </c>
      <c r="N2164">
        <f>SUMIF(Erfassung2!BD:BD,L2164,Erfassung2!BG:BG)</f>
        <v>0</v>
      </c>
      <c r="O2164">
        <f t="shared" si="82"/>
        <v>0</v>
      </c>
      <c r="P2164">
        <f t="shared" si="83"/>
        <v>1</v>
      </c>
    </row>
    <row r="2165" spans="12:16" x14ac:dyDescent="0.25">
      <c r="L2165" s="264">
        <f>Member!A2165</f>
        <v>0</v>
      </c>
      <c r="M2165">
        <f>SUMIF(Erfassung2!BD:BD,L2165,Erfassung2!BW:BW)</f>
        <v>0</v>
      </c>
      <c r="N2165">
        <f>SUMIF(Erfassung2!BD:BD,L2165,Erfassung2!BG:BG)</f>
        <v>0</v>
      </c>
      <c r="O2165">
        <f t="shared" si="82"/>
        <v>0</v>
      </c>
      <c r="P2165">
        <f t="shared" si="83"/>
        <v>1</v>
      </c>
    </row>
    <row r="2166" spans="12:16" x14ac:dyDescent="0.25">
      <c r="L2166" s="264">
        <f>Member!A2166</f>
        <v>0</v>
      </c>
      <c r="M2166">
        <f>SUMIF(Erfassung2!BD:BD,L2166,Erfassung2!BW:BW)</f>
        <v>0</v>
      </c>
      <c r="N2166">
        <f>SUMIF(Erfassung2!BD:BD,L2166,Erfassung2!BG:BG)</f>
        <v>0</v>
      </c>
      <c r="O2166">
        <f t="shared" si="82"/>
        <v>0</v>
      </c>
      <c r="P2166">
        <f t="shared" si="83"/>
        <v>1</v>
      </c>
    </row>
    <row r="2167" spans="12:16" x14ac:dyDescent="0.25">
      <c r="L2167" s="264">
        <f>Member!A2167</f>
        <v>0</v>
      </c>
      <c r="M2167">
        <f>SUMIF(Erfassung2!BD:BD,L2167,Erfassung2!BW:BW)</f>
        <v>0</v>
      </c>
      <c r="N2167">
        <f>SUMIF(Erfassung2!BD:BD,L2167,Erfassung2!BG:BG)</f>
        <v>0</v>
      </c>
      <c r="O2167">
        <f t="shared" si="82"/>
        <v>0</v>
      </c>
      <c r="P2167">
        <f t="shared" si="83"/>
        <v>1</v>
      </c>
    </row>
    <row r="2168" spans="12:16" x14ac:dyDescent="0.25">
      <c r="L2168" s="264">
        <f>Member!A2168</f>
        <v>0</v>
      </c>
      <c r="M2168">
        <f>SUMIF(Erfassung2!BD:BD,L2168,Erfassung2!BW:BW)</f>
        <v>0</v>
      </c>
      <c r="N2168">
        <f>SUMIF(Erfassung2!BD:BD,L2168,Erfassung2!BG:BG)</f>
        <v>0</v>
      </c>
      <c r="O2168">
        <f t="shared" si="82"/>
        <v>0</v>
      </c>
      <c r="P2168">
        <f t="shared" si="83"/>
        <v>1</v>
      </c>
    </row>
    <row r="2169" spans="12:16" x14ac:dyDescent="0.25">
      <c r="L2169" s="264">
        <f>Member!A2169</f>
        <v>0</v>
      </c>
      <c r="M2169">
        <f>SUMIF(Erfassung2!BD:BD,L2169,Erfassung2!BW:BW)</f>
        <v>0</v>
      </c>
      <c r="N2169">
        <f>SUMIF(Erfassung2!BD:BD,L2169,Erfassung2!BG:BG)</f>
        <v>0</v>
      </c>
      <c r="O2169">
        <f t="shared" si="82"/>
        <v>0</v>
      </c>
      <c r="P2169">
        <f t="shared" si="83"/>
        <v>1</v>
      </c>
    </row>
    <row r="2170" spans="12:16" x14ac:dyDescent="0.25">
      <c r="L2170" s="264">
        <f>Member!A2170</f>
        <v>0</v>
      </c>
      <c r="M2170">
        <f>SUMIF(Erfassung2!BD:BD,L2170,Erfassung2!BW:BW)</f>
        <v>0</v>
      </c>
      <c r="N2170">
        <f>SUMIF(Erfassung2!BD:BD,L2170,Erfassung2!BG:BG)</f>
        <v>0</v>
      </c>
      <c r="O2170">
        <f t="shared" si="82"/>
        <v>0</v>
      </c>
      <c r="P2170">
        <f t="shared" si="83"/>
        <v>1</v>
      </c>
    </row>
    <row r="2171" spans="12:16" x14ac:dyDescent="0.25">
      <c r="L2171" s="264">
        <f>Member!A2171</f>
        <v>0</v>
      </c>
      <c r="M2171">
        <f>SUMIF(Erfassung2!BD:BD,L2171,Erfassung2!BW:BW)</f>
        <v>0</v>
      </c>
      <c r="N2171">
        <f>SUMIF(Erfassung2!BD:BD,L2171,Erfassung2!BG:BG)</f>
        <v>0</v>
      </c>
      <c r="O2171">
        <f t="shared" si="82"/>
        <v>0</v>
      </c>
      <c r="P2171">
        <f t="shared" si="83"/>
        <v>1</v>
      </c>
    </row>
    <row r="2172" spans="12:16" x14ac:dyDescent="0.25">
      <c r="L2172" s="264">
        <f>Member!A2172</f>
        <v>0</v>
      </c>
      <c r="M2172">
        <f>SUMIF(Erfassung2!BD:BD,L2172,Erfassung2!BW:BW)</f>
        <v>0</v>
      </c>
      <c r="N2172">
        <f>SUMIF(Erfassung2!BD:BD,L2172,Erfassung2!BG:BG)</f>
        <v>0</v>
      </c>
      <c r="O2172">
        <f t="shared" si="82"/>
        <v>0</v>
      </c>
      <c r="P2172">
        <f t="shared" si="83"/>
        <v>1</v>
      </c>
    </row>
    <row r="2173" spans="12:16" x14ac:dyDescent="0.25">
      <c r="L2173" s="264">
        <f>Member!A2173</f>
        <v>0</v>
      </c>
      <c r="M2173">
        <f>SUMIF(Erfassung2!BD:BD,L2173,Erfassung2!BW:BW)</f>
        <v>0</v>
      </c>
      <c r="N2173">
        <f>SUMIF(Erfassung2!BD:BD,L2173,Erfassung2!BG:BG)</f>
        <v>0</v>
      </c>
      <c r="O2173">
        <f t="shared" si="82"/>
        <v>0</v>
      </c>
      <c r="P2173">
        <f t="shared" si="83"/>
        <v>1</v>
      </c>
    </row>
    <row r="2174" spans="12:16" x14ac:dyDescent="0.25">
      <c r="L2174" s="264">
        <f>Member!A2174</f>
        <v>0</v>
      </c>
      <c r="M2174">
        <f>SUMIF(Erfassung2!BD:BD,L2174,Erfassung2!BW:BW)</f>
        <v>0</v>
      </c>
      <c r="N2174">
        <f>SUMIF(Erfassung2!BD:BD,L2174,Erfassung2!BG:BG)</f>
        <v>0</v>
      </c>
      <c r="O2174">
        <f t="shared" si="82"/>
        <v>0</v>
      </c>
      <c r="P2174">
        <f t="shared" si="83"/>
        <v>1</v>
      </c>
    </row>
    <row r="2175" spans="12:16" x14ac:dyDescent="0.25">
      <c r="L2175" s="264">
        <f>Member!A2175</f>
        <v>0</v>
      </c>
      <c r="M2175">
        <f>SUMIF(Erfassung2!BD:BD,L2175,Erfassung2!BW:BW)</f>
        <v>0</v>
      </c>
      <c r="N2175">
        <f>SUMIF(Erfassung2!BD:BD,L2175,Erfassung2!BG:BG)</f>
        <v>0</v>
      </c>
      <c r="O2175">
        <f t="shared" si="82"/>
        <v>0</v>
      </c>
      <c r="P2175">
        <f t="shared" si="83"/>
        <v>1</v>
      </c>
    </row>
    <row r="2176" spans="12:16" x14ac:dyDescent="0.25">
      <c r="L2176" s="264">
        <f>Member!A2176</f>
        <v>0</v>
      </c>
      <c r="M2176">
        <f>SUMIF(Erfassung2!BD:BD,L2176,Erfassung2!BW:BW)</f>
        <v>0</v>
      </c>
      <c r="N2176">
        <f>SUMIF(Erfassung2!BD:BD,L2176,Erfassung2!BG:BG)</f>
        <v>0</v>
      </c>
      <c r="O2176">
        <f t="shared" si="82"/>
        <v>0</v>
      </c>
      <c r="P2176">
        <f t="shared" si="83"/>
        <v>1</v>
      </c>
    </row>
    <row r="2177" spans="12:16" x14ac:dyDescent="0.25">
      <c r="L2177" s="264">
        <f>Member!A2177</f>
        <v>0</v>
      </c>
      <c r="M2177">
        <f>SUMIF(Erfassung2!BD:BD,L2177,Erfassung2!BW:BW)</f>
        <v>0</v>
      </c>
      <c r="N2177">
        <f>SUMIF(Erfassung2!BD:BD,L2177,Erfassung2!BG:BG)</f>
        <v>0</v>
      </c>
      <c r="O2177">
        <f t="shared" si="82"/>
        <v>0</v>
      </c>
      <c r="P2177">
        <f t="shared" si="83"/>
        <v>1</v>
      </c>
    </row>
    <row r="2178" spans="12:16" x14ac:dyDescent="0.25">
      <c r="L2178" s="264">
        <f>Member!A2178</f>
        <v>0</v>
      </c>
      <c r="M2178">
        <f>SUMIF(Erfassung2!BD:BD,L2178,Erfassung2!BW:BW)</f>
        <v>0</v>
      </c>
      <c r="N2178">
        <f>SUMIF(Erfassung2!BD:BD,L2178,Erfassung2!BG:BG)</f>
        <v>0</v>
      </c>
      <c r="O2178">
        <f t="shared" si="82"/>
        <v>0</v>
      </c>
      <c r="P2178">
        <f t="shared" si="83"/>
        <v>1</v>
      </c>
    </row>
    <row r="2179" spans="12:16" x14ac:dyDescent="0.25">
      <c r="L2179" s="264">
        <f>Member!A2179</f>
        <v>0</v>
      </c>
      <c r="M2179">
        <f>SUMIF(Erfassung2!BD:BD,L2179,Erfassung2!BW:BW)</f>
        <v>0</v>
      </c>
      <c r="N2179">
        <f>SUMIF(Erfassung2!BD:BD,L2179,Erfassung2!BG:BG)</f>
        <v>0</v>
      </c>
      <c r="O2179">
        <f t="shared" ref="O2179:O2189" si="84">IF(N2179=0,0,M2179/N2179-ROW()/1000000000)</f>
        <v>0</v>
      </c>
      <c r="P2179">
        <f t="shared" ref="P2179:P2189" si="85">RANK(O2179,O:O)</f>
        <v>1</v>
      </c>
    </row>
    <row r="2180" spans="12:16" x14ac:dyDescent="0.25">
      <c r="L2180" s="264">
        <f>Member!A2180</f>
        <v>0</v>
      </c>
      <c r="M2180">
        <f>SUMIF(Erfassung2!BD:BD,L2180,Erfassung2!BW:BW)</f>
        <v>0</v>
      </c>
      <c r="N2180">
        <f>SUMIF(Erfassung2!BD:BD,L2180,Erfassung2!BG:BG)</f>
        <v>0</v>
      </c>
      <c r="O2180">
        <f t="shared" si="84"/>
        <v>0</v>
      </c>
      <c r="P2180">
        <f t="shared" si="85"/>
        <v>1</v>
      </c>
    </row>
    <row r="2181" spans="12:16" x14ac:dyDescent="0.25">
      <c r="L2181" s="264">
        <f>Member!A2181</f>
        <v>0</v>
      </c>
      <c r="M2181">
        <f>SUMIF(Erfassung2!BD:BD,L2181,Erfassung2!BW:BW)</f>
        <v>0</v>
      </c>
      <c r="N2181">
        <f>SUMIF(Erfassung2!BD:BD,L2181,Erfassung2!BG:BG)</f>
        <v>0</v>
      </c>
      <c r="O2181">
        <f t="shared" si="84"/>
        <v>0</v>
      </c>
      <c r="P2181">
        <f t="shared" si="85"/>
        <v>1</v>
      </c>
    </row>
    <row r="2182" spans="12:16" x14ac:dyDescent="0.25">
      <c r="L2182" s="264">
        <f>Member!A2182</f>
        <v>0</v>
      </c>
      <c r="M2182">
        <f>SUMIF(Erfassung2!BD:BD,L2182,Erfassung2!BW:BW)</f>
        <v>0</v>
      </c>
      <c r="N2182">
        <f>SUMIF(Erfassung2!BD:BD,L2182,Erfassung2!BG:BG)</f>
        <v>0</v>
      </c>
      <c r="O2182">
        <f t="shared" si="84"/>
        <v>0</v>
      </c>
      <c r="P2182">
        <f t="shared" si="85"/>
        <v>1</v>
      </c>
    </row>
    <row r="2183" spans="12:16" x14ac:dyDescent="0.25">
      <c r="L2183" s="264">
        <f>Member!A2183</f>
        <v>0</v>
      </c>
      <c r="M2183">
        <f>SUMIF(Erfassung2!BD:BD,L2183,Erfassung2!BW:BW)</f>
        <v>0</v>
      </c>
      <c r="N2183">
        <f>SUMIF(Erfassung2!BD:BD,L2183,Erfassung2!BG:BG)</f>
        <v>0</v>
      </c>
      <c r="O2183">
        <f t="shared" si="84"/>
        <v>0</v>
      </c>
      <c r="P2183">
        <f t="shared" si="85"/>
        <v>1</v>
      </c>
    </row>
    <row r="2184" spans="12:16" x14ac:dyDescent="0.25">
      <c r="L2184" s="264">
        <f>Member!A2184</f>
        <v>0</v>
      </c>
      <c r="M2184">
        <f>SUMIF(Erfassung2!BD:BD,L2184,Erfassung2!BW:BW)</f>
        <v>0</v>
      </c>
      <c r="N2184">
        <f>SUMIF(Erfassung2!BD:BD,L2184,Erfassung2!BG:BG)</f>
        <v>0</v>
      </c>
      <c r="O2184">
        <f t="shared" si="84"/>
        <v>0</v>
      </c>
      <c r="P2184">
        <f t="shared" si="85"/>
        <v>1</v>
      </c>
    </row>
    <row r="2185" spans="12:16" x14ac:dyDescent="0.25">
      <c r="L2185" s="264">
        <f>Member!A2185</f>
        <v>0</v>
      </c>
      <c r="M2185">
        <f>SUMIF(Erfassung2!BD:BD,L2185,Erfassung2!BW:BW)</f>
        <v>0</v>
      </c>
      <c r="N2185">
        <f>SUMIF(Erfassung2!BD:BD,L2185,Erfassung2!BG:BG)</f>
        <v>0</v>
      </c>
      <c r="O2185">
        <f t="shared" si="84"/>
        <v>0</v>
      </c>
      <c r="P2185">
        <f t="shared" si="85"/>
        <v>1</v>
      </c>
    </row>
    <row r="2186" spans="12:16" x14ac:dyDescent="0.25">
      <c r="L2186" s="264">
        <f>Member!A2186</f>
        <v>0</v>
      </c>
      <c r="M2186">
        <f>SUMIF(Erfassung2!BD:BD,L2186,Erfassung2!BW:BW)</f>
        <v>0</v>
      </c>
      <c r="N2186">
        <f>SUMIF(Erfassung2!BD:BD,L2186,Erfassung2!BG:BG)</f>
        <v>0</v>
      </c>
      <c r="O2186">
        <f t="shared" si="84"/>
        <v>0</v>
      </c>
      <c r="P2186">
        <f t="shared" si="85"/>
        <v>1</v>
      </c>
    </row>
    <row r="2187" spans="12:16" x14ac:dyDescent="0.25">
      <c r="L2187" s="264">
        <f>Member!A2187</f>
        <v>0</v>
      </c>
      <c r="M2187">
        <f>SUMIF(Erfassung2!BD:BD,L2187,Erfassung2!BW:BW)</f>
        <v>0</v>
      </c>
      <c r="N2187">
        <f>SUMIF(Erfassung2!BD:BD,L2187,Erfassung2!BG:BG)</f>
        <v>0</v>
      </c>
      <c r="O2187">
        <f t="shared" si="84"/>
        <v>0</v>
      </c>
      <c r="P2187">
        <f t="shared" si="85"/>
        <v>1</v>
      </c>
    </row>
    <row r="2188" spans="12:16" x14ac:dyDescent="0.25">
      <c r="L2188" s="264">
        <f>Member!A2188</f>
        <v>0</v>
      </c>
      <c r="M2188">
        <f>SUMIF(Erfassung2!BD:BD,L2188,Erfassung2!BW:BW)</f>
        <v>0</v>
      </c>
      <c r="N2188">
        <f>SUMIF(Erfassung2!BD:BD,L2188,Erfassung2!BG:BG)</f>
        <v>0</v>
      </c>
      <c r="O2188">
        <f t="shared" si="84"/>
        <v>0</v>
      </c>
      <c r="P2188">
        <f t="shared" si="85"/>
        <v>1</v>
      </c>
    </row>
    <row r="2189" spans="12:16" x14ac:dyDescent="0.25">
      <c r="L2189" s="264">
        <f>Member!A2189</f>
        <v>0</v>
      </c>
      <c r="M2189">
        <f>SUMIF(Erfassung2!BD:BD,L2189,Erfassung2!BW:BW)</f>
        <v>0</v>
      </c>
      <c r="N2189">
        <f>SUMIF(Erfassung2!BD:BD,L2189,Erfassung2!BG:BG)</f>
        <v>0</v>
      </c>
      <c r="O2189">
        <f t="shared" si="84"/>
        <v>0</v>
      </c>
      <c r="P2189">
        <f t="shared" si="85"/>
        <v>1</v>
      </c>
    </row>
    <row r="2190" spans="12:16" x14ac:dyDescent="0.25">
      <c r="L2190" s="264">
        <f>Member!A2190</f>
        <v>0</v>
      </c>
      <c r="M2190">
        <f>SUMIF(Erfassung2!BD:BD,L2190,Erfassung2!BW:BW)</f>
        <v>0</v>
      </c>
      <c r="N2190">
        <f>SUMIF(Erfassung2!BD:BD,L2190,Erfassung2!BG:BG)</f>
        <v>0</v>
      </c>
      <c r="O2190">
        <f t="shared" ref="O2190:O2200" si="86">IF(N2190=0,0,M2190/N2190-ROW()/1000000000)</f>
        <v>0</v>
      </c>
      <c r="P2190">
        <f t="shared" ref="P2190:P2200" si="87">RANK(O2190,O:O)</f>
        <v>1</v>
      </c>
    </row>
    <row r="2191" spans="12:16" x14ac:dyDescent="0.25">
      <c r="L2191" s="264">
        <f>Member!A2191</f>
        <v>0</v>
      </c>
      <c r="M2191">
        <f>SUMIF(Erfassung2!BD:BD,L2191,Erfassung2!BW:BW)</f>
        <v>0</v>
      </c>
      <c r="N2191">
        <f>SUMIF(Erfassung2!BD:BD,L2191,Erfassung2!BG:BG)</f>
        <v>0</v>
      </c>
      <c r="O2191">
        <f t="shared" si="86"/>
        <v>0</v>
      </c>
      <c r="P2191">
        <f t="shared" si="87"/>
        <v>1</v>
      </c>
    </row>
    <row r="2192" spans="12:16" x14ac:dyDescent="0.25">
      <c r="L2192" s="264">
        <f>Member!A2192</f>
        <v>0</v>
      </c>
      <c r="M2192">
        <f>SUMIF(Erfassung2!BD:BD,L2192,Erfassung2!BW:BW)</f>
        <v>0</v>
      </c>
      <c r="N2192">
        <f>SUMIF(Erfassung2!BD:BD,L2192,Erfassung2!BG:BG)</f>
        <v>0</v>
      </c>
      <c r="O2192">
        <f t="shared" si="86"/>
        <v>0</v>
      </c>
      <c r="P2192">
        <f t="shared" si="87"/>
        <v>1</v>
      </c>
    </row>
    <row r="2193" spans="12:16" x14ac:dyDescent="0.25">
      <c r="L2193" s="264">
        <f>Member!A2193</f>
        <v>0</v>
      </c>
      <c r="M2193">
        <f>SUMIF(Erfassung2!BD:BD,L2193,Erfassung2!BW:BW)</f>
        <v>0</v>
      </c>
      <c r="N2193">
        <f>SUMIF(Erfassung2!BD:BD,L2193,Erfassung2!BG:BG)</f>
        <v>0</v>
      </c>
      <c r="O2193">
        <f t="shared" si="86"/>
        <v>0</v>
      </c>
      <c r="P2193">
        <f t="shared" si="87"/>
        <v>1</v>
      </c>
    </row>
    <row r="2194" spans="12:16" x14ac:dyDescent="0.25">
      <c r="L2194" s="264">
        <f>Member!A2194</f>
        <v>0</v>
      </c>
      <c r="M2194">
        <f>SUMIF(Erfassung2!BD:BD,L2194,Erfassung2!BW:BW)</f>
        <v>0</v>
      </c>
      <c r="N2194">
        <f>SUMIF(Erfassung2!BD:BD,L2194,Erfassung2!BG:BG)</f>
        <v>0</v>
      </c>
      <c r="O2194">
        <f t="shared" si="86"/>
        <v>0</v>
      </c>
      <c r="P2194">
        <f t="shared" si="87"/>
        <v>1</v>
      </c>
    </row>
    <row r="2195" spans="12:16" x14ac:dyDescent="0.25">
      <c r="L2195" s="264">
        <f>Member!A2195</f>
        <v>0</v>
      </c>
      <c r="M2195">
        <f>SUMIF(Erfassung2!BD:BD,L2195,Erfassung2!BW:BW)</f>
        <v>0</v>
      </c>
      <c r="N2195">
        <f>SUMIF(Erfassung2!BD:BD,L2195,Erfassung2!BG:BG)</f>
        <v>0</v>
      </c>
      <c r="O2195">
        <f t="shared" si="86"/>
        <v>0</v>
      </c>
      <c r="P2195">
        <f t="shared" si="87"/>
        <v>1</v>
      </c>
    </row>
    <row r="2196" spans="12:16" x14ac:dyDescent="0.25">
      <c r="L2196" s="264">
        <f>Member!A2196</f>
        <v>0</v>
      </c>
      <c r="M2196">
        <f>SUMIF(Erfassung2!BD:BD,L2196,Erfassung2!BW:BW)</f>
        <v>0</v>
      </c>
      <c r="N2196">
        <f>SUMIF(Erfassung2!BD:BD,L2196,Erfassung2!BG:BG)</f>
        <v>0</v>
      </c>
      <c r="O2196">
        <f t="shared" si="86"/>
        <v>0</v>
      </c>
      <c r="P2196">
        <f t="shared" si="87"/>
        <v>1</v>
      </c>
    </row>
    <row r="2197" spans="12:16" x14ac:dyDescent="0.25">
      <c r="L2197" s="264">
        <f>Member!A2197</f>
        <v>0</v>
      </c>
      <c r="M2197">
        <f>SUMIF(Erfassung2!BD:BD,L2197,Erfassung2!BW:BW)</f>
        <v>0</v>
      </c>
      <c r="N2197">
        <f>SUMIF(Erfassung2!BD:BD,L2197,Erfassung2!BG:BG)</f>
        <v>0</v>
      </c>
      <c r="O2197">
        <f t="shared" si="86"/>
        <v>0</v>
      </c>
      <c r="P2197">
        <f t="shared" si="87"/>
        <v>1</v>
      </c>
    </row>
    <row r="2198" spans="12:16" x14ac:dyDescent="0.25">
      <c r="L2198" s="264">
        <f>Member!A2198</f>
        <v>0</v>
      </c>
      <c r="M2198">
        <f>SUMIF(Erfassung2!BD:BD,L2198,Erfassung2!BW:BW)</f>
        <v>0</v>
      </c>
      <c r="N2198">
        <f>SUMIF(Erfassung2!BD:BD,L2198,Erfassung2!BG:BG)</f>
        <v>0</v>
      </c>
      <c r="O2198">
        <f t="shared" si="86"/>
        <v>0</v>
      </c>
      <c r="P2198">
        <f t="shared" si="87"/>
        <v>1</v>
      </c>
    </row>
    <row r="2199" spans="12:16" x14ac:dyDescent="0.25">
      <c r="L2199" s="264">
        <f>Member!A2199</f>
        <v>0</v>
      </c>
      <c r="M2199">
        <f>SUMIF(Erfassung2!BD:BD,L2199,Erfassung2!BW:BW)</f>
        <v>0</v>
      </c>
      <c r="N2199">
        <f>SUMIF(Erfassung2!BD:BD,L2199,Erfassung2!BG:BG)</f>
        <v>0</v>
      </c>
      <c r="O2199">
        <f t="shared" si="86"/>
        <v>0</v>
      </c>
      <c r="P2199">
        <f t="shared" si="87"/>
        <v>1</v>
      </c>
    </row>
    <row r="2200" spans="12:16" x14ac:dyDescent="0.25">
      <c r="L2200" s="264">
        <f>Member!A2200</f>
        <v>0</v>
      </c>
      <c r="M2200">
        <f>SUMIF(Erfassung2!BD:BD,L2200,Erfassung2!BW:BW)</f>
        <v>0</v>
      </c>
      <c r="N2200">
        <f>SUMIF(Erfassung2!BD:BD,L2200,Erfassung2!BG:BG)</f>
        <v>0</v>
      </c>
      <c r="O2200">
        <f t="shared" si="86"/>
        <v>0</v>
      </c>
      <c r="P2200">
        <f t="shared" si="87"/>
        <v>1</v>
      </c>
    </row>
  </sheetData>
  <sheetProtection algorithmName="SHA-512" hashValue="7NxmNReyPlKqTfanH+FGvA/HVtScKeAEtCkIhVlPIsJmlOahmixgsiDiLkKK//59HIpH8pX6QWU/Jp7Y2IMc7w==" saltValue="bRLBGjbn2cgeHuZydQE0Xg==" spinCount="100000" sheet="1" formatCells="0" formatColumns="0" formatRows="0"/>
  <pageMargins left="0.47244094488188981" right="0.27559055118110237" top="0.27559055118110237" bottom="0.19685039370078741" header="0.19685039370078741" footer="0.19685039370078741"/>
  <pageSetup paperSize="9" fitToHeight="0" orientation="portrait" r:id="rId1"/>
  <headerFooter alignWithMargins="0"/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D2F6-F463-49EA-A013-6D876FAA7019}">
  <sheetPr>
    <tabColor theme="1"/>
    <pageSetUpPr autoPageBreaks="0"/>
  </sheetPr>
  <dimension ref="A1:V130"/>
  <sheetViews>
    <sheetView showGridLines="0" view="pageBreakPreview" topLeftCell="A77" zoomScale="120" zoomScaleNormal="100" zoomScaleSheetLayoutView="120" workbookViewId="0">
      <selection activeCell="Q85" sqref="Q85"/>
    </sheetView>
  </sheetViews>
  <sheetFormatPr baseColWidth="10" defaultColWidth="3.33203125" defaultRowHeight="13.2" x14ac:dyDescent="0.25"/>
  <cols>
    <col min="1" max="1" width="1.109375" style="166" customWidth="1"/>
    <col min="2" max="2" width="3.5546875" style="166" customWidth="1"/>
    <col min="3" max="4" width="7.33203125" style="166" customWidth="1"/>
    <col min="5" max="5" width="1.44140625" style="166" customWidth="1"/>
    <col min="6" max="6" width="3.6640625" style="166" customWidth="1"/>
    <col min="7" max="7" width="3" style="166" customWidth="1"/>
    <col min="8" max="8" width="2" style="166" customWidth="1"/>
    <col min="9" max="9" width="11" style="166" customWidth="1"/>
    <col min="10" max="10" width="2.109375" style="166" customWidth="1"/>
    <col min="11" max="11" width="3.109375" style="166" customWidth="1"/>
    <col min="12" max="12" width="0.88671875" style="166" customWidth="1"/>
    <col min="13" max="13" width="19.33203125" style="166" customWidth="1"/>
    <col min="14" max="14" width="2.109375" style="166" customWidth="1"/>
    <col min="15" max="256" width="3.33203125" style="166"/>
    <col min="257" max="257" width="1.109375" style="166" customWidth="1"/>
    <col min="258" max="258" width="3.5546875" style="166" customWidth="1"/>
    <col min="259" max="260" width="7.33203125" style="166" customWidth="1"/>
    <col min="261" max="261" width="1.44140625" style="166" customWidth="1"/>
    <col min="262" max="262" width="3.6640625" style="166" customWidth="1"/>
    <col min="263" max="263" width="3" style="166" customWidth="1"/>
    <col min="264" max="264" width="2" style="166" customWidth="1"/>
    <col min="265" max="265" width="11" style="166" customWidth="1"/>
    <col min="266" max="266" width="2.109375" style="166" customWidth="1"/>
    <col min="267" max="267" width="3.109375" style="166" customWidth="1"/>
    <col min="268" max="268" width="0.88671875" style="166" customWidth="1"/>
    <col min="269" max="269" width="19.33203125" style="166" customWidth="1"/>
    <col min="270" max="270" width="2.109375" style="166" customWidth="1"/>
    <col min="271" max="512" width="3.33203125" style="166"/>
    <col min="513" max="513" width="1.109375" style="166" customWidth="1"/>
    <col min="514" max="514" width="3.5546875" style="166" customWidth="1"/>
    <col min="515" max="516" width="7.33203125" style="166" customWidth="1"/>
    <col min="517" max="517" width="1.44140625" style="166" customWidth="1"/>
    <col min="518" max="518" width="3.6640625" style="166" customWidth="1"/>
    <col min="519" max="519" width="3" style="166" customWidth="1"/>
    <col min="520" max="520" width="2" style="166" customWidth="1"/>
    <col min="521" max="521" width="11" style="166" customWidth="1"/>
    <col min="522" max="522" width="2.109375" style="166" customWidth="1"/>
    <col min="523" max="523" width="3.109375" style="166" customWidth="1"/>
    <col min="524" max="524" width="0.88671875" style="166" customWidth="1"/>
    <col min="525" max="525" width="19.33203125" style="166" customWidth="1"/>
    <col min="526" max="526" width="2.109375" style="166" customWidth="1"/>
    <col min="527" max="768" width="3.33203125" style="166"/>
    <col min="769" max="769" width="1.109375" style="166" customWidth="1"/>
    <col min="770" max="770" width="3.5546875" style="166" customWidth="1"/>
    <col min="771" max="772" width="7.33203125" style="166" customWidth="1"/>
    <col min="773" max="773" width="1.44140625" style="166" customWidth="1"/>
    <col min="774" max="774" width="3.6640625" style="166" customWidth="1"/>
    <col min="775" max="775" width="3" style="166" customWidth="1"/>
    <col min="776" max="776" width="2" style="166" customWidth="1"/>
    <col min="777" max="777" width="11" style="166" customWidth="1"/>
    <col min="778" max="778" width="2.109375" style="166" customWidth="1"/>
    <col min="779" max="779" width="3.109375" style="166" customWidth="1"/>
    <col min="780" max="780" width="0.88671875" style="166" customWidth="1"/>
    <col min="781" max="781" width="19.33203125" style="166" customWidth="1"/>
    <col min="782" max="782" width="2.109375" style="166" customWidth="1"/>
    <col min="783" max="1024" width="3.33203125" style="166"/>
    <col min="1025" max="1025" width="1.109375" style="166" customWidth="1"/>
    <col min="1026" max="1026" width="3.5546875" style="166" customWidth="1"/>
    <col min="1027" max="1028" width="7.33203125" style="166" customWidth="1"/>
    <col min="1029" max="1029" width="1.44140625" style="166" customWidth="1"/>
    <col min="1030" max="1030" width="3.6640625" style="166" customWidth="1"/>
    <col min="1031" max="1031" width="3" style="166" customWidth="1"/>
    <col min="1032" max="1032" width="2" style="166" customWidth="1"/>
    <col min="1033" max="1033" width="11" style="166" customWidth="1"/>
    <col min="1034" max="1034" width="2.109375" style="166" customWidth="1"/>
    <col min="1035" max="1035" width="3.109375" style="166" customWidth="1"/>
    <col min="1036" max="1036" width="0.88671875" style="166" customWidth="1"/>
    <col min="1037" max="1037" width="19.33203125" style="166" customWidth="1"/>
    <col min="1038" max="1038" width="2.109375" style="166" customWidth="1"/>
    <col min="1039" max="1280" width="3.33203125" style="166"/>
    <col min="1281" max="1281" width="1.109375" style="166" customWidth="1"/>
    <col min="1282" max="1282" width="3.5546875" style="166" customWidth="1"/>
    <col min="1283" max="1284" width="7.33203125" style="166" customWidth="1"/>
    <col min="1285" max="1285" width="1.44140625" style="166" customWidth="1"/>
    <col min="1286" max="1286" width="3.6640625" style="166" customWidth="1"/>
    <col min="1287" max="1287" width="3" style="166" customWidth="1"/>
    <col min="1288" max="1288" width="2" style="166" customWidth="1"/>
    <col min="1289" max="1289" width="11" style="166" customWidth="1"/>
    <col min="1290" max="1290" width="2.109375" style="166" customWidth="1"/>
    <col min="1291" max="1291" width="3.109375" style="166" customWidth="1"/>
    <col min="1292" max="1292" width="0.88671875" style="166" customWidth="1"/>
    <col min="1293" max="1293" width="19.33203125" style="166" customWidth="1"/>
    <col min="1294" max="1294" width="2.109375" style="166" customWidth="1"/>
    <col min="1295" max="1536" width="3.33203125" style="166"/>
    <col min="1537" max="1537" width="1.109375" style="166" customWidth="1"/>
    <col min="1538" max="1538" width="3.5546875" style="166" customWidth="1"/>
    <col min="1539" max="1540" width="7.33203125" style="166" customWidth="1"/>
    <col min="1541" max="1541" width="1.44140625" style="166" customWidth="1"/>
    <col min="1542" max="1542" width="3.6640625" style="166" customWidth="1"/>
    <col min="1543" max="1543" width="3" style="166" customWidth="1"/>
    <col min="1544" max="1544" width="2" style="166" customWidth="1"/>
    <col min="1545" max="1545" width="11" style="166" customWidth="1"/>
    <col min="1546" max="1546" width="2.109375" style="166" customWidth="1"/>
    <col min="1547" max="1547" width="3.109375" style="166" customWidth="1"/>
    <col min="1548" max="1548" width="0.88671875" style="166" customWidth="1"/>
    <col min="1549" max="1549" width="19.33203125" style="166" customWidth="1"/>
    <col min="1550" max="1550" width="2.109375" style="166" customWidth="1"/>
    <col min="1551" max="1792" width="3.33203125" style="166"/>
    <col min="1793" max="1793" width="1.109375" style="166" customWidth="1"/>
    <col min="1794" max="1794" width="3.5546875" style="166" customWidth="1"/>
    <col min="1795" max="1796" width="7.33203125" style="166" customWidth="1"/>
    <col min="1797" max="1797" width="1.44140625" style="166" customWidth="1"/>
    <col min="1798" max="1798" width="3.6640625" style="166" customWidth="1"/>
    <col min="1799" max="1799" width="3" style="166" customWidth="1"/>
    <col min="1800" max="1800" width="2" style="166" customWidth="1"/>
    <col min="1801" max="1801" width="11" style="166" customWidth="1"/>
    <col min="1802" max="1802" width="2.109375" style="166" customWidth="1"/>
    <col min="1803" max="1803" width="3.109375" style="166" customWidth="1"/>
    <col min="1804" max="1804" width="0.88671875" style="166" customWidth="1"/>
    <col min="1805" max="1805" width="19.33203125" style="166" customWidth="1"/>
    <col min="1806" max="1806" width="2.109375" style="166" customWidth="1"/>
    <col min="1807" max="2048" width="3.33203125" style="166"/>
    <col min="2049" max="2049" width="1.109375" style="166" customWidth="1"/>
    <col min="2050" max="2050" width="3.5546875" style="166" customWidth="1"/>
    <col min="2051" max="2052" width="7.33203125" style="166" customWidth="1"/>
    <col min="2053" max="2053" width="1.44140625" style="166" customWidth="1"/>
    <col min="2054" max="2054" width="3.6640625" style="166" customWidth="1"/>
    <col min="2055" max="2055" width="3" style="166" customWidth="1"/>
    <col min="2056" max="2056" width="2" style="166" customWidth="1"/>
    <col min="2057" max="2057" width="11" style="166" customWidth="1"/>
    <col min="2058" max="2058" width="2.109375" style="166" customWidth="1"/>
    <col min="2059" max="2059" width="3.109375" style="166" customWidth="1"/>
    <col min="2060" max="2060" width="0.88671875" style="166" customWidth="1"/>
    <col min="2061" max="2061" width="19.33203125" style="166" customWidth="1"/>
    <col min="2062" max="2062" width="2.109375" style="166" customWidth="1"/>
    <col min="2063" max="2304" width="3.33203125" style="166"/>
    <col min="2305" max="2305" width="1.109375" style="166" customWidth="1"/>
    <col min="2306" max="2306" width="3.5546875" style="166" customWidth="1"/>
    <col min="2307" max="2308" width="7.33203125" style="166" customWidth="1"/>
    <col min="2309" max="2309" width="1.44140625" style="166" customWidth="1"/>
    <col min="2310" max="2310" width="3.6640625" style="166" customWidth="1"/>
    <col min="2311" max="2311" width="3" style="166" customWidth="1"/>
    <col min="2312" max="2312" width="2" style="166" customWidth="1"/>
    <col min="2313" max="2313" width="11" style="166" customWidth="1"/>
    <col min="2314" max="2314" width="2.109375" style="166" customWidth="1"/>
    <col min="2315" max="2315" width="3.109375" style="166" customWidth="1"/>
    <col min="2316" max="2316" width="0.88671875" style="166" customWidth="1"/>
    <col min="2317" max="2317" width="19.33203125" style="166" customWidth="1"/>
    <col min="2318" max="2318" width="2.109375" style="166" customWidth="1"/>
    <col min="2319" max="2560" width="3.33203125" style="166"/>
    <col min="2561" max="2561" width="1.109375" style="166" customWidth="1"/>
    <col min="2562" max="2562" width="3.5546875" style="166" customWidth="1"/>
    <col min="2563" max="2564" width="7.33203125" style="166" customWidth="1"/>
    <col min="2565" max="2565" width="1.44140625" style="166" customWidth="1"/>
    <col min="2566" max="2566" width="3.6640625" style="166" customWidth="1"/>
    <col min="2567" max="2567" width="3" style="166" customWidth="1"/>
    <col min="2568" max="2568" width="2" style="166" customWidth="1"/>
    <col min="2569" max="2569" width="11" style="166" customWidth="1"/>
    <col min="2570" max="2570" width="2.109375" style="166" customWidth="1"/>
    <col min="2571" max="2571" width="3.109375" style="166" customWidth="1"/>
    <col min="2572" max="2572" width="0.88671875" style="166" customWidth="1"/>
    <col min="2573" max="2573" width="19.33203125" style="166" customWidth="1"/>
    <col min="2574" max="2574" width="2.109375" style="166" customWidth="1"/>
    <col min="2575" max="2816" width="3.33203125" style="166"/>
    <col min="2817" max="2817" width="1.109375" style="166" customWidth="1"/>
    <col min="2818" max="2818" width="3.5546875" style="166" customWidth="1"/>
    <col min="2819" max="2820" width="7.33203125" style="166" customWidth="1"/>
    <col min="2821" max="2821" width="1.44140625" style="166" customWidth="1"/>
    <col min="2822" max="2822" width="3.6640625" style="166" customWidth="1"/>
    <col min="2823" max="2823" width="3" style="166" customWidth="1"/>
    <col min="2824" max="2824" width="2" style="166" customWidth="1"/>
    <col min="2825" max="2825" width="11" style="166" customWidth="1"/>
    <col min="2826" max="2826" width="2.109375" style="166" customWidth="1"/>
    <col min="2827" max="2827" width="3.109375" style="166" customWidth="1"/>
    <col min="2828" max="2828" width="0.88671875" style="166" customWidth="1"/>
    <col min="2829" max="2829" width="19.33203125" style="166" customWidth="1"/>
    <col min="2830" max="2830" width="2.109375" style="166" customWidth="1"/>
    <col min="2831" max="3072" width="3.33203125" style="166"/>
    <col min="3073" max="3073" width="1.109375" style="166" customWidth="1"/>
    <col min="3074" max="3074" width="3.5546875" style="166" customWidth="1"/>
    <col min="3075" max="3076" width="7.33203125" style="166" customWidth="1"/>
    <col min="3077" max="3077" width="1.44140625" style="166" customWidth="1"/>
    <col min="3078" max="3078" width="3.6640625" style="166" customWidth="1"/>
    <col min="3079" max="3079" width="3" style="166" customWidth="1"/>
    <col min="3080" max="3080" width="2" style="166" customWidth="1"/>
    <col min="3081" max="3081" width="11" style="166" customWidth="1"/>
    <col min="3082" max="3082" width="2.109375" style="166" customWidth="1"/>
    <col min="3083" max="3083" width="3.109375" style="166" customWidth="1"/>
    <col min="3084" max="3084" width="0.88671875" style="166" customWidth="1"/>
    <col min="3085" max="3085" width="19.33203125" style="166" customWidth="1"/>
    <col min="3086" max="3086" width="2.109375" style="166" customWidth="1"/>
    <col min="3087" max="3328" width="3.33203125" style="166"/>
    <col min="3329" max="3329" width="1.109375" style="166" customWidth="1"/>
    <col min="3330" max="3330" width="3.5546875" style="166" customWidth="1"/>
    <col min="3331" max="3332" width="7.33203125" style="166" customWidth="1"/>
    <col min="3333" max="3333" width="1.44140625" style="166" customWidth="1"/>
    <col min="3334" max="3334" width="3.6640625" style="166" customWidth="1"/>
    <col min="3335" max="3335" width="3" style="166" customWidth="1"/>
    <col min="3336" max="3336" width="2" style="166" customWidth="1"/>
    <col min="3337" max="3337" width="11" style="166" customWidth="1"/>
    <col min="3338" max="3338" width="2.109375" style="166" customWidth="1"/>
    <col min="3339" max="3339" width="3.109375" style="166" customWidth="1"/>
    <col min="3340" max="3340" width="0.88671875" style="166" customWidth="1"/>
    <col min="3341" max="3341" width="19.33203125" style="166" customWidth="1"/>
    <col min="3342" max="3342" width="2.109375" style="166" customWidth="1"/>
    <col min="3343" max="3584" width="3.33203125" style="166"/>
    <col min="3585" max="3585" width="1.109375" style="166" customWidth="1"/>
    <col min="3586" max="3586" width="3.5546875" style="166" customWidth="1"/>
    <col min="3587" max="3588" width="7.33203125" style="166" customWidth="1"/>
    <col min="3589" max="3589" width="1.44140625" style="166" customWidth="1"/>
    <col min="3590" max="3590" width="3.6640625" style="166" customWidth="1"/>
    <col min="3591" max="3591" width="3" style="166" customWidth="1"/>
    <col min="3592" max="3592" width="2" style="166" customWidth="1"/>
    <col min="3593" max="3593" width="11" style="166" customWidth="1"/>
    <col min="3594" max="3594" width="2.109375" style="166" customWidth="1"/>
    <col min="3595" max="3595" width="3.109375" style="166" customWidth="1"/>
    <col min="3596" max="3596" width="0.88671875" style="166" customWidth="1"/>
    <col min="3597" max="3597" width="19.33203125" style="166" customWidth="1"/>
    <col min="3598" max="3598" width="2.109375" style="166" customWidth="1"/>
    <col min="3599" max="3840" width="3.33203125" style="166"/>
    <col min="3841" max="3841" width="1.109375" style="166" customWidth="1"/>
    <col min="3842" max="3842" width="3.5546875" style="166" customWidth="1"/>
    <col min="3843" max="3844" width="7.33203125" style="166" customWidth="1"/>
    <col min="3845" max="3845" width="1.44140625" style="166" customWidth="1"/>
    <col min="3846" max="3846" width="3.6640625" style="166" customWidth="1"/>
    <col min="3847" max="3847" width="3" style="166" customWidth="1"/>
    <col min="3848" max="3848" width="2" style="166" customWidth="1"/>
    <col min="3849" max="3849" width="11" style="166" customWidth="1"/>
    <col min="3850" max="3850" width="2.109375" style="166" customWidth="1"/>
    <col min="3851" max="3851" width="3.109375" style="166" customWidth="1"/>
    <col min="3852" max="3852" width="0.88671875" style="166" customWidth="1"/>
    <col min="3853" max="3853" width="19.33203125" style="166" customWidth="1"/>
    <col min="3854" max="3854" width="2.109375" style="166" customWidth="1"/>
    <col min="3855" max="4096" width="3.33203125" style="166"/>
    <col min="4097" max="4097" width="1.109375" style="166" customWidth="1"/>
    <col min="4098" max="4098" width="3.5546875" style="166" customWidth="1"/>
    <col min="4099" max="4100" width="7.33203125" style="166" customWidth="1"/>
    <col min="4101" max="4101" width="1.44140625" style="166" customWidth="1"/>
    <col min="4102" max="4102" width="3.6640625" style="166" customWidth="1"/>
    <col min="4103" max="4103" width="3" style="166" customWidth="1"/>
    <col min="4104" max="4104" width="2" style="166" customWidth="1"/>
    <col min="4105" max="4105" width="11" style="166" customWidth="1"/>
    <col min="4106" max="4106" width="2.109375" style="166" customWidth="1"/>
    <col min="4107" max="4107" width="3.109375" style="166" customWidth="1"/>
    <col min="4108" max="4108" width="0.88671875" style="166" customWidth="1"/>
    <col min="4109" max="4109" width="19.33203125" style="166" customWidth="1"/>
    <col min="4110" max="4110" width="2.109375" style="166" customWidth="1"/>
    <col min="4111" max="4352" width="3.33203125" style="166"/>
    <col min="4353" max="4353" width="1.109375" style="166" customWidth="1"/>
    <col min="4354" max="4354" width="3.5546875" style="166" customWidth="1"/>
    <col min="4355" max="4356" width="7.33203125" style="166" customWidth="1"/>
    <col min="4357" max="4357" width="1.44140625" style="166" customWidth="1"/>
    <col min="4358" max="4358" width="3.6640625" style="166" customWidth="1"/>
    <col min="4359" max="4359" width="3" style="166" customWidth="1"/>
    <col min="4360" max="4360" width="2" style="166" customWidth="1"/>
    <col min="4361" max="4361" width="11" style="166" customWidth="1"/>
    <col min="4362" max="4362" width="2.109375" style="166" customWidth="1"/>
    <col min="4363" max="4363" width="3.109375" style="166" customWidth="1"/>
    <col min="4364" max="4364" width="0.88671875" style="166" customWidth="1"/>
    <col min="4365" max="4365" width="19.33203125" style="166" customWidth="1"/>
    <col min="4366" max="4366" width="2.109375" style="166" customWidth="1"/>
    <col min="4367" max="4608" width="3.33203125" style="166"/>
    <col min="4609" max="4609" width="1.109375" style="166" customWidth="1"/>
    <col min="4610" max="4610" width="3.5546875" style="166" customWidth="1"/>
    <col min="4611" max="4612" width="7.33203125" style="166" customWidth="1"/>
    <col min="4613" max="4613" width="1.44140625" style="166" customWidth="1"/>
    <col min="4614" max="4614" width="3.6640625" style="166" customWidth="1"/>
    <col min="4615" max="4615" width="3" style="166" customWidth="1"/>
    <col min="4616" max="4616" width="2" style="166" customWidth="1"/>
    <col min="4617" max="4617" width="11" style="166" customWidth="1"/>
    <col min="4618" max="4618" width="2.109375" style="166" customWidth="1"/>
    <col min="4619" max="4619" width="3.109375" style="166" customWidth="1"/>
    <col min="4620" max="4620" width="0.88671875" style="166" customWidth="1"/>
    <col min="4621" max="4621" width="19.33203125" style="166" customWidth="1"/>
    <col min="4622" max="4622" width="2.109375" style="166" customWidth="1"/>
    <col min="4623" max="4864" width="3.33203125" style="166"/>
    <col min="4865" max="4865" width="1.109375" style="166" customWidth="1"/>
    <col min="4866" max="4866" width="3.5546875" style="166" customWidth="1"/>
    <col min="4867" max="4868" width="7.33203125" style="166" customWidth="1"/>
    <col min="4869" max="4869" width="1.44140625" style="166" customWidth="1"/>
    <col min="4870" max="4870" width="3.6640625" style="166" customWidth="1"/>
    <col min="4871" max="4871" width="3" style="166" customWidth="1"/>
    <col min="4872" max="4872" width="2" style="166" customWidth="1"/>
    <col min="4873" max="4873" width="11" style="166" customWidth="1"/>
    <col min="4874" max="4874" width="2.109375" style="166" customWidth="1"/>
    <col min="4875" max="4875" width="3.109375" style="166" customWidth="1"/>
    <col min="4876" max="4876" width="0.88671875" style="166" customWidth="1"/>
    <col min="4877" max="4877" width="19.33203125" style="166" customWidth="1"/>
    <col min="4878" max="4878" width="2.109375" style="166" customWidth="1"/>
    <col min="4879" max="5120" width="3.33203125" style="166"/>
    <col min="5121" max="5121" width="1.109375" style="166" customWidth="1"/>
    <col min="5122" max="5122" width="3.5546875" style="166" customWidth="1"/>
    <col min="5123" max="5124" width="7.33203125" style="166" customWidth="1"/>
    <col min="5125" max="5125" width="1.44140625" style="166" customWidth="1"/>
    <col min="5126" max="5126" width="3.6640625" style="166" customWidth="1"/>
    <col min="5127" max="5127" width="3" style="166" customWidth="1"/>
    <col min="5128" max="5128" width="2" style="166" customWidth="1"/>
    <col min="5129" max="5129" width="11" style="166" customWidth="1"/>
    <col min="5130" max="5130" width="2.109375" style="166" customWidth="1"/>
    <col min="5131" max="5131" width="3.109375" style="166" customWidth="1"/>
    <col min="5132" max="5132" width="0.88671875" style="166" customWidth="1"/>
    <col min="5133" max="5133" width="19.33203125" style="166" customWidth="1"/>
    <col min="5134" max="5134" width="2.109375" style="166" customWidth="1"/>
    <col min="5135" max="5376" width="3.33203125" style="166"/>
    <col min="5377" max="5377" width="1.109375" style="166" customWidth="1"/>
    <col min="5378" max="5378" width="3.5546875" style="166" customWidth="1"/>
    <col min="5379" max="5380" width="7.33203125" style="166" customWidth="1"/>
    <col min="5381" max="5381" width="1.44140625" style="166" customWidth="1"/>
    <col min="5382" max="5382" width="3.6640625" style="166" customWidth="1"/>
    <col min="5383" max="5383" width="3" style="166" customWidth="1"/>
    <col min="5384" max="5384" width="2" style="166" customWidth="1"/>
    <col min="5385" max="5385" width="11" style="166" customWidth="1"/>
    <col min="5386" max="5386" width="2.109375" style="166" customWidth="1"/>
    <col min="5387" max="5387" width="3.109375" style="166" customWidth="1"/>
    <col min="5388" max="5388" width="0.88671875" style="166" customWidth="1"/>
    <col min="5389" max="5389" width="19.33203125" style="166" customWidth="1"/>
    <col min="5390" max="5390" width="2.109375" style="166" customWidth="1"/>
    <col min="5391" max="5632" width="3.33203125" style="166"/>
    <col min="5633" max="5633" width="1.109375" style="166" customWidth="1"/>
    <col min="5634" max="5634" width="3.5546875" style="166" customWidth="1"/>
    <col min="5635" max="5636" width="7.33203125" style="166" customWidth="1"/>
    <col min="5637" max="5637" width="1.44140625" style="166" customWidth="1"/>
    <col min="5638" max="5638" width="3.6640625" style="166" customWidth="1"/>
    <col min="5639" max="5639" width="3" style="166" customWidth="1"/>
    <col min="5640" max="5640" width="2" style="166" customWidth="1"/>
    <col min="5641" max="5641" width="11" style="166" customWidth="1"/>
    <col min="5642" max="5642" width="2.109375" style="166" customWidth="1"/>
    <col min="5643" max="5643" width="3.109375" style="166" customWidth="1"/>
    <col min="5644" max="5644" width="0.88671875" style="166" customWidth="1"/>
    <col min="5645" max="5645" width="19.33203125" style="166" customWidth="1"/>
    <col min="5646" max="5646" width="2.109375" style="166" customWidth="1"/>
    <col min="5647" max="5888" width="3.33203125" style="166"/>
    <col min="5889" max="5889" width="1.109375" style="166" customWidth="1"/>
    <col min="5890" max="5890" width="3.5546875" style="166" customWidth="1"/>
    <col min="5891" max="5892" width="7.33203125" style="166" customWidth="1"/>
    <col min="5893" max="5893" width="1.44140625" style="166" customWidth="1"/>
    <col min="5894" max="5894" width="3.6640625" style="166" customWidth="1"/>
    <col min="5895" max="5895" width="3" style="166" customWidth="1"/>
    <col min="5896" max="5896" width="2" style="166" customWidth="1"/>
    <col min="5897" max="5897" width="11" style="166" customWidth="1"/>
    <col min="5898" max="5898" width="2.109375" style="166" customWidth="1"/>
    <col min="5899" max="5899" width="3.109375" style="166" customWidth="1"/>
    <col min="5900" max="5900" width="0.88671875" style="166" customWidth="1"/>
    <col min="5901" max="5901" width="19.33203125" style="166" customWidth="1"/>
    <col min="5902" max="5902" width="2.109375" style="166" customWidth="1"/>
    <col min="5903" max="6144" width="3.33203125" style="166"/>
    <col min="6145" max="6145" width="1.109375" style="166" customWidth="1"/>
    <col min="6146" max="6146" width="3.5546875" style="166" customWidth="1"/>
    <col min="6147" max="6148" width="7.33203125" style="166" customWidth="1"/>
    <col min="6149" max="6149" width="1.44140625" style="166" customWidth="1"/>
    <col min="6150" max="6150" width="3.6640625" style="166" customWidth="1"/>
    <col min="6151" max="6151" width="3" style="166" customWidth="1"/>
    <col min="6152" max="6152" width="2" style="166" customWidth="1"/>
    <col min="6153" max="6153" width="11" style="166" customWidth="1"/>
    <col min="6154" max="6154" width="2.109375" style="166" customWidth="1"/>
    <col min="6155" max="6155" width="3.109375" style="166" customWidth="1"/>
    <col min="6156" max="6156" width="0.88671875" style="166" customWidth="1"/>
    <col min="6157" max="6157" width="19.33203125" style="166" customWidth="1"/>
    <col min="6158" max="6158" width="2.109375" style="166" customWidth="1"/>
    <col min="6159" max="6400" width="3.33203125" style="166"/>
    <col min="6401" max="6401" width="1.109375" style="166" customWidth="1"/>
    <col min="6402" max="6402" width="3.5546875" style="166" customWidth="1"/>
    <col min="6403" max="6404" width="7.33203125" style="166" customWidth="1"/>
    <col min="6405" max="6405" width="1.44140625" style="166" customWidth="1"/>
    <col min="6406" max="6406" width="3.6640625" style="166" customWidth="1"/>
    <col min="6407" max="6407" width="3" style="166" customWidth="1"/>
    <col min="6408" max="6408" width="2" style="166" customWidth="1"/>
    <col min="6409" max="6409" width="11" style="166" customWidth="1"/>
    <col min="6410" max="6410" width="2.109375" style="166" customWidth="1"/>
    <col min="6411" max="6411" width="3.109375" style="166" customWidth="1"/>
    <col min="6412" max="6412" width="0.88671875" style="166" customWidth="1"/>
    <col min="6413" max="6413" width="19.33203125" style="166" customWidth="1"/>
    <col min="6414" max="6414" width="2.109375" style="166" customWidth="1"/>
    <col min="6415" max="6656" width="3.33203125" style="166"/>
    <col min="6657" max="6657" width="1.109375" style="166" customWidth="1"/>
    <col min="6658" max="6658" width="3.5546875" style="166" customWidth="1"/>
    <col min="6659" max="6660" width="7.33203125" style="166" customWidth="1"/>
    <col min="6661" max="6661" width="1.44140625" style="166" customWidth="1"/>
    <col min="6662" max="6662" width="3.6640625" style="166" customWidth="1"/>
    <col min="6663" max="6663" width="3" style="166" customWidth="1"/>
    <col min="6664" max="6664" width="2" style="166" customWidth="1"/>
    <col min="6665" max="6665" width="11" style="166" customWidth="1"/>
    <col min="6666" max="6666" width="2.109375" style="166" customWidth="1"/>
    <col min="6667" max="6667" width="3.109375" style="166" customWidth="1"/>
    <col min="6668" max="6668" width="0.88671875" style="166" customWidth="1"/>
    <col min="6669" max="6669" width="19.33203125" style="166" customWidth="1"/>
    <col min="6670" max="6670" width="2.109375" style="166" customWidth="1"/>
    <col min="6671" max="6912" width="3.33203125" style="166"/>
    <col min="6913" max="6913" width="1.109375" style="166" customWidth="1"/>
    <col min="6914" max="6914" width="3.5546875" style="166" customWidth="1"/>
    <col min="6915" max="6916" width="7.33203125" style="166" customWidth="1"/>
    <col min="6917" max="6917" width="1.44140625" style="166" customWidth="1"/>
    <col min="6918" max="6918" width="3.6640625" style="166" customWidth="1"/>
    <col min="6919" max="6919" width="3" style="166" customWidth="1"/>
    <col min="6920" max="6920" width="2" style="166" customWidth="1"/>
    <col min="6921" max="6921" width="11" style="166" customWidth="1"/>
    <col min="6922" max="6922" width="2.109375" style="166" customWidth="1"/>
    <col min="6923" max="6923" width="3.109375" style="166" customWidth="1"/>
    <col min="6924" max="6924" width="0.88671875" style="166" customWidth="1"/>
    <col min="6925" max="6925" width="19.33203125" style="166" customWidth="1"/>
    <col min="6926" max="6926" width="2.109375" style="166" customWidth="1"/>
    <col min="6927" max="7168" width="3.33203125" style="166"/>
    <col min="7169" max="7169" width="1.109375" style="166" customWidth="1"/>
    <col min="7170" max="7170" width="3.5546875" style="166" customWidth="1"/>
    <col min="7171" max="7172" width="7.33203125" style="166" customWidth="1"/>
    <col min="7173" max="7173" width="1.44140625" style="166" customWidth="1"/>
    <col min="7174" max="7174" width="3.6640625" style="166" customWidth="1"/>
    <col min="7175" max="7175" width="3" style="166" customWidth="1"/>
    <col min="7176" max="7176" width="2" style="166" customWidth="1"/>
    <col min="7177" max="7177" width="11" style="166" customWidth="1"/>
    <col min="7178" max="7178" width="2.109375" style="166" customWidth="1"/>
    <col min="7179" max="7179" width="3.109375" style="166" customWidth="1"/>
    <col min="7180" max="7180" width="0.88671875" style="166" customWidth="1"/>
    <col min="7181" max="7181" width="19.33203125" style="166" customWidth="1"/>
    <col min="7182" max="7182" width="2.109375" style="166" customWidth="1"/>
    <col min="7183" max="7424" width="3.33203125" style="166"/>
    <col min="7425" max="7425" width="1.109375" style="166" customWidth="1"/>
    <col min="7426" max="7426" width="3.5546875" style="166" customWidth="1"/>
    <col min="7427" max="7428" width="7.33203125" style="166" customWidth="1"/>
    <col min="7429" max="7429" width="1.44140625" style="166" customWidth="1"/>
    <col min="7430" max="7430" width="3.6640625" style="166" customWidth="1"/>
    <col min="7431" max="7431" width="3" style="166" customWidth="1"/>
    <col min="7432" max="7432" width="2" style="166" customWidth="1"/>
    <col min="7433" max="7433" width="11" style="166" customWidth="1"/>
    <col min="7434" max="7434" width="2.109375" style="166" customWidth="1"/>
    <col min="7435" max="7435" width="3.109375" style="166" customWidth="1"/>
    <col min="7436" max="7436" width="0.88671875" style="166" customWidth="1"/>
    <col min="7437" max="7437" width="19.33203125" style="166" customWidth="1"/>
    <col min="7438" max="7438" width="2.109375" style="166" customWidth="1"/>
    <col min="7439" max="7680" width="3.33203125" style="166"/>
    <col min="7681" max="7681" width="1.109375" style="166" customWidth="1"/>
    <col min="7682" max="7682" width="3.5546875" style="166" customWidth="1"/>
    <col min="7683" max="7684" width="7.33203125" style="166" customWidth="1"/>
    <col min="7685" max="7685" width="1.44140625" style="166" customWidth="1"/>
    <col min="7686" max="7686" width="3.6640625" style="166" customWidth="1"/>
    <col min="7687" max="7687" width="3" style="166" customWidth="1"/>
    <col min="7688" max="7688" width="2" style="166" customWidth="1"/>
    <col min="7689" max="7689" width="11" style="166" customWidth="1"/>
    <col min="7690" max="7690" width="2.109375" style="166" customWidth="1"/>
    <col min="7691" max="7691" width="3.109375" style="166" customWidth="1"/>
    <col min="7692" max="7692" width="0.88671875" style="166" customWidth="1"/>
    <col min="7693" max="7693" width="19.33203125" style="166" customWidth="1"/>
    <col min="7694" max="7694" width="2.109375" style="166" customWidth="1"/>
    <col min="7695" max="7936" width="3.33203125" style="166"/>
    <col min="7937" max="7937" width="1.109375" style="166" customWidth="1"/>
    <col min="7938" max="7938" width="3.5546875" style="166" customWidth="1"/>
    <col min="7939" max="7940" width="7.33203125" style="166" customWidth="1"/>
    <col min="7941" max="7941" width="1.44140625" style="166" customWidth="1"/>
    <col min="7942" max="7942" width="3.6640625" style="166" customWidth="1"/>
    <col min="7943" max="7943" width="3" style="166" customWidth="1"/>
    <col min="7944" max="7944" width="2" style="166" customWidth="1"/>
    <col min="7945" max="7945" width="11" style="166" customWidth="1"/>
    <col min="7946" max="7946" width="2.109375" style="166" customWidth="1"/>
    <col min="7947" max="7947" width="3.109375" style="166" customWidth="1"/>
    <col min="7948" max="7948" width="0.88671875" style="166" customWidth="1"/>
    <col min="7949" max="7949" width="19.33203125" style="166" customWidth="1"/>
    <col min="7950" max="7950" width="2.109375" style="166" customWidth="1"/>
    <col min="7951" max="8192" width="3.33203125" style="166"/>
    <col min="8193" max="8193" width="1.109375" style="166" customWidth="1"/>
    <col min="8194" max="8194" width="3.5546875" style="166" customWidth="1"/>
    <col min="8195" max="8196" width="7.33203125" style="166" customWidth="1"/>
    <col min="8197" max="8197" width="1.44140625" style="166" customWidth="1"/>
    <col min="8198" max="8198" width="3.6640625" style="166" customWidth="1"/>
    <col min="8199" max="8199" width="3" style="166" customWidth="1"/>
    <col min="8200" max="8200" width="2" style="166" customWidth="1"/>
    <col min="8201" max="8201" width="11" style="166" customWidth="1"/>
    <col min="8202" max="8202" width="2.109375" style="166" customWidth="1"/>
    <col min="8203" max="8203" width="3.109375" style="166" customWidth="1"/>
    <col min="8204" max="8204" width="0.88671875" style="166" customWidth="1"/>
    <col min="8205" max="8205" width="19.33203125" style="166" customWidth="1"/>
    <col min="8206" max="8206" width="2.109375" style="166" customWidth="1"/>
    <col min="8207" max="8448" width="3.33203125" style="166"/>
    <col min="8449" max="8449" width="1.109375" style="166" customWidth="1"/>
    <col min="8450" max="8450" width="3.5546875" style="166" customWidth="1"/>
    <col min="8451" max="8452" width="7.33203125" style="166" customWidth="1"/>
    <col min="8453" max="8453" width="1.44140625" style="166" customWidth="1"/>
    <col min="8454" max="8454" width="3.6640625" style="166" customWidth="1"/>
    <col min="8455" max="8455" width="3" style="166" customWidth="1"/>
    <col min="8456" max="8456" width="2" style="166" customWidth="1"/>
    <col min="8457" max="8457" width="11" style="166" customWidth="1"/>
    <col min="8458" max="8458" width="2.109375" style="166" customWidth="1"/>
    <col min="8459" max="8459" width="3.109375" style="166" customWidth="1"/>
    <col min="8460" max="8460" width="0.88671875" style="166" customWidth="1"/>
    <col min="8461" max="8461" width="19.33203125" style="166" customWidth="1"/>
    <col min="8462" max="8462" width="2.109375" style="166" customWidth="1"/>
    <col min="8463" max="8704" width="3.33203125" style="166"/>
    <col min="8705" max="8705" width="1.109375" style="166" customWidth="1"/>
    <col min="8706" max="8706" width="3.5546875" style="166" customWidth="1"/>
    <col min="8707" max="8708" width="7.33203125" style="166" customWidth="1"/>
    <col min="8709" max="8709" width="1.44140625" style="166" customWidth="1"/>
    <col min="8710" max="8710" width="3.6640625" style="166" customWidth="1"/>
    <col min="8711" max="8711" width="3" style="166" customWidth="1"/>
    <col min="8712" max="8712" width="2" style="166" customWidth="1"/>
    <col min="8713" max="8713" width="11" style="166" customWidth="1"/>
    <col min="8714" max="8714" width="2.109375" style="166" customWidth="1"/>
    <col min="8715" max="8715" width="3.109375" style="166" customWidth="1"/>
    <col min="8716" max="8716" width="0.88671875" style="166" customWidth="1"/>
    <col min="8717" max="8717" width="19.33203125" style="166" customWidth="1"/>
    <col min="8718" max="8718" width="2.109375" style="166" customWidth="1"/>
    <col min="8719" max="8960" width="3.33203125" style="166"/>
    <col min="8961" max="8961" width="1.109375" style="166" customWidth="1"/>
    <col min="8962" max="8962" width="3.5546875" style="166" customWidth="1"/>
    <col min="8963" max="8964" width="7.33203125" style="166" customWidth="1"/>
    <col min="8965" max="8965" width="1.44140625" style="166" customWidth="1"/>
    <col min="8966" max="8966" width="3.6640625" style="166" customWidth="1"/>
    <col min="8967" max="8967" width="3" style="166" customWidth="1"/>
    <col min="8968" max="8968" width="2" style="166" customWidth="1"/>
    <col min="8969" max="8969" width="11" style="166" customWidth="1"/>
    <col min="8970" max="8970" width="2.109375" style="166" customWidth="1"/>
    <col min="8971" max="8971" width="3.109375" style="166" customWidth="1"/>
    <col min="8972" max="8972" width="0.88671875" style="166" customWidth="1"/>
    <col min="8973" max="8973" width="19.33203125" style="166" customWidth="1"/>
    <col min="8974" max="8974" width="2.109375" style="166" customWidth="1"/>
    <col min="8975" max="9216" width="3.33203125" style="166"/>
    <col min="9217" max="9217" width="1.109375" style="166" customWidth="1"/>
    <col min="9218" max="9218" width="3.5546875" style="166" customWidth="1"/>
    <col min="9219" max="9220" width="7.33203125" style="166" customWidth="1"/>
    <col min="9221" max="9221" width="1.44140625" style="166" customWidth="1"/>
    <col min="9222" max="9222" width="3.6640625" style="166" customWidth="1"/>
    <col min="9223" max="9223" width="3" style="166" customWidth="1"/>
    <col min="9224" max="9224" width="2" style="166" customWidth="1"/>
    <col min="9225" max="9225" width="11" style="166" customWidth="1"/>
    <col min="9226" max="9226" width="2.109375" style="166" customWidth="1"/>
    <col min="9227" max="9227" width="3.109375" style="166" customWidth="1"/>
    <col min="9228" max="9228" width="0.88671875" style="166" customWidth="1"/>
    <col min="9229" max="9229" width="19.33203125" style="166" customWidth="1"/>
    <col min="9230" max="9230" width="2.109375" style="166" customWidth="1"/>
    <col min="9231" max="9472" width="3.33203125" style="166"/>
    <col min="9473" max="9473" width="1.109375" style="166" customWidth="1"/>
    <col min="9474" max="9474" width="3.5546875" style="166" customWidth="1"/>
    <col min="9475" max="9476" width="7.33203125" style="166" customWidth="1"/>
    <col min="9477" max="9477" width="1.44140625" style="166" customWidth="1"/>
    <col min="9478" max="9478" width="3.6640625" style="166" customWidth="1"/>
    <col min="9479" max="9479" width="3" style="166" customWidth="1"/>
    <col min="9480" max="9480" width="2" style="166" customWidth="1"/>
    <col min="9481" max="9481" width="11" style="166" customWidth="1"/>
    <col min="9482" max="9482" width="2.109375" style="166" customWidth="1"/>
    <col min="9483" max="9483" width="3.109375" style="166" customWidth="1"/>
    <col min="9484" max="9484" width="0.88671875" style="166" customWidth="1"/>
    <col min="9485" max="9485" width="19.33203125" style="166" customWidth="1"/>
    <col min="9486" max="9486" width="2.109375" style="166" customWidth="1"/>
    <col min="9487" max="9728" width="3.33203125" style="166"/>
    <col min="9729" max="9729" width="1.109375" style="166" customWidth="1"/>
    <col min="9730" max="9730" width="3.5546875" style="166" customWidth="1"/>
    <col min="9731" max="9732" width="7.33203125" style="166" customWidth="1"/>
    <col min="9733" max="9733" width="1.44140625" style="166" customWidth="1"/>
    <col min="9734" max="9734" width="3.6640625" style="166" customWidth="1"/>
    <col min="9735" max="9735" width="3" style="166" customWidth="1"/>
    <col min="9736" max="9736" width="2" style="166" customWidth="1"/>
    <col min="9737" max="9737" width="11" style="166" customWidth="1"/>
    <col min="9738" max="9738" width="2.109375" style="166" customWidth="1"/>
    <col min="9739" max="9739" width="3.109375" style="166" customWidth="1"/>
    <col min="9740" max="9740" width="0.88671875" style="166" customWidth="1"/>
    <col min="9741" max="9741" width="19.33203125" style="166" customWidth="1"/>
    <col min="9742" max="9742" width="2.109375" style="166" customWidth="1"/>
    <col min="9743" max="9984" width="3.33203125" style="166"/>
    <col min="9985" max="9985" width="1.109375" style="166" customWidth="1"/>
    <col min="9986" max="9986" width="3.5546875" style="166" customWidth="1"/>
    <col min="9987" max="9988" width="7.33203125" style="166" customWidth="1"/>
    <col min="9989" max="9989" width="1.44140625" style="166" customWidth="1"/>
    <col min="9990" max="9990" width="3.6640625" style="166" customWidth="1"/>
    <col min="9991" max="9991" width="3" style="166" customWidth="1"/>
    <col min="9992" max="9992" width="2" style="166" customWidth="1"/>
    <col min="9993" max="9993" width="11" style="166" customWidth="1"/>
    <col min="9994" max="9994" width="2.109375" style="166" customWidth="1"/>
    <col min="9995" max="9995" width="3.109375" style="166" customWidth="1"/>
    <col min="9996" max="9996" width="0.88671875" style="166" customWidth="1"/>
    <col min="9997" max="9997" width="19.33203125" style="166" customWidth="1"/>
    <col min="9998" max="9998" width="2.109375" style="166" customWidth="1"/>
    <col min="9999" max="10240" width="3.33203125" style="166"/>
    <col min="10241" max="10241" width="1.109375" style="166" customWidth="1"/>
    <col min="10242" max="10242" width="3.5546875" style="166" customWidth="1"/>
    <col min="10243" max="10244" width="7.33203125" style="166" customWidth="1"/>
    <col min="10245" max="10245" width="1.44140625" style="166" customWidth="1"/>
    <col min="10246" max="10246" width="3.6640625" style="166" customWidth="1"/>
    <col min="10247" max="10247" width="3" style="166" customWidth="1"/>
    <col min="10248" max="10248" width="2" style="166" customWidth="1"/>
    <col min="10249" max="10249" width="11" style="166" customWidth="1"/>
    <col min="10250" max="10250" width="2.109375" style="166" customWidth="1"/>
    <col min="10251" max="10251" width="3.109375" style="166" customWidth="1"/>
    <col min="10252" max="10252" width="0.88671875" style="166" customWidth="1"/>
    <col min="10253" max="10253" width="19.33203125" style="166" customWidth="1"/>
    <col min="10254" max="10254" width="2.109375" style="166" customWidth="1"/>
    <col min="10255" max="10496" width="3.33203125" style="166"/>
    <col min="10497" max="10497" width="1.109375" style="166" customWidth="1"/>
    <col min="10498" max="10498" width="3.5546875" style="166" customWidth="1"/>
    <col min="10499" max="10500" width="7.33203125" style="166" customWidth="1"/>
    <col min="10501" max="10501" width="1.44140625" style="166" customWidth="1"/>
    <col min="10502" max="10502" width="3.6640625" style="166" customWidth="1"/>
    <col min="10503" max="10503" width="3" style="166" customWidth="1"/>
    <col min="10504" max="10504" width="2" style="166" customWidth="1"/>
    <col min="10505" max="10505" width="11" style="166" customWidth="1"/>
    <col min="10506" max="10506" width="2.109375" style="166" customWidth="1"/>
    <col min="10507" max="10507" width="3.109375" style="166" customWidth="1"/>
    <col min="10508" max="10508" width="0.88671875" style="166" customWidth="1"/>
    <col min="10509" max="10509" width="19.33203125" style="166" customWidth="1"/>
    <col min="10510" max="10510" width="2.109375" style="166" customWidth="1"/>
    <col min="10511" max="10752" width="3.33203125" style="166"/>
    <col min="10753" max="10753" width="1.109375" style="166" customWidth="1"/>
    <col min="10754" max="10754" width="3.5546875" style="166" customWidth="1"/>
    <col min="10755" max="10756" width="7.33203125" style="166" customWidth="1"/>
    <col min="10757" max="10757" width="1.44140625" style="166" customWidth="1"/>
    <col min="10758" max="10758" width="3.6640625" style="166" customWidth="1"/>
    <col min="10759" max="10759" width="3" style="166" customWidth="1"/>
    <col min="10760" max="10760" width="2" style="166" customWidth="1"/>
    <col min="10761" max="10761" width="11" style="166" customWidth="1"/>
    <col min="10762" max="10762" width="2.109375" style="166" customWidth="1"/>
    <col min="10763" max="10763" width="3.109375" style="166" customWidth="1"/>
    <col min="10764" max="10764" width="0.88671875" style="166" customWidth="1"/>
    <col min="10765" max="10765" width="19.33203125" style="166" customWidth="1"/>
    <col min="10766" max="10766" width="2.109375" style="166" customWidth="1"/>
    <col min="10767" max="11008" width="3.33203125" style="166"/>
    <col min="11009" max="11009" width="1.109375" style="166" customWidth="1"/>
    <col min="11010" max="11010" width="3.5546875" style="166" customWidth="1"/>
    <col min="11011" max="11012" width="7.33203125" style="166" customWidth="1"/>
    <col min="11013" max="11013" width="1.44140625" style="166" customWidth="1"/>
    <col min="11014" max="11014" width="3.6640625" style="166" customWidth="1"/>
    <col min="11015" max="11015" width="3" style="166" customWidth="1"/>
    <col min="11016" max="11016" width="2" style="166" customWidth="1"/>
    <col min="11017" max="11017" width="11" style="166" customWidth="1"/>
    <col min="11018" max="11018" width="2.109375" style="166" customWidth="1"/>
    <col min="11019" max="11019" width="3.109375" style="166" customWidth="1"/>
    <col min="11020" max="11020" width="0.88671875" style="166" customWidth="1"/>
    <col min="11021" max="11021" width="19.33203125" style="166" customWidth="1"/>
    <col min="11022" max="11022" width="2.109375" style="166" customWidth="1"/>
    <col min="11023" max="11264" width="3.33203125" style="166"/>
    <col min="11265" max="11265" width="1.109375" style="166" customWidth="1"/>
    <col min="11266" max="11266" width="3.5546875" style="166" customWidth="1"/>
    <col min="11267" max="11268" width="7.33203125" style="166" customWidth="1"/>
    <col min="11269" max="11269" width="1.44140625" style="166" customWidth="1"/>
    <col min="11270" max="11270" width="3.6640625" style="166" customWidth="1"/>
    <col min="11271" max="11271" width="3" style="166" customWidth="1"/>
    <col min="11272" max="11272" width="2" style="166" customWidth="1"/>
    <col min="11273" max="11273" width="11" style="166" customWidth="1"/>
    <col min="11274" max="11274" width="2.109375" style="166" customWidth="1"/>
    <col min="11275" max="11275" width="3.109375" style="166" customWidth="1"/>
    <col min="11276" max="11276" width="0.88671875" style="166" customWidth="1"/>
    <col min="11277" max="11277" width="19.33203125" style="166" customWidth="1"/>
    <col min="11278" max="11278" width="2.109375" style="166" customWidth="1"/>
    <col min="11279" max="11520" width="3.33203125" style="166"/>
    <col min="11521" max="11521" width="1.109375" style="166" customWidth="1"/>
    <col min="11522" max="11522" width="3.5546875" style="166" customWidth="1"/>
    <col min="11523" max="11524" width="7.33203125" style="166" customWidth="1"/>
    <col min="11525" max="11525" width="1.44140625" style="166" customWidth="1"/>
    <col min="11526" max="11526" width="3.6640625" style="166" customWidth="1"/>
    <col min="11527" max="11527" width="3" style="166" customWidth="1"/>
    <col min="11528" max="11528" width="2" style="166" customWidth="1"/>
    <col min="11529" max="11529" width="11" style="166" customWidth="1"/>
    <col min="11530" max="11530" width="2.109375" style="166" customWidth="1"/>
    <col min="11531" max="11531" width="3.109375" style="166" customWidth="1"/>
    <col min="11532" max="11532" width="0.88671875" style="166" customWidth="1"/>
    <col min="11533" max="11533" width="19.33203125" style="166" customWidth="1"/>
    <col min="11534" max="11534" width="2.109375" style="166" customWidth="1"/>
    <col min="11535" max="11776" width="3.33203125" style="166"/>
    <col min="11777" max="11777" width="1.109375" style="166" customWidth="1"/>
    <col min="11778" max="11778" width="3.5546875" style="166" customWidth="1"/>
    <col min="11779" max="11780" width="7.33203125" style="166" customWidth="1"/>
    <col min="11781" max="11781" width="1.44140625" style="166" customWidth="1"/>
    <col min="11782" max="11782" width="3.6640625" style="166" customWidth="1"/>
    <col min="11783" max="11783" width="3" style="166" customWidth="1"/>
    <col min="11784" max="11784" width="2" style="166" customWidth="1"/>
    <col min="11785" max="11785" width="11" style="166" customWidth="1"/>
    <col min="11786" max="11786" width="2.109375" style="166" customWidth="1"/>
    <col min="11787" max="11787" width="3.109375" style="166" customWidth="1"/>
    <col min="11788" max="11788" width="0.88671875" style="166" customWidth="1"/>
    <col min="11789" max="11789" width="19.33203125" style="166" customWidth="1"/>
    <col min="11790" max="11790" width="2.109375" style="166" customWidth="1"/>
    <col min="11791" max="12032" width="3.33203125" style="166"/>
    <col min="12033" max="12033" width="1.109375" style="166" customWidth="1"/>
    <col min="12034" max="12034" width="3.5546875" style="166" customWidth="1"/>
    <col min="12035" max="12036" width="7.33203125" style="166" customWidth="1"/>
    <col min="12037" max="12037" width="1.44140625" style="166" customWidth="1"/>
    <col min="12038" max="12038" width="3.6640625" style="166" customWidth="1"/>
    <col min="12039" max="12039" width="3" style="166" customWidth="1"/>
    <col min="12040" max="12040" width="2" style="166" customWidth="1"/>
    <col min="12041" max="12041" width="11" style="166" customWidth="1"/>
    <col min="12042" max="12042" width="2.109375" style="166" customWidth="1"/>
    <col min="12043" max="12043" width="3.109375" style="166" customWidth="1"/>
    <col min="12044" max="12044" width="0.88671875" style="166" customWidth="1"/>
    <col min="12045" max="12045" width="19.33203125" style="166" customWidth="1"/>
    <col min="12046" max="12046" width="2.109375" style="166" customWidth="1"/>
    <col min="12047" max="12288" width="3.33203125" style="166"/>
    <col min="12289" max="12289" width="1.109375" style="166" customWidth="1"/>
    <col min="12290" max="12290" width="3.5546875" style="166" customWidth="1"/>
    <col min="12291" max="12292" width="7.33203125" style="166" customWidth="1"/>
    <col min="12293" max="12293" width="1.44140625" style="166" customWidth="1"/>
    <col min="12294" max="12294" width="3.6640625" style="166" customWidth="1"/>
    <col min="12295" max="12295" width="3" style="166" customWidth="1"/>
    <col min="12296" max="12296" width="2" style="166" customWidth="1"/>
    <col min="12297" max="12297" width="11" style="166" customWidth="1"/>
    <col min="12298" max="12298" width="2.109375" style="166" customWidth="1"/>
    <col min="12299" max="12299" width="3.109375" style="166" customWidth="1"/>
    <col min="12300" max="12300" width="0.88671875" style="166" customWidth="1"/>
    <col min="12301" max="12301" width="19.33203125" style="166" customWidth="1"/>
    <col min="12302" max="12302" width="2.109375" style="166" customWidth="1"/>
    <col min="12303" max="12544" width="3.33203125" style="166"/>
    <col min="12545" max="12545" width="1.109375" style="166" customWidth="1"/>
    <col min="12546" max="12546" width="3.5546875" style="166" customWidth="1"/>
    <col min="12547" max="12548" width="7.33203125" style="166" customWidth="1"/>
    <col min="12549" max="12549" width="1.44140625" style="166" customWidth="1"/>
    <col min="12550" max="12550" width="3.6640625" style="166" customWidth="1"/>
    <col min="12551" max="12551" width="3" style="166" customWidth="1"/>
    <col min="12552" max="12552" width="2" style="166" customWidth="1"/>
    <col min="12553" max="12553" width="11" style="166" customWidth="1"/>
    <col min="12554" max="12554" width="2.109375" style="166" customWidth="1"/>
    <col min="12555" max="12555" width="3.109375" style="166" customWidth="1"/>
    <col min="12556" max="12556" width="0.88671875" style="166" customWidth="1"/>
    <col min="12557" max="12557" width="19.33203125" style="166" customWidth="1"/>
    <col min="12558" max="12558" width="2.109375" style="166" customWidth="1"/>
    <col min="12559" max="12800" width="3.33203125" style="166"/>
    <col min="12801" max="12801" width="1.109375" style="166" customWidth="1"/>
    <col min="12802" max="12802" width="3.5546875" style="166" customWidth="1"/>
    <col min="12803" max="12804" width="7.33203125" style="166" customWidth="1"/>
    <col min="12805" max="12805" width="1.44140625" style="166" customWidth="1"/>
    <col min="12806" max="12806" width="3.6640625" style="166" customWidth="1"/>
    <col min="12807" max="12807" width="3" style="166" customWidth="1"/>
    <col min="12808" max="12808" width="2" style="166" customWidth="1"/>
    <col min="12809" max="12809" width="11" style="166" customWidth="1"/>
    <col min="12810" max="12810" width="2.109375" style="166" customWidth="1"/>
    <col min="12811" max="12811" width="3.109375" style="166" customWidth="1"/>
    <col min="12812" max="12812" width="0.88671875" style="166" customWidth="1"/>
    <col min="12813" max="12813" width="19.33203125" style="166" customWidth="1"/>
    <col min="12814" max="12814" width="2.109375" style="166" customWidth="1"/>
    <col min="12815" max="13056" width="3.33203125" style="166"/>
    <col min="13057" max="13057" width="1.109375" style="166" customWidth="1"/>
    <col min="13058" max="13058" width="3.5546875" style="166" customWidth="1"/>
    <col min="13059" max="13060" width="7.33203125" style="166" customWidth="1"/>
    <col min="13061" max="13061" width="1.44140625" style="166" customWidth="1"/>
    <col min="13062" max="13062" width="3.6640625" style="166" customWidth="1"/>
    <col min="13063" max="13063" width="3" style="166" customWidth="1"/>
    <col min="13064" max="13064" width="2" style="166" customWidth="1"/>
    <col min="13065" max="13065" width="11" style="166" customWidth="1"/>
    <col min="13066" max="13066" width="2.109375" style="166" customWidth="1"/>
    <col min="13067" max="13067" width="3.109375" style="166" customWidth="1"/>
    <col min="13068" max="13068" width="0.88671875" style="166" customWidth="1"/>
    <col min="13069" max="13069" width="19.33203125" style="166" customWidth="1"/>
    <col min="13070" max="13070" width="2.109375" style="166" customWidth="1"/>
    <col min="13071" max="13312" width="3.33203125" style="166"/>
    <col min="13313" max="13313" width="1.109375" style="166" customWidth="1"/>
    <col min="13314" max="13314" width="3.5546875" style="166" customWidth="1"/>
    <col min="13315" max="13316" width="7.33203125" style="166" customWidth="1"/>
    <col min="13317" max="13317" width="1.44140625" style="166" customWidth="1"/>
    <col min="13318" max="13318" width="3.6640625" style="166" customWidth="1"/>
    <col min="13319" max="13319" width="3" style="166" customWidth="1"/>
    <col min="13320" max="13320" width="2" style="166" customWidth="1"/>
    <col min="13321" max="13321" width="11" style="166" customWidth="1"/>
    <col min="13322" max="13322" width="2.109375" style="166" customWidth="1"/>
    <col min="13323" max="13323" width="3.109375" style="166" customWidth="1"/>
    <col min="13324" max="13324" width="0.88671875" style="166" customWidth="1"/>
    <col min="13325" max="13325" width="19.33203125" style="166" customWidth="1"/>
    <col min="13326" max="13326" width="2.109375" style="166" customWidth="1"/>
    <col min="13327" max="13568" width="3.33203125" style="166"/>
    <col min="13569" max="13569" width="1.109375" style="166" customWidth="1"/>
    <col min="13570" max="13570" width="3.5546875" style="166" customWidth="1"/>
    <col min="13571" max="13572" width="7.33203125" style="166" customWidth="1"/>
    <col min="13573" max="13573" width="1.44140625" style="166" customWidth="1"/>
    <col min="13574" max="13574" width="3.6640625" style="166" customWidth="1"/>
    <col min="13575" max="13575" width="3" style="166" customWidth="1"/>
    <col min="13576" max="13576" width="2" style="166" customWidth="1"/>
    <col min="13577" max="13577" width="11" style="166" customWidth="1"/>
    <col min="13578" max="13578" width="2.109375" style="166" customWidth="1"/>
    <col min="13579" max="13579" width="3.109375" style="166" customWidth="1"/>
    <col min="13580" max="13580" width="0.88671875" style="166" customWidth="1"/>
    <col min="13581" max="13581" width="19.33203125" style="166" customWidth="1"/>
    <col min="13582" max="13582" width="2.109375" style="166" customWidth="1"/>
    <col min="13583" max="13824" width="3.33203125" style="166"/>
    <col min="13825" max="13825" width="1.109375" style="166" customWidth="1"/>
    <col min="13826" max="13826" width="3.5546875" style="166" customWidth="1"/>
    <col min="13827" max="13828" width="7.33203125" style="166" customWidth="1"/>
    <col min="13829" max="13829" width="1.44140625" style="166" customWidth="1"/>
    <col min="13830" max="13830" width="3.6640625" style="166" customWidth="1"/>
    <col min="13831" max="13831" width="3" style="166" customWidth="1"/>
    <col min="13832" max="13832" width="2" style="166" customWidth="1"/>
    <col min="13833" max="13833" width="11" style="166" customWidth="1"/>
    <col min="13834" max="13834" width="2.109375" style="166" customWidth="1"/>
    <col min="13835" max="13835" width="3.109375" style="166" customWidth="1"/>
    <col min="13836" max="13836" width="0.88671875" style="166" customWidth="1"/>
    <col min="13837" max="13837" width="19.33203125" style="166" customWidth="1"/>
    <col min="13838" max="13838" width="2.109375" style="166" customWidth="1"/>
    <col min="13839" max="14080" width="3.33203125" style="166"/>
    <col min="14081" max="14081" width="1.109375" style="166" customWidth="1"/>
    <col min="14082" max="14082" width="3.5546875" style="166" customWidth="1"/>
    <col min="14083" max="14084" width="7.33203125" style="166" customWidth="1"/>
    <col min="14085" max="14085" width="1.44140625" style="166" customWidth="1"/>
    <col min="14086" max="14086" width="3.6640625" style="166" customWidth="1"/>
    <col min="14087" max="14087" width="3" style="166" customWidth="1"/>
    <col min="14088" max="14088" width="2" style="166" customWidth="1"/>
    <col min="14089" max="14089" width="11" style="166" customWidth="1"/>
    <col min="14090" max="14090" width="2.109375" style="166" customWidth="1"/>
    <col min="14091" max="14091" width="3.109375" style="166" customWidth="1"/>
    <col min="14092" max="14092" width="0.88671875" style="166" customWidth="1"/>
    <col min="14093" max="14093" width="19.33203125" style="166" customWidth="1"/>
    <col min="14094" max="14094" width="2.109375" style="166" customWidth="1"/>
    <col min="14095" max="14336" width="3.33203125" style="166"/>
    <col min="14337" max="14337" width="1.109375" style="166" customWidth="1"/>
    <col min="14338" max="14338" width="3.5546875" style="166" customWidth="1"/>
    <col min="14339" max="14340" width="7.33203125" style="166" customWidth="1"/>
    <col min="14341" max="14341" width="1.44140625" style="166" customWidth="1"/>
    <col min="14342" max="14342" width="3.6640625" style="166" customWidth="1"/>
    <col min="14343" max="14343" width="3" style="166" customWidth="1"/>
    <col min="14344" max="14344" width="2" style="166" customWidth="1"/>
    <col min="14345" max="14345" width="11" style="166" customWidth="1"/>
    <col min="14346" max="14346" width="2.109375" style="166" customWidth="1"/>
    <col min="14347" max="14347" width="3.109375" style="166" customWidth="1"/>
    <col min="14348" max="14348" width="0.88671875" style="166" customWidth="1"/>
    <col min="14349" max="14349" width="19.33203125" style="166" customWidth="1"/>
    <col min="14350" max="14350" width="2.109375" style="166" customWidth="1"/>
    <col min="14351" max="14592" width="3.33203125" style="166"/>
    <col min="14593" max="14593" width="1.109375" style="166" customWidth="1"/>
    <col min="14594" max="14594" width="3.5546875" style="166" customWidth="1"/>
    <col min="14595" max="14596" width="7.33203125" style="166" customWidth="1"/>
    <col min="14597" max="14597" width="1.44140625" style="166" customWidth="1"/>
    <col min="14598" max="14598" width="3.6640625" style="166" customWidth="1"/>
    <col min="14599" max="14599" width="3" style="166" customWidth="1"/>
    <col min="14600" max="14600" width="2" style="166" customWidth="1"/>
    <col min="14601" max="14601" width="11" style="166" customWidth="1"/>
    <col min="14602" max="14602" width="2.109375" style="166" customWidth="1"/>
    <col min="14603" max="14603" width="3.109375" style="166" customWidth="1"/>
    <col min="14604" max="14604" width="0.88671875" style="166" customWidth="1"/>
    <col min="14605" max="14605" width="19.33203125" style="166" customWidth="1"/>
    <col min="14606" max="14606" width="2.109375" style="166" customWidth="1"/>
    <col min="14607" max="14848" width="3.33203125" style="166"/>
    <col min="14849" max="14849" width="1.109375" style="166" customWidth="1"/>
    <col min="14850" max="14850" width="3.5546875" style="166" customWidth="1"/>
    <col min="14851" max="14852" width="7.33203125" style="166" customWidth="1"/>
    <col min="14853" max="14853" width="1.44140625" style="166" customWidth="1"/>
    <col min="14854" max="14854" width="3.6640625" style="166" customWidth="1"/>
    <col min="14855" max="14855" width="3" style="166" customWidth="1"/>
    <col min="14856" max="14856" width="2" style="166" customWidth="1"/>
    <col min="14857" max="14857" width="11" style="166" customWidth="1"/>
    <col min="14858" max="14858" width="2.109375" style="166" customWidth="1"/>
    <col min="14859" max="14859" width="3.109375" style="166" customWidth="1"/>
    <col min="14860" max="14860" width="0.88671875" style="166" customWidth="1"/>
    <col min="14861" max="14861" width="19.33203125" style="166" customWidth="1"/>
    <col min="14862" max="14862" width="2.109375" style="166" customWidth="1"/>
    <col min="14863" max="15104" width="3.33203125" style="166"/>
    <col min="15105" max="15105" width="1.109375" style="166" customWidth="1"/>
    <col min="15106" max="15106" width="3.5546875" style="166" customWidth="1"/>
    <col min="15107" max="15108" width="7.33203125" style="166" customWidth="1"/>
    <col min="15109" max="15109" width="1.44140625" style="166" customWidth="1"/>
    <col min="15110" max="15110" width="3.6640625" style="166" customWidth="1"/>
    <col min="15111" max="15111" width="3" style="166" customWidth="1"/>
    <col min="15112" max="15112" width="2" style="166" customWidth="1"/>
    <col min="15113" max="15113" width="11" style="166" customWidth="1"/>
    <col min="15114" max="15114" width="2.109375" style="166" customWidth="1"/>
    <col min="15115" max="15115" width="3.109375" style="166" customWidth="1"/>
    <col min="15116" max="15116" width="0.88671875" style="166" customWidth="1"/>
    <col min="15117" max="15117" width="19.33203125" style="166" customWidth="1"/>
    <col min="15118" max="15118" width="2.109375" style="166" customWidth="1"/>
    <col min="15119" max="15360" width="3.33203125" style="166"/>
    <col min="15361" max="15361" width="1.109375" style="166" customWidth="1"/>
    <col min="15362" max="15362" width="3.5546875" style="166" customWidth="1"/>
    <col min="15363" max="15364" width="7.33203125" style="166" customWidth="1"/>
    <col min="15365" max="15365" width="1.44140625" style="166" customWidth="1"/>
    <col min="15366" max="15366" width="3.6640625" style="166" customWidth="1"/>
    <col min="15367" max="15367" width="3" style="166" customWidth="1"/>
    <col min="15368" max="15368" width="2" style="166" customWidth="1"/>
    <col min="15369" max="15369" width="11" style="166" customWidth="1"/>
    <col min="15370" max="15370" width="2.109375" style="166" customWidth="1"/>
    <col min="15371" max="15371" width="3.109375" style="166" customWidth="1"/>
    <col min="15372" max="15372" width="0.88671875" style="166" customWidth="1"/>
    <col min="15373" max="15373" width="19.33203125" style="166" customWidth="1"/>
    <col min="15374" max="15374" width="2.109375" style="166" customWidth="1"/>
    <col min="15375" max="15616" width="3.33203125" style="166"/>
    <col min="15617" max="15617" width="1.109375" style="166" customWidth="1"/>
    <col min="15618" max="15618" width="3.5546875" style="166" customWidth="1"/>
    <col min="15619" max="15620" width="7.33203125" style="166" customWidth="1"/>
    <col min="15621" max="15621" width="1.44140625" style="166" customWidth="1"/>
    <col min="15622" max="15622" width="3.6640625" style="166" customWidth="1"/>
    <col min="15623" max="15623" width="3" style="166" customWidth="1"/>
    <col min="15624" max="15624" width="2" style="166" customWidth="1"/>
    <col min="15625" max="15625" width="11" style="166" customWidth="1"/>
    <col min="15626" max="15626" width="2.109375" style="166" customWidth="1"/>
    <col min="15627" max="15627" width="3.109375" style="166" customWidth="1"/>
    <col min="15628" max="15628" width="0.88671875" style="166" customWidth="1"/>
    <col min="15629" max="15629" width="19.33203125" style="166" customWidth="1"/>
    <col min="15630" max="15630" width="2.109375" style="166" customWidth="1"/>
    <col min="15631" max="15872" width="3.33203125" style="166"/>
    <col min="15873" max="15873" width="1.109375" style="166" customWidth="1"/>
    <col min="15874" max="15874" width="3.5546875" style="166" customWidth="1"/>
    <col min="15875" max="15876" width="7.33203125" style="166" customWidth="1"/>
    <col min="15877" max="15877" width="1.44140625" style="166" customWidth="1"/>
    <col min="15878" max="15878" width="3.6640625" style="166" customWidth="1"/>
    <col min="15879" max="15879" width="3" style="166" customWidth="1"/>
    <col min="15880" max="15880" width="2" style="166" customWidth="1"/>
    <col min="15881" max="15881" width="11" style="166" customWidth="1"/>
    <col min="15882" max="15882" width="2.109375" style="166" customWidth="1"/>
    <col min="15883" max="15883" width="3.109375" style="166" customWidth="1"/>
    <col min="15884" max="15884" width="0.88671875" style="166" customWidth="1"/>
    <col min="15885" max="15885" width="19.33203125" style="166" customWidth="1"/>
    <col min="15886" max="15886" width="2.109375" style="166" customWidth="1"/>
    <col min="15887" max="16128" width="3.33203125" style="166"/>
    <col min="16129" max="16129" width="1.109375" style="166" customWidth="1"/>
    <col min="16130" max="16130" width="3.5546875" style="166" customWidth="1"/>
    <col min="16131" max="16132" width="7.33203125" style="166" customWidth="1"/>
    <col min="16133" max="16133" width="1.44140625" style="166" customWidth="1"/>
    <col min="16134" max="16134" width="3.6640625" style="166" customWidth="1"/>
    <col min="16135" max="16135" width="3" style="166" customWidth="1"/>
    <col min="16136" max="16136" width="2" style="166" customWidth="1"/>
    <col min="16137" max="16137" width="11" style="166" customWidth="1"/>
    <col min="16138" max="16138" width="2.109375" style="166" customWidth="1"/>
    <col min="16139" max="16139" width="3.109375" style="166" customWidth="1"/>
    <col min="16140" max="16140" width="0.88671875" style="166" customWidth="1"/>
    <col min="16141" max="16141" width="19.33203125" style="166" customWidth="1"/>
    <col min="16142" max="16142" width="2.109375" style="166" customWidth="1"/>
    <col min="16143" max="16384" width="3.33203125" style="166"/>
  </cols>
  <sheetData>
    <row r="1" spans="2:22" ht="3.75" customHeight="1" x14ac:dyDescent="0.25"/>
    <row r="2" spans="2:22" ht="24.6" x14ac:dyDescent="0.4">
      <c r="B2" s="313" t="s">
        <v>996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3"/>
    </row>
    <row r="3" spans="2:22" ht="11.25" customHeight="1" x14ac:dyDescent="0.4"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</row>
    <row r="4" spans="2:22" ht="18" customHeight="1" thickBot="1" x14ac:dyDescent="0.3">
      <c r="Q4" s="168"/>
      <c r="R4" s="314"/>
      <c r="S4" s="314"/>
      <c r="T4" s="314"/>
      <c r="U4" s="314"/>
      <c r="V4" s="314"/>
    </row>
    <row r="5" spans="2:22" ht="11.25" customHeight="1" x14ac:dyDescent="0.25"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1"/>
    </row>
    <row r="6" spans="2:22" x14ac:dyDescent="0.25">
      <c r="B6" s="172"/>
      <c r="D6" s="173"/>
      <c r="E6" s="173"/>
      <c r="G6" s="173" t="s">
        <v>956</v>
      </c>
      <c r="H6" s="315">
        <f>Schlüssel!AM2</f>
        <v>2</v>
      </c>
      <c r="I6" s="316"/>
      <c r="M6" s="173" t="s">
        <v>997</v>
      </c>
      <c r="N6" s="317" t="str">
        <f>Schlüssel!AG1</f>
        <v>18.10./19.10.</v>
      </c>
      <c r="O6" s="318">
        <v>0</v>
      </c>
      <c r="P6" s="318">
        <v>0</v>
      </c>
      <c r="Q6" s="319">
        <v>0</v>
      </c>
      <c r="V6" s="174"/>
    </row>
    <row r="7" spans="2:22" x14ac:dyDescent="0.25">
      <c r="B7" s="172"/>
      <c r="C7" s="173"/>
      <c r="D7" s="173"/>
      <c r="E7" s="173"/>
      <c r="V7" s="174"/>
    </row>
    <row r="8" spans="2:22" x14ac:dyDescent="0.25">
      <c r="B8" s="172"/>
      <c r="D8" s="173"/>
      <c r="E8" s="173"/>
      <c r="G8" s="173" t="s">
        <v>999</v>
      </c>
      <c r="H8" s="315" t="str">
        <f>Schlüssel!C1</f>
        <v>Bayernliga Herren</v>
      </c>
      <c r="I8" s="320"/>
      <c r="J8" s="320"/>
      <c r="K8" s="320"/>
      <c r="L8" s="320"/>
      <c r="M8" s="320"/>
      <c r="N8" s="320"/>
      <c r="O8" s="320"/>
      <c r="P8" s="320"/>
      <c r="Q8" s="316"/>
      <c r="V8" s="174"/>
    </row>
    <row r="9" spans="2:22" x14ac:dyDescent="0.25">
      <c r="B9" s="172"/>
      <c r="R9" s="175"/>
      <c r="S9" s="175"/>
      <c r="T9" s="175"/>
      <c r="U9" s="175"/>
      <c r="V9" s="174"/>
    </row>
    <row r="10" spans="2:22" x14ac:dyDescent="0.25">
      <c r="B10" s="172"/>
      <c r="C10" s="173"/>
      <c r="D10" s="173"/>
      <c r="E10" s="173"/>
      <c r="G10" s="173" t="s">
        <v>998</v>
      </c>
      <c r="H10" s="315" t="str">
        <f>Schlüssel!W2</f>
        <v>Unterföhring Dreambowl Palace</v>
      </c>
      <c r="I10" s="320"/>
      <c r="J10" s="320"/>
      <c r="K10" s="320"/>
      <c r="L10" s="320"/>
      <c r="M10" s="320"/>
      <c r="N10" s="320"/>
      <c r="O10" s="320"/>
      <c r="P10" s="320"/>
      <c r="Q10" s="316"/>
      <c r="R10" s="175"/>
      <c r="S10" s="175"/>
      <c r="T10" s="175"/>
      <c r="U10" s="175"/>
      <c r="V10" s="174"/>
    </row>
    <row r="11" spans="2:22" x14ac:dyDescent="0.25">
      <c r="B11" s="172"/>
      <c r="C11" s="173"/>
      <c r="D11" s="173"/>
      <c r="E11" s="173"/>
      <c r="F11" s="175"/>
      <c r="G11" s="175"/>
      <c r="H11" s="175"/>
      <c r="I11" s="175"/>
      <c r="J11" s="175"/>
      <c r="K11" s="175"/>
      <c r="O11" s="173"/>
      <c r="Q11" s="175"/>
      <c r="R11" s="175"/>
      <c r="S11" s="175"/>
      <c r="T11" s="175"/>
      <c r="U11" s="175"/>
      <c r="V11" s="174"/>
    </row>
    <row r="12" spans="2:22" x14ac:dyDescent="0.25">
      <c r="B12" s="172"/>
      <c r="E12" s="173"/>
      <c r="F12" s="175"/>
      <c r="G12" s="173" t="s">
        <v>1314</v>
      </c>
      <c r="H12" s="315"/>
      <c r="I12" s="320"/>
      <c r="J12" s="320"/>
      <c r="K12" s="320"/>
      <c r="L12" s="320"/>
      <c r="M12" s="320"/>
      <c r="N12" s="320"/>
      <c r="O12" s="320"/>
      <c r="P12" s="320"/>
      <c r="Q12" s="316"/>
      <c r="R12" s="175"/>
      <c r="S12" s="175"/>
      <c r="T12" s="175"/>
      <c r="U12" s="175"/>
      <c r="V12" s="174"/>
    </row>
    <row r="13" spans="2:22" x14ac:dyDescent="0.25">
      <c r="B13" s="172"/>
      <c r="E13" s="173"/>
      <c r="H13" s="175"/>
      <c r="I13" s="175"/>
      <c r="J13" s="175"/>
      <c r="K13" s="175"/>
      <c r="O13" s="173"/>
      <c r="Q13" s="175"/>
      <c r="R13" s="175"/>
      <c r="S13" s="175"/>
      <c r="T13" s="175"/>
      <c r="U13" s="175"/>
      <c r="V13" s="174"/>
    </row>
    <row r="14" spans="2:22" x14ac:dyDescent="0.25">
      <c r="B14" s="172"/>
      <c r="E14" s="173"/>
      <c r="F14" s="175"/>
      <c r="G14" s="173" t="s">
        <v>1315</v>
      </c>
      <c r="H14" s="315"/>
      <c r="I14" s="320"/>
      <c r="J14" s="320"/>
      <c r="K14" s="320"/>
      <c r="L14" s="320"/>
      <c r="M14" s="320"/>
      <c r="N14" s="320"/>
      <c r="O14" s="320"/>
      <c r="P14" s="320"/>
      <c r="Q14" s="316"/>
      <c r="R14" s="175"/>
      <c r="S14" s="175"/>
      <c r="T14" s="175"/>
      <c r="U14" s="175"/>
      <c r="V14" s="174"/>
    </row>
    <row r="15" spans="2:22" x14ac:dyDescent="0.25">
      <c r="B15" s="172"/>
      <c r="C15" s="173"/>
      <c r="D15" s="173"/>
      <c r="E15" s="173"/>
      <c r="F15" s="175"/>
      <c r="H15" s="175"/>
      <c r="I15" s="175"/>
      <c r="J15" s="175"/>
      <c r="K15" s="175"/>
      <c r="L15" s="175"/>
      <c r="O15" s="173"/>
      <c r="Q15" s="175"/>
      <c r="R15" s="175"/>
      <c r="S15" s="175"/>
      <c r="T15" s="175"/>
      <c r="U15" s="175"/>
      <c r="V15" s="174"/>
    </row>
    <row r="16" spans="2:22" x14ac:dyDescent="0.25">
      <c r="B16" s="172"/>
      <c r="F16" s="173"/>
      <c r="G16" s="173" t="s">
        <v>1316</v>
      </c>
      <c r="H16" s="176"/>
      <c r="I16" s="175" t="s">
        <v>1317</v>
      </c>
      <c r="J16" s="175"/>
      <c r="K16" s="175"/>
      <c r="L16" s="175"/>
      <c r="O16" s="173"/>
      <c r="Q16" s="175"/>
      <c r="R16" s="175"/>
      <c r="S16" s="175"/>
      <c r="T16" s="175"/>
      <c r="U16" s="175"/>
      <c r="V16" s="174"/>
    </row>
    <row r="17" spans="2:22" x14ac:dyDescent="0.25">
      <c r="B17" s="172"/>
      <c r="C17" s="173"/>
      <c r="E17" s="173"/>
      <c r="H17" s="175"/>
      <c r="I17" s="175"/>
      <c r="J17" s="175"/>
      <c r="K17" s="175"/>
      <c r="L17" s="175"/>
      <c r="O17" s="173"/>
      <c r="Q17" s="175"/>
      <c r="R17" s="175"/>
      <c r="S17" s="175"/>
      <c r="T17" s="175"/>
      <c r="U17" s="175"/>
      <c r="V17" s="174"/>
    </row>
    <row r="18" spans="2:22" x14ac:dyDescent="0.25">
      <c r="B18" s="172"/>
      <c r="C18" s="173"/>
      <c r="D18" s="173"/>
      <c r="E18" s="173"/>
      <c r="H18" s="176"/>
      <c r="I18" s="175" t="s">
        <v>1318</v>
      </c>
      <c r="J18" s="175"/>
      <c r="K18" s="175"/>
      <c r="L18" s="175"/>
      <c r="O18" s="173"/>
      <c r="Q18" s="175"/>
      <c r="R18" s="175"/>
      <c r="S18" s="175"/>
      <c r="T18" s="175"/>
      <c r="U18" s="175"/>
      <c r="V18" s="174"/>
    </row>
    <row r="19" spans="2:22" x14ac:dyDescent="0.25">
      <c r="B19" s="172"/>
      <c r="C19" s="173"/>
      <c r="D19" s="173"/>
      <c r="E19" s="173"/>
      <c r="F19" s="175"/>
      <c r="H19" s="175"/>
      <c r="I19" s="175"/>
      <c r="J19" s="175"/>
      <c r="K19" s="175"/>
      <c r="L19" s="175"/>
      <c r="O19" s="173"/>
      <c r="Q19" s="175"/>
      <c r="R19" s="175"/>
      <c r="S19" s="175"/>
      <c r="T19" s="175"/>
      <c r="U19" s="175"/>
      <c r="V19" s="174"/>
    </row>
    <row r="20" spans="2:22" x14ac:dyDescent="0.25">
      <c r="B20" s="172"/>
      <c r="C20" s="173"/>
      <c r="D20" s="173"/>
      <c r="E20" s="173"/>
      <c r="F20" s="175"/>
      <c r="H20" s="176"/>
      <c r="I20" s="175" t="s">
        <v>1319</v>
      </c>
      <c r="J20" s="175"/>
      <c r="K20" s="175"/>
      <c r="L20" s="175"/>
      <c r="O20" s="173"/>
      <c r="Q20" s="175"/>
      <c r="R20" s="175"/>
      <c r="S20" s="175"/>
      <c r="T20" s="175"/>
      <c r="U20" s="175"/>
      <c r="V20" s="174"/>
    </row>
    <row r="21" spans="2:22" x14ac:dyDescent="0.25">
      <c r="B21" s="172"/>
      <c r="C21" s="173"/>
      <c r="D21" s="173"/>
      <c r="E21" s="173"/>
      <c r="F21" s="175"/>
      <c r="G21" s="175"/>
      <c r="H21" s="175"/>
      <c r="I21" s="175"/>
      <c r="J21" s="175"/>
      <c r="K21" s="175"/>
      <c r="O21" s="173"/>
      <c r="Q21" s="175"/>
      <c r="R21" s="175"/>
      <c r="S21" s="175"/>
      <c r="T21" s="175"/>
      <c r="U21" s="175"/>
      <c r="V21" s="174"/>
    </row>
    <row r="22" spans="2:22" ht="11.25" customHeight="1" thickBot="1" x14ac:dyDescent="0.3">
      <c r="B22" s="177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</row>
    <row r="23" spans="2:22" ht="13.8" thickBot="1" x14ac:dyDescent="0.3"/>
    <row r="24" spans="2:22" s="182" customFormat="1" ht="30" customHeight="1" thickBot="1" x14ac:dyDescent="0.3">
      <c r="B24" s="180"/>
      <c r="C24" s="326" t="s">
        <v>1000</v>
      </c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181"/>
    </row>
    <row r="25" spans="2:22" ht="21.75" customHeight="1" x14ac:dyDescent="0.25">
      <c r="B25" s="183"/>
      <c r="C25" s="327" t="s">
        <v>1001</v>
      </c>
      <c r="D25" s="327"/>
      <c r="E25" s="327"/>
      <c r="F25" s="327"/>
      <c r="G25" s="327"/>
      <c r="H25" s="327"/>
      <c r="I25" s="327"/>
      <c r="J25" s="327"/>
      <c r="K25" s="327"/>
      <c r="M25" s="184"/>
      <c r="N25" s="185" t="s">
        <v>1002</v>
      </c>
      <c r="Q25" s="186"/>
      <c r="V25" s="174"/>
    </row>
    <row r="26" spans="2:22" ht="6.75" customHeight="1" thickBot="1" x14ac:dyDescent="0.35">
      <c r="B26" s="187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9"/>
    </row>
    <row r="27" spans="2:22" ht="12.75" customHeight="1" x14ac:dyDescent="0.25">
      <c r="B27" s="172"/>
      <c r="V27" s="174"/>
    </row>
    <row r="28" spans="2:22" x14ac:dyDescent="0.25">
      <c r="B28" s="172"/>
      <c r="C28" s="188" t="s">
        <v>1003</v>
      </c>
      <c r="D28" s="188"/>
      <c r="E28" s="188"/>
      <c r="G28" s="189"/>
      <c r="H28" s="190"/>
      <c r="I28" s="166" t="s">
        <v>1004</v>
      </c>
      <c r="K28" s="189"/>
      <c r="M28" s="166" t="s">
        <v>1005</v>
      </c>
      <c r="V28" s="174"/>
    </row>
    <row r="29" spans="2:22" x14ac:dyDescent="0.25">
      <c r="B29" s="172"/>
      <c r="C29" s="188"/>
      <c r="D29" s="188"/>
      <c r="E29" s="188"/>
      <c r="G29" s="191"/>
      <c r="K29" s="192"/>
      <c r="V29" s="174"/>
    </row>
    <row r="30" spans="2:22" x14ac:dyDescent="0.25">
      <c r="B30" s="172"/>
      <c r="C30" s="188" t="s">
        <v>1006</v>
      </c>
      <c r="D30" s="188"/>
      <c r="E30" s="188"/>
      <c r="G30" s="189"/>
      <c r="H30" s="190"/>
      <c r="I30" s="166" t="s">
        <v>1004</v>
      </c>
      <c r="K30" s="189"/>
      <c r="M30" s="166" t="s">
        <v>1005</v>
      </c>
      <c r="V30" s="174"/>
    </row>
    <row r="31" spans="2:22" ht="18.75" customHeight="1" x14ac:dyDescent="0.25">
      <c r="B31" s="172"/>
      <c r="C31" s="188" t="s">
        <v>1007</v>
      </c>
      <c r="D31" s="188"/>
      <c r="E31" s="188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74"/>
    </row>
    <row r="32" spans="2:22" ht="35.1" customHeight="1" x14ac:dyDescent="0.25">
      <c r="B32" s="172"/>
      <c r="C32" s="321"/>
      <c r="D32" s="322"/>
      <c r="E32" s="322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9"/>
      <c r="V32" s="174"/>
    </row>
    <row r="33" spans="2:22" ht="12.75" customHeight="1" x14ac:dyDescent="0.25">
      <c r="B33" s="172"/>
      <c r="C33" s="194"/>
      <c r="D33" s="194"/>
      <c r="E33" s="194"/>
      <c r="F33" s="195"/>
      <c r="G33" s="196"/>
      <c r="H33" s="195"/>
      <c r="I33" s="195"/>
      <c r="J33" s="195"/>
      <c r="K33" s="196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74"/>
    </row>
    <row r="34" spans="2:22" ht="13.5" customHeight="1" x14ac:dyDescent="0.25">
      <c r="B34" s="172"/>
      <c r="C34" s="188" t="s">
        <v>1008</v>
      </c>
      <c r="D34" s="188"/>
      <c r="E34" s="188"/>
      <c r="V34" s="174"/>
    </row>
    <row r="35" spans="2:22" x14ac:dyDescent="0.25">
      <c r="B35" s="172"/>
      <c r="C35" s="188" t="s">
        <v>1009</v>
      </c>
      <c r="D35" s="188"/>
      <c r="E35" s="188"/>
      <c r="G35" s="189"/>
      <c r="I35" s="166" t="s">
        <v>1004</v>
      </c>
      <c r="K35" s="189"/>
      <c r="M35" s="166" t="s">
        <v>1005</v>
      </c>
      <c r="V35" s="174"/>
    </row>
    <row r="36" spans="2:22" ht="18.75" customHeight="1" x14ac:dyDescent="0.25">
      <c r="B36" s="172"/>
      <c r="C36" s="188" t="s">
        <v>1007</v>
      </c>
      <c r="D36" s="188"/>
      <c r="E36" s="188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74"/>
    </row>
    <row r="37" spans="2:22" ht="35.1" customHeight="1" x14ac:dyDescent="0.25">
      <c r="B37" s="172"/>
      <c r="C37" s="321"/>
      <c r="D37" s="322"/>
      <c r="E37" s="322"/>
      <c r="F37" s="322"/>
      <c r="G37" s="322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22"/>
      <c r="T37" s="322"/>
      <c r="U37" s="323"/>
      <c r="V37" s="174"/>
    </row>
    <row r="38" spans="2:22" ht="12.75" customHeight="1" thickBot="1" x14ac:dyDescent="0.3">
      <c r="B38" s="172"/>
      <c r="C38" s="197"/>
      <c r="D38" s="197"/>
      <c r="E38" s="197"/>
      <c r="V38" s="174"/>
    </row>
    <row r="39" spans="2:22" ht="13.5" hidden="1" customHeight="1" x14ac:dyDescent="0.25">
      <c r="B39" s="172"/>
      <c r="C39" s="188" t="s">
        <v>1010</v>
      </c>
      <c r="D39" s="188"/>
      <c r="E39" s="188"/>
      <c r="V39" s="174"/>
    </row>
    <row r="40" spans="2:22" ht="13.8" hidden="1" thickBot="1" x14ac:dyDescent="0.3">
      <c r="B40" s="172"/>
      <c r="C40" s="188" t="s">
        <v>1320</v>
      </c>
      <c r="D40" s="188"/>
      <c r="E40" s="188"/>
      <c r="G40" s="189"/>
      <c r="I40" s="166" t="s">
        <v>1004</v>
      </c>
      <c r="K40" s="189"/>
      <c r="M40" s="166" t="s">
        <v>1005</v>
      </c>
      <c r="V40" s="174"/>
    </row>
    <row r="41" spans="2:22" ht="18.75" hidden="1" customHeight="1" x14ac:dyDescent="0.25">
      <c r="B41" s="172"/>
      <c r="C41" s="188" t="s">
        <v>1007</v>
      </c>
      <c r="D41" s="188"/>
      <c r="E41" s="188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74"/>
    </row>
    <row r="42" spans="2:22" ht="35.1" hidden="1" customHeight="1" x14ac:dyDescent="0.25">
      <c r="B42" s="172"/>
      <c r="C42" s="321"/>
      <c r="D42" s="322"/>
      <c r="E42" s="322"/>
      <c r="F42" s="322"/>
      <c r="G42" s="322"/>
      <c r="H42" s="322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3"/>
      <c r="V42" s="174"/>
    </row>
    <row r="43" spans="2:22" ht="12.75" hidden="1" customHeight="1" thickBot="1" x14ac:dyDescent="0.3">
      <c r="B43" s="172"/>
      <c r="C43" s="197"/>
      <c r="D43" s="197"/>
      <c r="E43" s="197"/>
      <c r="Q43" s="198"/>
      <c r="V43" s="174"/>
    </row>
    <row r="44" spans="2:22" s="204" customFormat="1" ht="21.75" customHeight="1" x14ac:dyDescent="0.25">
      <c r="B44" s="199" t="s">
        <v>1011</v>
      </c>
      <c r="C44" s="200"/>
      <c r="D44" s="200"/>
      <c r="E44" s="200"/>
      <c r="F44" s="200"/>
      <c r="G44" s="200"/>
      <c r="H44" s="200"/>
      <c r="I44" s="201"/>
      <c r="J44" s="200"/>
      <c r="K44" s="202" t="s">
        <v>1012</v>
      </c>
      <c r="L44" s="202"/>
      <c r="M44" s="201"/>
      <c r="N44" s="202" t="s">
        <v>1002</v>
      </c>
      <c r="O44" s="202"/>
      <c r="P44" s="202"/>
      <c r="Q44" s="200"/>
      <c r="R44" s="200"/>
      <c r="S44" s="200"/>
      <c r="T44" s="200"/>
      <c r="U44" s="200"/>
      <c r="V44" s="203"/>
    </row>
    <row r="45" spans="2:22" ht="9" customHeight="1" thickBot="1" x14ac:dyDescent="0.35">
      <c r="B45" s="187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9"/>
    </row>
    <row r="46" spans="2:22" ht="9" customHeight="1" x14ac:dyDescent="0.3">
      <c r="B46" s="205"/>
      <c r="V46" s="174"/>
    </row>
    <row r="47" spans="2:22" x14ac:dyDescent="0.25">
      <c r="B47" s="172"/>
      <c r="C47" s="188" t="s">
        <v>1013</v>
      </c>
      <c r="D47" s="188"/>
      <c r="E47" s="188"/>
      <c r="G47" s="189"/>
      <c r="I47" s="166" t="s">
        <v>1004</v>
      </c>
      <c r="K47" s="189"/>
      <c r="M47" s="166" t="s">
        <v>1005</v>
      </c>
      <c r="V47" s="174"/>
    </row>
    <row r="48" spans="2:22" ht="17.25" customHeight="1" x14ac:dyDescent="0.25">
      <c r="B48" s="172"/>
      <c r="C48" s="188" t="s">
        <v>1014</v>
      </c>
      <c r="D48" s="188"/>
      <c r="E48" s="188"/>
      <c r="G48" s="324"/>
      <c r="H48" s="324"/>
      <c r="I48" s="188"/>
      <c r="V48" s="174"/>
    </row>
    <row r="49" spans="2:22" ht="17.25" customHeight="1" x14ac:dyDescent="0.25">
      <c r="B49" s="172"/>
      <c r="C49" s="188" t="s">
        <v>1015</v>
      </c>
      <c r="D49" s="188"/>
      <c r="E49" s="188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74"/>
    </row>
    <row r="50" spans="2:22" ht="35.1" customHeight="1" x14ac:dyDescent="0.25">
      <c r="B50" s="172"/>
      <c r="C50" s="321"/>
      <c r="D50" s="322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3"/>
      <c r="V50" s="174"/>
    </row>
    <row r="51" spans="2:22" x14ac:dyDescent="0.25">
      <c r="B51" s="172"/>
      <c r="C51" s="197"/>
      <c r="D51" s="197"/>
      <c r="E51" s="197"/>
      <c r="V51" s="174"/>
    </row>
    <row r="52" spans="2:22" ht="6.75" customHeight="1" x14ac:dyDescent="0.25">
      <c r="B52" s="172"/>
      <c r="C52" s="197"/>
      <c r="D52" s="197"/>
      <c r="E52" s="197"/>
      <c r="V52" s="174"/>
    </row>
    <row r="53" spans="2:22" x14ac:dyDescent="0.25">
      <c r="B53" s="172"/>
      <c r="C53" s="188" t="s">
        <v>1016</v>
      </c>
      <c r="D53" s="188"/>
      <c r="E53" s="188"/>
      <c r="G53" s="189"/>
      <c r="I53" s="166" t="s">
        <v>1017</v>
      </c>
      <c r="K53" s="189"/>
      <c r="M53" s="206" t="s">
        <v>1018</v>
      </c>
      <c r="O53" s="189"/>
      <c r="Q53" s="166" t="s">
        <v>1019</v>
      </c>
      <c r="V53" s="174"/>
    </row>
    <row r="54" spans="2:22" ht="16.5" customHeight="1" x14ac:dyDescent="0.25">
      <c r="B54" s="172"/>
      <c r="C54" s="207" t="s">
        <v>1020</v>
      </c>
      <c r="D54" s="207"/>
      <c r="E54" s="207"/>
      <c r="G54" s="325"/>
      <c r="H54" s="325"/>
      <c r="I54" s="325"/>
      <c r="V54" s="174"/>
    </row>
    <row r="55" spans="2:22" ht="11.25" customHeight="1" x14ac:dyDescent="0.25">
      <c r="B55" s="172"/>
      <c r="V55" s="174"/>
    </row>
    <row r="56" spans="2:22" ht="13.8" x14ac:dyDescent="0.25">
      <c r="B56" s="208" t="s">
        <v>1021</v>
      </c>
      <c r="V56" s="174"/>
    </row>
    <row r="57" spans="2:22" ht="9" customHeight="1" x14ac:dyDescent="0.25">
      <c r="B57" s="172"/>
      <c r="V57" s="174"/>
    </row>
    <row r="58" spans="2:22" ht="49.95" customHeight="1" x14ac:dyDescent="0.25">
      <c r="B58" s="172"/>
      <c r="C58" s="321"/>
      <c r="D58" s="322"/>
      <c r="E58" s="322"/>
      <c r="F58" s="322"/>
      <c r="G58" s="322"/>
      <c r="H58" s="322"/>
      <c r="I58" s="322"/>
      <c r="J58" s="322"/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3"/>
      <c r="V58" s="174"/>
    </row>
    <row r="59" spans="2:22" ht="11.25" customHeight="1" thickBot="1" x14ac:dyDescent="0.3">
      <c r="B59" s="177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9"/>
    </row>
    <row r="60" spans="2:22" ht="13.8" thickBot="1" x14ac:dyDescent="0.3"/>
    <row r="61" spans="2:22" s="182" customFormat="1" ht="30" customHeight="1" thickBot="1" x14ac:dyDescent="0.3">
      <c r="B61" s="180"/>
      <c r="C61" s="326" t="s">
        <v>1022</v>
      </c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181"/>
    </row>
    <row r="62" spans="2:22" ht="9" customHeight="1" x14ac:dyDescent="0.25">
      <c r="B62" s="169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1"/>
    </row>
    <row r="63" spans="2:22" ht="13.8" x14ac:dyDescent="0.25">
      <c r="B63" s="208"/>
      <c r="E63" s="186"/>
      <c r="V63" s="174"/>
    </row>
    <row r="64" spans="2:22" ht="12.75" customHeight="1" thickBot="1" x14ac:dyDescent="0.3">
      <c r="B64" s="172"/>
      <c r="V64" s="174"/>
    </row>
    <row r="65" spans="2:22" ht="138" customHeight="1" thickBot="1" x14ac:dyDescent="0.3">
      <c r="B65" s="172"/>
      <c r="C65" s="191" t="s">
        <v>990</v>
      </c>
      <c r="D65" s="191"/>
      <c r="E65" s="191" t="s">
        <v>970</v>
      </c>
      <c r="F65" s="191"/>
      <c r="G65" s="191"/>
      <c r="H65" s="191"/>
      <c r="I65" s="186" t="s">
        <v>1015</v>
      </c>
      <c r="J65" s="186"/>
      <c r="O65" s="209" t="s">
        <v>1321</v>
      </c>
      <c r="P65" s="210" t="s">
        <v>1322</v>
      </c>
      <c r="Q65" s="210" t="s">
        <v>1323</v>
      </c>
      <c r="R65" s="210" t="s">
        <v>1324</v>
      </c>
      <c r="S65" s="211" t="s">
        <v>1325</v>
      </c>
      <c r="T65" s="212"/>
      <c r="V65" s="174"/>
    </row>
    <row r="66" spans="2:22" ht="25.2" customHeight="1" x14ac:dyDescent="0.25">
      <c r="B66" s="172"/>
      <c r="C66" s="213"/>
      <c r="D66" s="333" t="str">
        <f>IF(C66=0,"",_xlfn.CONCAT(VLOOKUP(C66,#REF!,3,FALSE)," ",VLOOKUP(C66,#REF!,4,FALSE)))</f>
        <v/>
      </c>
      <c r="E66" s="334"/>
      <c r="F66" s="334"/>
      <c r="G66" s="334"/>
      <c r="H66" s="335"/>
      <c r="I66" s="333"/>
      <c r="J66" s="334"/>
      <c r="K66" s="334"/>
      <c r="L66" s="334"/>
      <c r="M66" s="334"/>
      <c r="N66" s="335"/>
      <c r="O66" s="214"/>
      <c r="P66" s="214"/>
      <c r="Q66" s="214"/>
      <c r="R66" s="214"/>
      <c r="S66" s="215"/>
      <c r="V66" s="174"/>
    </row>
    <row r="67" spans="2:22" ht="25.2" customHeight="1" x14ac:dyDescent="0.25">
      <c r="B67" s="172"/>
      <c r="C67" s="216"/>
      <c r="D67" s="330" t="str">
        <f>IF(C67=0,"",_xlfn.CONCAT(VLOOKUP(C67,#REF!,3,FALSE)," ",VLOOKUP(C67,#REF!,4,FALSE)))</f>
        <v/>
      </c>
      <c r="E67" s="331"/>
      <c r="F67" s="331"/>
      <c r="G67" s="331"/>
      <c r="H67" s="332"/>
      <c r="I67" s="330"/>
      <c r="J67" s="331"/>
      <c r="K67" s="331"/>
      <c r="L67" s="331"/>
      <c r="M67" s="331"/>
      <c r="N67" s="332"/>
      <c r="O67" s="217"/>
      <c r="P67" s="217"/>
      <c r="Q67" s="217"/>
      <c r="R67" s="217"/>
      <c r="S67" s="218"/>
      <c r="V67" s="174"/>
    </row>
    <row r="68" spans="2:22" ht="25.2" customHeight="1" x14ac:dyDescent="0.25">
      <c r="B68" s="172"/>
      <c r="C68" s="216"/>
      <c r="D68" s="330" t="str">
        <f>IF(C68=0,"",_xlfn.CONCAT(VLOOKUP(C68,#REF!,3,FALSE)," ",VLOOKUP(C68,#REF!,4,FALSE)))</f>
        <v/>
      </c>
      <c r="E68" s="331"/>
      <c r="F68" s="331"/>
      <c r="G68" s="331"/>
      <c r="H68" s="332"/>
      <c r="I68" s="330"/>
      <c r="J68" s="331"/>
      <c r="K68" s="331"/>
      <c r="L68" s="331"/>
      <c r="M68" s="331"/>
      <c r="N68" s="332"/>
      <c r="O68" s="217"/>
      <c r="P68" s="217"/>
      <c r="Q68" s="217"/>
      <c r="R68" s="217"/>
      <c r="S68" s="218"/>
      <c r="V68" s="174"/>
    </row>
    <row r="69" spans="2:22" ht="25.2" customHeight="1" x14ac:dyDescent="0.25">
      <c r="B69" s="172"/>
      <c r="C69" s="216"/>
      <c r="D69" s="330" t="str">
        <f>IF(C69=0,"",_xlfn.CONCAT(VLOOKUP(C69,#REF!,3,FALSE)," ",VLOOKUP(C69,#REF!,4,FALSE)))</f>
        <v/>
      </c>
      <c r="E69" s="331"/>
      <c r="F69" s="331"/>
      <c r="G69" s="331"/>
      <c r="H69" s="332"/>
      <c r="I69" s="330"/>
      <c r="J69" s="331"/>
      <c r="K69" s="331"/>
      <c r="L69" s="331"/>
      <c r="M69" s="331"/>
      <c r="N69" s="332"/>
      <c r="O69" s="217"/>
      <c r="P69" s="217"/>
      <c r="Q69" s="217"/>
      <c r="R69" s="217"/>
      <c r="S69" s="218"/>
      <c r="V69" s="174"/>
    </row>
    <row r="70" spans="2:22" ht="25.2" customHeight="1" x14ac:dyDescent="0.25">
      <c r="B70" s="172"/>
      <c r="C70" s="216"/>
      <c r="D70" s="330" t="str">
        <f>IF(C70=0,"",_xlfn.CONCAT(VLOOKUP(C70,#REF!,3,FALSE)," ",VLOOKUP(C70,#REF!,4,FALSE)))</f>
        <v/>
      </c>
      <c r="E70" s="331"/>
      <c r="F70" s="331"/>
      <c r="G70" s="331"/>
      <c r="H70" s="332"/>
      <c r="I70" s="330"/>
      <c r="J70" s="331"/>
      <c r="K70" s="331"/>
      <c r="L70" s="331"/>
      <c r="M70" s="331"/>
      <c r="N70" s="332"/>
      <c r="O70" s="217"/>
      <c r="P70" s="217"/>
      <c r="Q70" s="217"/>
      <c r="R70" s="217"/>
      <c r="S70" s="218"/>
      <c r="V70" s="174"/>
    </row>
    <row r="71" spans="2:22" ht="25.2" customHeight="1" x14ac:dyDescent="0.25">
      <c r="B71" s="172"/>
      <c r="C71" s="216"/>
      <c r="D71" s="330" t="str">
        <f>IF(C71=0,"",_xlfn.CONCAT(VLOOKUP(C71,#REF!,3,FALSE)," ",VLOOKUP(C71,#REF!,4,FALSE)))</f>
        <v/>
      </c>
      <c r="E71" s="331"/>
      <c r="F71" s="331"/>
      <c r="G71" s="331"/>
      <c r="H71" s="332"/>
      <c r="I71" s="330"/>
      <c r="J71" s="331"/>
      <c r="K71" s="331"/>
      <c r="L71" s="331"/>
      <c r="M71" s="331"/>
      <c r="N71" s="332"/>
      <c r="O71" s="217"/>
      <c r="P71" s="217"/>
      <c r="Q71" s="217"/>
      <c r="R71" s="217"/>
      <c r="S71" s="218"/>
      <c r="V71" s="174"/>
    </row>
    <row r="72" spans="2:22" ht="25.2" customHeight="1" x14ac:dyDescent="0.25">
      <c r="B72" s="172"/>
      <c r="C72" s="216"/>
      <c r="D72" s="330" t="str">
        <f>IF(C72=0,"",_xlfn.CONCAT(VLOOKUP(C72,#REF!,3,FALSE)," ",VLOOKUP(C72,#REF!,4,FALSE)))</f>
        <v/>
      </c>
      <c r="E72" s="331"/>
      <c r="F72" s="331"/>
      <c r="G72" s="331"/>
      <c r="H72" s="332"/>
      <c r="I72" s="330"/>
      <c r="J72" s="331"/>
      <c r="K72" s="331"/>
      <c r="L72" s="331"/>
      <c r="M72" s="331"/>
      <c r="N72" s="332"/>
      <c r="O72" s="217"/>
      <c r="P72" s="217"/>
      <c r="Q72" s="217"/>
      <c r="R72" s="217"/>
      <c r="S72" s="218"/>
      <c r="V72" s="174"/>
    </row>
    <row r="73" spans="2:22" ht="25.2" customHeight="1" x14ac:dyDescent="0.25">
      <c r="B73" s="172"/>
      <c r="C73" s="216"/>
      <c r="D73" s="330" t="str">
        <f>IF(C73=0,"",_xlfn.CONCAT(VLOOKUP(C73,#REF!,3,FALSE)," ",VLOOKUP(C73,#REF!,4,FALSE)))</f>
        <v/>
      </c>
      <c r="E73" s="331"/>
      <c r="F73" s="331"/>
      <c r="G73" s="331"/>
      <c r="H73" s="332"/>
      <c r="I73" s="330"/>
      <c r="J73" s="331"/>
      <c r="K73" s="331"/>
      <c r="L73" s="331"/>
      <c r="M73" s="331"/>
      <c r="N73" s="332"/>
      <c r="O73" s="217"/>
      <c r="P73" s="217"/>
      <c r="Q73" s="217"/>
      <c r="R73" s="217"/>
      <c r="S73" s="218"/>
      <c r="V73" s="174"/>
    </row>
    <row r="74" spans="2:22" ht="25.2" customHeight="1" x14ac:dyDescent="0.25">
      <c r="B74" s="172"/>
      <c r="C74" s="216"/>
      <c r="D74" s="330" t="str">
        <f>IF(C74=0,"",_xlfn.CONCAT(VLOOKUP(C74,#REF!,3,FALSE)," ",VLOOKUP(C74,#REF!,4,FALSE)))</f>
        <v/>
      </c>
      <c r="E74" s="331"/>
      <c r="F74" s="331"/>
      <c r="G74" s="331"/>
      <c r="H74" s="332"/>
      <c r="I74" s="330"/>
      <c r="J74" s="331"/>
      <c r="K74" s="331"/>
      <c r="L74" s="331"/>
      <c r="M74" s="331"/>
      <c r="N74" s="332"/>
      <c r="O74" s="217"/>
      <c r="P74" s="217"/>
      <c r="Q74" s="217"/>
      <c r="R74" s="217"/>
      <c r="S74" s="218"/>
      <c r="V74" s="174"/>
    </row>
    <row r="75" spans="2:22" ht="25.2" customHeight="1" x14ac:dyDescent="0.25">
      <c r="B75" s="172"/>
      <c r="C75" s="216"/>
      <c r="D75" s="330" t="str">
        <f>IF(C75=0,"",_xlfn.CONCAT(VLOOKUP(C75,#REF!,3,FALSE)," ",VLOOKUP(C75,#REF!,4,FALSE)))</f>
        <v/>
      </c>
      <c r="E75" s="331"/>
      <c r="F75" s="331"/>
      <c r="G75" s="331"/>
      <c r="H75" s="332"/>
      <c r="I75" s="330"/>
      <c r="J75" s="331"/>
      <c r="K75" s="331"/>
      <c r="L75" s="331"/>
      <c r="M75" s="331"/>
      <c r="N75" s="332"/>
      <c r="O75" s="217"/>
      <c r="P75" s="217"/>
      <c r="Q75" s="217"/>
      <c r="R75" s="217"/>
      <c r="S75" s="218"/>
      <c r="V75" s="174"/>
    </row>
    <row r="76" spans="2:22" ht="25.2" customHeight="1" x14ac:dyDescent="0.25">
      <c r="B76" s="172"/>
      <c r="C76" s="216"/>
      <c r="D76" s="330" t="str">
        <f>IF(C76=0,"",_xlfn.CONCAT(VLOOKUP(C76,#REF!,3,FALSE)," ",VLOOKUP(C76,#REF!,4,FALSE)))</f>
        <v/>
      </c>
      <c r="E76" s="331"/>
      <c r="F76" s="331"/>
      <c r="G76" s="331"/>
      <c r="H76" s="332"/>
      <c r="I76" s="330"/>
      <c r="J76" s="331"/>
      <c r="K76" s="331"/>
      <c r="L76" s="331"/>
      <c r="M76" s="331"/>
      <c r="N76" s="332"/>
      <c r="O76" s="217"/>
      <c r="P76" s="217"/>
      <c r="Q76" s="217"/>
      <c r="R76" s="217"/>
      <c r="S76" s="218"/>
      <c r="V76" s="174"/>
    </row>
    <row r="77" spans="2:22" ht="25.2" customHeight="1" thickBot="1" x14ac:dyDescent="0.3">
      <c r="B77" s="172"/>
      <c r="C77" s="219"/>
      <c r="D77" s="336" t="str">
        <f>IF(C77=0,"",_xlfn.CONCAT(VLOOKUP(C77,#REF!,3,FALSE)," ",VLOOKUP(C77,#REF!,4,FALSE)))</f>
        <v/>
      </c>
      <c r="E77" s="337"/>
      <c r="F77" s="337"/>
      <c r="G77" s="337"/>
      <c r="H77" s="338"/>
      <c r="I77" s="336"/>
      <c r="J77" s="337"/>
      <c r="K77" s="337"/>
      <c r="L77" s="337"/>
      <c r="M77" s="337"/>
      <c r="N77" s="338"/>
      <c r="O77" s="220"/>
      <c r="P77" s="220"/>
      <c r="Q77" s="220"/>
      <c r="R77" s="220"/>
      <c r="S77" s="221"/>
      <c r="V77" s="174"/>
    </row>
    <row r="78" spans="2:22" ht="25.2" customHeight="1" thickBot="1" x14ac:dyDescent="0.3">
      <c r="B78" s="177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9"/>
    </row>
    <row r="79" spans="2:22" ht="13.8" thickBot="1" x14ac:dyDescent="0.3"/>
    <row r="80" spans="2:22" s="182" customFormat="1" ht="30" customHeight="1" thickBot="1" x14ac:dyDescent="0.3">
      <c r="B80" s="180"/>
      <c r="C80" s="326" t="s">
        <v>1326</v>
      </c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181"/>
    </row>
    <row r="81" spans="2:22" ht="9" customHeight="1" x14ac:dyDescent="0.25">
      <c r="B81" s="169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1"/>
    </row>
    <row r="82" spans="2:22" ht="14.4" thickBot="1" x14ac:dyDescent="0.3">
      <c r="B82" s="208"/>
      <c r="E82" s="186"/>
      <c r="V82" s="174"/>
    </row>
    <row r="83" spans="2:22" ht="12.75" customHeight="1" thickBot="1" x14ac:dyDescent="0.3">
      <c r="B83" s="172"/>
      <c r="D83" s="339" t="s">
        <v>1327</v>
      </c>
      <c r="E83" s="339"/>
      <c r="F83" s="339"/>
      <c r="G83" s="339"/>
      <c r="H83" s="339"/>
      <c r="I83" s="340"/>
      <c r="J83" s="222"/>
      <c r="V83" s="174"/>
    </row>
    <row r="84" spans="2:22" ht="138" customHeight="1" thickBot="1" x14ac:dyDescent="0.3">
      <c r="B84" s="172"/>
      <c r="C84" s="191" t="s">
        <v>990</v>
      </c>
      <c r="D84" s="191"/>
      <c r="E84" s="191" t="s">
        <v>970</v>
      </c>
      <c r="F84" s="191"/>
      <c r="G84" s="191"/>
      <c r="H84" s="191"/>
      <c r="I84" s="186" t="s">
        <v>1015</v>
      </c>
      <c r="J84" s="186"/>
      <c r="O84" s="209" t="s">
        <v>1328</v>
      </c>
      <c r="P84" s="210" t="s">
        <v>1329</v>
      </c>
      <c r="Q84" s="210" t="s">
        <v>1538</v>
      </c>
      <c r="R84" s="210" t="s">
        <v>1330</v>
      </c>
      <c r="S84" s="211"/>
      <c r="T84" s="212"/>
      <c r="V84" s="174"/>
    </row>
    <row r="85" spans="2:22" ht="25.2" customHeight="1" x14ac:dyDescent="0.25">
      <c r="B85" s="172"/>
      <c r="C85" s="213"/>
      <c r="D85" s="333" t="str">
        <f>IF(C85=0,"",_xlfn.CONCAT(VLOOKUP(C85,#REF!,3,FALSE)," ",VLOOKUP(C85,#REF!,4,FALSE)))</f>
        <v/>
      </c>
      <c r="E85" s="334"/>
      <c r="F85" s="334"/>
      <c r="G85" s="334"/>
      <c r="H85" s="335"/>
      <c r="I85" s="333"/>
      <c r="J85" s="334"/>
      <c r="K85" s="334"/>
      <c r="L85" s="334"/>
      <c r="M85" s="334"/>
      <c r="N85" s="335"/>
      <c r="O85" s="214"/>
      <c r="P85" s="214"/>
      <c r="Q85" s="214"/>
      <c r="R85" s="214"/>
      <c r="S85" s="215"/>
      <c r="V85" s="174"/>
    </row>
    <row r="86" spans="2:22" ht="25.2" customHeight="1" x14ac:dyDescent="0.25">
      <c r="B86" s="172"/>
      <c r="C86" s="216"/>
      <c r="D86" s="330" t="str">
        <f>IF(C86=0,"",_xlfn.CONCAT(VLOOKUP(C86,#REF!,3,FALSE)," ",VLOOKUP(C86,#REF!,4,FALSE)))</f>
        <v/>
      </c>
      <c r="E86" s="331"/>
      <c r="F86" s="331"/>
      <c r="G86" s="331"/>
      <c r="H86" s="332"/>
      <c r="I86" s="330"/>
      <c r="J86" s="331"/>
      <c r="K86" s="331"/>
      <c r="L86" s="331"/>
      <c r="M86" s="331"/>
      <c r="N86" s="332"/>
      <c r="O86" s="217"/>
      <c r="P86" s="217"/>
      <c r="Q86" s="217"/>
      <c r="R86" s="217"/>
      <c r="S86" s="218"/>
      <c r="V86" s="174"/>
    </row>
    <row r="87" spans="2:22" ht="25.2" customHeight="1" x14ac:dyDescent="0.25">
      <c r="B87" s="172"/>
      <c r="C87" s="216"/>
      <c r="D87" s="330" t="str">
        <f>IF(C87=0,"",_xlfn.CONCAT(VLOOKUP(C87,#REF!,3,FALSE)," ",VLOOKUP(C87,#REF!,4,FALSE)))</f>
        <v/>
      </c>
      <c r="E87" s="331"/>
      <c r="F87" s="331"/>
      <c r="G87" s="331"/>
      <c r="H87" s="332"/>
      <c r="I87" s="330"/>
      <c r="J87" s="331"/>
      <c r="K87" s="331"/>
      <c r="L87" s="331"/>
      <c r="M87" s="331"/>
      <c r="N87" s="332"/>
      <c r="O87" s="217"/>
      <c r="P87" s="217"/>
      <c r="Q87" s="217"/>
      <c r="R87" s="217"/>
      <c r="S87" s="218"/>
      <c r="V87" s="174"/>
    </row>
    <row r="88" spans="2:22" ht="25.2" customHeight="1" x14ac:dyDescent="0.25">
      <c r="B88" s="172"/>
      <c r="C88" s="216"/>
      <c r="D88" s="330" t="str">
        <f>IF(C88=0,"",_xlfn.CONCAT(VLOOKUP(C88,#REF!,3,FALSE)," ",VLOOKUP(C88,#REF!,4,FALSE)))</f>
        <v/>
      </c>
      <c r="E88" s="331"/>
      <c r="F88" s="331"/>
      <c r="G88" s="331"/>
      <c r="H88" s="332"/>
      <c r="I88" s="330"/>
      <c r="J88" s="331"/>
      <c r="K88" s="331"/>
      <c r="L88" s="331"/>
      <c r="M88" s="331"/>
      <c r="N88" s="332"/>
      <c r="O88" s="217"/>
      <c r="P88" s="217"/>
      <c r="Q88" s="217"/>
      <c r="R88" s="217"/>
      <c r="S88" s="218"/>
      <c r="V88" s="174"/>
    </row>
    <row r="89" spans="2:22" ht="25.2" customHeight="1" x14ac:dyDescent="0.25">
      <c r="B89" s="172"/>
      <c r="C89" s="216"/>
      <c r="D89" s="330" t="str">
        <f>IF(C89=0,"",_xlfn.CONCAT(VLOOKUP(C89,#REF!,3,FALSE)," ",VLOOKUP(C89,#REF!,4,FALSE)))</f>
        <v/>
      </c>
      <c r="E89" s="331"/>
      <c r="F89" s="331"/>
      <c r="G89" s="331"/>
      <c r="H89" s="332"/>
      <c r="I89" s="330"/>
      <c r="J89" s="331"/>
      <c r="K89" s="331"/>
      <c r="L89" s="331"/>
      <c r="M89" s="331"/>
      <c r="N89" s="332"/>
      <c r="O89" s="217"/>
      <c r="P89" s="217"/>
      <c r="Q89" s="217"/>
      <c r="R89" s="217"/>
      <c r="S89" s="218"/>
      <c r="V89" s="174"/>
    </row>
    <row r="90" spans="2:22" ht="25.2" customHeight="1" x14ac:dyDescent="0.25">
      <c r="B90" s="172"/>
      <c r="C90" s="216"/>
      <c r="D90" s="330" t="str">
        <f>IF(C90=0,"",_xlfn.CONCAT(VLOOKUP(C90,#REF!,3,FALSE)," ",VLOOKUP(C90,#REF!,4,FALSE)))</f>
        <v/>
      </c>
      <c r="E90" s="331"/>
      <c r="F90" s="331"/>
      <c r="G90" s="331"/>
      <c r="H90" s="332"/>
      <c r="I90" s="330"/>
      <c r="J90" s="331"/>
      <c r="K90" s="331"/>
      <c r="L90" s="331"/>
      <c r="M90" s="331"/>
      <c r="N90" s="332"/>
      <c r="O90" s="217"/>
      <c r="P90" s="217"/>
      <c r="Q90" s="217"/>
      <c r="R90" s="217"/>
      <c r="S90" s="218"/>
      <c r="V90" s="174"/>
    </row>
    <row r="91" spans="2:22" ht="25.2" customHeight="1" x14ac:dyDescent="0.25">
      <c r="B91" s="172"/>
      <c r="C91" s="216"/>
      <c r="D91" s="330" t="str">
        <f>IF(C91=0,"",_xlfn.CONCAT(VLOOKUP(C91,#REF!,3,FALSE)," ",VLOOKUP(C91,#REF!,4,FALSE)))</f>
        <v/>
      </c>
      <c r="E91" s="331"/>
      <c r="F91" s="331"/>
      <c r="G91" s="331"/>
      <c r="H91" s="332"/>
      <c r="I91" s="330"/>
      <c r="J91" s="331"/>
      <c r="K91" s="331"/>
      <c r="L91" s="331"/>
      <c r="M91" s="331"/>
      <c r="N91" s="332"/>
      <c r="O91" s="217"/>
      <c r="P91" s="217"/>
      <c r="Q91" s="217"/>
      <c r="R91" s="217"/>
      <c r="S91" s="218"/>
      <c r="V91" s="174"/>
    </row>
    <row r="92" spans="2:22" ht="25.2" customHeight="1" x14ac:dyDescent="0.25">
      <c r="B92" s="172"/>
      <c r="C92" s="216"/>
      <c r="D92" s="330" t="str">
        <f>IF(C92=0,"",_xlfn.CONCAT(VLOOKUP(C92,#REF!,3,FALSE)," ",VLOOKUP(C92,#REF!,4,FALSE)))</f>
        <v/>
      </c>
      <c r="E92" s="331"/>
      <c r="F92" s="331"/>
      <c r="G92" s="331"/>
      <c r="H92" s="332"/>
      <c r="I92" s="330"/>
      <c r="J92" s="331"/>
      <c r="K92" s="331"/>
      <c r="L92" s="331"/>
      <c r="M92" s="331"/>
      <c r="N92" s="332"/>
      <c r="O92" s="217"/>
      <c r="P92" s="217"/>
      <c r="Q92" s="217"/>
      <c r="R92" s="217"/>
      <c r="S92" s="218"/>
      <c r="V92" s="174"/>
    </row>
    <row r="93" spans="2:22" ht="25.2" customHeight="1" x14ac:dyDescent="0.25">
      <c r="B93" s="172"/>
      <c r="C93" s="216"/>
      <c r="D93" s="330" t="str">
        <f>IF(C93=0,"",_xlfn.CONCAT(VLOOKUP(C93,#REF!,3,FALSE)," ",VLOOKUP(C93,#REF!,4,FALSE)))</f>
        <v/>
      </c>
      <c r="E93" s="331"/>
      <c r="F93" s="331"/>
      <c r="G93" s="331"/>
      <c r="H93" s="332"/>
      <c r="I93" s="330"/>
      <c r="J93" s="331"/>
      <c r="K93" s="331"/>
      <c r="L93" s="331"/>
      <c r="M93" s="331"/>
      <c r="N93" s="332"/>
      <c r="O93" s="217"/>
      <c r="P93" s="217"/>
      <c r="Q93" s="217"/>
      <c r="R93" s="217"/>
      <c r="S93" s="218"/>
      <c r="V93" s="174"/>
    </row>
    <row r="94" spans="2:22" ht="25.2" customHeight="1" x14ac:dyDescent="0.25">
      <c r="B94" s="172"/>
      <c r="C94" s="216"/>
      <c r="D94" s="330" t="str">
        <f>IF(C94=0,"",_xlfn.CONCAT(VLOOKUP(C94,#REF!,3,FALSE)," ",VLOOKUP(C94,#REF!,4,FALSE)))</f>
        <v/>
      </c>
      <c r="E94" s="331"/>
      <c r="F94" s="331"/>
      <c r="G94" s="331"/>
      <c r="H94" s="332"/>
      <c r="I94" s="330"/>
      <c r="J94" s="331"/>
      <c r="K94" s="331"/>
      <c r="L94" s="331"/>
      <c r="M94" s="331"/>
      <c r="N94" s="332"/>
      <c r="O94" s="217"/>
      <c r="P94" s="217"/>
      <c r="Q94" s="217"/>
      <c r="R94" s="217"/>
      <c r="S94" s="218"/>
      <c r="V94" s="174"/>
    </row>
    <row r="95" spans="2:22" ht="25.2" customHeight="1" x14ac:dyDescent="0.25">
      <c r="B95" s="172"/>
      <c r="C95" s="216"/>
      <c r="D95" s="330" t="str">
        <f>IF(C95=0,"",_xlfn.CONCAT(VLOOKUP(C95,#REF!,3,FALSE)," ",VLOOKUP(C95,#REF!,4,FALSE)))</f>
        <v/>
      </c>
      <c r="E95" s="331"/>
      <c r="F95" s="331"/>
      <c r="G95" s="331"/>
      <c r="H95" s="332"/>
      <c r="I95" s="330"/>
      <c r="J95" s="331"/>
      <c r="K95" s="331"/>
      <c r="L95" s="331"/>
      <c r="M95" s="331"/>
      <c r="N95" s="332"/>
      <c r="O95" s="217"/>
      <c r="P95" s="217"/>
      <c r="Q95" s="217"/>
      <c r="R95" s="217"/>
      <c r="S95" s="218"/>
      <c r="V95" s="174"/>
    </row>
    <row r="96" spans="2:22" ht="25.2" customHeight="1" thickBot="1" x14ac:dyDescent="0.3">
      <c r="B96" s="172"/>
      <c r="C96" s="219"/>
      <c r="D96" s="336" t="str">
        <f>IF(C96=0,"",_xlfn.CONCAT(VLOOKUP(C96,#REF!,3,FALSE)," ",VLOOKUP(C96,#REF!,4,FALSE)))</f>
        <v/>
      </c>
      <c r="E96" s="337"/>
      <c r="F96" s="337"/>
      <c r="G96" s="337"/>
      <c r="H96" s="338"/>
      <c r="I96" s="336"/>
      <c r="J96" s="337"/>
      <c r="K96" s="337"/>
      <c r="L96" s="337"/>
      <c r="M96" s="337"/>
      <c r="N96" s="338"/>
      <c r="O96" s="220"/>
      <c r="P96" s="220"/>
      <c r="Q96" s="220"/>
      <c r="R96" s="220"/>
      <c r="S96" s="221"/>
      <c r="V96" s="174"/>
    </row>
    <row r="97" spans="2:22" ht="25.2" customHeight="1" x14ac:dyDescent="0.25">
      <c r="B97" s="172"/>
      <c r="V97" s="174"/>
    </row>
    <row r="98" spans="2:22" ht="25.2" customHeight="1" thickBot="1" x14ac:dyDescent="0.3">
      <c r="B98" s="177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9"/>
    </row>
    <row r="99" spans="2:22" s="182" customFormat="1" ht="30" customHeight="1" thickBot="1" x14ac:dyDescent="0.3">
      <c r="B99" s="180"/>
      <c r="C99" s="326" t="s">
        <v>1331</v>
      </c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181"/>
    </row>
    <row r="100" spans="2:22" ht="9" customHeight="1" x14ac:dyDescent="0.25">
      <c r="B100" s="169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1"/>
    </row>
    <row r="101" spans="2:22" ht="13.8" x14ac:dyDescent="0.25">
      <c r="B101" s="208"/>
      <c r="E101" s="186"/>
      <c r="V101" s="174"/>
    </row>
    <row r="102" spans="2:22" ht="12.75" customHeight="1" thickBot="1" x14ac:dyDescent="0.3">
      <c r="B102" s="172"/>
      <c r="V102" s="174"/>
    </row>
    <row r="103" spans="2:22" ht="19.2" customHeight="1" thickBot="1" x14ac:dyDescent="0.3">
      <c r="B103" s="172"/>
      <c r="C103" s="223" t="s">
        <v>990</v>
      </c>
      <c r="D103" s="347" t="s">
        <v>970</v>
      </c>
      <c r="E103" s="348"/>
      <c r="F103" s="348"/>
      <c r="G103" s="348"/>
      <c r="H103" s="349"/>
      <c r="I103" s="347" t="s">
        <v>1332</v>
      </c>
      <c r="J103" s="348"/>
      <c r="K103" s="348"/>
      <c r="L103" s="348"/>
      <c r="M103" s="348"/>
      <c r="N103" s="348"/>
      <c r="O103" s="348"/>
      <c r="P103" s="348"/>
      <c r="Q103" s="349"/>
      <c r="R103" s="348" t="s">
        <v>987</v>
      </c>
      <c r="S103" s="348"/>
      <c r="T103" s="350" t="s">
        <v>1333</v>
      </c>
      <c r="U103" s="351"/>
      <c r="V103" s="174"/>
    </row>
    <row r="104" spans="2:22" ht="25.2" customHeight="1" x14ac:dyDescent="0.25">
      <c r="B104" s="172"/>
      <c r="C104" s="213"/>
      <c r="D104" s="341" t="str">
        <f>IF(C104=0,"",_xlfn.CONCAT(VLOOKUP(C104,#REF!,3,FALSE)," ",VLOOKUP(C104,#REF!,4,FALSE)))</f>
        <v/>
      </c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2"/>
      <c r="U104" s="343"/>
      <c r="V104" s="174"/>
    </row>
    <row r="105" spans="2:22" ht="25.2" customHeight="1" x14ac:dyDescent="0.25">
      <c r="B105" s="172"/>
      <c r="C105" s="216"/>
      <c r="D105" s="344" t="str">
        <f>IF(C105=0,"",_xlfn.CONCAT(VLOOKUP(C105,#REF!,3,FALSE)," ",VLOOKUP(C105,#REF!,4,FALSE)))</f>
        <v/>
      </c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5"/>
      <c r="U105" s="346"/>
      <c r="V105" s="174"/>
    </row>
    <row r="106" spans="2:22" ht="25.2" customHeight="1" x14ac:dyDescent="0.25">
      <c r="B106" s="172"/>
      <c r="C106" s="216"/>
      <c r="D106" s="344" t="str">
        <f>IF(C106=0,"",_xlfn.CONCAT(VLOOKUP(C106,#REF!,3,FALSE)," ",VLOOKUP(C106,#REF!,4,FALSE)))</f>
        <v/>
      </c>
      <c r="E106" s="344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  <c r="Q106" s="344"/>
      <c r="R106" s="344"/>
      <c r="S106" s="344"/>
      <c r="T106" s="345"/>
      <c r="U106" s="346"/>
      <c r="V106" s="174"/>
    </row>
    <row r="107" spans="2:22" ht="25.2" customHeight="1" x14ac:dyDescent="0.25">
      <c r="B107" s="172"/>
      <c r="C107" s="216"/>
      <c r="D107" s="344" t="str">
        <f>IF(C107=0,"",_xlfn.CONCAT(VLOOKUP(C107,#REF!,3,FALSE)," ",VLOOKUP(C107,#REF!,4,FALSE)))</f>
        <v/>
      </c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44"/>
      <c r="R107" s="344"/>
      <c r="S107" s="344"/>
      <c r="T107" s="345"/>
      <c r="U107" s="346"/>
      <c r="V107" s="174"/>
    </row>
    <row r="108" spans="2:22" ht="25.2" customHeight="1" x14ac:dyDescent="0.25">
      <c r="B108" s="172"/>
      <c r="C108" s="216"/>
      <c r="D108" s="344" t="str">
        <f>IF(C108=0,"",_xlfn.CONCAT(VLOOKUP(C108,#REF!,3,FALSE)," ",VLOOKUP(C108,#REF!,4,FALSE)))</f>
        <v/>
      </c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5"/>
      <c r="U108" s="346"/>
      <c r="V108" s="174"/>
    </row>
    <row r="109" spans="2:22" ht="25.2" customHeight="1" x14ac:dyDescent="0.25">
      <c r="B109" s="172"/>
      <c r="C109" s="216"/>
      <c r="D109" s="344" t="str">
        <f>IF(C109=0,"",_xlfn.CONCAT(VLOOKUP(C109,#REF!,3,FALSE)," ",VLOOKUP(C109,#REF!,4,FALSE)))</f>
        <v/>
      </c>
      <c r="E109" s="344"/>
      <c r="F109" s="344"/>
      <c r="G109" s="344"/>
      <c r="H109" s="344"/>
      <c r="I109" s="344"/>
      <c r="J109" s="344"/>
      <c r="K109" s="344"/>
      <c r="L109" s="344"/>
      <c r="M109" s="344"/>
      <c r="N109" s="344"/>
      <c r="O109" s="344"/>
      <c r="P109" s="344"/>
      <c r="Q109" s="344"/>
      <c r="R109" s="344"/>
      <c r="S109" s="344"/>
      <c r="T109" s="345"/>
      <c r="U109" s="346"/>
      <c r="V109" s="174"/>
    </row>
    <row r="110" spans="2:22" ht="25.2" customHeight="1" x14ac:dyDescent="0.25">
      <c r="B110" s="172"/>
      <c r="C110" s="216"/>
      <c r="D110" s="344" t="str">
        <f>IF(C110=0,"",_xlfn.CONCAT(VLOOKUP(C110,#REF!,3,FALSE)," ",VLOOKUP(C110,#REF!,4,FALSE)))</f>
        <v/>
      </c>
      <c r="E110" s="344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  <c r="Q110" s="344"/>
      <c r="R110" s="344"/>
      <c r="S110" s="344"/>
      <c r="T110" s="345"/>
      <c r="U110" s="346"/>
      <c r="V110" s="174"/>
    </row>
    <row r="111" spans="2:22" ht="25.2" customHeight="1" x14ac:dyDescent="0.25">
      <c r="B111" s="172"/>
      <c r="C111" s="216"/>
      <c r="D111" s="344" t="str">
        <f>IF(C111=0,"",_xlfn.CONCAT(VLOOKUP(C111,#REF!,3,FALSE)," ",VLOOKUP(C111,#REF!,4,FALSE)))</f>
        <v/>
      </c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5"/>
      <c r="U111" s="346"/>
      <c r="V111" s="174"/>
    </row>
    <row r="112" spans="2:22" ht="25.2" customHeight="1" x14ac:dyDescent="0.25">
      <c r="B112" s="172"/>
      <c r="C112" s="216"/>
      <c r="D112" s="344" t="str">
        <f>IF(C112=0,"",_xlfn.CONCAT(VLOOKUP(C112,#REF!,3,FALSE)," ",VLOOKUP(C112,#REF!,4,FALSE)))</f>
        <v/>
      </c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5"/>
      <c r="U112" s="346"/>
      <c r="V112" s="174"/>
    </row>
    <row r="113" spans="1:22" ht="25.2" customHeight="1" x14ac:dyDescent="0.25">
      <c r="B113" s="172"/>
      <c r="C113" s="216"/>
      <c r="D113" s="344" t="str">
        <f>IF(C113=0,"",_xlfn.CONCAT(VLOOKUP(C113,#REF!,3,FALSE)," ",VLOOKUP(C113,#REF!,4,FALSE)))</f>
        <v/>
      </c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5"/>
      <c r="U113" s="346"/>
      <c r="V113" s="174"/>
    </row>
    <row r="114" spans="1:22" ht="25.2" customHeight="1" x14ac:dyDescent="0.25">
      <c r="B114" s="172"/>
      <c r="C114" s="216"/>
      <c r="D114" s="344" t="str">
        <f>IF(C114=0,"",_xlfn.CONCAT(VLOOKUP(C114,#REF!,3,FALSE)," ",VLOOKUP(C114,#REF!,4,FALSE)))</f>
        <v/>
      </c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4"/>
      <c r="P114" s="344"/>
      <c r="Q114" s="344"/>
      <c r="R114" s="344"/>
      <c r="S114" s="344"/>
      <c r="T114" s="345"/>
      <c r="U114" s="346"/>
      <c r="V114" s="174"/>
    </row>
    <row r="115" spans="1:22" ht="25.2" customHeight="1" thickBot="1" x14ac:dyDescent="0.3">
      <c r="B115" s="172"/>
      <c r="C115" s="219"/>
      <c r="D115" s="356" t="str">
        <f>IF(C115=0,"",_xlfn.CONCAT(VLOOKUP(C115,#REF!,3,FALSE)," ",VLOOKUP(C115,#REF!,4,FALSE)))</f>
        <v/>
      </c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7"/>
      <c r="U115" s="358"/>
      <c r="V115" s="174"/>
    </row>
    <row r="116" spans="1:22" ht="25.2" customHeight="1" x14ac:dyDescent="0.25">
      <c r="B116" s="172"/>
      <c r="V116" s="174"/>
    </row>
    <row r="117" spans="1:22" ht="11.25" customHeight="1" thickBot="1" x14ac:dyDescent="0.3">
      <c r="B117" s="177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9"/>
    </row>
    <row r="118" spans="1:22" ht="13.5" customHeight="1" thickBot="1" x14ac:dyDescent="0.3">
      <c r="B118" s="225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225"/>
    </row>
    <row r="119" spans="1:22" ht="11.25" customHeight="1" x14ac:dyDescent="0.3">
      <c r="B119" s="205"/>
      <c r="V119" s="174"/>
    </row>
    <row r="120" spans="1:22" s="229" customFormat="1" ht="18" customHeight="1" x14ac:dyDescent="0.3">
      <c r="A120" s="166"/>
      <c r="B120" s="226"/>
      <c r="C120" s="227" t="s">
        <v>1023</v>
      </c>
      <c r="D120" s="227"/>
      <c r="E120" s="227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228"/>
      <c r="S120" s="166"/>
      <c r="T120" s="166"/>
      <c r="U120" s="166"/>
      <c r="V120" s="174"/>
    </row>
    <row r="121" spans="1:22" ht="14.25" customHeight="1" x14ac:dyDescent="0.25">
      <c r="B121" s="172"/>
      <c r="Q121" s="229"/>
      <c r="R121" s="229"/>
      <c r="V121" s="174"/>
    </row>
    <row r="122" spans="1:22" ht="6" customHeight="1" x14ac:dyDescent="0.25">
      <c r="B122" s="172"/>
      <c r="C122" s="230"/>
      <c r="D122" s="230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174"/>
    </row>
    <row r="123" spans="1:22" ht="35.1" customHeight="1" x14ac:dyDescent="0.25">
      <c r="B123" s="172"/>
      <c r="C123" s="352"/>
      <c r="D123" s="353"/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53"/>
      <c r="R123" s="353"/>
      <c r="S123" s="353"/>
      <c r="T123" s="353"/>
      <c r="U123" s="354"/>
      <c r="V123" s="174"/>
    </row>
    <row r="124" spans="1:22" ht="11.25" customHeight="1" thickBot="1" x14ac:dyDescent="0.3">
      <c r="B124" s="177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9"/>
    </row>
    <row r="125" spans="1:22" ht="22.5" customHeight="1" x14ac:dyDescent="0.25"/>
    <row r="126" spans="1:22" x14ac:dyDescent="0.25">
      <c r="B126" s="186" t="s">
        <v>1024</v>
      </c>
      <c r="E126" s="355"/>
      <c r="F126" s="355"/>
      <c r="G126" s="355"/>
      <c r="H126" s="355"/>
      <c r="I126" s="355"/>
      <c r="J126" s="355"/>
      <c r="K126" s="355"/>
      <c r="L126" s="355"/>
      <c r="M126" s="355"/>
      <c r="N126" s="355"/>
      <c r="Q126" s="355"/>
      <c r="R126" s="355"/>
      <c r="S126" s="355"/>
      <c r="T126" s="355"/>
      <c r="U126" s="355"/>
      <c r="V126" s="355"/>
    </row>
    <row r="127" spans="1:22" x14ac:dyDescent="0.25">
      <c r="B127" s="229"/>
      <c r="C127" s="231"/>
      <c r="D127" s="231"/>
      <c r="E127" s="229" t="s">
        <v>1025</v>
      </c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 t="s">
        <v>1026</v>
      </c>
      <c r="R127" s="229"/>
      <c r="S127" s="229"/>
      <c r="T127" s="229"/>
      <c r="U127" s="229"/>
      <c r="V127" s="229"/>
    </row>
    <row r="128" spans="1:22" ht="17.25" customHeight="1" x14ac:dyDescent="0.25">
      <c r="A128" s="229"/>
    </row>
    <row r="129" spans="2:22" x14ac:dyDescent="0.25">
      <c r="B129" s="186" t="s">
        <v>1027</v>
      </c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Q129" s="355"/>
      <c r="R129" s="355"/>
      <c r="S129" s="355"/>
      <c r="T129" s="355"/>
      <c r="U129" s="355"/>
      <c r="V129" s="355"/>
    </row>
    <row r="130" spans="2:22" x14ac:dyDescent="0.25">
      <c r="C130" s="231"/>
      <c r="D130" s="231"/>
      <c r="E130" s="229" t="s">
        <v>1025</v>
      </c>
      <c r="Q130" s="232" t="s">
        <v>1026</v>
      </c>
    </row>
  </sheetData>
  <sheetProtection formatCells="0" formatColumns="0" formatRows="0" selectLockedCells="1"/>
  <mergeCells count="126">
    <mergeCell ref="C123:U123"/>
    <mergeCell ref="E126:N126"/>
    <mergeCell ref="Q126:V126"/>
    <mergeCell ref="E129:N129"/>
    <mergeCell ref="Q129:V129"/>
    <mergeCell ref="D114:H114"/>
    <mergeCell ref="I114:Q114"/>
    <mergeCell ref="R114:S114"/>
    <mergeCell ref="T114:U114"/>
    <mergeCell ref="D115:H115"/>
    <mergeCell ref="I115:Q115"/>
    <mergeCell ref="R115:S115"/>
    <mergeCell ref="T115:U115"/>
    <mergeCell ref="D112:H112"/>
    <mergeCell ref="I112:Q112"/>
    <mergeCell ref="R112:S112"/>
    <mergeCell ref="T112:U112"/>
    <mergeCell ref="D113:H113"/>
    <mergeCell ref="I113:Q113"/>
    <mergeCell ref="R113:S113"/>
    <mergeCell ref="T113:U113"/>
    <mergeCell ref="D110:H110"/>
    <mergeCell ref="I110:Q110"/>
    <mergeCell ref="R110:S110"/>
    <mergeCell ref="T110:U110"/>
    <mergeCell ref="D111:H111"/>
    <mergeCell ref="I111:Q111"/>
    <mergeCell ref="R111:S111"/>
    <mergeCell ref="T111:U111"/>
    <mergeCell ref="D108:H108"/>
    <mergeCell ref="I108:Q108"/>
    <mergeCell ref="R108:S108"/>
    <mergeCell ref="T108:U108"/>
    <mergeCell ref="D109:H109"/>
    <mergeCell ref="I109:Q109"/>
    <mergeCell ref="R109:S109"/>
    <mergeCell ref="T109:U109"/>
    <mergeCell ref="D106:H106"/>
    <mergeCell ref="I106:Q106"/>
    <mergeCell ref="R106:S106"/>
    <mergeCell ref="T106:U106"/>
    <mergeCell ref="D107:H107"/>
    <mergeCell ref="I107:Q107"/>
    <mergeCell ref="R107:S107"/>
    <mergeCell ref="T107:U107"/>
    <mergeCell ref="D104:H104"/>
    <mergeCell ref="I104:Q104"/>
    <mergeCell ref="R104:S104"/>
    <mergeCell ref="T104:U104"/>
    <mergeCell ref="D105:H105"/>
    <mergeCell ref="I105:Q105"/>
    <mergeCell ref="R105:S105"/>
    <mergeCell ref="T105:U105"/>
    <mergeCell ref="D96:H96"/>
    <mergeCell ref="I96:N96"/>
    <mergeCell ref="C99:U99"/>
    <mergeCell ref="D103:H103"/>
    <mergeCell ref="I103:Q103"/>
    <mergeCell ref="R103:S103"/>
    <mergeCell ref="T103:U103"/>
    <mergeCell ref="D93:H93"/>
    <mergeCell ref="I93:N93"/>
    <mergeCell ref="D94:H94"/>
    <mergeCell ref="I94:N94"/>
    <mergeCell ref="D95:H95"/>
    <mergeCell ref="I95:N95"/>
    <mergeCell ref="D90:H90"/>
    <mergeCell ref="I90:N90"/>
    <mergeCell ref="D91:H91"/>
    <mergeCell ref="I91:N91"/>
    <mergeCell ref="D92:H92"/>
    <mergeCell ref="I92:N92"/>
    <mergeCell ref="D87:H87"/>
    <mergeCell ref="I87:N87"/>
    <mergeCell ref="D88:H88"/>
    <mergeCell ref="I88:N88"/>
    <mergeCell ref="D89:H89"/>
    <mergeCell ref="I89:N89"/>
    <mergeCell ref="C80:U80"/>
    <mergeCell ref="D83:I83"/>
    <mergeCell ref="D85:H85"/>
    <mergeCell ref="I85:N85"/>
    <mergeCell ref="D86:H86"/>
    <mergeCell ref="I86:N86"/>
    <mergeCell ref="D75:H75"/>
    <mergeCell ref="I75:N75"/>
    <mergeCell ref="D76:H76"/>
    <mergeCell ref="I76:N76"/>
    <mergeCell ref="D77:H77"/>
    <mergeCell ref="I77:N77"/>
    <mergeCell ref="D72:H72"/>
    <mergeCell ref="I72:N72"/>
    <mergeCell ref="D73:H73"/>
    <mergeCell ref="I73:N73"/>
    <mergeCell ref="D74:H74"/>
    <mergeCell ref="I74:N74"/>
    <mergeCell ref="D69:H69"/>
    <mergeCell ref="I69:N69"/>
    <mergeCell ref="D70:H70"/>
    <mergeCell ref="I70:N70"/>
    <mergeCell ref="D71:H71"/>
    <mergeCell ref="I71:N71"/>
    <mergeCell ref="D66:H66"/>
    <mergeCell ref="I66:N66"/>
    <mergeCell ref="D67:H67"/>
    <mergeCell ref="I67:N67"/>
    <mergeCell ref="D68:H68"/>
    <mergeCell ref="I68:N68"/>
    <mergeCell ref="G54:I54"/>
    <mergeCell ref="C58:U58"/>
    <mergeCell ref="C61:U61"/>
    <mergeCell ref="H12:Q12"/>
    <mergeCell ref="H14:Q14"/>
    <mergeCell ref="C24:U24"/>
    <mergeCell ref="C25:K25"/>
    <mergeCell ref="C32:U32"/>
    <mergeCell ref="C37:U37"/>
    <mergeCell ref="B2:V2"/>
    <mergeCell ref="R4:V4"/>
    <mergeCell ref="H6:I6"/>
    <mergeCell ref="N6:Q6"/>
    <mergeCell ref="H8:Q8"/>
    <mergeCell ref="H10:Q10"/>
    <mergeCell ref="C42:U42"/>
    <mergeCell ref="G48:H48"/>
    <mergeCell ref="C50:U50"/>
  </mergeCells>
  <pageMargins left="0.47244094488188981" right="0.27559055118110237" top="0.27559055118110237" bottom="0.19685039370078741" header="0.19685039370078741" footer="0.19685039370078741"/>
  <pageSetup paperSize="9" orientation="portrait" r:id="rId1"/>
  <headerFooter alignWithMargins="0"/>
  <rowBreaks count="3" manualBreakCount="3">
    <brk id="59" max="16383" man="1"/>
    <brk id="78" max="16383" man="1"/>
    <brk id="97" max="1638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14">
    <tabColor rgb="FFFFFF00"/>
    <pageSetUpPr fitToPage="1"/>
  </sheetPr>
  <dimension ref="A1:Y26"/>
  <sheetViews>
    <sheetView view="pageBreakPreview" topLeftCell="A10" zoomScale="60" zoomScaleNormal="100" workbookViewId="0">
      <selection activeCell="L45" sqref="L45"/>
    </sheetView>
  </sheetViews>
  <sheetFormatPr baseColWidth="10" defaultColWidth="11.44140625" defaultRowHeight="13.2" x14ac:dyDescent="0.25"/>
  <cols>
    <col min="1" max="1" width="4" customWidth="1"/>
    <col min="2" max="2" width="18.44140625" customWidth="1"/>
    <col min="3" max="3" width="6.33203125" customWidth="1"/>
    <col min="4" max="4" width="4.6640625" customWidth="1"/>
    <col min="5" max="5" width="6.33203125" customWidth="1"/>
    <col min="6" max="6" width="4.6640625" customWidth="1"/>
    <col min="7" max="7" width="6.33203125" customWidth="1"/>
    <col min="8" max="8" width="4.6640625" customWidth="1"/>
    <col min="9" max="9" width="6.33203125" customWidth="1"/>
    <col min="10" max="10" width="4.6640625" customWidth="1"/>
    <col min="11" max="11" width="6.33203125" customWidth="1"/>
    <col min="12" max="12" width="4.6640625" customWidth="1"/>
    <col min="13" max="13" width="6.33203125" customWidth="1"/>
    <col min="14" max="14" width="4.6640625" customWidth="1"/>
    <col min="15" max="15" width="6.33203125" customWidth="1"/>
    <col min="16" max="16" width="4.6640625" customWidth="1"/>
    <col min="17" max="17" width="6.33203125" customWidth="1"/>
    <col min="18" max="18" width="4.6640625" customWidth="1"/>
    <col min="19" max="19" width="6.33203125" customWidth="1"/>
    <col min="20" max="20" width="4.6640625" customWidth="1"/>
    <col min="21" max="21" width="9.44140625" customWidth="1"/>
    <col min="22" max="22" width="7.6640625" customWidth="1"/>
    <col min="24" max="24" width="4.44140625" customWidth="1"/>
    <col min="26" max="45" width="11.44140625" customWidth="1"/>
  </cols>
  <sheetData>
    <row r="1" spans="1:25" ht="28.5" customHeight="1" x14ac:dyDescent="0.25">
      <c r="A1" s="378" t="str">
        <f>Schlüssel!$C$1</f>
        <v>Bayernliga Herren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5"/>
      <c r="Y1" s="5"/>
    </row>
    <row r="2" spans="1:25" ht="28.5" customHeight="1" x14ac:dyDescent="0.25">
      <c r="A2" s="379" t="str">
        <f>"Saison "&amp;Spielorte!C18&amp;"     -     Spieltag "&amp;Erfassung3!AS2&amp;"     -     "&amp;Erfassung3!AT1</f>
        <v>Saison 2025/2026     -     Spieltag 3     -     08.11./09.11.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5"/>
      <c r="Y2" s="5"/>
    </row>
    <row r="3" spans="1:25" ht="28.5" customHeight="1" x14ac:dyDescent="0.25">
      <c r="A3" s="379" t="str">
        <f>+Erfassung3!AE2</f>
        <v>Brunnthal Max Munich</v>
      </c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5"/>
      <c r="Y3" s="5"/>
    </row>
    <row r="4" spans="1:25" ht="28.5" customHeight="1" thickBot="1" x14ac:dyDescent="0.45">
      <c r="A4" s="19"/>
      <c r="B4" s="19"/>
      <c r="C4" s="27"/>
      <c r="D4" s="155"/>
      <c r="E4" s="19"/>
      <c r="F4" s="155"/>
      <c r="G4" s="155"/>
      <c r="H4" s="155"/>
      <c r="I4" s="155"/>
      <c r="J4" s="155"/>
      <c r="K4" s="155"/>
      <c r="L4" s="155"/>
      <c r="M4" s="156"/>
      <c r="N4" s="19"/>
      <c r="O4" s="157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382" t="s">
        <v>977</v>
      </c>
      <c r="B5" s="384" t="s">
        <v>978</v>
      </c>
      <c r="C5" s="372" t="s">
        <v>961</v>
      </c>
      <c r="D5" s="373"/>
      <c r="E5" s="372" t="s">
        <v>962</v>
      </c>
      <c r="F5" s="373"/>
      <c r="G5" s="372" t="s">
        <v>963</v>
      </c>
      <c r="H5" s="373"/>
      <c r="I5" s="372" t="s">
        <v>964</v>
      </c>
      <c r="J5" s="373"/>
      <c r="K5" s="372" t="s">
        <v>965</v>
      </c>
      <c r="L5" s="373"/>
      <c r="M5" s="372" t="s">
        <v>966</v>
      </c>
      <c r="N5" s="373"/>
      <c r="O5" s="372" t="s">
        <v>967</v>
      </c>
      <c r="P5" s="373"/>
      <c r="Q5" s="372" t="s">
        <v>968</v>
      </c>
      <c r="R5" s="373"/>
      <c r="S5" s="374" t="s">
        <v>969</v>
      </c>
      <c r="T5" s="373"/>
      <c r="U5" s="372" t="s">
        <v>960</v>
      </c>
      <c r="V5" s="373"/>
      <c r="W5" s="380" t="s">
        <v>979</v>
      </c>
    </row>
    <row r="6" spans="1:25" ht="13.8" thickBot="1" x14ac:dyDescent="0.3">
      <c r="A6" s="383"/>
      <c r="B6" s="385"/>
      <c r="C6" s="22" t="s">
        <v>980</v>
      </c>
      <c r="D6" s="23" t="s">
        <v>973</v>
      </c>
      <c r="E6" s="22" t="s">
        <v>980</v>
      </c>
      <c r="F6" s="23" t="s">
        <v>973</v>
      </c>
      <c r="G6" s="22" t="s">
        <v>980</v>
      </c>
      <c r="H6" s="23" t="s">
        <v>973</v>
      </c>
      <c r="I6" s="22" t="s">
        <v>980</v>
      </c>
      <c r="J6" s="23" t="s">
        <v>973</v>
      </c>
      <c r="K6" s="22" t="s">
        <v>980</v>
      </c>
      <c r="L6" s="23" t="s">
        <v>973</v>
      </c>
      <c r="M6" s="22" t="s">
        <v>980</v>
      </c>
      <c r="N6" s="23" t="s">
        <v>973</v>
      </c>
      <c r="O6" s="22" t="s">
        <v>980</v>
      </c>
      <c r="P6" s="23" t="s">
        <v>973</v>
      </c>
      <c r="Q6" s="22" t="s">
        <v>980</v>
      </c>
      <c r="R6" s="23" t="s">
        <v>973</v>
      </c>
      <c r="S6" s="22" t="s">
        <v>980</v>
      </c>
      <c r="T6" s="23" t="s">
        <v>973</v>
      </c>
      <c r="U6" s="22" t="s">
        <v>972</v>
      </c>
      <c r="V6" s="23" t="s">
        <v>973</v>
      </c>
      <c r="W6" s="381"/>
    </row>
    <row r="7" spans="1:25" ht="42" customHeight="1" thickBot="1" x14ac:dyDescent="0.3">
      <c r="A7" s="158">
        <v>1</v>
      </c>
      <c r="B7" s="109" t="str">
        <f>IFERROR(INDEX(Erfassung3!$AA:$AA,MATCH($A7,Erfassung3!$BR:$BR,0)-17),Schlüssel!B5)</f>
        <v>BC Comet Nürnberg</v>
      </c>
      <c r="C7" s="110">
        <f>INDEX(Erfassung3!AC:AC,MATCH($A7,Erfassung3!$BR:$BR,0)-1)</f>
        <v>0</v>
      </c>
      <c r="D7" s="111">
        <f>INDEX(Erfassung3!AD:AD,MATCH($A7,Erfassung3!$BR:$BR,0))</f>
        <v>0</v>
      </c>
      <c r="E7" s="110">
        <f>INDEX(Erfassung3!AE:AE,MATCH($A7,Erfassung3!$BR:$BR,0)-1)</f>
        <v>0</v>
      </c>
      <c r="F7" s="111">
        <f>INDEX(Erfassung3!AF:AF,MATCH($A7,Erfassung3!$BR:$BR,0))</f>
        <v>0</v>
      </c>
      <c r="G7" s="110">
        <f>INDEX(Erfassung3!AG:AG,MATCH($A7,Erfassung3!$BR:$BR,0)-1)</f>
        <v>0</v>
      </c>
      <c r="H7" s="111">
        <f>INDEX(Erfassung3!AH:AH,MATCH($A7,Erfassung3!$BR:$BR,0))</f>
        <v>0</v>
      </c>
      <c r="I7" s="110">
        <f>INDEX(Erfassung3!AI:AI,MATCH($A7,Erfassung3!$BR:$BR,0)-1)</f>
        <v>0</v>
      </c>
      <c r="J7" s="111">
        <f>INDEX(Erfassung3!AJ:AJ,MATCH($A7,Erfassung3!$BR:$BR,0))</f>
        <v>0</v>
      </c>
      <c r="K7" s="110">
        <f>INDEX(Erfassung3!AK:AK,MATCH($A7,Erfassung3!$BR:$BR,0)-1)</f>
        <v>0</v>
      </c>
      <c r="L7" s="111">
        <f>INDEX(Erfassung3!AL:AL,MATCH($A7,Erfassung3!$BR:$BR,0))</f>
        <v>0</v>
      </c>
      <c r="M7" s="110">
        <f>INDEX(Erfassung3!AM:AM,MATCH($A7,Erfassung3!$BR:$BR,0)-1)</f>
        <v>0</v>
      </c>
      <c r="N7" s="111">
        <f>INDEX(Erfassung3!AN:AN,MATCH($A7,Erfassung3!$BR:$BR,0))</f>
        <v>0</v>
      </c>
      <c r="O7" s="110">
        <f>INDEX(Erfassung3!AO:AO,MATCH($A7,Erfassung3!$BR:$BR,0)-1)</f>
        <v>0</v>
      </c>
      <c r="P7" s="111">
        <f>INDEX(Erfassung3!AP:AP,MATCH($A7,Erfassung3!$BR:$BR,0))</f>
        <v>0</v>
      </c>
      <c r="Q7" s="110">
        <f>INDEX(Erfassung3!AQ:AQ,MATCH($A7,Erfassung3!$BR:$BR,0)-1)</f>
        <v>0</v>
      </c>
      <c r="R7" s="111">
        <f>INDEX(Erfassung3!AR:AR,MATCH($A7,Erfassung3!$BR:$BR,0))</f>
        <v>0</v>
      </c>
      <c r="S7" s="110">
        <f>INDEX(Erfassung3!AS:AS,MATCH($A7,Erfassung3!$BR:$BR,0)-1)</f>
        <v>0</v>
      </c>
      <c r="T7" s="111">
        <f>INDEX(Erfassung3!AT:AT,MATCH($A7,Erfassung3!$BR:$BR,0))</f>
        <v>0</v>
      </c>
      <c r="U7" s="112">
        <f>IFERROR(SUM(C7+E7+G7+I7+K7+M7+O7+Q7+S7),0)</f>
        <v>0</v>
      </c>
      <c r="V7" s="113">
        <f>IFERROR(SUM(D7+F7+H7+J7+L7+N7+P7+R7+T7),0)</f>
        <v>0</v>
      </c>
      <c r="W7" s="159">
        <f>IFERROR(U7/INDEX(Erfassung3!BF:BF,MATCH(A7,Erfassung3!BR:BR,0)),0)</f>
        <v>0</v>
      </c>
      <c r="X7" s="24"/>
    </row>
    <row r="8" spans="1:25" ht="42" customHeight="1" thickBot="1" x14ac:dyDescent="0.3">
      <c r="A8" s="158">
        <v>2</v>
      </c>
      <c r="B8" s="109" t="str">
        <f>IFERROR(INDEX(Erfassung3!$AA:$AA,MATCH($A8,Erfassung3!$BR:$BR,0)-17),Schlüssel!B6)</f>
        <v>BK München 3</v>
      </c>
      <c r="C8" s="110" t="e">
        <f>INDEX(Erfassung3!AC:AC,MATCH($A8,Erfassung3!$BR:$BR,0)-1)</f>
        <v>#N/A</v>
      </c>
      <c r="D8" s="111" t="e">
        <f>INDEX(Erfassung3!AD:AD,MATCH($A8,Erfassung3!$BR:$BR,0))</f>
        <v>#N/A</v>
      </c>
      <c r="E8" s="110" t="e">
        <f>INDEX(Erfassung3!AE:AE,MATCH($A8,Erfassung3!$BR:$BR,0)-1)</f>
        <v>#N/A</v>
      </c>
      <c r="F8" s="111" t="e">
        <f>INDEX(Erfassung3!AF:AF,MATCH($A8,Erfassung3!$BR:$BR,0))</f>
        <v>#N/A</v>
      </c>
      <c r="G8" s="110" t="e">
        <f>INDEX(Erfassung3!AG:AG,MATCH($A8,Erfassung3!$BR:$BR,0)-1)</f>
        <v>#N/A</v>
      </c>
      <c r="H8" s="111" t="e">
        <f>INDEX(Erfassung3!AH:AH,MATCH($A8,Erfassung3!$BR:$BR,0))</f>
        <v>#N/A</v>
      </c>
      <c r="I8" s="110" t="e">
        <f>INDEX(Erfassung3!AI:AI,MATCH($A8,Erfassung3!$BR:$BR,0)-1)</f>
        <v>#N/A</v>
      </c>
      <c r="J8" s="111" t="e">
        <f>INDEX(Erfassung3!AJ:AJ,MATCH($A8,Erfassung3!$BR:$BR,0))</f>
        <v>#N/A</v>
      </c>
      <c r="K8" s="110" t="e">
        <f>INDEX(Erfassung3!AK:AK,MATCH($A8,Erfassung3!$BR:$BR,0)-1)</f>
        <v>#N/A</v>
      </c>
      <c r="L8" s="111" t="e">
        <f>INDEX(Erfassung3!AL:AL,MATCH($A8,Erfassung3!$BR:$BR,0))</f>
        <v>#N/A</v>
      </c>
      <c r="M8" s="110" t="e">
        <f>INDEX(Erfassung3!AM:AM,MATCH($A8,Erfassung3!$BR:$BR,0)-1)</f>
        <v>#N/A</v>
      </c>
      <c r="N8" s="111" t="e">
        <f>INDEX(Erfassung3!AN:AN,MATCH($A8,Erfassung3!$BR:$BR,0))</f>
        <v>#N/A</v>
      </c>
      <c r="O8" s="110" t="e">
        <f>INDEX(Erfassung3!AO:AO,MATCH($A8,Erfassung3!$BR:$BR,0)-1)</f>
        <v>#N/A</v>
      </c>
      <c r="P8" s="111" t="e">
        <f>INDEX(Erfassung3!AP:AP,MATCH($A8,Erfassung3!$BR:$BR,0))</f>
        <v>#N/A</v>
      </c>
      <c r="Q8" s="110" t="e">
        <f>INDEX(Erfassung3!AQ:AQ,MATCH($A8,Erfassung3!$BR:$BR,0)-1)</f>
        <v>#N/A</v>
      </c>
      <c r="R8" s="111" t="e">
        <f>INDEX(Erfassung3!AR:AR,MATCH($A8,Erfassung3!$BR:$BR,0))</f>
        <v>#N/A</v>
      </c>
      <c r="S8" s="110" t="e">
        <f>INDEX(Erfassung3!AS:AS,MATCH($A8,Erfassung3!$BR:$BR,0)-1)</f>
        <v>#N/A</v>
      </c>
      <c r="T8" s="111" t="e">
        <f>INDEX(Erfassung3!AT:AT,MATCH($A8,Erfassung3!$BR:$BR,0))</f>
        <v>#N/A</v>
      </c>
      <c r="U8" s="112">
        <f>IFERROR(SUM(C8+E8+G8+I8+K8+M8+O8+Q8+S8),0)</f>
        <v>0</v>
      </c>
      <c r="V8" s="113">
        <f>IFERROR(SUM(D8+F8+H8+J8+L8+N8+P8+R8+T8),0)</f>
        <v>0</v>
      </c>
      <c r="W8" s="159">
        <f>IFERROR(U8/INDEX(Erfassung3!BF:BF,MATCH(A8,Erfassung3!BR:BR,0)),0)</f>
        <v>0</v>
      </c>
      <c r="X8" s="24"/>
    </row>
    <row r="9" spans="1:25" ht="42" customHeight="1" thickBot="1" x14ac:dyDescent="0.3">
      <c r="A9" s="158">
        <v>3</v>
      </c>
      <c r="B9" s="109" t="str">
        <f>IFERROR(INDEX(Erfassung3!$AA:$AA,MATCH($A9,Erfassung3!$BR:$BR,0)-17),Schlüssel!B7)</f>
        <v>SG DJK Rimpar 1</v>
      </c>
      <c r="C9" s="110" t="e">
        <f>INDEX(Erfassung3!AC:AC,MATCH($A9,Erfassung3!$BR:$BR,0)-1)</f>
        <v>#N/A</v>
      </c>
      <c r="D9" s="111" t="e">
        <f>INDEX(Erfassung3!AD:AD,MATCH($A9,Erfassung3!$BR:$BR,0))</f>
        <v>#N/A</v>
      </c>
      <c r="E9" s="110" t="e">
        <f>INDEX(Erfassung3!AE:AE,MATCH($A9,Erfassung3!$BR:$BR,0)-1)</f>
        <v>#N/A</v>
      </c>
      <c r="F9" s="111" t="e">
        <f>INDEX(Erfassung3!AF:AF,MATCH($A9,Erfassung3!$BR:$BR,0))</f>
        <v>#N/A</v>
      </c>
      <c r="G9" s="110" t="e">
        <f>INDEX(Erfassung3!AG:AG,MATCH($A9,Erfassung3!$BR:$BR,0)-1)</f>
        <v>#N/A</v>
      </c>
      <c r="H9" s="111" t="e">
        <f>INDEX(Erfassung3!AH:AH,MATCH($A9,Erfassung3!$BR:$BR,0))</f>
        <v>#N/A</v>
      </c>
      <c r="I9" s="110" t="e">
        <f>INDEX(Erfassung3!AI:AI,MATCH($A9,Erfassung3!$BR:$BR,0)-1)</f>
        <v>#N/A</v>
      </c>
      <c r="J9" s="111" t="e">
        <f>INDEX(Erfassung3!AJ:AJ,MATCH($A9,Erfassung3!$BR:$BR,0))</f>
        <v>#N/A</v>
      </c>
      <c r="K9" s="110" t="e">
        <f>INDEX(Erfassung3!AK:AK,MATCH($A9,Erfassung3!$BR:$BR,0)-1)</f>
        <v>#N/A</v>
      </c>
      <c r="L9" s="111" t="e">
        <f>INDEX(Erfassung3!AL:AL,MATCH($A9,Erfassung3!$BR:$BR,0))</f>
        <v>#N/A</v>
      </c>
      <c r="M9" s="110" t="e">
        <f>INDEX(Erfassung3!AM:AM,MATCH($A9,Erfassung3!$BR:$BR,0)-1)</f>
        <v>#N/A</v>
      </c>
      <c r="N9" s="111" t="e">
        <f>INDEX(Erfassung3!AN:AN,MATCH($A9,Erfassung3!$BR:$BR,0))</f>
        <v>#N/A</v>
      </c>
      <c r="O9" s="110" t="e">
        <f>INDEX(Erfassung3!AO:AO,MATCH($A9,Erfassung3!$BR:$BR,0)-1)</f>
        <v>#N/A</v>
      </c>
      <c r="P9" s="111" t="e">
        <f>INDEX(Erfassung3!AP:AP,MATCH($A9,Erfassung3!$BR:$BR,0))</f>
        <v>#N/A</v>
      </c>
      <c r="Q9" s="110" t="e">
        <f>INDEX(Erfassung3!AQ:AQ,MATCH($A9,Erfassung3!$BR:$BR,0)-1)</f>
        <v>#N/A</v>
      </c>
      <c r="R9" s="111" t="e">
        <f>INDEX(Erfassung3!AR:AR,MATCH($A9,Erfassung3!$BR:$BR,0))</f>
        <v>#N/A</v>
      </c>
      <c r="S9" s="110" t="e">
        <f>INDEX(Erfassung3!AS:AS,MATCH($A9,Erfassung3!$BR:$BR,0)-1)</f>
        <v>#N/A</v>
      </c>
      <c r="T9" s="111" t="e">
        <f>INDEX(Erfassung3!AT:AT,MATCH($A9,Erfassung3!$BR:$BR,0))</f>
        <v>#N/A</v>
      </c>
      <c r="U9" s="112">
        <f t="shared" ref="U9:U16" si="0">IFERROR(SUM(C9+E9+G9+I9+K9+M9+O9+Q9+S9),0)</f>
        <v>0</v>
      </c>
      <c r="V9" s="113">
        <f t="shared" ref="V9:V16" si="1">IFERROR(SUM(D9+F9+H9+J9+L9+N9+P9+R9+T9),0)</f>
        <v>0</v>
      </c>
      <c r="W9" s="159">
        <f>IFERROR(U9/INDEX(Erfassung3!BF:BF,MATCH(A9,Erfassung3!BR:BR,0)),0)</f>
        <v>0</v>
      </c>
      <c r="X9" s="24"/>
    </row>
    <row r="10" spans="1:25" ht="42" customHeight="1" thickBot="1" x14ac:dyDescent="0.3">
      <c r="A10" s="158">
        <v>4</v>
      </c>
      <c r="B10" s="109" t="str">
        <f>IFERROR(INDEX(Erfassung3!$AA:$AA,MATCH($A10,Erfassung3!$BR:$BR,0)-17),Schlüssel!B8)</f>
        <v>SG Rottendorf 1</v>
      </c>
      <c r="C10" s="110" t="e">
        <f>INDEX(Erfassung3!AC:AC,MATCH($A10,Erfassung3!$BR:$BR,0)-1)</f>
        <v>#N/A</v>
      </c>
      <c r="D10" s="111" t="e">
        <f>INDEX(Erfassung3!AD:AD,MATCH($A10,Erfassung3!$BR:$BR,0))</f>
        <v>#N/A</v>
      </c>
      <c r="E10" s="110" t="e">
        <f>INDEX(Erfassung3!AE:AE,MATCH($A10,Erfassung3!$BR:$BR,0)-1)</f>
        <v>#N/A</v>
      </c>
      <c r="F10" s="111" t="e">
        <f>INDEX(Erfassung3!AF:AF,MATCH($A10,Erfassung3!$BR:$BR,0))</f>
        <v>#N/A</v>
      </c>
      <c r="G10" s="110" t="e">
        <f>INDEX(Erfassung3!AG:AG,MATCH($A10,Erfassung3!$BR:$BR,0)-1)</f>
        <v>#N/A</v>
      </c>
      <c r="H10" s="111" t="e">
        <f>INDEX(Erfassung3!AH:AH,MATCH($A10,Erfassung3!$BR:$BR,0))</f>
        <v>#N/A</v>
      </c>
      <c r="I10" s="110" t="e">
        <f>INDEX(Erfassung3!AI:AI,MATCH($A10,Erfassung3!$BR:$BR,0)-1)</f>
        <v>#N/A</v>
      </c>
      <c r="J10" s="111" t="e">
        <f>INDEX(Erfassung3!AJ:AJ,MATCH($A10,Erfassung3!$BR:$BR,0))</f>
        <v>#N/A</v>
      </c>
      <c r="K10" s="110" t="e">
        <f>INDEX(Erfassung3!AK:AK,MATCH($A10,Erfassung3!$BR:$BR,0)-1)</f>
        <v>#N/A</v>
      </c>
      <c r="L10" s="111" t="e">
        <f>INDEX(Erfassung3!AL:AL,MATCH($A10,Erfassung3!$BR:$BR,0))</f>
        <v>#N/A</v>
      </c>
      <c r="M10" s="110" t="e">
        <f>INDEX(Erfassung3!AM:AM,MATCH($A10,Erfassung3!$BR:$BR,0)-1)</f>
        <v>#N/A</v>
      </c>
      <c r="N10" s="111" t="e">
        <f>INDEX(Erfassung3!AN:AN,MATCH($A10,Erfassung3!$BR:$BR,0))</f>
        <v>#N/A</v>
      </c>
      <c r="O10" s="110" t="e">
        <f>INDEX(Erfassung3!AO:AO,MATCH($A10,Erfassung3!$BR:$BR,0)-1)</f>
        <v>#N/A</v>
      </c>
      <c r="P10" s="111" t="e">
        <f>INDEX(Erfassung3!AP:AP,MATCH($A10,Erfassung3!$BR:$BR,0))</f>
        <v>#N/A</v>
      </c>
      <c r="Q10" s="110" t="e">
        <f>INDEX(Erfassung3!AQ:AQ,MATCH($A10,Erfassung3!$BR:$BR,0)-1)</f>
        <v>#N/A</v>
      </c>
      <c r="R10" s="111" t="e">
        <f>INDEX(Erfassung3!AR:AR,MATCH($A10,Erfassung3!$BR:$BR,0))</f>
        <v>#N/A</v>
      </c>
      <c r="S10" s="110" t="e">
        <f>INDEX(Erfassung3!AS:AS,MATCH($A10,Erfassung3!$BR:$BR,0)-1)</f>
        <v>#N/A</v>
      </c>
      <c r="T10" s="111" t="e">
        <f>INDEX(Erfassung3!AT:AT,MATCH($A10,Erfassung3!$BR:$BR,0))</f>
        <v>#N/A</v>
      </c>
      <c r="U10" s="112">
        <f t="shared" si="0"/>
        <v>0</v>
      </c>
      <c r="V10" s="113">
        <f t="shared" si="1"/>
        <v>0</v>
      </c>
      <c r="W10" s="159">
        <f>IFERROR(U10/INDEX(Erfassung3!BF:BF,MATCH(A10,Erfassung3!BR:BR,0)),0)</f>
        <v>0</v>
      </c>
      <c r="X10" s="24"/>
    </row>
    <row r="11" spans="1:25" ht="42" customHeight="1" thickBot="1" x14ac:dyDescent="0.3">
      <c r="A11" s="158">
        <v>5</v>
      </c>
      <c r="B11" s="109" t="str">
        <f>IFERROR(INDEX(Erfassung3!$AA:$AA,MATCH($A11,Erfassung3!$BR:$BR,0)-17),Schlüssel!B9)</f>
        <v>BC EMAX Unterföhring 2</v>
      </c>
      <c r="C11" s="110" t="e">
        <f>INDEX(Erfassung3!AC:AC,MATCH($A11,Erfassung3!$BR:$BR,0)-1)</f>
        <v>#N/A</v>
      </c>
      <c r="D11" s="111" t="e">
        <f>INDEX(Erfassung3!AD:AD,MATCH($A11,Erfassung3!$BR:$BR,0))</f>
        <v>#N/A</v>
      </c>
      <c r="E11" s="110" t="e">
        <f>INDEX(Erfassung3!AE:AE,MATCH($A11,Erfassung3!$BR:$BR,0)-1)</f>
        <v>#N/A</v>
      </c>
      <c r="F11" s="111" t="e">
        <f>INDEX(Erfassung3!AF:AF,MATCH($A11,Erfassung3!$BR:$BR,0))</f>
        <v>#N/A</v>
      </c>
      <c r="G11" s="110" t="e">
        <f>INDEX(Erfassung3!AG:AG,MATCH($A11,Erfassung3!$BR:$BR,0)-1)</f>
        <v>#N/A</v>
      </c>
      <c r="H11" s="111" t="e">
        <f>INDEX(Erfassung3!AH:AH,MATCH($A11,Erfassung3!$BR:$BR,0))</f>
        <v>#N/A</v>
      </c>
      <c r="I11" s="110" t="e">
        <f>INDEX(Erfassung3!AI:AI,MATCH($A11,Erfassung3!$BR:$BR,0)-1)</f>
        <v>#N/A</v>
      </c>
      <c r="J11" s="111" t="e">
        <f>INDEX(Erfassung3!AJ:AJ,MATCH($A11,Erfassung3!$BR:$BR,0))</f>
        <v>#N/A</v>
      </c>
      <c r="K11" s="110" t="e">
        <f>INDEX(Erfassung3!AK:AK,MATCH($A11,Erfassung3!$BR:$BR,0)-1)</f>
        <v>#N/A</v>
      </c>
      <c r="L11" s="111" t="e">
        <f>INDEX(Erfassung3!AL:AL,MATCH($A11,Erfassung3!$BR:$BR,0))</f>
        <v>#N/A</v>
      </c>
      <c r="M11" s="110" t="e">
        <f>INDEX(Erfassung3!AM:AM,MATCH($A11,Erfassung3!$BR:$BR,0)-1)</f>
        <v>#N/A</v>
      </c>
      <c r="N11" s="111" t="e">
        <f>INDEX(Erfassung3!AN:AN,MATCH($A11,Erfassung3!$BR:$BR,0))</f>
        <v>#N/A</v>
      </c>
      <c r="O11" s="110" t="e">
        <f>INDEX(Erfassung3!AO:AO,MATCH($A11,Erfassung3!$BR:$BR,0)-1)</f>
        <v>#N/A</v>
      </c>
      <c r="P11" s="111" t="e">
        <f>INDEX(Erfassung3!AP:AP,MATCH($A11,Erfassung3!$BR:$BR,0))</f>
        <v>#N/A</v>
      </c>
      <c r="Q11" s="110" t="e">
        <f>INDEX(Erfassung3!AQ:AQ,MATCH($A11,Erfassung3!$BR:$BR,0)-1)</f>
        <v>#N/A</v>
      </c>
      <c r="R11" s="111" t="e">
        <f>INDEX(Erfassung3!AR:AR,MATCH($A11,Erfassung3!$BR:$BR,0))</f>
        <v>#N/A</v>
      </c>
      <c r="S11" s="110" t="e">
        <f>INDEX(Erfassung3!AS:AS,MATCH($A11,Erfassung3!$BR:$BR,0)-1)</f>
        <v>#N/A</v>
      </c>
      <c r="T11" s="111" t="e">
        <f>INDEX(Erfassung3!AT:AT,MATCH($A11,Erfassung3!$BR:$BR,0))</f>
        <v>#N/A</v>
      </c>
      <c r="U11" s="112">
        <f t="shared" si="0"/>
        <v>0</v>
      </c>
      <c r="V11" s="113">
        <f t="shared" si="1"/>
        <v>0</v>
      </c>
      <c r="W11" s="159">
        <f>IFERROR(U11/INDEX(Erfassung3!BF:BF,MATCH(A11,Erfassung3!BR:BR,0)),0)</f>
        <v>0</v>
      </c>
      <c r="X11" s="24"/>
    </row>
    <row r="12" spans="1:25" ht="42" customHeight="1" thickBot="1" x14ac:dyDescent="0.3">
      <c r="A12" s="158">
        <v>6</v>
      </c>
      <c r="B12" s="109" t="str">
        <f>IFERROR(INDEX(Erfassung3!$AA:$AA,MATCH($A12,Erfassung3!$BR:$BR,0)-17),Schlüssel!B10)</f>
        <v>Bajuwaren München 1</v>
      </c>
      <c r="C12" s="110" t="e">
        <f>INDEX(Erfassung3!AC:AC,MATCH($A12,Erfassung3!$BR:$BR,0)-1)</f>
        <v>#N/A</v>
      </c>
      <c r="D12" s="111" t="e">
        <f>INDEX(Erfassung3!AD:AD,MATCH($A12,Erfassung3!$BR:$BR,0))</f>
        <v>#N/A</v>
      </c>
      <c r="E12" s="110" t="e">
        <f>INDEX(Erfassung3!AE:AE,MATCH($A12,Erfassung3!$BR:$BR,0)-1)</f>
        <v>#N/A</v>
      </c>
      <c r="F12" s="111" t="e">
        <f>INDEX(Erfassung3!AF:AF,MATCH($A12,Erfassung3!$BR:$BR,0))</f>
        <v>#N/A</v>
      </c>
      <c r="G12" s="110" t="e">
        <f>INDEX(Erfassung3!AG:AG,MATCH($A12,Erfassung3!$BR:$BR,0)-1)</f>
        <v>#N/A</v>
      </c>
      <c r="H12" s="111" t="e">
        <f>INDEX(Erfassung3!AH:AH,MATCH($A12,Erfassung3!$BR:$BR,0))</f>
        <v>#N/A</v>
      </c>
      <c r="I12" s="110" t="e">
        <f>INDEX(Erfassung3!AI:AI,MATCH($A12,Erfassung3!$BR:$BR,0)-1)</f>
        <v>#N/A</v>
      </c>
      <c r="J12" s="111" t="e">
        <f>INDEX(Erfassung3!AJ:AJ,MATCH($A12,Erfassung3!$BR:$BR,0))</f>
        <v>#N/A</v>
      </c>
      <c r="K12" s="110" t="e">
        <f>INDEX(Erfassung3!AK:AK,MATCH($A12,Erfassung3!$BR:$BR,0)-1)</f>
        <v>#N/A</v>
      </c>
      <c r="L12" s="111" t="e">
        <f>INDEX(Erfassung3!AL:AL,MATCH($A12,Erfassung3!$BR:$BR,0))</f>
        <v>#N/A</v>
      </c>
      <c r="M12" s="110" t="e">
        <f>INDEX(Erfassung3!AM:AM,MATCH($A12,Erfassung3!$BR:$BR,0)-1)</f>
        <v>#N/A</v>
      </c>
      <c r="N12" s="111" t="e">
        <f>INDEX(Erfassung3!AN:AN,MATCH($A12,Erfassung3!$BR:$BR,0))</f>
        <v>#N/A</v>
      </c>
      <c r="O12" s="110" t="e">
        <f>INDEX(Erfassung3!AO:AO,MATCH($A12,Erfassung3!$BR:$BR,0)-1)</f>
        <v>#N/A</v>
      </c>
      <c r="P12" s="111" t="e">
        <f>INDEX(Erfassung3!AP:AP,MATCH($A12,Erfassung3!$BR:$BR,0))</f>
        <v>#N/A</v>
      </c>
      <c r="Q12" s="110" t="e">
        <f>INDEX(Erfassung3!AQ:AQ,MATCH($A12,Erfassung3!$BR:$BR,0)-1)</f>
        <v>#N/A</v>
      </c>
      <c r="R12" s="111" t="e">
        <f>INDEX(Erfassung3!AR:AR,MATCH($A12,Erfassung3!$BR:$BR,0))</f>
        <v>#N/A</v>
      </c>
      <c r="S12" s="110" t="e">
        <f>INDEX(Erfassung3!AS:AS,MATCH($A12,Erfassung3!$BR:$BR,0)-1)</f>
        <v>#N/A</v>
      </c>
      <c r="T12" s="111" t="e">
        <f>INDEX(Erfassung3!AT:AT,MATCH($A12,Erfassung3!$BR:$BR,0))</f>
        <v>#N/A</v>
      </c>
      <c r="U12" s="112">
        <f t="shared" si="0"/>
        <v>0</v>
      </c>
      <c r="V12" s="113">
        <f t="shared" si="1"/>
        <v>0</v>
      </c>
      <c r="W12" s="159">
        <f>IFERROR(U12/INDEX(Erfassung3!BF:BF,MATCH(A12,Erfassung3!BR:BR,0)),0)</f>
        <v>0</v>
      </c>
      <c r="X12" s="24"/>
    </row>
    <row r="13" spans="1:25" ht="42" customHeight="1" thickBot="1" x14ac:dyDescent="0.3">
      <c r="A13" s="158">
        <v>7</v>
      </c>
      <c r="B13" s="109" t="str">
        <f>IFERROR(INDEX(Erfassung3!$AA:$AA,MATCH($A13,Erfassung3!$BR:$BR,0)-17),Schlüssel!B11)</f>
        <v>Bowlinghaus Bamberg 1</v>
      </c>
      <c r="C13" s="110" t="e">
        <f>INDEX(Erfassung3!AC:AC,MATCH($A13,Erfassung3!$BR:$BR,0)-1)</f>
        <v>#N/A</v>
      </c>
      <c r="D13" s="111" t="e">
        <f>INDEX(Erfassung3!AD:AD,MATCH($A13,Erfassung3!$BR:$BR,0))</f>
        <v>#N/A</v>
      </c>
      <c r="E13" s="110" t="e">
        <f>INDEX(Erfassung3!AE:AE,MATCH($A13,Erfassung3!$BR:$BR,0)-1)</f>
        <v>#N/A</v>
      </c>
      <c r="F13" s="111" t="e">
        <f>INDEX(Erfassung3!AF:AF,MATCH($A13,Erfassung3!$BR:$BR,0))</f>
        <v>#N/A</v>
      </c>
      <c r="G13" s="110" t="e">
        <f>INDEX(Erfassung3!AG:AG,MATCH($A13,Erfassung3!$BR:$BR,0)-1)</f>
        <v>#N/A</v>
      </c>
      <c r="H13" s="111" t="e">
        <f>INDEX(Erfassung3!AH:AH,MATCH($A13,Erfassung3!$BR:$BR,0))</f>
        <v>#N/A</v>
      </c>
      <c r="I13" s="110" t="e">
        <f>INDEX(Erfassung3!AI:AI,MATCH($A13,Erfassung3!$BR:$BR,0)-1)</f>
        <v>#N/A</v>
      </c>
      <c r="J13" s="111" t="e">
        <f>INDEX(Erfassung3!AJ:AJ,MATCH($A13,Erfassung3!$BR:$BR,0))</f>
        <v>#N/A</v>
      </c>
      <c r="K13" s="110" t="e">
        <f>INDEX(Erfassung3!AK:AK,MATCH($A13,Erfassung3!$BR:$BR,0)-1)</f>
        <v>#N/A</v>
      </c>
      <c r="L13" s="111" t="e">
        <f>INDEX(Erfassung3!AL:AL,MATCH($A13,Erfassung3!$BR:$BR,0))</f>
        <v>#N/A</v>
      </c>
      <c r="M13" s="110" t="e">
        <f>INDEX(Erfassung3!AM:AM,MATCH($A13,Erfassung3!$BR:$BR,0)-1)</f>
        <v>#N/A</v>
      </c>
      <c r="N13" s="111" t="e">
        <f>INDEX(Erfassung3!AN:AN,MATCH($A13,Erfassung3!$BR:$BR,0))</f>
        <v>#N/A</v>
      </c>
      <c r="O13" s="110" t="e">
        <f>INDEX(Erfassung3!AO:AO,MATCH($A13,Erfassung3!$BR:$BR,0)-1)</f>
        <v>#N/A</v>
      </c>
      <c r="P13" s="111" t="e">
        <f>INDEX(Erfassung3!AP:AP,MATCH($A13,Erfassung3!$BR:$BR,0))</f>
        <v>#N/A</v>
      </c>
      <c r="Q13" s="110" t="e">
        <f>INDEX(Erfassung3!AQ:AQ,MATCH($A13,Erfassung3!$BR:$BR,0)-1)</f>
        <v>#N/A</v>
      </c>
      <c r="R13" s="111" t="e">
        <f>INDEX(Erfassung3!AR:AR,MATCH($A13,Erfassung3!$BR:$BR,0))</f>
        <v>#N/A</v>
      </c>
      <c r="S13" s="110" t="e">
        <f>INDEX(Erfassung3!AS:AS,MATCH($A13,Erfassung3!$BR:$BR,0)-1)</f>
        <v>#N/A</v>
      </c>
      <c r="T13" s="111" t="e">
        <f>INDEX(Erfassung3!AT:AT,MATCH($A13,Erfassung3!$BR:$BR,0))</f>
        <v>#N/A</v>
      </c>
      <c r="U13" s="112">
        <f t="shared" si="0"/>
        <v>0</v>
      </c>
      <c r="V13" s="113">
        <f t="shared" si="1"/>
        <v>0</v>
      </c>
      <c r="W13" s="159">
        <f>IFERROR(U13/INDEX(Erfassung3!BF:BF,MATCH(A13,Erfassung3!BR:BR,0)),0)</f>
        <v>0</v>
      </c>
      <c r="X13" s="24"/>
    </row>
    <row r="14" spans="1:25" ht="42" customHeight="1" thickBot="1" x14ac:dyDescent="0.3">
      <c r="A14" s="158">
        <v>8</v>
      </c>
      <c r="B14" s="109" t="str">
        <f>IFERROR(INDEX(Erfassung3!$AA:$AA,MATCH($A14,Erfassung3!$BR:$BR,0)-17),Schlüssel!B12)</f>
        <v>Schanzer Ingolstadt 1</v>
      </c>
      <c r="C14" s="110" t="e">
        <f>INDEX(Erfassung3!AC:AC,MATCH($A14,Erfassung3!$BR:$BR,0)-1)</f>
        <v>#N/A</v>
      </c>
      <c r="D14" s="111" t="e">
        <f>INDEX(Erfassung3!AD:AD,MATCH($A14,Erfassung3!$BR:$BR,0))</f>
        <v>#N/A</v>
      </c>
      <c r="E14" s="110" t="e">
        <f>INDEX(Erfassung3!AE:AE,MATCH($A14,Erfassung3!$BR:$BR,0)-1)</f>
        <v>#N/A</v>
      </c>
      <c r="F14" s="111" t="e">
        <f>INDEX(Erfassung3!AF:AF,MATCH($A14,Erfassung3!$BR:$BR,0))</f>
        <v>#N/A</v>
      </c>
      <c r="G14" s="110" t="e">
        <f>INDEX(Erfassung3!AG:AG,MATCH($A14,Erfassung3!$BR:$BR,0)-1)</f>
        <v>#N/A</v>
      </c>
      <c r="H14" s="111" t="e">
        <f>INDEX(Erfassung3!AH:AH,MATCH($A14,Erfassung3!$BR:$BR,0))</f>
        <v>#N/A</v>
      </c>
      <c r="I14" s="110" t="e">
        <f>INDEX(Erfassung3!AI:AI,MATCH($A14,Erfassung3!$BR:$BR,0)-1)</f>
        <v>#N/A</v>
      </c>
      <c r="J14" s="111" t="e">
        <f>INDEX(Erfassung3!AJ:AJ,MATCH($A14,Erfassung3!$BR:$BR,0))</f>
        <v>#N/A</v>
      </c>
      <c r="K14" s="110" t="e">
        <f>INDEX(Erfassung3!AK:AK,MATCH($A14,Erfassung3!$BR:$BR,0)-1)</f>
        <v>#N/A</v>
      </c>
      <c r="L14" s="111" t="e">
        <f>INDEX(Erfassung3!AL:AL,MATCH($A14,Erfassung3!$BR:$BR,0))</f>
        <v>#N/A</v>
      </c>
      <c r="M14" s="110" t="e">
        <f>INDEX(Erfassung3!AM:AM,MATCH($A14,Erfassung3!$BR:$BR,0)-1)</f>
        <v>#N/A</v>
      </c>
      <c r="N14" s="111" t="e">
        <f>INDEX(Erfassung3!AN:AN,MATCH($A14,Erfassung3!$BR:$BR,0))</f>
        <v>#N/A</v>
      </c>
      <c r="O14" s="110" t="e">
        <f>INDEX(Erfassung3!AO:AO,MATCH($A14,Erfassung3!$BR:$BR,0)-1)</f>
        <v>#N/A</v>
      </c>
      <c r="P14" s="111" t="e">
        <f>INDEX(Erfassung3!AP:AP,MATCH($A14,Erfassung3!$BR:$BR,0))</f>
        <v>#N/A</v>
      </c>
      <c r="Q14" s="110" t="e">
        <f>INDEX(Erfassung3!AQ:AQ,MATCH($A14,Erfassung3!$BR:$BR,0)-1)</f>
        <v>#N/A</v>
      </c>
      <c r="R14" s="111" t="e">
        <f>INDEX(Erfassung3!AR:AR,MATCH($A14,Erfassung3!$BR:$BR,0))</f>
        <v>#N/A</v>
      </c>
      <c r="S14" s="110" t="e">
        <f>INDEX(Erfassung3!AS:AS,MATCH($A14,Erfassung3!$BR:$BR,0)-1)</f>
        <v>#N/A</v>
      </c>
      <c r="T14" s="111" t="e">
        <f>INDEX(Erfassung3!AT:AT,MATCH($A14,Erfassung3!$BR:$BR,0))</f>
        <v>#N/A</v>
      </c>
      <c r="U14" s="112">
        <f t="shared" si="0"/>
        <v>0</v>
      </c>
      <c r="V14" s="113">
        <f t="shared" si="1"/>
        <v>0</v>
      </c>
      <c r="W14" s="159">
        <f>IFERROR(U14/INDEX(Erfassung3!BF:BF,MATCH(A14,Erfassung3!BR:BR,0)),0)</f>
        <v>0</v>
      </c>
      <c r="X14" s="24"/>
    </row>
    <row r="15" spans="1:25" ht="42" customHeight="1" thickBot="1" x14ac:dyDescent="0.3">
      <c r="A15" s="158">
        <v>9</v>
      </c>
      <c r="B15" s="109" t="str">
        <f>IFERROR(INDEX(Erfassung3!$AA:$AA,MATCH($A15,Erfassung3!$BR:$BR,0)-17),Schlüssel!B13)</f>
        <v>Werdenfels 1</v>
      </c>
      <c r="C15" s="110" t="e">
        <f>INDEX(Erfassung3!AC:AC,MATCH($A15,Erfassung3!$BR:$BR,0)-1)</f>
        <v>#N/A</v>
      </c>
      <c r="D15" s="111" t="e">
        <f>INDEX(Erfassung3!AD:AD,MATCH($A15,Erfassung3!$BR:$BR,0))</f>
        <v>#N/A</v>
      </c>
      <c r="E15" s="110" t="e">
        <f>INDEX(Erfassung3!AE:AE,MATCH($A15,Erfassung3!$BR:$BR,0)-1)</f>
        <v>#N/A</v>
      </c>
      <c r="F15" s="111" t="e">
        <f>INDEX(Erfassung3!AF:AF,MATCH($A15,Erfassung3!$BR:$BR,0))</f>
        <v>#N/A</v>
      </c>
      <c r="G15" s="110" t="e">
        <f>INDEX(Erfassung3!AG:AG,MATCH($A15,Erfassung3!$BR:$BR,0)-1)</f>
        <v>#N/A</v>
      </c>
      <c r="H15" s="111" t="e">
        <f>INDEX(Erfassung3!AH:AH,MATCH($A15,Erfassung3!$BR:$BR,0))</f>
        <v>#N/A</v>
      </c>
      <c r="I15" s="110" t="e">
        <f>INDEX(Erfassung3!AI:AI,MATCH($A15,Erfassung3!$BR:$BR,0)-1)</f>
        <v>#N/A</v>
      </c>
      <c r="J15" s="111" t="e">
        <f>INDEX(Erfassung3!AJ:AJ,MATCH($A15,Erfassung3!$BR:$BR,0))</f>
        <v>#N/A</v>
      </c>
      <c r="K15" s="110" t="e">
        <f>INDEX(Erfassung3!AK:AK,MATCH($A15,Erfassung3!$BR:$BR,0)-1)</f>
        <v>#N/A</v>
      </c>
      <c r="L15" s="111" t="e">
        <f>INDEX(Erfassung3!AL:AL,MATCH($A15,Erfassung3!$BR:$BR,0))</f>
        <v>#N/A</v>
      </c>
      <c r="M15" s="110" t="e">
        <f>INDEX(Erfassung3!AM:AM,MATCH($A15,Erfassung3!$BR:$BR,0)-1)</f>
        <v>#N/A</v>
      </c>
      <c r="N15" s="111" t="e">
        <f>INDEX(Erfassung3!AN:AN,MATCH($A15,Erfassung3!$BR:$BR,0))</f>
        <v>#N/A</v>
      </c>
      <c r="O15" s="110" t="e">
        <f>INDEX(Erfassung3!AO:AO,MATCH($A15,Erfassung3!$BR:$BR,0)-1)</f>
        <v>#N/A</v>
      </c>
      <c r="P15" s="111" t="e">
        <f>INDEX(Erfassung3!AP:AP,MATCH($A15,Erfassung3!$BR:$BR,0))</f>
        <v>#N/A</v>
      </c>
      <c r="Q15" s="110" t="e">
        <f>INDEX(Erfassung3!AQ:AQ,MATCH($A15,Erfassung3!$BR:$BR,0)-1)</f>
        <v>#N/A</v>
      </c>
      <c r="R15" s="111" t="e">
        <f>INDEX(Erfassung3!AR:AR,MATCH($A15,Erfassung3!$BR:$BR,0))</f>
        <v>#N/A</v>
      </c>
      <c r="S15" s="110" t="e">
        <f>INDEX(Erfassung3!AS:AS,MATCH($A15,Erfassung3!$BR:$BR,0)-1)</f>
        <v>#N/A</v>
      </c>
      <c r="T15" s="111" t="e">
        <f>INDEX(Erfassung3!AT:AT,MATCH($A15,Erfassung3!$BR:$BR,0))</f>
        <v>#N/A</v>
      </c>
      <c r="U15" s="112">
        <f t="shared" si="0"/>
        <v>0</v>
      </c>
      <c r="V15" s="113">
        <f t="shared" si="1"/>
        <v>0</v>
      </c>
      <c r="W15" s="159">
        <f>IFERROR(U15/INDEX(Erfassung3!BF:BF,MATCH(A15,Erfassung3!BR:BR,0)),0)</f>
        <v>0</v>
      </c>
      <c r="X15" s="24"/>
    </row>
    <row r="16" spans="1:25" ht="42" customHeight="1" thickBot="1" x14ac:dyDescent="0.3">
      <c r="A16" s="158">
        <v>10</v>
      </c>
      <c r="B16" s="109" t="str">
        <f>IFERROR(INDEX(Erfassung3!$AA:$AA,MATCH($A16,Erfassung3!$BR:$BR,0)-17),Schlüssel!B14)</f>
        <v>Donaubowler Regensburg 1</v>
      </c>
      <c r="C16" s="110" t="e">
        <f>INDEX(Erfassung3!AC:AC,MATCH($A16,Erfassung3!$BR:$BR,0)-1)</f>
        <v>#N/A</v>
      </c>
      <c r="D16" s="111" t="e">
        <f>INDEX(Erfassung3!AD:AD,MATCH($A16,Erfassung3!$BR:$BR,0))</f>
        <v>#N/A</v>
      </c>
      <c r="E16" s="110" t="e">
        <f>INDEX(Erfassung3!AE:AE,MATCH($A16,Erfassung3!$BR:$BR,0)-1)</f>
        <v>#N/A</v>
      </c>
      <c r="F16" s="111" t="e">
        <f>INDEX(Erfassung3!AF:AF,MATCH($A16,Erfassung3!$BR:$BR,0))</f>
        <v>#N/A</v>
      </c>
      <c r="G16" s="110" t="e">
        <f>INDEX(Erfassung3!AG:AG,MATCH($A16,Erfassung3!$BR:$BR,0)-1)</f>
        <v>#N/A</v>
      </c>
      <c r="H16" s="111" t="e">
        <f>INDEX(Erfassung3!AH:AH,MATCH($A16,Erfassung3!$BR:$BR,0))</f>
        <v>#N/A</v>
      </c>
      <c r="I16" s="110" t="e">
        <f>INDEX(Erfassung3!AI:AI,MATCH($A16,Erfassung3!$BR:$BR,0)-1)</f>
        <v>#N/A</v>
      </c>
      <c r="J16" s="111" t="e">
        <f>INDEX(Erfassung3!AJ:AJ,MATCH($A16,Erfassung3!$BR:$BR,0))</f>
        <v>#N/A</v>
      </c>
      <c r="K16" s="110" t="e">
        <f>INDEX(Erfassung3!AK:AK,MATCH($A16,Erfassung3!$BR:$BR,0)-1)</f>
        <v>#N/A</v>
      </c>
      <c r="L16" s="111" t="e">
        <f>INDEX(Erfassung3!AL:AL,MATCH($A16,Erfassung3!$BR:$BR,0))</f>
        <v>#N/A</v>
      </c>
      <c r="M16" s="110" t="e">
        <f>INDEX(Erfassung3!AM:AM,MATCH($A16,Erfassung3!$BR:$BR,0)-1)</f>
        <v>#N/A</v>
      </c>
      <c r="N16" s="111" t="e">
        <f>INDEX(Erfassung3!AN:AN,MATCH($A16,Erfassung3!$BR:$BR,0))</f>
        <v>#N/A</v>
      </c>
      <c r="O16" s="110" t="e">
        <f>INDEX(Erfassung3!AO:AO,MATCH($A16,Erfassung3!$BR:$BR,0)-1)</f>
        <v>#N/A</v>
      </c>
      <c r="P16" s="111" t="e">
        <f>INDEX(Erfassung3!AP:AP,MATCH($A16,Erfassung3!$BR:$BR,0))</f>
        <v>#N/A</v>
      </c>
      <c r="Q16" s="110" t="e">
        <f>INDEX(Erfassung3!AQ:AQ,MATCH($A16,Erfassung3!$BR:$BR,0)-1)</f>
        <v>#N/A</v>
      </c>
      <c r="R16" s="111" t="e">
        <f>INDEX(Erfassung3!AR:AR,MATCH($A16,Erfassung3!$BR:$BR,0))</f>
        <v>#N/A</v>
      </c>
      <c r="S16" s="110" t="e">
        <f>INDEX(Erfassung3!AS:AS,MATCH($A16,Erfassung3!$BR:$BR,0)-1)</f>
        <v>#N/A</v>
      </c>
      <c r="T16" s="111" t="e">
        <f>INDEX(Erfassung3!AT:AT,MATCH($A16,Erfassung3!$BR:$BR,0))</f>
        <v>#N/A</v>
      </c>
      <c r="U16" s="112">
        <f t="shared" si="0"/>
        <v>0</v>
      </c>
      <c r="V16" s="113">
        <f t="shared" si="1"/>
        <v>0</v>
      </c>
      <c r="W16" s="159">
        <f>IFERROR(U16/INDEX(Erfassung3!BF:BF,MATCH(A16,Erfassung3!BR:BR,0)),0)</f>
        <v>0</v>
      </c>
      <c r="X16" s="24"/>
    </row>
    <row r="19" spans="2:23" ht="15.6" x14ac:dyDescent="0.3"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6"/>
      <c r="V19" s="376"/>
      <c r="W19" s="376"/>
    </row>
    <row r="20" spans="2:23" x14ac:dyDescent="0.25">
      <c r="C20" s="376"/>
      <c r="D20" s="376"/>
      <c r="E20" s="376"/>
      <c r="F20" s="376"/>
      <c r="G20" s="376"/>
      <c r="H20" s="376"/>
    </row>
    <row r="21" spans="2:23" x14ac:dyDescent="0.25">
      <c r="B21" s="127"/>
      <c r="N21" s="114"/>
    </row>
    <row r="22" spans="2:23" x14ac:dyDescent="0.25">
      <c r="B22" s="127"/>
      <c r="N22" s="115"/>
    </row>
    <row r="23" spans="2:23" x14ac:dyDescent="0.25">
      <c r="B23" s="127"/>
      <c r="N23" s="115"/>
    </row>
    <row r="24" spans="2:23" x14ac:dyDescent="0.25">
      <c r="B24" s="127"/>
      <c r="N24" s="377"/>
      <c r="O24" s="377"/>
      <c r="P24" s="377"/>
    </row>
    <row r="25" spans="2:23" x14ac:dyDescent="0.25">
      <c r="E25" s="2"/>
      <c r="N25" s="115"/>
    </row>
    <row r="26" spans="2:23" x14ac:dyDescent="0.25">
      <c r="E26" s="2"/>
      <c r="N26" s="115"/>
    </row>
  </sheetData>
  <sheetProtection algorithmName="SHA-512" hashValue="Eml5+bNptr1Chyoiz2gcuxoqbLiWSIkk4ajhXWhUFf4Xk7NNxAbQPr9RBIHF3iOcQjnTNUznjEN1YyHKYphALg==" saltValue="Crh4CbUjTIJbW5jb9cwP9g==" spinCount="100000" sheet="1" formatCells="0" formatColumns="0" formatRows="0"/>
  <mergeCells count="20">
    <mergeCell ref="C20:H20"/>
    <mergeCell ref="N24:P24"/>
    <mergeCell ref="Q5:R5"/>
    <mergeCell ref="S5:T5"/>
    <mergeCell ref="U5:V5"/>
    <mergeCell ref="B19:T19"/>
    <mergeCell ref="U19:W19"/>
    <mergeCell ref="M5:N5"/>
    <mergeCell ref="O5:P5"/>
    <mergeCell ref="A1:W1"/>
    <mergeCell ref="A2:W2"/>
    <mergeCell ref="A3:W3"/>
    <mergeCell ref="A5:A6"/>
    <mergeCell ref="B5:B6"/>
    <mergeCell ref="C5:D5"/>
    <mergeCell ref="E5:F5"/>
    <mergeCell ref="G5:H5"/>
    <mergeCell ref="I5:J5"/>
    <mergeCell ref="K5:L5"/>
    <mergeCell ref="W5:W6"/>
  </mergeCells>
  <conditionalFormatting sqref="C7:T16">
    <cfRule type="top10" dxfId="91" priority="1" stopIfTrue="1" rank="1"/>
  </conditionalFormatting>
  <conditionalFormatting sqref="U7:U16">
    <cfRule type="top10" dxfId="90" priority="2" stopIfTrue="1" rank="1"/>
  </conditionalFormatting>
  <printOptions horizontalCentered="1"/>
  <pageMargins left="0.47244094488188981" right="0.47244094488188981" top="0.27559055118110237" bottom="0.19685039370078741" header="0.19685039370078741" footer="0.19685039370078741"/>
  <pageSetup paperSize="9" scale="93" orientation="landscape" r:id="rId1"/>
  <headerFooter alignWithMargins="0"/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13">
    <tabColor rgb="FF92D050"/>
    <pageSetUpPr fitToPage="1"/>
  </sheetPr>
  <dimension ref="A1:BZ300"/>
  <sheetViews>
    <sheetView view="pageBreakPreview" topLeftCell="Z1" zoomScaleNormal="100" zoomScaleSheetLayoutView="100" workbookViewId="0">
      <selection activeCell="L45" sqref="L45"/>
    </sheetView>
  </sheetViews>
  <sheetFormatPr baseColWidth="10" defaultColWidth="11.44140625" defaultRowHeight="13.2" x14ac:dyDescent="0.25"/>
  <cols>
    <col min="1" max="1" width="4.44140625" style="5" hidden="1" customWidth="1"/>
    <col min="2" max="2" width="18.109375" hidden="1" customWidth="1"/>
    <col min="3" max="3" width="6.44140625" hidden="1" customWidth="1"/>
    <col min="4" max="21" width="5.6640625" hidden="1" customWidth="1"/>
    <col min="22" max="22" width="8.44140625" hidden="1" customWidth="1"/>
    <col min="23" max="23" width="6.5546875" hidden="1" customWidth="1"/>
    <col min="24" max="25" width="11.44140625" hidden="1" customWidth="1"/>
    <col min="26" max="26" width="4.44140625" customWidth="1"/>
    <col min="27" max="27" width="18.109375" customWidth="1"/>
    <col min="28" max="28" width="6.44140625" customWidth="1"/>
    <col min="29" max="46" width="5.6640625" customWidth="1"/>
    <col min="47" max="47" width="8.44140625" customWidth="1"/>
    <col min="48" max="48" width="6.5546875" customWidth="1"/>
    <col min="49" max="50" width="11.44140625" customWidth="1"/>
    <col min="51" max="51" width="9.5546875" customWidth="1"/>
    <col min="52" max="52" width="11.44140625" customWidth="1"/>
    <col min="53" max="53" width="6.44140625" style="152" hidden="1" customWidth="1"/>
    <col min="54" max="54" width="5.44140625" style="152" hidden="1" customWidth="1"/>
    <col min="55" max="55" width="5.5546875" style="152" hidden="1" customWidth="1"/>
    <col min="56" max="56" width="6.33203125" style="152" hidden="1" customWidth="1"/>
    <col min="57" max="57" width="5.44140625" style="152" hidden="1" customWidth="1"/>
    <col min="58" max="58" width="5.88671875" style="152" hidden="1" customWidth="1"/>
    <col min="59" max="59" width="8.44140625" style="152" hidden="1" customWidth="1"/>
    <col min="60" max="68" width="4.33203125" style="152" hidden="1" customWidth="1"/>
    <col min="69" max="69" width="14.6640625" style="152" hidden="1" customWidth="1"/>
    <col min="70" max="70" width="5.44140625" style="152" hidden="1" customWidth="1"/>
    <col min="71" max="71" width="9.44140625" style="152" hidden="1" customWidth="1"/>
    <col min="72" max="72" width="11" style="152" hidden="1" customWidth="1"/>
    <col min="73" max="73" width="17.44140625" style="152" hidden="1" customWidth="1"/>
    <col min="74" max="75" width="5.44140625" style="152" hidden="1" customWidth="1"/>
    <col min="76" max="76" width="7.6640625" style="152" hidden="1" customWidth="1"/>
    <col min="77" max="77" width="11.44140625" style="152" hidden="1" customWidth="1"/>
    <col min="78" max="78" width="5.44140625" style="152" hidden="1" customWidth="1"/>
    <col min="79" max="99" width="11.44140625" customWidth="1"/>
  </cols>
  <sheetData>
    <row r="1" spans="1:78" ht="21" customHeight="1" x14ac:dyDescent="0.4">
      <c r="B1" s="28" t="str">
        <f>AA1</f>
        <v>Team-Nr.</v>
      </c>
      <c r="C1" s="29"/>
      <c r="D1" s="28" t="str">
        <f>AC1</f>
        <v>Liga:</v>
      </c>
      <c r="E1" s="31"/>
      <c r="F1" s="390" t="str">
        <f>AE1</f>
        <v>Bayernliga Herren</v>
      </c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2"/>
      <c r="S1" s="33" t="s">
        <v>955</v>
      </c>
      <c r="T1" s="34"/>
      <c r="U1" s="401" t="str">
        <f>AT1</f>
        <v>08.11./09.11.</v>
      </c>
      <c r="V1" s="402"/>
      <c r="W1" s="403"/>
      <c r="X1" s="386"/>
      <c r="Y1" s="387"/>
      <c r="Z1" s="387"/>
      <c r="AA1" s="28" t="s">
        <v>974</v>
      </c>
      <c r="AB1" s="29"/>
      <c r="AC1" s="30" t="s">
        <v>953</v>
      </c>
      <c r="AD1" s="31"/>
      <c r="AE1" s="29" t="str">
        <f>Schlüssel!$C$1</f>
        <v>Bayernliga Herren</v>
      </c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32"/>
      <c r="AR1" s="33" t="s">
        <v>955</v>
      </c>
      <c r="AS1" s="34"/>
      <c r="AT1" s="401" t="str">
        <f>VLOOKUP(AS2,Spielorte!$A$1:$C$6,2)</f>
        <v>08.11./09.11.</v>
      </c>
      <c r="AU1" s="402"/>
      <c r="AV1" s="403"/>
      <c r="AW1" s="83"/>
      <c r="AX1" s="84"/>
      <c r="BA1" s="149" t="s">
        <v>1117</v>
      </c>
      <c r="BB1" s="150" t="s">
        <v>972</v>
      </c>
      <c r="BC1" s="151" t="s">
        <v>991</v>
      </c>
      <c r="BD1" s="152" t="s">
        <v>990</v>
      </c>
      <c r="BE1" s="152" t="s">
        <v>972</v>
      </c>
      <c r="BF1" s="152" t="s">
        <v>992</v>
      </c>
      <c r="BG1" s="152" t="s">
        <v>1028</v>
      </c>
      <c r="BH1" s="152" t="s">
        <v>1118</v>
      </c>
      <c r="BI1" s="152" t="s">
        <v>1119</v>
      </c>
      <c r="BJ1" s="152" t="s">
        <v>1120</v>
      </c>
      <c r="BK1" s="152" t="s">
        <v>1121</v>
      </c>
      <c r="BL1" s="152" t="s">
        <v>1122</v>
      </c>
      <c r="BM1" s="152" t="s">
        <v>1129</v>
      </c>
      <c r="BN1" s="152" t="s">
        <v>1130</v>
      </c>
      <c r="BO1" s="152" t="s">
        <v>1131</v>
      </c>
      <c r="BP1" s="152" t="s">
        <v>1132</v>
      </c>
      <c r="BQ1" s="153" t="s">
        <v>1123</v>
      </c>
      <c r="BR1" s="151" t="s">
        <v>993</v>
      </c>
      <c r="BS1" s="152" t="s">
        <v>1124</v>
      </c>
      <c r="BT1" s="152" t="s">
        <v>1125</v>
      </c>
      <c r="BU1" s="152" t="s">
        <v>991</v>
      </c>
      <c r="BV1" s="151" t="s">
        <v>993</v>
      </c>
      <c r="BW1" s="153" t="s">
        <v>1126</v>
      </c>
      <c r="BX1" s="152" t="s">
        <v>1127</v>
      </c>
      <c r="BY1" s="152" t="s">
        <v>1128</v>
      </c>
      <c r="BZ1" s="151" t="s">
        <v>993</v>
      </c>
    </row>
    <row r="2" spans="1:78" ht="17.25" customHeight="1" thickBot="1" x14ac:dyDescent="0.45">
      <c r="B2" s="37">
        <f>AA2</f>
        <v>1</v>
      </c>
      <c r="D2" s="30" t="s">
        <v>954</v>
      </c>
      <c r="E2" s="38"/>
      <c r="F2" s="400" t="str">
        <f>AE2</f>
        <v>Brunnthal Max Munich</v>
      </c>
      <c r="G2" s="400"/>
      <c r="H2" s="400"/>
      <c r="I2" s="400"/>
      <c r="J2" s="400"/>
      <c r="K2" s="400"/>
      <c r="L2" s="400"/>
      <c r="M2" s="400"/>
      <c r="N2" s="400"/>
      <c r="O2" s="400"/>
      <c r="P2" s="39"/>
      <c r="Q2" s="39"/>
      <c r="S2" s="33" t="s">
        <v>952</v>
      </c>
      <c r="T2" s="40">
        <f>AS2</f>
        <v>3</v>
      </c>
      <c r="U2" s="34"/>
      <c r="V2" s="34"/>
      <c r="Z2" s="36"/>
      <c r="AA2" s="37">
        <v>1</v>
      </c>
      <c r="AC2" s="30" t="s">
        <v>954</v>
      </c>
      <c r="AD2" s="38"/>
      <c r="AE2" s="85" t="str">
        <f>VLOOKUP(AS2,Spielorte!$A$1:$C$6,3)</f>
        <v>Brunnthal Max Munich</v>
      </c>
      <c r="AF2" s="85"/>
      <c r="AG2" s="85"/>
      <c r="AH2" s="85"/>
      <c r="AI2" s="85"/>
      <c r="AJ2" s="85"/>
      <c r="AK2" s="85"/>
      <c r="AL2" s="85"/>
      <c r="AM2" s="85"/>
      <c r="AN2" s="85"/>
      <c r="AO2" s="39"/>
      <c r="AP2" s="39"/>
      <c r="AR2" s="33" t="s">
        <v>952</v>
      </c>
      <c r="AS2" s="40">
        <v>3</v>
      </c>
      <c r="AT2" s="34"/>
      <c r="AU2" s="34"/>
      <c r="AW2" s="83"/>
      <c r="AX2" s="84"/>
      <c r="BA2" s="149"/>
      <c r="BB2" s="150"/>
      <c r="BC2" s="151"/>
      <c r="BQ2" s="153"/>
      <c r="BR2" s="151"/>
      <c r="BV2" s="151"/>
      <c r="BW2" s="153"/>
      <c r="BZ2" s="151"/>
    </row>
    <row r="3" spans="1:78" ht="15.75" customHeight="1" thickBot="1" x14ac:dyDescent="0.3">
      <c r="B3" s="41" t="str">
        <f>VLOOKUP(B2,Schlüssel!$A$5:$B$14,2)</f>
        <v>BC Comet Nürnberg</v>
      </c>
      <c r="C3" s="42"/>
      <c r="D3" s="43"/>
      <c r="E3" s="44"/>
      <c r="F3" s="45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AA3" s="41" t="str">
        <f>VLOOKUP(AA2,Schlüssel!$A$5:$B$14,2)</f>
        <v>BC Comet Nürnberg</v>
      </c>
      <c r="AB3" s="42"/>
      <c r="AC3" s="43"/>
      <c r="AD3" s="44"/>
      <c r="AE3" s="45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W3" s="83"/>
      <c r="AX3" s="84"/>
      <c r="AY3" s="35" t="s">
        <v>995</v>
      </c>
      <c r="BA3" s="149"/>
      <c r="BB3" s="150"/>
      <c r="BC3" s="151"/>
      <c r="BQ3" s="153"/>
      <c r="BR3" s="151"/>
      <c r="BV3" s="151"/>
      <c r="BW3" s="153"/>
      <c r="BZ3" s="151"/>
    </row>
    <row r="4" spans="1:78" ht="14.4" thickBot="1" x14ac:dyDescent="0.3">
      <c r="A4" s="4"/>
      <c r="B4" s="28"/>
      <c r="C4" s="47"/>
      <c r="D4" s="48" t="s">
        <v>10</v>
      </c>
      <c r="E4" s="28">
        <f>VLOOKUP($B$2,Schlüssel!$A$5:$DZ$14,13)</f>
        <v>7</v>
      </c>
      <c r="F4" s="49" t="s">
        <v>10</v>
      </c>
      <c r="G4" s="28">
        <f>VLOOKUP($B$2,Schlüssel!$A$5:$DZ$14,14)</f>
        <v>6</v>
      </c>
      <c r="H4" s="49" t="s">
        <v>10</v>
      </c>
      <c r="I4" s="28">
        <f>VLOOKUP($B$2,Schlüssel!$A$5:$DZ$14,15)</f>
        <v>9</v>
      </c>
      <c r="J4" s="49" t="s">
        <v>10</v>
      </c>
      <c r="K4" s="28">
        <f>VLOOKUP($B$2,Schlüssel!$A$5:$DZ$14,16)</f>
        <v>11</v>
      </c>
      <c r="L4" s="49" t="s">
        <v>10</v>
      </c>
      <c r="M4" s="28">
        <f>VLOOKUP($B$2,Schlüssel!$A$5:$DZ$14,17)</f>
        <v>3</v>
      </c>
      <c r="N4" s="49" t="s">
        <v>10</v>
      </c>
      <c r="O4" s="28">
        <f>VLOOKUP($B$2,Schlüssel!$A$5:$DZ$14,18)</f>
        <v>5</v>
      </c>
      <c r="P4" s="49" t="s">
        <v>10</v>
      </c>
      <c r="Q4" s="28">
        <f>VLOOKUP($B$2,Schlüssel!$A$5:$DZ$14,19)</f>
        <v>12</v>
      </c>
      <c r="R4" s="49" t="s">
        <v>10</v>
      </c>
      <c r="S4" s="28">
        <f>VLOOKUP($B$2,Schlüssel!$A$5:$DZ$14,20)</f>
        <v>10</v>
      </c>
      <c r="T4" s="49" t="s">
        <v>10</v>
      </c>
      <c r="U4" s="28">
        <f>VLOOKUP($B$2,Schlüssel!$A$5:$DZ$14,21)</f>
        <v>4</v>
      </c>
      <c r="Z4" s="2"/>
      <c r="AA4" s="28"/>
      <c r="AB4" s="47"/>
      <c r="AC4" s="48" t="s">
        <v>10</v>
      </c>
      <c r="AD4" s="28">
        <f>VLOOKUP(AA2,Schlüssel!$A$5:$DZ$14,53)</f>
        <v>12</v>
      </c>
      <c r="AE4" s="49" t="s">
        <v>10</v>
      </c>
      <c r="AF4" s="28">
        <f>VLOOKUP(AA2,Schlüssel!$A$5:$DZ$14,54)</f>
        <v>19</v>
      </c>
      <c r="AG4" s="49" t="s">
        <v>10</v>
      </c>
      <c r="AH4" s="28">
        <f>VLOOKUP(AA2,Schlüssel!$A$5:$DZ$14,55)</f>
        <v>15</v>
      </c>
      <c r="AI4" s="49" t="s">
        <v>10</v>
      </c>
      <c r="AJ4" s="28">
        <f>VLOOKUP(AA2,Schlüssel!$A$5:$DZ$14,56)</f>
        <v>11</v>
      </c>
      <c r="AK4" s="49" t="s">
        <v>10</v>
      </c>
      <c r="AL4" s="28">
        <f>VLOOKUP(AA2,Schlüssel!$A$5:$DZ$14,57)</f>
        <v>14</v>
      </c>
      <c r="AM4" s="49" t="s">
        <v>10</v>
      </c>
      <c r="AN4" s="28">
        <f>VLOOKUP(AA2,Schlüssel!$A$5:$DZ$14,58)</f>
        <v>17</v>
      </c>
      <c r="AO4" s="49" t="s">
        <v>10</v>
      </c>
      <c r="AP4" s="28">
        <f>VLOOKUP(AA2,Schlüssel!$A$5:$DZ$14,59)</f>
        <v>20</v>
      </c>
      <c r="AQ4" s="49" t="s">
        <v>10</v>
      </c>
      <c r="AR4" s="28">
        <f>VLOOKUP(AA2,Schlüssel!$A$5:$DZ$14,60)</f>
        <v>16</v>
      </c>
      <c r="AS4" s="49" t="s">
        <v>10</v>
      </c>
      <c r="AT4" s="28">
        <f>VLOOKUP(AA2,Schlüssel!$A$5:$DZ$14,61)</f>
        <v>18</v>
      </c>
      <c r="AW4" s="83"/>
      <c r="AX4" s="84"/>
      <c r="AY4" s="79">
        <v>11</v>
      </c>
      <c r="BA4" s="149"/>
      <c r="BB4" s="150"/>
      <c r="BC4" s="151"/>
      <c r="BQ4" s="153"/>
      <c r="BR4" s="151"/>
      <c r="BV4" s="151"/>
      <c r="BW4" s="153"/>
      <c r="BZ4" s="151"/>
    </row>
    <row r="5" spans="1:78" ht="20.25" customHeight="1" x14ac:dyDescent="0.25">
      <c r="B5" s="50" t="s">
        <v>1</v>
      </c>
      <c r="C5" s="51"/>
      <c r="D5" s="388" t="s">
        <v>961</v>
      </c>
      <c r="E5" s="389"/>
      <c r="F5" s="388" t="s">
        <v>962</v>
      </c>
      <c r="G5" s="389"/>
      <c r="H5" s="388" t="s">
        <v>963</v>
      </c>
      <c r="I5" s="389"/>
      <c r="J5" s="388" t="s">
        <v>964</v>
      </c>
      <c r="K5" s="389"/>
      <c r="L5" s="388" t="s">
        <v>965</v>
      </c>
      <c r="M5" s="389"/>
      <c r="N5" s="388" t="s">
        <v>966</v>
      </c>
      <c r="O5" s="389"/>
      <c r="P5" s="388" t="s">
        <v>967</v>
      </c>
      <c r="Q5" s="389"/>
      <c r="R5" s="388" t="s">
        <v>968</v>
      </c>
      <c r="S5" s="389"/>
      <c r="T5" s="388" t="s">
        <v>969</v>
      </c>
      <c r="U5" s="389"/>
      <c r="V5" s="416" t="s">
        <v>960</v>
      </c>
      <c r="W5" s="417"/>
      <c r="AA5" s="50" t="s">
        <v>1</v>
      </c>
      <c r="AB5" s="51"/>
      <c r="AC5" s="76" t="s">
        <v>961</v>
      </c>
      <c r="AD5" s="77"/>
      <c r="AE5" s="76" t="s">
        <v>962</v>
      </c>
      <c r="AF5" s="77"/>
      <c r="AG5" s="76" t="s">
        <v>963</v>
      </c>
      <c r="AH5" s="77"/>
      <c r="AI5" s="76" t="s">
        <v>964</v>
      </c>
      <c r="AJ5" s="77"/>
      <c r="AK5" s="76" t="s">
        <v>965</v>
      </c>
      <c r="AL5" s="77"/>
      <c r="AM5" s="76" t="s">
        <v>966</v>
      </c>
      <c r="AN5" s="77"/>
      <c r="AO5" s="76" t="s">
        <v>967</v>
      </c>
      <c r="AP5" s="77"/>
      <c r="AQ5" s="76" t="s">
        <v>968</v>
      </c>
      <c r="AR5" s="77"/>
      <c r="AS5" s="76" t="s">
        <v>969</v>
      </c>
      <c r="AT5" s="86"/>
      <c r="AU5" s="87" t="s">
        <v>960</v>
      </c>
      <c r="AV5" s="88"/>
      <c r="AW5" s="83"/>
      <c r="AX5" s="84"/>
      <c r="BA5" s="149"/>
      <c r="BB5" s="150"/>
      <c r="BC5" s="151"/>
      <c r="BQ5" s="153"/>
      <c r="BR5" s="151"/>
      <c r="BV5" s="151"/>
      <c r="BZ5" s="151"/>
    </row>
    <row r="6" spans="1:78" ht="15" customHeight="1" thickBot="1" x14ac:dyDescent="0.3">
      <c r="B6" s="52" t="s">
        <v>970</v>
      </c>
      <c r="C6" s="53" t="s">
        <v>971</v>
      </c>
      <c r="D6" s="54" t="s">
        <v>972</v>
      </c>
      <c r="E6" s="54" t="s">
        <v>973</v>
      </c>
      <c r="F6" s="54" t="s">
        <v>972</v>
      </c>
      <c r="G6" s="54" t="s">
        <v>973</v>
      </c>
      <c r="H6" s="54" t="s">
        <v>972</v>
      </c>
      <c r="I6" s="54" t="s">
        <v>973</v>
      </c>
      <c r="J6" s="54" t="s">
        <v>972</v>
      </c>
      <c r="K6" s="54" t="s">
        <v>973</v>
      </c>
      <c r="L6" s="54" t="s">
        <v>972</v>
      </c>
      <c r="M6" s="54" t="s">
        <v>973</v>
      </c>
      <c r="N6" s="54" t="s">
        <v>972</v>
      </c>
      <c r="O6" s="54" t="s">
        <v>973</v>
      </c>
      <c r="P6" s="54" t="s">
        <v>972</v>
      </c>
      <c r="Q6" s="54" t="s">
        <v>973</v>
      </c>
      <c r="R6" s="54" t="s">
        <v>972</v>
      </c>
      <c r="S6" s="54" t="s">
        <v>973</v>
      </c>
      <c r="T6" s="54" t="s">
        <v>972</v>
      </c>
      <c r="U6" s="54" t="s">
        <v>973</v>
      </c>
      <c r="V6" s="54" t="s">
        <v>972</v>
      </c>
      <c r="W6" s="55" t="s">
        <v>973</v>
      </c>
      <c r="AA6" s="52" t="s">
        <v>970</v>
      </c>
      <c r="AB6" s="53" t="s">
        <v>971</v>
      </c>
      <c r="AC6" s="54" t="s">
        <v>972</v>
      </c>
      <c r="AD6" s="54" t="s">
        <v>973</v>
      </c>
      <c r="AE6" s="54" t="s">
        <v>972</v>
      </c>
      <c r="AF6" s="54" t="s">
        <v>973</v>
      </c>
      <c r="AG6" s="54" t="s">
        <v>972</v>
      </c>
      <c r="AH6" s="54" t="s">
        <v>973</v>
      </c>
      <c r="AI6" s="54" t="s">
        <v>972</v>
      </c>
      <c r="AJ6" s="54" t="s">
        <v>973</v>
      </c>
      <c r="AK6" s="54" t="s">
        <v>972</v>
      </c>
      <c r="AL6" s="54" t="s">
        <v>973</v>
      </c>
      <c r="AM6" s="54" t="s">
        <v>972</v>
      </c>
      <c r="AN6" s="54" t="s">
        <v>973</v>
      </c>
      <c r="AO6" s="54" t="s">
        <v>972</v>
      </c>
      <c r="AP6" s="54" t="s">
        <v>973</v>
      </c>
      <c r="AQ6" s="54" t="s">
        <v>972</v>
      </c>
      <c r="AR6" s="54" t="s">
        <v>973</v>
      </c>
      <c r="AS6" s="54" t="s">
        <v>972</v>
      </c>
      <c r="AT6" s="89" t="s">
        <v>973</v>
      </c>
      <c r="AU6" s="52" t="s">
        <v>972</v>
      </c>
      <c r="AV6" s="55" t="s">
        <v>973</v>
      </c>
      <c r="AW6" s="83"/>
      <c r="AX6" s="84"/>
      <c r="BA6" s="149"/>
      <c r="BB6" s="150"/>
      <c r="BC6" s="151"/>
      <c r="BQ6" s="153"/>
      <c r="BR6" s="151"/>
      <c r="BV6" s="151"/>
      <c r="BZ6" s="151"/>
    </row>
    <row r="7" spans="1:78" ht="17.100000000000001" customHeight="1" x14ac:dyDescent="0.25">
      <c r="A7" s="413" t="s">
        <v>0</v>
      </c>
      <c r="B7" s="56" t="str">
        <f>IF(AA7=0,"",AA7)</f>
        <v/>
      </c>
      <c r="C7" s="57" t="str">
        <f>IF(AB7=0,"",AB7)</f>
        <v/>
      </c>
      <c r="D7" s="58" t="str">
        <f>IF(AC7=0,"",AC7)</f>
        <v/>
      </c>
      <c r="E7" s="397">
        <f>IF(AD7="","",AD7)</f>
        <v>0</v>
      </c>
      <c r="F7" s="58" t="str">
        <f t="shared" ref="F7:F20" si="0">IF(AE7=0,"",AE7)</f>
        <v/>
      </c>
      <c r="G7" s="397">
        <f>IF(AF7="","",AF7)</f>
        <v>0</v>
      </c>
      <c r="H7" s="58" t="str">
        <f t="shared" ref="H7:H20" si="1">IF(AG7=0,"",AG7)</f>
        <v/>
      </c>
      <c r="I7" s="397">
        <f>IF(AH7="","",AH7)</f>
        <v>0</v>
      </c>
      <c r="J7" s="58" t="str">
        <f t="shared" ref="J7:J20" si="2">IF(AI7=0,"",AI7)</f>
        <v/>
      </c>
      <c r="K7" s="397">
        <f>IF(AJ7="","",AJ7)</f>
        <v>0</v>
      </c>
      <c r="L7" s="58" t="str">
        <f t="shared" ref="L7:L20" si="3">IF(AK7=0,"",AK7)</f>
        <v/>
      </c>
      <c r="M7" s="397">
        <f>IF(AL7="","",AL7)</f>
        <v>0</v>
      </c>
      <c r="N7" s="58" t="str">
        <f>IF(AM7=0,"",AM7)</f>
        <v/>
      </c>
      <c r="O7" s="397">
        <f>IF(AN7="","",AN7)</f>
        <v>0</v>
      </c>
      <c r="P7" s="58" t="str">
        <f t="shared" ref="P7:P20" si="4">IF(AO7=0,"",AO7)</f>
        <v/>
      </c>
      <c r="Q7" s="397">
        <f>IF(AP7="","",AP7)</f>
        <v>0</v>
      </c>
      <c r="R7" s="58" t="str">
        <f t="shared" ref="R7:R20" si="5">IF(AQ7=0,"",AQ7)</f>
        <v/>
      </c>
      <c r="S7" s="397">
        <f>IF(AR7="","",AR7)</f>
        <v>0</v>
      </c>
      <c r="T7" s="58" t="str">
        <f t="shared" ref="T7:T20" si="6">IF(AS7=0,"",AS7)</f>
        <v/>
      </c>
      <c r="U7" s="397">
        <f>IF(AT7="","",AT7)</f>
        <v>0</v>
      </c>
      <c r="V7" s="58" t="str">
        <f t="shared" ref="V7:V20" si="7">IF(AU7=0,"",AU7)</f>
        <v/>
      </c>
      <c r="W7" s="397">
        <f>IF(AV7="","",AV7)</f>
        <v>0</v>
      </c>
      <c r="Z7" s="405" t="s">
        <v>0</v>
      </c>
      <c r="AA7" s="272" t="str">
        <f>IF(AB7=0,"",_xlfn.CONCAT(VLOOKUP(AB7,Starter!A:C,2,0)))</f>
        <v/>
      </c>
      <c r="AB7" s="81"/>
      <c r="AC7" s="129"/>
      <c r="AD7" s="163">
        <f>IF(SUM(AC7:AC9)+AC25=0,0,IF(SUM(ABS(AC7),ABS(AC8),ABS(AC9))=AC25,0.5,IF(SUM(ABS(AC7),ABS(AC8),ABS(AC9))&gt;AC25,1,0)))</f>
        <v>0</v>
      </c>
      <c r="AE7" s="132"/>
      <c r="AF7" s="91">
        <f>IF(SUM(AE7:AE9)+AE25=0,0,IF(SUM(ABS(AE7),ABS(AE8),ABS(AE9))=AE25,0.5,IF(SUM(ABS(AE7),ABS(AE8),ABS(AE9))&gt;AE25,1,0)))</f>
        <v>0</v>
      </c>
      <c r="AG7" s="129"/>
      <c r="AH7" s="91">
        <f>IF(SUM(AG7:AG9)+AG25=0,0,IF(SUM(ABS(AG7),ABS(AG8),ABS(AG9))=AG25,0.5,IF(SUM(ABS(AG7),ABS(AG8),ABS(AG9))&gt;AG25,1,0)))</f>
        <v>0</v>
      </c>
      <c r="AI7" s="129"/>
      <c r="AJ7" s="91">
        <f>IF(SUM(AI7:AI9)+AI25=0,0,IF(SUM(ABS(AI7),ABS(AI8),ABS(AI9))=AI25,0.5,IF(SUM(ABS(AI7),ABS(AI8),ABS(AI9))&gt;AI25,1,0)))</f>
        <v>0</v>
      </c>
      <c r="AK7" s="129"/>
      <c r="AL7" s="91">
        <f>IF(SUM(AK7:AK9)+AK25=0,0,IF(SUM(ABS(AK7),ABS(AK8),ABS(AK9))=AK25,0.5,IF(SUM(ABS(AK7),ABS(AK8),ABS(AK9))&gt;AK25,1,0)))</f>
        <v>0</v>
      </c>
      <c r="AM7" s="129"/>
      <c r="AN7" s="91">
        <f>IF(SUM(AM7:AM9)+AM25=0,0,IF(SUM(ABS(AM7),ABS(AM8),ABS(AM9))=AM25,0.5,IF(SUM(ABS(AM7),ABS(AM8),ABS(AM9))&gt;AM25,1,0)))</f>
        <v>0</v>
      </c>
      <c r="AO7" s="129"/>
      <c r="AP7" s="91">
        <f>IF(SUM(AO7:AO9)+AO25=0,0,IF(SUM(ABS(AO7),ABS(AO8),ABS(AO9))=AO25,0.5,IF(SUM(ABS(AO7),ABS(AO8),ABS(AO9))&gt;AO25,1,0)))</f>
        <v>0</v>
      </c>
      <c r="AQ7" s="129"/>
      <c r="AR7" s="91">
        <f>IF(SUM(AQ7:AQ9)+AQ25=0,0,IF(SUM(ABS(AQ7),ABS(AQ8),ABS(AQ9))=AQ25,0.5,IF(SUM(ABS(AQ7),ABS(AQ8),ABS(AQ9))&gt;AQ25,1,0)))</f>
        <v>0</v>
      </c>
      <c r="AS7" s="129"/>
      <c r="AT7" s="91">
        <f>IF(SUM(AS7:AS9)+AS25=0,0,IF(SUM(ABS(AS7),ABS(AS8),ABS(AS9))=AS25,0.5,IF(SUM(ABS(AS7),ABS(AS8),ABS(AS9))&gt;AS25,1,0)))</f>
        <v>0</v>
      </c>
      <c r="AU7" s="92">
        <f t="shared" ref="AU7:AU18" si="8">ABS(SUM(AC7:AC7))+ABS(SUM(AE7:AE7))+ABS(SUM(AG7:AG7))+ABS(SUM(AI7:AI7))+ABS(SUM(AK7:AK7))+ABS(SUM(AM7:AM7))+ABS(SUM(AO7:AO7))+ABS(SUM(AQ7:AQ7))+ABS(SUM(AS7:AS7))</f>
        <v>0</v>
      </c>
      <c r="AV7" s="93">
        <f>SUM(AD7+AF7+AH7+AJ7+AL7+AN7+AP7+AR7+AT7)</f>
        <v>0</v>
      </c>
      <c r="AW7" s="83"/>
      <c r="AX7" s="84"/>
      <c r="AZ7" s="47"/>
      <c r="BA7" s="149"/>
      <c r="BB7" s="150"/>
      <c r="BC7" s="151"/>
      <c r="BD7" s="154">
        <f>+AB7</f>
        <v>0</v>
      </c>
      <c r="BE7" s="150">
        <f>+AU7</f>
        <v>0</v>
      </c>
      <c r="BF7" s="152">
        <f>COUNT(BH7:BP7)</f>
        <v>0</v>
      </c>
      <c r="BG7" s="152">
        <f>COUNTIF(BH7:BP7,"&gt;0")</f>
        <v>0</v>
      </c>
      <c r="BH7" s="152" t="str">
        <f t="shared" ref="BH7:BH18" si="9">IF(AC7=0,"",AC7)</f>
        <v/>
      </c>
      <c r="BI7" s="152" t="str">
        <f t="shared" ref="BI7:BI18" si="10">IF(AE7=0,"",AE7)</f>
        <v/>
      </c>
      <c r="BJ7" s="152" t="str">
        <f t="shared" ref="BJ7:BJ18" si="11">IF(AG7=0,"",AG7)</f>
        <v/>
      </c>
      <c r="BK7" s="152" t="str">
        <f t="shared" ref="BK7:BK18" si="12">IF(AI7=0,"",AI7)</f>
        <v/>
      </c>
      <c r="BL7" s="152" t="str">
        <f t="shared" ref="BL7:BL18" si="13">IF(AK7=0,"",AK7)</f>
        <v/>
      </c>
      <c r="BM7" s="152" t="str">
        <f t="shared" ref="BM7:BM18" si="14">IF(AM7=0,"",AM7)</f>
        <v/>
      </c>
      <c r="BN7" s="152" t="str">
        <f t="shared" ref="BN7:BN18" si="15">IF(AO7=0,"",AO7)</f>
        <v/>
      </c>
      <c r="BO7" s="152" t="str">
        <f t="shared" ref="BO7:BO18" si="16">IF(AQ7=0,"",AQ7)</f>
        <v/>
      </c>
      <c r="BP7" s="152" t="str">
        <f t="shared" ref="BP7:BP18" si="17">IF(AS7=0,"",AS7)</f>
        <v/>
      </c>
      <c r="BQ7" s="153"/>
      <c r="BR7" s="151"/>
      <c r="BS7" s="152">
        <f>MAX(BH7:BP7)</f>
        <v>0</v>
      </c>
      <c r="BT7" s="152">
        <f>IF(BS7&lt;MAX(BS:BS),0,BS7+ROW()/1000000000)</f>
        <v>6.9999999999999998E-9</v>
      </c>
      <c r="BU7" s="152" t="str">
        <f>+AA3</f>
        <v>BC Comet Nürnberg</v>
      </c>
      <c r="BV7" s="151">
        <f>RANK(BT7,BT:BT)</f>
        <v>120</v>
      </c>
      <c r="BW7" s="152">
        <f>SUMIF(BH7:BP7,"&gt;0")</f>
        <v>0</v>
      </c>
      <c r="BX7" s="152">
        <f>IF(COUNTIF(BH7:BP7,"&gt;0")&lt;Spielorte!$A$23,0,BE7/Spielorte!$A$23)</f>
        <v>0</v>
      </c>
      <c r="BY7" s="152">
        <f>IF(BX7&lt;MAX(BX:BX),0,BX7+ROW()/1000000000)</f>
        <v>6.9999999999999998E-9</v>
      </c>
      <c r="BZ7" s="151">
        <f t="shared" ref="BZ7:BZ18" si="18">IF(BY7=0,0,RANK(BY7,BY:BY))</f>
        <v>120</v>
      </c>
    </row>
    <row r="8" spans="1:78" ht="17.100000000000001" customHeight="1" x14ac:dyDescent="0.25">
      <c r="A8" s="414"/>
      <c r="B8" s="59" t="str">
        <f t="shared" ref="B8:D20" si="19">IF(AA8=0,"",AA8)</f>
        <v/>
      </c>
      <c r="C8" s="60" t="str">
        <f t="shared" si="19"/>
        <v/>
      </c>
      <c r="D8" s="61" t="str">
        <f t="shared" si="19"/>
        <v/>
      </c>
      <c r="E8" s="398"/>
      <c r="F8" s="61" t="str">
        <f t="shared" si="0"/>
        <v/>
      </c>
      <c r="G8" s="398"/>
      <c r="H8" s="61" t="str">
        <f t="shared" si="1"/>
        <v/>
      </c>
      <c r="I8" s="398"/>
      <c r="J8" s="61" t="str">
        <f t="shared" si="2"/>
        <v/>
      </c>
      <c r="K8" s="398"/>
      <c r="L8" s="61" t="str">
        <f t="shared" si="3"/>
        <v/>
      </c>
      <c r="M8" s="398"/>
      <c r="N8" s="61" t="str">
        <f t="shared" ref="N8:N20" si="20">IF(AM8=0,"",AM8)</f>
        <v/>
      </c>
      <c r="O8" s="398"/>
      <c r="P8" s="61" t="str">
        <f t="shared" si="4"/>
        <v/>
      </c>
      <c r="Q8" s="398"/>
      <c r="R8" s="61" t="str">
        <f t="shared" si="5"/>
        <v/>
      </c>
      <c r="S8" s="398"/>
      <c r="T8" s="61" t="str">
        <f t="shared" si="6"/>
        <v/>
      </c>
      <c r="U8" s="398"/>
      <c r="V8" s="61" t="str">
        <f t="shared" si="7"/>
        <v/>
      </c>
      <c r="W8" s="398"/>
      <c r="Z8" s="406"/>
      <c r="AA8" s="90" t="str">
        <f>IF(AB8=0,"",_xlfn.CONCAT(VLOOKUP(AB8,Starter!A:C,2,0)))</f>
        <v/>
      </c>
      <c r="AB8" s="80"/>
      <c r="AC8" s="130"/>
      <c r="AD8" s="94"/>
      <c r="AE8" s="130"/>
      <c r="AF8" s="94"/>
      <c r="AG8" s="130"/>
      <c r="AH8" s="94"/>
      <c r="AI8" s="130"/>
      <c r="AJ8" s="94"/>
      <c r="AK8" s="130"/>
      <c r="AL8" s="94"/>
      <c r="AM8" s="130"/>
      <c r="AN8" s="94"/>
      <c r="AO8" s="130"/>
      <c r="AP8" s="94"/>
      <c r="AQ8" s="130"/>
      <c r="AR8" s="94"/>
      <c r="AS8" s="130"/>
      <c r="AT8" s="94"/>
      <c r="AU8" s="95">
        <f t="shared" si="8"/>
        <v>0</v>
      </c>
      <c r="AV8" s="96"/>
      <c r="AW8" s="83"/>
      <c r="AX8" s="84"/>
      <c r="AZ8" s="47"/>
      <c r="BA8" s="149"/>
      <c r="BB8" s="150"/>
      <c r="BC8" s="151"/>
      <c r="BD8" s="154">
        <f t="shared" ref="BD8:BD18" si="21">+AB8</f>
        <v>0</v>
      </c>
      <c r="BE8" s="150">
        <f t="shared" ref="BE8:BE18" si="22">+AU8</f>
        <v>0</v>
      </c>
      <c r="BF8" s="152">
        <f t="shared" ref="BF8:BF18" si="23">COUNT(BH8:BP8)</f>
        <v>0</v>
      </c>
      <c r="BG8" s="152">
        <f t="shared" ref="BG8:BG18" si="24">COUNTIF(BH8:BP8,"&gt;0")</f>
        <v>0</v>
      </c>
      <c r="BH8" s="152" t="str">
        <f t="shared" si="9"/>
        <v/>
      </c>
      <c r="BI8" s="152" t="str">
        <f t="shared" si="10"/>
        <v/>
      </c>
      <c r="BJ8" s="152" t="str">
        <f t="shared" si="11"/>
        <v/>
      </c>
      <c r="BK8" s="152" t="str">
        <f t="shared" si="12"/>
        <v/>
      </c>
      <c r="BL8" s="152" t="str">
        <f t="shared" si="13"/>
        <v/>
      </c>
      <c r="BM8" s="152" t="str">
        <f t="shared" si="14"/>
        <v/>
      </c>
      <c r="BN8" s="152" t="str">
        <f t="shared" si="15"/>
        <v/>
      </c>
      <c r="BO8" s="152" t="str">
        <f t="shared" si="16"/>
        <v/>
      </c>
      <c r="BP8" s="152" t="str">
        <f t="shared" si="17"/>
        <v/>
      </c>
      <c r="BQ8" s="153"/>
      <c r="BR8" s="151"/>
      <c r="BS8" s="152">
        <f t="shared" ref="BS8:BS18" si="25">MAX(BH8:BP8)</f>
        <v>0</v>
      </c>
      <c r="BT8" s="152">
        <f t="shared" ref="BT8:BT18" si="26">IF(BS8&lt;MAX(BS:BS),0,BS8+ROW()/1000000000)</f>
        <v>8.0000000000000005E-9</v>
      </c>
      <c r="BU8" s="152" t="str">
        <f t="shared" ref="BU8:BU18" si="27">+BU7</f>
        <v>BC Comet Nürnberg</v>
      </c>
      <c r="BV8" s="151">
        <f t="shared" ref="BV8:BV18" si="28">RANK(BT8,BT:BT)</f>
        <v>119</v>
      </c>
      <c r="BW8" s="152">
        <f t="shared" ref="BW8:BW18" si="29">SUMIF(BH8:BP8,"&gt;0")</f>
        <v>0</v>
      </c>
      <c r="BX8" s="152">
        <f>IF(COUNTIF(BH8:BP8,"&gt;0")&lt;Spielorte!$A$23,0,BE8/Spielorte!$A$23)</f>
        <v>0</v>
      </c>
      <c r="BY8" s="152">
        <f t="shared" ref="BY8:BY18" si="30">IF(BX8&lt;MAX(BX:BX),0,BX8+ROW()/1000000000)</f>
        <v>8.0000000000000005E-9</v>
      </c>
      <c r="BZ8" s="151">
        <f t="shared" si="18"/>
        <v>119</v>
      </c>
    </row>
    <row r="9" spans="1:78" ht="17.100000000000001" customHeight="1" thickBot="1" x14ac:dyDescent="0.3">
      <c r="A9" s="415"/>
      <c r="B9" s="62" t="str">
        <f t="shared" si="19"/>
        <v/>
      </c>
      <c r="C9" s="63" t="str">
        <f t="shared" si="19"/>
        <v/>
      </c>
      <c r="D9" s="52" t="str">
        <f t="shared" si="19"/>
        <v/>
      </c>
      <c r="E9" s="399"/>
      <c r="F9" s="52" t="str">
        <f t="shared" si="0"/>
        <v/>
      </c>
      <c r="G9" s="399"/>
      <c r="H9" s="52" t="str">
        <f t="shared" si="1"/>
        <v/>
      </c>
      <c r="I9" s="399"/>
      <c r="J9" s="52" t="str">
        <f t="shared" si="2"/>
        <v/>
      </c>
      <c r="K9" s="399"/>
      <c r="L9" s="52" t="str">
        <f t="shared" si="3"/>
        <v/>
      </c>
      <c r="M9" s="399"/>
      <c r="N9" s="52" t="str">
        <f t="shared" si="20"/>
        <v/>
      </c>
      <c r="O9" s="399"/>
      <c r="P9" s="52" t="str">
        <f t="shared" si="4"/>
        <v/>
      </c>
      <c r="Q9" s="399"/>
      <c r="R9" s="52" t="str">
        <f t="shared" si="5"/>
        <v/>
      </c>
      <c r="S9" s="399"/>
      <c r="T9" s="52" t="str">
        <f t="shared" si="6"/>
        <v/>
      </c>
      <c r="U9" s="399"/>
      <c r="V9" s="52" t="str">
        <f t="shared" si="7"/>
        <v/>
      </c>
      <c r="W9" s="399"/>
      <c r="Z9" s="407"/>
      <c r="AA9" s="99" t="str">
        <f>IF(AB9=0,"",_xlfn.CONCAT(VLOOKUP(AB9,Starter!A:C,2,0)))</f>
        <v/>
      </c>
      <c r="AB9" s="82"/>
      <c r="AC9" s="131"/>
      <c r="AD9" s="94"/>
      <c r="AE9" s="131"/>
      <c r="AF9" s="94"/>
      <c r="AG9" s="131"/>
      <c r="AH9" s="94"/>
      <c r="AI9" s="131"/>
      <c r="AJ9" s="94"/>
      <c r="AK9" s="131"/>
      <c r="AL9" s="94"/>
      <c r="AM9" s="131"/>
      <c r="AN9" s="94"/>
      <c r="AO9" s="131"/>
      <c r="AP9" s="94"/>
      <c r="AQ9" s="131"/>
      <c r="AR9" s="94"/>
      <c r="AS9" s="131"/>
      <c r="AT9" s="94"/>
      <c r="AU9" s="97">
        <f t="shared" si="8"/>
        <v>0</v>
      </c>
      <c r="AV9" s="98"/>
      <c r="AW9" s="83"/>
      <c r="AX9" s="84"/>
      <c r="AZ9" s="47"/>
      <c r="BA9" s="149"/>
      <c r="BB9" s="150"/>
      <c r="BC9" s="151"/>
      <c r="BD9" s="154">
        <f t="shared" si="21"/>
        <v>0</v>
      </c>
      <c r="BE9" s="150">
        <f t="shared" si="22"/>
        <v>0</v>
      </c>
      <c r="BF9" s="152">
        <f t="shared" si="23"/>
        <v>0</v>
      </c>
      <c r="BG9" s="152">
        <f t="shared" si="24"/>
        <v>0</v>
      </c>
      <c r="BH9" s="152" t="str">
        <f t="shared" si="9"/>
        <v/>
      </c>
      <c r="BI9" s="152" t="str">
        <f t="shared" si="10"/>
        <v/>
      </c>
      <c r="BJ9" s="152" t="str">
        <f t="shared" si="11"/>
        <v/>
      </c>
      <c r="BK9" s="152" t="str">
        <f t="shared" si="12"/>
        <v/>
      </c>
      <c r="BL9" s="152" t="str">
        <f t="shared" si="13"/>
        <v/>
      </c>
      <c r="BM9" s="152" t="str">
        <f t="shared" si="14"/>
        <v/>
      </c>
      <c r="BN9" s="152" t="str">
        <f t="shared" si="15"/>
        <v/>
      </c>
      <c r="BO9" s="152" t="str">
        <f t="shared" si="16"/>
        <v/>
      </c>
      <c r="BP9" s="152" t="str">
        <f t="shared" si="17"/>
        <v/>
      </c>
      <c r="BQ9" s="153"/>
      <c r="BR9" s="151"/>
      <c r="BS9" s="152">
        <f t="shared" si="25"/>
        <v>0</v>
      </c>
      <c r="BT9" s="152">
        <f t="shared" si="26"/>
        <v>8.9999999999999995E-9</v>
      </c>
      <c r="BU9" s="152" t="str">
        <f t="shared" si="27"/>
        <v>BC Comet Nürnberg</v>
      </c>
      <c r="BV9" s="151">
        <f t="shared" si="28"/>
        <v>118</v>
      </c>
      <c r="BW9" s="152">
        <f t="shared" si="29"/>
        <v>0</v>
      </c>
      <c r="BX9" s="152">
        <f>IF(COUNTIF(BH9:BP9,"&gt;0")&lt;Spielorte!$A$23,0,BE9/Spielorte!$A$23)</f>
        <v>0</v>
      </c>
      <c r="BY9" s="152">
        <f t="shared" si="30"/>
        <v>8.9999999999999995E-9</v>
      </c>
      <c r="BZ9" s="151">
        <f t="shared" si="18"/>
        <v>118</v>
      </c>
    </row>
    <row r="10" spans="1:78" ht="17.100000000000001" customHeight="1" x14ac:dyDescent="0.25">
      <c r="A10" s="413" t="s">
        <v>2</v>
      </c>
      <c r="B10" s="56" t="str">
        <f t="shared" si="19"/>
        <v/>
      </c>
      <c r="C10" s="57" t="str">
        <f t="shared" si="19"/>
        <v/>
      </c>
      <c r="D10" s="58" t="str">
        <f t="shared" si="19"/>
        <v/>
      </c>
      <c r="E10" s="397">
        <f>IF(AD10="","",AD10)</f>
        <v>0</v>
      </c>
      <c r="F10" s="58" t="str">
        <f t="shared" si="0"/>
        <v/>
      </c>
      <c r="G10" s="397">
        <f>IF(AF10="","",AF10)</f>
        <v>0</v>
      </c>
      <c r="H10" s="58" t="str">
        <f t="shared" si="1"/>
        <v/>
      </c>
      <c r="I10" s="397">
        <f>IF(AH10="","",AH10)</f>
        <v>0</v>
      </c>
      <c r="J10" s="58" t="str">
        <f t="shared" si="2"/>
        <v/>
      </c>
      <c r="K10" s="397">
        <f>IF(AJ10="","",AJ10)</f>
        <v>0</v>
      </c>
      <c r="L10" s="58" t="str">
        <f t="shared" si="3"/>
        <v/>
      </c>
      <c r="M10" s="397">
        <f>IF(AL10="","",AL10)</f>
        <v>0</v>
      </c>
      <c r="N10" s="58" t="str">
        <f t="shared" si="20"/>
        <v/>
      </c>
      <c r="O10" s="397">
        <f>IF(AN10="","",AN10)</f>
        <v>0</v>
      </c>
      <c r="P10" s="58" t="str">
        <f t="shared" si="4"/>
        <v/>
      </c>
      <c r="Q10" s="397">
        <f>IF(AP10="","",AP10)</f>
        <v>0</v>
      </c>
      <c r="R10" s="58" t="str">
        <f t="shared" si="5"/>
        <v/>
      </c>
      <c r="S10" s="397">
        <f>IF(AR10="","",AR10)</f>
        <v>0</v>
      </c>
      <c r="T10" s="58" t="str">
        <f t="shared" si="6"/>
        <v/>
      </c>
      <c r="U10" s="397">
        <f>IF(AT10="","",AT10)</f>
        <v>0</v>
      </c>
      <c r="V10" s="58" t="str">
        <f t="shared" si="7"/>
        <v/>
      </c>
      <c r="W10" s="397">
        <f>IF(AV10="","",AV10)</f>
        <v>0</v>
      </c>
      <c r="Z10" s="405" t="s">
        <v>2</v>
      </c>
      <c r="AA10" s="272" t="str">
        <f>IF(AB10=0,"",_xlfn.CONCAT(VLOOKUP(AB10,Starter!A:C,2,0)))</f>
        <v/>
      </c>
      <c r="AB10" s="81"/>
      <c r="AC10" s="132"/>
      <c r="AD10" s="91">
        <f>IF(SUM(AC10:AC12)+AC26=0,0,IF(SUM(ABS(AC10),ABS(AC11),ABS(AC12))=AC26,0.5,IF(SUM(ABS(AC10),ABS(AC11),ABS(AC12))&gt;AC26,1,0)))</f>
        <v>0</v>
      </c>
      <c r="AE10" s="132"/>
      <c r="AF10" s="91">
        <f>IF(SUM(AE10:AE12)+AE26=0,0,IF(SUM(ABS(AE10),ABS(AE11),ABS(AE12))=AE26,0.5,IF(SUM(ABS(AE10),ABS(AE11),ABS(AE12))&gt;AE26,1,0)))</f>
        <v>0</v>
      </c>
      <c r="AG10" s="132"/>
      <c r="AH10" s="91">
        <f>IF(SUM(AG10:AG12)+AG26=0,0,IF(SUM(ABS(AG10),ABS(AG11),ABS(AG12))=AG26,0.5,IF(SUM(ABS(AG10),ABS(AG11),ABS(AG12))&gt;AG26,1,0)))</f>
        <v>0</v>
      </c>
      <c r="AI10" s="132"/>
      <c r="AJ10" s="91">
        <f>IF(SUM(AI10:AI12)+AI26=0,0,IF(SUM(ABS(AI10),ABS(AI11),ABS(AI12))=AI26,0.5,IF(SUM(ABS(AI10),ABS(AI11),ABS(AI12))&gt;AI26,1,0)))</f>
        <v>0</v>
      </c>
      <c r="AK10" s="132"/>
      <c r="AL10" s="91">
        <f>IF(SUM(AK10:AK12)+AK26=0,0,IF(SUM(ABS(AK10),ABS(AK11),ABS(AK12))=AK26,0.5,IF(SUM(ABS(AK10),ABS(AK11),ABS(AK12))&gt;AK26,1,0)))</f>
        <v>0</v>
      </c>
      <c r="AM10" s="132"/>
      <c r="AN10" s="91">
        <f>IF(SUM(AM10:AM12)+AM26=0,0,IF(SUM(ABS(AM10),ABS(AM11),ABS(AM12))=AM26,0.5,IF(SUM(ABS(AM10),ABS(AM11),ABS(AM12))&gt;AM26,1,0)))</f>
        <v>0</v>
      </c>
      <c r="AO10" s="132"/>
      <c r="AP10" s="91">
        <f>IF(SUM(AO10:AO12)+AO26=0,0,IF(SUM(ABS(AO10),ABS(AO11),ABS(AO12))=AO26,0.5,IF(SUM(ABS(AO10),ABS(AO11),ABS(AO12))&gt;AO26,1,0)))</f>
        <v>0</v>
      </c>
      <c r="AQ10" s="132"/>
      <c r="AR10" s="91">
        <f>IF(SUM(AQ10:AQ12)+AQ26=0,0,IF(SUM(ABS(AQ10),ABS(AQ11),ABS(AQ12))=AQ26,0.5,IF(SUM(ABS(AQ10),ABS(AQ11),ABS(AQ12))&gt;AQ26,1,0)))</f>
        <v>0</v>
      </c>
      <c r="AS10" s="132"/>
      <c r="AT10" s="91">
        <f>IF(SUM(AS10:AS12)+AS26=0,0,IF(SUM(ABS(AS10),ABS(AS11),ABS(AS12))=AS26,0.5,IF(SUM(ABS(AS10),ABS(AS11),ABS(AS12))&gt;AS26,1,0)))</f>
        <v>0</v>
      </c>
      <c r="AU10" s="92">
        <f t="shared" si="8"/>
        <v>0</v>
      </c>
      <c r="AV10" s="93">
        <f>SUM(AD10+AF10+AH10+AJ10+AL10+AN10+AP10+AR10+AT10)</f>
        <v>0</v>
      </c>
      <c r="AW10" s="83"/>
      <c r="AX10" s="84"/>
      <c r="AZ10" s="47"/>
      <c r="BA10" s="149"/>
      <c r="BB10" s="150"/>
      <c r="BC10" s="151"/>
      <c r="BD10" s="154">
        <f t="shared" si="21"/>
        <v>0</v>
      </c>
      <c r="BE10" s="150">
        <f t="shared" si="22"/>
        <v>0</v>
      </c>
      <c r="BF10" s="152">
        <f t="shared" si="23"/>
        <v>0</v>
      </c>
      <c r="BG10" s="152">
        <f t="shared" si="24"/>
        <v>0</v>
      </c>
      <c r="BH10" s="152" t="str">
        <f t="shared" si="9"/>
        <v/>
      </c>
      <c r="BI10" s="152" t="str">
        <f t="shared" si="10"/>
        <v/>
      </c>
      <c r="BJ10" s="152" t="str">
        <f t="shared" si="11"/>
        <v/>
      </c>
      <c r="BK10" s="152" t="str">
        <f t="shared" si="12"/>
        <v/>
      </c>
      <c r="BL10" s="152" t="str">
        <f t="shared" si="13"/>
        <v/>
      </c>
      <c r="BM10" s="152" t="str">
        <f t="shared" si="14"/>
        <v/>
      </c>
      <c r="BN10" s="152" t="str">
        <f t="shared" si="15"/>
        <v/>
      </c>
      <c r="BO10" s="152" t="str">
        <f t="shared" si="16"/>
        <v/>
      </c>
      <c r="BP10" s="152" t="str">
        <f t="shared" si="17"/>
        <v/>
      </c>
      <c r="BQ10" s="153"/>
      <c r="BR10" s="151"/>
      <c r="BS10" s="152">
        <f t="shared" si="25"/>
        <v>0</v>
      </c>
      <c r="BT10" s="152">
        <f t="shared" si="26"/>
        <v>1E-8</v>
      </c>
      <c r="BU10" s="152" t="str">
        <f t="shared" si="27"/>
        <v>BC Comet Nürnberg</v>
      </c>
      <c r="BV10" s="151">
        <f t="shared" si="28"/>
        <v>117</v>
      </c>
      <c r="BW10" s="152">
        <f t="shared" si="29"/>
        <v>0</v>
      </c>
      <c r="BX10" s="152">
        <f>IF(COUNTIF(BH10:BP10,"&gt;0")&lt;Spielorte!$A$23,0,BE10/Spielorte!$A$23)</f>
        <v>0</v>
      </c>
      <c r="BY10" s="152">
        <f t="shared" si="30"/>
        <v>1E-8</v>
      </c>
      <c r="BZ10" s="151">
        <f t="shared" si="18"/>
        <v>117</v>
      </c>
    </row>
    <row r="11" spans="1:78" ht="17.100000000000001" customHeight="1" x14ac:dyDescent="0.25">
      <c r="A11" s="414"/>
      <c r="B11" s="59" t="str">
        <f t="shared" si="19"/>
        <v/>
      </c>
      <c r="C11" s="60" t="str">
        <f t="shared" si="19"/>
        <v/>
      </c>
      <c r="D11" s="61" t="str">
        <f t="shared" si="19"/>
        <v/>
      </c>
      <c r="E11" s="398"/>
      <c r="F11" s="61" t="str">
        <f t="shared" si="0"/>
        <v/>
      </c>
      <c r="G11" s="398"/>
      <c r="H11" s="61" t="str">
        <f t="shared" si="1"/>
        <v/>
      </c>
      <c r="I11" s="398"/>
      <c r="J11" s="61" t="str">
        <f t="shared" si="2"/>
        <v/>
      </c>
      <c r="K11" s="398"/>
      <c r="L11" s="61" t="str">
        <f t="shared" si="3"/>
        <v/>
      </c>
      <c r="M11" s="398"/>
      <c r="N11" s="61" t="str">
        <f t="shared" si="20"/>
        <v/>
      </c>
      <c r="O11" s="398"/>
      <c r="P11" s="61" t="str">
        <f t="shared" si="4"/>
        <v/>
      </c>
      <c r="Q11" s="398"/>
      <c r="R11" s="61" t="str">
        <f t="shared" si="5"/>
        <v/>
      </c>
      <c r="S11" s="398"/>
      <c r="T11" s="61" t="str">
        <f t="shared" si="6"/>
        <v/>
      </c>
      <c r="U11" s="398"/>
      <c r="V11" s="61" t="str">
        <f t="shared" si="7"/>
        <v/>
      </c>
      <c r="W11" s="398"/>
      <c r="Z11" s="406"/>
      <c r="AA11" s="90" t="str">
        <f>IF(AB11=0,"",_xlfn.CONCAT(VLOOKUP(AB11,Starter!A:C,2,0)))</f>
        <v/>
      </c>
      <c r="AB11" s="80"/>
      <c r="AC11" s="130"/>
      <c r="AD11" s="94"/>
      <c r="AE11" s="130"/>
      <c r="AF11" s="94"/>
      <c r="AG11" s="130"/>
      <c r="AH11" s="94"/>
      <c r="AI11" s="130"/>
      <c r="AJ11" s="94"/>
      <c r="AK11" s="130"/>
      <c r="AL11" s="94"/>
      <c r="AM11" s="130"/>
      <c r="AN11" s="94"/>
      <c r="AO11" s="134"/>
      <c r="AP11" s="94"/>
      <c r="AQ11" s="134"/>
      <c r="AR11" s="94"/>
      <c r="AS11" s="134"/>
      <c r="AT11" s="94"/>
      <c r="AU11" s="95">
        <f t="shared" si="8"/>
        <v>0</v>
      </c>
      <c r="AV11" s="96"/>
      <c r="AW11" s="83"/>
      <c r="AX11" s="84"/>
      <c r="AZ11" s="47"/>
      <c r="BA11" s="149"/>
      <c r="BB11" s="150"/>
      <c r="BC11" s="151"/>
      <c r="BD11" s="154">
        <f t="shared" si="21"/>
        <v>0</v>
      </c>
      <c r="BE11" s="150">
        <f t="shared" si="22"/>
        <v>0</v>
      </c>
      <c r="BF11" s="152">
        <f t="shared" si="23"/>
        <v>0</v>
      </c>
      <c r="BG11" s="152">
        <f t="shared" si="24"/>
        <v>0</v>
      </c>
      <c r="BH11" s="152" t="str">
        <f t="shared" si="9"/>
        <v/>
      </c>
      <c r="BI11" s="152" t="str">
        <f t="shared" si="10"/>
        <v/>
      </c>
      <c r="BJ11" s="152" t="str">
        <f t="shared" si="11"/>
        <v/>
      </c>
      <c r="BK11" s="152" t="str">
        <f t="shared" si="12"/>
        <v/>
      </c>
      <c r="BL11" s="152" t="str">
        <f t="shared" si="13"/>
        <v/>
      </c>
      <c r="BM11" s="152" t="str">
        <f t="shared" si="14"/>
        <v/>
      </c>
      <c r="BN11" s="152" t="str">
        <f t="shared" si="15"/>
        <v/>
      </c>
      <c r="BO11" s="152" t="str">
        <f t="shared" si="16"/>
        <v/>
      </c>
      <c r="BP11" s="152" t="str">
        <f t="shared" si="17"/>
        <v/>
      </c>
      <c r="BQ11" s="153"/>
      <c r="BR11" s="151"/>
      <c r="BS11" s="152">
        <f t="shared" si="25"/>
        <v>0</v>
      </c>
      <c r="BT11" s="152">
        <f t="shared" si="26"/>
        <v>1.0999999999999999E-8</v>
      </c>
      <c r="BU11" s="152" t="str">
        <f t="shared" si="27"/>
        <v>BC Comet Nürnberg</v>
      </c>
      <c r="BV11" s="151">
        <f t="shared" si="28"/>
        <v>116</v>
      </c>
      <c r="BW11" s="152">
        <f t="shared" si="29"/>
        <v>0</v>
      </c>
      <c r="BX11" s="152">
        <f>IF(COUNTIF(BH11:BP11,"&gt;0")&lt;Spielorte!$A$23,0,BE11/Spielorte!$A$23)</f>
        <v>0</v>
      </c>
      <c r="BY11" s="152">
        <f t="shared" si="30"/>
        <v>1.0999999999999999E-8</v>
      </c>
      <c r="BZ11" s="151">
        <f t="shared" si="18"/>
        <v>116</v>
      </c>
    </row>
    <row r="12" spans="1:78" ht="17.100000000000001" customHeight="1" thickBot="1" x14ac:dyDescent="0.3">
      <c r="A12" s="415"/>
      <c r="B12" s="62" t="str">
        <f t="shared" si="19"/>
        <v/>
      </c>
      <c r="C12" s="63" t="str">
        <f t="shared" si="19"/>
        <v/>
      </c>
      <c r="D12" s="52" t="str">
        <f t="shared" si="19"/>
        <v/>
      </c>
      <c r="E12" s="399"/>
      <c r="F12" s="52" t="str">
        <f t="shared" si="0"/>
        <v/>
      </c>
      <c r="G12" s="399"/>
      <c r="H12" s="52" t="str">
        <f t="shared" si="1"/>
        <v/>
      </c>
      <c r="I12" s="399"/>
      <c r="J12" s="52" t="str">
        <f t="shared" si="2"/>
        <v/>
      </c>
      <c r="K12" s="399"/>
      <c r="L12" s="52" t="str">
        <f t="shared" si="3"/>
        <v/>
      </c>
      <c r="M12" s="399"/>
      <c r="N12" s="52" t="str">
        <f t="shared" si="20"/>
        <v/>
      </c>
      <c r="O12" s="399"/>
      <c r="P12" s="52" t="str">
        <f t="shared" si="4"/>
        <v/>
      </c>
      <c r="Q12" s="399"/>
      <c r="R12" s="52" t="str">
        <f t="shared" si="5"/>
        <v/>
      </c>
      <c r="S12" s="399"/>
      <c r="T12" s="52" t="str">
        <f t="shared" si="6"/>
        <v/>
      </c>
      <c r="U12" s="399"/>
      <c r="V12" s="52" t="str">
        <f t="shared" si="7"/>
        <v/>
      </c>
      <c r="W12" s="399"/>
      <c r="Z12" s="407"/>
      <c r="AA12" s="99" t="str">
        <f>IF(AB12=0,"",_xlfn.CONCAT(VLOOKUP(AB12,Starter!A:C,2,0)))</f>
        <v/>
      </c>
      <c r="AB12" s="82"/>
      <c r="AC12" s="133"/>
      <c r="AD12" s="100"/>
      <c r="AE12" s="133"/>
      <c r="AF12" s="100"/>
      <c r="AG12" s="133"/>
      <c r="AH12" s="100"/>
      <c r="AI12" s="133"/>
      <c r="AJ12" s="100"/>
      <c r="AK12" s="133"/>
      <c r="AL12" s="100"/>
      <c r="AM12" s="133"/>
      <c r="AN12" s="100"/>
      <c r="AO12" s="133"/>
      <c r="AP12" s="100"/>
      <c r="AQ12" s="133"/>
      <c r="AR12" s="100"/>
      <c r="AS12" s="133"/>
      <c r="AT12" s="100"/>
      <c r="AU12" s="97">
        <f t="shared" si="8"/>
        <v>0</v>
      </c>
      <c r="AV12" s="98"/>
      <c r="AW12" s="83"/>
      <c r="AX12" s="84"/>
      <c r="AZ12" s="47"/>
      <c r="BA12" s="149"/>
      <c r="BB12" s="150"/>
      <c r="BC12" s="151"/>
      <c r="BD12" s="154">
        <f t="shared" si="21"/>
        <v>0</v>
      </c>
      <c r="BE12" s="150">
        <f t="shared" si="22"/>
        <v>0</v>
      </c>
      <c r="BF12" s="152">
        <f t="shared" si="23"/>
        <v>0</v>
      </c>
      <c r="BG12" s="152">
        <f t="shared" si="24"/>
        <v>0</v>
      </c>
      <c r="BH12" s="152" t="str">
        <f t="shared" si="9"/>
        <v/>
      </c>
      <c r="BI12" s="152" t="str">
        <f t="shared" si="10"/>
        <v/>
      </c>
      <c r="BJ12" s="152" t="str">
        <f t="shared" si="11"/>
        <v/>
      </c>
      <c r="BK12" s="152" t="str">
        <f t="shared" si="12"/>
        <v/>
      </c>
      <c r="BL12" s="152" t="str">
        <f t="shared" si="13"/>
        <v/>
      </c>
      <c r="BM12" s="152" t="str">
        <f t="shared" si="14"/>
        <v/>
      </c>
      <c r="BN12" s="152" t="str">
        <f t="shared" si="15"/>
        <v/>
      </c>
      <c r="BO12" s="152" t="str">
        <f t="shared" si="16"/>
        <v/>
      </c>
      <c r="BP12" s="152" t="str">
        <f t="shared" si="17"/>
        <v/>
      </c>
      <c r="BQ12" s="153"/>
      <c r="BR12" s="151"/>
      <c r="BS12" s="152">
        <f t="shared" si="25"/>
        <v>0</v>
      </c>
      <c r="BT12" s="152">
        <f t="shared" si="26"/>
        <v>1.2E-8</v>
      </c>
      <c r="BU12" s="152" t="str">
        <f t="shared" si="27"/>
        <v>BC Comet Nürnberg</v>
      </c>
      <c r="BV12" s="151">
        <f t="shared" si="28"/>
        <v>115</v>
      </c>
      <c r="BW12" s="152">
        <f t="shared" si="29"/>
        <v>0</v>
      </c>
      <c r="BX12" s="152">
        <f>IF(COUNTIF(BH12:BP12,"&gt;0")&lt;Spielorte!$A$23,0,BE12/Spielorte!$A$23)</f>
        <v>0</v>
      </c>
      <c r="BY12" s="152">
        <f t="shared" si="30"/>
        <v>1.2E-8</v>
      </c>
      <c r="BZ12" s="151">
        <f t="shared" si="18"/>
        <v>115</v>
      </c>
    </row>
    <row r="13" spans="1:78" ht="17.100000000000001" customHeight="1" x14ac:dyDescent="0.25">
      <c r="A13" s="413" t="s">
        <v>3</v>
      </c>
      <c r="B13" s="56" t="str">
        <f t="shared" si="19"/>
        <v/>
      </c>
      <c r="C13" s="57" t="str">
        <f t="shared" si="19"/>
        <v/>
      </c>
      <c r="D13" s="58" t="str">
        <f t="shared" si="19"/>
        <v/>
      </c>
      <c r="E13" s="397">
        <f>IF(AD13="","",AD13)</f>
        <v>0</v>
      </c>
      <c r="F13" s="58" t="str">
        <f t="shared" si="0"/>
        <v/>
      </c>
      <c r="G13" s="397">
        <f>IF(AF13="","",AF13)</f>
        <v>0</v>
      </c>
      <c r="H13" s="58" t="str">
        <f t="shared" si="1"/>
        <v/>
      </c>
      <c r="I13" s="397">
        <f>IF(AH13="","",AH13)</f>
        <v>0</v>
      </c>
      <c r="J13" s="58" t="str">
        <f t="shared" si="2"/>
        <v/>
      </c>
      <c r="K13" s="397">
        <f>IF(AJ13="","",AJ13)</f>
        <v>0</v>
      </c>
      <c r="L13" s="58" t="str">
        <f t="shared" si="3"/>
        <v/>
      </c>
      <c r="M13" s="397">
        <f>IF(AL13="","",AL13)</f>
        <v>0</v>
      </c>
      <c r="N13" s="58" t="str">
        <f t="shared" si="20"/>
        <v/>
      </c>
      <c r="O13" s="397">
        <f>IF(AN13="","",AN13)</f>
        <v>0</v>
      </c>
      <c r="P13" s="58" t="str">
        <f t="shared" si="4"/>
        <v/>
      </c>
      <c r="Q13" s="397">
        <f>IF(AP13="","",AP13)</f>
        <v>0</v>
      </c>
      <c r="R13" s="58" t="str">
        <f t="shared" si="5"/>
        <v/>
      </c>
      <c r="S13" s="397">
        <f>IF(AR13="","",AR13)</f>
        <v>0</v>
      </c>
      <c r="T13" s="58" t="str">
        <f t="shared" si="6"/>
        <v/>
      </c>
      <c r="U13" s="397">
        <f>IF(AT13="","",AT13)</f>
        <v>0</v>
      </c>
      <c r="V13" s="58" t="str">
        <f t="shared" si="7"/>
        <v/>
      </c>
      <c r="W13" s="397">
        <f>IF(AV13="","",AV13)</f>
        <v>0</v>
      </c>
      <c r="Z13" s="405" t="s">
        <v>3</v>
      </c>
      <c r="AA13" s="272" t="str">
        <f>IF(AB13=0,"",_xlfn.CONCAT(VLOOKUP(AB13,Starter!A:C,2,0)))</f>
        <v/>
      </c>
      <c r="AB13" s="81"/>
      <c r="AC13" s="132"/>
      <c r="AD13" s="91">
        <f>IF(SUM(AC13:AC15)+AC27=0,0,IF(SUM(ABS(AC13),ABS(AC14),ABS(AC15))=AC27,0.5,IF(SUM(ABS(AC13),ABS(AC14),ABS(AC15))&gt;AC27,1,0)))</f>
        <v>0</v>
      </c>
      <c r="AE13" s="132"/>
      <c r="AF13" s="91">
        <f>IF(SUM(AE13:AE15)+AE27=0,0,IF(SUM(ABS(AE13),ABS(AE14),ABS(AE15))=AE27,0.5,IF(SUM(ABS(AE13),ABS(AE14),ABS(AE15))&gt;AE27,1,0)))</f>
        <v>0</v>
      </c>
      <c r="AG13" s="132"/>
      <c r="AH13" s="91">
        <f>IF(SUM(AG13:AG15)+AG27=0,0,IF(SUM(ABS(AG13),ABS(AG14),ABS(AG15))=AG27,0.5,IF(SUM(ABS(AG13),ABS(AG14),ABS(AG15))&gt;AG27,1,0)))</f>
        <v>0</v>
      </c>
      <c r="AI13" s="132"/>
      <c r="AJ13" s="91">
        <f>IF(SUM(AI13:AI15)+AI27=0,0,IF(SUM(ABS(AI13),ABS(AI14),ABS(AI15))=AI27,0.5,IF(SUM(ABS(AI13),ABS(AI14),ABS(AI15))&gt;AI27,1,0)))</f>
        <v>0</v>
      </c>
      <c r="AK13" s="132"/>
      <c r="AL13" s="91">
        <f>IF(SUM(AK13:AK15)+AK27=0,0,IF(SUM(ABS(AK13),ABS(AK14),ABS(AK15))=AK27,0.5,IF(SUM(ABS(AK13),ABS(AK14),ABS(AK15))&gt;AK27,1,0)))</f>
        <v>0</v>
      </c>
      <c r="AM13" s="132"/>
      <c r="AN13" s="91">
        <f>IF(SUM(AM13:AM15)+AM27=0,0,IF(SUM(ABS(AM13),ABS(AM14),ABS(AM15))=AM27,0.5,IF(SUM(ABS(AM13),ABS(AM14),ABS(AM15))&gt;AM27,1,0)))</f>
        <v>0</v>
      </c>
      <c r="AO13" s="132"/>
      <c r="AP13" s="91">
        <f>IF(SUM(AO13:AO15)+AO27=0,0,IF(SUM(ABS(AO13),ABS(AO14),ABS(AO15))=AO27,0.5,IF(SUM(ABS(AO13),ABS(AO14),ABS(AO15))&gt;AO27,1,0)))</f>
        <v>0</v>
      </c>
      <c r="AQ13" s="132"/>
      <c r="AR13" s="91">
        <f>IF(SUM(AQ13:AQ15)+AQ27=0,0,IF(SUM(ABS(AQ13),ABS(AQ14),ABS(AQ15))=AQ27,0.5,IF(SUM(ABS(AQ13),ABS(AQ14),ABS(AQ15))&gt;AQ27,1,0)))</f>
        <v>0</v>
      </c>
      <c r="AS13" s="132"/>
      <c r="AT13" s="91">
        <f>IF(SUM(AS13:AS15)+AS27=0,0,IF(SUM(ABS(AS13),ABS(AS14),ABS(AS15))=AS27,0.5,IF(SUM(ABS(AS13),ABS(AS14),ABS(AS15))&gt;AS27,1,0)))</f>
        <v>0</v>
      </c>
      <c r="AU13" s="92">
        <f t="shared" si="8"/>
        <v>0</v>
      </c>
      <c r="AV13" s="93">
        <f>SUM(AD13+AF13+AH13+AJ13+AL13+AN13+AP13+AR13+AT13)</f>
        <v>0</v>
      </c>
      <c r="AW13" s="83"/>
      <c r="AX13" s="84"/>
      <c r="AZ13" s="47"/>
      <c r="BA13" s="149"/>
      <c r="BB13" s="150"/>
      <c r="BC13" s="151"/>
      <c r="BD13" s="154">
        <f t="shared" si="21"/>
        <v>0</v>
      </c>
      <c r="BE13" s="150">
        <f t="shared" si="22"/>
        <v>0</v>
      </c>
      <c r="BF13" s="152">
        <f t="shared" si="23"/>
        <v>0</v>
      </c>
      <c r="BG13" s="152">
        <f t="shared" si="24"/>
        <v>0</v>
      </c>
      <c r="BH13" s="152" t="str">
        <f t="shared" si="9"/>
        <v/>
      </c>
      <c r="BI13" s="152" t="str">
        <f t="shared" si="10"/>
        <v/>
      </c>
      <c r="BJ13" s="152" t="str">
        <f t="shared" si="11"/>
        <v/>
      </c>
      <c r="BK13" s="152" t="str">
        <f t="shared" si="12"/>
        <v/>
      </c>
      <c r="BL13" s="152" t="str">
        <f t="shared" si="13"/>
        <v/>
      </c>
      <c r="BM13" s="152" t="str">
        <f t="shared" si="14"/>
        <v/>
      </c>
      <c r="BN13" s="152" t="str">
        <f t="shared" si="15"/>
        <v/>
      </c>
      <c r="BO13" s="152" t="str">
        <f t="shared" si="16"/>
        <v/>
      </c>
      <c r="BP13" s="152" t="str">
        <f t="shared" si="17"/>
        <v/>
      </c>
      <c r="BQ13" s="153"/>
      <c r="BR13" s="151"/>
      <c r="BS13" s="152">
        <f t="shared" si="25"/>
        <v>0</v>
      </c>
      <c r="BT13" s="152">
        <f t="shared" si="26"/>
        <v>1.3000000000000001E-8</v>
      </c>
      <c r="BU13" s="152" t="str">
        <f t="shared" si="27"/>
        <v>BC Comet Nürnberg</v>
      </c>
      <c r="BV13" s="151">
        <f t="shared" si="28"/>
        <v>114</v>
      </c>
      <c r="BW13" s="152">
        <f t="shared" si="29"/>
        <v>0</v>
      </c>
      <c r="BX13" s="152">
        <f>IF(COUNTIF(BH13:BP13,"&gt;0")&lt;Spielorte!$A$23,0,BE13/Spielorte!$A$23)</f>
        <v>0</v>
      </c>
      <c r="BY13" s="152">
        <f t="shared" si="30"/>
        <v>1.3000000000000001E-8</v>
      </c>
      <c r="BZ13" s="151">
        <f t="shared" si="18"/>
        <v>114</v>
      </c>
    </row>
    <row r="14" spans="1:78" ht="17.100000000000001" customHeight="1" x14ac:dyDescent="0.25">
      <c r="A14" s="414"/>
      <c r="B14" s="59" t="str">
        <f t="shared" si="19"/>
        <v/>
      </c>
      <c r="C14" s="60" t="str">
        <f t="shared" si="19"/>
        <v/>
      </c>
      <c r="D14" s="61" t="str">
        <f t="shared" si="19"/>
        <v/>
      </c>
      <c r="E14" s="398"/>
      <c r="F14" s="61" t="str">
        <f t="shared" si="0"/>
        <v/>
      </c>
      <c r="G14" s="398"/>
      <c r="H14" s="61" t="str">
        <f t="shared" si="1"/>
        <v/>
      </c>
      <c r="I14" s="398"/>
      <c r="J14" s="61" t="str">
        <f t="shared" si="2"/>
        <v/>
      </c>
      <c r="K14" s="398"/>
      <c r="L14" s="61" t="str">
        <f t="shared" si="3"/>
        <v/>
      </c>
      <c r="M14" s="398"/>
      <c r="N14" s="61" t="str">
        <f t="shared" si="20"/>
        <v/>
      </c>
      <c r="O14" s="398"/>
      <c r="P14" s="61" t="str">
        <f t="shared" si="4"/>
        <v/>
      </c>
      <c r="Q14" s="398"/>
      <c r="R14" s="61" t="str">
        <f t="shared" si="5"/>
        <v/>
      </c>
      <c r="S14" s="398"/>
      <c r="T14" s="61" t="str">
        <f t="shared" si="6"/>
        <v/>
      </c>
      <c r="U14" s="398"/>
      <c r="V14" s="61" t="str">
        <f t="shared" si="7"/>
        <v/>
      </c>
      <c r="W14" s="398"/>
      <c r="Z14" s="406"/>
      <c r="AA14" s="90" t="str">
        <f>IF(AB14=0,"",_xlfn.CONCAT(VLOOKUP(AB14,Starter!A:C,2,0)))</f>
        <v/>
      </c>
      <c r="AB14" s="80"/>
      <c r="AC14" s="130"/>
      <c r="AD14" s="94"/>
      <c r="AE14" s="130"/>
      <c r="AF14" s="94"/>
      <c r="AG14" s="130"/>
      <c r="AH14" s="94"/>
      <c r="AI14" s="130"/>
      <c r="AJ14" s="94"/>
      <c r="AK14" s="130"/>
      <c r="AL14" s="94"/>
      <c r="AM14" s="130"/>
      <c r="AN14" s="94"/>
      <c r="AO14" s="130"/>
      <c r="AP14" s="94"/>
      <c r="AQ14" s="130"/>
      <c r="AR14" s="94"/>
      <c r="AS14" s="130"/>
      <c r="AT14" s="94"/>
      <c r="AU14" s="95">
        <f t="shared" si="8"/>
        <v>0</v>
      </c>
      <c r="AV14" s="96"/>
      <c r="AW14" s="83"/>
      <c r="AX14" s="84"/>
      <c r="AZ14" s="47"/>
      <c r="BA14" s="149"/>
      <c r="BB14" s="150"/>
      <c r="BC14" s="151"/>
      <c r="BD14" s="154">
        <f t="shared" si="21"/>
        <v>0</v>
      </c>
      <c r="BE14" s="150">
        <f t="shared" si="22"/>
        <v>0</v>
      </c>
      <c r="BF14" s="152">
        <f t="shared" si="23"/>
        <v>0</v>
      </c>
      <c r="BG14" s="152">
        <f t="shared" si="24"/>
        <v>0</v>
      </c>
      <c r="BH14" s="152" t="str">
        <f t="shared" si="9"/>
        <v/>
      </c>
      <c r="BI14" s="152" t="str">
        <f t="shared" si="10"/>
        <v/>
      </c>
      <c r="BJ14" s="152" t="str">
        <f t="shared" si="11"/>
        <v/>
      </c>
      <c r="BK14" s="152" t="str">
        <f t="shared" si="12"/>
        <v/>
      </c>
      <c r="BL14" s="152" t="str">
        <f t="shared" si="13"/>
        <v/>
      </c>
      <c r="BM14" s="152" t="str">
        <f t="shared" si="14"/>
        <v/>
      </c>
      <c r="BN14" s="152" t="str">
        <f t="shared" si="15"/>
        <v/>
      </c>
      <c r="BO14" s="152" t="str">
        <f t="shared" si="16"/>
        <v/>
      </c>
      <c r="BP14" s="152" t="str">
        <f t="shared" si="17"/>
        <v/>
      </c>
      <c r="BQ14" s="153"/>
      <c r="BR14" s="151"/>
      <c r="BS14" s="152">
        <f t="shared" si="25"/>
        <v>0</v>
      </c>
      <c r="BT14" s="152">
        <f t="shared" si="26"/>
        <v>1.4E-8</v>
      </c>
      <c r="BU14" s="152" t="str">
        <f t="shared" si="27"/>
        <v>BC Comet Nürnberg</v>
      </c>
      <c r="BV14" s="151">
        <f t="shared" si="28"/>
        <v>113</v>
      </c>
      <c r="BW14" s="152">
        <f t="shared" si="29"/>
        <v>0</v>
      </c>
      <c r="BX14" s="152">
        <f>IF(COUNTIF(BH14:BP14,"&gt;0")&lt;Spielorte!$A$23,0,BE14/Spielorte!$A$23)</f>
        <v>0</v>
      </c>
      <c r="BY14" s="152">
        <f t="shared" si="30"/>
        <v>1.4E-8</v>
      </c>
      <c r="BZ14" s="151">
        <f t="shared" si="18"/>
        <v>113</v>
      </c>
    </row>
    <row r="15" spans="1:78" ht="17.100000000000001" customHeight="1" thickBot="1" x14ac:dyDescent="0.3">
      <c r="A15" s="415"/>
      <c r="B15" s="62" t="str">
        <f t="shared" si="19"/>
        <v/>
      </c>
      <c r="C15" s="63" t="str">
        <f t="shared" si="19"/>
        <v/>
      </c>
      <c r="D15" s="52" t="str">
        <f t="shared" si="19"/>
        <v/>
      </c>
      <c r="E15" s="399"/>
      <c r="F15" s="52" t="str">
        <f t="shared" si="0"/>
        <v/>
      </c>
      <c r="G15" s="399"/>
      <c r="H15" s="52" t="str">
        <f t="shared" si="1"/>
        <v/>
      </c>
      <c r="I15" s="399"/>
      <c r="J15" s="52" t="str">
        <f t="shared" si="2"/>
        <v/>
      </c>
      <c r="K15" s="399"/>
      <c r="L15" s="52" t="str">
        <f t="shared" si="3"/>
        <v/>
      </c>
      <c r="M15" s="399"/>
      <c r="N15" s="52" t="str">
        <f t="shared" si="20"/>
        <v/>
      </c>
      <c r="O15" s="399"/>
      <c r="P15" s="52" t="str">
        <f t="shared" si="4"/>
        <v/>
      </c>
      <c r="Q15" s="399"/>
      <c r="R15" s="52" t="str">
        <f t="shared" si="5"/>
        <v/>
      </c>
      <c r="S15" s="399"/>
      <c r="T15" s="52" t="str">
        <f t="shared" si="6"/>
        <v/>
      </c>
      <c r="U15" s="399"/>
      <c r="V15" s="52" t="str">
        <f t="shared" si="7"/>
        <v/>
      </c>
      <c r="W15" s="399"/>
      <c r="Z15" s="407"/>
      <c r="AA15" s="99" t="str">
        <f>IF(AB15=0,"",_xlfn.CONCAT(VLOOKUP(AB15,Starter!A:C,2,0)))</f>
        <v/>
      </c>
      <c r="AB15" s="82"/>
      <c r="AC15" s="133"/>
      <c r="AD15" s="100"/>
      <c r="AE15" s="133"/>
      <c r="AF15" s="100"/>
      <c r="AG15" s="133"/>
      <c r="AH15" s="100"/>
      <c r="AI15" s="133"/>
      <c r="AJ15" s="100"/>
      <c r="AK15" s="133"/>
      <c r="AL15" s="100"/>
      <c r="AM15" s="133"/>
      <c r="AN15" s="100"/>
      <c r="AO15" s="133"/>
      <c r="AP15" s="100"/>
      <c r="AQ15" s="133"/>
      <c r="AR15" s="100"/>
      <c r="AS15" s="133"/>
      <c r="AT15" s="100"/>
      <c r="AU15" s="97">
        <f t="shared" si="8"/>
        <v>0</v>
      </c>
      <c r="AV15" s="98"/>
      <c r="AW15" s="83"/>
      <c r="AX15" s="84"/>
      <c r="AZ15" s="47"/>
      <c r="BA15" s="149"/>
      <c r="BB15" s="150"/>
      <c r="BC15" s="151"/>
      <c r="BD15" s="154">
        <f t="shared" si="21"/>
        <v>0</v>
      </c>
      <c r="BE15" s="150">
        <f t="shared" si="22"/>
        <v>0</v>
      </c>
      <c r="BF15" s="152">
        <f t="shared" si="23"/>
        <v>0</v>
      </c>
      <c r="BG15" s="152">
        <f t="shared" si="24"/>
        <v>0</v>
      </c>
      <c r="BH15" s="152" t="str">
        <f t="shared" si="9"/>
        <v/>
      </c>
      <c r="BI15" s="152" t="str">
        <f t="shared" si="10"/>
        <v/>
      </c>
      <c r="BJ15" s="152" t="str">
        <f t="shared" si="11"/>
        <v/>
      </c>
      <c r="BK15" s="152" t="str">
        <f t="shared" si="12"/>
        <v/>
      </c>
      <c r="BL15" s="152" t="str">
        <f t="shared" si="13"/>
        <v/>
      </c>
      <c r="BM15" s="152" t="str">
        <f t="shared" si="14"/>
        <v/>
      </c>
      <c r="BN15" s="152" t="str">
        <f t="shared" si="15"/>
        <v/>
      </c>
      <c r="BO15" s="152" t="str">
        <f t="shared" si="16"/>
        <v/>
      </c>
      <c r="BP15" s="152" t="str">
        <f t="shared" si="17"/>
        <v/>
      </c>
      <c r="BQ15" s="153"/>
      <c r="BR15" s="151"/>
      <c r="BS15" s="152">
        <f t="shared" si="25"/>
        <v>0</v>
      </c>
      <c r="BT15" s="152">
        <f t="shared" si="26"/>
        <v>1.4999999999999999E-8</v>
      </c>
      <c r="BU15" s="152" t="str">
        <f t="shared" si="27"/>
        <v>BC Comet Nürnberg</v>
      </c>
      <c r="BV15" s="151">
        <f t="shared" si="28"/>
        <v>112</v>
      </c>
      <c r="BW15" s="152">
        <f t="shared" si="29"/>
        <v>0</v>
      </c>
      <c r="BX15" s="152">
        <f>IF(COUNTIF(BH15:BP15,"&gt;0")&lt;Spielorte!$A$23,0,BE15/Spielorte!$A$23)</f>
        <v>0</v>
      </c>
      <c r="BY15" s="152">
        <f t="shared" si="30"/>
        <v>1.4999999999999999E-8</v>
      </c>
      <c r="BZ15" s="151">
        <f t="shared" si="18"/>
        <v>112</v>
      </c>
    </row>
    <row r="16" spans="1:78" ht="17.100000000000001" customHeight="1" x14ac:dyDescent="0.25">
      <c r="A16" s="413" t="s">
        <v>11</v>
      </c>
      <c r="B16" s="56" t="str">
        <f>IF(AA16=0,"",AA16)</f>
        <v/>
      </c>
      <c r="C16" s="57" t="str">
        <f t="shared" si="19"/>
        <v/>
      </c>
      <c r="D16" s="58" t="str">
        <f t="shared" si="19"/>
        <v/>
      </c>
      <c r="E16" s="397">
        <f>IF(AD16="","",AD16)</f>
        <v>0</v>
      </c>
      <c r="F16" s="58" t="str">
        <f t="shared" si="0"/>
        <v/>
      </c>
      <c r="G16" s="397">
        <f>IF(AF16="","",AF16)</f>
        <v>0</v>
      </c>
      <c r="H16" s="58" t="str">
        <f t="shared" si="1"/>
        <v/>
      </c>
      <c r="I16" s="397">
        <f>IF(AH16="","",AH16)</f>
        <v>0</v>
      </c>
      <c r="J16" s="58" t="str">
        <f t="shared" si="2"/>
        <v/>
      </c>
      <c r="K16" s="397">
        <f>IF(AJ16="","",AJ16)</f>
        <v>0</v>
      </c>
      <c r="L16" s="58" t="str">
        <f t="shared" si="3"/>
        <v/>
      </c>
      <c r="M16" s="397">
        <f>IF(AL16="","",AL16)</f>
        <v>0</v>
      </c>
      <c r="N16" s="58" t="str">
        <f t="shared" si="20"/>
        <v/>
      </c>
      <c r="O16" s="397">
        <f>IF(AN16="","",AN16)</f>
        <v>0</v>
      </c>
      <c r="P16" s="58" t="str">
        <f t="shared" si="4"/>
        <v/>
      </c>
      <c r="Q16" s="397">
        <f>IF(AP16="","",AP16)</f>
        <v>0</v>
      </c>
      <c r="R16" s="58" t="str">
        <f t="shared" si="5"/>
        <v/>
      </c>
      <c r="S16" s="397">
        <f>IF(AR16="","",AR16)</f>
        <v>0</v>
      </c>
      <c r="T16" s="58" t="str">
        <f t="shared" si="6"/>
        <v/>
      </c>
      <c r="U16" s="397">
        <f>IF(AT16="","",AT16)</f>
        <v>0</v>
      </c>
      <c r="V16" s="58" t="str">
        <f t="shared" si="7"/>
        <v/>
      </c>
      <c r="W16" s="397">
        <f>IF(AV16="","",AV16)</f>
        <v>0</v>
      </c>
      <c r="Z16" s="405" t="s">
        <v>11</v>
      </c>
      <c r="AA16" s="90" t="str">
        <f>IF(AB16=0,"",_xlfn.CONCAT(VLOOKUP(AB16,Starter!A:C,2,0)))</f>
        <v/>
      </c>
      <c r="AB16" s="81"/>
      <c r="AC16" s="132"/>
      <c r="AD16" s="91">
        <f>IF(SUM(AC16:AC18)+AC28=0,0,IF(SUM(ABS(AC16),ABS(AC17),ABS(AC18))=AC28,0.5,IF(SUM(ABS(AC16),ABS(AC17),ABS(AC18))&gt;AC28,1,0)))</f>
        <v>0</v>
      </c>
      <c r="AE16" s="132"/>
      <c r="AF16" s="91">
        <f>IF(SUM(AE16:AE18)+AE28=0,0,IF(SUM(ABS(AE16),ABS(AE17),ABS(AE18))=AE28,0.5,IF(SUM(ABS(AE16),ABS(AE17),ABS(AE18))&gt;AE28,1,0)))</f>
        <v>0</v>
      </c>
      <c r="AG16" s="132"/>
      <c r="AH16" s="91">
        <f>IF(SUM(AG16:AG18)+AG28=0,0,IF(SUM(ABS(AG16),ABS(AG17),ABS(AG18))=AG28,0.5,IF(SUM(ABS(AG16),ABS(AG17),ABS(AG18))&gt;AG28,1,0)))</f>
        <v>0</v>
      </c>
      <c r="AI16" s="132"/>
      <c r="AJ16" s="91">
        <f>IF(SUM(AI16:AI18)+AI28=0,0,IF(SUM(ABS(AI16),ABS(AI17),ABS(AI18))=AI28,0.5,IF(SUM(ABS(AI16),ABS(AI17),ABS(AI18))&gt;AI28,1,0)))</f>
        <v>0</v>
      </c>
      <c r="AK16" s="132"/>
      <c r="AL16" s="91">
        <f>IF(SUM(AK16:AK18)+AK28=0,0,IF(SUM(ABS(AK16),ABS(AK17),ABS(AK18))=AK28,0.5,IF(SUM(ABS(AK16),ABS(AK17),ABS(AK18))&gt;AK28,1,0)))</f>
        <v>0</v>
      </c>
      <c r="AM16" s="132"/>
      <c r="AN16" s="91">
        <f>IF(SUM(AM16:AM18)+AM28=0,0,IF(SUM(ABS(AM16),ABS(AM17),ABS(AM18))=AM28,0.5,IF(SUM(ABS(AM16),ABS(AM17),ABS(AM18))&gt;AM28,1,0)))</f>
        <v>0</v>
      </c>
      <c r="AO16" s="132"/>
      <c r="AP16" s="91">
        <f>IF(SUM(AO16:AO18)+AO28=0,0,IF(SUM(ABS(AO16),ABS(AO17),ABS(AO18))=AO28,0.5,IF(SUM(ABS(AO16),ABS(AO17),ABS(AO18))&gt;AO28,1,0)))</f>
        <v>0</v>
      </c>
      <c r="AQ16" s="132"/>
      <c r="AR16" s="91">
        <f>IF(SUM(AQ16:AQ18)+AQ28=0,0,IF(SUM(ABS(AQ16),ABS(AQ17),ABS(AQ18))=AQ28,0.5,IF(SUM(ABS(AQ16),ABS(AQ17),ABS(AQ18))&gt;AQ28,1,0)))</f>
        <v>0</v>
      </c>
      <c r="AS16" s="132"/>
      <c r="AT16" s="91">
        <f>IF(SUM(AS16:AS18)+AS28=0,0,IF(SUM(ABS(AS16),ABS(AS17),ABS(AS18))=AS28,0.5,IF(SUM(ABS(AS16),ABS(AS17),ABS(AS18))&gt;AS28,1,0)))</f>
        <v>0</v>
      </c>
      <c r="AU16" s="92">
        <f t="shared" si="8"/>
        <v>0</v>
      </c>
      <c r="AV16" s="93">
        <f>SUM(AD16+AF16+AH16+AJ16+AL16+AN16+AP16+AR16+AT16)</f>
        <v>0</v>
      </c>
      <c r="AW16" s="83"/>
      <c r="AX16" s="84"/>
      <c r="AZ16" s="47"/>
      <c r="BA16" s="149"/>
      <c r="BB16" s="150"/>
      <c r="BC16" s="151"/>
      <c r="BD16" s="154">
        <f t="shared" si="21"/>
        <v>0</v>
      </c>
      <c r="BE16" s="150">
        <f t="shared" si="22"/>
        <v>0</v>
      </c>
      <c r="BF16" s="152">
        <f t="shared" si="23"/>
        <v>0</v>
      </c>
      <c r="BG16" s="152">
        <f t="shared" si="24"/>
        <v>0</v>
      </c>
      <c r="BH16" s="152" t="str">
        <f t="shared" si="9"/>
        <v/>
      </c>
      <c r="BI16" s="152" t="str">
        <f t="shared" si="10"/>
        <v/>
      </c>
      <c r="BJ16" s="152" t="str">
        <f t="shared" si="11"/>
        <v/>
      </c>
      <c r="BK16" s="152" t="str">
        <f t="shared" si="12"/>
        <v/>
      </c>
      <c r="BL16" s="152" t="str">
        <f t="shared" si="13"/>
        <v/>
      </c>
      <c r="BM16" s="152" t="str">
        <f t="shared" si="14"/>
        <v/>
      </c>
      <c r="BN16" s="152" t="str">
        <f t="shared" si="15"/>
        <v/>
      </c>
      <c r="BO16" s="152" t="str">
        <f t="shared" si="16"/>
        <v/>
      </c>
      <c r="BP16" s="152" t="str">
        <f t="shared" si="17"/>
        <v/>
      </c>
      <c r="BQ16" s="153"/>
      <c r="BR16" s="151"/>
      <c r="BS16" s="152">
        <f t="shared" si="25"/>
        <v>0</v>
      </c>
      <c r="BT16" s="152">
        <f t="shared" si="26"/>
        <v>1.6000000000000001E-8</v>
      </c>
      <c r="BU16" s="152" t="str">
        <f t="shared" si="27"/>
        <v>BC Comet Nürnberg</v>
      </c>
      <c r="BV16" s="151">
        <f t="shared" si="28"/>
        <v>111</v>
      </c>
      <c r="BW16" s="152">
        <f t="shared" si="29"/>
        <v>0</v>
      </c>
      <c r="BX16" s="152">
        <f>IF(COUNTIF(BH16:BP16,"&gt;0")&lt;Spielorte!$A$23,0,BE16/Spielorte!$A$23)</f>
        <v>0</v>
      </c>
      <c r="BY16" s="152">
        <f t="shared" si="30"/>
        <v>1.6000000000000001E-8</v>
      </c>
      <c r="BZ16" s="151">
        <f t="shared" si="18"/>
        <v>111</v>
      </c>
    </row>
    <row r="17" spans="1:78" ht="17.100000000000001" customHeight="1" x14ac:dyDescent="0.25">
      <c r="A17" s="414"/>
      <c r="B17" s="59" t="str">
        <f>IF(AA17=0,"",AA17)</f>
        <v/>
      </c>
      <c r="C17" s="60" t="str">
        <f t="shared" si="19"/>
        <v/>
      </c>
      <c r="D17" s="61" t="str">
        <f t="shared" si="19"/>
        <v/>
      </c>
      <c r="E17" s="398"/>
      <c r="F17" s="61" t="str">
        <f t="shared" si="0"/>
        <v/>
      </c>
      <c r="G17" s="398"/>
      <c r="H17" s="61" t="str">
        <f t="shared" si="1"/>
        <v/>
      </c>
      <c r="I17" s="398"/>
      <c r="J17" s="61" t="str">
        <f t="shared" si="2"/>
        <v/>
      </c>
      <c r="K17" s="398"/>
      <c r="L17" s="61" t="str">
        <f t="shared" si="3"/>
        <v/>
      </c>
      <c r="M17" s="398"/>
      <c r="N17" s="61" t="str">
        <f t="shared" si="20"/>
        <v/>
      </c>
      <c r="O17" s="398"/>
      <c r="P17" s="61" t="str">
        <f t="shared" si="4"/>
        <v/>
      </c>
      <c r="Q17" s="398"/>
      <c r="R17" s="61" t="str">
        <f t="shared" si="5"/>
        <v/>
      </c>
      <c r="S17" s="398"/>
      <c r="T17" s="61" t="str">
        <f t="shared" si="6"/>
        <v/>
      </c>
      <c r="U17" s="398"/>
      <c r="V17" s="61" t="str">
        <f t="shared" si="7"/>
        <v/>
      </c>
      <c r="W17" s="398"/>
      <c r="Z17" s="406"/>
      <c r="AA17" s="90" t="str">
        <f>IF(AB17=0,"",_xlfn.CONCAT(VLOOKUP(AB17,Starter!A:C,2,0)))</f>
        <v/>
      </c>
      <c r="AB17" s="80"/>
      <c r="AC17" s="130"/>
      <c r="AD17" s="94"/>
      <c r="AE17" s="130"/>
      <c r="AF17" s="94"/>
      <c r="AG17" s="130"/>
      <c r="AH17" s="94"/>
      <c r="AI17" s="130"/>
      <c r="AJ17" s="94"/>
      <c r="AK17" s="130"/>
      <c r="AL17" s="94"/>
      <c r="AM17" s="130"/>
      <c r="AN17" s="94"/>
      <c r="AO17" s="130"/>
      <c r="AP17" s="94"/>
      <c r="AQ17" s="130"/>
      <c r="AR17" s="94"/>
      <c r="AS17" s="130"/>
      <c r="AT17" s="94"/>
      <c r="AU17" s="95">
        <f t="shared" si="8"/>
        <v>0</v>
      </c>
      <c r="AV17" s="96"/>
      <c r="AW17" s="83"/>
      <c r="AX17" s="84"/>
      <c r="AZ17" s="47"/>
      <c r="BA17" s="149"/>
      <c r="BB17" s="150"/>
      <c r="BC17" s="151"/>
      <c r="BD17" s="154">
        <f t="shared" si="21"/>
        <v>0</v>
      </c>
      <c r="BE17" s="150">
        <f t="shared" si="22"/>
        <v>0</v>
      </c>
      <c r="BF17" s="152">
        <f t="shared" si="23"/>
        <v>0</v>
      </c>
      <c r="BG17" s="152">
        <f t="shared" si="24"/>
        <v>0</v>
      </c>
      <c r="BH17" s="152" t="str">
        <f t="shared" si="9"/>
        <v/>
      </c>
      <c r="BI17" s="152" t="str">
        <f t="shared" si="10"/>
        <v/>
      </c>
      <c r="BJ17" s="152" t="str">
        <f t="shared" si="11"/>
        <v/>
      </c>
      <c r="BK17" s="152" t="str">
        <f t="shared" si="12"/>
        <v/>
      </c>
      <c r="BL17" s="152" t="str">
        <f t="shared" si="13"/>
        <v/>
      </c>
      <c r="BM17" s="152" t="str">
        <f t="shared" si="14"/>
        <v/>
      </c>
      <c r="BN17" s="152" t="str">
        <f t="shared" si="15"/>
        <v/>
      </c>
      <c r="BO17" s="152" t="str">
        <f t="shared" si="16"/>
        <v/>
      </c>
      <c r="BP17" s="152" t="str">
        <f t="shared" si="17"/>
        <v/>
      </c>
      <c r="BQ17" s="153"/>
      <c r="BR17" s="151"/>
      <c r="BS17" s="152">
        <f t="shared" si="25"/>
        <v>0</v>
      </c>
      <c r="BT17" s="152">
        <f t="shared" si="26"/>
        <v>1.7E-8</v>
      </c>
      <c r="BU17" s="152" t="str">
        <f t="shared" si="27"/>
        <v>BC Comet Nürnberg</v>
      </c>
      <c r="BV17" s="151">
        <f t="shared" si="28"/>
        <v>110</v>
      </c>
      <c r="BW17" s="152">
        <f t="shared" si="29"/>
        <v>0</v>
      </c>
      <c r="BX17" s="152">
        <f>IF(COUNTIF(BH17:BP17,"&gt;0")&lt;Spielorte!$A$23,0,BE17/Spielorte!$A$23)</f>
        <v>0</v>
      </c>
      <c r="BY17" s="152">
        <f t="shared" si="30"/>
        <v>1.7E-8</v>
      </c>
      <c r="BZ17" s="151">
        <f t="shared" si="18"/>
        <v>110</v>
      </c>
    </row>
    <row r="18" spans="1:78" ht="17.100000000000001" customHeight="1" thickBot="1" x14ac:dyDescent="0.3">
      <c r="A18" s="415"/>
      <c r="B18" s="62" t="str">
        <f>IF(AA18=0,"",AA18)</f>
        <v/>
      </c>
      <c r="C18" s="63" t="str">
        <f t="shared" si="19"/>
        <v/>
      </c>
      <c r="D18" s="52" t="str">
        <f t="shared" si="19"/>
        <v/>
      </c>
      <c r="E18" s="399"/>
      <c r="F18" s="52" t="str">
        <f t="shared" si="0"/>
        <v/>
      </c>
      <c r="G18" s="399"/>
      <c r="H18" s="52" t="str">
        <f t="shared" si="1"/>
        <v/>
      </c>
      <c r="I18" s="399"/>
      <c r="J18" s="52" t="str">
        <f t="shared" si="2"/>
        <v/>
      </c>
      <c r="K18" s="399"/>
      <c r="L18" s="52" t="str">
        <f t="shared" si="3"/>
        <v/>
      </c>
      <c r="M18" s="399"/>
      <c r="N18" s="52" t="str">
        <f t="shared" si="20"/>
        <v/>
      </c>
      <c r="O18" s="399"/>
      <c r="P18" s="52" t="str">
        <f t="shared" si="4"/>
        <v/>
      </c>
      <c r="Q18" s="399"/>
      <c r="R18" s="52" t="str">
        <f t="shared" si="5"/>
        <v/>
      </c>
      <c r="S18" s="399"/>
      <c r="T18" s="52" t="str">
        <f t="shared" si="6"/>
        <v/>
      </c>
      <c r="U18" s="399"/>
      <c r="V18" s="52" t="str">
        <f t="shared" si="7"/>
        <v/>
      </c>
      <c r="W18" s="399"/>
      <c r="Z18" s="407"/>
      <c r="AA18" s="90" t="str">
        <f>IF(AB18=0,"",_xlfn.CONCAT(VLOOKUP(AB18,Starter!A:C,2,0)))</f>
        <v/>
      </c>
      <c r="AB18" s="82"/>
      <c r="AC18" s="133"/>
      <c r="AD18" s="100"/>
      <c r="AE18" s="133"/>
      <c r="AF18" s="100"/>
      <c r="AG18" s="133"/>
      <c r="AH18" s="100"/>
      <c r="AI18" s="133"/>
      <c r="AJ18" s="100"/>
      <c r="AK18" s="133"/>
      <c r="AL18" s="100"/>
      <c r="AM18" s="133"/>
      <c r="AN18" s="100"/>
      <c r="AO18" s="133"/>
      <c r="AP18" s="100"/>
      <c r="AQ18" s="133"/>
      <c r="AR18" s="100"/>
      <c r="AS18" s="133"/>
      <c r="AT18" s="100"/>
      <c r="AU18" s="97">
        <f t="shared" si="8"/>
        <v>0</v>
      </c>
      <c r="AV18" s="98"/>
      <c r="AW18" s="83"/>
      <c r="AX18" s="84"/>
      <c r="AZ18" s="47"/>
      <c r="BA18" s="149"/>
      <c r="BB18" s="150"/>
      <c r="BC18" s="151"/>
      <c r="BD18" s="154">
        <f t="shared" si="21"/>
        <v>0</v>
      </c>
      <c r="BE18" s="150">
        <f t="shared" si="22"/>
        <v>0</v>
      </c>
      <c r="BF18" s="152">
        <f t="shared" si="23"/>
        <v>0</v>
      </c>
      <c r="BG18" s="152">
        <f t="shared" si="24"/>
        <v>0</v>
      </c>
      <c r="BH18" s="152" t="str">
        <f t="shared" si="9"/>
        <v/>
      </c>
      <c r="BI18" s="152" t="str">
        <f t="shared" si="10"/>
        <v/>
      </c>
      <c r="BJ18" s="152" t="str">
        <f t="shared" si="11"/>
        <v/>
      </c>
      <c r="BK18" s="152" t="str">
        <f t="shared" si="12"/>
        <v/>
      </c>
      <c r="BL18" s="152" t="str">
        <f t="shared" si="13"/>
        <v/>
      </c>
      <c r="BM18" s="152" t="str">
        <f t="shared" si="14"/>
        <v/>
      </c>
      <c r="BN18" s="152" t="str">
        <f t="shared" si="15"/>
        <v/>
      </c>
      <c r="BO18" s="152" t="str">
        <f t="shared" si="16"/>
        <v/>
      </c>
      <c r="BP18" s="152" t="str">
        <f t="shared" si="17"/>
        <v/>
      </c>
      <c r="BQ18" s="153"/>
      <c r="BR18" s="151"/>
      <c r="BS18" s="152">
        <f t="shared" si="25"/>
        <v>0</v>
      </c>
      <c r="BT18" s="152">
        <f t="shared" si="26"/>
        <v>1.7999999999999999E-8</v>
      </c>
      <c r="BU18" s="152" t="str">
        <f t="shared" si="27"/>
        <v>BC Comet Nürnberg</v>
      </c>
      <c r="BV18" s="151">
        <f t="shared" si="28"/>
        <v>109</v>
      </c>
      <c r="BW18" s="152">
        <f t="shared" si="29"/>
        <v>0</v>
      </c>
      <c r="BX18" s="152">
        <f>IF(COUNTIF(BH18:BP18,"&gt;0")&lt;Spielorte!$A$23,0,BE18/Spielorte!$A$23)</f>
        <v>0</v>
      </c>
      <c r="BY18" s="152">
        <f t="shared" si="30"/>
        <v>1.7999999999999999E-8</v>
      </c>
      <c r="BZ18" s="151">
        <f t="shared" si="18"/>
        <v>109</v>
      </c>
    </row>
    <row r="19" spans="1:78" ht="27.75" customHeight="1" thickBot="1" x14ac:dyDescent="0.3">
      <c r="B19" s="64" t="str">
        <f>IF(AA19=0,"",AA19)</f>
        <v>Gesamt</v>
      </c>
      <c r="C19" s="65" t="str">
        <f t="shared" si="19"/>
        <v/>
      </c>
      <c r="D19" s="66" t="str">
        <f t="shared" si="19"/>
        <v/>
      </c>
      <c r="E19" s="67">
        <f>IF(AD19="","",AD19)</f>
        <v>0</v>
      </c>
      <c r="F19" s="66" t="str">
        <f t="shared" si="0"/>
        <v/>
      </c>
      <c r="G19" s="67">
        <f>IF(AF19="","",AF19)</f>
        <v>0</v>
      </c>
      <c r="H19" s="66" t="str">
        <f t="shared" si="1"/>
        <v/>
      </c>
      <c r="I19" s="67">
        <f>IF(AH19="","",AH19)</f>
        <v>0</v>
      </c>
      <c r="J19" s="66" t="str">
        <f t="shared" si="2"/>
        <v/>
      </c>
      <c r="K19" s="67">
        <f>IF(AJ19="","",AJ19)</f>
        <v>0</v>
      </c>
      <c r="L19" s="66" t="str">
        <f t="shared" si="3"/>
        <v/>
      </c>
      <c r="M19" s="67">
        <f>IF(AL19="","",AL19)</f>
        <v>0</v>
      </c>
      <c r="N19" s="66" t="str">
        <f t="shared" si="20"/>
        <v/>
      </c>
      <c r="O19" s="67">
        <f>IF(AN19="","",AN19)</f>
        <v>0</v>
      </c>
      <c r="P19" s="66" t="str">
        <f t="shared" si="4"/>
        <v/>
      </c>
      <c r="Q19" s="67">
        <f>IF(AP19="","",AP19)</f>
        <v>0</v>
      </c>
      <c r="R19" s="66" t="str">
        <f t="shared" si="5"/>
        <v/>
      </c>
      <c r="S19" s="67">
        <f>IF(AR19="","",AR19)</f>
        <v>0</v>
      </c>
      <c r="T19" s="66" t="str">
        <f t="shared" si="6"/>
        <v/>
      </c>
      <c r="U19" s="67">
        <f>IF(AT19="","",AT19)</f>
        <v>0</v>
      </c>
      <c r="V19" s="66" t="str">
        <f t="shared" si="7"/>
        <v/>
      </c>
      <c r="W19" s="67">
        <f>IF(AV19="","",AV19)</f>
        <v>0</v>
      </c>
      <c r="AA19" s="64" t="s">
        <v>960</v>
      </c>
      <c r="AB19" s="101"/>
      <c r="AC19" s="148">
        <f>ABS(SUM(AC7:AC9))+ABS(SUM(AC10:AC12))+ABS(SUM(AC13:AC15))+ABS(SUM(AC16:AC18))</f>
        <v>0</v>
      </c>
      <c r="AD19" s="102">
        <f>IF(AC19+AC29=0,0,IF(AC19=AC29,1.5,IF(AC19&gt;AC29,3,0)))</f>
        <v>0</v>
      </c>
      <c r="AE19" s="148">
        <f>ABS(SUM(AE7:AE9))+ABS(SUM(AE10:AE12))+ABS(SUM(AE13:AE15))+ABS(SUM(AE16:AE18))</f>
        <v>0</v>
      </c>
      <c r="AF19" s="102">
        <f>IF(AE19+AE29=0,0,IF(AE19=AE29,1.5,IF(AE19&gt;AE29,3,0)))</f>
        <v>0</v>
      </c>
      <c r="AG19" s="148">
        <f>ABS(SUM(AG7:AG9))+ABS(SUM(AG10:AG12))+ABS(SUM(AG13:AG15))+ABS(SUM(AG16:AG18))</f>
        <v>0</v>
      </c>
      <c r="AH19" s="102">
        <f>IF(AG19+AG29=0,0,IF(AG19=AG29,1.5,IF(AG19&gt;AG29,3,0)))</f>
        <v>0</v>
      </c>
      <c r="AI19" s="148">
        <f>ABS(SUM(AI7:AI9))+ABS(SUM(AI10:AI12))+ABS(SUM(AI13:AI15))+ABS(SUM(AI16:AI18))</f>
        <v>0</v>
      </c>
      <c r="AJ19" s="102">
        <f>IF(AI19+AI29=0,0,IF(AI19=AI29,1.5,IF(AI19&gt;AI29,3,0)))</f>
        <v>0</v>
      </c>
      <c r="AK19" s="148">
        <f>ABS(SUM(AK7:AK9))+ABS(SUM(AK10:AK12))+ABS(SUM(AK13:AK15))+ABS(SUM(AK16:AK18))</f>
        <v>0</v>
      </c>
      <c r="AL19" s="102">
        <f>IF(AK19+AK29=0,0,IF(AK19=AK29,1.5,IF(AK19&gt;AK29,3,0)))</f>
        <v>0</v>
      </c>
      <c r="AM19" s="148">
        <f>ABS(SUM(AM7:AM9))+ABS(SUM(AM10:AM12))+ABS(SUM(AM13:AM15))+ABS(SUM(AM16:AM18))</f>
        <v>0</v>
      </c>
      <c r="AN19" s="102">
        <f>IF(AM19+AM29=0,0,IF(AM19=AM29,1.5,IF(AM19&gt;AM29,3,0)))</f>
        <v>0</v>
      </c>
      <c r="AO19" s="148">
        <f>ABS(SUM(AO7:AO9))+ABS(SUM(AO10:AO12))+ABS(SUM(AO13:AO15))+ABS(SUM(AO16:AO18))</f>
        <v>0</v>
      </c>
      <c r="AP19" s="102">
        <f>IF(AO19+AO29=0,0,IF(AO19=AO29,1.5,IF(AO19&gt;AO29,3,0)))</f>
        <v>0</v>
      </c>
      <c r="AQ19" s="148">
        <f>ABS(SUM(AQ7:AQ9))+ABS(SUM(AQ10:AQ12))+ABS(SUM(AQ13:AQ15))+ABS(SUM(AQ16:AQ18))</f>
        <v>0</v>
      </c>
      <c r="AR19" s="102">
        <f>IF(AQ19+AQ29=0,0,IF(AQ19=AQ29,1.5,IF(AQ19&gt;AQ29,3,0)))</f>
        <v>0</v>
      </c>
      <c r="AS19" s="148">
        <f>ABS(SUM(AS7:AS9))+ABS(SUM(AS10:AS12))+ABS(SUM(AS13:AS15))+ABS(SUM(AS16:AS18))</f>
        <v>0</v>
      </c>
      <c r="AT19" s="102">
        <f>IF(AS19+AS29=0,0,IF(AS19=AS29,1.5,IF(AS19&gt;AS29,3,0)))</f>
        <v>0</v>
      </c>
      <c r="AU19" s="103">
        <f>SUM(AC19+AE19+AG19+AI19+AK19+AM19+AO19+AQ19+AS19)</f>
        <v>0</v>
      </c>
      <c r="AV19" s="104">
        <f>SUM(AD19+AF19+AH19+AJ19+AL19+AN19+AP19+AR19+AT19)</f>
        <v>0</v>
      </c>
      <c r="AW19" s="83"/>
      <c r="AX19" s="84"/>
      <c r="BA19" s="149"/>
      <c r="BB19" s="150"/>
      <c r="BC19" s="151"/>
      <c r="BQ19" s="153"/>
      <c r="BR19" s="151"/>
      <c r="BV19" s="151"/>
      <c r="BZ19" s="151"/>
    </row>
    <row r="20" spans="1:78" ht="24" customHeight="1" thickBot="1" x14ac:dyDescent="0.3">
      <c r="B20" s="68" t="str">
        <f>IF(AA20=0,"",AA20)</f>
        <v>Gesamt - Punkte</v>
      </c>
      <c r="C20" s="69" t="str">
        <f t="shared" si="19"/>
        <v/>
      </c>
      <c r="D20" s="69" t="str">
        <f t="shared" si="19"/>
        <v/>
      </c>
      <c r="E20" s="70">
        <f>IF(AD20="","",AD20)</f>
        <v>0</v>
      </c>
      <c r="F20" s="69" t="str">
        <f t="shared" si="0"/>
        <v/>
      </c>
      <c r="G20" s="70">
        <f>IF(AF20="","",AF20)</f>
        <v>0</v>
      </c>
      <c r="H20" s="69" t="str">
        <f t="shared" si="1"/>
        <v/>
      </c>
      <c r="I20" s="70">
        <f>IF(AH20="","",AH20)</f>
        <v>0</v>
      </c>
      <c r="J20" s="69" t="str">
        <f t="shared" si="2"/>
        <v/>
      </c>
      <c r="K20" s="70">
        <f>IF(AJ20="","",AJ20)</f>
        <v>0</v>
      </c>
      <c r="L20" s="69" t="str">
        <f t="shared" si="3"/>
        <v/>
      </c>
      <c r="M20" s="70">
        <f>IF(AL20="","",AL20)</f>
        <v>0</v>
      </c>
      <c r="N20" s="69" t="str">
        <f t="shared" si="20"/>
        <v/>
      </c>
      <c r="O20" s="70">
        <f>IF(AN20="","",AN20)</f>
        <v>0</v>
      </c>
      <c r="P20" s="69" t="str">
        <f t="shared" si="4"/>
        <v/>
      </c>
      <c r="Q20" s="70">
        <f>IF(AP20="","",AP20)</f>
        <v>0</v>
      </c>
      <c r="R20" s="69" t="str">
        <f t="shared" si="5"/>
        <v/>
      </c>
      <c r="S20" s="70">
        <f>IF(AR20="","",AR20)</f>
        <v>0</v>
      </c>
      <c r="T20" s="69" t="str">
        <f t="shared" si="6"/>
        <v/>
      </c>
      <c r="U20" s="70">
        <f>IF(AT20="","",AT20)</f>
        <v>0</v>
      </c>
      <c r="V20" s="69" t="str">
        <f t="shared" si="7"/>
        <v/>
      </c>
      <c r="W20" s="70">
        <f>IF(AV20="","",AV20)</f>
        <v>0</v>
      </c>
      <c r="AA20" s="68" t="s">
        <v>975</v>
      </c>
      <c r="AB20" s="69"/>
      <c r="AC20" s="69"/>
      <c r="AD20" s="105">
        <f>SUM(AD7:AD19)</f>
        <v>0</v>
      </c>
      <c r="AE20" s="69"/>
      <c r="AF20" s="105">
        <f>SUM(AF7:AF19)</f>
        <v>0</v>
      </c>
      <c r="AG20" s="69"/>
      <c r="AH20" s="105">
        <f>SUM(AH7:AH19)</f>
        <v>0</v>
      </c>
      <c r="AI20" s="69"/>
      <c r="AJ20" s="105">
        <f>SUM(AJ7:AJ19)</f>
        <v>0</v>
      </c>
      <c r="AK20" s="69"/>
      <c r="AL20" s="105">
        <f>SUM(AL7:AL19)</f>
        <v>0</v>
      </c>
      <c r="AM20" s="69"/>
      <c r="AN20" s="105">
        <f>SUM(AN7:AN19)</f>
        <v>0</v>
      </c>
      <c r="AO20" s="69"/>
      <c r="AP20" s="105">
        <f>SUM(AP7:AP19)</f>
        <v>0</v>
      </c>
      <c r="AQ20" s="69"/>
      <c r="AR20" s="105">
        <f>SUM(AR7:AR19)</f>
        <v>0</v>
      </c>
      <c r="AS20" s="69"/>
      <c r="AT20" s="105">
        <f>SUM(AT7:AT19)</f>
        <v>0</v>
      </c>
      <c r="AU20" s="69"/>
      <c r="AV20" s="106">
        <f>SUM(AV7:AV19)</f>
        <v>0</v>
      </c>
      <c r="AW20" s="83"/>
      <c r="AX20" s="84"/>
      <c r="BA20" s="149">
        <f>+AV20</f>
        <v>0</v>
      </c>
      <c r="BB20" s="150">
        <f>+AU19</f>
        <v>0</v>
      </c>
      <c r="BC20" s="151">
        <f>+AA2</f>
        <v>1</v>
      </c>
      <c r="BF20" s="152">
        <f>SUM(BF1:BF19)</f>
        <v>0</v>
      </c>
      <c r="BQ20" s="149">
        <f>+BB20/1000000+BA20</f>
        <v>0</v>
      </c>
      <c r="BR20" s="151">
        <f>RANK(BQ20,BQ:BQ)</f>
        <v>1</v>
      </c>
      <c r="BV20" s="151"/>
      <c r="BZ20" s="151"/>
    </row>
    <row r="21" spans="1:78" ht="11.25" customHeight="1" x14ac:dyDescent="0.25">
      <c r="B21" s="69"/>
      <c r="C21" s="69"/>
      <c r="D21" s="69"/>
      <c r="E21" s="1"/>
      <c r="F21" s="69"/>
      <c r="G21" s="1"/>
      <c r="H21" s="69"/>
      <c r="I21" s="1"/>
      <c r="J21" s="69"/>
      <c r="K21" s="1"/>
      <c r="L21" s="69"/>
      <c r="M21" s="1"/>
      <c r="N21" s="69"/>
      <c r="O21" s="1"/>
      <c r="P21" s="69"/>
      <c r="Q21" s="1"/>
      <c r="R21" s="69"/>
      <c r="S21" s="1"/>
      <c r="T21" s="69"/>
      <c r="U21" s="1"/>
      <c r="V21" s="69"/>
      <c r="W21" s="1"/>
      <c r="AA21" s="69"/>
      <c r="AB21" s="69"/>
      <c r="AC21" s="69"/>
      <c r="AD21" s="1"/>
      <c r="AE21" s="69"/>
      <c r="AF21" s="1"/>
      <c r="AG21" s="69"/>
      <c r="AH21" s="1"/>
      <c r="AI21" s="69"/>
      <c r="AJ21" s="1"/>
      <c r="AK21" s="69"/>
      <c r="AL21" s="1"/>
      <c r="AM21" s="69"/>
      <c r="AN21" s="1"/>
      <c r="AO21" s="69"/>
      <c r="AP21" s="1"/>
      <c r="AQ21" s="69"/>
      <c r="AR21" s="1"/>
      <c r="AS21" s="69"/>
      <c r="AT21" s="1"/>
      <c r="AU21" s="69"/>
      <c r="AV21" s="1"/>
      <c r="AW21" s="83"/>
      <c r="AX21" s="84"/>
      <c r="BA21" s="149"/>
      <c r="BB21" s="150"/>
      <c r="BC21" s="151"/>
      <c r="BQ21" s="153"/>
      <c r="BR21" s="151"/>
      <c r="BV21" s="151"/>
      <c r="BZ21" s="151"/>
    </row>
    <row r="22" spans="1:78" ht="12.75" customHeight="1" x14ac:dyDescent="0.25">
      <c r="B22" s="71" t="str">
        <f t="shared" ref="B22:Q22" si="31">IF(AA22=0,"",AA22)</f>
        <v>Gegner-Nr.:</v>
      </c>
      <c r="C22" s="72" t="str">
        <f t="shared" si="31"/>
        <v>&gt;&gt;&gt;&gt;</v>
      </c>
      <c r="D22" s="396">
        <f t="shared" si="31"/>
        <v>5</v>
      </c>
      <c r="E22" s="396" t="str">
        <f t="shared" si="31"/>
        <v/>
      </c>
      <c r="F22" s="396">
        <f t="shared" si="31"/>
        <v>3</v>
      </c>
      <c r="G22" s="396" t="str">
        <f t="shared" si="31"/>
        <v/>
      </c>
      <c r="H22" s="396">
        <f t="shared" si="31"/>
        <v>8</v>
      </c>
      <c r="I22" s="396" t="str">
        <f t="shared" si="31"/>
        <v/>
      </c>
      <c r="J22" s="396">
        <f t="shared" si="31"/>
        <v>2</v>
      </c>
      <c r="K22" s="396" t="str">
        <f t="shared" si="31"/>
        <v/>
      </c>
      <c r="L22" s="396">
        <f t="shared" si="31"/>
        <v>6</v>
      </c>
      <c r="M22" s="396" t="str">
        <f t="shared" si="31"/>
        <v/>
      </c>
      <c r="N22" s="396">
        <f t="shared" si="31"/>
        <v>4</v>
      </c>
      <c r="O22" s="396" t="str">
        <f t="shared" si="31"/>
        <v/>
      </c>
      <c r="P22" s="396">
        <f t="shared" si="31"/>
        <v>7</v>
      </c>
      <c r="Q22" s="396" t="str">
        <f t="shared" si="31"/>
        <v/>
      </c>
      <c r="R22" s="396">
        <f t="shared" ref="L22:U24" si="32">IF(AQ22=0,"",AQ22)</f>
        <v>9</v>
      </c>
      <c r="S22" s="396" t="str">
        <f t="shared" si="32"/>
        <v/>
      </c>
      <c r="T22" s="396">
        <f t="shared" si="32"/>
        <v>10</v>
      </c>
      <c r="U22" s="396" t="str">
        <f t="shared" si="32"/>
        <v/>
      </c>
      <c r="V22" s="412"/>
      <c r="W22" s="412"/>
      <c r="AA22" s="71" t="s">
        <v>958</v>
      </c>
      <c r="AB22" s="72" t="s">
        <v>959</v>
      </c>
      <c r="AC22" s="418">
        <f>VLOOKUP($AA2,Schlüssel!$A$5:$DG$14,43)</f>
        <v>5</v>
      </c>
      <c r="AD22" s="419"/>
      <c r="AE22" s="418">
        <f>VLOOKUP($AA2,Schlüssel!$A$5:$EK$14,44)</f>
        <v>3</v>
      </c>
      <c r="AF22" s="419"/>
      <c r="AG22" s="418">
        <f>VLOOKUP($AA2,Schlüssel!$A$5:$EK$14,45)</f>
        <v>8</v>
      </c>
      <c r="AH22" s="419"/>
      <c r="AI22" s="418">
        <f>VLOOKUP($AA2,Schlüssel!$A$5:$EK$14,46)</f>
        <v>2</v>
      </c>
      <c r="AJ22" s="419"/>
      <c r="AK22" s="418">
        <f>VLOOKUP($AA2,Schlüssel!$A$5:$EK$14,47)</f>
        <v>6</v>
      </c>
      <c r="AL22" s="419"/>
      <c r="AM22" s="418">
        <f>VLOOKUP($AA2,Schlüssel!$A$5:$EK$14,48)</f>
        <v>4</v>
      </c>
      <c r="AN22" s="419"/>
      <c r="AO22" s="418">
        <f>VLOOKUP($AA2,Schlüssel!$A$5:$EK$14,49)</f>
        <v>7</v>
      </c>
      <c r="AP22" s="419"/>
      <c r="AQ22" s="418">
        <f>VLOOKUP($AA2,Schlüssel!$A$5:$EK$14,50)</f>
        <v>9</v>
      </c>
      <c r="AR22" s="419"/>
      <c r="AS22" s="418">
        <f>VLOOKUP($AA2,Schlüssel!$A$5:$EK$14,51)</f>
        <v>10</v>
      </c>
      <c r="AT22" s="419"/>
      <c r="AU22" s="107"/>
      <c r="AV22" s="107"/>
      <c r="AW22" s="83"/>
      <c r="AX22" s="84"/>
      <c r="BA22" s="149"/>
      <c r="BB22" s="150"/>
      <c r="BC22" s="151"/>
      <c r="BQ22" s="153"/>
      <c r="BR22" s="151"/>
      <c r="BV22" s="151"/>
      <c r="BZ22" s="151"/>
    </row>
    <row r="23" spans="1:78" ht="28.5" customHeight="1" x14ac:dyDescent="0.25">
      <c r="B23" s="73" t="str">
        <f t="shared" ref="B23:K24" si="33">IF(AA23=0,"",AA23)</f>
        <v/>
      </c>
      <c r="C23" s="69" t="str">
        <f t="shared" si="33"/>
        <v/>
      </c>
      <c r="D23" s="409" t="str">
        <f t="shared" si="33"/>
        <v>BC EMAX Unterföhring 2</v>
      </c>
      <c r="E23" s="410" t="str">
        <f t="shared" si="33"/>
        <v/>
      </c>
      <c r="F23" s="409" t="str">
        <f t="shared" si="33"/>
        <v>SG DJK Rimpar 1</v>
      </c>
      <c r="G23" s="410" t="str">
        <f t="shared" si="33"/>
        <v/>
      </c>
      <c r="H23" s="409" t="str">
        <f t="shared" si="33"/>
        <v>Schanzer Ingolstadt 1</v>
      </c>
      <c r="I23" s="410" t="str">
        <f t="shared" si="33"/>
        <v/>
      </c>
      <c r="J23" s="409" t="str">
        <f t="shared" si="33"/>
        <v>BK München 3</v>
      </c>
      <c r="K23" s="410" t="str">
        <f t="shared" si="33"/>
        <v/>
      </c>
      <c r="L23" s="409" t="str">
        <f t="shared" si="32"/>
        <v>Bajuwaren München 1</v>
      </c>
      <c r="M23" s="410" t="str">
        <f t="shared" si="32"/>
        <v/>
      </c>
      <c r="N23" s="409" t="str">
        <f t="shared" si="32"/>
        <v>SG Rottendorf 1</v>
      </c>
      <c r="O23" s="410" t="str">
        <f t="shared" si="32"/>
        <v/>
      </c>
      <c r="P23" s="409" t="str">
        <f t="shared" si="32"/>
        <v>Bowlinghaus Bamberg 1</v>
      </c>
      <c r="Q23" s="410" t="str">
        <f t="shared" si="32"/>
        <v/>
      </c>
      <c r="R23" s="409" t="str">
        <f t="shared" si="32"/>
        <v>Werdenfels 1</v>
      </c>
      <c r="S23" s="410" t="str">
        <f t="shared" si="32"/>
        <v/>
      </c>
      <c r="T23" s="409" t="str">
        <f t="shared" si="32"/>
        <v>Donaubowler Regensburg 1</v>
      </c>
      <c r="U23" s="410" t="str">
        <f t="shared" si="32"/>
        <v/>
      </c>
      <c r="V23" s="411"/>
      <c r="W23" s="411"/>
      <c r="AA23" s="73"/>
      <c r="AB23" s="69"/>
      <c r="AC23" s="409" t="str">
        <f>VLOOKUP(AC22,Schlüssel!$A$5:$K$14,2)</f>
        <v>BC EMAX Unterföhring 2</v>
      </c>
      <c r="AD23" s="410"/>
      <c r="AE23" s="409" t="str">
        <f>VLOOKUP(AE22,Schlüssel!$A$5:$K$14,2)</f>
        <v>SG DJK Rimpar 1</v>
      </c>
      <c r="AF23" s="410"/>
      <c r="AG23" s="409" t="str">
        <f>VLOOKUP(AG22,Schlüssel!$A$5:$K$14,2)</f>
        <v>Schanzer Ingolstadt 1</v>
      </c>
      <c r="AH23" s="410"/>
      <c r="AI23" s="409" t="str">
        <f>VLOOKUP(AI22,Schlüssel!$A$5:$K$14,2)</f>
        <v>BK München 3</v>
      </c>
      <c r="AJ23" s="410"/>
      <c r="AK23" s="409" t="str">
        <f>VLOOKUP(AK22,Schlüssel!$A$5:$K$14,2)</f>
        <v>Bajuwaren München 1</v>
      </c>
      <c r="AL23" s="410"/>
      <c r="AM23" s="409" t="str">
        <f>VLOOKUP(AM22,Schlüssel!$A$5:$K$14,2)</f>
        <v>SG Rottendorf 1</v>
      </c>
      <c r="AN23" s="410"/>
      <c r="AO23" s="409" t="str">
        <f>VLOOKUP(AO22,Schlüssel!$A$5:$K$14,2)</f>
        <v>Bowlinghaus Bamberg 1</v>
      </c>
      <c r="AP23" s="410"/>
      <c r="AQ23" s="409" t="str">
        <f>VLOOKUP(AQ22,Schlüssel!$A$5:$K$14,2)</f>
        <v>Werdenfels 1</v>
      </c>
      <c r="AR23" s="410"/>
      <c r="AS23" s="409" t="str">
        <f>VLOOKUP(AS22,Schlüssel!$A$5:$K$14,2)</f>
        <v>Donaubowler Regensburg 1</v>
      </c>
      <c r="AT23" s="410"/>
      <c r="AU23" s="108"/>
      <c r="AV23" s="108"/>
      <c r="AW23" s="83"/>
      <c r="AX23" s="84"/>
      <c r="BA23" s="149"/>
      <c r="BB23" s="150"/>
      <c r="BC23" s="151"/>
      <c r="BQ23" s="153"/>
      <c r="BR23" s="151"/>
      <c r="BV23" s="151"/>
      <c r="BZ23" s="151"/>
    </row>
    <row r="24" spans="1:78" ht="12" customHeight="1" x14ac:dyDescent="0.25">
      <c r="B24" s="73" t="str">
        <f t="shared" si="33"/>
        <v/>
      </c>
      <c r="C24" s="69" t="str">
        <f t="shared" si="33"/>
        <v/>
      </c>
      <c r="D24" s="395" t="str">
        <f t="shared" si="33"/>
        <v/>
      </c>
      <c r="E24" s="395" t="str">
        <f t="shared" si="33"/>
        <v/>
      </c>
      <c r="F24" s="395" t="str">
        <f t="shared" si="33"/>
        <v/>
      </c>
      <c r="G24" s="395" t="str">
        <f t="shared" si="33"/>
        <v/>
      </c>
      <c r="H24" s="395" t="str">
        <f t="shared" si="33"/>
        <v/>
      </c>
      <c r="I24" s="395" t="str">
        <f t="shared" si="33"/>
        <v/>
      </c>
      <c r="J24" s="395" t="str">
        <f t="shared" si="33"/>
        <v/>
      </c>
      <c r="K24" s="395" t="str">
        <f t="shared" si="33"/>
        <v/>
      </c>
      <c r="L24" s="395" t="str">
        <f t="shared" si="32"/>
        <v/>
      </c>
      <c r="M24" s="395" t="str">
        <f t="shared" si="32"/>
        <v/>
      </c>
      <c r="N24" s="395" t="str">
        <f t="shared" si="32"/>
        <v/>
      </c>
      <c r="O24" s="395" t="str">
        <f t="shared" si="32"/>
        <v/>
      </c>
      <c r="P24" s="395" t="str">
        <f t="shared" si="32"/>
        <v/>
      </c>
      <c r="Q24" s="395" t="str">
        <f t="shared" si="32"/>
        <v/>
      </c>
      <c r="R24" s="395" t="str">
        <f t="shared" si="32"/>
        <v/>
      </c>
      <c r="S24" s="395" t="str">
        <f t="shared" si="32"/>
        <v/>
      </c>
      <c r="T24" s="395" t="str">
        <f t="shared" si="32"/>
        <v/>
      </c>
      <c r="U24" s="408" t="str">
        <f t="shared" si="32"/>
        <v/>
      </c>
      <c r="V24" s="301"/>
      <c r="W24" s="301"/>
      <c r="AA24" s="73"/>
      <c r="AB24" s="69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78"/>
      <c r="AV24" s="78"/>
      <c r="AW24" s="83"/>
      <c r="AX24" s="84"/>
      <c r="BA24" s="149"/>
      <c r="BB24" s="150"/>
      <c r="BC24" s="151"/>
      <c r="BQ24" s="153"/>
      <c r="BR24" s="151"/>
      <c r="BV24" s="151"/>
      <c r="BZ24" s="151"/>
    </row>
    <row r="25" spans="1:78" ht="15.9" customHeight="1" x14ac:dyDescent="0.25">
      <c r="B25" s="391" t="str">
        <f t="shared" ref="B25:C29" si="34">IF(AA25=0,"",AA25)</f>
        <v>Spieler 1</v>
      </c>
      <c r="C25" s="392" t="str">
        <f t="shared" si="34"/>
        <v/>
      </c>
      <c r="D25" s="393">
        <f>IF(AC25=301,"",AC25)</f>
        <v>0</v>
      </c>
      <c r="E25" s="393" t="str">
        <f>IF(AD25=0,"",AD25)</f>
        <v/>
      </c>
      <c r="F25" s="393">
        <f>IF(AE25=301,"",AE25)</f>
        <v>0</v>
      </c>
      <c r="G25" s="393" t="str">
        <f>IF(AF25=0,"",AF25)</f>
        <v/>
      </c>
      <c r="H25" s="393">
        <f>IF(AG25=301,"",AG25)</f>
        <v>0</v>
      </c>
      <c r="I25" s="393" t="str">
        <f>IF(AH25=0,"",AH25)</f>
        <v/>
      </c>
      <c r="J25" s="393">
        <f>IF(AI25=301,"",AI25)</f>
        <v>0</v>
      </c>
      <c r="K25" s="393" t="str">
        <f>IF(AJ25=0,"",AJ25)</f>
        <v/>
      </c>
      <c r="L25" s="393">
        <f>IF(AK25=301,"",AK25)</f>
        <v>0</v>
      </c>
      <c r="M25" s="393" t="str">
        <f>IF(AL25=0,"",AL25)</f>
        <v/>
      </c>
      <c r="N25" s="393">
        <f>IF(AM25=301,"",AM25)</f>
        <v>0</v>
      </c>
      <c r="O25" s="393" t="str">
        <f>IF(AN25=0,"",AN25)</f>
        <v/>
      </c>
      <c r="P25" s="393">
        <f>IF(AO25=301,"",AO25)</f>
        <v>0</v>
      </c>
      <c r="Q25" s="393" t="str">
        <f>IF(AP25=0,"",AP25)</f>
        <v/>
      </c>
      <c r="R25" s="393">
        <f>IF(AQ25=301,"",AQ25)</f>
        <v>0</v>
      </c>
      <c r="S25" s="393" t="str">
        <f>IF(AR25=0,"",AR25)</f>
        <v/>
      </c>
      <c r="T25" s="393">
        <f>IF(AS25=301,"",AS25)</f>
        <v>0</v>
      </c>
      <c r="U25" s="393" t="str">
        <f>IF(AT25=0,"",AT25)</f>
        <v/>
      </c>
      <c r="V25" s="404"/>
      <c r="W25" s="404"/>
      <c r="AA25" s="74" t="s">
        <v>0</v>
      </c>
      <c r="AB25" s="75"/>
      <c r="AC25" s="420">
        <f>ABS(INDEX(AC:AC,MATCH(AC22,$AA:$AA,0)+5)+INDEX(AC:AC,MATCH(AC22,$AA:$AA,0)+6)+INDEX(AC:AC,MATCH(AC22,$AA:$AA,0)+7))</f>
        <v>0</v>
      </c>
      <c r="AD25" s="421"/>
      <c r="AE25" s="420">
        <f>ABS(INDEX(AE:AE,MATCH(AE22,$AA:$AA,0)+5)+INDEX(AE:AE,MATCH(AE22,$AA:$AA,0)+6)+INDEX(AE:AE,MATCH(AE22,$AA:$AA,0)+7))</f>
        <v>0</v>
      </c>
      <c r="AF25" s="421"/>
      <c r="AG25" s="420">
        <f>ABS(INDEX(AG:AG,MATCH(AG22,$AA:$AA,0)+5)+INDEX(AG:AG,MATCH(AG22,$AA:$AA,0)+6)+INDEX(AG:AG,MATCH(AG22,$AA:$AA,0)+7))</f>
        <v>0</v>
      </c>
      <c r="AH25" s="421"/>
      <c r="AI25" s="420">
        <f>ABS(INDEX(AI:AI,MATCH(AI22,$AA:$AA,0)+5)+INDEX(AI:AI,MATCH(AI22,$AA:$AA,0)+6)+INDEX(AI:AI,MATCH(AI22,$AA:$AA,0)+7))</f>
        <v>0</v>
      </c>
      <c r="AJ25" s="421"/>
      <c r="AK25" s="420">
        <f>ABS(INDEX(AK:AK,MATCH(AK22,$AA:$AA,0)+5)+INDEX(AK:AK,MATCH(AK22,$AA:$AA,0)+6)+INDEX(AK:AK,MATCH(AK22,$AA:$AA,0)+7))</f>
        <v>0</v>
      </c>
      <c r="AL25" s="421"/>
      <c r="AM25" s="420">
        <f>ABS(INDEX(AM:AM,MATCH(AM22,$AA:$AA,0)+5)+INDEX(AM:AM,MATCH(AM22,$AA:$AA,0)+6)+INDEX(AM:AM,MATCH(AM22,$AA:$AA,0)+7))</f>
        <v>0</v>
      </c>
      <c r="AN25" s="421"/>
      <c r="AO25" s="420">
        <f>ABS(INDEX(AO:AO,MATCH(AO22,$AA:$AA,0)+5)+INDEX(AO:AO,MATCH(AO22,$AA:$AA,0)+6)+INDEX(AO:AO,MATCH(AO22,$AA:$AA,0)+7))</f>
        <v>0</v>
      </c>
      <c r="AP25" s="421"/>
      <c r="AQ25" s="420">
        <f>ABS(INDEX(AQ:AQ,MATCH(AQ22,$AA:$AA,0)+5)+INDEX(AQ:AQ,MATCH(AQ22,$AA:$AA,0)+6)+INDEX(AQ:AQ,MATCH(AQ22,$AA:$AA,0)+7))</f>
        <v>0</v>
      </c>
      <c r="AR25" s="421"/>
      <c r="AS25" s="420">
        <f>ABS(INDEX(AS:AS,MATCH(AS22,$AA:$AA,0)+5)+INDEX(AS:AS,MATCH(AS22,$AA:$AA,0)+6)+INDEX(AS:AS,MATCH(AS22,$AA:$AA,0)+7))</f>
        <v>0</v>
      </c>
      <c r="AT25" s="421"/>
      <c r="AU25" s="1"/>
      <c r="AV25" s="1"/>
      <c r="AW25" s="83"/>
      <c r="AX25" s="84"/>
      <c r="BA25" s="149"/>
      <c r="BB25" s="150"/>
      <c r="BC25" s="151"/>
      <c r="BQ25" s="153"/>
      <c r="BR25" s="151"/>
      <c r="BV25" s="151"/>
      <c r="BZ25" s="151"/>
    </row>
    <row r="26" spans="1:78" ht="15.9" customHeight="1" x14ac:dyDescent="0.25">
      <c r="B26" s="391" t="str">
        <f t="shared" si="34"/>
        <v>Spieler 2</v>
      </c>
      <c r="C26" s="392" t="str">
        <f t="shared" si="34"/>
        <v/>
      </c>
      <c r="D26" s="393">
        <f>IF(AC26=301,"",AC26)</f>
        <v>0</v>
      </c>
      <c r="E26" s="393" t="str">
        <f>IF(AD26=0,"",AD26)</f>
        <v/>
      </c>
      <c r="F26" s="393">
        <f>IF(AE26=301,"",AE26)</f>
        <v>0</v>
      </c>
      <c r="G26" s="393" t="str">
        <f>IF(AF26=0,"",AF26)</f>
        <v/>
      </c>
      <c r="H26" s="393">
        <f>IF(AG26=301,"",AG26)</f>
        <v>0</v>
      </c>
      <c r="I26" s="393" t="str">
        <f>IF(AH26=0,"",AH26)</f>
        <v/>
      </c>
      <c r="J26" s="393">
        <f>IF(AI26=301,"",AI26)</f>
        <v>0</v>
      </c>
      <c r="K26" s="393" t="str">
        <f>IF(AJ26=0,"",AJ26)</f>
        <v/>
      </c>
      <c r="L26" s="393">
        <f>IF(AK26=301,"",AK26)</f>
        <v>0</v>
      </c>
      <c r="M26" s="393" t="str">
        <f>IF(AL26=0,"",AL26)</f>
        <v/>
      </c>
      <c r="N26" s="393">
        <f>IF(AM26=301,"",AM26)</f>
        <v>0</v>
      </c>
      <c r="O26" s="393" t="str">
        <f>IF(AN26=0,"",AN26)</f>
        <v/>
      </c>
      <c r="P26" s="393">
        <f>IF(AO26=301,"",AO26)</f>
        <v>0</v>
      </c>
      <c r="Q26" s="393" t="str">
        <f>IF(AP26=0,"",AP26)</f>
        <v/>
      </c>
      <c r="R26" s="393">
        <f>IF(AQ26=301,"",AQ26)</f>
        <v>0</v>
      </c>
      <c r="S26" s="393" t="str">
        <f>IF(AR26=0,"",AR26)</f>
        <v/>
      </c>
      <c r="T26" s="393">
        <f>IF(AS26=301,"",AS26)</f>
        <v>0</v>
      </c>
      <c r="U26" s="393" t="str">
        <f>IF(AT26=0,"",AT26)</f>
        <v/>
      </c>
      <c r="V26" s="404"/>
      <c r="W26" s="404"/>
      <c r="AA26" s="74" t="s">
        <v>2</v>
      </c>
      <c r="AB26" s="75"/>
      <c r="AC26" s="422">
        <f>ABS(INDEX(AC:AC,MATCH(AC22,$AA:$AA,0)+8)+INDEX(AC:AC,MATCH(AC22,$AA:$AA,0)+9)+INDEX(AC:AC,MATCH(AC22,$AA:$AA,0)+10))</f>
        <v>0</v>
      </c>
      <c r="AD26" s="423"/>
      <c r="AE26" s="422">
        <f>ABS(INDEX(AE:AE,MATCH(AE22,$AA:$AA,0)+8)+INDEX(AE:AE,MATCH(AE22,$AA:$AA,0)+9)+INDEX(AE:AE,MATCH(AE22,$AA:$AA,0)+10))</f>
        <v>0</v>
      </c>
      <c r="AF26" s="423"/>
      <c r="AG26" s="422">
        <f>ABS(INDEX(AG:AG,MATCH(AG22,$AA:$AA,0)+8)+INDEX(AG:AG,MATCH(AG22,$AA:$AA,0)+9)+INDEX(AG:AG,MATCH(AG22,$AA:$AA,0)+10))</f>
        <v>0</v>
      </c>
      <c r="AH26" s="423"/>
      <c r="AI26" s="422">
        <f>ABS(INDEX(AI:AI,MATCH(AI22,$AA:$AA,0)+8)+INDEX(AI:AI,MATCH(AI22,$AA:$AA,0)+9)+INDEX(AI:AI,MATCH(AI22,$AA:$AA,0)+10))</f>
        <v>0</v>
      </c>
      <c r="AJ26" s="423"/>
      <c r="AK26" s="422">
        <f>ABS(INDEX(AK:AK,MATCH(AK22,$AA:$AA,0)+8)+INDEX(AK:AK,MATCH(AK22,$AA:$AA,0)+9)+INDEX(AK:AK,MATCH(AK22,$AA:$AA,0)+10))</f>
        <v>0</v>
      </c>
      <c r="AL26" s="423"/>
      <c r="AM26" s="422">
        <f>ABS(INDEX(AM:AM,MATCH(AM22,$AA:$AA,0)+8)+INDEX(AM:AM,MATCH(AM22,$AA:$AA,0)+9)+INDEX(AM:AM,MATCH(AM22,$AA:$AA,0)+10))</f>
        <v>0</v>
      </c>
      <c r="AN26" s="423"/>
      <c r="AO26" s="422">
        <f>ABS(INDEX(AO:AO,MATCH(AO22,$AA:$AA,0)+8)+INDEX(AO:AO,MATCH(AO22,$AA:$AA,0)+9)+INDEX(AO:AO,MATCH(AO22,$AA:$AA,0)+10))</f>
        <v>0</v>
      </c>
      <c r="AP26" s="423"/>
      <c r="AQ26" s="422">
        <f>ABS(INDEX(AQ:AQ,MATCH(AQ22,$AA:$AA,0)+8)+INDEX(AQ:AQ,MATCH(AQ22,$AA:$AA,0)+9)+INDEX(AQ:AQ,MATCH(AQ22,$AA:$AA,0)+10))</f>
        <v>0</v>
      </c>
      <c r="AR26" s="423"/>
      <c r="AS26" s="422">
        <f>ABS(INDEX(AS:AS,MATCH(AS22,$AA:$AA,0)+8)+INDEX(AS:AS,MATCH(AS22,$AA:$AA,0)+9)+INDEX(AS:AS,MATCH(AS22,$AA:$AA,0)+10))</f>
        <v>0</v>
      </c>
      <c r="AT26" s="423"/>
      <c r="AU26" s="1"/>
      <c r="AV26" s="1"/>
      <c r="AW26" s="83"/>
      <c r="AX26" s="84"/>
      <c r="BA26" s="149"/>
      <c r="BB26" s="150"/>
      <c r="BC26" s="151"/>
      <c r="BQ26" s="153"/>
      <c r="BR26" s="151"/>
      <c r="BV26" s="151"/>
      <c r="BZ26" s="151"/>
    </row>
    <row r="27" spans="1:78" ht="15.9" customHeight="1" x14ac:dyDescent="0.25">
      <c r="B27" s="391" t="str">
        <f t="shared" si="34"/>
        <v>Spieler 3</v>
      </c>
      <c r="C27" s="392" t="str">
        <f t="shared" si="34"/>
        <v/>
      </c>
      <c r="D27" s="393">
        <f>IF(AC27=301,"",AC27)</f>
        <v>0</v>
      </c>
      <c r="E27" s="393" t="str">
        <f>IF(AD27=0,"",AD27)</f>
        <v/>
      </c>
      <c r="F27" s="393">
        <f>IF(AE27=301,"",AE27)</f>
        <v>0</v>
      </c>
      <c r="G27" s="393" t="str">
        <f>IF(AF27=0,"",AF27)</f>
        <v/>
      </c>
      <c r="H27" s="393">
        <f>IF(AG27=301,"",AG27)</f>
        <v>0</v>
      </c>
      <c r="I27" s="393" t="str">
        <f>IF(AH27=0,"",AH27)</f>
        <v/>
      </c>
      <c r="J27" s="393">
        <f>IF(AI27=301,"",AI27)</f>
        <v>0</v>
      </c>
      <c r="K27" s="393" t="str">
        <f>IF(AJ27=0,"",AJ27)</f>
        <v/>
      </c>
      <c r="L27" s="393">
        <f>IF(AK27=301,"",AK27)</f>
        <v>0</v>
      </c>
      <c r="M27" s="393" t="str">
        <f>IF(AL27=0,"",AL27)</f>
        <v/>
      </c>
      <c r="N27" s="393">
        <f>IF(AM27=301,"",AM27)</f>
        <v>0</v>
      </c>
      <c r="O27" s="393" t="str">
        <f>IF(AN27=0,"",AN27)</f>
        <v/>
      </c>
      <c r="P27" s="393">
        <f>IF(AO27=301,"",AO27)</f>
        <v>0</v>
      </c>
      <c r="Q27" s="393" t="str">
        <f>IF(AP27=0,"",AP27)</f>
        <v/>
      </c>
      <c r="R27" s="393">
        <f>IF(AQ27=301,"",AQ27)</f>
        <v>0</v>
      </c>
      <c r="S27" s="393" t="str">
        <f>IF(AR27=0,"",AR27)</f>
        <v/>
      </c>
      <c r="T27" s="393">
        <f>IF(AS27=301,"",AS27)</f>
        <v>0</v>
      </c>
      <c r="U27" s="393" t="str">
        <f>IF(AT27=0,"",AT27)</f>
        <v/>
      </c>
      <c r="V27" s="404"/>
      <c r="W27" s="404"/>
      <c r="AA27" s="74" t="s">
        <v>3</v>
      </c>
      <c r="AB27" s="75"/>
      <c r="AC27" s="422">
        <f>ABS(INDEX(AC:AC,MATCH(AC22,$AA:$AA,0)+11)+INDEX(AC:AC,MATCH(AC22,$AA:$AA,0)+12)+INDEX(AC:AC,MATCH(AC22,$AA:$AA,0)+13))</f>
        <v>0</v>
      </c>
      <c r="AD27" s="423"/>
      <c r="AE27" s="422">
        <f>ABS(INDEX(AE:AE,MATCH(AE22,$AA:$AA,0)+11)+INDEX(AE:AE,MATCH(AE22,$AA:$AA,0)+12)+INDEX(AE:AE,MATCH(AE22,$AA:$AA,0)+13))</f>
        <v>0</v>
      </c>
      <c r="AF27" s="423"/>
      <c r="AG27" s="422">
        <f>ABS(INDEX(AG:AG,MATCH(AG22,$AA:$AA,0)+11)+INDEX(AG:AG,MATCH(AG22,$AA:$AA,0)+12)+INDEX(AG:AG,MATCH(AG22,$AA:$AA,0)+13))</f>
        <v>0</v>
      </c>
      <c r="AH27" s="423"/>
      <c r="AI27" s="422">
        <f>ABS(INDEX(AI:AI,MATCH(AI22,$AA:$AA,0)+11)+INDEX(AI:AI,MATCH(AI22,$AA:$AA,0)+12)+INDEX(AI:AI,MATCH(AI22,$AA:$AA,0)+13))</f>
        <v>0</v>
      </c>
      <c r="AJ27" s="423"/>
      <c r="AK27" s="422">
        <f>ABS(INDEX(AK:AK,MATCH(AK22,$AA:$AA,0)+11)+INDEX(AK:AK,MATCH(AK22,$AA:$AA,0)+12)+INDEX(AK:AK,MATCH(AK22,$AA:$AA,0)+13))</f>
        <v>0</v>
      </c>
      <c r="AL27" s="423"/>
      <c r="AM27" s="422">
        <f>ABS(INDEX(AM:AM,MATCH(AM22,$AA:$AA,0)+11)+INDEX(AM:AM,MATCH(AM22,$AA:$AA,0)+12)+INDEX(AM:AM,MATCH(AM22,$AA:$AA,0)+13))</f>
        <v>0</v>
      </c>
      <c r="AN27" s="423"/>
      <c r="AO27" s="422">
        <f>ABS(INDEX(AO:AO,MATCH(AO22,$AA:$AA,0)+11)+INDEX(AO:AO,MATCH(AO22,$AA:$AA,0)+12)+INDEX(AO:AO,MATCH(AO22,$AA:$AA,0)+13))</f>
        <v>0</v>
      </c>
      <c r="AP27" s="423"/>
      <c r="AQ27" s="422">
        <f>ABS(INDEX(AQ:AQ,MATCH(AQ22,$AA:$AA,0)+11)+INDEX(AQ:AQ,MATCH(AQ22,$AA:$AA,0)+12)+INDEX(AQ:AQ,MATCH(AQ22,$AA:$AA,0)+13))</f>
        <v>0</v>
      </c>
      <c r="AR27" s="423"/>
      <c r="AS27" s="422">
        <f>ABS(INDEX(AS:AS,MATCH(AS22,$AA:$AA,0)+11)+INDEX(AS:AS,MATCH(AS22,$AA:$AA,0)+12)+INDEX(AS:AS,MATCH(AS22,$AA:$AA,0)+13))</f>
        <v>0</v>
      </c>
      <c r="AT27" s="423"/>
      <c r="AU27" s="1"/>
      <c r="AV27" s="1"/>
      <c r="AW27" s="83"/>
      <c r="AX27" s="84"/>
      <c r="BA27" s="149"/>
      <c r="BB27" s="150"/>
      <c r="BC27" s="151"/>
      <c r="BQ27" s="153"/>
      <c r="BR27" s="151"/>
      <c r="BV27" s="151"/>
      <c r="BZ27" s="151"/>
    </row>
    <row r="28" spans="1:78" ht="15.9" customHeight="1" x14ac:dyDescent="0.25">
      <c r="B28" s="391" t="str">
        <f t="shared" si="34"/>
        <v>Spieler 4</v>
      </c>
      <c r="C28" s="392" t="str">
        <f t="shared" si="34"/>
        <v/>
      </c>
      <c r="D28" s="393">
        <f>IF(AC28=301,"",AC28)</f>
        <v>0</v>
      </c>
      <c r="E28" s="393" t="str">
        <f>IF(AD28=0,"",AD28)</f>
        <v/>
      </c>
      <c r="F28" s="393">
        <f>IF(AE28=301,"",AE28)</f>
        <v>0</v>
      </c>
      <c r="G28" s="393" t="str">
        <f>IF(AF28=0,"",AF28)</f>
        <v/>
      </c>
      <c r="H28" s="393">
        <f>IF(AG28=301,"",AG28)</f>
        <v>0</v>
      </c>
      <c r="I28" s="393" t="str">
        <f>IF(AH28=0,"",AH28)</f>
        <v/>
      </c>
      <c r="J28" s="393">
        <f>IF(AI28=301,"",AI28)</f>
        <v>0</v>
      </c>
      <c r="K28" s="393" t="str">
        <f>IF(AJ28=0,"",AJ28)</f>
        <v/>
      </c>
      <c r="L28" s="393">
        <f>IF(AK28=301,"",AK28)</f>
        <v>0</v>
      </c>
      <c r="M28" s="393" t="str">
        <f>IF(AL28=0,"",AL28)</f>
        <v/>
      </c>
      <c r="N28" s="393">
        <f>IF(AM28=301,"",AM28)</f>
        <v>0</v>
      </c>
      <c r="O28" s="393" t="str">
        <f>IF(AN28=0,"",AN28)</f>
        <v/>
      </c>
      <c r="P28" s="393">
        <f>IF(AO28=301,"",AO28)</f>
        <v>0</v>
      </c>
      <c r="Q28" s="393" t="str">
        <f>IF(AP28=0,"",AP28)</f>
        <v/>
      </c>
      <c r="R28" s="393">
        <f>IF(AQ28=301,"",AQ28)</f>
        <v>0</v>
      </c>
      <c r="S28" s="393" t="str">
        <f>IF(AR28=0,"",AR28)</f>
        <v/>
      </c>
      <c r="T28" s="393">
        <f>IF(AS28=301,"",AS28)</f>
        <v>0</v>
      </c>
      <c r="U28" s="393" t="str">
        <f>IF(AT28=0,"",AT28)</f>
        <v/>
      </c>
      <c r="V28" s="404"/>
      <c r="W28" s="404"/>
      <c r="AA28" s="74" t="s">
        <v>11</v>
      </c>
      <c r="AB28" s="75"/>
      <c r="AC28" s="422">
        <f>ABS(INDEX(AC:AC,MATCH(AC22,$AA:$AA,0)+14)+INDEX(AC:AC,MATCH(AC22,$AA:$AA,0)+15)+INDEX(AC:AC,MATCH(AC22,$AA:$AA,0)+16))</f>
        <v>0</v>
      </c>
      <c r="AD28" s="423"/>
      <c r="AE28" s="422">
        <f>ABS(INDEX(AE:AE,MATCH(AE22,$AA:$AA,0)+14)+INDEX(AE:AE,MATCH(AE22,$AA:$AA,0)+15)+INDEX(AE:AE,MATCH(AE22,$AA:$AA,0)+16))</f>
        <v>0</v>
      </c>
      <c r="AF28" s="423"/>
      <c r="AG28" s="422">
        <f>ABS(INDEX(AG:AG,MATCH(AG22,$AA:$AA,0)+14)+INDEX(AG:AG,MATCH(AG22,$AA:$AA,0)+15)+INDEX(AG:AG,MATCH(AG22,$AA:$AA,0)+16))</f>
        <v>0</v>
      </c>
      <c r="AH28" s="423"/>
      <c r="AI28" s="422">
        <f>ABS(INDEX(AI:AI,MATCH(AI22,$AA:$AA,0)+14)+INDEX(AI:AI,MATCH(AI22,$AA:$AA,0)+15)+INDEX(AI:AI,MATCH(AI22,$AA:$AA,0)+16))</f>
        <v>0</v>
      </c>
      <c r="AJ28" s="423"/>
      <c r="AK28" s="422">
        <f>ABS(INDEX(AK:AK,MATCH(AK22,$AA:$AA,0)+14)+INDEX(AK:AK,MATCH(AK22,$AA:$AA,0)+15)+INDEX(AK:AK,MATCH(AK22,$AA:$AA,0)+16))</f>
        <v>0</v>
      </c>
      <c r="AL28" s="423"/>
      <c r="AM28" s="422">
        <f>ABS(INDEX(AM:AM,MATCH(AM22,$AA:$AA,0)+14)+INDEX(AM:AM,MATCH(AM22,$AA:$AA,0)+15)+INDEX(AM:AM,MATCH(AM22,$AA:$AA,0)+16))</f>
        <v>0</v>
      </c>
      <c r="AN28" s="423"/>
      <c r="AO28" s="422">
        <f>ABS(INDEX(AO:AO,MATCH(AO22,$AA:$AA,0)+14)+INDEX(AO:AO,MATCH(AO22,$AA:$AA,0)+15)+INDEX(AO:AO,MATCH(AO22,$AA:$AA,0)+16))</f>
        <v>0</v>
      </c>
      <c r="AP28" s="423"/>
      <c r="AQ28" s="422">
        <f>ABS(INDEX(AQ:AQ,MATCH(AQ22,$AA:$AA,0)+14)+INDEX(AQ:AQ,MATCH(AQ22,$AA:$AA,0)+15)+INDEX(AQ:AQ,MATCH(AQ22,$AA:$AA,0)+16))</f>
        <v>0</v>
      </c>
      <c r="AR28" s="423"/>
      <c r="AS28" s="422">
        <f>ABS(INDEX(AS:AS,MATCH(AS22,$AA:$AA,0)+14)+INDEX(AS:AS,MATCH(AS22,$AA:$AA,0)+15)+INDEX(AS:AS,MATCH(AS22,$AA:$AA,0)+16))</f>
        <v>0</v>
      </c>
      <c r="AT28" s="423"/>
      <c r="AU28" s="1"/>
      <c r="AV28" s="1"/>
      <c r="AW28" s="83"/>
      <c r="AX28" s="84"/>
      <c r="BA28" s="149"/>
      <c r="BB28" s="150"/>
      <c r="BC28" s="151"/>
      <c r="BQ28" s="153"/>
      <c r="BR28" s="151"/>
      <c r="BV28" s="151"/>
      <c r="BZ28" s="151"/>
    </row>
    <row r="29" spans="1:78" ht="15.9" customHeight="1" x14ac:dyDescent="0.25">
      <c r="B29" s="388" t="str">
        <f t="shared" si="34"/>
        <v>Gesamt</v>
      </c>
      <c r="C29" s="389" t="str">
        <f t="shared" si="34"/>
        <v/>
      </c>
      <c r="D29" s="394">
        <f>IF(AC29=1505,"",AC29)</f>
        <v>0</v>
      </c>
      <c r="E29" s="394" t="str">
        <f>IF(AD29=0,"",AD29)</f>
        <v/>
      </c>
      <c r="F29" s="394">
        <f>IF(AE29=1505,"",AE29)</f>
        <v>0</v>
      </c>
      <c r="G29" s="394" t="str">
        <f>IF(AF29=0,"",AF29)</f>
        <v/>
      </c>
      <c r="H29" s="394">
        <f>IF(AG29=1505,"",AG29)</f>
        <v>0</v>
      </c>
      <c r="I29" s="394" t="str">
        <f>IF(AH29=0,"",AH29)</f>
        <v/>
      </c>
      <c r="J29" s="394">
        <f>IF(AI29=1505,"",AI29)</f>
        <v>0</v>
      </c>
      <c r="K29" s="394" t="str">
        <f>IF(AJ29=0,"",AJ29)</f>
        <v/>
      </c>
      <c r="L29" s="394">
        <f>IF(AK29=1505,"",AK29)</f>
        <v>0</v>
      </c>
      <c r="M29" s="394" t="str">
        <f>IF(AL29=0,"",AL29)</f>
        <v/>
      </c>
      <c r="N29" s="394">
        <f>IF(AM29=1505,"",AM29)</f>
        <v>0</v>
      </c>
      <c r="O29" s="394" t="str">
        <f>IF(AN29=0,"",AN29)</f>
        <v/>
      </c>
      <c r="P29" s="394">
        <f>IF(AO29=1505,"",AO29)</f>
        <v>0</v>
      </c>
      <c r="Q29" s="394" t="str">
        <f>IF(AP29=0,"",AP29)</f>
        <v/>
      </c>
      <c r="R29" s="394">
        <f>IF(AQ29=1505,"",AQ29)</f>
        <v>0</v>
      </c>
      <c r="S29" s="394" t="str">
        <f>IF(AR29=0,"",AR29)</f>
        <v/>
      </c>
      <c r="T29" s="394">
        <f>IF(AS29=1505,"",AS29)</f>
        <v>0</v>
      </c>
      <c r="U29" s="394" t="str">
        <f>IF(AT29=0,"",AT29)</f>
        <v/>
      </c>
      <c r="V29" s="290"/>
      <c r="W29" s="290"/>
      <c r="AA29" s="76" t="s">
        <v>960</v>
      </c>
      <c r="AB29" s="77"/>
      <c r="AC29" s="388">
        <f>SUM(AC25:AC28)</f>
        <v>0</v>
      </c>
      <c r="AD29" s="389"/>
      <c r="AE29" s="388">
        <f>SUM(AE25:AE28)</f>
        <v>0</v>
      </c>
      <c r="AF29" s="389"/>
      <c r="AG29" s="388">
        <f>SUM(AG25:AG28)</f>
        <v>0</v>
      </c>
      <c r="AH29" s="389"/>
      <c r="AI29" s="388">
        <f>SUM(AI25:AI28)</f>
        <v>0</v>
      </c>
      <c r="AJ29" s="389"/>
      <c r="AK29" s="388">
        <f>SUM(AK25:AK28)</f>
        <v>0</v>
      </c>
      <c r="AL29" s="389"/>
      <c r="AM29" s="388">
        <f>SUM(AM25:AM28)</f>
        <v>0</v>
      </c>
      <c r="AN29" s="389"/>
      <c r="AO29" s="388">
        <f>SUM(AO25:AO28)</f>
        <v>0</v>
      </c>
      <c r="AP29" s="389"/>
      <c r="AQ29" s="388">
        <f>SUM(AQ25:AQ28)</f>
        <v>0</v>
      </c>
      <c r="AR29" s="389"/>
      <c r="AS29" s="388">
        <f>SUM(AS25:AS28)</f>
        <v>0</v>
      </c>
      <c r="AT29" s="389"/>
      <c r="AU29" s="69"/>
      <c r="AV29" s="69"/>
      <c r="AW29" s="83"/>
      <c r="AX29" s="84"/>
      <c r="BA29" s="149"/>
      <c r="BB29" s="150"/>
      <c r="BC29" s="151"/>
      <c r="BQ29" s="153"/>
      <c r="BR29" s="151"/>
      <c r="BV29" s="151"/>
      <c r="BZ29" s="151"/>
    </row>
    <row r="30" spans="1:78" ht="10.5" customHeight="1" x14ac:dyDescent="0.25">
      <c r="B30" s="78"/>
      <c r="C30" s="6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AA30" s="78"/>
      <c r="AB30" s="69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83"/>
      <c r="AX30" s="84"/>
      <c r="BA30" s="149"/>
      <c r="BB30" s="150"/>
      <c r="BC30" s="151"/>
      <c r="BQ30" s="153"/>
      <c r="BR30" s="151"/>
      <c r="BV30" s="151"/>
      <c r="BZ30" s="151"/>
    </row>
    <row r="31" spans="1:78" ht="21" customHeight="1" x14ac:dyDescent="0.4">
      <c r="B31" s="28" t="str">
        <f>AA31</f>
        <v>Team-Nr.</v>
      </c>
      <c r="C31" s="29"/>
      <c r="D31" s="28" t="str">
        <f>AC31</f>
        <v>Liga:</v>
      </c>
      <c r="E31" s="31"/>
      <c r="F31" s="390" t="str">
        <f>AE31</f>
        <v>Bayernliga Herren</v>
      </c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2"/>
      <c r="S31" s="33" t="s">
        <v>955</v>
      </c>
      <c r="T31" s="34"/>
      <c r="U31" s="401" t="str">
        <f>AT31</f>
        <v>08.11./09.11.</v>
      </c>
      <c r="V31" s="402"/>
      <c r="W31" s="403"/>
      <c r="X31" s="386"/>
      <c r="Y31" s="387"/>
      <c r="Z31" s="387"/>
      <c r="AA31" s="28" t="s">
        <v>974</v>
      </c>
      <c r="AB31" s="29"/>
      <c r="AC31" s="30" t="s">
        <v>953</v>
      </c>
      <c r="AD31" s="31"/>
      <c r="AE31" s="29" t="str">
        <f>Schlüssel!$C$1</f>
        <v>Bayernliga Herren</v>
      </c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32"/>
      <c r="AR31" s="33" t="s">
        <v>955</v>
      </c>
      <c r="AS31" s="34"/>
      <c r="AT31" s="401" t="str">
        <f>VLOOKUP(AS32,Spielorte!$A$1:$C$6,2)</f>
        <v>08.11./09.11.</v>
      </c>
      <c r="AU31" s="402"/>
      <c r="AV31" s="403"/>
      <c r="AW31" s="83"/>
      <c r="AX31" s="84"/>
      <c r="BA31" s="149" t="s">
        <v>1117</v>
      </c>
      <c r="BB31" s="150" t="s">
        <v>972</v>
      </c>
      <c r="BC31" s="151" t="s">
        <v>991</v>
      </c>
      <c r="BD31" s="152" t="s">
        <v>990</v>
      </c>
      <c r="BE31" s="152" t="s">
        <v>972</v>
      </c>
      <c r="BF31" s="152" t="s">
        <v>992</v>
      </c>
      <c r="BG31" s="152" t="s">
        <v>1028</v>
      </c>
      <c r="BH31" s="152" t="s">
        <v>1118</v>
      </c>
      <c r="BI31" s="152" t="s">
        <v>1119</v>
      </c>
      <c r="BJ31" s="152" t="s">
        <v>1120</v>
      </c>
      <c r="BK31" s="152" t="s">
        <v>1121</v>
      </c>
      <c r="BL31" s="152" t="s">
        <v>1122</v>
      </c>
      <c r="BM31" s="152" t="s">
        <v>1129</v>
      </c>
      <c r="BN31" s="152" t="s">
        <v>1130</v>
      </c>
      <c r="BO31" s="152" t="s">
        <v>1131</v>
      </c>
      <c r="BP31" s="152" t="s">
        <v>1132</v>
      </c>
      <c r="BQ31" s="153" t="s">
        <v>1123</v>
      </c>
      <c r="BR31" s="151" t="s">
        <v>993</v>
      </c>
      <c r="BS31" s="152" t="s">
        <v>1124</v>
      </c>
      <c r="BT31" s="152" t="s">
        <v>1125</v>
      </c>
      <c r="BU31" s="152" t="s">
        <v>991</v>
      </c>
      <c r="BV31" s="151" t="s">
        <v>993</v>
      </c>
      <c r="BW31" s="153" t="s">
        <v>1126</v>
      </c>
      <c r="BX31" s="152" t="s">
        <v>1127</v>
      </c>
      <c r="BY31" s="152" t="s">
        <v>1128</v>
      </c>
      <c r="BZ31" s="151" t="s">
        <v>993</v>
      </c>
    </row>
    <row r="32" spans="1:78" ht="17.25" customHeight="1" thickBot="1" x14ac:dyDescent="0.45">
      <c r="B32" s="37">
        <f>AA32</f>
        <v>2</v>
      </c>
      <c r="D32" s="30" t="s">
        <v>954</v>
      </c>
      <c r="E32" s="38"/>
      <c r="F32" s="400" t="str">
        <f>AE32</f>
        <v>Brunnthal Max Munich</v>
      </c>
      <c r="G32" s="400"/>
      <c r="H32" s="400"/>
      <c r="I32" s="400"/>
      <c r="J32" s="400"/>
      <c r="K32" s="400"/>
      <c r="L32" s="400"/>
      <c r="M32" s="400"/>
      <c r="N32" s="400"/>
      <c r="O32" s="400"/>
      <c r="P32" s="39"/>
      <c r="Q32" s="39"/>
      <c r="S32" s="33" t="s">
        <v>952</v>
      </c>
      <c r="T32" s="40">
        <f>AS32</f>
        <v>3</v>
      </c>
      <c r="U32" s="34"/>
      <c r="V32" s="34"/>
      <c r="Z32" s="36"/>
      <c r="AA32" s="37">
        <v>2</v>
      </c>
      <c r="AC32" s="30" t="s">
        <v>954</v>
      </c>
      <c r="AD32" s="38"/>
      <c r="AE32" s="85" t="str">
        <f>VLOOKUP(AS32,Spielorte!$A$1:$C$6,3)</f>
        <v>Brunnthal Max Munich</v>
      </c>
      <c r="AF32" s="85"/>
      <c r="AG32" s="85"/>
      <c r="AH32" s="85"/>
      <c r="AI32" s="85"/>
      <c r="AJ32" s="85"/>
      <c r="AK32" s="85"/>
      <c r="AL32" s="85"/>
      <c r="AM32" s="85"/>
      <c r="AN32" s="85"/>
      <c r="AO32" s="39"/>
      <c r="AP32" s="39"/>
      <c r="AR32" s="33" t="s">
        <v>952</v>
      </c>
      <c r="AS32" s="40">
        <v>3</v>
      </c>
      <c r="AT32" s="34"/>
      <c r="AU32" s="34"/>
      <c r="AW32" s="83"/>
      <c r="AX32" s="84"/>
      <c r="BA32" s="149"/>
      <c r="BB32" s="150"/>
      <c r="BC32" s="151"/>
      <c r="BQ32" s="153"/>
      <c r="BR32" s="151"/>
      <c r="BV32" s="151"/>
      <c r="BW32" s="153"/>
      <c r="BZ32" s="151"/>
    </row>
    <row r="33" spans="1:78" ht="15.75" customHeight="1" thickBot="1" x14ac:dyDescent="0.3">
      <c r="B33" s="41" t="str">
        <f>VLOOKUP(B32,Schlüssel!$A$5:$B$14,2)</f>
        <v>BK München 3</v>
      </c>
      <c r="C33" s="42"/>
      <c r="D33" s="43"/>
      <c r="E33" s="44"/>
      <c r="F33" s="45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AA33" s="41" t="str">
        <f>VLOOKUP(AA32,Schlüssel!$A$5:$B$14,2)</f>
        <v>BK München 3</v>
      </c>
      <c r="AB33" s="42"/>
      <c r="AC33" s="43"/>
      <c r="AD33" s="44"/>
      <c r="AE33" s="45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W33" s="83"/>
      <c r="AX33" s="84"/>
      <c r="BA33" s="149"/>
      <c r="BB33" s="150"/>
      <c r="BC33" s="151"/>
      <c r="BQ33" s="153"/>
      <c r="BR33" s="151"/>
      <c r="BV33" s="151"/>
      <c r="BW33" s="153"/>
      <c r="BZ33" s="151"/>
    </row>
    <row r="34" spans="1:78" ht="13.8" thickBot="1" x14ac:dyDescent="0.3">
      <c r="A34" s="4"/>
      <c r="B34" s="28"/>
      <c r="C34" s="47"/>
      <c r="D34" s="48" t="s">
        <v>10</v>
      </c>
      <c r="E34" s="28">
        <f>VLOOKUP($B$2,Schlüssel!$A$5:$DZ$14,13)</f>
        <v>7</v>
      </c>
      <c r="F34" s="49" t="s">
        <v>10</v>
      </c>
      <c r="G34" s="28">
        <f>VLOOKUP($B$2,Schlüssel!$A$5:$DZ$14,14)</f>
        <v>6</v>
      </c>
      <c r="H34" s="49" t="s">
        <v>10</v>
      </c>
      <c r="I34" s="28">
        <f>VLOOKUP($B$2,Schlüssel!$A$5:$DZ$14,15)</f>
        <v>9</v>
      </c>
      <c r="J34" s="49" t="s">
        <v>10</v>
      </c>
      <c r="K34" s="28">
        <f>VLOOKUP($B$2,Schlüssel!$A$5:$DZ$14,16)</f>
        <v>11</v>
      </c>
      <c r="L34" s="49" t="s">
        <v>10</v>
      </c>
      <c r="M34" s="28">
        <f>VLOOKUP($B$2,Schlüssel!$A$5:$DZ$14,17)</f>
        <v>3</v>
      </c>
      <c r="N34" s="49" t="s">
        <v>10</v>
      </c>
      <c r="O34" s="28">
        <f>VLOOKUP($B$2,Schlüssel!$A$5:$DZ$14,18)</f>
        <v>5</v>
      </c>
      <c r="P34" s="49" t="s">
        <v>10</v>
      </c>
      <c r="Q34" s="28">
        <f>VLOOKUP($B$2,Schlüssel!$A$5:$DZ$14,19)</f>
        <v>12</v>
      </c>
      <c r="R34" s="49" t="s">
        <v>10</v>
      </c>
      <c r="S34" s="28">
        <f>VLOOKUP($B$2,Schlüssel!$A$5:$DZ$14,20)</f>
        <v>10</v>
      </c>
      <c r="T34" s="49" t="s">
        <v>10</v>
      </c>
      <c r="U34" s="28">
        <f>VLOOKUP($B$2,Schlüssel!$A$5:$DZ$14,21)</f>
        <v>4</v>
      </c>
      <c r="Z34" s="2"/>
      <c r="AA34" s="28"/>
      <c r="AB34" s="47"/>
      <c r="AC34" s="48" t="s">
        <v>10</v>
      </c>
      <c r="AD34" s="28">
        <f>VLOOKUP(AA32,Schlüssel!$A$5:$DZ$14,53)</f>
        <v>20</v>
      </c>
      <c r="AE34" s="49" t="s">
        <v>10</v>
      </c>
      <c r="AF34" s="28">
        <f>VLOOKUP(AA32,Schlüssel!$A$5:$DZ$14,54)</f>
        <v>15</v>
      </c>
      <c r="AG34" s="49" t="s">
        <v>10</v>
      </c>
      <c r="AH34" s="28">
        <f>VLOOKUP(AA32,Schlüssel!$A$5:$DZ$14,55)</f>
        <v>14</v>
      </c>
      <c r="AI34" s="49" t="s">
        <v>10</v>
      </c>
      <c r="AJ34" s="28">
        <f>VLOOKUP(AA32,Schlüssel!$A$5:$DZ$14,56)</f>
        <v>12</v>
      </c>
      <c r="AK34" s="49" t="s">
        <v>10</v>
      </c>
      <c r="AL34" s="28">
        <f>VLOOKUP(AA32,Schlüssel!$A$5:$DZ$14,57)</f>
        <v>16</v>
      </c>
      <c r="AM34" s="49" t="s">
        <v>10</v>
      </c>
      <c r="AN34" s="28">
        <f>VLOOKUP(AA32,Schlüssel!$A$5:$DZ$14,58)</f>
        <v>19</v>
      </c>
      <c r="AO34" s="49" t="s">
        <v>10</v>
      </c>
      <c r="AP34" s="28">
        <f>VLOOKUP(AA32,Schlüssel!$A$5:$DZ$14,59)</f>
        <v>11</v>
      </c>
      <c r="AQ34" s="49" t="s">
        <v>10</v>
      </c>
      <c r="AR34" s="28">
        <f>VLOOKUP(AA32,Schlüssel!$A$5:$DZ$14,60)</f>
        <v>17</v>
      </c>
      <c r="AS34" s="49" t="s">
        <v>10</v>
      </c>
      <c r="AT34" s="28">
        <f>VLOOKUP(AA32,Schlüssel!$A$5:$DZ$14,61)</f>
        <v>13</v>
      </c>
      <c r="AW34" s="83"/>
      <c r="AX34" s="84"/>
      <c r="BA34" s="149"/>
      <c r="BB34" s="150"/>
      <c r="BC34" s="151"/>
      <c r="BQ34" s="153"/>
      <c r="BR34" s="151"/>
      <c r="BV34" s="151"/>
      <c r="BW34" s="153"/>
      <c r="BZ34" s="151"/>
    </row>
    <row r="35" spans="1:78" ht="20.25" customHeight="1" x14ac:dyDescent="0.25">
      <c r="B35" s="50" t="s">
        <v>1</v>
      </c>
      <c r="C35" s="51"/>
      <c r="D35" s="388" t="s">
        <v>961</v>
      </c>
      <c r="E35" s="389"/>
      <c r="F35" s="388" t="s">
        <v>962</v>
      </c>
      <c r="G35" s="389"/>
      <c r="H35" s="388" t="s">
        <v>963</v>
      </c>
      <c r="I35" s="389"/>
      <c r="J35" s="388" t="s">
        <v>964</v>
      </c>
      <c r="K35" s="389"/>
      <c r="L35" s="388" t="s">
        <v>965</v>
      </c>
      <c r="M35" s="389"/>
      <c r="N35" s="388" t="s">
        <v>966</v>
      </c>
      <c r="O35" s="389"/>
      <c r="P35" s="388" t="s">
        <v>967</v>
      </c>
      <c r="Q35" s="389"/>
      <c r="R35" s="388" t="s">
        <v>968</v>
      </c>
      <c r="S35" s="389"/>
      <c r="T35" s="388" t="s">
        <v>969</v>
      </c>
      <c r="U35" s="389"/>
      <c r="V35" s="416" t="s">
        <v>960</v>
      </c>
      <c r="W35" s="417"/>
      <c r="AA35" s="50" t="s">
        <v>1</v>
      </c>
      <c r="AB35" s="51"/>
      <c r="AC35" s="76" t="s">
        <v>961</v>
      </c>
      <c r="AD35" s="77"/>
      <c r="AE35" s="76" t="s">
        <v>962</v>
      </c>
      <c r="AF35" s="77"/>
      <c r="AG35" s="76" t="s">
        <v>963</v>
      </c>
      <c r="AH35" s="77"/>
      <c r="AI35" s="76" t="s">
        <v>964</v>
      </c>
      <c r="AJ35" s="77"/>
      <c r="AK35" s="76" t="s">
        <v>965</v>
      </c>
      <c r="AL35" s="77"/>
      <c r="AM35" s="76" t="s">
        <v>966</v>
      </c>
      <c r="AN35" s="77"/>
      <c r="AO35" s="76" t="s">
        <v>967</v>
      </c>
      <c r="AP35" s="77"/>
      <c r="AQ35" s="76" t="s">
        <v>968</v>
      </c>
      <c r="AR35" s="77"/>
      <c r="AS35" s="76" t="s">
        <v>969</v>
      </c>
      <c r="AT35" s="86"/>
      <c r="AU35" s="87" t="s">
        <v>960</v>
      </c>
      <c r="AV35" s="88"/>
      <c r="AW35" s="83"/>
      <c r="AX35" s="84"/>
      <c r="BA35" s="149"/>
      <c r="BB35" s="150"/>
      <c r="BC35" s="151"/>
      <c r="BQ35" s="153"/>
      <c r="BR35" s="151"/>
      <c r="BV35" s="151"/>
      <c r="BZ35" s="151"/>
    </row>
    <row r="36" spans="1:78" ht="15" customHeight="1" thickBot="1" x14ac:dyDescent="0.3">
      <c r="B36" s="52" t="s">
        <v>970</v>
      </c>
      <c r="C36" s="53" t="s">
        <v>971</v>
      </c>
      <c r="D36" s="54" t="s">
        <v>972</v>
      </c>
      <c r="E36" s="54" t="s">
        <v>973</v>
      </c>
      <c r="F36" s="54" t="s">
        <v>972</v>
      </c>
      <c r="G36" s="54" t="s">
        <v>973</v>
      </c>
      <c r="H36" s="54" t="s">
        <v>972</v>
      </c>
      <c r="I36" s="54" t="s">
        <v>973</v>
      </c>
      <c r="J36" s="54" t="s">
        <v>972</v>
      </c>
      <c r="K36" s="54" t="s">
        <v>973</v>
      </c>
      <c r="L36" s="54" t="s">
        <v>972</v>
      </c>
      <c r="M36" s="54" t="s">
        <v>973</v>
      </c>
      <c r="N36" s="54" t="s">
        <v>972</v>
      </c>
      <c r="O36" s="54" t="s">
        <v>973</v>
      </c>
      <c r="P36" s="54" t="s">
        <v>972</v>
      </c>
      <c r="Q36" s="54" t="s">
        <v>973</v>
      </c>
      <c r="R36" s="54" t="s">
        <v>972</v>
      </c>
      <c r="S36" s="54" t="s">
        <v>973</v>
      </c>
      <c r="T36" s="54" t="s">
        <v>972</v>
      </c>
      <c r="U36" s="54" t="s">
        <v>973</v>
      </c>
      <c r="V36" s="54" t="s">
        <v>972</v>
      </c>
      <c r="W36" s="55" t="s">
        <v>973</v>
      </c>
      <c r="AA36" s="52" t="s">
        <v>970</v>
      </c>
      <c r="AB36" s="53" t="s">
        <v>971</v>
      </c>
      <c r="AC36" s="54" t="s">
        <v>972</v>
      </c>
      <c r="AD36" s="54" t="s">
        <v>973</v>
      </c>
      <c r="AE36" s="54" t="s">
        <v>972</v>
      </c>
      <c r="AF36" s="54" t="s">
        <v>973</v>
      </c>
      <c r="AG36" s="54" t="s">
        <v>972</v>
      </c>
      <c r="AH36" s="54" t="s">
        <v>973</v>
      </c>
      <c r="AI36" s="54" t="s">
        <v>972</v>
      </c>
      <c r="AJ36" s="54" t="s">
        <v>973</v>
      </c>
      <c r="AK36" s="54" t="s">
        <v>972</v>
      </c>
      <c r="AL36" s="54" t="s">
        <v>973</v>
      </c>
      <c r="AM36" s="54" t="s">
        <v>972</v>
      </c>
      <c r="AN36" s="54" t="s">
        <v>973</v>
      </c>
      <c r="AO36" s="54" t="s">
        <v>972</v>
      </c>
      <c r="AP36" s="54" t="s">
        <v>973</v>
      </c>
      <c r="AQ36" s="54" t="s">
        <v>972</v>
      </c>
      <c r="AR36" s="54" t="s">
        <v>973</v>
      </c>
      <c r="AS36" s="54" t="s">
        <v>972</v>
      </c>
      <c r="AT36" s="89" t="s">
        <v>973</v>
      </c>
      <c r="AU36" s="52" t="s">
        <v>972</v>
      </c>
      <c r="AV36" s="55" t="s">
        <v>973</v>
      </c>
      <c r="AW36" s="83"/>
      <c r="AX36" s="84"/>
      <c r="BA36" s="149"/>
      <c r="BB36" s="150"/>
      <c r="BC36" s="151"/>
      <c r="BQ36" s="153"/>
      <c r="BR36" s="151"/>
      <c r="BV36" s="151"/>
      <c r="BZ36" s="151"/>
    </row>
    <row r="37" spans="1:78" ht="17.100000000000001" customHeight="1" x14ac:dyDescent="0.25">
      <c r="A37" s="413" t="s">
        <v>0</v>
      </c>
      <c r="B37" s="56" t="str">
        <f>IF(AA37=0,"",AA37)</f>
        <v/>
      </c>
      <c r="C37" s="57" t="str">
        <f>IF(AB37=0,"",AB37)</f>
        <v/>
      </c>
      <c r="D37" s="58" t="str">
        <f>IF(AC37=0,"",AC37)</f>
        <v/>
      </c>
      <c r="E37" s="397">
        <f>IF(AD37="","",AD37)</f>
        <v>0</v>
      </c>
      <c r="F37" s="58" t="str">
        <f t="shared" ref="F37:F50" si="35">IF(AE37=0,"",AE37)</f>
        <v/>
      </c>
      <c r="G37" s="397">
        <f>IF(AF37="","",AF37)</f>
        <v>0</v>
      </c>
      <c r="H37" s="58" t="str">
        <f t="shared" ref="H37:H50" si="36">IF(AG37=0,"",AG37)</f>
        <v/>
      </c>
      <c r="I37" s="397">
        <f>IF(AH37="","",AH37)</f>
        <v>0</v>
      </c>
      <c r="J37" s="58" t="str">
        <f t="shared" ref="J37:J50" si="37">IF(AI37=0,"",AI37)</f>
        <v/>
      </c>
      <c r="K37" s="397">
        <f>IF(AJ37="","",AJ37)</f>
        <v>0</v>
      </c>
      <c r="L37" s="58" t="str">
        <f t="shared" ref="L37:L50" si="38">IF(AK37=0,"",AK37)</f>
        <v/>
      </c>
      <c r="M37" s="397">
        <f>IF(AL37="","",AL37)</f>
        <v>0</v>
      </c>
      <c r="N37" s="58" t="str">
        <f>IF(AM37=0,"",AM37)</f>
        <v/>
      </c>
      <c r="O37" s="397">
        <f>IF(AN37="","",AN37)</f>
        <v>0</v>
      </c>
      <c r="P37" s="58" t="str">
        <f t="shared" ref="P37:P50" si="39">IF(AO37=0,"",AO37)</f>
        <v/>
      </c>
      <c r="Q37" s="397">
        <f>IF(AP37="","",AP37)</f>
        <v>0</v>
      </c>
      <c r="R37" s="58" t="str">
        <f t="shared" ref="R37:R50" si="40">IF(AQ37=0,"",AQ37)</f>
        <v/>
      </c>
      <c r="S37" s="397">
        <f>IF(AR37="","",AR37)</f>
        <v>0</v>
      </c>
      <c r="T37" s="58" t="str">
        <f t="shared" ref="T37:T50" si="41">IF(AS37=0,"",AS37)</f>
        <v/>
      </c>
      <c r="U37" s="397">
        <f>IF(AT37="","",AT37)</f>
        <v>0</v>
      </c>
      <c r="V37" s="58" t="str">
        <f t="shared" ref="V37:V50" si="42">IF(AU37=0,"",AU37)</f>
        <v/>
      </c>
      <c r="W37" s="397">
        <f>IF(AV37="","",AV37)</f>
        <v>0</v>
      </c>
      <c r="Z37" s="405" t="s">
        <v>0</v>
      </c>
      <c r="AA37" s="272" t="str">
        <f>IF(AB37=0,"",_xlfn.CONCAT(VLOOKUP(AB37,Starter!A:C,2,0)))</f>
        <v/>
      </c>
      <c r="AB37" s="81"/>
      <c r="AC37" s="129"/>
      <c r="AD37" s="163">
        <f>IF(SUM(AC37:AC39)+AC55=0,0,IF(SUM(ABS(AC37),ABS(AC38),ABS(AC39))=AC55,0.5,IF(SUM(ABS(AC37),ABS(AC38),ABS(AC39))&gt;AC55,1,0)))</f>
        <v>0</v>
      </c>
      <c r="AE37" s="132"/>
      <c r="AF37" s="91">
        <f>IF(SUM(AE37:AE39)+AE55=0,0,IF(SUM(ABS(AE37),ABS(AE38),ABS(AE39))=AE55,0.5,IF(SUM(ABS(AE37),ABS(AE38),ABS(AE39))&gt;AE55,1,0)))</f>
        <v>0</v>
      </c>
      <c r="AG37" s="129"/>
      <c r="AH37" s="91">
        <f>IF(SUM(AG37:AG39)+AG55=0,0,IF(SUM(ABS(AG37),ABS(AG38),ABS(AG39))=AG55,0.5,IF(SUM(ABS(AG37),ABS(AG38),ABS(AG39))&gt;AG55,1,0)))</f>
        <v>0</v>
      </c>
      <c r="AI37" s="129"/>
      <c r="AJ37" s="91">
        <f>IF(SUM(AI37:AI39)+AI55=0,0,IF(SUM(ABS(AI37),ABS(AI38),ABS(AI39))=AI55,0.5,IF(SUM(ABS(AI37),ABS(AI38),ABS(AI39))&gt;AI55,1,0)))</f>
        <v>0</v>
      </c>
      <c r="AK37" s="129"/>
      <c r="AL37" s="91">
        <f>IF(SUM(AK37:AK39)+AK55=0,0,IF(SUM(ABS(AK37),ABS(AK38),ABS(AK39))=AK55,0.5,IF(SUM(ABS(AK37),ABS(AK38),ABS(AK39))&gt;AK55,1,0)))</f>
        <v>0</v>
      </c>
      <c r="AM37" s="129"/>
      <c r="AN37" s="91">
        <f>IF(SUM(AM37:AM39)+AM55=0,0,IF(SUM(ABS(AM37),ABS(AM38),ABS(AM39))=AM55,0.5,IF(SUM(ABS(AM37),ABS(AM38),ABS(AM39))&gt;AM55,1,0)))</f>
        <v>0</v>
      </c>
      <c r="AO37" s="129"/>
      <c r="AP37" s="91">
        <f>IF(SUM(AO37:AO39)+AO55=0,0,IF(SUM(ABS(AO37),ABS(AO38),ABS(AO39))=AO55,0.5,IF(SUM(ABS(AO37),ABS(AO38),ABS(AO39))&gt;AO55,1,0)))</f>
        <v>0</v>
      </c>
      <c r="AQ37" s="129"/>
      <c r="AR37" s="91">
        <f>IF(SUM(AQ37:AQ39)+AQ55=0,0,IF(SUM(ABS(AQ37),ABS(AQ38),ABS(AQ39))=AQ55,0.5,IF(SUM(ABS(AQ37),ABS(AQ38),ABS(AQ39))&gt;AQ55,1,0)))</f>
        <v>0</v>
      </c>
      <c r="AS37" s="129"/>
      <c r="AT37" s="91">
        <f>IF(SUM(AS37:AS39)+AS55=0,0,IF(SUM(ABS(AS37),ABS(AS38),ABS(AS39))=AS55,0.5,IF(SUM(ABS(AS37),ABS(AS38),ABS(AS39))&gt;AS55,1,0)))</f>
        <v>0</v>
      </c>
      <c r="AU37" s="92">
        <f t="shared" ref="AU37:AU48" si="43">ABS(SUM(AC37:AC37))+ABS(SUM(AE37:AE37))+ABS(SUM(AG37:AG37))+ABS(SUM(AI37:AI37))+ABS(SUM(AK37:AK37))+ABS(SUM(AM37:AM37))+ABS(SUM(AO37:AO37))+ABS(SUM(AQ37:AQ37))+ABS(SUM(AS37:AS37))</f>
        <v>0</v>
      </c>
      <c r="AV37" s="93">
        <f>SUM(AD37+AF37+AH37+AJ37+AL37+AN37+AP37+AR37+AT37)</f>
        <v>0</v>
      </c>
      <c r="AW37" s="83"/>
      <c r="AX37" s="84"/>
      <c r="AZ37" s="47"/>
      <c r="BA37" s="149"/>
      <c r="BB37" s="150"/>
      <c r="BC37" s="151"/>
      <c r="BD37" s="154">
        <f>+AB37</f>
        <v>0</v>
      </c>
      <c r="BE37" s="150">
        <f>+AU37</f>
        <v>0</v>
      </c>
      <c r="BF37" s="152">
        <f>COUNT(BH37:BP37)</f>
        <v>0</v>
      </c>
      <c r="BG37" s="152">
        <f>COUNTIF(BH37:BP37,"&gt;0")</f>
        <v>0</v>
      </c>
      <c r="BH37" s="152" t="str">
        <f t="shared" ref="BH37:BH48" si="44">IF(AC37=0,"",AC37)</f>
        <v/>
      </c>
      <c r="BI37" s="152" t="str">
        <f t="shared" ref="BI37:BI48" si="45">IF(AE37=0,"",AE37)</f>
        <v/>
      </c>
      <c r="BJ37" s="152" t="str">
        <f t="shared" ref="BJ37:BJ48" si="46">IF(AG37=0,"",AG37)</f>
        <v/>
      </c>
      <c r="BK37" s="152" t="str">
        <f t="shared" ref="BK37:BK48" si="47">IF(AI37=0,"",AI37)</f>
        <v/>
      </c>
      <c r="BL37" s="152" t="str">
        <f t="shared" ref="BL37:BL48" si="48">IF(AK37=0,"",AK37)</f>
        <v/>
      </c>
      <c r="BM37" s="152" t="str">
        <f t="shared" ref="BM37:BM48" si="49">IF(AM37=0,"",AM37)</f>
        <v/>
      </c>
      <c r="BN37" s="152" t="str">
        <f t="shared" ref="BN37:BN48" si="50">IF(AO37=0,"",AO37)</f>
        <v/>
      </c>
      <c r="BO37" s="152" t="str">
        <f t="shared" ref="BO37:BO48" si="51">IF(AQ37=0,"",AQ37)</f>
        <v/>
      </c>
      <c r="BP37" s="152" t="str">
        <f t="shared" ref="BP37:BP48" si="52">IF(AS37=0,"",AS37)</f>
        <v/>
      </c>
      <c r="BQ37" s="153"/>
      <c r="BR37" s="151"/>
      <c r="BS37" s="152">
        <f>MAX(BH37:BP37)</f>
        <v>0</v>
      </c>
      <c r="BT37" s="152">
        <f>IF(BS37&lt;MAX(BS:BS),0,BS37+ROW()/1000000000)</f>
        <v>3.7E-8</v>
      </c>
      <c r="BU37" s="152" t="str">
        <f>+AA33</f>
        <v>BK München 3</v>
      </c>
      <c r="BV37" s="151">
        <f>RANK(BT37,BT:BT)</f>
        <v>108</v>
      </c>
      <c r="BW37" s="152">
        <f>SUMIF(BH37:BP37,"&gt;0")</f>
        <v>0</v>
      </c>
      <c r="BX37" s="152">
        <f>IF(COUNTIF(BH37:BP37,"&gt;0")&lt;Spielorte!$A$23,0,BE37/Spielorte!$A$23)</f>
        <v>0</v>
      </c>
      <c r="BY37" s="152">
        <f>IF(BX37&lt;MAX(BX:BX),0,BX37+ROW()/1000000000)</f>
        <v>3.7E-8</v>
      </c>
      <c r="BZ37" s="151">
        <f t="shared" ref="BZ37:BZ48" si="53">IF(BY37=0,0,RANK(BY37,BY:BY))</f>
        <v>108</v>
      </c>
    </row>
    <row r="38" spans="1:78" ht="17.100000000000001" customHeight="1" x14ac:dyDescent="0.25">
      <c r="A38" s="414"/>
      <c r="B38" s="59" t="str">
        <f t="shared" ref="B38:D50" si="54">IF(AA38=0,"",AA38)</f>
        <v/>
      </c>
      <c r="C38" s="60" t="str">
        <f t="shared" si="54"/>
        <v/>
      </c>
      <c r="D38" s="61" t="str">
        <f t="shared" si="54"/>
        <v/>
      </c>
      <c r="E38" s="398"/>
      <c r="F38" s="61" t="str">
        <f t="shared" si="35"/>
        <v/>
      </c>
      <c r="G38" s="398"/>
      <c r="H38" s="61" t="str">
        <f t="shared" si="36"/>
        <v/>
      </c>
      <c r="I38" s="398"/>
      <c r="J38" s="61" t="str">
        <f t="shared" si="37"/>
        <v/>
      </c>
      <c r="K38" s="398"/>
      <c r="L38" s="61" t="str">
        <f t="shared" si="38"/>
        <v/>
      </c>
      <c r="M38" s="398"/>
      <c r="N38" s="61" t="str">
        <f t="shared" ref="N38:N50" si="55">IF(AM38=0,"",AM38)</f>
        <v/>
      </c>
      <c r="O38" s="398"/>
      <c r="P38" s="61" t="str">
        <f t="shared" si="39"/>
        <v/>
      </c>
      <c r="Q38" s="398"/>
      <c r="R38" s="61" t="str">
        <f t="shared" si="40"/>
        <v/>
      </c>
      <c r="S38" s="398"/>
      <c r="T38" s="61" t="str">
        <f t="shared" si="41"/>
        <v/>
      </c>
      <c r="U38" s="398"/>
      <c r="V38" s="61" t="str">
        <f t="shared" si="42"/>
        <v/>
      </c>
      <c r="W38" s="398"/>
      <c r="Z38" s="406"/>
      <c r="AA38" s="90" t="str">
        <f>IF(AB38=0,"",_xlfn.CONCAT(VLOOKUP(AB38,Starter!A:C,2,0)))</f>
        <v/>
      </c>
      <c r="AB38" s="80"/>
      <c r="AC38" s="130"/>
      <c r="AD38" s="94"/>
      <c r="AE38" s="130"/>
      <c r="AF38" s="94"/>
      <c r="AG38" s="130"/>
      <c r="AH38" s="94"/>
      <c r="AI38" s="130"/>
      <c r="AJ38" s="94"/>
      <c r="AK38" s="130"/>
      <c r="AL38" s="94"/>
      <c r="AM38" s="130"/>
      <c r="AN38" s="94"/>
      <c r="AO38" s="130"/>
      <c r="AP38" s="94"/>
      <c r="AQ38" s="130"/>
      <c r="AR38" s="94"/>
      <c r="AS38" s="130"/>
      <c r="AT38" s="94"/>
      <c r="AU38" s="95">
        <f t="shared" si="43"/>
        <v>0</v>
      </c>
      <c r="AV38" s="96"/>
      <c r="AW38" s="83"/>
      <c r="AX38" s="84"/>
      <c r="AZ38" s="47"/>
      <c r="BA38" s="149"/>
      <c r="BB38" s="150"/>
      <c r="BC38" s="151"/>
      <c r="BD38" s="154">
        <f t="shared" ref="BD38:BD48" si="56">+AB38</f>
        <v>0</v>
      </c>
      <c r="BE38" s="150">
        <f t="shared" ref="BE38:BE48" si="57">+AU38</f>
        <v>0</v>
      </c>
      <c r="BF38" s="152">
        <f t="shared" ref="BF38:BF48" si="58">COUNT(BH38:BP38)</f>
        <v>0</v>
      </c>
      <c r="BG38" s="152">
        <f t="shared" ref="BG38:BG48" si="59">COUNTIF(BH38:BP38,"&gt;0")</f>
        <v>0</v>
      </c>
      <c r="BH38" s="152" t="str">
        <f t="shared" si="44"/>
        <v/>
      </c>
      <c r="BI38" s="152" t="str">
        <f t="shared" si="45"/>
        <v/>
      </c>
      <c r="BJ38" s="152" t="str">
        <f t="shared" si="46"/>
        <v/>
      </c>
      <c r="BK38" s="152" t="str">
        <f t="shared" si="47"/>
        <v/>
      </c>
      <c r="BL38" s="152" t="str">
        <f t="shared" si="48"/>
        <v/>
      </c>
      <c r="BM38" s="152" t="str">
        <f t="shared" si="49"/>
        <v/>
      </c>
      <c r="BN38" s="152" t="str">
        <f t="shared" si="50"/>
        <v/>
      </c>
      <c r="BO38" s="152" t="str">
        <f t="shared" si="51"/>
        <v/>
      </c>
      <c r="BP38" s="152" t="str">
        <f t="shared" si="52"/>
        <v/>
      </c>
      <c r="BQ38" s="153"/>
      <c r="BR38" s="151"/>
      <c r="BS38" s="152">
        <f t="shared" ref="BS38:BS48" si="60">MAX(BH38:BP38)</f>
        <v>0</v>
      </c>
      <c r="BT38" s="152">
        <f t="shared" ref="BT38:BT48" si="61">IF(BS38&lt;MAX(BS:BS),0,BS38+ROW()/1000000000)</f>
        <v>3.8000000000000003E-8</v>
      </c>
      <c r="BU38" s="152" t="str">
        <f t="shared" ref="BU38:BU48" si="62">+BU37</f>
        <v>BK München 3</v>
      </c>
      <c r="BV38" s="151">
        <f t="shared" ref="BV38:BV48" si="63">RANK(BT38,BT:BT)</f>
        <v>107</v>
      </c>
      <c r="BW38" s="152">
        <f t="shared" ref="BW38:BW48" si="64">SUMIF(BH38:BP38,"&gt;0")</f>
        <v>0</v>
      </c>
      <c r="BX38" s="152">
        <f>IF(COUNTIF(BH38:BP38,"&gt;0")&lt;Spielorte!$A$23,0,BE38/Spielorte!$A$23)</f>
        <v>0</v>
      </c>
      <c r="BY38" s="152">
        <f t="shared" ref="BY38:BY48" si="65">IF(BX38&lt;MAX(BX:BX),0,BX38+ROW()/1000000000)</f>
        <v>3.8000000000000003E-8</v>
      </c>
      <c r="BZ38" s="151">
        <f t="shared" si="53"/>
        <v>107</v>
      </c>
    </row>
    <row r="39" spans="1:78" ht="17.100000000000001" customHeight="1" thickBot="1" x14ac:dyDescent="0.3">
      <c r="A39" s="415"/>
      <c r="B39" s="62" t="str">
        <f t="shared" si="54"/>
        <v/>
      </c>
      <c r="C39" s="63" t="str">
        <f t="shared" si="54"/>
        <v/>
      </c>
      <c r="D39" s="52" t="str">
        <f t="shared" si="54"/>
        <v/>
      </c>
      <c r="E39" s="399"/>
      <c r="F39" s="52" t="str">
        <f t="shared" si="35"/>
        <v/>
      </c>
      <c r="G39" s="399"/>
      <c r="H39" s="52" t="str">
        <f t="shared" si="36"/>
        <v/>
      </c>
      <c r="I39" s="399"/>
      <c r="J39" s="52" t="str">
        <f t="shared" si="37"/>
        <v/>
      </c>
      <c r="K39" s="399"/>
      <c r="L39" s="52" t="str">
        <f t="shared" si="38"/>
        <v/>
      </c>
      <c r="M39" s="399"/>
      <c r="N39" s="52" t="str">
        <f t="shared" si="55"/>
        <v/>
      </c>
      <c r="O39" s="399"/>
      <c r="P39" s="52" t="str">
        <f t="shared" si="39"/>
        <v/>
      </c>
      <c r="Q39" s="399"/>
      <c r="R39" s="52" t="str">
        <f t="shared" si="40"/>
        <v/>
      </c>
      <c r="S39" s="399"/>
      <c r="T39" s="52" t="str">
        <f t="shared" si="41"/>
        <v/>
      </c>
      <c r="U39" s="399"/>
      <c r="V39" s="52" t="str">
        <f t="shared" si="42"/>
        <v/>
      </c>
      <c r="W39" s="399"/>
      <c r="Z39" s="407"/>
      <c r="AA39" s="99" t="str">
        <f>IF(AB39=0,"",_xlfn.CONCAT(VLOOKUP(AB39,Starter!A:C,2,0)))</f>
        <v/>
      </c>
      <c r="AB39" s="82"/>
      <c r="AC39" s="131"/>
      <c r="AD39" s="94"/>
      <c r="AE39" s="131"/>
      <c r="AF39" s="94"/>
      <c r="AG39" s="131"/>
      <c r="AH39" s="94"/>
      <c r="AI39" s="131"/>
      <c r="AJ39" s="94"/>
      <c r="AK39" s="131"/>
      <c r="AL39" s="94"/>
      <c r="AM39" s="131"/>
      <c r="AN39" s="94"/>
      <c r="AO39" s="131"/>
      <c r="AP39" s="94"/>
      <c r="AQ39" s="131"/>
      <c r="AR39" s="94"/>
      <c r="AS39" s="131"/>
      <c r="AT39" s="94"/>
      <c r="AU39" s="97">
        <f t="shared" si="43"/>
        <v>0</v>
      </c>
      <c r="AV39" s="98"/>
      <c r="AW39" s="83"/>
      <c r="AX39" s="84"/>
      <c r="AZ39" s="47"/>
      <c r="BA39" s="149"/>
      <c r="BB39" s="150"/>
      <c r="BC39" s="151"/>
      <c r="BD39" s="154">
        <f t="shared" si="56"/>
        <v>0</v>
      </c>
      <c r="BE39" s="150">
        <f t="shared" si="57"/>
        <v>0</v>
      </c>
      <c r="BF39" s="152">
        <f t="shared" si="58"/>
        <v>0</v>
      </c>
      <c r="BG39" s="152">
        <f t="shared" si="59"/>
        <v>0</v>
      </c>
      <c r="BH39" s="152" t="str">
        <f t="shared" si="44"/>
        <v/>
      </c>
      <c r="BI39" s="152" t="str">
        <f t="shared" si="45"/>
        <v/>
      </c>
      <c r="BJ39" s="152" t="str">
        <f t="shared" si="46"/>
        <v/>
      </c>
      <c r="BK39" s="152" t="str">
        <f t="shared" si="47"/>
        <v/>
      </c>
      <c r="BL39" s="152" t="str">
        <f t="shared" si="48"/>
        <v/>
      </c>
      <c r="BM39" s="152" t="str">
        <f t="shared" si="49"/>
        <v/>
      </c>
      <c r="BN39" s="152" t="str">
        <f t="shared" si="50"/>
        <v/>
      </c>
      <c r="BO39" s="152" t="str">
        <f t="shared" si="51"/>
        <v/>
      </c>
      <c r="BP39" s="152" t="str">
        <f t="shared" si="52"/>
        <v/>
      </c>
      <c r="BQ39" s="153"/>
      <c r="BR39" s="151"/>
      <c r="BS39" s="152">
        <f t="shared" si="60"/>
        <v>0</v>
      </c>
      <c r="BT39" s="152">
        <f t="shared" si="61"/>
        <v>3.8999999999999998E-8</v>
      </c>
      <c r="BU39" s="152" t="str">
        <f t="shared" si="62"/>
        <v>BK München 3</v>
      </c>
      <c r="BV39" s="151">
        <f t="shared" si="63"/>
        <v>106</v>
      </c>
      <c r="BW39" s="152">
        <f t="shared" si="64"/>
        <v>0</v>
      </c>
      <c r="BX39" s="152">
        <f>IF(COUNTIF(BH39:BP39,"&gt;0")&lt;Spielorte!$A$23,0,BE39/Spielorte!$A$23)</f>
        <v>0</v>
      </c>
      <c r="BY39" s="152">
        <f t="shared" si="65"/>
        <v>3.8999999999999998E-8</v>
      </c>
      <c r="BZ39" s="151">
        <f t="shared" si="53"/>
        <v>106</v>
      </c>
    </row>
    <row r="40" spans="1:78" ht="17.100000000000001" customHeight="1" x14ac:dyDescent="0.25">
      <c r="A40" s="413" t="s">
        <v>2</v>
      </c>
      <c r="B40" s="56" t="str">
        <f t="shared" si="54"/>
        <v/>
      </c>
      <c r="C40" s="57" t="str">
        <f t="shared" si="54"/>
        <v/>
      </c>
      <c r="D40" s="58" t="str">
        <f t="shared" si="54"/>
        <v/>
      </c>
      <c r="E40" s="397">
        <f>IF(AD40="","",AD40)</f>
        <v>0</v>
      </c>
      <c r="F40" s="58" t="str">
        <f t="shared" si="35"/>
        <v/>
      </c>
      <c r="G40" s="397">
        <f>IF(AF40="","",AF40)</f>
        <v>0</v>
      </c>
      <c r="H40" s="58" t="str">
        <f t="shared" si="36"/>
        <v/>
      </c>
      <c r="I40" s="397">
        <f>IF(AH40="","",AH40)</f>
        <v>0</v>
      </c>
      <c r="J40" s="58" t="str">
        <f t="shared" si="37"/>
        <v/>
      </c>
      <c r="K40" s="397">
        <f>IF(AJ40="","",AJ40)</f>
        <v>0</v>
      </c>
      <c r="L40" s="58" t="str">
        <f t="shared" si="38"/>
        <v/>
      </c>
      <c r="M40" s="397">
        <f>IF(AL40="","",AL40)</f>
        <v>0</v>
      </c>
      <c r="N40" s="58" t="str">
        <f t="shared" si="55"/>
        <v/>
      </c>
      <c r="O40" s="397">
        <f>IF(AN40="","",AN40)</f>
        <v>0</v>
      </c>
      <c r="P40" s="58" t="str">
        <f t="shared" si="39"/>
        <v/>
      </c>
      <c r="Q40" s="397">
        <f>IF(AP40="","",AP40)</f>
        <v>0</v>
      </c>
      <c r="R40" s="58" t="str">
        <f t="shared" si="40"/>
        <v/>
      </c>
      <c r="S40" s="397">
        <f>IF(AR40="","",AR40)</f>
        <v>0</v>
      </c>
      <c r="T40" s="58" t="str">
        <f t="shared" si="41"/>
        <v/>
      </c>
      <c r="U40" s="397">
        <f>IF(AT40="","",AT40)</f>
        <v>0</v>
      </c>
      <c r="V40" s="58" t="str">
        <f t="shared" si="42"/>
        <v/>
      </c>
      <c r="W40" s="397">
        <f>IF(AV40="","",AV40)</f>
        <v>0</v>
      </c>
      <c r="Z40" s="405" t="s">
        <v>2</v>
      </c>
      <c r="AA40" s="272" t="str">
        <f>IF(AB40=0,"",_xlfn.CONCAT(VLOOKUP(AB40,Starter!A:C,2,0)))</f>
        <v/>
      </c>
      <c r="AB40" s="81"/>
      <c r="AC40" s="132"/>
      <c r="AD40" s="91">
        <f>IF(SUM(AC40:AC42)+AC56=0,0,IF(SUM(ABS(AC40),ABS(AC41),ABS(AC42))=AC56,0.5,IF(SUM(ABS(AC40),ABS(AC41),ABS(AC42))&gt;AC56,1,0)))</f>
        <v>0</v>
      </c>
      <c r="AE40" s="132"/>
      <c r="AF40" s="91">
        <f>IF(SUM(AE40:AE42)+AE56=0,0,IF(SUM(ABS(AE40),ABS(AE41),ABS(AE42))=AE56,0.5,IF(SUM(ABS(AE40),ABS(AE41),ABS(AE42))&gt;AE56,1,0)))</f>
        <v>0</v>
      </c>
      <c r="AG40" s="132"/>
      <c r="AH40" s="91">
        <f>IF(SUM(AG40:AG42)+AG56=0,0,IF(SUM(ABS(AG40),ABS(AG41),ABS(AG42))=AG56,0.5,IF(SUM(ABS(AG40),ABS(AG41),ABS(AG42))&gt;AG56,1,0)))</f>
        <v>0</v>
      </c>
      <c r="AI40" s="132"/>
      <c r="AJ40" s="91">
        <f>IF(SUM(AI40:AI42)+AI56=0,0,IF(SUM(ABS(AI40),ABS(AI41),ABS(AI42))=AI56,0.5,IF(SUM(ABS(AI40),ABS(AI41),ABS(AI42))&gt;AI56,1,0)))</f>
        <v>0</v>
      </c>
      <c r="AK40" s="132"/>
      <c r="AL40" s="91">
        <f>IF(SUM(AK40:AK42)+AK56=0,0,IF(SUM(ABS(AK40),ABS(AK41),ABS(AK42))=AK56,0.5,IF(SUM(ABS(AK40),ABS(AK41),ABS(AK42))&gt;AK56,1,0)))</f>
        <v>0</v>
      </c>
      <c r="AM40" s="132"/>
      <c r="AN40" s="91">
        <f>IF(SUM(AM40:AM42)+AM56=0,0,IF(SUM(ABS(AM40),ABS(AM41),ABS(AM42))=AM56,0.5,IF(SUM(ABS(AM40),ABS(AM41),ABS(AM42))&gt;AM56,1,0)))</f>
        <v>0</v>
      </c>
      <c r="AO40" s="132"/>
      <c r="AP40" s="91">
        <f>IF(SUM(AO40:AO42)+AO56=0,0,IF(SUM(ABS(AO40),ABS(AO41),ABS(AO42))=AO56,0.5,IF(SUM(ABS(AO40),ABS(AO41),ABS(AO42))&gt;AO56,1,0)))</f>
        <v>0</v>
      </c>
      <c r="AQ40" s="132"/>
      <c r="AR40" s="91">
        <f>IF(SUM(AQ40:AQ42)+AQ56=0,0,IF(SUM(ABS(AQ40),ABS(AQ41),ABS(AQ42))=AQ56,0.5,IF(SUM(ABS(AQ40),ABS(AQ41),ABS(AQ42))&gt;AQ56,1,0)))</f>
        <v>0</v>
      </c>
      <c r="AS40" s="132"/>
      <c r="AT40" s="91">
        <f>IF(SUM(AS40:AS42)+AS56=0,0,IF(SUM(ABS(AS40),ABS(AS41),ABS(AS42))=AS56,0.5,IF(SUM(ABS(AS40),ABS(AS41),ABS(AS42))&gt;AS56,1,0)))</f>
        <v>0</v>
      </c>
      <c r="AU40" s="92">
        <f t="shared" si="43"/>
        <v>0</v>
      </c>
      <c r="AV40" s="93">
        <f>SUM(AD40+AF40+AH40+AJ40+AL40+AN40+AP40+AR40+AT40)</f>
        <v>0</v>
      </c>
      <c r="AW40" s="83"/>
      <c r="AX40" s="84"/>
      <c r="AZ40" s="47"/>
      <c r="BA40" s="149"/>
      <c r="BB40" s="150"/>
      <c r="BC40" s="151"/>
      <c r="BD40" s="154">
        <f t="shared" si="56"/>
        <v>0</v>
      </c>
      <c r="BE40" s="150">
        <f t="shared" si="57"/>
        <v>0</v>
      </c>
      <c r="BF40" s="152">
        <f t="shared" si="58"/>
        <v>0</v>
      </c>
      <c r="BG40" s="152">
        <f t="shared" si="59"/>
        <v>0</v>
      </c>
      <c r="BH40" s="152" t="str">
        <f t="shared" si="44"/>
        <v/>
      </c>
      <c r="BI40" s="152" t="str">
        <f t="shared" si="45"/>
        <v/>
      </c>
      <c r="BJ40" s="152" t="str">
        <f t="shared" si="46"/>
        <v/>
      </c>
      <c r="BK40" s="152" t="str">
        <f t="shared" si="47"/>
        <v/>
      </c>
      <c r="BL40" s="152" t="str">
        <f t="shared" si="48"/>
        <v/>
      </c>
      <c r="BM40" s="152" t="str">
        <f t="shared" si="49"/>
        <v/>
      </c>
      <c r="BN40" s="152" t="str">
        <f t="shared" si="50"/>
        <v/>
      </c>
      <c r="BO40" s="152" t="str">
        <f t="shared" si="51"/>
        <v/>
      </c>
      <c r="BP40" s="152" t="str">
        <f t="shared" si="52"/>
        <v/>
      </c>
      <c r="BQ40" s="153"/>
      <c r="BR40" s="151"/>
      <c r="BS40" s="152">
        <f t="shared" si="60"/>
        <v>0</v>
      </c>
      <c r="BT40" s="152">
        <f t="shared" si="61"/>
        <v>4.0000000000000001E-8</v>
      </c>
      <c r="BU40" s="152" t="str">
        <f t="shared" si="62"/>
        <v>BK München 3</v>
      </c>
      <c r="BV40" s="151">
        <f t="shared" si="63"/>
        <v>105</v>
      </c>
      <c r="BW40" s="152">
        <f t="shared" si="64"/>
        <v>0</v>
      </c>
      <c r="BX40" s="152">
        <f>IF(COUNTIF(BH40:BP40,"&gt;0")&lt;Spielorte!$A$23,0,BE40/Spielorte!$A$23)</f>
        <v>0</v>
      </c>
      <c r="BY40" s="152">
        <f t="shared" si="65"/>
        <v>4.0000000000000001E-8</v>
      </c>
      <c r="BZ40" s="151">
        <f t="shared" si="53"/>
        <v>105</v>
      </c>
    </row>
    <row r="41" spans="1:78" ht="17.100000000000001" customHeight="1" x14ac:dyDescent="0.25">
      <c r="A41" s="414"/>
      <c r="B41" s="59" t="str">
        <f t="shared" si="54"/>
        <v/>
      </c>
      <c r="C41" s="60" t="str">
        <f t="shared" si="54"/>
        <v/>
      </c>
      <c r="D41" s="61" t="str">
        <f t="shared" si="54"/>
        <v/>
      </c>
      <c r="E41" s="398"/>
      <c r="F41" s="61" t="str">
        <f t="shared" si="35"/>
        <v/>
      </c>
      <c r="G41" s="398"/>
      <c r="H41" s="61" t="str">
        <f t="shared" si="36"/>
        <v/>
      </c>
      <c r="I41" s="398"/>
      <c r="J41" s="61" t="str">
        <f t="shared" si="37"/>
        <v/>
      </c>
      <c r="K41" s="398"/>
      <c r="L41" s="61" t="str">
        <f t="shared" si="38"/>
        <v/>
      </c>
      <c r="M41" s="398"/>
      <c r="N41" s="61" t="str">
        <f t="shared" si="55"/>
        <v/>
      </c>
      <c r="O41" s="398"/>
      <c r="P41" s="61" t="str">
        <f t="shared" si="39"/>
        <v/>
      </c>
      <c r="Q41" s="398"/>
      <c r="R41" s="61" t="str">
        <f t="shared" si="40"/>
        <v/>
      </c>
      <c r="S41" s="398"/>
      <c r="T41" s="61" t="str">
        <f t="shared" si="41"/>
        <v/>
      </c>
      <c r="U41" s="398"/>
      <c r="V41" s="61" t="str">
        <f t="shared" si="42"/>
        <v/>
      </c>
      <c r="W41" s="398"/>
      <c r="Z41" s="406"/>
      <c r="AA41" s="90" t="str">
        <f>IF(AB41=0,"",_xlfn.CONCAT(VLOOKUP(AB41,Starter!A:C,2,0)))</f>
        <v/>
      </c>
      <c r="AB41" s="80"/>
      <c r="AC41" s="130"/>
      <c r="AD41" s="94"/>
      <c r="AE41" s="130"/>
      <c r="AF41" s="94"/>
      <c r="AG41" s="130"/>
      <c r="AH41" s="94"/>
      <c r="AI41" s="130"/>
      <c r="AJ41" s="94"/>
      <c r="AK41" s="130"/>
      <c r="AL41" s="94"/>
      <c r="AM41" s="130"/>
      <c r="AN41" s="94"/>
      <c r="AO41" s="134"/>
      <c r="AP41" s="94"/>
      <c r="AQ41" s="134"/>
      <c r="AR41" s="94"/>
      <c r="AS41" s="134"/>
      <c r="AT41" s="94"/>
      <c r="AU41" s="95">
        <f t="shared" si="43"/>
        <v>0</v>
      </c>
      <c r="AV41" s="96"/>
      <c r="AW41" s="83"/>
      <c r="AX41" s="84"/>
      <c r="AZ41" s="47"/>
      <c r="BA41" s="149"/>
      <c r="BB41" s="150"/>
      <c r="BC41" s="151"/>
      <c r="BD41" s="154">
        <f t="shared" si="56"/>
        <v>0</v>
      </c>
      <c r="BE41" s="150">
        <f t="shared" si="57"/>
        <v>0</v>
      </c>
      <c r="BF41" s="152">
        <f t="shared" si="58"/>
        <v>0</v>
      </c>
      <c r="BG41" s="152">
        <f t="shared" si="59"/>
        <v>0</v>
      </c>
      <c r="BH41" s="152" t="str">
        <f t="shared" si="44"/>
        <v/>
      </c>
      <c r="BI41" s="152" t="str">
        <f t="shared" si="45"/>
        <v/>
      </c>
      <c r="BJ41" s="152" t="str">
        <f t="shared" si="46"/>
        <v/>
      </c>
      <c r="BK41" s="152" t="str">
        <f t="shared" si="47"/>
        <v/>
      </c>
      <c r="BL41" s="152" t="str">
        <f t="shared" si="48"/>
        <v/>
      </c>
      <c r="BM41" s="152" t="str">
        <f t="shared" si="49"/>
        <v/>
      </c>
      <c r="BN41" s="152" t="str">
        <f t="shared" si="50"/>
        <v/>
      </c>
      <c r="BO41" s="152" t="str">
        <f t="shared" si="51"/>
        <v/>
      </c>
      <c r="BP41" s="152" t="str">
        <f t="shared" si="52"/>
        <v/>
      </c>
      <c r="BQ41" s="153"/>
      <c r="BR41" s="151"/>
      <c r="BS41" s="152">
        <f t="shared" si="60"/>
        <v>0</v>
      </c>
      <c r="BT41" s="152">
        <f t="shared" si="61"/>
        <v>4.1000000000000003E-8</v>
      </c>
      <c r="BU41" s="152" t="str">
        <f t="shared" si="62"/>
        <v>BK München 3</v>
      </c>
      <c r="BV41" s="151">
        <f t="shared" si="63"/>
        <v>104</v>
      </c>
      <c r="BW41" s="152">
        <f t="shared" si="64"/>
        <v>0</v>
      </c>
      <c r="BX41" s="152">
        <f>IF(COUNTIF(BH41:BP41,"&gt;0")&lt;Spielorte!$A$23,0,BE41/Spielorte!$A$23)</f>
        <v>0</v>
      </c>
      <c r="BY41" s="152">
        <f t="shared" si="65"/>
        <v>4.1000000000000003E-8</v>
      </c>
      <c r="BZ41" s="151">
        <f t="shared" si="53"/>
        <v>104</v>
      </c>
    </row>
    <row r="42" spans="1:78" ht="17.100000000000001" customHeight="1" thickBot="1" x14ac:dyDescent="0.3">
      <c r="A42" s="415"/>
      <c r="B42" s="62" t="str">
        <f t="shared" si="54"/>
        <v/>
      </c>
      <c r="C42" s="63" t="str">
        <f t="shared" si="54"/>
        <v/>
      </c>
      <c r="D42" s="52" t="str">
        <f t="shared" si="54"/>
        <v/>
      </c>
      <c r="E42" s="399"/>
      <c r="F42" s="52" t="str">
        <f t="shared" si="35"/>
        <v/>
      </c>
      <c r="G42" s="399"/>
      <c r="H42" s="52" t="str">
        <f t="shared" si="36"/>
        <v/>
      </c>
      <c r="I42" s="399"/>
      <c r="J42" s="52" t="str">
        <f t="shared" si="37"/>
        <v/>
      </c>
      <c r="K42" s="399"/>
      <c r="L42" s="52" t="str">
        <f t="shared" si="38"/>
        <v/>
      </c>
      <c r="M42" s="399"/>
      <c r="N42" s="52" t="str">
        <f t="shared" si="55"/>
        <v/>
      </c>
      <c r="O42" s="399"/>
      <c r="P42" s="52" t="str">
        <f t="shared" si="39"/>
        <v/>
      </c>
      <c r="Q42" s="399"/>
      <c r="R42" s="52" t="str">
        <f t="shared" si="40"/>
        <v/>
      </c>
      <c r="S42" s="399"/>
      <c r="T42" s="52" t="str">
        <f t="shared" si="41"/>
        <v/>
      </c>
      <c r="U42" s="399"/>
      <c r="V42" s="52" t="str">
        <f t="shared" si="42"/>
        <v/>
      </c>
      <c r="W42" s="399"/>
      <c r="Z42" s="407"/>
      <c r="AA42" s="99" t="str">
        <f>IF(AB42=0,"",_xlfn.CONCAT(VLOOKUP(AB42,Starter!A:C,2,0)))</f>
        <v/>
      </c>
      <c r="AB42" s="82"/>
      <c r="AC42" s="133"/>
      <c r="AD42" s="100"/>
      <c r="AE42" s="133"/>
      <c r="AF42" s="100"/>
      <c r="AG42" s="133"/>
      <c r="AH42" s="100"/>
      <c r="AI42" s="133"/>
      <c r="AJ42" s="100"/>
      <c r="AK42" s="133"/>
      <c r="AL42" s="100"/>
      <c r="AM42" s="133"/>
      <c r="AN42" s="100"/>
      <c r="AO42" s="133"/>
      <c r="AP42" s="100"/>
      <c r="AQ42" s="133"/>
      <c r="AR42" s="100"/>
      <c r="AS42" s="133"/>
      <c r="AT42" s="100"/>
      <c r="AU42" s="97">
        <f t="shared" si="43"/>
        <v>0</v>
      </c>
      <c r="AV42" s="98"/>
      <c r="AW42" s="83"/>
      <c r="AX42" s="84"/>
      <c r="AZ42" s="47"/>
      <c r="BA42" s="149"/>
      <c r="BB42" s="150"/>
      <c r="BC42" s="151"/>
      <c r="BD42" s="154">
        <f t="shared" si="56"/>
        <v>0</v>
      </c>
      <c r="BE42" s="150">
        <f t="shared" si="57"/>
        <v>0</v>
      </c>
      <c r="BF42" s="152">
        <f t="shared" si="58"/>
        <v>0</v>
      </c>
      <c r="BG42" s="152">
        <f t="shared" si="59"/>
        <v>0</v>
      </c>
      <c r="BH42" s="152" t="str">
        <f t="shared" si="44"/>
        <v/>
      </c>
      <c r="BI42" s="152" t="str">
        <f t="shared" si="45"/>
        <v/>
      </c>
      <c r="BJ42" s="152" t="str">
        <f t="shared" si="46"/>
        <v/>
      </c>
      <c r="BK42" s="152" t="str">
        <f t="shared" si="47"/>
        <v/>
      </c>
      <c r="BL42" s="152" t="str">
        <f t="shared" si="48"/>
        <v/>
      </c>
      <c r="BM42" s="152" t="str">
        <f t="shared" si="49"/>
        <v/>
      </c>
      <c r="BN42" s="152" t="str">
        <f t="shared" si="50"/>
        <v/>
      </c>
      <c r="BO42" s="152" t="str">
        <f t="shared" si="51"/>
        <v/>
      </c>
      <c r="BP42" s="152" t="str">
        <f t="shared" si="52"/>
        <v/>
      </c>
      <c r="BQ42" s="153"/>
      <c r="BR42" s="151"/>
      <c r="BS42" s="152">
        <f t="shared" si="60"/>
        <v>0</v>
      </c>
      <c r="BT42" s="152">
        <f t="shared" si="61"/>
        <v>4.1999999999999999E-8</v>
      </c>
      <c r="BU42" s="152" t="str">
        <f t="shared" si="62"/>
        <v>BK München 3</v>
      </c>
      <c r="BV42" s="151">
        <f t="shared" si="63"/>
        <v>103</v>
      </c>
      <c r="BW42" s="152">
        <f t="shared" si="64"/>
        <v>0</v>
      </c>
      <c r="BX42" s="152">
        <f>IF(COUNTIF(BH42:BP42,"&gt;0")&lt;Spielorte!$A$23,0,BE42/Spielorte!$A$23)</f>
        <v>0</v>
      </c>
      <c r="BY42" s="152">
        <f t="shared" si="65"/>
        <v>4.1999999999999999E-8</v>
      </c>
      <c r="BZ42" s="151">
        <f t="shared" si="53"/>
        <v>103</v>
      </c>
    </row>
    <row r="43" spans="1:78" ht="17.100000000000001" customHeight="1" x14ac:dyDescent="0.25">
      <c r="A43" s="413" t="s">
        <v>3</v>
      </c>
      <c r="B43" s="56" t="str">
        <f t="shared" si="54"/>
        <v/>
      </c>
      <c r="C43" s="57" t="str">
        <f t="shared" si="54"/>
        <v/>
      </c>
      <c r="D43" s="58" t="str">
        <f t="shared" si="54"/>
        <v/>
      </c>
      <c r="E43" s="397">
        <f>IF(AD43="","",AD43)</f>
        <v>0</v>
      </c>
      <c r="F43" s="58" t="str">
        <f t="shared" si="35"/>
        <v/>
      </c>
      <c r="G43" s="397">
        <f>IF(AF43="","",AF43)</f>
        <v>0</v>
      </c>
      <c r="H43" s="58" t="str">
        <f t="shared" si="36"/>
        <v/>
      </c>
      <c r="I43" s="397">
        <f>IF(AH43="","",AH43)</f>
        <v>0</v>
      </c>
      <c r="J43" s="58" t="str">
        <f t="shared" si="37"/>
        <v/>
      </c>
      <c r="K43" s="397">
        <f>IF(AJ43="","",AJ43)</f>
        <v>0</v>
      </c>
      <c r="L43" s="58" t="str">
        <f t="shared" si="38"/>
        <v/>
      </c>
      <c r="M43" s="397">
        <f>IF(AL43="","",AL43)</f>
        <v>0</v>
      </c>
      <c r="N43" s="58" t="str">
        <f t="shared" si="55"/>
        <v/>
      </c>
      <c r="O43" s="397">
        <f>IF(AN43="","",AN43)</f>
        <v>0</v>
      </c>
      <c r="P43" s="58" t="str">
        <f t="shared" si="39"/>
        <v/>
      </c>
      <c r="Q43" s="397">
        <f>IF(AP43="","",AP43)</f>
        <v>0</v>
      </c>
      <c r="R43" s="58" t="str">
        <f t="shared" si="40"/>
        <v/>
      </c>
      <c r="S43" s="397">
        <f>IF(AR43="","",AR43)</f>
        <v>0</v>
      </c>
      <c r="T43" s="58" t="str">
        <f t="shared" si="41"/>
        <v/>
      </c>
      <c r="U43" s="397">
        <f>IF(AT43="","",AT43)</f>
        <v>0</v>
      </c>
      <c r="V43" s="58" t="str">
        <f t="shared" si="42"/>
        <v/>
      </c>
      <c r="W43" s="397">
        <f>IF(AV43="","",AV43)</f>
        <v>0</v>
      </c>
      <c r="Z43" s="405" t="s">
        <v>3</v>
      </c>
      <c r="AA43" s="272" t="str">
        <f>IF(AB43=0,"",_xlfn.CONCAT(VLOOKUP(AB43,Starter!A:C,2,0)))</f>
        <v/>
      </c>
      <c r="AB43" s="81"/>
      <c r="AC43" s="132"/>
      <c r="AD43" s="91">
        <f>IF(SUM(AC43:AC45)+AC57=0,0,IF(SUM(ABS(AC43),ABS(AC44),ABS(AC45))=AC57,0.5,IF(SUM(ABS(AC43),ABS(AC44),ABS(AC45))&gt;AC57,1,0)))</f>
        <v>0</v>
      </c>
      <c r="AE43" s="132"/>
      <c r="AF43" s="91">
        <f>IF(SUM(AE43:AE45)+AE57=0,0,IF(SUM(ABS(AE43),ABS(AE44),ABS(AE45))=AE57,0.5,IF(SUM(ABS(AE43),ABS(AE44),ABS(AE45))&gt;AE57,1,0)))</f>
        <v>0</v>
      </c>
      <c r="AG43" s="132"/>
      <c r="AH43" s="91">
        <f>IF(SUM(AG43:AG45)+AG57=0,0,IF(SUM(ABS(AG43),ABS(AG44),ABS(AG45))=AG57,0.5,IF(SUM(ABS(AG43),ABS(AG44),ABS(AG45))&gt;AG57,1,0)))</f>
        <v>0</v>
      </c>
      <c r="AI43" s="132"/>
      <c r="AJ43" s="91">
        <f>IF(SUM(AI43:AI45)+AI57=0,0,IF(SUM(ABS(AI43),ABS(AI44),ABS(AI45))=AI57,0.5,IF(SUM(ABS(AI43),ABS(AI44),ABS(AI45))&gt;AI57,1,0)))</f>
        <v>0</v>
      </c>
      <c r="AK43" s="132"/>
      <c r="AL43" s="91">
        <f>IF(SUM(AK43:AK45)+AK57=0,0,IF(SUM(ABS(AK43),ABS(AK44),ABS(AK45))=AK57,0.5,IF(SUM(ABS(AK43),ABS(AK44),ABS(AK45))&gt;AK57,1,0)))</f>
        <v>0</v>
      </c>
      <c r="AM43" s="132"/>
      <c r="AN43" s="91">
        <f>IF(SUM(AM43:AM45)+AM57=0,0,IF(SUM(ABS(AM43),ABS(AM44),ABS(AM45))=AM57,0.5,IF(SUM(ABS(AM43),ABS(AM44),ABS(AM45))&gt;AM57,1,0)))</f>
        <v>0</v>
      </c>
      <c r="AO43" s="132"/>
      <c r="AP43" s="91">
        <f>IF(SUM(AO43:AO45)+AO57=0,0,IF(SUM(ABS(AO43),ABS(AO44),ABS(AO45))=AO57,0.5,IF(SUM(ABS(AO43),ABS(AO44),ABS(AO45))&gt;AO57,1,0)))</f>
        <v>0</v>
      </c>
      <c r="AQ43" s="132"/>
      <c r="AR43" s="91">
        <f>IF(SUM(AQ43:AQ45)+AQ57=0,0,IF(SUM(ABS(AQ43),ABS(AQ44),ABS(AQ45))=AQ57,0.5,IF(SUM(ABS(AQ43),ABS(AQ44),ABS(AQ45))&gt;AQ57,1,0)))</f>
        <v>0</v>
      </c>
      <c r="AS43" s="132"/>
      <c r="AT43" s="91">
        <f>IF(SUM(AS43:AS45)+AS57=0,0,IF(SUM(ABS(AS43),ABS(AS44),ABS(AS45))=AS57,0.5,IF(SUM(ABS(AS43),ABS(AS44),ABS(AS45))&gt;AS57,1,0)))</f>
        <v>0</v>
      </c>
      <c r="AU43" s="92">
        <f t="shared" si="43"/>
        <v>0</v>
      </c>
      <c r="AV43" s="93">
        <f>SUM(AD43+AF43+AH43+AJ43+AL43+AN43+AP43+AR43+AT43)</f>
        <v>0</v>
      </c>
      <c r="AW43" s="83"/>
      <c r="AX43" s="84"/>
      <c r="AZ43" s="47"/>
      <c r="BA43" s="149"/>
      <c r="BB43" s="150"/>
      <c r="BC43" s="151"/>
      <c r="BD43" s="154">
        <f t="shared" si="56"/>
        <v>0</v>
      </c>
      <c r="BE43" s="150">
        <f t="shared" si="57"/>
        <v>0</v>
      </c>
      <c r="BF43" s="152">
        <f t="shared" si="58"/>
        <v>0</v>
      </c>
      <c r="BG43" s="152">
        <f t="shared" si="59"/>
        <v>0</v>
      </c>
      <c r="BH43" s="152" t="str">
        <f t="shared" si="44"/>
        <v/>
      </c>
      <c r="BI43" s="152" t="str">
        <f t="shared" si="45"/>
        <v/>
      </c>
      <c r="BJ43" s="152" t="str">
        <f t="shared" si="46"/>
        <v/>
      </c>
      <c r="BK43" s="152" t="str">
        <f t="shared" si="47"/>
        <v/>
      </c>
      <c r="BL43" s="152" t="str">
        <f t="shared" si="48"/>
        <v/>
      </c>
      <c r="BM43" s="152" t="str">
        <f t="shared" si="49"/>
        <v/>
      </c>
      <c r="BN43" s="152" t="str">
        <f t="shared" si="50"/>
        <v/>
      </c>
      <c r="BO43" s="152" t="str">
        <f t="shared" si="51"/>
        <v/>
      </c>
      <c r="BP43" s="152" t="str">
        <f t="shared" si="52"/>
        <v/>
      </c>
      <c r="BQ43" s="153"/>
      <c r="BR43" s="151"/>
      <c r="BS43" s="152">
        <f t="shared" si="60"/>
        <v>0</v>
      </c>
      <c r="BT43" s="152">
        <f t="shared" si="61"/>
        <v>4.3000000000000001E-8</v>
      </c>
      <c r="BU43" s="152" t="str">
        <f t="shared" si="62"/>
        <v>BK München 3</v>
      </c>
      <c r="BV43" s="151">
        <f t="shared" si="63"/>
        <v>102</v>
      </c>
      <c r="BW43" s="152">
        <f t="shared" si="64"/>
        <v>0</v>
      </c>
      <c r="BX43" s="152">
        <f>IF(COUNTIF(BH43:BP43,"&gt;0")&lt;Spielorte!$A$23,0,BE43/Spielorte!$A$23)</f>
        <v>0</v>
      </c>
      <c r="BY43" s="152">
        <f t="shared" si="65"/>
        <v>4.3000000000000001E-8</v>
      </c>
      <c r="BZ43" s="151">
        <f t="shared" si="53"/>
        <v>102</v>
      </c>
    </row>
    <row r="44" spans="1:78" ht="17.100000000000001" customHeight="1" x14ac:dyDescent="0.25">
      <c r="A44" s="414"/>
      <c r="B44" s="59" t="str">
        <f t="shared" si="54"/>
        <v/>
      </c>
      <c r="C44" s="60" t="str">
        <f t="shared" si="54"/>
        <v/>
      </c>
      <c r="D44" s="61" t="str">
        <f t="shared" si="54"/>
        <v/>
      </c>
      <c r="E44" s="398"/>
      <c r="F44" s="61" t="str">
        <f t="shared" si="35"/>
        <v/>
      </c>
      <c r="G44" s="398"/>
      <c r="H44" s="61" t="str">
        <f t="shared" si="36"/>
        <v/>
      </c>
      <c r="I44" s="398"/>
      <c r="J44" s="61" t="str">
        <f t="shared" si="37"/>
        <v/>
      </c>
      <c r="K44" s="398"/>
      <c r="L44" s="61" t="str">
        <f t="shared" si="38"/>
        <v/>
      </c>
      <c r="M44" s="398"/>
      <c r="N44" s="61" t="str">
        <f t="shared" si="55"/>
        <v/>
      </c>
      <c r="O44" s="398"/>
      <c r="P44" s="61" t="str">
        <f t="shared" si="39"/>
        <v/>
      </c>
      <c r="Q44" s="398"/>
      <c r="R44" s="61" t="str">
        <f t="shared" si="40"/>
        <v/>
      </c>
      <c r="S44" s="398"/>
      <c r="T44" s="61" t="str">
        <f t="shared" si="41"/>
        <v/>
      </c>
      <c r="U44" s="398"/>
      <c r="V44" s="61" t="str">
        <f t="shared" si="42"/>
        <v/>
      </c>
      <c r="W44" s="398"/>
      <c r="Z44" s="406"/>
      <c r="AA44" s="90" t="str">
        <f>IF(AB44=0,"",_xlfn.CONCAT(VLOOKUP(AB44,Starter!A:C,2,0)))</f>
        <v/>
      </c>
      <c r="AB44" s="80"/>
      <c r="AC44" s="130"/>
      <c r="AD44" s="94"/>
      <c r="AE44" s="130"/>
      <c r="AF44" s="94"/>
      <c r="AG44" s="130"/>
      <c r="AH44" s="94"/>
      <c r="AI44" s="130"/>
      <c r="AJ44" s="94"/>
      <c r="AK44" s="130"/>
      <c r="AL44" s="94"/>
      <c r="AM44" s="130"/>
      <c r="AN44" s="94"/>
      <c r="AO44" s="130"/>
      <c r="AP44" s="94"/>
      <c r="AQ44" s="130"/>
      <c r="AR44" s="94"/>
      <c r="AS44" s="130"/>
      <c r="AT44" s="94"/>
      <c r="AU44" s="95">
        <f t="shared" si="43"/>
        <v>0</v>
      </c>
      <c r="AV44" s="96"/>
      <c r="AW44" s="83"/>
      <c r="AX44" s="84"/>
      <c r="AZ44" s="47"/>
      <c r="BA44" s="149"/>
      <c r="BB44" s="150"/>
      <c r="BC44" s="151"/>
      <c r="BD44" s="154">
        <f t="shared" si="56"/>
        <v>0</v>
      </c>
      <c r="BE44" s="150">
        <f t="shared" si="57"/>
        <v>0</v>
      </c>
      <c r="BF44" s="152">
        <f t="shared" si="58"/>
        <v>0</v>
      </c>
      <c r="BG44" s="152">
        <f t="shared" si="59"/>
        <v>0</v>
      </c>
      <c r="BH44" s="152" t="str">
        <f t="shared" si="44"/>
        <v/>
      </c>
      <c r="BI44" s="152" t="str">
        <f t="shared" si="45"/>
        <v/>
      </c>
      <c r="BJ44" s="152" t="str">
        <f t="shared" si="46"/>
        <v/>
      </c>
      <c r="BK44" s="152" t="str">
        <f t="shared" si="47"/>
        <v/>
      </c>
      <c r="BL44" s="152" t="str">
        <f t="shared" si="48"/>
        <v/>
      </c>
      <c r="BM44" s="152" t="str">
        <f t="shared" si="49"/>
        <v/>
      </c>
      <c r="BN44" s="152" t="str">
        <f t="shared" si="50"/>
        <v/>
      </c>
      <c r="BO44" s="152" t="str">
        <f t="shared" si="51"/>
        <v/>
      </c>
      <c r="BP44" s="152" t="str">
        <f t="shared" si="52"/>
        <v/>
      </c>
      <c r="BQ44" s="153"/>
      <c r="BR44" s="151"/>
      <c r="BS44" s="152">
        <f t="shared" si="60"/>
        <v>0</v>
      </c>
      <c r="BT44" s="152">
        <f t="shared" si="61"/>
        <v>4.3999999999999997E-8</v>
      </c>
      <c r="BU44" s="152" t="str">
        <f t="shared" si="62"/>
        <v>BK München 3</v>
      </c>
      <c r="BV44" s="151">
        <f t="shared" si="63"/>
        <v>101</v>
      </c>
      <c r="BW44" s="152">
        <f t="shared" si="64"/>
        <v>0</v>
      </c>
      <c r="BX44" s="152">
        <f>IF(COUNTIF(BH44:BP44,"&gt;0")&lt;Spielorte!$A$23,0,BE44/Spielorte!$A$23)</f>
        <v>0</v>
      </c>
      <c r="BY44" s="152">
        <f t="shared" si="65"/>
        <v>4.3999999999999997E-8</v>
      </c>
      <c r="BZ44" s="151">
        <f t="shared" si="53"/>
        <v>101</v>
      </c>
    </row>
    <row r="45" spans="1:78" ht="17.100000000000001" customHeight="1" thickBot="1" x14ac:dyDescent="0.3">
      <c r="A45" s="415"/>
      <c r="B45" s="62" t="str">
        <f t="shared" si="54"/>
        <v/>
      </c>
      <c r="C45" s="63" t="str">
        <f t="shared" si="54"/>
        <v/>
      </c>
      <c r="D45" s="52" t="str">
        <f t="shared" si="54"/>
        <v/>
      </c>
      <c r="E45" s="399"/>
      <c r="F45" s="52" t="str">
        <f t="shared" si="35"/>
        <v/>
      </c>
      <c r="G45" s="399"/>
      <c r="H45" s="52" t="str">
        <f t="shared" si="36"/>
        <v/>
      </c>
      <c r="I45" s="399"/>
      <c r="J45" s="52" t="str">
        <f t="shared" si="37"/>
        <v/>
      </c>
      <c r="K45" s="399"/>
      <c r="L45" s="52" t="str">
        <f t="shared" si="38"/>
        <v/>
      </c>
      <c r="M45" s="399"/>
      <c r="N45" s="52" t="str">
        <f t="shared" si="55"/>
        <v/>
      </c>
      <c r="O45" s="399"/>
      <c r="P45" s="52" t="str">
        <f t="shared" si="39"/>
        <v/>
      </c>
      <c r="Q45" s="399"/>
      <c r="R45" s="52" t="str">
        <f t="shared" si="40"/>
        <v/>
      </c>
      <c r="S45" s="399"/>
      <c r="T45" s="52" t="str">
        <f t="shared" si="41"/>
        <v/>
      </c>
      <c r="U45" s="399"/>
      <c r="V45" s="52" t="str">
        <f t="shared" si="42"/>
        <v/>
      </c>
      <c r="W45" s="399"/>
      <c r="Z45" s="407"/>
      <c r="AA45" s="99" t="str">
        <f>IF(AB45=0,"",_xlfn.CONCAT(VLOOKUP(AB45,Starter!A:C,2,0)))</f>
        <v/>
      </c>
      <c r="AB45" s="82"/>
      <c r="AC45" s="133"/>
      <c r="AD45" s="100"/>
      <c r="AE45" s="133"/>
      <c r="AF45" s="100"/>
      <c r="AG45" s="133"/>
      <c r="AH45" s="100"/>
      <c r="AI45" s="133"/>
      <c r="AJ45" s="100"/>
      <c r="AK45" s="133"/>
      <c r="AL45" s="100"/>
      <c r="AM45" s="133"/>
      <c r="AN45" s="100"/>
      <c r="AO45" s="133"/>
      <c r="AP45" s="100"/>
      <c r="AQ45" s="133"/>
      <c r="AR45" s="100"/>
      <c r="AS45" s="133"/>
      <c r="AT45" s="100"/>
      <c r="AU45" s="97">
        <f t="shared" si="43"/>
        <v>0</v>
      </c>
      <c r="AV45" s="98"/>
      <c r="AW45" s="83"/>
      <c r="AX45" s="84"/>
      <c r="AZ45" s="47"/>
      <c r="BA45" s="149"/>
      <c r="BB45" s="150"/>
      <c r="BC45" s="151"/>
      <c r="BD45" s="154">
        <f t="shared" si="56"/>
        <v>0</v>
      </c>
      <c r="BE45" s="150">
        <f t="shared" si="57"/>
        <v>0</v>
      </c>
      <c r="BF45" s="152">
        <f t="shared" si="58"/>
        <v>0</v>
      </c>
      <c r="BG45" s="152">
        <f t="shared" si="59"/>
        <v>0</v>
      </c>
      <c r="BH45" s="152" t="str">
        <f t="shared" si="44"/>
        <v/>
      </c>
      <c r="BI45" s="152" t="str">
        <f t="shared" si="45"/>
        <v/>
      </c>
      <c r="BJ45" s="152" t="str">
        <f t="shared" si="46"/>
        <v/>
      </c>
      <c r="BK45" s="152" t="str">
        <f t="shared" si="47"/>
        <v/>
      </c>
      <c r="BL45" s="152" t="str">
        <f t="shared" si="48"/>
        <v/>
      </c>
      <c r="BM45" s="152" t="str">
        <f t="shared" si="49"/>
        <v/>
      </c>
      <c r="BN45" s="152" t="str">
        <f t="shared" si="50"/>
        <v/>
      </c>
      <c r="BO45" s="152" t="str">
        <f t="shared" si="51"/>
        <v/>
      </c>
      <c r="BP45" s="152" t="str">
        <f t="shared" si="52"/>
        <v/>
      </c>
      <c r="BQ45" s="153"/>
      <c r="BR45" s="151"/>
      <c r="BS45" s="152">
        <f t="shared" si="60"/>
        <v>0</v>
      </c>
      <c r="BT45" s="152">
        <f t="shared" si="61"/>
        <v>4.4999999999999999E-8</v>
      </c>
      <c r="BU45" s="152" t="str">
        <f t="shared" si="62"/>
        <v>BK München 3</v>
      </c>
      <c r="BV45" s="151">
        <f t="shared" si="63"/>
        <v>100</v>
      </c>
      <c r="BW45" s="152">
        <f t="shared" si="64"/>
        <v>0</v>
      </c>
      <c r="BX45" s="152">
        <f>IF(COUNTIF(BH45:BP45,"&gt;0")&lt;Spielorte!$A$23,0,BE45/Spielorte!$A$23)</f>
        <v>0</v>
      </c>
      <c r="BY45" s="152">
        <f t="shared" si="65"/>
        <v>4.4999999999999999E-8</v>
      </c>
      <c r="BZ45" s="151">
        <f t="shared" si="53"/>
        <v>100</v>
      </c>
    </row>
    <row r="46" spans="1:78" ht="17.100000000000001" customHeight="1" x14ac:dyDescent="0.25">
      <c r="A46" s="413" t="s">
        <v>11</v>
      </c>
      <c r="B46" s="56" t="str">
        <f>IF(AA46=0,"",AA46)</f>
        <v/>
      </c>
      <c r="C46" s="57" t="str">
        <f t="shared" si="54"/>
        <v/>
      </c>
      <c r="D46" s="58" t="str">
        <f t="shared" si="54"/>
        <v/>
      </c>
      <c r="E46" s="397">
        <f>IF(AD46="","",AD46)</f>
        <v>0</v>
      </c>
      <c r="F46" s="58" t="str">
        <f t="shared" si="35"/>
        <v/>
      </c>
      <c r="G46" s="397">
        <f>IF(AF46="","",AF46)</f>
        <v>0</v>
      </c>
      <c r="H46" s="58" t="str">
        <f t="shared" si="36"/>
        <v/>
      </c>
      <c r="I46" s="397">
        <f>IF(AH46="","",AH46)</f>
        <v>0</v>
      </c>
      <c r="J46" s="58" t="str">
        <f t="shared" si="37"/>
        <v/>
      </c>
      <c r="K46" s="397">
        <f>IF(AJ46="","",AJ46)</f>
        <v>0</v>
      </c>
      <c r="L46" s="58" t="str">
        <f t="shared" si="38"/>
        <v/>
      </c>
      <c r="M46" s="397">
        <f>IF(AL46="","",AL46)</f>
        <v>0</v>
      </c>
      <c r="N46" s="58" t="str">
        <f t="shared" si="55"/>
        <v/>
      </c>
      <c r="O46" s="397">
        <f>IF(AN46="","",AN46)</f>
        <v>0</v>
      </c>
      <c r="P46" s="58" t="str">
        <f t="shared" si="39"/>
        <v/>
      </c>
      <c r="Q46" s="397">
        <f>IF(AP46="","",AP46)</f>
        <v>0</v>
      </c>
      <c r="R46" s="58" t="str">
        <f t="shared" si="40"/>
        <v/>
      </c>
      <c r="S46" s="397">
        <f>IF(AR46="","",AR46)</f>
        <v>0</v>
      </c>
      <c r="T46" s="58" t="str">
        <f t="shared" si="41"/>
        <v/>
      </c>
      <c r="U46" s="397">
        <f>IF(AT46="","",AT46)</f>
        <v>0</v>
      </c>
      <c r="V46" s="58" t="str">
        <f t="shared" si="42"/>
        <v/>
      </c>
      <c r="W46" s="397">
        <f>IF(AV46="","",AV46)</f>
        <v>0</v>
      </c>
      <c r="Z46" s="405" t="s">
        <v>11</v>
      </c>
      <c r="AA46" s="90" t="str">
        <f>IF(AB46=0,"",_xlfn.CONCAT(VLOOKUP(AB46,Starter!A:C,2,0)))</f>
        <v/>
      </c>
      <c r="AB46" s="81"/>
      <c r="AC46" s="132"/>
      <c r="AD46" s="91">
        <f>IF(SUM(AC46:AC48)+AC58=0,0,IF(SUM(ABS(AC46),ABS(AC47),ABS(AC48))=AC58,0.5,IF(SUM(ABS(AC46),ABS(AC47),ABS(AC48))&gt;AC58,1,0)))</f>
        <v>0</v>
      </c>
      <c r="AE46" s="132"/>
      <c r="AF46" s="91">
        <f>IF(SUM(AE46:AE48)+AE58=0,0,IF(SUM(ABS(AE46),ABS(AE47),ABS(AE48))=AE58,0.5,IF(SUM(ABS(AE46),ABS(AE47),ABS(AE48))&gt;AE58,1,0)))</f>
        <v>0</v>
      </c>
      <c r="AG46" s="132"/>
      <c r="AH46" s="91">
        <f>IF(SUM(AG46:AG48)+AG58=0,0,IF(SUM(ABS(AG46),ABS(AG47),ABS(AG48))=AG58,0.5,IF(SUM(ABS(AG46),ABS(AG47),ABS(AG48))&gt;AG58,1,0)))</f>
        <v>0</v>
      </c>
      <c r="AI46" s="132"/>
      <c r="AJ46" s="91">
        <f>IF(SUM(AI46:AI48)+AI58=0,0,IF(SUM(ABS(AI46),ABS(AI47),ABS(AI48))=AI58,0.5,IF(SUM(ABS(AI46),ABS(AI47),ABS(AI48))&gt;AI58,1,0)))</f>
        <v>0</v>
      </c>
      <c r="AK46" s="132"/>
      <c r="AL46" s="91">
        <f>IF(SUM(AK46:AK48)+AK58=0,0,IF(SUM(ABS(AK46),ABS(AK47),ABS(AK48))=AK58,0.5,IF(SUM(ABS(AK46),ABS(AK47),ABS(AK48))&gt;AK58,1,0)))</f>
        <v>0</v>
      </c>
      <c r="AM46" s="132"/>
      <c r="AN46" s="91">
        <f>IF(SUM(AM46:AM48)+AM58=0,0,IF(SUM(ABS(AM46),ABS(AM47),ABS(AM48))=AM58,0.5,IF(SUM(ABS(AM46),ABS(AM47),ABS(AM48))&gt;AM58,1,0)))</f>
        <v>0</v>
      </c>
      <c r="AO46" s="132"/>
      <c r="AP46" s="91">
        <f>IF(SUM(AO46:AO48)+AO58=0,0,IF(SUM(ABS(AO46),ABS(AO47),ABS(AO48))=AO58,0.5,IF(SUM(ABS(AO46),ABS(AO47),ABS(AO48))&gt;AO58,1,0)))</f>
        <v>0</v>
      </c>
      <c r="AQ46" s="132"/>
      <c r="AR46" s="91">
        <f>IF(SUM(AQ46:AQ48)+AQ58=0,0,IF(SUM(ABS(AQ46),ABS(AQ47),ABS(AQ48))=AQ58,0.5,IF(SUM(ABS(AQ46),ABS(AQ47),ABS(AQ48))&gt;AQ58,1,0)))</f>
        <v>0</v>
      </c>
      <c r="AS46" s="132"/>
      <c r="AT46" s="91">
        <f>IF(SUM(AS46:AS48)+AS58=0,0,IF(SUM(ABS(AS46),ABS(AS47),ABS(AS48))=AS58,0.5,IF(SUM(ABS(AS46),ABS(AS47),ABS(AS48))&gt;AS58,1,0)))</f>
        <v>0</v>
      </c>
      <c r="AU46" s="92">
        <f t="shared" si="43"/>
        <v>0</v>
      </c>
      <c r="AV46" s="93">
        <f>SUM(AD46+AF46+AH46+AJ46+AL46+AN46+AP46+AR46+AT46)</f>
        <v>0</v>
      </c>
      <c r="AW46" s="83"/>
      <c r="AX46" s="84"/>
      <c r="AZ46" s="47"/>
      <c r="BA46" s="149"/>
      <c r="BB46" s="150"/>
      <c r="BC46" s="151"/>
      <c r="BD46" s="154">
        <f t="shared" si="56"/>
        <v>0</v>
      </c>
      <c r="BE46" s="150">
        <f t="shared" si="57"/>
        <v>0</v>
      </c>
      <c r="BF46" s="152">
        <f t="shared" si="58"/>
        <v>0</v>
      </c>
      <c r="BG46" s="152">
        <f t="shared" si="59"/>
        <v>0</v>
      </c>
      <c r="BH46" s="152" t="str">
        <f t="shared" si="44"/>
        <v/>
      </c>
      <c r="BI46" s="152" t="str">
        <f t="shared" si="45"/>
        <v/>
      </c>
      <c r="BJ46" s="152" t="str">
        <f t="shared" si="46"/>
        <v/>
      </c>
      <c r="BK46" s="152" t="str">
        <f t="shared" si="47"/>
        <v/>
      </c>
      <c r="BL46" s="152" t="str">
        <f t="shared" si="48"/>
        <v/>
      </c>
      <c r="BM46" s="152" t="str">
        <f t="shared" si="49"/>
        <v/>
      </c>
      <c r="BN46" s="152" t="str">
        <f t="shared" si="50"/>
        <v/>
      </c>
      <c r="BO46" s="152" t="str">
        <f t="shared" si="51"/>
        <v/>
      </c>
      <c r="BP46" s="152" t="str">
        <f t="shared" si="52"/>
        <v/>
      </c>
      <c r="BQ46" s="153"/>
      <c r="BR46" s="151"/>
      <c r="BS46" s="152">
        <f t="shared" si="60"/>
        <v>0</v>
      </c>
      <c r="BT46" s="152">
        <f t="shared" si="61"/>
        <v>4.6000000000000002E-8</v>
      </c>
      <c r="BU46" s="152" t="str">
        <f t="shared" si="62"/>
        <v>BK München 3</v>
      </c>
      <c r="BV46" s="151">
        <f t="shared" si="63"/>
        <v>99</v>
      </c>
      <c r="BW46" s="152">
        <f t="shared" si="64"/>
        <v>0</v>
      </c>
      <c r="BX46" s="152">
        <f>IF(COUNTIF(BH46:BP46,"&gt;0")&lt;Spielorte!$A$23,0,BE46/Spielorte!$A$23)</f>
        <v>0</v>
      </c>
      <c r="BY46" s="152">
        <f t="shared" si="65"/>
        <v>4.6000000000000002E-8</v>
      </c>
      <c r="BZ46" s="151">
        <f t="shared" si="53"/>
        <v>99</v>
      </c>
    </row>
    <row r="47" spans="1:78" ht="17.100000000000001" customHeight="1" x14ac:dyDescent="0.25">
      <c r="A47" s="414"/>
      <c r="B47" s="59" t="str">
        <f>IF(AA47=0,"",AA47)</f>
        <v/>
      </c>
      <c r="C47" s="60" t="str">
        <f t="shared" si="54"/>
        <v/>
      </c>
      <c r="D47" s="61" t="str">
        <f t="shared" si="54"/>
        <v/>
      </c>
      <c r="E47" s="398"/>
      <c r="F47" s="61" t="str">
        <f t="shared" si="35"/>
        <v/>
      </c>
      <c r="G47" s="398"/>
      <c r="H47" s="61" t="str">
        <f t="shared" si="36"/>
        <v/>
      </c>
      <c r="I47" s="398"/>
      <c r="J47" s="61" t="str">
        <f t="shared" si="37"/>
        <v/>
      </c>
      <c r="K47" s="398"/>
      <c r="L47" s="61" t="str">
        <f t="shared" si="38"/>
        <v/>
      </c>
      <c r="M47" s="398"/>
      <c r="N47" s="61" t="str">
        <f t="shared" si="55"/>
        <v/>
      </c>
      <c r="O47" s="398"/>
      <c r="P47" s="61" t="str">
        <f t="shared" si="39"/>
        <v/>
      </c>
      <c r="Q47" s="398"/>
      <c r="R47" s="61" t="str">
        <f t="shared" si="40"/>
        <v/>
      </c>
      <c r="S47" s="398"/>
      <c r="T47" s="61" t="str">
        <f t="shared" si="41"/>
        <v/>
      </c>
      <c r="U47" s="398"/>
      <c r="V47" s="61" t="str">
        <f t="shared" si="42"/>
        <v/>
      </c>
      <c r="W47" s="398"/>
      <c r="Z47" s="406"/>
      <c r="AA47" s="90" t="str">
        <f>IF(AB47=0,"",_xlfn.CONCAT(VLOOKUP(AB47,Starter!A:C,2,0)))</f>
        <v/>
      </c>
      <c r="AB47" s="80"/>
      <c r="AC47" s="130"/>
      <c r="AD47" s="94"/>
      <c r="AE47" s="130"/>
      <c r="AF47" s="94"/>
      <c r="AG47" s="130"/>
      <c r="AH47" s="94"/>
      <c r="AI47" s="130"/>
      <c r="AJ47" s="94"/>
      <c r="AK47" s="130"/>
      <c r="AL47" s="94"/>
      <c r="AM47" s="130"/>
      <c r="AN47" s="94"/>
      <c r="AO47" s="130"/>
      <c r="AP47" s="94"/>
      <c r="AQ47" s="130"/>
      <c r="AR47" s="94"/>
      <c r="AS47" s="130"/>
      <c r="AT47" s="94"/>
      <c r="AU47" s="95">
        <f t="shared" si="43"/>
        <v>0</v>
      </c>
      <c r="AV47" s="96"/>
      <c r="AW47" s="83"/>
      <c r="AX47" s="84"/>
      <c r="AZ47" s="47"/>
      <c r="BA47" s="149"/>
      <c r="BB47" s="150"/>
      <c r="BC47" s="151"/>
      <c r="BD47" s="154">
        <f t="shared" si="56"/>
        <v>0</v>
      </c>
      <c r="BE47" s="150">
        <f t="shared" si="57"/>
        <v>0</v>
      </c>
      <c r="BF47" s="152">
        <f t="shared" si="58"/>
        <v>0</v>
      </c>
      <c r="BG47" s="152">
        <f t="shared" si="59"/>
        <v>0</v>
      </c>
      <c r="BH47" s="152" t="str">
        <f t="shared" si="44"/>
        <v/>
      </c>
      <c r="BI47" s="152" t="str">
        <f t="shared" si="45"/>
        <v/>
      </c>
      <c r="BJ47" s="152" t="str">
        <f t="shared" si="46"/>
        <v/>
      </c>
      <c r="BK47" s="152" t="str">
        <f t="shared" si="47"/>
        <v/>
      </c>
      <c r="BL47" s="152" t="str">
        <f t="shared" si="48"/>
        <v/>
      </c>
      <c r="BM47" s="152" t="str">
        <f t="shared" si="49"/>
        <v/>
      </c>
      <c r="BN47" s="152" t="str">
        <f t="shared" si="50"/>
        <v/>
      </c>
      <c r="BO47" s="152" t="str">
        <f t="shared" si="51"/>
        <v/>
      </c>
      <c r="BP47" s="152" t="str">
        <f t="shared" si="52"/>
        <v/>
      </c>
      <c r="BQ47" s="153"/>
      <c r="BR47" s="151"/>
      <c r="BS47" s="152">
        <f t="shared" si="60"/>
        <v>0</v>
      </c>
      <c r="BT47" s="152">
        <f t="shared" si="61"/>
        <v>4.6999999999999997E-8</v>
      </c>
      <c r="BU47" s="152" t="str">
        <f t="shared" si="62"/>
        <v>BK München 3</v>
      </c>
      <c r="BV47" s="151">
        <f t="shared" si="63"/>
        <v>98</v>
      </c>
      <c r="BW47" s="152">
        <f t="shared" si="64"/>
        <v>0</v>
      </c>
      <c r="BX47" s="152">
        <f>IF(COUNTIF(BH47:BP47,"&gt;0")&lt;Spielorte!$A$23,0,BE47/Spielorte!$A$23)</f>
        <v>0</v>
      </c>
      <c r="BY47" s="152">
        <f t="shared" si="65"/>
        <v>4.6999999999999997E-8</v>
      </c>
      <c r="BZ47" s="151">
        <f t="shared" si="53"/>
        <v>98</v>
      </c>
    </row>
    <row r="48" spans="1:78" ht="17.100000000000001" customHeight="1" thickBot="1" x14ac:dyDescent="0.3">
      <c r="A48" s="415"/>
      <c r="B48" s="62" t="str">
        <f>IF(AA48=0,"",AA48)</f>
        <v/>
      </c>
      <c r="C48" s="63" t="str">
        <f t="shared" si="54"/>
        <v/>
      </c>
      <c r="D48" s="52" t="str">
        <f t="shared" si="54"/>
        <v/>
      </c>
      <c r="E48" s="399"/>
      <c r="F48" s="52" t="str">
        <f t="shared" si="35"/>
        <v/>
      </c>
      <c r="G48" s="399"/>
      <c r="H48" s="52" t="str">
        <f t="shared" si="36"/>
        <v/>
      </c>
      <c r="I48" s="399"/>
      <c r="J48" s="52" t="str">
        <f t="shared" si="37"/>
        <v/>
      </c>
      <c r="K48" s="399"/>
      <c r="L48" s="52" t="str">
        <f t="shared" si="38"/>
        <v/>
      </c>
      <c r="M48" s="399"/>
      <c r="N48" s="52" t="str">
        <f t="shared" si="55"/>
        <v/>
      </c>
      <c r="O48" s="399"/>
      <c r="P48" s="52" t="str">
        <f t="shared" si="39"/>
        <v/>
      </c>
      <c r="Q48" s="399"/>
      <c r="R48" s="52" t="str">
        <f t="shared" si="40"/>
        <v/>
      </c>
      <c r="S48" s="399"/>
      <c r="T48" s="52" t="str">
        <f t="shared" si="41"/>
        <v/>
      </c>
      <c r="U48" s="399"/>
      <c r="V48" s="52" t="str">
        <f t="shared" si="42"/>
        <v/>
      </c>
      <c r="W48" s="399"/>
      <c r="Z48" s="407"/>
      <c r="AA48" s="90" t="str">
        <f>IF(AB48=0,"",_xlfn.CONCAT(VLOOKUP(AB48,Starter!A:C,2,0)))</f>
        <v/>
      </c>
      <c r="AB48" s="82"/>
      <c r="AC48" s="133"/>
      <c r="AD48" s="100"/>
      <c r="AE48" s="133"/>
      <c r="AF48" s="100"/>
      <c r="AG48" s="133"/>
      <c r="AH48" s="100"/>
      <c r="AI48" s="133"/>
      <c r="AJ48" s="100"/>
      <c r="AK48" s="133"/>
      <c r="AL48" s="100"/>
      <c r="AM48" s="133"/>
      <c r="AN48" s="100"/>
      <c r="AO48" s="133"/>
      <c r="AP48" s="100"/>
      <c r="AQ48" s="133"/>
      <c r="AR48" s="100"/>
      <c r="AS48" s="133"/>
      <c r="AT48" s="100"/>
      <c r="AU48" s="97">
        <f t="shared" si="43"/>
        <v>0</v>
      </c>
      <c r="AV48" s="98"/>
      <c r="AW48" s="83"/>
      <c r="AX48" s="84"/>
      <c r="AZ48" s="47"/>
      <c r="BA48" s="149"/>
      <c r="BB48" s="150"/>
      <c r="BC48" s="151"/>
      <c r="BD48" s="154">
        <f t="shared" si="56"/>
        <v>0</v>
      </c>
      <c r="BE48" s="150">
        <f t="shared" si="57"/>
        <v>0</v>
      </c>
      <c r="BF48" s="152">
        <f t="shared" si="58"/>
        <v>0</v>
      </c>
      <c r="BG48" s="152">
        <f t="shared" si="59"/>
        <v>0</v>
      </c>
      <c r="BH48" s="152" t="str">
        <f t="shared" si="44"/>
        <v/>
      </c>
      <c r="BI48" s="152" t="str">
        <f t="shared" si="45"/>
        <v/>
      </c>
      <c r="BJ48" s="152" t="str">
        <f t="shared" si="46"/>
        <v/>
      </c>
      <c r="BK48" s="152" t="str">
        <f t="shared" si="47"/>
        <v/>
      </c>
      <c r="BL48" s="152" t="str">
        <f t="shared" si="48"/>
        <v/>
      </c>
      <c r="BM48" s="152" t="str">
        <f t="shared" si="49"/>
        <v/>
      </c>
      <c r="BN48" s="152" t="str">
        <f t="shared" si="50"/>
        <v/>
      </c>
      <c r="BO48" s="152" t="str">
        <f t="shared" si="51"/>
        <v/>
      </c>
      <c r="BP48" s="152" t="str">
        <f t="shared" si="52"/>
        <v/>
      </c>
      <c r="BQ48" s="153"/>
      <c r="BR48" s="151"/>
      <c r="BS48" s="152">
        <f t="shared" si="60"/>
        <v>0</v>
      </c>
      <c r="BT48" s="152">
        <f t="shared" si="61"/>
        <v>4.8E-8</v>
      </c>
      <c r="BU48" s="152" t="str">
        <f t="shared" si="62"/>
        <v>BK München 3</v>
      </c>
      <c r="BV48" s="151">
        <f t="shared" si="63"/>
        <v>97</v>
      </c>
      <c r="BW48" s="152">
        <f t="shared" si="64"/>
        <v>0</v>
      </c>
      <c r="BX48" s="152">
        <f>IF(COUNTIF(BH48:BP48,"&gt;0")&lt;Spielorte!$A$23,0,BE48/Spielorte!$A$23)</f>
        <v>0</v>
      </c>
      <c r="BY48" s="152">
        <f t="shared" si="65"/>
        <v>4.8E-8</v>
      </c>
      <c r="BZ48" s="151">
        <f t="shared" si="53"/>
        <v>97</v>
      </c>
    </row>
    <row r="49" spans="1:78" ht="27.75" customHeight="1" thickBot="1" x14ac:dyDescent="0.3">
      <c r="B49" s="64" t="str">
        <f>IF(AA49=0,"",AA49)</f>
        <v>Gesamt</v>
      </c>
      <c r="C49" s="65" t="str">
        <f t="shared" si="54"/>
        <v/>
      </c>
      <c r="D49" s="66" t="str">
        <f t="shared" si="54"/>
        <v/>
      </c>
      <c r="E49" s="67">
        <f>IF(AD49="","",AD49)</f>
        <v>0</v>
      </c>
      <c r="F49" s="66" t="str">
        <f t="shared" si="35"/>
        <v/>
      </c>
      <c r="G49" s="67">
        <f>IF(AF49="","",AF49)</f>
        <v>0</v>
      </c>
      <c r="H49" s="66" t="str">
        <f t="shared" si="36"/>
        <v/>
      </c>
      <c r="I49" s="67">
        <f>IF(AH49="","",AH49)</f>
        <v>0</v>
      </c>
      <c r="J49" s="66" t="str">
        <f t="shared" si="37"/>
        <v/>
      </c>
      <c r="K49" s="67">
        <f>IF(AJ49="","",AJ49)</f>
        <v>0</v>
      </c>
      <c r="L49" s="66" t="str">
        <f t="shared" si="38"/>
        <v/>
      </c>
      <c r="M49" s="67">
        <f>IF(AL49="","",AL49)</f>
        <v>0</v>
      </c>
      <c r="N49" s="66" t="str">
        <f t="shared" si="55"/>
        <v/>
      </c>
      <c r="O49" s="67">
        <f>IF(AN49="","",AN49)</f>
        <v>0</v>
      </c>
      <c r="P49" s="66" t="str">
        <f t="shared" si="39"/>
        <v/>
      </c>
      <c r="Q49" s="67">
        <f>IF(AP49="","",AP49)</f>
        <v>0</v>
      </c>
      <c r="R49" s="66" t="str">
        <f t="shared" si="40"/>
        <v/>
      </c>
      <c r="S49" s="67">
        <f>IF(AR49="","",AR49)</f>
        <v>0</v>
      </c>
      <c r="T49" s="66" t="str">
        <f t="shared" si="41"/>
        <v/>
      </c>
      <c r="U49" s="67">
        <f>IF(AT49="","",AT49)</f>
        <v>0</v>
      </c>
      <c r="V49" s="66" t="str">
        <f t="shared" si="42"/>
        <v/>
      </c>
      <c r="W49" s="67">
        <f>IF(AV49="","",AV49)</f>
        <v>0</v>
      </c>
      <c r="AA49" s="64" t="s">
        <v>960</v>
      </c>
      <c r="AB49" s="101"/>
      <c r="AC49" s="148">
        <f>ABS(SUM(AC37:AC39))+ABS(SUM(AC40:AC42))+ABS(SUM(AC43:AC45))+ABS(SUM(AC46:AC48))</f>
        <v>0</v>
      </c>
      <c r="AD49" s="102">
        <f>IF(AC49+AC59=0,0,IF(AC49=AC59,1.5,IF(AC49&gt;AC59,3,0)))</f>
        <v>0</v>
      </c>
      <c r="AE49" s="148">
        <f>ABS(SUM(AE37:AE39))+ABS(SUM(AE40:AE42))+ABS(SUM(AE43:AE45))+ABS(SUM(AE46:AE48))</f>
        <v>0</v>
      </c>
      <c r="AF49" s="102">
        <f>IF(AE49+AE59=0,0,IF(AE49=AE59,1.5,IF(AE49&gt;AE59,3,0)))</f>
        <v>0</v>
      </c>
      <c r="AG49" s="148">
        <f>ABS(SUM(AG37:AG39))+ABS(SUM(AG40:AG42))+ABS(SUM(AG43:AG45))+ABS(SUM(AG46:AG48))</f>
        <v>0</v>
      </c>
      <c r="AH49" s="102">
        <f>IF(AG49+AG59=0,0,IF(AG49=AG59,1.5,IF(AG49&gt;AG59,3,0)))</f>
        <v>0</v>
      </c>
      <c r="AI49" s="148">
        <f>ABS(SUM(AI37:AI39))+ABS(SUM(AI40:AI42))+ABS(SUM(AI43:AI45))+ABS(SUM(AI46:AI48))</f>
        <v>0</v>
      </c>
      <c r="AJ49" s="102">
        <f>IF(AI49+AI59=0,0,IF(AI49=AI59,1.5,IF(AI49&gt;AI59,3,0)))</f>
        <v>0</v>
      </c>
      <c r="AK49" s="148">
        <f>ABS(SUM(AK37:AK39))+ABS(SUM(AK40:AK42))+ABS(SUM(AK43:AK45))+ABS(SUM(AK46:AK48))</f>
        <v>0</v>
      </c>
      <c r="AL49" s="102">
        <f>IF(AK49+AK59=0,0,IF(AK49=AK59,1.5,IF(AK49&gt;AK59,3,0)))</f>
        <v>0</v>
      </c>
      <c r="AM49" s="148">
        <f>ABS(SUM(AM37:AM39))+ABS(SUM(AM40:AM42))+ABS(SUM(AM43:AM45))+ABS(SUM(AM46:AM48))</f>
        <v>0</v>
      </c>
      <c r="AN49" s="102">
        <f>IF(AM49+AM59=0,0,IF(AM49=AM59,1.5,IF(AM49&gt;AM59,3,0)))</f>
        <v>0</v>
      </c>
      <c r="AO49" s="148">
        <f>ABS(SUM(AO37:AO39))+ABS(SUM(AO40:AO42))+ABS(SUM(AO43:AO45))+ABS(SUM(AO46:AO48))</f>
        <v>0</v>
      </c>
      <c r="AP49" s="102">
        <f>IF(AO49+AO59=0,0,IF(AO49=AO59,1.5,IF(AO49&gt;AO59,3,0)))</f>
        <v>0</v>
      </c>
      <c r="AQ49" s="148">
        <f>ABS(SUM(AQ37:AQ39))+ABS(SUM(AQ40:AQ42))+ABS(SUM(AQ43:AQ45))+ABS(SUM(AQ46:AQ48))</f>
        <v>0</v>
      </c>
      <c r="AR49" s="102">
        <f>IF(AQ49+AQ59=0,0,IF(AQ49=AQ59,1.5,IF(AQ49&gt;AQ59,3,0)))</f>
        <v>0</v>
      </c>
      <c r="AS49" s="148">
        <f>ABS(SUM(AS37:AS39))+ABS(SUM(AS40:AS42))+ABS(SUM(AS43:AS45))+ABS(SUM(AS46:AS48))</f>
        <v>0</v>
      </c>
      <c r="AT49" s="102">
        <f>IF(AS49+AS59=0,0,IF(AS49=AS59,1.5,IF(AS49&gt;AS59,3,0)))</f>
        <v>0</v>
      </c>
      <c r="AU49" s="103">
        <f>SUM(AC49+AE49+AG49+AI49+AK49+AM49+AO49+AQ49+AS49)</f>
        <v>0</v>
      </c>
      <c r="AV49" s="104">
        <f>SUM(AD49+AF49+AH49+AJ49+AL49+AN49+AP49+AR49+AT49)</f>
        <v>0</v>
      </c>
      <c r="AW49" s="83"/>
      <c r="AX49" s="84"/>
      <c r="BA49" s="149"/>
      <c r="BB49" s="150"/>
      <c r="BC49" s="151"/>
      <c r="BQ49" s="153"/>
      <c r="BR49" s="151"/>
      <c r="BV49" s="151"/>
      <c r="BZ49" s="151"/>
    </row>
    <row r="50" spans="1:78" ht="24" customHeight="1" thickBot="1" x14ac:dyDescent="0.3">
      <c r="B50" s="68" t="str">
        <f>IF(AA50=0,"",AA50)</f>
        <v>Gesamt - Punkte</v>
      </c>
      <c r="C50" s="69" t="str">
        <f t="shared" si="54"/>
        <v/>
      </c>
      <c r="D50" s="69" t="str">
        <f t="shared" si="54"/>
        <v/>
      </c>
      <c r="E50" s="70">
        <f>IF(AD50="","",AD50)</f>
        <v>0</v>
      </c>
      <c r="F50" s="69" t="str">
        <f t="shared" si="35"/>
        <v/>
      </c>
      <c r="G50" s="70">
        <f>IF(AF50="","",AF50)</f>
        <v>0</v>
      </c>
      <c r="H50" s="69" t="str">
        <f t="shared" si="36"/>
        <v/>
      </c>
      <c r="I50" s="70">
        <f>IF(AH50="","",AH50)</f>
        <v>0</v>
      </c>
      <c r="J50" s="69" t="str">
        <f t="shared" si="37"/>
        <v/>
      </c>
      <c r="K50" s="70">
        <f>IF(AJ50="","",AJ50)</f>
        <v>0</v>
      </c>
      <c r="L50" s="69" t="str">
        <f t="shared" si="38"/>
        <v/>
      </c>
      <c r="M50" s="70">
        <f>IF(AL50="","",AL50)</f>
        <v>0</v>
      </c>
      <c r="N50" s="69" t="str">
        <f t="shared" si="55"/>
        <v/>
      </c>
      <c r="O50" s="70">
        <f>IF(AN50="","",AN50)</f>
        <v>0</v>
      </c>
      <c r="P50" s="69" t="str">
        <f t="shared" si="39"/>
        <v/>
      </c>
      <c r="Q50" s="70">
        <f>IF(AP50="","",AP50)</f>
        <v>0</v>
      </c>
      <c r="R50" s="69" t="str">
        <f t="shared" si="40"/>
        <v/>
      </c>
      <c r="S50" s="70">
        <f>IF(AR50="","",AR50)</f>
        <v>0</v>
      </c>
      <c r="T50" s="69" t="str">
        <f t="shared" si="41"/>
        <v/>
      </c>
      <c r="U50" s="70">
        <f>IF(AT50="","",AT50)</f>
        <v>0</v>
      </c>
      <c r="V50" s="69" t="str">
        <f t="shared" si="42"/>
        <v/>
      </c>
      <c r="W50" s="70">
        <f>IF(AV50="","",AV50)</f>
        <v>0</v>
      </c>
      <c r="AA50" s="68" t="s">
        <v>975</v>
      </c>
      <c r="AB50" s="69"/>
      <c r="AC50" s="69"/>
      <c r="AD50" s="105">
        <f>SUM(AD37:AD49)</f>
        <v>0</v>
      </c>
      <c r="AE50" s="69"/>
      <c r="AF50" s="105">
        <f>SUM(AF37:AF49)</f>
        <v>0</v>
      </c>
      <c r="AG50" s="69"/>
      <c r="AH50" s="105">
        <f>SUM(AH37:AH49)</f>
        <v>0</v>
      </c>
      <c r="AI50" s="69"/>
      <c r="AJ50" s="105">
        <f>SUM(AJ37:AJ49)</f>
        <v>0</v>
      </c>
      <c r="AK50" s="69"/>
      <c r="AL50" s="105">
        <f>SUM(AL37:AL49)</f>
        <v>0</v>
      </c>
      <c r="AM50" s="69"/>
      <c r="AN50" s="105">
        <f>SUM(AN37:AN49)</f>
        <v>0</v>
      </c>
      <c r="AO50" s="69"/>
      <c r="AP50" s="105">
        <f>SUM(AP37:AP49)</f>
        <v>0</v>
      </c>
      <c r="AQ50" s="69"/>
      <c r="AR50" s="105">
        <f>SUM(AR37:AR49)</f>
        <v>0</v>
      </c>
      <c r="AS50" s="69"/>
      <c r="AT50" s="105">
        <f>SUM(AT37:AT49)</f>
        <v>0</v>
      </c>
      <c r="AU50" s="69"/>
      <c r="AV50" s="106">
        <f>SUM(AV37:AV49)</f>
        <v>0</v>
      </c>
      <c r="AW50" s="83"/>
      <c r="AX50" s="84"/>
      <c r="BA50" s="149">
        <f>+AV50</f>
        <v>0</v>
      </c>
      <c r="BB50" s="150">
        <f>+AU49</f>
        <v>0</v>
      </c>
      <c r="BC50" s="151">
        <f>+AA32</f>
        <v>2</v>
      </c>
      <c r="BF50" s="152">
        <f>SUM(BF31:BF49)</f>
        <v>0</v>
      </c>
      <c r="BQ50" s="149">
        <f>+BB50/1000000+BA50</f>
        <v>0</v>
      </c>
      <c r="BR50" s="151">
        <f>RANK(BQ50,BQ:BQ)</f>
        <v>1</v>
      </c>
      <c r="BV50" s="151"/>
      <c r="BZ50" s="151"/>
    </row>
    <row r="51" spans="1:78" ht="11.25" customHeight="1" x14ac:dyDescent="0.25">
      <c r="B51" s="69"/>
      <c r="C51" s="69"/>
      <c r="D51" s="69"/>
      <c r="E51" s="1"/>
      <c r="F51" s="69"/>
      <c r="G51" s="1"/>
      <c r="H51" s="69"/>
      <c r="I51" s="1"/>
      <c r="J51" s="69"/>
      <c r="K51" s="1"/>
      <c r="L51" s="69"/>
      <c r="M51" s="1"/>
      <c r="N51" s="69"/>
      <c r="O51" s="1"/>
      <c r="P51" s="69"/>
      <c r="Q51" s="1"/>
      <c r="R51" s="69"/>
      <c r="S51" s="1"/>
      <c r="T51" s="69"/>
      <c r="U51" s="1"/>
      <c r="V51" s="69"/>
      <c r="W51" s="1"/>
      <c r="AA51" s="69"/>
      <c r="AB51" s="69"/>
      <c r="AC51" s="69"/>
      <c r="AD51" s="1"/>
      <c r="AE51" s="69"/>
      <c r="AF51" s="1"/>
      <c r="AG51" s="69"/>
      <c r="AH51" s="1"/>
      <c r="AI51" s="69"/>
      <c r="AJ51" s="1"/>
      <c r="AK51" s="69"/>
      <c r="AL51" s="1"/>
      <c r="AM51" s="69"/>
      <c r="AN51" s="1"/>
      <c r="AO51" s="69"/>
      <c r="AP51" s="1"/>
      <c r="AQ51" s="69"/>
      <c r="AR51" s="1"/>
      <c r="AS51" s="69"/>
      <c r="AT51" s="1"/>
      <c r="AU51" s="69"/>
      <c r="AV51" s="1"/>
      <c r="AW51" s="83"/>
      <c r="AX51" s="84"/>
      <c r="BA51" s="149"/>
      <c r="BB51" s="150"/>
      <c r="BC51" s="151"/>
      <c r="BQ51" s="153"/>
      <c r="BR51" s="151"/>
      <c r="BV51" s="151"/>
      <c r="BZ51" s="151"/>
    </row>
    <row r="52" spans="1:78" ht="12.75" customHeight="1" x14ac:dyDescent="0.25">
      <c r="B52" s="71" t="str">
        <f t="shared" ref="B52:K54" si="66">IF(AA52=0,"",AA52)</f>
        <v>Gegner-Nr.:</v>
      </c>
      <c r="C52" s="72" t="str">
        <f t="shared" si="66"/>
        <v>&gt;&gt;&gt;&gt;</v>
      </c>
      <c r="D52" s="396">
        <f t="shared" si="66"/>
        <v>8</v>
      </c>
      <c r="E52" s="396" t="str">
        <f t="shared" si="66"/>
        <v/>
      </c>
      <c r="F52" s="396">
        <f t="shared" si="66"/>
        <v>10</v>
      </c>
      <c r="G52" s="396" t="str">
        <f t="shared" si="66"/>
        <v/>
      </c>
      <c r="H52" s="396">
        <f t="shared" si="66"/>
        <v>3</v>
      </c>
      <c r="I52" s="396" t="str">
        <f t="shared" si="66"/>
        <v/>
      </c>
      <c r="J52" s="396">
        <f t="shared" si="66"/>
        <v>1</v>
      </c>
      <c r="K52" s="396" t="str">
        <f t="shared" si="66"/>
        <v/>
      </c>
      <c r="L52" s="396">
        <f t="shared" ref="L52:U54" si="67">IF(AK52=0,"",AK52)</f>
        <v>7</v>
      </c>
      <c r="M52" s="396" t="str">
        <f t="shared" si="67"/>
        <v/>
      </c>
      <c r="N52" s="396">
        <f t="shared" si="67"/>
        <v>6</v>
      </c>
      <c r="O52" s="396" t="str">
        <f t="shared" si="67"/>
        <v/>
      </c>
      <c r="P52" s="396">
        <f t="shared" si="67"/>
        <v>9</v>
      </c>
      <c r="Q52" s="396" t="str">
        <f t="shared" si="67"/>
        <v/>
      </c>
      <c r="R52" s="396">
        <f t="shared" si="67"/>
        <v>5</v>
      </c>
      <c r="S52" s="396" t="str">
        <f t="shared" si="67"/>
        <v/>
      </c>
      <c r="T52" s="396">
        <f t="shared" si="67"/>
        <v>4</v>
      </c>
      <c r="U52" s="396" t="str">
        <f t="shared" si="67"/>
        <v/>
      </c>
      <c r="V52" s="412"/>
      <c r="W52" s="412"/>
      <c r="AA52" s="71" t="s">
        <v>958</v>
      </c>
      <c r="AB52" s="72" t="s">
        <v>959</v>
      </c>
      <c r="AC52" s="418">
        <f>VLOOKUP($AA32,Schlüssel!$A$5:$DG$14,43)</f>
        <v>8</v>
      </c>
      <c r="AD52" s="419"/>
      <c r="AE52" s="418">
        <f>VLOOKUP($AA32,Schlüssel!$A$5:$EK$14,44)</f>
        <v>10</v>
      </c>
      <c r="AF52" s="419"/>
      <c r="AG52" s="418">
        <f>VLOOKUP($AA32,Schlüssel!$A$5:$EK$14,45)</f>
        <v>3</v>
      </c>
      <c r="AH52" s="419"/>
      <c r="AI52" s="418">
        <f>VLOOKUP($AA32,Schlüssel!$A$5:$EK$14,46)</f>
        <v>1</v>
      </c>
      <c r="AJ52" s="419"/>
      <c r="AK52" s="418">
        <f>VLOOKUP($AA32,Schlüssel!$A$5:$EK$14,47)</f>
        <v>7</v>
      </c>
      <c r="AL52" s="419"/>
      <c r="AM52" s="418">
        <f>VLOOKUP($AA32,Schlüssel!$A$5:$EK$14,48)</f>
        <v>6</v>
      </c>
      <c r="AN52" s="419"/>
      <c r="AO52" s="418">
        <f>VLOOKUP($AA32,Schlüssel!$A$5:$EK$14,49)</f>
        <v>9</v>
      </c>
      <c r="AP52" s="419"/>
      <c r="AQ52" s="418">
        <f>VLOOKUP($AA32,Schlüssel!$A$5:$EK$14,50)</f>
        <v>5</v>
      </c>
      <c r="AR52" s="419"/>
      <c r="AS52" s="418">
        <f>VLOOKUP($AA32,Schlüssel!$A$5:$EK$14,51)</f>
        <v>4</v>
      </c>
      <c r="AT52" s="419"/>
      <c r="AU52" s="107"/>
      <c r="AV52" s="107"/>
      <c r="AW52" s="83"/>
      <c r="AX52" s="84"/>
      <c r="BA52" s="149"/>
      <c r="BB52" s="150"/>
      <c r="BC52" s="151"/>
      <c r="BQ52" s="153"/>
      <c r="BR52" s="151"/>
      <c r="BV52" s="151"/>
      <c r="BZ52" s="151"/>
    </row>
    <row r="53" spans="1:78" ht="28.5" customHeight="1" x14ac:dyDescent="0.25">
      <c r="B53" s="73" t="str">
        <f t="shared" si="66"/>
        <v/>
      </c>
      <c r="C53" s="69" t="str">
        <f t="shared" si="66"/>
        <v/>
      </c>
      <c r="D53" s="409" t="str">
        <f t="shared" si="66"/>
        <v>Schanzer Ingolstadt 1</v>
      </c>
      <c r="E53" s="410" t="str">
        <f t="shared" si="66"/>
        <v/>
      </c>
      <c r="F53" s="409" t="str">
        <f t="shared" si="66"/>
        <v>Donaubowler Regensburg 1</v>
      </c>
      <c r="G53" s="410" t="str">
        <f t="shared" si="66"/>
        <v/>
      </c>
      <c r="H53" s="409" t="str">
        <f t="shared" si="66"/>
        <v>SG DJK Rimpar 1</v>
      </c>
      <c r="I53" s="410" t="str">
        <f t="shared" si="66"/>
        <v/>
      </c>
      <c r="J53" s="409" t="str">
        <f t="shared" si="66"/>
        <v>BC Comet Nürnberg</v>
      </c>
      <c r="K53" s="410" t="str">
        <f t="shared" si="66"/>
        <v/>
      </c>
      <c r="L53" s="409" t="str">
        <f t="shared" si="67"/>
        <v>Bowlinghaus Bamberg 1</v>
      </c>
      <c r="M53" s="410" t="str">
        <f t="shared" si="67"/>
        <v/>
      </c>
      <c r="N53" s="409" t="str">
        <f t="shared" si="67"/>
        <v>Bajuwaren München 1</v>
      </c>
      <c r="O53" s="410" t="str">
        <f t="shared" si="67"/>
        <v/>
      </c>
      <c r="P53" s="409" t="str">
        <f t="shared" si="67"/>
        <v>Werdenfels 1</v>
      </c>
      <c r="Q53" s="410" t="str">
        <f t="shared" si="67"/>
        <v/>
      </c>
      <c r="R53" s="409" t="str">
        <f t="shared" si="67"/>
        <v>BC EMAX Unterföhring 2</v>
      </c>
      <c r="S53" s="410" t="str">
        <f t="shared" si="67"/>
        <v/>
      </c>
      <c r="T53" s="409" t="str">
        <f t="shared" si="67"/>
        <v>SG Rottendorf 1</v>
      </c>
      <c r="U53" s="410" t="str">
        <f t="shared" si="67"/>
        <v/>
      </c>
      <c r="V53" s="411"/>
      <c r="W53" s="411"/>
      <c r="AA53" s="73"/>
      <c r="AB53" s="69"/>
      <c r="AC53" s="409" t="str">
        <f>VLOOKUP(AC52,Schlüssel!$A$5:$K$14,2)</f>
        <v>Schanzer Ingolstadt 1</v>
      </c>
      <c r="AD53" s="410"/>
      <c r="AE53" s="409" t="str">
        <f>VLOOKUP(AE52,Schlüssel!$A$5:$K$14,2)</f>
        <v>Donaubowler Regensburg 1</v>
      </c>
      <c r="AF53" s="410"/>
      <c r="AG53" s="409" t="str">
        <f>VLOOKUP(AG52,Schlüssel!$A$5:$K$14,2)</f>
        <v>SG DJK Rimpar 1</v>
      </c>
      <c r="AH53" s="410"/>
      <c r="AI53" s="409" t="str">
        <f>VLOOKUP(AI52,Schlüssel!$A$5:$K$14,2)</f>
        <v>BC Comet Nürnberg</v>
      </c>
      <c r="AJ53" s="410"/>
      <c r="AK53" s="409" t="str">
        <f>VLOOKUP(AK52,Schlüssel!$A$5:$K$14,2)</f>
        <v>Bowlinghaus Bamberg 1</v>
      </c>
      <c r="AL53" s="410"/>
      <c r="AM53" s="409" t="str">
        <f>VLOOKUP(AM52,Schlüssel!$A$5:$K$14,2)</f>
        <v>Bajuwaren München 1</v>
      </c>
      <c r="AN53" s="410"/>
      <c r="AO53" s="409" t="str">
        <f>VLOOKUP(AO52,Schlüssel!$A$5:$K$14,2)</f>
        <v>Werdenfels 1</v>
      </c>
      <c r="AP53" s="410"/>
      <c r="AQ53" s="409" t="str">
        <f>VLOOKUP(AQ52,Schlüssel!$A$5:$K$14,2)</f>
        <v>BC EMAX Unterföhring 2</v>
      </c>
      <c r="AR53" s="410"/>
      <c r="AS53" s="409" t="str">
        <f>VLOOKUP(AS52,Schlüssel!$A$5:$K$14,2)</f>
        <v>SG Rottendorf 1</v>
      </c>
      <c r="AT53" s="410"/>
      <c r="AU53" s="108"/>
      <c r="AV53" s="108"/>
      <c r="AW53" s="83"/>
      <c r="AX53" s="84"/>
      <c r="BA53" s="149"/>
      <c r="BB53" s="150"/>
      <c r="BC53" s="151"/>
      <c r="BQ53" s="153"/>
      <c r="BR53" s="151"/>
      <c r="BV53" s="151"/>
      <c r="BZ53" s="151"/>
    </row>
    <row r="54" spans="1:78" ht="12" customHeight="1" x14ac:dyDescent="0.25">
      <c r="B54" s="73" t="str">
        <f t="shared" si="66"/>
        <v/>
      </c>
      <c r="C54" s="69" t="str">
        <f t="shared" si="66"/>
        <v/>
      </c>
      <c r="D54" s="395" t="str">
        <f t="shared" si="66"/>
        <v/>
      </c>
      <c r="E54" s="395" t="str">
        <f t="shared" si="66"/>
        <v/>
      </c>
      <c r="F54" s="395" t="str">
        <f t="shared" si="66"/>
        <v/>
      </c>
      <c r="G54" s="395" t="str">
        <f t="shared" si="66"/>
        <v/>
      </c>
      <c r="H54" s="395" t="str">
        <f t="shared" si="66"/>
        <v/>
      </c>
      <c r="I54" s="395" t="str">
        <f t="shared" si="66"/>
        <v/>
      </c>
      <c r="J54" s="395" t="str">
        <f t="shared" si="66"/>
        <v/>
      </c>
      <c r="K54" s="395" t="str">
        <f t="shared" si="66"/>
        <v/>
      </c>
      <c r="L54" s="395" t="str">
        <f t="shared" si="67"/>
        <v/>
      </c>
      <c r="M54" s="395" t="str">
        <f t="shared" si="67"/>
        <v/>
      </c>
      <c r="N54" s="395" t="str">
        <f t="shared" si="67"/>
        <v/>
      </c>
      <c r="O54" s="395" t="str">
        <f t="shared" si="67"/>
        <v/>
      </c>
      <c r="P54" s="395" t="str">
        <f t="shared" si="67"/>
        <v/>
      </c>
      <c r="Q54" s="395" t="str">
        <f t="shared" si="67"/>
        <v/>
      </c>
      <c r="R54" s="395" t="str">
        <f t="shared" si="67"/>
        <v/>
      </c>
      <c r="S54" s="395" t="str">
        <f t="shared" si="67"/>
        <v/>
      </c>
      <c r="T54" s="395" t="str">
        <f t="shared" si="67"/>
        <v/>
      </c>
      <c r="U54" s="408" t="str">
        <f t="shared" si="67"/>
        <v/>
      </c>
      <c r="V54" s="301"/>
      <c r="W54" s="301"/>
      <c r="AA54" s="73"/>
      <c r="AB54" s="69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78"/>
      <c r="AV54" s="78"/>
      <c r="AW54" s="83"/>
      <c r="AX54" s="84"/>
      <c r="BA54" s="149"/>
      <c r="BB54" s="150"/>
      <c r="BC54" s="151"/>
      <c r="BQ54" s="153"/>
      <c r="BR54" s="151"/>
      <c r="BV54" s="151"/>
      <c r="BZ54" s="151"/>
    </row>
    <row r="55" spans="1:78" ht="15.9" customHeight="1" x14ac:dyDescent="0.25">
      <c r="B55" s="391" t="str">
        <f t="shared" ref="B55:C59" si="68">IF(AA55=0,"",AA55)</f>
        <v>Spieler 1</v>
      </c>
      <c r="C55" s="392" t="str">
        <f t="shared" si="68"/>
        <v/>
      </c>
      <c r="D55" s="393">
        <f>IF(AC55=301,"",AC55)</f>
        <v>0</v>
      </c>
      <c r="E55" s="393" t="str">
        <f>IF(AD55=0,"",AD55)</f>
        <v/>
      </c>
      <c r="F55" s="393">
        <f>IF(AE55=301,"",AE55)</f>
        <v>0</v>
      </c>
      <c r="G55" s="393" t="str">
        <f>IF(AF55=0,"",AF55)</f>
        <v/>
      </c>
      <c r="H55" s="393">
        <f>IF(AG55=301,"",AG55)</f>
        <v>0</v>
      </c>
      <c r="I55" s="393" t="str">
        <f>IF(AH55=0,"",AH55)</f>
        <v/>
      </c>
      <c r="J55" s="393">
        <f>IF(AI55=301,"",AI55)</f>
        <v>0</v>
      </c>
      <c r="K55" s="393" t="str">
        <f>IF(AJ55=0,"",AJ55)</f>
        <v/>
      </c>
      <c r="L55" s="393">
        <f>IF(AK55=301,"",AK55)</f>
        <v>0</v>
      </c>
      <c r="M55" s="393" t="str">
        <f>IF(AL55=0,"",AL55)</f>
        <v/>
      </c>
      <c r="N55" s="393">
        <f>IF(AM55=301,"",AM55)</f>
        <v>0</v>
      </c>
      <c r="O55" s="393" t="str">
        <f>IF(AN55=0,"",AN55)</f>
        <v/>
      </c>
      <c r="P55" s="393">
        <f>IF(AO55=301,"",AO55)</f>
        <v>0</v>
      </c>
      <c r="Q55" s="393" t="str">
        <f>IF(AP55=0,"",AP55)</f>
        <v/>
      </c>
      <c r="R55" s="393">
        <f>IF(AQ55=301,"",AQ55)</f>
        <v>0</v>
      </c>
      <c r="S55" s="393" t="str">
        <f>IF(AR55=0,"",AR55)</f>
        <v/>
      </c>
      <c r="T55" s="393">
        <f>IF(AS55=301,"",AS55)</f>
        <v>0</v>
      </c>
      <c r="U55" s="393" t="str">
        <f>IF(AT55=0,"",AT55)</f>
        <v/>
      </c>
      <c r="V55" s="404"/>
      <c r="W55" s="404"/>
      <c r="AA55" s="74" t="s">
        <v>0</v>
      </c>
      <c r="AB55" s="75"/>
      <c r="AC55" s="420">
        <f>ABS(INDEX(AC:AC,MATCH(AC52,$AA:$AA,0)+5)+INDEX(AC:AC,MATCH(AC52,$AA:$AA,0)+6)+INDEX(AC:AC,MATCH(AC52,$AA:$AA,0)+7))</f>
        <v>0</v>
      </c>
      <c r="AD55" s="421"/>
      <c r="AE55" s="420">
        <f>ABS(INDEX(AE:AE,MATCH(AE52,$AA:$AA,0)+5)+INDEX(AE:AE,MATCH(AE52,$AA:$AA,0)+6)+INDEX(AE:AE,MATCH(AE52,$AA:$AA,0)+7))</f>
        <v>0</v>
      </c>
      <c r="AF55" s="421"/>
      <c r="AG55" s="420">
        <f>ABS(INDEX(AG:AG,MATCH(AG52,$AA:$AA,0)+5)+INDEX(AG:AG,MATCH(AG52,$AA:$AA,0)+6)+INDEX(AG:AG,MATCH(AG52,$AA:$AA,0)+7))</f>
        <v>0</v>
      </c>
      <c r="AH55" s="421"/>
      <c r="AI55" s="420">
        <f>ABS(INDEX(AI:AI,MATCH(AI52,$AA:$AA,0)+5)+INDEX(AI:AI,MATCH(AI52,$AA:$AA,0)+6)+INDEX(AI:AI,MATCH(AI52,$AA:$AA,0)+7))</f>
        <v>0</v>
      </c>
      <c r="AJ55" s="421"/>
      <c r="AK55" s="420">
        <f>ABS(INDEX(AK:AK,MATCH(AK52,$AA:$AA,0)+5)+INDEX(AK:AK,MATCH(AK52,$AA:$AA,0)+6)+INDEX(AK:AK,MATCH(AK52,$AA:$AA,0)+7))</f>
        <v>0</v>
      </c>
      <c r="AL55" s="421"/>
      <c r="AM55" s="420">
        <f>ABS(INDEX(AM:AM,MATCH(AM52,$AA:$AA,0)+5)+INDEX(AM:AM,MATCH(AM52,$AA:$AA,0)+6)+INDEX(AM:AM,MATCH(AM52,$AA:$AA,0)+7))</f>
        <v>0</v>
      </c>
      <c r="AN55" s="421"/>
      <c r="AO55" s="420">
        <f>ABS(INDEX(AO:AO,MATCH(AO52,$AA:$AA,0)+5)+INDEX(AO:AO,MATCH(AO52,$AA:$AA,0)+6)+INDEX(AO:AO,MATCH(AO52,$AA:$AA,0)+7))</f>
        <v>0</v>
      </c>
      <c r="AP55" s="421"/>
      <c r="AQ55" s="420">
        <f>ABS(INDEX(AQ:AQ,MATCH(AQ52,$AA:$AA,0)+5)+INDEX(AQ:AQ,MATCH(AQ52,$AA:$AA,0)+6)+INDEX(AQ:AQ,MATCH(AQ52,$AA:$AA,0)+7))</f>
        <v>0</v>
      </c>
      <c r="AR55" s="421"/>
      <c r="AS55" s="420">
        <f>ABS(INDEX(AS:AS,MATCH(AS52,$AA:$AA,0)+5)+INDEX(AS:AS,MATCH(AS52,$AA:$AA,0)+6)+INDEX(AS:AS,MATCH(AS52,$AA:$AA,0)+7))</f>
        <v>0</v>
      </c>
      <c r="AT55" s="421"/>
      <c r="AU55" s="1"/>
      <c r="AV55" s="1"/>
      <c r="AW55" s="83"/>
      <c r="AX55" s="84"/>
      <c r="BA55" s="149"/>
      <c r="BB55" s="150"/>
      <c r="BC55" s="151"/>
      <c r="BQ55" s="153"/>
      <c r="BR55" s="151"/>
      <c r="BV55" s="151"/>
      <c r="BZ55" s="151"/>
    </row>
    <row r="56" spans="1:78" ht="15.9" customHeight="1" x14ac:dyDescent="0.25">
      <c r="B56" s="391" t="str">
        <f t="shared" si="68"/>
        <v>Spieler 2</v>
      </c>
      <c r="C56" s="392" t="str">
        <f t="shared" si="68"/>
        <v/>
      </c>
      <c r="D56" s="393">
        <f>IF(AC56=301,"",AC56)</f>
        <v>0</v>
      </c>
      <c r="E56" s="393" t="str">
        <f>IF(AD56=0,"",AD56)</f>
        <v/>
      </c>
      <c r="F56" s="393">
        <f>IF(AE56=301,"",AE56)</f>
        <v>0</v>
      </c>
      <c r="G56" s="393" t="str">
        <f>IF(AF56=0,"",AF56)</f>
        <v/>
      </c>
      <c r="H56" s="393">
        <f>IF(AG56=301,"",AG56)</f>
        <v>0</v>
      </c>
      <c r="I56" s="393" t="str">
        <f>IF(AH56=0,"",AH56)</f>
        <v/>
      </c>
      <c r="J56" s="393">
        <f>IF(AI56=301,"",AI56)</f>
        <v>0</v>
      </c>
      <c r="K56" s="393" t="str">
        <f>IF(AJ56=0,"",AJ56)</f>
        <v/>
      </c>
      <c r="L56" s="393">
        <f>IF(AK56=301,"",AK56)</f>
        <v>0</v>
      </c>
      <c r="M56" s="393" t="str">
        <f>IF(AL56=0,"",AL56)</f>
        <v/>
      </c>
      <c r="N56" s="393">
        <f>IF(AM56=301,"",AM56)</f>
        <v>0</v>
      </c>
      <c r="O56" s="393" t="str">
        <f>IF(AN56=0,"",AN56)</f>
        <v/>
      </c>
      <c r="P56" s="393">
        <f>IF(AO56=301,"",AO56)</f>
        <v>0</v>
      </c>
      <c r="Q56" s="393" t="str">
        <f>IF(AP56=0,"",AP56)</f>
        <v/>
      </c>
      <c r="R56" s="393">
        <f>IF(AQ56=301,"",AQ56)</f>
        <v>0</v>
      </c>
      <c r="S56" s="393" t="str">
        <f>IF(AR56=0,"",AR56)</f>
        <v/>
      </c>
      <c r="T56" s="393">
        <f>IF(AS56=301,"",AS56)</f>
        <v>0</v>
      </c>
      <c r="U56" s="393" t="str">
        <f>IF(AT56=0,"",AT56)</f>
        <v/>
      </c>
      <c r="V56" s="404"/>
      <c r="W56" s="404"/>
      <c r="AA56" s="74" t="s">
        <v>2</v>
      </c>
      <c r="AB56" s="75"/>
      <c r="AC56" s="422">
        <f>ABS(INDEX(AC:AC,MATCH(AC52,$AA:$AA,0)+8)+INDEX(AC:AC,MATCH(AC52,$AA:$AA,0)+9)+INDEX(AC:AC,MATCH(AC52,$AA:$AA,0)+10))</f>
        <v>0</v>
      </c>
      <c r="AD56" s="423"/>
      <c r="AE56" s="422">
        <f>ABS(INDEX(AE:AE,MATCH(AE52,$AA:$AA,0)+8)+INDEX(AE:AE,MATCH(AE52,$AA:$AA,0)+9)+INDEX(AE:AE,MATCH(AE52,$AA:$AA,0)+10))</f>
        <v>0</v>
      </c>
      <c r="AF56" s="423"/>
      <c r="AG56" s="422">
        <f>ABS(INDEX(AG:AG,MATCH(AG52,$AA:$AA,0)+8)+INDEX(AG:AG,MATCH(AG52,$AA:$AA,0)+9)+INDEX(AG:AG,MATCH(AG52,$AA:$AA,0)+10))</f>
        <v>0</v>
      </c>
      <c r="AH56" s="423"/>
      <c r="AI56" s="422">
        <f>ABS(INDEX(AI:AI,MATCH(AI52,$AA:$AA,0)+8)+INDEX(AI:AI,MATCH(AI52,$AA:$AA,0)+9)+INDEX(AI:AI,MATCH(AI52,$AA:$AA,0)+10))</f>
        <v>0</v>
      </c>
      <c r="AJ56" s="423"/>
      <c r="AK56" s="422">
        <f>ABS(INDEX(AK:AK,MATCH(AK52,$AA:$AA,0)+8)+INDEX(AK:AK,MATCH(AK52,$AA:$AA,0)+9)+INDEX(AK:AK,MATCH(AK52,$AA:$AA,0)+10))</f>
        <v>0</v>
      </c>
      <c r="AL56" s="423"/>
      <c r="AM56" s="422">
        <f>ABS(INDEX(AM:AM,MATCH(AM52,$AA:$AA,0)+8)+INDEX(AM:AM,MATCH(AM52,$AA:$AA,0)+9)+INDEX(AM:AM,MATCH(AM52,$AA:$AA,0)+10))</f>
        <v>0</v>
      </c>
      <c r="AN56" s="423"/>
      <c r="AO56" s="422">
        <f>ABS(INDEX(AO:AO,MATCH(AO52,$AA:$AA,0)+8)+INDEX(AO:AO,MATCH(AO52,$AA:$AA,0)+9)+INDEX(AO:AO,MATCH(AO52,$AA:$AA,0)+10))</f>
        <v>0</v>
      </c>
      <c r="AP56" s="423"/>
      <c r="AQ56" s="422">
        <f>ABS(INDEX(AQ:AQ,MATCH(AQ52,$AA:$AA,0)+8)+INDEX(AQ:AQ,MATCH(AQ52,$AA:$AA,0)+9)+INDEX(AQ:AQ,MATCH(AQ52,$AA:$AA,0)+10))</f>
        <v>0</v>
      </c>
      <c r="AR56" s="423"/>
      <c r="AS56" s="422">
        <f>ABS(INDEX(AS:AS,MATCH(AS52,$AA:$AA,0)+8)+INDEX(AS:AS,MATCH(AS52,$AA:$AA,0)+9)+INDEX(AS:AS,MATCH(AS52,$AA:$AA,0)+10))</f>
        <v>0</v>
      </c>
      <c r="AT56" s="423"/>
      <c r="AU56" s="1"/>
      <c r="AV56" s="1"/>
      <c r="AW56" s="83"/>
      <c r="AX56" s="84"/>
      <c r="BA56" s="149"/>
      <c r="BB56" s="150"/>
      <c r="BC56" s="151"/>
      <c r="BQ56" s="153"/>
      <c r="BR56" s="151"/>
      <c r="BV56" s="151"/>
      <c r="BZ56" s="151"/>
    </row>
    <row r="57" spans="1:78" ht="15.9" customHeight="1" x14ac:dyDescent="0.25">
      <c r="B57" s="391" t="str">
        <f t="shared" si="68"/>
        <v>Spieler 3</v>
      </c>
      <c r="C57" s="392" t="str">
        <f t="shared" si="68"/>
        <v/>
      </c>
      <c r="D57" s="393">
        <f>IF(AC57=301,"",AC57)</f>
        <v>0</v>
      </c>
      <c r="E57" s="393" t="str">
        <f>IF(AD57=0,"",AD57)</f>
        <v/>
      </c>
      <c r="F57" s="393">
        <f>IF(AE57=301,"",AE57)</f>
        <v>0</v>
      </c>
      <c r="G57" s="393" t="str">
        <f>IF(AF57=0,"",AF57)</f>
        <v/>
      </c>
      <c r="H57" s="393">
        <f>IF(AG57=301,"",AG57)</f>
        <v>0</v>
      </c>
      <c r="I57" s="393" t="str">
        <f>IF(AH57=0,"",AH57)</f>
        <v/>
      </c>
      <c r="J57" s="393">
        <f>IF(AI57=301,"",AI57)</f>
        <v>0</v>
      </c>
      <c r="K57" s="393" t="str">
        <f>IF(AJ57=0,"",AJ57)</f>
        <v/>
      </c>
      <c r="L57" s="393">
        <f>IF(AK57=301,"",AK57)</f>
        <v>0</v>
      </c>
      <c r="M57" s="393" t="str">
        <f>IF(AL57=0,"",AL57)</f>
        <v/>
      </c>
      <c r="N57" s="393">
        <f>IF(AM57=301,"",AM57)</f>
        <v>0</v>
      </c>
      <c r="O57" s="393" t="str">
        <f>IF(AN57=0,"",AN57)</f>
        <v/>
      </c>
      <c r="P57" s="393">
        <f>IF(AO57=301,"",AO57)</f>
        <v>0</v>
      </c>
      <c r="Q57" s="393" t="str">
        <f>IF(AP57=0,"",AP57)</f>
        <v/>
      </c>
      <c r="R57" s="393">
        <f>IF(AQ57=301,"",AQ57)</f>
        <v>0</v>
      </c>
      <c r="S57" s="393" t="str">
        <f>IF(AR57=0,"",AR57)</f>
        <v/>
      </c>
      <c r="T57" s="393">
        <f>IF(AS57=301,"",AS57)</f>
        <v>0</v>
      </c>
      <c r="U57" s="393" t="str">
        <f>IF(AT57=0,"",AT57)</f>
        <v/>
      </c>
      <c r="V57" s="404"/>
      <c r="W57" s="404"/>
      <c r="AA57" s="74" t="s">
        <v>3</v>
      </c>
      <c r="AB57" s="75"/>
      <c r="AC57" s="422">
        <f>ABS(INDEX(AC:AC,MATCH(AC52,$AA:$AA,0)+11)+INDEX(AC:AC,MATCH(AC52,$AA:$AA,0)+12)+INDEX(AC:AC,MATCH(AC52,$AA:$AA,0)+13))</f>
        <v>0</v>
      </c>
      <c r="AD57" s="423"/>
      <c r="AE57" s="422">
        <f>ABS(INDEX(AE:AE,MATCH(AE52,$AA:$AA,0)+11)+INDEX(AE:AE,MATCH(AE52,$AA:$AA,0)+12)+INDEX(AE:AE,MATCH(AE52,$AA:$AA,0)+13))</f>
        <v>0</v>
      </c>
      <c r="AF57" s="423"/>
      <c r="AG57" s="422">
        <f>ABS(INDEX(AG:AG,MATCH(AG52,$AA:$AA,0)+11)+INDEX(AG:AG,MATCH(AG52,$AA:$AA,0)+12)+INDEX(AG:AG,MATCH(AG52,$AA:$AA,0)+13))</f>
        <v>0</v>
      </c>
      <c r="AH57" s="423"/>
      <c r="AI57" s="422">
        <f>ABS(INDEX(AI:AI,MATCH(AI52,$AA:$AA,0)+11)+INDEX(AI:AI,MATCH(AI52,$AA:$AA,0)+12)+INDEX(AI:AI,MATCH(AI52,$AA:$AA,0)+13))</f>
        <v>0</v>
      </c>
      <c r="AJ57" s="423"/>
      <c r="AK57" s="422">
        <f>ABS(INDEX(AK:AK,MATCH(AK52,$AA:$AA,0)+11)+INDEX(AK:AK,MATCH(AK52,$AA:$AA,0)+12)+INDEX(AK:AK,MATCH(AK52,$AA:$AA,0)+13))</f>
        <v>0</v>
      </c>
      <c r="AL57" s="423"/>
      <c r="AM57" s="422">
        <f>ABS(INDEX(AM:AM,MATCH(AM52,$AA:$AA,0)+11)+INDEX(AM:AM,MATCH(AM52,$AA:$AA,0)+12)+INDEX(AM:AM,MATCH(AM52,$AA:$AA,0)+13))</f>
        <v>0</v>
      </c>
      <c r="AN57" s="423"/>
      <c r="AO57" s="422">
        <f>ABS(INDEX(AO:AO,MATCH(AO52,$AA:$AA,0)+11)+INDEX(AO:AO,MATCH(AO52,$AA:$AA,0)+12)+INDEX(AO:AO,MATCH(AO52,$AA:$AA,0)+13))</f>
        <v>0</v>
      </c>
      <c r="AP57" s="423"/>
      <c r="AQ57" s="422">
        <f>ABS(INDEX(AQ:AQ,MATCH(AQ52,$AA:$AA,0)+11)+INDEX(AQ:AQ,MATCH(AQ52,$AA:$AA,0)+12)+INDEX(AQ:AQ,MATCH(AQ52,$AA:$AA,0)+13))</f>
        <v>0</v>
      </c>
      <c r="AR57" s="423"/>
      <c r="AS57" s="422">
        <f>ABS(INDEX(AS:AS,MATCH(AS52,$AA:$AA,0)+11)+INDEX(AS:AS,MATCH(AS52,$AA:$AA,0)+12)+INDEX(AS:AS,MATCH(AS52,$AA:$AA,0)+13))</f>
        <v>0</v>
      </c>
      <c r="AT57" s="423"/>
      <c r="AU57" s="1"/>
      <c r="AV57" s="1"/>
      <c r="AW57" s="83"/>
      <c r="AX57" s="84"/>
      <c r="BA57" s="149"/>
      <c r="BB57" s="150"/>
      <c r="BC57" s="151"/>
      <c r="BQ57" s="153"/>
      <c r="BR57" s="151"/>
      <c r="BV57" s="151"/>
      <c r="BZ57" s="151"/>
    </row>
    <row r="58" spans="1:78" ht="15.9" customHeight="1" x14ac:dyDescent="0.25">
      <c r="B58" s="391" t="str">
        <f t="shared" si="68"/>
        <v>Spieler 4</v>
      </c>
      <c r="C58" s="392" t="str">
        <f t="shared" si="68"/>
        <v/>
      </c>
      <c r="D58" s="393">
        <f>IF(AC58=301,"",AC58)</f>
        <v>0</v>
      </c>
      <c r="E58" s="393" t="str">
        <f>IF(AD58=0,"",AD58)</f>
        <v/>
      </c>
      <c r="F58" s="393">
        <f>IF(AE58=301,"",AE58)</f>
        <v>0</v>
      </c>
      <c r="G58" s="393" t="str">
        <f>IF(AF58=0,"",AF58)</f>
        <v/>
      </c>
      <c r="H58" s="393">
        <f>IF(AG58=301,"",AG58)</f>
        <v>0</v>
      </c>
      <c r="I58" s="393" t="str">
        <f>IF(AH58=0,"",AH58)</f>
        <v/>
      </c>
      <c r="J58" s="393">
        <f>IF(AI58=301,"",AI58)</f>
        <v>0</v>
      </c>
      <c r="K58" s="393" t="str">
        <f>IF(AJ58=0,"",AJ58)</f>
        <v/>
      </c>
      <c r="L58" s="393">
        <f>IF(AK58=301,"",AK58)</f>
        <v>0</v>
      </c>
      <c r="M58" s="393" t="str">
        <f>IF(AL58=0,"",AL58)</f>
        <v/>
      </c>
      <c r="N58" s="393">
        <f>IF(AM58=301,"",AM58)</f>
        <v>0</v>
      </c>
      <c r="O58" s="393" t="str">
        <f>IF(AN58=0,"",AN58)</f>
        <v/>
      </c>
      <c r="P58" s="393">
        <f>IF(AO58=301,"",AO58)</f>
        <v>0</v>
      </c>
      <c r="Q58" s="393" t="str">
        <f>IF(AP58=0,"",AP58)</f>
        <v/>
      </c>
      <c r="R58" s="393">
        <f>IF(AQ58=301,"",AQ58)</f>
        <v>0</v>
      </c>
      <c r="S58" s="393" t="str">
        <f>IF(AR58=0,"",AR58)</f>
        <v/>
      </c>
      <c r="T58" s="393">
        <f>IF(AS58=301,"",AS58)</f>
        <v>0</v>
      </c>
      <c r="U58" s="393" t="str">
        <f>IF(AT58=0,"",AT58)</f>
        <v/>
      </c>
      <c r="V58" s="404"/>
      <c r="W58" s="404"/>
      <c r="AA58" s="74" t="s">
        <v>11</v>
      </c>
      <c r="AB58" s="75"/>
      <c r="AC58" s="422">
        <f>ABS(INDEX(AC:AC,MATCH(AC52,$AA:$AA,0)+14)+INDEX(AC:AC,MATCH(AC52,$AA:$AA,0)+15)+INDEX(AC:AC,MATCH(AC52,$AA:$AA,0)+16))</f>
        <v>0</v>
      </c>
      <c r="AD58" s="423"/>
      <c r="AE58" s="422">
        <f>ABS(INDEX(AE:AE,MATCH(AE52,$AA:$AA,0)+14)+INDEX(AE:AE,MATCH(AE52,$AA:$AA,0)+15)+INDEX(AE:AE,MATCH(AE52,$AA:$AA,0)+16))</f>
        <v>0</v>
      </c>
      <c r="AF58" s="423"/>
      <c r="AG58" s="422">
        <f>ABS(INDEX(AG:AG,MATCH(AG52,$AA:$AA,0)+14)+INDEX(AG:AG,MATCH(AG52,$AA:$AA,0)+15)+INDEX(AG:AG,MATCH(AG52,$AA:$AA,0)+16))</f>
        <v>0</v>
      </c>
      <c r="AH58" s="423"/>
      <c r="AI58" s="422">
        <f>ABS(INDEX(AI:AI,MATCH(AI52,$AA:$AA,0)+14)+INDEX(AI:AI,MATCH(AI52,$AA:$AA,0)+15)+INDEX(AI:AI,MATCH(AI52,$AA:$AA,0)+16))</f>
        <v>0</v>
      </c>
      <c r="AJ58" s="423"/>
      <c r="AK58" s="422">
        <f>ABS(INDEX(AK:AK,MATCH(AK52,$AA:$AA,0)+14)+INDEX(AK:AK,MATCH(AK52,$AA:$AA,0)+15)+INDEX(AK:AK,MATCH(AK52,$AA:$AA,0)+16))</f>
        <v>0</v>
      </c>
      <c r="AL58" s="423"/>
      <c r="AM58" s="422">
        <f>ABS(INDEX(AM:AM,MATCH(AM52,$AA:$AA,0)+14)+INDEX(AM:AM,MATCH(AM52,$AA:$AA,0)+15)+INDEX(AM:AM,MATCH(AM52,$AA:$AA,0)+16))</f>
        <v>0</v>
      </c>
      <c r="AN58" s="423"/>
      <c r="AO58" s="422">
        <f>ABS(INDEX(AO:AO,MATCH(AO52,$AA:$AA,0)+14)+INDEX(AO:AO,MATCH(AO52,$AA:$AA,0)+15)+INDEX(AO:AO,MATCH(AO52,$AA:$AA,0)+16))</f>
        <v>0</v>
      </c>
      <c r="AP58" s="423"/>
      <c r="AQ58" s="422">
        <f>ABS(INDEX(AQ:AQ,MATCH(AQ52,$AA:$AA,0)+14)+INDEX(AQ:AQ,MATCH(AQ52,$AA:$AA,0)+15)+INDEX(AQ:AQ,MATCH(AQ52,$AA:$AA,0)+16))</f>
        <v>0</v>
      </c>
      <c r="AR58" s="423"/>
      <c r="AS58" s="422">
        <f>ABS(INDEX(AS:AS,MATCH(AS52,$AA:$AA,0)+14)+INDEX(AS:AS,MATCH(AS52,$AA:$AA,0)+15)+INDEX(AS:AS,MATCH(AS52,$AA:$AA,0)+16))</f>
        <v>0</v>
      </c>
      <c r="AT58" s="423"/>
      <c r="AU58" s="1"/>
      <c r="AV58" s="1"/>
      <c r="AW58" s="83"/>
      <c r="AX58" s="84"/>
      <c r="BA58" s="149"/>
      <c r="BB58" s="150"/>
      <c r="BC58" s="151"/>
      <c r="BQ58" s="153"/>
      <c r="BR58" s="151"/>
      <c r="BV58" s="151"/>
      <c r="BZ58" s="151"/>
    </row>
    <row r="59" spans="1:78" ht="15.9" customHeight="1" x14ac:dyDescent="0.25">
      <c r="B59" s="388" t="str">
        <f t="shared" si="68"/>
        <v>Gesamt</v>
      </c>
      <c r="C59" s="389" t="str">
        <f t="shared" si="68"/>
        <v/>
      </c>
      <c r="D59" s="394">
        <f>IF(AC59=1505,"",AC59)</f>
        <v>0</v>
      </c>
      <c r="E59" s="394" t="str">
        <f>IF(AD59=0,"",AD59)</f>
        <v/>
      </c>
      <c r="F59" s="394">
        <f>IF(AE59=1505,"",AE59)</f>
        <v>0</v>
      </c>
      <c r="G59" s="394" t="str">
        <f>IF(AF59=0,"",AF59)</f>
        <v/>
      </c>
      <c r="H59" s="394">
        <f>IF(AG59=1505,"",AG59)</f>
        <v>0</v>
      </c>
      <c r="I59" s="394" t="str">
        <f>IF(AH59=0,"",AH59)</f>
        <v/>
      </c>
      <c r="J59" s="394">
        <f>IF(AI59=1505,"",AI59)</f>
        <v>0</v>
      </c>
      <c r="K59" s="394" t="str">
        <f>IF(AJ59=0,"",AJ59)</f>
        <v/>
      </c>
      <c r="L59" s="394">
        <f>IF(AK59=1505,"",AK59)</f>
        <v>0</v>
      </c>
      <c r="M59" s="394" t="str">
        <f>IF(AL59=0,"",AL59)</f>
        <v/>
      </c>
      <c r="N59" s="394">
        <f>IF(AM59=1505,"",AM59)</f>
        <v>0</v>
      </c>
      <c r="O59" s="394" t="str">
        <f>IF(AN59=0,"",AN59)</f>
        <v/>
      </c>
      <c r="P59" s="394">
        <f>IF(AO59=1505,"",AO59)</f>
        <v>0</v>
      </c>
      <c r="Q59" s="394" t="str">
        <f>IF(AP59=0,"",AP59)</f>
        <v/>
      </c>
      <c r="R59" s="394">
        <f>IF(AQ59=1505,"",AQ59)</f>
        <v>0</v>
      </c>
      <c r="S59" s="394" t="str">
        <f>IF(AR59=0,"",AR59)</f>
        <v/>
      </c>
      <c r="T59" s="394">
        <f>IF(AS59=1505,"",AS59)</f>
        <v>0</v>
      </c>
      <c r="U59" s="394" t="str">
        <f>IF(AT59=0,"",AT59)</f>
        <v/>
      </c>
      <c r="V59" s="290"/>
      <c r="W59" s="290"/>
      <c r="AA59" s="76" t="s">
        <v>960</v>
      </c>
      <c r="AB59" s="77"/>
      <c r="AC59" s="388">
        <f>SUM(AC55:AC58)</f>
        <v>0</v>
      </c>
      <c r="AD59" s="389"/>
      <c r="AE59" s="388">
        <f>SUM(AE55:AE58)</f>
        <v>0</v>
      </c>
      <c r="AF59" s="389"/>
      <c r="AG59" s="388">
        <f>SUM(AG55:AG58)</f>
        <v>0</v>
      </c>
      <c r="AH59" s="389"/>
      <c r="AI59" s="388">
        <f>SUM(AI55:AI58)</f>
        <v>0</v>
      </c>
      <c r="AJ59" s="389"/>
      <c r="AK59" s="388">
        <f>SUM(AK55:AK58)</f>
        <v>0</v>
      </c>
      <c r="AL59" s="389"/>
      <c r="AM59" s="388">
        <f>SUM(AM55:AM58)</f>
        <v>0</v>
      </c>
      <c r="AN59" s="389"/>
      <c r="AO59" s="388">
        <f>SUM(AO55:AO58)</f>
        <v>0</v>
      </c>
      <c r="AP59" s="389"/>
      <c r="AQ59" s="388">
        <f>SUM(AQ55:AQ58)</f>
        <v>0</v>
      </c>
      <c r="AR59" s="389"/>
      <c r="AS59" s="388">
        <f>SUM(AS55:AS58)</f>
        <v>0</v>
      </c>
      <c r="AT59" s="389"/>
      <c r="AU59" s="69"/>
      <c r="AV59" s="69"/>
      <c r="AW59" s="83"/>
      <c r="AX59" s="84"/>
      <c r="BA59" s="149"/>
      <c r="BB59" s="150"/>
      <c r="BC59" s="151"/>
      <c r="BQ59" s="153"/>
      <c r="BR59" s="151"/>
      <c r="BV59" s="151"/>
      <c r="BZ59" s="151"/>
    </row>
    <row r="60" spans="1:78" ht="10.5" customHeight="1" x14ac:dyDescent="0.25">
      <c r="B60" s="78"/>
      <c r="C60" s="6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AA60" s="78"/>
      <c r="AB60" s="69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83"/>
      <c r="AX60" s="84"/>
      <c r="BA60" s="149"/>
      <c r="BB60" s="150"/>
      <c r="BC60" s="151"/>
      <c r="BQ60" s="153"/>
      <c r="BR60" s="151"/>
      <c r="BV60" s="151"/>
      <c r="BZ60" s="151"/>
    </row>
    <row r="61" spans="1:78" ht="21" customHeight="1" x14ac:dyDescent="0.4">
      <c r="B61" s="28" t="str">
        <f>AA61</f>
        <v>Team-Nr.</v>
      </c>
      <c r="C61" s="29"/>
      <c r="D61" s="28" t="str">
        <f>AC61</f>
        <v>Liga:</v>
      </c>
      <c r="E61" s="31"/>
      <c r="F61" s="390" t="str">
        <f>AE61</f>
        <v>Bayernliga Herren</v>
      </c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2"/>
      <c r="S61" s="33" t="s">
        <v>955</v>
      </c>
      <c r="T61" s="34"/>
      <c r="U61" s="401" t="str">
        <f>AT61</f>
        <v>08.11./09.11.</v>
      </c>
      <c r="V61" s="402"/>
      <c r="W61" s="403"/>
      <c r="X61" s="386"/>
      <c r="Y61" s="387"/>
      <c r="Z61" s="387"/>
      <c r="AA61" s="28" t="s">
        <v>974</v>
      </c>
      <c r="AB61" s="29"/>
      <c r="AC61" s="30" t="s">
        <v>953</v>
      </c>
      <c r="AD61" s="31"/>
      <c r="AE61" s="29" t="str">
        <f>Schlüssel!$C$1</f>
        <v>Bayernliga Herren</v>
      </c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32"/>
      <c r="AR61" s="33" t="s">
        <v>955</v>
      </c>
      <c r="AS61" s="34"/>
      <c r="AT61" s="401" t="str">
        <f>VLOOKUP(AS62,Spielorte!$A$1:$C$6,2)</f>
        <v>08.11./09.11.</v>
      </c>
      <c r="AU61" s="402"/>
      <c r="AV61" s="403"/>
      <c r="AW61" s="83"/>
      <c r="AX61" s="84"/>
      <c r="BA61" s="149" t="s">
        <v>1117</v>
      </c>
      <c r="BB61" s="150" t="s">
        <v>972</v>
      </c>
      <c r="BC61" s="151" t="s">
        <v>991</v>
      </c>
      <c r="BD61" s="152" t="s">
        <v>990</v>
      </c>
      <c r="BE61" s="152" t="s">
        <v>972</v>
      </c>
      <c r="BF61" s="152" t="s">
        <v>992</v>
      </c>
      <c r="BG61" s="152" t="s">
        <v>1028</v>
      </c>
      <c r="BH61" s="152" t="s">
        <v>1118</v>
      </c>
      <c r="BI61" s="152" t="s">
        <v>1119</v>
      </c>
      <c r="BJ61" s="152" t="s">
        <v>1120</v>
      </c>
      <c r="BK61" s="152" t="s">
        <v>1121</v>
      </c>
      <c r="BL61" s="152" t="s">
        <v>1122</v>
      </c>
      <c r="BM61" s="152" t="s">
        <v>1129</v>
      </c>
      <c r="BN61" s="152" t="s">
        <v>1130</v>
      </c>
      <c r="BO61" s="152" t="s">
        <v>1131</v>
      </c>
      <c r="BP61" s="152" t="s">
        <v>1132</v>
      </c>
      <c r="BQ61" s="153" t="s">
        <v>1123</v>
      </c>
      <c r="BR61" s="151" t="s">
        <v>993</v>
      </c>
      <c r="BS61" s="152" t="s">
        <v>1124</v>
      </c>
      <c r="BT61" s="152" t="s">
        <v>1125</v>
      </c>
      <c r="BU61" s="152" t="s">
        <v>991</v>
      </c>
      <c r="BV61" s="151" t="s">
        <v>993</v>
      </c>
      <c r="BW61" s="153" t="s">
        <v>1126</v>
      </c>
      <c r="BX61" s="152" t="s">
        <v>1127</v>
      </c>
      <c r="BY61" s="152" t="s">
        <v>1128</v>
      </c>
      <c r="BZ61" s="151" t="s">
        <v>993</v>
      </c>
    </row>
    <row r="62" spans="1:78" ht="17.25" customHeight="1" thickBot="1" x14ac:dyDescent="0.45">
      <c r="B62" s="37">
        <f>AA62</f>
        <v>3</v>
      </c>
      <c r="D62" s="30" t="s">
        <v>954</v>
      </c>
      <c r="E62" s="38"/>
      <c r="F62" s="400" t="str">
        <f>AE62</f>
        <v>Brunnthal Max Munich</v>
      </c>
      <c r="G62" s="400"/>
      <c r="H62" s="400"/>
      <c r="I62" s="400"/>
      <c r="J62" s="400"/>
      <c r="K62" s="400"/>
      <c r="L62" s="400"/>
      <c r="M62" s="400"/>
      <c r="N62" s="400"/>
      <c r="O62" s="400"/>
      <c r="P62" s="39"/>
      <c r="Q62" s="39"/>
      <c r="S62" s="33" t="s">
        <v>952</v>
      </c>
      <c r="T62" s="40">
        <f>AS62</f>
        <v>3</v>
      </c>
      <c r="U62" s="34"/>
      <c r="V62" s="34"/>
      <c r="Z62" s="36"/>
      <c r="AA62" s="37">
        <v>3</v>
      </c>
      <c r="AC62" s="30" t="s">
        <v>954</v>
      </c>
      <c r="AD62" s="38"/>
      <c r="AE62" s="85" t="str">
        <f>VLOOKUP(AS62,Spielorte!$A$1:$C$6,3)</f>
        <v>Brunnthal Max Munich</v>
      </c>
      <c r="AF62" s="85"/>
      <c r="AG62" s="85"/>
      <c r="AH62" s="85"/>
      <c r="AI62" s="85"/>
      <c r="AJ62" s="85"/>
      <c r="AK62" s="85"/>
      <c r="AL62" s="85"/>
      <c r="AM62" s="85"/>
      <c r="AN62" s="85"/>
      <c r="AO62" s="39"/>
      <c r="AP62" s="39"/>
      <c r="AR62" s="33" t="s">
        <v>952</v>
      </c>
      <c r="AS62" s="40">
        <v>3</v>
      </c>
      <c r="AT62" s="34"/>
      <c r="AU62" s="34"/>
      <c r="AW62" s="83"/>
      <c r="AX62" s="84"/>
      <c r="BA62" s="149"/>
      <c r="BB62" s="150"/>
      <c r="BC62" s="151"/>
      <c r="BQ62" s="153"/>
      <c r="BR62" s="151"/>
      <c r="BV62" s="151"/>
      <c r="BW62" s="153"/>
      <c r="BZ62" s="151"/>
    </row>
    <row r="63" spans="1:78" ht="15.75" customHeight="1" thickBot="1" x14ac:dyDescent="0.3">
      <c r="B63" s="41" t="str">
        <f>VLOOKUP(B62,Schlüssel!$A$5:$B$14,2)</f>
        <v>SG DJK Rimpar 1</v>
      </c>
      <c r="C63" s="42"/>
      <c r="D63" s="43"/>
      <c r="E63" s="44"/>
      <c r="F63" s="45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AA63" s="41" t="str">
        <f>VLOOKUP(AA62,Schlüssel!$A$5:$B$14,2)</f>
        <v>SG DJK Rimpar 1</v>
      </c>
      <c r="AB63" s="42"/>
      <c r="AC63" s="43"/>
      <c r="AD63" s="44"/>
      <c r="AE63" s="45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W63" s="83"/>
      <c r="AX63" s="84"/>
      <c r="BA63" s="149"/>
      <c r="BB63" s="150"/>
      <c r="BC63" s="151"/>
      <c r="BQ63" s="153"/>
      <c r="BR63" s="151"/>
      <c r="BV63" s="151"/>
      <c r="BW63" s="153"/>
      <c r="BZ63" s="151"/>
    </row>
    <row r="64" spans="1:78" ht="13.8" thickBot="1" x14ac:dyDescent="0.3">
      <c r="A64" s="4"/>
      <c r="B64" s="28"/>
      <c r="C64" s="47"/>
      <c r="D64" s="48" t="s">
        <v>10</v>
      </c>
      <c r="E64" s="28">
        <f>VLOOKUP($B$2,Schlüssel!$A$5:$DZ$14,13)</f>
        <v>7</v>
      </c>
      <c r="F64" s="49" t="s">
        <v>10</v>
      </c>
      <c r="G64" s="28">
        <f>VLOOKUP($B$2,Schlüssel!$A$5:$DZ$14,14)</f>
        <v>6</v>
      </c>
      <c r="H64" s="49" t="s">
        <v>10</v>
      </c>
      <c r="I64" s="28">
        <f>VLOOKUP($B$2,Schlüssel!$A$5:$DZ$14,15)</f>
        <v>9</v>
      </c>
      <c r="J64" s="49" t="s">
        <v>10</v>
      </c>
      <c r="K64" s="28">
        <f>VLOOKUP($B$2,Schlüssel!$A$5:$DZ$14,16)</f>
        <v>11</v>
      </c>
      <c r="L64" s="49" t="s">
        <v>10</v>
      </c>
      <c r="M64" s="28">
        <f>VLOOKUP($B$2,Schlüssel!$A$5:$DZ$14,17)</f>
        <v>3</v>
      </c>
      <c r="N64" s="49" t="s">
        <v>10</v>
      </c>
      <c r="O64" s="28">
        <f>VLOOKUP($B$2,Schlüssel!$A$5:$DZ$14,18)</f>
        <v>5</v>
      </c>
      <c r="P64" s="49" t="s">
        <v>10</v>
      </c>
      <c r="Q64" s="28">
        <f>VLOOKUP($B$2,Schlüssel!$A$5:$DZ$14,19)</f>
        <v>12</v>
      </c>
      <c r="R64" s="49" t="s">
        <v>10</v>
      </c>
      <c r="S64" s="28">
        <f>VLOOKUP($B$2,Schlüssel!$A$5:$DZ$14,20)</f>
        <v>10</v>
      </c>
      <c r="T64" s="49" t="s">
        <v>10</v>
      </c>
      <c r="U64" s="28">
        <f>VLOOKUP($B$2,Schlüssel!$A$5:$DZ$14,21)</f>
        <v>4</v>
      </c>
      <c r="Z64" s="2"/>
      <c r="AA64" s="28"/>
      <c r="AB64" s="47"/>
      <c r="AC64" s="48" t="s">
        <v>10</v>
      </c>
      <c r="AD64" s="28">
        <f>VLOOKUP(AA62,Schlüssel!$A$5:$DZ$14,53)</f>
        <v>17</v>
      </c>
      <c r="AE64" s="49" t="s">
        <v>10</v>
      </c>
      <c r="AF64" s="28">
        <f>VLOOKUP(AA62,Schlüssel!$A$5:$DZ$14,54)</f>
        <v>20</v>
      </c>
      <c r="AG64" s="49" t="s">
        <v>10</v>
      </c>
      <c r="AH64" s="28">
        <f>VLOOKUP(AA62,Schlüssel!$A$5:$DZ$14,55)</f>
        <v>13</v>
      </c>
      <c r="AI64" s="49" t="s">
        <v>10</v>
      </c>
      <c r="AJ64" s="28">
        <f>VLOOKUP(AA62,Schlüssel!$A$5:$DZ$14,56)</f>
        <v>16</v>
      </c>
      <c r="AK64" s="49" t="s">
        <v>10</v>
      </c>
      <c r="AL64" s="28">
        <f>VLOOKUP(AA62,Schlüssel!$A$5:$DZ$14,57)</f>
        <v>18</v>
      </c>
      <c r="AM64" s="49" t="s">
        <v>10</v>
      </c>
      <c r="AN64" s="28">
        <f>VLOOKUP(AA62,Schlüssel!$A$5:$DZ$14,58)</f>
        <v>11</v>
      </c>
      <c r="AO64" s="49" t="s">
        <v>10</v>
      </c>
      <c r="AP64" s="28">
        <f>VLOOKUP(AA62,Schlüssel!$A$5:$DZ$14,59)</f>
        <v>14</v>
      </c>
      <c r="AQ64" s="49" t="s">
        <v>10</v>
      </c>
      <c r="AR64" s="28">
        <f>VLOOKUP(AA62,Schlüssel!$A$5:$DZ$14,60)</f>
        <v>19</v>
      </c>
      <c r="AS64" s="49" t="s">
        <v>10</v>
      </c>
      <c r="AT64" s="28">
        <f>VLOOKUP(AA62,Schlüssel!$A$5:$DZ$14,61)</f>
        <v>12</v>
      </c>
      <c r="AW64" s="83"/>
      <c r="AX64" s="84"/>
      <c r="BA64" s="149"/>
      <c r="BB64" s="150"/>
      <c r="BC64" s="151"/>
      <c r="BQ64" s="153"/>
      <c r="BR64" s="151"/>
      <c r="BV64" s="151"/>
      <c r="BW64" s="153"/>
      <c r="BZ64" s="151"/>
    </row>
    <row r="65" spans="1:78" ht="20.25" customHeight="1" x14ac:dyDescent="0.25">
      <c r="B65" s="50" t="s">
        <v>1</v>
      </c>
      <c r="C65" s="51"/>
      <c r="D65" s="388" t="s">
        <v>961</v>
      </c>
      <c r="E65" s="389"/>
      <c r="F65" s="388" t="s">
        <v>962</v>
      </c>
      <c r="G65" s="389"/>
      <c r="H65" s="388" t="s">
        <v>963</v>
      </c>
      <c r="I65" s="389"/>
      <c r="J65" s="388" t="s">
        <v>964</v>
      </c>
      <c r="K65" s="389"/>
      <c r="L65" s="388" t="s">
        <v>965</v>
      </c>
      <c r="M65" s="389"/>
      <c r="N65" s="388" t="s">
        <v>966</v>
      </c>
      <c r="O65" s="389"/>
      <c r="P65" s="388" t="s">
        <v>967</v>
      </c>
      <c r="Q65" s="389"/>
      <c r="R65" s="388" t="s">
        <v>968</v>
      </c>
      <c r="S65" s="389"/>
      <c r="T65" s="388" t="s">
        <v>969</v>
      </c>
      <c r="U65" s="389"/>
      <c r="V65" s="416" t="s">
        <v>960</v>
      </c>
      <c r="W65" s="417"/>
      <c r="AA65" s="50" t="s">
        <v>1</v>
      </c>
      <c r="AB65" s="51"/>
      <c r="AC65" s="76" t="s">
        <v>961</v>
      </c>
      <c r="AD65" s="77"/>
      <c r="AE65" s="76" t="s">
        <v>962</v>
      </c>
      <c r="AF65" s="77"/>
      <c r="AG65" s="76" t="s">
        <v>963</v>
      </c>
      <c r="AH65" s="77"/>
      <c r="AI65" s="76" t="s">
        <v>964</v>
      </c>
      <c r="AJ65" s="77"/>
      <c r="AK65" s="76" t="s">
        <v>965</v>
      </c>
      <c r="AL65" s="77"/>
      <c r="AM65" s="76" t="s">
        <v>966</v>
      </c>
      <c r="AN65" s="77"/>
      <c r="AO65" s="76" t="s">
        <v>967</v>
      </c>
      <c r="AP65" s="77"/>
      <c r="AQ65" s="76" t="s">
        <v>968</v>
      </c>
      <c r="AR65" s="77"/>
      <c r="AS65" s="76" t="s">
        <v>969</v>
      </c>
      <c r="AT65" s="86"/>
      <c r="AU65" s="87" t="s">
        <v>960</v>
      </c>
      <c r="AV65" s="88"/>
      <c r="AW65" s="83"/>
      <c r="AX65" s="84"/>
      <c r="BA65" s="149"/>
      <c r="BB65" s="150"/>
      <c r="BC65" s="151"/>
      <c r="BQ65" s="153"/>
      <c r="BR65" s="151"/>
      <c r="BV65" s="151"/>
      <c r="BZ65" s="151"/>
    </row>
    <row r="66" spans="1:78" ht="15" customHeight="1" thickBot="1" x14ac:dyDescent="0.3">
      <c r="B66" s="52" t="s">
        <v>970</v>
      </c>
      <c r="C66" s="53" t="s">
        <v>971</v>
      </c>
      <c r="D66" s="54" t="s">
        <v>972</v>
      </c>
      <c r="E66" s="54" t="s">
        <v>973</v>
      </c>
      <c r="F66" s="54" t="s">
        <v>972</v>
      </c>
      <c r="G66" s="54" t="s">
        <v>973</v>
      </c>
      <c r="H66" s="54" t="s">
        <v>972</v>
      </c>
      <c r="I66" s="54" t="s">
        <v>973</v>
      </c>
      <c r="J66" s="54" t="s">
        <v>972</v>
      </c>
      <c r="K66" s="54" t="s">
        <v>973</v>
      </c>
      <c r="L66" s="54" t="s">
        <v>972</v>
      </c>
      <c r="M66" s="54" t="s">
        <v>973</v>
      </c>
      <c r="N66" s="54" t="s">
        <v>972</v>
      </c>
      <c r="O66" s="54" t="s">
        <v>973</v>
      </c>
      <c r="P66" s="54" t="s">
        <v>972</v>
      </c>
      <c r="Q66" s="54" t="s">
        <v>973</v>
      </c>
      <c r="R66" s="54" t="s">
        <v>972</v>
      </c>
      <c r="S66" s="54" t="s">
        <v>973</v>
      </c>
      <c r="T66" s="54" t="s">
        <v>972</v>
      </c>
      <c r="U66" s="54" t="s">
        <v>973</v>
      </c>
      <c r="V66" s="54" t="s">
        <v>972</v>
      </c>
      <c r="W66" s="55" t="s">
        <v>973</v>
      </c>
      <c r="AA66" s="52" t="s">
        <v>970</v>
      </c>
      <c r="AB66" s="53" t="s">
        <v>971</v>
      </c>
      <c r="AC66" s="54" t="s">
        <v>972</v>
      </c>
      <c r="AD66" s="54" t="s">
        <v>973</v>
      </c>
      <c r="AE66" s="54" t="s">
        <v>972</v>
      </c>
      <c r="AF66" s="54" t="s">
        <v>973</v>
      </c>
      <c r="AG66" s="54" t="s">
        <v>972</v>
      </c>
      <c r="AH66" s="54" t="s">
        <v>973</v>
      </c>
      <c r="AI66" s="54" t="s">
        <v>972</v>
      </c>
      <c r="AJ66" s="54" t="s">
        <v>973</v>
      </c>
      <c r="AK66" s="54" t="s">
        <v>972</v>
      </c>
      <c r="AL66" s="54" t="s">
        <v>973</v>
      </c>
      <c r="AM66" s="54" t="s">
        <v>972</v>
      </c>
      <c r="AN66" s="54" t="s">
        <v>973</v>
      </c>
      <c r="AO66" s="54" t="s">
        <v>972</v>
      </c>
      <c r="AP66" s="54" t="s">
        <v>973</v>
      </c>
      <c r="AQ66" s="54" t="s">
        <v>972</v>
      </c>
      <c r="AR66" s="54" t="s">
        <v>973</v>
      </c>
      <c r="AS66" s="54" t="s">
        <v>972</v>
      </c>
      <c r="AT66" s="89" t="s">
        <v>973</v>
      </c>
      <c r="AU66" s="52" t="s">
        <v>972</v>
      </c>
      <c r="AV66" s="55" t="s">
        <v>973</v>
      </c>
      <c r="AW66" s="83"/>
      <c r="AX66" s="84"/>
      <c r="BA66" s="149"/>
      <c r="BB66" s="150"/>
      <c r="BC66" s="151"/>
      <c r="BQ66" s="153"/>
      <c r="BR66" s="151"/>
      <c r="BV66" s="151"/>
      <c r="BZ66" s="151"/>
    </row>
    <row r="67" spans="1:78" ht="17.100000000000001" customHeight="1" x14ac:dyDescent="0.25">
      <c r="A67" s="413" t="s">
        <v>0</v>
      </c>
      <c r="B67" s="56" t="str">
        <f>IF(AA67=0,"",AA67)</f>
        <v/>
      </c>
      <c r="C67" s="57" t="str">
        <f>IF(AB67=0,"",AB67)</f>
        <v/>
      </c>
      <c r="D67" s="58" t="str">
        <f>IF(AC67=0,"",AC67)</f>
        <v/>
      </c>
      <c r="E67" s="397">
        <f>IF(AD67="","",AD67)</f>
        <v>0</v>
      </c>
      <c r="F67" s="58" t="str">
        <f t="shared" ref="F67:F80" si="69">IF(AE67=0,"",AE67)</f>
        <v/>
      </c>
      <c r="G67" s="397">
        <f>IF(AF67="","",AF67)</f>
        <v>0</v>
      </c>
      <c r="H67" s="58" t="str">
        <f t="shared" ref="H67:H80" si="70">IF(AG67=0,"",AG67)</f>
        <v/>
      </c>
      <c r="I67" s="397">
        <f>IF(AH67="","",AH67)</f>
        <v>0</v>
      </c>
      <c r="J67" s="58" t="str">
        <f t="shared" ref="J67:J80" si="71">IF(AI67=0,"",AI67)</f>
        <v/>
      </c>
      <c r="K67" s="397">
        <f>IF(AJ67="","",AJ67)</f>
        <v>0</v>
      </c>
      <c r="L67" s="58" t="str">
        <f t="shared" ref="L67:L80" si="72">IF(AK67=0,"",AK67)</f>
        <v/>
      </c>
      <c r="M67" s="397">
        <f>IF(AL67="","",AL67)</f>
        <v>0</v>
      </c>
      <c r="N67" s="58" t="str">
        <f>IF(AM67=0,"",AM67)</f>
        <v/>
      </c>
      <c r="O67" s="397">
        <f>IF(AN67="","",AN67)</f>
        <v>0</v>
      </c>
      <c r="P67" s="58" t="str">
        <f t="shared" ref="P67:P80" si="73">IF(AO67=0,"",AO67)</f>
        <v/>
      </c>
      <c r="Q67" s="397">
        <f>IF(AP67="","",AP67)</f>
        <v>0</v>
      </c>
      <c r="R67" s="58" t="str">
        <f t="shared" ref="R67:R80" si="74">IF(AQ67=0,"",AQ67)</f>
        <v/>
      </c>
      <c r="S67" s="397">
        <f>IF(AR67="","",AR67)</f>
        <v>0</v>
      </c>
      <c r="T67" s="58" t="str">
        <f t="shared" ref="T67:T80" si="75">IF(AS67=0,"",AS67)</f>
        <v/>
      </c>
      <c r="U67" s="397">
        <f>IF(AT67="","",AT67)</f>
        <v>0</v>
      </c>
      <c r="V67" s="58" t="str">
        <f t="shared" ref="V67:V80" si="76">IF(AU67=0,"",AU67)</f>
        <v/>
      </c>
      <c r="W67" s="397">
        <f>IF(AV67="","",AV67)</f>
        <v>0</v>
      </c>
      <c r="Z67" s="405" t="s">
        <v>0</v>
      </c>
      <c r="AA67" s="272" t="str">
        <f>IF(AB67=0,"",_xlfn.CONCAT(VLOOKUP(AB67,Starter!A:C,2,0)))</f>
        <v/>
      </c>
      <c r="AB67" s="81"/>
      <c r="AC67" s="283"/>
      <c r="AD67" s="163">
        <f>IF(SUM(AC67:AC69)+AC85=0,0,IF(SUM(ABS(AC67),ABS(AC68),ABS(AC69))=AC85,0.5,IF(SUM(ABS(AC67),ABS(AC68),ABS(AC69))&gt;AC85,1,0)))</f>
        <v>0</v>
      </c>
      <c r="AE67" s="132"/>
      <c r="AF67" s="91">
        <f>IF(SUM(AE67:AE69)+AE85=0,0,IF(SUM(ABS(AE67),ABS(AE68),ABS(AE69))=AE85,0.5,IF(SUM(ABS(AE67),ABS(AE68),ABS(AE69))&gt;AE85,1,0)))</f>
        <v>0</v>
      </c>
      <c r="AG67" s="129"/>
      <c r="AH67" s="91">
        <f>IF(SUM(AG67:AG69)+AG85=0,0,IF(SUM(ABS(AG67),ABS(AG68),ABS(AG69))=AG85,0.5,IF(SUM(ABS(AG67),ABS(AG68),ABS(AG69))&gt;AG85,1,0)))</f>
        <v>0</v>
      </c>
      <c r="AI67" s="129"/>
      <c r="AJ67" s="91">
        <f>IF(SUM(AI67:AI69)+AI85=0,0,IF(SUM(ABS(AI67),ABS(AI68),ABS(AI69))=AI85,0.5,IF(SUM(ABS(AI67),ABS(AI68),ABS(AI69))&gt;AI85,1,0)))</f>
        <v>0</v>
      </c>
      <c r="AK67" s="129"/>
      <c r="AL67" s="91">
        <f>IF(SUM(AK67:AK69)+AK85=0,0,IF(SUM(ABS(AK67),ABS(AK68),ABS(AK69))=AK85,0.5,IF(SUM(ABS(AK67),ABS(AK68),ABS(AK69))&gt;AK85,1,0)))</f>
        <v>0</v>
      </c>
      <c r="AM67" s="129"/>
      <c r="AN67" s="91">
        <f>IF(SUM(AM67:AM69)+AM85=0,0,IF(SUM(ABS(AM67),ABS(AM68),ABS(AM69))=AM85,0.5,IF(SUM(ABS(AM67),ABS(AM68),ABS(AM69))&gt;AM85,1,0)))</f>
        <v>0</v>
      </c>
      <c r="AO67" s="129"/>
      <c r="AP67" s="91">
        <f>IF(SUM(AO67:AO69)+AO85=0,0,IF(SUM(ABS(AO67),ABS(AO68),ABS(AO69))=AO85,0.5,IF(SUM(ABS(AO67),ABS(AO68),ABS(AO69))&gt;AO85,1,0)))</f>
        <v>0</v>
      </c>
      <c r="AQ67" s="129"/>
      <c r="AR67" s="91">
        <f>IF(SUM(AQ67:AQ69)+AQ85=0,0,IF(SUM(ABS(AQ67),ABS(AQ68),ABS(AQ69))=AQ85,0.5,IF(SUM(ABS(AQ67),ABS(AQ68),ABS(AQ69))&gt;AQ85,1,0)))</f>
        <v>0</v>
      </c>
      <c r="AS67" s="129"/>
      <c r="AT67" s="91">
        <f>IF(SUM(AS67:AS69)+AS85=0,0,IF(SUM(ABS(AS67),ABS(AS68),ABS(AS69))=AS85,0.5,IF(SUM(ABS(AS67),ABS(AS68),ABS(AS69))&gt;AS85,1,0)))</f>
        <v>0</v>
      </c>
      <c r="AU67" s="92">
        <f t="shared" ref="AU67:AU78" si="77">ABS(SUM(AC67:AC67))+ABS(SUM(AE67:AE67))+ABS(SUM(AG67:AG67))+ABS(SUM(AI67:AI67))+ABS(SUM(AK67:AK67))+ABS(SUM(AM67:AM67))+ABS(SUM(AO67:AO67))+ABS(SUM(AQ67:AQ67))+ABS(SUM(AS67:AS67))</f>
        <v>0</v>
      </c>
      <c r="AV67" s="93">
        <f>SUM(AD67+AF67+AH67+AJ67+AL67+AN67+AP67+AR67+AT67)</f>
        <v>0</v>
      </c>
      <c r="AW67" s="83"/>
      <c r="AX67" s="84"/>
      <c r="AZ67" s="47"/>
      <c r="BA67" s="149"/>
      <c r="BB67" s="150"/>
      <c r="BC67" s="151"/>
      <c r="BD67" s="154">
        <f>+AB67</f>
        <v>0</v>
      </c>
      <c r="BE67" s="150">
        <f>+AU67</f>
        <v>0</v>
      </c>
      <c r="BF67" s="152">
        <f>COUNT(BH67:BP67)</f>
        <v>0</v>
      </c>
      <c r="BG67" s="152">
        <f>COUNTIF(BH67:BP67,"&gt;0")</f>
        <v>0</v>
      </c>
      <c r="BH67" s="152" t="str">
        <f t="shared" ref="BH67:BH78" si="78">IF(AC67=0,"",AC67)</f>
        <v/>
      </c>
      <c r="BI67" s="152" t="str">
        <f t="shared" ref="BI67:BI78" si="79">IF(AE67=0,"",AE67)</f>
        <v/>
      </c>
      <c r="BJ67" s="152" t="str">
        <f t="shared" ref="BJ67:BJ78" si="80">IF(AG67=0,"",AG67)</f>
        <v/>
      </c>
      <c r="BK67" s="152" t="str">
        <f t="shared" ref="BK67:BK78" si="81">IF(AI67=0,"",AI67)</f>
        <v/>
      </c>
      <c r="BL67" s="152" t="str">
        <f t="shared" ref="BL67:BL78" si="82">IF(AK67=0,"",AK67)</f>
        <v/>
      </c>
      <c r="BM67" s="152" t="str">
        <f t="shared" ref="BM67:BM78" si="83">IF(AM67=0,"",AM67)</f>
        <v/>
      </c>
      <c r="BN67" s="152" t="str">
        <f t="shared" ref="BN67:BN78" si="84">IF(AO67=0,"",AO67)</f>
        <v/>
      </c>
      <c r="BO67" s="152" t="str">
        <f t="shared" ref="BO67:BO78" si="85">IF(AQ67=0,"",AQ67)</f>
        <v/>
      </c>
      <c r="BP67" s="152" t="str">
        <f t="shared" ref="BP67:BP78" si="86">IF(AS67=0,"",AS67)</f>
        <v/>
      </c>
      <c r="BQ67" s="153"/>
      <c r="BR67" s="151"/>
      <c r="BS67" s="152">
        <f>MAX(BH67:BP67)</f>
        <v>0</v>
      </c>
      <c r="BT67" s="152">
        <f>IF(BS67&lt;MAX(BS:BS),0,BS67+ROW()/1000000000)</f>
        <v>6.7000000000000004E-8</v>
      </c>
      <c r="BU67" s="152" t="str">
        <f>+AA63</f>
        <v>SG DJK Rimpar 1</v>
      </c>
      <c r="BV67" s="151">
        <f>RANK(BT67,BT:BT)</f>
        <v>96</v>
      </c>
      <c r="BW67" s="152">
        <f>SUMIF(BH67:BP67,"&gt;0")</f>
        <v>0</v>
      </c>
      <c r="BX67" s="152">
        <f>IF(COUNTIF(BH67:BP67,"&gt;0")&lt;Spielorte!$A$23,0,BE67/Spielorte!$A$23)</f>
        <v>0</v>
      </c>
      <c r="BY67" s="152">
        <f>IF(BX67&lt;MAX(BX:BX),0,BX67+ROW()/1000000000)</f>
        <v>6.7000000000000004E-8</v>
      </c>
      <c r="BZ67" s="151">
        <f t="shared" ref="BZ67:BZ78" si="87">IF(BY67=0,0,RANK(BY67,BY:BY))</f>
        <v>96</v>
      </c>
    </row>
    <row r="68" spans="1:78" ht="17.100000000000001" customHeight="1" x14ac:dyDescent="0.25">
      <c r="A68" s="414"/>
      <c r="B68" s="59" t="str">
        <f t="shared" ref="B68:D80" si="88">IF(AA68=0,"",AA68)</f>
        <v/>
      </c>
      <c r="C68" s="60" t="str">
        <f t="shared" si="88"/>
        <v/>
      </c>
      <c r="D68" s="61" t="str">
        <f t="shared" si="88"/>
        <v/>
      </c>
      <c r="E68" s="398"/>
      <c r="F68" s="61" t="str">
        <f t="shared" si="69"/>
        <v/>
      </c>
      <c r="G68" s="398"/>
      <c r="H68" s="61" t="str">
        <f t="shared" si="70"/>
        <v/>
      </c>
      <c r="I68" s="398"/>
      <c r="J68" s="61" t="str">
        <f t="shared" si="71"/>
        <v/>
      </c>
      <c r="K68" s="398"/>
      <c r="L68" s="61" t="str">
        <f t="shared" si="72"/>
        <v/>
      </c>
      <c r="M68" s="398"/>
      <c r="N68" s="61" t="str">
        <f t="shared" ref="N68:N80" si="89">IF(AM68=0,"",AM68)</f>
        <v/>
      </c>
      <c r="O68" s="398"/>
      <c r="P68" s="61" t="str">
        <f t="shared" si="73"/>
        <v/>
      </c>
      <c r="Q68" s="398"/>
      <c r="R68" s="61" t="str">
        <f t="shared" si="74"/>
        <v/>
      </c>
      <c r="S68" s="398"/>
      <c r="T68" s="61" t="str">
        <f t="shared" si="75"/>
        <v/>
      </c>
      <c r="U68" s="398"/>
      <c r="V68" s="61" t="str">
        <f t="shared" si="76"/>
        <v/>
      </c>
      <c r="W68" s="398"/>
      <c r="Z68" s="406"/>
      <c r="AA68" s="90" t="str">
        <f>IF(AB68=0,"",_xlfn.CONCAT(VLOOKUP(AB68,Starter!A:C,2,0)))</f>
        <v/>
      </c>
      <c r="AB68" s="80"/>
      <c r="AC68" s="130"/>
      <c r="AD68" s="94"/>
      <c r="AE68" s="130"/>
      <c r="AF68" s="94"/>
      <c r="AG68" s="130"/>
      <c r="AH68" s="94"/>
      <c r="AI68" s="130"/>
      <c r="AJ68" s="94"/>
      <c r="AK68" s="130"/>
      <c r="AL68" s="94"/>
      <c r="AM68" s="130"/>
      <c r="AN68" s="94"/>
      <c r="AO68" s="130"/>
      <c r="AP68" s="94"/>
      <c r="AQ68" s="130"/>
      <c r="AR68" s="94"/>
      <c r="AS68" s="130"/>
      <c r="AT68" s="94"/>
      <c r="AU68" s="95">
        <f t="shared" si="77"/>
        <v>0</v>
      </c>
      <c r="AV68" s="96"/>
      <c r="AW68" s="83"/>
      <c r="AX68" s="84"/>
      <c r="AZ68" s="47"/>
      <c r="BA68" s="149"/>
      <c r="BB68" s="150"/>
      <c r="BC68" s="151"/>
      <c r="BD68" s="154">
        <f t="shared" ref="BD68:BD78" si="90">+AB68</f>
        <v>0</v>
      </c>
      <c r="BE68" s="150">
        <f t="shared" ref="BE68:BE78" si="91">+AU68</f>
        <v>0</v>
      </c>
      <c r="BF68" s="152">
        <f t="shared" ref="BF68:BF78" si="92">COUNT(BH68:BP68)</f>
        <v>0</v>
      </c>
      <c r="BG68" s="152">
        <f t="shared" ref="BG68:BG78" si="93">COUNTIF(BH68:BP68,"&gt;0")</f>
        <v>0</v>
      </c>
      <c r="BH68" s="152" t="str">
        <f t="shared" si="78"/>
        <v/>
      </c>
      <c r="BI68" s="152" t="str">
        <f t="shared" si="79"/>
        <v/>
      </c>
      <c r="BJ68" s="152" t="str">
        <f t="shared" si="80"/>
        <v/>
      </c>
      <c r="BK68" s="152" t="str">
        <f t="shared" si="81"/>
        <v/>
      </c>
      <c r="BL68" s="152" t="str">
        <f t="shared" si="82"/>
        <v/>
      </c>
      <c r="BM68" s="152" t="str">
        <f t="shared" si="83"/>
        <v/>
      </c>
      <c r="BN68" s="152" t="str">
        <f t="shared" si="84"/>
        <v/>
      </c>
      <c r="BO68" s="152" t="str">
        <f t="shared" si="85"/>
        <v/>
      </c>
      <c r="BP68" s="152" t="str">
        <f t="shared" si="86"/>
        <v/>
      </c>
      <c r="BQ68" s="153"/>
      <c r="BR68" s="151"/>
      <c r="BS68" s="152">
        <f t="shared" ref="BS68:BS78" si="94">MAX(BH68:BP68)</f>
        <v>0</v>
      </c>
      <c r="BT68" s="152">
        <f t="shared" ref="BT68:BT78" si="95">IF(BS68&lt;MAX(BS:BS),0,BS68+ROW()/1000000000)</f>
        <v>6.8E-8</v>
      </c>
      <c r="BU68" s="152" t="str">
        <f t="shared" ref="BU68:BU78" si="96">+BU67</f>
        <v>SG DJK Rimpar 1</v>
      </c>
      <c r="BV68" s="151">
        <f t="shared" ref="BV68:BV78" si="97">RANK(BT68,BT:BT)</f>
        <v>95</v>
      </c>
      <c r="BW68" s="152">
        <f t="shared" ref="BW68:BW78" si="98">SUMIF(BH68:BP68,"&gt;0")</f>
        <v>0</v>
      </c>
      <c r="BX68" s="152">
        <f>IF(COUNTIF(BH68:BP68,"&gt;0")&lt;Spielorte!$A$23,0,BE68/Spielorte!$A$23)</f>
        <v>0</v>
      </c>
      <c r="BY68" s="152">
        <f t="shared" ref="BY68:BY78" si="99">IF(BX68&lt;MAX(BX:BX),0,BX68+ROW()/1000000000)</f>
        <v>6.8E-8</v>
      </c>
      <c r="BZ68" s="151">
        <f t="shared" si="87"/>
        <v>95</v>
      </c>
    </row>
    <row r="69" spans="1:78" ht="17.100000000000001" customHeight="1" thickBot="1" x14ac:dyDescent="0.3">
      <c r="A69" s="415"/>
      <c r="B69" s="62" t="str">
        <f t="shared" si="88"/>
        <v/>
      </c>
      <c r="C69" s="63" t="str">
        <f t="shared" si="88"/>
        <v/>
      </c>
      <c r="D69" s="52" t="str">
        <f t="shared" si="88"/>
        <v/>
      </c>
      <c r="E69" s="399"/>
      <c r="F69" s="52" t="str">
        <f t="shared" si="69"/>
        <v/>
      </c>
      <c r="G69" s="399"/>
      <c r="H69" s="52" t="str">
        <f t="shared" si="70"/>
        <v/>
      </c>
      <c r="I69" s="399"/>
      <c r="J69" s="52" t="str">
        <f t="shared" si="71"/>
        <v/>
      </c>
      <c r="K69" s="399"/>
      <c r="L69" s="52" t="str">
        <f t="shared" si="72"/>
        <v/>
      </c>
      <c r="M69" s="399"/>
      <c r="N69" s="52" t="str">
        <f t="shared" si="89"/>
        <v/>
      </c>
      <c r="O69" s="399"/>
      <c r="P69" s="52" t="str">
        <f t="shared" si="73"/>
        <v/>
      </c>
      <c r="Q69" s="399"/>
      <c r="R69" s="52" t="str">
        <f t="shared" si="74"/>
        <v/>
      </c>
      <c r="S69" s="399"/>
      <c r="T69" s="52" t="str">
        <f t="shared" si="75"/>
        <v/>
      </c>
      <c r="U69" s="399"/>
      <c r="V69" s="52" t="str">
        <f t="shared" si="76"/>
        <v/>
      </c>
      <c r="W69" s="399"/>
      <c r="Z69" s="407"/>
      <c r="AA69" s="99" t="str">
        <f>IF(AB69=0,"",_xlfn.CONCAT(VLOOKUP(AB69,Starter!A:C,2,0)))</f>
        <v/>
      </c>
      <c r="AB69" s="82"/>
      <c r="AC69" s="131"/>
      <c r="AD69" s="94"/>
      <c r="AE69" s="131"/>
      <c r="AF69" s="94"/>
      <c r="AG69" s="131"/>
      <c r="AH69" s="94"/>
      <c r="AI69" s="131"/>
      <c r="AJ69" s="94"/>
      <c r="AK69" s="131"/>
      <c r="AL69" s="94"/>
      <c r="AM69" s="131"/>
      <c r="AN69" s="94"/>
      <c r="AO69" s="131"/>
      <c r="AP69" s="94"/>
      <c r="AQ69" s="131"/>
      <c r="AR69" s="94"/>
      <c r="AS69" s="131"/>
      <c r="AT69" s="94"/>
      <c r="AU69" s="97">
        <f t="shared" si="77"/>
        <v>0</v>
      </c>
      <c r="AV69" s="98"/>
      <c r="AW69" s="83"/>
      <c r="AX69" s="84"/>
      <c r="AZ69" s="47"/>
      <c r="BA69" s="149"/>
      <c r="BB69" s="150"/>
      <c r="BC69" s="151"/>
      <c r="BD69" s="154">
        <f t="shared" si="90"/>
        <v>0</v>
      </c>
      <c r="BE69" s="150">
        <f t="shared" si="91"/>
        <v>0</v>
      </c>
      <c r="BF69" s="152">
        <f t="shared" si="92"/>
        <v>0</v>
      </c>
      <c r="BG69" s="152">
        <f t="shared" si="93"/>
        <v>0</v>
      </c>
      <c r="BH69" s="152" t="str">
        <f t="shared" si="78"/>
        <v/>
      </c>
      <c r="BI69" s="152" t="str">
        <f t="shared" si="79"/>
        <v/>
      </c>
      <c r="BJ69" s="152" t="str">
        <f t="shared" si="80"/>
        <v/>
      </c>
      <c r="BK69" s="152" t="str">
        <f t="shared" si="81"/>
        <v/>
      </c>
      <c r="BL69" s="152" t="str">
        <f t="shared" si="82"/>
        <v/>
      </c>
      <c r="BM69" s="152" t="str">
        <f t="shared" si="83"/>
        <v/>
      </c>
      <c r="BN69" s="152" t="str">
        <f t="shared" si="84"/>
        <v/>
      </c>
      <c r="BO69" s="152" t="str">
        <f t="shared" si="85"/>
        <v/>
      </c>
      <c r="BP69" s="152" t="str">
        <f t="shared" si="86"/>
        <v/>
      </c>
      <c r="BQ69" s="153"/>
      <c r="BR69" s="151"/>
      <c r="BS69" s="152">
        <f t="shared" si="94"/>
        <v>0</v>
      </c>
      <c r="BT69" s="152">
        <f t="shared" si="95"/>
        <v>6.8999999999999996E-8</v>
      </c>
      <c r="BU69" s="152" t="str">
        <f t="shared" si="96"/>
        <v>SG DJK Rimpar 1</v>
      </c>
      <c r="BV69" s="151">
        <f t="shared" si="97"/>
        <v>94</v>
      </c>
      <c r="BW69" s="152">
        <f t="shared" si="98"/>
        <v>0</v>
      </c>
      <c r="BX69" s="152">
        <f>IF(COUNTIF(BH69:BP69,"&gt;0")&lt;Spielorte!$A$23,0,BE69/Spielorte!$A$23)</f>
        <v>0</v>
      </c>
      <c r="BY69" s="152">
        <f t="shared" si="99"/>
        <v>6.8999999999999996E-8</v>
      </c>
      <c r="BZ69" s="151">
        <f t="shared" si="87"/>
        <v>94</v>
      </c>
    </row>
    <row r="70" spans="1:78" ht="17.100000000000001" customHeight="1" x14ac:dyDescent="0.25">
      <c r="A70" s="413" t="s">
        <v>2</v>
      </c>
      <c r="B70" s="56" t="str">
        <f t="shared" si="88"/>
        <v/>
      </c>
      <c r="C70" s="57" t="str">
        <f t="shared" si="88"/>
        <v/>
      </c>
      <c r="D70" s="58" t="str">
        <f t="shared" si="88"/>
        <v/>
      </c>
      <c r="E70" s="397">
        <f>IF(AD70="","",AD70)</f>
        <v>0</v>
      </c>
      <c r="F70" s="58" t="str">
        <f t="shared" si="69"/>
        <v/>
      </c>
      <c r="G70" s="397">
        <f>IF(AF70="","",AF70)</f>
        <v>0</v>
      </c>
      <c r="H70" s="58" t="str">
        <f t="shared" si="70"/>
        <v/>
      </c>
      <c r="I70" s="397">
        <f>IF(AH70="","",AH70)</f>
        <v>0</v>
      </c>
      <c r="J70" s="58" t="str">
        <f t="shared" si="71"/>
        <v/>
      </c>
      <c r="K70" s="397">
        <f>IF(AJ70="","",AJ70)</f>
        <v>0</v>
      </c>
      <c r="L70" s="58" t="str">
        <f t="shared" si="72"/>
        <v/>
      </c>
      <c r="M70" s="397">
        <f>IF(AL70="","",AL70)</f>
        <v>0</v>
      </c>
      <c r="N70" s="58" t="str">
        <f t="shared" si="89"/>
        <v/>
      </c>
      <c r="O70" s="397">
        <f>IF(AN70="","",AN70)</f>
        <v>0</v>
      </c>
      <c r="P70" s="58" t="str">
        <f t="shared" si="73"/>
        <v/>
      </c>
      <c r="Q70" s="397">
        <f>IF(AP70="","",AP70)</f>
        <v>0</v>
      </c>
      <c r="R70" s="58" t="str">
        <f t="shared" si="74"/>
        <v/>
      </c>
      <c r="S70" s="397">
        <f>IF(AR70="","",AR70)</f>
        <v>0</v>
      </c>
      <c r="T70" s="58" t="str">
        <f t="shared" si="75"/>
        <v/>
      </c>
      <c r="U70" s="397">
        <f>IF(AT70="","",AT70)</f>
        <v>0</v>
      </c>
      <c r="V70" s="58" t="str">
        <f t="shared" si="76"/>
        <v/>
      </c>
      <c r="W70" s="397">
        <f>IF(AV70="","",AV70)</f>
        <v>0</v>
      </c>
      <c r="Z70" s="405" t="s">
        <v>2</v>
      </c>
      <c r="AA70" s="272" t="str">
        <f>IF(AB70=0,"",_xlfn.CONCAT(VLOOKUP(AB70,Starter!A:C,2,0)))</f>
        <v/>
      </c>
      <c r="AB70" s="81"/>
      <c r="AC70" s="132"/>
      <c r="AD70" s="91">
        <f>IF(SUM(AC70:AC72)+AC86=0,0,IF(SUM(ABS(AC70),ABS(AC71),ABS(AC72))=AC86,0.5,IF(SUM(ABS(AC70),ABS(AC71),ABS(AC72))&gt;AC86,1,0)))</f>
        <v>0</v>
      </c>
      <c r="AE70" s="132"/>
      <c r="AF70" s="91">
        <f>IF(SUM(AE70:AE72)+AE86=0,0,IF(SUM(ABS(AE70),ABS(AE71),ABS(AE72))=AE86,0.5,IF(SUM(ABS(AE70),ABS(AE71),ABS(AE72))&gt;AE86,1,0)))</f>
        <v>0</v>
      </c>
      <c r="AG70" s="132"/>
      <c r="AH70" s="91">
        <f>IF(SUM(AG70:AG72)+AG86=0,0,IF(SUM(ABS(AG70),ABS(AG71),ABS(AG72))=AG86,0.5,IF(SUM(ABS(AG70),ABS(AG71),ABS(AG72))&gt;AG86,1,0)))</f>
        <v>0</v>
      </c>
      <c r="AI70" s="132"/>
      <c r="AJ70" s="91">
        <f>IF(SUM(AI70:AI72)+AI86=0,0,IF(SUM(ABS(AI70),ABS(AI71),ABS(AI72))=AI86,0.5,IF(SUM(ABS(AI70),ABS(AI71),ABS(AI72))&gt;AI86,1,0)))</f>
        <v>0</v>
      </c>
      <c r="AK70" s="132"/>
      <c r="AL70" s="91">
        <f>IF(SUM(AK70:AK72)+AK86=0,0,IF(SUM(ABS(AK70),ABS(AK71),ABS(AK72))=AK86,0.5,IF(SUM(ABS(AK70),ABS(AK71),ABS(AK72))&gt;AK86,1,0)))</f>
        <v>0</v>
      </c>
      <c r="AM70" s="132"/>
      <c r="AN70" s="91">
        <f>IF(SUM(AM70:AM72)+AM86=0,0,IF(SUM(ABS(AM70),ABS(AM71),ABS(AM72))=AM86,0.5,IF(SUM(ABS(AM70),ABS(AM71),ABS(AM72))&gt;AM86,1,0)))</f>
        <v>0</v>
      </c>
      <c r="AO70" s="132"/>
      <c r="AP70" s="91">
        <f>IF(SUM(AO70:AO72)+AO86=0,0,IF(SUM(ABS(AO70),ABS(AO71),ABS(AO72))=AO86,0.5,IF(SUM(ABS(AO70),ABS(AO71),ABS(AO72))&gt;AO86,1,0)))</f>
        <v>0</v>
      </c>
      <c r="AQ70" s="132"/>
      <c r="AR70" s="91">
        <f>IF(SUM(AQ70:AQ72)+AQ86=0,0,IF(SUM(ABS(AQ70),ABS(AQ71),ABS(AQ72))=AQ86,0.5,IF(SUM(ABS(AQ70),ABS(AQ71),ABS(AQ72))&gt;AQ86,1,0)))</f>
        <v>0</v>
      </c>
      <c r="AS70" s="132"/>
      <c r="AT70" s="91">
        <f>IF(SUM(AS70:AS72)+AS86=0,0,IF(SUM(ABS(AS70),ABS(AS71),ABS(AS72))=AS86,0.5,IF(SUM(ABS(AS70),ABS(AS71),ABS(AS72))&gt;AS86,1,0)))</f>
        <v>0</v>
      </c>
      <c r="AU70" s="92">
        <f t="shared" si="77"/>
        <v>0</v>
      </c>
      <c r="AV70" s="93">
        <f>SUM(AD70+AF70+AH70+AJ70+AL70+AN70+AP70+AR70+AT70)</f>
        <v>0</v>
      </c>
      <c r="AW70" s="83"/>
      <c r="AX70" s="84"/>
      <c r="AZ70" s="47"/>
      <c r="BA70" s="149"/>
      <c r="BB70" s="150"/>
      <c r="BC70" s="151"/>
      <c r="BD70" s="154">
        <f t="shared" si="90"/>
        <v>0</v>
      </c>
      <c r="BE70" s="150">
        <f t="shared" si="91"/>
        <v>0</v>
      </c>
      <c r="BF70" s="152">
        <f t="shared" si="92"/>
        <v>0</v>
      </c>
      <c r="BG70" s="152">
        <f t="shared" si="93"/>
        <v>0</v>
      </c>
      <c r="BH70" s="152" t="str">
        <f t="shared" si="78"/>
        <v/>
      </c>
      <c r="BI70" s="152" t="str">
        <f t="shared" si="79"/>
        <v/>
      </c>
      <c r="BJ70" s="152" t="str">
        <f t="shared" si="80"/>
        <v/>
      </c>
      <c r="BK70" s="152" t="str">
        <f t="shared" si="81"/>
        <v/>
      </c>
      <c r="BL70" s="152" t="str">
        <f t="shared" si="82"/>
        <v/>
      </c>
      <c r="BM70" s="152" t="str">
        <f t="shared" si="83"/>
        <v/>
      </c>
      <c r="BN70" s="152" t="str">
        <f t="shared" si="84"/>
        <v/>
      </c>
      <c r="BO70" s="152" t="str">
        <f t="shared" si="85"/>
        <v/>
      </c>
      <c r="BP70" s="152" t="str">
        <f t="shared" si="86"/>
        <v/>
      </c>
      <c r="BQ70" s="153"/>
      <c r="BR70" s="151"/>
      <c r="BS70" s="152">
        <f t="shared" si="94"/>
        <v>0</v>
      </c>
      <c r="BT70" s="152">
        <f t="shared" si="95"/>
        <v>7.0000000000000005E-8</v>
      </c>
      <c r="BU70" s="152" t="str">
        <f t="shared" si="96"/>
        <v>SG DJK Rimpar 1</v>
      </c>
      <c r="BV70" s="151">
        <f t="shared" si="97"/>
        <v>93</v>
      </c>
      <c r="BW70" s="152">
        <f t="shared" si="98"/>
        <v>0</v>
      </c>
      <c r="BX70" s="152">
        <f>IF(COUNTIF(BH70:BP70,"&gt;0")&lt;Spielorte!$A$23,0,BE70/Spielorte!$A$23)</f>
        <v>0</v>
      </c>
      <c r="BY70" s="152">
        <f t="shared" si="99"/>
        <v>7.0000000000000005E-8</v>
      </c>
      <c r="BZ70" s="151">
        <f t="shared" si="87"/>
        <v>93</v>
      </c>
    </row>
    <row r="71" spans="1:78" ht="17.100000000000001" customHeight="1" x14ac:dyDescent="0.25">
      <c r="A71" s="414"/>
      <c r="B71" s="59" t="str">
        <f t="shared" si="88"/>
        <v/>
      </c>
      <c r="C71" s="60" t="str">
        <f t="shared" si="88"/>
        <v/>
      </c>
      <c r="D71" s="61" t="str">
        <f t="shared" si="88"/>
        <v/>
      </c>
      <c r="E71" s="398"/>
      <c r="F71" s="61" t="str">
        <f t="shared" si="69"/>
        <v/>
      </c>
      <c r="G71" s="398"/>
      <c r="H71" s="61" t="str">
        <f t="shared" si="70"/>
        <v/>
      </c>
      <c r="I71" s="398"/>
      <c r="J71" s="61" t="str">
        <f t="shared" si="71"/>
        <v/>
      </c>
      <c r="K71" s="398"/>
      <c r="L71" s="61" t="str">
        <f t="shared" si="72"/>
        <v/>
      </c>
      <c r="M71" s="398"/>
      <c r="N71" s="61" t="str">
        <f t="shared" si="89"/>
        <v/>
      </c>
      <c r="O71" s="398"/>
      <c r="P71" s="61" t="str">
        <f t="shared" si="73"/>
        <v/>
      </c>
      <c r="Q71" s="398"/>
      <c r="R71" s="61" t="str">
        <f t="shared" si="74"/>
        <v/>
      </c>
      <c r="S71" s="398"/>
      <c r="T71" s="61" t="str">
        <f t="shared" si="75"/>
        <v/>
      </c>
      <c r="U71" s="398"/>
      <c r="V71" s="61" t="str">
        <f t="shared" si="76"/>
        <v/>
      </c>
      <c r="W71" s="398"/>
      <c r="Z71" s="406"/>
      <c r="AA71" s="90" t="str">
        <f>IF(AB71=0,"",_xlfn.CONCAT(VLOOKUP(AB71,Starter!A:C,2,0)))</f>
        <v/>
      </c>
      <c r="AB71" s="80"/>
      <c r="AC71" s="130"/>
      <c r="AD71" s="94"/>
      <c r="AE71" s="130"/>
      <c r="AF71" s="94"/>
      <c r="AG71" s="130"/>
      <c r="AH71" s="94"/>
      <c r="AI71" s="130"/>
      <c r="AJ71" s="94"/>
      <c r="AK71" s="130"/>
      <c r="AL71" s="94"/>
      <c r="AM71" s="130"/>
      <c r="AN71" s="94"/>
      <c r="AO71" s="134"/>
      <c r="AP71" s="94"/>
      <c r="AQ71" s="134"/>
      <c r="AR71" s="94"/>
      <c r="AS71" s="134"/>
      <c r="AT71" s="94"/>
      <c r="AU71" s="95">
        <f t="shared" si="77"/>
        <v>0</v>
      </c>
      <c r="AV71" s="96"/>
      <c r="AW71" s="83"/>
      <c r="AX71" s="84"/>
      <c r="AZ71" s="47"/>
      <c r="BA71" s="149"/>
      <c r="BB71" s="150"/>
      <c r="BC71" s="151"/>
      <c r="BD71" s="154">
        <f t="shared" si="90"/>
        <v>0</v>
      </c>
      <c r="BE71" s="150">
        <f t="shared" si="91"/>
        <v>0</v>
      </c>
      <c r="BF71" s="152">
        <f t="shared" si="92"/>
        <v>0</v>
      </c>
      <c r="BG71" s="152">
        <f t="shared" si="93"/>
        <v>0</v>
      </c>
      <c r="BH71" s="152" t="str">
        <f t="shared" si="78"/>
        <v/>
      </c>
      <c r="BI71" s="152" t="str">
        <f t="shared" si="79"/>
        <v/>
      </c>
      <c r="BJ71" s="152" t="str">
        <f t="shared" si="80"/>
        <v/>
      </c>
      <c r="BK71" s="152" t="str">
        <f t="shared" si="81"/>
        <v/>
      </c>
      <c r="BL71" s="152" t="str">
        <f t="shared" si="82"/>
        <v/>
      </c>
      <c r="BM71" s="152" t="str">
        <f t="shared" si="83"/>
        <v/>
      </c>
      <c r="BN71" s="152" t="str">
        <f t="shared" si="84"/>
        <v/>
      </c>
      <c r="BO71" s="152" t="str">
        <f t="shared" si="85"/>
        <v/>
      </c>
      <c r="BP71" s="152" t="str">
        <f t="shared" si="86"/>
        <v/>
      </c>
      <c r="BQ71" s="153"/>
      <c r="BR71" s="151"/>
      <c r="BS71" s="152">
        <f t="shared" si="94"/>
        <v>0</v>
      </c>
      <c r="BT71" s="152">
        <f t="shared" si="95"/>
        <v>7.1E-8</v>
      </c>
      <c r="BU71" s="152" t="str">
        <f t="shared" si="96"/>
        <v>SG DJK Rimpar 1</v>
      </c>
      <c r="BV71" s="151">
        <f t="shared" si="97"/>
        <v>92</v>
      </c>
      <c r="BW71" s="152">
        <f t="shared" si="98"/>
        <v>0</v>
      </c>
      <c r="BX71" s="152">
        <f>IF(COUNTIF(BH71:BP71,"&gt;0")&lt;Spielorte!$A$23,0,BE71/Spielorte!$A$23)</f>
        <v>0</v>
      </c>
      <c r="BY71" s="152">
        <f t="shared" si="99"/>
        <v>7.1E-8</v>
      </c>
      <c r="BZ71" s="151">
        <f t="shared" si="87"/>
        <v>92</v>
      </c>
    </row>
    <row r="72" spans="1:78" ht="17.100000000000001" customHeight="1" thickBot="1" x14ac:dyDescent="0.3">
      <c r="A72" s="415"/>
      <c r="B72" s="62" t="str">
        <f t="shared" si="88"/>
        <v/>
      </c>
      <c r="C72" s="63" t="str">
        <f t="shared" si="88"/>
        <v/>
      </c>
      <c r="D72" s="52" t="str">
        <f t="shared" si="88"/>
        <v/>
      </c>
      <c r="E72" s="399"/>
      <c r="F72" s="52" t="str">
        <f t="shared" si="69"/>
        <v/>
      </c>
      <c r="G72" s="399"/>
      <c r="H72" s="52" t="str">
        <f t="shared" si="70"/>
        <v/>
      </c>
      <c r="I72" s="399"/>
      <c r="J72" s="52" t="str">
        <f t="shared" si="71"/>
        <v/>
      </c>
      <c r="K72" s="399"/>
      <c r="L72" s="52" t="str">
        <f t="shared" si="72"/>
        <v/>
      </c>
      <c r="M72" s="399"/>
      <c r="N72" s="52" t="str">
        <f t="shared" si="89"/>
        <v/>
      </c>
      <c r="O72" s="399"/>
      <c r="P72" s="52" t="str">
        <f t="shared" si="73"/>
        <v/>
      </c>
      <c r="Q72" s="399"/>
      <c r="R72" s="52" t="str">
        <f t="shared" si="74"/>
        <v/>
      </c>
      <c r="S72" s="399"/>
      <c r="T72" s="52" t="str">
        <f t="shared" si="75"/>
        <v/>
      </c>
      <c r="U72" s="399"/>
      <c r="V72" s="52" t="str">
        <f t="shared" si="76"/>
        <v/>
      </c>
      <c r="W72" s="399"/>
      <c r="Z72" s="407"/>
      <c r="AA72" s="99" t="str">
        <f>IF(AB72=0,"",_xlfn.CONCAT(VLOOKUP(AB72,Starter!A:C,2,0)))</f>
        <v/>
      </c>
      <c r="AB72" s="82"/>
      <c r="AC72" s="133"/>
      <c r="AD72" s="100"/>
      <c r="AE72" s="133"/>
      <c r="AF72" s="100"/>
      <c r="AG72" s="133"/>
      <c r="AH72" s="100"/>
      <c r="AI72" s="133"/>
      <c r="AJ72" s="100"/>
      <c r="AK72" s="133"/>
      <c r="AL72" s="100"/>
      <c r="AM72" s="133"/>
      <c r="AN72" s="100"/>
      <c r="AO72" s="133"/>
      <c r="AP72" s="100"/>
      <c r="AQ72" s="133"/>
      <c r="AR72" s="100"/>
      <c r="AS72" s="133"/>
      <c r="AT72" s="100"/>
      <c r="AU72" s="97">
        <f t="shared" si="77"/>
        <v>0</v>
      </c>
      <c r="AV72" s="98"/>
      <c r="AW72" s="83"/>
      <c r="AX72" s="84"/>
      <c r="AZ72" s="47"/>
      <c r="BA72" s="149"/>
      <c r="BB72" s="150"/>
      <c r="BC72" s="151"/>
      <c r="BD72" s="154">
        <f t="shared" si="90"/>
        <v>0</v>
      </c>
      <c r="BE72" s="150">
        <f t="shared" si="91"/>
        <v>0</v>
      </c>
      <c r="BF72" s="152">
        <f t="shared" si="92"/>
        <v>0</v>
      </c>
      <c r="BG72" s="152">
        <f t="shared" si="93"/>
        <v>0</v>
      </c>
      <c r="BH72" s="152" t="str">
        <f t="shared" si="78"/>
        <v/>
      </c>
      <c r="BI72" s="152" t="str">
        <f t="shared" si="79"/>
        <v/>
      </c>
      <c r="BJ72" s="152" t="str">
        <f t="shared" si="80"/>
        <v/>
      </c>
      <c r="BK72" s="152" t="str">
        <f t="shared" si="81"/>
        <v/>
      </c>
      <c r="BL72" s="152" t="str">
        <f t="shared" si="82"/>
        <v/>
      </c>
      <c r="BM72" s="152" t="str">
        <f t="shared" si="83"/>
        <v/>
      </c>
      <c r="BN72" s="152" t="str">
        <f t="shared" si="84"/>
        <v/>
      </c>
      <c r="BO72" s="152" t="str">
        <f t="shared" si="85"/>
        <v/>
      </c>
      <c r="BP72" s="152" t="str">
        <f t="shared" si="86"/>
        <v/>
      </c>
      <c r="BQ72" s="153"/>
      <c r="BR72" s="151"/>
      <c r="BS72" s="152">
        <f t="shared" si="94"/>
        <v>0</v>
      </c>
      <c r="BT72" s="152">
        <f t="shared" si="95"/>
        <v>7.1999999999999996E-8</v>
      </c>
      <c r="BU72" s="152" t="str">
        <f t="shared" si="96"/>
        <v>SG DJK Rimpar 1</v>
      </c>
      <c r="BV72" s="151">
        <f t="shared" si="97"/>
        <v>91</v>
      </c>
      <c r="BW72" s="152">
        <f t="shared" si="98"/>
        <v>0</v>
      </c>
      <c r="BX72" s="152">
        <f>IF(COUNTIF(BH72:BP72,"&gt;0")&lt;Spielorte!$A$23,0,BE72/Spielorte!$A$23)</f>
        <v>0</v>
      </c>
      <c r="BY72" s="152">
        <f t="shared" si="99"/>
        <v>7.1999999999999996E-8</v>
      </c>
      <c r="BZ72" s="151">
        <f t="shared" si="87"/>
        <v>91</v>
      </c>
    </row>
    <row r="73" spans="1:78" ht="17.100000000000001" customHeight="1" x14ac:dyDescent="0.25">
      <c r="A73" s="413" t="s">
        <v>3</v>
      </c>
      <c r="B73" s="56" t="str">
        <f t="shared" si="88"/>
        <v/>
      </c>
      <c r="C73" s="57" t="str">
        <f t="shared" si="88"/>
        <v/>
      </c>
      <c r="D73" s="58" t="str">
        <f t="shared" si="88"/>
        <v/>
      </c>
      <c r="E73" s="397">
        <f>IF(AD73="","",AD73)</f>
        <v>0</v>
      </c>
      <c r="F73" s="58" t="str">
        <f t="shared" si="69"/>
        <v/>
      </c>
      <c r="G73" s="397">
        <f>IF(AF73="","",AF73)</f>
        <v>0</v>
      </c>
      <c r="H73" s="58" t="str">
        <f t="shared" si="70"/>
        <v/>
      </c>
      <c r="I73" s="397">
        <f>IF(AH73="","",AH73)</f>
        <v>0</v>
      </c>
      <c r="J73" s="58" t="str">
        <f t="shared" si="71"/>
        <v/>
      </c>
      <c r="K73" s="397">
        <f>IF(AJ73="","",AJ73)</f>
        <v>0</v>
      </c>
      <c r="L73" s="58" t="str">
        <f t="shared" si="72"/>
        <v/>
      </c>
      <c r="M73" s="397">
        <f>IF(AL73="","",AL73)</f>
        <v>0</v>
      </c>
      <c r="N73" s="58" t="str">
        <f t="shared" si="89"/>
        <v/>
      </c>
      <c r="O73" s="397">
        <f>IF(AN73="","",AN73)</f>
        <v>0</v>
      </c>
      <c r="P73" s="58" t="str">
        <f t="shared" si="73"/>
        <v/>
      </c>
      <c r="Q73" s="397">
        <f>IF(AP73="","",AP73)</f>
        <v>0</v>
      </c>
      <c r="R73" s="58" t="str">
        <f t="shared" si="74"/>
        <v/>
      </c>
      <c r="S73" s="397">
        <f>IF(AR73="","",AR73)</f>
        <v>0</v>
      </c>
      <c r="T73" s="58" t="str">
        <f t="shared" si="75"/>
        <v/>
      </c>
      <c r="U73" s="397">
        <f>IF(AT73="","",AT73)</f>
        <v>0</v>
      </c>
      <c r="V73" s="58" t="str">
        <f t="shared" si="76"/>
        <v/>
      </c>
      <c r="W73" s="397">
        <f>IF(AV73="","",AV73)</f>
        <v>0</v>
      </c>
      <c r="Z73" s="405" t="s">
        <v>3</v>
      </c>
      <c r="AA73" s="272" t="str">
        <f>IF(AB73=0,"",_xlfn.CONCAT(VLOOKUP(AB73,Starter!A:C,2,0)))</f>
        <v/>
      </c>
      <c r="AB73" s="81"/>
      <c r="AC73" s="132"/>
      <c r="AD73" s="91">
        <f>IF(SUM(AC73:AC75)+AC87=0,0,IF(SUM(ABS(AC73),ABS(AC74),ABS(AC75))=AC87,0.5,IF(SUM(ABS(AC73),ABS(AC74),ABS(AC75))&gt;AC87,1,0)))</f>
        <v>0</v>
      </c>
      <c r="AE73" s="132"/>
      <c r="AF73" s="91">
        <f>IF(SUM(AE73:AE75)+AE87=0,0,IF(SUM(ABS(AE73),ABS(AE74),ABS(AE75))=AE87,0.5,IF(SUM(ABS(AE73),ABS(AE74),ABS(AE75))&gt;AE87,1,0)))</f>
        <v>0</v>
      </c>
      <c r="AG73" s="132"/>
      <c r="AH73" s="91">
        <f>IF(SUM(AG73:AG75)+AG87=0,0,IF(SUM(ABS(AG73),ABS(AG74),ABS(AG75))=AG87,0.5,IF(SUM(ABS(AG73),ABS(AG74),ABS(AG75))&gt;AG87,1,0)))</f>
        <v>0</v>
      </c>
      <c r="AI73" s="132"/>
      <c r="AJ73" s="91">
        <f>IF(SUM(AI73:AI75)+AI87=0,0,IF(SUM(ABS(AI73),ABS(AI74),ABS(AI75))=AI87,0.5,IF(SUM(ABS(AI73),ABS(AI74),ABS(AI75))&gt;AI87,1,0)))</f>
        <v>0</v>
      </c>
      <c r="AK73" s="132"/>
      <c r="AL73" s="91">
        <f>IF(SUM(AK73:AK75)+AK87=0,0,IF(SUM(ABS(AK73),ABS(AK74),ABS(AK75))=AK87,0.5,IF(SUM(ABS(AK73),ABS(AK74),ABS(AK75))&gt;AK87,1,0)))</f>
        <v>0</v>
      </c>
      <c r="AM73" s="132"/>
      <c r="AN73" s="91">
        <f>IF(SUM(AM73:AM75)+AM87=0,0,IF(SUM(ABS(AM73),ABS(AM74),ABS(AM75))=AM87,0.5,IF(SUM(ABS(AM73),ABS(AM74),ABS(AM75))&gt;AM87,1,0)))</f>
        <v>0</v>
      </c>
      <c r="AO73" s="132"/>
      <c r="AP73" s="91">
        <f>IF(SUM(AO73:AO75)+AO87=0,0,IF(SUM(ABS(AO73),ABS(AO74),ABS(AO75))=AO87,0.5,IF(SUM(ABS(AO73),ABS(AO74),ABS(AO75))&gt;AO87,1,0)))</f>
        <v>0</v>
      </c>
      <c r="AQ73" s="132"/>
      <c r="AR73" s="91">
        <f>IF(SUM(AQ73:AQ75)+AQ87=0,0,IF(SUM(ABS(AQ73),ABS(AQ74),ABS(AQ75))=AQ87,0.5,IF(SUM(ABS(AQ73),ABS(AQ74),ABS(AQ75))&gt;AQ87,1,0)))</f>
        <v>0</v>
      </c>
      <c r="AS73" s="132"/>
      <c r="AT73" s="91">
        <f>IF(SUM(AS73:AS75)+AS87=0,0,IF(SUM(ABS(AS73),ABS(AS74),ABS(AS75))=AS87,0.5,IF(SUM(ABS(AS73),ABS(AS74),ABS(AS75))&gt;AS87,1,0)))</f>
        <v>0</v>
      </c>
      <c r="AU73" s="92">
        <f t="shared" si="77"/>
        <v>0</v>
      </c>
      <c r="AV73" s="93">
        <f>SUM(AD73+AF73+AH73+AJ73+AL73+AN73+AP73+AR73+AT73)</f>
        <v>0</v>
      </c>
      <c r="AW73" s="83"/>
      <c r="AX73" s="84"/>
      <c r="AZ73" s="47"/>
      <c r="BA73" s="149"/>
      <c r="BB73" s="150"/>
      <c r="BC73" s="151"/>
      <c r="BD73" s="154">
        <f t="shared" si="90"/>
        <v>0</v>
      </c>
      <c r="BE73" s="150">
        <f t="shared" si="91"/>
        <v>0</v>
      </c>
      <c r="BF73" s="152">
        <f t="shared" si="92"/>
        <v>0</v>
      </c>
      <c r="BG73" s="152">
        <f t="shared" si="93"/>
        <v>0</v>
      </c>
      <c r="BH73" s="152" t="str">
        <f t="shared" si="78"/>
        <v/>
      </c>
      <c r="BI73" s="152" t="str">
        <f t="shared" si="79"/>
        <v/>
      </c>
      <c r="BJ73" s="152" t="str">
        <f t="shared" si="80"/>
        <v/>
      </c>
      <c r="BK73" s="152" t="str">
        <f t="shared" si="81"/>
        <v/>
      </c>
      <c r="BL73" s="152" t="str">
        <f t="shared" si="82"/>
        <v/>
      </c>
      <c r="BM73" s="152" t="str">
        <f t="shared" si="83"/>
        <v/>
      </c>
      <c r="BN73" s="152" t="str">
        <f t="shared" si="84"/>
        <v/>
      </c>
      <c r="BO73" s="152" t="str">
        <f t="shared" si="85"/>
        <v/>
      </c>
      <c r="BP73" s="152" t="str">
        <f t="shared" si="86"/>
        <v/>
      </c>
      <c r="BQ73" s="153"/>
      <c r="BR73" s="151"/>
      <c r="BS73" s="152">
        <f t="shared" si="94"/>
        <v>0</v>
      </c>
      <c r="BT73" s="152">
        <f t="shared" si="95"/>
        <v>7.3000000000000005E-8</v>
      </c>
      <c r="BU73" s="152" t="str">
        <f t="shared" si="96"/>
        <v>SG DJK Rimpar 1</v>
      </c>
      <c r="BV73" s="151">
        <f t="shared" si="97"/>
        <v>90</v>
      </c>
      <c r="BW73" s="152">
        <f t="shared" si="98"/>
        <v>0</v>
      </c>
      <c r="BX73" s="152">
        <f>IF(COUNTIF(BH73:BP73,"&gt;0")&lt;Spielorte!$A$23,0,BE73/Spielorte!$A$23)</f>
        <v>0</v>
      </c>
      <c r="BY73" s="152">
        <f t="shared" si="99"/>
        <v>7.3000000000000005E-8</v>
      </c>
      <c r="BZ73" s="151">
        <f t="shared" si="87"/>
        <v>90</v>
      </c>
    </row>
    <row r="74" spans="1:78" ht="17.100000000000001" customHeight="1" x14ac:dyDescent="0.25">
      <c r="A74" s="414"/>
      <c r="B74" s="59" t="str">
        <f t="shared" si="88"/>
        <v/>
      </c>
      <c r="C74" s="60" t="str">
        <f t="shared" si="88"/>
        <v/>
      </c>
      <c r="D74" s="61" t="str">
        <f t="shared" si="88"/>
        <v/>
      </c>
      <c r="E74" s="398"/>
      <c r="F74" s="61" t="str">
        <f t="shared" si="69"/>
        <v/>
      </c>
      <c r="G74" s="398"/>
      <c r="H74" s="61" t="str">
        <f t="shared" si="70"/>
        <v/>
      </c>
      <c r="I74" s="398"/>
      <c r="J74" s="61" t="str">
        <f t="shared" si="71"/>
        <v/>
      </c>
      <c r="K74" s="398"/>
      <c r="L74" s="61" t="str">
        <f t="shared" si="72"/>
        <v/>
      </c>
      <c r="M74" s="398"/>
      <c r="N74" s="61" t="str">
        <f t="shared" si="89"/>
        <v/>
      </c>
      <c r="O74" s="398"/>
      <c r="P74" s="61" t="str">
        <f t="shared" si="73"/>
        <v/>
      </c>
      <c r="Q74" s="398"/>
      <c r="R74" s="61" t="str">
        <f t="shared" si="74"/>
        <v/>
      </c>
      <c r="S74" s="398"/>
      <c r="T74" s="61" t="str">
        <f t="shared" si="75"/>
        <v/>
      </c>
      <c r="U74" s="398"/>
      <c r="V74" s="61" t="str">
        <f t="shared" si="76"/>
        <v/>
      </c>
      <c r="W74" s="398"/>
      <c r="Z74" s="406"/>
      <c r="AA74" s="90" t="str">
        <f>IF(AB74=0,"",_xlfn.CONCAT(VLOOKUP(AB74,Starter!A:C,2,0)))</f>
        <v/>
      </c>
      <c r="AB74" s="80"/>
      <c r="AC74" s="130"/>
      <c r="AD74" s="94"/>
      <c r="AE74" s="130"/>
      <c r="AF74" s="94"/>
      <c r="AG74" s="130"/>
      <c r="AH74" s="94"/>
      <c r="AI74" s="130"/>
      <c r="AJ74" s="94"/>
      <c r="AK74" s="130"/>
      <c r="AL74" s="94"/>
      <c r="AM74" s="130"/>
      <c r="AN74" s="94"/>
      <c r="AO74" s="130"/>
      <c r="AP74" s="94"/>
      <c r="AQ74" s="130"/>
      <c r="AR74" s="94"/>
      <c r="AS74" s="130"/>
      <c r="AT74" s="94"/>
      <c r="AU74" s="95">
        <f t="shared" si="77"/>
        <v>0</v>
      </c>
      <c r="AV74" s="96"/>
      <c r="AW74" s="83"/>
      <c r="AX74" s="84"/>
      <c r="AZ74" s="47"/>
      <c r="BA74" s="149"/>
      <c r="BB74" s="150"/>
      <c r="BC74" s="151"/>
      <c r="BD74" s="154">
        <f t="shared" si="90"/>
        <v>0</v>
      </c>
      <c r="BE74" s="150">
        <f t="shared" si="91"/>
        <v>0</v>
      </c>
      <c r="BF74" s="152">
        <f t="shared" si="92"/>
        <v>0</v>
      </c>
      <c r="BG74" s="152">
        <f t="shared" si="93"/>
        <v>0</v>
      </c>
      <c r="BH74" s="152" t="str">
        <f t="shared" si="78"/>
        <v/>
      </c>
      <c r="BI74" s="152" t="str">
        <f t="shared" si="79"/>
        <v/>
      </c>
      <c r="BJ74" s="152" t="str">
        <f t="shared" si="80"/>
        <v/>
      </c>
      <c r="BK74" s="152" t="str">
        <f t="shared" si="81"/>
        <v/>
      </c>
      <c r="BL74" s="152" t="str">
        <f t="shared" si="82"/>
        <v/>
      </c>
      <c r="BM74" s="152" t="str">
        <f t="shared" si="83"/>
        <v/>
      </c>
      <c r="BN74" s="152" t="str">
        <f t="shared" si="84"/>
        <v/>
      </c>
      <c r="BO74" s="152" t="str">
        <f t="shared" si="85"/>
        <v/>
      </c>
      <c r="BP74" s="152" t="str">
        <f t="shared" si="86"/>
        <v/>
      </c>
      <c r="BQ74" s="153"/>
      <c r="BR74" s="151"/>
      <c r="BS74" s="152">
        <f t="shared" si="94"/>
        <v>0</v>
      </c>
      <c r="BT74" s="152">
        <f t="shared" si="95"/>
        <v>7.4000000000000001E-8</v>
      </c>
      <c r="BU74" s="152" t="str">
        <f t="shared" si="96"/>
        <v>SG DJK Rimpar 1</v>
      </c>
      <c r="BV74" s="151">
        <f t="shared" si="97"/>
        <v>89</v>
      </c>
      <c r="BW74" s="152">
        <f t="shared" si="98"/>
        <v>0</v>
      </c>
      <c r="BX74" s="152">
        <f>IF(COUNTIF(BH74:BP74,"&gt;0")&lt;Spielorte!$A$23,0,BE74/Spielorte!$A$23)</f>
        <v>0</v>
      </c>
      <c r="BY74" s="152">
        <f t="shared" si="99"/>
        <v>7.4000000000000001E-8</v>
      </c>
      <c r="BZ74" s="151">
        <f t="shared" si="87"/>
        <v>89</v>
      </c>
    </row>
    <row r="75" spans="1:78" ht="17.100000000000001" customHeight="1" thickBot="1" x14ac:dyDescent="0.3">
      <c r="A75" s="415"/>
      <c r="B75" s="62" t="str">
        <f t="shared" si="88"/>
        <v/>
      </c>
      <c r="C75" s="63" t="str">
        <f t="shared" si="88"/>
        <v/>
      </c>
      <c r="D75" s="52" t="str">
        <f t="shared" si="88"/>
        <v/>
      </c>
      <c r="E75" s="399"/>
      <c r="F75" s="52" t="str">
        <f t="shared" si="69"/>
        <v/>
      </c>
      <c r="G75" s="399"/>
      <c r="H75" s="52" t="str">
        <f t="shared" si="70"/>
        <v/>
      </c>
      <c r="I75" s="399"/>
      <c r="J75" s="52" t="str">
        <f t="shared" si="71"/>
        <v/>
      </c>
      <c r="K75" s="399"/>
      <c r="L75" s="52" t="str">
        <f t="shared" si="72"/>
        <v/>
      </c>
      <c r="M75" s="399"/>
      <c r="N75" s="52" t="str">
        <f t="shared" si="89"/>
        <v/>
      </c>
      <c r="O75" s="399"/>
      <c r="P75" s="52" t="str">
        <f t="shared" si="73"/>
        <v/>
      </c>
      <c r="Q75" s="399"/>
      <c r="R75" s="52" t="str">
        <f t="shared" si="74"/>
        <v/>
      </c>
      <c r="S75" s="399"/>
      <c r="T75" s="52" t="str">
        <f t="shared" si="75"/>
        <v/>
      </c>
      <c r="U75" s="399"/>
      <c r="V75" s="52" t="str">
        <f t="shared" si="76"/>
        <v/>
      </c>
      <c r="W75" s="399"/>
      <c r="Z75" s="407"/>
      <c r="AA75" s="99" t="str">
        <f>IF(AB75=0,"",_xlfn.CONCAT(VLOOKUP(AB75,Starter!A:C,2,0)))</f>
        <v/>
      </c>
      <c r="AB75" s="82"/>
      <c r="AC75" s="133"/>
      <c r="AD75" s="100"/>
      <c r="AE75" s="133"/>
      <c r="AF75" s="100"/>
      <c r="AG75" s="133"/>
      <c r="AH75" s="100"/>
      <c r="AI75" s="133"/>
      <c r="AJ75" s="100"/>
      <c r="AK75" s="133"/>
      <c r="AL75" s="100"/>
      <c r="AM75" s="133"/>
      <c r="AN75" s="100"/>
      <c r="AO75" s="133"/>
      <c r="AP75" s="100"/>
      <c r="AQ75" s="133"/>
      <c r="AR75" s="100"/>
      <c r="AS75" s="133"/>
      <c r="AT75" s="100"/>
      <c r="AU75" s="97">
        <f t="shared" si="77"/>
        <v>0</v>
      </c>
      <c r="AV75" s="98"/>
      <c r="AW75" s="83"/>
      <c r="AX75" s="84"/>
      <c r="AZ75" s="47"/>
      <c r="BA75" s="149"/>
      <c r="BB75" s="150"/>
      <c r="BC75" s="151"/>
      <c r="BD75" s="154">
        <f t="shared" si="90"/>
        <v>0</v>
      </c>
      <c r="BE75" s="150">
        <f t="shared" si="91"/>
        <v>0</v>
      </c>
      <c r="BF75" s="152">
        <f t="shared" si="92"/>
        <v>0</v>
      </c>
      <c r="BG75" s="152">
        <f t="shared" si="93"/>
        <v>0</v>
      </c>
      <c r="BH75" s="152" t="str">
        <f t="shared" si="78"/>
        <v/>
      </c>
      <c r="BI75" s="152" t="str">
        <f t="shared" si="79"/>
        <v/>
      </c>
      <c r="BJ75" s="152" t="str">
        <f t="shared" si="80"/>
        <v/>
      </c>
      <c r="BK75" s="152" t="str">
        <f t="shared" si="81"/>
        <v/>
      </c>
      <c r="BL75" s="152" t="str">
        <f t="shared" si="82"/>
        <v/>
      </c>
      <c r="BM75" s="152" t="str">
        <f t="shared" si="83"/>
        <v/>
      </c>
      <c r="BN75" s="152" t="str">
        <f t="shared" si="84"/>
        <v/>
      </c>
      <c r="BO75" s="152" t="str">
        <f t="shared" si="85"/>
        <v/>
      </c>
      <c r="BP75" s="152" t="str">
        <f t="shared" si="86"/>
        <v/>
      </c>
      <c r="BQ75" s="153"/>
      <c r="BR75" s="151"/>
      <c r="BS75" s="152">
        <f t="shared" si="94"/>
        <v>0</v>
      </c>
      <c r="BT75" s="152">
        <f t="shared" si="95"/>
        <v>7.4999999999999997E-8</v>
      </c>
      <c r="BU75" s="152" t="str">
        <f t="shared" si="96"/>
        <v>SG DJK Rimpar 1</v>
      </c>
      <c r="BV75" s="151">
        <f t="shared" si="97"/>
        <v>88</v>
      </c>
      <c r="BW75" s="152">
        <f t="shared" si="98"/>
        <v>0</v>
      </c>
      <c r="BX75" s="152">
        <f>IF(COUNTIF(BH75:BP75,"&gt;0")&lt;Spielorte!$A$23,0,BE75/Spielorte!$A$23)</f>
        <v>0</v>
      </c>
      <c r="BY75" s="152">
        <f t="shared" si="99"/>
        <v>7.4999999999999997E-8</v>
      </c>
      <c r="BZ75" s="151">
        <f t="shared" si="87"/>
        <v>88</v>
      </c>
    </row>
    <row r="76" spans="1:78" ht="17.100000000000001" customHeight="1" x14ac:dyDescent="0.25">
      <c r="A76" s="413" t="s">
        <v>11</v>
      </c>
      <c r="B76" s="56" t="str">
        <f>IF(AA76=0,"",AA76)</f>
        <v/>
      </c>
      <c r="C76" s="57" t="str">
        <f t="shared" si="88"/>
        <v/>
      </c>
      <c r="D76" s="58" t="str">
        <f t="shared" si="88"/>
        <v/>
      </c>
      <c r="E76" s="397">
        <f>IF(AD76="","",AD76)</f>
        <v>0</v>
      </c>
      <c r="F76" s="58" t="str">
        <f t="shared" si="69"/>
        <v/>
      </c>
      <c r="G76" s="397">
        <f>IF(AF76="","",AF76)</f>
        <v>0</v>
      </c>
      <c r="H76" s="58" t="str">
        <f t="shared" si="70"/>
        <v/>
      </c>
      <c r="I76" s="397">
        <f>IF(AH76="","",AH76)</f>
        <v>0</v>
      </c>
      <c r="J76" s="58" t="str">
        <f t="shared" si="71"/>
        <v/>
      </c>
      <c r="K76" s="397">
        <f>IF(AJ76="","",AJ76)</f>
        <v>0</v>
      </c>
      <c r="L76" s="58" t="str">
        <f t="shared" si="72"/>
        <v/>
      </c>
      <c r="M76" s="397">
        <f>IF(AL76="","",AL76)</f>
        <v>0</v>
      </c>
      <c r="N76" s="58" t="str">
        <f t="shared" si="89"/>
        <v/>
      </c>
      <c r="O76" s="397">
        <f>IF(AN76="","",AN76)</f>
        <v>0</v>
      </c>
      <c r="P76" s="58" t="str">
        <f t="shared" si="73"/>
        <v/>
      </c>
      <c r="Q76" s="397">
        <f>IF(AP76="","",AP76)</f>
        <v>0</v>
      </c>
      <c r="R76" s="58" t="str">
        <f t="shared" si="74"/>
        <v/>
      </c>
      <c r="S76" s="397">
        <f>IF(AR76="","",AR76)</f>
        <v>0</v>
      </c>
      <c r="T76" s="58" t="str">
        <f t="shared" si="75"/>
        <v/>
      </c>
      <c r="U76" s="397">
        <f>IF(AT76="","",AT76)</f>
        <v>0</v>
      </c>
      <c r="V76" s="58" t="str">
        <f t="shared" si="76"/>
        <v/>
      </c>
      <c r="W76" s="397">
        <f>IF(AV76="","",AV76)</f>
        <v>0</v>
      </c>
      <c r="Z76" s="405" t="s">
        <v>11</v>
      </c>
      <c r="AA76" s="90" t="str">
        <f>IF(AB76=0,"",_xlfn.CONCAT(VLOOKUP(AB76,Starter!A:C,2,0)))</f>
        <v/>
      </c>
      <c r="AB76" s="81"/>
      <c r="AC76" s="132"/>
      <c r="AD76" s="91">
        <f>IF(SUM(AC76:AC78)+AC88=0,0,IF(SUM(ABS(AC76),ABS(AC77),ABS(AC78))=AC88,0.5,IF(SUM(ABS(AC76),ABS(AC77),ABS(AC78))&gt;AC88,1,0)))</f>
        <v>0</v>
      </c>
      <c r="AE76" s="132"/>
      <c r="AF76" s="91">
        <f>IF(SUM(AE76:AE78)+AE88=0,0,IF(SUM(ABS(AE76),ABS(AE77),ABS(AE78))=AE88,0.5,IF(SUM(ABS(AE76),ABS(AE77),ABS(AE78))&gt;AE88,1,0)))</f>
        <v>0</v>
      </c>
      <c r="AG76" s="132"/>
      <c r="AH76" s="91">
        <f>IF(SUM(AG76:AG78)+AG88=0,0,IF(SUM(ABS(AG76),ABS(AG77),ABS(AG78))=AG88,0.5,IF(SUM(ABS(AG76),ABS(AG77),ABS(AG78))&gt;AG88,1,0)))</f>
        <v>0</v>
      </c>
      <c r="AI76" s="132"/>
      <c r="AJ76" s="91">
        <f>IF(SUM(AI76:AI78)+AI88=0,0,IF(SUM(ABS(AI76),ABS(AI77),ABS(AI78))=AI88,0.5,IF(SUM(ABS(AI76),ABS(AI77),ABS(AI78))&gt;AI88,1,0)))</f>
        <v>0</v>
      </c>
      <c r="AK76" s="132"/>
      <c r="AL76" s="91">
        <f>IF(SUM(AK76:AK78)+AK88=0,0,IF(SUM(ABS(AK76),ABS(AK77),ABS(AK78))=AK88,0.5,IF(SUM(ABS(AK76),ABS(AK77),ABS(AK78))&gt;AK88,1,0)))</f>
        <v>0</v>
      </c>
      <c r="AM76" s="132"/>
      <c r="AN76" s="91">
        <f>IF(SUM(AM76:AM78)+AM88=0,0,IF(SUM(ABS(AM76),ABS(AM77),ABS(AM78))=AM88,0.5,IF(SUM(ABS(AM76),ABS(AM77),ABS(AM78))&gt;AM88,1,0)))</f>
        <v>0</v>
      </c>
      <c r="AO76" s="132"/>
      <c r="AP76" s="91">
        <f>IF(SUM(AO76:AO78)+AO88=0,0,IF(SUM(ABS(AO76),ABS(AO77),ABS(AO78))=AO88,0.5,IF(SUM(ABS(AO76),ABS(AO77),ABS(AO78))&gt;AO88,1,0)))</f>
        <v>0</v>
      </c>
      <c r="AQ76" s="132"/>
      <c r="AR76" s="91">
        <f>IF(SUM(AQ76:AQ78)+AQ88=0,0,IF(SUM(ABS(AQ76),ABS(AQ77),ABS(AQ78))=AQ88,0.5,IF(SUM(ABS(AQ76),ABS(AQ77),ABS(AQ78))&gt;AQ88,1,0)))</f>
        <v>0</v>
      </c>
      <c r="AS76" s="132"/>
      <c r="AT76" s="91">
        <f>IF(SUM(AS76:AS78)+AS88=0,0,IF(SUM(ABS(AS76),ABS(AS77),ABS(AS78))=AS88,0.5,IF(SUM(ABS(AS76),ABS(AS77),ABS(AS78))&gt;AS88,1,0)))</f>
        <v>0</v>
      </c>
      <c r="AU76" s="92">
        <f t="shared" si="77"/>
        <v>0</v>
      </c>
      <c r="AV76" s="93">
        <f>SUM(AD76+AF76+AH76+AJ76+AL76+AN76+AP76+AR76+AT76)</f>
        <v>0</v>
      </c>
      <c r="AW76" s="83"/>
      <c r="AX76" s="84"/>
      <c r="AZ76" s="47"/>
      <c r="BA76" s="149"/>
      <c r="BB76" s="150"/>
      <c r="BC76" s="151"/>
      <c r="BD76" s="154">
        <f t="shared" si="90"/>
        <v>0</v>
      </c>
      <c r="BE76" s="150">
        <f t="shared" si="91"/>
        <v>0</v>
      </c>
      <c r="BF76" s="152">
        <f t="shared" si="92"/>
        <v>0</v>
      </c>
      <c r="BG76" s="152">
        <f t="shared" si="93"/>
        <v>0</v>
      </c>
      <c r="BH76" s="152" t="str">
        <f t="shared" si="78"/>
        <v/>
      </c>
      <c r="BI76" s="152" t="str">
        <f t="shared" si="79"/>
        <v/>
      </c>
      <c r="BJ76" s="152" t="str">
        <f t="shared" si="80"/>
        <v/>
      </c>
      <c r="BK76" s="152" t="str">
        <f t="shared" si="81"/>
        <v/>
      </c>
      <c r="BL76" s="152" t="str">
        <f t="shared" si="82"/>
        <v/>
      </c>
      <c r="BM76" s="152" t="str">
        <f t="shared" si="83"/>
        <v/>
      </c>
      <c r="BN76" s="152" t="str">
        <f t="shared" si="84"/>
        <v/>
      </c>
      <c r="BO76" s="152" t="str">
        <f t="shared" si="85"/>
        <v/>
      </c>
      <c r="BP76" s="152" t="str">
        <f t="shared" si="86"/>
        <v/>
      </c>
      <c r="BQ76" s="153"/>
      <c r="BR76" s="151"/>
      <c r="BS76" s="152">
        <f t="shared" si="94"/>
        <v>0</v>
      </c>
      <c r="BT76" s="152">
        <f t="shared" si="95"/>
        <v>7.6000000000000006E-8</v>
      </c>
      <c r="BU76" s="152" t="str">
        <f t="shared" si="96"/>
        <v>SG DJK Rimpar 1</v>
      </c>
      <c r="BV76" s="151">
        <f t="shared" si="97"/>
        <v>87</v>
      </c>
      <c r="BW76" s="152">
        <f t="shared" si="98"/>
        <v>0</v>
      </c>
      <c r="BX76" s="152">
        <f>IF(COUNTIF(BH76:BP76,"&gt;0")&lt;Spielorte!$A$23,0,BE76/Spielorte!$A$23)</f>
        <v>0</v>
      </c>
      <c r="BY76" s="152">
        <f t="shared" si="99"/>
        <v>7.6000000000000006E-8</v>
      </c>
      <c r="BZ76" s="151">
        <f t="shared" si="87"/>
        <v>87</v>
      </c>
    </row>
    <row r="77" spans="1:78" ht="17.100000000000001" customHeight="1" x14ac:dyDescent="0.25">
      <c r="A77" s="414"/>
      <c r="B77" s="59" t="str">
        <f>IF(AA77=0,"",AA77)</f>
        <v/>
      </c>
      <c r="C77" s="60" t="str">
        <f t="shared" si="88"/>
        <v/>
      </c>
      <c r="D77" s="61" t="str">
        <f t="shared" si="88"/>
        <v/>
      </c>
      <c r="E77" s="398"/>
      <c r="F77" s="61" t="str">
        <f t="shared" si="69"/>
        <v/>
      </c>
      <c r="G77" s="398"/>
      <c r="H77" s="61" t="str">
        <f t="shared" si="70"/>
        <v/>
      </c>
      <c r="I77" s="398"/>
      <c r="J77" s="61" t="str">
        <f t="shared" si="71"/>
        <v/>
      </c>
      <c r="K77" s="398"/>
      <c r="L77" s="61" t="str">
        <f t="shared" si="72"/>
        <v/>
      </c>
      <c r="M77" s="398"/>
      <c r="N77" s="61" t="str">
        <f t="shared" si="89"/>
        <v/>
      </c>
      <c r="O77" s="398"/>
      <c r="P77" s="61" t="str">
        <f t="shared" si="73"/>
        <v/>
      </c>
      <c r="Q77" s="398"/>
      <c r="R77" s="61" t="str">
        <f t="shared" si="74"/>
        <v/>
      </c>
      <c r="S77" s="398"/>
      <c r="T77" s="61" t="str">
        <f t="shared" si="75"/>
        <v/>
      </c>
      <c r="U77" s="398"/>
      <c r="V77" s="61" t="str">
        <f t="shared" si="76"/>
        <v/>
      </c>
      <c r="W77" s="398"/>
      <c r="Z77" s="406"/>
      <c r="AA77" s="90" t="str">
        <f>IF(AB77=0,"",_xlfn.CONCAT(VLOOKUP(AB77,Starter!A:C,2,0)))</f>
        <v/>
      </c>
      <c r="AB77" s="80"/>
      <c r="AC77" s="130"/>
      <c r="AD77" s="94"/>
      <c r="AE77" s="130"/>
      <c r="AF77" s="94"/>
      <c r="AG77" s="130"/>
      <c r="AH77" s="94"/>
      <c r="AI77" s="130"/>
      <c r="AJ77" s="94"/>
      <c r="AK77" s="130"/>
      <c r="AL77" s="94"/>
      <c r="AM77" s="130"/>
      <c r="AN77" s="94"/>
      <c r="AO77" s="130"/>
      <c r="AP77" s="94"/>
      <c r="AQ77" s="130"/>
      <c r="AR77" s="94"/>
      <c r="AS77" s="130"/>
      <c r="AT77" s="94"/>
      <c r="AU77" s="95">
        <f t="shared" si="77"/>
        <v>0</v>
      </c>
      <c r="AV77" s="96"/>
      <c r="AW77" s="83"/>
      <c r="AX77" s="84"/>
      <c r="AZ77" s="47"/>
      <c r="BA77" s="149"/>
      <c r="BB77" s="150"/>
      <c r="BC77" s="151"/>
      <c r="BD77" s="154">
        <f t="shared" si="90"/>
        <v>0</v>
      </c>
      <c r="BE77" s="150">
        <f t="shared" si="91"/>
        <v>0</v>
      </c>
      <c r="BF77" s="152">
        <f t="shared" si="92"/>
        <v>0</v>
      </c>
      <c r="BG77" s="152">
        <f t="shared" si="93"/>
        <v>0</v>
      </c>
      <c r="BH77" s="152" t="str">
        <f t="shared" si="78"/>
        <v/>
      </c>
      <c r="BI77" s="152" t="str">
        <f t="shared" si="79"/>
        <v/>
      </c>
      <c r="BJ77" s="152" t="str">
        <f t="shared" si="80"/>
        <v/>
      </c>
      <c r="BK77" s="152" t="str">
        <f t="shared" si="81"/>
        <v/>
      </c>
      <c r="BL77" s="152" t="str">
        <f t="shared" si="82"/>
        <v/>
      </c>
      <c r="BM77" s="152" t="str">
        <f t="shared" si="83"/>
        <v/>
      </c>
      <c r="BN77" s="152" t="str">
        <f t="shared" si="84"/>
        <v/>
      </c>
      <c r="BO77" s="152" t="str">
        <f t="shared" si="85"/>
        <v/>
      </c>
      <c r="BP77" s="152" t="str">
        <f t="shared" si="86"/>
        <v/>
      </c>
      <c r="BQ77" s="153"/>
      <c r="BR77" s="151"/>
      <c r="BS77" s="152">
        <f t="shared" si="94"/>
        <v>0</v>
      </c>
      <c r="BT77" s="152">
        <f t="shared" si="95"/>
        <v>7.7000000000000001E-8</v>
      </c>
      <c r="BU77" s="152" t="str">
        <f t="shared" si="96"/>
        <v>SG DJK Rimpar 1</v>
      </c>
      <c r="BV77" s="151">
        <f t="shared" si="97"/>
        <v>86</v>
      </c>
      <c r="BW77" s="152">
        <f t="shared" si="98"/>
        <v>0</v>
      </c>
      <c r="BX77" s="152">
        <f>IF(COUNTIF(BH77:BP77,"&gt;0")&lt;Spielorte!$A$23,0,BE77/Spielorte!$A$23)</f>
        <v>0</v>
      </c>
      <c r="BY77" s="152">
        <f t="shared" si="99"/>
        <v>7.7000000000000001E-8</v>
      </c>
      <c r="BZ77" s="151">
        <f t="shared" si="87"/>
        <v>86</v>
      </c>
    </row>
    <row r="78" spans="1:78" ht="17.100000000000001" customHeight="1" thickBot="1" x14ac:dyDescent="0.3">
      <c r="A78" s="415"/>
      <c r="B78" s="62" t="str">
        <f>IF(AA78=0,"",AA78)</f>
        <v/>
      </c>
      <c r="C78" s="63" t="str">
        <f t="shared" si="88"/>
        <v/>
      </c>
      <c r="D78" s="52" t="str">
        <f t="shared" si="88"/>
        <v/>
      </c>
      <c r="E78" s="399"/>
      <c r="F78" s="52" t="str">
        <f t="shared" si="69"/>
        <v/>
      </c>
      <c r="G78" s="399"/>
      <c r="H78" s="52" t="str">
        <f t="shared" si="70"/>
        <v/>
      </c>
      <c r="I78" s="399"/>
      <c r="J78" s="52" t="str">
        <f t="shared" si="71"/>
        <v/>
      </c>
      <c r="K78" s="399"/>
      <c r="L78" s="52" t="str">
        <f t="shared" si="72"/>
        <v/>
      </c>
      <c r="M78" s="399"/>
      <c r="N78" s="52" t="str">
        <f t="shared" si="89"/>
        <v/>
      </c>
      <c r="O78" s="399"/>
      <c r="P78" s="52" t="str">
        <f t="shared" si="73"/>
        <v/>
      </c>
      <c r="Q78" s="399"/>
      <c r="R78" s="52" t="str">
        <f t="shared" si="74"/>
        <v/>
      </c>
      <c r="S78" s="399"/>
      <c r="T78" s="52" t="str">
        <f t="shared" si="75"/>
        <v/>
      </c>
      <c r="U78" s="399"/>
      <c r="V78" s="52" t="str">
        <f t="shared" si="76"/>
        <v/>
      </c>
      <c r="W78" s="399"/>
      <c r="Z78" s="407"/>
      <c r="AA78" s="90" t="str">
        <f>IF(AB78=0,"",_xlfn.CONCAT(VLOOKUP(AB78,Starter!A:C,2,0)))</f>
        <v/>
      </c>
      <c r="AB78" s="82"/>
      <c r="AC78" s="133"/>
      <c r="AD78" s="100"/>
      <c r="AE78" s="133"/>
      <c r="AF78" s="100"/>
      <c r="AG78" s="133"/>
      <c r="AH78" s="100"/>
      <c r="AI78" s="133"/>
      <c r="AJ78" s="100"/>
      <c r="AK78" s="133"/>
      <c r="AL78" s="100"/>
      <c r="AM78" s="133"/>
      <c r="AN78" s="100"/>
      <c r="AO78" s="133"/>
      <c r="AP78" s="100"/>
      <c r="AQ78" s="133"/>
      <c r="AR78" s="100"/>
      <c r="AS78" s="133"/>
      <c r="AT78" s="100"/>
      <c r="AU78" s="97">
        <f t="shared" si="77"/>
        <v>0</v>
      </c>
      <c r="AV78" s="98"/>
      <c r="AW78" s="83"/>
      <c r="AX78" s="84"/>
      <c r="AZ78" s="47"/>
      <c r="BA78" s="149"/>
      <c r="BB78" s="150"/>
      <c r="BC78" s="151"/>
      <c r="BD78" s="154">
        <f t="shared" si="90"/>
        <v>0</v>
      </c>
      <c r="BE78" s="150">
        <f t="shared" si="91"/>
        <v>0</v>
      </c>
      <c r="BF78" s="152">
        <f t="shared" si="92"/>
        <v>0</v>
      </c>
      <c r="BG78" s="152">
        <f t="shared" si="93"/>
        <v>0</v>
      </c>
      <c r="BH78" s="152" t="str">
        <f t="shared" si="78"/>
        <v/>
      </c>
      <c r="BI78" s="152" t="str">
        <f t="shared" si="79"/>
        <v/>
      </c>
      <c r="BJ78" s="152" t="str">
        <f t="shared" si="80"/>
        <v/>
      </c>
      <c r="BK78" s="152" t="str">
        <f t="shared" si="81"/>
        <v/>
      </c>
      <c r="BL78" s="152" t="str">
        <f t="shared" si="82"/>
        <v/>
      </c>
      <c r="BM78" s="152" t="str">
        <f t="shared" si="83"/>
        <v/>
      </c>
      <c r="BN78" s="152" t="str">
        <f t="shared" si="84"/>
        <v/>
      </c>
      <c r="BO78" s="152" t="str">
        <f t="shared" si="85"/>
        <v/>
      </c>
      <c r="BP78" s="152" t="str">
        <f t="shared" si="86"/>
        <v/>
      </c>
      <c r="BQ78" s="153"/>
      <c r="BR78" s="151"/>
      <c r="BS78" s="152">
        <f t="shared" si="94"/>
        <v>0</v>
      </c>
      <c r="BT78" s="152">
        <f t="shared" si="95"/>
        <v>7.7999999999999997E-8</v>
      </c>
      <c r="BU78" s="152" t="str">
        <f t="shared" si="96"/>
        <v>SG DJK Rimpar 1</v>
      </c>
      <c r="BV78" s="151">
        <f t="shared" si="97"/>
        <v>85</v>
      </c>
      <c r="BW78" s="152">
        <f t="shared" si="98"/>
        <v>0</v>
      </c>
      <c r="BX78" s="152">
        <f>IF(COUNTIF(BH78:BP78,"&gt;0")&lt;Spielorte!$A$23,0,BE78/Spielorte!$A$23)</f>
        <v>0</v>
      </c>
      <c r="BY78" s="152">
        <f t="shared" si="99"/>
        <v>7.7999999999999997E-8</v>
      </c>
      <c r="BZ78" s="151">
        <f t="shared" si="87"/>
        <v>85</v>
      </c>
    </row>
    <row r="79" spans="1:78" ht="27.75" customHeight="1" thickBot="1" x14ac:dyDescent="0.3">
      <c r="B79" s="64" t="str">
        <f>IF(AA79=0,"",AA79)</f>
        <v>Gesamt</v>
      </c>
      <c r="C79" s="65" t="str">
        <f t="shared" si="88"/>
        <v/>
      </c>
      <c r="D79" s="66" t="str">
        <f t="shared" si="88"/>
        <v/>
      </c>
      <c r="E79" s="67">
        <f>IF(AD79="","",AD79)</f>
        <v>0</v>
      </c>
      <c r="F79" s="66" t="str">
        <f t="shared" si="69"/>
        <v/>
      </c>
      <c r="G79" s="67">
        <f>IF(AF79="","",AF79)</f>
        <v>0</v>
      </c>
      <c r="H79" s="66" t="str">
        <f t="shared" si="70"/>
        <v/>
      </c>
      <c r="I79" s="67">
        <f>IF(AH79="","",AH79)</f>
        <v>0</v>
      </c>
      <c r="J79" s="66" t="str">
        <f t="shared" si="71"/>
        <v/>
      </c>
      <c r="K79" s="67">
        <f>IF(AJ79="","",AJ79)</f>
        <v>0</v>
      </c>
      <c r="L79" s="66" t="str">
        <f t="shared" si="72"/>
        <v/>
      </c>
      <c r="M79" s="67">
        <f>IF(AL79="","",AL79)</f>
        <v>0</v>
      </c>
      <c r="N79" s="66" t="str">
        <f t="shared" si="89"/>
        <v/>
      </c>
      <c r="O79" s="67">
        <f>IF(AN79="","",AN79)</f>
        <v>0</v>
      </c>
      <c r="P79" s="66" t="str">
        <f t="shared" si="73"/>
        <v/>
      </c>
      <c r="Q79" s="67">
        <f>IF(AP79="","",AP79)</f>
        <v>0</v>
      </c>
      <c r="R79" s="66" t="str">
        <f t="shared" si="74"/>
        <v/>
      </c>
      <c r="S79" s="67">
        <f>IF(AR79="","",AR79)</f>
        <v>0</v>
      </c>
      <c r="T79" s="66" t="str">
        <f t="shared" si="75"/>
        <v/>
      </c>
      <c r="U79" s="67">
        <f>IF(AT79="","",AT79)</f>
        <v>0</v>
      </c>
      <c r="V79" s="66" t="str">
        <f t="shared" si="76"/>
        <v/>
      </c>
      <c r="W79" s="67">
        <f>IF(AV79="","",AV79)</f>
        <v>0</v>
      </c>
      <c r="AA79" s="64" t="s">
        <v>960</v>
      </c>
      <c r="AB79" s="101"/>
      <c r="AC79" s="148">
        <f>ABS(SUM(AC67:AC69))+ABS(SUM(AC70:AC72))+ABS(SUM(AC73:AC75))+ABS(SUM(AC76:AC78))</f>
        <v>0</v>
      </c>
      <c r="AD79" s="102">
        <f>IF(AC79+AC89=0,0,IF(AC79=AC89,1.5,IF(AC79&gt;AC89,3,0)))</f>
        <v>0</v>
      </c>
      <c r="AE79" s="148">
        <f>ABS(SUM(AE67:AE69))+ABS(SUM(AE70:AE72))+ABS(SUM(AE73:AE75))+ABS(SUM(AE76:AE78))</f>
        <v>0</v>
      </c>
      <c r="AF79" s="102">
        <f>IF(AE79+AE89=0,0,IF(AE79=AE89,1.5,IF(AE79&gt;AE89,3,0)))</f>
        <v>0</v>
      </c>
      <c r="AG79" s="148">
        <f>ABS(SUM(AG67:AG69))+ABS(SUM(AG70:AG72))+ABS(SUM(AG73:AG75))+ABS(SUM(AG76:AG78))</f>
        <v>0</v>
      </c>
      <c r="AH79" s="102">
        <f>IF(AG79+AG89=0,0,IF(AG79=AG89,1.5,IF(AG79&gt;AG89,3,0)))</f>
        <v>0</v>
      </c>
      <c r="AI79" s="148">
        <f>ABS(SUM(AI67:AI69))+ABS(SUM(AI70:AI72))+ABS(SUM(AI73:AI75))+ABS(SUM(AI76:AI78))</f>
        <v>0</v>
      </c>
      <c r="AJ79" s="102">
        <f>IF(AI79+AI89=0,0,IF(AI79=AI89,1.5,IF(AI79&gt;AI89,3,0)))</f>
        <v>0</v>
      </c>
      <c r="AK79" s="148">
        <f>ABS(SUM(AK67:AK69))+ABS(SUM(AK70:AK72))+ABS(SUM(AK73:AK75))+ABS(SUM(AK76:AK78))</f>
        <v>0</v>
      </c>
      <c r="AL79" s="102">
        <f>IF(AK79+AK89=0,0,IF(AK79=AK89,1.5,IF(AK79&gt;AK89,3,0)))</f>
        <v>0</v>
      </c>
      <c r="AM79" s="148">
        <f>ABS(SUM(AM67:AM69))+ABS(SUM(AM70:AM72))+ABS(SUM(AM73:AM75))+ABS(SUM(AM76:AM78))</f>
        <v>0</v>
      </c>
      <c r="AN79" s="102">
        <f>IF(AM79+AM89=0,0,IF(AM79=AM89,1.5,IF(AM79&gt;AM89,3,0)))</f>
        <v>0</v>
      </c>
      <c r="AO79" s="148">
        <f>ABS(SUM(AO67:AO69))+ABS(SUM(AO70:AO72))+ABS(SUM(AO73:AO75))+ABS(SUM(AO76:AO78))</f>
        <v>0</v>
      </c>
      <c r="AP79" s="102">
        <f>IF(AO79+AO89=0,0,IF(AO79=AO89,1.5,IF(AO79&gt;AO89,3,0)))</f>
        <v>0</v>
      </c>
      <c r="AQ79" s="148">
        <f>ABS(SUM(AQ67:AQ69))+ABS(SUM(AQ70:AQ72))+ABS(SUM(AQ73:AQ75))+ABS(SUM(AQ76:AQ78))</f>
        <v>0</v>
      </c>
      <c r="AR79" s="102">
        <f>IF(AQ79+AQ89=0,0,IF(AQ79=AQ89,1.5,IF(AQ79&gt;AQ89,3,0)))</f>
        <v>0</v>
      </c>
      <c r="AS79" s="148">
        <f>ABS(SUM(AS67:AS69))+ABS(SUM(AS70:AS72))+ABS(SUM(AS73:AS75))+ABS(SUM(AS76:AS78))</f>
        <v>0</v>
      </c>
      <c r="AT79" s="102">
        <f>IF(AS79+AS89=0,0,IF(AS79=AS89,1.5,IF(AS79&gt;AS89,3,0)))</f>
        <v>0</v>
      </c>
      <c r="AU79" s="103">
        <f>SUM(AC79+AE79+AG79+AI79+AK79+AM79+AO79+AQ79+AS79)</f>
        <v>0</v>
      </c>
      <c r="AV79" s="104">
        <f>SUM(AD79+AF79+AH79+AJ79+AL79+AN79+AP79+AR79+AT79)</f>
        <v>0</v>
      </c>
      <c r="AW79" s="83"/>
      <c r="AX79" s="84"/>
      <c r="BA79" s="149"/>
      <c r="BB79" s="150"/>
      <c r="BC79" s="151"/>
      <c r="BQ79" s="153"/>
      <c r="BR79" s="151"/>
      <c r="BV79" s="151"/>
      <c r="BZ79" s="151"/>
    </row>
    <row r="80" spans="1:78" ht="24" customHeight="1" thickBot="1" x14ac:dyDescent="0.3">
      <c r="B80" s="68" t="str">
        <f>IF(AA80=0,"",AA80)</f>
        <v>Gesamt - Punkte</v>
      </c>
      <c r="C80" s="69" t="str">
        <f t="shared" si="88"/>
        <v/>
      </c>
      <c r="D80" s="69" t="str">
        <f t="shared" si="88"/>
        <v/>
      </c>
      <c r="E80" s="70">
        <f>IF(AD80="","",AD80)</f>
        <v>0</v>
      </c>
      <c r="F80" s="69" t="str">
        <f t="shared" si="69"/>
        <v/>
      </c>
      <c r="G80" s="70">
        <f>IF(AF80="","",AF80)</f>
        <v>0</v>
      </c>
      <c r="H80" s="69" t="str">
        <f t="shared" si="70"/>
        <v/>
      </c>
      <c r="I80" s="70">
        <f>IF(AH80="","",AH80)</f>
        <v>0</v>
      </c>
      <c r="J80" s="69" t="str">
        <f t="shared" si="71"/>
        <v/>
      </c>
      <c r="K80" s="70">
        <f>IF(AJ80="","",AJ80)</f>
        <v>0</v>
      </c>
      <c r="L80" s="69" t="str">
        <f t="shared" si="72"/>
        <v/>
      </c>
      <c r="M80" s="70">
        <f>IF(AL80="","",AL80)</f>
        <v>0</v>
      </c>
      <c r="N80" s="69" t="str">
        <f t="shared" si="89"/>
        <v/>
      </c>
      <c r="O80" s="70">
        <f>IF(AN80="","",AN80)</f>
        <v>0</v>
      </c>
      <c r="P80" s="69" t="str">
        <f t="shared" si="73"/>
        <v/>
      </c>
      <c r="Q80" s="70">
        <f>IF(AP80="","",AP80)</f>
        <v>0</v>
      </c>
      <c r="R80" s="69" t="str">
        <f t="shared" si="74"/>
        <v/>
      </c>
      <c r="S80" s="70">
        <f>IF(AR80="","",AR80)</f>
        <v>0</v>
      </c>
      <c r="T80" s="69" t="str">
        <f t="shared" si="75"/>
        <v/>
      </c>
      <c r="U80" s="70">
        <f>IF(AT80="","",AT80)</f>
        <v>0</v>
      </c>
      <c r="V80" s="69" t="str">
        <f t="shared" si="76"/>
        <v/>
      </c>
      <c r="W80" s="70">
        <f>IF(AV80="","",AV80)</f>
        <v>0</v>
      </c>
      <c r="AA80" s="68" t="s">
        <v>975</v>
      </c>
      <c r="AB80" s="69"/>
      <c r="AC80" s="69"/>
      <c r="AD80" s="105">
        <f>SUM(AD67:AD79)</f>
        <v>0</v>
      </c>
      <c r="AE80" s="69"/>
      <c r="AF80" s="105">
        <f>SUM(AF67:AF79)</f>
        <v>0</v>
      </c>
      <c r="AG80" s="69"/>
      <c r="AH80" s="105">
        <f>SUM(AH67:AH79)</f>
        <v>0</v>
      </c>
      <c r="AI80" s="69"/>
      <c r="AJ80" s="105">
        <f>SUM(AJ67:AJ79)</f>
        <v>0</v>
      </c>
      <c r="AK80" s="69"/>
      <c r="AL80" s="105">
        <f>SUM(AL67:AL79)</f>
        <v>0</v>
      </c>
      <c r="AM80" s="69"/>
      <c r="AN80" s="105">
        <f>SUM(AN67:AN79)</f>
        <v>0</v>
      </c>
      <c r="AO80" s="69"/>
      <c r="AP80" s="105">
        <f>SUM(AP67:AP79)</f>
        <v>0</v>
      </c>
      <c r="AQ80" s="69"/>
      <c r="AR80" s="105">
        <f>SUM(AR67:AR79)</f>
        <v>0</v>
      </c>
      <c r="AS80" s="69"/>
      <c r="AT80" s="105">
        <f>SUM(AT67:AT79)</f>
        <v>0</v>
      </c>
      <c r="AU80" s="69"/>
      <c r="AV80" s="106">
        <f>SUM(AV67:AV79)</f>
        <v>0</v>
      </c>
      <c r="AW80" s="83"/>
      <c r="AX80" s="84"/>
      <c r="BA80" s="149">
        <f>+AV80</f>
        <v>0</v>
      </c>
      <c r="BB80" s="150">
        <f>+AU79</f>
        <v>0</v>
      </c>
      <c r="BC80" s="151">
        <f>+AA62</f>
        <v>3</v>
      </c>
      <c r="BF80" s="152">
        <f>SUM(BF61:BF79)</f>
        <v>0</v>
      </c>
      <c r="BQ80" s="149">
        <f>+BB80/1000000+BA80</f>
        <v>0</v>
      </c>
      <c r="BR80" s="151">
        <f>RANK(BQ80,BQ:BQ)</f>
        <v>1</v>
      </c>
      <c r="BV80" s="151"/>
      <c r="BZ80" s="151"/>
    </row>
    <row r="81" spans="1:78" ht="11.25" customHeight="1" x14ac:dyDescent="0.25">
      <c r="B81" s="69"/>
      <c r="C81" s="69"/>
      <c r="D81" s="69"/>
      <c r="E81" s="1"/>
      <c r="F81" s="69"/>
      <c r="G81" s="1"/>
      <c r="H81" s="69"/>
      <c r="I81" s="1"/>
      <c r="J81" s="69"/>
      <c r="K81" s="1"/>
      <c r="L81" s="69"/>
      <c r="M81" s="1"/>
      <c r="N81" s="69"/>
      <c r="O81" s="1"/>
      <c r="P81" s="69"/>
      <c r="Q81" s="1"/>
      <c r="R81" s="69"/>
      <c r="S81" s="1"/>
      <c r="T81" s="69"/>
      <c r="U81" s="1"/>
      <c r="V81" s="69"/>
      <c r="W81" s="1"/>
      <c r="AA81" s="69"/>
      <c r="AB81" s="69"/>
      <c r="AC81" s="69"/>
      <c r="AD81" s="1"/>
      <c r="AE81" s="69"/>
      <c r="AF81" s="1"/>
      <c r="AG81" s="69"/>
      <c r="AH81" s="1"/>
      <c r="AI81" s="69"/>
      <c r="AJ81" s="1"/>
      <c r="AK81" s="69"/>
      <c r="AL81" s="1"/>
      <c r="AM81" s="69"/>
      <c r="AN81" s="1"/>
      <c r="AO81" s="69"/>
      <c r="AP81" s="1"/>
      <c r="AQ81" s="69"/>
      <c r="AR81" s="1"/>
      <c r="AS81" s="69"/>
      <c r="AT81" s="1"/>
      <c r="AU81" s="69"/>
      <c r="AV81" s="1"/>
      <c r="AW81" s="83"/>
      <c r="AX81" s="84"/>
      <c r="BA81" s="149"/>
      <c r="BB81" s="150"/>
      <c r="BC81" s="151"/>
      <c r="BQ81" s="153"/>
      <c r="BR81" s="151"/>
      <c r="BV81" s="151"/>
      <c r="BZ81" s="151"/>
    </row>
    <row r="82" spans="1:78" ht="12.75" customHeight="1" x14ac:dyDescent="0.25">
      <c r="B82" s="71" t="str">
        <f t="shared" ref="B82:K84" si="100">IF(AA82=0,"",AA82)</f>
        <v>Gegner-Nr.:</v>
      </c>
      <c r="C82" s="72" t="str">
        <f t="shared" si="100"/>
        <v>&gt;&gt;&gt;&gt;</v>
      </c>
      <c r="D82" s="396">
        <f t="shared" si="100"/>
        <v>10</v>
      </c>
      <c r="E82" s="396" t="str">
        <f t="shared" si="100"/>
        <v/>
      </c>
      <c r="F82" s="396">
        <f t="shared" si="100"/>
        <v>1</v>
      </c>
      <c r="G82" s="396" t="str">
        <f t="shared" si="100"/>
        <v/>
      </c>
      <c r="H82" s="396">
        <f t="shared" si="100"/>
        <v>2</v>
      </c>
      <c r="I82" s="396" t="str">
        <f t="shared" si="100"/>
        <v/>
      </c>
      <c r="J82" s="396">
        <f t="shared" si="100"/>
        <v>6</v>
      </c>
      <c r="K82" s="396" t="str">
        <f t="shared" si="100"/>
        <v/>
      </c>
      <c r="L82" s="396">
        <f t="shared" ref="L82:U84" si="101">IF(AK82=0,"",AK82)</f>
        <v>9</v>
      </c>
      <c r="M82" s="396" t="str">
        <f t="shared" si="101"/>
        <v/>
      </c>
      <c r="N82" s="396">
        <f t="shared" si="101"/>
        <v>7</v>
      </c>
      <c r="O82" s="396" t="str">
        <f t="shared" si="101"/>
        <v/>
      </c>
      <c r="P82" s="396">
        <f t="shared" si="101"/>
        <v>5</v>
      </c>
      <c r="Q82" s="396" t="str">
        <f t="shared" si="101"/>
        <v/>
      </c>
      <c r="R82" s="396">
        <f t="shared" si="101"/>
        <v>4</v>
      </c>
      <c r="S82" s="396" t="str">
        <f t="shared" si="101"/>
        <v/>
      </c>
      <c r="T82" s="396">
        <f t="shared" si="101"/>
        <v>8</v>
      </c>
      <c r="U82" s="396" t="str">
        <f t="shared" si="101"/>
        <v/>
      </c>
      <c r="V82" s="412"/>
      <c r="W82" s="412"/>
      <c r="AA82" s="71" t="s">
        <v>958</v>
      </c>
      <c r="AB82" s="72" t="s">
        <v>959</v>
      </c>
      <c r="AC82" s="418">
        <f>VLOOKUP($AA62,Schlüssel!$A$5:$DG$14,43)</f>
        <v>10</v>
      </c>
      <c r="AD82" s="419"/>
      <c r="AE82" s="418">
        <f>VLOOKUP($AA62,Schlüssel!$A$5:$EK$14,44)</f>
        <v>1</v>
      </c>
      <c r="AF82" s="419"/>
      <c r="AG82" s="418">
        <f>VLOOKUP($AA62,Schlüssel!$A$5:$EK$14,45)</f>
        <v>2</v>
      </c>
      <c r="AH82" s="419"/>
      <c r="AI82" s="418">
        <f>VLOOKUP($AA62,Schlüssel!$A$5:$EK$14,46)</f>
        <v>6</v>
      </c>
      <c r="AJ82" s="419"/>
      <c r="AK82" s="418">
        <f>VLOOKUP($AA62,Schlüssel!$A$5:$EK$14,47)</f>
        <v>9</v>
      </c>
      <c r="AL82" s="419"/>
      <c r="AM82" s="418">
        <f>VLOOKUP($AA62,Schlüssel!$A$5:$EK$14,48)</f>
        <v>7</v>
      </c>
      <c r="AN82" s="419"/>
      <c r="AO82" s="418">
        <f>VLOOKUP($AA62,Schlüssel!$A$5:$EK$14,49)</f>
        <v>5</v>
      </c>
      <c r="AP82" s="419"/>
      <c r="AQ82" s="418">
        <f>VLOOKUP($AA62,Schlüssel!$A$5:$EK$14,50)</f>
        <v>4</v>
      </c>
      <c r="AR82" s="419"/>
      <c r="AS82" s="418">
        <f>VLOOKUP($AA62,Schlüssel!$A$5:$EK$14,51)</f>
        <v>8</v>
      </c>
      <c r="AT82" s="419"/>
      <c r="AU82" s="107"/>
      <c r="AV82" s="107"/>
      <c r="AW82" s="83"/>
      <c r="AX82" s="84"/>
      <c r="BA82" s="149"/>
      <c r="BB82" s="150"/>
      <c r="BC82" s="151"/>
      <c r="BQ82" s="153"/>
      <c r="BR82" s="151"/>
      <c r="BV82" s="151"/>
      <c r="BZ82" s="151"/>
    </row>
    <row r="83" spans="1:78" ht="28.5" customHeight="1" x14ac:dyDescent="0.25">
      <c r="B83" s="73" t="str">
        <f t="shared" si="100"/>
        <v/>
      </c>
      <c r="C83" s="69" t="str">
        <f t="shared" si="100"/>
        <v/>
      </c>
      <c r="D83" s="409" t="str">
        <f t="shared" si="100"/>
        <v>Donaubowler Regensburg 1</v>
      </c>
      <c r="E83" s="410" t="str">
        <f t="shared" si="100"/>
        <v/>
      </c>
      <c r="F83" s="409" t="str">
        <f t="shared" si="100"/>
        <v>BC Comet Nürnberg</v>
      </c>
      <c r="G83" s="410" t="str">
        <f t="shared" si="100"/>
        <v/>
      </c>
      <c r="H83" s="409" t="str">
        <f t="shared" si="100"/>
        <v>BK München 3</v>
      </c>
      <c r="I83" s="410" t="str">
        <f t="shared" si="100"/>
        <v/>
      </c>
      <c r="J83" s="409" t="str">
        <f t="shared" si="100"/>
        <v>Bajuwaren München 1</v>
      </c>
      <c r="K83" s="410" t="str">
        <f t="shared" si="100"/>
        <v/>
      </c>
      <c r="L83" s="409" t="str">
        <f t="shared" si="101"/>
        <v>Werdenfels 1</v>
      </c>
      <c r="M83" s="410" t="str">
        <f t="shared" si="101"/>
        <v/>
      </c>
      <c r="N83" s="409" t="str">
        <f t="shared" si="101"/>
        <v>Bowlinghaus Bamberg 1</v>
      </c>
      <c r="O83" s="410" t="str">
        <f t="shared" si="101"/>
        <v/>
      </c>
      <c r="P83" s="409" t="str">
        <f t="shared" si="101"/>
        <v>BC EMAX Unterföhring 2</v>
      </c>
      <c r="Q83" s="410" t="str">
        <f t="shared" si="101"/>
        <v/>
      </c>
      <c r="R83" s="409" t="str">
        <f t="shared" si="101"/>
        <v>SG Rottendorf 1</v>
      </c>
      <c r="S83" s="410" t="str">
        <f t="shared" si="101"/>
        <v/>
      </c>
      <c r="T83" s="409" t="str">
        <f t="shared" si="101"/>
        <v>Schanzer Ingolstadt 1</v>
      </c>
      <c r="U83" s="410" t="str">
        <f t="shared" si="101"/>
        <v/>
      </c>
      <c r="V83" s="411"/>
      <c r="W83" s="411"/>
      <c r="AA83" s="73"/>
      <c r="AB83" s="69"/>
      <c r="AC83" s="409" t="str">
        <f>VLOOKUP(AC82,Schlüssel!$A$5:$K$14,2)</f>
        <v>Donaubowler Regensburg 1</v>
      </c>
      <c r="AD83" s="410"/>
      <c r="AE83" s="409" t="str">
        <f>VLOOKUP(AE82,Schlüssel!$A$5:$K$14,2)</f>
        <v>BC Comet Nürnberg</v>
      </c>
      <c r="AF83" s="410"/>
      <c r="AG83" s="409" t="str">
        <f>VLOOKUP(AG82,Schlüssel!$A$5:$K$14,2)</f>
        <v>BK München 3</v>
      </c>
      <c r="AH83" s="410"/>
      <c r="AI83" s="409" t="str">
        <f>VLOOKUP(AI82,Schlüssel!$A$5:$K$14,2)</f>
        <v>Bajuwaren München 1</v>
      </c>
      <c r="AJ83" s="410"/>
      <c r="AK83" s="409" t="str">
        <f>VLOOKUP(AK82,Schlüssel!$A$5:$K$14,2)</f>
        <v>Werdenfels 1</v>
      </c>
      <c r="AL83" s="410"/>
      <c r="AM83" s="409" t="str">
        <f>VLOOKUP(AM82,Schlüssel!$A$5:$K$14,2)</f>
        <v>Bowlinghaus Bamberg 1</v>
      </c>
      <c r="AN83" s="410"/>
      <c r="AO83" s="409" t="str">
        <f>VLOOKUP(AO82,Schlüssel!$A$5:$K$14,2)</f>
        <v>BC EMAX Unterföhring 2</v>
      </c>
      <c r="AP83" s="410"/>
      <c r="AQ83" s="409" t="str">
        <f>VLOOKUP(AQ82,Schlüssel!$A$5:$K$14,2)</f>
        <v>SG Rottendorf 1</v>
      </c>
      <c r="AR83" s="410"/>
      <c r="AS83" s="409" t="str">
        <f>VLOOKUP(AS82,Schlüssel!$A$5:$K$14,2)</f>
        <v>Schanzer Ingolstadt 1</v>
      </c>
      <c r="AT83" s="410"/>
      <c r="AU83" s="108"/>
      <c r="AV83" s="108"/>
      <c r="AW83" s="83"/>
      <c r="AX83" s="84"/>
      <c r="BA83" s="149"/>
      <c r="BB83" s="150"/>
      <c r="BC83" s="151"/>
      <c r="BQ83" s="153"/>
      <c r="BR83" s="151"/>
      <c r="BV83" s="151"/>
      <c r="BZ83" s="151"/>
    </row>
    <row r="84" spans="1:78" ht="12" customHeight="1" x14ac:dyDescent="0.25">
      <c r="B84" s="73" t="str">
        <f t="shared" si="100"/>
        <v/>
      </c>
      <c r="C84" s="69" t="str">
        <f t="shared" si="100"/>
        <v/>
      </c>
      <c r="D84" s="395" t="str">
        <f t="shared" si="100"/>
        <v/>
      </c>
      <c r="E84" s="395" t="str">
        <f t="shared" si="100"/>
        <v/>
      </c>
      <c r="F84" s="395" t="str">
        <f t="shared" si="100"/>
        <v/>
      </c>
      <c r="G84" s="395" t="str">
        <f t="shared" si="100"/>
        <v/>
      </c>
      <c r="H84" s="395" t="str">
        <f t="shared" si="100"/>
        <v/>
      </c>
      <c r="I84" s="395" t="str">
        <f t="shared" si="100"/>
        <v/>
      </c>
      <c r="J84" s="395" t="str">
        <f t="shared" si="100"/>
        <v/>
      </c>
      <c r="K84" s="395" t="str">
        <f t="shared" si="100"/>
        <v/>
      </c>
      <c r="L84" s="395" t="str">
        <f t="shared" si="101"/>
        <v/>
      </c>
      <c r="M84" s="395" t="str">
        <f t="shared" si="101"/>
        <v/>
      </c>
      <c r="N84" s="395" t="str">
        <f t="shared" si="101"/>
        <v/>
      </c>
      <c r="O84" s="395" t="str">
        <f t="shared" si="101"/>
        <v/>
      </c>
      <c r="P84" s="395" t="str">
        <f t="shared" si="101"/>
        <v/>
      </c>
      <c r="Q84" s="395" t="str">
        <f t="shared" si="101"/>
        <v/>
      </c>
      <c r="R84" s="395" t="str">
        <f t="shared" si="101"/>
        <v/>
      </c>
      <c r="S84" s="395" t="str">
        <f t="shared" si="101"/>
        <v/>
      </c>
      <c r="T84" s="395" t="str">
        <f t="shared" si="101"/>
        <v/>
      </c>
      <c r="U84" s="408" t="str">
        <f t="shared" si="101"/>
        <v/>
      </c>
      <c r="V84" s="301"/>
      <c r="W84" s="301"/>
      <c r="AA84" s="73"/>
      <c r="AB84" s="69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78"/>
      <c r="AV84" s="78"/>
      <c r="AW84" s="83"/>
      <c r="AX84" s="84"/>
      <c r="BA84" s="149"/>
      <c r="BB84" s="150"/>
      <c r="BC84" s="151"/>
      <c r="BQ84" s="153"/>
      <c r="BR84" s="151"/>
      <c r="BV84" s="151"/>
      <c r="BZ84" s="151"/>
    </row>
    <row r="85" spans="1:78" ht="15.9" customHeight="1" x14ac:dyDescent="0.25">
      <c r="B85" s="391" t="str">
        <f t="shared" ref="B85:C89" si="102">IF(AA85=0,"",AA85)</f>
        <v>Spieler 1</v>
      </c>
      <c r="C85" s="392" t="str">
        <f t="shared" si="102"/>
        <v/>
      </c>
      <c r="D85" s="393">
        <f>IF(AC85=301,"",AC85)</f>
        <v>0</v>
      </c>
      <c r="E85" s="393" t="str">
        <f>IF(AD85=0,"",AD85)</f>
        <v/>
      </c>
      <c r="F85" s="393">
        <f>IF(AE85=301,"",AE85)</f>
        <v>0</v>
      </c>
      <c r="G85" s="393" t="str">
        <f>IF(AF85=0,"",AF85)</f>
        <v/>
      </c>
      <c r="H85" s="393">
        <f>IF(AG85=301,"",AG85)</f>
        <v>0</v>
      </c>
      <c r="I85" s="393" t="str">
        <f>IF(AH85=0,"",AH85)</f>
        <v/>
      </c>
      <c r="J85" s="393">
        <f>IF(AI85=301,"",AI85)</f>
        <v>0</v>
      </c>
      <c r="K85" s="393" t="str">
        <f>IF(AJ85=0,"",AJ85)</f>
        <v/>
      </c>
      <c r="L85" s="393">
        <f>IF(AK85=301,"",AK85)</f>
        <v>0</v>
      </c>
      <c r="M85" s="393" t="str">
        <f>IF(AL85=0,"",AL85)</f>
        <v/>
      </c>
      <c r="N85" s="393">
        <f>IF(AM85=301,"",AM85)</f>
        <v>0</v>
      </c>
      <c r="O85" s="393" t="str">
        <f>IF(AN85=0,"",AN85)</f>
        <v/>
      </c>
      <c r="P85" s="393">
        <f>IF(AO85=301,"",AO85)</f>
        <v>0</v>
      </c>
      <c r="Q85" s="393" t="str">
        <f>IF(AP85=0,"",AP85)</f>
        <v/>
      </c>
      <c r="R85" s="393">
        <f>IF(AQ85=301,"",AQ85)</f>
        <v>0</v>
      </c>
      <c r="S85" s="393" t="str">
        <f>IF(AR85=0,"",AR85)</f>
        <v/>
      </c>
      <c r="T85" s="393">
        <f>IF(AS85=301,"",AS85)</f>
        <v>0</v>
      </c>
      <c r="U85" s="393" t="str">
        <f>IF(AT85=0,"",AT85)</f>
        <v/>
      </c>
      <c r="V85" s="404"/>
      <c r="W85" s="404"/>
      <c r="AA85" s="74" t="s">
        <v>0</v>
      </c>
      <c r="AB85" s="75"/>
      <c r="AC85" s="420">
        <f>ABS(INDEX(AC:AC,MATCH(AC82,$AA:$AA,0)+5)+INDEX(AC:AC,MATCH(AC82,$AA:$AA,0)+6)+INDEX(AC:AC,MATCH(AC82,$AA:$AA,0)+7))</f>
        <v>0</v>
      </c>
      <c r="AD85" s="421"/>
      <c r="AE85" s="420">
        <f>ABS(INDEX(AE:AE,MATCH(AE82,$AA:$AA,0)+5)+INDEX(AE:AE,MATCH(AE82,$AA:$AA,0)+6)+INDEX(AE:AE,MATCH(AE82,$AA:$AA,0)+7))</f>
        <v>0</v>
      </c>
      <c r="AF85" s="421"/>
      <c r="AG85" s="420">
        <f>ABS(INDEX(AG:AG,MATCH(AG82,$AA:$AA,0)+5)+INDEX(AG:AG,MATCH(AG82,$AA:$AA,0)+6)+INDEX(AG:AG,MATCH(AG82,$AA:$AA,0)+7))</f>
        <v>0</v>
      </c>
      <c r="AH85" s="421"/>
      <c r="AI85" s="420">
        <f>ABS(INDEX(AI:AI,MATCH(AI82,$AA:$AA,0)+5)+INDEX(AI:AI,MATCH(AI82,$AA:$AA,0)+6)+INDEX(AI:AI,MATCH(AI82,$AA:$AA,0)+7))</f>
        <v>0</v>
      </c>
      <c r="AJ85" s="421"/>
      <c r="AK85" s="420">
        <f>ABS(INDEX(AK:AK,MATCH(AK82,$AA:$AA,0)+5)+INDEX(AK:AK,MATCH(AK82,$AA:$AA,0)+6)+INDEX(AK:AK,MATCH(AK82,$AA:$AA,0)+7))</f>
        <v>0</v>
      </c>
      <c r="AL85" s="421"/>
      <c r="AM85" s="420">
        <f>ABS(INDEX(AM:AM,MATCH(AM82,$AA:$AA,0)+5)+INDEX(AM:AM,MATCH(AM82,$AA:$AA,0)+6)+INDEX(AM:AM,MATCH(AM82,$AA:$AA,0)+7))</f>
        <v>0</v>
      </c>
      <c r="AN85" s="421"/>
      <c r="AO85" s="420">
        <f>ABS(INDEX(AO:AO,MATCH(AO82,$AA:$AA,0)+5)+INDEX(AO:AO,MATCH(AO82,$AA:$AA,0)+6)+INDEX(AO:AO,MATCH(AO82,$AA:$AA,0)+7))</f>
        <v>0</v>
      </c>
      <c r="AP85" s="421"/>
      <c r="AQ85" s="420">
        <f>ABS(INDEX(AQ:AQ,MATCH(AQ82,$AA:$AA,0)+5)+INDEX(AQ:AQ,MATCH(AQ82,$AA:$AA,0)+6)+INDEX(AQ:AQ,MATCH(AQ82,$AA:$AA,0)+7))</f>
        <v>0</v>
      </c>
      <c r="AR85" s="421"/>
      <c r="AS85" s="420">
        <f>ABS(INDEX(AS:AS,MATCH(AS82,$AA:$AA,0)+5)+INDEX(AS:AS,MATCH(AS82,$AA:$AA,0)+6)+INDEX(AS:AS,MATCH(AS82,$AA:$AA,0)+7))</f>
        <v>0</v>
      </c>
      <c r="AT85" s="421"/>
      <c r="AU85" s="1"/>
      <c r="AV85" s="1"/>
      <c r="AW85" s="83"/>
      <c r="AX85" s="84"/>
      <c r="BA85" s="149"/>
      <c r="BB85" s="150"/>
      <c r="BC85" s="151"/>
      <c r="BQ85" s="153"/>
      <c r="BR85" s="151"/>
      <c r="BV85" s="151"/>
      <c r="BZ85" s="151"/>
    </row>
    <row r="86" spans="1:78" ht="15.9" customHeight="1" x14ac:dyDescent="0.25">
      <c r="B86" s="391" t="str">
        <f t="shared" si="102"/>
        <v>Spieler 2</v>
      </c>
      <c r="C86" s="392" t="str">
        <f t="shared" si="102"/>
        <v/>
      </c>
      <c r="D86" s="393">
        <f>IF(AC86=301,"",AC86)</f>
        <v>0</v>
      </c>
      <c r="E86" s="393" t="str">
        <f>IF(AD86=0,"",AD86)</f>
        <v/>
      </c>
      <c r="F86" s="393">
        <f>IF(AE86=301,"",AE86)</f>
        <v>0</v>
      </c>
      <c r="G86" s="393" t="str">
        <f>IF(AF86=0,"",AF86)</f>
        <v/>
      </c>
      <c r="H86" s="393">
        <f>IF(AG86=301,"",AG86)</f>
        <v>0</v>
      </c>
      <c r="I86" s="393" t="str">
        <f>IF(AH86=0,"",AH86)</f>
        <v/>
      </c>
      <c r="J86" s="393">
        <f>IF(AI86=301,"",AI86)</f>
        <v>0</v>
      </c>
      <c r="K86" s="393" t="str">
        <f>IF(AJ86=0,"",AJ86)</f>
        <v/>
      </c>
      <c r="L86" s="393">
        <f>IF(AK86=301,"",AK86)</f>
        <v>0</v>
      </c>
      <c r="M86" s="393" t="str">
        <f>IF(AL86=0,"",AL86)</f>
        <v/>
      </c>
      <c r="N86" s="393">
        <f>IF(AM86=301,"",AM86)</f>
        <v>0</v>
      </c>
      <c r="O86" s="393" t="str">
        <f>IF(AN86=0,"",AN86)</f>
        <v/>
      </c>
      <c r="P86" s="393">
        <f>IF(AO86=301,"",AO86)</f>
        <v>0</v>
      </c>
      <c r="Q86" s="393" t="str">
        <f>IF(AP86=0,"",AP86)</f>
        <v/>
      </c>
      <c r="R86" s="393">
        <f>IF(AQ86=301,"",AQ86)</f>
        <v>0</v>
      </c>
      <c r="S86" s="393" t="str">
        <f>IF(AR86=0,"",AR86)</f>
        <v/>
      </c>
      <c r="T86" s="393">
        <f>IF(AS86=301,"",AS86)</f>
        <v>0</v>
      </c>
      <c r="U86" s="393" t="str">
        <f>IF(AT86=0,"",AT86)</f>
        <v/>
      </c>
      <c r="V86" s="404"/>
      <c r="W86" s="404"/>
      <c r="AA86" s="74" t="s">
        <v>2</v>
      </c>
      <c r="AB86" s="75"/>
      <c r="AC86" s="422">
        <f>ABS(INDEX(AC:AC,MATCH(AC82,$AA:$AA,0)+8)+INDEX(AC:AC,MATCH(AC82,$AA:$AA,0)+9)+INDEX(AC:AC,MATCH(AC82,$AA:$AA,0)+10))</f>
        <v>0</v>
      </c>
      <c r="AD86" s="423"/>
      <c r="AE86" s="422">
        <f>ABS(INDEX(AE:AE,MATCH(AE82,$AA:$AA,0)+8)+INDEX(AE:AE,MATCH(AE82,$AA:$AA,0)+9)+INDEX(AE:AE,MATCH(AE82,$AA:$AA,0)+10))</f>
        <v>0</v>
      </c>
      <c r="AF86" s="423"/>
      <c r="AG86" s="422">
        <f>ABS(INDEX(AG:AG,MATCH(AG82,$AA:$AA,0)+8)+INDEX(AG:AG,MATCH(AG82,$AA:$AA,0)+9)+INDEX(AG:AG,MATCH(AG82,$AA:$AA,0)+10))</f>
        <v>0</v>
      </c>
      <c r="AH86" s="423"/>
      <c r="AI86" s="422">
        <f>ABS(INDEX(AI:AI,MATCH(AI82,$AA:$AA,0)+8)+INDEX(AI:AI,MATCH(AI82,$AA:$AA,0)+9)+INDEX(AI:AI,MATCH(AI82,$AA:$AA,0)+10))</f>
        <v>0</v>
      </c>
      <c r="AJ86" s="423"/>
      <c r="AK86" s="422">
        <f>ABS(INDEX(AK:AK,MATCH(AK82,$AA:$AA,0)+8)+INDEX(AK:AK,MATCH(AK82,$AA:$AA,0)+9)+INDEX(AK:AK,MATCH(AK82,$AA:$AA,0)+10))</f>
        <v>0</v>
      </c>
      <c r="AL86" s="423"/>
      <c r="AM86" s="422">
        <f>ABS(INDEX(AM:AM,MATCH(AM82,$AA:$AA,0)+8)+INDEX(AM:AM,MATCH(AM82,$AA:$AA,0)+9)+INDEX(AM:AM,MATCH(AM82,$AA:$AA,0)+10))</f>
        <v>0</v>
      </c>
      <c r="AN86" s="423"/>
      <c r="AO86" s="422">
        <f>ABS(INDEX(AO:AO,MATCH(AO82,$AA:$AA,0)+8)+INDEX(AO:AO,MATCH(AO82,$AA:$AA,0)+9)+INDEX(AO:AO,MATCH(AO82,$AA:$AA,0)+10))</f>
        <v>0</v>
      </c>
      <c r="AP86" s="423"/>
      <c r="AQ86" s="422">
        <f>ABS(INDEX(AQ:AQ,MATCH(AQ82,$AA:$AA,0)+8)+INDEX(AQ:AQ,MATCH(AQ82,$AA:$AA,0)+9)+INDEX(AQ:AQ,MATCH(AQ82,$AA:$AA,0)+10))</f>
        <v>0</v>
      </c>
      <c r="AR86" s="423"/>
      <c r="AS86" s="422">
        <f>ABS(INDEX(AS:AS,MATCH(AS82,$AA:$AA,0)+8)+INDEX(AS:AS,MATCH(AS82,$AA:$AA,0)+9)+INDEX(AS:AS,MATCH(AS82,$AA:$AA,0)+10))</f>
        <v>0</v>
      </c>
      <c r="AT86" s="423"/>
      <c r="AU86" s="1"/>
      <c r="AV86" s="1"/>
      <c r="AW86" s="83"/>
      <c r="AX86" s="84"/>
      <c r="BA86" s="149"/>
      <c r="BB86" s="150"/>
      <c r="BC86" s="151"/>
      <c r="BQ86" s="153"/>
      <c r="BR86" s="151"/>
      <c r="BV86" s="151"/>
      <c r="BZ86" s="151"/>
    </row>
    <row r="87" spans="1:78" ht="15.9" customHeight="1" x14ac:dyDescent="0.25">
      <c r="B87" s="391" t="str">
        <f t="shared" si="102"/>
        <v>Spieler 3</v>
      </c>
      <c r="C87" s="392" t="str">
        <f t="shared" si="102"/>
        <v/>
      </c>
      <c r="D87" s="393">
        <f>IF(AC87=301,"",AC87)</f>
        <v>0</v>
      </c>
      <c r="E87" s="393" t="str">
        <f>IF(AD87=0,"",AD87)</f>
        <v/>
      </c>
      <c r="F87" s="393">
        <f>IF(AE87=301,"",AE87)</f>
        <v>0</v>
      </c>
      <c r="G87" s="393" t="str">
        <f>IF(AF87=0,"",AF87)</f>
        <v/>
      </c>
      <c r="H87" s="393">
        <f>IF(AG87=301,"",AG87)</f>
        <v>0</v>
      </c>
      <c r="I87" s="393" t="str">
        <f>IF(AH87=0,"",AH87)</f>
        <v/>
      </c>
      <c r="J87" s="393">
        <f>IF(AI87=301,"",AI87)</f>
        <v>0</v>
      </c>
      <c r="K87" s="393" t="str">
        <f>IF(AJ87=0,"",AJ87)</f>
        <v/>
      </c>
      <c r="L87" s="393">
        <f>IF(AK87=301,"",AK87)</f>
        <v>0</v>
      </c>
      <c r="M87" s="393" t="str">
        <f>IF(AL87=0,"",AL87)</f>
        <v/>
      </c>
      <c r="N87" s="393">
        <f>IF(AM87=301,"",AM87)</f>
        <v>0</v>
      </c>
      <c r="O87" s="393" t="str">
        <f>IF(AN87=0,"",AN87)</f>
        <v/>
      </c>
      <c r="P87" s="393">
        <f>IF(AO87=301,"",AO87)</f>
        <v>0</v>
      </c>
      <c r="Q87" s="393" t="str">
        <f>IF(AP87=0,"",AP87)</f>
        <v/>
      </c>
      <c r="R87" s="393">
        <f>IF(AQ87=301,"",AQ87)</f>
        <v>0</v>
      </c>
      <c r="S87" s="393" t="str">
        <f>IF(AR87=0,"",AR87)</f>
        <v/>
      </c>
      <c r="T87" s="393">
        <f>IF(AS87=301,"",AS87)</f>
        <v>0</v>
      </c>
      <c r="U87" s="393" t="str">
        <f>IF(AT87=0,"",AT87)</f>
        <v/>
      </c>
      <c r="V87" s="404"/>
      <c r="W87" s="404"/>
      <c r="AA87" s="74" t="s">
        <v>3</v>
      </c>
      <c r="AB87" s="75"/>
      <c r="AC87" s="422">
        <f>ABS(INDEX(AC:AC,MATCH(AC82,$AA:$AA,0)+11)+INDEX(AC:AC,MATCH(AC82,$AA:$AA,0)+12)+INDEX(AC:AC,MATCH(AC82,$AA:$AA,0)+13))</f>
        <v>0</v>
      </c>
      <c r="AD87" s="423"/>
      <c r="AE87" s="422">
        <f>ABS(INDEX(AE:AE,MATCH(AE82,$AA:$AA,0)+11)+INDEX(AE:AE,MATCH(AE82,$AA:$AA,0)+12)+INDEX(AE:AE,MATCH(AE82,$AA:$AA,0)+13))</f>
        <v>0</v>
      </c>
      <c r="AF87" s="423"/>
      <c r="AG87" s="422">
        <f>ABS(INDEX(AG:AG,MATCH(AG82,$AA:$AA,0)+11)+INDEX(AG:AG,MATCH(AG82,$AA:$AA,0)+12)+INDEX(AG:AG,MATCH(AG82,$AA:$AA,0)+13))</f>
        <v>0</v>
      </c>
      <c r="AH87" s="423"/>
      <c r="AI87" s="422">
        <f>ABS(INDEX(AI:AI,MATCH(AI82,$AA:$AA,0)+11)+INDEX(AI:AI,MATCH(AI82,$AA:$AA,0)+12)+INDEX(AI:AI,MATCH(AI82,$AA:$AA,0)+13))</f>
        <v>0</v>
      </c>
      <c r="AJ87" s="423"/>
      <c r="AK87" s="422">
        <f>ABS(INDEX(AK:AK,MATCH(AK82,$AA:$AA,0)+11)+INDEX(AK:AK,MATCH(AK82,$AA:$AA,0)+12)+INDEX(AK:AK,MATCH(AK82,$AA:$AA,0)+13))</f>
        <v>0</v>
      </c>
      <c r="AL87" s="423"/>
      <c r="AM87" s="422">
        <f>ABS(INDEX(AM:AM,MATCH(AM82,$AA:$AA,0)+11)+INDEX(AM:AM,MATCH(AM82,$AA:$AA,0)+12)+INDEX(AM:AM,MATCH(AM82,$AA:$AA,0)+13))</f>
        <v>0</v>
      </c>
      <c r="AN87" s="423"/>
      <c r="AO87" s="422">
        <f>ABS(INDEX(AO:AO,MATCH(AO82,$AA:$AA,0)+11)+INDEX(AO:AO,MATCH(AO82,$AA:$AA,0)+12)+INDEX(AO:AO,MATCH(AO82,$AA:$AA,0)+13))</f>
        <v>0</v>
      </c>
      <c r="AP87" s="423"/>
      <c r="AQ87" s="422">
        <f>ABS(INDEX(AQ:AQ,MATCH(AQ82,$AA:$AA,0)+11)+INDEX(AQ:AQ,MATCH(AQ82,$AA:$AA,0)+12)+INDEX(AQ:AQ,MATCH(AQ82,$AA:$AA,0)+13))</f>
        <v>0</v>
      </c>
      <c r="AR87" s="423"/>
      <c r="AS87" s="422">
        <f>ABS(INDEX(AS:AS,MATCH(AS82,$AA:$AA,0)+11)+INDEX(AS:AS,MATCH(AS82,$AA:$AA,0)+12)+INDEX(AS:AS,MATCH(AS82,$AA:$AA,0)+13))</f>
        <v>0</v>
      </c>
      <c r="AT87" s="423"/>
      <c r="AU87" s="1"/>
      <c r="AV87" s="1"/>
      <c r="AW87" s="83"/>
      <c r="AX87" s="84"/>
      <c r="BA87" s="149"/>
      <c r="BB87" s="150"/>
      <c r="BC87" s="151"/>
      <c r="BQ87" s="153"/>
      <c r="BR87" s="151"/>
      <c r="BV87" s="151"/>
      <c r="BZ87" s="151"/>
    </row>
    <row r="88" spans="1:78" ht="15.9" customHeight="1" x14ac:dyDescent="0.25">
      <c r="B88" s="391" t="str">
        <f t="shared" si="102"/>
        <v>Spieler 4</v>
      </c>
      <c r="C88" s="392" t="str">
        <f t="shared" si="102"/>
        <v/>
      </c>
      <c r="D88" s="393">
        <f>IF(AC88=301,"",AC88)</f>
        <v>0</v>
      </c>
      <c r="E88" s="393" t="str">
        <f>IF(AD88=0,"",AD88)</f>
        <v/>
      </c>
      <c r="F88" s="393">
        <f>IF(AE88=301,"",AE88)</f>
        <v>0</v>
      </c>
      <c r="G88" s="393" t="str">
        <f>IF(AF88=0,"",AF88)</f>
        <v/>
      </c>
      <c r="H88" s="393">
        <f>IF(AG88=301,"",AG88)</f>
        <v>0</v>
      </c>
      <c r="I88" s="393" t="str">
        <f>IF(AH88=0,"",AH88)</f>
        <v/>
      </c>
      <c r="J88" s="393">
        <f>IF(AI88=301,"",AI88)</f>
        <v>0</v>
      </c>
      <c r="K88" s="393" t="str">
        <f>IF(AJ88=0,"",AJ88)</f>
        <v/>
      </c>
      <c r="L88" s="393">
        <f>IF(AK88=301,"",AK88)</f>
        <v>0</v>
      </c>
      <c r="M88" s="393" t="str">
        <f>IF(AL88=0,"",AL88)</f>
        <v/>
      </c>
      <c r="N88" s="393">
        <f>IF(AM88=301,"",AM88)</f>
        <v>0</v>
      </c>
      <c r="O88" s="393" t="str">
        <f>IF(AN88=0,"",AN88)</f>
        <v/>
      </c>
      <c r="P88" s="393">
        <f>IF(AO88=301,"",AO88)</f>
        <v>0</v>
      </c>
      <c r="Q88" s="393" t="str">
        <f>IF(AP88=0,"",AP88)</f>
        <v/>
      </c>
      <c r="R88" s="393">
        <f>IF(AQ88=301,"",AQ88)</f>
        <v>0</v>
      </c>
      <c r="S88" s="393" t="str">
        <f>IF(AR88=0,"",AR88)</f>
        <v/>
      </c>
      <c r="T88" s="393">
        <f>IF(AS88=301,"",AS88)</f>
        <v>0</v>
      </c>
      <c r="U88" s="393" t="str">
        <f>IF(AT88=0,"",AT88)</f>
        <v/>
      </c>
      <c r="V88" s="404"/>
      <c r="W88" s="404"/>
      <c r="AA88" s="74" t="s">
        <v>11</v>
      </c>
      <c r="AB88" s="75"/>
      <c r="AC88" s="422">
        <f>ABS(INDEX(AC:AC,MATCH(AC82,$AA:$AA,0)+14)+INDEX(AC:AC,MATCH(AC82,$AA:$AA,0)+15)+INDEX(AC:AC,MATCH(AC82,$AA:$AA,0)+16))</f>
        <v>0</v>
      </c>
      <c r="AD88" s="423"/>
      <c r="AE88" s="422">
        <f>ABS(INDEX(AE:AE,MATCH(AE82,$AA:$AA,0)+14)+INDEX(AE:AE,MATCH(AE82,$AA:$AA,0)+15)+INDEX(AE:AE,MATCH(AE82,$AA:$AA,0)+16))</f>
        <v>0</v>
      </c>
      <c r="AF88" s="423"/>
      <c r="AG88" s="422">
        <f>ABS(INDEX(AG:AG,MATCH(AG82,$AA:$AA,0)+14)+INDEX(AG:AG,MATCH(AG82,$AA:$AA,0)+15)+INDEX(AG:AG,MATCH(AG82,$AA:$AA,0)+16))</f>
        <v>0</v>
      </c>
      <c r="AH88" s="423"/>
      <c r="AI88" s="422">
        <f>ABS(INDEX(AI:AI,MATCH(AI82,$AA:$AA,0)+14)+INDEX(AI:AI,MATCH(AI82,$AA:$AA,0)+15)+INDEX(AI:AI,MATCH(AI82,$AA:$AA,0)+16))</f>
        <v>0</v>
      </c>
      <c r="AJ88" s="423"/>
      <c r="AK88" s="422">
        <f>ABS(INDEX(AK:AK,MATCH(AK82,$AA:$AA,0)+14)+INDEX(AK:AK,MATCH(AK82,$AA:$AA,0)+15)+INDEX(AK:AK,MATCH(AK82,$AA:$AA,0)+16))</f>
        <v>0</v>
      </c>
      <c r="AL88" s="423"/>
      <c r="AM88" s="422">
        <f>ABS(INDEX(AM:AM,MATCH(AM82,$AA:$AA,0)+14)+INDEX(AM:AM,MATCH(AM82,$AA:$AA,0)+15)+INDEX(AM:AM,MATCH(AM82,$AA:$AA,0)+16))</f>
        <v>0</v>
      </c>
      <c r="AN88" s="423"/>
      <c r="AO88" s="422">
        <f>ABS(INDEX(AO:AO,MATCH(AO82,$AA:$AA,0)+14)+INDEX(AO:AO,MATCH(AO82,$AA:$AA,0)+15)+INDEX(AO:AO,MATCH(AO82,$AA:$AA,0)+16))</f>
        <v>0</v>
      </c>
      <c r="AP88" s="423"/>
      <c r="AQ88" s="422">
        <f>ABS(INDEX(AQ:AQ,MATCH(AQ82,$AA:$AA,0)+14)+INDEX(AQ:AQ,MATCH(AQ82,$AA:$AA,0)+15)+INDEX(AQ:AQ,MATCH(AQ82,$AA:$AA,0)+16))</f>
        <v>0</v>
      </c>
      <c r="AR88" s="423"/>
      <c r="AS88" s="422">
        <f>ABS(INDEX(AS:AS,MATCH(AS82,$AA:$AA,0)+14)+INDEX(AS:AS,MATCH(AS82,$AA:$AA,0)+15)+INDEX(AS:AS,MATCH(AS82,$AA:$AA,0)+16))</f>
        <v>0</v>
      </c>
      <c r="AT88" s="423"/>
      <c r="AU88" s="1"/>
      <c r="AV88" s="1"/>
      <c r="AW88" s="83"/>
      <c r="AX88" s="84"/>
      <c r="BA88" s="149"/>
      <c r="BB88" s="150"/>
      <c r="BC88" s="151"/>
      <c r="BQ88" s="153"/>
      <c r="BR88" s="151"/>
      <c r="BV88" s="151"/>
      <c r="BZ88" s="151"/>
    </row>
    <row r="89" spans="1:78" ht="15.9" customHeight="1" x14ac:dyDescent="0.25">
      <c r="B89" s="388" t="str">
        <f t="shared" si="102"/>
        <v>Gesamt</v>
      </c>
      <c r="C89" s="389" t="str">
        <f t="shared" si="102"/>
        <v/>
      </c>
      <c r="D89" s="394">
        <f>IF(AC89=1505,"",AC89)</f>
        <v>0</v>
      </c>
      <c r="E89" s="394" t="str">
        <f>IF(AD89=0,"",AD89)</f>
        <v/>
      </c>
      <c r="F89" s="394">
        <f>IF(AE89=1505,"",AE89)</f>
        <v>0</v>
      </c>
      <c r="G89" s="394" t="str">
        <f>IF(AF89=0,"",AF89)</f>
        <v/>
      </c>
      <c r="H89" s="394">
        <f>IF(AG89=1505,"",AG89)</f>
        <v>0</v>
      </c>
      <c r="I89" s="394" t="str">
        <f>IF(AH89=0,"",AH89)</f>
        <v/>
      </c>
      <c r="J89" s="394">
        <f>IF(AI89=1505,"",AI89)</f>
        <v>0</v>
      </c>
      <c r="K89" s="394" t="str">
        <f>IF(AJ89=0,"",AJ89)</f>
        <v/>
      </c>
      <c r="L89" s="394">
        <f>IF(AK89=1505,"",AK89)</f>
        <v>0</v>
      </c>
      <c r="M89" s="394" t="str">
        <f>IF(AL89=0,"",AL89)</f>
        <v/>
      </c>
      <c r="N89" s="394">
        <f>IF(AM89=1505,"",AM89)</f>
        <v>0</v>
      </c>
      <c r="O89" s="394" t="str">
        <f>IF(AN89=0,"",AN89)</f>
        <v/>
      </c>
      <c r="P89" s="394">
        <f>IF(AO89=1505,"",AO89)</f>
        <v>0</v>
      </c>
      <c r="Q89" s="394" t="str">
        <f>IF(AP89=0,"",AP89)</f>
        <v/>
      </c>
      <c r="R89" s="394">
        <f>IF(AQ89=1505,"",AQ89)</f>
        <v>0</v>
      </c>
      <c r="S89" s="394" t="str">
        <f>IF(AR89=0,"",AR89)</f>
        <v/>
      </c>
      <c r="T89" s="394">
        <f>IF(AS89=1505,"",AS89)</f>
        <v>0</v>
      </c>
      <c r="U89" s="394" t="str">
        <f>IF(AT89=0,"",AT89)</f>
        <v/>
      </c>
      <c r="V89" s="290"/>
      <c r="W89" s="290"/>
      <c r="AA89" s="76" t="s">
        <v>960</v>
      </c>
      <c r="AB89" s="77"/>
      <c r="AC89" s="388">
        <f>SUM(AC85:AC88)</f>
        <v>0</v>
      </c>
      <c r="AD89" s="389"/>
      <c r="AE89" s="388">
        <f>SUM(AE85:AE88)</f>
        <v>0</v>
      </c>
      <c r="AF89" s="389"/>
      <c r="AG89" s="388">
        <f>SUM(AG85:AG88)</f>
        <v>0</v>
      </c>
      <c r="AH89" s="389"/>
      <c r="AI89" s="388">
        <f>SUM(AI85:AI88)</f>
        <v>0</v>
      </c>
      <c r="AJ89" s="389"/>
      <c r="AK89" s="388">
        <f>SUM(AK85:AK88)</f>
        <v>0</v>
      </c>
      <c r="AL89" s="389"/>
      <c r="AM89" s="388">
        <f>SUM(AM85:AM88)</f>
        <v>0</v>
      </c>
      <c r="AN89" s="389"/>
      <c r="AO89" s="388">
        <f>SUM(AO85:AO88)</f>
        <v>0</v>
      </c>
      <c r="AP89" s="389"/>
      <c r="AQ89" s="388">
        <f>SUM(AQ85:AQ88)</f>
        <v>0</v>
      </c>
      <c r="AR89" s="389"/>
      <c r="AS89" s="388">
        <f>SUM(AS85:AS88)</f>
        <v>0</v>
      </c>
      <c r="AT89" s="389"/>
      <c r="AU89" s="69"/>
      <c r="AV89" s="69"/>
      <c r="AW89" s="83"/>
      <c r="AX89" s="84"/>
      <c r="BA89" s="149"/>
      <c r="BB89" s="150"/>
      <c r="BC89" s="151"/>
      <c r="BQ89" s="153"/>
      <c r="BR89" s="151"/>
      <c r="BV89" s="151"/>
      <c r="BZ89" s="151"/>
    </row>
    <row r="90" spans="1:78" ht="10.5" customHeight="1" x14ac:dyDescent="0.25">
      <c r="B90" s="78"/>
      <c r="C90" s="6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AA90" s="78"/>
      <c r="AB90" s="69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83"/>
      <c r="AX90" s="84"/>
      <c r="BA90" s="149"/>
      <c r="BB90" s="150"/>
      <c r="BC90" s="151"/>
      <c r="BQ90" s="153"/>
      <c r="BR90" s="151"/>
      <c r="BV90" s="151"/>
      <c r="BZ90" s="151"/>
    </row>
    <row r="91" spans="1:78" ht="21" customHeight="1" x14ac:dyDescent="0.4">
      <c r="B91" s="28" t="str">
        <f>AA91</f>
        <v>Team-Nr.</v>
      </c>
      <c r="C91" s="29"/>
      <c r="D91" s="28" t="str">
        <f>AC91</f>
        <v>Liga:</v>
      </c>
      <c r="E91" s="31"/>
      <c r="F91" s="390" t="str">
        <f>AE91</f>
        <v>Bayernliga Herren</v>
      </c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2"/>
      <c r="S91" s="33" t="s">
        <v>955</v>
      </c>
      <c r="T91" s="34"/>
      <c r="U91" s="401" t="str">
        <f>AT91</f>
        <v>08.11./09.11.</v>
      </c>
      <c r="V91" s="402"/>
      <c r="W91" s="403"/>
      <c r="X91" s="386"/>
      <c r="Y91" s="387"/>
      <c r="Z91" s="387"/>
      <c r="AA91" s="28" t="s">
        <v>974</v>
      </c>
      <c r="AB91" s="29"/>
      <c r="AC91" s="30" t="s">
        <v>953</v>
      </c>
      <c r="AD91" s="31"/>
      <c r="AE91" s="29" t="str">
        <f>Schlüssel!$C$1</f>
        <v>Bayernliga Herren</v>
      </c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32"/>
      <c r="AR91" s="33" t="s">
        <v>955</v>
      </c>
      <c r="AS91" s="34"/>
      <c r="AT91" s="401" t="str">
        <f>VLOOKUP(AS92,Spielorte!$A$1:$C$6,2)</f>
        <v>08.11./09.11.</v>
      </c>
      <c r="AU91" s="402"/>
      <c r="AV91" s="403"/>
      <c r="AW91" s="83"/>
      <c r="AX91" s="84"/>
      <c r="BA91" s="149" t="s">
        <v>1117</v>
      </c>
      <c r="BB91" s="150" t="s">
        <v>972</v>
      </c>
      <c r="BC91" s="151" t="s">
        <v>991</v>
      </c>
      <c r="BD91" s="152" t="s">
        <v>990</v>
      </c>
      <c r="BE91" s="152" t="s">
        <v>972</v>
      </c>
      <c r="BF91" s="152" t="s">
        <v>992</v>
      </c>
      <c r="BG91" s="152" t="s">
        <v>1028</v>
      </c>
      <c r="BH91" s="152" t="s">
        <v>1118</v>
      </c>
      <c r="BI91" s="152" t="s">
        <v>1119</v>
      </c>
      <c r="BJ91" s="152" t="s">
        <v>1120</v>
      </c>
      <c r="BK91" s="152" t="s">
        <v>1121</v>
      </c>
      <c r="BL91" s="152" t="s">
        <v>1122</v>
      </c>
      <c r="BM91" s="152" t="s">
        <v>1129</v>
      </c>
      <c r="BN91" s="152" t="s">
        <v>1130</v>
      </c>
      <c r="BO91" s="152" t="s">
        <v>1131</v>
      </c>
      <c r="BP91" s="152" t="s">
        <v>1132</v>
      </c>
      <c r="BQ91" s="153" t="s">
        <v>1123</v>
      </c>
      <c r="BR91" s="151" t="s">
        <v>993</v>
      </c>
      <c r="BS91" s="152" t="s">
        <v>1124</v>
      </c>
      <c r="BT91" s="152" t="s">
        <v>1125</v>
      </c>
      <c r="BU91" s="152" t="s">
        <v>991</v>
      </c>
      <c r="BV91" s="151" t="s">
        <v>993</v>
      </c>
      <c r="BW91" s="153" t="s">
        <v>1126</v>
      </c>
      <c r="BX91" s="152" t="s">
        <v>1127</v>
      </c>
      <c r="BY91" s="152" t="s">
        <v>1128</v>
      </c>
      <c r="BZ91" s="151" t="s">
        <v>993</v>
      </c>
    </row>
    <row r="92" spans="1:78" ht="17.25" customHeight="1" thickBot="1" x14ac:dyDescent="0.45">
      <c r="B92" s="37">
        <f>AA92</f>
        <v>4</v>
      </c>
      <c r="D92" s="30" t="s">
        <v>954</v>
      </c>
      <c r="E92" s="38"/>
      <c r="F92" s="400" t="str">
        <f>AE92</f>
        <v>Brunnthal Max Munich</v>
      </c>
      <c r="G92" s="400"/>
      <c r="H92" s="400"/>
      <c r="I92" s="400"/>
      <c r="J92" s="400"/>
      <c r="K92" s="400"/>
      <c r="L92" s="400"/>
      <c r="M92" s="400"/>
      <c r="N92" s="400"/>
      <c r="O92" s="400"/>
      <c r="P92" s="39"/>
      <c r="Q92" s="39"/>
      <c r="S92" s="33" t="s">
        <v>952</v>
      </c>
      <c r="T92" s="40">
        <f>AS92</f>
        <v>3</v>
      </c>
      <c r="U92" s="34"/>
      <c r="V92" s="34"/>
      <c r="Z92" s="36"/>
      <c r="AA92" s="37">
        <v>4</v>
      </c>
      <c r="AC92" s="30" t="s">
        <v>954</v>
      </c>
      <c r="AD92" s="38"/>
      <c r="AE92" s="85" t="str">
        <f>VLOOKUP(AS92,Spielorte!$A$1:$C$6,3)</f>
        <v>Brunnthal Max Munich</v>
      </c>
      <c r="AF92" s="85"/>
      <c r="AG92" s="85"/>
      <c r="AH92" s="85"/>
      <c r="AI92" s="85"/>
      <c r="AJ92" s="85"/>
      <c r="AK92" s="85"/>
      <c r="AL92" s="85"/>
      <c r="AM92" s="85"/>
      <c r="AN92" s="85"/>
      <c r="AO92" s="39"/>
      <c r="AP92" s="39"/>
      <c r="AR92" s="33" t="s">
        <v>952</v>
      </c>
      <c r="AS92" s="40">
        <v>3</v>
      </c>
      <c r="AT92" s="34"/>
      <c r="AU92" s="34"/>
      <c r="AW92" s="83"/>
      <c r="AX92" s="84"/>
      <c r="BA92" s="149"/>
      <c r="BB92" s="150"/>
      <c r="BC92" s="151"/>
      <c r="BQ92" s="153"/>
      <c r="BR92" s="151"/>
      <c r="BV92" s="151"/>
      <c r="BW92" s="153"/>
      <c r="BZ92" s="151"/>
    </row>
    <row r="93" spans="1:78" ht="15.75" customHeight="1" thickBot="1" x14ac:dyDescent="0.3">
      <c r="B93" s="41" t="str">
        <f>VLOOKUP(B92,Schlüssel!$A$5:$B$14,2)</f>
        <v>SG Rottendorf 1</v>
      </c>
      <c r="C93" s="42"/>
      <c r="D93" s="43"/>
      <c r="E93" s="44"/>
      <c r="F93" s="45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AA93" s="41" t="str">
        <f>VLOOKUP(AA92,Schlüssel!$A$5:$B$14,2)</f>
        <v>SG Rottendorf 1</v>
      </c>
      <c r="AB93" s="42"/>
      <c r="AC93" s="43"/>
      <c r="AD93" s="44"/>
      <c r="AE93" s="45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W93" s="83"/>
      <c r="AX93" s="84"/>
      <c r="BA93" s="149"/>
      <c r="BB93" s="150"/>
      <c r="BC93" s="151"/>
      <c r="BQ93" s="153"/>
      <c r="BR93" s="151"/>
      <c r="BV93" s="151"/>
      <c r="BW93" s="153"/>
      <c r="BZ93" s="151"/>
    </row>
    <row r="94" spans="1:78" ht="13.8" thickBot="1" x14ac:dyDescent="0.3">
      <c r="A94" s="4"/>
      <c r="B94" s="28"/>
      <c r="C94" s="47"/>
      <c r="D94" s="48" t="s">
        <v>10</v>
      </c>
      <c r="E94" s="28">
        <f>VLOOKUP($B$2,Schlüssel!$A$5:$DZ$14,13)</f>
        <v>7</v>
      </c>
      <c r="F94" s="49" t="s">
        <v>10</v>
      </c>
      <c r="G94" s="28">
        <f>VLOOKUP($B$2,Schlüssel!$A$5:$DZ$14,14)</f>
        <v>6</v>
      </c>
      <c r="H94" s="49" t="s">
        <v>10</v>
      </c>
      <c r="I94" s="28">
        <f>VLOOKUP($B$2,Schlüssel!$A$5:$DZ$14,15)</f>
        <v>9</v>
      </c>
      <c r="J94" s="49" t="s">
        <v>10</v>
      </c>
      <c r="K94" s="28">
        <f>VLOOKUP($B$2,Schlüssel!$A$5:$DZ$14,16)</f>
        <v>11</v>
      </c>
      <c r="L94" s="49" t="s">
        <v>10</v>
      </c>
      <c r="M94" s="28">
        <f>VLOOKUP($B$2,Schlüssel!$A$5:$DZ$14,17)</f>
        <v>3</v>
      </c>
      <c r="N94" s="49" t="s">
        <v>10</v>
      </c>
      <c r="O94" s="28">
        <f>VLOOKUP($B$2,Schlüssel!$A$5:$DZ$14,18)</f>
        <v>5</v>
      </c>
      <c r="P94" s="49" t="s">
        <v>10</v>
      </c>
      <c r="Q94" s="28">
        <f>VLOOKUP($B$2,Schlüssel!$A$5:$DZ$14,19)</f>
        <v>12</v>
      </c>
      <c r="R94" s="49" t="s">
        <v>10</v>
      </c>
      <c r="S94" s="28">
        <f>VLOOKUP($B$2,Schlüssel!$A$5:$DZ$14,20)</f>
        <v>10</v>
      </c>
      <c r="T94" s="49" t="s">
        <v>10</v>
      </c>
      <c r="U94" s="28">
        <f>VLOOKUP($B$2,Schlüssel!$A$5:$DZ$14,21)</f>
        <v>4</v>
      </c>
      <c r="Z94" s="2"/>
      <c r="AA94" s="28"/>
      <c r="AB94" s="47"/>
      <c r="AC94" s="48" t="s">
        <v>10</v>
      </c>
      <c r="AD94" s="28">
        <f>VLOOKUP(AA92,Schlüssel!$A$5:$DZ$14,53)</f>
        <v>15</v>
      </c>
      <c r="AE94" s="49" t="s">
        <v>10</v>
      </c>
      <c r="AF94" s="28">
        <f>VLOOKUP(AA92,Schlüssel!$A$5:$DZ$14,54)</f>
        <v>13</v>
      </c>
      <c r="AG94" s="49" t="s">
        <v>10</v>
      </c>
      <c r="AH94" s="28">
        <f>VLOOKUP(AA92,Schlüssel!$A$5:$DZ$14,55)</f>
        <v>12</v>
      </c>
      <c r="AI94" s="49" t="s">
        <v>10</v>
      </c>
      <c r="AJ94" s="28">
        <f>VLOOKUP(AA92,Schlüssel!$A$5:$DZ$14,56)</f>
        <v>17</v>
      </c>
      <c r="AK94" s="49" t="s">
        <v>10</v>
      </c>
      <c r="AL94" s="28">
        <f>VLOOKUP(AA92,Schlüssel!$A$5:$DZ$14,57)</f>
        <v>19</v>
      </c>
      <c r="AM94" s="49" t="s">
        <v>10</v>
      </c>
      <c r="AN94" s="28">
        <f>VLOOKUP(AA92,Schlüssel!$A$5:$DZ$14,58)</f>
        <v>18</v>
      </c>
      <c r="AO94" s="49" t="s">
        <v>10</v>
      </c>
      <c r="AP94" s="28">
        <f>VLOOKUP(AA92,Schlüssel!$A$5:$DZ$14,59)</f>
        <v>16</v>
      </c>
      <c r="AQ94" s="49" t="s">
        <v>10</v>
      </c>
      <c r="AR94" s="28">
        <f>VLOOKUP(AA92,Schlüssel!$A$5:$DZ$14,60)</f>
        <v>20</v>
      </c>
      <c r="AS94" s="49" t="s">
        <v>10</v>
      </c>
      <c r="AT94" s="28">
        <f>VLOOKUP(AA92,Schlüssel!$A$5:$DZ$14,61)</f>
        <v>14</v>
      </c>
      <c r="AW94" s="83"/>
      <c r="AX94" s="84"/>
      <c r="BA94" s="149"/>
      <c r="BB94" s="150"/>
      <c r="BC94" s="151"/>
      <c r="BQ94" s="153"/>
      <c r="BR94" s="151"/>
      <c r="BV94" s="151"/>
      <c r="BW94" s="153"/>
      <c r="BZ94" s="151"/>
    </row>
    <row r="95" spans="1:78" ht="20.25" customHeight="1" x14ac:dyDescent="0.25">
      <c r="B95" s="50" t="s">
        <v>1</v>
      </c>
      <c r="C95" s="51"/>
      <c r="D95" s="388" t="s">
        <v>961</v>
      </c>
      <c r="E95" s="389"/>
      <c r="F95" s="388" t="s">
        <v>962</v>
      </c>
      <c r="G95" s="389"/>
      <c r="H95" s="388" t="s">
        <v>963</v>
      </c>
      <c r="I95" s="389"/>
      <c r="J95" s="388" t="s">
        <v>964</v>
      </c>
      <c r="K95" s="389"/>
      <c r="L95" s="388" t="s">
        <v>965</v>
      </c>
      <c r="M95" s="389"/>
      <c r="N95" s="388" t="s">
        <v>966</v>
      </c>
      <c r="O95" s="389"/>
      <c r="P95" s="388" t="s">
        <v>967</v>
      </c>
      <c r="Q95" s="389"/>
      <c r="R95" s="388" t="s">
        <v>968</v>
      </c>
      <c r="S95" s="389"/>
      <c r="T95" s="388" t="s">
        <v>969</v>
      </c>
      <c r="U95" s="389"/>
      <c r="V95" s="416" t="s">
        <v>960</v>
      </c>
      <c r="W95" s="417"/>
      <c r="AA95" s="50" t="s">
        <v>1</v>
      </c>
      <c r="AB95" s="51"/>
      <c r="AC95" s="76" t="s">
        <v>961</v>
      </c>
      <c r="AD95" s="77"/>
      <c r="AE95" s="76" t="s">
        <v>962</v>
      </c>
      <c r="AF95" s="77"/>
      <c r="AG95" s="76" t="s">
        <v>963</v>
      </c>
      <c r="AH95" s="77"/>
      <c r="AI95" s="76" t="s">
        <v>964</v>
      </c>
      <c r="AJ95" s="77"/>
      <c r="AK95" s="76" t="s">
        <v>965</v>
      </c>
      <c r="AL95" s="77"/>
      <c r="AM95" s="76" t="s">
        <v>966</v>
      </c>
      <c r="AN95" s="77"/>
      <c r="AO95" s="76" t="s">
        <v>967</v>
      </c>
      <c r="AP95" s="77"/>
      <c r="AQ95" s="76" t="s">
        <v>968</v>
      </c>
      <c r="AR95" s="77"/>
      <c r="AS95" s="76" t="s">
        <v>969</v>
      </c>
      <c r="AT95" s="86"/>
      <c r="AU95" s="87" t="s">
        <v>960</v>
      </c>
      <c r="AV95" s="88"/>
      <c r="AW95" s="83"/>
      <c r="AX95" s="84"/>
      <c r="BA95" s="149"/>
      <c r="BB95" s="150"/>
      <c r="BC95" s="151"/>
      <c r="BQ95" s="153"/>
      <c r="BR95" s="151"/>
      <c r="BV95" s="151"/>
      <c r="BZ95" s="151"/>
    </row>
    <row r="96" spans="1:78" ht="15" customHeight="1" thickBot="1" x14ac:dyDescent="0.3">
      <c r="B96" s="52" t="s">
        <v>970</v>
      </c>
      <c r="C96" s="53" t="s">
        <v>971</v>
      </c>
      <c r="D96" s="54" t="s">
        <v>972</v>
      </c>
      <c r="E96" s="54" t="s">
        <v>973</v>
      </c>
      <c r="F96" s="54" t="s">
        <v>972</v>
      </c>
      <c r="G96" s="54" t="s">
        <v>973</v>
      </c>
      <c r="H96" s="54" t="s">
        <v>972</v>
      </c>
      <c r="I96" s="54" t="s">
        <v>973</v>
      </c>
      <c r="J96" s="54" t="s">
        <v>972</v>
      </c>
      <c r="K96" s="54" t="s">
        <v>973</v>
      </c>
      <c r="L96" s="54" t="s">
        <v>972</v>
      </c>
      <c r="M96" s="54" t="s">
        <v>973</v>
      </c>
      <c r="N96" s="54" t="s">
        <v>972</v>
      </c>
      <c r="O96" s="54" t="s">
        <v>973</v>
      </c>
      <c r="P96" s="54" t="s">
        <v>972</v>
      </c>
      <c r="Q96" s="54" t="s">
        <v>973</v>
      </c>
      <c r="R96" s="54" t="s">
        <v>972</v>
      </c>
      <c r="S96" s="54" t="s">
        <v>973</v>
      </c>
      <c r="T96" s="54" t="s">
        <v>972</v>
      </c>
      <c r="U96" s="54" t="s">
        <v>973</v>
      </c>
      <c r="V96" s="54" t="s">
        <v>972</v>
      </c>
      <c r="W96" s="55" t="s">
        <v>973</v>
      </c>
      <c r="AA96" s="52" t="s">
        <v>970</v>
      </c>
      <c r="AB96" s="53" t="s">
        <v>971</v>
      </c>
      <c r="AC96" s="54" t="s">
        <v>972</v>
      </c>
      <c r="AD96" s="54" t="s">
        <v>973</v>
      </c>
      <c r="AE96" s="54" t="s">
        <v>972</v>
      </c>
      <c r="AF96" s="54" t="s">
        <v>973</v>
      </c>
      <c r="AG96" s="54" t="s">
        <v>972</v>
      </c>
      <c r="AH96" s="54" t="s">
        <v>973</v>
      </c>
      <c r="AI96" s="54" t="s">
        <v>972</v>
      </c>
      <c r="AJ96" s="54" t="s">
        <v>973</v>
      </c>
      <c r="AK96" s="54" t="s">
        <v>972</v>
      </c>
      <c r="AL96" s="54" t="s">
        <v>973</v>
      </c>
      <c r="AM96" s="54" t="s">
        <v>972</v>
      </c>
      <c r="AN96" s="54" t="s">
        <v>973</v>
      </c>
      <c r="AO96" s="54" t="s">
        <v>972</v>
      </c>
      <c r="AP96" s="54" t="s">
        <v>973</v>
      </c>
      <c r="AQ96" s="54" t="s">
        <v>972</v>
      </c>
      <c r="AR96" s="54" t="s">
        <v>973</v>
      </c>
      <c r="AS96" s="54" t="s">
        <v>972</v>
      </c>
      <c r="AT96" s="89" t="s">
        <v>973</v>
      </c>
      <c r="AU96" s="52" t="s">
        <v>972</v>
      </c>
      <c r="AV96" s="55" t="s">
        <v>973</v>
      </c>
      <c r="AW96" s="83"/>
      <c r="AX96" s="84"/>
      <c r="BA96" s="149"/>
      <c r="BB96" s="150"/>
      <c r="BC96" s="151"/>
      <c r="BQ96" s="153"/>
      <c r="BR96" s="151"/>
      <c r="BV96" s="151"/>
      <c r="BZ96" s="151"/>
    </row>
    <row r="97" spans="1:78" ht="17.100000000000001" customHeight="1" x14ac:dyDescent="0.25">
      <c r="A97" s="413" t="s">
        <v>0</v>
      </c>
      <c r="B97" s="56" t="str">
        <f>IF(AA97=0,"",AA97)</f>
        <v/>
      </c>
      <c r="C97" s="57" t="str">
        <f>IF(AB97=0,"",AB97)</f>
        <v/>
      </c>
      <c r="D97" s="58" t="str">
        <f>IF(AC97=0,"",AC97)</f>
        <v/>
      </c>
      <c r="E97" s="397">
        <f>IF(AD97="","",AD97)</f>
        <v>0</v>
      </c>
      <c r="F97" s="58" t="str">
        <f t="shared" ref="F97:F110" si="103">IF(AE97=0,"",AE97)</f>
        <v/>
      </c>
      <c r="G97" s="397">
        <f>IF(AF97="","",AF97)</f>
        <v>0</v>
      </c>
      <c r="H97" s="58" t="str">
        <f t="shared" ref="H97:H110" si="104">IF(AG97=0,"",AG97)</f>
        <v/>
      </c>
      <c r="I97" s="397">
        <f>IF(AH97="","",AH97)</f>
        <v>0</v>
      </c>
      <c r="J97" s="58" t="str">
        <f t="shared" ref="J97:J110" si="105">IF(AI97=0,"",AI97)</f>
        <v/>
      </c>
      <c r="K97" s="397">
        <f>IF(AJ97="","",AJ97)</f>
        <v>0</v>
      </c>
      <c r="L97" s="58" t="str">
        <f t="shared" ref="L97:L110" si="106">IF(AK97=0,"",AK97)</f>
        <v/>
      </c>
      <c r="M97" s="397">
        <f>IF(AL97="","",AL97)</f>
        <v>0</v>
      </c>
      <c r="N97" s="58" t="str">
        <f>IF(AM97=0,"",AM97)</f>
        <v/>
      </c>
      <c r="O97" s="397">
        <f>IF(AN97="","",AN97)</f>
        <v>0</v>
      </c>
      <c r="P97" s="58" t="str">
        <f t="shared" ref="P97:P110" si="107">IF(AO97=0,"",AO97)</f>
        <v/>
      </c>
      <c r="Q97" s="397">
        <f>IF(AP97="","",AP97)</f>
        <v>0</v>
      </c>
      <c r="R97" s="58" t="str">
        <f t="shared" ref="R97:R110" si="108">IF(AQ97=0,"",AQ97)</f>
        <v/>
      </c>
      <c r="S97" s="397">
        <f>IF(AR97="","",AR97)</f>
        <v>0</v>
      </c>
      <c r="T97" s="58" t="str">
        <f t="shared" ref="T97:T110" si="109">IF(AS97=0,"",AS97)</f>
        <v/>
      </c>
      <c r="U97" s="397">
        <f>IF(AT97="","",AT97)</f>
        <v>0</v>
      </c>
      <c r="V97" s="58" t="str">
        <f t="shared" ref="V97:V110" si="110">IF(AU97=0,"",AU97)</f>
        <v/>
      </c>
      <c r="W97" s="397">
        <f>IF(AV97="","",AV97)</f>
        <v>0</v>
      </c>
      <c r="Z97" s="405" t="s">
        <v>0</v>
      </c>
      <c r="AA97" s="272" t="str">
        <f>IF(AB97=0,"",_xlfn.CONCAT(VLOOKUP(AB97,Starter!A:C,2,0)))</f>
        <v/>
      </c>
      <c r="AB97" s="81"/>
      <c r="AC97" s="129"/>
      <c r="AD97" s="163">
        <f>IF(SUM(AC97:AC99)+AC115=0,0,IF(SUM(ABS(AC97),ABS(AC98),ABS(AC99))=AC115,0.5,IF(SUM(ABS(AC97),ABS(AC98),ABS(AC99))&gt;AC115,1,0)))</f>
        <v>0</v>
      </c>
      <c r="AE97" s="132"/>
      <c r="AF97" s="91">
        <f>IF(SUM(AE97:AE99)+AE115=0,0,IF(SUM(ABS(AE97),ABS(AE98),ABS(AE99))=AE115,0.5,IF(SUM(ABS(AE97),ABS(AE98),ABS(AE99))&gt;AE115,1,0)))</f>
        <v>0</v>
      </c>
      <c r="AG97" s="129"/>
      <c r="AH97" s="91">
        <f>IF(SUM(AG97:AG99)+AG115=0,0,IF(SUM(ABS(AG97),ABS(AG98),ABS(AG99))=AG115,0.5,IF(SUM(ABS(AG97),ABS(AG98),ABS(AG99))&gt;AG115,1,0)))</f>
        <v>0</v>
      </c>
      <c r="AI97" s="129"/>
      <c r="AJ97" s="91">
        <f>IF(SUM(AI97:AI99)+AI115=0,0,IF(SUM(ABS(AI97),ABS(AI98),ABS(AI99))=AI115,0.5,IF(SUM(ABS(AI97),ABS(AI98),ABS(AI99))&gt;AI115,1,0)))</f>
        <v>0</v>
      </c>
      <c r="AK97" s="129"/>
      <c r="AL97" s="91">
        <f>IF(SUM(AK97:AK99)+AK115=0,0,IF(SUM(ABS(AK97),ABS(AK98),ABS(AK99))=AK115,0.5,IF(SUM(ABS(AK97),ABS(AK98),ABS(AK99))&gt;AK115,1,0)))</f>
        <v>0</v>
      </c>
      <c r="AM97" s="129"/>
      <c r="AN97" s="91">
        <f>IF(SUM(AM97:AM99)+AM115=0,0,IF(SUM(ABS(AM97),ABS(AM98),ABS(AM99))=AM115,0.5,IF(SUM(ABS(AM97),ABS(AM98),ABS(AM99))&gt;AM115,1,0)))</f>
        <v>0</v>
      </c>
      <c r="AO97" s="129"/>
      <c r="AP97" s="91">
        <f>IF(SUM(AO97:AO99)+AO115=0,0,IF(SUM(ABS(AO97),ABS(AO98),ABS(AO99))=AO115,0.5,IF(SUM(ABS(AO97),ABS(AO98),ABS(AO99))&gt;AO115,1,0)))</f>
        <v>0</v>
      </c>
      <c r="AQ97" s="129"/>
      <c r="AR97" s="91">
        <f>IF(SUM(AQ97:AQ99)+AQ115=0,0,IF(SUM(ABS(AQ97),ABS(AQ98),ABS(AQ99))=AQ115,0.5,IF(SUM(ABS(AQ97),ABS(AQ98),ABS(AQ99))&gt;AQ115,1,0)))</f>
        <v>0</v>
      </c>
      <c r="AS97" s="129"/>
      <c r="AT97" s="91">
        <f>IF(SUM(AS97:AS99)+AS115=0,0,IF(SUM(ABS(AS97),ABS(AS98),ABS(AS99))=AS115,0.5,IF(SUM(ABS(AS97),ABS(AS98),ABS(AS99))&gt;AS115,1,0)))</f>
        <v>0</v>
      </c>
      <c r="AU97" s="92">
        <f t="shared" ref="AU97:AU108" si="111">ABS(SUM(AC97:AC97))+ABS(SUM(AE97:AE97))+ABS(SUM(AG97:AG97))+ABS(SUM(AI97:AI97))+ABS(SUM(AK97:AK97))+ABS(SUM(AM97:AM97))+ABS(SUM(AO97:AO97))+ABS(SUM(AQ97:AQ97))+ABS(SUM(AS97:AS97))</f>
        <v>0</v>
      </c>
      <c r="AV97" s="93">
        <f>SUM(AD97+AF97+AH97+AJ97+AL97+AN97+AP97+AR97+AT97)</f>
        <v>0</v>
      </c>
      <c r="AW97" s="83"/>
      <c r="AX97" s="84"/>
      <c r="AZ97" s="47"/>
      <c r="BA97" s="149"/>
      <c r="BB97" s="150"/>
      <c r="BC97" s="151"/>
      <c r="BD97" s="154">
        <f>+AB97</f>
        <v>0</v>
      </c>
      <c r="BE97" s="150">
        <f>+AU97</f>
        <v>0</v>
      </c>
      <c r="BF97" s="152">
        <f>COUNT(BH97:BP97)</f>
        <v>0</v>
      </c>
      <c r="BG97" s="152">
        <f>COUNTIF(BH97:BP97,"&gt;0")</f>
        <v>0</v>
      </c>
      <c r="BH97" s="152" t="str">
        <f t="shared" ref="BH97:BH108" si="112">IF(AC97=0,"",AC97)</f>
        <v/>
      </c>
      <c r="BI97" s="152" t="str">
        <f t="shared" ref="BI97:BI108" si="113">IF(AE97=0,"",AE97)</f>
        <v/>
      </c>
      <c r="BJ97" s="152" t="str">
        <f t="shared" ref="BJ97:BJ108" si="114">IF(AG97=0,"",AG97)</f>
        <v/>
      </c>
      <c r="BK97" s="152" t="str">
        <f t="shared" ref="BK97:BK108" si="115">IF(AI97=0,"",AI97)</f>
        <v/>
      </c>
      <c r="BL97" s="152" t="str">
        <f t="shared" ref="BL97:BL108" si="116">IF(AK97=0,"",AK97)</f>
        <v/>
      </c>
      <c r="BM97" s="152" t="str">
        <f t="shared" ref="BM97:BM108" si="117">IF(AM97=0,"",AM97)</f>
        <v/>
      </c>
      <c r="BN97" s="152" t="str">
        <f t="shared" ref="BN97:BN108" si="118">IF(AO97=0,"",AO97)</f>
        <v/>
      </c>
      <c r="BO97" s="152" t="str">
        <f t="shared" ref="BO97:BO108" si="119">IF(AQ97=0,"",AQ97)</f>
        <v/>
      </c>
      <c r="BP97" s="152" t="str">
        <f t="shared" ref="BP97:BP108" si="120">IF(AS97=0,"",AS97)</f>
        <v/>
      </c>
      <c r="BQ97" s="153"/>
      <c r="BR97" s="151"/>
      <c r="BS97" s="152">
        <f>MAX(BH97:BP97)</f>
        <v>0</v>
      </c>
      <c r="BT97" s="152">
        <f>IF(BS97&lt;MAX(BS:BS),0,BS97+ROW()/1000000000)</f>
        <v>9.6999999999999995E-8</v>
      </c>
      <c r="BU97" s="152" t="str">
        <f>+AA93</f>
        <v>SG Rottendorf 1</v>
      </c>
      <c r="BV97" s="151">
        <f>RANK(BT97,BT:BT)</f>
        <v>84</v>
      </c>
      <c r="BW97" s="152">
        <f>SUMIF(BH97:BP97,"&gt;0")</f>
        <v>0</v>
      </c>
      <c r="BX97" s="152">
        <f>IF(COUNTIF(BH97:BP97,"&gt;0")&lt;Spielorte!$A$23,0,BE97/Spielorte!$A$23)</f>
        <v>0</v>
      </c>
      <c r="BY97" s="152">
        <f>IF(BX97&lt;MAX(BX:BX),0,BX97+ROW()/1000000000)</f>
        <v>9.6999999999999995E-8</v>
      </c>
      <c r="BZ97" s="151">
        <f t="shared" ref="BZ97:BZ108" si="121">IF(BY97=0,0,RANK(BY97,BY:BY))</f>
        <v>84</v>
      </c>
    </row>
    <row r="98" spans="1:78" ht="17.100000000000001" customHeight="1" x14ac:dyDescent="0.25">
      <c r="A98" s="414"/>
      <c r="B98" s="59" t="str">
        <f t="shared" ref="B98:D110" si="122">IF(AA98=0,"",AA98)</f>
        <v/>
      </c>
      <c r="C98" s="60" t="str">
        <f t="shared" si="122"/>
        <v/>
      </c>
      <c r="D98" s="61" t="str">
        <f t="shared" si="122"/>
        <v/>
      </c>
      <c r="E98" s="398"/>
      <c r="F98" s="61" t="str">
        <f t="shared" si="103"/>
        <v/>
      </c>
      <c r="G98" s="398"/>
      <c r="H98" s="61" t="str">
        <f t="shared" si="104"/>
        <v/>
      </c>
      <c r="I98" s="398"/>
      <c r="J98" s="61" t="str">
        <f t="shared" si="105"/>
        <v/>
      </c>
      <c r="K98" s="398"/>
      <c r="L98" s="61" t="str">
        <f t="shared" si="106"/>
        <v/>
      </c>
      <c r="M98" s="398"/>
      <c r="N98" s="61" t="str">
        <f t="shared" ref="N98:N110" si="123">IF(AM98=0,"",AM98)</f>
        <v/>
      </c>
      <c r="O98" s="398"/>
      <c r="P98" s="61" t="str">
        <f t="shared" si="107"/>
        <v/>
      </c>
      <c r="Q98" s="398"/>
      <c r="R98" s="61" t="str">
        <f t="shared" si="108"/>
        <v/>
      </c>
      <c r="S98" s="398"/>
      <c r="T98" s="61" t="str">
        <f t="shared" si="109"/>
        <v/>
      </c>
      <c r="U98" s="398"/>
      <c r="V98" s="61" t="str">
        <f t="shared" si="110"/>
        <v/>
      </c>
      <c r="W98" s="398"/>
      <c r="Z98" s="406"/>
      <c r="AA98" s="90" t="str">
        <f>IF(AB98=0,"",_xlfn.CONCAT(VLOOKUP(AB98,Starter!A:C,2,0)))</f>
        <v/>
      </c>
      <c r="AB98" s="80"/>
      <c r="AC98" s="130"/>
      <c r="AD98" s="94"/>
      <c r="AE98" s="130"/>
      <c r="AF98" s="94"/>
      <c r="AG98" s="130"/>
      <c r="AH98" s="94"/>
      <c r="AI98" s="130"/>
      <c r="AJ98" s="94"/>
      <c r="AK98" s="130"/>
      <c r="AL98" s="94"/>
      <c r="AM98" s="130"/>
      <c r="AN98" s="94"/>
      <c r="AO98" s="130"/>
      <c r="AP98" s="94"/>
      <c r="AQ98" s="130"/>
      <c r="AR98" s="94"/>
      <c r="AS98" s="130"/>
      <c r="AT98" s="94"/>
      <c r="AU98" s="95">
        <f t="shared" si="111"/>
        <v>0</v>
      </c>
      <c r="AV98" s="96"/>
      <c r="AW98" s="83"/>
      <c r="AX98" s="84"/>
      <c r="AZ98" s="47"/>
      <c r="BA98" s="149"/>
      <c r="BB98" s="150"/>
      <c r="BC98" s="151"/>
      <c r="BD98" s="154">
        <f t="shared" ref="BD98:BD108" si="124">+AB98</f>
        <v>0</v>
      </c>
      <c r="BE98" s="150">
        <f t="shared" ref="BE98:BE108" si="125">+AU98</f>
        <v>0</v>
      </c>
      <c r="BF98" s="152">
        <f t="shared" ref="BF98:BF108" si="126">COUNT(BH98:BP98)</f>
        <v>0</v>
      </c>
      <c r="BG98" s="152">
        <f t="shared" ref="BG98:BG108" si="127">COUNTIF(BH98:BP98,"&gt;0")</f>
        <v>0</v>
      </c>
      <c r="BH98" s="152" t="str">
        <f t="shared" si="112"/>
        <v/>
      </c>
      <c r="BI98" s="152" t="str">
        <f t="shared" si="113"/>
        <v/>
      </c>
      <c r="BJ98" s="152" t="str">
        <f t="shared" si="114"/>
        <v/>
      </c>
      <c r="BK98" s="152" t="str">
        <f t="shared" si="115"/>
        <v/>
      </c>
      <c r="BL98" s="152" t="str">
        <f t="shared" si="116"/>
        <v/>
      </c>
      <c r="BM98" s="152" t="str">
        <f t="shared" si="117"/>
        <v/>
      </c>
      <c r="BN98" s="152" t="str">
        <f t="shared" si="118"/>
        <v/>
      </c>
      <c r="BO98" s="152" t="str">
        <f t="shared" si="119"/>
        <v/>
      </c>
      <c r="BP98" s="152" t="str">
        <f t="shared" si="120"/>
        <v/>
      </c>
      <c r="BQ98" s="153"/>
      <c r="BR98" s="151"/>
      <c r="BS98" s="152">
        <f t="shared" ref="BS98:BS108" si="128">MAX(BH98:BP98)</f>
        <v>0</v>
      </c>
      <c r="BT98" s="152">
        <f t="shared" ref="BT98:BT108" si="129">IF(BS98&lt;MAX(BS:BS),0,BS98+ROW()/1000000000)</f>
        <v>9.8000000000000004E-8</v>
      </c>
      <c r="BU98" s="152" t="str">
        <f t="shared" ref="BU98:BU108" si="130">+BU97</f>
        <v>SG Rottendorf 1</v>
      </c>
      <c r="BV98" s="151">
        <f t="shared" ref="BV98:BV108" si="131">RANK(BT98,BT:BT)</f>
        <v>83</v>
      </c>
      <c r="BW98" s="152">
        <f t="shared" ref="BW98:BW108" si="132">SUMIF(BH98:BP98,"&gt;0")</f>
        <v>0</v>
      </c>
      <c r="BX98" s="152">
        <f>IF(COUNTIF(BH98:BP98,"&gt;0")&lt;Spielorte!$A$23,0,BE98/Spielorte!$A$23)</f>
        <v>0</v>
      </c>
      <c r="BY98" s="152">
        <f t="shared" ref="BY98:BY108" si="133">IF(BX98&lt;MAX(BX:BX),0,BX98+ROW()/1000000000)</f>
        <v>9.8000000000000004E-8</v>
      </c>
      <c r="BZ98" s="151">
        <f t="shared" si="121"/>
        <v>83</v>
      </c>
    </row>
    <row r="99" spans="1:78" ht="17.100000000000001" customHeight="1" thickBot="1" x14ac:dyDescent="0.3">
      <c r="A99" s="415"/>
      <c r="B99" s="62" t="str">
        <f t="shared" si="122"/>
        <v/>
      </c>
      <c r="C99" s="63" t="str">
        <f t="shared" si="122"/>
        <v/>
      </c>
      <c r="D99" s="52" t="str">
        <f t="shared" si="122"/>
        <v/>
      </c>
      <c r="E99" s="399"/>
      <c r="F99" s="52" t="str">
        <f t="shared" si="103"/>
        <v/>
      </c>
      <c r="G99" s="399"/>
      <c r="H99" s="52" t="str">
        <f t="shared" si="104"/>
        <v/>
      </c>
      <c r="I99" s="399"/>
      <c r="J99" s="52" t="str">
        <f t="shared" si="105"/>
        <v/>
      </c>
      <c r="K99" s="399"/>
      <c r="L99" s="52" t="str">
        <f t="shared" si="106"/>
        <v/>
      </c>
      <c r="M99" s="399"/>
      <c r="N99" s="52" t="str">
        <f t="shared" si="123"/>
        <v/>
      </c>
      <c r="O99" s="399"/>
      <c r="P99" s="52" t="str">
        <f t="shared" si="107"/>
        <v/>
      </c>
      <c r="Q99" s="399"/>
      <c r="R99" s="52" t="str">
        <f t="shared" si="108"/>
        <v/>
      </c>
      <c r="S99" s="399"/>
      <c r="T99" s="52" t="str">
        <f t="shared" si="109"/>
        <v/>
      </c>
      <c r="U99" s="399"/>
      <c r="V99" s="52" t="str">
        <f t="shared" si="110"/>
        <v/>
      </c>
      <c r="W99" s="399"/>
      <c r="Z99" s="407"/>
      <c r="AA99" s="99" t="str">
        <f>IF(AB99=0,"",_xlfn.CONCAT(VLOOKUP(AB99,Starter!A:C,2,0)))</f>
        <v/>
      </c>
      <c r="AB99" s="82"/>
      <c r="AC99" s="131"/>
      <c r="AD99" s="94"/>
      <c r="AE99" s="131"/>
      <c r="AF99" s="94"/>
      <c r="AG99" s="131"/>
      <c r="AH99" s="94"/>
      <c r="AI99" s="131"/>
      <c r="AJ99" s="94"/>
      <c r="AK99" s="131"/>
      <c r="AL99" s="94"/>
      <c r="AM99" s="131"/>
      <c r="AN99" s="94"/>
      <c r="AO99" s="131"/>
      <c r="AP99" s="94"/>
      <c r="AQ99" s="131"/>
      <c r="AR99" s="94"/>
      <c r="AS99" s="131"/>
      <c r="AT99" s="94"/>
      <c r="AU99" s="97">
        <f t="shared" si="111"/>
        <v>0</v>
      </c>
      <c r="AV99" s="98"/>
      <c r="AW99" s="83"/>
      <c r="AX99" s="84"/>
      <c r="AZ99" s="47"/>
      <c r="BA99" s="149"/>
      <c r="BB99" s="150"/>
      <c r="BC99" s="151"/>
      <c r="BD99" s="154">
        <f t="shared" si="124"/>
        <v>0</v>
      </c>
      <c r="BE99" s="150">
        <f t="shared" si="125"/>
        <v>0</v>
      </c>
      <c r="BF99" s="152">
        <f t="shared" si="126"/>
        <v>0</v>
      </c>
      <c r="BG99" s="152">
        <f t="shared" si="127"/>
        <v>0</v>
      </c>
      <c r="BH99" s="152" t="str">
        <f t="shared" si="112"/>
        <v/>
      </c>
      <c r="BI99" s="152" t="str">
        <f t="shared" si="113"/>
        <v/>
      </c>
      <c r="BJ99" s="152" t="str">
        <f t="shared" si="114"/>
        <v/>
      </c>
      <c r="BK99" s="152" t="str">
        <f t="shared" si="115"/>
        <v/>
      </c>
      <c r="BL99" s="152" t="str">
        <f t="shared" si="116"/>
        <v/>
      </c>
      <c r="BM99" s="152" t="str">
        <f t="shared" si="117"/>
        <v/>
      </c>
      <c r="BN99" s="152" t="str">
        <f t="shared" si="118"/>
        <v/>
      </c>
      <c r="BO99" s="152" t="str">
        <f t="shared" si="119"/>
        <v/>
      </c>
      <c r="BP99" s="152" t="str">
        <f t="shared" si="120"/>
        <v/>
      </c>
      <c r="BQ99" s="153"/>
      <c r="BR99" s="151"/>
      <c r="BS99" s="152">
        <f t="shared" si="128"/>
        <v>0</v>
      </c>
      <c r="BT99" s="152">
        <f t="shared" si="129"/>
        <v>9.9E-8</v>
      </c>
      <c r="BU99" s="152" t="str">
        <f t="shared" si="130"/>
        <v>SG Rottendorf 1</v>
      </c>
      <c r="BV99" s="151">
        <f t="shared" si="131"/>
        <v>82</v>
      </c>
      <c r="BW99" s="152">
        <f t="shared" si="132"/>
        <v>0</v>
      </c>
      <c r="BX99" s="152">
        <f>IF(COUNTIF(BH99:BP99,"&gt;0")&lt;Spielorte!$A$23,0,BE99/Spielorte!$A$23)</f>
        <v>0</v>
      </c>
      <c r="BY99" s="152">
        <f t="shared" si="133"/>
        <v>9.9E-8</v>
      </c>
      <c r="BZ99" s="151">
        <f t="shared" si="121"/>
        <v>82</v>
      </c>
    </row>
    <row r="100" spans="1:78" ht="17.100000000000001" customHeight="1" x14ac:dyDescent="0.25">
      <c r="A100" s="413" t="s">
        <v>2</v>
      </c>
      <c r="B100" s="56" t="str">
        <f t="shared" si="122"/>
        <v/>
      </c>
      <c r="C100" s="57" t="str">
        <f t="shared" si="122"/>
        <v/>
      </c>
      <c r="D100" s="58" t="str">
        <f t="shared" si="122"/>
        <v/>
      </c>
      <c r="E100" s="397">
        <f>IF(AD100="","",AD100)</f>
        <v>0</v>
      </c>
      <c r="F100" s="58" t="str">
        <f t="shared" si="103"/>
        <v/>
      </c>
      <c r="G100" s="397">
        <f>IF(AF100="","",AF100)</f>
        <v>0</v>
      </c>
      <c r="H100" s="58" t="str">
        <f t="shared" si="104"/>
        <v/>
      </c>
      <c r="I100" s="397">
        <f>IF(AH100="","",AH100)</f>
        <v>0</v>
      </c>
      <c r="J100" s="58" t="str">
        <f t="shared" si="105"/>
        <v/>
      </c>
      <c r="K100" s="397">
        <f>IF(AJ100="","",AJ100)</f>
        <v>0</v>
      </c>
      <c r="L100" s="58" t="str">
        <f t="shared" si="106"/>
        <v/>
      </c>
      <c r="M100" s="397">
        <f>IF(AL100="","",AL100)</f>
        <v>0</v>
      </c>
      <c r="N100" s="58" t="str">
        <f t="shared" si="123"/>
        <v/>
      </c>
      <c r="O100" s="397">
        <f>IF(AN100="","",AN100)</f>
        <v>0</v>
      </c>
      <c r="P100" s="58" t="str">
        <f t="shared" si="107"/>
        <v/>
      </c>
      <c r="Q100" s="397">
        <f>IF(AP100="","",AP100)</f>
        <v>0</v>
      </c>
      <c r="R100" s="58" t="str">
        <f t="shared" si="108"/>
        <v/>
      </c>
      <c r="S100" s="397">
        <f>IF(AR100="","",AR100)</f>
        <v>0</v>
      </c>
      <c r="T100" s="58" t="str">
        <f t="shared" si="109"/>
        <v/>
      </c>
      <c r="U100" s="397">
        <f>IF(AT100="","",AT100)</f>
        <v>0</v>
      </c>
      <c r="V100" s="58" t="str">
        <f t="shared" si="110"/>
        <v/>
      </c>
      <c r="W100" s="397">
        <f>IF(AV100="","",AV100)</f>
        <v>0</v>
      </c>
      <c r="Z100" s="405" t="s">
        <v>2</v>
      </c>
      <c r="AA100" s="272" t="str">
        <f>IF(AB100=0,"",_xlfn.CONCAT(VLOOKUP(AB100,Starter!A:C,2,0)))</f>
        <v/>
      </c>
      <c r="AB100" s="81"/>
      <c r="AC100" s="132"/>
      <c r="AD100" s="91">
        <f>IF(SUM(AC100:AC102)+AC116=0,0,IF(SUM(ABS(AC100),ABS(AC101),ABS(AC102))=AC116,0.5,IF(SUM(ABS(AC100),ABS(AC101),ABS(AC102))&gt;AC116,1,0)))</f>
        <v>0</v>
      </c>
      <c r="AE100" s="132"/>
      <c r="AF100" s="91">
        <f>IF(SUM(AE100:AE102)+AE116=0,0,IF(SUM(ABS(AE100),ABS(AE101),ABS(AE102))=AE116,0.5,IF(SUM(ABS(AE100),ABS(AE101),ABS(AE102))&gt;AE116,1,0)))</f>
        <v>0</v>
      </c>
      <c r="AG100" s="132"/>
      <c r="AH100" s="91">
        <f>IF(SUM(AG100:AG102)+AG116=0,0,IF(SUM(ABS(AG100),ABS(AG101),ABS(AG102))=AG116,0.5,IF(SUM(ABS(AG100),ABS(AG101),ABS(AG102))&gt;AG116,1,0)))</f>
        <v>0</v>
      </c>
      <c r="AI100" s="132"/>
      <c r="AJ100" s="91">
        <f>IF(SUM(AI100:AI102)+AI116=0,0,IF(SUM(ABS(AI100),ABS(AI101),ABS(AI102))=AI116,0.5,IF(SUM(ABS(AI100),ABS(AI101),ABS(AI102))&gt;AI116,1,0)))</f>
        <v>0</v>
      </c>
      <c r="AK100" s="132"/>
      <c r="AL100" s="91">
        <f>IF(SUM(AK100:AK102)+AK116=0,0,IF(SUM(ABS(AK100),ABS(AK101),ABS(AK102))=AK116,0.5,IF(SUM(ABS(AK100),ABS(AK101),ABS(AK102))&gt;AK116,1,0)))</f>
        <v>0</v>
      </c>
      <c r="AM100" s="132"/>
      <c r="AN100" s="91">
        <f>IF(SUM(AM100:AM102)+AM116=0,0,IF(SUM(ABS(AM100),ABS(AM101),ABS(AM102))=AM116,0.5,IF(SUM(ABS(AM100),ABS(AM101),ABS(AM102))&gt;AM116,1,0)))</f>
        <v>0</v>
      </c>
      <c r="AO100" s="132"/>
      <c r="AP100" s="91">
        <f>IF(SUM(AO100:AO102)+AO116=0,0,IF(SUM(ABS(AO100),ABS(AO101),ABS(AO102))=AO116,0.5,IF(SUM(ABS(AO100),ABS(AO101),ABS(AO102))&gt;AO116,1,0)))</f>
        <v>0</v>
      </c>
      <c r="AQ100" s="132"/>
      <c r="AR100" s="91">
        <f>IF(SUM(AQ100:AQ102)+AQ116=0,0,IF(SUM(ABS(AQ100),ABS(AQ101),ABS(AQ102))=AQ116,0.5,IF(SUM(ABS(AQ100),ABS(AQ101),ABS(AQ102))&gt;AQ116,1,0)))</f>
        <v>0</v>
      </c>
      <c r="AS100" s="132"/>
      <c r="AT100" s="91">
        <f>IF(SUM(AS100:AS102)+AS116=0,0,IF(SUM(ABS(AS100),ABS(AS101),ABS(AS102))=AS116,0.5,IF(SUM(ABS(AS100),ABS(AS101),ABS(AS102))&gt;AS116,1,0)))</f>
        <v>0</v>
      </c>
      <c r="AU100" s="92">
        <f t="shared" si="111"/>
        <v>0</v>
      </c>
      <c r="AV100" s="93">
        <f>SUM(AD100+AF100+AH100+AJ100+AL100+AN100+AP100+AR100+AT100)</f>
        <v>0</v>
      </c>
      <c r="AW100" s="83"/>
      <c r="AX100" s="84"/>
      <c r="AZ100" s="47"/>
      <c r="BA100" s="149"/>
      <c r="BB100" s="150"/>
      <c r="BC100" s="151"/>
      <c r="BD100" s="154">
        <f t="shared" si="124"/>
        <v>0</v>
      </c>
      <c r="BE100" s="150">
        <f t="shared" si="125"/>
        <v>0</v>
      </c>
      <c r="BF100" s="152">
        <f t="shared" si="126"/>
        <v>0</v>
      </c>
      <c r="BG100" s="152">
        <f t="shared" si="127"/>
        <v>0</v>
      </c>
      <c r="BH100" s="152" t="str">
        <f t="shared" si="112"/>
        <v/>
      </c>
      <c r="BI100" s="152" t="str">
        <f t="shared" si="113"/>
        <v/>
      </c>
      <c r="BJ100" s="152" t="str">
        <f t="shared" si="114"/>
        <v/>
      </c>
      <c r="BK100" s="152" t="str">
        <f t="shared" si="115"/>
        <v/>
      </c>
      <c r="BL100" s="152" t="str">
        <f t="shared" si="116"/>
        <v/>
      </c>
      <c r="BM100" s="152" t="str">
        <f t="shared" si="117"/>
        <v/>
      </c>
      <c r="BN100" s="152" t="str">
        <f t="shared" si="118"/>
        <v/>
      </c>
      <c r="BO100" s="152" t="str">
        <f t="shared" si="119"/>
        <v/>
      </c>
      <c r="BP100" s="152" t="str">
        <f t="shared" si="120"/>
        <v/>
      </c>
      <c r="BQ100" s="153"/>
      <c r="BR100" s="151"/>
      <c r="BS100" s="152">
        <f t="shared" si="128"/>
        <v>0</v>
      </c>
      <c r="BT100" s="152">
        <f t="shared" si="129"/>
        <v>9.9999999999999995E-8</v>
      </c>
      <c r="BU100" s="152" t="str">
        <f t="shared" si="130"/>
        <v>SG Rottendorf 1</v>
      </c>
      <c r="BV100" s="151">
        <f t="shared" si="131"/>
        <v>81</v>
      </c>
      <c r="BW100" s="152">
        <f t="shared" si="132"/>
        <v>0</v>
      </c>
      <c r="BX100" s="152">
        <f>IF(COUNTIF(BH100:BP100,"&gt;0")&lt;Spielorte!$A$23,0,BE100/Spielorte!$A$23)</f>
        <v>0</v>
      </c>
      <c r="BY100" s="152">
        <f t="shared" si="133"/>
        <v>9.9999999999999995E-8</v>
      </c>
      <c r="BZ100" s="151">
        <f t="shared" si="121"/>
        <v>81</v>
      </c>
    </row>
    <row r="101" spans="1:78" ht="17.100000000000001" customHeight="1" x14ac:dyDescent="0.25">
      <c r="A101" s="414"/>
      <c r="B101" s="59" t="str">
        <f t="shared" si="122"/>
        <v/>
      </c>
      <c r="C101" s="60" t="str">
        <f t="shared" si="122"/>
        <v/>
      </c>
      <c r="D101" s="61" t="str">
        <f t="shared" si="122"/>
        <v/>
      </c>
      <c r="E101" s="398"/>
      <c r="F101" s="61" t="str">
        <f t="shared" si="103"/>
        <v/>
      </c>
      <c r="G101" s="398"/>
      <c r="H101" s="61" t="str">
        <f t="shared" si="104"/>
        <v/>
      </c>
      <c r="I101" s="398"/>
      <c r="J101" s="61" t="str">
        <f t="shared" si="105"/>
        <v/>
      </c>
      <c r="K101" s="398"/>
      <c r="L101" s="61" t="str">
        <f t="shared" si="106"/>
        <v/>
      </c>
      <c r="M101" s="398"/>
      <c r="N101" s="61" t="str">
        <f t="shared" si="123"/>
        <v/>
      </c>
      <c r="O101" s="398"/>
      <c r="P101" s="61" t="str">
        <f t="shared" si="107"/>
        <v/>
      </c>
      <c r="Q101" s="398"/>
      <c r="R101" s="61" t="str">
        <f t="shared" si="108"/>
        <v/>
      </c>
      <c r="S101" s="398"/>
      <c r="T101" s="61" t="str">
        <f t="shared" si="109"/>
        <v/>
      </c>
      <c r="U101" s="398"/>
      <c r="V101" s="61" t="str">
        <f t="shared" si="110"/>
        <v/>
      </c>
      <c r="W101" s="398"/>
      <c r="Z101" s="406"/>
      <c r="AA101" s="90" t="str">
        <f>IF(AB101=0,"",_xlfn.CONCAT(VLOOKUP(AB101,Starter!A:C,2,0)))</f>
        <v/>
      </c>
      <c r="AB101" s="80"/>
      <c r="AC101" s="130"/>
      <c r="AD101" s="94"/>
      <c r="AE101" s="130"/>
      <c r="AF101" s="94"/>
      <c r="AG101" s="130"/>
      <c r="AH101" s="94"/>
      <c r="AI101" s="130"/>
      <c r="AJ101" s="94"/>
      <c r="AK101" s="130"/>
      <c r="AL101" s="94"/>
      <c r="AM101" s="130"/>
      <c r="AN101" s="94"/>
      <c r="AO101" s="134"/>
      <c r="AP101" s="94"/>
      <c r="AQ101" s="134"/>
      <c r="AR101" s="94"/>
      <c r="AS101" s="134"/>
      <c r="AT101" s="94"/>
      <c r="AU101" s="95">
        <f t="shared" si="111"/>
        <v>0</v>
      </c>
      <c r="AV101" s="96"/>
      <c r="AW101" s="83"/>
      <c r="AX101" s="84"/>
      <c r="AZ101" s="47"/>
      <c r="BA101" s="149"/>
      <c r="BB101" s="150"/>
      <c r="BC101" s="151"/>
      <c r="BD101" s="154">
        <f t="shared" si="124"/>
        <v>0</v>
      </c>
      <c r="BE101" s="150">
        <f t="shared" si="125"/>
        <v>0</v>
      </c>
      <c r="BF101" s="152">
        <f t="shared" si="126"/>
        <v>0</v>
      </c>
      <c r="BG101" s="152">
        <f t="shared" si="127"/>
        <v>0</v>
      </c>
      <c r="BH101" s="152" t="str">
        <f t="shared" si="112"/>
        <v/>
      </c>
      <c r="BI101" s="152" t="str">
        <f t="shared" si="113"/>
        <v/>
      </c>
      <c r="BJ101" s="152" t="str">
        <f t="shared" si="114"/>
        <v/>
      </c>
      <c r="BK101" s="152" t="str">
        <f t="shared" si="115"/>
        <v/>
      </c>
      <c r="BL101" s="152" t="str">
        <f t="shared" si="116"/>
        <v/>
      </c>
      <c r="BM101" s="152" t="str">
        <f t="shared" si="117"/>
        <v/>
      </c>
      <c r="BN101" s="152" t="str">
        <f t="shared" si="118"/>
        <v/>
      </c>
      <c r="BO101" s="152" t="str">
        <f t="shared" si="119"/>
        <v/>
      </c>
      <c r="BP101" s="152" t="str">
        <f t="shared" si="120"/>
        <v/>
      </c>
      <c r="BQ101" s="153"/>
      <c r="BR101" s="151"/>
      <c r="BS101" s="152">
        <f t="shared" si="128"/>
        <v>0</v>
      </c>
      <c r="BT101" s="152">
        <f t="shared" si="129"/>
        <v>1.01E-7</v>
      </c>
      <c r="BU101" s="152" t="str">
        <f t="shared" si="130"/>
        <v>SG Rottendorf 1</v>
      </c>
      <c r="BV101" s="151">
        <f t="shared" si="131"/>
        <v>80</v>
      </c>
      <c r="BW101" s="152">
        <f t="shared" si="132"/>
        <v>0</v>
      </c>
      <c r="BX101" s="152">
        <f>IF(COUNTIF(BH101:BP101,"&gt;0")&lt;Spielorte!$A$23,0,BE101/Spielorte!$A$23)</f>
        <v>0</v>
      </c>
      <c r="BY101" s="152">
        <f t="shared" si="133"/>
        <v>1.01E-7</v>
      </c>
      <c r="BZ101" s="151">
        <f t="shared" si="121"/>
        <v>80</v>
      </c>
    </row>
    <row r="102" spans="1:78" ht="17.100000000000001" customHeight="1" thickBot="1" x14ac:dyDescent="0.3">
      <c r="A102" s="415"/>
      <c r="B102" s="62" t="str">
        <f t="shared" si="122"/>
        <v/>
      </c>
      <c r="C102" s="63" t="str">
        <f t="shared" si="122"/>
        <v/>
      </c>
      <c r="D102" s="52" t="str">
        <f t="shared" si="122"/>
        <v/>
      </c>
      <c r="E102" s="399"/>
      <c r="F102" s="52" t="str">
        <f t="shared" si="103"/>
        <v/>
      </c>
      <c r="G102" s="399"/>
      <c r="H102" s="52" t="str">
        <f t="shared" si="104"/>
        <v/>
      </c>
      <c r="I102" s="399"/>
      <c r="J102" s="52" t="str">
        <f t="shared" si="105"/>
        <v/>
      </c>
      <c r="K102" s="399"/>
      <c r="L102" s="52" t="str">
        <f t="shared" si="106"/>
        <v/>
      </c>
      <c r="M102" s="399"/>
      <c r="N102" s="52" t="str">
        <f t="shared" si="123"/>
        <v/>
      </c>
      <c r="O102" s="399"/>
      <c r="P102" s="52" t="str">
        <f t="shared" si="107"/>
        <v/>
      </c>
      <c r="Q102" s="399"/>
      <c r="R102" s="52" t="str">
        <f t="shared" si="108"/>
        <v/>
      </c>
      <c r="S102" s="399"/>
      <c r="T102" s="52" t="str">
        <f t="shared" si="109"/>
        <v/>
      </c>
      <c r="U102" s="399"/>
      <c r="V102" s="52" t="str">
        <f t="shared" si="110"/>
        <v/>
      </c>
      <c r="W102" s="399"/>
      <c r="Z102" s="407"/>
      <c r="AA102" s="99" t="str">
        <f>IF(AB102=0,"",_xlfn.CONCAT(VLOOKUP(AB102,Starter!A:C,2,0)))</f>
        <v/>
      </c>
      <c r="AB102" s="82"/>
      <c r="AC102" s="133"/>
      <c r="AD102" s="100"/>
      <c r="AE102" s="133"/>
      <c r="AF102" s="100"/>
      <c r="AG102" s="133"/>
      <c r="AH102" s="100"/>
      <c r="AI102" s="133"/>
      <c r="AJ102" s="100"/>
      <c r="AK102" s="133"/>
      <c r="AL102" s="100"/>
      <c r="AM102" s="133"/>
      <c r="AN102" s="100"/>
      <c r="AO102" s="133"/>
      <c r="AP102" s="100"/>
      <c r="AQ102" s="133"/>
      <c r="AR102" s="100"/>
      <c r="AS102" s="133"/>
      <c r="AT102" s="100"/>
      <c r="AU102" s="97">
        <f t="shared" si="111"/>
        <v>0</v>
      </c>
      <c r="AV102" s="98"/>
      <c r="AW102" s="83"/>
      <c r="AX102" s="84"/>
      <c r="AZ102" s="47"/>
      <c r="BA102" s="149"/>
      <c r="BB102" s="150"/>
      <c r="BC102" s="151"/>
      <c r="BD102" s="154">
        <f t="shared" si="124"/>
        <v>0</v>
      </c>
      <c r="BE102" s="150">
        <f t="shared" si="125"/>
        <v>0</v>
      </c>
      <c r="BF102" s="152">
        <f t="shared" si="126"/>
        <v>0</v>
      </c>
      <c r="BG102" s="152">
        <f t="shared" si="127"/>
        <v>0</v>
      </c>
      <c r="BH102" s="152" t="str">
        <f t="shared" si="112"/>
        <v/>
      </c>
      <c r="BI102" s="152" t="str">
        <f t="shared" si="113"/>
        <v/>
      </c>
      <c r="BJ102" s="152" t="str">
        <f t="shared" si="114"/>
        <v/>
      </c>
      <c r="BK102" s="152" t="str">
        <f t="shared" si="115"/>
        <v/>
      </c>
      <c r="BL102" s="152" t="str">
        <f t="shared" si="116"/>
        <v/>
      </c>
      <c r="BM102" s="152" t="str">
        <f t="shared" si="117"/>
        <v/>
      </c>
      <c r="BN102" s="152" t="str">
        <f t="shared" si="118"/>
        <v/>
      </c>
      <c r="BO102" s="152" t="str">
        <f t="shared" si="119"/>
        <v/>
      </c>
      <c r="BP102" s="152" t="str">
        <f t="shared" si="120"/>
        <v/>
      </c>
      <c r="BQ102" s="153"/>
      <c r="BR102" s="151"/>
      <c r="BS102" s="152">
        <f t="shared" si="128"/>
        <v>0</v>
      </c>
      <c r="BT102" s="152">
        <f t="shared" si="129"/>
        <v>1.02E-7</v>
      </c>
      <c r="BU102" s="152" t="str">
        <f t="shared" si="130"/>
        <v>SG Rottendorf 1</v>
      </c>
      <c r="BV102" s="151">
        <f t="shared" si="131"/>
        <v>79</v>
      </c>
      <c r="BW102" s="152">
        <f t="shared" si="132"/>
        <v>0</v>
      </c>
      <c r="BX102" s="152">
        <f>IF(COUNTIF(BH102:BP102,"&gt;0")&lt;Spielorte!$A$23,0,BE102/Spielorte!$A$23)</f>
        <v>0</v>
      </c>
      <c r="BY102" s="152">
        <f t="shared" si="133"/>
        <v>1.02E-7</v>
      </c>
      <c r="BZ102" s="151">
        <f t="shared" si="121"/>
        <v>79</v>
      </c>
    </row>
    <row r="103" spans="1:78" ht="17.100000000000001" customHeight="1" x14ac:dyDescent="0.25">
      <c r="A103" s="413" t="s">
        <v>3</v>
      </c>
      <c r="B103" s="56" t="str">
        <f t="shared" si="122"/>
        <v/>
      </c>
      <c r="C103" s="57" t="str">
        <f t="shared" si="122"/>
        <v/>
      </c>
      <c r="D103" s="58" t="str">
        <f t="shared" si="122"/>
        <v/>
      </c>
      <c r="E103" s="397">
        <f>IF(AD103="","",AD103)</f>
        <v>0</v>
      </c>
      <c r="F103" s="58" t="str">
        <f t="shared" si="103"/>
        <v/>
      </c>
      <c r="G103" s="397">
        <f>IF(AF103="","",AF103)</f>
        <v>0</v>
      </c>
      <c r="H103" s="58" t="str">
        <f t="shared" si="104"/>
        <v/>
      </c>
      <c r="I103" s="397">
        <f>IF(AH103="","",AH103)</f>
        <v>0</v>
      </c>
      <c r="J103" s="58" t="str">
        <f t="shared" si="105"/>
        <v/>
      </c>
      <c r="K103" s="397">
        <f>IF(AJ103="","",AJ103)</f>
        <v>0</v>
      </c>
      <c r="L103" s="58" t="str">
        <f t="shared" si="106"/>
        <v/>
      </c>
      <c r="M103" s="397">
        <f>IF(AL103="","",AL103)</f>
        <v>0</v>
      </c>
      <c r="N103" s="58" t="str">
        <f t="shared" si="123"/>
        <v/>
      </c>
      <c r="O103" s="397">
        <f>IF(AN103="","",AN103)</f>
        <v>0</v>
      </c>
      <c r="P103" s="58" t="str">
        <f t="shared" si="107"/>
        <v/>
      </c>
      <c r="Q103" s="397">
        <f>IF(AP103="","",AP103)</f>
        <v>0</v>
      </c>
      <c r="R103" s="58" t="str">
        <f t="shared" si="108"/>
        <v/>
      </c>
      <c r="S103" s="397">
        <f>IF(AR103="","",AR103)</f>
        <v>0</v>
      </c>
      <c r="T103" s="58" t="str">
        <f t="shared" si="109"/>
        <v/>
      </c>
      <c r="U103" s="397">
        <f>IF(AT103="","",AT103)</f>
        <v>0</v>
      </c>
      <c r="V103" s="58" t="str">
        <f t="shared" si="110"/>
        <v/>
      </c>
      <c r="W103" s="397">
        <f>IF(AV103="","",AV103)</f>
        <v>0</v>
      </c>
      <c r="Z103" s="405" t="s">
        <v>3</v>
      </c>
      <c r="AA103" s="272" t="str">
        <f>IF(AB103=0,"",_xlfn.CONCAT(VLOOKUP(AB103,Starter!A:C,2,0)))</f>
        <v/>
      </c>
      <c r="AB103" s="81"/>
      <c r="AC103" s="132"/>
      <c r="AD103" s="91">
        <f>IF(SUM(AC103:AC105)+AC117=0,0,IF(SUM(ABS(AC103),ABS(AC104),ABS(AC105))=AC117,0.5,IF(SUM(ABS(AC103),ABS(AC104),ABS(AC105))&gt;AC117,1,0)))</f>
        <v>0</v>
      </c>
      <c r="AE103" s="132"/>
      <c r="AF103" s="91">
        <f>IF(SUM(AE103:AE105)+AE117=0,0,IF(SUM(ABS(AE103),ABS(AE104),ABS(AE105))=AE117,0.5,IF(SUM(ABS(AE103),ABS(AE104),ABS(AE105))&gt;AE117,1,0)))</f>
        <v>0</v>
      </c>
      <c r="AG103" s="132"/>
      <c r="AH103" s="91">
        <f>IF(SUM(AG103:AG105)+AG117=0,0,IF(SUM(ABS(AG103),ABS(AG104),ABS(AG105))=AG117,0.5,IF(SUM(ABS(AG103),ABS(AG104),ABS(AG105))&gt;AG117,1,0)))</f>
        <v>0</v>
      </c>
      <c r="AI103" s="132"/>
      <c r="AJ103" s="91">
        <f>IF(SUM(AI103:AI105)+AI117=0,0,IF(SUM(ABS(AI103),ABS(AI104),ABS(AI105))=AI117,0.5,IF(SUM(ABS(AI103),ABS(AI104),ABS(AI105))&gt;AI117,1,0)))</f>
        <v>0</v>
      </c>
      <c r="AK103" s="132"/>
      <c r="AL103" s="91">
        <f>IF(SUM(AK103:AK105)+AK117=0,0,IF(SUM(ABS(AK103),ABS(AK104),ABS(AK105))=AK117,0.5,IF(SUM(ABS(AK103),ABS(AK104),ABS(AK105))&gt;AK117,1,0)))</f>
        <v>0</v>
      </c>
      <c r="AM103" s="132"/>
      <c r="AN103" s="91">
        <f>IF(SUM(AM103:AM105)+AM117=0,0,IF(SUM(ABS(AM103),ABS(AM104),ABS(AM105))=AM117,0.5,IF(SUM(ABS(AM103),ABS(AM104),ABS(AM105))&gt;AM117,1,0)))</f>
        <v>0</v>
      </c>
      <c r="AO103" s="132"/>
      <c r="AP103" s="91">
        <f>IF(SUM(AO103:AO105)+AO117=0,0,IF(SUM(ABS(AO103),ABS(AO104),ABS(AO105))=AO117,0.5,IF(SUM(ABS(AO103),ABS(AO104),ABS(AO105))&gt;AO117,1,0)))</f>
        <v>0</v>
      </c>
      <c r="AQ103" s="132"/>
      <c r="AR103" s="91">
        <f>IF(SUM(AQ103:AQ105)+AQ117=0,0,IF(SUM(ABS(AQ103),ABS(AQ104),ABS(AQ105))=AQ117,0.5,IF(SUM(ABS(AQ103),ABS(AQ104),ABS(AQ105))&gt;AQ117,1,0)))</f>
        <v>0</v>
      </c>
      <c r="AS103" s="132"/>
      <c r="AT103" s="91">
        <f>IF(SUM(AS103:AS105)+AS117=0,0,IF(SUM(ABS(AS103),ABS(AS104),ABS(AS105))=AS117,0.5,IF(SUM(ABS(AS103),ABS(AS104),ABS(AS105))&gt;AS117,1,0)))</f>
        <v>0</v>
      </c>
      <c r="AU103" s="92">
        <f t="shared" si="111"/>
        <v>0</v>
      </c>
      <c r="AV103" s="93">
        <f>SUM(AD103+AF103+AH103+AJ103+AL103+AN103+AP103+AR103+AT103)</f>
        <v>0</v>
      </c>
      <c r="AW103" s="83"/>
      <c r="AX103" s="84"/>
      <c r="AZ103" s="47"/>
      <c r="BA103" s="149"/>
      <c r="BB103" s="150"/>
      <c r="BC103" s="151"/>
      <c r="BD103" s="154">
        <f t="shared" si="124"/>
        <v>0</v>
      </c>
      <c r="BE103" s="150">
        <f t="shared" si="125"/>
        <v>0</v>
      </c>
      <c r="BF103" s="152">
        <f t="shared" si="126"/>
        <v>0</v>
      </c>
      <c r="BG103" s="152">
        <f t="shared" si="127"/>
        <v>0</v>
      </c>
      <c r="BH103" s="152" t="str">
        <f t="shared" si="112"/>
        <v/>
      </c>
      <c r="BI103" s="152" t="str">
        <f t="shared" si="113"/>
        <v/>
      </c>
      <c r="BJ103" s="152" t="str">
        <f t="shared" si="114"/>
        <v/>
      </c>
      <c r="BK103" s="152" t="str">
        <f t="shared" si="115"/>
        <v/>
      </c>
      <c r="BL103" s="152" t="str">
        <f t="shared" si="116"/>
        <v/>
      </c>
      <c r="BM103" s="152" t="str">
        <f t="shared" si="117"/>
        <v/>
      </c>
      <c r="BN103" s="152" t="str">
        <f t="shared" si="118"/>
        <v/>
      </c>
      <c r="BO103" s="152" t="str">
        <f t="shared" si="119"/>
        <v/>
      </c>
      <c r="BP103" s="152" t="str">
        <f t="shared" si="120"/>
        <v/>
      </c>
      <c r="BQ103" s="153"/>
      <c r="BR103" s="151"/>
      <c r="BS103" s="152">
        <f t="shared" si="128"/>
        <v>0</v>
      </c>
      <c r="BT103" s="152">
        <f t="shared" si="129"/>
        <v>1.03E-7</v>
      </c>
      <c r="BU103" s="152" t="str">
        <f t="shared" si="130"/>
        <v>SG Rottendorf 1</v>
      </c>
      <c r="BV103" s="151">
        <f t="shared" si="131"/>
        <v>78</v>
      </c>
      <c r="BW103" s="152">
        <f t="shared" si="132"/>
        <v>0</v>
      </c>
      <c r="BX103" s="152">
        <f>IF(COUNTIF(BH103:BP103,"&gt;0")&lt;Spielorte!$A$23,0,BE103/Spielorte!$A$23)</f>
        <v>0</v>
      </c>
      <c r="BY103" s="152">
        <f t="shared" si="133"/>
        <v>1.03E-7</v>
      </c>
      <c r="BZ103" s="151">
        <f t="shared" si="121"/>
        <v>78</v>
      </c>
    </row>
    <row r="104" spans="1:78" ht="17.100000000000001" customHeight="1" x14ac:dyDescent="0.25">
      <c r="A104" s="414"/>
      <c r="B104" s="59" t="str">
        <f t="shared" si="122"/>
        <v/>
      </c>
      <c r="C104" s="60" t="str">
        <f t="shared" si="122"/>
        <v/>
      </c>
      <c r="D104" s="61" t="str">
        <f t="shared" si="122"/>
        <v/>
      </c>
      <c r="E104" s="398"/>
      <c r="F104" s="61" t="str">
        <f t="shared" si="103"/>
        <v/>
      </c>
      <c r="G104" s="398"/>
      <c r="H104" s="61" t="str">
        <f t="shared" si="104"/>
        <v/>
      </c>
      <c r="I104" s="398"/>
      <c r="J104" s="61" t="str">
        <f t="shared" si="105"/>
        <v/>
      </c>
      <c r="K104" s="398"/>
      <c r="L104" s="61" t="str">
        <f t="shared" si="106"/>
        <v/>
      </c>
      <c r="M104" s="398"/>
      <c r="N104" s="61" t="str">
        <f t="shared" si="123"/>
        <v/>
      </c>
      <c r="O104" s="398"/>
      <c r="P104" s="61" t="str">
        <f t="shared" si="107"/>
        <v/>
      </c>
      <c r="Q104" s="398"/>
      <c r="R104" s="61" t="str">
        <f t="shared" si="108"/>
        <v/>
      </c>
      <c r="S104" s="398"/>
      <c r="T104" s="61" t="str">
        <f t="shared" si="109"/>
        <v/>
      </c>
      <c r="U104" s="398"/>
      <c r="V104" s="61" t="str">
        <f t="shared" si="110"/>
        <v/>
      </c>
      <c r="W104" s="398"/>
      <c r="Z104" s="406"/>
      <c r="AA104" s="90" t="str">
        <f>IF(AB104=0,"",_xlfn.CONCAT(VLOOKUP(AB104,Starter!A:C,2,0)))</f>
        <v/>
      </c>
      <c r="AB104" s="80"/>
      <c r="AC104" s="130"/>
      <c r="AD104" s="94"/>
      <c r="AE104" s="130"/>
      <c r="AF104" s="94"/>
      <c r="AG104" s="130"/>
      <c r="AH104" s="94"/>
      <c r="AI104" s="130"/>
      <c r="AJ104" s="94"/>
      <c r="AK104" s="130"/>
      <c r="AL104" s="94"/>
      <c r="AM104" s="130"/>
      <c r="AN104" s="94"/>
      <c r="AO104" s="130"/>
      <c r="AP104" s="94"/>
      <c r="AQ104" s="130"/>
      <c r="AR104" s="94"/>
      <c r="AS104" s="130"/>
      <c r="AT104" s="94"/>
      <c r="AU104" s="95">
        <f t="shared" si="111"/>
        <v>0</v>
      </c>
      <c r="AV104" s="96"/>
      <c r="AW104" s="83"/>
      <c r="AX104" s="84"/>
      <c r="AZ104" s="47"/>
      <c r="BA104" s="149"/>
      <c r="BB104" s="150"/>
      <c r="BC104" s="151"/>
      <c r="BD104" s="154">
        <f t="shared" si="124"/>
        <v>0</v>
      </c>
      <c r="BE104" s="150">
        <f t="shared" si="125"/>
        <v>0</v>
      </c>
      <c r="BF104" s="152">
        <f t="shared" si="126"/>
        <v>0</v>
      </c>
      <c r="BG104" s="152">
        <f t="shared" si="127"/>
        <v>0</v>
      </c>
      <c r="BH104" s="152" t="str">
        <f t="shared" si="112"/>
        <v/>
      </c>
      <c r="BI104" s="152" t="str">
        <f t="shared" si="113"/>
        <v/>
      </c>
      <c r="BJ104" s="152" t="str">
        <f t="shared" si="114"/>
        <v/>
      </c>
      <c r="BK104" s="152" t="str">
        <f t="shared" si="115"/>
        <v/>
      </c>
      <c r="BL104" s="152" t="str">
        <f t="shared" si="116"/>
        <v/>
      </c>
      <c r="BM104" s="152" t="str">
        <f t="shared" si="117"/>
        <v/>
      </c>
      <c r="BN104" s="152" t="str">
        <f t="shared" si="118"/>
        <v/>
      </c>
      <c r="BO104" s="152" t="str">
        <f t="shared" si="119"/>
        <v/>
      </c>
      <c r="BP104" s="152" t="str">
        <f t="shared" si="120"/>
        <v/>
      </c>
      <c r="BQ104" s="153"/>
      <c r="BR104" s="151"/>
      <c r="BS104" s="152">
        <f t="shared" si="128"/>
        <v>0</v>
      </c>
      <c r="BT104" s="152">
        <f t="shared" si="129"/>
        <v>1.04E-7</v>
      </c>
      <c r="BU104" s="152" t="str">
        <f t="shared" si="130"/>
        <v>SG Rottendorf 1</v>
      </c>
      <c r="BV104" s="151">
        <f t="shared" si="131"/>
        <v>77</v>
      </c>
      <c r="BW104" s="152">
        <f t="shared" si="132"/>
        <v>0</v>
      </c>
      <c r="BX104" s="152">
        <f>IF(COUNTIF(BH104:BP104,"&gt;0")&lt;Spielorte!$A$23,0,BE104/Spielorte!$A$23)</f>
        <v>0</v>
      </c>
      <c r="BY104" s="152">
        <f t="shared" si="133"/>
        <v>1.04E-7</v>
      </c>
      <c r="BZ104" s="151">
        <f t="shared" si="121"/>
        <v>77</v>
      </c>
    </row>
    <row r="105" spans="1:78" ht="17.100000000000001" customHeight="1" thickBot="1" x14ac:dyDescent="0.3">
      <c r="A105" s="415"/>
      <c r="B105" s="62" t="str">
        <f t="shared" si="122"/>
        <v/>
      </c>
      <c r="C105" s="63" t="str">
        <f t="shared" si="122"/>
        <v/>
      </c>
      <c r="D105" s="52" t="str">
        <f t="shared" si="122"/>
        <v/>
      </c>
      <c r="E105" s="399"/>
      <c r="F105" s="52" t="str">
        <f t="shared" si="103"/>
        <v/>
      </c>
      <c r="G105" s="399"/>
      <c r="H105" s="52" t="str">
        <f t="shared" si="104"/>
        <v/>
      </c>
      <c r="I105" s="399"/>
      <c r="J105" s="52" t="str">
        <f t="shared" si="105"/>
        <v/>
      </c>
      <c r="K105" s="399"/>
      <c r="L105" s="52" t="str">
        <f t="shared" si="106"/>
        <v/>
      </c>
      <c r="M105" s="399"/>
      <c r="N105" s="52" t="str">
        <f t="shared" si="123"/>
        <v/>
      </c>
      <c r="O105" s="399"/>
      <c r="P105" s="52" t="str">
        <f t="shared" si="107"/>
        <v/>
      </c>
      <c r="Q105" s="399"/>
      <c r="R105" s="52" t="str">
        <f t="shared" si="108"/>
        <v/>
      </c>
      <c r="S105" s="399"/>
      <c r="T105" s="52" t="str">
        <f t="shared" si="109"/>
        <v/>
      </c>
      <c r="U105" s="399"/>
      <c r="V105" s="52" t="str">
        <f t="shared" si="110"/>
        <v/>
      </c>
      <c r="W105" s="399"/>
      <c r="Z105" s="407"/>
      <c r="AA105" s="99" t="str">
        <f>IF(AB105=0,"",_xlfn.CONCAT(VLOOKUP(AB105,Starter!A:C,2,0)))</f>
        <v/>
      </c>
      <c r="AB105" s="82"/>
      <c r="AC105" s="133"/>
      <c r="AD105" s="100"/>
      <c r="AE105" s="133"/>
      <c r="AF105" s="100"/>
      <c r="AG105" s="133"/>
      <c r="AH105" s="100"/>
      <c r="AI105" s="133"/>
      <c r="AJ105" s="100"/>
      <c r="AK105" s="133"/>
      <c r="AL105" s="100"/>
      <c r="AM105" s="133"/>
      <c r="AN105" s="100"/>
      <c r="AO105" s="133"/>
      <c r="AP105" s="100"/>
      <c r="AQ105" s="133"/>
      <c r="AR105" s="100"/>
      <c r="AS105" s="133"/>
      <c r="AT105" s="100"/>
      <c r="AU105" s="97">
        <f t="shared" si="111"/>
        <v>0</v>
      </c>
      <c r="AV105" s="98"/>
      <c r="AW105" s="83"/>
      <c r="AX105" s="84"/>
      <c r="AZ105" s="47"/>
      <c r="BA105" s="149"/>
      <c r="BB105" s="150"/>
      <c r="BC105" s="151"/>
      <c r="BD105" s="154">
        <f t="shared" si="124"/>
        <v>0</v>
      </c>
      <c r="BE105" s="150">
        <f t="shared" si="125"/>
        <v>0</v>
      </c>
      <c r="BF105" s="152">
        <f t="shared" si="126"/>
        <v>0</v>
      </c>
      <c r="BG105" s="152">
        <f t="shared" si="127"/>
        <v>0</v>
      </c>
      <c r="BH105" s="152" t="str">
        <f t="shared" si="112"/>
        <v/>
      </c>
      <c r="BI105" s="152" t="str">
        <f t="shared" si="113"/>
        <v/>
      </c>
      <c r="BJ105" s="152" t="str">
        <f t="shared" si="114"/>
        <v/>
      </c>
      <c r="BK105" s="152" t="str">
        <f t="shared" si="115"/>
        <v/>
      </c>
      <c r="BL105" s="152" t="str">
        <f t="shared" si="116"/>
        <v/>
      </c>
      <c r="BM105" s="152" t="str">
        <f t="shared" si="117"/>
        <v/>
      </c>
      <c r="BN105" s="152" t="str">
        <f t="shared" si="118"/>
        <v/>
      </c>
      <c r="BO105" s="152" t="str">
        <f t="shared" si="119"/>
        <v/>
      </c>
      <c r="BP105" s="152" t="str">
        <f t="shared" si="120"/>
        <v/>
      </c>
      <c r="BQ105" s="153"/>
      <c r="BR105" s="151"/>
      <c r="BS105" s="152">
        <f t="shared" si="128"/>
        <v>0</v>
      </c>
      <c r="BT105" s="152">
        <f t="shared" si="129"/>
        <v>1.05E-7</v>
      </c>
      <c r="BU105" s="152" t="str">
        <f t="shared" si="130"/>
        <v>SG Rottendorf 1</v>
      </c>
      <c r="BV105" s="151">
        <f t="shared" si="131"/>
        <v>76</v>
      </c>
      <c r="BW105" s="152">
        <f t="shared" si="132"/>
        <v>0</v>
      </c>
      <c r="BX105" s="152">
        <f>IF(COUNTIF(BH105:BP105,"&gt;0")&lt;Spielorte!$A$23,0,BE105/Spielorte!$A$23)</f>
        <v>0</v>
      </c>
      <c r="BY105" s="152">
        <f t="shared" si="133"/>
        <v>1.05E-7</v>
      </c>
      <c r="BZ105" s="151">
        <f t="shared" si="121"/>
        <v>76</v>
      </c>
    </row>
    <row r="106" spans="1:78" ht="17.100000000000001" customHeight="1" x14ac:dyDescent="0.25">
      <c r="A106" s="413" t="s">
        <v>11</v>
      </c>
      <c r="B106" s="56" t="str">
        <f>IF(AA106=0,"",AA106)</f>
        <v/>
      </c>
      <c r="C106" s="57" t="str">
        <f t="shared" si="122"/>
        <v/>
      </c>
      <c r="D106" s="58" t="str">
        <f t="shared" si="122"/>
        <v/>
      </c>
      <c r="E106" s="397">
        <f>IF(AD106="","",AD106)</f>
        <v>0</v>
      </c>
      <c r="F106" s="58" t="str">
        <f t="shared" si="103"/>
        <v/>
      </c>
      <c r="G106" s="397">
        <f>IF(AF106="","",AF106)</f>
        <v>0</v>
      </c>
      <c r="H106" s="58" t="str">
        <f t="shared" si="104"/>
        <v/>
      </c>
      <c r="I106" s="397">
        <f>IF(AH106="","",AH106)</f>
        <v>0</v>
      </c>
      <c r="J106" s="58" t="str">
        <f t="shared" si="105"/>
        <v/>
      </c>
      <c r="K106" s="397">
        <f>IF(AJ106="","",AJ106)</f>
        <v>0</v>
      </c>
      <c r="L106" s="58" t="str">
        <f t="shared" si="106"/>
        <v/>
      </c>
      <c r="M106" s="397">
        <f>IF(AL106="","",AL106)</f>
        <v>0</v>
      </c>
      <c r="N106" s="58" t="str">
        <f t="shared" si="123"/>
        <v/>
      </c>
      <c r="O106" s="397">
        <f>IF(AN106="","",AN106)</f>
        <v>0</v>
      </c>
      <c r="P106" s="58" t="str">
        <f t="shared" si="107"/>
        <v/>
      </c>
      <c r="Q106" s="397">
        <f>IF(AP106="","",AP106)</f>
        <v>0</v>
      </c>
      <c r="R106" s="58" t="str">
        <f t="shared" si="108"/>
        <v/>
      </c>
      <c r="S106" s="397">
        <f>IF(AR106="","",AR106)</f>
        <v>0</v>
      </c>
      <c r="T106" s="58" t="str">
        <f t="shared" si="109"/>
        <v/>
      </c>
      <c r="U106" s="397">
        <f>IF(AT106="","",AT106)</f>
        <v>0</v>
      </c>
      <c r="V106" s="58" t="str">
        <f t="shared" si="110"/>
        <v/>
      </c>
      <c r="W106" s="397">
        <f>IF(AV106="","",AV106)</f>
        <v>0</v>
      </c>
      <c r="Z106" s="405" t="s">
        <v>11</v>
      </c>
      <c r="AA106" s="90" t="str">
        <f>IF(AB106=0,"",_xlfn.CONCAT(VLOOKUP(AB106,Starter!A:C,2,0)))</f>
        <v/>
      </c>
      <c r="AB106" s="81"/>
      <c r="AC106" s="132"/>
      <c r="AD106" s="91">
        <f>IF(SUM(AC106:AC108)+AC118=0,0,IF(SUM(ABS(AC106),ABS(AC107),ABS(AC108))=AC118,0.5,IF(SUM(ABS(AC106),ABS(AC107),ABS(AC108))&gt;AC118,1,0)))</f>
        <v>0</v>
      </c>
      <c r="AE106" s="132"/>
      <c r="AF106" s="91">
        <f>IF(SUM(AE106:AE108)+AE118=0,0,IF(SUM(ABS(AE106),ABS(AE107),ABS(AE108))=AE118,0.5,IF(SUM(ABS(AE106),ABS(AE107),ABS(AE108))&gt;AE118,1,0)))</f>
        <v>0</v>
      </c>
      <c r="AG106" s="132"/>
      <c r="AH106" s="91">
        <f>IF(SUM(AG106:AG108)+AG118=0,0,IF(SUM(ABS(AG106),ABS(AG107),ABS(AG108))=AG118,0.5,IF(SUM(ABS(AG106),ABS(AG107),ABS(AG108))&gt;AG118,1,0)))</f>
        <v>0</v>
      </c>
      <c r="AI106" s="132"/>
      <c r="AJ106" s="91">
        <f>IF(SUM(AI106:AI108)+AI118=0,0,IF(SUM(ABS(AI106),ABS(AI107),ABS(AI108))=AI118,0.5,IF(SUM(ABS(AI106),ABS(AI107),ABS(AI108))&gt;AI118,1,0)))</f>
        <v>0</v>
      </c>
      <c r="AK106" s="132"/>
      <c r="AL106" s="91">
        <f>IF(SUM(AK106:AK108)+AK118=0,0,IF(SUM(ABS(AK106),ABS(AK107),ABS(AK108))=AK118,0.5,IF(SUM(ABS(AK106),ABS(AK107),ABS(AK108))&gt;AK118,1,0)))</f>
        <v>0</v>
      </c>
      <c r="AM106" s="132"/>
      <c r="AN106" s="91">
        <f>IF(SUM(AM106:AM108)+AM118=0,0,IF(SUM(ABS(AM106),ABS(AM107),ABS(AM108))=AM118,0.5,IF(SUM(ABS(AM106),ABS(AM107),ABS(AM108))&gt;AM118,1,0)))</f>
        <v>0</v>
      </c>
      <c r="AO106" s="132"/>
      <c r="AP106" s="91">
        <f>IF(SUM(AO106:AO108)+AO118=0,0,IF(SUM(ABS(AO106),ABS(AO107),ABS(AO108))=AO118,0.5,IF(SUM(ABS(AO106),ABS(AO107),ABS(AO108))&gt;AO118,1,0)))</f>
        <v>0</v>
      </c>
      <c r="AQ106" s="132"/>
      <c r="AR106" s="91">
        <f>IF(SUM(AQ106:AQ108)+AQ118=0,0,IF(SUM(ABS(AQ106),ABS(AQ107),ABS(AQ108))=AQ118,0.5,IF(SUM(ABS(AQ106),ABS(AQ107),ABS(AQ108))&gt;AQ118,1,0)))</f>
        <v>0</v>
      </c>
      <c r="AS106" s="132"/>
      <c r="AT106" s="91">
        <f>IF(SUM(AS106:AS108)+AS118=0,0,IF(SUM(ABS(AS106),ABS(AS107),ABS(AS108))=AS118,0.5,IF(SUM(ABS(AS106),ABS(AS107),ABS(AS108))&gt;AS118,1,0)))</f>
        <v>0</v>
      </c>
      <c r="AU106" s="92">
        <f t="shared" si="111"/>
        <v>0</v>
      </c>
      <c r="AV106" s="93">
        <f>SUM(AD106+AF106+AH106+AJ106+AL106+AN106+AP106+AR106+AT106)</f>
        <v>0</v>
      </c>
      <c r="AW106" s="83"/>
      <c r="AX106" s="84"/>
      <c r="AZ106" s="47"/>
      <c r="BA106" s="149"/>
      <c r="BB106" s="150"/>
      <c r="BC106" s="151"/>
      <c r="BD106" s="154">
        <f t="shared" si="124"/>
        <v>0</v>
      </c>
      <c r="BE106" s="150">
        <f t="shared" si="125"/>
        <v>0</v>
      </c>
      <c r="BF106" s="152">
        <f t="shared" si="126"/>
        <v>0</v>
      </c>
      <c r="BG106" s="152">
        <f t="shared" si="127"/>
        <v>0</v>
      </c>
      <c r="BH106" s="152" t="str">
        <f t="shared" si="112"/>
        <v/>
      </c>
      <c r="BI106" s="152" t="str">
        <f t="shared" si="113"/>
        <v/>
      </c>
      <c r="BJ106" s="152" t="str">
        <f t="shared" si="114"/>
        <v/>
      </c>
      <c r="BK106" s="152" t="str">
        <f t="shared" si="115"/>
        <v/>
      </c>
      <c r="BL106" s="152" t="str">
        <f t="shared" si="116"/>
        <v/>
      </c>
      <c r="BM106" s="152" t="str">
        <f t="shared" si="117"/>
        <v/>
      </c>
      <c r="BN106" s="152" t="str">
        <f t="shared" si="118"/>
        <v/>
      </c>
      <c r="BO106" s="152" t="str">
        <f t="shared" si="119"/>
        <v/>
      </c>
      <c r="BP106" s="152" t="str">
        <f t="shared" si="120"/>
        <v/>
      </c>
      <c r="BQ106" s="153"/>
      <c r="BR106" s="151"/>
      <c r="BS106" s="152">
        <f t="shared" si="128"/>
        <v>0</v>
      </c>
      <c r="BT106" s="152">
        <f t="shared" si="129"/>
        <v>1.06E-7</v>
      </c>
      <c r="BU106" s="152" t="str">
        <f t="shared" si="130"/>
        <v>SG Rottendorf 1</v>
      </c>
      <c r="BV106" s="151">
        <f t="shared" si="131"/>
        <v>75</v>
      </c>
      <c r="BW106" s="152">
        <f t="shared" si="132"/>
        <v>0</v>
      </c>
      <c r="BX106" s="152">
        <f>IF(COUNTIF(BH106:BP106,"&gt;0")&lt;Spielorte!$A$23,0,BE106/Spielorte!$A$23)</f>
        <v>0</v>
      </c>
      <c r="BY106" s="152">
        <f t="shared" si="133"/>
        <v>1.06E-7</v>
      </c>
      <c r="BZ106" s="151">
        <f t="shared" si="121"/>
        <v>75</v>
      </c>
    </row>
    <row r="107" spans="1:78" ht="17.100000000000001" customHeight="1" x14ac:dyDescent="0.25">
      <c r="A107" s="414"/>
      <c r="B107" s="59" t="str">
        <f>IF(AA107=0,"",AA107)</f>
        <v/>
      </c>
      <c r="C107" s="60" t="str">
        <f t="shared" si="122"/>
        <v/>
      </c>
      <c r="D107" s="61" t="str">
        <f t="shared" si="122"/>
        <v/>
      </c>
      <c r="E107" s="398"/>
      <c r="F107" s="61" t="str">
        <f t="shared" si="103"/>
        <v/>
      </c>
      <c r="G107" s="398"/>
      <c r="H107" s="61" t="str">
        <f t="shared" si="104"/>
        <v/>
      </c>
      <c r="I107" s="398"/>
      <c r="J107" s="61" t="str">
        <f t="shared" si="105"/>
        <v/>
      </c>
      <c r="K107" s="398"/>
      <c r="L107" s="61" t="str">
        <f t="shared" si="106"/>
        <v/>
      </c>
      <c r="M107" s="398"/>
      <c r="N107" s="61" t="str">
        <f t="shared" si="123"/>
        <v/>
      </c>
      <c r="O107" s="398"/>
      <c r="P107" s="61" t="str">
        <f t="shared" si="107"/>
        <v/>
      </c>
      <c r="Q107" s="398"/>
      <c r="R107" s="61" t="str">
        <f t="shared" si="108"/>
        <v/>
      </c>
      <c r="S107" s="398"/>
      <c r="T107" s="61" t="str">
        <f t="shared" si="109"/>
        <v/>
      </c>
      <c r="U107" s="398"/>
      <c r="V107" s="61" t="str">
        <f t="shared" si="110"/>
        <v/>
      </c>
      <c r="W107" s="398"/>
      <c r="Z107" s="406"/>
      <c r="AA107" s="90" t="str">
        <f>IF(AB107=0,"",_xlfn.CONCAT(VLOOKUP(AB107,Starter!A:C,2,0)))</f>
        <v/>
      </c>
      <c r="AB107" s="80"/>
      <c r="AC107" s="130"/>
      <c r="AD107" s="94"/>
      <c r="AE107" s="130"/>
      <c r="AF107" s="94"/>
      <c r="AG107" s="130"/>
      <c r="AH107" s="94"/>
      <c r="AI107" s="130"/>
      <c r="AJ107" s="94"/>
      <c r="AK107" s="130"/>
      <c r="AL107" s="94"/>
      <c r="AM107" s="130"/>
      <c r="AN107" s="94"/>
      <c r="AO107" s="130"/>
      <c r="AP107" s="94"/>
      <c r="AQ107" s="130"/>
      <c r="AR107" s="94"/>
      <c r="AS107" s="130"/>
      <c r="AT107" s="94"/>
      <c r="AU107" s="95">
        <f t="shared" si="111"/>
        <v>0</v>
      </c>
      <c r="AV107" s="96"/>
      <c r="AW107" s="83"/>
      <c r="AX107" s="84"/>
      <c r="AZ107" s="47"/>
      <c r="BA107" s="149"/>
      <c r="BB107" s="150"/>
      <c r="BC107" s="151"/>
      <c r="BD107" s="154">
        <f t="shared" si="124"/>
        <v>0</v>
      </c>
      <c r="BE107" s="150">
        <f t="shared" si="125"/>
        <v>0</v>
      </c>
      <c r="BF107" s="152">
        <f t="shared" si="126"/>
        <v>0</v>
      </c>
      <c r="BG107" s="152">
        <f t="shared" si="127"/>
        <v>0</v>
      </c>
      <c r="BH107" s="152" t="str">
        <f t="shared" si="112"/>
        <v/>
      </c>
      <c r="BI107" s="152" t="str">
        <f t="shared" si="113"/>
        <v/>
      </c>
      <c r="BJ107" s="152" t="str">
        <f t="shared" si="114"/>
        <v/>
      </c>
      <c r="BK107" s="152" t="str">
        <f t="shared" si="115"/>
        <v/>
      </c>
      <c r="BL107" s="152" t="str">
        <f t="shared" si="116"/>
        <v/>
      </c>
      <c r="BM107" s="152" t="str">
        <f t="shared" si="117"/>
        <v/>
      </c>
      <c r="BN107" s="152" t="str">
        <f t="shared" si="118"/>
        <v/>
      </c>
      <c r="BO107" s="152" t="str">
        <f t="shared" si="119"/>
        <v/>
      </c>
      <c r="BP107" s="152" t="str">
        <f t="shared" si="120"/>
        <v/>
      </c>
      <c r="BQ107" s="153"/>
      <c r="BR107" s="151"/>
      <c r="BS107" s="152">
        <f t="shared" si="128"/>
        <v>0</v>
      </c>
      <c r="BT107" s="152">
        <f t="shared" si="129"/>
        <v>1.0700000000000001E-7</v>
      </c>
      <c r="BU107" s="152" t="str">
        <f t="shared" si="130"/>
        <v>SG Rottendorf 1</v>
      </c>
      <c r="BV107" s="151">
        <f t="shared" si="131"/>
        <v>74</v>
      </c>
      <c r="BW107" s="152">
        <f t="shared" si="132"/>
        <v>0</v>
      </c>
      <c r="BX107" s="152">
        <f>IF(COUNTIF(BH107:BP107,"&gt;0")&lt;Spielorte!$A$23,0,BE107/Spielorte!$A$23)</f>
        <v>0</v>
      </c>
      <c r="BY107" s="152">
        <f t="shared" si="133"/>
        <v>1.0700000000000001E-7</v>
      </c>
      <c r="BZ107" s="151">
        <f t="shared" si="121"/>
        <v>74</v>
      </c>
    </row>
    <row r="108" spans="1:78" ht="17.100000000000001" customHeight="1" thickBot="1" x14ac:dyDescent="0.3">
      <c r="A108" s="415"/>
      <c r="B108" s="62" t="str">
        <f>IF(AA108=0,"",AA108)</f>
        <v/>
      </c>
      <c r="C108" s="63" t="str">
        <f t="shared" si="122"/>
        <v/>
      </c>
      <c r="D108" s="52" t="str">
        <f t="shared" si="122"/>
        <v/>
      </c>
      <c r="E108" s="399"/>
      <c r="F108" s="52" t="str">
        <f t="shared" si="103"/>
        <v/>
      </c>
      <c r="G108" s="399"/>
      <c r="H108" s="52" t="str">
        <f t="shared" si="104"/>
        <v/>
      </c>
      <c r="I108" s="399"/>
      <c r="J108" s="52" t="str">
        <f t="shared" si="105"/>
        <v/>
      </c>
      <c r="K108" s="399"/>
      <c r="L108" s="52" t="str">
        <f t="shared" si="106"/>
        <v/>
      </c>
      <c r="M108" s="399"/>
      <c r="N108" s="52" t="str">
        <f t="shared" si="123"/>
        <v/>
      </c>
      <c r="O108" s="399"/>
      <c r="P108" s="52" t="str">
        <f t="shared" si="107"/>
        <v/>
      </c>
      <c r="Q108" s="399"/>
      <c r="R108" s="52" t="str">
        <f t="shared" si="108"/>
        <v/>
      </c>
      <c r="S108" s="399"/>
      <c r="T108" s="52" t="str">
        <f t="shared" si="109"/>
        <v/>
      </c>
      <c r="U108" s="399"/>
      <c r="V108" s="52" t="str">
        <f t="shared" si="110"/>
        <v/>
      </c>
      <c r="W108" s="399"/>
      <c r="Z108" s="407"/>
      <c r="AA108" s="90" t="str">
        <f>IF(AB108=0,"",_xlfn.CONCAT(VLOOKUP(AB108,Starter!A:C,2,0)))</f>
        <v/>
      </c>
      <c r="AB108" s="82"/>
      <c r="AC108" s="133"/>
      <c r="AD108" s="100"/>
      <c r="AE108" s="133"/>
      <c r="AF108" s="100"/>
      <c r="AG108" s="133"/>
      <c r="AH108" s="100"/>
      <c r="AI108" s="133"/>
      <c r="AJ108" s="100"/>
      <c r="AK108" s="133"/>
      <c r="AL108" s="100"/>
      <c r="AM108" s="133"/>
      <c r="AN108" s="100"/>
      <c r="AO108" s="133"/>
      <c r="AP108" s="100"/>
      <c r="AQ108" s="133"/>
      <c r="AR108" s="100"/>
      <c r="AS108" s="133"/>
      <c r="AT108" s="100"/>
      <c r="AU108" s="97">
        <f t="shared" si="111"/>
        <v>0</v>
      </c>
      <c r="AV108" s="98"/>
      <c r="AW108" s="83"/>
      <c r="AX108" s="84"/>
      <c r="AZ108" s="47"/>
      <c r="BA108" s="149"/>
      <c r="BB108" s="150"/>
      <c r="BC108" s="151"/>
      <c r="BD108" s="154">
        <f t="shared" si="124"/>
        <v>0</v>
      </c>
      <c r="BE108" s="150">
        <f t="shared" si="125"/>
        <v>0</v>
      </c>
      <c r="BF108" s="152">
        <f t="shared" si="126"/>
        <v>0</v>
      </c>
      <c r="BG108" s="152">
        <f t="shared" si="127"/>
        <v>0</v>
      </c>
      <c r="BH108" s="152" t="str">
        <f t="shared" si="112"/>
        <v/>
      </c>
      <c r="BI108" s="152" t="str">
        <f t="shared" si="113"/>
        <v/>
      </c>
      <c r="BJ108" s="152" t="str">
        <f t="shared" si="114"/>
        <v/>
      </c>
      <c r="BK108" s="152" t="str">
        <f t="shared" si="115"/>
        <v/>
      </c>
      <c r="BL108" s="152" t="str">
        <f t="shared" si="116"/>
        <v/>
      </c>
      <c r="BM108" s="152" t="str">
        <f t="shared" si="117"/>
        <v/>
      </c>
      <c r="BN108" s="152" t="str">
        <f t="shared" si="118"/>
        <v/>
      </c>
      <c r="BO108" s="152" t="str">
        <f t="shared" si="119"/>
        <v/>
      </c>
      <c r="BP108" s="152" t="str">
        <f t="shared" si="120"/>
        <v/>
      </c>
      <c r="BQ108" s="153"/>
      <c r="BR108" s="151"/>
      <c r="BS108" s="152">
        <f t="shared" si="128"/>
        <v>0</v>
      </c>
      <c r="BT108" s="152">
        <f t="shared" si="129"/>
        <v>1.08E-7</v>
      </c>
      <c r="BU108" s="152" t="str">
        <f t="shared" si="130"/>
        <v>SG Rottendorf 1</v>
      </c>
      <c r="BV108" s="151">
        <f t="shared" si="131"/>
        <v>73</v>
      </c>
      <c r="BW108" s="152">
        <f t="shared" si="132"/>
        <v>0</v>
      </c>
      <c r="BX108" s="152">
        <f>IF(COUNTIF(BH108:BP108,"&gt;0")&lt;Spielorte!$A$23,0,BE108/Spielorte!$A$23)</f>
        <v>0</v>
      </c>
      <c r="BY108" s="152">
        <f t="shared" si="133"/>
        <v>1.08E-7</v>
      </c>
      <c r="BZ108" s="151">
        <f t="shared" si="121"/>
        <v>73</v>
      </c>
    </row>
    <row r="109" spans="1:78" ht="27.75" customHeight="1" thickBot="1" x14ac:dyDescent="0.3">
      <c r="B109" s="64" t="str">
        <f>IF(AA109=0,"",AA109)</f>
        <v>Gesamt</v>
      </c>
      <c r="C109" s="65" t="str">
        <f t="shared" si="122"/>
        <v/>
      </c>
      <c r="D109" s="66" t="str">
        <f t="shared" si="122"/>
        <v/>
      </c>
      <c r="E109" s="67">
        <f>IF(AD109="","",AD109)</f>
        <v>0</v>
      </c>
      <c r="F109" s="66" t="str">
        <f t="shared" si="103"/>
        <v/>
      </c>
      <c r="G109" s="67">
        <f>IF(AF109="","",AF109)</f>
        <v>0</v>
      </c>
      <c r="H109" s="66" t="str">
        <f t="shared" si="104"/>
        <v/>
      </c>
      <c r="I109" s="67">
        <f>IF(AH109="","",AH109)</f>
        <v>0</v>
      </c>
      <c r="J109" s="66" t="str">
        <f t="shared" si="105"/>
        <v/>
      </c>
      <c r="K109" s="67">
        <f>IF(AJ109="","",AJ109)</f>
        <v>0</v>
      </c>
      <c r="L109" s="66" t="str">
        <f t="shared" si="106"/>
        <v/>
      </c>
      <c r="M109" s="67">
        <f>IF(AL109="","",AL109)</f>
        <v>0</v>
      </c>
      <c r="N109" s="66" t="str">
        <f t="shared" si="123"/>
        <v/>
      </c>
      <c r="O109" s="67">
        <f>IF(AN109="","",AN109)</f>
        <v>0</v>
      </c>
      <c r="P109" s="66" t="str">
        <f t="shared" si="107"/>
        <v/>
      </c>
      <c r="Q109" s="67">
        <f>IF(AP109="","",AP109)</f>
        <v>0</v>
      </c>
      <c r="R109" s="66" t="str">
        <f t="shared" si="108"/>
        <v/>
      </c>
      <c r="S109" s="67">
        <f>IF(AR109="","",AR109)</f>
        <v>0</v>
      </c>
      <c r="T109" s="66" t="str">
        <f t="shared" si="109"/>
        <v/>
      </c>
      <c r="U109" s="67">
        <f>IF(AT109="","",AT109)</f>
        <v>0</v>
      </c>
      <c r="V109" s="66" t="str">
        <f t="shared" si="110"/>
        <v/>
      </c>
      <c r="W109" s="67">
        <f>IF(AV109="","",AV109)</f>
        <v>0</v>
      </c>
      <c r="AA109" s="64" t="s">
        <v>960</v>
      </c>
      <c r="AB109" s="101"/>
      <c r="AC109" s="148">
        <f>ABS(SUM(AC97:AC99))+ABS(SUM(AC100:AC102))+ABS(SUM(AC103:AC105))+ABS(SUM(AC106:AC108))</f>
        <v>0</v>
      </c>
      <c r="AD109" s="102">
        <f>IF(AC109+AC119=0,0,IF(AC109=AC119,1.5,IF(AC109&gt;AC119,3,0)))</f>
        <v>0</v>
      </c>
      <c r="AE109" s="148">
        <f>ABS(SUM(AE97:AE99))+ABS(SUM(AE100:AE102))+ABS(SUM(AE103:AE105))+ABS(SUM(AE106:AE108))</f>
        <v>0</v>
      </c>
      <c r="AF109" s="102">
        <f>IF(AE109+AE119=0,0,IF(AE109=AE119,1.5,IF(AE109&gt;AE119,3,0)))</f>
        <v>0</v>
      </c>
      <c r="AG109" s="148">
        <f>ABS(SUM(AG97:AG99))+ABS(SUM(AG100:AG102))+ABS(SUM(AG103:AG105))+ABS(SUM(AG106:AG108))</f>
        <v>0</v>
      </c>
      <c r="AH109" s="102">
        <f>IF(AG109+AG119=0,0,IF(AG109=AG119,1.5,IF(AG109&gt;AG119,3,0)))</f>
        <v>0</v>
      </c>
      <c r="AI109" s="148">
        <f>ABS(SUM(AI97:AI99))+ABS(SUM(AI100:AI102))+ABS(SUM(AI103:AI105))+ABS(SUM(AI106:AI108))</f>
        <v>0</v>
      </c>
      <c r="AJ109" s="102">
        <f>IF(AI109+AI119=0,0,IF(AI109=AI119,1.5,IF(AI109&gt;AI119,3,0)))</f>
        <v>0</v>
      </c>
      <c r="AK109" s="148">
        <f>ABS(SUM(AK97:AK99))+ABS(SUM(AK100:AK102))+ABS(SUM(AK103:AK105))+ABS(SUM(AK106:AK108))</f>
        <v>0</v>
      </c>
      <c r="AL109" s="102">
        <f>IF(AK109+AK119=0,0,IF(AK109=AK119,1.5,IF(AK109&gt;AK119,3,0)))</f>
        <v>0</v>
      </c>
      <c r="AM109" s="148">
        <f>ABS(SUM(AM97:AM99))+ABS(SUM(AM100:AM102))+ABS(SUM(AM103:AM105))+ABS(SUM(AM106:AM108))</f>
        <v>0</v>
      </c>
      <c r="AN109" s="102">
        <f>IF(AM109+AM119=0,0,IF(AM109=AM119,1.5,IF(AM109&gt;AM119,3,0)))</f>
        <v>0</v>
      </c>
      <c r="AO109" s="148">
        <f>ABS(SUM(AO97:AO99))+ABS(SUM(AO100:AO102))+ABS(SUM(AO103:AO105))+ABS(SUM(AO106:AO108))</f>
        <v>0</v>
      </c>
      <c r="AP109" s="102">
        <f>IF(AO109+AO119=0,0,IF(AO109=AO119,1.5,IF(AO109&gt;AO119,3,0)))</f>
        <v>0</v>
      </c>
      <c r="AQ109" s="148">
        <f>ABS(SUM(AQ97:AQ99))+ABS(SUM(AQ100:AQ102))+ABS(SUM(AQ103:AQ105))+ABS(SUM(AQ106:AQ108))</f>
        <v>0</v>
      </c>
      <c r="AR109" s="102">
        <f>IF(AQ109+AQ119=0,0,IF(AQ109=AQ119,1.5,IF(AQ109&gt;AQ119,3,0)))</f>
        <v>0</v>
      </c>
      <c r="AS109" s="148">
        <f>ABS(SUM(AS97:AS99))+ABS(SUM(AS100:AS102))+ABS(SUM(AS103:AS105))+ABS(SUM(AS106:AS108))</f>
        <v>0</v>
      </c>
      <c r="AT109" s="102">
        <f>IF(AS109+AS119=0,0,IF(AS109=AS119,1.5,IF(AS109&gt;AS119,3,0)))</f>
        <v>0</v>
      </c>
      <c r="AU109" s="103">
        <f>SUM(AC109+AE109+AG109+AI109+AK109+AM109+AO109+AQ109+AS109)</f>
        <v>0</v>
      </c>
      <c r="AV109" s="104">
        <f>SUM(AD109+AF109+AH109+AJ109+AL109+AN109+AP109+AR109+AT109)</f>
        <v>0</v>
      </c>
      <c r="AW109" s="83"/>
      <c r="AX109" s="84"/>
      <c r="BA109" s="149"/>
      <c r="BB109" s="150"/>
      <c r="BC109" s="151"/>
      <c r="BQ109" s="153"/>
      <c r="BR109" s="151"/>
      <c r="BV109" s="151"/>
      <c r="BZ109" s="151"/>
    </row>
    <row r="110" spans="1:78" ht="24" customHeight="1" thickBot="1" x14ac:dyDescent="0.3">
      <c r="B110" s="68" t="str">
        <f>IF(AA110=0,"",AA110)</f>
        <v>Gesamt - Punkte</v>
      </c>
      <c r="C110" s="69" t="str">
        <f t="shared" si="122"/>
        <v/>
      </c>
      <c r="D110" s="69" t="str">
        <f t="shared" si="122"/>
        <v/>
      </c>
      <c r="E110" s="70">
        <f>IF(AD110="","",AD110)</f>
        <v>0</v>
      </c>
      <c r="F110" s="69" t="str">
        <f t="shared" si="103"/>
        <v/>
      </c>
      <c r="G110" s="70">
        <f>IF(AF110="","",AF110)</f>
        <v>0</v>
      </c>
      <c r="H110" s="69" t="str">
        <f t="shared" si="104"/>
        <v/>
      </c>
      <c r="I110" s="70">
        <f>IF(AH110="","",AH110)</f>
        <v>0</v>
      </c>
      <c r="J110" s="69" t="str">
        <f t="shared" si="105"/>
        <v/>
      </c>
      <c r="K110" s="70">
        <f>IF(AJ110="","",AJ110)</f>
        <v>0</v>
      </c>
      <c r="L110" s="69" t="str">
        <f t="shared" si="106"/>
        <v/>
      </c>
      <c r="M110" s="70">
        <f>IF(AL110="","",AL110)</f>
        <v>0</v>
      </c>
      <c r="N110" s="69" t="str">
        <f t="shared" si="123"/>
        <v/>
      </c>
      <c r="O110" s="70">
        <f>IF(AN110="","",AN110)</f>
        <v>0</v>
      </c>
      <c r="P110" s="69" t="str">
        <f t="shared" si="107"/>
        <v/>
      </c>
      <c r="Q110" s="70">
        <f>IF(AP110="","",AP110)</f>
        <v>0</v>
      </c>
      <c r="R110" s="69" t="str">
        <f t="shared" si="108"/>
        <v/>
      </c>
      <c r="S110" s="70">
        <f>IF(AR110="","",AR110)</f>
        <v>0</v>
      </c>
      <c r="T110" s="69" t="str">
        <f t="shared" si="109"/>
        <v/>
      </c>
      <c r="U110" s="70">
        <f>IF(AT110="","",AT110)</f>
        <v>0</v>
      </c>
      <c r="V110" s="69" t="str">
        <f t="shared" si="110"/>
        <v/>
      </c>
      <c r="W110" s="70">
        <f>IF(AV110="","",AV110)</f>
        <v>0</v>
      </c>
      <c r="AA110" s="68" t="s">
        <v>975</v>
      </c>
      <c r="AB110" s="69"/>
      <c r="AC110" s="69"/>
      <c r="AD110" s="105">
        <f>SUM(AD97:AD109)</f>
        <v>0</v>
      </c>
      <c r="AE110" s="69"/>
      <c r="AF110" s="105">
        <f>SUM(AF97:AF109)</f>
        <v>0</v>
      </c>
      <c r="AG110" s="69"/>
      <c r="AH110" s="105">
        <f>SUM(AH97:AH109)</f>
        <v>0</v>
      </c>
      <c r="AI110" s="69"/>
      <c r="AJ110" s="105">
        <f>SUM(AJ97:AJ109)</f>
        <v>0</v>
      </c>
      <c r="AK110" s="69"/>
      <c r="AL110" s="105">
        <f>SUM(AL97:AL109)</f>
        <v>0</v>
      </c>
      <c r="AM110" s="69"/>
      <c r="AN110" s="105">
        <f>SUM(AN97:AN109)</f>
        <v>0</v>
      </c>
      <c r="AO110" s="69"/>
      <c r="AP110" s="105">
        <f>SUM(AP97:AP109)</f>
        <v>0</v>
      </c>
      <c r="AQ110" s="69"/>
      <c r="AR110" s="105">
        <f>SUM(AR97:AR109)</f>
        <v>0</v>
      </c>
      <c r="AS110" s="69"/>
      <c r="AT110" s="105">
        <f>SUM(AT97:AT109)</f>
        <v>0</v>
      </c>
      <c r="AU110" s="69"/>
      <c r="AV110" s="106">
        <f>SUM(AV97:AV109)</f>
        <v>0</v>
      </c>
      <c r="AW110" s="83"/>
      <c r="AX110" s="84"/>
      <c r="BA110" s="149">
        <f>+AV110</f>
        <v>0</v>
      </c>
      <c r="BB110" s="150">
        <f>+AU109</f>
        <v>0</v>
      </c>
      <c r="BC110" s="151">
        <f>+AA92</f>
        <v>4</v>
      </c>
      <c r="BF110" s="152">
        <f>SUM(BF91:BF109)</f>
        <v>0</v>
      </c>
      <c r="BQ110" s="149">
        <f>+BB110/1000000+BA110</f>
        <v>0</v>
      </c>
      <c r="BR110" s="151">
        <f>RANK(BQ110,BQ:BQ)</f>
        <v>1</v>
      </c>
      <c r="BV110" s="151"/>
      <c r="BZ110" s="151"/>
    </row>
    <row r="111" spans="1:78" ht="11.25" customHeight="1" x14ac:dyDescent="0.25">
      <c r="B111" s="69"/>
      <c r="C111" s="69"/>
      <c r="D111" s="69"/>
      <c r="E111" s="1"/>
      <c r="F111" s="69"/>
      <c r="G111" s="1"/>
      <c r="H111" s="69"/>
      <c r="I111" s="1"/>
      <c r="J111" s="69"/>
      <c r="K111" s="1"/>
      <c r="L111" s="69"/>
      <c r="M111" s="1"/>
      <c r="N111" s="69"/>
      <c r="O111" s="1"/>
      <c r="P111" s="69"/>
      <c r="Q111" s="1"/>
      <c r="R111" s="69"/>
      <c r="S111" s="1"/>
      <c r="T111" s="69"/>
      <c r="U111" s="1"/>
      <c r="V111" s="69"/>
      <c r="W111" s="1"/>
      <c r="AA111" s="69"/>
      <c r="AB111" s="69"/>
      <c r="AC111" s="69"/>
      <c r="AD111" s="1"/>
      <c r="AE111" s="69"/>
      <c r="AF111" s="1"/>
      <c r="AG111" s="69"/>
      <c r="AH111" s="1"/>
      <c r="AI111" s="69"/>
      <c r="AJ111" s="1"/>
      <c r="AK111" s="69"/>
      <c r="AL111" s="1"/>
      <c r="AM111" s="69"/>
      <c r="AN111" s="1"/>
      <c r="AO111" s="69"/>
      <c r="AP111" s="1"/>
      <c r="AQ111" s="69"/>
      <c r="AR111" s="1"/>
      <c r="AS111" s="69"/>
      <c r="AT111" s="1"/>
      <c r="AU111" s="69"/>
      <c r="AV111" s="1"/>
      <c r="AW111" s="83"/>
      <c r="AX111" s="84"/>
      <c r="BA111" s="149"/>
      <c r="BB111" s="150"/>
      <c r="BC111" s="151"/>
      <c r="BQ111" s="153"/>
      <c r="BR111" s="151"/>
      <c r="BV111" s="151"/>
      <c r="BZ111" s="151"/>
    </row>
    <row r="112" spans="1:78" ht="12.75" customHeight="1" x14ac:dyDescent="0.25">
      <c r="B112" s="71" t="str">
        <f t="shared" ref="B112:K114" si="134">IF(AA112=0,"",AA112)</f>
        <v>Gegner-Nr.:</v>
      </c>
      <c r="C112" s="72" t="str">
        <f t="shared" si="134"/>
        <v>&gt;&gt;&gt;&gt;</v>
      </c>
      <c r="D112" s="396">
        <f t="shared" si="134"/>
        <v>6</v>
      </c>
      <c r="E112" s="396" t="str">
        <f t="shared" si="134"/>
        <v/>
      </c>
      <c r="F112" s="396">
        <f t="shared" si="134"/>
        <v>5</v>
      </c>
      <c r="G112" s="396" t="str">
        <f t="shared" si="134"/>
        <v/>
      </c>
      <c r="H112" s="396">
        <f t="shared" si="134"/>
        <v>9</v>
      </c>
      <c r="I112" s="396" t="str">
        <f t="shared" si="134"/>
        <v/>
      </c>
      <c r="J112" s="396">
        <f t="shared" si="134"/>
        <v>7</v>
      </c>
      <c r="K112" s="396" t="str">
        <f t="shared" si="134"/>
        <v/>
      </c>
      <c r="L112" s="396">
        <f t="shared" ref="L112:U114" si="135">IF(AK112=0,"",AK112)</f>
        <v>8</v>
      </c>
      <c r="M112" s="396" t="str">
        <f t="shared" si="135"/>
        <v/>
      </c>
      <c r="N112" s="396">
        <f t="shared" si="135"/>
        <v>1</v>
      </c>
      <c r="O112" s="396" t="str">
        <f t="shared" si="135"/>
        <v/>
      </c>
      <c r="P112" s="396">
        <f t="shared" si="135"/>
        <v>10</v>
      </c>
      <c r="Q112" s="396" t="str">
        <f t="shared" si="135"/>
        <v/>
      </c>
      <c r="R112" s="396">
        <f t="shared" si="135"/>
        <v>3</v>
      </c>
      <c r="S112" s="396" t="str">
        <f t="shared" si="135"/>
        <v/>
      </c>
      <c r="T112" s="396">
        <f t="shared" si="135"/>
        <v>2</v>
      </c>
      <c r="U112" s="396" t="str">
        <f t="shared" si="135"/>
        <v/>
      </c>
      <c r="V112" s="412"/>
      <c r="W112" s="412"/>
      <c r="AA112" s="71" t="s">
        <v>958</v>
      </c>
      <c r="AB112" s="72" t="s">
        <v>959</v>
      </c>
      <c r="AC112" s="418">
        <f>VLOOKUP($AA92,Schlüssel!$A$5:$DG$14,43)</f>
        <v>6</v>
      </c>
      <c r="AD112" s="419"/>
      <c r="AE112" s="418">
        <f>VLOOKUP($AA92,Schlüssel!$A$5:$EK$14,44)</f>
        <v>5</v>
      </c>
      <c r="AF112" s="419"/>
      <c r="AG112" s="418">
        <f>VLOOKUP($AA92,Schlüssel!$A$5:$EK$14,45)</f>
        <v>9</v>
      </c>
      <c r="AH112" s="419"/>
      <c r="AI112" s="418">
        <f>VLOOKUP($AA92,Schlüssel!$A$5:$EK$14,46)</f>
        <v>7</v>
      </c>
      <c r="AJ112" s="419"/>
      <c r="AK112" s="418">
        <f>VLOOKUP($AA92,Schlüssel!$A$5:$EK$14,47)</f>
        <v>8</v>
      </c>
      <c r="AL112" s="419"/>
      <c r="AM112" s="418">
        <f>VLOOKUP($AA92,Schlüssel!$A$5:$EK$14,48)</f>
        <v>1</v>
      </c>
      <c r="AN112" s="419"/>
      <c r="AO112" s="418">
        <f>VLOOKUP($AA92,Schlüssel!$A$5:$EK$14,49)</f>
        <v>10</v>
      </c>
      <c r="AP112" s="419"/>
      <c r="AQ112" s="418">
        <f>VLOOKUP($AA92,Schlüssel!$A$5:$EK$14,50)</f>
        <v>3</v>
      </c>
      <c r="AR112" s="419"/>
      <c r="AS112" s="418">
        <f>VLOOKUP($AA92,Schlüssel!$A$5:$EK$14,51)</f>
        <v>2</v>
      </c>
      <c r="AT112" s="419"/>
      <c r="AU112" s="107"/>
      <c r="AV112" s="107"/>
      <c r="AW112" s="83"/>
      <c r="AX112" s="84"/>
      <c r="BA112" s="149"/>
      <c r="BB112" s="150"/>
      <c r="BC112" s="151"/>
      <c r="BQ112" s="153"/>
      <c r="BR112" s="151"/>
      <c r="BV112" s="151"/>
      <c r="BZ112" s="151"/>
    </row>
    <row r="113" spans="1:78" ht="28.5" customHeight="1" x14ac:dyDescent="0.25">
      <c r="B113" s="73" t="str">
        <f t="shared" si="134"/>
        <v/>
      </c>
      <c r="C113" s="69" t="str">
        <f t="shared" si="134"/>
        <v/>
      </c>
      <c r="D113" s="409" t="str">
        <f t="shared" si="134"/>
        <v>Bajuwaren München 1</v>
      </c>
      <c r="E113" s="410" t="str">
        <f t="shared" si="134"/>
        <v/>
      </c>
      <c r="F113" s="409" t="str">
        <f t="shared" si="134"/>
        <v>BC EMAX Unterföhring 2</v>
      </c>
      <c r="G113" s="410" t="str">
        <f t="shared" si="134"/>
        <v/>
      </c>
      <c r="H113" s="409" t="str">
        <f t="shared" si="134"/>
        <v>Werdenfels 1</v>
      </c>
      <c r="I113" s="410" t="str">
        <f t="shared" si="134"/>
        <v/>
      </c>
      <c r="J113" s="409" t="str">
        <f t="shared" si="134"/>
        <v>Bowlinghaus Bamberg 1</v>
      </c>
      <c r="K113" s="410" t="str">
        <f t="shared" si="134"/>
        <v/>
      </c>
      <c r="L113" s="409" t="str">
        <f t="shared" si="135"/>
        <v>Schanzer Ingolstadt 1</v>
      </c>
      <c r="M113" s="410" t="str">
        <f t="shared" si="135"/>
        <v/>
      </c>
      <c r="N113" s="409" t="str">
        <f t="shared" si="135"/>
        <v>BC Comet Nürnberg</v>
      </c>
      <c r="O113" s="410" t="str">
        <f t="shared" si="135"/>
        <v/>
      </c>
      <c r="P113" s="409" t="str">
        <f t="shared" si="135"/>
        <v>Donaubowler Regensburg 1</v>
      </c>
      <c r="Q113" s="410" t="str">
        <f t="shared" si="135"/>
        <v/>
      </c>
      <c r="R113" s="409" t="str">
        <f t="shared" si="135"/>
        <v>SG DJK Rimpar 1</v>
      </c>
      <c r="S113" s="410" t="str">
        <f t="shared" si="135"/>
        <v/>
      </c>
      <c r="T113" s="409" t="str">
        <f t="shared" si="135"/>
        <v>BK München 3</v>
      </c>
      <c r="U113" s="410" t="str">
        <f t="shared" si="135"/>
        <v/>
      </c>
      <c r="V113" s="411"/>
      <c r="W113" s="411"/>
      <c r="AA113" s="73"/>
      <c r="AB113" s="69"/>
      <c r="AC113" s="409" t="str">
        <f>VLOOKUP(AC112,Schlüssel!$A$5:$K$14,2)</f>
        <v>Bajuwaren München 1</v>
      </c>
      <c r="AD113" s="410"/>
      <c r="AE113" s="409" t="str">
        <f>VLOOKUP(AE112,Schlüssel!$A$5:$K$14,2)</f>
        <v>BC EMAX Unterföhring 2</v>
      </c>
      <c r="AF113" s="410"/>
      <c r="AG113" s="409" t="str">
        <f>VLOOKUP(AG112,Schlüssel!$A$5:$K$14,2)</f>
        <v>Werdenfels 1</v>
      </c>
      <c r="AH113" s="410"/>
      <c r="AI113" s="409" t="str">
        <f>VLOOKUP(AI112,Schlüssel!$A$5:$K$14,2)</f>
        <v>Bowlinghaus Bamberg 1</v>
      </c>
      <c r="AJ113" s="410"/>
      <c r="AK113" s="409" t="str">
        <f>VLOOKUP(AK112,Schlüssel!$A$5:$K$14,2)</f>
        <v>Schanzer Ingolstadt 1</v>
      </c>
      <c r="AL113" s="410"/>
      <c r="AM113" s="409" t="str">
        <f>VLOOKUP(AM112,Schlüssel!$A$5:$K$14,2)</f>
        <v>BC Comet Nürnberg</v>
      </c>
      <c r="AN113" s="410"/>
      <c r="AO113" s="409" t="str">
        <f>VLOOKUP(AO112,Schlüssel!$A$5:$K$14,2)</f>
        <v>Donaubowler Regensburg 1</v>
      </c>
      <c r="AP113" s="410"/>
      <c r="AQ113" s="409" t="str">
        <f>VLOOKUP(AQ112,Schlüssel!$A$5:$K$14,2)</f>
        <v>SG DJK Rimpar 1</v>
      </c>
      <c r="AR113" s="410"/>
      <c r="AS113" s="409" t="str">
        <f>VLOOKUP(AS112,Schlüssel!$A$5:$K$14,2)</f>
        <v>BK München 3</v>
      </c>
      <c r="AT113" s="410"/>
      <c r="AU113" s="108"/>
      <c r="AV113" s="108"/>
      <c r="AW113" s="83"/>
      <c r="AX113" s="84"/>
      <c r="BA113" s="149"/>
      <c r="BB113" s="150"/>
      <c r="BC113" s="151"/>
      <c r="BQ113" s="153"/>
      <c r="BR113" s="151"/>
      <c r="BV113" s="151"/>
      <c r="BZ113" s="151"/>
    </row>
    <row r="114" spans="1:78" ht="12" customHeight="1" x14ac:dyDescent="0.25">
      <c r="B114" s="73" t="str">
        <f t="shared" si="134"/>
        <v/>
      </c>
      <c r="C114" s="69" t="str">
        <f t="shared" si="134"/>
        <v/>
      </c>
      <c r="D114" s="395" t="str">
        <f t="shared" si="134"/>
        <v/>
      </c>
      <c r="E114" s="395" t="str">
        <f t="shared" si="134"/>
        <v/>
      </c>
      <c r="F114" s="395" t="str">
        <f t="shared" si="134"/>
        <v/>
      </c>
      <c r="G114" s="395" t="str">
        <f t="shared" si="134"/>
        <v/>
      </c>
      <c r="H114" s="395" t="str">
        <f t="shared" si="134"/>
        <v/>
      </c>
      <c r="I114" s="395" t="str">
        <f t="shared" si="134"/>
        <v/>
      </c>
      <c r="J114" s="395" t="str">
        <f t="shared" si="134"/>
        <v/>
      </c>
      <c r="K114" s="395" t="str">
        <f t="shared" si="134"/>
        <v/>
      </c>
      <c r="L114" s="395" t="str">
        <f t="shared" si="135"/>
        <v/>
      </c>
      <c r="M114" s="395" t="str">
        <f t="shared" si="135"/>
        <v/>
      </c>
      <c r="N114" s="395" t="str">
        <f t="shared" si="135"/>
        <v/>
      </c>
      <c r="O114" s="395" t="str">
        <f t="shared" si="135"/>
        <v/>
      </c>
      <c r="P114" s="395" t="str">
        <f t="shared" si="135"/>
        <v/>
      </c>
      <c r="Q114" s="395" t="str">
        <f t="shared" si="135"/>
        <v/>
      </c>
      <c r="R114" s="395" t="str">
        <f t="shared" si="135"/>
        <v/>
      </c>
      <c r="S114" s="395" t="str">
        <f t="shared" si="135"/>
        <v/>
      </c>
      <c r="T114" s="395" t="str">
        <f t="shared" si="135"/>
        <v/>
      </c>
      <c r="U114" s="408" t="str">
        <f t="shared" si="135"/>
        <v/>
      </c>
      <c r="V114" s="301"/>
      <c r="W114" s="301"/>
      <c r="AA114" s="73"/>
      <c r="AB114" s="69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78"/>
      <c r="AV114" s="78"/>
      <c r="AW114" s="83"/>
      <c r="AX114" s="84"/>
      <c r="BA114" s="149"/>
      <c r="BB114" s="150"/>
      <c r="BC114" s="151"/>
      <c r="BQ114" s="153"/>
      <c r="BR114" s="151"/>
      <c r="BV114" s="151"/>
      <c r="BZ114" s="151"/>
    </row>
    <row r="115" spans="1:78" ht="15.9" customHeight="1" x14ac:dyDescent="0.25">
      <c r="B115" s="391" t="str">
        <f t="shared" ref="B115:C119" si="136">IF(AA115=0,"",AA115)</f>
        <v>Spieler 1</v>
      </c>
      <c r="C115" s="392" t="str">
        <f t="shared" si="136"/>
        <v/>
      </c>
      <c r="D115" s="393">
        <f>IF(AC115=301,"",AC115)</f>
        <v>0</v>
      </c>
      <c r="E115" s="393" t="str">
        <f>IF(AD115=0,"",AD115)</f>
        <v/>
      </c>
      <c r="F115" s="393">
        <f>IF(AE115=301,"",AE115)</f>
        <v>0</v>
      </c>
      <c r="G115" s="393" t="str">
        <f>IF(AF115=0,"",AF115)</f>
        <v/>
      </c>
      <c r="H115" s="393">
        <f>IF(AG115=301,"",AG115)</f>
        <v>0</v>
      </c>
      <c r="I115" s="393" t="str">
        <f>IF(AH115=0,"",AH115)</f>
        <v/>
      </c>
      <c r="J115" s="393">
        <f>IF(AI115=301,"",AI115)</f>
        <v>0</v>
      </c>
      <c r="K115" s="393" t="str">
        <f>IF(AJ115=0,"",AJ115)</f>
        <v/>
      </c>
      <c r="L115" s="393">
        <f>IF(AK115=301,"",AK115)</f>
        <v>0</v>
      </c>
      <c r="M115" s="393" t="str">
        <f>IF(AL115=0,"",AL115)</f>
        <v/>
      </c>
      <c r="N115" s="393">
        <f>IF(AM115=301,"",AM115)</f>
        <v>0</v>
      </c>
      <c r="O115" s="393" t="str">
        <f>IF(AN115=0,"",AN115)</f>
        <v/>
      </c>
      <c r="P115" s="393">
        <f>IF(AO115=301,"",AO115)</f>
        <v>0</v>
      </c>
      <c r="Q115" s="393" t="str">
        <f>IF(AP115=0,"",AP115)</f>
        <v/>
      </c>
      <c r="R115" s="393">
        <f>IF(AQ115=301,"",AQ115)</f>
        <v>0</v>
      </c>
      <c r="S115" s="393" t="str">
        <f>IF(AR115=0,"",AR115)</f>
        <v/>
      </c>
      <c r="T115" s="393">
        <f>IF(AS115=301,"",AS115)</f>
        <v>0</v>
      </c>
      <c r="U115" s="393" t="str">
        <f>IF(AT115=0,"",AT115)</f>
        <v/>
      </c>
      <c r="V115" s="404"/>
      <c r="W115" s="404"/>
      <c r="AA115" s="74" t="s">
        <v>0</v>
      </c>
      <c r="AB115" s="75"/>
      <c r="AC115" s="420">
        <f>ABS(INDEX(AC:AC,MATCH(AC112,$AA:$AA,0)+5)+INDEX(AC:AC,MATCH(AC112,$AA:$AA,0)+6)+INDEX(AC:AC,MATCH(AC112,$AA:$AA,0)+7))</f>
        <v>0</v>
      </c>
      <c r="AD115" s="421"/>
      <c r="AE115" s="420">
        <f>ABS(INDEX(AE:AE,MATCH(AE112,$AA:$AA,0)+5)+INDEX(AE:AE,MATCH(AE112,$AA:$AA,0)+6)+INDEX(AE:AE,MATCH(AE112,$AA:$AA,0)+7))</f>
        <v>0</v>
      </c>
      <c r="AF115" s="421"/>
      <c r="AG115" s="420">
        <f>ABS(INDEX(AG:AG,MATCH(AG112,$AA:$AA,0)+5)+INDEX(AG:AG,MATCH(AG112,$AA:$AA,0)+6)+INDEX(AG:AG,MATCH(AG112,$AA:$AA,0)+7))</f>
        <v>0</v>
      </c>
      <c r="AH115" s="421"/>
      <c r="AI115" s="420">
        <f>ABS(INDEX(AI:AI,MATCH(AI112,$AA:$AA,0)+5)+INDEX(AI:AI,MATCH(AI112,$AA:$AA,0)+6)+INDEX(AI:AI,MATCH(AI112,$AA:$AA,0)+7))</f>
        <v>0</v>
      </c>
      <c r="AJ115" s="421"/>
      <c r="AK115" s="420">
        <f>ABS(INDEX(AK:AK,MATCH(AK112,$AA:$AA,0)+5)+INDEX(AK:AK,MATCH(AK112,$AA:$AA,0)+6)+INDEX(AK:AK,MATCH(AK112,$AA:$AA,0)+7))</f>
        <v>0</v>
      </c>
      <c r="AL115" s="421"/>
      <c r="AM115" s="420">
        <f>ABS(INDEX(AM:AM,MATCH(AM112,$AA:$AA,0)+5)+INDEX(AM:AM,MATCH(AM112,$AA:$AA,0)+6)+INDEX(AM:AM,MATCH(AM112,$AA:$AA,0)+7))</f>
        <v>0</v>
      </c>
      <c r="AN115" s="421"/>
      <c r="AO115" s="420">
        <f>ABS(INDEX(AO:AO,MATCH(AO112,$AA:$AA,0)+5)+INDEX(AO:AO,MATCH(AO112,$AA:$AA,0)+6)+INDEX(AO:AO,MATCH(AO112,$AA:$AA,0)+7))</f>
        <v>0</v>
      </c>
      <c r="AP115" s="421"/>
      <c r="AQ115" s="420">
        <f>ABS(INDEX(AQ:AQ,MATCH(AQ112,$AA:$AA,0)+5)+INDEX(AQ:AQ,MATCH(AQ112,$AA:$AA,0)+6)+INDEX(AQ:AQ,MATCH(AQ112,$AA:$AA,0)+7))</f>
        <v>0</v>
      </c>
      <c r="AR115" s="421"/>
      <c r="AS115" s="420">
        <f>ABS(INDEX(AS:AS,MATCH(AS112,$AA:$AA,0)+5)+INDEX(AS:AS,MATCH(AS112,$AA:$AA,0)+6)+INDEX(AS:AS,MATCH(AS112,$AA:$AA,0)+7))</f>
        <v>0</v>
      </c>
      <c r="AT115" s="421"/>
      <c r="AU115" s="1"/>
      <c r="AV115" s="1"/>
      <c r="AW115" s="83"/>
      <c r="AX115" s="84"/>
      <c r="BA115" s="149"/>
      <c r="BB115" s="150"/>
      <c r="BC115" s="151"/>
      <c r="BQ115" s="153"/>
      <c r="BR115" s="151"/>
      <c r="BV115" s="151"/>
      <c r="BZ115" s="151"/>
    </row>
    <row r="116" spans="1:78" ht="15.9" customHeight="1" x14ac:dyDescent="0.25">
      <c r="B116" s="391" t="str">
        <f t="shared" si="136"/>
        <v>Spieler 2</v>
      </c>
      <c r="C116" s="392" t="str">
        <f t="shared" si="136"/>
        <v/>
      </c>
      <c r="D116" s="393">
        <f>IF(AC116=301,"",AC116)</f>
        <v>0</v>
      </c>
      <c r="E116" s="393" t="str">
        <f>IF(AD116=0,"",AD116)</f>
        <v/>
      </c>
      <c r="F116" s="393">
        <f>IF(AE116=301,"",AE116)</f>
        <v>0</v>
      </c>
      <c r="G116" s="393" t="str">
        <f>IF(AF116=0,"",AF116)</f>
        <v/>
      </c>
      <c r="H116" s="393">
        <f>IF(AG116=301,"",AG116)</f>
        <v>0</v>
      </c>
      <c r="I116" s="393" t="str">
        <f>IF(AH116=0,"",AH116)</f>
        <v/>
      </c>
      <c r="J116" s="393">
        <f>IF(AI116=301,"",AI116)</f>
        <v>0</v>
      </c>
      <c r="K116" s="393" t="str">
        <f>IF(AJ116=0,"",AJ116)</f>
        <v/>
      </c>
      <c r="L116" s="393">
        <f>IF(AK116=301,"",AK116)</f>
        <v>0</v>
      </c>
      <c r="M116" s="393" t="str">
        <f>IF(AL116=0,"",AL116)</f>
        <v/>
      </c>
      <c r="N116" s="393">
        <f>IF(AM116=301,"",AM116)</f>
        <v>0</v>
      </c>
      <c r="O116" s="393" t="str">
        <f>IF(AN116=0,"",AN116)</f>
        <v/>
      </c>
      <c r="P116" s="393">
        <f>IF(AO116=301,"",AO116)</f>
        <v>0</v>
      </c>
      <c r="Q116" s="393" t="str">
        <f>IF(AP116=0,"",AP116)</f>
        <v/>
      </c>
      <c r="R116" s="393">
        <f>IF(AQ116=301,"",AQ116)</f>
        <v>0</v>
      </c>
      <c r="S116" s="393" t="str">
        <f>IF(AR116=0,"",AR116)</f>
        <v/>
      </c>
      <c r="T116" s="393">
        <f>IF(AS116=301,"",AS116)</f>
        <v>0</v>
      </c>
      <c r="U116" s="393" t="str">
        <f>IF(AT116=0,"",AT116)</f>
        <v/>
      </c>
      <c r="V116" s="404"/>
      <c r="W116" s="404"/>
      <c r="AA116" s="74" t="s">
        <v>2</v>
      </c>
      <c r="AB116" s="75"/>
      <c r="AC116" s="422">
        <f>ABS(INDEX(AC:AC,MATCH(AC112,$AA:$AA,0)+8)+INDEX(AC:AC,MATCH(AC112,$AA:$AA,0)+9)+INDEX(AC:AC,MATCH(AC112,$AA:$AA,0)+10))</f>
        <v>0</v>
      </c>
      <c r="AD116" s="423"/>
      <c r="AE116" s="422">
        <f>ABS(INDEX(AE:AE,MATCH(AE112,$AA:$AA,0)+8)+INDEX(AE:AE,MATCH(AE112,$AA:$AA,0)+9)+INDEX(AE:AE,MATCH(AE112,$AA:$AA,0)+10))</f>
        <v>0</v>
      </c>
      <c r="AF116" s="423"/>
      <c r="AG116" s="422">
        <f>ABS(INDEX(AG:AG,MATCH(AG112,$AA:$AA,0)+8)+INDEX(AG:AG,MATCH(AG112,$AA:$AA,0)+9)+INDEX(AG:AG,MATCH(AG112,$AA:$AA,0)+10))</f>
        <v>0</v>
      </c>
      <c r="AH116" s="423"/>
      <c r="AI116" s="422">
        <f>ABS(INDEX(AI:AI,MATCH(AI112,$AA:$AA,0)+8)+INDEX(AI:AI,MATCH(AI112,$AA:$AA,0)+9)+INDEX(AI:AI,MATCH(AI112,$AA:$AA,0)+10))</f>
        <v>0</v>
      </c>
      <c r="AJ116" s="423"/>
      <c r="AK116" s="422">
        <f>ABS(INDEX(AK:AK,MATCH(AK112,$AA:$AA,0)+8)+INDEX(AK:AK,MATCH(AK112,$AA:$AA,0)+9)+INDEX(AK:AK,MATCH(AK112,$AA:$AA,0)+10))</f>
        <v>0</v>
      </c>
      <c r="AL116" s="423"/>
      <c r="AM116" s="422">
        <f>ABS(INDEX(AM:AM,MATCH(AM112,$AA:$AA,0)+8)+INDEX(AM:AM,MATCH(AM112,$AA:$AA,0)+9)+INDEX(AM:AM,MATCH(AM112,$AA:$AA,0)+10))</f>
        <v>0</v>
      </c>
      <c r="AN116" s="423"/>
      <c r="AO116" s="422">
        <f>ABS(INDEX(AO:AO,MATCH(AO112,$AA:$AA,0)+8)+INDEX(AO:AO,MATCH(AO112,$AA:$AA,0)+9)+INDEX(AO:AO,MATCH(AO112,$AA:$AA,0)+10))</f>
        <v>0</v>
      </c>
      <c r="AP116" s="423"/>
      <c r="AQ116" s="422">
        <f>ABS(INDEX(AQ:AQ,MATCH(AQ112,$AA:$AA,0)+8)+INDEX(AQ:AQ,MATCH(AQ112,$AA:$AA,0)+9)+INDEX(AQ:AQ,MATCH(AQ112,$AA:$AA,0)+10))</f>
        <v>0</v>
      </c>
      <c r="AR116" s="423"/>
      <c r="AS116" s="422">
        <f>ABS(INDEX(AS:AS,MATCH(AS112,$AA:$AA,0)+8)+INDEX(AS:AS,MATCH(AS112,$AA:$AA,0)+9)+INDEX(AS:AS,MATCH(AS112,$AA:$AA,0)+10))</f>
        <v>0</v>
      </c>
      <c r="AT116" s="423"/>
      <c r="AU116" s="1"/>
      <c r="AV116" s="1"/>
      <c r="AW116" s="83"/>
      <c r="AX116" s="84"/>
      <c r="BA116" s="149"/>
      <c r="BB116" s="150"/>
      <c r="BC116" s="151"/>
      <c r="BQ116" s="153"/>
      <c r="BR116" s="151"/>
      <c r="BV116" s="151"/>
      <c r="BZ116" s="151"/>
    </row>
    <row r="117" spans="1:78" ht="15.9" customHeight="1" x14ac:dyDescent="0.25">
      <c r="B117" s="391" t="str">
        <f t="shared" si="136"/>
        <v>Spieler 3</v>
      </c>
      <c r="C117" s="392" t="str">
        <f t="shared" si="136"/>
        <v/>
      </c>
      <c r="D117" s="393">
        <f>IF(AC117=301,"",AC117)</f>
        <v>0</v>
      </c>
      <c r="E117" s="393" t="str">
        <f>IF(AD117=0,"",AD117)</f>
        <v/>
      </c>
      <c r="F117" s="393">
        <f>IF(AE117=301,"",AE117)</f>
        <v>0</v>
      </c>
      <c r="G117" s="393" t="str">
        <f>IF(AF117=0,"",AF117)</f>
        <v/>
      </c>
      <c r="H117" s="393">
        <f>IF(AG117=301,"",AG117)</f>
        <v>0</v>
      </c>
      <c r="I117" s="393" t="str">
        <f>IF(AH117=0,"",AH117)</f>
        <v/>
      </c>
      <c r="J117" s="393">
        <f>IF(AI117=301,"",AI117)</f>
        <v>0</v>
      </c>
      <c r="K117" s="393" t="str">
        <f>IF(AJ117=0,"",AJ117)</f>
        <v/>
      </c>
      <c r="L117" s="393">
        <f>IF(AK117=301,"",AK117)</f>
        <v>0</v>
      </c>
      <c r="M117" s="393" t="str">
        <f>IF(AL117=0,"",AL117)</f>
        <v/>
      </c>
      <c r="N117" s="393">
        <f>IF(AM117=301,"",AM117)</f>
        <v>0</v>
      </c>
      <c r="O117" s="393" t="str">
        <f>IF(AN117=0,"",AN117)</f>
        <v/>
      </c>
      <c r="P117" s="393">
        <f>IF(AO117=301,"",AO117)</f>
        <v>0</v>
      </c>
      <c r="Q117" s="393" t="str">
        <f>IF(AP117=0,"",AP117)</f>
        <v/>
      </c>
      <c r="R117" s="393">
        <f>IF(AQ117=301,"",AQ117)</f>
        <v>0</v>
      </c>
      <c r="S117" s="393" t="str">
        <f>IF(AR117=0,"",AR117)</f>
        <v/>
      </c>
      <c r="T117" s="393">
        <f>IF(AS117=301,"",AS117)</f>
        <v>0</v>
      </c>
      <c r="U117" s="393" t="str">
        <f>IF(AT117=0,"",AT117)</f>
        <v/>
      </c>
      <c r="V117" s="404"/>
      <c r="W117" s="404"/>
      <c r="AA117" s="74" t="s">
        <v>3</v>
      </c>
      <c r="AB117" s="75"/>
      <c r="AC117" s="422">
        <f>ABS(INDEX(AC:AC,MATCH(AC112,$AA:$AA,0)+11)+INDEX(AC:AC,MATCH(AC112,$AA:$AA,0)+12)+INDEX(AC:AC,MATCH(AC112,$AA:$AA,0)+13))</f>
        <v>0</v>
      </c>
      <c r="AD117" s="423"/>
      <c r="AE117" s="422">
        <f>ABS(INDEX(AE:AE,MATCH(AE112,$AA:$AA,0)+11)+INDEX(AE:AE,MATCH(AE112,$AA:$AA,0)+12)+INDEX(AE:AE,MATCH(AE112,$AA:$AA,0)+13))</f>
        <v>0</v>
      </c>
      <c r="AF117" s="423"/>
      <c r="AG117" s="422">
        <f>ABS(INDEX(AG:AG,MATCH(AG112,$AA:$AA,0)+11)+INDEX(AG:AG,MATCH(AG112,$AA:$AA,0)+12)+INDEX(AG:AG,MATCH(AG112,$AA:$AA,0)+13))</f>
        <v>0</v>
      </c>
      <c r="AH117" s="423"/>
      <c r="AI117" s="422">
        <f>ABS(INDEX(AI:AI,MATCH(AI112,$AA:$AA,0)+11)+INDEX(AI:AI,MATCH(AI112,$AA:$AA,0)+12)+INDEX(AI:AI,MATCH(AI112,$AA:$AA,0)+13))</f>
        <v>0</v>
      </c>
      <c r="AJ117" s="423"/>
      <c r="AK117" s="422">
        <f>ABS(INDEX(AK:AK,MATCH(AK112,$AA:$AA,0)+11)+INDEX(AK:AK,MATCH(AK112,$AA:$AA,0)+12)+INDEX(AK:AK,MATCH(AK112,$AA:$AA,0)+13))</f>
        <v>0</v>
      </c>
      <c r="AL117" s="423"/>
      <c r="AM117" s="422">
        <f>ABS(INDEX(AM:AM,MATCH(AM112,$AA:$AA,0)+11)+INDEX(AM:AM,MATCH(AM112,$AA:$AA,0)+12)+INDEX(AM:AM,MATCH(AM112,$AA:$AA,0)+13))</f>
        <v>0</v>
      </c>
      <c r="AN117" s="423"/>
      <c r="AO117" s="422">
        <f>ABS(INDEX(AO:AO,MATCH(AO112,$AA:$AA,0)+11)+INDEX(AO:AO,MATCH(AO112,$AA:$AA,0)+12)+INDEX(AO:AO,MATCH(AO112,$AA:$AA,0)+13))</f>
        <v>0</v>
      </c>
      <c r="AP117" s="423"/>
      <c r="AQ117" s="422">
        <f>ABS(INDEX(AQ:AQ,MATCH(AQ112,$AA:$AA,0)+11)+INDEX(AQ:AQ,MATCH(AQ112,$AA:$AA,0)+12)+INDEX(AQ:AQ,MATCH(AQ112,$AA:$AA,0)+13))</f>
        <v>0</v>
      </c>
      <c r="AR117" s="423"/>
      <c r="AS117" s="422">
        <f>ABS(INDEX(AS:AS,MATCH(AS112,$AA:$AA,0)+11)+INDEX(AS:AS,MATCH(AS112,$AA:$AA,0)+12)+INDEX(AS:AS,MATCH(AS112,$AA:$AA,0)+13))</f>
        <v>0</v>
      </c>
      <c r="AT117" s="423"/>
      <c r="AU117" s="1"/>
      <c r="AV117" s="1"/>
      <c r="AW117" s="83"/>
      <c r="AX117" s="84"/>
      <c r="BA117" s="149"/>
      <c r="BB117" s="150"/>
      <c r="BC117" s="151"/>
      <c r="BQ117" s="153"/>
      <c r="BR117" s="151"/>
      <c r="BV117" s="151"/>
      <c r="BZ117" s="151"/>
    </row>
    <row r="118" spans="1:78" ht="15.9" customHeight="1" x14ac:dyDescent="0.25">
      <c r="B118" s="391" t="str">
        <f t="shared" si="136"/>
        <v>Spieler 4</v>
      </c>
      <c r="C118" s="392" t="str">
        <f t="shared" si="136"/>
        <v/>
      </c>
      <c r="D118" s="393">
        <f>IF(AC118=301,"",AC118)</f>
        <v>0</v>
      </c>
      <c r="E118" s="393" t="str">
        <f>IF(AD118=0,"",AD118)</f>
        <v/>
      </c>
      <c r="F118" s="393">
        <f>IF(AE118=301,"",AE118)</f>
        <v>0</v>
      </c>
      <c r="G118" s="393" t="str">
        <f>IF(AF118=0,"",AF118)</f>
        <v/>
      </c>
      <c r="H118" s="393">
        <f>IF(AG118=301,"",AG118)</f>
        <v>0</v>
      </c>
      <c r="I118" s="393" t="str">
        <f>IF(AH118=0,"",AH118)</f>
        <v/>
      </c>
      <c r="J118" s="393">
        <f>IF(AI118=301,"",AI118)</f>
        <v>0</v>
      </c>
      <c r="K118" s="393" t="str">
        <f>IF(AJ118=0,"",AJ118)</f>
        <v/>
      </c>
      <c r="L118" s="393">
        <f>IF(AK118=301,"",AK118)</f>
        <v>0</v>
      </c>
      <c r="M118" s="393" t="str">
        <f>IF(AL118=0,"",AL118)</f>
        <v/>
      </c>
      <c r="N118" s="393">
        <f>IF(AM118=301,"",AM118)</f>
        <v>0</v>
      </c>
      <c r="O118" s="393" t="str">
        <f>IF(AN118=0,"",AN118)</f>
        <v/>
      </c>
      <c r="P118" s="393">
        <f>IF(AO118=301,"",AO118)</f>
        <v>0</v>
      </c>
      <c r="Q118" s="393" t="str">
        <f>IF(AP118=0,"",AP118)</f>
        <v/>
      </c>
      <c r="R118" s="393">
        <f>IF(AQ118=301,"",AQ118)</f>
        <v>0</v>
      </c>
      <c r="S118" s="393" t="str">
        <f>IF(AR118=0,"",AR118)</f>
        <v/>
      </c>
      <c r="T118" s="393">
        <f>IF(AS118=301,"",AS118)</f>
        <v>0</v>
      </c>
      <c r="U118" s="393" t="str">
        <f>IF(AT118=0,"",AT118)</f>
        <v/>
      </c>
      <c r="V118" s="404"/>
      <c r="W118" s="404"/>
      <c r="AA118" s="74" t="s">
        <v>11</v>
      </c>
      <c r="AB118" s="75"/>
      <c r="AC118" s="422">
        <f>ABS(INDEX(AC:AC,MATCH(AC112,$AA:$AA,0)+14)+INDEX(AC:AC,MATCH(AC112,$AA:$AA,0)+15)+INDEX(AC:AC,MATCH(AC112,$AA:$AA,0)+16))</f>
        <v>0</v>
      </c>
      <c r="AD118" s="423"/>
      <c r="AE118" s="422">
        <f>ABS(INDEX(AE:AE,MATCH(AE112,$AA:$AA,0)+14)+INDEX(AE:AE,MATCH(AE112,$AA:$AA,0)+15)+INDEX(AE:AE,MATCH(AE112,$AA:$AA,0)+16))</f>
        <v>0</v>
      </c>
      <c r="AF118" s="423"/>
      <c r="AG118" s="422">
        <f>ABS(INDEX(AG:AG,MATCH(AG112,$AA:$AA,0)+14)+INDEX(AG:AG,MATCH(AG112,$AA:$AA,0)+15)+INDEX(AG:AG,MATCH(AG112,$AA:$AA,0)+16))</f>
        <v>0</v>
      </c>
      <c r="AH118" s="423"/>
      <c r="AI118" s="422">
        <f>ABS(INDEX(AI:AI,MATCH(AI112,$AA:$AA,0)+14)+INDEX(AI:AI,MATCH(AI112,$AA:$AA,0)+15)+INDEX(AI:AI,MATCH(AI112,$AA:$AA,0)+16))</f>
        <v>0</v>
      </c>
      <c r="AJ118" s="423"/>
      <c r="AK118" s="422">
        <f>ABS(INDEX(AK:AK,MATCH(AK112,$AA:$AA,0)+14)+INDEX(AK:AK,MATCH(AK112,$AA:$AA,0)+15)+INDEX(AK:AK,MATCH(AK112,$AA:$AA,0)+16))</f>
        <v>0</v>
      </c>
      <c r="AL118" s="423"/>
      <c r="AM118" s="422">
        <f>ABS(INDEX(AM:AM,MATCH(AM112,$AA:$AA,0)+14)+INDEX(AM:AM,MATCH(AM112,$AA:$AA,0)+15)+INDEX(AM:AM,MATCH(AM112,$AA:$AA,0)+16))</f>
        <v>0</v>
      </c>
      <c r="AN118" s="423"/>
      <c r="AO118" s="422">
        <f>ABS(INDEX(AO:AO,MATCH(AO112,$AA:$AA,0)+14)+INDEX(AO:AO,MATCH(AO112,$AA:$AA,0)+15)+INDEX(AO:AO,MATCH(AO112,$AA:$AA,0)+16))</f>
        <v>0</v>
      </c>
      <c r="AP118" s="423"/>
      <c r="AQ118" s="422">
        <f>ABS(INDEX(AQ:AQ,MATCH(AQ112,$AA:$AA,0)+14)+INDEX(AQ:AQ,MATCH(AQ112,$AA:$AA,0)+15)+INDEX(AQ:AQ,MATCH(AQ112,$AA:$AA,0)+16))</f>
        <v>0</v>
      </c>
      <c r="AR118" s="423"/>
      <c r="AS118" s="422">
        <f>ABS(INDEX(AS:AS,MATCH(AS112,$AA:$AA,0)+14)+INDEX(AS:AS,MATCH(AS112,$AA:$AA,0)+15)+INDEX(AS:AS,MATCH(AS112,$AA:$AA,0)+16))</f>
        <v>0</v>
      </c>
      <c r="AT118" s="423"/>
      <c r="AU118" s="1"/>
      <c r="AV118" s="1"/>
      <c r="AW118" s="83"/>
      <c r="AX118" s="84"/>
      <c r="BA118" s="149"/>
      <c r="BB118" s="150"/>
      <c r="BC118" s="151"/>
      <c r="BQ118" s="153"/>
      <c r="BR118" s="151"/>
      <c r="BV118" s="151"/>
      <c r="BZ118" s="151"/>
    </row>
    <row r="119" spans="1:78" ht="15.9" customHeight="1" x14ac:dyDescent="0.25">
      <c r="B119" s="388" t="str">
        <f t="shared" si="136"/>
        <v>Gesamt</v>
      </c>
      <c r="C119" s="389" t="str">
        <f t="shared" si="136"/>
        <v/>
      </c>
      <c r="D119" s="394">
        <f>IF(AC119=1505,"",AC119)</f>
        <v>0</v>
      </c>
      <c r="E119" s="394" t="str">
        <f>IF(AD119=0,"",AD119)</f>
        <v/>
      </c>
      <c r="F119" s="394">
        <f>IF(AE119=1505,"",AE119)</f>
        <v>0</v>
      </c>
      <c r="G119" s="394" t="str">
        <f>IF(AF119=0,"",AF119)</f>
        <v/>
      </c>
      <c r="H119" s="394">
        <f>IF(AG119=1505,"",AG119)</f>
        <v>0</v>
      </c>
      <c r="I119" s="394" t="str">
        <f>IF(AH119=0,"",AH119)</f>
        <v/>
      </c>
      <c r="J119" s="394">
        <f>IF(AI119=1505,"",AI119)</f>
        <v>0</v>
      </c>
      <c r="K119" s="394" t="str">
        <f>IF(AJ119=0,"",AJ119)</f>
        <v/>
      </c>
      <c r="L119" s="394">
        <f>IF(AK119=1505,"",AK119)</f>
        <v>0</v>
      </c>
      <c r="M119" s="394" t="str">
        <f>IF(AL119=0,"",AL119)</f>
        <v/>
      </c>
      <c r="N119" s="394">
        <f>IF(AM119=1505,"",AM119)</f>
        <v>0</v>
      </c>
      <c r="O119" s="394" t="str">
        <f>IF(AN119=0,"",AN119)</f>
        <v/>
      </c>
      <c r="P119" s="394">
        <f>IF(AO119=1505,"",AO119)</f>
        <v>0</v>
      </c>
      <c r="Q119" s="394" t="str">
        <f>IF(AP119=0,"",AP119)</f>
        <v/>
      </c>
      <c r="R119" s="394">
        <f>IF(AQ119=1505,"",AQ119)</f>
        <v>0</v>
      </c>
      <c r="S119" s="394" t="str">
        <f>IF(AR119=0,"",AR119)</f>
        <v/>
      </c>
      <c r="T119" s="394">
        <f>IF(AS119=1505,"",AS119)</f>
        <v>0</v>
      </c>
      <c r="U119" s="394" t="str">
        <f>IF(AT119=0,"",AT119)</f>
        <v/>
      </c>
      <c r="V119" s="290"/>
      <c r="W119" s="290"/>
      <c r="AA119" s="76" t="s">
        <v>960</v>
      </c>
      <c r="AB119" s="77"/>
      <c r="AC119" s="388">
        <f>SUM(AC115:AC118)</f>
        <v>0</v>
      </c>
      <c r="AD119" s="389"/>
      <c r="AE119" s="388">
        <f>SUM(AE115:AE118)</f>
        <v>0</v>
      </c>
      <c r="AF119" s="389"/>
      <c r="AG119" s="388">
        <f>SUM(AG115:AG118)</f>
        <v>0</v>
      </c>
      <c r="AH119" s="389"/>
      <c r="AI119" s="388">
        <f>SUM(AI115:AI118)</f>
        <v>0</v>
      </c>
      <c r="AJ119" s="389"/>
      <c r="AK119" s="388">
        <f>SUM(AK115:AK118)</f>
        <v>0</v>
      </c>
      <c r="AL119" s="389"/>
      <c r="AM119" s="388">
        <f>SUM(AM115:AM118)</f>
        <v>0</v>
      </c>
      <c r="AN119" s="389"/>
      <c r="AO119" s="388">
        <f>SUM(AO115:AO118)</f>
        <v>0</v>
      </c>
      <c r="AP119" s="389"/>
      <c r="AQ119" s="388">
        <f>SUM(AQ115:AQ118)</f>
        <v>0</v>
      </c>
      <c r="AR119" s="389"/>
      <c r="AS119" s="388">
        <f>SUM(AS115:AS118)</f>
        <v>0</v>
      </c>
      <c r="AT119" s="389"/>
      <c r="AU119" s="69"/>
      <c r="AV119" s="69"/>
      <c r="AW119" s="83"/>
      <c r="AX119" s="84"/>
      <c r="BA119" s="149"/>
      <c r="BB119" s="150"/>
      <c r="BC119" s="151"/>
      <c r="BQ119" s="153"/>
      <c r="BR119" s="151"/>
      <c r="BV119" s="151"/>
      <c r="BZ119" s="151"/>
    </row>
    <row r="120" spans="1:78" ht="10.5" customHeight="1" x14ac:dyDescent="0.25">
      <c r="B120" s="78"/>
      <c r="C120" s="6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AA120" s="78"/>
      <c r="AB120" s="69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83"/>
      <c r="AX120" s="84"/>
      <c r="BA120" s="149"/>
      <c r="BB120" s="150"/>
      <c r="BC120" s="151"/>
      <c r="BQ120" s="153"/>
      <c r="BR120" s="151"/>
      <c r="BV120" s="151"/>
      <c r="BZ120" s="151"/>
    </row>
    <row r="121" spans="1:78" ht="21" customHeight="1" x14ac:dyDescent="0.4">
      <c r="B121" s="28" t="str">
        <f>AA121</f>
        <v>Team-Nr.</v>
      </c>
      <c r="C121" s="29"/>
      <c r="D121" s="28" t="str">
        <f>AC121</f>
        <v>Liga:</v>
      </c>
      <c r="E121" s="31"/>
      <c r="F121" s="390" t="str">
        <f>AE121</f>
        <v>Bayernliga Herren</v>
      </c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2"/>
      <c r="S121" s="33" t="s">
        <v>955</v>
      </c>
      <c r="T121" s="34"/>
      <c r="U121" s="401" t="str">
        <f>AT121</f>
        <v>08.11./09.11.</v>
      </c>
      <c r="V121" s="402"/>
      <c r="W121" s="403"/>
      <c r="X121" s="386"/>
      <c r="Y121" s="387"/>
      <c r="Z121" s="387"/>
      <c r="AA121" s="28" t="s">
        <v>974</v>
      </c>
      <c r="AB121" s="29"/>
      <c r="AC121" s="30" t="s">
        <v>953</v>
      </c>
      <c r="AD121" s="31"/>
      <c r="AE121" s="29" t="str">
        <f>Schlüssel!$C$1</f>
        <v>Bayernliga Herren</v>
      </c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32"/>
      <c r="AR121" s="33" t="s">
        <v>955</v>
      </c>
      <c r="AS121" s="34"/>
      <c r="AT121" s="401" t="str">
        <f>VLOOKUP(AS122,Spielorte!$A$1:$C$6,2)</f>
        <v>08.11./09.11.</v>
      </c>
      <c r="AU121" s="402"/>
      <c r="AV121" s="403"/>
      <c r="AW121" s="83"/>
      <c r="AX121" s="84"/>
      <c r="BA121" s="149" t="s">
        <v>1117</v>
      </c>
      <c r="BB121" s="150" t="s">
        <v>972</v>
      </c>
      <c r="BC121" s="151" t="s">
        <v>991</v>
      </c>
      <c r="BD121" s="152" t="s">
        <v>990</v>
      </c>
      <c r="BE121" s="152" t="s">
        <v>972</v>
      </c>
      <c r="BF121" s="152" t="s">
        <v>992</v>
      </c>
      <c r="BG121" s="152" t="s">
        <v>1028</v>
      </c>
      <c r="BH121" s="152" t="s">
        <v>1118</v>
      </c>
      <c r="BI121" s="152" t="s">
        <v>1119</v>
      </c>
      <c r="BJ121" s="152" t="s">
        <v>1120</v>
      </c>
      <c r="BK121" s="152" t="s">
        <v>1121</v>
      </c>
      <c r="BL121" s="152" t="s">
        <v>1122</v>
      </c>
      <c r="BM121" s="152" t="s">
        <v>1129</v>
      </c>
      <c r="BN121" s="152" t="s">
        <v>1130</v>
      </c>
      <c r="BO121" s="152" t="s">
        <v>1131</v>
      </c>
      <c r="BP121" s="152" t="s">
        <v>1132</v>
      </c>
      <c r="BQ121" s="153" t="s">
        <v>1123</v>
      </c>
      <c r="BR121" s="151" t="s">
        <v>993</v>
      </c>
      <c r="BS121" s="152" t="s">
        <v>1124</v>
      </c>
      <c r="BT121" s="152" t="s">
        <v>1125</v>
      </c>
      <c r="BU121" s="152" t="s">
        <v>991</v>
      </c>
      <c r="BV121" s="151" t="s">
        <v>993</v>
      </c>
      <c r="BW121" s="153" t="s">
        <v>1126</v>
      </c>
      <c r="BX121" s="152" t="s">
        <v>1127</v>
      </c>
      <c r="BY121" s="152" t="s">
        <v>1128</v>
      </c>
      <c r="BZ121" s="151" t="s">
        <v>993</v>
      </c>
    </row>
    <row r="122" spans="1:78" ht="17.25" customHeight="1" thickBot="1" x14ac:dyDescent="0.45">
      <c r="B122" s="37">
        <f>AA122</f>
        <v>5</v>
      </c>
      <c r="D122" s="30" t="s">
        <v>954</v>
      </c>
      <c r="E122" s="38"/>
      <c r="F122" s="400" t="str">
        <f>AE122</f>
        <v>Brunnthal Max Munich</v>
      </c>
      <c r="G122" s="400"/>
      <c r="H122" s="400"/>
      <c r="I122" s="400"/>
      <c r="J122" s="400"/>
      <c r="K122" s="400"/>
      <c r="L122" s="400"/>
      <c r="M122" s="400"/>
      <c r="N122" s="400"/>
      <c r="O122" s="400"/>
      <c r="P122" s="39"/>
      <c r="Q122" s="39"/>
      <c r="S122" s="33" t="s">
        <v>952</v>
      </c>
      <c r="T122" s="40">
        <f>AS122</f>
        <v>3</v>
      </c>
      <c r="U122" s="34"/>
      <c r="V122" s="34"/>
      <c r="Z122" s="36"/>
      <c r="AA122" s="37">
        <v>5</v>
      </c>
      <c r="AC122" s="30" t="s">
        <v>954</v>
      </c>
      <c r="AD122" s="38"/>
      <c r="AE122" s="85" t="str">
        <f>VLOOKUP(AS122,Spielorte!$A$1:$C$6,3)</f>
        <v>Brunnthal Max Munich</v>
      </c>
      <c r="AF122" s="85"/>
      <c r="AG122" s="85"/>
      <c r="AH122" s="85"/>
      <c r="AI122" s="85"/>
      <c r="AJ122" s="85"/>
      <c r="AK122" s="85"/>
      <c r="AL122" s="85"/>
      <c r="AM122" s="85"/>
      <c r="AN122" s="85"/>
      <c r="AO122" s="39"/>
      <c r="AP122" s="39"/>
      <c r="AR122" s="33" t="s">
        <v>952</v>
      </c>
      <c r="AS122" s="40">
        <v>3</v>
      </c>
      <c r="AT122" s="34"/>
      <c r="AU122" s="34"/>
      <c r="AW122" s="83"/>
      <c r="AX122" s="84"/>
      <c r="BA122" s="149"/>
      <c r="BB122" s="150"/>
      <c r="BC122" s="151"/>
      <c r="BQ122" s="153"/>
      <c r="BR122" s="151"/>
      <c r="BV122" s="151"/>
      <c r="BW122" s="153"/>
      <c r="BZ122" s="151"/>
    </row>
    <row r="123" spans="1:78" ht="15.75" customHeight="1" thickBot="1" x14ac:dyDescent="0.3">
      <c r="B123" s="41" t="str">
        <f>VLOOKUP(B122,Schlüssel!$A$5:$B$14,2)</f>
        <v>BC EMAX Unterföhring 2</v>
      </c>
      <c r="C123" s="42"/>
      <c r="D123" s="43"/>
      <c r="E123" s="44"/>
      <c r="F123" s="45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AA123" s="41" t="str">
        <f>VLOOKUP(AA122,Schlüssel!$A$5:$B$14,2)</f>
        <v>BC EMAX Unterföhring 2</v>
      </c>
      <c r="AB123" s="42"/>
      <c r="AC123" s="43"/>
      <c r="AD123" s="44"/>
      <c r="AE123" s="45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W123" s="83"/>
      <c r="AX123" s="84"/>
      <c r="BA123" s="149"/>
      <c r="BB123" s="150"/>
      <c r="BC123" s="151"/>
      <c r="BQ123" s="153"/>
      <c r="BR123" s="151"/>
      <c r="BV123" s="151"/>
      <c r="BW123" s="153"/>
      <c r="BZ123" s="151"/>
    </row>
    <row r="124" spans="1:78" ht="13.8" thickBot="1" x14ac:dyDescent="0.3">
      <c r="A124" s="4"/>
      <c r="B124" s="28"/>
      <c r="C124" s="47"/>
      <c r="D124" s="48" t="s">
        <v>10</v>
      </c>
      <c r="E124" s="28">
        <f>VLOOKUP($B$2,Schlüssel!$A$5:$DZ$14,13)</f>
        <v>7</v>
      </c>
      <c r="F124" s="49" t="s">
        <v>10</v>
      </c>
      <c r="G124" s="28">
        <f>VLOOKUP($B$2,Schlüssel!$A$5:$DZ$14,14)</f>
        <v>6</v>
      </c>
      <c r="H124" s="49" t="s">
        <v>10</v>
      </c>
      <c r="I124" s="28">
        <f>VLOOKUP($B$2,Schlüssel!$A$5:$DZ$14,15)</f>
        <v>9</v>
      </c>
      <c r="J124" s="49" t="s">
        <v>10</v>
      </c>
      <c r="K124" s="28">
        <f>VLOOKUP($B$2,Schlüssel!$A$5:$DZ$14,16)</f>
        <v>11</v>
      </c>
      <c r="L124" s="49" t="s">
        <v>10</v>
      </c>
      <c r="M124" s="28">
        <f>VLOOKUP($B$2,Schlüssel!$A$5:$DZ$14,17)</f>
        <v>3</v>
      </c>
      <c r="N124" s="49" t="s">
        <v>10</v>
      </c>
      <c r="O124" s="28">
        <f>VLOOKUP($B$2,Schlüssel!$A$5:$DZ$14,18)</f>
        <v>5</v>
      </c>
      <c r="P124" s="49" t="s">
        <v>10</v>
      </c>
      <c r="Q124" s="28">
        <f>VLOOKUP($B$2,Schlüssel!$A$5:$DZ$14,19)</f>
        <v>12</v>
      </c>
      <c r="R124" s="49" t="s">
        <v>10</v>
      </c>
      <c r="S124" s="28">
        <f>VLOOKUP($B$2,Schlüssel!$A$5:$DZ$14,20)</f>
        <v>10</v>
      </c>
      <c r="T124" s="49" t="s">
        <v>10</v>
      </c>
      <c r="U124" s="28">
        <f>VLOOKUP($B$2,Schlüssel!$A$5:$DZ$14,21)</f>
        <v>4</v>
      </c>
      <c r="Z124" s="2"/>
      <c r="AA124" s="28"/>
      <c r="AB124" s="47"/>
      <c r="AC124" s="48" t="s">
        <v>10</v>
      </c>
      <c r="AD124" s="28">
        <f>VLOOKUP(AA122,Schlüssel!$A$5:$DZ$14,53)</f>
        <v>11</v>
      </c>
      <c r="AE124" s="49" t="s">
        <v>10</v>
      </c>
      <c r="AF124" s="28">
        <f>VLOOKUP(AA122,Schlüssel!$A$5:$DZ$14,54)</f>
        <v>14</v>
      </c>
      <c r="AG124" s="49" t="s">
        <v>10</v>
      </c>
      <c r="AH124" s="28">
        <f>VLOOKUP(AA122,Schlüssel!$A$5:$DZ$14,55)</f>
        <v>17</v>
      </c>
      <c r="AI124" s="49" t="s">
        <v>10</v>
      </c>
      <c r="AJ124" s="28">
        <f>VLOOKUP(AA122,Schlüssel!$A$5:$DZ$14,56)</f>
        <v>20</v>
      </c>
      <c r="AK124" s="49" t="s">
        <v>10</v>
      </c>
      <c r="AL124" s="28">
        <f>VLOOKUP(AA122,Schlüssel!$A$5:$DZ$14,57)</f>
        <v>12</v>
      </c>
      <c r="AM124" s="49" t="s">
        <v>10</v>
      </c>
      <c r="AN124" s="28">
        <f>VLOOKUP(AA122,Schlüssel!$A$5:$DZ$14,58)</f>
        <v>16</v>
      </c>
      <c r="AO124" s="49" t="s">
        <v>10</v>
      </c>
      <c r="AP124" s="28">
        <f>VLOOKUP(AA122,Schlüssel!$A$5:$DZ$14,59)</f>
        <v>13</v>
      </c>
      <c r="AQ124" s="49" t="s">
        <v>10</v>
      </c>
      <c r="AR124" s="28">
        <f>VLOOKUP(AA122,Schlüssel!$A$5:$DZ$14,60)</f>
        <v>18</v>
      </c>
      <c r="AS124" s="49" t="s">
        <v>10</v>
      </c>
      <c r="AT124" s="28">
        <f>VLOOKUP(AA122,Schlüssel!$A$5:$DZ$14,61)</f>
        <v>15</v>
      </c>
      <c r="AW124" s="83"/>
      <c r="AX124" s="84"/>
      <c r="BA124" s="149"/>
      <c r="BB124" s="150"/>
      <c r="BC124" s="151"/>
      <c r="BQ124" s="153"/>
      <c r="BR124" s="151"/>
      <c r="BV124" s="151"/>
      <c r="BW124" s="153"/>
      <c r="BZ124" s="151"/>
    </row>
    <row r="125" spans="1:78" ht="20.25" customHeight="1" x14ac:dyDescent="0.25">
      <c r="B125" s="50" t="s">
        <v>1</v>
      </c>
      <c r="C125" s="51"/>
      <c r="D125" s="388" t="s">
        <v>961</v>
      </c>
      <c r="E125" s="389"/>
      <c r="F125" s="388" t="s">
        <v>962</v>
      </c>
      <c r="G125" s="389"/>
      <c r="H125" s="388" t="s">
        <v>963</v>
      </c>
      <c r="I125" s="389"/>
      <c r="J125" s="388" t="s">
        <v>964</v>
      </c>
      <c r="K125" s="389"/>
      <c r="L125" s="388" t="s">
        <v>965</v>
      </c>
      <c r="M125" s="389"/>
      <c r="N125" s="388" t="s">
        <v>966</v>
      </c>
      <c r="O125" s="389"/>
      <c r="P125" s="388" t="s">
        <v>967</v>
      </c>
      <c r="Q125" s="389"/>
      <c r="R125" s="388" t="s">
        <v>968</v>
      </c>
      <c r="S125" s="389"/>
      <c r="T125" s="388" t="s">
        <v>969</v>
      </c>
      <c r="U125" s="389"/>
      <c r="V125" s="416" t="s">
        <v>960</v>
      </c>
      <c r="W125" s="417"/>
      <c r="AA125" s="50" t="s">
        <v>1</v>
      </c>
      <c r="AB125" s="51"/>
      <c r="AC125" s="76" t="s">
        <v>961</v>
      </c>
      <c r="AD125" s="77"/>
      <c r="AE125" s="76" t="s">
        <v>962</v>
      </c>
      <c r="AF125" s="77"/>
      <c r="AG125" s="76" t="s">
        <v>963</v>
      </c>
      <c r="AH125" s="77"/>
      <c r="AI125" s="76" t="s">
        <v>964</v>
      </c>
      <c r="AJ125" s="77"/>
      <c r="AK125" s="76" t="s">
        <v>965</v>
      </c>
      <c r="AL125" s="77"/>
      <c r="AM125" s="76" t="s">
        <v>966</v>
      </c>
      <c r="AN125" s="77"/>
      <c r="AO125" s="76" t="s">
        <v>967</v>
      </c>
      <c r="AP125" s="77"/>
      <c r="AQ125" s="76" t="s">
        <v>968</v>
      </c>
      <c r="AR125" s="77"/>
      <c r="AS125" s="76" t="s">
        <v>969</v>
      </c>
      <c r="AT125" s="86"/>
      <c r="AU125" s="87" t="s">
        <v>960</v>
      </c>
      <c r="AV125" s="88"/>
      <c r="AW125" s="83"/>
      <c r="AX125" s="84"/>
      <c r="BA125" s="149"/>
      <c r="BB125" s="150"/>
      <c r="BC125" s="151"/>
      <c r="BQ125" s="153"/>
      <c r="BR125" s="151"/>
      <c r="BV125" s="151"/>
      <c r="BZ125" s="151"/>
    </row>
    <row r="126" spans="1:78" ht="15" customHeight="1" thickBot="1" x14ac:dyDescent="0.3">
      <c r="B126" s="52" t="s">
        <v>970</v>
      </c>
      <c r="C126" s="53" t="s">
        <v>971</v>
      </c>
      <c r="D126" s="54" t="s">
        <v>972</v>
      </c>
      <c r="E126" s="54" t="s">
        <v>973</v>
      </c>
      <c r="F126" s="54" t="s">
        <v>972</v>
      </c>
      <c r="G126" s="54" t="s">
        <v>973</v>
      </c>
      <c r="H126" s="54" t="s">
        <v>972</v>
      </c>
      <c r="I126" s="54" t="s">
        <v>973</v>
      </c>
      <c r="J126" s="54" t="s">
        <v>972</v>
      </c>
      <c r="K126" s="54" t="s">
        <v>973</v>
      </c>
      <c r="L126" s="54" t="s">
        <v>972</v>
      </c>
      <c r="M126" s="54" t="s">
        <v>973</v>
      </c>
      <c r="N126" s="54" t="s">
        <v>972</v>
      </c>
      <c r="O126" s="54" t="s">
        <v>973</v>
      </c>
      <c r="P126" s="54" t="s">
        <v>972</v>
      </c>
      <c r="Q126" s="54" t="s">
        <v>973</v>
      </c>
      <c r="R126" s="54" t="s">
        <v>972</v>
      </c>
      <c r="S126" s="54" t="s">
        <v>973</v>
      </c>
      <c r="T126" s="54" t="s">
        <v>972</v>
      </c>
      <c r="U126" s="54" t="s">
        <v>973</v>
      </c>
      <c r="V126" s="54" t="s">
        <v>972</v>
      </c>
      <c r="W126" s="55" t="s">
        <v>973</v>
      </c>
      <c r="AA126" s="52" t="s">
        <v>970</v>
      </c>
      <c r="AB126" s="53" t="s">
        <v>971</v>
      </c>
      <c r="AC126" s="54" t="s">
        <v>972</v>
      </c>
      <c r="AD126" s="54" t="s">
        <v>973</v>
      </c>
      <c r="AE126" s="54" t="s">
        <v>972</v>
      </c>
      <c r="AF126" s="54" t="s">
        <v>973</v>
      </c>
      <c r="AG126" s="54" t="s">
        <v>972</v>
      </c>
      <c r="AH126" s="54" t="s">
        <v>973</v>
      </c>
      <c r="AI126" s="54" t="s">
        <v>972</v>
      </c>
      <c r="AJ126" s="54" t="s">
        <v>973</v>
      </c>
      <c r="AK126" s="54" t="s">
        <v>972</v>
      </c>
      <c r="AL126" s="54" t="s">
        <v>973</v>
      </c>
      <c r="AM126" s="54" t="s">
        <v>972</v>
      </c>
      <c r="AN126" s="54" t="s">
        <v>973</v>
      </c>
      <c r="AO126" s="54" t="s">
        <v>972</v>
      </c>
      <c r="AP126" s="54" t="s">
        <v>973</v>
      </c>
      <c r="AQ126" s="54" t="s">
        <v>972</v>
      </c>
      <c r="AR126" s="54" t="s">
        <v>973</v>
      </c>
      <c r="AS126" s="54" t="s">
        <v>972</v>
      </c>
      <c r="AT126" s="89" t="s">
        <v>973</v>
      </c>
      <c r="AU126" s="52" t="s">
        <v>972</v>
      </c>
      <c r="AV126" s="55" t="s">
        <v>973</v>
      </c>
      <c r="AW126" s="83"/>
      <c r="AX126" s="84"/>
      <c r="BA126" s="149"/>
      <c r="BB126" s="150"/>
      <c r="BC126" s="151"/>
      <c r="BQ126" s="153"/>
      <c r="BR126" s="151"/>
      <c r="BV126" s="151"/>
      <c r="BZ126" s="151"/>
    </row>
    <row r="127" spans="1:78" ht="17.100000000000001" customHeight="1" x14ac:dyDescent="0.25">
      <c r="A127" s="413" t="s">
        <v>0</v>
      </c>
      <c r="B127" s="56" t="str">
        <f>IF(AA127=0,"",AA127)</f>
        <v/>
      </c>
      <c r="C127" s="57" t="str">
        <f>IF(AB127=0,"",AB127)</f>
        <v/>
      </c>
      <c r="D127" s="58" t="str">
        <f>IF(AC127=0,"",AC127)</f>
        <v/>
      </c>
      <c r="E127" s="397">
        <f>IF(AD127="","",AD127)</f>
        <v>0</v>
      </c>
      <c r="F127" s="58" t="str">
        <f t="shared" ref="F127:F140" si="137">IF(AE127=0,"",AE127)</f>
        <v/>
      </c>
      <c r="G127" s="397">
        <f>IF(AF127="","",AF127)</f>
        <v>0</v>
      </c>
      <c r="H127" s="58" t="str">
        <f t="shared" ref="H127:H140" si="138">IF(AG127=0,"",AG127)</f>
        <v/>
      </c>
      <c r="I127" s="397">
        <f>IF(AH127="","",AH127)</f>
        <v>0</v>
      </c>
      <c r="J127" s="58" t="str">
        <f t="shared" ref="J127:J140" si="139">IF(AI127=0,"",AI127)</f>
        <v/>
      </c>
      <c r="K127" s="397">
        <f>IF(AJ127="","",AJ127)</f>
        <v>0</v>
      </c>
      <c r="L127" s="58" t="str">
        <f t="shared" ref="L127:L140" si="140">IF(AK127=0,"",AK127)</f>
        <v/>
      </c>
      <c r="M127" s="397">
        <f>IF(AL127="","",AL127)</f>
        <v>0</v>
      </c>
      <c r="N127" s="58" t="str">
        <f>IF(AM127=0,"",AM127)</f>
        <v/>
      </c>
      <c r="O127" s="397">
        <f>IF(AN127="","",AN127)</f>
        <v>0</v>
      </c>
      <c r="P127" s="58" t="str">
        <f t="shared" ref="P127:P140" si="141">IF(AO127=0,"",AO127)</f>
        <v/>
      </c>
      <c r="Q127" s="397">
        <f>IF(AP127="","",AP127)</f>
        <v>0</v>
      </c>
      <c r="R127" s="58" t="str">
        <f t="shared" ref="R127:R140" si="142">IF(AQ127=0,"",AQ127)</f>
        <v/>
      </c>
      <c r="S127" s="397">
        <f>IF(AR127="","",AR127)</f>
        <v>0</v>
      </c>
      <c r="T127" s="58" t="str">
        <f t="shared" ref="T127:T140" si="143">IF(AS127=0,"",AS127)</f>
        <v/>
      </c>
      <c r="U127" s="397">
        <f>IF(AT127="","",AT127)</f>
        <v>0</v>
      </c>
      <c r="V127" s="58" t="str">
        <f t="shared" ref="V127:V140" si="144">IF(AU127=0,"",AU127)</f>
        <v/>
      </c>
      <c r="W127" s="397">
        <f>IF(AV127="","",AV127)</f>
        <v>0</v>
      </c>
      <c r="Z127" s="405" t="s">
        <v>0</v>
      </c>
      <c r="AA127" s="272" t="str">
        <f>IF(AB127=0,"",_xlfn.CONCAT(VLOOKUP(AB127,Starter!A:C,2,0)))</f>
        <v/>
      </c>
      <c r="AB127" s="81"/>
      <c r="AC127" s="129"/>
      <c r="AD127" s="163">
        <f>IF(SUM(AC127:AC129)+AC145=0,0,IF(SUM(ABS(AC127),ABS(AC128),ABS(AC129))=AC145,0.5,IF(SUM(ABS(AC127),ABS(AC128),ABS(AC129))&gt;AC145,1,0)))</f>
        <v>0</v>
      </c>
      <c r="AE127" s="132"/>
      <c r="AF127" s="91">
        <f>IF(SUM(AE127:AE129)+AE145=0,0,IF(SUM(ABS(AE127),ABS(AE128),ABS(AE129))=AE145,0.5,IF(SUM(ABS(AE127),ABS(AE128),ABS(AE129))&gt;AE145,1,0)))</f>
        <v>0</v>
      </c>
      <c r="AG127" s="129"/>
      <c r="AH127" s="91">
        <f>IF(SUM(AG127:AG129)+AG145=0,0,IF(SUM(ABS(AG127),ABS(AG128),ABS(AG129))=AG145,0.5,IF(SUM(ABS(AG127),ABS(AG128),ABS(AG129))&gt;AG145,1,0)))</f>
        <v>0</v>
      </c>
      <c r="AI127" s="129"/>
      <c r="AJ127" s="91">
        <f>IF(SUM(AI127:AI129)+AI145=0,0,IF(SUM(ABS(AI127),ABS(AI128),ABS(AI129))=AI145,0.5,IF(SUM(ABS(AI127),ABS(AI128),ABS(AI129))&gt;AI145,1,0)))</f>
        <v>0</v>
      </c>
      <c r="AK127" s="129"/>
      <c r="AL127" s="91">
        <f>IF(SUM(AK127:AK129)+AK145=0,0,IF(SUM(ABS(AK127),ABS(AK128),ABS(AK129))=AK145,0.5,IF(SUM(ABS(AK127),ABS(AK128),ABS(AK129))&gt;AK145,1,0)))</f>
        <v>0</v>
      </c>
      <c r="AM127" s="129"/>
      <c r="AN127" s="91">
        <f>IF(SUM(AM127:AM129)+AM145=0,0,IF(SUM(ABS(AM127),ABS(AM128),ABS(AM129))=AM145,0.5,IF(SUM(ABS(AM127),ABS(AM128),ABS(AM129))&gt;AM145,1,0)))</f>
        <v>0</v>
      </c>
      <c r="AO127" s="129"/>
      <c r="AP127" s="91">
        <f>IF(SUM(AO127:AO129)+AO145=0,0,IF(SUM(ABS(AO127),ABS(AO128),ABS(AO129))=AO145,0.5,IF(SUM(ABS(AO127),ABS(AO128),ABS(AO129))&gt;AO145,1,0)))</f>
        <v>0</v>
      </c>
      <c r="AQ127" s="129"/>
      <c r="AR127" s="91">
        <f>IF(SUM(AQ127:AQ129)+AQ145=0,0,IF(SUM(ABS(AQ127),ABS(AQ128),ABS(AQ129))=AQ145,0.5,IF(SUM(ABS(AQ127),ABS(AQ128),ABS(AQ129))&gt;AQ145,1,0)))</f>
        <v>0</v>
      </c>
      <c r="AS127" s="129"/>
      <c r="AT127" s="91">
        <f>IF(SUM(AS127:AS129)+AS145=0,0,IF(SUM(ABS(AS127),ABS(AS128),ABS(AS129))=AS145,0.5,IF(SUM(ABS(AS127),ABS(AS128),ABS(AS129))&gt;AS145,1,0)))</f>
        <v>0</v>
      </c>
      <c r="AU127" s="92">
        <f t="shared" ref="AU127:AU138" si="145">ABS(SUM(AC127:AC127))+ABS(SUM(AE127:AE127))+ABS(SUM(AG127:AG127))+ABS(SUM(AI127:AI127))+ABS(SUM(AK127:AK127))+ABS(SUM(AM127:AM127))+ABS(SUM(AO127:AO127))+ABS(SUM(AQ127:AQ127))+ABS(SUM(AS127:AS127))</f>
        <v>0</v>
      </c>
      <c r="AV127" s="93">
        <f>SUM(AD127+AF127+AH127+AJ127+AL127+AN127+AP127+AR127+AT127)</f>
        <v>0</v>
      </c>
      <c r="AW127" s="83"/>
      <c r="AX127" s="84"/>
      <c r="AZ127" s="47"/>
      <c r="BA127" s="149"/>
      <c r="BB127" s="150"/>
      <c r="BC127" s="151"/>
      <c r="BD127" s="154">
        <f>+AB127</f>
        <v>0</v>
      </c>
      <c r="BE127" s="150">
        <f>+AU127</f>
        <v>0</v>
      </c>
      <c r="BF127" s="152">
        <f>COUNT(BH127:BP127)</f>
        <v>0</v>
      </c>
      <c r="BG127" s="152">
        <f>COUNTIF(BH127:BP127,"&gt;0")</f>
        <v>0</v>
      </c>
      <c r="BH127" s="152" t="str">
        <f t="shared" ref="BH127:BH138" si="146">IF(AC127=0,"",AC127)</f>
        <v/>
      </c>
      <c r="BI127" s="152" t="str">
        <f t="shared" ref="BI127:BI138" si="147">IF(AE127=0,"",AE127)</f>
        <v/>
      </c>
      <c r="BJ127" s="152" t="str">
        <f t="shared" ref="BJ127:BJ138" si="148">IF(AG127=0,"",AG127)</f>
        <v/>
      </c>
      <c r="BK127" s="152" t="str">
        <f t="shared" ref="BK127:BK138" si="149">IF(AI127=0,"",AI127)</f>
        <v/>
      </c>
      <c r="BL127" s="152" t="str">
        <f t="shared" ref="BL127:BL138" si="150">IF(AK127=0,"",AK127)</f>
        <v/>
      </c>
      <c r="BM127" s="152" t="str">
        <f t="shared" ref="BM127:BM138" si="151">IF(AM127=0,"",AM127)</f>
        <v/>
      </c>
      <c r="BN127" s="152" t="str">
        <f t="shared" ref="BN127:BN138" si="152">IF(AO127=0,"",AO127)</f>
        <v/>
      </c>
      <c r="BO127" s="152" t="str">
        <f t="shared" ref="BO127:BO138" si="153">IF(AQ127=0,"",AQ127)</f>
        <v/>
      </c>
      <c r="BP127" s="152" t="str">
        <f t="shared" ref="BP127:BP138" si="154">IF(AS127=0,"",AS127)</f>
        <v/>
      </c>
      <c r="BQ127" s="153"/>
      <c r="BR127" s="151"/>
      <c r="BS127" s="152">
        <f>MAX(BH127:BP127)</f>
        <v>0</v>
      </c>
      <c r="BT127" s="152">
        <f>IF(BS127&lt;MAX(BS:BS),0,BS127+ROW()/1000000000)</f>
        <v>1.2700000000000001E-7</v>
      </c>
      <c r="BU127" s="152" t="str">
        <f>+AA123</f>
        <v>BC EMAX Unterföhring 2</v>
      </c>
      <c r="BV127" s="151">
        <f>RANK(BT127,BT:BT)</f>
        <v>72</v>
      </c>
      <c r="BW127" s="152">
        <f>SUMIF(BH127:BP127,"&gt;0")</f>
        <v>0</v>
      </c>
      <c r="BX127" s="152">
        <f>IF(COUNTIF(BH127:BP127,"&gt;0")&lt;Spielorte!$A$23,0,BE127/Spielorte!$A$23)</f>
        <v>0</v>
      </c>
      <c r="BY127" s="152">
        <f>IF(BX127&lt;MAX(BX:BX),0,BX127+ROW()/1000000000)</f>
        <v>1.2700000000000001E-7</v>
      </c>
      <c r="BZ127" s="151">
        <f t="shared" ref="BZ127:BZ138" si="155">IF(BY127=0,0,RANK(BY127,BY:BY))</f>
        <v>72</v>
      </c>
    </row>
    <row r="128" spans="1:78" ht="17.100000000000001" customHeight="1" x14ac:dyDescent="0.25">
      <c r="A128" s="414"/>
      <c r="B128" s="59" t="str">
        <f t="shared" ref="B128:D140" si="156">IF(AA128=0,"",AA128)</f>
        <v/>
      </c>
      <c r="C128" s="60" t="str">
        <f t="shared" si="156"/>
        <v/>
      </c>
      <c r="D128" s="61" t="str">
        <f t="shared" si="156"/>
        <v/>
      </c>
      <c r="E128" s="398"/>
      <c r="F128" s="61" t="str">
        <f t="shared" si="137"/>
        <v/>
      </c>
      <c r="G128" s="398"/>
      <c r="H128" s="61" t="str">
        <f t="shared" si="138"/>
        <v/>
      </c>
      <c r="I128" s="398"/>
      <c r="J128" s="61" t="str">
        <f t="shared" si="139"/>
        <v/>
      </c>
      <c r="K128" s="398"/>
      <c r="L128" s="61" t="str">
        <f t="shared" si="140"/>
        <v/>
      </c>
      <c r="M128" s="398"/>
      <c r="N128" s="61" t="str">
        <f t="shared" ref="N128:N140" si="157">IF(AM128=0,"",AM128)</f>
        <v/>
      </c>
      <c r="O128" s="398"/>
      <c r="P128" s="61" t="str">
        <f t="shared" si="141"/>
        <v/>
      </c>
      <c r="Q128" s="398"/>
      <c r="R128" s="61" t="str">
        <f t="shared" si="142"/>
        <v/>
      </c>
      <c r="S128" s="398"/>
      <c r="T128" s="61" t="str">
        <f t="shared" si="143"/>
        <v/>
      </c>
      <c r="U128" s="398"/>
      <c r="V128" s="61" t="str">
        <f t="shared" si="144"/>
        <v/>
      </c>
      <c r="W128" s="398"/>
      <c r="Z128" s="406"/>
      <c r="AA128" s="90" t="str">
        <f>IF(AB128=0,"",_xlfn.CONCAT(VLOOKUP(AB128,Starter!A:C,2,0)))</f>
        <v/>
      </c>
      <c r="AB128" s="80"/>
      <c r="AC128" s="130"/>
      <c r="AD128" s="94"/>
      <c r="AE128" s="130"/>
      <c r="AF128" s="94"/>
      <c r="AG128" s="130"/>
      <c r="AH128" s="94"/>
      <c r="AI128" s="130"/>
      <c r="AJ128" s="94"/>
      <c r="AK128" s="130"/>
      <c r="AL128" s="94"/>
      <c r="AM128" s="130"/>
      <c r="AN128" s="94"/>
      <c r="AO128" s="130"/>
      <c r="AP128" s="94"/>
      <c r="AQ128" s="130"/>
      <c r="AR128" s="94"/>
      <c r="AS128" s="130"/>
      <c r="AT128" s="94"/>
      <c r="AU128" s="95">
        <f t="shared" si="145"/>
        <v>0</v>
      </c>
      <c r="AV128" s="96"/>
      <c r="AW128" s="83"/>
      <c r="AX128" s="84"/>
      <c r="AZ128" s="47"/>
      <c r="BA128" s="149"/>
      <c r="BB128" s="150"/>
      <c r="BC128" s="151"/>
      <c r="BD128" s="154">
        <f t="shared" ref="BD128:BD138" si="158">+AB128</f>
        <v>0</v>
      </c>
      <c r="BE128" s="150">
        <f t="shared" ref="BE128:BE138" si="159">+AU128</f>
        <v>0</v>
      </c>
      <c r="BF128" s="152">
        <f t="shared" ref="BF128:BF138" si="160">COUNT(BH128:BP128)</f>
        <v>0</v>
      </c>
      <c r="BG128" s="152">
        <f t="shared" ref="BG128:BG138" si="161">COUNTIF(BH128:BP128,"&gt;0")</f>
        <v>0</v>
      </c>
      <c r="BH128" s="152" t="str">
        <f t="shared" si="146"/>
        <v/>
      </c>
      <c r="BI128" s="152" t="str">
        <f t="shared" si="147"/>
        <v/>
      </c>
      <c r="BJ128" s="152" t="str">
        <f t="shared" si="148"/>
        <v/>
      </c>
      <c r="BK128" s="152" t="str">
        <f t="shared" si="149"/>
        <v/>
      </c>
      <c r="BL128" s="152" t="str">
        <f t="shared" si="150"/>
        <v/>
      </c>
      <c r="BM128" s="152" t="str">
        <f t="shared" si="151"/>
        <v/>
      </c>
      <c r="BN128" s="152" t="str">
        <f t="shared" si="152"/>
        <v/>
      </c>
      <c r="BO128" s="152" t="str">
        <f t="shared" si="153"/>
        <v/>
      </c>
      <c r="BP128" s="152" t="str">
        <f t="shared" si="154"/>
        <v/>
      </c>
      <c r="BQ128" s="153"/>
      <c r="BR128" s="151"/>
      <c r="BS128" s="152">
        <f t="shared" ref="BS128:BS138" si="162">MAX(BH128:BP128)</f>
        <v>0</v>
      </c>
      <c r="BT128" s="152">
        <f t="shared" ref="BT128:BT138" si="163">IF(BS128&lt;MAX(BS:BS),0,BS128+ROW()/1000000000)</f>
        <v>1.2800000000000001E-7</v>
      </c>
      <c r="BU128" s="152" t="str">
        <f t="shared" ref="BU128:BU138" si="164">+BU127</f>
        <v>BC EMAX Unterföhring 2</v>
      </c>
      <c r="BV128" s="151">
        <f t="shared" ref="BV128:BV138" si="165">RANK(BT128,BT:BT)</f>
        <v>71</v>
      </c>
      <c r="BW128" s="152">
        <f t="shared" ref="BW128:BW138" si="166">SUMIF(BH128:BP128,"&gt;0")</f>
        <v>0</v>
      </c>
      <c r="BX128" s="152">
        <f>IF(COUNTIF(BH128:BP128,"&gt;0")&lt;Spielorte!$A$23,0,BE128/Spielorte!$A$23)</f>
        <v>0</v>
      </c>
      <c r="BY128" s="152">
        <f t="shared" ref="BY128:BY138" si="167">IF(BX128&lt;MAX(BX:BX),0,BX128+ROW()/1000000000)</f>
        <v>1.2800000000000001E-7</v>
      </c>
      <c r="BZ128" s="151">
        <f t="shared" si="155"/>
        <v>71</v>
      </c>
    </row>
    <row r="129" spans="1:78" ht="17.100000000000001" customHeight="1" thickBot="1" x14ac:dyDescent="0.3">
      <c r="A129" s="415"/>
      <c r="B129" s="62" t="str">
        <f t="shared" si="156"/>
        <v/>
      </c>
      <c r="C129" s="63" t="str">
        <f t="shared" si="156"/>
        <v/>
      </c>
      <c r="D129" s="52" t="str">
        <f t="shared" si="156"/>
        <v/>
      </c>
      <c r="E129" s="399"/>
      <c r="F129" s="52" t="str">
        <f t="shared" si="137"/>
        <v/>
      </c>
      <c r="G129" s="399"/>
      <c r="H129" s="52" t="str">
        <f t="shared" si="138"/>
        <v/>
      </c>
      <c r="I129" s="399"/>
      <c r="J129" s="52" t="str">
        <f t="shared" si="139"/>
        <v/>
      </c>
      <c r="K129" s="399"/>
      <c r="L129" s="52" t="str">
        <f t="shared" si="140"/>
        <v/>
      </c>
      <c r="M129" s="399"/>
      <c r="N129" s="52" t="str">
        <f t="shared" si="157"/>
        <v/>
      </c>
      <c r="O129" s="399"/>
      <c r="P129" s="52" t="str">
        <f t="shared" si="141"/>
        <v/>
      </c>
      <c r="Q129" s="399"/>
      <c r="R129" s="52" t="str">
        <f t="shared" si="142"/>
        <v/>
      </c>
      <c r="S129" s="399"/>
      <c r="T129" s="52" t="str">
        <f t="shared" si="143"/>
        <v/>
      </c>
      <c r="U129" s="399"/>
      <c r="V129" s="52" t="str">
        <f t="shared" si="144"/>
        <v/>
      </c>
      <c r="W129" s="399"/>
      <c r="Z129" s="407"/>
      <c r="AA129" s="99" t="str">
        <f>IF(AB129=0,"",_xlfn.CONCAT(VLOOKUP(AB129,Starter!A:C,2,0)))</f>
        <v/>
      </c>
      <c r="AB129" s="82"/>
      <c r="AC129" s="131"/>
      <c r="AD129" s="94"/>
      <c r="AE129" s="131"/>
      <c r="AF129" s="94"/>
      <c r="AG129" s="131"/>
      <c r="AH129" s="94"/>
      <c r="AI129" s="131"/>
      <c r="AJ129" s="94"/>
      <c r="AK129" s="131"/>
      <c r="AL129" s="94"/>
      <c r="AM129" s="131"/>
      <c r="AN129" s="94"/>
      <c r="AO129" s="131"/>
      <c r="AP129" s="94"/>
      <c r="AQ129" s="131"/>
      <c r="AR129" s="94"/>
      <c r="AS129" s="131"/>
      <c r="AT129" s="94"/>
      <c r="AU129" s="97">
        <f t="shared" si="145"/>
        <v>0</v>
      </c>
      <c r="AV129" s="98"/>
      <c r="AW129" s="83"/>
      <c r="AX129" s="84"/>
      <c r="AZ129" s="47"/>
      <c r="BA129" s="149"/>
      <c r="BB129" s="150"/>
      <c r="BC129" s="151"/>
      <c r="BD129" s="154">
        <f t="shared" si="158"/>
        <v>0</v>
      </c>
      <c r="BE129" s="150">
        <f t="shared" si="159"/>
        <v>0</v>
      </c>
      <c r="BF129" s="152">
        <f t="shared" si="160"/>
        <v>0</v>
      </c>
      <c r="BG129" s="152">
        <f t="shared" si="161"/>
        <v>0</v>
      </c>
      <c r="BH129" s="152" t="str">
        <f t="shared" si="146"/>
        <v/>
      </c>
      <c r="BI129" s="152" t="str">
        <f t="shared" si="147"/>
        <v/>
      </c>
      <c r="BJ129" s="152" t="str">
        <f t="shared" si="148"/>
        <v/>
      </c>
      <c r="BK129" s="152" t="str">
        <f t="shared" si="149"/>
        <v/>
      </c>
      <c r="BL129" s="152" t="str">
        <f t="shared" si="150"/>
        <v/>
      </c>
      <c r="BM129" s="152" t="str">
        <f t="shared" si="151"/>
        <v/>
      </c>
      <c r="BN129" s="152" t="str">
        <f t="shared" si="152"/>
        <v/>
      </c>
      <c r="BO129" s="152" t="str">
        <f t="shared" si="153"/>
        <v/>
      </c>
      <c r="BP129" s="152" t="str">
        <f t="shared" si="154"/>
        <v/>
      </c>
      <c r="BQ129" s="153"/>
      <c r="BR129" s="151"/>
      <c r="BS129" s="152">
        <f t="shared" si="162"/>
        <v>0</v>
      </c>
      <c r="BT129" s="152">
        <f t="shared" si="163"/>
        <v>1.29E-7</v>
      </c>
      <c r="BU129" s="152" t="str">
        <f t="shared" si="164"/>
        <v>BC EMAX Unterföhring 2</v>
      </c>
      <c r="BV129" s="151">
        <f t="shared" si="165"/>
        <v>70</v>
      </c>
      <c r="BW129" s="152">
        <f t="shared" si="166"/>
        <v>0</v>
      </c>
      <c r="BX129" s="152">
        <f>IF(COUNTIF(BH129:BP129,"&gt;0")&lt;Spielorte!$A$23,0,BE129/Spielorte!$A$23)</f>
        <v>0</v>
      </c>
      <c r="BY129" s="152">
        <f t="shared" si="167"/>
        <v>1.29E-7</v>
      </c>
      <c r="BZ129" s="151">
        <f t="shared" si="155"/>
        <v>70</v>
      </c>
    </row>
    <row r="130" spans="1:78" ht="17.100000000000001" customHeight="1" x14ac:dyDescent="0.25">
      <c r="A130" s="413" t="s">
        <v>2</v>
      </c>
      <c r="B130" s="56" t="str">
        <f t="shared" si="156"/>
        <v/>
      </c>
      <c r="C130" s="57" t="str">
        <f t="shared" si="156"/>
        <v/>
      </c>
      <c r="D130" s="58" t="str">
        <f t="shared" si="156"/>
        <v/>
      </c>
      <c r="E130" s="397">
        <f>IF(AD130="","",AD130)</f>
        <v>0</v>
      </c>
      <c r="F130" s="58" t="str">
        <f t="shared" si="137"/>
        <v/>
      </c>
      <c r="G130" s="397">
        <f>IF(AF130="","",AF130)</f>
        <v>0</v>
      </c>
      <c r="H130" s="58" t="str">
        <f t="shared" si="138"/>
        <v/>
      </c>
      <c r="I130" s="397">
        <f>IF(AH130="","",AH130)</f>
        <v>0</v>
      </c>
      <c r="J130" s="58" t="str">
        <f t="shared" si="139"/>
        <v/>
      </c>
      <c r="K130" s="397">
        <f>IF(AJ130="","",AJ130)</f>
        <v>0</v>
      </c>
      <c r="L130" s="58" t="str">
        <f t="shared" si="140"/>
        <v/>
      </c>
      <c r="M130" s="397">
        <f>IF(AL130="","",AL130)</f>
        <v>0</v>
      </c>
      <c r="N130" s="58" t="str">
        <f t="shared" si="157"/>
        <v/>
      </c>
      <c r="O130" s="397">
        <f>IF(AN130="","",AN130)</f>
        <v>0</v>
      </c>
      <c r="P130" s="58" t="str">
        <f t="shared" si="141"/>
        <v/>
      </c>
      <c r="Q130" s="397">
        <f>IF(AP130="","",AP130)</f>
        <v>0</v>
      </c>
      <c r="R130" s="58" t="str">
        <f t="shared" si="142"/>
        <v/>
      </c>
      <c r="S130" s="397">
        <f>IF(AR130="","",AR130)</f>
        <v>0</v>
      </c>
      <c r="T130" s="58" t="str">
        <f t="shared" si="143"/>
        <v/>
      </c>
      <c r="U130" s="397">
        <f>IF(AT130="","",AT130)</f>
        <v>0</v>
      </c>
      <c r="V130" s="58" t="str">
        <f t="shared" si="144"/>
        <v/>
      </c>
      <c r="W130" s="397">
        <f>IF(AV130="","",AV130)</f>
        <v>0</v>
      </c>
      <c r="Z130" s="405" t="s">
        <v>2</v>
      </c>
      <c r="AA130" s="272" t="str">
        <f>IF(AB130=0,"",_xlfn.CONCAT(VLOOKUP(AB130,Starter!A:C,2,0)))</f>
        <v/>
      </c>
      <c r="AB130" s="81"/>
      <c r="AC130" s="132"/>
      <c r="AD130" s="91">
        <f>IF(SUM(AC130:AC132)+AC146=0,0,IF(SUM(ABS(AC130),ABS(AC131),ABS(AC132))=AC146,0.5,IF(SUM(ABS(AC130),ABS(AC131),ABS(AC132))&gt;AC146,1,0)))</f>
        <v>0</v>
      </c>
      <c r="AE130" s="132"/>
      <c r="AF130" s="91">
        <f>IF(SUM(AE130:AE132)+AE146=0,0,IF(SUM(ABS(AE130),ABS(AE131),ABS(AE132))=AE146,0.5,IF(SUM(ABS(AE130),ABS(AE131),ABS(AE132))&gt;AE146,1,0)))</f>
        <v>0</v>
      </c>
      <c r="AG130" s="132"/>
      <c r="AH130" s="91">
        <f>IF(SUM(AG130:AG132)+AG146=0,0,IF(SUM(ABS(AG130),ABS(AG131),ABS(AG132))=AG146,0.5,IF(SUM(ABS(AG130),ABS(AG131),ABS(AG132))&gt;AG146,1,0)))</f>
        <v>0</v>
      </c>
      <c r="AI130" s="132"/>
      <c r="AJ130" s="91">
        <f>IF(SUM(AI130:AI132)+AI146=0,0,IF(SUM(ABS(AI130),ABS(AI131),ABS(AI132))=AI146,0.5,IF(SUM(ABS(AI130),ABS(AI131),ABS(AI132))&gt;AI146,1,0)))</f>
        <v>0</v>
      </c>
      <c r="AK130" s="132"/>
      <c r="AL130" s="91">
        <f>IF(SUM(AK130:AK132)+AK146=0,0,IF(SUM(ABS(AK130),ABS(AK131),ABS(AK132))=AK146,0.5,IF(SUM(ABS(AK130),ABS(AK131),ABS(AK132))&gt;AK146,1,0)))</f>
        <v>0</v>
      </c>
      <c r="AM130" s="132"/>
      <c r="AN130" s="91">
        <f>IF(SUM(AM130:AM132)+AM146=0,0,IF(SUM(ABS(AM130),ABS(AM131),ABS(AM132))=AM146,0.5,IF(SUM(ABS(AM130),ABS(AM131),ABS(AM132))&gt;AM146,1,0)))</f>
        <v>0</v>
      </c>
      <c r="AO130" s="132"/>
      <c r="AP130" s="91">
        <f>IF(SUM(AO130:AO132)+AO146=0,0,IF(SUM(ABS(AO130),ABS(AO131),ABS(AO132))=AO146,0.5,IF(SUM(ABS(AO130),ABS(AO131),ABS(AO132))&gt;AO146,1,0)))</f>
        <v>0</v>
      </c>
      <c r="AQ130" s="132"/>
      <c r="AR130" s="91">
        <f>IF(SUM(AQ130:AQ132)+AQ146=0,0,IF(SUM(ABS(AQ130),ABS(AQ131),ABS(AQ132))=AQ146,0.5,IF(SUM(ABS(AQ130),ABS(AQ131),ABS(AQ132))&gt;AQ146,1,0)))</f>
        <v>0</v>
      </c>
      <c r="AS130" s="132"/>
      <c r="AT130" s="91">
        <f>IF(SUM(AS130:AS132)+AS146=0,0,IF(SUM(ABS(AS130),ABS(AS131),ABS(AS132))=AS146,0.5,IF(SUM(ABS(AS130),ABS(AS131),ABS(AS132))&gt;AS146,1,0)))</f>
        <v>0</v>
      </c>
      <c r="AU130" s="92">
        <f t="shared" si="145"/>
        <v>0</v>
      </c>
      <c r="AV130" s="93">
        <f>SUM(AD130+AF130+AH130+AJ130+AL130+AN130+AP130+AR130+AT130)</f>
        <v>0</v>
      </c>
      <c r="AW130" s="83"/>
      <c r="AX130" s="84"/>
      <c r="AZ130" s="47"/>
      <c r="BA130" s="149"/>
      <c r="BB130" s="150"/>
      <c r="BC130" s="151"/>
      <c r="BD130" s="154">
        <f t="shared" si="158"/>
        <v>0</v>
      </c>
      <c r="BE130" s="150">
        <f t="shared" si="159"/>
        <v>0</v>
      </c>
      <c r="BF130" s="152">
        <f t="shared" si="160"/>
        <v>0</v>
      </c>
      <c r="BG130" s="152">
        <f t="shared" si="161"/>
        <v>0</v>
      </c>
      <c r="BH130" s="152" t="str">
        <f t="shared" si="146"/>
        <v/>
      </c>
      <c r="BI130" s="152" t="str">
        <f t="shared" si="147"/>
        <v/>
      </c>
      <c r="BJ130" s="152" t="str">
        <f t="shared" si="148"/>
        <v/>
      </c>
      <c r="BK130" s="152" t="str">
        <f t="shared" si="149"/>
        <v/>
      </c>
      <c r="BL130" s="152" t="str">
        <f t="shared" si="150"/>
        <v/>
      </c>
      <c r="BM130" s="152" t="str">
        <f t="shared" si="151"/>
        <v/>
      </c>
      <c r="BN130" s="152" t="str">
        <f t="shared" si="152"/>
        <v/>
      </c>
      <c r="BO130" s="152" t="str">
        <f t="shared" si="153"/>
        <v/>
      </c>
      <c r="BP130" s="152" t="str">
        <f t="shared" si="154"/>
        <v/>
      </c>
      <c r="BQ130" s="153"/>
      <c r="BR130" s="151"/>
      <c r="BS130" s="152">
        <f t="shared" si="162"/>
        <v>0</v>
      </c>
      <c r="BT130" s="152">
        <f t="shared" si="163"/>
        <v>1.3E-7</v>
      </c>
      <c r="BU130" s="152" t="str">
        <f t="shared" si="164"/>
        <v>BC EMAX Unterföhring 2</v>
      </c>
      <c r="BV130" s="151">
        <f t="shared" si="165"/>
        <v>69</v>
      </c>
      <c r="BW130" s="152">
        <f t="shared" si="166"/>
        <v>0</v>
      </c>
      <c r="BX130" s="152">
        <f>IF(COUNTIF(BH130:BP130,"&gt;0")&lt;Spielorte!$A$23,0,BE130/Spielorte!$A$23)</f>
        <v>0</v>
      </c>
      <c r="BY130" s="152">
        <f t="shared" si="167"/>
        <v>1.3E-7</v>
      </c>
      <c r="BZ130" s="151">
        <f t="shared" si="155"/>
        <v>69</v>
      </c>
    </row>
    <row r="131" spans="1:78" ht="17.100000000000001" customHeight="1" x14ac:dyDescent="0.25">
      <c r="A131" s="414"/>
      <c r="B131" s="59" t="str">
        <f t="shared" si="156"/>
        <v/>
      </c>
      <c r="C131" s="60" t="str">
        <f t="shared" si="156"/>
        <v/>
      </c>
      <c r="D131" s="61" t="str">
        <f t="shared" si="156"/>
        <v/>
      </c>
      <c r="E131" s="398"/>
      <c r="F131" s="61" t="str">
        <f t="shared" si="137"/>
        <v/>
      </c>
      <c r="G131" s="398"/>
      <c r="H131" s="61" t="str">
        <f t="shared" si="138"/>
        <v/>
      </c>
      <c r="I131" s="398"/>
      <c r="J131" s="61" t="str">
        <f t="shared" si="139"/>
        <v/>
      </c>
      <c r="K131" s="398"/>
      <c r="L131" s="61" t="str">
        <f t="shared" si="140"/>
        <v/>
      </c>
      <c r="M131" s="398"/>
      <c r="N131" s="61" t="str">
        <f t="shared" si="157"/>
        <v/>
      </c>
      <c r="O131" s="398"/>
      <c r="P131" s="61" t="str">
        <f t="shared" si="141"/>
        <v/>
      </c>
      <c r="Q131" s="398"/>
      <c r="R131" s="61" t="str">
        <f t="shared" si="142"/>
        <v/>
      </c>
      <c r="S131" s="398"/>
      <c r="T131" s="61" t="str">
        <f t="shared" si="143"/>
        <v/>
      </c>
      <c r="U131" s="398"/>
      <c r="V131" s="61" t="str">
        <f t="shared" si="144"/>
        <v/>
      </c>
      <c r="W131" s="398"/>
      <c r="Z131" s="406"/>
      <c r="AA131" s="90" t="str">
        <f>IF(AB131=0,"",_xlfn.CONCAT(VLOOKUP(AB131,Starter!A:C,2,0)))</f>
        <v/>
      </c>
      <c r="AB131" s="80"/>
      <c r="AC131" s="130"/>
      <c r="AD131" s="94"/>
      <c r="AE131" s="130"/>
      <c r="AF131" s="94"/>
      <c r="AG131" s="130"/>
      <c r="AH131" s="94"/>
      <c r="AI131" s="130"/>
      <c r="AJ131" s="94"/>
      <c r="AK131" s="130"/>
      <c r="AL131" s="94"/>
      <c r="AM131" s="130"/>
      <c r="AN131" s="94"/>
      <c r="AO131" s="134"/>
      <c r="AP131" s="94"/>
      <c r="AQ131" s="134"/>
      <c r="AR131" s="94"/>
      <c r="AS131" s="134"/>
      <c r="AT131" s="94"/>
      <c r="AU131" s="95">
        <f t="shared" si="145"/>
        <v>0</v>
      </c>
      <c r="AV131" s="96"/>
      <c r="AW131" s="83"/>
      <c r="AX131" s="84"/>
      <c r="AZ131" s="47"/>
      <c r="BA131" s="149"/>
      <c r="BB131" s="150"/>
      <c r="BC131" s="151"/>
      <c r="BD131" s="154">
        <f t="shared" si="158"/>
        <v>0</v>
      </c>
      <c r="BE131" s="150">
        <f t="shared" si="159"/>
        <v>0</v>
      </c>
      <c r="BF131" s="152">
        <f t="shared" si="160"/>
        <v>0</v>
      </c>
      <c r="BG131" s="152">
        <f t="shared" si="161"/>
        <v>0</v>
      </c>
      <c r="BH131" s="152" t="str">
        <f t="shared" si="146"/>
        <v/>
      </c>
      <c r="BI131" s="152" t="str">
        <f t="shared" si="147"/>
        <v/>
      </c>
      <c r="BJ131" s="152" t="str">
        <f t="shared" si="148"/>
        <v/>
      </c>
      <c r="BK131" s="152" t="str">
        <f t="shared" si="149"/>
        <v/>
      </c>
      <c r="BL131" s="152" t="str">
        <f t="shared" si="150"/>
        <v/>
      </c>
      <c r="BM131" s="152" t="str">
        <f t="shared" si="151"/>
        <v/>
      </c>
      <c r="BN131" s="152" t="str">
        <f t="shared" si="152"/>
        <v/>
      </c>
      <c r="BO131" s="152" t="str">
        <f t="shared" si="153"/>
        <v/>
      </c>
      <c r="BP131" s="152" t="str">
        <f t="shared" si="154"/>
        <v/>
      </c>
      <c r="BQ131" s="153"/>
      <c r="BR131" s="151"/>
      <c r="BS131" s="152">
        <f t="shared" si="162"/>
        <v>0</v>
      </c>
      <c r="BT131" s="152">
        <f t="shared" si="163"/>
        <v>1.31E-7</v>
      </c>
      <c r="BU131" s="152" t="str">
        <f t="shared" si="164"/>
        <v>BC EMAX Unterföhring 2</v>
      </c>
      <c r="BV131" s="151">
        <f t="shared" si="165"/>
        <v>68</v>
      </c>
      <c r="BW131" s="152">
        <f t="shared" si="166"/>
        <v>0</v>
      </c>
      <c r="BX131" s="152">
        <f>IF(COUNTIF(BH131:BP131,"&gt;0")&lt;Spielorte!$A$23,0,BE131/Spielorte!$A$23)</f>
        <v>0</v>
      </c>
      <c r="BY131" s="152">
        <f t="shared" si="167"/>
        <v>1.31E-7</v>
      </c>
      <c r="BZ131" s="151">
        <f t="shared" si="155"/>
        <v>68</v>
      </c>
    </row>
    <row r="132" spans="1:78" ht="17.100000000000001" customHeight="1" thickBot="1" x14ac:dyDescent="0.3">
      <c r="A132" s="415"/>
      <c r="B132" s="62" t="str">
        <f t="shared" si="156"/>
        <v/>
      </c>
      <c r="C132" s="63" t="str">
        <f t="shared" si="156"/>
        <v/>
      </c>
      <c r="D132" s="52" t="str">
        <f t="shared" si="156"/>
        <v/>
      </c>
      <c r="E132" s="399"/>
      <c r="F132" s="52" t="str">
        <f t="shared" si="137"/>
        <v/>
      </c>
      <c r="G132" s="399"/>
      <c r="H132" s="52" t="str">
        <f t="shared" si="138"/>
        <v/>
      </c>
      <c r="I132" s="399"/>
      <c r="J132" s="52" t="str">
        <f t="shared" si="139"/>
        <v/>
      </c>
      <c r="K132" s="399"/>
      <c r="L132" s="52" t="str">
        <f t="shared" si="140"/>
        <v/>
      </c>
      <c r="M132" s="399"/>
      <c r="N132" s="52" t="str">
        <f t="shared" si="157"/>
        <v/>
      </c>
      <c r="O132" s="399"/>
      <c r="P132" s="52" t="str">
        <f t="shared" si="141"/>
        <v/>
      </c>
      <c r="Q132" s="399"/>
      <c r="R132" s="52" t="str">
        <f t="shared" si="142"/>
        <v/>
      </c>
      <c r="S132" s="399"/>
      <c r="T132" s="52" t="str">
        <f t="shared" si="143"/>
        <v/>
      </c>
      <c r="U132" s="399"/>
      <c r="V132" s="52" t="str">
        <f t="shared" si="144"/>
        <v/>
      </c>
      <c r="W132" s="399"/>
      <c r="Z132" s="407"/>
      <c r="AA132" s="99" t="str">
        <f>IF(AB132=0,"",_xlfn.CONCAT(VLOOKUP(AB132,Starter!A:C,2,0)))</f>
        <v/>
      </c>
      <c r="AB132" s="82"/>
      <c r="AC132" s="133"/>
      <c r="AD132" s="100"/>
      <c r="AE132" s="133"/>
      <c r="AF132" s="100"/>
      <c r="AG132" s="133"/>
      <c r="AH132" s="100"/>
      <c r="AI132" s="133"/>
      <c r="AJ132" s="100"/>
      <c r="AK132" s="133"/>
      <c r="AL132" s="100"/>
      <c r="AM132" s="133"/>
      <c r="AN132" s="100"/>
      <c r="AO132" s="133"/>
      <c r="AP132" s="100"/>
      <c r="AQ132" s="133"/>
      <c r="AR132" s="100"/>
      <c r="AS132" s="133"/>
      <c r="AT132" s="100"/>
      <c r="AU132" s="97">
        <f t="shared" si="145"/>
        <v>0</v>
      </c>
      <c r="AV132" s="98"/>
      <c r="AW132" s="83"/>
      <c r="AX132" s="84"/>
      <c r="AZ132" s="47"/>
      <c r="BA132" s="149"/>
      <c r="BB132" s="150"/>
      <c r="BC132" s="151"/>
      <c r="BD132" s="154">
        <f t="shared" si="158"/>
        <v>0</v>
      </c>
      <c r="BE132" s="150">
        <f t="shared" si="159"/>
        <v>0</v>
      </c>
      <c r="BF132" s="152">
        <f t="shared" si="160"/>
        <v>0</v>
      </c>
      <c r="BG132" s="152">
        <f t="shared" si="161"/>
        <v>0</v>
      </c>
      <c r="BH132" s="152" t="str">
        <f t="shared" si="146"/>
        <v/>
      </c>
      <c r="BI132" s="152" t="str">
        <f t="shared" si="147"/>
        <v/>
      </c>
      <c r="BJ132" s="152" t="str">
        <f t="shared" si="148"/>
        <v/>
      </c>
      <c r="BK132" s="152" t="str">
        <f t="shared" si="149"/>
        <v/>
      </c>
      <c r="BL132" s="152" t="str">
        <f t="shared" si="150"/>
        <v/>
      </c>
      <c r="BM132" s="152" t="str">
        <f t="shared" si="151"/>
        <v/>
      </c>
      <c r="BN132" s="152" t="str">
        <f t="shared" si="152"/>
        <v/>
      </c>
      <c r="BO132" s="152" t="str">
        <f t="shared" si="153"/>
        <v/>
      </c>
      <c r="BP132" s="152" t="str">
        <f t="shared" si="154"/>
        <v/>
      </c>
      <c r="BQ132" s="153"/>
      <c r="BR132" s="151"/>
      <c r="BS132" s="152">
        <f t="shared" si="162"/>
        <v>0</v>
      </c>
      <c r="BT132" s="152">
        <f t="shared" si="163"/>
        <v>1.3199999999999999E-7</v>
      </c>
      <c r="BU132" s="152" t="str">
        <f t="shared" si="164"/>
        <v>BC EMAX Unterföhring 2</v>
      </c>
      <c r="BV132" s="151">
        <f t="shared" si="165"/>
        <v>67</v>
      </c>
      <c r="BW132" s="152">
        <f t="shared" si="166"/>
        <v>0</v>
      </c>
      <c r="BX132" s="152">
        <f>IF(COUNTIF(BH132:BP132,"&gt;0")&lt;Spielorte!$A$23,0,BE132/Spielorte!$A$23)</f>
        <v>0</v>
      </c>
      <c r="BY132" s="152">
        <f t="shared" si="167"/>
        <v>1.3199999999999999E-7</v>
      </c>
      <c r="BZ132" s="151">
        <f t="shared" si="155"/>
        <v>67</v>
      </c>
    </row>
    <row r="133" spans="1:78" ht="17.100000000000001" customHeight="1" x14ac:dyDescent="0.25">
      <c r="A133" s="413" t="s">
        <v>3</v>
      </c>
      <c r="B133" s="56" t="str">
        <f t="shared" si="156"/>
        <v/>
      </c>
      <c r="C133" s="57" t="str">
        <f t="shared" si="156"/>
        <v/>
      </c>
      <c r="D133" s="58" t="str">
        <f t="shared" si="156"/>
        <v/>
      </c>
      <c r="E133" s="397">
        <f>IF(AD133="","",AD133)</f>
        <v>0</v>
      </c>
      <c r="F133" s="58" t="str">
        <f t="shared" si="137"/>
        <v/>
      </c>
      <c r="G133" s="397">
        <f>IF(AF133="","",AF133)</f>
        <v>0</v>
      </c>
      <c r="H133" s="58" t="str">
        <f t="shared" si="138"/>
        <v/>
      </c>
      <c r="I133" s="397">
        <f>IF(AH133="","",AH133)</f>
        <v>0</v>
      </c>
      <c r="J133" s="58" t="str">
        <f t="shared" si="139"/>
        <v/>
      </c>
      <c r="K133" s="397">
        <f>IF(AJ133="","",AJ133)</f>
        <v>0</v>
      </c>
      <c r="L133" s="58" t="str">
        <f t="shared" si="140"/>
        <v/>
      </c>
      <c r="M133" s="397">
        <f>IF(AL133="","",AL133)</f>
        <v>0</v>
      </c>
      <c r="N133" s="58" t="str">
        <f t="shared" si="157"/>
        <v/>
      </c>
      <c r="O133" s="397">
        <f>IF(AN133="","",AN133)</f>
        <v>0</v>
      </c>
      <c r="P133" s="58" t="str">
        <f t="shared" si="141"/>
        <v/>
      </c>
      <c r="Q133" s="397">
        <f>IF(AP133="","",AP133)</f>
        <v>0</v>
      </c>
      <c r="R133" s="58" t="str">
        <f t="shared" si="142"/>
        <v/>
      </c>
      <c r="S133" s="397">
        <f>IF(AR133="","",AR133)</f>
        <v>0</v>
      </c>
      <c r="T133" s="58" t="str">
        <f t="shared" si="143"/>
        <v/>
      </c>
      <c r="U133" s="397">
        <f>IF(AT133="","",AT133)</f>
        <v>0</v>
      </c>
      <c r="V133" s="58" t="str">
        <f t="shared" si="144"/>
        <v/>
      </c>
      <c r="W133" s="397">
        <f>IF(AV133="","",AV133)</f>
        <v>0</v>
      </c>
      <c r="Z133" s="405" t="s">
        <v>3</v>
      </c>
      <c r="AA133" s="272" t="str">
        <f>IF(AB133=0,"",_xlfn.CONCAT(VLOOKUP(AB133,Starter!A:C,2,0)))</f>
        <v/>
      </c>
      <c r="AB133" s="81"/>
      <c r="AC133" s="132"/>
      <c r="AD133" s="91">
        <f>IF(SUM(AC133:AC135)+AC147=0,0,IF(SUM(ABS(AC133),ABS(AC134),ABS(AC135))=AC147,0.5,IF(SUM(ABS(AC133),ABS(AC134),ABS(AC135))&gt;AC147,1,0)))</f>
        <v>0</v>
      </c>
      <c r="AE133" s="132"/>
      <c r="AF133" s="91">
        <f>IF(SUM(AE133:AE135)+AE147=0,0,IF(SUM(ABS(AE133),ABS(AE134),ABS(AE135))=AE147,0.5,IF(SUM(ABS(AE133),ABS(AE134),ABS(AE135))&gt;AE147,1,0)))</f>
        <v>0</v>
      </c>
      <c r="AG133" s="132"/>
      <c r="AH133" s="91">
        <f>IF(SUM(AG133:AG135)+AG147=0,0,IF(SUM(ABS(AG133),ABS(AG134),ABS(AG135))=AG147,0.5,IF(SUM(ABS(AG133),ABS(AG134),ABS(AG135))&gt;AG147,1,0)))</f>
        <v>0</v>
      </c>
      <c r="AI133" s="132"/>
      <c r="AJ133" s="91">
        <f>IF(SUM(AI133:AI135)+AI147=0,0,IF(SUM(ABS(AI133),ABS(AI134),ABS(AI135))=AI147,0.5,IF(SUM(ABS(AI133),ABS(AI134),ABS(AI135))&gt;AI147,1,0)))</f>
        <v>0</v>
      </c>
      <c r="AK133" s="132"/>
      <c r="AL133" s="91">
        <f>IF(SUM(AK133:AK135)+AK147=0,0,IF(SUM(ABS(AK133),ABS(AK134),ABS(AK135))=AK147,0.5,IF(SUM(ABS(AK133),ABS(AK134),ABS(AK135))&gt;AK147,1,0)))</f>
        <v>0</v>
      </c>
      <c r="AM133" s="132"/>
      <c r="AN133" s="91">
        <f>IF(SUM(AM133:AM135)+AM147=0,0,IF(SUM(ABS(AM133),ABS(AM134),ABS(AM135))=AM147,0.5,IF(SUM(ABS(AM133),ABS(AM134),ABS(AM135))&gt;AM147,1,0)))</f>
        <v>0</v>
      </c>
      <c r="AO133" s="132"/>
      <c r="AP133" s="91">
        <f>IF(SUM(AO133:AO135)+AO147=0,0,IF(SUM(ABS(AO133),ABS(AO134),ABS(AO135))=AO147,0.5,IF(SUM(ABS(AO133),ABS(AO134),ABS(AO135))&gt;AO147,1,0)))</f>
        <v>0</v>
      </c>
      <c r="AQ133" s="132"/>
      <c r="AR133" s="91">
        <f>IF(SUM(AQ133:AQ135)+AQ147=0,0,IF(SUM(ABS(AQ133),ABS(AQ134),ABS(AQ135))=AQ147,0.5,IF(SUM(ABS(AQ133),ABS(AQ134),ABS(AQ135))&gt;AQ147,1,0)))</f>
        <v>0</v>
      </c>
      <c r="AS133" s="132"/>
      <c r="AT133" s="91">
        <f>IF(SUM(AS133:AS135)+AS147=0,0,IF(SUM(ABS(AS133),ABS(AS134),ABS(AS135))=AS147,0.5,IF(SUM(ABS(AS133),ABS(AS134),ABS(AS135))&gt;AS147,1,0)))</f>
        <v>0</v>
      </c>
      <c r="AU133" s="92">
        <f t="shared" si="145"/>
        <v>0</v>
      </c>
      <c r="AV133" s="93">
        <f>SUM(AD133+AF133+AH133+AJ133+AL133+AN133+AP133+AR133+AT133)</f>
        <v>0</v>
      </c>
      <c r="AW133" s="83"/>
      <c r="AX133" s="84"/>
      <c r="AZ133" s="47"/>
      <c r="BA133" s="149"/>
      <c r="BB133" s="150"/>
      <c r="BC133" s="151"/>
      <c r="BD133" s="154">
        <f t="shared" si="158"/>
        <v>0</v>
      </c>
      <c r="BE133" s="150">
        <f t="shared" si="159"/>
        <v>0</v>
      </c>
      <c r="BF133" s="152">
        <f t="shared" si="160"/>
        <v>0</v>
      </c>
      <c r="BG133" s="152">
        <f t="shared" si="161"/>
        <v>0</v>
      </c>
      <c r="BH133" s="152" t="str">
        <f t="shared" si="146"/>
        <v/>
      </c>
      <c r="BI133" s="152" t="str">
        <f t="shared" si="147"/>
        <v/>
      </c>
      <c r="BJ133" s="152" t="str">
        <f t="shared" si="148"/>
        <v/>
      </c>
      <c r="BK133" s="152" t="str">
        <f t="shared" si="149"/>
        <v/>
      </c>
      <c r="BL133" s="152" t="str">
        <f t="shared" si="150"/>
        <v/>
      </c>
      <c r="BM133" s="152" t="str">
        <f t="shared" si="151"/>
        <v/>
      </c>
      <c r="BN133" s="152" t="str">
        <f t="shared" si="152"/>
        <v/>
      </c>
      <c r="BO133" s="152" t="str">
        <f t="shared" si="153"/>
        <v/>
      </c>
      <c r="BP133" s="152" t="str">
        <f t="shared" si="154"/>
        <v/>
      </c>
      <c r="BQ133" s="153"/>
      <c r="BR133" s="151"/>
      <c r="BS133" s="152">
        <f t="shared" si="162"/>
        <v>0</v>
      </c>
      <c r="BT133" s="152">
        <f t="shared" si="163"/>
        <v>1.3300000000000001E-7</v>
      </c>
      <c r="BU133" s="152" t="str">
        <f t="shared" si="164"/>
        <v>BC EMAX Unterföhring 2</v>
      </c>
      <c r="BV133" s="151">
        <f t="shared" si="165"/>
        <v>66</v>
      </c>
      <c r="BW133" s="152">
        <f t="shared" si="166"/>
        <v>0</v>
      </c>
      <c r="BX133" s="152">
        <f>IF(COUNTIF(BH133:BP133,"&gt;0")&lt;Spielorte!$A$23,0,BE133/Spielorte!$A$23)</f>
        <v>0</v>
      </c>
      <c r="BY133" s="152">
        <f t="shared" si="167"/>
        <v>1.3300000000000001E-7</v>
      </c>
      <c r="BZ133" s="151">
        <f t="shared" si="155"/>
        <v>66</v>
      </c>
    </row>
    <row r="134" spans="1:78" ht="17.100000000000001" customHeight="1" x14ac:dyDescent="0.25">
      <c r="A134" s="414"/>
      <c r="B134" s="59" t="str">
        <f t="shared" si="156"/>
        <v/>
      </c>
      <c r="C134" s="60" t="str">
        <f t="shared" si="156"/>
        <v/>
      </c>
      <c r="D134" s="61" t="str">
        <f t="shared" si="156"/>
        <v/>
      </c>
      <c r="E134" s="398"/>
      <c r="F134" s="61" t="str">
        <f t="shared" si="137"/>
        <v/>
      </c>
      <c r="G134" s="398"/>
      <c r="H134" s="61" t="str">
        <f t="shared" si="138"/>
        <v/>
      </c>
      <c r="I134" s="398"/>
      <c r="J134" s="61" t="str">
        <f t="shared" si="139"/>
        <v/>
      </c>
      <c r="K134" s="398"/>
      <c r="L134" s="61" t="str">
        <f t="shared" si="140"/>
        <v/>
      </c>
      <c r="M134" s="398"/>
      <c r="N134" s="61" t="str">
        <f t="shared" si="157"/>
        <v/>
      </c>
      <c r="O134" s="398"/>
      <c r="P134" s="61" t="str">
        <f t="shared" si="141"/>
        <v/>
      </c>
      <c r="Q134" s="398"/>
      <c r="R134" s="61" t="str">
        <f t="shared" si="142"/>
        <v/>
      </c>
      <c r="S134" s="398"/>
      <c r="T134" s="61" t="str">
        <f t="shared" si="143"/>
        <v/>
      </c>
      <c r="U134" s="398"/>
      <c r="V134" s="61" t="str">
        <f t="shared" si="144"/>
        <v/>
      </c>
      <c r="W134" s="398"/>
      <c r="Z134" s="406"/>
      <c r="AA134" s="90" t="str">
        <f>IF(AB134=0,"",_xlfn.CONCAT(VLOOKUP(AB134,Starter!A:C,2,0)))</f>
        <v/>
      </c>
      <c r="AB134" s="80"/>
      <c r="AC134" s="130"/>
      <c r="AD134" s="94"/>
      <c r="AE134" s="130"/>
      <c r="AF134" s="94"/>
      <c r="AG134" s="130"/>
      <c r="AH134" s="94"/>
      <c r="AI134" s="130"/>
      <c r="AJ134" s="94"/>
      <c r="AK134" s="130"/>
      <c r="AL134" s="94"/>
      <c r="AM134" s="130"/>
      <c r="AN134" s="94"/>
      <c r="AO134" s="130"/>
      <c r="AP134" s="94"/>
      <c r="AQ134" s="130"/>
      <c r="AR134" s="94"/>
      <c r="AS134" s="130"/>
      <c r="AT134" s="94"/>
      <c r="AU134" s="95">
        <f t="shared" si="145"/>
        <v>0</v>
      </c>
      <c r="AV134" s="96"/>
      <c r="AW134" s="83"/>
      <c r="AX134" s="84"/>
      <c r="AZ134" s="47"/>
      <c r="BA134" s="149"/>
      <c r="BB134" s="150"/>
      <c r="BC134" s="151"/>
      <c r="BD134" s="154">
        <f t="shared" si="158"/>
        <v>0</v>
      </c>
      <c r="BE134" s="150">
        <f t="shared" si="159"/>
        <v>0</v>
      </c>
      <c r="BF134" s="152">
        <f t="shared" si="160"/>
        <v>0</v>
      </c>
      <c r="BG134" s="152">
        <f t="shared" si="161"/>
        <v>0</v>
      </c>
      <c r="BH134" s="152" t="str">
        <f t="shared" si="146"/>
        <v/>
      </c>
      <c r="BI134" s="152" t="str">
        <f t="shared" si="147"/>
        <v/>
      </c>
      <c r="BJ134" s="152" t="str">
        <f t="shared" si="148"/>
        <v/>
      </c>
      <c r="BK134" s="152" t="str">
        <f t="shared" si="149"/>
        <v/>
      </c>
      <c r="BL134" s="152" t="str">
        <f t="shared" si="150"/>
        <v/>
      </c>
      <c r="BM134" s="152" t="str">
        <f t="shared" si="151"/>
        <v/>
      </c>
      <c r="BN134" s="152" t="str">
        <f t="shared" si="152"/>
        <v/>
      </c>
      <c r="BO134" s="152" t="str">
        <f t="shared" si="153"/>
        <v/>
      </c>
      <c r="BP134" s="152" t="str">
        <f t="shared" si="154"/>
        <v/>
      </c>
      <c r="BQ134" s="153"/>
      <c r="BR134" s="151"/>
      <c r="BS134" s="152">
        <f t="shared" si="162"/>
        <v>0</v>
      </c>
      <c r="BT134" s="152">
        <f t="shared" si="163"/>
        <v>1.3400000000000001E-7</v>
      </c>
      <c r="BU134" s="152" t="str">
        <f t="shared" si="164"/>
        <v>BC EMAX Unterföhring 2</v>
      </c>
      <c r="BV134" s="151">
        <f t="shared" si="165"/>
        <v>65</v>
      </c>
      <c r="BW134" s="152">
        <f t="shared" si="166"/>
        <v>0</v>
      </c>
      <c r="BX134" s="152">
        <f>IF(COUNTIF(BH134:BP134,"&gt;0")&lt;Spielorte!$A$23,0,BE134/Spielorte!$A$23)</f>
        <v>0</v>
      </c>
      <c r="BY134" s="152">
        <f t="shared" si="167"/>
        <v>1.3400000000000001E-7</v>
      </c>
      <c r="BZ134" s="151">
        <f t="shared" si="155"/>
        <v>65</v>
      </c>
    </row>
    <row r="135" spans="1:78" ht="17.100000000000001" customHeight="1" thickBot="1" x14ac:dyDescent="0.3">
      <c r="A135" s="415"/>
      <c r="B135" s="62" t="str">
        <f t="shared" si="156"/>
        <v/>
      </c>
      <c r="C135" s="63" t="str">
        <f t="shared" si="156"/>
        <v/>
      </c>
      <c r="D135" s="52" t="str">
        <f t="shared" si="156"/>
        <v/>
      </c>
      <c r="E135" s="399"/>
      <c r="F135" s="52" t="str">
        <f t="shared" si="137"/>
        <v/>
      </c>
      <c r="G135" s="399"/>
      <c r="H135" s="52" t="str">
        <f t="shared" si="138"/>
        <v/>
      </c>
      <c r="I135" s="399"/>
      <c r="J135" s="52" t="str">
        <f t="shared" si="139"/>
        <v/>
      </c>
      <c r="K135" s="399"/>
      <c r="L135" s="52" t="str">
        <f t="shared" si="140"/>
        <v/>
      </c>
      <c r="M135" s="399"/>
      <c r="N135" s="52" t="str">
        <f t="shared" si="157"/>
        <v/>
      </c>
      <c r="O135" s="399"/>
      <c r="P135" s="52" t="str">
        <f t="shared" si="141"/>
        <v/>
      </c>
      <c r="Q135" s="399"/>
      <c r="R135" s="52" t="str">
        <f t="shared" si="142"/>
        <v/>
      </c>
      <c r="S135" s="399"/>
      <c r="T135" s="52" t="str">
        <f t="shared" si="143"/>
        <v/>
      </c>
      <c r="U135" s="399"/>
      <c r="V135" s="52" t="str">
        <f t="shared" si="144"/>
        <v/>
      </c>
      <c r="W135" s="399"/>
      <c r="Z135" s="407"/>
      <c r="AA135" s="99" t="str">
        <f>IF(AB135=0,"",_xlfn.CONCAT(VLOOKUP(AB135,Starter!A:C,2,0)))</f>
        <v/>
      </c>
      <c r="AB135" s="82"/>
      <c r="AC135" s="133"/>
      <c r="AD135" s="100"/>
      <c r="AE135" s="133"/>
      <c r="AF135" s="100"/>
      <c r="AG135" s="133"/>
      <c r="AH135" s="100"/>
      <c r="AI135" s="133"/>
      <c r="AJ135" s="100"/>
      <c r="AK135" s="133"/>
      <c r="AL135" s="100"/>
      <c r="AM135" s="133"/>
      <c r="AN135" s="100"/>
      <c r="AO135" s="133"/>
      <c r="AP135" s="100"/>
      <c r="AQ135" s="133"/>
      <c r="AR135" s="100"/>
      <c r="AS135" s="133"/>
      <c r="AT135" s="100"/>
      <c r="AU135" s="97">
        <f t="shared" si="145"/>
        <v>0</v>
      </c>
      <c r="AV135" s="98"/>
      <c r="AW135" s="83"/>
      <c r="AX135" s="84"/>
      <c r="AZ135" s="47"/>
      <c r="BA135" s="149"/>
      <c r="BB135" s="150"/>
      <c r="BC135" s="151"/>
      <c r="BD135" s="154">
        <f t="shared" si="158"/>
        <v>0</v>
      </c>
      <c r="BE135" s="150">
        <f t="shared" si="159"/>
        <v>0</v>
      </c>
      <c r="BF135" s="152">
        <f t="shared" si="160"/>
        <v>0</v>
      </c>
      <c r="BG135" s="152">
        <f t="shared" si="161"/>
        <v>0</v>
      </c>
      <c r="BH135" s="152" t="str">
        <f t="shared" si="146"/>
        <v/>
      </c>
      <c r="BI135" s="152" t="str">
        <f t="shared" si="147"/>
        <v/>
      </c>
      <c r="BJ135" s="152" t="str">
        <f t="shared" si="148"/>
        <v/>
      </c>
      <c r="BK135" s="152" t="str">
        <f t="shared" si="149"/>
        <v/>
      </c>
      <c r="BL135" s="152" t="str">
        <f t="shared" si="150"/>
        <v/>
      </c>
      <c r="BM135" s="152" t="str">
        <f t="shared" si="151"/>
        <v/>
      </c>
      <c r="BN135" s="152" t="str">
        <f t="shared" si="152"/>
        <v/>
      </c>
      <c r="BO135" s="152" t="str">
        <f t="shared" si="153"/>
        <v/>
      </c>
      <c r="BP135" s="152" t="str">
        <f t="shared" si="154"/>
        <v/>
      </c>
      <c r="BQ135" s="153"/>
      <c r="BR135" s="151"/>
      <c r="BS135" s="152">
        <f t="shared" si="162"/>
        <v>0</v>
      </c>
      <c r="BT135" s="152">
        <f t="shared" si="163"/>
        <v>1.35E-7</v>
      </c>
      <c r="BU135" s="152" t="str">
        <f t="shared" si="164"/>
        <v>BC EMAX Unterföhring 2</v>
      </c>
      <c r="BV135" s="151">
        <f t="shared" si="165"/>
        <v>64</v>
      </c>
      <c r="BW135" s="152">
        <f t="shared" si="166"/>
        <v>0</v>
      </c>
      <c r="BX135" s="152">
        <f>IF(COUNTIF(BH135:BP135,"&gt;0")&lt;Spielorte!$A$23,0,BE135/Spielorte!$A$23)</f>
        <v>0</v>
      </c>
      <c r="BY135" s="152">
        <f t="shared" si="167"/>
        <v>1.35E-7</v>
      </c>
      <c r="BZ135" s="151">
        <f t="shared" si="155"/>
        <v>64</v>
      </c>
    </row>
    <row r="136" spans="1:78" ht="17.100000000000001" customHeight="1" x14ac:dyDescent="0.25">
      <c r="A136" s="413" t="s">
        <v>11</v>
      </c>
      <c r="B136" s="56" t="str">
        <f>IF(AA136=0,"",AA136)</f>
        <v/>
      </c>
      <c r="C136" s="57" t="str">
        <f t="shared" si="156"/>
        <v/>
      </c>
      <c r="D136" s="58" t="str">
        <f t="shared" si="156"/>
        <v/>
      </c>
      <c r="E136" s="397">
        <f>IF(AD136="","",AD136)</f>
        <v>0</v>
      </c>
      <c r="F136" s="58" t="str">
        <f t="shared" si="137"/>
        <v/>
      </c>
      <c r="G136" s="397">
        <f>IF(AF136="","",AF136)</f>
        <v>0</v>
      </c>
      <c r="H136" s="58" t="str">
        <f t="shared" si="138"/>
        <v/>
      </c>
      <c r="I136" s="397">
        <f>IF(AH136="","",AH136)</f>
        <v>0</v>
      </c>
      <c r="J136" s="58" t="str">
        <f t="shared" si="139"/>
        <v/>
      </c>
      <c r="K136" s="397">
        <f>IF(AJ136="","",AJ136)</f>
        <v>0</v>
      </c>
      <c r="L136" s="58" t="str">
        <f t="shared" si="140"/>
        <v/>
      </c>
      <c r="M136" s="397">
        <f>IF(AL136="","",AL136)</f>
        <v>0</v>
      </c>
      <c r="N136" s="58" t="str">
        <f t="shared" si="157"/>
        <v/>
      </c>
      <c r="O136" s="397">
        <f>IF(AN136="","",AN136)</f>
        <v>0</v>
      </c>
      <c r="P136" s="58" t="str">
        <f t="shared" si="141"/>
        <v/>
      </c>
      <c r="Q136" s="397">
        <f>IF(AP136="","",AP136)</f>
        <v>0</v>
      </c>
      <c r="R136" s="58" t="str">
        <f t="shared" si="142"/>
        <v/>
      </c>
      <c r="S136" s="397">
        <f>IF(AR136="","",AR136)</f>
        <v>0</v>
      </c>
      <c r="T136" s="58" t="str">
        <f t="shared" si="143"/>
        <v/>
      </c>
      <c r="U136" s="397">
        <f>IF(AT136="","",AT136)</f>
        <v>0</v>
      </c>
      <c r="V136" s="58" t="str">
        <f t="shared" si="144"/>
        <v/>
      </c>
      <c r="W136" s="397">
        <f>IF(AV136="","",AV136)</f>
        <v>0</v>
      </c>
      <c r="Z136" s="405" t="s">
        <v>11</v>
      </c>
      <c r="AA136" s="90" t="str">
        <f>IF(AB136=0,"",_xlfn.CONCAT(VLOOKUP(AB136,Starter!A:C,2,0)))</f>
        <v/>
      </c>
      <c r="AB136" s="81"/>
      <c r="AC136" s="132"/>
      <c r="AD136" s="91">
        <f>IF(SUM(AC136:AC138)+AC148=0,0,IF(SUM(ABS(AC136),ABS(AC137),ABS(AC138))=AC148,0.5,IF(SUM(ABS(AC136),ABS(AC137),ABS(AC138))&gt;AC148,1,0)))</f>
        <v>0</v>
      </c>
      <c r="AE136" s="132"/>
      <c r="AF136" s="91">
        <f>IF(SUM(AE136:AE138)+AE148=0,0,IF(SUM(ABS(AE136),ABS(AE137),ABS(AE138))=AE148,0.5,IF(SUM(ABS(AE136),ABS(AE137),ABS(AE138))&gt;AE148,1,0)))</f>
        <v>0</v>
      </c>
      <c r="AG136" s="132"/>
      <c r="AH136" s="91">
        <f>IF(SUM(AG136:AG138)+AG148=0,0,IF(SUM(ABS(AG136),ABS(AG137),ABS(AG138))=AG148,0.5,IF(SUM(ABS(AG136),ABS(AG137),ABS(AG138))&gt;AG148,1,0)))</f>
        <v>0</v>
      </c>
      <c r="AI136" s="132"/>
      <c r="AJ136" s="91">
        <f>IF(SUM(AI136:AI138)+AI148=0,0,IF(SUM(ABS(AI136),ABS(AI137),ABS(AI138))=AI148,0.5,IF(SUM(ABS(AI136),ABS(AI137),ABS(AI138))&gt;AI148,1,0)))</f>
        <v>0</v>
      </c>
      <c r="AK136" s="132"/>
      <c r="AL136" s="91">
        <f>IF(SUM(AK136:AK138)+AK148=0,0,IF(SUM(ABS(AK136),ABS(AK137),ABS(AK138))=AK148,0.5,IF(SUM(ABS(AK136),ABS(AK137),ABS(AK138))&gt;AK148,1,0)))</f>
        <v>0</v>
      </c>
      <c r="AM136" s="132"/>
      <c r="AN136" s="91">
        <f>IF(SUM(AM136:AM138)+AM148=0,0,IF(SUM(ABS(AM136),ABS(AM137),ABS(AM138))=AM148,0.5,IF(SUM(ABS(AM136),ABS(AM137),ABS(AM138))&gt;AM148,1,0)))</f>
        <v>0</v>
      </c>
      <c r="AO136" s="132"/>
      <c r="AP136" s="91">
        <f>IF(SUM(AO136:AO138)+AO148=0,0,IF(SUM(ABS(AO136),ABS(AO137),ABS(AO138))=AO148,0.5,IF(SUM(ABS(AO136),ABS(AO137),ABS(AO138))&gt;AO148,1,0)))</f>
        <v>0</v>
      </c>
      <c r="AQ136" s="132"/>
      <c r="AR136" s="91">
        <f>IF(SUM(AQ136:AQ138)+AQ148=0,0,IF(SUM(ABS(AQ136),ABS(AQ137),ABS(AQ138))=AQ148,0.5,IF(SUM(ABS(AQ136),ABS(AQ137),ABS(AQ138))&gt;AQ148,1,0)))</f>
        <v>0</v>
      </c>
      <c r="AS136" s="132"/>
      <c r="AT136" s="91">
        <f>IF(SUM(AS136:AS138)+AS148=0,0,IF(SUM(ABS(AS136),ABS(AS137),ABS(AS138))=AS148,0.5,IF(SUM(ABS(AS136),ABS(AS137),ABS(AS138))&gt;AS148,1,0)))</f>
        <v>0</v>
      </c>
      <c r="AU136" s="92">
        <f t="shared" si="145"/>
        <v>0</v>
      </c>
      <c r="AV136" s="93">
        <f>SUM(AD136+AF136+AH136+AJ136+AL136+AN136+AP136+AR136+AT136)</f>
        <v>0</v>
      </c>
      <c r="AW136" s="83"/>
      <c r="AX136" s="84"/>
      <c r="AZ136" s="47"/>
      <c r="BA136" s="149"/>
      <c r="BB136" s="150"/>
      <c r="BC136" s="151"/>
      <c r="BD136" s="154">
        <f t="shared" si="158"/>
        <v>0</v>
      </c>
      <c r="BE136" s="150">
        <f t="shared" si="159"/>
        <v>0</v>
      </c>
      <c r="BF136" s="152">
        <f t="shared" si="160"/>
        <v>0</v>
      </c>
      <c r="BG136" s="152">
        <f t="shared" si="161"/>
        <v>0</v>
      </c>
      <c r="BH136" s="152" t="str">
        <f t="shared" si="146"/>
        <v/>
      </c>
      <c r="BI136" s="152" t="str">
        <f t="shared" si="147"/>
        <v/>
      </c>
      <c r="BJ136" s="152" t="str">
        <f t="shared" si="148"/>
        <v/>
      </c>
      <c r="BK136" s="152" t="str">
        <f t="shared" si="149"/>
        <v/>
      </c>
      <c r="BL136" s="152" t="str">
        <f t="shared" si="150"/>
        <v/>
      </c>
      <c r="BM136" s="152" t="str">
        <f t="shared" si="151"/>
        <v/>
      </c>
      <c r="BN136" s="152" t="str">
        <f t="shared" si="152"/>
        <v/>
      </c>
      <c r="BO136" s="152" t="str">
        <f t="shared" si="153"/>
        <v/>
      </c>
      <c r="BP136" s="152" t="str">
        <f t="shared" si="154"/>
        <v/>
      </c>
      <c r="BQ136" s="153"/>
      <c r="BR136" s="151"/>
      <c r="BS136" s="152">
        <f t="shared" si="162"/>
        <v>0</v>
      </c>
      <c r="BT136" s="152">
        <f t="shared" si="163"/>
        <v>1.36E-7</v>
      </c>
      <c r="BU136" s="152" t="str">
        <f t="shared" si="164"/>
        <v>BC EMAX Unterföhring 2</v>
      </c>
      <c r="BV136" s="151">
        <f t="shared" si="165"/>
        <v>63</v>
      </c>
      <c r="BW136" s="152">
        <f t="shared" si="166"/>
        <v>0</v>
      </c>
      <c r="BX136" s="152">
        <f>IF(COUNTIF(BH136:BP136,"&gt;0")&lt;Spielorte!$A$23,0,BE136/Spielorte!$A$23)</f>
        <v>0</v>
      </c>
      <c r="BY136" s="152">
        <f t="shared" si="167"/>
        <v>1.36E-7</v>
      </c>
      <c r="BZ136" s="151">
        <f t="shared" si="155"/>
        <v>63</v>
      </c>
    </row>
    <row r="137" spans="1:78" ht="17.100000000000001" customHeight="1" x14ac:dyDescent="0.25">
      <c r="A137" s="414"/>
      <c r="B137" s="59" t="str">
        <f>IF(AA137=0,"",AA137)</f>
        <v/>
      </c>
      <c r="C137" s="60" t="str">
        <f t="shared" si="156"/>
        <v/>
      </c>
      <c r="D137" s="61" t="str">
        <f t="shared" si="156"/>
        <v/>
      </c>
      <c r="E137" s="398"/>
      <c r="F137" s="61" t="str">
        <f t="shared" si="137"/>
        <v/>
      </c>
      <c r="G137" s="398"/>
      <c r="H137" s="61" t="str">
        <f t="shared" si="138"/>
        <v/>
      </c>
      <c r="I137" s="398"/>
      <c r="J137" s="61" t="str">
        <f t="shared" si="139"/>
        <v/>
      </c>
      <c r="K137" s="398"/>
      <c r="L137" s="61" t="str">
        <f t="shared" si="140"/>
        <v/>
      </c>
      <c r="M137" s="398"/>
      <c r="N137" s="61" t="str">
        <f t="shared" si="157"/>
        <v/>
      </c>
      <c r="O137" s="398"/>
      <c r="P137" s="61" t="str">
        <f t="shared" si="141"/>
        <v/>
      </c>
      <c r="Q137" s="398"/>
      <c r="R137" s="61" t="str">
        <f t="shared" si="142"/>
        <v/>
      </c>
      <c r="S137" s="398"/>
      <c r="T137" s="61" t="str">
        <f t="shared" si="143"/>
        <v/>
      </c>
      <c r="U137" s="398"/>
      <c r="V137" s="61" t="str">
        <f t="shared" si="144"/>
        <v/>
      </c>
      <c r="W137" s="398"/>
      <c r="Z137" s="406"/>
      <c r="AA137" s="90" t="str">
        <f>IF(AB137=0,"",_xlfn.CONCAT(VLOOKUP(AB137,Starter!A:C,2,0)))</f>
        <v/>
      </c>
      <c r="AB137" s="80"/>
      <c r="AC137" s="130"/>
      <c r="AD137" s="94"/>
      <c r="AE137" s="130"/>
      <c r="AF137" s="94"/>
      <c r="AG137" s="130"/>
      <c r="AH137" s="94"/>
      <c r="AI137" s="130"/>
      <c r="AJ137" s="94"/>
      <c r="AK137" s="130"/>
      <c r="AL137" s="94"/>
      <c r="AM137" s="130"/>
      <c r="AN137" s="94"/>
      <c r="AO137" s="130"/>
      <c r="AP137" s="94"/>
      <c r="AQ137" s="130"/>
      <c r="AR137" s="94"/>
      <c r="AS137" s="130"/>
      <c r="AT137" s="94"/>
      <c r="AU137" s="95">
        <f t="shared" si="145"/>
        <v>0</v>
      </c>
      <c r="AV137" s="96"/>
      <c r="AW137" s="83"/>
      <c r="AX137" s="84"/>
      <c r="AZ137" s="47"/>
      <c r="BA137" s="149"/>
      <c r="BB137" s="150"/>
      <c r="BC137" s="151"/>
      <c r="BD137" s="154">
        <f t="shared" si="158"/>
        <v>0</v>
      </c>
      <c r="BE137" s="150">
        <f t="shared" si="159"/>
        <v>0</v>
      </c>
      <c r="BF137" s="152">
        <f t="shared" si="160"/>
        <v>0</v>
      </c>
      <c r="BG137" s="152">
        <f t="shared" si="161"/>
        <v>0</v>
      </c>
      <c r="BH137" s="152" t="str">
        <f t="shared" si="146"/>
        <v/>
      </c>
      <c r="BI137" s="152" t="str">
        <f t="shared" si="147"/>
        <v/>
      </c>
      <c r="BJ137" s="152" t="str">
        <f t="shared" si="148"/>
        <v/>
      </c>
      <c r="BK137" s="152" t="str">
        <f t="shared" si="149"/>
        <v/>
      </c>
      <c r="BL137" s="152" t="str">
        <f t="shared" si="150"/>
        <v/>
      </c>
      <c r="BM137" s="152" t="str">
        <f t="shared" si="151"/>
        <v/>
      </c>
      <c r="BN137" s="152" t="str">
        <f t="shared" si="152"/>
        <v/>
      </c>
      <c r="BO137" s="152" t="str">
        <f t="shared" si="153"/>
        <v/>
      </c>
      <c r="BP137" s="152" t="str">
        <f t="shared" si="154"/>
        <v/>
      </c>
      <c r="BQ137" s="153"/>
      <c r="BR137" s="151"/>
      <c r="BS137" s="152">
        <f t="shared" si="162"/>
        <v>0</v>
      </c>
      <c r="BT137" s="152">
        <f t="shared" si="163"/>
        <v>1.37E-7</v>
      </c>
      <c r="BU137" s="152" t="str">
        <f t="shared" si="164"/>
        <v>BC EMAX Unterföhring 2</v>
      </c>
      <c r="BV137" s="151">
        <f t="shared" si="165"/>
        <v>62</v>
      </c>
      <c r="BW137" s="152">
        <f t="shared" si="166"/>
        <v>0</v>
      </c>
      <c r="BX137" s="152">
        <f>IF(COUNTIF(BH137:BP137,"&gt;0")&lt;Spielorte!$A$23,0,BE137/Spielorte!$A$23)</f>
        <v>0</v>
      </c>
      <c r="BY137" s="152">
        <f t="shared" si="167"/>
        <v>1.37E-7</v>
      </c>
      <c r="BZ137" s="151">
        <f t="shared" si="155"/>
        <v>62</v>
      </c>
    </row>
    <row r="138" spans="1:78" ht="17.100000000000001" customHeight="1" thickBot="1" x14ac:dyDescent="0.3">
      <c r="A138" s="415"/>
      <c r="B138" s="62" t="str">
        <f>IF(AA138=0,"",AA138)</f>
        <v/>
      </c>
      <c r="C138" s="63" t="str">
        <f t="shared" si="156"/>
        <v/>
      </c>
      <c r="D138" s="52" t="str">
        <f t="shared" si="156"/>
        <v/>
      </c>
      <c r="E138" s="399"/>
      <c r="F138" s="52" t="str">
        <f t="shared" si="137"/>
        <v/>
      </c>
      <c r="G138" s="399"/>
      <c r="H138" s="52" t="str">
        <f t="shared" si="138"/>
        <v/>
      </c>
      <c r="I138" s="399"/>
      <c r="J138" s="52" t="str">
        <f t="shared" si="139"/>
        <v/>
      </c>
      <c r="K138" s="399"/>
      <c r="L138" s="52" t="str">
        <f t="shared" si="140"/>
        <v/>
      </c>
      <c r="M138" s="399"/>
      <c r="N138" s="52" t="str">
        <f t="shared" si="157"/>
        <v/>
      </c>
      <c r="O138" s="399"/>
      <c r="P138" s="52" t="str">
        <f t="shared" si="141"/>
        <v/>
      </c>
      <c r="Q138" s="399"/>
      <c r="R138" s="52" t="str">
        <f t="shared" si="142"/>
        <v/>
      </c>
      <c r="S138" s="399"/>
      <c r="T138" s="52" t="str">
        <f t="shared" si="143"/>
        <v/>
      </c>
      <c r="U138" s="399"/>
      <c r="V138" s="52" t="str">
        <f t="shared" si="144"/>
        <v/>
      </c>
      <c r="W138" s="399"/>
      <c r="Z138" s="407"/>
      <c r="AA138" s="90" t="str">
        <f>IF(AB138=0,"",_xlfn.CONCAT(VLOOKUP(AB138,Starter!A:C,2,0)))</f>
        <v/>
      </c>
      <c r="AB138" s="82"/>
      <c r="AC138" s="133"/>
      <c r="AD138" s="100"/>
      <c r="AE138" s="133"/>
      <c r="AF138" s="100"/>
      <c r="AG138" s="133"/>
      <c r="AH138" s="100"/>
      <c r="AI138" s="133"/>
      <c r="AJ138" s="100"/>
      <c r="AK138" s="133"/>
      <c r="AL138" s="100"/>
      <c r="AM138" s="133"/>
      <c r="AN138" s="100"/>
      <c r="AO138" s="133"/>
      <c r="AP138" s="100"/>
      <c r="AQ138" s="133"/>
      <c r="AR138" s="100"/>
      <c r="AS138" s="133"/>
      <c r="AT138" s="100"/>
      <c r="AU138" s="97">
        <f t="shared" si="145"/>
        <v>0</v>
      </c>
      <c r="AV138" s="98"/>
      <c r="AW138" s="83"/>
      <c r="AX138" s="84"/>
      <c r="AZ138" s="47"/>
      <c r="BA138" s="149"/>
      <c r="BB138" s="150"/>
      <c r="BC138" s="151"/>
      <c r="BD138" s="154">
        <f t="shared" si="158"/>
        <v>0</v>
      </c>
      <c r="BE138" s="150">
        <f t="shared" si="159"/>
        <v>0</v>
      </c>
      <c r="BF138" s="152">
        <f t="shared" si="160"/>
        <v>0</v>
      </c>
      <c r="BG138" s="152">
        <f t="shared" si="161"/>
        <v>0</v>
      </c>
      <c r="BH138" s="152" t="str">
        <f t="shared" si="146"/>
        <v/>
      </c>
      <c r="BI138" s="152" t="str">
        <f t="shared" si="147"/>
        <v/>
      </c>
      <c r="BJ138" s="152" t="str">
        <f t="shared" si="148"/>
        <v/>
      </c>
      <c r="BK138" s="152" t="str">
        <f t="shared" si="149"/>
        <v/>
      </c>
      <c r="BL138" s="152" t="str">
        <f t="shared" si="150"/>
        <v/>
      </c>
      <c r="BM138" s="152" t="str">
        <f t="shared" si="151"/>
        <v/>
      </c>
      <c r="BN138" s="152" t="str">
        <f t="shared" si="152"/>
        <v/>
      </c>
      <c r="BO138" s="152" t="str">
        <f t="shared" si="153"/>
        <v/>
      </c>
      <c r="BP138" s="152" t="str">
        <f t="shared" si="154"/>
        <v/>
      </c>
      <c r="BQ138" s="153"/>
      <c r="BR138" s="151"/>
      <c r="BS138" s="152">
        <f t="shared" si="162"/>
        <v>0</v>
      </c>
      <c r="BT138" s="152">
        <f t="shared" si="163"/>
        <v>1.3799999999999999E-7</v>
      </c>
      <c r="BU138" s="152" t="str">
        <f t="shared" si="164"/>
        <v>BC EMAX Unterföhring 2</v>
      </c>
      <c r="BV138" s="151">
        <f t="shared" si="165"/>
        <v>61</v>
      </c>
      <c r="BW138" s="152">
        <f t="shared" si="166"/>
        <v>0</v>
      </c>
      <c r="BX138" s="152">
        <f>IF(COUNTIF(BH138:BP138,"&gt;0")&lt;Spielorte!$A$23,0,BE138/Spielorte!$A$23)</f>
        <v>0</v>
      </c>
      <c r="BY138" s="152">
        <f t="shared" si="167"/>
        <v>1.3799999999999999E-7</v>
      </c>
      <c r="BZ138" s="151">
        <f t="shared" si="155"/>
        <v>61</v>
      </c>
    </row>
    <row r="139" spans="1:78" ht="27.75" customHeight="1" thickBot="1" x14ac:dyDescent="0.3">
      <c r="B139" s="64" t="str">
        <f>IF(AA139=0,"",AA139)</f>
        <v>Gesamt</v>
      </c>
      <c r="C139" s="65" t="str">
        <f t="shared" si="156"/>
        <v/>
      </c>
      <c r="D139" s="66" t="str">
        <f t="shared" si="156"/>
        <v/>
      </c>
      <c r="E139" s="67">
        <f>IF(AD139="","",AD139)</f>
        <v>0</v>
      </c>
      <c r="F139" s="66" t="str">
        <f t="shared" si="137"/>
        <v/>
      </c>
      <c r="G139" s="67">
        <f>IF(AF139="","",AF139)</f>
        <v>0</v>
      </c>
      <c r="H139" s="66" t="str">
        <f t="shared" si="138"/>
        <v/>
      </c>
      <c r="I139" s="67">
        <f>IF(AH139="","",AH139)</f>
        <v>0</v>
      </c>
      <c r="J139" s="66" t="str">
        <f t="shared" si="139"/>
        <v/>
      </c>
      <c r="K139" s="67">
        <f>IF(AJ139="","",AJ139)</f>
        <v>0</v>
      </c>
      <c r="L139" s="66" t="str">
        <f t="shared" si="140"/>
        <v/>
      </c>
      <c r="M139" s="67">
        <f>IF(AL139="","",AL139)</f>
        <v>0</v>
      </c>
      <c r="N139" s="66" t="str">
        <f t="shared" si="157"/>
        <v/>
      </c>
      <c r="O139" s="67">
        <f>IF(AN139="","",AN139)</f>
        <v>0</v>
      </c>
      <c r="P139" s="66" t="str">
        <f t="shared" si="141"/>
        <v/>
      </c>
      <c r="Q139" s="67">
        <f>IF(AP139="","",AP139)</f>
        <v>0</v>
      </c>
      <c r="R139" s="66" t="str">
        <f t="shared" si="142"/>
        <v/>
      </c>
      <c r="S139" s="67">
        <f>IF(AR139="","",AR139)</f>
        <v>0</v>
      </c>
      <c r="T139" s="66" t="str">
        <f t="shared" si="143"/>
        <v/>
      </c>
      <c r="U139" s="67">
        <f>IF(AT139="","",AT139)</f>
        <v>0</v>
      </c>
      <c r="V139" s="66" t="str">
        <f t="shared" si="144"/>
        <v/>
      </c>
      <c r="W139" s="67">
        <f>IF(AV139="","",AV139)</f>
        <v>0</v>
      </c>
      <c r="AA139" s="64" t="s">
        <v>960</v>
      </c>
      <c r="AB139" s="101"/>
      <c r="AC139" s="148">
        <f>ABS(SUM(AC127:AC129))+ABS(SUM(AC130:AC132))+ABS(SUM(AC133:AC135))+ABS(SUM(AC136:AC138))</f>
        <v>0</v>
      </c>
      <c r="AD139" s="102">
        <f>IF(AC139+AC149=0,0,IF(AC139=AC149,1.5,IF(AC139&gt;AC149,3,0)))</f>
        <v>0</v>
      </c>
      <c r="AE139" s="148">
        <f>ABS(SUM(AE127:AE129))+ABS(SUM(AE130:AE132))+ABS(SUM(AE133:AE135))+ABS(SUM(AE136:AE138))</f>
        <v>0</v>
      </c>
      <c r="AF139" s="102">
        <f>IF(AE139+AE149=0,0,IF(AE139=AE149,1.5,IF(AE139&gt;AE149,3,0)))</f>
        <v>0</v>
      </c>
      <c r="AG139" s="148">
        <f>ABS(SUM(AG127:AG129))+ABS(SUM(AG130:AG132))+ABS(SUM(AG133:AG135))+ABS(SUM(AG136:AG138))</f>
        <v>0</v>
      </c>
      <c r="AH139" s="102">
        <f>IF(AG139+AG149=0,0,IF(AG139=AG149,1.5,IF(AG139&gt;AG149,3,0)))</f>
        <v>0</v>
      </c>
      <c r="AI139" s="148">
        <f>ABS(SUM(AI127:AI129))+ABS(SUM(AI130:AI132))+ABS(SUM(AI133:AI135))+ABS(SUM(AI136:AI138))</f>
        <v>0</v>
      </c>
      <c r="AJ139" s="102">
        <f>IF(AI139+AI149=0,0,IF(AI139=AI149,1.5,IF(AI139&gt;AI149,3,0)))</f>
        <v>0</v>
      </c>
      <c r="AK139" s="148">
        <f>ABS(SUM(AK127:AK129))+ABS(SUM(AK130:AK132))+ABS(SUM(AK133:AK135))+ABS(SUM(AK136:AK138))</f>
        <v>0</v>
      </c>
      <c r="AL139" s="102">
        <f>IF(AK139+AK149=0,0,IF(AK139=AK149,1.5,IF(AK139&gt;AK149,3,0)))</f>
        <v>0</v>
      </c>
      <c r="AM139" s="148">
        <f>ABS(SUM(AM127:AM129))+ABS(SUM(AM130:AM132))+ABS(SUM(AM133:AM135))+ABS(SUM(AM136:AM138))</f>
        <v>0</v>
      </c>
      <c r="AN139" s="102">
        <f>IF(AM139+AM149=0,0,IF(AM139=AM149,1.5,IF(AM139&gt;AM149,3,0)))</f>
        <v>0</v>
      </c>
      <c r="AO139" s="148">
        <f>ABS(SUM(AO127:AO129))+ABS(SUM(AO130:AO132))+ABS(SUM(AO133:AO135))+ABS(SUM(AO136:AO138))</f>
        <v>0</v>
      </c>
      <c r="AP139" s="102">
        <f>IF(AO139+AO149=0,0,IF(AO139=AO149,1.5,IF(AO139&gt;AO149,3,0)))</f>
        <v>0</v>
      </c>
      <c r="AQ139" s="148">
        <f>ABS(SUM(AQ127:AQ129))+ABS(SUM(AQ130:AQ132))+ABS(SUM(AQ133:AQ135))+ABS(SUM(AQ136:AQ138))</f>
        <v>0</v>
      </c>
      <c r="AR139" s="102">
        <f>IF(AQ139+AQ149=0,0,IF(AQ139=AQ149,1.5,IF(AQ139&gt;AQ149,3,0)))</f>
        <v>0</v>
      </c>
      <c r="AS139" s="148">
        <f>ABS(SUM(AS127:AS129))+ABS(SUM(AS130:AS132))+ABS(SUM(AS133:AS135))+ABS(SUM(AS136:AS138))</f>
        <v>0</v>
      </c>
      <c r="AT139" s="102">
        <f>IF(AS139+AS149=0,0,IF(AS139=AS149,1.5,IF(AS139&gt;AS149,3,0)))</f>
        <v>0</v>
      </c>
      <c r="AU139" s="103">
        <f>SUM(AC139+AE139+AG139+AI139+AK139+AM139+AO139+AQ139+AS139)</f>
        <v>0</v>
      </c>
      <c r="AV139" s="104">
        <f>SUM(AD139+AF139+AH139+AJ139+AL139+AN139+AP139+AR139+AT139)</f>
        <v>0</v>
      </c>
      <c r="AW139" s="83"/>
      <c r="AX139" s="84"/>
      <c r="BA139" s="149"/>
      <c r="BB139" s="150"/>
      <c r="BC139" s="151"/>
      <c r="BQ139" s="153"/>
      <c r="BR139" s="151"/>
      <c r="BV139" s="151"/>
      <c r="BZ139" s="151"/>
    </row>
    <row r="140" spans="1:78" ht="24" customHeight="1" thickBot="1" x14ac:dyDescent="0.3">
      <c r="B140" s="68" t="str">
        <f>IF(AA140=0,"",AA140)</f>
        <v>Gesamt - Punkte</v>
      </c>
      <c r="C140" s="69" t="str">
        <f t="shared" si="156"/>
        <v/>
      </c>
      <c r="D140" s="69" t="str">
        <f t="shared" si="156"/>
        <v/>
      </c>
      <c r="E140" s="70">
        <f>IF(AD140="","",AD140)</f>
        <v>0</v>
      </c>
      <c r="F140" s="69" t="str">
        <f t="shared" si="137"/>
        <v/>
      </c>
      <c r="G140" s="70">
        <f>IF(AF140="","",AF140)</f>
        <v>0</v>
      </c>
      <c r="H140" s="69" t="str">
        <f t="shared" si="138"/>
        <v/>
      </c>
      <c r="I140" s="70">
        <f>IF(AH140="","",AH140)</f>
        <v>0</v>
      </c>
      <c r="J140" s="69" t="str">
        <f t="shared" si="139"/>
        <v/>
      </c>
      <c r="K140" s="70">
        <f>IF(AJ140="","",AJ140)</f>
        <v>0</v>
      </c>
      <c r="L140" s="69" t="str">
        <f t="shared" si="140"/>
        <v/>
      </c>
      <c r="M140" s="70">
        <f>IF(AL140="","",AL140)</f>
        <v>0</v>
      </c>
      <c r="N140" s="69" t="str">
        <f t="shared" si="157"/>
        <v/>
      </c>
      <c r="O140" s="70">
        <f>IF(AN140="","",AN140)</f>
        <v>0</v>
      </c>
      <c r="P140" s="69" t="str">
        <f t="shared" si="141"/>
        <v/>
      </c>
      <c r="Q140" s="70">
        <f>IF(AP140="","",AP140)</f>
        <v>0</v>
      </c>
      <c r="R140" s="69" t="str">
        <f t="shared" si="142"/>
        <v/>
      </c>
      <c r="S140" s="70">
        <f>IF(AR140="","",AR140)</f>
        <v>0</v>
      </c>
      <c r="T140" s="69" t="str">
        <f t="shared" si="143"/>
        <v/>
      </c>
      <c r="U140" s="70">
        <f>IF(AT140="","",AT140)</f>
        <v>0</v>
      </c>
      <c r="V140" s="69" t="str">
        <f t="shared" si="144"/>
        <v/>
      </c>
      <c r="W140" s="70">
        <f>IF(AV140="","",AV140)</f>
        <v>0</v>
      </c>
      <c r="AA140" s="68" t="s">
        <v>975</v>
      </c>
      <c r="AB140" s="69"/>
      <c r="AC140" s="69"/>
      <c r="AD140" s="105">
        <f>SUM(AD127:AD139)</f>
        <v>0</v>
      </c>
      <c r="AE140" s="69"/>
      <c r="AF140" s="105">
        <f>SUM(AF127:AF139)</f>
        <v>0</v>
      </c>
      <c r="AG140" s="69"/>
      <c r="AH140" s="105">
        <f>SUM(AH127:AH139)</f>
        <v>0</v>
      </c>
      <c r="AI140" s="69"/>
      <c r="AJ140" s="105">
        <f>SUM(AJ127:AJ139)</f>
        <v>0</v>
      </c>
      <c r="AK140" s="69"/>
      <c r="AL140" s="105">
        <f>SUM(AL127:AL139)</f>
        <v>0</v>
      </c>
      <c r="AM140" s="69"/>
      <c r="AN140" s="105">
        <f>SUM(AN127:AN139)</f>
        <v>0</v>
      </c>
      <c r="AO140" s="69"/>
      <c r="AP140" s="105">
        <f>SUM(AP127:AP139)</f>
        <v>0</v>
      </c>
      <c r="AQ140" s="69"/>
      <c r="AR140" s="105">
        <f>SUM(AR127:AR139)</f>
        <v>0</v>
      </c>
      <c r="AS140" s="69"/>
      <c r="AT140" s="105">
        <f>SUM(AT127:AT139)</f>
        <v>0</v>
      </c>
      <c r="AU140" s="69"/>
      <c r="AV140" s="106">
        <f>SUM(AV127:AV139)</f>
        <v>0</v>
      </c>
      <c r="AW140" s="83"/>
      <c r="AX140" s="84"/>
      <c r="BA140" s="149">
        <f>+AV140</f>
        <v>0</v>
      </c>
      <c r="BB140" s="150">
        <f>+AU139</f>
        <v>0</v>
      </c>
      <c r="BC140" s="151">
        <f>+AA122</f>
        <v>5</v>
      </c>
      <c r="BF140" s="152">
        <f>SUM(BF121:BF139)</f>
        <v>0</v>
      </c>
      <c r="BQ140" s="149">
        <f>+BB140/1000000+BA140</f>
        <v>0</v>
      </c>
      <c r="BR140" s="151">
        <f>RANK(BQ140,BQ:BQ)</f>
        <v>1</v>
      </c>
      <c r="BV140" s="151"/>
      <c r="BZ140" s="151"/>
    </row>
    <row r="141" spans="1:78" ht="11.25" customHeight="1" x14ac:dyDescent="0.25">
      <c r="B141" s="69"/>
      <c r="C141" s="69"/>
      <c r="D141" s="69"/>
      <c r="E141" s="1"/>
      <c r="F141" s="69"/>
      <c r="G141" s="1"/>
      <c r="H141" s="69"/>
      <c r="I141" s="1"/>
      <c r="J141" s="69"/>
      <c r="K141" s="1"/>
      <c r="L141" s="69"/>
      <c r="M141" s="1"/>
      <c r="N141" s="69"/>
      <c r="O141" s="1"/>
      <c r="P141" s="69"/>
      <c r="Q141" s="1"/>
      <c r="R141" s="69"/>
      <c r="S141" s="1"/>
      <c r="T141" s="69"/>
      <c r="U141" s="1"/>
      <c r="V141" s="69"/>
      <c r="W141" s="1"/>
      <c r="AA141" s="69"/>
      <c r="AB141" s="69"/>
      <c r="AC141" s="69"/>
      <c r="AD141" s="1"/>
      <c r="AE141" s="69"/>
      <c r="AF141" s="1"/>
      <c r="AG141" s="69"/>
      <c r="AH141" s="1"/>
      <c r="AI141" s="69"/>
      <c r="AJ141" s="1"/>
      <c r="AK141" s="69"/>
      <c r="AL141" s="1"/>
      <c r="AM141" s="69"/>
      <c r="AN141" s="1"/>
      <c r="AO141" s="69"/>
      <c r="AP141" s="1"/>
      <c r="AQ141" s="69"/>
      <c r="AR141" s="1"/>
      <c r="AS141" s="69"/>
      <c r="AT141" s="1"/>
      <c r="AU141" s="69"/>
      <c r="AV141" s="1"/>
      <c r="AW141" s="83"/>
      <c r="AX141" s="84"/>
      <c r="BA141" s="149"/>
      <c r="BB141" s="150"/>
      <c r="BC141" s="151"/>
      <c r="BQ141" s="153"/>
      <c r="BR141" s="151"/>
      <c r="BV141" s="151"/>
      <c r="BZ141" s="151"/>
    </row>
    <row r="142" spans="1:78" ht="12.75" customHeight="1" x14ac:dyDescent="0.25">
      <c r="B142" s="71" t="str">
        <f t="shared" ref="B142:K144" si="168">IF(AA142=0,"",AA142)</f>
        <v>Gegner-Nr.:</v>
      </c>
      <c r="C142" s="72" t="str">
        <f t="shared" si="168"/>
        <v>&gt;&gt;&gt;&gt;</v>
      </c>
      <c r="D142" s="396">
        <f t="shared" si="168"/>
        <v>1</v>
      </c>
      <c r="E142" s="396" t="str">
        <f t="shared" si="168"/>
        <v/>
      </c>
      <c r="F142" s="396">
        <f t="shared" si="168"/>
        <v>4</v>
      </c>
      <c r="G142" s="396" t="str">
        <f t="shared" si="168"/>
        <v/>
      </c>
      <c r="H142" s="396">
        <f t="shared" si="168"/>
        <v>6</v>
      </c>
      <c r="I142" s="396" t="str">
        <f t="shared" si="168"/>
        <v/>
      </c>
      <c r="J142" s="396">
        <f t="shared" si="168"/>
        <v>9</v>
      </c>
      <c r="K142" s="396" t="str">
        <f t="shared" si="168"/>
        <v/>
      </c>
      <c r="L142" s="396">
        <f t="shared" ref="L142:U144" si="169">IF(AK142=0,"",AK142)</f>
        <v>10</v>
      </c>
      <c r="M142" s="396" t="str">
        <f t="shared" si="169"/>
        <v/>
      </c>
      <c r="N142" s="396">
        <f t="shared" si="169"/>
        <v>8</v>
      </c>
      <c r="O142" s="396" t="str">
        <f t="shared" si="169"/>
        <v/>
      </c>
      <c r="P142" s="396">
        <f t="shared" si="169"/>
        <v>3</v>
      </c>
      <c r="Q142" s="396" t="str">
        <f t="shared" si="169"/>
        <v/>
      </c>
      <c r="R142" s="396">
        <f t="shared" si="169"/>
        <v>2</v>
      </c>
      <c r="S142" s="396" t="str">
        <f t="shared" si="169"/>
        <v/>
      </c>
      <c r="T142" s="396">
        <f t="shared" si="169"/>
        <v>7</v>
      </c>
      <c r="U142" s="396" t="str">
        <f t="shared" si="169"/>
        <v/>
      </c>
      <c r="V142" s="412"/>
      <c r="W142" s="412"/>
      <c r="AA142" s="71" t="s">
        <v>958</v>
      </c>
      <c r="AB142" s="72" t="s">
        <v>959</v>
      </c>
      <c r="AC142" s="418">
        <f>VLOOKUP($AA122,Schlüssel!$A$5:$DG$14,43)</f>
        <v>1</v>
      </c>
      <c r="AD142" s="419"/>
      <c r="AE142" s="418">
        <f>VLOOKUP($AA122,Schlüssel!$A$5:$EK$14,44)</f>
        <v>4</v>
      </c>
      <c r="AF142" s="419"/>
      <c r="AG142" s="418">
        <f>VLOOKUP($AA122,Schlüssel!$A$5:$EK$14,45)</f>
        <v>6</v>
      </c>
      <c r="AH142" s="419"/>
      <c r="AI142" s="418">
        <f>VLOOKUP($AA122,Schlüssel!$A$5:$EK$14,46)</f>
        <v>9</v>
      </c>
      <c r="AJ142" s="419"/>
      <c r="AK142" s="418">
        <f>VLOOKUP($AA122,Schlüssel!$A$5:$EK$14,47)</f>
        <v>10</v>
      </c>
      <c r="AL142" s="419"/>
      <c r="AM142" s="418">
        <f>VLOOKUP($AA122,Schlüssel!$A$5:$EK$14,48)</f>
        <v>8</v>
      </c>
      <c r="AN142" s="419"/>
      <c r="AO142" s="418">
        <f>VLOOKUP($AA122,Schlüssel!$A$5:$EK$14,49)</f>
        <v>3</v>
      </c>
      <c r="AP142" s="419"/>
      <c r="AQ142" s="418">
        <f>VLOOKUP($AA122,Schlüssel!$A$5:$EK$14,50)</f>
        <v>2</v>
      </c>
      <c r="AR142" s="419"/>
      <c r="AS142" s="418">
        <f>VLOOKUP($AA122,Schlüssel!$A$5:$EK$14,51)</f>
        <v>7</v>
      </c>
      <c r="AT142" s="419"/>
      <c r="AU142" s="107"/>
      <c r="AV142" s="107"/>
      <c r="AW142" s="83"/>
      <c r="AX142" s="84"/>
      <c r="BA142" s="149"/>
      <c r="BB142" s="150"/>
      <c r="BC142" s="151"/>
      <c r="BQ142" s="153"/>
      <c r="BR142" s="151"/>
      <c r="BV142" s="151"/>
      <c r="BZ142" s="151"/>
    </row>
    <row r="143" spans="1:78" ht="28.5" customHeight="1" x14ac:dyDescent="0.25">
      <c r="B143" s="73" t="str">
        <f t="shared" si="168"/>
        <v/>
      </c>
      <c r="C143" s="69" t="str">
        <f t="shared" si="168"/>
        <v/>
      </c>
      <c r="D143" s="409" t="str">
        <f t="shared" si="168"/>
        <v>BC Comet Nürnberg</v>
      </c>
      <c r="E143" s="410" t="str">
        <f t="shared" si="168"/>
        <v/>
      </c>
      <c r="F143" s="409" t="str">
        <f t="shared" si="168"/>
        <v>SG Rottendorf 1</v>
      </c>
      <c r="G143" s="410" t="str">
        <f t="shared" si="168"/>
        <v/>
      </c>
      <c r="H143" s="409" t="str">
        <f t="shared" si="168"/>
        <v>Bajuwaren München 1</v>
      </c>
      <c r="I143" s="410" t="str">
        <f t="shared" si="168"/>
        <v/>
      </c>
      <c r="J143" s="409" t="str">
        <f t="shared" si="168"/>
        <v>Werdenfels 1</v>
      </c>
      <c r="K143" s="410" t="str">
        <f t="shared" si="168"/>
        <v/>
      </c>
      <c r="L143" s="409" t="str">
        <f t="shared" si="169"/>
        <v>Donaubowler Regensburg 1</v>
      </c>
      <c r="M143" s="410" t="str">
        <f t="shared" si="169"/>
        <v/>
      </c>
      <c r="N143" s="409" t="str">
        <f t="shared" si="169"/>
        <v>Schanzer Ingolstadt 1</v>
      </c>
      <c r="O143" s="410" t="str">
        <f t="shared" si="169"/>
        <v/>
      </c>
      <c r="P143" s="409" t="str">
        <f t="shared" si="169"/>
        <v>SG DJK Rimpar 1</v>
      </c>
      <c r="Q143" s="410" t="str">
        <f t="shared" si="169"/>
        <v/>
      </c>
      <c r="R143" s="409" t="str">
        <f t="shared" si="169"/>
        <v>BK München 3</v>
      </c>
      <c r="S143" s="410" t="str">
        <f t="shared" si="169"/>
        <v/>
      </c>
      <c r="T143" s="409" t="str">
        <f t="shared" si="169"/>
        <v>Bowlinghaus Bamberg 1</v>
      </c>
      <c r="U143" s="410" t="str">
        <f t="shared" si="169"/>
        <v/>
      </c>
      <c r="V143" s="411"/>
      <c r="W143" s="411"/>
      <c r="AA143" s="73"/>
      <c r="AB143" s="69"/>
      <c r="AC143" s="409" t="str">
        <f>VLOOKUP(AC142,Schlüssel!$A$5:$K$14,2)</f>
        <v>BC Comet Nürnberg</v>
      </c>
      <c r="AD143" s="410"/>
      <c r="AE143" s="409" t="str">
        <f>VLOOKUP(AE142,Schlüssel!$A$5:$K$14,2)</f>
        <v>SG Rottendorf 1</v>
      </c>
      <c r="AF143" s="410"/>
      <c r="AG143" s="409" t="str">
        <f>VLOOKUP(AG142,Schlüssel!$A$5:$K$14,2)</f>
        <v>Bajuwaren München 1</v>
      </c>
      <c r="AH143" s="410"/>
      <c r="AI143" s="409" t="str">
        <f>VLOOKUP(AI142,Schlüssel!$A$5:$K$14,2)</f>
        <v>Werdenfels 1</v>
      </c>
      <c r="AJ143" s="410"/>
      <c r="AK143" s="409" t="str">
        <f>VLOOKUP(AK142,Schlüssel!$A$5:$K$14,2)</f>
        <v>Donaubowler Regensburg 1</v>
      </c>
      <c r="AL143" s="410"/>
      <c r="AM143" s="409" t="str">
        <f>VLOOKUP(AM142,Schlüssel!$A$5:$K$14,2)</f>
        <v>Schanzer Ingolstadt 1</v>
      </c>
      <c r="AN143" s="410"/>
      <c r="AO143" s="409" t="str">
        <f>VLOOKUP(AO142,Schlüssel!$A$5:$K$14,2)</f>
        <v>SG DJK Rimpar 1</v>
      </c>
      <c r="AP143" s="410"/>
      <c r="AQ143" s="409" t="str">
        <f>VLOOKUP(AQ142,Schlüssel!$A$5:$K$14,2)</f>
        <v>BK München 3</v>
      </c>
      <c r="AR143" s="410"/>
      <c r="AS143" s="409" t="str">
        <f>VLOOKUP(AS142,Schlüssel!$A$5:$K$14,2)</f>
        <v>Bowlinghaus Bamberg 1</v>
      </c>
      <c r="AT143" s="410"/>
      <c r="AU143" s="108"/>
      <c r="AV143" s="108"/>
      <c r="AW143" s="83"/>
      <c r="AX143" s="84"/>
      <c r="BA143" s="149"/>
      <c r="BB143" s="150"/>
      <c r="BC143" s="151"/>
      <c r="BQ143" s="153"/>
      <c r="BR143" s="151"/>
      <c r="BV143" s="151"/>
      <c r="BZ143" s="151"/>
    </row>
    <row r="144" spans="1:78" ht="12" customHeight="1" x14ac:dyDescent="0.25">
      <c r="B144" s="73" t="str">
        <f t="shared" si="168"/>
        <v/>
      </c>
      <c r="C144" s="69" t="str">
        <f t="shared" si="168"/>
        <v/>
      </c>
      <c r="D144" s="395" t="str">
        <f t="shared" si="168"/>
        <v/>
      </c>
      <c r="E144" s="395" t="str">
        <f t="shared" si="168"/>
        <v/>
      </c>
      <c r="F144" s="395" t="str">
        <f t="shared" si="168"/>
        <v/>
      </c>
      <c r="G144" s="395" t="str">
        <f t="shared" si="168"/>
        <v/>
      </c>
      <c r="H144" s="395" t="str">
        <f t="shared" si="168"/>
        <v/>
      </c>
      <c r="I144" s="395" t="str">
        <f t="shared" si="168"/>
        <v/>
      </c>
      <c r="J144" s="395" t="str">
        <f t="shared" si="168"/>
        <v/>
      </c>
      <c r="K144" s="395" t="str">
        <f t="shared" si="168"/>
        <v/>
      </c>
      <c r="L144" s="395" t="str">
        <f t="shared" si="169"/>
        <v/>
      </c>
      <c r="M144" s="395" t="str">
        <f t="shared" si="169"/>
        <v/>
      </c>
      <c r="N144" s="395" t="str">
        <f t="shared" si="169"/>
        <v/>
      </c>
      <c r="O144" s="395" t="str">
        <f t="shared" si="169"/>
        <v/>
      </c>
      <c r="P144" s="395" t="str">
        <f t="shared" si="169"/>
        <v/>
      </c>
      <c r="Q144" s="395" t="str">
        <f t="shared" si="169"/>
        <v/>
      </c>
      <c r="R144" s="395" t="str">
        <f t="shared" si="169"/>
        <v/>
      </c>
      <c r="S144" s="395" t="str">
        <f t="shared" si="169"/>
        <v/>
      </c>
      <c r="T144" s="395" t="str">
        <f t="shared" si="169"/>
        <v/>
      </c>
      <c r="U144" s="408" t="str">
        <f t="shared" si="169"/>
        <v/>
      </c>
      <c r="V144" s="301"/>
      <c r="W144" s="301"/>
      <c r="AA144" s="73"/>
      <c r="AB144" s="69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78"/>
      <c r="AV144" s="78"/>
      <c r="AW144" s="83"/>
      <c r="AX144" s="84"/>
      <c r="BA144" s="149"/>
      <c r="BB144" s="150"/>
      <c r="BC144" s="151"/>
      <c r="BQ144" s="153"/>
      <c r="BR144" s="151"/>
      <c r="BV144" s="151"/>
      <c r="BZ144" s="151"/>
    </row>
    <row r="145" spans="1:78" ht="15.9" customHeight="1" x14ac:dyDescent="0.25">
      <c r="B145" s="391" t="str">
        <f t="shared" ref="B145:C149" si="170">IF(AA145=0,"",AA145)</f>
        <v>Spieler 1</v>
      </c>
      <c r="C145" s="392" t="str">
        <f t="shared" si="170"/>
        <v/>
      </c>
      <c r="D145" s="393">
        <f>IF(AC145=301,"",AC145)</f>
        <v>0</v>
      </c>
      <c r="E145" s="393" t="str">
        <f>IF(AD145=0,"",AD145)</f>
        <v/>
      </c>
      <c r="F145" s="393">
        <f>IF(AE145=301,"",AE145)</f>
        <v>0</v>
      </c>
      <c r="G145" s="393" t="str">
        <f>IF(AF145=0,"",AF145)</f>
        <v/>
      </c>
      <c r="H145" s="393">
        <f>IF(AG145=301,"",AG145)</f>
        <v>0</v>
      </c>
      <c r="I145" s="393" t="str">
        <f>IF(AH145=0,"",AH145)</f>
        <v/>
      </c>
      <c r="J145" s="393">
        <f>IF(AI145=301,"",AI145)</f>
        <v>0</v>
      </c>
      <c r="K145" s="393" t="str">
        <f>IF(AJ145=0,"",AJ145)</f>
        <v/>
      </c>
      <c r="L145" s="393">
        <f>IF(AK145=301,"",AK145)</f>
        <v>0</v>
      </c>
      <c r="M145" s="393" t="str">
        <f>IF(AL145=0,"",AL145)</f>
        <v/>
      </c>
      <c r="N145" s="393">
        <f>IF(AM145=301,"",AM145)</f>
        <v>0</v>
      </c>
      <c r="O145" s="393" t="str">
        <f>IF(AN145=0,"",AN145)</f>
        <v/>
      </c>
      <c r="P145" s="393">
        <f>IF(AO145=301,"",AO145)</f>
        <v>0</v>
      </c>
      <c r="Q145" s="393" t="str">
        <f>IF(AP145=0,"",AP145)</f>
        <v/>
      </c>
      <c r="R145" s="393">
        <f>IF(AQ145=301,"",AQ145)</f>
        <v>0</v>
      </c>
      <c r="S145" s="393" t="str">
        <f>IF(AR145=0,"",AR145)</f>
        <v/>
      </c>
      <c r="T145" s="393">
        <f>IF(AS145=301,"",AS145)</f>
        <v>0</v>
      </c>
      <c r="U145" s="393" t="str">
        <f>IF(AT145=0,"",AT145)</f>
        <v/>
      </c>
      <c r="V145" s="404"/>
      <c r="W145" s="404"/>
      <c r="AA145" s="74" t="s">
        <v>0</v>
      </c>
      <c r="AB145" s="75"/>
      <c r="AC145" s="420">
        <f>ABS(INDEX(AC:AC,MATCH(AC142,$AA:$AA,0)+5)+INDEX(AC:AC,MATCH(AC142,$AA:$AA,0)+6)+INDEX(AC:AC,MATCH(AC142,$AA:$AA,0)+7))</f>
        <v>0</v>
      </c>
      <c r="AD145" s="421"/>
      <c r="AE145" s="420">
        <f>ABS(INDEX(AE:AE,MATCH(AE142,$AA:$AA,0)+5)+INDEX(AE:AE,MATCH(AE142,$AA:$AA,0)+6)+INDEX(AE:AE,MATCH(AE142,$AA:$AA,0)+7))</f>
        <v>0</v>
      </c>
      <c r="AF145" s="421"/>
      <c r="AG145" s="420">
        <f>ABS(INDEX(AG:AG,MATCH(AG142,$AA:$AA,0)+5)+INDEX(AG:AG,MATCH(AG142,$AA:$AA,0)+6)+INDEX(AG:AG,MATCH(AG142,$AA:$AA,0)+7))</f>
        <v>0</v>
      </c>
      <c r="AH145" s="421"/>
      <c r="AI145" s="420">
        <f>ABS(INDEX(AI:AI,MATCH(AI142,$AA:$AA,0)+5)+INDEX(AI:AI,MATCH(AI142,$AA:$AA,0)+6)+INDEX(AI:AI,MATCH(AI142,$AA:$AA,0)+7))</f>
        <v>0</v>
      </c>
      <c r="AJ145" s="421"/>
      <c r="AK145" s="420">
        <f>ABS(INDEX(AK:AK,MATCH(AK142,$AA:$AA,0)+5)+INDEX(AK:AK,MATCH(AK142,$AA:$AA,0)+6)+INDEX(AK:AK,MATCH(AK142,$AA:$AA,0)+7))</f>
        <v>0</v>
      </c>
      <c r="AL145" s="421"/>
      <c r="AM145" s="420">
        <f>ABS(INDEX(AM:AM,MATCH(AM142,$AA:$AA,0)+5)+INDEX(AM:AM,MATCH(AM142,$AA:$AA,0)+6)+INDEX(AM:AM,MATCH(AM142,$AA:$AA,0)+7))</f>
        <v>0</v>
      </c>
      <c r="AN145" s="421"/>
      <c r="AO145" s="420">
        <f>ABS(INDEX(AO:AO,MATCH(AO142,$AA:$AA,0)+5)+INDEX(AO:AO,MATCH(AO142,$AA:$AA,0)+6)+INDEX(AO:AO,MATCH(AO142,$AA:$AA,0)+7))</f>
        <v>0</v>
      </c>
      <c r="AP145" s="421"/>
      <c r="AQ145" s="420">
        <f>ABS(INDEX(AQ:AQ,MATCH(AQ142,$AA:$AA,0)+5)+INDEX(AQ:AQ,MATCH(AQ142,$AA:$AA,0)+6)+INDEX(AQ:AQ,MATCH(AQ142,$AA:$AA,0)+7))</f>
        <v>0</v>
      </c>
      <c r="AR145" s="421"/>
      <c r="AS145" s="420">
        <f>ABS(INDEX(AS:AS,MATCH(AS142,$AA:$AA,0)+5)+INDEX(AS:AS,MATCH(AS142,$AA:$AA,0)+6)+INDEX(AS:AS,MATCH(AS142,$AA:$AA,0)+7))</f>
        <v>0</v>
      </c>
      <c r="AT145" s="421"/>
      <c r="AU145" s="1"/>
      <c r="AV145" s="1"/>
      <c r="AW145" s="83"/>
      <c r="AX145" s="84"/>
      <c r="BA145" s="149"/>
      <c r="BB145" s="150"/>
      <c r="BC145" s="151"/>
      <c r="BQ145" s="153"/>
      <c r="BR145" s="151"/>
      <c r="BV145" s="151"/>
      <c r="BZ145" s="151"/>
    </row>
    <row r="146" spans="1:78" ht="15.9" customHeight="1" x14ac:dyDescent="0.25">
      <c r="B146" s="391" t="str">
        <f t="shared" si="170"/>
        <v>Spieler 2</v>
      </c>
      <c r="C146" s="392" t="str">
        <f t="shared" si="170"/>
        <v/>
      </c>
      <c r="D146" s="393">
        <f>IF(AC146=301,"",AC146)</f>
        <v>0</v>
      </c>
      <c r="E146" s="393" t="str">
        <f>IF(AD146=0,"",AD146)</f>
        <v/>
      </c>
      <c r="F146" s="393">
        <f>IF(AE146=301,"",AE146)</f>
        <v>0</v>
      </c>
      <c r="G146" s="393" t="str">
        <f>IF(AF146=0,"",AF146)</f>
        <v/>
      </c>
      <c r="H146" s="393">
        <f>IF(AG146=301,"",AG146)</f>
        <v>0</v>
      </c>
      <c r="I146" s="393" t="str">
        <f>IF(AH146=0,"",AH146)</f>
        <v/>
      </c>
      <c r="J146" s="393">
        <f>IF(AI146=301,"",AI146)</f>
        <v>0</v>
      </c>
      <c r="K146" s="393" t="str">
        <f>IF(AJ146=0,"",AJ146)</f>
        <v/>
      </c>
      <c r="L146" s="393">
        <f>IF(AK146=301,"",AK146)</f>
        <v>0</v>
      </c>
      <c r="M146" s="393" t="str">
        <f>IF(AL146=0,"",AL146)</f>
        <v/>
      </c>
      <c r="N146" s="393">
        <f>IF(AM146=301,"",AM146)</f>
        <v>0</v>
      </c>
      <c r="O146" s="393" t="str">
        <f>IF(AN146=0,"",AN146)</f>
        <v/>
      </c>
      <c r="P146" s="393">
        <f>IF(AO146=301,"",AO146)</f>
        <v>0</v>
      </c>
      <c r="Q146" s="393" t="str">
        <f>IF(AP146=0,"",AP146)</f>
        <v/>
      </c>
      <c r="R146" s="393">
        <f>IF(AQ146=301,"",AQ146)</f>
        <v>0</v>
      </c>
      <c r="S146" s="393" t="str">
        <f>IF(AR146=0,"",AR146)</f>
        <v/>
      </c>
      <c r="T146" s="393">
        <f>IF(AS146=301,"",AS146)</f>
        <v>0</v>
      </c>
      <c r="U146" s="393" t="str">
        <f>IF(AT146=0,"",AT146)</f>
        <v/>
      </c>
      <c r="V146" s="404"/>
      <c r="W146" s="404"/>
      <c r="AA146" s="74" t="s">
        <v>2</v>
      </c>
      <c r="AB146" s="75"/>
      <c r="AC146" s="422">
        <f>ABS(INDEX(AC:AC,MATCH(AC142,$AA:$AA,0)+8)+INDEX(AC:AC,MATCH(AC142,$AA:$AA,0)+9)+INDEX(AC:AC,MATCH(AC142,$AA:$AA,0)+10))</f>
        <v>0</v>
      </c>
      <c r="AD146" s="423"/>
      <c r="AE146" s="422">
        <f>ABS(INDEX(AE:AE,MATCH(AE142,$AA:$AA,0)+8)+INDEX(AE:AE,MATCH(AE142,$AA:$AA,0)+9)+INDEX(AE:AE,MATCH(AE142,$AA:$AA,0)+10))</f>
        <v>0</v>
      </c>
      <c r="AF146" s="423"/>
      <c r="AG146" s="422">
        <f>ABS(INDEX(AG:AG,MATCH(AG142,$AA:$AA,0)+8)+INDEX(AG:AG,MATCH(AG142,$AA:$AA,0)+9)+INDEX(AG:AG,MATCH(AG142,$AA:$AA,0)+10))</f>
        <v>0</v>
      </c>
      <c r="AH146" s="423"/>
      <c r="AI146" s="422">
        <f>ABS(INDEX(AI:AI,MATCH(AI142,$AA:$AA,0)+8)+INDEX(AI:AI,MATCH(AI142,$AA:$AA,0)+9)+INDEX(AI:AI,MATCH(AI142,$AA:$AA,0)+10))</f>
        <v>0</v>
      </c>
      <c r="AJ146" s="423"/>
      <c r="AK146" s="422">
        <f>ABS(INDEX(AK:AK,MATCH(AK142,$AA:$AA,0)+8)+INDEX(AK:AK,MATCH(AK142,$AA:$AA,0)+9)+INDEX(AK:AK,MATCH(AK142,$AA:$AA,0)+10))</f>
        <v>0</v>
      </c>
      <c r="AL146" s="423"/>
      <c r="AM146" s="422">
        <f>ABS(INDEX(AM:AM,MATCH(AM142,$AA:$AA,0)+8)+INDEX(AM:AM,MATCH(AM142,$AA:$AA,0)+9)+INDEX(AM:AM,MATCH(AM142,$AA:$AA,0)+10))</f>
        <v>0</v>
      </c>
      <c r="AN146" s="423"/>
      <c r="AO146" s="422">
        <f>ABS(INDEX(AO:AO,MATCH(AO142,$AA:$AA,0)+8)+INDEX(AO:AO,MATCH(AO142,$AA:$AA,0)+9)+INDEX(AO:AO,MATCH(AO142,$AA:$AA,0)+10))</f>
        <v>0</v>
      </c>
      <c r="AP146" s="423"/>
      <c r="AQ146" s="422">
        <f>ABS(INDEX(AQ:AQ,MATCH(AQ142,$AA:$AA,0)+8)+INDEX(AQ:AQ,MATCH(AQ142,$AA:$AA,0)+9)+INDEX(AQ:AQ,MATCH(AQ142,$AA:$AA,0)+10))</f>
        <v>0</v>
      </c>
      <c r="AR146" s="423"/>
      <c r="AS146" s="422">
        <f>ABS(INDEX(AS:AS,MATCH(AS142,$AA:$AA,0)+8)+INDEX(AS:AS,MATCH(AS142,$AA:$AA,0)+9)+INDEX(AS:AS,MATCH(AS142,$AA:$AA,0)+10))</f>
        <v>0</v>
      </c>
      <c r="AT146" s="423"/>
      <c r="AU146" s="1"/>
      <c r="AV146" s="1"/>
      <c r="AW146" s="83"/>
      <c r="AX146" s="84"/>
      <c r="BA146" s="149"/>
      <c r="BB146" s="150"/>
      <c r="BC146" s="151"/>
      <c r="BQ146" s="153"/>
      <c r="BR146" s="151"/>
      <c r="BV146" s="151"/>
      <c r="BZ146" s="151"/>
    </row>
    <row r="147" spans="1:78" ht="15.9" customHeight="1" x14ac:dyDescent="0.25">
      <c r="B147" s="391" t="str">
        <f t="shared" si="170"/>
        <v>Spieler 3</v>
      </c>
      <c r="C147" s="392" t="str">
        <f t="shared" si="170"/>
        <v/>
      </c>
      <c r="D147" s="393">
        <f>IF(AC147=301,"",AC147)</f>
        <v>0</v>
      </c>
      <c r="E147" s="393" t="str">
        <f>IF(AD147=0,"",AD147)</f>
        <v/>
      </c>
      <c r="F147" s="393">
        <f>IF(AE147=301,"",AE147)</f>
        <v>0</v>
      </c>
      <c r="G147" s="393" t="str">
        <f>IF(AF147=0,"",AF147)</f>
        <v/>
      </c>
      <c r="H147" s="393">
        <f>IF(AG147=301,"",AG147)</f>
        <v>0</v>
      </c>
      <c r="I147" s="393" t="str">
        <f>IF(AH147=0,"",AH147)</f>
        <v/>
      </c>
      <c r="J147" s="393">
        <f>IF(AI147=301,"",AI147)</f>
        <v>0</v>
      </c>
      <c r="K147" s="393" t="str">
        <f>IF(AJ147=0,"",AJ147)</f>
        <v/>
      </c>
      <c r="L147" s="393">
        <f>IF(AK147=301,"",AK147)</f>
        <v>0</v>
      </c>
      <c r="M147" s="393" t="str">
        <f>IF(AL147=0,"",AL147)</f>
        <v/>
      </c>
      <c r="N147" s="393">
        <f>IF(AM147=301,"",AM147)</f>
        <v>0</v>
      </c>
      <c r="O147" s="393" t="str">
        <f>IF(AN147=0,"",AN147)</f>
        <v/>
      </c>
      <c r="P147" s="393">
        <f>IF(AO147=301,"",AO147)</f>
        <v>0</v>
      </c>
      <c r="Q147" s="393" t="str">
        <f>IF(AP147=0,"",AP147)</f>
        <v/>
      </c>
      <c r="R147" s="393">
        <f>IF(AQ147=301,"",AQ147)</f>
        <v>0</v>
      </c>
      <c r="S147" s="393" t="str">
        <f>IF(AR147=0,"",AR147)</f>
        <v/>
      </c>
      <c r="T147" s="393">
        <f>IF(AS147=301,"",AS147)</f>
        <v>0</v>
      </c>
      <c r="U147" s="393" t="str">
        <f>IF(AT147=0,"",AT147)</f>
        <v/>
      </c>
      <c r="V147" s="404"/>
      <c r="W147" s="404"/>
      <c r="AA147" s="74" t="s">
        <v>3</v>
      </c>
      <c r="AB147" s="75"/>
      <c r="AC147" s="422">
        <f>ABS(INDEX(AC:AC,MATCH(AC142,$AA:$AA,0)+11)+INDEX(AC:AC,MATCH(AC142,$AA:$AA,0)+12)+INDEX(AC:AC,MATCH(AC142,$AA:$AA,0)+13))</f>
        <v>0</v>
      </c>
      <c r="AD147" s="423"/>
      <c r="AE147" s="422">
        <f>ABS(INDEX(AE:AE,MATCH(AE142,$AA:$AA,0)+11)+INDEX(AE:AE,MATCH(AE142,$AA:$AA,0)+12)+INDEX(AE:AE,MATCH(AE142,$AA:$AA,0)+13))</f>
        <v>0</v>
      </c>
      <c r="AF147" s="423"/>
      <c r="AG147" s="422">
        <f>ABS(INDEX(AG:AG,MATCH(AG142,$AA:$AA,0)+11)+INDEX(AG:AG,MATCH(AG142,$AA:$AA,0)+12)+INDEX(AG:AG,MATCH(AG142,$AA:$AA,0)+13))</f>
        <v>0</v>
      </c>
      <c r="AH147" s="423"/>
      <c r="AI147" s="422">
        <f>ABS(INDEX(AI:AI,MATCH(AI142,$AA:$AA,0)+11)+INDEX(AI:AI,MATCH(AI142,$AA:$AA,0)+12)+INDEX(AI:AI,MATCH(AI142,$AA:$AA,0)+13))</f>
        <v>0</v>
      </c>
      <c r="AJ147" s="423"/>
      <c r="AK147" s="422">
        <f>ABS(INDEX(AK:AK,MATCH(AK142,$AA:$AA,0)+11)+INDEX(AK:AK,MATCH(AK142,$AA:$AA,0)+12)+INDEX(AK:AK,MATCH(AK142,$AA:$AA,0)+13))</f>
        <v>0</v>
      </c>
      <c r="AL147" s="423"/>
      <c r="AM147" s="422">
        <f>ABS(INDEX(AM:AM,MATCH(AM142,$AA:$AA,0)+11)+INDEX(AM:AM,MATCH(AM142,$AA:$AA,0)+12)+INDEX(AM:AM,MATCH(AM142,$AA:$AA,0)+13))</f>
        <v>0</v>
      </c>
      <c r="AN147" s="423"/>
      <c r="AO147" s="422">
        <f>ABS(INDEX(AO:AO,MATCH(AO142,$AA:$AA,0)+11)+INDEX(AO:AO,MATCH(AO142,$AA:$AA,0)+12)+INDEX(AO:AO,MATCH(AO142,$AA:$AA,0)+13))</f>
        <v>0</v>
      </c>
      <c r="AP147" s="423"/>
      <c r="AQ147" s="422">
        <f>ABS(INDEX(AQ:AQ,MATCH(AQ142,$AA:$AA,0)+11)+INDEX(AQ:AQ,MATCH(AQ142,$AA:$AA,0)+12)+INDEX(AQ:AQ,MATCH(AQ142,$AA:$AA,0)+13))</f>
        <v>0</v>
      </c>
      <c r="AR147" s="423"/>
      <c r="AS147" s="422">
        <f>ABS(INDEX(AS:AS,MATCH(AS142,$AA:$AA,0)+11)+INDEX(AS:AS,MATCH(AS142,$AA:$AA,0)+12)+INDEX(AS:AS,MATCH(AS142,$AA:$AA,0)+13))</f>
        <v>0</v>
      </c>
      <c r="AT147" s="423"/>
      <c r="AU147" s="1"/>
      <c r="AV147" s="1"/>
      <c r="AW147" s="83"/>
      <c r="AX147" s="84"/>
      <c r="BA147" s="149"/>
      <c r="BB147" s="150"/>
      <c r="BC147" s="151"/>
      <c r="BQ147" s="153"/>
      <c r="BR147" s="151"/>
      <c r="BV147" s="151"/>
      <c r="BZ147" s="151"/>
    </row>
    <row r="148" spans="1:78" ht="15.9" customHeight="1" x14ac:dyDescent="0.25">
      <c r="B148" s="391" t="str">
        <f t="shared" si="170"/>
        <v>Spieler 4</v>
      </c>
      <c r="C148" s="392" t="str">
        <f t="shared" si="170"/>
        <v/>
      </c>
      <c r="D148" s="393">
        <f>IF(AC148=301,"",AC148)</f>
        <v>0</v>
      </c>
      <c r="E148" s="393" t="str">
        <f>IF(AD148=0,"",AD148)</f>
        <v/>
      </c>
      <c r="F148" s="393">
        <f>IF(AE148=301,"",AE148)</f>
        <v>0</v>
      </c>
      <c r="G148" s="393" t="str">
        <f>IF(AF148=0,"",AF148)</f>
        <v/>
      </c>
      <c r="H148" s="393">
        <f>IF(AG148=301,"",AG148)</f>
        <v>0</v>
      </c>
      <c r="I148" s="393" t="str">
        <f>IF(AH148=0,"",AH148)</f>
        <v/>
      </c>
      <c r="J148" s="393">
        <f>IF(AI148=301,"",AI148)</f>
        <v>0</v>
      </c>
      <c r="K148" s="393" t="str">
        <f>IF(AJ148=0,"",AJ148)</f>
        <v/>
      </c>
      <c r="L148" s="393">
        <f>IF(AK148=301,"",AK148)</f>
        <v>0</v>
      </c>
      <c r="M148" s="393" t="str">
        <f>IF(AL148=0,"",AL148)</f>
        <v/>
      </c>
      <c r="N148" s="393">
        <f>IF(AM148=301,"",AM148)</f>
        <v>0</v>
      </c>
      <c r="O148" s="393" t="str">
        <f>IF(AN148=0,"",AN148)</f>
        <v/>
      </c>
      <c r="P148" s="393">
        <f>IF(AO148=301,"",AO148)</f>
        <v>0</v>
      </c>
      <c r="Q148" s="393" t="str">
        <f>IF(AP148=0,"",AP148)</f>
        <v/>
      </c>
      <c r="R148" s="393">
        <f>IF(AQ148=301,"",AQ148)</f>
        <v>0</v>
      </c>
      <c r="S148" s="393" t="str">
        <f>IF(AR148=0,"",AR148)</f>
        <v/>
      </c>
      <c r="T148" s="393">
        <f>IF(AS148=301,"",AS148)</f>
        <v>0</v>
      </c>
      <c r="U148" s="393" t="str">
        <f>IF(AT148=0,"",AT148)</f>
        <v/>
      </c>
      <c r="V148" s="404"/>
      <c r="W148" s="404"/>
      <c r="AA148" s="74" t="s">
        <v>11</v>
      </c>
      <c r="AB148" s="75"/>
      <c r="AC148" s="422">
        <f>ABS(INDEX(AC:AC,MATCH(AC142,$AA:$AA,0)+14)+INDEX(AC:AC,MATCH(AC142,$AA:$AA,0)+15)+INDEX(AC:AC,MATCH(AC142,$AA:$AA,0)+16))</f>
        <v>0</v>
      </c>
      <c r="AD148" s="423"/>
      <c r="AE148" s="422">
        <f>ABS(INDEX(AE:AE,MATCH(AE142,$AA:$AA,0)+14)+INDEX(AE:AE,MATCH(AE142,$AA:$AA,0)+15)+INDEX(AE:AE,MATCH(AE142,$AA:$AA,0)+16))</f>
        <v>0</v>
      </c>
      <c r="AF148" s="423"/>
      <c r="AG148" s="422">
        <f>ABS(INDEX(AG:AG,MATCH(AG142,$AA:$AA,0)+14)+INDEX(AG:AG,MATCH(AG142,$AA:$AA,0)+15)+INDEX(AG:AG,MATCH(AG142,$AA:$AA,0)+16))</f>
        <v>0</v>
      </c>
      <c r="AH148" s="423"/>
      <c r="AI148" s="422">
        <f>ABS(INDEX(AI:AI,MATCH(AI142,$AA:$AA,0)+14)+INDEX(AI:AI,MATCH(AI142,$AA:$AA,0)+15)+INDEX(AI:AI,MATCH(AI142,$AA:$AA,0)+16))</f>
        <v>0</v>
      </c>
      <c r="AJ148" s="423"/>
      <c r="AK148" s="422">
        <f>ABS(INDEX(AK:AK,MATCH(AK142,$AA:$AA,0)+14)+INDEX(AK:AK,MATCH(AK142,$AA:$AA,0)+15)+INDEX(AK:AK,MATCH(AK142,$AA:$AA,0)+16))</f>
        <v>0</v>
      </c>
      <c r="AL148" s="423"/>
      <c r="AM148" s="422">
        <f>ABS(INDEX(AM:AM,MATCH(AM142,$AA:$AA,0)+14)+INDEX(AM:AM,MATCH(AM142,$AA:$AA,0)+15)+INDEX(AM:AM,MATCH(AM142,$AA:$AA,0)+16))</f>
        <v>0</v>
      </c>
      <c r="AN148" s="423"/>
      <c r="AO148" s="422">
        <f>ABS(INDEX(AO:AO,MATCH(AO142,$AA:$AA,0)+14)+INDEX(AO:AO,MATCH(AO142,$AA:$AA,0)+15)+INDEX(AO:AO,MATCH(AO142,$AA:$AA,0)+16))</f>
        <v>0</v>
      </c>
      <c r="AP148" s="423"/>
      <c r="AQ148" s="422">
        <f>ABS(INDEX(AQ:AQ,MATCH(AQ142,$AA:$AA,0)+14)+INDEX(AQ:AQ,MATCH(AQ142,$AA:$AA,0)+15)+INDEX(AQ:AQ,MATCH(AQ142,$AA:$AA,0)+16))</f>
        <v>0</v>
      </c>
      <c r="AR148" s="423"/>
      <c r="AS148" s="422">
        <f>ABS(INDEX(AS:AS,MATCH(AS142,$AA:$AA,0)+14)+INDEX(AS:AS,MATCH(AS142,$AA:$AA,0)+15)+INDEX(AS:AS,MATCH(AS142,$AA:$AA,0)+16))</f>
        <v>0</v>
      </c>
      <c r="AT148" s="423"/>
      <c r="AU148" s="1"/>
      <c r="AV148" s="1"/>
      <c r="AW148" s="83"/>
      <c r="AX148" s="84"/>
      <c r="BA148" s="149"/>
      <c r="BB148" s="150"/>
      <c r="BC148" s="151"/>
      <c r="BQ148" s="153"/>
      <c r="BR148" s="151"/>
      <c r="BV148" s="151"/>
      <c r="BZ148" s="151"/>
    </row>
    <row r="149" spans="1:78" ht="15.9" customHeight="1" x14ac:dyDescent="0.25">
      <c r="B149" s="388" t="str">
        <f t="shared" si="170"/>
        <v>Gesamt</v>
      </c>
      <c r="C149" s="389" t="str">
        <f t="shared" si="170"/>
        <v/>
      </c>
      <c r="D149" s="394">
        <f>IF(AC149=1505,"",AC149)</f>
        <v>0</v>
      </c>
      <c r="E149" s="394" t="str">
        <f>IF(AD149=0,"",AD149)</f>
        <v/>
      </c>
      <c r="F149" s="394">
        <f>IF(AE149=1505,"",AE149)</f>
        <v>0</v>
      </c>
      <c r="G149" s="394" t="str">
        <f>IF(AF149=0,"",AF149)</f>
        <v/>
      </c>
      <c r="H149" s="394">
        <f>IF(AG149=1505,"",AG149)</f>
        <v>0</v>
      </c>
      <c r="I149" s="394" t="str">
        <f>IF(AH149=0,"",AH149)</f>
        <v/>
      </c>
      <c r="J149" s="394">
        <f>IF(AI149=1505,"",AI149)</f>
        <v>0</v>
      </c>
      <c r="K149" s="394" t="str">
        <f>IF(AJ149=0,"",AJ149)</f>
        <v/>
      </c>
      <c r="L149" s="394">
        <f>IF(AK149=1505,"",AK149)</f>
        <v>0</v>
      </c>
      <c r="M149" s="394" t="str">
        <f>IF(AL149=0,"",AL149)</f>
        <v/>
      </c>
      <c r="N149" s="394">
        <f>IF(AM149=1505,"",AM149)</f>
        <v>0</v>
      </c>
      <c r="O149" s="394" t="str">
        <f>IF(AN149=0,"",AN149)</f>
        <v/>
      </c>
      <c r="P149" s="394">
        <f>IF(AO149=1505,"",AO149)</f>
        <v>0</v>
      </c>
      <c r="Q149" s="394" t="str">
        <f>IF(AP149=0,"",AP149)</f>
        <v/>
      </c>
      <c r="R149" s="394">
        <f>IF(AQ149=1505,"",AQ149)</f>
        <v>0</v>
      </c>
      <c r="S149" s="394" t="str">
        <f>IF(AR149=0,"",AR149)</f>
        <v/>
      </c>
      <c r="T149" s="394">
        <f>IF(AS149=1505,"",AS149)</f>
        <v>0</v>
      </c>
      <c r="U149" s="394" t="str">
        <f>IF(AT149=0,"",AT149)</f>
        <v/>
      </c>
      <c r="V149" s="290"/>
      <c r="W149" s="290"/>
      <c r="AA149" s="76" t="s">
        <v>960</v>
      </c>
      <c r="AB149" s="77"/>
      <c r="AC149" s="388">
        <f>SUM(AC145:AC148)</f>
        <v>0</v>
      </c>
      <c r="AD149" s="389"/>
      <c r="AE149" s="388">
        <f>SUM(AE145:AE148)</f>
        <v>0</v>
      </c>
      <c r="AF149" s="389"/>
      <c r="AG149" s="388">
        <f>SUM(AG145:AG148)</f>
        <v>0</v>
      </c>
      <c r="AH149" s="389"/>
      <c r="AI149" s="388">
        <f>SUM(AI145:AI148)</f>
        <v>0</v>
      </c>
      <c r="AJ149" s="389"/>
      <c r="AK149" s="388">
        <f>SUM(AK145:AK148)</f>
        <v>0</v>
      </c>
      <c r="AL149" s="389"/>
      <c r="AM149" s="388">
        <f>SUM(AM145:AM148)</f>
        <v>0</v>
      </c>
      <c r="AN149" s="389"/>
      <c r="AO149" s="388">
        <f>SUM(AO145:AO148)</f>
        <v>0</v>
      </c>
      <c r="AP149" s="389"/>
      <c r="AQ149" s="388">
        <f>SUM(AQ145:AQ148)</f>
        <v>0</v>
      </c>
      <c r="AR149" s="389"/>
      <c r="AS149" s="388">
        <f>SUM(AS145:AS148)</f>
        <v>0</v>
      </c>
      <c r="AT149" s="389"/>
      <c r="AU149" s="69"/>
      <c r="AV149" s="69"/>
      <c r="AW149" s="83"/>
      <c r="AX149" s="84"/>
      <c r="BA149" s="149"/>
      <c r="BB149" s="150"/>
      <c r="BC149" s="151"/>
      <c r="BQ149" s="153"/>
      <c r="BR149" s="151"/>
      <c r="BV149" s="151"/>
      <c r="BZ149" s="151"/>
    </row>
    <row r="150" spans="1:78" ht="10.5" customHeight="1" x14ac:dyDescent="0.25">
      <c r="B150" s="78"/>
      <c r="C150" s="6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AA150" s="78"/>
      <c r="AB150" s="69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83"/>
      <c r="AX150" s="84"/>
      <c r="BA150" s="149"/>
      <c r="BB150" s="150"/>
      <c r="BC150" s="151"/>
      <c r="BQ150" s="153"/>
      <c r="BR150" s="151"/>
      <c r="BV150" s="151"/>
      <c r="BZ150" s="151"/>
    </row>
    <row r="151" spans="1:78" ht="21" customHeight="1" x14ac:dyDescent="0.4">
      <c r="B151" s="28" t="str">
        <f>AA151</f>
        <v>Team-Nr.</v>
      </c>
      <c r="C151" s="29"/>
      <c r="D151" s="28" t="str">
        <f>AC151</f>
        <v>Liga:</v>
      </c>
      <c r="E151" s="31"/>
      <c r="F151" s="390" t="str">
        <f>AE151</f>
        <v>Bayernliga Herren</v>
      </c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2"/>
      <c r="S151" s="33" t="s">
        <v>955</v>
      </c>
      <c r="T151" s="34"/>
      <c r="U151" s="401" t="str">
        <f>AT151</f>
        <v>08.11./09.11.</v>
      </c>
      <c r="V151" s="402"/>
      <c r="W151" s="403"/>
      <c r="X151" s="386"/>
      <c r="Y151" s="387"/>
      <c r="Z151" s="387"/>
      <c r="AA151" s="28" t="s">
        <v>974</v>
      </c>
      <c r="AB151" s="29"/>
      <c r="AC151" s="30" t="s">
        <v>953</v>
      </c>
      <c r="AD151" s="31"/>
      <c r="AE151" s="29" t="str">
        <f>Schlüssel!$C$1</f>
        <v>Bayernliga Herren</v>
      </c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32"/>
      <c r="AR151" s="33" t="s">
        <v>955</v>
      </c>
      <c r="AS151" s="34"/>
      <c r="AT151" s="401" t="str">
        <f>VLOOKUP(AS152,Spielorte!$A$1:$C$6,2)</f>
        <v>08.11./09.11.</v>
      </c>
      <c r="AU151" s="402"/>
      <c r="AV151" s="403"/>
      <c r="AW151" s="83"/>
      <c r="AX151" s="84"/>
      <c r="BA151" s="149" t="s">
        <v>1117</v>
      </c>
      <c r="BB151" s="150" t="s">
        <v>972</v>
      </c>
      <c r="BC151" s="151" t="s">
        <v>991</v>
      </c>
      <c r="BD151" s="152" t="s">
        <v>990</v>
      </c>
      <c r="BE151" s="152" t="s">
        <v>972</v>
      </c>
      <c r="BF151" s="152" t="s">
        <v>992</v>
      </c>
      <c r="BG151" s="152" t="s">
        <v>1028</v>
      </c>
      <c r="BH151" s="152" t="s">
        <v>1118</v>
      </c>
      <c r="BI151" s="152" t="s">
        <v>1119</v>
      </c>
      <c r="BJ151" s="152" t="s">
        <v>1120</v>
      </c>
      <c r="BK151" s="152" t="s">
        <v>1121</v>
      </c>
      <c r="BL151" s="152" t="s">
        <v>1122</v>
      </c>
      <c r="BM151" s="152" t="s">
        <v>1129</v>
      </c>
      <c r="BN151" s="152" t="s">
        <v>1130</v>
      </c>
      <c r="BO151" s="152" t="s">
        <v>1131</v>
      </c>
      <c r="BP151" s="152" t="s">
        <v>1132</v>
      </c>
      <c r="BQ151" s="153" t="s">
        <v>1123</v>
      </c>
      <c r="BR151" s="151" t="s">
        <v>993</v>
      </c>
      <c r="BS151" s="152" t="s">
        <v>1124</v>
      </c>
      <c r="BT151" s="152" t="s">
        <v>1125</v>
      </c>
      <c r="BU151" s="152" t="s">
        <v>991</v>
      </c>
      <c r="BV151" s="151" t="s">
        <v>993</v>
      </c>
      <c r="BW151" s="153" t="s">
        <v>1126</v>
      </c>
      <c r="BX151" s="152" t="s">
        <v>1127</v>
      </c>
      <c r="BY151" s="152" t="s">
        <v>1128</v>
      </c>
      <c r="BZ151" s="151" t="s">
        <v>993</v>
      </c>
    </row>
    <row r="152" spans="1:78" ht="17.25" customHeight="1" thickBot="1" x14ac:dyDescent="0.45">
      <c r="B152" s="37">
        <f>AA152</f>
        <v>6</v>
      </c>
      <c r="D152" s="30" t="s">
        <v>954</v>
      </c>
      <c r="E152" s="38"/>
      <c r="F152" s="400" t="str">
        <f>AE152</f>
        <v>Brunnthal Max Munich</v>
      </c>
      <c r="G152" s="400"/>
      <c r="H152" s="400"/>
      <c r="I152" s="400"/>
      <c r="J152" s="400"/>
      <c r="K152" s="400"/>
      <c r="L152" s="400"/>
      <c r="M152" s="400"/>
      <c r="N152" s="400"/>
      <c r="O152" s="400"/>
      <c r="P152" s="39"/>
      <c r="Q152" s="39"/>
      <c r="S152" s="33" t="s">
        <v>952</v>
      </c>
      <c r="T152" s="40">
        <f>AS152</f>
        <v>3</v>
      </c>
      <c r="U152" s="34"/>
      <c r="V152" s="34"/>
      <c r="Z152" s="36"/>
      <c r="AA152" s="37">
        <v>6</v>
      </c>
      <c r="AC152" s="30" t="s">
        <v>954</v>
      </c>
      <c r="AD152" s="38"/>
      <c r="AE152" s="85" t="str">
        <f>VLOOKUP(AS152,Spielorte!$A$1:$C$6,3)</f>
        <v>Brunnthal Max Munich</v>
      </c>
      <c r="AF152" s="85"/>
      <c r="AG152" s="85"/>
      <c r="AH152" s="85"/>
      <c r="AI152" s="85"/>
      <c r="AJ152" s="85"/>
      <c r="AK152" s="85"/>
      <c r="AL152" s="85"/>
      <c r="AM152" s="85"/>
      <c r="AN152" s="85"/>
      <c r="AO152" s="39"/>
      <c r="AP152" s="39"/>
      <c r="AR152" s="33" t="s">
        <v>952</v>
      </c>
      <c r="AS152" s="40">
        <v>3</v>
      </c>
      <c r="AT152" s="34"/>
      <c r="AU152" s="34"/>
      <c r="AW152" s="83"/>
      <c r="AX152" s="84"/>
      <c r="BA152" s="149"/>
      <c r="BB152" s="150"/>
      <c r="BC152" s="151"/>
      <c r="BQ152" s="153"/>
      <c r="BR152" s="151"/>
      <c r="BV152" s="151"/>
      <c r="BW152" s="153"/>
      <c r="BZ152" s="151"/>
    </row>
    <row r="153" spans="1:78" ht="15.75" customHeight="1" thickBot="1" x14ac:dyDescent="0.3">
      <c r="B153" s="41" t="str">
        <f>VLOOKUP(B152,Schlüssel!$A$5:$B$14,2)</f>
        <v>Bajuwaren München 1</v>
      </c>
      <c r="C153" s="42"/>
      <c r="D153" s="43"/>
      <c r="E153" s="44"/>
      <c r="F153" s="45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AA153" s="41" t="str">
        <f>VLOOKUP(AA152,Schlüssel!$A$5:$B$14,2)</f>
        <v>Bajuwaren München 1</v>
      </c>
      <c r="AB153" s="42"/>
      <c r="AC153" s="43"/>
      <c r="AD153" s="44"/>
      <c r="AE153" s="45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W153" s="83"/>
      <c r="AX153" s="84"/>
      <c r="BA153" s="149"/>
      <c r="BB153" s="150"/>
      <c r="BC153" s="151"/>
      <c r="BQ153" s="153"/>
      <c r="BR153" s="151"/>
      <c r="BV153" s="151"/>
      <c r="BW153" s="153"/>
      <c r="BZ153" s="151"/>
    </row>
    <row r="154" spans="1:78" ht="13.8" thickBot="1" x14ac:dyDescent="0.3">
      <c r="A154" s="4"/>
      <c r="B154" s="28"/>
      <c r="C154" s="47"/>
      <c r="D154" s="48" t="s">
        <v>10</v>
      </c>
      <c r="E154" s="28">
        <f>VLOOKUP($B$2,Schlüssel!$A$5:$DZ$14,13)</f>
        <v>7</v>
      </c>
      <c r="F154" s="49" t="s">
        <v>10</v>
      </c>
      <c r="G154" s="28">
        <f>VLOOKUP($B$2,Schlüssel!$A$5:$DZ$14,14)</f>
        <v>6</v>
      </c>
      <c r="H154" s="49" t="s">
        <v>10</v>
      </c>
      <c r="I154" s="28">
        <f>VLOOKUP($B$2,Schlüssel!$A$5:$DZ$14,15)</f>
        <v>9</v>
      </c>
      <c r="J154" s="49" t="s">
        <v>10</v>
      </c>
      <c r="K154" s="28">
        <f>VLOOKUP($B$2,Schlüssel!$A$5:$DZ$14,16)</f>
        <v>11</v>
      </c>
      <c r="L154" s="49" t="s">
        <v>10</v>
      </c>
      <c r="M154" s="28">
        <f>VLOOKUP($B$2,Schlüssel!$A$5:$DZ$14,17)</f>
        <v>3</v>
      </c>
      <c r="N154" s="49" t="s">
        <v>10</v>
      </c>
      <c r="O154" s="28">
        <f>VLOOKUP($B$2,Schlüssel!$A$5:$DZ$14,18)</f>
        <v>5</v>
      </c>
      <c r="P154" s="49" t="s">
        <v>10</v>
      </c>
      <c r="Q154" s="28">
        <f>VLOOKUP($B$2,Schlüssel!$A$5:$DZ$14,19)</f>
        <v>12</v>
      </c>
      <c r="R154" s="49" t="s">
        <v>10</v>
      </c>
      <c r="S154" s="28">
        <f>VLOOKUP($B$2,Schlüssel!$A$5:$DZ$14,20)</f>
        <v>10</v>
      </c>
      <c r="T154" s="49" t="s">
        <v>10</v>
      </c>
      <c r="U154" s="28">
        <f>VLOOKUP($B$2,Schlüssel!$A$5:$DZ$14,21)</f>
        <v>4</v>
      </c>
      <c r="Z154" s="2"/>
      <c r="AA154" s="28"/>
      <c r="AB154" s="47"/>
      <c r="AC154" s="48" t="s">
        <v>10</v>
      </c>
      <c r="AD154" s="28">
        <f>VLOOKUP(AA152,Schlüssel!$A$5:$DZ$14,53)</f>
        <v>16</v>
      </c>
      <c r="AE154" s="49" t="s">
        <v>10</v>
      </c>
      <c r="AF154" s="28">
        <f>VLOOKUP(AA152,Schlüssel!$A$5:$DZ$14,54)</f>
        <v>12</v>
      </c>
      <c r="AG154" s="49" t="s">
        <v>10</v>
      </c>
      <c r="AH154" s="28">
        <f>VLOOKUP(AA152,Schlüssel!$A$5:$DZ$14,55)</f>
        <v>18</v>
      </c>
      <c r="AI154" s="49" t="s">
        <v>10</v>
      </c>
      <c r="AJ154" s="28">
        <f>VLOOKUP(AA152,Schlüssel!$A$5:$DZ$14,56)</f>
        <v>15</v>
      </c>
      <c r="AK154" s="49" t="s">
        <v>10</v>
      </c>
      <c r="AL154" s="28">
        <f>VLOOKUP(AA152,Schlüssel!$A$5:$DZ$14,57)</f>
        <v>13</v>
      </c>
      <c r="AM154" s="49" t="s">
        <v>10</v>
      </c>
      <c r="AN154" s="28">
        <f>VLOOKUP(AA152,Schlüssel!$A$5:$DZ$14,58)</f>
        <v>20</v>
      </c>
      <c r="AO154" s="49" t="s">
        <v>10</v>
      </c>
      <c r="AP154" s="28">
        <f>VLOOKUP(AA152,Schlüssel!$A$5:$DZ$14,59)</f>
        <v>17</v>
      </c>
      <c r="AQ154" s="49" t="s">
        <v>10</v>
      </c>
      <c r="AR154" s="28">
        <f>VLOOKUP(AA152,Schlüssel!$A$5:$DZ$14,60)</f>
        <v>11</v>
      </c>
      <c r="AS154" s="49" t="s">
        <v>10</v>
      </c>
      <c r="AT154" s="28">
        <f>VLOOKUP(AA152,Schlüssel!$A$5:$DZ$14,61)</f>
        <v>19</v>
      </c>
      <c r="AW154" s="83"/>
      <c r="AX154" s="84"/>
      <c r="BA154" s="149"/>
      <c r="BB154" s="150"/>
      <c r="BC154" s="151"/>
      <c r="BQ154" s="153"/>
      <c r="BR154" s="151"/>
      <c r="BV154" s="151"/>
      <c r="BW154" s="153"/>
      <c r="BZ154" s="151"/>
    </row>
    <row r="155" spans="1:78" ht="20.25" customHeight="1" x14ac:dyDescent="0.25">
      <c r="B155" s="50" t="s">
        <v>1</v>
      </c>
      <c r="C155" s="51"/>
      <c r="D155" s="388" t="s">
        <v>961</v>
      </c>
      <c r="E155" s="389"/>
      <c r="F155" s="388" t="s">
        <v>962</v>
      </c>
      <c r="G155" s="389"/>
      <c r="H155" s="388" t="s">
        <v>963</v>
      </c>
      <c r="I155" s="389"/>
      <c r="J155" s="388" t="s">
        <v>964</v>
      </c>
      <c r="K155" s="389"/>
      <c r="L155" s="388" t="s">
        <v>965</v>
      </c>
      <c r="M155" s="389"/>
      <c r="N155" s="388" t="s">
        <v>966</v>
      </c>
      <c r="O155" s="389"/>
      <c r="P155" s="388" t="s">
        <v>967</v>
      </c>
      <c r="Q155" s="389"/>
      <c r="R155" s="388" t="s">
        <v>968</v>
      </c>
      <c r="S155" s="389"/>
      <c r="T155" s="388" t="s">
        <v>969</v>
      </c>
      <c r="U155" s="389"/>
      <c r="V155" s="416" t="s">
        <v>960</v>
      </c>
      <c r="W155" s="417"/>
      <c r="AA155" s="50" t="s">
        <v>1</v>
      </c>
      <c r="AB155" s="51"/>
      <c r="AC155" s="76" t="s">
        <v>961</v>
      </c>
      <c r="AD155" s="77"/>
      <c r="AE155" s="76" t="s">
        <v>962</v>
      </c>
      <c r="AF155" s="77"/>
      <c r="AG155" s="76" t="s">
        <v>963</v>
      </c>
      <c r="AH155" s="77"/>
      <c r="AI155" s="76" t="s">
        <v>964</v>
      </c>
      <c r="AJ155" s="77"/>
      <c r="AK155" s="76" t="s">
        <v>965</v>
      </c>
      <c r="AL155" s="77"/>
      <c r="AM155" s="76" t="s">
        <v>966</v>
      </c>
      <c r="AN155" s="77"/>
      <c r="AO155" s="76" t="s">
        <v>967</v>
      </c>
      <c r="AP155" s="77"/>
      <c r="AQ155" s="76" t="s">
        <v>968</v>
      </c>
      <c r="AR155" s="77"/>
      <c r="AS155" s="76" t="s">
        <v>969</v>
      </c>
      <c r="AT155" s="86"/>
      <c r="AU155" s="87" t="s">
        <v>960</v>
      </c>
      <c r="AV155" s="88"/>
      <c r="AW155" s="83"/>
      <c r="AX155" s="84"/>
      <c r="BA155" s="149"/>
      <c r="BB155" s="150"/>
      <c r="BC155" s="151"/>
      <c r="BQ155" s="153"/>
      <c r="BR155" s="151"/>
      <c r="BV155" s="151"/>
      <c r="BZ155" s="151"/>
    </row>
    <row r="156" spans="1:78" ht="15" customHeight="1" thickBot="1" x14ac:dyDescent="0.3">
      <c r="B156" s="52" t="s">
        <v>970</v>
      </c>
      <c r="C156" s="53" t="s">
        <v>971</v>
      </c>
      <c r="D156" s="54" t="s">
        <v>972</v>
      </c>
      <c r="E156" s="54" t="s">
        <v>973</v>
      </c>
      <c r="F156" s="54" t="s">
        <v>972</v>
      </c>
      <c r="G156" s="54" t="s">
        <v>973</v>
      </c>
      <c r="H156" s="54" t="s">
        <v>972</v>
      </c>
      <c r="I156" s="54" t="s">
        <v>973</v>
      </c>
      <c r="J156" s="54" t="s">
        <v>972</v>
      </c>
      <c r="K156" s="54" t="s">
        <v>973</v>
      </c>
      <c r="L156" s="54" t="s">
        <v>972</v>
      </c>
      <c r="M156" s="54" t="s">
        <v>973</v>
      </c>
      <c r="N156" s="54" t="s">
        <v>972</v>
      </c>
      <c r="O156" s="54" t="s">
        <v>973</v>
      </c>
      <c r="P156" s="54" t="s">
        <v>972</v>
      </c>
      <c r="Q156" s="54" t="s">
        <v>973</v>
      </c>
      <c r="R156" s="54" t="s">
        <v>972</v>
      </c>
      <c r="S156" s="54" t="s">
        <v>973</v>
      </c>
      <c r="T156" s="54" t="s">
        <v>972</v>
      </c>
      <c r="U156" s="54" t="s">
        <v>973</v>
      </c>
      <c r="V156" s="54" t="s">
        <v>972</v>
      </c>
      <c r="W156" s="55" t="s">
        <v>973</v>
      </c>
      <c r="AA156" s="52" t="s">
        <v>970</v>
      </c>
      <c r="AB156" s="53" t="s">
        <v>971</v>
      </c>
      <c r="AC156" s="54" t="s">
        <v>972</v>
      </c>
      <c r="AD156" s="54" t="s">
        <v>973</v>
      </c>
      <c r="AE156" s="54" t="s">
        <v>972</v>
      </c>
      <c r="AF156" s="54" t="s">
        <v>973</v>
      </c>
      <c r="AG156" s="54" t="s">
        <v>972</v>
      </c>
      <c r="AH156" s="54" t="s">
        <v>973</v>
      </c>
      <c r="AI156" s="54" t="s">
        <v>972</v>
      </c>
      <c r="AJ156" s="54" t="s">
        <v>973</v>
      </c>
      <c r="AK156" s="54" t="s">
        <v>972</v>
      </c>
      <c r="AL156" s="54" t="s">
        <v>973</v>
      </c>
      <c r="AM156" s="54" t="s">
        <v>972</v>
      </c>
      <c r="AN156" s="54" t="s">
        <v>973</v>
      </c>
      <c r="AO156" s="54" t="s">
        <v>972</v>
      </c>
      <c r="AP156" s="54" t="s">
        <v>973</v>
      </c>
      <c r="AQ156" s="54" t="s">
        <v>972</v>
      </c>
      <c r="AR156" s="54" t="s">
        <v>973</v>
      </c>
      <c r="AS156" s="54" t="s">
        <v>972</v>
      </c>
      <c r="AT156" s="89" t="s">
        <v>973</v>
      </c>
      <c r="AU156" s="52" t="s">
        <v>972</v>
      </c>
      <c r="AV156" s="55" t="s">
        <v>973</v>
      </c>
      <c r="AW156" s="83"/>
      <c r="AX156" s="84"/>
      <c r="BA156" s="149"/>
      <c r="BB156" s="150"/>
      <c r="BC156" s="151"/>
      <c r="BQ156" s="153"/>
      <c r="BR156" s="151"/>
      <c r="BV156" s="151"/>
      <c r="BZ156" s="151"/>
    </row>
    <row r="157" spans="1:78" ht="17.100000000000001" customHeight="1" x14ac:dyDescent="0.25">
      <c r="A157" s="413" t="s">
        <v>0</v>
      </c>
      <c r="B157" s="56" t="str">
        <f>IF(AA157=0,"",AA157)</f>
        <v/>
      </c>
      <c r="C157" s="57" t="str">
        <f>IF(AB157=0,"",AB157)</f>
        <v/>
      </c>
      <c r="D157" s="58" t="str">
        <f>IF(AC157=0,"",AC157)</f>
        <v/>
      </c>
      <c r="E157" s="397">
        <f>IF(AD157="","",AD157)</f>
        <v>0</v>
      </c>
      <c r="F157" s="58" t="str">
        <f t="shared" ref="F157:F170" si="171">IF(AE157=0,"",AE157)</f>
        <v/>
      </c>
      <c r="G157" s="397">
        <f>IF(AF157="","",AF157)</f>
        <v>0</v>
      </c>
      <c r="H157" s="58" t="str">
        <f t="shared" ref="H157:H170" si="172">IF(AG157=0,"",AG157)</f>
        <v/>
      </c>
      <c r="I157" s="397">
        <f>IF(AH157="","",AH157)</f>
        <v>0</v>
      </c>
      <c r="J157" s="58" t="str">
        <f t="shared" ref="J157:J170" si="173">IF(AI157=0,"",AI157)</f>
        <v/>
      </c>
      <c r="K157" s="397">
        <f>IF(AJ157="","",AJ157)</f>
        <v>0</v>
      </c>
      <c r="L157" s="58" t="str">
        <f t="shared" ref="L157:L170" si="174">IF(AK157=0,"",AK157)</f>
        <v/>
      </c>
      <c r="M157" s="397">
        <f>IF(AL157="","",AL157)</f>
        <v>0</v>
      </c>
      <c r="N157" s="58" t="str">
        <f>IF(AM157=0,"",AM157)</f>
        <v/>
      </c>
      <c r="O157" s="397">
        <f>IF(AN157="","",AN157)</f>
        <v>0</v>
      </c>
      <c r="P157" s="58" t="str">
        <f t="shared" ref="P157:P170" si="175">IF(AO157=0,"",AO157)</f>
        <v/>
      </c>
      <c r="Q157" s="397">
        <f>IF(AP157="","",AP157)</f>
        <v>0</v>
      </c>
      <c r="R157" s="58" t="str">
        <f t="shared" ref="R157:R170" si="176">IF(AQ157=0,"",AQ157)</f>
        <v/>
      </c>
      <c r="S157" s="397">
        <f>IF(AR157="","",AR157)</f>
        <v>0</v>
      </c>
      <c r="T157" s="58" t="str">
        <f t="shared" ref="T157:T170" si="177">IF(AS157=0,"",AS157)</f>
        <v/>
      </c>
      <c r="U157" s="397">
        <f>IF(AT157="","",AT157)</f>
        <v>0</v>
      </c>
      <c r="V157" s="58" t="str">
        <f t="shared" ref="V157:V170" si="178">IF(AU157=0,"",AU157)</f>
        <v/>
      </c>
      <c r="W157" s="397">
        <f>IF(AV157="","",AV157)</f>
        <v>0</v>
      </c>
      <c r="Z157" s="405" t="s">
        <v>0</v>
      </c>
      <c r="AA157" s="272" t="str">
        <f>IF(AB157=0,"",_xlfn.CONCAT(VLOOKUP(AB157,Starter!A:C,2,0)))</f>
        <v/>
      </c>
      <c r="AB157" s="81"/>
      <c r="AC157" s="129"/>
      <c r="AD157" s="163">
        <f>IF(SUM(AC157:AC159)+AC175=0,0,IF(SUM(ABS(AC157),ABS(AC158),ABS(AC159))=AC175,0.5,IF(SUM(ABS(AC157),ABS(AC158),ABS(AC159))&gt;AC175,1,0)))</f>
        <v>0</v>
      </c>
      <c r="AE157" s="132"/>
      <c r="AF157" s="91">
        <f>IF(SUM(AE157:AE159)+AE175=0,0,IF(SUM(ABS(AE157),ABS(AE158),ABS(AE159))=AE175,0.5,IF(SUM(ABS(AE157),ABS(AE158),ABS(AE159))&gt;AE175,1,0)))</f>
        <v>0</v>
      </c>
      <c r="AG157" s="129"/>
      <c r="AH157" s="91">
        <f>IF(SUM(AG157:AG159)+AG175=0,0,IF(SUM(ABS(AG157),ABS(AG158),ABS(AG159))=AG175,0.5,IF(SUM(ABS(AG157),ABS(AG158),ABS(AG159))&gt;AG175,1,0)))</f>
        <v>0</v>
      </c>
      <c r="AI157" s="129"/>
      <c r="AJ157" s="91">
        <f>IF(SUM(AI157:AI159)+AI175=0,0,IF(SUM(ABS(AI157),ABS(AI158),ABS(AI159))=AI175,0.5,IF(SUM(ABS(AI157),ABS(AI158),ABS(AI159))&gt;AI175,1,0)))</f>
        <v>0</v>
      </c>
      <c r="AK157" s="129"/>
      <c r="AL157" s="91">
        <f>IF(SUM(AK157:AK159)+AK175=0,0,IF(SUM(ABS(AK157),ABS(AK158),ABS(AK159))=AK175,0.5,IF(SUM(ABS(AK157),ABS(AK158),ABS(AK159))&gt;AK175,1,0)))</f>
        <v>0</v>
      </c>
      <c r="AM157" s="129"/>
      <c r="AN157" s="91">
        <f>IF(SUM(AM157:AM159)+AM175=0,0,IF(SUM(ABS(AM157),ABS(AM158),ABS(AM159))=AM175,0.5,IF(SUM(ABS(AM157),ABS(AM158),ABS(AM159))&gt;AM175,1,0)))</f>
        <v>0</v>
      </c>
      <c r="AO157" s="129"/>
      <c r="AP157" s="91">
        <f>IF(SUM(AO157:AO159)+AO175=0,0,IF(SUM(ABS(AO157),ABS(AO158),ABS(AO159))=AO175,0.5,IF(SUM(ABS(AO157),ABS(AO158),ABS(AO159))&gt;AO175,1,0)))</f>
        <v>0</v>
      </c>
      <c r="AQ157" s="129"/>
      <c r="AR157" s="91">
        <f>IF(SUM(AQ157:AQ159)+AQ175=0,0,IF(SUM(ABS(AQ157),ABS(AQ158),ABS(AQ159))=AQ175,0.5,IF(SUM(ABS(AQ157),ABS(AQ158),ABS(AQ159))&gt;AQ175,1,0)))</f>
        <v>0</v>
      </c>
      <c r="AS157" s="129"/>
      <c r="AT157" s="91">
        <f>IF(SUM(AS157:AS159)+AS175=0,0,IF(SUM(ABS(AS157),ABS(AS158),ABS(AS159))=AS175,0.5,IF(SUM(ABS(AS157),ABS(AS158),ABS(AS159))&gt;AS175,1,0)))</f>
        <v>0</v>
      </c>
      <c r="AU157" s="92">
        <f t="shared" ref="AU157:AU168" si="179">ABS(SUM(AC157:AC157))+ABS(SUM(AE157:AE157))+ABS(SUM(AG157:AG157))+ABS(SUM(AI157:AI157))+ABS(SUM(AK157:AK157))+ABS(SUM(AM157:AM157))+ABS(SUM(AO157:AO157))+ABS(SUM(AQ157:AQ157))+ABS(SUM(AS157:AS157))</f>
        <v>0</v>
      </c>
      <c r="AV157" s="93">
        <f>SUM(AD157+AF157+AH157+AJ157+AL157+AN157+AP157+AR157+AT157)</f>
        <v>0</v>
      </c>
      <c r="AW157" s="83"/>
      <c r="AX157" s="84"/>
      <c r="AZ157" s="47"/>
      <c r="BA157" s="149"/>
      <c r="BB157" s="150"/>
      <c r="BC157" s="151"/>
      <c r="BD157" s="154">
        <f>+AB157</f>
        <v>0</v>
      </c>
      <c r="BE157" s="150">
        <f>+AU157</f>
        <v>0</v>
      </c>
      <c r="BF157" s="152">
        <f>COUNT(BH157:BP157)</f>
        <v>0</v>
      </c>
      <c r="BG157" s="152">
        <f>COUNTIF(BH157:BP157,"&gt;0")</f>
        <v>0</v>
      </c>
      <c r="BH157" s="152" t="str">
        <f t="shared" ref="BH157:BH168" si="180">IF(AC157=0,"",AC157)</f>
        <v/>
      </c>
      <c r="BI157" s="152" t="str">
        <f t="shared" ref="BI157:BI168" si="181">IF(AE157=0,"",AE157)</f>
        <v/>
      </c>
      <c r="BJ157" s="152" t="str">
        <f t="shared" ref="BJ157:BJ168" si="182">IF(AG157=0,"",AG157)</f>
        <v/>
      </c>
      <c r="BK157" s="152" t="str">
        <f t="shared" ref="BK157:BK168" si="183">IF(AI157=0,"",AI157)</f>
        <v/>
      </c>
      <c r="BL157" s="152" t="str">
        <f t="shared" ref="BL157:BL168" si="184">IF(AK157=0,"",AK157)</f>
        <v/>
      </c>
      <c r="BM157" s="152" t="str">
        <f t="shared" ref="BM157:BM168" si="185">IF(AM157=0,"",AM157)</f>
        <v/>
      </c>
      <c r="BN157" s="152" t="str">
        <f t="shared" ref="BN157:BN168" si="186">IF(AO157=0,"",AO157)</f>
        <v/>
      </c>
      <c r="BO157" s="152" t="str">
        <f t="shared" ref="BO157:BO168" si="187">IF(AQ157=0,"",AQ157)</f>
        <v/>
      </c>
      <c r="BP157" s="152" t="str">
        <f t="shared" ref="BP157:BP168" si="188">IF(AS157=0,"",AS157)</f>
        <v/>
      </c>
      <c r="BQ157" s="153"/>
      <c r="BR157" s="151"/>
      <c r="BS157" s="152">
        <f>MAX(BH157:BP157)</f>
        <v>0</v>
      </c>
      <c r="BT157" s="152">
        <f>IF(BS157&lt;MAX(BS:BS),0,BS157+ROW()/1000000000)</f>
        <v>1.5699999999999999E-7</v>
      </c>
      <c r="BU157" s="152" t="str">
        <f>+AA153</f>
        <v>Bajuwaren München 1</v>
      </c>
      <c r="BV157" s="151">
        <f>RANK(BT157,BT:BT)</f>
        <v>60</v>
      </c>
      <c r="BW157" s="152">
        <f>SUMIF(BH157:BP157,"&gt;0")</f>
        <v>0</v>
      </c>
      <c r="BX157" s="152">
        <f>IF(COUNTIF(BH157:BP157,"&gt;0")&lt;Spielorte!$A$23,0,BE157/Spielorte!$A$23)</f>
        <v>0</v>
      </c>
      <c r="BY157" s="152">
        <f>IF(BX157&lt;MAX(BX:BX),0,BX157+ROW()/1000000000)</f>
        <v>1.5699999999999999E-7</v>
      </c>
      <c r="BZ157" s="151">
        <f t="shared" ref="BZ157:BZ168" si="189">IF(BY157=0,0,RANK(BY157,BY:BY))</f>
        <v>60</v>
      </c>
    </row>
    <row r="158" spans="1:78" ht="17.100000000000001" customHeight="1" x14ac:dyDescent="0.25">
      <c r="A158" s="414"/>
      <c r="B158" s="59" t="str">
        <f t="shared" ref="B158:D170" si="190">IF(AA158=0,"",AA158)</f>
        <v/>
      </c>
      <c r="C158" s="60" t="str">
        <f t="shared" si="190"/>
        <v/>
      </c>
      <c r="D158" s="61" t="str">
        <f t="shared" si="190"/>
        <v/>
      </c>
      <c r="E158" s="398"/>
      <c r="F158" s="61" t="str">
        <f t="shared" si="171"/>
        <v/>
      </c>
      <c r="G158" s="398"/>
      <c r="H158" s="61" t="str">
        <f t="shared" si="172"/>
        <v/>
      </c>
      <c r="I158" s="398"/>
      <c r="J158" s="61" t="str">
        <f t="shared" si="173"/>
        <v/>
      </c>
      <c r="K158" s="398"/>
      <c r="L158" s="61" t="str">
        <f t="shared" si="174"/>
        <v/>
      </c>
      <c r="M158" s="398"/>
      <c r="N158" s="61" t="str">
        <f t="shared" ref="N158:N170" si="191">IF(AM158=0,"",AM158)</f>
        <v/>
      </c>
      <c r="O158" s="398"/>
      <c r="P158" s="61" t="str">
        <f t="shared" si="175"/>
        <v/>
      </c>
      <c r="Q158" s="398"/>
      <c r="R158" s="61" t="str">
        <f t="shared" si="176"/>
        <v/>
      </c>
      <c r="S158" s="398"/>
      <c r="T158" s="61" t="str">
        <f t="shared" si="177"/>
        <v/>
      </c>
      <c r="U158" s="398"/>
      <c r="V158" s="61" t="str">
        <f t="shared" si="178"/>
        <v/>
      </c>
      <c r="W158" s="398"/>
      <c r="Z158" s="406"/>
      <c r="AA158" s="90" t="str">
        <f>IF(AB158=0,"",_xlfn.CONCAT(VLOOKUP(AB158,Starter!A:C,2,0)))</f>
        <v/>
      </c>
      <c r="AB158" s="80"/>
      <c r="AC158" s="130"/>
      <c r="AD158" s="94"/>
      <c r="AE158" s="130"/>
      <c r="AF158" s="94"/>
      <c r="AG158" s="130"/>
      <c r="AH158" s="94"/>
      <c r="AI158" s="130"/>
      <c r="AJ158" s="94"/>
      <c r="AK158" s="130"/>
      <c r="AL158" s="94"/>
      <c r="AM158" s="130"/>
      <c r="AN158" s="94"/>
      <c r="AO158" s="130"/>
      <c r="AP158" s="94"/>
      <c r="AQ158" s="130"/>
      <c r="AR158" s="94"/>
      <c r="AS158" s="130"/>
      <c r="AT158" s="94"/>
      <c r="AU158" s="95">
        <f t="shared" si="179"/>
        <v>0</v>
      </c>
      <c r="AV158" s="96"/>
      <c r="AW158" s="83"/>
      <c r="AX158" s="84"/>
      <c r="AZ158" s="47"/>
      <c r="BA158" s="149"/>
      <c r="BB158" s="150"/>
      <c r="BC158" s="151"/>
      <c r="BD158" s="154">
        <f t="shared" ref="BD158:BD168" si="192">+AB158</f>
        <v>0</v>
      </c>
      <c r="BE158" s="150">
        <f t="shared" ref="BE158:BE168" si="193">+AU158</f>
        <v>0</v>
      </c>
      <c r="BF158" s="152">
        <f t="shared" ref="BF158:BF168" si="194">COUNT(BH158:BP158)</f>
        <v>0</v>
      </c>
      <c r="BG158" s="152">
        <f t="shared" ref="BG158:BG168" si="195">COUNTIF(BH158:BP158,"&gt;0")</f>
        <v>0</v>
      </c>
      <c r="BH158" s="152" t="str">
        <f t="shared" si="180"/>
        <v/>
      </c>
      <c r="BI158" s="152" t="str">
        <f t="shared" si="181"/>
        <v/>
      </c>
      <c r="BJ158" s="152" t="str">
        <f t="shared" si="182"/>
        <v/>
      </c>
      <c r="BK158" s="152" t="str">
        <f t="shared" si="183"/>
        <v/>
      </c>
      <c r="BL158" s="152" t="str">
        <f t="shared" si="184"/>
        <v/>
      </c>
      <c r="BM158" s="152" t="str">
        <f t="shared" si="185"/>
        <v/>
      </c>
      <c r="BN158" s="152" t="str">
        <f t="shared" si="186"/>
        <v/>
      </c>
      <c r="BO158" s="152" t="str">
        <f t="shared" si="187"/>
        <v/>
      </c>
      <c r="BP158" s="152" t="str">
        <f t="shared" si="188"/>
        <v/>
      </c>
      <c r="BQ158" s="153"/>
      <c r="BR158" s="151"/>
      <c r="BS158" s="152">
        <f t="shared" ref="BS158:BS168" si="196">MAX(BH158:BP158)</f>
        <v>0</v>
      </c>
      <c r="BT158" s="152">
        <f t="shared" ref="BT158:BT168" si="197">IF(BS158&lt;MAX(BS:BS),0,BS158+ROW()/1000000000)</f>
        <v>1.5800000000000001E-7</v>
      </c>
      <c r="BU158" s="152" t="str">
        <f t="shared" ref="BU158:BU168" si="198">+BU157</f>
        <v>Bajuwaren München 1</v>
      </c>
      <c r="BV158" s="151">
        <f t="shared" ref="BV158:BV168" si="199">RANK(BT158,BT:BT)</f>
        <v>59</v>
      </c>
      <c r="BW158" s="152">
        <f t="shared" ref="BW158:BW168" si="200">SUMIF(BH158:BP158,"&gt;0")</f>
        <v>0</v>
      </c>
      <c r="BX158" s="152">
        <f>IF(COUNTIF(BH158:BP158,"&gt;0")&lt;Spielorte!$A$23,0,BE158/Spielorte!$A$23)</f>
        <v>0</v>
      </c>
      <c r="BY158" s="152">
        <f t="shared" ref="BY158:BY168" si="201">IF(BX158&lt;MAX(BX:BX),0,BX158+ROW()/1000000000)</f>
        <v>1.5800000000000001E-7</v>
      </c>
      <c r="BZ158" s="151">
        <f t="shared" si="189"/>
        <v>59</v>
      </c>
    </row>
    <row r="159" spans="1:78" ht="17.100000000000001" customHeight="1" thickBot="1" x14ac:dyDescent="0.3">
      <c r="A159" s="415"/>
      <c r="B159" s="62" t="str">
        <f t="shared" si="190"/>
        <v/>
      </c>
      <c r="C159" s="63" t="str">
        <f t="shared" si="190"/>
        <v/>
      </c>
      <c r="D159" s="52" t="str">
        <f t="shared" si="190"/>
        <v/>
      </c>
      <c r="E159" s="399"/>
      <c r="F159" s="52" t="str">
        <f t="shared" si="171"/>
        <v/>
      </c>
      <c r="G159" s="399"/>
      <c r="H159" s="52" t="str">
        <f t="shared" si="172"/>
        <v/>
      </c>
      <c r="I159" s="399"/>
      <c r="J159" s="52" t="str">
        <f t="shared" si="173"/>
        <v/>
      </c>
      <c r="K159" s="399"/>
      <c r="L159" s="52" t="str">
        <f t="shared" si="174"/>
        <v/>
      </c>
      <c r="M159" s="399"/>
      <c r="N159" s="52" t="str">
        <f t="shared" si="191"/>
        <v/>
      </c>
      <c r="O159" s="399"/>
      <c r="P159" s="52" t="str">
        <f t="shared" si="175"/>
        <v/>
      </c>
      <c r="Q159" s="399"/>
      <c r="R159" s="52" t="str">
        <f t="shared" si="176"/>
        <v/>
      </c>
      <c r="S159" s="399"/>
      <c r="T159" s="52" t="str">
        <f t="shared" si="177"/>
        <v/>
      </c>
      <c r="U159" s="399"/>
      <c r="V159" s="52" t="str">
        <f t="shared" si="178"/>
        <v/>
      </c>
      <c r="W159" s="399"/>
      <c r="Z159" s="407"/>
      <c r="AA159" s="99" t="str">
        <f>IF(AB159=0,"",_xlfn.CONCAT(VLOOKUP(AB159,Starter!A:C,2,0)))</f>
        <v/>
      </c>
      <c r="AB159" s="82"/>
      <c r="AC159" s="131"/>
      <c r="AD159" s="94"/>
      <c r="AE159" s="131"/>
      <c r="AF159" s="94"/>
      <c r="AG159" s="131"/>
      <c r="AH159" s="94"/>
      <c r="AI159" s="131"/>
      <c r="AJ159" s="94"/>
      <c r="AK159" s="131"/>
      <c r="AL159" s="94"/>
      <c r="AM159" s="131"/>
      <c r="AN159" s="94"/>
      <c r="AO159" s="131"/>
      <c r="AP159" s="94"/>
      <c r="AQ159" s="131"/>
      <c r="AR159" s="94"/>
      <c r="AS159" s="131"/>
      <c r="AT159" s="94"/>
      <c r="AU159" s="97">
        <f t="shared" si="179"/>
        <v>0</v>
      </c>
      <c r="AV159" s="98"/>
      <c r="AW159" s="83"/>
      <c r="AX159" s="84"/>
      <c r="AZ159" s="47"/>
      <c r="BA159" s="149"/>
      <c r="BB159" s="150"/>
      <c r="BC159" s="151"/>
      <c r="BD159" s="154">
        <f t="shared" si="192"/>
        <v>0</v>
      </c>
      <c r="BE159" s="150">
        <f t="shared" si="193"/>
        <v>0</v>
      </c>
      <c r="BF159" s="152">
        <f t="shared" si="194"/>
        <v>0</v>
      </c>
      <c r="BG159" s="152">
        <f t="shared" si="195"/>
        <v>0</v>
      </c>
      <c r="BH159" s="152" t="str">
        <f t="shared" si="180"/>
        <v/>
      </c>
      <c r="BI159" s="152" t="str">
        <f t="shared" si="181"/>
        <v/>
      </c>
      <c r="BJ159" s="152" t="str">
        <f t="shared" si="182"/>
        <v/>
      </c>
      <c r="BK159" s="152" t="str">
        <f t="shared" si="183"/>
        <v/>
      </c>
      <c r="BL159" s="152" t="str">
        <f t="shared" si="184"/>
        <v/>
      </c>
      <c r="BM159" s="152" t="str">
        <f t="shared" si="185"/>
        <v/>
      </c>
      <c r="BN159" s="152" t="str">
        <f t="shared" si="186"/>
        <v/>
      </c>
      <c r="BO159" s="152" t="str">
        <f t="shared" si="187"/>
        <v/>
      </c>
      <c r="BP159" s="152" t="str">
        <f t="shared" si="188"/>
        <v/>
      </c>
      <c r="BQ159" s="153"/>
      <c r="BR159" s="151"/>
      <c r="BS159" s="152">
        <f t="shared" si="196"/>
        <v>0</v>
      </c>
      <c r="BT159" s="152">
        <f t="shared" si="197"/>
        <v>1.5900000000000001E-7</v>
      </c>
      <c r="BU159" s="152" t="str">
        <f t="shared" si="198"/>
        <v>Bajuwaren München 1</v>
      </c>
      <c r="BV159" s="151">
        <f t="shared" si="199"/>
        <v>58</v>
      </c>
      <c r="BW159" s="152">
        <f t="shared" si="200"/>
        <v>0</v>
      </c>
      <c r="BX159" s="152">
        <f>IF(COUNTIF(BH159:BP159,"&gt;0")&lt;Spielorte!$A$23,0,BE159/Spielorte!$A$23)</f>
        <v>0</v>
      </c>
      <c r="BY159" s="152">
        <f t="shared" si="201"/>
        <v>1.5900000000000001E-7</v>
      </c>
      <c r="BZ159" s="151">
        <f t="shared" si="189"/>
        <v>58</v>
      </c>
    </row>
    <row r="160" spans="1:78" ht="17.100000000000001" customHeight="1" x14ac:dyDescent="0.25">
      <c r="A160" s="413" t="s">
        <v>2</v>
      </c>
      <c r="B160" s="56" t="str">
        <f t="shared" si="190"/>
        <v/>
      </c>
      <c r="C160" s="57" t="str">
        <f t="shared" si="190"/>
        <v/>
      </c>
      <c r="D160" s="58" t="str">
        <f t="shared" si="190"/>
        <v/>
      </c>
      <c r="E160" s="397">
        <f>IF(AD160="","",AD160)</f>
        <v>0</v>
      </c>
      <c r="F160" s="58" t="str">
        <f t="shared" si="171"/>
        <v/>
      </c>
      <c r="G160" s="397">
        <f>IF(AF160="","",AF160)</f>
        <v>0</v>
      </c>
      <c r="H160" s="58" t="str">
        <f t="shared" si="172"/>
        <v/>
      </c>
      <c r="I160" s="397">
        <f>IF(AH160="","",AH160)</f>
        <v>0</v>
      </c>
      <c r="J160" s="58" t="str">
        <f t="shared" si="173"/>
        <v/>
      </c>
      <c r="K160" s="397">
        <f>IF(AJ160="","",AJ160)</f>
        <v>0</v>
      </c>
      <c r="L160" s="58" t="str">
        <f t="shared" si="174"/>
        <v/>
      </c>
      <c r="M160" s="397">
        <f>IF(AL160="","",AL160)</f>
        <v>0</v>
      </c>
      <c r="N160" s="58" t="str">
        <f t="shared" si="191"/>
        <v/>
      </c>
      <c r="O160" s="397">
        <f>IF(AN160="","",AN160)</f>
        <v>0</v>
      </c>
      <c r="P160" s="58" t="str">
        <f t="shared" si="175"/>
        <v/>
      </c>
      <c r="Q160" s="397">
        <f>IF(AP160="","",AP160)</f>
        <v>0</v>
      </c>
      <c r="R160" s="58" t="str">
        <f t="shared" si="176"/>
        <v/>
      </c>
      <c r="S160" s="397">
        <f>IF(AR160="","",AR160)</f>
        <v>0</v>
      </c>
      <c r="T160" s="58" t="str">
        <f t="shared" si="177"/>
        <v/>
      </c>
      <c r="U160" s="397">
        <f>IF(AT160="","",AT160)</f>
        <v>0</v>
      </c>
      <c r="V160" s="58" t="str">
        <f t="shared" si="178"/>
        <v/>
      </c>
      <c r="W160" s="397">
        <f>IF(AV160="","",AV160)</f>
        <v>0</v>
      </c>
      <c r="Z160" s="405" t="s">
        <v>2</v>
      </c>
      <c r="AA160" s="272" t="str">
        <f>IF(AB160=0,"",_xlfn.CONCAT(VLOOKUP(AB160,Starter!A:C,2,0)))</f>
        <v/>
      </c>
      <c r="AB160" s="81"/>
      <c r="AC160" s="132"/>
      <c r="AD160" s="91">
        <f>IF(SUM(AC160:AC162)+AC176=0,0,IF(SUM(ABS(AC160),ABS(AC161),ABS(AC162))=AC176,0.5,IF(SUM(ABS(AC160),ABS(AC161),ABS(AC162))&gt;AC176,1,0)))</f>
        <v>0</v>
      </c>
      <c r="AE160" s="132"/>
      <c r="AF160" s="91">
        <f>IF(SUM(AE160:AE162)+AE176=0,0,IF(SUM(ABS(AE160),ABS(AE161),ABS(AE162))=AE176,0.5,IF(SUM(ABS(AE160),ABS(AE161),ABS(AE162))&gt;AE176,1,0)))</f>
        <v>0</v>
      </c>
      <c r="AG160" s="132"/>
      <c r="AH160" s="91">
        <f>IF(SUM(AG160:AG162)+AG176=0,0,IF(SUM(ABS(AG160),ABS(AG161),ABS(AG162))=AG176,0.5,IF(SUM(ABS(AG160),ABS(AG161),ABS(AG162))&gt;AG176,1,0)))</f>
        <v>0</v>
      </c>
      <c r="AI160" s="132"/>
      <c r="AJ160" s="91">
        <f>IF(SUM(AI160:AI162)+AI176=0,0,IF(SUM(ABS(AI160),ABS(AI161),ABS(AI162))=AI176,0.5,IF(SUM(ABS(AI160),ABS(AI161),ABS(AI162))&gt;AI176,1,0)))</f>
        <v>0</v>
      </c>
      <c r="AK160" s="132"/>
      <c r="AL160" s="91">
        <f>IF(SUM(AK160:AK162)+AK176=0,0,IF(SUM(ABS(AK160),ABS(AK161),ABS(AK162))=AK176,0.5,IF(SUM(ABS(AK160),ABS(AK161),ABS(AK162))&gt;AK176,1,0)))</f>
        <v>0</v>
      </c>
      <c r="AM160" s="132"/>
      <c r="AN160" s="91">
        <f>IF(SUM(AM160:AM162)+AM176=0,0,IF(SUM(ABS(AM160),ABS(AM161),ABS(AM162))=AM176,0.5,IF(SUM(ABS(AM160),ABS(AM161),ABS(AM162))&gt;AM176,1,0)))</f>
        <v>0</v>
      </c>
      <c r="AO160" s="132"/>
      <c r="AP160" s="91">
        <f>IF(SUM(AO160:AO162)+AO176=0,0,IF(SUM(ABS(AO160),ABS(AO161),ABS(AO162))=AO176,0.5,IF(SUM(ABS(AO160),ABS(AO161),ABS(AO162))&gt;AO176,1,0)))</f>
        <v>0</v>
      </c>
      <c r="AQ160" s="132"/>
      <c r="AR160" s="91">
        <f>IF(SUM(AQ160:AQ162)+AQ176=0,0,IF(SUM(ABS(AQ160),ABS(AQ161),ABS(AQ162))=AQ176,0.5,IF(SUM(ABS(AQ160),ABS(AQ161),ABS(AQ162))&gt;AQ176,1,0)))</f>
        <v>0</v>
      </c>
      <c r="AS160" s="132"/>
      <c r="AT160" s="91">
        <f>IF(SUM(AS160:AS162)+AS176=0,0,IF(SUM(ABS(AS160),ABS(AS161),ABS(AS162))=AS176,0.5,IF(SUM(ABS(AS160),ABS(AS161),ABS(AS162))&gt;AS176,1,0)))</f>
        <v>0</v>
      </c>
      <c r="AU160" s="92">
        <f t="shared" si="179"/>
        <v>0</v>
      </c>
      <c r="AV160" s="93">
        <f>SUM(AD160+AF160+AH160+AJ160+AL160+AN160+AP160+AR160+AT160)</f>
        <v>0</v>
      </c>
      <c r="AW160" s="83"/>
      <c r="AX160" s="84"/>
      <c r="AZ160" s="47"/>
      <c r="BA160" s="149"/>
      <c r="BB160" s="150"/>
      <c r="BC160" s="151"/>
      <c r="BD160" s="154">
        <f t="shared" si="192"/>
        <v>0</v>
      </c>
      <c r="BE160" s="150">
        <f t="shared" si="193"/>
        <v>0</v>
      </c>
      <c r="BF160" s="152">
        <f t="shared" si="194"/>
        <v>0</v>
      </c>
      <c r="BG160" s="152">
        <f t="shared" si="195"/>
        <v>0</v>
      </c>
      <c r="BH160" s="152" t="str">
        <f t="shared" si="180"/>
        <v/>
      </c>
      <c r="BI160" s="152" t="str">
        <f t="shared" si="181"/>
        <v/>
      </c>
      <c r="BJ160" s="152" t="str">
        <f t="shared" si="182"/>
        <v/>
      </c>
      <c r="BK160" s="152" t="str">
        <f t="shared" si="183"/>
        <v/>
      </c>
      <c r="BL160" s="152" t="str">
        <f t="shared" si="184"/>
        <v/>
      </c>
      <c r="BM160" s="152" t="str">
        <f t="shared" si="185"/>
        <v/>
      </c>
      <c r="BN160" s="152" t="str">
        <f t="shared" si="186"/>
        <v/>
      </c>
      <c r="BO160" s="152" t="str">
        <f t="shared" si="187"/>
        <v/>
      </c>
      <c r="BP160" s="152" t="str">
        <f t="shared" si="188"/>
        <v/>
      </c>
      <c r="BQ160" s="153"/>
      <c r="BR160" s="151"/>
      <c r="BS160" s="152">
        <f t="shared" si="196"/>
        <v>0</v>
      </c>
      <c r="BT160" s="152">
        <f t="shared" si="197"/>
        <v>1.6E-7</v>
      </c>
      <c r="BU160" s="152" t="str">
        <f t="shared" si="198"/>
        <v>Bajuwaren München 1</v>
      </c>
      <c r="BV160" s="151">
        <f t="shared" si="199"/>
        <v>57</v>
      </c>
      <c r="BW160" s="152">
        <f t="shared" si="200"/>
        <v>0</v>
      </c>
      <c r="BX160" s="152">
        <f>IF(COUNTIF(BH160:BP160,"&gt;0")&lt;Spielorte!$A$23,0,BE160/Spielorte!$A$23)</f>
        <v>0</v>
      </c>
      <c r="BY160" s="152">
        <f t="shared" si="201"/>
        <v>1.6E-7</v>
      </c>
      <c r="BZ160" s="151">
        <f t="shared" si="189"/>
        <v>57</v>
      </c>
    </row>
    <row r="161" spans="1:78" ht="17.100000000000001" customHeight="1" x14ac:dyDescent="0.25">
      <c r="A161" s="414"/>
      <c r="B161" s="59" t="str">
        <f t="shared" si="190"/>
        <v/>
      </c>
      <c r="C161" s="60" t="str">
        <f t="shared" si="190"/>
        <v/>
      </c>
      <c r="D161" s="61" t="str">
        <f t="shared" si="190"/>
        <v/>
      </c>
      <c r="E161" s="398"/>
      <c r="F161" s="61" t="str">
        <f t="shared" si="171"/>
        <v/>
      </c>
      <c r="G161" s="398"/>
      <c r="H161" s="61" t="str">
        <f t="shared" si="172"/>
        <v/>
      </c>
      <c r="I161" s="398"/>
      <c r="J161" s="61" t="str">
        <f t="shared" si="173"/>
        <v/>
      </c>
      <c r="K161" s="398"/>
      <c r="L161" s="61" t="str">
        <f t="shared" si="174"/>
        <v/>
      </c>
      <c r="M161" s="398"/>
      <c r="N161" s="61" t="str">
        <f t="shared" si="191"/>
        <v/>
      </c>
      <c r="O161" s="398"/>
      <c r="P161" s="61" t="str">
        <f t="shared" si="175"/>
        <v/>
      </c>
      <c r="Q161" s="398"/>
      <c r="R161" s="61" t="str">
        <f t="shared" si="176"/>
        <v/>
      </c>
      <c r="S161" s="398"/>
      <c r="T161" s="61" t="str">
        <f t="shared" si="177"/>
        <v/>
      </c>
      <c r="U161" s="398"/>
      <c r="V161" s="61" t="str">
        <f t="shared" si="178"/>
        <v/>
      </c>
      <c r="W161" s="398"/>
      <c r="Z161" s="406"/>
      <c r="AA161" s="90" t="str">
        <f>IF(AB161=0,"",_xlfn.CONCAT(VLOOKUP(AB161,Starter!A:C,2,0)))</f>
        <v/>
      </c>
      <c r="AB161" s="80"/>
      <c r="AC161" s="130"/>
      <c r="AD161" s="94"/>
      <c r="AE161" s="130"/>
      <c r="AF161" s="94"/>
      <c r="AG161" s="130"/>
      <c r="AH161" s="94"/>
      <c r="AI161" s="130"/>
      <c r="AJ161" s="94"/>
      <c r="AK161" s="130"/>
      <c r="AL161" s="94"/>
      <c r="AM161" s="130"/>
      <c r="AN161" s="94"/>
      <c r="AO161" s="134"/>
      <c r="AP161" s="94"/>
      <c r="AQ161" s="134"/>
      <c r="AR161" s="94"/>
      <c r="AS161" s="134"/>
      <c r="AT161" s="94"/>
      <c r="AU161" s="95">
        <f t="shared" si="179"/>
        <v>0</v>
      </c>
      <c r="AV161" s="96"/>
      <c r="AW161" s="83"/>
      <c r="AX161" s="84"/>
      <c r="AZ161" s="47"/>
      <c r="BA161" s="149"/>
      <c r="BB161" s="150"/>
      <c r="BC161" s="151"/>
      <c r="BD161" s="154">
        <f t="shared" si="192"/>
        <v>0</v>
      </c>
      <c r="BE161" s="150">
        <f t="shared" si="193"/>
        <v>0</v>
      </c>
      <c r="BF161" s="152">
        <f t="shared" si="194"/>
        <v>0</v>
      </c>
      <c r="BG161" s="152">
        <f t="shared" si="195"/>
        <v>0</v>
      </c>
      <c r="BH161" s="152" t="str">
        <f t="shared" si="180"/>
        <v/>
      </c>
      <c r="BI161" s="152" t="str">
        <f t="shared" si="181"/>
        <v/>
      </c>
      <c r="BJ161" s="152" t="str">
        <f t="shared" si="182"/>
        <v/>
      </c>
      <c r="BK161" s="152" t="str">
        <f t="shared" si="183"/>
        <v/>
      </c>
      <c r="BL161" s="152" t="str">
        <f t="shared" si="184"/>
        <v/>
      </c>
      <c r="BM161" s="152" t="str">
        <f t="shared" si="185"/>
        <v/>
      </c>
      <c r="BN161" s="152" t="str">
        <f t="shared" si="186"/>
        <v/>
      </c>
      <c r="BO161" s="152" t="str">
        <f t="shared" si="187"/>
        <v/>
      </c>
      <c r="BP161" s="152" t="str">
        <f t="shared" si="188"/>
        <v/>
      </c>
      <c r="BQ161" s="153"/>
      <c r="BR161" s="151"/>
      <c r="BS161" s="152">
        <f t="shared" si="196"/>
        <v>0</v>
      </c>
      <c r="BT161" s="152">
        <f t="shared" si="197"/>
        <v>1.61E-7</v>
      </c>
      <c r="BU161" s="152" t="str">
        <f t="shared" si="198"/>
        <v>Bajuwaren München 1</v>
      </c>
      <c r="BV161" s="151">
        <f t="shared" si="199"/>
        <v>56</v>
      </c>
      <c r="BW161" s="152">
        <f t="shared" si="200"/>
        <v>0</v>
      </c>
      <c r="BX161" s="152">
        <f>IF(COUNTIF(BH161:BP161,"&gt;0")&lt;Spielorte!$A$23,0,BE161/Spielorte!$A$23)</f>
        <v>0</v>
      </c>
      <c r="BY161" s="152">
        <f t="shared" si="201"/>
        <v>1.61E-7</v>
      </c>
      <c r="BZ161" s="151">
        <f t="shared" si="189"/>
        <v>56</v>
      </c>
    </row>
    <row r="162" spans="1:78" ht="17.100000000000001" customHeight="1" thickBot="1" x14ac:dyDescent="0.3">
      <c r="A162" s="415"/>
      <c r="B162" s="62" t="str">
        <f t="shared" si="190"/>
        <v/>
      </c>
      <c r="C162" s="63" t="str">
        <f t="shared" si="190"/>
        <v/>
      </c>
      <c r="D162" s="52" t="str">
        <f t="shared" si="190"/>
        <v/>
      </c>
      <c r="E162" s="399"/>
      <c r="F162" s="52" t="str">
        <f t="shared" si="171"/>
        <v/>
      </c>
      <c r="G162" s="399"/>
      <c r="H162" s="52" t="str">
        <f t="shared" si="172"/>
        <v/>
      </c>
      <c r="I162" s="399"/>
      <c r="J162" s="52" t="str">
        <f t="shared" si="173"/>
        <v/>
      </c>
      <c r="K162" s="399"/>
      <c r="L162" s="52" t="str">
        <f t="shared" si="174"/>
        <v/>
      </c>
      <c r="M162" s="399"/>
      <c r="N162" s="52" t="str">
        <f t="shared" si="191"/>
        <v/>
      </c>
      <c r="O162" s="399"/>
      <c r="P162" s="52" t="str">
        <f t="shared" si="175"/>
        <v/>
      </c>
      <c r="Q162" s="399"/>
      <c r="R162" s="52" t="str">
        <f t="shared" si="176"/>
        <v/>
      </c>
      <c r="S162" s="399"/>
      <c r="T162" s="52" t="str">
        <f t="shared" si="177"/>
        <v/>
      </c>
      <c r="U162" s="399"/>
      <c r="V162" s="52" t="str">
        <f t="shared" si="178"/>
        <v/>
      </c>
      <c r="W162" s="399"/>
      <c r="Z162" s="407"/>
      <c r="AA162" s="99" t="str">
        <f>IF(AB162=0,"",_xlfn.CONCAT(VLOOKUP(AB162,Starter!A:C,2,0)))</f>
        <v/>
      </c>
      <c r="AB162" s="82"/>
      <c r="AC162" s="133"/>
      <c r="AD162" s="100"/>
      <c r="AE162" s="133"/>
      <c r="AF162" s="100"/>
      <c r="AG162" s="133"/>
      <c r="AH162" s="100"/>
      <c r="AI162" s="133"/>
      <c r="AJ162" s="100"/>
      <c r="AK162" s="133"/>
      <c r="AL162" s="100"/>
      <c r="AM162" s="133"/>
      <c r="AN162" s="100"/>
      <c r="AO162" s="133"/>
      <c r="AP162" s="100"/>
      <c r="AQ162" s="133"/>
      <c r="AR162" s="100"/>
      <c r="AS162" s="133"/>
      <c r="AT162" s="100"/>
      <c r="AU162" s="97">
        <f t="shared" si="179"/>
        <v>0</v>
      </c>
      <c r="AV162" s="98"/>
      <c r="AW162" s="83"/>
      <c r="AX162" s="84"/>
      <c r="AZ162" s="47"/>
      <c r="BA162" s="149"/>
      <c r="BB162" s="150"/>
      <c r="BC162" s="151"/>
      <c r="BD162" s="154">
        <f t="shared" si="192"/>
        <v>0</v>
      </c>
      <c r="BE162" s="150">
        <f t="shared" si="193"/>
        <v>0</v>
      </c>
      <c r="BF162" s="152">
        <f t="shared" si="194"/>
        <v>0</v>
      </c>
      <c r="BG162" s="152">
        <f t="shared" si="195"/>
        <v>0</v>
      </c>
      <c r="BH162" s="152" t="str">
        <f t="shared" si="180"/>
        <v/>
      </c>
      <c r="BI162" s="152" t="str">
        <f t="shared" si="181"/>
        <v/>
      </c>
      <c r="BJ162" s="152" t="str">
        <f t="shared" si="182"/>
        <v/>
      </c>
      <c r="BK162" s="152" t="str">
        <f t="shared" si="183"/>
        <v/>
      </c>
      <c r="BL162" s="152" t="str">
        <f t="shared" si="184"/>
        <v/>
      </c>
      <c r="BM162" s="152" t="str">
        <f t="shared" si="185"/>
        <v/>
      </c>
      <c r="BN162" s="152" t="str">
        <f t="shared" si="186"/>
        <v/>
      </c>
      <c r="BO162" s="152" t="str">
        <f t="shared" si="187"/>
        <v/>
      </c>
      <c r="BP162" s="152" t="str">
        <f t="shared" si="188"/>
        <v/>
      </c>
      <c r="BQ162" s="153"/>
      <c r="BR162" s="151"/>
      <c r="BS162" s="152">
        <f t="shared" si="196"/>
        <v>0</v>
      </c>
      <c r="BT162" s="152">
        <f t="shared" si="197"/>
        <v>1.6199999999999999E-7</v>
      </c>
      <c r="BU162" s="152" t="str">
        <f t="shared" si="198"/>
        <v>Bajuwaren München 1</v>
      </c>
      <c r="BV162" s="151">
        <f t="shared" si="199"/>
        <v>55</v>
      </c>
      <c r="BW162" s="152">
        <f t="shared" si="200"/>
        <v>0</v>
      </c>
      <c r="BX162" s="152">
        <f>IF(COUNTIF(BH162:BP162,"&gt;0")&lt;Spielorte!$A$23,0,BE162/Spielorte!$A$23)</f>
        <v>0</v>
      </c>
      <c r="BY162" s="152">
        <f t="shared" si="201"/>
        <v>1.6199999999999999E-7</v>
      </c>
      <c r="BZ162" s="151">
        <f t="shared" si="189"/>
        <v>55</v>
      </c>
    </row>
    <row r="163" spans="1:78" ht="17.100000000000001" customHeight="1" x14ac:dyDescent="0.25">
      <c r="A163" s="413" t="s">
        <v>3</v>
      </c>
      <c r="B163" s="56" t="str">
        <f t="shared" si="190"/>
        <v/>
      </c>
      <c r="C163" s="57" t="str">
        <f t="shared" si="190"/>
        <v/>
      </c>
      <c r="D163" s="58" t="str">
        <f t="shared" si="190"/>
        <v/>
      </c>
      <c r="E163" s="397">
        <f>IF(AD163="","",AD163)</f>
        <v>0</v>
      </c>
      <c r="F163" s="58" t="str">
        <f t="shared" si="171"/>
        <v/>
      </c>
      <c r="G163" s="397">
        <f>IF(AF163="","",AF163)</f>
        <v>0</v>
      </c>
      <c r="H163" s="58" t="str">
        <f t="shared" si="172"/>
        <v/>
      </c>
      <c r="I163" s="397">
        <f>IF(AH163="","",AH163)</f>
        <v>0</v>
      </c>
      <c r="J163" s="58" t="str">
        <f t="shared" si="173"/>
        <v/>
      </c>
      <c r="K163" s="397">
        <f>IF(AJ163="","",AJ163)</f>
        <v>0</v>
      </c>
      <c r="L163" s="58" t="str">
        <f t="shared" si="174"/>
        <v/>
      </c>
      <c r="M163" s="397">
        <f>IF(AL163="","",AL163)</f>
        <v>0</v>
      </c>
      <c r="N163" s="58" t="str">
        <f t="shared" si="191"/>
        <v/>
      </c>
      <c r="O163" s="397">
        <f>IF(AN163="","",AN163)</f>
        <v>0</v>
      </c>
      <c r="P163" s="58" t="str">
        <f t="shared" si="175"/>
        <v/>
      </c>
      <c r="Q163" s="397">
        <f>IF(AP163="","",AP163)</f>
        <v>0</v>
      </c>
      <c r="R163" s="58" t="str">
        <f t="shared" si="176"/>
        <v/>
      </c>
      <c r="S163" s="397">
        <f>IF(AR163="","",AR163)</f>
        <v>0</v>
      </c>
      <c r="T163" s="58" t="str">
        <f t="shared" si="177"/>
        <v/>
      </c>
      <c r="U163" s="397">
        <f>IF(AT163="","",AT163)</f>
        <v>0</v>
      </c>
      <c r="V163" s="58" t="str">
        <f t="shared" si="178"/>
        <v/>
      </c>
      <c r="W163" s="397">
        <f>IF(AV163="","",AV163)</f>
        <v>0</v>
      </c>
      <c r="Z163" s="405" t="s">
        <v>3</v>
      </c>
      <c r="AA163" s="272" t="str">
        <f>IF(AB163=0,"",_xlfn.CONCAT(VLOOKUP(AB163,Starter!A:C,2,0)))</f>
        <v/>
      </c>
      <c r="AB163" s="81"/>
      <c r="AC163" s="132"/>
      <c r="AD163" s="91">
        <f>IF(SUM(AC163:AC165)+AC177=0,0,IF(SUM(ABS(AC163),ABS(AC164),ABS(AC165))=AC177,0.5,IF(SUM(ABS(AC163),ABS(AC164),ABS(AC165))&gt;AC177,1,0)))</f>
        <v>0</v>
      </c>
      <c r="AE163" s="132"/>
      <c r="AF163" s="91">
        <f>IF(SUM(AE163:AE165)+AE177=0,0,IF(SUM(ABS(AE163),ABS(AE164),ABS(AE165))=AE177,0.5,IF(SUM(ABS(AE163),ABS(AE164),ABS(AE165))&gt;AE177,1,0)))</f>
        <v>0</v>
      </c>
      <c r="AG163" s="132"/>
      <c r="AH163" s="91">
        <f>IF(SUM(AG163:AG165)+AG177=0,0,IF(SUM(ABS(AG163),ABS(AG164),ABS(AG165))=AG177,0.5,IF(SUM(ABS(AG163),ABS(AG164),ABS(AG165))&gt;AG177,1,0)))</f>
        <v>0</v>
      </c>
      <c r="AI163" s="132"/>
      <c r="AJ163" s="91">
        <f>IF(SUM(AI163:AI165)+AI177=0,0,IF(SUM(ABS(AI163),ABS(AI164),ABS(AI165))=AI177,0.5,IF(SUM(ABS(AI163),ABS(AI164),ABS(AI165))&gt;AI177,1,0)))</f>
        <v>0</v>
      </c>
      <c r="AK163" s="132"/>
      <c r="AL163" s="91">
        <f>IF(SUM(AK163:AK165)+AK177=0,0,IF(SUM(ABS(AK163),ABS(AK164),ABS(AK165))=AK177,0.5,IF(SUM(ABS(AK163),ABS(AK164),ABS(AK165))&gt;AK177,1,0)))</f>
        <v>0</v>
      </c>
      <c r="AM163" s="132"/>
      <c r="AN163" s="91">
        <f>IF(SUM(AM163:AM165)+AM177=0,0,IF(SUM(ABS(AM163),ABS(AM164),ABS(AM165))=AM177,0.5,IF(SUM(ABS(AM163),ABS(AM164),ABS(AM165))&gt;AM177,1,0)))</f>
        <v>0</v>
      </c>
      <c r="AO163" s="132"/>
      <c r="AP163" s="91">
        <f>IF(SUM(AO163:AO165)+AO177=0,0,IF(SUM(ABS(AO163),ABS(AO164),ABS(AO165))=AO177,0.5,IF(SUM(ABS(AO163),ABS(AO164),ABS(AO165))&gt;AO177,1,0)))</f>
        <v>0</v>
      </c>
      <c r="AQ163" s="132"/>
      <c r="AR163" s="91">
        <f>IF(SUM(AQ163:AQ165)+AQ177=0,0,IF(SUM(ABS(AQ163),ABS(AQ164),ABS(AQ165))=AQ177,0.5,IF(SUM(ABS(AQ163),ABS(AQ164),ABS(AQ165))&gt;AQ177,1,0)))</f>
        <v>0</v>
      </c>
      <c r="AS163" s="132"/>
      <c r="AT163" s="91">
        <f>IF(SUM(AS163:AS165)+AS177=0,0,IF(SUM(ABS(AS163),ABS(AS164),ABS(AS165))=AS177,0.5,IF(SUM(ABS(AS163),ABS(AS164),ABS(AS165))&gt;AS177,1,0)))</f>
        <v>0</v>
      </c>
      <c r="AU163" s="92">
        <f t="shared" si="179"/>
        <v>0</v>
      </c>
      <c r="AV163" s="93">
        <f>SUM(AD163+AF163+AH163+AJ163+AL163+AN163+AP163+AR163+AT163)</f>
        <v>0</v>
      </c>
      <c r="AW163" s="83"/>
      <c r="AX163" s="84"/>
      <c r="AZ163" s="47"/>
      <c r="BA163" s="149"/>
      <c r="BB163" s="150"/>
      <c r="BC163" s="151"/>
      <c r="BD163" s="154">
        <f t="shared" si="192"/>
        <v>0</v>
      </c>
      <c r="BE163" s="150">
        <f t="shared" si="193"/>
        <v>0</v>
      </c>
      <c r="BF163" s="152">
        <f t="shared" si="194"/>
        <v>0</v>
      </c>
      <c r="BG163" s="152">
        <f t="shared" si="195"/>
        <v>0</v>
      </c>
      <c r="BH163" s="152" t="str">
        <f t="shared" si="180"/>
        <v/>
      </c>
      <c r="BI163" s="152" t="str">
        <f t="shared" si="181"/>
        <v/>
      </c>
      <c r="BJ163" s="152" t="str">
        <f t="shared" si="182"/>
        <v/>
      </c>
      <c r="BK163" s="152" t="str">
        <f t="shared" si="183"/>
        <v/>
      </c>
      <c r="BL163" s="152" t="str">
        <f t="shared" si="184"/>
        <v/>
      </c>
      <c r="BM163" s="152" t="str">
        <f t="shared" si="185"/>
        <v/>
      </c>
      <c r="BN163" s="152" t="str">
        <f t="shared" si="186"/>
        <v/>
      </c>
      <c r="BO163" s="152" t="str">
        <f t="shared" si="187"/>
        <v/>
      </c>
      <c r="BP163" s="152" t="str">
        <f t="shared" si="188"/>
        <v/>
      </c>
      <c r="BQ163" s="153"/>
      <c r="BR163" s="151"/>
      <c r="BS163" s="152">
        <f t="shared" si="196"/>
        <v>0</v>
      </c>
      <c r="BT163" s="152">
        <f t="shared" si="197"/>
        <v>1.6299999999999999E-7</v>
      </c>
      <c r="BU163" s="152" t="str">
        <f t="shared" si="198"/>
        <v>Bajuwaren München 1</v>
      </c>
      <c r="BV163" s="151">
        <f t="shared" si="199"/>
        <v>54</v>
      </c>
      <c r="BW163" s="152">
        <f t="shared" si="200"/>
        <v>0</v>
      </c>
      <c r="BX163" s="152">
        <f>IF(COUNTIF(BH163:BP163,"&gt;0")&lt;Spielorte!$A$23,0,BE163/Spielorte!$A$23)</f>
        <v>0</v>
      </c>
      <c r="BY163" s="152">
        <f t="shared" si="201"/>
        <v>1.6299999999999999E-7</v>
      </c>
      <c r="BZ163" s="151">
        <f t="shared" si="189"/>
        <v>54</v>
      </c>
    </row>
    <row r="164" spans="1:78" ht="17.100000000000001" customHeight="1" x14ac:dyDescent="0.25">
      <c r="A164" s="414"/>
      <c r="B164" s="59" t="str">
        <f t="shared" si="190"/>
        <v/>
      </c>
      <c r="C164" s="60" t="str">
        <f t="shared" si="190"/>
        <v/>
      </c>
      <c r="D164" s="61" t="str">
        <f t="shared" si="190"/>
        <v/>
      </c>
      <c r="E164" s="398"/>
      <c r="F164" s="61" t="str">
        <f t="shared" si="171"/>
        <v/>
      </c>
      <c r="G164" s="398"/>
      <c r="H164" s="61" t="str">
        <f t="shared" si="172"/>
        <v/>
      </c>
      <c r="I164" s="398"/>
      <c r="J164" s="61" t="str">
        <f t="shared" si="173"/>
        <v/>
      </c>
      <c r="K164" s="398"/>
      <c r="L164" s="61" t="str">
        <f t="shared" si="174"/>
        <v/>
      </c>
      <c r="M164" s="398"/>
      <c r="N164" s="61" t="str">
        <f t="shared" si="191"/>
        <v/>
      </c>
      <c r="O164" s="398"/>
      <c r="P164" s="61" t="str">
        <f t="shared" si="175"/>
        <v/>
      </c>
      <c r="Q164" s="398"/>
      <c r="R164" s="61" t="str">
        <f t="shared" si="176"/>
        <v/>
      </c>
      <c r="S164" s="398"/>
      <c r="T164" s="61" t="str">
        <f t="shared" si="177"/>
        <v/>
      </c>
      <c r="U164" s="398"/>
      <c r="V164" s="61" t="str">
        <f t="shared" si="178"/>
        <v/>
      </c>
      <c r="W164" s="398"/>
      <c r="Z164" s="406"/>
      <c r="AA164" s="90" t="str">
        <f>IF(AB164=0,"",_xlfn.CONCAT(VLOOKUP(AB164,Starter!A:C,2,0)))</f>
        <v/>
      </c>
      <c r="AB164" s="80"/>
      <c r="AC164" s="130"/>
      <c r="AD164" s="94"/>
      <c r="AE164" s="130"/>
      <c r="AF164" s="94"/>
      <c r="AG164" s="130"/>
      <c r="AH164" s="94"/>
      <c r="AI164" s="130"/>
      <c r="AJ164" s="94"/>
      <c r="AK164" s="130"/>
      <c r="AL164" s="94"/>
      <c r="AM164" s="130"/>
      <c r="AN164" s="94"/>
      <c r="AO164" s="130"/>
      <c r="AP164" s="94"/>
      <c r="AQ164" s="130"/>
      <c r="AR164" s="94"/>
      <c r="AS164" s="130"/>
      <c r="AT164" s="94"/>
      <c r="AU164" s="95">
        <f t="shared" si="179"/>
        <v>0</v>
      </c>
      <c r="AV164" s="96"/>
      <c r="AW164" s="83"/>
      <c r="AX164" s="84"/>
      <c r="AZ164" s="47"/>
      <c r="BA164" s="149"/>
      <c r="BB164" s="150"/>
      <c r="BC164" s="151"/>
      <c r="BD164" s="154">
        <f t="shared" si="192"/>
        <v>0</v>
      </c>
      <c r="BE164" s="150">
        <f t="shared" si="193"/>
        <v>0</v>
      </c>
      <c r="BF164" s="152">
        <f t="shared" si="194"/>
        <v>0</v>
      </c>
      <c r="BG164" s="152">
        <f t="shared" si="195"/>
        <v>0</v>
      </c>
      <c r="BH164" s="152" t="str">
        <f t="shared" si="180"/>
        <v/>
      </c>
      <c r="BI164" s="152" t="str">
        <f t="shared" si="181"/>
        <v/>
      </c>
      <c r="BJ164" s="152" t="str">
        <f t="shared" si="182"/>
        <v/>
      </c>
      <c r="BK164" s="152" t="str">
        <f t="shared" si="183"/>
        <v/>
      </c>
      <c r="BL164" s="152" t="str">
        <f t="shared" si="184"/>
        <v/>
      </c>
      <c r="BM164" s="152" t="str">
        <f t="shared" si="185"/>
        <v/>
      </c>
      <c r="BN164" s="152" t="str">
        <f t="shared" si="186"/>
        <v/>
      </c>
      <c r="BO164" s="152" t="str">
        <f t="shared" si="187"/>
        <v/>
      </c>
      <c r="BP164" s="152" t="str">
        <f t="shared" si="188"/>
        <v/>
      </c>
      <c r="BQ164" s="153"/>
      <c r="BR164" s="151"/>
      <c r="BS164" s="152">
        <f t="shared" si="196"/>
        <v>0</v>
      </c>
      <c r="BT164" s="152">
        <f t="shared" si="197"/>
        <v>1.6400000000000001E-7</v>
      </c>
      <c r="BU164" s="152" t="str">
        <f t="shared" si="198"/>
        <v>Bajuwaren München 1</v>
      </c>
      <c r="BV164" s="151">
        <f t="shared" si="199"/>
        <v>53</v>
      </c>
      <c r="BW164" s="152">
        <f t="shared" si="200"/>
        <v>0</v>
      </c>
      <c r="BX164" s="152">
        <f>IF(COUNTIF(BH164:BP164,"&gt;0")&lt;Spielorte!$A$23,0,BE164/Spielorte!$A$23)</f>
        <v>0</v>
      </c>
      <c r="BY164" s="152">
        <f t="shared" si="201"/>
        <v>1.6400000000000001E-7</v>
      </c>
      <c r="BZ164" s="151">
        <f t="shared" si="189"/>
        <v>53</v>
      </c>
    </row>
    <row r="165" spans="1:78" ht="17.100000000000001" customHeight="1" thickBot="1" x14ac:dyDescent="0.3">
      <c r="A165" s="415"/>
      <c r="B165" s="62" t="str">
        <f t="shared" si="190"/>
        <v/>
      </c>
      <c r="C165" s="63" t="str">
        <f t="shared" si="190"/>
        <v/>
      </c>
      <c r="D165" s="52" t="str">
        <f t="shared" si="190"/>
        <v/>
      </c>
      <c r="E165" s="399"/>
      <c r="F165" s="52" t="str">
        <f t="shared" si="171"/>
        <v/>
      </c>
      <c r="G165" s="399"/>
      <c r="H165" s="52" t="str">
        <f t="shared" si="172"/>
        <v/>
      </c>
      <c r="I165" s="399"/>
      <c r="J165" s="52" t="str">
        <f t="shared" si="173"/>
        <v/>
      </c>
      <c r="K165" s="399"/>
      <c r="L165" s="52" t="str">
        <f t="shared" si="174"/>
        <v/>
      </c>
      <c r="M165" s="399"/>
      <c r="N165" s="52" t="str">
        <f t="shared" si="191"/>
        <v/>
      </c>
      <c r="O165" s="399"/>
      <c r="P165" s="52" t="str">
        <f t="shared" si="175"/>
        <v/>
      </c>
      <c r="Q165" s="399"/>
      <c r="R165" s="52" t="str">
        <f t="shared" si="176"/>
        <v/>
      </c>
      <c r="S165" s="399"/>
      <c r="T165" s="52" t="str">
        <f t="shared" si="177"/>
        <v/>
      </c>
      <c r="U165" s="399"/>
      <c r="V165" s="52" t="str">
        <f t="shared" si="178"/>
        <v/>
      </c>
      <c r="W165" s="399"/>
      <c r="Z165" s="407"/>
      <c r="AA165" s="99" t="str">
        <f>IF(AB165=0,"",_xlfn.CONCAT(VLOOKUP(AB165,Starter!A:C,2,0)))</f>
        <v/>
      </c>
      <c r="AB165" s="82"/>
      <c r="AC165" s="133"/>
      <c r="AD165" s="100"/>
      <c r="AE165" s="133"/>
      <c r="AF165" s="100"/>
      <c r="AG165" s="133"/>
      <c r="AH165" s="100"/>
      <c r="AI165" s="133"/>
      <c r="AJ165" s="100"/>
      <c r="AK165" s="133"/>
      <c r="AL165" s="100"/>
      <c r="AM165" s="133"/>
      <c r="AN165" s="100"/>
      <c r="AO165" s="133"/>
      <c r="AP165" s="100"/>
      <c r="AQ165" s="133"/>
      <c r="AR165" s="100"/>
      <c r="AS165" s="133"/>
      <c r="AT165" s="100"/>
      <c r="AU165" s="97">
        <f t="shared" si="179"/>
        <v>0</v>
      </c>
      <c r="AV165" s="98"/>
      <c r="AW165" s="83"/>
      <c r="AX165" s="84"/>
      <c r="AZ165" s="47"/>
      <c r="BA165" s="149"/>
      <c r="BB165" s="150"/>
      <c r="BC165" s="151"/>
      <c r="BD165" s="154">
        <f t="shared" si="192"/>
        <v>0</v>
      </c>
      <c r="BE165" s="150">
        <f t="shared" si="193"/>
        <v>0</v>
      </c>
      <c r="BF165" s="152">
        <f t="shared" si="194"/>
        <v>0</v>
      </c>
      <c r="BG165" s="152">
        <f t="shared" si="195"/>
        <v>0</v>
      </c>
      <c r="BH165" s="152" t="str">
        <f t="shared" si="180"/>
        <v/>
      </c>
      <c r="BI165" s="152" t="str">
        <f t="shared" si="181"/>
        <v/>
      </c>
      <c r="BJ165" s="152" t="str">
        <f t="shared" si="182"/>
        <v/>
      </c>
      <c r="BK165" s="152" t="str">
        <f t="shared" si="183"/>
        <v/>
      </c>
      <c r="BL165" s="152" t="str">
        <f t="shared" si="184"/>
        <v/>
      </c>
      <c r="BM165" s="152" t="str">
        <f t="shared" si="185"/>
        <v/>
      </c>
      <c r="BN165" s="152" t="str">
        <f t="shared" si="186"/>
        <v/>
      </c>
      <c r="BO165" s="152" t="str">
        <f t="shared" si="187"/>
        <v/>
      </c>
      <c r="BP165" s="152" t="str">
        <f t="shared" si="188"/>
        <v/>
      </c>
      <c r="BQ165" s="153"/>
      <c r="BR165" s="151"/>
      <c r="BS165" s="152">
        <f t="shared" si="196"/>
        <v>0</v>
      </c>
      <c r="BT165" s="152">
        <f t="shared" si="197"/>
        <v>1.6500000000000001E-7</v>
      </c>
      <c r="BU165" s="152" t="str">
        <f t="shared" si="198"/>
        <v>Bajuwaren München 1</v>
      </c>
      <c r="BV165" s="151">
        <f t="shared" si="199"/>
        <v>52</v>
      </c>
      <c r="BW165" s="152">
        <f t="shared" si="200"/>
        <v>0</v>
      </c>
      <c r="BX165" s="152">
        <f>IF(COUNTIF(BH165:BP165,"&gt;0")&lt;Spielorte!$A$23,0,BE165/Spielorte!$A$23)</f>
        <v>0</v>
      </c>
      <c r="BY165" s="152">
        <f t="shared" si="201"/>
        <v>1.6500000000000001E-7</v>
      </c>
      <c r="BZ165" s="151">
        <f t="shared" si="189"/>
        <v>52</v>
      </c>
    </row>
    <row r="166" spans="1:78" ht="17.100000000000001" customHeight="1" x14ac:dyDescent="0.25">
      <c r="A166" s="413" t="s">
        <v>11</v>
      </c>
      <c r="B166" s="56" t="str">
        <f>IF(AA166=0,"",AA166)</f>
        <v/>
      </c>
      <c r="C166" s="57" t="str">
        <f t="shared" si="190"/>
        <v/>
      </c>
      <c r="D166" s="58" t="str">
        <f t="shared" si="190"/>
        <v/>
      </c>
      <c r="E166" s="397">
        <f>IF(AD166="","",AD166)</f>
        <v>0</v>
      </c>
      <c r="F166" s="58" t="str">
        <f t="shared" si="171"/>
        <v/>
      </c>
      <c r="G166" s="397">
        <f>IF(AF166="","",AF166)</f>
        <v>0</v>
      </c>
      <c r="H166" s="58" t="str">
        <f t="shared" si="172"/>
        <v/>
      </c>
      <c r="I166" s="397">
        <f>IF(AH166="","",AH166)</f>
        <v>0</v>
      </c>
      <c r="J166" s="58" t="str">
        <f t="shared" si="173"/>
        <v/>
      </c>
      <c r="K166" s="397">
        <f>IF(AJ166="","",AJ166)</f>
        <v>0</v>
      </c>
      <c r="L166" s="58" t="str">
        <f t="shared" si="174"/>
        <v/>
      </c>
      <c r="M166" s="397">
        <f>IF(AL166="","",AL166)</f>
        <v>0</v>
      </c>
      <c r="N166" s="58" t="str">
        <f t="shared" si="191"/>
        <v/>
      </c>
      <c r="O166" s="397">
        <f>IF(AN166="","",AN166)</f>
        <v>0</v>
      </c>
      <c r="P166" s="58" t="str">
        <f t="shared" si="175"/>
        <v/>
      </c>
      <c r="Q166" s="397">
        <f>IF(AP166="","",AP166)</f>
        <v>0</v>
      </c>
      <c r="R166" s="58" t="str">
        <f t="shared" si="176"/>
        <v/>
      </c>
      <c r="S166" s="397">
        <f>IF(AR166="","",AR166)</f>
        <v>0</v>
      </c>
      <c r="T166" s="58" t="str">
        <f t="shared" si="177"/>
        <v/>
      </c>
      <c r="U166" s="397">
        <f>IF(AT166="","",AT166)</f>
        <v>0</v>
      </c>
      <c r="V166" s="58" t="str">
        <f t="shared" si="178"/>
        <v/>
      </c>
      <c r="W166" s="397">
        <f>IF(AV166="","",AV166)</f>
        <v>0</v>
      </c>
      <c r="Z166" s="405" t="s">
        <v>11</v>
      </c>
      <c r="AA166" s="90" t="str">
        <f>IF(AB166=0,"",_xlfn.CONCAT(VLOOKUP(AB166,Starter!A:C,2,0)))</f>
        <v/>
      </c>
      <c r="AB166" s="81"/>
      <c r="AC166" s="132"/>
      <c r="AD166" s="91">
        <f>IF(SUM(AC166:AC168)+AC178=0,0,IF(SUM(ABS(AC166),ABS(AC167),ABS(AC168))=AC178,0.5,IF(SUM(ABS(AC166),ABS(AC167),ABS(AC168))&gt;AC178,1,0)))</f>
        <v>0</v>
      </c>
      <c r="AE166" s="132"/>
      <c r="AF166" s="91">
        <f>IF(SUM(AE166:AE168)+AE178=0,0,IF(SUM(ABS(AE166),ABS(AE167),ABS(AE168))=AE178,0.5,IF(SUM(ABS(AE166),ABS(AE167),ABS(AE168))&gt;AE178,1,0)))</f>
        <v>0</v>
      </c>
      <c r="AG166" s="132"/>
      <c r="AH166" s="91">
        <f>IF(SUM(AG166:AG168)+AG178=0,0,IF(SUM(ABS(AG166),ABS(AG167),ABS(AG168))=AG178,0.5,IF(SUM(ABS(AG166),ABS(AG167),ABS(AG168))&gt;AG178,1,0)))</f>
        <v>0</v>
      </c>
      <c r="AI166" s="132"/>
      <c r="AJ166" s="91">
        <f>IF(SUM(AI166:AI168)+AI178=0,0,IF(SUM(ABS(AI166),ABS(AI167),ABS(AI168))=AI178,0.5,IF(SUM(ABS(AI166),ABS(AI167),ABS(AI168))&gt;AI178,1,0)))</f>
        <v>0</v>
      </c>
      <c r="AK166" s="132"/>
      <c r="AL166" s="91">
        <f>IF(SUM(AK166:AK168)+AK178=0,0,IF(SUM(ABS(AK166),ABS(AK167),ABS(AK168))=AK178,0.5,IF(SUM(ABS(AK166),ABS(AK167),ABS(AK168))&gt;AK178,1,0)))</f>
        <v>0</v>
      </c>
      <c r="AM166" s="132"/>
      <c r="AN166" s="91">
        <f>IF(SUM(AM166:AM168)+AM178=0,0,IF(SUM(ABS(AM166),ABS(AM167),ABS(AM168))=AM178,0.5,IF(SUM(ABS(AM166),ABS(AM167),ABS(AM168))&gt;AM178,1,0)))</f>
        <v>0</v>
      </c>
      <c r="AO166" s="132"/>
      <c r="AP166" s="91">
        <f>IF(SUM(AO166:AO168)+AO178=0,0,IF(SUM(ABS(AO166),ABS(AO167),ABS(AO168))=AO178,0.5,IF(SUM(ABS(AO166),ABS(AO167),ABS(AO168))&gt;AO178,1,0)))</f>
        <v>0</v>
      </c>
      <c r="AQ166" s="132"/>
      <c r="AR166" s="91">
        <f>IF(SUM(AQ166:AQ168)+AQ178=0,0,IF(SUM(ABS(AQ166),ABS(AQ167),ABS(AQ168))=AQ178,0.5,IF(SUM(ABS(AQ166),ABS(AQ167),ABS(AQ168))&gt;AQ178,1,0)))</f>
        <v>0</v>
      </c>
      <c r="AS166" s="132"/>
      <c r="AT166" s="91">
        <f>IF(SUM(AS166:AS168)+AS178=0,0,IF(SUM(ABS(AS166),ABS(AS167),ABS(AS168))=AS178,0.5,IF(SUM(ABS(AS166),ABS(AS167),ABS(AS168))&gt;AS178,1,0)))</f>
        <v>0</v>
      </c>
      <c r="AU166" s="92">
        <f t="shared" si="179"/>
        <v>0</v>
      </c>
      <c r="AV166" s="93">
        <f>SUM(AD166+AF166+AH166+AJ166+AL166+AN166+AP166+AR166+AT166)</f>
        <v>0</v>
      </c>
      <c r="AW166" s="83"/>
      <c r="AX166" s="84"/>
      <c r="AZ166" s="47"/>
      <c r="BA166" s="149"/>
      <c r="BB166" s="150"/>
      <c r="BC166" s="151"/>
      <c r="BD166" s="154">
        <f t="shared" si="192"/>
        <v>0</v>
      </c>
      <c r="BE166" s="150">
        <f t="shared" si="193"/>
        <v>0</v>
      </c>
      <c r="BF166" s="152">
        <f t="shared" si="194"/>
        <v>0</v>
      </c>
      <c r="BG166" s="152">
        <f t="shared" si="195"/>
        <v>0</v>
      </c>
      <c r="BH166" s="152" t="str">
        <f t="shared" si="180"/>
        <v/>
      </c>
      <c r="BI166" s="152" t="str">
        <f t="shared" si="181"/>
        <v/>
      </c>
      <c r="BJ166" s="152" t="str">
        <f t="shared" si="182"/>
        <v/>
      </c>
      <c r="BK166" s="152" t="str">
        <f t="shared" si="183"/>
        <v/>
      </c>
      <c r="BL166" s="152" t="str">
        <f t="shared" si="184"/>
        <v/>
      </c>
      <c r="BM166" s="152" t="str">
        <f t="shared" si="185"/>
        <v/>
      </c>
      <c r="BN166" s="152" t="str">
        <f t="shared" si="186"/>
        <v/>
      </c>
      <c r="BO166" s="152" t="str">
        <f t="shared" si="187"/>
        <v/>
      </c>
      <c r="BP166" s="152" t="str">
        <f t="shared" si="188"/>
        <v/>
      </c>
      <c r="BQ166" s="153"/>
      <c r="BR166" s="151"/>
      <c r="BS166" s="152">
        <f t="shared" si="196"/>
        <v>0</v>
      </c>
      <c r="BT166" s="152">
        <f t="shared" si="197"/>
        <v>1.66E-7</v>
      </c>
      <c r="BU166" s="152" t="str">
        <f t="shared" si="198"/>
        <v>Bajuwaren München 1</v>
      </c>
      <c r="BV166" s="151">
        <f t="shared" si="199"/>
        <v>51</v>
      </c>
      <c r="BW166" s="152">
        <f t="shared" si="200"/>
        <v>0</v>
      </c>
      <c r="BX166" s="152">
        <f>IF(COUNTIF(BH166:BP166,"&gt;0")&lt;Spielorte!$A$23,0,BE166/Spielorte!$A$23)</f>
        <v>0</v>
      </c>
      <c r="BY166" s="152">
        <f t="shared" si="201"/>
        <v>1.66E-7</v>
      </c>
      <c r="BZ166" s="151">
        <f t="shared" si="189"/>
        <v>51</v>
      </c>
    </row>
    <row r="167" spans="1:78" ht="17.100000000000001" customHeight="1" x14ac:dyDescent="0.25">
      <c r="A167" s="414"/>
      <c r="B167" s="59" t="str">
        <f>IF(AA167=0,"",AA167)</f>
        <v/>
      </c>
      <c r="C167" s="60" t="str">
        <f t="shared" si="190"/>
        <v/>
      </c>
      <c r="D167" s="61" t="str">
        <f t="shared" si="190"/>
        <v/>
      </c>
      <c r="E167" s="398"/>
      <c r="F167" s="61" t="str">
        <f t="shared" si="171"/>
        <v/>
      </c>
      <c r="G167" s="398"/>
      <c r="H167" s="61" t="str">
        <f t="shared" si="172"/>
        <v/>
      </c>
      <c r="I167" s="398"/>
      <c r="J167" s="61" t="str">
        <f t="shared" si="173"/>
        <v/>
      </c>
      <c r="K167" s="398"/>
      <c r="L167" s="61" t="str">
        <f t="shared" si="174"/>
        <v/>
      </c>
      <c r="M167" s="398"/>
      <c r="N167" s="61" t="str">
        <f t="shared" si="191"/>
        <v/>
      </c>
      <c r="O167" s="398"/>
      <c r="P167" s="61" t="str">
        <f t="shared" si="175"/>
        <v/>
      </c>
      <c r="Q167" s="398"/>
      <c r="R167" s="61" t="str">
        <f t="shared" si="176"/>
        <v/>
      </c>
      <c r="S167" s="398"/>
      <c r="T167" s="61" t="str">
        <f t="shared" si="177"/>
        <v/>
      </c>
      <c r="U167" s="398"/>
      <c r="V167" s="61" t="str">
        <f t="shared" si="178"/>
        <v/>
      </c>
      <c r="W167" s="398"/>
      <c r="Z167" s="406"/>
      <c r="AA167" s="90" t="str">
        <f>IF(AB167=0,"",_xlfn.CONCAT(VLOOKUP(AB167,Starter!A:C,2,0)))</f>
        <v/>
      </c>
      <c r="AB167" s="80"/>
      <c r="AC167" s="130"/>
      <c r="AD167" s="94"/>
      <c r="AE167" s="130"/>
      <c r="AF167" s="94"/>
      <c r="AG167" s="130"/>
      <c r="AH167" s="94"/>
      <c r="AI167" s="130"/>
      <c r="AJ167" s="94"/>
      <c r="AK167" s="130"/>
      <c r="AL167" s="94"/>
      <c r="AM167" s="130"/>
      <c r="AN167" s="94"/>
      <c r="AO167" s="130"/>
      <c r="AP167" s="94"/>
      <c r="AQ167" s="130"/>
      <c r="AR167" s="94"/>
      <c r="AS167" s="130"/>
      <c r="AT167" s="94"/>
      <c r="AU167" s="95">
        <f t="shared" si="179"/>
        <v>0</v>
      </c>
      <c r="AV167" s="96"/>
      <c r="AW167" s="83"/>
      <c r="AX167" s="84"/>
      <c r="AZ167" s="47"/>
      <c r="BA167" s="149"/>
      <c r="BB167" s="150"/>
      <c r="BC167" s="151"/>
      <c r="BD167" s="154">
        <f t="shared" si="192"/>
        <v>0</v>
      </c>
      <c r="BE167" s="150">
        <f t="shared" si="193"/>
        <v>0</v>
      </c>
      <c r="BF167" s="152">
        <f t="shared" si="194"/>
        <v>0</v>
      </c>
      <c r="BG167" s="152">
        <f t="shared" si="195"/>
        <v>0</v>
      </c>
      <c r="BH167" s="152" t="str">
        <f t="shared" si="180"/>
        <v/>
      </c>
      <c r="BI167" s="152" t="str">
        <f t="shared" si="181"/>
        <v/>
      </c>
      <c r="BJ167" s="152" t="str">
        <f t="shared" si="182"/>
        <v/>
      </c>
      <c r="BK167" s="152" t="str">
        <f t="shared" si="183"/>
        <v/>
      </c>
      <c r="BL167" s="152" t="str">
        <f t="shared" si="184"/>
        <v/>
      </c>
      <c r="BM167" s="152" t="str">
        <f t="shared" si="185"/>
        <v/>
      </c>
      <c r="BN167" s="152" t="str">
        <f t="shared" si="186"/>
        <v/>
      </c>
      <c r="BO167" s="152" t="str">
        <f t="shared" si="187"/>
        <v/>
      </c>
      <c r="BP167" s="152" t="str">
        <f t="shared" si="188"/>
        <v/>
      </c>
      <c r="BQ167" s="153"/>
      <c r="BR167" s="151"/>
      <c r="BS167" s="152">
        <f t="shared" si="196"/>
        <v>0</v>
      </c>
      <c r="BT167" s="152">
        <f t="shared" si="197"/>
        <v>1.67E-7</v>
      </c>
      <c r="BU167" s="152" t="str">
        <f t="shared" si="198"/>
        <v>Bajuwaren München 1</v>
      </c>
      <c r="BV167" s="151">
        <f t="shared" si="199"/>
        <v>50</v>
      </c>
      <c r="BW167" s="152">
        <f t="shared" si="200"/>
        <v>0</v>
      </c>
      <c r="BX167" s="152">
        <f>IF(COUNTIF(BH167:BP167,"&gt;0")&lt;Spielorte!$A$23,0,BE167/Spielorte!$A$23)</f>
        <v>0</v>
      </c>
      <c r="BY167" s="152">
        <f t="shared" si="201"/>
        <v>1.67E-7</v>
      </c>
      <c r="BZ167" s="151">
        <f t="shared" si="189"/>
        <v>50</v>
      </c>
    </row>
    <row r="168" spans="1:78" ht="17.100000000000001" customHeight="1" thickBot="1" x14ac:dyDescent="0.3">
      <c r="A168" s="415"/>
      <c r="B168" s="62" t="str">
        <f>IF(AA168=0,"",AA168)</f>
        <v/>
      </c>
      <c r="C168" s="63" t="str">
        <f t="shared" si="190"/>
        <v/>
      </c>
      <c r="D168" s="52" t="str">
        <f t="shared" si="190"/>
        <v/>
      </c>
      <c r="E168" s="399"/>
      <c r="F168" s="52" t="str">
        <f t="shared" si="171"/>
        <v/>
      </c>
      <c r="G168" s="399"/>
      <c r="H168" s="52" t="str">
        <f t="shared" si="172"/>
        <v/>
      </c>
      <c r="I168" s="399"/>
      <c r="J168" s="52" t="str">
        <f t="shared" si="173"/>
        <v/>
      </c>
      <c r="K168" s="399"/>
      <c r="L168" s="52" t="str">
        <f t="shared" si="174"/>
        <v/>
      </c>
      <c r="M168" s="399"/>
      <c r="N168" s="52" t="str">
        <f t="shared" si="191"/>
        <v/>
      </c>
      <c r="O168" s="399"/>
      <c r="P168" s="52" t="str">
        <f t="shared" si="175"/>
        <v/>
      </c>
      <c r="Q168" s="399"/>
      <c r="R168" s="52" t="str">
        <f t="shared" si="176"/>
        <v/>
      </c>
      <c r="S168" s="399"/>
      <c r="T168" s="52" t="str">
        <f t="shared" si="177"/>
        <v/>
      </c>
      <c r="U168" s="399"/>
      <c r="V168" s="52" t="str">
        <f t="shared" si="178"/>
        <v/>
      </c>
      <c r="W168" s="399"/>
      <c r="Z168" s="407"/>
      <c r="AA168" s="90" t="str">
        <f>IF(AB168=0,"",_xlfn.CONCAT(VLOOKUP(AB168,Starter!A:C,2,0)))</f>
        <v/>
      </c>
      <c r="AB168" s="82"/>
      <c r="AC168" s="133"/>
      <c r="AD168" s="100"/>
      <c r="AE168" s="133"/>
      <c r="AF168" s="100"/>
      <c r="AG168" s="133"/>
      <c r="AH168" s="100"/>
      <c r="AI168" s="133"/>
      <c r="AJ168" s="100"/>
      <c r="AK168" s="133"/>
      <c r="AL168" s="100"/>
      <c r="AM168" s="133"/>
      <c r="AN168" s="100"/>
      <c r="AO168" s="133"/>
      <c r="AP168" s="100"/>
      <c r="AQ168" s="133"/>
      <c r="AR168" s="100"/>
      <c r="AS168" s="133"/>
      <c r="AT168" s="100"/>
      <c r="AU168" s="97">
        <f t="shared" si="179"/>
        <v>0</v>
      </c>
      <c r="AV168" s="98"/>
      <c r="AW168" s="83"/>
      <c r="AX168" s="84"/>
      <c r="AZ168" s="47"/>
      <c r="BA168" s="149"/>
      <c r="BB168" s="150"/>
      <c r="BC168" s="151"/>
      <c r="BD168" s="154">
        <f t="shared" si="192"/>
        <v>0</v>
      </c>
      <c r="BE168" s="150">
        <f t="shared" si="193"/>
        <v>0</v>
      </c>
      <c r="BF168" s="152">
        <f t="shared" si="194"/>
        <v>0</v>
      </c>
      <c r="BG168" s="152">
        <f t="shared" si="195"/>
        <v>0</v>
      </c>
      <c r="BH168" s="152" t="str">
        <f t="shared" si="180"/>
        <v/>
      </c>
      <c r="BI168" s="152" t="str">
        <f t="shared" si="181"/>
        <v/>
      </c>
      <c r="BJ168" s="152" t="str">
        <f t="shared" si="182"/>
        <v/>
      </c>
      <c r="BK168" s="152" t="str">
        <f t="shared" si="183"/>
        <v/>
      </c>
      <c r="BL168" s="152" t="str">
        <f t="shared" si="184"/>
        <v/>
      </c>
      <c r="BM168" s="152" t="str">
        <f t="shared" si="185"/>
        <v/>
      </c>
      <c r="BN168" s="152" t="str">
        <f t="shared" si="186"/>
        <v/>
      </c>
      <c r="BO168" s="152" t="str">
        <f t="shared" si="187"/>
        <v/>
      </c>
      <c r="BP168" s="152" t="str">
        <f t="shared" si="188"/>
        <v/>
      </c>
      <c r="BQ168" s="153"/>
      <c r="BR168" s="151"/>
      <c r="BS168" s="152">
        <f t="shared" si="196"/>
        <v>0</v>
      </c>
      <c r="BT168" s="152">
        <f t="shared" si="197"/>
        <v>1.68E-7</v>
      </c>
      <c r="BU168" s="152" t="str">
        <f t="shared" si="198"/>
        <v>Bajuwaren München 1</v>
      </c>
      <c r="BV168" s="151">
        <f t="shared" si="199"/>
        <v>49</v>
      </c>
      <c r="BW168" s="152">
        <f t="shared" si="200"/>
        <v>0</v>
      </c>
      <c r="BX168" s="152">
        <f>IF(COUNTIF(BH168:BP168,"&gt;0")&lt;Spielorte!$A$23,0,BE168/Spielorte!$A$23)</f>
        <v>0</v>
      </c>
      <c r="BY168" s="152">
        <f t="shared" si="201"/>
        <v>1.68E-7</v>
      </c>
      <c r="BZ168" s="151">
        <f t="shared" si="189"/>
        <v>49</v>
      </c>
    </row>
    <row r="169" spans="1:78" ht="27.75" customHeight="1" thickBot="1" x14ac:dyDescent="0.3">
      <c r="B169" s="64" t="str">
        <f>IF(AA169=0,"",AA169)</f>
        <v>Gesamt</v>
      </c>
      <c r="C169" s="65" t="str">
        <f t="shared" si="190"/>
        <v/>
      </c>
      <c r="D169" s="66" t="str">
        <f t="shared" si="190"/>
        <v/>
      </c>
      <c r="E169" s="67">
        <f>IF(AD169="","",AD169)</f>
        <v>0</v>
      </c>
      <c r="F169" s="66" t="str">
        <f t="shared" si="171"/>
        <v/>
      </c>
      <c r="G169" s="67">
        <f>IF(AF169="","",AF169)</f>
        <v>0</v>
      </c>
      <c r="H169" s="66" t="str">
        <f t="shared" si="172"/>
        <v/>
      </c>
      <c r="I169" s="67">
        <f>IF(AH169="","",AH169)</f>
        <v>0</v>
      </c>
      <c r="J169" s="66" t="str">
        <f t="shared" si="173"/>
        <v/>
      </c>
      <c r="K169" s="67">
        <f>IF(AJ169="","",AJ169)</f>
        <v>0</v>
      </c>
      <c r="L169" s="66" t="str">
        <f t="shared" si="174"/>
        <v/>
      </c>
      <c r="M169" s="67">
        <f>IF(AL169="","",AL169)</f>
        <v>0</v>
      </c>
      <c r="N169" s="66" t="str">
        <f t="shared" si="191"/>
        <v/>
      </c>
      <c r="O169" s="67">
        <f>IF(AN169="","",AN169)</f>
        <v>0</v>
      </c>
      <c r="P169" s="66" t="str">
        <f t="shared" si="175"/>
        <v/>
      </c>
      <c r="Q169" s="67">
        <f>IF(AP169="","",AP169)</f>
        <v>0</v>
      </c>
      <c r="R169" s="66" t="str">
        <f t="shared" si="176"/>
        <v/>
      </c>
      <c r="S169" s="67">
        <f>IF(AR169="","",AR169)</f>
        <v>0</v>
      </c>
      <c r="T169" s="66" t="str">
        <f t="shared" si="177"/>
        <v/>
      </c>
      <c r="U169" s="67">
        <f>IF(AT169="","",AT169)</f>
        <v>0</v>
      </c>
      <c r="V169" s="66" t="str">
        <f t="shared" si="178"/>
        <v/>
      </c>
      <c r="W169" s="67">
        <f>IF(AV169="","",AV169)</f>
        <v>0</v>
      </c>
      <c r="AA169" s="64" t="s">
        <v>960</v>
      </c>
      <c r="AB169" s="101"/>
      <c r="AC169" s="148">
        <f>ABS(SUM(AC157:AC159))+ABS(SUM(AC160:AC162))+ABS(SUM(AC163:AC165))+ABS(SUM(AC166:AC168))</f>
        <v>0</v>
      </c>
      <c r="AD169" s="102">
        <f>IF(AC169+AC179=0,0,IF(AC169=AC179,1.5,IF(AC169&gt;AC179,3,0)))</f>
        <v>0</v>
      </c>
      <c r="AE169" s="148">
        <f>ABS(SUM(AE157:AE159))+ABS(SUM(AE160:AE162))+ABS(SUM(AE163:AE165))+ABS(SUM(AE166:AE168))</f>
        <v>0</v>
      </c>
      <c r="AF169" s="102">
        <f>IF(AE169+AE179=0,0,IF(AE169=AE179,1.5,IF(AE169&gt;AE179,3,0)))</f>
        <v>0</v>
      </c>
      <c r="AG169" s="148">
        <f>ABS(SUM(AG157:AG159))+ABS(SUM(AG160:AG162))+ABS(SUM(AG163:AG165))+ABS(SUM(AG166:AG168))</f>
        <v>0</v>
      </c>
      <c r="AH169" s="102">
        <f>IF(AG169+AG179=0,0,IF(AG169=AG179,1.5,IF(AG169&gt;AG179,3,0)))</f>
        <v>0</v>
      </c>
      <c r="AI169" s="148">
        <f>ABS(SUM(AI157:AI159))+ABS(SUM(AI160:AI162))+ABS(SUM(AI163:AI165))+ABS(SUM(AI166:AI168))</f>
        <v>0</v>
      </c>
      <c r="AJ169" s="102">
        <f>IF(AI169+AI179=0,0,IF(AI169=AI179,1.5,IF(AI169&gt;AI179,3,0)))</f>
        <v>0</v>
      </c>
      <c r="AK169" s="148">
        <f>ABS(SUM(AK157:AK159))+ABS(SUM(AK160:AK162))+ABS(SUM(AK163:AK165))+ABS(SUM(AK166:AK168))</f>
        <v>0</v>
      </c>
      <c r="AL169" s="102">
        <f>IF(AK169+AK179=0,0,IF(AK169=AK179,1.5,IF(AK169&gt;AK179,3,0)))</f>
        <v>0</v>
      </c>
      <c r="AM169" s="148">
        <f>ABS(SUM(AM157:AM159))+ABS(SUM(AM160:AM162))+ABS(SUM(AM163:AM165))+ABS(SUM(AM166:AM168))</f>
        <v>0</v>
      </c>
      <c r="AN169" s="102">
        <f>IF(AM169+AM179=0,0,IF(AM169=AM179,1.5,IF(AM169&gt;AM179,3,0)))</f>
        <v>0</v>
      </c>
      <c r="AO169" s="148">
        <f>ABS(SUM(AO157:AO159))+ABS(SUM(AO160:AO162))+ABS(SUM(AO163:AO165))+ABS(SUM(AO166:AO168))</f>
        <v>0</v>
      </c>
      <c r="AP169" s="102">
        <f>IF(AO169+AO179=0,0,IF(AO169=AO179,1.5,IF(AO169&gt;AO179,3,0)))</f>
        <v>0</v>
      </c>
      <c r="AQ169" s="148">
        <f>ABS(SUM(AQ157:AQ159))+ABS(SUM(AQ160:AQ162))+ABS(SUM(AQ163:AQ165))+ABS(SUM(AQ166:AQ168))</f>
        <v>0</v>
      </c>
      <c r="AR169" s="102">
        <f>IF(AQ169+AQ179=0,0,IF(AQ169=AQ179,1.5,IF(AQ169&gt;AQ179,3,0)))</f>
        <v>0</v>
      </c>
      <c r="AS169" s="148">
        <f>ABS(SUM(AS157:AS159))+ABS(SUM(AS160:AS162))+ABS(SUM(AS163:AS165))+ABS(SUM(AS166:AS168))</f>
        <v>0</v>
      </c>
      <c r="AT169" s="102">
        <f>IF(AS169+AS179=0,0,IF(AS169=AS179,1.5,IF(AS169&gt;AS179,3,0)))</f>
        <v>0</v>
      </c>
      <c r="AU169" s="103">
        <f>SUM(AC169+AE169+AG169+AI169+AK169+AM169+AO169+AQ169+AS169)</f>
        <v>0</v>
      </c>
      <c r="AV169" s="104">
        <f>SUM(AD169+AF169+AH169+AJ169+AL169+AN169+AP169+AR169+AT169)</f>
        <v>0</v>
      </c>
      <c r="AW169" s="83"/>
      <c r="AX169" s="84"/>
      <c r="BA169" s="149"/>
      <c r="BB169" s="150"/>
      <c r="BC169" s="151"/>
      <c r="BQ169" s="153"/>
      <c r="BR169" s="151"/>
      <c r="BV169" s="151"/>
      <c r="BZ169" s="151"/>
    </row>
    <row r="170" spans="1:78" ht="24" customHeight="1" thickBot="1" x14ac:dyDescent="0.3">
      <c r="B170" s="68" t="str">
        <f>IF(AA170=0,"",AA170)</f>
        <v>Gesamt - Punkte</v>
      </c>
      <c r="C170" s="69" t="str">
        <f t="shared" si="190"/>
        <v/>
      </c>
      <c r="D170" s="69" t="str">
        <f t="shared" si="190"/>
        <v/>
      </c>
      <c r="E170" s="70">
        <f>IF(AD170="","",AD170)</f>
        <v>0</v>
      </c>
      <c r="F170" s="69" t="str">
        <f t="shared" si="171"/>
        <v/>
      </c>
      <c r="G170" s="70">
        <f>IF(AF170="","",AF170)</f>
        <v>0</v>
      </c>
      <c r="H170" s="69" t="str">
        <f t="shared" si="172"/>
        <v/>
      </c>
      <c r="I170" s="70">
        <f>IF(AH170="","",AH170)</f>
        <v>0</v>
      </c>
      <c r="J170" s="69" t="str">
        <f t="shared" si="173"/>
        <v/>
      </c>
      <c r="K170" s="70">
        <f>IF(AJ170="","",AJ170)</f>
        <v>0</v>
      </c>
      <c r="L170" s="69" t="str">
        <f t="shared" si="174"/>
        <v/>
      </c>
      <c r="M170" s="70">
        <f>IF(AL170="","",AL170)</f>
        <v>0</v>
      </c>
      <c r="N170" s="69" t="str">
        <f t="shared" si="191"/>
        <v/>
      </c>
      <c r="O170" s="70">
        <f>IF(AN170="","",AN170)</f>
        <v>0</v>
      </c>
      <c r="P170" s="69" t="str">
        <f t="shared" si="175"/>
        <v/>
      </c>
      <c r="Q170" s="70">
        <f>IF(AP170="","",AP170)</f>
        <v>0</v>
      </c>
      <c r="R170" s="69" t="str">
        <f t="shared" si="176"/>
        <v/>
      </c>
      <c r="S170" s="70">
        <f>IF(AR170="","",AR170)</f>
        <v>0</v>
      </c>
      <c r="T170" s="69" t="str">
        <f t="shared" si="177"/>
        <v/>
      </c>
      <c r="U170" s="70">
        <f>IF(AT170="","",AT170)</f>
        <v>0</v>
      </c>
      <c r="V170" s="69" t="str">
        <f t="shared" si="178"/>
        <v/>
      </c>
      <c r="W170" s="70">
        <f>IF(AV170="","",AV170)</f>
        <v>0</v>
      </c>
      <c r="AA170" s="68" t="s">
        <v>975</v>
      </c>
      <c r="AB170" s="69"/>
      <c r="AC170" s="69"/>
      <c r="AD170" s="105">
        <f>SUM(AD157:AD169)</f>
        <v>0</v>
      </c>
      <c r="AE170" s="69"/>
      <c r="AF170" s="105">
        <f>SUM(AF157:AF169)</f>
        <v>0</v>
      </c>
      <c r="AG170" s="69"/>
      <c r="AH170" s="105">
        <f>SUM(AH157:AH169)</f>
        <v>0</v>
      </c>
      <c r="AI170" s="69"/>
      <c r="AJ170" s="105">
        <f>SUM(AJ157:AJ169)</f>
        <v>0</v>
      </c>
      <c r="AK170" s="69"/>
      <c r="AL170" s="105">
        <f>SUM(AL157:AL169)</f>
        <v>0</v>
      </c>
      <c r="AM170" s="69"/>
      <c r="AN170" s="105">
        <f>SUM(AN157:AN169)</f>
        <v>0</v>
      </c>
      <c r="AO170" s="69"/>
      <c r="AP170" s="105">
        <f>SUM(AP157:AP169)</f>
        <v>0</v>
      </c>
      <c r="AQ170" s="69"/>
      <c r="AR170" s="105">
        <f>SUM(AR157:AR169)</f>
        <v>0</v>
      </c>
      <c r="AS170" s="69"/>
      <c r="AT170" s="105">
        <f>SUM(AT157:AT169)</f>
        <v>0</v>
      </c>
      <c r="AU170" s="69"/>
      <c r="AV170" s="106">
        <f>SUM(AV157:AV169)</f>
        <v>0</v>
      </c>
      <c r="AW170" s="83"/>
      <c r="AX170" s="84"/>
      <c r="BA170" s="149">
        <f>+AV170</f>
        <v>0</v>
      </c>
      <c r="BB170" s="150">
        <f>+AU169</f>
        <v>0</v>
      </c>
      <c r="BC170" s="151">
        <f>+AA152</f>
        <v>6</v>
      </c>
      <c r="BF170" s="152">
        <f>SUM(BF151:BF169)</f>
        <v>0</v>
      </c>
      <c r="BQ170" s="149">
        <f>+BB170/1000000+BA170</f>
        <v>0</v>
      </c>
      <c r="BR170" s="151">
        <f>RANK(BQ170,BQ:BQ)</f>
        <v>1</v>
      </c>
      <c r="BV170" s="151"/>
      <c r="BZ170" s="151"/>
    </row>
    <row r="171" spans="1:78" ht="11.25" customHeight="1" x14ac:dyDescent="0.25">
      <c r="B171" s="69"/>
      <c r="C171" s="69"/>
      <c r="D171" s="69"/>
      <c r="E171" s="1"/>
      <c r="F171" s="69"/>
      <c r="G171" s="1"/>
      <c r="H171" s="69"/>
      <c r="I171" s="1"/>
      <c r="J171" s="69"/>
      <c r="K171" s="1"/>
      <c r="L171" s="69"/>
      <c r="M171" s="1"/>
      <c r="N171" s="69"/>
      <c r="O171" s="1"/>
      <c r="P171" s="69"/>
      <c r="Q171" s="1"/>
      <c r="R171" s="69"/>
      <c r="S171" s="1"/>
      <c r="T171" s="69"/>
      <c r="U171" s="1"/>
      <c r="V171" s="69"/>
      <c r="W171" s="1"/>
      <c r="AA171" s="69"/>
      <c r="AB171" s="69"/>
      <c r="AC171" s="69"/>
      <c r="AD171" s="1"/>
      <c r="AE171" s="69"/>
      <c r="AF171" s="1"/>
      <c r="AG171" s="69"/>
      <c r="AH171" s="1"/>
      <c r="AI171" s="69"/>
      <c r="AJ171" s="1"/>
      <c r="AK171" s="69"/>
      <c r="AL171" s="1"/>
      <c r="AM171" s="69"/>
      <c r="AN171" s="1"/>
      <c r="AO171" s="69"/>
      <c r="AP171" s="1"/>
      <c r="AQ171" s="69"/>
      <c r="AR171" s="1"/>
      <c r="AS171" s="69"/>
      <c r="AT171" s="1"/>
      <c r="AU171" s="69"/>
      <c r="AV171" s="1"/>
      <c r="AW171" s="83"/>
      <c r="AX171" s="84"/>
      <c r="BA171" s="149"/>
      <c r="BB171" s="150"/>
      <c r="BC171" s="151"/>
      <c r="BQ171" s="153"/>
      <c r="BR171" s="151"/>
      <c r="BV171" s="151"/>
      <c r="BZ171" s="151"/>
    </row>
    <row r="172" spans="1:78" ht="12.75" customHeight="1" x14ac:dyDescent="0.25">
      <c r="B172" s="71" t="str">
        <f t="shared" ref="B172:K174" si="202">IF(AA172=0,"",AA172)</f>
        <v>Gegner-Nr.:</v>
      </c>
      <c r="C172" s="72" t="str">
        <f t="shared" si="202"/>
        <v>&gt;&gt;&gt;&gt;</v>
      </c>
      <c r="D172" s="396">
        <f t="shared" si="202"/>
        <v>4</v>
      </c>
      <c r="E172" s="396" t="str">
        <f t="shared" si="202"/>
        <v/>
      </c>
      <c r="F172" s="396">
        <f t="shared" si="202"/>
        <v>7</v>
      </c>
      <c r="G172" s="396" t="str">
        <f t="shared" si="202"/>
        <v/>
      </c>
      <c r="H172" s="396">
        <f t="shared" si="202"/>
        <v>5</v>
      </c>
      <c r="I172" s="396" t="str">
        <f t="shared" si="202"/>
        <v/>
      </c>
      <c r="J172" s="396">
        <f t="shared" si="202"/>
        <v>3</v>
      </c>
      <c r="K172" s="396" t="str">
        <f t="shared" si="202"/>
        <v/>
      </c>
      <c r="L172" s="396">
        <f t="shared" ref="L172:U174" si="203">IF(AK172=0,"",AK172)</f>
        <v>1</v>
      </c>
      <c r="M172" s="396" t="str">
        <f t="shared" si="203"/>
        <v/>
      </c>
      <c r="N172" s="396">
        <f t="shared" si="203"/>
        <v>2</v>
      </c>
      <c r="O172" s="396" t="str">
        <f t="shared" si="203"/>
        <v/>
      </c>
      <c r="P172" s="396">
        <f t="shared" si="203"/>
        <v>8</v>
      </c>
      <c r="Q172" s="396" t="str">
        <f t="shared" si="203"/>
        <v/>
      </c>
      <c r="R172" s="396">
        <f t="shared" si="203"/>
        <v>10</v>
      </c>
      <c r="S172" s="396" t="str">
        <f t="shared" si="203"/>
        <v/>
      </c>
      <c r="T172" s="396">
        <f t="shared" si="203"/>
        <v>9</v>
      </c>
      <c r="U172" s="396" t="str">
        <f t="shared" si="203"/>
        <v/>
      </c>
      <c r="V172" s="412"/>
      <c r="W172" s="412"/>
      <c r="AA172" s="71" t="s">
        <v>958</v>
      </c>
      <c r="AB172" s="72" t="s">
        <v>959</v>
      </c>
      <c r="AC172" s="418">
        <f>VLOOKUP($AA152,Schlüssel!$A$5:$DG$14,43)</f>
        <v>4</v>
      </c>
      <c r="AD172" s="419"/>
      <c r="AE172" s="418">
        <f>VLOOKUP($AA152,Schlüssel!$A$5:$EK$14,44)</f>
        <v>7</v>
      </c>
      <c r="AF172" s="419"/>
      <c r="AG172" s="418">
        <f>VLOOKUP($AA152,Schlüssel!$A$5:$EK$14,45)</f>
        <v>5</v>
      </c>
      <c r="AH172" s="419"/>
      <c r="AI172" s="418">
        <f>VLOOKUP($AA152,Schlüssel!$A$5:$EK$14,46)</f>
        <v>3</v>
      </c>
      <c r="AJ172" s="419"/>
      <c r="AK172" s="418">
        <f>VLOOKUP($AA152,Schlüssel!$A$5:$EK$14,47)</f>
        <v>1</v>
      </c>
      <c r="AL172" s="419"/>
      <c r="AM172" s="418">
        <f>VLOOKUP($AA152,Schlüssel!$A$5:$EK$14,48)</f>
        <v>2</v>
      </c>
      <c r="AN172" s="419"/>
      <c r="AO172" s="418">
        <f>VLOOKUP($AA152,Schlüssel!$A$5:$EK$14,49)</f>
        <v>8</v>
      </c>
      <c r="AP172" s="419"/>
      <c r="AQ172" s="418">
        <f>VLOOKUP($AA152,Schlüssel!$A$5:$EK$14,50)</f>
        <v>10</v>
      </c>
      <c r="AR172" s="419"/>
      <c r="AS172" s="418">
        <f>VLOOKUP($AA152,Schlüssel!$A$5:$EK$14,51)</f>
        <v>9</v>
      </c>
      <c r="AT172" s="419"/>
      <c r="AU172" s="107"/>
      <c r="AV172" s="107"/>
      <c r="AW172" s="83"/>
      <c r="AX172" s="84"/>
      <c r="BA172" s="149"/>
      <c r="BB172" s="150"/>
      <c r="BC172" s="151"/>
      <c r="BQ172" s="153"/>
      <c r="BR172" s="151"/>
      <c r="BV172" s="151"/>
      <c r="BZ172" s="151"/>
    </row>
    <row r="173" spans="1:78" ht="28.5" customHeight="1" x14ac:dyDescent="0.25">
      <c r="B173" s="73" t="str">
        <f t="shared" si="202"/>
        <v/>
      </c>
      <c r="C173" s="69" t="str">
        <f t="shared" si="202"/>
        <v/>
      </c>
      <c r="D173" s="409" t="str">
        <f t="shared" si="202"/>
        <v>SG Rottendorf 1</v>
      </c>
      <c r="E173" s="410" t="str">
        <f t="shared" si="202"/>
        <v/>
      </c>
      <c r="F173" s="409" t="str">
        <f t="shared" si="202"/>
        <v>Bowlinghaus Bamberg 1</v>
      </c>
      <c r="G173" s="410" t="str">
        <f t="shared" si="202"/>
        <v/>
      </c>
      <c r="H173" s="409" t="str">
        <f t="shared" si="202"/>
        <v>BC EMAX Unterföhring 2</v>
      </c>
      <c r="I173" s="410" t="str">
        <f t="shared" si="202"/>
        <v/>
      </c>
      <c r="J173" s="409" t="str">
        <f t="shared" si="202"/>
        <v>SG DJK Rimpar 1</v>
      </c>
      <c r="K173" s="410" t="str">
        <f t="shared" si="202"/>
        <v/>
      </c>
      <c r="L173" s="409" t="str">
        <f t="shared" si="203"/>
        <v>BC Comet Nürnberg</v>
      </c>
      <c r="M173" s="410" t="str">
        <f t="shared" si="203"/>
        <v/>
      </c>
      <c r="N173" s="409" t="str">
        <f t="shared" si="203"/>
        <v>BK München 3</v>
      </c>
      <c r="O173" s="410" t="str">
        <f t="shared" si="203"/>
        <v/>
      </c>
      <c r="P173" s="409" t="str">
        <f t="shared" si="203"/>
        <v>Schanzer Ingolstadt 1</v>
      </c>
      <c r="Q173" s="410" t="str">
        <f t="shared" si="203"/>
        <v/>
      </c>
      <c r="R173" s="409" t="str">
        <f t="shared" si="203"/>
        <v>Donaubowler Regensburg 1</v>
      </c>
      <c r="S173" s="410" t="str">
        <f t="shared" si="203"/>
        <v/>
      </c>
      <c r="T173" s="409" t="str">
        <f t="shared" si="203"/>
        <v>Werdenfels 1</v>
      </c>
      <c r="U173" s="410" t="str">
        <f t="shared" si="203"/>
        <v/>
      </c>
      <c r="V173" s="411"/>
      <c r="W173" s="411"/>
      <c r="AA173" s="73"/>
      <c r="AB173" s="69"/>
      <c r="AC173" s="409" t="str">
        <f>VLOOKUP(AC172,Schlüssel!$A$5:$K$14,2)</f>
        <v>SG Rottendorf 1</v>
      </c>
      <c r="AD173" s="410"/>
      <c r="AE173" s="409" t="str">
        <f>VLOOKUP(AE172,Schlüssel!$A$5:$K$14,2)</f>
        <v>Bowlinghaus Bamberg 1</v>
      </c>
      <c r="AF173" s="410"/>
      <c r="AG173" s="409" t="str">
        <f>VLOOKUP(AG172,Schlüssel!$A$5:$K$14,2)</f>
        <v>BC EMAX Unterföhring 2</v>
      </c>
      <c r="AH173" s="410"/>
      <c r="AI173" s="409" t="str">
        <f>VLOOKUP(AI172,Schlüssel!$A$5:$K$14,2)</f>
        <v>SG DJK Rimpar 1</v>
      </c>
      <c r="AJ173" s="410"/>
      <c r="AK173" s="409" t="str">
        <f>VLOOKUP(AK172,Schlüssel!$A$5:$K$14,2)</f>
        <v>BC Comet Nürnberg</v>
      </c>
      <c r="AL173" s="410"/>
      <c r="AM173" s="409" t="str">
        <f>VLOOKUP(AM172,Schlüssel!$A$5:$K$14,2)</f>
        <v>BK München 3</v>
      </c>
      <c r="AN173" s="410"/>
      <c r="AO173" s="409" t="str">
        <f>VLOOKUP(AO172,Schlüssel!$A$5:$K$14,2)</f>
        <v>Schanzer Ingolstadt 1</v>
      </c>
      <c r="AP173" s="410"/>
      <c r="AQ173" s="409" t="str">
        <f>VLOOKUP(AQ172,Schlüssel!$A$5:$K$14,2)</f>
        <v>Donaubowler Regensburg 1</v>
      </c>
      <c r="AR173" s="410"/>
      <c r="AS173" s="409" t="str">
        <f>VLOOKUP(AS172,Schlüssel!$A$5:$K$14,2)</f>
        <v>Werdenfels 1</v>
      </c>
      <c r="AT173" s="410"/>
      <c r="AU173" s="108"/>
      <c r="AV173" s="108"/>
      <c r="AW173" s="83"/>
      <c r="AX173" s="84"/>
      <c r="BA173" s="149"/>
      <c r="BB173" s="150"/>
      <c r="BC173" s="151"/>
      <c r="BQ173" s="153"/>
      <c r="BR173" s="151"/>
      <c r="BV173" s="151"/>
      <c r="BZ173" s="151"/>
    </row>
    <row r="174" spans="1:78" ht="12" customHeight="1" x14ac:dyDescent="0.25">
      <c r="B174" s="73" t="str">
        <f t="shared" si="202"/>
        <v/>
      </c>
      <c r="C174" s="69" t="str">
        <f t="shared" si="202"/>
        <v/>
      </c>
      <c r="D174" s="395" t="str">
        <f t="shared" si="202"/>
        <v/>
      </c>
      <c r="E174" s="395" t="str">
        <f t="shared" si="202"/>
        <v/>
      </c>
      <c r="F174" s="395" t="str">
        <f t="shared" si="202"/>
        <v/>
      </c>
      <c r="G174" s="395" t="str">
        <f t="shared" si="202"/>
        <v/>
      </c>
      <c r="H174" s="395" t="str">
        <f t="shared" si="202"/>
        <v/>
      </c>
      <c r="I174" s="395" t="str">
        <f t="shared" si="202"/>
        <v/>
      </c>
      <c r="J174" s="395" t="str">
        <f t="shared" si="202"/>
        <v/>
      </c>
      <c r="K174" s="395" t="str">
        <f t="shared" si="202"/>
        <v/>
      </c>
      <c r="L174" s="395" t="str">
        <f t="shared" si="203"/>
        <v/>
      </c>
      <c r="M174" s="395" t="str">
        <f t="shared" si="203"/>
        <v/>
      </c>
      <c r="N174" s="395" t="str">
        <f t="shared" si="203"/>
        <v/>
      </c>
      <c r="O174" s="395" t="str">
        <f t="shared" si="203"/>
        <v/>
      </c>
      <c r="P174" s="395" t="str">
        <f t="shared" si="203"/>
        <v/>
      </c>
      <c r="Q174" s="395" t="str">
        <f t="shared" si="203"/>
        <v/>
      </c>
      <c r="R174" s="395" t="str">
        <f t="shared" si="203"/>
        <v/>
      </c>
      <c r="S174" s="395" t="str">
        <f t="shared" si="203"/>
        <v/>
      </c>
      <c r="T174" s="395" t="str">
        <f t="shared" si="203"/>
        <v/>
      </c>
      <c r="U174" s="408" t="str">
        <f t="shared" si="203"/>
        <v/>
      </c>
      <c r="V174" s="301"/>
      <c r="W174" s="301"/>
      <c r="AA174" s="73"/>
      <c r="AB174" s="69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78"/>
      <c r="AV174" s="78"/>
      <c r="AW174" s="83"/>
      <c r="AX174" s="84"/>
      <c r="BA174" s="149"/>
      <c r="BB174" s="150"/>
      <c r="BC174" s="151"/>
      <c r="BQ174" s="153"/>
      <c r="BR174" s="151"/>
      <c r="BV174" s="151"/>
      <c r="BZ174" s="151"/>
    </row>
    <row r="175" spans="1:78" ht="15.9" customHeight="1" x14ac:dyDescent="0.25">
      <c r="B175" s="391" t="str">
        <f t="shared" ref="B175:C179" si="204">IF(AA175=0,"",AA175)</f>
        <v>Spieler 1</v>
      </c>
      <c r="C175" s="392" t="str">
        <f t="shared" si="204"/>
        <v/>
      </c>
      <c r="D175" s="393">
        <f>IF(AC175=301,"",AC175)</f>
        <v>0</v>
      </c>
      <c r="E175" s="393" t="str">
        <f>IF(AD175=0,"",AD175)</f>
        <v/>
      </c>
      <c r="F175" s="393">
        <f>IF(AE175=301,"",AE175)</f>
        <v>0</v>
      </c>
      <c r="G175" s="393" t="str">
        <f>IF(AF175=0,"",AF175)</f>
        <v/>
      </c>
      <c r="H175" s="393">
        <f>IF(AG175=301,"",AG175)</f>
        <v>0</v>
      </c>
      <c r="I175" s="393" t="str">
        <f>IF(AH175=0,"",AH175)</f>
        <v/>
      </c>
      <c r="J175" s="393">
        <f>IF(AI175=301,"",AI175)</f>
        <v>0</v>
      </c>
      <c r="K175" s="393" t="str">
        <f>IF(AJ175=0,"",AJ175)</f>
        <v/>
      </c>
      <c r="L175" s="393">
        <f>IF(AK175=301,"",AK175)</f>
        <v>0</v>
      </c>
      <c r="M175" s="393" t="str">
        <f>IF(AL175=0,"",AL175)</f>
        <v/>
      </c>
      <c r="N175" s="393">
        <f>IF(AM175=301,"",AM175)</f>
        <v>0</v>
      </c>
      <c r="O175" s="393" t="str">
        <f>IF(AN175=0,"",AN175)</f>
        <v/>
      </c>
      <c r="P175" s="393">
        <f>IF(AO175=301,"",AO175)</f>
        <v>0</v>
      </c>
      <c r="Q175" s="393" t="str">
        <f>IF(AP175=0,"",AP175)</f>
        <v/>
      </c>
      <c r="R175" s="393">
        <f>IF(AQ175=301,"",AQ175)</f>
        <v>0</v>
      </c>
      <c r="S175" s="393" t="str">
        <f>IF(AR175=0,"",AR175)</f>
        <v/>
      </c>
      <c r="T175" s="393">
        <f>IF(AS175=301,"",AS175)</f>
        <v>0</v>
      </c>
      <c r="U175" s="393" t="str">
        <f>IF(AT175=0,"",AT175)</f>
        <v/>
      </c>
      <c r="V175" s="404"/>
      <c r="W175" s="404"/>
      <c r="AA175" s="74" t="s">
        <v>0</v>
      </c>
      <c r="AB175" s="75"/>
      <c r="AC175" s="420">
        <f>ABS(INDEX(AC:AC,MATCH(AC172,$AA:$AA,0)+5)+INDEX(AC:AC,MATCH(AC172,$AA:$AA,0)+6)+INDEX(AC:AC,MATCH(AC172,$AA:$AA,0)+7))</f>
        <v>0</v>
      </c>
      <c r="AD175" s="421"/>
      <c r="AE175" s="420">
        <f>ABS(INDEX(AE:AE,MATCH(AE172,$AA:$AA,0)+5)+INDEX(AE:AE,MATCH(AE172,$AA:$AA,0)+6)+INDEX(AE:AE,MATCH(AE172,$AA:$AA,0)+7))</f>
        <v>0</v>
      </c>
      <c r="AF175" s="421"/>
      <c r="AG175" s="420">
        <f>ABS(INDEX(AG:AG,MATCH(AG172,$AA:$AA,0)+5)+INDEX(AG:AG,MATCH(AG172,$AA:$AA,0)+6)+INDEX(AG:AG,MATCH(AG172,$AA:$AA,0)+7))</f>
        <v>0</v>
      </c>
      <c r="AH175" s="421"/>
      <c r="AI175" s="420">
        <f>ABS(INDEX(AI:AI,MATCH(AI172,$AA:$AA,0)+5)+INDEX(AI:AI,MATCH(AI172,$AA:$AA,0)+6)+INDEX(AI:AI,MATCH(AI172,$AA:$AA,0)+7))</f>
        <v>0</v>
      </c>
      <c r="AJ175" s="421"/>
      <c r="AK175" s="420">
        <f>ABS(INDEX(AK:AK,MATCH(AK172,$AA:$AA,0)+5)+INDEX(AK:AK,MATCH(AK172,$AA:$AA,0)+6)+INDEX(AK:AK,MATCH(AK172,$AA:$AA,0)+7))</f>
        <v>0</v>
      </c>
      <c r="AL175" s="421"/>
      <c r="AM175" s="420">
        <f>ABS(INDEX(AM:AM,MATCH(AM172,$AA:$AA,0)+5)+INDEX(AM:AM,MATCH(AM172,$AA:$AA,0)+6)+INDEX(AM:AM,MATCH(AM172,$AA:$AA,0)+7))</f>
        <v>0</v>
      </c>
      <c r="AN175" s="421"/>
      <c r="AO175" s="420">
        <f>ABS(INDEX(AO:AO,MATCH(AO172,$AA:$AA,0)+5)+INDEX(AO:AO,MATCH(AO172,$AA:$AA,0)+6)+INDEX(AO:AO,MATCH(AO172,$AA:$AA,0)+7))</f>
        <v>0</v>
      </c>
      <c r="AP175" s="421"/>
      <c r="AQ175" s="420">
        <f>ABS(INDEX(AQ:AQ,MATCH(AQ172,$AA:$AA,0)+5)+INDEX(AQ:AQ,MATCH(AQ172,$AA:$AA,0)+6)+INDEX(AQ:AQ,MATCH(AQ172,$AA:$AA,0)+7))</f>
        <v>0</v>
      </c>
      <c r="AR175" s="421"/>
      <c r="AS175" s="420">
        <f>ABS(INDEX(AS:AS,MATCH(AS172,$AA:$AA,0)+5)+INDEX(AS:AS,MATCH(AS172,$AA:$AA,0)+6)+INDEX(AS:AS,MATCH(AS172,$AA:$AA,0)+7))</f>
        <v>0</v>
      </c>
      <c r="AT175" s="421"/>
      <c r="AU175" s="1"/>
      <c r="AV175" s="1"/>
      <c r="AW175" s="83"/>
      <c r="AX175" s="84"/>
      <c r="BA175" s="149"/>
      <c r="BB175" s="150"/>
      <c r="BC175" s="151"/>
      <c r="BQ175" s="153"/>
      <c r="BR175" s="151"/>
      <c r="BV175" s="151"/>
      <c r="BZ175" s="151"/>
    </row>
    <row r="176" spans="1:78" ht="15.9" customHeight="1" x14ac:dyDescent="0.25">
      <c r="B176" s="391" t="str">
        <f t="shared" si="204"/>
        <v>Spieler 2</v>
      </c>
      <c r="C176" s="392" t="str">
        <f t="shared" si="204"/>
        <v/>
      </c>
      <c r="D176" s="393">
        <f>IF(AC176=301,"",AC176)</f>
        <v>0</v>
      </c>
      <c r="E176" s="393" t="str">
        <f>IF(AD176=0,"",AD176)</f>
        <v/>
      </c>
      <c r="F176" s="393">
        <f>IF(AE176=301,"",AE176)</f>
        <v>0</v>
      </c>
      <c r="G176" s="393" t="str">
        <f>IF(AF176=0,"",AF176)</f>
        <v/>
      </c>
      <c r="H176" s="393">
        <f>IF(AG176=301,"",AG176)</f>
        <v>0</v>
      </c>
      <c r="I176" s="393" t="str">
        <f>IF(AH176=0,"",AH176)</f>
        <v/>
      </c>
      <c r="J176" s="393">
        <f>IF(AI176=301,"",AI176)</f>
        <v>0</v>
      </c>
      <c r="K176" s="393" t="str">
        <f>IF(AJ176=0,"",AJ176)</f>
        <v/>
      </c>
      <c r="L176" s="393">
        <f>IF(AK176=301,"",AK176)</f>
        <v>0</v>
      </c>
      <c r="M176" s="393" t="str">
        <f>IF(AL176=0,"",AL176)</f>
        <v/>
      </c>
      <c r="N176" s="393">
        <f>IF(AM176=301,"",AM176)</f>
        <v>0</v>
      </c>
      <c r="O176" s="393" t="str">
        <f>IF(AN176=0,"",AN176)</f>
        <v/>
      </c>
      <c r="P176" s="393">
        <f>IF(AO176=301,"",AO176)</f>
        <v>0</v>
      </c>
      <c r="Q176" s="393" t="str">
        <f>IF(AP176=0,"",AP176)</f>
        <v/>
      </c>
      <c r="R176" s="393">
        <f>IF(AQ176=301,"",AQ176)</f>
        <v>0</v>
      </c>
      <c r="S176" s="393" t="str">
        <f>IF(AR176=0,"",AR176)</f>
        <v/>
      </c>
      <c r="T176" s="393">
        <f>IF(AS176=301,"",AS176)</f>
        <v>0</v>
      </c>
      <c r="U176" s="393" t="str">
        <f>IF(AT176=0,"",AT176)</f>
        <v/>
      </c>
      <c r="V176" s="404"/>
      <c r="W176" s="404"/>
      <c r="AA176" s="74" t="s">
        <v>2</v>
      </c>
      <c r="AB176" s="75"/>
      <c r="AC176" s="422">
        <f>ABS(INDEX(AC:AC,MATCH(AC172,$AA:$AA,0)+8)+INDEX(AC:AC,MATCH(AC172,$AA:$AA,0)+9)+INDEX(AC:AC,MATCH(AC172,$AA:$AA,0)+10))</f>
        <v>0</v>
      </c>
      <c r="AD176" s="423"/>
      <c r="AE176" s="422">
        <f>ABS(INDEX(AE:AE,MATCH(AE172,$AA:$AA,0)+8)+INDEX(AE:AE,MATCH(AE172,$AA:$AA,0)+9)+INDEX(AE:AE,MATCH(AE172,$AA:$AA,0)+10))</f>
        <v>0</v>
      </c>
      <c r="AF176" s="423"/>
      <c r="AG176" s="422">
        <f>ABS(INDEX(AG:AG,MATCH(AG172,$AA:$AA,0)+8)+INDEX(AG:AG,MATCH(AG172,$AA:$AA,0)+9)+INDEX(AG:AG,MATCH(AG172,$AA:$AA,0)+10))</f>
        <v>0</v>
      </c>
      <c r="AH176" s="423"/>
      <c r="AI176" s="422">
        <f>ABS(INDEX(AI:AI,MATCH(AI172,$AA:$AA,0)+8)+INDEX(AI:AI,MATCH(AI172,$AA:$AA,0)+9)+INDEX(AI:AI,MATCH(AI172,$AA:$AA,0)+10))</f>
        <v>0</v>
      </c>
      <c r="AJ176" s="423"/>
      <c r="AK176" s="422">
        <f>ABS(INDEX(AK:AK,MATCH(AK172,$AA:$AA,0)+8)+INDEX(AK:AK,MATCH(AK172,$AA:$AA,0)+9)+INDEX(AK:AK,MATCH(AK172,$AA:$AA,0)+10))</f>
        <v>0</v>
      </c>
      <c r="AL176" s="423"/>
      <c r="AM176" s="422">
        <f>ABS(INDEX(AM:AM,MATCH(AM172,$AA:$AA,0)+8)+INDEX(AM:AM,MATCH(AM172,$AA:$AA,0)+9)+INDEX(AM:AM,MATCH(AM172,$AA:$AA,0)+10))</f>
        <v>0</v>
      </c>
      <c r="AN176" s="423"/>
      <c r="AO176" s="422">
        <f>ABS(INDEX(AO:AO,MATCH(AO172,$AA:$AA,0)+8)+INDEX(AO:AO,MATCH(AO172,$AA:$AA,0)+9)+INDEX(AO:AO,MATCH(AO172,$AA:$AA,0)+10))</f>
        <v>0</v>
      </c>
      <c r="AP176" s="423"/>
      <c r="AQ176" s="422">
        <f>ABS(INDEX(AQ:AQ,MATCH(AQ172,$AA:$AA,0)+8)+INDEX(AQ:AQ,MATCH(AQ172,$AA:$AA,0)+9)+INDEX(AQ:AQ,MATCH(AQ172,$AA:$AA,0)+10))</f>
        <v>0</v>
      </c>
      <c r="AR176" s="423"/>
      <c r="AS176" s="422">
        <f>ABS(INDEX(AS:AS,MATCH(AS172,$AA:$AA,0)+8)+INDEX(AS:AS,MATCH(AS172,$AA:$AA,0)+9)+INDEX(AS:AS,MATCH(AS172,$AA:$AA,0)+10))</f>
        <v>0</v>
      </c>
      <c r="AT176" s="423"/>
      <c r="AU176" s="1"/>
      <c r="AV176" s="1"/>
      <c r="AW176" s="83"/>
      <c r="AX176" s="84"/>
      <c r="BA176" s="149"/>
      <c r="BB176" s="150"/>
      <c r="BC176" s="151"/>
      <c r="BQ176" s="153"/>
      <c r="BR176" s="151"/>
      <c r="BV176" s="151"/>
      <c r="BZ176" s="151"/>
    </row>
    <row r="177" spans="1:78" ht="15.9" customHeight="1" x14ac:dyDescent="0.25">
      <c r="B177" s="391" t="str">
        <f t="shared" si="204"/>
        <v>Spieler 3</v>
      </c>
      <c r="C177" s="392" t="str">
        <f t="shared" si="204"/>
        <v/>
      </c>
      <c r="D177" s="393">
        <f>IF(AC177=301,"",AC177)</f>
        <v>0</v>
      </c>
      <c r="E177" s="393" t="str">
        <f>IF(AD177=0,"",AD177)</f>
        <v/>
      </c>
      <c r="F177" s="393">
        <f>IF(AE177=301,"",AE177)</f>
        <v>0</v>
      </c>
      <c r="G177" s="393" t="str">
        <f>IF(AF177=0,"",AF177)</f>
        <v/>
      </c>
      <c r="H177" s="393">
        <f>IF(AG177=301,"",AG177)</f>
        <v>0</v>
      </c>
      <c r="I177" s="393" t="str">
        <f>IF(AH177=0,"",AH177)</f>
        <v/>
      </c>
      <c r="J177" s="393">
        <f>IF(AI177=301,"",AI177)</f>
        <v>0</v>
      </c>
      <c r="K177" s="393" t="str">
        <f>IF(AJ177=0,"",AJ177)</f>
        <v/>
      </c>
      <c r="L177" s="393">
        <f>IF(AK177=301,"",AK177)</f>
        <v>0</v>
      </c>
      <c r="M177" s="393" t="str">
        <f>IF(AL177=0,"",AL177)</f>
        <v/>
      </c>
      <c r="N177" s="393">
        <f>IF(AM177=301,"",AM177)</f>
        <v>0</v>
      </c>
      <c r="O177" s="393" t="str">
        <f>IF(AN177=0,"",AN177)</f>
        <v/>
      </c>
      <c r="P177" s="393">
        <f>IF(AO177=301,"",AO177)</f>
        <v>0</v>
      </c>
      <c r="Q177" s="393" t="str">
        <f>IF(AP177=0,"",AP177)</f>
        <v/>
      </c>
      <c r="R177" s="393">
        <f>IF(AQ177=301,"",AQ177)</f>
        <v>0</v>
      </c>
      <c r="S177" s="393" t="str">
        <f>IF(AR177=0,"",AR177)</f>
        <v/>
      </c>
      <c r="T177" s="393">
        <f>IF(AS177=301,"",AS177)</f>
        <v>0</v>
      </c>
      <c r="U177" s="393" t="str">
        <f>IF(AT177=0,"",AT177)</f>
        <v/>
      </c>
      <c r="V177" s="404"/>
      <c r="W177" s="404"/>
      <c r="AA177" s="74" t="s">
        <v>3</v>
      </c>
      <c r="AB177" s="75"/>
      <c r="AC177" s="422">
        <f>ABS(INDEX(AC:AC,MATCH(AC172,$AA:$AA,0)+11)+INDEX(AC:AC,MATCH(AC172,$AA:$AA,0)+12)+INDEX(AC:AC,MATCH(AC172,$AA:$AA,0)+13))</f>
        <v>0</v>
      </c>
      <c r="AD177" s="423"/>
      <c r="AE177" s="422">
        <f>ABS(INDEX(AE:AE,MATCH(AE172,$AA:$AA,0)+11)+INDEX(AE:AE,MATCH(AE172,$AA:$AA,0)+12)+INDEX(AE:AE,MATCH(AE172,$AA:$AA,0)+13))</f>
        <v>0</v>
      </c>
      <c r="AF177" s="423"/>
      <c r="AG177" s="422">
        <f>ABS(INDEX(AG:AG,MATCH(AG172,$AA:$AA,0)+11)+INDEX(AG:AG,MATCH(AG172,$AA:$AA,0)+12)+INDEX(AG:AG,MATCH(AG172,$AA:$AA,0)+13))</f>
        <v>0</v>
      </c>
      <c r="AH177" s="423"/>
      <c r="AI177" s="422">
        <f>ABS(INDEX(AI:AI,MATCH(AI172,$AA:$AA,0)+11)+INDEX(AI:AI,MATCH(AI172,$AA:$AA,0)+12)+INDEX(AI:AI,MATCH(AI172,$AA:$AA,0)+13))</f>
        <v>0</v>
      </c>
      <c r="AJ177" s="423"/>
      <c r="AK177" s="422">
        <f>ABS(INDEX(AK:AK,MATCH(AK172,$AA:$AA,0)+11)+INDEX(AK:AK,MATCH(AK172,$AA:$AA,0)+12)+INDEX(AK:AK,MATCH(AK172,$AA:$AA,0)+13))</f>
        <v>0</v>
      </c>
      <c r="AL177" s="423"/>
      <c r="AM177" s="422">
        <f>ABS(INDEX(AM:AM,MATCH(AM172,$AA:$AA,0)+11)+INDEX(AM:AM,MATCH(AM172,$AA:$AA,0)+12)+INDEX(AM:AM,MATCH(AM172,$AA:$AA,0)+13))</f>
        <v>0</v>
      </c>
      <c r="AN177" s="423"/>
      <c r="AO177" s="422">
        <f>ABS(INDEX(AO:AO,MATCH(AO172,$AA:$AA,0)+11)+INDEX(AO:AO,MATCH(AO172,$AA:$AA,0)+12)+INDEX(AO:AO,MATCH(AO172,$AA:$AA,0)+13))</f>
        <v>0</v>
      </c>
      <c r="AP177" s="423"/>
      <c r="AQ177" s="422">
        <f>ABS(INDEX(AQ:AQ,MATCH(AQ172,$AA:$AA,0)+11)+INDEX(AQ:AQ,MATCH(AQ172,$AA:$AA,0)+12)+INDEX(AQ:AQ,MATCH(AQ172,$AA:$AA,0)+13))</f>
        <v>0</v>
      </c>
      <c r="AR177" s="423"/>
      <c r="AS177" s="422">
        <f>ABS(INDEX(AS:AS,MATCH(AS172,$AA:$AA,0)+11)+INDEX(AS:AS,MATCH(AS172,$AA:$AA,0)+12)+INDEX(AS:AS,MATCH(AS172,$AA:$AA,0)+13))</f>
        <v>0</v>
      </c>
      <c r="AT177" s="423"/>
      <c r="AU177" s="1"/>
      <c r="AV177" s="1"/>
      <c r="AW177" s="83"/>
      <c r="AX177" s="84"/>
      <c r="BA177" s="149"/>
      <c r="BB177" s="150"/>
      <c r="BC177" s="151"/>
      <c r="BQ177" s="153"/>
      <c r="BR177" s="151"/>
      <c r="BV177" s="151"/>
      <c r="BZ177" s="151"/>
    </row>
    <row r="178" spans="1:78" ht="15.9" customHeight="1" x14ac:dyDescent="0.25">
      <c r="B178" s="391" t="str">
        <f t="shared" si="204"/>
        <v>Spieler 4</v>
      </c>
      <c r="C178" s="392" t="str">
        <f t="shared" si="204"/>
        <v/>
      </c>
      <c r="D178" s="393">
        <f>IF(AC178=301,"",AC178)</f>
        <v>0</v>
      </c>
      <c r="E178" s="393" t="str">
        <f>IF(AD178=0,"",AD178)</f>
        <v/>
      </c>
      <c r="F178" s="393">
        <f>IF(AE178=301,"",AE178)</f>
        <v>0</v>
      </c>
      <c r="G178" s="393" t="str">
        <f>IF(AF178=0,"",AF178)</f>
        <v/>
      </c>
      <c r="H178" s="393">
        <f>IF(AG178=301,"",AG178)</f>
        <v>0</v>
      </c>
      <c r="I178" s="393" t="str">
        <f>IF(AH178=0,"",AH178)</f>
        <v/>
      </c>
      <c r="J178" s="393">
        <f>IF(AI178=301,"",AI178)</f>
        <v>0</v>
      </c>
      <c r="K178" s="393" t="str">
        <f>IF(AJ178=0,"",AJ178)</f>
        <v/>
      </c>
      <c r="L178" s="393">
        <f>IF(AK178=301,"",AK178)</f>
        <v>0</v>
      </c>
      <c r="M178" s="393" t="str">
        <f>IF(AL178=0,"",AL178)</f>
        <v/>
      </c>
      <c r="N178" s="393">
        <f>IF(AM178=301,"",AM178)</f>
        <v>0</v>
      </c>
      <c r="O178" s="393" t="str">
        <f>IF(AN178=0,"",AN178)</f>
        <v/>
      </c>
      <c r="P178" s="393">
        <f>IF(AO178=301,"",AO178)</f>
        <v>0</v>
      </c>
      <c r="Q178" s="393" t="str">
        <f>IF(AP178=0,"",AP178)</f>
        <v/>
      </c>
      <c r="R178" s="393">
        <f>IF(AQ178=301,"",AQ178)</f>
        <v>0</v>
      </c>
      <c r="S178" s="393" t="str">
        <f>IF(AR178=0,"",AR178)</f>
        <v/>
      </c>
      <c r="T178" s="393">
        <f>IF(AS178=301,"",AS178)</f>
        <v>0</v>
      </c>
      <c r="U178" s="393" t="str">
        <f>IF(AT178=0,"",AT178)</f>
        <v/>
      </c>
      <c r="V178" s="404"/>
      <c r="W178" s="404"/>
      <c r="AA178" s="74" t="s">
        <v>11</v>
      </c>
      <c r="AB178" s="75"/>
      <c r="AC178" s="422">
        <f>ABS(INDEX(AC:AC,MATCH(AC172,$AA:$AA,0)+14)+INDEX(AC:AC,MATCH(AC172,$AA:$AA,0)+15)+INDEX(AC:AC,MATCH(AC172,$AA:$AA,0)+16))</f>
        <v>0</v>
      </c>
      <c r="AD178" s="423"/>
      <c r="AE178" s="422">
        <f>ABS(INDEX(AE:AE,MATCH(AE172,$AA:$AA,0)+14)+INDEX(AE:AE,MATCH(AE172,$AA:$AA,0)+15)+INDEX(AE:AE,MATCH(AE172,$AA:$AA,0)+16))</f>
        <v>0</v>
      </c>
      <c r="AF178" s="423"/>
      <c r="AG178" s="422">
        <f>ABS(INDEX(AG:AG,MATCH(AG172,$AA:$AA,0)+14)+INDEX(AG:AG,MATCH(AG172,$AA:$AA,0)+15)+INDEX(AG:AG,MATCH(AG172,$AA:$AA,0)+16))</f>
        <v>0</v>
      </c>
      <c r="AH178" s="423"/>
      <c r="AI178" s="422">
        <f>ABS(INDEX(AI:AI,MATCH(AI172,$AA:$AA,0)+14)+INDEX(AI:AI,MATCH(AI172,$AA:$AA,0)+15)+INDEX(AI:AI,MATCH(AI172,$AA:$AA,0)+16))</f>
        <v>0</v>
      </c>
      <c r="AJ178" s="423"/>
      <c r="AK178" s="422">
        <f>ABS(INDEX(AK:AK,MATCH(AK172,$AA:$AA,0)+14)+INDEX(AK:AK,MATCH(AK172,$AA:$AA,0)+15)+INDEX(AK:AK,MATCH(AK172,$AA:$AA,0)+16))</f>
        <v>0</v>
      </c>
      <c r="AL178" s="423"/>
      <c r="AM178" s="422">
        <f>ABS(INDEX(AM:AM,MATCH(AM172,$AA:$AA,0)+14)+INDEX(AM:AM,MATCH(AM172,$AA:$AA,0)+15)+INDEX(AM:AM,MATCH(AM172,$AA:$AA,0)+16))</f>
        <v>0</v>
      </c>
      <c r="AN178" s="423"/>
      <c r="AO178" s="422">
        <f>ABS(INDEX(AO:AO,MATCH(AO172,$AA:$AA,0)+14)+INDEX(AO:AO,MATCH(AO172,$AA:$AA,0)+15)+INDEX(AO:AO,MATCH(AO172,$AA:$AA,0)+16))</f>
        <v>0</v>
      </c>
      <c r="AP178" s="423"/>
      <c r="AQ178" s="422">
        <f>ABS(INDEX(AQ:AQ,MATCH(AQ172,$AA:$AA,0)+14)+INDEX(AQ:AQ,MATCH(AQ172,$AA:$AA,0)+15)+INDEX(AQ:AQ,MATCH(AQ172,$AA:$AA,0)+16))</f>
        <v>0</v>
      </c>
      <c r="AR178" s="423"/>
      <c r="AS178" s="422">
        <f>ABS(INDEX(AS:AS,MATCH(AS172,$AA:$AA,0)+14)+INDEX(AS:AS,MATCH(AS172,$AA:$AA,0)+15)+INDEX(AS:AS,MATCH(AS172,$AA:$AA,0)+16))</f>
        <v>0</v>
      </c>
      <c r="AT178" s="423"/>
      <c r="AU178" s="1"/>
      <c r="AV178" s="1"/>
      <c r="AW178" s="83"/>
      <c r="AX178" s="84"/>
      <c r="BA178" s="149"/>
      <c r="BB178" s="150"/>
      <c r="BC178" s="151"/>
      <c r="BQ178" s="153"/>
      <c r="BR178" s="151"/>
      <c r="BV178" s="151"/>
      <c r="BZ178" s="151"/>
    </row>
    <row r="179" spans="1:78" ht="15.9" customHeight="1" x14ac:dyDescent="0.25">
      <c r="B179" s="388" t="str">
        <f t="shared" si="204"/>
        <v>Gesamt</v>
      </c>
      <c r="C179" s="389" t="str">
        <f t="shared" si="204"/>
        <v/>
      </c>
      <c r="D179" s="394">
        <f>IF(AC179=1505,"",AC179)</f>
        <v>0</v>
      </c>
      <c r="E179" s="394" t="str">
        <f>IF(AD179=0,"",AD179)</f>
        <v/>
      </c>
      <c r="F179" s="394">
        <f>IF(AE179=1505,"",AE179)</f>
        <v>0</v>
      </c>
      <c r="G179" s="394" t="str">
        <f>IF(AF179=0,"",AF179)</f>
        <v/>
      </c>
      <c r="H179" s="394">
        <f>IF(AG179=1505,"",AG179)</f>
        <v>0</v>
      </c>
      <c r="I179" s="394" t="str">
        <f>IF(AH179=0,"",AH179)</f>
        <v/>
      </c>
      <c r="J179" s="394">
        <f>IF(AI179=1505,"",AI179)</f>
        <v>0</v>
      </c>
      <c r="K179" s="394" t="str">
        <f>IF(AJ179=0,"",AJ179)</f>
        <v/>
      </c>
      <c r="L179" s="394">
        <f>IF(AK179=1505,"",AK179)</f>
        <v>0</v>
      </c>
      <c r="M179" s="394" t="str">
        <f>IF(AL179=0,"",AL179)</f>
        <v/>
      </c>
      <c r="N179" s="394">
        <f>IF(AM179=1505,"",AM179)</f>
        <v>0</v>
      </c>
      <c r="O179" s="394" t="str">
        <f>IF(AN179=0,"",AN179)</f>
        <v/>
      </c>
      <c r="P179" s="394">
        <f>IF(AO179=1505,"",AO179)</f>
        <v>0</v>
      </c>
      <c r="Q179" s="394" t="str">
        <f>IF(AP179=0,"",AP179)</f>
        <v/>
      </c>
      <c r="R179" s="394">
        <f>IF(AQ179=1505,"",AQ179)</f>
        <v>0</v>
      </c>
      <c r="S179" s="394" t="str">
        <f>IF(AR179=0,"",AR179)</f>
        <v/>
      </c>
      <c r="T179" s="394">
        <f>IF(AS179=1505,"",AS179)</f>
        <v>0</v>
      </c>
      <c r="U179" s="394" t="str">
        <f>IF(AT179=0,"",AT179)</f>
        <v/>
      </c>
      <c r="V179" s="290"/>
      <c r="W179" s="290"/>
      <c r="AA179" s="76" t="s">
        <v>960</v>
      </c>
      <c r="AB179" s="77"/>
      <c r="AC179" s="388">
        <f>SUM(AC175:AC178)</f>
        <v>0</v>
      </c>
      <c r="AD179" s="389"/>
      <c r="AE179" s="388">
        <f>SUM(AE175:AE178)</f>
        <v>0</v>
      </c>
      <c r="AF179" s="389"/>
      <c r="AG179" s="388">
        <f>SUM(AG175:AG178)</f>
        <v>0</v>
      </c>
      <c r="AH179" s="389"/>
      <c r="AI179" s="388">
        <f>SUM(AI175:AI178)</f>
        <v>0</v>
      </c>
      <c r="AJ179" s="389"/>
      <c r="AK179" s="388">
        <f>SUM(AK175:AK178)</f>
        <v>0</v>
      </c>
      <c r="AL179" s="389"/>
      <c r="AM179" s="388">
        <f>SUM(AM175:AM178)</f>
        <v>0</v>
      </c>
      <c r="AN179" s="389"/>
      <c r="AO179" s="388">
        <f>SUM(AO175:AO178)</f>
        <v>0</v>
      </c>
      <c r="AP179" s="389"/>
      <c r="AQ179" s="388">
        <f>SUM(AQ175:AQ178)</f>
        <v>0</v>
      </c>
      <c r="AR179" s="389"/>
      <c r="AS179" s="388">
        <f>SUM(AS175:AS178)</f>
        <v>0</v>
      </c>
      <c r="AT179" s="389"/>
      <c r="AU179" s="69"/>
      <c r="AV179" s="69"/>
      <c r="AW179" s="83"/>
      <c r="AX179" s="84"/>
      <c r="BA179" s="149"/>
      <c r="BB179" s="150"/>
      <c r="BC179" s="151"/>
      <c r="BQ179" s="153"/>
      <c r="BR179" s="151"/>
      <c r="BV179" s="151"/>
      <c r="BZ179" s="151"/>
    </row>
    <row r="180" spans="1:78" ht="10.5" customHeight="1" x14ac:dyDescent="0.25">
      <c r="B180" s="78"/>
      <c r="C180" s="6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AA180" s="78"/>
      <c r="AB180" s="69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83"/>
      <c r="AX180" s="84"/>
      <c r="BA180" s="149"/>
      <c r="BB180" s="150"/>
      <c r="BC180" s="151"/>
      <c r="BQ180" s="153"/>
      <c r="BR180" s="151"/>
      <c r="BV180" s="151"/>
      <c r="BZ180" s="151"/>
    </row>
    <row r="181" spans="1:78" ht="21" customHeight="1" x14ac:dyDescent="0.4">
      <c r="B181" s="28" t="str">
        <f>AA181</f>
        <v>Team-Nr.</v>
      </c>
      <c r="C181" s="29"/>
      <c r="D181" s="28" t="str">
        <f>AC181</f>
        <v>Liga:</v>
      </c>
      <c r="E181" s="31"/>
      <c r="F181" s="390" t="str">
        <f>AE181</f>
        <v>Bayernliga Herren</v>
      </c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2"/>
      <c r="S181" s="33" t="s">
        <v>955</v>
      </c>
      <c r="T181" s="34"/>
      <c r="U181" s="401" t="str">
        <f>AT181</f>
        <v>08.11./09.11.</v>
      </c>
      <c r="V181" s="402"/>
      <c r="W181" s="403"/>
      <c r="X181" s="386"/>
      <c r="Y181" s="387"/>
      <c r="Z181" s="387"/>
      <c r="AA181" s="28" t="s">
        <v>974</v>
      </c>
      <c r="AB181" s="29"/>
      <c r="AC181" s="30" t="s">
        <v>953</v>
      </c>
      <c r="AD181" s="31"/>
      <c r="AE181" s="29" t="str">
        <f>Schlüssel!$C$1</f>
        <v>Bayernliga Herren</v>
      </c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32"/>
      <c r="AR181" s="33" t="s">
        <v>955</v>
      </c>
      <c r="AS181" s="34"/>
      <c r="AT181" s="401" t="str">
        <f>VLOOKUP(AS182,Spielorte!$A$1:$C$6,2)</f>
        <v>08.11./09.11.</v>
      </c>
      <c r="AU181" s="402"/>
      <c r="AV181" s="403"/>
      <c r="AW181" s="83"/>
      <c r="AX181" s="84"/>
      <c r="BA181" s="149" t="s">
        <v>1117</v>
      </c>
      <c r="BB181" s="150" t="s">
        <v>972</v>
      </c>
      <c r="BC181" s="151" t="s">
        <v>991</v>
      </c>
      <c r="BD181" s="152" t="s">
        <v>990</v>
      </c>
      <c r="BE181" s="152" t="s">
        <v>972</v>
      </c>
      <c r="BF181" s="152" t="s">
        <v>992</v>
      </c>
      <c r="BG181" s="152" t="s">
        <v>1028</v>
      </c>
      <c r="BH181" s="152" t="s">
        <v>1118</v>
      </c>
      <c r="BI181" s="152" t="s">
        <v>1119</v>
      </c>
      <c r="BJ181" s="152" t="s">
        <v>1120</v>
      </c>
      <c r="BK181" s="152" t="s">
        <v>1121</v>
      </c>
      <c r="BL181" s="152" t="s">
        <v>1122</v>
      </c>
      <c r="BM181" s="152" t="s">
        <v>1129</v>
      </c>
      <c r="BN181" s="152" t="s">
        <v>1130</v>
      </c>
      <c r="BO181" s="152" t="s">
        <v>1131</v>
      </c>
      <c r="BP181" s="152" t="s">
        <v>1132</v>
      </c>
      <c r="BQ181" s="153" t="s">
        <v>1123</v>
      </c>
      <c r="BR181" s="151" t="s">
        <v>993</v>
      </c>
      <c r="BS181" s="152" t="s">
        <v>1124</v>
      </c>
      <c r="BT181" s="152" t="s">
        <v>1125</v>
      </c>
      <c r="BU181" s="152" t="s">
        <v>991</v>
      </c>
      <c r="BV181" s="151" t="s">
        <v>993</v>
      </c>
      <c r="BW181" s="153" t="s">
        <v>1126</v>
      </c>
      <c r="BX181" s="152" t="s">
        <v>1127</v>
      </c>
      <c r="BY181" s="152" t="s">
        <v>1128</v>
      </c>
      <c r="BZ181" s="151" t="s">
        <v>993</v>
      </c>
    </row>
    <row r="182" spans="1:78" ht="17.25" customHeight="1" thickBot="1" x14ac:dyDescent="0.45">
      <c r="B182" s="37">
        <f>AA182</f>
        <v>7</v>
      </c>
      <c r="D182" s="30" t="s">
        <v>954</v>
      </c>
      <c r="E182" s="38"/>
      <c r="F182" s="400" t="str">
        <f>AE182</f>
        <v>Brunnthal Max Munich</v>
      </c>
      <c r="G182" s="400"/>
      <c r="H182" s="400"/>
      <c r="I182" s="400"/>
      <c r="J182" s="400"/>
      <c r="K182" s="400"/>
      <c r="L182" s="400"/>
      <c r="M182" s="400"/>
      <c r="N182" s="400"/>
      <c r="O182" s="400"/>
      <c r="P182" s="39"/>
      <c r="Q182" s="39"/>
      <c r="S182" s="33" t="s">
        <v>952</v>
      </c>
      <c r="T182" s="40">
        <f>AS182</f>
        <v>3</v>
      </c>
      <c r="U182" s="34"/>
      <c r="V182" s="34"/>
      <c r="Z182" s="36"/>
      <c r="AA182" s="37">
        <v>7</v>
      </c>
      <c r="AC182" s="30" t="s">
        <v>954</v>
      </c>
      <c r="AD182" s="38"/>
      <c r="AE182" s="85" t="str">
        <f>VLOOKUP(AS182,Spielorte!$A$1:$C$6,3)</f>
        <v>Brunnthal Max Munich</v>
      </c>
      <c r="AF182" s="85"/>
      <c r="AG182" s="85"/>
      <c r="AH182" s="85"/>
      <c r="AI182" s="85"/>
      <c r="AJ182" s="85"/>
      <c r="AK182" s="85"/>
      <c r="AL182" s="85"/>
      <c r="AM182" s="85"/>
      <c r="AN182" s="85"/>
      <c r="AO182" s="39"/>
      <c r="AP182" s="39"/>
      <c r="AR182" s="33" t="s">
        <v>952</v>
      </c>
      <c r="AS182" s="40">
        <v>3</v>
      </c>
      <c r="AT182" s="34"/>
      <c r="AU182" s="34"/>
      <c r="AW182" s="83"/>
      <c r="AX182" s="84"/>
      <c r="BA182" s="149"/>
      <c r="BB182" s="150"/>
      <c r="BC182" s="151"/>
      <c r="BQ182" s="153"/>
      <c r="BR182" s="151"/>
      <c r="BV182" s="151"/>
      <c r="BW182" s="153"/>
      <c r="BZ182" s="151"/>
    </row>
    <row r="183" spans="1:78" ht="15.75" customHeight="1" thickBot="1" x14ac:dyDescent="0.3">
      <c r="B183" s="41" t="str">
        <f>VLOOKUP(B182,Schlüssel!$A$5:$B$14,2)</f>
        <v>Bowlinghaus Bamberg 1</v>
      </c>
      <c r="C183" s="42"/>
      <c r="D183" s="43"/>
      <c r="E183" s="44"/>
      <c r="F183" s="45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AA183" s="41" t="str">
        <f>VLOOKUP(AA182,Schlüssel!$A$5:$B$14,2)</f>
        <v>Bowlinghaus Bamberg 1</v>
      </c>
      <c r="AB183" s="42"/>
      <c r="AC183" s="43"/>
      <c r="AD183" s="44"/>
      <c r="AE183" s="45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W183" s="83"/>
      <c r="AX183" s="84"/>
      <c r="BA183" s="149"/>
      <c r="BB183" s="150"/>
      <c r="BC183" s="151"/>
      <c r="BQ183" s="153"/>
      <c r="BR183" s="151"/>
      <c r="BV183" s="151"/>
      <c r="BW183" s="153"/>
      <c r="BZ183" s="151"/>
    </row>
    <row r="184" spans="1:78" ht="13.8" thickBot="1" x14ac:dyDescent="0.3">
      <c r="A184" s="4"/>
      <c r="B184" s="28"/>
      <c r="C184" s="47"/>
      <c r="D184" s="48" t="s">
        <v>10</v>
      </c>
      <c r="E184" s="28">
        <f>VLOOKUP($B$2,Schlüssel!$A$5:$DZ$14,13)</f>
        <v>7</v>
      </c>
      <c r="F184" s="49" t="s">
        <v>10</v>
      </c>
      <c r="G184" s="28">
        <f>VLOOKUP($B$2,Schlüssel!$A$5:$DZ$14,14)</f>
        <v>6</v>
      </c>
      <c r="H184" s="49" t="s">
        <v>10</v>
      </c>
      <c r="I184" s="28">
        <f>VLOOKUP($B$2,Schlüssel!$A$5:$DZ$14,15)</f>
        <v>9</v>
      </c>
      <c r="J184" s="49" t="s">
        <v>10</v>
      </c>
      <c r="K184" s="28">
        <f>VLOOKUP($B$2,Schlüssel!$A$5:$DZ$14,16)</f>
        <v>11</v>
      </c>
      <c r="L184" s="49" t="s">
        <v>10</v>
      </c>
      <c r="M184" s="28">
        <f>VLOOKUP($B$2,Schlüssel!$A$5:$DZ$14,17)</f>
        <v>3</v>
      </c>
      <c r="N184" s="49" t="s">
        <v>10</v>
      </c>
      <c r="O184" s="28">
        <f>VLOOKUP($B$2,Schlüssel!$A$5:$DZ$14,18)</f>
        <v>5</v>
      </c>
      <c r="P184" s="49" t="s">
        <v>10</v>
      </c>
      <c r="Q184" s="28">
        <f>VLOOKUP($B$2,Schlüssel!$A$5:$DZ$14,19)</f>
        <v>12</v>
      </c>
      <c r="R184" s="49" t="s">
        <v>10</v>
      </c>
      <c r="S184" s="28">
        <f>VLOOKUP($B$2,Schlüssel!$A$5:$DZ$14,20)</f>
        <v>10</v>
      </c>
      <c r="T184" s="49" t="s">
        <v>10</v>
      </c>
      <c r="U184" s="28">
        <f>VLOOKUP($B$2,Schlüssel!$A$5:$DZ$14,21)</f>
        <v>4</v>
      </c>
      <c r="Z184" s="2"/>
      <c r="AA184" s="28"/>
      <c r="AB184" s="47"/>
      <c r="AC184" s="48" t="s">
        <v>10</v>
      </c>
      <c r="AD184" s="28">
        <f>VLOOKUP(AA182,Schlüssel!$A$5:$DZ$14,53)</f>
        <v>13</v>
      </c>
      <c r="AE184" s="49" t="s">
        <v>10</v>
      </c>
      <c r="AF184" s="28">
        <f>VLOOKUP(AA182,Schlüssel!$A$5:$DZ$14,54)</f>
        <v>11</v>
      </c>
      <c r="AG184" s="49" t="s">
        <v>10</v>
      </c>
      <c r="AH184" s="28">
        <f>VLOOKUP(AA182,Schlüssel!$A$5:$DZ$14,55)</f>
        <v>20</v>
      </c>
      <c r="AI184" s="49" t="s">
        <v>10</v>
      </c>
      <c r="AJ184" s="28">
        <f>VLOOKUP(AA182,Schlüssel!$A$5:$DZ$14,56)</f>
        <v>18</v>
      </c>
      <c r="AK184" s="49" t="s">
        <v>10</v>
      </c>
      <c r="AL184" s="28">
        <f>VLOOKUP(AA182,Schlüssel!$A$5:$DZ$14,57)</f>
        <v>15</v>
      </c>
      <c r="AM184" s="49" t="s">
        <v>10</v>
      </c>
      <c r="AN184" s="28">
        <f>VLOOKUP(AA182,Schlüssel!$A$5:$DZ$14,58)</f>
        <v>12</v>
      </c>
      <c r="AO184" s="49" t="s">
        <v>10</v>
      </c>
      <c r="AP184" s="28">
        <f>VLOOKUP(AA182,Schlüssel!$A$5:$DZ$14,59)</f>
        <v>19</v>
      </c>
      <c r="AQ184" s="49" t="s">
        <v>10</v>
      </c>
      <c r="AR184" s="28">
        <f>VLOOKUP(AA182,Schlüssel!$A$5:$DZ$14,60)</f>
        <v>14</v>
      </c>
      <c r="AS184" s="49" t="s">
        <v>10</v>
      </c>
      <c r="AT184" s="28">
        <f>VLOOKUP(AA182,Schlüssel!$A$5:$DZ$14,61)</f>
        <v>16</v>
      </c>
      <c r="AW184" s="83"/>
      <c r="AX184" s="84"/>
      <c r="BA184" s="149"/>
      <c r="BB184" s="150"/>
      <c r="BC184" s="151"/>
      <c r="BQ184" s="153"/>
      <c r="BR184" s="151"/>
      <c r="BV184" s="151"/>
      <c r="BW184" s="153"/>
      <c r="BZ184" s="151"/>
    </row>
    <row r="185" spans="1:78" ht="20.25" customHeight="1" x14ac:dyDescent="0.25">
      <c r="B185" s="50" t="s">
        <v>1</v>
      </c>
      <c r="C185" s="51"/>
      <c r="D185" s="388" t="s">
        <v>961</v>
      </c>
      <c r="E185" s="389"/>
      <c r="F185" s="388" t="s">
        <v>962</v>
      </c>
      <c r="G185" s="389"/>
      <c r="H185" s="388" t="s">
        <v>963</v>
      </c>
      <c r="I185" s="389"/>
      <c r="J185" s="388" t="s">
        <v>964</v>
      </c>
      <c r="K185" s="389"/>
      <c r="L185" s="388" t="s">
        <v>965</v>
      </c>
      <c r="M185" s="389"/>
      <c r="N185" s="388" t="s">
        <v>966</v>
      </c>
      <c r="O185" s="389"/>
      <c r="P185" s="388" t="s">
        <v>967</v>
      </c>
      <c r="Q185" s="389"/>
      <c r="R185" s="388" t="s">
        <v>968</v>
      </c>
      <c r="S185" s="389"/>
      <c r="T185" s="388" t="s">
        <v>969</v>
      </c>
      <c r="U185" s="389"/>
      <c r="V185" s="416" t="s">
        <v>960</v>
      </c>
      <c r="W185" s="417"/>
      <c r="AA185" s="50" t="s">
        <v>1</v>
      </c>
      <c r="AB185" s="51"/>
      <c r="AC185" s="76" t="s">
        <v>961</v>
      </c>
      <c r="AD185" s="77"/>
      <c r="AE185" s="76" t="s">
        <v>962</v>
      </c>
      <c r="AF185" s="77"/>
      <c r="AG185" s="76" t="s">
        <v>963</v>
      </c>
      <c r="AH185" s="77"/>
      <c r="AI185" s="76" t="s">
        <v>964</v>
      </c>
      <c r="AJ185" s="77"/>
      <c r="AK185" s="76" t="s">
        <v>965</v>
      </c>
      <c r="AL185" s="77"/>
      <c r="AM185" s="76" t="s">
        <v>966</v>
      </c>
      <c r="AN185" s="77"/>
      <c r="AO185" s="76" t="s">
        <v>967</v>
      </c>
      <c r="AP185" s="77"/>
      <c r="AQ185" s="76" t="s">
        <v>968</v>
      </c>
      <c r="AR185" s="77"/>
      <c r="AS185" s="76" t="s">
        <v>969</v>
      </c>
      <c r="AT185" s="86"/>
      <c r="AU185" s="87" t="s">
        <v>960</v>
      </c>
      <c r="AV185" s="88"/>
      <c r="AW185" s="83"/>
      <c r="AX185" s="84"/>
      <c r="BA185" s="149"/>
      <c r="BB185" s="150"/>
      <c r="BC185" s="151"/>
      <c r="BQ185" s="153"/>
      <c r="BR185" s="151"/>
      <c r="BV185" s="151"/>
      <c r="BZ185" s="151"/>
    </row>
    <row r="186" spans="1:78" ht="15" customHeight="1" thickBot="1" x14ac:dyDescent="0.3">
      <c r="B186" s="52" t="s">
        <v>970</v>
      </c>
      <c r="C186" s="53" t="s">
        <v>971</v>
      </c>
      <c r="D186" s="54" t="s">
        <v>972</v>
      </c>
      <c r="E186" s="54" t="s">
        <v>973</v>
      </c>
      <c r="F186" s="54" t="s">
        <v>972</v>
      </c>
      <c r="G186" s="54" t="s">
        <v>973</v>
      </c>
      <c r="H186" s="54" t="s">
        <v>972</v>
      </c>
      <c r="I186" s="54" t="s">
        <v>973</v>
      </c>
      <c r="J186" s="54" t="s">
        <v>972</v>
      </c>
      <c r="K186" s="54" t="s">
        <v>973</v>
      </c>
      <c r="L186" s="54" t="s">
        <v>972</v>
      </c>
      <c r="M186" s="54" t="s">
        <v>973</v>
      </c>
      <c r="N186" s="54" t="s">
        <v>972</v>
      </c>
      <c r="O186" s="54" t="s">
        <v>973</v>
      </c>
      <c r="P186" s="54" t="s">
        <v>972</v>
      </c>
      <c r="Q186" s="54" t="s">
        <v>973</v>
      </c>
      <c r="R186" s="54" t="s">
        <v>972</v>
      </c>
      <c r="S186" s="54" t="s">
        <v>973</v>
      </c>
      <c r="T186" s="54" t="s">
        <v>972</v>
      </c>
      <c r="U186" s="54" t="s">
        <v>973</v>
      </c>
      <c r="V186" s="54" t="s">
        <v>972</v>
      </c>
      <c r="W186" s="55" t="s">
        <v>973</v>
      </c>
      <c r="AA186" s="52" t="s">
        <v>970</v>
      </c>
      <c r="AB186" s="53" t="s">
        <v>971</v>
      </c>
      <c r="AC186" s="54" t="s">
        <v>972</v>
      </c>
      <c r="AD186" s="54" t="s">
        <v>973</v>
      </c>
      <c r="AE186" s="54" t="s">
        <v>972</v>
      </c>
      <c r="AF186" s="54" t="s">
        <v>973</v>
      </c>
      <c r="AG186" s="54" t="s">
        <v>972</v>
      </c>
      <c r="AH186" s="54" t="s">
        <v>973</v>
      </c>
      <c r="AI186" s="54" t="s">
        <v>972</v>
      </c>
      <c r="AJ186" s="54" t="s">
        <v>973</v>
      </c>
      <c r="AK186" s="54" t="s">
        <v>972</v>
      </c>
      <c r="AL186" s="54" t="s">
        <v>973</v>
      </c>
      <c r="AM186" s="54" t="s">
        <v>972</v>
      </c>
      <c r="AN186" s="54" t="s">
        <v>973</v>
      </c>
      <c r="AO186" s="54" t="s">
        <v>972</v>
      </c>
      <c r="AP186" s="54" t="s">
        <v>973</v>
      </c>
      <c r="AQ186" s="54" t="s">
        <v>972</v>
      </c>
      <c r="AR186" s="54" t="s">
        <v>973</v>
      </c>
      <c r="AS186" s="54" t="s">
        <v>972</v>
      </c>
      <c r="AT186" s="89" t="s">
        <v>973</v>
      </c>
      <c r="AU186" s="52" t="s">
        <v>972</v>
      </c>
      <c r="AV186" s="55" t="s">
        <v>973</v>
      </c>
      <c r="AW186" s="83"/>
      <c r="AX186" s="84"/>
      <c r="BA186" s="149"/>
      <c r="BB186" s="150"/>
      <c r="BC186" s="151"/>
      <c r="BQ186" s="153"/>
      <c r="BR186" s="151"/>
      <c r="BV186" s="151"/>
      <c r="BZ186" s="151"/>
    </row>
    <row r="187" spans="1:78" ht="17.100000000000001" customHeight="1" x14ac:dyDescent="0.25">
      <c r="A187" s="413" t="s">
        <v>0</v>
      </c>
      <c r="B187" s="56" t="str">
        <f>IF(AA187=0,"",AA187)</f>
        <v/>
      </c>
      <c r="C187" s="57" t="str">
        <f>IF(AB187=0,"",AB187)</f>
        <v/>
      </c>
      <c r="D187" s="58" t="str">
        <f>IF(AC187=0,"",AC187)</f>
        <v/>
      </c>
      <c r="E187" s="397">
        <f>IF(AD187="","",AD187)</f>
        <v>0</v>
      </c>
      <c r="F187" s="58" t="str">
        <f t="shared" ref="F187:F200" si="205">IF(AE187=0,"",AE187)</f>
        <v/>
      </c>
      <c r="G187" s="397">
        <f>IF(AF187="","",AF187)</f>
        <v>0</v>
      </c>
      <c r="H187" s="58" t="str">
        <f t="shared" ref="H187:H200" si="206">IF(AG187=0,"",AG187)</f>
        <v/>
      </c>
      <c r="I187" s="397">
        <f>IF(AH187="","",AH187)</f>
        <v>0</v>
      </c>
      <c r="J187" s="58" t="str">
        <f t="shared" ref="J187:J200" si="207">IF(AI187=0,"",AI187)</f>
        <v/>
      </c>
      <c r="K187" s="397">
        <f>IF(AJ187="","",AJ187)</f>
        <v>0</v>
      </c>
      <c r="L187" s="58" t="str">
        <f t="shared" ref="L187:L200" si="208">IF(AK187=0,"",AK187)</f>
        <v/>
      </c>
      <c r="M187" s="397">
        <f>IF(AL187="","",AL187)</f>
        <v>0</v>
      </c>
      <c r="N187" s="58" t="str">
        <f>IF(AM187=0,"",AM187)</f>
        <v/>
      </c>
      <c r="O187" s="397">
        <f>IF(AN187="","",AN187)</f>
        <v>0</v>
      </c>
      <c r="P187" s="58" t="str">
        <f t="shared" ref="P187:P200" si="209">IF(AO187=0,"",AO187)</f>
        <v/>
      </c>
      <c r="Q187" s="397">
        <f>IF(AP187="","",AP187)</f>
        <v>0</v>
      </c>
      <c r="R187" s="58" t="str">
        <f t="shared" ref="R187:R200" si="210">IF(AQ187=0,"",AQ187)</f>
        <v/>
      </c>
      <c r="S187" s="397">
        <f>IF(AR187="","",AR187)</f>
        <v>0</v>
      </c>
      <c r="T187" s="58" t="str">
        <f t="shared" ref="T187:T200" si="211">IF(AS187=0,"",AS187)</f>
        <v/>
      </c>
      <c r="U187" s="397">
        <f>IF(AT187="","",AT187)</f>
        <v>0</v>
      </c>
      <c r="V187" s="58" t="str">
        <f t="shared" ref="V187:V200" si="212">IF(AU187=0,"",AU187)</f>
        <v/>
      </c>
      <c r="W187" s="397">
        <f>IF(AV187="","",AV187)</f>
        <v>0</v>
      </c>
      <c r="Z187" s="405" t="s">
        <v>0</v>
      </c>
      <c r="AA187" s="272" t="str">
        <f>IF(AB187=0,"",_xlfn.CONCAT(VLOOKUP(AB187,Starter!A:C,2,0)))</f>
        <v/>
      </c>
      <c r="AB187" s="81"/>
      <c r="AC187" s="129"/>
      <c r="AD187" s="163">
        <f>IF(SUM(AC187:AC189)+AC205=0,0,IF(SUM(ABS(AC187),ABS(AC188),ABS(AC189))=AC205,0.5,IF(SUM(ABS(AC187),ABS(AC188),ABS(AC189))&gt;AC205,1,0)))</f>
        <v>0</v>
      </c>
      <c r="AE187" s="132"/>
      <c r="AF187" s="91">
        <f>IF(SUM(AE187:AE189)+AE205=0,0,IF(SUM(ABS(AE187),ABS(AE188),ABS(AE189))=AE205,0.5,IF(SUM(ABS(AE187),ABS(AE188),ABS(AE189))&gt;AE205,1,0)))</f>
        <v>0</v>
      </c>
      <c r="AG187" s="129"/>
      <c r="AH187" s="91">
        <f>IF(SUM(AG187:AG189)+AG205=0,0,IF(SUM(ABS(AG187),ABS(AG188),ABS(AG189))=AG205,0.5,IF(SUM(ABS(AG187),ABS(AG188),ABS(AG189))&gt;AG205,1,0)))</f>
        <v>0</v>
      </c>
      <c r="AI187" s="129"/>
      <c r="AJ187" s="91">
        <f>IF(SUM(AI187:AI189)+AI205=0,0,IF(SUM(ABS(AI187),ABS(AI188),ABS(AI189))=AI205,0.5,IF(SUM(ABS(AI187),ABS(AI188),ABS(AI189))&gt;AI205,1,0)))</f>
        <v>0</v>
      </c>
      <c r="AK187" s="129"/>
      <c r="AL187" s="91">
        <f>IF(SUM(AK187:AK189)+AK205=0,0,IF(SUM(ABS(AK187),ABS(AK188),ABS(AK189))=AK205,0.5,IF(SUM(ABS(AK187),ABS(AK188),ABS(AK189))&gt;AK205,1,0)))</f>
        <v>0</v>
      </c>
      <c r="AM187" s="129"/>
      <c r="AN187" s="91">
        <f>IF(SUM(AM187:AM189)+AM205=0,0,IF(SUM(ABS(AM187),ABS(AM188),ABS(AM189))=AM205,0.5,IF(SUM(ABS(AM187),ABS(AM188),ABS(AM189))&gt;AM205,1,0)))</f>
        <v>0</v>
      </c>
      <c r="AO187" s="129"/>
      <c r="AP187" s="91">
        <f>IF(SUM(AO187:AO189)+AO205=0,0,IF(SUM(ABS(AO187),ABS(AO188),ABS(AO189))=AO205,0.5,IF(SUM(ABS(AO187),ABS(AO188),ABS(AO189))&gt;AO205,1,0)))</f>
        <v>0</v>
      </c>
      <c r="AQ187" s="129"/>
      <c r="AR187" s="91">
        <f>IF(SUM(AQ187:AQ189)+AQ205=0,0,IF(SUM(ABS(AQ187),ABS(AQ188),ABS(AQ189))=AQ205,0.5,IF(SUM(ABS(AQ187),ABS(AQ188),ABS(AQ189))&gt;AQ205,1,0)))</f>
        <v>0</v>
      </c>
      <c r="AS187" s="129"/>
      <c r="AT187" s="91">
        <f>IF(SUM(AS187:AS189)+AS205=0,0,IF(SUM(ABS(AS187),ABS(AS188),ABS(AS189))=AS205,0.5,IF(SUM(ABS(AS187),ABS(AS188),ABS(AS189))&gt;AS205,1,0)))</f>
        <v>0</v>
      </c>
      <c r="AU187" s="92">
        <f t="shared" ref="AU187:AU198" si="213">ABS(SUM(AC187:AC187))+ABS(SUM(AE187:AE187))+ABS(SUM(AG187:AG187))+ABS(SUM(AI187:AI187))+ABS(SUM(AK187:AK187))+ABS(SUM(AM187:AM187))+ABS(SUM(AO187:AO187))+ABS(SUM(AQ187:AQ187))+ABS(SUM(AS187:AS187))</f>
        <v>0</v>
      </c>
      <c r="AV187" s="93">
        <f>SUM(AD187+AF187+AH187+AJ187+AL187+AN187+AP187+AR187+AT187)</f>
        <v>0</v>
      </c>
      <c r="AW187" s="83"/>
      <c r="AX187" s="84"/>
      <c r="AZ187" s="47"/>
      <c r="BA187" s="149"/>
      <c r="BB187" s="150"/>
      <c r="BC187" s="151"/>
      <c r="BD187" s="154">
        <f>+AB187</f>
        <v>0</v>
      </c>
      <c r="BE187" s="150">
        <f>+AU187</f>
        <v>0</v>
      </c>
      <c r="BF187" s="152">
        <f>COUNT(BH187:BP187)</f>
        <v>0</v>
      </c>
      <c r="BG187" s="152">
        <f>COUNTIF(BH187:BP187,"&gt;0")</f>
        <v>0</v>
      </c>
      <c r="BH187" s="152" t="str">
        <f t="shared" ref="BH187:BH198" si="214">IF(AC187=0,"",AC187)</f>
        <v/>
      </c>
      <c r="BI187" s="152" t="str">
        <f t="shared" ref="BI187:BI198" si="215">IF(AE187=0,"",AE187)</f>
        <v/>
      </c>
      <c r="BJ187" s="152" t="str">
        <f t="shared" ref="BJ187:BJ198" si="216">IF(AG187=0,"",AG187)</f>
        <v/>
      </c>
      <c r="BK187" s="152" t="str">
        <f t="shared" ref="BK187:BK198" si="217">IF(AI187=0,"",AI187)</f>
        <v/>
      </c>
      <c r="BL187" s="152" t="str">
        <f t="shared" ref="BL187:BL198" si="218">IF(AK187=0,"",AK187)</f>
        <v/>
      </c>
      <c r="BM187" s="152" t="str">
        <f t="shared" ref="BM187:BM198" si="219">IF(AM187=0,"",AM187)</f>
        <v/>
      </c>
      <c r="BN187" s="152" t="str">
        <f t="shared" ref="BN187:BN198" si="220">IF(AO187=0,"",AO187)</f>
        <v/>
      </c>
      <c r="BO187" s="152" t="str">
        <f t="shared" ref="BO187:BO198" si="221">IF(AQ187=0,"",AQ187)</f>
        <v/>
      </c>
      <c r="BP187" s="152" t="str">
        <f t="shared" ref="BP187:BP198" si="222">IF(AS187=0,"",AS187)</f>
        <v/>
      </c>
      <c r="BQ187" s="153"/>
      <c r="BR187" s="151"/>
      <c r="BS187" s="152">
        <f>MAX(BH187:BP187)</f>
        <v>0</v>
      </c>
      <c r="BT187" s="152">
        <f>IF(BS187&lt;MAX(BS:BS),0,BS187+ROW()/1000000000)</f>
        <v>1.8699999999999999E-7</v>
      </c>
      <c r="BU187" s="152" t="str">
        <f>+AA183</f>
        <v>Bowlinghaus Bamberg 1</v>
      </c>
      <c r="BV187" s="151">
        <f>RANK(BT187,BT:BT)</f>
        <v>48</v>
      </c>
      <c r="BW187" s="152">
        <f>SUMIF(BH187:BP187,"&gt;0")</f>
        <v>0</v>
      </c>
      <c r="BX187" s="152">
        <f>IF(COUNTIF(BH187:BP187,"&gt;0")&lt;Spielorte!$A$23,0,BE187/Spielorte!$A$23)</f>
        <v>0</v>
      </c>
      <c r="BY187" s="152">
        <f>IF(BX187&lt;MAX(BX:BX),0,BX187+ROW()/1000000000)</f>
        <v>1.8699999999999999E-7</v>
      </c>
      <c r="BZ187" s="151">
        <f t="shared" ref="BZ187:BZ198" si="223">IF(BY187=0,0,RANK(BY187,BY:BY))</f>
        <v>48</v>
      </c>
    </row>
    <row r="188" spans="1:78" ht="17.100000000000001" customHeight="1" x14ac:dyDescent="0.25">
      <c r="A188" s="414"/>
      <c r="B188" s="59" t="str">
        <f t="shared" ref="B188:D200" si="224">IF(AA188=0,"",AA188)</f>
        <v/>
      </c>
      <c r="C188" s="60" t="str">
        <f t="shared" si="224"/>
        <v/>
      </c>
      <c r="D188" s="61" t="str">
        <f t="shared" si="224"/>
        <v/>
      </c>
      <c r="E188" s="398"/>
      <c r="F188" s="61" t="str">
        <f t="shared" si="205"/>
        <v/>
      </c>
      <c r="G188" s="398"/>
      <c r="H188" s="61" t="str">
        <f t="shared" si="206"/>
        <v/>
      </c>
      <c r="I188" s="398"/>
      <c r="J188" s="61" t="str">
        <f t="shared" si="207"/>
        <v/>
      </c>
      <c r="K188" s="398"/>
      <c r="L188" s="61" t="str">
        <f t="shared" si="208"/>
        <v/>
      </c>
      <c r="M188" s="398"/>
      <c r="N188" s="61" t="str">
        <f t="shared" ref="N188:N200" si="225">IF(AM188=0,"",AM188)</f>
        <v/>
      </c>
      <c r="O188" s="398"/>
      <c r="P188" s="61" t="str">
        <f t="shared" si="209"/>
        <v/>
      </c>
      <c r="Q188" s="398"/>
      <c r="R188" s="61" t="str">
        <f t="shared" si="210"/>
        <v/>
      </c>
      <c r="S188" s="398"/>
      <c r="T188" s="61" t="str">
        <f t="shared" si="211"/>
        <v/>
      </c>
      <c r="U188" s="398"/>
      <c r="V188" s="61" t="str">
        <f t="shared" si="212"/>
        <v/>
      </c>
      <c r="W188" s="398"/>
      <c r="Z188" s="406"/>
      <c r="AA188" s="90" t="str">
        <f>IF(AB188=0,"",_xlfn.CONCAT(VLOOKUP(AB188,Starter!A:C,2,0)))</f>
        <v/>
      </c>
      <c r="AB188" s="80"/>
      <c r="AC188" s="130"/>
      <c r="AD188" s="94"/>
      <c r="AE188" s="130"/>
      <c r="AF188" s="94"/>
      <c r="AG188" s="130"/>
      <c r="AH188" s="94"/>
      <c r="AI188" s="130"/>
      <c r="AJ188" s="94"/>
      <c r="AK188" s="130"/>
      <c r="AL188" s="94"/>
      <c r="AM188" s="130"/>
      <c r="AN188" s="94"/>
      <c r="AO188" s="130"/>
      <c r="AP188" s="94"/>
      <c r="AQ188" s="130"/>
      <c r="AR188" s="94"/>
      <c r="AS188" s="130"/>
      <c r="AT188" s="94"/>
      <c r="AU188" s="95">
        <f t="shared" si="213"/>
        <v>0</v>
      </c>
      <c r="AV188" s="96"/>
      <c r="AW188" s="83"/>
      <c r="AX188" s="84"/>
      <c r="AZ188" s="47"/>
      <c r="BA188" s="149"/>
      <c r="BB188" s="150"/>
      <c r="BC188" s="151"/>
      <c r="BD188" s="154">
        <f t="shared" ref="BD188:BD198" si="226">+AB188</f>
        <v>0</v>
      </c>
      <c r="BE188" s="150">
        <f t="shared" ref="BE188:BE198" si="227">+AU188</f>
        <v>0</v>
      </c>
      <c r="BF188" s="152">
        <f t="shared" ref="BF188:BF198" si="228">COUNT(BH188:BP188)</f>
        <v>0</v>
      </c>
      <c r="BG188" s="152">
        <f t="shared" ref="BG188:BG198" si="229">COUNTIF(BH188:BP188,"&gt;0")</f>
        <v>0</v>
      </c>
      <c r="BH188" s="152" t="str">
        <f t="shared" si="214"/>
        <v/>
      </c>
      <c r="BI188" s="152" t="str">
        <f t="shared" si="215"/>
        <v/>
      </c>
      <c r="BJ188" s="152" t="str">
        <f t="shared" si="216"/>
        <v/>
      </c>
      <c r="BK188" s="152" t="str">
        <f t="shared" si="217"/>
        <v/>
      </c>
      <c r="BL188" s="152" t="str">
        <f t="shared" si="218"/>
        <v/>
      </c>
      <c r="BM188" s="152" t="str">
        <f t="shared" si="219"/>
        <v/>
      </c>
      <c r="BN188" s="152" t="str">
        <f t="shared" si="220"/>
        <v/>
      </c>
      <c r="BO188" s="152" t="str">
        <f t="shared" si="221"/>
        <v/>
      </c>
      <c r="BP188" s="152" t="str">
        <f t="shared" si="222"/>
        <v/>
      </c>
      <c r="BQ188" s="153"/>
      <c r="BR188" s="151"/>
      <c r="BS188" s="152">
        <f t="shared" ref="BS188:BS198" si="230">MAX(BH188:BP188)</f>
        <v>0</v>
      </c>
      <c r="BT188" s="152">
        <f t="shared" ref="BT188:BT198" si="231">IF(BS188&lt;MAX(BS:BS),0,BS188+ROW()/1000000000)</f>
        <v>1.8799999999999999E-7</v>
      </c>
      <c r="BU188" s="152" t="str">
        <f t="shared" ref="BU188:BU198" si="232">+BU187</f>
        <v>Bowlinghaus Bamberg 1</v>
      </c>
      <c r="BV188" s="151">
        <f t="shared" ref="BV188:BV198" si="233">RANK(BT188,BT:BT)</f>
        <v>47</v>
      </c>
      <c r="BW188" s="152">
        <f t="shared" ref="BW188:BW198" si="234">SUMIF(BH188:BP188,"&gt;0")</f>
        <v>0</v>
      </c>
      <c r="BX188" s="152">
        <f>IF(COUNTIF(BH188:BP188,"&gt;0")&lt;Spielorte!$A$23,0,BE188/Spielorte!$A$23)</f>
        <v>0</v>
      </c>
      <c r="BY188" s="152">
        <f t="shared" ref="BY188:BY198" si="235">IF(BX188&lt;MAX(BX:BX),0,BX188+ROW()/1000000000)</f>
        <v>1.8799999999999999E-7</v>
      </c>
      <c r="BZ188" s="151">
        <f t="shared" si="223"/>
        <v>47</v>
      </c>
    </row>
    <row r="189" spans="1:78" ht="17.100000000000001" customHeight="1" thickBot="1" x14ac:dyDescent="0.3">
      <c r="A189" s="415"/>
      <c r="B189" s="62" t="str">
        <f t="shared" si="224"/>
        <v/>
      </c>
      <c r="C189" s="63" t="str">
        <f t="shared" si="224"/>
        <v/>
      </c>
      <c r="D189" s="52" t="str">
        <f t="shared" si="224"/>
        <v/>
      </c>
      <c r="E189" s="399"/>
      <c r="F189" s="52" t="str">
        <f t="shared" si="205"/>
        <v/>
      </c>
      <c r="G189" s="399"/>
      <c r="H189" s="52" t="str">
        <f t="shared" si="206"/>
        <v/>
      </c>
      <c r="I189" s="399"/>
      <c r="J189" s="52" t="str">
        <f t="shared" si="207"/>
        <v/>
      </c>
      <c r="K189" s="399"/>
      <c r="L189" s="52" t="str">
        <f t="shared" si="208"/>
        <v/>
      </c>
      <c r="M189" s="399"/>
      <c r="N189" s="52" t="str">
        <f t="shared" si="225"/>
        <v/>
      </c>
      <c r="O189" s="399"/>
      <c r="P189" s="52" t="str">
        <f t="shared" si="209"/>
        <v/>
      </c>
      <c r="Q189" s="399"/>
      <c r="R189" s="52" t="str">
        <f t="shared" si="210"/>
        <v/>
      </c>
      <c r="S189" s="399"/>
      <c r="T189" s="52" t="str">
        <f t="shared" si="211"/>
        <v/>
      </c>
      <c r="U189" s="399"/>
      <c r="V189" s="52" t="str">
        <f t="shared" si="212"/>
        <v/>
      </c>
      <c r="W189" s="399"/>
      <c r="Z189" s="407"/>
      <c r="AA189" s="99" t="str">
        <f>IF(AB189=0,"",_xlfn.CONCAT(VLOOKUP(AB189,Starter!A:C,2,0)))</f>
        <v/>
      </c>
      <c r="AB189" s="82"/>
      <c r="AC189" s="131"/>
      <c r="AD189" s="94"/>
      <c r="AE189" s="131"/>
      <c r="AF189" s="94"/>
      <c r="AG189" s="131"/>
      <c r="AH189" s="94"/>
      <c r="AI189" s="131"/>
      <c r="AJ189" s="94"/>
      <c r="AK189" s="131"/>
      <c r="AL189" s="94"/>
      <c r="AM189" s="131"/>
      <c r="AN189" s="94"/>
      <c r="AO189" s="131"/>
      <c r="AP189" s="94"/>
      <c r="AQ189" s="131"/>
      <c r="AR189" s="94"/>
      <c r="AS189" s="131"/>
      <c r="AT189" s="94"/>
      <c r="AU189" s="97">
        <f t="shared" si="213"/>
        <v>0</v>
      </c>
      <c r="AV189" s="98"/>
      <c r="AW189" s="83"/>
      <c r="AX189" s="84"/>
      <c r="AZ189" s="47"/>
      <c r="BA189" s="149"/>
      <c r="BB189" s="150"/>
      <c r="BC189" s="151"/>
      <c r="BD189" s="154">
        <f t="shared" si="226"/>
        <v>0</v>
      </c>
      <c r="BE189" s="150">
        <f t="shared" si="227"/>
        <v>0</v>
      </c>
      <c r="BF189" s="152">
        <f t="shared" si="228"/>
        <v>0</v>
      </c>
      <c r="BG189" s="152">
        <f t="shared" si="229"/>
        <v>0</v>
      </c>
      <c r="BH189" s="152" t="str">
        <f t="shared" si="214"/>
        <v/>
      </c>
      <c r="BI189" s="152" t="str">
        <f t="shared" si="215"/>
        <v/>
      </c>
      <c r="BJ189" s="152" t="str">
        <f t="shared" si="216"/>
        <v/>
      </c>
      <c r="BK189" s="152" t="str">
        <f t="shared" si="217"/>
        <v/>
      </c>
      <c r="BL189" s="152" t="str">
        <f t="shared" si="218"/>
        <v/>
      </c>
      <c r="BM189" s="152" t="str">
        <f t="shared" si="219"/>
        <v/>
      </c>
      <c r="BN189" s="152" t="str">
        <f t="shared" si="220"/>
        <v/>
      </c>
      <c r="BO189" s="152" t="str">
        <f t="shared" si="221"/>
        <v/>
      </c>
      <c r="BP189" s="152" t="str">
        <f t="shared" si="222"/>
        <v/>
      </c>
      <c r="BQ189" s="153"/>
      <c r="BR189" s="151"/>
      <c r="BS189" s="152">
        <f t="shared" si="230"/>
        <v>0</v>
      </c>
      <c r="BT189" s="152">
        <f t="shared" si="231"/>
        <v>1.8900000000000001E-7</v>
      </c>
      <c r="BU189" s="152" t="str">
        <f t="shared" si="232"/>
        <v>Bowlinghaus Bamberg 1</v>
      </c>
      <c r="BV189" s="151">
        <f t="shared" si="233"/>
        <v>46</v>
      </c>
      <c r="BW189" s="152">
        <f t="shared" si="234"/>
        <v>0</v>
      </c>
      <c r="BX189" s="152">
        <f>IF(COUNTIF(BH189:BP189,"&gt;0")&lt;Spielorte!$A$23,0,BE189/Spielorte!$A$23)</f>
        <v>0</v>
      </c>
      <c r="BY189" s="152">
        <f t="shared" si="235"/>
        <v>1.8900000000000001E-7</v>
      </c>
      <c r="BZ189" s="151">
        <f t="shared" si="223"/>
        <v>46</v>
      </c>
    </row>
    <row r="190" spans="1:78" ht="17.100000000000001" customHeight="1" x14ac:dyDescent="0.25">
      <c r="A190" s="413" t="s">
        <v>2</v>
      </c>
      <c r="B190" s="56" t="str">
        <f t="shared" si="224"/>
        <v/>
      </c>
      <c r="C190" s="57" t="str">
        <f t="shared" si="224"/>
        <v/>
      </c>
      <c r="D190" s="58" t="str">
        <f t="shared" si="224"/>
        <v/>
      </c>
      <c r="E190" s="397">
        <f>IF(AD190="","",AD190)</f>
        <v>0</v>
      </c>
      <c r="F190" s="58" t="str">
        <f t="shared" si="205"/>
        <v/>
      </c>
      <c r="G190" s="397">
        <f>IF(AF190="","",AF190)</f>
        <v>0</v>
      </c>
      <c r="H190" s="58" t="str">
        <f t="shared" si="206"/>
        <v/>
      </c>
      <c r="I190" s="397">
        <f>IF(AH190="","",AH190)</f>
        <v>0</v>
      </c>
      <c r="J190" s="58" t="str">
        <f t="shared" si="207"/>
        <v/>
      </c>
      <c r="K190" s="397">
        <f>IF(AJ190="","",AJ190)</f>
        <v>0</v>
      </c>
      <c r="L190" s="58" t="str">
        <f t="shared" si="208"/>
        <v/>
      </c>
      <c r="M190" s="397">
        <f>IF(AL190="","",AL190)</f>
        <v>0</v>
      </c>
      <c r="N190" s="58" t="str">
        <f t="shared" si="225"/>
        <v/>
      </c>
      <c r="O190" s="397">
        <f>IF(AN190="","",AN190)</f>
        <v>0</v>
      </c>
      <c r="P190" s="58" t="str">
        <f t="shared" si="209"/>
        <v/>
      </c>
      <c r="Q190" s="397">
        <f>IF(AP190="","",AP190)</f>
        <v>0</v>
      </c>
      <c r="R190" s="58" t="str">
        <f t="shared" si="210"/>
        <v/>
      </c>
      <c r="S190" s="397">
        <f>IF(AR190="","",AR190)</f>
        <v>0</v>
      </c>
      <c r="T190" s="58" t="str">
        <f t="shared" si="211"/>
        <v/>
      </c>
      <c r="U190" s="397">
        <f>IF(AT190="","",AT190)</f>
        <v>0</v>
      </c>
      <c r="V190" s="58" t="str">
        <f t="shared" si="212"/>
        <v/>
      </c>
      <c r="W190" s="397">
        <f>IF(AV190="","",AV190)</f>
        <v>0</v>
      </c>
      <c r="Z190" s="405" t="s">
        <v>2</v>
      </c>
      <c r="AA190" s="272" t="str">
        <f>IF(AB190=0,"",_xlfn.CONCAT(VLOOKUP(AB190,Starter!A:C,2,0)))</f>
        <v/>
      </c>
      <c r="AB190" s="81"/>
      <c r="AC190" s="132"/>
      <c r="AD190" s="91">
        <f>IF(SUM(AC190:AC192)+AC206=0,0,IF(SUM(ABS(AC190),ABS(AC191),ABS(AC192))=AC206,0.5,IF(SUM(ABS(AC190),ABS(AC191),ABS(AC192))&gt;AC206,1,0)))</f>
        <v>0</v>
      </c>
      <c r="AE190" s="132"/>
      <c r="AF190" s="91">
        <f>IF(SUM(AE190:AE192)+AE206=0,0,IF(SUM(ABS(AE190),ABS(AE191),ABS(AE192))=AE206,0.5,IF(SUM(ABS(AE190),ABS(AE191),ABS(AE192))&gt;AE206,1,0)))</f>
        <v>0</v>
      </c>
      <c r="AG190" s="132"/>
      <c r="AH190" s="91">
        <f>IF(SUM(AG190:AG192)+AG206=0,0,IF(SUM(ABS(AG190),ABS(AG191),ABS(AG192))=AG206,0.5,IF(SUM(ABS(AG190),ABS(AG191),ABS(AG192))&gt;AG206,1,0)))</f>
        <v>0</v>
      </c>
      <c r="AI190" s="132"/>
      <c r="AJ190" s="91">
        <f>IF(SUM(AI190:AI192)+AI206=0,0,IF(SUM(ABS(AI190),ABS(AI191),ABS(AI192))=AI206,0.5,IF(SUM(ABS(AI190),ABS(AI191),ABS(AI192))&gt;AI206,1,0)))</f>
        <v>0</v>
      </c>
      <c r="AK190" s="132"/>
      <c r="AL190" s="91">
        <f>IF(SUM(AK190:AK192)+AK206=0,0,IF(SUM(ABS(AK190),ABS(AK191),ABS(AK192))=AK206,0.5,IF(SUM(ABS(AK190),ABS(AK191),ABS(AK192))&gt;AK206,1,0)))</f>
        <v>0</v>
      </c>
      <c r="AM190" s="132"/>
      <c r="AN190" s="91">
        <f>IF(SUM(AM190:AM192)+AM206=0,0,IF(SUM(ABS(AM190),ABS(AM191),ABS(AM192))=AM206,0.5,IF(SUM(ABS(AM190),ABS(AM191),ABS(AM192))&gt;AM206,1,0)))</f>
        <v>0</v>
      </c>
      <c r="AO190" s="132"/>
      <c r="AP190" s="91">
        <f>IF(SUM(AO190:AO192)+AO206=0,0,IF(SUM(ABS(AO190),ABS(AO191),ABS(AO192))=AO206,0.5,IF(SUM(ABS(AO190),ABS(AO191),ABS(AO192))&gt;AO206,1,0)))</f>
        <v>0</v>
      </c>
      <c r="AQ190" s="132"/>
      <c r="AR190" s="91">
        <f>IF(SUM(AQ190:AQ192)+AQ206=0,0,IF(SUM(ABS(AQ190),ABS(AQ191),ABS(AQ192))=AQ206,0.5,IF(SUM(ABS(AQ190),ABS(AQ191),ABS(AQ192))&gt;AQ206,1,0)))</f>
        <v>0</v>
      </c>
      <c r="AS190" s="132"/>
      <c r="AT190" s="91">
        <f>IF(SUM(AS190:AS192)+AS206=0,0,IF(SUM(ABS(AS190),ABS(AS191),ABS(AS192))=AS206,0.5,IF(SUM(ABS(AS190),ABS(AS191),ABS(AS192))&gt;AS206,1,0)))</f>
        <v>0</v>
      </c>
      <c r="AU190" s="92">
        <f t="shared" si="213"/>
        <v>0</v>
      </c>
      <c r="AV190" s="93">
        <f>SUM(AD190+AF190+AH190+AJ190+AL190+AN190+AP190+AR190+AT190)</f>
        <v>0</v>
      </c>
      <c r="AW190" s="83"/>
      <c r="AX190" s="84"/>
      <c r="AZ190" s="47"/>
      <c r="BA190" s="149"/>
      <c r="BB190" s="150"/>
      <c r="BC190" s="151"/>
      <c r="BD190" s="154">
        <f t="shared" si="226"/>
        <v>0</v>
      </c>
      <c r="BE190" s="150">
        <f t="shared" si="227"/>
        <v>0</v>
      </c>
      <c r="BF190" s="152">
        <f t="shared" si="228"/>
        <v>0</v>
      </c>
      <c r="BG190" s="152">
        <f t="shared" si="229"/>
        <v>0</v>
      </c>
      <c r="BH190" s="152" t="str">
        <f t="shared" si="214"/>
        <v/>
      </c>
      <c r="BI190" s="152" t="str">
        <f t="shared" si="215"/>
        <v/>
      </c>
      <c r="BJ190" s="152" t="str">
        <f t="shared" si="216"/>
        <v/>
      </c>
      <c r="BK190" s="152" t="str">
        <f t="shared" si="217"/>
        <v/>
      </c>
      <c r="BL190" s="152" t="str">
        <f t="shared" si="218"/>
        <v/>
      </c>
      <c r="BM190" s="152" t="str">
        <f t="shared" si="219"/>
        <v/>
      </c>
      <c r="BN190" s="152" t="str">
        <f t="shared" si="220"/>
        <v/>
      </c>
      <c r="BO190" s="152" t="str">
        <f t="shared" si="221"/>
        <v/>
      </c>
      <c r="BP190" s="152" t="str">
        <f t="shared" si="222"/>
        <v/>
      </c>
      <c r="BQ190" s="153"/>
      <c r="BR190" s="151"/>
      <c r="BS190" s="152">
        <f t="shared" si="230"/>
        <v>0</v>
      </c>
      <c r="BT190" s="152">
        <f t="shared" si="231"/>
        <v>1.9000000000000001E-7</v>
      </c>
      <c r="BU190" s="152" t="str">
        <f t="shared" si="232"/>
        <v>Bowlinghaus Bamberg 1</v>
      </c>
      <c r="BV190" s="151">
        <f t="shared" si="233"/>
        <v>45</v>
      </c>
      <c r="BW190" s="152">
        <f t="shared" si="234"/>
        <v>0</v>
      </c>
      <c r="BX190" s="152">
        <f>IF(COUNTIF(BH190:BP190,"&gt;0")&lt;Spielorte!$A$23,0,BE190/Spielorte!$A$23)</f>
        <v>0</v>
      </c>
      <c r="BY190" s="152">
        <f t="shared" si="235"/>
        <v>1.9000000000000001E-7</v>
      </c>
      <c r="BZ190" s="151">
        <f t="shared" si="223"/>
        <v>45</v>
      </c>
    </row>
    <row r="191" spans="1:78" ht="17.100000000000001" customHeight="1" x14ac:dyDescent="0.25">
      <c r="A191" s="414"/>
      <c r="B191" s="59" t="str">
        <f t="shared" si="224"/>
        <v/>
      </c>
      <c r="C191" s="60" t="str">
        <f t="shared" si="224"/>
        <v/>
      </c>
      <c r="D191" s="61" t="str">
        <f t="shared" si="224"/>
        <v/>
      </c>
      <c r="E191" s="398"/>
      <c r="F191" s="61" t="str">
        <f t="shared" si="205"/>
        <v/>
      </c>
      <c r="G191" s="398"/>
      <c r="H191" s="61" t="str">
        <f t="shared" si="206"/>
        <v/>
      </c>
      <c r="I191" s="398"/>
      <c r="J191" s="61" t="str">
        <f t="shared" si="207"/>
        <v/>
      </c>
      <c r="K191" s="398"/>
      <c r="L191" s="61" t="str">
        <f t="shared" si="208"/>
        <v/>
      </c>
      <c r="M191" s="398"/>
      <c r="N191" s="61" t="str">
        <f t="shared" si="225"/>
        <v/>
      </c>
      <c r="O191" s="398"/>
      <c r="P191" s="61" t="str">
        <f t="shared" si="209"/>
        <v/>
      </c>
      <c r="Q191" s="398"/>
      <c r="R191" s="61" t="str">
        <f t="shared" si="210"/>
        <v/>
      </c>
      <c r="S191" s="398"/>
      <c r="T191" s="61" t="str">
        <f t="shared" si="211"/>
        <v/>
      </c>
      <c r="U191" s="398"/>
      <c r="V191" s="61" t="str">
        <f t="shared" si="212"/>
        <v/>
      </c>
      <c r="W191" s="398"/>
      <c r="Z191" s="406"/>
      <c r="AA191" s="90" t="str">
        <f>IF(AB191=0,"",_xlfn.CONCAT(VLOOKUP(AB191,Starter!A:C,2,0)))</f>
        <v/>
      </c>
      <c r="AB191" s="80"/>
      <c r="AC191" s="130"/>
      <c r="AD191" s="94"/>
      <c r="AE191" s="130"/>
      <c r="AF191" s="94"/>
      <c r="AG191" s="130"/>
      <c r="AH191" s="94"/>
      <c r="AI191" s="130"/>
      <c r="AJ191" s="94"/>
      <c r="AK191" s="130"/>
      <c r="AL191" s="94"/>
      <c r="AM191" s="130"/>
      <c r="AN191" s="94"/>
      <c r="AO191" s="134"/>
      <c r="AP191" s="94"/>
      <c r="AQ191" s="134"/>
      <c r="AR191" s="94"/>
      <c r="AS191" s="134"/>
      <c r="AT191" s="94"/>
      <c r="AU191" s="95">
        <f t="shared" si="213"/>
        <v>0</v>
      </c>
      <c r="AV191" s="96"/>
      <c r="AW191" s="83"/>
      <c r="AX191" s="84"/>
      <c r="AZ191" s="47"/>
      <c r="BA191" s="149"/>
      <c r="BB191" s="150"/>
      <c r="BC191" s="151"/>
      <c r="BD191" s="154">
        <f t="shared" si="226"/>
        <v>0</v>
      </c>
      <c r="BE191" s="150">
        <f t="shared" si="227"/>
        <v>0</v>
      </c>
      <c r="BF191" s="152">
        <f t="shared" si="228"/>
        <v>0</v>
      </c>
      <c r="BG191" s="152">
        <f t="shared" si="229"/>
        <v>0</v>
      </c>
      <c r="BH191" s="152" t="str">
        <f t="shared" si="214"/>
        <v/>
      </c>
      <c r="BI191" s="152" t="str">
        <f t="shared" si="215"/>
        <v/>
      </c>
      <c r="BJ191" s="152" t="str">
        <f t="shared" si="216"/>
        <v/>
      </c>
      <c r="BK191" s="152" t="str">
        <f t="shared" si="217"/>
        <v/>
      </c>
      <c r="BL191" s="152" t="str">
        <f t="shared" si="218"/>
        <v/>
      </c>
      <c r="BM191" s="152" t="str">
        <f t="shared" si="219"/>
        <v/>
      </c>
      <c r="BN191" s="152" t="str">
        <f t="shared" si="220"/>
        <v/>
      </c>
      <c r="BO191" s="152" t="str">
        <f t="shared" si="221"/>
        <v/>
      </c>
      <c r="BP191" s="152" t="str">
        <f t="shared" si="222"/>
        <v/>
      </c>
      <c r="BQ191" s="153"/>
      <c r="BR191" s="151"/>
      <c r="BS191" s="152">
        <f t="shared" si="230"/>
        <v>0</v>
      </c>
      <c r="BT191" s="152">
        <f t="shared" si="231"/>
        <v>1.91E-7</v>
      </c>
      <c r="BU191" s="152" t="str">
        <f t="shared" si="232"/>
        <v>Bowlinghaus Bamberg 1</v>
      </c>
      <c r="BV191" s="151">
        <f t="shared" si="233"/>
        <v>44</v>
      </c>
      <c r="BW191" s="152">
        <f t="shared" si="234"/>
        <v>0</v>
      </c>
      <c r="BX191" s="152">
        <f>IF(COUNTIF(BH191:BP191,"&gt;0")&lt;Spielorte!$A$23,0,BE191/Spielorte!$A$23)</f>
        <v>0</v>
      </c>
      <c r="BY191" s="152">
        <f t="shared" si="235"/>
        <v>1.91E-7</v>
      </c>
      <c r="BZ191" s="151">
        <f t="shared" si="223"/>
        <v>44</v>
      </c>
    </row>
    <row r="192" spans="1:78" ht="17.100000000000001" customHeight="1" thickBot="1" x14ac:dyDescent="0.3">
      <c r="A192" s="415"/>
      <c r="B192" s="62" t="str">
        <f t="shared" si="224"/>
        <v/>
      </c>
      <c r="C192" s="63" t="str">
        <f t="shared" si="224"/>
        <v/>
      </c>
      <c r="D192" s="52" t="str">
        <f t="shared" si="224"/>
        <v/>
      </c>
      <c r="E192" s="399"/>
      <c r="F192" s="52" t="str">
        <f t="shared" si="205"/>
        <v/>
      </c>
      <c r="G192" s="399"/>
      <c r="H192" s="52" t="str">
        <f t="shared" si="206"/>
        <v/>
      </c>
      <c r="I192" s="399"/>
      <c r="J192" s="52" t="str">
        <f t="shared" si="207"/>
        <v/>
      </c>
      <c r="K192" s="399"/>
      <c r="L192" s="52" t="str">
        <f t="shared" si="208"/>
        <v/>
      </c>
      <c r="M192" s="399"/>
      <c r="N192" s="52" t="str">
        <f t="shared" si="225"/>
        <v/>
      </c>
      <c r="O192" s="399"/>
      <c r="P192" s="52" t="str">
        <f t="shared" si="209"/>
        <v/>
      </c>
      <c r="Q192" s="399"/>
      <c r="R192" s="52" t="str">
        <f t="shared" si="210"/>
        <v/>
      </c>
      <c r="S192" s="399"/>
      <c r="T192" s="52" t="str">
        <f t="shared" si="211"/>
        <v/>
      </c>
      <c r="U192" s="399"/>
      <c r="V192" s="52" t="str">
        <f t="shared" si="212"/>
        <v/>
      </c>
      <c r="W192" s="399"/>
      <c r="Z192" s="407"/>
      <c r="AA192" s="99" t="str">
        <f>IF(AB192=0,"",_xlfn.CONCAT(VLOOKUP(AB192,Starter!A:C,2,0)))</f>
        <v/>
      </c>
      <c r="AB192" s="82"/>
      <c r="AC192" s="133"/>
      <c r="AD192" s="100"/>
      <c r="AE192" s="133"/>
      <c r="AF192" s="100"/>
      <c r="AG192" s="133"/>
      <c r="AH192" s="100"/>
      <c r="AI192" s="133"/>
      <c r="AJ192" s="100"/>
      <c r="AK192" s="133"/>
      <c r="AL192" s="100"/>
      <c r="AM192" s="133"/>
      <c r="AN192" s="100"/>
      <c r="AO192" s="133"/>
      <c r="AP192" s="100"/>
      <c r="AQ192" s="133"/>
      <c r="AR192" s="100"/>
      <c r="AS192" s="133"/>
      <c r="AT192" s="100"/>
      <c r="AU192" s="97">
        <f t="shared" si="213"/>
        <v>0</v>
      </c>
      <c r="AV192" s="98"/>
      <c r="AW192" s="83"/>
      <c r="AX192" s="84"/>
      <c r="AZ192" s="47"/>
      <c r="BA192" s="149"/>
      <c r="BB192" s="150"/>
      <c r="BC192" s="151"/>
      <c r="BD192" s="154">
        <f t="shared" si="226"/>
        <v>0</v>
      </c>
      <c r="BE192" s="150">
        <f t="shared" si="227"/>
        <v>0</v>
      </c>
      <c r="BF192" s="152">
        <f t="shared" si="228"/>
        <v>0</v>
      </c>
      <c r="BG192" s="152">
        <f t="shared" si="229"/>
        <v>0</v>
      </c>
      <c r="BH192" s="152" t="str">
        <f t="shared" si="214"/>
        <v/>
      </c>
      <c r="BI192" s="152" t="str">
        <f t="shared" si="215"/>
        <v/>
      </c>
      <c r="BJ192" s="152" t="str">
        <f t="shared" si="216"/>
        <v/>
      </c>
      <c r="BK192" s="152" t="str">
        <f t="shared" si="217"/>
        <v/>
      </c>
      <c r="BL192" s="152" t="str">
        <f t="shared" si="218"/>
        <v/>
      </c>
      <c r="BM192" s="152" t="str">
        <f t="shared" si="219"/>
        <v/>
      </c>
      <c r="BN192" s="152" t="str">
        <f t="shared" si="220"/>
        <v/>
      </c>
      <c r="BO192" s="152" t="str">
        <f t="shared" si="221"/>
        <v/>
      </c>
      <c r="BP192" s="152" t="str">
        <f t="shared" si="222"/>
        <v/>
      </c>
      <c r="BQ192" s="153"/>
      <c r="BR192" s="151"/>
      <c r="BS192" s="152">
        <f t="shared" si="230"/>
        <v>0</v>
      </c>
      <c r="BT192" s="152">
        <f t="shared" si="231"/>
        <v>1.92E-7</v>
      </c>
      <c r="BU192" s="152" t="str">
        <f t="shared" si="232"/>
        <v>Bowlinghaus Bamberg 1</v>
      </c>
      <c r="BV192" s="151">
        <f t="shared" si="233"/>
        <v>43</v>
      </c>
      <c r="BW192" s="152">
        <f t="shared" si="234"/>
        <v>0</v>
      </c>
      <c r="BX192" s="152">
        <f>IF(COUNTIF(BH192:BP192,"&gt;0")&lt;Spielorte!$A$23,0,BE192/Spielorte!$A$23)</f>
        <v>0</v>
      </c>
      <c r="BY192" s="152">
        <f t="shared" si="235"/>
        <v>1.92E-7</v>
      </c>
      <c r="BZ192" s="151">
        <f t="shared" si="223"/>
        <v>43</v>
      </c>
    </row>
    <row r="193" spans="1:78" ht="17.100000000000001" customHeight="1" x14ac:dyDescent="0.25">
      <c r="A193" s="413" t="s">
        <v>3</v>
      </c>
      <c r="B193" s="56" t="str">
        <f t="shared" si="224"/>
        <v/>
      </c>
      <c r="C193" s="57" t="str">
        <f t="shared" si="224"/>
        <v/>
      </c>
      <c r="D193" s="58" t="str">
        <f t="shared" si="224"/>
        <v/>
      </c>
      <c r="E193" s="397">
        <f>IF(AD193="","",AD193)</f>
        <v>0</v>
      </c>
      <c r="F193" s="58" t="str">
        <f t="shared" si="205"/>
        <v/>
      </c>
      <c r="G193" s="397">
        <f>IF(AF193="","",AF193)</f>
        <v>0</v>
      </c>
      <c r="H193" s="58" t="str">
        <f t="shared" si="206"/>
        <v/>
      </c>
      <c r="I193" s="397">
        <f>IF(AH193="","",AH193)</f>
        <v>0</v>
      </c>
      <c r="J193" s="58" t="str">
        <f t="shared" si="207"/>
        <v/>
      </c>
      <c r="K193" s="397">
        <f>IF(AJ193="","",AJ193)</f>
        <v>0</v>
      </c>
      <c r="L193" s="58" t="str">
        <f t="shared" si="208"/>
        <v/>
      </c>
      <c r="M193" s="397">
        <f>IF(AL193="","",AL193)</f>
        <v>0</v>
      </c>
      <c r="N193" s="58" t="str">
        <f t="shared" si="225"/>
        <v/>
      </c>
      <c r="O193" s="397">
        <f>IF(AN193="","",AN193)</f>
        <v>0</v>
      </c>
      <c r="P193" s="58" t="str">
        <f t="shared" si="209"/>
        <v/>
      </c>
      <c r="Q193" s="397">
        <f>IF(AP193="","",AP193)</f>
        <v>0</v>
      </c>
      <c r="R193" s="58" t="str">
        <f t="shared" si="210"/>
        <v/>
      </c>
      <c r="S193" s="397">
        <f>IF(AR193="","",AR193)</f>
        <v>0</v>
      </c>
      <c r="T193" s="58" t="str">
        <f t="shared" si="211"/>
        <v/>
      </c>
      <c r="U193" s="397">
        <f>IF(AT193="","",AT193)</f>
        <v>0</v>
      </c>
      <c r="V193" s="58" t="str">
        <f t="shared" si="212"/>
        <v/>
      </c>
      <c r="W193" s="397">
        <f>IF(AV193="","",AV193)</f>
        <v>0</v>
      </c>
      <c r="Z193" s="405" t="s">
        <v>3</v>
      </c>
      <c r="AA193" s="272" t="str">
        <f>IF(AB193=0,"",_xlfn.CONCAT(VLOOKUP(AB193,Starter!A:C,2,0)))</f>
        <v/>
      </c>
      <c r="AB193" s="81"/>
      <c r="AC193" s="132"/>
      <c r="AD193" s="91">
        <f>IF(SUM(AC193:AC195)+AC207=0,0,IF(SUM(ABS(AC193),ABS(AC194),ABS(AC195))=AC207,0.5,IF(SUM(ABS(AC193),ABS(AC194),ABS(AC195))&gt;AC207,1,0)))</f>
        <v>0</v>
      </c>
      <c r="AE193" s="132"/>
      <c r="AF193" s="91">
        <f>IF(SUM(AE193:AE195)+AE207=0,0,IF(SUM(ABS(AE193),ABS(AE194),ABS(AE195))=AE207,0.5,IF(SUM(ABS(AE193),ABS(AE194),ABS(AE195))&gt;AE207,1,0)))</f>
        <v>0</v>
      </c>
      <c r="AG193" s="132"/>
      <c r="AH193" s="91">
        <f>IF(SUM(AG193:AG195)+AG207=0,0,IF(SUM(ABS(AG193),ABS(AG194),ABS(AG195))=AG207,0.5,IF(SUM(ABS(AG193),ABS(AG194),ABS(AG195))&gt;AG207,1,0)))</f>
        <v>0</v>
      </c>
      <c r="AI193" s="132"/>
      <c r="AJ193" s="91">
        <f>IF(SUM(AI193:AI195)+AI207=0,0,IF(SUM(ABS(AI193),ABS(AI194),ABS(AI195))=AI207,0.5,IF(SUM(ABS(AI193),ABS(AI194),ABS(AI195))&gt;AI207,1,0)))</f>
        <v>0</v>
      </c>
      <c r="AK193" s="132"/>
      <c r="AL193" s="91">
        <f>IF(SUM(AK193:AK195)+AK207=0,0,IF(SUM(ABS(AK193),ABS(AK194),ABS(AK195))=AK207,0.5,IF(SUM(ABS(AK193),ABS(AK194),ABS(AK195))&gt;AK207,1,0)))</f>
        <v>0</v>
      </c>
      <c r="AM193" s="132"/>
      <c r="AN193" s="91">
        <f>IF(SUM(AM193:AM195)+AM207=0,0,IF(SUM(ABS(AM193),ABS(AM194),ABS(AM195))=AM207,0.5,IF(SUM(ABS(AM193),ABS(AM194),ABS(AM195))&gt;AM207,1,0)))</f>
        <v>0</v>
      </c>
      <c r="AO193" s="132"/>
      <c r="AP193" s="91">
        <f>IF(SUM(AO193:AO195)+AO207=0,0,IF(SUM(ABS(AO193),ABS(AO194),ABS(AO195))=AO207,0.5,IF(SUM(ABS(AO193),ABS(AO194),ABS(AO195))&gt;AO207,1,0)))</f>
        <v>0</v>
      </c>
      <c r="AQ193" s="132"/>
      <c r="AR193" s="91">
        <f>IF(SUM(AQ193:AQ195)+AQ207=0,0,IF(SUM(ABS(AQ193),ABS(AQ194),ABS(AQ195))=AQ207,0.5,IF(SUM(ABS(AQ193),ABS(AQ194),ABS(AQ195))&gt;AQ207,1,0)))</f>
        <v>0</v>
      </c>
      <c r="AS193" s="132"/>
      <c r="AT193" s="91">
        <f>IF(SUM(AS193:AS195)+AS207=0,0,IF(SUM(ABS(AS193),ABS(AS194),ABS(AS195))=AS207,0.5,IF(SUM(ABS(AS193),ABS(AS194),ABS(AS195))&gt;AS207,1,0)))</f>
        <v>0</v>
      </c>
      <c r="AU193" s="92">
        <f t="shared" si="213"/>
        <v>0</v>
      </c>
      <c r="AV193" s="93">
        <f>SUM(AD193+AF193+AH193+AJ193+AL193+AN193+AP193+AR193+AT193)</f>
        <v>0</v>
      </c>
      <c r="AW193" s="83"/>
      <c r="AX193" s="84"/>
      <c r="AZ193" s="47"/>
      <c r="BA193" s="149"/>
      <c r="BB193" s="150"/>
      <c r="BC193" s="151"/>
      <c r="BD193" s="154">
        <f t="shared" si="226"/>
        <v>0</v>
      </c>
      <c r="BE193" s="150">
        <f t="shared" si="227"/>
        <v>0</v>
      </c>
      <c r="BF193" s="152">
        <f t="shared" si="228"/>
        <v>0</v>
      </c>
      <c r="BG193" s="152">
        <f t="shared" si="229"/>
        <v>0</v>
      </c>
      <c r="BH193" s="152" t="str">
        <f t="shared" si="214"/>
        <v/>
      </c>
      <c r="BI193" s="152" t="str">
        <f t="shared" si="215"/>
        <v/>
      </c>
      <c r="BJ193" s="152" t="str">
        <f t="shared" si="216"/>
        <v/>
      </c>
      <c r="BK193" s="152" t="str">
        <f t="shared" si="217"/>
        <v/>
      </c>
      <c r="BL193" s="152" t="str">
        <f t="shared" si="218"/>
        <v/>
      </c>
      <c r="BM193" s="152" t="str">
        <f t="shared" si="219"/>
        <v/>
      </c>
      <c r="BN193" s="152" t="str">
        <f t="shared" si="220"/>
        <v/>
      </c>
      <c r="BO193" s="152" t="str">
        <f t="shared" si="221"/>
        <v/>
      </c>
      <c r="BP193" s="152" t="str">
        <f t="shared" si="222"/>
        <v/>
      </c>
      <c r="BQ193" s="153"/>
      <c r="BR193" s="151"/>
      <c r="BS193" s="152">
        <f t="shared" si="230"/>
        <v>0</v>
      </c>
      <c r="BT193" s="152">
        <f t="shared" si="231"/>
        <v>1.9299999999999999E-7</v>
      </c>
      <c r="BU193" s="152" t="str">
        <f t="shared" si="232"/>
        <v>Bowlinghaus Bamberg 1</v>
      </c>
      <c r="BV193" s="151">
        <f t="shared" si="233"/>
        <v>42</v>
      </c>
      <c r="BW193" s="152">
        <f t="shared" si="234"/>
        <v>0</v>
      </c>
      <c r="BX193" s="152">
        <f>IF(COUNTIF(BH193:BP193,"&gt;0")&lt;Spielorte!$A$23,0,BE193/Spielorte!$A$23)</f>
        <v>0</v>
      </c>
      <c r="BY193" s="152">
        <f t="shared" si="235"/>
        <v>1.9299999999999999E-7</v>
      </c>
      <c r="BZ193" s="151">
        <f t="shared" si="223"/>
        <v>42</v>
      </c>
    </row>
    <row r="194" spans="1:78" ht="17.100000000000001" customHeight="1" x14ac:dyDescent="0.25">
      <c r="A194" s="414"/>
      <c r="B194" s="59" t="str">
        <f t="shared" si="224"/>
        <v/>
      </c>
      <c r="C194" s="60" t="str">
        <f t="shared" si="224"/>
        <v/>
      </c>
      <c r="D194" s="61" t="str">
        <f t="shared" si="224"/>
        <v/>
      </c>
      <c r="E194" s="398"/>
      <c r="F194" s="61" t="str">
        <f t="shared" si="205"/>
        <v/>
      </c>
      <c r="G194" s="398"/>
      <c r="H194" s="61" t="str">
        <f t="shared" si="206"/>
        <v/>
      </c>
      <c r="I194" s="398"/>
      <c r="J194" s="61" t="str">
        <f t="shared" si="207"/>
        <v/>
      </c>
      <c r="K194" s="398"/>
      <c r="L194" s="61" t="str">
        <f t="shared" si="208"/>
        <v/>
      </c>
      <c r="M194" s="398"/>
      <c r="N194" s="61" t="str">
        <f t="shared" si="225"/>
        <v/>
      </c>
      <c r="O194" s="398"/>
      <c r="P194" s="61" t="str">
        <f t="shared" si="209"/>
        <v/>
      </c>
      <c r="Q194" s="398"/>
      <c r="R194" s="61" t="str">
        <f t="shared" si="210"/>
        <v/>
      </c>
      <c r="S194" s="398"/>
      <c r="T194" s="61" t="str">
        <f t="shared" si="211"/>
        <v/>
      </c>
      <c r="U194" s="398"/>
      <c r="V194" s="61" t="str">
        <f t="shared" si="212"/>
        <v/>
      </c>
      <c r="W194" s="398"/>
      <c r="Z194" s="406"/>
      <c r="AA194" s="90" t="str">
        <f>IF(AB194=0,"",_xlfn.CONCAT(VLOOKUP(AB194,Starter!A:C,2,0)))</f>
        <v/>
      </c>
      <c r="AB194" s="80"/>
      <c r="AC194" s="130"/>
      <c r="AD194" s="94"/>
      <c r="AE194" s="130"/>
      <c r="AF194" s="94"/>
      <c r="AG194" s="130"/>
      <c r="AH194" s="94"/>
      <c r="AI194" s="130"/>
      <c r="AJ194" s="94"/>
      <c r="AK194" s="130"/>
      <c r="AL194" s="94"/>
      <c r="AM194" s="130"/>
      <c r="AN194" s="94"/>
      <c r="AO194" s="130"/>
      <c r="AP194" s="94"/>
      <c r="AQ194" s="130"/>
      <c r="AR194" s="94"/>
      <c r="AS194" s="130"/>
      <c r="AT194" s="94"/>
      <c r="AU194" s="95">
        <f t="shared" si="213"/>
        <v>0</v>
      </c>
      <c r="AV194" s="96"/>
      <c r="AW194" s="83"/>
      <c r="AX194" s="84"/>
      <c r="AZ194" s="47"/>
      <c r="BA194" s="149"/>
      <c r="BB194" s="150"/>
      <c r="BC194" s="151"/>
      <c r="BD194" s="154">
        <f t="shared" si="226"/>
        <v>0</v>
      </c>
      <c r="BE194" s="150">
        <f t="shared" si="227"/>
        <v>0</v>
      </c>
      <c r="BF194" s="152">
        <f t="shared" si="228"/>
        <v>0</v>
      </c>
      <c r="BG194" s="152">
        <f t="shared" si="229"/>
        <v>0</v>
      </c>
      <c r="BH194" s="152" t="str">
        <f t="shared" si="214"/>
        <v/>
      </c>
      <c r="BI194" s="152" t="str">
        <f t="shared" si="215"/>
        <v/>
      </c>
      <c r="BJ194" s="152" t="str">
        <f t="shared" si="216"/>
        <v/>
      </c>
      <c r="BK194" s="152" t="str">
        <f t="shared" si="217"/>
        <v/>
      </c>
      <c r="BL194" s="152" t="str">
        <f t="shared" si="218"/>
        <v/>
      </c>
      <c r="BM194" s="152" t="str">
        <f t="shared" si="219"/>
        <v/>
      </c>
      <c r="BN194" s="152" t="str">
        <f t="shared" si="220"/>
        <v/>
      </c>
      <c r="BO194" s="152" t="str">
        <f t="shared" si="221"/>
        <v/>
      </c>
      <c r="BP194" s="152" t="str">
        <f t="shared" si="222"/>
        <v/>
      </c>
      <c r="BQ194" s="153"/>
      <c r="BR194" s="151"/>
      <c r="BS194" s="152">
        <f t="shared" si="230"/>
        <v>0</v>
      </c>
      <c r="BT194" s="152">
        <f t="shared" si="231"/>
        <v>1.9399999999999999E-7</v>
      </c>
      <c r="BU194" s="152" t="str">
        <f t="shared" si="232"/>
        <v>Bowlinghaus Bamberg 1</v>
      </c>
      <c r="BV194" s="151">
        <f t="shared" si="233"/>
        <v>41</v>
      </c>
      <c r="BW194" s="152">
        <f t="shared" si="234"/>
        <v>0</v>
      </c>
      <c r="BX194" s="152">
        <f>IF(COUNTIF(BH194:BP194,"&gt;0")&lt;Spielorte!$A$23,0,BE194/Spielorte!$A$23)</f>
        <v>0</v>
      </c>
      <c r="BY194" s="152">
        <f t="shared" si="235"/>
        <v>1.9399999999999999E-7</v>
      </c>
      <c r="BZ194" s="151">
        <f t="shared" si="223"/>
        <v>41</v>
      </c>
    </row>
    <row r="195" spans="1:78" ht="17.100000000000001" customHeight="1" thickBot="1" x14ac:dyDescent="0.3">
      <c r="A195" s="415"/>
      <c r="B195" s="62" t="str">
        <f t="shared" si="224"/>
        <v/>
      </c>
      <c r="C195" s="63" t="str">
        <f t="shared" si="224"/>
        <v/>
      </c>
      <c r="D195" s="52" t="str">
        <f t="shared" si="224"/>
        <v/>
      </c>
      <c r="E195" s="399"/>
      <c r="F195" s="52" t="str">
        <f t="shared" si="205"/>
        <v/>
      </c>
      <c r="G195" s="399"/>
      <c r="H195" s="52" t="str">
        <f t="shared" si="206"/>
        <v/>
      </c>
      <c r="I195" s="399"/>
      <c r="J195" s="52" t="str">
        <f t="shared" si="207"/>
        <v/>
      </c>
      <c r="K195" s="399"/>
      <c r="L195" s="52" t="str">
        <f t="shared" si="208"/>
        <v/>
      </c>
      <c r="M195" s="399"/>
      <c r="N195" s="52" t="str">
        <f t="shared" si="225"/>
        <v/>
      </c>
      <c r="O195" s="399"/>
      <c r="P195" s="52" t="str">
        <f t="shared" si="209"/>
        <v/>
      </c>
      <c r="Q195" s="399"/>
      <c r="R195" s="52" t="str">
        <f t="shared" si="210"/>
        <v/>
      </c>
      <c r="S195" s="399"/>
      <c r="T195" s="52" t="str">
        <f t="shared" si="211"/>
        <v/>
      </c>
      <c r="U195" s="399"/>
      <c r="V195" s="52" t="str">
        <f t="shared" si="212"/>
        <v/>
      </c>
      <c r="W195" s="399"/>
      <c r="Z195" s="407"/>
      <c r="AA195" s="99" t="str">
        <f>IF(AB195=0,"",_xlfn.CONCAT(VLOOKUP(AB195,Starter!A:C,2,0)))</f>
        <v/>
      </c>
      <c r="AB195" s="82"/>
      <c r="AC195" s="133"/>
      <c r="AD195" s="100"/>
      <c r="AE195" s="133"/>
      <c r="AF195" s="100"/>
      <c r="AG195" s="133"/>
      <c r="AH195" s="100"/>
      <c r="AI195" s="133"/>
      <c r="AJ195" s="100"/>
      <c r="AK195" s="133"/>
      <c r="AL195" s="100"/>
      <c r="AM195" s="133"/>
      <c r="AN195" s="100"/>
      <c r="AO195" s="133"/>
      <c r="AP195" s="100"/>
      <c r="AQ195" s="133"/>
      <c r="AR195" s="100"/>
      <c r="AS195" s="133"/>
      <c r="AT195" s="100"/>
      <c r="AU195" s="97">
        <f t="shared" si="213"/>
        <v>0</v>
      </c>
      <c r="AV195" s="98"/>
      <c r="AW195" s="83"/>
      <c r="AX195" s="84"/>
      <c r="AZ195" s="47"/>
      <c r="BA195" s="149"/>
      <c r="BB195" s="150"/>
      <c r="BC195" s="151"/>
      <c r="BD195" s="154">
        <f t="shared" si="226"/>
        <v>0</v>
      </c>
      <c r="BE195" s="150">
        <f t="shared" si="227"/>
        <v>0</v>
      </c>
      <c r="BF195" s="152">
        <f t="shared" si="228"/>
        <v>0</v>
      </c>
      <c r="BG195" s="152">
        <f t="shared" si="229"/>
        <v>0</v>
      </c>
      <c r="BH195" s="152" t="str">
        <f t="shared" si="214"/>
        <v/>
      </c>
      <c r="BI195" s="152" t="str">
        <f t="shared" si="215"/>
        <v/>
      </c>
      <c r="BJ195" s="152" t="str">
        <f t="shared" si="216"/>
        <v/>
      </c>
      <c r="BK195" s="152" t="str">
        <f t="shared" si="217"/>
        <v/>
      </c>
      <c r="BL195" s="152" t="str">
        <f t="shared" si="218"/>
        <v/>
      </c>
      <c r="BM195" s="152" t="str">
        <f t="shared" si="219"/>
        <v/>
      </c>
      <c r="BN195" s="152" t="str">
        <f t="shared" si="220"/>
        <v/>
      </c>
      <c r="BO195" s="152" t="str">
        <f t="shared" si="221"/>
        <v/>
      </c>
      <c r="BP195" s="152" t="str">
        <f t="shared" si="222"/>
        <v/>
      </c>
      <c r="BQ195" s="153"/>
      <c r="BR195" s="151"/>
      <c r="BS195" s="152">
        <f t="shared" si="230"/>
        <v>0</v>
      </c>
      <c r="BT195" s="152">
        <f t="shared" si="231"/>
        <v>1.9500000000000001E-7</v>
      </c>
      <c r="BU195" s="152" t="str">
        <f t="shared" si="232"/>
        <v>Bowlinghaus Bamberg 1</v>
      </c>
      <c r="BV195" s="151">
        <f t="shared" si="233"/>
        <v>40</v>
      </c>
      <c r="BW195" s="152">
        <f t="shared" si="234"/>
        <v>0</v>
      </c>
      <c r="BX195" s="152">
        <f>IF(COUNTIF(BH195:BP195,"&gt;0")&lt;Spielorte!$A$23,0,BE195/Spielorte!$A$23)</f>
        <v>0</v>
      </c>
      <c r="BY195" s="152">
        <f t="shared" si="235"/>
        <v>1.9500000000000001E-7</v>
      </c>
      <c r="BZ195" s="151">
        <f t="shared" si="223"/>
        <v>40</v>
      </c>
    </row>
    <row r="196" spans="1:78" ht="17.100000000000001" customHeight="1" x14ac:dyDescent="0.25">
      <c r="A196" s="413" t="s">
        <v>11</v>
      </c>
      <c r="B196" s="56" t="str">
        <f>IF(AA196=0,"",AA196)</f>
        <v/>
      </c>
      <c r="C196" s="57" t="str">
        <f t="shared" si="224"/>
        <v/>
      </c>
      <c r="D196" s="58" t="str">
        <f t="shared" si="224"/>
        <v/>
      </c>
      <c r="E196" s="397">
        <f>IF(AD196="","",AD196)</f>
        <v>0</v>
      </c>
      <c r="F196" s="58" t="str">
        <f t="shared" si="205"/>
        <v/>
      </c>
      <c r="G196" s="397">
        <f>IF(AF196="","",AF196)</f>
        <v>0</v>
      </c>
      <c r="H196" s="58" t="str">
        <f t="shared" si="206"/>
        <v/>
      </c>
      <c r="I196" s="397">
        <f>IF(AH196="","",AH196)</f>
        <v>0</v>
      </c>
      <c r="J196" s="58" t="str">
        <f t="shared" si="207"/>
        <v/>
      </c>
      <c r="K196" s="397">
        <f>IF(AJ196="","",AJ196)</f>
        <v>0</v>
      </c>
      <c r="L196" s="58" t="str">
        <f t="shared" si="208"/>
        <v/>
      </c>
      <c r="M196" s="397">
        <f>IF(AL196="","",AL196)</f>
        <v>0</v>
      </c>
      <c r="N196" s="58" t="str">
        <f t="shared" si="225"/>
        <v/>
      </c>
      <c r="O196" s="397">
        <f>IF(AN196="","",AN196)</f>
        <v>0</v>
      </c>
      <c r="P196" s="58" t="str">
        <f t="shared" si="209"/>
        <v/>
      </c>
      <c r="Q196" s="397">
        <f>IF(AP196="","",AP196)</f>
        <v>0</v>
      </c>
      <c r="R196" s="58" t="str">
        <f t="shared" si="210"/>
        <v/>
      </c>
      <c r="S196" s="397">
        <f>IF(AR196="","",AR196)</f>
        <v>0</v>
      </c>
      <c r="T196" s="58" t="str">
        <f t="shared" si="211"/>
        <v/>
      </c>
      <c r="U196" s="397">
        <f>IF(AT196="","",AT196)</f>
        <v>0</v>
      </c>
      <c r="V196" s="58" t="str">
        <f t="shared" si="212"/>
        <v/>
      </c>
      <c r="W196" s="397">
        <f>IF(AV196="","",AV196)</f>
        <v>0</v>
      </c>
      <c r="Z196" s="405" t="s">
        <v>11</v>
      </c>
      <c r="AA196" s="90" t="str">
        <f>IF(AB196=0,"",_xlfn.CONCAT(VLOOKUP(AB196,Starter!A:C,2,0)))</f>
        <v/>
      </c>
      <c r="AB196" s="81"/>
      <c r="AC196" s="132"/>
      <c r="AD196" s="91">
        <f>IF(SUM(AC196:AC198)+AC208=0,0,IF(SUM(ABS(AC196),ABS(AC197),ABS(AC198))=AC208,0.5,IF(SUM(ABS(AC196),ABS(AC197),ABS(AC198))&gt;AC208,1,0)))</f>
        <v>0</v>
      </c>
      <c r="AE196" s="132"/>
      <c r="AF196" s="91">
        <f>IF(SUM(AE196:AE198)+AE208=0,0,IF(SUM(ABS(AE196),ABS(AE197),ABS(AE198))=AE208,0.5,IF(SUM(ABS(AE196),ABS(AE197),ABS(AE198))&gt;AE208,1,0)))</f>
        <v>0</v>
      </c>
      <c r="AG196" s="132"/>
      <c r="AH196" s="91">
        <f>IF(SUM(AG196:AG198)+AG208=0,0,IF(SUM(ABS(AG196),ABS(AG197),ABS(AG198))=AG208,0.5,IF(SUM(ABS(AG196),ABS(AG197),ABS(AG198))&gt;AG208,1,0)))</f>
        <v>0</v>
      </c>
      <c r="AI196" s="132"/>
      <c r="AJ196" s="91">
        <f>IF(SUM(AI196:AI198)+AI208=0,0,IF(SUM(ABS(AI196),ABS(AI197),ABS(AI198))=AI208,0.5,IF(SUM(ABS(AI196),ABS(AI197),ABS(AI198))&gt;AI208,1,0)))</f>
        <v>0</v>
      </c>
      <c r="AK196" s="132"/>
      <c r="AL196" s="91">
        <f>IF(SUM(AK196:AK198)+AK208=0,0,IF(SUM(ABS(AK196),ABS(AK197),ABS(AK198))=AK208,0.5,IF(SUM(ABS(AK196),ABS(AK197),ABS(AK198))&gt;AK208,1,0)))</f>
        <v>0</v>
      </c>
      <c r="AM196" s="132"/>
      <c r="AN196" s="91">
        <f>IF(SUM(AM196:AM198)+AM208=0,0,IF(SUM(ABS(AM196),ABS(AM197),ABS(AM198))=AM208,0.5,IF(SUM(ABS(AM196),ABS(AM197),ABS(AM198))&gt;AM208,1,0)))</f>
        <v>0</v>
      </c>
      <c r="AO196" s="132"/>
      <c r="AP196" s="91">
        <f>IF(SUM(AO196:AO198)+AO208=0,0,IF(SUM(ABS(AO196),ABS(AO197),ABS(AO198))=AO208,0.5,IF(SUM(ABS(AO196),ABS(AO197),ABS(AO198))&gt;AO208,1,0)))</f>
        <v>0</v>
      </c>
      <c r="AQ196" s="132"/>
      <c r="AR196" s="91">
        <f>IF(SUM(AQ196:AQ198)+AQ208=0,0,IF(SUM(ABS(AQ196),ABS(AQ197),ABS(AQ198))=AQ208,0.5,IF(SUM(ABS(AQ196),ABS(AQ197),ABS(AQ198))&gt;AQ208,1,0)))</f>
        <v>0</v>
      </c>
      <c r="AS196" s="132"/>
      <c r="AT196" s="91">
        <f>IF(SUM(AS196:AS198)+AS208=0,0,IF(SUM(ABS(AS196),ABS(AS197),ABS(AS198))=AS208,0.5,IF(SUM(ABS(AS196),ABS(AS197),ABS(AS198))&gt;AS208,1,0)))</f>
        <v>0</v>
      </c>
      <c r="AU196" s="92">
        <f t="shared" si="213"/>
        <v>0</v>
      </c>
      <c r="AV196" s="93">
        <f>SUM(AD196+AF196+AH196+AJ196+AL196+AN196+AP196+AR196+AT196)</f>
        <v>0</v>
      </c>
      <c r="AW196" s="83"/>
      <c r="AX196" s="84"/>
      <c r="AZ196" s="47"/>
      <c r="BA196" s="149"/>
      <c r="BB196" s="150"/>
      <c r="BC196" s="151"/>
      <c r="BD196" s="154">
        <f t="shared" si="226"/>
        <v>0</v>
      </c>
      <c r="BE196" s="150">
        <f t="shared" si="227"/>
        <v>0</v>
      </c>
      <c r="BF196" s="152">
        <f t="shared" si="228"/>
        <v>0</v>
      </c>
      <c r="BG196" s="152">
        <f t="shared" si="229"/>
        <v>0</v>
      </c>
      <c r="BH196" s="152" t="str">
        <f t="shared" si="214"/>
        <v/>
      </c>
      <c r="BI196" s="152" t="str">
        <f t="shared" si="215"/>
        <v/>
      </c>
      <c r="BJ196" s="152" t="str">
        <f t="shared" si="216"/>
        <v/>
      </c>
      <c r="BK196" s="152" t="str">
        <f t="shared" si="217"/>
        <v/>
      </c>
      <c r="BL196" s="152" t="str">
        <f t="shared" si="218"/>
        <v/>
      </c>
      <c r="BM196" s="152" t="str">
        <f t="shared" si="219"/>
        <v/>
      </c>
      <c r="BN196" s="152" t="str">
        <f t="shared" si="220"/>
        <v/>
      </c>
      <c r="BO196" s="152" t="str">
        <f t="shared" si="221"/>
        <v/>
      </c>
      <c r="BP196" s="152" t="str">
        <f t="shared" si="222"/>
        <v/>
      </c>
      <c r="BQ196" s="153"/>
      <c r="BR196" s="151"/>
      <c r="BS196" s="152">
        <f t="shared" si="230"/>
        <v>0</v>
      </c>
      <c r="BT196" s="152">
        <f t="shared" si="231"/>
        <v>1.9600000000000001E-7</v>
      </c>
      <c r="BU196" s="152" t="str">
        <f t="shared" si="232"/>
        <v>Bowlinghaus Bamberg 1</v>
      </c>
      <c r="BV196" s="151">
        <f t="shared" si="233"/>
        <v>39</v>
      </c>
      <c r="BW196" s="152">
        <f t="shared" si="234"/>
        <v>0</v>
      </c>
      <c r="BX196" s="152">
        <f>IF(COUNTIF(BH196:BP196,"&gt;0")&lt;Spielorte!$A$23,0,BE196/Spielorte!$A$23)</f>
        <v>0</v>
      </c>
      <c r="BY196" s="152">
        <f t="shared" si="235"/>
        <v>1.9600000000000001E-7</v>
      </c>
      <c r="BZ196" s="151">
        <f t="shared" si="223"/>
        <v>39</v>
      </c>
    </row>
    <row r="197" spans="1:78" ht="17.100000000000001" customHeight="1" x14ac:dyDescent="0.25">
      <c r="A197" s="414"/>
      <c r="B197" s="59" t="str">
        <f>IF(AA197=0,"",AA197)</f>
        <v/>
      </c>
      <c r="C197" s="60" t="str">
        <f t="shared" si="224"/>
        <v/>
      </c>
      <c r="D197" s="61" t="str">
        <f t="shared" si="224"/>
        <v/>
      </c>
      <c r="E197" s="398"/>
      <c r="F197" s="61" t="str">
        <f t="shared" si="205"/>
        <v/>
      </c>
      <c r="G197" s="398"/>
      <c r="H197" s="61" t="str">
        <f t="shared" si="206"/>
        <v/>
      </c>
      <c r="I197" s="398"/>
      <c r="J197" s="61" t="str">
        <f t="shared" si="207"/>
        <v/>
      </c>
      <c r="K197" s="398"/>
      <c r="L197" s="61" t="str">
        <f t="shared" si="208"/>
        <v/>
      </c>
      <c r="M197" s="398"/>
      <c r="N197" s="61" t="str">
        <f t="shared" si="225"/>
        <v/>
      </c>
      <c r="O197" s="398"/>
      <c r="P197" s="61" t="str">
        <f t="shared" si="209"/>
        <v/>
      </c>
      <c r="Q197" s="398"/>
      <c r="R197" s="61" t="str">
        <f t="shared" si="210"/>
        <v/>
      </c>
      <c r="S197" s="398"/>
      <c r="T197" s="61" t="str">
        <f t="shared" si="211"/>
        <v/>
      </c>
      <c r="U197" s="398"/>
      <c r="V197" s="61" t="str">
        <f t="shared" si="212"/>
        <v/>
      </c>
      <c r="W197" s="398"/>
      <c r="Z197" s="406"/>
      <c r="AA197" s="90" t="str">
        <f>IF(AB197=0,"",_xlfn.CONCAT(VLOOKUP(AB197,Starter!A:C,2,0)))</f>
        <v/>
      </c>
      <c r="AB197" s="80"/>
      <c r="AC197" s="130"/>
      <c r="AD197" s="94"/>
      <c r="AE197" s="130"/>
      <c r="AF197" s="94"/>
      <c r="AG197" s="130"/>
      <c r="AH197" s="94"/>
      <c r="AI197" s="130"/>
      <c r="AJ197" s="94"/>
      <c r="AK197" s="130"/>
      <c r="AL197" s="94"/>
      <c r="AM197" s="130"/>
      <c r="AN197" s="94"/>
      <c r="AO197" s="130"/>
      <c r="AP197" s="94"/>
      <c r="AQ197" s="130"/>
      <c r="AR197" s="94"/>
      <c r="AS197" s="130"/>
      <c r="AT197" s="94"/>
      <c r="AU197" s="95">
        <f t="shared" si="213"/>
        <v>0</v>
      </c>
      <c r="AV197" s="96"/>
      <c r="AW197" s="83"/>
      <c r="AX197" s="84"/>
      <c r="AZ197" s="47"/>
      <c r="BA197" s="149"/>
      <c r="BB197" s="150"/>
      <c r="BC197" s="151"/>
      <c r="BD197" s="154">
        <f t="shared" si="226"/>
        <v>0</v>
      </c>
      <c r="BE197" s="150">
        <f t="shared" si="227"/>
        <v>0</v>
      </c>
      <c r="BF197" s="152">
        <f t="shared" si="228"/>
        <v>0</v>
      </c>
      <c r="BG197" s="152">
        <f t="shared" si="229"/>
        <v>0</v>
      </c>
      <c r="BH197" s="152" t="str">
        <f t="shared" si="214"/>
        <v/>
      </c>
      <c r="BI197" s="152" t="str">
        <f t="shared" si="215"/>
        <v/>
      </c>
      <c r="BJ197" s="152" t="str">
        <f t="shared" si="216"/>
        <v/>
      </c>
      <c r="BK197" s="152" t="str">
        <f t="shared" si="217"/>
        <v/>
      </c>
      <c r="BL197" s="152" t="str">
        <f t="shared" si="218"/>
        <v/>
      </c>
      <c r="BM197" s="152" t="str">
        <f t="shared" si="219"/>
        <v/>
      </c>
      <c r="BN197" s="152" t="str">
        <f t="shared" si="220"/>
        <v/>
      </c>
      <c r="BO197" s="152" t="str">
        <f t="shared" si="221"/>
        <v/>
      </c>
      <c r="BP197" s="152" t="str">
        <f t="shared" si="222"/>
        <v/>
      </c>
      <c r="BQ197" s="153"/>
      <c r="BR197" s="151"/>
      <c r="BS197" s="152">
        <f t="shared" si="230"/>
        <v>0</v>
      </c>
      <c r="BT197" s="152">
        <f t="shared" si="231"/>
        <v>1.97E-7</v>
      </c>
      <c r="BU197" s="152" t="str">
        <f t="shared" si="232"/>
        <v>Bowlinghaus Bamberg 1</v>
      </c>
      <c r="BV197" s="151">
        <f t="shared" si="233"/>
        <v>38</v>
      </c>
      <c r="BW197" s="152">
        <f t="shared" si="234"/>
        <v>0</v>
      </c>
      <c r="BX197" s="152">
        <f>IF(COUNTIF(BH197:BP197,"&gt;0")&lt;Spielorte!$A$23,0,BE197/Spielorte!$A$23)</f>
        <v>0</v>
      </c>
      <c r="BY197" s="152">
        <f t="shared" si="235"/>
        <v>1.97E-7</v>
      </c>
      <c r="BZ197" s="151">
        <f t="shared" si="223"/>
        <v>38</v>
      </c>
    </row>
    <row r="198" spans="1:78" ht="17.100000000000001" customHeight="1" thickBot="1" x14ac:dyDescent="0.3">
      <c r="A198" s="415"/>
      <c r="B198" s="62" t="str">
        <f>IF(AA198=0,"",AA198)</f>
        <v/>
      </c>
      <c r="C198" s="63" t="str">
        <f t="shared" si="224"/>
        <v/>
      </c>
      <c r="D198" s="52" t="str">
        <f t="shared" si="224"/>
        <v/>
      </c>
      <c r="E198" s="399"/>
      <c r="F198" s="52" t="str">
        <f t="shared" si="205"/>
        <v/>
      </c>
      <c r="G198" s="399"/>
      <c r="H198" s="52" t="str">
        <f t="shared" si="206"/>
        <v/>
      </c>
      <c r="I198" s="399"/>
      <c r="J198" s="52" t="str">
        <f t="shared" si="207"/>
        <v/>
      </c>
      <c r="K198" s="399"/>
      <c r="L198" s="52" t="str">
        <f t="shared" si="208"/>
        <v/>
      </c>
      <c r="M198" s="399"/>
      <c r="N198" s="52" t="str">
        <f t="shared" si="225"/>
        <v/>
      </c>
      <c r="O198" s="399"/>
      <c r="P198" s="52" t="str">
        <f t="shared" si="209"/>
        <v/>
      </c>
      <c r="Q198" s="399"/>
      <c r="R198" s="52" t="str">
        <f t="shared" si="210"/>
        <v/>
      </c>
      <c r="S198" s="399"/>
      <c r="T198" s="52" t="str">
        <f t="shared" si="211"/>
        <v/>
      </c>
      <c r="U198" s="399"/>
      <c r="V198" s="52" t="str">
        <f t="shared" si="212"/>
        <v/>
      </c>
      <c r="W198" s="399"/>
      <c r="Z198" s="407"/>
      <c r="AA198" s="90" t="str">
        <f>IF(AB198=0,"",_xlfn.CONCAT(VLOOKUP(AB198,Starter!A:C,2,0)))</f>
        <v/>
      </c>
      <c r="AB198" s="82"/>
      <c r="AC198" s="133"/>
      <c r="AD198" s="100"/>
      <c r="AE198" s="133"/>
      <c r="AF198" s="100"/>
      <c r="AG198" s="133"/>
      <c r="AH198" s="100"/>
      <c r="AI198" s="133"/>
      <c r="AJ198" s="100"/>
      <c r="AK198" s="133"/>
      <c r="AL198" s="100"/>
      <c r="AM198" s="133"/>
      <c r="AN198" s="100"/>
      <c r="AO198" s="133"/>
      <c r="AP198" s="100"/>
      <c r="AQ198" s="133"/>
      <c r="AR198" s="100"/>
      <c r="AS198" s="133"/>
      <c r="AT198" s="100"/>
      <c r="AU198" s="97">
        <f t="shared" si="213"/>
        <v>0</v>
      </c>
      <c r="AV198" s="98"/>
      <c r="AW198" s="83"/>
      <c r="AX198" s="84"/>
      <c r="AZ198" s="47"/>
      <c r="BA198" s="149"/>
      <c r="BB198" s="150"/>
      <c r="BC198" s="151"/>
      <c r="BD198" s="154">
        <f t="shared" si="226"/>
        <v>0</v>
      </c>
      <c r="BE198" s="150">
        <f t="shared" si="227"/>
        <v>0</v>
      </c>
      <c r="BF198" s="152">
        <f t="shared" si="228"/>
        <v>0</v>
      </c>
      <c r="BG198" s="152">
        <f t="shared" si="229"/>
        <v>0</v>
      </c>
      <c r="BH198" s="152" t="str">
        <f t="shared" si="214"/>
        <v/>
      </c>
      <c r="BI198" s="152" t="str">
        <f t="shared" si="215"/>
        <v/>
      </c>
      <c r="BJ198" s="152" t="str">
        <f t="shared" si="216"/>
        <v/>
      </c>
      <c r="BK198" s="152" t="str">
        <f t="shared" si="217"/>
        <v/>
      </c>
      <c r="BL198" s="152" t="str">
        <f t="shared" si="218"/>
        <v/>
      </c>
      <c r="BM198" s="152" t="str">
        <f t="shared" si="219"/>
        <v/>
      </c>
      <c r="BN198" s="152" t="str">
        <f t="shared" si="220"/>
        <v/>
      </c>
      <c r="BO198" s="152" t="str">
        <f t="shared" si="221"/>
        <v/>
      </c>
      <c r="BP198" s="152" t="str">
        <f t="shared" si="222"/>
        <v/>
      </c>
      <c r="BQ198" s="153"/>
      <c r="BR198" s="151"/>
      <c r="BS198" s="152">
        <f t="shared" si="230"/>
        <v>0</v>
      </c>
      <c r="BT198" s="152">
        <f t="shared" si="231"/>
        <v>1.98E-7</v>
      </c>
      <c r="BU198" s="152" t="str">
        <f t="shared" si="232"/>
        <v>Bowlinghaus Bamberg 1</v>
      </c>
      <c r="BV198" s="151">
        <f t="shared" si="233"/>
        <v>37</v>
      </c>
      <c r="BW198" s="152">
        <f t="shared" si="234"/>
        <v>0</v>
      </c>
      <c r="BX198" s="152">
        <f>IF(COUNTIF(BH198:BP198,"&gt;0")&lt;Spielorte!$A$23,0,BE198/Spielorte!$A$23)</f>
        <v>0</v>
      </c>
      <c r="BY198" s="152">
        <f t="shared" si="235"/>
        <v>1.98E-7</v>
      </c>
      <c r="BZ198" s="151">
        <f t="shared" si="223"/>
        <v>37</v>
      </c>
    </row>
    <row r="199" spans="1:78" ht="27.75" customHeight="1" thickBot="1" x14ac:dyDescent="0.3">
      <c r="B199" s="64" t="str">
        <f>IF(AA199=0,"",AA199)</f>
        <v>Gesamt</v>
      </c>
      <c r="C199" s="65" t="str">
        <f t="shared" si="224"/>
        <v/>
      </c>
      <c r="D199" s="66" t="str">
        <f t="shared" si="224"/>
        <v/>
      </c>
      <c r="E199" s="67">
        <f>IF(AD199="","",AD199)</f>
        <v>0</v>
      </c>
      <c r="F199" s="66" t="str">
        <f t="shared" si="205"/>
        <v/>
      </c>
      <c r="G199" s="67">
        <f>IF(AF199="","",AF199)</f>
        <v>0</v>
      </c>
      <c r="H199" s="66" t="str">
        <f t="shared" si="206"/>
        <v/>
      </c>
      <c r="I199" s="67">
        <f>IF(AH199="","",AH199)</f>
        <v>0</v>
      </c>
      <c r="J199" s="66" t="str">
        <f t="shared" si="207"/>
        <v/>
      </c>
      <c r="K199" s="67">
        <f>IF(AJ199="","",AJ199)</f>
        <v>0</v>
      </c>
      <c r="L199" s="66" t="str">
        <f t="shared" si="208"/>
        <v/>
      </c>
      <c r="M199" s="67">
        <f>IF(AL199="","",AL199)</f>
        <v>0</v>
      </c>
      <c r="N199" s="66" t="str">
        <f t="shared" si="225"/>
        <v/>
      </c>
      <c r="O199" s="67">
        <f>IF(AN199="","",AN199)</f>
        <v>0</v>
      </c>
      <c r="P199" s="66" t="str">
        <f t="shared" si="209"/>
        <v/>
      </c>
      <c r="Q199" s="67">
        <f>IF(AP199="","",AP199)</f>
        <v>0</v>
      </c>
      <c r="R199" s="66" t="str">
        <f t="shared" si="210"/>
        <v/>
      </c>
      <c r="S199" s="67">
        <f>IF(AR199="","",AR199)</f>
        <v>0</v>
      </c>
      <c r="T199" s="66" t="str">
        <f t="shared" si="211"/>
        <v/>
      </c>
      <c r="U199" s="67">
        <f>IF(AT199="","",AT199)</f>
        <v>0</v>
      </c>
      <c r="V199" s="66" t="str">
        <f t="shared" si="212"/>
        <v/>
      </c>
      <c r="W199" s="67">
        <f>IF(AV199="","",AV199)</f>
        <v>0</v>
      </c>
      <c r="AA199" s="64" t="s">
        <v>960</v>
      </c>
      <c r="AB199" s="101"/>
      <c r="AC199" s="148">
        <f>ABS(SUM(AC187:AC189))+ABS(SUM(AC190:AC192))+ABS(SUM(AC193:AC195))+ABS(SUM(AC196:AC198))</f>
        <v>0</v>
      </c>
      <c r="AD199" s="102">
        <f>IF(AC199+AC209=0,0,IF(AC199=AC209,1.5,IF(AC199&gt;AC209,3,0)))</f>
        <v>0</v>
      </c>
      <c r="AE199" s="148">
        <f>ABS(SUM(AE187:AE189))+ABS(SUM(AE190:AE192))+ABS(SUM(AE193:AE195))+ABS(SUM(AE196:AE198))</f>
        <v>0</v>
      </c>
      <c r="AF199" s="102">
        <f>IF(AE199+AE209=0,0,IF(AE199=AE209,1.5,IF(AE199&gt;AE209,3,0)))</f>
        <v>0</v>
      </c>
      <c r="AG199" s="148">
        <f>ABS(SUM(AG187:AG189))+ABS(SUM(AG190:AG192))+ABS(SUM(AG193:AG195))+ABS(SUM(AG196:AG198))</f>
        <v>0</v>
      </c>
      <c r="AH199" s="102">
        <f>IF(AG199+AG209=0,0,IF(AG199=AG209,1.5,IF(AG199&gt;AG209,3,0)))</f>
        <v>0</v>
      </c>
      <c r="AI199" s="148">
        <f>ABS(SUM(AI187:AI189))+ABS(SUM(AI190:AI192))+ABS(SUM(AI193:AI195))+ABS(SUM(AI196:AI198))</f>
        <v>0</v>
      </c>
      <c r="AJ199" s="102">
        <f>IF(AI199+AI209=0,0,IF(AI199=AI209,1.5,IF(AI199&gt;AI209,3,0)))</f>
        <v>0</v>
      </c>
      <c r="AK199" s="148">
        <f>ABS(SUM(AK187:AK189))+ABS(SUM(AK190:AK192))+ABS(SUM(AK193:AK195))+ABS(SUM(AK196:AK198))</f>
        <v>0</v>
      </c>
      <c r="AL199" s="102">
        <f>IF(AK199+AK209=0,0,IF(AK199=AK209,1.5,IF(AK199&gt;AK209,3,0)))</f>
        <v>0</v>
      </c>
      <c r="AM199" s="148">
        <f>ABS(SUM(AM187:AM189))+ABS(SUM(AM190:AM192))+ABS(SUM(AM193:AM195))+ABS(SUM(AM196:AM198))</f>
        <v>0</v>
      </c>
      <c r="AN199" s="102">
        <f>IF(AM199+AM209=0,0,IF(AM199=AM209,1.5,IF(AM199&gt;AM209,3,0)))</f>
        <v>0</v>
      </c>
      <c r="AO199" s="148">
        <f>ABS(SUM(AO187:AO189))+ABS(SUM(AO190:AO192))+ABS(SUM(AO193:AO195))+ABS(SUM(AO196:AO198))</f>
        <v>0</v>
      </c>
      <c r="AP199" s="102">
        <f>IF(AO199+AO209=0,0,IF(AO199=AO209,1.5,IF(AO199&gt;AO209,3,0)))</f>
        <v>0</v>
      </c>
      <c r="AQ199" s="148">
        <f>ABS(SUM(AQ187:AQ189))+ABS(SUM(AQ190:AQ192))+ABS(SUM(AQ193:AQ195))+ABS(SUM(AQ196:AQ198))</f>
        <v>0</v>
      </c>
      <c r="AR199" s="102">
        <f>IF(AQ199+AQ209=0,0,IF(AQ199=AQ209,1.5,IF(AQ199&gt;AQ209,3,0)))</f>
        <v>0</v>
      </c>
      <c r="AS199" s="148">
        <f>ABS(SUM(AS187:AS189))+ABS(SUM(AS190:AS192))+ABS(SUM(AS193:AS195))+ABS(SUM(AS196:AS198))</f>
        <v>0</v>
      </c>
      <c r="AT199" s="102">
        <f>IF(AS199+AS209=0,0,IF(AS199=AS209,1.5,IF(AS199&gt;AS209,3,0)))</f>
        <v>0</v>
      </c>
      <c r="AU199" s="103">
        <f>SUM(AC199+AE199+AG199+AI199+AK199+AM199+AO199+AQ199+AS199)</f>
        <v>0</v>
      </c>
      <c r="AV199" s="104">
        <f>SUM(AD199+AF199+AH199+AJ199+AL199+AN199+AP199+AR199+AT199)</f>
        <v>0</v>
      </c>
      <c r="AW199" s="83"/>
      <c r="AX199" s="84"/>
      <c r="BA199" s="149"/>
      <c r="BB199" s="150"/>
      <c r="BC199" s="151"/>
      <c r="BQ199" s="153"/>
      <c r="BR199" s="151"/>
      <c r="BV199" s="151"/>
      <c r="BZ199" s="151"/>
    </row>
    <row r="200" spans="1:78" ht="24" customHeight="1" thickBot="1" x14ac:dyDescent="0.3">
      <c r="B200" s="68" t="str">
        <f>IF(AA200=0,"",AA200)</f>
        <v>Gesamt - Punkte</v>
      </c>
      <c r="C200" s="69" t="str">
        <f t="shared" si="224"/>
        <v/>
      </c>
      <c r="D200" s="69" t="str">
        <f t="shared" si="224"/>
        <v/>
      </c>
      <c r="E200" s="70">
        <f>IF(AD200="","",AD200)</f>
        <v>0</v>
      </c>
      <c r="F200" s="69" t="str">
        <f t="shared" si="205"/>
        <v/>
      </c>
      <c r="G200" s="70">
        <f>IF(AF200="","",AF200)</f>
        <v>0</v>
      </c>
      <c r="H200" s="69" t="str">
        <f t="shared" si="206"/>
        <v/>
      </c>
      <c r="I200" s="70">
        <f>IF(AH200="","",AH200)</f>
        <v>0</v>
      </c>
      <c r="J200" s="69" t="str">
        <f t="shared" si="207"/>
        <v/>
      </c>
      <c r="K200" s="70">
        <f>IF(AJ200="","",AJ200)</f>
        <v>0</v>
      </c>
      <c r="L200" s="69" t="str">
        <f t="shared" si="208"/>
        <v/>
      </c>
      <c r="M200" s="70">
        <f>IF(AL200="","",AL200)</f>
        <v>0</v>
      </c>
      <c r="N200" s="69" t="str">
        <f t="shared" si="225"/>
        <v/>
      </c>
      <c r="O200" s="70">
        <f>IF(AN200="","",AN200)</f>
        <v>0</v>
      </c>
      <c r="P200" s="69" t="str">
        <f t="shared" si="209"/>
        <v/>
      </c>
      <c r="Q200" s="70">
        <f>IF(AP200="","",AP200)</f>
        <v>0</v>
      </c>
      <c r="R200" s="69" t="str">
        <f t="shared" si="210"/>
        <v/>
      </c>
      <c r="S200" s="70">
        <f>IF(AR200="","",AR200)</f>
        <v>0</v>
      </c>
      <c r="T200" s="69" t="str">
        <f t="shared" si="211"/>
        <v/>
      </c>
      <c r="U200" s="70">
        <f>IF(AT200="","",AT200)</f>
        <v>0</v>
      </c>
      <c r="V200" s="69" t="str">
        <f t="shared" si="212"/>
        <v/>
      </c>
      <c r="W200" s="70">
        <f>IF(AV200="","",AV200)</f>
        <v>0</v>
      </c>
      <c r="AA200" s="68" t="s">
        <v>975</v>
      </c>
      <c r="AB200" s="69"/>
      <c r="AC200" s="69"/>
      <c r="AD200" s="105">
        <f>SUM(AD187:AD199)</f>
        <v>0</v>
      </c>
      <c r="AE200" s="69"/>
      <c r="AF200" s="105">
        <f>SUM(AF187:AF199)</f>
        <v>0</v>
      </c>
      <c r="AG200" s="69"/>
      <c r="AH200" s="105">
        <f>SUM(AH187:AH199)</f>
        <v>0</v>
      </c>
      <c r="AI200" s="69"/>
      <c r="AJ200" s="105">
        <f>SUM(AJ187:AJ199)</f>
        <v>0</v>
      </c>
      <c r="AK200" s="69"/>
      <c r="AL200" s="105">
        <f>SUM(AL187:AL199)</f>
        <v>0</v>
      </c>
      <c r="AM200" s="69"/>
      <c r="AN200" s="105">
        <f>SUM(AN187:AN199)</f>
        <v>0</v>
      </c>
      <c r="AO200" s="69"/>
      <c r="AP200" s="105">
        <f>SUM(AP187:AP199)</f>
        <v>0</v>
      </c>
      <c r="AQ200" s="69"/>
      <c r="AR200" s="105">
        <f>SUM(AR187:AR199)</f>
        <v>0</v>
      </c>
      <c r="AS200" s="69"/>
      <c r="AT200" s="105">
        <f>SUM(AT187:AT199)</f>
        <v>0</v>
      </c>
      <c r="AU200" s="69"/>
      <c r="AV200" s="106">
        <f>SUM(AV187:AV199)</f>
        <v>0</v>
      </c>
      <c r="AW200" s="83"/>
      <c r="AX200" s="84"/>
      <c r="BA200" s="149">
        <f>+AV200</f>
        <v>0</v>
      </c>
      <c r="BB200" s="150">
        <f>+AU199</f>
        <v>0</v>
      </c>
      <c r="BC200" s="151">
        <f>+AA182</f>
        <v>7</v>
      </c>
      <c r="BF200" s="152">
        <f>SUM(BF181:BF199)</f>
        <v>0</v>
      </c>
      <c r="BQ200" s="149">
        <f>+BB200/1000000+BA200</f>
        <v>0</v>
      </c>
      <c r="BR200" s="151">
        <f>RANK(BQ200,BQ:BQ)</f>
        <v>1</v>
      </c>
      <c r="BV200" s="151"/>
      <c r="BZ200" s="151"/>
    </row>
    <row r="201" spans="1:78" ht="11.25" customHeight="1" x14ac:dyDescent="0.25">
      <c r="B201" s="69"/>
      <c r="C201" s="69"/>
      <c r="D201" s="69"/>
      <c r="E201" s="1"/>
      <c r="F201" s="69"/>
      <c r="G201" s="1"/>
      <c r="H201" s="69"/>
      <c r="I201" s="1"/>
      <c r="J201" s="69"/>
      <c r="K201" s="1"/>
      <c r="L201" s="69"/>
      <c r="M201" s="1"/>
      <c r="N201" s="69"/>
      <c r="O201" s="1"/>
      <c r="P201" s="69"/>
      <c r="Q201" s="1"/>
      <c r="R201" s="69"/>
      <c r="S201" s="1"/>
      <c r="T201" s="69"/>
      <c r="U201" s="1"/>
      <c r="V201" s="69"/>
      <c r="W201" s="1"/>
      <c r="AA201" s="69"/>
      <c r="AB201" s="69"/>
      <c r="AC201" s="69"/>
      <c r="AD201" s="1"/>
      <c r="AE201" s="69"/>
      <c r="AF201" s="1"/>
      <c r="AG201" s="69"/>
      <c r="AH201" s="1"/>
      <c r="AI201" s="69"/>
      <c r="AJ201" s="1"/>
      <c r="AK201" s="69"/>
      <c r="AL201" s="1"/>
      <c r="AM201" s="69"/>
      <c r="AN201" s="1"/>
      <c r="AO201" s="69"/>
      <c r="AP201" s="1"/>
      <c r="AQ201" s="69"/>
      <c r="AR201" s="1"/>
      <c r="AS201" s="69"/>
      <c r="AT201" s="1"/>
      <c r="AU201" s="69"/>
      <c r="AV201" s="1"/>
      <c r="AW201" s="83"/>
      <c r="AX201" s="84"/>
      <c r="BA201" s="149"/>
      <c r="BB201" s="150"/>
      <c r="BC201" s="151"/>
      <c r="BQ201" s="153"/>
      <c r="BR201" s="151"/>
      <c r="BV201" s="151"/>
      <c r="BZ201" s="151"/>
    </row>
    <row r="202" spans="1:78" ht="12.75" customHeight="1" x14ac:dyDescent="0.25">
      <c r="B202" s="71" t="str">
        <f t="shared" ref="B202:K204" si="236">IF(AA202=0,"",AA202)</f>
        <v>Gegner-Nr.:</v>
      </c>
      <c r="C202" s="72" t="str">
        <f t="shared" si="236"/>
        <v>&gt;&gt;&gt;&gt;</v>
      </c>
      <c r="D202" s="396">
        <f t="shared" si="236"/>
        <v>9</v>
      </c>
      <c r="E202" s="396" t="str">
        <f t="shared" si="236"/>
        <v/>
      </c>
      <c r="F202" s="396">
        <f t="shared" si="236"/>
        <v>6</v>
      </c>
      <c r="G202" s="396" t="str">
        <f t="shared" si="236"/>
        <v/>
      </c>
      <c r="H202" s="396">
        <f t="shared" si="236"/>
        <v>10</v>
      </c>
      <c r="I202" s="396" t="str">
        <f t="shared" si="236"/>
        <v/>
      </c>
      <c r="J202" s="396">
        <f t="shared" si="236"/>
        <v>4</v>
      </c>
      <c r="K202" s="396" t="str">
        <f t="shared" si="236"/>
        <v/>
      </c>
      <c r="L202" s="396">
        <f t="shared" ref="L202:U204" si="237">IF(AK202=0,"",AK202)</f>
        <v>2</v>
      </c>
      <c r="M202" s="396" t="str">
        <f t="shared" si="237"/>
        <v/>
      </c>
      <c r="N202" s="396">
        <f t="shared" si="237"/>
        <v>3</v>
      </c>
      <c r="O202" s="396" t="str">
        <f t="shared" si="237"/>
        <v/>
      </c>
      <c r="P202" s="396">
        <f t="shared" si="237"/>
        <v>1</v>
      </c>
      <c r="Q202" s="396" t="str">
        <f t="shared" si="237"/>
        <v/>
      </c>
      <c r="R202" s="396">
        <f t="shared" si="237"/>
        <v>8</v>
      </c>
      <c r="S202" s="396" t="str">
        <f t="shared" si="237"/>
        <v/>
      </c>
      <c r="T202" s="396">
        <f t="shared" si="237"/>
        <v>5</v>
      </c>
      <c r="U202" s="396" t="str">
        <f t="shared" si="237"/>
        <v/>
      </c>
      <c r="V202" s="412"/>
      <c r="W202" s="412"/>
      <c r="AA202" s="71" t="s">
        <v>958</v>
      </c>
      <c r="AB202" s="72" t="s">
        <v>959</v>
      </c>
      <c r="AC202" s="418">
        <f>VLOOKUP($AA182,Schlüssel!$A$5:$DG$14,43)</f>
        <v>9</v>
      </c>
      <c r="AD202" s="419"/>
      <c r="AE202" s="418">
        <f>VLOOKUP($AA182,Schlüssel!$A$5:$EK$14,44)</f>
        <v>6</v>
      </c>
      <c r="AF202" s="419"/>
      <c r="AG202" s="418">
        <f>VLOOKUP($AA182,Schlüssel!$A$5:$EK$14,45)</f>
        <v>10</v>
      </c>
      <c r="AH202" s="419"/>
      <c r="AI202" s="418">
        <f>VLOOKUP($AA182,Schlüssel!$A$5:$EK$14,46)</f>
        <v>4</v>
      </c>
      <c r="AJ202" s="419"/>
      <c r="AK202" s="418">
        <f>VLOOKUP($AA182,Schlüssel!$A$5:$EK$14,47)</f>
        <v>2</v>
      </c>
      <c r="AL202" s="419"/>
      <c r="AM202" s="418">
        <f>VLOOKUP($AA182,Schlüssel!$A$5:$EK$14,48)</f>
        <v>3</v>
      </c>
      <c r="AN202" s="419"/>
      <c r="AO202" s="418">
        <f>VLOOKUP($AA182,Schlüssel!$A$5:$EK$14,49)</f>
        <v>1</v>
      </c>
      <c r="AP202" s="419"/>
      <c r="AQ202" s="418">
        <f>VLOOKUP($AA182,Schlüssel!$A$5:$EK$14,50)</f>
        <v>8</v>
      </c>
      <c r="AR202" s="419"/>
      <c r="AS202" s="418">
        <f>VLOOKUP($AA182,Schlüssel!$A$5:$EK$14,51)</f>
        <v>5</v>
      </c>
      <c r="AT202" s="419"/>
      <c r="AU202" s="107"/>
      <c r="AV202" s="107"/>
      <c r="AW202" s="83"/>
      <c r="AX202" s="84"/>
      <c r="BA202" s="149"/>
      <c r="BB202" s="150"/>
      <c r="BC202" s="151"/>
      <c r="BQ202" s="153"/>
      <c r="BR202" s="151"/>
      <c r="BV202" s="151"/>
      <c r="BZ202" s="151"/>
    </row>
    <row r="203" spans="1:78" ht="28.5" customHeight="1" x14ac:dyDescent="0.25">
      <c r="B203" s="73" t="str">
        <f t="shared" si="236"/>
        <v/>
      </c>
      <c r="C203" s="69" t="str">
        <f t="shared" si="236"/>
        <v/>
      </c>
      <c r="D203" s="409" t="str">
        <f t="shared" si="236"/>
        <v>Werdenfels 1</v>
      </c>
      <c r="E203" s="410" t="str">
        <f t="shared" si="236"/>
        <v/>
      </c>
      <c r="F203" s="409" t="str">
        <f t="shared" si="236"/>
        <v>Bajuwaren München 1</v>
      </c>
      <c r="G203" s="410" t="str">
        <f t="shared" si="236"/>
        <v/>
      </c>
      <c r="H203" s="409" t="str">
        <f t="shared" si="236"/>
        <v>Donaubowler Regensburg 1</v>
      </c>
      <c r="I203" s="410" t="str">
        <f t="shared" si="236"/>
        <v/>
      </c>
      <c r="J203" s="409" t="str">
        <f t="shared" si="236"/>
        <v>SG Rottendorf 1</v>
      </c>
      <c r="K203" s="410" t="str">
        <f t="shared" si="236"/>
        <v/>
      </c>
      <c r="L203" s="409" t="str">
        <f t="shared" si="237"/>
        <v>BK München 3</v>
      </c>
      <c r="M203" s="410" t="str">
        <f t="shared" si="237"/>
        <v/>
      </c>
      <c r="N203" s="409" t="str">
        <f t="shared" si="237"/>
        <v>SG DJK Rimpar 1</v>
      </c>
      <c r="O203" s="410" t="str">
        <f t="shared" si="237"/>
        <v/>
      </c>
      <c r="P203" s="409" t="str">
        <f t="shared" si="237"/>
        <v>BC Comet Nürnberg</v>
      </c>
      <c r="Q203" s="410" t="str">
        <f t="shared" si="237"/>
        <v/>
      </c>
      <c r="R203" s="409" t="str">
        <f t="shared" si="237"/>
        <v>Schanzer Ingolstadt 1</v>
      </c>
      <c r="S203" s="410" t="str">
        <f t="shared" si="237"/>
        <v/>
      </c>
      <c r="T203" s="409" t="str">
        <f t="shared" si="237"/>
        <v>BC EMAX Unterföhring 2</v>
      </c>
      <c r="U203" s="410" t="str">
        <f t="shared" si="237"/>
        <v/>
      </c>
      <c r="V203" s="411"/>
      <c r="W203" s="411"/>
      <c r="AA203" s="73"/>
      <c r="AB203" s="69"/>
      <c r="AC203" s="409" t="str">
        <f>VLOOKUP(AC202,Schlüssel!$A$5:$K$14,2)</f>
        <v>Werdenfels 1</v>
      </c>
      <c r="AD203" s="410"/>
      <c r="AE203" s="409" t="str">
        <f>VLOOKUP(AE202,Schlüssel!$A$5:$K$14,2)</f>
        <v>Bajuwaren München 1</v>
      </c>
      <c r="AF203" s="410"/>
      <c r="AG203" s="409" t="str">
        <f>VLOOKUP(AG202,Schlüssel!$A$5:$K$14,2)</f>
        <v>Donaubowler Regensburg 1</v>
      </c>
      <c r="AH203" s="410"/>
      <c r="AI203" s="409" t="str">
        <f>VLOOKUP(AI202,Schlüssel!$A$5:$K$14,2)</f>
        <v>SG Rottendorf 1</v>
      </c>
      <c r="AJ203" s="410"/>
      <c r="AK203" s="409" t="str">
        <f>VLOOKUP(AK202,Schlüssel!$A$5:$K$14,2)</f>
        <v>BK München 3</v>
      </c>
      <c r="AL203" s="410"/>
      <c r="AM203" s="409" t="str">
        <f>VLOOKUP(AM202,Schlüssel!$A$5:$K$14,2)</f>
        <v>SG DJK Rimpar 1</v>
      </c>
      <c r="AN203" s="410"/>
      <c r="AO203" s="409" t="str">
        <f>VLOOKUP(AO202,Schlüssel!$A$5:$K$14,2)</f>
        <v>BC Comet Nürnberg</v>
      </c>
      <c r="AP203" s="410"/>
      <c r="AQ203" s="409" t="str">
        <f>VLOOKUP(AQ202,Schlüssel!$A$5:$K$14,2)</f>
        <v>Schanzer Ingolstadt 1</v>
      </c>
      <c r="AR203" s="410"/>
      <c r="AS203" s="409" t="str">
        <f>VLOOKUP(AS202,Schlüssel!$A$5:$K$14,2)</f>
        <v>BC EMAX Unterföhring 2</v>
      </c>
      <c r="AT203" s="410"/>
      <c r="AU203" s="108"/>
      <c r="AV203" s="108"/>
      <c r="AW203" s="83"/>
      <c r="AX203" s="84"/>
      <c r="BA203" s="149"/>
      <c r="BB203" s="150"/>
      <c r="BC203" s="151"/>
      <c r="BQ203" s="153"/>
      <c r="BR203" s="151"/>
      <c r="BV203" s="151"/>
      <c r="BZ203" s="151"/>
    </row>
    <row r="204" spans="1:78" ht="12" customHeight="1" x14ac:dyDescent="0.25">
      <c r="B204" s="73" t="str">
        <f t="shared" si="236"/>
        <v/>
      </c>
      <c r="C204" s="69" t="str">
        <f t="shared" si="236"/>
        <v/>
      </c>
      <c r="D204" s="395" t="str">
        <f t="shared" si="236"/>
        <v/>
      </c>
      <c r="E204" s="395" t="str">
        <f t="shared" si="236"/>
        <v/>
      </c>
      <c r="F204" s="395" t="str">
        <f t="shared" si="236"/>
        <v/>
      </c>
      <c r="G204" s="395" t="str">
        <f t="shared" si="236"/>
        <v/>
      </c>
      <c r="H204" s="395" t="str">
        <f t="shared" si="236"/>
        <v/>
      </c>
      <c r="I204" s="395" t="str">
        <f t="shared" si="236"/>
        <v/>
      </c>
      <c r="J204" s="395" t="str">
        <f t="shared" si="236"/>
        <v/>
      </c>
      <c r="K204" s="395" t="str">
        <f t="shared" si="236"/>
        <v/>
      </c>
      <c r="L204" s="395" t="str">
        <f t="shared" si="237"/>
        <v/>
      </c>
      <c r="M204" s="395" t="str">
        <f t="shared" si="237"/>
        <v/>
      </c>
      <c r="N204" s="395" t="str">
        <f t="shared" si="237"/>
        <v/>
      </c>
      <c r="O204" s="395" t="str">
        <f t="shared" si="237"/>
        <v/>
      </c>
      <c r="P204" s="395" t="str">
        <f t="shared" si="237"/>
        <v/>
      </c>
      <c r="Q204" s="395" t="str">
        <f t="shared" si="237"/>
        <v/>
      </c>
      <c r="R204" s="395" t="str">
        <f t="shared" si="237"/>
        <v/>
      </c>
      <c r="S204" s="395" t="str">
        <f t="shared" si="237"/>
        <v/>
      </c>
      <c r="T204" s="395" t="str">
        <f t="shared" si="237"/>
        <v/>
      </c>
      <c r="U204" s="408" t="str">
        <f t="shared" si="237"/>
        <v/>
      </c>
      <c r="V204" s="301"/>
      <c r="W204" s="301"/>
      <c r="AA204" s="73"/>
      <c r="AB204" s="69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78"/>
      <c r="AV204" s="78"/>
      <c r="AW204" s="83"/>
      <c r="AX204" s="84"/>
      <c r="BA204" s="149"/>
      <c r="BB204" s="150"/>
      <c r="BC204" s="151"/>
      <c r="BQ204" s="153"/>
      <c r="BR204" s="151"/>
      <c r="BV204" s="151"/>
      <c r="BZ204" s="151"/>
    </row>
    <row r="205" spans="1:78" ht="15.9" customHeight="1" x14ac:dyDescent="0.25">
      <c r="B205" s="391" t="str">
        <f t="shared" ref="B205:C209" si="238">IF(AA205=0,"",AA205)</f>
        <v>Spieler 1</v>
      </c>
      <c r="C205" s="392" t="str">
        <f t="shared" si="238"/>
        <v/>
      </c>
      <c r="D205" s="393">
        <f>IF(AC205=301,"",AC205)</f>
        <v>0</v>
      </c>
      <c r="E205" s="393" t="str">
        <f>IF(AD205=0,"",AD205)</f>
        <v/>
      </c>
      <c r="F205" s="393">
        <f>IF(AE205=301,"",AE205)</f>
        <v>0</v>
      </c>
      <c r="G205" s="393" t="str">
        <f>IF(AF205=0,"",AF205)</f>
        <v/>
      </c>
      <c r="H205" s="393">
        <f>IF(AG205=301,"",AG205)</f>
        <v>0</v>
      </c>
      <c r="I205" s="393" t="str">
        <f>IF(AH205=0,"",AH205)</f>
        <v/>
      </c>
      <c r="J205" s="393">
        <f>IF(AI205=301,"",AI205)</f>
        <v>0</v>
      </c>
      <c r="K205" s="393" t="str">
        <f>IF(AJ205=0,"",AJ205)</f>
        <v/>
      </c>
      <c r="L205" s="393">
        <f>IF(AK205=301,"",AK205)</f>
        <v>0</v>
      </c>
      <c r="M205" s="393" t="str">
        <f>IF(AL205=0,"",AL205)</f>
        <v/>
      </c>
      <c r="N205" s="393">
        <f>IF(AM205=301,"",AM205)</f>
        <v>0</v>
      </c>
      <c r="O205" s="393" t="str">
        <f>IF(AN205=0,"",AN205)</f>
        <v/>
      </c>
      <c r="P205" s="393">
        <f>IF(AO205=301,"",AO205)</f>
        <v>0</v>
      </c>
      <c r="Q205" s="393" t="str">
        <f>IF(AP205=0,"",AP205)</f>
        <v/>
      </c>
      <c r="R205" s="393">
        <f>IF(AQ205=301,"",AQ205)</f>
        <v>0</v>
      </c>
      <c r="S205" s="393" t="str">
        <f>IF(AR205=0,"",AR205)</f>
        <v/>
      </c>
      <c r="T205" s="393">
        <f>IF(AS205=301,"",AS205)</f>
        <v>0</v>
      </c>
      <c r="U205" s="393" t="str">
        <f>IF(AT205=0,"",AT205)</f>
        <v/>
      </c>
      <c r="V205" s="404"/>
      <c r="W205" s="404"/>
      <c r="AA205" s="74" t="s">
        <v>0</v>
      </c>
      <c r="AB205" s="75"/>
      <c r="AC205" s="420">
        <f>ABS(INDEX(AC:AC,MATCH(AC202,$AA:$AA,0)+5)+INDEX(AC:AC,MATCH(AC202,$AA:$AA,0)+6)+INDEX(AC:AC,MATCH(AC202,$AA:$AA,0)+7))</f>
        <v>0</v>
      </c>
      <c r="AD205" s="421"/>
      <c r="AE205" s="420">
        <f>ABS(INDEX(AE:AE,MATCH(AE202,$AA:$AA,0)+5)+INDEX(AE:AE,MATCH(AE202,$AA:$AA,0)+6)+INDEX(AE:AE,MATCH(AE202,$AA:$AA,0)+7))</f>
        <v>0</v>
      </c>
      <c r="AF205" s="421"/>
      <c r="AG205" s="420">
        <f>ABS(INDEX(AG:AG,MATCH(AG202,$AA:$AA,0)+5)+INDEX(AG:AG,MATCH(AG202,$AA:$AA,0)+6)+INDEX(AG:AG,MATCH(AG202,$AA:$AA,0)+7))</f>
        <v>0</v>
      </c>
      <c r="AH205" s="421"/>
      <c r="AI205" s="420">
        <f>ABS(INDEX(AI:AI,MATCH(AI202,$AA:$AA,0)+5)+INDEX(AI:AI,MATCH(AI202,$AA:$AA,0)+6)+INDEX(AI:AI,MATCH(AI202,$AA:$AA,0)+7))</f>
        <v>0</v>
      </c>
      <c r="AJ205" s="421"/>
      <c r="AK205" s="420">
        <f>ABS(INDEX(AK:AK,MATCH(AK202,$AA:$AA,0)+5)+INDEX(AK:AK,MATCH(AK202,$AA:$AA,0)+6)+INDEX(AK:AK,MATCH(AK202,$AA:$AA,0)+7))</f>
        <v>0</v>
      </c>
      <c r="AL205" s="421"/>
      <c r="AM205" s="420">
        <f>ABS(INDEX(AM:AM,MATCH(AM202,$AA:$AA,0)+5)+INDEX(AM:AM,MATCH(AM202,$AA:$AA,0)+6)+INDEX(AM:AM,MATCH(AM202,$AA:$AA,0)+7))</f>
        <v>0</v>
      </c>
      <c r="AN205" s="421"/>
      <c r="AO205" s="420">
        <f>ABS(INDEX(AO:AO,MATCH(AO202,$AA:$AA,0)+5)+INDEX(AO:AO,MATCH(AO202,$AA:$AA,0)+6)+INDEX(AO:AO,MATCH(AO202,$AA:$AA,0)+7))</f>
        <v>0</v>
      </c>
      <c r="AP205" s="421"/>
      <c r="AQ205" s="420">
        <f>ABS(INDEX(AQ:AQ,MATCH(AQ202,$AA:$AA,0)+5)+INDEX(AQ:AQ,MATCH(AQ202,$AA:$AA,0)+6)+INDEX(AQ:AQ,MATCH(AQ202,$AA:$AA,0)+7))</f>
        <v>0</v>
      </c>
      <c r="AR205" s="421"/>
      <c r="AS205" s="420">
        <f>ABS(INDEX(AS:AS,MATCH(AS202,$AA:$AA,0)+5)+INDEX(AS:AS,MATCH(AS202,$AA:$AA,0)+6)+INDEX(AS:AS,MATCH(AS202,$AA:$AA,0)+7))</f>
        <v>0</v>
      </c>
      <c r="AT205" s="421"/>
      <c r="AU205" s="1"/>
      <c r="AV205" s="1"/>
      <c r="AW205" s="83"/>
      <c r="AX205" s="84"/>
      <c r="BA205" s="149"/>
      <c r="BB205" s="150"/>
      <c r="BC205" s="151"/>
      <c r="BQ205" s="153"/>
      <c r="BR205" s="151"/>
      <c r="BV205" s="151"/>
      <c r="BZ205" s="151"/>
    </row>
    <row r="206" spans="1:78" ht="15.9" customHeight="1" x14ac:dyDescent="0.25">
      <c r="B206" s="391" t="str">
        <f t="shared" si="238"/>
        <v>Spieler 2</v>
      </c>
      <c r="C206" s="392" t="str">
        <f t="shared" si="238"/>
        <v/>
      </c>
      <c r="D206" s="393">
        <f>IF(AC206=301,"",AC206)</f>
        <v>0</v>
      </c>
      <c r="E206" s="393" t="str">
        <f>IF(AD206=0,"",AD206)</f>
        <v/>
      </c>
      <c r="F206" s="393">
        <f>IF(AE206=301,"",AE206)</f>
        <v>0</v>
      </c>
      <c r="G206" s="393" t="str">
        <f>IF(AF206=0,"",AF206)</f>
        <v/>
      </c>
      <c r="H206" s="393">
        <f>IF(AG206=301,"",AG206)</f>
        <v>0</v>
      </c>
      <c r="I206" s="393" t="str">
        <f>IF(AH206=0,"",AH206)</f>
        <v/>
      </c>
      <c r="J206" s="393">
        <f>IF(AI206=301,"",AI206)</f>
        <v>0</v>
      </c>
      <c r="K206" s="393" t="str">
        <f>IF(AJ206=0,"",AJ206)</f>
        <v/>
      </c>
      <c r="L206" s="393">
        <f>IF(AK206=301,"",AK206)</f>
        <v>0</v>
      </c>
      <c r="M206" s="393" t="str">
        <f>IF(AL206=0,"",AL206)</f>
        <v/>
      </c>
      <c r="N206" s="393">
        <f>IF(AM206=301,"",AM206)</f>
        <v>0</v>
      </c>
      <c r="O206" s="393" t="str">
        <f>IF(AN206=0,"",AN206)</f>
        <v/>
      </c>
      <c r="P206" s="393">
        <f>IF(AO206=301,"",AO206)</f>
        <v>0</v>
      </c>
      <c r="Q206" s="393" t="str">
        <f>IF(AP206=0,"",AP206)</f>
        <v/>
      </c>
      <c r="R206" s="393">
        <f>IF(AQ206=301,"",AQ206)</f>
        <v>0</v>
      </c>
      <c r="S206" s="393" t="str">
        <f>IF(AR206=0,"",AR206)</f>
        <v/>
      </c>
      <c r="T206" s="393">
        <f>IF(AS206=301,"",AS206)</f>
        <v>0</v>
      </c>
      <c r="U206" s="393" t="str">
        <f>IF(AT206=0,"",AT206)</f>
        <v/>
      </c>
      <c r="V206" s="404"/>
      <c r="W206" s="404"/>
      <c r="AA206" s="74" t="s">
        <v>2</v>
      </c>
      <c r="AB206" s="75"/>
      <c r="AC206" s="422">
        <f>ABS(INDEX(AC:AC,MATCH(AC202,$AA:$AA,0)+8)+INDEX(AC:AC,MATCH(AC202,$AA:$AA,0)+9)+INDEX(AC:AC,MATCH(AC202,$AA:$AA,0)+10))</f>
        <v>0</v>
      </c>
      <c r="AD206" s="423"/>
      <c r="AE206" s="422">
        <f>ABS(INDEX(AE:AE,MATCH(AE202,$AA:$AA,0)+8)+INDEX(AE:AE,MATCH(AE202,$AA:$AA,0)+9)+INDEX(AE:AE,MATCH(AE202,$AA:$AA,0)+10))</f>
        <v>0</v>
      </c>
      <c r="AF206" s="423"/>
      <c r="AG206" s="422">
        <f>ABS(INDEX(AG:AG,MATCH(AG202,$AA:$AA,0)+8)+INDEX(AG:AG,MATCH(AG202,$AA:$AA,0)+9)+INDEX(AG:AG,MATCH(AG202,$AA:$AA,0)+10))</f>
        <v>0</v>
      </c>
      <c r="AH206" s="423"/>
      <c r="AI206" s="422">
        <f>ABS(INDEX(AI:AI,MATCH(AI202,$AA:$AA,0)+8)+INDEX(AI:AI,MATCH(AI202,$AA:$AA,0)+9)+INDEX(AI:AI,MATCH(AI202,$AA:$AA,0)+10))</f>
        <v>0</v>
      </c>
      <c r="AJ206" s="423"/>
      <c r="AK206" s="422">
        <f>ABS(INDEX(AK:AK,MATCH(AK202,$AA:$AA,0)+8)+INDEX(AK:AK,MATCH(AK202,$AA:$AA,0)+9)+INDEX(AK:AK,MATCH(AK202,$AA:$AA,0)+10))</f>
        <v>0</v>
      </c>
      <c r="AL206" s="423"/>
      <c r="AM206" s="422">
        <f>ABS(INDEX(AM:AM,MATCH(AM202,$AA:$AA,0)+8)+INDEX(AM:AM,MATCH(AM202,$AA:$AA,0)+9)+INDEX(AM:AM,MATCH(AM202,$AA:$AA,0)+10))</f>
        <v>0</v>
      </c>
      <c r="AN206" s="423"/>
      <c r="AO206" s="422">
        <f>ABS(INDEX(AO:AO,MATCH(AO202,$AA:$AA,0)+8)+INDEX(AO:AO,MATCH(AO202,$AA:$AA,0)+9)+INDEX(AO:AO,MATCH(AO202,$AA:$AA,0)+10))</f>
        <v>0</v>
      </c>
      <c r="AP206" s="423"/>
      <c r="AQ206" s="422">
        <f>ABS(INDEX(AQ:AQ,MATCH(AQ202,$AA:$AA,0)+8)+INDEX(AQ:AQ,MATCH(AQ202,$AA:$AA,0)+9)+INDEX(AQ:AQ,MATCH(AQ202,$AA:$AA,0)+10))</f>
        <v>0</v>
      </c>
      <c r="AR206" s="423"/>
      <c r="AS206" s="422">
        <f>ABS(INDEX(AS:AS,MATCH(AS202,$AA:$AA,0)+8)+INDEX(AS:AS,MATCH(AS202,$AA:$AA,0)+9)+INDEX(AS:AS,MATCH(AS202,$AA:$AA,0)+10))</f>
        <v>0</v>
      </c>
      <c r="AT206" s="423"/>
      <c r="AU206" s="1"/>
      <c r="AV206" s="1"/>
      <c r="AW206" s="83"/>
      <c r="AX206" s="84"/>
      <c r="BA206" s="149"/>
      <c r="BB206" s="150"/>
      <c r="BC206" s="151"/>
      <c r="BQ206" s="153"/>
      <c r="BR206" s="151"/>
      <c r="BV206" s="151"/>
      <c r="BZ206" s="151"/>
    </row>
    <row r="207" spans="1:78" ht="15.9" customHeight="1" x14ac:dyDescent="0.25">
      <c r="B207" s="391" t="str">
        <f t="shared" si="238"/>
        <v>Spieler 3</v>
      </c>
      <c r="C207" s="392" t="str">
        <f t="shared" si="238"/>
        <v/>
      </c>
      <c r="D207" s="393">
        <f>IF(AC207=301,"",AC207)</f>
        <v>0</v>
      </c>
      <c r="E207" s="393" t="str">
        <f>IF(AD207=0,"",AD207)</f>
        <v/>
      </c>
      <c r="F207" s="393">
        <f>IF(AE207=301,"",AE207)</f>
        <v>0</v>
      </c>
      <c r="G207" s="393" t="str">
        <f>IF(AF207=0,"",AF207)</f>
        <v/>
      </c>
      <c r="H207" s="393">
        <f>IF(AG207=301,"",AG207)</f>
        <v>0</v>
      </c>
      <c r="I207" s="393" t="str">
        <f>IF(AH207=0,"",AH207)</f>
        <v/>
      </c>
      <c r="J207" s="393">
        <f>IF(AI207=301,"",AI207)</f>
        <v>0</v>
      </c>
      <c r="K207" s="393" t="str">
        <f>IF(AJ207=0,"",AJ207)</f>
        <v/>
      </c>
      <c r="L207" s="393">
        <f>IF(AK207=301,"",AK207)</f>
        <v>0</v>
      </c>
      <c r="M207" s="393" t="str">
        <f>IF(AL207=0,"",AL207)</f>
        <v/>
      </c>
      <c r="N207" s="393">
        <f>IF(AM207=301,"",AM207)</f>
        <v>0</v>
      </c>
      <c r="O207" s="393" t="str">
        <f>IF(AN207=0,"",AN207)</f>
        <v/>
      </c>
      <c r="P207" s="393">
        <f>IF(AO207=301,"",AO207)</f>
        <v>0</v>
      </c>
      <c r="Q207" s="393" t="str">
        <f>IF(AP207=0,"",AP207)</f>
        <v/>
      </c>
      <c r="R207" s="393">
        <f>IF(AQ207=301,"",AQ207)</f>
        <v>0</v>
      </c>
      <c r="S207" s="393" t="str">
        <f>IF(AR207=0,"",AR207)</f>
        <v/>
      </c>
      <c r="T207" s="393">
        <f>IF(AS207=301,"",AS207)</f>
        <v>0</v>
      </c>
      <c r="U207" s="393" t="str">
        <f>IF(AT207=0,"",AT207)</f>
        <v/>
      </c>
      <c r="V207" s="404"/>
      <c r="W207" s="404"/>
      <c r="AA207" s="74" t="s">
        <v>3</v>
      </c>
      <c r="AB207" s="75"/>
      <c r="AC207" s="422">
        <f>ABS(INDEX(AC:AC,MATCH(AC202,$AA:$AA,0)+11)+INDEX(AC:AC,MATCH(AC202,$AA:$AA,0)+12)+INDEX(AC:AC,MATCH(AC202,$AA:$AA,0)+13))</f>
        <v>0</v>
      </c>
      <c r="AD207" s="423"/>
      <c r="AE207" s="422">
        <f>ABS(INDEX(AE:AE,MATCH(AE202,$AA:$AA,0)+11)+INDEX(AE:AE,MATCH(AE202,$AA:$AA,0)+12)+INDEX(AE:AE,MATCH(AE202,$AA:$AA,0)+13))</f>
        <v>0</v>
      </c>
      <c r="AF207" s="423"/>
      <c r="AG207" s="422">
        <f>ABS(INDEX(AG:AG,MATCH(AG202,$AA:$AA,0)+11)+INDEX(AG:AG,MATCH(AG202,$AA:$AA,0)+12)+INDEX(AG:AG,MATCH(AG202,$AA:$AA,0)+13))</f>
        <v>0</v>
      </c>
      <c r="AH207" s="423"/>
      <c r="AI207" s="422">
        <f>ABS(INDEX(AI:AI,MATCH(AI202,$AA:$AA,0)+11)+INDEX(AI:AI,MATCH(AI202,$AA:$AA,0)+12)+INDEX(AI:AI,MATCH(AI202,$AA:$AA,0)+13))</f>
        <v>0</v>
      </c>
      <c r="AJ207" s="423"/>
      <c r="AK207" s="422">
        <f>ABS(INDEX(AK:AK,MATCH(AK202,$AA:$AA,0)+11)+INDEX(AK:AK,MATCH(AK202,$AA:$AA,0)+12)+INDEX(AK:AK,MATCH(AK202,$AA:$AA,0)+13))</f>
        <v>0</v>
      </c>
      <c r="AL207" s="423"/>
      <c r="AM207" s="422">
        <f>ABS(INDEX(AM:AM,MATCH(AM202,$AA:$AA,0)+11)+INDEX(AM:AM,MATCH(AM202,$AA:$AA,0)+12)+INDEX(AM:AM,MATCH(AM202,$AA:$AA,0)+13))</f>
        <v>0</v>
      </c>
      <c r="AN207" s="423"/>
      <c r="AO207" s="422">
        <f>ABS(INDEX(AO:AO,MATCH(AO202,$AA:$AA,0)+11)+INDEX(AO:AO,MATCH(AO202,$AA:$AA,0)+12)+INDEX(AO:AO,MATCH(AO202,$AA:$AA,0)+13))</f>
        <v>0</v>
      </c>
      <c r="AP207" s="423"/>
      <c r="AQ207" s="422">
        <f>ABS(INDEX(AQ:AQ,MATCH(AQ202,$AA:$AA,0)+11)+INDEX(AQ:AQ,MATCH(AQ202,$AA:$AA,0)+12)+INDEX(AQ:AQ,MATCH(AQ202,$AA:$AA,0)+13))</f>
        <v>0</v>
      </c>
      <c r="AR207" s="423"/>
      <c r="AS207" s="422">
        <f>ABS(INDEX(AS:AS,MATCH(AS202,$AA:$AA,0)+11)+INDEX(AS:AS,MATCH(AS202,$AA:$AA,0)+12)+INDEX(AS:AS,MATCH(AS202,$AA:$AA,0)+13))</f>
        <v>0</v>
      </c>
      <c r="AT207" s="423"/>
      <c r="AU207" s="1"/>
      <c r="AV207" s="1"/>
      <c r="AW207" s="83"/>
      <c r="AX207" s="84"/>
      <c r="BA207" s="149"/>
      <c r="BB207" s="150"/>
      <c r="BC207" s="151"/>
      <c r="BQ207" s="153"/>
      <c r="BR207" s="151"/>
      <c r="BV207" s="151"/>
      <c r="BZ207" s="151"/>
    </row>
    <row r="208" spans="1:78" ht="15.9" customHeight="1" x14ac:dyDescent="0.25">
      <c r="B208" s="391" t="str">
        <f t="shared" si="238"/>
        <v>Spieler 4</v>
      </c>
      <c r="C208" s="392" t="str">
        <f t="shared" si="238"/>
        <v/>
      </c>
      <c r="D208" s="393">
        <f>IF(AC208=301,"",AC208)</f>
        <v>0</v>
      </c>
      <c r="E208" s="393" t="str">
        <f>IF(AD208=0,"",AD208)</f>
        <v/>
      </c>
      <c r="F208" s="393">
        <f>IF(AE208=301,"",AE208)</f>
        <v>0</v>
      </c>
      <c r="G208" s="393" t="str">
        <f>IF(AF208=0,"",AF208)</f>
        <v/>
      </c>
      <c r="H208" s="393">
        <f>IF(AG208=301,"",AG208)</f>
        <v>0</v>
      </c>
      <c r="I208" s="393" t="str">
        <f>IF(AH208=0,"",AH208)</f>
        <v/>
      </c>
      <c r="J208" s="393">
        <f>IF(AI208=301,"",AI208)</f>
        <v>0</v>
      </c>
      <c r="K208" s="393" t="str">
        <f>IF(AJ208=0,"",AJ208)</f>
        <v/>
      </c>
      <c r="L208" s="393">
        <f>IF(AK208=301,"",AK208)</f>
        <v>0</v>
      </c>
      <c r="M208" s="393" t="str">
        <f>IF(AL208=0,"",AL208)</f>
        <v/>
      </c>
      <c r="N208" s="393">
        <f>IF(AM208=301,"",AM208)</f>
        <v>0</v>
      </c>
      <c r="O208" s="393" t="str">
        <f>IF(AN208=0,"",AN208)</f>
        <v/>
      </c>
      <c r="P208" s="393">
        <f>IF(AO208=301,"",AO208)</f>
        <v>0</v>
      </c>
      <c r="Q208" s="393" t="str">
        <f>IF(AP208=0,"",AP208)</f>
        <v/>
      </c>
      <c r="R208" s="393">
        <f>IF(AQ208=301,"",AQ208)</f>
        <v>0</v>
      </c>
      <c r="S208" s="393" t="str">
        <f>IF(AR208=0,"",AR208)</f>
        <v/>
      </c>
      <c r="T208" s="393">
        <f>IF(AS208=301,"",AS208)</f>
        <v>0</v>
      </c>
      <c r="U208" s="393" t="str">
        <f>IF(AT208=0,"",AT208)</f>
        <v/>
      </c>
      <c r="V208" s="404"/>
      <c r="W208" s="404"/>
      <c r="AA208" s="74" t="s">
        <v>11</v>
      </c>
      <c r="AB208" s="75"/>
      <c r="AC208" s="422">
        <f>ABS(INDEX(AC:AC,MATCH(AC202,$AA:$AA,0)+14)+INDEX(AC:AC,MATCH(AC202,$AA:$AA,0)+15)+INDEX(AC:AC,MATCH(AC202,$AA:$AA,0)+16))</f>
        <v>0</v>
      </c>
      <c r="AD208" s="423"/>
      <c r="AE208" s="422">
        <f>ABS(INDEX(AE:AE,MATCH(AE202,$AA:$AA,0)+14)+INDEX(AE:AE,MATCH(AE202,$AA:$AA,0)+15)+INDEX(AE:AE,MATCH(AE202,$AA:$AA,0)+16))</f>
        <v>0</v>
      </c>
      <c r="AF208" s="423"/>
      <c r="AG208" s="422">
        <f>ABS(INDEX(AG:AG,MATCH(AG202,$AA:$AA,0)+14)+INDEX(AG:AG,MATCH(AG202,$AA:$AA,0)+15)+INDEX(AG:AG,MATCH(AG202,$AA:$AA,0)+16))</f>
        <v>0</v>
      </c>
      <c r="AH208" s="423"/>
      <c r="AI208" s="422">
        <f>ABS(INDEX(AI:AI,MATCH(AI202,$AA:$AA,0)+14)+INDEX(AI:AI,MATCH(AI202,$AA:$AA,0)+15)+INDEX(AI:AI,MATCH(AI202,$AA:$AA,0)+16))</f>
        <v>0</v>
      </c>
      <c r="AJ208" s="423"/>
      <c r="AK208" s="422">
        <f>ABS(INDEX(AK:AK,MATCH(AK202,$AA:$AA,0)+14)+INDEX(AK:AK,MATCH(AK202,$AA:$AA,0)+15)+INDEX(AK:AK,MATCH(AK202,$AA:$AA,0)+16))</f>
        <v>0</v>
      </c>
      <c r="AL208" s="423"/>
      <c r="AM208" s="422">
        <f>ABS(INDEX(AM:AM,MATCH(AM202,$AA:$AA,0)+14)+INDEX(AM:AM,MATCH(AM202,$AA:$AA,0)+15)+INDEX(AM:AM,MATCH(AM202,$AA:$AA,0)+16))</f>
        <v>0</v>
      </c>
      <c r="AN208" s="423"/>
      <c r="AO208" s="422">
        <f>ABS(INDEX(AO:AO,MATCH(AO202,$AA:$AA,0)+14)+INDEX(AO:AO,MATCH(AO202,$AA:$AA,0)+15)+INDEX(AO:AO,MATCH(AO202,$AA:$AA,0)+16))</f>
        <v>0</v>
      </c>
      <c r="AP208" s="423"/>
      <c r="AQ208" s="422">
        <f>ABS(INDEX(AQ:AQ,MATCH(AQ202,$AA:$AA,0)+14)+INDEX(AQ:AQ,MATCH(AQ202,$AA:$AA,0)+15)+INDEX(AQ:AQ,MATCH(AQ202,$AA:$AA,0)+16))</f>
        <v>0</v>
      </c>
      <c r="AR208" s="423"/>
      <c r="AS208" s="422">
        <f>ABS(INDEX(AS:AS,MATCH(AS202,$AA:$AA,0)+14)+INDEX(AS:AS,MATCH(AS202,$AA:$AA,0)+15)+INDEX(AS:AS,MATCH(AS202,$AA:$AA,0)+16))</f>
        <v>0</v>
      </c>
      <c r="AT208" s="423"/>
      <c r="AU208" s="1"/>
      <c r="AV208" s="1"/>
      <c r="AW208" s="83"/>
      <c r="AX208" s="84"/>
      <c r="BA208" s="149"/>
      <c r="BB208" s="150"/>
      <c r="BC208" s="151"/>
      <c r="BQ208" s="153"/>
      <c r="BR208" s="151"/>
      <c r="BV208" s="151"/>
      <c r="BZ208" s="151"/>
    </row>
    <row r="209" spans="1:78" ht="15.9" customHeight="1" x14ac:dyDescent="0.25">
      <c r="B209" s="388" t="str">
        <f t="shared" si="238"/>
        <v>Gesamt</v>
      </c>
      <c r="C209" s="389" t="str">
        <f t="shared" si="238"/>
        <v/>
      </c>
      <c r="D209" s="394">
        <f>IF(AC209=1505,"",AC209)</f>
        <v>0</v>
      </c>
      <c r="E209" s="394" t="str">
        <f>IF(AD209=0,"",AD209)</f>
        <v/>
      </c>
      <c r="F209" s="394">
        <f>IF(AE209=1505,"",AE209)</f>
        <v>0</v>
      </c>
      <c r="G209" s="394" t="str">
        <f>IF(AF209=0,"",AF209)</f>
        <v/>
      </c>
      <c r="H209" s="394">
        <f>IF(AG209=1505,"",AG209)</f>
        <v>0</v>
      </c>
      <c r="I209" s="394" t="str">
        <f>IF(AH209=0,"",AH209)</f>
        <v/>
      </c>
      <c r="J209" s="394">
        <f>IF(AI209=1505,"",AI209)</f>
        <v>0</v>
      </c>
      <c r="K209" s="394" t="str">
        <f>IF(AJ209=0,"",AJ209)</f>
        <v/>
      </c>
      <c r="L209" s="394">
        <f>IF(AK209=1505,"",AK209)</f>
        <v>0</v>
      </c>
      <c r="M209" s="394" t="str">
        <f>IF(AL209=0,"",AL209)</f>
        <v/>
      </c>
      <c r="N209" s="394">
        <f>IF(AM209=1505,"",AM209)</f>
        <v>0</v>
      </c>
      <c r="O209" s="394" t="str">
        <f>IF(AN209=0,"",AN209)</f>
        <v/>
      </c>
      <c r="P209" s="394">
        <f>IF(AO209=1505,"",AO209)</f>
        <v>0</v>
      </c>
      <c r="Q209" s="394" t="str">
        <f>IF(AP209=0,"",AP209)</f>
        <v/>
      </c>
      <c r="R209" s="394">
        <f>IF(AQ209=1505,"",AQ209)</f>
        <v>0</v>
      </c>
      <c r="S209" s="394" t="str">
        <f>IF(AR209=0,"",AR209)</f>
        <v/>
      </c>
      <c r="T209" s="394">
        <f>IF(AS209=1505,"",AS209)</f>
        <v>0</v>
      </c>
      <c r="U209" s="394" t="str">
        <f>IF(AT209=0,"",AT209)</f>
        <v/>
      </c>
      <c r="V209" s="290"/>
      <c r="W209" s="290"/>
      <c r="AA209" s="76" t="s">
        <v>960</v>
      </c>
      <c r="AB209" s="77"/>
      <c r="AC209" s="388">
        <f>SUM(AC205:AC208)</f>
        <v>0</v>
      </c>
      <c r="AD209" s="389"/>
      <c r="AE209" s="388">
        <f>SUM(AE205:AE208)</f>
        <v>0</v>
      </c>
      <c r="AF209" s="389"/>
      <c r="AG209" s="388">
        <f>SUM(AG205:AG208)</f>
        <v>0</v>
      </c>
      <c r="AH209" s="389"/>
      <c r="AI209" s="388">
        <f>SUM(AI205:AI208)</f>
        <v>0</v>
      </c>
      <c r="AJ209" s="389"/>
      <c r="AK209" s="388">
        <f>SUM(AK205:AK208)</f>
        <v>0</v>
      </c>
      <c r="AL209" s="389"/>
      <c r="AM209" s="388">
        <f>SUM(AM205:AM208)</f>
        <v>0</v>
      </c>
      <c r="AN209" s="389"/>
      <c r="AO209" s="388">
        <f>SUM(AO205:AO208)</f>
        <v>0</v>
      </c>
      <c r="AP209" s="389"/>
      <c r="AQ209" s="388">
        <f>SUM(AQ205:AQ208)</f>
        <v>0</v>
      </c>
      <c r="AR209" s="389"/>
      <c r="AS209" s="388">
        <f>SUM(AS205:AS208)</f>
        <v>0</v>
      </c>
      <c r="AT209" s="389"/>
      <c r="AU209" s="69"/>
      <c r="AV209" s="69"/>
      <c r="AW209" s="83"/>
      <c r="AX209" s="84"/>
      <c r="BA209" s="149"/>
      <c r="BB209" s="150"/>
      <c r="BC209" s="151"/>
      <c r="BQ209" s="153"/>
      <c r="BR209" s="151"/>
      <c r="BV209" s="151"/>
      <c r="BZ209" s="151"/>
    </row>
    <row r="210" spans="1:78" ht="10.5" customHeight="1" x14ac:dyDescent="0.25">
      <c r="B210" s="78"/>
      <c r="C210" s="6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AA210" s="78"/>
      <c r="AB210" s="69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83"/>
      <c r="AX210" s="84"/>
      <c r="BA210" s="149"/>
      <c r="BB210" s="150"/>
      <c r="BC210" s="151"/>
      <c r="BQ210" s="153"/>
      <c r="BR210" s="151"/>
      <c r="BV210" s="151"/>
      <c r="BZ210" s="151"/>
    </row>
    <row r="211" spans="1:78" ht="21" customHeight="1" x14ac:dyDescent="0.4">
      <c r="B211" s="28" t="str">
        <f>AA211</f>
        <v>Team-Nr.</v>
      </c>
      <c r="C211" s="29"/>
      <c r="D211" s="28" t="str">
        <f>AC211</f>
        <v>Liga:</v>
      </c>
      <c r="E211" s="31"/>
      <c r="F211" s="390" t="str">
        <f>AE211</f>
        <v>Bayernliga Herren</v>
      </c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2"/>
      <c r="S211" s="33" t="s">
        <v>955</v>
      </c>
      <c r="T211" s="34"/>
      <c r="U211" s="401" t="str">
        <f>AT211</f>
        <v>08.11./09.11.</v>
      </c>
      <c r="V211" s="402"/>
      <c r="W211" s="403"/>
      <c r="X211" s="386"/>
      <c r="Y211" s="387"/>
      <c r="Z211" s="387"/>
      <c r="AA211" s="28" t="s">
        <v>974</v>
      </c>
      <c r="AB211" s="29"/>
      <c r="AC211" s="30" t="s">
        <v>953</v>
      </c>
      <c r="AD211" s="31"/>
      <c r="AE211" s="29" t="str">
        <f>Schlüssel!$C$1</f>
        <v>Bayernliga Herren</v>
      </c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32"/>
      <c r="AR211" s="33" t="s">
        <v>955</v>
      </c>
      <c r="AS211" s="34"/>
      <c r="AT211" s="401" t="str">
        <f>VLOOKUP(AS212,Spielorte!$A$1:$C$6,2)</f>
        <v>08.11./09.11.</v>
      </c>
      <c r="AU211" s="402"/>
      <c r="AV211" s="403"/>
      <c r="AW211" s="83"/>
      <c r="AX211" s="84"/>
      <c r="BA211" s="149" t="s">
        <v>1117</v>
      </c>
      <c r="BB211" s="150" t="s">
        <v>972</v>
      </c>
      <c r="BC211" s="151" t="s">
        <v>991</v>
      </c>
      <c r="BD211" s="152" t="s">
        <v>990</v>
      </c>
      <c r="BE211" s="152" t="s">
        <v>972</v>
      </c>
      <c r="BF211" s="152" t="s">
        <v>992</v>
      </c>
      <c r="BG211" s="152" t="s">
        <v>1028</v>
      </c>
      <c r="BH211" s="152" t="s">
        <v>1118</v>
      </c>
      <c r="BI211" s="152" t="s">
        <v>1119</v>
      </c>
      <c r="BJ211" s="152" t="s">
        <v>1120</v>
      </c>
      <c r="BK211" s="152" t="s">
        <v>1121</v>
      </c>
      <c r="BL211" s="152" t="s">
        <v>1122</v>
      </c>
      <c r="BM211" s="152" t="s">
        <v>1129</v>
      </c>
      <c r="BN211" s="152" t="s">
        <v>1130</v>
      </c>
      <c r="BO211" s="152" t="s">
        <v>1131</v>
      </c>
      <c r="BP211" s="152" t="s">
        <v>1132</v>
      </c>
      <c r="BQ211" s="153" t="s">
        <v>1123</v>
      </c>
      <c r="BR211" s="151" t="s">
        <v>993</v>
      </c>
      <c r="BS211" s="152" t="s">
        <v>1124</v>
      </c>
      <c r="BT211" s="152" t="s">
        <v>1125</v>
      </c>
      <c r="BU211" s="152" t="s">
        <v>991</v>
      </c>
      <c r="BV211" s="151" t="s">
        <v>993</v>
      </c>
      <c r="BW211" s="153" t="s">
        <v>1126</v>
      </c>
      <c r="BX211" s="152" t="s">
        <v>1127</v>
      </c>
      <c r="BY211" s="152" t="s">
        <v>1128</v>
      </c>
      <c r="BZ211" s="151" t="s">
        <v>993</v>
      </c>
    </row>
    <row r="212" spans="1:78" ht="17.25" customHeight="1" thickBot="1" x14ac:dyDescent="0.45">
      <c r="B212" s="37">
        <f>AA212</f>
        <v>8</v>
      </c>
      <c r="D212" s="30" t="s">
        <v>954</v>
      </c>
      <c r="E212" s="38"/>
      <c r="F212" s="400" t="str">
        <f>AE212</f>
        <v>Brunnthal Max Munich</v>
      </c>
      <c r="G212" s="400"/>
      <c r="H212" s="400"/>
      <c r="I212" s="400"/>
      <c r="J212" s="400"/>
      <c r="K212" s="400"/>
      <c r="L212" s="400"/>
      <c r="M212" s="400"/>
      <c r="N212" s="400"/>
      <c r="O212" s="400"/>
      <c r="P212" s="39"/>
      <c r="Q212" s="39"/>
      <c r="S212" s="33" t="s">
        <v>952</v>
      </c>
      <c r="T212" s="40">
        <f>AS212</f>
        <v>3</v>
      </c>
      <c r="U212" s="34"/>
      <c r="V212" s="34"/>
      <c r="Z212" s="36"/>
      <c r="AA212" s="37">
        <v>8</v>
      </c>
      <c r="AC212" s="30" t="s">
        <v>954</v>
      </c>
      <c r="AD212" s="38"/>
      <c r="AE212" s="85" t="str">
        <f>VLOOKUP(AS212,Spielorte!$A$1:$C$6,3)</f>
        <v>Brunnthal Max Munich</v>
      </c>
      <c r="AF212" s="85"/>
      <c r="AG212" s="85"/>
      <c r="AH212" s="85"/>
      <c r="AI212" s="85"/>
      <c r="AJ212" s="85"/>
      <c r="AK212" s="85"/>
      <c r="AL212" s="85"/>
      <c r="AM212" s="85"/>
      <c r="AN212" s="85"/>
      <c r="AO212" s="39"/>
      <c r="AP212" s="39"/>
      <c r="AR212" s="33" t="s">
        <v>952</v>
      </c>
      <c r="AS212" s="40">
        <v>3</v>
      </c>
      <c r="AT212" s="34"/>
      <c r="AU212" s="34"/>
      <c r="AW212" s="83"/>
      <c r="AX212" s="84"/>
      <c r="BA212" s="149"/>
      <c r="BB212" s="150"/>
      <c r="BC212" s="151"/>
      <c r="BQ212" s="153"/>
      <c r="BR212" s="151"/>
      <c r="BV212" s="151"/>
      <c r="BW212" s="153"/>
      <c r="BZ212" s="151"/>
    </row>
    <row r="213" spans="1:78" ht="15.75" customHeight="1" thickBot="1" x14ac:dyDescent="0.3">
      <c r="B213" s="41" t="str">
        <f>VLOOKUP(B212,Schlüssel!$A$5:$B$14,2)</f>
        <v>Schanzer Ingolstadt 1</v>
      </c>
      <c r="C213" s="42"/>
      <c r="D213" s="43"/>
      <c r="E213" s="44"/>
      <c r="F213" s="45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AA213" s="41" t="str">
        <f>VLOOKUP(AA212,Schlüssel!$A$5:$B$14,2)</f>
        <v>Schanzer Ingolstadt 1</v>
      </c>
      <c r="AB213" s="42"/>
      <c r="AC213" s="43"/>
      <c r="AD213" s="44"/>
      <c r="AE213" s="45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W213" s="83"/>
      <c r="AX213" s="84"/>
      <c r="BA213" s="149"/>
      <c r="BB213" s="150"/>
      <c r="BC213" s="151"/>
      <c r="BQ213" s="153"/>
      <c r="BR213" s="151"/>
      <c r="BV213" s="151"/>
      <c r="BW213" s="153"/>
      <c r="BZ213" s="151"/>
    </row>
    <row r="214" spans="1:78" ht="13.8" thickBot="1" x14ac:dyDescent="0.3">
      <c r="A214" s="4"/>
      <c r="B214" s="28"/>
      <c r="C214" s="47"/>
      <c r="D214" s="48" t="s">
        <v>10</v>
      </c>
      <c r="E214" s="28">
        <f>VLOOKUP($B$2,Schlüssel!$A$5:$DZ$14,13)</f>
        <v>7</v>
      </c>
      <c r="F214" s="49" t="s">
        <v>10</v>
      </c>
      <c r="G214" s="28">
        <f>VLOOKUP($B$2,Schlüssel!$A$5:$DZ$14,14)</f>
        <v>6</v>
      </c>
      <c r="H214" s="49" t="s">
        <v>10</v>
      </c>
      <c r="I214" s="28">
        <f>VLOOKUP($B$2,Schlüssel!$A$5:$DZ$14,15)</f>
        <v>9</v>
      </c>
      <c r="J214" s="49" t="s">
        <v>10</v>
      </c>
      <c r="K214" s="28">
        <f>VLOOKUP($B$2,Schlüssel!$A$5:$DZ$14,16)</f>
        <v>11</v>
      </c>
      <c r="L214" s="49" t="s">
        <v>10</v>
      </c>
      <c r="M214" s="28">
        <f>VLOOKUP($B$2,Schlüssel!$A$5:$DZ$14,17)</f>
        <v>3</v>
      </c>
      <c r="N214" s="49" t="s">
        <v>10</v>
      </c>
      <c r="O214" s="28">
        <f>VLOOKUP($B$2,Schlüssel!$A$5:$DZ$14,18)</f>
        <v>5</v>
      </c>
      <c r="P214" s="49" t="s">
        <v>10</v>
      </c>
      <c r="Q214" s="28">
        <f>VLOOKUP($B$2,Schlüssel!$A$5:$DZ$14,19)</f>
        <v>12</v>
      </c>
      <c r="R214" s="49" t="s">
        <v>10</v>
      </c>
      <c r="S214" s="28">
        <f>VLOOKUP($B$2,Schlüssel!$A$5:$DZ$14,20)</f>
        <v>10</v>
      </c>
      <c r="T214" s="49" t="s">
        <v>10</v>
      </c>
      <c r="U214" s="28">
        <f>VLOOKUP($B$2,Schlüssel!$A$5:$DZ$14,21)</f>
        <v>4</v>
      </c>
      <c r="Z214" s="2"/>
      <c r="AA214" s="28"/>
      <c r="AB214" s="47"/>
      <c r="AC214" s="48" t="s">
        <v>10</v>
      </c>
      <c r="AD214" s="28">
        <f>VLOOKUP(AA212,Schlüssel!$A$5:$DZ$14,53)</f>
        <v>19</v>
      </c>
      <c r="AE214" s="49" t="s">
        <v>10</v>
      </c>
      <c r="AF214" s="28">
        <f>VLOOKUP(AA212,Schlüssel!$A$5:$DZ$14,54)</f>
        <v>17</v>
      </c>
      <c r="AG214" s="49" t="s">
        <v>10</v>
      </c>
      <c r="AH214" s="28">
        <f>VLOOKUP(AA212,Schlüssel!$A$5:$DZ$14,55)</f>
        <v>16</v>
      </c>
      <c r="AI214" s="49" t="s">
        <v>10</v>
      </c>
      <c r="AJ214" s="28">
        <f>VLOOKUP(AA212,Schlüssel!$A$5:$DZ$14,56)</f>
        <v>14</v>
      </c>
      <c r="AK214" s="49" t="s">
        <v>10</v>
      </c>
      <c r="AL214" s="28">
        <f>VLOOKUP(AA212,Schlüssel!$A$5:$DZ$14,57)</f>
        <v>20</v>
      </c>
      <c r="AM214" s="49" t="s">
        <v>10</v>
      </c>
      <c r="AN214" s="28">
        <f>VLOOKUP(AA212,Schlüssel!$A$5:$DZ$14,58)</f>
        <v>15</v>
      </c>
      <c r="AO214" s="49" t="s">
        <v>10</v>
      </c>
      <c r="AP214" s="28">
        <f>VLOOKUP(AA212,Schlüssel!$A$5:$DZ$14,59)</f>
        <v>18</v>
      </c>
      <c r="AQ214" s="49" t="s">
        <v>10</v>
      </c>
      <c r="AR214" s="28">
        <f>VLOOKUP(AA212,Schlüssel!$A$5:$DZ$14,60)</f>
        <v>13</v>
      </c>
      <c r="AS214" s="49" t="s">
        <v>10</v>
      </c>
      <c r="AT214" s="28">
        <f>VLOOKUP(AA212,Schlüssel!$A$5:$DZ$14,61)</f>
        <v>11</v>
      </c>
      <c r="AW214" s="83"/>
      <c r="AX214" s="84"/>
      <c r="BA214" s="149"/>
      <c r="BB214" s="150"/>
      <c r="BC214" s="151"/>
      <c r="BQ214" s="153"/>
      <c r="BR214" s="151"/>
      <c r="BV214" s="151"/>
      <c r="BW214" s="153"/>
      <c r="BZ214" s="151"/>
    </row>
    <row r="215" spans="1:78" ht="20.25" customHeight="1" x14ac:dyDescent="0.25">
      <c r="B215" s="50" t="s">
        <v>1</v>
      </c>
      <c r="C215" s="51"/>
      <c r="D215" s="388" t="s">
        <v>961</v>
      </c>
      <c r="E215" s="389"/>
      <c r="F215" s="388" t="s">
        <v>962</v>
      </c>
      <c r="G215" s="389"/>
      <c r="H215" s="388" t="s">
        <v>963</v>
      </c>
      <c r="I215" s="389"/>
      <c r="J215" s="388" t="s">
        <v>964</v>
      </c>
      <c r="K215" s="389"/>
      <c r="L215" s="388" t="s">
        <v>965</v>
      </c>
      <c r="M215" s="389"/>
      <c r="N215" s="388" t="s">
        <v>966</v>
      </c>
      <c r="O215" s="389"/>
      <c r="P215" s="388" t="s">
        <v>967</v>
      </c>
      <c r="Q215" s="389"/>
      <c r="R215" s="388" t="s">
        <v>968</v>
      </c>
      <c r="S215" s="389"/>
      <c r="T215" s="388" t="s">
        <v>969</v>
      </c>
      <c r="U215" s="389"/>
      <c r="V215" s="416" t="s">
        <v>960</v>
      </c>
      <c r="W215" s="417"/>
      <c r="AA215" s="50" t="s">
        <v>1</v>
      </c>
      <c r="AB215" s="51"/>
      <c r="AC215" s="76" t="s">
        <v>961</v>
      </c>
      <c r="AD215" s="77"/>
      <c r="AE215" s="76" t="s">
        <v>962</v>
      </c>
      <c r="AF215" s="77"/>
      <c r="AG215" s="76" t="s">
        <v>963</v>
      </c>
      <c r="AH215" s="77"/>
      <c r="AI215" s="76" t="s">
        <v>964</v>
      </c>
      <c r="AJ215" s="77"/>
      <c r="AK215" s="76" t="s">
        <v>965</v>
      </c>
      <c r="AL215" s="77"/>
      <c r="AM215" s="76" t="s">
        <v>966</v>
      </c>
      <c r="AN215" s="77"/>
      <c r="AO215" s="76" t="s">
        <v>967</v>
      </c>
      <c r="AP215" s="77"/>
      <c r="AQ215" s="76" t="s">
        <v>968</v>
      </c>
      <c r="AR215" s="77"/>
      <c r="AS215" s="76" t="s">
        <v>969</v>
      </c>
      <c r="AT215" s="86"/>
      <c r="AU215" s="87" t="s">
        <v>960</v>
      </c>
      <c r="AV215" s="88"/>
      <c r="AW215" s="83"/>
      <c r="AX215" s="84"/>
      <c r="BA215" s="149"/>
      <c r="BB215" s="150"/>
      <c r="BC215" s="151"/>
      <c r="BQ215" s="153"/>
      <c r="BR215" s="151"/>
      <c r="BV215" s="151"/>
      <c r="BZ215" s="151"/>
    </row>
    <row r="216" spans="1:78" ht="15" customHeight="1" thickBot="1" x14ac:dyDescent="0.3">
      <c r="B216" s="52" t="s">
        <v>970</v>
      </c>
      <c r="C216" s="53" t="s">
        <v>971</v>
      </c>
      <c r="D216" s="54" t="s">
        <v>972</v>
      </c>
      <c r="E216" s="54" t="s">
        <v>973</v>
      </c>
      <c r="F216" s="54" t="s">
        <v>972</v>
      </c>
      <c r="G216" s="54" t="s">
        <v>973</v>
      </c>
      <c r="H216" s="54" t="s">
        <v>972</v>
      </c>
      <c r="I216" s="54" t="s">
        <v>973</v>
      </c>
      <c r="J216" s="54" t="s">
        <v>972</v>
      </c>
      <c r="K216" s="54" t="s">
        <v>973</v>
      </c>
      <c r="L216" s="54" t="s">
        <v>972</v>
      </c>
      <c r="M216" s="54" t="s">
        <v>973</v>
      </c>
      <c r="N216" s="54" t="s">
        <v>972</v>
      </c>
      <c r="O216" s="54" t="s">
        <v>973</v>
      </c>
      <c r="P216" s="54" t="s">
        <v>972</v>
      </c>
      <c r="Q216" s="54" t="s">
        <v>973</v>
      </c>
      <c r="R216" s="54" t="s">
        <v>972</v>
      </c>
      <c r="S216" s="54" t="s">
        <v>973</v>
      </c>
      <c r="T216" s="54" t="s">
        <v>972</v>
      </c>
      <c r="U216" s="54" t="s">
        <v>973</v>
      </c>
      <c r="V216" s="54" t="s">
        <v>972</v>
      </c>
      <c r="W216" s="55" t="s">
        <v>973</v>
      </c>
      <c r="AA216" s="52" t="s">
        <v>970</v>
      </c>
      <c r="AB216" s="53" t="s">
        <v>971</v>
      </c>
      <c r="AC216" s="54" t="s">
        <v>972</v>
      </c>
      <c r="AD216" s="54" t="s">
        <v>973</v>
      </c>
      <c r="AE216" s="54" t="s">
        <v>972</v>
      </c>
      <c r="AF216" s="54" t="s">
        <v>973</v>
      </c>
      <c r="AG216" s="54" t="s">
        <v>972</v>
      </c>
      <c r="AH216" s="54" t="s">
        <v>973</v>
      </c>
      <c r="AI216" s="54" t="s">
        <v>972</v>
      </c>
      <c r="AJ216" s="54" t="s">
        <v>973</v>
      </c>
      <c r="AK216" s="54" t="s">
        <v>972</v>
      </c>
      <c r="AL216" s="54" t="s">
        <v>973</v>
      </c>
      <c r="AM216" s="54" t="s">
        <v>972</v>
      </c>
      <c r="AN216" s="54" t="s">
        <v>973</v>
      </c>
      <c r="AO216" s="54" t="s">
        <v>972</v>
      </c>
      <c r="AP216" s="54" t="s">
        <v>973</v>
      </c>
      <c r="AQ216" s="54" t="s">
        <v>972</v>
      </c>
      <c r="AR216" s="54" t="s">
        <v>973</v>
      </c>
      <c r="AS216" s="54" t="s">
        <v>972</v>
      </c>
      <c r="AT216" s="89" t="s">
        <v>973</v>
      </c>
      <c r="AU216" s="52" t="s">
        <v>972</v>
      </c>
      <c r="AV216" s="55" t="s">
        <v>973</v>
      </c>
      <c r="AW216" s="83"/>
      <c r="AX216" s="84"/>
      <c r="BA216" s="149"/>
      <c r="BB216" s="150"/>
      <c r="BC216" s="151"/>
      <c r="BQ216" s="153"/>
      <c r="BR216" s="151"/>
      <c r="BV216" s="151"/>
      <c r="BZ216" s="151"/>
    </row>
    <row r="217" spans="1:78" ht="17.100000000000001" customHeight="1" x14ac:dyDescent="0.25">
      <c r="A217" s="413" t="s">
        <v>0</v>
      </c>
      <c r="B217" s="56" t="str">
        <f>IF(AA217=0,"",AA217)</f>
        <v/>
      </c>
      <c r="C217" s="57" t="str">
        <f>IF(AB217=0,"",AB217)</f>
        <v/>
      </c>
      <c r="D217" s="58" t="str">
        <f>IF(AC217=0,"",AC217)</f>
        <v/>
      </c>
      <c r="E217" s="397">
        <f>IF(AD217="","",AD217)</f>
        <v>0</v>
      </c>
      <c r="F217" s="58" t="str">
        <f t="shared" ref="F217:F230" si="239">IF(AE217=0,"",AE217)</f>
        <v/>
      </c>
      <c r="G217" s="397">
        <f>IF(AF217="","",AF217)</f>
        <v>0</v>
      </c>
      <c r="H217" s="58" t="str">
        <f t="shared" ref="H217:H230" si="240">IF(AG217=0,"",AG217)</f>
        <v/>
      </c>
      <c r="I217" s="397">
        <f>IF(AH217="","",AH217)</f>
        <v>0</v>
      </c>
      <c r="J217" s="58" t="str">
        <f t="shared" ref="J217:J230" si="241">IF(AI217=0,"",AI217)</f>
        <v/>
      </c>
      <c r="K217" s="397">
        <f>IF(AJ217="","",AJ217)</f>
        <v>0</v>
      </c>
      <c r="L217" s="58" t="str">
        <f t="shared" ref="L217:L230" si="242">IF(AK217=0,"",AK217)</f>
        <v/>
      </c>
      <c r="M217" s="397">
        <f>IF(AL217="","",AL217)</f>
        <v>0</v>
      </c>
      <c r="N217" s="58" t="str">
        <f>IF(AM217=0,"",AM217)</f>
        <v/>
      </c>
      <c r="O217" s="397">
        <f>IF(AN217="","",AN217)</f>
        <v>0</v>
      </c>
      <c r="P217" s="58" t="str">
        <f t="shared" ref="P217:P230" si="243">IF(AO217=0,"",AO217)</f>
        <v/>
      </c>
      <c r="Q217" s="397">
        <f>IF(AP217="","",AP217)</f>
        <v>0</v>
      </c>
      <c r="R217" s="58" t="str">
        <f t="shared" ref="R217:R230" si="244">IF(AQ217=0,"",AQ217)</f>
        <v/>
      </c>
      <c r="S217" s="397">
        <f>IF(AR217="","",AR217)</f>
        <v>0</v>
      </c>
      <c r="T217" s="58" t="str">
        <f t="shared" ref="T217:T230" si="245">IF(AS217=0,"",AS217)</f>
        <v/>
      </c>
      <c r="U217" s="397">
        <f>IF(AT217="","",AT217)</f>
        <v>0</v>
      </c>
      <c r="V217" s="58" t="str">
        <f t="shared" ref="V217:V230" si="246">IF(AU217=0,"",AU217)</f>
        <v/>
      </c>
      <c r="W217" s="397">
        <f>IF(AV217="","",AV217)</f>
        <v>0</v>
      </c>
      <c r="Z217" s="405" t="s">
        <v>0</v>
      </c>
      <c r="AA217" s="272" t="str">
        <f>IF(AB217=0,"",_xlfn.CONCAT(VLOOKUP(AB217,Starter!A:C,2,0)))</f>
        <v/>
      </c>
      <c r="AB217" s="81"/>
      <c r="AC217" s="129"/>
      <c r="AD217" s="163">
        <f>IF(SUM(AC217:AC219)+AC235=0,0,IF(SUM(ABS(AC217),ABS(AC218),ABS(AC219))=AC235,0.5,IF(SUM(ABS(AC217),ABS(AC218),ABS(AC219))&gt;AC235,1,0)))</f>
        <v>0</v>
      </c>
      <c r="AE217" s="132"/>
      <c r="AF217" s="91">
        <f>IF(SUM(AE217:AE219)+AE235=0,0,IF(SUM(ABS(AE217),ABS(AE218),ABS(AE219))=AE235,0.5,IF(SUM(ABS(AE217),ABS(AE218),ABS(AE219))&gt;AE235,1,0)))</f>
        <v>0</v>
      </c>
      <c r="AG217" s="129"/>
      <c r="AH217" s="91">
        <f>IF(SUM(AG217:AG219)+AG235=0,0,IF(SUM(ABS(AG217),ABS(AG218),ABS(AG219))=AG235,0.5,IF(SUM(ABS(AG217),ABS(AG218),ABS(AG219))&gt;AG235,1,0)))</f>
        <v>0</v>
      </c>
      <c r="AI217" s="129"/>
      <c r="AJ217" s="91">
        <f>IF(SUM(AI217:AI219)+AI235=0,0,IF(SUM(ABS(AI217),ABS(AI218),ABS(AI219))=AI235,0.5,IF(SUM(ABS(AI217),ABS(AI218),ABS(AI219))&gt;AI235,1,0)))</f>
        <v>0</v>
      </c>
      <c r="AK217" s="129"/>
      <c r="AL217" s="91">
        <f>IF(SUM(AK217:AK219)+AK235=0,0,IF(SUM(ABS(AK217),ABS(AK218),ABS(AK219))=AK235,0.5,IF(SUM(ABS(AK217),ABS(AK218),ABS(AK219))&gt;AK235,1,0)))</f>
        <v>0</v>
      </c>
      <c r="AM217" s="129"/>
      <c r="AN217" s="91">
        <f>IF(SUM(AM217:AM219)+AM235=0,0,IF(SUM(ABS(AM217),ABS(AM218),ABS(AM219))=AM235,0.5,IF(SUM(ABS(AM217),ABS(AM218),ABS(AM219))&gt;AM235,1,0)))</f>
        <v>0</v>
      </c>
      <c r="AO217" s="129"/>
      <c r="AP217" s="91">
        <f>IF(SUM(AO217:AO219)+AO235=0,0,IF(SUM(ABS(AO217),ABS(AO218),ABS(AO219))=AO235,0.5,IF(SUM(ABS(AO217),ABS(AO218),ABS(AO219))&gt;AO235,1,0)))</f>
        <v>0</v>
      </c>
      <c r="AQ217" s="129"/>
      <c r="AR217" s="91">
        <f>IF(SUM(AQ217:AQ219)+AQ235=0,0,IF(SUM(ABS(AQ217),ABS(AQ218),ABS(AQ219))=AQ235,0.5,IF(SUM(ABS(AQ217),ABS(AQ218),ABS(AQ219))&gt;AQ235,1,0)))</f>
        <v>0</v>
      </c>
      <c r="AS217" s="129"/>
      <c r="AT217" s="91">
        <f>IF(SUM(AS217:AS219)+AS235=0,0,IF(SUM(ABS(AS217),ABS(AS218),ABS(AS219))=AS235,0.5,IF(SUM(ABS(AS217),ABS(AS218),ABS(AS219))&gt;AS235,1,0)))</f>
        <v>0</v>
      </c>
      <c r="AU217" s="92">
        <f t="shared" ref="AU217:AU228" si="247">ABS(SUM(AC217:AC217))+ABS(SUM(AE217:AE217))+ABS(SUM(AG217:AG217))+ABS(SUM(AI217:AI217))+ABS(SUM(AK217:AK217))+ABS(SUM(AM217:AM217))+ABS(SUM(AO217:AO217))+ABS(SUM(AQ217:AQ217))+ABS(SUM(AS217:AS217))</f>
        <v>0</v>
      </c>
      <c r="AV217" s="93">
        <f>SUM(AD217+AF217+AH217+AJ217+AL217+AN217+AP217+AR217+AT217)</f>
        <v>0</v>
      </c>
      <c r="AW217" s="83"/>
      <c r="AX217" s="84"/>
      <c r="AZ217" s="47"/>
      <c r="BA217" s="149"/>
      <c r="BB217" s="150"/>
      <c r="BC217" s="151"/>
      <c r="BD217" s="154">
        <f>+AB217</f>
        <v>0</v>
      </c>
      <c r="BE217" s="150">
        <f>+AU217</f>
        <v>0</v>
      </c>
      <c r="BF217" s="152">
        <f>COUNT(BH217:BP217)</f>
        <v>0</v>
      </c>
      <c r="BG217" s="152">
        <f>COUNTIF(BH217:BP217,"&gt;0")</f>
        <v>0</v>
      </c>
      <c r="BH217" s="152" t="str">
        <f t="shared" ref="BH217:BH228" si="248">IF(AC217=0,"",AC217)</f>
        <v/>
      </c>
      <c r="BI217" s="152" t="str">
        <f t="shared" ref="BI217:BI228" si="249">IF(AE217=0,"",AE217)</f>
        <v/>
      </c>
      <c r="BJ217" s="152" t="str">
        <f t="shared" ref="BJ217:BJ228" si="250">IF(AG217=0,"",AG217)</f>
        <v/>
      </c>
      <c r="BK217" s="152" t="str">
        <f t="shared" ref="BK217:BK228" si="251">IF(AI217=0,"",AI217)</f>
        <v/>
      </c>
      <c r="BL217" s="152" t="str">
        <f t="shared" ref="BL217:BL228" si="252">IF(AK217=0,"",AK217)</f>
        <v/>
      </c>
      <c r="BM217" s="152" t="str">
        <f t="shared" ref="BM217:BM228" si="253">IF(AM217=0,"",AM217)</f>
        <v/>
      </c>
      <c r="BN217" s="152" t="str">
        <f t="shared" ref="BN217:BN228" si="254">IF(AO217=0,"",AO217)</f>
        <v/>
      </c>
      <c r="BO217" s="152" t="str">
        <f t="shared" ref="BO217:BO228" si="255">IF(AQ217=0,"",AQ217)</f>
        <v/>
      </c>
      <c r="BP217" s="152" t="str">
        <f t="shared" ref="BP217:BP228" si="256">IF(AS217=0,"",AS217)</f>
        <v/>
      </c>
      <c r="BQ217" s="153"/>
      <c r="BR217" s="151"/>
      <c r="BS217" s="152">
        <f>MAX(BH217:BP217)</f>
        <v>0</v>
      </c>
      <c r="BT217" s="152">
        <f>IF(BS217&lt;MAX(BS:BS),0,BS217+ROW()/1000000000)</f>
        <v>2.17E-7</v>
      </c>
      <c r="BU217" s="152" t="str">
        <f>+AA213</f>
        <v>Schanzer Ingolstadt 1</v>
      </c>
      <c r="BV217" s="151">
        <f>RANK(BT217,BT:BT)</f>
        <v>36</v>
      </c>
      <c r="BW217" s="152">
        <f>SUMIF(BH217:BP217,"&gt;0")</f>
        <v>0</v>
      </c>
      <c r="BX217" s="152">
        <f>IF(COUNTIF(BH217:BP217,"&gt;0")&lt;Spielorte!$A$23,0,BE217/Spielorte!$A$23)</f>
        <v>0</v>
      </c>
      <c r="BY217" s="152">
        <f>IF(BX217&lt;MAX(BX:BX),0,BX217+ROW()/1000000000)</f>
        <v>2.17E-7</v>
      </c>
      <c r="BZ217" s="151">
        <f t="shared" ref="BZ217:BZ228" si="257">IF(BY217=0,0,RANK(BY217,BY:BY))</f>
        <v>36</v>
      </c>
    </row>
    <row r="218" spans="1:78" ht="17.100000000000001" customHeight="1" x14ac:dyDescent="0.25">
      <c r="A218" s="414"/>
      <c r="B218" s="59" t="str">
        <f t="shared" ref="B218:D230" si="258">IF(AA218=0,"",AA218)</f>
        <v/>
      </c>
      <c r="C218" s="60" t="str">
        <f t="shared" si="258"/>
        <v/>
      </c>
      <c r="D218" s="61" t="str">
        <f t="shared" si="258"/>
        <v/>
      </c>
      <c r="E218" s="398"/>
      <c r="F218" s="61" t="str">
        <f t="shared" si="239"/>
        <v/>
      </c>
      <c r="G218" s="398"/>
      <c r="H218" s="61" t="str">
        <f t="shared" si="240"/>
        <v/>
      </c>
      <c r="I218" s="398"/>
      <c r="J218" s="61" t="str">
        <f t="shared" si="241"/>
        <v/>
      </c>
      <c r="K218" s="398"/>
      <c r="L218" s="61" t="str">
        <f t="shared" si="242"/>
        <v/>
      </c>
      <c r="M218" s="398"/>
      <c r="N218" s="61" t="str">
        <f t="shared" ref="N218:N230" si="259">IF(AM218=0,"",AM218)</f>
        <v/>
      </c>
      <c r="O218" s="398"/>
      <c r="P218" s="61" t="str">
        <f t="shared" si="243"/>
        <v/>
      </c>
      <c r="Q218" s="398"/>
      <c r="R218" s="61" t="str">
        <f t="shared" si="244"/>
        <v/>
      </c>
      <c r="S218" s="398"/>
      <c r="T218" s="61" t="str">
        <f t="shared" si="245"/>
        <v/>
      </c>
      <c r="U218" s="398"/>
      <c r="V218" s="61" t="str">
        <f t="shared" si="246"/>
        <v/>
      </c>
      <c r="W218" s="398"/>
      <c r="Z218" s="406"/>
      <c r="AA218" s="90" t="str">
        <f>IF(AB218=0,"",_xlfn.CONCAT(VLOOKUP(AB218,Starter!A:C,2,0)))</f>
        <v/>
      </c>
      <c r="AB218" s="80"/>
      <c r="AC218" s="130"/>
      <c r="AD218" s="94"/>
      <c r="AE218" s="130"/>
      <c r="AF218" s="94"/>
      <c r="AG218" s="130"/>
      <c r="AH218" s="94"/>
      <c r="AI218" s="130"/>
      <c r="AJ218" s="94"/>
      <c r="AK218" s="130"/>
      <c r="AL218" s="94"/>
      <c r="AM218" s="130"/>
      <c r="AN218" s="94"/>
      <c r="AO218" s="130"/>
      <c r="AP218" s="94"/>
      <c r="AQ218" s="130"/>
      <c r="AR218" s="94"/>
      <c r="AS218" s="130"/>
      <c r="AT218" s="94"/>
      <c r="AU218" s="95">
        <f t="shared" si="247"/>
        <v>0</v>
      </c>
      <c r="AV218" s="96"/>
      <c r="AW218" s="83"/>
      <c r="AX218" s="84"/>
      <c r="AZ218" s="47"/>
      <c r="BA218" s="149"/>
      <c r="BB218" s="150"/>
      <c r="BC218" s="151"/>
      <c r="BD218" s="154">
        <f t="shared" ref="BD218:BD228" si="260">+AB218</f>
        <v>0</v>
      </c>
      <c r="BE218" s="150">
        <f t="shared" ref="BE218:BE228" si="261">+AU218</f>
        <v>0</v>
      </c>
      <c r="BF218" s="152">
        <f t="shared" ref="BF218:BF228" si="262">COUNT(BH218:BP218)</f>
        <v>0</v>
      </c>
      <c r="BG218" s="152">
        <f t="shared" ref="BG218:BG228" si="263">COUNTIF(BH218:BP218,"&gt;0")</f>
        <v>0</v>
      </c>
      <c r="BH218" s="152" t="str">
        <f t="shared" si="248"/>
        <v/>
      </c>
      <c r="BI218" s="152" t="str">
        <f t="shared" si="249"/>
        <v/>
      </c>
      <c r="BJ218" s="152" t="str">
        <f t="shared" si="250"/>
        <v/>
      </c>
      <c r="BK218" s="152" t="str">
        <f t="shared" si="251"/>
        <v/>
      </c>
      <c r="BL218" s="152" t="str">
        <f t="shared" si="252"/>
        <v/>
      </c>
      <c r="BM218" s="152" t="str">
        <f t="shared" si="253"/>
        <v/>
      </c>
      <c r="BN218" s="152" t="str">
        <f t="shared" si="254"/>
        <v/>
      </c>
      <c r="BO218" s="152" t="str">
        <f t="shared" si="255"/>
        <v/>
      </c>
      <c r="BP218" s="152" t="str">
        <f t="shared" si="256"/>
        <v/>
      </c>
      <c r="BQ218" s="153"/>
      <c r="BR218" s="151"/>
      <c r="BS218" s="152">
        <f t="shared" ref="BS218:BS228" si="264">MAX(BH218:BP218)</f>
        <v>0</v>
      </c>
      <c r="BT218" s="152">
        <f t="shared" ref="BT218:BT228" si="265">IF(BS218&lt;MAX(BS:BS),0,BS218+ROW()/1000000000)</f>
        <v>2.1799999999999999E-7</v>
      </c>
      <c r="BU218" s="152" t="str">
        <f t="shared" ref="BU218:BU228" si="266">+BU217</f>
        <v>Schanzer Ingolstadt 1</v>
      </c>
      <c r="BV218" s="151">
        <f t="shared" ref="BV218:BV228" si="267">RANK(BT218,BT:BT)</f>
        <v>35</v>
      </c>
      <c r="BW218" s="152">
        <f t="shared" ref="BW218:BW228" si="268">SUMIF(BH218:BP218,"&gt;0")</f>
        <v>0</v>
      </c>
      <c r="BX218" s="152">
        <f>IF(COUNTIF(BH218:BP218,"&gt;0")&lt;Spielorte!$A$23,0,BE218/Spielorte!$A$23)</f>
        <v>0</v>
      </c>
      <c r="BY218" s="152">
        <f t="shared" ref="BY218:BY228" si="269">IF(BX218&lt;MAX(BX:BX),0,BX218+ROW()/1000000000)</f>
        <v>2.1799999999999999E-7</v>
      </c>
      <c r="BZ218" s="151">
        <f t="shared" si="257"/>
        <v>35</v>
      </c>
    </row>
    <row r="219" spans="1:78" ht="17.100000000000001" customHeight="1" thickBot="1" x14ac:dyDescent="0.3">
      <c r="A219" s="415"/>
      <c r="B219" s="62" t="str">
        <f t="shared" si="258"/>
        <v/>
      </c>
      <c r="C219" s="63" t="str">
        <f t="shared" si="258"/>
        <v/>
      </c>
      <c r="D219" s="52" t="str">
        <f t="shared" si="258"/>
        <v/>
      </c>
      <c r="E219" s="399"/>
      <c r="F219" s="52" t="str">
        <f t="shared" si="239"/>
        <v/>
      </c>
      <c r="G219" s="399"/>
      <c r="H219" s="52" t="str">
        <f t="shared" si="240"/>
        <v/>
      </c>
      <c r="I219" s="399"/>
      <c r="J219" s="52" t="str">
        <f t="shared" si="241"/>
        <v/>
      </c>
      <c r="K219" s="399"/>
      <c r="L219" s="52" t="str">
        <f t="shared" si="242"/>
        <v/>
      </c>
      <c r="M219" s="399"/>
      <c r="N219" s="52" t="str">
        <f t="shared" si="259"/>
        <v/>
      </c>
      <c r="O219" s="399"/>
      <c r="P219" s="52" t="str">
        <f t="shared" si="243"/>
        <v/>
      </c>
      <c r="Q219" s="399"/>
      <c r="R219" s="52" t="str">
        <f t="shared" si="244"/>
        <v/>
      </c>
      <c r="S219" s="399"/>
      <c r="T219" s="52" t="str">
        <f t="shared" si="245"/>
        <v/>
      </c>
      <c r="U219" s="399"/>
      <c r="V219" s="52" t="str">
        <f t="shared" si="246"/>
        <v/>
      </c>
      <c r="W219" s="399"/>
      <c r="Z219" s="407"/>
      <c r="AA219" s="99" t="str">
        <f>IF(AB219=0,"",_xlfn.CONCAT(VLOOKUP(AB219,Starter!A:C,2,0)))</f>
        <v/>
      </c>
      <c r="AB219" s="82"/>
      <c r="AC219" s="131"/>
      <c r="AD219" s="94"/>
      <c r="AE219" s="131"/>
      <c r="AF219" s="94"/>
      <c r="AG219" s="131"/>
      <c r="AH219" s="94"/>
      <c r="AI219" s="131"/>
      <c r="AJ219" s="94"/>
      <c r="AK219" s="131"/>
      <c r="AL219" s="94"/>
      <c r="AM219" s="131"/>
      <c r="AN219" s="94"/>
      <c r="AO219" s="131"/>
      <c r="AP219" s="94"/>
      <c r="AQ219" s="131"/>
      <c r="AR219" s="94"/>
      <c r="AS219" s="131"/>
      <c r="AT219" s="94"/>
      <c r="AU219" s="97">
        <f t="shared" si="247"/>
        <v>0</v>
      </c>
      <c r="AV219" s="98"/>
      <c r="AW219" s="83"/>
      <c r="AX219" s="84"/>
      <c r="AZ219" s="47"/>
      <c r="BA219" s="149"/>
      <c r="BB219" s="150"/>
      <c r="BC219" s="151"/>
      <c r="BD219" s="154">
        <f t="shared" si="260"/>
        <v>0</v>
      </c>
      <c r="BE219" s="150">
        <f t="shared" si="261"/>
        <v>0</v>
      </c>
      <c r="BF219" s="152">
        <f t="shared" si="262"/>
        <v>0</v>
      </c>
      <c r="BG219" s="152">
        <f t="shared" si="263"/>
        <v>0</v>
      </c>
      <c r="BH219" s="152" t="str">
        <f t="shared" si="248"/>
        <v/>
      </c>
      <c r="BI219" s="152" t="str">
        <f t="shared" si="249"/>
        <v/>
      </c>
      <c r="BJ219" s="152" t="str">
        <f t="shared" si="250"/>
        <v/>
      </c>
      <c r="BK219" s="152" t="str">
        <f t="shared" si="251"/>
        <v/>
      </c>
      <c r="BL219" s="152" t="str">
        <f t="shared" si="252"/>
        <v/>
      </c>
      <c r="BM219" s="152" t="str">
        <f t="shared" si="253"/>
        <v/>
      </c>
      <c r="BN219" s="152" t="str">
        <f t="shared" si="254"/>
        <v/>
      </c>
      <c r="BO219" s="152" t="str">
        <f t="shared" si="255"/>
        <v/>
      </c>
      <c r="BP219" s="152" t="str">
        <f t="shared" si="256"/>
        <v/>
      </c>
      <c r="BQ219" s="153"/>
      <c r="BR219" s="151"/>
      <c r="BS219" s="152">
        <f t="shared" si="264"/>
        <v>0</v>
      </c>
      <c r="BT219" s="152">
        <f t="shared" si="265"/>
        <v>2.1899999999999999E-7</v>
      </c>
      <c r="BU219" s="152" t="str">
        <f t="shared" si="266"/>
        <v>Schanzer Ingolstadt 1</v>
      </c>
      <c r="BV219" s="151">
        <f t="shared" si="267"/>
        <v>34</v>
      </c>
      <c r="BW219" s="152">
        <f t="shared" si="268"/>
        <v>0</v>
      </c>
      <c r="BX219" s="152">
        <f>IF(COUNTIF(BH219:BP219,"&gt;0")&lt;Spielorte!$A$23,0,BE219/Spielorte!$A$23)</f>
        <v>0</v>
      </c>
      <c r="BY219" s="152">
        <f t="shared" si="269"/>
        <v>2.1899999999999999E-7</v>
      </c>
      <c r="BZ219" s="151">
        <f t="shared" si="257"/>
        <v>34</v>
      </c>
    </row>
    <row r="220" spans="1:78" ht="17.100000000000001" customHeight="1" x14ac:dyDescent="0.25">
      <c r="A220" s="413" t="s">
        <v>2</v>
      </c>
      <c r="B220" s="56" t="str">
        <f t="shared" si="258"/>
        <v/>
      </c>
      <c r="C220" s="57" t="str">
        <f t="shared" si="258"/>
        <v/>
      </c>
      <c r="D220" s="58" t="str">
        <f t="shared" si="258"/>
        <v/>
      </c>
      <c r="E220" s="397">
        <f>IF(AD220="","",AD220)</f>
        <v>0</v>
      </c>
      <c r="F220" s="58" t="str">
        <f t="shared" si="239"/>
        <v/>
      </c>
      <c r="G220" s="397">
        <f>IF(AF220="","",AF220)</f>
        <v>0</v>
      </c>
      <c r="H220" s="58" t="str">
        <f t="shared" si="240"/>
        <v/>
      </c>
      <c r="I220" s="397">
        <f>IF(AH220="","",AH220)</f>
        <v>0</v>
      </c>
      <c r="J220" s="58" t="str">
        <f t="shared" si="241"/>
        <v/>
      </c>
      <c r="K220" s="397">
        <f>IF(AJ220="","",AJ220)</f>
        <v>0</v>
      </c>
      <c r="L220" s="58" t="str">
        <f t="shared" si="242"/>
        <v/>
      </c>
      <c r="M220" s="397">
        <f>IF(AL220="","",AL220)</f>
        <v>0</v>
      </c>
      <c r="N220" s="58" t="str">
        <f t="shared" si="259"/>
        <v/>
      </c>
      <c r="O220" s="397">
        <f>IF(AN220="","",AN220)</f>
        <v>0</v>
      </c>
      <c r="P220" s="58" t="str">
        <f t="shared" si="243"/>
        <v/>
      </c>
      <c r="Q220" s="397">
        <f>IF(AP220="","",AP220)</f>
        <v>0</v>
      </c>
      <c r="R220" s="58" t="str">
        <f t="shared" si="244"/>
        <v/>
      </c>
      <c r="S220" s="397">
        <f>IF(AR220="","",AR220)</f>
        <v>0</v>
      </c>
      <c r="T220" s="58" t="str">
        <f t="shared" si="245"/>
        <v/>
      </c>
      <c r="U220" s="397">
        <f>IF(AT220="","",AT220)</f>
        <v>0</v>
      </c>
      <c r="V220" s="58" t="str">
        <f t="shared" si="246"/>
        <v/>
      </c>
      <c r="W220" s="397">
        <f>IF(AV220="","",AV220)</f>
        <v>0</v>
      </c>
      <c r="Z220" s="405" t="s">
        <v>2</v>
      </c>
      <c r="AA220" s="272" t="str">
        <f>IF(AB220=0,"",_xlfn.CONCAT(VLOOKUP(AB220,Starter!A:C,2,0)))</f>
        <v/>
      </c>
      <c r="AB220" s="81"/>
      <c r="AC220" s="132"/>
      <c r="AD220" s="91">
        <f>IF(SUM(AC220:AC222)+AC236=0,0,IF(SUM(ABS(AC220),ABS(AC221),ABS(AC222))=AC236,0.5,IF(SUM(ABS(AC220),ABS(AC221),ABS(AC222))&gt;AC236,1,0)))</f>
        <v>0</v>
      </c>
      <c r="AE220" s="132"/>
      <c r="AF220" s="91">
        <f>IF(SUM(AE220:AE222)+AE236=0,0,IF(SUM(ABS(AE220),ABS(AE221),ABS(AE222))=AE236,0.5,IF(SUM(ABS(AE220),ABS(AE221),ABS(AE222))&gt;AE236,1,0)))</f>
        <v>0</v>
      </c>
      <c r="AG220" s="132"/>
      <c r="AH220" s="91">
        <f>IF(SUM(AG220:AG222)+AG236=0,0,IF(SUM(ABS(AG220),ABS(AG221),ABS(AG222))=AG236,0.5,IF(SUM(ABS(AG220),ABS(AG221),ABS(AG222))&gt;AG236,1,0)))</f>
        <v>0</v>
      </c>
      <c r="AI220" s="132"/>
      <c r="AJ220" s="91">
        <f>IF(SUM(AI220:AI222)+AI236=0,0,IF(SUM(ABS(AI220),ABS(AI221),ABS(AI222))=AI236,0.5,IF(SUM(ABS(AI220),ABS(AI221),ABS(AI222))&gt;AI236,1,0)))</f>
        <v>0</v>
      </c>
      <c r="AK220" s="132"/>
      <c r="AL220" s="91">
        <f>IF(SUM(AK220:AK222)+AK236=0,0,IF(SUM(ABS(AK220),ABS(AK221),ABS(AK222))=AK236,0.5,IF(SUM(ABS(AK220),ABS(AK221),ABS(AK222))&gt;AK236,1,0)))</f>
        <v>0</v>
      </c>
      <c r="AM220" s="132"/>
      <c r="AN220" s="91">
        <f>IF(SUM(AM220:AM222)+AM236=0,0,IF(SUM(ABS(AM220),ABS(AM221),ABS(AM222))=AM236,0.5,IF(SUM(ABS(AM220),ABS(AM221),ABS(AM222))&gt;AM236,1,0)))</f>
        <v>0</v>
      </c>
      <c r="AO220" s="132"/>
      <c r="AP220" s="91">
        <f>IF(SUM(AO220:AO222)+AO236=0,0,IF(SUM(ABS(AO220),ABS(AO221),ABS(AO222))=AO236,0.5,IF(SUM(ABS(AO220),ABS(AO221),ABS(AO222))&gt;AO236,1,0)))</f>
        <v>0</v>
      </c>
      <c r="AQ220" s="132"/>
      <c r="AR220" s="91">
        <f>IF(SUM(AQ220:AQ222)+AQ236=0,0,IF(SUM(ABS(AQ220),ABS(AQ221),ABS(AQ222))=AQ236,0.5,IF(SUM(ABS(AQ220),ABS(AQ221),ABS(AQ222))&gt;AQ236,1,0)))</f>
        <v>0</v>
      </c>
      <c r="AS220" s="132"/>
      <c r="AT220" s="91">
        <f>IF(SUM(AS220:AS222)+AS236=0,0,IF(SUM(ABS(AS220),ABS(AS221),ABS(AS222))=AS236,0.5,IF(SUM(ABS(AS220),ABS(AS221),ABS(AS222))&gt;AS236,1,0)))</f>
        <v>0</v>
      </c>
      <c r="AU220" s="92">
        <f t="shared" si="247"/>
        <v>0</v>
      </c>
      <c r="AV220" s="93">
        <f>SUM(AD220+AF220+AH220+AJ220+AL220+AN220+AP220+AR220+AT220)</f>
        <v>0</v>
      </c>
      <c r="AW220" s="83"/>
      <c r="AX220" s="84"/>
      <c r="AZ220" s="47"/>
      <c r="BA220" s="149"/>
      <c r="BB220" s="150"/>
      <c r="BC220" s="151"/>
      <c r="BD220" s="154">
        <f t="shared" si="260"/>
        <v>0</v>
      </c>
      <c r="BE220" s="150">
        <f t="shared" si="261"/>
        <v>0</v>
      </c>
      <c r="BF220" s="152">
        <f t="shared" si="262"/>
        <v>0</v>
      </c>
      <c r="BG220" s="152">
        <f t="shared" si="263"/>
        <v>0</v>
      </c>
      <c r="BH220" s="152" t="str">
        <f t="shared" si="248"/>
        <v/>
      </c>
      <c r="BI220" s="152" t="str">
        <f t="shared" si="249"/>
        <v/>
      </c>
      <c r="BJ220" s="152" t="str">
        <f t="shared" si="250"/>
        <v/>
      </c>
      <c r="BK220" s="152" t="str">
        <f t="shared" si="251"/>
        <v/>
      </c>
      <c r="BL220" s="152" t="str">
        <f t="shared" si="252"/>
        <v/>
      </c>
      <c r="BM220" s="152" t="str">
        <f t="shared" si="253"/>
        <v/>
      </c>
      <c r="BN220" s="152" t="str">
        <f t="shared" si="254"/>
        <v/>
      </c>
      <c r="BO220" s="152" t="str">
        <f t="shared" si="255"/>
        <v/>
      </c>
      <c r="BP220" s="152" t="str">
        <f t="shared" si="256"/>
        <v/>
      </c>
      <c r="BQ220" s="153"/>
      <c r="BR220" s="151"/>
      <c r="BS220" s="152">
        <f t="shared" si="264"/>
        <v>0</v>
      </c>
      <c r="BT220" s="152">
        <f t="shared" si="265"/>
        <v>2.2000000000000001E-7</v>
      </c>
      <c r="BU220" s="152" t="str">
        <f t="shared" si="266"/>
        <v>Schanzer Ingolstadt 1</v>
      </c>
      <c r="BV220" s="151">
        <f t="shared" si="267"/>
        <v>33</v>
      </c>
      <c r="BW220" s="152">
        <f t="shared" si="268"/>
        <v>0</v>
      </c>
      <c r="BX220" s="152">
        <f>IF(COUNTIF(BH220:BP220,"&gt;0")&lt;Spielorte!$A$23,0,BE220/Spielorte!$A$23)</f>
        <v>0</v>
      </c>
      <c r="BY220" s="152">
        <f t="shared" si="269"/>
        <v>2.2000000000000001E-7</v>
      </c>
      <c r="BZ220" s="151">
        <f t="shared" si="257"/>
        <v>33</v>
      </c>
    </row>
    <row r="221" spans="1:78" ht="17.100000000000001" customHeight="1" x14ac:dyDescent="0.25">
      <c r="A221" s="414"/>
      <c r="B221" s="59" t="str">
        <f t="shared" si="258"/>
        <v/>
      </c>
      <c r="C221" s="60" t="str">
        <f t="shared" si="258"/>
        <v/>
      </c>
      <c r="D221" s="61" t="str">
        <f t="shared" si="258"/>
        <v/>
      </c>
      <c r="E221" s="398"/>
      <c r="F221" s="61" t="str">
        <f t="shared" si="239"/>
        <v/>
      </c>
      <c r="G221" s="398"/>
      <c r="H221" s="61" t="str">
        <f t="shared" si="240"/>
        <v/>
      </c>
      <c r="I221" s="398"/>
      <c r="J221" s="61" t="str">
        <f t="shared" si="241"/>
        <v/>
      </c>
      <c r="K221" s="398"/>
      <c r="L221" s="61" t="str">
        <f t="shared" si="242"/>
        <v/>
      </c>
      <c r="M221" s="398"/>
      <c r="N221" s="61" t="str">
        <f t="shared" si="259"/>
        <v/>
      </c>
      <c r="O221" s="398"/>
      <c r="P221" s="61" t="str">
        <f t="shared" si="243"/>
        <v/>
      </c>
      <c r="Q221" s="398"/>
      <c r="R221" s="61" t="str">
        <f t="shared" si="244"/>
        <v/>
      </c>
      <c r="S221" s="398"/>
      <c r="T221" s="61" t="str">
        <f t="shared" si="245"/>
        <v/>
      </c>
      <c r="U221" s="398"/>
      <c r="V221" s="61" t="str">
        <f t="shared" si="246"/>
        <v/>
      </c>
      <c r="W221" s="398"/>
      <c r="Z221" s="406"/>
      <c r="AA221" s="90" t="str">
        <f>IF(AB221=0,"",_xlfn.CONCAT(VLOOKUP(AB221,Starter!A:C,2,0)))</f>
        <v/>
      </c>
      <c r="AB221" s="80"/>
      <c r="AC221" s="130"/>
      <c r="AD221" s="94"/>
      <c r="AE221" s="130"/>
      <c r="AF221" s="94"/>
      <c r="AG221" s="130"/>
      <c r="AH221" s="94"/>
      <c r="AI221" s="130"/>
      <c r="AJ221" s="94"/>
      <c r="AK221" s="130"/>
      <c r="AL221" s="94"/>
      <c r="AM221" s="130"/>
      <c r="AN221" s="94"/>
      <c r="AO221" s="134"/>
      <c r="AP221" s="94"/>
      <c r="AQ221" s="134"/>
      <c r="AR221" s="94"/>
      <c r="AS221" s="134"/>
      <c r="AT221" s="94"/>
      <c r="AU221" s="95">
        <f t="shared" si="247"/>
        <v>0</v>
      </c>
      <c r="AV221" s="96"/>
      <c r="AW221" s="83"/>
      <c r="AX221" s="84"/>
      <c r="AZ221" s="47"/>
      <c r="BA221" s="149"/>
      <c r="BB221" s="150"/>
      <c r="BC221" s="151"/>
      <c r="BD221" s="154">
        <f t="shared" si="260"/>
        <v>0</v>
      </c>
      <c r="BE221" s="150">
        <f t="shared" si="261"/>
        <v>0</v>
      </c>
      <c r="BF221" s="152">
        <f t="shared" si="262"/>
        <v>0</v>
      </c>
      <c r="BG221" s="152">
        <f t="shared" si="263"/>
        <v>0</v>
      </c>
      <c r="BH221" s="152" t="str">
        <f t="shared" si="248"/>
        <v/>
      </c>
      <c r="BI221" s="152" t="str">
        <f t="shared" si="249"/>
        <v/>
      </c>
      <c r="BJ221" s="152" t="str">
        <f t="shared" si="250"/>
        <v/>
      </c>
      <c r="BK221" s="152" t="str">
        <f t="shared" si="251"/>
        <v/>
      </c>
      <c r="BL221" s="152" t="str">
        <f t="shared" si="252"/>
        <v/>
      </c>
      <c r="BM221" s="152" t="str">
        <f t="shared" si="253"/>
        <v/>
      </c>
      <c r="BN221" s="152" t="str">
        <f t="shared" si="254"/>
        <v/>
      </c>
      <c r="BO221" s="152" t="str">
        <f t="shared" si="255"/>
        <v/>
      </c>
      <c r="BP221" s="152" t="str">
        <f t="shared" si="256"/>
        <v/>
      </c>
      <c r="BQ221" s="153"/>
      <c r="BR221" s="151"/>
      <c r="BS221" s="152">
        <f t="shared" si="264"/>
        <v>0</v>
      </c>
      <c r="BT221" s="152">
        <f t="shared" si="265"/>
        <v>2.2100000000000001E-7</v>
      </c>
      <c r="BU221" s="152" t="str">
        <f t="shared" si="266"/>
        <v>Schanzer Ingolstadt 1</v>
      </c>
      <c r="BV221" s="151">
        <f t="shared" si="267"/>
        <v>32</v>
      </c>
      <c r="BW221" s="152">
        <f t="shared" si="268"/>
        <v>0</v>
      </c>
      <c r="BX221" s="152">
        <f>IF(COUNTIF(BH221:BP221,"&gt;0")&lt;Spielorte!$A$23,0,BE221/Spielorte!$A$23)</f>
        <v>0</v>
      </c>
      <c r="BY221" s="152">
        <f t="shared" si="269"/>
        <v>2.2100000000000001E-7</v>
      </c>
      <c r="BZ221" s="151">
        <f t="shared" si="257"/>
        <v>32</v>
      </c>
    </row>
    <row r="222" spans="1:78" ht="17.100000000000001" customHeight="1" thickBot="1" x14ac:dyDescent="0.3">
      <c r="A222" s="415"/>
      <c r="B222" s="62" t="str">
        <f t="shared" si="258"/>
        <v/>
      </c>
      <c r="C222" s="63" t="str">
        <f t="shared" si="258"/>
        <v/>
      </c>
      <c r="D222" s="52" t="str">
        <f t="shared" si="258"/>
        <v/>
      </c>
      <c r="E222" s="399"/>
      <c r="F222" s="52" t="str">
        <f t="shared" si="239"/>
        <v/>
      </c>
      <c r="G222" s="399"/>
      <c r="H222" s="52" t="str">
        <f t="shared" si="240"/>
        <v/>
      </c>
      <c r="I222" s="399"/>
      <c r="J222" s="52" t="str">
        <f t="shared" si="241"/>
        <v/>
      </c>
      <c r="K222" s="399"/>
      <c r="L222" s="52" t="str">
        <f t="shared" si="242"/>
        <v/>
      </c>
      <c r="M222" s="399"/>
      <c r="N222" s="52" t="str">
        <f t="shared" si="259"/>
        <v/>
      </c>
      <c r="O222" s="399"/>
      <c r="P222" s="52" t="str">
        <f t="shared" si="243"/>
        <v/>
      </c>
      <c r="Q222" s="399"/>
      <c r="R222" s="52" t="str">
        <f t="shared" si="244"/>
        <v/>
      </c>
      <c r="S222" s="399"/>
      <c r="T222" s="52" t="str">
        <f t="shared" si="245"/>
        <v/>
      </c>
      <c r="U222" s="399"/>
      <c r="V222" s="52" t="str">
        <f t="shared" si="246"/>
        <v/>
      </c>
      <c r="W222" s="399"/>
      <c r="Z222" s="407"/>
      <c r="AA222" s="99" t="str">
        <f>IF(AB222=0,"",_xlfn.CONCAT(VLOOKUP(AB222,Starter!A:C,2,0)))</f>
        <v/>
      </c>
      <c r="AB222" s="82"/>
      <c r="AC222" s="133"/>
      <c r="AD222" s="100"/>
      <c r="AE222" s="133"/>
      <c r="AF222" s="100"/>
      <c r="AG222" s="133"/>
      <c r="AH222" s="100"/>
      <c r="AI222" s="133"/>
      <c r="AJ222" s="100"/>
      <c r="AK222" s="133"/>
      <c r="AL222" s="100"/>
      <c r="AM222" s="133"/>
      <c r="AN222" s="100"/>
      <c r="AO222" s="133"/>
      <c r="AP222" s="100"/>
      <c r="AQ222" s="133"/>
      <c r="AR222" s="100"/>
      <c r="AS222" s="133"/>
      <c r="AT222" s="100"/>
      <c r="AU222" s="97">
        <f t="shared" si="247"/>
        <v>0</v>
      </c>
      <c r="AV222" s="98"/>
      <c r="AW222" s="83"/>
      <c r="AX222" s="84"/>
      <c r="AZ222" s="47"/>
      <c r="BA222" s="149"/>
      <c r="BB222" s="150"/>
      <c r="BC222" s="151"/>
      <c r="BD222" s="154">
        <f t="shared" si="260"/>
        <v>0</v>
      </c>
      <c r="BE222" s="150">
        <f t="shared" si="261"/>
        <v>0</v>
      </c>
      <c r="BF222" s="152">
        <f t="shared" si="262"/>
        <v>0</v>
      </c>
      <c r="BG222" s="152">
        <f t="shared" si="263"/>
        <v>0</v>
      </c>
      <c r="BH222" s="152" t="str">
        <f t="shared" si="248"/>
        <v/>
      </c>
      <c r="BI222" s="152" t="str">
        <f t="shared" si="249"/>
        <v/>
      </c>
      <c r="BJ222" s="152" t="str">
        <f t="shared" si="250"/>
        <v/>
      </c>
      <c r="BK222" s="152" t="str">
        <f t="shared" si="251"/>
        <v/>
      </c>
      <c r="BL222" s="152" t="str">
        <f t="shared" si="252"/>
        <v/>
      </c>
      <c r="BM222" s="152" t="str">
        <f t="shared" si="253"/>
        <v/>
      </c>
      <c r="BN222" s="152" t="str">
        <f t="shared" si="254"/>
        <v/>
      </c>
      <c r="BO222" s="152" t="str">
        <f t="shared" si="255"/>
        <v/>
      </c>
      <c r="BP222" s="152" t="str">
        <f t="shared" si="256"/>
        <v/>
      </c>
      <c r="BQ222" s="153"/>
      <c r="BR222" s="151"/>
      <c r="BS222" s="152">
        <f t="shared" si="264"/>
        <v>0</v>
      </c>
      <c r="BT222" s="152">
        <f t="shared" si="265"/>
        <v>2.22E-7</v>
      </c>
      <c r="BU222" s="152" t="str">
        <f t="shared" si="266"/>
        <v>Schanzer Ingolstadt 1</v>
      </c>
      <c r="BV222" s="151">
        <f t="shared" si="267"/>
        <v>31</v>
      </c>
      <c r="BW222" s="152">
        <f t="shared" si="268"/>
        <v>0</v>
      </c>
      <c r="BX222" s="152">
        <f>IF(COUNTIF(BH222:BP222,"&gt;0")&lt;Spielorte!$A$23,0,BE222/Spielorte!$A$23)</f>
        <v>0</v>
      </c>
      <c r="BY222" s="152">
        <f t="shared" si="269"/>
        <v>2.22E-7</v>
      </c>
      <c r="BZ222" s="151">
        <f t="shared" si="257"/>
        <v>31</v>
      </c>
    </row>
    <row r="223" spans="1:78" ht="17.100000000000001" customHeight="1" x14ac:dyDescent="0.25">
      <c r="A223" s="413" t="s">
        <v>3</v>
      </c>
      <c r="B223" s="56" t="str">
        <f t="shared" si="258"/>
        <v/>
      </c>
      <c r="C223" s="57" t="str">
        <f t="shared" si="258"/>
        <v/>
      </c>
      <c r="D223" s="58" t="str">
        <f t="shared" si="258"/>
        <v/>
      </c>
      <c r="E223" s="397">
        <f>IF(AD223="","",AD223)</f>
        <v>0</v>
      </c>
      <c r="F223" s="58" t="str">
        <f t="shared" si="239"/>
        <v/>
      </c>
      <c r="G223" s="397">
        <f>IF(AF223="","",AF223)</f>
        <v>0</v>
      </c>
      <c r="H223" s="58" t="str">
        <f t="shared" si="240"/>
        <v/>
      </c>
      <c r="I223" s="397">
        <f>IF(AH223="","",AH223)</f>
        <v>0</v>
      </c>
      <c r="J223" s="58" t="str">
        <f t="shared" si="241"/>
        <v/>
      </c>
      <c r="K223" s="397">
        <f>IF(AJ223="","",AJ223)</f>
        <v>0</v>
      </c>
      <c r="L223" s="58" t="str">
        <f t="shared" si="242"/>
        <v/>
      </c>
      <c r="M223" s="397">
        <f>IF(AL223="","",AL223)</f>
        <v>0</v>
      </c>
      <c r="N223" s="58" t="str">
        <f t="shared" si="259"/>
        <v/>
      </c>
      <c r="O223" s="397">
        <f>IF(AN223="","",AN223)</f>
        <v>0</v>
      </c>
      <c r="P223" s="58" t="str">
        <f t="shared" si="243"/>
        <v/>
      </c>
      <c r="Q223" s="397">
        <f>IF(AP223="","",AP223)</f>
        <v>0</v>
      </c>
      <c r="R223" s="58" t="str">
        <f t="shared" si="244"/>
        <v/>
      </c>
      <c r="S223" s="397">
        <f>IF(AR223="","",AR223)</f>
        <v>0</v>
      </c>
      <c r="T223" s="58" t="str">
        <f t="shared" si="245"/>
        <v/>
      </c>
      <c r="U223" s="397">
        <f>IF(AT223="","",AT223)</f>
        <v>0</v>
      </c>
      <c r="V223" s="58" t="str">
        <f t="shared" si="246"/>
        <v/>
      </c>
      <c r="W223" s="397">
        <f>IF(AV223="","",AV223)</f>
        <v>0</v>
      </c>
      <c r="Z223" s="405" t="s">
        <v>3</v>
      </c>
      <c r="AA223" s="272" t="str">
        <f>IF(AB223=0,"",_xlfn.CONCAT(VLOOKUP(AB223,Starter!A:C,2,0)))</f>
        <v/>
      </c>
      <c r="AB223" s="81"/>
      <c r="AC223" s="132"/>
      <c r="AD223" s="91">
        <f>IF(SUM(AC223:AC225)+AC237=0,0,IF(SUM(ABS(AC223),ABS(AC224),ABS(AC225))=AC237,0.5,IF(SUM(ABS(AC223),ABS(AC224),ABS(AC225))&gt;AC237,1,0)))</f>
        <v>0</v>
      </c>
      <c r="AE223" s="132"/>
      <c r="AF223" s="91">
        <f>IF(SUM(AE223:AE225)+AE237=0,0,IF(SUM(ABS(AE223),ABS(AE224),ABS(AE225))=AE237,0.5,IF(SUM(ABS(AE223),ABS(AE224),ABS(AE225))&gt;AE237,1,0)))</f>
        <v>0</v>
      </c>
      <c r="AG223" s="132"/>
      <c r="AH223" s="91">
        <f>IF(SUM(AG223:AG225)+AG237=0,0,IF(SUM(ABS(AG223),ABS(AG224),ABS(AG225))=AG237,0.5,IF(SUM(ABS(AG223),ABS(AG224),ABS(AG225))&gt;AG237,1,0)))</f>
        <v>0</v>
      </c>
      <c r="AI223" s="132"/>
      <c r="AJ223" s="91">
        <f>IF(SUM(AI223:AI225)+AI237=0,0,IF(SUM(ABS(AI223),ABS(AI224),ABS(AI225))=AI237,0.5,IF(SUM(ABS(AI223),ABS(AI224),ABS(AI225))&gt;AI237,1,0)))</f>
        <v>0</v>
      </c>
      <c r="AK223" s="132"/>
      <c r="AL223" s="91">
        <f>IF(SUM(AK223:AK225)+AK237=0,0,IF(SUM(ABS(AK223),ABS(AK224),ABS(AK225))=AK237,0.5,IF(SUM(ABS(AK223),ABS(AK224),ABS(AK225))&gt;AK237,1,0)))</f>
        <v>0</v>
      </c>
      <c r="AM223" s="132"/>
      <c r="AN223" s="91">
        <f>IF(SUM(AM223:AM225)+AM237=0,0,IF(SUM(ABS(AM223),ABS(AM224),ABS(AM225))=AM237,0.5,IF(SUM(ABS(AM223),ABS(AM224),ABS(AM225))&gt;AM237,1,0)))</f>
        <v>0</v>
      </c>
      <c r="AO223" s="132"/>
      <c r="AP223" s="91">
        <f>IF(SUM(AO223:AO225)+AO237=0,0,IF(SUM(ABS(AO223),ABS(AO224),ABS(AO225))=AO237,0.5,IF(SUM(ABS(AO223),ABS(AO224),ABS(AO225))&gt;AO237,1,0)))</f>
        <v>0</v>
      </c>
      <c r="AQ223" s="132"/>
      <c r="AR223" s="91">
        <f>IF(SUM(AQ223:AQ225)+AQ237=0,0,IF(SUM(ABS(AQ223),ABS(AQ224),ABS(AQ225))=AQ237,0.5,IF(SUM(ABS(AQ223),ABS(AQ224),ABS(AQ225))&gt;AQ237,1,0)))</f>
        <v>0</v>
      </c>
      <c r="AS223" s="132"/>
      <c r="AT223" s="91">
        <f>IF(SUM(AS223:AS225)+AS237=0,0,IF(SUM(ABS(AS223),ABS(AS224),ABS(AS225))=AS237,0.5,IF(SUM(ABS(AS223),ABS(AS224),ABS(AS225))&gt;AS237,1,0)))</f>
        <v>0</v>
      </c>
      <c r="AU223" s="92">
        <f t="shared" si="247"/>
        <v>0</v>
      </c>
      <c r="AV223" s="93">
        <f>SUM(AD223+AF223+AH223+AJ223+AL223+AN223+AP223+AR223+AT223)</f>
        <v>0</v>
      </c>
      <c r="AW223" s="83"/>
      <c r="AX223" s="84"/>
      <c r="AZ223" s="47"/>
      <c r="BA223" s="149"/>
      <c r="BB223" s="150"/>
      <c r="BC223" s="151"/>
      <c r="BD223" s="154">
        <f t="shared" si="260"/>
        <v>0</v>
      </c>
      <c r="BE223" s="150">
        <f t="shared" si="261"/>
        <v>0</v>
      </c>
      <c r="BF223" s="152">
        <f t="shared" si="262"/>
        <v>0</v>
      </c>
      <c r="BG223" s="152">
        <f t="shared" si="263"/>
        <v>0</v>
      </c>
      <c r="BH223" s="152" t="str">
        <f t="shared" si="248"/>
        <v/>
      </c>
      <c r="BI223" s="152" t="str">
        <f t="shared" si="249"/>
        <v/>
      </c>
      <c r="BJ223" s="152" t="str">
        <f t="shared" si="250"/>
        <v/>
      </c>
      <c r="BK223" s="152" t="str">
        <f t="shared" si="251"/>
        <v/>
      </c>
      <c r="BL223" s="152" t="str">
        <f t="shared" si="252"/>
        <v/>
      </c>
      <c r="BM223" s="152" t="str">
        <f t="shared" si="253"/>
        <v/>
      </c>
      <c r="BN223" s="152" t="str">
        <f t="shared" si="254"/>
        <v/>
      </c>
      <c r="BO223" s="152" t="str">
        <f t="shared" si="255"/>
        <v/>
      </c>
      <c r="BP223" s="152" t="str">
        <f t="shared" si="256"/>
        <v/>
      </c>
      <c r="BQ223" s="153"/>
      <c r="BR223" s="151"/>
      <c r="BS223" s="152">
        <f t="shared" si="264"/>
        <v>0</v>
      </c>
      <c r="BT223" s="152">
        <f t="shared" si="265"/>
        <v>2.23E-7</v>
      </c>
      <c r="BU223" s="152" t="str">
        <f t="shared" si="266"/>
        <v>Schanzer Ingolstadt 1</v>
      </c>
      <c r="BV223" s="151">
        <f t="shared" si="267"/>
        <v>30</v>
      </c>
      <c r="BW223" s="152">
        <f t="shared" si="268"/>
        <v>0</v>
      </c>
      <c r="BX223" s="152">
        <f>IF(COUNTIF(BH223:BP223,"&gt;0")&lt;Spielorte!$A$23,0,BE223/Spielorte!$A$23)</f>
        <v>0</v>
      </c>
      <c r="BY223" s="152">
        <f t="shared" si="269"/>
        <v>2.23E-7</v>
      </c>
      <c r="BZ223" s="151">
        <f t="shared" si="257"/>
        <v>30</v>
      </c>
    </row>
    <row r="224" spans="1:78" ht="17.100000000000001" customHeight="1" x14ac:dyDescent="0.25">
      <c r="A224" s="414"/>
      <c r="B224" s="59" t="str">
        <f t="shared" si="258"/>
        <v/>
      </c>
      <c r="C224" s="60" t="str">
        <f t="shared" si="258"/>
        <v/>
      </c>
      <c r="D224" s="61" t="str">
        <f t="shared" si="258"/>
        <v/>
      </c>
      <c r="E224" s="398"/>
      <c r="F224" s="61" t="str">
        <f t="shared" si="239"/>
        <v/>
      </c>
      <c r="G224" s="398"/>
      <c r="H224" s="61" t="str">
        <f t="shared" si="240"/>
        <v/>
      </c>
      <c r="I224" s="398"/>
      <c r="J224" s="61" t="str">
        <f t="shared" si="241"/>
        <v/>
      </c>
      <c r="K224" s="398"/>
      <c r="L224" s="61" t="str">
        <f t="shared" si="242"/>
        <v/>
      </c>
      <c r="M224" s="398"/>
      <c r="N224" s="61" t="str">
        <f t="shared" si="259"/>
        <v/>
      </c>
      <c r="O224" s="398"/>
      <c r="P224" s="61" t="str">
        <f t="shared" si="243"/>
        <v/>
      </c>
      <c r="Q224" s="398"/>
      <c r="R224" s="61" t="str">
        <f t="shared" si="244"/>
        <v/>
      </c>
      <c r="S224" s="398"/>
      <c r="T224" s="61" t="str">
        <f t="shared" si="245"/>
        <v/>
      </c>
      <c r="U224" s="398"/>
      <c r="V224" s="61" t="str">
        <f t="shared" si="246"/>
        <v/>
      </c>
      <c r="W224" s="398"/>
      <c r="Z224" s="406"/>
      <c r="AA224" s="90" t="str">
        <f>IF(AB224=0,"",_xlfn.CONCAT(VLOOKUP(AB224,Starter!A:C,2,0)))</f>
        <v/>
      </c>
      <c r="AB224" s="80"/>
      <c r="AC224" s="130"/>
      <c r="AD224" s="94"/>
      <c r="AE224" s="130"/>
      <c r="AF224" s="94"/>
      <c r="AG224" s="130"/>
      <c r="AH224" s="94"/>
      <c r="AI224" s="130"/>
      <c r="AJ224" s="94"/>
      <c r="AK224" s="130"/>
      <c r="AL224" s="94"/>
      <c r="AM224" s="130"/>
      <c r="AN224" s="94"/>
      <c r="AO224" s="130"/>
      <c r="AP224" s="94"/>
      <c r="AQ224" s="130"/>
      <c r="AR224" s="94"/>
      <c r="AS224" s="130"/>
      <c r="AT224" s="94"/>
      <c r="AU224" s="95">
        <f t="shared" si="247"/>
        <v>0</v>
      </c>
      <c r="AV224" s="96"/>
      <c r="AW224" s="83"/>
      <c r="AX224" s="84"/>
      <c r="AZ224" s="47"/>
      <c r="BA224" s="149"/>
      <c r="BB224" s="150"/>
      <c r="BC224" s="151"/>
      <c r="BD224" s="154">
        <f t="shared" si="260"/>
        <v>0</v>
      </c>
      <c r="BE224" s="150">
        <f t="shared" si="261"/>
        <v>0</v>
      </c>
      <c r="BF224" s="152">
        <f t="shared" si="262"/>
        <v>0</v>
      </c>
      <c r="BG224" s="152">
        <f t="shared" si="263"/>
        <v>0</v>
      </c>
      <c r="BH224" s="152" t="str">
        <f t="shared" si="248"/>
        <v/>
      </c>
      <c r="BI224" s="152" t="str">
        <f t="shared" si="249"/>
        <v/>
      </c>
      <c r="BJ224" s="152" t="str">
        <f t="shared" si="250"/>
        <v/>
      </c>
      <c r="BK224" s="152" t="str">
        <f t="shared" si="251"/>
        <v/>
      </c>
      <c r="BL224" s="152" t="str">
        <f t="shared" si="252"/>
        <v/>
      </c>
      <c r="BM224" s="152" t="str">
        <f t="shared" si="253"/>
        <v/>
      </c>
      <c r="BN224" s="152" t="str">
        <f t="shared" si="254"/>
        <v/>
      </c>
      <c r="BO224" s="152" t="str">
        <f t="shared" si="255"/>
        <v/>
      </c>
      <c r="BP224" s="152" t="str">
        <f t="shared" si="256"/>
        <v/>
      </c>
      <c r="BQ224" s="153"/>
      <c r="BR224" s="151"/>
      <c r="BS224" s="152">
        <f t="shared" si="264"/>
        <v>0</v>
      </c>
      <c r="BT224" s="152">
        <f t="shared" si="265"/>
        <v>2.2399999999999999E-7</v>
      </c>
      <c r="BU224" s="152" t="str">
        <f t="shared" si="266"/>
        <v>Schanzer Ingolstadt 1</v>
      </c>
      <c r="BV224" s="151">
        <f t="shared" si="267"/>
        <v>29</v>
      </c>
      <c r="BW224" s="152">
        <f t="shared" si="268"/>
        <v>0</v>
      </c>
      <c r="BX224" s="152">
        <f>IF(COUNTIF(BH224:BP224,"&gt;0")&lt;Spielorte!$A$23,0,BE224/Spielorte!$A$23)</f>
        <v>0</v>
      </c>
      <c r="BY224" s="152">
        <f t="shared" si="269"/>
        <v>2.2399999999999999E-7</v>
      </c>
      <c r="BZ224" s="151">
        <f t="shared" si="257"/>
        <v>29</v>
      </c>
    </row>
    <row r="225" spans="1:78" ht="17.100000000000001" customHeight="1" thickBot="1" x14ac:dyDescent="0.3">
      <c r="A225" s="415"/>
      <c r="B225" s="62" t="str">
        <f t="shared" si="258"/>
        <v/>
      </c>
      <c r="C225" s="63" t="str">
        <f t="shared" si="258"/>
        <v/>
      </c>
      <c r="D225" s="52" t="str">
        <f t="shared" si="258"/>
        <v/>
      </c>
      <c r="E225" s="399"/>
      <c r="F225" s="52" t="str">
        <f t="shared" si="239"/>
        <v/>
      </c>
      <c r="G225" s="399"/>
      <c r="H225" s="52" t="str">
        <f t="shared" si="240"/>
        <v/>
      </c>
      <c r="I225" s="399"/>
      <c r="J225" s="52" t="str">
        <f t="shared" si="241"/>
        <v/>
      </c>
      <c r="K225" s="399"/>
      <c r="L225" s="52" t="str">
        <f t="shared" si="242"/>
        <v/>
      </c>
      <c r="M225" s="399"/>
      <c r="N225" s="52" t="str">
        <f t="shared" si="259"/>
        <v/>
      </c>
      <c r="O225" s="399"/>
      <c r="P225" s="52" t="str">
        <f t="shared" si="243"/>
        <v/>
      </c>
      <c r="Q225" s="399"/>
      <c r="R225" s="52" t="str">
        <f t="shared" si="244"/>
        <v/>
      </c>
      <c r="S225" s="399"/>
      <c r="T225" s="52" t="str">
        <f t="shared" si="245"/>
        <v/>
      </c>
      <c r="U225" s="399"/>
      <c r="V225" s="52" t="str">
        <f t="shared" si="246"/>
        <v/>
      </c>
      <c r="W225" s="399"/>
      <c r="Z225" s="407"/>
      <c r="AA225" s="99" t="str">
        <f>IF(AB225=0,"",_xlfn.CONCAT(VLOOKUP(AB225,Starter!A:C,2,0)))</f>
        <v/>
      </c>
      <c r="AB225" s="82"/>
      <c r="AC225" s="133"/>
      <c r="AD225" s="100"/>
      <c r="AE225" s="133"/>
      <c r="AF225" s="100"/>
      <c r="AG225" s="133"/>
      <c r="AH225" s="100"/>
      <c r="AI225" s="133"/>
      <c r="AJ225" s="100"/>
      <c r="AK225" s="133"/>
      <c r="AL225" s="100"/>
      <c r="AM225" s="133"/>
      <c r="AN225" s="100"/>
      <c r="AO225" s="133"/>
      <c r="AP225" s="100"/>
      <c r="AQ225" s="133"/>
      <c r="AR225" s="100"/>
      <c r="AS225" s="133"/>
      <c r="AT225" s="100"/>
      <c r="AU225" s="97">
        <f t="shared" si="247"/>
        <v>0</v>
      </c>
      <c r="AV225" s="98"/>
      <c r="AW225" s="83"/>
      <c r="AX225" s="84"/>
      <c r="AZ225" s="47"/>
      <c r="BA225" s="149"/>
      <c r="BB225" s="150"/>
      <c r="BC225" s="151"/>
      <c r="BD225" s="154">
        <f t="shared" si="260"/>
        <v>0</v>
      </c>
      <c r="BE225" s="150">
        <f t="shared" si="261"/>
        <v>0</v>
      </c>
      <c r="BF225" s="152">
        <f t="shared" si="262"/>
        <v>0</v>
      </c>
      <c r="BG225" s="152">
        <f t="shared" si="263"/>
        <v>0</v>
      </c>
      <c r="BH225" s="152" t="str">
        <f t="shared" si="248"/>
        <v/>
      </c>
      <c r="BI225" s="152" t="str">
        <f t="shared" si="249"/>
        <v/>
      </c>
      <c r="BJ225" s="152" t="str">
        <f t="shared" si="250"/>
        <v/>
      </c>
      <c r="BK225" s="152" t="str">
        <f t="shared" si="251"/>
        <v/>
      </c>
      <c r="BL225" s="152" t="str">
        <f t="shared" si="252"/>
        <v/>
      </c>
      <c r="BM225" s="152" t="str">
        <f t="shared" si="253"/>
        <v/>
      </c>
      <c r="BN225" s="152" t="str">
        <f t="shared" si="254"/>
        <v/>
      </c>
      <c r="BO225" s="152" t="str">
        <f t="shared" si="255"/>
        <v/>
      </c>
      <c r="BP225" s="152" t="str">
        <f t="shared" si="256"/>
        <v/>
      </c>
      <c r="BQ225" s="153"/>
      <c r="BR225" s="151"/>
      <c r="BS225" s="152">
        <f t="shared" si="264"/>
        <v>0</v>
      </c>
      <c r="BT225" s="152">
        <f t="shared" si="265"/>
        <v>2.2499999999999999E-7</v>
      </c>
      <c r="BU225" s="152" t="str">
        <f t="shared" si="266"/>
        <v>Schanzer Ingolstadt 1</v>
      </c>
      <c r="BV225" s="151">
        <f t="shared" si="267"/>
        <v>28</v>
      </c>
      <c r="BW225" s="152">
        <f t="shared" si="268"/>
        <v>0</v>
      </c>
      <c r="BX225" s="152">
        <f>IF(COUNTIF(BH225:BP225,"&gt;0")&lt;Spielorte!$A$23,0,BE225/Spielorte!$A$23)</f>
        <v>0</v>
      </c>
      <c r="BY225" s="152">
        <f t="shared" si="269"/>
        <v>2.2499999999999999E-7</v>
      </c>
      <c r="BZ225" s="151">
        <f t="shared" si="257"/>
        <v>28</v>
      </c>
    </row>
    <row r="226" spans="1:78" ht="17.100000000000001" customHeight="1" x14ac:dyDescent="0.25">
      <c r="A226" s="413" t="s">
        <v>11</v>
      </c>
      <c r="B226" s="56" t="str">
        <f>IF(AA226=0,"",AA226)</f>
        <v/>
      </c>
      <c r="C226" s="57" t="str">
        <f t="shared" si="258"/>
        <v/>
      </c>
      <c r="D226" s="58" t="str">
        <f t="shared" si="258"/>
        <v/>
      </c>
      <c r="E226" s="397">
        <f>IF(AD226="","",AD226)</f>
        <v>0</v>
      </c>
      <c r="F226" s="58" t="str">
        <f t="shared" si="239"/>
        <v/>
      </c>
      <c r="G226" s="397">
        <f>IF(AF226="","",AF226)</f>
        <v>0</v>
      </c>
      <c r="H226" s="58" t="str">
        <f t="shared" si="240"/>
        <v/>
      </c>
      <c r="I226" s="397">
        <f>IF(AH226="","",AH226)</f>
        <v>0</v>
      </c>
      <c r="J226" s="58" t="str">
        <f t="shared" si="241"/>
        <v/>
      </c>
      <c r="K226" s="397">
        <f>IF(AJ226="","",AJ226)</f>
        <v>0</v>
      </c>
      <c r="L226" s="58" t="str">
        <f t="shared" si="242"/>
        <v/>
      </c>
      <c r="M226" s="397">
        <f>IF(AL226="","",AL226)</f>
        <v>0</v>
      </c>
      <c r="N226" s="58" t="str">
        <f t="shared" si="259"/>
        <v/>
      </c>
      <c r="O226" s="397">
        <f>IF(AN226="","",AN226)</f>
        <v>0</v>
      </c>
      <c r="P226" s="58" t="str">
        <f t="shared" si="243"/>
        <v/>
      </c>
      <c r="Q226" s="397">
        <f>IF(AP226="","",AP226)</f>
        <v>0</v>
      </c>
      <c r="R226" s="58" t="str">
        <f t="shared" si="244"/>
        <v/>
      </c>
      <c r="S226" s="397">
        <f>IF(AR226="","",AR226)</f>
        <v>0</v>
      </c>
      <c r="T226" s="58" t="str">
        <f t="shared" si="245"/>
        <v/>
      </c>
      <c r="U226" s="397">
        <f>IF(AT226="","",AT226)</f>
        <v>0</v>
      </c>
      <c r="V226" s="58" t="str">
        <f t="shared" si="246"/>
        <v/>
      </c>
      <c r="W226" s="397">
        <f>IF(AV226="","",AV226)</f>
        <v>0</v>
      </c>
      <c r="Z226" s="405" t="s">
        <v>11</v>
      </c>
      <c r="AA226" s="90" t="str">
        <f>IF(AB226=0,"",_xlfn.CONCAT(VLOOKUP(AB226,Starter!A:C,2,0)))</f>
        <v/>
      </c>
      <c r="AB226" s="81"/>
      <c r="AC226" s="132"/>
      <c r="AD226" s="91">
        <f>IF(SUM(AC226:AC228)+AC238=0,0,IF(SUM(ABS(AC226),ABS(AC227),ABS(AC228))=AC238,0.5,IF(SUM(ABS(AC226),ABS(AC227),ABS(AC228))&gt;AC238,1,0)))</f>
        <v>0</v>
      </c>
      <c r="AE226" s="132"/>
      <c r="AF226" s="91">
        <f>IF(SUM(AE226:AE228)+AE238=0,0,IF(SUM(ABS(AE226),ABS(AE227),ABS(AE228))=AE238,0.5,IF(SUM(ABS(AE226),ABS(AE227),ABS(AE228))&gt;AE238,1,0)))</f>
        <v>0</v>
      </c>
      <c r="AG226" s="132"/>
      <c r="AH226" s="91">
        <f>IF(SUM(AG226:AG228)+AG238=0,0,IF(SUM(ABS(AG226),ABS(AG227),ABS(AG228))=AG238,0.5,IF(SUM(ABS(AG226),ABS(AG227),ABS(AG228))&gt;AG238,1,0)))</f>
        <v>0</v>
      </c>
      <c r="AI226" s="132"/>
      <c r="AJ226" s="91">
        <f>IF(SUM(AI226:AI228)+AI238=0,0,IF(SUM(ABS(AI226),ABS(AI227),ABS(AI228))=AI238,0.5,IF(SUM(ABS(AI226),ABS(AI227),ABS(AI228))&gt;AI238,1,0)))</f>
        <v>0</v>
      </c>
      <c r="AK226" s="132"/>
      <c r="AL226" s="91">
        <f>IF(SUM(AK226:AK228)+AK238=0,0,IF(SUM(ABS(AK226),ABS(AK227),ABS(AK228))=AK238,0.5,IF(SUM(ABS(AK226),ABS(AK227),ABS(AK228))&gt;AK238,1,0)))</f>
        <v>0</v>
      </c>
      <c r="AM226" s="132"/>
      <c r="AN226" s="91">
        <f>IF(SUM(AM226:AM228)+AM238=0,0,IF(SUM(ABS(AM226),ABS(AM227),ABS(AM228))=AM238,0.5,IF(SUM(ABS(AM226),ABS(AM227),ABS(AM228))&gt;AM238,1,0)))</f>
        <v>0</v>
      </c>
      <c r="AO226" s="132"/>
      <c r="AP226" s="91">
        <f>IF(SUM(AO226:AO228)+AO238=0,0,IF(SUM(ABS(AO226),ABS(AO227),ABS(AO228))=AO238,0.5,IF(SUM(ABS(AO226),ABS(AO227),ABS(AO228))&gt;AO238,1,0)))</f>
        <v>0</v>
      </c>
      <c r="AQ226" s="132"/>
      <c r="AR226" s="91">
        <f>IF(SUM(AQ226:AQ228)+AQ238=0,0,IF(SUM(ABS(AQ226),ABS(AQ227),ABS(AQ228))=AQ238,0.5,IF(SUM(ABS(AQ226),ABS(AQ227),ABS(AQ228))&gt;AQ238,1,0)))</f>
        <v>0</v>
      </c>
      <c r="AS226" s="132"/>
      <c r="AT226" s="91">
        <f>IF(SUM(AS226:AS228)+AS238=0,0,IF(SUM(ABS(AS226),ABS(AS227),ABS(AS228))=AS238,0.5,IF(SUM(ABS(AS226),ABS(AS227),ABS(AS228))&gt;AS238,1,0)))</f>
        <v>0</v>
      </c>
      <c r="AU226" s="92">
        <f t="shared" si="247"/>
        <v>0</v>
      </c>
      <c r="AV226" s="93">
        <f>SUM(AD226+AF226+AH226+AJ226+AL226+AN226+AP226+AR226+AT226)</f>
        <v>0</v>
      </c>
      <c r="AW226" s="83"/>
      <c r="AX226" s="84"/>
      <c r="AZ226" s="47"/>
      <c r="BA226" s="149"/>
      <c r="BB226" s="150"/>
      <c r="BC226" s="151"/>
      <c r="BD226" s="154">
        <f t="shared" si="260"/>
        <v>0</v>
      </c>
      <c r="BE226" s="150">
        <f t="shared" si="261"/>
        <v>0</v>
      </c>
      <c r="BF226" s="152">
        <f t="shared" si="262"/>
        <v>0</v>
      </c>
      <c r="BG226" s="152">
        <f t="shared" si="263"/>
        <v>0</v>
      </c>
      <c r="BH226" s="152" t="str">
        <f t="shared" si="248"/>
        <v/>
      </c>
      <c r="BI226" s="152" t="str">
        <f t="shared" si="249"/>
        <v/>
      </c>
      <c r="BJ226" s="152" t="str">
        <f t="shared" si="250"/>
        <v/>
      </c>
      <c r="BK226" s="152" t="str">
        <f t="shared" si="251"/>
        <v/>
      </c>
      <c r="BL226" s="152" t="str">
        <f t="shared" si="252"/>
        <v/>
      </c>
      <c r="BM226" s="152" t="str">
        <f t="shared" si="253"/>
        <v/>
      </c>
      <c r="BN226" s="152" t="str">
        <f t="shared" si="254"/>
        <v/>
      </c>
      <c r="BO226" s="152" t="str">
        <f t="shared" si="255"/>
        <v/>
      </c>
      <c r="BP226" s="152" t="str">
        <f t="shared" si="256"/>
        <v/>
      </c>
      <c r="BQ226" s="153"/>
      <c r="BR226" s="151"/>
      <c r="BS226" s="152">
        <f t="shared" si="264"/>
        <v>0</v>
      </c>
      <c r="BT226" s="152">
        <f t="shared" si="265"/>
        <v>2.2600000000000001E-7</v>
      </c>
      <c r="BU226" s="152" t="str">
        <f t="shared" si="266"/>
        <v>Schanzer Ingolstadt 1</v>
      </c>
      <c r="BV226" s="151">
        <f t="shared" si="267"/>
        <v>27</v>
      </c>
      <c r="BW226" s="152">
        <f t="shared" si="268"/>
        <v>0</v>
      </c>
      <c r="BX226" s="152">
        <f>IF(COUNTIF(BH226:BP226,"&gt;0")&lt;Spielorte!$A$23,0,BE226/Spielorte!$A$23)</f>
        <v>0</v>
      </c>
      <c r="BY226" s="152">
        <f t="shared" si="269"/>
        <v>2.2600000000000001E-7</v>
      </c>
      <c r="BZ226" s="151">
        <f t="shared" si="257"/>
        <v>27</v>
      </c>
    </row>
    <row r="227" spans="1:78" ht="17.100000000000001" customHeight="1" x14ac:dyDescent="0.25">
      <c r="A227" s="414"/>
      <c r="B227" s="59" t="str">
        <f>IF(AA227=0,"",AA227)</f>
        <v/>
      </c>
      <c r="C227" s="60" t="str">
        <f t="shared" si="258"/>
        <v/>
      </c>
      <c r="D227" s="61" t="str">
        <f t="shared" si="258"/>
        <v/>
      </c>
      <c r="E227" s="398"/>
      <c r="F227" s="61" t="str">
        <f t="shared" si="239"/>
        <v/>
      </c>
      <c r="G227" s="398"/>
      <c r="H227" s="61" t="str">
        <f t="shared" si="240"/>
        <v/>
      </c>
      <c r="I227" s="398"/>
      <c r="J227" s="61" t="str">
        <f t="shared" si="241"/>
        <v/>
      </c>
      <c r="K227" s="398"/>
      <c r="L227" s="61" t="str">
        <f t="shared" si="242"/>
        <v/>
      </c>
      <c r="M227" s="398"/>
      <c r="N227" s="61" t="str">
        <f t="shared" si="259"/>
        <v/>
      </c>
      <c r="O227" s="398"/>
      <c r="P227" s="61" t="str">
        <f t="shared" si="243"/>
        <v/>
      </c>
      <c r="Q227" s="398"/>
      <c r="R227" s="61" t="str">
        <f t="shared" si="244"/>
        <v/>
      </c>
      <c r="S227" s="398"/>
      <c r="T227" s="61" t="str">
        <f t="shared" si="245"/>
        <v/>
      </c>
      <c r="U227" s="398"/>
      <c r="V227" s="61" t="str">
        <f t="shared" si="246"/>
        <v/>
      </c>
      <c r="W227" s="398"/>
      <c r="Z227" s="406"/>
      <c r="AA227" s="90" t="str">
        <f>IF(AB227=0,"",_xlfn.CONCAT(VLOOKUP(AB227,Starter!A:C,2,0)))</f>
        <v/>
      </c>
      <c r="AB227" s="80"/>
      <c r="AC227" s="130"/>
      <c r="AD227" s="94"/>
      <c r="AE227" s="130"/>
      <c r="AF227" s="94"/>
      <c r="AG227" s="130"/>
      <c r="AH227" s="94"/>
      <c r="AI227" s="130"/>
      <c r="AJ227" s="94"/>
      <c r="AK227" s="130"/>
      <c r="AL227" s="94"/>
      <c r="AM227" s="130"/>
      <c r="AN227" s="94"/>
      <c r="AO227" s="130"/>
      <c r="AP227" s="94"/>
      <c r="AQ227" s="130"/>
      <c r="AR227" s="94"/>
      <c r="AS227" s="130"/>
      <c r="AT227" s="94"/>
      <c r="AU227" s="95">
        <f t="shared" si="247"/>
        <v>0</v>
      </c>
      <c r="AV227" s="96"/>
      <c r="AW227" s="83"/>
      <c r="AX227" s="84"/>
      <c r="AZ227" s="47"/>
      <c r="BA227" s="149"/>
      <c r="BB227" s="150"/>
      <c r="BC227" s="151"/>
      <c r="BD227" s="154">
        <f t="shared" si="260"/>
        <v>0</v>
      </c>
      <c r="BE227" s="150">
        <f t="shared" si="261"/>
        <v>0</v>
      </c>
      <c r="BF227" s="152">
        <f t="shared" si="262"/>
        <v>0</v>
      </c>
      <c r="BG227" s="152">
        <f t="shared" si="263"/>
        <v>0</v>
      </c>
      <c r="BH227" s="152" t="str">
        <f t="shared" si="248"/>
        <v/>
      </c>
      <c r="BI227" s="152" t="str">
        <f t="shared" si="249"/>
        <v/>
      </c>
      <c r="BJ227" s="152" t="str">
        <f t="shared" si="250"/>
        <v/>
      </c>
      <c r="BK227" s="152" t="str">
        <f t="shared" si="251"/>
        <v/>
      </c>
      <c r="BL227" s="152" t="str">
        <f t="shared" si="252"/>
        <v/>
      </c>
      <c r="BM227" s="152" t="str">
        <f t="shared" si="253"/>
        <v/>
      </c>
      <c r="BN227" s="152" t="str">
        <f t="shared" si="254"/>
        <v/>
      </c>
      <c r="BO227" s="152" t="str">
        <f t="shared" si="255"/>
        <v/>
      </c>
      <c r="BP227" s="152" t="str">
        <f t="shared" si="256"/>
        <v/>
      </c>
      <c r="BQ227" s="153"/>
      <c r="BR227" s="151"/>
      <c r="BS227" s="152">
        <f t="shared" si="264"/>
        <v>0</v>
      </c>
      <c r="BT227" s="152">
        <f t="shared" si="265"/>
        <v>2.2700000000000001E-7</v>
      </c>
      <c r="BU227" s="152" t="str">
        <f t="shared" si="266"/>
        <v>Schanzer Ingolstadt 1</v>
      </c>
      <c r="BV227" s="151">
        <f t="shared" si="267"/>
        <v>26</v>
      </c>
      <c r="BW227" s="152">
        <f t="shared" si="268"/>
        <v>0</v>
      </c>
      <c r="BX227" s="152">
        <f>IF(COUNTIF(BH227:BP227,"&gt;0")&lt;Spielorte!$A$23,0,BE227/Spielorte!$A$23)</f>
        <v>0</v>
      </c>
      <c r="BY227" s="152">
        <f t="shared" si="269"/>
        <v>2.2700000000000001E-7</v>
      </c>
      <c r="BZ227" s="151">
        <f t="shared" si="257"/>
        <v>26</v>
      </c>
    </row>
    <row r="228" spans="1:78" ht="17.100000000000001" customHeight="1" thickBot="1" x14ac:dyDescent="0.3">
      <c r="A228" s="415"/>
      <c r="B228" s="62" t="str">
        <f>IF(AA228=0,"",AA228)</f>
        <v/>
      </c>
      <c r="C228" s="63" t="str">
        <f t="shared" si="258"/>
        <v/>
      </c>
      <c r="D228" s="52" t="str">
        <f t="shared" si="258"/>
        <v/>
      </c>
      <c r="E228" s="399"/>
      <c r="F228" s="52" t="str">
        <f t="shared" si="239"/>
        <v/>
      </c>
      <c r="G228" s="399"/>
      <c r="H228" s="52" t="str">
        <f t="shared" si="240"/>
        <v/>
      </c>
      <c r="I228" s="399"/>
      <c r="J228" s="52" t="str">
        <f t="shared" si="241"/>
        <v/>
      </c>
      <c r="K228" s="399"/>
      <c r="L228" s="52" t="str">
        <f t="shared" si="242"/>
        <v/>
      </c>
      <c r="M228" s="399"/>
      <c r="N228" s="52" t="str">
        <f t="shared" si="259"/>
        <v/>
      </c>
      <c r="O228" s="399"/>
      <c r="P228" s="52" t="str">
        <f t="shared" si="243"/>
        <v/>
      </c>
      <c r="Q228" s="399"/>
      <c r="R228" s="52" t="str">
        <f t="shared" si="244"/>
        <v/>
      </c>
      <c r="S228" s="399"/>
      <c r="T228" s="52" t="str">
        <f t="shared" si="245"/>
        <v/>
      </c>
      <c r="U228" s="399"/>
      <c r="V228" s="52" t="str">
        <f t="shared" si="246"/>
        <v/>
      </c>
      <c r="W228" s="399"/>
      <c r="Z228" s="407"/>
      <c r="AA228" s="90" t="str">
        <f>IF(AB228=0,"",_xlfn.CONCAT(VLOOKUP(AB228,Starter!A:C,2,0)))</f>
        <v/>
      </c>
      <c r="AB228" s="82"/>
      <c r="AC228" s="133"/>
      <c r="AD228" s="100"/>
      <c r="AE228" s="133"/>
      <c r="AF228" s="100"/>
      <c r="AG228" s="133"/>
      <c r="AH228" s="100"/>
      <c r="AI228" s="133"/>
      <c r="AJ228" s="100"/>
      <c r="AK228" s="133"/>
      <c r="AL228" s="100"/>
      <c r="AM228" s="133"/>
      <c r="AN228" s="100"/>
      <c r="AO228" s="133"/>
      <c r="AP228" s="100"/>
      <c r="AQ228" s="133"/>
      <c r="AR228" s="100"/>
      <c r="AS228" s="133"/>
      <c r="AT228" s="100"/>
      <c r="AU228" s="97">
        <f t="shared" si="247"/>
        <v>0</v>
      </c>
      <c r="AV228" s="98"/>
      <c r="AW228" s="83"/>
      <c r="AX228" s="84"/>
      <c r="AZ228" s="47"/>
      <c r="BA228" s="149"/>
      <c r="BB228" s="150"/>
      <c r="BC228" s="151"/>
      <c r="BD228" s="154">
        <f t="shared" si="260"/>
        <v>0</v>
      </c>
      <c r="BE228" s="150">
        <f t="shared" si="261"/>
        <v>0</v>
      </c>
      <c r="BF228" s="152">
        <f t="shared" si="262"/>
        <v>0</v>
      </c>
      <c r="BG228" s="152">
        <f t="shared" si="263"/>
        <v>0</v>
      </c>
      <c r="BH228" s="152" t="str">
        <f t="shared" si="248"/>
        <v/>
      </c>
      <c r="BI228" s="152" t="str">
        <f t="shared" si="249"/>
        <v/>
      </c>
      <c r="BJ228" s="152" t="str">
        <f t="shared" si="250"/>
        <v/>
      </c>
      <c r="BK228" s="152" t="str">
        <f t="shared" si="251"/>
        <v/>
      </c>
      <c r="BL228" s="152" t="str">
        <f t="shared" si="252"/>
        <v/>
      </c>
      <c r="BM228" s="152" t="str">
        <f t="shared" si="253"/>
        <v/>
      </c>
      <c r="BN228" s="152" t="str">
        <f t="shared" si="254"/>
        <v/>
      </c>
      <c r="BO228" s="152" t="str">
        <f t="shared" si="255"/>
        <v/>
      </c>
      <c r="BP228" s="152" t="str">
        <f t="shared" si="256"/>
        <v/>
      </c>
      <c r="BQ228" s="153"/>
      <c r="BR228" s="151"/>
      <c r="BS228" s="152">
        <f t="shared" si="264"/>
        <v>0</v>
      </c>
      <c r="BT228" s="152">
        <f t="shared" si="265"/>
        <v>2.28E-7</v>
      </c>
      <c r="BU228" s="152" t="str">
        <f t="shared" si="266"/>
        <v>Schanzer Ingolstadt 1</v>
      </c>
      <c r="BV228" s="151">
        <f t="shared" si="267"/>
        <v>25</v>
      </c>
      <c r="BW228" s="152">
        <f t="shared" si="268"/>
        <v>0</v>
      </c>
      <c r="BX228" s="152">
        <f>IF(COUNTIF(BH228:BP228,"&gt;0")&lt;Spielorte!$A$23,0,BE228/Spielorte!$A$23)</f>
        <v>0</v>
      </c>
      <c r="BY228" s="152">
        <f t="shared" si="269"/>
        <v>2.28E-7</v>
      </c>
      <c r="BZ228" s="151">
        <f t="shared" si="257"/>
        <v>25</v>
      </c>
    </row>
    <row r="229" spans="1:78" ht="27.75" customHeight="1" thickBot="1" x14ac:dyDescent="0.3">
      <c r="B229" s="64" t="str">
        <f>IF(AA229=0,"",AA229)</f>
        <v>Gesamt</v>
      </c>
      <c r="C229" s="65" t="str">
        <f t="shared" si="258"/>
        <v/>
      </c>
      <c r="D229" s="66" t="str">
        <f t="shared" si="258"/>
        <v/>
      </c>
      <c r="E229" s="67">
        <f>IF(AD229="","",AD229)</f>
        <v>0</v>
      </c>
      <c r="F229" s="66" t="str">
        <f t="shared" si="239"/>
        <v/>
      </c>
      <c r="G229" s="67">
        <f>IF(AF229="","",AF229)</f>
        <v>0</v>
      </c>
      <c r="H229" s="66" t="str">
        <f t="shared" si="240"/>
        <v/>
      </c>
      <c r="I229" s="67">
        <f>IF(AH229="","",AH229)</f>
        <v>0</v>
      </c>
      <c r="J229" s="66" t="str">
        <f t="shared" si="241"/>
        <v/>
      </c>
      <c r="K229" s="67">
        <f>IF(AJ229="","",AJ229)</f>
        <v>0</v>
      </c>
      <c r="L229" s="66" t="str">
        <f t="shared" si="242"/>
        <v/>
      </c>
      <c r="M229" s="67">
        <f>IF(AL229="","",AL229)</f>
        <v>0</v>
      </c>
      <c r="N229" s="66" t="str">
        <f t="shared" si="259"/>
        <v/>
      </c>
      <c r="O229" s="67">
        <f>IF(AN229="","",AN229)</f>
        <v>0</v>
      </c>
      <c r="P229" s="66" t="str">
        <f t="shared" si="243"/>
        <v/>
      </c>
      <c r="Q229" s="67">
        <f>IF(AP229="","",AP229)</f>
        <v>0</v>
      </c>
      <c r="R229" s="66" t="str">
        <f t="shared" si="244"/>
        <v/>
      </c>
      <c r="S229" s="67">
        <f>IF(AR229="","",AR229)</f>
        <v>0</v>
      </c>
      <c r="T229" s="66" t="str">
        <f t="shared" si="245"/>
        <v/>
      </c>
      <c r="U229" s="67">
        <f>IF(AT229="","",AT229)</f>
        <v>0</v>
      </c>
      <c r="V229" s="66" t="str">
        <f t="shared" si="246"/>
        <v/>
      </c>
      <c r="W229" s="67">
        <f>IF(AV229="","",AV229)</f>
        <v>0</v>
      </c>
      <c r="AA229" s="64" t="s">
        <v>960</v>
      </c>
      <c r="AB229" s="101"/>
      <c r="AC229" s="148">
        <f>ABS(SUM(AC217:AC219))+ABS(SUM(AC220:AC222))+ABS(SUM(AC223:AC225))+ABS(SUM(AC226:AC228))</f>
        <v>0</v>
      </c>
      <c r="AD229" s="102">
        <f>IF(AC229+AC239=0,0,IF(AC229=AC239,1.5,IF(AC229&gt;AC239,3,0)))</f>
        <v>0</v>
      </c>
      <c r="AE229" s="148">
        <f>ABS(SUM(AE217:AE219))+ABS(SUM(AE220:AE222))+ABS(SUM(AE223:AE225))+ABS(SUM(AE226:AE228))</f>
        <v>0</v>
      </c>
      <c r="AF229" s="102">
        <f>IF(AE229+AE239=0,0,IF(AE229=AE239,1.5,IF(AE229&gt;AE239,3,0)))</f>
        <v>0</v>
      </c>
      <c r="AG229" s="148">
        <f>ABS(SUM(AG217:AG219))+ABS(SUM(AG220:AG222))+ABS(SUM(AG223:AG225))+ABS(SUM(AG226:AG228))</f>
        <v>0</v>
      </c>
      <c r="AH229" s="102">
        <f>IF(AG229+AG239=0,0,IF(AG229=AG239,1.5,IF(AG229&gt;AG239,3,0)))</f>
        <v>0</v>
      </c>
      <c r="AI229" s="148">
        <f>ABS(SUM(AI217:AI219))+ABS(SUM(AI220:AI222))+ABS(SUM(AI223:AI225))+ABS(SUM(AI226:AI228))</f>
        <v>0</v>
      </c>
      <c r="AJ229" s="102">
        <f>IF(AI229+AI239=0,0,IF(AI229=AI239,1.5,IF(AI229&gt;AI239,3,0)))</f>
        <v>0</v>
      </c>
      <c r="AK229" s="148">
        <f>ABS(SUM(AK217:AK219))+ABS(SUM(AK220:AK222))+ABS(SUM(AK223:AK225))+ABS(SUM(AK226:AK228))</f>
        <v>0</v>
      </c>
      <c r="AL229" s="102">
        <f>IF(AK229+AK239=0,0,IF(AK229=AK239,1.5,IF(AK229&gt;AK239,3,0)))</f>
        <v>0</v>
      </c>
      <c r="AM229" s="148">
        <f>ABS(SUM(AM217:AM219))+ABS(SUM(AM220:AM222))+ABS(SUM(AM223:AM225))+ABS(SUM(AM226:AM228))</f>
        <v>0</v>
      </c>
      <c r="AN229" s="102">
        <f>IF(AM229+AM239=0,0,IF(AM229=AM239,1.5,IF(AM229&gt;AM239,3,0)))</f>
        <v>0</v>
      </c>
      <c r="AO229" s="148">
        <f>ABS(SUM(AO217:AO219))+ABS(SUM(AO220:AO222))+ABS(SUM(AO223:AO225))+ABS(SUM(AO226:AO228))</f>
        <v>0</v>
      </c>
      <c r="AP229" s="102">
        <f>IF(AO229+AO239=0,0,IF(AO229=AO239,1.5,IF(AO229&gt;AO239,3,0)))</f>
        <v>0</v>
      </c>
      <c r="AQ229" s="148">
        <f>ABS(SUM(AQ217:AQ219))+ABS(SUM(AQ220:AQ222))+ABS(SUM(AQ223:AQ225))+ABS(SUM(AQ226:AQ228))</f>
        <v>0</v>
      </c>
      <c r="AR229" s="102">
        <f>IF(AQ229+AQ239=0,0,IF(AQ229=AQ239,1.5,IF(AQ229&gt;AQ239,3,0)))</f>
        <v>0</v>
      </c>
      <c r="AS229" s="148">
        <f>ABS(SUM(AS217:AS219))+ABS(SUM(AS220:AS222))+ABS(SUM(AS223:AS225))+ABS(SUM(AS226:AS228))</f>
        <v>0</v>
      </c>
      <c r="AT229" s="102">
        <f>IF(AS229+AS239=0,0,IF(AS229=AS239,1.5,IF(AS229&gt;AS239,3,0)))</f>
        <v>0</v>
      </c>
      <c r="AU229" s="103">
        <f>SUM(AC229+AE229+AG229+AI229+AK229+AM229+AO229+AQ229+AS229)</f>
        <v>0</v>
      </c>
      <c r="AV229" s="104">
        <f>SUM(AD229+AF229+AH229+AJ229+AL229+AN229+AP229+AR229+AT229)</f>
        <v>0</v>
      </c>
      <c r="AW229" s="83"/>
      <c r="AX229" s="84"/>
      <c r="BA229" s="149"/>
      <c r="BB229" s="150"/>
      <c r="BC229" s="151"/>
      <c r="BQ229" s="153"/>
      <c r="BR229" s="151"/>
      <c r="BV229" s="151"/>
      <c r="BZ229" s="151"/>
    </row>
    <row r="230" spans="1:78" ht="24" customHeight="1" thickBot="1" x14ac:dyDescent="0.3">
      <c r="B230" s="68" t="str">
        <f>IF(AA230=0,"",AA230)</f>
        <v>Gesamt - Punkte</v>
      </c>
      <c r="C230" s="69" t="str">
        <f t="shared" si="258"/>
        <v/>
      </c>
      <c r="D230" s="69" t="str">
        <f t="shared" si="258"/>
        <v/>
      </c>
      <c r="E230" s="70">
        <f>IF(AD230="","",AD230)</f>
        <v>0</v>
      </c>
      <c r="F230" s="69" t="str">
        <f t="shared" si="239"/>
        <v/>
      </c>
      <c r="G230" s="70">
        <f>IF(AF230="","",AF230)</f>
        <v>0</v>
      </c>
      <c r="H230" s="69" t="str">
        <f t="shared" si="240"/>
        <v/>
      </c>
      <c r="I230" s="70">
        <f>IF(AH230="","",AH230)</f>
        <v>0</v>
      </c>
      <c r="J230" s="69" t="str">
        <f t="shared" si="241"/>
        <v/>
      </c>
      <c r="K230" s="70">
        <f>IF(AJ230="","",AJ230)</f>
        <v>0</v>
      </c>
      <c r="L230" s="69" t="str">
        <f t="shared" si="242"/>
        <v/>
      </c>
      <c r="M230" s="70">
        <f>IF(AL230="","",AL230)</f>
        <v>0</v>
      </c>
      <c r="N230" s="69" t="str">
        <f t="shared" si="259"/>
        <v/>
      </c>
      <c r="O230" s="70">
        <f>IF(AN230="","",AN230)</f>
        <v>0</v>
      </c>
      <c r="P230" s="69" t="str">
        <f t="shared" si="243"/>
        <v/>
      </c>
      <c r="Q230" s="70">
        <f>IF(AP230="","",AP230)</f>
        <v>0</v>
      </c>
      <c r="R230" s="69" t="str">
        <f t="shared" si="244"/>
        <v/>
      </c>
      <c r="S230" s="70">
        <f>IF(AR230="","",AR230)</f>
        <v>0</v>
      </c>
      <c r="T230" s="69" t="str">
        <f t="shared" si="245"/>
        <v/>
      </c>
      <c r="U230" s="70">
        <f>IF(AT230="","",AT230)</f>
        <v>0</v>
      </c>
      <c r="V230" s="69" t="str">
        <f t="shared" si="246"/>
        <v/>
      </c>
      <c r="W230" s="70">
        <f>IF(AV230="","",AV230)</f>
        <v>0</v>
      </c>
      <c r="AA230" s="68" t="s">
        <v>975</v>
      </c>
      <c r="AB230" s="69"/>
      <c r="AC230" s="69"/>
      <c r="AD230" s="105">
        <f>SUM(AD217:AD229)</f>
        <v>0</v>
      </c>
      <c r="AE230" s="69"/>
      <c r="AF230" s="105">
        <f>SUM(AF217:AF229)</f>
        <v>0</v>
      </c>
      <c r="AG230" s="69"/>
      <c r="AH230" s="105">
        <f>SUM(AH217:AH229)</f>
        <v>0</v>
      </c>
      <c r="AI230" s="69"/>
      <c r="AJ230" s="105">
        <f>SUM(AJ217:AJ229)</f>
        <v>0</v>
      </c>
      <c r="AK230" s="69"/>
      <c r="AL230" s="105">
        <f>SUM(AL217:AL229)</f>
        <v>0</v>
      </c>
      <c r="AM230" s="69"/>
      <c r="AN230" s="105">
        <f>SUM(AN217:AN229)</f>
        <v>0</v>
      </c>
      <c r="AO230" s="69"/>
      <c r="AP230" s="105">
        <f>SUM(AP217:AP229)</f>
        <v>0</v>
      </c>
      <c r="AQ230" s="69"/>
      <c r="AR230" s="105">
        <f>SUM(AR217:AR229)</f>
        <v>0</v>
      </c>
      <c r="AS230" s="69"/>
      <c r="AT230" s="105">
        <f>SUM(AT217:AT229)</f>
        <v>0</v>
      </c>
      <c r="AU230" s="69"/>
      <c r="AV230" s="106">
        <f>SUM(AV217:AV229)</f>
        <v>0</v>
      </c>
      <c r="AW230" s="83"/>
      <c r="AX230" s="84"/>
      <c r="BA230" s="149">
        <f>+AV230</f>
        <v>0</v>
      </c>
      <c r="BB230" s="150">
        <f>+AU229</f>
        <v>0</v>
      </c>
      <c r="BC230" s="151">
        <f>+AA212</f>
        <v>8</v>
      </c>
      <c r="BF230" s="152">
        <f>SUM(BF211:BF229)</f>
        <v>0</v>
      </c>
      <c r="BQ230" s="149">
        <f>+BB230/1000000+BA230</f>
        <v>0</v>
      </c>
      <c r="BR230" s="151">
        <f>RANK(BQ230,BQ:BQ)</f>
        <v>1</v>
      </c>
      <c r="BV230" s="151"/>
      <c r="BZ230" s="151"/>
    </row>
    <row r="231" spans="1:78" ht="11.25" customHeight="1" x14ac:dyDescent="0.25">
      <c r="B231" s="69"/>
      <c r="C231" s="69"/>
      <c r="D231" s="69"/>
      <c r="E231" s="1"/>
      <c r="F231" s="69"/>
      <c r="G231" s="1"/>
      <c r="H231" s="69"/>
      <c r="I231" s="1"/>
      <c r="J231" s="69"/>
      <c r="K231" s="1"/>
      <c r="L231" s="69"/>
      <c r="M231" s="1"/>
      <c r="N231" s="69"/>
      <c r="O231" s="1"/>
      <c r="P231" s="69"/>
      <c r="Q231" s="1"/>
      <c r="R231" s="69"/>
      <c r="S231" s="1"/>
      <c r="T231" s="69"/>
      <c r="U231" s="1"/>
      <c r="V231" s="69"/>
      <c r="W231" s="1"/>
      <c r="AA231" s="69"/>
      <c r="AB231" s="69"/>
      <c r="AC231" s="69"/>
      <c r="AD231" s="1"/>
      <c r="AE231" s="69"/>
      <c r="AF231" s="1"/>
      <c r="AG231" s="69"/>
      <c r="AH231" s="1"/>
      <c r="AI231" s="69"/>
      <c r="AJ231" s="1"/>
      <c r="AK231" s="69"/>
      <c r="AL231" s="1"/>
      <c r="AM231" s="69"/>
      <c r="AN231" s="1"/>
      <c r="AO231" s="69"/>
      <c r="AP231" s="1"/>
      <c r="AQ231" s="69"/>
      <c r="AR231" s="1"/>
      <c r="AS231" s="69"/>
      <c r="AT231" s="1"/>
      <c r="AU231" s="69"/>
      <c r="AV231" s="1"/>
      <c r="AW231" s="83"/>
      <c r="AX231" s="84"/>
      <c r="BA231" s="149"/>
      <c r="BB231" s="150"/>
      <c r="BC231" s="151"/>
      <c r="BQ231" s="153"/>
      <c r="BR231" s="151"/>
      <c r="BV231" s="151"/>
      <c r="BZ231" s="151"/>
    </row>
    <row r="232" spans="1:78" ht="12.75" customHeight="1" x14ac:dyDescent="0.25">
      <c r="B232" s="71" t="str">
        <f t="shared" ref="B232:K234" si="270">IF(AA232=0,"",AA232)</f>
        <v>Gegner-Nr.:</v>
      </c>
      <c r="C232" s="72" t="str">
        <f t="shared" si="270"/>
        <v>&gt;&gt;&gt;&gt;</v>
      </c>
      <c r="D232" s="396">
        <f t="shared" si="270"/>
        <v>2</v>
      </c>
      <c r="E232" s="396" t="str">
        <f t="shared" si="270"/>
        <v/>
      </c>
      <c r="F232" s="396">
        <f t="shared" si="270"/>
        <v>9</v>
      </c>
      <c r="G232" s="396" t="str">
        <f t="shared" si="270"/>
        <v/>
      </c>
      <c r="H232" s="396">
        <f t="shared" si="270"/>
        <v>1</v>
      </c>
      <c r="I232" s="396" t="str">
        <f t="shared" si="270"/>
        <v/>
      </c>
      <c r="J232" s="396">
        <f t="shared" si="270"/>
        <v>10</v>
      </c>
      <c r="K232" s="396" t="str">
        <f t="shared" si="270"/>
        <v/>
      </c>
      <c r="L232" s="396">
        <f t="shared" ref="L232:U234" si="271">IF(AK232=0,"",AK232)</f>
        <v>4</v>
      </c>
      <c r="M232" s="396" t="str">
        <f t="shared" si="271"/>
        <v/>
      </c>
      <c r="N232" s="396">
        <f t="shared" si="271"/>
        <v>5</v>
      </c>
      <c r="O232" s="396" t="str">
        <f t="shared" si="271"/>
        <v/>
      </c>
      <c r="P232" s="396">
        <f t="shared" si="271"/>
        <v>6</v>
      </c>
      <c r="Q232" s="396" t="str">
        <f t="shared" si="271"/>
        <v/>
      </c>
      <c r="R232" s="396">
        <f t="shared" si="271"/>
        <v>7</v>
      </c>
      <c r="S232" s="396" t="str">
        <f t="shared" si="271"/>
        <v/>
      </c>
      <c r="T232" s="396">
        <f t="shared" si="271"/>
        <v>3</v>
      </c>
      <c r="U232" s="396" t="str">
        <f t="shared" si="271"/>
        <v/>
      </c>
      <c r="V232" s="412"/>
      <c r="W232" s="412"/>
      <c r="AA232" s="71" t="s">
        <v>958</v>
      </c>
      <c r="AB232" s="72" t="s">
        <v>959</v>
      </c>
      <c r="AC232" s="418">
        <f>VLOOKUP($AA212,Schlüssel!$A$5:$DG$14,43)</f>
        <v>2</v>
      </c>
      <c r="AD232" s="419"/>
      <c r="AE232" s="418">
        <f>VLOOKUP($AA212,Schlüssel!$A$5:$EK$14,44)</f>
        <v>9</v>
      </c>
      <c r="AF232" s="419"/>
      <c r="AG232" s="418">
        <f>VLOOKUP($AA212,Schlüssel!$A$5:$EK$14,45)</f>
        <v>1</v>
      </c>
      <c r="AH232" s="419"/>
      <c r="AI232" s="418">
        <f>VLOOKUP($AA212,Schlüssel!$A$5:$EK$14,46)</f>
        <v>10</v>
      </c>
      <c r="AJ232" s="419"/>
      <c r="AK232" s="418">
        <f>VLOOKUP($AA212,Schlüssel!$A$5:$EK$14,47)</f>
        <v>4</v>
      </c>
      <c r="AL232" s="419"/>
      <c r="AM232" s="418">
        <f>VLOOKUP($AA212,Schlüssel!$A$5:$EK$14,48)</f>
        <v>5</v>
      </c>
      <c r="AN232" s="419"/>
      <c r="AO232" s="418">
        <f>VLOOKUP($AA212,Schlüssel!$A$5:$EK$14,49)</f>
        <v>6</v>
      </c>
      <c r="AP232" s="419"/>
      <c r="AQ232" s="418">
        <f>VLOOKUP($AA212,Schlüssel!$A$5:$EK$14,50)</f>
        <v>7</v>
      </c>
      <c r="AR232" s="419"/>
      <c r="AS232" s="418">
        <f>VLOOKUP($AA212,Schlüssel!$A$5:$EK$14,51)</f>
        <v>3</v>
      </c>
      <c r="AT232" s="419"/>
      <c r="AU232" s="107"/>
      <c r="AV232" s="107"/>
      <c r="AW232" s="83"/>
      <c r="AX232" s="84"/>
      <c r="BA232" s="149"/>
      <c r="BB232" s="150"/>
      <c r="BC232" s="151"/>
      <c r="BQ232" s="153"/>
      <c r="BR232" s="151"/>
      <c r="BV232" s="151"/>
      <c r="BZ232" s="151"/>
    </row>
    <row r="233" spans="1:78" ht="28.5" customHeight="1" x14ac:dyDescent="0.25">
      <c r="B233" s="73" t="str">
        <f t="shared" si="270"/>
        <v/>
      </c>
      <c r="C233" s="69" t="str">
        <f t="shared" si="270"/>
        <v/>
      </c>
      <c r="D233" s="409" t="str">
        <f t="shared" si="270"/>
        <v>BK München 3</v>
      </c>
      <c r="E233" s="410" t="str">
        <f t="shared" si="270"/>
        <v/>
      </c>
      <c r="F233" s="409" t="str">
        <f t="shared" si="270"/>
        <v>Werdenfels 1</v>
      </c>
      <c r="G233" s="410" t="str">
        <f t="shared" si="270"/>
        <v/>
      </c>
      <c r="H233" s="409" t="str">
        <f t="shared" si="270"/>
        <v>BC Comet Nürnberg</v>
      </c>
      <c r="I233" s="410" t="str">
        <f t="shared" si="270"/>
        <v/>
      </c>
      <c r="J233" s="409" t="str">
        <f t="shared" si="270"/>
        <v>Donaubowler Regensburg 1</v>
      </c>
      <c r="K233" s="410" t="str">
        <f t="shared" si="270"/>
        <v/>
      </c>
      <c r="L233" s="409" t="str">
        <f t="shared" si="271"/>
        <v>SG Rottendorf 1</v>
      </c>
      <c r="M233" s="410" t="str">
        <f t="shared" si="271"/>
        <v/>
      </c>
      <c r="N233" s="409" t="str">
        <f t="shared" si="271"/>
        <v>BC EMAX Unterföhring 2</v>
      </c>
      <c r="O233" s="410" t="str">
        <f t="shared" si="271"/>
        <v/>
      </c>
      <c r="P233" s="409" t="str">
        <f t="shared" si="271"/>
        <v>Bajuwaren München 1</v>
      </c>
      <c r="Q233" s="410" t="str">
        <f t="shared" si="271"/>
        <v/>
      </c>
      <c r="R233" s="409" t="str">
        <f t="shared" si="271"/>
        <v>Bowlinghaus Bamberg 1</v>
      </c>
      <c r="S233" s="410" t="str">
        <f t="shared" si="271"/>
        <v/>
      </c>
      <c r="T233" s="409" t="str">
        <f t="shared" si="271"/>
        <v>SG DJK Rimpar 1</v>
      </c>
      <c r="U233" s="410" t="str">
        <f t="shared" si="271"/>
        <v/>
      </c>
      <c r="V233" s="411"/>
      <c r="W233" s="411"/>
      <c r="AA233" s="73"/>
      <c r="AB233" s="69"/>
      <c r="AC233" s="409" t="str">
        <f>VLOOKUP(AC232,Schlüssel!$A$5:$K$14,2)</f>
        <v>BK München 3</v>
      </c>
      <c r="AD233" s="410"/>
      <c r="AE233" s="409" t="str">
        <f>VLOOKUP(AE232,Schlüssel!$A$5:$K$14,2)</f>
        <v>Werdenfels 1</v>
      </c>
      <c r="AF233" s="410"/>
      <c r="AG233" s="409" t="str">
        <f>VLOOKUP(AG232,Schlüssel!$A$5:$K$14,2)</f>
        <v>BC Comet Nürnberg</v>
      </c>
      <c r="AH233" s="410"/>
      <c r="AI233" s="409" t="str">
        <f>VLOOKUP(AI232,Schlüssel!$A$5:$K$14,2)</f>
        <v>Donaubowler Regensburg 1</v>
      </c>
      <c r="AJ233" s="410"/>
      <c r="AK233" s="409" t="str">
        <f>VLOOKUP(AK232,Schlüssel!$A$5:$K$14,2)</f>
        <v>SG Rottendorf 1</v>
      </c>
      <c r="AL233" s="410"/>
      <c r="AM233" s="409" t="str">
        <f>VLOOKUP(AM232,Schlüssel!$A$5:$K$14,2)</f>
        <v>BC EMAX Unterföhring 2</v>
      </c>
      <c r="AN233" s="410"/>
      <c r="AO233" s="409" t="str">
        <f>VLOOKUP(AO232,Schlüssel!$A$5:$K$14,2)</f>
        <v>Bajuwaren München 1</v>
      </c>
      <c r="AP233" s="410"/>
      <c r="AQ233" s="409" t="str">
        <f>VLOOKUP(AQ232,Schlüssel!$A$5:$K$14,2)</f>
        <v>Bowlinghaus Bamberg 1</v>
      </c>
      <c r="AR233" s="410"/>
      <c r="AS233" s="409" t="str">
        <f>VLOOKUP(AS232,Schlüssel!$A$5:$K$14,2)</f>
        <v>SG DJK Rimpar 1</v>
      </c>
      <c r="AT233" s="410"/>
      <c r="AU233" s="108"/>
      <c r="AV233" s="108"/>
      <c r="AW233" s="83"/>
      <c r="AX233" s="84"/>
      <c r="BA233" s="149"/>
      <c r="BB233" s="150"/>
      <c r="BC233" s="151"/>
      <c r="BQ233" s="153"/>
      <c r="BR233" s="151"/>
      <c r="BV233" s="151"/>
      <c r="BZ233" s="151"/>
    </row>
    <row r="234" spans="1:78" ht="12" customHeight="1" x14ac:dyDescent="0.25">
      <c r="B234" s="73" t="str">
        <f t="shared" si="270"/>
        <v/>
      </c>
      <c r="C234" s="69" t="str">
        <f t="shared" si="270"/>
        <v/>
      </c>
      <c r="D234" s="395" t="str">
        <f t="shared" si="270"/>
        <v/>
      </c>
      <c r="E234" s="395" t="str">
        <f t="shared" si="270"/>
        <v/>
      </c>
      <c r="F234" s="395" t="str">
        <f t="shared" si="270"/>
        <v/>
      </c>
      <c r="G234" s="395" t="str">
        <f t="shared" si="270"/>
        <v/>
      </c>
      <c r="H234" s="395" t="str">
        <f t="shared" si="270"/>
        <v/>
      </c>
      <c r="I234" s="395" t="str">
        <f t="shared" si="270"/>
        <v/>
      </c>
      <c r="J234" s="395" t="str">
        <f t="shared" si="270"/>
        <v/>
      </c>
      <c r="K234" s="395" t="str">
        <f t="shared" si="270"/>
        <v/>
      </c>
      <c r="L234" s="395" t="str">
        <f t="shared" si="271"/>
        <v/>
      </c>
      <c r="M234" s="395" t="str">
        <f t="shared" si="271"/>
        <v/>
      </c>
      <c r="N234" s="395" t="str">
        <f t="shared" si="271"/>
        <v/>
      </c>
      <c r="O234" s="395" t="str">
        <f t="shared" si="271"/>
        <v/>
      </c>
      <c r="P234" s="395" t="str">
        <f t="shared" si="271"/>
        <v/>
      </c>
      <c r="Q234" s="395" t="str">
        <f t="shared" si="271"/>
        <v/>
      </c>
      <c r="R234" s="395" t="str">
        <f t="shared" si="271"/>
        <v/>
      </c>
      <c r="S234" s="395" t="str">
        <f t="shared" si="271"/>
        <v/>
      </c>
      <c r="T234" s="395" t="str">
        <f t="shared" si="271"/>
        <v/>
      </c>
      <c r="U234" s="408" t="str">
        <f t="shared" si="271"/>
        <v/>
      </c>
      <c r="V234" s="301"/>
      <c r="W234" s="301"/>
      <c r="AA234" s="73"/>
      <c r="AB234" s="69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78"/>
      <c r="AV234" s="78"/>
      <c r="AW234" s="83"/>
      <c r="AX234" s="84"/>
      <c r="BA234" s="149"/>
      <c r="BB234" s="150"/>
      <c r="BC234" s="151"/>
      <c r="BQ234" s="153"/>
      <c r="BR234" s="151"/>
      <c r="BV234" s="151"/>
      <c r="BZ234" s="151"/>
    </row>
    <row r="235" spans="1:78" ht="15.9" customHeight="1" x14ac:dyDescent="0.25">
      <c r="B235" s="391" t="str">
        <f t="shared" ref="B235:C239" si="272">IF(AA235=0,"",AA235)</f>
        <v>Spieler 1</v>
      </c>
      <c r="C235" s="392" t="str">
        <f t="shared" si="272"/>
        <v/>
      </c>
      <c r="D235" s="393">
        <f>IF(AC235=301,"",AC235)</f>
        <v>0</v>
      </c>
      <c r="E235" s="393" t="str">
        <f>IF(AD235=0,"",AD235)</f>
        <v/>
      </c>
      <c r="F235" s="393">
        <f>IF(AE235=301,"",AE235)</f>
        <v>0</v>
      </c>
      <c r="G235" s="393" t="str">
        <f>IF(AF235=0,"",AF235)</f>
        <v/>
      </c>
      <c r="H235" s="393">
        <f>IF(AG235=301,"",AG235)</f>
        <v>0</v>
      </c>
      <c r="I235" s="393" t="str">
        <f>IF(AH235=0,"",AH235)</f>
        <v/>
      </c>
      <c r="J235" s="393">
        <f>IF(AI235=301,"",AI235)</f>
        <v>0</v>
      </c>
      <c r="K235" s="393" t="str">
        <f>IF(AJ235=0,"",AJ235)</f>
        <v/>
      </c>
      <c r="L235" s="393">
        <f>IF(AK235=301,"",AK235)</f>
        <v>0</v>
      </c>
      <c r="M235" s="393" t="str">
        <f>IF(AL235=0,"",AL235)</f>
        <v/>
      </c>
      <c r="N235" s="393">
        <f>IF(AM235=301,"",AM235)</f>
        <v>0</v>
      </c>
      <c r="O235" s="393" t="str">
        <f>IF(AN235=0,"",AN235)</f>
        <v/>
      </c>
      <c r="P235" s="393">
        <f>IF(AO235=301,"",AO235)</f>
        <v>0</v>
      </c>
      <c r="Q235" s="393" t="str">
        <f>IF(AP235=0,"",AP235)</f>
        <v/>
      </c>
      <c r="R235" s="393">
        <f>IF(AQ235=301,"",AQ235)</f>
        <v>0</v>
      </c>
      <c r="S235" s="393" t="str">
        <f>IF(AR235=0,"",AR235)</f>
        <v/>
      </c>
      <c r="T235" s="393">
        <f>IF(AS235=301,"",AS235)</f>
        <v>0</v>
      </c>
      <c r="U235" s="393" t="str">
        <f>IF(AT235=0,"",AT235)</f>
        <v/>
      </c>
      <c r="V235" s="404"/>
      <c r="W235" s="404"/>
      <c r="AA235" s="74" t="s">
        <v>0</v>
      </c>
      <c r="AB235" s="75"/>
      <c r="AC235" s="420">
        <f>ABS(INDEX(AC:AC,MATCH(AC232,$AA:$AA,0)+5)+INDEX(AC:AC,MATCH(AC232,$AA:$AA,0)+6)+INDEX(AC:AC,MATCH(AC232,$AA:$AA,0)+7))</f>
        <v>0</v>
      </c>
      <c r="AD235" s="421"/>
      <c r="AE235" s="420">
        <f>ABS(INDEX(AE:AE,MATCH(AE232,$AA:$AA,0)+5)+INDEX(AE:AE,MATCH(AE232,$AA:$AA,0)+6)+INDEX(AE:AE,MATCH(AE232,$AA:$AA,0)+7))</f>
        <v>0</v>
      </c>
      <c r="AF235" s="421"/>
      <c r="AG235" s="420">
        <f>ABS(INDEX(AG:AG,MATCH(AG232,$AA:$AA,0)+5)+INDEX(AG:AG,MATCH(AG232,$AA:$AA,0)+6)+INDEX(AG:AG,MATCH(AG232,$AA:$AA,0)+7))</f>
        <v>0</v>
      </c>
      <c r="AH235" s="421"/>
      <c r="AI235" s="420">
        <f>ABS(INDEX(AI:AI,MATCH(AI232,$AA:$AA,0)+5)+INDEX(AI:AI,MATCH(AI232,$AA:$AA,0)+6)+INDEX(AI:AI,MATCH(AI232,$AA:$AA,0)+7))</f>
        <v>0</v>
      </c>
      <c r="AJ235" s="421"/>
      <c r="AK235" s="420">
        <f>ABS(INDEX(AK:AK,MATCH(AK232,$AA:$AA,0)+5)+INDEX(AK:AK,MATCH(AK232,$AA:$AA,0)+6)+INDEX(AK:AK,MATCH(AK232,$AA:$AA,0)+7))</f>
        <v>0</v>
      </c>
      <c r="AL235" s="421"/>
      <c r="AM235" s="420">
        <f>ABS(INDEX(AM:AM,MATCH(AM232,$AA:$AA,0)+5)+INDEX(AM:AM,MATCH(AM232,$AA:$AA,0)+6)+INDEX(AM:AM,MATCH(AM232,$AA:$AA,0)+7))</f>
        <v>0</v>
      </c>
      <c r="AN235" s="421"/>
      <c r="AO235" s="420">
        <f>ABS(INDEX(AO:AO,MATCH(AO232,$AA:$AA,0)+5)+INDEX(AO:AO,MATCH(AO232,$AA:$AA,0)+6)+INDEX(AO:AO,MATCH(AO232,$AA:$AA,0)+7))</f>
        <v>0</v>
      </c>
      <c r="AP235" s="421"/>
      <c r="AQ235" s="420">
        <f>ABS(INDEX(AQ:AQ,MATCH(AQ232,$AA:$AA,0)+5)+INDEX(AQ:AQ,MATCH(AQ232,$AA:$AA,0)+6)+INDEX(AQ:AQ,MATCH(AQ232,$AA:$AA,0)+7))</f>
        <v>0</v>
      </c>
      <c r="AR235" s="421"/>
      <c r="AS235" s="420">
        <f>ABS(INDEX(AS:AS,MATCH(AS232,$AA:$AA,0)+5)+INDEX(AS:AS,MATCH(AS232,$AA:$AA,0)+6)+INDEX(AS:AS,MATCH(AS232,$AA:$AA,0)+7))</f>
        <v>0</v>
      </c>
      <c r="AT235" s="421"/>
      <c r="AU235" s="1"/>
      <c r="AV235" s="1"/>
      <c r="AW235" s="83"/>
      <c r="AX235" s="84"/>
      <c r="BA235" s="149"/>
      <c r="BB235" s="150"/>
      <c r="BC235" s="151"/>
      <c r="BQ235" s="153"/>
      <c r="BR235" s="151"/>
      <c r="BV235" s="151"/>
      <c r="BZ235" s="151"/>
    </row>
    <row r="236" spans="1:78" ht="15.9" customHeight="1" x14ac:dyDescent="0.25">
      <c r="B236" s="391" t="str">
        <f t="shared" si="272"/>
        <v>Spieler 2</v>
      </c>
      <c r="C236" s="392" t="str">
        <f t="shared" si="272"/>
        <v/>
      </c>
      <c r="D236" s="393">
        <f>IF(AC236=301,"",AC236)</f>
        <v>0</v>
      </c>
      <c r="E236" s="393" t="str">
        <f>IF(AD236=0,"",AD236)</f>
        <v/>
      </c>
      <c r="F236" s="393">
        <f>IF(AE236=301,"",AE236)</f>
        <v>0</v>
      </c>
      <c r="G236" s="393" t="str">
        <f>IF(AF236=0,"",AF236)</f>
        <v/>
      </c>
      <c r="H236" s="393">
        <f>IF(AG236=301,"",AG236)</f>
        <v>0</v>
      </c>
      <c r="I236" s="393" t="str">
        <f>IF(AH236=0,"",AH236)</f>
        <v/>
      </c>
      <c r="J236" s="393">
        <f>IF(AI236=301,"",AI236)</f>
        <v>0</v>
      </c>
      <c r="K236" s="393" t="str">
        <f>IF(AJ236=0,"",AJ236)</f>
        <v/>
      </c>
      <c r="L236" s="393">
        <f>IF(AK236=301,"",AK236)</f>
        <v>0</v>
      </c>
      <c r="M236" s="393" t="str">
        <f>IF(AL236=0,"",AL236)</f>
        <v/>
      </c>
      <c r="N236" s="393">
        <f>IF(AM236=301,"",AM236)</f>
        <v>0</v>
      </c>
      <c r="O236" s="393" t="str">
        <f>IF(AN236=0,"",AN236)</f>
        <v/>
      </c>
      <c r="P236" s="393">
        <f>IF(AO236=301,"",AO236)</f>
        <v>0</v>
      </c>
      <c r="Q236" s="393" t="str">
        <f>IF(AP236=0,"",AP236)</f>
        <v/>
      </c>
      <c r="R236" s="393">
        <f>IF(AQ236=301,"",AQ236)</f>
        <v>0</v>
      </c>
      <c r="S236" s="393" t="str">
        <f>IF(AR236=0,"",AR236)</f>
        <v/>
      </c>
      <c r="T236" s="393">
        <f>IF(AS236=301,"",AS236)</f>
        <v>0</v>
      </c>
      <c r="U236" s="393" t="str">
        <f>IF(AT236=0,"",AT236)</f>
        <v/>
      </c>
      <c r="V236" s="404"/>
      <c r="W236" s="404"/>
      <c r="AA236" s="74" t="s">
        <v>2</v>
      </c>
      <c r="AB236" s="75"/>
      <c r="AC236" s="422">
        <f>ABS(INDEX(AC:AC,MATCH(AC232,$AA:$AA,0)+8)+INDEX(AC:AC,MATCH(AC232,$AA:$AA,0)+9)+INDEX(AC:AC,MATCH(AC232,$AA:$AA,0)+10))</f>
        <v>0</v>
      </c>
      <c r="AD236" s="423"/>
      <c r="AE236" s="422">
        <f>ABS(INDEX(AE:AE,MATCH(AE232,$AA:$AA,0)+8)+INDEX(AE:AE,MATCH(AE232,$AA:$AA,0)+9)+INDEX(AE:AE,MATCH(AE232,$AA:$AA,0)+10))</f>
        <v>0</v>
      </c>
      <c r="AF236" s="423"/>
      <c r="AG236" s="422">
        <f>ABS(INDEX(AG:AG,MATCH(AG232,$AA:$AA,0)+8)+INDEX(AG:AG,MATCH(AG232,$AA:$AA,0)+9)+INDEX(AG:AG,MATCH(AG232,$AA:$AA,0)+10))</f>
        <v>0</v>
      </c>
      <c r="AH236" s="423"/>
      <c r="AI236" s="422">
        <f>ABS(INDEX(AI:AI,MATCH(AI232,$AA:$AA,0)+8)+INDEX(AI:AI,MATCH(AI232,$AA:$AA,0)+9)+INDEX(AI:AI,MATCH(AI232,$AA:$AA,0)+10))</f>
        <v>0</v>
      </c>
      <c r="AJ236" s="423"/>
      <c r="AK236" s="422">
        <f>ABS(INDEX(AK:AK,MATCH(AK232,$AA:$AA,0)+8)+INDEX(AK:AK,MATCH(AK232,$AA:$AA,0)+9)+INDEX(AK:AK,MATCH(AK232,$AA:$AA,0)+10))</f>
        <v>0</v>
      </c>
      <c r="AL236" s="423"/>
      <c r="AM236" s="422">
        <f>ABS(INDEX(AM:AM,MATCH(AM232,$AA:$AA,0)+8)+INDEX(AM:AM,MATCH(AM232,$AA:$AA,0)+9)+INDEX(AM:AM,MATCH(AM232,$AA:$AA,0)+10))</f>
        <v>0</v>
      </c>
      <c r="AN236" s="423"/>
      <c r="AO236" s="422">
        <f>ABS(INDEX(AO:AO,MATCH(AO232,$AA:$AA,0)+8)+INDEX(AO:AO,MATCH(AO232,$AA:$AA,0)+9)+INDEX(AO:AO,MATCH(AO232,$AA:$AA,0)+10))</f>
        <v>0</v>
      </c>
      <c r="AP236" s="423"/>
      <c r="AQ236" s="422">
        <f>ABS(INDEX(AQ:AQ,MATCH(AQ232,$AA:$AA,0)+8)+INDEX(AQ:AQ,MATCH(AQ232,$AA:$AA,0)+9)+INDEX(AQ:AQ,MATCH(AQ232,$AA:$AA,0)+10))</f>
        <v>0</v>
      </c>
      <c r="AR236" s="423"/>
      <c r="AS236" s="422">
        <f>ABS(INDEX(AS:AS,MATCH(AS232,$AA:$AA,0)+8)+INDEX(AS:AS,MATCH(AS232,$AA:$AA,0)+9)+INDEX(AS:AS,MATCH(AS232,$AA:$AA,0)+10))</f>
        <v>0</v>
      </c>
      <c r="AT236" s="423"/>
      <c r="AU236" s="1"/>
      <c r="AV236" s="1"/>
      <c r="AW236" s="83"/>
      <c r="AX236" s="84"/>
      <c r="BA236" s="149"/>
      <c r="BB236" s="150"/>
      <c r="BC236" s="151"/>
      <c r="BQ236" s="153"/>
      <c r="BR236" s="151"/>
      <c r="BV236" s="151"/>
      <c r="BZ236" s="151"/>
    </row>
    <row r="237" spans="1:78" ht="15.9" customHeight="1" x14ac:dyDescent="0.25">
      <c r="B237" s="391" t="str">
        <f t="shared" si="272"/>
        <v>Spieler 3</v>
      </c>
      <c r="C237" s="392" t="str">
        <f t="shared" si="272"/>
        <v/>
      </c>
      <c r="D237" s="393">
        <f>IF(AC237=301,"",AC237)</f>
        <v>0</v>
      </c>
      <c r="E237" s="393" t="str">
        <f>IF(AD237=0,"",AD237)</f>
        <v/>
      </c>
      <c r="F237" s="393">
        <f>IF(AE237=301,"",AE237)</f>
        <v>0</v>
      </c>
      <c r="G237" s="393" t="str">
        <f>IF(AF237=0,"",AF237)</f>
        <v/>
      </c>
      <c r="H237" s="393">
        <f>IF(AG237=301,"",AG237)</f>
        <v>0</v>
      </c>
      <c r="I237" s="393" t="str">
        <f>IF(AH237=0,"",AH237)</f>
        <v/>
      </c>
      <c r="J237" s="393">
        <f>IF(AI237=301,"",AI237)</f>
        <v>0</v>
      </c>
      <c r="K237" s="393" t="str">
        <f>IF(AJ237=0,"",AJ237)</f>
        <v/>
      </c>
      <c r="L237" s="393">
        <f>IF(AK237=301,"",AK237)</f>
        <v>0</v>
      </c>
      <c r="M237" s="393" t="str">
        <f>IF(AL237=0,"",AL237)</f>
        <v/>
      </c>
      <c r="N237" s="393">
        <f>IF(AM237=301,"",AM237)</f>
        <v>0</v>
      </c>
      <c r="O237" s="393" t="str">
        <f>IF(AN237=0,"",AN237)</f>
        <v/>
      </c>
      <c r="P237" s="393">
        <f>IF(AO237=301,"",AO237)</f>
        <v>0</v>
      </c>
      <c r="Q237" s="393" t="str">
        <f>IF(AP237=0,"",AP237)</f>
        <v/>
      </c>
      <c r="R237" s="393">
        <f>IF(AQ237=301,"",AQ237)</f>
        <v>0</v>
      </c>
      <c r="S237" s="393" t="str">
        <f>IF(AR237=0,"",AR237)</f>
        <v/>
      </c>
      <c r="T237" s="393">
        <f>IF(AS237=301,"",AS237)</f>
        <v>0</v>
      </c>
      <c r="U237" s="393" t="str">
        <f>IF(AT237=0,"",AT237)</f>
        <v/>
      </c>
      <c r="V237" s="404"/>
      <c r="W237" s="404"/>
      <c r="AA237" s="74" t="s">
        <v>3</v>
      </c>
      <c r="AB237" s="75"/>
      <c r="AC237" s="422">
        <f>ABS(INDEX(AC:AC,MATCH(AC232,$AA:$AA,0)+11)+INDEX(AC:AC,MATCH(AC232,$AA:$AA,0)+12)+INDEX(AC:AC,MATCH(AC232,$AA:$AA,0)+13))</f>
        <v>0</v>
      </c>
      <c r="AD237" s="423"/>
      <c r="AE237" s="422">
        <f>ABS(INDEX(AE:AE,MATCH(AE232,$AA:$AA,0)+11)+INDEX(AE:AE,MATCH(AE232,$AA:$AA,0)+12)+INDEX(AE:AE,MATCH(AE232,$AA:$AA,0)+13))</f>
        <v>0</v>
      </c>
      <c r="AF237" s="423"/>
      <c r="AG237" s="422">
        <f>ABS(INDEX(AG:AG,MATCH(AG232,$AA:$AA,0)+11)+INDEX(AG:AG,MATCH(AG232,$AA:$AA,0)+12)+INDEX(AG:AG,MATCH(AG232,$AA:$AA,0)+13))</f>
        <v>0</v>
      </c>
      <c r="AH237" s="423"/>
      <c r="AI237" s="422">
        <f>ABS(INDEX(AI:AI,MATCH(AI232,$AA:$AA,0)+11)+INDEX(AI:AI,MATCH(AI232,$AA:$AA,0)+12)+INDEX(AI:AI,MATCH(AI232,$AA:$AA,0)+13))</f>
        <v>0</v>
      </c>
      <c r="AJ237" s="423"/>
      <c r="AK237" s="422">
        <f>ABS(INDEX(AK:AK,MATCH(AK232,$AA:$AA,0)+11)+INDEX(AK:AK,MATCH(AK232,$AA:$AA,0)+12)+INDEX(AK:AK,MATCH(AK232,$AA:$AA,0)+13))</f>
        <v>0</v>
      </c>
      <c r="AL237" s="423"/>
      <c r="AM237" s="422">
        <f>ABS(INDEX(AM:AM,MATCH(AM232,$AA:$AA,0)+11)+INDEX(AM:AM,MATCH(AM232,$AA:$AA,0)+12)+INDEX(AM:AM,MATCH(AM232,$AA:$AA,0)+13))</f>
        <v>0</v>
      </c>
      <c r="AN237" s="423"/>
      <c r="AO237" s="422">
        <f>ABS(INDEX(AO:AO,MATCH(AO232,$AA:$AA,0)+11)+INDEX(AO:AO,MATCH(AO232,$AA:$AA,0)+12)+INDEX(AO:AO,MATCH(AO232,$AA:$AA,0)+13))</f>
        <v>0</v>
      </c>
      <c r="AP237" s="423"/>
      <c r="AQ237" s="422">
        <f>ABS(INDEX(AQ:AQ,MATCH(AQ232,$AA:$AA,0)+11)+INDEX(AQ:AQ,MATCH(AQ232,$AA:$AA,0)+12)+INDEX(AQ:AQ,MATCH(AQ232,$AA:$AA,0)+13))</f>
        <v>0</v>
      </c>
      <c r="AR237" s="423"/>
      <c r="AS237" s="422">
        <f>ABS(INDEX(AS:AS,MATCH(AS232,$AA:$AA,0)+11)+INDEX(AS:AS,MATCH(AS232,$AA:$AA,0)+12)+INDEX(AS:AS,MATCH(AS232,$AA:$AA,0)+13))</f>
        <v>0</v>
      </c>
      <c r="AT237" s="423"/>
      <c r="AU237" s="1"/>
      <c r="AV237" s="1"/>
      <c r="AW237" s="83"/>
      <c r="AX237" s="84"/>
      <c r="BA237" s="149"/>
      <c r="BB237" s="150"/>
      <c r="BC237" s="151"/>
      <c r="BQ237" s="153"/>
      <c r="BR237" s="151"/>
      <c r="BV237" s="151"/>
      <c r="BZ237" s="151"/>
    </row>
    <row r="238" spans="1:78" ht="15.9" customHeight="1" x14ac:dyDescent="0.25">
      <c r="B238" s="391" t="str">
        <f t="shared" si="272"/>
        <v>Spieler 4</v>
      </c>
      <c r="C238" s="392" t="str">
        <f t="shared" si="272"/>
        <v/>
      </c>
      <c r="D238" s="393">
        <f>IF(AC238=301,"",AC238)</f>
        <v>0</v>
      </c>
      <c r="E238" s="393" t="str">
        <f>IF(AD238=0,"",AD238)</f>
        <v/>
      </c>
      <c r="F238" s="393">
        <f>IF(AE238=301,"",AE238)</f>
        <v>0</v>
      </c>
      <c r="G238" s="393" t="str">
        <f>IF(AF238=0,"",AF238)</f>
        <v/>
      </c>
      <c r="H238" s="393">
        <f>IF(AG238=301,"",AG238)</f>
        <v>0</v>
      </c>
      <c r="I238" s="393" t="str">
        <f>IF(AH238=0,"",AH238)</f>
        <v/>
      </c>
      <c r="J238" s="393">
        <f>IF(AI238=301,"",AI238)</f>
        <v>0</v>
      </c>
      <c r="K238" s="393" t="str">
        <f>IF(AJ238=0,"",AJ238)</f>
        <v/>
      </c>
      <c r="L238" s="393">
        <f>IF(AK238=301,"",AK238)</f>
        <v>0</v>
      </c>
      <c r="M238" s="393" t="str">
        <f>IF(AL238=0,"",AL238)</f>
        <v/>
      </c>
      <c r="N238" s="393">
        <f>IF(AM238=301,"",AM238)</f>
        <v>0</v>
      </c>
      <c r="O238" s="393" t="str">
        <f>IF(AN238=0,"",AN238)</f>
        <v/>
      </c>
      <c r="P238" s="393">
        <f>IF(AO238=301,"",AO238)</f>
        <v>0</v>
      </c>
      <c r="Q238" s="393" t="str">
        <f>IF(AP238=0,"",AP238)</f>
        <v/>
      </c>
      <c r="R238" s="393">
        <f>IF(AQ238=301,"",AQ238)</f>
        <v>0</v>
      </c>
      <c r="S238" s="393" t="str">
        <f>IF(AR238=0,"",AR238)</f>
        <v/>
      </c>
      <c r="T238" s="393">
        <f>IF(AS238=301,"",AS238)</f>
        <v>0</v>
      </c>
      <c r="U238" s="393" t="str">
        <f>IF(AT238=0,"",AT238)</f>
        <v/>
      </c>
      <c r="V238" s="404"/>
      <c r="W238" s="404"/>
      <c r="AA238" s="74" t="s">
        <v>11</v>
      </c>
      <c r="AB238" s="75"/>
      <c r="AC238" s="422">
        <f>ABS(INDEX(AC:AC,MATCH(AC232,$AA:$AA,0)+14)+INDEX(AC:AC,MATCH(AC232,$AA:$AA,0)+15)+INDEX(AC:AC,MATCH(AC232,$AA:$AA,0)+16))</f>
        <v>0</v>
      </c>
      <c r="AD238" s="423"/>
      <c r="AE238" s="422">
        <f>ABS(INDEX(AE:AE,MATCH(AE232,$AA:$AA,0)+14)+INDEX(AE:AE,MATCH(AE232,$AA:$AA,0)+15)+INDEX(AE:AE,MATCH(AE232,$AA:$AA,0)+16))</f>
        <v>0</v>
      </c>
      <c r="AF238" s="423"/>
      <c r="AG238" s="422">
        <f>ABS(INDEX(AG:AG,MATCH(AG232,$AA:$AA,0)+14)+INDEX(AG:AG,MATCH(AG232,$AA:$AA,0)+15)+INDEX(AG:AG,MATCH(AG232,$AA:$AA,0)+16))</f>
        <v>0</v>
      </c>
      <c r="AH238" s="423"/>
      <c r="AI238" s="422">
        <f>ABS(INDEX(AI:AI,MATCH(AI232,$AA:$AA,0)+14)+INDEX(AI:AI,MATCH(AI232,$AA:$AA,0)+15)+INDEX(AI:AI,MATCH(AI232,$AA:$AA,0)+16))</f>
        <v>0</v>
      </c>
      <c r="AJ238" s="423"/>
      <c r="AK238" s="422">
        <f>ABS(INDEX(AK:AK,MATCH(AK232,$AA:$AA,0)+14)+INDEX(AK:AK,MATCH(AK232,$AA:$AA,0)+15)+INDEX(AK:AK,MATCH(AK232,$AA:$AA,0)+16))</f>
        <v>0</v>
      </c>
      <c r="AL238" s="423"/>
      <c r="AM238" s="422">
        <f>ABS(INDEX(AM:AM,MATCH(AM232,$AA:$AA,0)+14)+INDEX(AM:AM,MATCH(AM232,$AA:$AA,0)+15)+INDEX(AM:AM,MATCH(AM232,$AA:$AA,0)+16))</f>
        <v>0</v>
      </c>
      <c r="AN238" s="423"/>
      <c r="AO238" s="422">
        <f>ABS(INDEX(AO:AO,MATCH(AO232,$AA:$AA,0)+14)+INDEX(AO:AO,MATCH(AO232,$AA:$AA,0)+15)+INDEX(AO:AO,MATCH(AO232,$AA:$AA,0)+16))</f>
        <v>0</v>
      </c>
      <c r="AP238" s="423"/>
      <c r="AQ238" s="422">
        <f>ABS(INDEX(AQ:AQ,MATCH(AQ232,$AA:$AA,0)+14)+INDEX(AQ:AQ,MATCH(AQ232,$AA:$AA,0)+15)+INDEX(AQ:AQ,MATCH(AQ232,$AA:$AA,0)+16))</f>
        <v>0</v>
      </c>
      <c r="AR238" s="423"/>
      <c r="AS238" s="422">
        <f>ABS(INDEX(AS:AS,MATCH(AS232,$AA:$AA,0)+14)+INDEX(AS:AS,MATCH(AS232,$AA:$AA,0)+15)+INDEX(AS:AS,MATCH(AS232,$AA:$AA,0)+16))</f>
        <v>0</v>
      </c>
      <c r="AT238" s="423"/>
      <c r="AU238" s="1"/>
      <c r="AV238" s="1"/>
      <c r="AW238" s="83"/>
      <c r="AX238" s="84"/>
      <c r="BA238" s="149"/>
      <c r="BB238" s="150"/>
      <c r="BC238" s="151"/>
      <c r="BQ238" s="153"/>
      <c r="BR238" s="151"/>
      <c r="BV238" s="151"/>
      <c r="BZ238" s="151"/>
    </row>
    <row r="239" spans="1:78" ht="15.9" customHeight="1" x14ac:dyDescent="0.25">
      <c r="B239" s="388" t="str">
        <f t="shared" si="272"/>
        <v>Gesamt</v>
      </c>
      <c r="C239" s="389" t="str">
        <f t="shared" si="272"/>
        <v/>
      </c>
      <c r="D239" s="394">
        <f>IF(AC239=1505,"",AC239)</f>
        <v>0</v>
      </c>
      <c r="E239" s="394" t="str">
        <f>IF(AD239=0,"",AD239)</f>
        <v/>
      </c>
      <c r="F239" s="394">
        <f>IF(AE239=1505,"",AE239)</f>
        <v>0</v>
      </c>
      <c r="G239" s="394" t="str">
        <f>IF(AF239=0,"",AF239)</f>
        <v/>
      </c>
      <c r="H239" s="394">
        <f>IF(AG239=1505,"",AG239)</f>
        <v>0</v>
      </c>
      <c r="I239" s="394" t="str">
        <f>IF(AH239=0,"",AH239)</f>
        <v/>
      </c>
      <c r="J239" s="394">
        <f>IF(AI239=1505,"",AI239)</f>
        <v>0</v>
      </c>
      <c r="K239" s="394" t="str">
        <f>IF(AJ239=0,"",AJ239)</f>
        <v/>
      </c>
      <c r="L239" s="394">
        <f>IF(AK239=1505,"",AK239)</f>
        <v>0</v>
      </c>
      <c r="M239" s="394" t="str">
        <f>IF(AL239=0,"",AL239)</f>
        <v/>
      </c>
      <c r="N239" s="394">
        <f>IF(AM239=1505,"",AM239)</f>
        <v>0</v>
      </c>
      <c r="O239" s="394" t="str">
        <f>IF(AN239=0,"",AN239)</f>
        <v/>
      </c>
      <c r="P239" s="394">
        <f>IF(AO239=1505,"",AO239)</f>
        <v>0</v>
      </c>
      <c r="Q239" s="394" t="str">
        <f>IF(AP239=0,"",AP239)</f>
        <v/>
      </c>
      <c r="R239" s="394">
        <f>IF(AQ239=1505,"",AQ239)</f>
        <v>0</v>
      </c>
      <c r="S239" s="394" t="str">
        <f>IF(AR239=0,"",AR239)</f>
        <v/>
      </c>
      <c r="T239" s="394">
        <f>IF(AS239=1505,"",AS239)</f>
        <v>0</v>
      </c>
      <c r="U239" s="394" t="str">
        <f>IF(AT239=0,"",AT239)</f>
        <v/>
      </c>
      <c r="V239" s="290"/>
      <c r="W239" s="290"/>
      <c r="AA239" s="76" t="s">
        <v>960</v>
      </c>
      <c r="AB239" s="77"/>
      <c r="AC239" s="388">
        <f>SUM(AC235:AC238)</f>
        <v>0</v>
      </c>
      <c r="AD239" s="389"/>
      <c r="AE239" s="388">
        <f>SUM(AE235:AE238)</f>
        <v>0</v>
      </c>
      <c r="AF239" s="389"/>
      <c r="AG239" s="388">
        <f>SUM(AG235:AG238)</f>
        <v>0</v>
      </c>
      <c r="AH239" s="389"/>
      <c r="AI239" s="388">
        <f>SUM(AI235:AI238)</f>
        <v>0</v>
      </c>
      <c r="AJ239" s="389"/>
      <c r="AK239" s="388">
        <f>SUM(AK235:AK238)</f>
        <v>0</v>
      </c>
      <c r="AL239" s="389"/>
      <c r="AM239" s="388">
        <f>SUM(AM235:AM238)</f>
        <v>0</v>
      </c>
      <c r="AN239" s="389"/>
      <c r="AO239" s="388">
        <f>SUM(AO235:AO238)</f>
        <v>0</v>
      </c>
      <c r="AP239" s="389"/>
      <c r="AQ239" s="388">
        <f>SUM(AQ235:AQ238)</f>
        <v>0</v>
      </c>
      <c r="AR239" s="389"/>
      <c r="AS239" s="388">
        <f>SUM(AS235:AS238)</f>
        <v>0</v>
      </c>
      <c r="AT239" s="389"/>
      <c r="AU239" s="69"/>
      <c r="AV239" s="69"/>
      <c r="AW239" s="83"/>
      <c r="AX239" s="84"/>
      <c r="BA239" s="149"/>
      <c r="BB239" s="150"/>
      <c r="BC239" s="151"/>
      <c r="BQ239" s="153"/>
      <c r="BR239" s="151"/>
      <c r="BV239" s="151"/>
      <c r="BZ239" s="151"/>
    </row>
    <row r="240" spans="1:78" ht="10.5" customHeight="1" x14ac:dyDescent="0.25">
      <c r="B240" s="78"/>
      <c r="C240" s="6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AA240" s="78"/>
      <c r="AB240" s="69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83"/>
      <c r="AX240" s="84"/>
      <c r="BA240" s="149"/>
      <c r="BB240" s="150"/>
      <c r="BC240" s="151"/>
      <c r="BQ240" s="153"/>
      <c r="BR240" s="151"/>
      <c r="BV240" s="151"/>
      <c r="BZ240" s="151"/>
    </row>
    <row r="241" spans="1:78" ht="21" customHeight="1" x14ac:dyDescent="0.4">
      <c r="B241" s="28" t="str">
        <f>AA241</f>
        <v>Team-Nr.</v>
      </c>
      <c r="C241" s="29"/>
      <c r="D241" s="28" t="str">
        <f>AC241</f>
        <v>Liga:</v>
      </c>
      <c r="E241" s="31"/>
      <c r="F241" s="390" t="str">
        <f>AE241</f>
        <v>Bayernliga Herren</v>
      </c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2"/>
      <c r="S241" s="33" t="s">
        <v>955</v>
      </c>
      <c r="T241" s="34"/>
      <c r="U241" s="401" t="str">
        <f>AT241</f>
        <v>08.11./09.11.</v>
      </c>
      <c r="V241" s="402"/>
      <c r="W241" s="403"/>
      <c r="X241" s="386"/>
      <c r="Y241" s="387"/>
      <c r="Z241" s="387"/>
      <c r="AA241" s="28" t="s">
        <v>974</v>
      </c>
      <c r="AB241" s="29"/>
      <c r="AC241" s="30" t="s">
        <v>953</v>
      </c>
      <c r="AD241" s="31"/>
      <c r="AE241" s="29" t="str">
        <f>Schlüssel!$C$1</f>
        <v>Bayernliga Herren</v>
      </c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32"/>
      <c r="AR241" s="33" t="s">
        <v>955</v>
      </c>
      <c r="AS241" s="34"/>
      <c r="AT241" s="401" t="str">
        <f>VLOOKUP(AS242,Spielorte!$A$1:$C$6,2)</f>
        <v>08.11./09.11.</v>
      </c>
      <c r="AU241" s="402"/>
      <c r="AV241" s="403"/>
      <c r="AW241" s="83"/>
      <c r="AX241" s="84"/>
      <c r="BA241" s="149" t="s">
        <v>1117</v>
      </c>
      <c r="BB241" s="150" t="s">
        <v>972</v>
      </c>
      <c r="BC241" s="151" t="s">
        <v>991</v>
      </c>
      <c r="BD241" s="152" t="s">
        <v>990</v>
      </c>
      <c r="BE241" s="152" t="s">
        <v>972</v>
      </c>
      <c r="BF241" s="152" t="s">
        <v>992</v>
      </c>
      <c r="BG241" s="152" t="s">
        <v>1028</v>
      </c>
      <c r="BH241" s="152" t="s">
        <v>1118</v>
      </c>
      <c r="BI241" s="152" t="s">
        <v>1119</v>
      </c>
      <c r="BJ241" s="152" t="s">
        <v>1120</v>
      </c>
      <c r="BK241" s="152" t="s">
        <v>1121</v>
      </c>
      <c r="BL241" s="152" t="s">
        <v>1122</v>
      </c>
      <c r="BM241" s="152" t="s">
        <v>1129</v>
      </c>
      <c r="BN241" s="152" t="s">
        <v>1130</v>
      </c>
      <c r="BO241" s="152" t="s">
        <v>1131</v>
      </c>
      <c r="BP241" s="152" t="s">
        <v>1132</v>
      </c>
      <c r="BQ241" s="153" t="s">
        <v>1123</v>
      </c>
      <c r="BR241" s="151" t="s">
        <v>993</v>
      </c>
      <c r="BS241" s="152" t="s">
        <v>1124</v>
      </c>
      <c r="BT241" s="152" t="s">
        <v>1125</v>
      </c>
      <c r="BU241" s="152" t="s">
        <v>991</v>
      </c>
      <c r="BV241" s="151" t="s">
        <v>993</v>
      </c>
      <c r="BW241" s="153" t="s">
        <v>1126</v>
      </c>
      <c r="BX241" s="152" t="s">
        <v>1127</v>
      </c>
      <c r="BY241" s="152" t="s">
        <v>1128</v>
      </c>
      <c r="BZ241" s="151" t="s">
        <v>993</v>
      </c>
    </row>
    <row r="242" spans="1:78" ht="17.25" customHeight="1" thickBot="1" x14ac:dyDescent="0.45">
      <c r="B242" s="37">
        <f>AA242</f>
        <v>9</v>
      </c>
      <c r="D242" s="30" t="s">
        <v>954</v>
      </c>
      <c r="E242" s="38"/>
      <c r="F242" s="400" t="str">
        <f>AE242</f>
        <v>Brunnthal Max Munich</v>
      </c>
      <c r="G242" s="400"/>
      <c r="H242" s="400"/>
      <c r="I242" s="400"/>
      <c r="J242" s="400"/>
      <c r="K242" s="400"/>
      <c r="L242" s="400"/>
      <c r="M242" s="400"/>
      <c r="N242" s="400"/>
      <c r="O242" s="400"/>
      <c r="P242" s="39"/>
      <c r="Q242" s="39"/>
      <c r="S242" s="33" t="s">
        <v>952</v>
      </c>
      <c r="T242" s="40">
        <f>AS242</f>
        <v>3</v>
      </c>
      <c r="U242" s="34"/>
      <c r="V242" s="34"/>
      <c r="Z242" s="36"/>
      <c r="AA242" s="37">
        <v>9</v>
      </c>
      <c r="AC242" s="30" t="s">
        <v>954</v>
      </c>
      <c r="AD242" s="38"/>
      <c r="AE242" s="85" t="str">
        <f>VLOOKUP(AS242,Spielorte!$A$1:$C$6,3)</f>
        <v>Brunnthal Max Munich</v>
      </c>
      <c r="AF242" s="85"/>
      <c r="AG242" s="85"/>
      <c r="AH242" s="85"/>
      <c r="AI242" s="85"/>
      <c r="AJ242" s="85"/>
      <c r="AK242" s="85"/>
      <c r="AL242" s="85"/>
      <c r="AM242" s="85"/>
      <c r="AN242" s="85"/>
      <c r="AO242" s="39"/>
      <c r="AP242" s="39"/>
      <c r="AR242" s="33" t="s">
        <v>952</v>
      </c>
      <c r="AS242" s="40">
        <v>3</v>
      </c>
      <c r="AT242" s="34"/>
      <c r="AU242" s="34"/>
      <c r="AW242" s="83"/>
      <c r="AX242" s="84"/>
      <c r="BA242" s="149"/>
      <c r="BB242" s="150"/>
      <c r="BC242" s="151"/>
      <c r="BQ242" s="153"/>
      <c r="BR242" s="151"/>
      <c r="BV242" s="151"/>
      <c r="BW242" s="153"/>
      <c r="BZ242" s="151"/>
    </row>
    <row r="243" spans="1:78" ht="15.75" customHeight="1" thickBot="1" x14ac:dyDescent="0.3">
      <c r="B243" s="41" t="str">
        <f>VLOOKUP(B242,Schlüssel!$A$5:$B$14,2)</f>
        <v>Werdenfels 1</v>
      </c>
      <c r="C243" s="42"/>
      <c r="D243" s="43"/>
      <c r="E243" s="44"/>
      <c r="F243" s="45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AA243" s="41" t="str">
        <f>VLOOKUP(AA242,Schlüssel!$A$5:$B$14,2)</f>
        <v>Werdenfels 1</v>
      </c>
      <c r="AB243" s="42"/>
      <c r="AC243" s="43"/>
      <c r="AD243" s="44"/>
      <c r="AE243" s="45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W243" s="83"/>
      <c r="AX243" s="84"/>
      <c r="BA243" s="149"/>
      <c r="BB243" s="150"/>
      <c r="BC243" s="151"/>
      <c r="BQ243" s="153"/>
      <c r="BR243" s="151"/>
      <c r="BV243" s="151"/>
      <c r="BW243" s="153"/>
      <c r="BZ243" s="151"/>
    </row>
    <row r="244" spans="1:78" ht="13.8" thickBot="1" x14ac:dyDescent="0.3">
      <c r="A244" s="4"/>
      <c r="B244" s="28"/>
      <c r="C244" s="47"/>
      <c r="D244" s="48" t="s">
        <v>10</v>
      </c>
      <c r="E244" s="28">
        <f>VLOOKUP($B$2,Schlüssel!$A$5:$DZ$14,13)</f>
        <v>7</v>
      </c>
      <c r="F244" s="49" t="s">
        <v>10</v>
      </c>
      <c r="G244" s="28">
        <f>VLOOKUP($B$2,Schlüssel!$A$5:$DZ$14,14)</f>
        <v>6</v>
      </c>
      <c r="H244" s="49" t="s">
        <v>10</v>
      </c>
      <c r="I244" s="28">
        <f>VLOOKUP($B$2,Schlüssel!$A$5:$DZ$14,15)</f>
        <v>9</v>
      </c>
      <c r="J244" s="49" t="s">
        <v>10</v>
      </c>
      <c r="K244" s="28">
        <f>VLOOKUP($B$2,Schlüssel!$A$5:$DZ$14,16)</f>
        <v>11</v>
      </c>
      <c r="L244" s="49" t="s">
        <v>10</v>
      </c>
      <c r="M244" s="28">
        <f>VLOOKUP($B$2,Schlüssel!$A$5:$DZ$14,17)</f>
        <v>3</v>
      </c>
      <c r="N244" s="49" t="s">
        <v>10</v>
      </c>
      <c r="O244" s="28">
        <f>VLOOKUP($B$2,Schlüssel!$A$5:$DZ$14,18)</f>
        <v>5</v>
      </c>
      <c r="P244" s="49" t="s">
        <v>10</v>
      </c>
      <c r="Q244" s="28">
        <f>VLOOKUP($B$2,Schlüssel!$A$5:$DZ$14,19)</f>
        <v>12</v>
      </c>
      <c r="R244" s="49" t="s">
        <v>10</v>
      </c>
      <c r="S244" s="28">
        <f>VLOOKUP($B$2,Schlüssel!$A$5:$DZ$14,20)</f>
        <v>10</v>
      </c>
      <c r="T244" s="49" t="s">
        <v>10</v>
      </c>
      <c r="U244" s="28">
        <f>VLOOKUP($B$2,Schlüssel!$A$5:$DZ$14,21)</f>
        <v>4</v>
      </c>
      <c r="Z244" s="2"/>
      <c r="AA244" s="28"/>
      <c r="AB244" s="47"/>
      <c r="AC244" s="48" t="s">
        <v>10</v>
      </c>
      <c r="AD244" s="28">
        <f>VLOOKUP(AA242,Schlüssel!$A$5:$DZ$14,53)</f>
        <v>14</v>
      </c>
      <c r="AE244" s="49" t="s">
        <v>10</v>
      </c>
      <c r="AF244" s="28">
        <f>VLOOKUP(AA242,Schlüssel!$A$5:$DZ$14,54)</f>
        <v>18</v>
      </c>
      <c r="AG244" s="49" t="s">
        <v>10</v>
      </c>
      <c r="AH244" s="28">
        <f>VLOOKUP(AA242,Schlüssel!$A$5:$DZ$14,55)</f>
        <v>11</v>
      </c>
      <c r="AI244" s="49" t="s">
        <v>10</v>
      </c>
      <c r="AJ244" s="28">
        <f>VLOOKUP(AA242,Schlüssel!$A$5:$DZ$14,56)</f>
        <v>19</v>
      </c>
      <c r="AK244" s="49" t="s">
        <v>10</v>
      </c>
      <c r="AL244" s="28">
        <f>VLOOKUP(AA242,Schlüssel!$A$5:$DZ$14,57)</f>
        <v>17</v>
      </c>
      <c r="AM244" s="49" t="s">
        <v>10</v>
      </c>
      <c r="AN244" s="28">
        <f>VLOOKUP(AA242,Schlüssel!$A$5:$DZ$14,58)</f>
        <v>13</v>
      </c>
      <c r="AO244" s="49" t="s">
        <v>10</v>
      </c>
      <c r="AP244" s="28">
        <f>VLOOKUP(AA242,Schlüssel!$A$5:$DZ$14,59)</f>
        <v>12</v>
      </c>
      <c r="AQ244" s="49" t="s">
        <v>10</v>
      </c>
      <c r="AR244" s="28">
        <f>VLOOKUP(AA242,Schlüssel!$A$5:$DZ$14,60)</f>
        <v>15</v>
      </c>
      <c r="AS244" s="49" t="s">
        <v>10</v>
      </c>
      <c r="AT244" s="28">
        <f>VLOOKUP(AA242,Schlüssel!$A$5:$DZ$14,61)</f>
        <v>20</v>
      </c>
      <c r="AW244" s="83"/>
      <c r="AX244" s="84"/>
      <c r="BA244" s="149"/>
      <c r="BB244" s="150"/>
      <c r="BC244" s="151"/>
      <c r="BQ244" s="153"/>
      <c r="BR244" s="151"/>
      <c r="BV244" s="151"/>
      <c r="BW244" s="153"/>
      <c r="BZ244" s="151"/>
    </row>
    <row r="245" spans="1:78" ht="20.25" customHeight="1" x14ac:dyDescent="0.25">
      <c r="B245" s="50" t="s">
        <v>1</v>
      </c>
      <c r="C245" s="51"/>
      <c r="D245" s="388" t="s">
        <v>961</v>
      </c>
      <c r="E245" s="389"/>
      <c r="F245" s="388" t="s">
        <v>962</v>
      </c>
      <c r="G245" s="389"/>
      <c r="H245" s="388" t="s">
        <v>963</v>
      </c>
      <c r="I245" s="389"/>
      <c r="J245" s="388" t="s">
        <v>964</v>
      </c>
      <c r="K245" s="389"/>
      <c r="L245" s="388" t="s">
        <v>965</v>
      </c>
      <c r="M245" s="389"/>
      <c r="N245" s="388" t="s">
        <v>966</v>
      </c>
      <c r="O245" s="389"/>
      <c r="P245" s="388" t="s">
        <v>967</v>
      </c>
      <c r="Q245" s="389"/>
      <c r="R245" s="388" t="s">
        <v>968</v>
      </c>
      <c r="S245" s="389"/>
      <c r="T245" s="388" t="s">
        <v>969</v>
      </c>
      <c r="U245" s="389"/>
      <c r="V245" s="416" t="s">
        <v>960</v>
      </c>
      <c r="W245" s="417"/>
      <c r="AA245" s="50" t="s">
        <v>1</v>
      </c>
      <c r="AB245" s="51"/>
      <c r="AC245" s="76" t="s">
        <v>961</v>
      </c>
      <c r="AD245" s="77"/>
      <c r="AE245" s="76" t="s">
        <v>962</v>
      </c>
      <c r="AF245" s="77"/>
      <c r="AG245" s="76" t="s">
        <v>963</v>
      </c>
      <c r="AH245" s="77"/>
      <c r="AI245" s="76" t="s">
        <v>964</v>
      </c>
      <c r="AJ245" s="77"/>
      <c r="AK245" s="76" t="s">
        <v>965</v>
      </c>
      <c r="AL245" s="77"/>
      <c r="AM245" s="76" t="s">
        <v>966</v>
      </c>
      <c r="AN245" s="77"/>
      <c r="AO245" s="76" t="s">
        <v>967</v>
      </c>
      <c r="AP245" s="77"/>
      <c r="AQ245" s="76" t="s">
        <v>968</v>
      </c>
      <c r="AR245" s="77"/>
      <c r="AS245" s="76" t="s">
        <v>969</v>
      </c>
      <c r="AT245" s="86"/>
      <c r="AU245" s="87" t="s">
        <v>960</v>
      </c>
      <c r="AV245" s="88"/>
      <c r="AW245" s="83"/>
      <c r="AX245" s="84"/>
      <c r="BA245" s="149"/>
      <c r="BB245" s="150"/>
      <c r="BC245" s="151"/>
      <c r="BQ245" s="153"/>
      <c r="BR245" s="151"/>
      <c r="BV245" s="151"/>
      <c r="BZ245" s="151"/>
    </row>
    <row r="246" spans="1:78" ht="15" customHeight="1" thickBot="1" x14ac:dyDescent="0.3">
      <c r="B246" s="52" t="s">
        <v>970</v>
      </c>
      <c r="C246" s="53" t="s">
        <v>971</v>
      </c>
      <c r="D246" s="54" t="s">
        <v>972</v>
      </c>
      <c r="E246" s="54" t="s">
        <v>973</v>
      </c>
      <c r="F246" s="54" t="s">
        <v>972</v>
      </c>
      <c r="G246" s="54" t="s">
        <v>973</v>
      </c>
      <c r="H246" s="54" t="s">
        <v>972</v>
      </c>
      <c r="I246" s="54" t="s">
        <v>973</v>
      </c>
      <c r="J246" s="54" t="s">
        <v>972</v>
      </c>
      <c r="K246" s="54" t="s">
        <v>973</v>
      </c>
      <c r="L246" s="54" t="s">
        <v>972</v>
      </c>
      <c r="M246" s="54" t="s">
        <v>973</v>
      </c>
      <c r="N246" s="54" t="s">
        <v>972</v>
      </c>
      <c r="O246" s="54" t="s">
        <v>973</v>
      </c>
      <c r="P246" s="54" t="s">
        <v>972</v>
      </c>
      <c r="Q246" s="54" t="s">
        <v>973</v>
      </c>
      <c r="R246" s="54" t="s">
        <v>972</v>
      </c>
      <c r="S246" s="54" t="s">
        <v>973</v>
      </c>
      <c r="T246" s="54" t="s">
        <v>972</v>
      </c>
      <c r="U246" s="54" t="s">
        <v>973</v>
      </c>
      <c r="V246" s="54" t="s">
        <v>972</v>
      </c>
      <c r="W246" s="55" t="s">
        <v>973</v>
      </c>
      <c r="AA246" s="52" t="s">
        <v>970</v>
      </c>
      <c r="AB246" s="53" t="s">
        <v>971</v>
      </c>
      <c r="AC246" s="54" t="s">
        <v>972</v>
      </c>
      <c r="AD246" s="54" t="s">
        <v>973</v>
      </c>
      <c r="AE246" s="54" t="s">
        <v>972</v>
      </c>
      <c r="AF246" s="54" t="s">
        <v>973</v>
      </c>
      <c r="AG246" s="54" t="s">
        <v>972</v>
      </c>
      <c r="AH246" s="54" t="s">
        <v>973</v>
      </c>
      <c r="AI246" s="54" t="s">
        <v>972</v>
      </c>
      <c r="AJ246" s="54" t="s">
        <v>973</v>
      </c>
      <c r="AK246" s="54" t="s">
        <v>972</v>
      </c>
      <c r="AL246" s="54" t="s">
        <v>973</v>
      </c>
      <c r="AM246" s="54" t="s">
        <v>972</v>
      </c>
      <c r="AN246" s="54" t="s">
        <v>973</v>
      </c>
      <c r="AO246" s="54" t="s">
        <v>972</v>
      </c>
      <c r="AP246" s="54" t="s">
        <v>973</v>
      </c>
      <c r="AQ246" s="54" t="s">
        <v>972</v>
      </c>
      <c r="AR246" s="54" t="s">
        <v>973</v>
      </c>
      <c r="AS246" s="54" t="s">
        <v>972</v>
      </c>
      <c r="AT246" s="89" t="s">
        <v>973</v>
      </c>
      <c r="AU246" s="52" t="s">
        <v>972</v>
      </c>
      <c r="AV246" s="55" t="s">
        <v>973</v>
      </c>
      <c r="AW246" s="83"/>
      <c r="AX246" s="84"/>
      <c r="BA246" s="149"/>
      <c r="BB246" s="150"/>
      <c r="BC246" s="151"/>
      <c r="BQ246" s="153"/>
      <c r="BR246" s="151"/>
      <c r="BV246" s="151"/>
      <c r="BZ246" s="151"/>
    </row>
    <row r="247" spans="1:78" ht="17.100000000000001" customHeight="1" x14ac:dyDescent="0.25">
      <c r="A247" s="413" t="s">
        <v>0</v>
      </c>
      <c r="B247" s="56" t="str">
        <f>IF(AA247=0,"",AA247)</f>
        <v/>
      </c>
      <c r="C247" s="57" t="str">
        <f>IF(AB247=0,"",AB247)</f>
        <v/>
      </c>
      <c r="D247" s="58" t="str">
        <f>IF(AC247=0,"",AC247)</f>
        <v/>
      </c>
      <c r="E247" s="397">
        <f>IF(AD247="","",AD247)</f>
        <v>0</v>
      </c>
      <c r="F247" s="58" t="str">
        <f t="shared" ref="F247:F260" si="273">IF(AE247=0,"",AE247)</f>
        <v/>
      </c>
      <c r="G247" s="397">
        <f>IF(AF247="","",AF247)</f>
        <v>0</v>
      </c>
      <c r="H247" s="58" t="str">
        <f t="shared" ref="H247:H260" si="274">IF(AG247=0,"",AG247)</f>
        <v/>
      </c>
      <c r="I247" s="397">
        <f>IF(AH247="","",AH247)</f>
        <v>0</v>
      </c>
      <c r="J247" s="58" t="str">
        <f t="shared" ref="J247:J260" si="275">IF(AI247=0,"",AI247)</f>
        <v/>
      </c>
      <c r="K247" s="397">
        <f>IF(AJ247="","",AJ247)</f>
        <v>0</v>
      </c>
      <c r="L247" s="58" t="str">
        <f t="shared" ref="L247:L260" si="276">IF(AK247=0,"",AK247)</f>
        <v/>
      </c>
      <c r="M247" s="397">
        <f>IF(AL247="","",AL247)</f>
        <v>0</v>
      </c>
      <c r="N247" s="58" t="str">
        <f>IF(AM247=0,"",AM247)</f>
        <v/>
      </c>
      <c r="O247" s="397">
        <f>IF(AN247="","",AN247)</f>
        <v>0</v>
      </c>
      <c r="P247" s="58" t="str">
        <f t="shared" ref="P247:P260" si="277">IF(AO247=0,"",AO247)</f>
        <v/>
      </c>
      <c r="Q247" s="397">
        <f>IF(AP247="","",AP247)</f>
        <v>0</v>
      </c>
      <c r="R247" s="58" t="str">
        <f t="shared" ref="R247:R260" si="278">IF(AQ247=0,"",AQ247)</f>
        <v/>
      </c>
      <c r="S247" s="397">
        <f>IF(AR247="","",AR247)</f>
        <v>0</v>
      </c>
      <c r="T247" s="58" t="str">
        <f t="shared" ref="T247:T260" si="279">IF(AS247=0,"",AS247)</f>
        <v/>
      </c>
      <c r="U247" s="397">
        <f>IF(AT247="","",AT247)</f>
        <v>0</v>
      </c>
      <c r="V247" s="58" t="str">
        <f t="shared" ref="V247:V260" si="280">IF(AU247=0,"",AU247)</f>
        <v/>
      </c>
      <c r="W247" s="397">
        <f>IF(AV247="","",AV247)</f>
        <v>0</v>
      </c>
      <c r="Z247" s="405" t="s">
        <v>0</v>
      </c>
      <c r="AA247" s="272" t="str">
        <f>IF(AB247=0,"",_xlfn.CONCAT(VLOOKUP(AB247,Starter!A:C,2,0)))</f>
        <v/>
      </c>
      <c r="AB247" s="81"/>
      <c r="AC247" s="129"/>
      <c r="AD247" s="163">
        <f>IF(SUM(AC247:AC249)+AC265=0,0,IF(SUM(ABS(AC247),ABS(AC248),ABS(AC249))=AC265,0.5,IF(SUM(ABS(AC247),ABS(AC248),ABS(AC249))&gt;AC265,1,0)))</f>
        <v>0</v>
      </c>
      <c r="AE247" s="132"/>
      <c r="AF247" s="91">
        <f>IF(SUM(AE247:AE249)+AE265=0,0,IF(SUM(ABS(AE247),ABS(AE248),ABS(AE249))=AE265,0.5,IF(SUM(ABS(AE247),ABS(AE248),ABS(AE249))&gt;AE265,1,0)))</f>
        <v>0</v>
      </c>
      <c r="AG247" s="129"/>
      <c r="AH247" s="91">
        <f>IF(SUM(AG247:AG249)+AG265=0,0,IF(SUM(ABS(AG247),ABS(AG248),ABS(AG249))=AG265,0.5,IF(SUM(ABS(AG247),ABS(AG248),ABS(AG249))&gt;AG265,1,0)))</f>
        <v>0</v>
      </c>
      <c r="AI247" s="129"/>
      <c r="AJ247" s="91">
        <f>IF(SUM(AI247:AI249)+AI265=0,0,IF(SUM(ABS(AI247),ABS(AI248),ABS(AI249))=AI265,0.5,IF(SUM(ABS(AI247),ABS(AI248),ABS(AI249))&gt;AI265,1,0)))</f>
        <v>0</v>
      </c>
      <c r="AK247" s="129"/>
      <c r="AL247" s="91">
        <f>IF(SUM(AK247:AK249)+AK265=0,0,IF(SUM(ABS(AK247),ABS(AK248),ABS(AK249))=AK265,0.5,IF(SUM(ABS(AK247),ABS(AK248),ABS(AK249))&gt;AK265,1,0)))</f>
        <v>0</v>
      </c>
      <c r="AM247" s="129"/>
      <c r="AN247" s="91">
        <f>IF(SUM(AM247:AM249)+AM265=0,0,IF(SUM(ABS(AM247),ABS(AM248),ABS(AM249))=AM265,0.5,IF(SUM(ABS(AM247),ABS(AM248),ABS(AM249))&gt;AM265,1,0)))</f>
        <v>0</v>
      </c>
      <c r="AO247" s="129"/>
      <c r="AP247" s="91">
        <f>IF(SUM(AO247:AO249)+AO265=0,0,IF(SUM(ABS(AO247),ABS(AO248),ABS(AO249))=AO265,0.5,IF(SUM(ABS(AO247),ABS(AO248),ABS(AO249))&gt;AO265,1,0)))</f>
        <v>0</v>
      </c>
      <c r="AQ247" s="129"/>
      <c r="AR247" s="91">
        <f>IF(SUM(AQ247:AQ249)+AQ265=0,0,IF(SUM(ABS(AQ247),ABS(AQ248),ABS(AQ249))=AQ265,0.5,IF(SUM(ABS(AQ247),ABS(AQ248),ABS(AQ249))&gt;AQ265,1,0)))</f>
        <v>0</v>
      </c>
      <c r="AS247" s="129"/>
      <c r="AT247" s="91">
        <f>IF(SUM(AS247:AS249)+AS265=0,0,IF(SUM(ABS(AS247),ABS(AS248),ABS(AS249))=AS265,0.5,IF(SUM(ABS(AS247),ABS(AS248),ABS(AS249))&gt;AS265,1,0)))</f>
        <v>0</v>
      </c>
      <c r="AU247" s="92">
        <f t="shared" ref="AU247:AU258" si="281">ABS(SUM(AC247:AC247))+ABS(SUM(AE247:AE247))+ABS(SUM(AG247:AG247))+ABS(SUM(AI247:AI247))+ABS(SUM(AK247:AK247))+ABS(SUM(AM247:AM247))+ABS(SUM(AO247:AO247))+ABS(SUM(AQ247:AQ247))+ABS(SUM(AS247:AS247))</f>
        <v>0</v>
      </c>
      <c r="AV247" s="93">
        <f>SUM(AD247+AF247+AH247+AJ247+AL247+AN247+AP247+AR247+AT247)</f>
        <v>0</v>
      </c>
      <c r="AW247" s="83"/>
      <c r="AX247" s="84"/>
      <c r="AZ247" s="47"/>
      <c r="BA247" s="149"/>
      <c r="BB247" s="150"/>
      <c r="BC247" s="151"/>
      <c r="BD247" s="154">
        <f>+AB247</f>
        <v>0</v>
      </c>
      <c r="BE247" s="150">
        <f>+AU247</f>
        <v>0</v>
      </c>
      <c r="BF247" s="152">
        <f>COUNT(BH247:BP247)</f>
        <v>0</v>
      </c>
      <c r="BG247" s="152">
        <f>COUNTIF(BH247:BP247,"&gt;0")</f>
        <v>0</v>
      </c>
      <c r="BH247" s="152" t="str">
        <f t="shared" ref="BH247:BH258" si="282">IF(AC247=0,"",AC247)</f>
        <v/>
      </c>
      <c r="BI247" s="152" t="str">
        <f t="shared" ref="BI247:BI258" si="283">IF(AE247=0,"",AE247)</f>
        <v/>
      </c>
      <c r="BJ247" s="152" t="str">
        <f t="shared" ref="BJ247:BJ258" si="284">IF(AG247=0,"",AG247)</f>
        <v/>
      </c>
      <c r="BK247" s="152" t="str">
        <f t="shared" ref="BK247:BK258" si="285">IF(AI247=0,"",AI247)</f>
        <v/>
      </c>
      <c r="BL247" s="152" t="str">
        <f t="shared" ref="BL247:BL258" si="286">IF(AK247=0,"",AK247)</f>
        <v/>
      </c>
      <c r="BM247" s="152" t="str">
        <f t="shared" ref="BM247:BM258" si="287">IF(AM247=0,"",AM247)</f>
        <v/>
      </c>
      <c r="BN247" s="152" t="str">
        <f t="shared" ref="BN247:BN258" si="288">IF(AO247=0,"",AO247)</f>
        <v/>
      </c>
      <c r="BO247" s="152" t="str">
        <f t="shared" ref="BO247:BO258" si="289">IF(AQ247=0,"",AQ247)</f>
        <v/>
      </c>
      <c r="BP247" s="152" t="str">
        <f t="shared" ref="BP247:BP258" si="290">IF(AS247=0,"",AS247)</f>
        <v/>
      </c>
      <c r="BQ247" s="153"/>
      <c r="BR247" s="151"/>
      <c r="BS247" s="152">
        <f>MAX(BH247:BP247)</f>
        <v>0</v>
      </c>
      <c r="BT247" s="152">
        <f>IF(BS247&lt;MAX(BS:BS),0,BS247+ROW()/1000000000)</f>
        <v>2.4699999999999998E-7</v>
      </c>
      <c r="BU247" s="152" t="str">
        <f>+AA243</f>
        <v>Werdenfels 1</v>
      </c>
      <c r="BV247" s="151">
        <f>RANK(BT247,BT:BT)</f>
        <v>24</v>
      </c>
      <c r="BW247" s="152">
        <f>SUMIF(BH247:BP247,"&gt;0")</f>
        <v>0</v>
      </c>
      <c r="BX247" s="152">
        <f>IF(COUNTIF(BH247:BP247,"&gt;0")&lt;Spielorte!$A$23,0,BE247/Spielorte!$A$23)</f>
        <v>0</v>
      </c>
      <c r="BY247" s="152">
        <f>IF(BX247&lt;MAX(BX:BX),0,BX247+ROW()/1000000000)</f>
        <v>2.4699999999999998E-7</v>
      </c>
      <c r="BZ247" s="151">
        <f t="shared" ref="BZ247:BZ258" si="291">IF(BY247=0,0,RANK(BY247,BY:BY))</f>
        <v>24</v>
      </c>
    </row>
    <row r="248" spans="1:78" ht="17.100000000000001" customHeight="1" x14ac:dyDescent="0.25">
      <c r="A248" s="414"/>
      <c r="B248" s="59" t="str">
        <f t="shared" ref="B248:D260" si="292">IF(AA248=0,"",AA248)</f>
        <v/>
      </c>
      <c r="C248" s="60" t="str">
        <f t="shared" si="292"/>
        <v/>
      </c>
      <c r="D248" s="61" t="str">
        <f t="shared" si="292"/>
        <v/>
      </c>
      <c r="E248" s="398"/>
      <c r="F248" s="61" t="str">
        <f t="shared" si="273"/>
        <v/>
      </c>
      <c r="G248" s="398"/>
      <c r="H248" s="61" t="str">
        <f t="shared" si="274"/>
        <v/>
      </c>
      <c r="I248" s="398"/>
      <c r="J248" s="61" t="str">
        <f t="shared" si="275"/>
        <v/>
      </c>
      <c r="K248" s="398"/>
      <c r="L248" s="61" t="str">
        <f t="shared" si="276"/>
        <v/>
      </c>
      <c r="M248" s="398"/>
      <c r="N248" s="61" t="str">
        <f t="shared" ref="N248:N260" si="293">IF(AM248=0,"",AM248)</f>
        <v/>
      </c>
      <c r="O248" s="398"/>
      <c r="P248" s="61" t="str">
        <f t="shared" si="277"/>
        <v/>
      </c>
      <c r="Q248" s="398"/>
      <c r="R248" s="61" t="str">
        <f t="shared" si="278"/>
        <v/>
      </c>
      <c r="S248" s="398"/>
      <c r="T248" s="61" t="str">
        <f t="shared" si="279"/>
        <v/>
      </c>
      <c r="U248" s="398"/>
      <c r="V248" s="61" t="str">
        <f t="shared" si="280"/>
        <v/>
      </c>
      <c r="W248" s="398"/>
      <c r="Z248" s="406"/>
      <c r="AA248" s="90" t="str">
        <f>IF(AB248=0,"",_xlfn.CONCAT(VLOOKUP(AB248,Starter!A:C,2,0)))</f>
        <v/>
      </c>
      <c r="AB248" s="80"/>
      <c r="AC248" s="130"/>
      <c r="AD248" s="94"/>
      <c r="AE248" s="130"/>
      <c r="AF248" s="94"/>
      <c r="AG248" s="130"/>
      <c r="AH248" s="94"/>
      <c r="AI248" s="130"/>
      <c r="AJ248" s="94"/>
      <c r="AK248" s="130"/>
      <c r="AL248" s="94"/>
      <c r="AM248" s="130"/>
      <c r="AN248" s="94"/>
      <c r="AO248" s="130"/>
      <c r="AP248" s="94"/>
      <c r="AQ248" s="130"/>
      <c r="AR248" s="94"/>
      <c r="AS248" s="130"/>
      <c r="AT248" s="94"/>
      <c r="AU248" s="95">
        <f t="shared" si="281"/>
        <v>0</v>
      </c>
      <c r="AV248" s="96"/>
      <c r="AW248" s="83"/>
      <c r="AX248" s="84"/>
      <c r="AZ248" s="47"/>
      <c r="BA248" s="149"/>
      <c r="BB248" s="150"/>
      <c r="BC248" s="151"/>
      <c r="BD248" s="154">
        <f t="shared" ref="BD248:BD258" si="294">+AB248</f>
        <v>0</v>
      </c>
      <c r="BE248" s="150">
        <f t="shared" ref="BE248:BE258" si="295">+AU248</f>
        <v>0</v>
      </c>
      <c r="BF248" s="152">
        <f t="shared" ref="BF248:BF258" si="296">COUNT(BH248:BP248)</f>
        <v>0</v>
      </c>
      <c r="BG248" s="152">
        <f t="shared" ref="BG248:BG258" si="297">COUNTIF(BH248:BP248,"&gt;0")</f>
        <v>0</v>
      </c>
      <c r="BH248" s="152" t="str">
        <f t="shared" si="282"/>
        <v/>
      </c>
      <c r="BI248" s="152" t="str">
        <f t="shared" si="283"/>
        <v/>
      </c>
      <c r="BJ248" s="152" t="str">
        <f t="shared" si="284"/>
        <v/>
      </c>
      <c r="BK248" s="152" t="str">
        <f t="shared" si="285"/>
        <v/>
      </c>
      <c r="BL248" s="152" t="str">
        <f t="shared" si="286"/>
        <v/>
      </c>
      <c r="BM248" s="152" t="str">
        <f t="shared" si="287"/>
        <v/>
      </c>
      <c r="BN248" s="152" t="str">
        <f t="shared" si="288"/>
        <v/>
      </c>
      <c r="BO248" s="152" t="str">
        <f t="shared" si="289"/>
        <v/>
      </c>
      <c r="BP248" s="152" t="str">
        <f t="shared" si="290"/>
        <v/>
      </c>
      <c r="BQ248" s="153"/>
      <c r="BR248" s="151"/>
      <c r="BS248" s="152">
        <f t="shared" ref="BS248:BS258" si="298">MAX(BH248:BP248)</f>
        <v>0</v>
      </c>
      <c r="BT248" s="152">
        <f t="shared" ref="BT248:BT258" si="299">IF(BS248&lt;MAX(BS:BS),0,BS248+ROW()/1000000000)</f>
        <v>2.48E-7</v>
      </c>
      <c r="BU248" s="152" t="str">
        <f t="shared" ref="BU248:BU258" si="300">+BU247</f>
        <v>Werdenfels 1</v>
      </c>
      <c r="BV248" s="151">
        <f t="shared" ref="BV248:BV258" si="301">RANK(BT248,BT:BT)</f>
        <v>23</v>
      </c>
      <c r="BW248" s="152">
        <f t="shared" ref="BW248:BW258" si="302">SUMIF(BH248:BP248,"&gt;0")</f>
        <v>0</v>
      </c>
      <c r="BX248" s="152">
        <f>IF(COUNTIF(BH248:BP248,"&gt;0")&lt;Spielorte!$A$23,0,BE248/Spielorte!$A$23)</f>
        <v>0</v>
      </c>
      <c r="BY248" s="152">
        <f t="shared" ref="BY248:BY258" si="303">IF(BX248&lt;MAX(BX:BX),0,BX248+ROW()/1000000000)</f>
        <v>2.48E-7</v>
      </c>
      <c r="BZ248" s="151">
        <f t="shared" si="291"/>
        <v>23</v>
      </c>
    </row>
    <row r="249" spans="1:78" ht="17.100000000000001" customHeight="1" thickBot="1" x14ac:dyDescent="0.3">
      <c r="A249" s="415"/>
      <c r="B249" s="62" t="str">
        <f t="shared" si="292"/>
        <v/>
      </c>
      <c r="C249" s="63" t="str">
        <f t="shared" si="292"/>
        <v/>
      </c>
      <c r="D249" s="52" t="str">
        <f t="shared" si="292"/>
        <v/>
      </c>
      <c r="E249" s="399"/>
      <c r="F249" s="52" t="str">
        <f t="shared" si="273"/>
        <v/>
      </c>
      <c r="G249" s="399"/>
      <c r="H249" s="52" t="str">
        <f t="shared" si="274"/>
        <v/>
      </c>
      <c r="I249" s="399"/>
      <c r="J249" s="52" t="str">
        <f t="shared" si="275"/>
        <v/>
      </c>
      <c r="K249" s="399"/>
      <c r="L249" s="52" t="str">
        <f t="shared" si="276"/>
        <v/>
      </c>
      <c r="M249" s="399"/>
      <c r="N249" s="52" t="str">
        <f t="shared" si="293"/>
        <v/>
      </c>
      <c r="O249" s="399"/>
      <c r="P249" s="52" t="str">
        <f t="shared" si="277"/>
        <v/>
      </c>
      <c r="Q249" s="399"/>
      <c r="R249" s="52" t="str">
        <f t="shared" si="278"/>
        <v/>
      </c>
      <c r="S249" s="399"/>
      <c r="T249" s="52" t="str">
        <f t="shared" si="279"/>
        <v/>
      </c>
      <c r="U249" s="399"/>
      <c r="V249" s="52" t="str">
        <f t="shared" si="280"/>
        <v/>
      </c>
      <c r="W249" s="399"/>
      <c r="Z249" s="407"/>
      <c r="AA249" s="99" t="str">
        <f>IF(AB249=0,"",_xlfn.CONCAT(VLOOKUP(AB249,Starter!A:C,2,0)))</f>
        <v/>
      </c>
      <c r="AB249" s="82"/>
      <c r="AC249" s="131"/>
      <c r="AD249" s="94"/>
      <c r="AE249" s="131"/>
      <c r="AF249" s="94"/>
      <c r="AG249" s="131"/>
      <c r="AH249" s="94"/>
      <c r="AI249" s="131"/>
      <c r="AJ249" s="94"/>
      <c r="AK249" s="131"/>
      <c r="AL249" s="94"/>
      <c r="AM249" s="131"/>
      <c r="AN249" s="94"/>
      <c r="AO249" s="131"/>
      <c r="AP249" s="94"/>
      <c r="AQ249" s="131"/>
      <c r="AR249" s="94"/>
      <c r="AS249" s="131"/>
      <c r="AT249" s="94"/>
      <c r="AU249" s="97">
        <f t="shared" si="281"/>
        <v>0</v>
      </c>
      <c r="AV249" s="98"/>
      <c r="AW249" s="83"/>
      <c r="AX249" s="84"/>
      <c r="AZ249" s="47"/>
      <c r="BA249" s="149"/>
      <c r="BB249" s="150"/>
      <c r="BC249" s="151"/>
      <c r="BD249" s="154">
        <f t="shared" si="294"/>
        <v>0</v>
      </c>
      <c r="BE249" s="150">
        <f t="shared" si="295"/>
        <v>0</v>
      </c>
      <c r="BF249" s="152">
        <f t="shared" si="296"/>
        <v>0</v>
      </c>
      <c r="BG249" s="152">
        <f t="shared" si="297"/>
        <v>0</v>
      </c>
      <c r="BH249" s="152" t="str">
        <f t="shared" si="282"/>
        <v/>
      </c>
      <c r="BI249" s="152" t="str">
        <f t="shared" si="283"/>
        <v/>
      </c>
      <c r="BJ249" s="152" t="str">
        <f t="shared" si="284"/>
        <v/>
      </c>
      <c r="BK249" s="152" t="str">
        <f t="shared" si="285"/>
        <v/>
      </c>
      <c r="BL249" s="152" t="str">
        <f t="shared" si="286"/>
        <v/>
      </c>
      <c r="BM249" s="152" t="str">
        <f t="shared" si="287"/>
        <v/>
      </c>
      <c r="BN249" s="152" t="str">
        <f t="shared" si="288"/>
        <v/>
      </c>
      <c r="BO249" s="152" t="str">
        <f t="shared" si="289"/>
        <v/>
      </c>
      <c r="BP249" s="152" t="str">
        <f t="shared" si="290"/>
        <v/>
      </c>
      <c r="BQ249" s="153"/>
      <c r="BR249" s="151"/>
      <c r="BS249" s="152">
        <f t="shared" si="298"/>
        <v>0</v>
      </c>
      <c r="BT249" s="152">
        <f t="shared" si="299"/>
        <v>2.4900000000000002E-7</v>
      </c>
      <c r="BU249" s="152" t="str">
        <f t="shared" si="300"/>
        <v>Werdenfels 1</v>
      </c>
      <c r="BV249" s="151">
        <f t="shared" si="301"/>
        <v>22</v>
      </c>
      <c r="BW249" s="152">
        <f t="shared" si="302"/>
        <v>0</v>
      </c>
      <c r="BX249" s="152">
        <f>IF(COUNTIF(BH249:BP249,"&gt;0")&lt;Spielorte!$A$23,0,BE249/Spielorte!$A$23)</f>
        <v>0</v>
      </c>
      <c r="BY249" s="152">
        <f t="shared" si="303"/>
        <v>2.4900000000000002E-7</v>
      </c>
      <c r="BZ249" s="151">
        <f t="shared" si="291"/>
        <v>22</v>
      </c>
    </row>
    <row r="250" spans="1:78" ht="17.100000000000001" customHeight="1" x14ac:dyDescent="0.25">
      <c r="A250" s="413" t="s">
        <v>2</v>
      </c>
      <c r="B250" s="56" t="str">
        <f t="shared" si="292"/>
        <v/>
      </c>
      <c r="C250" s="57" t="str">
        <f t="shared" si="292"/>
        <v/>
      </c>
      <c r="D250" s="58" t="str">
        <f t="shared" si="292"/>
        <v/>
      </c>
      <c r="E250" s="397">
        <f>IF(AD250="","",AD250)</f>
        <v>0</v>
      </c>
      <c r="F250" s="58" t="str">
        <f t="shared" si="273"/>
        <v/>
      </c>
      <c r="G250" s="397">
        <f>IF(AF250="","",AF250)</f>
        <v>0</v>
      </c>
      <c r="H250" s="58" t="str">
        <f t="shared" si="274"/>
        <v/>
      </c>
      <c r="I250" s="397">
        <f>IF(AH250="","",AH250)</f>
        <v>0</v>
      </c>
      <c r="J250" s="58" t="str">
        <f t="shared" si="275"/>
        <v/>
      </c>
      <c r="K250" s="397">
        <f>IF(AJ250="","",AJ250)</f>
        <v>0</v>
      </c>
      <c r="L250" s="58" t="str">
        <f t="shared" si="276"/>
        <v/>
      </c>
      <c r="M250" s="397">
        <f>IF(AL250="","",AL250)</f>
        <v>0</v>
      </c>
      <c r="N250" s="58" t="str">
        <f t="shared" si="293"/>
        <v/>
      </c>
      <c r="O250" s="397">
        <f>IF(AN250="","",AN250)</f>
        <v>0</v>
      </c>
      <c r="P250" s="58" t="str">
        <f t="shared" si="277"/>
        <v/>
      </c>
      <c r="Q250" s="397">
        <f>IF(AP250="","",AP250)</f>
        <v>0</v>
      </c>
      <c r="R250" s="58" t="str">
        <f t="shared" si="278"/>
        <v/>
      </c>
      <c r="S250" s="397">
        <f>IF(AR250="","",AR250)</f>
        <v>0</v>
      </c>
      <c r="T250" s="58" t="str">
        <f t="shared" si="279"/>
        <v/>
      </c>
      <c r="U250" s="397">
        <f>IF(AT250="","",AT250)</f>
        <v>0</v>
      </c>
      <c r="V250" s="58" t="str">
        <f t="shared" si="280"/>
        <v/>
      </c>
      <c r="W250" s="397">
        <f>IF(AV250="","",AV250)</f>
        <v>0</v>
      </c>
      <c r="Z250" s="405" t="s">
        <v>2</v>
      </c>
      <c r="AA250" s="272" t="str">
        <f>IF(AB250=0,"",_xlfn.CONCAT(VLOOKUP(AB250,Starter!A:C,2,0)))</f>
        <v/>
      </c>
      <c r="AB250" s="81"/>
      <c r="AC250" s="132"/>
      <c r="AD250" s="91">
        <f>IF(SUM(AC250:AC252)+AC266=0,0,IF(SUM(ABS(AC250),ABS(AC251),ABS(AC252))=AC266,0.5,IF(SUM(ABS(AC250),ABS(AC251),ABS(AC252))&gt;AC266,1,0)))</f>
        <v>0</v>
      </c>
      <c r="AE250" s="132"/>
      <c r="AF250" s="91">
        <f>IF(SUM(AE250:AE252)+AE266=0,0,IF(SUM(ABS(AE250),ABS(AE251),ABS(AE252))=AE266,0.5,IF(SUM(ABS(AE250),ABS(AE251),ABS(AE252))&gt;AE266,1,0)))</f>
        <v>0</v>
      </c>
      <c r="AG250" s="132"/>
      <c r="AH250" s="91">
        <f>IF(SUM(AG250:AG252)+AG266=0,0,IF(SUM(ABS(AG250),ABS(AG251),ABS(AG252))=AG266,0.5,IF(SUM(ABS(AG250),ABS(AG251),ABS(AG252))&gt;AG266,1,0)))</f>
        <v>0</v>
      </c>
      <c r="AI250" s="132"/>
      <c r="AJ250" s="91">
        <f>IF(SUM(AI250:AI252)+AI266=0,0,IF(SUM(ABS(AI250),ABS(AI251),ABS(AI252))=AI266,0.5,IF(SUM(ABS(AI250),ABS(AI251),ABS(AI252))&gt;AI266,1,0)))</f>
        <v>0</v>
      </c>
      <c r="AK250" s="132"/>
      <c r="AL250" s="91">
        <f>IF(SUM(AK250:AK252)+AK266=0,0,IF(SUM(ABS(AK250),ABS(AK251),ABS(AK252))=AK266,0.5,IF(SUM(ABS(AK250),ABS(AK251),ABS(AK252))&gt;AK266,1,0)))</f>
        <v>0</v>
      </c>
      <c r="AM250" s="132"/>
      <c r="AN250" s="91">
        <f>IF(SUM(AM250:AM252)+AM266=0,0,IF(SUM(ABS(AM250),ABS(AM251),ABS(AM252))=AM266,0.5,IF(SUM(ABS(AM250),ABS(AM251),ABS(AM252))&gt;AM266,1,0)))</f>
        <v>0</v>
      </c>
      <c r="AO250" s="132"/>
      <c r="AP250" s="91">
        <f>IF(SUM(AO250:AO252)+AO266=0,0,IF(SUM(ABS(AO250),ABS(AO251),ABS(AO252))=AO266,0.5,IF(SUM(ABS(AO250),ABS(AO251),ABS(AO252))&gt;AO266,1,0)))</f>
        <v>0</v>
      </c>
      <c r="AQ250" s="132"/>
      <c r="AR250" s="91">
        <f>IF(SUM(AQ250:AQ252)+AQ266=0,0,IF(SUM(ABS(AQ250),ABS(AQ251),ABS(AQ252))=AQ266,0.5,IF(SUM(ABS(AQ250),ABS(AQ251),ABS(AQ252))&gt;AQ266,1,0)))</f>
        <v>0</v>
      </c>
      <c r="AS250" s="132"/>
      <c r="AT250" s="91">
        <f>IF(SUM(AS250:AS252)+AS266=0,0,IF(SUM(ABS(AS250),ABS(AS251),ABS(AS252))=AS266,0.5,IF(SUM(ABS(AS250),ABS(AS251),ABS(AS252))&gt;AS266,1,0)))</f>
        <v>0</v>
      </c>
      <c r="AU250" s="92">
        <f t="shared" si="281"/>
        <v>0</v>
      </c>
      <c r="AV250" s="93">
        <f>SUM(AD250+AF250+AH250+AJ250+AL250+AN250+AP250+AR250+AT250)</f>
        <v>0</v>
      </c>
      <c r="AW250" s="83"/>
      <c r="AX250" s="84"/>
      <c r="AZ250" s="47"/>
      <c r="BA250" s="149"/>
      <c r="BB250" s="150"/>
      <c r="BC250" s="151"/>
      <c r="BD250" s="154">
        <f t="shared" si="294"/>
        <v>0</v>
      </c>
      <c r="BE250" s="150">
        <f t="shared" si="295"/>
        <v>0</v>
      </c>
      <c r="BF250" s="152">
        <f t="shared" si="296"/>
        <v>0</v>
      </c>
      <c r="BG250" s="152">
        <f t="shared" si="297"/>
        <v>0</v>
      </c>
      <c r="BH250" s="152" t="str">
        <f t="shared" si="282"/>
        <v/>
      </c>
      <c r="BI250" s="152" t="str">
        <f t="shared" si="283"/>
        <v/>
      </c>
      <c r="BJ250" s="152" t="str">
        <f t="shared" si="284"/>
        <v/>
      </c>
      <c r="BK250" s="152" t="str">
        <f t="shared" si="285"/>
        <v/>
      </c>
      <c r="BL250" s="152" t="str">
        <f t="shared" si="286"/>
        <v/>
      </c>
      <c r="BM250" s="152" t="str">
        <f t="shared" si="287"/>
        <v/>
      </c>
      <c r="BN250" s="152" t="str">
        <f t="shared" si="288"/>
        <v/>
      </c>
      <c r="BO250" s="152" t="str">
        <f t="shared" si="289"/>
        <v/>
      </c>
      <c r="BP250" s="152" t="str">
        <f t="shared" si="290"/>
        <v/>
      </c>
      <c r="BQ250" s="153"/>
      <c r="BR250" s="151"/>
      <c r="BS250" s="152">
        <f t="shared" si="298"/>
        <v>0</v>
      </c>
      <c r="BT250" s="152">
        <f t="shared" si="299"/>
        <v>2.4999999999999999E-7</v>
      </c>
      <c r="BU250" s="152" t="str">
        <f t="shared" si="300"/>
        <v>Werdenfels 1</v>
      </c>
      <c r="BV250" s="151">
        <f t="shared" si="301"/>
        <v>21</v>
      </c>
      <c r="BW250" s="152">
        <f t="shared" si="302"/>
        <v>0</v>
      </c>
      <c r="BX250" s="152">
        <f>IF(COUNTIF(BH250:BP250,"&gt;0")&lt;Spielorte!$A$23,0,BE250/Spielorte!$A$23)</f>
        <v>0</v>
      </c>
      <c r="BY250" s="152">
        <f t="shared" si="303"/>
        <v>2.4999999999999999E-7</v>
      </c>
      <c r="BZ250" s="151">
        <f t="shared" si="291"/>
        <v>21</v>
      </c>
    </row>
    <row r="251" spans="1:78" ht="17.100000000000001" customHeight="1" x14ac:dyDescent="0.25">
      <c r="A251" s="414"/>
      <c r="B251" s="59" t="str">
        <f t="shared" si="292"/>
        <v/>
      </c>
      <c r="C251" s="60" t="str">
        <f t="shared" si="292"/>
        <v/>
      </c>
      <c r="D251" s="61" t="str">
        <f t="shared" si="292"/>
        <v/>
      </c>
      <c r="E251" s="398"/>
      <c r="F251" s="61" t="str">
        <f t="shared" si="273"/>
        <v/>
      </c>
      <c r="G251" s="398"/>
      <c r="H251" s="61" t="str">
        <f t="shared" si="274"/>
        <v/>
      </c>
      <c r="I251" s="398"/>
      <c r="J251" s="61" t="str">
        <f t="shared" si="275"/>
        <v/>
      </c>
      <c r="K251" s="398"/>
      <c r="L251" s="61" t="str">
        <f t="shared" si="276"/>
        <v/>
      </c>
      <c r="M251" s="398"/>
      <c r="N251" s="61" t="str">
        <f t="shared" si="293"/>
        <v/>
      </c>
      <c r="O251" s="398"/>
      <c r="P251" s="61" t="str">
        <f t="shared" si="277"/>
        <v/>
      </c>
      <c r="Q251" s="398"/>
      <c r="R251" s="61" t="str">
        <f t="shared" si="278"/>
        <v/>
      </c>
      <c r="S251" s="398"/>
      <c r="T251" s="61" t="str">
        <f t="shared" si="279"/>
        <v/>
      </c>
      <c r="U251" s="398"/>
      <c r="V251" s="61" t="str">
        <f t="shared" si="280"/>
        <v/>
      </c>
      <c r="W251" s="398"/>
      <c r="Z251" s="406"/>
      <c r="AA251" s="90" t="str">
        <f>IF(AB251=0,"",_xlfn.CONCAT(VLOOKUP(AB251,Starter!A:C,2,0)))</f>
        <v/>
      </c>
      <c r="AB251" s="80"/>
      <c r="AC251" s="130"/>
      <c r="AD251" s="94"/>
      <c r="AE251" s="130"/>
      <c r="AF251" s="94"/>
      <c r="AG251" s="130"/>
      <c r="AH251" s="94"/>
      <c r="AI251" s="130"/>
      <c r="AJ251" s="94"/>
      <c r="AK251" s="130"/>
      <c r="AL251" s="94"/>
      <c r="AM251" s="130"/>
      <c r="AN251" s="94"/>
      <c r="AO251" s="134"/>
      <c r="AP251" s="94"/>
      <c r="AQ251" s="134"/>
      <c r="AR251" s="94"/>
      <c r="AS251" s="134"/>
      <c r="AT251" s="94"/>
      <c r="AU251" s="95">
        <f t="shared" si="281"/>
        <v>0</v>
      </c>
      <c r="AV251" s="96"/>
      <c r="AW251" s="83"/>
      <c r="AX251" s="84"/>
      <c r="AZ251" s="47"/>
      <c r="BA251" s="149"/>
      <c r="BB251" s="150"/>
      <c r="BC251" s="151"/>
      <c r="BD251" s="154">
        <f t="shared" si="294"/>
        <v>0</v>
      </c>
      <c r="BE251" s="150">
        <f t="shared" si="295"/>
        <v>0</v>
      </c>
      <c r="BF251" s="152">
        <f t="shared" si="296"/>
        <v>0</v>
      </c>
      <c r="BG251" s="152">
        <f t="shared" si="297"/>
        <v>0</v>
      </c>
      <c r="BH251" s="152" t="str">
        <f t="shared" si="282"/>
        <v/>
      </c>
      <c r="BI251" s="152" t="str">
        <f t="shared" si="283"/>
        <v/>
      </c>
      <c r="BJ251" s="152" t="str">
        <f t="shared" si="284"/>
        <v/>
      </c>
      <c r="BK251" s="152" t="str">
        <f t="shared" si="285"/>
        <v/>
      </c>
      <c r="BL251" s="152" t="str">
        <f t="shared" si="286"/>
        <v/>
      </c>
      <c r="BM251" s="152" t="str">
        <f t="shared" si="287"/>
        <v/>
      </c>
      <c r="BN251" s="152" t="str">
        <f t="shared" si="288"/>
        <v/>
      </c>
      <c r="BO251" s="152" t="str">
        <f t="shared" si="289"/>
        <v/>
      </c>
      <c r="BP251" s="152" t="str">
        <f t="shared" si="290"/>
        <v/>
      </c>
      <c r="BQ251" s="153"/>
      <c r="BR251" s="151"/>
      <c r="BS251" s="152">
        <f t="shared" si="298"/>
        <v>0</v>
      </c>
      <c r="BT251" s="152">
        <f t="shared" si="299"/>
        <v>2.5100000000000001E-7</v>
      </c>
      <c r="BU251" s="152" t="str">
        <f t="shared" si="300"/>
        <v>Werdenfels 1</v>
      </c>
      <c r="BV251" s="151">
        <f t="shared" si="301"/>
        <v>20</v>
      </c>
      <c r="BW251" s="152">
        <f t="shared" si="302"/>
        <v>0</v>
      </c>
      <c r="BX251" s="152">
        <f>IF(COUNTIF(BH251:BP251,"&gt;0")&lt;Spielorte!$A$23,0,BE251/Spielorte!$A$23)</f>
        <v>0</v>
      </c>
      <c r="BY251" s="152">
        <f t="shared" si="303"/>
        <v>2.5100000000000001E-7</v>
      </c>
      <c r="BZ251" s="151">
        <f t="shared" si="291"/>
        <v>20</v>
      </c>
    </row>
    <row r="252" spans="1:78" ht="17.100000000000001" customHeight="1" thickBot="1" x14ac:dyDescent="0.3">
      <c r="A252" s="415"/>
      <c r="B252" s="62" t="str">
        <f t="shared" si="292"/>
        <v/>
      </c>
      <c r="C252" s="63" t="str">
        <f t="shared" si="292"/>
        <v/>
      </c>
      <c r="D252" s="52" t="str">
        <f t="shared" si="292"/>
        <v/>
      </c>
      <c r="E252" s="399"/>
      <c r="F252" s="52" t="str">
        <f t="shared" si="273"/>
        <v/>
      </c>
      <c r="G252" s="399"/>
      <c r="H252" s="52" t="str">
        <f t="shared" si="274"/>
        <v/>
      </c>
      <c r="I252" s="399"/>
      <c r="J252" s="52" t="str">
        <f t="shared" si="275"/>
        <v/>
      </c>
      <c r="K252" s="399"/>
      <c r="L252" s="52" t="str">
        <f t="shared" si="276"/>
        <v/>
      </c>
      <c r="M252" s="399"/>
      <c r="N252" s="52" t="str">
        <f t="shared" si="293"/>
        <v/>
      </c>
      <c r="O252" s="399"/>
      <c r="P252" s="52" t="str">
        <f t="shared" si="277"/>
        <v/>
      </c>
      <c r="Q252" s="399"/>
      <c r="R252" s="52" t="str">
        <f t="shared" si="278"/>
        <v/>
      </c>
      <c r="S252" s="399"/>
      <c r="T252" s="52" t="str">
        <f t="shared" si="279"/>
        <v/>
      </c>
      <c r="U252" s="399"/>
      <c r="V252" s="52" t="str">
        <f t="shared" si="280"/>
        <v/>
      </c>
      <c r="W252" s="399"/>
      <c r="Z252" s="407"/>
      <c r="AA252" s="99" t="str">
        <f>IF(AB252=0,"",_xlfn.CONCAT(VLOOKUP(AB252,Starter!A:C,2,0)))</f>
        <v/>
      </c>
      <c r="AB252" s="82"/>
      <c r="AC252" s="133"/>
      <c r="AD252" s="100"/>
      <c r="AE252" s="133"/>
      <c r="AF252" s="100"/>
      <c r="AG252" s="133"/>
      <c r="AH252" s="100"/>
      <c r="AI252" s="133"/>
      <c r="AJ252" s="100"/>
      <c r="AK252" s="133"/>
      <c r="AL252" s="100"/>
      <c r="AM252" s="133"/>
      <c r="AN252" s="100"/>
      <c r="AO252" s="133"/>
      <c r="AP252" s="100"/>
      <c r="AQ252" s="133"/>
      <c r="AR252" s="100"/>
      <c r="AS252" s="133"/>
      <c r="AT252" s="100"/>
      <c r="AU252" s="97">
        <f t="shared" si="281"/>
        <v>0</v>
      </c>
      <c r="AV252" s="98"/>
      <c r="AW252" s="83"/>
      <c r="AX252" s="84"/>
      <c r="AZ252" s="47"/>
      <c r="BA252" s="149"/>
      <c r="BB252" s="150"/>
      <c r="BC252" s="151"/>
      <c r="BD252" s="154">
        <f t="shared" si="294"/>
        <v>0</v>
      </c>
      <c r="BE252" s="150">
        <f t="shared" si="295"/>
        <v>0</v>
      </c>
      <c r="BF252" s="152">
        <f t="shared" si="296"/>
        <v>0</v>
      </c>
      <c r="BG252" s="152">
        <f t="shared" si="297"/>
        <v>0</v>
      </c>
      <c r="BH252" s="152" t="str">
        <f t="shared" si="282"/>
        <v/>
      </c>
      <c r="BI252" s="152" t="str">
        <f t="shared" si="283"/>
        <v/>
      </c>
      <c r="BJ252" s="152" t="str">
        <f t="shared" si="284"/>
        <v/>
      </c>
      <c r="BK252" s="152" t="str">
        <f t="shared" si="285"/>
        <v/>
      </c>
      <c r="BL252" s="152" t="str">
        <f t="shared" si="286"/>
        <v/>
      </c>
      <c r="BM252" s="152" t="str">
        <f t="shared" si="287"/>
        <v/>
      </c>
      <c r="BN252" s="152" t="str">
        <f t="shared" si="288"/>
        <v/>
      </c>
      <c r="BO252" s="152" t="str">
        <f t="shared" si="289"/>
        <v/>
      </c>
      <c r="BP252" s="152" t="str">
        <f t="shared" si="290"/>
        <v/>
      </c>
      <c r="BQ252" s="153"/>
      <c r="BR252" s="151"/>
      <c r="BS252" s="152">
        <f t="shared" si="298"/>
        <v>0</v>
      </c>
      <c r="BT252" s="152">
        <f t="shared" si="299"/>
        <v>2.5199999999999998E-7</v>
      </c>
      <c r="BU252" s="152" t="str">
        <f t="shared" si="300"/>
        <v>Werdenfels 1</v>
      </c>
      <c r="BV252" s="151">
        <f t="shared" si="301"/>
        <v>19</v>
      </c>
      <c r="BW252" s="152">
        <f t="shared" si="302"/>
        <v>0</v>
      </c>
      <c r="BX252" s="152">
        <f>IF(COUNTIF(BH252:BP252,"&gt;0")&lt;Spielorte!$A$23,0,BE252/Spielorte!$A$23)</f>
        <v>0</v>
      </c>
      <c r="BY252" s="152">
        <f t="shared" si="303"/>
        <v>2.5199999999999998E-7</v>
      </c>
      <c r="BZ252" s="151">
        <f t="shared" si="291"/>
        <v>19</v>
      </c>
    </row>
    <row r="253" spans="1:78" ht="17.100000000000001" customHeight="1" x14ac:dyDescent="0.25">
      <c r="A253" s="413" t="s">
        <v>3</v>
      </c>
      <c r="B253" s="56" t="str">
        <f t="shared" si="292"/>
        <v/>
      </c>
      <c r="C253" s="57" t="str">
        <f t="shared" si="292"/>
        <v/>
      </c>
      <c r="D253" s="58" t="str">
        <f t="shared" si="292"/>
        <v/>
      </c>
      <c r="E253" s="397">
        <f>IF(AD253="","",AD253)</f>
        <v>0</v>
      </c>
      <c r="F253" s="58" t="str">
        <f t="shared" si="273"/>
        <v/>
      </c>
      <c r="G253" s="397">
        <f>IF(AF253="","",AF253)</f>
        <v>0</v>
      </c>
      <c r="H253" s="58" t="str">
        <f t="shared" si="274"/>
        <v/>
      </c>
      <c r="I253" s="397">
        <f>IF(AH253="","",AH253)</f>
        <v>0</v>
      </c>
      <c r="J253" s="58" t="str">
        <f t="shared" si="275"/>
        <v/>
      </c>
      <c r="K253" s="397">
        <f>IF(AJ253="","",AJ253)</f>
        <v>0</v>
      </c>
      <c r="L253" s="58" t="str">
        <f t="shared" si="276"/>
        <v/>
      </c>
      <c r="M253" s="397">
        <f>IF(AL253="","",AL253)</f>
        <v>0</v>
      </c>
      <c r="N253" s="58" t="str">
        <f t="shared" si="293"/>
        <v/>
      </c>
      <c r="O253" s="397">
        <f>IF(AN253="","",AN253)</f>
        <v>0</v>
      </c>
      <c r="P253" s="58" t="str">
        <f t="shared" si="277"/>
        <v/>
      </c>
      <c r="Q253" s="397">
        <f>IF(AP253="","",AP253)</f>
        <v>0</v>
      </c>
      <c r="R253" s="58" t="str">
        <f t="shared" si="278"/>
        <v/>
      </c>
      <c r="S253" s="397">
        <f>IF(AR253="","",AR253)</f>
        <v>0</v>
      </c>
      <c r="T253" s="58" t="str">
        <f t="shared" si="279"/>
        <v/>
      </c>
      <c r="U253" s="397">
        <f>IF(AT253="","",AT253)</f>
        <v>0</v>
      </c>
      <c r="V253" s="58" t="str">
        <f t="shared" si="280"/>
        <v/>
      </c>
      <c r="W253" s="397">
        <f>IF(AV253="","",AV253)</f>
        <v>0</v>
      </c>
      <c r="Z253" s="405" t="s">
        <v>3</v>
      </c>
      <c r="AA253" s="272" t="str">
        <f>IF(AB253=0,"",_xlfn.CONCAT(VLOOKUP(AB253,Starter!A:C,2,0)))</f>
        <v/>
      </c>
      <c r="AB253" s="81"/>
      <c r="AC253" s="132"/>
      <c r="AD253" s="91">
        <f>IF(SUM(AC253:AC255)+AC267=0,0,IF(SUM(ABS(AC253),ABS(AC254),ABS(AC255))=AC267,0.5,IF(SUM(ABS(AC253),ABS(AC254),ABS(AC255))&gt;AC267,1,0)))</f>
        <v>0</v>
      </c>
      <c r="AE253" s="132"/>
      <c r="AF253" s="91">
        <f>IF(SUM(AE253:AE255)+AE267=0,0,IF(SUM(ABS(AE253),ABS(AE254),ABS(AE255))=AE267,0.5,IF(SUM(ABS(AE253),ABS(AE254),ABS(AE255))&gt;AE267,1,0)))</f>
        <v>0</v>
      </c>
      <c r="AG253" s="132"/>
      <c r="AH253" s="91">
        <f>IF(SUM(AG253:AG255)+AG267=0,0,IF(SUM(ABS(AG253),ABS(AG254),ABS(AG255))=AG267,0.5,IF(SUM(ABS(AG253),ABS(AG254),ABS(AG255))&gt;AG267,1,0)))</f>
        <v>0</v>
      </c>
      <c r="AI253" s="132"/>
      <c r="AJ253" s="91">
        <f>IF(SUM(AI253:AI255)+AI267=0,0,IF(SUM(ABS(AI253),ABS(AI254),ABS(AI255))=AI267,0.5,IF(SUM(ABS(AI253),ABS(AI254),ABS(AI255))&gt;AI267,1,0)))</f>
        <v>0</v>
      </c>
      <c r="AK253" s="132"/>
      <c r="AL253" s="91">
        <f>IF(SUM(AK253:AK255)+AK267=0,0,IF(SUM(ABS(AK253),ABS(AK254),ABS(AK255))=AK267,0.5,IF(SUM(ABS(AK253),ABS(AK254),ABS(AK255))&gt;AK267,1,0)))</f>
        <v>0</v>
      </c>
      <c r="AM253" s="132"/>
      <c r="AN253" s="91">
        <f>IF(SUM(AM253:AM255)+AM267=0,0,IF(SUM(ABS(AM253),ABS(AM254),ABS(AM255))=AM267,0.5,IF(SUM(ABS(AM253),ABS(AM254),ABS(AM255))&gt;AM267,1,0)))</f>
        <v>0</v>
      </c>
      <c r="AO253" s="132"/>
      <c r="AP253" s="91">
        <f>IF(SUM(AO253:AO255)+AO267=0,0,IF(SUM(ABS(AO253),ABS(AO254),ABS(AO255))=AO267,0.5,IF(SUM(ABS(AO253),ABS(AO254),ABS(AO255))&gt;AO267,1,0)))</f>
        <v>0</v>
      </c>
      <c r="AQ253" s="132"/>
      <c r="AR253" s="91">
        <f>IF(SUM(AQ253:AQ255)+AQ267=0,0,IF(SUM(ABS(AQ253),ABS(AQ254),ABS(AQ255))=AQ267,0.5,IF(SUM(ABS(AQ253),ABS(AQ254),ABS(AQ255))&gt;AQ267,1,0)))</f>
        <v>0</v>
      </c>
      <c r="AS253" s="132"/>
      <c r="AT253" s="91">
        <f>IF(SUM(AS253:AS255)+AS267=0,0,IF(SUM(ABS(AS253),ABS(AS254),ABS(AS255))=AS267,0.5,IF(SUM(ABS(AS253),ABS(AS254),ABS(AS255))&gt;AS267,1,0)))</f>
        <v>0</v>
      </c>
      <c r="AU253" s="92">
        <f t="shared" si="281"/>
        <v>0</v>
      </c>
      <c r="AV253" s="93">
        <f>SUM(AD253+AF253+AH253+AJ253+AL253+AN253+AP253+AR253+AT253)</f>
        <v>0</v>
      </c>
      <c r="AW253" s="83"/>
      <c r="AX253" s="84"/>
      <c r="AZ253" s="47"/>
      <c r="BA253" s="149"/>
      <c r="BB253" s="150"/>
      <c r="BC253" s="151"/>
      <c r="BD253" s="154">
        <f t="shared" si="294"/>
        <v>0</v>
      </c>
      <c r="BE253" s="150">
        <f t="shared" si="295"/>
        <v>0</v>
      </c>
      <c r="BF253" s="152">
        <f t="shared" si="296"/>
        <v>0</v>
      </c>
      <c r="BG253" s="152">
        <f t="shared" si="297"/>
        <v>0</v>
      </c>
      <c r="BH253" s="152" t="str">
        <f t="shared" si="282"/>
        <v/>
      </c>
      <c r="BI253" s="152" t="str">
        <f t="shared" si="283"/>
        <v/>
      </c>
      <c r="BJ253" s="152" t="str">
        <f t="shared" si="284"/>
        <v/>
      </c>
      <c r="BK253" s="152" t="str">
        <f t="shared" si="285"/>
        <v/>
      </c>
      <c r="BL253" s="152" t="str">
        <f t="shared" si="286"/>
        <v/>
      </c>
      <c r="BM253" s="152" t="str">
        <f t="shared" si="287"/>
        <v/>
      </c>
      <c r="BN253" s="152" t="str">
        <f t="shared" si="288"/>
        <v/>
      </c>
      <c r="BO253" s="152" t="str">
        <f t="shared" si="289"/>
        <v/>
      </c>
      <c r="BP253" s="152" t="str">
        <f t="shared" si="290"/>
        <v/>
      </c>
      <c r="BQ253" s="153"/>
      <c r="BR253" s="151"/>
      <c r="BS253" s="152">
        <f t="shared" si="298"/>
        <v>0</v>
      </c>
      <c r="BT253" s="152">
        <f t="shared" si="299"/>
        <v>2.53E-7</v>
      </c>
      <c r="BU253" s="152" t="str">
        <f t="shared" si="300"/>
        <v>Werdenfels 1</v>
      </c>
      <c r="BV253" s="151">
        <f t="shared" si="301"/>
        <v>18</v>
      </c>
      <c r="BW253" s="152">
        <f t="shared" si="302"/>
        <v>0</v>
      </c>
      <c r="BX253" s="152">
        <f>IF(COUNTIF(BH253:BP253,"&gt;0")&lt;Spielorte!$A$23,0,BE253/Spielorte!$A$23)</f>
        <v>0</v>
      </c>
      <c r="BY253" s="152">
        <f t="shared" si="303"/>
        <v>2.53E-7</v>
      </c>
      <c r="BZ253" s="151">
        <f t="shared" si="291"/>
        <v>18</v>
      </c>
    </row>
    <row r="254" spans="1:78" ht="17.100000000000001" customHeight="1" x14ac:dyDescent="0.25">
      <c r="A254" s="414"/>
      <c r="B254" s="59" t="str">
        <f t="shared" si="292"/>
        <v/>
      </c>
      <c r="C254" s="60" t="str">
        <f t="shared" si="292"/>
        <v/>
      </c>
      <c r="D254" s="61" t="str">
        <f t="shared" si="292"/>
        <v/>
      </c>
      <c r="E254" s="398"/>
      <c r="F254" s="61" t="str">
        <f t="shared" si="273"/>
        <v/>
      </c>
      <c r="G254" s="398"/>
      <c r="H254" s="61" t="str">
        <f t="shared" si="274"/>
        <v/>
      </c>
      <c r="I254" s="398"/>
      <c r="J254" s="61" t="str">
        <f t="shared" si="275"/>
        <v/>
      </c>
      <c r="K254" s="398"/>
      <c r="L254" s="61" t="str">
        <f t="shared" si="276"/>
        <v/>
      </c>
      <c r="M254" s="398"/>
      <c r="N254" s="61" t="str">
        <f t="shared" si="293"/>
        <v/>
      </c>
      <c r="O254" s="398"/>
      <c r="P254" s="61" t="str">
        <f t="shared" si="277"/>
        <v/>
      </c>
      <c r="Q254" s="398"/>
      <c r="R254" s="61" t="str">
        <f t="shared" si="278"/>
        <v/>
      </c>
      <c r="S254" s="398"/>
      <c r="T254" s="61" t="str">
        <f t="shared" si="279"/>
        <v/>
      </c>
      <c r="U254" s="398"/>
      <c r="V254" s="61" t="str">
        <f t="shared" si="280"/>
        <v/>
      </c>
      <c r="W254" s="398"/>
      <c r="Z254" s="406"/>
      <c r="AA254" s="90" t="str">
        <f>IF(AB254=0,"",_xlfn.CONCAT(VLOOKUP(AB254,Starter!A:C,2,0)))</f>
        <v/>
      </c>
      <c r="AB254" s="80"/>
      <c r="AC254" s="130"/>
      <c r="AD254" s="94"/>
      <c r="AE254" s="130"/>
      <c r="AF254" s="94"/>
      <c r="AG254" s="130"/>
      <c r="AH254" s="94"/>
      <c r="AI254" s="130"/>
      <c r="AJ254" s="94"/>
      <c r="AK254" s="130"/>
      <c r="AL254" s="94"/>
      <c r="AM254" s="130"/>
      <c r="AN254" s="94"/>
      <c r="AO254" s="130"/>
      <c r="AP254" s="94"/>
      <c r="AQ254" s="130"/>
      <c r="AR254" s="94"/>
      <c r="AS254" s="130"/>
      <c r="AT254" s="94"/>
      <c r="AU254" s="95">
        <f t="shared" si="281"/>
        <v>0</v>
      </c>
      <c r="AV254" s="96"/>
      <c r="AW254" s="83"/>
      <c r="AX254" s="84"/>
      <c r="AZ254" s="47"/>
      <c r="BA254" s="149"/>
      <c r="BB254" s="150"/>
      <c r="BC254" s="151"/>
      <c r="BD254" s="154">
        <f t="shared" si="294"/>
        <v>0</v>
      </c>
      <c r="BE254" s="150">
        <f t="shared" si="295"/>
        <v>0</v>
      </c>
      <c r="BF254" s="152">
        <f t="shared" si="296"/>
        <v>0</v>
      </c>
      <c r="BG254" s="152">
        <f t="shared" si="297"/>
        <v>0</v>
      </c>
      <c r="BH254" s="152" t="str">
        <f t="shared" si="282"/>
        <v/>
      </c>
      <c r="BI254" s="152" t="str">
        <f t="shared" si="283"/>
        <v/>
      </c>
      <c r="BJ254" s="152" t="str">
        <f t="shared" si="284"/>
        <v/>
      </c>
      <c r="BK254" s="152" t="str">
        <f t="shared" si="285"/>
        <v/>
      </c>
      <c r="BL254" s="152" t="str">
        <f t="shared" si="286"/>
        <v/>
      </c>
      <c r="BM254" s="152" t="str">
        <f t="shared" si="287"/>
        <v/>
      </c>
      <c r="BN254" s="152" t="str">
        <f t="shared" si="288"/>
        <v/>
      </c>
      <c r="BO254" s="152" t="str">
        <f t="shared" si="289"/>
        <v/>
      </c>
      <c r="BP254" s="152" t="str">
        <f t="shared" si="290"/>
        <v/>
      </c>
      <c r="BQ254" s="153"/>
      <c r="BR254" s="151"/>
      <c r="BS254" s="152">
        <f t="shared" si="298"/>
        <v>0</v>
      </c>
      <c r="BT254" s="152">
        <f t="shared" si="299"/>
        <v>2.5400000000000002E-7</v>
      </c>
      <c r="BU254" s="152" t="str">
        <f t="shared" si="300"/>
        <v>Werdenfels 1</v>
      </c>
      <c r="BV254" s="151">
        <f t="shared" si="301"/>
        <v>17</v>
      </c>
      <c r="BW254" s="152">
        <f t="shared" si="302"/>
        <v>0</v>
      </c>
      <c r="BX254" s="152">
        <f>IF(COUNTIF(BH254:BP254,"&gt;0")&lt;Spielorte!$A$23,0,BE254/Spielorte!$A$23)</f>
        <v>0</v>
      </c>
      <c r="BY254" s="152">
        <f t="shared" si="303"/>
        <v>2.5400000000000002E-7</v>
      </c>
      <c r="BZ254" s="151">
        <f t="shared" si="291"/>
        <v>17</v>
      </c>
    </row>
    <row r="255" spans="1:78" ht="17.100000000000001" customHeight="1" thickBot="1" x14ac:dyDescent="0.3">
      <c r="A255" s="415"/>
      <c r="B255" s="62" t="str">
        <f t="shared" si="292"/>
        <v/>
      </c>
      <c r="C255" s="63" t="str">
        <f t="shared" si="292"/>
        <v/>
      </c>
      <c r="D255" s="52" t="str">
        <f t="shared" si="292"/>
        <v/>
      </c>
      <c r="E255" s="399"/>
      <c r="F255" s="52" t="str">
        <f t="shared" si="273"/>
        <v/>
      </c>
      <c r="G255" s="399"/>
      <c r="H255" s="52" t="str">
        <f t="shared" si="274"/>
        <v/>
      </c>
      <c r="I255" s="399"/>
      <c r="J255" s="52" t="str">
        <f t="shared" si="275"/>
        <v/>
      </c>
      <c r="K255" s="399"/>
      <c r="L255" s="52" t="str">
        <f t="shared" si="276"/>
        <v/>
      </c>
      <c r="M255" s="399"/>
      <c r="N255" s="52" t="str">
        <f t="shared" si="293"/>
        <v/>
      </c>
      <c r="O255" s="399"/>
      <c r="P255" s="52" t="str">
        <f t="shared" si="277"/>
        <v/>
      </c>
      <c r="Q255" s="399"/>
      <c r="R255" s="52" t="str">
        <f t="shared" si="278"/>
        <v/>
      </c>
      <c r="S255" s="399"/>
      <c r="T255" s="52" t="str">
        <f t="shared" si="279"/>
        <v/>
      </c>
      <c r="U255" s="399"/>
      <c r="V255" s="52" t="str">
        <f t="shared" si="280"/>
        <v/>
      </c>
      <c r="W255" s="399"/>
      <c r="Z255" s="407"/>
      <c r="AA255" s="99" t="str">
        <f>IF(AB255=0,"",_xlfn.CONCAT(VLOOKUP(AB255,Starter!A:C,2,0)))</f>
        <v/>
      </c>
      <c r="AB255" s="82"/>
      <c r="AC255" s="133"/>
      <c r="AD255" s="100"/>
      <c r="AE255" s="133"/>
      <c r="AF255" s="100"/>
      <c r="AG255" s="133"/>
      <c r="AH255" s="100"/>
      <c r="AI255" s="133"/>
      <c r="AJ255" s="100"/>
      <c r="AK255" s="133"/>
      <c r="AL255" s="100"/>
      <c r="AM255" s="133"/>
      <c r="AN255" s="100"/>
      <c r="AO255" s="133"/>
      <c r="AP255" s="100"/>
      <c r="AQ255" s="133"/>
      <c r="AR255" s="100"/>
      <c r="AS255" s="133"/>
      <c r="AT255" s="100"/>
      <c r="AU255" s="97">
        <f t="shared" si="281"/>
        <v>0</v>
      </c>
      <c r="AV255" s="98"/>
      <c r="AW255" s="83"/>
      <c r="AX255" s="84"/>
      <c r="AZ255" s="47"/>
      <c r="BA255" s="149"/>
      <c r="BB255" s="150"/>
      <c r="BC255" s="151"/>
      <c r="BD255" s="154">
        <f t="shared" si="294"/>
        <v>0</v>
      </c>
      <c r="BE255" s="150">
        <f t="shared" si="295"/>
        <v>0</v>
      </c>
      <c r="BF255" s="152">
        <f t="shared" si="296"/>
        <v>0</v>
      </c>
      <c r="BG255" s="152">
        <f t="shared" si="297"/>
        <v>0</v>
      </c>
      <c r="BH255" s="152" t="str">
        <f t="shared" si="282"/>
        <v/>
      </c>
      <c r="BI255" s="152" t="str">
        <f t="shared" si="283"/>
        <v/>
      </c>
      <c r="BJ255" s="152" t="str">
        <f t="shared" si="284"/>
        <v/>
      </c>
      <c r="BK255" s="152" t="str">
        <f t="shared" si="285"/>
        <v/>
      </c>
      <c r="BL255" s="152" t="str">
        <f t="shared" si="286"/>
        <v/>
      </c>
      <c r="BM255" s="152" t="str">
        <f t="shared" si="287"/>
        <v/>
      </c>
      <c r="BN255" s="152" t="str">
        <f t="shared" si="288"/>
        <v/>
      </c>
      <c r="BO255" s="152" t="str">
        <f t="shared" si="289"/>
        <v/>
      </c>
      <c r="BP255" s="152" t="str">
        <f t="shared" si="290"/>
        <v/>
      </c>
      <c r="BQ255" s="153"/>
      <c r="BR255" s="151"/>
      <c r="BS255" s="152">
        <f t="shared" si="298"/>
        <v>0</v>
      </c>
      <c r="BT255" s="152">
        <f t="shared" si="299"/>
        <v>2.5499999999999999E-7</v>
      </c>
      <c r="BU255" s="152" t="str">
        <f t="shared" si="300"/>
        <v>Werdenfels 1</v>
      </c>
      <c r="BV255" s="151">
        <f t="shared" si="301"/>
        <v>16</v>
      </c>
      <c r="BW255" s="152">
        <f t="shared" si="302"/>
        <v>0</v>
      </c>
      <c r="BX255" s="152">
        <f>IF(COUNTIF(BH255:BP255,"&gt;0")&lt;Spielorte!$A$23,0,BE255/Spielorte!$A$23)</f>
        <v>0</v>
      </c>
      <c r="BY255" s="152">
        <f t="shared" si="303"/>
        <v>2.5499999999999999E-7</v>
      </c>
      <c r="BZ255" s="151">
        <f t="shared" si="291"/>
        <v>16</v>
      </c>
    </row>
    <row r="256" spans="1:78" ht="17.100000000000001" customHeight="1" x14ac:dyDescent="0.25">
      <c r="A256" s="413" t="s">
        <v>11</v>
      </c>
      <c r="B256" s="56" t="str">
        <f>IF(AA256=0,"",AA256)</f>
        <v/>
      </c>
      <c r="C256" s="57" t="str">
        <f t="shared" si="292"/>
        <v/>
      </c>
      <c r="D256" s="58" t="str">
        <f t="shared" si="292"/>
        <v/>
      </c>
      <c r="E256" s="397">
        <f>IF(AD256="","",AD256)</f>
        <v>0</v>
      </c>
      <c r="F256" s="58" t="str">
        <f t="shared" si="273"/>
        <v/>
      </c>
      <c r="G256" s="397">
        <f>IF(AF256="","",AF256)</f>
        <v>0</v>
      </c>
      <c r="H256" s="58" t="str">
        <f t="shared" si="274"/>
        <v/>
      </c>
      <c r="I256" s="397">
        <f>IF(AH256="","",AH256)</f>
        <v>0</v>
      </c>
      <c r="J256" s="58" t="str">
        <f t="shared" si="275"/>
        <v/>
      </c>
      <c r="K256" s="397">
        <f>IF(AJ256="","",AJ256)</f>
        <v>0</v>
      </c>
      <c r="L256" s="58" t="str">
        <f t="shared" si="276"/>
        <v/>
      </c>
      <c r="M256" s="397">
        <f>IF(AL256="","",AL256)</f>
        <v>0</v>
      </c>
      <c r="N256" s="58" t="str">
        <f t="shared" si="293"/>
        <v/>
      </c>
      <c r="O256" s="397">
        <f>IF(AN256="","",AN256)</f>
        <v>0</v>
      </c>
      <c r="P256" s="58" t="str">
        <f t="shared" si="277"/>
        <v/>
      </c>
      <c r="Q256" s="397">
        <f>IF(AP256="","",AP256)</f>
        <v>0</v>
      </c>
      <c r="R256" s="58" t="str">
        <f t="shared" si="278"/>
        <v/>
      </c>
      <c r="S256" s="397">
        <f>IF(AR256="","",AR256)</f>
        <v>0</v>
      </c>
      <c r="T256" s="58" t="str">
        <f t="shared" si="279"/>
        <v/>
      </c>
      <c r="U256" s="397">
        <f>IF(AT256="","",AT256)</f>
        <v>0</v>
      </c>
      <c r="V256" s="58" t="str">
        <f t="shared" si="280"/>
        <v/>
      </c>
      <c r="W256" s="397">
        <f>IF(AV256="","",AV256)</f>
        <v>0</v>
      </c>
      <c r="Z256" s="405" t="s">
        <v>11</v>
      </c>
      <c r="AA256" s="90" t="str">
        <f>IF(AB256=0,"",_xlfn.CONCAT(VLOOKUP(AB256,Starter!A:C,2,0)))</f>
        <v/>
      </c>
      <c r="AB256" s="81"/>
      <c r="AC256" s="132"/>
      <c r="AD256" s="91">
        <f>IF(SUM(AC256:AC258)+AC268=0,0,IF(SUM(ABS(AC256),ABS(AC257),ABS(AC258))=AC268,0.5,IF(SUM(ABS(AC256),ABS(AC257),ABS(AC258))&gt;AC268,1,0)))</f>
        <v>0</v>
      </c>
      <c r="AE256" s="132"/>
      <c r="AF256" s="91">
        <f>IF(SUM(AE256:AE258)+AE268=0,0,IF(SUM(ABS(AE256),ABS(AE257),ABS(AE258))=AE268,0.5,IF(SUM(ABS(AE256),ABS(AE257),ABS(AE258))&gt;AE268,1,0)))</f>
        <v>0</v>
      </c>
      <c r="AG256" s="132"/>
      <c r="AH256" s="91">
        <f>IF(SUM(AG256:AG258)+AG268=0,0,IF(SUM(ABS(AG256),ABS(AG257),ABS(AG258))=AG268,0.5,IF(SUM(ABS(AG256),ABS(AG257),ABS(AG258))&gt;AG268,1,0)))</f>
        <v>0</v>
      </c>
      <c r="AI256" s="132"/>
      <c r="AJ256" s="91">
        <f>IF(SUM(AI256:AI258)+AI268=0,0,IF(SUM(ABS(AI256),ABS(AI257),ABS(AI258))=AI268,0.5,IF(SUM(ABS(AI256),ABS(AI257),ABS(AI258))&gt;AI268,1,0)))</f>
        <v>0</v>
      </c>
      <c r="AK256" s="132"/>
      <c r="AL256" s="91">
        <f>IF(SUM(AK256:AK258)+AK268=0,0,IF(SUM(ABS(AK256),ABS(AK257),ABS(AK258))=AK268,0.5,IF(SUM(ABS(AK256),ABS(AK257),ABS(AK258))&gt;AK268,1,0)))</f>
        <v>0</v>
      </c>
      <c r="AM256" s="132"/>
      <c r="AN256" s="91">
        <f>IF(SUM(AM256:AM258)+AM268=0,0,IF(SUM(ABS(AM256),ABS(AM257),ABS(AM258))=AM268,0.5,IF(SUM(ABS(AM256),ABS(AM257),ABS(AM258))&gt;AM268,1,0)))</f>
        <v>0</v>
      </c>
      <c r="AO256" s="132"/>
      <c r="AP256" s="91">
        <f>IF(SUM(AO256:AO258)+AO268=0,0,IF(SUM(ABS(AO256),ABS(AO257),ABS(AO258))=AO268,0.5,IF(SUM(ABS(AO256),ABS(AO257),ABS(AO258))&gt;AO268,1,0)))</f>
        <v>0</v>
      </c>
      <c r="AQ256" s="132"/>
      <c r="AR256" s="91">
        <f>IF(SUM(AQ256:AQ258)+AQ268=0,0,IF(SUM(ABS(AQ256),ABS(AQ257),ABS(AQ258))=AQ268,0.5,IF(SUM(ABS(AQ256),ABS(AQ257),ABS(AQ258))&gt;AQ268,1,0)))</f>
        <v>0</v>
      </c>
      <c r="AS256" s="132"/>
      <c r="AT256" s="91">
        <f>IF(SUM(AS256:AS258)+AS268=0,0,IF(SUM(ABS(AS256),ABS(AS257),ABS(AS258))=AS268,0.5,IF(SUM(ABS(AS256),ABS(AS257),ABS(AS258))&gt;AS268,1,0)))</f>
        <v>0</v>
      </c>
      <c r="AU256" s="92">
        <f t="shared" si="281"/>
        <v>0</v>
      </c>
      <c r="AV256" s="93">
        <f>SUM(AD256+AF256+AH256+AJ256+AL256+AN256+AP256+AR256+AT256)</f>
        <v>0</v>
      </c>
      <c r="AW256" s="83"/>
      <c r="AX256" s="84"/>
      <c r="AZ256" s="47"/>
      <c r="BA256" s="149"/>
      <c r="BB256" s="150"/>
      <c r="BC256" s="151"/>
      <c r="BD256" s="154">
        <f t="shared" si="294"/>
        <v>0</v>
      </c>
      <c r="BE256" s="150">
        <f t="shared" si="295"/>
        <v>0</v>
      </c>
      <c r="BF256" s="152">
        <f t="shared" si="296"/>
        <v>0</v>
      </c>
      <c r="BG256" s="152">
        <f t="shared" si="297"/>
        <v>0</v>
      </c>
      <c r="BH256" s="152" t="str">
        <f t="shared" si="282"/>
        <v/>
      </c>
      <c r="BI256" s="152" t="str">
        <f t="shared" si="283"/>
        <v/>
      </c>
      <c r="BJ256" s="152" t="str">
        <f t="shared" si="284"/>
        <v/>
      </c>
      <c r="BK256" s="152" t="str">
        <f t="shared" si="285"/>
        <v/>
      </c>
      <c r="BL256" s="152" t="str">
        <f t="shared" si="286"/>
        <v/>
      </c>
      <c r="BM256" s="152" t="str">
        <f t="shared" si="287"/>
        <v/>
      </c>
      <c r="BN256" s="152" t="str">
        <f t="shared" si="288"/>
        <v/>
      </c>
      <c r="BO256" s="152" t="str">
        <f t="shared" si="289"/>
        <v/>
      </c>
      <c r="BP256" s="152" t="str">
        <f t="shared" si="290"/>
        <v/>
      </c>
      <c r="BQ256" s="153"/>
      <c r="BR256" s="151"/>
      <c r="BS256" s="152">
        <f t="shared" si="298"/>
        <v>0</v>
      </c>
      <c r="BT256" s="152">
        <f t="shared" si="299"/>
        <v>2.5600000000000002E-7</v>
      </c>
      <c r="BU256" s="152" t="str">
        <f t="shared" si="300"/>
        <v>Werdenfels 1</v>
      </c>
      <c r="BV256" s="151">
        <f t="shared" si="301"/>
        <v>15</v>
      </c>
      <c r="BW256" s="152">
        <f t="shared" si="302"/>
        <v>0</v>
      </c>
      <c r="BX256" s="152">
        <f>IF(COUNTIF(BH256:BP256,"&gt;0")&lt;Spielorte!$A$23,0,BE256/Spielorte!$A$23)</f>
        <v>0</v>
      </c>
      <c r="BY256" s="152">
        <f t="shared" si="303"/>
        <v>2.5600000000000002E-7</v>
      </c>
      <c r="BZ256" s="151">
        <f t="shared" si="291"/>
        <v>15</v>
      </c>
    </row>
    <row r="257" spans="1:78" ht="17.100000000000001" customHeight="1" x14ac:dyDescent="0.25">
      <c r="A257" s="414"/>
      <c r="B257" s="59" t="str">
        <f>IF(AA257=0,"",AA257)</f>
        <v/>
      </c>
      <c r="C257" s="60" t="str">
        <f t="shared" si="292"/>
        <v/>
      </c>
      <c r="D257" s="61" t="str">
        <f t="shared" si="292"/>
        <v/>
      </c>
      <c r="E257" s="398"/>
      <c r="F257" s="61" t="str">
        <f t="shared" si="273"/>
        <v/>
      </c>
      <c r="G257" s="398"/>
      <c r="H257" s="61" t="str">
        <f t="shared" si="274"/>
        <v/>
      </c>
      <c r="I257" s="398"/>
      <c r="J257" s="61" t="str">
        <f t="shared" si="275"/>
        <v/>
      </c>
      <c r="K257" s="398"/>
      <c r="L257" s="61" t="str">
        <f t="shared" si="276"/>
        <v/>
      </c>
      <c r="M257" s="398"/>
      <c r="N257" s="61" t="str">
        <f t="shared" si="293"/>
        <v/>
      </c>
      <c r="O257" s="398"/>
      <c r="P257" s="61" t="str">
        <f t="shared" si="277"/>
        <v/>
      </c>
      <c r="Q257" s="398"/>
      <c r="R257" s="61" t="str">
        <f t="shared" si="278"/>
        <v/>
      </c>
      <c r="S257" s="398"/>
      <c r="T257" s="61" t="str">
        <f t="shared" si="279"/>
        <v/>
      </c>
      <c r="U257" s="398"/>
      <c r="V257" s="61" t="str">
        <f t="shared" si="280"/>
        <v/>
      </c>
      <c r="W257" s="398"/>
      <c r="Z257" s="406"/>
      <c r="AA257" s="90" t="str">
        <f>IF(AB257=0,"",_xlfn.CONCAT(VLOOKUP(AB257,Starter!A:C,2,0)))</f>
        <v/>
      </c>
      <c r="AB257" s="80"/>
      <c r="AC257" s="130"/>
      <c r="AD257" s="94"/>
      <c r="AE257" s="130"/>
      <c r="AF257" s="94"/>
      <c r="AG257" s="130"/>
      <c r="AH257" s="94"/>
      <c r="AI257" s="130"/>
      <c r="AJ257" s="94"/>
      <c r="AK257" s="130"/>
      <c r="AL257" s="94"/>
      <c r="AM257" s="130"/>
      <c r="AN257" s="94"/>
      <c r="AO257" s="130"/>
      <c r="AP257" s="94"/>
      <c r="AQ257" s="130"/>
      <c r="AR257" s="94"/>
      <c r="AS257" s="130"/>
      <c r="AT257" s="94"/>
      <c r="AU257" s="95">
        <f t="shared" si="281"/>
        <v>0</v>
      </c>
      <c r="AV257" s="96"/>
      <c r="AW257" s="83"/>
      <c r="AX257" s="84"/>
      <c r="AZ257" s="47"/>
      <c r="BA257" s="149"/>
      <c r="BB257" s="150"/>
      <c r="BC257" s="151"/>
      <c r="BD257" s="154">
        <f t="shared" si="294"/>
        <v>0</v>
      </c>
      <c r="BE257" s="150">
        <f t="shared" si="295"/>
        <v>0</v>
      </c>
      <c r="BF257" s="152">
        <f t="shared" si="296"/>
        <v>0</v>
      </c>
      <c r="BG257" s="152">
        <f t="shared" si="297"/>
        <v>0</v>
      </c>
      <c r="BH257" s="152" t="str">
        <f t="shared" si="282"/>
        <v/>
      </c>
      <c r="BI257" s="152" t="str">
        <f t="shared" si="283"/>
        <v/>
      </c>
      <c r="BJ257" s="152" t="str">
        <f t="shared" si="284"/>
        <v/>
      </c>
      <c r="BK257" s="152" t="str">
        <f t="shared" si="285"/>
        <v/>
      </c>
      <c r="BL257" s="152" t="str">
        <f t="shared" si="286"/>
        <v/>
      </c>
      <c r="BM257" s="152" t="str">
        <f t="shared" si="287"/>
        <v/>
      </c>
      <c r="BN257" s="152" t="str">
        <f t="shared" si="288"/>
        <v/>
      </c>
      <c r="BO257" s="152" t="str">
        <f t="shared" si="289"/>
        <v/>
      </c>
      <c r="BP257" s="152" t="str">
        <f t="shared" si="290"/>
        <v/>
      </c>
      <c r="BQ257" s="153"/>
      <c r="BR257" s="151"/>
      <c r="BS257" s="152">
        <f t="shared" si="298"/>
        <v>0</v>
      </c>
      <c r="BT257" s="152">
        <f t="shared" si="299"/>
        <v>2.5699999999999999E-7</v>
      </c>
      <c r="BU257" s="152" t="str">
        <f t="shared" si="300"/>
        <v>Werdenfels 1</v>
      </c>
      <c r="BV257" s="151">
        <f t="shared" si="301"/>
        <v>14</v>
      </c>
      <c r="BW257" s="152">
        <f t="shared" si="302"/>
        <v>0</v>
      </c>
      <c r="BX257" s="152">
        <f>IF(COUNTIF(BH257:BP257,"&gt;0")&lt;Spielorte!$A$23,0,BE257/Spielorte!$A$23)</f>
        <v>0</v>
      </c>
      <c r="BY257" s="152">
        <f t="shared" si="303"/>
        <v>2.5699999999999999E-7</v>
      </c>
      <c r="BZ257" s="151">
        <f t="shared" si="291"/>
        <v>14</v>
      </c>
    </row>
    <row r="258" spans="1:78" ht="17.100000000000001" customHeight="1" thickBot="1" x14ac:dyDescent="0.3">
      <c r="A258" s="415"/>
      <c r="B258" s="62" t="str">
        <f>IF(AA258=0,"",AA258)</f>
        <v/>
      </c>
      <c r="C258" s="63" t="str">
        <f t="shared" si="292"/>
        <v/>
      </c>
      <c r="D258" s="52" t="str">
        <f t="shared" si="292"/>
        <v/>
      </c>
      <c r="E258" s="399"/>
      <c r="F258" s="52" t="str">
        <f t="shared" si="273"/>
        <v/>
      </c>
      <c r="G258" s="399"/>
      <c r="H258" s="52" t="str">
        <f t="shared" si="274"/>
        <v/>
      </c>
      <c r="I258" s="399"/>
      <c r="J258" s="52" t="str">
        <f t="shared" si="275"/>
        <v/>
      </c>
      <c r="K258" s="399"/>
      <c r="L258" s="52" t="str">
        <f t="shared" si="276"/>
        <v/>
      </c>
      <c r="M258" s="399"/>
      <c r="N258" s="52" t="str">
        <f t="shared" si="293"/>
        <v/>
      </c>
      <c r="O258" s="399"/>
      <c r="P258" s="52" t="str">
        <f t="shared" si="277"/>
        <v/>
      </c>
      <c r="Q258" s="399"/>
      <c r="R258" s="52" t="str">
        <f t="shared" si="278"/>
        <v/>
      </c>
      <c r="S258" s="399"/>
      <c r="T258" s="52" t="str">
        <f t="shared" si="279"/>
        <v/>
      </c>
      <c r="U258" s="399"/>
      <c r="V258" s="52" t="str">
        <f t="shared" si="280"/>
        <v/>
      </c>
      <c r="W258" s="399"/>
      <c r="Z258" s="407"/>
      <c r="AA258" s="90" t="str">
        <f>IF(AB258=0,"",_xlfn.CONCAT(VLOOKUP(AB258,Starter!A:C,2,0)))</f>
        <v/>
      </c>
      <c r="AB258" s="82"/>
      <c r="AC258" s="133"/>
      <c r="AD258" s="100"/>
      <c r="AE258" s="133"/>
      <c r="AF258" s="100"/>
      <c r="AG258" s="133"/>
      <c r="AH258" s="100"/>
      <c r="AI258" s="133"/>
      <c r="AJ258" s="100"/>
      <c r="AK258" s="133"/>
      <c r="AL258" s="100"/>
      <c r="AM258" s="133"/>
      <c r="AN258" s="100"/>
      <c r="AO258" s="133"/>
      <c r="AP258" s="100"/>
      <c r="AQ258" s="133"/>
      <c r="AR258" s="100"/>
      <c r="AS258" s="133"/>
      <c r="AT258" s="100"/>
      <c r="AU258" s="97">
        <f t="shared" si="281"/>
        <v>0</v>
      </c>
      <c r="AV258" s="98"/>
      <c r="AW258" s="83"/>
      <c r="AX258" s="84"/>
      <c r="AZ258" s="47"/>
      <c r="BA258" s="149"/>
      <c r="BB258" s="150"/>
      <c r="BC258" s="151"/>
      <c r="BD258" s="154">
        <f t="shared" si="294"/>
        <v>0</v>
      </c>
      <c r="BE258" s="150">
        <f t="shared" si="295"/>
        <v>0</v>
      </c>
      <c r="BF258" s="152">
        <f t="shared" si="296"/>
        <v>0</v>
      </c>
      <c r="BG258" s="152">
        <f t="shared" si="297"/>
        <v>0</v>
      </c>
      <c r="BH258" s="152" t="str">
        <f t="shared" si="282"/>
        <v/>
      </c>
      <c r="BI258" s="152" t="str">
        <f t="shared" si="283"/>
        <v/>
      </c>
      <c r="BJ258" s="152" t="str">
        <f t="shared" si="284"/>
        <v/>
      </c>
      <c r="BK258" s="152" t="str">
        <f t="shared" si="285"/>
        <v/>
      </c>
      <c r="BL258" s="152" t="str">
        <f t="shared" si="286"/>
        <v/>
      </c>
      <c r="BM258" s="152" t="str">
        <f t="shared" si="287"/>
        <v/>
      </c>
      <c r="BN258" s="152" t="str">
        <f t="shared" si="288"/>
        <v/>
      </c>
      <c r="BO258" s="152" t="str">
        <f t="shared" si="289"/>
        <v/>
      </c>
      <c r="BP258" s="152" t="str">
        <f t="shared" si="290"/>
        <v/>
      </c>
      <c r="BQ258" s="153"/>
      <c r="BR258" s="151"/>
      <c r="BS258" s="152">
        <f t="shared" si="298"/>
        <v>0</v>
      </c>
      <c r="BT258" s="152">
        <f t="shared" si="299"/>
        <v>2.5800000000000001E-7</v>
      </c>
      <c r="BU258" s="152" t="str">
        <f t="shared" si="300"/>
        <v>Werdenfels 1</v>
      </c>
      <c r="BV258" s="151">
        <f t="shared" si="301"/>
        <v>13</v>
      </c>
      <c r="BW258" s="152">
        <f t="shared" si="302"/>
        <v>0</v>
      </c>
      <c r="BX258" s="152">
        <f>IF(COUNTIF(BH258:BP258,"&gt;0")&lt;Spielorte!$A$23,0,BE258/Spielorte!$A$23)</f>
        <v>0</v>
      </c>
      <c r="BY258" s="152">
        <f t="shared" si="303"/>
        <v>2.5800000000000001E-7</v>
      </c>
      <c r="BZ258" s="151">
        <f t="shared" si="291"/>
        <v>13</v>
      </c>
    </row>
    <row r="259" spans="1:78" ht="27.75" customHeight="1" thickBot="1" x14ac:dyDescent="0.3">
      <c r="B259" s="64" t="str">
        <f>IF(AA259=0,"",AA259)</f>
        <v>Gesamt</v>
      </c>
      <c r="C259" s="65" t="str">
        <f t="shared" si="292"/>
        <v/>
      </c>
      <c r="D259" s="66" t="str">
        <f t="shared" si="292"/>
        <v/>
      </c>
      <c r="E259" s="67">
        <f>IF(AD259="","",AD259)</f>
        <v>0</v>
      </c>
      <c r="F259" s="66" t="str">
        <f t="shared" si="273"/>
        <v/>
      </c>
      <c r="G259" s="67">
        <f>IF(AF259="","",AF259)</f>
        <v>0</v>
      </c>
      <c r="H259" s="66" t="str">
        <f t="shared" si="274"/>
        <v/>
      </c>
      <c r="I259" s="67">
        <f>IF(AH259="","",AH259)</f>
        <v>0</v>
      </c>
      <c r="J259" s="66" t="str">
        <f t="shared" si="275"/>
        <v/>
      </c>
      <c r="K259" s="67">
        <f>IF(AJ259="","",AJ259)</f>
        <v>0</v>
      </c>
      <c r="L259" s="66" t="str">
        <f t="shared" si="276"/>
        <v/>
      </c>
      <c r="M259" s="67">
        <f>IF(AL259="","",AL259)</f>
        <v>0</v>
      </c>
      <c r="N259" s="66" t="str">
        <f t="shared" si="293"/>
        <v/>
      </c>
      <c r="O259" s="67">
        <f>IF(AN259="","",AN259)</f>
        <v>0</v>
      </c>
      <c r="P259" s="66" t="str">
        <f t="shared" si="277"/>
        <v/>
      </c>
      <c r="Q259" s="67">
        <f>IF(AP259="","",AP259)</f>
        <v>0</v>
      </c>
      <c r="R259" s="66" t="str">
        <f t="shared" si="278"/>
        <v/>
      </c>
      <c r="S259" s="67">
        <f>IF(AR259="","",AR259)</f>
        <v>0</v>
      </c>
      <c r="T259" s="66" t="str">
        <f t="shared" si="279"/>
        <v/>
      </c>
      <c r="U259" s="67">
        <f>IF(AT259="","",AT259)</f>
        <v>0</v>
      </c>
      <c r="V259" s="66" t="str">
        <f t="shared" si="280"/>
        <v/>
      </c>
      <c r="W259" s="67">
        <f>IF(AV259="","",AV259)</f>
        <v>0</v>
      </c>
      <c r="AA259" s="64" t="s">
        <v>960</v>
      </c>
      <c r="AB259" s="101"/>
      <c r="AC259" s="148">
        <f>ABS(SUM(AC247:AC249))+ABS(SUM(AC250:AC252))+ABS(SUM(AC253:AC255))+ABS(SUM(AC256:AC258))</f>
        <v>0</v>
      </c>
      <c r="AD259" s="102">
        <f>IF(AC259+AC269=0,0,IF(AC259=AC269,1.5,IF(AC259&gt;AC269,3,0)))</f>
        <v>0</v>
      </c>
      <c r="AE259" s="148">
        <f>ABS(SUM(AE247:AE249))+ABS(SUM(AE250:AE252))+ABS(SUM(AE253:AE255))+ABS(SUM(AE256:AE258))</f>
        <v>0</v>
      </c>
      <c r="AF259" s="102">
        <f>IF(AE259+AE269=0,0,IF(AE259=AE269,1.5,IF(AE259&gt;AE269,3,0)))</f>
        <v>0</v>
      </c>
      <c r="AG259" s="148">
        <f>ABS(SUM(AG247:AG249))+ABS(SUM(AG250:AG252))+ABS(SUM(AG253:AG255))+ABS(SUM(AG256:AG258))</f>
        <v>0</v>
      </c>
      <c r="AH259" s="102">
        <f>IF(AG259+AG269=0,0,IF(AG259=AG269,1.5,IF(AG259&gt;AG269,3,0)))</f>
        <v>0</v>
      </c>
      <c r="AI259" s="148">
        <f>ABS(SUM(AI247:AI249))+ABS(SUM(AI250:AI252))+ABS(SUM(AI253:AI255))+ABS(SUM(AI256:AI258))</f>
        <v>0</v>
      </c>
      <c r="AJ259" s="102">
        <f>IF(AI259+AI269=0,0,IF(AI259=AI269,1.5,IF(AI259&gt;AI269,3,0)))</f>
        <v>0</v>
      </c>
      <c r="AK259" s="148">
        <f>ABS(SUM(AK247:AK249))+ABS(SUM(AK250:AK252))+ABS(SUM(AK253:AK255))+ABS(SUM(AK256:AK258))</f>
        <v>0</v>
      </c>
      <c r="AL259" s="102">
        <f>IF(AK259+AK269=0,0,IF(AK259=AK269,1.5,IF(AK259&gt;AK269,3,0)))</f>
        <v>0</v>
      </c>
      <c r="AM259" s="148">
        <f>ABS(SUM(AM247:AM249))+ABS(SUM(AM250:AM252))+ABS(SUM(AM253:AM255))+ABS(SUM(AM256:AM258))</f>
        <v>0</v>
      </c>
      <c r="AN259" s="102">
        <f>IF(AM259+AM269=0,0,IF(AM259=AM269,1.5,IF(AM259&gt;AM269,3,0)))</f>
        <v>0</v>
      </c>
      <c r="AO259" s="148">
        <f>ABS(SUM(AO247:AO249))+ABS(SUM(AO250:AO252))+ABS(SUM(AO253:AO255))+ABS(SUM(AO256:AO258))</f>
        <v>0</v>
      </c>
      <c r="AP259" s="102">
        <f>IF(AO259+AO269=0,0,IF(AO259=AO269,1.5,IF(AO259&gt;AO269,3,0)))</f>
        <v>0</v>
      </c>
      <c r="AQ259" s="148">
        <f>ABS(SUM(AQ247:AQ249))+ABS(SUM(AQ250:AQ252))+ABS(SUM(AQ253:AQ255))+ABS(SUM(AQ256:AQ258))</f>
        <v>0</v>
      </c>
      <c r="AR259" s="102">
        <f>IF(AQ259+AQ269=0,0,IF(AQ259=AQ269,1.5,IF(AQ259&gt;AQ269,3,0)))</f>
        <v>0</v>
      </c>
      <c r="AS259" s="148">
        <f>ABS(SUM(AS247:AS249))+ABS(SUM(AS250:AS252))+ABS(SUM(AS253:AS255))+ABS(SUM(AS256:AS258))</f>
        <v>0</v>
      </c>
      <c r="AT259" s="102">
        <f>IF(AS259+AS269=0,0,IF(AS259=AS269,1.5,IF(AS259&gt;AS269,3,0)))</f>
        <v>0</v>
      </c>
      <c r="AU259" s="103">
        <f>SUM(AC259+AE259+AG259+AI259+AK259+AM259+AO259+AQ259+AS259)</f>
        <v>0</v>
      </c>
      <c r="AV259" s="104">
        <f>SUM(AD259+AF259+AH259+AJ259+AL259+AN259+AP259+AR259+AT259)</f>
        <v>0</v>
      </c>
      <c r="AW259" s="83"/>
      <c r="AX259" s="84"/>
      <c r="BA259" s="149"/>
      <c r="BB259" s="150"/>
      <c r="BC259" s="151"/>
      <c r="BQ259" s="153"/>
      <c r="BR259" s="151"/>
      <c r="BV259" s="151"/>
      <c r="BZ259" s="151"/>
    </row>
    <row r="260" spans="1:78" ht="24" customHeight="1" thickBot="1" x14ac:dyDescent="0.3">
      <c r="B260" s="68" t="str">
        <f>IF(AA260=0,"",AA260)</f>
        <v>Gesamt - Punkte</v>
      </c>
      <c r="C260" s="69" t="str">
        <f t="shared" si="292"/>
        <v/>
      </c>
      <c r="D260" s="69" t="str">
        <f t="shared" si="292"/>
        <v/>
      </c>
      <c r="E260" s="70">
        <f>IF(AD260="","",AD260)</f>
        <v>0</v>
      </c>
      <c r="F260" s="69" t="str">
        <f t="shared" si="273"/>
        <v/>
      </c>
      <c r="G260" s="70">
        <f>IF(AF260="","",AF260)</f>
        <v>0</v>
      </c>
      <c r="H260" s="69" t="str">
        <f t="shared" si="274"/>
        <v/>
      </c>
      <c r="I260" s="70">
        <f>IF(AH260="","",AH260)</f>
        <v>0</v>
      </c>
      <c r="J260" s="69" t="str">
        <f t="shared" si="275"/>
        <v/>
      </c>
      <c r="K260" s="70">
        <f>IF(AJ260="","",AJ260)</f>
        <v>0</v>
      </c>
      <c r="L260" s="69" t="str">
        <f t="shared" si="276"/>
        <v/>
      </c>
      <c r="M260" s="70">
        <f>IF(AL260="","",AL260)</f>
        <v>0</v>
      </c>
      <c r="N260" s="69" t="str">
        <f t="shared" si="293"/>
        <v/>
      </c>
      <c r="O260" s="70">
        <f>IF(AN260="","",AN260)</f>
        <v>0</v>
      </c>
      <c r="P260" s="69" t="str">
        <f t="shared" si="277"/>
        <v/>
      </c>
      <c r="Q260" s="70">
        <f>IF(AP260="","",AP260)</f>
        <v>0</v>
      </c>
      <c r="R260" s="69" t="str">
        <f t="shared" si="278"/>
        <v/>
      </c>
      <c r="S260" s="70">
        <f>IF(AR260="","",AR260)</f>
        <v>0</v>
      </c>
      <c r="T260" s="69" t="str">
        <f t="shared" si="279"/>
        <v/>
      </c>
      <c r="U260" s="70">
        <f>IF(AT260="","",AT260)</f>
        <v>0</v>
      </c>
      <c r="V260" s="69" t="str">
        <f t="shared" si="280"/>
        <v/>
      </c>
      <c r="W260" s="70">
        <f>IF(AV260="","",AV260)</f>
        <v>0</v>
      </c>
      <c r="AA260" s="68" t="s">
        <v>975</v>
      </c>
      <c r="AB260" s="69"/>
      <c r="AC260" s="69"/>
      <c r="AD260" s="105">
        <f>SUM(AD247:AD259)</f>
        <v>0</v>
      </c>
      <c r="AE260" s="69"/>
      <c r="AF260" s="105">
        <f>SUM(AF247:AF259)</f>
        <v>0</v>
      </c>
      <c r="AG260" s="69"/>
      <c r="AH260" s="105">
        <f>SUM(AH247:AH259)</f>
        <v>0</v>
      </c>
      <c r="AI260" s="69"/>
      <c r="AJ260" s="105">
        <f>SUM(AJ247:AJ259)</f>
        <v>0</v>
      </c>
      <c r="AK260" s="69"/>
      <c r="AL260" s="105">
        <f>SUM(AL247:AL259)</f>
        <v>0</v>
      </c>
      <c r="AM260" s="69"/>
      <c r="AN260" s="105">
        <f>SUM(AN247:AN259)</f>
        <v>0</v>
      </c>
      <c r="AO260" s="69"/>
      <c r="AP260" s="105">
        <f>SUM(AP247:AP259)</f>
        <v>0</v>
      </c>
      <c r="AQ260" s="69"/>
      <c r="AR260" s="105">
        <f>SUM(AR247:AR259)</f>
        <v>0</v>
      </c>
      <c r="AS260" s="69"/>
      <c r="AT260" s="105">
        <f>SUM(AT247:AT259)</f>
        <v>0</v>
      </c>
      <c r="AU260" s="69"/>
      <c r="AV260" s="106">
        <f>SUM(AV247:AV259)</f>
        <v>0</v>
      </c>
      <c r="AW260" s="83"/>
      <c r="AX260" s="84"/>
      <c r="BA260" s="149">
        <f>+AV260</f>
        <v>0</v>
      </c>
      <c r="BB260" s="150">
        <f>+AU259</f>
        <v>0</v>
      </c>
      <c r="BC260" s="151">
        <f>+AA242</f>
        <v>9</v>
      </c>
      <c r="BF260" s="152">
        <f>SUM(BF241:BF259)</f>
        <v>0</v>
      </c>
      <c r="BQ260" s="149">
        <f>+BB260/1000000+BA260</f>
        <v>0</v>
      </c>
      <c r="BR260" s="151">
        <f>RANK(BQ260,BQ:BQ)</f>
        <v>1</v>
      </c>
      <c r="BV260" s="151"/>
      <c r="BZ260" s="151"/>
    </row>
    <row r="261" spans="1:78" ht="11.25" customHeight="1" x14ac:dyDescent="0.25">
      <c r="B261" s="69"/>
      <c r="C261" s="69"/>
      <c r="D261" s="69"/>
      <c r="E261" s="1"/>
      <c r="F261" s="69"/>
      <c r="G261" s="1"/>
      <c r="H261" s="69"/>
      <c r="I261" s="1"/>
      <c r="J261" s="69"/>
      <c r="K261" s="1"/>
      <c r="L261" s="69"/>
      <c r="M261" s="1"/>
      <c r="N261" s="69"/>
      <c r="O261" s="1"/>
      <c r="P261" s="69"/>
      <c r="Q261" s="1"/>
      <c r="R261" s="69"/>
      <c r="S261" s="1"/>
      <c r="T261" s="69"/>
      <c r="U261" s="1"/>
      <c r="V261" s="69"/>
      <c r="W261" s="1"/>
      <c r="AA261" s="69"/>
      <c r="AB261" s="69"/>
      <c r="AC261" s="69"/>
      <c r="AD261" s="1"/>
      <c r="AE261" s="69"/>
      <c r="AF261" s="1"/>
      <c r="AG261" s="69"/>
      <c r="AH261" s="1"/>
      <c r="AI261" s="69"/>
      <c r="AJ261" s="1"/>
      <c r="AK261" s="69"/>
      <c r="AL261" s="1"/>
      <c r="AM261" s="69"/>
      <c r="AN261" s="1"/>
      <c r="AO261" s="69"/>
      <c r="AP261" s="1"/>
      <c r="AQ261" s="69"/>
      <c r="AR261" s="1"/>
      <c r="AS261" s="69"/>
      <c r="AT261" s="1"/>
      <c r="AU261" s="69"/>
      <c r="AV261" s="1"/>
      <c r="AW261" s="83"/>
      <c r="AX261" s="84"/>
      <c r="BA261" s="149"/>
      <c r="BB261" s="150"/>
      <c r="BC261" s="151"/>
      <c r="BQ261" s="153"/>
      <c r="BR261" s="151"/>
      <c r="BV261" s="151"/>
      <c r="BZ261" s="151"/>
    </row>
    <row r="262" spans="1:78" ht="12.75" customHeight="1" x14ac:dyDescent="0.25">
      <c r="B262" s="71" t="str">
        <f t="shared" ref="B262:K264" si="304">IF(AA262=0,"",AA262)</f>
        <v>Gegner-Nr.:</v>
      </c>
      <c r="C262" s="72" t="str">
        <f t="shared" si="304"/>
        <v>&gt;&gt;&gt;&gt;</v>
      </c>
      <c r="D262" s="396">
        <f t="shared" si="304"/>
        <v>7</v>
      </c>
      <c r="E262" s="396" t="str">
        <f t="shared" si="304"/>
        <v/>
      </c>
      <c r="F262" s="396">
        <f t="shared" si="304"/>
        <v>8</v>
      </c>
      <c r="G262" s="396" t="str">
        <f t="shared" si="304"/>
        <v/>
      </c>
      <c r="H262" s="396">
        <f t="shared" si="304"/>
        <v>4</v>
      </c>
      <c r="I262" s="396" t="str">
        <f t="shared" si="304"/>
        <v/>
      </c>
      <c r="J262" s="396">
        <f t="shared" si="304"/>
        <v>5</v>
      </c>
      <c r="K262" s="396" t="str">
        <f t="shared" si="304"/>
        <v/>
      </c>
      <c r="L262" s="396">
        <f t="shared" ref="L262:U264" si="305">IF(AK262=0,"",AK262)</f>
        <v>3</v>
      </c>
      <c r="M262" s="396" t="str">
        <f t="shared" si="305"/>
        <v/>
      </c>
      <c r="N262" s="396">
        <f t="shared" si="305"/>
        <v>10</v>
      </c>
      <c r="O262" s="396" t="str">
        <f t="shared" si="305"/>
        <v/>
      </c>
      <c r="P262" s="396">
        <f t="shared" si="305"/>
        <v>2</v>
      </c>
      <c r="Q262" s="396" t="str">
        <f t="shared" si="305"/>
        <v/>
      </c>
      <c r="R262" s="396">
        <f t="shared" si="305"/>
        <v>1</v>
      </c>
      <c r="S262" s="396" t="str">
        <f t="shared" si="305"/>
        <v/>
      </c>
      <c r="T262" s="396">
        <f t="shared" si="305"/>
        <v>6</v>
      </c>
      <c r="U262" s="396" t="str">
        <f t="shared" si="305"/>
        <v/>
      </c>
      <c r="V262" s="412"/>
      <c r="W262" s="412"/>
      <c r="AA262" s="71" t="s">
        <v>958</v>
      </c>
      <c r="AB262" s="72" t="s">
        <v>959</v>
      </c>
      <c r="AC262" s="418">
        <f>VLOOKUP($AA242,Schlüssel!$A$5:$DG$14,43)</f>
        <v>7</v>
      </c>
      <c r="AD262" s="419"/>
      <c r="AE262" s="418">
        <f>VLOOKUP($AA242,Schlüssel!$A$5:$EK$14,44)</f>
        <v>8</v>
      </c>
      <c r="AF262" s="419"/>
      <c r="AG262" s="418">
        <f>VLOOKUP($AA242,Schlüssel!$A$5:$EK$14,45)</f>
        <v>4</v>
      </c>
      <c r="AH262" s="419"/>
      <c r="AI262" s="418">
        <f>VLOOKUP($AA242,Schlüssel!$A$5:$EK$14,46)</f>
        <v>5</v>
      </c>
      <c r="AJ262" s="419"/>
      <c r="AK262" s="418">
        <f>VLOOKUP($AA242,Schlüssel!$A$5:$EK$14,47)</f>
        <v>3</v>
      </c>
      <c r="AL262" s="419"/>
      <c r="AM262" s="418">
        <f>VLOOKUP($AA242,Schlüssel!$A$5:$EK$14,48)</f>
        <v>10</v>
      </c>
      <c r="AN262" s="419"/>
      <c r="AO262" s="418">
        <f>VLOOKUP($AA242,Schlüssel!$A$5:$EK$14,49)</f>
        <v>2</v>
      </c>
      <c r="AP262" s="419"/>
      <c r="AQ262" s="418">
        <f>VLOOKUP($AA242,Schlüssel!$A$5:$EK$14,50)</f>
        <v>1</v>
      </c>
      <c r="AR262" s="419"/>
      <c r="AS262" s="418">
        <f>VLOOKUP($AA242,Schlüssel!$A$5:$EK$14,51)</f>
        <v>6</v>
      </c>
      <c r="AT262" s="419"/>
      <c r="AU262" s="107"/>
      <c r="AV262" s="107"/>
      <c r="AW262" s="83"/>
      <c r="AX262" s="84"/>
      <c r="BA262" s="149"/>
      <c r="BB262" s="150"/>
      <c r="BC262" s="151"/>
      <c r="BQ262" s="153"/>
      <c r="BR262" s="151"/>
      <c r="BV262" s="151"/>
      <c r="BZ262" s="151"/>
    </row>
    <row r="263" spans="1:78" ht="28.5" customHeight="1" x14ac:dyDescent="0.25">
      <c r="B263" s="73" t="str">
        <f t="shared" si="304"/>
        <v/>
      </c>
      <c r="C263" s="69" t="str">
        <f t="shared" si="304"/>
        <v/>
      </c>
      <c r="D263" s="409" t="str">
        <f t="shared" si="304"/>
        <v>Bowlinghaus Bamberg 1</v>
      </c>
      <c r="E263" s="410" t="str">
        <f t="shared" si="304"/>
        <v/>
      </c>
      <c r="F263" s="409" t="str">
        <f t="shared" si="304"/>
        <v>Schanzer Ingolstadt 1</v>
      </c>
      <c r="G263" s="410" t="str">
        <f t="shared" si="304"/>
        <v/>
      </c>
      <c r="H263" s="409" t="str">
        <f t="shared" si="304"/>
        <v>SG Rottendorf 1</v>
      </c>
      <c r="I263" s="410" t="str">
        <f t="shared" si="304"/>
        <v/>
      </c>
      <c r="J263" s="409" t="str">
        <f t="shared" si="304"/>
        <v>BC EMAX Unterföhring 2</v>
      </c>
      <c r="K263" s="410" t="str">
        <f t="shared" si="304"/>
        <v/>
      </c>
      <c r="L263" s="409" t="str">
        <f t="shared" si="305"/>
        <v>SG DJK Rimpar 1</v>
      </c>
      <c r="M263" s="410" t="str">
        <f t="shared" si="305"/>
        <v/>
      </c>
      <c r="N263" s="409" t="str">
        <f t="shared" si="305"/>
        <v>Donaubowler Regensburg 1</v>
      </c>
      <c r="O263" s="410" t="str">
        <f t="shared" si="305"/>
        <v/>
      </c>
      <c r="P263" s="409" t="str">
        <f t="shared" si="305"/>
        <v>BK München 3</v>
      </c>
      <c r="Q263" s="410" t="str">
        <f t="shared" si="305"/>
        <v/>
      </c>
      <c r="R263" s="409" t="str">
        <f t="shared" si="305"/>
        <v>BC Comet Nürnberg</v>
      </c>
      <c r="S263" s="410" t="str">
        <f t="shared" si="305"/>
        <v/>
      </c>
      <c r="T263" s="409" t="str">
        <f t="shared" si="305"/>
        <v>Bajuwaren München 1</v>
      </c>
      <c r="U263" s="410" t="str">
        <f t="shared" si="305"/>
        <v/>
      </c>
      <c r="V263" s="411"/>
      <c r="W263" s="411"/>
      <c r="AA263" s="73"/>
      <c r="AB263" s="69"/>
      <c r="AC263" s="409" t="str">
        <f>VLOOKUP(AC262,Schlüssel!$A$5:$K$14,2)</f>
        <v>Bowlinghaus Bamberg 1</v>
      </c>
      <c r="AD263" s="410"/>
      <c r="AE263" s="409" t="str">
        <f>VLOOKUP(AE262,Schlüssel!$A$5:$K$14,2)</f>
        <v>Schanzer Ingolstadt 1</v>
      </c>
      <c r="AF263" s="410"/>
      <c r="AG263" s="409" t="str">
        <f>VLOOKUP(AG262,Schlüssel!$A$5:$K$14,2)</f>
        <v>SG Rottendorf 1</v>
      </c>
      <c r="AH263" s="410"/>
      <c r="AI263" s="409" t="str">
        <f>VLOOKUP(AI262,Schlüssel!$A$5:$K$14,2)</f>
        <v>BC EMAX Unterföhring 2</v>
      </c>
      <c r="AJ263" s="410"/>
      <c r="AK263" s="409" t="str">
        <f>VLOOKUP(AK262,Schlüssel!$A$5:$K$14,2)</f>
        <v>SG DJK Rimpar 1</v>
      </c>
      <c r="AL263" s="410"/>
      <c r="AM263" s="409" t="str">
        <f>VLOOKUP(AM262,Schlüssel!$A$5:$K$14,2)</f>
        <v>Donaubowler Regensburg 1</v>
      </c>
      <c r="AN263" s="410"/>
      <c r="AO263" s="409" t="str">
        <f>VLOOKUP(AO262,Schlüssel!$A$5:$K$14,2)</f>
        <v>BK München 3</v>
      </c>
      <c r="AP263" s="410"/>
      <c r="AQ263" s="409" t="str">
        <f>VLOOKUP(AQ262,Schlüssel!$A$5:$K$14,2)</f>
        <v>BC Comet Nürnberg</v>
      </c>
      <c r="AR263" s="410"/>
      <c r="AS263" s="409" t="str">
        <f>VLOOKUP(AS262,Schlüssel!$A$5:$K$14,2)</f>
        <v>Bajuwaren München 1</v>
      </c>
      <c r="AT263" s="410"/>
      <c r="AU263" s="108"/>
      <c r="AV263" s="108"/>
      <c r="AW263" s="83"/>
      <c r="AX263" s="84"/>
      <c r="BA263" s="149"/>
      <c r="BB263" s="150"/>
      <c r="BC263" s="151"/>
      <c r="BQ263" s="153"/>
      <c r="BR263" s="151"/>
      <c r="BV263" s="151"/>
      <c r="BZ263" s="151"/>
    </row>
    <row r="264" spans="1:78" ht="12" customHeight="1" x14ac:dyDescent="0.25">
      <c r="B264" s="73" t="str">
        <f t="shared" si="304"/>
        <v/>
      </c>
      <c r="C264" s="69" t="str">
        <f t="shared" si="304"/>
        <v/>
      </c>
      <c r="D264" s="395" t="str">
        <f t="shared" si="304"/>
        <v/>
      </c>
      <c r="E264" s="395" t="str">
        <f t="shared" si="304"/>
        <v/>
      </c>
      <c r="F264" s="395" t="str">
        <f t="shared" si="304"/>
        <v/>
      </c>
      <c r="G264" s="395" t="str">
        <f t="shared" si="304"/>
        <v/>
      </c>
      <c r="H264" s="395" t="str">
        <f t="shared" si="304"/>
        <v/>
      </c>
      <c r="I264" s="395" t="str">
        <f t="shared" si="304"/>
        <v/>
      </c>
      <c r="J264" s="395" t="str">
        <f t="shared" si="304"/>
        <v/>
      </c>
      <c r="K264" s="395" t="str">
        <f t="shared" si="304"/>
        <v/>
      </c>
      <c r="L264" s="395" t="str">
        <f t="shared" si="305"/>
        <v/>
      </c>
      <c r="M264" s="395" t="str">
        <f t="shared" si="305"/>
        <v/>
      </c>
      <c r="N264" s="395" t="str">
        <f t="shared" si="305"/>
        <v/>
      </c>
      <c r="O264" s="395" t="str">
        <f t="shared" si="305"/>
        <v/>
      </c>
      <c r="P264" s="395" t="str">
        <f t="shared" si="305"/>
        <v/>
      </c>
      <c r="Q264" s="395" t="str">
        <f t="shared" si="305"/>
        <v/>
      </c>
      <c r="R264" s="395" t="str">
        <f t="shared" si="305"/>
        <v/>
      </c>
      <c r="S264" s="395" t="str">
        <f t="shared" si="305"/>
        <v/>
      </c>
      <c r="T264" s="395" t="str">
        <f t="shared" si="305"/>
        <v/>
      </c>
      <c r="U264" s="408" t="str">
        <f t="shared" si="305"/>
        <v/>
      </c>
      <c r="V264" s="301"/>
      <c r="W264" s="301"/>
      <c r="AA264" s="73"/>
      <c r="AB264" s="69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78"/>
      <c r="AV264" s="78"/>
      <c r="AW264" s="83"/>
      <c r="AX264" s="84"/>
      <c r="BA264" s="149"/>
      <c r="BB264" s="150"/>
      <c r="BC264" s="151"/>
      <c r="BQ264" s="153"/>
      <c r="BR264" s="151"/>
      <c r="BV264" s="151"/>
      <c r="BZ264" s="151"/>
    </row>
    <row r="265" spans="1:78" ht="15.9" customHeight="1" x14ac:dyDescent="0.25">
      <c r="B265" s="391" t="str">
        <f t="shared" ref="B265:C269" si="306">IF(AA265=0,"",AA265)</f>
        <v>Spieler 1</v>
      </c>
      <c r="C265" s="392" t="str">
        <f t="shared" si="306"/>
        <v/>
      </c>
      <c r="D265" s="393">
        <f>IF(AC265=301,"",AC265)</f>
        <v>0</v>
      </c>
      <c r="E265" s="393" t="str">
        <f>IF(AD265=0,"",AD265)</f>
        <v/>
      </c>
      <c r="F265" s="393">
        <f>IF(AE265=301,"",AE265)</f>
        <v>0</v>
      </c>
      <c r="G265" s="393" t="str">
        <f>IF(AF265=0,"",AF265)</f>
        <v/>
      </c>
      <c r="H265" s="393">
        <f>IF(AG265=301,"",AG265)</f>
        <v>0</v>
      </c>
      <c r="I265" s="393" t="str">
        <f>IF(AH265=0,"",AH265)</f>
        <v/>
      </c>
      <c r="J265" s="393">
        <f>IF(AI265=301,"",AI265)</f>
        <v>0</v>
      </c>
      <c r="K265" s="393" t="str">
        <f>IF(AJ265=0,"",AJ265)</f>
        <v/>
      </c>
      <c r="L265" s="393">
        <f>IF(AK265=301,"",AK265)</f>
        <v>0</v>
      </c>
      <c r="M265" s="393" t="str">
        <f>IF(AL265=0,"",AL265)</f>
        <v/>
      </c>
      <c r="N265" s="393">
        <f>IF(AM265=301,"",AM265)</f>
        <v>0</v>
      </c>
      <c r="O265" s="393" t="str">
        <f>IF(AN265=0,"",AN265)</f>
        <v/>
      </c>
      <c r="P265" s="393">
        <f>IF(AO265=301,"",AO265)</f>
        <v>0</v>
      </c>
      <c r="Q265" s="393" t="str">
        <f>IF(AP265=0,"",AP265)</f>
        <v/>
      </c>
      <c r="R265" s="393">
        <f>IF(AQ265=301,"",AQ265)</f>
        <v>0</v>
      </c>
      <c r="S265" s="393" t="str">
        <f>IF(AR265=0,"",AR265)</f>
        <v/>
      </c>
      <c r="T265" s="393">
        <f>IF(AS265=301,"",AS265)</f>
        <v>0</v>
      </c>
      <c r="U265" s="393" t="str">
        <f>IF(AT265=0,"",AT265)</f>
        <v/>
      </c>
      <c r="V265" s="404"/>
      <c r="W265" s="404"/>
      <c r="AA265" s="74" t="s">
        <v>0</v>
      </c>
      <c r="AB265" s="75"/>
      <c r="AC265" s="420">
        <f>ABS(INDEX(AC:AC,MATCH(AC262,$AA:$AA,0)+5)+INDEX(AC:AC,MATCH(AC262,$AA:$AA,0)+6)+INDEX(AC:AC,MATCH(AC262,$AA:$AA,0)+7))</f>
        <v>0</v>
      </c>
      <c r="AD265" s="421"/>
      <c r="AE265" s="420">
        <f>ABS(INDEX(AE:AE,MATCH(AE262,$AA:$AA,0)+5)+INDEX(AE:AE,MATCH(AE262,$AA:$AA,0)+6)+INDEX(AE:AE,MATCH(AE262,$AA:$AA,0)+7))</f>
        <v>0</v>
      </c>
      <c r="AF265" s="421"/>
      <c r="AG265" s="420">
        <f>ABS(INDEX(AG:AG,MATCH(AG262,$AA:$AA,0)+5)+INDEX(AG:AG,MATCH(AG262,$AA:$AA,0)+6)+INDEX(AG:AG,MATCH(AG262,$AA:$AA,0)+7))</f>
        <v>0</v>
      </c>
      <c r="AH265" s="421"/>
      <c r="AI265" s="420">
        <f>ABS(INDEX(AI:AI,MATCH(AI262,$AA:$AA,0)+5)+INDEX(AI:AI,MATCH(AI262,$AA:$AA,0)+6)+INDEX(AI:AI,MATCH(AI262,$AA:$AA,0)+7))</f>
        <v>0</v>
      </c>
      <c r="AJ265" s="421"/>
      <c r="AK265" s="420">
        <f>ABS(INDEX(AK:AK,MATCH(AK262,$AA:$AA,0)+5)+INDEX(AK:AK,MATCH(AK262,$AA:$AA,0)+6)+INDEX(AK:AK,MATCH(AK262,$AA:$AA,0)+7))</f>
        <v>0</v>
      </c>
      <c r="AL265" s="421"/>
      <c r="AM265" s="420">
        <f>ABS(INDEX(AM:AM,MATCH(AM262,$AA:$AA,0)+5)+INDEX(AM:AM,MATCH(AM262,$AA:$AA,0)+6)+INDEX(AM:AM,MATCH(AM262,$AA:$AA,0)+7))</f>
        <v>0</v>
      </c>
      <c r="AN265" s="421"/>
      <c r="AO265" s="420">
        <f>ABS(INDEX(AO:AO,MATCH(AO262,$AA:$AA,0)+5)+INDEX(AO:AO,MATCH(AO262,$AA:$AA,0)+6)+INDEX(AO:AO,MATCH(AO262,$AA:$AA,0)+7))</f>
        <v>0</v>
      </c>
      <c r="AP265" s="421"/>
      <c r="AQ265" s="420">
        <f>ABS(INDEX(AQ:AQ,MATCH(AQ262,$AA:$AA,0)+5)+INDEX(AQ:AQ,MATCH(AQ262,$AA:$AA,0)+6)+INDEX(AQ:AQ,MATCH(AQ262,$AA:$AA,0)+7))</f>
        <v>0</v>
      </c>
      <c r="AR265" s="421"/>
      <c r="AS265" s="420">
        <f>ABS(INDEX(AS:AS,MATCH(AS262,$AA:$AA,0)+5)+INDEX(AS:AS,MATCH(AS262,$AA:$AA,0)+6)+INDEX(AS:AS,MATCH(AS262,$AA:$AA,0)+7))</f>
        <v>0</v>
      </c>
      <c r="AT265" s="421"/>
      <c r="AU265" s="1"/>
      <c r="AV265" s="1"/>
      <c r="AW265" s="83"/>
      <c r="AX265" s="84"/>
      <c r="BA265" s="149"/>
      <c r="BB265" s="150"/>
      <c r="BC265" s="151"/>
      <c r="BQ265" s="153"/>
      <c r="BR265" s="151"/>
      <c r="BV265" s="151"/>
      <c r="BZ265" s="151"/>
    </row>
    <row r="266" spans="1:78" ht="15.9" customHeight="1" x14ac:dyDescent="0.25">
      <c r="B266" s="391" t="str">
        <f t="shared" si="306"/>
        <v>Spieler 2</v>
      </c>
      <c r="C266" s="392" t="str">
        <f t="shared" si="306"/>
        <v/>
      </c>
      <c r="D266" s="393">
        <f>IF(AC266=301,"",AC266)</f>
        <v>0</v>
      </c>
      <c r="E266" s="393" t="str">
        <f>IF(AD266=0,"",AD266)</f>
        <v/>
      </c>
      <c r="F266" s="393">
        <f>IF(AE266=301,"",AE266)</f>
        <v>0</v>
      </c>
      <c r="G266" s="393" t="str">
        <f>IF(AF266=0,"",AF266)</f>
        <v/>
      </c>
      <c r="H266" s="393">
        <f>IF(AG266=301,"",AG266)</f>
        <v>0</v>
      </c>
      <c r="I266" s="393" t="str">
        <f>IF(AH266=0,"",AH266)</f>
        <v/>
      </c>
      <c r="J266" s="393">
        <f>IF(AI266=301,"",AI266)</f>
        <v>0</v>
      </c>
      <c r="K266" s="393" t="str">
        <f>IF(AJ266=0,"",AJ266)</f>
        <v/>
      </c>
      <c r="L266" s="393">
        <f>IF(AK266=301,"",AK266)</f>
        <v>0</v>
      </c>
      <c r="M266" s="393" t="str">
        <f>IF(AL266=0,"",AL266)</f>
        <v/>
      </c>
      <c r="N266" s="393">
        <f>IF(AM266=301,"",AM266)</f>
        <v>0</v>
      </c>
      <c r="O266" s="393" t="str">
        <f>IF(AN266=0,"",AN266)</f>
        <v/>
      </c>
      <c r="P266" s="393">
        <f>IF(AO266=301,"",AO266)</f>
        <v>0</v>
      </c>
      <c r="Q266" s="393" t="str">
        <f>IF(AP266=0,"",AP266)</f>
        <v/>
      </c>
      <c r="R266" s="393">
        <f>IF(AQ266=301,"",AQ266)</f>
        <v>0</v>
      </c>
      <c r="S266" s="393" t="str">
        <f>IF(AR266=0,"",AR266)</f>
        <v/>
      </c>
      <c r="T266" s="393">
        <f>IF(AS266=301,"",AS266)</f>
        <v>0</v>
      </c>
      <c r="U266" s="393" t="str">
        <f>IF(AT266=0,"",AT266)</f>
        <v/>
      </c>
      <c r="V266" s="404"/>
      <c r="W266" s="404"/>
      <c r="AA266" s="74" t="s">
        <v>2</v>
      </c>
      <c r="AB266" s="75"/>
      <c r="AC266" s="422">
        <f>ABS(INDEX(AC:AC,MATCH(AC262,$AA:$AA,0)+8)+INDEX(AC:AC,MATCH(AC262,$AA:$AA,0)+9)+INDEX(AC:AC,MATCH(AC262,$AA:$AA,0)+10))</f>
        <v>0</v>
      </c>
      <c r="AD266" s="423"/>
      <c r="AE266" s="422">
        <f>ABS(INDEX(AE:AE,MATCH(AE262,$AA:$AA,0)+8)+INDEX(AE:AE,MATCH(AE262,$AA:$AA,0)+9)+INDEX(AE:AE,MATCH(AE262,$AA:$AA,0)+10))</f>
        <v>0</v>
      </c>
      <c r="AF266" s="423"/>
      <c r="AG266" s="422">
        <f>ABS(INDEX(AG:AG,MATCH(AG262,$AA:$AA,0)+8)+INDEX(AG:AG,MATCH(AG262,$AA:$AA,0)+9)+INDEX(AG:AG,MATCH(AG262,$AA:$AA,0)+10))</f>
        <v>0</v>
      </c>
      <c r="AH266" s="423"/>
      <c r="AI266" s="422">
        <f>ABS(INDEX(AI:AI,MATCH(AI262,$AA:$AA,0)+8)+INDEX(AI:AI,MATCH(AI262,$AA:$AA,0)+9)+INDEX(AI:AI,MATCH(AI262,$AA:$AA,0)+10))</f>
        <v>0</v>
      </c>
      <c r="AJ266" s="423"/>
      <c r="AK266" s="422">
        <f>ABS(INDEX(AK:AK,MATCH(AK262,$AA:$AA,0)+8)+INDEX(AK:AK,MATCH(AK262,$AA:$AA,0)+9)+INDEX(AK:AK,MATCH(AK262,$AA:$AA,0)+10))</f>
        <v>0</v>
      </c>
      <c r="AL266" s="423"/>
      <c r="AM266" s="422">
        <f>ABS(INDEX(AM:AM,MATCH(AM262,$AA:$AA,0)+8)+INDEX(AM:AM,MATCH(AM262,$AA:$AA,0)+9)+INDEX(AM:AM,MATCH(AM262,$AA:$AA,0)+10))</f>
        <v>0</v>
      </c>
      <c r="AN266" s="423"/>
      <c r="AO266" s="422">
        <f>ABS(INDEX(AO:AO,MATCH(AO262,$AA:$AA,0)+8)+INDEX(AO:AO,MATCH(AO262,$AA:$AA,0)+9)+INDEX(AO:AO,MATCH(AO262,$AA:$AA,0)+10))</f>
        <v>0</v>
      </c>
      <c r="AP266" s="423"/>
      <c r="AQ266" s="422">
        <f>ABS(INDEX(AQ:AQ,MATCH(AQ262,$AA:$AA,0)+8)+INDEX(AQ:AQ,MATCH(AQ262,$AA:$AA,0)+9)+INDEX(AQ:AQ,MATCH(AQ262,$AA:$AA,0)+10))</f>
        <v>0</v>
      </c>
      <c r="AR266" s="423"/>
      <c r="AS266" s="422">
        <f>ABS(INDEX(AS:AS,MATCH(AS262,$AA:$AA,0)+8)+INDEX(AS:AS,MATCH(AS262,$AA:$AA,0)+9)+INDEX(AS:AS,MATCH(AS262,$AA:$AA,0)+10))</f>
        <v>0</v>
      </c>
      <c r="AT266" s="423"/>
      <c r="AU266" s="1"/>
      <c r="AV266" s="1"/>
      <c r="AW266" s="83"/>
      <c r="AX266" s="84"/>
      <c r="BA266" s="149"/>
      <c r="BB266" s="150"/>
      <c r="BC266" s="151"/>
      <c r="BQ266" s="153"/>
      <c r="BR266" s="151"/>
      <c r="BV266" s="151"/>
      <c r="BZ266" s="151"/>
    </row>
    <row r="267" spans="1:78" ht="15.9" customHeight="1" x14ac:dyDescent="0.25">
      <c r="B267" s="391" t="str">
        <f t="shared" si="306"/>
        <v>Spieler 3</v>
      </c>
      <c r="C267" s="392" t="str">
        <f t="shared" si="306"/>
        <v/>
      </c>
      <c r="D267" s="393">
        <f>IF(AC267=301,"",AC267)</f>
        <v>0</v>
      </c>
      <c r="E267" s="393" t="str">
        <f>IF(AD267=0,"",AD267)</f>
        <v/>
      </c>
      <c r="F267" s="393">
        <f>IF(AE267=301,"",AE267)</f>
        <v>0</v>
      </c>
      <c r="G267" s="393" t="str">
        <f>IF(AF267=0,"",AF267)</f>
        <v/>
      </c>
      <c r="H267" s="393">
        <f>IF(AG267=301,"",AG267)</f>
        <v>0</v>
      </c>
      <c r="I267" s="393" t="str">
        <f>IF(AH267=0,"",AH267)</f>
        <v/>
      </c>
      <c r="J267" s="393">
        <f>IF(AI267=301,"",AI267)</f>
        <v>0</v>
      </c>
      <c r="K267" s="393" t="str">
        <f>IF(AJ267=0,"",AJ267)</f>
        <v/>
      </c>
      <c r="L267" s="393">
        <f>IF(AK267=301,"",AK267)</f>
        <v>0</v>
      </c>
      <c r="M267" s="393" t="str">
        <f>IF(AL267=0,"",AL267)</f>
        <v/>
      </c>
      <c r="N267" s="393">
        <f>IF(AM267=301,"",AM267)</f>
        <v>0</v>
      </c>
      <c r="O267" s="393" t="str">
        <f>IF(AN267=0,"",AN267)</f>
        <v/>
      </c>
      <c r="P267" s="393">
        <f>IF(AO267=301,"",AO267)</f>
        <v>0</v>
      </c>
      <c r="Q267" s="393" t="str">
        <f>IF(AP267=0,"",AP267)</f>
        <v/>
      </c>
      <c r="R267" s="393">
        <f>IF(AQ267=301,"",AQ267)</f>
        <v>0</v>
      </c>
      <c r="S267" s="393" t="str">
        <f>IF(AR267=0,"",AR267)</f>
        <v/>
      </c>
      <c r="T267" s="393">
        <f>IF(AS267=301,"",AS267)</f>
        <v>0</v>
      </c>
      <c r="U267" s="393" t="str">
        <f>IF(AT267=0,"",AT267)</f>
        <v/>
      </c>
      <c r="V267" s="404"/>
      <c r="W267" s="404"/>
      <c r="AA267" s="74" t="s">
        <v>3</v>
      </c>
      <c r="AB267" s="75"/>
      <c r="AC267" s="422">
        <f>ABS(INDEX(AC:AC,MATCH(AC262,$AA:$AA,0)+11)+INDEX(AC:AC,MATCH(AC262,$AA:$AA,0)+12)+INDEX(AC:AC,MATCH(AC262,$AA:$AA,0)+13))</f>
        <v>0</v>
      </c>
      <c r="AD267" s="423"/>
      <c r="AE267" s="422">
        <f>ABS(INDEX(AE:AE,MATCH(AE262,$AA:$AA,0)+11)+INDEX(AE:AE,MATCH(AE262,$AA:$AA,0)+12)+INDEX(AE:AE,MATCH(AE262,$AA:$AA,0)+13))</f>
        <v>0</v>
      </c>
      <c r="AF267" s="423"/>
      <c r="AG267" s="422">
        <f>ABS(INDEX(AG:AG,MATCH(AG262,$AA:$AA,0)+11)+INDEX(AG:AG,MATCH(AG262,$AA:$AA,0)+12)+INDEX(AG:AG,MATCH(AG262,$AA:$AA,0)+13))</f>
        <v>0</v>
      </c>
      <c r="AH267" s="423"/>
      <c r="AI267" s="422">
        <f>ABS(INDEX(AI:AI,MATCH(AI262,$AA:$AA,0)+11)+INDEX(AI:AI,MATCH(AI262,$AA:$AA,0)+12)+INDEX(AI:AI,MATCH(AI262,$AA:$AA,0)+13))</f>
        <v>0</v>
      </c>
      <c r="AJ267" s="423"/>
      <c r="AK267" s="422">
        <f>ABS(INDEX(AK:AK,MATCH(AK262,$AA:$AA,0)+11)+INDEX(AK:AK,MATCH(AK262,$AA:$AA,0)+12)+INDEX(AK:AK,MATCH(AK262,$AA:$AA,0)+13))</f>
        <v>0</v>
      </c>
      <c r="AL267" s="423"/>
      <c r="AM267" s="422">
        <f>ABS(INDEX(AM:AM,MATCH(AM262,$AA:$AA,0)+11)+INDEX(AM:AM,MATCH(AM262,$AA:$AA,0)+12)+INDEX(AM:AM,MATCH(AM262,$AA:$AA,0)+13))</f>
        <v>0</v>
      </c>
      <c r="AN267" s="423"/>
      <c r="AO267" s="422">
        <f>ABS(INDEX(AO:AO,MATCH(AO262,$AA:$AA,0)+11)+INDEX(AO:AO,MATCH(AO262,$AA:$AA,0)+12)+INDEX(AO:AO,MATCH(AO262,$AA:$AA,0)+13))</f>
        <v>0</v>
      </c>
      <c r="AP267" s="423"/>
      <c r="AQ267" s="422">
        <f>ABS(INDEX(AQ:AQ,MATCH(AQ262,$AA:$AA,0)+11)+INDEX(AQ:AQ,MATCH(AQ262,$AA:$AA,0)+12)+INDEX(AQ:AQ,MATCH(AQ262,$AA:$AA,0)+13))</f>
        <v>0</v>
      </c>
      <c r="AR267" s="423"/>
      <c r="AS267" s="422">
        <f>ABS(INDEX(AS:AS,MATCH(AS262,$AA:$AA,0)+11)+INDEX(AS:AS,MATCH(AS262,$AA:$AA,0)+12)+INDEX(AS:AS,MATCH(AS262,$AA:$AA,0)+13))</f>
        <v>0</v>
      </c>
      <c r="AT267" s="423"/>
      <c r="AU267" s="1"/>
      <c r="AV267" s="1"/>
      <c r="AW267" s="83"/>
      <c r="AX267" s="84"/>
      <c r="BA267" s="149"/>
      <c r="BB267" s="150"/>
      <c r="BC267" s="151"/>
      <c r="BQ267" s="153"/>
      <c r="BR267" s="151"/>
      <c r="BV267" s="151"/>
      <c r="BZ267" s="151"/>
    </row>
    <row r="268" spans="1:78" ht="15.9" customHeight="1" x14ac:dyDescent="0.25">
      <c r="B268" s="391" t="str">
        <f t="shared" si="306"/>
        <v>Spieler 4</v>
      </c>
      <c r="C268" s="392" t="str">
        <f t="shared" si="306"/>
        <v/>
      </c>
      <c r="D268" s="393">
        <f>IF(AC268=301,"",AC268)</f>
        <v>0</v>
      </c>
      <c r="E268" s="393" t="str">
        <f>IF(AD268=0,"",AD268)</f>
        <v/>
      </c>
      <c r="F268" s="393">
        <f>IF(AE268=301,"",AE268)</f>
        <v>0</v>
      </c>
      <c r="G268" s="393" t="str">
        <f>IF(AF268=0,"",AF268)</f>
        <v/>
      </c>
      <c r="H268" s="393">
        <f>IF(AG268=301,"",AG268)</f>
        <v>0</v>
      </c>
      <c r="I268" s="393" t="str">
        <f>IF(AH268=0,"",AH268)</f>
        <v/>
      </c>
      <c r="J268" s="393">
        <f>IF(AI268=301,"",AI268)</f>
        <v>0</v>
      </c>
      <c r="K268" s="393" t="str">
        <f>IF(AJ268=0,"",AJ268)</f>
        <v/>
      </c>
      <c r="L268" s="393">
        <f>IF(AK268=301,"",AK268)</f>
        <v>0</v>
      </c>
      <c r="M268" s="393" t="str">
        <f>IF(AL268=0,"",AL268)</f>
        <v/>
      </c>
      <c r="N268" s="393">
        <f>IF(AM268=301,"",AM268)</f>
        <v>0</v>
      </c>
      <c r="O268" s="393" t="str">
        <f>IF(AN268=0,"",AN268)</f>
        <v/>
      </c>
      <c r="P268" s="393">
        <f>IF(AO268=301,"",AO268)</f>
        <v>0</v>
      </c>
      <c r="Q268" s="393" t="str">
        <f>IF(AP268=0,"",AP268)</f>
        <v/>
      </c>
      <c r="R268" s="393">
        <f>IF(AQ268=301,"",AQ268)</f>
        <v>0</v>
      </c>
      <c r="S268" s="393" t="str">
        <f>IF(AR268=0,"",AR268)</f>
        <v/>
      </c>
      <c r="T268" s="393">
        <f>IF(AS268=301,"",AS268)</f>
        <v>0</v>
      </c>
      <c r="U268" s="393" t="str">
        <f>IF(AT268=0,"",AT268)</f>
        <v/>
      </c>
      <c r="V268" s="404"/>
      <c r="W268" s="404"/>
      <c r="AA268" s="74" t="s">
        <v>11</v>
      </c>
      <c r="AB268" s="75"/>
      <c r="AC268" s="422">
        <f>ABS(INDEX(AC:AC,MATCH(AC262,$AA:$AA,0)+14)+INDEX(AC:AC,MATCH(AC262,$AA:$AA,0)+15)+INDEX(AC:AC,MATCH(AC262,$AA:$AA,0)+16))</f>
        <v>0</v>
      </c>
      <c r="AD268" s="423"/>
      <c r="AE268" s="422">
        <f>ABS(INDEX(AE:AE,MATCH(AE262,$AA:$AA,0)+14)+INDEX(AE:AE,MATCH(AE262,$AA:$AA,0)+15)+INDEX(AE:AE,MATCH(AE262,$AA:$AA,0)+16))</f>
        <v>0</v>
      </c>
      <c r="AF268" s="423"/>
      <c r="AG268" s="422">
        <f>ABS(INDEX(AG:AG,MATCH(AG262,$AA:$AA,0)+14)+INDEX(AG:AG,MATCH(AG262,$AA:$AA,0)+15)+INDEX(AG:AG,MATCH(AG262,$AA:$AA,0)+16))</f>
        <v>0</v>
      </c>
      <c r="AH268" s="423"/>
      <c r="AI268" s="422">
        <f>ABS(INDEX(AI:AI,MATCH(AI262,$AA:$AA,0)+14)+INDEX(AI:AI,MATCH(AI262,$AA:$AA,0)+15)+INDEX(AI:AI,MATCH(AI262,$AA:$AA,0)+16))</f>
        <v>0</v>
      </c>
      <c r="AJ268" s="423"/>
      <c r="AK268" s="422">
        <f>ABS(INDEX(AK:AK,MATCH(AK262,$AA:$AA,0)+14)+INDEX(AK:AK,MATCH(AK262,$AA:$AA,0)+15)+INDEX(AK:AK,MATCH(AK262,$AA:$AA,0)+16))</f>
        <v>0</v>
      </c>
      <c r="AL268" s="423"/>
      <c r="AM268" s="422">
        <f>ABS(INDEX(AM:AM,MATCH(AM262,$AA:$AA,0)+14)+INDEX(AM:AM,MATCH(AM262,$AA:$AA,0)+15)+INDEX(AM:AM,MATCH(AM262,$AA:$AA,0)+16))</f>
        <v>0</v>
      </c>
      <c r="AN268" s="423"/>
      <c r="AO268" s="422">
        <f>ABS(INDEX(AO:AO,MATCH(AO262,$AA:$AA,0)+14)+INDEX(AO:AO,MATCH(AO262,$AA:$AA,0)+15)+INDEX(AO:AO,MATCH(AO262,$AA:$AA,0)+16))</f>
        <v>0</v>
      </c>
      <c r="AP268" s="423"/>
      <c r="AQ268" s="422">
        <f>ABS(INDEX(AQ:AQ,MATCH(AQ262,$AA:$AA,0)+14)+INDEX(AQ:AQ,MATCH(AQ262,$AA:$AA,0)+15)+INDEX(AQ:AQ,MATCH(AQ262,$AA:$AA,0)+16))</f>
        <v>0</v>
      </c>
      <c r="AR268" s="423"/>
      <c r="AS268" s="422">
        <f>ABS(INDEX(AS:AS,MATCH(AS262,$AA:$AA,0)+14)+INDEX(AS:AS,MATCH(AS262,$AA:$AA,0)+15)+INDEX(AS:AS,MATCH(AS262,$AA:$AA,0)+16))</f>
        <v>0</v>
      </c>
      <c r="AT268" s="423"/>
      <c r="AU268" s="1"/>
      <c r="AV268" s="1"/>
      <c r="AW268" s="83"/>
      <c r="AX268" s="84"/>
      <c r="BA268" s="149"/>
      <c r="BB268" s="150"/>
      <c r="BC268" s="151"/>
      <c r="BQ268" s="153"/>
      <c r="BR268" s="151"/>
      <c r="BV268" s="151"/>
      <c r="BZ268" s="151"/>
    </row>
    <row r="269" spans="1:78" ht="15.9" customHeight="1" x14ac:dyDescent="0.25">
      <c r="B269" s="388" t="str">
        <f t="shared" si="306"/>
        <v>Gesamt</v>
      </c>
      <c r="C269" s="389" t="str">
        <f t="shared" si="306"/>
        <v/>
      </c>
      <c r="D269" s="394">
        <f>IF(AC269=1505,"",AC269)</f>
        <v>0</v>
      </c>
      <c r="E269" s="394" t="str">
        <f>IF(AD269=0,"",AD269)</f>
        <v/>
      </c>
      <c r="F269" s="394">
        <f>IF(AE269=1505,"",AE269)</f>
        <v>0</v>
      </c>
      <c r="G269" s="394" t="str">
        <f>IF(AF269=0,"",AF269)</f>
        <v/>
      </c>
      <c r="H269" s="394">
        <f>IF(AG269=1505,"",AG269)</f>
        <v>0</v>
      </c>
      <c r="I269" s="394" t="str">
        <f>IF(AH269=0,"",AH269)</f>
        <v/>
      </c>
      <c r="J269" s="394">
        <f>IF(AI269=1505,"",AI269)</f>
        <v>0</v>
      </c>
      <c r="K269" s="394" t="str">
        <f>IF(AJ269=0,"",AJ269)</f>
        <v/>
      </c>
      <c r="L269" s="394">
        <f>IF(AK269=1505,"",AK269)</f>
        <v>0</v>
      </c>
      <c r="M269" s="394" t="str">
        <f>IF(AL269=0,"",AL269)</f>
        <v/>
      </c>
      <c r="N269" s="394">
        <f>IF(AM269=1505,"",AM269)</f>
        <v>0</v>
      </c>
      <c r="O269" s="394" t="str">
        <f>IF(AN269=0,"",AN269)</f>
        <v/>
      </c>
      <c r="P269" s="394">
        <f>IF(AO269=1505,"",AO269)</f>
        <v>0</v>
      </c>
      <c r="Q269" s="394" t="str">
        <f>IF(AP269=0,"",AP269)</f>
        <v/>
      </c>
      <c r="R269" s="394">
        <f>IF(AQ269=1505,"",AQ269)</f>
        <v>0</v>
      </c>
      <c r="S269" s="394" t="str">
        <f>IF(AR269=0,"",AR269)</f>
        <v/>
      </c>
      <c r="T269" s="394">
        <f>IF(AS269=1505,"",AS269)</f>
        <v>0</v>
      </c>
      <c r="U269" s="394" t="str">
        <f>IF(AT269=0,"",AT269)</f>
        <v/>
      </c>
      <c r="V269" s="290"/>
      <c r="W269" s="290"/>
      <c r="AA269" s="76" t="s">
        <v>960</v>
      </c>
      <c r="AB269" s="77"/>
      <c r="AC269" s="388">
        <f>SUM(AC265:AC268)</f>
        <v>0</v>
      </c>
      <c r="AD269" s="389"/>
      <c r="AE269" s="388">
        <f>SUM(AE265:AE268)</f>
        <v>0</v>
      </c>
      <c r="AF269" s="389"/>
      <c r="AG269" s="388">
        <f>SUM(AG265:AG268)</f>
        <v>0</v>
      </c>
      <c r="AH269" s="389"/>
      <c r="AI269" s="388">
        <f>SUM(AI265:AI268)</f>
        <v>0</v>
      </c>
      <c r="AJ269" s="389"/>
      <c r="AK269" s="388">
        <f>SUM(AK265:AK268)</f>
        <v>0</v>
      </c>
      <c r="AL269" s="389"/>
      <c r="AM269" s="388">
        <f>SUM(AM265:AM268)</f>
        <v>0</v>
      </c>
      <c r="AN269" s="389"/>
      <c r="AO269" s="388">
        <f>SUM(AO265:AO268)</f>
        <v>0</v>
      </c>
      <c r="AP269" s="389"/>
      <c r="AQ269" s="388">
        <f>SUM(AQ265:AQ268)</f>
        <v>0</v>
      </c>
      <c r="AR269" s="389"/>
      <c r="AS269" s="388">
        <f>SUM(AS265:AS268)</f>
        <v>0</v>
      </c>
      <c r="AT269" s="389"/>
      <c r="AU269" s="69"/>
      <c r="AV269" s="69"/>
      <c r="AW269" s="83"/>
      <c r="AX269" s="84"/>
      <c r="BA269" s="149"/>
      <c r="BB269" s="150"/>
      <c r="BC269" s="151"/>
      <c r="BQ269" s="153"/>
      <c r="BR269" s="151"/>
      <c r="BV269" s="151"/>
      <c r="BZ269" s="151"/>
    </row>
    <row r="270" spans="1:78" ht="10.5" customHeight="1" x14ac:dyDescent="0.25">
      <c r="B270" s="78"/>
      <c r="C270" s="6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AA270" s="78"/>
      <c r="AB270" s="69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83"/>
      <c r="AX270" s="84"/>
      <c r="BA270" s="149"/>
      <c r="BB270" s="150"/>
      <c r="BC270" s="151"/>
      <c r="BQ270" s="153"/>
      <c r="BR270" s="151"/>
      <c r="BV270" s="151"/>
      <c r="BZ270" s="151"/>
    </row>
    <row r="271" spans="1:78" ht="21" customHeight="1" x14ac:dyDescent="0.4">
      <c r="B271" s="28" t="str">
        <f>AA271</f>
        <v>Team-Nr.</v>
      </c>
      <c r="C271" s="29"/>
      <c r="D271" s="28" t="str">
        <f>AC271</f>
        <v>Liga:</v>
      </c>
      <c r="E271" s="31"/>
      <c r="F271" s="390" t="str">
        <f>AE271</f>
        <v>Bayernliga Herren</v>
      </c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2"/>
      <c r="S271" s="33" t="s">
        <v>955</v>
      </c>
      <c r="T271" s="34"/>
      <c r="U271" s="401" t="str">
        <f>AT271</f>
        <v>08.11./09.11.</v>
      </c>
      <c r="V271" s="402"/>
      <c r="W271" s="403"/>
      <c r="X271" s="386"/>
      <c r="Y271" s="387"/>
      <c r="Z271" s="387"/>
      <c r="AA271" s="28" t="s">
        <v>974</v>
      </c>
      <c r="AB271" s="29"/>
      <c r="AC271" s="30" t="s">
        <v>953</v>
      </c>
      <c r="AD271" s="31"/>
      <c r="AE271" s="29" t="str">
        <f>Schlüssel!$C$1</f>
        <v>Bayernliga Herren</v>
      </c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32"/>
      <c r="AR271" s="33" t="s">
        <v>955</v>
      </c>
      <c r="AS271" s="34"/>
      <c r="AT271" s="401" t="str">
        <f>VLOOKUP(AS272,Spielorte!$A$1:$C$6,2)</f>
        <v>08.11./09.11.</v>
      </c>
      <c r="AU271" s="402"/>
      <c r="AV271" s="403"/>
      <c r="AW271" s="83"/>
      <c r="AX271" s="84"/>
      <c r="BA271" s="149" t="s">
        <v>1117</v>
      </c>
      <c r="BB271" s="150" t="s">
        <v>972</v>
      </c>
      <c r="BC271" s="151" t="s">
        <v>991</v>
      </c>
      <c r="BD271" s="152" t="s">
        <v>990</v>
      </c>
      <c r="BE271" s="152" t="s">
        <v>972</v>
      </c>
      <c r="BF271" s="152" t="s">
        <v>992</v>
      </c>
      <c r="BG271" s="152" t="s">
        <v>1028</v>
      </c>
      <c r="BH271" s="152" t="s">
        <v>1118</v>
      </c>
      <c r="BI271" s="152" t="s">
        <v>1119</v>
      </c>
      <c r="BJ271" s="152" t="s">
        <v>1120</v>
      </c>
      <c r="BK271" s="152" t="s">
        <v>1121</v>
      </c>
      <c r="BL271" s="152" t="s">
        <v>1122</v>
      </c>
      <c r="BM271" s="152" t="s">
        <v>1129</v>
      </c>
      <c r="BN271" s="152" t="s">
        <v>1130</v>
      </c>
      <c r="BO271" s="152" t="s">
        <v>1131</v>
      </c>
      <c r="BP271" s="152" t="s">
        <v>1132</v>
      </c>
      <c r="BQ271" s="153" t="s">
        <v>1123</v>
      </c>
      <c r="BR271" s="151" t="s">
        <v>993</v>
      </c>
      <c r="BS271" s="152" t="s">
        <v>1124</v>
      </c>
      <c r="BT271" s="152" t="s">
        <v>1125</v>
      </c>
      <c r="BU271" s="152" t="s">
        <v>991</v>
      </c>
      <c r="BV271" s="151" t="s">
        <v>993</v>
      </c>
      <c r="BW271" s="153" t="s">
        <v>1126</v>
      </c>
      <c r="BX271" s="152" t="s">
        <v>1127</v>
      </c>
      <c r="BY271" s="152" t="s">
        <v>1128</v>
      </c>
      <c r="BZ271" s="151" t="s">
        <v>993</v>
      </c>
    </row>
    <row r="272" spans="1:78" ht="17.25" customHeight="1" thickBot="1" x14ac:dyDescent="0.45">
      <c r="B272" s="37">
        <f>AA272</f>
        <v>10</v>
      </c>
      <c r="D272" s="30" t="s">
        <v>954</v>
      </c>
      <c r="E272" s="38"/>
      <c r="F272" s="400" t="str">
        <f>AE272</f>
        <v>Brunnthal Max Munich</v>
      </c>
      <c r="G272" s="400"/>
      <c r="H272" s="400"/>
      <c r="I272" s="400"/>
      <c r="J272" s="400"/>
      <c r="K272" s="400"/>
      <c r="L272" s="400"/>
      <c r="M272" s="400"/>
      <c r="N272" s="400"/>
      <c r="O272" s="400"/>
      <c r="P272" s="39"/>
      <c r="Q272" s="39"/>
      <c r="S272" s="33" t="s">
        <v>952</v>
      </c>
      <c r="T272" s="40">
        <f>AS272</f>
        <v>3</v>
      </c>
      <c r="U272" s="34"/>
      <c r="V272" s="34"/>
      <c r="X272" t="s">
        <v>976</v>
      </c>
      <c r="Z272" s="36"/>
      <c r="AA272" s="37">
        <v>10</v>
      </c>
      <c r="AC272" s="30" t="s">
        <v>954</v>
      </c>
      <c r="AD272" s="38"/>
      <c r="AE272" s="85" t="str">
        <f>VLOOKUP(AS272,Spielorte!$A$1:$C$6,3)</f>
        <v>Brunnthal Max Munich</v>
      </c>
      <c r="AF272" s="85"/>
      <c r="AG272" s="85"/>
      <c r="AH272" s="85"/>
      <c r="AI272" s="85"/>
      <c r="AJ272" s="85"/>
      <c r="AK272" s="85"/>
      <c r="AL272" s="85"/>
      <c r="AM272" s="85"/>
      <c r="AN272" s="85"/>
      <c r="AO272" s="39"/>
      <c r="AP272" s="39"/>
      <c r="AR272" s="33" t="s">
        <v>952</v>
      </c>
      <c r="AS272" s="40">
        <v>3</v>
      </c>
      <c r="AT272" s="34"/>
      <c r="AU272" s="34"/>
      <c r="AW272" s="83"/>
      <c r="AX272" s="84"/>
      <c r="BA272" s="149"/>
      <c r="BB272" s="150"/>
      <c r="BC272" s="151"/>
      <c r="BQ272" s="153"/>
      <c r="BR272" s="151"/>
      <c r="BV272" s="151"/>
      <c r="BW272" s="153"/>
      <c r="BZ272" s="151"/>
    </row>
    <row r="273" spans="1:78" ht="15.75" customHeight="1" thickBot="1" x14ac:dyDescent="0.3">
      <c r="B273" s="41" t="str">
        <f>VLOOKUP(B272,Schlüssel!$A$5:$B$14,2)</f>
        <v>Donaubowler Regensburg 1</v>
      </c>
      <c r="C273" s="42"/>
      <c r="D273" s="43"/>
      <c r="E273" s="44"/>
      <c r="F273" s="45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AA273" s="41" t="str">
        <f>VLOOKUP(AA272,Schlüssel!$A$5:$B$14,2)</f>
        <v>Donaubowler Regensburg 1</v>
      </c>
      <c r="AB273" s="42"/>
      <c r="AC273" s="43"/>
      <c r="AD273" s="44"/>
      <c r="AE273" s="45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W273" s="83"/>
      <c r="AX273" s="84"/>
      <c r="BA273" s="149"/>
      <c r="BB273" s="150"/>
      <c r="BC273" s="151"/>
      <c r="BQ273" s="153"/>
      <c r="BR273" s="151"/>
      <c r="BV273" s="151"/>
      <c r="BW273" s="153"/>
      <c r="BZ273" s="151"/>
    </row>
    <row r="274" spans="1:78" ht="13.8" thickBot="1" x14ac:dyDescent="0.3">
      <c r="A274" s="4"/>
      <c r="B274" s="28"/>
      <c r="C274" s="47"/>
      <c r="D274" s="48" t="s">
        <v>10</v>
      </c>
      <c r="E274" s="28">
        <f>VLOOKUP($B$2,Schlüssel!$A$5:$DZ$14,13)</f>
        <v>7</v>
      </c>
      <c r="F274" s="49" t="s">
        <v>10</v>
      </c>
      <c r="G274" s="28">
        <f>VLOOKUP($B$2,Schlüssel!$A$5:$DZ$14,14)</f>
        <v>6</v>
      </c>
      <c r="H274" s="49" t="s">
        <v>10</v>
      </c>
      <c r="I274" s="28">
        <f>VLOOKUP($B$2,Schlüssel!$A$5:$DZ$14,15)</f>
        <v>9</v>
      </c>
      <c r="J274" s="49" t="s">
        <v>10</v>
      </c>
      <c r="K274" s="28">
        <f>VLOOKUP($B$2,Schlüssel!$A$5:$DZ$14,16)</f>
        <v>11</v>
      </c>
      <c r="L274" s="49" t="s">
        <v>10</v>
      </c>
      <c r="M274" s="28">
        <f>VLOOKUP($B$2,Schlüssel!$A$5:$DZ$14,17)</f>
        <v>3</v>
      </c>
      <c r="N274" s="49" t="s">
        <v>10</v>
      </c>
      <c r="O274" s="28">
        <f>VLOOKUP($B$2,Schlüssel!$A$5:$DZ$14,18)</f>
        <v>5</v>
      </c>
      <c r="P274" s="49" t="s">
        <v>10</v>
      </c>
      <c r="Q274" s="28">
        <f>VLOOKUP($B$2,Schlüssel!$A$5:$DZ$14,19)</f>
        <v>12</v>
      </c>
      <c r="R274" s="49" t="s">
        <v>10</v>
      </c>
      <c r="S274" s="28">
        <f>VLOOKUP($B$2,Schlüssel!$A$5:$DZ$14,20)</f>
        <v>10</v>
      </c>
      <c r="T274" s="49" t="s">
        <v>10</v>
      </c>
      <c r="U274" s="28">
        <f>VLOOKUP($B$2,Schlüssel!$A$5:$DZ$14,21)</f>
        <v>4</v>
      </c>
      <c r="Z274" s="2"/>
      <c r="AA274" s="28"/>
      <c r="AB274" s="47"/>
      <c r="AC274" s="48" t="s">
        <v>10</v>
      </c>
      <c r="AD274" s="28">
        <f>VLOOKUP(AA272,Schlüssel!$A$5:$DZ$14,53)</f>
        <v>18</v>
      </c>
      <c r="AE274" s="49" t="s">
        <v>10</v>
      </c>
      <c r="AF274" s="28">
        <f>VLOOKUP(AA272,Schlüssel!$A$5:$DZ$14,54)</f>
        <v>16</v>
      </c>
      <c r="AG274" s="49" t="s">
        <v>10</v>
      </c>
      <c r="AH274" s="28">
        <f>VLOOKUP(AA272,Schlüssel!$A$5:$DZ$14,55)</f>
        <v>19</v>
      </c>
      <c r="AI274" s="49" t="s">
        <v>10</v>
      </c>
      <c r="AJ274" s="28">
        <f>VLOOKUP(AA272,Schlüssel!$A$5:$DZ$14,56)</f>
        <v>13</v>
      </c>
      <c r="AK274" s="49" t="s">
        <v>10</v>
      </c>
      <c r="AL274" s="28">
        <f>VLOOKUP(AA272,Schlüssel!$A$5:$DZ$14,57)</f>
        <v>11</v>
      </c>
      <c r="AM274" s="49" t="s">
        <v>10</v>
      </c>
      <c r="AN274" s="28">
        <f>VLOOKUP(AA272,Schlüssel!$A$5:$DZ$14,58)</f>
        <v>14</v>
      </c>
      <c r="AO274" s="49" t="s">
        <v>10</v>
      </c>
      <c r="AP274" s="28">
        <f>VLOOKUP(AA272,Schlüssel!$A$5:$DZ$14,59)</f>
        <v>15</v>
      </c>
      <c r="AQ274" s="49" t="s">
        <v>10</v>
      </c>
      <c r="AR274" s="28">
        <f>VLOOKUP(AA272,Schlüssel!$A$5:$DZ$14,60)</f>
        <v>12</v>
      </c>
      <c r="AS274" s="49" t="s">
        <v>10</v>
      </c>
      <c r="AT274" s="28">
        <f>VLOOKUP(AA272,Schlüssel!$A$5:$DZ$14,61)</f>
        <v>17</v>
      </c>
      <c r="AW274" s="83"/>
      <c r="AX274" s="84"/>
      <c r="BA274" s="149"/>
      <c r="BB274" s="150"/>
      <c r="BC274" s="151"/>
      <c r="BQ274" s="153"/>
      <c r="BR274" s="151"/>
      <c r="BV274" s="151"/>
      <c r="BW274" s="153"/>
      <c r="BZ274" s="151"/>
    </row>
    <row r="275" spans="1:78" ht="20.25" customHeight="1" x14ac:dyDescent="0.25">
      <c r="B275" s="50" t="s">
        <v>1</v>
      </c>
      <c r="C275" s="51"/>
      <c r="D275" s="388" t="s">
        <v>961</v>
      </c>
      <c r="E275" s="389"/>
      <c r="F275" s="388" t="s">
        <v>962</v>
      </c>
      <c r="G275" s="389"/>
      <c r="H275" s="388" t="s">
        <v>963</v>
      </c>
      <c r="I275" s="389"/>
      <c r="J275" s="388" t="s">
        <v>964</v>
      </c>
      <c r="K275" s="389"/>
      <c r="L275" s="388" t="s">
        <v>965</v>
      </c>
      <c r="M275" s="389"/>
      <c r="N275" s="388" t="s">
        <v>966</v>
      </c>
      <c r="O275" s="389"/>
      <c r="P275" s="388" t="s">
        <v>967</v>
      </c>
      <c r="Q275" s="389"/>
      <c r="R275" s="388" t="s">
        <v>968</v>
      </c>
      <c r="S275" s="389"/>
      <c r="T275" s="388" t="s">
        <v>969</v>
      </c>
      <c r="U275" s="389"/>
      <c r="V275" s="416" t="s">
        <v>960</v>
      </c>
      <c r="W275" s="417"/>
      <c r="AA275" s="50" t="s">
        <v>1</v>
      </c>
      <c r="AB275" s="51"/>
      <c r="AC275" s="76" t="s">
        <v>961</v>
      </c>
      <c r="AD275" s="77"/>
      <c r="AE275" s="76" t="s">
        <v>962</v>
      </c>
      <c r="AF275" s="77"/>
      <c r="AG275" s="76" t="s">
        <v>963</v>
      </c>
      <c r="AH275" s="77"/>
      <c r="AI275" s="76" t="s">
        <v>964</v>
      </c>
      <c r="AJ275" s="77"/>
      <c r="AK275" s="76" t="s">
        <v>965</v>
      </c>
      <c r="AL275" s="77"/>
      <c r="AM275" s="76" t="s">
        <v>966</v>
      </c>
      <c r="AN275" s="77"/>
      <c r="AO275" s="76" t="s">
        <v>967</v>
      </c>
      <c r="AP275" s="77"/>
      <c r="AQ275" s="76" t="s">
        <v>968</v>
      </c>
      <c r="AR275" s="77"/>
      <c r="AS275" s="76" t="s">
        <v>969</v>
      </c>
      <c r="AT275" s="86"/>
      <c r="AU275" s="87" t="s">
        <v>960</v>
      </c>
      <c r="AV275" s="88"/>
      <c r="AW275" s="83"/>
      <c r="AX275" s="84"/>
      <c r="BA275" s="149"/>
      <c r="BB275" s="150"/>
      <c r="BC275" s="151"/>
      <c r="BQ275" s="153"/>
      <c r="BR275" s="151"/>
      <c r="BV275" s="151"/>
      <c r="BZ275" s="151"/>
    </row>
    <row r="276" spans="1:78" ht="15" customHeight="1" thickBot="1" x14ac:dyDescent="0.3">
      <c r="B276" s="52" t="s">
        <v>970</v>
      </c>
      <c r="C276" s="53" t="s">
        <v>971</v>
      </c>
      <c r="D276" s="54" t="s">
        <v>972</v>
      </c>
      <c r="E276" s="54" t="s">
        <v>973</v>
      </c>
      <c r="F276" s="54" t="s">
        <v>972</v>
      </c>
      <c r="G276" s="54" t="s">
        <v>973</v>
      </c>
      <c r="H276" s="54" t="s">
        <v>972</v>
      </c>
      <c r="I276" s="54" t="s">
        <v>973</v>
      </c>
      <c r="J276" s="54" t="s">
        <v>972</v>
      </c>
      <c r="K276" s="54" t="s">
        <v>973</v>
      </c>
      <c r="L276" s="54" t="s">
        <v>972</v>
      </c>
      <c r="M276" s="54" t="s">
        <v>973</v>
      </c>
      <c r="N276" s="54" t="s">
        <v>972</v>
      </c>
      <c r="O276" s="54" t="s">
        <v>973</v>
      </c>
      <c r="P276" s="54" t="s">
        <v>972</v>
      </c>
      <c r="Q276" s="54" t="s">
        <v>973</v>
      </c>
      <c r="R276" s="54" t="s">
        <v>972</v>
      </c>
      <c r="S276" s="54" t="s">
        <v>973</v>
      </c>
      <c r="T276" s="54" t="s">
        <v>972</v>
      </c>
      <c r="U276" s="54" t="s">
        <v>973</v>
      </c>
      <c r="V276" s="54" t="s">
        <v>972</v>
      </c>
      <c r="W276" s="55" t="s">
        <v>973</v>
      </c>
      <c r="AA276" s="52" t="s">
        <v>970</v>
      </c>
      <c r="AB276" s="53" t="s">
        <v>971</v>
      </c>
      <c r="AC276" s="54" t="s">
        <v>972</v>
      </c>
      <c r="AD276" s="54" t="s">
        <v>973</v>
      </c>
      <c r="AE276" s="54" t="s">
        <v>972</v>
      </c>
      <c r="AF276" s="54" t="s">
        <v>973</v>
      </c>
      <c r="AG276" s="54" t="s">
        <v>972</v>
      </c>
      <c r="AH276" s="54" t="s">
        <v>973</v>
      </c>
      <c r="AI276" s="54" t="s">
        <v>972</v>
      </c>
      <c r="AJ276" s="54" t="s">
        <v>973</v>
      </c>
      <c r="AK276" s="54" t="s">
        <v>972</v>
      </c>
      <c r="AL276" s="54" t="s">
        <v>973</v>
      </c>
      <c r="AM276" s="54" t="s">
        <v>972</v>
      </c>
      <c r="AN276" s="54" t="s">
        <v>973</v>
      </c>
      <c r="AO276" s="54" t="s">
        <v>972</v>
      </c>
      <c r="AP276" s="54" t="s">
        <v>973</v>
      </c>
      <c r="AQ276" s="54" t="s">
        <v>972</v>
      </c>
      <c r="AR276" s="54" t="s">
        <v>973</v>
      </c>
      <c r="AS276" s="54" t="s">
        <v>972</v>
      </c>
      <c r="AT276" s="89" t="s">
        <v>973</v>
      </c>
      <c r="AU276" s="52" t="s">
        <v>972</v>
      </c>
      <c r="AV276" s="55" t="s">
        <v>973</v>
      </c>
      <c r="AW276" s="83"/>
      <c r="AX276" s="84"/>
      <c r="BA276" s="149"/>
      <c r="BB276" s="150"/>
      <c r="BC276" s="151"/>
      <c r="BQ276" s="153"/>
      <c r="BR276" s="151"/>
      <c r="BV276" s="151"/>
      <c r="BZ276" s="151"/>
    </row>
    <row r="277" spans="1:78" ht="17.100000000000001" customHeight="1" x14ac:dyDescent="0.25">
      <c r="A277" s="413" t="s">
        <v>0</v>
      </c>
      <c r="B277" s="56" t="str">
        <f>IF(AA277=0,"",AA277)</f>
        <v/>
      </c>
      <c r="C277" s="57" t="str">
        <f>IF(AB277=0,"",AB277)</f>
        <v/>
      </c>
      <c r="D277" s="58" t="str">
        <f>IF(AC277=0,"",AC277)</f>
        <v/>
      </c>
      <c r="E277" s="397">
        <f>IF(AD277="","",AD277)</f>
        <v>0</v>
      </c>
      <c r="F277" s="58" t="str">
        <f t="shared" ref="F277:F290" si="307">IF(AE277=0,"",AE277)</f>
        <v/>
      </c>
      <c r="G277" s="397">
        <f>IF(AF277="","",AF277)</f>
        <v>0</v>
      </c>
      <c r="H277" s="58" t="str">
        <f t="shared" ref="H277:H290" si="308">IF(AG277=0,"",AG277)</f>
        <v/>
      </c>
      <c r="I277" s="397">
        <f>IF(AH277="","",AH277)</f>
        <v>0</v>
      </c>
      <c r="J277" s="58" t="str">
        <f t="shared" ref="J277:J290" si="309">IF(AI277=0,"",AI277)</f>
        <v/>
      </c>
      <c r="K277" s="397">
        <f>IF(AJ277="","",AJ277)</f>
        <v>0</v>
      </c>
      <c r="L277" s="58" t="str">
        <f t="shared" ref="L277:L290" si="310">IF(AK277=0,"",AK277)</f>
        <v/>
      </c>
      <c r="M277" s="397">
        <f>IF(AL277="","",AL277)</f>
        <v>0</v>
      </c>
      <c r="N277" s="58" t="str">
        <f>IF(AM277=0,"",AM277)</f>
        <v/>
      </c>
      <c r="O277" s="397">
        <f>IF(AN277="","",AN277)</f>
        <v>0</v>
      </c>
      <c r="P277" s="58" t="str">
        <f t="shared" ref="P277:P290" si="311">IF(AO277=0,"",AO277)</f>
        <v/>
      </c>
      <c r="Q277" s="397">
        <f>IF(AP277="","",AP277)</f>
        <v>0</v>
      </c>
      <c r="R277" s="58" t="str">
        <f t="shared" ref="R277:R290" si="312">IF(AQ277=0,"",AQ277)</f>
        <v/>
      </c>
      <c r="S277" s="397">
        <f>IF(AR277="","",AR277)</f>
        <v>0</v>
      </c>
      <c r="T277" s="58" t="str">
        <f t="shared" ref="T277:T290" si="313">IF(AS277=0,"",AS277)</f>
        <v/>
      </c>
      <c r="U277" s="397">
        <f>IF(AT277="","",AT277)</f>
        <v>0</v>
      </c>
      <c r="V277" s="58" t="str">
        <f t="shared" ref="V277:V290" si="314">IF(AU277=0,"",AU277)</f>
        <v/>
      </c>
      <c r="W277" s="397">
        <f>IF(AV277="","",AV277)</f>
        <v>0</v>
      </c>
      <c r="Z277" s="405" t="s">
        <v>0</v>
      </c>
      <c r="AA277" s="272" t="str">
        <f>IF(AB277=0,"",_xlfn.CONCAT(VLOOKUP(AB277,Starter!A:C,2,0)))</f>
        <v/>
      </c>
      <c r="AB277" s="81"/>
      <c r="AC277" s="129"/>
      <c r="AD277" s="163">
        <f>IF(SUM(AC277:AC279)+AC295=0,0,IF(SUM(ABS(AC277),ABS(AC278),ABS(AC279))=AC295,0.5,IF(SUM(ABS(AC277),ABS(AC278),ABS(AC279))&gt;AC295,1,0)))</f>
        <v>0</v>
      </c>
      <c r="AE277" s="132"/>
      <c r="AF277" s="91">
        <f>IF(SUM(AE277:AE279)+AE295=0,0,IF(SUM(ABS(AE277),ABS(AE278),ABS(AE279))=AE295,0.5,IF(SUM(ABS(AE277),ABS(AE278),ABS(AE279))&gt;AE295,1,0)))</f>
        <v>0</v>
      </c>
      <c r="AG277" s="129"/>
      <c r="AH277" s="91">
        <f>IF(SUM(AG277:AG279)+AG295=0,0,IF(SUM(ABS(AG277),ABS(AG278),ABS(AG279))=AG295,0.5,IF(SUM(ABS(AG277),ABS(AG278),ABS(AG279))&gt;AG295,1,0)))</f>
        <v>0</v>
      </c>
      <c r="AI277" s="129"/>
      <c r="AJ277" s="91">
        <f>IF(SUM(AI277:AI279)+AI295=0,0,IF(SUM(ABS(AI277),ABS(AI278),ABS(AI279))=AI295,0.5,IF(SUM(ABS(AI277),ABS(AI278),ABS(AI279))&gt;AI295,1,0)))</f>
        <v>0</v>
      </c>
      <c r="AK277" s="129"/>
      <c r="AL277" s="91">
        <f>IF(SUM(AK277:AK279)+AK295=0,0,IF(SUM(ABS(AK277),ABS(AK278),ABS(AK279))=AK295,0.5,IF(SUM(ABS(AK277),ABS(AK278),ABS(AK279))&gt;AK295,1,0)))</f>
        <v>0</v>
      </c>
      <c r="AM277" s="129"/>
      <c r="AN277" s="91">
        <f>IF(SUM(AM277:AM279)+AM295=0,0,IF(SUM(ABS(AM277),ABS(AM278),ABS(AM279))=AM295,0.5,IF(SUM(ABS(AM277),ABS(AM278),ABS(AM279))&gt;AM295,1,0)))</f>
        <v>0</v>
      </c>
      <c r="AO277" s="129"/>
      <c r="AP277" s="91">
        <f>IF(SUM(AO277:AO279)+AO295=0,0,IF(SUM(ABS(AO277),ABS(AO278),ABS(AO279))=AO295,0.5,IF(SUM(ABS(AO277),ABS(AO278),ABS(AO279))&gt;AO295,1,0)))</f>
        <v>0</v>
      </c>
      <c r="AQ277" s="129"/>
      <c r="AR277" s="91">
        <f>IF(SUM(AQ277:AQ279)+AQ295=0,0,IF(SUM(ABS(AQ277),ABS(AQ278),ABS(AQ279))=AQ295,0.5,IF(SUM(ABS(AQ277),ABS(AQ278),ABS(AQ279))&gt;AQ295,1,0)))</f>
        <v>0</v>
      </c>
      <c r="AS277" s="129"/>
      <c r="AT277" s="91">
        <f>IF(SUM(AS277:AS279)+AS295=0,0,IF(SUM(ABS(AS277),ABS(AS278),ABS(AS279))=AS295,0.5,IF(SUM(ABS(AS277),ABS(AS278),ABS(AS279))&gt;AS295,1,0)))</f>
        <v>0</v>
      </c>
      <c r="AU277" s="92">
        <f t="shared" ref="AU277:AU288" si="315">ABS(SUM(AC277:AC277))+ABS(SUM(AE277:AE277))+ABS(SUM(AG277:AG277))+ABS(SUM(AI277:AI277))+ABS(SUM(AK277:AK277))+ABS(SUM(AM277:AM277))+ABS(SUM(AO277:AO277))+ABS(SUM(AQ277:AQ277))+ABS(SUM(AS277:AS277))</f>
        <v>0</v>
      </c>
      <c r="AV277" s="93">
        <f>SUM(AD277+AF277+AH277+AJ277+AL277+AN277+AP277+AR277+AT277)</f>
        <v>0</v>
      </c>
      <c r="AW277" s="83"/>
      <c r="AX277" s="84"/>
      <c r="AZ277" s="47"/>
      <c r="BA277" s="149"/>
      <c r="BB277" s="150"/>
      <c r="BC277" s="151"/>
      <c r="BD277" s="154">
        <f>+AB277</f>
        <v>0</v>
      </c>
      <c r="BE277" s="150">
        <f>+AU277</f>
        <v>0</v>
      </c>
      <c r="BF277" s="152">
        <f>COUNT(BH277:BP277)</f>
        <v>0</v>
      </c>
      <c r="BG277" s="152">
        <f>COUNTIF(BH277:BP277,"&gt;0")</f>
        <v>0</v>
      </c>
      <c r="BH277" s="152" t="str">
        <f t="shared" ref="BH277:BH288" si="316">IF(AC277=0,"",AC277)</f>
        <v/>
      </c>
      <c r="BI277" s="152" t="str">
        <f t="shared" ref="BI277:BI288" si="317">IF(AE277=0,"",AE277)</f>
        <v/>
      </c>
      <c r="BJ277" s="152" t="str">
        <f t="shared" ref="BJ277:BJ288" si="318">IF(AG277=0,"",AG277)</f>
        <v/>
      </c>
      <c r="BK277" s="152" t="str">
        <f t="shared" ref="BK277:BK288" si="319">IF(AI277=0,"",AI277)</f>
        <v/>
      </c>
      <c r="BL277" s="152" t="str">
        <f t="shared" ref="BL277:BL288" si="320">IF(AK277=0,"",AK277)</f>
        <v/>
      </c>
      <c r="BM277" s="152" t="str">
        <f t="shared" ref="BM277:BM288" si="321">IF(AM277=0,"",AM277)</f>
        <v/>
      </c>
      <c r="BN277" s="152" t="str">
        <f t="shared" ref="BN277:BN288" si="322">IF(AO277=0,"",AO277)</f>
        <v/>
      </c>
      <c r="BO277" s="152" t="str">
        <f t="shared" ref="BO277:BO288" si="323">IF(AQ277=0,"",AQ277)</f>
        <v/>
      </c>
      <c r="BP277" s="152" t="str">
        <f t="shared" ref="BP277:BP288" si="324">IF(AS277=0,"",AS277)</f>
        <v/>
      </c>
      <c r="BQ277" s="153"/>
      <c r="BR277" s="151"/>
      <c r="BS277" s="152">
        <f>MAX(BH277:BP277)</f>
        <v>0</v>
      </c>
      <c r="BT277" s="152">
        <f>IF(BS277&lt;MAX(BS:BS),0,BS277+ROW()/1000000000)</f>
        <v>2.7700000000000001E-7</v>
      </c>
      <c r="BU277" s="152" t="str">
        <f>+AA273</f>
        <v>Donaubowler Regensburg 1</v>
      </c>
      <c r="BV277" s="151">
        <f>RANK(BT277,BT:BT)</f>
        <v>12</v>
      </c>
      <c r="BW277" s="152">
        <f>SUMIF(BH277:BP277,"&gt;0")</f>
        <v>0</v>
      </c>
      <c r="BX277" s="152">
        <f>IF(COUNTIF(BH277:BP277,"&gt;0")&lt;Spielorte!$A$23,0,BE277/Spielorte!$A$23)</f>
        <v>0</v>
      </c>
      <c r="BY277" s="152">
        <f>IF(BX277&lt;MAX(BX:BX),0,BX277+ROW()/1000000000)</f>
        <v>2.7700000000000001E-7</v>
      </c>
      <c r="BZ277" s="151">
        <f t="shared" ref="BZ277:BZ288" si="325">IF(BY277=0,0,RANK(BY277,BY:BY))</f>
        <v>12</v>
      </c>
    </row>
    <row r="278" spans="1:78" ht="17.100000000000001" customHeight="1" x14ac:dyDescent="0.25">
      <c r="A278" s="414"/>
      <c r="B278" s="59" t="str">
        <f t="shared" ref="B278:D290" si="326">IF(AA278=0,"",AA278)</f>
        <v/>
      </c>
      <c r="C278" s="60" t="str">
        <f t="shared" si="326"/>
        <v/>
      </c>
      <c r="D278" s="61" t="str">
        <f t="shared" si="326"/>
        <v/>
      </c>
      <c r="E278" s="398"/>
      <c r="F278" s="61" t="str">
        <f t="shared" si="307"/>
        <v/>
      </c>
      <c r="G278" s="398"/>
      <c r="H278" s="61" t="str">
        <f t="shared" si="308"/>
        <v/>
      </c>
      <c r="I278" s="398"/>
      <c r="J278" s="61" t="str">
        <f t="shared" si="309"/>
        <v/>
      </c>
      <c r="K278" s="398"/>
      <c r="L278" s="61" t="str">
        <f t="shared" si="310"/>
        <v/>
      </c>
      <c r="M278" s="398"/>
      <c r="N278" s="61" t="str">
        <f t="shared" ref="N278:N290" si="327">IF(AM278=0,"",AM278)</f>
        <v/>
      </c>
      <c r="O278" s="398"/>
      <c r="P278" s="61" t="str">
        <f t="shared" si="311"/>
        <v/>
      </c>
      <c r="Q278" s="398"/>
      <c r="R278" s="61" t="str">
        <f t="shared" si="312"/>
        <v/>
      </c>
      <c r="S278" s="398"/>
      <c r="T278" s="61" t="str">
        <f t="shared" si="313"/>
        <v/>
      </c>
      <c r="U278" s="398"/>
      <c r="V278" s="61" t="str">
        <f t="shared" si="314"/>
        <v/>
      </c>
      <c r="W278" s="398"/>
      <c r="Z278" s="406"/>
      <c r="AA278" s="90" t="str">
        <f>IF(AB278=0,"",_xlfn.CONCAT(VLOOKUP(AB278,Starter!A:C,2,0)))</f>
        <v/>
      </c>
      <c r="AB278" s="80"/>
      <c r="AC278" s="130"/>
      <c r="AD278" s="94"/>
      <c r="AE278" s="130"/>
      <c r="AF278" s="94"/>
      <c r="AG278" s="130"/>
      <c r="AH278" s="94"/>
      <c r="AI278" s="130"/>
      <c r="AJ278" s="94"/>
      <c r="AK278" s="130"/>
      <c r="AL278" s="94"/>
      <c r="AM278" s="130"/>
      <c r="AN278" s="94"/>
      <c r="AO278" s="130"/>
      <c r="AP278" s="94"/>
      <c r="AQ278" s="130"/>
      <c r="AR278" s="94"/>
      <c r="AS278" s="130"/>
      <c r="AT278" s="94"/>
      <c r="AU278" s="95">
        <f t="shared" si="315"/>
        <v>0</v>
      </c>
      <c r="AV278" s="96"/>
      <c r="AW278" s="83"/>
      <c r="AX278" s="84"/>
      <c r="AZ278" s="47"/>
      <c r="BA278" s="149"/>
      <c r="BB278" s="150"/>
      <c r="BC278" s="151"/>
      <c r="BD278" s="154">
        <f t="shared" ref="BD278:BD288" si="328">+AB278</f>
        <v>0</v>
      </c>
      <c r="BE278" s="150">
        <f t="shared" ref="BE278:BE288" si="329">+AU278</f>
        <v>0</v>
      </c>
      <c r="BF278" s="152">
        <f t="shared" ref="BF278:BF288" si="330">COUNT(BH278:BP278)</f>
        <v>0</v>
      </c>
      <c r="BG278" s="152">
        <f t="shared" ref="BG278:BG288" si="331">COUNTIF(BH278:BP278,"&gt;0")</f>
        <v>0</v>
      </c>
      <c r="BH278" s="152" t="str">
        <f t="shared" si="316"/>
        <v/>
      </c>
      <c r="BI278" s="152" t="str">
        <f t="shared" si="317"/>
        <v/>
      </c>
      <c r="BJ278" s="152" t="str">
        <f t="shared" si="318"/>
        <v/>
      </c>
      <c r="BK278" s="152" t="str">
        <f t="shared" si="319"/>
        <v/>
      </c>
      <c r="BL278" s="152" t="str">
        <f t="shared" si="320"/>
        <v/>
      </c>
      <c r="BM278" s="152" t="str">
        <f t="shared" si="321"/>
        <v/>
      </c>
      <c r="BN278" s="152" t="str">
        <f t="shared" si="322"/>
        <v/>
      </c>
      <c r="BO278" s="152" t="str">
        <f t="shared" si="323"/>
        <v/>
      </c>
      <c r="BP278" s="152" t="str">
        <f t="shared" si="324"/>
        <v/>
      </c>
      <c r="BQ278" s="153"/>
      <c r="BR278" s="151"/>
      <c r="BS278" s="152">
        <f t="shared" ref="BS278:BS288" si="332">MAX(BH278:BP278)</f>
        <v>0</v>
      </c>
      <c r="BT278" s="152">
        <f t="shared" ref="BT278:BT288" si="333">IF(BS278&lt;MAX(BS:BS),0,BS278+ROW()/1000000000)</f>
        <v>2.7799999999999997E-7</v>
      </c>
      <c r="BU278" s="152" t="str">
        <f t="shared" ref="BU278:BU288" si="334">+BU277</f>
        <v>Donaubowler Regensburg 1</v>
      </c>
      <c r="BV278" s="151">
        <f t="shared" ref="BV278:BV288" si="335">RANK(BT278,BT:BT)</f>
        <v>11</v>
      </c>
      <c r="BW278" s="152">
        <f t="shared" ref="BW278:BW288" si="336">SUMIF(BH278:BP278,"&gt;0")</f>
        <v>0</v>
      </c>
      <c r="BX278" s="152">
        <f>IF(COUNTIF(BH278:BP278,"&gt;0")&lt;Spielorte!$A$23,0,BE278/Spielorte!$A$23)</f>
        <v>0</v>
      </c>
      <c r="BY278" s="152">
        <f t="shared" ref="BY278:BY288" si="337">IF(BX278&lt;MAX(BX:BX),0,BX278+ROW()/1000000000)</f>
        <v>2.7799999999999997E-7</v>
      </c>
      <c r="BZ278" s="151">
        <f t="shared" si="325"/>
        <v>11</v>
      </c>
    </row>
    <row r="279" spans="1:78" ht="17.100000000000001" customHeight="1" thickBot="1" x14ac:dyDescent="0.3">
      <c r="A279" s="415"/>
      <c r="B279" s="62" t="str">
        <f t="shared" si="326"/>
        <v/>
      </c>
      <c r="C279" s="63" t="str">
        <f t="shared" si="326"/>
        <v/>
      </c>
      <c r="D279" s="52" t="str">
        <f t="shared" si="326"/>
        <v/>
      </c>
      <c r="E279" s="399"/>
      <c r="F279" s="52" t="str">
        <f t="shared" si="307"/>
        <v/>
      </c>
      <c r="G279" s="399"/>
      <c r="H279" s="52" t="str">
        <f t="shared" si="308"/>
        <v/>
      </c>
      <c r="I279" s="399"/>
      <c r="J279" s="52" t="str">
        <f t="shared" si="309"/>
        <v/>
      </c>
      <c r="K279" s="399"/>
      <c r="L279" s="52" t="str">
        <f t="shared" si="310"/>
        <v/>
      </c>
      <c r="M279" s="399"/>
      <c r="N279" s="52" t="str">
        <f t="shared" si="327"/>
        <v/>
      </c>
      <c r="O279" s="399"/>
      <c r="P279" s="52" t="str">
        <f t="shared" si="311"/>
        <v/>
      </c>
      <c r="Q279" s="399"/>
      <c r="R279" s="52" t="str">
        <f t="shared" si="312"/>
        <v/>
      </c>
      <c r="S279" s="399"/>
      <c r="T279" s="52" t="str">
        <f t="shared" si="313"/>
        <v/>
      </c>
      <c r="U279" s="399"/>
      <c r="V279" s="52" t="str">
        <f t="shared" si="314"/>
        <v/>
      </c>
      <c r="W279" s="399"/>
      <c r="Z279" s="407"/>
      <c r="AA279" s="99" t="str">
        <f>IF(AB279=0,"",_xlfn.CONCAT(VLOOKUP(AB279,Starter!A:C,2,0)))</f>
        <v/>
      </c>
      <c r="AB279" s="82"/>
      <c r="AC279" s="131"/>
      <c r="AD279" s="94"/>
      <c r="AE279" s="131"/>
      <c r="AF279" s="94"/>
      <c r="AG279" s="131"/>
      <c r="AH279" s="94"/>
      <c r="AI279" s="131"/>
      <c r="AJ279" s="94"/>
      <c r="AK279" s="131"/>
      <c r="AL279" s="94"/>
      <c r="AM279" s="131"/>
      <c r="AN279" s="94"/>
      <c r="AO279" s="131"/>
      <c r="AP279" s="94"/>
      <c r="AQ279" s="131"/>
      <c r="AR279" s="94"/>
      <c r="AS279" s="131"/>
      <c r="AT279" s="94"/>
      <c r="AU279" s="97">
        <f t="shared" si="315"/>
        <v>0</v>
      </c>
      <c r="AV279" s="98"/>
      <c r="AW279" s="83"/>
      <c r="AX279" s="84"/>
      <c r="AZ279" s="47"/>
      <c r="BA279" s="149"/>
      <c r="BB279" s="150"/>
      <c r="BC279" s="151"/>
      <c r="BD279" s="154">
        <f t="shared" si="328"/>
        <v>0</v>
      </c>
      <c r="BE279" s="150">
        <f t="shared" si="329"/>
        <v>0</v>
      </c>
      <c r="BF279" s="152">
        <f t="shared" si="330"/>
        <v>0</v>
      </c>
      <c r="BG279" s="152">
        <f t="shared" si="331"/>
        <v>0</v>
      </c>
      <c r="BH279" s="152" t="str">
        <f t="shared" si="316"/>
        <v/>
      </c>
      <c r="BI279" s="152" t="str">
        <f t="shared" si="317"/>
        <v/>
      </c>
      <c r="BJ279" s="152" t="str">
        <f t="shared" si="318"/>
        <v/>
      </c>
      <c r="BK279" s="152" t="str">
        <f t="shared" si="319"/>
        <v/>
      </c>
      <c r="BL279" s="152" t="str">
        <f t="shared" si="320"/>
        <v/>
      </c>
      <c r="BM279" s="152" t="str">
        <f t="shared" si="321"/>
        <v/>
      </c>
      <c r="BN279" s="152" t="str">
        <f t="shared" si="322"/>
        <v/>
      </c>
      <c r="BO279" s="152" t="str">
        <f t="shared" si="323"/>
        <v/>
      </c>
      <c r="BP279" s="152" t="str">
        <f t="shared" si="324"/>
        <v/>
      </c>
      <c r="BQ279" s="153"/>
      <c r="BR279" s="151"/>
      <c r="BS279" s="152">
        <f t="shared" si="332"/>
        <v>0</v>
      </c>
      <c r="BT279" s="152">
        <f t="shared" si="333"/>
        <v>2.79E-7</v>
      </c>
      <c r="BU279" s="152" t="str">
        <f t="shared" si="334"/>
        <v>Donaubowler Regensburg 1</v>
      </c>
      <c r="BV279" s="151">
        <f t="shared" si="335"/>
        <v>10</v>
      </c>
      <c r="BW279" s="152">
        <f t="shared" si="336"/>
        <v>0</v>
      </c>
      <c r="BX279" s="152">
        <f>IF(COUNTIF(BH279:BP279,"&gt;0")&lt;Spielorte!$A$23,0,BE279/Spielorte!$A$23)</f>
        <v>0</v>
      </c>
      <c r="BY279" s="152">
        <f t="shared" si="337"/>
        <v>2.79E-7</v>
      </c>
      <c r="BZ279" s="151">
        <f t="shared" si="325"/>
        <v>10</v>
      </c>
    </row>
    <row r="280" spans="1:78" ht="17.100000000000001" customHeight="1" x14ac:dyDescent="0.25">
      <c r="A280" s="413" t="s">
        <v>2</v>
      </c>
      <c r="B280" s="56" t="str">
        <f t="shared" si="326"/>
        <v/>
      </c>
      <c r="C280" s="57" t="str">
        <f t="shared" si="326"/>
        <v/>
      </c>
      <c r="D280" s="58" t="str">
        <f t="shared" si="326"/>
        <v/>
      </c>
      <c r="E280" s="397">
        <f>IF(AD280="","",AD280)</f>
        <v>0</v>
      </c>
      <c r="F280" s="58" t="str">
        <f t="shared" si="307"/>
        <v/>
      </c>
      <c r="G280" s="397">
        <f>IF(AF280="","",AF280)</f>
        <v>0</v>
      </c>
      <c r="H280" s="58" t="str">
        <f t="shared" si="308"/>
        <v/>
      </c>
      <c r="I280" s="397">
        <f>IF(AH280="","",AH280)</f>
        <v>0</v>
      </c>
      <c r="J280" s="58" t="str">
        <f t="shared" si="309"/>
        <v/>
      </c>
      <c r="K280" s="397">
        <f>IF(AJ280="","",AJ280)</f>
        <v>0</v>
      </c>
      <c r="L280" s="58" t="str">
        <f t="shared" si="310"/>
        <v/>
      </c>
      <c r="M280" s="397">
        <f>IF(AL280="","",AL280)</f>
        <v>0</v>
      </c>
      <c r="N280" s="58" t="str">
        <f t="shared" si="327"/>
        <v/>
      </c>
      <c r="O280" s="397">
        <f>IF(AN280="","",AN280)</f>
        <v>0</v>
      </c>
      <c r="P280" s="58" t="str">
        <f t="shared" si="311"/>
        <v/>
      </c>
      <c r="Q280" s="397">
        <f>IF(AP280="","",AP280)</f>
        <v>0</v>
      </c>
      <c r="R280" s="58" t="str">
        <f t="shared" si="312"/>
        <v/>
      </c>
      <c r="S280" s="397">
        <f>IF(AR280="","",AR280)</f>
        <v>0</v>
      </c>
      <c r="T280" s="58" t="str">
        <f t="shared" si="313"/>
        <v/>
      </c>
      <c r="U280" s="397">
        <f>IF(AT280="","",AT280)</f>
        <v>0</v>
      </c>
      <c r="V280" s="58" t="str">
        <f t="shared" si="314"/>
        <v/>
      </c>
      <c r="W280" s="397">
        <f>IF(AV280="","",AV280)</f>
        <v>0</v>
      </c>
      <c r="Z280" s="405" t="s">
        <v>2</v>
      </c>
      <c r="AA280" s="272" t="str">
        <f>IF(AB280=0,"",_xlfn.CONCAT(VLOOKUP(AB280,Starter!A:C,2,0)))</f>
        <v/>
      </c>
      <c r="AB280" s="81"/>
      <c r="AC280" s="132"/>
      <c r="AD280" s="91">
        <f>IF(SUM(AC280:AC282)+AC296=0,0,IF(SUM(ABS(AC280),ABS(AC281),ABS(AC282))=AC296,0.5,IF(SUM(ABS(AC280),ABS(AC281),ABS(AC282))&gt;AC296,1,0)))</f>
        <v>0</v>
      </c>
      <c r="AE280" s="132"/>
      <c r="AF280" s="91">
        <f>IF(SUM(AE280:AE282)+AE296=0,0,IF(SUM(ABS(AE280),ABS(AE281),ABS(AE282))=AE296,0.5,IF(SUM(ABS(AE280),ABS(AE281),ABS(AE282))&gt;AE296,1,0)))</f>
        <v>0</v>
      </c>
      <c r="AG280" s="132"/>
      <c r="AH280" s="91">
        <f>IF(SUM(AG280:AG282)+AG296=0,0,IF(SUM(ABS(AG280),ABS(AG281),ABS(AG282))=AG296,0.5,IF(SUM(ABS(AG280),ABS(AG281),ABS(AG282))&gt;AG296,1,0)))</f>
        <v>0</v>
      </c>
      <c r="AI280" s="132"/>
      <c r="AJ280" s="91">
        <f>IF(SUM(AI280:AI282)+AI296=0,0,IF(SUM(ABS(AI280),ABS(AI281),ABS(AI282))=AI296,0.5,IF(SUM(ABS(AI280),ABS(AI281),ABS(AI282))&gt;AI296,1,0)))</f>
        <v>0</v>
      </c>
      <c r="AK280" s="132"/>
      <c r="AL280" s="91">
        <f>IF(SUM(AK280:AK282)+AK296=0,0,IF(SUM(ABS(AK280),ABS(AK281),ABS(AK282))=AK296,0.5,IF(SUM(ABS(AK280),ABS(AK281),ABS(AK282))&gt;AK296,1,0)))</f>
        <v>0</v>
      </c>
      <c r="AM280" s="132"/>
      <c r="AN280" s="91">
        <f>IF(SUM(AM280:AM282)+AM296=0,0,IF(SUM(ABS(AM280),ABS(AM281),ABS(AM282))=AM296,0.5,IF(SUM(ABS(AM280),ABS(AM281),ABS(AM282))&gt;AM296,1,0)))</f>
        <v>0</v>
      </c>
      <c r="AO280" s="132"/>
      <c r="AP280" s="91">
        <f>IF(SUM(AO280:AO282)+AO296=0,0,IF(SUM(ABS(AO280),ABS(AO281),ABS(AO282))=AO296,0.5,IF(SUM(ABS(AO280),ABS(AO281),ABS(AO282))&gt;AO296,1,0)))</f>
        <v>0</v>
      </c>
      <c r="AQ280" s="132"/>
      <c r="AR280" s="91">
        <f>IF(SUM(AQ280:AQ282)+AQ296=0,0,IF(SUM(ABS(AQ280),ABS(AQ281),ABS(AQ282))=AQ296,0.5,IF(SUM(ABS(AQ280),ABS(AQ281),ABS(AQ282))&gt;AQ296,1,0)))</f>
        <v>0</v>
      </c>
      <c r="AS280" s="132"/>
      <c r="AT280" s="91">
        <f>IF(SUM(AS280:AS282)+AS296=0,0,IF(SUM(ABS(AS280),ABS(AS281),ABS(AS282))=AS296,0.5,IF(SUM(ABS(AS280),ABS(AS281),ABS(AS282))&gt;AS296,1,0)))</f>
        <v>0</v>
      </c>
      <c r="AU280" s="92">
        <f t="shared" si="315"/>
        <v>0</v>
      </c>
      <c r="AV280" s="93">
        <f>SUM(AD280+AF280+AH280+AJ280+AL280+AN280+AP280+AR280+AT280)</f>
        <v>0</v>
      </c>
      <c r="AW280" s="83"/>
      <c r="AX280" s="84"/>
      <c r="AZ280" s="47"/>
      <c r="BA280" s="149"/>
      <c r="BB280" s="150"/>
      <c r="BC280" s="151"/>
      <c r="BD280" s="154">
        <f t="shared" si="328"/>
        <v>0</v>
      </c>
      <c r="BE280" s="150">
        <f t="shared" si="329"/>
        <v>0</v>
      </c>
      <c r="BF280" s="152">
        <f t="shared" si="330"/>
        <v>0</v>
      </c>
      <c r="BG280" s="152">
        <f t="shared" si="331"/>
        <v>0</v>
      </c>
      <c r="BH280" s="152" t="str">
        <f t="shared" si="316"/>
        <v/>
      </c>
      <c r="BI280" s="152" t="str">
        <f t="shared" si="317"/>
        <v/>
      </c>
      <c r="BJ280" s="152" t="str">
        <f t="shared" si="318"/>
        <v/>
      </c>
      <c r="BK280" s="152" t="str">
        <f t="shared" si="319"/>
        <v/>
      </c>
      <c r="BL280" s="152" t="str">
        <f t="shared" si="320"/>
        <v/>
      </c>
      <c r="BM280" s="152" t="str">
        <f t="shared" si="321"/>
        <v/>
      </c>
      <c r="BN280" s="152" t="str">
        <f t="shared" si="322"/>
        <v/>
      </c>
      <c r="BO280" s="152" t="str">
        <f t="shared" si="323"/>
        <v/>
      </c>
      <c r="BP280" s="152" t="str">
        <f t="shared" si="324"/>
        <v/>
      </c>
      <c r="BQ280" s="153"/>
      <c r="BR280" s="151"/>
      <c r="BS280" s="152">
        <f t="shared" si="332"/>
        <v>0</v>
      </c>
      <c r="BT280" s="152">
        <f t="shared" si="333"/>
        <v>2.8000000000000002E-7</v>
      </c>
      <c r="BU280" s="152" t="str">
        <f t="shared" si="334"/>
        <v>Donaubowler Regensburg 1</v>
      </c>
      <c r="BV280" s="151">
        <f t="shared" si="335"/>
        <v>9</v>
      </c>
      <c r="BW280" s="152">
        <f t="shared" si="336"/>
        <v>0</v>
      </c>
      <c r="BX280" s="152">
        <f>IF(COUNTIF(BH280:BP280,"&gt;0")&lt;Spielorte!$A$23,0,BE280/Spielorte!$A$23)</f>
        <v>0</v>
      </c>
      <c r="BY280" s="152">
        <f t="shared" si="337"/>
        <v>2.8000000000000002E-7</v>
      </c>
      <c r="BZ280" s="151">
        <f t="shared" si="325"/>
        <v>9</v>
      </c>
    </row>
    <row r="281" spans="1:78" ht="17.100000000000001" customHeight="1" x14ac:dyDescent="0.25">
      <c r="A281" s="414"/>
      <c r="B281" s="59" t="str">
        <f t="shared" si="326"/>
        <v/>
      </c>
      <c r="C281" s="60" t="str">
        <f t="shared" si="326"/>
        <v/>
      </c>
      <c r="D281" s="61" t="str">
        <f t="shared" si="326"/>
        <v/>
      </c>
      <c r="E281" s="398"/>
      <c r="F281" s="61" t="str">
        <f t="shared" si="307"/>
        <v/>
      </c>
      <c r="G281" s="398"/>
      <c r="H281" s="61" t="str">
        <f t="shared" si="308"/>
        <v/>
      </c>
      <c r="I281" s="398"/>
      <c r="J281" s="61" t="str">
        <f t="shared" si="309"/>
        <v/>
      </c>
      <c r="K281" s="398"/>
      <c r="L281" s="61" t="str">
        <f t="shared" si="310"/>
        <v/>
      </c>
      <c r="M281" s="398"/>
      <c r="N281" s="61" t="str">
        <f t="shared" si="327"/>
        <v/>
      </c>
      <c r="O281" s="398"/>
      <c r="P281" s="61" t="str">
        <f t="shared" si="311"/>
        <v/>
      </c>
      <c r="Q281" s="398"/>
      <c r="R281" s="61" t="str">
        <f t="shared" si="312"/>
        <v/>
      </c>
      <c r="S281" s="398"/>
      <c r="T281" s="61" t="str">
        <f t="shared" si="313"/>
        <v/>
      </c>
      <c r="U281" s="398"/>
      <c r="V281" s="61" t="str">
        <f t="shared" si="314"/>
        <v/>
      </c>
      <c r="W281" s="398"/>
      <c r="Z281" s="406"/>
      <c r="AA281" s="90" t="str">
        <f>IF(AB281=0,"",_xlfn.CONCAT(VLOOKUP(AB281,Starter!A:C,2,0)))</f>
        <v/>
      </c>
      <c r="AB281" s="80"/>
      <c r="AC281" s="130"/>
      <c r="AD281" s="94"/>
      <c r="AE281" s="130"/>
      <c r="AF281" s="94"/>
      <c r="AG281" s="130"/>
      <c r="AH281" s="94"/>
      <c r="AI281" s="130"/>
      <c r="AJ281" s="94"/>
      <c r="AK281" s="130"/>
      <c r="AL281" s="94"/>
      <c r="AM281" s="130"/>
      <c r="AN281" s="94"/>
      <c r="AO281" s="134"/>
      <c r="AP281" s="94"/>
      <c r="AQ281" s="134"/>
      <c r="AR281" s="94"/>
      <c r="AS281" s="134"/>
      <c r="AT281" s="94"/>
      <c r="AU281" s="95">
        <f t="shared" si="315"/>
        <v>0</v>
      </c>
      <c r="AV281" s="96"/>
      <c r="AW281" s="83"/>
      <c r="AX281" s="84"/>
      <c r="AZ281" s="47"/>
      <c r="BA281" s="149"/>
      <c r="BB281" s="150"/>
      <c r="BC281" s="151"/>
      <c r="BD281" s="154">
        <f t="shared" si="328"/>
        <v>0</v>
      </c>
      <c r="BE281" s="150">
        <f t="shared" si="329"/>
        <v>0</v>
      </c>
      <c r="BF281" s="152">
        <f t="shared" si="330"/>
        <v>0</v>
      </c>
      <c r="BG281" s="152">
        <f t="shared" si="331"/>
        <v>0</v>
      </c>
      <c r="BH281" s="152" t="str">
        <f t="shared" si="316"/>
        <v/>
      </c>
      <c r="BI281" s="152" t="str">
        <f t="shared" si="317"/>
        <v/>
      </c>
      <c r="BJ281" s="152" t="str">
        <f t="shared" si="318"/>
        <v/>
      </c>
      <c r="BK281" s="152" t="str">
        <f t="shared" si="319"/>
        <v/>
      </c>
      <c r="BL281" s="152" t="str">
        <f t="shared" si="320"/>
        <v/>
      </c>
      <c r="BM281" s="152" t="str">
        <f t="shared" si="321"/>
        <v/>
      </c>
      <c r="BN281" s="152" t="str">
        <f t="shared" si="322"/>
        <v/>
      </c>
      <c r="BO281" s="152" t="str">
        <f t="shared" si="323"/>
        <v/>
      </c>
      <c r="BP281" s="152" t="str">
        <f t="shared" si="324"/>
        <v/>
      </c>
      <c r="BQ281" s="153"/>
      <c r="BR281" s="151"/>
      <c r="BS281" s="152">
        <f t="shared" si="332"/>
        <v>0</v>
      </c>
      <c r="BT281" s="152">
        <f t="shared" si="333"/>
        <v>2.8099999999999999E-7</v>
      </c>
      <c r="BU281" s="152" t="str">
        <f t="shared" si="334"/>
        <v>Donaubowler Regensburg 1</v>
      </c>
      <c r="BV281" s="151">
        <f t="shared" si="335"/>
        <v>8</v>
      </c>
      <c r="BW281" s="152">
        <f t="shared" si="336"/>
        <v>0</v>
      </c>
      <c r="BX281" s="152">
        <f>IF(COUNTIF(BH281:BP281,"&gt;0")&lt;Spielorte!$A$23,0,BE281/Spielorte!$A$23)</f>
        <v>0</v>
      </c>
      <c r="BY281" s="152">
        <f t="shared" si="337"/>
        <v>2.8099999999999999E-7</v>
      </c>
      <c r="BZ281" s="151">
        <f t="shared" si="325"/>
        <v>8</v>
      </c>
    </row>
    <row r="282" spans="1:78" ht="17.100000000000001" customHeight="1" thickBot="1" x14ac:dyDescent="0.3">
      <c r="A282" s="415"/>
      <c r="B282" s="62" t="str">
        <f t="shared" si="326"/>
        <v/>
      </c>
      <c r="C282" s="63" t="str">
        <f t="shared" si="326"/>
        <v/>
      </c>
      <c r="D282" s="52" t="str">
        <f t="shared" si="326"/>
        <v/>
      </c>
      <c r="E282" s="399"/>
      <c r="F282" s="52" t="str">
        <f t="shared" si="307"/>
        <v/>
      </c>
      <c r="G282" s="399"/>
      <c r="H282" s="52" t="str">
        <f t="shared" si="308"/>
        <v/>
      </c>
      <c r="I282" s="399"/>
      <c r="J282" s="52" t="str">
        <f t="shared" si="309"/>
        <v/>
      </c>
      <c r="K282" s="399"/>
      <c r="L282" s="52" t="str">
        <f t="shared" si="310"/>
        <v/>
      </c>
      <c r="M282" s="399"/>
      <c r="N282" s="52" t="str">
        <f t="shared" si="327"/>
        <v/>
      </c>
      <c r="O282" s="399"/>
      <c r="P282" s="52" t="str">
        <f t="shared" si="311"/>
        <v/>
      </c>
      <c r="Q282" s="399"/>
      <c r="R282" s="52" t="str">
        <f t="shared" si="312"/>
        <v/>
      </c>
      <c r="S282" s="399"/>
      <c r="T282" s="52" t="str">
        <f t="shared" si="313"/>
        <v/>
      </c>
      <c r="U282" s="399"/>
      <c r="V282" s="52" t="str">
        <f t="shared" si="314"/>
        <v/>
      </c>
      <c r="W282" s="399"/>
      <c r="Z282" s="407"/>
      <c r="AA282" s="99" t="str">
        <f>IF(AB282=0,"",_xlfn.CONCAT(VLOOKUP(AB282,Starter!A:C,2,0)))</f>
        <v/>
      </c>
      <c r="AB282" s="82"/>
      <c r="AC282" s="133"/>
      <c r="AD282" s="100"/>
      <c r="AE282" s="133"/>
      <c r="AF282" s="100"/>
      <c r="AG282" s="133"/>
      <c r="AH282" s="100"/>
      <c r="AI282" s="133"/>
      <c r="AJ282" s="100"/>
      <c r="AK282" s="133"/>
      <c r="AL282" s="100"/>
      <c r="AM282" s="133"/>
      <c r="AN282" s="100"/>
      <c r="AO282" s="133"/>
      <c r="AP282" s="100"/>
      <c r="AQ282" s="133"/>
      <c r="AR282" s="100"/>
      <c r="AS282" s="133"/>
      <c r="AT282" s="100"/>
      <c r="AU282" s="97">
        <f t="shared" si="315"/>
        <v>0</v>
      </c>
      <c r="AV282" s="98"/>
      <c r="AW282" s="83"/>
      <c r="AX282" s="84"/>
      <c r="AZ282" s="47"/>
      <c r="BA282" s="149"/>
      <c r="BB282" s="150"/>
      <c r="BC282" s="151"/>
      <c r="BD282" s="154">
        <f t="shared" si="328"/>
        <v>0</v>
      </c>
      <c r="BE282" s="150">
        <f t="shared" si="329"/>
        <v>0</v>
      </c>
      <c r="BF282" s="152">
        <f t="shared" si="330"/>
        <v>0</v>
      </c>
      <c r="BG282" s="152">
        <f t="shared" si="331"/>
        <v>0</v>
      </c>
      <c r="BH282" s="152" t="str">
        <f t="shared" si="316"/>
        <v/>
      </c>
      <c r="BI282" s="152" t="str">
        <f t="shared" si="317"/>
        <v/>
      </c>
      <c r="BJ282" s="152" t="str">
        <f t="shared" si="318"/>
        <v/>
      </c>
      <c r="BK282" s="152" t="str">
        <f t="shared" si="319"/>
        <v/>
      </c>
      <c r="BL282" s="152" t="str">
        <f t="shared" si="320"/>
        <v/>
      </c>
      <c r="BM282" s="152" t="str">
        <f t="shared" si="321"/>
        <v/>
      </c>
      <c r="BN282" s="152" t="str">
        <f t="shared" si="322"/>
        <v/>
      </c>
      <c r="BO282" s="152" t="str">
        <f t="shared" si="323"/>
        <v/>
      </c>
      <c r="BP282" s="152" t="str">
        <f t="shared" si="324"/>
        <v/>
      </c>
      <c r="BQ282" s="153"/>
      <c r="BR282" s="151"/>
      <c r="BS282" s="152">
        <f t="shared" si="332"/>
        <v>0</v>
      </c>
      <c r="BT282" s="152">
        <f t="shared" si="333"/>
        <v>2.8200000000000001E-7</v>
      </c>
      <c r="BU282" s="152" t="str">
        <f t="shared" si="334"/>
        <v>Donaubowler Regensburg 1</v>
      </c>
      <c r="BV282" s="151">
        <f t="shared" si="335"/>
        <v>7</v>
      </c>
      <c r="BW282" s="152">
        <f t="shared" si="336"/>
        <v>0</v>
      </c>
      <c r="BX282" s="152">
        <f>IF(COUNTIF(BH282:BP282,"&gt;0")&lt;Spielorte!$A$23,0,BE282/Spielorte!$A$23)</f>
        <v>0</v>
      </c>
      <c r="BY282" s="152">
        <f t="shared" si="337"/>
        <v>2.8200000000000001E-7</v>
      </c>
      <c r="BZ282" s="151">
        <f t="shared" si="325"/>
        <v>7</v>
      </c>
    </row>
    <row r="283" spans="1:78" ht="17.100000000000001" customHeight="1" x14ac:dyDescent="0.25">
      <c r="A283" s="413" t="s">
        <v>3</v>
      </c>
      <c r="B283" s="56" t="str">
        <f t="shared" si="326"/>
        <v/>
      </c>
      <c r="C283" s="57" t="str">
        <f t="shared" si="326"/>
        <v/>
      </c>
      <c r="D283" s="58" t="str">
        <f t="shared" si="326"/>
        <v/>
      </c>
      <c r="E283" s="397">
        <f>IF(AD283="","",AD283)</f>
        <v>0</v>
      </c>
      <c r="F283" s="58" t="str">
        <f t="shared" si="307"/>
        <v/>
      </c>
      <c r="G283" s="397">
        <f>IF(AF283="","",AF283)</f>
        <v>0</v>
      </c>
      <c r="H283" s="58" t="str">
        <f t="shared" si="308"/>
        <v/>
      </c>
      <c r="I283" s="397">
        <f>IF(AH283="","",AH283)</f>
        <v>0</v>
      </c>
      <c r="J283" s="58" t="str">
        <f t="shared" si="309"/>
        <v/>
      </c>
      <c r="K283" s="397">
        <f>IF(AJ283="","",AJ283)</f>
        <v>0</v>
      </c>
      <c r="L283" s="58" t="str">
        <f t="shared" si="310"/>
        <v/>
      </c>
      <c r="M283" s="397">
        <f>IF(AL283="","",AL283)</f>
        <v>0</v>
      </c>
      <c r="N283" s="58" t="str">
        <f t="shared" si="327"/>
        <v/>
      </c>
      <c r="O283" s="397">
        <f>IF(AN283="","",AN283)</f>
        <v>0</v>
      </c>
      <c r="P283" s="58" t="str">
        <f t="shared" si="311"/>
        <v/>
      </c>
      <c r="Q283" s="397">
        <f>IF(AP283="","",AP283)</f>
        <v>0</v>
      </c>
      <c r="R283" s="58" t="str">
        <f t="shared" si="312"/>
        <v/>
      </c>
      <c r="S283" s="397">
        <f>IF(AR283="","",AR283)</f>
        <v>0</v>
      </c>
      <c r="T283" s="58" t="str">
        <f t="shared" si="313"/>
        <v/>
      </c>
      <c r="U283" s="397">
        <f>IF(AT283="","",AT283)</f>
        <v>0</v>
      </c>
      <c r="V283" s="58" t="str">
        <f t="shared" si="314"/>
        <v/>
      </c>
      <c r="W283" s="397">
        <f>IF(AV283="","",AV283)</f>
        <v>0</v>
      </c>
      <c r="Z283" s="405" t="s">
        <v>3</v>
      </c>
      <c r="AA283" s="272" t="str">
        <f>IF(AB283=0,"",_xlfn.CONCAT(VLOOKUP(AB283,Starter!A:C,2,0)))</f>
        <v/>
      </c>
      <c r="AB283" s="81"/>
      <c r="AC283" s="132"/>
      <c r="AD283" s="91">
        <f>IF(SUM(AC283:AC285)+AC297=0,0,IF(SUM(ABS(AC283),ABS(AC284),ABS(AC285))=AC297,0.5,IF(SUM(ABS(AC283),ABS(AC284),ABS(AC285))&gt;AC297,1,0)))</f>
        <v>0</v>
      </c>
      <c r="AE283" s="132"/>
      <c r="AF283" s="91">
        <f>IF(SUM(AE283:AE285)+AE297=0,0,IF(SUM(ABS(AE283),ABS(AE284),ABS(AE285))=AE297,0.5,IF(SUM(ABS(AE283),ABS(AE284),ABS(AE285))&gt;AE297,1,0)))</f>
        <v>0</v>
      </c>
      <c r="AG283" s="132"/>
      <c r="AH283" s="91">
        <f>IF(SUM(AG283:AG285)+AG297=0,0,IF(SUM(ABS(AG283),ABS(AG284),ABS(AG285))=AG297,0.5,IF(SUM(ABS(AG283),ABS(AG284),ABS(AG285))&gt;AG297,1,0)))</f>
        <v>0</v>
      </c>
      <c r="AI283" s="132"/>
      <c r="AJ283" s="91">
        <f>IF(SUM(AI283:AI285)+AI297=0,0,IF(SUM(ABS(AI283),ABS(AI284),ABS(AI285))=AI297,0.5,IF(SUM(ABS(AI283),ABS(AI284),ABS(AI285))&gt;AI297,1,0)))</f>
        <v>0</v>
      </c>
      <c r="AK283" s="132"/>
      <c r="AL283" s="91">
        <f>IF(SUM(AK283:AK285)+AK297=0,0,IF(SUM(ABS(AK283),ABS(AK284),ABS(AK285))=AK297,0.5,IF(SUM(ABS(AK283),ABS(AK284),ABS(AK285))&gt;AK297,1,0)))</f>
        <v>0</v>
      </c>
      <c r="AM283" s="132"/>
      <c r="AN283" s="91">
        <f>IF(SUM(AM283:AM285)+AM297=0,0,IF(SUM(ABS(AM283),ABS(AM284),ABS(AM285))=AM297,0.5,IF(SUM(ABS(AM283),ABS(AM284),ABS(AM285))&gt;AM297,1,0)))</f>
        <v>0</v>
      </c>
      <c r="AO283" s="132"/>
      <c r="AP283" s="91">
        <f>IF(SUM(AO283:AO285)+AO297=0,0,IF(SUM(ABS(AO283),ABS(AO284),ABS(AO285))=AO297,0.5,IF(SUM(ABS(AO283),ABS(AO284),ABS(AO285))&gt;AO297,1,0)))</f>
        <v>0</v>
      </c>
      <c r="AQ283" s="132"/>
      <c r="AR283" s="91">
        <f>IF(SUM(AQ283:AQ285)+AQ297=0,0,IF(SUM(ABS(AQ283),ABS(AQ284),ABS(AQ285))=AQ297,0.5,IF(SUM(ABS(AQ283),ABS(AQ284),ABS(AQ285))&gt;AQ297,1,0)))</f>
        <v>0</v>
      </c>
      <c r="AS283" s="132"/>
      <c r="AT283" s="91">
        <f>IF(SUM(AS283:AS285)+AS297=0,0,IF(SUM(ABS(AS283),ABS(AS284),ABS(AS285))=AS297,0.5,IF(SUM(ABS(AS283),ABS(AS284),ABS(AS285))&gt;AS297,1,0)))</f>
        <v>0</v>
      </c>
      <c r="AU283" s="92">
        <f t="shared" si="315"/>
        <v>0</v>
      </c>
      <c r="AV283" s="93">
        <f>SUM(AD283+AF283+AH283+AJ283+AL283+AN283+AP283+AR283+AT283)</f>
        <v>0</v>
      </c>
      <c r="AW283" s="83"/>
      <c r="AX283" s="84"/>
      <c r="AZ283" s="47"/>
      <c r="BA283" s="149"/>
      <c r="BB283" s="150"/>
      <c r="BC283" s="151"/>
      <c r="BD283" s="154">
        <f t="shared" si="328"/>
        <v>0</v>
      </c>
      <c r="BE283" s="150">
        <f t="shared" si="329"/>
        <v>0</v>
      </c>
      <c r="BF283" s="152">
        <f t="shared" si="330"/>
        <v>0</v>
      </c>
      <c r="BG283" s="152">
        <f t="shared" si="331"/>
        <v>0</v>
      </c>
      <c r="BH283" s="152" t="str">
        <f t="shared" si="316"/>
        <v/>
      </c>
      <c r="BI283" s="152" t="str">
        <f t="shared" si="317"/>
        <v/>
      </c>
      <c r="BJ283" s="152" t="str">
        <f t="shared" si="318"/>
        <v/>
      </c>
      <c r="BK283" s="152" t="str">
        <f t="shared" si="319"/>
        <v/>
      </c>
      <c r="BL283" s="152" t="str">
        <f t="shared" si="320"/>
        <v/>
      </c>
      <c r="BM283" s="152" t="str">
        <f t="shared" si="321"/>
        <v/>
      </c>
      <c r="BN283" s="152" t="str">
        <f t="shared" si="322"/>
        <v/>
      </c>
      <c r="BO283" s="152" t="str">
        <f t="shared" si="323"/>
        <v/>
      </c>
      <c r="BP283" s="152" t="str">
        <f t="shared" si="324"/>
        <v/>
      </c>
      <c r="BQ283" s="153"/>
      <c r="BR283" s="151"/>
      <c r="BS283" s="152">
        <f t="shared" si="332"/>
        <v>0</v>
      </c>
      <c r="BT283" s="152">
        <f t="shared" si="333"/>
        <v>2.8299999999999998E-7</v>
      </c>
      <c r="BU283" s="152" t="str">
        <f t="shared" si="334"/>
        <v>Donaubowler Regensburg 1</v>
      </c>
      <c r="BV283" s="151">
        <f t="shared" si="335"/>
        <v>6</v>
      </c>
      <c r="BW283" s="152">
        <f t="shared" si="336"/>
        <v>0</v>
      </c>
      <c r="BX283" s="152">
        <f>IF(COUNTIF(BH283:BP283,"&gt;0")&lt;Spielorte!$A$23,0,BE283/Spielorte!$A$23)</f>
        <v>0</v>
      </c>
      <c r="BY283" s="152">
        <f t="shared" si="337"/>
        <v>2.8299999999999998E-7</v>
      </c>
      <c r="BZ283" s="151">
        <f t="shared" si="325"/>
        <v>6</v>
      </c>
    </row>
    <row r="284" spans="1:78" ht="17.100000000000001" customHeight="1" x14ac:dyDescent="0.25">
      <c r="A284" s="414"/>
      <c r="B284" s="59" t="str">
        <f t="shared" si="326"/>
        <v/>
      </c>
      <c r="C284" s="60" t="str">
        <f t="shared" si="326"/>
        <v/>
      </c>
      <c r="D284" s="61" t="str">
        <f t="shared" si="326"/>
        <v/>
      </c>
      <c r="E284" s="398"/>
      <c r="F284" s="61" t="str">
        <f t="shared" si="307"/>
        <v/>
      </c>
      <c r="G284" s="398"/>
      <c r="H284" s="61" t="str">
        <f t="shared" si="308"/>
        <v/>
      </c>
      <c r="I284" s="398"/>
      <c r="J284" s="61" t="str">
        <f t="shared" si="309"/>
        <v/>
      </c>
      <c r="K284" s="398"/>
      <c r="L284" s="61" t="str">
        <f t="shared" si="310"/>
        <v/>
      </c>
      <c r="M284" s="398"/>
      <c r="N284" s="61" t="str">
        <f t="shared" si="327"/>
        <v/>
      </c>
      <c r="O284" s="398"/>
      <c r="P284" s="61" t="str">
        <f t="shared" si="311"/>
        <v/>
      </c>
      <c r="Q284" s="398"/>
      <c r="R284" s="61" t="str">
        <f t="shared" si="312"/>
        <v/>
      </c>
      <c r="S284" s="398"/>
      <c r="T284" s="61" t="str">
        <f t="shared" si="313"/>
        <v/>
      </c>
      <c r="U284" s="398"/>
      <c r="V284" s="61" t="str">
        <f t="shared" si="314"/>
        <v/>
      </c>
      <c r="W284" s="398"/>
      <c r="Z284" s="406"/>
      <c r="AA284" s="90" t="str">
        <f>IF(AB284=0,"",_xlfn.CONCAT(VLOOKUP(AB284,Starter!A:C,2,0)))</f>
        <v/>
      </c>
      <c r="AB284" s="80"/>
      <c r="AC284" s="130"/>
      <c r="AD284" s="94"/>
      <c r="AE284" s="130"/>
      <c r="AF284" s="94"/>
      <c r="AG284" s="130"/>
      <c r="AH284" s="94"/>
      <c r="AI284" s="130"/>
      <c r="AJ284" s="94"/>
      <c r="AK284" s="130"/>
      <c r="AL284" s="94"/>
      <c r="AM284" s="130"/>
      <c r="AN284" s="94"/>
      <c r="AO284" s="130"/>
      <c r="AP284" s="94"/>
      <c r="AQ284" s="130"/>
      <c r="AR284" s="94"/>
      <c r="AS284" s="130"/>
      <c r="AT284" s="94"/>
      <c r="AU284" s="95">
        <f t="shared" si="315"/>
        <v>0</v>
      </c>
      <c r="AV284" s="96"/>
      <c r="AW284" s="83"/>
      <c r="AX284" s="84"/>
      <c r="AZ284" s="47"/>
      <c r="BA284" s="149"/>
      <c r="BB284" s="150"/>
      <c r="BC284" s="151"/>
      <c r="BD284" s="154">
        <f t="shared" si="328"/>
        <v>0</v>
      </c>
      <c r="BE284" s="150">
        <f t="shared" si="329"/>
        <v>0</v>
      </c>
      <c r="BF284" s="152">
        <f t="shared" si="330"/>
        <v>0</v>
      </c>
      <c r="BG284" s="152">
        <f t="shared" si="331"/>
        <v>0</v>
      </c>
      <c r="BH284" s="152" t="str">
        <f t="shared" si="316"/>
        <v/>
      </c>
      <c r="BI284" s="152" t="str">
        <f t="shared" si="317"/>
        <v/>
      </c>
      <c r="BJ284" s="152" t="str">
        <f t="shared" si="318"/>
        <v/>
      </c>
      <c r="BK284" s="152" t="str">
        <f t="shared" si="319"/>
        <v/>
      </c>
      <c r="BL284" s="152" t="str">
        <f t="shared" si="320"/>
        <v/>
      </c>
      <c r="BM284" s="152" t="str">
        <f t="shared" si="321"/>
        <v/>
      </c>
      <c r="BN284" s="152" t="str">
        <f t="shared" si="322"/>
        <v/>
      </c>
      <c r="BO284" s="152" t="str">
        <f t="shared" si="323"/>
        <v/>
      </c>
      <c r="BP284" s="152" t="str">
        <f t="shared" si="324"/>
        <v/>
      </c>
      <c r="BQ284" s="153"/>
      <c r="BR284" s="151"/>
      <c r="BS284" s="152">
        <f t="shared" si="332"/>
        <v>0</v>
      </c>
      <c r="BT284" s="152">
        <f t="shared" si="333"/>
        <v>2.84E-7</v>
      </c>
      <c r="BU284" s="152" t="str">
        <f t="shared" si="334"/>
        <v>Donaubowler Regensburg 1</v>
      </c>
      <c r="BV284" s="151">
        <f t="shared" si="335"/>
        <v>5</v>
      </c>
      <c r="BW284" s="152">
        <f t="shared" si="336"/>
        <v>0</v>
      </c>
      <c r="BX284" s="152">
        <f>IF(COUNTIF(BH284:BP284,"&gt;0")&lt;Spielorte!$A$23,0,BE284/Spielorte!$A$23)</f>
        <v>0</v>
      </c>
      <c r="BY284" s="152">
        <f t="shared" si="337"/>
        <v>2.84E-7</v>
      </c>
      <c r="BZ284" s="151">
        <f t="shared" si="325"/>
        <v>5</v>
      </c>
    </row>
    <row r="285" spans="1:78" ht="17.100000000000001" customHeight="1" thickBot="1" x14ac:dyDescent="0.3">
      <c r="A285" s="415"/>
      <c r="B285" s="62" t="str">
        <f t="shared" si="326"/>
        <v/>
      </c>
      <c r="C285" s="63" t="str">
        <f t="shared" si="326"/>
        <v/>
      </c>
      <c r="D285" s="52" t="str">
        <f t="shared" si="326"/>
        <v/>
      </c>
      <c r="E285" s="399"/>
      <c r="F285" s="52" t="str">
        <f t="shared" si="307"/>
        <v/>
      </c>
      <c r="G285" s="399"/>
      <c r="H285" s="52" t="str">
        <f t="shared" si="308"/>
        <v/>
      </c>
      <c r="I285" s="399"/>
      <c r="J285" s="52" t="str">
        <f t="shared" si="309"/>
        <v/>
      </c>
      <c r="K285" s="399"/>
      <c r="L285" s="52" t="str">
        <f t="shared" si="310"/>
        <v/>
      </c>
      <c r="M285" s="399"/>
      <c r="N285" s="52" t="str">
        <f t="shared" si="327"/>
        <v/>
      </c>
      <c r="O285" s="399"/>
      <c r="P285" s="52" t="str">
        <f t="shared" si="311"/>
        <v/>
      </c>
      <c r="Q285" s="399"/>
      <c r="R285" s="52" t="str">
        <f t="shared" si="312"/>
        <v/>
      </c>
      <c r="S285" s="399"/>
      <c r="T285" s="52" t="str">
        <f t="shared" si="313"/>
        <v/>
      </c>
      <c r="U285" s="399"/>
      <c r="V285" s="52" t="str">
        <f t="shared" si="314"/>
        <v/>
      </c>
      <c r="W285" s="399"/>
      <c r="Z285" s="407"/>
      <c r="AA285" s="99" t="str">
        <f>IF(AB285=0,"",_xlfn.CONCAT(VLOOKUP(AB285,Starter!A:C,2,0)))</f>
        <v/>
      </c>
      <c r="AB285" s="82"/>
      <c r="AC285" s="133"/>
      <c r="AD285" s="100"/>
      <c r="AE285" s="133"/>
      <c r="AF285" s="100"/>
      <c r="AG285" s="133"/>
      <c r="AH285" s="100"/>
      <c r="AI285" s="133"/>
      <c r="AJ285" s="100"/>
      <c r="AK285" s="133"/>
      <c r="AL285" s="100"/>
      <c r="AM285" s="133"/>
      <c r="AN285" s="100"/>
      <c r="AO285" s="133"/>
      <c r="AP285" s="100"/>
      <c r="AQ285" s="133"/>
      <c r="AR285" s="100"/>
      <c r="AS285" s="133"/>
      <c r="AT285" s="100"/>
      <c r="AU285" s="97">
        <f t="shared" si="315"/>
        <v>0</v>
      </c>
      <c r="AV285" s="98"/>
      <c r="AW285" s="83"/>
      <c r="AX285" s="84"/>
      <c r="AZ285" s="47"/>
      <c r="BA285" s="149"/>
      <c r="BB285" s="150"/>
      <c r="BC285" s="151"/>
      <c r="BD285" s="154">
        <f t="shared" si="328"/>
        <v>0</v>
      </c>
      <c r="BE285" s="150">
        <f t="shared" si="329"/>
        <v>0</v>
      </c>
      <c r="BF285" s="152">
        <f t="shared" si="330"/>
        <v>0</v>
      </c>
      <c r="BG285" s="152">
        <f t="shared" si="331"/>
        <v>0</v>
      </c>
      <c r="BH285" s="152" t="str">
        <f t="shared" si="316"/>
        <v/>
      </c>
      <c r="BI285" s="152" t="str">
        <f t="shared" si="317"/>
        <v/>
      </c>
      <c r="BJ285" s="152" t="str">
        <f t="shared" si="318"/>
        <v/>
      </c>
      <c r="BK285" s="152" t="str">
        <f t="shared" si="319"/>
        <v/>
      </c>
      <c r="BL285" s="152" t="str">
        <f t="shared" si="320"/>
        <v/>
      </c>
      <c r="BM285" s="152" t="str">
        <f t="shared" si="321"/>
        <v/>
      </c>
      <c r="BN285" s="152" t="str">
        <f t="shared" si="322"/>
        <v/>
      </c>
      <c r="BO285" s="152" t="str">
        <f t="shared" si="323"/>
        <v/>
      </c>
      <c r="BP285" s="152" t="str">
        <f t="shared" si="324"/>
        <v/>
      </c>
      <c r="BQ285" s="153"/>
      <c r="BR285" s="151"/>
      <c r="BS285" s="152">
        <f t="shared" si="332"/>
        <v>0</v>
      </c>
      <c r="BT285" s="152">
        <f t="shared" si="333"/>
        <v>2.8500000000000002E-7</v>
      </c>
      <c r="BU285" s="152" t="str">
        <f t="shared" si="334"/>
        <v>Donaubowler Regensburg 1</v>
      </c>
      <c r="BV285" s="151">
        <f t="shared" si="335"/>
        <v>4</v>
      </c>
      <c r="BW285" s="152">
        <f t="shared" si="336"/>
        <v>0</v>
      </c>
      <c r="BX285" s="152">
        <f>IF(COUNTIF(BH285:BP285,"&gt;0")&lt;Spielorte!$A$23,0,BE285/Spielorte!$A$23)</f>
        <v>0</v>
      </c>
      <c r="BY285" s="152">
        <f t="shared" si="337"/>
        <v>2.8500000000000002E-7</v>
      </c>
      <c r="BZ285" s="151">
        <f t="shared" si="325"/>
        <v>4</v>
      </c>
    </row>
    <row r="286" spans="1:78" ht="17.100000000000001" customHeight="1" x14ac:dyDescent="0.25">
      <c r="A286" s="413" t="s">
        <v>11</v>
      </c>
      <c r="B286" s="56" t="str">
        <f>IF(AA286=0,"",AA286)</f>
        <v/>
      </c>
      <c r="C286" s="57" t="str">
        <f t="shared" si="326"/>
        <v/>
      </c>
      <c r="D286" s="58" t="str">
        <f t="shared" si="326"/>
        <v/>
      </c>
      <c r="E286" s="397">
        <f>IF(AD286="","",AD286)</f>
        <v>0</v>
      </c>
      <c r="F286" s="58" t="str">
        <f t="shared" si="307"/>
        <v/>
      </c>
      <c r="G286" s="397">
        <f>IF(AF286="","",AF286)</f>
        <v>0</v>
      </c>
      <c r="H286" s="58" t="str">
        <f t="shared" si="308"/>
        <v/>
      </c>
      <c r="I286" s="397">
        <f>IF(AH286="","",AH286)</f>
        <v>0</v>
      </c>
      <c r="J286" s="58" t="str">
        <f t="shared" si="309"/>
        <v/>
      </c>
      <c r="K286" s="397">
        <f>IF(AJ286="","",AJ286)</f>
        <v>0</v>
      </c>
      <c r="L286" s="58" t="str">
        <f t="shared" si="310"/>
        <v/>
      </c>
      <c r="M286" s="397">
        <f>IF(AL286="","",AL286)</f>
        <v>0</v>
      </c>
      <c r="N286" s="58" t="str">
        <f t="shared" si="327"/>
        <v/>
      </c>
      <c r="O286" s="397">
        <f>IF(AN286="","",AN286)</f>
        <v>0</v>
      </c>
      <c r="P286" s="58" t="str">
        <f t="shared" si="311"/>
        <v/>
      </c>
      <c r="Q286" s="397">
        <f>IF(AP286="","",AP286)</f>
        <v>0</v>
      </c>
      <c r="R286" s="58" t="str">
        <f t="shared" si="312"/>
        <v/>
      </c>
      <c r="S286" s="397">
        <f>IF(AR286="","",AR286)</f>
        <v>0</v>
      </c>
      <c r="T286" s="58" t="str">
        <f t="shared" si="313"/>
        <v/>
      </c>
      <c r="U286" s="397">
        <f>IF(AT286="","",AT286)</f>
        <v>0</v>
      </c>
      <c r="V286" s="58" t="str">
        <f t="shared" si="314"/>
        <v/>
      </c>
      <c r="W286" s="397">
        <f>IF(AV286="","",AV286)</f>
        <v>0</v>
      </c>
      <c r="Z286" s="405" t="s">
        <v>11</v>
      </c>
      <c r="AA286" s="90" t="str">
        <f>IF(AB286=0,"",_xlfn.CONCAT(VLOOKUP(AB286,Starter!A:C,2,0)))</f>
        <v/>
      </c>
      <c r="AB286" s="81"/>
      <c r="AC286" s="132"/>
      <c r="AD286" s="91">
        <f>IF(SUM(AC286:AC288)+AC298=0,0,IF(SUM(ABS(AC286),ABS(AC287),ABS(AC288))=AC298,0.5,IF(SUM(ABS(AC286),ABS(AC287),ABS(AC288))&gt;AC298,1,0)))</f>
        <v>0</v>
      </c>
      <c r="AE286" s="132"/>
      <c r="AF286" s="91">
        <f>IF(SUM(AE286:AE288)+AE298=0,0,IF(SUM(ABS(AE286),ABS(AE287),ABS(AE288))=AE298,0.5,IF(SUM(ABS(AE286),ABS(AE287),ABS(AE288))&gt;AE298,1,0)))</f>
        <v>0</v>
      </c>
      <c r="AG286" s="132"/>
      <c r="AH286" s="91">
        <f>IF(SUM(AG286:AG288)+AG298=0,0,IF(SUM(ABS(AG286),ABS(AG287),ABS(AG288))=AG298,0.5,IF(SUM(ABS(AG286),ABS(AG287),ABS(AG288))&gt;AG298,1,0)))</f>
        <v>0</v>
      </c>
      <c r="AI286" s="132"/>
      <c r="AJ286" s="91">
        <f>IF(SUM(AI286:AI288)+AI298=0,0,IF(SUM(ABS(AI286),ABS(AI287),ABS(AI288))=AI298,0.5,IF(SUM(ABS(AI286),ABS(AI287),ABS(AI288))&gt;AI298,1,0)))</f>
        <v>0</v>
      </c>
      <c r="AK286" s="132"/>
      <c r="AL286" s="91">
        <f>IF(SUM(AK286:AK288)+AK298=0,0,IF(SUM(ABS(AK286),ABS(AK287),ABS(AK288))=AK298,0.5,IF(SUM(ABS(AK286),ABS(AK287),ABS(AK288))&gt;AK298,1,0)))</f>
        <v>0</v>
      </c>
      <c r="AM286" s="132"/>
      <c r="AN286" s="91">
        <f>IF(SUM(AM286:AM288)+AM298=0,0,IF(SUM(ABS(AM286),ABS(AM287),ABS(AM288))=AM298,0.5,IF(SUM(ABS(AM286),ABS(AM287),ABS(AM288))&gt;AM298,1,0)))</f>
        <v>0</v>
      </c>
      <c r="AO286" s="132"/>
      <c r="AP286" s="91">
        <f>IF(SUM(AO286:AO288)+AO298=0,0,IF(SUM(ABS(AO286),ABS(AO287),ABS(AO288))=AO298,0.5,IF(SUM(ABS(AO286),ABS(AO287),ABS(AO288))&gt;AO298,1,0)))</f>
        <v>0</v>
      </c>
      <c r="AQ286" s="132"/>
      <c r="AR286" s="91">
        <f>IF(SUM(AQ286:AQ288)+AQ298=0,0,IF(SUM(ABS(AQ286),ABS(AQ287),ABS(AQ288))=AQ298,0.5,IF(SUM(ABS(AQ286),ABS(AQ287),ABS(AQ288))&gt;AQ298,1,0)))</f>
        <v>0</v>
      </c>
      <c r="AS286" s="132"/>
      <c r="AT286" s="91">
        <f>IF(SUM(AS286:AS288)+AS298=0,0,IF(SUM(ABS(AS286),ABS(AS287),ABS(AS288))=AS298,0.5,IF(SUM(ABS(AS286),ABS(AS287),ABS(AS288))&gt;AS298,1,0)))</f>
        <v>0</v>
      </c>
      <c r="AU286" s="92">
        <f t="shared" si="315"/>
        <v>0</v>
      </c>
      <c r="AV286" s="93">
        <f>SUM(AD286+AF286+AH286+AJ286+AL286+AN286+AP286+AR286+AT286)</f>
        <v>0</v>
      </c>
      <c r="AW286" s="83"/>
      <c r="AX286" s="84"/>
      <c r="AZ286" s="47"/>
      <c r="BA286" s="149"/>
      <c r="BB286" s="150"/>
      <c r="BC286" s="151"/>
      <c r="BD286" s="154">
        <f t="shared" si="328"/>
        <v>0</v>
      </c>
      <c r="BE286" s="150">
        <f t="shared" si="329"/>
        <v>0</v>
      </c>
      <c r="BF286" s="152">
        <f t="shared" si="330"/>
        <v>0</v>
      </c>
      <c r="BG286" s="152">
        <f t="shared" si="331"/>
        <v>0</v>
      </c>
      <c r="BH286" s="152" t="str">
        <f t="shared" si="316"/>
        <v/>
      </c>
      <c r="BI286" s="152" t="str">
        <f t="shared" si="317"/>
        <v/>
      </c>
      <c r="BJ286" s="152" t="str">
        <f t="shared" si="318"/>
        <v/>
      </c>
      <c r="BK286" s="152" t="str">
        <f t="shared" si="319"/>
        <v/>
      </c>
      <c r="BL286" s="152" t="str">
        <f t="shared" si="320"/>
        <v/>
      </c>
      <c r="BM286" s="152" t="str">
        <f t="shared" si="321"/>
        <v/>
      </c>
      <c r="BN286" s="152" t="str">
        <f t="shared" si="322"/>
        <v/>
      </c>
      <c r="BO286" s="152" t="str">
        <f t="shared" si="323"/>
        <v/>
      </c>
      <c r="BP286" s="152" t="str">
        <f t="shared" si="324"/>
        <v/>
      </c>
      <c r="BQ286" s="153"/>
      <c r="BR286" s="151"/>
      <c r="BS286" s="152">
        <f t="shared" si="332"/>
        <v>0</v>
      </c>
      <c r="BT286" s="152">
        <f t="shared" si="333"/>
        <v>2.8599999999999999E-7</v>
      </c>
      <c r="BU286" s="152" t="str">
        <f t="shared" si="334"/>
        <v>Donaubowler Regensburg 1</v>
      </c>
      <c r="BV286" s="151">
        <f t="shared" si="335"/>
        <v>3</v>
      </c>
      <c r="BW286" s="152">
        <f t="shared" si="336"/>
        <v>0</v>
      </c>
      <c r="BX286" s="152">
        <f>IF(COUNTIF(BH286:BP286,"&gt;0")&lt;Spielorte!$A$23,0,BE286/Spielorte!$A$23)</f>
        <v>0</v>
      </c>
      <c r="BY286" s="152">
        <f t="shared" si="337"/>
        <v>2.8599999999999999E-7</v>
      </c>
      <c r="BZ286" s="151">
        <f t="shared" si="325"/>
        <v>3</v>
      </c>
    </row>
    <row r="287" spans="1:78" ht="17.100000000000001" customHeight="1" x14ac:dyDescent="0.25">
      <c r="A287" s="414"/>
      <c r="B287" s="59" t="str">
        <f>IF(AA287=0,"",AA287)</f>
        <v/>
      </c>
      <c r="C287" s="60" t="str">
        <f t="shared" si="326"/>
        <v/>
      </c>
      <c r="D287" s="61" t="str">
        <f t="shared" si="326"/>
        <v/>
      </c>
      <c r="E287" s="398"/>
      <c r="F287" s="61" t="str">
        <f t="shared" si="307"/>
        <v/>
      </c>
      <c r="G287" s="398"/>
      <c r="H287" s="61" t="str">
        <f t="shared" si="308"/>
        <v/>
      </c>
      <c r="I287" s="398"/>
      <c r="J287" s="61" t="str">
        <f t="shared" si="309"/>
        <v/>
      </c>
      <c r="K287" s="398"/>
      <c r="L287" s="61" t="str">
        <f t="shared" si="310"/>
        <v/>
      </c>
      <c r="M287" s="398"/>
      <c r="N287" s="61" t="str">
        <f t="shared" si="327"/>
        <v/>
      </c>
      <c r="O287" s="398"/>
      <c r="P287" s="61" t="str">
        <f t="shared" si="311"/>
        <v/>
      </c>
      <c r="Q287" s="398"/>
      <c r="R287" s="61" t="str">
        <f t="shared" si="312"/>
        <v/>
      </c>
      <c r="S287" s="398"/>
      <c r="T287" s="61" t="str">
        <f t="shared" si="313"/>
        <v/>
      </c>
      <c r="U287" s="398"/>
      <c r="V287" s="61" t="str">
        <f t="shared" si="314"/>
        <v/>
      </c>
      <c r="W287" s="398"/>
      <c r="Z287" s="406"/>
      <c r="AA287" s="90" t="str">
        <f>IF(AB287=0,"",_xlfn.CONCAT(VLOOKUP(AB287,Starter!A:C,2,0)))</f>
        <v/>
      </c>
      <c r="AB287" s="80"/>
      <c r="AC287" s="130"/>
      <c r="AD287" s="94"/>
      <c r="AE287" s="130"/>
      <c r="AF287" s="94"/>
      <c r="AG287" s="130"/>
      <c r="AH287" s="94"/>
      <c r="AI287" s="130"/>
      <c r="AJ287" s="94"/>
      <c r="AK287" s="130"/>
      <c r="AL287" s="94"/>
      <c r="AM287" s="130"/>
      <c r="AN287" s="94"/>
      <c r="AO287" s="130"/>
      <c r="AP287" s="94"/>
      <c r="AQ287" s="130"/>
      <c r="AR287" s="94"/>
      <c r="AS287" s="130"/>
      <c r="AT287" s="94"/>
      <c r="AU287" s="95">
        <f t="shared" si="315"/>
        <v>0</v>
      </c>
      <c r="AV287" s="96"/>
      <c r="AW287" s="83"/>
      <c r="AX287" s="84"/>
      <c r="AZ287" s="47"/>
      <c r="BA287" s="149"/>
      <c r="BB287" s="150"/>
      <c r="BC287" s="151"/>
      <c r="BD287" s="154">
        <f t="shared" si="328"/>
        <v>0</v>
      </c>
      <c r="BE287" s="150">
        <f t="shared" si="329"/>
        <v>0</v>
      </c>
      <c r="BF287" s="152">
        <f t="shared" si="330"/>
        <v>0</v>
      </c>
      <c r="BG287" s="152">
        <f t="shared" si="331"/>
        <v>0</v>
      </c>
      <c r="BH287" s="152" t="str">
        <f t="shared" si="316"/>
        <v/>
      </c>
      <c r="BI287" s="152" t="str">
        <f t="shared" si="317"/>
        <v/>
      </c>
      <c r="BJ287" s="152" t="str">
        <f t="shared" si="318"/>
        <v/>
      </c>
      <c r="BK287" s="152" t="str">
        <f t="shared" si="319"/>
        <v/>
      </c>
      <c r="BL287" s="152" t="str">
        <f t="shared" si="320"/>
        <v/>
      </c>
      <c r="BM287" s="152" t="str">
        <f t="shared" si="321"/>
        <v/>
      </c>
      <c r="BN287" s="152" t="str">
        <f t="shared" si="322"/>
        <v/>
      </c>
      <c r="BO287" s="152" t="str">
        <f t="shared" si="323"/>
        <v/>
      </c>
      <c r="BP287" s="152" t="str">
        <f t="shared" si="324"/>
        <v/>
      </c>
      <c r="BQ287" s="153"/>
      <c r="BR287" s="151"/>
      <c r="BS287" s="152">
        <f t="shared" si="332"/>
        <v>0</v>
      </c>
      <c r="BT287" s="152">
        <f t="shared" si="333"/>
        <v>2.8700000000000002E-7</v>
      </c>
      <c r="BU287" s="152" t="str">
        <f t="shared" si="334"/>
        <v>Donaubowler Regensburg 1</v>
      </c>
      <c r="BV287" s="151">
        <f t="shared" si="335"/>
        <v>2</v>
      </c>
      <c r="BW287" s="152">
        <f t="shared" si="336"/>
        <v>0</v>
      </c>
      <c r="BX287" s="152">
        <f>IF(COUNTIF(BH287:BP287,"&gt;0")&lt;Spielorte!$A$23,0,BE287/Spielorte!$A$23)</f>
        <v>0</v>
      </c>
      <c r="BY287" s="152">
        <f t="shared" si="337"/>
        <v>2.8700000000000002E-7</v>
      </c>
      <c r="BZ287" s="151">
        <f t="shared" si="325"/>
        <v>2</v>
      </c>
    </row>
    <row r="288" spans="1:78" ht="17.100000000000001" customHeight="1" thickBot="1" x14ac:dyDescent="0.3">
      <c r="A288" s="415"/>
      <c r="B288" s="62" t="str">
        <f>IF(AA288=0,"",AA288)</f>
        <v/>
      </c>
      <c r="C288" s="63" t="str">
        <f t="shared" si="326"/>
        <v/>
      </c>
      <c r="D288" s="52" t="str">
        <f t="shared" si="326"/>
        <v/>
      </c>
      <c r="E288" s="399"/>
      <c r="F288" s="52" t="str">
        <f t="shared" si="307"/>
        <v/>
      </c>
      <c r="G288" s="399"/>
      <c r="H288" s="52" t="str">
        <f t="shared" si="308"/>
        <v/>
      </c>
      <c r="I288" s="399"/>
      <c r="J288" s="52" t="str">
        <f t="shared" si="309"/>
        <v/>
      </c>
      <c r="K288" s="399"/>
      <c r="L288" s="52" t="str">
        <f t="shared" si="310"/>
        <v/>
      </c>
      <c r="M288" s="399"/>
      <c r="N288" s="52" t="str">
        <f t="shared" si="327"/>
        <v/>
      </c>
      <c r="O288" s="399"/>
      <c r="P288" s="52" t="str">
        <f t="shared" si="311"/>
        <v/>
      </c>
      <c r="Q288" s="399"/>
      <c r="R288" s="52" t="str">
        <f t="shared" si="312"/>
        <v/>
      </c>
      <c r="S288" s="399"/>
      <c r="T288" s="52" t="str">
        <f t="shared" si="313"/>
        <v/>
      </c>
      <c r="U288" s="399"/>
      <c r="V288" s="52" t="str">
        <f t="shared" si="314"/>
        <v/>
      </c>
      <c r="W288" s="399"/>
      <c r="Z288" s="407"/>
      <c r="AA288" s="90" t="str">
        <f>IF(AB288=0,"",_xlfn.CONCAT(VLOOKUP(AB288,Starter!A:C,2,0)))</f>
        <v/>
      </c>
      <c r="AB288" s="82"/>
      <c r="AC288" s="133"/>
      <c r="AD288" s="100"/>
      <c r="AE288" s="133"/>
      <c r="AF288" s="100"/>
      <c r="AG288" s="133"/>
      <c r="AH288" s="100"/>
      <c r="AI288" s="133"/>
      <c r="AJ288" s="100"/>
      <c r="AK288" s="133"/>
      <c r="AL288" s="100"/>
      <c r="AM288" s="133"/>
      <c r="AN288" s="100"/>
      <c r="AO288" s="133"/>
      <c r="AP288" s="100"/>
      <c r="AQ288" s="133"/>
      <c r="AR288" s="100"/>
      <c r="AS288" s="133"/>
      <c r="AT288" s="100"/>
      <c r="AU288" s="97">
        <f t="shared" si="315"/>
        <v>0</v>
      </c>
      <c r="AV288" s="98"/>
      <c r="AW288" s="83"/>
      <c r="AX288" s="84"/>
      <c r="AZ288" s="47"/>
      <c r="BA288" s="149"/>
      <c r="BB288" s="150"/>
      <c r="BC288" s="151"/>
      <c r="BD288" s="154">
        <f t="shared" si="328"/>
        <v>0</v>
      </c>
      <c r="BE288" s="150">
        <f t="shared" si="329"/>
        <v>0</v>
      </c>
      <c r="BF288" s="152">
        <f t="shared" si="330"/>
        <v>0</v>
      </c>
      <c r="BG288" s="152">
        <f t="shared" si="331"/>
        <v>0</v>
      </c>
      <c r="BH288" s="152" t="str">
        <f t="shared" si="316"/>
        <v/>
      </c>
      <c r="BI288" s="152" t="str">
        <f t="shared" si="317"/>
        <v/>
      </c>
      <c r="BJ288" s="152" t="str">
        <f t="shared" si="318"/>
        <v/>
      </c>
      <c r="BK288" s="152" t="str">
        <f t="shared" si="319"/>
        <v/>
      </c>
      <c r="BL288" s="152" t="str">
        <f t="shared" si="320"/>
        <v/>
      </c>
      <c r="BM288" s="152" t="str">
        <f t="shared" si="321"/>
        <v/>
      </c>
      <c r="BN288" s="152" t="str">
        <f t="shared" si="322"/>
        <v/>
      </c>
      <c r="BO288" s="152" t="str">
        <f t="shared" si="323"/>
        <v/>
      </c>
      <c r="BP288" s="152" t="str">
        <f t="shared" si="324"/>
        <v/>
      </c>
      <c r="BQ288" s="153"/>
      <c r="BR288" s="151"/>
      <c r="BS288" s="152">
        <f t="shared" si="332"/>
        <v>0</v>
      </c>
      <c r="BT288" s="152">
        <f t="shared" si="333"/>
        <v>2.8799999999999998E-7</v>
      </c>
      <c r="BU288" s="152" t="str">
        <f t="shared" si="334"/>
        <v>Donaubowler Regensburg 1</v>
      </c>
      <c r="BV288" s="151">
        <f t="shared" si="335"/>
        <v>1</v>
      </c>
      <c r="BW288" s="152">
        <f t="shared" si="336"/>
        <v>0</v>
      </c>
      <c r="BX288" s="152">
        <f>IF(COUNTIF(BH288:BP288,"&gt;0")&lt;Spielorte!$A$23,0,BE288/Spielorte!$A$23)</f>
        <v>0</v>
      </c>
      <c r="BY288" s="152">
        <f t="shared" si="337"/>
        <v>2.8799999999999998E-7</v>
      </c>
      <c r="BZ288" s="151">
        <f t="shared" si="325"/>
        <v>1</v>
      </c>
    </row>
    <row r="289" spans="2:78" ht="27.75" customHeight="1" thickBot="1" x14ac:dyDescent="0.3">
      <c r="B289" s="64" t="str">
        <f>IF(AA289=0,"",AA289)</f>
        <v>Gesamt</v>
      </c>
      <c r="C289" s="65" t="str">
        <f t="shared" si="326"/>
        <v/>
      </c>
      <c r="D289" s="66" t="str">
        <f t="shared" si="326"/>
        <v/>
      </c>
      <c r="E289" s="67">
        <f>IF(AD289="","",AD289)</f>
        <v>0</v>
      </c>
      <c r="F289" s="66" t="str">
        <f t="shared" si="307"/>
        <v/>
      </c>
      <c r="G289" s="67">
        <f>IF(AF289="","",AF289)</f>
        <v>0</v>
      </c>
      <c r="H289" s="66" t="str">
        <f t="shared" si="308"/>
        <v/>
      </c>
      <c r="I289" s="67">
        <f>IF(AH289="","",AH289)</f>
        <v>0</v>
      </c>
      <c r="J289" s="66" t="str">
        <f t="shared" si="309"/>
        <v/>
      </c>
      <c r="K289" s="67">
        <f>IF(AJ289="","",AJ289)</f>
        <v>0</v>
      </c>
      <c r="L289" s="66" t="str">
        <f t="shared" si="310"/>
        <v/>
      </c>
      <c r="M289" s="67">
        <f>IF(AL289="","",AL289)</f>
        <v>0</v>
      </c>
      <c r="N289" s="66" t="str">
        <f t="shared" si="327"/>
        <v/>
      </c>
      <c r="O289" s="67">
        <f>IF(AN289="","",AN289)</f>
        <v>0</v>
      </c>
      <c r="P289" s="66" t="str">
        <f t="shared" si="311"/>
        <v/>
      </c>
      <c r="Q289" s="67">
        <f>IF(AP289="","",AP289)</f>
        <v>0</v>
      </c>
      <c r="R289" s="66" t="str">
        <f t="shared" si="312"/>
        <v/>
      </c>
      <c r="S289" s="67">
        <f>IF(AR289="","",AR289)</f>
        <v>0</v>
      </c>
      <c r="T289" s="66" t="str">
        <f t="shared" si="313"/>
        <v/>
      </c>
      <c r="U289" s="67">
        <f>IF(AT289="","",AT289)</f>
        <v>0</v>
      </c>
      <c r="V289" s="66" t="str">
        <f t="shared" si="314"/>
        <v/>
      </c>
      <c r="W289" s="67">
        <f>IF(AV289="","",AV289)</f>
        <v>0</v>
      </c>
      <c r="AA289" s="64" t="s">
        <v>960</v>
      </c>
      <c r="AB289" s="101"/>
      <c r="AC289" s="148">
        <f>ABS(SUM(AC277:AC279))+ABS(SUM(AC280:AC282))+ABS(SUM(AC283:AC285))+ABS(SUM(AC286:AC288))</f>
        <v>0</v>
      </c>
      <c r="AD289" s="102">
        <f>IF(AC289+AC299=0,0,IF(AC289=AC299,1.5,IF(AC289&gt;AC299,3,0)))</f>
        <v>0</v>
      </c>
      <c r="AE289" s="148">
        <f>ABS(SUM(AE277:AE279))+ABS(SUM(AE280:AE282))+ABS(SUM(AE283:AE285))+ABS(SUM(AE286:AE288))</f>
        <v>0</v>
      </c>
      <c r="AF289" s="102">
        <f>IF(AE289+AE299=0,0,IF(AE289=AE299,1.5,IF(AE289&gt;AE299,3,0)))</f>
        <v>0</v>
      </c>
      <c r="AG289" s="148">
        <f>ABS(SUM(AG277:AG279))+ABS(SUM(AG280:AG282))+ABS(SUM(AG283:AG285))+ABS(SUM(AG286:AG288))</f>
        <v>0</v>
      </c>
      <c r="AH289" s="102">
        <f>IF(AG289+AG299=0,0,IF(AG289=AG299,1.5,IF(AG289&gt;AG299,3,0)))</f>
        <v>0</v>
      </c>
      <c r="AI289" s="148">
        <f>ABS(SUM(AI277:AI279))+ABS(SUM(AI280:AI282))+ABS(SUM(AI283:AI285))+ABS(SUM(AI286:AI288))</f>
        <v>0</v>
      </c>
      <c r="AJ289" s="102">
        <f>IF(AI289+AI299=0,0,IF(AI289=AI299,1.5,IF(AI289&gt;AI299,3,0)))</f>
        <v>0</v>
      </c>
      <c r="AK289" s="148">
        <f>ABS(SUM(AK277:AK279))+ABS(SUM(AK280:AK282))+ABS(SUM(AK283:AK285))+ABS(SUM(AK286:AK288))</f>
        <v>0</v>
      </c>
      <c r="AL289" s="102">
        <f>IF(AK289+AK299=0,0,IF(AK289=AK299,1.5,IF(AK289&gt;AK299,3,0)))</f>
        <v>0</v>
      </c>
      <c r="AM289" s="148">
        <f>ABS(SUM(AM277:AM279))+ABS(SUM(AM280:AM282))+ABS(SUM(AM283:AM285))+ABS(SUM(AM286:AM288))</f>
        <v>0</v>
      </c>
      <c r="AN289" s="102">
        <f>IF(AM289+AM299=0,0,IF(AM289=AM299,1.5,IF(AM289&gt;AM299,3,0)))</f>
        <v>0</v>
      </c>
      <c r="AO289" s="148">
        <f>ABS(SUM(AO277:AO279))+ABS(SUM(AO280:AO282))+ABS(SUM(AO283:AO285))+ABS(SUM(AO286:AO288))</f>
        <v>0</v>
      </c>
      <c r="AP289" s="102">
        <f>IF(AO289+AO299=0,0,IF(AO289=AO299,1.5,IF(AO289&gt;AO299,3,0)))</f>
        <v>0</v>
      </c>
      <c r="AQ289" s="148">
        <f>ABS(SUM(AQ277:AQ279))+ABS(SUM(AQ280:AQ282))+ABS(SUM(AQ283:AQ285))+ABS(SUM(AQ286:AQ288))</f>
        <v>0</v>
      </c>
      <c r="AR289" s="102">
        <f>IF(AQ289+AQ299=0,0,IF(AQ289=AQ299,1.5,IF(AQ289&gt;AQ299,3,0)))</f>
        <v>0</v>
      </c>
      <c r="AS289" s="148">
        <f>ABS(SUM(AS277:AS279))+ABS(SUM(AS280:AS282))+ABS(SUM(AS283:AS285))+ABS(SUM(AS286:AS288))</f>
        <v>0</v>
      </c>
      <c r="AT289" s="102">
        <f>IF(AS289+AS299=0,0,IF(AS289=AS299,1.5,IF(AS289&gt;AS299,3,0)))</f>
        <v>0</v>
      </c>
      <c r="AU289" s="103">
        <f>SUM(AC289+AE289+AG289+AI289+AK289+AM289+AO289+AQ289+AS289)</f>
        <v>0</v>
      </c>
      <c r="AV289" s="104">
        <f>SUM(AD289+AF289+AH289+AJ289+AL289+AN289+AP289+AR289+AT289)</f>
        <v>0</v>
      </c>
      <c r="AW289" s="83"/>
      <c r="AX289" s="84"/>
      <c r="BA289" s="149"/>
      <c r="BB289" s="150"/>
      <c r="BC289" s="151"/>
      <c r="BQ289" s="153"/>
      <c r="BR289" s="151"/>
      <c r="BV289" s="151"/>
      <c r="BZ289" s="151"/>
    </row>
    <row r="290" spans="2:78" ht="24" customHeight="1" thickBot="1" x14ac:dyDescent="0.3">
      <c r="B290" s="68" t="str">
        <f>IF(AA290=0,"",AA290)</f>
        <v>Gesamt - Punkte</v>
      </c>
      <c r="C290" s="69" t="str">
        <f t="shared" si="326"/>
        <v/>
      </c>
      <c r="D290" s="69" t="str">
        <f t="shared" si="326"/>
        <v/>
      </c>
      <c r="E290" s="70">
        <f>IF(AD290="","",AD290)</f>
        <v>0</v>
      </c>
      <c r="F290" s="69" t="str">
        <f t="shared" si="307"/>
        <v/>
      </c>
      <c r="G290" s="70">
        <f>IF(AF290="","",AF290)</f>
        <v>0</v>
      </c>
      <c r="H290" s="69" t="str">
        <f t="shared" si="308"/>
        <v/>
      </c>
      <c r="I290" s="70">
        <f>IF(AH290="","",AH290)</f>
        <v>0</v>
      </c>
      <c r="J290" s="69" t="str">
        <f t="shared" si="309"/>
        <v/>
      </c>
      <c r="K290" s="70">
        <f>IF(AJ290="","",AJ290)</f>
        <v>0</v>
      </c>
      <c r="L290" s="69" t="str">
        <f t="shared" si="310"/>
        <v/>
      </c>
      <c r="M290" s="70">
        <f>IF(AL290="","",AL290)</f>
        <v>0</v>
      </c>
      <c r="N290" s="69" t="str">
        <f t="shared" si="327"/>
        <v/>
      </c>
      <c r="O290" s="70">
        <f>IF(AN290="","",AN290)</f>
        <v>0</v>
      </c>
      <c r="P290" s="69" t="str">
        <f t="shared" si="311"/>
        <v/>
      </c>
      <c r="Q290" s="70">
        <f>IF(AP290="","",AP290)</f>
        <v>0</v>
      </c>
      <c r="R290" s="69" t="str">
        <f t="shared" si="312"/>
        <v/>
      </c>
      <c r="S290" s="70">
        <f>IF(AR290="","",AR290)</f>
        <v>0</v>
      </c>
      <c r="T290" s="69" t="str">
        <f t="shared" si="313"/>
        <v/>
      </c>
      <c r="U290" s="70">
        <f>IF(AT290="","",AT290)</f>
        <v>0</v>
      </c>
      <c r="V290" s="69" t="str">
        <f t="shared" si="314"/>
        <v/>
      </c>
      <c r="W290" s="70">
        <f>IF(AV290="","",AV290)</f>
        <v>0</v>
      </c>
      <c r="AA290" s="68" t="s">
        <v>975</v>
      </c>
      <c r="AB290" s="69"/>
      <c r="AC290" s="69"/>
      <c r="AD290" s="105">
        <f>SUM(AD277:AD289)</f>
        <v>0</v>
      </c>
      <c r="AE290" s="69"/>
      <c r="AF290" s="105">
        <f>SUM(AF277:AF289)</f>
        <v>0</v>
      </c>
      <c r="AG290" s="69"/>
      <c r="AH290" s="105">
        <f>SUM(AH277:AH289)</f>
        <v>0</v>
      </c>
      <c r="AI290" s="69"/>
      <c r="AJ290" s="105">
        <f>SUM(AJ277:AJ289)</f>
        <v>0</v>
      </c>
      <c r="AK290" s="69"/>
      <c r="AL290" s="105">
        <f>SUM(AL277:AL289)</f>
        <v>0</v>
      </c>
      <c r="AM290" s="69"/>
      <c r="AN290" s="105">
        <f>SUM(AN277:AN289)</f>
        <v>0</v>
      </c>
      <c r="AO290" s="69"/>
      <c r="AP290" s="105">
        <f>SUM(AP277:AP289)</f>
        <v>0</v>
      </c>
      <c r="AQ290" s="69"/>
      <c r="AR290" s="105">
        <f>SUM(AR277:AR289)</f>
        <v>0</v>
      </c>
      <c r="AS290" s="69"/>
      <c r="AT290" s="105">
        <f>SUM(AT277:AT289)</f>
        <v>0</v>
      </c>
      <c r="AU290" s="69"/>
      <c r="AV290" s="106">
        <f>SUM(AV277:AV289)</f>
        <v>0</v>
      </c>
      <c r="AW290" s="83"/>
      <c r="AX290" s="84"/>
      <c r="BA290" s="149">
        <f>+AV290</f>
        <v>0</v>
      </c>
      <c r="BB290" s="150">
        <f>+AU289</f>
        <v>0</v>
      </c>
      <c r="BC290" s="151">
        <f>+AA272</f>
        <v>10</v>
      </c>
      <c r="BF290" s="152">
        <f>SUM(BF271:BF289)</f>
        <v>0</v>
      </c>
      <c r="BQ290" s="149">
        <f>+BB290/1000000+BA290</f>
        <v>0</v>
      </c>
      <c r="BR290" s="151">
        <f>RANK(BQ290,BQ:BQ)</f>
        <v>1</v>
      </c>
      <c r="BV290" s="151"/>
      <c r="BZ290" s="151"/>
    </row>
    <row r="291" spans="2:78" ht="11.25" customHeight="1" x14ac:dyDescent="0.25">
      <c r="B291" s="69"/>
      <c r="C291" s="69"/>
      <c r="D291" s="69"/>
      <c r="E291" s="1"/>
      <c r="F291" s="69"/>
      <c r="G291" s="1"/>
      <c r="H291" s="69"/>
      <c r="I291" s="1"/>
      <c r="J291" s="69"/>
      <c r="K291" s="1"/>
      <c r="L291" s="69"/>
      <c r="M291" s="1"/>
      <c r="N291" s="69"/>
      <c r="O291" s="1"/>
      <c r="P291" s="69"/>
      <c r="Q291" s="1"/>
      <c r="R291" s="69"/>
      <c r="S291" s="1"/>
      <c r="T291" s="69"/>
      <c r="U291" s="1"/>
      <c r="V291" s="69"/>
      <c r="W291" s="1"/>
      <c r="AA291" s="69"/>
      <c r="AB291" s="69"/>
      <c r="AC291" s="69"/>
      <c r="AD291" s="1"/>
      <c r="AE291" s="69"/>
      <c r="AF291" s="1"/>
      <c r="AG291" s="69"/>
      <c r="AH291" s="1"/>
      <c r="AI291" s="69"/>
      <c r="AJ291" s="1"/>
      <c r="AK291" s="69"/>
      <c r="AL291" s="1"/>
      <c r="AM291" s="69"/>
      <c r="AN291" s="1"/>
      <c r="AO291" s="69"/>
      <c r="AP291" s="1"/>
      <c r="AQ291" s="69"/>
      <c r="AR291" s="1"/>
      <c r="AS291" s="69"/>
      <c r="AT291" s="1"/>
      <c r="AU291" s="69"/>
      <c r="AV291" s="1"/>
      <c r="AW291" s="83"/>
      <c r="AX291" s="84"/>
      <c r="BA291" s="149"/>
      <c r="BB291" s="150"/>
      <c r="BC291" s="151"/>
      <c r="BQ291" s="153"/>
      <c r="BR291" s="151"/>
      <c r="BV291" s="151"/>
      <c r="BZ291" s="151"/>
    </row>
    <row r="292" spans="2:78" ht="12.75" customHeight="1" x14ac:dyDescent="0.25">
      <c r="B292" s="71" t="str">
        <f t="shared" ref="B292:K294" si="338">IF(AA292=0,"",AA292)</f>
        <v>Gegner-Nr.:</v>
      </c>
      <c r="C292" s="72" t="str">
        <f t="shared" si="338"/>
        <v>&gt;&gt;&gt;&gt;</v>
      </c>
      <c r="D292" s="396">
        <f t="shared" si="338"/>
        <v>3</v>
      </c>
      <c r="E292" s="396" t="str">
        <f t="shared" si="338"/>
        <v/>
      </c>
      <c r="F292" s="396">
        <f t="shared" si="338"/>
        <v>2</v>
      </c>
      <c r="G292" s="396" t="str">
        <f t="shared" si="338"/>
        <v/>
      </c>
      <c r="H292" s="396">
        <f t="shared" si="338"/>
        <v>7</v>
      </c>
      <c r="I292" s="396" t="str">
        <f t="shared" si="338"/>
        <v/>
      </c>
      <c r="J292" s="396">
        <f t="shared" si="338"/>
        <v>8</v>
      </c>
      <c r="K292" s="396" t="str">
        <f t="shared" si="338"/>
        <v/>
      </c>
      <c r="L292" s="396">
        <f t="shared" ref="L292:U294" si="339">IF(AK292=0,"",AK292)</f>
        <v>5</v>
      </c>
      <c r="M292" s="396" t="str">
        <f t="shared" si="339"/>
        <v/>
      </c>
      <c r="N292" s="396">
        <f t="shared" si="339"/>
        <v>9</v>
      </c>
      <c r="O292" s="396" t="str">
        <f t="shared" si="339"/>
        <v/>
      </c>
      <c r="P292" s="396">
        <f t="shared" si="339"/>
        <v>4</v>
      </c>
      <c r="Q292" s="396" t="str">
        <f t="shared" si="339"/>
        <v/>
      </c>
      <c r="R292" s="396">
        <f t="shared" si="339"/>
        <v>6</v>
      </c>
      <c r="S292" s="396" t="str">
        <f t="shared" si="339"/>
        <v/>
      </c>
      <c r="T292" s="396">
        <f t="shared" si="339"/>
        <v>1</v>
      </c>
      <c r="U292" s="396" t="str">
        <f t="shared" si="339"/>
        <v/>
      </c>
      <c r="V292" s="412"/>
      <c r="W292" s="412"/>
      <c r="AA292" s="71" t="s">
        <v>958</v>
      </c>
      <c r="AB292" s="72" t="s">
        <v>959</v>
      </c>
      <c r="AC292" s="418">
        <f>VLOOKUP($AA272,Schlüssel!$A$5:$DG$14,43)</f>
        <v>3</v>
      </c>
      <c r="AD292" s="419"/>
      <c r="AE292" s="418">
        <f>VLOOKUP($AA272,Schlüssel!$A$5:$EK$14,44)</f>
        <v>2</v>
      </c>
      <c r="AF292" s="419"/>
      <c r="AG292" s="418">
        <f>VLOOKUP($AA272,Schlüssel!$A$5:$EK$14,45)</f>
        <v>7</v>
      </c>
      <c r="AH292" s="419"/>
      <c r="AI292" s="418">
        <f>VLOOKUP($AA272,Schlüssel!$A$5:$EK$14,46)</f>
        <v>8</v>
      </c>
      <c r="AJ292" s="419"/>
      <c r="AK292" s="418">
        <f>VLOOKUP($AA272,Schlüssel!$A$5:$EK$14,47)</f>
        <v>5</v>
      </c>
      <c r="AL292" s="419"/>
      <c r="AM292" s="418">
        <f>VLOOKUP($AA272,Schlüssel!$A$5:$EK$14,48)</f>
        <v>9</v>
      </c>
      <c r="AN292" s="419"/>
      <c r="AO292" s="418">
        <f>VLOOKUP($AA272,Schlüssel!$A$5:$EK$14,49)</f>
        <v>4</v>
      </c>
      <c r="AP292" s="419"/>
      <c r="AQ292" s="418">
        <f>VLOOKUP($AA272,Schlüssel!$A$5:$EK$14,50)</f>
        <v>6</v>
      </c>
      <c r="AR292" s="419"/>
      <c r="AS292" s="418">
        <f>VLOOKUP($AA272,Schlüssel!$A$5:$EK$14,51)</f>
        <v>1</v>
      </c>
      <c r="AT292" s="419"/>
      <c r="AU292" s="107"/>
      <c r="AV292" s="107"/>
      <c r="AW292" s="83"/>
      <c r="AX292" s="84"/>
      <c r="BA292" s="149"/>
      <c r="BB292" s="150"/>
      <c r="BC292" s="151"/>
      <c r="BQ292" s="153"/>
      <c r="BR292" s="151"/>
      <c r="BV292" s="151"/>
      <c r="BZ292" s="151"/>
    </row>
    <row r="293" spans="2:78" ht="28.5" customHeight="1" x14ac:dyDescent="0.25">
      <c r="B293" s="73" t="str">
        <f t="shared" si="338"/>
        <v/>
      </c>
      <c r="C293" s="69" t="str">
        <f t="shared" si="338"/>
        <v/>
      </c>
      <c r="D293" s="409" t="str">
        <f t="shared" si="338"/>
        <v>SG DJK Rimpar 1</v>
      </c>
      <c r="E293" s="410" t="str">
        <f t="shared" si="338"/>
        <v/>
      </c>
      <c r="F293" s="409" t="str">
        <f t="shared" si="338"/>
        <v>BK München 3</v>
      </c>
      <c r="G293" s="410" t="str">
        <f t="shared" si="338"/>
        <v/>
      </c>
      <c r="H293" s="409" t="str">
        <f t="shared" si="338"/>
        <v>Bowlinghaus Bamberg 1</v>
      </c>
      <c r="I293" s="410" t="str">
        <f t="shared" si="338"/>
        <v/>
      </c>
      <c r="J293" s="409" t="str">
        <f t="shared" si="338"/>
        <v>Schanzer Ingolstadt 1</v>
      </c>
      <c r="K293" s="410" t="str">
        <f t="shared" si="338"/>
        <v/>
      </c>
      <c r="L293" s="409" t="str">
        <f t="shared" si="339"/>
        <v>BC EMAX Unterföhring 2</v>
      </c>
      <c r="M293" s="410" t="str">
        <f t="shared" si="339"/>
        <v/>
      </c>
      <c r="N293" s="409" t="str">
        <f t="shared" si="339"/>
        <v>Werdenfels 1</v>
      </c>
      <c r="O293" s="410" t="str">
        <f t="shared" si="339"/>
        <v/>
      </c>
      <c r="P293" s="409" t="str">
        <f t="shared" si="339"/>
        <v>SG Rottendorf 1</v>
      </c>
      <c r="Q293" s="410" t="str">
        <f t="shared" si="339"/>
        <v/>
      </c>
      <c r="R293" s="409" t="str">
        <f t="shared" si="339"/>
        <v>Bajuwaren München 1</v>
      </c>
      <c r="S293" s="410" t="str">
        <f t="shared" si="339"/>
        <v/>
      </c>
      <c r="T293" s="409" t="str">
        <f t="shared" si="339"/>
        <v>BC Comet Nürnberg</v>
      </c>
      <c r="U293" s="410" t="str">
        <f t="shared" si="339"/>
        <v/>
      </c>
      <c r="V293" s="411"/>
      <c r="W293" s="411"/>
      <c r="AA293" s="73"/>
      <c r="AB293" s="69"/>
      <c r="AC293" s="409" t="str">
        <f>VLOOKUP(AC292,Schlüssel!$A$5:$K$14,2)</f>
        <v>SG DJK Rimpar 1</v>
      </c>
      <c r="AD293" s="410"/>
      <c r="AE293" s="409" t="str">
        <f>VLOOKUP(AE292,Schlüssel!$A$5:$K$14,2)</f>
        <v>BK München 3</v>
      </c>
      <c r="AF293" s="410"/>
      <c r="AG293" s="409" t="str">
        <f>VLOOKUP(AG292,Schlüssel!$A$5:$K$14,2)</f>
        <v>Bowlinghaus Bamberg 1</v>
      </c>
      <c r="AH293" s="410"/>
      <c r="AI293" s="409" t="str">
        <f>VLOOKUP(AI292,Schlüssel!$A$5:$K$14,2)</f>
        <v>Schanzer Ingolstadt 1</v>
      </c>
      <c r="AJ293" s="410"/>
      <c r="AK293" s="409" t="str">
        <f>VLOOKUP(AK292,Schlüssel!$A$5:$K$14,2)</f>
        <v>BC EMAX Unterföhring 2</v>
      </c>
      <c r="AL293" s="410"/>
      <c r="AM293" s="409" t="str">
        <f>VLOOKUP(AM292,Schlüssel!$A$5:$K$14,2)</f>
        <v>Werdenfels 1</v>
      </c>
      <c r="AN293" s="410"/>
      <c r="AO293" s="409" t="str">
        <f>VLOOKUP(AO292,Schlüssel!$A$5:$K$14,2)</f>
        <v>SG Rottendorf 1</v>
      </c>
      <c r="AP293" s="410"/>
      <c r="AQ293" s="409" t="str">
        <f>VLOOKUP(AQ292,Schlüssel!$A$5:$K$14,2)</f>
        <v>Bajuwaren München 1</v>
      </c>
      <c r="AR293" s="410"/>
      <c r="AS293" s="409" t="str">
        <f>VLOOKUP(AS292,Schlüssel!$A$5:$K$14,2)</f>
        <v>BC Comet Nürnberg</v>
      </c>
      <c r="AT293" s="410"/>
      <c r="AU293" s="108"/>
      <c r="AV293" s="108"/>
      <c r="AW293" s="83"/>
      <c r="AX293" s="84"/>
      <c r="BA293" s="149"/>
      <c r="BB293" s="150"/>
      <c r="BC293" s="151"/>
      <c r="BQ293" s="153"/>
      <c r="BR293" s="151"/>
      <c r="BV293" s="151"/>
      <c r="BZ293" s="151"/>
    </row>
    <row r="294" spans="2:78" ht="12" customHeight="1" x14ac:dyDescent="0.25">
      <c r="B294" s="73" t="str">
        <f t="shared" si="338"/>
        <v/>
      </c>
      <c r="C294" s="69" t="str">
        <f t="shared" si="338"/>
        <v/>
      </c>
      <c r="D294" s="395" t="str">
        <f t="shared" si="338"/>
        <v/>
      </c>
      <c r="E294" s="395" t="str">
        <f t="shared" si="338"/>
        <v/>
      </c>
      <c r="F294" s="395" t="str">
        <f t="shared" si="338"/>
        <v/>
      </c>
      <c r="G294" s="395" t="str">
        <f t="shared" si="338"/>
        <v/>
      </c>
      <c r="H294" s="395" t="str">
        <f t="shared" si="338"/>
        <v/>
      </c>
      <c r="I294" s="395" t="str">
        <f t="shared" si="338"/>
        <v/>
      </c>
      <c r="J294" s="395" t="str">
        <f t="shared" si="338"/>
        <v/>
      </c>
      <c r="K294" s="395" t="str">
        <f t="shared" si="338"/>
        <v/>
      </c>
      <c r="L294" s="395" t="str">
        <f t="shared" si="339"/>
        <v/>
      </c>
      <c r="M294" s="395" t="str">
        <f t="shared" si="339"/>
        <v/>
      </c>
      <c r="N294" s="395" t="str">
        <f t="shared" si="339"/>
        <v/>
      </c>
      <c r="O294" s="395" t="str">
        <f t="shared" si="339"/>
        <v/>
      </c>
      <c r="P294" s="395" t="str">
        <f t="shared" si="339"/>
        <v/>
      </c>
      <c r="Q294" s="395" t="str">
        <f t="shared" si="339"/>
        <v/>
      </c>
      <c r="R294" s="395" t="str">
        <f t="shared" si="339"/>
        <v/>
      </c>
      <c r="S294" s="395" t="str">
        <f t="shared" si="339"/>
        <v/>
      </c>
      <c r="T294" s="395" t="str">
        <f t="shared" si="339"/>
        <v/>
      </c>
      <c r="U294" s="408" t="str">
        <f t="shared" si="339"/>
        <v/>
      </c>
      <c r="V294" s="301"/>
      <c r="W294" s="301"/>
      <c r="AA294" s="73"/>
      <c r="AB294" s="69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78"/>
      <c r="AV294" s="78"/>
      <c r="AW294" s="83"/>
      <c r="AX294" s="84"/>
      <c r="BA294" s="149"/>
      <c r="BB294" s="150"/>
      <c r="BC294" s="151"/>
      <c r="BQ294" s="153"/>
      <c r="BR294" s="151"/>
      <c r="BV294" s="151"/>
      <c r="BZ294" s="151"/>
    </row>
    <row r="295" spans="2:78" ht="15.9" customHeight="1" x14ac:dyDescent="0.25">
      <c r="B295" s="391" t="str">
        <f t="shared" ref="B295:C299" si="340">IF(AA295=0,"",AA295)</f>
        <v>Spieler 1</v>
      </c>
      <c r="C295" s="392" t="str">
        <f t="shared" si="340"/>
        <v/>
      </c>
      <c r="D295" s="393">
        <f>IF(AC295=301,"",AC295)</f>
        <v>0</v>
      </c>
      <c r="E295" s="393" t="str">
        <f>IF(AD295=0,"",AD295)</f>
        <v/>
      </c>
      <c r="F295" s="393">
        <f>IF(AE295=301,"",AE295)</f>
        <v>0</v>
      </c>
      <c r="G295" s="393" t="str">
        <f>IF(AF295=0,"",AF295)</f>
        <v/>
      </c>
      <c r="H295" s="393">
        <f>IF(AG295=301,"",AG295)</f>
        <v>0</v>
      </c>
      <c r="I295" s="393" t="str">
        <f>IF(AH295=0,"",AH295)</f>
        <v/>
      </c>
      <c r="J295" s="393">
        <f>IF(AI295=301,"",AI295)</f>
        <v>0</v>
      </c>
      <c r="K295" s="393" t="str">
        <f>IF(AJ295=0,"",AJ295)</f>
        <v/>
      </c>
      <c r="L295" s="393">
        <f>IF(AK295=301,"",AK295)</f>
        <v>0</v>
      </c>
      <c r="M295" s="393" t="str">
        <f>IF(AL295=0,"",AL295)</f>
        <v/>
      </c>
      <c r="N295" s="393">
        <f>IF(AM295=301,"",AM295)</f>
        <v>0</v>
      </c>
      <c r="O295" s="393" t="str">
        <f>IF(AN295=0,"",AN295)</f>
        <v/>
      </c>
      <c r="P295" s="393">
        <f>IF(AO295=301,"",AO295)</f>
        <v>0</v>
      </c>
      <c r="Q295" s="393" t="str">
        <f>IF(AP295=0,"",AP295)</f>
        <v/>
      </c>
      <c r="R295" s="393">
        <f>IF(AQ295=301,"",AQ295)</f>
        <v>0</v>
      </c>
      <c r="S295" s="393" t="str">
        <f>IF(AR295=0,"",AR295)</f>
        <v/>
      </c>
      <c r="T295" s="393">
        <f>IF(AS295=301,"",AS295)</f>
        <v>0</v>
      </c>
      <c r="U295" s="393" t="str">
        <f>IF(AT295=0,"",AT295)</f>
        <v/>
      </c>
      <c r="V295" s="404"/>
      <c r="W295" s="404"/>
      <c r="AA295" s="74" t="s">
        <v>0</v>
      </c>
      <c r="AB295" s="75"/>
      <c r="AC295" s="420">
        <f>ABS(INDEX(AC:AC,MATCH(AC292,$AA:$AA,0)+5)+INDEX(AC:AC,MATCH(AC292,$AA:$AA,0)+6)+INDEX(AC:AC,MATCH(AC292,$AA:$AA,0)+7))</f>
        <v>0</v>
      </c>
      <c r="AD295" s="421"/>
      <c r="AE295" s="420">
        <f>ABS(INDEX(AE:AE,MATCH(AE292,$AA:$AA,0)+5)+INDEX(AE:AE,MATCH(AE292,$AA:$AA,0)+6)+INDEX(AE:AE,MATCH(AE292,$AA:$AA,0)+7))</f>
        <v>0</v>
      </c>
      <c r="AF295" s="421"/>
      <c r="AG295" s="420">
        <f>ABS(INDEX(AG:AG,MATCH(AG292,$AA:$AA,0)+5)+INDEX(AG:AG,MATCH(AG292,$AA:$AA,0)+6)+INDEX(AG:AG,MATCH(AG292,$AA:$AA,0)+7))</f>
        <v>0</v>
      </c>
      <c r="AH295" s="421"/>
      <c r="AI295" s="420">
        <f>ABS(INDEX(AI:AI,MATCH(AI292,$AA:$AA,0)+5)+INDEX(AI:AI,MATCH(AI292,$AA:$AA,0)+6)+INDEX(AI:AI,MATCH(AI292,$AA:$AA,0)+7))</f>
        <v>0</v>
      </c>
      <c r="AJ295" s="421"/>
      <c r="AK295" s="420">
        <f>ABS(INDEX(AK:AK,MATCH(AK292,$AA:$AA,0)+5)+INDEX(AK:AK,MATCH(AK292,$AA:$AA,0)+6)+INDEX(AK:AK,MATCH(AK292,$AA:$AA,0)+7))</f>
        <v>0</v>
      </c>
      <c r="AL295" s="421"/>
      <c r="AM295" s="420">
        <f>ABS(INDEX(AM:AM,MATCH(AM292,$AA:$AA,0)+5)+INDEX(AM:AM,MATCH(AM292,$AA:$AA,0)+6)+INDEX(AM:AM,MATCH(AM292,$AA:$AA,0)+7))</f>
        <v>0</v>
      </c>
      <c r="AN295" s="421"/>
      <c r="AO295" s="420">
        <f>ABS(INDEX(AO:AO,MATCH(AO292,$AA:$AA,0)+5)+INDEX(AO:AO,MATCH(AO292,$AA:$AA,0)+6)+INDEX(AO:AO,MATCH(AO292,$AA:$AA,0)+7))</f>
        <v>0</v>
      </c>
      <c r="AP295" s="421"/>
      <c r="AQ295" s="420">
        <f>ABS(INDEX(AQ:AQ,MATCH(AQ292,$AA:$AA,0)+5)+INDEX(AQ:AQ,MATCH(AQ292,$AA:$AA,0)+6)+INDEX(AQ:AQ,MATCH(AQ292,$AA:$AA,0)+7))</f>
        <v>0</v>
      </c>
      <c r="AR295" s="421"/>
      <c r="AS295" s="420">
        <f>ABS(INDEX(AS:AS,MATCH(AS292,$AA:$AA,0)+5)+INDEX(AS:AS,MATCH(AS292,$AA:$AA,0)+6)+INDEX(AS:AS,MATCH(AS292,$AA:$AA,0)+7))</f>
        <v>0</v>
      </c>
      <c r="AT295" s="421"/>
      <c r="AU295" s="1"/>
      <c r="AV295" s="1"/>
      <c r="AW295" s="83"/>
      <c r="AX295" s="84"/>
      <c r="BA295" s="149"/>
      <c r="BB295" s="150"/>
      <c r="BC295" s="151"/>
      <c r="BQ295" s="153"/>
      <c r="BR295" s="151"/>
      <c r="BV295" s="151"/>
      <c r="BZ295" s="151"/>
    </row>
    <row r="296" spans="2:78" ht="15.9" customHeight="1" x14ac:dyDescent="0.25">
      <c r="B296" s="391" t="str">
        <f t="shared" si="340"/>
        <v>Spieler 2</v>
      </c>
      <c r="C296" s="392" t="str">
        <f t="shared" si="340"/>
        <v/>
      </c>
      <c r="D296" s="393">
        <f>IF(AC296=301,"",AC296)</f>
        <v>0</v>
      </c>
      <c r="E296" s="393" t="str">
        <f>IF(AD296=0,"",AD296)</f>
        <v/>
      </c>
      <c r="F296" s="393">
        <f>IF(AE296=301,"",AE296)</f>
        <v>0</v>
      </c>
      <c r="G296" s="393" t="str">
        <f>IF(AF296=0,"",AF296)</f>
        <v/>
      </c>
      <c r="H296" s="393">
        <f>IF(AG296=301,"",AG296)</f>
        <v>0</v>
      </c>
      <c r="I296" s="393" t="str">
        <f>IF(AH296=0,"",AH296)</f>
        <v/>
      </c>
      <c r="J296" s="393">
        <f>IF(AI296=301,"",AI296)</f>
        <v>0</v>
      </c>
      <c r="K296" s="393" t="str">
        <f>IF(AJ296=0,"",AJ296)</f>
        <v/>
      </c>
      <c r="L296" s="393">
        <f>IF(AK296=301,"",AK296)</f>
        <v>0</v>
      </c>
      <c r="M296" s="393" t="str">
        <f>IF(AL296=0,"",AL296)</f>
        <v/>
      </c>
      <c r="N296" s="393">
        <f>IF(AM296=301,"",AM296)</f>
        <v>0</v>
      </c>
      <c r="O296" s="393" t="str">
        <f>IF(AN296=0,"",AN296)</f>
        <v/>
      </c>
      <c r="P296" s="393">
        <f>IF(AO296=301,"",AO296)</f>
        <v>0</v>
      </c>
      <c r="Q296" s="393" t="str">
        <f>IF(AP296=0,"",AP296)</f>
        <v/>
      </c>
      <c r="R296" s="393">
        <f>IF(AQ296=301,"",AQ296)</f>
        <v>0</v>
      </c>
      <c r="S296" s="393" t="str">
        <f>IF(AR296=0,"",AR296)</f>
        <v/>
      </c>
      <c r="T296" s="393">
        <f>IF(AS296=301,"",AS296)</f>
        <v>0</v>
      </c>
      <c r="U296" s="393" t="str">
        <f>IF(AT296=0,"",AT296)</f>
        <v/>
      </c>
      <c r="V296" s="404"/>
      <c r="W296" s="404"/>
      <c r="AA296" s="74" t="s">
        <v>2</v>
      </c>
      <c r="AB296" s="75"/>
      <c r="AC296" s="422">
        <f>ABS(INDEX(AC:AC,MATCH(AC292,$AA:$AA,0)+8)+INDEX(AC:AC,MATCH(AC292,$AA:$AA,0)+9)+INDEX(AC:AC,MATCH(AC292,$AA:$AA,0)+10))</f>
        <v>0</v>
      </c>
      <c r="AD296" s="423"/>
      <c r="AE296" s="422">
        <f>ABS(INDEX(AE:AE,MATCH(AE292,$AA:$AA,0)+8)+INDEX(AE:AE,MATCH(AE292,$AA:$AA,0)+9)+INDEX(AE:AE,MATCH(AE292,$AA:$AA,0)+10))</f>
        <v>0</v>
      </c>
      <c r="AF296" s="423"/>
      <c r="AG296" s="422">
        <f>ABS(INDEX(AG:AG,MATCH(AG292,$AA:$AA,0)+8)+INDEX(AG:AG,MATCH(AG292,$AA:$AA,0)+9)+INDEX(AG:AG,MATCH(AG292,$AA:$AA,0)+10))</f>
        <v>0</v>
      </c>
      <c r="AH296" s="423"/>
      <c r="AI296" s="422">
        <f>ABS(INDEX(AI:AI,MATCH(AI292,$AA:$AA,0)+8)+INDEX(AI:AI,MATCH(AI292,$AA:$AA,0)+9)+INDEX(AI:AI,MATCH(AI292,$AA:$AA,0)+10))</f>
        <v>0</v>
      </c>
      <c r="AJ296" s="423"/>
      <c r="AK296" s="422">
        <f>ABS(INDEX(AK:AK,MATCH(AK292,$AA:$AA,0)+8)+INDEX(AK:AK,MATCH(AK292,$AA:$AA,0)+9)+INDEX(AK:AK,MATCH(AK292,$AA:$AA,0)+10))</f>
        <v>0</v>
      </c>
      <c r="AL296" s="423"/>
      <c r="AM296" s="422">
        <f>ABS(INDEX(AM:AM,MATCH(AM292,$AA:$AA,0)+8)+INDEX(AM:AM,MATCH(AM292,$AA:$AA,0)+9)+INDEX(AM:AM,MATCH(AM292,$AA:$AA,0)+10))</f>
        <v>0</v>
      </c>
      <c r="AN296" s="423"/>
      <c r="AO296" s="422">
        <f>ABS(INDEX(AO:AO,MATCH(AO292,$AA:$AA,0)+8)+INDEX(AO:AO,MATCH(AO292,$AA:$AA,0)+9)+INDEX(AO:AO,MATCH(AO292,$AA:$AA,0)+10))</f>
        <v>0</v>
      </c>
      <c r="AP296" s="423"/>
      <c r="AQ296" s="422">
        <f>ABS(INDEX(AQ:AQ,MATCH(AQ292,$AA:$AA,0)+8)+INDEX(AQ:AQ,MATCH(AQ292,$AA:$AA,0)+9)+INDEX(AQ:AQ,MATCH(AQ292,$AA:$AA,0)+10))</f>
        <v>0</v>
      </c>
      <c r="AR296" s="423"/>
      <c r="AS296" s="422">
        <f>ABS(INDEX(AS:AS,MATCH(AS292,$AA:$AA,0)+8)+INDEX(AS:AS,MATCH(AS292,$AA:$AA,0)+9)+INDEX(AS:AS,MATCH(AS292,$AA:$AA,0)+10))</f>
        <v>0</v>
      </c>
      <c r="AT296" s="423"/>
      <c r="AU296" s="1"/>
      <c r="AV296" s="1"/>
      <c r="AW296" s="83"/>
      <c r="AX296" s="84"/>
      <c r="BA296" s="149"/>
      <c r="BB296" s="150"/>
      <c r="BC296" s="151"/>
      <c r="BQ296" s="153"/>
      <c r="BR296" s="151"/>
      <c r="BV296" s="151"/>
      <c r="BZ296" s="151"/>
    </row>
    <row r="297" spans="2:78" ht="15.9" customHeight="1" x14ac:dyDescent="0.25">
      <c r="B297" s="391" t="str">
        <f t="shared" si="340"/>
        <v>Spieler 3</v>
      </c>
      <c r="C297" s="392" t="str">
        <f t="shared" si="340"/>
        <v/>
      </c>
      <c r="D297" s="393">
        <f>IF(AC297=301,"",AC297)</f>
        <v>0</v>
      </c>
      <c r="E297" s="393" t="str">
        <f>IF(AD297=0,"",AD297)</f>
        <v/>
      </c>
      <c r="F297" s="393">
        <f>IF(AE297=301,"",AE297)</f>
        <v>0</v>
      </c>
      <c r="G297" s="393" t="str">
        <f>IF(AF297=0,"",AF297)</f>
        <v/>
      </c>
      <c r="H297" s="393">
        <f>IF(AG297=301,"",AG297)</f>
        <v>0</v>
      </c>
      <c r="I297" s="393" t="str">
        <f>IF(AH297=0,"",AH297)</f>
        <v/>
      </c>
      <c r="J297" s="393">
        <f>IF(AI297=301,"",AI297)</f>
        <v>0</v>
      </c>
      <c r="K297" s="393" t="str">
        <f>IF(AJ297=0,"",AJ297)</f>
        <v/>
      </c>
      <c r="L297" s="393">
        <f>IF(AK297=301,"",AK297)</f>
        <v>0</v>
      </c>
      <c r="M297" s="393" t="str">
        <f>IF(AL297=0,"",AL297)</f>
        <v/>
      </c>
      <c r="N297" s="393">
        <f>IF(AM297=301,"",AM297)</f>
        <v>0</v>
      </c>
      <c r="O297" s="393" t="str">
        <f>IF(AN297=0,"",AN297)</f>
        <v/>
      </c>
      <c r="P297" s="393">
        <f>IF(AO297=301,"",AO297)</f>
        <v>0</v>
      </c>
      <c r="Q297" s="393" t="str">
        <f>IF(AP297=0,"",AP297)</f>
        <v/>
      </c>
      <c r="R297" s="393">
        <f>IF(AQ297=301,"",AQ297)</f>
        <v>0</v>
      </c>
      <c r="S297" s="393" t="str">
        <f>IF(AR297=0,"",AR297)</f>
        <v/>
      </c>
      <c r="T297" s="393">
        <f>IF(AS297=301,"",AS297)</f>
        <v>0</v>
      </c>
      <c r="U297" s="393" t="str">
        <f>IF(AT297=0,"",AT297)</f>
        <v/>
      </c>
      <c r="V297" s="404"/>
      <c r="W297" s="404"/>
      <c r="AA297" s="74" t="s">
        <v>3</v>
      </c>
      <c r="AB297" s="75"/>
      <c r="AC297" s="422">
        <f>ABS(INDEX(AC:AC,MATCH(AC292,$AA:$AA,0)+11)+INDEX(AC:AC,MATCH(AC292,$AA:$AA,0)+12)+INDEX(AC:AC,MATCH(AC292,$AA:$AA,0)+13))</f>
        <v>0</v>
      </c>
      <c r="AD297" s="423"/>
      <c r="AE297" s="422">
        <f>ABS(INDEX(AE:AE,MATCH(AE292,$AA:$AA,0)+11)+INDEX(AE:AE,MATCH(AE292,$AA:$AA,0)+12)+INDEX(AE:AE,MATCH(AE292,$AA:$AA,0)+13))</f>
        <v>0</v>
      </c>
      <c r="AF297" s="423"/>
      <c r="AG297" s="422">
        <f>ABS(INDEX(AG:AG,MATCH(AG292,$AA:$AA,0)+11)+INDEX(AG:AG,MATCH(AG292,$AA:$AA,0)+12)+INDEX(AG:AG,MATCH(AG292,$AA:$AA,0)+13))</f>
        <v>0</v>
      </c>
      <c r="AH297" s="423"/>
      <c r="AI297" s="422">
        <f>ABS(INDEX(AI:AI,MATCH(AI292,$AA:$AA,0)+11)+INDEX(AI:AI,MATCH(AI292,$AA:$AA,0)+12)+INDEX(AI:AI,MATCH(AI292,$AA:$AA,0)+13))</f>
        <v>0</v>
      </c>
      <c r="AJ297" s="423"/>
      <c r="AK297" s="422">
        <f>ABS(INDEX(AK:AK,MATCH(AK292,$AA:$AA,0)+11)+INDEX(AK:AK,MATCH(AK292,$AA:$AA,0)+12)+INDEX(AK:AK,MATCH(AK292,$AA:$AA,0)+13))</f>
        <v>0</v>
      </c>
      <c r="AL297" s="423"/>
      <c r="AM297" s="422">
        <f>ABS(INDEX(AM:AM,MATCH(AM292,$AA:$AA,0)+11)+INDEX(AM:AM,MATCH(AM292,$AA:$AA,0)+12)+INDEX(AM:AM,MATCH(AM292,$AA:$AA,0)+13))</f>
        <v>0</v>
      </c>
      <c r="AN297" s="423"/>
      <c r="AO297" s="422">
        <f>ABS(INDEX(AO:AO,MATCH(AO292,$AA:$AA,0)+11)+INDEX(AO:AO,MATCH(AO292,$AA:$AA,0)+12)+INDEX(AO:AO,MATCH(AO292,$AA:$AA,0)+13))</f>
        <v>0</v>
      </c>
      <c r="AP297" s="423"/>
      <c r="AQ297" s="422">
        <f>ABS(INDEX(AQ:AQ,MATCH(AQ292,$AA:$AA,0)+11)+INDEX(AQ:AQ,MATCH(AQ292,$AA:$AA,0)+12)+INDEX(AQ:AQ,MATCH(AQ292,$AA:$AA,0)+13))</f>
        <v>0</v>
      </c>
      <c r="AR297" s="423"/>
      <c r="AS297" s="422">
        <f>ABS(INDEX(AS:AS,MATCH(AS292,$AA:$AA,0)+11)+INDEX(AS:AS,MATCH(AS292,$AA:$AA,0)+12)+INDEX(AS:AS,MATCH(AS292,$AA:$AA,0)+13))</f>
        <v>0</v>
      </c>
      <c r="AT297" s="423"/>
      <c r="AU297" s="1"/>
      <c r="AV297" s="1"/>
      <c r="AW297" s="83"/>
      <c r="AX297" s="84"/>
      <c r="BA297" s="149"/>
      <c r="BB297" s="150"/>
      <c r="BC297" s="151"/>
      <c r="BQ297" s="153"/>
      <c r="BR297" s="151"/>
      <c r="BV297" s="151"/>
      <c r="BZ297" s="151"/>
    </row>
    <row r="298" spans="2:78" ht="15.9" customHeight="1" x14ac:dyDescent="0.25">
      <c r="B298" s="391" t="str">
        <f t="shared" si="340"/>
        <v>Spieler 4</v>
      </c>
      <c r="C298" s="392" t="str">
        <f t="shared" si="340"/>
        <v/>
      </c>
      <c r="D298" s="393">
        <f>IF(AC298=301,"",AC298)</f>
        <v>0</v>
      </c>
      <c r="E298" s="393" t="str">
        <f>IF(AD298=0,"",AD298)</f>
        <v/>
      </c>
      <c r="F298" s="393">
        <f>IF(AE298=301,"",AE298)</f>
        <v>0</v>
      </c>
      <c r="G298" s="393" t="str">
        <f>IF(AF298=0,"",AF298)</f>
        <v/>
      </c>
      <c r="H298" s="393">
        <f>IF(AG298=301,"",AG298)</f>
        <v>0</v>
      </c>
      <c r="I298" s="393" t="str">
        <f>IF(AH298=0,"",AH298)</f>
        <v/>
      </c>
      <c r="J298" s="393">
        <f>IF(AI298=301,"",AI298)</f>
        <v>0</v>
      </c>
      <c r="K298" s="393" t="str">
        <f>IF(AJ298=0,"",AJ298)</f>
        <v/>
      </c>
      <c r="L298" s="393">
        <f>IF(AK298=301,"",AK298)</f>
        <v>0</v>
      </c>
      <c r="M298" s="393" t="str">
        <f>IF(AL298=0,"",AL298)</f>
        <v/>
      </c>
      <c r="N298" s="393">
        <f>IF(AM298=301,"",AM298)</f>
        <v>0</v>
      </c>
      <c r="O298" s="393" t="str">
        <f>IF(AN298=0,"",AN298)</f>
        <v/>
      </c>
      <c r="P298" s="393">
        <f>IF(AO298=301,"",AO298)</f>
        <v>0</v>
      </c>
      <c r="Q298" s="393" t="str">
        <f>IF(AP298=0,"",AP298)</f>
        <v/>
      </c>
      <c r="R298" s="393">
        <f>IF(AQ298=301,"",AQ298)</f>
        <v>0</v>
      </c>
      <c r="S298" s="393" t="str">
        <f>IF(AR298=0,"",AR298)</f>
        <v/>
      </c>
      <c r="T298" s="393">
        <f>IF(AS298=301,"",AS298)</f>
        <v>0</v>
      </c>
      <c r="U298" s="393" t="str">
        <f>IF(AT298=0,"",AT298)</f>
        <v/>
      </c>
      <c r="V298" s="404"/>
      <c r="W298" s="404"/>
      <c r="AA298" s="74" t="s">
        <v>11</v>
      </c>
      <c r="AB298" s="75"/>
      <c r="AC298" s="422">
        <f>ABS(INDEX(AC:AC,MATCH(AC292,$AA:$AA,0)+14)+INDEX(AC:AC,MATCH(AC292,$AA:$AA,0)+15)+INDEX(AC:AC,MATCH(AC292,$AA:$AA,0)+16))</f>
        <v>0</v>
      </c>
      <c r="AD298" s="423"/>
      <c r="AE298" s="422">
        <f>ABS(INDEX(AE:AE,MATCH(AE292,$AA:$AA,0)+14)+INDEX(AE:AE,MATCH(AE292,$AA:$AA,0)+15)+INDEX(AE:AE,MATCH(AE292,$AA:$AA,0)+16))</f>
        <v>0</v>
      </c>
      <c r="AF298" s="423"/>
      <c r="AG298" s="422">
        <f>ABS(INDEX(AG:AG,MATCH(AG292,$AA:$AA,0)+14)+INDEX(AG:AG,MATCH(AG292,$AA:$AA,0)+15)+INDEX(AG:AG,MATCH(AG292,$AA:$AA,0)+16))</f>
        <v>0</v>
      </c>
      <c r="AH298" s="423"/>
      <c r="AI298" s="422">
        <f>ABS(INDEX(AI:AI,MATCH(AI292,$AA:$AA,0)+14)+INDEX(AI:AI,MATCH(AI292,$AA:$AA,0)+15)+INDEX(AI:AI,MATCH(AI292,$AA:$AA,0)+16))</f>
        <v>0</v>
      </c>
      <c r="AJ298" s="423"/>
      <c r="AK298" s="422">
        <f>ABS(INDEX(AK:AK,MATCH(AK292,$AA:$AA,0)+14)+INDEX(AK:AK,MATCH(AK292,$AA:$AA,0)+15)+INDEX(AK:AK,MATCH(AK292,$AA:$AA,0)+16))</f>
        <v>0</v>
      </c>
      <c r="AL298" s="423"/>
      <c r="AM298" s="422">
        <f>ABS(INDEX(AM:AM,MATCH(AM292,$AA:$AA,0)+14)+INDEX(AM:AM,MATCH(AM292,$AA:$AA,0)+15)+INDEX(AM:AM,MATCH(AM292,$AA:$AA,0)+16))</f>
        <v>0</v>
      </c>
      <c r="AN298" s="423"/>
      <c r="AO298" s="422">
        <f>ABS(INDEX(AO:AO,MATCH(AO292,$AA:$AA,0)+14)+INDEX(AO:AO,MATCH(AO292,$AA:$AA,0)+15)+INDEX(AO:AO,MATCH(AO292,$AA:$AA,0)+16))</f>
        <v>0</v>
      </c>
      <c r="AP298" s="423"/>
      <c r="AQ298" s="422">
        <f>ABS(INDEX(AQ:AQ,MATCH(AQ292,$AA:$AA,0)+14)+INDEX(AQ:AQ,MATCH(AQ292,$AA:$AA,0)+15)+INDEX(AQ:AQ,MATCH(AQ292,$AA:$AA,0)+16))</f>
        <v>0</v>
      </c>
      <c r="AR298" s="423"/>
      <c r="AS298" s="422">
        <f>ABS(INDEX(AS:AS,MATCH(AS292,$AA:$AA,0)+14)+INDEX(AS:AS,MATCH(AS292,$AA:$AA,0)+15)+INDEX(AS:AS,MATCH(AS292,$AA:$AA,0)+16))</f>
        <v>0</v>
      </c>
      <c r="AT298" s="423"/>
      <c r="AU298" s="1"/>
      <c r="AV298" s="1"/>
      <c r="AW298" s="83"/>
      <c r="AX298" s="84"/>
      <c r="BA298" s="149"/>
      <c r="BB298" s="150"/>
      <c r="BC298" s="151"/>
      <c r="BQ298" s="153"/>
      <c r="BR298" s="151"/>
      <c r="BV298" s="151"/>
      <c r="BZ298" s="151"/>
    </row>
    <row r="299" spans="2:78" ht="15.9" customHeight="1" x14ac:dyDescent="0.25">
      <c r="B299" s="388" t="str">
        <f t="shared" si="340"/>
        <v>Gesamt</v>
      </c>
      <c r="C299" s="389" t="str">
        <f t="shared" si="340"/>
        <v/>
      </c>
      <c r="D299" s="394">
        <f>IF(AC299=1505,"",AC299)</f>
        <v>0</v>
      </c>
      <c r="E299" s="394" t="str">
        <f>IF(AD299=0,"",AD299)</f>
        <v/>
      </c>
      <c r="F299" s="394">
        <f>IF(AE299=1505,"",AE299)</f>
        <v>0</v>
      </c>
      <c r="G299" s="394" t="str">
        <f>IF(AF299=0,"",AF299)</f>
        <v/>
      </c>
      <c r="H299" s="394">
        <f>IF(AG299=1505,"",AG299)</f>
        <v>0</v>
      </c>
      <c r="I299" s="394" t="str">
        <f>IF(AH299=0,"",AH299)</f>
        <v/>
      </c>
      <c r="J299" s="394">
        <f>IF(AI299=1505,"",AI299)</f>
        <v>0</v>
      </c>
      <c r="K299" s="394" t="str">
        <f>IF(AJ299=0,"",AJ299)</f>
        <v/>
      </c>
      <c r="L299" s="394">
        <f>IF(AK299=1505,"",AK299)</f>
        <v>0</v>
      </c>
      <c r="M299" s="394" t="str">
        <f>IF(AL299=0,"",AL299)</f>
        <v/>
      </c>
      <c r="N299" s="394">
        <f>IF(AM299=1505,"",AM299)</f>
        <v>0</v>
      </c>
      <c r="O299" s="394" t="str">
        <f>IF(AN299=0,"",AN299)</f>
        <v/>
      </c>
      <c r="P299" s="394">
        <f>IF(AO299=1505,"",AO299)</f>
        <v>0</v>
      </c>
      <c r="Q299" s="394" t="str">
        <f>IF(AP299=0,"",AP299)</f>
        <v/>
      </c>
      <c r="R299" s="394">
        <f>IF(AQ299=1505,"",AQ299)</f>
        <v>0</v>
      </c>
      <c r="S299" s="394" t="str">
        <f>IF(AR299=0,"",AR299)</f>
        <v/>
      </c>
      <c r="T299" s="394">
        <f>IF(AS299=1505,"",AS299)</f>
        <v>0</v>
      </c>
      <c r="U299" s="394" t="str">
        <f>IF(AT299=0,"",AT299)</f>
        <v/>
      </c>
      <c r="V299" s="290"/>
      <c r="W299" s="290"/>
      <c r="AA299" s="76" t="s">
        <v>960</v>
      </c>
      <c r="AB299" s="77"/>
      <c r="AC299" s="388">
        <f>SUM(AC295:AC298)</f>
        <v>0</v>
      </c>
      <c r="AD299" s="389"/>
      <c r="AE299" s="388">
        <f>SUM(AE295:AE298)</f>
        <v>0</v>
      </c>
      <c r="AF299" s="389"/>
      <c r="AG299" s="388">
        <f>SUM(AG295:AG298)</f>
        <v>0</v>
      </c>
      <c r="AH299" s="389"/>
      <c r="AI299" s="388">
        <f>SUM(AI295:AI298)</f>
        <v>0</v>
      </c>
      <c r="AJ299" s="389"/>
      <c r="AK299" s="388">
        <f>SUM(AK295:AK298)</f>
        <v>0</v>
      </c>
      <c r="AL299" s="389"/>
      <c r="AM299" s="388">
        <f>SUM(AM295:AM298)</f>
        <v>0</v>
      </c>
      <c r="AN299" s="389"/>
      <c r="AO299" s="388">
        <f>SUM(AO295:AO298)</f>
        <v>0</v>
      </c>
      <c r="AP299" s="389"/>
      <c r="AQ299" s="388">
        <f>SUM(AQ295:AQ298)</f>
        <v>0</v>
      </c>
      <c r="AR299" s="389"/>
      <c r="AS299" s="388">
        <f>SUM(AS295:AS298)</f>
        <v>0</v>
      </c>
      <c r="AT299" s="389"/>
      <c r="AU299" s="69"/>
      <c r="AV299" s="69"/>
      <c r="AW299" s="83"/>
      <c r="AX299" s="84"/>
      <c r="BA299" s="149"/>
      <c r="BB299" s="150"/>
      <c r="BC299" s="151"/>
      <c r="BQ299" s="153"/>
      <c r="BR299" s="151"/>
      <c r="BV299" s="151"/>
      <c r="BZ299" s="151"/>
    </row>
    <row r="300" spans="2:78" ht="10.5" customHeight="1" x14ac:dyDescent="0.25">
      <c r="B300" s="78"/>
      <c r="C300" s="6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AA300" s="78"/>
      <c r="AB300" s="69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83"/>
      <c r="AX300" s="84"/>
      <c r="BA300" s="149"/>
      <c r="BB300" s="150"/>
      <c r="BC300" s="151"/>
      <c r="BQ300" s="153"/>
      <c r="BR300" s="151"/>
      <c r="BV300" s="151"/>
      <c r="BZ300" s="151"/>
    </row>
  </sheetData>
  <sheetProtection algorithmName="SHA-512" hashValue="DPJmQ8ALteS1dN0295RqY2IbgbuEYbrYukR6b30CTEqWUg5UFqL+GOxVFOEvqWgIxqU/VH6dr5LyGbOCDRRVCQ==" saltValue="1XswvWyJm2PINHU+/fDTWw==" spinCount="100000" sheet="1" formatCells="0" formatColumns="0" formatRows="0"/>
  <mergeCells count="2110">
    <mergeCell ref="AC299:AD299"/>
    <mergeCell ref="AE299:AF299"/>
    <mergeCell ref="AG299:AH299"/>
    <mergeCell ref="AI299:AJ299"/>
    <mergeCell ref="AK299:AL299"/>
    <mergeCell ref="AM299:AN299"/>
    <mergeCell ref="AO299:AP299"/>
    <mergeCell ref="AQ299:AR299"/>
    <mergeCell ref="AS299:AT299"/>
    <mergeCell ref="AC297:AD297"/>
    <mergeCell ref="AE297:AF297"/>
    <mergeCell ref="AG297:AH297"/>
    <mergeCell ref="AI297:AJ297"/>
    <mergeCell ref="AK297:AL297"/>
    <mergeCell ref="AM297:AN297"/>
    <mergeCell ref="AO297:AP297"/>
    <mergeCell ref="AQ297:AR297"/>
    <mergeCell ref="AS297:AT297"/>
    <mergeCell ref="AC298:AD298"/>
    <mergeCell ref="AE298:AF298"/>
    <mergeCell ref="AG298:AH298"/>
    <mergeCell ref="AI298:AJ298"/>
    <mergeCell ref="AK298:AL298"/>
    <mergeCell ref="AM298:AN298"/>
    <mergeCell ref="AO298:AP298"/>
    <mergeCell ref="AQ298:AR298"/>
    <mergeCell ref="AS298:AT298"/>
    <mergeCell ref="AC295:AD295"/>
    <mergeCell ref="AE295:AF295"/>
    <mergeCell ref="AG295:AH295"/>
    <mergeCell ref="AI295:AJ295"/>
    <mergeCell ref="AK295:AL295"/>
    <mergeCell ref="AM295:AN295"/>
    <mergeCell ref="AO295:AP295"/>
    <mergeCell ref="AQ295:AR295"/>
    <mergeCell ref="AS295:AT295"/>
    <mergeCell ref="AC296:AD296"/>
    <mergeCell ref="AE296:AF296"/>
    <mergeCell ref="AG296:AH296"/>
    <mergeCell ref="AI296:AJ296"/>
    <mergeCell ref="AK296:AL296"/>
    <mergeCell ref="AM296:AN296"/>
    <mergeCell ref="AO296:AP296"/>
    <mergeCell ref="AQ296:AR296"/>
    <mergeCell ref="AS296:AT296"/>
    <mergeCell ref="AT271:AV271"/>
    <mergeCell ref="AC292:AD292"/>
    <mergeCell ref="AE292:AF292"/>
    <mergeCell ref="AG292:AH292"/>
    <mergeCell ref="AI292:AJ292"/>
    <mergeCell ref="AK292:AL292"/>
    <mergeCell ref="AM292:AN292"/>
    <mergeCell ref="AO292:AP292"/>
    <mergeCell ref="AQ292:AR292"/>
    <mergeCell ref="AS292:AT292"/>
    <mergeCell ref="AC293:AD293"/>
    <mergeCell ref="AE293:AF293"/>
    <mergeCell ref="AG293:AH293"/>
    <mergeCell ref="AI293:AJ293"/>
    <mergeCell ref="AK293:AL293"/>
    <mergeCell ref="AM293:AN293"/>
    <mergeCell ref="AO293:AP293"/>
    <mergeCell ref="AQ293:AR293"/>
    <mergeCell ref="AS293:AT293"/>
    <mergeCell ref="AC268:AD268"/>
    <mergeCell ref="AE268:AF268"/>
    <mergeCell ref="AG268:AH268"/>
    <mergeCell ref="AI268:AJ268"/>
    <mergeCell ref="AK268:AL268"/>
    <mergeCell ref="AM268:AN268"/>
    <mergeCell ref="AO268:AP268"/>
    <mergeCell ref="AQ268:AR268"/>
    <mergeCell ref="AS268:AT268"/>
    <mergeCell ref="AC269:AD269"/>
    <mergeCell ref="AE269:AF269"/>
    <mergeCell ref="AG269:AH269"/>
    <mergeCell ref="AI269:AJ269"/>
    <mergeCell ref="AK269:AL269"/>
    <mergeCell ref="AM269:AN269"/>
    <mergeCell ref="AO269:AP269"/>
    <mergeCell ref="AQ269:AR269"/>
    <mergeCell ref="AS269:AT269"/>
    <mergeCell ref="AC266:AD266"/>
    <mergeCell ref="AE266:AF266"/>
    <mergeCell ref="AG266:AH266"/>
    <mergeCell ref="AI266:AJ266"/>
    <mergeCell ref="AK266:AL266"/>
    <mergeCell ref="AM266:AN266"/>
    <mergeCell ref="AO266:AP266"/>
    <mergeCell ref="AQ266:AR266"/>
    <mergeCell ref="AS266:AT266"/>
    <mergeCell ref="AC267:AD267"/>
    <mergeCell ref="AE267:AF267"/>
    <mergeCell ref="AG267:AH267"/>
    <mergeCell ref="AI267:AJ267"/>
    <mergeCell ref="AK267:AL267"/>
    <mergeCell ref="AM267:AN267"/>
    <mergeCell ref="AO267:AP267"/>
    <mergeCell ref="AQ267:AR267"/>
    <mergeCell ref="AS267:AT267"/>
    <mergeCell ref="AC263:AD263"/>
    <mergeCell ref="AE263:AF263"/>
    <mergeCell ref="AG263:AH263"/>
    <mergeCell ref="AI263:AJ263"/>
    <mergeCell ref="AK263:AL263"/>
    <mergeCell ref="AM263:AN263"/>
    <mergeCell ref="AO263:AP263"/>
    <mergeCell ref="AQ263:AR263"/>
    <mergeCell ref="AS263:AT263"/>
    <mergeCell ref="AC265:AD265"/>
    <mergeCell ref="AE265:AF265"/>
    <mergeCell ref="AG265:AH265"/>
    <mergeCell ref="AI265:AJ265"/>
    <mergeCell ref="AK265:AL265"/>
    <mergeCell ref="AM265:AN265"/>
    <mergeCell ref="AO265:AP265"/>
    <mergeCell ref="AQ265:AR265"/>
    <mergeCell ref="AS265:AT265"/>
    <mergeCell ref="AC239:AD239"/>
    <mergeCell ref="AE239:AF239"/>
    <mergeCell ref="AG239:AH239"/>
    <mergeCell ref="AI239:AJ239"/>
    <mergeCell ref="AK239:AL239"/>
    <mergeCell ref="AM239:AN239"/>
    <mergeCell ref="AO239:AP239"/>
    <mergeCell ref="AQ239:AR239"/>
    <mergeCell ref="AS239:AT239"/>
    <mergeCell ref="AT241:AV241"/>
    <mergeCell ref="AC262:AD262"/>
    <mergeCell ref="AE262:AF262"/>
    <mergeCell ref="AG262:AH262"/>
    <mergeCell ref="AI262:AJ262"/>
    <mergeCell ref="AK262:AL262"/>
    <mergeCell ref="AM262:AN262"/>
    <mergeCell ref="AO262:AP262"/>
    <mergeCell ref="AQ262:AR262"/>
    <mergeCell ref="AS262:AT262"/>
    <mergeCell ref="AC237:AD237"/>
    <mergeCell ref="AE237:AF237"/>
    <mergeCell ref="AG237:AH237"/>
    <mergeCell ref="AI237:AJ237"/>
    <mergeCell ref="AK237:AL237"/>
    <mergeCell ref="AM237:AN237"/>
    <mergeCell ref="AO237:AP237"/>
    <mergeCell ref="AQ237:AR237"/>
    <mergeCell ref="AS237:AT237"/>
    <mergeCell ref="AC238:AD238"/>
    <mergeCell ref="AE238:AF238"/>
    <mergeCell ref="AG238:AH238"/>
    <mergeCell ref="AI238:AJ238"/>
    <mergeCell ref="AK238:AL238"/>
    <mergeCell ref="AM238:AN238"/>
    <mergeCell ref="AO238:AP238"/>
    <mergeCell ref="AQ238:AR238"/>
    <mergeCell ref="AS238:AT238"/>
    <mergeCell ref="AC235:AD235"/>
    <mergeCell ref="AE235:AF235"/>
    <mergeCell ref="AG235:AH235"/>
    <mergeCell ref="AI235:AJ235"/>
    <mergeCell ref="AK235:AL235"/>
    <mergeCell ref="AM235:AN235"/>
    <mergeCell ref="AO235:AP235"/>
    <mergeCell ref="AQ235:AR235"/>
    <mergeCell ref="AS235:AT235"/>
    <mergeCell ref="AC236:AD236"/>
    <mergeCell ref="AE236:AF236"/>
    <mergeCell ref="AG236:AH236"/>
    <mergeCell ref="AI236:AJ236"/>
    <mergeCell ref="AK236:AL236"/>
    <mergeCell ref="AM236:AN236"/>
    <mergeCell ref="AO236:AP236"/>
    <mergeCell ref="AQ236:AR236"/>
    <mergeCell ref="AS236:AT236"/>
    <mergeCell ref="AT211:AV211"/>
    <mergeCell ref="AC232:AD232"/>
    <mergeCell ref="AE232:AF232"/>
    <mergeCell ref="AG232:AH232"/>
    <mergeCell ref="AI232:AJ232"/>
    <mergeCell ref="AK232:AL232"/>
    <mergeCell ref="AM232:AN232"/>
    <mergeCell ref="AO232:AP232"/>
    <mergeCell ref="AQ232:AR232"/>
    <mergeCell ref="AS232:AT232"/>
    <mergeCell ref="AC233:AD233"/>
    <mergeCell ref="AE233:AF233"/>
    <mergeCell ref="AG233:AH233"/>
    <mergeCell ref="AI233:AJ233"/>
    <mergeCell ref="AK233:AL233"/>
    <mergeCell ref="AM233:AN233"/>
    <mergeCell ref="AO233:AP233"/>
    <mergeCell ref="AQ233:AR233"/>
    <mergeCell ref="AS233:AT233"/>
    <mergeCell ref="AC208:AD208"/>
    <mergeCell ref="AE208:AF208"/>
    <mergeCell ref="AG208:AH208"/>
    <mergeCell ref="AI208:AJ208"/>
    <mergeCell ref="AK208:AL208"/>
    <mergeCell ref="AM208:AN208"/>
    <mergeCell ref="AO208:AP208"/>
    <mergeCell ref="AQ208:AR208"/>
    <mergeCell ref="AS208:AT208"/>
    <mergeCell ref="AC209:AD209"/>
    <mergeCell ref="AE209:AF209"/>
    <mergeCell ref="AG209:AH209"/>
    <mergeCell ref="AI209:AJ209"/>
    <mergeCell ref="AK209:AL209"/>
    <mergeCell ref="AM209:AN209"/>
    <mergeCell ref="AO209:AP209"/>
    <mergeCell ref="AQ209:AR209"/>
    <mergeCell ref="AS209:AT209"/>
    <mergeCell ref="AC206:AD206"/>
    <mergeCell ref="AE206:AF206"/>
    <mergeCell ref="AG206:AH206"/>
    <mergeCell ref="AI206:AJ206"/>
    <mergeCell ref="AK206:AL206"/>
    <mergeCell ref="AM206:AN206"/>
    <mergeCell ref="AO206:AP206"/>
    <mergeCell ref="AQ206:AR206"/>
    <mergeCell ref="AS206:AT206"/>
    <mergeCell ref="AC207:AD207"/>
    <mergeCell ref="AE207:AF207"/>
    <mergeCell ref="AG207:AH207"/>
    <mergeCell ref="AI207:AJ207"/>
    <mergeCell ref="AK207:AL207"/>
    <mergeCell ref="AM207:AN207"/>
    <mergeCell ref="AO207:AP207"/>
    <mergeCell ref="AQ207:AR207"/>
    <mergeCell ref="AS207:AT207"/>
    <mergeCell ref="AC203:AD203"/>
    <mergeCell ref="AE203:AF203"/>
    <mergeCell ref="AG203:AH203"/>
    <mergeCell ref="AI203:AJ203"/>
    <mergeCell ref="AK203:AL203"/>
    <mergeCell ref="AM203:AN203"/>
    <mergeCell ref="AO203:AP203"/>
    <mergeCell ref="AQ203:AR203"/>
    <mergeCell ref="AS203:AT203"/>
    <mergeCell ref="AC205:AD205"/>
    <mergeCell ref="AE205:AF205"/>
    <mergeCell ref="AG205:AH205"/>
    <mergeCell ref="AI205:AJ205"/>
    <mergeCell ref="AK205:AL205"/>
    <mergeCell ref="AM205:AN205"/>
    <mergeCell ref="AO205:AP205"/>
    <mergeCell ref="AQ205:AR205"/>
    <mergeCell ref="AS205:AT205"/>
    <mergeCell ref="AC179:AD179"/>
    <mergeCell ref="AE179:AF179"/>
    <mergeCell ref="AG179:AH179"/>
    <mergeCell ref="AI179:AJ179"/>
    <mergeCell ref="AK179:AL179"/>
    <mergeCell ref="AM179:AN179"/>
    <mergeCell ref="AO179:AP179"/>
    <mergeCell ref="AQ179:AR179"/>
    <mergeCell ref="AS179:AT179"/>
    <mergeCell ref="AT181:AV181"/>
    <mergeCell ref="AC202:AD202"/>
    <mergeCell ref="AE202:AF202"/>
    <mergeCell ref="AG202:AH202"/>
    <mergeCell ref="AI202:AJ202"/>
    <mergeCell ref="AK202:AL202"/>
    <mergeCell ref="AM202:AN202"/>
    <mergeCell ref="AO202:AP202"/>
    <mergeCell ref="AQ202:AR202"/>
    <mergeCell ref="AS202:AT202"/>
    <mergeCell ref="AC177:AD177"/>
    <mergeCell ref="AE177:AF177"/>
    <mergeCell ref="AG177:AH177"/>
    <mergeCell ref="AI177:AJ177"/>
    <mergeCell ref="AK177:AL177"/>
    <mergeCell ref="AM177:AN177"/>
    <mergeCell ref="AO177:AP177"/>
    <mergeCell ref="AQ177:AR177"/>
    <mergeCell ref="AS177:AT177"/>
    <mergeCell ref="AC178:AD178"/>
    <mergeCell ref="AE178:AF178"/>
    <mergeCell ref="AG178:AH178"/>
    <mergeCell ref="AI178:AJ178"/>
    <mergeCell ref="AK178:AL178"/>
    <mergeCell ref="AM178:AN178"/>
    <mergeCell ref="AO178:AP178"/>
    <mergeCell ref="AQ178:AR178"/>
    <mergeCell ref="AS178:AT178"/>
    <mergeCell ref="AC175:AD175"/>
    <mergeCell ref="AE175:AF175"/>
    <mergeCell ref="AG175:AH175"/>
    <mergeCell ref="AI175:AJ175"/>
    <mergeCell ref="AK175:AL175"/>
    <mergeCell ref="AM175:AN175"/>
    <mergeCell ref="AO175:AP175"/>
    <mergeCell ref="AQ175:AR175"/>
    <mergeCell ref="AS175:AT175"/>
    <mergeCell ref="AC176:AD176"/>
    <mergeCell ref="AE176:AF176"/>
    <mergeCell ref="AG176:AH176"/>
    <mergeCell ref="AI176:AJ176"/>
    <mergeCell ref="AK176:AL176"/>
    <mergeCell ref="AM176:AN176"/>
    <mergeCell ref="AO176:AP176"/>
    <mergeCell ref="AQ176:AR176"/>
    <mergeCell ref="AS176:AT176"/>
    <mergeCell ref="AT151:AV151"/>
    <mergeCell ref="AC172:AD172"/>
    <mergeCell ref="AE172:AF172"/>
    <mergeCell ref="AG172:AH172"/>
    <mergeCell ref="AI172:AJ172"/>
    <mergeCell ref="AK172:AL172"/>
    <mergeCell ref="AM172:AN172"/>
    <mergeCell ref="AO172:AP172"/>
    <mergeCell ref="AQ172:AR172"/>
    <mergeCell ref="AS172:AT172"/>
    <mergeCell ref="AC173:AD173"/>
    <mergeCell ref="AE173:AF173"/>
    <mergeCell ref="AG173:AH173"/>
    <mergeCell ref="AI173:AJ173"/>
    <mergeCell ref="AK173:AL173"/>
    <mergeCell ref="AM173:AN173"/>
    <mergeCell ref="AO173:AP173"/>
    <mergeCell ref="AQ173:AR173"/>
    <mergeCell ref="AS173:AT173"/>
    <mergeCell ref="AC148:AD148"/>
    <mergeCell ref="AE148:AF148"/>
    <mergeCell ref="AG148:AH148"/>
    <mergeCell ref="AI148:AJ148"/>
    <mergeCell ref="AK148:AL148"/>
    <mergeCell ref="AM148:AN148"/>
    <mergeCell ref="AO148:AP148"/>
    <mergeCell ref="AQ148:AR148"/>
    <mergeCell ref="AS148:AT148"/>
    <mergeCell ref="AC149:AD149"/>
    <mergeCell ref="AE149:AF149"/>
    <mergeCell ref="AG149:AH149"/>
    <mergeCell ref="AI149:AJ149"/>
    <mergeCell ref="AK149:AL149"/>
    <mergeCell ref="AM149:AN149"/>
    <mergeCell ref="AO149:AP149"/>
    <mergeCell ref="AQ149:AR149"/>
    <mergeCell ref="AS149:AT149"/>
    <mergeCell ref="AC146:AD146"/>
    <mergeCell ref="AE146:AF146"/>
    <mergeCell ref="AG146:AH146"/>
    <mergeCell ref="AI146:AJ146"/>
    <mergeCell ref="AK146:AL146"/>
    <mergeCell ref="AM146:AN146"/>
    <mergeCell ref="AO146:AP146"/>
    <mergeCell ref="AQ146:AR146"/>
    <mergeCell ref="AS146:AT146"/>
    <mergeCell ref="AC147:AD147"/>
    <mergeCell ref="AE147:AF147"/>
    <mergeCell ref="AG147:AH147"/>
    <mergeCell ref="AI147:AJ147"/>
    <mergeCell ref="AK147:AL147"/>
    <mergeCell ref="AM147:AN147"/>
    <mergeCell ref="AO147:AP147"/>
    <mergeCell ref="AQ147:AR147"/>
    <mergeCell ref="AS147:AT147"/>
    <mergeCell ref="AC143:AD143"/>
    <mergeCell ref="AE143:AF143"/>
    <mergeCell ref="AG143:AH143"/>
    <mergeCell ref="AI143:AJ143"/>
    <mergeCell ref="AK143:AL143"/>
    <mergeCell ref="AM143:AN143"/>
    <mergeCell ref="AO143:AP143"/>
    <mergeCell ref="AQ143:AR143"/>
    <mergeCell ref="AS143:AT143"/>
    <mergeCell ref="AC145:AD145"/>
    <mergeCell ref="AE145:AF145"/>
    <mergeCell ref="AG145:AH145"/>
    <mergeCell ref="AI145:AJ145"/>
    <mergeCell ref="AK145:AL145"/>
    <mergeCell ref="AM145:AN145"/>
    <mergeCell ref="AO145:AP145"/>
    <mergeCell ref="AQ145:AR145"/>
    <mergeCell ref="AS145:AT145"/>
    <mergeCell ref="AC119:AD119"/>
    <mergeCell ref="AE119:AF119"/>
    <mergeCell ref="AG119:AH119"/>
    <mergeCell ref="AI119:AJ119"/>
    <mergeCell ref="AK119:AL119"/>
    <mergeCell ref="AM119:AN119"/>
    <mergeCell ref="AO119:AP119"/>
    <mergeCell ref="AQ119:AR119"/>
    <mergeCell ref="AS119:AT119"/>
    <mergeCell ref="AT121:AV121"/>
    <mergeCell ref="AC142:AD142"/>
    <mergeCell ref="AE142:AF142"/>
    <mergeCell ref="AG142:AH142"/>
    <mergeCell ref="AI142:AJ142"/>
    <mergeCell ref="AK142:AL142"/>
    <mergeCell ref="AM142:AN142"/>
    <mergeCell ref="AO142:AP142"/>
    <mergeCell ref="AQ142:AR142"/>
    <mergeCell ref="AS142:AT142"/>
    <mergeCell ref="AC117:AD117"/>
    <mergeCell ref="AE117:AF117"/>
    <mergeCell ref="AG117:AH117"/>
    <mergeCell ref="AI117:AJ117"/>
    <mergeCell ref="AK117:AL117"/>
    <mergeCell ref="AM117:AN117"/>
    <mergeCell ref="AO117:AP117"/>
    <mergeCell ref="AQ117:AR117"/>
    <mergeCell ref="AS117:AT117"/>
    <mergeCell ref="AC118:AD118"/>
    <mergeCell ref="AE118:AF118"/>
    <mergeCell ref="AG118:AH118"/>
    <mergeCell ref="AI118:AJ118"/>
    <mergeCell ref="AK118:AL118"/>
    <mergeCell ref="AM118:AN118"/>
    <mergeCell ref="AO118:AP118"/>
    <mergeCell ref="AQ118:AR118"/>
    <mergeCell ref="AS118:AT118"/>
    <mergeCell ref="AC115:AD115"/>
    <mergeCell ref="AE115:AF115"/>
    <mergeCell ref="AG115:AH115"/>
    <mergeCell ref="AI115:AJ115"/>
    <mergeCell ref="AK115:AL115"/>
    <mergeCell ref="AM115:AN115"/>
    <mergeCell ref="AO115:AP115"/>
    <mergeCell ref="AQ115:AR115"/>
    <mergeCell ref="AS115:AT115"/>
    <mergeCell ref="AC116:AD116"/>
    <mergeCell ref="AE116:AF116"/>
    <mergeCell ref="AG116:AH116"/>
    <mergeCell ref="AI116:AJ116"/>
    <mergeCell ref="AK116:AL116"/>
    <mergeCell ref="AM116:AN116"/>
    <mergeCell ref="AO116:AP116"/>
    <mergeCell ref="AQ116:AR116"/>
    <mergeCell ref="AS116:AT116"/>
    <mergeCell ref="AT91:AV91"/>
    <mergeCell ref="AC112:AD112"/>
    <mergeCell ref="AE112:AF112"/>
    <mergeCell ref="AG112:AH112"/>
    <mergeCell ref="AI112:AJ112"/>
    <mergeCell ref="AK112:AL112"/>
    <mergeCell ref="AM112:AN112"/>
    <mergeCell ref="AO112:AP112"/>
    <mergeCell ref="AQ112:AR112"/>
    <mergeCell ref="AS112:AT112"/>
    <mergeCell ref="AC113:AD113"/>
    <mergeCell ref="AE113:AF113"/>
    <mergeCell ref="AG113:AH113"/>
    <mergeCell ref="AI113:AJ113"/>
    <mergeCell ref="AK113:AL113"/>
    <mergeCell ref="AM113:AN113"/>
    <mergeCell ref="AO113:AP113"/>
    <mergeCell ref="AQ113:AR113"/>
    <mergeCell ref="AS113:AT113"/>
    <mergeCell ref="AC88:AD88"/>
    <mergeCell ref="AE88:AF88"/>
    <mergeCell ref="AG88:AH88"/>
    <mergeCell ref="AI88:AJ88"/>
    <mergeCell ref="AK88:AL88"/>
    <mergeCell ref="AM88:AN88"/>
    <mergeCell ref="AO88:AP88"/>
    <mergeCell ref="AQ88:AR88"/>
    <mergeCell ref="AS88:AT88"/>
    <mergeCell ref="AC89:AD89"/>
    <mergeCell ref="AE89:AF89"/>
    <mergeCell ref="AG89:AH89"/>
    <mergeCell ref="AI89:AJ89"/>
    <mergeCell ref="AK89:AL89"/>
    <mergeCell ref="AM89:AN89"/>
    <mergeCell ref="AO89:AP89"/>
    <mergeCell ref="AQ89:AR89"/>
    <mergeCell ref="AS89:AT89"/>
    <mergeCell ref="AC86:AD86"/>
    <mergeCell ref="AE86:AF86"/>
    <mergeCell ref="AG86:AH86"/>
    <mergeCell ref="AI86:AJ86"/>
    <mergeCell ref="AK86:AL86"/>
    <mergeCell ref="AM86:AN86"/>
    <mergeCell ref="AO86:AP86"/>
    <mergeCell ref="AQ86:AR86"/>
    <mergeCell ref="AS86:AT86"/>
    <mergeCell ref="AC87:AD87"/>
    <mergeCell ref="AE87:AF87"/>
    <mergeCell ref="AG87:AH87"/>
    <mergeCell ref="AI87:AJ87"/>
    <mergeCell ref="AK87:AL87"/>
    <mergeCell ref="AM87:AN87"/>
    <mergeCell ref="AO87:AP87"/>
    <mergeCell ref="AQ87:AR87"/>
    <mergeCell ref="AS87:AT87"/>
    <mergeCell ref="AC83:AD83"/>
    <mergeCell ref="AE83:AF83"/>
    <mergeCell ref="AG83:AH83"/>
    <mergeCell ref="AI83:AJ83"/>
    <mergeCell ref="AK83:AL83"/>
    <mergeCell ref="AM83:AN83"/>
    <mergeCell ref="AO83:AP83"/>
    <mergeCell ref="AQ83:AR83"/>
    <mergeCell ref="AS83:AT83"/>
    <mergeCell ref="AC85:AD85"/>
    <mergeCell ref="AE85:AF85"/>
    <mergeCell ref="AG85:AH85"/>
    <mergeCell ref="AI85:AJ85"/>
    <mergeCell ref="AK85:AL85"/>
    <mergeCell ref="AM85:AN85"/>
    <mergeCell ref="AO85:AP85"/>
    <mergeCell ref="AQ85:AR85"/>
    <mergeCell ref="AS85:AT85"/>
    <mergeCell ref="AC59:AD59"/>
    <mergeCell ref="AE59:AF59"/>
    <mergeCell ref="AG59:AH59"/>
    <mergeCell ref="AI59:AJ59"/>
    <mergeCell ref="AK59:AL59"/>
    <mergeCell ref="AM59:AN59"/>
    <mergeCell ref="AO59:AP59"/>
    <mergeCell ref="AQ59:AR59"/>
    <mergeCell ref="AS59:AT59"/>
    <mergeCell ref="AT61:AV61"/>
    <mergeCell ref="AC82:AD82"/>
    <mergeCell ref="AE82:AF82"/>
    <mergeCell ref="AG82:AH82"/>
    <mergeCell ref="AI82:AJ82"/>
    <mergeCell ref="AK82:AL82"/>
    <mergeCell ref="AM82:AN82"/>
    <mergeCell ref="AO82:AP82"/>
    <mergeCell ref="AQ82:AR82"/>
    <mergeCell ref="AS82:AT82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C58:AD58"/>
    <mergeCell ref="AE58:AF58"/>
    <mergeCell ref="AG58:AH58"/>
    <mergeCell ref="AI58:AJ58"/>
    <mergeCell ref="AK58:AL58"/>
    <mergeCell ref="AM58:AN58"/>
    <mergeCell ref="AO58:AP58"/>
    <mergeCell ref="AQ58:AR58"/>
    <mergeCell ref="AS58:AT58"/>
    <mergeCell ref="AC55:AD55"/>
    <mergeCell ref="AE55:AF55"/>
    <mergeCell ref="AG55:AH55"/>
    <mergeCell ref="AI55:AJ55"/>
    <mergeCell ref="AK55:AL55"/>
    <mergeCell ref="AM55:AN55"/>
    <mergeCell ref="AO55:AP55"/>
    <mergeCell ref="AQ55:AR55"/>
    <mergeCell ref="AS55:AT55"/>
    <mergeCell ref="AC56:AD56"/>
    <mergeCell ref="AE56:AF56"/>
    <mergeCell ref="AG56:AH56"/>
    <mergeCell ref="AI56:AJ56"/>
    <mergeCell ref="AK56:AL56"/>
    <mergeCell ref="AM56:AN56"/>
    <mergeCell ref="AO56:AP56"/>
    <mergeCell ref="AQ56:AR56"/>
    <mergeCell ref="AS56:AT56"/>
    <mergeCell ref="AT31:AV31"/>
    <mergeCell ref="AC52:AD52"/>
    <mergeCell ref="AE52:AF52"/>
    <mergeCell ref="AG52:AH52"/>
    <mergeCell ref="AI52:AJ52"/>
    <mergeCell ref="AK52:AL52"/>
    <mergeCell ref="AM52:AN52"/>
    <mergeCell ref="AO52:AP52"/>
    <mergeCell ref="AQ52:AR52"/>
    <mergeCell ref="AS52:AT52"/>
    <mergeCell ref="AC53:AD53"/>
    <mergeCell ref="AE53:AF53"/>
    <mergeCell ref="AG53:AH53"/>
    <mergeCell ref="AI53:AJ53"/>
    <mergeCell ref="AK53:AL53"/>
    <mergeCell ref="AM53:AN53"/>
    <mergeCell ref="AO53:AP53"/>
    <mergeCell ref="AQ53:AR53"/>
    <mergeCell ref="AS53:AT53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G25:AH25"/>
    <mergeCell ref="AI25:AJ25"/>
    <mergeCell ref="AK25:AL25"/>
    <mergeCell ref="AM25:AN25"/>
    <mergeCell ref="AO25:AP25"/>
    <mergeCell ref="AQ25:AR25"/>
    <mergeCell ref="AS25:AT25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N299:O299"/>
    <mergeCell ref="P299:Q299"/>
    <mergeCell ref="R299:S299"/>
    <mergeCell ref="T299:U299"/>
    <mergeCell ref="V299:W299"/>
    <mergeCell ref="B299:C299"/>
    <mergeCell ref="D299:E299"/>
    <mergeCell ref="F299:G299"/>
    <mergeCell ref="H299:I299"/>
    <mergeCell ref="J299:K299"/>
    <mergeCell ref="L299:M299"/>
    <mergeCell ref="AT1:AV1"/>
    <mergeCell ref="AC22:AD22"/>
    <mergeCell ref="AE22:AF22"/>
    <mergeCell ref="AG22:AH22"/>
    <mergeCell ref="AI22:AJ22"/>
    <mergeCell ref="AK22:AL22"/>
    <mergeCell ref="AM22:AN22"/>
    <mergeCell ref="AO22:AP22"/>
    <mergeCell ref="AQ22:AR22"/>
    <mergeCell ref="AS22:AT22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AC25:AD25"/>
    <mergeCell ref="AE25:AF25"/>
    <mergeCell ref="N297:O297"/>
    <mergeCell ref="P297:Q297"/>
    <mergeCell ref="R297:S297"/>
    <mergeCell ref="T297:U297"/>
    <mergeCell ref="V297:W297"/>
    <mergeCell ref="B297:C297"/>
    <mergeCell ref="D297:E297"/>
    <mergeCell ref="F297:G297"/>
    <mergeCell ref="H297:I297"/>
    <mergeCell ref="J297:K297"/>
    <mergeCell ref="L297:M297"/>
    <mergeCell ref="P295:Q295"/>
    <mergeCell ref="B298:C298"/>
    <mergeCell ref="D298:E298"/>
    <mergeCell ref="F298:G298"/>
    <mergeCell ref="H298:I298"/>
    <mergeCell ref="J298:K298"/>
    <mergeCell ref="L298:M298"/>
    <mergeCell ref="N298:O298"/>
    <mergeCell ref="P298:Q298"/>
    <mergeCell ref="R298:S298"/>
    <mergeCell ref="T298:U298"/>
    <mergeCell ref="V298:W298"/>
    <mergeCell ref="H294:I294"/>
    <mergeCell ref="J294:K294"/>
    <mergeCell ref="L294:M294"/>
    <mergeCell ref="D295:E295"/>
    <mergeCell ref="F295:G295"/>
    <mergeCell ref="H295:I295"/>
    <mergeCell ref="J295:K295"/>
    <mergeCell ref="L295:M295"/>
    <mergeCell ref="N295:O295"/>
    <mergeCell ref="R295:S295"/>
    <mergeCell ref="T295:U295"/>
    <mergeCell ref="V295:W295"/>
    <mergeCell ref="B296:C296"/>
    <mergeCell ref="D296:E296"/>
    <mergeCell ref="F296:G296"/>
    <mergeCell ref="H296:I296"/>
    <mergeCell ref="J296:K296"/>
    <mergeCell ref="L296:M296"/>
    <mergeCell ref="B295:C295"/>
    <mergeCell ref="N296:O296"/>
    <mergeCell ref="P296:Q296"/>
    <mergeCell ref="R296:S296"/>
    <mergeCell ref="T296:U296"/>
    <mergeCell ref="V296:W296"/>
    <mergeCell ref="N292:O292"/>
    <mergeCell ref="O286:O288"/>
    <mergeCell ref="Q286:Q288"/>
    <mergeCell ref="S286:S288"/>
    <mergeCell ref="U286:U288"/>
    <mergeCell ref="W286:W288"/>
    <mergeCell ref="R293:S293"/>
    <mergeCell ref="P292:Q292"/>
    <mergeCell ref="R292:S292"/>
    <mergeCell ref="T292:U292"/>
    <mergeCell ref="V292:W292"/>
    <mergeCell ref="D292:E292"/>
    <mergeCell ref="F292:G292"/>
    <mergeCell ref="H292:I292"/>
    <mergeCell ref="J292:K292"/>
    <mergeCell ref="L292:M292"/>
    <mergeCell ref="N294:O294"/>
    <mergeCell ref="T293:U293"/>
    <mergeCell ref="V293:W293"/>
    <mergeCell ref="D293:E293"/>
    <mergeCell ref="F293:G293"/>
    <mergeCell ref="H293:I293"/>
    <mergeCell ref="J293:K293"/>
    <mergeCell ref="L293:M293"/>
    <mergeCell ref="N293:O293"/>
    <mergeCell ref="P293:Q293"/>
    <mergeCell ref="P294:Q294"/>
    <mergeCell ref="R294:S294"/>
    <mergeCell ref="T294:U294"/>
    <mergeCell ref="V294:W294"/>
    <mergeCell ref="D294:E294"/>
    <mergeCell ref="F294:G294"/>
    <mergeCell ref="A283:A285"/>
    <mergeCell ref="E283:E285"/>
    <mergeCell ref="G283:G285"/>
    <mergeCell ref="I283:I285"/>
    <mergeCell ref="K283:K285"/>
    <mergeCell ref="M283:M285"/>
    <mergeCell ref="O283:O285"/>
    <mergeCell ref="Q283:Q285"/>
    <mergeCell ref="S283:S285"/>
    <mergeCell ref="U283:U285"/>
    <mergeCell ref="W283:W285"/>
    <mergeCell ref="Z283:Z285"/>
    <mergeCell ref="Z286:Z288"/>
    <mergeCell ref="A286:A288"/>
    <mergeCell ref="E286:E288"/>
    <mergeCell ref="G286:G288"/>
    <mergeCell ref="I286:I288"/>
    <mergeCell ref="K286:K288"/>
    <mergeCell ref="M286:M288"/>
    <mergeCell ref="O277:O279"/>
    <mergeCell ref="Q277:Q279"/>
    <mergeCell ref="P275:Q275"/>
    <mergeCell ref="R275:S275"/>
    <mergeCell ref="T275:U275"/>
    <mergeCell ref="V275:W275"/>
    <mergeCell ref="S277:S279"/>
    <mergeCell ref="U277:U279"/>
    <mergeCell ref="W277:W279"/>
    <mergeCell ref="A277:A279"/>
    <mergeCell ref="E277:E279"/>
    <mergeCell ref="G277:G279"/>
    <mergeCell ref="I277:I279"/>
    <mergeCell ref="K277:K279"/>
    <mergeCell ref="M277:M279"/>
    <mergeCell ref="Z277:Z279"/>
    <mergeCell ref="A280:A282"/>
    <mergeCell ref="E280:E282"/>
    <mergeCell ref="G280:G282"/>
    <mergeCell ref="I280:I282"/>
    <mergeCell ref="K280:K282"/>
    <mergeCell ref="M280:M282"/>
    <mergeCell ref="O280:O282"/>
    <mergeCell ref="Q280:Q282"/>
    <mergeCell ref="S280:S282"/>
    <mergeCell ref="U280:U282"/>
    <mergeCell ref="W280:W282"/>
    <mergeCell ref="Z280:Z282"/>
    <mergeCell ref="B269:C269"/>
    <mergeCell ref="D269:E269"/>
    <mergeCell ref="F269:G269"/>
    <mergeCell ref="H269:I269"/>
    <mergeCell ref="J269:K269"/>
    <mergeCell ref="L269:M269"/>
    <mergeCell ref="F271:Q271"/>
    <mergeCell ref="U271:W271"/>
    <mergeCell ref="F272:O272"/>
    <mergeCell ref="X271:Z271"/>
    <mergeCell ref="N269:O269"/>
    <mergeCell ref="P269:Q269"/>
    <mergeCell ref="R269:S269"/>
    <mergeCell ref="T269:U269"/>
    <mergeCell ref="V269:W269"/>
    <mergeCell ref="D275:E275"/>
    <mergeCell ref="F275:G275"/>
    <mergeCell ref="H275:I275"/>
    <mergeCell ref="J275:K275"/>
    <mergeCell ref="L275:M275"/>
    <mergeCell ref="N275:O275"/>
    <mergeCell ref="B267:C267"/>
    <mergeCell ref="D267:E267"/>
    <mergeCell ref="F267:G267"/>
    <mergeCell ref="H267:I267"/>
    <mergeCell ref="J267:K267"/>
    <mergeCell ref="L267:M267"/>
    <mergeCell ref="N267:O267"/>
    <mergeCell ref="P267:Q267"/>
    <mergeCell ref="R267:S267"/>
    <mergeCell ref="T267:U267"/>
    <mergeCell ref="V267:W267"/>
    <mergeCell ref="N268:O268"/>
    <mergeCell ref="P268:Q268"/>
    <mergeCell ref="R268:S268"/>
    <mergeCell ref="T268:U268"/>
    <mergeCell ref="V268:W268"/>
    <mergeCell ref="B268:C268"/>
    <mergeCell ref="D268:E268"/>
    <mergeCell ref="F268:G268"/>
    <mergeCell ref="H268:I268"/>
    <mergeCell ref="J268:K268"/>
    <mergeCell ref="L268:M268"/>
    <mergeCell ref="P264:Q264"/>
    <mergeCell ref="R264:S264"/>
    <mergeCell ref="T264:U264"/>
    <mergeCell ref="V264:W264"/>
    <mergeCell ref="D264:E264"/>
    <mergeCell ref="F264:G264"/>
    <mergeCell ref="H264:I264"/>
    <mergeCell ref="J264:K264"/>
    <mergeCell ref="L264:M264"/>
    <mergeCell ref="N264:O264"/>
    <mergeCell ref="B265:C265"/>
    <mergeCell ref="D265:E265"/>
    <mergeCell ref="F265:G265"/>
    <mergeCell ref="H265:I265"/>
    <mergeCell ref="J265:K265"/>
    <mergeCell ref="L265:M265"/>
    <mergeCell ref="B266:C266"/>
    <mergeCell ref="D266:E266"/>
    <mergeCell ref="F266:G266"/>
    <mergeCell ref="H266:I266"/>
    <mergeCell ref="J266:K266"/>
    <mergeCell ref="L266:M266"/>
    <mergeCell ref="N266:O266"/>
    <mergeCell ref="P266:Q266"/>
    <mergeCell ref="R266:S266"/>
    <mergeCell ref="T266:U266"/>
    <mergeCell ref="V266:W266"/>
    <mergeCell ref="R265:S265"/>
    <mergeCell ref="T265:U265"/>
    <mergeCell ref="V265:W265"/>
    <mergeCell ref="N265:O265"/>
    <mergeCell ref="P265:Q265"/>
    <mergeCell ref="P262:Q262"/>
    <mergeCell ref="R262:S262"/>
    <mergeCell ref="T262:U262"/>
    <mergeCell ref="V262:W262"/>
    <mergeCell ref="D262:E262"/>
    <mergeCell ref="F262:G262"/>
    <mergeCell ref="H262:I262"/>
    <mergeCell ref="J262:K262"/>
    <mergeCell ref="L262:M262"/>
    <mergeCell ref="N262:O262"/>
    <mergeCell ref="T263:U263"/>
    <mergeCell ref="V263:W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A253:A255"/>
    <mergeCell ref="E253:E255"/>
    <mergeCell ref="G253:G255"/>
    <mergeCell ref="I253:I255"/>
    <mergeCell ref="K253:K255"/>
    <mergeCell ref="M253:M255"/>
    <mergeCell ref="O253:O255"/>
    <mergeCell ref="Q253:Q255"/>
    <mergeCell ref="S253:S255"/>
    <mergeCell ref="U253:U255"/>
    <mergeCell ref="W253:W255"/>
    <mergeCell ref="Z253:Z255"/>
    <mergeCell ref="A256:A258"/>
    <mergeCell ref="E256:E258"/>
    <mergeCell ref="G256:G258"/>
    <mergeCell ref="I256:I258"/>
    <mergeCell ref="K256:K258"/>
    <mergeCell ref="M256:M258"/>
    <mergeCell ref="O256:O258"/>
    <mergeCell ref="Q256:Q258"/>
    <mergeCell ref="S256:S258"/>
    <mergeCell ref="U256:U258"/>
    <mergeCell ref="W256:W258"/>
    <mergeCell ref="Z256:Z258"/>
    <mergeCell ref="O247:O249"/>
    <mergeCell ref="Q247:Q249"/>
    <mergeCell ref="P245:Q245"/>
    <mergeCell ref="R245:S245"/>
    <mergeCell ref="T245:U245"/>
    <mergeCell ref="V245:W245"/>
    <mergeCell ref="S247:S249"/>
    <mergeCell ref="U247:U249"/>
    <mergeCell ref="W247:W249"/>
    <mergeCell ref="A247:A249"/>
    <mergeCell ref="E247:E249"/>
    <mergeCell ref="G247:G249"/>
    <mergeCell ref="I247:I249"/>
    <mergeCell ref="K247:K249"/>
    <mergeCell ref="M247:M249"/>
    <mergeCell ref="Z247:Z249"/>
    <mergeCell ref="A250:A252"/>
    <mergeCell ref="E250:E252"/>
    <mergeCell ref="G250:G252"/>
    <mergeCell ref="I250:I252"/>
    <mergeCell ref="K250:K252"/>
    <mergeCell ref="M250:M252"/>
    <mergeCell ref="O250:O252"/>
    <mergeCell ref="Q250:Q252"/>
    <mergeCell ref="S250:S252"/>
    <mergeCell ref="U250:U252"/>
    <mergeCell ref="W250:W252"/>
    <mergeCell ref="Z250:Z252"/>
    <mergeCell ref="B239:C239"/>
    <mergeCell ref="D239:E239"/>
    <mergeCell ref="F239:G239"/>
    <mergeCell ref="H239:I239"/>
    <mergeCell ref="J239:K239"/>
    <mergeCell ref="L239:M239"/>
    <mergeCell ref="F241:Q241"/>
    <mergeCell ref="U241:W241"/>
    <mergeCell ref="X241:Z241"/>
    <mergeCell ref="F242:O242"/>
    <mergeCell ref="N239:O239"/>
    <mergeCell ref="P239:Q239"/>
    <mergeCell ref="R239:S239"/>
    <mergeCell ref="T239:U239"/>
    <mergeCell ref="V239:W239"/>
    <mergeCell ref="D245:E245"/>
    <mergeCell ref="F245:G245"/>
    <mergeCell ref="H245:I245"/>
    <mergeCell ref="J245:K245"/>
    <mergeCell ref="L245:M245"/>
    <mergeCell ref="N245:O245"/>
    <mergeCell ref="B237:C237"/>
    <mergeCell ref="D237:E237"/>
    <mergeCell ref="F237:G237"/>
    <mergeCell ref="H237:I237"/>
    <mergeCell ref="J237:K237"/>
    <mergeCell ref="L237:M237"/>
    <mergeCell ref="N237:O237"/>
    <mergeCell ref="P237:Q237"/>
    <mergeCell ref="R237:S237"/>
    <mergeCell ref="T237:U237"/>
    <mergeCell ref="V237:W237"/>
    <mergeCell ref="N238:O238"/>
    <mergeCell ref="P238:Q238"/>
    <mergeCell ref="R238:S238"/>
    <mergeCell ref="T238:U238"/>
    <mergeCell ref="V238:W238"/>
    <mergeCell ref="B238:C238"/>
    <mergeCell ref="D238:E238"/>
    <mergeCell ref="F238:G238"/>
    <mergeCell ref="H238:I238"/>
    <mergeCell ref="J238:K238"/>
    <mergeCell ref="L238:M238"/>
    <mergeCell ref="P234:Q234"/>
    <mergeCell ref="R234:S234"/>
    <mergeCell ref="T234:U234"/>
    <mergeCell ref="V234:W234"/>
    <mergeCell ref="D234:E234"/>
    <mergeCell ref="F234:G234"/>
    <mergeCell ref="H234:I234"/>
    <mergeCell ref="J234:K234"/>
    <mergeCell ref="L234:M234"/>
    <mergeCell ref="N234:O234"/>
    <mergeCell ref="B235:C235"/>
    <mergeCell ref="D235:E235"/>
    <mergeCell ref="F235:G235"/>
    <mergeCell ref="H235:I235"/>
    <mergeCell ref="J235:K235"/>
    <mergeCell ref="L235:M235"/>
    <mergeCell ref="B236:C236"/>
    <mergeCell ref="D236:E236"/>
    <mergeCell ref="F236:G236"/>
    <mergeCell ref="H236:I236"/>
    <mergeCell ref="J236:K236"/>
    <mergeCell ref="L236:M236"/>
    <mergeCell ref="N236:O236"/>
    <mergeCell ref="P236:Q236"/>
    <mergeCell ref="R236:S236"/>
    <mergeCell ref="T236:U236"/>
    <mergeCell ref="V236:W236"/>
    <mergeCell ref="R235:S235"/>
    <mergeCell ref="T235:U235"/>
    <mergeCell ref="V235:W235"/>
    <mergeCell ref="N235:O235"/>
    <mergeCell ref="P235:Q235"/>
    <mergeCell ref="P232:Q232"/>
    <mergeCell ref="R232:S232"/>
    <mergeCell ref="T232:U232"/>
    <mergeCell ref="V232:W232"/>
    <mergeCell ref="D232:E232"/>
    <mergeCell ref="F232:G232"/>
    <mergeCell ref="H232:I232"/>
    <mergeCell ref="J232:K232"/>
    <mergeCell ref="L232:M232"/>
    <mergeCell ref="N232:O232"/>
    <mergeCell ref="T233:U233"/>
    <mergeCell ref="V233:W233"/>
    <mergeCell ref="D233:E233"/>
    <mergeCell ref="F233:G233"/>
    <mergeCell ref="H233:I233"/>
    <mergeCell ref="J233:K233"/>
    <mergeCell ref="L233:M233"/>
    <mergeCell ref="N233:O233"/>
    <mergeCell ref="P233:Q233"/>
    <mergeCell ref="R233:S233"/>
    <mergeCell ref="A223:A225"/>
    <mergeCell ref="E223:E225"/>
    <mergeCell ref="G223:G225"/>
    <mergeCell ref="I223:I225"/>
    <mergeCell ref="K223:K225"/>
    <mergeCell ref="M223:M225"/>
    <mergeCell ref="O223:O225"/>
    <mergeCell ref="Q223:Q225"/>
    <mergeCell ref="S223:S225"/>
    <mergeCell ref="U223:U225"/>
    <mergeCell ref="W223:W225"/>
    <mergeCell ref="Z223:Z225"/>
    <mergeCell ref="A226:A228"/>
    <mergeCell ref="E226:E228"/>
    <mergeCell ref="G226:G228"/>
    <mergeCell ref="I226:I228"/>
    <mergeCell ref="K226:K228"/>
    <mergeCell ref="M226:M228"/>
    <mergeCell ref="O226:O228"/>
    <mergeCell ref="Q226:Q228"/>
    <mergeCell ref="S226:S228"/>
    <mergeCell ref="U226:U228"/>
    <mergeCell ref="W226:W228"/>
    <mergeCell ref="Z226:Z228"/>
    <mergeCell ref="O217:O219"/>
    <mergeCell ref="Q217:Q219"/>
    <mergeCell ref="P215:Q215"/>
    <mergeCell ref="R215:S215"/>
    <mergeCell ref="T215:U215"/>
    <mergeCell ref="V215:W215"/>
    <mergeCell ref="S217:S219"/>
    <mergeCell ref="U217:U219"/>
    <mergeCell ref="W217:W219"/>
    <mergeCell ref="A217:A219"/>
    <mergeCell ref="E217:E219"/>
    <mergeCell ref="G217:G219"/>
    <mergeCell ref="I217:I219"/>
    <mergeCell ref="K217:K219"/>
    <mergeCell ref="M217:M219"/>
    <mergeCell ref="Z217:Z219"/>
    <mergeCell ref="A220:A222"/>
    <mergeCell ref="E220:E222"/>
    <mergeCell ref="G220:G222"/>
    <mergeCell ref="I220:I222"/>
    <mergeCell ref="K220:K222"/>
    <mergeCell ref="M220:M222"/>
    <mergeCell ref="O220:O222"/>
    <mergeCell ref="Q220:Q222"/>
    <mergeCell ref="S220:S222"/>
    <mergeCell ref="U220:U222"/>
    <mergeCell ref="W220:W222"/>
    <mergeCell ref="Z220:Z222"/>
    <mergeCell ref="B209:C209"/>
    <mergeCell ref="D209:E209"/>
    <mergeCell ref="F209:G209"/>
    <mergeCell ref="H209:I209"/>
    <mergeCell ref="J209:K209"/>
    <mergeCell ref="L209:M209"/>
    <mergeCell ref="F211:Q211"/>
    <mergeCell ref="U211:W211"/>
    <mergeCell ref="X211:Z211"/>
    <mergeCell ref="F212:O212"/>
    <mergeCell ref="N209:O209"/>
    <mergeCell ref="P209:Q209"/>
    <mergeCell ref="R209:S209"/>
    <mergeCell ref="T209:U209"/>
    <mergeCell ref="V209:W209"/>
    <mergeCell ref="D215:E215"/>
    <mergeCell ref="F215:G215"/>
    <mergeCell ref="H215:I215"/>
    <mergeCell ref="J215:K215"/>
    <mergeCell ref="L215:M215"/>
    <mergeCell ref="N215:O215"/>
    <mergeCell ref="B207:C207"/>
    <mergeCell ref="D207:E207"/>
    <mergeCell ref="F207:G207"/>
    <mergeCell ref="H207:I207"/>
    <mergeCell ref="J207:K207"/>
    <mergeCell ref="L207:M207"/>
    <mergeCell ref="N207:O207"/>
    <mergeCell ref="P207:Q207"/>
    <mergeCell ref="R207:S207"/>
    <mergeCell ref="T207:U207"/>
    <mergeCell ref="V207:W207"/>
    <mergeCell ref="N208:O208"/>
    <mergeCell ref="P208:Q208"/>
    <mergeCell ref="R208:S208"/>
    <mergeCell ref="T208:U208"/>
    <mergeCell ref="V208:W208"/>
    <mergeCell ref="B208:C208"/>
    <mergeCell ref="D208:E208"/>
    <mergeCell ref="F208:G208"/>
    <mergeCell ref="H208:I208"/>
    <mergeCell ref="J208:K208"/>
    <mergeCell ref="L208:M208"/>
    <mergeCell ref="P204:Q204"/>
    <mergeCell ref="R204:S204"/>
    <mergeCell ref="T204:U204"/>
    <mergeCell ref="V204:W204"/>
    <mergeCell ref="D204:E204"/>
    <mergeCell ref="F204:G204"/>
    <mergeCell ref="H204:I204"/>
    <mergeCell ref="J204:K204"/>
    <mergeCell ref="L204:M204"/>
    <mergeCell ref="N204:O204"/>
    <mergeCell ref="B205:C205"/>
    <mergeCell ref="D205:E205"/>
    <mergeCell ref="F205:G205"/>
    <mergeCell ref="H205:I205"/>
    <mergeCell ref="J205:K205"/>
    <mergeCell ref="L205:M205"/>
    <mergeCell ref="B206:C206"/>
    <mergeCell ref="D206:E206"/>
    <mergeCell ref="F206:G206"/>
    <mergeCell ref="H206:I206"/>
    <mergeCell ref="J206:K206"/>
    <mergeCell ref="L206:M206"/>
    <mergeCell ref="N206:O206"/>
    <mergeCell ref="P206:Q206"/>
    <mergeCell ref="R206:S206"/>
    <mergeCell ref="T206:U206"/>
    <mergeCell ref="V206:W206"/>
    <mergeCell ref="R205:S205"/>
    <mergeCell ref="T205:U205"/>
    <mergeCell ref="V205:W205"/>
    <mergeCell ref="N205:O205"/>
    <mergeCell ref="P205:Q205"/>
    <mergeCell ref="P202:Q202"/>
    <mergeCell ref="R202:S202"/>
    <mergeCell ref="T202:U202"/>
    <mergeCell ref="V202:W202"/>
    <mergeCell ref="D202:E202"/>
    <mergeCell ref="F202:G202"/>
    <mergeCell ref="H202:I202"/>
    <mergeCell ref="J202:K202"/>
    <mergeCell ref="L202:M202"/>
    <mergeCell ref="N202:O202"/>
    <mergeCell ref="T203:U203"/>
    <mergeCell ref="V203:W203"/>
    <mergeCell ref="D203:E203"/>
    <mergeCell ref="F203:G203"/>
    <mergeCell ref="H203:I203"/>
    <mergeCell ref="J203:K203"/>
    <mergeCell ref="L203:M203"/>
    <mergeCell ref="N203:O203"/>
    <mergeCell ref="P203:Q203"/>
    <mergeCell ref="R203:S203"/>
    <mergeCell ref="A193:A195"/>
    <mergeCell ref="E193:E195"/>
    <mergeCell ref="G193:G195"/>
    <mergeCell ref="I193:I195"/>
    <mergeCell ref="K193:K195"/>
    <mergeCell ref="M193:M195"/>
    <mergeCell ref="O193:O195"/>
    <mergeCell ref="Q193:Q195"/>
    <mergeCell ref="S193:S195"/>
    <mergeCell ref="U193:U195"/>
    <mergeCell ref="W193:W195"/>
    <mergeCell ref="Z193:Z195"/>
    <mergeCell ref="A196:A198"/>
    <mergeCell ref="E196:E198"/>
    <mergeCell ref="G196:G198"/>
    <mergeCell ref="I196:I198"/>
    <mergeCell ref="K196:K198"/>
    <mergeCell ref="M196:M198"/>
    <mergeCell ref="O196:O198"/>
    <mergeCell ref="Q196:Q198"/>
    <mergeCell ref="S196:S198"/>
    <mergeCell ref="U196:U198"/>
    <mergeCell ref="W196:W198"/>
    <mergeCell ref="Z196:Z198"/>
    <mergeCell ref="O187:O189"/>
    <mergeCell ref="Q187:Q189"/>
    <mergeCell ref="P185:Q185"/>
    <mergeCell ref="R185:S185"/>
    <mergeCell ref="T185:U185"/>
    <mergeCell ref="V185:W185"/>
    <mergeCell ref="S187:S189"/>
    <mergeCell ref="U187:U189"/>
    <mergeCell ref="W187:W189"/>
    <mergeCell ref="A187:A189"/>
    <mergeCell ref="E187:E189"/>
    <mergeCell ref="G187:G189"/>
    <mergeCell ref="I187:I189"/>
    <mergeCell ref="K187:K189"/>
    <mergeCell ref="M187:M189"/>
    <mergeCell ref="Z187:Z189"/>
    <mergeCell ref="A190:A192"/>
    <mergeCell ref="E190:E192"/>
    <mergeCell ref="G190:G192"/>
    <mergeCell ref="I190:I192"/>
    <mergeCell ref="K190:K192"/>
    <mergeCell ref="M190:M192"/>
    <mergeCell ref="O190:O192"/>
    <mergeCell ref="Q190:Q192"/>
    <mergeCell ref="S190:S192"/>
    <mergeCell ref="U190:U192"/>
    <mergeCell ref="W190:W192"/>
    <mergeCell ref="Z190:Z192"/>
    <mergeCell ref="B179:C179"/>
    <mergeCell ref="D179:E179"/>
    <mergeCell ref="F179:G179"/>
    <mergeCell ref="H179:I179"/>
    <mergeCell ref="J179:K179"/>
    <mergeCell ref="L179:M179"/>
    <mergeCell ref="F181:Q181"/>
    <mergeCell ref="U181:W181"/>
    <mergeCell ref="X181:Z181"/>
    <mergeCell ref="F182:O182"/>
    <mergeCell ref="N179:O179"/>
    <mergeCell ref="P179:Q179"/>
    <mergeCell ref="R179:S179"/>
    <mergeCell ref="T179:U179"/>
    <mergeCell ref="V179:W179"/>
    <mergeCell ref="D185:E185"/>
    <mergeCell ref="F185:G185"/>
    <mergeCell ref="H185:I185"/>
    <mergeCell ref="J185:K185"/>
    <mergeCell ref="L185:M185"/>
    <mergeCell ref="N185:O185"/>
    <mergeCell ref="B177:C177"/>
    <mergeCell ref="D177:E177"/>
    <mergeCell ref="F177:G177"/>
    <mergeCell ref="H177:I177"/>
    <mergeCell ref="J177:K177"/>
    <mergeCell ref="L177:M177"/>
    <mergeCell ref="N177:O177"/>
    <mergeCell ref="P177:Q177"/>
    <mergeCell ref="R177:S177"/>
    <mergeCell ref="T177:U177"/>
    <mergeCell ref="V177:W177"/>
    <mergeCell ref="N178:O178"/>
    <mergeCell ref="P178:Q178"/>
    <mergeCell ref="R178:S178"/>
    <mergeCell ref="T178:U178"/>
    <mergeCell ref="V178:W178"/>
    <mergeCell ref="B178:C178"/>
    <mergeCell ref="D178:E178"/>
    <mergeCell ref="F178:G178"/>
    <mergeCell ref="H178:I178"/>
    <mergeCell ref="J178:K178"/>
    <mergeCell ref="L178:M178"/>
    <mergeCell ref="P174:Q174"/>
    <mergeCell ref="R174:S174"/>
    <mergeCell ref="T174:U174"/>
    <mergeCell ref="V174:W174"/>
    <mergeCell ref="D174:E174"/>
    <mergeCell ref="F174:G174"/>
    <mergeCell ref="H174:I174"/>
    <mergeCell ref="J174:K174"/>
    <mergeCell ref="L174:M174"/>
    <mergeCell ref="N174:O174"/>
    <mergeCell ref="B175:C175"/>
    <mergeCell ref="D175:E175"/>
    <mergeCell ref="F175:G175"/>
    <mergeCell ref="H175:I175"/>
    <mergeCell ref="J175:K175"/>
    <mergeCell ref="L175:M175"/>
    <mergeCell ref="B176:C176"/>
    <mergeCell ref="D176:E176"/>
    <mergeCell ref="F176:G176"/>
    <mergeCell ref="H176:I176"/>
    <mergeCell ref="J176:K176"/>
    <mergeCell ref="L176:M176"/>
    <mergeCell ref="N176:O176"/>
    <mergeCell ref="P176:Q176"/>
    <mergeCell ref="R176:S176"/>
    <mergeCell ref="T176:U176"/>
    <mergeCell ref="V176:W176"/>
    <mergeCell ref="R175:S175"/>
    <mergeCell ref="T175:U175"/>
    <mergeCell ref="V175:W175"/>
    <mergeCell ref="N175:O175"/>
    <mergeCell ref="P175:Q175"/>
    <mergeCell ref="P172:Q172"/>
    <mergeCell ref="R172:S172"/>
    <mergeCell ref="T172:U172"/>
    <mergeCell ref="V172:W172"/>
    <mergeCell ref="D172:E172"/>
    <mergeCell ref="F172:G172"/>
    <mergeCell ref="H172:I172"/>
    <mergeCell ref="J172:K172"/>
    <mergeCell ref="L172:M172"/>
    <mergeCell ref="N172:O172"/>
    <mergeCell ref="T173:U173"/>
    <mergeCell ref="V173:W173"/>
    <mergeCell ref="D173:E173"/>
    <mergeCell ref="F173:G173"/>
    <mergeCell ref="H173:I173"/>
    <mergeCell ref="J173:K173"/>
    <mergeCell ref="L173:M173"/>
    <mergeCell ref="N173:O173"/>
    <mergeCell ref="P173:Q173"/>
    <mergeCell ref="R173:S173"/>
    <mergeCell ref="A163:A165"/>
    <mergeCell ref="E163:E165"/>
    <mergeCell ref="G163:G165"/>
    <mergeCell ref="I163:I165"/>
    <mergeCell ref="K163:K165"/>
    <mergeCell ref="M163:M165"/>
    <mergeCell ref="O163:O165"/>
    <mergeCell ref="Q163:Q165"/>
    <mergeCell ref="S163:S165"/>
    <mergeCell ref="U163:U165"/>
    <mergeCell ref="W163:W165"/>
    <mergeCell ref="Z163:Z165"/>
    <mergeCell ref="A166:A168"/>
    <mergeCell ref="E166:E168"/>
    <mergeCell ref="G166:G168"/>
    <mergeCell ref="I166:I168"/>
    <mergeCell ref="K166:K168"/>
    <mergeCell ref="M166:M168"/>
    <mergeCell ref="O166:O168"/>
    <mergeCell ref="Q166:Q168"/>
    <mergeCell ref="S166:S168"/>
    <mergeCell ref="U166:U168"/>
    <mergeCell ref="W166:W168"/>
    <mergeCell ref="Z166:Z168"/>
    <mergeCell ref="O157:O159"/>
    <mergeCell ref="Q157:Q159"/>
    <mergeCell ref="P155:Q155"/>
    <mergeCell ref="R155:S155"/>
    <mergeCell ref="T155:U155"/>
    <mergeCell ref="V155:W155"/>
    <mergeCell ref="S157:S159"/>
    <mergeCell ref="U157:U159"/>
    <mergeCell ref="W157:W159"/>
    <mergeCell ref="A157:A159"/>
    <mergeCell ref="E157:E159"/>
    <mergeCell ref="G157:G159"/>
    <mergeCell ref="I157:I159"/>
    <mergeCell ref="K157:K159"/>
    <mergeCell ref="M157:M159"/>
    <mergeCell ref="Z157:Z159"/>
    <mergeCell ref="A160:A162"/>
    <mergeCell ref="E160:E162"/>
    <mergeCell ref="G160:G162"/>
    <mergeCell ref="I160:I162"/>
    <mergeCell ref="K160:K162"/>
    <mergeCell ref="M160:M162"/>
    <mergeCell ref="O160:O162"/>
    <mergeCell ref="Q160:Q162"/>
    <mergeCell ref="S160:S162"/>
    <mergeCell ref="U160:U162"/>
    <mergeCell ref="W160:W162"/>
    <mergeCell ref="Z160:Z162"/>
    <mergeCell ref="B149:C149"/>
    <mergeCell ref="D149:E149"/>
    <mergeCell ref="F149:G149"/>
    <mergeCell ref="H149:I149"/>
    <mergeCell ref="J149:K149"/>
    <mergeCell ref="L149:M149"/>
    <mergeCell ref="F151:Q151"/>
    <mergeCell ref="U151:W151"/>
    <mergeCell ref="X151:Z151"/>
    <mergeCell ref="F152:O152"/>
    <mergeCell ref="N149:O149"/>
    <mergeCell ref="P149:Q149"/>
    <mergeCell ref="R149:S149"/>
    <mergeCell ref="T149:U149"/>
    <mergeCell ref="V149:W149"/>
    <mergeCell ref="D155:E155"/>
    <mergeCell ref="F155:G155"/>
    <mergeCell ref="H155:I155"/>
    <mergeCell ref="J155:K155"/>
    <mergeCell ref="L155:M155"/>
    <mergeCell ref="N155:O155"/>
    <mergeCell ref="B147:C147"/>
    <mergeCell ref="D147:E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V147:W147"/>
    <mergeCell ref="N148:O148"/>
    <mergeCell ref="P148:Q148"/>
    <mergeCell ref="R148:S148"/>
    <mergeCell ref="T148:U148"/>
    <mergeCell ref="V148:W148"/>
    <mergeCell ref="B148:C148"/>
    <mergeCell ref="D148:E148"/>
    <mergeCell ref="F148:G148"/>
    <mergeCell ref="H148:I148"/>
    <mergeCell ref="J148:K148"/>
    <mergeCell ref="L148:M148"/>
    <mergeCell ref="P144:Q144"/>
    <mergeCell ref="R144:S144"/>
    <mergeCell ref="T144:U144"/>
    <mergeCell ref="V144:W144"/>
    <mergeCell ref="D144:E144"/>
    <mergeCell ref="F144:G144"/>
    <mergeCell ref="H144:I144"/>
    <mergeCell ref="J144:K144"/>
    <mergeCell ref="L144:M144"/>
    <mergeCell ref="N144:O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N146:O146"/>
    <mergeCell ref="P146:Q146"/>
    <mergeCell ref="R146:S146"/>
    <mergeCell ref="T146:U146"/>
    <mergeCell ref="V146:W146"/>
    <mergeCell ref="R145:S145"/>
    <mergeCell ref="T145:U145"/>
    <mergeCell ref="V145:W145"/>
    <mergeCell ref="N145:O145"/>
    <mergeCell ref="P145:Q145"/>
    <mergeCell ref="P142:Q142"/>
    <mergeCell ref="R142:S142"/>
    <mergeCell ref="T142:U142"/>
    <mergeCell ref="V142:W142"/>
    <mergeCell ref="D142:E142"/>
    <mergeCell ref="F142:G142"/>
    <mergeCell ref="H142:I142"/>
    <mergeCell ref="J142:K142"/>
    <mergeCell ref="L142:M142"/>
    <mergeCell ref="N142:O142"/>
    <mergeCell ref="T143:U143"/>
    <mergeCell ref="V143:W143"/>
    <mergeCell ref="D143:E143"/>
    <mergeCell ref="F143:G143"/>
    <mergeCell ref="H143:I143"/>
    <mergeCell ref="J143:K143"/>
    <mergeCell ref="L143:M143"/>
    <mergeCell ref="N143:O143"/>
    <mergeCell ref="P143:Q143"/>
    <mergeCell ref="R143:S143"/>
    <mergeCell ref="A133:A135"/>
    <mergeCell ref="E133:E135"/>
    <mergeCell ref="G133:G135"/>
    <mergeCell ref="I133:I135"/>
    <mergeCell ref="K133:K135"/>
    <mergeCell ref="M133:M135"/>
    <mergeCell ref="O133:O135"/>
    <mergeCell ref="Q133:Q135"/>
    <mergeCell ref="S133:S135"/>
    <mergeCell ref="U133:U135"/>
    <mergeCell ref="W133:W135"/>
    <mergeCell ref="Z133:Z135"/>
    <mergeCell ref="A136:A138"/>
    <mergeCell ref="E136:E138"/>
    <mergeCell ref="G136:G138"/>
    <mergeCell ref="I136:I138"/>
    <mergeCell ref="K136:K138"/>
    <mergeCell ref="M136:M138"/>
    <mergeCell ref="O136:O138"/>
    <mergeCell ref="Q136:Q138"/>
    <mergeCell ref="S136:S138"/>
    <mergeCell ref="U136:U138"/>
    <mergeCell ref="W136:W138"/>
    <mergeCell ref="Z136:Z138"/>
    <mergeCell ref="O127:O129"/>
    <mergeCell ref="Q127:Q129"/>
    <mergeCell ref="P125:Q125"/>
    <mergeCell ref="R125:S125"/>
    <mergeCell ref="T125:U125"/>
    <mergeCell ref="V125:W125"/>
    <mergeCell ref="S127:S129"/>
    <mergeCell ref="U127:U129"/>
    <mergeCell ref="W127:W129"/>
    <mergeCell ref="A127:A129"/>
    <mergeCell ref="E127:E129"/>
    <mergeCell ref="G127:G129"/>
    <mergeCell ref="I127:I129"/>
    <mergeCell ref="K127:K129"/>
    <mergeCell ref="M127:M129"/>
    <mergeCell ref="Z127:Z129"/>
    <mergeCell ref="A130:A132"/>
    <mergeCell ref="E130:E132"/>
    <mergeCell ref="G130:G132"/>
    <mergeCell ref="I130:I132"/>
    <mergeCell ref="K130:K132"/>
    <mergeCell ref="M130:M132"/>
    <mergeCell ref="O130:O132"/>
    <mergeCell ref="Q130:Q132"/>
    <mergeCell ref="S130:S132"/>
    <mergeCell ref="U130:U132"/>
    <mergeCell ref="W130:W132"/>
    <mergeCell ref="Z130:Z132"/>
    <mergeCell ref="B119:C119"/>
    <mergeCell ref="D119:E119"/>
    <mergeCell ref="F119:G119"/>
    <mergeCell ref="H119:I119"/>
    <mergeCell ref="J119:K119"/>
    <mergeCell ref="L119:M119"/>
    <mergeCell ref="F121:Q121"/>
    <mergeCell ref="U121:W121"/>
    <mergeCell ref="X121:Z121"/>
    <mergeCell ref="F122:O122"/>
    <mergeCell ref="N119:O119"/>
    <mergeCell ref="P119:Q119"/>
    <mergeCell ref="R119:S119"/>
    <mergeCell ref="T119:U119"/>
    <mergeCell ref="V119:W119"/>
    <mergeCell ref="D125:E125"/>
    <mergeCell ref="F125:G125"/>
    <mergeCell ref="H125:I125"/>
    <mergeCell ref="J125:K125"/>
    <mergeCell ref="L125:M125"/>
    <mergeCell ref="N125:O125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R117:S117"/>
    <mergeCell ref="T117:U117"/>
    <mergeCell ref="V117:W117"/>
    <mergeCell ref="N118:O118"/>
    <mergeCell ref="P118:Q118"/>
    <mergeCell ref="R118:S118"/>
    <mergeCell ref="T118:U118"/>
    <mergeCell ref="V118:W118"/>
    <mergeCell ref="B118:C118"/>
    <mergeCell ref="D118:E118"/>
    <mergeCell ref="F118:G118"/>
    <mergeCell ref="H118:I118"/>
    <mergeCell ref="J118:K118"/>
    <mergeCell ref="L118:M118"/>
    <mergeCell ref="P114:Q114"/>
    <mergeCell ref="R114:S114"/>
    <mergeCell ref="T114:U114"/>
    <mergeCell ref="V114:W114"/>
    <mergeCell ref="D114:E114"/>
    <mergeCell ref="F114:G114"/>
    <mergeCell ref="H114:I114"/>
    <mergeCell ref="J114:K114"/>
    <mergeCell ref="L114:M114"/>
    <mergeCell ref="N114:O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V116:W116"/>
    <mergeCell ref="R115:S115"/>
    <mergeCell ref="T115:U115"/>
    <mergeCell ref="V115:W115"/>
    <mergeCell ref="N115:O115"/>
    <mergeCell ref="P115:Q115"/>
    <mergeCell ref="P112:Q112"/>
    <mergeCell ref="R112:S112"/>
    <mergeCell ref="T112:U112"/>
    <mergeCell ref="V112:W112"/>
    <mergeCell ref="D112:E112"/>
    <mergeCell ref="F112:G112"/>
    <mergeCell ref="H112:I112"/>
    <mergeCell ref="J112:K112"/>
    <mergeCell ref="L112:M112"/>
    <mergeCell ref="N112:O112"/>
    <mergeCell ref="T113:U113"/>
    <mergeCell ref="V113:W113"/>
    <mergeCell ref="D113:E113"/>
    <mergeCell ref="F113:G113"/>
    <mergeCell ref="H113:I113"/>
    <mergeCell ref="J113:K113"/>
    <mergeCell ref="L113:M113"/>
    <mergeCell ref="N113:O113"/>
    <mergeCell ref="P113:Q113"/>
    <mergeCell ref="R113:S113"/>
    <mergeCell ref="A103:A105"/>
    <mergeCell ref="E103:E105"/>
    <mergeCell ref="G103:G105"/>
    <mergeCell ref="I103:I105"/>
    <mergeCell ref="K103:K105"/>
    <mergeCell ref="M103:M105"/>
    <mergeCell ref="O103:O105"/>
    <mergeCell ref="Q103:Q105"/>
    <mergeCell ref="S103:S105"/>
    <mergeCell ref="U103:U105"/>
    <mergeCell ref="W103:W105"/>
    <mergeCell ref="Z103:Z105"/>
    <mergeCell ref="A106:A108"/>
    <mergeCell ref="E106:E108"/>
    <mergeCell ref="G106:G108"/>
    <mergeCell ref="I106:I108"/>
    <mergeCell ref="K106:K108"/>
    <mergeCell ref="M106:M108"/>
    <mergeCell ref="O106:O108"/>
    <mergeCell ref="Q106:Q108"/>
    <mergeCell ref="S106:S108"/>
    <mergeCell ref="U106:U108"/>
    <mergeCell ref="W106:W108"/>
    <mergeCell ref="Z106:Z108"/>
    <mergeCell ref="O97:O99"/>
    <mergeCell ref="Q97:Q99"/>
    <mergeCell ref="P95:Q95"/>
    <mergeCell ref="R95:S95"/>
    <mergeCell ref="T95:U95"/>
    <mergeCell ref="V95:W95"/>
    <mergeCell ref="S97:S99"/>
    <mergeCell ref="U97:U99"/>
    <mergeCell ref="W97:W99"/>
    <mergeCell ref="A97:A99"/>
    <mergeCell ref="E97:E99"/>
    <mergeCell ref="G97:G99"/>
    <mergeCell ref="I97:I99"/>
    <mergeCell ref="K97:K99"/>
    <mergeCell ref="M97:M99"/>
    <mergeCell ref="Z97:Z99"/>
    <mergeCell ref="A100:A102"/>
    <mergeCell ref="E100:E102"/>
    <mergeCell ref="G100:G102"/>
    <mergeCell ref="I100:I102"/>
    <mergeCell ref="K100:K102"/>
    <mergeCell ref="M100:M102"/>
    <mergeCell ref="O100:O102"/>
    <mergeCell ref="Q100:Q102"/>
    <mergeCell ref="S100:S102"/>
    <mergeCell ref="U100:U102"/>
    <mergeCell ref="W100:W102"/>
    <mergeCell ref="Z100:Z102"/>
    <mergeCell ref="B89:C89"/>
    <mergeCell ref="D89:E89"/>
    <mergeCell ref="F89:G89"/>
    <mergeCell ref="H89:I89"/>
    <mergeCell ref="J89:K89"/>
    <mergeCell ref="L89:M89"/>
    <mergeCell ref="F91:Q91"/>
    <mergeCell ref="U91:W91"/>
    <mergeCell ref="X91:Z91"/>
    <mergeCell ref="F92:O92"/>
    <mergeCell ref="N89:O89"/>
    <mergeCell ref="P89:Q89"/>
    <mergeCell ref="R89:S89"/>
    <mergeCell ref="T89:U89"/>
    <mergeCell ref="V89:W89"/>
    <mergeCell ref="D95:E95"/>
    <mergeCell ref="F95:G95"/>
    <mergeCell ref="H95:I95"/>
    <mergeCell ref="J95:K95"/>
    <mergeCell ref="L95:M95"/>
    <mergeCell ref="N95:O95"/>
    <mergeCell ref="B87:C87"/>
    <mergeCell ref="D87:E87"/>
    <mergeCell ref="F87:G87"/>
    <mergeCell ref="H87:I87"/>
    <mergeCell ref="J87:K87"/>
    <mergeCell ref="L87:M87"/>
    <mergeCell ref="N87:O87"/>
    <mergeCell ref="P87:Q87"/>
    <mergeCell ref="R87:S87"/>
    <mergeCell ref="T87:U87"/>
    <mergeCell ref="V87:W87"/>
    <mergeCell ref="N88:O88"/>
    <mergeCell ref="P88:Q88"/>
    <mergeCell ref="R88:S88"/>
    <mergeCell ref="T88:U88"/>
    <mergeCell ref="V88:W88"/>
    <mergeCell ref="B88:C88"/>
    <mergeCell ref="D88:E88"/>
    <mergeCell ref="F88:G88"/>
    <mergeCell ref="H88:I88"/>
    <mergeCell ref="J88:K88"/>
    <mergeCell ref="L88:M88"/>
    <mergeCell ref="P84:Q84"/>
    <mergeCell ref="R84:S84"/>
    <mergeCell ref="T84:U84"/>
    <mergeCell ref="V84:W84"/>
    <mergeCell ref="D84:E84"/>
    <mergeCell ref="F84:G84"/>
    <mergeCell ref="H84:I84"/>
    <mergeCell ref="J84:K84"/>
    <mergeCell ref="L84:M84"/>
    <mergeCell ref="N84:O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N86:O86"/>
    <mergeCell ref="P86:Q86"/>
    <mergeCell ref="R86:S86"/>
    <mergeCell ref="T86:U86"/>
    <mergeCell ref="V86:W86"/>
    <mergeCell ref="R85:S85"/>
    <mergeCell ref="T85:U85"/>
    <mergeCell ref="V85:W85"/>
    <mergeCell ref="N85:O85"/>
    <mergeCell ref="P85:Q85"/>
    <mergeCell ref="P82:Q82"/>
    <mergeCell ref="R82:S82"/>
    <mergeCell ref="T82:U82"/>
    <mergeCell ref="V82:W82"/>
    <mergeCell ref="D82:E82"/>
    <mergeCell ref="F82:G82"/>
    <mergeCell ref="H82:I82"/>
    <mergeCell ref="J82:K82"/>
    <mergeCell ref="L82:M82"/>
    <mergeCell ref="N82:O82"/>
    <mergeCell ref="T83:U83"/>
    <mergeCell ref="V83:W83"/>
    <mergeCell ref="D83:E83"/>
    <mergeCell ref="F83:G83"/>
    <mergeCell ref="H83:I83"/>
    <mergeCell ref="J83:K83"/>
    <mergeCell ref="L83:M83"/>
    <mergeCell ref="N83:O83"/>
    <mergeCell ref="P83:Q83"/>
    <mergeCell ref="R83:S83"/>
    <mergeCell ref="A73:A75"/>
    <mergeCell ref="E73:E75"/>
    <mergeCell ref="G73:G75"/>
    <mergeCell ref="I73:I75"/>
    <mergeCell ref="K73:K75"/>
    <mergeCell ref="M73:M75"/>
    <mergeCell ref="O73:O75"/>
    <mergeCell ref="Q73:Q75"/>
    <mergeCell ref="S73:S75"/>
    <mergeCell ref="U73:U75"/>
    <mergeCell ref="W73:W75"/>
    <mergeCell ref="Z73:Z75"/>
    <mergeCell ref="A76:A78"/>
    <mergeCell ref="E76:E78"/>
    <mergeCell ref="G76:G78"/>
    <mergeCell ref="I76:I78"/>
    <mergeCell ref="K76:K78"/>
    <mergeCell ref="M76:M78"/>
    <mergeCell ref="O76:O78"/>
    <mergeCell ref="Q76:Q78"/>
    <mergeCell ref="S76:S78"/>
    <mergeCell ref="U76:U78"/>
    <mergeCell ref="W76:W78"/>
    <mergeCell ref="Z76:Z78"/>
    <mergeCell ref="O67:O69"/>
    <mergeCell ref="Q67:Q69"/>
    <mergeCell ref="P65:Q65"/>
    <mergeCell ref="R65:S65"/>
    <mergeCell ref="T65:U65"/>
    <mergeCell ref="V65:W65"/>
    <mergeCell ref="S67:S69"/>
    <mergeCell ref="U67:U69"/>
    <mergeCell ref="W67:W69"/>
    <mergeCell ref="A67:A69"/>
    <mergeCell ref="E67:E69"/>
    <mergeCell ref="G67:G69"/>
    <mergeCell ref="I67:I69"/>
    <mergeCell ref="K67:K69"/>
    <mergeCell ref="M67:M69"/>
    <mergeCell ref="Z67:Z69"/>
    <mergeCell ref="A70:A72"/>
    <mergeCell ref="E70:E72"/>
    <mergeCell ref="G70:G72"/>
    <mergeCell ref="I70:I72"/>
    <mergeCell ref="K70:K72"/>
    <mergeCell ref="M70:M72"/>
    <mergeCell ref="O70:O72"/>
    <mergeCell ref="Q70:Q72"/>
    <mergeCell ref="S70:S72"/>
    <mergeCell ref="U70:U72"/>
    <mergeCell ref="W70:W72"/>
    <mergeCell ref="Z70:Z72"/>
    <mergeCell ref="B59:C59"/>
    <mergeCell ref="D59:E59"/>
    <mergeCell ref="F59:G59"/>
    <mergeCell ref="H59:I59"/>
    <mergeCell ref="J59:K59"/>
    <mergeCell ref="L59:M59"/>
    <mergeCell ref="F61:Q61"/>
    <mergeCell ref="U61:W61"/>
    <mergeCell ref="X61:Z61"/>
    <mergeCell ref="F62:O62"/>
    <mergeCell ref="N59:O59"/>
    <mergeCell ref="P59:Q59"/>
    <mergeCell ref="R59:S59"/>
    <mergeCell ref="T59:U59"/>
    <mergeCell ref="V59:W59"/>
    <mergeCell ref="D65:E65"/>
    <mergeCell ref="F65:G65"/>
    <mergeCell ref="H65:I65"/>
    <mergeCell ref="J65:K65"/>
    <mergeCell ref="L65:M65"/>
    <mergeCell ref="N65:O65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N58:O58"/>
    <mergeCell ref="P58:Q58"/>
    <mergeCell ref="R58:S58"/>
    <mergeCell ref="T58:U58"/>
    <mergeCell ref="V58:W58"/>
    <mergeCell ref="B58:C58"/>
    <mergeCell ref="D58:E58"/>
    <mergeCell ref="F58:G58"/>
    <mergeCell ref="H58:I58"/>
    <mergeCell ref="J58:K58"/>
    <mergeCell ref="L58:M58"/>
    <mergeCell ref="P54:Q54"/>
    <mergeCell ref="R54:S54"/>
    <mergeCell ref="T54:U54"/>
    <mergeCell ref="V54:W54"/>
    <mergeCell ref="D54:E54"/>
    <mergeCell ref="F54:G54"/>
    <mergeCell ref="H54:I54"/>
    <mergeCell ref="J54:K54"/>
    <mergeCell ref="L54:M54"/>
    <mergeCell ref="N54:O54"/>
    <mergeCell ref="B55:C55"/>
    <mergeCell ref="D55:E55"/>
    <mergeCell ref="F55:G55"/>
    <mergeCell ref="H55:I55"/>
    <mergeCell ref="J55:K55"/>
    <mergeCell ref="L55:M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R55:S55"/>
    <mergeCell ref="T55:U55"/>
    <mergeCell ref="V55:W55"/>
    <mergeCell ref="N55:O55"/>
    <mergeCell ref="P55:Q55"/>
    <mergeCell ref="P52:Q52"/>
    <mergeCell ref="R52:S52"/>
    <mergeCell ref="T52:U52"/>
    <mergeCell ref="V52:W52"/>
    <mergeCell ref="D52:E52"/>
    <mergeCell ref="F52:G52"/>
    <mergeCell ref="H52:I52"/>
    <mergeCell ref="J52:K52"/>
    <mergeCell ref="L52:M52"/>
    <mergeCell ref="N52:O52"/>
    <mergeCell ref="T53:U53"/>
    <mergeCell ref="V53:W53"/>
    <mergeCell ref="D53:E53"/>
    <mergeCell ref="F53:G53"/>
    <mergeCell ref="H53:I53"/>
    <mergeCell ref="J53:K53"/>
    <mergeCell ref="L53:M53"/>
    <mergeCell ref="N53:O53"/>
    <mergeCell ref="P53:Q53"/>
    <mergeCell ref="R53:S53"/>
    <mergeCell ref="A43:A45"/>
    <mergeCell ref="E43:E45"/>
    <mergeCell ref="G43:G45"/>
    <mergeCell ref="I43:I45"/>
    <mergeCell ref="K43:K45"/>
    <mergeCell ref="M43:M45"/>
    <mergeCell ref="O43:O45"/>
    <mergeCell ref="Q43:Q45"/>
    <mergeCell ref="S43:S45"/>
    <mergeCell ref="U43:U45"/>
    <mergeCell ref="W43:W45"/>
    <mergeCell ref="Z43:Z45"/>
    <mergeCell ref="A46:A48"/>
    <mergeCell ref="E46:E48"/>
    <mergeCell ref="G46:G48"/>
    <mergeCell ref="I46:I48"/>
    <mergeCell ref="K46:K48"/>
    <mergeCell ref="M46:M48"/>
    <mergeCell ref="O46:O48"/>
    <mergeCell ref="Q46:Q48"/>
    <mergeCell ref="S46:S48"/>
    <mergeCell ref="U46:U48"/>
    <mergeCell ref="W46:W48"/>
    <mergeCell ref="Z46:Z48"/>
    <mergeCell ref="O37:O39"/>
    <mergeCell ref="Q37:Q39"/>
    <mergeCell ref="P35:Q35"/>
    <mergeCell ref="R35:S35"/>
    <mergeCell ref="T35:U35"/>
    <mergeCell ref="V35:W35"/>
    <mergeCell ref="S37:S39"/>
    <mergeCell ref="U37:U39"/>
    <mergeCell ref="W37:W39"/>
    <mergeCell ref="A37:A39"/>
    <mergeCell ref="E37:E39"/>
    <mergeCell ref="G37:G39"/>
    <mergeCell ref="I37:I39"/>
    <mergeCell ref="K37:K39"/>
    <mergeCell ref="M37:M39"/>
    <mergeCell ref="Z37:Z39"/>
    <mergeCell ref="A40:A42"/>
    <mergeCell ref="E40:E42"/>
    <mergeCell ref="G40:G42"/>
    <mergeCell ref="I40:I42"/>
    <mergeCell ref="K40:K42"/>
    <mergeCell ref="M40:M42"/>
    <mergeCell ref="O40:O42"/>
    <mergeCell ref="Q40:Q42"/>
    <mergeCell ref="S40:S42"/>
    <mergeCell ref="U40:U42"/>
    <mergeCell ref="W40:W42"/>
    <mergeCell ref="Z40:Z42"/>
    <mergeCell ref="B29:C29"/>
    <mergeCell ref="D29:E29"/>
    <mergeCell ref="F29:G29"/>
    <mergeCell ref="H29:I29"/>
    <mergeCell ref="J29:K29"/>
    <mergeCell ref="L29:M29"/>
    <mergeCell ref="F31:Q31"/>
    <mergeCell ref="U31:W31"/>
    <mergeCell ref="X31:Z31"/>
    <mergeCell ref="F32:O32"/>
    <mergeCell ref="N29:O29"/>
    <mergeCell ref="P29:Q29"/>
    <mergeCell ref="R29:S29"/>
    <mergeCell ref="T29:U29"/>
    <mergeCell ref="V29:W29"/>
    <mergeCell ref="D35:E35"/>
    <mergeCell ref="F35:G35"/>
    <mergeCell ref="H35:I35"/>
    <mergeCell ref="J35:K35"/>
    <mergeCell ref="L35:M35"/>
    <mergeCell ref="N35:O35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N28:O28"/>
    <mergeCell ref="P28:Q28"/>
    <mergeCell ref="R28:S28"/>
    <mergeCell ref="T28:U28"/>
    <mergeCell ref="V28:W28"/>
    <mergeCell ref="B28:C28"/>
    <mergeCell ref="D28:E28"/>
    <mergeCell ref="F28:G28"/>
    <mergeCell ref="H28:I28"/>
    <mergeCell ref="J28:K28"/>
    <mergeCell ref="L28:M28"/>
    <mergeCell ref="P24:Q24"/>
    <mergeCell ref="R24:S24"/>
    <mergeCell ref="T24:U24"/>
    <mergeCell ref="V24:W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R25:S25"/>
    <mergeCell ref="T25:U25"/>
    <mergeCell ref="V25:W25"/>
    <mergeCell ref="N25:O25"/>
    <mergeCell ref="P25:Q25"/>
    <mergeCell ref="P22:Q22"/>
    <mergeCell ref="R22:S22"/>
    <mergeCell ref="T22:U22"/>
    <mergeCell ref="V22:W22"/>
    <mergeCell ref="D22:E22"/>
    <mergeCell ref="F22:G22"/>
    <mergeCell ref="H22:I22"/>
    <mergeCell ref="J22:K22"/>
    <mergeCell ref="L22:M22"/>
    <mergeCell ref="N22:O22"/>
    <mergeCell ref="T23:U23"/>
    <mergeCell ref="V23:W23"/>
    <mergeCell ref="D23:E23"/>
    <mergeCell ref="F23:G23"/>
    <mergeCell ref="H23:I23"/>
    <mergeCell ref="J23:K23"/>
    <mergeCell ref="L23:M23"/>
    <mergeCell ref="N23:O23"/>
    <mergeCell ref="P23:Q23"/>
    <mergeCell ref="R23:S23"/>
    <mergeCell ref="A13:A15"/>
    <mergeCell ref="E13:E15"/>
    <mergeCell ref="G13:G15"/>
    <mergeCell ref="I13:I15"/>
    <mergeCell ref="K13:K15"/>
    <mergeCell ref="M13:M15"/>
    <mergeCell ref="O13:O15"/>
    <mergeCell ref="Q13:Q15"/>
    <mergeCell ref="S13:S15"/>
    <mergeCell ref="U13:U15"/>
    <mergeCell ref="W13:W15"/>
    <mergeCell ref="Z13:Z15"/>
    <mergeCell ref="A16:A18"/>
    <mergeCell ref="E16:E18"/>
    <mergeCell ref="G16:G18"/>
    <mergeCell ref="I16:I18"/>
    <mergeCell ref="K16:K18"/>
    <mergeCell ref="M16:M18"/>
    <mergeCell ref="O16:O18"/>
    <mergeCell ref="Q16:Q18"/>
    <mergeCell ref="S16:S18"/>
    <mergeCell ref="U16:U18"/>
    <mergeCell ref="W16:W18"/>
    <mergeCell ref="Z16:Z18"/>
    <mergeCell ref="A7:A9"/>
    <mergeCell ref="E7:E9"/>
    <mergeCell ref="G7:G9"/>
    <mergeCell ref="I7:I9"/>
    <mergeCell ref="K7:K9"/>
    <mergeCell ref="M7:M9"/>
    <mergeCell ref="Z7:Z9"/>
    <mergeCell ref="A10:A12"/>
    <mergeCell ref="E10:E12"/>
    <mergeCell ref="G10:G12"/>
    <mergeCell ref="I10:I12"/>
    <mergeCell ref="K10:K12"/>
    <mergeCell ref="M10:M12"/>
    <mergeCell ref="O10:O12"/>
    <mergeCell ref="Q10:Q12"/>
    <mergeCell ref="S10:S12"/>
    <mergeCell ref="U10:U12"/>
    <mergeCell ref="W10:W12"/>
    <mergeCell ref="Z10:Z12"/>
    <mergeCell ref="F1:Q1"/>
    <mergeCell ref="U1:W1"/>
    <mergeCell ref="X1:Z1"/>
    <mergeCell ref="F2:O2"/>
    <mergeCell ref="D5:E5"/>
    <mergeCell ref="F5:G5"/>
    <mergeCell ref="H5:I5"/>
    <mergeCell ref="J5:K5"/>
    <mergeCell ref="L5:M5"/>
    <mergeCell ref="N5:O5"/>
    <mergeCell ref="O7:O9"/>
    <mergeCell ref="Q7:Q9"/>
    <mergeCell ref="P5:Q5"/>
    <mergeCell ref="R5:S5"/>
    <mergeCell ref="T5:U5"/>
    <mergeCell ref="V5:W5"/>
    <mergeCell ref="S7:S9"/>
    <mergeCell ref="U7:U9"/>
    <mergeCell ref="W7:W9"/>
  </mergeCells>
  <conditionalFormatting sqref="AB267">
    <cfRule type="expression" dxfId="89" priority="3">
      <formula>$AU$289=0</formula>
    </cfRule>
  </conditionalFormatting>
  <conditionalFormatting sqref="AC25:AT29">
    <cfRule type="expression" dxfId="88" priority="20">
      <formula>$AU$19=0</formula>
    </cfRule>
  </conditionalFormatting>
  <conditionalFormatting sqref="AC55:AT59">
    <cfRule type="expression" dxfId="87" priority="18">
      <formula>$AU$49=0</formula>
    </cfRule>
  </conditionalFormatting>
  <conditionalFormatting sqref="AC85:AT89">
    <cfRule type="expression" dxfId="86" priority="16">
      <formula>$AU$79=0</formula>
    </cfRule>
  </conditionalFormatting>
  <conditionalFormatting sqref="AC115:AT119">
    <cfRule type="expression" dxfId="85" priority="14">
      <formula>$AU$109=0</formula>
    </cfRule>
  </conditionalFormatting>
  <conditionalFormatting sqref="AC145:AT149">
    <cfRule type="expression" dxfId="84" priority="12">
      <formula>$AU$139=0</formula>
    </cfRule>
  </conditionalFormatting>
  <conditionalFormatting sqref="AC175:AT179">
    <cfRule type="expression" dxfId="83" priority="10">
      <formula>$AU$169=0</formula>
    </cfRule>
  </conditionalFormatting>
  <conditionalFormatting sqref="AC205:AT209">
    <cfRule type="expression" dxfId="82" priority="8">
      <formula>$AU$199=0</formula>
    </cfRule>
  </conditionalFormatting>
  <conditionalFormatting sqref="AC235:AT239">
    <cfRule type="expression" dxfId="81" priority="6">
      <formula>$AU$229=0</formula>
    </cfRule>
  </conditionalFormatting>
  <conditionalFormatting sqref="AC265:AT269">
    <cfRule type="expression" dxfId="80" priority="4">
      <formula>$AU$259=0</formula>
    </cfRule>
  </conditionalFormatting>
  <conditionalFormatting sqref="AC295:AT299">
    <cfRule type="expression" dxfId="79" priority="1">
      <formula>$AU$289=0</formula>
    </cfRule>
  </conditionalFormatting>
  <conditionalFormatting sqref="AD7:AD18 AF7:AF18 AH7:AH18 AJ7:AJ18 AL7:AL18 AN7:AN18 AP7:AP18 AR7:AR18 AU7:AV19 AT7:AT20 AC19:AS19 AD20 AF20 AH20 AJ20 AL20 AN20 AP20 AR20 AV20">
    <cfRule type="expression" dxfId="78" priority="21">
      <formula>$AU$19=0</formula>
    </cfRule>
  </conditionalFormatting>
  <conditionalFormatting sqref="AD37:AD48 AF37:AF48 AH37:AH48 AJ37:AJ48 AL37:AL48 AN37:AN48 AP37:AP48 AR37:AR48 AT37:AV50 AC49:AS50">
    <cfRule type="expression" dxfId="77" priority="19">
      <formula>$AU$49=0</formula>
    </cfRule>
  </conditionalFormatting>
  <conditionalFormatting sqref="AD67:AD78 AF67:AF78 AH67:AH78 AJ67:AJ78 AL67:AL78 AN67:AN78 AP67:AP78 AR67:AR78 AT67:AV80 AC79:AS80">
    <cfRule type="expression" dxfId="76" priority="17">
      <formula>$AU$79=0</formula>
    </cfRule>
  </conditionalFormatting>
  <conditionalFormatting sqref="AD97:AD108 AF97:AF108 AH97:AH108 AJ97:AJ108 AL97:AL108 AN97:AN108 AP97:AP108 AR97:AR108 AT97:AV108 AC109:AV110">
    <cfRule type="expression" dxfId="75" priority="15">
      <formula>$AU$109=0</formula>
    </cfRule>
  </conditionalFormatting>
  <conditionalFormatting sqref="AD127:AD138 AF127:AF138 AH127:AH138 AJ127:AJ138 AL127:AL138 AN127:AN138 AP127:AP138 AR127:AR138 AT127:AV138 AC139:AV140">
    <cfRule type="expression" dxfId="74" priority="13">
      <formula>$AU$139=0</formula>
    </cfRule>
  </conditionalFormatting>
  <conditionalFormatting sqref="AD217:AD228 AF217:AF228 AH217:AH228 AJ217:AJ228 AL217:AL228 AN217:AN228 AP217:AP228 AR217:AR228 AT217:AV228 AC229:AV230">
    <cfRule type="expression" dxfId="73" priority="7">
      <formula>$AU$229=0</formula>
    </cfRule>
  </conditionalFormatting>
  <conditionalFormatting sqref="AD277:AD288 AF277:AF288 AH277:AH288 AJ277:AJ288 AL277:AL288 AN277:AN288 AP277:AP288 AR277:AR288 AT277:AV288 AC289:AV290">
    <cfRule type="expression" dxfId="72" priority="2">
      <formula>$AU$289=0</formula>
    </cfRule>
  </conditionalFormatting>
  <conditionalFormatting sqref="AF157:AF168 AH157:AH168 AJ157:AJ168 AL157:AL168 AN157:AN168 AP157:AP168 AR157:AR168 AT157:AV168 AD157:AD170 AC169:AC170 AE169:AV170">
    <cfRule type="expression" dxfId="71" priority="11">
      <formula>$AU$169=0</formula>
    </cfRule>
  </conditionalFormatting>
  <conditionalFormatting sqref="AF187:AF198 AH187:AH198 AJ187:AJ198 AL187:AL198 AN187:AN198 AP187:AP198 AR187:AR198 AT187:AV198 AD187:AD200 AC199:AC200 AE199:AV200">
    <cfRule type="expression" dxfId="70" priority="9">
      <formula>$AU$199=0</formula>
    </cfRule>
  </conditionalFormatting>
  <conditionalFormatting sqref="AF247:AF258 AH247:AH258 AJ247:AJ258 AL247:AL258 AN247:AN258 AP247:AP258 AR247:AR258 AT247:AV258 AD247:AD260 AC259:AC260 AE259:AV260">
    <cfRule type="expression" dxfId="69" priority="5">
      <formula>$AU$259=0</formula>
    </cfRule>
  </conditionalFormatting>
  <pageMargins left="0.47244094488188981" right="0.27559055118110237" top="0.27559055118110237" bottom="0.19685039370078741" header="0.19685039370078741" footer="0.19685039370078741"/>
  <pageSetup paperSize="9" scale="90" fitToHeight="0" orientation="landscape" r:id="rId1"/>
  <headerFooter alignWithMargins="0"/>
  <rowBreaks count="9" manualBreakCount="9">
    <brk id="30" min="25" max="48" man="1"/>
    <brk id="60" min="25" max="48" man="1"/>
    <brk id="90" min="25" max="48" man="1"/>
    <brk id="120" min="25" max="48" man="1"/>
    <brk id="150" min="25" max="48" man="1"/>
    <brk id="180" min="25" max="48" man="1"/>
    <brk id="210" min="25" max="48" man="1"/>
    <brk id="240" min="25" max="48" man="1"/>
    <brk id="270" min="25" max="48" man="1"/>
  </rowBreaks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16">
    <tabColor rgb="FF7030A0"/>
  </sheetPr>
  <dimension ref="A1:P2199"/>
  <sheetViews>
    <sheetView view="pageBreakPreview" zoomScaleNormal="100" zoomScaleSheetLayoutView="100" workbookViewId="0">
      <selection activeCell="B19" sqref="B19:T26"/>
    </sheetView>
  </sheetViews>
  <sheetFormatPr baseColWidth="10" defaultColWidth="11.44140625" defaultRowHeight="13.2" x14ac:dyDescent="0.25"/>
  <cols>
    <col min="1" max="1" width="5.44140625" customWidth="1"/>
    <col min="2" max="2" width="8.33203125" customWidth="1"/>
    <col min="3" max="4" width="27.6640625" customWidth="1"/>
    <col min="5" max="5" width="7.6640625" style="84" customWidth="1"/>
    <col min="6" max="6" width="7.6640625" customWidth="1"/>
    <col min="7" max="7" width="7.6640625" style="118" customWidth="1"/>
    <col min="11" max="11" width="11.44140625" customWidth="1"/>
    <col min="12" max="12" width="11.44140625" style="160" customWidth="1"/>
    <col min="13" max="18" width="11.44140625" customWidth="1"/>
  </cols>
  <sheetData>
    <row r="1" spans="1:16" ht="28.5" customHeight="1" x14ac:dyDescent="0.4">
      <c r="A1" s="26" t="s">
        <v>953</v>
      </c>
      <c r="C1" s="116" t="str">
        <f>Schlüssel!$C$1</f>
        <v>Bayernliga Herren</v>
      </c>
      <c r="D1" s="31"/>
      <c r="E1" s="117"/>
      <c r="F1" s="31"/>
      <c r="L1" s="160" t="s">
        <v>990</v>
      </c>
      <c r="M1" t="s">
        <v>972</v>
      </c>
      <c r="N1" t="s">
        <v>992</v>
      </c>
      <c r="O1" t="s">
        <v>979</v>
      </c>
      <c r="P1" t="s">
        <v>993</v>
      </c>
    </row>
    <row r="2" spans="1:16" ht="28.5" customHeight="1" x14ac:dyDescent="0.4">
      <c r="A2" s="119" t="s">
        <v>952</v>
      </c>
      <c r="C2" s="34">
        <v>3</v>
      </c>
      <c r="D2" s="34" t="s">
        <v>988</v>
      </c>
      <c r="E2" s="120"/>
      <c r="F2" s="38"/>
      <c r="L2" s="264">
        <f>Member!A2</f>
        <v>38175</v>
      </c>
      <c r="M2">
        <f>SUMIF(Erfassung3!BD:BD,L2,Erfassung3!BW:BW)</f>
        <v>0</v>
      </c>
      <c r="N2">
        <f>SUMIF(Erfassung3!BD:BD,L2,Erfassung3!BG:BG)</f>
        <v>0</v>
      </c>
      <c r="O2">
        <f>IF(N2=0,0,M2/N2-ROW()/1000000000)</f>
        <v>0</v>
      </c>
      <c r="P2">
        <f t="shared" ref="P2:P65" si="0">RANK(O2,O:O)</f>
        <v>1</v>
      </c>
    </row>
    <row r="3" spans="1:16" x14ac:dyDescent="0.25">
      <c r="L3" s="264">
        <f>Member!A3</f>
        <v>3175</v>
      </c>
      <c r="M3">
        <f>SUMIF(Erfassung3!BD:BD,L3,Erfassung3!BW:BW)</f>
        <v>0</v>
      </c>
      <c r="N3">
        <f>SUMIF(Erfassung3!BD:BD,L3,Erfassung3!BG:BG)</f>
        <v>0</v>
      </c>
      <c r="O3">
        <f t="shared" ref="O3:O66" si="1">IF(N3=0,0,M3/N3-ROW()/1000000000)</f>
        <v>0</v>
      </c>
      <c r="P3">
        <f t="shared" si="0"/>
        <v>1</v>
      </c>
    </row>
    <row r="4" spans="1:16" x14ac:dyDescent="0.25">
      <c r="A4" s="121" t="s">
        <v>989</v>
      </c>
      <c r="B4" s="121" t="s">
        <v>990</v>
      </c>
      <c r="C4" t="s">
        <v>970</v>
      </c>
      <c r="D4" t="s">
        <v>991</v>
      </c>
      <c r="E4" s="122" t="s">
        <v>972</v>
      </c>
      <c r="F4" s="121" t="s">
        <v>992</v>
      </c>
      <c r="G4" s="123" t="s">
        <v>979</v>
      </c>
      <c r="L4" s="264">
        <f>Member!A4</f>
        <v>7306</v>
      </c>
      <c r="M4">
        <f>SUMIF(Erfassung3!BD:BD,L4,Erfassung3!BW:BW)</f>
        <v>0</v>
      </c>
      <c r="N4">
        <f>SUMIF(Erfassung3!BD:BD,L4,Erfassung3!BG:BG)</f>
        <v>0</v>
      </c>
      <c r="O4">
        <f t="shared" si="1"/>
        <v>0</v>
      </c>
      <c r="P4">
        <f t="shared" si="0"/>
        <v>1</v>
      </c>
    </row>
    <row r="5" spans="1:16" x14ac:dyDescent="0.25">
      <c r="A5">
        <v>1</v>
      </c>
      <c r="B5">
        <f t="shared" ref="B5:B36" si="2">IFERROR(INDEX(L:L,MATCH(A5,P:P,0)),"")</f>
        <v>38175</v>
      </c>
      <c r="C5" t="str">
        <f>IFERROR(_xlfn.CONCAT(VLOOKUP(B5,Member!A:I,3,0)," ",(VLOOKUP(B5,Member!A:I,4,0))),"")</f>
        <v>Bäßler Lars</v>
      </c>
      <c r="D5" t="str">
        <f>IFERROR(VLOOKUP(B5,Member!A:I,9,0),"")</f>
        <v>BC Friedrichshafen</v>
      </c>
      <c r="E5" s="84">
        <f t="shared" ref="E5:E36" si="3">IFERROR(INDEX(M:M,MATCH(A5,P:P,0)),"")</f>
        <v>0</v>
      </c>
      <c r="F5">
        <f t="shared" ref="F5:F36" si="4">IFERROR(INDEX(N:N,MATCH(A5,P:P,0)),"")</f>
        <v>0</v>
      </c>
      <c r="G5" s="118">
        <f t="shared" ref="G5:G36" si="5">IFERROR(INDEX(O:O,MATCH(A5,P:P,0)),"")</f>
        <v>0</v>
      </c>
      <c r="L5" s="264">
        <f>Member!A5</f>
        <v>25487</v>
      </c>
      <c r="M5">
        <f>SUMIF(Erfassung3!BD:BD,L5,Erfassung3!BW:BW)</f>
        <v>0</v>
      </c>
      <c r="N5">
        <f>SUMIF(Erfassung3!BD:BD,L5,Erfassung3!BG:BG)</f>
        <v>0</v>
      </c>
      <c r="O5">
        <f t="shared" si="1"/>
        <v>0</v>
      </c>
      <c r="P5">
        <f t="shared" si="0"/>
        <v>1</v>
      </c>
    </row>
    <row r="6" spans="1:16" x14ac:dyDescent="0.25">
      <c r="A6" t="str">
        <f t="shared" ref="A6:A37" si="6">IFERROR(IF(A5+1&gt;MAX(P:P)-1,"",A5+1),"")</f>
        <v/>
      </c>
      <c r="B6" t="str">
        <f t="shared" si="2"/>
        <v/>
      </c>
      <c r="C6" t="str">
        <f>IFERROR(_xlfn.CONCAT(VLOOKUP(B6,Member!A:I,3,0)," ",(VLOOKUP(B6,Member!A:I,4,0))),"")</f>
        <v/>
      </c>
      <c r="D6" t="str">
        <f>IFERROR(VLOOKUP(B6,Member!A:I,9,0),"")</f>
        <v/>
      </c>
      <c r="E6" s="84" t="str">
        <f t="shared" si="3"/>
        <v/>
      </c>
      <c r="F6" t="str">
        <f t="shared" si="4"/>
        <v/>
      </c>
      <c r="G6" s="118" t="str">
        <f t="shared" si="5"/>
        <v/>
      </c>
      <c r="L6" s="264">
        <f>Member!A6</f>
        <v>7291</v>
      </c>
      <c r="M6">
        <f>SUMIF(Erfassung3!BD:BD,L6,Erfassung3!BW:BW)</f>
        <v>0</v>
      </c>
      <c r="N6">
        <f>SUMIF(Erfassung3!BD:BD,L6,Erfassung3!BG:BG)</f>
        <v>0</v>
      </c>
      <c r="O6">
        <f t="shared" si="1"/>
        <v>0</v>
      </c>
      <c r="P6">
        <f t="shared" si="0"/>
        <v>1</v>
      </c>
    </row>
    <row r="7" spans="1:16" x14ac:dyDescent="0.25">
      <c r="A7" t="str">
        <f t="shared" si="6"/>
        <v/>
      </c>
      <c r="B7" t="str">
        <f t="shared" si="2"/>
        <v/>
      </c>
      <c r="C7" t="str">
        <f>IFERROR(_xlfn.CONCAT(VLOOKUP(B7,Member!A:I,3,0)," ",(VLOOKUP(B7,Member!A:I,4,0))),"")</f>
        <v/>
      </c>
      <c r="D7" t="str">
        <f>IFERROR(VLOOKUP(B7,Member!A:I,9,0),"")</f>
        <v/>
      </c>
      <c r="E7" s="84" t="str">
        <f t="shared" si="3"/>
        <v/>
      </c>
      <c r="F7" t="str">
        <f t="shared" si="4"/>
        <v/>
      </c>
      <c r="G7" s="118" t="str">
        <f t="shared" si="5"/>
        <v/>
      </c>
      <c r="L7" s="264">
        <f>Member!A7</f>
        <v>25445</v>
      </c>
      <c r="M7">
        <f>SUMIF(Erfassung3!BD:BD,L7,Erfassung3!BW:BW)</f>
        <v>0</v>
      </c>
      <c r="N7">
        <f>SUMIF(Erfassung3!BD:BD,L7,Erfassung3!BG:BG)</f>
        <v>0</v>
      </c>
      <c r="O7">
        <f t="shared" si="1"/>
        <v>0</v>
      </c>
      <c r="P7">
        <f t="shared" si="0"/>
        <v>1</v>
      </c>
    </row>
    <row r="8" spans="1:16" x14ac:dyDescent="0.25">
      <c r="A8" t="str">
        <f t="shared" si="6"/>
        <v/>
      </c>
      <c r="B8" t="str">
        <f t="shared" si="2"/>
        <v/>
      </c>
      <c r="C8" t="str">
        <f>IFERROR(_xlfn.CONCAT(VLOOKUP(B8,Member!A:I,3,0)," ",(VLOOKUP(B8,Member!A:I,4,0))),"")</f>
        <v/>
      </c>
      <c r="D8" t="str">
        <f>IFERROR(VLOOKUP(B8,Member!A:I,9,0),"")</f>
        <v/>
      </c>
      <c r="E8" s="84" t="str">
        <f t="shared" si="3"/>
        <v/>
      </c>
      <c r="F8" t="str">
        <f t="shared" si="4"/>
        <v/>
      </c>
      <c r="G8" s="118" t="str">
        <f t="shared" si="5"/>
        <v/>
      </c>
      <c r="L8" s="264">
        <f>Member!A8</f>
        <v>7295</v>
      </c>
      <c r="M8">
        <f>SUMIF(Erfassung3!BD:BD,L8,Erfassung3!BW:BW)</f>
        <v>0</v>
      </c>
      <c r="N8">
        <f>SUMIF(Erfassung3!BD:BD,L8,Erfassung3!BG:BG)</f>
        <v>0</v>
      </c>
      <c r="O8">
        <f t="shared" si="1"/>
        <v>0</v>
      </c>
      <c r="P8">
        <f t="shared" si="0"/>
        <v>1</v>
      </c>
    </row>
    <row r="9" spans="1:16" x14ac:dyDescent="0.25">
      <c r="A9" t="str">
        <f t="shared" si="6"/>
        <v/>
      </c>
      <c r="B9" t="str">
        <f t="shared" si="2"/>
        <v/>
      </c>
      <c r="C9" t="str">
        <f>IFERROR(_xlfn.CONCAT(VLOOKUP(B9,Member!A:I,3,0)," ",(VLOOKUP(B9,Member!A:I,4,0))),"")</f>
        <v/>
      </c>
      <c r="D9" t="str">
        <f>IFERROR(VLOOKUP(B9,Member!A:I,9,0),"")</f>
        <v/>
      </c>
      <c r="E9" s="84" t="str">
        <f t="shared" si="3"/>
        <v/>
      </c>
      <c r="F9" t="str">
        <f t="shared" si="4"/>
        <v/>
      </c>
      <c r="G9" s="118" t="str">
        <f t="shared" si="5"/>
        <v/>
      </c>
      <c r="L9" s="264">
        <f>Member!A9</f>
        <v>29170</v>
      </c>
      <c r="M9">
        <f>SUMIF(Erfassung3!BD:BD,L9,Erfassung3!BW:BW)</f>
        <v>0</v>
      </c>
      <c r="N9">
        <f>SUMIF(Erfassung3!BD:BD,L9,Erfassung3!BG:BG)</f>
        <v>0</v>
      </c>
      <c r="O9">
        <f t="shared" si="1"/>
        <v>0</v>
      </c>
      <c r="P9">
        <f t="shared" si="0"/>
        <v>1</v>
      </c>
    </row>
    <row r="10" spans="1:16" x14ac:dyDescent="0.25">
      <c r="A10" t="str">
        <f t="shared" si="6"/>
        <v/>
      </c>
      <c r="B10" t="str">
        <f t="shared" si="2"/>
        <v/>
      </c>
      <c r="C10" t="str">
        <f>IFERROR(_xlfn.CONCAT(VLOOKUP(B10,Member!A:I,3,0)," ",(VLOOKUP(B10,Member!A:I,4,0))),"")</f>
        <v/>
      </c>
      <c r="D10" t="str">
        <f>IFERROR(VLOOKUP(B10,Member!A:I,9,0),"")</f>
        <v/>
      </c>
      <c r="E10" s="84" t="str">
        <f t="shared" si="3"/>
        <v/>
      </c>
      <c r="F10" t="str">
        <f t="shared" si="4"/>
        <v/>
      </c>
      <c r="G10" s="118" t="str">
        <f t="shared" si="5"/>
        <v/>
      </c>
      <c r="L10" s="264">
        <f>Member!A10</f>
        <v>38761</v>
      </c>
      <c r="M10">
        <f>SUMIF(Erfassung3!BD:BD,L10,Erfassung3!BW:BW)</f>
        <v>0</v>
      </c>
      <c r="N10">
        <f>SUMIF(Erfassung3!BD:BD,L10,Erfassung3!BG:BG)</f>
        <v>0</v>
      </c>
      <c r="O10">
        <f t="shared" si="1"/>
        <v>0</v>
      </c>
      <c r="P10">
        <f t="shared" si="0"/>
        <v>1</v>
      </c>
    </row>
    <row r="11" spans="1:16" x14ac:dyDescent="0.25">
      <c r="A11" t="str">
        <f t="shared" si="6"/>
        <v/>
      </c>
      <c r="B11" t="str">
        <f t="shared" si="2"/>
        <v/>
      </c>
      <c r="C11" t="str">
        <f>IFERROR(_xlfn.CONCAT(VLOOKUP(B11,Member!A:I,3,0)," ",(VLOOKUP(B11,Member!A:I,4,0))),"")</f>
        <v/>
      </c>
      <c r="D11" t="str">
        <f>IFERROR(VLOOKUP(B11,Member!A:I,9,0),"")</f>
        <v/>
      </c>
      <c r="E11" s="84" t="str">
        <f t="shared" si="3"/>
        <v/>
      </c>
      <c r="F11" t="str">
        <f t="shared" si="4"/>
        <v/>
      </c>
      <c r="G11" s="118" t="str">
        <f t="shared" si="5"/>
        <v/>
      </c>
      <c r="L11" s="264">
        <f>Member!A11</f>
        <v>38001</v>
      </c>
      <c r="M11">
        <f>SUMIF(Erfassung3!BD:BD,L11,Erfassung3!BW:BW)</f>
        <v>0</v>
      </c>
      <c r="N11">
        <f>SUMIF(Erfassung3!BD:BD,L11,Erfassung3!BG:BG)</f>
        <v>0</v>
      </c>
      <c r="O11">
        <f t="shared" si="1"/>
        <v>0</v>
      </c>
      <c r="P11">
        <f t="shared" si="0"/>
        <v>1</v>
      </c>
    </row>
    <row r="12" spans="1:16" x14ac:dyDescent="0.25">
      <c r="A12" t="str">
        <f t="shared" si="6"/>
        <v/>
      </c>
      <c r="B12" t="str">
        <f t="shared" si="2"/>
        <v/>
      </c>
      <c r="C12" t="str">
        <f>IFERROR(_xlfn.CONCAT(VLOOKUP(B12,Member!A:I,3,0)," ",(VLOOKUP(B12,Member!A:I,4,0))),"")</f>
        <v/>
      </c>
      <c r="D12" t="str">
        <f>IFERROR(VLOOKUP(B12,Member!A:I,9,0),"")</f>
        <v/>
      </c>
      <c r="E12" s="84" t="str">
        <f t="shared" si="3"/>
        <v/>
      </c>
      <c r="F12" t="str">
        <f t="shared" si="4"/>
        <v/>
      </c>
      <c r="G12" s="118" t="str">
        <f t="shared" si="5"/>
        <v/>
      </c>
      <c r="L12" s="264">
        <f>Member!A12</f>
        <v>16336</v>
      </c>
      <c r="M12">
        <f>SUMIF(Erfassung3!BD:BD,L12,Erfassung3!BW:BW)</f>
        <v>0</v>
      </c>
      <c r="N12">
        <f>SUMIF(Erfassung3!BD:BD,L12,Erfassung3!BG:BG)</f>
        <v>0</v>
      </c>
      <c r="O12">
        <f t="shared" si="1"/>
        <v>0</v>
      </c>
      <c r="P12">
        <f t="shared" si="0"/>
        <v>1</v>
      </c>
    </row>
    <row r="13" spans="1:16" x14ac:dyDescent="0.25">
      <c r="A13" t="str">
        <f t="shared" si="6"/>
        <v/>
      </c>
      <c r="B13" t="str">
        <f t="shared" si="2"/>
        <v/>
      </c>
      <c r="C13" t="str">
        <f>IFERROR(_xlfn.CONCAT(VLOOKUP(B13,Member!A:I,3,0)," ",(VLOOKUP(B13,Member!A:I,4,0))),"")</f>
        <v/>
      </c>
      <c r="D13" t="str">
        <f>IFERROR(VLOOKUP(B13,Member!A:I,9,0),"")</f>
        <v/>
      </c>
      <c r="E13" s="84" t="str">
        <f t="shared" si="3"/>
        <v/>
      </c>
      <c r="F13" t="str">
        <f t="shared" si="4"/>
        <v/>
      </c>
      <c r="G13" s="118" t="str">
        <f t="shared" si="5"/>
        <v/>
      </c>
      <c r="L13" s="264">
        <f>Member!A13</f>
        <v>38954</v>
      </c>
      <c r="M13">
        <f>SUMIF(Erfassung3!BD:BD,L13,Erfassung3!BW:BW)</f>
        <v>0</v>
      </c>
      <c r="N13">
        <f>SUMIF(Erfassung3!BD:BD,L13,Erfassung3!BG:BG)</f>
        <v>0</v>
      </c>
      <c r="O13">
        <f t="shared" si="1"/>
        <v>0</v>
      </c>
      <c r="P13">
        <f t="shared" si="0"/>
        <v>1</v>
      </c>
    </row>
    <row r="14" spans="1:16" x14ac:dyDescent="0.25">
      <c r="A14" t="str">
        <f t="shared" si="6"/>
        <v/>
      </c>
      <c r="B14" t="str">
        <f t="shared" si="2"/>
        <v/>
      </c>
      <c r="C14" t="str">
        <f>IFERROR(_xlfn.CONCAT(VLOOKUP(B14,Member!A:I,3,0)," ",(VLOOKUP(B14,Member!A:I,4,0))),"")</f>
        <v/>
      </c>
      <c r="D14" t="str">
        <f>IFERROR(VLOOKUP(B14,Member!A:I,9,0),"")</f>
        <v/>
      </c>
      <c r="E14" s="84" t="str">
        <f t="shared" si="3"/>
        <v/>
      </c>
      <c r="F14" t="str">
        <f t="shared" si="4"/>
        <v/>
      </c>
      <c r="G14" s="118" t="str">
        <f t="shared" si="5"/>
        <v/>
      </c>
      <c r="L14" s="264">
        <f>Member!A14</f>
        <v>38845</v>
      </c>
      <c r="M14">
        <f>SUMIF(Erfassung3!BD:BD,L14,Erfassung3!BW:BW)</f>
        <v>0</v>
      </c>
      <c r="N14">
        <f>SUMIF(Erfassung3!BD:BD,L14,Erfassung3!BG:BG)</f>
        <v>0</v>
      </c>
      <c r="O14">
        <f t="shared" si="1"/>
        <v>0</v>
      </c>
      <c r="P14">
        <f t="shared" si="0"/>
        <v>1</v>
      </c>
    </row>
    <row r="15" spans="1:16" x14ac:dyDescent="0.25">
      <c r="A15" t="str">
        <f t="shared" si="6"/>
        <v/>
      </c>
      <c r="B15" t="str">
        <f t="shared" si="2"/>
        <v/>
      </c>
      <c r="C15" t="str">
        <f>IFERROR(_xlfn.CONCAT(VLOOKUP(B15,Member!A:I,3,0)," ",(VLOOKUP(B15,Member!A:I,4,0))),"")</f>
        <v/>
      </c>
      <c r="D15" t="str">
        <f>IFERROR(VLOOKUP(B15,Member!A:I,9,0),"")</f>
        <v/>
      </c>
      <c r="E15" s="84" t="str">
        <f t="shared" si="3"/>
        <v/>
      </c>
      <c r="F15" t="str">
        <f t="shared" si="4"/>
        <v/>
      </c>
      <c r="G15" s="118" t="str">
        <f t="shared" si="5"/>
        <v/>
      </c>
      <c r="L15" s="264">
        <f>Member!A15</f>
        <v>38843</v>
      </c>
      <c r="M15">
        <f>SUMIF(Erfassung3!BD:BD,L15,Erfassung3!BW:BW)</f>
        <v>0</v>
      </c>
      <c r="N15">
        <f>SUMIF(Erfassung3!BD:BD,L15,Erfassung3!BG:BG)</f>
        <v>0</v>
      </c>
      <c r="O15">
        <f t="shared" si="1"/>
        <v>0</v>
      </c>
      <c r="P15">
        <f t="shared" si="0"/>
        <v>1</v>
      </c>
    </row>
    <row r="16" spans="1:16" x14ac:dyDescent="0.25">
      <c r="A16" t="str">
        <f t="shared" si="6"/>
        <v/>
      </c>
      <c r="B16" t="str">
        <f t="shared" si="2"/>
        <v/>
      </c>
      <c r="C16" t="str">
        <f>IFERROR(_xlfn.CONCAT(VLOOKUP(B16,Member!A:I,3,0)," ",(VLOOKUP(B16,Member!A:I,4,0))),"")</f>
        <v/>
      </c>
      <c r="D16" t="str">
        <f>IFERROR(VLOOKUP(B16,Member!A:I,9,0),"")</f>
        <v/>
      </c>
      <c r="E16" s="84" t="str">
        <f t="shared" si="3"/>
        <v/>
      </c>
      <c r="F16" t="str">
        <f t="shared" si="4"/>
        <v/>
      </c>
      <c r="G16" s="118" t="str">
        <f t="shared" si="5"/>
        <v/>
      </c>
      <c r="L16" s="264">
        <f>Member!A16</f>
        <v>25691</v>
      </c>
      <c r="M16">
        <f>SUMIF(Erfassung3!BD:BD,L16,Erfassung3!BW:BW)</f>
        <v>0</v>
      </c>
      <c r="N16">
        <f>SUMIF(Erfassung3!BD:BD,L16,Erfassung3!BG:BG)</f>
        <v>0</v>
      </c>
      <c r="O16">
        <f t="shared" si="1"/>
        <v>0</v>
      </c>
      <c r="P16">
        <f t="shared" si="0"/>
        <v>1</v>
      </c>
    </row>
    <row r="17" spans="1:16" x14ac:dyDescent="0.25">
      <c r="A17" t="str">
        <f t="shared" si="6"/>
        <v/>
      </c>
      <c r="B17" t="str">
        <f t="shared" si="2"/>
        <v/>
      </c>
      <c r="C17" t="str">
        <f>IFERROR(_xlfn.CONCAT(VLOOKUP(B17,Member!A:I,3,0)," ",(VLOOKUP(B17,Member!A:I,4,0))),"")</f>
        <v/>
      </c>
      <c r="D17" t="str">
        <f>IFERROR(VLOOKUP(B17,Member!A:I,9,0),"")</f>
        <v/>
      </c>
      <c r="E17" s="84" t="str">
        <f t="shared" si="3"/>
        <v/>
      </c>
      <c r="F17" t="str">
        <f t="shared" si="4"/>
        <v/>
      </c>
      <c r="G17" s="118" t="str">
        <f t="shared" si="5"/>
        <v/>
      </c>
      <c r="L17" s="264">
        <f>Member!A17</f>
        <v>38844</v>
      </c>
      <c r="M17">
        <f>SUMIF(Erfassung3!BD:BD,L17,Erfassung3!BW:BW)</f>
        <v>0</v>
      </c>
      <c r="N17">
        <f>SUMIF(Erfassung3!BD:BD,L17,Erfassung3!BG:BG)</f>
        <v>0</v>
      </c>
      <c r="O17">
        <f t="shared" si="1"/>
        <v>0</v>
      </c>
      <c r="P17">
        <f t="shared" si="0"/>
        <v>1</v>
      </c>
    </row>
    <row r="18" spans="1:16" x14ac:dyDescent="0.25">
      <c r="A18" t="str">
        <f t="shared" si="6"/>
        <v/>
      </c>
      <c r="B18" t="str">
        <f t="shared" si="2"/>
        <v/>
      </c>
      <c r="C18" t="str">
        <f>IFERROR(_xlfn.CONCAT(VLOOKUP(B18,Member!A:I,3,0)," ",(VLOOKUP(B18,Member!A:I,4,0))),"")</f>
        <v/>
      </c>
      <c r="D18" t="str">
        <f>IFERROR(VLOOKUP(B18,Member!A:I,9,0),"")</f>
        <v/>
      </c>
      <c r="E18" s="84" t="str">
        <f t="shared" si="3"/>
        <v/>
      </c>
      <c r="F18" t="str">
        <f t="shared" si="4"/>
        <v/>
      </c>
      <c r="G18" s="118" t="str">
        <f t="shared" si="5"/>
        <v/>
      </c>
      <c r="L18" s="264">
        <f>Member!A18</f>
        <v>38902</v>
      </c>
      <c r="M18">
        <f>SUMIF(Erfassung3!BD:BD,L18,Erfassung3!BW:BW)</f>
        <v>0</v>
      </c>
      <c r="N18">
        <f>SUMIF(Erfassung3!BD:BD,L18,Erfassung3!BG:BG)</f>
        <v>0</v>
      </c>
      <c r="O18">
        <f t="shared" si="1"/>
        <v>0</v>
      </c>
      <c r="P18">
        <f t="shared" si="0"/>
        <v>1</v>
      </c>
    </row>
    <row r="19" spans="1:16" x14ac:dyDescent="0.25">
      <c r="A19" t="str">
        <f t="shared" si="6"/>
        <v/>
      </c>
      <c r="B19" t="str">
        <f t="shared" si="2"/>
        <v/>
      </c>
      <c r="C19" t="str">
        <f>IFERROR(_xlfn.CONCAT(VLOOKUP(B19,Member!A:I,3,0)," ",(VLOOKUP(B19,Member!A:I,4,0))),"")</f>
        <v/>
      </c>
      <c r="D19" t="str">
        <f>IFERROR(VLOOKUP(B19,Member!A:I,9,0),"")</f>
        <v/>
      </c>
      <c r="E19" s="84" t="str">
        <f t="shared" si="3"/>
        <v/>
      </c>
      <c r="F19" t="str">
        <f t="shared" si="4"/>
        <v/>
      </c>
      <c r="G19" s="118" t="str">
        <f t="shared" si="5"/>
        <v/>
      </c>
      <c r="L19" s="264">
        <f>Member!A19</f>
        <v>38940</v>
      </c>
      <c r="M19">
        <f>SUMIF(Erfassung3!BD:BD,L19,Erfassung3!BW:BW)</f>
        <v>0</v>
      </c>
      <c r="N19">
        <f>SUMIF(Erfassung3!BD:BD,L19,Erfassung3!BG:BG)</f>
        <v>0</v>
      </c>
      <c r="O19">
        <f t="shared" si="1"/>
        <v>0</v>
      </c>
      <c r="P19">
        <f t="shared" si="0"/>
        <v>1</v>
      </c>
    </row>
    <row r="20" spans="1:16" x14ac:dyDescent="0.25">
      <c r="A20" t="str">
        <f t="shared" si="6"/>
        <v/>
      </c>
      <c r="B20" t="str">
        <f t="shared" si="2"/>
        <v/>
      </c>
      <c r="C20" t="str">
        <f>IFERROR(_xlfn.CONCAT(VLOOKUP(B20,Member!A:I,3,0)," ",(VLOOKUP(B20,Member!A:I,4,0))),"")</f>
        <v/>
      </c>
      <c r="D20" t="str">
        <f>IFERROR(VLOOKUP(B20,Member!A:I,9,0),"")</f>
        <v/>
      </c>
      <c r="E20" s="84" t="str">
        <f t="shared" si="3"/>
        <v/>
      </c>
      <c r="F20" t="str">
        <f t="shared" si="4"/>
        <v/>
      </c>
      <c r="G20" s="118" t="str">
        <f t="shared" si="5"/>
        <v/>
      </c>
      <c r="L20" s="264">
        <f>Member!A20</f>
        <v>28367</v>
      </c>
      <c r="M20">
        <f>SUMIF(Erfassung3!BD:BD,L20,Erfassung3!BW:BW)</f>
        <v>0</v>
      </c>
      <c r="N20">
        <f>SUMIF(Erfassung3!BD:BD,L20,Erfassung3!BG:BG)</f>
        <v>0</v>
      </c>
      <c r="O20">
        <f t="shared" si="1"/>
        <v>0</v>
      </c>
      <c r="P20">
        <f t="shared" si="0"/>
        <v>1</v>
      </c>
    </row>
    <row r="21" spans="1:16" x14ac:dyDescent="0.25">
      <c r="A21" t="str">
        <f t="shared" si="6"/>
        <v/>
      </c>
      <c r="B21" t="str">
        <f t="shared" si="2"/>
        <v/>
      </c>
      <c r="C21" t="str">
        <f>IFERROR(_xlfn.CONCAT(VLOOKUP(B21,Member!A:I,3,0)," ",(VLOOKUP(B21,Member!A:I,4,0))),"")</f>
        <v/>
      </c>
      <c r="D21" t="str">
        <f>IFERROR(VLOOKUP(B21,Member!A:I,9,0),"")</f>
        <v/>
      </c>
      <c r="E21" s="84" t="str">
        <f t="shared" si="3"/>
        <v/>
      </c>
      <c r="F21" t="str">
        <f t="shared" si="4"/>
        <v/>
      </c>
      <c r="G21" s="118" t="str">
        <f t="shared" si="5"/>
        <v/>
      </c>
      <c r="L21" s="264">
        <f>Member!A21</f>
        <v>25005</v>
      </c>
      <c r="M21">
        <f>SUMIF(Erfassung3!BD:BD,L21,Erfassung3!BW:BW)</f>
        <v>0</v>
      </c>
      <c r="N21">
        <f>SUMIF(Erfassung3!BD:BD,L21,Erfassung3!BG:BG)</f>
        <v>0</v>
      </c>
      <c r="O21">
        <f t="shared" si="1"/>
        <v>0</v>
      </c>
      <c r="P21">
        <f t="shared" si="0"/>
        <v>1</v>
      </c>
    </row>
    <row r="22" spans="1:16" x14ac:dyDescent="0.25">
      <c r="A22" t="str">
        <f t="shared" si="6"/>
        <v/>
      </c>
      <c r="B22" t="str">
        <f t="shared" si="2"/>
        <v/>
      </c>
      <c r="C22" t="str">
        <f>IFERROR(_xlfn.CONCAT(VLOOKUP(B22,Member!A:I,3,0)," ",(VLOOKUP(B22,Member!A:I,4,0))),"")</f>
        <v/>
      </c>
      <c r="D22" t="str">
        <f>IFERROR(VLOOKUP(B22,Member!A:I,9,0),"")</f>
        <v/>
      </c>
      <c r="E22" s="84" t="str">
        <f t="shared" si="3"/>
        <v/>
      </c>
      <c r="F22" t="str">
        <f t="shared" si="4"/>
        <v/>
      </c>
      <c r="G22" s="118" t="str">
        <f t="shared" si="5"/>
        <v/>
      </c>
      <c r="L22" s="264">
        <f>Member!A22</f>
        <v>38659</v>
      </c>
      <c r="M22">
        <f>SUMIF(Erfassung3!BD:BD,L22,Erfassung3!BW:BW)</f>
        <v>0</v>
      </c>
      <c r="N22">
        <f>SUMIF(Erfassung3!BD:BD,L22,Erfassung3!BG:BG)</f>
        <v>0</v>
      </c>
      <c r="O22">
        <f t="shared" si="1"/>
        <v>0</v>
      </c>
      <c r="P22">
        <f t="shared" si="0"/>
        <v>1</v>
      </c>
    </row>
    <row r="23" spans="1:16" x14ac:dyDescent="0.25">
      <c r="A23" t="str">
        <f t="shared" si="6"/>
        <v/>
      </c>
      <c r="B23" t="str">
        <f t="shared" si="2"/>
        <v/>
      </c>
      <c r="C23" t="str">
        <f>IFERROR(_xlfn.CONCAT(VLOOKUP(B23,Member!A:I,3,0)," ",(VLOOKUP(B23,Member!A:I,4,0))),"")</f>
        <v/>
      </c>
      <c r="D23" t="str">
        <f>IFERROR(VLOOKUP(B23,Member!A:I,9,0),"")</f>
        <v/>
      </c>
      <c r="E23" s="84" t="str">
        <f t="shared" si="3"/>
        <v/>
      </c>
      <c r="F23" t="str">
        <f t="shared" si="4"/>
        <v/>
      </c>
      <c r="G23" s="118" t="str">
        <f t="shared" si="5"/>
        <v/>
      </c>
      <c r="L23" s="264">
        <f>Member!A23</f>
        <v>38660</v>
      </c>
      <c r="M23">
        <f>SUMIF(Erfassung3!BD:BD,L23,Erfassung3!BW:BW)</f>
        <v>0</v>
      </c>
      <c r="N23">
        <f>SUMIF(Erfassung3!BD:BD,L23,Erfassung3!BG:BG)</f>
        <v>0</v>
      </c>
      <c r="O23">
        <f t="shared" si="1"/>
        <v>0</v>
      </c>
      <c r="P23">
        <f t="shared" si="0"/>
        <v>1</v>
      </c>
    </row>
    <row r="24" spans="1:16" x14ac:dyDescent="0.25">
      <c r="A24" t="str">
        <f t="shared" si="6"/>
        <v/>
      </c>
      <c r="B24" t="str">
        <f t="shared" si="2"/>
        <v/>
      </c>
      <c r="C24" t="str">
        <f>IFERROR(_xlfn.CONCAT(VLOOKUP(B24,Member!A:I,3,0)," ",(VLOOKUP(B24,Member!A:I,4,0))),"")</f>
        <v/>
      </c>
      <c r="D24" t="str">
        <f>IFERROR(VLOOKUP(B24,Member!A:I,9,0),"")</f>
        <v/>
      </c>
      <c r="E24" s="84" t="str">
        <f t="shared" si="3"/>
        <v/>
      </c>
      <c r="F24" t="str">
        <f t="shared" si="4"/>
        <v/>
      </c>
      <c r="G24" s="118" t="str">
        <f t="shared" si="5"/>
        <v/>
      </c>
      <c r="L24" s="264">
        <f>Member!A24</f>
        <v>38893</v>
      </c>
      <c r="M24">
        <f>SUMIF(Erfassung3!BD:BD,L24,Erfassung3!BW:BW)</f>
        <v>0</v>
      </c>
      <c r="N24">
        <f>SUMIF(Erfassung3!BD:BD,L24,Erfassung3!BG:BG)</f>
        <v>0</v>
      </c>
      <c r="O24">
        <f t="shared" si="1"/>
        <v>0</v>
      </c>
      <c r="P24">
        <f t="shared" si="0"/>
        <v>1</v>
      </c>
    </row>
    <row r="25" spans="1:16" x14ac:dyDescent="0.25">
      <c r="A25" t="str">
        <f t="shared" si="6"/>
        <v/>
      </c>
      <c r="B25" t="str">
        <f t="shared" si="2"/>
        <v/>
      </c>
      <c r="C25" t="str">
        <f>IFERROR(_xlfn.CONCAT(VLOOKUP(B25,Member!A:I,3,0)," ",(VLOOKUP(B25,Member!A:I,4,0))),"")</f>
        <v/>
      </c>
      <c r="D25" t="str">
        <f>IFERROR(VLOOKUP(B25,Member!A:I,9,0),"")</f>
        <v/>
      </c>
      <c r="E25" s="84" t="str">
        <f t="shared" si="3"/>
        <v/>
      </c>
      <c r="F25" t="str">
        <f t="shared" si="4"/>
        <v/>
      </c>
      <c r="G25" s="118" t="str">
        <f t="shared" si="5"/>
        <v/>
      </c>
      <c r="L25" s="264">
        <f>Member!A25</f>
        <v>7646</v>
      </c>
      <c r="M25">
        <f>SUMIF(Erfassung3!BD:BD,L25,Erfassung3!BW:BW)</f>
        <v>0</v>
      </c>
      <c r="N25">
        <f>SUMIF(Erfassung3!BD:BD,L25,Erfassung3!BG:BG)</f>
        <v>0</v>
      </c>
      <c r="O25">
        <f t="shared" si="1"/>
        <v>0</v>
      </c>
      <c r="P25">
        <f t="shared" si="0"/>
        <v>1</v>
      </c>
    </row>
    <row r="26" spans="1:16" x14ac:dyDescent="0.25">
      <c r="A26" t="str">
        <f t="shared" si="6"/>
        <v/>
      </c>
      <c r="B26" t="str">
        <f t="shared" si="2"/>
        <v/>
      </c>
      <c r="C26" t="str">
        <f>IFERROR(_xlfn.CONCAT(VLOOKUP(B26,Member!A:I,3,0)," ",(VLOOKUP(B26,Member!A:I,4,0))),"")</f>
        <v/>
      </c>
      <c r="D26" t="str">
        <f>IFERROR(VLOOKUP(B26,Member!A:I,9,0),"")</f>
        <v/>
      </c>
      <c r="E26" s="84" t="str">
        <f t="shared" si="3"/>
        <v/>
      </c>
      <c r="F26" t="str">
        <f t="shared" si="4"/>
        <v/>
      </c>
      <c r="G26" s="118" t="str">
        <f t="shared" si="5"/>
        <v/>
      </c>
      <c r="L26" s="264">
        <f>Member!A26</f>
        <v>25690</v>
      </c>
      <c r="M26">
        <f>SUMIF(Erfassung3!BD:BD,L26,Erfassung3!BW:BW)</f>
        <v>0</v>
      </c>
      <c r="N26">
        <f>SUMIF(Erfassung3!BD:BD,L26,Erfassung3!BG:BG)</f>
        <v>0</v>
      </c>
      <c r="O26">
        <f t="shared" si="1"/>
        <v>0</v>
      </c>
      <c r="P26">
        <f t="shared" si="0"/>
        <v>1</v>
      </c>
    </row>
    <row r="27" spans="1:16" x14ac:dyDescent="0.25">
      <c r="A27" t="str">
        <f t="shared" si="6"/>
        <v/>
      </c>
      <c r="B27" t="str">
        <f t="shared" si="2"/>
        <v/>
      </c>
      <c r="C27" t="str">
        <f>IFERROR(_xlfn.CONCAT(VLOOKUP(B27,Member!A:I,3,0)," ",(VLOOKUP(B27,Member!A:I,4,0))),"")</f>
        <v/>
      </c>
      <c r="D27" t="str">
        <f>IFERROR(VLOOKUP(B27,Member!A:I,9,0),"")</f>
        <v/>
      </c>
      <c r="E27" s="84" t="str">
        <f t="shared" si="3"/>
        <v/>
      </c>
      <c r="F27" t="str">
        <f t="shared" si="4"/>
        <v/>
      </c>
      <c r="G27" s="118" t="str">
        <f t="shared" si="5"/>
        <v/>
      </c>
      <c r="L27" s="264">
        <f>Member!A27</f>
        <v>38149</v>
      </c>
      <c r="M27">
        <f>SUMIF(Erfassung3!BD:BD,L27,Erfassung3!BW:BW)</f>
        <v>0</v>
      </c>
      <c r="N27">
        <f>SUMIF(Erfassung3!BD:BD,L27,Erfassung3!BG:BG)</f>
        <v>0</v>
      </c>
      <c r="O27">
        <f t="shared" si="1"/>
        <v>0</v>
      </c>
      <c r="P27">
        <f t="shared" si="0"/>
        <v>1</v>
      </c>
    </row>
    <row r="28" spans="1:16" x14ac:dyDescent="0.25">
      <c r="A28" t="str">
        <f t="shared" si="6"/>
        <v/>
      </c>
      <c r="B28" t="str">
        <f t="shared" si="2"/>
        <v/>
      </c>
      <c r="C28" t="str">
        <f>IFERROR(_xlfn.CONCAT(VLOOKUP(B28,Member!A:I,3,0)," ",(VLOOKUP(B28,Member!A:I,4,0))),"")</f>
        <v/>
      </c>
      <c r="D28" t="str">
        <f>IFERROR(VLOOKUP(B28,Member!A:I,9,0),"")</f>
        <v/>
      </c>
      <c r="E28" s="84" t="str">
        <f t="shared" si="3"/>
        <v/>
      </c>
      <c r="F28" t="str">
        <f t="shared" si="4"/>
        <v/>
      </c>
      <c r="G28" s="118" t="str">
        <f t="shared" si="5"/>
        <v/>
      </c>
      <c r="L28" s="264">
        <f>Member!A28</f>
        <v>38772</v>
      </c>
      <c r="M28">
        <f>SUMIF(Erfassung3!BD:BD,L28,Erfassung3!BW:BW)</f>
        <v>0</v>
      </c>
      <c r="N28">
        <f>SUMIF(Erfassung3!BD:BD,L28,Erfassung3!BG:BG)</f>
        <v>0</v>
      </c>
      <c r="O28">
        <f t="shared" si="1"/>
        <v>0</v>
      </c>
      <c r="P28">
        <f t="shared" si="0"/>
        <v>1</v>
      </c>
    </row>
    <row r="29" spans="1:16" x14ac:dyDescent="0.25">
      <c r="A29" t="str">
        <f t="shared" si="6"/>
        <v/>
      </c>
      <c r="B29" t="str">
        <f t="shared" si="2"/>
        <v/>
      </c>
      <c r="C29" t="str">
        <f>IFERROR(_xlfn.CONCAT(VLOOKUP(B29,Member!A:I,3,0)," ",(VLOOKUP(B29,Member!A:I,4,0))),"")</f>
        <v/>
      </c>
      <c r="D29" t="str">
        <f>IFERROR(VLOOKUP(B29,Member!A:I,9,0),"")</f>
        <v/>
      </c>
      <c r="E29" s="84" t="str">
        <f t="shared" si="3"/>
        <v/>
      </c>
      <c r="F29" t="str">
        <f t="shared" si="4"/>
        <v/>
      </c>
      <c r="G29" s="118" t="str">
        <f t="shared" si="5"/>
        <v/>
      </c>
      <c r="L29" s="264">
        <f>Member!A29</f>
        <v>38530</v>
      </c>
      <c r="M29">
        <f>SUMIF(Erfassung3!BD:BD,L29,Erfassung3!BW:BW)</f>
        <v>0</v>
      </c>
      <c r="N29">
        <f>SUMIF(Erfassung3!BD:BD,L29,Erfassung3!BG:BG)</f>
        <v>0</v>
      </c>
      <c r="O29">
        <f t="shared" si="1"/>
        <v>0</v>
      </c>
      <c r="P29">
        <f t="shared" si="0"/>
        <v>1</v>
      </c>
    </row>
    <row r="30" spans="1:16" x14ac:dyDescent="0.25">
      <c r="A30" t="str">
        <f t="shared" si="6"/>
        <v/>
      </c>
      <c r="B30" t="str">
        <f t="shared" si="2"/>
        <v/>
      </c>
      <c r="C30" t="str">
        <f>IFERROR(_xlfn.CONCAT(VLOOKUP(B30,Member!A:I,3,0)," ",(VLOOKUP(B30,Member!A:I,4,0))),"")</f>
        <v/>
      </c>
      <c r="D30" t="str">
        <f>IFERROR(VLOOKUP(B30,Member!A:I,9,0),"")</f>
        <v/>
      </c>
      <c r="E30" s="84" t="str">
        <f t="shared" si="3"/>
        <v/>
      </c>
      <c r="F30" t="str">
        <f t="shared" si="4"/>
        <v/>
      </c>
      <c r="G30" s="118" t="str">
        <f t="shared" si="5"/>
        <v/>
      </c>
      <c r="L30" s="264">
        <f>Member!A30</f>
        <v>38729</v>
      </c>
      <c r="M30">
        <f>SUMIF(Erfassung3!BD:BD,L30,Erfassung3!BW:BW)</f>
        <v>0</v>
      </c>
      <c r="N30">
        <f>SUMIF(Erfassung3!BD:BD,L30,Erfassung3!BG:BG)</f>
        <v>0</v>
      </c>
      <c r="O30">
        <f t="shared" si="1"/>
        <v>0</v>
      </c>
      <c r="P30">
        <f t="shared" si="0"/>
        <v>1</v>
      </c>
    </row>
    <row r="31" spans="1:16" x14ac:dyDescent="0.25">
      <c r="A31" t="str">
        <f t="shared" si="6"/>
        <v/>
      </c>
      <c r="B31" t="str">
        <f t="shared" si="2"/>
        <v/>
      </c>
      <c r="C31" t="str">
        <f>IFERROR(_xlfn.CONCAT(VLOOKUP(B31,Member!A:I,3,0)," ",(VLOOKUP(B31,Member!A:I,4,0))),"")</f>
        <v/>
      </c>
      <c r="D31" t="str">
        <f>IFERROR(VLOOKUP(B31,Member!A:I,9,0),"")</f>
        <v/>
      </c>
      <c r="E31" s="84" t="str">
        <f t="shared" si="3"/>
        <v/>
      </c>
      <c r="F31" t="str">
        <f t="shared" si="4"/>
        <v/>
      </c>
      <c r="G31" s="118" t="str">
        <f t="shared" si="5"/>
        <v/>
      </c>
      <c r="L31" s="264">
        <f>Member!A31</f>
        <v>38958</v>
      </c>
      <c r="M31">
        <f>SUMIF(Erfassung3!BD:BD,L31,Erfassung3!BW:BW)</f>
        <v>0</v>
      </c>
      <c r="N31">
        <f>SUMIF(Erfassung3!BD:BD,L31,Erfassung3!BG:BG)</f>
        <v>0</v>
      </c>
      <c r="O31">
        <f t="shared" si="1"/>
        <v>0</v>
      </c>
      <c r="P31">
        <f t="shared" si="0"/>
        <v>1</v>
      </c>
    </row>
    <row r="32" spans="1:16" x14ac:dyDescent="0.25">
      <c r="A32" t="str">
        <f t="shared" si="6"/>
        <v/>
      </c>
      <c r="B32" t="str">
        <f t="shared" si="2"/>
        <v/>
      </c>
      <c r="C32" t="str">
        <f>IFERROR(_xlfn.CONCAT(VLOOKUP(B32,Member!A:I,3,0)," ",(VLOOKUP(B32,Member!A:I,4,0))),"")</f>
        <v/>
      </c>
      <c r="D32" t="str">
        <f>IFERROR(VLOOKUP(B32,Member!A:I,9,0),"")</f>
        <v/>
      </c>
      <c r="E32" s="84" t="str">
        <f t="shared" si="3"/>
        <v/>
      </c>
      <c r="F32" t="str">
        <f t="shared" si="4"/>
        <v/>
      </c>
      <c r="G32" s="118" t="str">
        <f t="shared" si="5"/>
        <v/>
      </c>
      <c r="L32" s="264">
        <f>Member!A32</f>
        <v>25829</v>
      </c>
      <c r="M32">
        <f>SUMIF(Erfassung3!BD:BD,L32,Erfassung3!BW:BW)</f>
        <v>0</v>
      </c>
      <c r="N32">
        <f>SUMIF(Erfassung3!BD:BD,L32,Erfassung3!BG:BG)</f>
        <v>0</v>
      </c>
      <c r="O32">
        <f t="shared" si="1"/>
        <v>0</v>
      </c>
      <c r="P32">
        <f t="shared" si="0"/>
        <v>1</v>
      </c>
    </row>
    <row r="33" spans="1:16" x14ac:dyDescent="0.25">
      <c r="A33" t="str">
        <f t="shared" si="6"/>
        <v/>
      </c>
      <c r="B33" t="str">
        <f t="shared" si="2"/>
        <v/>
      </c>
      <c r="C33" t="str">
        <f>IFERROR(_xlfn.CONCAT(VLOOKUP(B33,Member!A:I,3,0)," ",(VLOOKUP(B33,Member!A:I,4,0))),"")</f>
        <v/>
      </c>
      <c r="D33" t="str">
        <f>IFERROR(VLOOKUP(B33,Member!A:I,9,0),"")</f>
        <v/>
      </c>
      <c r="E33" s="84" t="str">
        <f t="shared" si="3"/>
        <v/>
      </c>
      <c r="F33" t="str">
        <f t="shared" si="4"/>
        <v/>
      </c>
      <c r="G33" s="118" t="str">
        <f t="shared" si="5"/>
        <v/>
      </c>
      <c r="L33" s="264">
        <f>Member!A33</f>
        <v>38352</v>
      </c>
      <c r="M33">
        <f>SUMIF(Erfassung3!BD:BD,L33,Erfassung3!BW:BW)</f>
        <v>0</v>
      </c>
      <c r="N33">
        <f>SUMIF(Erfassung3!BD:BD,L33,Erfassung3!BG:BG)</f>
        <v>0</v>
      </c>
      <c r="O33">
        <f t="shared" si="1"/>
        <v>0</v>
      </c>
      <c r="P33">
        <f t="shared" si="0"/>
        <v>1</v>
      </c>
    </row>
    <row r="34" spans="1:16" x14ac:dyDescent="0.25">
      <c r="A34" t="str">
        <f t="shared" si="6"/>
        <v/>
      </c>
      <c r="B34" t="str">
        <f t="shared" si="2"/>
        <v/>
      </c>
      <c r="C34" t="str">
        <f>IFERROR(_xlfn.CONCAT(VLOOKUP(B34,Member!A:I,3,0)," ",(VLOOKUP(B34,Member!A:I,4,0))),"")</f>
        <v/>
      </c>
      <c r="D34" t="str">
        <f>IFERROR(VLOOKUP(B34,Member!A:I,9,0),"")</f>
        <v/>
      </c>
      <c r="E34" s="84" t="str">
        <f t="shared" si="3"/>
        <v/>
      </c>
      <c r="F34" t="str">
        <f t="shared" si="4"/>
        <v/>
      </c>
      <c r="G34" s="118" t="str">
        <f t="shared" si="5"/>
        <v/>
      </c>
      <c r="L34" s="264">
        <f>Member!A34</f>
        <v>38539</v>
      </c>
      <c r="M34">
        <f>SUMIF(Erfassung3!BD:BD,L34,Erfassung3!BW:BW)</f>
        <v>0</v>
      </c>
      <c r="N34">
        <f>SUMIF(Erfassung3!BD:BD,L34,Erfassung3!BG:BG)</f>
        <v>0</v>
      </c>
      <c r="O34">
        <f t="shared" si="1"/>
        <v>0</v>
      </c>
      <c r="P34">
        <f t="shared" si="0"/>
        <v>1</v>
      </c>
    </row>
    <row r="35" spans="1:16" x14ac:dyDescent="0.25">
      <c r="A35" t="str">
        <f t="shared" si="6"/>
        <v/>
      </c>
      <c r="B35" t="str">
        <f t="shared" si="2"/>
        <v/>
      </c>
      <c r="C35" t="str">
        <f>IFERROR(_xlfn.CONCAT(VLOOKUP(B35,Member!A:I,3,0)," ",(VLOOKUP(B35,Member!A:I,4,0))),"")</f>
        <v/>
      </c>
      <c r="D35" t="str">
        <f>IFERROR(VLOOKUP(B35,Member!A:I,9,0),"")</f>
        <v/>
      </c>
      <c r="E35" s="84" t="str">
        <f t="shared" si="3"/>
        <v/>
      </c>
      <c r="F35" t="str">
        <f t="shared" si="4"/>
        <v/>
      </c>
      <c r="G35" s="118" t="str">
        <f t="shared" si="5"/>
        <v/>
      </c>
      <c r="L35" s="264">
        <f>Member!A35</f>
        <v>38540</v>
      </c>
      <c r="M35">
        <f>SUMIF(Erfassung3!BD:BD,L35,Erfassung3!BW:BW)</f>
        <v>0</v>
      </c>
      <c r="N35">
        <f>SUMIF(Erfassung3!BD:BD,L35,Erfassung3!BG:BG)</f>
        <v>0</v>
      </c>
      <c r="O35">
        <f t="shared" si="1"/>
        <v>0</v>
      </c>
      <c r="P35">
        <f t="shared" si="0"/>
        <v>1</v>
      </c>
    </row>
    <row r="36" spans="1:16" x14ac:dyDescent="0.25">
      <c r="A36" t="str">
        <f t="shared" si="6"/>
        <v/>
      </c>
      <c r="B36" t="str">
        <f t="shared" si="2"/>
        <v/>
      </c>
      <c r="C36" t="str">
        <f>IFERROR(_xlfn.CONCAT(VLOOKUP(B36,Member!A:I,3,0)," ",(VLOOKUP(B36,Member!A:I,4,0))),"")</f>
        <v/>
      </c>
      <c r="D36" t="str">
        <f>IFERROR(VLOOKUP(B36,Member!A:I,9,0),"")</f>
        <v/>
      </c>
      <c r="E36" s="84" t="str">
        <f t="shared" si="3"/>
        <v/>
      </c>
      <c r="F36" t="str">
        <f t="shared" si="4"/>
        <v/>
      </c>
      <c r="G36" s="118" t="str">
        <f t="shared" si="5"/>
        <v/>
      </c>
      <c r="L36" s="264">
        <f>Member!A36</f>
        <v>25359</v>
      </c>
      <c r="M36">
        <f>SUMIF(Erfassung3!BD:BD,L36,Erfassung3!BW:BW)</f>
        <v>0</v>
      </c>
      <c r="N36">
        <f>SUMIF(Erfassung3!BD:BD,L36,Erfassung3!BG:BG)</f>
        <v>0</v>
      </c>
      <c r="O36">
        <f t="shared" si="1"/>
        <v>0</v>
      </c>
      <c r="P36">
        <f t="shared" si="0"/>
        <v>1</v>
      </c>
    </row>
    <row r="37" spans="1:16" x14ac:dyDescent="0.25">
      <c r="A37" t="str">
        <f t="shared" si="6"/>
        <v/>
      </c>
      <c r="B37" t="str">
        <f t="shared" ref="B37:B68" si="7">IFERROR(INDEX(L:L,MATCH(A37,P:P,0)),"")</f>
        <v/>
      </c>
      <c r="C37" t="str">
        <f>IFERROR(_xlfn.CONCAT(VLOOKUP(B37,Member!A:I,3,0)," ",(VLOOKUP(B37,Member!A:I,4,0))),"")</f>
        <v/>
      </c>
      <c r="D37" t="str">
        <f>IFERROR(VLOOKUP(B37,Member!A:I,9,0),"")</f>
        <v/>
      </c>
      <c r="E37" s="84" t="str">
        <f t="shared" ref="E37:E68" si="8">IFERROR(INDEX(M:M,MATCH(A37,P:P,0)),"")</f>
        <v/>
      </c>
      <c r="F37" t="str">
        <f t="shared" ref="F37:F68" si="9">IFERROR(INDEX(N:N,MATCH(A37,P:P,0)),"")</f>
        <v/>
      </c>
      <c r="G37" s="118" t="str">
        <f t="shared" ref="G37:G68" si="10">IFERROR(INDEX(O:O,MATCH(A37,P:P,0)),"")</f>
        <v/>
      </c>
      <c r="L37" s="264">
        <f>Member!A37</f>
        <v>25965</v>
      </c>
      <c r="M37">
        <f>SUMIF(Erfassung3!BD:BD,L37,Erfassung3!BW:BW)</f>
        <v>0</v>
      </c>
      <c r="N37">
        <f>SUMIF(Erfassung3!BD:BD,L37,Erfassung3!BG:BG)</f>
        <v>0</v>
      </c>
      <c r="O37">
        <f t="shared" si="1"/>
        <v>0</v>
      </c>
      <c r="P37">
        <f t="shared" si="0"/>
        <v>1</v>
      </c>
    </row>
    <row r="38" spans="1:16" x14ac:dyDescent="0.25">
      <c r="A38" t="str">
        <f t="shared" ref="A38:A69" si="11">IFERROR(IF(A37+1&gt;MAX(P:P)-1,"",A37+1),"")</f>
        <v/>
      </c>
      <c r="B38" t="str">
        <f t="shared" si="7"/>
        <v/>
      </c>
      <c r="C38" t="str">
        <f>IFERROR(_xlfn.CONCAT(VLOOKUP(B38,Member!A:I,3,0)," ",(VLOOKUP(B38,Member!A:I,4,0))),"")</f>
        <v/>
      </c>
      <c r="D38" t="str">
        <f>IFERROR(VLOOKUP(B38,Member!A:I,9,0),"")</f>
        <v/>
      </c>
      <c r="E38" s="84" t="str">
        <f t="shared" si="8"/>
        <v/>
      </c>
      <c r="F38" t="str">
        <f t="shared" si="9"/>
        <v/>
      </c>
      <c r="G38" s="118" t="str">
        <f t="shared" si="10"/>
        <v/>
      </c>
      <c r="L38" s="264">
        <f>Member!A38</f>
        <v>38425</v>
      </c>
      <c r="M38">
        <f>SUMIF(Erfassung3!BD:BD,L38,Erfassung3!BW:BW)</f>
        <v>0</v>
      </c>
      <c r="N38">
        <f>SUMIF(Erfassung3!BD:BD,L38,Erfassung3!BG:BG)</f>
        <v>0</v>
      </c>
      <c r="O38">
        <f t="shared" si="1"/>
        <v>0</v>
      </c>
      <c r="P38">
        <f t="shared" si="0"/>
        <v>1</v>
      </c>
    </row>
    <row r="39" spans="1:16" x14ac:dyDescent="0.25">
      <c r="A39" t="str">
        <f t="shared" si="11"/>
        <v/>
      </c>
      <c r="B39" t="str">
        <f t="shared" si="7"/>
        <v/>
      </c>
      <c r="C39" t="str">
        <f>IFERROR(_xlfn.CONCAT(VLOOKUP(B39,Member!A:I,3,0)," ",(VLOOKUP(B39,Member!A:I,4,0))),"")</f>
        <v/>
      </c>
      <c r="D39" t="str">
        <f>IFERROR(VLOOKUP(B39,Member!A:I,9,0),"")</f>
        <v/>
      </c>
      <c r="E39" s="84" t="str">
        <f t="shared" si="8"/>
        <v/>
      </c>
      <c r="F39" t="str">
        <f t="shared" si="9"/>
        <v/>
      </c>
      <c r="G39" s="118" t="str">
        <f t="shared" si="10"/>
        <v/>
      </c>
      <c r="L39" s="264">
        <f>Member!A39</f>
        <v>38369</v>
      </c>
      <c r="M39">
        <f>SUMIF(Erfassung3!BD:BD,L39,Erfassung3!BW:BW)</f>
        <v>0</v>
      </c>
      <c r="N39">
        <f>SUMIF(Erfassung3!BD:BD,L39,Erfassung3!BG:BG)</f>
        <v>0</v>
      </c>
      <c r="O39">
        <f t="shared" si="1"/>
        <v>0</v>
      </c>
      <c r="P39">
        <f t="shared" si="0"/>
        <v>1</v>
      </c>
    </row>
    <row r="40" spans="1:16" x14ac:dyDescent="0.25">
      <c r="A40" t="str">
        <f t="shared" si="11"/>
        <v/>
      </c>
      <c r="B40" t="str">
        <f t="shared" si="7"/>
        <v/>
      </c>
      <c r="C40" t="str">
        <f>IFERROR(_xlfn.CONCAT(VLOOKUP(B40,Member!A:I,3,0)," ",(VLOOKUP(B40,Member!A:I,4,0))),"")</f>
        <v/>
      </c>
      <c r="D40" t="str">
        <f>IFERROR(VLOOKUP(B40,Member!A:I,9,0),"")</f>
        <v/>
      </c>
      <c r="E40" s="84" t="str">
        <f t="shared" si="8"/>
        <v/>
      </c>
      <c r="F40" t="str">
        <f t="shared" si="9"/>
        <v/>
      </c>
      <c r="G40" s="118" t="str">
        <f t="shared" si="10"/>
        <v/>
      </c>
      <c r="L40" s="264">
        <f>Member!A40</f>
        <v>16165</v>
      </c>
      <c r="M40">
        <f>SUMIF(Erfassung3!BD:BD,L40,Erfassung3!BW:BW)</f>
        <v>0</v>
      </c>
      <c r="N40">
        <f>SUMIF(Erfassung3!BD:BD,L40,Erfassung3!BG:BG)</f>
        <v>0</v>
      </c>
      <c r="O40">
        <f t="shared" si="1"/>
        <v>0</v>
      </c>
      <c r="P40">
        <f t="shared" si="0"/>
        <v>1</v>
      </c>
    </row>
    <row r="41" spans="1:16" x14ac:dyDescent="0.25">
      <c r="A41" t="str">
        <f t="shared" si="11"/>
        <v/>
      </c>
      <c r="B41" t="str">
        <f t="shared" si="7"/>
        <v/>
      </c>
      <c r="C41" t="str">
        <f>IFERROR(_xlfn.CONCAT(VLOOKUP(B41,Member!A:I,3,0)," ",(VLOOKUP(B41,Member!A:I,4,0))),"")</f>
        <v/>
      </c>
      <c r="D41" t="str">
        <f>IFERROR(VLOOKUP(B41,Member!A:I,9,0),"")</f>
        <v/>
      </c>
      <c r="E41" s="84" t="str">
        <f t="shared" si="8"/>
        <v/>
      </c>
      <c r="F41" t="str">
        <f t="shared" si="9"/>
        <v/>
      </c>
      <c r="G41" s="118" t="str">
        <f t="shared" si="10"/>
        <v/>
      </c>
      <c r="L41" s="264">
        <f>Member!A41</f>
        <v>38134</v>
      </c>
      <c r="M41">
        <f>SUMIF(Erfassung3!BD:BD,L41,Erfassung3!BW:BW)</f>
        <v>0</v>
      </c>
      <c r="N41">
        <f>SUMIF(Erfassung3!BD:BD,L41,Erfassung3!BG:BG)</f>
        <v>0</v>
      </c>
      <c r="O41">
        <f t="shared" si="1"/>
        <v>0</v>
      </c>
      <c r="P41">
        <f t="shared" si="0"/>
        <v>1</v>
      </c>
    </row>
    <row r="42" spans="1:16" x14ac:dyDescent="0.25">
      <c r="A42" t="str">
        <f t="shared" si="11"/>
        <v/>
      </c>
      <c r="B42" t="str">
        <f t="shared" si="7"/>
        <v/>
      </c>
      <c r="C42" t="str">
        <f>IFERROR(_xlfn.CONCAT(VLOOKUP(B42,Member!A:I,3,0)," ",(VLOOKUP(B42,Member!A:I,4,0))),"")</f>
        <v/>
      </c>
      <c r="D42" t="str">
        <f>IFERROR(VLOOKUP(B42,Member!A:I,9,0),"")</f>
        <v/>
      </c>
      <c r="E42" s="84" t="str">
        <f t="shared" si="8"/>
        <v/>
      </c>
      <c r="F42" t="str">
        <f t="shared" si="9"/>
        <v/>
      </c>
      <c r="G42" s="118" t="str">
        <f t="shared" si="10"/>
        <v/>
      </c>
      <c r="L42" s="264">
        <f>Member!A42</f>
        <v>38936</v>
      </c>
      <c r="M42">
        <f>SUMIF(Erfassung3!BD:BD,L42,Erfassung3!BW:BW)</f>
        <v>0</v>
      </c>
      <c r="N42">
        <f>SUMIF(Erfassung3!BD:BD,L42,Erfassung3!BG:BG)</f>
        <v>0</v>
      </c>
      <c r="O42">
        <f t="shared" si="1"/>
        <v>0</v>
      </c>
      <c r="P42">
        <f t="shared" si="0"/>
        <v>1</v>
      </c>
    </row>
    <row r="43" spans="1:16" x14ac:dyDescent="0.25">
      <c r="A43" t="str">
        <f t="shared" si="11"/>
        <v/>
      </c>
      <c r="B43" t="str">
        <f t="shared" si="7"/>
        <v/>
      </c>
      <c r="C43" t="str">
        <f>IFERROR(_xlfn.CONCAT(VLOOKUP(B43,Member!A:I,3,0)," ",(VLOOKUP(B43,Member!A:I,4,0))),"")</f>
        <v/>
      </c>
      <c r="D43" t="str">
        <f>IFERROR(VLOOKUP(B43,Member!A:I,9,0),"")</f>
        <v/>
      </c>
      <c r="E43" s="84" t="str">
        <f t="shared" si="8"/>
        <v/>
      </c>
      <c r="F43" t="str">
        <f t="shared" si="9"/>
        <v/>
      </c>
      <c r="G43" s="118" t="str">
        <f t="shared" si="10"/>
        <v/>
      </c>
      <c r="L43" s="264">
        <f>Member!A43</f>
        <v>25378</v>
      </c>
      <c r="M43">
        <f>SUMIF(Erfassung3!BD:BD,L43,Erfassung3!BW:BW)</f>
        <v>0</v>
      </c>
      <c r="N43">
        <f>SUMIF(Erfassung3!BD:BD,L43,Erfassung3!BG:BG)</f>
        <v>0</v>
      </c>
      <c r="O43">
        <f t="shared" si="1"/>
        <v>0</v>
      </c>
      <c r="P43">
        <f t="shared" si="0"/>
        <v>1</v>
      </c>
    </row>
    <row r="44" spans="1:16" x14ac:dyDescent="0.25">
      <c r="A44" t="str">
        <f t="shared" si="11"/>
        <v/>
      </c>
      <c r="B44" t="str">
        <f t="shared" si="7"/>
        <v/>
      </c>
      <c r="C44" t="str">
        <f>IFERROR(_xlfn.CONCAT(VLOOKUP(B44,Member!A:I,3,0)," ",(VLOOKUP(B44,Member!A:I,4,0))),"")</f>
        <v/>
      </c>
      <c r="D44" t="str">
        <f>IFERROR(VLOOKUP(B44,Member!A:I,9,0),"")</f>
        <v/>
      </c>
      <c r="E44" s="84" t="str">
        <f t="shared" si="8"/>
        <v/>
      </c>
      <c r="F44" t="str">
        <f t="shared" si="9"/>
        <v/>
      </c>
      <c r="G44" s="118" t="str">
        <f t="shared" si="10"/>
        <v/>
      </c>
      <c r="L44" s="264">
        <f>Member!A44</f>
        <v>38490</v>
      </c>
      <c r="M44">
        <f>SUMIF(Erfassung3!BD:BD,L44,Erfassung3!BW:BW)</f>
        <v>0</v>
      </c>
      <c r="N44">
        <f>SUMIF(Erfassung3!BD:BD,L44,Erfassung3!BG:BG)</f>
        <v>0</v>
      </c>
      <c r="O44">
        <f t="shared" si="1"/>
        <v>0</v>
      </c>
      <c r="P44">
        <f t="shared" si="0"/>
        <v>1</v>
      </c>
    </row>
    <row r="45" spans="1:16" x14ac:dyDescent="0.25">
      <c r="A45" t="str">
        <f t="shared" si="11"/>
        <v/>
      </c>
      <c r="B45" t="str">
        <f t="shared" si="7"/>
        <v/>
      </c>
      <c r="C45" t="str">
        <f>IFERROR(_xlfn.CONCAT(VLOOKUP(B45,Member!A:I,3,0)," ",(VLOOKUP(B45,Member!A:I,4,0))),"")</f>
        <v/>
      </c>
      <c r="D45" t="str">
        <f>IFERROR(VLOOKUP(B45,Member!A:I,9,0),"")</f>
        <v/>
      </c>
      <c r="E45" s="84" t="str">
        <f t="shared" si="8"/>
        <v/>
      </c>
      <c r="F45" t="str">
        <f t="shared" si="9"/>
        <v/>
      </c>
      <c r="G45" s="118" t="str">
        <f t="shared" si="10"/>
        <v/>
      </c>
      <c r="L45" s="264">
        <f>Member!A45</f>
        <v>38489</v>
      </c>
      <c r="M45">
        <f>SUMIF(Erfassung3!BD:BD,L45,Erfassung3!BW:BW)</f>
        <v>0</v>
      </c>
      <c r="N45">
        <f>SUMIF(Erfassung3!BD:BD,L45,Erfassung3!BG:BG)</f>
        <v>0</v>
      </c>
      <c r="O45">
        <f t="shared" si="1"/>
        <v>0</v>
      </c>
      <c r="P45">
        <f t="shared" si="0"/>
        <v>1</v>
      </c>
    </row>
    <row r="46" spans="1:16" x14ac:dyDescent="0.25">
      <c r="A46" t="str">
        <f t="shared" si="11"/>
        <v/>
      </c>
      <c r="B46" t="str">
        <f t="shared" si="7"/>
        <v/>
      </c>
      <c r="C46" t="str">
        <f>IFERROR(_xlfn.CONCAT(VLOOKUP(B46,Member!A:I,3,0)," ",(VLOOKUP(B46,Member!A:I,4,0))),"")</f>
        <v/>
      </c>
      <c r="D46" t="str">
        <f>IFERROR(VLOOKUP(B46,Member!A:I,9,0),"")</f>
        <v/>
      </c>
      <c r="E46" s="84" t="str">
        <f t="shared" si="8"/>
        <v/>
      </c>
      <c r="F46" t="str">
        <f t="shared" si="9"/>
        <v/>
      </c>
      <c r="G46" s="118" t="str">
        <f t="shared" si="10"/>
        <v/>
      </c>
      <c r="L46" s="264">
        <f>Member!A46</f>
        <v>7265</v>
      </c>
      <c r="M46">
        <f>SUMIF(Erfassung3!BD:BD,L46,Erfassung3!BW:BW)</f>
        <v>0</v>
      </c>
      <c r="N46">
        <f>SUMIF(Erfassung3!BD:BD,L46,Erfassung3!BG:BG)</f>
        <v>0</v>
      </c>
      <c r="O46">
        <f t="shared" si="1"/>
        <v>0</v>
      </c>
      <c r="P46">
        <f t="shared" si="0"/>
        <v>1</v>
      </c>
    </row>
    <row r="47" spans="1:16" x14ac:dyDescent="0.25">
      <c r="A47" t="str">
        <f t="shared" si="11"/>
        <v/>
      </c>
      <c r="B47" t="str">
        <f t="shared" si="7"/>
        <v/>
      </c>
      <c r="C47" t="str">
        <f>IFERROR(_xlfn.CONCAT(VLOOKUP(B47,Member!A:I,3,0)," ",(VLOOKUP(B47,Member!A:I,4,0))),"")</f>
        <v/>
      </c>
      <c r="D47" t="str">
        <f>IFERROR(VLOOKUP(B47,Member!A:I,9,0),"")</f>
        <v/>
      </c>
      <c r="E47" s="84" t="str">
        <f t="shared" si="8"/>
        <v/>
      </c>
      <c r="F47" t="str">
        <f t="shared" si="9"/>
        <v/>
      </c>
      <c r="G47" s="118" t="str">
        <f t="shared" si="10"/>
        <v/>
      </c>
      <c r="L47" s="264">
        <f>Member!A47</f>
        <v>38974</v>
      </c>
      <c r="M47">
        <f>SUMIF(Erfassung3!BD:BD,L47,Erfassung3!BW:BW)</f>
        <v>0</v>
      </c>
      <c r="N47">
        <f>SUMIF(Erfassung3!BD:BD,L47,Erfassung3!BG:BG)</f>
        <v>0</v>
      </c>
      <c r="O47">
        <f t="shared" si="1"/>
        <v>0</v>
      </c>
      <c r="P47">
        <f t="shared" si="0"/>
        <v>1</v>
      </c>
    </row>
    <row r="48" spans="1:16" x14ac:dyDescent="0.25">
      <c r="A48" t="str">
        <f t="shared" si="11"/>
        <v/>
      </c>
      <c r="B48" t="str">
        <f t="shared" si="7"/>
        <v/>
      </c>
      <c r="C48" t="str">
        <f>IFERROR(_xlfn.CONCAT(VLOOKUP(B48,Member!A:I,3,0)," ",(VLOOKUP(B48,Member!A:I,4,0))),"")</f>
        <v/>
      </c>
      <c r="D48" t="str">
        <f>IFERROR(VLOOKUP(B48,Member!A:I,9,0),"")</f>
        <v/>
      </c>
      <c r="E48" s="84" t="str">
        <f t="shared" si="8"/>
        <v/>
      </c>
      <c r="F48" t="str">
        <f t="shared" si="9"/>
        <v/>
      </c>
      <c r="G48" s="118" t="str">
        <f t="shared" si="10"/>
        <v/>
      </c>
      <c r="L48" s="264">
        <f>Member!A48</f>
        <v>16897</v>
      </c>
      <c r="M48">
        <f>SUMIF(Erfassung3!BD:BD,L48,Erfassung3!BW:BW)</f>
        <v>0</v>
      </c>
      <c r="N48">
        <f>SUMIF(Erfassung3!BD:BD,L48,Erfassung3!BG:BG)</f>
        <v>0</v>
      </c>
      <c r="O48">
        <f t="shared" si="1"/>
        <v>0</v>
      </c>
      <c r="P48">
        <f t="shared" si="0"/>
        <v>1</v>
      </c>
    </row>
    <row r="49" spans="1:16" x14ac:dyDescent="0.25">
      <c r="A49" t="str">
        <f t="shared" si="11"/>
        <v/>
      </c>
      <c r="B49" t="str">
        <f t="shared" si="7"/>
        <v/>
      </c>
      <c r="C49" t="str">
        <f>IFERROR(_xlfn.CONCAT(VLOOKUP(B49,Member!A:I,3,0)," ",(VLOOKUP(B49,Member!A:I,4,0))),"")</f>
        <v/>
      </c>
      <c r="D49" t="str">
        <f>IFERROR(VLOOKUP(B49,Member!A:I,9,0),"")</f>
        <v/>
      </c>
      <c r="E49" s="84" t="str">
        <f t="shared" si="8"/>
        <v/>
      </c>
      <c r="F49" t="str">
        <f t="shared" si="9"/>
        <v/>
      </c>
      <c r="G49" s="118" t="str">
        <f t="shared" si="10"/>
        <v/>
      </c>
      <c r="L49" s="264">
        <f>Member!A49</f>
        <v>25436</v>
      </c>
      <c r="M49">
        <f>SUMIF(Erfassung3!BD:BD,L49,Erfassung3!BW:BW)</f>
        <v>0</v>
      </c>
      <c r="N49">
        <f>SUMIF(Erfassung3!BD:BD,L49,Erfassung3!BG:BG)</f>
        <v>0</v>
      </c>
      <c r="O49">
        <f t="shared" si="1"/>
        <v>0</v>
      </c>
      <c r="P49">
        <f t="shared" si="0"/>
        <v>1</v>
      </c>
    </row>
    <row r="50" spans="1:16" x14ac:dyDescent="0.25">
      <c r="A50" t="str">
        <f t="shared" si="11"/>
        <v/>
      </c>
      <c r="B50" t="str">
        <f t="shared" si="7"/>
        <v/>
      </c>
      <c r="C50" t="str">
        <f>IFERROR(_xlfn.CONCAT(VLOOKUP(B50,Member!A:I,3,0)," ",(VLOOKUP(B50,Member!A:I,4,0))),"")</f>
        <v/>
      </c>
      <c r="D50" t="str">
        <f>IFERROR(VLOOKUP(B50,Member!A:I,9,0),"")</f>
        <v/>
      </c>
      <c r="E50" s="84" t="str">
        <f t="shared" si="8"/>
        <v/>
      </c>
      <c r="F50" t="str">
        <f t="shared" si="9"/>
        <v/>
      </c>
      <c r="G50" s="118" t="str">
        <f t="shared" si="10"/>
        <v/>
      </c>
      <c r="L50" s="264">
        <f>Member!A50</f>
        <v>25760</v>
      </c>
      <c r="M50">
        <f>SUMIF(Erfassung3!BD:BD,L50,Erfassung3!BW:BW)</f>
        <v>0</v>
      </c>
      <c r="N50">
        <f>SUMIF(Erfassung3!BD:BD,L50,Erfassung3!BG:BG)</f>
        <v>0</v>
      </c>
      <c r="O50">
        <f t="shared" si="1"/>
        <v>0</v>
      </c>
      <c r="P50">
        <f t="shared" si="0"/>
        <v>1</v>
      </c>
    </row>
    <row r="51" spans="1:16" x14ac:dyDescent="0.25">
      <c r="A51" t="str">
        <f t="shared" si="11"/>
        <v/>
      </c>
      <c r="B51" t="str">
        <f t="shared" si="7"/>
        <v/>
      </c>
      <c r="C51" t="str">
        <f>IFERROR(_xlfn.CONCAT(VLOOKUP(B51,Member!A:I,3,0)," ",(VLOOKUP(B51,Member!A:I,4,0))),"")</f>
        <v/>
      </c>
      <c r="D51" t="str">
        <f>IFERROR(VLOOKUP(B51,Member!A:I,9,0),"")</f>
        <v/>
      </c>
      <c r="E51" s="84" t="str">
        <f t="shared" si="8"/>
        <v/>
      </c>
      <c r="F51" t="str">
        <f t="shared" si="9"/>
        <v/>
      </c>
      <c r="G51" s="118" t="str">
        <f t="shared" si="10"/>
        <v/>
      </c>
      <c r="L51" s="264">
        <f>Member!A51</f>
        <v>7286</v>
      </c>
      <c r="M51">
        <f>SUMIF(Erfassung3!BD:BD,L51,Erfassung3!BW:BW)</f>
        <v>0</v>
      </c>
      <c r="N51">
        <f>SUMIF(Erfassung3!BD:BD,L51,Erfassung3!BG:BG)</f>
        <v>0</v>
      </c>
      <c r="O51">
        <f t="shared" si="1"/>
        <v>0</v>
      </c>
      <c r="P51">
        <f t="shared" si="0"/>
        <v>1</v>
      </c>
    </row>
    <row r="52" spans="1:16" x14ac:dyDescent="0.25">
      <c r="A52" t="str">
        <f t="shared" si="11"/>
        <v/>
      </c>
      <c r="B52" t="str">
        <f t="shared" si="7"/>
        <v/>
      </c>
      <c r="C52" t="str">
        <f>IFERROR(_xlfn.CONCAT(VLOOKUP(B52,Member!A:I,3,0)," ",(VLOOKUP(B52,Member!A:I,4,0))),"")</f>
        <v/>
      </c>
      <c r="D52" t="str">
        <f>IFERROR(VLOOKUP(B52,Member!A:I,9,0),"")</f>
        <v/>
      </c>
      <c r="E52" s="84" t="str">
        <f t="shared" si="8"/>
        <v/>
      </c>
      <c r="F52" t="str">
        <f t="shared" si="9"/>
        <v/>
      </c>
      <c r="G52" s="118" t="str">
        <f t="shared" si="10"/>
        <v/>
      </c>
      <c r="L52" s="264">
        <f>Member!A52</f>
        <v>7283</v>
      </c>
      <c r="M52">
        <f>SUMIF(Erfassung3!BD:BD,L52,Erfassung3!BW:BW)</f>
        <v>0</v>
      </c>
      <c r="N52">
        <f>SUMIF(Erfassung3!BD:BD,L52,Erfassung3!BG:BG)</f>
        <v>0</v>
      </c>
      <c r="O52">
        <f t="shared" si="1"/>
        <v>0</v>
      </c>
      <c r="P52">
        <f t="shared" si="0"/>
        <v>1</v>
      </c>
    </row>
    <row r="53" spans="1:16" x14ac:dyDescent="0.25">
      <c r="A53" t="str">
        <f t="shared" si="11"/>
        <v/>
      </c>
      <c r="B53" t="str">
        <f t="shared" si="7"/>
        <v/>
      </c>
      <c r="C53" t="str">
        <f>IFERROR(_xlfn.CONCAT(VLOOKUP(B53,Member!A:I,3,0)," ",(VLOOKUP(B53,Member!A:I,4,0))),"")</f>
        <v/>
      </c>
      <c r="D53" t="str">
        <f>IFERROR(VLOOKUP(B53,Member!A:I,9,0),"")</f>
        <v/>
      </c>
      <c r="E53" s="84" t="str">
        <f t="shared" si="8"/>
        <v/>
      </c>
      <c r="F53" t="str">
        <f t="shared" si="9"/>
        <v/>
      </c>
      <c r="G53" s="118" t="str">
        <f t="shared" si="10"/>
        <v/>
      </c>
      <c r="L53" s="264">
        <f>Member!A53</f>
        <v>7282</v>
      </c>
      <c r="M53">
        <f>SUMIF(Erfassung3!BD:BD,L53,Erfassung3!BW:BW)</f>
        <v>0</v>
      </c>
      <c r="N53">
        <f>SUMIF(Erfassung3!BD:BD,L53,Erfassung3!BG:BG)</f>
        <v>0</v>
      </c>
      <c r="O53">
        <f t="shared" si="1"/>
        <v>0</v>
      </c>
      <c r="P53">
        <f t="shared" si="0"/>
        <v>1</v>
      </c>
    </row>
    <row r="54" spans="1:16" x14ac:dyDescent="0.25">
      <c r="A54" t="str">
        <f t="shared" si="11"/>
        <v/>
      </c>
      <c r="B54" t="str">
        <f t="shared" si="7"/>
        <v/>
      </c>
      <c r="C54" t="str">
        <f>IFERROR(_xlfn.CONCAT(VLOOKUP(B54,Member!A:I,3,0)," ",(VLOOKUP(B54,Member!A:I,4,0))),"")</f>
        <v/>
      </c>
      <c r="D54" t="str">
        <f>IFERROR(VLOOKUP(B54,Member!A:I,9,0),"")</f>
        <v/>
      </c>
      <c r="E54" s="84" t="str">
        <f t="shared" si="8"/>
        <v/>
      </c>
      <c r="F54" t="str">
        <f t="shared" si="9"/>
        <v/>
      </c>
      <c r="G54" s="118" t="str">
        <f t="shared" si="10"/>
        <v/>
      </c>
      <c r="L54" s="264">
        <f>Member!A54</f>
        <v>38930</v>
      </c>
      <c r="M54">
        <f>SUMIF(Erfassung3!BD:BD,L54,Erfassung3!BW:BW)</f>
        <v>0</v>
      </c>
      <c r="N54">
        <f>SUMIF(Erfassung3!BD:BD,L54,Erfassung3!BG:BG)</f>
        <v>0</v>
      </c>
      <c r="O54">
        <f t="shared" si="1"/>
        <v>0</v>
      </c>
      <c r="P54">
        <f t="shared" si="0"/>
        <v>1</v>
      </c>
    </row>
    <row r="55" spans="1:16" x14ac:dyDescent="0.25">
      <c r="A55" t="str">
        <f t="shared" si="11"/>
        <v/>
      </c>
      <c r="B55" t="str">
        <f t="shared" si="7"/>
        <v/>
      </c>
      <c r="C55" t="str">
        <f>IFERROR(_xlfn.CONCAT(VLOOKUP(B55,Member!A:I,3,0)," ",(VLOOKUP(B55,Member!A:I,4,0))),"")</f>
        <v/>
      </c>
      <c r="D55" t="str">
        <f>IFERROR(VLOOKUP(B55,Member!A:I,9,0),"")</f>
        <v/>
      </c>
      <c r="E55" s="84" t="str">
        <f t="shared" si="8"/>
        <v/>
      </c>
      <c r="F55" t="str">
        <f t="shared" si="9"/>
        <v/>
      </c>
      <c r="G55" s="118" t="str">
        <f t="shared" si="10"/>
        <v/>
      </c>
      <c r="L55" s="264">
        <f>Member!A55</f>
        <v>38886</v>
      </c>
      <c r="M55">
        <f>SUMIF(Erfassung3!BD:BD,L55,Erfassung3!BW:BW)</f>
        <v>0</v>
      </c>
      <c r="N55">
        <f>SUMIF(Erfassung3!BD:BD,L55,Erfassung3!BG:BG)</f>
        <v>0</v>
      </c>
      <c r="O55">
        <f t="shared" si="1"/>
        <v>0</v>
      </c>
      <c r="P55">
        <f t="shared" si="0"/>
        <v>1</v>
      </c>
    </row>
    <row r="56" spans="1:16" x14ac:dyDescent="0.25">
      <c r="A56" t="str">
        <f t="shared" si="11"/>
        <v/>
      </c>
      <c r="B56" t="str">
        <f t="shared" si="7"/>
        <v/>
      </c>
      <c r="C56" t="str">
        <f>IFERROR(_xlfn.CONCAT(VLOOKUP(B56,Member!A:I,3,0)," ",(VLOOKUP(B56,Member!A:I,4,0))),"")</f>
        <v/>
      </c>
      <c r="D56" t="str">
        <f>IFERROR(VLOOKUP(B56,Member!A:I,9,0),"")</f>
        <v/>
      </c>
      <c r="E56" s="84" t="str">
        <f t="shared" si="8"/>
        <v/>
      </c>
      <c r="F56" t="str">
        <f t="shared" si="9"/>
        <v/>
      </c>
      <c r="G56" s="118" t="str">
        <f t="shared" si="10"/>
        <v/>
      </c>
      <c r="L56" s="264">
        <f>Member!A56</f>
        <v>25761</v>
      </c>
      <c r="M56">
        <f>SUMIF(Erfassung3!BD:BD,L56,Erfassung3!BW:BW)</f>
        <v>0</v>
      </c>
      <c r="N56">
        <f>SUMIF(Erfassung3!BD:BD,L56,Erfassung3!BG:BG)</f>
        <v>0</v>
      </c>
      <c r="O56">
        <f t="shared" si="1"/>
        <v>0</v>
      </c>
      <c r="P56">
        <f t="shared" si="0"/>
        <v>1</v>
      </c>
    </row>
    <row r="57" spans="1:16" x14ac:dyDescent="0.25">
      <c r="A57" t="str">
        <f t="shared" si="11"/>
        <v/>
      </c>
      <c r="B57" t="str">
        <f t="shared" si="7"/>
        <v/>
      </c>
      <c r="C57" t="str">
        <f>IFERROR(_xlfn.CONCAT(VLOOKUP(B57,Member!A:I,3,0)," ",(VLOOKUP(B57,Member!A:I,4,0))),"")</f>
        <v/>
      </c>
      <c r="D57" t="str">
        <f>IFERROR(VLOOKUP(B57,Member!A:I,9,0),"")</f>
        <v/>
      </c>
      <c r="E57" s="84" t="str">
        <f t="shared" si="8"/>
        <v/>
      </c>
      <c r="F57" t="str">
        <f t="shared" si="9"/>
        <v/>
      </c>
      <c r="G57" s="118" t="str">
        <f t="shared" si="10"/>
        <v/>
      </c>
      <c r="L57" s="264">
        <f>Member!A57</f>
        <v>38082</v>
      </c>
      <c r="M57">
        <f>SUMIF(Erfassung3!BD:BD,L57,Erfassung3!BW:BW)</f>
        <v>0</v>
      </c>
      <c r="N57">
        <f>SUMIF(Erfassung3!BD:BD,L57,Erfassung3!BG:BG)</f>
        <v>0</v>
      </c>
      <c r="O57">
        <f t="shared" si="1"/>
        <v>0</v>
      </c>
      <c r="P57">
        <f t="shared" si="0"/>
        <v>1</v>
      </c>
    </row>
    <row r="58" spans="1:16" x14ac:dyDescent="0.25">
      <c r="A58" t="str">
        <f t="shared" si="11"/>
        <v/>
      </c>
      <c r="B58" t="str">
        <f t="shared" si="7"/>
        <v/>
      </c>
      <c r="C58" t="str">
        <f>IFERROR(_xlfn.CONCAT(VLOOKUP(B58,Member!A:I,3,0)," ",(VLOOKUP(B58,Member!A:I,4,0))),"")</f>
        <v/>
      </c>
      <c r="D58" t="str">
        <f>IFERROR(VLOOKUP(B58,Member!A:I,9,0),"")</f>
        <v/>
      </c>
      <c r="E58" s="84" t="str">
        <f t="shared" si="8"/>
        <v/>
      </c>
      <c r="F58" t="str">
        <f t="shared" si="9"/>
        <v/>
      </c>
      <c r="G58" s="118" t="str">
        <f t="shared" si="10"/>
        <v/>
      </c>
      <c r="L58" s="264">
        <f>Member!A58</f>
        <v>38885</v>
      </c>
      <c r="M58">
        <f>SUMIF(Erfassung3!BD:BD,L58,Erfassung3!BW:BW)</f>
        <v>0</v>
      </c>
      <c r="N58">
        <f>SUMIF(Erfassung3!BD:BD,L58,Erfassung3!BG:BG)</f>
        <v>0</v>
      </c>
      <c r="O58">
        <f t="shared" si="1"/>
        <v>0</v>
      </c>
      <c r="P58">
        <f t="shared" si="0"/>
        <v>1</v>
      </c>
    </row>
    <row r="59" spans="1:16" x14ac:dyDescent="0.25">
      <c r="A59" t="str">
        <f t="shared" si="11"/>
        <v/>
      </c>
      <c r="B59" t="str">
        <f t="shared" si="7"/>
        <v/>
      </c>
      <c r="C59" t="str">
        <f>IFERROR(_xlfn.CONCAT(VLOOKUP(B59,Member!A:I,3,0)," ",(VLOOKUP(B59,Member!A:I,4,0))),"")</f>
        <v/>
      </c>
      <c r="D59" t="str">
        <f>IFERROR(VLOOKUP(B59,Member!A:I,9,0),"")</f>
        <v/>
      </c>
      <c r="E59" s="84" t="str">
        <f t="shared" si="8"/>
        <v/>
      </c>
      <c r="F59" t="str">
        <f t="shared" si="9"/>
        <v/>
      </c>
      <c r="G59" s="118" t="str">
        <f t="shared" si="10"/>
        <v/>
      </c>
      <c r="L59" s="264">
        <f>Member!A59</f>
        <v>25932</v>
      </c>
      <c r="M59">
        <f>SUMIF(Erfassung3!BD:BD,L59,Erfassung3!BW:BW)</f>
        <v>0</v>
      </c>
      <c r="N59">
        <f>SUMIF(Erfassung3!BD:BD,L59,Erfassung3!BG:BG)</f>
        <v>0</v>
      </c>
      <c r="O59">
        <f t="shared" si="1"/>
        <v>0</v>
      </c>
      <c r="P59">
        <f t="shared" si="0"/>
        <v>1</v>
      </c>
    </row>
    <row r="60" spans="1:16" x14ac:dyDescent="0.25">
      <c r="A60" t="str">
        <f t="shared" si="11"/>
        <v/>
      </c>
      <c r="B60" t="str">
        <f t="shared" si="7"/>
        <v/>
      </c>
      <c r="C60" t="str">
        <f>IFERROR(_xlfn.CONCAT(VLOOKUP(B60,Member!A:I,3,0)," ",(VLOOKUP(B60,Member!A:I,4,0))),"")</f>
        <v/>
      </c>
      <c r="D60" t="str">
        <f>IFERROR(VLOOKUP(B60,Member!A:I,9,0),"")</f>
        <v/>
      </c>
      <c r="E60" s="84" t="str">
        <f t="shared" si="8"/>
        <v/>
      </c>
      <c r="F60" t="str">
        <f t="shared" si="9"/>
        <v/>
      </c>
      <c r="G60" s="118" t="str">
        <f t="shared" si="10"/>
        <v/>
      </c>
      <c r="L60" s="264">
        <f>Member!A60</f>
        <v>25044</v>
      </c>
      <c r="M60">
        <f>SUMIF(Erfassung3!BD:BD,L60,Erfassung3!BW:BW)</f>
        <v>0</v>
      </c>
      <c r="N60">
        <f>SUMIF(Erfassung3!BD:BD,L60,Erfassung3!BG:BG)</f>
        <v>0</v>
      </c>
      <c r="O60">
        <f t="shared" si="1"/>
        <v>0</v>
      </c>
      <c r="P60">
        <f t="shared" si="0"/>
        <v>1</v>
      </c>
    </row>
    <row r="61" spans="1:16" x14ac:dyDescent="0.25">
      <c r="A61" t="str">
        <f t="shared" si="11"/>
        <v/>
      </c>
      <c r="B61" t="str">
        <f t="shared" si="7"/>
        <v/>
      </c>
      <c r="C61" t="str">
        <f>IFERROR(_xlfn.CONCAT(VLOOKUP(B61,Member!A:I,3,0)," ",(VLOOKUP(B61,Member!A:I,4,0))),"")</f>
        <v/>
      </c>
      <c r="D61" t="str">
        <f>IFERROR(VLOOKUP(B61,Member!A:I,9,0),"")</f>
        <v/>
      </c>
      <c r="E61" s="84" t="str">
        <f t="shared" si="8"/>
        <v/>
      </c>
      <c r="F61" t="str">
        <f t="shared" si="9"/>
        <v/>
      </c>
      <c r="G61" s="118" t="str">
        <f t="shared" si="10"/>
        <v/>
      </c>
      <c r="L61" s="264">
        <f>Member!A61</f>
        <v>38683</v>
      </c>
      <c r="M61">
        <f>SUMIF(Erfassung3!BD:BD,L61,Erfassung3!BW:BW)</f>
        <v>0</v>
      </c>
      <c r="N61">
        <f>SUMIF(Erfassung3!BD:BD,L61,Erfassung3!BG:BG)</f>
        <v>0</v>
      </c>
      <c r="O61">
        <f t="shared" si="1"/>
        <v>0</v>
      </c>
      <c r="P61">
        <f t="shared" si="0"/>
        <v>1</v>
      </c>
    </row>
    <row r="62" spans="1:16" x14ac:dyDescent="0.25">
      <c r="A62" t="str">
        <f t="shared" si="11"/>
        <v/>
      </c>
      <c r="B62" t="str">
        <f t="shared" si="7"/>
        <v/>
      </c>
      <c r="C62" t="str">
        <f>IFERROR(_xlfn.CONCAT(VLOOKUP(B62,Member!A:I,3,0)," ",(VLOOKUP(B62,Member!A:I,4,0))),"")</f>
        <v/>
      </c>
      <c r="D62" t="str">
        <f>IFERROR(VLOOKUP(B62,Member!A:I,9,0),"")</f>
        <v/>
      </c>
      <c r="E62" s="84" t="str">
        <f t="shared" si="8"/>
        <v/>
      </c>
      <c r="F62" t="str">
        <f t="shared" si="9"/>
        <v/>
      </c>
      <c r="G62" s="118" t="str">
        <f t="shared" si="10"/>
        <v/>
      </c>
      <c r="L62" s="264">
        <f>Member!A62</f>
        <v>25519</v>
      </c>
      <c r="M62">
        <f>SUMIF(Erfassung3!BD:BD,L62,Erfassung3!BW:BW)</f>
        <v>0</v>
      </c>
      <c r="N62">
        <f>SUMIF(Erfassung3!BD:BD,L62,Erfassung3!BG:BG)</f>
        <v>0</v>
      </c>
      <c r="O62">
        <f t="shared" si="1"/>
        <v>0</v>
      </c>
      <c r="P62">
        <f t="shared" si="0"/>
        <v>1</v>
      </c>
    </row>
    <row r="63" spans="1:16" x14ac:dyDescent="0.25">
      <c r="A63" t="str">
        <f t="shared" si="11"/>
        <v/>
      </c>
      <c r="B63" t="str">
        <f t="shared" si="7"/>
        <v/>
      </c>
      <c r="C63" t="str">
        <f>IFERROR(_xlfn.CONCAT(VLOOKUP(B63,Member!A:I,3,0)," ",(VLOOKUP(B63,Member!A:I,4,0))),"")</f>
        <v/>
      </c>
      <c r="D63" t="str">
        <f>IFERROR(VLOOKUP(B63,Member!A:I,9,0),"")</f>
        <v/>
      </c>
      <c r="E63" s="84" t="str">
        <f t="shared" si="8"/>
        <v/>
      </c>
      <c r="F63" t="str">
        <f t="shared" si="9"/>
        <v/>
      </c>
      <c r="G63" s="118" t="str">
        <f t="shared" si="10"/>
        <v/>
      </c>
      <c r="L63" s="264">
        <f>Member!A63</f>
        <v>25521</v>
      </c>
      <c r="M63">
        <f>SUMIF(Erfassung3!BD:BD,L63,Erfassung3!BW:BW)</f>
        <v>0</v>
      </c>
      <c r="N63">
        <f>SUMIF(Erfassung3!BD:BD,L63,Erfassung3!BG:BG)</f>
        <v>0</v>
      </c>
      <c r="O63">
        <f t="shared" si="1"/>
        <v>0</v>
      </c>
      <c r="P63">
        <f t="shared" si="0"/>
        <v>1</v>
      </c>
    </row>
    <row r="64" spans="1:16" x14ac:dyDescent="0.25">
      <c r="A64" t="str">
        <f t="shared" si="11"/>
        <v/>
      </c>
      <c r="B64" t="str">
        <f t="shared" si="7"/>
        <v/>
      </c>
      <c r="C64" t="str">
        <f>IFERROR(_xlfn.CONCAT(VLOOKUP(B64,Member!A:I,3,0)," ",(VLOOKUP(B64,Member!A:I,4,0))),"")</f>
        <v/>
      </c>
      <c r="D64" t="str">
        <f>IFERROR(VLOOKUP(B64,Member!A:I,9,0),"")</f>
        <v/>
      </c>
      <c r="E64" s="84" t="str">
        <f t="shared" si="8"/>
        <v/>
      </c>
      <c r="F64" t="str">
        <f t="shared" si="9"/>
        <v/>
      </c>
      <c r="G64" s="118" t="str">
        <f t="shared" si="10"/>
        <v/>
      </c>
      <c r="L64" s="264">
        <f>Member!A64</f>
        <v>25973</v>
      </c>
      <c r="M64">
        <f>SUMIF(Erfassung3!BD:BD,L64,Erfassung3!BW:BW)</f>
        <v>0</v>
      </c>
      <c r="N64">
        <f>SUMIF(Erfassung3!BD:BD,L64,Erfassung3!BG:BG)</f>
        <v>0</v>
      </c>
      <c r="O64">
        <f t="shared" si="1"/>
        <v>0</v>
      </c>
      <c r="P64">
        <f t="shared" si="0"/>
        <v>1</v>
      </c>
    </row>
    <row r="65" spans="1:16" x14ac:dyDescent="0.25">
      <c r="A65" t="str">
        <f t="shared" si="11"/>
        <v/>
      </c>
      <c r="B65" t="str">
        <f t="shared" si="7"/>
        <v/>
      </c>
      <c r="C65" t="str">
        <f>IFERROR(_xlfn.CONCAT(VLOOKUP(B65,Member!A:I,3,0)," ",(VLOOKUP(B65,Member!A:I,4,0))),"")</f>
        <v/>
      </c>
      <c r="D65" t="str">
        <f>IFERROR(VLOOKUP(B65,Member!A:I,9,0),"")</f>
        <v/>
      </c>
      <c r="E65" s="84" t="str">
        <f t="shared" si="8"/>
        <v/>
      </c>
      <c r="F65" t="str">
        <f t="shared" si="9"/>
        <v/>
      </c>
      <c r="G65" s="118" t="str">
        <f t="shared" si="10"/>
        <v/>
      </c>
      <c r="L65" s="264">
        <f>Member!A65</f>
        <v>16854</v>
      </c>
      <c r="M65">
        <f>SUMIF(Erfassung3!BD:BD,L65,Erfassung3!BW:BW)</f>
        <v>0</v>
      </c>
      <c r="N65">
        <f>SUMIF(Erfassung3!BD:BD,L65,Erfassung3!BG:BG)</f>
        <v>0</v>
      </c>
      <c r="O65">
        <f t="shared" si="1"/>
        <v>0</v>
      </c>
      <c r="P65">
        <f t="shared" si="0"/>
        <v>1</v>
      </c>
    </row>
    <row r="66" spans="1:16" x14ac:dyDescent="0.25">
      <c r="A66" t="str">
        <f t="shared" si="11"/>
        <v/>
      </c>
      <c r="B66" t="str">
        <f t="shared" si="7"/>
        <v/>
      </c>
      <c r="C66" t="str">
        <f>IFERROR(_xlfn.CONCAT(VLOOKUP(B66,Member!A:I,3,0)," ",(VLOOKUP(B66,Member!A:I,4,0))),"")</f>
        <v/>
      </c>
      <c r="D66" t="str">
        <f>IFERROR(VLOOKUP(B66,Member!A:I,9,0),"")</f>
        <v/>
      </c>
      <c r="E66" s="84" t="str">
        <f t="shared" si="8"/>
        <v/>
      </c>
      <c r="F66" t="str">
        <f t="shared" si="9"/>
        <v/>
      </c>
      <c r="G66" s="118" t="str">
        <f t="shared" si="10"/>
        <v/>
      </c>
      <c r="L66" s="264">
        <f>Member!A66</f>
        <v>16707</v>
      </c>
      <c r="M66">
        <f>SUMIF(Erfassung3!BD:BD,L66,Erfassung3!BW:BW)</f>
        <v>0</v>
      </c>
      <c r="N66">
        <f>SUMIF(Erfassung3!BD:BD,L66,Erfassung3!BG:BG)</f>
        <v>0</v>
      </c>
      <c r="O66">
        <f t="shared" si="1"/>
        <v>0</v>
      </c>
      <c r="P66">
        <f t="shared" ref="P66:P129" si="12">RANK(O66,O:O)</f>
        <v>1</v>
      </c>
    </row>
    <row r="67" spans="1:16" x14ac:dyDescent="0.25">
      <c r="A67" t="str">
        <f t="shared" si="11"/>
        <v/>
      </c>
      <c r="B67" t="str">
        <f t="shared" si="7"/>
        <v/>
      </c>
      <c r="C67" t="str">
        <f>IFERROR(_xlfn.CONCAT(VLOOKUP(B67,Member!A:I,3,0)," ",(VLOOKUP(B67,Member!A:I,4,0))),"")</f>
        <v/>
      </c>
      <c r="D67" t="str">
        <f>IFERROR(VLOOKUP(B67,Member!A:I,9,0),"")</f>
        <v/>
      </c>
      <c r="E67" s="84" t="str">
        <f t="shared" si="8"/>
        <v/>
      </c>
      <c r="F67" t="str">
        <f t="shared" si="9"/>
        <v/>
      </c>
      <c r="G67" s="118" t="str">
        <f t="shared" si="10"/>
        <v/>
      </c>
      <c r="L67" s="264">
        <f>Member!A67</f>
        <v>7714</v>
      </c>
      <c r="M67">
        <f>SUMIF(Erfassung3!BD:BD,L67,Erfassung3!BW:BW)</f>
        <v>0</v>
      </c>
      <c r="N67">
        <f>SUMIF(Erfassung3!BD:BD,L67,Erfassung3!BG:BG)</f>
        <v>0</v>
      </c>
      <c r="O67">
        <f t="shared" ref="O67:O130" si="13">IF(N67=0,0,M67/N67-ROW()/1000000000)</f>
        <v>0</v>
      </c>
      <c r="P67">
        <f t="shared" si="12"/>
        <v>1</v>
      </c>
    </row>
    <row r="68" spans="1:16" x14ac:dyDescent="0.25">
      <c r="A68" t="str">
        <f t="shared" si="11"/>
        <v/>
      </c>
      <c r="B68" t="str">
        <f t="shared" si="7"/>
        <v/>
      </c>
      <c r="C68" t="str">
        <f>IFERROR(_xlfn.CONCAT(VLOOKUP(B68,Member!A:I,3,0)," ",(VLOOKUP(B68,Member!A:I,4,0))),"")</f>
        <v/>
      </c>
      <c r="D68" t="str">
        <f>IFERROR(VLOOKUP(B68,Member!A:I,9,0),"")</f>
        <v/>
      </c>
      <c r="E68" s="84" t="str">
        <f t="shared" si="8"/>
        <v/>
      </c>
      <c r="F68" t="str">
        <f t="shared" si="9"/>
        <v/>
      </c>
      <c r="G68" s="118" t="str">
        <f t="shared" si="10"/>
        <v/>
      </c>
      <c r="L68" s="264">
        <f>Member!A68</f>
        <v>25944</v>
      </c>
      <c r="M68">
        <f>SUMIF(Erfassung3!BD:BD,L68,Erfassung3!BW:BW)</f>
        <v>0</v>
      </c>
      <c r="N68">
        <f>SUMIF(Erfassung3!BD:BD,L68,Erfassung3!BG:BG)</f>
        <v>0</v>
      </c>
      <c r="O68">
        <f t="shared" si="13"/>
        <v>0</v>
      </c>
      <c r="P68">
        <f t="shared" si="12"/>
        <v>1</v>
      </c>
    </row>
    <row r="69" spans="1:16" x14ac:dyDescent="0.25">
      <c r="A69" t="str">
        <f t="shared" si="11"/>
        <v/>
      </c>
      <c r="B69" t="str">
        <f t="shared" ref="B69:B100" si="14">IFERROR(INDEX(L:L,MATCH(A69,P:P,0)),"")</f>
        <v/>
      </c>
      <c r="C69" t="str">
        <f>IFERROR(_xlfn.CONCAT(VLOOKUP(B69,Member!A:I,3,0)," ",(VLOOKUP(B69,Member!A:I,4,0))),"")</f>
        <v/>
      </c>
      <c r="D69" t="str">
        <f>IFERROR(VLOOKUP(B69,Member!A:I,9,0),"")</f>
        <v/>
      </c>
      <c r="E69" s="84" t="str">
        <f t="shared" ref="E69:E104" si="15">IFERROR(INDEX(M:M,MATCH(A69,P:P,0)),"")</f>
        <v/>
      </c>
      <c r="F69" t="str">
        <f t="shared" ref="F69:F104" si="16">IFERROR(INDEX(N:N,MATCH(A69,P:P,0)),"")</f>
        <v/>
      </c>
      <c r="G69" s="118" t="str">
        <f t="shared" ref="G69:G104" si="17">IFERROR(INDEX(O:O,MATCH(A69,P:P,0)),"")</f>
        <v/>
      </c>
      <c r="L69" s="264">
        <f>Member!A69</f>
        <v>25811</v>
      </c>
      <c r="M69">
        <f>SUMIF(Erfassung3!BD:BD,L69,Erfassung3!BW:BW)</f>
        <v>0</v>
      </c>
      <c r="N69">
        <f>SUMIF(Erfassung3!BD:BD,L69,Erfassung3!BG:BG)</f>
        <v>0</v>
      </c>
      <c r="O69">
        <f t="shared" si="13"/>
        <v>0</v>
      </c>
      <c r="P69">
        <f t="shared" si="12"/>
        <v>1</v>
      </c>
    </row>
    <row r="70" spans="1:16" x14ac:dyDescent="0.25">
      <c r="A70" t="str">
        <f t="shared" ref="A70:A104" si="18">IFERROR(IF(A69+1&gt;MAX(P:P)-1,"",A69+1),"")</f>
        <v/>
      </c>
      <c r="B70" t="str">
        <f t="shared" si="14"/>
        <v/>
      </c>
      <c r="C70" t="str">
        <f>IFERROR(_xlfn.CONCAT(VLOOKUP(B70,Member!A:I,3,0)," ",(VLOOKUP(B70,Member!A:I,4,0))),"")</f>
        <v/>
      </c>
      <c r="D70" t="str">
        <f>IFERROR(VLOOKUP(B70,Member!A:I,9,0),"")</f>
        <v/>
      </c>
      <c r="E70" s="84" t="str">
        <f t="shared" si="15"/>
        <v/>
      </c>
      <c r="F70" t="str">
        <f t="shared" si="16"/>
        <v/>
      </c>
      <c r="G70" s="118" t="str">
        <f t="shared" si="17"/>
        <v/>
      </c>
      <c r="L70" s="264">
        <f>Member!A70</f>
        <v>7761</v>
      </c>
      <c r="M70">
        <f>SUMIF(Erfassung3!BD:BD,L70,Erfassung3!BW:BW)</f>
        <v>0</v>
      </c>
      <c r="N70">
        <f>SUMIF(Erfassung3!BD:BD,L70,Erfassung3!BG:BG)</f>
        <v>0</v>
      </c>
      <c r="O70">
        <f t="shared" si="13"/>
        <v>0</v>
      </c>
      <c r="P70">
        <f t="shared" si="12"/>
        <v>1</v>
      </c>
    </row>
    <row r="71" spans="1:16" x14ac:dyDescent="0.25">
      <c r="A71" t="str">
        <f t="shared" si="18"/>
        <v/>
      </c>
      <c r="B71" t="str">
        <f t="shared" si="14"/>
        <v/>
      </c>
      <c r="C71" t="str">
        <f>IFERROR(_xlfn.CONCAT(VLOOKUP(B71,Member!A:I,3,0)," ",(VLOOKUP(B71,Member!A:I,4,0))),"")</f>
        <v/>
      </c>
      <c r="D71" t="str">
        <f>IFERROR(VLOOKUP(B71,Member!A:I,9,0),"")</f>
        <v/>
      </c>
      <c r="E71" s="84" t="str">
        <f t="shared" si="15"/>
        <v/>
      </c>
      <c r="F71" t="str">
        <f t="shared" si="16"/>
        <v/>
      </c>
      <c r="G71" s="118" t="str">
        <f t="shared" si="17"/>
        <v/>
      </c>
      <c r="L71" s="264">
        <f>Member!A71</f>
        <v>16245</v>
      </c>
      <c r="M71">
        <f>SUMIF(Erfassung3!BD:BD,L71,Erfassung3!BW:BW)</f>
        <v>0</v>
      </c>
      <c r="N71">
        <f>SUMIF(Erfassung3!BD:BD,L71,Erfassung3!BG:BG)</f>
        <v>0</v>
      </c>
      <c r="O71">
        <f t="shared" si="13"/>
        <v>0</v>
      </c>
      <c r="P71">
        <f t="shared" si="12"/>
        <v>1</v>
      </c>
    </row>
    <row r="72" spans="1:16" x14ac:dyDescent="0.25">
      <c r="A72" t="str">
        <f t="shared" si="18"/>
        <v/>
      </c>
      <c r="B72" t="str">
        <f t="shared" si="14"/>
        <v/>
      </c>
      <c r="C72" t="str">
        <f>IFERROR(_xlfn.CONCAT(VLOOKUP(B72,Member!A:I,3,0)," ",(VLOOKUP(B72,Member!A:I,4,0))),"")</f>
        <v/>
      </c>
      <c r="D72" t="str">
        <f>IFERROR(VLOOKUP(B72,Member!A:I,9,0),"")</f>
        <v/>
      </c>
      <c r="E72" s="84" t="str">
        <f t="shared" si="15"/>
        <v/>
      </c>
      <c r="F72" t="str">
        <f t="shared" si="16"/>
        <v/>
      </c>
      <c r="G72" s="118" t="str">
        <f t="shared" si="17"/>
        <v/>
      </c>
      <c r="L72" s="264">
        <f>Member!A72</f>
        <v>16243</v>
      </c>
      <c r="M72">
        <f>SUMIF(Erfassung3!BD:BD,L72,Erfassung3!BW:BW)</f>
        <v>0</v>
      </c>
      <c r="N72">
        <f>SUMIF(Erfassung3!BD:BD,L72,Erfassung3!BG:BG)</f>
        <v>0</v>
      </c>
      <c r="O72">
        <f t="shared" si="13"/>
        <v>0</v>
      </c>
      <c r="P72">
        <f t="shared" si="12"/>
        <v>1</v>
      </c>
    </row>
    <row r="73" spans="1:16" x14ac:dyDescent="0.25">
      <c r="A73" t="str">
        <f t="shared" si="18"/>
        <v/>
      </c>
      <c r="B73" t="str">
        <f t="shared" si="14"/>
        <v/>
      </c>
      <c r="C73" t="str">
        <f>IFERROR(_xlfn.CONCAT(VLOOKUP(B73,Member!A:I,3,0)," ",(VLOOKUP(B73,Member!A:I,4,0))),"")</f>
        <v/>
      </c>
      <c r="D73" t="str">
        <f>IFERROR(VLOOKUP(B73,Member!A:I,9,0),"")</f>
        <v/>
      </c>
      <c r="E73" s="84" t="str">
        <f t="shared" si="15"/>
        <v/>
      </c>
      <c r="F73" t="str">
        <f t="shared" si="16"/>
        <v/>
      </c>
      <c r="G73" s="118" t="str">
        <f t="shared" si="17"/>
        <v/>
      </c>
      <c r="L73" s="264">
        <f>Member!A73</f>
        <v>16896</v>
      </c>
      <c r="M73">
        <f>SUMIF(Erfassung3!BD:BD,L73,Erfassung3!BW:BW)</f>
        <v>0</v>
      </c>
      <c r="N73">
        <f>SUMIF(Erfassung3!BD:BD,L73,Erfassung3!BG:BG)</f>
        <v>0</v>
      </c>
      <c r="O73">
        <f t="shared" si="13"/>
        <v>0</v>
      </c>
      <c r="P73">
        <f t="shared" si="12"/>
        <v>1</v>
      </c>
    </row>
    <row r="74" spans="1:16" x14ac:dyDescent="0.25">
      <c r="A74" t="str">
        <f t="shared" si="18"/>
        <v/>
      </c>
      <c r="B74" t="str">
        <f t="shared" si="14"/>
        <v/>
      </c>
      <c r="C74" t="str">
        <f>IFERROR(_xlfn.CONCAT(VLOOKUP(B74,Member!A:I,3,0)," ",(VLOOKUP(B74,Member!A:I,4,0))),"")</f>
        <v/>
      </c>
      <c r="D74" t="str">
        <f>IFERROR(VLOOKUP(B74,Member!A:I,9,0),"")</f>
        <v/>
      </c>
      <c r="E74" s="84" t="str">
        <f t="shared" si="15"/>
        <v/>
      </c>
      <c r="F74" t="str">
        <f t="shared" si="16"/>
        <v/>
      </c>
      <c r="G74" s="118" t="str">
        <f t="shared" si="17"/>
        <v/>
      </c>
      <c r="L74" s="264">
        <f>Member!A74</f>
        <v>7102</v>
      </c>
      <c r="M74">
        <f>SUMIF(Erfassung3!BD:BD,L74,Erfassung3!BW:BW)</f>
        <v>0</v>
      </c>
      <c r="N74">
        <f>SUMIF(Erfassung3!BD:BD,L74,Erfassung3!BG:BG)</f>
        <v>0</v>
      </c>
      <c r="O74">
        <f t="shared" si="13"/>
        <v>0</v>
      </c>
      <c r="P74">
        <f t="shared" si="12"/>
        <v>1</v>
      </c>
    </row>
    <row r="75" spans="1:16" x14ac:dyDescent="0.25">
      <c r="A75" t="str">
        <f t="shared" si="18"/>
        <v/>
      </c>
      <c r="B75" t="str">
        <f t="shared" si="14"/>
        <v/>
      </c>
      <c r="C75" t="str">
        <f>IFERROR(_xlfn.CONCAT(VLOOKUP(B75,Member!A:I,3,0)," ",(VLOOKUP(B75,Member!A:I,4,0))),"")</f>
        <v/>
      </c>
      <c r="D75" t="str">
        <f>IFERROR(VLOOKUP(B75,Member!A:I,9,0),"")</f>
        <v/>
      </c>
      <c r="E75" s="84" t="str">
        <f t="shared" si="15"/>
        <v/>
      </c>
      <c r="F75" t="str">
        <f t="shared" si="16"/>
        <v/>
      </c>
      <c r="G75" s="118" t="str">
        <f t="shared" si="17"/>
        <v/>
      </c>
      <c r="L75" s="264">
        <f>Member!A75</f>
        <v>7724</v>
      </c>
      <c r="M75">
        <f>SUMIF(Erfassung3!BD:BD,L75,Erfassung3!BW:BW)</f>
        <v>0</v>
      </c>
      <c r="N75">
        <f>SUMIF(Erfassung3!BD:BD,L75,Erfassung3!BG:BG)</f>
        <v>0</v>
      </c>
      <c r="O75">
        <f t="shared" si="13"/>
        <v>0</v>
      </c>
      <c r="P75">
        <f t="shared" si="12"/>
        <v>1</v>
      </c>
    </row>
    <row r="76" spans="1:16" x14ac:dyDescent="0.25">
      <c r="A76" t="str">
        <f t="shared" si="18"/>
        <v/>
      </c>
      <c r="B76" t="str">
        <f t="shared" si="14"/>
        <v/>
      </c>
      <c r="C76" t="str">
        <f>IFERROR(_xlfn.CONCAT(VLOOKUP(B76,Member!A:I,3,0)," ",(VLOOKUP(B76,Member!A:I,4,0))),"")</f>
        <v/>
      </c>
      <c r="D76" t="str">
        <f>IFERROR(VLOOKUP(B76,Member!A:I,9,0),"")</f>
        <v/>
      </c>
      <c r="E76" s="84" t="str">
        <f t="shared" si="15"/>
        <v/>
      </c>
      <c r="F76" t="str">
        <f t="shared" si="16"/>
        <v/>
      </c>
      <c r="G76" s="118" t="str">
        <f t="shared" si="17"/>
        <v/>
      </c>
      <c r="L76" s="264">
        <f>Member!A76</f>
        <v>7725</v>
      </c>
      <c r="M76">
        <f>SUMIF(Erfassung3!BD:BD,L76,Erfassung3!BW:BW)</f>
        <v>0</v>
      </c>
      <c r="N76">
        <f>SUMIF(Erfassung3!BD:BD,L76,Erfassung3!BG:BG)</f>
        <v>0</v>
      </c>
      <c r="O76">
        <f t="shared" si="13"/>
        <v>0</v>
      </c>
      <c r="P76">
        <f t="shared" si="12"/>
        <v>1</v>
      </c>
    </row>
    <row r="77" spans="1:16" x14ac:dyDescent="0.25">
      <c r="A77" t="str">
        <f t="shared" si="18"/>
        <v/>
      </c>
      <c r="B77" t="str">
        <f t="shared" si="14"/>
        <v/>
      </c>
      <c r="C77" t="str">
        <f>IFERROR(_xlfn.CONCAT(VLOOKUP(B77,Member!A:I,3,0)," ",(VLOOKUP(B77,Member!A:I,4,0))),"")</f>
        <v/>
      </c>
      <c r="D77" t="str">
        <f>IFERROR(VLOOKUP(B77,Member!A:I,9,0),"")</f>
        <v/>
      </c>
      <c r="E77" s="84" t="str">
        <f t="shared" si="15"/>
        <v/>
      </c>
      <c r="F77" t="str">
        <f t="shared" si="16"/>
        <v/>
      </c>
      <c r="G77" s="118" t="str">
        <f t="shared" si="17"/>
        <v/>
      </c>
      <c r="L77" s="264">
        <f>Member!A77</f>
        <v>7734</v>
      </c>
      <c r="M77">
        <f>SUMIF(Erfassung3!BD:BD,L77,Erfassung3!BW:BW)</f>
        <v>0</v>
      </c>
      <c r="N77">
        <f>SUMIF(Erfassung3!BD:BD,L77,Erfassung3!BG:BG)</f>
        <v>0</v>
      </c>
      <c r="O77">
        <f t="shared" si="13"/>
        <v>0</v>
      </c>
      <c r="P77">
        <f t="shared" si="12"/>
        <v>1</v>
      </c>
    </row>
    <row r="78" spans="1:16" x14ac:dyDescent="0.25">
      <c r="A78" t="str">
        <f t="shared" si="18"/>
        <v/>
      </c>
      <c r="B78" t="str">
        <f t="shared" si="14"/>
        <v/>
      </c>
      <c r="C78" t="str">
        <f>IFERROR(_xlfn.CONCAT(VLOOKUP(B78,Member!A:I,3,0)," ",(VLOOKUP(B78,Member!A:I,4,0))),"")</f>
        <v/>
      </c>
      <c r="D78" t="str">
        <f>IFERROR(VLOOKUP(B78,Member!A:I,9,0),"")</f>
        <v/>
      </c>
      <c r="E78" s="84" t="str">
        <f t="shared" si="15"/>
        <v/>
      </c>
      <c r="F78" t="str">
        <f t="shared" si="16"/>
        <v/>
      </c>
      <c r="G78" s="118" t="str">
        <f t="shared" si="17"/>
        <v/>
      </c>
      <c r="L78" s="264">
        <f>Member!A78</f>
        <v>38906</v>
      </c>
      <c r="M78">
        <f>SUMIF(Erfassung3!BD:BD,L78,Erfassung3!BW:BW)</f>
        <v>0</v>
      </c>
      <c r="N78">
        <f>SUMIF(Erfassung3!BD:BD,L78,Erfassung3!BG:BG)</f>
        <v>0</v>
      </c>
      <c r="O78">
        <f t="shared" si="13"/>
        <v>0</v>
      </c>
      <c r="P78">
        <f t="shared" si="12"/>
        <v>1</v>
      </c>
    </row>
    <row r="79" spans="1:16" x14ac:dyDescent="0.25">
      <c r="A79" t="str">
        <f t="shared" si="18"/>
        <v/>
      </c>
      <c r="B79" t="str">
        <f t="shared" si="14"/>
        <v/>
      </c>
      <c r="C79" t="str">
        <f>IFERROR(_xlfn.CONCAT(VLOOKUP(B79,Member!A:I,3,0)," ",(VLOOKUP(B79,Member!A:I,4,0))),"")</f>
        <v/>
      </c>
      <c r="D79" t="str">
        <f>IFERROR(VLOOKUP(B79,Member!A:I,9,0),"")</f>
        <v/>
      </c>
      <c r="E79" s="84" t="str">
        <f t="shared" si="15"/>
        <v/>
      </c>
      <c r="F79" t="str">
        <f t="shared" si="16"/>
        <v/>
      </c>
      <c r="G79" s="118" t="str">
        <f t="shared" si="17"/>
        <v/>
      </c>
      <c r="L79" s="264">
        <f>Member!A79</f>
        <v>7005</v>
      </c>
      <c r="M79">
        <f>SUMIF(Erfassung3!BD:BD,L79,Erfassung3!BW:BW)</f>
        <v>0</v>
      </c>
      <c r="N79">
        <f>SUMIF(Erfassung3!BD:BD,L79,Erfassung3!BG:BG)</f>
        <v>0</v>
      </c>
      <c r="O79">
        <f t="shared" si="13"/>
        <v>0</v>
      </c>
      <c r="P79">
        <f t="shared" si="12"/>
        <v>1</v>
      </c>
    </row>
    <row r="80" spans="1:16" x14ac:dyDescent="0.25">
      <c r="A80" t="str">
        <f t="shared" si="18"/>
        <v/>
      </c>
      <c r="B80" t="str">
        <f t="shared" si="14"/>
        <v/>
      </c>
      <c r="C80" t="str">
        <f>IFERROR(_xlfn.CONCAT(VLOOKUP(B80,Member!A:I,3,0)," ",(VLOOKUP(B80,Member!A:I,4,0))),"")</f>
        <v/>
      </c>
      <c r="D80" t="str">
        <f>IFERROR(VLOOKUP(B80,Member!A:I,9,0),"")</f>
        <v/>
      </c>
      <c r="E80" s="84" t="str">
        <f t="shared" si="15"/>
        <v/>
      </c>
      <c r="F80" t="str">
        <f t="shared" si="16"/>
        <v/>
      </c>
      <c r="G80" s="118" t="str">
        <f t="shared" si="17"/>
        <v/>
      </c>
      <c r="L80" s="264">
        <f>Member!A80</f>
        <v>7019</v>
      </c>
      <c r="M80">
        <f>SUMIF(Erfassung3!BD:BD,L80,Erfassung3!BW:BW)</f>
        <v>0</v>
      </c>
      <c r="N80">
        <f>SUMIF(Erfassung3!BD:BD,L80,Erfassung3!BG:BG)</f>
        <v>0</v>
      </c>
      <c r="O80">
        <f t="shared" si="13"/>
        <v>0</v>
      </c>
      <c r="P80">
        <f t="shared" si="12"/>
        <v>1</v>
      </c>
    </row>
    <row r="81" spans="1:16" x14ac:dyDescent="0.25">
      <c r="A81" t="str">
        <f t="shared" si="18"/>
        <v/>
      </c>
      <c r="B81" t="str">
        <f t="shared" si="14"/>
        <v/>
      </c>
      <c r="C81" t="str">
        <f>IFERROR(_xlfn.CONCAT(VLOOKUP(B81,Member!A:I,3,0)," ",(VLOOKUP(B81,Member!A:I,4,0))),"")</f>
        <v/>
      </c>
      <c r="D81" t="str">
        <f>IFERROR(VLOOKUP(B81,Member!A:I,9,0),"")</f>
        <v/>
      </c>
      <c r="E81" s="84" t="str">
        <f t="shared" si="15"/>
        <v/>
      </c>
      <c r="F81" t="str">
        <f t="shared" si="16"/>
        <v/>
      </c>
      <c r="G81" s="118" t="str">
        <f t="shared" si="17"/>
        <v/>
      </c>
      <c r="L81" s="264">
        <f>Member!A81</f>
        <v>16080</v>
      </c>
      <c r="M81">
        <f>SUMIF(Erfassung3!BD:BD,L81,Erfassung3!BW:BW)</f>
        <v>0</v>
      </c>
      <c r="N81">
        <f>SUMIF(Erfassung3!BD:BD,L81,Erfassung3!BG:BG)</f>
        <v>0</v>
      </c>
      <c r="O81">
        <f t="shared" si="13"/>
        <v>0</v>
      </c>
      <c r="P81">
        <f t="shared" si="12"/>
        <v>1</v>
      </c>
    </row>
    <row r="82" spans="1:16" x14ac:dyDescent="0.25">
      <c r="A82" t="str">
        <f t="shared" si="18"/>
        <v/>
      </c>
      <c r="B82" t="str">
        <f t="shared" si="14"/>
        <v/>
      </c>
      <c r="C82" t="str">
        <f>IFERROR(_xlfn.CONCAT(VLOOKUP(B82,Member!A:I,3,0)," ",(VLOOKUP(B82,Member!A:I,4,0))),"")</f>
        <v/>
      </c>
      <c r="D82" t="str">
        <f>IFERROR(VLOOKUP(B82,Member!A:I,9,0),"")</f>
        <v/>
      </c>
      <c r="E82" s="84" t="str">
        <f t="shared" si="15"/>
        <v/>
      </c>
      <c r="F82" t="str">
        <f t="shared" si="16"/>
        <v/>
      </c>
      <c r="G82" s="118" t="str">
        <f t="shared" si="17"/>
        <v/>
      </c>
      <c r="L82" s="264">
        <f>Member!A82</f>
        <v>38595</v>
      </c>
      <c r="M82">
        <f>SUMIF(Erfassung3!BD:BD,L82,Erfassung3!BW:BW)</f>
        <v>0</v>
      </c>
      <c r="N82">
        <f>SUMIF(Erfassung3!BD:BD,L82,Erfassung3!BG:BG)</f>
        <v>0</v>
      </c>
      <c r="O82">
        <f t="shared" si="13"/>
        <v>0</v>
      </c>
      <c r="P82">
        <f t="shared" si="12"/>
        <v>1</v>
      </c>
    </row>
    <row r="83" spans="1:16" x14ac:dyDescent="0.25">
      <c r="A83" t="str">
        <f t="shared" si="18"/>
        <v/>
      </c>
      <c r="B83" t="str">
        <f t="shared" si="14"/>
        <v/>
      </c>
      <c r="C83" t="str">
        <f>IFERROR(_xlfn.CONCAT(VLOOKUP(B83,Member!A:I,3,0)," ",(VLOOKUP(B83,Member!A:I,4,0))),"")</f>
        <v/>
      </c>
      <c r="D83" t="str">
        <f>IFERROR(VLOOKUP(B83,Member!A:I,9,0),"")</f>
        <v/>
      </c>
      <c r="E83" s="84" t="str">
        <f t="shared" si="15"/>
        <v/>
      </c>
      <c r="F83" t="str">
        <f t="shared" si="16"/>
        <v/>
      </c>
      <c r="G83" s="118" t="str">
        <f t="shared" si="17"/>
        <v/>
      </c>
      <c r="L83" s="264">
        <f>Member!A83</f>
        <v>38236</v>
      </c>
      <c r="M83">
        <f>SUMIF(Erfassung3!BD:BD,L83,Erfassung3!BW:BW)</f>
        <v>0</v>
      </c>
      <c r="N83">
        <f>SUMIF(Erfassung3!BD:BD,L83,Erfassung3!BG:BG)</f>
        <v>0</v>
      </c>
      <c r="O83">
        <f t="shared" si="13"/>
        <v>0</v>
      </c>
      <c r="P83">
        <f t="shared" si="12"/>
        <v>1</v>
      </c>
    </row>
    <row r="84" spans="1:16" x14ac:dyDescent="0.25">
      <c r="A84" t="str">
        <f t="shared" si="18"/>
        <v/>
      </c>
      <c r="B84" t="str">
        <f t="shared" si="14"/>
        <v/>
      </c>
      <c r="C84" t="str">
        <f>IFERROR(_xlfn.CONCAT(VLOOKUP(B84,Member!A:I,3,0)," ",(VLOOKUP(B84,Member!A:I,4,0))),"")</f>
        <v/>
      </c>
      <c r="D84" t="str">
        <f>IFERROR(VLOOKUP(B84,Member!A:I,9,0),"")</f>
        <v/>
      </c>
      <c r="E84" s="84" t="str">
        <f t="shared" si="15"/>
        <v/>
      </c>
      <c r="F84" t="str">
        <f t="shared" si="16"/>
        <v/>
      </c>
      <c r="G84" s="118" t="str">
        <f t="shared" si="17"/>
        <v/>
      </c>
      <c r="L84" s="264">
        <f>Member!A84</f>
        <v>16086</v>
      </c>
      <c r="M84">
        <f>SUMIF(Erfassung3!BD:BD,L84,Erfassung3!BW:BW)</f>
        <v>0</v>
      </c>
      <c r="N84">
        <f>SUMIF(Erfassung3!BD:BD,L84,Erfassung3!BG:BG)</f>
        <v>0</v>
      </c>
      <c r="O84">
        <f t="shared" si="13"/>
        <v>0</v>
      </c>
      <c r="P84">
        <f t="shared" si="12"/>
        <v>1</v>
      </c>
    </row>
    <row r="85" spans="1:16" x14ac:dyDescent="0.25">
      <c r="A85" t="str">
        <f t="shared" si="18"/>
        <v/>
      </c>
      <c r="B85" t="str">
        <f t="shared" si="14"/>
        <v/>
      </c>
      <c r="C85" t="str">
        <f>IFERROR(_xlfn.CONCAT(VLOOKUP(B85,Member!A:I,3,0)," ",(VLOOKUP(B85,Member!A:I,4,0))),"")</f>
        <v/>
      </c>
      <c r="D85" t="str">
        <f>IFERROR(VLOOKUP(B85,Member!A:I,9,0),"")</f>
        <v/>
      </c>
      <c r="E85" s="84" t="str">
        <f t="shared" si="15"/>
        <v/>
      </c>
      <c r="F85" t="str">
        <f t="shared" si="16"/>
        <v/>
      </c>
      <c r="G85" s="118" t="str">
        <f t="shared" si="17"/>
        <v/>
      </c>
      <c r="L85" s="264">
        <f>Member!A85</f>
        <v>38909</v>
      </c>
      <c r="M85">
        <f>SUMIF(Erfassung3!BD:BD,L85,Erfassung3!BW:BW)</f>
        <v>0</v>
      </c>
      <c r="N85">
        <f>SUMIF(Erfassung3!BD:BD,L85,Erfassung3!BG:BG)</f>
        <v>0</v>
      </c>
      <c r="O85">
        <f t="shared" si="13"/>
        <v>0</v>
      </c>
      <c r="P85">
        <f t="shared" si="12"/>
        <v>1</v>
      </c>
    </row>
    <row r="86" spans="1:16" x14ac:dyDescent="0.25">
      <c r="A86" t="str">
        <f t="shared" si="18"/>
        <v/>
      </c>
      <c r="B86" t="str">
        <f t="shared" si="14"/>
        <v/>
      </c>
      <c r="C86" t="str">
        <f>IFERROR(_xlfn.CONCAT(VLOOKUP(B86,Member!A:I,3,0)," ",(VLOOKUP(B86,Member!A:I,4,0))),"")</f>
        <v/>
      </c>
      <c r="D86" t="str">
        <f>IFERROR(VLOOKUP(B86,Member!A:I,9,0),"")</f>
        <v/>
      </c>
      <c r="E86" s="84" t="str">
        <f t="shared" si="15"/>
        <v/>
      </c>
      <c r="F86" t="str">
        <f t="shared" si="16"/>
        <v/>
      </c>
      <c r="G86" s="118" t="str">
        <f t="shared" si="17"/>
        <v/>
      </c>
      <c r="L86" s="264">
        <f>Member!A86</f>
        <v>16088</v>
      </c>
      <c r="M86">
        <f>SUMIF(Erfassung3!BD:BD,L86,Erfassung3!BW:BW)</f>
        <v>0</v>
      </c>
      <c r="N86">
        <f>SUMIF(Erfassung3!BD:BD,L86,Erfassung3!BG:BG)</f>
        <v>0</v>
      </c>
      <c r="O86">
        <f t="shared" si="13"/>
        <v>0</v>
      </c>
      <c r="P86">
        <f t="shared" si="12"/>
        <v>1</v>
      </c>
    </row>
    <row r="87" spans="1:16" x14ac:dyDescent="0.25">
      <c r="A87" t="str">
        <f t="shared" si="18"/>
        <v/>
      </c>
      <c r="B87" t="str">
        <f t="shared" si="14"/>
        <v/>
      </c>
      <c r="C87" t="str">
        <f>IFERROR(_xlfn.CONCAT(VLOOKUP(B87,Member!A:I,3,0)," ",(VLOOKUP(B87,Member!A:I,4,0))),"")</f>
        <v/>
      </c>
      <c r="D87" t="str">
        <f>IFERROR(VLOOKUP(B87,Member!A:I,9,0),"")</f>
        <v/>
      </c>
      <c r="E87" s="84" t="str">
        <f t="shared" si="15"/>
        <v/>
      </c>
      <c r="F87" t="str">
        <f t="shared" si="16"/>
        <v/>
      </c>
      <c r="G87" s="118" t="str">
        <f t="shared" si="17"/>
        <v/>
      </c>
      <c r="L87" s="264">
        <f>Member!A87</f>
        <v>16092</v>
      </c>
      <c r="M87">
        <f>SUMIF(Erfassung3!BD:BD,L87,Erfassung3!BW:BW)</f>
        <v>0</v>
      </c>
      <c r="N87">
        <f>SUMIF(Erfassung3!BD:BD,L87,Erfassung3!BG:BG)</f>
        <v>0</v>
      </c>
      <c r="O87">
        <f t="shared" si="13"/>
        <v>0</v>
      </c>
      <c r="P87">
        <f t="shared" si="12"/>
        <v>1</v>
      </c>
    </row>
    <row r="88" spans="1:16" x14ac:dyDescent="0.25">
      <c r="A88" t="str">
        <f t="shared" si="18"/>
        <v/>
      </c>
      <c r="B88" t="str">
        <f t="shared" si="14"/>
        <v/>
      </c>
      <c r="C88" t="str">
        <f>IFERROR(_xlfn.CONCAT(VLOOKUP(B88,Member!A:I,3,0)," ",(VLOOKUP(B88,Member!A:I,4,0))),"")</f>
        <v/>
      </c>
      <c r="D88" t="str">
        <f>IFERROR(VLOOKUP(B88,Member!A:I,9,0),"")</f>
        <v/>
      </c>
      <c r="E88" s="84" t="str">
        <f t="shared" si="15"/>
        <v/>
      </c>
      <c r="F88" t="str">
        <f t="shared" si="16"/>
        <v/>
      </c>
      <c r="G88" s="118" t="str">
        <f t="shared" si="17"/>
        <v/>
      </c>
      <c r="L88" s="264">
        <f>Member!A88</f>
        <v>16083</v>
      </c>
      <c r="M88">
        <f>SUMIF(Erfassung3!BD:BD,L88,Erfassung3!BW:BW)</f>
        <v>0</v>
      </c>
      <c r="N88">
        <f>SUMIF(Erfassung3!BD:BD,L88,Erfassung3!BG:BG)</f>
        <v>0</v>
      </c>
      <c r="O88">
        <f t="shared" si="13"/>
        <v>0</v>
      </c>
      <c r="P88">
        <f t="shared" si="12"/>
        <v>1</v>
      </c>
    </row>
    <row r="89" spans="1:16" x14ac:dyDescent="0.25">
      <c r="A89" t="str">
        <f t="shared" si="18"/>
        <v/>
      </c>
      <c r="B89" t="str">
        <f t="shared" si="14"/>
        <v/>
      </c>
      <c r="C89" t="str">
        <f>IFERROR(_xlfn.CONCAT(VLOOKUP(B89,Member!A:I,3,0)," ",(VLOOKUP(B89,Member!A:I,4,0))),"")</f>
        <v/>
      </c>
      <c r="D89" t="str">
        <f>IFERROR(VLOOKUP(B89,Member!A:I,9,0),"")</f>
        <v/>
      </c>
      <c r="E89" s="84" t="str">
        <f t="shared" si="15"/>
        <v/>
      </c>
      <c r="F89" t="str">
        <f t="shared" si="16"/>
        <v/>
      </c>
      <c r="G89" s="118" t="str">
        <f t="shared" si="17"/>
        <v/>
      </c>
      <c r="L89" s="264">
        <f>Member!A89</f>
        <v>38597</v>
      </c>
      <c r="M89">
        <f>SUMIF(Erfassung3!BD:BD,L89,Erfassung3!BW:BW)</f>
        <v>0</v>
      </c>
      <c r="N89">
        <f>SUMIF(Erfassung3!BD:BD,L89,Erfassung3!BG:BG)</f>
        <v>0</v>
      </c>
      <c r="O89">
        <f t="shared" si="13"/>
        <v>0</v>
      </c>
      <c r="P89">
        <f t="shared" si="12"/>
        <v>1</v>
      </c>
    </row>
    <row r="90" spans="1:16" x14ac:dyDescent="0.25">
      <c r="A90" t="str">
        <f t="shared" si="18"/>
        <v/>
      </c>
      <c r="B90" t="str">
        <f t="shared" si="14"/>
        <v/>
      </c>
      <c r="C90" t="str">
        <f>IFERROR(_xlfn.CONCAT(VLOOKUP(B90,Member!A:I,3,0)," ",(VLOOKUP(B90,Member!A:I,4,0))),"")</f>
        <v/>
      </c>
      <c r="D90" t="str">
        <f>IFERROR(VLOOKUP(B90,Member!A:I,9,0),"")</f>
        <v/>
      </c>
      <c r="E90" s="84" t="str">
        <f t="shared" si="15"/>
        <v/>
      </c>
      <c r="F90" t="str">
        <f t="shared" si="16"/>
        <v/>
      </c>
      <c r="G90" s="118" t="str">
        <f t="shared" si="17"/>
        <v/>
      </c>
      <c r="L90" s="264">
        <f>Member!A90</f>
        <v>38956</v>
      </c>
      <c r="M90">
        <f>SUMIF(Erfassung3!BD:BD,L90,Erfassung3!BW:BW)</f>
        <v>0</v>
      </c>
      <c r="N90">
        <f>SUMIF(Erfassung3!BD:BD,L90,Erfassung3!BG:BG)</f>
        <v>0</v>
      </c>
      <c r="O90">
        <f t="shared" si="13"/>
        <v>0</v>
      </c>
      <c r="P90">
        <f t="shared" si="12"/>
        <v>1</v>
      </c>
    </row>
    <row r="91" spans="1:16" x14ac:dyDescent="0.25">
      <c r="A91" t="str">
        <f t="shared" si="18"/>
        <v/>
      </c>
      <c r="B91" t="str">
        <f t="shared" si="14"/>
        <v/>
      </c>
      <c r="C91" t="str">
        <f>IFERROR(_xlfn.CONCAT(VLOOKUP(B91,Member!A:I,3,0)," ",(VLOOKUP(B91,Member!A:I,4,0))),"")</f>
        <v/>
      </c>
      <c r="D91" t="str">
        <f>IFERROR(VLOOKUP(B91,Member!A:I,9,0),"")</f>
        <v/>
      </c>
      <c r="E91" s="84" t="str">
        <f t="shared" si="15"/>
        <v/>
      </c>
      <c r="F91" t="str">
        <f t="shared" si="16"/>
        <v/>
      </c>
      <c r="G91" s="118" t="str">
        <f t="shared" si="17"/>
        <v/>
      </c>
      <c r="L91" s="264">
        <f>Member!A91</f>
        <v>16864</v>
      </c>
      <c r="M91">
        <f>SUMIF(Erfassung3!BD:BD,L91,Erfassung3!BW:BW)</f>
        <v>0</v>
      </c>
      <c r="N91">
        <f>SUMIF(Erfassung3!BD:BD,L91,Erfassung3!BG:BG)</f>
        <v>0</v>
      </c>
      <c r="O91">
        <f t="shared" si="13"/>
        <v>0</v>
      </c>
      <c r="P91">
        <f t="shared" si="12"/>
        <v>1</v>
      </c>
    </row>
    <row r="92" spans="1:16" x14ac:dyDescent="0.25">
      <c r="A92" t="str">
        <f t="shared" si="18"/>
        <v/>
      </c>
      <c r="B92" t="str">
        <f t="shared" si="14"/>
        <v/>
      </c>
      <c r="C92" t="str">
        <f>IFERROR(_xlfn.CONCAT(VLOOKUP(B92,Member!A:I,3,0)," ",(VLOOKUP(B92,Member!A:I,4,0))),"")</f>
        <v/>
      </c>
      <c r="D92" t="str">
        <f>IFERROR(VLOOKUP(B92,Member!A:I,9,0),"")</f>
        <v/>
      </c>
      <c r="E92" s="84" t="str">
        <f t="shared" si="15"/>
        <v/>
      </c>
      <c r="F92" t="str">
        <f t="shared" si="16"/>
        <v/>
      </c>
      <c r="G92" s="118" t="str">
        <f t="shared" si="17"/>
        <v/>
      </c>
      <c r="L92" s="264">
        <f>Member!A92</f>
        <v>16999</v>
      </c>
      <c r="M92">
        <f>SUMIF(Erfassung3!BD:BD,L92,Erfassung3!BW:BW)</f>
        <v>0</v>
      </c>
      <c r="N92">
        <f>SUMIF(Erfassung3!BD:BD,L92,Erfassung3!BG:BG)</f>
        <v>0</v>
      </c>
      <c r="O92">
        <f t="shared" si="13"/>
        <v>0</v>
      </c>
      <c r="P92">
        <f t="shared" si="12"/>
        <v>1</v>
      </c>
    </row>
    <row r="93" spans="1:16" x14ac:dyDescent="0.25">
      <c r="A93" t="str">
        <f t="shared" si="18"/>
        <v/>
      </c>
      <c r="B93" t="str">
        <f t="shared" si="14"/>
        <v/>
      </c>
      <c r="C93" t="str">
        <f>IFERROR(_xlfn.CONCAT(VLOOKUP(B93,Member!A:I,3,0)," ",(VLOOKUP(B93,Member!A:I,4,0))),"")</f>
        <v/>
      </c>
      <c r="D93" t="str">
        <f>IFERROR(VLOOKUP(B93,Member!A:I,9,0),"")</f>
        <v/>
      </c>
      <c r="E93" s="84" t="str">
        <f t="shared" si="15"/>
        <v/>
      </c>
      <c r="F93" t="str">
        <f t="shared" si="16"/>
        <v/>
      </c>
      <c r="G93" s="118" t="str">
        <f t="shared" si="17"/>
        <v/>
      </c>
      <c r="L93" s="264">
        <f>Member!A93</f>
        <v>25945</v>
      </c>
      <c r="M93">
        <f>SUMIF(Erfassung3!BD:BD,L93,Erfassung3!BW:BW)</f>
        <v>0</v>
      </c>
      <c r="N93">
        <f>SUMIF(Erfassung3!BD:BD,L93,Erfassung3!BG:BG)</f>
        <v>0</v>
      </c>
      <c r="O93">
        <f t="shared" si="13"/>
        <v>0</v>
      </c>
      <c r="P93">
        <f t="shared" si="12"/>
        <v>1</v>
      </c>
    </row>
    <row r="94" spans="1:16" x14ac:dyDescent="0.25">
      <c r="A94" t="str">
        <f t="shared" si="18"/>
        <v/>
      </c>
      <c r="B94" t="str">
        <f t="shared" si="14"/>
        <v/>
      </c>
      <c r="C94" t="str">
        <f>IFERROR(_xlfn.CONCAT(VLOOKUP(B94,Member!A:I,3,0)," ",(VLOOKUP(B94,Member!A:I,4,0))),"")</f>
        <v/>
      </c>
      <c r="D94" t="str">
        <f>IFERROR(VLOOKUP(B94,Member!A:I,9,0),"")</f>
        <v/>
      </c>
      <c r="E94" s="84" t="str">
        <f t="shared" si="15"/>
        <v/>
      </c>
      <c r="F94" t="str">
        <f t="shared" si="16"/>
        <v/>
      </c>
      <c r="G94" s="118" t="str">
        <f t="shared" si="17"/>
        <v/>
      </c>
      <c r="L94" s="264">
        <f>Member!A94</f>
        <v>38034</v>
      </c>
      <c r="M94">
        <f>SUMIF(Erfassung3!BD:BD,L94,Erfassung3!BW:BW)</f>
        <v>0</v>
      </c>
      <c r="N94">
        <f>SUMIF(Erfassung3!BD:BD,L94,Erfassung3!BG:BG)</f>
        <v>0</v>
      </c>
      <c r="O94">
        <f t="shared" si="13"/>
        <v>0</v>
      </c>
      <c r="P94">
        <f t="shared" si="12"/>
        <v>1</v>
      </c>
    </row>
    <row r="95" spans="1:16" x14ac:dyDescent="0.25">
      <c r="A95" t="str">
        <f t="shared" si="18"/>
        <v/>
      </c>
      <c r="B95" t="str">
        <f t="shared" si="14"/>
        <v/>
      </c>
      <c r="C95" t="str">
        <f>IFERROR(_xlfn.CONCAT(VLOOKUP(B95,Member!A:I,3,0)," ",(VLOOKUP(B95,Member!A:I,4,0))),"")</f>
        <v/>
      </c>
      <c r="D95" t="str">
        <f>IFERROR(VLOOKUP(B95,Member!A:I,9,0),"")</f>
        <v/>
      </c>
      <c r="E95" s="84" t="str">
        <f t="shared" si="15"/>
        <v/>
      </c>
      <c r="F95" t="str">
        <f t="shared" si="16"/>
        <v/>
      </c>
      <c r="G95" s="118" t="str">
        <f t="shared" si="17"/>
        <v/>
      </c>
      <c r="L95" s="264">
        <f>Member!A95</f>
        <v>38033</v>
      </c>
      <c r="M95">
        <f>SUMIF(Erfassung3!BD:BD,L95,Erfassung3!BW:BW)</f>
        <v>0</v>
      </c>
      <c r="N95">
        <f>SUMIF(Erfassung3!BD:BD,L95,Erfassung3!BG:BG)</f>
        <v>0</v>
      </c>
      <c r="O95">
        <f t="shared" si="13"/>
        <v>0</v>
      </c>
      <c r="P95">
        <f t="shared" si="12"/>
        <v>1</v>
      </c>
    </row>
    <row r="96" spans="1:16" x14ac:dyDescent="0.25">
      <c r="A96" t="str">
        <f t="shared" si="18"/>
        <v/>
      </c>
      <c r="B96" t="str">
        <f t="shared" si="14"/>
        <v/>
      </c>
      <c r="C96" t="str">
        <f>IFERROR(_xlfn.CONCAT(VLOOKUP(B96,Member!A:I,3,0)," ",(VLOOKUP(B96,Member!A:I,4,0))),"")</f>
        <v/>
      </c>
      <c r="D96" t="str">
        <f>IFERROR(VLOOKUP(B96,Member!A:I,9,0),"")</f>
        <v/>
      </c>
      <c r="E96" s="84" t="str">
        <f t="shared" si="15"/>
        <v/>
      </c>
      <c r="F96" t="str">
        <f t="shared" si="16"/>
        <v/>
      </c>
      <c r="G96" s="118" t="str">
        <f t="shared" si="17"/>
        <v/>
      </c>
      <c r="L96" s="264">
        <f>Member!A96</f>
        <v>38270</v>
      </c>
      <c r="M96">
        <f>SUMIF(Erfassung3!BD:BD,L96,Erfassung3!BW:BW)</f>
        <v>0</v>
      </c>
      <c r="N96">
        <f>SUMIF(Erfassung3!BD:BD,L96,Erfassung3!BG:BG)</f>
        <v>0</v>
      </c>
      <c r="O96">
        <f t="shared" si="13"/>
        <v>0</v>
      </c>
      <c r="P96">
        <f t="shared" si="12"/>
        <v>1</v>
      </c>
    </row>
    <row r="97" spans="1:16" x14ac:dyDescent="0.25">
      <c r="A97" t="str">
        <f t="shared" si="18"/>
        <v/>
      </c>
      <c r="B97" t="str">
        <f t="shared" si="14"/>
        <v/>
      </c>
      <c r="C97" t="str">
        <f>IFERROR(_xlfn.CONCAT(VLOOKUP(B97,Member!A:I,3,0)," ",(VLOOKUP(B97,Member!A:I,4,0))),"")</f>
        <v/>
      </c>
      <c r="D97" t="str">
        <f>IFERROR(VLOOKUP(B97,Member!A:I,9,0),"")</f>
        <v/>
      </c>
      <c r="E97" s="84" t="str">
        <f t="shared" si="15"/>
        <v/>
      </c>
      <c r="F97" t="str">
        <f t="shared" si="16"/>
        <v/>
      </c>
      <c r="G97" s="118" t="str">
        <f t="shared" si="17"/>
        <v/>
      </c>
      <c r="L97" s="264">
        <f>Member!A97</f>
        <v>38565</v>
      </c>
      <c r="M97">
        <f>SUMIF(Erfassung3!BD:BD,L97,Erfassung3!BW:BW)</f>
        <v>0</v>
      </c>
      <c r="N97">
        <f>SUMIF(Erfassung3!BD:BD,L97,Erfassung3!BG:BG)</f>
        <v>0</v>
      </c>
      <c r="O97">
        <f t="shared" si="13"/>
        <v>0</v>
      </c>
      <c r="P97">
        <f t="shared" si="12"/>
        <v>1</v>
      </c>
    </row>
    <row r="98" spans="1:16" x14ac:dyDescent="0.25">
      <c r="A98" t="str">
        <f t="shared" si="18"/>
        <v/>
      </c>
      <c r="B98" t="str">
        <f t="shared" si="14"/>
        <v/>
      </c>
      <c r="C98" t="str">
        <f>IFERROR(_xlfn.CONCAT(VLOOKUP(B98,Member!A:I,3,0)," ",(VLOOKUP(B98,Member!A:I,4,0))),"")</f>
        <v/>
      </c>
      <c r="D98" t="str">
        <f>IFERROR(VLOOKUP(B98,Member!A:I,9,0),"")</f>
        <v/>
      </c>
      <c r="E98" s="84" t="str">
        <f t="shared" si="15"/>
        <v/>
      </c>
      <c r="F98" t="str">
        <f t="shared" si="16"/>
        <v/>
      </c>
      <c r="G98" s="118" t="str">
        <f t="shared" si="17"/>
        <v/>
      </c>
      <c r="L98" s="264">
        <f>Member!A98</f>
        <v>38237</v>
      </c>
      <c r="M98">
        <f>SUMIF(Erfassung3!BD:BD,L98,Erfassung3!BW:BW)</f>
        <v>0</v>
      </c>
      <c r="N98">
        <f>SUMIF(Erfassung3!BD:BD,L98,Erfassung3!BG:BG)</f>
        <v>0</v>
      </c>
      <c r="O98">
        <f t="shared" si="13"/>
        <v>0</v>
      </c>
      <c r="P98">
        <f t="shared" si="12"/>
        <v>1</v>
      </c>
    </row>
    <row r="99" spans="1:16" x14ac:dyDescent="0.25">
      <c r="A99" t="str">
        <f t="shared" si="18"/>
        <v/>
      </c>
      <c r="B99" t="str">
        <f t="shared" si="14"/>
        <v/>
      </c>
      <c r="C99" t="str">
        <f>IFERROR(_xlfn.CONCAT(VLOOKUP(B99,Member!A:I,3,0)," ",(VLOOKUP(B99,Member!A:I,4,0))),"")</f>
        <v/>
      </c>
      <c r="D99" t="str">
        <f>IFERROR(VLOOKUP(B99,Member!A:I,9,0),"")</f>
        <v/>
      </c>
      <c r="E99" s="84" t="str">
        <f t="shared" si="15"/>
        <v/>
      </c>
      <c r="F99" t="str">
        <f t="shared" si="16"/>
        <v/>
      </c>
      <c r="G99" s="118" t="str">
        <f t="shared" si="17"/>
        <v/>
      </c>
      <c r="L99" s="264">
        <f>Member!A99</f>
        <v>38183</v>
      </c>
      <c r="M99">
        <f>SUMIF(Erfassung3!BD:BD,L99,Erfassung3!BW:BW)</f>
        <v>0</v>
      </c>
      <c r="N99">
        <f>SUMIF(Erfassung3!BD:BD,L99,Erfassung3!BG:BG)</f>
        <v>0</v>
      </c>
      <c r="O99">
        <f t="shared" si="13"/>
        <v>0</v>
      </c>
      <c r="P99">
        <f t="shared" si="12"/>
        <v>1</v>
      </c>
    </row>
    <row r="100" spans="1:16" x14ac:dyDescent="0.25">
      <c r="A100" t="str">
        <f t="shared" si="18"/>
        <v/>
      </c>
      <c r="B100" t="str">
        <f t="shared" si="14"/>
        <v/>
      </c>
      <c r="C100" t="str">
        <f>IFERROR(_xlfn.CONCAT(VLOOKUP(B100,Member!A:I,3,0)," ",(VLOOKUP(B100,Member!A:I,4,0))),"")</f>
        <v/>
      </c>
      <c r="D100" t="str">
        <f>IFERROR(VLOOKUP(B100,Member!A:I,9,0),"")</f>
        <v/>
      </c>
      <c r="E100" s="84" t="str">
        <f t="shared" si="15"/>
        <v/>
      </c>
      <c r="F100" t="str">
        <f t="shared" si="16"/>
        <v/>
      </c>
      <c r="G100" s="118" t="str">
        <f t="shared" si="17"/>
        <v/>
      </c>
      <c r="L100" s="264">
        <f>Member!A100</f>
        <v>38322</v>
      </c>
      <c r="M100">
        <f>SUMIF(Erfassung3!BD:BD,L100,Erfassung3!BW:BW)</f>
        <v>0</v>
      </c>
      <c r="N100">
        <f>SUMIF(Erfassung3!BD:BD,L100,Erfassung3!BG:BG)</f>
        <v>0</v>
      </c>
      <c r="O100">
        <f t="shared" si="13"/>
        <v>0</v>
      </c>
      <c r="P100">
        <f t="shared" si="12"/>
        <v>1</v>
      </c>
    </row>
    <row r="101" spans="1:16" x14ac:dyDescent="0.25">
      <c r="A101" t="str">
        <f t="shared" si="18"/>
        <v/>
      </c>
      <c r="B101" t="str">
        <f t="shared" ref="B101:B104" si="19">IFERROR(INDEX(L:L,MATCH(A101,P:P,0)),"")</f>
        <v/>
      </c>
      <c r="C101" t="str">
        <f>IFERROR(_xlfn.CONCAT(VLOOKUP(B101,Member!A:I,3,0)," ",(VLOOKUP(B101,Member!A:I,4,0))),"")</f>
        <v/>
      </c>
      <c r="D101" t="str">
        <f>IFERROR(VLOOKUP(B101,Member!A:I,9,0),"")</f>
        <v/>
      </c>
      <c r="E101" s="84" t="str">
        <f t="shared" si="15"/>
        <v/>
      </c>
      <c r="F101" t="str">
        <f t="shared" si="16"/>
        <v/>
      </c>
      <c r="G101" s="118" t="str">
        <f t="shared" si="17"/>
        <v/>
      </c>
      <c r="L101" s="264">
        <f>Member!A101</f>
        <v>38250</v>
      </c>
      <c r="M101">
        <f>SUMIF(Erfassung3!BD:BD,L101,Erfassung3!BW:BW)</f>
        <v>0</v>
      </c>
      <c r="N101">
        <f>SUMIF(Erfassung3!BD:BD,L101,Erfassung3!BG:BG)</f>
        <v>0</v>
      </c>
      <c r="O101">
        <f t="shared" si="13"/>
        <v>0</v>
      </c>
      <c r="P101">
        <f t="shared" si="12"/>
        <v>1</v>
      </c>
    </row>
    <row r="102" spans="1:16" x14ac:dyDescent="0.25">
      <c r="A102" t="str">
        <f t="shared" si="18"/>
        <v/>
      </c>
      <c r="B102" t="str">
        <f t="shared" si="19"/>
        <v/>
      </c>
      <c r="C102" t="str">
        <f>IFERROR(_xlfn.CONCAT(VLOOKUP(B102,Member!A:I,3,0)," ",(VLOOKUP(B102,Member!A:I,4,0))),"")</f>
        <v/>
      </c>
      <c r="D102" t="str">
        <f>IFERROR(VLOOKUP(B102,Member!A:I,9,0),"")</f>
        <v/>
      </c>
      <c r="E102" s="84" t="str">
        <f t="shared" si="15"/>
        <v/>
      </c>
      <c r="F102" t="str">
        <f t="shared" si="16"/>
        <v/>
      </c>
      <c r="G102" s="118" t="str">
        <f t="shared" si="17"/>
        <v/>
      </c>
      <c r="L102" s="264">
        <f>Member!A102</f>
        <v>38898</v>
      </c>
      <c r="M102">
        <f>SUMIF(Erfassung3!BD:BD,L102,Erfassung3!BW:BW)</f>
        <v>0</v>
      </c>
      <c r="N102">
        <f>SUMIF(Erfassung3!BD:BD,L102,Erfassung3!BG:BG)</f>
        <v>0</v>
      </c>
      <c r="O102">
        <f t="shared" si="13"/>
        <v>0</v>
      </c>
      <c r="P102">
        <f t="shared" si="12"/>
        <v>1</v>
      </c>
    </row>
    <row r="103" spans="1:16" x14ac:dyDescent="0.25">
      <c r="A103" t="str">
        <f t="shared" si="18"/>
        <v/>
      </c>
      <c r="B103" t="str">
        <f t="shared" si="19"/>
        <v/>
      </c>
      <c r="C103" t="str">
        <f>IFERROR(_xlfn.CONCAT(VLOOKUP(B103,Member!A:I,3,0)," ",(VLOOKUP(B103,Member!A:I,4,0))),"")</f>
        <v/>
      </c>
      <c r="D103" t="str">
        <f>IFERROR(VLOOKUP(B103,Member!A:I,9,0),"")</f>
        <v/>
      </c>
      <c r="E103" s="84" t="str">
        <f t="shared" si="15"/>
        <v/>
      </c>
      <c r="F103" t="str">
        <f t="shared" si="16"/>
        <v/>
      </c>
      <c r="G103" s="118" t="str">
        <f t="shared" si="17"/>
        <v/>
      </c>
      <c r="L103" s="264">
        <f>Member!A103</f>
        <v>38899</v>
      </c>
      <c r="M103">
        <f>SUMIF(Erfassung3!BD:BD,L103,Erfassung3!BW:BW)</f>
        <v>0</v>
      </c>
      <c r="N103">
        <f>SUMIF(Erfassung3!BD:BD,L103,Erfassung3!BG:BG)</f>
        <v>0</v>
      </c>
      <c r="O103">
        <f t="shared" si="13"/>
        <v>0</v>
      </c>
      <c r="P103">
        <f t="shared" si="12"/>
        <v>1</v>
      </c>
    </row>
    <row r="104" spans="1:16" x14ac:dyDescent="0.25">
      <c r="A104" t="str">
        <f t="shared" si="18"/>
        <v/>
      </c>
      <c r="B104" t="str">
        <f t="shared" si="19"/>
        <v/>
      </c>
      <c r="C104" t="str">
        <f>IFERROR(_xlfn.CONCAT(VLOOKUP(B104,Member!A:I,3,0)," ",(VLOOKUP(B104,Member!A:I,4,0))),"")</f>
        <v/>
      </c>
      <c r="D104" t="str">
        <f>IFERROR(VLOOKUP(B104,Member!A:I,9,0),"")</f>
        <v/>
      </c>
      <c r="E104" s="84" t="str">
        <f t="shared" si="15"/>
        <v/>
      </c>
      <c r="F104" t="str">
        <f t="shared" si="16"/>
        <v/>
      </c>
      <c r="G104" s="118" t="str">
        <f t="shared" si="17"/>
        <v/>
      </c>
      <c r="L104" s="264">
        <f>Member!A104</f>
        <v>38789</v>
      </c>
      <c r="M104">
        <f>SUMIF(Erfassung3!BD:BD,L104,Erfassung3!BW:BW)</f>
        <v>0</v>
      </c>
      <c r="N104">
        <f>SUMIF(Erfassung3!BD:BD,L104,Erfassung3!BG:BG)</f>
        <v>0</v>
      </c>
      <c r="O104">
        <f t="shared" si="13"/>
        <v>0</v>
      </c>
      <c r="P104">
        <f t="shared" si="12"/>
        <v>1</v>
      </c>
    </row>
    <row r="105" spans="1:16" x14ac:dyDescent="0.25">
      <c r="C105" t="str">
        <f>IFERROR(_xlfn.CONCAT(VLOOKUP(B105,Member!A:I,3,0)," ",(VLOOKUP(B105,Member!A:I,4,0))),"")</f>
        <v/>
      </c>
      <c r="D105" t="str">
        <f>IFERROR(VLOOKUP(B105,Member!A:I,9,0),"")</f>
        <v/>
      </c>
      <c r="L105" s="264">
        <f>Member!A105</f>
        <v>25064</v>
      </c>
      <c r="M105">
        <f>SUMIF(Erfassung3!BD:BD,L105,Erfassung3!BW:BW)</f>
        <v>0</v>
      </c>
      <c r="N105">
        <f>SUMIF(Erfassung3!BD:BD,L105,Erfassung3!BG:BG)</f>
        <v>0</v>
      </c>
      <c r="O105">
        <f t="shared" si="13"/>
        <v>0</v>
      </c>
      <c r="P105">
        <f t="shared" si="12"/>
        <v>1</v>
      </c>
    </row>
    <row r="106" spans="1:16" x14ac:dyDescent="0.25">
      <c r="C106" t="str">
        <f>IFERROR(_xlfn.CONCAT(VLOOKUP(B106,Member!A:I,3,0)," ",(VLOOKUP(B106,Member!A:I,4,0))),"")</f>
        <v/>
      </c>
      <c r="D106" t="str">
        <f>IFERROR(VLOOKUP(B106,Member!A:I,9,0),"")</f>
        <v/>
      </c>
      <c r="L106" s="264">
        <f>Member!A106</f>
        <v>38926</v>
      </c>
      <c r="M106">
        <f>SUMIF(Erfassung3!BD:BD,L106,Erfassung3!BW:BW)</f>
        <v>0</v>
      </c>
      <c r="N106">
        <f>SUMIF(Erfassung3!BD:BD,L106,Erfassung3!BG:BG)</f>
        <v>0</v>
      </c>
      <c r="O106">
        <f t="shared" si="13"/>
        <v>0</v>
      </c>
      <c r="P106">
        <f t="shared" si="12"/>
        <v>1</v>
      </c>
    </row>
    <row r="107" spans="1:16" x14ac:dyDescent="0.25">
      <c r="C107" t="str">
        <f>IFERROR(_xlfn.CONCAT(VLOOKUP(B107,Member!A:I,3,0)," ",(VLOOKUP(B107,Member!A:I,4,0))),"")</f>
        <v/>
      </c>
      <c r="D107" t="str">
        <f>IFERROR(VLOOKUP(B107,Member!A:I,9,0),"")</f>
        <v/>
      </c>
      <c r="L107" s="264">
        <f>Member!A107</f>
        <v>38684</v>
      </c>
      <c r="M107">
        <f>SUMIF(Erfassung3!BD:BD,L107,Erfassung3!BW:BW)</f>
        <v>0</v>
      </c>
      <c r="N107">
        <f>SUMIF(Erfassung3!BD:BD,L107,Erfassung3!BG:BG)</f>
        <v>0</v>
      </c>
      <c r="O107">
        <f t="shared" si="13"/>
        <v>0</v>
      </c>
      <c r="P107">
        <f t="shared" si="12"/>
        <v>1</v>
      </c>
    </row>
    <row r="108" spans="1:16" x14ac:dyDescent="0.25">
      <c r="C108" t="str">
        <f>IFERROR(_xlfn.CONCAT(VLOOKUP(B108,Member!A:I,3,0)," ",(VLOOKUP(B108,Member!A:I,4,0))),"")</f>
        <v/>
      </c>
      <c r="D108" t="str">
        <f>IFERROR(VLOOKUP(B108,Member!A:I,9,0),"")</f>
        <v/>
      </c>
      <c r="L108" s="264">
        <f>Member!A108</f>
        <v>38731</v>
      </c>
      <c r="M108">
        <f>SUMIF(Erfassung3!BD:BD,L108,Erfassung3!BW:BW)</f>
        <v>0</v>
      </c>
      <c r="N108">
        <f>SUMIF(Erfassung3!BD:BD,L108,Erfassung3!BG:BG)</f>
        <v>0</v>
      </c>
      <c r="O108">
        <f t="shared" si="13"/>
        <v>0</v>
      </c>
      <c r="P108">
        <f t="shared" si="12"/>
        <v>1</v>
      </c>
    </row>
    <row r="109" spans="1:16" x14ac:dyDescent="0.25">
      <c r="C109" t="str">
        <f>IFERROR(_xlfn.CONCAT(VLOOKUP(B109,Member!A:I,3,0)," ",(VLOOKUP(B109,Member!A:I,4,0))),"")</f>
        <v/>
      </c>
      <c r="D109" t="str">
        <f>IFERROR(VLOOKUP(B109,Member!A:I,9,0),"")</f>
        <v/>
      </c>
      <c r="L109" s="264">
        <f>Member!A109</f>
        <v>10706</v>
      </c>
      <c r="M109">
        <f>SUMIF(Erfassung3!BD:BD,L109,Erfassung3!BW:BW)</f>
        <v>0</v>
      </c>
      <c r="N109">
        <f>SUMIF(Erfassung3!BD:BD,L109,Erfassung3!BG:BG)</f>
        <v>0</v>
      </c>
      <c r="O109">
        <f t="shared" si="13"/>
        <v>0</v>
      </c>
      <c r="P109">
        <f t="shared" si="12"/>
        <v>1</v>
      </c>
    </row>
    <row r="110" spans="1:16" x14ac:dyDescent="0.25">
      <c r="C110" t="str">
        <f>IFERROR(_xlfn.CONCAT(VLOOKUP(B110,Member!A:I,3,0)," ",(VLOOKUP(B110,Member!A:I,4,0))),"")</f>
        <v/>
      </c>
      <c r="D110" t="str">
        <f>IFERROR(VLOOKUP(B110,Member!A:I,9,0),"")</f>
        <v/>
      </c>
      <c r="L110" s="264">
        <f>Member!A110</f>
        <v>38173</v>
      </c>
      <c r="M110">
        <f>SUMIF(Erfassung3!BD:BD,L110,Erfassung3!BW:BW)</f>
        <v>0</v>
      </c>
      <c r="N110">
        <f>SUMIF(Erfassung3!BD:BD,L110,Erfassung3!BG:BG)</f>
        <v>0</v>
      </c>
      <c r="O110">
        <f t="shared" si="13"/>
        <v>0</v>
      </c>
      <c r="P110">
        <f t="shared" si="12"/>
        <v>1</v>
      </c>
    </row>
    <row r="111" spans="1:16" x14ac:dyDescent="0.25">
      <c r="C111" t="str">
        <f>IFERROR(_xlfn.CONCAT(VLOOKUP(B111,Member!A:I,3,0)," ",(VLOOKUP(B111,Member!A:I,4,0))),"")</f>
        <v/>
      </c>
      <c r="D111" t="str">
        <f>IFERROR(VLOOKUP(B111,Member!A:I,9,0),"")</f>
        <v/>
      </c>
      <c r="L111" s="264">
        <f>Member!A111</f>
        <v>38971</v>
      </c>
      <c r="M111">
        <f>SUMIF(Erfassung3!BD:BD,L111,Erfassung3!BW:BW)</f>
        <v>0</v>
      </c>
      <c r="N111">
        <f>SUMIF(Erfassung3!BD:BD,L111,Erfassung3!BG:BG)</f>
        <v>0</v>
      </c>
      <c r="O111">
        <f t="shared" si="13"/>
        <v>0</v>
      </c>
      <c r="P111">
        <f t="shared" si="12"/>
        <v>1</v>
      </c>
    </row>
    <row r="112" spans="1:16" x14ac:dyDescent="0.25">
      <c r="C112" t="str">
        <f>IFERROR(_xlfn.CONCAT(VLOOKUP(B112,Member!A:I,3,0)," ",(VLOOKUP(B112,Member!A:I,4,0))),"")</f>
        <v/>
      </c>
      <c r="D112" t="str">
        <f>IFERROR(VLOOKUP(B112,Member!A:I,9,0),"")</f>
        <v/>
      </c>
      <c r="L112" s="264">
        <f>Member!A112</f>
        <v>38172</v>
      </c>
      <c r="M112">
        <f>SUMIF(Erfassung3!BD:BD,L112,Erfassung3!BW:BW)</f>
        <v>0</v>
      </c>
      <c r="N112">
        <f>SUMIF(Erfassung3!BD:BD,L112,Erfassung3!BG:BG)</f>
        <v>0</v>
      </c>
      <c r="O112">
        <f t="shared" si="13"/>
        <v>0</v>
      </c>
      <c r="P112">
        <f t="shared" si="12"/>
        <v>1</v>
      </c>
    </row>
    <row r="113" spans="3:16" x14ac:dyDescent="0.25">
      <c r="C113" t="str">
        <f>IFERROR(_xlfn.CONCAT(VLOOKUP(B113,Member!A:I,3,0)," ",(VLOOKUP(B113,Member!A:I,4,0))),"")</f>
        <v/>
      </c>
      <c r="D113" t="str">
        <f>IFERROR(VLOOKUP(B113,Member!A:I,9,0),"")</f>
        <v/>
      </c>
      <c r="L113" s="264">
        <f>Member!A113</f>
        <v>7926</v>
      </c>
      <c r="M113">
        <f>SUMIF(Erfassung3!BD:BD,L113,Erfassung3!BW:BW)</f>
        <v>0</v>
      </c>
      <c r="N113">
        <f>SUMIF(Erfassung3!BD:BD,L113,Erfassung3!BG:BG)</f>
        <v>0</v>
      </c>
      <c r="O113">
        <f t="shared" si="13"/>
        <v>0</v>
      </c>
      <c r="P113">
        <f t="shared" si="12"/>
        <v>1</v>
      </c>
    </row>
    <row r="114" spans="3:16" x14ac:dyDescent="0.25">
      <c r="C114" t="str">
        <f>IFERROR(_xlfn.CONCAT(VLOOKUP(B114,Member!A:I,3,0)," ",(VLOOKUP(B114,Member!A:I,4,0))),"")</f>
        <v/>
      </c>
      <c r="D114" t="str">
        <f>IFERROR(VLOOKUP(B114,Member!A:I,9,0),"")</f>
        <v/>
      </c>
      <c r="L114" s="264">
        <f>Member!A114</f>
        <v>7928</v>
      </c>
      <c r="M114">
        <f>SUMIF(Erfassung3!BD:BD,L114,Erfassung3!BW:BW)</f>
        <v>0</v>
      </c>
      <c r="N114">
        <f>SUMIF(Erfassung3!BD:BD,L114,Erfassung3!BG:BG)</f>
        <v>0</v>
      </c>
      <c r="O114">
        <f t="shared" si="13"/>
        <v>0</v>
      </c>
      <c r="P114">
        <f t="shared" si="12"/>
        <v>1</v>
      </c>
    </row>
    <row r="115" spans="3:16" x14ac:dyDescent="0.25">
      <c r="C115" t="str">
        <f>IFERROR(_xlfn.CONCAT(VLOOKUP(B115,Member!A:I,3,0)," ",(VLOOKUP(B115,Member!A:I,4,0))),"")</f>
        <v/>
      </c>
      <c r="D115" t="str">
        <f>IFERROR(VLOOKUP(B115,Member!A:I,9,0),"")</f>
        <v/>
      </c>
      <c r="L115" s="264">
        <f>Member!A115</f>
        <v>7930</v>
      </c>
      <c r="M115">
        <f>SUMIF(Erfassung3!BD:BD,L115,Erfassung3!BW:BW)</f>
        <v>0</v>
      </c>
      <c r="N115">
        <f>SUMIF(Erfassung3!BD:BD,L115,Erfassung3!BG:BG)</f>
        <v>0</v>
      </c>
      <c r="O115">
        <f t="shared" si="13"/>
        <v>0</v>
      </c>
      <c r="P115">
        <f t="shared" si="12"/>
        <v>1</v>
      </c>
    </row>
    <row r="116" spans="3:16" x14ac:dyDescent="0.25">
      <c r="C116" t="str">
        <f>IFERROR(_xlfn.CONCAT(VLOOKUP(B116,Member!A:I,3,0)," ",(VLOOKUP(B116,Member!A:I,4,0))),"")</f>
        <v/>
      </c>
      <c r="D116" t="str">
        <f>IFERROR(VLOOKUP(B116,Member!A:I,9,0),"")</f>
        <v/>
      </c>
      <c r="L116" s="264">
        <f>Member!A116</f>
        <v>7927</v>
      </c>
      <c r="M116">
        <f>SUMIF(Erfassung3!BD:BD,L116,Erfassung3!BW:BW)</f>
        <v>0</v>
      </c>
      <c r="N116">
        <f>SUMIF(Erfassung3!BD:BD,L116,Erfassung3!BG:BG)</f>
        <v>0</v>
      </c>
      <c r="O116">
        <f t="shared" si="13"/>
        <v>0</v>
      </c>
      <c r="P116">
        <f t="shared" si="12"/>
        <v>1</v>
      </c>
    </row>
    <row r="117" spans="3:16" x14ac:dyDescent="0.25">
      <c r="C117" t="str">
        <f>IFERROR(_xlfn.CONCAT(VLOOKUP(B117,Member!A:I,3,0)," ",(VLOOKUP(B117,Member!A:I,4,0))),"")</f>
        <v/>
      </c>
      <c r="D117" t="str">
        <f>IFERROR(VLOOKUP(B117,Member!A:I,9,0),"")</f>
        <v/>
      </c>
      <c r="L117" s="264">
        <f>Member!A117</f>
        <v>16977</v>
      </c>
      <c r="M117">
        <f>SUMIF(Erfassung3!BD:BD,L117,Erfassung3!BW:BW)</f>
        <v>0</v>
      </c>
      <c r="N117">
        <f>SUMIF(Erfassung3!BD:BD,L117,Erfassung3!BG:BG)</f>
        <v>0</v>
      </c>
      <c r="O117">
        <f t="shared" si="13"/>
        <v>0</v>
      </c>
      <c r="P117">
        <f t="shared" si="12"/>
        <v>1</v>
      </c>
    </row>
    <row r="118" spans="3:16" x14ac:dyDescent="0.25">
      <c r="C118" t="str">
        <f>IFERROR(_xlfn.CONCAT(VLOOKUP(B118,Member!A:I,3,0)," ",(VLOOKUP(B118,Member!A:I,4,0))),"")</f>
        <v/>
      </c>
      <c r="D118" t="str">
        <f>IFERROR(VLOOKUP(B118,Member!A:I,9,0),"")</f>
        <v/>
      </c>
      <c r="L118" s="264">
        <f>Member!A118</f>
        <v>7929</v>
      </c>
      <c r="M118">
        <f>SUMIF(Erfassung3!BD:BD,L118,Erfassung3!BW:BW)</f>
        <v>0</v>
      </c>
      <c r="N118">
        <f>SUMIF(Erfassung3!BD:BD,L118,Erfassung3!BG:BG)</f>
        <v>0</v>
      </c>
      <c r="O118">
        <f t="shared" si="13"/>
        <v>0</v>
      </c>
      <c r="P118">
        <f t="shared" si="12"/>
        <v>1</v>
      </c>
    </row>
    <row r="119" spans="3:16" x14ac:dyDescent="0.25">
      <c r="C119" t="str">
        <f>IFERROR(_xlfn.CONCAT(VLOOKUP(B119,Member!A:I,3,0)," ",(VLOOKUP(B119,Member!A:I,4,0))),"")</f>
        <v/>
      </c>
      <c r="D119" t="str">
        <f>IFERROR(VLOOKUP(B119,Member!A:I,9,0),"")</f>
        <v/>
      </c>
      <c r="L119" s="264">
        <f>Member!A119</f>
        <v>38697</v>
      </c>
      <c r="M119">
        <f>SUMIF(Erfassung3!BD:BD,L119,Erfassung3!BW:BW)</f>
        <v>0</v>
      </c>
      <c r="N119">
        <f>SUMIF(Erfassung3!BD:BD,L119,Erfassung3!BG:BG)</f>
        <v>0</v>
      </c>
      <c r="O119">
        <f t="shared" si="13"/>
        <v>0</v>
      </c>
      <c r="P119">
        <f t="shared" si="12"/>
        <v>1</v>
      </c>
    </row>
    <row r="120" spans="3:16" x14ac:dyDescent="0.25">
      <c r="C120" t="str">
        <f>IFERROR(_xlfn.CONCAT(VLOOKUP(B120,Member!A:I,3,0)," ",(VLOOKUP(B120,Member!A:I,4,0))),"")</f>
        <v/>
      </c>
      <c r="D120" t="str">
        <f>IFERROR(VLOOKUP(B120,Member!A:I,9,0),"")</f>
        <v/>
      </c>
      <c r="L120" s="264">
        <f>Member!A120</f>
        <v>38512</v>
      </c>
      <c r="M120">
        <f>SUMIF(Erfassung3!BD:BD,L120,Erfassung3!BW:BW)</f>
        <v>0</v>
      </c>
      <c r="N120">
        <f>SUMIF(Erfassung3!BD:BD,L120,Erfassung3!BG:BG)</f>
        <v>0</v>
      </c>
      <c r="O120">
        <f t="shared" si="13"/>
        <v>0</v>
      </c>
      <c r="P120">
        <f t="shared" si="12"/>
        <v>1</v>
      </c>
    </row>
    <row r="121" spans="3:16" x14ac:dyDescent="0.25">
      <c r="C121" t="str">
        <f>IFERROR(_xlfn.CONCAT(VLOOKUP(B121,Member!A:I,3,0)," ",(VLOOKUP(B121,Member!A:I,4,0))),"")</f>
        <v/>
      </c>
      <c r="D121" t="str">
        <f>IFERROR(VLOOKUP(B121,Member!A:I,9,0),"")</f>
        <v/>
      </c>
      <c r="L121" s="264">
        <f>Member!A121</f>
        <v>7956</v>
      </c>
      <c r="M121">
        <f>SUMIF(Erfassung3!BD:BD,L121,Erfassung3!BW:BW)</f>
        <v>0</v>
      </c>
      <c r="N121">
        <f>SUMIF(Erfassung3!BD:BD,L121,Erfassung3!BG:BG)</f>
        <v>0</v>
      </c>
      <c r="O121">
        <f t="shared" si="13"/>
        <v>0</v>
      </c>
      <c r="P121">
        <f t="shared" si="12"/>
        <v>1</v>
      </c>
    </row>
    <row r="122" spans="3:16" x14ac:dyDescent="0.25">
      <c r="C122" t="str">
        <f>IFERROR(_xlfn.CONCAT(VLOOKUP(B122,Member!A:I,3,0)," ",(VLOOKUP(B122,Member!A:I,4,0))),"")</f>
        <v/>
      </c>
      <c r="D122" t="str">
        <f>IFERROR(VLOOKUP(B122,Member!A:I,9,0),"")</f>
        <v/>
      </c>
      <c r="L122" s="264">
        <f>Member!A122</f>
        <v>7946</v>
      </c>
      <c r="M122">
        <f>SUMIF(Erfassung3!BD:BD,L122,Erfassung3!BW:BW)</f>
        <v>0</v>
      </c>
      <c r="N122">
        <f>SUMIF(Erfassung3!BD:BD,L122,Erfassung3!BG:BG)</f>
        <v>0</v>
      </c>
      <c r="O122">
        <f t="shared" si="13"/>
        <v>0</v>
      </c>
      <c r="P122">
        <f t="shared" si="12"/>
        <v>1</v>
      </c>
    </row>
    <row r="123" spans="3:16" x14ac:dyDescent="0.25">
      <c r="C123" t="str">
        <f>IFERROR(_xlfn.CONCAT(VLOOKUP(B123,Member!A:I,3,0)," ",(VLOOKUP(B123,Member!A:I,4,0))),"")</f>
        <v/>
      </c>
      <c r="D123" t="str">
        <f>IFERROR(VLOOKUP(B123,Member!A:I,9,0),"")</f>
        <v/>
      </c>
      <c r="L123" s="264">
        <f>Member!A123</f>
        <v>7952</v>
      </c>
      <c r="M123">
        <f>SUMIF(Erfassung3!BD:BD,L123,Erfassung3!BW:BW)</f>
        <v>0</v>
      </c>
      <c r="N123">
        <f>SUMIF(Erfassung3!BD:BD,L123,Erfassung3!BG:BG)</f>
        <v>0</v>
      </c>
      <c r="O123">
        <f t="shared" si="13"/>
        <v>0</v>
      </c>
      <c r="P123">
        <f t="shared" si="12"/>
        <v>1</v>
      </c>
    </row>
    <row r="124" spans="3:16" x14ac:dyDescent="0.25">
      <c r="C124" t="str">
        <f>IFERROR(_xlfn.CONCAT(VLOOKUP(B124,Member!A:I,3,0)," ",(VLOOKUP(B124,Member!A:I,4,0))),"")</f>
        <v/>
      </c>
      <c r="D124" t="str">
        <f>IFERROR(VLOOKUP(B124,Member!A:I,9,0),"")</f>
        <v/>
      </c>
      <c r="L124" s="264">
        <f>Member!A124</f>
        <v>25310</v>
      </c>
      <c r="M124">
        <f>SUMIF(Erfassung3!BD:BD,L124,Erfassung3!BW:BW)</f>
        <v>0</v>
      </c>
      <c r="N124">
        <f>SUMIF(Erfassung3!BD:BD,L124,Erfassung3!BG:BG)</f>
        <v>0</v>
      </c>
      <c r="O124">
        <f t="shared" si="13"/>
        <v>0</v>
      </c>
      <c r="P124">
        <f t="shared" si="12"/>
        <v>1</v>
      </c>
    </row>
    <row r="125" spans="3:16" x14ac:dyDescent="0.25">
      <c r="C125" t="str">
        <f>IFERROR(_xlfn.CONCAT(VLOOKUP(B125,Member!A:I,3,0)," ",(VLOOKUP(B125,Member!A:I,4,0))),"")</f>
        <v/>
      </c>
      <c r="D125" t="str">
        <f>IFERROR(VLOOKUP(B125,Member!A:I,9,0),"")</f>
        <v/>
      </c>
      <c r="L125" s="264">
        <f>Member!A125</f>
        <v>38790</v>
      </c>
      <c r="M125">
        <f>SUMIF(Erfassung3!BD:BD,L125,Erfassung3!BW:BW)</f>
        <v>0</v>
      </c>
      <c r="N125">
        <f>SUMIF(Erfassung3!BD:BD,L125,Erfassung3!BG:BG)</f>
        <v>0</v>
      </c>
      <c r="O125">
        <f t="shared" si="13"/>
        <v>0</v>
      </c>
      <c r="P125">
        <f t="shared" si="12"/>
        <v>1</v>
      </c>
    </row>
    <row r="126" spans="3:16" x14ac:dyDescent="0.25">
      <c r="C126" t="str">
        <f>IFERROR(_xlfn.CONCAT(VLOOKUP(B126,Member!A:I,3,0)," ",(VLOOKUP(B126,Member!A:I,4,0))),"")</f>
        <v/>
      </c>
      <c r="D126" t="str">
        <f>IFERROR(VLOOKUP(B126,Member!A:I,9,0),"")</f>
        <v/>
      </c>
      <c r="L126" s="264">
        <f>Member!A126</f>
        <v>38825</v>
      </c>
      <c r="M126">
        <f>SUMIF(Erfassung3!BD:BD,L126,Erfassung3!BW:BW)</f>
        <v>0</v>
      </c>
      <c r="N126">
        <f>SUMIF(Erfassung3!BD:BD,L126,Erfassung3!BG:BG)</f>
        <v>0</v>
      </c>
      <c r="O126">
        <f t="shared" si="13"/>
        <v>0</v>
      </c>
      <c r="P126">
        <f t="shared" si="12"/>
        <v>1</v>
      </c>
    </row>
    <row r="127" spans="3:16" x14ac:dyDescent="0.25">
      <c r="C127" t="str">
        <f>IFERROR(_xlfn.CONCAT(VLOOKUP(B127,Member!A:I,3,0)," ",(VLOOKUP(B127,Member!A:I,4,0))),"")</f>
        <v/>
      </c>
      <c r="D127" t="str">
        <f>IFERROR(VLOOKUP(B127,Member!A:I,9,0),"")</f>
        <v/>
      </c>
      <c r="L127" s="264">
        <f>Member!A127</f>
        <v>7937</v>
      </c>
      <c r="M127">
        <f>SUMIF(Erfassung3!BD:BD,L127,Erfassung3!BW:BW)</f>
        <v>0</v>
      </c>
      <c r="N127">
        <f>SUMIF(Erfassung3!BD:BD,L127,Erfassung3!BG:BG)</f>
        <v>0</v>
      </c>
      <c r="O127">
        <f t="shared" si="13"/>
        <v>0</v>
      </c>
      <c r="P127">
        <f t="shared" si="12"/>
        <v>1</v>
      </c>
    </row>
    <row r="128" spans="3:16" x14ac:dyDescent="0.25">
      <c r="C128" t="str">
        <f>IFERROR(_xlfn.CONCAT(VLOOKUP(B128,Member!A:I,3,0)," ",(VLOOKUP(B128,Member!A:I,4,0))),"")</f>
        <v/>
      </c>
      <c r="D128" t="str">
        <f>IFERROR(VLOOKUP(B128,Member!A:I,9,0),"")</f>
        <v/>
      </c>
      <c r="L128" s="264">
        <f>Member!A128</f>
        <v>7947</v>
      </c>
      <c r="M128">
        <f>SUMIF(Erfassung3!BD:BD,L128,Erfassung3!BW:BW)</f>
        <v>0</v>
      </c>
      <c r="N128">
        <f>SUMIF(Erfassung3!BD:BD,L128,Erfassung3!BG:BG)</f>
        <v>0</v>
      </c>
      <c r="O128">
        <f t="shared" si="13"/>
        <v>0</v>
      </c>
      <c r="P128">
        <f t="shared" si="12"/>
        <v>1</v>
      </c>
    </row>
    <row r="129" spans="3:16" x14ac:dyDescent="0.25">
      <c r="C129" t="str">
        <f>IFERROR(_xlfn.CONCAT(VLOOKUP(B129,Member!A:I,3,0)," ",(VLOOKUP(B129,Member!A:I,4,0))),"")</f>
        <v/>
      </c>
      <c r="D129" t="str">
        <f>IFERROR(VLOOKUP(B129,Member!A:I,9,0),"")</f>
        <v/>
      </c>
      <c r="L129" s="264">
        <f>Member!A129</f>
        <v>7746</v>
      </c>
      <c r="M129">
        <f>SUMIF(Erfassung3!BD:BD,L129,Erfassung3!BW:BW)</f>
        <v>0</v>
      </c>
      <c r="N129">
        <f>SUMIF(Erfassung3!BD:BD,L129,Erfassung3!BG:BG)</f>
        <v>0</v>
      </c>
      <c r="O129">
        <f t="shared" si="13"/>
        <v>0</v>
      </c>
      <c r="P129">
        <f t="shared" si="12"/>
        <v>1</v>
      </c>
    </row>
    <row r="130" spans="3:16" x14ac:dyDescent="0.25">
      <c r="C130" t="str">
        <f>IFERROR(_xlfn.CONCAT(VLOOKUP(B130,Member!A:I,3,0)," ",(VLOOKUP(B130,Member!A:I,4,0))),"")</f>
        <v/>
      </c>
      <c r="D130" t="str">
        <f>IFERROR(VLOOKUP(B130,Member!A:I,9,0),"")</f>
        <v/>
      </c>
      <c r="L130" s="264">
        <f>Member!A130</f>
        <v>7977</v>
      </c>
      <c r="M130">
        <f>SUMIF(Erfassung3!BD:BD,L130,Erfassung3!BW:BW)</f>
        <v>0</v>
      </c>
      <c r="N130">
        <f>SUMIF(Erfassung3!BD:BD,L130,Erfassung3!BG:BG)</f>
        <v>0</v>
      </c>
      <c r="O130">
        <f t="shared" si="13"/>
        <v>0</v>
      </c>
      <c r="P130">
        <f t="shared" ref="P130:P193" si="20">RANK(O130,O:O)</f>
        <v>1</v>
      </c>
    </row>
    <row r="131" spans="3:16" x14ac:dyDescent="0.25">
      <c r="C131" t="str">
        <f>IFERROR(_xlfn.CONCAT(VLOOKUP(B131,Member!A:I,3,0)," ",(VLOOKUP(B131,Member!A:I,4,0))),"")</f>
        <v/>
      </c>
      <c r="D131" t="str">
        <f>IFERROR(VLOOKUP(B131,Member!A:I,9,0),"")</f>
        <v/>
      </c>
      <c r="L131" s="264">
        <f>Member!A131</f>
        <v>38184</v>
      </c>
      <c r="M131">
        <f>SUMIF(Erfassung3!BD:BD,L131,Erfassung3!BW:BW)</f>
        <v>0</v>
      </c>
      <c r="N131">
        <f>SUMIF(Erfassung3!BD:BD,L131,Erfassung3!BG:BG)</f>
        <v>0</v>
      </c>
      <c r="O131">
        <f t="shared" ref="O131:O194" si="21">IF(N131=0,0,M131/N131-ROW()/1000000000)</f>
        <v>0</v>
      </c>
      <c r="P131">
        <f t="shared" si="20"/>
        <v>1</v>
      </c>
    </row>
    <row r="132" spans="3:16" x14ac:dyDescent="0.25">
      <c r="C132" t="str">
        <f>IFERROR(_xlfn.CONCAT(VLOOKUP(B132,Member!A:I,3,0)," ",(VLOOKUP(B132,Member!A:I,4,0))),"")</f>
        <v/>
      </c>
      <c r="D132" t="str">
        <f>IFERROR(VLOOKUP(B132,Member!A:I,9,0),"")</f>
        <v/>
      </c>
      <c r="L132" s="264">
        <f>Member!A132</f>
        <v>38443</v>
      </c>
      <c r="M132">
        <f>SUMIF(Erfassung3!BD:BD,L132,Erfassung3!BW:BW)</f>
        <v>0</v>
      </c>
      <c r="N132">
        <f>SUMIF(Erfassung3!BD:BD,L132,Erfassung3!BG:BG)</f>
        <v>0</v>
      </c>
      <c r="O132">
        <f t="shared" si="21"/>
        <v>0</v>
      </c>
      <c r="P132">
        <f t="shared" si="20"/>
        <v>1</v>
      </c>
    </row>
    <row r="133" spans="3:16" x14ac:dyDescent="0.25">
      <c r="C133" t="str">
        <f>IFERROR(_xlfn.CONCAT(VLOOKUP(B133,Member!A:I,3,0)," ",(VLOOKUP(B133,Member!A:I,4,0))),"")</f>
        <v/>
      </c>
      <c r="D133" t="str">
        <f>IFERROR(VLOOKUP(B133,Member!A:I,9,0),"")</f>
        <v/>
      </c>
      <c r="L133" s="264">
        <f>Member!A133</f>
        <v>38469</v>
      </c>
      <c r="M133">
        <f>SUMIF(Erfassung3!BD:BD,L133,Erfassung3!BW:BW)</f>
        <v>0</v>
      </c>
      <c r="N133">
        <f>SUMIF(Erfassung3!BD:BD,L133,Erfassung3!BG:BG)</f>
        <v>0</v>
      </c>
      <c r="O133">
        <f t="shared" si="21"/>
        <v>0</v>
      </c>
      <c r="P133">
        <f t="shared" si="20"/>
        <v>1</v>
      </c>
    </row>
    <row r="134" spans="3:16" x14ac:dyDescent="0.25">
      <c r="C134" t="str">
        <f>IFERROR(_xlfn.CONCAT(VLOOKUP(B134,Member!A:I,3,0)," ",(VLOOKUP(B134,Member!A:I,4,0))),"")</f>
        <v/>
      </c>
      <c r="D134" t="str">
        <f>IFERROR(VLOOKUP(B134,Member!A:I,9,0),"")</f>
        <v/>
      </c>
      <c r="L134" s="264">
        <f>Member!A134</f>
        <v>7965</v>
      </c>
      <c r="M134">
        <f>SUMIF(Erfassung3!BD:BD,L134,Erfassung3!BW:BW)</f>
        <v>0</v>
      </c>
      <c r="N134">
        <f>SUMIF(Erfassung3!BD:BD,L134,Erfassung3!BG:BG)</f>
        <v>0</v>
      </c>
      <c r="O134">
        <f t="shared" si="21"/>
        <v>0</v>
      </c>
      <c r="P134">
        <f t="shared" si="20"/>
        <v>1</v>
      </c>
    </row>
    <row r="135" spans="3:16" x14ac:dyDescent="0.25">
      <c r="C135" t="str">
        <f>IFERROR(_xlfn.CONCAT(VLOOKUP(B135,Member!A:I,3,0)," ",(VLOOKUP(B135,Member!A:I,4,0))),"")</f>
        <v/>
      </c>
      <c r="D135" t="str">
        <f>IFERROR(VLOOKUP(B135,Member!A:I,9,0),"")</f>
        <v/>
      </c>
      <c r="L135" s="264">
        <f>Member!A135</f>
        <v>7438</v>
      </c>
      <c r="M135">
        <f>SUMIF(Erfassung3!BD:BD,L135,Erfassung3!BW:BW)</f>
        <v>0</v>
      </c>
      <c r="N135">
        <f>SUMIF(Erfassung3!BD:BD,L135,Erfassung3!BG:BG)</f>
        <v>0</v>
      </c>
      <c r="O135">
        <f t="shared" si="21"/>
        <v>0</v>
      </c>
      <c r="P135">
        <f t="shared" si="20"/>
        <v>1</v>
      </c>
    </row>
    <row r="136" spans="3:16" x14ac:dyDescent="0.25">
      <c r="C136" t="str">
        <f>IFERROR(_xlfn.CONCAT(VLOOKUP(B136,Member!A:I,3,0)," ",(VLOOKUP(B136,Member!A:I,4,0))),"")</f>
        <v/>
      </c>
      <c r="D136" t="str">
        <f>IFERROR(VLOOKUP(B136,Member!A:I,9,0),"")</f>
        <v/>
      </c>
      <c r="L136" s="264">
        <f>Member!A136</f>
        <v>7741</v>
      </c>
      <c r="M136">
        <f>SUMIF(Erfassung3!BD:BD,L136,Erfassung3!BW:BW)</f>
        <v>0</v>
      </c>
      <c r="N136">
        <f>SUMIF(Erfassung3!BD:BD,L136,Erfassung3!BG:BG)</f>
        <v>0</v>
      </c>
      <c r="O136">
        <f t="shared" si="21"/>
        <v>0</v>
      </c>
      <c r="P136">
        <f t="shared" si="20"/>
        <v>1</v>
      </c>
    </row>
    <row r="137" spans="3:16" x14ac:dyDescent="0.25">
      <c r="C137" t="str">
        <f>IFERROR(_xlfn.CONCAT(VLOOKUP(B137,Member!A:I,3,0)," ",(VLOOKUP(B137,Member!A:I,4,0))),"")</f>
        <v/>
      </c>
      <c r="D137" t="str">
        <f>IFERROR(VLOOKUP(B137,Member!A:I,9,0),"")</f>
        <v/>
      </c>
      <c r="L137" s="264">
        <f>Member!A137</f>
        <v>13166</v>
      </c>
      <c r="M137">
        <f>SUMIF(Erfassung3!BD:BD,L137,Erfassung3!BW:BW)</f>
        <v>0</v>
      </c>
      <c r="N137">
        <f>SUMIF(Erfassung3!BD:BD,L137,Erfassung3!BG:BG)</f>
        <v>0</v>
      </c>
      <c r="O137">
        <f t="shared" si="21"/>
        <v>0</v>
      </c>
      <c r="P137">
        <f t="shared" si="20"/>
        <v>1</v>
      </c>
    </row>
    <row r="138" spans="3:16" x14ac:dyDescent="0.25">
      <c r="C138" t="str">
        <f>IFERROR(_xlfn.CONCAT(VLOOKUP(B138,Member!A:I,3,0)," ",(VLOOKUP(B138,Member!A:I,4,0))),"")</f>
        <v/>
      </c>
      <c r="D138" t="str">
        <f>IFERROR(VLOOKUP(B138,Member!A:I,9,0),"")</f>
        <v/>
      </c>
      <c r="L138" s="264">
        <f>Member!A138</f>
        <v>7958</v>
      </c>
      <c r="M138">
        <f>SUMIF(Erfassung3!BD:BD,L138,Erfassung3!BW:BW)</f>
        <v>0</v>
      </c>
      <c r="N138">
        <f>SUMIF(Erfassung3!BD:BD,L138,Erfassung3!BG:BG)</f>
        <v>0</v>
      </c>
      <c r="O138">
        <f t="shared" si="21"/>
        <v>0</v>
      </c>
      <c r="P138">
        <f t="shared" si="20"/>
        <v>1</v>
      </c>
    </row>
    <row r="139" spans="3:16" x14ac:dyDescent="0.25">
      <c r="C139" t="str">
        <f>IFERROR(_xlfn.CONCAT(VLOOKUP(B139,Member!A:I,3,0)," ",(VLOOKUP(B139,Member!A:I,4,0))),"")</f>
        <v/>
      </c>
      <c r="D139" t="str">
        <f>IFERROR(VLOOKUP(B139,Member!A:I,9,0),"")</f>
        <v/>
      </c>
      <c r="L139" s="264">
        <f>Member!A139</f>
        <v>7972</v>
      </c>
      <c r="M139">
        <f>SUMIF(Erfassung3!BD:BD,L139,Erfassung3!BW:BW)</f>
        <v>0</v>
      </c>
      <c r="N139">
        <f>SUMIF(Erfassung3!BD:BD,L139,Erfassung3!BG:BG)</f>
        <v>0</v>
      </c>
      <c r="O139">
        <f t="shared" si="21"/>
        <v>0</v>
      </c>
      <c r="P139">
        <f t="shared" si="20"/>
        <v>1</v>
      </c>
    </row>
    <row r="140" spans="3:16" x14ac:dyDescent="0.25">
      <c r="C140" t="str">
        <f>IFERROR(_xlfn.CONCAT(VLOOKUP(B140,Member!A:I,3,0)," ",(VLOOKUP(B140,Member!A:I,4,0))),"")</f>
        <v/>
      </c>
      <c r="D140" t="str">
        <f>IFERROR(VLOOKUP(B140,Member!A:I,9,0),"")</f>
        <v/>
      </c>
      <c r="L140" s="264">
        <f>Member!A140</f>
        <v>16263</v>
      </c>
      <c r="M140">
        <f>SUMIF(Erfassung3!BD:BD,L140,Erfassung3!BW:BW)</f>
        <v>0</v>
      </c>
      <c r="N140">
        <f>SUMIF(Erfassung3!BD:BD,L140,Erfassung3!BG:BG)</f>
        <v>0</v>
      </c>
      <c r="O140">
        <f t="shared" si="21"/>
        <v>0</v>
      </c>
      <c r="P140">
        <f t="shared" si="20"/>
        <v>1</v>
      </c>
    </row>
    <row r="141" spans="3:16" x14ac:dyDescent="0.25">
      <c r="C141" t="str">
        <f>IFERROR(_xlfn.CONCAT(VLOOKUP(B141,Member!A:I,3,0)," ",(VLOOKUP(B141,Member!A:I,4,0))),"")</f>
        <v/>
      </c>
      <c r="D141" t="str">
        <f>IFERROR(VLOOKUP(B141,Member!A:I,9,0),"")</f>
        <v/>
      </c>
      <c r="L141" s="264">
        <f>Member!A141</f>
        <v>7735</v>
      </c>
      <c r="M141">
        <f>SUMIF(Erfassung3!BD:BD,L141,Erfassung3!BW:BW)</f>
        <v>0</v>
      </c>
      <c r="N141">
        <f>SUMIF(Erfassung3!BD:BD,L141,Erfassung3!BG:BG)</f>
        <v>0</v>
      </c>
      <c r="O141">
        <f t="shared" si="21"/>
        <v>0</v>
      </c>
      <c r="P141">
        <f t="shared" si="20"/>
        <v>1</v>
      </c>
    </row>
    <row r="142" spans="3:16" x14ac:dyDescent="0.25">
      <c r="C142" t="str">
        <f>IFERROR(_xlfn.CONCAT(VLOOKUP(B142,Member!A:I,3,0)," ",(VLOOKUP(B142,Member!A:I,4,0))),"")</f>
        <v/>
      </c>
      <c r="D142" t="str">
        <f>IFERROR(VLOOKUP(B142,Member!A:I,9,0),"")</f>
        <v/>
      </c>
      <c r="L142" s="264">
        <f>Member!A142</f>
        <v>38947</v>
      </c>
      <c r="M142">
        <f>SUMIF(Erfassung3!BD:BD,L142,Erfassung3!BW:BW)</f>
        <v>0</v>
      </c>
      <c r="N142">
        <f>SUMIF(Erfassung3!BD:BD,L142,Erfassung3!BG:BG)</f>
        <v>0</v>
      </c>
      <c r="O142">
        <f t="shared" si="21"/>
        <v>0</v>
      </c>
      <c r="P142">
        <f t="shared" si="20"/>
        <v>1</v>
      </c>
    </row>
    <row r="143" spans="3:16" x14ac:dyDescent="0.25">
      <c r="C143" t="str">
        <f>IFERROR(_xlfn.CONCAT(VLOOKUP(B143,Member!A:I,3,0)," ",(VLOOKUP(B143,Member!A:I,4,0))),"")</f>
        <v/>
      </c>
      <c r="D143" t="str">
        <f>IFERROR(VLOOKUP(B143,Member!A:I,9,0),"")</f>
        <v/>
      </c>
      <c r="L143" s="264">
        <f>Member!A143</f>
        <v>10124</v>
      </c>
      <c r="M143">
        <f>SUMIF(Erfassung3!BD:BD,L143,Erfassung3!BW:BW)</f>
        <v>0</v>
      </c>
      <c r="N143">
        <f>SUMIF(Erfassung3!BD:BD,L143,Erfassung3!BG:BG)</f>
        <v>0</v>
      </c>
      <c r="O143">
        <f t="shared" si="21"/>
        <v>0</v>
      </c>
      <c r="P143">
        <f t="shared" si="20"/>
        <v>1</v>
      </c>
    </row>
    <row r="144" spans="3:16" x14ac:dyDescent="0.25">
      <c r="C144" t="str">
        <f>IFERROR(_xlfn.CONCAT(VLOOKUP(B144,Member!A:I,3,0)," ",(VLOOKUP(B144,Member!A:I,4,0))),"")</f>
        <v/>
      </c>
      <c r="D144" t="str">
        <f>IFERROR(VLOOKUP(B144,Member!A:I,9,0),"")</f>
        <v/>
      </c>
      <c r="L144" s="264">
        <f>Member!A144</f>
        <v>7083</v>
      </c>
      <c r="M144">
        <f>SUMIF(Erfassung3!BD:BD,L144,Erfassung3!BW:BW)</f>
        <v>0</v>
      </c>
      <c r="N144">
        <f>SUMIF(Erfassung3!BD:BD,L144,Erfassung3!BG:BG)</f>
        <v>0</v>
      </c>
      <c r="O144">
        <f t="shared" si="21"/>
        <v>0</v>
      </c>
      <c r="P144">
        <f t="shared" si="20"/>
        <v>1</v>
      </c>
    </row>
    <row r="145" spans="3:16" x14ac:dyDescent="0.25">
      <c r="C145" t="str">
        <f>IFERROR(_xlfn.CONCAT(VLOOKUP(B145,Member!A:I,3,0)," ",(VLOOKUP(B145,Member!A:I,4,0))),"")</f>
        <v/>
      </c>
      <c r="D145" t="str">
        <f>IFERROR(VLOOKUP(B145,Member!A:I,9,0),"")</f>
        <v/>
      </c>
      <c r="L145" s="264">
        <f>Member!A145</f>
        <v>38616</v>
      </c>
      <c r="M145">
        <f>SUMIF(Erfassung3!BD:BD,L145,Erfassung3!BW:BW)</f>
        <v>0</v>
      </c>
      <c r="N145">
        <f>SUMIF(Erfassung3!BD:BD,L145,Erfassung3!BG:BG)</f>
        <v>0</v>
      </c>
      <c r="O145">
        <f t="shared" si="21"/>
        <v>0</v>
      </c>
      <c r="P145">
        <f t="shared" si="20"/>
        <v>1</v>
      </c>
    </row>
    <row r="146" spans="3:16" x14ac:dyDescent="0.25">
      <c r="C146" t="str">
        <f>IFERROR(_xlfn.CONCAT(VLOOKUP(B146,Member!A:I,3,0)," ",(VLOOKUP(B146,Member!A:I,4,0))),"")</f>
        <v/>
      </c>
      <c r="D146" t="str">
        <f>IFERROR(VLOOKUP(B146,Member!A:I,9,0),"")</f>
        <v/>
      </c>
      <c r="L146" s="264">
        <f>Member!A146</f>
        <v>7976</v>
      </c>
      <c r="M146">
        <f>SUMIF(Erfassung3!BD:BD,L146,Erfassung3!BW:BW)</f>
        <v>0</v>
      </c>
      <c r="N146">
        <f>SUMIF(Erfassung3!BD:BD,L146,Erfassung3!BG:BG)</f>
        <v>0</v>
      </c>
      <c r="O146">
        <f t="shared" si="21"/>
        <v>0</v>
      </c>
      <c r="P146">
        <f t="shared" si="20"/>
        <v>1</v>
      </c>
    </row>
    <row r="147" spans="3:16" x14ac:dyDescent="0.25">
      <c r="C147" t="str">
        <f>IFERROR(_xlfn.CONCAT(VLOOKUP(B147,Member!A:I,3,0)," ",(VLOOKUP(B147,Member!A:I,4,0))),"")</f>
        <v/>
      </c>
      <c r="D147" t="str">
        <f>IFERROR(VLOOKUP(B147,Member!A:I,9,0),"")</f>
        <v/>
      </c>
      <c r="L147" s="264">
        <f>Member!A147</f>
        <v>7740</v>
      </c>
      <c r="M147">
        <f>SUMIF(Erfassung3!BD:BD,L147,Erfassung3!BW:BW)</f>
        <v>0</v>
      </c>
      <c r="N147">
        <f>SUMIF(Erfassung3!BD:BD,L147,Erfassung3!BG:BG)</f>
        <v>0</v>
      </c>
      <c r="O147">
        <f t="shared" si="21"/>
        <v>0</v>
      </c>
      <c r="P147">
        <f t="shared" si="20"/>
        <v>1</v>
      </c>
    </row>
    <row r="148" spans="3:16" x14ac:dyDescent="0.25">
      <c r="C148" t="str">
        <f>IFERROR(_xlfn.CONCAT(VLOOKUP(B148,Member!A:I,3,0)," ",(VLOOKUP(B148,Member!A:I,4,0))),"")</f>
        <v/>
      </c>
      <c r="D148" t="str">
        <f>IFERROR(VLOOKUP(B148,Member!A:I,9,0),"")</f>
        <v/>
      </c>
      <c r="L148" s="264">
        <f>Member!A148</f>
        <v>38376</v>
      </c>
      <c r="M148">
        <f>SUMIF(Erfassung3!BD:BD,L148,Erfassung3!BW:BW)</f>
        <v>0</v>
      </c>
      <c r="N148">
        <f>SUMIF(Erfassung3!BD:BD,L148,Erfassung3!BG:BG)</f>
        <v>0</v>
      </c>
      <c r="O148">
        <f t="shared" si="21"/>
        <v>0</v>
      </c>
      <c r="P148">
        <f t="shared" si="20"/>
        <v>1</v>
      </c>
    </row>
    <row r="149" spans="3:16" x14ac:dyDescent="0.25">
      <c r="C149" t="str">
        <f>IFERROR(_xlfn.CONCAT(VLOOKUP(B149,Member!A:I,3,0)," ",(VLOOKUP(B149,Member!A:I,4,0))),"")</f>
        <v/>
      </c>
      <c r="D149" t="str">
        <f>IFERROR(VLOOKUP(B149,Member!A:I,9,0),"")</f>
        <v/>
      </c>
      <c r="L149" s="264">
        <f>Member!A149</f>
        <v>38824</v>
      </c>
      <c r="M149">
        <f>SUMIF(Erfassung3!BD:BD,L149,Erfassung3!BW:BW)</f>
        <v>0</v>
      </c>
      <c r="N149">
        <f>SUMIF(Erfassung3!BD:BD,L149,Erfassung3!BG:BG)</f>
        <v>0</v>
      </c>
      <c r="O149">
        <f t="shared" si="21"/>
        <v>0</v>
      </c>
      <c r="P149">
        <f t="shared" si="20"/>
        <v>1</v>
      </c>
    </row>
    <row r="150" spans="3:16" x14ac:dyDescent="0.25">
      <c r="C150" t="str">
        <f>IFERROR(_xlfn.CONCAT(VLOOKUP(B150,Member!A:I,3,0)," ",(VLOOKUP(B150,Member!A:I,4,0))),"")</f>
        <v/>
      </c>
      <c r="D150" t="str">
        <f>IFERROR(VLOOKUP(B150,Member!A:I,9,0),"")</f>
        <v/>
      </c>
      <c r="L150" s="264">
        <f>Member!A150</f>
        <v>38907</v>
      </c>
      <c r="M150">
        <f>SUMIF(Erfassung3!BD:BD,L150,Erfassung3!BW:BW)</f>
        <v>0</v>
      </c>
      <c r="N150">
        <f>SUMIF(Erfassung3!BD:BD,L150,Erfassung3!BG:BG)</f>
        <v>0</v>
      </c>
      <c r="O150">
        <f t="shared" si="21"/>
        <v>0</v>
      </c>
      <c r="P150">
        <f t="shared" si="20"/>
        <v>1</v>
      </c>
    </row>
    <row r="151" spans="3:16" x14ac:dyDescent="0.25">
      <c r="C151" t="str">
        <f>IFERROR(_xlfn.CONCAT(VLOOKUP(B151,Member!A:I,3,0)," ",(VLOOKUP(B151,Member!A:I,4,0))),"")</f>
        <v/>
      </c>
      <c r="D151" t="str">
        <f>IFERROR(VLOOKUP(B151,Member!A:I,9,0),"")</f>
        <v/>
      </c>
      <c r="L151" s="264">
        <f>Member!A151</f>
        <v>25704</v>
      </c>
      <c r="M151">
        <f>SUMIF(Erfassung3!BD:BD,L151,Erfassung3!BW:BW)</f>
        <v>0</v>
      </c>
      <c r="N151">
        <f>SUMIF(Erfassung3!BD:BD,L151,Erfassung3!BG:BG)</f>
        <v>0</v>
      </c>
      <c r="O151">
        <f t="shared" si="21"/>
        <v>0</v>
      </c>
      <c r="P151">
        <f t="shared" si="20"/>
        <v>1</v>
      </c>
    </row>
    <row r="152" spans="3:16" x14ac:dyDescent="0.25">
      <c r="C152" t="str">
        <f>IFERROR(_xlfn.CONCAT(VLOOKUP(B152,Member!A:I,3,0)," ",(VLOOKUP(B152,Member!A:I,4,0))),"")</f>
        <v/>
      </c>
      <c r="D152" t="str">
        <f>IFERROR(VLOOKUP(B152,Member!A:I,9,0),"")</f>
        <v/>
      </c>
      <c r="L152" s="264">
        <f>Member!A152</f>
        <v>7959</v>
      </c>
      <c r="M152">
        <f>SUMIF(Erfassung3!BD:BD,L152,Erfassung3!BW:BW)</f>
        <v>0</v>
      </c>
      <c r="N152">
        <f>SUMIF(Erfassung3!BD:BD,L152,Erfassung3!BG:BG)</f>
        <v>0</v>
      </c>
      <c r="O152">
        <f t="shared" si="21"/>
        <v>0</v>
      </c>
      <c r="P152">
        <f t="shared" si="20"/>
        <v>1</v>
      </c>
    </row>
    <row r="153" spans="3:16" x14ac:dyDescent="0.25">
      <c r="C153" t="str">
        <f>IFERROR(_xlfn.CONCAT(VLOOKUP(B153,Member!A:I,3,0)," ",(VLOOKUP(B153,Member!A:I,4,0))),"")</f>
        <v/>
      </c>
      <c r="D153" t="str">
        <f>IFERROR(VLOOKUP(B153,Member!A:I,9,0),"")</f>
        <v/>
      </c>
      <c r="L153" s="264">
        <f>Member!A153</f>
        <v>25753</v>
      </c>
      <c r="M153">
        <f>SUMIF(Erfassung3!BD:BD,L153,Erfassung3!BW:BW)</f>
        <v>0</v>
      </c>
      <c r="N153">
        <f>SUMIF(Erfassung3!BD:BD,L153,Erfassung3!BG:BG)</f>
        <v>0</v>
      </c>
      <c r="O153">
        <f t="shared" si="21"/>
        <v>0</v>
      </c>
      <c r="P153">
        <f t="shared" si="20"/>
        <v>1</v>
      </c>
    </row>
    <row r="154" spans="3:16" x14ac:dyDescent="0.25">
      <c r="C154" t="str">
        <f>IFERROR(_xlfn.CONCAT(VLOOKUP(B154,Member!A:I,3,0)," ",(VLOOKUP(B154,Member!A:I,4,0))),"")</f>
        <v/>
      </c>
      <c r="D154" t="str">
        <f>IFERROR(VLOOKUP(B154,Member!A:I,9,0),"")</f>
        <v/>
      </c>
      <c r="L154" s="264">
        <f>Member!A154</f>
        <v>38377</v>
      </c>
      <c r="M154">
        <f>SUMIF(Erfassung3!BD:BD,L154,Erfassung3!BW:BW)</f>
        <v>0</v>
      </c>
      <c r="N154">
        <f>SUMIF(Erfassung3!BD:BD,L154,Erfassung3!BG:BG)</f>
        <v>0</v>
      </c>
      <c r="O154">
        <f t="shared" si="21"/>
        <v>0</v>
      </c>
      <c r="P154">
        <f t="shared" si="20"/>
        <v>1</v>
      </c>
    </row>
    <row r="155" spans="3:16" x14ac:dyDescent="0.25">
      <c r="C155" t="str">
        <f>IFERROR(_xlfn.CONCAT(VLOOKUP(B155,Member!A:I,3,0)," ",(VLOOKUP(B155,Member!A:I,4,0))),"")</f>
        <v/>
      </c>
      <c r="D155" t="str">
        <f>IFERROR(VLOOKUP(B155,Member!A:I,9,0),"")</f>
        <v/>
      </c>
      <c r="L155" s="264">
        <f>Member!A155</f>
        <v>16782</v>
      </c>
      <c r="M155">
        <f>SUMIF(Erfassung3!BD:BD,L155,Erfassung3!BW:BW)</f>
        <v>0</v>
      </c>
      <c r="N155">
        <f>SUMIF(Erfassung3!BD:BD,L155,Erfassung3!BG:BG)</f>
        <v>0</v>
      </c>
      <c r="O155">
        <f t="shared" si="21"/>
        <v>0</v>
      </c>
      <c r="P155">
        <f t="shared" si="20"/>
        <v>1</v>
      </c>
    </row>
    <row r="156" spans="3:16" x14ac:dyDescent="0.25">
      <c r="C156" t="str">
        <f>IFERROR(_xlfn.CONCAT(VLOOKUP(B156,Member!A:I,3,0)," ",(VLOOKUP(B156,Member!A:I,4,0))),"")</f>
        <v/>
      </c>
      <c r="D156" t="str">
        <f>IFERROR(VLOOKUP(B156,Member!A:I,9,0),"")</f>
        <v/>
      </c>
      <c r="L156" s="264">
        <f>Member!A156</f>
        <v>36696</v>
      </c>
      <c r="M156">
        <f>SUMIF(Erfassung3!BD:BD,L156,Erfassung3!BW:BW)</f>
        <v>0</v>
      </c>
      <c r="N156">
        <f>SUMIF(Erfassung3!BD:BD,L156,Erfassung3!BG:BG)</f>
        <v>0</v>
      </c>
      <c r="O156">
        <f t="shared" si="21"/>
        <v>0</v>
      </c>
      <c r="P156">
        <f t="shared" si="20"/>
        <v>1</v>
      </c>
    </row>
    <row r="157" spans="3:16" x14ac:dyDescent="0.25">
      <c r="C157" t="str">
        <f>IFERROR(_xlfn.CONCAT(VLOOKUP(B157,Member!A:I,3,0)," ",(VLOOKUP(B157,Member!A:I,4,0))),"")</f>
        <v/>
      </c>
      <c r="D157" t="str">
        <f>IFERROR(VLOOKUP(B157,Member!A:I,9,0),"")</f>
        <v/>
      </c>
      <c r="L157" s="264">
        <f>Member!A157</f>
        <v>7975</v>
      </c>
      <c r="M157">
        <f>SUMIF(Erfassung3!BD:BD,L157,Erfassung3!BW:BW)</f>
        <v>0</v>
      </c>
      <c r="N157">
        <f>SUMIF(Erfassung3!BD:BD,L157,Erfassung3!BG:BG)</f>
        <v>0</v>
      </c>
      <c r="O157">
        <f t="shared" si="21"/>
        <v>0</v>
      </c>
      <c r="P157">
        <f t="shared" si="20"/>
        <v>1</v>
      </c>
    </row>
    <row r="158" spans="3:16" x14ac:dyDescent="0.25">
      <c r="C158" t="str">
        <f>IFERROR(_xlfn.CONCAT(VLOOKUP(B158,Member!A:I,3,0)," ",(VLOOKUP(B158,Member!A:I,4,0))),"")</f>
        <v/>
      </c>
      <c r="D158" t="str">
        <f>IFERROR(VLOOKUP(B158,Member!A:I,9,0),"")</f>
        <v/>
      </c>
      <c r="L158" s="264">
        <f>Member!A158</f>
        <v>38745</v>
      </c>
      <c r="M158">
        <f>SUMIF(Erfassung3!BD:BD,L158,Erfassung3!BW:BW)</f>
        <v>0</v>
      </c>
      <c r="N158">
        <f>SUMIF(Erfassung3!BD:BD,L158,Erfassung3!BG:BG)</f>
        <v>0</v>
      </c>
      <c r="O158">
        <f t="shared" si="21"/>
        <v>0</v>
      </c>
      <c r="P158">
        <f t="shared" si="20"/>
        <v>1</v>
      </c>
    </row>
    <row r="159" spans="3:16" x14ac:dyDescent="0.25">
      <c r="C159" t="str">
        <f>IFERROR(_xlfn.CONCAT(VLOOKUP(B159,Member!A:I,3,0)," ",(VLOOKUP(B159,Member!A:I,4,0))),"")</f>
        <v/>
      </c>
      <c r="D159" t="str">
        <f>IFERROR(VLOOKUP(B159,Member!A:I,9,0),"")</f>
        <v/>
      </c>
      <c r="L159" s="264">
        <f>Member!A159</f>
        <v>16641</v>
      </c>
      <c r="M159">
        <f>SUMIF(Erfassung3!BD:BD,L159,Erfassung3!BW:BW)</f>
        <v>0</v>
      </c>
      <c r="N159">
        <f>SUMIF(Erfassung3!BD:BD,L159,Erfassung3!BG:BG)</f>
        <v>0</v>
      </c>
      <c r="O159">
        <f t="shared" si="21"/>
        <v>0</v>
      </c>
      <c r="P159">
        <f t="shared" si="20"/>
        <v>1</v>
      </c>
    </row>
    <row r="160" spans="3:16" x14ac:dyDescent="0.25">
      <c r="C160" t="str">
        <f>IFERROR(_xlfn.CONCAT(VLOOKUP(B160,Member!A:I,3,0)," ",(VLOOKUP(B160,Member!A:I,4,0))),"")</f>
        <v/>
      </c>
      <c r="D160" t="str">
        <f>IFERROR(VLOOKUP(B160,Member!A:I,9,0),"")</f>
        <v/>
      </c>
      <c r="L160" s="264">
        <f>Member!A160</f>
        <v>16454</v>
      </c>
      <c r="M160">
        <f>SUMIF(Erfassung3!BD:BD,L160,Erfassung3!BW:BW)</f>
        <v>0</v>
      </c>
      <c r="N160">
        <f>SUMIF(Erfassung3!BD:BD,L160,Erfassung3!BG:BG)</f>
        <v>0</v>
      </c>
      <c r="O160">
        <f t="shared" si="21"/>
        <v>0</v>
      </c>
      <c r="P160">
        <f t="shared" si="20"/>
        <v>1</v>
      </c>
    </row>
    <row r="161" spans="3:16" x14ac:dyDescent="0.25">
      <c r="C161" t="str">
        <f>IFERROR(_xlfn.CONCAT(VLOOKUP(B161,Member!A:I,3,0)," ",(VLOOKUP(B161,Member!A:I,4,0))),"")</f>
        <v/>
      </c>
      <c r="D161" t="str">
        <f>IFERROR(VLOOKUP(B161,Member!A:I,9,0),"")</f>
        <v/>
      </c>
      <c r="L161" s="264">
        <f>Member!A161</f>
        <v>7961</v>
      </c>
      <c r="M161">
        <f>SUMIF(Erfassung3!BD:BD,L161,Erfassung3!BW:BW)</f>
        <v>0</v>
      </c>
      <c r="N161">
        <f>SUMIF(Erfassung3!BD:BD,L161,Erfassung3!BG:BG)</f>
        <v>0</v>
      </c>
      <c r="O161">
        <f t="shared" si="21"/>
        <v>0</v>
      </c>
      <c r="P161">
        <f t="shared" si="20"/>
        <v>1</v>
      </c>
    </row>
    <row r="162" spans="3:16" x14ac:dyDescent="0.25">
      <c r="C162" t="str">
        <f>IFERROR(_xlfn.CONCAT(VLOOKUP(B162,Member!A:I,3,0)," ",(VLOOKUP(B162,Member!A:I,4,0))),"")</f>
        <v/>
      </c>
      <c r="D162" t="str">
        <f>IFERROR(VLOOKUP(B162,Member!A:I,9,0),"")</f>
        <v/>
      </c>
      <c r="L162" s="264">
        <f>Member!A162</f>
        <v>7974</v>
      </c>
      <c r="M162">
        <f>SUMIF(Erfassung3!BD:BD,L162,Erfassung3!BW:BW)</f>
        <v>0</v>
      </c>
      <c r="N162">
        <f>SUMIF(Erfassung3!BD:BD,L162,Erfassung3!BG:BG)</f>
        <v>0</v>
      </c>
      <c r="O162">
        <f t="shared" si="21"/>
        <v>0</v>
      </c>
      <c r="P162">
        <f t="shared" si="20"/>
        <v>1</v>
      </c>
    </row>
    <row r="163" spans="3:16" x14ac:dyDescent="0.25">
      <c r="C163" t="str">
        <f>IFERROR(_xlfn.CONCAT(VLOOKUP(B163,Member!A:I,3,0)," ",(VLOOKUP(B163,Member!A:I,4,0))),"")</f>
        <v/>
      </c>
      <c r="D163" t="str">
        <f>IFERROR(VLOOKUP(B163,Member!A:I,9,0),"")</f>
        <v/>
      </c>
      <c r="L163" s="264">
        <f>Member!A163</f>
        <v>7738</v>
      </c>
      <c r="M163">
        <f>SUMIF(Erfassung3!BD:BD,L163,Erfassung3!BW:BW)</f>
        <v>0</v>
      </c>
      <c r="N163">
        <f>SUMIF(Erfassung3!BD:BD,L163,Erfassung3!BG:BG)</f>
        <v>0</v>
      </c>
      <c r="O163">
        <f t="shared" si="21"/>
        <v>0</v>
      </c>
      <c r="P163">
        <f t="shared" si="20"/>
        <v>1</v>
      </c>
    </row>
    <row r="164" spans="3:16" x14ac:dyDescent="0.25">
      <c r="C164" t="str">
        <f>IFERROR(_xlfn.CONCAT(VLOOKUP(B164,Member!A:I,3,0)," ",(VLOOKUP(B164,Member!A:I,4,0))),"")</f>
        <v/>
      </c>
      <c r="D164" t="str">
        <f>IFERROR(VLOOKUP(B164,Member!A:I,9,0),"")</f>
        <v/>
      </c>
      <c r="L164" s="264">
        <f>Member!A164</f>
        <v>38513</v>
      </c>
      <c r="M164">
        <f>SUMIF(Erfassung3!BD:BD,L164,Erfassung3!BW:BW)</f>
        <v>0</v>
      </c>
      <c r="N164">
        <f>SUMIF(Erfassung3!BD:BD,L164,Erfassung3!BG:BG)</f>
        <v>0</v>
      </c>
      <c r="O164">
        <f t="shared" si="21"/>
        <v>0</v>
      </c>
      <c r="P164">
        <f t="shared" si="20"/>
        <v>1</v>
      </c>
    </row>
    <row r="165" spans="3:16" x14ac:dyDescent="0.25">
      <c r="C165" t="str">
        <f>IFERROR(_xlfn.CONCAT(VLOOKUP(B165,Member!A:I,3,0)," ",(VLOOKUP(B165,Member!A:I,4,0))),"")</f>
        <v/>
      </c>
      <c r="D165" t="str">
        <f>IFERROR(VLOOKUP(B165,Member!A:I,9,0),"")</f>
        <v/>
      </c>
      <c r="L165" s="264">
        <f>Member!A165</f>
        <v>38976</v>
      </c>
      <c r="M165">
        <f>SUMIF(Erfassung3!BD:BD,L165,Erfassung3!BW:BW)</f>
        <v>0</v>
      </c>
      <c r="N165">
        <f>SUMIF(Erfassung3!BD:BD,L165,Erfassung3!BG:BG)</f>
        <v>0</v>
      </c>
      <c r="O165">
        <f t="shared" si="21"/>
        <v>0</v>
      </c>
      <c r="P165">
        <f t="shared" si="20"/>
        <v>1</v>
      </c>
    </row>
    <row r="166" spans="3:16" x14ac:dyDescent="0.25">
      <c r="C166" t="str">
        <f>IFERROR(_xlfn.CONCAT(VLOOKUP(B166,Member!A:I,3,0)," ",(VLOOKUP(B166,Member!A:I,4,0))),"")</f>
        <v/>
      </c>
      <c r="D166" t="str">
        <f>IFERROR(VLOOKUP(B166,Member!A:I,9,0),"")</f>
        <v/>
      </c>
      <c r="L166" s="264">
        <f>Member!A166</f>
        <v>25465</v>
      </c>
      <c r="M166">
        <f>SUMIF(Erfassung3!BD:BD,L166,Erfassung3!BW:BW)</f>
        <v>0</v>
      </c>
      <c r="N166">
        <f>SUMIF(Erfassung3!BD:BD,L166,Erfassung3!BG:BG)</f>
        <v>0</v>
      </c>
      <c r="O166">
        <f t="shared" si="21"/>
        <v>0</v>
      </c>
      <c r="P166">
        <f t="shared" si="20"/>
        <v>1</v>
      </c>
    </row>
    <row r="167" spans="3:16" x14ac:dyDescent="0.25">
      <c r="C167" t="str">
        <f>IFERROR(_xlfn.CONCAT(VLOOKUP(B167,Member!A:I,3,0)," ",(VLOOKUP(B167,Member!A:I,4,0))),"")</f>
        <v/>
      </c>
      <c r="D167" t="str">
        <f>IFERROR(VLOOKUP(B167,Member!A:I,9,0),"")</f>
        <v/>
      </c>
      <c r="L167" s="264">
        <f>Member!A167</f>
        <v>25551</v>
      </c>
      <c r="M167">
        <f>SUMIF(Erfassung3!BD:BD,L167,Erfassung3!BW:BW)</f>
        <v>0</v>
      </c>
      <c r="N167">
        <f>SUMIF(Erfassung3!BD:BD,L167,Erfassung3!BG:BG)</f>
        <v>0</v>
      </c>
      <c r="O167">
        <f t="shared" si="21"/>
        <v>0</v>
      </c>
      <c r="P167">
        <f t="shared" si="20"/>
        <v>1</v>
      </c>
    </row>
    <row r="168" spans="3:16" x14ac:dyDescent="0.25">
      <c r="C168" t="str">
        <f>IFERROR(_xlfn.CONCAT(VLOOKUP(B168,Member!A:I,3,0)," ",(VLOOKUP(B168,Member!A:I,4,0))),"")</f>
        <v/>
      </c>
      <c r="D168" t="str">
        <f>IFERROR(VLOOKUP(B168,Member!A:I,9,0),"")</f>
        <v/>
      </c>
      <c r="L168" s="264">
        <f>Member!A168</f>
        <v>38948</v>
      </c>
      <c r="M168">
        <f>SUMIF(Erfassung3!BD:BD,L168,Erfassung3!BW:BW)</f>
        <v>0</v>
      </c>
      <c r="N168">
        <f>SUMIF(Erfassung3!BD:BD,L168,Erfassung3!BG:BG)</f>
        <v>0</v>
      </c>
      <c r="O168">
        <f t="shared" si="21"/>
        <v>0</v>
      </c>
      <c r="P168">
        <f t="shared" si="20"/>
        <v>1</v>
      </c>
    </row>
    <row r="169" spans="3:16" x14ac:dyDescent="0.25">
      <c r="C169" t="str">
        <f>IFERROR(_xlfn.CONCAT(VLOOKUP(B169,Member!A:I,3,0)," ",(VLOOKUP(B169,Member!A:I,4,0))),"")</f>
        <v/>
      </c>
      <c r="D169" t="str">
        <f>IFERROR(VLOOKUP(B169,Member!A:I,9,0),"")</f>
        <v/>
      </c>
      <c r="L169" s="264">
        <f>Member!A169</f>
        <v>25350</v>
      </c>
      <c r="M169">
        <f>SUMIF(Erfassung3!BD:BD,L169,Erfassung3!BW:BW)</f>
        <v>0</v>
      </c>
      <c r="N169">
        <f>SUMIF(Erfassung3!BD:BD,L169,Erfassung3!BG:BG)</f>
        <v>0</v>
      </c>
      <c r="O169">
        <f t="shared" si="21"/>
        <v>0</v>
      </c>
      <c r="P169">
        <f t="shared" si="20"/>
        <v>1</v>
      </c>
    </row>
    <row r="170" spans="3:16" x14ac:dyDescent="0.25">
      <c r="C170" t="str">
        <f>IFERROR(_xlfn.CONCAT(VLOOKUP(B170,Member!A:I,3,0)," ",(VLOOKUP(B170,Member!A:I,4,0))),"")</f>
        <v/>
      </c>
      <c r="D170" t="str">
        <f>IFERROR(VLOOKUP(B170,Member!A:I,9,0),"")</f>
        <v/>
      </c>
      <c r="L170" s="264">
        <f>Member!A170</f>
        <v>38872</v>
      </c>
      <c r="M170">
        <f>SUMIF(Erfassung3!BD:BD,L170,Erfassung3!BW:BW)</f>
        <v>0</v>
      </c>
      <c r="N170">
        <f>SUMIF(Erfassung3!BD:BD,L170,Erfassung3!BG:BG)</f>
        <v>0</v>
      </c>
      <c r="O170">
        <f t="shared" si="21"/>
        <v>0</v>
      </c>
      <c r="P170">
        <f t="shared" si="20"/>
        <v>1</v>
      </c>
    </row>
    <row r="171" spans="3:16" x14ac:dyDescent="0.25">
      <c r="C171" t="str">
        <f>IFERROR(_xlfn.CONCAT(VLOOKUP(B171,Member!A:I,3,0)," ",(VLOOKUP(B171,Member!A:I,4,0))),"")</f>
        <v/>
      </c>
      <c r="D171" t="str">
        <f>IFERROR(VLOOKUP(B171,Member!A:I,9,0),"")</f>
        <v/>
      </c>
      <c r="L171" s="264">
        <f>Member!A171</f>
        <v>25329</v>
      </c>
      <c r="M171">
        <f>SUMIF(Erfassung3!BD:BD,L171,Erfassung3!BW:BW)</f>
        <v>0</v>
      </c>
      <c r="N171">
        <f>SUMIF(Erfassung3!BD:BD,L171,Erfassung3!BG:BG)</f>
        <v>0</v>
      </c>
      <c r="O171">
        <f t="shared" si="21"/>
        <v>0</v>
      </c>
      <c r="P171">
        <f t="shared" si="20"/>
        <v>1</v>
      </c>
    </row>
    <row r="172" spans="3:16" x14ac:dyDescent="0.25">
      <c r="C172" t="str">
        <f>IFERROR(_xlfn.CONCAT(VLOOKUP(B172,Member!A:I,3,0)," ",(VLOOKUP(B172,Member!A:I,4,0))),"")</f>
        <v/>
      </c>
      <c r="D172" t="str">
        <f>IFERROR(VLOOKUP(B172,Member!A:I,9,0),"")</f>
        <v/>
      </c>
      <c r="L172" s="264">
        <f>Member!A172</f>
        <v>7981</v>
      </c>
      <c r="M172">
        <f>SUMIF(Erfassung3!BD:BD,L172,Erfassung3!BW:BW)</f>
        <v>0</v>
      </c>
      <c r="N172">
        <f>SUMIF(Erfassung3!BD:BD,L172,Erfassung3!BG:BG)</f>
        <v>0</v>
      </c>
      <c r="O172">
        <f t="shared" si="21"/>
        <v>0</v>
      </c>
      <c r="P172">
        <f t="shared" si="20"/>
        <v>1</v>
      </c>
    </row>
    <row r="173" spans="3:16" x14ac:dyDescent="0.25">
      <c r="C173" t="str">
        <f>IFERROR(_xlfn.CONCAT(VLOOKUP(B173,Member!A:I,3,0)," ",(VLOOKUP(B173,Member!A:I,4,0))),"")</f>
        <v/>
      </c>
      <c r="D173" t="str">
        <f>IFERROR(VLOOKUP(B173,Member!A:I,9,0),"")</f>
        <v/>
      </c>
      <c r="L173" s="264">
        <f>Member!A173</f>
        <v>25408</v>
      </c>
      <c r="M173">
        <f>SUMIF(Erfassung3!BD:BD,L173,Erfassung3!BW:BW)</f>
        <v>0</v>
      </c>
      <c r="N173">
        <f>SUMIF(Erfassung3!BD:BD,L173,Erfassung3!BG:BG)</f>
        <v>0</v>
      </c>
      <c r="O173">
        <f t="shared" si="21"/>
        <v>0</v>
      </c>
      <c r="P173">
        <f t="shared" si="20"/>
        <v>1</v>
      </c>
    </row>
    <row r="174" spans="3:16" x14ac:dyDescent="0.25">
      <c r="C174" t="str">
        <f>IFERROR(_xlfn.CONCAT(VLOOKUP(B174,Member!A:I,3,0)," ",(VLOOKUP(B174,Member!A:I,4,0))),"")</f>
        <v/>
      </c>
      <c r="D174" t="str">
        <f>IFERROR(VLOOKUP(B174,Member!A:I,9,0),"")</f>
        <v/>
      </c>
      <c r="L174" s="264">
        <f>Member!A174</f>
        <v>38110</v>
      </c>
      <c r="M174">
        <f>SUMIF(Erfassung3!BD:BD,L174,Erfassung3!BW:BW)</f>
        <v>0</v>
      </c>
      <c r="N174">
        <f>SUMIF(Erfassung3!BD:BD,L174,Erfassung3!BG:BG)</f>
        <v>0</v>
      </c>
      <c r="O174">
        <f t="shared" si="21"/>
        <v>0</v>
      </c>
      <c r="P174">
        <f t="shared" si="20"/>
        <v>1</v>
      </c>
    </row>
    <row r="175" spans="3:16" x14ac:dyDescent="0.25">
      <c r="C175" t="str">
        <f>IFERROR(_xlfn.CONCAT(VLOOKUP(B175,Member!A:I,3,0)," ",(VLOOKUP(B175,Member!A:I,4,0))),"")</f>
        <v/>
      </c>
      <c r="D175" t="str">
        <f>IFERROR(VLOOKUP(B175,Member!A:I,9,0),"")</f>
        <v/>
      </c>
      <c r="L175" s="264">
        <f>Member!A175</f>
        <v>25542</v>
      </c>
      <c r="M175">
        <f>SUMIF(Erfassung3!BD:BD,L175,Erfassung3!BW:BW)</f>
        <v>0</v>
      </c>
      <c r="N175">
        <f>SUMIF(Erfassung3!BD:BD,L175,Erfassung3!BG:BG)</f>
        <v>0</v>
      </c>
      <c r="O175">
        <f t="shared" si="21"/>
        <v>0</v>
      </c>
      <c r="P175">
        <f t="shared" si="20"/>
        <v>1</v>
      </c>
    </row>
    <row r="176" spans="3:16" x14ac:dyDescent="0.25">
      <c r="C176" t="str">
        <f>IFERROR(_xlfn.CONCAT(VLOOKUP(B176,Member!A:I,3,0)," ",(VLOOKUP(B176,Member!A:I,4,0))),"")</f>
        <v/>
      </c>
      <c r="D176" t="str">
        <f>IFERROR(VLOOKUP(B176,Member!A:I,9,0),"")</f>
        <v/>
      </c>
      <c r="L176" s="264">
        <f>Member!A176</f>
        <v>38967</v>
      </c>
      <c r="M176">
        <f>SUMIF(Erfassung3!BD:BD,L176,Erfassung3!BW:BW)</f>
        <v>0</v>
      </c>
      <c r="N176">
        <f>SUMIF(Erfassung3!BD:BD,L176,Erfassung3!BG:BG)</f>
        <v>0</v>
      </c>
      <c r="O176">
        <f t="shared" si="21"/>
        <v>0</v>
      </c>
      <c r="P176">
        <f t="shared" si="20"/>
        <v>1</v>
      </c>
    </row>
    <row r="177" spans="3:16" x14ac:dyDescent="0.25">
      <c r="C177" t="str">
        <f>IFERROR(_xlfn.CONCAT(VLOOKUP(B177,Member!A:I,3,0)," ",(VLOOKUP(B177,Member!A:I,4,0))),"")</f>
        <v/>
      </c>
      <c r="D177" t="str">
        <f>IFERROR(VLOOKUP(B177,Member!A:I,9,0),"")</f>
        <v/>
      </c>
      <c r="L177" s="264">
        <f>Member!A177</f>
        <v>38827</v>
      </c>
      <c r="M177">
        <f>SUMIF(Erfassung3!BD:BD,L177,Erfassung3!BW:BW)</f>
        <v>0</v>
      </c>
      <c r="N177">
        <f>SUMIF(Erfassung3!BD:BD,L177,Erfassung3!BG:BG)</f>
        <v>0</v>
      </c>
      <c r="O177">
        <f t="shared" si="21"/>
        <v>0</v>
      </c>
      <c r="P177">
        <f t="shared" si="20"/>
        <v>1</v>
      </c>
    </row>
    <row r="178" spans="3:16" x14ac:dyDescent="0.25">
      <c r="C178" t="str">
        <f>IFERROR(_xlfn.CONCAT(VLOOKUP(B178,Member!A:I,3,0)," ",(VLOOKUP(B178,Member!A:I,4,0))),"")</f>
        <v/>
      </c>
      <c r="D178" t="str">
        <f>IFERROR(VLOOKUP(B178,Member!A:I,9,0),"")</f>
        <v/>
      </c>
      <c r="L178" s="264">
        <f>Member!A178</f>
        <v>38957</v>
      </c>
      <c r="M178">
        <f>SUMIF(Erfassung3!BD:BD,L178,Erfassung3!BW:BW)</f>
        <v>0</v>
      </c>
      <c r="N178">
        <f>SUMIF(Erfassung3!BD:BD,L178,Erfassung3!BG:BG)</f>
        <v>0</v>
      </c>
      <c r="O178">
        <f t="shared" si="21"/>
        <v>0</v>
      </c>
      <c r="P178">
        <f t="shared" si="20"/>
        <v>1</v>
      </c>
    </row>
    <row r="179" spans="3:16" x14ac:dyDescent="0.25">
      <c r="C179" t="str">
        <f>IFERROR(_xlfn.CONCAT(VLOOKUP(B179,Member!A:I,3,0)," ",(VLOOKUP(B179,Member!A:I,4,0))),"")</f>
        <v/>
      </c>
      <c r="D179" t="str">
        <f>IFERROR(VLOOKUP(B179,Member!A:I,9,0),"")</f>
        <v/>
      </c>
      <c r="L179" s="264">
        <f>Member!A179</f>
        <v>25138</v>
      </c>
      <c r="M179">
        <f>SUMIF(Erfassung3!BD:BD,L179,Erfassung3!BW:BW)</f>
        <v>0</v>
      </c>
      <c r="N179">
        <f>SUMIF(Erfassung3!BD:BD,L179,Erfassung3!BG:BG)</f>
        <v>0</v>
      </c>
      <c r="O179">
        <f t="shared" si="21"/>
        <v>0</v>
      </c>
      <c r="P179">
        <f t="shared" si="20"/>
        <v>1</v>
      </c>
    </row>
    <row r="180" spans="3:16" x14ac:dyDescent="0.25">
      <c r="C180" t="str">
        <f>IFERROR(_xlfn.CONCAT(VLOOKUP(B180,Member!A:I,3,0)," ",(VLOOKUP(B180,Member!A:I,4,0))),"")</f>
        <v/>
      </c>
      <c r="D180" t="str">
        <f>IFERROR(VLOOKUP(B180,Member!A:I,9,0),"")</f>
        <v/>
      </c>
      <c r="L180" s="264">
        <f>Member!A180</f>
        <v>16633</v>
      </c>
      <c r="M180">
        <f>SUMIF(Erfassung3!BD:BD,L180,Erfassung3!BW:BW)</f>
        <v>0</v>
      </c>
      <c r="N180">
        <f>SUMIF(Erfassung3!BD:BD,L180,Erfassung3!BG:BG)</f>
        <v>0</v>
      </c>
      <c r="O180">
        <f t="shared" si="21"/>
        <v>0</v>
      </c>
      <c r="P180">
        <f t="shared" si="20"/>
        <v>1</v>
      </c>
    </row>
    <row r="181" spans="3:16" x14ac:dyDescent="0.25">
      <c r="C181" t="str">
        <f>IFERROR(_xlfn.CONCAT(VLOOKUP(B181,Member!A:I,3,0)," ",(VLOOKUP(B181,Member!A:I,4,0))),"")</f>
        <v/>
      </c>
      <c r="D181" t="str">
        <f>IFERROR(VLOOKUP(B181,Member!A:I,9,0),"")</f>
        <v/>
      </c>
      <c r="L181" s="264">
        <f>Member!A181</f>
        <v>38665</v>
      </c>
      <c r="M181">
        <f>SUMIF(Erfassung3!BD:BD,L181,Erfassung3!BW:BW)</f>
        <v>0</v>
      </c>
      <c r="N181">
        <f>SUMIF(Erfassung3!BD:BD,L181,Erfassung3!BG:BG)</f>
        <v>0</v>
      </c>
      <c r="O181">
        <f t="shared" si="21"/>
        <v>0</v>
      </c>
      <c r="P181">
        <f t="shared" si="20"/>
        <v>1</v>
      </c>
    </row>
    <row r="182" spans="3:16" x14ac:dyDescent="0.25">
      <c r="C182" t="str">
        <f>IFERROR(_xlfn.CONCAT(VLOOKUP(B182,Member!A:I,3,0)," ",(VLOOKUP(B182,Member!A:I,4,0))),"")</f>
        <v/>
      </c>
      <c r="D182" t="str">
        <f>IFERROR(VLOOKUP(B182,Member!A:I,9,0),"")</f>
        <v/>
      </c>
      <c r="L182" s="264">
        <f>Member!A182</f>
        <v>38842</v>
      </c>
      <c r="M182">
        <f>SUMIF(Erfassung3!BD:BD,L182,Erfassung3!BW:BW)</f>
        <v>0</v>
      </c>
      <c r="N182">
        <f>SUMIF(Erfassung3!BD:BD,L182,Erfassung3!BG:BG)</f>
        <v>0</v>
      </c>
      <c r="O182">
        <f t="shared" si="21"/>
        <v>0</v>
      </c>
      <c r="P182">
        <f t="shared" si="20"/>
        <v>1</v>
      </c>
    </row>
    <row r="183" spans="3:16" x14ac:dyDescent="0.25">
      <c r="C183" t="str">
        <f>IFERROR(_xlfn.CONCAT(VLOOKUP(B183,Member!A:I,3,0)," ",(VLOOKUP(B183,Member!A:I,4,0))),"")</f>
        <v/>
      </c>
      <c r="D183" t="str">
        <f>IFERROR(VLOOKUP(B183,Member!A:I,9,0),"")</f>
        <v/>
      </c>
      <c r="L183" s="264">
        <f>Member!A183</f>
        <v>16064</v>
      </c>
      <c r="M183">
        <f>SUMIF(Erfassung3!BD:BD,L183,Erfassung3!BW:BW)</f>
        <v>0</v>
      </c>
      <c r="N183">
        <f>SUMIF(Erfassung3!BD:BD,L183,Erfassung3!BG:BG)</f>
        <v>0</v>
      </c>
      <c r="O183">
        <f t="shared" si="21"/>
        <v>0</v>
      </c>
      <c r="P183">
        <f t="shared" si="20"/>
        <v>1</v>
      </c>
    </row>
    <row r="184" spans="3:16" x14ac:dyDescent="0.25">
      <c r="C184" t="str">
        <f>IFERROR(_xlfn.CONCAT(VLOOKUP(B184,Member!A:I,3,0)," ",(VLOOKUP(B184,Member!A:I,4,0))),"")</f>
        <v/>
      </c>
      <c r="D184" t="str">
        <f>IFERROR(VLOOKUP(B184,Member!A:I,9,0),"")</f>
        <v/>
      </c>
      <c r="L184" s="264">
        <f>Member!A184</f>
        <v>38829</v>
      </c>
      <c r="M184">
        <f>SUMIF(Erfassung3!BD:BD,L184,Erfassung3!BW:BW)</f>
        <v>0</v>
      </c>
      <c r="N184">
        <f>SUMIF(Erfassung3!BD:BD,L184,Erfassung3!BG:BG)</f>
        <v>0</v>
      </c>
      <c r="O184">
        <f t="shared" si="21"/>
        <v>0</v>
      </c>
      <c r="P184">
        <f t="shared" si="20"/>
        <v>1</v>
      </c>
    </row>
    <row r="185" spans="3:16" x14ac:dyDescent="0.25">
      <c r="C185" t="str">
        <f>IFERROR(_xlfn.CONCAT(VLOOKUP(B185,Member!A:I,3,0)," ",(VLOOKUP(B185,Member!A:I,4,0))),"")</f>
        <v/>
      </c>
      <c r="D185" t="str">
        <f>IFERROR(VLOOKUP(B185,Member!A:I,9,0),"")</f>
        <v/>
      </c>
      <c r="L185" s="264">
        <f>Member!A185</f>
        <v>38696</v>
      </c>
      <c r="M185">
        <f>SUMIF(Erfassung3!BD:BD,L185,Erfassung3!BW:BW)</f>
        <v>0</v>
      </c>
      <c r="N185">
        <f>SUMIF(Erfassung3!BD:BD,L185,Erfassung3!BG:BG)</f>
        <v>0</v>
      </c>
      <c r="O185">
        <f t="shared" si="21"/>
        <v>0</v>
      </c>
      <c r="P185">
        <f t="shared" si="20"/>
        <v>1</v>
      </c>
    </row>
    <row r="186" spans="3:16" x14ac:dyDescent="0.25">
      <c r="C186" t="str">
        <f>IFERROR(_xlfn.CONCAT(VLOOKUP(B186,Member!A:I,3,0)," ",(VLOOKUP(B186,Member!A:I,4,0))),"")</f>
        <v/>
      </c>
      <c r="D186" t="str">
        <f>IFERROR(VLOOKUP(B186,Member!A:I,9,0),"")</f>
        <v/>
      </c>
      <c r="L186" s="264">
        <f>Member!A186</f>
        <v>7985</v>
      </c>
      <c r="M186">
        <f>SUMIF(Erfassung3!BD:BD,L186,Erfassung3!BW:BW)</f>
        <v>0</v>
      </c>
      <c r="N186">
        <f>SUMIF(Erfassung3!BD:BD,L186,Erfassung3!BG:BG)</f>
        <v>0</v>
      </c>
      <c r="O186">
        <f t="shared" si="21"/>
        <v>0</v>
      </c>
      <c r="P186">
        <f t="shared" si="20"/>
        <v>1</v>
      </c>
    </row>
    <row r="187" spans="3:16" x14ac:dyDescent="0.25">
      <c r="C187" t="str">
        <f>IFERROR(_xlfn.CONCAT(VLOOKUP(B187,Member!A:I,3,0)," ",(VLOOKUP(B187,Member!A:I,4,0))),"")</f>
        <v/>
      </c>
      <c r="D187" t="str">
        <f>IFERROR(VLOOKUP(B187,Member!A:I,9,0),"")</f>
        <v/>
      </c>
      <c r="L187" s="264">
        <f>Member!A187</f>
        <v>38703</v>
      </c>
      <c r="M187">
        <f>SUMIF(Erfassung3!BD:BD,L187,Erfassung3!BW:BW)</f>
        <v>0</v>
      </c>
      <c r="N187">
        <f>SUMIF(Erfassung3!BD:BD,L187,Erfassung3!BG:BG)</f>
        <v>0</v>
      </c>
      <c r="O187">
        <f t="shared" si="21"/>
        <v>0</v>
      </c>
      <c r="P187">
        <f t="shared" si="20"/>
        <v>1</v>
      </c>
    </row>
    <row r="188" spans="3:16" x14ac:dyDescent="0.25">
      <c r="C188" t="str">
        <f>IFERROR(_xlfn.CONCAT(VLOOKUP(B188,Member!A:I,3,0)," ",(VLOOKUP(B188,Member!A:I,4,0))),"")</f>
        <v/>
      </c>
      <c r="D188" t="str">
        <f>IFERROR(VLOOKUP(B188,Member!A:I,9,0),"")</f>
        <v/>
      </c>
      <c r="L188" s="264">
        <f>Member!A188</f>
        <v>38568</v>
      </c>
      <c r="M188">
        <f>SUMIF(Erfassung3!BD:BD,L188,Erfassung3!BW:BW)</f>
        <v>0</v>
      </c>
      <c r="N188">
        <f>SUMIF(Erfassung3!BD:BD,L188,Erfassung3!BG:BG)</f>
        <v>0</v>
      </c>
      <c r="O188">
        <f t="shared" si="21"/>
        <v>0</v>
      </c>
      <c r="P188">
        <f t="shared" si="20"/>
        <v>1</v>
      </c>
    </row>
    <row r="189" spans="3:16" x14ac:dyDescent="0.25">
      <c r="C189" t="str">
        <f>IFERROR(_xlfn.CONCAT(VLOOKUP(B189,Member!A:I,3,0)," ",(VLOOKUP(B189,Member!A:I,4,0))),"")</f>
        <v/>
      </c>
      <c r="D189" t="str">
        <f>IFERROR(VLOOKUP(B189,Member!A:I,9,0),"")</f>
        <v/>
      </c>
      <c r="L189" s="264">
        <f>Member!A189</f>
        <v>16069</v>
      </c>
      <c r="M189">
        <f>SUMIF(Erfassung3!BD:BD,L189,Erfassung3!BW:BW)</f>
        <v>0</v>
      </c>
      <c r="N189">
        <f>SUMIF(Erfassung3!BD:BD,L189,Erfassung3!BG:BG)</f>
        <v>0</v>
      </c>
      <c r="O189">
        <f t="shared" si="21"/>
        <v>0</v>
      </c>
      <c r="P189">
        <f t="shared" si="20"/>
        <v>1</v>
      </c>
    </row>
    <row r="190" spans="3:16" x14ac:dyDescent="0.25">
      <c r="C190" t="str">
        <f>IFERROR(_xlfn.CONCAT(VLOOKUP(B190,Member!A:I,3,0)," ",(VLOOKUP(B190,Member!A:I,4,0))),"")</f>
        <v/>
      </c>
      <c r="D190" t="str">
        <f>IFERROR(VLOOKUP(B190,Member!A:I,9,0),"")</f>
        <v/>
      </c>
      <c r="L190" s="264">
        <f>Member!A190</f>
        <v>38911</v>
      </c>
      <c r="M190">
        <f>SUMIF(Erfassung3!BD:BD,L190,Erfassung3!BW:BW)</f>
        <v>0</v>
      </c>
      <c r="N190">
        <f>SUMIF(Erfassung3!BD:BD,L190,Erfassung3!BG:BG)</f>
        <v>0</v>
      </c>
      <c r="O190">
        <f t="shared" si="21"/>
        <v>0</v>
      </c>
      <c r="P190">
        <f t="shared" si="20"/>
        <v>1</v>
      </c>
    </row>
    <row r="191" spans="3:16" x14ac:dyDescent="0.25">
      <c r="C191" t="str">
        <f>IFERROR(_xlfn.CONCAT(VLOOKUP(B191,Member!A:I,3,0)," ",(VLOOKUP(B191,Member!A:I,4,0))),"")</f>
        <v/>
      </c>
      <c r="D191" t="str">
        <f>IFERROR(VLOOKUP(B191,Member!A:I,9,0),"")</f>
        <v/>
      </c>
      <c r="L191" s="264">
        <f>Member!A191</f>
        <v>38707</v>
      </c>
      <c r="M191">
        <f>SUMIF(Erfassung3!BD:BD,L191,Erfassung3!BW:BW)</f>
        <v>0</v>
      </c>
      <c r="N191">
        <f>SUMIF(Erfassung3!BD:BD,L191,Erfassung3!BG:BG)</f>
        <v>0</v>
      </c>
      <c r="O191">
        <f t="shared" si="21"/>
        <v>0</v>
      </c>
      <c r="P191">
        <f t="shared" si="20"/>
        <v>1</v>
      </c>
    </row>
    <row r="192" spans="3:16" x14ac:dyDescent="0.25">
      <c r="C192" t="str">
        <f>IFERROR(_xlfn.CONCAT(VLOOKUP(B192,Member!A:I,3,0)," ",(VLOOKUP(B192,Member!A:I,4,0))),"")</f>
        <v/>
      </c>
      <c r="D192" t="str">
        <f>IFERROR(VLOOKUP(B192,Member!A:I,9,0),"")</f>
        <v/>
      </c>
      <c r="L192" s="264">
        <f>Member!A192</f>
        <v>38828</v>
      </c>
      <c r="M192">
        <f>SUMIF(Erfassung3!BD:BD,L192,Erfassung3!BW:BW)</f>
        <v>0</v>
      </c>
      <c r="N192">
        <f>SUMIF(Erfassung3!BD:BD,L192,Erfassung3!BG:BG)</f>
        <v>0</v>
      </c>
      <c r="O192">
        <f t="shared" si="21"/>
        <v>0</v>
      </c>
      <c r="P192">
        <f t="shared" si="20"/>
        <v>1</v>
      </c>
    </row>
    <row r="193" spans="3:16" x14ac:dyDescent="0.25">
      <c r="C193" t="str">
        <f>IFERROR(_xlfn.CONCAT(VLOOKUP(B193,Member!A:I,3,0)," ",(VLOOKUP(B193,Member!A:I,4,0))),"")</f>
        <v/>
      </c>
      <c r="D193" t="str">
        <f>IFERROR(VLOOKUP(B193,Member!A:I,9,0),"")</f>
        <v/>
      </c>
      <c r="L193" s="264">
        <f>Member!A193</f>
        <v>16024</v>
      </c>
      <c r="M193">
        <f>SUMIF(Erfassung3!BD:BD,L193,Erfassung3!BW:BW)</f>
        <v>0</v>
      </c>
      <c r="N193">
        <f>SUMIF(Erfassung3!BD:BD,L193,Erfassung3!BG:BG)</f>
        <v>0</v>
      </c>
      <c r="O193">
        <f t="shared" si="21"/>
        <v>0</v>
      </c>
      <c r="P193">
        <f t="shared" si="20"/>
        <v>1</v>
      </c>
    </row>
    <row r="194" spans="3:16" x14ac:dyDescent="0.25">
      <c r="C194" t="str">
        <f>IFERROR(_xlfn.CONCAT(VLOOKUP(B194,Member!A:I,3,0)," ",(VLOOKUP(B194,Member!A:I,4,0))),"")</f>
        <v/>
      </c>
      <c r="D194" t="str">
        <f>IFERROR(VLOOKUP(B194,Member!A:I,9,0),"")</f>
        <v/>
      </c>
      <c r="L194" s="264">
        <f>Member!A194</f>
        <v>16051</v>
      </c>
      <c r="M194">
        <f>SUMIF(Erfassung3!BD:BD,L194,Erfassung3!BW:BW)</f>
        <v>0</v>
      </c>
      <c r="N194">
        <f>SUMIF(Erfassung3!BD:BD,L194,Erfassung3!BG:BG)</f>
        <v>0</v>
      </c>
      <c r="O194">
        <f t="shared" si="21"/>
        <v>0</v>
      </c>
      <c r="P194">
        <f t="shared" ref="P194:P257" si="22">RANK(O194,O:O)</f>
        <v>1</v>
      </c>
    </row>
    <row r="195" spans="3:16" x14ac:dyDescent="0.25">
      <c r="C195" t="str">
        <f>IFERROR(_xlfn.CONCAT(VLOOKUP(B195,Member!A:I,3,0)," ",(VLOOKUP(B195,Member!A:I,4,0))),"")</f>
        <v/>
      </c>
      <c r="D195" t="str">
        <f>IFERROR(VLOOKUP(B195,Member!A:I,9,0),"")</f>
        <v/>
      </c>
      <c r="L195" s="264">
        <f>Member!A195</f>
        <v>25229</v>
      </c>
      <c r="M195">
        <f>SUMIF(Erfassung3!BD:BD,L195,Erfassung3!BW:BW)</f>
        <v>0</v>
      </c>
      <c r="N195">
        <f>SUMIF(Erfassung3!BD:BD,L195,Erfassung3!BG:BG)</f>
        <v>0</v>
      </c>
      <c r="O195">
        <f t="shared" ref="O195:O258" si="23">IF(N195=0,0,M195/N195-ROW()/1000000000)</f>
        <v>0</v>
      </c>
      <c r="P195">
        <f t="shared" si="22"/>
        <v>1</v>
      </c>
    </row>
    <row r="196" spans="3:16" x14ac:dyDescent="0.25">
      <c r="C196" t="str">
        <f>IFERROR(_xlfn.CONCAT(VLOOKUP(B196,Member!A:I,3,0)," ",(VLOOKUP(B196,Member!A:I,4,0))),"")</f>
        <v/>
      </c>
      <c r="D196" t="str">
        <f>IFERROR(VLOOKUP(B196,Member!A:I,9,0),"")</f>
        <v/>
      </c>
      <c r="L196" s="264">
        <f>Member!A196</f>
        <v>7587</v>
      </c>
      <c r="M196">
        <f>SUMIF(Erfassung3!BD:BD,L196,Erfassung3!BW:BW)</f>
        <v>0</v>
      </c>
      <c r="N196">
        <f>SUMIF(Erfassung3!BD:BD,L196,Erfassung3!BG:BG)</f>
        <v>0</v>
      </c>
      <c r="O196">
        <f t="shared" si="23"/>
        <v>0</v>
      </c>
      <c r="P196">
        <f t="shared" si="22"/>
        <v>1</v>
      </c>
    </row>
    <row r="197" spans="3:16" x14ac:dyDescent="0.25">
      <c r="C197" t="str">
        <f>IFERROR(_xlfn.CONCAT(VLOOKUP(B197,Member!A:I,3,0)," ",(VLOOKUP(B197,Member!A:I,4,0))),"")</f>
        <v/>
      </c>
      <c r="D197" t="str">
        <f>IFERROR(VLOOKUP(B197,Member!A:I,9,0),"")</f>
        <v/>
      </c>
      <c r="L197" s="264">
        <f>Member!A197</f>
        <v>7018</v>
      </c>
      <c r="M197">
        <f>SUMIF(Erfassung3!BD:BD,L197,Erfassung3!BW:BW)</f>
        <v>0</v>
      </c>
      <c r="N197">
        <f>SUMIF(Erfassung3!BD:BD,L197,Erfassung3!BG:BG)</f>
        <v>0</v>
      </c>
      <c r="O197">
        <f t="shared" si="23"/>
        <v>0</v>
      </c>
      <c r="P197">
        <f t="shared" si="22"/>
        <v>1</v>
      </c>
    </row>
    <row r="198" spans="3:16" x14ac:dyDescent="0.25">
      <c r="C198" t="str">
        <f>IFERROR(_xlfn.CONCAT(VLOOKUP(B198,Member!A:I,3,0)," ",(VLOOKUP(B198,Member!A:I,4,0))),"")</f>
        <v/>
      </c>
      <c r="D198" t="str">
        <f>IFERROR(VLOOKUP(B198,Member!A:I,9,0),"")</f>
        <v/>
      </c>
      <c r="L198" s="264">
        <f>Member!A198</f>
        <v>16002</v>
      </c>
      <c r="M198">
        <f>SUMIF(Erfassung3!BD:BD,L198,Erfassung3!BW:BW)</f>
        <v>0</v>
      </c>
      <c r="N198">
        <f>SUMIF(Erfassung3!BD:BD,L198,Erfassung3!BG:BG)</f>
        <v>0</v>
      </c>
      <c r="O198">
        <f t="shared" si="23"/>
        <v>0</v>
      </c>
      <c r="P198">
        <f t="shared" si="22"/>
        <v>1</v>
      </c>
    </row>
    <row r="199" spans="3:16" x14ac:dyDescent="0.25">
      <c r="C199" t="str">
        <f>IFERROR(_xlfn.CONCAT(VLOOKUP(B199,Member!A:I,3,0)," ",(VLOOKUP(B199,Member!A:I,4,0))),"")</f>
        <v/>
      </c>
      <c r="D199" t="str">
        <f>IFERROR(VLOOKUP(B199,Member!A:I,9,0),"")</f>
        <v/>
      </c>
      <c r="L199" s="264">
        <f>Member!A199</f>
        <v>7590</v>
      </c>
      <c r="M199">
        <f>SUMIF(Erfassung3!BD:BD,L199,Erfassung3!BW:BW)</f>
        <v>0</v>
      </c>
      <c r="N199">
        <f>SUMIF(Erfassung3!BD:BD,L199,Erfassung3!BG:BG)</f>
        <v>0</v>
      </c>
      <c r="O199">
        <f t="shared" si="23"/>
        <v>0</v>
      </c>
      <c r="P199">
        <f t="shared" si="22"/>
        <v>1</v>
      </c>
    </row>
    <row r="200" spans="3:16" x14ac:dyDescent="0.25">
      <c r="C200" t="str">
        <f>IFERROR(_xlfn.CONCAT(VLOOKUP(B200,Member!A:I,3,0)," ",(VLOOKUP(B200,Member!A:I,4,0))),"")</f>
        <v/>
      </c>
      <c r="D200" t="str">
        <f>IFERROR(VLOOKUP(B200,Member!A:I,9,0),"")</f>
        <v/>
      </c>
      <c r="L200" s="264">
        <f>Member!A200</f>
        <v>38786</v>
      </c>
      <c r="M200">
        <f>SUMIF(Erfassung3!BD:BD,L200,Erfassung3!BW:BW)</f>
        <v>0</v>
      </c>
      <c r="N200">
        <f>SUMIF(Erfassung3!BD:BD,L200,Erfassung3!BG:BG)</f>
        <v>0</v>
      </c>
      <c r="O200">
        <f t="shared" si="23"/>
        <v>0</v>
      </c>
      <c r="P200">
        <f t="shared" si="22"/>
        <v>1</v>
      </c>
    </row>
    <row r="201" spans="3:16" x14ac:dyDescent="0.25">
      <c r="L201" s="264">
        <f>Member!A201</f>
        <v>25502</v>
      </c>
      <c r="M201">
        <f>SUMIF(Erfassung3!BD:BD,L201,Erfassung3!BW:BW)</f>
        <v>0</v>
      </c>
      <c r="N201">
        <f>SUMIF(Erfassung3!BD:BD,L201,Erfassung3!BG:BG)</f>
        <v>0</v>
      </c>
      <c r="O201">
        <f t="shared" si="23"/>
        <v>0</v>
      </c>
      <c r="P201">
        <f t="shared" si="22"/>
        <v>1</v>
      </c>
    </row>
    <row r="202" spans="3:16" x14ac:dyDescent="0.25">
      <c r="L202" s="264">
        <f>Member!A202</f>
        <v>25784</v>
      </c>
      <c r="M202">
        <f>SUMIF(Erfassung3!BD:BD,L202,Erfassung3!BW:BW)</f>
        <v>0</v>
      </c>
      <c r="N202">
        <f>SUMIF(Erfassung3!BD:BD,L202,Erfassung3!BG:BG)</f>
        <v>0</v>
      </c>
      <c r="O202">
        <f t="shared" si="23"/>
        <v>0</v>
      </c>
      <c r="P202">
        <f t="shared" si="22"/>
        <v>1</v>
      </c>
    </row>
    <row r="203" spans="3:16" x14ac:dyDescent="0.25">
      <c r="L203" s="264">
        <f>Member!A203</f>
        <v>38359</v>
      </c>
      <c r="M203">
        <f>SUMIF(Erfassung3!BD:BD,L203,Erfassung3!BW:BW)</f>
        <v>0</v>
      </c>
      <c r="N203">
        <f>SUMIF(Erfassung3!BD:BD,L203,Erfassung3!BG:BG)</f>
        <v>0</v>
      </c>
      <c r="O203">
        <f t="shared" si="23"/>
        <v>0</v>
      </c>
      <c r="P203">
        <f t="shared" si="22"/>
        <v>1</v>
      </c>
    </row>
    <row r="204" spans="3:16" x14ac:dyDescent="0.25">
      <c r="L204" s="264">
        <f>Member!A204</f>
        <v>16341</v>
      </c>
      <c r="M204">
        <f>SUMIF(Erfassung3!BD:BD,L204,Erfassung3!BW:BW)</f>
        <v>0</v>
      </c>
      <c r="N204">
        <f>SUMIF(Erfassung3!BD:BD,L204,Erfassung3!BG:BG)</f>
        <v>0</v>
      </c>
      <c r="O204">
        <f t="shared" si="23"/>
        <v>0</v>
      </c>
      <c r="P204">
        <f t="shared" si="22"/>
        <v>1</v>
      </c>
    </row>
    <row r="205" spans="3:16" x14ac:dyDescent="0.25">
      <c r="L205" s="264">
        <f>Member!A205</f>
        <v>38972</v>
      </c>
      <c r="M205">
        <f>SUMIF(Erfassung3!BD:BD,L205,Erfassung3!BW:BW)</f>
        <v>0</v>
      </c>
      <c r="N205">
        <f>SUMIF(Erfassung3!BD:BD,L205,Erfassung3!BG:BG)</f>
        <v>0</v>
      </c>
      <c r="O205">
        <f t="shared" si="23"/>
        <v>0</v>
      </c>
      <c r="P205">
        <f t="shared" si="22"/>
        <v>1</v>
      </c>
    </row>
    <row r="206" spans="3:16" x14ac:dyDescent="0.25">
      <c r="L206" s="264">
        <f>Member!A206</f>
        <v>16338</v>
      </c>
      <c r="M206">
        <f>SUMIF(Erfassung3!BD:BD,L206,Erfassung3!BW:BW)</f>
        <v>0</v>
      </c>
      <c r="N206">
        <f>SUMIF(Erfassung3!BD:BD,L206,Erfassung3!BG:BG)</f>
        <v>0</v>
      </c>
      <c r="O206">
        <f t="shared" si="23"/>
        <v>0</v>
      </c>
      <c r="P206">
        <f t="shared" si="22"/>
        <v>1</v>
      </c>
    </row>
    <row r="207" spans="3:16" x14ac:dyDescent="0.25">
      <c r="L207" s="264">
        <f>Member!A207</f>
        <v>38472</v>
      </c>
      <c r="M207">
        <f>SUMIF(Erfassung3!BD:BD,L207,Erfassung3!BW:BW)</f>
        <v>0</v>
      </c>
      <c r="N207">
        <f>SUMIF(Erfassung3!BD:BD,L207,Erfassung3!BG:BG)</f>
        <v>0</v>
      </c>
      <c r="O207">
        <f t="shared" si="23"/>
        <v>0</v>
      </c>
      <c r="P207">
        <f t="shared" si="22"/>
        <v>1</v>
      </c>
    </row>
    <row r="208" spans="3:16" x14ac:dyDescent="0.25">
      <c r="L208" s="264">
        <f>Member!A208</f>
        <v>38730</v>
      </c>
      <c r="M208">
        <f>SUMIF(Erfassung3!BD:BD,L208,Erfassung3!BW:BW)</f>
        <v>0</v>
      </c>
      <c r="N208">
        <f>SUMIF(Erfassung3!BD:BD,L208,Erfassung3!BG:BG)</f>
        <v>0</v>
      </c>
      <c r="O208">
        <f t="shared" si="23"/>
        <v>0</v>
      </c>
      <c r="P208">
        <f t="shared" si="22"/>
        <v>1</v>
      </c>
    </row>
    <row r="209" spans="12:16" x14ac:dyDescent="0.25">
      <c r="L209" s="264">
        <f>Member!A209</f>
        <v>16335</v>
      </c>
      <c r="M209">
        <f>SUMIF(Erfassung3!BD:BD,L209,Erfassung3!BW:BW)</f>
        <v>0</v>
      </c>
      <c r="N209">
        <f>SUMIF(Erfassung3!BD:BD,L209,Erfassung3!BG:BG)</f>
        <v>0</v>
      </c>
      <c r="O209">
        <f t="shared" si="23"/>
        <v>0</v>
      </c>
      <c r="P209">
        <f t="shared" si="22"/>
        <v>1</v>
      </c>
    </row>
    <row r="210" spans="12:16" x14ac:dyDescent="0.25">
      <c r="L210" s="264">
        <f>Member!A210</f>
        <v>16342</v>
      </c>
      <c r="M210">
        <f>SUMIF(Erfassung3!BD:BD,L210,Erfassung3!BW:BW)</f>
        <v>0</v>
      </c>
      <c r="N210">
        <f>SUMIF(Erfassung3!BD:BD,L210,Erfassung3!BG:BG)</f>
        <v>0</v>
      </c>
      <c r="O210">
        <f t="shared" si="23"/>
        <v>0</v>
      </c>
      <c r="P210">
        <f t="shared" si="22"/>
        <v>1</v>
      </c>
    </row>
    <row r="211" spans="12:16" x14ac:dyDescent="0.25">
      <c r="L211" s="264">
        <f>Member!A211</f>
        <v>38892</v>
      </c>
      <c r="M211">
        <f>SUMIF(Erfassung3!BD:BD,L211,Erfassung3!BW:BW)</f>
        <v>0</v>
      </c>
      <c r="N211">
        <f>SUMIF(Erfassung3!BD:BD,L211,Erfassung3!BG:BG)</f>
        <v>0</v>
      </c>
      <c r="O211">
        <f t="shared" si="23"/>
        <v>0</v>
      </c>
      <c r="P211">
        <f t="shared" si="22"/>
        <v>1</v>
      </c>
    </row>
    <row r="212" spans="12:16" x14ac:dyDescent="0.25">
      <c r="L212" s="264">
        <f>Member!A212</f>
        <v>16324</v>
      </c>
      <c r="M212">
        <f>SUMIF(Erfassung3!BD:BD,L212,Erfassung3!BW:BW)</f>
        <v>0</v>
      </c>
      <c r="N212">
        <f>SUMIF(Erfassung3!BD:BD,L212,Erfassung3!BG:BG)</f>
        <v>0</v>
      </c>
      <c r="O212">
        <f t="shared" si="23"/>
        <v>0</v>
      </c>
      <c r="P212">
        <f t="shared" si="22"/>
        <v>1</v>
      </c>
    </row>
    <row r="213" spans="12:16" x14ac:dyDescent="0.25">
      <c r="L213" s="264">
        <f>Member!A213</f>
        <v>7372</v>
      </c>
      <c r="M213">
        <f>SUMIF(Erfassung3!BD:BD,L213,Erfassung3!BW:BW)</f>
        <v>0</v>
      </c>
      <c r="N213">
        <f>SUMIF(Erfassung3!BD:BD,L213,Erfassung3!BG:BG)</f>
        <v>0</v>
      </c>
      <c r="O213">
        <f t="shared" si="23"/>
        <v>0</v>
      </c>
      <c r="P213">
        <f t="shared" si="22"/>
        <v>1</v>
      </c>
    </row>
    <row r="214" spans="12:16" x14ac:dyDescent="0.25">
      <c r="L214" s="264">
        <f>Member!A214</f>
        <v>25178</v>
      </c>
      <c r="M214">
        <f>SUMIF(Erfassung3!BD:BD,L214,Erfassung3!BW:BW)</f>
        <v>0</v>
      </c>
      <c r="N214">
        <f>SUMIF(Erfassung3!BD:BD,L214,Erfassung3!BG:BG)</f>
        <v>0</v>
      </c>
      <c r="O214">
        <f t="shared" si="23"/>
        <v>0</v>
      </c>
      <c r="P214">
        <f t="shared" si="22"/>
        <v>1</v>
      </c>
    </row>
    <row r="215" spans="12:16" x14ac:dyDescent="0.25">
      <c r="L215" s="264">
        <f>Member!A215</f>
        <v>25351</v>
      </c>
      <c r="M215">
        <f>SUMIF(Erfassung3!BD:BD,L215,Erfassung3!BW:BW)</f>
        <v>0</v>
      </c>
      <c r="N215">
        <f>SUMIF(Erfassung3!BD:BD,L215,Erfassung3!BG:BG)</f>
        <v>0</v>
      </c>
      <c r="O215">
        <f t="shared" si="23"/>
        <v>0</v>
      </c>
      <c r="P215">
        <f t="shared" si="22"/>
        <v>1</v>
      </c>
    </row>
    <row r="216" spans="12:16" x14ac:dyDescent="0.25">
      <c r="L216" s="264">
        <f>Member!A216</f>
        <v>38651</v>
      </c>
      <c r="M216">
        <f>SUMIF(Erfassung3!BD:BD,L216,Erfassung3!BW:BW)</f>
        <v>0</v>
      </c>
      <c r="N216">
        <f>SUMIF(Erfassung3!BD:BD,L216,Erfassung3!BG:BG)</f>
        <v>0</v>
      </c>
      <c r="O216">
        <f t="shared" si="23"/>
        <v>0</v>
      </c>
      <c r="P216">
        <f t="shared" si="22"/>
        <v>1</v>
      </c>
    </row>
    <row r="217" spans="12:16" x14ac:dyDescent="0.25">
      <c r="L217" s="264">
        <f>Member!A217</f>
        <v>7700</v>
      </c>
      <c r="M217">
        <f>SUMIF(Erfassung3!BD:BD,L217,Erfassung3!BW:BW)</f>
        <v>0</v>
      </c>
      <c r="N217">
        <f>SUMIF(Erfassung3!BD:BD,L217,Erfassung3!BG:BG)</f>
        <v>0</v>
      </c>
      <c r="O217">
        <f t="shared" si="23"/>
        <v>0</v>
      </c>
      <c r="P217">
        <f t="shared" si="22"/>
        <v>1</v>
      </c>
    </row>
    <row r="218" spans="12:16" x14ac:dyDescent="0.25">
      <c r="L218" s="264">
        <f>Member!A218</f>
        <v>16805</v>
      </c>
      <c r="M218">
        <f>SUMIF(Erfassung3!BD:BD,L218,Erfassung3!BW:BW)</f>
        <v>0</v>
      </c>
      <c r="N218">
        <f>SUMIF(Erfassung3!BD:BD,L218,Erfassung3!BG:BG)</f>
        <v>0</v>
      </c>
      <c r="O218">
        <f t="shared" si="23"/>
        <v>0</v>
      </c>
      <c r="P218">
        <f t="shared" si="22"/>
        <v>1</v>
      </c>
    </row>
    <row r="219" spans="12:16" x14ac:dyDescent="0.25">
      <c r="L219" s="264">
        <f>Member!A219</f>
        <v>38416</v>
      </c>
      <c r="M219">
        <f>SUMIF(Erfassung3!BD:BD,L219,Erfassung3!BW:BW)</f>
        <v>0</v>
      </c>
      <c r="N219">
        <f>SUMIF(Erfassung3!BD:BD,L219,Erfassung3!BG:BG)</f>
        <v>0</v>
      </c>
      <c r="O219">
        <f t="shared" si="23"/>
        <v>0</v>
      </c>
      <c r="P219">
        <f t="shared" si="22"/>
        <v>1</v>
      </c>
    </row>
    <row r="220" spans="12:16" x14ac:dyDescent="0.25">
      <c r="L220" s="264">
        <f>Member!A220</f>
        <v>38973</v>
      </c>
      <c r="M220">
        <f>SUMIF(Erfassung3!BD:BD,L220,Erfassung3!BW:BW)</f>
        <v>0</v>
      </c>
      <c r="N220">
        <f>SUMIF(Erfassung3!BD:BD,L220,Erfassung3!BG:BG)</f>
        <v>0</v>
      </c>
      <c r="O220">
        <f t="shared" si="23"/>
        <v>0</v>
      </c>
      <c r="P220">
        <f t="shared" si="22"/>
        <v>1</v>
      </c>
    </row>
    <row r="221" spans="12:16" x14ac:dyDescent="0.25">
      <c r="L221" s="264">
        <f>Member!A221</f>
        <v>38702</v>
      </c>
      <c r="M221">
        <f>SUMIF(Erfassung3!BD:BD,L221,Erfassung3!BW:BW)</f>
        <v>0</v>
      </c>
      <c r="N221">
        <f>SUMIF(Erfassung3!BD:BD,L221,Erfassung3!BG:BG)</f>
        <v>0</v>
      </c>
      <c r="O221">
        <f t="shared" si="23"/>
        <v>0</v>
      </c>
      <c r="P221">
        <f t="shared" si="22"/>
        <v>1</v>
      </c>
    </row>
    <row r="222" spans="12:16" x14ac:dyDescent="0.25">
      <c r="L222" s="264">
        <f>Member!A222</f>
        <v>38908</v>
      </c>
      <c r="M222">
        <f>SUMIF(Erfassung3!BD:BD,L222,Erfassung3!BW:BW)</f>
        <v>0</v>
      </c>
      <c r="N222">
        <f>SUMIF(Erfassung3!BD:BD,L222,Erfassung3!BG:BG)</f>
        <v>0</v>
      </c>
      <c r="O222">
        <f t="shared" si="23"/>
        <v>0</v>
      </c>
      <c r="P222">
        <f t="shared" si="22"/>
        <v>1</v>
      </c>
    </row>
    <row r="223" spans="12:16" x14ac:dyDescent="0.25">
      <c r="L223" s="264">
        <f>Member!A223</f>
        <v>38859</v>
      </c>
      <c r="M223">
        <f>SUMIF(Erfassung3!BD:BD,L223,Erfassung3!BW:BW)</f>
        <v>0</v>
      </c>
      <c r="N223">
        <f>SUMIF(Erfassung3!BD:BD,L223,Erfassung3!BG:BG)</f>
        <v>0</v>
      </c>
      <c r="O223">
        <f t="shared" si="23"/>
        <v>0</v>
      </c>
      <c r="P223">
        <f t="shared" si="22"/>
        <v>1</v>
      </c>
    </row>
    <row r="224" spans="12:16" x14ac:dyDescent="0.25">
      <c r="L224" s="264">
        <f>Member!A224</f>
        <v>13606</v>
      </c>
      <c r="M224">
        <f>SUMIF(Erfassung3!BD:BD,L224,Erfassung3!BW:BW)</f>
        <v>0</v>
      </c>
      <c r="N224">
        <f>SUMIF(Erfassung3!BD:BD,L224,Erfassung3!BG:BG)</f>
        <v>0</v>
      </c>
      <c r="O224">
        <f t="shared" si="23"/>
        <v>0</v>
      </c>
      <c r="P224">
        <f t="shared" si="22"/>
        <v>1</v>
      </c>
    </row>
    <row r="225" spans="12:16" x14ac:dyDescent="0.25">
      <c r="L225" s="264">
        <f>Member!A225</f>
        <v>16327</v>
      </c>
      <c r="M225">
        <f>SUMIF(Erfassung3!BD:BD,L225,Erfassung3!BW:BW)</f>
        <v>0</v>
      </c>
      <c r="N225">
        <f>SUMIF(Erfassung3!BD:BD,L225,Erfassung3!BG:BG)</f>
        <v>0</v>
      </c>
      <c r="O225">
        <f t="shared" si="23"/>
        <v>0</v>
      </c>
      <c r="P225">
        <f t="shared" si="22"/>
        <v>1</v>
      </c>
    </row>
    <row r="226" spans="12:16" x14ac:dyDescent="0.25">
      <c r="L226" s="264">
        <f>Member!A226</f>
        <v>7493</v>
      </c>
      <c r="M226">
        <f>SUMIF(Erfassung3!BD:BD,L226,Erfassung3!BW:BW)</f>
        <v>0</v>
      </c>
      <c r="N226">
        <f>SUMIF(Erfassung3!BD:BD,L226,Erfassung3!BG:BG)</f>
        <v>0</v>
      </c>
      <c r="O226">
        <f t="shared" si="23"/>
        <v>0</v>
      </c>
      <c r="P226">
        <f t="shared" si="22"/>
        <v>1</v>
      </c>
    </row>
    <row r="227" spans="12:16" x14ac:dyDescent="0.25">
      <c r="L227" s="264">
        <f>Member!A227</f>
        <v>7330</v>
      </c>
      <c r="M227">
        <f>SUMIF(Erfassung3!BD:BD,L227,Erfassung3!BW:BW)</f>
        <v>0</v>
      </c>
      <c r="N227">
        <f>SUMIF(Erfassung3!BD:BD,L227,Erfassung3!BG:BG)</f>
        <v>0</v>
      </c>
      <c r="O227">
        <f t="shared" si="23"/>
        <v>0</v>
      </c>
      <c r="P227">
        <f t="shared" si="22"/>
        <v>1</v>
      </c>
    </row>
    <row r="228" spans="12:16" x14ac:dyDescent="0.25">
      <c r="L228" s="264">
        <f>Member!A228</f>
        <v>16333</v>
      </c>
      <c r="M228">
        <f>SUMIF(Erfassung3!BD:BD,L228,Erfassung3!BW:BW)</f>
        <v>0</v>
      </c>
      <c r="N228">
        <f>SUMIF(Erfassung3!BD:BD,L228,Erfassung3!BG:BG)</f>
        <v>0</v>
      </c>
      <c r="O228">
        <f t="shared" si="23"/>
        <v>0</v>
      </c>
      <c r="P228">
        <f t="shared" si="22"/>
        <v>1</v>
      </c>
    </row>
    <row r="229" spans="12:16" x14ac:dyDescent="0.25">
      <c r="L229" s="264">
        <f>Member!A229</f>
        <v>16085</v>
      </c>
      <c r="M229">
        <f>SUMIF(Erfassung3!BD:BD,L229,Erfassung3!BW:BW)</f>
        <v>0</v>
      </c>
      <c r="N229">
        <f>SUMIF(Erfassung3!BD:BD,L229,Erfassung3!BG:BG)</f>
        <v>0</v>
      </c>
      <c r="O229">
        <f t="shared" si="23"/>
        <v>0</v>
      </c>
      <c r="P229">
        <f t="shared" si="22"/>
        <v>1</v>
      </c>
    </row>
    <row r="230" spans="12:16" x14ac:dyDescent="0.25">
      <c r="L230" s="264">
        <f>Member!A230</f>
        <v>38240</v>
      </c>
      <c r="M230">
        <f>SUMIF(Erfassung3!BD:BD,L230,Erfassung3!BW:BW)</f>
        <v>0</v>
      </c>
      <c r="N230">
        <f>SUMIF(Erfassung3!BD:BD,L230,Erfassung3!BG:BG)</f>
        <v>0</v>
      </c>
      <c r="O230">
        <f t="shared" si="23"/>
        <v>0</v>
      </c>
      <c r="P230">
        <f t="shared" si="22"/>
        <v>1</v>
      </c>
    </row>
    <row r="231" spans="12:16" x14ac:dyDescent="0.25">
      <c r="L231" s="264">
        <f>Member!A231</f>
        <v>16224</v>
      </c>
      <c r="M231">
        <f>SUMIF(Erfassung3!BD:BD,L231,Erfassung3!BW:BW)</f>
        <v>0</v>
      </c>
      <c r="N231">
        <f>SUMIF(Erfassung3!BD:BD,L231,Erfassung3!BG:BG)</f>
        <v>0</v>
      </c>
      <c r="O231">
        <f t="shared" si="23"/>
        <v>0</v>
      </c>
      <c r="P231">
        <f t="shared" si="22"/>
        <v>1</v>
      </c>
    </row>
    <row r="232" spans="12:16" x14ac:dyDescent="0.25">
      <c r="L232" s="264">
        <f>Member!A232</f>
        <v>16120</v>
      </c>
      <c r="M232">
        <f>SUMIF(Erfassung3!BD:BD,L232,Erfassung3!BW:BW)</f>
        <v>0</v>
      </c>
      <c r="N232">
        <f>SUMIF(Erfassung3!BD:BD,L232,Erfassung3!BG:BG)</f>
        <v>0</v>
      </c>
      <c r="O232">
        <f t="shared" si="23"/>
        <v>0</v>
      </c>
      <c r="P232">
        <f t="shared" si="22"/>
        <v>1</v>
      </c>
    </row>
    <row r="233" spans="12:16" x14ac:dyDescent="0.25">
      <c r="L233" s="264">
        <f>Member!A233</f>
        <v>25911</v>
      </c>
      <c r="M233">
        <f>SUMIF(Erfassung3!BD:BD,L233,Erfassung3!BW:BW)</f>
        <v>0</v>
      </c>
      <c r="N233">
        <f>SUMIF(Erfassung3!BD:BD,L233,Erfassung3!BG:BG)</f>
        <v>0</v>
      </c>
      <c r="O233">
        <f t="shared" si="23"/>
        <v>0</v>
      </c>
      <c r="P233">
        <f t="shared" si="22"/>
        <v>1</v>
      </c>
    </row>
    <row r="234" spans="12:16" x14ac:dyDescent="0.25">
      <c r="L234" s="264">
        <f>Member!A234</f>
        <v>38287</v>
      </c>
      <c r="M234">
        <f>SUMIF(Erfassung3!BD:BD,L234,Erfassung3!BW:BW)</f>
        <v>0</v>
      </c>
      <c r="N234">
        <f>SUMIF(Erfassung3!BD:BD,L234,Erfassung3!BG:BG)</f>
        <v>0</v>
      </c>
      <c r="O234">
        <f t="shared" si="23"/>
        <v>0</v>
      </c>
      <c r="P234">
        <f t="shared" si="22"/>
        <v>1</v>
      </c>
    </row>
    <row r="235" spans="12:16" x14ac:dyDescent="0.25">
      <c r="L235" s="264">
        <f>Member!A235</f>
        <v>16121</v>
      </c>
      <c r="M235">
        <f>SUMIF(Erfassung3!BD:BD,L235,Erfassung3!BW:BW)</f>
        <v>0</v>
      </c>
      <c r="N235">
        <f>SUMIF(Erfassung3!BD:BD,L235,Erfassung3!BG:BG)</f>
        <v>0</v>
      </c>
      <c r="O235">
        <f t="shared" si="23"/>
        <v>0</v>
      </c>
      <c r="P235">
        <f t="shared" si="22"/>
        <v>1</v>
      </c>
    </row>
    <row r="236" spans="12:16" x14ac:dyDescent="0.25">
      <c r="L236" s="264">
        <f>Member!A236</f>
        <v>16214</v>
      </c>
      <c r="M236">
        <f>SUMIF(Erfassung3!BD:BD,L236,Erfassung3!BW:BW)</f>
        <v>0</v>
      </c>
      <c r="N236">
        <f>SUMIF(Erfassung3!BD:BD,L236,Erfassung3!BG:BG)</f>
        <v>0</v>
      </c>
      <c r="O236">
        <f t="shared" si="23"/>
        <v>0</v>
      </c>
      <c r="P236">
        <f t="shared" si="22"/>
        <v>1</v>
      </c>
    </row>
    <row r="237" spans="12:16" x14ac:dyDescent="0.25">
      <c r="L237" s="264">
        <f>Member!A237</f>
        <v>38380</v>
      </c>
      <c r="M237">
        <f>SUMIF(Erfassung3!BD:BD,L237,Erfassung3!BW:BW)</f>
        <v>0</v>
      </c>
      <c r="N237">
        <f>SUMIF(Erfassung3!BD:BD,L237,Erfassung3!BG:BG)</f>
        <v>0</v>
      </c>
      <c r="O237">
        <f t="shared" si="23"/>
        <v>0</v>
      </c>
      <c r="P237">
        <f t="shared" si="22"/>
        <v>1</v>
      </c>
    </row>
    <row r="238" spans="12:16" x14ac:dyDescent="0.25">
      <c r="L238" s="264">
        <f>Member!A238</f>
        <v>25549</v>
      </c>
      <c r="M238">
        <f>SUMIF(Erfassung3!BD:BD,L238,Erfassung3!BW:BW)</f>
        <v>0</v>
      </c>
      <c r="N238">
        <f>SUMIF(Erfassung3!BD:BD,L238,Erfassung3!BG:BG)</f>
        <v>0</v>
      </c>
      <c r="O238">
        <f t="shared" si="23"/>
        <v>0</v>
      </c>
      <c r="P238">
        <f t="shared" si="22"/>
        <v>1</v>
      </c>
    </row>
    <row r="239" spans="12:16" x14ac:dyDescent="0.25">
      <c r="L239" s="264">
        <f>Member!A239</f>
        <v>25550</v>
      </c>
      <c r="M239">
        <f>SUMIF(Erfassung3!BD:BD,L239,Erfassung3!BW:BW)</f>
        <v>0</v>
      </c>
      <c r="N239">
        <f>SUMIF(Erfassung3!BD:BD,L239,Erfassung3!BG:BG)</f>
        <v>0</v>
      </c>
      <c r="O239">
        <f t="shared" si="23"/>
        <v>0</v>
      </c>
      <c r="P239">
        <f t="shared" si="22"/>
        <v>1</v>
      </c>
    </row>
    <row r="240" spans="12:16" x14ac:dyDescent="0.25">
      <c r="L240" s="264">
        <f>Member!A240</f>
        <v>25748</v>
      </c>
      <c r="M240">
        <f>SUMIF(Erfassung3!BD:BD,L240,Erfassung3!BW:BW)</f>
        <v>0</v>
      </c>
      <c r="N240">
        <f>SUMIF(Erfassung3!BD:BD,L240,Erfassung3!BG:BG)</f>
        <v>0</v>
      </c>
      <c r="O240">
        <f t="shared" si="23"/>
        <v>0</v>
      </c>
      <c r="P240">
        <f t="shared" si="22"/>
        <v>1</v>
      </c>
    </row>
    <row r="241" spans="12:16" x14ac:dyDescent="0.25">
      <c r="L241" s="264">
        <f>Member!A241</f>
        <v>25749</v>
      </c>
      <c r="M241">
        <f>SUMIF(Erfassung3!BD:BD,L241,Erfassung3!BW:BW)</f>
        <v>0</v>
      </c>
      <c r="N241">
        <f>SUMIF(Erfassung3!BD:BD,L241,Erfassung3!BG:BG)</f>
        <v>0</v>
      </c>
      <c r="O241">
        <f t="shared" si="23"/>
        <v>0</v>
      </c>
      <c r="P241">
        <f t="shared" si="22"/>
        <v>1</v>
      </c>
    </row>
    <row r="242" spans="12:16" x14ac:dyDescent="0.25">
      <c r="L242" s="264">
        <f>Member!A242</f>
        <v>38838</v>
      </c>
      <c r="M242">
        <f>SUMIF(Erfassung3!BD:BD,L242,Erfassung3!BW:BW)</f>
        <v>0</v>
      </c>
      <c r="N242">
        <f>SUMIF(Erfassung3!BD:BD,L242,Erfassung3!BG:BG)</f>
        <v>0</v>
      </c>
      <c r="O242">
        <f t="shared" si="23"/>
        <v>0</v>
      </c>
      <c r="P242">
        <f t="shared" si="22"/>
        <v>1</v>
      </c>
    </row>
    <row r="243" spans="12:16" x14ac:dyDescent="0.25">
      <c r="L243" s="264">
        <f>Member!A243</f>
        <v>25266</v>
      </c>
      <c r="M243">
        <f>SUMIF(Erfassung3!BD:BD,L243,Erfassung3!BW:BW)</f>
        <v>0</v>
      </c>
      <c r="N243">
        <f>SUMIF(Erfassung3!BD:BD,L243,Erfassung3!BG:BG)</f>
        <v>0</v>
      </c>
      <c r="O243">
        <f t="shared" si="23"/>
        <v>0</v>
      </c>
      <c r="P243">
        <f t="shared" si="22"/>
        <v>1</v>
      </c>
    </row>
    <row r="244" spans="12:16" x14ac:dyDescent="0.25">
      <c r="L244" s="264">
        <f>Member!A244</f>
        <v>29466</v>
      </c>
      <c r="M244">
        <f>SUMIF(Erfassung3!BD:BD,L244,Erfassung3!BW:BW)</f>
        <v>0</v>
      </c>
      <c r="N244">
        <f>SUMIF(Erfassung3!BD:BD,L244,Erfassung3!BG:BG)</f>
        <v>0</v>
      </c>
      <c r="O244">
        <f t="shared" si="23"/>
        <v>0</v>
      </c>
      <c r="P244">
        <f t="shared" si="22"/>
        <v>1</v>
      </c>
    </row>
    <row r="245" spans="12:16" x14ac:dyDescent="0.25">
      <c r="L245" s="264">
        <f>Member!A245</f>
        <v>16220</v>
      </c>
      <c r="M245">
        <f>SUMIF(Erfassung3!BD:BD,L245,Erfassung3!BW:BW)</f>
        <v>0</v>
      </c>
      <c r="N245">
        <f>SUMIF(Erfassung3!BD:BD,L245,Erfassung3!BG:BG)</f>
        <v>0</v>
      </c>
      <c r="O245">
        <f t="shared" si="23"/>
        <v>0</v>
      </c>
      <c r="P245">
        <f t="shared" si="22"/>
        <v>1</v>
      </c>
    </row>
    <row r="246" spans="12:16" x14ac:dyDescent="0.25">
      <c r="L246" s="264">
        <f>Member!A246</f>
        <v>16218</v>
      </c>
      <c r="M246">
        <f>SUMIF(Erfassung3!BD:BD,L246,Erfassung3!BW:BW)</f>
        <v>0</v>
      </c>
      <c r="N246">
        <f>SUMIF(Erfassung3!BD:BD,L246,Erfassung3!BG:BG)</f>
        <v>0</v>
      </c>
      <c r="O246">
        <f t="shared" si="23"/>
        <v>0</v>
      </c>
      <c r="P246">
        <f t="shared" si="22"/>
        <v>1</v>
      </c>
    </row>
    <row r="247" spans="12:16" x14ac:dyDescent="0.25">
      <c r="L247" s="264">
        <f>Member!A247</f>
        <v>38379</v>
      </c>
      <c r="M247">
        <f>SUMIF(Erfassung3!BD:BD,L247,Erfassung3!BW:BW)</f>
        <v>0</v>
      </c>
      <c r="N247">
        <f>SUMIF(Erfassung3!BD:BD,L247,Erfassung3!BG:BG)</f>
        <v>0</v>
      </c>
      <c r="O247">
        <f t="shared" si="23"/>
        <v>0</v>
      </c>
      <c r="P247">
        <f t="shared" si="22"/>
        <v>1</v>
      </c>
    </row>
    <row r="248" spans="12:16" x14ac:dyDescent="0.25">
      <c r="L248" s="264">
        <f>Member!A248</f>
        <v>31583</v>
      </c>
      <c r="M248">
        <f>SUMIF(Erfassung3!BD:BD,L248,Erfassung3!BW:BW)</f>
        <v>0</v>
      </c>
      <c r="N248">
        <f>SUMIF(Erfassung3!BD:BD,L248,Erfassung3!BG:BG)</f>
        <v>0</v>
      </c>
      <c r="O248">
        <f t="shared" si="23"/>
        <v>0</v>
      </c>
      <c r="P248">
        <f t="shared" si="22"/>
        <v>1</v>
      </c>
    </row>
    <row r="249" spans="12:16" x14ac:dyDescent="0.25">
      <c r="L249" s="264">
        <f>Member!A249</f>
        <v>16292</v>
      </c>
      <c r="M249">
        <f>SUMIF(Erfassung3!BD:BD,L249,Erfassung3!BW:BW)</f>
        <v>0</v>
      </c>
      <c r="N249">
        <f>SUMIF(Erfassung3!BD:BD,L249,Erfassung3!BG:BG)</f>
        <v>0</v>
      </c>
      <c r="O249">
        <f t="shared" si="23"/>
        <v>0</v>
      </c>
      <c r="P249">
        <f t="shared" si="22"/>
        <v>1</v>
      </c>
    </row>
    <row r="250" spans="12:16" x14ac:dyDescent="0.25">
      <c r="L250" s="264">
        <f>Member!A250</f>
        <v>38733</v>
      </c>
      <c r="M250">
        <f>SUMIF(Erfassung3!BD:BD,L250,Erfassung3!BW:BW)</f>
        <v>0</v>
      </c>
      <c r="N250">
        <f>SUMIF(Erfassung3!BD:BD,L250,Erfassung3!BG:BG)</f>
        <v>0</v>
      </c>
      <c r="O250">
        <f t="shared" si="23"/>
        <v>0</v>
      </c>
      <c r="P250">
        <f t="shared" si="22"/>
        <v>1</v>
      </c>
    </row>
    <row r="251" spans="12:16" x14ac:dyDescent="0.25">
      <c r="L251" s="264">
        <f>Member!A251</f>
        <v>38734</v>
      </c>
      <c r="M251">
        <f>SUMIF(Erfassung3!BD:BD,L251,Erfassung3!BW:BW)</f>
        <v>0</v>
      </c>
      <c r="N251">
        <f>SUMIF(Erfassung3!BD:BD,L251,Erfassung3!BG:BG)</f>
        <v>0</v>
      </c>
      <c r="O251">
        <f t="shared" si="23"/>
        <v>0</v>
      </c>
      <c r="P251">
        <f t="shared" si="22"/>
        <v>1</v>
      </c>
    </row>
    <row r="252" spans="12:16" x14ac:dyDescent="0.25">
      <c r="L252" s="264">
        <f>Member!A252</f>
        <v>38975</v>
      </c>
      <c r="M252">
        <f>SUMIF(Erfassung3!BD:BD,L252,Erfassung3!BW:BW)</f>
        <v>0</v>
      </c>
      <c r="N252">
        <f>SUMIF(Erfassung3!BD:BD,L252,Erfassung3!BG:BG)</f>
        <v>0</v>
      </c>
      <c r="O252">
        <f t="shared" si="23"/>
        <v>0</v>
      </c>
      <c r="P252">
        <f t="shared" si="22"/>
        <v>1</v>
      </c>
    </row>
    <row r="253" spans="12:16" x14ac:dyDescent="0.25">
      <c r="L253" s="264">
        <f>Member!A253</f>
        <v>16215</v>
      </c>
      <c r="M253">
        <f>SUMIF(Erfassung3!BD:BD,L253,Erfassung3!BW:BW)</f>
        <v>0</v>
      </c>
      <c r="N253">
        <f>SUMIF(Erfassung3!BD:BD,L253,Erfassung3!BG:BG)</f>
        <v>0</v>
      </c>
      <c r="O253">
        <f t="shared" si="23"/>
        <v>0</v>
      </c>
      <c r="P253">
        <f t="shared" si="22"/>
        <v>1</v>
      </c>
    </row>
    <row r="254" spans="12:16" x14ac:dyDescent="0.25">
      <c r="L254" s="264">
        <f>Member!A254</f>
        <v>38874</v>
      </c>
      <c r="M254">
        <f>SUMIF(Erfassung3!BD:BD,L254,Erfassung3!BW:BW)</f>
        <v>0</v>
      </c>
      <c r="N254">
        <f>SUMIF(Erfassung3!BD:BD,L254,Erfassung3!BG:BG)</f>
        <v>0</v>
      </c>
      <c r="O254">
        <f t="shared" si="23"/>
        <v>0</v>
      </c>
      <c r="P254">
        <f t="shared" si="22"/>
        <v>1</v>
      </c>
    </row>
    <row r="255" spans="12:16" x14ac:dyDescent="0.25">
      <c r="L255" s="264">
        <f>Member!A255</f>
        <v>18884</v>
      </c>
      <c r="M255">
        <f>SUMIF(Erfassung3!BD:BD,L255,Erfassung3!BW:BW)</f>
        <v>0</v>
      </c>
      <c r="N255">
        <f>SUMIF(Erfassung3!BD:BD,L255,Erfassung3!BG:BG)</f>
        <v>0</v>
      </c>
      <c r="O255">
        <f t="shared" si="23"/>
        <v>0</v>
      </c>
      <c r="P255">
        <f t="shared" si="22"/>
        <v>1</v>
      </c>
    </row>
    <row r="256" spans="12:16" x14ac:dyDescent="0.25">
      <c r="L256" s="264">
        <f>Member!A256</f>
        <v>38467</v>
      </c>
      <c r="M256">
        <f>SUMIF(Erfassung3!BD:BD,L256,Erfassung3!BW:BW)</f>
        <v>0</v>
      </c>
      <c r="N256">
        <f>SUMIF(Erfassung3!BD:BD,L256,Erfassung3!BG:BG)</f>
        <v>0</v>
      </c>
      <c r="O256">
        <f t="shared" si="23"/>
        <v>0</v>
      </c>
      <c r="P256">
        <f t="shared" si="22"/>
        <v>1</v>
      </c>
    </row>
    <row r="257" spans="12:16" x14ac:dyDescent="0.25">
      <c r="L257" s="264">
        <f>Member!A257</f>
        <v>38043</v>
      </c>
      <c r="M257">
        <f>SUMIF(Erfassung3!BD:BD,L257,Erfassung3!BW:BW)</f>
        <v>0</v>
      </c>
      <c r="N257">
        <f>SUMIF(Erfassung3!BD:BD,L257,Erfassung3!BG:BG)</f>
        <v>0</v>
      </c>
      <c r="O257">
        <f t="shared" si="23"/>
        <v>0</v>
      </c>
      <c r="P257">
        <f t="shared" si="22"/>
        <v>1</v>
      </c>
    </row>
    <row r="258" spans="12:16" x14ac:dyDescent="0.25">
      <c r="L258" s="264">
        <f>Member!A258</f>
        <v>12248</v>
      </c>
      <c r="M258">
        <f>SUMIF(Erfassung3!BD:BD,L258,Erfassung3!BW:BW)</f>
        <v>0</v>
      </c>
      <c r="N258">
        <f>SUMIF(Erfassung3!BD:BD,L258,Erfassung3!BG:BG)</f>
        <v>0</v>
      </c>
      <c r="O258">
        <f t="shared" si="23"/>
        <v>0</v>
      </c>
      <c r="P258">
        <f t="shared" ref="P258:P321" si="24">RANK(O258,O:O)</f>
        <v>1</v>
      </c>
    </row>
    <row r="259" spans="12:16" x14ac:dyDescent="0.25">
      <c r="L259" s="264">
        <f>Member!A259</f>
        <v>16247</v>
      </c>
      <c r="M259">
        <f>SUMIF(Erfassung3!BD:BD,L259,Erfassung3!BW:BW)</f>
        <v>0</v>
      </c>
      <c r="N259">
        <f>SUMIF(Erfassung3!BD:BD,L259,Erfassung3!BG:BG)</f>
        <v>0</v>
      </c>
      <c r="O259">
        <f t="shared" ref="O259:O322" si="25">IF(N259=0,0,M259/N259-ROW()/1000000000)</f>
        <v>0</v>
      </c>
      <c r="P259">
        <f t="shared" si="24"/>
        <v>1</v>
      </c>
    </row>
    <row r="260" spans="12:16" x14ac:dyDescent="0.25">
      <c r="L260" s="264">
        <f>Member!A260</f>
        <v>38249</v>
      </c>
      <c r="M260">
        <f>SUMIF(Erfassung3!BD:BD,L260,Erfassung3!BW:BW)</f>
        <v>0</v>
      </c>
      <c r="N260">
        <f>SUMIF(Erfassung3!BD:BD,L260,Erfassung3!BG:BG)</f>
        <v>0</v>
      </c>
      <c r="O260">
        <f t="shared" si="25"/>
        <v>0</v>
      </c>
      <c r="P260">
        <f t="shared" si="24"/>
        <v>1</v>
      </c>
    </row>
    <row r="261" spans="12:16" x14ac:dyDescent="0.25">
      <c r="L261" s="264">
        <f>Member!A261</f>
        <v>7099</v>
      </c>
      <c r="M261">
        <f>SUMIF(Erfassung3!BD:BD,L261,Erfassung3!BW:BW)</f>
        <v>0</v>
      </c>
      <c r="N261">
        <f>SUMIF(Erfassung3!BD:BD,L261,Erfassung3!BG:BG)</f>
        <v>0</v>
      </c>
      <c r="O261">
        <f t="shared" si="25"/>
        <v>0</v>
      </c>
      <c r="P261">
        <f t="shared" si="24"/>
        <v>1</v>
      </c>
    </row>
    <row r="262" spans="12:16" x14ac:dyDescent="0.25">
      <c r="L262" s="264">
        <f>Member!A262</f>
        <v>16533</v>
      </c>
      <c r="M262">
        <f>SUMIF(Erfassung3!BD:BD,L262,Erfassung3!BW:BW)</f>
        <v>0</v>
      </c>
      <c r="N262">
        <f>SUMIF(Erfassung3!BD:BD,L262,Erfassung3!BG:BG)</f>
        <v>0</v>
      </c>
      <c r="O262">
        <f t="shared" si="25"/>
        <v>0</v>
      </c>
      <c r="P262">
        <f t="shared" si="24"/>
        <v>1</v>
      </c>
    </row>
    <row r="263" spans="12:16" x14ac:dyDescent="0.25">
      <c r="L263" s="264">
        <f>Member!A263</f>
        <v>16532</v>
      </c>
      <c r="M263">
        <f>SUMIF(Erfassung3!BD:BD,L263,Erfassung3!BW:BW)</f>
        <v>0</v>
      </c>
      <c r="N263">
        <f>SUMIF(Erfassung3!BD:BD,L263,Erfassung3!BG:BG)</f>
        <v>0</v>
      </c>
      <c r="O263">
        <f t="shared" si="25"/>
        <v>0</v>
      </c>
      <c r="P263">
        <f t="shared" si="24"/>
        <v>1</v>
      </c>
    </row>
    <row r="264" spans="12:16" x14ac:dyDescent="0.25">
      <c r="L264" s="264">
        <f>Member!A264</f>
        <v>16545</v>
      </c>
      <c r="M264">
        <f>SUMIF(Erfassung3!BD:BD,L264,Erfassung3!BW:BW)</f>
        <v>0</v>
      </c>
      <c r="N264">
        <f>SUMIF(Erfassung3!BD:BD,L264,Erfassung3!BG:BG)</f>
        <v>0</v>
      </c>
      <c r="O264">
        <f t="shared" si="25"/>
        <v>0</v>
      </c>
      <c r="P264">
        <f t="shared" si="24"/>
        <v>1</v>
      </c>
    </row>
    <row r="265" spans="12:16" x14ac:dyDescent="0.25">
      <c r="L265" s="264">
        <f>Member!A265</f>
        <v>16874</v>
      </c>
      <c r="M265">
        <f>SUMIF(Erfassung3!BD:BD,L265,Erfassung3!BW:BW)</f>
        <v>0</v>
      </c>
      <c r="N265">
        <f>SUMIF(Erfassung3!BD:BD,L265,Erfassung3!BG:BG)</f>
        <v>0</v>
      </c>
      <c r="O265">
        <f t="shared" si="25"/>
        <v>0</v>
      </c>
      <c r="P265">
        <f t="shared" si="24"/>
        <v>1</v>
      </c>
    </row>
    <row r="266" spans="12:16" x14ac:dyDescent="0.25">
      <c r="L266" s="264">
        <f>Member!A266</f>
        <v>16534</v>
      </c>
      <c r="M266">
        <f>SUMIF(Erfassung3!BD:BD,L266,Erfassung3!BW:BW)</f>
        <v>0</v>
      </c>
      <c r="N266">
        <f>SUMIF(Erfassung3!BD:BD,L266,Erfassung3!BG:BG)</f>
        <v>0</v>
      </c>
      <c r="O266">
        <f t="shared" si="25"/>
        <v>0</v>
      </c>
      <c r="P266">
        <f t="shared" si="24"/>
        <v>1</v>
      </c>
    </row>
    <row r="267" spans="12:16" x14ac:dyDescent="0.25">
      <c r="L267" s="264">
        <f>Member!A267</f>
        <v>25516</v>
      </c>
      <c r="M267">
        <f>SUMIF(Erfassung3!BD:BD,L267,Erfassung3!BW:BW)</f>
        <v>0</v>
      </c>
      <c r="N267">
        <f>SUMIF(Erfassung3!BD:BD,L267,Erfassung3!BG:BG)</f>
        <v>0</v>
      </c>
      <c r="O267">
        <f t="shared" si="25"/>
        <v>0</v>
      </c>
      <c r="P267">
        <f t="shared" si="24"/>
        <v>1</v>
      </c>
    </row>
    <row r="268" spans="12:16" x14ac:dyDescent="0.25">
      <c r="L268" s="264">
        <f>Member!A268</f>
        <v>16873</v>
      </c>
      <c r="M268">
        <f>SUMIF(Erfassung3!BD:BD,L268,Erfassung3!BW:BW)</f>
        <v>0</v>
      </c>
      <c r="N268">
        <f>SUMIF(Erfassung3!BD:BD,L268,Erfassung3!BG:BG)</f>
        <v>0</v>
      </c>
      <c r="O268">
        <f t="shared" si="25"/>
        <v>0</v>
      </c>
      <c r="P268">
        <f t="shared" si="24"/>
        <v>1</v>
      </c>
    </row>
    <row r="269" spans="12:16" x14ac:dyDescent="0.25">
      <c r="L269" s="264">
        <f>Member!A269</f>
        <v>16251</v>
      </c>
      <c r="M269">
        <f>SUMIF(Erfassung3!BD:BD,L269,Erfassung3!BW:BW)</f>
        <v>0</v>
      </c>
      <c r="N269">
        <f>SUMIF(Erfassung3!BD:BD,L269,Erfassung3!BG:BG)</f>
        <v>0</v>
      </c>
      <c r="O269">
        <f t="shared" si="25"/>
        <v>0</v>
      </c>
      <c r="P269">
        <f t="shared" si="24"/>
        <v>1</v>
      </c>
    </row>
    <row r="270" spans="12:16" x14ac:dyDescent="0.25">
      <c r="L270" s="264">
        <f>Member!A270</f>
        <v>38041</v>
      </c>
      <c r="M270">
        <f>SUMIF(Erfassung3!BD:BD,L270,Erfassung3!BW:BW)</f>
        <v>0</v>
      </c>
      <c r="N270">
        <f>SUMIF(Erfassung3!BD:BD,L270,Erfassung3!BG:BG)</f>
        <v>0</v>
      </c>
      <c r="O270">
        <f t="shared" si="25"/>
        <v>0</v>
      </c>
      <c r="P270">
        <f t="shared" si="24"/>
        <v>1</v>
      </c>
    </row>
    <row r="271" spans="12:16" x14ac:dyDescent="0.25">
      <c r="L271" s="264">
        <f>Member!A271</f>
        <v>38688</v>
      </c>
      <c r="M271">
        <f>SUMIF(Erfassung3!BD:BD,L271,Erfassung3!BW:BW)</f>
        <v>0</v>
      </c>
      <c r="N271">
        <f>SUMIF(Erfassung3!BD:BD,L271,Erfassung3!BG:BG)</f>
        <v>0</v>
      </c>
      <c r="O271">
        <f t="shared" si="25"/>
        <v>0</v>
      </c>
      <c r="P271">
        <f t="shared" si="24"/>
        <v>1</v>
      </c>
    </row>
    <row r="272" spans="12:16" x14ac:dyDescent="0.25">
      <c r="L272" s="264">
        <f>Member!A272</f>
        <v>25883</v>
      </c>
      <c r="M272">
        <f>SUMIF(Erfassung3!BD:BD,L272,Erfassung3!BW:BW)</f>
        <v>0</v>
      </c>
      <c r="N272">
        <f>SUMIF(Erfassung3!BD:BD,L272,Erfassung3!BG:BG)</f>
        <v>0</v>
      </c>
      <c r="O272">
        <f t="shared" si="25"/>
        <v>0</v>
      </c>
      <c r="P272">
        <f t="shared" si="24"/>
        <v>1</v>
      </c>
    </row>
    <row r="273" spans="12:16" x14ac:dyDescent="0.25">
      <c r="L273" s="264">
        <f>Member!A273</f>
        <v>16535</v>
      </c>
      <c r="M273">
        <f>SUMIF(Erfassung3!BD:BD,L273,Erfassung3!BW:BW)</f>
        <v>0</v>
      </c>
      <c r="N273">
        <f>SUMIF(Erfassung3!BD:BD,L273,Erfassung3!BG:BG)</f>
        <v>0</v>
      </c>
      <c r="O273">
        <f t="shared" si="25"/>
        <v>0</v>
      </c>
      <c r="P273">
        <f t="shared" si="24"/>
        <v>1</v>
      </c>
    </row>
    <row r="274" spans="12:16" x14ac:dyDescent="0.25">
      <c r="L274" s="264">
        <f>Member!A274</f>
        <v>25250</v>
      </c>
      <c r="M274">
        <f>SUMIF(Erfassung3!BD:BD,L274,Erfassung3!BW:BW)</f>
        <v>0</v>
      </c>
      <c r="N274">
        <f>SUMIF(Erfassung3!BD:BD,L274,Erfassung3!BG:BG)</f>
        <v>0</v>
      </c>
      <c r="O274">
        <f t="shared" si="25"/>
        <v>0</v>
      </c>
      <c r="P274">
        <f t="shared" si="24"/>
        <v>1</v>
      </c>
    </row>
    <row r="275" spans="12:16" x14ac:dyDescent="0.25">
      <c r="L275" s="264">
        <f>Member!A275</f>
        <v>25063</v>
      </c>
      <c r="M275">
        <f>SUMIF(Erfassung3!BD:BD,L275,Erfassung3!BW:BW)</f>
        <v>0</v>
      </c>
      <c r="N275">
        <f>SUMIF(Erfassung3!BD:BD,L275,Erfassung3!BG:BG)</f>
        <v>0</v>
      </c>
      <c r="O275">
        <f t="shared" si="25"/>
        <v>0</v>
      </c>
      <c r="P275">
        <f t="shared" si="24"/>
        <v>1</v>
      </c>
    </row>
    <row r="276" spans="12:16" x14ac:dyDescent="0.25">
      <c r="L276" s="264">
        <f>Member!A276</f>
        <v>16559</v>
      </c>
      <c r="M276">
        <f>SUMIF(Erfassung3!BD:BD,L276,Erfassung3!BW:BW)</f>
        <v>0</v>
      </c>
      <c r="N276">
        <f>SUMIF(Erfassung3!BD:BD,L276,Erfassung3!BG:BG)</f>
        <v>0</v>
      </c>
      <c r="O276">
        <f t="shared" si="25"/>
        <v>0</v>
      </c>
      <c r="P276">
        <f t="shared" si="24"/>
        <v>1</v>
      </c>
    </row>
    <row r="277" spans="12:16" x14ac:dyDescent="0.25">
      <c r="L277" s="264">
        <f>Member!A277</f>
        <v>7230</v>
      </c>
      <c r="M277">
        <f>SUMIF(Erfassung3!BD:BD,L277,Erfassung3!BW:BW)</f>
        <v>0</v>
      </c>
      <c r="N277">
        <f>SUMIF(Erfassung3!BD:BD,L277,Erfassung3!BG:BG)</f>
        <v>0</v>
      </c>
      <c r="O277">
        <f t="shared" si="25"/>
        <v>0</v>
      </c>
      <c r="P277">
        <f t="shared" si="24"/>
        <v>1</v>
      </c>
    </row>
    <row r="278" spans="12:16" x14ac:dyDescent="0.25">
      <c r="L278" s="264">
        <f>Member!A278</f>
        <v>7214</v>
      </c>
      <c r="M278">
        <f>SUMIF(Erfassung3!BD:BD,L278,Erfassung3!BW:BW)</f>
        <v>0</v>
      </c>
      <c r="N278">
        <f>SUMIF(Erfassung3!BD:BD,L278,Erfassung3!BG:BG)</f>
        <v>0</v>
      </c>
      <c r="O278">
        <f t="shared" si="25"/>
        <v>0</v>
      </c>
      <c r="P278">
        <f t="shared" si="24"/>
        <v>1</v>
      </c>
    </row>
    <row r="279" spans="12:16" x14ac:dyDescent="0.25">
      <c r="L279" s="264">
        <f>Member!A279</f>
        <v>7181</v>
      </c>
      <c r="M279">
        <f>SUMIF(Erfassung3!BD:BD,L279,Erfassung3!BW:BW)</f>
        <v>0</v>
      </c>
      <c r="N279">
        <f>SUMIF(Erfassung3!BD:BD,L279,Erfassung3!BG:BG)</f>
        <v>0</v>
      </c>
      <c r="O279">
        <f t="shared" si="25"/>
        <v>0</v>
      </c>
      <c r="P279">
        <f t="shared" si="24"/>
        <v>1</v>
      </c>
    </row>
    <row r="280" spans="12:16" x14ac:dyDescent="0.25">
      <c r="L280" s="264">
        <f>Member!A280</f>
        <v>7185</v>
      </c>
      <c r="M280">
        <f>SUMIF(Erfassung3!BD:BD,L280,Erfassung3!BW:BW)</f>
        <v>0</v>
      </c>
      <c r="N280">
        <f>SUMIF(Erfassung3!BD:BD,L280,Erfassung3!BG:BG)</f>
        <v>0</v>
      </c>
      <c r="O280">
        <f t="shared" si="25"/>
        <v>0</v>
      </c>
      <c r="P280">
        <f t="shared" si="24"/>
        <v>1</v>
      </c>
    </row>
    <row r="281" spans="12:16" x14ac:dyDescent="0.25">
      <c r="L281" s="264">
        <f>Member!A281</f>
        <v>25455</v>
      </c>
      <c r="M281">
        <f>SUMIF(Erfassung3!BD:BD,L281,Erfassung3!BW:BW)</f>
        <v>0</v>
      </c>
      <c r="N281">
        <f>SUMIF(Erfassung3!BD:BD,L281,Erfassung3!BG:BG)</f>
        <v>0</v>
      </c>
      <c r="O281">
        <f t="shared" si="25"/>
        <v>0</v>
      </c>
      <c r="P281">
        <f t="shared" si="24"/>
        <v>1</v>
      </c>
    </row>
    <row r="282" spans="12:16" x14ac:dyDescent="0.25">
      <c r="L282" s="264">
        <f>Member!A282</f>
        <v>16198</v>
      </c>
      <c r="M282">
        <f>SUMIF(Erfassung3!BD:BD,L282,Erfassung3!BW:BW)</f>
        <v>0</v>
      </c>
      <c r="N282">
        <f>SUMIF(Erfassung3!BD:BD,L282,Erfassung3!BG:BG)</f>
        <v>0</v>
      </c>
      <c r="O282">
        <f t="shared" si="25"/>
        <v>0</v>
      </c>
      <c r="P282">
        <f t="shared" si="24"/>
        <v>1</v>
      </c>
    </row>
    <row r="283" spans="12:16" x14ac:dyDescent="0.25">
      <c r="L283" s="264">
        <f>Member!A283</f>
        <v>38209</v>
      </c>
      <c r="M283">
        <f>SUMIF(Erfassung3!BD:BD,L283,Erfassung3!BW:BW)</f>
        <v>0</v>
      </c>
      <c r="N283">
        <f>SUMIF(Erfassung3!BD:BD,L283,Erfassung3!BG:BG)</f>
        <v>0</v>
      </c>
      <c r="O283">
        <f t="shared" si="25"/>
        <v>0</v>
      </c>
      <c r="P283">
        <f t="shared" si="24"/>
        <v>1</v>
      </c>
    </row>
    <row r="284" spans="12:16" x14ac:dyDescent="0.25">
      <c r="L284" s="264">
        <f>Member!A284</f>
        <v>38795</v>
      </c>
      <c r="M284">
        <f>SUMIF(Erfassung3!BD:BD,L284,Erfassung3!BW:BW)</f>
        <v>0</v>
      </c>
      <c r="N284">
        <f>SUMIF(Erfassung3!BD:BD,L284,Erfassung3!BG:BG)</f>
        <v>0</v>
      </c>
      <c r="O284">
        <f t="shared" si="25"/>
        <v>0</v>
      </c>
      <c r="P284">
        <f t="shared" si="24"/>
        <v>1</v>
      </c>
    </row>
    <row r="285" spans="12:16" x14ac:dyDescent="0.25">
      <c r="L285" s="264">
        <f>Member!A285</f>
        <v>38942</v>
      </c>
      <c r="M285">
        <f>SUMIF(Erfassung3!BD:BD,L285,Erfassung3!BW:BW)</f>
        <v>0</v>
      </c>
      <c r="N285">
        <f>SUMIF(Erfassung3!BD:BD,L285,Erfassung3!BG:BG)</f>
        <v>0</v>
      </c>
      <c r="O285">
        <f t="shared" si="25"/>
        <v>0</v>
      </c>
      <c r="P285">
        <f t="shared" si="24"/>
        <v>1</v>
      </c>
    </row>
    <row r="286" spans="12:16" x14ac:dyDescent="0.25">
      <c r="L286" s="264">
        <f>Member!A286</f>
        <v>38674</v>
      </c>
      <c r="M286">
        <f>SUMIF(Erfassung3!BD:BD,L286,Erfassung3!BW:BW)</f>
        <v>0</v>
      </c>
      <c r="N286">
        <f>SUMIF(Erfassung3!BD:BD,L286,Erfassung3!BG:BG)</f>
        <v>0</v>
      </c>
      <c r="O286">
        <f t="shared" si="25"/>
        <v>0</v>
      </c>
      <c r="P286">
        <f t="shared" si="24"/>
        <v>1</v>
      </c>
    </row>
    <row r="287" spans="12:16" x14ac:dyDescent="0.25">
      <c r="L287" s="264">
        <f>Member!A287</f>
        <v>38894</v>
      </c>
      <c r="M287">
        <f>SUMIF(Erfassung3!BD:BD,L287,Erfassung3!BW:BW)</f>
        <v>0</v>
      </c>
      <c r="N287">
        <f>SUMIF(Erfassung3!BD:BD,L287,Erfassung3!BG:BG)</f>
        <v>0</v>
      </c>
      <c r="O287">
        <f t="shared" si="25"/>
        <v>0</v>
      </c>
      <c r="P287">
        <f t="shared" si="24"/>
        <v>1</v>
      </c>
    </row>
    <row r="288" spans="12:16" x14ac:dyDescent="0.25">
      <c r="L288" s="264">
        <f>Member!A288</f>
        <v>25994</v>
      </c>
      <c r="M288">
        <f>SUMIF(Erfassung3!BD:BD,L288,Erfassung3!BW:BW)</f>
        <v>0</v>
      </c>
      <c r="N288">
        <f>SUMIF(Erfassung3!BD:BD,L288,Erfassung3!BG:BG)</f>
        <v>0</v>
      </c>
      <c r="O288">
        <f t="shared" si="25"/>
        <v>0</v>
      </c>
      <c r="P288">
        <f t="shared" si="24"/>
        <v>1</v>
      </c>
    </row>
    <row r="289" spans="12:16" x14ac:dyDescent="0.25">
      <c r="L289" s="264">
        <f>Member!A289</f>
        <v>38915</v>
      </c>
      <c r="M289">
        <f>SUMIF(Erfassung3!BD:BD,L289,Erfassung3!BW:BW)</f>
        <v>0</v>
      </c>
      <c r="N289">
        <f>SUMIF(Erfassung3!BD:BD,L289,Erfassung3!BG:BG)</f>
        <v>0</v>
      </c>
      <c r="O289">
        <f t="shared" si="25"/>
        <v>0</v>
      </c>
      <c r="P289">
        <f t="shared" si="24"/>
        <v>1</v>
      </c>
    </row>
    <row r="290" spans="12:16" x14ac:dyDescent="0.25">
      <c r="L290" s="264">
        <f>Member!A290</f>
        <v>38781</v>
      </c>
      <c r="M290">
        <f>SUMIF(Erfassung3!BD:BD,L290,Erfassung3!BW:BW)</f>
        <v>0</v>
      </c>
      <c r="N290">
        <f>SUMIF(Erfassung3!BD:BD,L290,Erfassung3!BG:BG)</f>
        <v>0</v>
      </c>
      <c r="O290">
        <f t="shared" si="25"/>
        <v>0</v>
      </c>
      <c r="P290">
        <f t="shared" si="24"/>
        <v>1</v>
      </c>
    </row>
    <row r="291" spans="12:16" x14ac:dyDescent="0.25">
      <c r="L291" s="264">
        <f>Member!A291</f>
        <v>7076</v>
      </c>
      <c r="M291">
        <f>SUMIF(Erfassung3!BD:BD,L291,Erfassung3!BW:BW)</f>
        <v>0</v>
      </c>
      <c r="N291">
        <f>SUMIF(Erfassung3!BD:BD,L291,Erfassung3!BG:BG)</f>
        <v>0</v>
      </c>
      <c r="O291">
        <f t="shared" si="25"/>
        <v>0</v>
      </c>
      <c r="P291">
        <f t="shared" si="24"/>
        <v>1</v>
      </c>
    </row>
    <row r="292" spans="12:16" x14ac:dyDescent="0.25">
      <c r="L292" s="264">
        <f>Member!A292</f>
        <v>7041</v>
      </c>
      <c r="M292">
        <f>SUMIF(Erfassung3!BD:BD,L292,Erfassung3!BW:BW)</f>
        <v>0</v>
      </c>
      <c r="N292">
        <f>SUMIF(Erfassung3!BD:BD,L292,Erfassung3!BG:BG)</f>
        <v>0</v>
      </c>
      <c r="O292">
        <f t="shared" si="25"/>
        <v>0</v>
      </c>
      <c r="P292">
        <f t="shared" si="24"/>
        <v>1</v>
      </c>
    </row>
    <row r="293" spans="12:16" x14ac:dyDescent="0.25">
      <c r="L293" s="264">
        <f>Member!A293</f>
        <v>25411</v>
      </c>
      <c r="M293">
        <f>SUMIF(Erfassung3!BD:BD,L293,Erfassung3!BW:BW)</f>
        <v>0</v>
      </c>
      <c r="N293">
        <f>SUMIF(Erfassung3!BD:BD,L293,Erfassung3!BG:BG)</f>
        <v>0</v>
      </c>
      <c r="O293">
        <f t="shared" si="25"/>
        <v>0</v>
      </c>
      <c r="P293">
        <f t="shared" si="24"/>
        <v>1</v>
      </c>
    </row>
    <row r="294" spans="12:16" x14ac:dyDescent="0.25">
      <c r="L294" s="264">
        <f>Member!A294</f>
        <v>25968</v>
      </c>
      <c r="M294">
        <f>SUMIF(Erfassung3!BD:BD,L294,Erfassung3!BW:BW)</f>
        <v>0</v>
      </c>
      <c r="N294">
        <f>SUMIF(Erfassung3!BD:BD,L294,Erfassung3!BG:BG)</f>
        <v>0</v>
      </c>
      <c r="O294">
        <f t="shared" si="25"/>
        <v>0</v>
      </c>
      <c r="P294">
        <f t="shared" si="24"/>
        <v>1</v>
      </c>
    </row>
    <row r="295" spans="12:16" x14ac:dyDescent="0.25">
      <c r="L295" s="264">
        <f>Member!A295</f>
        <v>7030</v>
      </c>
      <c r="M295">
        <f>SUMIF(Erfassung3!BD:BD,L295,Erfassung3!BW:BW)</f>
        <v>0</v>
      </c>
      <c r="N295">
        <f>SUMIF(Erfassung3!BD:BD,L295,Erfassung3!BG:BG)</f>
        <v>0</v>
      </c>
      <c r="O295">
        <f t="shared" si="25"/>
        <v>0</v>
      </c>
      <c r="P295">
        <f t="shared" si="24"/>
        <v>1</v>
      </c>
    </row>
    <row r="296" spans="12:16" x14ac:dyDescent="0.25">
      <c r="L296" s="264">
        <f>Member!A296</f>
        <v>7055</v>
      </c>
      <c r="M296">
        <f>SUMIF(Erfassung3!BD:BD,L296,Erfassung3!BW:BW)</f>
        <v>0</v>
      </c>
      <c r="N296">
        <f>SUMIF(Erfassung3!BD:BD,L296,Erfassung3!BG:BG)</f>
        <v>0</v>
      </c>
      <c r="O296">
        <f t="shared" si="25"/>
        <v>0</v>
      </c>
      <c r="P296">
        <f t="shared" si="24"/>
        <v>1</v>
      </c>
    </row>
    <row r="297" spans="12:16" x14ac:dyDescent="0.25">
      <c r="L297" s="264">
        <f>Member!A297</f>
        <v>38966</v>
      </c>
      <c r="M297">
        <f>SUMIF(Erfassung3!BD:BD,L297,Erfassung3!BW:BW)</f>
        <v>0</v>
      </c>
      <c r="N297">
        <f>SUMIF(Erfassung3!BD:BD,L297,Erfassung3!BG:BG)</f>
        <v>0</v>
      </c>
      <c r="O297">
        <f t="shared" si="25"/>
        <v>0</v>
      </c>
      <c r="P297">
        <f t="shared" si="24"/>
        <v>1</v>
      </c>
    </row>
    <row r="298" spans="12:16" x14ac:dyDescent="0.25">
      <c r="L298" s="264">
        <f>Member!A298</f>
        <v>16325</v>
      </c>
      <c r="M298">
        <f>SUMIF(Erfassung3!BD:BD,L298,Erfassung3!BW:BW)</f>
        <v>0</v>
      </c>
      <c r="N298">
        <f>SUMIF(Erfassung3!BD:BD,L298,Erfassung3!BG:BG)</f>
        <v>0</v>
      </c>
      <c r="O298">
        <f t="shared" si="25"/>
        <v>0</v>
      </c>
      <c r="P298">
        <f t="shared" si="24"/>
        <v>1</v>
      </c>
    </row>
    <row r="299" spans="12:16" x14ac:dyDescent="0.25">
      <c r="L299" s="264">
        <f>Member!A299</f>
        <v>7031</v>
      </c>
      <c r="M299">
        <f>SUMIF(Erfassung3!BD:BD,L299,Erfassung3!BW:BW)</f>
        <v>0</v>
      </c>
      <c r="N299">
        <f>SUMIF(Erfassung3!BD:BD,L299,Erfassung3!BG:BG)</f>
        <v>0</v>
      </c>
      <c r="O299">
        <f t="shared" si="25"/>
        <v>0</v>
      </c>
      <c r="P299">
        <f t="shared" si="24"/>
        <v>1</v>
      </c>
    </row>
    <row r="300" spans="12:16" x14ac:dyDescent="0.25">
      <c r="L300" s="264">
        <f>Member!A300</f>
        <v>7003</v>
      </c>
      <c r="M300">
        <f>SUMIF(Erfassung3!BD:BD,L300,Erfassung3!BW:BW)</f>
        <v>0</v>
      </c>
      <c r="N300">
        <f>SUMIF(Erfassung3!BD:BD,L300,Erfassung3!BG:BG)</f>
        <v>0</v>
      </c>
      <c r="O300">
        <f t="shared" si="25"/>
        <v>0</v>
      </c>
      <c r="P300">
        <f t="shared" si="24"/>
        <v>1</v>
      </c>
    </row>
    <row r="301" spans="12:16" x14ac:dyDescent="0.25">
      <c r="L301" s="264">
        <f>Member!A301</f>
        <v>7058</v>
      </c>
      <c r="M301">
        <f>SUMIF(Erfassung3!BD:BD,L301,Erfassung3!BW:BW)</f>
        <v>0</v>
      </c>
      <c r="N301">
        <f>SUMIF(Erfassung3!BD:BD,L301,Erfassung3!BG:BG)</f>
        <v>0</v>
      </c>
      <c r="O301">
        <f t="shared" si="25"/>
        <v>0</v>
      </c>
      <c r="P301">
        <f t="shared" si="24"/>
        <v>1</v>
      </c>
    </row>
    <row r="302" spans="12:16" x14ac:dyDescent="0.25">
      <c r="L302" s="264">
        <f>Member!A302</f>
        <v>7012</v>
      </c>
      <c r="M302">
        <f>SUMIF(Erfassung3!BD:BD,L302,Erfassung3!BW:BW)</f>
        <v>0</v>
      </c>
      <c r="N302">
        <f>SUMIF(Erfassung3!BD:BD,L302,Erfassung3!BG:BG)</f>
        <v>0</v>
      </c>
      <c r="O302">
        <f t="shared" si="25"/>
        <v>0</v>
      </c>
      <c r="P302">
        <f t="shared" si="24"/>
        <v>1</v>
      </c>
    </row>
    <row r="303" spans="12:16" x14ac:dyDescent="0.25">
      <c r="L303" s="264">
        <f>Member!A303</f>
        <v>7040</v>
      </c>
      <c r="M303">
        <f>SUMIF(Erfassung3!BD:BD,L303,Erfassung3!BW:BW)</f>
        <v>0</v>
      </c>
      <c r="N303">
        <f>SUMIF(Erfassung3!BD:BD,L303,Erfassung3!BG:BG)</f>
        <v>0</v>
      </c>
      <c r="O303">
        <f t="shared" si="25"/>
        <v>0</v>
      </c>
      <c r="P303">
        <f t="shared" si="24"/>
        <v>1</v>
      </c>
    </row>
    <row r="304" spans="12:16" x14ac:dyDescent="0.25">
      <c r="L304" s="264">
        <f>Member!A304</f>
        <v>16790</v>
      </c>
      <c r="M304">
        <f>SUMIF(Erfassung3!BD:BD,L304,Erfassung3!BW:BW)</f>
        <v>0</v>
      </c>
      <c r="N304">
        <f>SUMIF(Erfassung3!BD:BD,L304,Erfassung3!BG:BG)</f>
        <v>0</v>
      </c>
      <c r="O304">
        <f t="shared" si="25"/>
        <v>0</v>
      </c>
      <c r="P304">
        <f t="shared" si="24"/>
        <v>1</v>
      </c>
    </row>
    <row r="305" spans="12:16" x14ac:dyDescent="0.25">
      <c r="L305" s="264">
        <f>Member!A305</f>
        <v>7860</v>
      </c>
      <c r="M305">
        <f>SUMIF(Erfassung3!BD:BD,L305,Erfassung3!BW:BW)</f>
        <v>0</v>
      </c>
      <c r="N305">
        <f>SUMIF(Erfassung3!BD:BD,L305,Erfassung3!BG:BG)</f>
        <v>0</v>
      </c>
      <c r="O305">
        <f t="shared" si="25"/>
        <v>0</v>
      </c>
      <c r="P305">
        <f t="shared" si="24"/>
        <v>1</v>
      </c>
    </row>
    <row r="306" spans="12:16" x14ac:dyDescent="0.25">
      <c r="L306" s="264">
        <f>Member!A306</f>
        <v>25387</v>
      </c>
      <c r="M306">
        <f>SUMIF(Erfassung3!BD:BD,L306,Erfassung3!BW:BW)</f>
        <v>0</v>
      </c>
      <c r="N306">
        <f>SUMIF(Erfassung3!BD:BD,L306,Erfassung3!BG:BG)</f>
        <v>0</v>
      </c>
      <c r="O306">
        <f t="shared" si="25"/>
        <v>0</v>
      </c>
      <c r="P306">
        <f t="shared" si="24"/>
        <v>1</v>
      </c>
    </row>
    <row r="307" spans="12:16" x14ac:dyDescent="0.25">
      <c r="L307" s="264">
        <f>Member!A307</f>
        <v>7586</v>
      </c>
      <c r="M307">
        <f>SUMIF(Erfassung3!BD:BD,L307,Erfassung3!BW:BW)</f>
        <v>0</v>
      </c>
      <c r="N307">
        <f>SUMIF(Erfassung3!BD:BD,L307,Erfassung3!BG:BG)</f>
        <v>0</v>
      </c>
      <c r="O307">
        <f t="shared" si="25"/>
        <v>0</v>
      </c>
      <c r="P307">
        <f t="shared" si="24"/>
        <v>1</v>
      </c>
    </row>
    <row r="308" spans="12:16" x14ac:dyDescent="0.25">
      <c r="L308" s="264">
        <f>Member!A308</f>
        <v>7967</v>
      </c>
      <c r="M308">
        <f>SUMIF(Erfassung3!BD:BD,L308,Erfassung3!BW:BW)</f>
        <v>0</v>
      </c>
      <c r="N308">
        <f>SUMIF(Erfassung3!BD:BD,L308,Erfassung3!BG:BG)</f>
        <v>0</v>
      </c>
      <c r="O308">
        <f t="shared" si="25"/>
        <v>0</v>
      </c>
      <c r="P308">
        <f t="shared" si="24"/>
        <v>1</v>
      </c>
    </row>
    <row r="309" spans="12:16" x14ac:dyDescent="0.25">
      <c r="L309" s="264">
        <f>Member!A309</f>
        <v>9936</v>
      </c>
      <c r="M309">
        <f>SUMIF(Erfassung3!BD:BD,L309,Erfassung3!BW:BW)</f>
        <v>0</v>
      </c>
      <c r="N309">
        <f>SUMIF(Erfassung3!BD:BD,L309,Erfassung3!BG:BG)</f>
        <v>0</v>
      </c>
      <c r="O309">
        <f t="shared" si="25"/>
        <v>0</v>
      </c>
      <c r="P309">
        <f t="shared" si="24"/>
        <v>1</v>
      </c>
    </row>
    <row r="310" spans="12:16" x14ac:dyDescent="0.25">
      <c r="L310" s="264">
        <f>Member!A310</f>
        <v>7193</v>
      </c>
      <c r="M310">
        <f>SUMIF(Erfassung3!BD:BD,L310,Erfassung3!BW:BW)</f>
        <v>0</v>
      </c>
      <c r="N310">
        <f>SUMIF(Erfassung3!BD:BD,L310,Erfassung3!BG:BG)</f>
        <v>0</v>
      </c>
      <c r="O310">
        <f t="shared" si="25"/>
        <v>0</v>
      </c>
      <c r="P310">
        <f t="shared" si="24"/>
        <v>1</v>
      </c>
    </row>
    <row r="311" spans="12:16" x14ac:dyDescent="0.25">
      <c r="L311" s="264">
        <f>Member!A311</f>
        <v>7747</v>
      </c>
      <c r="M311">
        <f>SUMIF(Erfassung3!BD:BD,L311,Erfassung3!BW:BW)</f>
        <v>0</v>
      </c>
      <c r="N311">
        <f>SUMIF(Erfassung3!BD:BD,L311,Erfassung3!BG:BG)</f>
        <v>0</v>
      </c>
      <c r="O311">
        <f t="shared" si="25"/>
        <v>0</v>
      </c>
      <c r="P311">
        <f t="shared" si="24"/>
        <v>1</v>
      </c>
    </row>
    <row r="312" spans="12:16" x14ac:dyDescent="0.25">
      <c r="L312" s="264">
        <f>Member!A312</f>
        <v>38543</v>
      </c>
      <c r="M312">
        <f>SUMIF(Erfassung3!BD:BD,L312,Erfassung3!BW:BW)</f>
        <v>0</v>
      </c>
      <c r="N312">
        <f>SUMIF(Erfassung3!BD:BD,L312,Erfassung3!BG:BG)</f>
        <v>0</v>
      </c>
      <c r="O312">
        <f t="shared" si="25"/>
        <v>0</v>
      </c>
      <c r="P312">
        <f t="shared" si="24"/>
        <v>1</v>
      </c>
    </row>
    <row r="313" spans="12:16" x14ac:dyDescent="0.25">
      <c r="L313" s="264">
        <f>Member!A313</f>
        <v>38735</v>
      </c>
      <c r="M313">
        <f>SUMIF(Erfassung3!BD:BD,L313,Erfassung3!BW:BW)</f>
        <v>0</v>
      </c>
      <c r="N313">
        <f>SUMIF(Erfassung3!BD:BD,L313,Erfassung3!BG:BG)</f>
        <v>0</v>
      </c>
      <c r="O313">
        <f t="shared" si="25"/>
        <v>0</v>
      </c>
      <c r="P313">
        <f t="shared" si="24"/>
        <v>1</v>
      </c>
    </row>
    <row r="314" spans="12:16" x14ac:dyDescent="0.25">
      <c r="L314" s="264">
        <f>Member!A314</f>
        <v>38900</v>
      </c>
      <c r="M314">
        <f>SUMIF(Erfassung3!BD:BD,L314,Erfassung3!BW:BW)</f>
        <v>0</v>
      </c>
      <c r="N314">
        <f>SUMIF(Erfassung3!BD:BD,L314,Erfassung3!BG:BG)</f>
        <v>0</v>
      </c>
      <c r="O314">
        <f t="shared" si="25"/>
        <v>0</v>
      </c>
      <c r="P314">
        <f t="shared" si="24"/>
        <v>1</v>
      </c>
    </row>
    <row r="315" spans="12:16" x14ac:dyDescent="0.25">
      <c r="L315" s="264">
        <f>Member!A315</f>
        <v>7152</v>
      </c>
      <c r="M315">
        <f>SUMIF(Erfassung3!BD:BD,L315,Erfassung3!BW:BW)</f>
        <v>0</v>
      </c>
      <c r="N315">
        <f>SUMIF(Erfassung3!BD:BD,L315,Erfassung3!BG:BG)</f>
        <v>0</v>
      </c>
      <c r="O315">
        <f t="shared" si="25"/>
        <v>0</v>
      </c>
      <c r="P315">
        <f t="shared" si="24"/>
        <v>1</v>
      </c>
    </row>
    <row r="316" spans="12:16" x14ac:dyDescent="0.25">
      <c r="L316" s="264">
        <f>Member!A316</f>
        <v>38277</v>
      </c>
      <c r="M316">
        <f>SUMIF(Erfassung3!BD:BD,L316,Erfassung3!BW:BW)</f>
        <v>0</v>
      </c>
      <c r="N316">
        <f>SUMIF(Erfassung3!BD:BD,L316,Erfassung3!BG:BG)</f>
        <v>0</v>
      </c>
      <c r="O316">
        <f t="shared" si="25"/>
        <v>0</v>
      </c>
      <c r="P316">
        <f t="shared" si="24"/>
        <v>1</v>
      </c>
    </row>
    <row r="317" spans="12:16" x14ac:dyDescent="0.25">
      <c r="L317" s="264">
        <f>Member!A317</f>
        <v>16744</v>
      </c>
      <c r="M317">
        <f>SUMIF(Erfassung3!BD:BD,L317,Erfassung3!BW:BW)</f>
        <v>0</v>
      </c>
      <c r="N317">
        <f>SUMIF(Erfassung3!BD:BD,L317,Erfassung3!BG:BG)</f>
        <v>0</v>
      </c>
      <c r="O317">
        <f t="shared" si="25"/>
        <v>0</v>
      </c>
      <c r="P317">
        <f t="shared" si="24"/>
        <v>1</v>
      </c>
    </row>
    <row r="318" spans="12:16" x14ac:dyDescent="0.25">
      <c r="L318" s="264">
        <f>Member!A318</f>
        <v>38901</v>
      </c>
      <c r="M318">
        <f>SUMIF(Erfassung3!BD:BD,L318,Erfassung3!BW:BW)</f>
        <v>0</v>
      </c>
      <c r="N318">
        <f>SUMIF(Erfassung3!BD:BD,L318,Erfassung3!BG:BG)</f>
        <v>0</v>
      </c>
      <c r="O318">
        <f t="shared" si="25"/>
        <v>0</v>
      </c>
      <c r="P318">
        <f t="shared" si="24"/>
        <v>1</v>
      </c>
    </row>
    <row r="319" spans="12:16" x14ac:dyDescent="0.25">
      <c r="L319" s="264">
        <f>Member!A319</f>
        <v>16453</v>
      </c>
      <c r="M319">
        <f>SUMIF(Erfassung3!BD:BD,L319,Erfassung3!BW:BW)</f>
        <v>0</v>
      </c>
      <c r="N319">
        <f>SUMIF(Erfassung3!BD:BD,L319,Erfassung3!BG:BG)</f>
        <v>0</v>
      </c>
      <c r="O319">
        <f t="shared" si="25"/>
        <v>0</v>
      </c>
      <c r="P319">
        <f t="shared" si="24"/>
        <v>1</v>
      </c>
    </row>
    <row r="320" spans="12:16" x14ac:dyDescent="0.25">
      <c r="L320" s="264">
        <f>Member!A320</f>
        <v>7156</v>
      </c>
      <c r="M320">
        <f>SUMIF(Erfassung3!BD:BD,L320,Erfassung3!BW:BW)</f>
        <v>0</v>
      </c>
      <c r="N320">
        <f>SUMIF(Erfassung3!BD:BD,L320,Erfassung3!BG:BG)</f>
        <v>0</v>
      </c>
      <c r="O320">
        <f t="shared" si="25"/>
        <v>0</v>
      </c>
      <c r="P320">
        <f t="shared" si="24"/>
        <v>1</v>
      </c>
    </row>
    <row r="321" spans="12:16" x14ac:dyDescent="0.25">
      <c r="L321" s="264">
        <f>Member!A321</f>
        <v>38823</v>
      </c>
      <c r="M321">
        <f>SUMIF(Erfassung3!BD:BD,L321,Erfassung3!BW:BW)</f>
        <v>0</v>
      </c>
      <c r="N321">
        <f>SUMIF(Erfassung3!BD:BD,L321,Erfassung3!BG:BG)</f>
        <v>0</v>
      </c>
      <c r="O321">
        <f t="shared" si="25"/>
        <v>0</v>
      </c>
      <c r="P321">
        <f t="shared" si="24"/>
        <v>1</v>
      </c>
    </row>
    <row r="322" spans="12:16" x14ac:dyDescent="0.25">
      <c r="L322" s="264">
        <f>Member!A322</f>
        <v>25478</v>
      </c>
      <c r="M322">
        <f>SUMIF(Erfassung3!BD:BD,L322,Erfassung3!BW:BW)</f>
        <v>0</v>
      </c>
      <c r="N322">
        <f>SUMIF(Erfassung3!BD:BD,L322,Erfassung3!BG:BG)</f>
        <v>0</v>
      </c>
      <c r="O322">
        <f t="shared" si="25"/>
        <v>0</v>
      </c>
      <c r="P322">
        <f t="shared" ref="P322:P385" si="26">RANK(O322,O:O)</f>
        <v>1</v>
      </c>
    </row>
    <row r="323" spans="12:16" x14ac:dyDescent="0.25">
      <c r="L323" s="264">
        <f>Member!A323</f>
        <v>38836</v>
      </c>
      <c r="M323">
        <f>SUMIF(Erfassung3!BD:BD,L323,Erfassung3!BW:BW)</f>
        <v>0</v>
      </c>
      <c r="N323">
        <f>SUMIF(Erfassung3!BD:BD,L323,Erfassung3!BG:BG)</f>
        <v>0</v>
      </c>
      <c r="O323">
        <f t="shared" ref="O323:O386" si="27">IF(N323=0,0,M323/N323-ROW()/1000000000)</f>
        <v>0</v>
      </c>
      <c r="P323">
        <f t="shared" si="26"/>
        <v>1</v>
      </c>
    </row>
    <row r="324" spans="12:16" x14ac:dyDescent="0.25">
      <c r="L324" s="264">
        <f>Member!A324</f>
        <v>7154</v>
      </c>
      <c r="M324">
        <f>SUMIF(Erfassung3!BD:BD,L324,Erfassung3!BW:BW)</f>
        <v>0</v>
      </c>
      <c r="N324">
        <f>SUMIF(Erfassung3!BD:BD,L324,Erfassung3!BG:BG)</f>
        <v>0</v>
      </c>
      <c r="O324">
        <f t="shared" si="27"/>
        <v>0</v>
      </c>
      <c r="P324">
        <f t="shared" si="26"/>
        <v>1</v>
      </c>
    </row>
    <row r="325" spans="12:16" x14ac:dyDescent="0.25">
      <c r="L325" s="264">
        <f>Member!A325</f>
        <v>7182</v>
      </c>
      <c r="M325">
        <f>SUMIF(Erfassung3!BD:BD,L325,Erfassung3!BW:BW)</f>
        <v>0</v>
      </c>
      <c r="N325">
        <f>SUMIF(Erfassung3!BD:BD,L325,Erfassung3!BG:BG)</f>
        <v>0</v>
      </c>
      <c r="O325">
        <f t="shared" si="27"/>
        <v>0</v>
      </c>
      <c r="P325">
        <f t="shared" si="26"/>
        <v>1</v>
      </c>
    </row>
    <row r="326" spans="12:16" x14ac:dyDescent="0.25">
      <c r="L326" s="264">
        <f>Member!A326</f>
        <v>25484</v>
      </c>
      <c r="M326">
        <f>SUMIF(Erfassung3!BD:BD,L326,Erfassung3!BW:BW)</f>
        <v>0</v>
      </c>
      <c r="N326">
        <f>SUMIF(Erfassung3!BD:BD,L326,Erfassung3!BG:BG)</f>
        <v>0</v>
      </c>
      <c r="O326">
        <f t="shared" si="27"/>
        <v>0</v>
      </c>
      <c r="P326">
        <f t="shared" si="26"/>
        <v>1</v>
      </c>
    </row>
    <row r="327" spans="12:16" x14ac:dyDescent="0.25">
      <c r="L327" s="264">
        <f>Member!A327</f>
        <v>38509</v>
      </c>
      <c r="M327">
        <f>SUMIF(Erfassung3!BD:BD,L327,Erfassung3!BW:BW)</f>
        <v>0</v>
      </c>
      <c r="N327">
        <f>SUMIF(Erfassung3!BD:BD,L327,Erfassung3!BG:BG)</f>
        <v>0</v>
      </c>
      <c r="O327">
        <f t="shared" si="27"/>
        <v>0</v>
      </c>
      <c r="P327">
        <f t="shared" si="26"/>
        <v>1</v>
      </c>
    </row>
    <row r="328" spans="12:16" x14ac:dyDescent="0.25">
      <c r="L328" s="264">
        <f>Member!A328</f>
        <v>25082</v>
      </c>
      <c r="M328">
        <f>SUMIF(Erfassung3!BD:BD,L328,Erfassung3!BW:BW)</f>
        <v>0</v>
      </c>
      <c r="N328">
        <f>SUMIF(Erfassung3!BD:BD,L328,Erfassung3!BG:BG)</f>
        <v>0</v>
      </c>
      <c r="O328">
        <f t="shared" si="27"/>
        <v>0</v>
      </c>
      <c r="P328">
        <f t="shared" si="26"/>
        <v>1</v>
      </c>
    </row>
    <row r="329" spans="12:16" x14ac:dyDescent="0.25">
      <c r="L329" s="264">
        <f>Member!A329</f>
        <v>38115</v>
      </c>
      <c r="M329">
        <f>SUMIF(Erfassung3!BD:BD,L329,Erfassung3!BW:BW)</f>
        <v>0</v>
      </c>
      <c r="N329">
        <f>SUMIF(Erfassung3!BD:BD,L329,Erfassung3!BG:BG)</f>
        <v>0</v>
      </c>
      <c r="O329">
        <f t="shared" si="27"/>
        <v>0</v>
      </c>
      <c r="P329">
        <f t="shared" si="26"/>
        <v>1</v>
      </c>
    </row>
    <row r="330" spans="12:16" x14ac:dyDescent="0.25">
      <c r="L330" s="264">
        <f>Member!A330</f>
        <v>7228</v>
      </c>
      <c r="M330">
        <f>SUMIF(Erfassung3!BD:BD,L330,Erfassung3!BW:BW)</f>
        <v>0</v>
      </c>
      <c r="N330">
        <f>SUMIF(Erfassung3!BD:BD,L330,Erfassung3!BG:BG)</f>
        <v>0</v>
      </c>
      <c r="O330">
        <f t="shared" si="27"/>
        <v>0</v>
      </c>
      <c r="P330">
        <f t="shared" si="26"/>
        <v>1</v>
      </c>
    </row>
    <row r="331" spans="12:16" x14ac:dyDescent="0.25">
      <c r="L331" s="264">
        <f>Member!A331</f>
        <v>38275</v>
      </c>
      <c r="M331">
        <f>SUMIF(Erfassung3!BD:BD,L331,Erfassung3!BW:BW)</f>
        <v>0</v>
      </c>
      <c r="N331">
        <f>SUMIF(Erfassung3!BD:BD,L331,Erfassung3!BG:BG)</f>
        <v>0</v>
      </c>
      <c r="O331">
        <f t="shared" si="27"/>
        <v>0</v>
      </c>
      <c r="P331">
        <f t="shared" si="26"/>
        <v>1</v>
      </c>
    </row>
    <row r="332" spans="12:16" x14ac:dyDescent="0.25">
      <c r="L332" s="264">
        <f>Member!A332</f>
        <v>7135</v>
      </c>
      <c r="M332">
        <f>SUMIF(Erfassung3!BD:BD,L332,Erfassung3!BW:BW)</f>
        <v>0</v>
      </c>
      <c r="N332">
        <f>SUMIF(Erfassung3!BD:BD,L332,Erfassung3!BG:BG)</f>
        <v>0</v>
      </c>
      <c r="O332">
        <f t="shared" si="27"/>
        <v>0</v>
      </c>
      <c r="P332">
        <f t="shared" si="26"/>
        <v>1</v>
      </c>
    </row>
    <row r="333" spans="12:16" x14ac:dyDescent="0.25">
      <c r="L333" s="264">
        <f>Member!A333</f>
        <v>38366</v>
      </c>
      <c r="M333">
        <f>SUMIF(Erfassung3!BD:BD,L333,Erfassung3!BW:BW)</f>
        <v>0</v>
      </c>
      <c r="N333">
        <f>SUMIF(Erfassung3!BD:BD,L333,Erfassung3!BG:BG)</f>
        <v>0</v>
      </c>
      <c r="O333">
        <f t="shared" si="27"/>
        <v>0</v>
      </c>
      <c r="P333">
        <f t="shared" si="26"/>
        <v>1</v>
      </c>
    </row>
    <row r="334" spans="12:16" x14ac:dyDescent="0.25">
      <c r="L334" s="264">
        <f>Member!A334</f>
        <v>38367</v>
      </c>
      <c r="M334">
        <f>SUMIF(Erfassung3!BD:BD,L334,Erfassung3!BW:BW)</f>
        <v>0</v>
      </c>
      <c r="N334">
        <f>SUMIF(Erfassung3!BD:BD,L334,Erfassung3!BG:BG)</f>
        <v>0</v>
      </c>
      <c r="O334">
        <f t="shared" si="27"/>
        <v>0</v>
      </c>
      <c r="P334">
        <f t="shared" si="26"/>
        <v>1</v>
      </c>
    </row>
    <row r="335" spans="12:16" x14ac:dyDescent="0.25">
      <c r="L335" s="264">
        <f>Member!A335</f>
        <v>25085</v>
      </c>
      <c r="M335">
        <f>SUMIF(Erfassung3!BD:BD,L335,Erfassung3!BW:BW)</f>
        <v>0</v>
      </c>
      <c r="N335">
        <f>SUMIF(Erfassung3!BD:BD,L335,Erfassung3!BG:BG)</f>
        <v>0</v>
      </c>
      <c r="O335">
        <f t="shared" si="27"/>
        <v>0</v>
      </c>
      <c r="P335">
        <f t="shared" si="26"/>
        <v>1</v>
      </c>
    </row>
    <row r="336" spans="12:16" x14ac:dyDescent="0.25">
      <c r="L336" s="264">
        <f>Member!A336</f>
        <v>38661</v>
      </c>
      <c r="M336">
        <f>SUMIF(Erfassung3!BD:BD,L336,Erfassung3!BW:BW)</f>
        <v>0</v>
      </c>
      <c r="N336">
        <f>SUMIF(Erfassung3!BD:BD,L336,Erfassung3!BG:BG)</f>
        <v>0</v>
      </c>
      <c r="O336">
        <f t="shared" si="27"/>
        <v>0</v>
      </c>
      <c r="P336">
        <f t="shared" si="26"/>
        <v>1</v>
      </c>
    </row>
    <row r="337" spans="12:16" x14ac:dyDescent="0.25">
      <c r="L337" s="264">
        <f>Member!A337</f>
        <v>7131</v>
      </c>
      <c r="M337">
        <f>SUMIF(Erfassung3!BD:BD,L337,Erfassung3!BW:BW)</f>
        <v>0</v>
      </c>
      <c r="N337">
        <f>SUMIF(Erfassung3!BD:BD,L337,Erfassung3!BG:BG)</f>
        <v>0</v>
      </c>
      <c r="O337">
        <f t="shared" si="27"/>
        <v>0</v>
      </c>
      <c r="P337">
        <f t="shared" si="26"/>
        <v>1</v>
      </c>
    </row>
    <row r="338" spans="12:16" x14ac:dyDescent="0.25">
      <c r="L338" s="264">
        <f>Member!A338</f>
        <v>7123</v>
      </c>
      <c r="M338">
        <f>SUMIF(Erfassung3!BD:BD,L338,Erfassung3!BW:BW)</f>
        <v>0</v>
      </c>
      <c r="N338">
        <f>SUMIF(Erfassung3!BD:BD,L338,Erfassung3!BG:BG)</f>
        <v>0</v>
      </c>
      <c r="O338">
        <f t="shared" si="27"/>
        <v>0</v>
      </c>
      <c r="P338">
        <f t="shared" si="26"/>
        <v>1</v>
      </c>
    </row>
    <row r="339" spans="12:16" x14ac:dyDescent="0.25">
      <c r="L339" s="264">
        <f>Member!A339</f>
        <v>7136</v>
      </c>
      <c r="M339">
        <f>SUMIF(Erfassung3!BD:BD,L339,Erfassung3!BW:BW)</f>
        <v>0</v>
      </c>
      <c r="N339">
        <f>SUMIF(Erfassung3!BD:BD,L339,Erfassung3!BG:BG)</f>
        <v>0</v>
      </c>
      <c r="O339">
        <f t="shared" si="27"/>
        <v>0</v>
      </c>
      <c r="P339">
        <f t="shared" si="26"/>
        <v>1</v>
      </c>
    </row>
    <row r="340" spans="12:16" x14ac:dyDescent="0.25">
      <c r="L340" s="264">
        <f>Member!A340</f>
        <v>7723</v>
      </c>
      <c r="M340">
        <f>SUMIF(Erfassung3!BD:BD,L340,Erfassung3!BW:BW)</f>
        <v>0</v>
      </c>
      <c r="N340">
        <f>SUMIF(Erfassung3!BD:BD,L340,Erfassung3!BG:BG)</f>
        <v>0</v>
      </c>
      <c r="O340">
        <f t="shared" si="27"/>
        <v>0</v>
      </c>
      <c r="P340">
        <f t="shared" si="26"/>
        <v>1</v>
      </c>
    </row>
    <row r="341" spans="12:16" x14ac:dyDescent="0.25">
      <c r="L341" s="264">
        <f>Member!A341</f>
        <v>25479</v>
      </c>
      <c r="M341">
        <f>SUMIF(Erfassung3!BD:BD,L341,Erfassung3!BW:BW)</f>
        <v>0</v>
      </c>
      <c r="N341">
        <f>SUMIF(Erfassung3!BD:BD,L341,Erfassung3!BG:BG)</f>
        <v>0</v>
      </c>
      <c r="O341">
        <f t="shared" si="27"/>
        <v>0</v>
      </c>
      <c r="P341">
        <f t="shared" si="26"/>
        <v>1</v>
      </c>
    </row>
    <row r="342" spans="12:16" x14ac:dyDescent="0.25">
      <c r="L342" s="264">
        <f>Member!A342</f>
        <v>7126</v>
      </c>
      <c r="M342">
        <f>SUMIF(Erfassung3!BD:BD,L342,Erfassung3!BW:BW)</f>
        <v>0</v>
      </c>
      <c r="N342">
        <f>SUMIF(Erfassung3!BD:BD,L342,Erfassung3!BG:BG)</f>
        <v>0</v>
      </c>
      <c r="O342">
        <f t="shared" si="27"/>
        <v>0</v>
      </c>
      <c r="P342">
        <f t="shared" si="26"/>
        <v>1</v>
      </c>
    </row>
    <row r="343" spans="12:16" x14ac:dyDescent="0.25">
      <c r="L343" s="264">
        <f>Member!A343</f>
        <v>38760</v>
      </c>
      <c r="M343">
        <f>SUMIF(Erfassung3!BD:BD,L343,Erfassung3!BW:BW)</f>
        <v>0</v>
      </c>
      <c r="N343">
        <f>SUMIF(Erfassung3!BD:BD,L343,Erfassung3!BG:BG)</f>
        <v>0</v>
      </c>
      <c r="O343">
        <f t="shared" si="27"/>
        <v>0</v>
      </c>
      <c r="P343">
        <f t="shared" si="26"/>
        <v>1</v>
      </c>
    </row>
    <row r="344" spans="12:16" x14ac:dyDescent="0.25">
      <c r="L344" s="264">
        <f>Member!A344</f>
        <v>38962</v>
      </c>
      <c r="M344">
        <f>SUMIF(Erfassung3!BD:BD,L344,Erfassung3!BW:BW)</f>
        <v>0</v>
      </c>
      <c r="N344">
        <f>SUMIF(Erfassung3!BD:BD,L344,Erfassung3!BG:BG)</f>
        <v>0</v>
      </c>
      <c r="O344">
        <f t="shared" si="27"/>
        <v>0</v>
      </c>
      <c r="P344">
        <f t="shared" si="26"/>
        <v>1</v>
      </c>
    </row>
    <row r="345" spans="12:16" x14ac:dyDescent="0.25">
      <c r="L345" s="264">
        <f>Member!A345</f>
        <v>38575</v>
      </c>
      <c r="M345">
        <f>SUMIF(Erfassung3!BD:BD,L345,Erfassung3!BW:BW)</f>
        <v>0</v>
      </c>
      <c r="N345">
        <f>SUMIF(Erfassung3!BD:BD,L345,Erfassung3!BG:BG)</f>
        <v>0</v>
      </c>
      <c r="O345">
        <f t="shared" si="27"/>
        <v>0</v>
      </c>
      <c r="P345">
        <f t="shared" si="26"/>
        <v>1</v>
      </c>
    </row>
    <row r="346" spans="12:16" x14ac:dyDescent="0.25">
      <c r="L346" s="264">
        <f>Member!A346</f>
        <v>16888</v>
      </c>
      <c r="M346">
        <f>SUMIF(Erfassung3!BD:BD,L346,Erfassung3!BW:BW)</f>
        <v>0</v>
      </c>
      <c r="N346">
        <f>SUMIF(Erfassung3!BD:BD,L346,Erfassung3!BG:BG)</f>
        <v>0</v>
      </c>
      <c r="O346">
        <f t="shared" si="27"/>
        <v>0</v>
      </c>
      <c r="P346">
        <f t="shared" si="26"/>
        <v>1</v>
      </c>
    </row>
    <row r="347" spans="12:16" x14ac:dyDescent="0.25">
      <c r="L347" s="264">
        <f>Member!A347</f>
        <v>25298</v>
      </c>
      <c r="M347">
        <f>SUMIF(Erfassung3!BD:BD,L347,Erfassung3!BW:BW)</f>
        <v>0</v>
      </c>
      <c r="N347">
        <f>SUMIF(Erfassung3!BD:BD,L347,Erfassung3!BG:BG)</f>
        <v>0</v>
      </c>
      <c r="O347">
        <f t="shared" si="27"/>
        <v>0</v>
      </c>
      <c r="P347">
        <f t="shared" si="26"/>
        <v>1</v>
      </c>
    </row>
    <row r="348" spans="12:16" x14ac:dyDescent="0.25">
      <c r="L348" s="264">
        <f>Member!A348</f>
        <v>38061</v>
      </c>
      <c r="M348">
        <f>SUMIF(Erfassung3!BD:BD,L348,Erfassung3!BW:BW)</f>
        <v>0</v>
      </c>
      <c r="N348">
        <f>SUMIF(Erfassung3!BD:BD,L348,Erfassung3!BG:BG)</f>
        <v>0</v>
      </c>
      <c r="O348">
        <f t="shared" si="27"/>
        <v>0</v>
      </c>
      <c r="P348">
        <f t="shared" si="26"/>
        <v>1</v>
      </c>
    </row>
    <row r="349" spans="12:16" x14ac:dyDescent="0.25">
      <c r="L349" s="264">
        <f>Member!A349</f>
        <v>38050</v>
      </c>
      <c r="M349">
        <f>SUMIF(Erfassung3!BD:BD,L349,Erfassung3!BW:BW)</f>
        <v>0</v>
      </c>
      <c r="N349">
        <f>SUMIF(Erfassung3!BD:BD,L349,Erfassung3!BG:BG)</f>
        <v>0</v>
      </c>
      <c r="O349">
        <f t="shared" si="27"/>
        <v>0</v>
      </c>
      <c r="P349">
        <f t="shared" si="26"/>
        <v>1</v>
      </c>
    </row>
    <row r="350" spans="12:16" x14ac:dyDescent="0.25">
      <c r="L350" s="264">
        <f>Member!A350</f>
        <v>38912</v>
      </c>
      <c r="M350">
        <f>SUMIF(Erfassung3!BD:BD,L350,Erfassung3!BW:BW)</f>
        <v>0</v>
      </c>
      <c r="N350">
        <f>SUMIF(Erfassung3!BD:BD,L350,Erfassung3!BG:BG)</f>
        <v>0</v>
      </c>
      <c r="O350">
        <f t="shared" si="27"/>
        <v>0</v>
      </c>
      <c r="P350">
        <f t="shared" si="26"/>
        <v>1</v>
      </c>
    </row>
    <row r="351" spans="12:16" x14ac:dyDescent="0.25">
      <c r="L351" s="264">
        <f>Member!A351</f>
        <v>38809</v>
      </c>
      <c r="M351">
        <f>SUMIF(Erfassung3!BD:BD,L351,Erfassung3!BW:BW)</f>
        <v>0</v>
      </c>
      <c r="N351">
        <f>SUMIF(Erfassung3!BD:BD,L351,Erfassung3!BG:BG)</f>
        <v>0</v>
      </c>
      <c r="O351">
        <f t="shared" si="27"/>
        <v>0</v>
      </c>
      <c r="P351">
        <f t="shared" si="26"/>
        <v>1</v>
      </c>
    </row>
    <row r="352" spans="12:16" x14ac:dyDescent="0.25">
      <c r="L352" s="264">
        <f>Member!A352</f>
        <v>25953</v>
      </c>
      <c r="M352">
        <f>SUMIF(Erfassung3!BD:BD,L352,Erfassung3!BW:BW)</f>
        <v>0</v>
      </c>
      <c r="N352">
        <f>SUMIF(Erfassung3!BD:BD,L352,Erfassung3!BG:BG)</f>
        <v>0</v>
      </c>
      <c r="O352">
        <f t="shared" si="27"/>
        <v>0</v>
      </c>
      <c r="P352">
        <f t="shared" si="26"/>
        <v>1</v>
      </c>
    </row>
    <row r="353" spans="12:16" x14ac:dyDescent="0.25">
      <c r="L353" s="264">
        <f>Member!A353</f>
        <v>38725</v>
      </c>
      <c r="M353">
        <f>SUMIF(Erfassung3!BD:BD,L353,Erfassung3!BW:BW)</f>
        <v>0</v>
      </c>
      <c r="N353">
        <f>SUMIF(Erfassung3!BD:BD,L353,Erfassung3!BG:BG)</f>
        <v>0</v>
      </c>
      <c r="O353">
        <f t="shared" si="27"/>
        <v>0</v>
      </c>
      <c r="P353">
        <f t="shared" si="26"/>
        <v>1</v>
      </c>
    </row>
    <row r="354" spans="12:16" x14ac:dyDescent="0.25">
      <c r="L354" s="264">
        <f>Member!A354</f>
        <v>38850</v>
      </c>
      <c r="M354">
        <f>SUMIF(Erfassung3!BD:BD,L354,Erfassung3!BW:BW)</f>
        <v>0</v>
      </c>
      <c r="N354">
        <f>SUMIF(Erfassung3!BD:BD,L354,Erfassung3!BG:BG)</f>
        <v>0</v>
      </c>
      <c r="O354">
        <f t="shared" si="27"/>
        <v>0</v>
      </c>
      <c r="P354">
        <f t="shared" si="26"/>
        <v>1</v>
      </c>
    </row>
    <row r="355" spans="12:16" x14ac:dyDescent="0.25">
      <c r="L355" s="264">
        <f>Member!A355</f>
        <v>25630</v>
      </c>
      <c r="M355">
        <f>SUMIF(Erfassung3!BD:BD,L355,Erfassung3!BW:BW)</f>
        <v>0</v>
      </c>
      <c r="N355">
        <f>SUMIF(Erfassung3!BD:BD,L355,Erfassung3!BG:BG)</f>
        <v>0</v>
      </c>
      <c r="O355">
        <f t="shared" si="27"/>
        <v>0</v>
      </c>
      <c r="P355">
        <f t="shared" si="26"/>
        <v>1</v>
      </c>
    </row>
    <row r="356" spans="12:16" x14ac:dyDescent="0.25">
      <c r="L356" s="264">
        <f>Member!A356</f>
        <v>38963</v>
      </c>
      <c r="M356">
        <f>SUMIF(Erfassung3!BD:BD,L356,Erfassung3!BW:BW)</f>
        <v>0</v>
      </c>
      <c r="N356">
        <f>SUMIF(Erfassung3!BD:BD,L356,Erfassung3!BG:BG)</f>
        <v>0</v>
      </c>
      <c r="O356">
        <f t="shared" si="27"/>
        <v>0</v>
      </c>
      <c r="P356">
        <f t="shared" si="26"/>
        <v>1</v>
      </c>
    </row>
    <row r="357" spans="12:16" x14ac:dyDescent="0.25">
      <c r="L357" s="264">
        <f>Member!A357</f>
        <v>25671</v>
      </c>
      <c r="M357">
        <f>SUMIF(Erfassung3!BD:BD,L357,Erfassung3!BW:BW)</f>
        <v>0</v>
      </c>
      <c r="N357">
        <f>SUMIF(Erfassung3!BD:BD,L357,Erfassung3!BG:BG)</f>
        <v>0</v>
      </c>
      <c r="O357">
        <f t="shared" si="27"/>
        <v>0</v>
      </c>
      <c r="P357">
        <f t="shared" si="26"/>
        <v>1</v>
      </c>
    </row>
    <row r="358" spans="12:16" x14ac:dyDescent="0.25">
      <c r="L358" s="264">
        <f>Member!A358</f>
        <v>25644</v>
      </c>
      <c r="M358">
        <f>SUMIF(Erfassung3!BD:BD,L358,Erfassung3!BW:BW)</f>
        <v>0</v>
      </c>
      <c r="N358">
        <f>SUMIF(Erfassung3!BD:BD,L358,Erfassung3!BG:BG)</f>
        <v>0</v>
      </c>
      <c r="O358">
        <f t="shared" si="27"/>
        <v>0</v>
      </c>
      <c r="P358">
        <f t="shared" si="26"/>
        <v>1</v>
      </c>
    </row>
    <row r="359" spans="12:16" x14ac:dyDescent="0.25">
      <c r="L359" s="264">
        <f>Member!A359</f>
        <v>16730</v>
      </c>
      <c r="M359">
        <f>SUMIF(Erfassung3!BD:BD,L359,Erfassung3!BW:BW)</f>
        <v>0</v>
      </c>
      <c r="N359">
        <f>SUMIF(Erfassung3!BD:BD,L359,Erfassung3!BG:BG)</f>
        <v>0</v>
      </c>
      <c r="O359">
        <f t="shared" si="27"/>
        <v>0</v>
      </c>
      <c r="P359">
        <f t="shared" si="26"/>
        <v>1</v>
      </c>
    </row>
    <row r="360" spans="12:16" x14ac:dyDescent="0.25">
      <c r="L360" s="264">
        <f>Member!A360</f>
        <v>38092</v>
      </c>
      <c r="M360">
        <f>SUMIF(Erfassung3!BD:BD,L360,Erfassung3!BW:BW)</f>
        <v>0</v>
      </c>
      <c r="N360">
        <f>SUMIF(Erfassung3!BD:BD,L360,Erfassung3!BG:BG)</f>
        <v>0</v>
      </c>
      <c r="O360">
        <f t="shared" si="27"/>
        <v>0</v>
      </c>
      <c r="P360">
        <f t="shared" si="26"/>
        <v>1</v>
      </c>
    </row>
    <row r="361" spans="12:16" x14ac:dyDescent="0.25">
      <c r="L361" s="264">
        <f>Member!A361</f>
        <v>25672</v>
      </c>
      <c r="M361">
        <f>SUMIF(Erfassung3!BD:BD,L361,Erfassung3!BW:BW)</f>
        <v>0</v>
      </c>
      <c r="N361">
        <f>SUMIF(Erfassung3!BD:BD,L361,Erfassung3!BG:BG)</f>
        <v>0</v>
      </c>
      <c r="O361">
        <f t="shared" si="27"/>
        <v>0</v>
      </c>
      <c r="P361">
        <f t="shared" si="26"/>
        <v>1</v>
      </c>
    </row>
    <row r="362" spans="12:16" x14ac:dyDescent="0.25">
      <c r="L362" s="264">
        <f>Member!A362</f>
        <v>25340</v>
      </c>
      <c r="M362">
        <f>SUMIF(Erfassung3!BD:BD,L362,Erfassung3!BW:BW)</f>
        <v>0</v>
      </c>
      <c r="N362">
        <f>SUMIF(Erfassung3!BD:BD,L362,Erfassung3!BG:BG)</f>
        <v>0</v>
      </c>
      <c r="O362">
        <f t="shared" si="27"/>
        <v>0</v>
      </c>
      <c r="P362">
        <f t="shared" si="26"/>
        <v>1</v>
      </c>
    </row>
    <row r="363" spans="12:16" x14ac:dyDescent="0.25">
      <c r="L363" s="264">
        <f>Member!A363</f>
        <v>38727</v>
      </c>
      <c r="M363">
        <f>SUMIF(Erfassung3!BD:BD,L363,Erfassung3!BW:BW)</f>
        <v>0</v>
      </c>
      <c r="N363">
        <f>SUMIF(Erfassung3!BD:BD,L363,Erfassung3!BG:BG)</f>
        <v>0</v>
      </c>
      <c r="O363">
        <f t="shared" si="27"/>
        <v>0</v>
      </c>
      <c r="P363">
        <f t="shared" si="26"/>
        <v>1</v>
      </c>
    </row>
    <row r="364" spans="12:16" x14ac:dyDescent="0.25">
      <c r="L364" s="264">
        <f>Member!A364</f>
        <v>38363</v>
      </c>
      <c r="M364">
        <f>SUMIF(Erfassung3!BD:BD,L364,Erfassung3!BW:BW)</f>
        <v>0</v>
      </c>
      <c r="N364">
        <f>SUMIF(Erfassung3!BD:BD,L364,Erfassung3!BG:BG)</f>
        <v>0</v>
      </c>
      <c r="O364">
        <f t="shared" si="27"/>
        <v>0</v>
      </c>
      <c r="P364">
        <f t="shared" si="26"/>
        <v>1</v>
      </c>
    </row>
    <row r="365" spans="12:16" x14ac:dyDescent="0.25">
      <c r="L365" s="264">
        <f>Member!A365</f>
        <v>22116</v>
      </c>
      <c r="M365">
        <f>SUMIF(Erfassung3!BD:BD,L365,Erfassung3!BW:BW)</f>
        <v>0</v>
      </c>
      <c r="N365">
        <f>SUMIF(Erfassung3!BD:BD,L365,Erfassung3!BG:BG)</f>
        <v>0</v>
      </c>
      <c r="O365">
        <f t="shared" si="27"/>
        <v>0</v>
      </c>
      <c r="P365">
        <f t="shared" si="26"/>
        <v>1</v>
      </c>
    </row>
    <row r="366" spans="12:16" x14ac:dyDescent="0.25">
      <c r="L366" s="264">
        <f>Member!A366</f>
        <v>38458</v>
      </c>
      <c r="M366">
        <f>SUMIF(Erfassung3!BD:BD,L366,Erfassung3!BW:BW)</f>
        <v>0</v>
      </c>
      <c r="N366">
        <f>SUMIF(Erfassung3!BD:BD,L366,Erfassung3!BG:BG)</f>
        <v>0</v>
      </c>
      <c r="O366">
        <f t="shared" si="27"/>
        <v>0</v>
      </c>
      <c r="P366">
        <f t="shared" si="26"/>
        <v>1</v>
      </c>
    </row>
    <row r="367" spans="12:16" x14ac:dyDescent="0.25">
      <c r="L367" s="264">
        <f>Member!A367</f>
        <v>38833</v>
      </c>
      <c r="M367">
        <f>SUMIF(Erfassung3!BD:BD,L367,Erfassung3!BW:BW)</f>
        <v>0</v>
      </c>
      <c r="N367">
        <f>SUMIF(Erfassung3!BD:BD,L367,Erfassung3!BG:BG)</f>
        <v>0</v>
      </c>
      <c r="O367">
        <f t="shared" si="27"/>
        <v>0</v>
      </c>
      <c r="P367">
        <f t="shared" si="26"/>
        <v>1</v>
      </c>
    </row>
    <row r="368" spans="12:16" x14ac:dyDescent="0.25">
      <c r="L368" s="264">
        <f>Member!A368</f>
        <v>25011</v>
      </c>
      <c r="M368">
        <f>SUMIF(Erfassung3!BD:BD,L368,Erfassung3!BW:BW)</f>
        <v>0</v>
      </c>
      <c r="N368">
        <f>SUMIF(Erfassung3!BD:BD,L368,Erfassung3!BG:BG)</f>
        <v>0</v>
      </c>
      <c r="O368">
        <f t="shared" si="27"/>
        <v>0</v>
      </c>
      <c r="P368">
        <f t="shared" si="26"/>
        <v>1</v>
      </c>
    </row>
    <row r="369" spans="12:16" x14ac:dyDescent="0.25">
      <c r="L369" s="264">
        <f>Member!A369</f>
        <v>38848</v>
      </c>
      <c r="M369">
        <f>SUMIF(Erfassung3!BD:BD,L369,Erfassung3!BW:BW)</f>
        <v>0</v>
      </c>
      <c r="N369">
        <f>SUMIF(Erfassung3!BD:BD,L369,Erfassung3!BG:BG)</f>
        <v>0</v>
      </c>
      <c r="O369">
        <f t="shared" si="27"/>
        <v>0</v>
      </c>
      <c r="P369">
        <f t="shared" si="26"/>
        <v>1</v>
      </c>
    </row>
    <row r="370" spans="12:16" x14ac:dyDescent="0.25">
      <c r="L370" s="264">
        <f>Member!A370</f>
        <v>38849</v>
      </c>
      <c r="M370">
        <f>SUMIF(Erfassung3!BD:BD,L370,Erfassung3!BW:BW)</f>
        <v>0</v>
      </c>
      <c r="N370">
        <f>SUMIF(Erfassung3!BD:BD,L370,Erfassung3!BG:BG)</f>
        <v>0</v>
      </c>
      <c r="O370">
        <f t="shared" si="27"/>
        <v>0</v>
      </c>
      <c r="P370">
        <f t="shared" si="26"/>
        <v>1</v>
      </c>
    </row>
    <row r="371" spans="12:16" x14ac:dyDescent="0.25">
      <c r="L371" s="264">
        <f>Member!A371</f>
        <v>38814</v>
      </c>
      <c r="M371">
        <f>SUMIF(Erfassung3!BD:BD,L371,Erfassung3!BW:BW)</f>
        <v>0</v>
      </c>
      <c r="N371">
        <f>SUMIF(Erfassung3!BD:BD,L371,Erfassung3!BG:BG)</f>
        <v>0</v>
      </c>
      <c r="O371">
        <f t="shared" si="27"/>
        <v>0</v>
      </c>
      <c r="P371">
        <f t="shared" si="26"/>
        <v>1</v>
      </c>
    </row>
    <row r="372" spans="12:16" x14ac:dyDescent="0.25">
      <c r="L372" s="264">
        <f>Member!A372</f>
        <v>38813</v>
      </c>
      <c r="M372">
        <f>SUMIF(Erfassung3!BD:BD,L372,Erfassung3!BW:BW)</f>
        <v>0</v>
      </c>
      <c r="N372">
        <f>SUMIF(Erfassung3!BD:BD,L372,Erfassung3!BG:BG)</f>
        <v>0</v>
      </c>
      <c r="O372">
        <f t="shared" si="27"/>
        <v>0</v>
      </c>
      <c r="P372">
        <f t="shared" si="26"/>
        <v>1</v>
      </c>
    </row>
    <row r="373" spans="12:16" x14ac:dyDescent="0.25">
      <c r="L373" s="264">
        <f>Member!A373</f>
        <v>38574</v>
      </c>
      <c r="M373">
        <f>SUMIF(Erfassung3!BD:BD,L373,Erfassung3!BW:BW)</f>
        <v>0</v>
      </c>
      <c r="N373">
        <f>SUMIF(Erfassung3!BD:BD,L373,Erfassung3!BG:BG)</f>
        <v>0</v>
      </c>
      <c r="O373">
        <f t="shared" si="27"/>
        <v>0</v>
      </c>
      <c r="P373">
        <f t="shared" si="26"/>
        <v>1</v>
      </c>
    </row>
    <row r="374" spans="12:16" x14ac:dyDescent="0.25">
      <c r="L374" s="264">
        <f>Member!A374</f>
        <v>38719</v>
      </c>
      <c r="M374">
        <f>SUMIF(Erfassung3!BD:BD,L374,Erfassung3!BW:BW)</f>
        <v>0</v>
      </c>
      <c r="N374">
        <f>SUMIF(Erfassung3!BD:BD,L374,Erfassung3!BG:BG)</f>
        <v>0</v>
      </c>
      <c r="O374">
        <f t="shared" si="27"/>
        <v>0</v>
      </c>
      <c r="P374">
        <f t="shared" si="26"/>
        <v>1</v>
      </c>
    </row>
    <row r="375" spans="12:16" x14ac:dyDescent="0.25">
      <c r="L375" s="264">
        <f>Member!A375</f>
        <v>38758</v>
      </c>
      <c r="M375">
        <f>SUMIF(Erfassung3!BD:BD,L375,Erfassung3!BW:BW)</f>
        <v>0</v>
      </c>
      <c r="N375">
        <f>SUMIF(Erfassung3!BD:BD,L375,Erfassung3!BG:BG)</f>
        <v>0</v>
      </c>
      <c r="O375">
        <f t="shared" si="27"/>
        <v>0</v>
      </c>
      <c r="P375">
        <f t="shared" si="26"/>
        <v>1</v>
      </c>
    </row>
    <row r="376" spans="12:16" x14ac:dyDescent="0.25">
      <c r="L376" s="264">
        <f>Member!A376</f>
        <v>38808</v>
      </c>
      <c r="M376">
        <f>SUMIF(Erfassung3!BD:BD,L376,Erfassung3!BW:BW)</f>
        <v>0</v>
      </c>
      <c r="N376">
        <f>SUMIF(Erfassung3!BD:BD,L376,Erfassung3!BG:BG)</f>
        <v>0</v>
      </c>
      <c r="O376">
        <f t="shared" si="27"/>
        <v>0</v>
      </c>
      <c r="P376">
        <f t="shared" si="26"/>
        <v>1</v>
      </c>
    </row>
    <row r="377" spans="12:16" x14ac:dyDescent="0.25">
      <c r="L377" s="264">
        <f>Member!A377</f>
        <v>16729</v>
      </c>
      <c r="M377">
        <f>SUMIF(Erfassung3!BD:BD,L377,Erfassung3!BW:BW)</f>
        <v>0</v>
      </c>
      <c r="N377">
        <f>SUMIF(Erfassung3!BD:BD,L377,Erfassung3!BG:BG)</f>
        <v>0</v>
      </c>
      <c r="O377">
        <f t="shared" si="27"/>
        <v>0</v>
      </c>
      <c r="P377">
        <f t="shared" si="26"/>
        <v>1</v>
      </c>
    </row>
    <row r="378" spans="12:16" x14ac:dyDescent="0.25">
      <c r="L378" s="264">
        <f>Member!A378</f>
        <v>16518</v>
      </c>
      <c r="M378">
        <f>SUMIF(Erfassung3!BD:BD,L378,Erfassung3!BW:BW)</f>
        <v>0</v>
      </c>
      <c r="N378">
        <f>SUMIF(Erfassung3!BD:BD,L378,Erfassung3!BG:BG)</f>
        <v>0</v>
      </c>
      <c r="O378">
        <f t="shared" si="27"/>
        <v>0</v>
      </c>
      <c r="P378">
        <f t="shared" si="26"/>
        <v>1</v>
      </c>
    </row>
    <row r="379" spans="12:16" x14ac:dyDescent="0.25">
      <c r="L379" s="264">
        <f>Member!A379</f>
        <v>38757</v>
      </c>
      <c r="M379">
        <f>SUMIF(Erfassung3!BD:BD,L379,Erfassung3!BW:BW)</f>
        <v>0</v>
      </c>
      <c r="N379">
        <f>SUMIF(Erfassung3!BD:BD,L379,Erfassung3!BG:BG)</f>
        <v>0</v>
      </c>
      <c r="O379">
        <f t="shared" si="27"/>
        <v>0</v>
      </c>
      <c r="P379">
        <f t="shared" si="26"/>
        <v>1</v>
      </c>
    </row>
    <row r="380" spans="12:16" x14ac:dyDescent="0.25">
      <c r="L380" s="264">
        <f>Member!A380</f>
        <v>16524</v>
      </c>
      <c r="M380">
        <f>SUMIF(Erfassung3!BD:BD,L380,Erfassung3!BW:BW)</f>
        <v>0</v>
      </c>
      <c r="N380">
        <f>SUMIF(Erfassung3!BD:BD,L380,Erfassung3!BG:BG)</f>
        <v>0</v>
      </c>
      <c r="O380">
        <f t="shared" si="27"/>
        <v>0</v>
      </c>
      <c r="P380">
        <f t="shared" si="26"/>
        <v>1</v>
      </c>
    </row>
    <row r="381" spans="12:16" x14ac:dyDescent="0.25">
      <c r="L381" s="264">
        <f>Member!A381</f>
        <v>38921</v>
      </c>
      <c r="M381">
        <f>SUMIF(Erfassung3!BD:BD,L381,Erfassung3!BW:BW)</f>
        <v>0</v>
      </c>
      <c r="N381">
        <f>SUMIF(Erfassung3!BD:BD,L381,Erfassung3!BG:BG)</f>
        <v>0</v>
      </c>
      <c r="O381">
        <f t="shared" si="27"/>
        <v>0</v>
      </c>
      <c r="P381">
        <f t="shared" si="26"/>
        <v>1</v>
      </c>
    </row>
    <row r="382" spans="12:16" x14ac:dyDescent="0.25">
      <c r="L382" s="264">
        <f>Member!A382</f>
        <v>38922</v>
      </c>
      <c r="M382">
        <f>SUMIF(Erfassung3!BD:BD,L382,Erfassung3!BW:BW)</f>
        <v>0</v>
      </c>
      <c r="N382">
        <f>SUMIF(Erfassung3!BD:BD,L382,Erfassung3!BG:BG)</f>
        <v>0</v>
      </c>
      <c r="O382">
        <f t="shared" si="27"/>
        <v>0</v>
      </c>
      <c r="P382">
        <f t="shared" si="26"/>
        <v>1</v>
      </c>
    </row>
    <row r="383" spans="12:16" x14ac:dyDescent="0.25">
      <c r="L383" s="264">
        <f>Member!A383</f>
        <v>25061</v>
      </c>
      <c r="M383">
        <f>SUMIF(Erfassung3!BD:BD,L383,Erfassung3!BW:BW)</f>
        <v>0</v>
      </c>
      <c r="N383">
        <f>SUMIF(Erfassung3!BD:BD,L383,Erfassung3!BG:BG)</f>
        <v>0</v>
      </c>
      <c r="O383">
        <f t="shared" si="27"/>
        <v>0</v>
      </c>
      <c r="P383">
        <f t="shared" si="26"/>
        <v>1</v>
      </c>
    </row>
    <row r="384" spans="12:16" x14ac:dyDescent="0.25">
      <c r="L384" s="264">
        <f>Member!A384</f>
        <v>38920</v>
      </c>
      <c r="M384">
        <f>SUMIF(Erfassung3!BD:BD,L384,Erfassung3!BW:BW)</f>
        <v>0</v>
      </c>
      <c r="N384">
        <f>SUMIF(Erfassung3!BD:BD,L384,Erfassung3!BG:BG)</f>
        <v>0</v>
      </c>
      <c r="O384">
        <f t="shared" si="27"/>
        <v>0</v>
      </c>
      <c r="P384">
        <f t="shared" si="26"/>
        <v>1</v>
      </c>
    </row>
    <row r="385" spans="12:16" x14ac:dyDescent="0.25">
      <c r="L385" s="264">
        <f>Member!A385</f>
        <v>38724</v>
      </c>
      <c r="M385">
        <f>SUMIF(Erfassung3!BD:BD,L385,Erfassung3!BW:BW)</f>
        <v>0</v>
      </c>
      <c r="N385">
        <f>SUMIF(Erfassung3!BD:BD,L385,Erfassung3!BG:BG)</f>
        <v>0</v>
      </c>
      <c r="O385">
        <f t="shared" si="27"/>
        <v>0</v>
      </c>
      <c r="P385">
        <f t="shared" si="26"/>
        <v>1</v>
      </c>
    </row>
    <row r="386" spans="12:16" x14ac:dyDescent="0.25">
      <c r="L386" s="264">
        <f>Member!A386</f>
        <v>38759</v>
      </c>
      <c r="M386">
        <f>SUMIF(Erfassung3!BD:BD,L386,Erfassung3!BW:BW)</f>
        <v>0</v>
      </c>
      <c r="N386">
        <f>SUMIF(Erfassung3!BD:BD,L386,Erfassung3!BG:BG)</f>
        <v>0</v>
      </c>
      <c r="O386">
        <f t="shared" si="27"/>
        <v>0</v>
      </c>
      <c r="P386">
        <f t="shared" ref="P386:P449" si="28">RANK(O386,O:O)</f>
        <v>1</v>
      </c>
    </row>
    <row r="387" spans="12:16" x14ac:dyDescent="0.25">
      <c r="L387" s="264">
        <f>Member!A387</f>
        <v>38831</v>
      </c>
      <c r="M387">
        <f>SUMIF(Erfassung3!BD:BD,L387,Erfassung3!BW:BW)</f>
        <v>0</v>
      </c>
      <c r="N387">
        <f>SUMIF(Erfassung3!BD:BD,L387,Erfassung3!BG:BG)</f>
        <v>0</v>
      </c>
      <c r="O387">
        <f t="shared" ref="O387:O450" si="29">IF(N387=0,0,M387/N387-ROW()/1000000000)</f>
        <v>0</v>
      </c>
      <c r="P387">
        <f t="shared" si="28"/>
        <v>1</v>
      </c>
    </row>
    <row r="388" spans="12:16" x14ac:dyDescent="0.25">
      <c r="L388" s="264">
        <f>Member!A388</f>
        <v>16519</v>
      </c>
      <c r="M388">
        <f>SUMIF(Erfassung3!BD:BD,L388,Erfassung3!BW:BW)</f>
        <v>0</v>
      </c>
      <c r="N388">
        <f>SUMIF(Erfassung3!BD:BD,L388,Erfassung3!BG:BG)</f>
        <v>0</v>
      </c>
      <c r="O388">
        <f t="shared" si="29"/>
        <v>0</v>
      </c>
      <c r="P388">
        <f t="shared" si="28"/>
        <v>1</v>
      </c>
    </row>
    <row r="389" spans="12:16" x14ac:dyDescent="0.25">
      <c r="L389" s="264">
        <f>Member!A389</f>
        <v>38964</v>
      </c>
      <c r="M389">
        <f>SUMIF(Erfassung3!BD:BD,L389,Erfassung3!BW:BW)</f>
        <v>0</v>
      </c>
      <c r="N389">
        <f>SUMIF(Erfassung3!BD:BD,L389,Erfassung3!BG:BG)</f>
        <v>0</v>
      </c>
      <c r="O389">
        <f t="shared" si="29"/>
        <v>0</v>
      </c>
      <c r="P389">
        <f t="shared" si="28"/>
        <v>1</v>
      </c>
    </row>
    <row r="390" spans="12:16" x14ac:dyDescent="0.25">
      <c r="L390" s="264">
        <f>Member!A390</f>
        <v>25297</v>
      </c>
      <c r="M390">
        <f>SUMIF(Erfassung3!BD:BD,L390,Erfassung3!BW:BW)</f>
        <v>0</v>
      </c>
      <c r="N390">
        <f>SUMIF(Erfassung3!BD:BD,L390,Erfassung3!BG:BG)</f>
        <v>0</v>
      </c>
      <c r="O390">
        <f t="shared" si="29"/>
        <v>0</v>
      </c>
      <c r="P390">
        <f t="shared" si="28"/>
        <v>1</v>
      </c>
    </row>
    <row r="391" spans="12:16" x14ac:dyDescent="0.25">
      <c r="L391" s="264">
        <f>Member!A391</f>
        <v>38056</v>
      </c>
      <c r="M391">
        <f>SUMIF(Erfassung3!BD:BD,L391,Erfassung3!BW:BW)</f>
        <v>0</v>
      </c>
      <c r="N391">
        <f>SUMIF(Erfassung3!BD:BD,L391,Erfassung3!BG:BG)</f>
        <v>0</v>
      </c>
      <c r="O391">
        <f t="shared" si="29"/>
        <v>0</v>
      </c>
      <c r="P391">
        <f t="shared" si="28"/>
        <v>1</v>
      </c>
    </row>
    <row r="392" spans="12:16" x14ac:dyDescent="0.25">
      <c r="L392" s="264">
        <f>Member!A392</f>
        <v>38810</v>
      </c>
      <c r="M392">
        <f>SUMIF(Erfassung3!BD:BD,L392,Erfassung3!BW:BW)</f>
        <v>0</v>
      </c>
      <c r="N392">
        <f>SUMIF(Erfassung3!BD:BD,L392,Erfassung3!BG:BG)</f>
        <v>0</v>
      </c>
      <c r="O392">
        <f t="shared" si="29"/>
        <v>0</v>
      </c>
      <c r="P392">
        <f t="shared" si="28"/>
        <v>1</v>
      </c>
    </row>
    <row r="393" spans="12:16" x14ac:dyDescent="0.25">
      <c r="L393" s="264">
        <f>Member!A393</f>
        <v>38851</v>
      </c>
      <c r="M393">
        <f>SUMIF(Erfassung3!BD:BD,L393,Erfassung3!BW:BW)</f>
        <v>0</v>
      </c>
      <c r="N393">
        <f>SUMIF(Erfassung3!BD:BD,L393,Erfassung3!BG:BG)</f>
        <v>0</v>
      </c>
      <c r="O393">
        <f t="shared" si="29"/>
        <v>0</v>
      </c>
      <c r="P393">
        <f t="shared" si="28"/>
        <v>1</v>
      </c>
    </row>
    <row r="394" spans="12:16" x14ac:dyDescent="0.25">
      <c r="L394" s="264">
        <f>Member!A394</f>
        <v>38923</v>
      </c>
      <c r="M394">
        <f>SUMIF(Erfassung3!BD:BD,L394,Erfassung3!BW:BW)</f>
        <v>0</v>
      </c>
      <c r="N394">
        <f>SUMIF(Erfassung3!BD:BD,L394,Erfassung3!BG:BG)</f>
        <v>0</v>
      </c>
      <c r="O394">
        <f t="shared" si="29"/>
        <v>0</v>
      </c>
      <c r="P394">
        <f t="shared" si="28"/>
        <v>1</v>
      </c>
    </row>
    <row r="395" spans="12:16" x14ac:dyDescent="0.25">
      <c r="L395" s="264">
        <f>Member!A395</f>
        <v>38773</v>
      </c>
      <c r="M395">
        <f>SUMIF(Erfassung3!BD:BD,L395,Erfassung3!BW:BW)</f>
        <v>0</v>
      </c>
      <c r="N395">
        <f>SUMIF(Erfassung3!BD:BD,L395,Erfassung3!BG:BG)</f>
        <v>0</v>
      </c>
      <c r="O395">
        <f t="shared" si="29"/>
        <v>0</v>
      </c>
      <c r="P395">
        <f t="shared" si="28"/>
        <v>1</v>
      </c>
    </row>
    <row r="396" spans="12:16" x14ac:dyDescent="0.25">
      <c r="L396" s="264">
        <f>Member!A396</f>
        <v>7425</v>
      </c>
      <c r="M396">
        <f>SUMIF(Erfassung3!BD:BD,L396,Erfassung3!BW:BW)</f>
        <v>0</v>
      </c>
      <c r="N396">
        <f>SUMIF(Erfassung3!BD:BD,L396,Erfassung3!BG:BG)</f>
        <v>0</v>
      </c>
      <c r="O396">
        <f t="shared" si="29"/>
        <v>0</v>
      </c>
      <c r="P396">
        <f t="shared" si="28"/>
        <v>1</v>
      </c>
    </row>
    <row r="397" spans="12:16" x14ac:dyDescent="0.25">
      <c r="L397" s="264">
        <f>Member!A397</f>
        <v>38355</v>
      </c>
      <c r="M397">
        <f>SUMIF(Erfassung3!BD:BD,L397,Erfassung3!BW:BW)</f>
        <v>0</v>
      </c>
      <c r="N397">
        <f>SUMIF(Erfassung3!BD:BD,L397,Erfassung3!BG:BG)</f>
        <v>0</v>
      </c>
      <c r="O397">
        <f t="shared" si="29"/>
        <v>0</v>
      </c>
      <c r="P397">
        <f t="shared" si="28"/>
        <v>1</v>
      </c>
    </row>
    <row r="398" spans="12:16" x14ac:dyDescent="0.25">
      <c r="L398" s="264">
        <f>Member!A398</f>
        <v>16465</v>
      </c>
      <c r="M398">
        <f>SUMIF(Erfassung3!BD:BD,L398,Erfassung3!BW:BW)</f>
        <v>0</v>
      </c>
      <c r="N398">
        <f>SUMIF(Erfassung3!BD:BD,L398,Erfassung3!BG:BG)</f>
        <v>0</v>
      </c>
      <c r="O398">
        <f t="shared" si="29"/>
        <v>0</v>
      </c>
      <c r="P398">
        <f t="shared" si="28"/>
        <v>1</v>
      </c>
    </row>
    <row r="399" spans="12:16" x14ac:dyDescent="0.25">
      <c r="L399" s="264">
        <f>Member!A399</f>
        <v>16917</v>
      </c>
      <c r="M399">
        <f>SUMIF(Erfassung3!BD:BD,L399,Erfassung3!BW:BW)</f>
        <v>0</v>
      </c>
      <c r="N399">
        <f>SUMIF(Erfassung3!BD:BD,L399,Erfassung3!BG:BG)</f>
        <v>0</v>
      </c>
      <c r="O399">
        <f t="shared" si="29"/>
        <v>0</v>
      </c>
      <c r="P399">
        <f t="shared" si="28"/>
        <v>1</v>
      </c>
    </row>
    <row r="400" spans="12:16" x14ac:dyDescent="0.25">
      <c r="L400" s="264">
        <f>Member!A400</f>
        <v>25095</v>
      </c>
      <c r="M400">
        <f>SUMIF(Erfassung3!BD:BD,L400,Erfassung3!BW:BW)</f>
        <v>0</v>
      </c>
      <c r="N400">
        <f>SUMIF(Erfassung3!BD:BD,L400,Erfassung3!BG:BG)</f>
        <v>0</v>
      </c>
      <c r="O400">
        <f t="shared" si="29"/>
        <v>0</v>
      </c>
      <c r="P400">
        <f t="shared" si="28"/>
        <v>1</v>
      </c>
    </row>
    <row r="401" spans="12:16" x14ac:dyDescent="0.25">
      <c r="L401" s="264">
        <f>Member!A401</f>
        <v>25555</v>
      </c>
      <c r="M401">
        <f>SUMIF(Erfassung3!BD:BD,L401,Erfassung3!BW:BW)</f>
        <v>0</v>
      </c>
      <c r="N401">
        <f>SUMIF(Erfassung3!BD:BD,L401,Erfassung3!BG:BG)</f>
        <v>0</v>
      </c>
      <c r="O401">
        <f t="shared" si="29"/>
        <v>0</v>
      </c>
      <c r="P401">
        <f t="shared" si="28"/>
        <v>1</v>
      </c>
    </row>
    <row r="402" spans="12:16" x14ac:dyDescent="0.25">
      <c r="L402" s="264">
        <f>Member!A402</f>
        <v>25097</v>
      </c>
      <c r="M402">
        <f>SUMIF(Erfassung3!BD:BD,L402,Erfassung3!BW:BW)</f>
        <v>0</v>
      </c>
      <c r="N402">
        <f>SUMIF(Erfassung3!BD:BD,L402,Erfassung3!BG:BG)</f>
        <v>0</v>
      </c>
      <c r="O402">
        <f t="shared" si="29"/>
        <v>0</v>
      </c>
      <c r="P402">
        <f t="shared" si="28"/>
        <v>1</v>
      </c>
    </row>
    <row r="403" spans="12:16" x14ac:dyDescent="0.25">
      <c r="L403" s="264">
        <f>Member!A403</f>
        <v>25614</v>
      </c>
      <c r="M403">
        <f>SUMIF(Erfassung3!BD:BD,L403,Erfassung3!BW:BW)</f>
        <v>0</v>
      </c>
      <c r="N403">
        <f>SUMIF(Erfassung3!BD:BD,L403,Erfassung3!BG:BG)</f>
        <v>0</v>
      </c>
      <c r="O403">
        <f t="shared" si="29"/>
        <v>0</v>
      </c>
      <c r="P403">
        <f t="shared" si="28"/>
        <v>1</v>
      </c>
    </row>
    <row r="404" spans="12:16" x14ac:dyDescent="0.25">
      <c r="L404" s="264">
        <f>Member!A404</f>
        <v>25093</v>
      </c>
      <c r="M404">
        <f>SUMIF(Erfassung3!BD:BD,L404,Erfassung3!BW:BW)</f>
        <v>0</v>
      </c>
      <c r="N404">
        <f>SUMIF(Erfassung3!BD:BD,L404,Erfassung3!BG:BG)</f>
        <v>0</v>
      </c>
      <c r="O404">
        <f t="shared" si="29"/>
        <v>0</v>
      </c>
      <c r="P404">
        <f t="shared" si="28"/>
        <v>1</v>
      </c>
    </row>
    <row r="405" spans="12:16" x14ac:dyDescent="0.25">
      <c r="L405" s="264">
        <f>Member!A405</f>
        <v>25948</v>
      </c>
      <c r="M405">
        <f>SUMIF(Erfassung3!BD:BD,L405,Erfassung3!BW:BW)</f>
        <v>0</v>
      </c>
      <c r="N405">
        <f>SUMIF(Erfassung3!BD:BD,L405,Erfassung3!BG:BG)</f>
        <v>0</v>
      </c>
      <c r="O405">
        <f t="shared" si="29"/>
        <v>0</v>
      </c>
      <c r="P405">
        <f t="shared" si="28"/>
        <v>1</v>
      </c>
    </row>
    <row r="406" spans="12:16" x14ac:dyDescent="0.25">
      <c r="L406" s="264">
        <f>Member!A406</f>
        <v>25615</v>
      </c>
      <c r="M406">
        <f>SUMIF(Erfassung3!BD:BD,L406,Erfassung3!BW:BW)</f>
        <v>0</v>
      </c>
      <c r="N406">
        <f>SUMIF(Erfassung3!BD:BD,L406,Erfassung3!BG:BG)</f>
        <v>0</v>
      </c>
      <c r="O406">
        <f t="shared" si="29"/>
        <v>0</v>
      </c>
      <c r="P406">
        <f t="shared" si="28"/>
        <v>1</v>
      </c>
    </row>
    <row r="407" spans="12:16" x14ac:dyDescent="0.25">
      <c r="L407" s="264">
        <f>Member!A407</f>
        <v>16456</v>
      </c>
      <c r="M407">
        <f>SUMIF(Erfassung3!BD:BD,L407,Erfassung3!BW:BW)</f>
        <v>0</v>
      </c>
      <c r="N407">
        <f>SUMIF(Erfassung3!BD:BD,L407,Erfassung3!BG:BG)</f>
        <v>0</v>
      </c>
      <c r="O407">
        <f t="shared" si="29"/>
        <v>0</v>
      </c>
      <c r="P407">
        <f t="shared" si="28"/>
        <v>1</v>
      </c>
    </row>
    <row r="408" spans="12:16" x14ac:dyDescent="0.25">
      <c r="L408" s="264">
        <f>Member!A408</f>
        <v>16459</v>
      </c>
      <c r="M408">
        <f>SUMIF(Erfassung3!BD:BD,L408,Erfassung3!BW:BW)</f>
        <v>0</v>
      </c>
      <c r="N408">
        <f>SUMIF(Erfassung3!BD:BD,L408,Erfassung3!BG:BG)</f>
        <v>0</v>
      </c>
      <c r="O408">
        <f t="shared" si="29"/>
        <v>0</v>
      </c>
      <c r="P408">
        <f t="shared" si="28"/>
        <v>1</v>
      </c>
    </row>
    <row r="409" spans="12:16" x14ac:dyDescent="0.25">
      <c r="L409" s="264">
        <f>Member!A409</f>
        <v>38711</v>
      </c>
      <c r="M409">
        <f>SUMIF(Erfassung3!BD:BD,L409,Erfassung3!BW:BW)</f>
        <v>0</v>
      </c>
      <c r="N409">
        <f>SUMIF(Erfassung3!BD:BD,L409,Erfassung3!BG:BG)</f>
        <v>0</v>
      </c>
      <c r="O409">
        <f t="shared" si="29"/>
        <v>0</v>
      </c>
      <c r="P409">
        <f t="shared" si="28"/>
        <v>1</v>
      </c>
    </row>
    <row r="410" spans="12:16" x14ac:dyDescent="0.25">
      <c r="L410" s="264">
        <f>Member!A410</f>
        <v>16462</v>
      </c>
      <c r="M410">
        <f>SUMIF(Erfassung3!BD:BD,L410,Erfassung3!BW:BW)</f>
        <v>0</v>
      </c>
      <c r="N410">
        <f>SUMIF(Erfassung3!BD:BD,L410,Erfassung3!BG:BG)</f>
        <v>0</v>
      </c>
      <c r="O410">
        <f t="shared" si="29"/>
        <v>0</v>
      </c>
      <c r="P410">
        <f t="shared" si="28"/>
        <v>1</v>
      </c>
    </row>
    <row r="411" spans="12:16" x14ac:dyDescent="0.25">
      <c r="L411" s="264">
        <f>Member!A411</f>
        <v>16811</v>
      </c>
      <c r="M411">
        <f>SUMIF(Erfassung3!BD:BD,L411,Erfassung3!BW:BW)</f>
        <v>0</v>
      </c>
      <c r="N411">
        <f>SUMIF(Erfassung3!BD:BD,L411,Erfassung3!BG:BG)</f>
        <v>0</v>
      </c>
      <c r="O411">
        <f t="shared" si="29"/>
        <v>0</v>
      </c>
      <c r="P411">
        <f t="shared" si="28"/>
        <v>1</v>
      </c>
    </row>
    <row r="412" spans="12:16" x14ac:dyDescent="0.25">
      <c r="L412" s="264">
        <f>Member!A412</f>
        <v>38878</v>
      </c>
      <c r="M412">
        <f>SUMIF(Erfassung3!BD:BD,L412,Erfassung3!BW:BW)</f>
        <v>0</v>
      </c>
      <c r="N412">
        <f>SUMIF(Erfassung3!BD:BD,L412,Erfassung3!BG:BG)</f>
        <v>0</v>
      </c>
      <c r="O412">
        <f t="shared" si="29"/>
        <v>0</v>
      </c>
      <c r="P412">
        <f t="shared" si="28"/>
        <v>1</v>
      </c>
    </row>
    <row r="413" spans="12:16" x14ac:dyDescent="0.25">
      <c r="L413" s="264">
        <f>Member!A413</f>
        <v>38403</v>
      </c>
      <c r="M413">
        <f>SUMIF(Erfassung3!BD:BD,L413,Erfassung3!BW:BW)</f>
        <v>0</v>
      </c>
      <c r="N413">
        <f>SUMIF(Erfassung3!BD:BD,L413,Erfassung3!BG:BG)</f>
        <v>0</v>
      </c>
      <c r="O413">
        <f t="shared" si="29"/>
        <v>0</v>
      </c>
      <c r="P413">
        <f t="shared" si="28"/>
        <v>1</v>
      </c>
    </row>
    <row r="414" spans="12:16" x14ac:dyDescent="0.25">
      <c r="L414" s="264">
        <f>Member!A414</f>
        <v>16471</v>
      </c>
      <c r="M414">
        <f>SUMIF(Erfassung3!BD:BD,L414,Erfassung3!BW:BW)</f>
        <v>0</v>
      </c>
      <c r="N414">
        <f>SUMIF(Erfassung3!BD:BD,L414,Erfassung3!BG:BG)</f>
        <v>0</v>
      </c>
      <c r="O414">
        <f t="shared" si="29"/>
        <v>0</v>
      </c>
      <c r="P414">
        <f t="shared" si="28"/>
        <v>1</v>
      </c>
    </row>
    <row r="415" spans="12:16" x14ac:dyDescent="0.25">
      <c r="L415" s="264">
        <f>Member!A415</f>
        <v>16461</v>
      </c>
      <c r="M415">
        <f>SUMIF(Erfassung3!BD:BD,L415,Erfassung3!BW:BW)</f>
        <v>0</v>
      </c>
      <c r="N415">
        <f>SUMIF(Erfassung3!BD:BD,L415,Erfassung3!BG:BG)</f>
        <v>0</v>
      </c>
      <c r="O415">
        <f t="shared" si="29"/>
        <v>0</v>
      </c>
      <c r="P415">
        <f t="shared" si="28"/>
        <v>1</v>
      </c>
    </row>
    <row r="416" spans="12:16" x14ac:dyDescent="0.25">
      <c r="L416" s="264">
        <f>Member!A416</f>
        <v>38639</v>
      </c>
      <c r="M416">
        <f>SUMIF(Erfassung3!BD:BD,L416,Erfassung3!BW:BW)</f>
        <v>0</v>
      </c>
      <c r="N416">
        <f>SUMIF(Erfassung3!BD:BD,L416,Erfassung3!BG:BG)</f>
        <v>0</v>
      </c>
      <c r="O416">
        <f t="shared" si="29"/>
        <v>0</v>
      </c>
      <c r="P416">
        <f t="shared" si="28"/>
        <v>1</v>
      </c>
    </row>
    <row r="417" spans="12:16" x14ac:dyDescent="0.25">
      <c r="L417" s="264">
        <f>Member!A417</f>
        <v>38638</v>
      </c>
      <c r="M417">
        <f>SUMIF(Erfassung3!BD:BD,L417,Erfassung3!BW:BW)</f>
        <v>0</v>
      </c>
      <c r="N417">
        <f>SUMIF(Erfassung3!BD:BD,L417,Erfassung3!BG:BG)</f>
        <v>0</v>
      </c>
      <c r="O417">
        <f t="shared" si="29"/>
        <v>0</v>
      </c>
      <c r="P417">
        <f t="shared" si="28"/>
        <v>1</v>
      </c>
    </row>
    <row r="418" spans="12:16" x14ac:dyDescent="0.25">
      <c r="L418" s="264">
        <f>Member!A418</f>
        <v>38637</v>
      </c>
      <c r="M418">
        <f>SUMIF(Erfassung3!BD:BD,L418,Erfassung3!BW:BW)</f>
        <v>0</v>
      </c>
      <c r="N418">
        <f>SUMIF(Erfassung3!BD:BD,L418,Erfassung3!BG:BG)</f>
        <v>0</v>
      </c>
      <c r="O418">
        <f t="shared" si="29"/>
        <v>0</v>
      </c>
      <c r="P418">
        <f t="shared" si="28"/>
        <v>1</v>
      </c>
    </row>
    <row r="419" spans="12:16" x14ac:dyDescent="0.25">
      <c r="L419" s="264">
        <f>Member!A419</f>
        <v>38549</v>
      </c>
      <c r="M419">
        <f>SUMIF(Erfassung3!BD:BD,L419,Erfassung3!BW:BW)</f>
        <v>0</v>
      </c>
      <c r="N419">
        <f>SUMIF(Erfassung3!BD:BD,L419,Erfassung3!BG:BG)</f>
        <v>0</v>
      </c>
      <c r="O419">
        <f t="shared" si="29"/>
        <v>0</v>
      </c>
      <c r="P419">
        <f t="shared" si="28"/>
        <v>1</v>
      </c>
    </row>
    <row r="420" spans="12:16" x14ac:dyDescent="0.25">
      <c r="L420" s="264">
        <f>Member!A420</f>
        <v>38746</v>
      </c>
      <c r="M420">
        <f>SUMIF(Erfassung3!BD:BD,L420,Erfassung3!BW:BW)</f>
        <v>0</v>
      </c>
      <c r="N420">
        <f>SUMIF(Erfassung3!BD:BD,L420,Erfassung3!BG:BG)</f>
        <v>0</v>
      </c>
      <c r="O420">
        <f t="shared" si="29"/>
        <v>0</v>
      </c>
      <c r="P420">
        <f t="shared" si="28"/>
        <v>1</v>
      </c>
    </row>
    <row r="421" spans="12:16" x14ac:dyDescent="0.25">
      <c r="L421" s="264">
        <f>Member!A421</f>
        <v>38593</v>
      </c>
      <c r="M421">
        <f>SUMIF(Erfassung3!BD:BD,L421,Erfassung3!BW:BW)</f>
        <v>0</v>
      </c>
      <c r="N421">
        <f>SUMIF(Erfassung3!BD:BD,L421,Erfassung3!BG:BG)</f>
        <v>0</v>
      </c>
      <c r="O421">
        <f t="shared" si="29"/>
        <v>0</v>
      </c>
      <c r="P421">
        <f t="shared" si="28"/>
        <v>1</v>
      </c>
    </row>
    <row r="422" spans="12:16" x14ac:dyDescent="0.25">
      <c r="L422" s="264">
        <f>Member!A422</f>
        <v>7753</v>
      </c>
      <c r="M422">
        <f>SUMIF(Erfassung3!BD:BD,L422,Erfassung3!BW:BW)</f>
        <v>0</v>
      </c>
      <c r="N422">
        <f>SUMIF(Erfassung3!BD:BD,L422,Erfassung3!BG:BG)</f>
        <v>0</v>
      </c>
      <c r="O422">
        <f t="shared" si="29"/>
        <v>0</v>
      </c>
      <c r="P422">
        <f t="shared" si="28"/>
        <v>1</v>
      </c>
    </row>
    <row r="423" spans="12:16" x14ac:dyDescent="0.25">
      <c r="L423" s="264">
        <f>Member!A423</f>
        <v>38717</v>
      </c>
      <c r="M423">
        <f>SUMIF(Erfassung3!BD:BD,L423,Erfassung3!BW:BW)</f>
        <v>0</v>
      </c>
      <c r="N423">
        <f>SUMIF(Erfassung3!BD:BD,L423,Erfassung3!BG:BG)</f>
        <v>0</v>
      </c>
      <c r="O423">
        <f t="shared" si="29"/>
        <v>0</v>
      </c>
      <c r="P423">
        <f t="shared" si="28"/>
        <v>1</v>
      </c>
    </row>
    <row r="424" spans="12:16" x14ac:dyDescent="0.25">
      <c r="L424" s="264">
        <f>Member!A424</f>
        <v>38800</v>
      </c>
      <c r="M424">
        <f>SUMIF(Erfassung3!BD:BD,L424,Erfassung3!BW:BW)</f>
        <v>0</v>
      </c>
      <c r="N424">
        <f>SUMIF(Erfassung3!BD:BD,L424,Erfassung3!BG:BG)</f>
        <v>0</v>
      </c>
      <c r="O424">
        <f t="shared" si="29"/>
        <v>0</v>
      </c>
      <c r="P424">
        <f t="shared" si="28"/>
        <v>1</v>
      </c>
    </row>
    <row r="425" spans="12:16" x14ac:dyDescent="0.25">
      <c r="L425" s="264">
        <f>Member!A425</f>
        <v>38732</v>
      </c>
      <c r="M425">
        <f>SUMIF(Erfassung3!BD:BD,L425,Erfassung3!BW:BW)</f>
        <v>0</v>
      </c>
      <c r="N425">
        <f>SUMIF(Erfassung3!BD:BD,L425,Erfassung3!BG:BG)</f>
        <v>0</v>
      </c>
      <c r="O425">
        <f t="shared" si="29"/>
        <v>0</v>
      </c>
      <c r="P425">
        <f t="shared" si="28"/>
        <v>1</v>
      </c>
    </row>
    <row r="426" spans="12:16" x14ac:dyDescent="0.25">
      <c r="L426" s="264">
        <f>Member!A426</f>
        <v>38747</v>
      </c>
      <c r="M426">
        <f>SUMIF(Erfassung3!BD:BD,L426,Erfassung3!BW:BW)</f>
        <v>0</v>
      </c>
      <c r="N426">
        <f>SUMIF(Erfassung3!BD:BD,L426,Erfassung3!BG:BG)</f>
        <v>0</v>
      </c>
      <c r="O426">
        <f t="shared" si="29"/>
        <v>0</v>
      </c>
      <c r="P426">
        <f t="shared" si="28"/>
        <v>1</v>
      </c>
    </row>
    <row r="427" spans="12:16" x14ac:dyDescent="0.25">
      <c r="L427" s="264">
        <f>Member!A427</f>
        <v>15911</v>
      </c>
      <c r="M427">
        <f>SUMIF(Erfassung3!BD:BD,L427,Erfassung3!BW:BW)</f>
        <v>0</v>
      </c>
      <c r="N427">
        <f>SUMIF(Erfassung3!BD:BD,L427,Erfassung3!BG:BG)</f>
        <v>0</v>
      </c>
      <c r="O427">
        <f t="shared" si="29"/>
        <v>0</v>
      </c>
      <c r="P427">
        <f t="shared" si="28"/>
        <v>1</v>
      </c>
    </row>
    <row r="428" spans="12:16" x14ac:dyDescent="0.25">
      <c r="L428" s="264">
        <f>Member!A428</f>
        <v>7177</v>
      </c>
      <c r="M428">
        <f>SUMIF(Erfassung3!BD:BD,L428,Erfassung3!BW:BW)</f>
        <v>0</v>
      </c>
      <c r="N428">
        <f>SUMIF(Erfassung3!BD:BD,L428,Erfassung3!BG:BG)</f>
        <v>0</v>
      </c>
      <c r="O428">
        <f t="shared" si="29"/>
        <v>0</v>
      </c>
      <c r="P428">
        <f t="shared" si="28"/>
        <v>1</v>
      </c>
    </row>
    <row r="429" spans="12:16" x14ac:dyDescent="0.25">
      <c r="L429" s="264">
        <f>Member!A429</f>
        <v>38044</v>
      </c>
      <c r="M429">
        <f>SUMIF(Erfassung3!BD:BD,L429,Erfassung3!BW:BW)</f>
        <v>0</v>
      </c>
      <c r="N429">
        <f>SUMIF(Erfassung3!BD:BD,L429,Erfassung3!BG:BG)</f>
        <v>0</v>
      </c>
      <c r="O429">
        <f t="shared" si="29"/>
        <v>0</v>
      </c>
      <c r="P429">
        <f t="shared" si="28"/>
        <v>1</v>
      </c>
    </row>
    <row r="430" spans="12:16" x14ac:dyDescent="0.25">
      <c r="L430" s="264">
        <f>Member!A430</f>
        <v>38401</v>
      </c>
      <c r="M430">
        <f>SUMIF(Erfassung3!BD:BD,L430,Erfassung3!BW:BW)</f>
        <v>0</v>
      </c>
      <c r="N430">
        <f>SUMIF(Erfassung3!BD:BD,L430,Erfassung3!BG:BG)</f>
        <v>0</v>
      </c>
      <c r="O430">
        <f t="shared" si="29"/>
        <v>0</v>
      </c>
      <c r="P430">
        <f t="shared" si="28"/>
        <v>1</v>
      </c>
    </row>
    <row r="431" spans="12:16" x14ac:dyDescent="0.25">
      <c r="L431" s="264">
        <f>Member!A431</f>
        <v>16900</v>
      </c>
      <c r="M431">
        <f>SUMIF(Erfassung3!BD:BD,L431,Erfassung3!BW:BW)</f>
        <v>0</v>
      </c>
      <c r="N431">
        <f>SUMIF(Erfassung3!BD:BD,L431,Erfassung3!BG:BG)</f>
        <v>0</v>
      </c>
      <c r="O431">
        <f t="shared" si="29"/>
        <v>0</v>
      </c>
      <c r="P431">
        <f t="shared" si="28"/>
        <v>1</v>
      </c>
    </row>
    <row r="432" spans="12:16" x14ac:dyDescent="0.25">
      <c r="L432" s="264">
        <f>Member!A432</f>
        <v>38583</v>
      </c>
      <c r="M432">
        <f>SUMIF(Erfassung3!BD:BD,L432,Erfassung3!BW:BW)</f>
        <v>0</v>
      </c>
      <c r="N432">
        <f>SUMIF(Erfassung3!BD:BD,L432,Erfassung3!BG:BG)</f>
        <v>0</v>
      </c>
      <c r="O432">
        <f t="shared" si="29"/>
        <v>0</v>
      </c>
      <c r="P432">
        <f t="shared" si="28"/>
        <v>1</v>
      </c>
    </row>
    <row r="433" spans="12:16" x14ac:dyDescent="0.25">
      <c r="L433" s="264">
        <f>Member!A433</f>
        <v>38607</v>
      </c>
      <c r="M433">
        <f>SUMIF(Erfassung3!BD:BD,L433,Erfassung3!BW:BW)</f>
        <v>0</v>
      </c>
      <c r="N433">
        <f>SUMIF(Erfassung3!BD:BD,L433,Erfassung3!BG:BG)</f>
        <v>0</v>
      </c>
      <c r="O433">
        <f t="shared" si="29"/>
        <v>0</v>
      </c>
      <c r="P433">
        <f t="shared" si="28"/>
        <v>1</v>
      </c>
    </row>
    <row r="434" spans="12:16" x14ac:dyDescent="0.25">
      <c r="L434" s="264">
        <f>Member!A434</f>
        <v>38365</v>
      </c>
      <c r="M434">
        <f>SUMIF(Erfassung3!BD:BD,L434,Erfassung3!BW:BW)</f>
        <v>0</v>
      </c>
      <c r="N434">
        <f>SUMIF(Erfassung3!BD:BD,L434,Erfassung3!BG:BG)</f>
        <v>0</v>
      </c>
      <c r="O434">
        <f t="shared" si="29"/>
        <v>0</v>
      </c>
      <c r="P434">
        <f t="shared" si="28"/>
        <v>1</v>
      </c>
    </row>
    <row r="435" spans="12:16" x14ac:dyDescent="0.25">
      <c r="L435" s="264">
        <f>Member!A435</f>
        <v>7787</v>
      </c>
      <c r="M435">
        <f>SUMIF(Erfassung3!BD:BD,L435,Erfassung3!BW:BW)</f>
        <v>0</v>
      </c>
      <c r="N435">
        <f>SUMIF(Erfassung3!BD:BD,L435,Erfassung3!BG:BG)</f>
        <v>0</v>
      </c>
      <c r="O435">
        <f t="shared" si="29"/>
        <v>0</v>
      </c>
      <c r="P435">
        <f t="shared" si="28"/>
        <v>1</v>
      </c>
    </row>
    <row r="436" spans="12:16" x14ac:dyDescent="0.25">
      <c r="L436" s="264">
        <f>Member!A436</f>
        <v>7770</v>
      </c>
      <c r="M436">
        <f>SUMIF(Erfassung3!BD:BD,L436,Erfassung3!BW:BW)</f>
        <v>0</v>
      </c>
      <c r="N436">
        <f>SUMIF(Erfassung3!BD:BD,L436,Erfassung3!BG:BG)</f>
        <v>0</v>
      </c>
      <c r="O436">
        <f t="shared" si="29"/>
        <v>0</v>
      </c>
      <c r="P436">
        <f t="shared" si="28"/>
        <v>1</v>
      </c>
    </row>
    <row r="437" spans="12:16" x14ac:dyDescent="0.25">
      <c r="L437" s="264">
        <f>Member!A437</f>
        <v>38604</v>
      </c>
      <c r="M437">
        <f>SUMIF(Erfassung3!BD:BD,L437,Erfassung3!BW:BW)</f>
        <v>0</v>
      </c>
      <c r="N437">
        <f>SUMIF(Erfassung3!BD:BD,L437,Erfassung3!BG:BG)</f>
        <v>0</v>
      </c>
      <c r="O437">
        <f t="shared" si="29"/>
        <v>0</v>
      </c>
      <c r="P437">
        <f t="shared" si="28"/>
        <v>1</v>
      </c>
    </row>
    <row r="438" spans="12:16" x14ac:dyDescent="0.25">
      <c r="L438" s="264">
        <f>Member!A438</f>
        <v>38210</v>
      </c>
      <c r="M438">
        <f>SUMIF(Erfassung3!BD:BD,L438,Erfassung3!BW:BW)</f>
        <v>0</v>
      </c>
      <c r="N438">
        <f>SUMIF(Erfassung3!BD:BD,L438,Erfassung3!BG:BG)</f>
        <v>0</v>
      </c>
      <c r="O438">
        <f t="shared" si="29"/>
        <v>0</v>
      </c>
      <c r="P438">
        <f t="shared" si="28"/>
        <v>1</v>
      </c>
    </row>
    <row r="439" spans="12:16" x14ac:dyDescent="0.25">
      <c r="L439" s="264">
        <f>Member!A439</f>
        <v>29621</v>
      </c>
      <c r="M439">
        <f>SUMIF(Erfassung3!BD:BD,L439,Erfassung3!BW:BW)</f>
        <v>0</v>
      </c>
      <c r="N439">
        <f>SUMIF(Erfassung3!BD:BD,L439,Erfassung3!BG:BG)</f>
        <v>0</v>
      </c>
      <c r="O439">
        <f t="shared" si="29"/>
        <v>0</v>
      </c>
      <c r="P439">
        <f t="shared" si="28"/>
        <v>1</v>
      </c>
    </row>
    <row r="440" spans="12:16" x14ac:dyDescent="0.25">
      <c r="L440" s="264">
        <f>Member!A440</f>
        <v>7772</v>
      </c>
      <c r="M440">
        <f>SUMIF(Erfassung3!BD:BD,L440,Erfassung3!BW:BW)</f>
        <v>0</v>
      </c>
      <c r="N440">
        <f>SUMIF(Erfassung3!BD:BD,L440,Erfassung3!BG:BG)</f>
        <v>0</v>
      </c>
      <c r="O440">
        <f t="shared" si="29"/>
        <v>0</v>
      </c>
      <c r="P440">
        <f t="shared" si="28"/>
        <v>1</v>
      </c>
    </row>
    <row r="441" spans="12:16" x14ac:dyDescent="0.25">
      <c r="L441" s="264">
        <f>Member!A441</f>
        <v>7786</v>
      </c>
      <c r="M441">
        <f>SUMIF(Erfassung3!BD:BD,L441,Erfassung3!BW:BW)</f>
        <v>0</v>
      </c>
      <c r="N441">
        <f>SUMIF(Erfassung3!BD:BD,L441,Erfassung3!BG:BG)</f>
        <v>0</v>
      </c>
      <c r="O441">
        <f t="shared" si="29"/>
        <v>0</v>
      </c>
      <c r="P441">
        <f t="shared" si="28"/>
        <v>1</v>
      </c>
    </row>
    <row r="442" spans="12:16" x14ac:dyDescent="0.25">
      <c r="L442" s="264">
        <f>Member!A442</f>
        <v>38640</v>
      </c>
      <c r="M442">
        <f>SUMIF(Erfassung3!BD:BD,L442,Erfassung3!BW:BW)</f>
        <v>0</v>
      </c>
      <c r="N442">
        <f>SUMIF(Erfassung3!BD:BD,L442,Erfassung3!BG:BG)</f>
        <v>0</v>
      </c>
      <c r="O442">
        <f t="shared" si="29"/>
        <v>0</v>
      </c>
      <c r="P442">
        <f t="shared" si="28"/>
        <v>1</v>
      </c>
    </row>
    <row r="443" spans="12:16" x14ac:dyDescent="0.25">
      <c r="L443" s="264">
        <f>Member!A443</f>
        <v>38554</v>
      </c>
      <c r="M443">
        <f>SUMIF(Erfassung3!BD:BD,L443,Erfassung3!BW:BW)</f>
        <v>0</v>
      </c>
      <c r="N443">
        <f>SUMIF(Erfassung3!BD:BD,L443,Erfassung3!BG:BG)</f>
        <v>0</v>
      </c>
      <c r="O443">
        <f t="shared" si="29"/>
        <v>0</v>
      </c>
      <c r="P443">
        <f t="shared" si="28"/>
        <v>1</v>
      </c>
    </row>
    <row r="444" spans="12:16" x14ac:dyDescent="0.25">
      <c r="L444" s="264">
        <f>Member!A444</f>
        <v>38977</v>
      </c>
      <c r="M444">
        <f>SUMIF(Erfassung3!BD:BD,L444,Erfassung3!BW:BW)</f>
        <v>0</v>
      </c>
      <c r="N444">
        <f>SUMIF(Erfassung3!BD:BD,L444,Erfassung3!BG:BG)</f>
        <v>0</v>
      </c>
      <c r="O444">
        <f t="shared" si="29"/>
        <v>0</v>
      </c>
      <c r="P444">
        <f t="shared" si="28"/>
        <v>1</v>
      </c>
    </row>
    <row r="445" spans="12:16" x14ac:dyDescent="0.25">
      <c r="L445" s="264">
        <f>Member!A445</f>
        <v>25347</v>
      </c>
      <c r="M445">
        <f>SUMIF(Erfassung3!BD:BD,L445,Erfassung3!BW:BW)</f>
        <v>0</v>
      </c>
      <c r="N445">
        <f>SUMIF(Erfassung3!BD:BD,L445,Erfassung3!BG:BG)</f>
        <v>0</v>
      </c>
      <c r="O445">
        <f t="shared" si="29"/>
        <v>0</v>
      </c>
      <c r="P445">
        <f t="shared" si="28"/>
        <v>1</v>
      </c>
    </row>
    <row r="446" spans="12:16" x14ac:dyDescent="0.25">
      <c r="L446" s="264">
        <f>Member!A446</f>
        <v>7721</v>
      </c>
      <c r="M446">
        <f>SUMIF(Erfassung3!BD:BD,L446,Erfassung3!BW:BW)</f>
        <v>0</v>
      </c>
      <c r="N446">
        <f>SUMIF(Erfassung3!BD:BD,L446,Erfassung3!BG:BG)</f>
        <v>0</v>
      </c>
      <c r="O446">
        <f t="shared" si="29"/>
        <v>0</v>
      </c>
      <c r="P446">
        <f t="shared" si="28"/>
        <v>1</v>
      </c>
    </row>
    <row r="447" spans="12:16" x14ac:dyDescent="0.25">
      <c r="L447" s="264">
        <f>Member!A447</f>
        <v>7801</v>
      </c>
      <c r="M447">
        <f>SUMIF(Erfassung3!BD:BD,L447,Erfassung3!BW:BW)</f>
        <v>0</v>
      </c>
      <c r="N447">
        <f>SUMIF(Erfassung3!BD:BD,L447,Erfassung3!BG:BG)</f>
        <v>0</v>
      </c>
      <c r="O447">
        <f t="shared" si="29"/>
        <v>0</v>
      </c>
      <c r="P447">
        <f t="shared" si="28"/>
        <v>1</v>
      </c>
    </row>
    <row r="448" spans="12:16" x14ac:dyDescent="0.25">
      <c r="L448" s="264">
        <f>Member!A448</f>
        <v>7709</v>
      </c>
      <c r="M448">
        <f>SUMIF(Erfassung3!BD:BD,L448,Erfassung3!BW:BW)</f>
        <v>0</v>
      </c>
      <c r="N448">
        <f>SUMIF(Erfassung3!BD:BD,L448,Erfassung3!BG:BG)</f>
        <v>0</v>
      </c>
      <c r="O448">
        <f t="shared" si="29"/>
        <v>0</v>
      </c>
      <c r="P448">
        <f t="shared" si="28"/>
        <v>1</v>
      </c>
    </row>
    <row r="449" spans="12:16" x14ac:dyDescent="0.25">
      <c r="L449" s="264">
        <f>Member!A449</f>
        <v>38351</v>
      </c>
      <c r="M449">
        <f>SUMIF(Erfassung3!BD:BD,L449,Erfassung3!BW:BW)</f>
        <v>0</v>
      </c>
      <c r="N449">
        <f>SUMIF(Erfassung3!BD:BD,L449,Erfassung3!BG:BG)</f>
        <v>0</v>
      </c>
      <c r="O449">
        <f t="shared" si="29"/>
        <v>0</v>
      </c>
      <c r="P449">
        <f t="shared" si="28"/>
        <v>1</v>
      </c>
    </row>
    <row r="450" spans="12:16" x14ac:dyDescent="0.25">
      <c r="L450" s="264">
        <f>Member!A450</f>
        <v>38664</v>
      </c>
      <c r="M450">
        <f>SUMIF(Erfassung3!BD:BD,L450,Erfassung3!BW:BW)</f>
        <v>0</v>
      </c>
      <c r="N450">
        <f>SUMIF(Erfassung3!BD:BD,L450,Erfassung3!BG:BG)</f>
        <v>0</v>
      </c>
      <c r="O450">
        <f t="shared" si="29"/>
        <v>0</v>
      </c>
      <c r="P450">
        <f t="shared" ref="P450:P513" si="30">RANK(O450,O:O)</f>
        <v>1</v>
      </c>
    </row>
    <row r="451" spans="12:16" x14ac:dyDescent="0.25">
      <c r="L451" s="264">
        <f>Member!A451</f>
        <v>25692</v>
      </c>
      <c r="M451">
        <f>SUMIF(Erfassung3!BD:BD,L451,Erfassung3!BW:BW)</f>
        <v>0</v>
      </c>
      <c r="N451">
        <f>SUMIF(Erfassung3!BD:BD,L451,Erfassung3!BG:BG)</f>
        <v>0</v>
      </c>
      <c r="O451">
        <f t="shared" ref="O451:O514" si="31">IF(N451=0,0,M451/N451-ROW()/1000000000)</f>
        <v>0</v>
      </c>
      <c r="P451">
        <f t="shared" si="30"/>
        <v>1</v>
      </c>
    </row>
    <row r="452" spans="12:16" x14ac:dyDescent="0.25">
      <c r="L452" s="264">
        <f>Member!A452</f>
        <v>38774</v>
      </c>
      <c r="M452">
        <f>SUMIF(Erfassung3!BD:BD,L452,Erfassung3!BW:BW)</f>
        <v>0</v>
      </c>
      <c r="N452">
        <f>SUMIF(Erfassung3!BD:BD,L452,Erfassung3!BG:BG)</f>
        <v>0</v>
      </c>
      <c r="O452">
        <f t="shared" si="31"/>
        <v>0</v>
      </c>
      <c r="P452">
        <f t="shared" si="30"/>
        <v>1</v>
      </c>
    </row>
    <row r="453" spans="12:16" x14ac:dyDescent="0.25">
      <c r="L453" s="264">
        <f>Member!A453</f>
        <v>38257</v>
      </c>
      <c r="M453">
        <f>SUMIF(Erfassung3!BD:BD,L453,Erfassung3!BW:BW)</f>
        <v>0</v>
      </c>
      <c r="N453">
        <f>SUMIF(Erfassung3!BD:BD,L453,Erfassung3!BG:BG)</f>
        <v>0</v>
      </c>
      <c r="O453">
        <f t="shared" si="31"/>
        <v>0</v>
      </c>
      <c r="P453">
        <f t="shared" si="30"/>
        <v>1</v>
      </c>
    </row>
    <row r="454" spans="12:16" x14ac:dyDescent="0.25">
      <c r="L454" s="264">
        <f>Member!A454</f>
        <v>25423</v>
      </c>
      <c r="M454">
        <f>SUMIF(Erfassung3!BD:BD,L454,Erfassung3!BW:BW)</f>
        <v>0</v>
      </c>
      <c r="N454">
        <f>SUMIF(Erfassung3!BD:BD,L454,Erfassung3!BG:BG)</f>
        <v>0</v>
      </c>
      <c r="O454">
        <f t="shared" si="31"/>
        <v>0</v>
      </c>
      <c r="P454">
        <f t="shared" si="30"/>
        <v>1</v>
      </c>
    </row>
    <row r="455" spans="12:16" x14ac:dyDescent="0.25">
      <c r="L455" s="264">
        <f>Member!A455</f>
        <v>38935</v>
      </c>
      <c r="M455">
        <f>SUMIF(Erfassung3!BD:BD,L455,Erfassung3!BW:BW)</f>
        <v>0</v>
      </c>
      <c r="N455">
        <f>SUMIF(Erfassung3!BD:BD,L455,Erfassung3!BG:BG)</f>
        <v>0</v>
      </c>
      <c r="O455">
        <f t="shared" si="31"/>
        <v>0</v>
      </c>
      <c r="P455">
        <f t="shared" si="30"/>
        <v>1</v>
      </c>
    </row>
    <row r="456" spans="12:16" x14ac:dyDescent="0.25">
      <c r="L456" s="264">
        <f>Member!A456</f>
        <v>38884</v>
      </c>
      <c r="M456">
        <f>SUMIF(Erfassung3!BD:BD,L456,Erfassung3!BW:BW)</f>
        <v>0</v>
      </c>
      <c r="N456">
        <f>SUMIF(Erfassung3!BD:BD,L456,Erfassung3!BG:BG)</f>
        <v>0</v>
      </c>
      <c r="O456">
        <f t="shared" si="31"/>
        <v>0</v>
      </c>
      <c r="P456">
        <f t="shared" si="30"/>
        <v>1</v>
      </c>
    </row>
    <row r="457" spans="12:16" x14ac:dyDescent="0.25">
      <c r="L457" s="264">
        <f>Member!A457</f>
        <v>38744</v>
      </c>
      <c r="M457">
        <f>SUMIF(Erfassung3!BD:BD,L457,Erfassung3!BW:BW)</f>
        <v>0</v>
      </c>
      <c r="N457">
        <f>SUMIF(Erfassung3!BD:BD,L457,Erfassung3!BG:BG)</f>
        <v>0</v>
      </c>
      <c r="O457">
        <f t="shared" si="31"/>
        <v>0</v>
      </c>
      <c r="P457">
        <f t="shared" si="30"/>
        <v>1</v>
      </c>
    </row>
    <row r="458" spans="12:16" x14ac:dyDescent="0.25">
      <c r="L458" s="264">
        <f>Member!A458</f>
        <v>25923</v>
      </c>
      <c r="M458">
        <f>SUMIF(Erfassung3!BD:BD,L458,Erfassung3!BW:BW)</f>
        <v>0</v>
      </c>
      <c r="N458">
        <f>SUMIF(Erfassung3!BD:BD,L458,Erfassung3!BG:BG)</f>
        <v>0</v>
      </c>
      <c r="O458">
        <f t="shared" si="31"/>
        <v>0</v>
      </c>
      <c r="P458">
        <f t="shared" si="30"/>
        <v>1</v>
      </c>
    </row>
    <row r="459" spans="12:16" x14ac:dyDescent="0.25">
      <c r="L459" s="264">
        <f>Member!A459</f>
        <v>38914</v>
      </c>
      <c r="M459">
        <f>SUMIF(Erfassung3!BD:BD,L459,Erfassung3!BW:BW)</f>
        <v>0</v>
      </c>
      <c r="N459">
        <f>SUMIF(Erfassung3!BD:BD,L459,Erfassung3!BG:BG)</f>
        <v>0</v>
      </c>
      <c r="O459">
        <f t="shared" si="31"/>
        <v>0</v>
      </c>
      <c r="P459">
        <f t="shared" si="30"/>
        <v>1</v>
      </c>
    </row>
    <row r="460" spans="12:16" x14ac:dyDescent="0.25">
      <c r="L460" s="264">
        <f>Member!A460</f>
        <v>25919</v>
      </c>
      <c r="M460">
        <f>SUMIF(Erfassung3!BD:BD,L460,Erfassung3!BW:BW)</f>
        <v>0</v>
      </c>
      <c r="N460">
        <f>SUMIF(Erfassung3!BD:BD,L460,Erfassung3!BG:BG)</f>
        <v>0</v>
      </c>
      <c r="O460">
        <f t="shared" si="31"/>
        <v>0</v>
      </c>
      <c r="P460">
        <f t="shared" si="30"/>
        <v>1</v>
      </c>
    </row>
    <row r="461" spans="12:16" x14ac:dyDescent="0.25">
      <c r="L461" s="264">
        <f>Member!A461</f>
        <v>38188</v>
      </c>
      <c r="M461">
        <f>SUMIF(Erfassung3!BD:BD,L461,Erfassung3!BW:BW)</f>
        <v>0</v>
      </c>
      <c r="N461">
        <f>SUMIF(Erfassung3!BD:BD,L461,Erfassung3!BG:BG)</f>
        <v>0</v>
      </c>
      <c r="O461">
        <f t="shared" si="31"/>
        <v>0</v>
      </c>
      <c r="P461">
        <f t="shared" si="30"/>
        <v>1</v>
      </c>
    </row>
    <row r="462" spans="12:16" x14ac:dyDescent="0.25">
      <c r="L462" s="264">
        <f>Member!A462</f>
        <v>25433</v>
      </c>
      <c r="M462">
        <f>SUMIF(Erfassung3!BD:BD,L462,Erfassung3!BW:BW)</f>
        <v>0</v>
      </c>
      <c r="N462">
        <f>SUMIF(Erfassung3!BD:BD,L462,Erfassung3!BG:BG)</f>
        <v>0</v>
      </c>
      <c r="O462">
        <f t="shared" si="31"/>
        <v>0</v>
      </c>
      <c r="P462">
        <f t="shared" si="30"/>
        <v>1</v>
      </c>
    </row>
    <row r="463" spans="12:16" x14ac:dyDescent="0.25">
      <c r="L463" s="264">
        <f>Member!A463</f>
        <v>16899</v>
      </c>
      <c r="M463">
        <f>SUMIF(Erfassung3!BD:BD,L463,Erfassung3!BW:BW)</f>
        <v>0</v>
      </c>
      <c r="N463">
        <f>SUMIF(Erfassung3!BD:BD,L463,Erfassung3!BG:BG)</f>
        <v>0</v>
      </c>
      <c r="O463">
        <f t="shared" si="31"/>
        <v>0</v>
      </c>
      <c r="P463">
        <f t="shared" si="30"/>
        <v>1</v>
      </c>
    </row>
    <row r="464" spans="12:16" x14ac:dyDescent="0.25">
      <c r="L464" s="264">
        <f>Member!A464</f>
        <v>19862</v>
      </c>
      <c r="M464">
        <f>SUMIF(Erfassung3!BD:BD,L464,Erfassung3!BW:BW)</f>
        <v>0</v>
      </c>
      <c r="N464">
        <f>SUMIF(Erfassung3!BD:BD,L464,Erfassung3!BG:BG)</f>
        <v>0</v>
      </c>
      <c r="O464">
        <f t="shared" si="31"/>
        <v>0</v>
      </c>
      <c r="P464">
        <f t="shared" si="30"/>
        <v>1</v>
      </c>
    </row>
    <row r="465" spans="12:16" x14ac:dyDescent="0.25">
      <c r="L465" s="264">
        <f>Member!A465</f>
        <v>10678</v>
      </c>
      <c r="M465">
        <f>SUMIF(Erfassung3!BD:BD,L465,Erfassung3!BW:BW)</f>
        <v>0</v>
      </c>
      <c r="N465">
        <f>SUMIF(Erfassung3!BD:BD,L465,Erfassung3!BG:BG)</f>
        <v>0</v>
      </c>
      <c r="O465">
        <f t="shared" si="31"/>
        <v>0</v>
      </c>
      <c r="P465">
        <f t="shared" si="30"/>
        <v>1</v>
      </c>
    </row>
    <row r="466" spans="12:16" x14ac:dyDescent="0.25">
      <c r="L466" s="264">
        <f>Member!A466</f>
        <v>38299</v>
      </c>
      <c r="M466">
        <f>SUMIF(Erfassung3!BD:BD,L466,Erfassung3!BW:BW)</f>
        <v>0</v>
      </c>
      <c r="N466">
        <f>SUMIF(Erfassung3!BD:BD,L466,Erfassung3!BG:BG)</f>
        <v>0</v>
      </c>
      <c r="O466">
        <f t="shared" si="31"/>
        <v>0</v>
      </c>
      <c r="P466">
        <f t="shared" si="30"/>
        <v>1</v>
      </c>
    </row>
    <row r="467" spans="12:16" x14ac:dyDescent="0.25">
      <c r="L467" s="264">
        <f>Member!A467</f>
        <v>7245</v>
      </c>
      <c r="M467">
        <f>SUMIF(Erfassung3!BD:BD,L467,Erfassung3!BW:BW)</f>
        <v>0</v>
      </c>
      <c r="N467">
        <f>SUMIF(Erfassung3!BD:BD,L467,Erfassung3!BG:BG)</f>
        <v>0</v>
      </c>
      <c r="O467">
        <f t="shared" si="31"/>
        <v>0</v>
      </c>
      <c r="P467">
        <f t="shared" si="30"/>
        <v>1</v>
      </c>
    </row>
    <row r="468" spans="12:16" x14ac:dyDescent="0.25">
      <c r="L468" s="264">
        <f>Member!A468</f>
        <v>38310</v>
      </c>
      <c r="M468">
        <f>SUMIF(Erfassung3!BD:BD,L468,Erfassung3!BW:BW)</f>
        <v>0</v>
      </c>
      <c r="N468">
        <f>SUMIF(Erfassung3!BD:BD,L468,Erfassung3!BG:BG)</f>
        <v>0</v>
      </c>
      <c r="O468">
        <f t="shared" si="31"/>
        <v>0</v>
      </c>
      <c r="P468">
        <f t="shared" si="30"/>
        <v>1</v>
      </c>
    </row>
    <row r="469" spans="12:16" x14ac:dyDescent="0.25">
      <c r="L469" s="264">
        <f>Member!A469</f>
        <v>38889</v>
      </c>
      <c r="M469">
        <f>SUMIF(Erfassung3!BD:BD,L469,Erfassung3!BW:BW)</f>
        <v>0</v>
      </c>
      <c r="N469">
        <f>SUMIF(Erfassung3!BD:BD,L469,Erfassung3!BG:BG)</f>
        <v>0</v>
      </c>
      <c r="O469">
        <f t="shared" si="31"/>
        <v>0</v>
      </c>
      <c r="P469">
        <f t="shared" si="30"/>
        <v>1</v>
      </c>
    </row>
    <row r="470" spans="12:16" x14ac:dyDescent="0.25">
      <c r="L470" s="264">
        <f>Member!A470</f>
        <v>38541</v>
      </c>
      <c r="M470">
        <f>SUMIF(Erfassung3!BD:BD,L470,Erfassung3!BW:BW)</f>
        <v>0</v>
      </c>
      <c r="N470">
        <f>SUMIF(Erfassung3!BD:BD,L470,Erfassung3!BG:BG)</f>
        <v>0</v>
      </c>
      <c r="O470">
        <f t="shared" si="31"/>
        <v>0</v>
      </c>
      <c r="P470">
        <f t="shared" si="30"/>
        <v>1</v>
      </c>
    </row>
    <row r="471" spans="12:16" x14ac:dyDescent="0.25">
      <c r="L471" s="264">
        <f>Member!A471</f>
        <v>25785</v>
      </c>
      <c r="M471">
        <f>SUMIF(Erfassung3!BD:BD,L471,Erfassung3!BW:BW)</f>
        <v>0</v>
      </c>
      <c r="N471">
        <f>SUMIF(Erfassung3!BD:BD,L471,Erfassung3!BG:BG)</f>
        <v>0</v>
      </c>
      <c r="O471">
        <f t="shared" si="31"/>
        <v>0</v>
      </c>
      <c r="P471">
        <f t="shared" si="30"/>
        <v>1</v>
      </c>
    </row>
    <row r="472" spans="12:16" x14ac:dyDescent="0.25">
      <c r="L472" s="264">
        <f>Member!A472</f>
        <v>38712</v>
      </c>
      <c r="M472">
        <f>SUMIF(Erfassung3!BD:BD,L472,Erfassung3!BW:BW)</f>
        <v>0</v>
      </c>
      <c r="N472">
        <f>SUMIF(Erfassung3!BD:BD,L472,Erfassung3!BG:BG)</f>
        <v>0</v>
      </c>
      <c r="O472">
        <f t="shared" si="31"/>
        <v>0</v>
      </c>
      <c r="P472">
        <f t="shared" si="30"/>
        <v>1</v>
      </c>
    </row>
    <row r="473" spans="12:16" x14ac:dyDescent="0.25">
      <c r="L473" s="264">
        <f>Member!A473</f>
        <v>38357</v>
      </c>
      <c r="M473">
        <f>SUMIF(Erfassung3!BD:BD,L473,Erfassung3!BW:BW)</f>
        <v>0</v>
      </c>
      <c r="N473">
        <f>SUMIF(Erfassung3!BD:BD,L473,Erfassung3!BG:BG)</f>
        <v>0</v>
      </c>
      <c r="O473">
        <f t="shared" si="31"/>
        <v>0</v>
      </c>
      <c r="P473">
        <f t="shared" si="30"/>
        <v>1</v>
      </c>
    </row>
    <row r="474" spans="12:16" x14ac:dyDescent="0.25">
      <c r="L474" s="264">
        <f>Member!A474</f>
        <v>16820</v>
      </c>
      <c r="M474">
        <f>SUMIF(Erfassung3!BD:BD,L474,Erfassung3!BW:BW)</f>
        <v>0</v>
      </c>
      <c r="N474">
        <f>SUMIF(Erfassung3!BD:BD,L474,Erfassung3!BG:BG)</f>
        <v>0</v>
      </c>
      <c r="O474">
        <f t="shared" si="31"/>
        <v>0</v>
      </c>
      <c r="P474">
        <f t="shared" si="30"/>
        <v>1</v>
      </c>
    </row>
    <row r="475" spans="12:16" x14ac:dyDescent="0.25">
      <c r="L475" s="264">
        <f>Member!A475</f>
        <v>38307</v>
      </c>
      <c r="M475">
        <f>SUMIF(Erfassung3!BD:BD,L475,Erfassung3!BW:BW)</f>
        <v>0</v>
      </c>
      <c r="N475">
        <f>SUMIF(Erfassung3!BD:BD,L475,Erfassung3!BG:BG)</f>
        <v>0</v>
      </c>
      <c r="O475">
        <f t="shared" si="31"/>
        <v>0</v>
      </c>
      <c r="P475">
        <f t="shared" si="30"/>
        <v>1</v>
      </c>
    </row>
    <row r="476" spans="12:16" x14ac:dyDescent="0.25">
      <c r="L476" s="264">
        <f>Member!A476</f>
        <v>38305</v>
      </c>
      <c r="M476">
        <f>SUMIF(Erfassung3!BD:BD,L476,Erfassung3!BW:BW)</f>
        <v>0</v>
      </c>
      <c r="N476">
        <f>SUMIF(Erfassung3!BD:BD,L476,Erfassung3!BG:BG)</f>
        <v>0</v>
      </c>
      <c r="O476">
        <f t="shared" si="31"/>
        <v>0</v>
      </c>
      <c r="P476">
        <f t="shared" si="30"/>
        <v>1</v>
      </c>
    </row>
    <row r="477" spans="12:16" x14ac:dyDescent="0.25">
      <c r="L477" s="264">
        <f>Member!A477</f>
        <v>38864</v>
      </c>
      <c r="M477">
        <f>SUMIF(Erfassung3!BD:BD,L477,Erfassung3!BW:BW)</f>
        <v>0</v>
      </c>
      <c r="N477">
        <f>SUMIF(Erfassung3!BD:BD,L477,Erfassung3!BG:BG)</f>
        <v>0</v>
      </c>
      <c r="O477">
        <f t="shared" si="31"/>
        <v>0</v>
      </c>
      <c r="P477">
        <f t="shared" si="30"/>
        <v>1</v>
      </c>
    </row>
    <row r="478" spans="12:16" x14ac:dyDescent="0.25">
      <c r="L478" s="264">
        <f>Member!A478</f>
        <v>38955</v>
      </c>
      <c r="M478">
        <f>SUMIF(Erfassung3!BD:BD,L478,Erfassung3!BW:BW)</f>
        <v>0</v>
      </c>
      <c r="N478">
        <f>SUMIF(Erfassung3!BD:BD,L478,Erfassung3!BG:BG)</f>
        <v>0</v>
      </c>
      <c r="O478">
        <f t="shared" si="31"/>
        <v>0</v>
      </c>
      <c r="P478">
        <f t="shared" si="30"/>
        <v>1</v>
      </c>
    </row>
    <row r="479" spans="12:16" x14ac:dyDescent="0.25">
      <c r="L479" s="264">
        <f>Member!A479</f>
        <v>38860</v>
      </c>
      <c r="M479">
        <f>SUMIF(Erfassung3!BD:BD,L479,Erfassung3!BW:BW)</f>
        <v>0</v>
      </c>
      <c r="N479">
        <f>SUMIF(Erfassung3!BD:BD,L479,Erfassung3!BG:BG)</f>
        <v>0</v>
      </c>
      <c r="O479">
        <f t="shared" si="31"/>
        <v>0</v>
      </c>
      <c r="P479">
        <f t="shared" si="30"/>
        <v>1</v>
      </c>
    </row>
    <row r="480" spans="12:16" x14ac:dyDescent="0.25">
      <c r="L480" s="264">
        <f>Member!A480</f>
        <v>7253</v>
      </c>
      <c r="M480">
        <f>SUMIF(Erfassung3!BD:BD,L480,Erfassung3!BW:BW)</f>
        <v>0</v>
      </c>
      <c r="N480">
        <f>SUMIF(Erfassung3!BD:BD,L480,Erfassung3!BG:BG)</f>
        <v>0</v>
      </c>
      <c r="O480">
        <f t="shared" si="31"/>
        <v>0</v>
      </c>
      <c r="P480">
        <f t="shared" si="30"/>
        <v>1</v>
      </c>
    </row>
    <row r="481" spans="12:16" x14ac:dyDescent="0.25">
      <c r="L481" s="264">
        <f>Member!A481</f>
        <v>38337</v>
      </c>
      <c r="M481">
        <f>SUMIF(Erfassung3!BD:BD,L481,Erfassung3!BW:BW)</f>
        <v>0</v>
      </c>
      <c r="N481">
        <f>SUMIF(Erfassung3!BD:BD,L481,Erfassung3!BG:BG)</f>
        <v>0</v>
      </c>
      <c r="O481">
        <f t="shared" si="31"/>
        <v>0</v>
      </c>
      <c r="P481">
        <f t="shared" si="30"/>
        <v>1</v>
      </c>
    </row>
    <row r="482" spans="12:16" x14ac:dyDescent="0.25">
      <c r="L482" s="264">
        <f>Member!A482</f>
        <v>38865</v>
      </c>
      <c r="M482">
        <f>SUMIF(Erfassung3!BD:BD,L482,Erfassung3!BW:BW)</f>
        <v>0</v>
      </c>
      <c r="N482">
        <f>SUMIF(Erfassung3!BD:BD,L482,Erfassung3!BG:BG)</f>
        <v>0</v>
      </c>
      <c r="O482">
        <f t="shared" si="31"/>
        <v>0</v>
      </c>
      <c r="P482">
        <f t="shared" si="30"/>
        <v>1</v>
      </c>
    </row>
    <row r="483" spans="12:16" x14ac:dyDescent="0.25">
      <c r="L483" s="264">
        <f>Member!A483</f>
        <v>38905</v>
      </c>
      <c r="M483">
        <f>SUMIF(Erfassung3!BD:BD,L483,Erfassung3!BW:BW)</f>
        <v>0</v>
      </c>
      <c r="N483">
        <f>SUMIF(Erfassung3!BD:BD,L483,Erfassung3!BG:BG)</f>
        <v>0</v>
      </c>
      <c r="O483">
        <f t="shared" si="31"/>
        <v>0</v>
      </c>
      <c r="P483">
        <f t="shared" si="30"/>
        <v>1</v>
      </c>
    </row>
    <row r="484" spans="12:16" x14ac:dyDescent="0.25">
      <c r="L484" s="264">
        <f>Member!A484</f>
        <v>38103</v>
      </c>
      <c r="M484">
        <f>SUMIF(Erfassung3!BD:BD,L484,Erfassung3!BW:BW)</f>
        <v>0</v>
      </c>
      <c r="N484">
        <f>SUMIF(Erfassung3!BD:BD,L484,Erfassung3!BG:BG)</f>
        <v>0</v>
      </c>
      <c r="O484">
        <f t="shared" si="31"/>
        <v>0</v>
      </c>
      <c r="P484">
        <f t="shared" si="30"/>
        <v>1</v>
      </c>
    </row>
    <row r="485" spans="12:16" x14ac:dyDescent="0.25">
      <c r="L485" s="264">
        <f>Member!A485</f>
        <v>38819</v>
      </c>
      <c r="M485">
        <f>SUMIF(Erfassung3!BD:BD,L485,Erfassung3!BW:BW)</f>
        <v>0</v>
      </c>
      <c r="N485">
        <f>SUMIF(Erfassung3!BD:BD,L485,Erfassung3!BG:BG)</f>
        <v>0</v>
      </c>
      <c r="O485">
        <f t="shared" si="31"/>
        <v>0</v>
      </c>
      <c r="P485">
        <f t="shared" si="30"/>
        <v>1</v>
      </c>
    </row>
    <row r="486" spans="12:16" x14ac:dyDescent="0.25">
      <c r="L486" s="264">
        <f>Member!A486</f>
        <v>38563</v>
      </c>
      <c r="M486">
        <f>SUMIF(Erfassung3!BD:BD,L486,Erfassung3!BW:BW)</f>
        <v>0</v>
      </c>
      <c r="N486">
        <f>SUMIF(Erfassung3!BD:BD,L486,Erfassung3!BG:BG)</f>
        <v>0</v>
      </c>
      <c r="O486">
        <f t="shared" si="31"/>
        <v>0</v>
      </c>
      <c r="P486">
        <f t="shared" si="30"/>
        <v>1</v>
      </c>
    </row>
    <row r="487" spans="12:16" x14ac:dyDescent="0.25">
      <c r="L487" s="264">
        <f>Member!A487</f>
        <v>38714</v>
      </c>
      <c r="M487">
        <f>SUMIF(Erfassung3!BD:BD,L487,Erfassung3!BW:BW)</f>
        <v>0</v>
      </c>
      <c r="N487">
        <f>SUMIF(Erfassung3!BD:BD,L487,Erfassung3!BG:BG)</f>
        <v>0</v>
      </c>
      <c r="O487">
        <f t="shared" si="31"/>
        <v>0</v>
      </c>
      <c r="P487">
        <f t="shared" si="30"/>
        <v>1</v>
      </c>
    </row>
    <row r="488" spans="12:16" x14ac:dyDescent="0.25">
      <c r="L488" s="264">
        <f>Member!A488</f>
        <v>16746</v>
      </c>
      <c r="M488">
        <f>SUMIF(Erfassung3!BD:BD,L488,Erfassung3!BW:BW)</f>
        <v>0</v>
      </c>
      <c r="N488">
        <f>SUMIF(Erfassung3!BD:BD,L488,Erfassung3!BG:BG)</f>
        <v>0</v>
      </c>
      <c r="O488">
        <f t="shared" si="31"/>
        <v>0</v>
      </c>
      <c r="P488">
        <f t="shared" si="30"/>
        <v>1</v>
      </c>
    </row>
    <row r="489" spans="12:16" x14ac:dyDescent="0.25">
      <c r="L489" s="264">
        <f>Member!A489</f>
        <v>16443</v>
      </c>
      <c r="M489">
        <f>SUMIF(Erfassung3!BD:BD,L489,Erfassung3!BW:BW)</f>
        <v>0</v>
      </c>
      <c r="N489">
        <f>SUMIF(Erfassung3!BD:BD,L489,Erfassung3!BG:BG)</f>
        <v>0</v>
      </c>
      <c r="O489">
        <f t="shared" si="31"/>
        <v>0</v>
      </c>
      <c r="P489">
        <f t="shared" si="30"/>
        <v>1</v>
      </c>
    </row>
    <row r="490" spans="12:16" x14ac:dyDescent="0.25">
      <c r="L490" s="264">
        <f>Member!A490</f>
        <v>16432</v>
      </c>
      <c r="M490">
        <f>SUMIF(Erfassung3!BD:BD,L490,Erfassung3!BW:BW)</f>
        <v>0</v>
      </c>
      <c r="N490">
        <f>SUMIF(Erfassung3!BD:BD,L490,Erfassung3!BG:BG)</f>
        <v>0</v>
      </c>
      <c r="O490">
        <f t="shared" si="31"/>
        <v>0</v>
      </c>
      <c r="P490">
        <f t="shared" si="30"/>
        <v>1</v>
      </c>
    </row>
    <row r="491" spans="12:16" x14ac:dyDescent="0.25">
      <c r="L491" s="264">
        <f>Member!A491</f>
        <v>16437</v>
      </c>
      <c r="M491">
        <f>SUMIF(Erfassung3!BD:BD,L491,Erfassung3!BW:BW)</f>
        <v>0</v>
      </c>
      <c r="N491">
        <f>SUMIF(Erfassung3!BD:BD,L491,Erfassung3!BG:BG)</f>
        <v>0</v>
      </c>
      <c r="O491">
        <f t="shared" si="31"/>
        <v>0</v>
      </c>
      <c r="P491">
        <f t="shared" si="30"/>
        <v>1</v>
      </c>
    </row>
    <row r="492" spans="12:16" x14ac:dyDescent="0.25">
      <c r="L492" s="264">
        <f>Member!A492</f>
        <v>16493</v>
      </c>
      <c r="M492">
        <f>SUMIF(Erfassung3!BD:BD,L492,Erfassung3!BW:BW)</f>
        <v>0</v>
      </c>
      <c r="N492">
        <f>SUMIF(Erfassung3!BD:BD,L492,Erfassung3!BG:BG)</f>
        <v>0</v>
      </c>
      <c r="O492">
        <f t="shared" si="31"/>
        <v>0</v>
      </c>
      <c r="P492">
        <f t="shared" si="30"/>
        <v>1</v>
      </c>
    </row>
    <row r="493" spans="12:16" x14ac:dyDescent="0.25">
      <c r="L493" s="264">
        <f>Member!A493</f>
        <v>38791</v>
      </c>
      <c r="M493">
        <f>SUMIF(Erfassung3!BD:BD,L493,Erfassung3!BW:BW)</f>
        <v>0</v>
      </c>
      <c r="N493">
        <f>SUMIF(Erfassung3!BD:BD,L493,Erfassung3!BG:BG)</f>
        <v>0</v>
      </c>
      <c r="O493">
        <f t="shared" si="31"/>
        <v>0</v>
      </c>
      <c r="P493">
        <f t="shared" si="30"/>
        <v>1</v>
      </c>
    </row>
    <row r="494" spans="12:16" x14ac:dyDescent="0.25">
      <c r="L494" s="264">
        <f>Member!A494</f>
        <v>38804</v>
      </c>
      <c r="M494">
        <f>SUMIF(Erfassung3!BD:BD,L494,Erfassung3!BW:BW)</f>
        <v>0</v>
      </c>
      <c r="N494">
        <f>SUMIF(Erfassung3!BD:BD,L494,Erfassung3!BG:BG)</f>
        <v>0</v>
      </c>
      <c r="O494">
        <f t="shared" si="31"/>
        <v>0</v>
      </c>
      <c r="P494">
        <f t="shared" si="30"/>
        <v>1</v>
      </c>
    </row>
    <row r="495" spans="12:16" x14ac:dyDescent="0.25">
      <c r="L495" s="264">
        <f>Member!A495</f>
        <v>38917</v>
      </c>
      <c r="M495">
        <f>SUMIF(Erfassung3!BD:BD,L495,Erfassung3!BW:BW)</f>
        <v>0</v>
      </c>
      <c r="N495">
        <f>SUMIF(Erfassung3!BD:BD,L495,Erfassung3!BG:BG)</f>
        <v>0</v>
      </c>
      <c r="O495">
        <f t="shared" si="31"/>
        <v>0</v>
      </c>
      <c r="P495">
        <f t="shared" si="30"/>
        <v>1</v>
      </c>
    </row>
    <row r="496" spans="12:16" x14ac:dyDescent="0.25">
      <c r="L496" s="264">
        <f>Member!A496</f>
        <v>16501</v>
      </c>
      <c r="M496">
        <f>SUMIF(Erfassung3!BD:BD,L496,Erfassung3!BW:BW)</f>
        <v>0</v>
      </c>
      <c r="N496">
        <f>SUMIF(Erfassung3!BD:BD,L496,Erfassung3!BG:BG)</f>
        <v>0</v>
      </c>
      <c r="O496">
        <f t="shared" si="31"/>
        <v>0</v>
      </c>
      <c r="P496">
        <f t="shared" si="30"/>
        <v>1</v>
      </c>
    </row>
    <row r="497" spans="12:16" x14ac:dyDescent="0.25">
      <c r="L497" s="264">
        <f>Member!A497</f>
        <v>16431</v>
      </c>
      <c r="M497">
        <f>SUMIF(Erfassung3!BD:BD,L497,Erfassung3!BW:BW)</f>
        <v>0</v>
      </c>
      <c r="N497">
        <f>SUMIF(Erfassung3!BD:BD,L497,Erfassung3!BG:BG)</f>
        <v>0</v>
      </c>
      <c r="O497">
        <f t="shared" si="31"/>
        <v>0</v>
      </c>
      <c r="P497">
        <f t="shared" si="30"/>
        <v>1</v>
      </c>
    </row>
    <row r="498" spans="12:16" x14ac:dyDescent="0.25">
      <c r="L498" s="264">
        <f>Member!A498</f>
        <v>16438</v>
      </c>
      <c r="M498">
        <f>SUMIF(Erfassung3!BD:BD,L498,Erfassung3!BW:BW)</f>
        <v>0</v>
      </c>
      <c r="N498">
        <f>SUMIF(Erfassung3!BD:BD,L498,Erfassung3!BG:BG)</f>
        <v>0</v>
      </c>
      <c r="O498">
        <f t="shared" si="31"/>
        <v>0</v>
      </c>
      <c r="P498">
        <f t="shared" si="30"/>
        <v>1</v>
      </c>
    </row>
    <row r="499" spans="12:16" x14ac:dyDescent="0.25">
      <c r="L499" s="264">
        <f>Member!A499</f>
        <v>16439</v>
      </c>
      <c r="M499">
        <f>SUMIF(Erfassung3!BD:BD,L499,Erfassung3!BW:BW)</f>
        <v>0</v>
      </c>
      <c r="N499">
        <f>SUMIF(Erfassung3!BD:BD,L499,Erfassung3!BG:BG)</f>
        <v>0</v>
      </c>
      <c r="O499">
        <f t="shared" si="31"/>
        <v>0</v>
      </c>
      <c r="P499">
        <f t="shared" si="30"/>
        <v>1</v>
      </c>
    </row>
    <row r="500" spans="12:16" x14ac:dyDescent="0.25">
      <c r="L500" s="264">
        <f>Member!A500</f>
        <v>16430</v>
      </c>
      <c r="M500">
        <f>SUMIF(Erfassung3!BD:BD,L500,Erfassung3!BW:BW)</f>
        <v>0</v>
      </c>
      <c r="N500">
        <f>SUMIF(Erfassung3!BD:BD,L500,Erfassung3!BG:BG)</f>
        <v>0</v>
      </c>
      <c r="O500">
        <f t="shared" si="31"/>
        <v>0</v>
      </c>
      <c r="P500">
        <f t="shared" si="30"/>
        <v>1</v>
      </c>
    </row>
    <row r="501" spans="12:16" x14ac:dyDescent="0.25">
      <c r="L501" s="264">
        <f>Member!A501</f>
        <v>25267</v>
      </c>
      <c r="M501">
        <f>SUMIF(Erfassung3!BD:BD,L501,Erfassung3!BW:BW)</f>
        <v>0</v>
      </c>
      <c r="N501">
        <f>SUMIF(Erfassung3!BD:BD,L501,Erfassung3!BG:BG)</f>
        <v>0</v>
      </c>
      <c r="O501">
        <f t="shared" si="31"/>
        <v>0</v>
      </c>
      <c r="P501">
        <f t="shared" si="30"/>
        <v>1</v>
      </c>
    </row>
    <row r="502" spans="12:16" x14ac:dyDescent="0.25">
      <c r="L502" s="264">
        <f>Member!A502</f>
        <v>7393</v>
      </c>
      <c r="M502">
        <f>SUMIF(Erfassung3!BD:BD,L502,Erfassung3!BW:BW)</f>
        <v>0</v>
      </c>
      <c r="N502">
        <f>SUMIF(Erfassung3!BD:BD,L502,Erfassung3!BG:BG)</f>
        <v>0</v>
      </c>
      <c r="O502">
        <f t="shared" si="31"/>
        <v>0</v>
      </c>
      <c r="P502">
        <f t="shared" si="30"/>
        <v>1</v>
      </c>
    </row>
    <row r="503" spans="12:16" x14ac:dyDescent="0.25">
      <c r="L503" s="264">
        <f>Member!A503</f>
        <v>7387</v>
      </c>
      <c r="M503">
        <f>SUMIF(Erfassung3!BD:BD,L503,Erfassung3!BW:BW)</f>
        <v>0</v>
      </c>
      <c r="N503">
        <f>SUMIF(Erfassung3!BD:BD,L503,Erfassung3!BG:BG)</f>
        <v>0</v>
      </c>
      <c r="O503">
        <f t="shared" si="31"/>
        <v>0</v>
      </c>
      <c r="P503">
        <f t="shared" si="30"/>
        <v>1</v>
      </c>
    </row>
    <row r="504" spans="12:16" x14ac:dyDescent="0.25">
      <c r="L504" s="264">
        <f>Member!A504</f>
        <v>25638</v>
      </c>
      <c r="M504">
        <f>SUMIF(Erfassung3!BD:BD,L504,Erfassung3!BW:BW)</f>
        <v>0</v>
      </c>
      <c r="N504">
        <f>SUMIF(Erfassung3!BD:BD,L504,Erfassung3!BG:BG)</f>
        <v>0</v>
      </c>
      <c r="O504">
        <f t="shared" si="31"/>
        <v>0</v>
      </c>
      <c r="P504">
        <f t="shared" si="30"/>
        <v>1</v>
      </c>
    </row>
    <row r="505" spans="12:16" x14ac:dyDescent="0.25">
      <c r="L505" s="264">
        <f>Member!A505</f>
        <v>7390</v>
      </c>
      <c r="M505">
        <f>SUMIF(Erfassung3!BD:BD,L505,Erfassung3!BW:BW)</f>
        <v>0</v>
      </c>
      <c r="N505">
        <f>SUMIF(Erfassung3!BD:BD,L505,Erfassung3!BG:BG)</f>
        <v>0</v>
      </c>
      <c r="O505">
        <f t="shared" si="31"/>
        <v>0</v>
      </c>
      <c r="P505">
        <f t="shared" si="30"/>
        <v>1</v>
      </c>
    </row>
    <row r="506" spans="12:16" x14ac:dyDescent="0.25">
      <c r="L506" s="264">
        <f>Member!A506</f>
        <v>25727</v>
      </c>
      <c r="M506">
        <f>SUMIF(Erfassung3!BD:BD,L506,Erfassung3!BW:BW)</f>
        <v>0</v>
      </c>
      <c r="N506">
        <f>SUMIF(Erfassung3!BD:BD,L506,Erfassung3!BG:BG)</f>
        <v>0</v>
      </c>
      <c r="O506">
        <f t="shared" si="31"/>
        <v>0</v>
      </c>
      <c r="P506">
        <f t="shared" si="30"/>
        <v>1</v>
      </c>
    </row>
    <row r="507" spans="12:16" x14ac:dyDescent="0.25">
      <c r="L507" s="264">
        <f>Member!A507</f>
        <v>16809</v>
      </c>
      <c r="M507">
        <f>SUMIF(Erfassung3!BD:BD,L507,Erfassung3!BW:BW)</f>
        <v>0</v>
      </c>
      <c r="N507">
        <f>SUMIF(Erfassung3!BD:BD,L507,Erfassung3!BG:BG)</f>
        <v>0</v>
      </c>
      <c r="O507">
        <f t="shared" si="31"/>
        <v>0</v>
      </c>
      <c r="P507">
        <f t="shared" si="30"/>
        <v>1</v>
      </c>
    </row>
    <row r="508" spans="12:16" x14ac:dyDescent="0.25">
      <c r="L508" s="264">
        <f>Member!A508</f>
        <v>7397</v>
      </c>
      <c r="M508">
        <f>SUMIF(Erfassung3!BD:BD,L508,Erfassung3!BW:BW)</f>
        <v>0</v>
      </c>
      <c r="N508">
        <f>SUMIF(Erfassung3!BD:BD,L508,Erfassung3!BG:BG)</f>
        <v>0</v>
      </c>
      <c r="O508">
        <f t="shared" si="31"/>
        <v>0</v>
      </c>
      <c r="P508">
        <f t="shared" si="30"/>
        <v>1</v>
      </c>
    </row>
    <row r="509" spans="12:16" x14ac:dyDescent="0.25">
      <c r="L509" s="264">
        <f>Member!A509</f>
        <v>7395</v>
      </c>
      <c r="M509">
        <f>SUMIF(Erfassung3!BD:BD,L509,Erfassung3!BW:BW)</f>
        <v>0</v>
      </c>
      <c r="N509">
        <f>SUMIF(Erfassung3!BD:BD,L509,Erfassung3!BG:BG)</f>
        <v>0</v>
      </c>
      <c r="O509">
        <f t="shared" si="31"/>
        <v>0</v>
      </c>
      <c r="P509">
        <f t="shared" si="30"/>
        <v>1</v>
      </c>
    </row>
    <row r="510" spans="12:16" x14ac:dyDescent="0.25">
      <c r="L510" s="264">
        <f>Member!A510</f>
        <v>38521</v>
      </c>
      <c r="M510">
        <f>SUMIF(Erfassung3!BD:BD,L510,Erfassung3!BW:BW)</f>
        <v>0</v>
      </c>
      <c r="N510">
        <f>SUMIF(Erfassung3!BD:BD,L510,Erfassung3!BG:BG)</f>
        <v>0</v>
      </c>
      <c r="O510">
        <f t="shared" si="31"/>
        <v>0</v>
      </c>
      <c r="P510">
        <f t="shared" si="30"/>
        <v>1</v>
      </c>
    </row>
    <row r="511" spans="12:16" x14ac:dyDescent="0.25">
      <c r="L511" s="264">
        <f>Member!A511</f>
        <v>7394</v>
      </c>
      <c r="M511">
        <f>SUMIF(Erfassung3!BD:BD,L511,Erfassung3!BW:BW)</f>
        <v>0</v>
      </c>
      <c r="N511">
        <f>SUMIF(Erfassung3!BD:BD,L511,Erfassung3!BG:BG)</f>
        <v>0</v>
      </c>
      <c r="O511">
        <f t="shared" si="31"/>
        <v>0</v>
      </c>
      <c r="P511">
        <f t="shared" si="30"/>
        <v>1</v>
      </c>
    </row>
    <row r="512" spans="12:16" x14ac:dyDescent="0.25">
      <c r="L512" s="264">
        <f>Member!A512</f>
        <v>38807</v>
      </c>
      <c r="M512">
        <f>SUMIF(Erfassung3!BD:BD,L512,Erfassung3!BW:BW)</f>
        <v>0</v>
      </c>
      <c r="N512">
        <f>SUMIF(Erfassung3!BD:BD,L512,Erfassung3!BG:BG)</f>
        <v>0</v>
      </c>
      <c r="O512">
        <f t="shared" si="31"/>
        <v>0</v>
      </c>
      <c r="P512">
        <f t="shared" si="30"/>
        <v>1</v>
      </c>
    </row>
    <row r="513" spans="12:16" x14ac:dyDescent="0.25">
      <c r="L513" s="264">
        <f>Member!A513</f>
        <v>16894</v>
      </c>
      <c r="M513">
        <f>SUMIF(Erfassung3!BD:BD,L513,Erfassung3!BW:BW)</f>
        <v>0</v>
      </c>
      <c r="N513">
        <f>SUMIF(Erfassung3!BD:BD,L513,Erfassung3!BG:BG)</f>
        <v>0</v>
      </c>
      <c r="O513">
        <f t="shared" si="31"/>
        <v>0</v>
      </c>
      <c r="P513">
        <f t="shared" si="30"/>
        <v>1</v>
      </c>
    </row>
    <row r="514" spans="12:16" x14ac:dyDescent="0.25">
      <c r="L514" s="264">
        <f>Member!A514</f>
        <v>7396</v>
      </c>
      <c r="M514">
        <f>SUMIF(Erfassung3!BD:BD,L514,Erfassung3!BW:BW)</f>
        <v>0</v>
      </c>
      <c r="N514">
        <f>SUMIF(Erfassung3!BD:BD,L514,Erfassung3!BG:BG)</f>
        <v>0</v>
      </c>
      <c r="O514">
        <f t="shared" si="31"/>
        <v>0</v>
      </c>
      <c r="P514">
        <f t="shared" ref="P514:P577" si="32">RANK(O514,O:O)</f>
        <v>1</v>
      </c>
    </row>
    <row r="515" spans="12:16" x14ac:dyDescent="0.25">
      <c r="L515" s="264">
        <f>Member!A515</f>
        <v>16972</v>
      </c>
      <c r="M515">
        <f>SUMIF(Erfassung3!BD:BD,L515,Erfassung3!BW:BW)</f>
        <v>0</v>
      </c>
      <c r="N515">
        <f>SUMIF(Erfassung3!BD:BD,L515,Erfassung3!BG:BG)</f>
        <v>0</v>
      </c>
      <c r="O515">
        <f t="shared" ref="O515:O578" si="33">IF(N515=0,0,M515/N515-ROW()/1000000000)</f>
        <v>0</v>
      </c>
      <c r="P515">
        <f t="shared" si="32"/>
        <v>1</v>
      </c>
    </row>
    <row r="516" spans="12:16" x14ac:dyDescent="0.25">
      <c r="L516" s="264">
        <f>Member!A516</f>
        <v>25130</v>
      </c>
      <c r="M516">
        <f>SUMIF(Erfassung3!BD:BD,L516,Erfassung3!BW:BW)</f>
        <v>0</v>
      </c>
      <c r="N516">
        <f>SUMIF(Erfassung3!BD:BD,L516,Erfassung3!BG:BG)</f>
        <v>0</v>
      </c>
      <c r="O516">
        <f t="shared" si="33"/>
        <v>0</v>
      </c>
      <c r="P516">
        <f t="shared" si="32"/>
        <v>1</v>
      </c>
    </row>
    <row r="517" spans="12:16" x14ac:dyDescent="0.25">
      <c r="L517" s="264">
        <f>Member!A517</f>
        <v>7730</v>
      </c>
      <c r="M517">
        <f>SUMIF(Erfassung3!BD:BD,L517,Erfassung3!BW:BW)</f>
        <v>0</v>
      </c>
      <c r="N517">
        <f>SUMIF(Erfassung3!BD:BD,L517,Erfassung3!BG:BG)</f>
        <v>0</v>
      </c>
      <c r="O517">
        <f t="shared" si="33"/>
        <v>0</v>
      </c>
      <c r="P517">
        <f t="shared" si="32"/>
        <v>1</v>
      </c>
    </row>
    <row r="518" spans="12:16" x14ac:dyDescent="0.25">
      <c r="L518" s="264">
        <f>Member!A518</f>
        <v>25723</v>
      </c>
      <c r="M518">
        <f>SUMIF(Erfassung3!BD:BD,L518,Erfassung3!BW:BW)</f>
        <v>0</v>
      </c>
      <c r="N518">
        <f>SUMIF(Erfassung3!BD:BD,L518,Erfassung3!BG:BG)</f>
        <v>0</v>
      </c>
      <c r="O518">
        <f t="shared" si="33"/>
        <v>0</v>
      </c>
      <c r="P518">
        <f t="shared" si="32"/>
        <v>1</v>
      </c>
    </row>
    <row r="519" spans="12:16" x14ac:dyDescent="0.25">
      <c r="L519" s="264">
        <f>Member!A519</f>
        <v>38570</v>
      </c>
      <c r="M519">
        <f>SUMIF(Erfassung3!BD:BD,L519,Erfassung3!BW:BW)</f>
        <v>0</v>
      </c>
      <c r="N519">
        <f>SUMIF(Erfassung3!BD:BD,L519,Erfassung3!BG:BG)</f>
        <v>0</v>
      </c>
      <c r="O519">
        <f t="shared" si="33"/>
        <v>0</v>
      </c>
      <c r="P519">
        <f t="shared" si="32"/>
        <v>1</v>
      </c>
    </row>
    <row r="520" spans="12:16" x14ac:dyDescent="0.25">
      <c r="L520" s="264">
        <f>Member!A520</f>
        <v>25895</v>
      </c>
      <c r="M520">
        <f>SUMIF(Erfassung3!BD:BD,L520,Erfassung3!BW:BW)</f>
        <v>0</v>
      </c>
      <c r="N520">
        <f>SUMIF(Erfassung3!BD:BD,L520,Erfassung3!BG:BG)</f>
        <v>0</v>
      </c>
      <c r="O520">
        <f t="shared" si="33"/>
        <v>0</v>
      </c>
      <c r="P520">
        <f t="shared" si="32"/>
        <v>1</v>
      </c>
    </row>
    <row r="521" spans="12:16" x14ac:dyDescent="0.25">
      <c r="L521" s="264">
        <f>Member!A521</f>
        <v>38046</v>
      </c>
      <c r="M521">
        <f>SUMIF(Erfassung3!BD:BD,L521,Erfassung3!BW:BW)</f>
        <v>0</v>
      </c>
      <c r="N521">
        <f>SUMIF(Erfassung3!BD:BD,L521,Erfassung3!BG:BG)</f>
        <v>0</v>
      </c>
      <c r="O521">
        <f t="shared" si="33"/>
        <v>0</v>
      </c>
      <c r="P521">
        <f t="shared" si="32"/>
        <v>1</v>
      </c>
    </row>
    <row r="522" spans="12:16" x14ac:dyDescent="0.25">
      <c r="L522" s="264">
        <f>Member!A522</f>
        <v>7816</v>
      </c>
      <c r="M522">
        <f>SUMIF(Erfassung3!BD:BD,L522,Erfassung3!BW:BW)</f>
        <v>0</v>
      </c>
      <c r="N522">
        <f>SUMIF(Erfassung3!BD:BD,L522,Erfassung3!BG:BG)</f>
        <v>0</v>
      </c>
      <c r="O522">
        <f t="shared" si="33"/>
        <v>0</v>
      </c>
      <c r="P522">
        <f t="shared" si="32"/>
        <v>1</v>
      </c>
    </row>
    <row r="523" spans="12:16" x14ac:dyDescent="0.25">
      <c r="L523" s="264">
        <f>Member!A523</f>
        <v>7814</v>
      </c>
      <c r="M523">
        <f>SUMIF(Erfassung3!BD:BD,L523,Erfassung3!BW:BW)</f>
        <v>0</v>
      </c>
      <c r="N523">
        <f>SUMIF(Erfassung3!BD:BD,L523,Erfassung3!BG:BG)</f>
        <v>0</v>
      </c>
      <c r="O523">
        <f t="shared" si="33"/>
        <v>0</v>
      </c>
      <c r="P523">
        <f t="shared" si="32"/>
        <v>1</v>
      </c>
    </row>
    <row r="524" spans="12:16" x14ac:dyDescent="0.25">
      <c r="L524" s="264">
        <f>Member!A524</f>
        <v>38663</v>
      </c>
      <c r="M524">
        <f>SUMIF(Erfassung3!BD:BD,L524,Erfassung3!BW:BW)</f>
        <v>0</v>
      </c>
      <c r="N524">
        <f>SUMIF(Erfassung3!BD:BD,L524,Erfassung3!BG:BG)</f>
        <v>0</v>
      </c>
      <c r="O524">
        <f t="shared" si="33"/>
        <v>0</v>
      </c>
      <c r="P524">
        <f t="shared" si="32"/>
        <v>1</v>
      </c>
    </row>
    <row r="525" spans="12:16" x14ac:dyDescent="0.25">
      <c r="L525" s="264">
        <f>Member!A525</f>
        <v>38870</v>
      </c>
      <c r="M525">
        <f>SUMIF(Erfassung3!BD:BD,L525,Erfassung3!BW:BW)</f>
        <v>0</v>
      </c>
      <c r="N525">
        <f>SUMIF(Erfassung3!BD:BD,L525,Erfassung3!BG:BG)</f>
        <v>0</v>
      </c>
      <c r="O525">
        <f t="shared" si="33"/>
        <v>0</v>
      </c>
      <c r="P525">
        <f t="shared" si="32"/>
        <v>1</v>
      </c>
    </row>
    <row r="526" spans="12:16" x14ac:dyDescent="0.25">
      <c r="L526" s="264">
        <f>Member!A526</f>
        <v>7810</v>
      </c>
      <c r="M526">
        <f>SUMIF(Erfassung3!BD:BD,L526,Erfassung3!BW:BW)</f>
        <v>0</v>
      </c>
      <c r="N526">
        <f>SUMIF(Erfassung3!BD:BD,L526,Erfassung3!BG:BG)</f>
        <v>0</v>
      </c>
      <c r="O526">
        <f t="shared" si="33"/>
        <v>0</v>
      </c>
      <c r="P526">
        <f t="shared" si="32"/>
        <v>1</v>
      </c>
    </row>
    <row r="527" spans="12:16" x14ac:dyDescent="0.25">
      <c r="L527" s="264">
        <f>Member!A527</f>
        <v>7820</v>
      </c>
      <c r="M527">
        <f>SUMIF(Erfassung3!BD:BD,L527,Erfassung3!BW:BW)</f>
        <v>0</v>
      </c>
      <c r="N527">
        <f>SUMIF(Erfassung3!BD:BD,L527,Erfassung3!BG:BG)</f>
        <v>0</v>
      </c>
      <c r="O527">
        <f t="shared" si="33"/>
        <v>0</v>
      </c>
      <c r="P527">
        <f t="shared" si="32"/>
        <v>1</v>
      </c>
    </row>
    <row r="528" spans="12:16" x14ac:dyDescent="0.25">
      <c r="L528" s="264">
        <f>Member!A528</f>
        <v>38038</v>
      </c>
      <c r="M528">
        <f>SUMIF(Erfassung3!BD:BD,L528,Erfassung3!BW:BW)</f>
        <v>0</v>
      </c>
      <c r="N528">
        <f>SUMIF(Erfassung3!BD:BD,L528,Erfassung3!BG:BG)</f>
        <v>0</v>
      </c>
      <c r="O528">
        <f t="shared" si="33"/>
        <v>0</v>
      </c>
      <c r="P528">
        <f t="shared" si="32"/>
        <v>1</v>
      </c>
    </row>
    <row r="529" spans="12:16" x14ac:dyDescent="0.25">
      <c r="L529" s="264">
        <f>Member!A529</f>
        <v>38571</v>
      </c>
      <c r="M529">
        <f>SUMIF(Erfassung3!BD:BD,L529,Erfassung3!BW:BW)</f>
        <v>0</v>
      </c>
      <c r="N529">
        <f>SUMIF(Erfassung3!BD:BD,L529,Erfassung3!BG:BG)</f>
        <v>0</v>
      </c>
      <c r="O529">
        <f t="shared" si="33"/>
        <v>0</v>
      </c>
      <c r="P529">
        <f t="shared" si="32"/>
        <v>1</v>
      </c>
    </row>
    <row r="530" spans="12:16" x14ac:dyDescent="0.25">
      <c r="L530" s="264">
        <f>Member!A530</f>
        <v>38869</v>
      </c>
      <c r="M530">
        <f>SUMIF(Erfassung3!BD:BD,L530,Erfassung3!BW:BW)</f>
        <v>0</v>
      </c>
      <c r="N530">
        <f>SUMIF(Erfassung3!BD:BD,L530,Erfassung3!BG:BG)</f>
        <v>0</v>
      </c>
      <c r="O530">
        <f t="shared" si="33"/>
        <v>0</v>
      </c>
      <c r="P530">
        <f t="shared" si="32"/>
        <v>1</v>
      </c>
    </row>
    <row r="531" spans="12:16" x14ac:dyDescent="0.25">
      <c r="L531" s="264">
        <f>Member!A531</f>
        <v>7884</v>
      </c>
      <c r="M531">
        <f>SUMIF(Erfassung3!BD:BD,L531,Erfassung3!BW:BW)</f>
        <v>0</v>
      </c>
      <c r="N531">
        <f>SUMIF(Erfassung3!BD:BD,L531,Erfassung3!BG:BG)</f>
        <v>0</v>
      </c>
      <c r="O531">
        <f t="shared" si="33"/>
        <v>0</v>
      </c>
      <c r="P531">
        <f t="shared" si="32"/>
        <v>1</v>
      </c>
    </row>
    <row r="532" spans="12:16" x14ac:dyDescent="0.25">
      <c r="L532" s="264">
        <f>Member!A532</f>
        <v>7849</v>
      </c>
      <c r="M532">
        <f>SUMIF(Erfassung3!BD:BD,L532,Erfassung3!BW:BW)</f>
        <v>0</v>
      </c>
      <c r="N532">
        <f>SUMIF(Erfassung3!BD:BD,L532,Erfassung3!BG:BG)</f>
        <v>0</v>
      </c>
      <c r="O532">
        <f t="shared" si="33"/>
        <v>0</v>
      </c>
      <c r="P532">
        <f t="shared" si="32"/>
        <v>1</v>
      </c>
    </row>
    <row r="533" spans="12:16" x14ac:dyDescent="0.25">
      <c r="L533" s="264">
        <f>Member!A533</f>
        <v>7880</v>
      </c>
      <c r="M533">
        <f>SUMIF(Erfassung3!BD:BD,L533,Erfassung3!BW:BW)</f>
        <v>0</v>
      </c>
      <c r="N533">
        <f>SUMIF(Erfassung3!BD:BD,L533,Erfassung3!BG:BG)</f>
        <v>0</v>
      </c>
      <c r="O533">
        <f t="shared" si="33"/>
        <v>0</v>
      </c>
      <c r="P533">
        <f t="shared" si="32"/>
        <v>1</v>
      </c>
    </row>
    <row r="534" spans="12:16" x14ac:dyDescent="0.25">
      <c r="L534" s="264">
        <f>Member!A534</f>
        <v>7813</v>
      </c>
      <c r="M534">
        <f>SUMIF(Erfassung3!BD:BD,L534,Erfassung3!BW:BW)</f>
        <v>0</v>
      </c>
      <c r="N534">
        <f>SUMIF(Erfassung3!BD:BD,L534,Erfassung3!BG:BG)</f>
        <v>0</v>
      </c>
      <c r="O534">
        <f t="shared" si="33"/>
        <v>0</v>
      </c>
      <c r="P534">
        <f t="shared" si="32"/>
        <v>1</v>
      </c>
    </row>
    <row r="535" spans="12:16" x14ac:dyDescent="0.25">
      <c r="L535" s="264">
        <f>Member!A535</f>
        <v>38260</v>
      </c>
      <c r="M535">
        <f>SUMIF(Erfassung3!BD:BD,L535,Erfassung3!BW:BW)</f>
        <v>0</v>
      </c>
      <c r="N535">
        <f>SUMIF(Erfassung3!BD:BD,L535,Erfassung3!BG:BG)</f>
        <v>0</v>
      </c>
      <c r="O535">
        <f t="shared" si="33"/>
        <v>0</v>
      </c>
      <c r="P535">
        <f t="shared" si="32"/>
        <v>1</v>
      </c>
    </row>
    <row r="536" spans="12:16" x14ac:dyDescent="0.25">
      <c r="L536" s="264">
        <f>Member!A536</f>
        <v>25315</v>
      </c>
      <c r="M536">
        <f>SUMIF(Erfassung3!BD:BD,L536,Erfassung3!BW:BW)</f>
        <v>0</v>
      </c>
      <c r="N536">
        <f>SUMIF(Erfassung3!BD:BD,L536,Erfassung3!BG:BG)</f>
        <v>0</v>
      </c>
      <c r="O536">
        <f t="shared" si="33"/>
        <v>0</v>
      </c>
      <c r="P536">
        <f t="shared" si="32"/>
        <v>1</v>
      </c>
    </row>
    <row r="537" spans="12:16" x14ac:dyDescent="0.25">
      <c r="L537" s="264">
        <f>Member!A537</f>
        <v>16007</v>
      </c>
      <c r="M537">
        <f>SUMIF(Erfassung3!BD:BD,L537,Erfassung3!BW:BW)</f>
        <v>0</v>
      </c>
      <c r="N537">
        <f>SUMIF(Erfassung3!BD:BD,L537,Erfassung3!BG:BG)</f>
        <v>0</v>
      </c>
      <c r="O537">
        <f t="shared" si="33"/>
        <v>0</v>
      </c>
      <c r="P537">
        <f t="shared" si="32"/>
        <v>1</v>
      </c>
    </row>
    <row r="538" spans="12:16" x14ac:dyDescent="0.25">
      <c r="L538" s="264">
        <f>Member!A538</f>
        <v>7901</v>
      </c>
      <c r="M538">
        <f>SUMIF(Erfassung3!BD:BD,L538,Erfassung3!BW:BW)</f>
        <v>0</v>
      </c>
      <c r="N538">
        <f>SUMIF(Erfassung3!BD:BD,L538,Erfassung3!BG:BG)</f>
        <v>0</v>
      </c>
      <c r="O538">
        <f t="shared" si="33"/>
        <v>0</v>
      </c>
      <c r="P538">
        <f t="shared" si="32"/>
        <v>1</v>
      </c>
    </row>
    <row r="539" spans="12:16" x14ac:dyDescent="0.25">
      <c r="L539" s="264">
        <f>Member!A539</f>
        <v>7830</v>
      </c>
      <c r="M539">
        <f>SUMIF(Erfassung3!BD:BD,L539,Erfassung3!BW:BW)</f>
        <v>0</v>
      </c>
      <c r="N539">
        <f>SUMIF(Erfassung3!BD:BD,L539,Erfassung3!BG:BG)</f>
        <v>0</v>
      </c>
      <c r="O539">
        <f t="shared" si="33"/>
        <v>0</v>
      </c>
      <c r="P539">
        <f t="shared" si="32"/>
        <v>1</v>
      </c>
    </row>
    <row r="540" spans="12:16" x14ac:dyDescent="0.25">
      <c r="L540" s="264">
        <f>Member!A540</f>
        <v>25764</v>
      </c>
      <c r="M540">
        <f>SUMIF(Erfassung3!BD:BD,L540,Erfassung3!BW:BW)</f>
        <v>0</v>
      </c>
      <c r="N540">
        <f>SUMIF(Erfassung3!BD:BD,L540,Erfassung3!BG:BG)</f>
        <v>0</v>
      </c>
      <c r="O540">
        <f t="shared" si="33"/>
        <v>0</v>
      </c>
      <c r="P540">
        <f t="shared" si="32"/>
        <v>1</v>
      </c>
    </row>
    <row r="541" spans="12:16" x14ac:dyDescent="0.25">
      <c r="L541" s="264">
        <f>Member!A541</f>
        <v>38763</v>
      </c>
      <c r="M541">
        <f>SUMIF(Erfassung3!BD:BD,L541,Erfassung3!BW:BW)</f>
        <v>0</v>
      </c>
      <c r="N541">
        <f>SUMIF(Erfassung3!BD:BD,L541,Erfassung3!BG:BG)</f>
        <v>0</v>
      </c>
      <c r="O541">
        <f t="shared" si="33"/>
        <v>0</v>
      </c>
      <c r="P541">
        <f t="shared" si="32"/>
        <v>1</v>
      </c>
    </row>
    <row r="542" spans="12:16" x14ac:dyDescent="0.25">
      <c r="L542" s="264">
        <f>Member!A542</f>
        <v>25271</v>
      </c>
      <c r="M542">
        <f>SUMIF(Erfassung3!BD:BD,L542,Erfassung3!BW:BW)</f>
        <v>0</v>
      </c>
      <c r="N542">
        <f>SUMIF(Erfassung3!BD:BD,L542,Erfassung3!BG:BG)</f>
        <v>0</v>
      </c>
      <c r="O542">
        <f t="shared" si="33"/>
        <v>0</v>
      </c>
      <c r="P542">
        <f t="shared" si="32"/>
        <v>1</v>
      </c>
    </row>
    <row r="543" spans="12:16" x14ac:dyDescent="0.25">
      <c r="L543" s="264">
        <f>Member!A543</f>
        <v>38946</v>
      </c>
      <c r="M543">
        <f>SUMIF(Erfassung3!BD:BD,L543,Erfassung3!BW:BW)</f>
        <v>0</v>
      </c>
      <c r="N543">
        <f>SUMIF(Erfassung3!BD:BD,L543,Erfassung3!BG:BG)</f>
        <v>0</v>
      </c>
      <c r="O543">
        <f t="shared" si="33"/>
        <v>0</v>
      </c>
      <c r="P543">
        <f t="shared" si="32"/>
        <v>1</v>
      </c>
    </row>
    <row r="544" spans="12:16" x14ac:dyDescent="0.25">
      <c r="L544" s="264">
        <f>Member!A544</f>
        <v>38965</v>
      </c>
      <c r="M544">
        <f>SUMIF(Erfassung3!BD:BD,L544,Erfassung3!BW:BW)</f>
        <v>0</v>
      </c>
      <c r="N544">
        <f>SUMIF(Erfassung3!BD:BD,L544,Erfassung3!BG:BG)</f>
        <v>0</v>
      </c>
      <c r="O544">
        <f t="shared" si="33"/>
        <v>0</v>
      </c>
      <c r="P544">
        <f t="shared" si="32"/>
        <v>1</v>
      </c>
    </row>
    <row r="545" spans="12:16" x14ac:dyDescent="0.25">
      <c r="L545" s="264">
        <f>Member!A545</f>
        <v>25865</v>
      </c>
      <c r="M545">
        <f>SUMIF(Erfassung3!BD:BD,L545,Erfassung3!BW:BW)</f>
        <v>0</v>
      </c>
      <c r="N545">
        <f>SUMIF(Erfassung3!BD:BD,L545,Erfassung3!BG:BG)</f>
        <v>0</v>
      </c>
      <c r="O545">
        <f t="shared" si="33"/>
        <v>0</v>
      </c>
      <c r="P545">
        <f t="shared" si="32"/>
        <v>1</v>
      </c>
    </row>
    <row r="546" spans="12:16" x14ac:dyDescent="0.25">
      <c r="L546" s="264">
        <f>Member!A546</f>
        <v>7831</v>
      </c>
      <c r="M546">
        <f>SUMIF(Erfassung3!BD:BD,L546,Erfassung3!BW:BW)</f>
        <v>0</v>
      </c>
      <c r="N546">
        <f>SUMIF(Erfassung3!BD:BD,L546,Erfassung3!BG:BG)</f>
        <v>0</v>
      </c>
      <c r="O546">
        <f t="shared" si="33"/>
        <v>0</v>
      </c>
      <c r="P546">
        <f t="shared" si="32"/>
        <v>1</v>
      </c>
    </row>
    <row r="547" spans="12:16" x14ac:dyDescent="0.25">
      <c r="L547" s="264">
        <f>Member!A547</f>
        <v>38883</v>
      </c>
      <c r="M547">
        <f>SUMIF(Erfassung3!BD:BD,L547,Erfassung3!BW:BW)</f>
        <v>0</v>
      </c>
      <c r="N547">
        <f>SUMIF(Erfassung3!BD:BD,L547,Erfassung3!BG:BG)</f>
        <v>0</v>
      </c>
      <c r="O547">
        <f t="shared" si="33"/>
        <v>0</v>
      </c>
      <c r="P547">
        <f t="shared" si="32"/>
        <v>1</v>
      </c>
    </row>
    <row r="548" spans="12:16" x14ac:dyDescent="0.25">
      <c r="L548" s="264">
        <f>Member!A548</f>
        <v>38025</v>
      </c>
      <c r="M548">
        <f>SUMIF(Erfassung3!BD:BD,L548,Erfassung3!BW:BW)</f>
        <v>0</v>
      </c>
      <c r="N548">
        <f>SUMIF(Erfassung3!BD:BD,L548,Erfassung3!BG:BG)</f>
        <v>0</v>
      </c>
      <c r="O548">
        <f t="shared" si="33"/>
        <v>0</v>
      </c>
      <c r="P548">
        <f t="shared" si="32"/>
        <v>1</v>
      </c>
    </row>
    <row r="549" spans="12:16" x14ac:dyDescent="0.25">
      <c r="L549" s="264">
        <f>Member!A549</f>
        <v>38952</v>
      </c>
      <c r="M549">
        <f>SUMIF(Erfassung3!BD:BD,L549,Erfassung3!BW:BW)</f>
        <v>0</v>
      </c>
      <c r="N549">
        <f>SUMIF(Erfassung3!BD:BD,L549,Erfassung3!BG:BG)</f>
        <v>0</v>
      </c>
      <c r="O549">
        <f t="shared" si="33"/>
        <v>0</v>
      </c>
      <c r="P549">
        <f t="shared" si="32"/>
        <v>1</v>
      </c>
    </row>
    <row r="550" spans="12:16" x14ac:dyDescent="0.25">
      <c r="L550" s="264">
        <f>Member!A550</f>
        <v>25592</v>
      </c>
      <c r="M550">
        <f>SUMIF(Erfassung3!BD:BD,L550,Erfassung3!BW:BW)</f>
        <v>0</v>
      </c>
      <c r="N550">
        <f>SUMIF(Erfassung3!BD:BD,L550,Erfassung3!BG:BG)</f>
        <v>0</v>
      </c>
      <c r="O550">
        <f t="shared" si="33"/>
        <v>0</v>
      </c>
      <c r="P550">
        <f t="shared" si="32"/>
        <v>1</v>
      </c>
    </row>
    <row r="551" spans="12:16" x14ac:dyDescent="0.25">
      <c r="L551" s="264">
        <f>Member!A551</f>
        <v>25949</v>
      </c>
      <c r="M551">
        <f>SUMIF(Erfassung3!BD:BD,L551,Erfassung3!BW:BW)</f>
        <v>0</v>
      </c>
      <c r="N551">
        <f>SUMIF(Erfassung3!BD:BD,L551,Erfassung3!BG:BG)</f>
        <v>0</v>
      </c>
      <c r="O551">
        <f t="shared" si="33"/>
        <v>0</v>
      </c>
      <c r="P551">
        <f t="shared" si="32"/>
        <v>1</v>
      </c>
    </row>
    <row r="552" spans="12:16" x14ac:dyDescent="0.25">
      <c r="L552" s="264">
        <f>Member!A552</f>
        <v>25604</v>
      </c>
      <c r="M552">
        <f>SUMIF(Erfassung3!BD:BD,L552,Erfassung3!BW:BW)</f>
        <v>0</v>
      </c>
      <c r="N552">
        <f>SUMIF(Erfassung3!BD:BD,L552,Erfassung3!BG:BG)</f>
        <v>0</v>
      </c>
      <c r="O552">
        <f t="shared" si="33"/>
        <v>0</v>
      </c>
      <c r="P552">
        <f t="shared" si="32"/>
        <v>1</v>
      </c>
    </row>
    <row r="553" spans="12:16" x14ac:dyDescent="0.25">
      <c r="L553" s="264">
        <f>Member!A553</f>
        <v>25804</v>
      </c>
      <c r="M553">
        <f>SUMIF(Erfassung3!BD:BD,L553,Erfassung3!BW:BW)</f>
        <v>0</v>
      </c>
      <c r="N553">
        <f>SUMIF(Erfassung3!BD:BD,L553,Erfassung3!BG:BG)</f>
        <v>0</v>
      </c>
      <c r="O553">
        <f t="shared" si="33"/>
        <v>0</v>
      </c>
      <c r="P553">
        <f t="shared" si="32"/>
        <v>1</v>
      </c>
    </row>
    <row r="554" spans="12:16" x14ac:dyDescent="0.25">
      <c r="L554" s="264">
        <f>Member!A554</f>
        <v>38803</v>
      </c>
      <c r="M554">
        <f>SUMIF(Erfassung3!BD:BD,L554,Erfassung3!BW:BW)</f>
        <v>0</v>
      </c>
      <c r="N554">
        <f>SUMIF(Erfassung3!BD:BD,L554,Erfassung3!BG:BG)</f>
        <v>0</v>
      </c>
      <c r="O554">
        <f t="shared" si="33"/>
        <v>0</v>
      </c>
      <c r="P554">
        <f t="shared" si="32"/>
        <v>1</v>
      </c>
    </row>
    <row r="555" spans="12:16" x14ac:dyDescent="0.25">
      <c r="L555" s="264">
        <f>Member!A555</f>
        <v>38258</v>
      </c>
      <c r="M555">
        <f>SUMIF(Erfassung3!BD:BD,L555,Erfassung3!BW:BW)</f>
        <v>0</v>
      </c>
      <c r="N555">
        <f>SUMIF(Erfassung3!BD:BD,L555,Erfassung3!BG:BG)</f>
        <v>0</v>
      </c>
      <c r="O555">
        <f t="shared" si="33"/>
        <v>0</v>
      </c>
      <c r="P555">
        <f t="shared" si="32"/>
        <v>1</v>
      </c>
    </row>
    <row r="556" spans="12:16" x14ac:dyDescent="0.25">
      <c r="L556" s="264">
        <f>Member!A556</f>
        <v>38931</v>
      </c>
      <c r="M556">
        <f>SUMIF(Erfassung3!BD:BD,L556,Erfassung3!BW:BW)</f>
        <v>0</v>
      </c>
      <c r="N556">
        <f>SUMIF(Erfassung3!BD:BD,L556,Erfassung3!BG:BG)</f>
        <v>0</v>
      </c>
      <c r="O556">
        <f t="shared" si="33"/>
        <v>0</v>
      </c>
      <c r="P556">
        <f t="shared" si="32"/>
        <v>1</v>
      </c>
    </row>
    <row r="557" spans="12:16" x14ac:dyDescent="0.25">
      <c r="L557" s="264">
        <f>Member!A557</f>
        <v>25751</v>
      </c>
      <c r="M557">
        <f>SUMIF(Erfassung3!BD:BD,L557,Erfassung3!BW:BW)</f>
        <v>0</v>
      </c>
      <c r="N557">
        <f>SUMIF(Erfassung3!BD:BD,L557,Erfassung3!BG:BG)</f>
        <v>0</v>
      </c>
      <c r="O557">
        <f t="shared" si="33"/>
        <v>0</v>
      </c>
      <c r="P557">
        <f t="shared" si="32"/>
        <v>1</v>
      </c>
    </row>
    <row r="558" spans="12:16" x14ac:dyDescent="0.25">
      <c r="L558" s="264">
        <f>Member!A558</f>
        <v>7903</v>
      </c>
      <c r="M558">
        <f>SUMIF(Erfassung3!BD:BD,L558,Erfassung3!BW:BW)</f>
        <v>0</v>
      </c>
      <c r="N558">
        <f>SUMIF(Erfassung3!BD:BD,L558,Erfassung3!BG:BG)</f>
        <v>0</v>
      </c>
      <c r="O558">
        <f t="shared" si="33"/>
        <v>0</v>
      </c>
      <c r="P558">
        <f t="shared" si="32"/>
        <v>1</v>
      </c>
    </row>
    <row r="559" spans="12:16" x14ac:dyDescent="0.25">
      <c r="L559" s="264">
        <f>Member!A559</f>
        <v>16170</v>
      </c>
      <c r="M559">
        <f>SUMIF(Erfassung3!BD:BD,L559,Erfassung3!BW:BW)</f>
        <v>0</v>
      </c>
      <c r="N559">
        <f>SUMIF(Erfassung3!BD:BD,L559,Erfassung3!BG:BG)</f>
        <v>0</v>
      </c>
      <c r="O559">
        <f t="shared" si="33"/>
        <v>0</v>
      </c>
      <c r="P559">
        <f t="shared" si="32"/>
        <v>1</v>
      </c>
    </row>
    <row r="560" spans="12:16" x14ac:dyDescent="0.25">
      <c r="L560" s="264">
        <f>Member!A560</f>
        <v>7889</v>
      </c>
      <c r="M560">
        <f>SUMIF(Erfassung3!BD:BD,L560,Erfassung3!BW:BW)</f>
        <v>0</v>
      </c>
      <c r="N560">
        <f>SUMIF(Erfassung3!BD:BD,L560,Erfassung3!BG:BG)</f>
        <v>0</v>
      </c>
      <c r="O560">
        <f t="shared" si="33"/>
        <v>0</v>
      </c>
      <c r="P560">
        <f t="shared" si="32"/>
        <v>1</v>
      </c>
    </row>
    <row r="561" spans="12:16" x14ac:dyDescent="0.25">
      <c r="L561" s="264">
        <f>Member!A561</f>
        <v>7900</v>
      </c>
      <c r="M561">
        <f>SUMIF(Erfassung3!BD:BD,L561,Erfassung3!BW:BW)</f>
        <v>0</v>
      </c>
      <c r="N561">
        <f>SUMIF(Erfassung3!BD:BD,L561,Erfassung3!BG:BG)</f>
        <v>0</v>
      </c>
      <c r="O561">
        <f t="shared" si="33"/>
        <v>0</v>
      </c>
      <c r="P561">
        <f t="shared" si="32"/>
        <v>1</v>
      </c>
    </row>
    <row r="562" spans="12:16" x14ac:dyDescent="0.25">
      <c r="L562" s="264">
        <f>Member!A562</f>
        <v>13855</v>
      </c>
      <c r="M562">
        <f>SUMIF(Erfassung3!BD:BD,L562,Erfassung3!BW:BW)</f>
        <v>0</v>
      </c>
      <c r="N562">
        <f>SUMIF(Erfassung3!BD:BD,L562,Erfassung3!BG:BG)</f>
        <v>0</v>
      </c>
      <c r="O562">
        <f t="shared" si="33"/>
        <v>0</v>
      </c>
      <c r="P562">
        <f t="shared" si="32"/>
        <v>1</v>
      </c>
    </row>
    <row r="563" spans="12:16" x14ac:dyDescent="0.25">
      <c r="L563" s="264">
        <f>Member!A563</f>
        <v>25381</v>
      </c>
      <c r="M563">
        <f>SUMIF(Erfassung3!BD:BD,L563,Erfassung3!BW:BW)</f>
        <v>0</v>
      </c>
      <c r="N563">
        <f>SUMIF(Erfassung3!BD:BD,L563,Erfassung3!BG:BG)</f>
        <v>0</v>
      </c>
      <c r="O563">
        <f t="shared" si="33"/>
        <v>0</v>
      </c>
      <c r="P563">
        <f t="shared" si="32"/>
        <v>1</v>
      </c>
    </row>
    <row r="564" spans="12:16" x14ac:dyDescent="0.25">
      <c r="L564" s="264">
        <f>Member!A564</f>
        <v>38553</v>
      </c>
      <c r="M564">
        <f>SUMIF(Erfassung3!BD:BD,L564,Erfassung3!BW:BW)</f>
        <v>0</v>
      </c>
      <c r="N564">
        <f>SUMIF(Erfassung3!BD:BD,L564,Erfassung3!BG:BG)</f>
        <v>0</v>
      </c>
      <c r="O564">
        <f t="shared" si="33"/>
        <v>0</v>
      </c>
      <c r="P564">
        <f t="shared" si="32"/>
        <v>1</v>
      </c>
    </row>
    <row r="565" spans="12:16" x14ac:dyDescent="0.25">
      <c r="L565" s="264">
        <f>Member!A565</f>
        <v>38045</v>
      </c>
      <c r="M565">
        <f>SUMIF(Erfassung3!BD:BD,L565,Erfassung3!BW:BW)</f>
        <v>0</v>
      </c>
      <c r="N565">
        <f>SUMIF(Erfassung3!BD:BD,L565,Erfassung3!BG:BG)</f>
        <v>0</v>
      </c>
      <c r="O565">
        <f t="shared" si="33"/>
        <v>0</v>
      </c>
      <c r="P565">
        <f t="shared" si="32"/>
        <v>1</v>
      </c>
    </row>
    <row r="566" spans="12:16" x14ac:dyDescent="0.25">
      <c r="L566" s="264">
        <f>Member!A566</f>
        <v>7445</v>
      </c>
      <c r="M566">
        <f>SUMIF(Erfassung3!BD:BD,L566,Erfassung3!BW:BW)</f>
        <v>0</v>
      </c>
      <c r="N566">
        <f>SUMIF(Erfassung3!BD:BD,L566,Erfassung3!BG:BG)</f>
        <v>0</v>
      </c>
      <c r="O566">
        <f t="shared" si="33"/>
        <v>0</v>
      </c>
      <c r="P566">
        <f t="shared" si="32"/>
        <v>1</v>
      </c>
    </row>
    <row r="567" spans="12:16" x14ac:dyDescent="0.25">
      <c r="L567" s="264">
        <f>Member!A567</f>
        <v>8843</v>
      </c>
      <c r="M567">
        <f>SUMIF(Erfassung3!BD:BD,L567,Erfassung3!BW:BW)</f>
        <v>0</v>
      </c>
      <c r="N567">
        <f>SUMIF(Erfassung3!BD:BD,L567,Erfassung3!BG:BG)</f>
        <v>0</v>
      </c>
      <c r="O567">
        <f t="shared" si="33"/>
        <v>0</v>
      </c>
      <c r="P567">
        <f t="shared" si="32"/>
        <v>1</v>
      </c>
    </row>
    <row r="568" spans="12:16" x14ac:dyDescent="0.25">
      <c r="L568" s="264">
        <f>Member!A568</f>
        <v>7827</v>
      </c>
      <c r="M568">
        <f>SUMIF(Erfassung3!BD:BD,L568,Erfassung3!BW:BW)</f>
        <v>0</v>
      </c>
      <c r="N568">
        <f>SUMIF(Erfassung3!BD:BD,L568,Erfassung3!BG:BG)</f>
        <v>0</v>
      </c>
      <c r="O568">
        <f t="shared" si="33"/>
        <v>0</v>
      </c>
      <c r="P568">
        <f t="shared" si="32"/>
        <v>1</v>
      </c>
    </row>
    <row r="569" spans="12:16" x14ac:dyDescent="0.25">
      <c r="L569" s="264">
        <f>Member!A569</f>
        <v>34400</v>
      </c>
      <c r="M569">
        <f>SUMIF(Erfassung3!BD:BD,L569,Erfassung3!BW:BW)</f>
        <v>0</v>
      </c>
      <c r="N569">
        <f>SUMIF(Erfassung3!BD:BD,L569,Erfassung3!BG:BG)</f>
        <v>0</v>
      </c>
      <c r="O569">
        <f t="shared" si="33"/>
        <v>0</v>
      </c>
      <c r="P569">
        <f t="shared" si="32"/>
        <v>1</v>
      </c>
    </row>
    <row r="570" spans="12:16" x14ac:dyDescent="0.25">
      <c r="L570" s="264">
        <f>Member!A570</f>
        <v>27004</v>
      </c>
      <c r="M570">
        <f>SUMIF(Erfassung3!BD:BD,L570,Erfassung3!BW:BW)</f>
        <v>0</v>
      </c>
      <c r="N570">
        <f>SUMIF(Erfassung3!BD:BD,L570,Erfassung3!BG:BG)</f>
        <v>0</v>
      </c>
      <c r="O570">
        <f t="shared" si="33"/>
        <v>0</v>
      </c>
      <c r="P570">
        <f t="shared" si="32"/>
        <v>1</v>
      </c>
    </row>
    <row r="571" spans="12:16" x14ac:dyDescent="0.25">
      <c r="L571" s="264">
        <f>Member!A571</f>
        <v>35141</v>
      </c>
      <c r="M571">
        <f>SUMIF(Erfassung3!BD:BD,L571,Erfassung3!BW:BW)</f>
        <v>0</v>
      </c>
      <c r="N571">
        <f>SUMIF(Erfassung3!BD:BD,L571,Erfassung3!BG:BG)</f>
        <v>0</v>
      </c>
      <c r="O571">
        <f t="shared" si="33"/>
        <v>0</v>
      </c>
      <c r="P571">
        <f t="shared" si="32"/>
        <v>1</v>
      </c>
    </row>
    <row r="572" spans="12:16" x14ac:dyDescent="0.25">
      <c r="L572" s="264">
        <f>Member!A572</f>
        <v>38740</v>
      </c>
      <c r="M572">
        <f>SUMIF(Erfassung3!BD:BD,L572,Erfassung3!BW:BW)</f>
        <v>0</v>
      </c>
      <c r="N572">
        <f>SUMIF(Erfassung3!BD:BD,L572,Erfassung3!BG:BG)</f>
        <v>0</v>
      </c>
      <c r="O572">
        <f t="shared" si="33"/>
        <v>0</v>
      </c>
      <c r="P572">
        <f t="shared" si="32"/>
        <v>1</v>
      </c>
    </row>
    <row r="573" spans="12:16" x14ac:dyDescent="0.25">
      <c r="L573" s="264">
        <f>Member!A573</f>
        <v>16796</v>
      </c>
      <c r="M573">
        <f>SUMIF(Erfassung3!BD:BD,L573,Erfassung3!BW:BW)</f>
        <v>0</v>
      </c>
      <c r="N573">
        <f>SUMIF(Erfassung3!BD:BD,L573,Erfassung3!BG:BG)</f>
        <v>0</v>
      </c>
      <c r="O573">
        <f t="shared" si="33"/>
        <v>0</v>
      </c>
      <c r="P573">
        <f t="shared" si="32"/>
        <v>1</v>
      </c>
    </row>
    <row r="574" spans="12:16" x14ac:dyDescent="0.25">
      <c r="L574" s="264">
        <f>Member!A574</f>
        <v>7868</v>
      </c>
      <c r="M574">
        <f>SUMIF(Erfassung3!BD:BD,L574,Erfassung3!BW:BW)</f>
        <v>0</v>
      </c>
      <c r="N574">
        <f>SUMIF(Erfassung3!BD:BD,L574,Erfassung3!BG:BG)</f>
        <v>0</v>
      </c>
      <c r="O574">
        <f t="shared" si="33"/>
        <v>0</v>
      </c>
      <c r="P574">
        <f t="shared" si="32"/>
        <v>1</v>
      </c>
    </row>
    <row r="575" spans="12:16" x14ac:dyDescent="0.25">
      <c r="L575" s="264">
        <f>Member!A575</f>
        <v>16386</v>
      </c>
      <c r="M575">
        <f>SUMIF(Erfassung3!BD:BD,L575,Erfassung3!BW:BW)</f>
        <v>0</v>
      </c>
      <c r="N575">
        <f>SUMIF(Erfassung3!BD:BD,L575,Erfassung3!BG:BG)</f>
        <v>0</v>
      </c>
      <c r="O575">
        <f t="shared" si="33"/>
        <v>0</v>
      </c>
      <c r="P575">
        <f t="shared" si="32"/>
        <v>1</v>
      </c>
    </row>
    <row r="576" spans="12:16" x14ac:dyDescent="0.25">
      <c r="L576" s="264">
        <f>Member!A576</f>
        <v>18802</v>
      </c>
      <c r="M576">
        <f>SUMIF(Erfassung3!BD:BD,L576,Erfassung3!BW:BW)</f>
        <v>0</v>
      </c>
      <c r="N576">
        <f>SUMIF(Erfassung3!BD:BD,L576,Erfassung3!BG:BG)</f>
        <v>0</v>
      </c>
      <c r="O576">
        <f t="shared" si="33"/>
        <v>0</v>
      </c>
      <c r="P576">
        <f t="shared" si="32"/>
        <v>1</v>
      </c>
    </row>
    <row r="577" spans="12:16" x14ac:dyDescent="0.25">
      <c r="L577" s="264">
        <f>Member!A577</f>
        <v>38226</v>
      </c>
      <c r="M577">
        <f>SUMIF(Erfassung3!BD:BD,L577,Erfassung3!BW:BW)</f>
        <v>0</v>
      </c>
      <c r="N577">
        <f>SUMIF(Erfassung3!BD:BD,L577,Erfassung3!BG:BG)</f>
        <v>0</v>
      </c>
      <c r="O577">
        <f t="shared" si="33"/>
        <v>0</v>
      </c>
      <c r="P577">
        <f t="shared" si="32"/>
        <v>1</v>
      </c>
    </row>
    <row r="578" spans="12:16" x14ac:dyDescent="0.25">
      <c r="L578" s="264">
        <f>Member!A578</f>
        <v>18530</v>
      </c>
      <c r="M578">
        <f>SUMIF(Erfassung3!BD:BD,L578,Erfassung3!BW:BW)</f>
        <v>0</v>
      </c>
      <c r="N578">
        <f>SUMIF(Erfassung3!BD:BD,L578,Erfassung3!BG:BG)</f>
        <v>0</v>
      </c>
      <c r="O578">
        <f t="shared" si="33"/>
        <v>0</v>
      </c>
      <c r="P578">
        <f t="shared" ref="P578:P641" si="34">RANK(O578,O:O)</f>
        <v>1</v>
      </c>
    </row>
    <row r="579" spans="12:16" x14ac:dyDescent="0.25">
      <c r="L579" s="264">
        <f>Member!A579</f>
        <v>7869</v>
      </c>
      <c r="M579">
        <f>SUMIF(Erfassung3!BD:BD,L579,Erfassung3!BW:BW)</f>
        <v>0</v>
      </c>
      <c r="N579">
        <f>SUMIF(Erfassung3!BD:BD,L579,Erfassung3!BG:BG)</f>
        <v>0</v>
      </c>
      <c r="O579">
        <f t="shared" ref="O579:O642" si="35">IF(N579=0,0,M579/N579-ROW()/1000000000)</f>
        <v>0</v>
      </c>
      <c r="P579">
        <f t="shared" si="34"/>
        <v>1</v>
      </c>
    </row>
    <row r="580" spans="12:16" x14ac:dyDescent="0.25">
      <c r="L580" s="264">
        <f>Member!A580</f>
        <v>38230</v>
      </c>
      <c r="M580">
        <f>SUMIF(Erfassung3!BD:BD,L580,Erfassung3!BW:BW)</f>
        <v>0</v>
      </c>
      <c r="N580">
        <f>SUMIF(Erfassung3!BD:BD,L580,Erfassung3!BG:BG)</f>
        <v>0</v>
      </c>
      <c r="O580">
        <f t="shared" si="35"/>
        <v>0</v>
      </c>
      <c r="P580">
        <f t="shared" si="34"/>
        <v>1</v>
      </c>
    </row>
    <row r="581" spans="12:16" x14ac:dyDescent="0.25">
      <c r="L581" s="264">
        <f>Member!A581</f>
        <v>7836</v>
      </c>
      <c r="M581">
        <f>SUMIF(Erfassung3!BD:BD,L581,Erfassung3!BW:BW)</f>
        <v>0</v>
      </c>
      <c r="N581">
        <f>SUMIF(Erfassung3!BD:BD,L581,Erfassung3!BG:BG)</f>
        <v>0</v>
      </c>
      <c r="O581">
        <f t="shared" si="35"/>
        <v>0</v>
      </c>
      <c r="P581">
        <f t="shared" si="34"/>
        <v>1</v>
      </c>
    </row>
    <row r="582" spans="12:16" x14ac:dyDescent="0.25">
      <c r="L582" s="264">
        <f>Member!A582</f>
        <v>7647</v>
      </c>
      <c r="M582">
        <f>SUMIF(Erfassung3!BD:BD,L582,Erfassung3!BW:BW)</f>
        <v>0</v>
      </c>
      <c r="N582">
        <f>SUMIF(Erfassung3!BD:BD,L582,Erfassung3!BG:BG)</f>
        <v>0</v>
      </c>
      <c r="O582">
        <f t="shared" si="35"/>
        <v>0</v>
      </c>
      <c r="P582">
        <f t="shared" si="34"/>
        <v>1</v>
      </c>
    </row>
    <row r="583" spans="12:16" x14ac:dyDescent="0.25">
      <c r="L583" s="264">
        <f>Member!A583</f>
        <v>25788</v>
      </c>
      <c r="M583">
        <f>SUMIF(Erfassung3!BD:BD,L583,Erfassung3!BW:BW)</f>
        <v>0</v>
      </c>
      <c r="N583">
        <f>SUMIF(Erfassung3!BD:BD,L583,Erfassung3!BG:BG)</f>
        <v>0</v>
      </c>
      <c r="O583">
        <f t="shared" si="35"/>
        <v>0</v>
      </c>
      <c r="P583">
        <f t="shared" si="34"/>
        <v>1</v>
      </c>
    </row>
    <row r="584" spans="12:16" x14ac:dyDescent="0.25">
      <c r="L584" s="264">
        <f>Member!A584</f>
        <v>38066</v>
      </c>
      <c r="M584">
        <f>SUMIF(Erfassung3!BD:BD,L584,Erfassung3!BW:BW)</f>
        <v>0</v>
      </c>
      <c r="N584">
        <f>SUMIF(Erfassung3!BD:BD,L584,Erfassung3!BG:BG)</f>
        <v>0</v>
      </c>
      <c r="O584">
        <f t="shared" si="35"/>
        <v>0</v>
      </c>
      <c r="P584">
        <f t="shared" si="34"/>
        <v>1</v>
      </c>
    </row>
    <row r="585" spans="12:16" x14ac:dyDescent="0.25">
      <c r="L585" s="264">
        <f>Member!A585</f>
        <v>16749</v>
      </c>
      <c r="M585">
        <f>SUMIF(Erfassung3!BD:BD,L585,Erfassung3!BW:BW)</f>
        <v>0</v>
      </c>
      <c r="N585">
        <f>SUMIF(Erfassung3!BD:BD,L585,Erfassung3!BG:BG)</f>
        <v>0</v>
      </c>
      <c r="O585">
        <f t="shared" si="35"/>
        <v>0</v>
      </c>
      <c r="P585">
        <f t="shared" si="34"/>
        <v>1</v>
      </c>
    </row>
    <row r="586" spans="12:16" x14ac:dyDescent="0.25">
      <c r="L586" s="264">
        <f>Member!A586</f>
        <v>38193</v>
      </c>
      <c r="M586">
        <f>SUMIF(Erfassung3!BD:BD,L586,Erfassung3!BW:BW)</f>
        <v>0</v>
      </c>
      <c r="N586">
        <f>SUMIF(Erfassung3!BD:BD,L586,Erfassung3!BG:BG)</f>
        <v>0</v>
      </c>
      <c r="O586">
        <f t="shared" si="35"/>
        <v>0</v>
      </c>
      <c r="P586">
        <f t="shared" si="34"/>
        <v>1</v>
      </c>
    </row>
    <row r="587" spans="12:16" x14ac:dyDescent="0.25">
      <c r="L587" s="264">
        <f>Member!A587</f>
        <v>25649</v>
      </c>
      <c r="M587">
        <f>SUMIF(Erfassung3!BD:BD,L587,Erfassung3!BW:BW)</f>
        <v>0</v>
      </c>
      <c r="N587">
        <f>SUMIF(Erfassung3!BD:BD,L587,Erfassung3!BG:BG)</f>
        <v>0</v>
      </c>
      <c r="O587">
        <f t="shared" si="35"/>
        <v>0</v>
      </c>
      <c r="P587">
        <f t="shared" si="34"/>
        <v>1</v>
      </c>
    </row>
    <row r="588" spans="12:16" x14ac:dyDescent="0.25">
      <c r="L588" s="264">
        <f>Member!A588</f>
        <v>38065</v>
      </c>
      <c r="M588">
        <f>SUMIF(Erfassung3!BD:BD,L588,Erfassung3!BW:BW)</f>
        <v>0</v>
      </c>
      <c r="N588">
        <f>SUMIF(Erfassung3!BD:BD,L588,Erfassung3!BG:BG)</f>
        <v>0</v>
      </c>
      <c r="O588">
        <f t="shared" si="35"/>
        <v>0</v>
      </c>
      <c r="P588">
        <f t="shared" si="34"/>
        <v>1</v>
      </c>
    </row>
    <row r="589" spans="12:16" x14ac:dyDescent="0.25">
      <c r="L589" s="264">
        <f>Member!A589</f>
        <v>7314</v>
      </c>
      <c r="M589">
        <f>SUMIF(Erfassung3!BD:BD,L589,Erfassung3!BW:BW)</f>
        <v>0</v>
      </c>
      <c r="N589">
        <f>SUMIF(Erfassung3!BD:BD,L589,Erfassung3!BG:BG)</f>
        <v>0</v>
      </c>
      <c r="O589">
        <f t="shared" si="35"/>
        <v>0</v>
      </c>
      <c r="P589">
        <f t="shared" si="34"/>
        <v>1</v>
      </c>
    </row>
    <row r="590" spans="12:16" x14ac:dyDescent="0.25">
      <c r="L590" s="264">
        <f>Member!A590</f>
        <v>25822</v>
      </c>
      <c r="M590">
        <f>SUMIF(Erfassung3!BD:BD,L590,Erfassung3!BW:BW)</f>
        <v>0</v>
      </c>
      <c r="N590">
        <f>SUMIF(Erfassung3!BD:BD,L590,Erfassung3!BG:BG)</f>
        <v>0</v>
      </c>
      <c r="O590">
        <f t="shared" si="35"/>
        <v>0</v>
      </c>
      <c r="P590">
        <f t="shared" si="34"/>
        <v>1</v>
      </c>
    </row>
    <row r="591" spans="12:16" x14ac:dyDescent="0.25">
      <c r="L591" s="264">
        <f>Member!A591</f>
        <v>38218</v>
      </c>
      <c r="M591">
        <f>SUMIF(Erfassung3!BD:BD,L591,Erfassung3!BW:BW)</f>
        <v>0</v>
      </c>
      <c r="N591">
        <f>SUMIF(Erfassung3!BD:BD,L591,Erfassung3!BG:BG)</f>
        <v>0</v>
      </c>
      <c r="O591">
        <f t="shared" si="35"/>
        <v>0</v>
      </c>
      <c r="P591">
        <f t="shared" si="34"/>
        <v>1</v>
      </c>
    </row>
    <row r="592" spans="12:16" x14ac:dyDescent="0.25">
      <c r="L592" s="264">
        <f>Member!A592</f>
        <v>7309</v>
      </c>
      <c r="M592">
        <f>SUMIF(Erfassung3!BD:BD,L592,Erfassung3!BW:BW)</f>
        <v>0</v>
      </c>
      <c r="N592">
        <f>SUMIF(Erfassung3!BD:BD,L592,Erfassung3!BG:BG)</f>
        <v>0</v>
      </c>
      <c r="O592">
        <f t="shared" si="35"/>
        <v>0</v>
      </c>
      <c r="P592">
        <f t="shared" si="34"/>
        <v>1</v>
      </c>
    </row>
    <row r="593" spans="12:16" x14ac:dyDescent="0.25">
      <c r="L593" s="264">
        <f>Member!A593</f>
        <v>38510</v>
      </c>
      <c r="M593">
        <f>SUMIF(Erfassung3!BD:BD,L593,Erfassung3!BW:BW)</f>
        <v>0</v>
      </c>
      <c r="N593">
        <f>SUMIF(Erfassung3!BD:BD,L593,Erfassung3!BG:BG)</f>
        <v>0</v>
      </c>
      <c r="O593">
        <f t="shared" si="35"/>
        <v>0</v>
      </c>
      <c r="P593">
        <f t="shared" si="34"/>
        <v>1</v>
      </c>
    </row>
    <row r="594" spans="12:16" x14ac:dyDescent="0.25">
      <c r="L594" s="264">
        <f>Member!A594</f>
        <v>7322</v>
      </c>
      <c r="M594">
        <f>SUMIF(Erfassung3!BD:BD,L594,Erfassung3!BW:BW)</f>
        <v>0</v>
      </c>
      <c r="N594">
        <f>SUMIF(Erfassung3!BD:BD,L594,Erfassung3!BG:BG)</f>
        <v>0</v>
      </c>
      <c r="O594">
        <f t="shared" si="35"/>
        <v>0</v>
      </c>
      <c r="P594">
        <f t="shared" si="34"/>
        <v>1</v>
      </c>
    </row>
    <row r="595" spans="12:16" x14ac:dyDescent="0.25">
      <c r="L595" s="264">
        <f>Member!A595</f>
        <v>38316</v>
      </c>
      <c r="M595">
        <f>SUMIF(Erfassung3!BD:BD,L595,Erfassung3!BW:BW)</f>
        <v>0</v>
      </c>
      <c r="N595">
        <f>SUMIF(Erfassung3!BD:BD,L595,Erfassung3!BG:BG)</f>
        <v>0</v>
      </c>
      <c r="O595">
        <f t="shared" si="35"/>
        <v>0</v>
      </c>
      <c r="P595">
        <f t="shared" si="34"/>
        <v>1</v>
      </c>
    </row>
    <row r="596" spans="12:16" x14ac:dyDescent="0.25">
      <c r="L596" s="264">
        <f>Member!A596</f>
        <v>25166</v>
      </c>
      <c r="M596">
        <f>SUMIF(Erfassung3!BD:BD,L596,Erfassung3!BW:BW)</f>
        <v>0</v>
      </c>
      <c r="N596">
        <f>SUMIF(Erfassung3!BD:BD,L596,Erfassung3!BG:BG)</f>
        <v>0</v>
      </c>
      <c r="O596">
        <f t="shared" si="35"/>
        <v>0</v>
      </c>
      <c r="P596">
        <f t="shared" si="34"/>
        <v>1</v>
      </c>
    </row>
    <row r="597" spans="12:16" x14ac:dyDescent="0.25">
      <c r="L597" s="264">
        <f>Member!A597</f>
        <v>7321</v>
      </c>
      <c r="M597">
        <f>SUMIF(Erfassung3!BD:BD,L597,Erfassung3!BW:BW)</f>
        <v>0</v>
      </c>
      <c r="N597">
        <f>SUMIF(Erfassung3!BD:BD,L597,Erfassung3!BG:BG)</f>
        <v>0</v>
      </c>
      <c r="O597">
        <f t="shared" si="35"/>
        <v>0</v>
      </c>
      <c r="P597">
        <f t="shared" si="34"/>
        <v>1</v>
      </c>
    </row>
    <row r="598" spans="12:16" x14ac:dyDescent="0.25">
      <c r="L598" s="264">
        <f>Member!A598</f>
        <v>25453</v>
      </c>
      <c r="M598">
        <f>SUMIF(Erfassung3!BD:BD,L598,Erfassung3!BW:BW)</f>
        <v>0</v>
      </c>
      <c r="N598">
        <f>SUMIF(Erfassung3!BD:BD,L598,Erfassung3!BG:BG)</f>
        <v>0</v>
      </c>
      <c r="O598">
        <f t="shared" si="35"/>
        <v>0</v>
      </c>
      <c r="P598">
        <f t="shared" si="34"/>
        <v>1</v>
      </c>
    </row>
    <row r="599" spans="12:16" x14ac:dyDescent="0.25">
      <c r="L599" s="264">
        <f>Member!A599</f>
        <v>25915</v>
      </c>
      <c r="M599">
        <f>SUMIF(Erfassung3!BD:BD,L599,Erfassung3!BW:BW)</f>
        <v>0</v>
      </c>
      <c r="N599">
        <f>SUMIF(Erfassung3!BD:BD,L599,Erfassung3!BG:BG)</f>
        <v>0</v>
      </c>
      <c r="O599">
        <f t="shared" si="35"/>
        <v>0</v>
      </c>
      <c r="P599">
        <f t="shared" si="34"/>
        <v>1</v>
      </c>
    </row>
    <row r="600" spans="12:16" x14ac:dyDescent="0.25">
      <c r="L600" s="264">
        <f>Member!A600</f>
        <v>7317</v>
      </c>
      <c r="M600">
        <f>SUMIF(Erfassung3!BD:BD,L600,Erfassung3!BW:BW)</f>
        <v>0</v>
      </c>
      <c r="N600">
        <f>SUMIF(Erfassung3!BD:BD,L600,Erfassung3!BG:BG)</f>
        <v>0</v>
      </c>
      <c r="O600">
        <f t="shared" si="35"/>
        <v>0</v>
      </c>
      <c r="P600">
        <f t="shared" si="34"/>
        <v>1</v>
      </c>
    </row>
    <row r="601" spans="12:16" x14ac:dyDescent="0.25">
      <c r="L601" s="264">
        <f>Member!A601</f>
        <v>25452</v>
      </c>
      <c r="M601">
        <f>SUMIF(Erfassung3!BD:BD,L601,Erfassung3!BW:BW)</f>
        <v>0</v>
      </c>
      <c r="N601">
        <f>SUMIF(Erfassung3!BD:BD,L601,Erfassung3!BG:BG)</f>
        <v>0</v>
      </c>
      <c r="O601">
        <f t="shared" si="35"/>
        <v>0</v>
      </c>
      <c r="P601">
        <f t="shared" si="34"/>
        <v>1</v>
      </c>
    </row>
    <row r="602" spans="12:16" x14ac:dyDescent="0.25">
      <c r="L602" s="264">
        <f>Member!A602</f>
        <v>38537</v>
      </c>
      <c r="M602">
        <f>SUMIF(Erfassung3!BD:BD,L602,Erfassung3!BW:BW)</f>
        <v>0</v>
      </c>
      <c r="N602">
        <f>SUMIF(Erfassung3!BD:BD,L602,Erfassung3!BG:BG)</f>
        <v>0</v>
      </c>
      <c r="O602">
        <f t="shared" si="35"/>
        <v>0</v>
      </c>
      <c r="P602">
        <f t="shared" si="34"/>
        <v>1</v>
      </c>
    </row>
    <row r="603" spans="12:16" x14ac:dyDescent="0.25">
      <c r="L603" s="264">
        <f>Member!A603</f>
        <v>7683</v>
      </c>
      <c r="M603">
        <f>SUMIF(Erfassung3!BD:BD,L603,Erfassung3!BW:BW)</f>
        <v>0</v>
      </c>
      <c r="N603">
        <f>SUMIF(Erfassung3!BD:BD,L603,Erfassung3!BG:BG)</f>
        <v>0</v>
      </c>
      <c r="O603">
        <f t="shared" si="35"/>
        <v>0</v>
      </c>
      <c r="P603">
        <f t="shared" si="34"/>
        <v>1</v>
      </c>
    </row>
    <row r="604" spans="12:16" x14ac:dyDescent="0.25">
      <c r="L604" s="264">
        <f>Member!A604</f>
        <v>25273</v>
      </c>
      <c r="M604">
        <f>SUMIF(Erfassung3!BD:BD,L604,Erfassung3!BW:BW)</f>
        <v>0</v>
      </c>
      <c r="N604">
        <f>SUMIF(Erfassung3!BD:BD,L604,Erfassung3!BG:BG)</f>
        <v>0</v>
      </c>
      <c r="O604">
        <f t="shared" si="35"/>
        <v>0</v>
      </c>
      <c r="P604">
        <f t="shared" si="34"/>
        <v>1</v>
      </c>
    </row>
    <row r="605" spans="12:16" x14ac:dyDescent="0.25">
      <c r="L605" s="264">
        <f>Member!A605</f>
        <v>38011</v>
      </c>
      <c r="M605">
        <f>SUMIF(Erfassung3!BD:BD,L605,Erfassung3!BW:BW)</f>
        <v>0</v>
      </c>
      <c r="N605">
        <f>SUMIF(Erfassung3!BD:BD,L605,Erfassung3!BG:BG)</f>
        <v>0</v>
      </c>
      <c r="O605">
        <f t="shared" si="35"/>
        <v>0</v>
      </c>
      <c r="P605">
        <f t="shared" si="34"/>
        <v>1</v>
      </c>
    </row>
    <row r="606" spans="12:16" x14ac:dyDescent="0.25">
      <c r="L606" s="264">
        <f>Member!A606</f>
        <v>16426</v>
      </c>
      <c r="M606">
        <f>SUMIF(Erfassung3!BD:BD,L606,Erfassung3!BW:BW)</f>
        <v>0</v>
      </c>
      <c r="N606">
        <f>SUMIF(Erfassung3!BD:BD,L606,Erfassung3!BG:BG)</f>
        <v>0</v>
      </c>
      <c r="O606">
        <f t="shared" si="35"/>
        <v>0</v>
      </c>
      <c r="P606">
        <f t="shared" si="34"/>
        <v>1</v>
      </c>
    </row>
    <row r="607" spans="12:16" x14ac:dyDescent="0.25">
      <c r="L607" s="264">
        <f>Member!A607</f>
        <v>16423</v>
      </c>
      <c r="M607">
        <f>SUMIF(Erfassung3!BD:BD,L607,Erfassung3!BW:BW)</f>
        <v>0</v>
      </c>
      <c r="N607">
        <f>SUMIF(Erfassung3!BD:BD,L607,Erfassung3!BG:BG)</f>
        <v>0</v>
      </c>
      <c r="O607">
        <f t="shared" si="35"/>
        <v>0</v>
      </c>
      <c r="P607">
        <f t="shared" si="34"/>
        <v>1</v>
      </c>
    </row>
    <row r="608" spans="12:16" x14ac:dyDescent="0.25">
      <c r="L608" s="264">
        <f>Member!A608</f>
        <v>16424</v>
      </c>
      <c r="M608">
        <f>SUMIF(Erfassung3!BD:BD,L608,Erfassung3!BW:BW)</f>
        <v>0</v>
      </c>
      <c r="N608">
        <f>SUMIF(Erfassung3!BD:BD,L608,Erfassung3!BG:BG)</f>
        <v>0</v>
      </c>
      <c r="O608">
        <f t="shared" si="35"/>
        <v>0</v>
      </c>
      <c r="P608">
        <f t="shared" si="34"/>
        <v>1</v>
      </c>
    </row>
    <row r="609" spans="12:16" x14ac:dyDescent="0.25">
      <c r="L609" s="264">
        <f>Member!A609</f>
        <v>34468</v>
      </c>
      <c r="M609">
        <f>SUMIF(Erfassung3!BD:BD,L609,Erfassung3!BW:BW)</f>
        <v>0</v>
      </c>
      <c r="N609">
        <f>SUMIF(Erfassung3!BD:BD,L609,Erfassung3!BG:BG)</f>
        <v>0</v>
      </c>
      <c r="O609">
        <f t="shared" si="35"/>
        <v>0</v>
      </c>
      <c r="P609">
        <f t="shared" si="34"/>
        <v>1</v>
      </c>
    </row>
    <row r="610" spans="12:16" x14ac:dyDescent="0.25">
      <c r="L610" s="264">
        <f>Member!A610</f>
        <v>7541</v>
      </c>
      <c r="M610">
        <f>SUMIF(Erfassung3!BD:BD,L610,Erfassung3!BW:BW)</f>
        <v>0</v>
      </c>
      <c r="N610">
        <f>SUMIF(Erfassung3!BD:BD,L610,Erfassung3!BG:BG)</f>
        <v>0</v>
      </c>
      <c r="O610">
        <f t="shared" si="35"/>
        <v>0</v>
      </c>
      <c r="P610">
        <f t="shared" si="34"/>
        <v>1</v>
      </c>
    </row>
    <row r="611" spans="12:16" x14ac:dyDescent="0.25">
      <c r="L611" s="264">
        <f>Member!A611</f>
        <v>10603</v>
      </c>
      <c r="M611">
        <f>SUMIF(Erfassung3!BD:BD,L611,Erfassung3!BW:BW)</f>
        <v>0</v>
      </c>
      <c r="N611">
        <f>SUMIF(Erfassung3!BD:BD,L611,Erfassung3!BG:BG)</f>
        <v>0</v>
      </c>
      <c r="O611">
        <f t="shared" si="35"/>
        <v>0</v>
      </c>
      <c r="P611">
        <f t="shared" si="34"/>
        <v>1</v>
      </c>
    </row>
    <row r="612" spans="12:16" x14ac:dyDescent="0.25">
      <c r="L612" s="264">
        <f>Member!A612</f>
        <v>25115</v>
      </c>
      <c r="M612">
        <f>SUMIF(Erfassung3!BD:BD,L612,Erfassung3!BW:BW)</f>
        <v>0</v>
      </c>
      <c r="N612">
        <f>SUMIF(Erfassung3!BD:BD,L612,Erfassung3!BG:BG)</f>
        <v>0</v>
      </c>
      <c r="O612">
        <f t="shared" si="35"/>
        <v>0</v>
      </c>
      <c r="P612">
        <f t="shared" si="34"/>
        <v>1</v>
      </c>
    </row>
    <row r="613" spans="12:16" x14ac:dyDescent="0.25">
      <c r="L613" s="264">
        <f>Member!A613</f>
        <v>25277</v>
      </c>
      <c r="M613">
        <f>SUMIF(Erfassung3!BD:BD,L613,Erfassung3!BW:BW)</f>
        <v>0</v>
      </c>
      <c r="N613">
        <f>SUMIF(Erfassung3!BD:BD,L613,Erfassung3!BG:BG)</f>
        <v>0</v>
      </c>
      <c r="O613">
        <f t="shared" si="35"/>
        <v>0</v>
      </c>
      <c r="P613">
        <f t="shared" si="34"/>
        <v>1</v>
      </c>
    </row>
    <row r="614" spans="12:16" x14ac:dyDescent="0.25">
      <c r="L614" s="264">
        <f>Member!A614</f>
        <v>38354</v>
      </c>
      <c r="M614">
        <f>SUMIF(Erfassung3!BD:BD,L614,Erfassung3!BW:BW)</f>
        <v>0</v>
      </c>
      <c r="N614">
        <f>SUMIF(Erfassung3!BD:BD,L614,Erfassung3!BG:BG)</f>
        <v>0</v>
      </c>
      <c r="O614">
        <f t="shared" si="35"/>
        <v>0</v>
      </c>
      <c r="P614">
        <f t="shared" si="34"/>
        <v>1</v>
      </c>
    </row>
    <row r="615" spans="12:16" x14ac:dyDescent="0.25">
      <c r="L615" s="264">
        <f>Member!A615</f>
        <v>29670</v>
      </c>
      <c r="M615">
        <f>SUMIF(Erfassung3!BD:BD,L615,Erfassung3!BW:BW)</f>
        <v>0</v>
      </c>
      <c r="N615">
        <f>SUMIF(Erfassung3!BD:BD,L615,Erfassung3!BG:BG)</f>
        <v>0</v>
      </c>
      <c r="O615">
        <f t="shared" si="35"/>
        <v>0</v>
      </c>
      <c r="P615">
        <f t="shared" si="34"/>
        <v>1</v>
      </c>
    </row>
    <row r="616" spans="12:16" x14ac:dyDescent="0.25">
      <c r="L616" s="264">
        <f>Member!A616</f>
        <v>38348</v>
      </c>
      <c r="M616">
        <f>SUMIF(Erfassung3!BD:BD,L616,Erfassung3!BW:BW)</f>
        <v>0</v>
      </c>
      <c r="N616">
        <f>SUMIF(Erfassung3!BD:BD,L616,Erfassung3!BG:BG)</f>
        <v>0</v>
      </c>
      <c r="O616">
        <f t="shared" si="35"/>
        <v>0</v>
      </c>
      <c r="P616">
        <f t="shared" si="34"/>
        <v>1</v>
      </c>
    </row>
    <row r="617" spans="12:16" x14ac:dyDescent="0.25">
      <c r="L617" s="264">
        <f>Member!A617</f>
        <v>16828</v>
      </c>
      <c r="M617">
        <f>SUMIF(Erfassung3!BD:BD,L617,Erfassung3!BW:BW)</f>
        <v>0</v>
      </c>
      <c r="N617">
        <f>SUMIF(Erfassung3!BD:BD,L617,Erfassung3!BG:BG)</f>
        <v>0</v>
      </c>
      <c r="O617">
        <f t="shared" si="35"/>
        <v>0</v>
      </c>
      <c r="P617">
        <f t="shared" si="34"/>
        <v>1</v>
      </c>
    </row>
    <row r="618" spans="12:16" x14ac:dyDescent="0.25">
      <c r="L618" s="264">
        <f>Member!A618</f>
        <v>16409</v>
      </c>
      <c r="M618">
        <f>SUMIF(Erfassung3!BD:BD,L618,Erfassung3!BW:BW)</f>
        <v>0</v>
      </c>
      <c r="N618">
        <f>SUMIF(Erfassung3!BD:BD,L618,Erfassung3!BG:BG)</f>
        <v>0</v>
      </c>
      <c r="O618">
        <f t="shared" si="35"/>
        <v>0</v>
      </c>
      <c r="P618">
        <f t="shared" si="34"/>
        <v>1</v>
      </c>
    </row>
    <row r="619" spans="12:16" x14ac:dyDescent="0.25">
      <c r="L619" s="264">
        <f>Member!A619</f>
        <v>7405</v>
      </c>
      <c r="M619">
        <f>SUMIF(Erfassung3!BD:BD,L619,Erfassung3!BW:BW)</f>
        <v>0</v>
      </c>
      <c r="N619">
        <f>SUMIF(Erfassung3!BD:BD,L619,Erfassung3!BG:BG)</f>
        <v>0</v>
      </c>
      <c r="O619">
        <f t="shared" si="35"/>
        <v>0</v>
      </c>
      <c r="P619">
        <f t="shared" si="34"/>
        <v>1</v>
      </c>
    </row>
    <row r="620" spans="12:16" x14ac:dyDescent="0.25">
      <c r="L620" s="264">
        <f>Member!A620</f>
        <v>16418</v>
      </c>
      <c r="M620">
        <f>SUMIF(Erfassung3!BD:BD,L620,Erfassung3!BW:BW)</f>
        <v>0</v>
      </c>
      <c r="N620">
        <f>SUMIF(Erfassung3!BD:BD,L620,Erfassung3!BG:BG)</f>
        <v>0</v>
      </c>
      <c r="O620">
        <f t="shared" si="35"/>
        <v>0</v>
      </c>
      <c r="P620">
        <f t="shared" si="34"/>
        <v>1</v>
      </c>
    </row>
    <row r="621" spans="12:16" x14ac:dyDescent="0.25">
      <c r="L621" s="264">
        <f>Member!A621</f>
        <v>25931</v>
      </c>
      <c r="M621">
        <f>SUMIF(Erfassung3!BD:BD,L621,Erfassung3!BW:BW)</f>
        <v>0</v>
      </c>
      <c r="N621">
        <f>SUMIF(Erfassung3!BD:BD,L621,Erfassung3!BG:BG)</f>
        <v>0</v>
      </c>
      <c r="O621">
        <f t="shared" si="35"/>
        <v>0</v>
      </c>
      <c r="P621">
        <f t="shared" si="34"/>
        <v>1</v>
      </c>
    </row>
    <row r="622" spans="12:16" x14ac:dyDescent="0.25">
      <c r="L622" s="264">
        <f>Member!A622</f>
        <v>38658</v>
      </c>
      <c r="M622">
        <f>SUMIF(Erfassung3!BD:BD,L622,Erfassung3!BW:BW)</f>
        <v>0</v>
      </c>
      <c r="N622">
        <f>SUMIF(Erfassung3!BD:BD,L622,Erfassung3!BG:BG)</f>
        <v>0</v>
      </c>
      <c r="O622">
        <f t="shared" si="35"/>
        <v>0</v>
      </c>
      <c r="P622">
        <f t="shared" si="34"/>
        <v>1</v>
      </c>
    </row>
    <row r="623" spans="12:16" x14ac:dyDescent="0.25">
      <c r="L623" s="264">
        <f>Member!A623</f>
        <v>7471</v>
      </c>
      <c r="M623">
        <f>SUMIF(Erfassung3!BD:BD,L623,Erfassung3!BW:BW)</f>
        <v>0</v>
      </c>
      <c r="N623">
        <f>SUMIF(Erfassung3!BD:BD,L623,Erfassung3!BG:BG)</f>
        <v>0</v>
      </c>
      <c r="O623">
        <f t="shared" si="35"/>
        <v>0</v>
      </c>
      <c r="P623">
        <f t="shared" si="34"/>
        <v>1</v>
      </c>
    </row>
    <row r="624" spans="12:16" x14ac:dyDescent="0.25">
      <c r="L624" s="264">
        <f>Member!A624</f>
        <v>38395</v>
      </c>
      <c r="M624">
        <f>SUMIF(Erfassung3!BD:BD,L624,Erfassung3!BW:BW)</f>
        <v>0</v>
      </c>
      <c r="N624">
        <f>SUMIF(Erfassung3!BD:BD,L624,Erfassung3!BG:BG)</f>
        <v>0</v>
      </c>
      <c r="O624">
        <f t="shared" si="35"/>
        <v>0</v>
      </c>
      <c r="P624">
        <f t="shared" si="34"/>
        <v>1</v>
      </c>
    </row>
    <row r="625" spans="12:16" x14ac:dyDescent="0.25">
      <c r="L625" s="264">
        <f>Member!A625</f>
        <v>7679</v>
      </c>
      <c r="M625">
        <f>SUMIF(Erfassung3!BD:BD,L625,Erfassung3!BW:BW)</f>
        <v>0</v>
      </c>
      <c r="N625">
        <f>SUMIF(Erfassung3!BD:BD,L625,Erfassung3!BG:BG)</f>
        <v>0</v>
      </c>
      <c r="O625">
        <f t="shared" si="35"/>
        <v>0</v>
      </c>
      <c r="P625">
        <f t="shared" si="34"/>
        <v>1</v>
      </c>
    </row>
    <row r="626" spans="12:16" x14ac:dyDescent="0.25">
      <c r="L626" s="264">
        <f>Member!A626</f>
        <v>7670</v>
      </c>
      <c r="M626">
        <f>SUMIF(Erfassung3!BD:BD,L626,Erfassung3!BW:BW)</f>
        <v>0</v>
      </c>
      <c r="N626">
        <f>SUMIF(Erfassung3!BD:BD,L626,Erfassung3!BG:BG)</f>
        <v>0</v>
      </c>
      <c r="O626">
        <f t="shared" si="35"/>
        <v>0</v>
      </c>
      <c r="P626">
        <f t="shared" si="34"/>
        <v>1</v>
      </c>
    </row>
    <row r="627" spans="12:16" x14ac:dyDescent="0.25">
      <c r="L627" s="264">
        <f>Member!A627</f>
        <v>7545</v>
      </c>
      <c r="M627">
        <f>SUMIF(Erfassung3!BD:BD,L627,Erfassung3!BW:BW)</f>
        <v>0</v>
      </c>
      <c r="N627">
        <f>SUMIF(Erfassung3!BD:BD,L627,Erfassung3!BG:BG)</f>
        <v>0</v>
      </c>
      <c r="O627">
        <f t="shared" si="35"/>
        <v>0</v>
      </c>
      <c r="P627">
        <f t="shared" si="34"/>
        <v>1</v>
      </c>
    </row>
    <row r="628" spans="12:16" x14ac:dyDescent="0.25">
      <c r="L628" s="264">
        <f>Member!A628</f>
        <v>7583</v>
      </c>
      <c r="M628">
        <f>SUMIF(Erfassung3!BD:BD,L628,Erfassung3!BW:BW)</f>
        <v>0</v>
      </c>
      <c r="N628">
        <f>SUMIF(Erfassung3!BD:BD,L628,Erfassung3!BG:BG)</f>
        <v>0</v>
      </c>
      <c r="O628">
        <f t="shared" si="35"/>
        <v>0</v>
      </c>
      <c r="P628">
        <f t="shared" si="34"/>
        <v>1</v>
      </c>
    </row>
    <row r="629" spans="12:16" x14ac:dyDescent="0.25">
      <c r="L629" s="264">
        <f>Member!A629</f>
        <v>7907</v>
      </c>
      <c r="M629">
        <f>SUMIF(Erfassung3!BD:BD,L629,Erfassung3!BW:BW)</f>
        <v>0</v>
      </c>
      <c r="N629">
        <f>SUMIF(Erfassung3!BD:BD,L629,Erfassung3!BG:BG)</f>
        <v>0</v>
      </c>
      <c r="O629">
        <f t="shared" si="35"/>
        <v>0</v>
      </c>
      <c r="P629">
        <f t="shared" si="34"/>
        <v>1</v>
      </c>
    </row>
    <row r="630" spans="12:16" x14ac:dyDescent="0.25">
      <c r="L630" s="264">
        <f>Member!A630</f>
        <v>7914</v>
      </c>
      <c r="M630">
        <f>SUMIF(Erfassung3!BD:BD,L630,Erfassung3!BW:BW)</f>
        <v>0</v>
      </c>
      <c r="N630">
        <f>SUMIF(Erfassung3!BD:BD,L630,Erfassung3!BG:BG)</f>
        <v>0</v>
      </c>
      <c r="O630">
        <f t="shared" si="35"/>
        <v>0</v>
      </c>
      <c r="P630">
        <f t="shared" si="34"/>
        <v>1</v>
      </c>
    </row>
    <row r="631" spans="12:16" x14ac:dyDescent="0.25">
      <c r="L631" s="264">
        <f>Member!A631</f>
        <v>38498</v>
      </c>
      <c r="M631">
        <f>SUMIF(Erfassung3!BD:BD,L631,Erfassung3!BW:BW)</f>
        <v>0</v>
      </c>
      <c r="N631">
        <f>SUMIF(Erfassung3!BD:BD,L631,Erfassung3!BG:BG)</f>
        <v>0</v>
      </c>
      <c r="O631">
        <f t="shared" si="35"/>
        <v>0</v>
      </c>
      <c r="P631">
        <f t="shared" si="34"/>
        <v>1</v>
      </c>
    </row>
    <row r="632" spans="12:16" x14ac:dyDescent="0.25">
      <c r="L632" s="264">
        <f>Member!A632</f>
        <v>38669</v>
      </c>
      <c r="M632">
        <f>SUMIF(Erfassung3!BD:BD,L632,Erfassung3!BW:BW)</f>
        <v>0</v>
      </c>
      <c r="N632">
        <f>SUMIF(Erfassung3!BD:BD,L632,Erfassung3!BG:BG)</f>
        <v>0</v>
      </c>
      <c r="O632">
        <f t="shared" si="35"/>
        <v>0</v>
      </c>
      <c r="P632">
        <f t="shared" si="34"/>
        <v>1</v>
      </c>
    </row>
    <row r="633" spans="12:16" x14ac:dyDescent="0.25">
      <c r="L633" s="264">
        <f>Member!A633</f>
        <v>38873</v>
      </c>
      <c r="M633">
        <f>SUMIF(Erfassung3!BD:BD,L633,Erfassung3!BW:BW)</f>
        <v>0</v>
      </c>
      <c r="N633">
        <f>SUMIF(Erfassung3!BD:BD,L633,Erfassung3!BG:BG)</f>
        <v>0</v>
      </c>
      <c r="O633">
        <f t="shared" si="35"/>
        <v>0</v>
      </c>
      <c r="P633">
        <f t="shared" si="34"/>
        <v>1</v>
      </c>
    </row>
    <row r="634" spans="12:16" x14ac:dyDescent="0.25">
      <c r="L634" s="264">
        <f>Member!A634</f>
        <v>38500</v>
      </c>
      <c r="M634">
        <f>SUMIF(Erfassung3!BD:BD,L634,Erfassung3!BW:BW)</f>
        <v>0</v>
      </c>
      <c r="N634">
        <f>SUMIF(Erfassung3!BD:BD,L634,Erfassung3!BG:BG)</f>
        <v>0</v>
      </c>
      <c r="O634">
        <f t="shared" si="35"/>
        <v>0</v>
      </c>
      <c r="P634">
        <f t="shared" si="34"/>
        <v>1</v>
      </c>
    </row>
    <row r="635" spans="12:16" x14ac:dyDescent="0.25">
      <c r="L635" s="264">
        <f>Member!A635</f>
        <v>38502</v>
      </c>
      <c r="M635">
        <f>SUMIF(Erfassung3!BD:BD,L635,Erfassung3!BW:BW)</f>
        <v>0</v>
      </c>
      <c r="N635">
        <f>SUMIF(Erfassung3!BD:BD,L635,Erfassung3!BG:BG)</f>
        <v>0</v>
      </c>
      <c r="O635">
        <f t="shared" si="35"/>
        <v>0</v>
      </c>
      <c r="P635">
        <f t="shared" si="34"/>
        <v>1</v>
      </c>
    </row>
    <row r="636" spans="12:16" x14ac:dyDescent="0.25">
      <c r="L636" s="264">
        <f>Member!A636</f>
        <v>7917</v>
      </c>
      <c r="M636">
        <f>SUMIF(Erfassung3!BD:BD,L636,Erfassung3!BW:BW)</f>
        <v>0</v>
      </c>
      <c r="N636">
        <f>SUMIF(Erfassung3!BD:BD,L636,Erfassung3!BG:BG)</f>
        <v>0</v>
      </c>
      <c r="O636">
        <f t="shared" si="35"/>
        <v>0</v>
      </c>
      <c r="P636">
        <f t="shared" si="34"/>
        <v>1</v>
      </c>
    </row>
    <row r="637" spans="12:16" x14ac:dyDescent="0.25">
      <c r="L637" s="264">
        <f>Member!A637</f>
        <v>7906</v>
      </c>
      <c r="M637">
        <f>SUMIF(Erfassung3!BD:BD,L637,Erfassung3!BW:BW)</f>
        <v>0</v>
      </c>
      <c r="N637">
        <f>SUMIF(Erfassung3!BD:BD,L637,Erfassung3!BG:BG)</f>
        <v>0</v>
      </c>
      <c r="O637">
        <f t="shared" si="35"/>
        <v>0</v>
      </c>
      <c r="P637">
        <f t="shared" si="34"/>
        <v>1</v>
      </c>
    </row>
    <row r="638" spans="12:16" x14ac:dyDescent="0.25">
      <c r="L638" s="264">
        <f>Member!A638</f>
        <v>7909</v>
      </c>
      <c r="M638">
        <f>SUMIF(Erfassung3!BD:BD,L638,Erfassung3!BW:BW)</f>
        <v>0</v>
      </c>
      <c r="N638">
        <f>SUMIF(Erfassung3!BD:BD,L638,Erfassung3!BG:BG)</f>
        <v>0</v>
      </c>
      <c r="O638">
        <f t="shared" si="35"/>
        <v>0</v>
      </c>
      <c r="P638">
        <f t="shared" si="34"/>
        <v>1</v>
      </c>
    </row>
    <row r="639" spans="12:16" x14ac:dyDescent="0.25">
      <c r="L639" s="264">
        <f>Member!A639</f>
        <v>38916</v>
      </c>
      <c r="M639">
        <f>SUMIF(Erfassung3!BD:BD,L639,Erfassung3!BW:BW)</f>
        <v>0</v>
      </c>
      <c r="N639">
        <f>SUMIF(Erfassung3!BD:BD,L639,Erfassung3!BG:BG)</f>
        <v>0</v>
      </c>
      <c r="O639">
        <f t="shared" si="35"/>
        <v>0</v>
      </c>
      <c r="P639">
        <f t="shared" si="34"/>
        <v>1</v>
      </c>
    </row>
    <row r="640" spans="12:16" x14ac:dyDescent="0.25">
      <c r="L640" s="264">
        <f>Member!A640</f>
        <v>38749</v>
      </c>
      <c r="M640">
        <f>SUMIF(Erfassung3!BD:BD,L640,Erfassung3!BW:BW)</f>
        <v>0</v>
      </c>
      <c r="N640">
        <f>SUMIF(Erfassung3!BD:BD,L640,Erfassung3!BG:BG)</f>
        <v>0</v>
      </c>
      <c r="O640">
        <f t="shared" si="35"/>
        <v>0</v>
      </c>
      <c r="P640">
        <f t="shared" si="34"/>
        <v>1</v>
      </c>
    </row>
    <row r="641" spans="12:16" x14ac:dyDescent="0.25">
      <c r="L641" s="264">
        <f>Member!A641</f>
        <v>38590</v>
      </c>
      <c r="M641">
        <f>SUMIF(Erfassung3!BD:BD,L641,Erfassung3!BW:BW)</f>
        <v>0</v>
      </c>
      <c r="N641">
        <f>SUMIF(Erfassung3!BD:BD,L641,Erfassung3!BG:BG)</f>
        <v>0</v>
      </c>
      <c r="O641">
        <f t="shared" si="35"/>
        <v>0</v>
      </c>
      <c r="P641">
        <f t="shared" si="34"/>
        <v>1</v>
      </c>
    </row>
    <row r="642" spans="12:16" x14ac:dyDescent="0.25">
      <c r="L642" s="264">
        <f>Member!A642</f>
        <v>25684</v>
      </c>
      <c r="M642">
        <f>SUMIF(Erfassung3!BD:BD,L642,Erfassung3!BW:BW)</f>
        <v>0</v>
      </c>
      <c r="N642">
        <f>SUMIF(Erfassung3!BD:BD,L642,Erfassung3!BG:BG)</f>
        <v>0</v>
      </c>
      <c r="O642">
        <f t="shared" si="35"/>
        <v>0</v>
      </c>
      <c r="P642">
        <f t="shared" ref="P642:P705" si="36">RANK(O642,O:O)</f>
        <v>1</v>
      </c>
    </row>
    <row r="643" spans="12:16" x14ac:dyDescent="0.25">
      <c r="L643" s="264">
        <f>Member!A643</f>
        <v>38741</v>
      </c>
      <c r="M643">
        <f>SUMIF(Erfassung3!BD:BD,L643,Erfassung3!BW:BW)</f>
        <v>0</v>
      </c>
      <c r="N643">
        <f>SUMIF(Erfassung3!BD:BD,L643,Erfassung3!BG:BG)</f>
        <v>0</v>
      </c>
      <c r="O643">
        <f t="shared" ref="O643:O706" si="37">IF(N643=0,0,M643/N643-ROW()/1000000000)</f>
        <v>0</v>
      </c>
      <c r="P643">
        <f t="shared" si="36"/>
        <v>1</v>
      </c>
    </row>
    <row r="644" spans="12:16" x14ac:dyDescent="0.25">
      <c r="L644" s="264">
        <f>Member!A644</f>
        <v>38214</v>
      </c>
      <c r="M644">
        <f>SUMIF(Erfassung3!BD:BD,L644,Erfassung3!BW:BW)</f>
        <v>0</v>
      </c>
      <c r="N644">
        <f>SUMIF(Erfassung3!BD:BD,L644,Erfassung3!BG:BG)</f>
        <v>0</v>
      </c>
      <c r="O644">
        <f t="shared" si="37"/>
        <v>0</v>
      </c>
      <c r="P644">
        <f t="shared" si="36"/>
        <v>1</v>
      </c>
    </row>
    <row r="645" spans="12:16" x14ac:dyDescent="0.25">
      <c r="L645" s="264">
        <f>Member!A645</f>
        <v>38450</v>
      </c>
      <c r="M645">
        <f>SUMIF(Erfassung3!BD:BD,L645,Erfassung3!BW:BW)</f>
        <v>0</v>
      </c>
      <c r="N645">
        <f>SUMIF(Erfassung3!BD:BD,L645,Erfassung3!BG:BG)</f>
        <v>0</v>
      </c>
      <c r="O645">
        <f t="shared" si="37"/>
        <v>0</v>
      </c>
      <c r="P645">
        <f t="shared" si="36"/>
        <v>1</v>
      </c>
    </row>
    <row r="646" spans="12:16" x14ac:dyDescent="0.25">
      <c r="L646" s="264">
        <f>Member!A646</f>
        <v>25055</v>
      </c>
      <c r="M646">
        <f>SUMIF(Erfassung3!BD:BD,L646,Erfassung3!BW:BW)</f>
        <v>0</v>
      </c>
      <c r="N646">
        <f>SUMIF(Erfassung3!BD:BD,L646,Erfassung3!BG:BG)</f>
        <v>0</v>
      </c>
      <c r="O646">
        <f t="shared" si="37"/>
        <v>0</v>
      </c>
      <c r="P646">
        <f t="shared" si="36"/>
        <v>1</v>
      </c>
    </row>
    <row r="647" spans="12:16" x14ac:dyDescent="0.25">
      <c r="L647" s="264">
        <f>Member!A647</f>
        <v>38112</v>
      </c>
      <c r="M647">
        <f>SUMIF(Erfassung3!BD:BD,L647,Erfassung3!BW:BW)</f>
        <v>0</v>
      </c>
      <c r="N647">
        <f>SUMIF(Erfassung3!BD:BD,L647,Erfassung3!BG:BG)</f>
        <v>0</v>
      </c>
      <c r="O647">
        <f t="shared" si="37"/>
        <v>0</v>
      </c>
      <c r="P647">
        <f t="shared" si="36"/>
        <v>1</v>
      </c>
    </row>
    <row r="648" spans="12:16" x14ac:dyDescent="0.25">
      <c r="L648" s="264">
        <f>Member!A648</f>
        <v>25901</v>
      </c>
      <c r="M648">
        <f>SUMIF(Erfassung3!BD:BD,L648,Erfassung3!BW:BW)</f>
        <v>0</v>
      </c>
      <c r="N648">
        <f>SUMIF(Erfassung3!BD:BD,L648,Erfassung3!BG:BG)</f>
        <v>0</v>
      </c>
      <c r="O648">
        <f t="shared" si="37"/>
        <v>0</v>
      </c>
      <c r="P648">
        <f t="shared" si="36"/>
        <v>1</v>
      </c>
    </row>
    <row r="649" spans="12:16" x14ac:dyDescent="0.25">
      <c r="L649" s="264">
        <f>Member!A649</f>
        <v>38576</v>
      </c>
      <c r="M649">
        <f>SUMIF(Erfassung3!BD:BD,L649,Erfassung3!BW:BW)</f>
        <v>0</v>
      </c>
      <c r="N649">
        <f>SUMIF(Erfassung3!BD:BD,L649,Erfassung3!BG:BG)</f>
        <v>0</v>
      </c>
      <c r="O649">
        <f t="shared" si="37"/>
        <v>0</v>
      </c>
      <c r="P649">
        <f t="shared" si="36"/>
        <v>1</v>
      </c>
    </row>
    <row r="650" spans="12:16" x14ac:dyDescent="0.25">
      <c r="L650" s="264">
        <f>Member!A650</f>
        <v>16393</v>
      </c>
      <c r="M650">
        <f>SUMIF(Erfassung3!BD:BD,L650,Erfassung3!BW:BW)</f>
        <v>0</v>
      </c>
      <c r="N650">
        <f>SUMIF(Erfassung3!BD:BD,L650,Erfassung3!BG:BG)</f>
        <v>0</v>
      </c>
      <c r="O650">
        <f t="shared" si="37"/>
        <v>0</v>
      </c>
      <c r="P650">
        <f t="shared" si="36"/>
        <v>1</v>
      </c>
    </row>
    <row r="651" spans="12:16" x14ac:dyDescent="0.25">
      <c r="L651" s="264">
        <f>Member!A651</f>
        <v>25302</v>
      </c>
      <c r="M651">
        <f>SUMIF(Erfassung3!BD:BD,L651,Erfassung3!BW:BW)</f>
        <v>0</v>
      </c>
      <c r="N651">
        <f>SUMIF(Erfassung3!BD:BD,L651,Erfassung3!BG:BG)</f>
        <v>0</v>
      </c>
      <c r="O651">
        <f t="shared" si="37"/>
        <v>0</v>
      </c>
      <c r="P651">
        <f t="shared" si="36"/>
        <v>1</v>
      </c>
    </row>
    <row r="652" spans="12:16" x14ac:dyDescent="0.25">
      <c r="L652" s="264">
        <f>Member!A652</f>
        <v>25074</v>
      </c>
      <c r="M652">
        <f>SUMIF(Erfassung3!BD:BD,L652,Erfassung3!BW:BW)</f>
        <v>0</v>
      </c>
      <c r="N652">
        <f>SUMIF(Erfassung3!BD:BD,L652,Erfassung3!BG:BG)</f>
        <v>0</v>
      </c>
      <c r="O652">
        <f t="shared" si="37"/>
        <v>0</v>
      </c>
      <c r="P652">
        <f t="shared" si="36"/>
        <v>1</v>
      </c>
    </row>
    <row r="653" spans="12:16" x14ac:dyDescent="0.25">
      <c r="L653" s="264">
        <f>Member!A653</f>
        <v>16402</v>
      </c>
      <c r="M653">
        <f>SUMIF(Erfassung3!BD:BD,L653,Erfassung3!BW:BW)</f>
        <v>0</v>
      </c>
      <c r="N653">
        <f>SUMIF(Erfassung3!BD:BD,L653,Erfassung3!BG:BG)</f>
        <v>0</v>
      </c>
      <c r="O653">
        <f t="shared" si="37"/>
        <v>0</v>
      </c>
      <c r="P653">
        <f t="shared" si="36"/>
        <v>1</v>
      </c>
    </row>
    <row r="654" spans="12:16" x14ac:dyDescent="0.25">
      <c r="L654" s="264">
        <f>Member!A654</f>
        <v>16763</v>
      </c>
      <c r="M654">
        <f>SUMIF(Erfassung3!BD:BD,L654,Erfassung3!BW:BW)</f>
        <v>0</v>
      </c>
      <c r="N654">
        <f>SUMIF(Erfassung3!BD:BD,L654,Erfassung3!BG:BG)</f>
        <v>0</v>
      </c>
      <c r="O654">
        <f t="shared" si="37"/>
        <v>0</v>
      </c>
      <c r="P654">
        <f t="shared" si="36"/>
        <v>1</v>
      </c>
    </row>
    <row r="655" spans="12:16" x14ac:dyDescent="0.25">
      <c r="L655" s="264">
        <f>Member!A655</f>
        <v>16391</v>
      </c>
      <c r="M655">
        <f>SUMIF(Erfassung3!BD:BD,L655,Erfassung3!BW:BW)</f>
        <v>0</v>
      </c>
      <c r="N655">
        <f>SUMIF(Erfassung3!BD:BD,L655,Erfassung3!BG:BG)</f>
        <v>0</v>
      </c>
      <c r="O655">
        <f t="shared" si="37"/>
        <v>0</v>
      </c>
      <c r="P655">
        <f t="shared" si="36"/>
        <v>1</v>
      </c>
    </row>
    <row r="656" spans="12:16" x14ac:dyDescent="0.25">
      <c r="L656" s="264">
        <f>Member!A656</f>
        <v>25802</v>
      </c>
      <c r="M656">
        <f>SUMIF(Erfassung3!BD:BD,L656,Erfassung3!BW:BW)</f>
        <v>0</v>
      </c>
      <c r="N656">
        <f>SUMIF(Erfassung3!BD:BD,L656,Erfassung3!BG:BG)</f>
        <v>0</v>
      </c>
      <c r="O656">
        <f t="shared" si="37"/>
        <v>0</v>
      </c>
      <c r="P656">
        <f t="shared" si="36"/>
        <v>1</v>
      </c>
    </row>
    <row r="657" spans="12:16" x14ac:dyDescent="0.25">
      <c r="L657" s="264">
        <f>Member!A657</f>
        <v>16390</v>
      </c>
      <c r="M657">
        <f>SUMIF(Erfassung3!BD:BD,L657,Erfassung3!BW:BW)</f>
        <v>0</v>
      </c>
      <c r="N657">
        <f>SUMIF(Erfassung3!BD:BD,L657,Erfassung3!BG:BG)</f>
        <v>0</v>
      </c>
      <c r="O657">
        <f t="shared" si="37"/>
        <v>0</v>
      </c>
      <c r="P657">
        <f t="shared" si="36"/>
        <v>1</v>
      </c>
    </row>
    <row r="658" spans="12:16" x14ac:dyDescent="0.25">
      <c r="L658" s="264">
        <f>Member!A658</f>
        <v>21197</v>
      </c>
      <c r="M658">
        <f>SUMIF(Erfassung3!BD:BD,L658,Erfassung3!BW:BW)</f>
        <v>0</v>
      </c>
      <c r="N658">
        <f>SUMIF(Erfassung3!BD:BD,L658,Erfassung3!BG:BG)</f>
        <v>0</v>
      </c>
      <c r="O658">
        <f t="shared" si="37"/>
        <v>0</v>
      </c>
      <c r="P658">
        <f t="shared" si="36"/>
        <v>1</v>
      </c>
    </row>
    <row r="659" spans="12:16" x14ac:dyDescent="0.25">
      <c r="L659" s="264">
        <f>Member!A659</f>
        <v>38932</v>
      </c>
      <c r="M659">
        <f>SUMIF(Erfassung3!BD:BD,L659,Erfassung3!BW:BW)</f>
        <v>0</v>
      </c>
      <c r="N659">
        <f>SUMIF(Erfassung3!BD:BD,L659,Erfassung3!BG:BG)</f>
        <v>0</v>
      </c>
      <c r="O659">
        <f t="shared" si="37"/>
        <v>0</v>
      </c>
      <c r="P659">
        <f t="shared" si="36"/>
        <v>1</v>
      </c>
    </row>
    <row r="660" spans="12:16" x14ac:dyDescent="0.25">
      <c r="L660" s="264">
        <f>Member!A660</f>
        <v>38634</v>
      </c>
      <c r="M660">
        <f>SUMIF(Erfassung3!BD:BD,L660,Erfassung3!BW:BW)</f>
        <v>0</v>
      </c>
      <c r="N660">
        <f>SUMIF(Erfassung3!BD:BD,L660,Erfassung3!BG:BG)</f>
        <v>0</v>
      </c>
      <c r="O660">
        <f t="shared" si="37"/>
        <v>0</v>
      </c>
      <c r="P660">
        <f t="shared" si="36"/>
        <v>1</v>
      </c>
    </row>
    <row r="661" spans="12:16" x14ac:dyDescent="0.25">
      <c r="L661" s="264">
        <f>Member!A661</f>
        <v>38969</v>
      </c>
      <c r="M661">
        <f>SUMIF(Erfassung3!BD:BD,L661,Erfassung3!BW:BW)</f>
        <v>0</v>
      </c>
      <c r="N661">
        <f>SUMIF(Erfassung3!BD:BD,L661,Erfassung3!BG:BG)</f>
        <v>0</v>
      </c>
      <c r="O661">
        <f t="shared" si="37"/>
        <v>0</v>
      </c>
      <c r="P661">
        <f t="shared" si="36"/>
        <v>1</v>
      </c>
    </row>
    <row r="662" spans="12:16" x14ac:dyDescent="0.25">
      <c r="L662" s="264">
        <f>Member!A662</f>
        <v>38949</v>
      </c>
      <c r="M662">
        <f>SUMIF(Erfassung3!BD:BD,L662,Erfassung3!BW:BW)</f>
        <v>0</v>
      </c>
      <c r="N662">
        <f>SUMIF(Erfassung3!BD:BD,L662,Erfassung3!BG:BG)</f>
        <v>0</v>
      </c>
      <c r="O662">
        <f t="shared" si="37"/>
        <v>0</v>
      </c>
      <c r="P662">
        <f t="shared" si="36"/>
        <v>1</v>
      </c>
    </row>
    <row r="663" spans="12:16" x14ac:dyDescent="0.25">
      <c r="L663" s="264">
        <f>Member!A663</f>
        <v>25554</v>
      </c>
      <c r="M663">
        <f>SUMIF(Erfassung3!BD:BD,L663,Erfassung3!BW:BW)</f>
        <v>0</v>
      </c>
      <c r="N663">
        <f>SUMIF(Erfassung3!BD:BD,L663,Erfassung3!BG:BG)</f>
        <v>0</v>
      </c>
      <c r="O663">
        <f t="shared" si="37"/>
        <v>0</v>
      </c>
      <c r="P663">
        <f t="shared" si="36"/>
        <v>1</v>
      </c>
    </row>
    <row r="664" spans="12:16" x14ac:dyDescent="0.25">
      <c r="L664" s="264">
        <f>Member!A664</f>
        <v>38706</v>
      </c>
      <c r="M664">
        <f>SUMIF(Erfassung3!BD:BD,L664,Erfassung3!BW:BW)</f>
        <v>0</v>
      </c>
      <c r="N664">
        <f>SUMIF(Erfassung3!BD:BD,L664,Erfassung3!BG:BG)</f>
        <v>0</v>
      </c>
      <c r="O664">
        <f t="shared" si="37"/>
        <v>0</v>
      </c>
      <c r="P664">
        <f t="shared" si="36"/>
        <v>1</v>
      </c>
    </row>
    <row r="665" spans="12:16" x14ac:dyDescent="0.25">
      <c r="L665" s="264">
        <f>Member!A665</f>
        <v>38927</v>
      </c>
      <c r="M665">
        <f>SUMIF(Erfassung3!BD:BD,L665,Erfassung3!BW:BW)</f>
        <v>0</v>
      </c>
      <c r="N665">
        <f>SUMIF(Erfassung3!BD:BD,L665,Erfassung3!BG:BG)</f>
        <v>0</v>
      </c>
      <c r="O665">
        <f t="shared" si="37"/>
        <v>0</v>
      </c>
      <c r="P665">
        <f t="shared" si="36"/>
        <v>1</v>
      </c>
    </row>
    <row r="666" spans="12:16" x14ac:dyDescent="0.25">
      <c r="L666" s="264">
        <f>Member!A666</f>
        <v>16398</v>
      </c>
      <c r="M666">
        <f>SUMIF(Erfassung3!BD:BD,L666,Erfassung3!BW:BW)</f>
        <v>0</v>
      </c>
      <c r="N666">
        <f>SUMIF(Erfassung3!BD:BD,L666,Erfassung3!BG:BG)</f>
        <v>0</v>
      </c>
      <c r="O666">
        <f t="shared" si="37"/>
        <v>0</v>
      </c>
      <c r="P666">
        <f t="shared" si="36"/>
        <v>1</v>
      </c>
    </row>
    <row r="667" spans="12:16" x14ac:dyDescent="0.25">
      <c r="L667" s="264">
        <f>Member!A667</f>
        <v>38673</v>
      </c>
      <c r="M667">
        <f>SUMIF(Erfassung3!BD:BD,L667,Erfassung3!BW:BW)</f>
        <v>0</v>
      </c>
      <c r="N667">
        <f>SUMIF(Erfassung3!BD:BD,L667,Erfassung3!BG:BG)</f>
        <v>0</v>
      </c>
      <c r="O667">
        <f t="shared" si="37"/>
        <v>0</v>
      </c>
      <c r="P667">
        <f t="shared" si="36"/>
        <v>1</v>
      </c>
    </row>
    <row r="668" spans="12:16" x14ac:dyDescent="0.25">
      <c r="L668" s="264">
        <f>Member!A668</f>
        <v>7418</v>
      </c>
      <c r="M668">
        <f>SUMIF(Erfassung3!BD:BD,L668,Erfassung3!BW:BW)</f>
        <v>0</v>
      </c>
      <c r="N668">
        <f>SUMIF(Erfassung3!BD:BD,L668,Erfassung3!BG:BG)</f>
        <v>0</v>
      </c>
      <c r="O668">
        <f t="shared" si="37"/>
        <v>0</v>
      </c>
      <c r="P668">
        <f t="shared" si="36"/>
        <v>1</v>
      </c>
    </row>
    <row r="669" spans="12:16" x14ac:dyDescent="0.25">
      <c r="L669" s="264">
        <f>Member!A669</f>
        <v>16713</v>
      </c>
      <c r="M669">
        <f>SUMIF(Erfassung3!BD:BD,L669,Erfassung3!BW:BW)</f>
        <v>0</v>
      </c>
      <c r="N669">
        <f>SUMIF(Erfassung3!BD:BD,L669,Erfassung3!BG:BG)</f>
        <v>0</v>
      </c>
      <c r="O669">
        <f t="shared" si="37"/>
        <v>0</v>
      </c>
      <c r="P669">
        <f t="shared" si="36"/>
        <v>1</v>
      </c>
    </row>
    <row r="670" spans="12:16" x14ac:dyDescent="0.25">
      <c r="L670" s="264">
        <f>Member!A670</f>
        <v>7596</v>
      </c>
      <c r="M670">
        <f>SUMIF(Erfassung3!BD:BD,L670,Erfassung3!BW:BW)</f>
        <v>0</v>
      </c>
      <c r="N670">
        <f>SUMIF(Erfassung3!BD:BD,L670,Erfassung3!BG:BG)</f>
        <v>0</v>
      </c>
      <c r="O670">
        <f t="shared" si="37"/>
        <v>0</v>
      </c>
      <c r="P670">
        <f t="shared" si="36"/>
        <v>1</v>
      </c>
    </row>
    <row r="671" spans="12:16" x14ac:dyDescent="0.25">
      <c r="L671" s="264">
        <f>Member!A671</f>
        <v>38424</v>
      </c>
      <c r="M671">
        <f>SUMIF(Erfassung3!BD:BD,L671,Erfassung3!BW:BW)</f>
        <v>0</v>
      </c>
      <c r="N671">
        <f>SUMIF(Erfassung3!BD:BD,L671,Erfassung3!BG:BG)</f>
        <v>0</v>
      </c>
      <c r="O671">
        <f t="shared" si="37"/>
        <v>0</v>
      </c>
      <c r="P671">
        <f t="shared" si="36"/>
        <v>1</v>
      </c>
    </row>
    <row r="672" spans="12:16" x14ac:dyDescent="0.25">
      <c r="L672" s="264">
        <f>Member!A672</f>
        <v>38918</v>
      </c>
      <c r="M672">
        <f>SUMIF(Erfassung3!BD:BD,L672,Erfassung3!BW:BW)</f>
        <v>0</v>
      </c>
      <c r="N672">
        <f>SUMIF(Erfassung3!BD:BD,L672,Erfassung3!BG:BG)</f>
        <v>0</v>
      </c>
      <c r="O672">
        <f t="shared" si="37"/>
        <v>0</v>
      </c>
      <c r="P672">
        <f t="shared" si="36"/>
        <v>1</v>
      </c>
    </row>
    <row r="673" spans="12:16" x14ac:dyDescent="0.25">
      <c r="L673" s="264">
        <f>Member!A673</f>
        <v>38950</v>
      </c>
      <c r="M673">
        <f>SUMIF(Erfassung3!BD:BD,L673,Erfassung3!BW:BW)</f>
        <v>0</v>
      </c>
      <c r="N673">
        <f>SUMIF(Erfassung3!BD:BD,L673,Erfassung3!BG:BG)</f>
        <v>0</v>
      </c>
      <c r="O673">
        <f t="shared" si="37"/>
        <v>0</v>
      </c>
      <c r="P673">
        <f t="shared" si="36"/>
        <v>1</v>
      </c>
    </row>
    <row r="674" spans="12:16" x14ac:dyDescent="0.25">
      <c r="L674" s="264">
        <f>Member!A674</f>
        <v>38910</v>
      </c>
      <c r="M674">
        <f>SUMIF(Erfassung3!BD:BD,L674,Erfassung3!BW:BW)</f>
        <v>0</v>
      </c>
      <c r="N674">
        <f>SUMIF(Erfassung3!BD:BD,L674,Erfassung3!BG:BG)</f>
        <v>0</v>
      </c>
      <c r="O674">
        <f t="shared" si="37"/>
        <v>0</v>
      </c>
      <c r="P674">
        <f t="shared" si="36"/>
        <v>1</v>
      </c>
    </row>
    <row r="675" spans="12:16" x14ac:dyDescent="0.25">
      <c r="L675" s="264">
        <f>Member!A675</f>
        <v>7881</v>
      </c>
      <c r="M675">
        <f>SUMIF(Erfassung3!BD:BD,L675,Erfassung3!BW:BW)</f>
        <v>0</v>
      </c>
      <c r="N675">
        <f>SUMIF(Erfassung3!BD:BD,L675,Erfassung3!BG:BG)</f>
        <v>0</v>
      </c>
      <c r="O675">
        <f t="shared" si="37"/>
        <v>0</v>
      </c>
      <c r="P675">
        <f t="shared" si="36"/>
        <v>1</v>
      </c>
    </row>
    <row r="676" spans="12:16" x14ac:dyDescent="0.25">
      <c r="L676" s="264">
        <f>Member!A676</f>
        <v>7883</v>
      </c>
      <c r="M676">
        <f>SUMIF(Erfassung3!BD:BD,L676,Erfassung3!BW:BW)</f>
        <v>0</v>
      </c>
      <c r="N676">
        <f>SUMIF(Erfassung3!BD:BD,L676,Erfassung3!BG:BG)</f>
        <v>0</v>
      </c>
      <c r="O676">
        <f t="shared" si="37"/>
        <v>0</v>
      </c>
      <c r="P676">
        <f t="shared" si="36"/>
        <v>1</v>
      </c>
    </row>
    <row r="677" spans="12:16" x14ac:dyDescent="0.25">
      <c r="L677" s="264">
        <f>Member!A677</f>
        <v>25540</v>
      </c>
      <c r="M677">
        <f>SUMIF(Erfassung3!BD:BD,L677,Erfassung3!BW:BW)</f>
        <v>0</v>
      </c>
      <c r="N677">
        <f>SUMIF(Erfassung3!BD:BD,L677,Erfassung3!BG:BG)</f>
        <v>0</v>
      </c>
      <c r="O677">
        <f t="shared" si="37"/>
        <v>0</v>
      </c>
      <c r="P677">
        <f t="shared" si="36"/>
        <v>1</v>
      </c>
    </row>
    <row r="678" spans="12:16" x14ac:dyDescent="0.25">
      <c r="L678" s="264">
        <f>Member!A678</f>
        <v>38890</v>
      </c>
      <c r="M678">
        <f>SUMIF(Erfassung3!BD:BD,L678,Erfassung3!BW:BW)</f>
        <v>0</v>
      </c>
      <c r="N678">
        <f>SUMIF(Erfassung3!BD:BD,L678,Erfassung3!BG:BG)</f>
        <v>0</v>
      </c>
      <c r="O678">
        <f t="shared" si="37"/>
        <v>0</v>
      </c>
      <c r="P678">
        <f t="shared" si="36"/>
        <v>1</v>
      </c>
    </row>
    <row r="679" spans="12:16" x14ac:dyDescent="0.25">
      <c r="L679" s="264">
        <f>Member!A679</f>
        <v>25675</v>
      </c>
      <c r="M679">
        <f>SUMIF(Erfassung3!BD:BD,L679,Erfassung3!BW:BW)</f>
        <v>0</v>
      </c>
      <c r="N679">
        <f>SUMIF(Erfassung3!BD:BD,L679,Erfassung3!BG:BG)</f>
        <v>0</v>
      </c>
      <c r="O679">
        <f t="shared" si="37"/>
        <v>0</v>
      </c>
      <c r="P679">
        <f t="shared" si="36"/>
        <v>1</v>
      </c>
    </row>
    <row r="680" spans="12:16" x14ac:dyDescent="0.25">
      <c r="L680" s="264">
        <f>Member!A680</f>
        <v>7557</v>
      </c>
      <c r="M680">
        <f>SUMIF(Erfassung3!BD:BD,L680,Erfassung3!BW:BW)</f>
        <v>0</v>
      </c>
      <c r="N680">
        <f>SUMIF(Erfassung3!BD:BD,L680,Erfassung3!BG:BG)</f>
        <v>0</v>
      </c>
      <c r="O680">
        <f t="shared" si="37"/>
        <v>0</v>
      </c>
      <c r="P680">
        <f t="shared" si="36"/>
        <v>1</v>
      </c>
    </row>
    <row r="681" spans="12:16" x14ac:dyDescent="0.25">
      <c r="L681" s="264">
        <f>Member!A681</f>
        <v>7879</v>
      </c>
      <c r="M681">
        <f>SUMIF(Erfassung3!BD:BD,L681,Erfassung3!BW:BW)</f>
        <v>0</v>
      </c>
      <c r="N681">
        <f>SUMIF(Erfassung3!BD:BD,L681,Erfassung3!BG:BG)</f>
        <v>0</v>
      </c>
      <c r="O681">
        <f t="shared" si="37"/>
        <v>0</v>
      </c>
      <c r="P681">
        <f t="shared" si="36"/>
        <v>1</v>
      </c>
    </row>
    <row r="682" spans="12:16" x14ac:dyDescent="0.25">
      <c r="L682" s="264">
        <f>Member!A682</f>
        <v>38868</v>
      </c>
      <c r="M682">
        <f>SUMIF(Erfassung3!BD:BD,L682,Erfassung3!BW:BW)</f>
        <v>0</v>
      </c>
      <c r="N682">
        <f>SUMIF(Erfassung3!BD:BD,L682,Erfassung3!BG:BG)</f>
        <v>0</v>
      </c>
      <c r="O682">
        <f t="shared" si="37"/>
        <v>0</v>
      </c>
      <c r="P682">
        <f t="shared" si="36"/>
        <v>1</v>
      </c>
    </row>
    <row r="683" spans="12:16" x14ac:dyDescent="0.25">
      <c r="L683" s="264">
        <f>Member!A683</f>
        <v>13493</v>
      </c>
      <c r="M683">
        <f>SUMIF(Erfassung3!BD:BD,L683,Erfassung3!BW:BW)</f>
        <v>0</v>
      </c>
      <c r="N683">
        <f>SUMIF(Erfassung3!BD:BD,L683,Erfassung3!BG:BG)</f>
        <v>0</v>
      </c>
      <c r="O683">
        <f t="shared" si="37"/>
        <v>0</v>
      </c>
      <c r="P683">
        <f t="shared" si="36"/>
        <v>1</v>
      </c>
    </row>
    <row r="684" spans="12:16" x14ac:dyDescent="0.25">
      <c r="L684" s="264">
        <f>Member!A684</f>
        <v>38334</v>
      </c>
      <c r="M684">
        <f>SUMIF(Erfassung3!BD:BD,L684,Erfassung3!BW:BW)</f>
        <v>0</v>
      </c>
      <c r="N684">
        <f>SUMIF(Erfassung3!BD:BD,L684,Erfassung3!BG:BG)</f>
        <v>0</v>
      </c>
      <c r="O684">
        <f t="shared" si="37"/>
        <v>0</v>
      </c>
      <c r="P684">
        <f t="shared" si="36"/>
        <v>1</v>
      </c>
    </row>
    <row r="685" spans="12:16" x14ac:dyDescent="0.25">
      <c r="L685" s="264">
        <f>Member!A685</f>
        <v>38806</v>
      </c>
      <c r="M685">
        <f>SUMIF(Erfassung3!BD:BD,L685,Erfassung3!BW:BW)</f>
        <v>0</v>
      </c>
      <c r="N685">
        <f>SUMIF(Erfassung3!BD:BD,L685,Erfassung3!BG:BG)</f>
        <v>0</v>
      </c>
      <c r="O685">
        <f t="shared" si="37"/>
        <v>0</v>
      </c>
      <c r="P685">
        <f t="shared" si="36"/>
        <v>1</v>
      </c>
    </row>
    <row r="686" spans="12:16" x14ac:dyDescent="0.25">
      <c r="L686" s="264">
        <f>Member!A686</f>
        <v>38349</v>
      </c>
      <c r="M686">
        <f>SUMIF(Erfassung3!BD:BD,L686,Erfassung3!BW:BW)</f>
        <v>0</v>
      </c>
      <c r="N686">
        <f>SUMIF(Erfassung3!BD:BD,L686,Erfassung3!BG:BG)</f>
        <v>0</v>
      </c>
      <c r="O686">
        <f t="shared" si="37"/>
        <v>0</v>
      </c>
      <c r="P686">
        <f t="shared" si="36"/>
        <v>1</v>
      </c>
    </row>
    <row r="687" spans="12:16" x14ac:dyDescent="0.25">
      <c r="L687" s="264">
        <f>Member!A687</f>
        <v>27134</v>
      </c>
      <c r="M687">
        <f>SUMIF(Erfassung3!BD:BD,L687,Erfassung3!BW:BW)</f>
        <v>0</v>
      </c>
      <c r="N687">
        <f>SUMIF(Erfassung3!BD:BD,L687,Erfassung3!BG:BG)</f>
        <v>0</v>
      </c>
      <c r="O687">
        <f t="shared" si="37"/>
        <v>0</v>
      </c>
      <c r="P687">
        <f t="shared" si="36"/>
        <v>1</v>
      </c>
    </row>
    <row r="688" spans="12:16" x14ac:dyDescent="0.25">
      <c r="L688" s="264">
        <f>Member!A688</f>
        <v>38648</v>
      </c>
      <c r="M688">
        <f>SUMIF(Erfassung3!BD:BD,L688,Erfassung3!BW:BW)</f>
        <v>0</v>
      </c>
      <c r="N688">
        <f>SUMIF(Erfassung3!BD:BD,L688,Erfassung3!BG:BG)</f>
        <v>0</v>
      </c>
      <c r="O688">
        <f t="shared" si="37"/>
        <v>0</v>
      </c>
      <c r="P688">
        <f t="shared" si="36"/>
        <v>1</v>
      </c>
    </row>
    <row r="689" spans="12:16" x14ac:dyDescent="0.25">
      <c r="L689" s="264">
        <f>Member!A689</f>
        <v>25839</v>
      </c>
      <c r="M689">
        <f>SUMIF(Erfassung3!BD:BD,L689,Erfassung3!BW:BW)</f>
        <v>0</v>
      </c>
      <c r="N689">
        <f>SUMIF(Erfassung3!BD:BD,L689,Erfassung3!BG:BG)</f>
        <v>0</v>
      </c>
      <c r="O689">
        <f t="shared" si="37"/>
        <v>0</v>
      </c>
      <c r="P689">
        <f t="shared" si="36"/>
        <v>1</v>
      </c>
    </row>
    <row r="690" spans="12:16" x14ac:dyDescent="0.25">
      <c r="L690" s="264">
        <f>Member!A690</f>
        <v>7489</v>
      </c>
      <c r="M690">
        <f>SUMIF(Erfassung3!BD:BD,L690,Erfassung3!BW:BW)</f>
        <v>0</v>
      </c>
      <c r="N690">
        <f>SUMIF(Erfassung3!BD:BD,L690,Erfassung3!BG:BG)</f>
        <v>0</v>
      </c>
      <c r="O690">
        <f t="shared" si="37"/>
        <v>0</v>
      </c>
      <c r="P690">
        <f t="shared" si="36"/>
        <v>1</v>
      </c>
    </row>
    <row r="691" spans="12:16" x14ac:dyDescent="0.25">
      <c r="L691" s="264">
        <f>Member!A691</f>
        <v>38769</v>
      </c>
      <c r="M691">
        <f>SUMIF(Erfassung3!BD:BD,L691,Erfassung3!BW:BW)</f>
        <v>0</v>
      </c>
      <c r="N691">
        <f>SUMIF(Erfassung3!BD:BD,L691,Erfassung3!BG:BG)</f>
        <v>0</v>
      </c>
      <c r="O691">
        <f t="shared" si="37"/>
        <v>0</v>
      </c>
      <c r="P691">
        <f t="shared" si="36"/>
        <v>1</v>
      </c>
    </row>
    <row r="692" spans="12:16" x14ac:dyDescent="0.25">
      <c r="L692" s="264">
        <f>Member!A692</f>
        <v>38785</v>
      </c>
      <c r="M692">
        <f>SUMIF(Erfassung3!BD:BD,L692,Erfassung3!BW:BW)</f>
        <v>0</v>
      </c>
      <c r="N692">
        <f>SUMIF(Erfassung3!BD:BD,L692,Erfassung3!BG:BG)</f>
        <v>0</v>
      </c>
      <c r="O692">
        <f t="shared" si="37"/>
        <v>0</v>
      </c>
      <c r="P692">
        <f t="shared" si="36"/>
        <v>1</v>
      </c>
    </row>
    <row r="693" spans="12:16" x14ac:dyDescent="0.25">
      <c r="L693" s="264">
        <f>Member!A693</f>
        <v>7653</v>
      </c>
      <c r="M693">
        <f>SUMIF(Erfassung3!BD:BD,L693,Erfassung3!BW:BW)</f>
        <v>0</v>
      </c>
      <c r="N693">
        <f>SUMIF(Erfassung3!BD:BD,L693,Erfassung3!BG:BG)</f>
        <v>0</v>
      </c>
      <c r="O693">
        <f t="shared" si="37"/>
        <v>0</v>
      </c>
      <c r="P693">
        <f t="shared" si="36"/>
        <v>1</v>
      </c>
    </row>
    <row r="694" spans="12:16" x14ac:dyDescent="0.25">
      <c r="L694" s="264">
        <f>Member!A694</f>
        <v>7442</v>
      </c>
      <c r="M694">
        <f>SUMIF(Erfassung3!BD:BD,L694,Erfassung3!BW:BW)</f>
        <v>0</v>
      </c>
      <c r="N694">
        <f>SUMIF(Erfassung3!BD:BD,L694,Erfassung3!BG:BG)</f>
        <v>0</v>
      </c>
      <c r="O694">
        <f t="shared" si="37"/>
        <v>0</v>
      </c>
      <c r="P694">
        <f t="shared" si="36"/>
        <v>1</v>
      </c>
    </row>
    <row r="695" spans="12:16" x14ac:dyDescent="0.25">
      <c r="L695" s="264">
        <f>Member!A695</f>
        <v>38830</v>
      </c>
      <c r="M695">
        <f>SUMIF(Erfassung3!BD:BD,L695,Erfassung3!BW:BW)</f>
        <v>0</v>
      </c>
      <c r="N695">
        <f>SUMIF(Erfassung3!BD:BD,L695,Erfassung3!BG:BG)</f>
        <v>0</v>
      </c>
      <c r="O695">
        <f t="shared" si="37"/>
        <v>0</v>
      </c>
      <c r="P695">
        <f t="shared" si="36"/>
        <v>1</v>
      </c>
    </row>
    <row r="696" spans="12:16" x14ac:dyDescent="0.25">
      <c r="L696" s="264">
        <f>Member!A696</f>
        <v>24496</v>
      </c>
      <c r="M696">
        <f>SUMIF(Erfassung3!BD:BD,L696,Erfassung3!BW:BW)</f>
        <v>0</v>
      </c>
      <c r="N696">
        <f>SUMIF(Erfassung3!BD:BD,L696,Erfassung3!BG:BG)</f>
        <v>0</v>
      </c>
      <c r="O696">
        <f t="shared" si="37"/>
        <v>0</v>
      </c>
      <c r="P696">
        <f t="shared" si="36"/>
        <v>1</v>
      </c>
    </row>
    <row r="697" spans="12:16" x14ac:dyDescent="0.25">
      <c r="L697" s="264">
        <f>Member!A697</f>
        <v>7428</v>
      </c>
      <c r="M697">
        <f>SUMIF(Erfassung3!BD:BD,L697,Erfassung3!BW:BW)</f>
        <v>0</v>
      </c>
      <c r="N697">
        <f>SUMIF(Erfassung3!BD:BD,L697,Erfassung3!BG:BG)</f>
        <v>0</v>
      </c>
      <c r="O697">
        <f t="shared" si="37"/>
        <v>0</v>
      </c>
      <c r="P697">
        <f t="shared" si="36"/>
        <v>1</v>
      </c>
    </row>
    <row r="698" spans="12:16" x14ac:dyDescent="0.25">
      <c r="L698" s="264">
        <f>Member!A698</f>
        <v>7602</v>
      </c>
      <c r="M698">
        <f>SUMIF(Erfassung3!BD:BD,L698,Erfassung3!BW:BW)</f>
        <v>0</v>
      </c>
      <c r="N698">
        <f>SUMIF(Erfassung3!BD:BD,L698,Erfassung3!BG:BG)</f>
        <v>0</v>
      </c>
      <c r="O698">
        <f t="shared" si="37"/>
        <v>0</v>
      </c>
      <c r="P698">
        <f t="shared" si="36"/>
        <v>1</v>
      </c>
    </row>
    <row r="699" spans="12:16" x14ac:dyDescent="0.25">
      <c r="L699" s="264">
        <f>Member!A699</f>
        <v>38801</v>
      </c>
      <c r="M699">
        <f>SUMIF(Erfassung3!BD:BD,L699,Erfassung3!BW:BW)</f>
        <v>0</v>
      </c>
      <c r="N699">
        <f>SUMIF(Erfassung3!BD:BD,L699,Erfassung3!BG:BG)</f>
        <v>0</v>
      </c>
      <c r="O699">
        <f t="shared" si="37"/>
        <v>0</v>
      </c>
      <c r="P699">
        <f t="shared" si="36"/>
        <v>1</v>
      </c>
    </row>
    <row r="700" spans="12:16" x14ac:dyDescent="0.25">
      <c r="L700" s="264">
        <f>Member!A700</f>
        <v>7264</v>
      </c>
      <c r="M700">
        <f>SUMIF(Erfassung3!BD:BD,L700,Erfassung3!BW:BW)</f>
        <v>0</v>
      </c>
      <c r="N700">
        <f>SUMIF(Erfassung3!BD:BD,L700,Erfassung3!BG:BG)</f>
        <v>0</v>
      </c>
      <c r="O700">
        <f t="shared" si="37"/>
        <v>0</v>
      </c>
      <c r="P700">
        <f t="shared" si="36"/>
        <v>1</v>
      </c>
    </row>
    <row r="701" spans="12:16" x14ac:dyDescent="0.25">
      <c r="L701" s="264">
        <f>Member!A701</f>
        <v>38312</v>
      </c>
      <c r="M701">
        <f>SUMIF(Erfassung3!BD:BD,L701,Erfassung3!BW:BW)</f>
        <v>0</v>
      </c>
      <c r="N701">
        <f>SUMIF(Erfassung3!BD:BD,L701,Erfassung3!BG:BG)</f>
        <v>0</v>
      </c>
      <c r="O701">
        <f t="shared" si="37"/>
        <v>0</v>
      </c>
      <c r="P701">
        <f t="shared" si="36"/>
        <v>1</v>
      </c>
    </row>
    <row r="702" spans="12:16" x14ac:dyDescent="0.25">
      <c r="L702" s="264">
        <f>Member!A702</f>
        <v>38846</v>
      </c>
      <c r="M702">
        <f>SUMIF(Erfassung3!BD:BD,L702,Erfassung3!BW:BW)</f>
        <v>0</v>
      </c>
      <c r="N702">
        <f>SUMIF(Erfassung3!BD:BD,L702,Erfassung3!BG:BG)</f>
        <v>0</v>
      </c>
      <c r="O702">
        <f t="shared" si="37"/>
        <v>0</v>
      </c>
      <c r="P702">
        <f t="shared" si="36"/>
        <v>1</v>
      </c>
    </row>
    <row r="703" spans="12:16" x14ac:dyDescent="0.25">
      <c r="L703" s="264">
        <f>Member!A703</f>
        <v>16351</v>
      </c>
      <c r="M703">
        <f>SUMIF(Erfassung3!BD:BD,L703,Erfassung3!BW:BW)</f>
        <v>0</v>
      </c>
      <c r="N703">
        <f>SUMIF(Erfassung3!BD:BD,L703,Erfassung3!BG:BG)</f>
        <v>0</v>
      </c>
      <c r="O703">
        <f t="shared" si="37"/>
        <v>0</v>
      </c>
      <c r="P703">
        <f t="shared" si="36"/>
        <v>1</v>
      </c>
    </row>
    <row r="704" spans="12:16" x14ac:dyDescent="0.25">
      <c r="L704" s="264">
        <f>Member!A704</f>
        <v>10903</v>
      </c>
      <c r="M704">
        <f>SUMIF(Erfassung3!BD:BD,L704,Erfassung3!BW:BW)</f>
        <v>0</v>
      </c>
      <c r="N704">
        <f>SUMIF(Erfassung3!BD:BD,L704,Erfassung3!BG:BG)</f>
        <v>0</v>
      </c>
      <c r="O704">
        <f t="shared" si="37"/>
        <v>0</v>
      </c>
      <c r="P704">
        <f t="shared" si="36"/>
        <v>1</v>
      </c>
    </row>
    <row r="705" spans="12:16" x14ac:dyDescent="0.25">
      <c r="L705" s="264">
        <f>Member!A705</f>
        <v>38904</v>
      </c>
      <c r="M705">
        <f>SUMIF(Erfassung3!BD:BD,L705,Erfassung3!BW:BW)</f>
        <v>0</v>
      </c>
      <c r="N705">
        <f>SUMIF(Erfassung3!BD:BD,L705,Erfassung3!BG:BG)</f>
        <v>0</v>
      </c>
      <c r="O705">
        <f t="shared" si="37"/>
        <v>0</v>
      </c>
      <c r="P705">
        <f t="shared" si="36"/>
        <v>1</v>
      </c>
    </row>
    <row r="706" spans="12:16" x14ac:dyDescent="0.25">
      <c r="L706" s="264">
        <f>Member!A706</f>
        <v>38613</v>
      </c>
      <c r="M706">
        <f>SUMIF(Erfassung3!BD:BD,L706,Erfassung3!BW:BW)</f>
        <v>0</v>
      </c>
      <c r="N706">
        <f>SUMIF(Erfassung3!BD:BD,L706,Erfassung3!BG:BG)</f>
        <v>0</v>
      </c>
      <c r="O706">
        <f t="shared" si="37"/>
        <v>0</v>
      </c>
      <c r="P706">
        <f t="shared" ref="P706:P769" si="38">RANK(O706,O:O)</f>
        <v>1</v>
      </c>
    </row>
    <row r="707" spans="12:16" x14ac:dyDescent="0.25">
      <c r="L707" s="264">
        <f>Member!A707</f>
        <v>25325</v>
      </c>
      <c r="M707">
        <f>SUMIF(Erfassung3!BD:BD,L707,Erfassung3!BW:BW)</f>
        <v>0</v>
      </c>
      <c r="N707">
        <f>SUMIF(Erfassung3!BD:BD,L707,Erfassung3!BG:BG)</f>
        <v>0</v>
      </c>
      <c r="O707">
        <f t="shared" ref="O707:O770" si="39">IF(N707=0,0,M707/N707-ROW()/1000000000)</f>
        <v>0</v>
      </c>
      <c r="P707">
        <f t="shared" si="38"/>
        <v>1</v>
      </c>
    </row>
    <row r="708" spans="12:16" x14ac:dyDescent="0.25">
      <c r="L708" s="264">
        <f>Member!A708</f>
        <v>25695</v>
      </c>
      <c r="M708">
        <f>SUMIF(Erfassung3!BD:BD,L708,Erfassung3!BW:BW)</f>
        <v>0</v>
      </c>
      <c r="N708">
        <f>SUMIF(Erfassung3!BD:BD,L708,Erfassung3!BG:BG)</f>
        <v>0</v>
      </c>
      <c r="O708">
        <f t="shared" si="39"/>
        <v>0</v>
      </c>
      <c r="P708">
        <f t="shared" si="38"/>
        <v>1</v>
      </c>
    </row>
    <row r="709" spans="12:16" x14ac:dyDescent="0.25">
      <c r="L709" s="264">
        <f>Member!A709</f>
        <v>25849</v>
      </c>
      <c r="M709">
        <f>SUMIF(Erfassung3!BD:BD,L709,Erfassung3!BW:BW)</f>
        <v>0</v>
      </c>
      <c r="N709">
        <f>SUMIF(Erfassung3!BD:BD,L709,Erfassung3!BG:BG)</f>
        <v>0</v>
      </c>
      <c r="O709">
        <f t="shared" si="39"/>
        <v>0</v>
      </c>
      <c r="P709">
        <f t="shared" si="38"/>
        <v>1</v>
      </c>
    </row>
    <row r="710" spans="12:16" x14ac:dyDescent="0.25">
      <c r="L710" s="264">
        <f>Member!A710</f>
        <v>7028</v>
      </c>
      <c r="M710">
        <f>SUMIF(Erfassung3!BD:BD,L710,Erfassung3!BW:BW)</f>
        <v>0</v>
      </c>
      <c r="N710">
        <f>SUMIF(Erfassung3!BD:BD,L710,Erfassung3!BG:BG)</f>
        <v>0</v>
      </c>
      <c r="O710">
        <f t="shared" si="39"/>
        <v>0</v>
      </c>
      <c r="P710">
        <f t="shared" si="38"/>
        <v>1</v>
      </c>
    </row>
    <row r="711" spans="12:16" x14ac:dyDescent="0.25">
      <c r="L711" s="264">
        <f>Member!A711</f>
        <v>7009</v>
      </c>
      <c r="M711">
        <f>SUMIF(Erfassung3!BD:BD,L711,Erfassung3!BW:BW)</f>
        <v>0</v>
      </c>
      <c r="N711">
        <f>SUMIF(Erfassung3!BD:BD,L711,Erfassung3!BG:BG)</f>
        <v>0</v>
      </c>
      <c r="O711">
        <f t="shared" si="39"/>
        <v>0</v>
      </c>
      <c r="P711">
        <f t="shared" si="38"/>
        <v>1</v>
      </c>
    </row>
    <row r="712" spans="12:16" x14ac:dyDescent="0.25">
      <c r="L712" s="264">
        <f>Member!A712</f>
        <v>7087</v>
      </c>
      <c r="M712">
        <f>SUMIF(Erfassung3!BD:BD,L712,Erfassung3!BW:BW)</f>
        <v>0</v>
      </c>
      <c r="N712">
        <f>SUMIF(Erfassung3!BD:BD,L712,Erfassung3!BG:BG)</f>
        <v>0</v>
      </c>
      <c r="O712">
        <f t="shared" si="39"/>
        <v>0</v>
      </c>
      <c r="P712">
        <f t="shared" si="38"/>
        <v>1</v>
      </c>
    </row>
    <row r="713" spans="12:16" x14ac:dyDescent="0.25">
      <c r="L713" s="264">
        <f>Member!A713</f>
        <v>7431</v>
      </c>
      <c r="M713">
        <f>SUMIF(Erfassung3!BD:BD,L713,Erfassung3!BW:BW)</f>
        <v>0</v>
      </c>
      <c r="N713">
        <f>SUMIF(Erfassung3!BD:BD,L713,Erfassung3!BG:BG)</f>
        <v>0</v>
      </c>
      <c r="O713">
        <f t="shared" si="39"/>
        <v>0</v>
      </c>
      <c r="P713">
        <f t="shared" si="38"/>
        <v>1</v>
      </c>
    </row>
    <row r="714" spans="12:16" x14ac:dyDescent="0.25">
      <c r="L714" s="264">
        <f>Member!A714</f>
        <v>16414</v>
      </c>
      <c r="M714">
        <f>SUMIF(Erfassung3!BD:BD,L714,Erfassung3!BW:BW)</f>
        <v>0</v>
      </c>
      <c r="N714">
        <f>SUMIF(Erfassung3!BD:BD,L714,Erfassung3!BG:BG)</f>
        <v>0</v>
      </c>
      <c r="O714">
        <f t="shared" si="39"/>
        <v>0</v>
      </c>
      <c r="P714">
        <f t="shared" si="38"/>
        <v>1</v>
      </c>
    </row>
    <row r="715" spans="12:16" x14ac:dyDescent="0.25">
      <c r="L715" s="264">
        <f>Member!A715</f>
        <v>7544</v>
      </c>
      <c r="M715">
        <f>SUMIF(Erfassung3!BD:BD,L715,Erfassung3!BW:BW)</f>
        <v>0</v>
      </c>
      <c r="N715">
        <f>SUMIF(Erfassung3!BD:BD,L715,Erfassung3!BG:BG)</f>
        <v>0</v>
      </c>
      <c r="O715">
        <f t="shared" si="39"/>
        <v>0</v>
      </c>
      <c r="P715">
        <f t="shared" si="38"/>
        <v>1</v>
      </c>
    </row>
    <row r="716" spans="12:16" x14ac:dyDescent="0.25">
      <c r="L716" s="264">
        <f>Member!A716</f>
        <v>7546</v>
      </c>
      <c r="M716">
        <f>SUMIF(Erfassung3!BD:BD,L716,Erfassung3!BW:BW)</f>
        <v>0</v>
      </c>
      <c r="N716">
        <f>SUMIF(Erfassung3!BD:BD,L716,Erfassung3!BG:BG)</f>
        <v>0</v>
      </c>
      <c r="O716">
        <f t="shared" si="39"/>
        <v>0</v>
      </c>
      <c r="P716">
        <f t="shared" si="38"/>
        <v>1</v>
      </c>
    </row>
    <row r="717" spans="12:16" x14ac:dyDescent="0.25">
      <c r="L717" s="264">
        <f>Member!A717</f>
        <v>16953</v>
      </c>
      <c r="M717">
        <f>SUMIF(Erfassung3!BD:BD,L717,Erfassung3!BW:BW)</f>
        <v>0</v>
      </c>
      <c r="N717">
        <f>SUMIF(Erfassung3!BD:BD,L717,Erfassung3!BG:BG)</f>
        <v>0</v>
      </c>
      <c r="O717">
        <f t="shared" si="39"/>
        <v>0</v>
      </c>
      <c r="P717">
        <f t="shared" si="38"/>
        <v>1</v>
      </c>
    </row>
    <row r="718" spans="12:16" x14ac:dyDescent="0.25">
      <c r="L718" s="264">
        <f>Member!A718</f>
        <v>21185</v>
      </c>
      <c r="M718">
        <f>SUMIF(Erfassung3!BD:BD,L718,Erfassung3!BW:BW)</f>
        <v>0</v>
      </c>
      <c r="N718">
        <f>SUMIF(Erfassung3!BD:BD,L718,Erfassung3!BG:BG)</f>
        <v>0</v>
      </c>
      <c r="O718">
        <f t="shared" si="39"/>
        <v>0</v>
      </c>
      <c r="P718">
        <f t="shared" si="38"/>
        <v>1</v>
      </c>
    </row>
    <row r="719" spans="12:16" x14ac:dyDescent="0.25">
      <c r="L719" s="264">
        <f>Member!A719</f>
        <v>7551</v>
      </c>
      <c r="M719">
        <f>SUMIF(Erfassung3!BD:BD,L719,Erfassung3!BW:BW)</f>
        <v>0</v>
      </c>
      <c r="N719">
        <f>SUMIF(Erfassung3!BD:BD,L719,Erfassung3!BG:BG)</f>
        <v>0</v>
      </c>
      <c r="O719">
        <f t="shared" si="39"/>
        <v>0</v>
      </c>
      <c r="P719">
        <f t="shared" si="38"/>
        <v>1</v>
      </c>
    </row>
    <row r="720" spans="12:16" x14ac:dyDescent="0.25">
      <c r="L720" s="264">
        <f>Member!A720</f>
        <v>38555</v>
      </c>
      <c r="M720">
        <f>SUMIF(Erfassung3!BD:BD,L720,Erfassung3!BW:BW)</f>
        <v>0</v>
      </c>
      <c r="N720">
        <f>SUMIF(Erfassung3!BD:BD,L720,Erfassung3!BG:BG)</f>
        <v>0</v>
      </c>
      <c r="O720">
        <f t="shared" si="39"/>
        <v>0</v>
      </c>
      <c r="P720">
        <f t="shared" si="38"/>
        <v>1</v>
      </c>
    </row>
    <row r="721" spans="12:16" x14ac:dyDescent="0.25">
      <c r="L721" s="264">
        <f>Member!A721</f>
        <v>38388</v>
      </c>
      <c r="M721">
        <f>SUMIF(Erfassung3!BD:BD,L721,Erfassung3!BW:BW)</f>
        <v>0</v>
      </c>
      <c r="N721">
        <f>SUMIF(Erfassung3!BD:BD,L721,Erfassung3!BG:BG)</f>
        <v>0</v>
      </c>
      <c r="O721">
        <f t="shared" si="39"/>
        <v>0</v>
      </c>
      <c r="P721">
        <f t="shared" si="38"/>
        <v>1</v>
      </c>
    </row>
    <row r="722" spans="12:16" x14ac:dyDescent="0.25">
      <c r="L722" s="264">
        <f>Member!A722</f>
        <v>16582</v>
      </c>
      <c r="M722">
        <f>SUMIF(Erfassung3!BD:BD,L722,Erfassung3!BW:BW)</f>
        <v>0</v>
      </c>
      <c r="N722">
        <f>SUMIF(Erfassung3!BD:BD,L722,Erfassung3!BG:BG)</f>
        <v>0</v>
      </c>
      <c r="O722">
        <f t="shared" si="39"/>
        <v>0</v>
      </c>
      <c r="P722">
        <f t="shared" si="38"/>
        <v>1</v>
      </c>
    </row>
    <row r="723" spans="12:16" x14ac:dyDescent="0.25">
      <c r="L723" s="264">
        <f>Member!A723</f>
        <v>16876</v>
      </c>
      <c r="M723">
        <f>SUMIF(Erfassung3!BD:BD,L723,Erfassung3!BW:BW)</f>
        <v>0</v>
      </c>
      <c r="N723">
        <f>SUMIF(Erfassung3!BD:BD,L723,Erfassung3!BG:BG)</f>
        <v>0</v>
      </c>
      <c r="O723">
        <f t="shared" si="39"/>
        <v>0</v>
      </c>
      <c r="P723">
        <f t="shared" si="38"/>
        <v>1</v>
      </c>
    </row>
    <row r="724" spans="12:16" x14ac:dyDescent="0.25">
      <c r="L724" s="264">
        <f>Member!A724</f>
        <v>38289</v>
      </c>
      <c r="M724">
        <f>SUMIF(Erfassung3!BD:BD,L724,Erfassung3!BW:BW)</f>
        <v>0</v>
      </c>
      <c r="N724">
        <f>SUMIF(Erfassung3!BD:BD,L724,Erfassung3!BG:BG)</f>
        <v>0</v>
      </c>
      <c r="O724">
        <f t="shared" si="39"/>
        <v>0</v>
      </c>
      <c r="P724">
        <f t="shared" si="38"/>
        <v>1</v>
      </c>
    </row>
    <row r="725" spans="12:16" x14ac:dyDescent="0.25">
      <c r="L725" s="264">
        <f>Member!A725</f>
        <v>38605</v>
      </c>
      <c r="M725">
        <f>SUMIF(Erfassung3!BD:BD,L725,Erfassung3!BW:BW)</f>
        <v>0</v>
      </c>
      <c r="N725">
        <f>SUMIF(Erfassung3!BD:BD,L725,Erfassung3!BG:BG)</f>
        <v>0</v>
      </c>
      <c r="O725">
        <f t="shared" si="39"/>
        <v>0</v>
      </c>
      <c r="P725">
        <f t="shared" si="38"/>
        <v>1</v>
      </c>
    </row>
    <row r="726" spans="12:16" x14ac:dyDescent="0.25">
      <c r="L726" s="264">
        <f>Member!A726</f>
        <v>16583</v>
      </c>
      <c r="M726">
        <f>SUMIF(Erfassung3!BD:BD,L726,Erfassung3!BW:BW)</f>
        <v>0</v>
      </c>
      <c r="N726">
        <f>SUMIF(Erfassung3!BD:BD,L726,Erfassung3!BG:BG)</f>
        <v>0</v>
      </c>
      <c r="O726">
        <f t="shared" si="39"/>
        <v>0</v>
      </c>
      <c r="P726">
        <f t="shared" si="38"/>
        <v>1</v>
      </c>
    </row>
    <row r="727" spans="12:16" x14ac:dyDescent="0.25">
      <c r="L727" s="264">
        <f>Member!A727</f>
        <v>16137</v>
      </c>
      <c r="M727">
        <f>SUMIF(Erfassung3!BD:BD,L727,Erfassung3!BW:BW)</f>
        <v>0</v>
      </c>
      <c r="N727">
        <f>SUMIF(Erfassung3!BD:BD,L727,Erfassung3!BG:BG)</f>
        <v>0</v>
      </c>
      <c r="O727">
        <f t="shared" si="39"/>
        <v>0</v>
      </c>
      <c r="P727">
        <f t="shared" si="38"/>
        <v>1</v>
      </c>
    </row>
    <row r="728" spans="12:16" x14ac:dyDescent="0.25">
      <c r="L728" s="264">
        <f>Member!A728</f>
        <v>38887</v>
      </c>
      <c r="M728">
        <f>SUMIF(Erfassung3!BD:BD,L728,Erfassung3!BW:BW)</f>
        <v>0</v>
      </c>
      <c r="N728">
        <f>SUMIF(Erfassung3!BD:BD,L728,Erfassung3!BG:BG)</f>
        <v>0</v>
      </c>
      <c r="O728">
        <f t="shared" si="39"/>
        <v>0</v>
      </c>
      <c r="P728">
        <f t="shared" si="38"/>
        <v>1</v>
      </c>
    </row>
    <row r="729" spans="12:16" x14ac:dyDescent="0.25">
      <c r="L729" s="264">
        <f>Member!A729</f>
        <v>38937</v>
      </c>
      <c r="M729">
        <f>SUMIF(Erfassung3!BD:BD,L729,Erfassung3!BW:BW)</f>
        <v>0</v>
      </c>
      <c r="N729">
        <f>SUMIF(Erfassung3!BD:BD,L729,Erfassung3!BG:BG)</f>
        <v>0</v>
      </c>
      <c r="O729">
        <f t="shared" si="39"/>
        <v>0</v>
      </c>
      <c r="P729">
        <f t="shared" si="38"/>
        <v>1</v>
      </c>
    </row>
    <row r="730" spans="12:16" x14ac:dyDescent="0.25">
      <c r="L730" s="264">
        <f>Member!A730</f>
        <v>7484</v>
      </c>
      <c r="M730">
        <f>SUMIF(Erfassung3!BD:BD,L730,Erfassung3!BW:BW)</f>
        <v>0</v>
      </c>
      <c r="N730">
        <f>SUMIF(Erfassung3!BD:BD,L730,Erfassung3!BG:BG)</f>
        <v>0</v>
      </c>
      <c r="O730">
        <f t="shared" si="39"/>
        <v>0</v>
      </c>
      <c r="P730">
        <f t="shared" si="38"/>
        <v>1</v>
      </c>
    </row>
    <row r="731" spans="12:16" x14ac:dyDescent="0.25">
      <c r="L731" s="264">
        <f>Member!A731</f>
        <v>38903</v>
      </c>
      <c r="M731">
        <f>SUMIF(Erfassung3!BD:BD,L731,Erfassung3!BW:BW)</f>
        <v>0</v>
      </c>
      <c r="N731">
        <f>SUMIF(Erfassung3!BD:BD,L731,Erfassung3!BG:BG)</f>
        <v>0</v>
      </c>
      <c r="O731">
        <f t="shared" si="39"/>
        <v>0</v>
      </c>
      <c r="P731">
        <f t="shared" si="38"/>
        <v>1</v>
      </c>
    </row>
    <row r="732" spans="12:16" x14ac:dyDescent="0.25">
      <c r="L732" s="264">
        <f>Member!A732</f>
        <v>25833</v>
      </c>
      <c r="M732">
        <f>SUMIF(Erfassung3!BD:BD,L732,Erfassung3!BW:BW)</f>
        <v>0</v>
      </c>
      <c r="N732">
        <f>SUMIF(Erfassung3!BD:BD,L732,Erfassung3!BG:BG)</f>
        <v>0</v>
      </c>
      <c r="O732">
        <f t="shared" si="39"/>
        <v>0</v>
      </c>
      <c r="P732">
        <f t="shared" si="38"/>
        <v>1</v>
      </c>
    </row>
    <row r="733" spans="12:16" x14ac:dyDescent="0.25">
      <c r="L733" s="264">
        <f>Member!A733</f>
        <v>25466</v>
      </c>
      <c r="M733">
        <f>SUMIF(Erfassung3!BD:BD,L733,Erfassung3!BW:BW)</f>
        <v>0</v>
      </c>
      <c r="N733">
        <f>SUMIF(Erfassung3!BD:BD,L733,Erfassung3!BG:BG)</f>
        <v>0</v>
      </c>
      <c r="O733">
        <f t="shared" si="39"/>
        <v>0</v>
      </c>
      <c r="P733">
        <f t="shared" si="38"/>
        <v>1</v>
      </c>
    </row>
    <row r="734" spans="12:16" x14ac:dyDescent="0.25">
      <c r="L734" s="264">
        <f>Member!A734</f>
        <v>16141</v>
      </c>
      <c r="M734">
        <f>SUMIF(Erfassung3!BD:BD,L734,Erfassung3!BW:BW)</f>
        <v>0</v>
      </c>
      <c r="N734">
        <f>SUMIF(Erfassung3!BD:BD,L734,Erfassung3!BG:BG)</f>
        <v>0</v>
      </c>
      <c r="O734">
        <f t="shared" si="39"/>
        <v>0</v>
      </c>
      <c r="P734">
        <f t="shared" si="38"/>
        <v>1</v>
      </c>
    </row>
    <row r="735" spans="12:16" x14ac:dyDescent="0.25">
      <c r="L735" s="264">
        <f>Member!A735</f>
        <v>38641</v>
      </c>
      <c r="M735">
        <f>SUMIF(Erfassung3!BD:BD,L735,Erfassung3!BW:BW)</f>
        <v>0</v>
      </c>
      <c r="N735">
        <f>SUMIF(Erfassung3!BD:BD,L735,Erfassung3!BG:BG)</f>
        <v>0</v>
      </c>
      <c r="O735">
        <f t="shared" si="39"/>
        <v>0</v>
      </c>
      <c r="P735">
        <f t="shared" si="38"/>
        <v>1</v>
      </c>
    </row>
    <row r="736" spans="12:16" x14ac:dyDescent="0.25">
      <c r="L736" s="264">
        <f>Member!A736</f>
        <v>16992</v>
      </c>
      <c r="M736">
        <f>SUMIF(Erfassung3!BD:BD,L736,Erfassung3!BW:BW)</f>
        <v>0</v>
      </c>
      <c r="N736">
        <f>SUMIF(Erfassung3!BD:BD,L736,Erfassung3!BG:BG)</f>
        <v>0</v>
      </c>
      <c r="O736">
        <f t="shared" si="39"/>
        <v>0</v>
      </c>
      <c r="P736">
        <f t="shared" si="38"/>
        <v>1</v>
      </c>
    </row>
    <row r="737" spans="12:16" x14ac:dyDescent="0.25">
      <c r="L737" s="264">
        <f>Member!A737</f>
        <v>38662</v>
      </c>
      <c r="M737">
        <f>SUMIF(Erfassung3!BD:BD,L737,Erfassung3!BW:BW)</f>
        <v>0</v>
      </c>
      <c r="N737">
        <f>SUMIF(Erfassung3!BD:BD,L737,Erfassung3!BG:BG)</f>
        <v>0</v>
      </c>
      <c r="O737">
        <f t="shared" si="39"/>
        <v>0</v>
      </c>
      <c r="P737">
        <f t="shared" si="38"/>
        <v>1</v>
      </c>
    </row>
    <row r="738" spans="12:16" x14ac:dyDescent="0.25">
      <c r="L738" s="264">
        <f>Member!A738</f>
        <v>7641</v>
      </c>
      <c r="M738">
        <f>SUMIF(Erfassung3!BD:BD,L738,Erfassung3!BW:BW)</f>
        <v>0</v>
      </c>
      <c r="N738">
        <f>SUMIF(Erfassung3!BD:BD,L738,Erfassung3!BG:BG)</f>
        <v>0</v>
      </c>
      <c r="O738">
        <f t="shared" si="39"/>
        <v>0</v>
      </c>
      <c r="P738">
        <f t="shared" si="38"/>
        <v>1</v>
      </c>
    </row>
    <row r="739" spans="12:16" x14ac:dyDescent="0.25">
      <c r="L739" s="264">
        <f>Member!A739</f>
        <v>10526</v>
      </c>
      <c r="M739">
        <f>SUMIF(Erfassung3!BD:BD,L739,Erfassung3!BW:BW)</f>
        <v>0</v>
      </c>
      <c r="N739">
        <f>SUMIF(Erfassung3!BD:BD,L739,Erfassung3!BG:BG)</f>
        <v>0</v>
      </c>
      <c r="O739">
        <f t="shared" si="39"/>
        <v>0</v>
      </c>
      <c r="P739">
        <f t="shared" si="38"/>
        <v>1</v>
      </c>
    </row>
    <row r="740" spans="12:16" x14ac:dyDescent="0.25">
      <c r="L740" s="264">
        <f>Member!A740</f>
        <v>25886</v>
      </c>
      <c r="M740">
        <f>SUMIF(Erfassung3!BD:BD,L740,Erfassung3!BW:BW)</f>
        <v>0</v>
      </c>
      <c r="N740">
        <f>SUMIF(Erfassung3!BD:BD,L740,Erfassung3!BG:BG)</f>
        <v>0</v>
      </c>
      <c r="O740">
        <f t="shared" si="39"/>
        <v>0</v>
      </c>
      <c r="P740">
        <f t="shared" si="38"/>
        <v>1</v>
      </c>
    </row>
    <row r="741" spans="12:16" x14ac:dyDescent="0.25">
      <c r="L741" s="264">
        <f>Member!A741</f>
        <v>38837</v>
      </c>
      <c r="M741">
        <f>SUMIF(Erfassung3!BD:BD,L741,Erfassung3!BW:BW)</f>
        <v>0</v>
      </c>
      <c r="N741">
        <f>SUMIF(Erfassung3!BD:BD,L741,Erfassung3!BG:BG)</f>
        <v>0</v>
      </c>
      <c r="O741">
        <f t="shared" si="39"/>
        <v>0</v>
      </c>
      <c r="P741">
        <f t="shared" si="38"/>
        <v>1</v>
      </c>
    </row>
    <row r="742" spans="12:16" x14ac:dyDescent="0.25">
      <c r="L742" s="264">
        <f>Member!A742</f>
        <v>25786</v>
      </c>
      <c r="M742">
        <f>SUMIF(Erfassung3!BD:BD,L742,Erfassung3!BW:BW)</f>
        <v>0</v>
      </c>
      <c r="N742">
        <f>SUMIF(Erfassung3!BD:BD,L742,Erfassung3!BG:BG)</f>
        <v>0</v>
      </c>
      <c r="O742">
        <f t="shared" si="39"/>
        <v>0</v>
      </c>
      <c r="P742">
        <f t="shared" si="38"/>
        <v>1</v>
      </c>
    </row>
    <row r="743" spans="12:16" x14ac:dyDescent="0.25">
      <c r="L743" s="264">
        <f>Member!A743</f>
        <v>10797</v>
      </c>
      <c r="M743">
        <f>SUMIF(Erfassung3!BD:BD,L743,Erfassung3!BW:BW)</f>
        <v>0</v>
      </c>
      <c r="N743">
        <f>SUMIF(Erfassung3!BD:BD,L743,Erfassung3!BG:BG)</f>
        <v>0</v>
      </c>
      <c r="O743">
        <f t="shared" si="39"/>
        <v>0</v>
      </c>
      <c r="P743">
        <f t="shared" si="38"/>
        <v>1</v>
      </c>
    </row>
    <row r="744" spans="12:16" x14ac:dyDescent="0.25">
      <c r="L744" s="264">
        <f>Member!A744</f>
        <v>38393</v>
      </c>
      <c r="M744">
        <f>SUMIF(Erfassung3!BD:BD,L744,Erfassung3!BW:BW)</f>
        <v>0</v>
      </c>
      <c r="N744">
        <f>SUMIF(Erfassung3!BD:BD,L744,Erfassung3!BG:BG)</f>
        <v>0</v>
      </c>
      <c r="O744">
        <f t="shared" si="39"/>
        <v>0</v>
      </c>
      <c r="P744">
        <f t="shared" si="38"/>
        <v>1</v>
      </c>
    </row>
    <row r="745" spans="12:16" x14ac:dyDescent="0.25">
      <c r="L745" s="264">
        <f>Member!A745</f>
        <v>16760</v>
      </c>
      <c r="M745">
        <f>SUMIF(Erfassung3!BD:BD,L745,Erfassung3!BW:BW)</f>
        <v>0</v>
      </c>
      <c r="N745">
        <f>SUMIF(Erfassung3!BD:BD,L745,Erfassung3!BG:BG)</f>
        <v>0</v>
      </c>
      <c r="O745">
        <f t="shared" si="39"/>
        <v>0</v>
      </c>
      <c r="P745">
        <f t="shared" si="38"/>
        <v>1</v>
      </c>
    </row>
    <row r="746" spans="12:16" x14ac:dyDescent="0.25">
      <c r="L746" s="264">
        <f>Member!A746</f>
        <v>25884</v>
      </c>
      <c r="M746">
        <f>SUMIF(Erfassung3!BD:BD,L746,Erfassung3!BW:BW)</f>
        <v>0</v>
      </c>
      <c r="N746">
        <f>SUMIF(Erfassung3!BD:BD,L746,Erfassung3!BG:BG)</f>
        <v>0</v>
      </c>
      <c r="O746">
        <f t="shared" si="39"/>
        <v>0</v>
      </c>
      <c r="P746">
        <f t="shared" si="38"/>
        <v>1</v>
      </c>
    </row>
    <row r="747" spans="12:16" x14ac:dyDescent="0.25">
      <c r="L747" s="264">
        <f>Member!A747</f>
        <v>25885</v>
      </c>
      <c r="M747">
        <f>SUMIF(Erfassung3!BD:BD,L747,Erfassung3!BW:BW)</f>
        <v>0</v>
      </c>
      <c r="N747">
        <f>SUMIF(Erfassung3!BD:BD,L747,Erfassung3!BG:BG)</f>
        <v>0</v>
      </c>
      <c r="O747">
        <f t="shared" si="39"/>
        <v>0</v>
      </c>
      <c r="P747">
        <f t="shared" si="38"/>
        <v>1</v>
      </c>
    </row>
    <row r="748" spans="12:16" x14ac:dyDescent="0.25">
      <c r="L748" s="264">
        <f>Member!A748</f>
        <v>10185</v>
      </c>
      <c r="M748">
        <f>SUMIF(Erfassung3!BD:BD,L748,Erfassung3!BW:BW)</f>
        <v>0</v>
      </c>
      <c r="N748">
        <f>SUMIF(Erfassung3!BD:BD,L748,Erfassung3!BG:BG)</f>
        <v>0</v>
      </c>
      <c r="O748">
        <f t="shared" si="39"/>
        <v>0</v>
      </c>
      <c r="P748">
        <f t="shared" si="38"/>
        <v>1</v>
      </c>
    </row>
    <row r="749" spans="12:16" x14ac:dyDescent="0.25">
      <c r="L749" s="264">
        <f>Member!A749</f>
        <v>25993</v>
      </c>
      <c r="M749">
        <f>SUMIF(Erfassung3!BD:BD,L749,Erfassung3!BW:BW)</f>
        <v>0</v>
      </c>
      <c r="N749">
        <f>SUMIF(Erfassung3!BD:BD,L749,Erfassung3!BG:BG)</f>
        <v>0</v>
      </c>
      <c r="O749">
        <f t="shared" si="39"/>
        <v>0</v>
      </c>
      <c r="P749">
        <f t="shared" si="38"/>
        <v>1</v>
      </c>
    </row>
    <row r="750" spans="12:16" x14ac:dyDescent="0.25">
      <c r="L750" s="264">
        <f>Member!A750</f>
        <v>25992</v>
      </c>
      <c r="M750">
        <f>SUMIF(Erfassung3!BD:BD,L750,Erfassung3!BW:BW)</f>
        <v>0</v>
      </c>
      <c r="N750">
        <f>SUMIF(Erfassung3!BD:BD,L750,Erfassung3!BG:BG)</f>
        <v>0</v>
      </c>
      <c r="O750">
        <f t="shared" si="39"/>
        <v>0</v>
      </c>
      <c r="P750">
        <f t="shared" si="38"/>
        <v>1</v>
      </c>
    </row>
    <row r="751" spans="12:16" x14ac:dyDescent="0.25">
      <c r="L751" s="264">
        <f>Member!A751</f>
        <v>38608</v>
      </c>
      <c r="M751">
        <f>SUMIF(Erfassung3!BD:BD,L751,Erfassung3!BW:BW)</f>
        <v>0</v>
      </c>
      <c r="N751">
        <f>SUMIF(Erfassung3!BD:BD,L751,Erfassung3!BG:BG)</f>
        <v>0</v>
      </c>
      <c r="O751">
        <f t="shared" si="39"/>
        <v>0</v>
      </c>
      <c r="P751">
        <f t="shared" si="38"/>
        <v>1</v>
      </c>
    </row>
    <row r="752" spans="12:16" x14ac:dyDescent="0.25">
      <c r="L752" s="264">
        <f>Member!A752</f>
        <v>38588</v>
      </c>
      <c r="M752">
        <f>SUMIF(Erfassung3!BD:BD,L752,Erfassung3!BW:BW)</f>
        <v>0</v>
      </c>
      <c r="N752">
        <f>SUMIF(Erfassung3!BD:BD,L752,Erfassung3!BG:BG)</f>
        <v>0</v>
      </c>
      <c r="O752">
        <f t="shared" si="39"/>
        <v>0</v>
      </c>
      <c r="P752">
        <f t="shared" si="38"/>
        <v>1</v>
      </c>
    </row>
    <row r="753" spans="12:16" x14ac:dyDescent="0.25">
      <c r="L753" s="264">
        <f>Member!A753</f>
        <v>25524</v>
      </c>
      <c r="M753">
        <f>SUMIF(Erfassung3!BD:BD,L753,Erfassung3!BW:BW)</f>
        <v>0</v>
      </c>
      <c r="N753">
        <f>SUMIF(Erfassung3!BD:BD,L753,Erfassung3!BG:BG)</f>
        <v>0</v>
      </c>
      <c r="O753">
        <f t="shared" si="39"/>
        <v>0</v>
      </c>
      <c r="P753">
        <f t="shared" si="38"/>
        <v>1</v>
      </c>
    </row>
    <row r="754" spans="12:16" x14ac:dyDescent="0.25">
      <c r="L754" s="264">
        <f>Member!A754</f>
        <v>16184</v>
      </c>
      <c r="M754">
        <f>SUMIF(Erfassung3!BD:BD,L754,Erfassung3!BW:BW)</f>
        <v>0</v>
      </c>
      <c r="N754">
        <f>SUMIF(Erfassung3!BD:BD,L754,Erfassung3!BG:BG)</f>
        <v>0</v>
      </c>
      <c r="O754">
        <f t="shared" si="39"/>
        <v>0</v>
      </c>
      <c r="P754">
        <f t="shared" si="38"/>
        <v>1</v>
      </c>
    </row>
    <row r="755" spans="12:16" x14ac:dyDescent="0.25">
      <c r="L755" s="264">
        <f>Member!A755</f>
        <v>25888</v>
      </c>
      <c r="M755">
        <f>SUMIF(Erfassung3!BD:BD,L755,Erfassung3!BW:BW)</f>
        <v>0</v>
      </c>
      <c r="N755">
        <f>SUMIF(Erfassung3!BD:BD,L755,Erfassung3!BG:BG)</f>
        <v>0</v>
      </c>
      <c r="O755">
        <f t="shared" si="39"/>
        <v>0</v>
      </c>
      <c r="P755">
        <f t="shared" si="38"/>
        <v>1</v>
      </c>
    </row>
    <row r="756" spans="12:16" x14ac:dyDescent="0.25">
      <c r="L756" s="264">
        <f>Member!A756</f>
        <v>25887</v>
      </c>
      <c r="M756">
        <f>SUMIF(Erfassung3!BD:BD,L756,Erfassung3!BW:BW)</f>
        <v>0</v>
      </c>
      <c r="N756">
        <f>SUMIF(Erfassung3!BD:BD,L756,Erfassung3!BG:BG)</f>
        <v>0</v>
      </c>
      <c r="O756">
        <f t="shared" si="39"/>
        <v>0</v>
      </c>
      <c r="P756">
        <f t="shared" si="38"/>
        <v>1</v>
      </c>
    </row>
    <row r="757" spans="12:16" x14ac:dyDescent="0.25">
      <c r="L757" s="264">
        <f>Member!A757</f>
        <v>7607</v>
      </c>
      <c r="M757">
        <f>SUMIF(Erfassung3!BD:BD,L757,Erfassung3!BW:BW)</f>
        <v>0</v>
      </c>
      <c r="N757">
        <f>SUMIF(Erfassung3!BD:BD,L757,Erfassung3!BG:BG)</f>
        <v>0</v>
      </c>
      <c r="O757">
        <f t="shared" si="39"/>
        <v>0</v>
      </c>
      <c r="P757">
        <f t="shared" si="38"/>
        <v>1</v>
      </c>
    </row>
    <row r="758" spans="12:16" x14ac:dyDescent="0.25">
      <c r="L758" s="264">
        <f>Member!A758</f>
        <v>38548</v>
      </c>
      <c r="M758">
        <f>SUMIF(Erfassung3!BD:BD,L758,Erfassung3!BW:BW)</f>
        <v>0</v>
      </c>
      <c r="N758">
        <f>SUMIF(Erfassung3!BD:BD,L758,Erfassung3!BG:BG)</f>
        <v>0</v>
      </c>
      <c r="O758">
        <f t="shared" si="39"/>
        <v>0</v>
      </c>
      <c r="P758">
        <f t="shared" si="38"/>
        <v>1</v>
      </c>
    </row>
    <row r="759" spans="12:16" x14ac:dyDescent="0.25">
      <c r="L759" s="264">
        <f>Member!A759</f>
        <v>38417</v>
      </c>
      <c r="M759">
        <f>SUMIF(Erfassung3!BD:BD,L759,Erfassung3!BW:BW)</f>
        <v>0</v>
      </c>
      <c r="N759">
        <f>SUMIF(Erfassung3!BD:BD,L759,Erfassung3!BG:BG)</f>
        <v>0</v>
      </c>
      <c r="O759">
        <f t="shared" si="39"/>
        <v>0</v>
      </c>
      <c r="P759">
        <f t="shared" si="38"/>
        <v>1</v>
      </c>
    </row>
    <row r="760" spans="12:16" x14ac:dyDescent="0.25">
      <c r="L760" s="264">
        <f>Member!A760</f>
        <v>25891</v>
      </c>
      <c r="M760">
        <f>SUMIF(Erfassung3!BD:BD,L760,Erfassung3!BW:BW)</f>
        <v>0</v>
      </c>
      <c r="N760">
        <f>SUMIF(Erfassung3!BD:BD,L760,Erfassung3!BG:BG)</f>
        <v>0</v>
      </c>
      <c r="O760">
        <f t="shared" si="39"/>
        <v>0</v>
      </c>
      <c r="P760">
        <f t="shared" si="38"/>
        <v>1</v>
      </c>
    </row>
    <row r="761" spans="12:16" x14ac:dyDescent="0.25">
      <c r="L761" s="264">
        <f>Member!A761</f>
        <v>38516</v>
      </c>
      <c r="M761">
        <f>SUMIF(Erfassung3!BD:BD,L761,Erfassung3!BW:BW)</f>
        <v>0</v>
      </c>
      <c r="N761">
        <f>SUMIF(Erfassung3!BD:BD,L761,Erfassung3!BG:BG)</f>
        <v>0</v>
      </c>
      <c r="O761">
        <f t="shared" si="39"/>
        <v>0</v>
      </c>
      <c r="P761">
        <f t="shared" si="38"/>
        <v>1</v>
      </c>
    </row>
    <row r="762" spans="12:16" x14ac:dyDescent="0.25">
      <c r="L762" s="264">
        <f>Member!A762</f>
        <v>7620</v>
      </c>
      <c r="M762">
        <f>SUMIF(Erfassung3!BD:BD,L762,Erfassung3!BW:BW)</f>
        <v>0</v>
      </c>
      <c r="N762">
        <f>SUMIF(Erfassung3!BD:BD,L762,Erfassung3!BG:BG)</f>
        <v>0</v>
      </c>
      <c r="O762">
        <f t="shared" si="39"/>
        <v>0</v>
      </c>
      <c r="P762">
        <f t="shared" si="38"/>
        <v>1</v>
      </c>
    </row>
    <row r="763" spans="12:16" x14ac:dyDescent="0.25">
      <c r="L763" s="264">
        <f>Member!A763</f>
        <v>7627</v>
      </c>
      <c r="M763">
        <f>SUMIF(Erfassung3!BD:BD,L763,Erfassung3!BW:BW)</f>
        <v>0</v>
      </c>
      <c r="N763">
        <f>SUMIF(Erfassung3!BD:BD,L763,Erfassung3!BG:BG)</f>
        <v>0</v>
      </c>
      <c r="O763">
        <f t="shared" si="39"/>
        <v>0</v>
      </c>
      <c r="P763">
        <f t="shared" si="38"/>
        <v>1</v>
      </c>
    </row>
    <row r="764" spans="12:16" x14ac:dyDescent="0.25">
      <c r="L764" s="264">
        <f>Member!A764</f>
        <v>16672</v>
      </c>
      <c r="M764">
        <f>SUMIF(Erfassung3!BD:BD,L764,Erfassung3!BW:BW)</f>
        <v>0</v>
      </c>
      <c r="N764">
        <f>SUMIF(Erfassung3!BD:BD,L764,Erfassung3!BG:BG)</f>
        <v>0</v>
      </c>
      <c r="O764">
        <f t="shared" si="39"/>
        <v>0</v>
      </c>
      <c r="P764">
        <f t="shared" si="38"/>
        <v>1</v>
      </c>
    </row>
    <row r="765" spans="12:16" x14ac:dyDescent="0.25">
      <c r="L765" s="264">
        <f>Member!A765</f>
        <v>38392</v>
      </c>
      <c r="M765">
        <f>SUMIF(Erfassung3!BD:BD,L765,Erfassung3!BW:BW)</f>
        <v>0</v>
      </c>
      <c r="N765">
        <f>SUMIF(Erfassung3!BD:BD,L765,Erfassung3!BG:BG)</f>
        <v>0</v>
      </c>
      <c r="O765">
        <f t="shared" si="39"/>
        <v>0</v>
      </c>
      <c r="P765">
        <f t="shared" si="38"/>
        <v>1</v>
      </c>
    </row>
    <row r="766" spans="12:16" x14ac:dyDescent="0.25">
      <c r="L766" s="264">
        <f>Member!A766</f>
        <v>38391</v>
      </c>
      <c r="M766">
        <f>SUMIF(Erfassung3!BD:BD,L766,Erfassung3!BW:BW)</f>
        <v>0</v>
      </c>
      <c r="N766">
        <f>SUMIF(Erfassung3!BD:BD,L766,Erfassung3!BG:BG)</f>
        <v>0</v>
      </c>
      <c r="O766">
        <f t="shared" si="39"/>
        <v>0</v>
      </c>
      <c r="P766">
        <f t="shared" si="38"/>
        <v>1</v>
      </c>
    </row>
    <row r="767" spans="12:16" x14ac:dyDescent="0.25">
      <c r="L767" s="264">
        <f>Member!A767</f>
        <v>38586</v>
      </c>
      <c r="M767">
        <f>SUMIF(Erfassung3!BD:BD,L767,Erfassung3!BW:BW)</f>
        <v>0</v>
      </c>
      <c r="N767">
        <f>SUMIF(Erfassung3!BD:BD,L767,Erfassung3!BG:BG)</f>
        <v>0</v>
      </c>
      <c r="O767">
        <f t="shared" si="39"/>
        <v>0</v>
      </c>
      <c r="P767">
        <f t="shared" si="38"/>
        <v>1</v>
      </c>
    </row>
    <row r="768" spans="12:16" x14ac:dyDescent="0.25">
      <c r="L768" s="264">
        <f>Member!A768</f>
        <v>16187</v>
      </c>
      <c r="M768">
        <f>SUMIF(Erfassung3!BD:BD,L768,Erfassung3!BW:BW)</f>
        <v>0</v>
      </c>
      <c r="N768">
        <f>SUMIF(Erfassung3!BD:BD,L768,Erfassung3!BG:BG)</f>
        <v>0</v>
      </c>
      <c r="O768">
        <f t="shared" si="39"/>
        <v>0</v>
      </c>
      <c r="P768">
        <f t="shared" si="38"/>
        <v>1</v>
      </c>
    </row>
    <row r="769" spans="12:16" x14ac:dyDescent="0.25">
      <c r="L769" s="264">
        <f>Member!A769</f>
        <v>16185</v>
      </c>
      <c r="M769">
        <f>SUMIF(Erfassung3!BD:BD,L769,Erfassung3!BW:BW)</f>
        <v>0</v>
      </c>
      <c r="N769">
        <f>SUMIF(Erfassung3!BD:BD,L769,Erfassung3!BG:BG)</f>
        <v>0</v>
      </c>
      <c r="O769">
        <f t="shared" si="39"/>
        <v>0</v>
      </c>
      <c r="P769">
        <f t="shared" si="38"/>
        <v>1</v>
      </c>
    </row>
    <row r="770" spans="12:16" x14ac:dyDescent="0.25">
      <c r="L770" s="264">
        <f>Member!A770</f>
        <v>38635</v>
      </c>
      <c r="M770">
        <f>SUMIF(Erfassung3!BD:BD,L770,Erfassung3!BW:BW)</f>
        <v>0</v>
      </c>
      <c r="N770">
        <f>SUMIF(Erfassung3!BD:BD,L770,Erfassung3!BG:BG)</f>
        <v>0</v>
      </c>
      <c r="O770">
        <f t="shared" si="39"/>
        <v>0</v>
      </c>
      <c r="P770">
        <f t="shared" ref="P770:P833" si="40">RANK(O770,O:O)</f>
        <v>1</v>
      </c>
    </row>
    <row r="771" spans="12:16" x14ac:dyDescent="0.25">
      <c r="L771" s="264">
        <f>Member!A771</f>
        <v>25972</v>
      </c>
      <c r="M771">
        <f>SUMIF(Erfassung3!BD:BD,L771,Erfassung3!BW:BW)</f>
        <v>0</v>
      </c>
      <c r="N771">
        <f>SUMIF(Erfassung3!BD:BD,L771,Erfassung3!BG:BG)</f>
        <v>0</v>
      </c>
      <c r="O771">
        <f t="shared" ref="O771:O834" si="41">IF(N771=0,0,M771/N771-ROW()/1000000000)</f>
        <v>0</v>
      </c>
      <c r="P771">
        <f t="shared" si="40"/>
        <v>1</v>
      </c>
    </row>
    <row r="772" spans="12:16" x14ac:dyDescent="0.25">
      <c r="L772" s="264">
        <f>Member!A772</f>
        <v>38335</v>
      </c>
      <c r="M772">
        <f>SUMIF(Erfassung3!BD:BD,L772,Erfassung3!BW:BW)</f>
        <v>0</v>
      </c>
      <c r="N772">
        <f>SUMIF(Erfassung3!BD:BD,L772,Erfassung3!BG:BG)</f>
        <v>0</v>
      </c>
      <c r="O772">
        <f t="shared" si="41"/>
        <v>0</v>
      </c>
      <c r="P772">
        <f t="shared" si="40"/>
        <v>1</v>
      </c>
    </row>
    <row r="773" spans="12:16" x14ac:dyDescent="0.25">
      <c r="L773" s="264">
        <f>Member!A773</f>
        <v>38478</v>
      </c>
      <c r="M773">
        <f>SUMIF(Erfassung3!BD:BD,L773,Erfassung3!BW:BW)</f>
        <v>0</v>
      </c>
      <c r="N773">
        <f>SUMIF(Erfassung3!BD:BD,L773,Erfassung3!BG:BG)</f>
        <v>0</v>
      </c>
      <c r="O773">
        <f t="shared" si="41"/>
        <v>0</v>
      </c>
      <c r="P773">
        <f t="shared" si="40"/>
        <v>1</v>
      </c>
    </row>
    <row r="774" spans="12:16" x14ac:dyDescent="0.25">
      <c r="L774" s="264">
        <f>Member!A774</f>
        <v>38959</v>
      </c>
      <c r="M774">
        <f>SUMIF(Erfassung3!BD:BD,L774,Erfassung3!BW:BW)</f>
        <v>0</v>
      </c>
      <c r="N774">
        <f>SUMIF(Erfassung3!BD:BD,L774,Erfassung3!BG:BG)</f>
        <v>0</v>
      </c>
      <c r="O774">
        <f t="shared" si="41"/>
        <v>0</v>
      </c>
      <c r="P774">
        <f t="shared" si="40"/>
        <v>1</v>
      </c>
    </row>
    <row r="775" spans="12:16" x14ac:dyDescent="0.25">
      <c r="L775" s="264">
        <f>Member!A775</f>
        <v>7660</v>
      </c>
      <c r="M775">
        <f>SUMIF(Erfassung3!BD:BD,L775,Erfassung3!BW:BW)</f>
        <v>0</v>
      </c>
      <c r="N775">
        <f>SUMIF(Erfassung3!BD:BD,L775,Erfassung3!BG:BG)</f>
        <v>0</v>
      </c>
      <c r="O775">
        <f t="shared" si="41"/>
        <v>0</v>
      </c>
      <c r="P775">
        <f t="shared" si="40"/>
        <v>1</v>
      </c>
    </row>
    <row r="776" spans="12:16" x14ac:dyDescent="0.25">
      <c r="L776" s="264">
        <f>Member!A776</f>
        <v>25344</v>
      </c>
      <c r="M776">
        <f>SUMIF(Erfassung3!BD:BD,L776,Erfassung3!BW:BW)</f>
        <v>0</v>
      </c>
      <c r="N776">
        <f>SUMIF(Erfassung3!BD:BD,L776,Erfassung3!BG:BG)</f>
        <v>0</v>
      </c>
      <c r="O776">
        <f t="shared" si="41"/>
        <v>0</v>
      </c>
      <c r="P776">
        <f t="shared" si="40"/>
        <v>1</v>
      </c>
    </row>
    <row r="777" spans="12:16" x14ac:dyDescent="0.25">
      <c r="L777" s="264">
        <f>Member!A777</f>
        <v>7422</v>
      </c>
      <c r="M777">
        <f>SUMIF(Erfassung3!BD:BD,L777,Erfassung3!BW:BW)</f>
        <v>0</v>
      </c>
      <c r="N777">
        <f>SUMIF(Erfassung3!BD:BD,L777,Erfassung3!BG:BG)</f>
        <v>0</v>
      </c>
      <c r="O777">
        <f t="shared" si="41"/>
        <v>0</v>
      </c>
      <c r="P777">
        <f t="shared" si="40"/>
        <v>1</v>
      </c>
    </row>
    <row r="778" spans="12:16" x14ac:dyDescent="0.25">
      <c r="L778" s="264">
        <f>Member!A778</f>
        <v>25083</v>
      </c>
      <c r="M778">
        <f>SUMIF(Erfassung3!BD:BD,L778,Erfassung3!BW:BW)</f>
        <v>0</v>
      </c>
      <c r="N778">
        <f>SUMIF(Erfassung3!BD:BD,L778,Erfassung3!BG:BG)</f>
        <v>0</v>
      </c>
      <c r="O778">
        <f t="shared" si="41"/>
        <v>0</v>
      </c>
      <c r="P778">
        <f t="shared" si="40"/>
        <v>1</v>
      </c>
    </row>
    <row r="779" spans="12:16" x14ac:dyDescent="0.25">
      <c r="L779" s="264">
        <f>Member!A779</f>
        <v>7408</v>
      </c>
      <c r="M779">
        <f>SUMIF(Erfassung3!BD:BD,L779,Erfassung3!BW:BW)</f>
        <v>0</v>
      </c>
      <c r="N779">
        <f>SUMIF(Erfassung3!BD:BD,L779,Erfassung3!BG:BG)</f>
        <v>0</v>
      </c>
      <c r="O779">
        <f t="shared" si="41"/>
        <v>0</v>
      </c>
      <c r="P779">
        <f t="shared" si="40"/>
        <v>1</v>
      </c>
    </row>
    <row r="780" spans="12:16" x14ac:dyDescent="0.25">
      <c r="L780" s="264">
        <f>Member!A780</f>
        <v>25010</v>
      </c>
      <c r="M780">
        <f>SUMIF(Erfassung3!BD:BD,L780,Erfassung3!BW:BW)</f>
        <v>0</v>
      </c>
      <c r="N780">
        <f>SUMIF(Erfassung3!BD:BD,L780,Erfassung3!BG:BG)</f>
        <v>0</v>
      </c>
      <c r="O780">
        <f t="shared" si="41"/>
        <v>0</v>
      </c>
      <c r="P780">
        <f t="shared" si="40"/>
        <v>1</v>
      </c>
    </row>
    <row r="781" spans="12:16" x14ac:dyDescent="0.25">
      <c r="L781" s="264">
        <f>Member!A781</f>
        <v>16762</v>
      </c>
      <c r="M781">
        <f>SUMIF(Erfassung3!BD:BD,L781,Erfassung3!BW:BW)</f>
        <v>0</v>
      </c>
      <c r="N781">
        <f>SUMIF(Erfassung3!BD:BD,L781,Erfassung3!BG:BG)</f>
        <v>0</v>
      </c>
      <c r="O781">
        <f t="shared" si="41"/>
        <v>0</v>
      </c>
      <c r="P781">
        <f t="shared" si="40"/>
        <v>1</v>
      </c>
    </row>
    <row r="782" spans="12:16" x14ac:dyDescent="0.25">
      <c r="L782" s="264">
        <f>Member!A782</f>
        <v>38438</v>
      </c>
      <c r="M782">
        <f>SUMIF(Erfassung3!BD:BD,L782,Erfassung3!BW:BW)</f>
        <v>0</v>
      </c>
      <c r="N782">
        <f>SUMIF(Erfassung3!BD:BD,L782,Erfassung3!BG:BG)</f>
        <v>0</v>
      </c>
      <c r="O782">
        <f t="shared" si="41"/>
        <v>0</v>
      </c>
      <c r="P782">
        <f t="shared" si="40"/>
        <v>1</v>
      </c>
    </row>
    <row r="783" spans="12:16" x14ac:dyDescent="0.25">
      <c r="L783" s="264">
        <f>Member!A783</f>
        <v>13303</v>
      </c>
      <c r="M783">
        <f>SUMIF(Erfassung3!BD:BD,L783,Erfassung3!BW:BW)</f>
        <v>0</v>
      </c>
      <c r="N783">
        <f>SUMIF(Erfassung3!BD:BD,L783,Erfassung3!BG:BG)</f>
        <v>0</v>
      </c>
      <c r="O783">
        <f t="shared" si="41"/>
        <v>0</v>
      </c>
      <c r="P783">
        <f t="shared" si="40"/>
        <v>1</v>
      </c>
    </row>
    <row r="784" spans="12:16" x14ac:dyDescent="0.25">
      <c r="L784" s="264">
        <f>Member!A784</f>
        <v>16712</v>
      </c>
      <c r="M784">
        <f>SUMIF(Erfassung3!BD:BD,L784,Erfassung3!BW:BW)</f>
        <v>0</v>
      </c>
      <c r="N784">
        <f>SUMIF(Erfassung3!BD:BD,L784,Erfassung3!BG:BG)</f>
        <v>0</v>
      </c>
      <c r="O784">
        <f t="shared" si="41"/>
        <v>0</v>
      </c>
      <c r="P784">
        <f t="shared" si="40"/>
        <v>1</v>
      </c>
    </row>
    <row r="785" spans="12:16" x14ac:dyDescent="0.25">
      <c r="L785" s="264">
        <f>Member!A785</f>
        <v>7600</v>
      </c>
      <c r="M785">
        <f>SUMIF(Erfassung3!BD:BD,L785,Erfassung3!BW:BW)</f>
        <v>0</v>
      </c>
      <c r="N785">
        <f>SUMIF(Erfassung3!BD:BD,L785,Erfassung3!BG:BG)</f>
        <v>0</v>
      </c>
      <c r="O785">
        <f t="shared" si="41"/>
        <v>0</v>
      </c>
      <c r="P785">
        <f t="shared" si="40"/>
        <v>1</v>
      </c>
    </row>
    <row r="786" spans="12:16" x14ac:dyDescent="0.25">
      <c r="L786" s="264">
        <f>Member!A786</f>
        <v>7601</v>
      </c>
      <c r="M786">
        <f>SUMIF(Erfassung3!BD:BD,L786,Erfassung3!BW:BW)</f>
        <v>0</v>
      </c>
      <c r="N786">
        <f>SUMIF(Erfassung3!BD:BD,L786,Erfassung3!BG:BG)</f>
        <v>0</v>
      </c>
      <c r="O786">
        <f t="shared" si="41"/>
        <v>0</v>
      </c>
      <c r="P786">
        <f t="shared" si="40"/>
        <v>1</v>
      </c>
    </row>
    <row r="787" spans="12:16" x14ac:dyDescent="0.25">
      <c r="L787" s="264">
        <f>Member!A787</f>
        <v>7251</v>
      </c>
      <c r="M787">
        <f>SUMIF(Erfassung3!BD:BD,L787,Erfassung3!BW:BW)</f>
        <v>0</v>
      </c>
      <c r="N787">
        <f>SUMIF(Erfassung3!BD:BD,L787,Erfassung3!BG:BG)</f>
        <v>0</v>
      </c>
      <c r="O787">
        <f t="shared" si="41"/>
        <v>0</v>
      </c>
      <c r="P787">
        <f t="shared" si="40"/>
        <v>1</v>
      </c>
    </row>
    <row r="788" spans="12:16" x14ac:dyDescent="0.25">
      <c r="L788" s="264">
        <f>Member!A788</f>
        <v>7443</v>
      </c>
      <c r="M788">
        <f>SUMIF(Erfassung3!BD:BD,L788,Erfassung3!BW:BW)</f>
        <v>0</v>
      </c>
      <c r="N788">
        <f>SUMIF(Erfassung3!BD:BD,L788,Erfassung3!BG:BG)</f>
        <v>0</v>
      </c>
      <c r="O788">
        <f t="shared" si="41"/>
        <v>0</v>
      </c>
      <c r="P788">
        <f t="shared" si="40"/>
        <v>1</v>
      </c>
    </row>
    <row r="789" spans="12:16" x14ac:dyDescent="0.25">
      <c r="L789" s="264">
        <f>Member!A789</f>
        <v>7416</v>
      </c>
      <c r="M789">
        <f>SUMIF(Erfassung3!BD:BD,L789,Erfassung3!BW:BW)</f>
        <v>0</v>
      </c>
      <c r="N789">
        <f>SUMIF(Erfassung3!BD:BD,L789,Erfassung3!BG:BG)</f>
        <v>0</v>
      </c>
      <c r="O789">
        <f t="shared" si="41"/>
        <v>0</v>
      </c>
      <c r="P789">
        <f t="shared" si="40"/>
        <v>1</v>
      </c>
    </row>
    <row r="790" spans="12:16" x14ac:dyDescent="0.25">
      <c r="L790" s="264">
        <f>Member!A790</f>
        <v>38099</v>
      </c>
      <c r="M790">
        <f>SUMIF(Erfassung3!BD:BD,L790,Erfassung3!BW:BW)</f>
        <v>0</v>
      </c>
      <c r="N790">
        <f>SUMIF(Erfassung3!BD:BD,L790,Erfassung3!BG:BG)</f>
        <v>0</v>
      </c>
      <c r="O790">
        <f t="shared" si="41"/>
        <v>0</v>
      </c>
      <c r="P790">
        <f t="shared" si="40"/>
        <v>1</v>
      </c>
    </row>
    <row r="791" spans="12:16" x14ac:dyDescent="0.25">
      <c r="L791" s="264">
        <f>Member!A791</f>
        <v>7424</v>
      </c>
      <c r="M791">
        <f>SUMIF(Erfassung3!BD:BD,L791,Erfassung3!BW:BW)</f>
        <v>0</v>
      </c>
      <c r="N791">
        <f>SUMIF(Erfassung3!BD:BD,L791,Erfassung3!BG:BG)</f>
        <v>0</v>
      </c>
      <c r="O791">
        <f t="shared" si="41"/>
        <v>0</v>
      </c>
      <c r="P791">
        <f t="shared" si="40"/>
        <v>1</v>
      </c>
    </row>
    <row r="792" spans="12:16" x14ac:dyDescent="0.25">
      <c r="L792" s="264">
        <f>Member!A792</f>
        <v>7439</v>
      </c>
      <c r="M792">
        <f>SUMIF(Erfassung3!BD:BD,L792,Erfassung3!BW:BW)</f>
        <v>0</v>
      </c>
      <c r="N792">
        <f>SUMIF(Erfassung3!BD:BD,L792,Erfassung3!BG:BG)</f>
        <v>0</v>
      </c>
      <c r="O792">
        <f t="shared" si="41"/>
        <v>0</v>
      </c>
      <c r="P792">
        <f t="shared" si="40"/>
        <v>1</v>
      </c>
    </row>
    <row r="793" spans="12:16" x14ac:dyDescent="0.25">
      <c r="L793" s="264">
        <f>Member!A793</f>
        <v>7415</v>
      </c>
      <c r="M793">
        <f>SUMIF(Erfassung3!BD:BD,L793,Erfassung3!BW:BW)</f>
        <v>0</v>
      </c>
      <c r="N793">
        <f>SUMIF(Erfassung3!BD:BD,L793,Erfassung3!BG:BG)</f>
        <v>0</v>
      </c>
      <c r="O793">
        <f t="shared" si="41"/>
        <v>0</v>
      </c>
      <c r="P793">
        <f t="shared" si="40"/>
        <v>1</v>
      </c>
    </row>
    <row r="794" spans="12:16" x14ac:dyDescent="0.25">
      <c r="L794" s="264">
        <f>Member!A794</f>
        <v>25722</v>
      </c>
      <c r="M794">
        <f>SUMIF(Erfassung3!BD:BD,L794,Erfassung3!BW:BW)</f>
        <v>0</v>
      </c>
      <c r="N794">
        <f>SUMIF(Erfassung3!BD:BD,L794,Erfassung3!BG:BG)</f>
        <v>0</v>
      </c>
      <c r="O794">
        <f t="shared" si="41"/>
        <v>0</v>
      </c>
      <c r="P794">
        <f t="shared" si="40"/>
        <v>1</v>
      </c>
    </row>
    <row r="795" spans="12:16" x14ac:dyDescent="0.25">
      <c r="L795" s="264">
        <f>Member!A795</f>
        <v>38944</v>
      </c>
      <c r="M795">
        <f>SUMIF(Erfassung3!BD:BD,L795,Erfassung3!BW:BW)</f>
        <v>0</v>
      </c>
      <c r="N795">
        <f>SUMIF(Erfassung3!BD:BD,L795,Erfassung3!BG:BG)</f>
        <v>0</v>
      </c>
      <c r="O795">
        <f t="shared" si="41"/>
        <v>0</v>
      </c>
      <c r="P795">
        <f t="shared" si="40"/>
        <v>1</v>
      </c>
    </row>
    <row r="796" spans="12:16" x14ac:dyDescent="0.25">
      <c r="L796" s="264">
        <f>Member!A796</f>
        <v>38713</v>
      </c>
      <c r="M796">
        <f>SUMIF(Erfassung3!BD:BD,L796,Erfassung3!BW:BW)</f>
        <v>0</v>
      </c>
      <c r="N796">
        <f>SUMIF(Erfassung3!BD:BD,L796,Erfassung3!BG:BG)</f>
        <v>0</v>
      </c>
      <c r="O796">
        <f t="shared" si="41"/>
        <v>0</v>
      </c>
      <c r="P796">
        <f t="shared" si="40"/>
        <v>1</v>
      </c>
    </row>
    <row r="797" spans="12:16" x14ac:dyDescent="0.25">
      <c r="L797" s="264">
        <f>Member!A797</f>
        <v>38216</v>
      </c>
      <c r="M797">
        <f>SUMIF(Erfassung3!BD:BD,L797,Erfassung3!BW:BW)</f>
        <v>0</v>
      </c>
      <c r="N797">
        <f>SUMIF(Erfassung3!BD:BD,L797,Erfassung3!BG:BG)</f>
        <v>0</v>
      </c>
      <c r="O797">
        <f t="shared" si="41"/>
        <v>0</v>
      </c>
      <c r="P797">
        <f t="shared" si="40"/>
        <v>1</v>
      </c>
    </row>
    <row r="798" spans="12:16" x14ac:dyDescent="0.25">
      <c r="L798" s="264">
        <f>Member!A798</f>
        <v>38677</v>
      </c>
      <c r="M798">
        <f>SUMIF(Erfassung3!BD:BD,L798,Erfassung3!BW:BW)</f>
        <v>0</v>
      </c>
      <c r="N798">
        <f>SUMIF(Erfassung3!BD:BD,L798,Erfassung3!BG:BG)</f>
        <v>0</v>
      </c>
      <c r="O798">
        <f t="shared" si="41"/>
        <v>0</v>
      </c>
      <c r="P798">
        <f t="shared" si="40"/>
        <v>1</v>
      </c>
    </row>
    <row r="799" spans="12:16" x14ac:dyDescent="0.25">
      <c r="L799" s="264">
        <f>Member!A799</f>
        <v>38667</v>
      </c>
      <c r="M799">
        <f>SUMIF(Erfassung3!BD:BD,L799,Erfassung3!BW:BW)</f>
        <v>0</v>
      </c>
      <c r="N799">
        <f>SUMIF(Erfassung3!BD:BD,L799,Erfassung3!BG:BG)</f>
        <v>0</v>
      </c>
      <c r="O799">
        <f t="shared" si="41"/>
        <v>0</v>
      </c>
      <c r="P799">
        <f t="shared" si="40"/>
        <v>1</v>
      </c>
    </row>
    <row r="800" spans="12:16" x14ac:dyDescent="0.25">
      <c r="L800" s="264">
        <f>Member!A800</f>
        <v>25711</v>
      </c>
      <c r="M800">
        <f>SUMIF(Erfassung3!BD:BD,L800,Erfassung3!BW:BW)</f>
        <v>0</v>
      </c>
      <c r="N800">
        <f>SUMIF(Erfassung3!BD:BD,L800,Erfassung3!BG:BG)</f>
        <v>0</v>
      </c>
      <c r="O800">
        <f t="shared" si="41"/>
        <v>0</v>
      </c>
      <c r="P800">
        <f t="shared" si="40"/>
        <v>1</v>
      </c>
    </row>
    <row r="801" spans="12:16" x14ac:dyDescent="0.25">
      <c r="L801" s="264">
        <f>Member!A801</f>
        <v>38579</v>
      </c>
      <c r="M801">
        <f>SUMIF(Erfassung3!BD:BD,L801,Erfassung3!BW:BW)</f>
        <v>0</v>
      </c>
      <c r="N801">
        <f>SUMIF(Erfassung3!BD:BD,L801,Erfassung3!BG:BG)</f>
        <v>0</v>
      </c>
      <c r="O801">
        <f t="shared" si="41"/>
        <v>0</v>
      </c>
      <c r="P801">
        <f t="shared" si="40"/>
        <v>1</v>
      </c>
    </row>
    <row r="802" spans="12:16" x14ac:dyDescent="0.25">
      <c r="L802" s="264">
        <f>Member!A802</f>
        <v>25826</v>
      </c>
      <c r="M802">
        <f>SUMIF(Erfassung3!BD:BD,L802,Erfassung3!BW:BW)</f>
        <v>0</v>
      </c>
      <c r="N802">
        <f>SUMIF(Erfassung3!BD:BD,L802,Erfassung3!BG:BG)</f>
        <v>0</v>
      </c>
      <c r="O802">
        <f t="shared" si="41"/>
        <v>0</v>
      </c>
      <c r="P802">
        <f t="shared" si="40"/>
        <v>1</v>
      </c>
    </row>
    <row r="803" spans="12:16" x14ac:dyDescent="0.25">
      <c r="L803" s="264">
        <f>Member!A803</f>
        <v>38652</v>
      </c>
      <c r="M803">
        <f>SUMIF(Erfassung3!BD:BD,L803,Erfassung3!BW:BW)</f>
        <v>0</v>
      </c>
      <c r="N803">
        <f>SUMIF(Erfassung3!BD:BD,L803,Erfassung3!BG:BG)</f>
        <v>0</v>
      </c>
      <c r="O803">
        <f t="shared" si="41"/>
        <v>0</v>
      </c>
      <c r="P803">
        <f t="shared" si="40"/>
        <v>1</v>
      </c>
    </row>
    <row r="804" spans="12:16" x14ac:dyDescent="0.25">
      <c r="L804" s="264">
        <f>Member!A804</f>
        <v>38577</v>
      </c>
      <c r="M804">
        <f>SUMIF(Erfassung3!BD:BD,L804,Erfassung3!BW:BW)</f>
        <v>0</v>
      </c>
      <c r="N804">
        <f>SUMIF(Erfassung3!BD:BD,L804,Erfassung3!BG:BG)</f>
        <v>0</v>
      </c>
      <c r="O804">
        <f t="shared" si="41"/>
        <v>0</v>
      </c>
      <c r="P804">
        <f t="shared" si="40"/>
        <v>1</v>
      </c>
    </row>
    <row r="805" spans="12:16" x14ac:dyDescent="0.25">
      <c r="L805" s="264">
        <f>Member!A805</f>
        <v>38960</v>
      </c>
      <c r="M805">
        <f>SUMIF(Erfassung3!BD:BD,L805,Erfassung3!BW:BW)</f>
        <v>0</v>
      </c>
      <c r="N805">
        <f>SUMIF(Erfassung3!BD:BD,L805,Erfassung3!BG:BG)</f>
        <v>0</v>
      </c>
      <c r="O805">
        <f t="shared" si="41"/>
        <v>0</v>
      </c>
      <c r="P805">
        <f t="shared" si="40"/>
        <v>1</v>
      </c>
    </row>
    <row r="806" spans="12:16" x14ac:dyDescent="0.25">
      <c r="L806" s="264">
        <f>Member!A806</f>
        <v>38356</v>
      </c>
      <c r="M806">
        <f>SUMIF(Erfassung3!BD:BD,L806,Erfassung3!BW:BW)</f>
        <v>0</v>
      </c>
      <c r="N806">
        <f>SUMIF(Erfassung3!BD:BD,L806,Erfassung3!BG:BG)</f>
        <v>0</v>
      </c>
      <c r="O806">
        <f t="shared" si="41"/>
        <v>0</v>
      </c>
      <c r="P806">
        <f t="shared" si="40"/>
        <v>1</v>
      </c>
    </row>
    <row r="807" spans="12:16" x14ac:dyDescent="0.25">
      <c r="L807" s="264">
        <f>Member!A807</f>
        <v>3234</v>
      </c>
      <c r="M807">
        <f>SUMIF(Erfassung3!BD:BD,L807,Erfassung3!BW:BW)</f>
        <v>0</v>
      </c>
      <c r="N807">
        <f>SUMIF(Erfassung3!BD:BD,L807,Erfassung3!BG:BG)</f>
        <v>0</v>
      </c>
      <c r="O807">
        <f t="shared" si="41"/>
        <v>0</v>
      </c>
      <c r="P807">
        <f t="shared" si="40"/>
        <v>1</v>
      </c>
    </row>
    <row r="808" spans="12:16" x14ac:dyDescent="0.25">
      <c r="L808" s="264">
        <f>Member!A808</f>
        <v>3233</v>
      </c>
      <c r="M808">
        <f>SUMIF(Erfassung3!BD:BD,L808,Erfassung3!BW:BW)</f>
        <v>0</v>
      </c>
      <c r="N808">
        <f>SUMIF(Erfassung3!BD:BD,L808,Erfassung3!BG:BG)</f>
        <v>0</v>
      </c>
      <c r="O808">
        <f t="shared" si="41"/>
        <v>0</v>
      </c>
      <c r="P808">
        <f t="shared" si="40"/>
        <v>1</v>
      </c>
    </row>
    <row r="809" spans="12:16" x14ac:dyDescent="0.25">
      <c r="L809" s="264">
        <f>Member!A809</f>
        <v>38547</v>
      </c>
      <c r="M809">
        <f>SUMIF(Erfassung3!BD:BD,L809,Erfassung3!BW:BW)</f>
        <v>0</v>
      </c>
      <c r="N809">
        <f>SUMIF(Erfassung3!BD:BD,L809,Erfassung3!BG:BG)</f>
        <v>0</v>
      </c>
      <c r="O809">
        <f t="shared" si="41"/>
        <v>0</v>
      </c>
      <c r="P809">
        <f t="shared" si="40"/>
        <v>1</v>
      </c>
    </row>
    <row r="810" spans="12:16" x14ac:dyDescent="0.25">
      <c r="L810" s="264">
        <f>Member!A810</f>
        <v>25828</v>
      </c>
      <c r="M810">
        <f>SUMIF(Erfassung3!BD:BD,L810,Erfassung3!BW:BW)</f>
        <v>0</v>
      </c>
      <c r="N810">
        <f>SUMIF(Erfassung3!BD:BD,L810,Erfassung3!BG:BG)</f>
        <v>0</v>
      </c>
      <c r="O810">
        <f t="shared" si="41"/>
        <v>0</v>
      </c>
      <c r="P810">
        <f t="shared" si="40"/>
        <v>1</v>
      </c>
    </row>
    <row r="811" spans="12:16" x14ac:dyDescent="0.25">
      <c r="L811" s="264">
        <f>Member!A811</f>
        <v>38743</v>
      </c>
      <c r="M811">
        <f>SUMIF(Erfassung3!BD:BD,L811,Erfassung3!BW:BW)</f>
        <v>0</v>
      </c>
      <c r="N811">
        <f>SUMIF(Erfassung3!BD:BD,L811,Erfassung3!BG:BG)</f>
        <v>0</v>
      </c>
      <c r="O811">
        <f t="shared" si="41"/>
        <v>0</v>
      </c>
      <c r="P811">
        <f t="shared" si="40"/>
        <v>1</v>
      </c>
    </row>
    <row r="812" spans="12:16" x14ac:dyDescent="0.25">
      <c r="L812" s="264">
        <f>Member!A812</f>
        <v>7666</v>
      </c>
      <c r="M812">
        <f>SUMIF(Erfassung3!BD:BD,L812,Erfassung3!BW:BW)</f>
        <v>0</v>
      </c>
      <c r="N812">
        <f>SUMIF(Erfassung3!BD:BD,L812,Erfassung3!BG:BG)</f>
        <v>0</v>
      </c>
      <c r="O812">
        <f t="shared" si="41"/>
        <v>0</v>
      </c>
      <c r="P812">
        <f t="shared" si="40"/>
        <v>1</v>
      </c>
    </row>
    <row r="813" spans="12:16" x14ac:dyDescent="0.25">
      <c r="L813" s="264">
        <f>Member!A813</f>
        <v>25192</v>
      </c>
      <c r="M813">
        <f>SUMIF(Erfassung3!BD:BD,L813,Erfassung3!BW:BW)</f>
        <v>0</v>
      </c>
      <c r="N813">
        <f>SUMIF(Erfassung3!BD:BD,L813,Erfassung3!BG:BG)</f>
        <v>0</v>
      </c>
      <c r="O813">
        <f t="shared" si="41"/>
        <v>0</v>
      </c>
      <c r="P813">
        <f t="shared" si="40"/>
        <v>1</v>
      </c>
    </row>
    <row r="814" spans="12:16" x14ac:dyDescent="0.25">
      <c r="L814" s="264">
        <f>Member!A814</f>
        <v>16804</v>
      </c>
      <c r="M814">
        <f>SUMIF(Erfassung3!BD:BD,L814,Erfassung3!BW:BW)</f>
        <v>0</v>
      </c>
      <c r="N814">
        <f>SUMIF(Erfassung3!BD:BD,L814,Erfassung3!BG:BG)</f>
        <v>0</v>
      </c>
      <c r="O814">
        <f t="shared" si="41"/>
        <v>0</v>
      </c>
      <c r="P814">
        <f t="shared" si="40"/>
        <v>1</v>
      </c>
    </row>
    <row r="815" spans="12:16" x14ac:dyDescent="0.25">
      <c r="L815" s="264">
        <f>Member!A815</f>
        <v>38738</v>
      </c>
      <c r="M815">
        <f>SUMIF(Erfassung3!BD:BD,L815,Erfassung3!BW:BW)</f>
        <v>0</v>
      </c>
      <c r="N815">
        <f>SUMIF(Erfassung3!BD:BD,L815,Erfassung3!BG:BG)</f>
        <v>0</v>
      </c>
      <c r="O815">
        <f t="shared" si="41"/>
        <v>0</v>
      </c>
      <c r="P815">
        <f t="shared" si="40"/>
        <v>1</v>
      </c>
    </row>
    <row r="816" spans="12:16" x14ac:dyDescent="0.25">
      <c r="L816" s="264">
        <f>Member!A816</f>
        <v>38737</v>
      </c>
      <c r="M816">
        <f>SUMIF(Erfassung3!BD:BD,L816,Erfassung3!BW:BW)</f>
        <v>0</v>
      </c>
      <c r="N816">
        <f>SUMIF(Erfassung3!BD:BD,L816,Erfassung3!BG:BG)</f>
        <v>0</v>
      </c>
      <c r="O816">
        <f t="shared" si="41"/>
        <v>0</v>
      </c>
      <c r="P816">
        <f t="shared" si="40"/>
        <v>1</v>
      </c>
    </row>
    <row r="817" spans="12:16" x14ac:dyDescent="0.25">
      <c r="L817" s="264">
        <f>Member!A817</f>
        <v>25390</v>
      </c>
      <c r="M817">
        <f>SUMIF(Erfassung3!BD:BD,L817,Erfassung3!BW:BW)</f>
        <v>0</v>
      </c>
      <c r="N817">
        <f>SUMIF(Erfassung3!BD:BD,L817,Erfassung3!BG:BG)</f>
        <v>0</v>
      </c>
      <c r="O817">
        <f t="shared" si="41"/>
        <v>0</v>
      </c>
      <c r="P817">
        <f t="shared" si="40"/>
        <v>1</v>
      </c>
    </row>
    <row r="818" spans="12:16" x14ac:dyDescent="0.25">
      <c r="L818" s="264">
        <f>Member!A818</f>
        <v>7082</v>
      </c>
      <c r="M818">
        <f>SUMIF(Erfassung3!BD:BD,L818,Erfassung3!BW:BW)</f>
        <v>0</v>
      </c>
      <c r="N818">
        <f>SUMIF(Erfassung3!BD:BD,L818,Erfassung3!BG:BG)</f>
        <v>0</v>
      </c>
      <c r="O818">
        <f t="shared" si="41"/>
        <v>0</v>
      </c>
      <c r="P818">
        <f t="shared" si="40"/>
        <v>1</v>
      </c>
    </row>
    <row r="819" spans="12:16" x14ac:dyDescent="0.25">
      <c r="L819" s="264">
        <f>Member!A819</f>
        <v>16270</v>
      </c>
      <c r="M819">
        <f>SUMIF(Erfassung3!BD:BD,L819,Erfassung3!BW:BW)</f>
        <v>0</v>
      </c>
      <c r="N819">
        <f>SUMIF(Erfassung3!BD:BD,L819,Erfassung3!BG:BG)</f>
        <v>0</v>
      </c>
      <c r="O819">
        <f t="shared" si="41"/>
        <v>0</v>
      </c>
      <c r="P819">
        <f t="shared" si="40"/>
        <v>1</v>
      </c>
    </row>
    <row r="820" spans="12:16" x14ac:dyDescent="0.25">
      <c r="L820" s="264">
        <f>Member!A820</f>
        <v>16807</v>
      </c>
      <c r="M820">
        <f>SUMIF(Erfassung3!BD:BD,L820,Erfassung3!BW:BW)</f>
        <v>0</v>
      </c>
      <c r="N820">
        <f>SUMIF(Erfassung3!BD:BD,L820,Erfassung3!BG:BG)</f>
        <v>0</v>
      </c>
      <c r="O820">
        <f t="shared" si="41"/>
        <v>0</v>
      </c>
      <c r="P820">
        <f t="shared" si="40"/>
        <v>1</v>
      </c>
    </row>
    <row r="821" spans="12:16" x14ac:dyDescent="0.25">
      <c r="L821" s="264">
        <f>Member!A821</f>
        <v>7662</v>
      </c>
      <c r="M821">
        <f>SUMIF(Erfassung3!BD:BD,L821,Erfassung3!BW:BW)</f>
        <v>0</v>
      </c>
      <c r="N821">
        <f>SUMIF(Erfassung3!BD:BD,L821,Erfassung3!BG:BG)</f>
        <v>0</v>
      </c>
      <c r="O821">
        <f t="shared" si="41"/>
        <v>0</v>
      </c>
      <c r="P821">
        <f t="shared" si="40"/>
        <v>1</v>
      </c>
    </row>
    <row r="822" spans="12:16" x14ac:dyDescent="0.25">
      <c r="L822" s="264">
        <f>Member!A822</f>
        <v>7412</v>
      </c>
      <c r="M822">
        <f>SUMIF(Erfassung3!BD:BD,L822,Erfassung3!BW:BW)</f>
        <v>0</v>
      </c>
      <c r="N822">
        <f>SUMIF(Erfassung3!BD:BD,L822,Erfassung3!BG:BG)</f>
        <v>0</v>
      </c>
      <c r="O822">
        <f t="shared" si="41"/>
        <v>0</v>
      </c>
      <c r="P822">
        <f t="shared" si="40"/>
        <v>1</v>
      </c>
    </row>
    <row r="823" spans="12:16" x14ac:dyDescent="0.25">
      <c r="L823" s="264">
        <f>Member!A823</f>
        <v>25409</v>
      </c>
      <c r="M823">
        <f>SUMIF(Erfassung3!BD:BD,L823,Erfassung3!BW:BW)</f>
        <v>0</v>
      </c>
      <c r="N823">
        <f>SUMIF(Erfassung3!BD:BD,L823,Erfassung3!BG:BG)</f>
        <v>0</v>
      </c>
      <c r="O823">
        <f t="shared" si="41"/>
        <v>0</v>
      </c>
      <c r="P823">
        <f t="shared" si="40"/>
        <v>1</v>
      </c>
    </row>
    <row r="824" spans="12:16" x14ac:dyDescent="0.25">
      <c r="L824" s="264">
        <f>Member!A824</f>
        <v>25906</v>
      </c>
      <c r="M824">
        <f>SUMIF(Erfassung3!BD:BD,L824,Erfassung3!BW:BW)</f>
        <v>0</v>
      </c>
      <c r="N824">
        <f>SUMIF(Erfassung3!BD:BD,L824,Erfassung3!BG:BG)</f>
        <v>0</v>
      </c>
      <c r="O824">
        <f t="shared" si="41"/>
        <v>0</v>
      </c>
      <c r="P824">
        <f t="shared" si="40"/>
        <v>1</v>
      </c>
    </row>
    <row r="825" spans="12:16" x14ac:dyDescent="0.25">
      <c r="L825" s="264">
        <f>Member!A825</f>
        <v>7549</v>
      </c>
      <c r="M825">
        <f>SUMIF(Erfassung3!BD:BD,L825,Erfassung3!BW:BW)</f>
        <v>0</v>
      </c>
      <c r="N825">
        <f>SUMIF(Erfassung3!BD:BD,L825,Erfassung3!BG:BG)</f>
        <v>0</v>
      </c>
      <c r="O825">
        <f t="shared" si="41"/>
        <v>0</v>
      </c>
      <c r="P825">
        <f t="shared" si="40"/>
        <v>1</v>
      </c>
    </row>
    <row r="826" spans="12:16" x14ac:dyDescent="0.25">
      <c r="L826" s="264">
        <f>Member!A826</f>
        <v>38610</v>
      </c>
      <c r="M826">
        <f>SUMIF(Erfassung3!BD:BD,L826,Erfassung3!BW:BW)</f>
        <v>0</v>
      </c>
      <c r="N826">
        <f>SUMIF(Erfassung3!BD:BD,L826,Erfassung3!BG:BG)</f>
        <v>0</v>
      </c>
      <c r="O826">
        <f t="shared" si="41"/>
        <v>0</v>
      </c>
      <c r="P826">
        <f t="shared" si="40"/>
        <v>1</v>
      </c>
    </row>
    <row r="827" spans="12:16" x14ac:dyDescent="0.25">
      <c r="L827" s="264">
        <f>Member!A827</f>
        <v>7676</v>
      </c>
      <c r="M827">
        <f>SUMIF(Erfassung3!BD:BD,L827,Erfassung3!BW:BW)</f>
        <v>0</v>
      </c>
      <c r="N827">
        <f>SUMIF(Erfassung3!BD:BD,L827,Erfassung3!BG:BG)</f>
        <v>0</v>
      </c>
      <c r="O827">
        <f t="shared" si="41"/>
        <v>0</v>
      </c>
      <c r="P827">
        <f t="shared" si="40"/>
        <v>1</v>
      </c>
    </row>
    <row r="828" spans="12:16" x14ac:dyDescent="0.25">
      <c r="L828" s="264">
        <f>Member!A828</f>
        <v>7668</v>
      </c>
      <c r="M828">
        <f>SUMIF(Erfassung3!BD:BD,L828,Erfassung3!BW:BW)</f>
        <v>0</v>
      </c>
      <c r="N828">
        <f>SUMIF(Erfassung3!BD:BD,L828,Erfassung3!BG:BG)</f>
        <v>0</v>
      </c>
      <c r="O828">
        <f t="shared" si="41"/>
        <v>0</v>
      </c>
      <c r="P828">
        <f t="shared" si="40"/>
        <v>1</v>
      </c>
    </row>
    <row r="829" spans="12:16" x14ac:dyDescent="0.25">
      <c r="L829" s="264">
        <f>Member!A829</f>
        <v>25821</v>
      </c>
      <c r="M829">
        <f>SUMIF(Erfassung3!BD:BD,L829,Erfassung3!BW:BW)</f>
        <v>0</v>
      </c>
      <c r="N829">
        <f>SUMIF(Erfassung3!BD:BD,L829,Erfassung3!BG:BG)</f>
        <v>0</v>
      </c>
      <c r="O829">
        <f t="shared" si="41"/>
        <v>0</v>
      </c>
      <c r="P829">
        <f t="shared" si="40"/>
        <v>1</v>
      </c>
    </row>
    <row r="830" spans="12:16" x14ac:dyDescent="0.25">
      <c r="L830" s="264">
        <f>Member!A830</f>
        <v>25798</v>
      </c>
      <c r="M830">
        <f>SUMIF(Erfassung3!BD:BD,L830,Erfassung3!BW:BW)</f>
        <v>0</v>
      </c>
      <c r="N830">
        <f>SUMIF(Erfassung3!BD:BD,L830,Erfassung3!BG:BG)</f>
        <v>0</v>
      </c>
      <c r="O830">
        <f t="shared" si="41"/>
        <v>0</v>
      </c>
      <c r="P830">
        <f t="shared" si="40"/>
        <v>1</v>
      </c>
    </row>
    <row r="831" spans="12:16" x14ac:dyDescent="0.25">
      <c r="L831" s="264">
        <f>Member!A831</f>
        <v>7534</v>
      </c>
      <c r="M831">
        <f>SUMIF(Erfassung3!BD:BD,L831,Erfassung3!BW:BW)</f>
        <v>0</v>
      </c>
      <c r="N831">
        <f>SUMIF(Erfassung3!BD:BD,L831,Erfassung3!BG:BG)</f>
        <v>0</v>
      </c>
      <c r="O831">
        <f t="shared" si="41"/>
        <v>0</v>
      </c>
      <c r="P831">
        <f t="shared" si="40"/>
        <v>1</v>
      </c>
    </row>
    <row r="832" spans="12:16" x14ac:dyDescent="0.25">
      <c r="L832" s="264">
        <f>Member!A832</f>
        <v>7080</v>
      </c>
      <c r="M832">
        <f>SUMIF(Erfassung3!BD:BD,L832,Erfassung3!BW:BW)</f>
        <v>0</v>
      </c>
      <c r="N832">
        <f>SUMIF(Erfassung3!BD:BD,L832,Erfassung3!BG:BG)</f>
        <v>0</v>
      </c>
      <c r="O832">
        <f t="shared" si="41"/>
        <v>0</v>
      </c>
      <c r="P832">
        <f t="shared" si="40"/>
        <v>1</v>
      </c>
    </row>
    <row r="833" spans="12:16" x14ac:dyDescent="0.25">
      <c r="L833" s="264">
        <f>Member!A833</f>
        <v>16405</v>
      </c>
      <c r="M833">
        <f>SUMIF(Erfassung3!BD:BD,L833,Erfassung3!BW:BW)</f>
        <v>0</v>
      </c>
      <c r="N833">
        <f>SUMIF(Erfassung3!BD:BD,L833,Erfassung3!BG:BG)</f>
        <v>0</v>
      </c>
      <c r="O833">
        <f t="shared" si="41"/>
        <v>0</v>
      </c>
      <c r="P833">
        <f t="shared" si="40"/>
        <v>1</v>
      </c>
    </row>
    <row r="834" spans="12:16" x14ac:dyDescent="0.25">
      <c r="L834" s="264">
        <f>Member!A834</f>
        <v>16700</v>
      </c>
      <c r="M834">
        <f>SUMIF(Erfassung3!BD:BD,L834,Erfassung3!BW:BW)</f>
        <v>0</v>
      </c>
      <c r="N834">
        <f>SUMIF(Erfassung3!BD:BD,L834,Erfassung3!BG:BG)</f>
        <v>0</v>
      </c>
      <c r="O834">
        <f t="shared" si="41"/>
        <v>0</v>
      </c>
      <c r="P834">
        <f t="shared" ref="P834:P897" si="42">RANK(O834,O:O)</f>
        <v>1</v>
      </c>
    </row>
    <row r="835" spans="12:16" x14ac:dyDescent="0.25">
      <c r="L835" s="264">
        <f>Member!A835</f>
        <v>38113</v>
      </c>
      <c r="M835">
        <f>SUMIF(Erfassung3!BD:BD,L835,Erfassung3!BW:BW)</f>
        <v>0</v>
      </c>
      <c r="N835">
        <f>SUMIF(Erfassung3!BD:BD,L835,Erfassung3!BG:BG)</f>
        <v>0</v>
      </c>
      <c r="O835">
        <f t="shared" ref="O835:O898" si="43">IF(N835=0,0,M835/N835-ROW()/1000000000)</f>
        <v>0</v>
      </c>
      <c r="P835">
        <f t="shared" si="42"/>
        <v>1</v>
      </c>
    </row>
    <row r="836" spans="12:16" x14ac:dyDescent="0.25">
      <c r="L836" s="264">
        <f>Member!A836</f>
        <v>7978</v>
      </c>
      <c r="M836">
        <f>SUMIF(Erfassung3!BD:BD,L836,Erfassung3!BW:BW)</f>
        <v>0</v>
      </c>
      <c r="N836">
        <f>SUMIF(Erfassung3!BD:BD,L836,Erfassung3!BG:BG)</f>
        <v>0</v>
      </c>
      <c r="O836">
        <f t="shared" si="43"/>
        <v>0</v>
      </c>
      <c r="P836">
        <f t="shared" si="42"/>
        <v>1</v>
      </c>
    </row>
    <row r="837" spans="12:16" x14ac:dyDescent="0.25">
      <c r="L837" s="264">
        <f>Member!A837</f>
        <v>16572</v>
      </c>
      <c r="M837">
        <f>SUMIF(Erfassung3!BD:BD,L837,Erfassung3!BW:BW)</f>
        <v>0</v>
      </c>
      <c r="N837">
        <f>SUMIF(Erfassung3!BD:BD,L837,Erfassung3!BG:BG)</f>
        <v>0</v>
      </c>
      <c r="O837">
        <f t="shared" si="43"/>
        <v>0</v>
      </c>
      <c r="P837">
        <f t="shared" si="42"/>
        <v>1</v>
      </c>
    </row>
    <row r="838" spans="12:16" x14ac:dyDescent="0.25">
      <c r="L838" s="264">
        <f>Member!A838</f>
        <v>25714</v>
      </c>
      <c r="M838">
        <f>SUMIF(Erfassung3!BD:BD,L838,Erfassung3!BW:BW)</f>
        <v>0</v>
      </c>
      <c r="N838">
        <f>SUMIF(Erfassung3!BD:BD,L838,Erfassung3!BG:BG)</f>
        <v>0</v>
      </c>
      <c r="O838">
        <f t="shared" si="43"/>
        <v>0</v>
      </c>
      <c r="P838">
        <f t="shared" si="42"/>
        <v>1</v>
      </c>
    </row>
    <row r="839" spans="12:16" x14ac:dyDescent="0.25">
      <c r="L839" s="264">
        <f>Member!A839</f>
        <v>7072</v>
      </c>
      <c r="M839">
        <f>SUMIF(Erfassung3!BD:BD,L839,Erfassung3!BW:BW)</f>
        <v>0</v>
      </c>
      <c r="N839">
        <f>SUMIF(Erfassung3!BD:BD,L839,Erfassung3!BG:BG)</f>
        <v>0</v>
      </c>
      <c r="O839">
        <f t="shared" si="43"/>
        <v>0</v>
      </c>
      <c r="P839">
        <f t="shared" si="42"/>
        <v>1</v>
      </c>
    </row>
    <row r="840" spans="12:16" x14ac:dyDescent="0.25">
      <c r="L840" s="264">
        <f>Member!A840</f>
        <v>38131</v>
      </c>
      <c r="M840">
        <f>SUMIF(Erfassung3!BD:BD,L840,Erfassung3!BW:BW)</f>
        <v>0</v>
      </c>
      <c r="N840">
        <f>SUMIF(Erfassung3!BD:BD,L840,Erfassung3!BG:BG)</f>
        <v>0</v>
      </c>
      <c r="O840">
        <f t="shared" si="43"/>
        <v>0</v>
      </c>
      <c r="P840">
        <f t="shared" si="42"/>
        <v>1</v>
      </c>
    </row>
    <row r="841" spans="12:16" x14ac:dyDescent="0.25">
      <c r="L841" s="264">
        <f>Member!A841</f>
        <v>7991</v>
      </c>
      <c r="M841">
        <f>SUMIF(Erfassung3!BD:BD,L841,Erfassung3!BW:BW)</f>
        <v>0</v>
      </c>
      <c r="N841">
        <f>SUMIF(Erfassung3!BD:BD,L841,Erfassung3!BG:BG)</f>
        <v>0</v>
      </c>
      <c r="O841">
        <f t="shared" si="43"/>
        <v>0</v>
      </c>
      <c r="P841">
        <f t="shared" si="42"/>
        <v>1</v>
      </c>
    </row>
    <row r="842" spans="12:16" x14ac:dyDescent="0.25">
      <c r="L842" s="264">
        <f>Member!A842</f>
        <v>7752</v>
      </c>
      <c r="M842">
        <f>SUMIF(Erfassung3!BD:BD,L842,Erfassung3!BW:BW)</f>
        <v>0</v>
      </c>
      <c r="N842">
        <f>SUMIF(Erfassung3!BD:BD,L842,Erfassung3!BG:BG)</f>
        <v>0</v>
      </c>
      <c r="O842">
        <f t="shared" si="43"/>
        <v>0</v>
      </c>
      <c r="P842">
        <f t="shared" si="42"/>
        <v>1</v>
      </c>
    </row>
    <row r="843" spans="12:16" x14ac:dyDescent="0.25">
      <c r="L843" s="264">
        <f>Member!A843</f>
        <v>25397</v>
      </c>
      <c r="M843">
        <f>SUMIF(Erfassung3!BD:BD,L843,Erfassung3!BW:BW)</f>
        <v>0</v>
      </c>
      <c r="N843">
        <f>SUMIF(Erfassung3!BD:BD,L843,Erfassung3!BG:BG)</f>
        <v>0</v>
      </c>
      <c r="O843">
        <f t="shared" si="43"/>
        <v>0</v>
      </c>
      <c r="P843">
        <f t="shared" si="42"/>
        <v>1</v>
      </c>
    </row>
    <row r="844" spans="12:16" x14ac:dyDescent="0.25">
      <c r="L844" s="264">
        <f>Member!A844</f>
        <v>16029</v>
      </c>
      <c r="M844">
        <f>SUMIF(Erfassung3!BD:BD,L844,Erfassung3!BW:BW)</f>
        <v>0</v>
      </c>
      <c r="N844">
        <f>SUMIF(Erfassung3!BD:BD,L844,Erfassung3!BG:BG)</f>
        <v>0</v>
      </c>
      <c r="O844">
        <f t="shared" si="43"/>
        <v>0</v>
      </c>
      <c r="P844">
        <f t="shared" si="42"/>
        <v>1</v>
      </c>
    </row>
    <row r="845" spans="12:16" x14ac:dyDescent="0.25">
      <c r="L845" s="264">
        <f>Member!A845</f>
        <v>7669</v>
      </c>
      <c r="M845">
        <f>SUMIF(Erfassung3!BD:BD,L845,Erfassung3!BW:BW)</f>
        <v>0</v>
      </c>
      <c r="N845">
        <f>SUMIF(Erfassung3!BD:BD,L845,Erfassung3!BG:BG)</f>
        <v>0</v>
      </c>
      <c r="O845">
        <f t="shared" si="43"/>
        <v>0</v>
      </c>
      <c r="P845">
        <f t="shared" si="42"/>
        <v>1</v>
      </c>
    </row>
    <row r="846" spans="12:16" x14ac:dyDescent="0.25">
      <c r="L846" s="264">
        <f>Member!A846</f>
        <v>38459</v>
      </c>
      <c r="M846">
        <f>SUMIF(Erfassung3!BD:BD,L846,Erfassung3!BW:BW)</f>
        <v>0</v>
      </c>
      <c r="N846">
        <f>SUMIF(Erfassung3!BD:BD,L846,Erfassung3!BG:BG)</f>
        <v>0</v>
      </c>
      <c r="O846">
        <f t="shared" si="43"/>
        <v>0</v>
      </c>
      <c r="P846">
        <f t="shared" si="42"/>
        <v>1</v>
      </c>
    </row>
    <row r="847" spans="12:16" x14ac:dyDescent="0.25">
      <c r="L847" s="264">
        <f>Member!A847</f>
        <v>38751</v>
      </c>
      <c r="M847">
        <f>SUMIF(Erfassung3!BD:BD,L847,Erfassung3!BW:BW)</f>
        <v>0</v>
      </c>
      <c r="N847">
        <f>SUMIF(Erfassung3!BD:BD,L847,Erfassung3!BG:BG)</f>
        <v>0</v>
      </c>
      <c r="O847">
        <f t="shared" si="43"/>
        <v>0</v>
      </c>
      <c r="P847">
        <f t="shared" si="42"/>
        <v>1</v>
      </c>
    </row>
    <row r="848" spans="12:16" x14ac:dyDescent="0.25">
      <c r="L848" s="264">
        <f>Member!A848</f>
        <v>25808</v>
      </c>
      <c r="M848">
        <f>SUMIF(Erfassung3!BD:BD,L848,Erfassung3!BW:BW)</f>
        <v>0</v>
      </c>
      <c r="N848">
        <f>SUMIF(Erfassung3!BD:BD,L848,Erfassung3!BG:BG)</f>
        <v>0</v>
      </c>
      <c r="O848">
        <f t="shared" si="43"/>
        <v>0</v>
      </c>
      <c r="P848">
        <f t="shared" si="42"/>
        <v>1</v>
      </c>
    </row>
    <row r="849" spans="12:16" x14ac:dyDescent="0.25">
      <c r="L849" s="264">
        <f>Member!A849</f>
        <v>38929</v>
      </c>
      <c r="M849">
        <f>SUMIF(Erfassung3!BD:BD,L849,Erfassung3!BW:BW)</f>
        <v>0</v>
      </c>
      <c r="N849">
        <f>SUMIF(Erfassung3!BD:BD,L849,Erfassung3!BG:BG)</f>
        <v>0</v>
      </c>
      <c r="O849">
        <f t="shared" si="43"/>
        <v>0</v>
      </c>
      <c r="P849">
        <f t="shared" si="42"/>
        <v>1</v>
      </c>
    </row>
    <row r="850" spans="12:16" x14ac:dyDescent="0.25">
      <c r="L850" s="264">
        <f>Member!A850</f>
        <v>10645</v>
      </c>
      <c r="M850">
        <f>SUMIF(Erfassung3!BD:BD,L850,Erfassung3!BW:BW)</f>
        <v>0</v>
      </c>
      <c r="N850">
        <f>SUMIF(Erfassung3!BD:BD,L850,Erfassung3!BG:BG)</f>
        <v>0</v>
      </c>
      <c r="O850">
        <f t="shared" si="43"/>
        <v>0</v>
      </c>
      <c r="P850">
        <f t="shared" si="42"/>
        <v>1</v>
      </c>
    </row>
    <row r="851" spans="12:16" x14ac:dyDescent="0.25">
      <c r="L851" s="264">
        <f>Member!A851</f>
        <v>38891</v>
      </c>
      <c r="M851">
        <f>SUMIF(Erfassung3!BD:BD,L851,Erfassung3!BW:BW)</f>
        <v>0</v>
      </c>
      <c r="N851">
        <f>SUMIF(Erfassung3!BD:BD,L851,Erfassung3!BG:BG)</f>
        <v>0</v>
      </c>
      <c r="O851">
        <f t="shared" si="43"/>
        <v>0</v>
      </c>
      <c r="P851">
        <f t="shared" si="42"/>
        <v>1</v>
      </c>
    </row>
    <row r="852" spans="12:16" x14ac:dyDescent="0.25">
      <c r="L852" s="264">
        <f>Member!A852</f>
        <v>38650</v>
      </c>
      <c r="M852">
        <f>SUMIF(Erfassung3!BD:BD,L852,Erfassung3!BW:BW)</f>
        <v>0</v>
      </c>
      <c r="N852">
        <f>SUMIF(Erfassung3!BD:BD,L852,Erfassung3!BG:BG)</f>
        <v>0</v>
      </c>
      <c r="O852">
        <f t="shared" si="43"/>
        <v>0</v>
      </c>
      <c r="P852">
        <f t="shared" si="42"/>
        <v>1</v>
      </c>
    </row>
    <row r="853" spans="12:16" x14ac:dyDescent="0.25">
      <c r="L853" s="264">
        <f>Member!A853</f>
        <v>16401</v>
      </c>
      <c r="M853">
        <f>SUMIF(Erfassung3!BD:BD,L853,Erfassung3!BW:BW)</f>
        <v>0</v>
      </c>
      <c r="N853">
        <f>SUMIF(Erfassung3!BD:BD,L853,Erfassung3!BG:BG)</f>
        <v>0</v>
      </c>
      <c r="O853">
        <f t="shared" si="43"/>
        <v>0</v>
      </c>
      <c r="P853">
        <f t="shared" si="42"/>
        <v>1</v>
      </c>
    </row>
    <row r="854" spans="12:16" x14ac:dyDescent="0.25">
      <c r="L854" s="264">
        <f>Member!A854</f>
        <v>25525</v>
      </c>
      <c r="M854">
        <f>SUMIF(Erfassung3!BD:BD,L854,Erfassung3!BW:BW)</f>
        <v>0</v>
      </c>
      <c r="N854">
        <f>SUMIF(Erfassung3!BD:BD,L854,Erfassung3!BG:BG)</f>
        <v>0</v>
      </c>
      <c r="O854">
        <f t="shared" si="43"/>
        <v>0</v>
      </c>
      <c r="P854">
        <f t="shared" si="42"/>
        <v>1</v>
      </c>
    </row>
    <row r="855" spans="12:16" x14ac:dyDescent="0.25">
      <c r="L855" s="264">
        <f>Member!A855</f>
        <v>38752</v>
      </c>
      <c r="M855">
        <f>SUMIF(Erfassung3!BD:BD,L855,Erfassung3!BW:BW)</f>
        <v>0</v>
      </c>
      <c r="N855">
        <f>SUMIF(Erfassung3!BD:BD,L855,Erfassung3!BG:BG)</f>
        <v>0</v>
      </c>
      <c r="O855">
        <f t="shared" si="43"/>
        <v>0</v>
      </c>
      <c r="P855">
        <f t="shared" si="42"/>
        <v>1</v>
      </c>
    </row>
    <row r="856" spans="12:16" x14ac:dyDescent="0.25">
      <c r="L856" s="264">
        <f>Member!A856</f>
        <v>38753</v>
      </c>
      <c r="M856">
        <f>SUMIF(Erfassung3!BD:BD,L856,Erfassung3!BW:BW)</f>
        <v>0</v>
      </c>
      <c r="N856">
        <f>SUMIF(Erfassung3!BD:BD,L856,Erfassung3!BG:BG)</f>
        <v>0</v>
      </c>
      <c r="O856">
        <f t="shared" si="43"/>
        <v>0</v>
      </c>
      <c r="P856">
        <f t="shared" si="42"/>
        <v>1</v>
      </c>
    </row>
    <row r="857" spans="12:16" x14ac:dyDescent="0.25">
      <c r="L857" s="264">
        <f>Member!A857</f>
        <v>25842</v>
      </c>
      <c r="M857">
        <f>SUMIF(Erfassung3!BD:BD,L857,Erfassung3!BW:BW)</f>
        <v>0</v>
      </c>
      <c r="N857">
        <f>SUMIF(Erfassung3!BD:BD,L857,Erfassung3!BG:BG)</f>
        <v>0</v>
      </c>
      <c r="O857">
        <f t="shared" si="43"/>
        <v>0</v>
      </c>
      <c r="P857">
        <f t="shared" si="42"/>
        <v>1</v>
      </c>
    </row>
    <row r="858" spans="12:16" x14ac:dyDescent="0.25">
      <c r="L858" s="264">
        <f>Member!A858</f>
        <v>38221</v>
      </c>
      <c r="M858">
        <f>SUMIF(Erfassung3!BD:BD,L858,Erfassung3!BW:BW)</f>
        <v>0</v>
      </c>
      <c r="N858">
        <f>SUMIF(Erfassung3!BD:BD,L858,Erfassung3!BG:BG)</f>
        <v>0</v>
      </c>
      <c r="O858">
        <f t="shared" si="43"/>
        <v>0</v>
      </c>
      <c r="P858">
        <f t="shared" si="42"/>
        <v>1</v>
      </c>
    </row>
    <row r="859" spans="12:16" x14ac:dyDescent="0.25">
      <c r="L859" s="264">
        <f>Member!A859</f>
        <v>38862</v>
      </c>
      <c r="M859">
        <f>SUMIF(Erfassung3!BD:BD,L859,Erfassung3!BW:BW)</f>
        <v>0</v>
      </c>
      <c r="N859">
        <f>SUMIF(Erfassung3!BD:BD,L859,Erfassung3!BG:BG)</f>
        <v>0</v>
      </c>
      <c r="O859">
        <f t="shared" si="43"/>
        <v>0</v>
      </c>
      <c r="P859">
        <f t="shared" si="42"/>
        <v>1</v>
      </c>
    </row>
    <row r="860" spans="12:16" x14ac:dyDescent="0.25">
      <c r="L860" s="264">
        <f>Member!A860</f>
        <v>38486</v>
      </c>
      <c r="M860">
        <f>SUMIF(Erfassung3!BD:BD,L860,Erfassung3!BW:BW)</f>
        <v>0</v>
      </c>
      <c r="N860">
        <f>SUMIF(Erfassung3!BD:BD,L860,Erfassung3!BG:BG)</f>
        <v>0</v>
      </c>
      <c r="O860">
        <f t="shared" si="43"/>
        <v>0</v>
      </c>
      <c r="P860">
        <f t="shared" si="42"/>
        <v>1</v>
      </c>
    </row>
    <row r="861" spans="12:16" x14ac:dyDescent="0.25">
      <c r="L861" s="264">
        <f>Member!A861</f>
        <v>38487</v>
      </c>
      <c r="M861">
        <f>SUMIF(Erfassung3!BD:BD,L861,Erfassung3!BW:BW)</f>
        <v>0</v>
      </c>
      <c r="N861">
        <f>SUMIF(Erfassung3!BD:BD,L861,Erfassung3!BG:BG)</f>
        <v>0</v>
      </c>
      <c r="O861">
        <f t="shared" si="43"/>
        <v>0</v>
      </c>
      <c r="P861">
        <f t="shared" si="42"/>
        <v>1</v>
      </c>
    </row>
    <row r="862" spans="12:16" x14ac:dyDescent="0.25">
      <c r="L862" s="264">
        <f>Member!A862</f>
        <v>10080</v>
      </c>
      <c r="M862">
        <f>SUMIF(Erfassung3!BD:BD,L862,Erfassung3!BW:BW)</f>
        <v>0</v>
      </c>
      <c r="N862">
        <f>SUMIF(Erfassung3!BD:BD,L862,Erfassung3!BG:BG)</f>
        <v>0</v>
      </c>
      <c r="O862">
        <f t="shared" si="43"/>
        <v>0</v>
      </c>
      <c r="P862">
        <f t="shared" si="42"/>
        <v>1</v>
      </c>
    </row>
    <row r="863" spans="12:16" x14ac:dyDescent="0.25">
      <c r="L863" s="264">
        <f>Member!A863</f>
        <v>38863</v>
      </c>
      <c r="M863">
        <f>SUMIF(Erfassung3!BD:BD,L863,Erfassung3!BW:BW)</f>
        <v>0</v>
      </c>
      <c r="N863">
        <f>SUMIF(Erfassung3!BD:BD,L863,Erfassung3!BG:BG)</f>
        <v>0</v>
      </c>
      <c r="O863">
        <f t="shared" si="43"/>
        <v>0</v>
      </c>
      <c r="P863">
        <f t="shared" si="42"/>
        <v>1</v>
      </c>
    </row>
    <row r="864" spans="12:16" x14ac:dyDescent="0.25">
      <c r="L864" s="264">
        <f>Member!A864</f>
        <v>38485</v>
      </c>
      <c r="M864">
        <f>SUMIF(Erfassung3!BD:BD,L864,Erfassung3!BW:BW)</f>
        <v>0</v>
      </c>
      <c r="N864">
        <f>SUMIF(Erfassung3!BD:BD,L864,Erfassung3!BG:BG)</f>
        <v>0</v>
      </c>
      <c r="O864">
        <f t="shared" si="43"/>
        <v>0</v>
      </c>
      <c r="P864">
        <f t="shared" si="42"/>
        <v>1</v>
      </c>
    </row>
    <row r="865" spans="12:16" x14ac:dyDescent="0.25">
      <c r="L865" s="264">
        <f>Member!A865</f>
        <v>10798</v>
      </c>
      <c r="M865">
        <f>SUMIF(Erfassung3!BD:BD,L865,Erfassung3!BW:BW)</f>
        <v>0</v>
      </c>
      <c r="N865">
        <f>SUMIF(Erfassung3!BD:BD,L865,Erfassung3!BG:BG)</f>
        <v>0</v>
      </c>
      <c r="O865">
        <f t="shared" si="43"/>
        <v>0</v>
      </c>
      <c r="P865">
        <f t="shared" si="42"/>
        <v>1</v>
      </c>
    </row>
    <row r="866" spans="12:16" x14ac:dyDescent="0.25">
      <c r="L866" s="264">
        <f>Member!A866</f>
        <v>38793</v>
      </c>
      <c r="M866">
        <f>SUMIF(Erfassung3!BD:BD,L866,Erfassung3!BW:BW)</f>
        <v>0</v>
      </c>
      <c r="N866">
        <f>SUMIF(Erfassung3!BD:BD,L866,Erfassung3!BG:BG)</f>
        <v>0</v>
      </c>
      <c r="O866">
        <f t="shared" si="43"/>
        <v>0</v>
      </c>
      <c r="P866">
        <f t="shared" si="42"/>
        <v>1</v>
      </c>
    </row>
    <row r="867" spans="12:16" x14ac:dyDescent="0.25">
      <c r="L867" s="264">
        <f>Member!A867</f>
        <v>25114</v>
      </c>
      <c r="M867">
        <f>SUMIF(Erfassung3!BD:BD,L867,Erfassung3!BW:BW)</f>
        <v>0</v>
      </c>
      <c r="N867">
        <f>SUMIF(Erfassung3!BD:BD,L867,Erfassung3!BG:BG)</f>
        <v>0</v>
      </c>
      <c r="O867">
        <f t="shared" si="43"/>
        <v>0</v>
      </c>
      <c r="P867">
        <f t="shared" si="42"/>
        <v>1</v>
      </c>
    </row>
    <row r="868" spans="12:16" x14ac:dyDescent="0.25">
      <c r="L868" s="264">
        <f>Member!A868</f>
        <v>38002</v>
      </c>
      <c r="M868">
        <f>SUMIF(Erfassung3!BD:BD,L868,Erfassung3!BW:BW)</f>
        <v>0</v>
      </c>
      <c r="N868">
        <f>SUMIF(Erfassung3!BD:BD,L868,Erfassung3!BG:BG)</f>
        <v>0</v>
      </c>
      <c r="O868">
        <f t="shared" si="43"/>
        <v>0</v>
      </c>
      <c r="P868">
        <f t="shared" si="42"/>
        <v>1</v>
      </c>
    </row>
    <row r="869" spans="12:16" x14ac:dyDescent="0.25">
      <c r="L869" s="264">
        <f>Member!A869</f>
        <v>38387</v>
      </c>
      <c r="M869">
        <f>SUMIF(Erfassung3!BD:BD,L869,Erfassung3!BW:BW)</f>
        <v>0</v>
      </c>
      <c r="N869">
        <f>SUMIF(Erfassung3!BD:BD,L869,Erfassung3!BG:BG)</f>
        <v>0</v>
      </c>
      <c r="O869">
        <f t="shared" si="43"/>
        <v>0</v>
      </c>
      <c r="P869">
        <f t="shared" si="42"/>
        <v>1</v>
      </c>
    </row>
    <row r="870" spans="12:16" x14ac:dyDescent="0.25">
      <c r="L870" s="264">
        <f>Member!A870</f>
        <v>38928</v>
      </c>
      <c r="M870">
        <f>SUMIF(Erfassung3!BD:BD,L870,Erfassung3!BW:BW)</f>
        <v>0</v>
      </c>
      <c r="N870">
        <f>SUMIF(Erfassung3!BD:BD,L870,Erfassung3!BG:BG)</f>
        <v>0</v>
      </c>
      <c r="O870">
        <f t="shared" si="43"/>
        <v>0</v>
      </c>
      <c r="P870">
        <f t="shared" si="42"/>
        <v>1</v>
      </c>
    </row>
    <row r="871" spans="12:16" x14ac:dyDescent="0.25">
      <c r="L871" s="264">
        <f>Member!A871</f>
        <v>3316</v>
      </c>
      <c r="M871">
        <f>SUMIF(Erfassung3!BD:BD,L871,Erfassung3!BW:BW)</f>
        <v>0</v>
      </c>
      <c r="N871">
        <f>SUMIF(Erfassung3!BD:BD,L871,Erfassung3!BG:BG)</f>
        <v>0</v>
      </c>
      <c r="O871">
        <f t="shared" si="43"/>
        <v>0</v>
      </c>
      <c r="P871">
        <f t="shared" si="42"/>
        <v>1</v>
      </c>
    </row>
    <row r="872" spans="12:16" x14ac:dyDescent="0.25">
      <c r="L872" s="264">
        <f>Member!A872</f>
        <v>7591</v>
      </c>
      <c r="M872">
        <f>SUMIF(Erfassung3!BD:BD,L872,Erfassung3!BW:BW)</f>
        <v>0</v>
      </c>
      <c r="N872">
        <f>SUMIF(Erfassung3!BD:BD,L872,Erfassung3!BG:BG)</f>
        <v>0</v>
      </c>
      <c r="O872">
        <f t="shared" si="43"/>
        <v>0</v>
      </c>
      <c r="P872">
        <f t="shared" si="42"/>
        <v>1</v>
      </c>
    </row>
    <row r="873" spans="12:16" x14ac:dyDescent="0.25">
      <c r="L873" s="264">
        <f>Member!A873</f>
        <v>7592</v>
      </c>
      <c r="M873">
        <f>SUMIF(Erfassung3!BD:BD,L873,Erfassung3!BW:BW)</f>
        <v>0</v>
      </c>
      <c r="N873">
        <f>SUMIF(Erfassung3!BD:BD,L873,Erfassung3!BG:BG)</f>
        <v>0</v>
      </c>
      <c r="O873">
        <f t="shared" si="43"/>
        <v>0</v>
      </c>
      <c r="P873">
        <f t="shared" si="42"/>
        <v>1</v>
      </c>
    </row>
    <row r="874" spans="12:16" x14ac:dyDescent="0.25">
      <c r="L874" s="264">
        <f>Member!A874</f>
        <v>7593</v>
      </c>
      <c r="M874">
        <f>SUMIF(Erfassung3!BD:BD,L874,Erfassung3!BW:BW)</f>
        <v>0</v>
      </c>
      <c r="N874">
        <f>SUMIF(Erfassung3!BD:BD,L874,Erfassung3!BG:BG)</f>
        <v>0</v>
      </c>
      <c r="O874">
        <f t="shared" si="43"/>
        <v>0</v>
      </c>
      <c r="P874">
        <f t="shared" si="42"/>
        <v>1</v>
      </c>
    </row>
    <row r="875" spans="12:16" x14ac:dyDescent="0.25">
      <c r="L875" s="264">
        <f>Member!A875</f>
        <v>7539</v>
      </c>
      <c r="M875">
        <f>SUMIF(Erfassung3!BD:BD,L875,Erfassung3!BW:BW)</f>
        <v>0</v>
      </c>
      <c r="N875">
        <f>SUMIF(Erfassung3!BD:BD,L875,Erfassung3!BG:BG)</f>
        <v>0</v>
      </c>
      <c r="O875">
        <f t="shared" si="43"/>
        <v>0</v>
      </c>
      <c r="P875">
        <f t="shared" si="42"/>
        <v>1</v>
      </c>
    </row>
    <row r="876" spans="12:16" x14ac:dyDescent="0.25">
      <c r="L876" s="264">
        <f>Member!A876</f>
        <v>7598</v>
      </c>
      <c r="M876">
        <f>SUMIF(Erfassung3!BD:BD,L876,Erfassung3!BW:BW)</f>
        <v>0</v>
      </c>
      <c r="N876">
        <f>SUMIF(Erfassung3!BD:BD,L876,Erfassung3!BG:BG)</f>
        <v>0</v>
      </c>
      <c r="O876">
        <f t="shared" si="43"/>
        <v>0</v>
      </c>
      <c r="P876">
        <f t="shared" si="42"/>
        <v>1</v>
      </c>
    </row>
    <row r="877" spans="12:16" x14ac:dyDescent="0.25">
      <c r="L877" s="264">
        <f>Member!A877</f>
        <v>7574</v>
      </c>
      <c r="M877">
        <f>SUMIF(Erfassung3!BD:BD,L877,Erfassung3!BW:BW)</f>
        <v>0</v>
      </c>
      <c r="N877">
        <f>SUMIF(Erfassung3!BD:BD,L877,Erfassung3!BG:BG)</f>
        <v>0</v>
      </c>
      <c r="O877">
        <f t="shared" si="43"/>
        <v>0</v>
      </c>
      <c r="P877">
        <f t="shared" si="42"/>
        <v>1</v>
      </c>
    </row>
    <row r="878" spans="12:16" x14ac:dyDescent="0.25">
      <c r="L878" s="264">
        <f>Member!A878</f>
        <v>16856</v>
      </c>
      <c r="M878">
        <f>SUMIF(Erfassung3!BD:BD,L878,Erfassung3!BW:BW)</f>
        <v>0</v>
      </c>
      <c r="N878">
        <f>SUMIF(Erfassung3!BD:BD,L878,Erfassung3!BG:BG)</f>
        <v>0</v>
      </c>
      <c r="O878">
        <f t="shared" si="43"/>
        <v>0</v>
      </c>
      <c r="P878">
        <f t="shared" si="42"/>
        <v>1</v>
      </c>
    </row>
    <row r="879" spans="12:16" x14ac:dyDescent="0.25">
      <c r="L879" s="264">
        <f>Member!A879</f>
        <v>16879</v>
      </c>
      <c r="M879">
        <f>SUMIF(Erfassung3!BD:BD,L879,Erfassung3!BW:BW)</f>
        <v>0</v>
      </c>
      <c r="N879">
        <f>SUMIF(Erfassung3!BD:BD,L879,Erfassung3!BG:BG)</f>
        <v>0</v>
      </c>
      <c r="O879">
        <f t="shared" si="43"/>
        <v>0</v>
      </c>
      <c r="P879">
        <f t="shared" si="42"/>
        <v>1</v>
      </c>
    </row>
    <row r="880" spans="12:16" x14ac:dyDescent="0.25">
      <c r="L880" s="264">
        <f>Member!A880</f>
        <v>38748</v>
      </c>
      <c r="M880">
        <f>SUMIF(Erfassung3!BD:BD,L880,Erfassung3!BW:BW)</f>
        <v>0</v>
      </c>
      <c r="N880">
        <f>SUMIF(Erfassung3!BD:BD,L880,Erfassung3!BG:BG)</f>
        <v>0</v>
      </c>
      <c r="O880">
        <f t="shared" si="43"/>
        <v>0</v>
      </c>
      <c r="P880">
        <f t="shared" si="42"/>
        <v>1</v>
      </c>
    </row>
    <row r="881" spans="12:16" x14ac:dyDescent="0.25">
      <c r="L881" s="264">
        <f>Member!A881</f>
        <v>7575</v>
      </c>
      <c r="M881">
        <f>SUMIF(Erfassung3!BD:BD,L881,Erfassung3!BW:BW)</f>
        <v>0</v>
      </c>
      <c r="N881">
        <f>SUMIF(Erfassung3!BD:BD,L881,Erfassung3!BG:BG)</f>
        <v>0</v>
      </c>
      <c r="O881">
        <f t="shared" si="43"/>
        <v>0</v>
      </c>
      <c r="P881">
        <f t="shared" si="42"/>
        <v>1</v>
      </c>
    </row>
    <row r="882" spans="12:16" x14ac:dyDescent="0.25">
      <c r="L882" s="264">
        <f>Member!A882</f>
        <v>16679</v>
      </c>
      <c r="M882">
        <f>SUMIF(Erfassung3!BD:BD,L882,Erfassung3!BW:BW)</f>
        <v>0</v>
      </c>
      <c r="N882">
        <f>SUMIF(Erfassung3!BD:BD,L882,Erfassung3!BG:BG)</f>
        <v>0</v>
      </c>
      <c r="O882">
        <f t="shared" si="43"/>
        <v>0</v>
      </c>
      <c r="P882">
        <f t="shared" si="42"/>
        <v>1</v>
      </c>
    </row>
    <row r="883" spans="12:16" x14ac:dyDescent="0.25">
      <c r="L883" s="264">
        <f>Member!A883</f>
        <v>7595</v>
      </c>
      <c r="M883">
        <f>SUMIF(Erfassung3!BD:BD,L883,Erfassung3!BW:BW)</f>
        <v>0</v>
      </c>
      <c r="N883">
        <f>SUMIF(Erfassung3!BD:BD,L883,Erfassung3!BG:BG)</f>
        <v>0</v>
      </c>
      <c r="O883">
        <f t="shared" si="43"/>
        <v>0</v>
      </c>
      <c r="P883">
        <f t="shared" si="42"/>
        <v>1</v>
      </c>
    </row>
    <row r="884" spans="12:16" x14ac:dyDescent="0.25">
      <c r="L884" s="264">
        <f>Member!A884</f>
        <v>7024</v>
      </c>
      <c r="M884">
        <f>SUMIF(Erfassung3!BD:BD,L884,Erfassung3!BW:BW)</f>
        <v>0</v>
      </c>
      <c r="N884">
        <f>SUMIF(Erfassung3!BD:BD,L884,Erfassung3!BG:BG)</f>
        <v>0</v>
      </c>
      <c r="O884">
        <f t="shared" si="43"/>
        <v>0</v>
      </c>
      <c r="P884">
        <f t="shared" si="42"/>
        <v>1</v>
      </c>
    </row>
    <row r="885" spans="12:16" x14ac:dyDescent="0.25">
      <c r="L885" s="264">
        <f>Member!A885</f>
        <v>38546</v>
      </c>
      <c r="M885">
        <f>SUMIF(Erfassung3!BD:BD,L885,Erfassung3!BW:BW)</f>
        <v>0</v>
      </c>
      <c r="N885">
        <f>SUMIF(Erfassung3!BD:BD,L885,Erfassung3!BG:BG)</f>
        <v>0</v>
      </c>
      <c r="O885">
        <f t="shared" si="43"/>
        <v>0</v>
      </c>
      <c r="P885">
        <f t="shared" si="42"/>
        <v>1</v>
      </c>
    </row>
    <row r="886" spans="12:16" x14ac:dyDescent="0.25">
      <c r="L886" s="264">
        <f>Member!A886</f>
        <v>38708</v>
      </c>
      <c r="M886">
        <f>SUMIF(Erfassung3!BD:BD,L886,Erfassung3!BW:BW)</f>
        <v>0</v>
      </c>
      <c r="N886">
        <f>SUMIF(Erfassung3!BD:BD,L886,Erfassung3!BG:BG)</f>
        <v>0</v>
      </c>
      <c r="O886">
        <f t="shared" si="43"/>
        <v>0</v>
      </c>
      <c r="P886">
        <f t="shared" si="42"/>
        <v>1</v>
      </c>
    </row>
    <row r="887" spans="12:16" x14ac:dyDescent="0.25">
      <c r="L887" s="264">
        <f>Member!A887</f>
        <v>16912</v>
      </c>
      <c r="M887">
        <f>SUMIF(Erfassung3!BD:BD,L887,Erfassung3!BW:BW)</f>
        <v>0</v>
      </c>
      <c r="N887">
        <f>SUMIF(Erfassung3!BD:BD,L887,Erfassung3!BG:BG)</f>
        <v>0</v>
      </c>
      <c r="O887">
        <f t="shared" si="43"/>
        <v>0</v>
      </c>
      <c r="P887">
        <f t="shared" si="42"/>
        <v>1</v>
      </c>
    </row>
    <row r="888" spans="12:16" x14ac:dyDescent="0.25">
      <c r="L888" s="264">
        <f>Member!A888</f>
        <v>7867</v>
      </c>
      <c r="M888">
        <f>SUMIF(Erfassung3!BD:BD,L888,Erfassung3!BW:BW)</f>
        <v>0</v>
      </c>
      <c r="N888">
        <f>SUMIF(Erfassung3!BD:BD,L888,Erfassung3!BG:BG)</f>
        <v>0</v>
      </c>
      <c r="O888">
        <f t="shared" si="43"/>
        <v>0</v>
      </c>
      <c r="P888">
        <f t="shared" si="42"/>
        <v>1</v>
      </c>
    </row>
    <row r="889" spans="12:16" x14ac:dyDescent="0.25">
      <c r="L889" s="264">
        <f>Member!A889</f>
        <v>7885</v>
      </c>
      <c r="M889">
        <f>SUMIF(Erfassung3!BD:BD,L889,Erfassung3!BW:BW)</f>
        <v>0</v>
      </c>
      <c r="N889">
        <f>SUMIF(Erfassung3!BD:BD,L889,Erfassung3!BG:BG)</f>
        <v>0</v>
      </c>
      <c r="O889">
        <f t="shared" si="43"/>
        <v>0</v>
      </c>
      <c r="P889">
        <f t="shared" si="42"/>
        <v>1</v>
      </c>
    </row>
    <row r="890" spans="12:16" x14ac:dyDescent="0.25">
      <c r="L890" s="264">
        <f>Member!A890</f>
        <v>7578</v>
      </c>
      <c r="M890">
        <f>SUMIF(Erfassung3!BD:BD,L890,Erfassung3!BW:BW)</f>
        <v>0</v>
      </c>
      <c r="N890">
        <f>SUMIF(Erfassung3!BD:BD,L890,Erfassung3!BG:BG)</f>
        <v>0</v>
      </c>
      <c r="O890">
        <f t="shared" si="43"/>
        <v>0</v>
      </c>
      <c r="P890">
        <f t="shared" si="42"/>
        <v>1</v>
      </c>
    </row>
    <row r="891" spans="12:16" x14ac:dyDescent="0.25">
      <c r="L891" s="264">
        <f>Member!A891</f>
        <v>7341</v>
      </c>
      <c r="M891">
        <f>SUMIF(Erfassung3!BD:BD,L891,Erfassung3!BW:BW)</f>
        <v>0</v>
      </c>
      <c r="N891">
        <f>SUMIF(Erfassung3!BD:BD,L891,Erfassung3!BG:BG)</f>
        <v>0</v>
      </c>
      <c r="O891">
        <f t="shared" si="43"/>
        <v>0</v>
      </c>
      <c r="P891">
        <f t="shared" si="42"/>
        <v>1</v>
      </c>
    </row>
    <row r="892" spans="12:16" x14ac:dyDescent="0.25">
      <c r="L892" s="264">
        <f>Member!A892</f>
        <v>38327</v>
      </c>
      <c r="M892">
        <f>SUMIF(Erfassung3!BD:BD,L892,Erfassung3!BW:BW)</f>
        <v>0</v>
      </c>
      <c r="N892">
        <f>SUMIF(Erfassung3!BD:BD,L892,Erfassung3!BG:BG)</f>
        <v>0</v>
      </c>
      <c r="O892">
        <f t="shared" si="43"/>
        <v>0</v>
      </c>
      <c r="P892">
        <f t="shared" si="42"/>
        <v>1</v>
      </c>
    </row>
    <row r="893" spans="12:16" x14ac:dyDescent="0.25">
      <c r="L893" s="264">
        <f>Member!A893</f>
        <v>25213</v>
      </c>
      <c r="M893">
        <f>SUMIF(Erfassung3!BD:BD,L893,Erfassung3!BW:BW)</f>
        <v>0</v>
      </c>
      <c r="N893">
        <f>SUMIF(Erfassung3!BD:BD,L893,Erfassung3!BG:BG)</f>
        <v>0</v>
      </c>
      <c r="O893">
        <f t="shared" si="43"/>
        <v>0</v>
      </c>
      <c r="P893">
        <f t="shared" si="42"/>
        <v>1</v>
      </c>
    </row>
    <row r="894" spans="12:16" x14ac:dyDescent="0.25">
      <c r="L894" s="264">
        <f>Member!A894</f>
        <v>18708</v>
      </c>
      <c r="M894">
        <f>SUMIF(Erfassung3!BD:BD,L894,Erfassung3!BW:BW)</f>
        <v>0</v>
      </c>
      <c r="N894">
        <f>SUMIF(Erfassung3!BD:BD,L894,Erfassung3!BG:BG)</f>
        <v>0</v>
      </c>
      <c r="O894">
        <f t="shared" si="43"/>
        <v>0</v>
      </c>
      <c r="P894">
        <f t="shared" si="42"/>
        <v>1</v>
      </c>
    </row>
    <row r="895" spans="12:16" x14ac:dyDescent="0.25">
      <c r="L895" s="264">
        <f>Member!A895</f>
        <v>7597</v>
      </c>
      <c r="M895">
        <f>SUMIF(Erfassung3!BD:BD,L895,Erfassung3!BW:BW)</f>
        <v>0</v>
      </c>
      <c r="N895">
        <f>SUMIF(Erfassung3!BD:BD,L895,Erfassung3!BG:BG)</f>
        <v>0</v>
      </c>
      <c r="O895">
        <f t="shared" si="43"/>
        <v>0</v>
      </c>
      <c r="P895">
        <f t="shared" si="42"/>
        <v>1</v>
      </c>
    </row>
    <row r="896" spans="12:16" x14ac:dyDescent="0.25">
      <c r="L896" s="264">
        <f>Member!A896</f>
        <v>7576</v>
      </c>
      <c r="M896">
        <f>SUMIF(Erfassung3!BD:BD,L896,Erfassung3!BW:BW)</f>
        <v>0</v>
      </c>
      <c r="N896">
        <f>SUMIF(Erfassung3!BD:BD,L896,Erfassung3!BG:BG)</f>
        <v>0</v>
      </c>
      <c r="O896">
        <f t="shared" si="43"/>
        <v>0</v>
      </c>
      <c r="P896">
        <f t="shared" si="42"/>
        <v>1</v>
      </c>
    </row>
    <row r="897" spans="12:16" x14ac:dyDescent="0.25">
      <c r="L897" s="264">
        <f>Member!A897</f>
        <v>7440</v>
      </c>
      <c r="M897">
        <f>SUMIF(Erfassung3!BD:BD,L897,Erfassung3!BW:BW)</f>
        <v>0</v>
      </c>
      <c r="N897">
        <f>SUMIF(Erfassung3!BD:BD,L897,Erfassung3!BG:BG)</f>
        <v>0</v>
      </c>
      <c r="O897">
        <f t="shared" si="43"/>
        <v>0</v>
      </c>
      <c r="P897">
        <f t="shared" si="42"/>
        <v>1</v>
      </c>
    </row>
    <row r="898" spans="12:16" x14ac:dyDescent="0.25">
      <c r="L898" s="264">
        <f>Member!A898</f>
        <v>7004</v>
      </c>
      <c r="M898">
        <f>SUMIF(Erfassung3!BD:BD,L898,Erfassung3!BW:BW)</f>
        <v>0</v>
      </c>
      <c r="N898">
        <f>SUMIF(Erfassung3!BD:BD,L898,Erfassung3!BG:BG)</f>
        <v>0</v>
      </c>
      <c r="O898">
        <f t="shared" si="43"/>
        <v>0</v>
      </c>
      <c r="P898">
        <f t="shared" ref="P898:P961" si="44">RANK(O898,O:O)</f>
        <v>1</v>
      </c>
    </row>
    <row r="899" spans="12:16" x14ac:dyDescent="0.25">
      <c r="L899" s="264">
        <f>Member!A899</f>
        <v>7580</v>
      </c>
      <c r="M899">
        <f>SUMIF(Erfassung3!BD:BD,L899,Erfassung3!BW:BW)</f>
        <v>0</v>
      </c>
      <c r="N899">
        <f>SUMIF(Erfassung3!BD:BD,L899,Erfassung3!BG:BG)</f>
        <v>0</v>
      </c>
      <c r="O899">
        <f t="shared" ref="O899:O962" si="45">IF(N899=0,0,M899/N899-ROW()/1000000000)</f>
        <v>0</v>
      </c>
      <c r="P899">
        <f t="shared" si="44"/>
        <v>1</v>
      </c>
    </row>
    <row r="900" spans="12:16" x14ac:dyDescent="0.25">
      <c r="L900" s="264">
        <f>Member!A900</f>
        <v>16965</v>
      </c>
      <c r="M900">
        <f>SUMIF(Erfassung3!BD:BD,L900,Erfassung3!BW:BW)</f>
        <v>0</v>
      </c>
      <c r="N900">
        <f>SUMIF(Erfassung3!BD:BD,L900,Erfassung3!BG:BG)</f>
        <v>0</v>
      </c>
      <c r="O900">
        <f t="shared" si="45"/>
        <v>0</v>
      </c>
      <c r="P900">
        <f t="shared" si="44"/>
        <v>1</v>
      </c>
    </row>
    <row r="901" spans="12:16" x14ac:dyDescent="0.25">
      <c r="L901" s="264">
        <f>Member!A901</f>
        <v>25534</v>
      </c>
      <c r="M901">
        <f>SUMIF(Erfassung3!BD:BD,L901,Erfassung3!BW:BW)</f>
        <v>0</v>
      </c>
      <c r="N901">
        <f>SUMIF(Erfassung3!BD:BD,L901,Erfassung3!BG:BG)</f>
        <v>0</v>
      </c>
      <c r="O901">
        <f t="shared" si="45"/>
        <v>0</v>
      </c>
      <c r="P901">
        <f t="shared" si="44"/>
        <v>1</v>
      </c>
    </row>
    <row r="902" spans="12:16" x14ac:dyDescent="0.25">
      <c r="L902" s="264">
        <f>Member!A902</f>
        <v>12850</v>
      </c>
      <c r="M902">
        <f>SUMIF(Erfassung3!BD:BD,L902,Erfassung3!BW:BW)</f>
        <v>0</v>
      </c>
      <c r="N902">
        <f>SUMIF(Erfassung3!BD:BD,L902,Erfassung3!BG:BG)</f>
        <v>0</v>
      </c>
      <c r="O902">
        <f t="shared" si="45"/>
        <v>0</v>
      </c>
      <c r="P902">
        <f t="shared" si="44"/>
        <v>1</v>
      </c>
    </row>
    <row r="903" spans="12:16" x14ac:dyDescent="0.25">
      <c r="L903" s="264">
        <f>Member!A903</f>
        <v>7865</v>
      </c>
      <c r="M903">
        <f>SUMIF(Erfassung3!BD:BD,L903,Erfassung3!BW:BW)</f>
        <v>0</v>
      </c>
      <c r="N903">
        <f>SUMIF(Erfassung3!BD:BD,L903,Erfassung3!BG:BG)</f>
        <v>0</v>
      </c>
      <c r="O903">
        <f t="shared" si="45"/>
        <v>0</v>
      </c>
      <c r="P903">
        <f t="shared" si="44"/>
        <v>1</v>
      </c>
    </row>
    <row r="904" spans="12:16" x14ac:dyDescent="0.25">
      <c r="L904" s="264">
        <f>Member!A904</f>
        <v>16998</v>
      </c>
      <c r="M904">
        <f>SUMIF(Erfassung3!BD:BD,L904,Erfassung3!BW:BW)</f>
        <v>0</v>
      </c>
      <c r="N904">
        <f>SUMIF(Erfassung3!BD:BD,L904,Erfassung3!BG:BG)</f>
        <v>0</v>
      </c>
      <c r="O904">
        <f t="shared" si="45"/>
        <v>0</v>
      </c>
      <c r="P904">
        <f t="shared" si="44"/>
        <v>1</v>
      </c>
    </row>
    <row r="905" spans="12:16" x14ac:dyDescent="0.25">
      <c r="L905" s="264">
        <f>Member!A905</f>
        <v>16595</v>
      </c>
      <c r="M905">
        <f>SUMIF(Erfassung3!BD:BD,L905,Erfassung3!BW:BW)</f>
        <v>0</v>
      </c>
      <c r="N905">
        <f>SUMIF(Erfassung3!BD:BD,L905,Erfassung3!BG:BG)</f>
        <v>0</v>
      </c>
      <c r="O905">
        <f t="shared" si="45"/>
        <v>0</v>
      </c>
      <c r="P905">
        <f t="shared" si="44"/>
        <v>1</v>
      </c>
    </row>
    <row r="906" spans="12:16" x14ac:dyDescent="0.25">
      <c r="L906" s="264">
        <f>Member!A906</f>
        <v>16594</v>
      </c>
      <c r="M906">
        <f>SUMIF(Erfassung3!BD:BD,L906,Erfassung3!BW:BW)</f>
        <v>0</v>
      </c>
      <c r="N906">
        <f>SUMIF(Erfassung3!BD:BD,L906,Erfassung3!BG:BG)</f>
        <v>0</v>
      </c>
      <c r="O906">
        <f t="shared" si="45"/>
        <v>0</v>
      </c>
      <c r="P906">
        <f t="shared" si="44"/>
        <v>1</v>
      </c>
    </row>
    <row r="907" spans="12:16" x14ac:dyDescent="0.25">
      <c r="L907" s="264">
        <f>Member!A907</f>
        <v>38350</v>
      </c>
      <c r="M907">
        <f>SUMIF(Erfassung3!BD:BD,L907,Erfassung3!BW:BW)</f>
        <v>0</v>
      </c>
      <c r="N907">
        <f>SUMIF(Erfassung3!BD:BD,L907,Erfassung3!BG:BG)</f>
        <v>0</v>
      </c>
      <c r="O907">
        <f t="shared" si="45"/>
        <v>0</v>
      </c>
      <c r="P907">
        <f t="shared" si="44"/>
        <v>1</v>
      </c>
    </row>
    <row r="908" spans="12:16" x14ac:dyDescent="0.25">
      <c r="L908" s="264">
        <f>Member!A908</f>
        <v>7485</v>
      </c>
      <c r="M908">
        <f>SUMIF(Erfassung3!BD:BD,L908,Erfassung3!BW:BW)</f>
        <v>0</v>
      </c>
      <c r="N908">
        <f>SUMIF(Erfassung3!BD:BD,L908,Erfassung3!BG:BG)</f>
        <v>0</v>
      </c>
      <c r="O908">
        <f t="shared" si="45"/>
        <v>0</v>
      </c>
      <c r="P908">
        <f t="shared" si="44"/>
        <v>1</v>
      </c>
    </row>
    <row r="909" spans="12:16" x14ac:dyDescent="0.25">
      <c r="L909" s="264">
        <f>Member!A909</f>
        <v>7071</v>
      </c>
      <c r="M909">
        <f>SUMIF(Erfassung3!BD:BD,L909,Erfassung3!BW:BW)</f>
        <v>0</v>
      </c>
      <c r="N909">
        <f>SUMIF(Erfassung3!BD:BD,L909,Erfassung3!BG:BG)</f>
        <v>0</v>
      </c>
      <c r="O909">
        <f t="shared" si="45"/>
        <v>0</v>
      </c>
      <c r="P909">
        <f t="shared" si="44"/>
        <v>1</v>
      </c>
    </row>
    <row r="910" spans="12:16" x14ac:dyDescent="0.25">
      <c r="L910" s="264">
        <f>Member!A910</f>
        <v>16093</v>
      </c>
      <c r="M910">
        <f>SUMIF(Erfassung3!BD:BD,L910,Erfassung3!BW:BW)</f>
        <v>0</v>
      </c>
      <c r="N910">
        <f>SUMIF(Erfassung3!BD:BD,L910,Erfassung3!BG:BG)</f>
        <v>0</v>
      </c>
      <c r="O910">
        <f t="shared" si="45"/>
        <v>0</v>
      </c>
      <c r="P910">
        <f t="shared" si="44"/>
        <v>1</v>
      </c>
    </row>
    <row r="911" spans="12:16" x14ac:dyDescent="0.25">
      <c r="L911" s="264">
        <f>Member!A911</f>
        <v>7061</v>
      </c>
      <c r="M911">
        <f>SUMIF(Erfassung3!BD:BD,L911,Erfassung3!BW:BW)</f>
        <v>0</v>
      </c>
      <c r="N911">
        <f>SUMIF(Erfassung3!BD:BD,L911,Erfassung3!BG:BG)</f>
        <v>0</v>
      </c>
      <c r="O911">
        <f t="shared" si="45"/>
        <v>0</v>
      </c>
      <c r="P911">
        <f t="shared" si="44"/>
        <v>1</v>
      </c>
    </row>
    <row r="912" spans="12:16" x14ac:dyDescent="0.25">
      <c r="L912" s="264">
        <f>Member!A912</f>
        <v>38655</v>
      </c>
      <c r="M912">
        <f>SUMIF(Erfassung3!BD:BD,L912,Erfassung3!BW:BW)</f>
        <v>0</v>
      </c>
      <c r="N912">
        <f>SUMIF(Erfassung3!BD:BD,L912,Erfassung3!BG:BG)</f>
        <v>0</v>
      </c>
      <c r="O912">
        <f t="shared" si="45"/>
        <v>0</v>
      </c>
      <c r="P912">
        <f t="shared" si="44"/>
        <v>1</v>
      </c>
    </row>
    <row r="913" spans="12:16" x14ac:dyDescent="0.25">
      <c r="L913" s="264">
        <f>Member!A913</f>
        <v>25205</v>
      </c>
      <c r="M913">
        <f>SUMIF(Erfassung3!BD:BD,L913,Erfassung3!BW:BW)</f>
        <v>0</v>
      </c>
      <c r="N913">
        <f>SUMIF(Erfassung3!BD:BD,L913,Erfassung3!BG:BG)</f>
        <v>0</v>
      </c>
      <c r="O913">
        <f t="shared" si="45"/>
        <v>0</v>
      </c>
      <c r="P913">
        <f t="shared" si="44"/>
        <v>1</v>
      </c>
    </row>
    <row r="914" spans="12:16" x14ac:dyDescent="0.25">
      <c r="L914" s="264">
        <f>Member!A914</f>
        <v>25557</v>
      </c>
      <c r="M914">
        <f>SUMIF(Erfassung3!BD:BD,L914,Erfassung3!BW:BW)</f>
        <v>0</v>
      </c>
      <c r="N914">
        <f>SUMIF(Erfassung3!BD:BD,L914,Erfassung3!BG:BG)</f>
        <v>0</v>
      </c>
      <c r="O914">
        <f t="shared" si="45"/>
        <v>0</v>
      </c>
      <c r="P914">
        <f t="shared" si="44"/>
        <v>1</v>
      </c>
    </row>
    <row r="915" spans="12:16" x14ac:dyDescent="0.25">
      <c r="L915" s="264">
        <f>Member!A915</f>
        <v>25830</v>
      </c>
      <c r="M915">
        <f>SUMIF(Erfassung3!BD:BD,L915,Erfassung3!BW:BW)</f>
        <v>0</v>
      </c>
      <c r="N915">
        <f>SUMIF(Erfassung3!BD:BD,L915,Erfassung3!BG:BG)</f>
        <v>0</v>
      </c>
      <c r="O915">
        <f t="shared" si="45"/>
        <v>0</v>
      </c>
      <c r="P915">
        <f t="shared" si="44"/>
        <v>1</v>
      </c>
    </row>
    <row r="916" spans="12:16" x14ac:dyDescent="0.25">
      <c r="L916" s="264">
        <f>Member!A916</f>
        <v>25203</v>
      </c>
      <c r="M916">
        <f>SUMIF(Erfassung3!BD:BD,L916,Erfassung3!BW:BW)</f>
        <v>0</v>
      </c>
      <c r="N916">
        <f>SUMIF(Erfassung3!BD:BD,L916,Erfassung3!BG:BG)</f>
        <v>0</v>
      </c>
      <c r="O916">
        <f t="shared" si="45"/>
        <v>0</v>
      </c>
      <c r="P916">
        <f t="shared" si="44"/>
        <v>1</v>
      </c>
    </row>
    <row r="917" spans="12:16" x14ac:dyDescent="0.25">
      <c r="L917" s="264">
        <f>Member!A917</f>
        <v>25204</v>
      </c>
      <c r="M917">
        <f>SUMIF(Erfassung3!BD:BD,L917,Erfassung3!BW:BW)</f>
        <v>0</v>
      </c>
      <c r="N917">
        <f>SUMIF(Erfassung3!BD:BD,L917,Erfassung3!BG:BG)</f>
        <v>0</v>
      </c>
      <c r="O917">
        <f t="shared" si="45"/>
        <v>0</v>
      </c>
      <c r="P917">
        <f t="shared" si="44"/>
        <v>1</v>
      </c>
    </row>
    <row r="918" spans="12:16" x14ac:dyDescent="0.25">
      <c r="L918" s="264">
        <f>Member!A918</f>
        <v>26157</v>
      </c>
      <c r="M918">
        <f>SUMIF(Erfassung3!BD:BD,L918,Erfassung3!BW:BW)</f>
        <v>0</v>
      </c>
      <c r="N918">
        <f>SUMIF(Erfassung3!BD:BD,L918,Erfassung3!BG:BG)</f>
        <v>0</v>
      </c>
      <c r="O918">
        <f t="shared" si="45"/>
        <v>0</v>
      </c>
      <c r="P918">
        <f t="shared" si="44"/>
        <v>1</v>
      </c>
    </row>
    <row r="919" spans="12:16" x14ac:dyDescent="0.25">
      <c r="L919" s="264">
        <f>Member!A919</f>
        <v>38626</v>
      </c>
      <c r="M919">
        <f>SUMIF(Erfassung3!BD:BD,L919,Erfassung3!BW:BW)</f>
        <v>0</v>
      </c>
      <c r="N919">
        <f>SUMIF(Erfassung3!BD:BD,L919,Erfassung3!BG:BG)</f>
        <v>0</v>
      </c>
      <c r="O919">
        <f t="shared" si="45"/>
        <v>0</v>
      </c>
      <c r="P919">
        <f t="shared" si="44"/>
        <v>1</v>
      </c>
    </row>
    <row r="920" spans="12:16" x14ac:dyDescent="0.25">
      <c r="L920" s="264">
        <f>Member!A920</f>
        <v>7573</v>
      </c>
      <c r="M920">
        <f>SUMIF(Erfassung3!BD:BD,L920,Erfassung3!BW:BW)</f>
        <v>0</v>
      </c>
      <c r="N920">
        <f>SUMIF(Erfassung3!BD:BD,L920,Erfassung3!BG:BG)</f>
        <v>0</v>
      </c>
      <c r="O920">
        <f t="shared" si="45"/>
        <v>0</v>
      </c>
      <c r="P920">
        <f t="shared" si="44"/>
        <v>1</v>
      </c>
    </row>
    <row r="921" spans="12:16" x14ac:dyDescent="0.25">
      <c r="L921" s="264">
        <f>Member!A921</f>
        <v>38672</v>
      </c>
      <c r="M921">
        <f>SUMIF(Erfassung3!BD:BD,L921,Erfassung3!BW:BW)</f>
        <v>0</v>
      </c>
      <c r="N921">
        <f>SUMIF(Erfassung3!BD:BD,L921,Erfassung3!BG:BG)</f>
        <v>0</v>
      </c>
      <c r="O921">
        <f t="shared" si="45"/>
        <v>0</v>
      </c>
      <c r="P921">
        <f t="shared" si="44"/>
        <v>1</v>
      </c>
    </row>
    <row r="922" spans="12:16" x14ac:dyDescent="0.25">
      <c r="L922" s="264">
        <f>Member!A922</f>
        <v>38049</v>
      </c>
      <c r="M922">
        <f>SUMIF(Erfassung3!BD:BD,L922,Erfassung3!BW:BW)</f>
        <v>0</v>
      </c>
      <c r="N922">
        <f>SUMIF(Erfassung3!BD:BD,L922,Erfassung3!BG:BG)</f>
        <v>0</v>
      </c>
      <c r="O922">
        <f t="shared" si="45"/>
        <v>0</v>
      </c>
      <c r="P922">
        <f t="shared" si="44"/>
        <v>1</v>
      </c>
    </row>
    <row r="923" spans="12:16" x14ac:dyDescent="0.25">
      <c r="L923" s="264">
        <f>Member!A923</f>
        <v>38867</v>
      </c>
      <c r="M923">
        <f>SUMIF(Erfassung3!BD:BD,L923,Erfassung3!BW:BW)</f>
        <v>0</v>
      </c>
      <c r="N923">
        <f>SUMIF(Erfassung3!BD:BD,L923,Erfassung3!BG:BG)</f>
        <v>0</v>
      </c>
      <c r="O923">
        <f t="shared" si="45"/>
        <v>0</v>
      </c>
      <c r="P923">
        <f t="shared" si="44"/>
        <v>1</v>
      </c>
    </row>
    <row r="924" spans="12:16" x14ac:dyDescent="0.25">
      <c r="L924" s="264">
        <f>Member!A924</f>
        <v>25127</v>
      </c>
      <c r="M924">
        <f>SUMIF(Erfassung3!BD:BD,L924,Erfassung3!BW:BW)</f>
        <v>0</v>
      </c>
      <c r="N924">
        <f>SUMIF(Erfassung3!BD:BD,L924,Erfassung3!BG:BG)</f>
        <v>0</v>
      </c>
      <c r="O924">
        <f t="shared" si="45"/>
        <v>0</v>
      </c>
      <c r="P924">
        <f t="shared" si="44"/>
        <v>1</v>
      </c>
    </row>
    <row r="925" spans="12:16" x14ac:dyDescent="0.25">
      <c r="L925" s="264">
        <f>Member!A925</f>
        <v>25857</v>
      </c>
      <c r="M925">
        <f>SUMIF(Erfassung3!BD:BD,L925,Erfassung3!BW:BW)</f>
        <v>0</v>
      </c>
      <c r="N925">
        <f>SUMIF(Erfassung3!BD:BD,L925,Erfassung3!BG:BG)</f>
        <v>0</v>
      </c>
      <c r="O925">
        <f t="shared" si="45"/>
        <v>0</v>
      </c>
      <c r="P925">
        <f t="shared" si="44"/>
        <v>1</v>
      </c>
    </row>
    <row r="926" spans="12:16" x14ac:dyDescent="0.25">
      <c r="L926" s="264">
        <f>Member!A926</f>
        <v>25388</v>
      </c>
      <c r="M926">
        <f>SUMIF(Erfassung3!BD:BD,L926,Erfassung3!BW:BW)</f>
        <v>0</v>
      </c>
      <c r="N926">
        <f>SUMIF(Erfassung3!BD:BD,L926,Erfassung3!BG:BG)</f>
        <v>0</v>
      </c>
      <c r="O926">
        <f t="shared" si="45"/>
        <v>0</v>
      </c>
      <c r="P926">
        <f t="shared" si="44"/>
        <v>1</v>
      </c>
    </row>
    <row r="927" spans="12:16" x14ac:dyDescent="0.25">
      <c r="L927" s="264">
        <f>Member!A927</f>
        <v>7558</v>
      </c>
      <c r="M927">
        <f>SUMIF(Erfassung3!BD:BD,L927,Erfassung3!BW:BW)</f>
        <v>0</v>
      </c>
      <c r="N927">
        <f>SUMIF(Erfassung3!BD:BD,L927,Erfassung3!BG:BG)</f>
        <v>0</v>
      </c>
      <c r="O927">
        <f t="shared" si="45"/>
        <v>0</v>
      </c>
      <c r="P927">
        <f t="shared" si="44"/>
        <v>1</v>
      </c>
    </row>
    <row r="928" spans="12:16" x14ac:dyDescent="0.25">
      <c r="L928" s="264">
        <f>Member!A928</f>
        <v>7561</v>
      </c>
      <c r="M928">
        <f>SUMIF(Erfassung3!BD:BD,L928,Erfassung3!BW:BW)</f>
        <v>0</v>
      </c>
      <c r="N928">
        <f>SUMIF(Erfassung3!BD:BD,L928,Erfassung3!BG:BG)</f>
        <v>0</v>
      </c>
      <c r="O928">
        <f t="shared" si="45"/>
        <v>0</v>
      </c>
      <c r="P928">
        <f t="shared" si="44"/>
        <v>1</v>
      </c>
    </row>
    <row r="929" spans="12:16" x14ac:dyDescent="0.25">
      <c r="L929" s="264">
        <f>Member!A929</f>
        <v>7565</v>
      </c>
      <c r="M929">
        <f>SUMIF(Erfassung3!BD:BD,L929,Erfassung3!BW:BW)</f>
        <v>0</v>
      </c>
      <c r="N929">
        <f>SUMIF(Erfassung3!BD:BD,L929,Erfassung3!BG:BG)</f>
        <v>0</v>
      </c>
      <c r="O929">
        <f t="shared" si="45"/>
        <v>0</v>
      </c>
      <c r="P929">
        <f t="shared" si="44"/>
        <v>1</v>
      </c>
    </row>
    <row r="930" spans="12:16" x14ac:dyDescent="0.25">
      <c r="L930" s="264">
        <f>Member!A930</f>
        <v>7501</v>
      </c>
      <c r="M930">
        <f>SUMIF(Erfassung3!BD:BD,L930,Erfassung3!BW:BW)</f>
        <v>0</v>
      </c>
      <c r="N930">
        <f>SUMIF(Erfassung3!BD:BD,L930,Erfassung3!BG:BG)</f>
        <v>0</v>
      </c>
      <c r="O930">
        <f t="shared" si="45"/>
        <v>0</v>
      </c>
      <c r="P930">
        <f t="shared" si="44"/>
        <v>1</v>
      </c>
    </row>
    <row r="931" spans="12:16" x14ac:dyDescent="0.25">
      <c r="L931" s="264">
        <f>Member!A931</f>
        <v>38542</v>
      </c>
      <c r="M931">
        <f>SUMIF(Erfassung3!BD:BD,L931,Erfassung3!BW:BW)</f>
        <v>0</v>
      </c>
      <c r="N931">
        <f>SUMIF(Erfassung3!BD:BD,L931,Erfassung3!BG:BG)</f>
        <v>0</v>
      </c>
      <c r="O931">
        <f t="shared" si="45"/>
        <v>0</v>
      </c>
      <c r="P931">
        <f t="shared" si="44"/>
        <v>1</v>
      </c>
    </row>
    <row r="932" spans="12:16" x14ac:dyDescent="0.25">
      <c r="L932" s="264">
        <f>Member!A932</f>
        <v>25631</v>
      </c>
      <c r="M932">
        <f>SUMIF(Erfassung3!BD:BD,L932,Erfassung3!BW:BW)</f>
        <v>0</v>
      </c>
      <c r="N932">
        <f>SUMIF(Erfassung3!BD:BD,L932,Erfassung3!BG:BG)</f>
        <v>0</v>
      </c>
      <c r="O932">
        <f t="shared" si="45"/>
        <v>0</v>
      </c>
      <c r="P932">
        <f t="shared" si="44"/>
        <v>1</v>
      </c>
    </row>
    <row r="933" spans="12:16" x14ac:dyDescent="0.25">
      <c r="L933" s="264">
        <f>Member!A933</f>
        <v>38186</v>
      </c>
      <c r="M933">
        <f>SUMIF(Erfassung3!BD:BD,L933,Erfassung3!BW:BW)</f>
        <v>0</v>
      </c>
      <c r="N933">
        <f>SUMIF(Erfassung3!BD:BD,L933,Erfassung3!BG:BG)</f>
        <v>0</v>
      </c>
      <c r="O933">
        <f t="shared" si="45"/>
        <v>0</v>
      </c>
      <c r="P933">
        <f t="shared" si="44"/>
        <v>1</v>
      </c>
    </row>
    <row r="934" spans="12:16" x14ac:dyDescent="0.25">
      <c r="L934" s="264">
        <f>Member!A934</f>
        <v>25814</v>
      </c>
      <c r="M934">
        <f>SUMIF(Erfassung3!BD:BD,L934,Erfassung3!BW:BW)</f>
        <v>0</v>
      </c>
      <c r="N934">
        <f>SUMIF(Erfassung3!BD:BD,L934,Erfassung3!BG:BG)</f>
        <v>0</v>
      </c>
      <c r="O934">
        <f t="shared" si="45"/>
        <v>0</v>
      </c>
      <c r="P934">
        <f t="shared" si="44"/>
        <v>1</v>
      </c>
    </row>
    <row r="935" spans="12:16" x14ac:dyDescent="0.25">
      <c r="L935" s="264">
        <f>Member!A935</f>
        <v>38526</v>
      </c>
      <c r="M935">
        <f>SUMIF(Erfassung3!BD:BD,L935,Erfassung3!BW:BW)</f>
        <v>0</v>
      </c>
      <c r="N935">
        <f>SUMIF(Erfassung3!BD:BD,L935,Erfassung3!BG:BG)</f>
        <v>0</v>
      </c>
      <c r="O935">
        <f t="shared" si="45"/>
        <v>0</v>
      </c>
      <c r="P935">
        <f t="shared" si="44"/>
        <v>1</v>
      </c>
    </row>
    <row r="936" spans="12:16" x14ac:dyDescent="0.25">
      <c r="L936" s="264">
        <f>Member!A936</f>
        <v>38835</v>
      </c>
      <c r="M936">
        <f>SUMIF(Erfassung3!BD:BD,L936,Erfassung3!BW:BW)</f>
        <v>0</v>
      </c>
      <c r="N936">
        <f>SUMIF(Erfassung3!BD:BD,L936,Erfassung3!BG:BG)</f>
        <v>0</v>
      </c>
      <c r="O936">
        <f t="shared" si="45"/>
        <v>0</v>
      </c>
      <c r="P936">
        <f t="shared" si="44"/>
        <v>1</v>
      </c>
    </row>
    <row r="937" spans="12:16" x14ac:dyDescent="0.25">
      <c r="L937" s="264">
        <f>Member!A937</f>
        <v>38538</v>
      </c>
      <c r="M937">
        <f>SUMIF(Erfassung3!BD:BD,L937,Erfassung3!BW:BW)</f>
        <v>0</v>
      </c>
      <c r="N937">
        <f>SUMIF(Erfassung3!BD:BD,L937,Erfassung3!BG:BG)</f>
        <v>0</v>
      </c>
      <c r="O937">
        <f t="shared" si="45"/>
        <v>0</v>
      </c>
      <c r="P937">
        <f t="shared" si="44"/>
        <v>1</v>
      </c>
    </row>
    <row r="938" spans="12:16" x14ac:dyDescent="0.25">
      <c r="L938" s="264">
        <f>Member!A938</f>
        <v>7650</v>
      </c>
      <c r="M938">
        <f>SUMIF(Erfassung3!BD:BD,L938,Erfassung3!BW:BW)</f>
        <v>0</v>
      </c>
      <c r="N938">
        <f>SUMIF(Erfassung3!BD:BD,L938,Erfassung3!BG:BG)</f>
        <v>0</v>
      </c>
      <c r="O938">
        <f t="shared" si="45"/>
        <v>0</v>
      </c>
      <c r="P938">
        <f t="shared" si="44"/>
        <v>1</v>
      </c>
    </row>
    <row r="939" spans="12:16" x14ac:dyDescent="0.25">
      <c r="L939" s="264">
        <f>Member!A939</f>
        <v>38728</v>
      </c>
      <c r="M939">
        <f>SUMIF(Erfassung3!BD:BD,L939,Erfassung3!BW:BW)</f>
        <v>0</v>
      </c>
      <c r="N939">
        <f>SUMIF(Erfassung3!BD:BD,L939,Erfassung3!BG:BG)</f>
        <v>0</v>
      </c>
      <c r="O939">
        <f t="shared" si="45"/>
        <v>0</v>
      </c>
      <c r="P939">
        <f t="shared" si="44"/>
        <v>1</v>
      </c>
    </row>
    <row r="940" spans="12:16" x14ac:dyDescent="0.25">
      <c r="L940" s="264">
        <f>Member!A940</f>
        <v>38970</v>
      </c>
      <c r="M940">
        <f>SUMIF(Erfassung3!BD:BD,L940,Erfassung3!BW:BW)</f>
        <v>0</v>
      </c>
      <c r="N940">
        <f>SUMIF(Erfassung3!BD:BD,L940,Erfassung3!BG:BG)</f>
        <v>0</v>
      </c>
      <c r="O940">
        <f t="shared" si="45"/>
        <v>0</v>
      </c>
      <c r="P940">
        <f t="shared" si="44"/>
        <v>1</v>
      </c>
    </row>
    <row r="941" spans="12:16" x14ac:dyDescent="0.25">
      <c r="L941" s="264">
        <f>Member!A941</f>
        <v>38681</v>
      </c>
      <c r="M941">
        <f>SUMIF(Erfassung3!BD:BD,L941,Erfassung3!BW:BW)</f>
        <v>0</v>
      </c>
      <c r="N941">
        <f>SUMIF(Erfassung3!BD:BD,L941,Erfassung3!BG:BG)</f>
        <v>0</v>
      </c>
      <c r="O941">
        <f t="shared" si="45"/>
        <v>0</v>
      </c>
      <c r="P941">
        <f t="shared" si="44"/>
        <v>1</v>
      </c>
    </row>
    <row r="942" spans="12:16" x14ac:dyDescent="0.25">
      <c r="L942" s="264">
        <f>Member!A942</f>
        <v>25629</v>
      </c>
      <c r="M942">
        <f>SUMIF(Erfassung3!BD:BD,L942,Erfassung3!BW:BW)</f>
        <v>0</v>
      </c>
      <c r="N942">
        <f>SUMIF(Erfassung3!BD:BD,L942,Erfassung3!BG:BG)</f>
        <v>0</v>
      </c>
      <c r="O942">
        <f t="shared" si="45"/>
        <v>0</v>
      </c>
      <c r="P942">
        <f t="shared" si="44"/>
        <v>1</v>
      </c>
    </row>
    <row r="943" spans="12:16" x14ac:dyDescent="0.25">
      <c r="L943" s="264">
        <f>Member!A943</f>
        <v>38933</v>
      </c>
      <c r="M943">
        <f>SUMIF(Erfassung3!BD:BD,L943,Erfassung3!BW:BW)</f>
        <v>0</v>
      </c>
      <c r="N943">
        <f>SUMIF(Erfassung3!BD:BD,L943,Erfassung3!BG:BG)</f>
        <v>0</v>
      </c>
      <c r="O943">
        <f t="shared" si="45"/>
        <v>0</v>
      </c>
      <c r="P943">
        <f t="shared" si="44"/>
        <v>1</v>
      </c>
    </row>
    <row r="944" spans="12:16" x14ac:dyDescent="0.25">
      <c r="L944" s="264">
        <f>Member!A944</f>
        <v>25279</v>
      </c>
      <c r="M944">
        <f>SUMIF(Erfassung3!BD:BD,L944,Erfassung3!BW:BW)</f>
        <v>0</v>
      </c>
      <c r="N944">
        <f>SUMIF(Erfassung3!BD:BD,L944,Erfassung3!BG:BG)</f>
        <v>0</v>
      </c>
      <c r="O944">
        <f t="shared" si="45"/>
        <v>0</v>
      </c>
      <c r="P944">
        <f t="shared" si="44"/>
        <v>1</v>
      </c>
    </row>
    <row r="945" spans="12:16" x14ac:dyDescent="0.25">
      <c r="L945" s="264">
        <f>Member!A945</f>
        <v>25778</v>
      </c>
      <c r="M945">
        <f>SUMIF(Erfassung3!BD:BD,L945,Erfassung3!BW:BW)</f>
        <v>0</v>
      </c>
      <c r="N945">
        <f>SUMIF(Erfassung3!BD:BD,L945,Erfassung3!BG:BG)</f>
        <v>0</v>
      </c>
      <c r="O945">
        <f t="shared" si="45"/>
        <v>0</v>
      </c>
      <c r="P945">
        <f t="shared" si="44"/>
        <v>1</v>
      </c>
    </row>
    <row r="946" spans="12:16" x14ac:dyDescent="0.25">
      <c r="L946" s="264">
        <f>Member!A946</f>
        <v>38344</v>
      </c>
      <c r="M946">
        <f>SUMIF(Erfassung3!BD:BD,L946,Erfassung3!BW:BW)</f>
        <v>0</v>
      </c>
      <c r="N946">
        <f>SUMIF(Erfassung3!BD:BD,L946,Erfassung3!BG:BG)</f>
        <v>0</v>
      </c>
      <c r="O946">
        <f t="shared" si="45"/>
        <v>0</v>
      </c>
      <c r="P946">
        <f t="shared" si="44"/>
        <v>1</v>
      </c>
    </row>
    <row r="947" spans="12:16" x14ac:dyDescent="0.25">
      <c r="L947" s="264">
        <f>Member!A947</f>
        <v>38480</v>
      </c>
      <c r="M947">
        <f>SUMIF(Erfassung3!BD:BD,L947,Erfassung3!BW:BW)</f>
        <v>0</v>
      </c>
      <c r="N947">
        <f>SUMIF(Erfassung3!BD:BD,L947,Erfassung3!BG:BG)</f>
        <v>0</v>
      </c>
      <c r="O947">
        <f t="shared" si="45"/>
        <v>0</v>
      </c>
      <c r="P947">
        <f t="shared" si="44"/>
        <v>1</v>
      </c>
    </row>
    <row r="948" spans="12:16" x14ac:dyDescent="0.25">
      <c r="L948" s="264">
        <f>Member!A948</f>
        <v>38847</v>
      </c>
      <c r="M948">
        <f>SUMIF(Erfassung3!BD:BD,L948,Erfassung3!BW:BW)</f>
        <v>0</v>
      </c>
      <c r="N948">
        <f>SUMIF(Erfassung3!BD:BD,L948,Erfassung3!BG:BG)</f>
        <v>0</v>
      </c>
      <c r="O948">
        <f t="shared" si="45"/>
        <v>0</v>
      </c>
      <c r="P948">
        <f t="shared" si="44"/>
        <v>1</v>
      </c>
    </row>
    <row r="949" spans="12:16" x14ac:dyDescent="0.25">
      <c r="L949" s="264">
        <f>Member!A949</f>
        <v>38202</v>
      </c>
      <c r="M949">
        <f>SUMIF(Erfassung3!BD:BD,L949,Erfassung3!BW:BW)</f>
        <v>0</v>
      </c>
      <c r="N949">
        <f>SUMIF(Erfassung3!BD:BD,L949,Erfassung3!BG:BG)</f>
        <v>0</v>
      </c>
      <c r="O949">
        <f t="shared" si="45"/>
        <v>0</v>
      </c>
      <c r="P949">
        <f t="shared" si="44"/>
        <v>1</v>
      </c>
    </row>
    <row r="950" spans="12:16" x14ac:dyDescent="0.25">
      <c r="L950" s="264">
        <f>Member!A950</f>
        <v>4788</v>
      </c>
      <c r="M950">
        <f>SUMIF(Erfassung3!BD:BD,L950,Erfassung3!BW:BW)</f>
        <v>0</v>
      </c>
      <c r="N950">
        <f>SUMIF(Erfassung3!BD:BD,L950,Erfassung3!BG:BG)</f>
        <v>0</v>
      </c>
      <c r="O950">
        <f t="shared" si="45"/>
        <v>0</v>
      </c>
      <c r="P950">
        <f t="shared" si="44"/>
        <v>1</v>
      </c>
    </row>
    <row r="951" spans="12:16" x14ac:dyDescent="0.25">
      <c r="L951" s="264">
        <f>Member!A951</f>
        <v>16861</v>
      </c>
      <c r="M951">
        <f>SUMIF(Erfassung3!BD:BD,L951,Erfassung3!BW:BW)</f>
        <v>0</v>
      </c>
      <c r="N951">
        <f>SUMIF(Erfassung3!BD:BD,L951,Erfassung3!BG:BG)</f>
        <v>0</v>
      </c>
      <c r="O951">
        <f t="shared" si="45"/>
        <v>0</v>
      </c>
      <c r="P951">
        <f t="shared" si="44"/>
        <v>1</v>
      </c>
    </row>
    <row r="952" spans="12:16" x14ac:dyDescent="0.25">
      <c r="L952" s="264">
        <f>Member!A952</f>
        <v>16860</v>
      </c>
      <c r="M952">
        <f>SUMIF(Erfassung3!BD:BD,L952,Erfassung3!BW:BW)</f>
        <v>0</v>
      </c>
      <c r="N952">
        <f>SUMIF(Erfassung3!BD:BD,L952,Erfassung3!BG:BG)</f>
        <v>0</v>
      </c>
      <c r="O952">
        <f t="shared" si="45"/>
        <v>0</v>
      </c>
      <c r="P952">
        <f t="shared" si="44"/>
        <v>1</v>
      </c>
    </row>
    <row r="953" spans="12:16" x14ac:dyDescent="0.25">
      <c r="L953" s="264">
        <f>Member!A953</f>
        <v>38643</v>
      </c>
      <c r="M953">
        <f>SUMIF(Erfassung3!BD:BD,L953,Erfassung3!BW:BW)</f>
        <v>0</v>
      </c>
      <c r="N953">
        <f>SUMIF(Erfassung3!BD:BD,L953,Erfassung3!BG:BG)</f>
        <v>0</v>
      </c>
      <c r="O953">
        <f t="shared" si="45"/>
        <v>0</v>
      </c>
      <c r="P953">
        <f t="shared" si="44"/>
        <v>1</v>
      </c>
    </row>
    <row r="954" spans="12:16" x14ac:dyDescent="0.25">
      <c r="L954" s="264">
        <f>Member!A954</f>
        <v>16862</v>
      </c>
      <c r="M954">
        <f>SUMIF(Erfassung3!BD:BD,L954,Erfassung3!BW:BW)</f>
        <v>0</v>
      </c>
      <c r="N954">
        <f>SUMIF(Erfassung3!BD:BD,L954,Erfassung3!BG:BG)</f>
        <v>0</v>
      </c>
      <c r="O954">
        <f t="shared" si="45"/>
        <v>0</v>
      </c>
      <c r="P954">
        <f t="shared" si="44"/>
        <v>1</v>
      </c>
    </row>
    <row r="955" spans="12:16" x14ac:dyDescent="0.25">
      <c r="L955" s="264">
        <f>Member!A955</f>
        <v>38895</v>
      </c>
      <c r="M955">
        <f>SUMIF(Erfassung3!BD:BD,L955,Erfassung3!BW:BW)</f>
        <v>0</v>
      </c>
      <c r="N955">
        <f>SUMIF(Erfassung3!BD:BD,L955,Erfassung3!BG:BG)</f>
        <v>0</v>
      </c>
      <c r="O955">
        <f t="shared" si="45"/>
        <v>0</v>
      </c>
      <c r="P955">
        <f t="shared" si="44"/>
        <v>1</v>
      </c>
    </row>
    <row r="956" spans="12:16" x14ac:dyDescent="0.25">
      <c r="L956" s="264">
        <f>Member!A956</f>
        <v>16565</v>
      </c>
      <c r="M956">
        <f>SUMIF(Erfassung3!BD:BD,L956,Erfassung3!BW:BW)</f>
        <v>0</v>
      </c>
      <c r="N956">
        <f>SUMIF(Erfassung3!BD:BD,L956,Erfassung3!BG:BG)</f>
        <v>0</v>
      </c>
      <c r="O956">
        <f t="shared" si="45"/>
        <v>0</v>
      </c>
      <c r="P956">
        <f t="shared" si="44"/>
        <v>1</v>
      </c>
    </row>
    <row r="957" spans="12:16" x14ac:dyDescent="0.25">
      <c r="L957" s="264">
        <f>Member!A957</f>
        <v>38721</v>
      </c>
      <c r="M957">
        <f>SUMIF(Erfassung3!BD:BD,L957,Erfassung3!BW:BW)</f>
        <v>0</v>
      </c>
      <c r="N957">
        <f>SUMIF(Erfassung3!BD:BD,L957,Erfassung3!BG:BG)</f>
        <v>0</v>
      </c>
      <c r="O957">
        <f t="shared" si="45"/>
        <v>0</v>
      </c>
      <c r="P957">
        <f t="shared" si="44"/>
        <v>1</v>
      </c>
    </row>
    <row r="958" spans="12:16" x14ac:dyDescent="0.25">
      <c r="L958" s="264">
        <f>Member!A958</f>
        <v>38968</v>
      </c>
      <c r="M958">
        <f>SUMIF(Erfassung3!BD:BD,L958,Erfassung3!BW:BW)</f>
        <v>0</v>
      </c>
      <c r="N958">
        <f>SUMIF(Erfassung3!BD:BD,L958,Erfassung3!BG:BG)</f>
        <v>0</v>
      </c>
      <c r="O958">
        <f t="shared" si="45"/>
        <v>0</v>
      </c>
      <c r="P958">
        <f t="shared" si="44"/>
        <v>1</v>
      </c>
    </row>
    <row r="959" spans="12:16" x14ac:dyDescent="0.25">
      <c r="L959" s="264">
        <f>Member!A959</f>
        <v>38544</v>
      </c>
      <c r="M959">
        <f>SUMIF(Erfassung3!BD:BD,L959,Erfassung3!BW:BW)</f>
        <v>0</v>
      </c>
      <c r="N959">
        <f>SUMIF(Erfassung3!BD:BD,L959,Erfassung3!BG:BG)</f>
        <v>0</v>
      </c>
      <c r="O959">
        <f t="shared" si="45"/>
        <v>0</v>
      </c>
      <c r="P959">
        <f t="shared" si="44"/>
        <v>1</v>
      </c>
    </row>
    <row r="960" spans="12:16" x14ac:dyDescent="0.25">
      <c r="L960" s="264">
        <f>Member!A960</f>
        <v>38856</v>
      </c>
      <c r="M960">
        <f>SUMIF(Erfassung3!BD:BD,L960,Erfassung3!BW:BW)</f>
        <v>0</v>
      </c>
      <c r="N960">
        <f>SUMIF(Erfassung3!BD:BD,L960,Erfassung3!BG:BG)</f>
        <v>0</v>
      </c>
      <c r="O960">
        <f t="shared" si="45"/>
        <v>0</v>
      </c>
      <c r="P960">
        <f t="shared" si="44"/>
        <v>1</v>
      </c>
    </row>
    <row r="961" spans="12:16" x14ac:dyDescent="0.25">
      <c r="L961" s="264">
        <f>Member!A961</f>
        <v>38775</v>
      </c>
      <c r="M961">
        <f>SUMIF(Erfassung3!BD:BD,L961,Erfassung3!BW:BW)</f>
        <v>0</v>
      </c>
      <c r="N961">
        <f>SUMIF(Erfassung3!BD:BD,L961,Erfassung3!BG:BG)</f>
        <v>0</v>
      </c>
      <c r="O961">
        <f t="shared" si="45"/>
        <v>0</v>
      </c>
      <c r="P961">
        <f t="shared" si="44"/>
        <v>1</v>
      </c>
    </row>
    <row r="962" spans="12:16" x14ac:dyDescent="0.25">
      <c r="L962" s="264">
        <f>Member!A962</f>
        <v>38919</v>
      </c>
      <c r="M962">
        <f>SUMIF(Erfassung3!BD:BD,L962,Erfassung3!BW:BW)</f>
        <v>0</v>
      </c>
      <c r="N962">
        <f>SUMIF(Erfassung3!BD:BD,L962,Erfassung3!BG:BG)</f>
        <v>0</v>
      </c>
      <c r="O962">
        <f t="shared" si="45"/>
        <v>0</v>
      </c>
      <c r="P962">
        <f t="shared" ref="P962:P1025" si="46">RANK(O962,O:O)</f>
        <v>1</v>
      </c>
    </row>
    <row r="963" spans="12:16" x14ac:dyDescent="0.25">
      <c r="L963" s="264">
        <f>Member!A963</f>
        <v>38876</v>
      </c>
      <c r="M963">
        <f>SUMIF(Erfassung3!BD:BD,L963,Erfassung3!BW:BW)</f>
        <v>0</v>
      </c>
      <c r="N963">
        <f>SUMIF(Erfassung3!BD:BD,L963,Erfassung3!BG:BG)</f>
        <v>0</v>
      </c>
      <c r="O963">
        <f t="shared" ref="O963:O1026" si="47">IF(N963=0,0,M963/N963-ROW()/1000000000)</f>
        <v>0</v>
      </c>
      <c r="P963">
        <f t="shared" si="46"/>
        <v>1</v>
      </c>
    </row>
    <row r="964" spans="12:16" x14ac:dyDescent="0.25">
      <c r="L964" s="264">
        <f>Member!A964</f>
        <v>16349</v>
      </c>
      <c r="M964">
        <f>SUMIF(Erfassung3!BD:BD,L964,Erfassung3!BW:BW)</f>
        <v>0</v>
      </c>
      <c r="N964">
        <f>SUMIF(Erfassung3!BD:BD,L964,Erfassung3!BG:BG)</f>
        <v>0</v>
      </c>
      <c r="O964">
        <f t="shared" si="47"/>
        <v>0</v>
      </c>
      <c r="P964">
        <f t="shared" si="46"/>
        <v>1</v>
      </c>
    </row>
    <row r="965" spans="12:16" x14ac:dyDescent="0.25">
      <c r="L965" s="264">
        <f>Member!A965</f>
        <v>38545</v>
      </c>
      <c r="M965">
        <f>SUMIF(Erfassung3!BD:BD,L965,Erfassung3!BW:BW)</f>
        <v>0</v>
      </c>
      <c r="N965">
        <f>SUMIF(Erfassung3!BD:BD,L965,Erfassung3!BG:BG)</f>
        <v>0</v>
      </c>
      <c r="O965">
        <f t="shared" si="47"/>
        <v>0</v>
      </c>
      <c r="P965">
        <f t="shared" si="46"/>
        <v>1</v>
      </c>
    </row>
    <row r="966" spans="12:16" x14ac:dyDescent="0.25">
      <c r="L966" s="264">
        <f>Member!A966</f>
        <v>38780</v>
      </c>
      <c r="M966">
        <f>SUMIF(Erfassung3!BD:BD,L966,Erfassung3!BW:BW)</f>
        <v>0</v>
      </c>
      <c r="N966">
        <f>SUMIF(Erfassung3!BD:BD,L966,Erfassung3!BG:BG)</f>
        <v>0</v>
      </c>
      <c r="O966">
        <f t="shared" si="47"/>
        <v>0</v>
      </c>
      <c r="P966">
        <f t="shared" si="46"/>
        <v>1</v>
      </c>
    </row>
    <row r="967" spans="12:16" x14ac:dyDescent="0.25">
      <c r="L967" s="264">
        <f>Member!A967</f>
        <v>16945</v>
      </c>
      <c r="M967">
        <f>SUMIF(Erfassung3!BD:BD,L967,Erfassung3!BW:BW)</f>
        <v>0</v>
      </c>
      <c r="N967">
        <f>SUMIF(Erfassung3!BD:BD,L967,Erfassung3!BG:BG)</f>
        <v>0</v>
      </c>
      <c r="O967">
        <f t="shared" si="47"/>
        <v>0</v>
      </c>
      <c r="P967">
        <f t="shared" si="46"/>
        <v>1</v>
      </c>
    </row>
    <row r="968" spans="12:16" x14ac:dyDescent="0.25">
      <c r="L968" s="264">
        <f>Member!A968</f>
        <v>38620</v>
      </c>
      <c r="M968">
        <f>SUMIF(Erfassung3!BD:BD,L968,Erfassung3!BW:BW)</f>
        <v>0</v>
      </c>
      <c r="N968">
        <f>SUMIF(Erfassung3!BD:BD,L968,Erfassung3!BG:BG)</f>
        <v>0</v>
      </c>
      <c r="O968">
        <f t="shared" si="47"/>
        <v>0</v>
      </c>
      <c r="P968">
        <f t="shared" si="46"/>
        <v>1</v>
      </c>
    </row>
    <row r="969" spans="12:16" x14ac:dyDescent="0.25">
      <c r="L969" s="264">
        <f>Member!A969</f>
        <v>38642</v>
      </c>
      <c r="M969">
        <f>SUMIF(Erfassung3!BD:BD,L969,Erfassung3!BW:BW)</f>
        <v>0</v>
      </c>
      <c r="N969">
        <f>SUMIF(Erfassung3!BD:BD,L969,Erfassung3!BG:BG)</f>
        <v>0</v>
      </c>
      <c r="O969">
        <f t="shared" si="47"/>
        <v>0</v>
      </c>
      <c r="P969">
        <f t="shared" si="46"/>
        <v>1</v>
      </c>
    </row>
    <row r="970" spans="12:16" x14ac:dyDescent="0.25">
      <c r="L970" s="264">
        <f>Member!A970</f>
        <v>38396</v>
      </c>
      <c r="M970">
        <f>SUMIF(Erfassung3!BD:BD,L970,Erfassung3!BW:BW)</f>
        <v>0</v>
      </c>
      <c r="N970">
        <f>SUMIF(Erfassung3!BD:BD,L970,Erfassung3!BG:BG)</f>
        <v>0</v>
      </c>
      <c r="O970">
        <f t="shared" si="47"/>
        <v>0</v>
      </c>
      <c r="P970">
        <f t="shared" si="46"/>
        <v>1</v>
      </c>
    </row>
    <row r="971" spans="12:16" x14ac:dyDescent="0.25">
      <c r="L971" s="264">
        <f>Member!A971</f>
        <v>16348</v>
      </c>
      <c r="M971">
        <f>SUMIF(Erfassung3!BD:BD,L971,Erfassung3!BW:BW)</f>
        <v>0</v>
      </c>
      <c r="N971">
        <f>SUMIF(Erfassung3!BD:BD,L971,Erfassung3!BG:BG)</f>
        <v>0</v>
      </c>
      <c r="O971">
        <f t="shared" si="47"/>
        <v>0</v>
      </c>
      <c r="P971">
        <f t="shared" si="46"/>
        <v>1</v>
      </c>
    </row>
    <row r="972" spans="12:16" x14ac:dyDescent="0.25">
      <c r="L972" s="264">
        <f>Member!A972</f>
        <v>38453</v>
      </c>
      <c r="M972">
        <f>SUMIF(Erfassung3!BD:BD,L972,Erfassung3!BW:BW)</f>
        <v>0</v>
      </c>
      <c r="N972">
        <f>SUMIF(Erfassung3!BD:BD,L972,Erfassung3!BG:BG)</f>
        <v>0</v>
      </c>
      <c r="O972">
        <f t="shared" si="47"/>
        <v>0</v>
      </c>
      <c r="P972">
        <f t="shared" si="46"/>
        <v>1</v>
      </c>
    </row>
    <row r="973" spans="12:16" x14ac:dyDescent="0.25">
      <c r="L973" s="264">
        <f>Member!A973</f>
        <v>16352</v>
      </c>
      <c r="M973">
        <f>SUMIF(Erfassung3!BD:BD,L973,Erfassung3!BW:BW)</f>
        <v>0</v>
      </c>
      <c r="N973">
        <f>SUMIF(Erfassung3!BD:BD,L973,Erfassung3!BG:BG)</f>
        <v>0</v>
      </c>
      <c r="O973">
        <f t="shared" si="47"/>
        <v>0</v>
      </c>
      <c r="P973">
        <f t="shared" si="46"/>
        <v>1</v>
      </c>
    </row>
    <row r="974" spans="12:16" x14ac:dyDescent="0.25">
      <c r="L974" s="264">
        <f>Member!A974</f>
        <v>16346</v>
      </c>
      <c r="M974">
        <f>SUMIF(Erfassung3!BD:BD,L974,Erfassung3!BW:BW)</f>
        <v>0</v>
      </c>
      <c r="N974">
        <f>SUMIF(Erfassung3!BD:BD,L974,Erfassung3!BG:BG)</f>
        <v>0</v>
      </c>
      <c r="O974">
        <f t="shared" si="47"/>
        <v>0</v>
      </c>
      <c r="P974">
        <f t="shared" si="46"/>
        <v>1</v>
      </c>
    </row>
    <row r="975" spans="12:16" x14ac:dyDescent="0.25">
      <c r="L975" s="264">
        <f>Member!A975</f>
        <v>38005</v>
      </c>
      <c r="M975">
        <f>SUMIF(Erfassung3!BD:BD,L975,Erfassung3!BW:BW)</f>
        <v>0</v>
      </c>
      <c r="N975">
        <f>SUMIF(Erfassung3!BD:BD,L975,Erfassung3!BG:BG)</f>
        <v>0</v>
      </c>
      <c r="O975">
        <f t="shared" si="47"/>
        <v>0</v>
      </c>
      <c r="P975">
        <f t="shared" si="46"/>
        <v>1</v>
      </c>
    </row>
    <row r="976" spans="12:16" x14ac:dyDescent="0.25">
      <c r="L976" s="264">
        <f>Member!A976</f>
        <v>38934</v>
      </c>
      <c r="M976">
        <f>SUMIF(Erfassung3!BD:BD,L976,Erfassung3!BW:BW)</f>
        <v>0</v>
      </c>
      <c r="N976">
        <f>SUMIF(Erfassung3!BD:BD,L976,Erfassung3!BG:BG)</f>
        <v>0</v>
      </c>
      <c r="O976">
        <f t="shared" si="47"/>
        <v>0</v>
      </c>
      <c r="P976">
        <f t="shared" si="46"/>
        <v>1</v>
      </c>
    </row>
    <row r="977" spans="12:16" x14ac:dyDescent="0.25">
      <c r="L977" s="264">
        <f>Member!A977</f>
        <v>38877</v>
      </c>
      <c r="M977">
        <f>SUMIF(Erfassung3!BD:BD,L977,Erfassung3!BW:BW)</f>
        <v>0</v>
      </c>
      <c r="N977">
        <f>SUMIF(Erfassung3!BD:BD,L977,Erfassung3!BG:BG)</f>
        <v>0</v>
      </c>
      <c r="O977">
        <f t="shared" si="47"/>
        <v>0</v>
      </c>
      <c r="P977">
        <f t="shared" si="46"/>
        <v>1</v>
      </c>
    </row>
    <row r="978" spans="12:16" x14ac:dyDescent="0.25">
      <c r="L978" s="264">
        <f>Member!A978</f>
        <v>16495</v>
      </c>
      <c r="M978">
        <f>SUMIF(Erfassung3!BD:BD,L978,Erfassung3!BW:BW)</f>
        <v>0</v>
      </c>
      <c r="N978">
        <f>SUMIF(Erfassung3!BD:BD,L978,Erfassung3!BG:BG)</f>
        <v>0</v>
      </c>
      <c r="O978">
        <f t="shared" si="47"/>
        <v>0</v>
      </c>
      <c r="P978">
        <f t="shared" si="46"/>
        <v>1</v>
      </c>
    </row>
    <row r="979" spans="12:16" x14ac:dyDescent="0.25">
      <c r="L979" s="264">
        <f>Member!A979</f>
        <v>16488</v>
      </c>
      <c r="M979">
        <f>SUMIF(Erfassung3!BD:BD,L979,Erfassung3!BW:BW)</f>
        <v>0</v>
      </c>
      <c r="N979">
        <f>SUMIF(Erfassung3!BD:BD,L979,Erfassung3!BG:BG)</f>
        <v>0</v>
      </c>
      <c r="O979">
        <f t="shared" si="47"/>
        <v>0</v>
      </c>
      <c r="P979">
        <f t="shared" si="46"/>
        <v>1</v>
      </c>
    </row>
    <row r="980" spans="12:16" x14ac:dyDescent="0.25">
      <c r="L980" s="264">
        <f>Member!A980</f>
        <v>16371</v>
      </c>
      <c r="M980">
        <f>SUMIF(Erfassung3!BD:BD,L980,Erfassung3!BW:BW)</f>
        <v>0</v>
      </c>
      <c r="N980">
        <f>SUMIF(Erfassung3!BD:BD,L980,Erfassung3!BG:BG)</f>
        <v>0</v>
      </c>
      <c r="O980">
        <f t="shared" si="47"/>
        <v>0</v>
      </c>
      <c r="P980">
        <f t="shared" si="46"/>
        <v>1</v>
      </c>
    </row>
    <row r="981" spans="12:16" x14ac:dyDescent="0.25">
      <c r="L981" s="264">
        <f>Member!A981</f>
        <v>38777</v>
      </c>
      <c r="M981">
        <f>SUMIF(Erfassung3!BD:BD,L981,Erfassung3!BW:BW)</f>
        <v>0</v>
      </c>
      <c r="N981">
        <f>SUMIF(Erfassung3!BD:BD,L981,Erfassung3!BG:BG)</f>
        <v>0</v>
      </c>
      <c r="O981">
        <f t="shared" si="47"/>
        <v>0</v>
      </c>
      <c r="P981">
        <f t="shared" si="46"/>
        <v>1</v>
      </c>
    </row>
    <row r="982" spans="12:16" x14ac:dyDescent="0.25">
      <c r="L982" s="264">
        <f>Member!A982</f>
        <v>16848</v>
      </c>
      <c r="M982">
        <f>SUMIF(Erfassung3!BD:BD,L982,Erfassung3!BW:BW)</f>
        <v>0</v>
      </c>
      <c r="N982">
        <f>SUMIF(Erfassung3!BD:BD,L982,Erfassung3!BG:BG)</f>
        <v>0</v>
      </c>
      <c r="O982">
        <f t="shared" si="47"/>
        <v>0</v>
      </c>
      <c r="P982">
        <f t="shared" si="46"/>
        <v>1</v>
      </c>
    </row>
    <row r="983" spans="12:16" x14ac:dyDescent="0.25">
      <c r="L983" s="264">
        <f>Member!A983</f>
        <v>16852</v>
      </c>
      <c r="M983">
        <f>SUMIF(Erfassung3!BD:BD,L983,Erfassung3!BW:BW)</f>
        <v>0</v>
      </c>
      <c r="N983">
        <f>SUMIF(Erfassung3!BD:BD,L983,Erfassung3!BG:BG)</f>
        <v>0</v>
      </c>
      <c r="O983">
        <f t="shared" si="47"/>
        <v>0</v>
      </c>
      <c r="P983">
        <f t="shared" si="46"/>
        <v>1</v>
      </c>
    </row>
    <row r="984" spans="12:16" x14ac:dyDescent="0.25">
      <c r="L984" s="264">
        <f>Member!A984</f>
        <v>25541</v>
      </c>
      <c r="M984">
        <f>SUMIF(Erfassung3!BD:BD,L984,Erfassung3!BW:BW)</f>
        <v>0</v>
      </c>
      <c r="N984">
        <f>SUMIF(Erfassung3!BD:BD,L984,Erfassung3!BG:BG)</f>
        <v>0</v>
      </c>
      <c r="O984">
        <f t="shared" si="47"/>
        <v>0</v>
      </c>
      <c r="P984">
        <f t="shared" si="46"/>
        <v>1</v>
      </c>
    </row>
    <row r="985" spans="12:16" x14ac:dyDescent="0.25">
      <c r="L985" s="264">
        <f>Member!A985</f>
        <v>25199</v>
      </c>
      <c r="M985">
        <f>SUMIF(Erfassung3!BD:BD,L985,Erfassung3!BW:BW)</f>
        <v>0</v>
      </c>
      <c r="N985">
        <f>SUMIF(Erfassung3!BD:BD,L985,Erfassung3!BG:BG)</f>
        <v>0</v>
      </c>
      <c r="O985">
        <f t="shared" si="47"/>
        <v>0</v>
      </c>
      <c r="P985">
        <f t="shared" si="46"/>
        <v>1</v>
      </c>
    </row>
    <row r="986" spans="12:16" x14ac:dyDescent="0.25">
      <c r="L986" s="264">
        <f>Member!A986</f>
        <v>38686</v>
      </c>
      <c r="M986">
        <f>SUMIF(Erfassung3!BD:BD,L986,Erfassung3!BW:BW)</f>
        <v>0</v>
      </c>
      <c r="N986">
        <f>SUMIF(Erfassung3!BD:BD,L986,Erfassung3!BG:BG)</f>
        <v>0</v>
      </c>
      <c r="O986">
        <f t="shared" si="47"/>
        <v>0</v>
      </c>
      <c r="P986">
        <f t="shared" si="46"/>
        <v>1</v>
      </c>
    </row>
    <row r="987" spans="12:16" x14ac:dyDescent="0.25">
      <c r="L987" s="264">
        <f>Member!A987</f>
        <v>16287</v>
      </c>
      <c r="M987">
        <f>SUMIF(Erfassung3!BD:BD,L987,Erfassung3!BW:BW)</f>
        <v>0</v>
      </c>
      <c r="N987">
        <f>SUMIF(Erfassung3!BD:BD,L987,Erfassung3!BG:BG)</f>
        <v>0</v>
      </c>
      <c r="O987">
        <f t="shared" si="47"/>
        <v>0</v>
      </c>
      <c r="P987">
        <f t="shared" si="46"/>
        <v>1</v>
      </c>
    </row>
    <row r="988" spans="12:16" x14ac:dyDescent="0.25">
      <c r="L988" s="264">
        <f>Member!A988</f>
        <v>16277</v>
      </c>
      <c r="M988">
        <f>SUMIF(Erfassung3!BD:BD,L988,Erfassung3!BW:BW)</f>
        <v>0</v>
      </c>
      <c r="N988">
        <f>SUMIF(Erfassung3!BD:BD,L988,Erfassung3!BG:BG)</f>
        <v>0</v>
      </c>
      <c r="O988">
        <f t="shared" si="47"/>
        <v>0</v>
      </c>
      <c r="P988">
        <f t="shared" si="46"/>
        <v>1</v>
      </c>
    </row>
    <row r="989" spans="12:16" x14ac:dyDescent="0.25">
      <c r="L989" s="264">
        <f>Member!A989</f>
        <v>38840</v>
      </c>
      <c r="M989">
        <f>SUMIF(Erfassung3!BD:BD,L989,Erfassung3!BW:BW)</f>
        <v>0</v>
      </c>
      <c r="N989">
        <f>SUMIF(Erfassung3!BD:BD,L989,Erfassung3!BG:BG)</f>
        <v>0</v>
      </c>
      <c r="O989">
        <f t="shared" si="47"/>
        <v>0</v>
      </c>
      <c r="P989">
        <f t="shared" si="46"/>
        <v>1</v>
      </c>
    </row>
    <row r="990" spans="12:16" x14ac:dyDescent="0.25">
      <c r="L990" s="264">
        <f>Member!A990</f>
        <v>38687</v>
      </c>
      <c r="M990">
        <f>SUMIF(Erfassung3!BD:BD,L990,Erfassung3!BW:BW)</f>
        <v>0</v>
      </c>
      <c r="N990">
        <f>SUMIF(Erfassung3!BD:BD,L990,Erfassung3!BG:BG)</f>
        <v>0</v>
      </c>
      <c r="O990">
        <f t="shared" si="47"/>
        <v>0</v>
      </c>
      <c r="P990">
        <f t="shared" si="46"/>
        <v>1</v>
      </c>
    </row>
    <row r="991" spans="12:16" x14ac:dyDescent="0.25">
      <c r="L991" s="264">
        <f>Member!A991</f>
        <v>25425</v>
      </c>
      <c r="M991">
        <f>SUMIF(Erfassung3!BD:BD,L991,Erfassung3!BW:BW)</f>
        <v>0</v>
      </c>
      <c r="N991">
        <f>SUMIF(Erfassung3!BD:BD,L991,Erfassung3!BG:BG)</f>
        <v>0</v>
      </c>
      <c r="O991">
        <f t="shared" si="47"/>
        <v>0</v>
      </c>
      <c r="P991">
        <f t="shared" si="46"/>
        <v>1</v>
      </c>
    </row>
    <row r="992" spans="12:16" x14ac:dyDescent="0.25">
      <c r="L992" s="264">
        <f>Member!A992</f>
        <v>16285</v>
      </c>
      <c r="M992">
        <f>SUMIF(Erfassung3!BD:BD,L992,Erfassung3!BW:BW)</f>
        <v>0</v>
      </c>
      <c r="N992">
        <f>SUMIF(Erfassung3!BD:BD,L992,Erfassung3!BG:BG)</f>
        <v>0</v>
      </c>
      <c r="O992">
        <f t="shared" si="47"/>
        <v>0</v>
      </c>
      <c r="P992">
        <f t="shared" si="46"/>
        <v>1</v>
      </c>
    </row>
    <row r="993" spans="12:16" x14ac:dyDescent="0.25">
      <c r="L993" s="264">
        <f>Member!A993</f>
        <v>10622</v>
      </c>
      <c r="M993">
        <f>SUMIF(Erfassung3!BD:BD,L993,Erfassung3!BW:BW)</f>
        <v>0</v>
      </c>
      <c r="N993">
        <f>SUMIF(Erfassung3!BD:BD,L993,Erfassung3!BG:BG)</f>
        <v>0</v>
      </c>
      <c r="O993">
        <f t="shared" si="47"/>
        <v>0</v>
      </c>
      <c r="P993">
        <f t="shared" si="46"/>
        <v>1</v>
      </c>
    </row>
    <row r="994" spans="12:16" x14ac:dyDescent="0.25">
      <c r="L994" s="264">
        <f>Member!A994</f>
        <v>38961</v>
      </c>
      <c r="M994">
        <f>SUMIF(Erfassung3!BD:BD,L994,Erfassung3!BW:BW)</f>
        <v>0</v>
      </c>
      <c r="N994">
        <f>SUMIF(Erfassung3!BD:BD,L994,Erfassung3!BG:BG)</f>
        <v>0</v>
      </c>
      <c r="O994">
        <f t="shared" si="47"/>
        <v>0</v>
      </c>
      <c r="P994">
        <f t="shared" si="46"/>
        <v>1</v>
      </c>
    </row>
    <row r="995" spans="12:16" x14ac:dyDescent="0.25">
      <c r="L995" s="264">
        <f>Member!A995</f>
        <v>38039</v>
      </c>
      <c r="M995">
        <f>SUMIF(Erfassung3!BD:BD,L995,Erfassung3!BW:BW)</f>
        <v>0</v>
      </c>
      <c r="N995">
        <f>SUMIF(Erfassung3!BD:BD,L995,Erfassung3!BG:BG)</f>
        <v>0</v>
      </c>
      <c r="O995">
        <f t="shared" si="47"/>
        <v>0</v>
      </c>
      <c r="P995">
        <f t="shared" si="46"/>
        <v>1</v>
      </c>
    </row>
    <row r="996" spans="12:16" x14ac:dyDescent="0.25">
      <c r="L996" s="264">
        <f>Member!A996</f>
        <v>38841</v>
      </c>
      <c r="M996">
        <f>SUMIF(Erfassung3!BD:BD,L996,Erfassung3!BW:BW)</f>
        <v>0</v>
      </c>
      <c r="N996">
        <f>SUMIF(Erfassung3!BD:BD,L996,Erfassung3!BG:BG)</f>
        <v>0</v>
      </c>
      <c r="O996">
        <f t="shared" si="47"/>
        <v>0</v>
      </c>
      <c r="P996">
        <f t="shared" si="46"/>
        <v>1</v>
      </c>
    </row>
    <row r="997" spans="12:16" x14ac:dyDescent="0.25">
      <c r="L997" s="264">
        <f>Member!A997</f>
        <v>16939</v>
      </c>
      <c r="M997">
        <f>SUMIF(Erfassung3!BD:BD,L997,Erfassung3!BW:BW)</f>
        <v>0</v>
      </c>
      <c r="N997">
        <f>SUMIF(Erfassung3!BD:BD,L997,Erfassung3!BG:BG)</f>
        <v>0</v>
      </c>
      <c r="O997">
        <f t="shared" si="47"/>
        <v>0</v>
      </c>
      <c r="P997">
        <f t="shared" si="46"/>
        <v>1</v>
      </c>
    </row>
    <row r="998" spans="12:16" x14ac:dyDescent="0.25">
      <c r="L998" s="264">
        <f>Member!A998</f>
        <v>16305</v>
      </c>
      <c r="M998">
        <f>SUMIF(Erfassung3!BD:BD,L998,Erfassung3!BW:BW)</f>
        <v>0</v>
      </c>
      <c r="N998">
        <f>SUMIF(Erfassung3!BD:BD,L998,Erfassung3!BG:BG)</f>
        <v>0</v>
      </c>
      <c r="O998">
        <f t="shared" si="47"/>
        <v>0</v>
      </c>
      <c r="P998">
        <f t="shared" si="46"/>
        <v>1</v>
      </c>
    </row>
    <row r="999" spans="12:16" x14ac:dyDescent="0.25">
      <c r="L999" s="264">
        <f>Member!A999</f>
        <v>16300</v>
      </c>
      <c r="M999">
        <f>SUMIF(Erfassung3!BD:BD,L999,Erfassung3!BW:BW)</f>
        <v>0</v>
      </c>
      <c r="N999">
        <f>SUMIF(Erfassung3!BD:BD,L999,Erfassung3!BG:BG)</f>
        <v>0</v>
      </c>
      <c r="O999">
        <f t="shared" si="47"/>
        <v>0</v>
      </c>
      <c r="P999">
        <f t="shared" si="46"/>
        <v>1</v>
      </c>
    </row>
    <row r="1000" spans="12:16" x14ac:dyDescent="0.25">
      <c r="L1000" s="264">
        <f>Member!A1000</f>
        <v>38723</v>
      </c>
      <c r="M1000">
        <f>SUMIF(Erfassung3!BD:BD,L1000,Erfassung3!BW:BW)</f>
        <v>0</v>
      </c>
      <c r="N1000">
        <f>SUMIF(Erfassung3!BD:BD,L1000,Erfassung3!BG:BG)</f>
        <v>0</v>
      </c>
      <c r="O1000">
        <f t="shared" si="47"/>
        <v>0</v>
      </c>
      <c r="P1000">
        <f t="shared" si="46"/>
        <v>1</v>
      </c>
    </row>
    <row r="1001" spans="12:16" x14ac:dyDescent="0.25">
      <c r="L1001" s="264">
        <f>Member!A1001</f>
        <v>16291</v>
      </c>
      <c r="M1001">
        <f>SUMIF(Erfassung3!BD:BD,L1001,Erfassung3!BW:BW)</f>
        <v>0</v>
      </c>
      <c r="N1001">
        <f>SUMIF(Erfassung3!BD:BD,L1001,Erfassung3!BG:BG)</f>
        <v>0</v>
      </c>
      <c r="O1001">
        <f t="shared" si="47"/>
        <v>0</v>
      </c>
      <c r="P1001">
        <f t="shared" si="46"/>
        <v>1</v>
      </c>
    </row>
    <row r="1002" spans="12:16" x14ac:dyDescent="0.25">
      <c r="L1002" s="264">
        <f>Member!A1002</f>
        <v>16301</v>
      </c>
      <c r="M1002">
        <f>SUMIF(Erfassung3!BD:BD,L1002,Erfassung3!BW:BW)</f>
        <v>0</v>
      </c>
      <c r="N1002">
        <f>SUMIF(Erfassung3!BD:BD,L1002,Erfassung3!BG:BG)</f>
        <v>0</v>
      </c>
      <c r="O1002">
        <f t="shared" si="47"/>
        <v>0</v>
      </c>
      <c r="P1002">
        <f t="shared" si="46"/>
        <v>1</v>
      </c>
    </row>
    <row r="1003" spans="12:16" x14ac:dyDescent="0.25">
      <c r="L1003" s="264">
        <f>Member!A1003</f>
        <v>38018</v>
      </c>
      <c r="M1003">
        <f>SUMIF(Erfassung3!BD:BD,L1003,Erfassung3!BW:BW)</f>
        <v>0</v>
      </c>
      <c r="N1003">
        <f>SUMIF(Erfassung3!BD:BD,L1003,Erfassung3!BG:BG)</f>
        <v>0</v>
      </c>
      <c r="O1003">
        <f t="shared" si="47"/>
        <v>0</v>
      </c>
      <c r="P1003">
        <f t="shared" si="46"/>
        <v>1</v>
      </c>
    </row>
    <row r="1004" spans="12:16" x14ac:dyDescent="0.25">
      <c r="L1004" s="264">
        <f>Member!A1004</f>
        <v>25025</v>
      </c>
      <c r="M1004">
        <f>SUMIF(Erfassung3!BD:BD,L1004,Erfassung3!BW:BW)</f>
        <v>0</v>
      </c>
      <c r="N1004">
        <f>SUMIF(Erfassung3!BD:BD,L1004,Erfassung3!BG:BG)</f>
        <v>0</v>
      </c>
      <c r="O1004">
        <f t="shared" si="47"/>
        <v>0</v>
      </c>
      <c r="P1004">
        <f t="shared" si="46"/>
        <v>1</v>
      </c>
    </row>
    <row r="1005" spans="12:16" x14ac:dyDescent="0.25">
      <c r="L1005" s="264">
        <f>Member!A1005</f>
        <v>38411</v>
      </c>
      <c r="M1005">
        <f>SUMIF(Erfassung3!BD:BD,L1005,Erfassung3!BW:BW)</f>
        <v>0</v>
      </c>
      <c r="N1005">
        <f>SUMIF(Erfassung3!BD:BD,L1005,Erfassung3!BG:BG)</f>
        <v>0</v>
      </c>
      <c r="O1005">
        <f t="shared" si="47"/>
        <v>0</v>
      </c>
      <c r="P1005">
        <f t="shared" si="46"/>
        <v>1</v>
      </c>
    </row>
    <row r="1006" spans="12:16" x14ac:dyDescent="0.25">
      <c r="L1006" s="264">
        <f>Member!A1006</f>
        <v>7337</v>
      </c>
      <c r="M1006">
        <f>SUMIF(Erfassung3!BD:BD,L1006,Erfassung3!BW:BW)</f>
        <v>0</v>
      </c>
      <c r="N1006">
        <f>SUMIF(Erfassung3!BD:BD,L1006,Erfassung3!BG:BG)</f>
        <v>0</v>
      </c>
      <c r="O1006">
        <f t="shared" si="47"/>
        <v>0</v>
      </c>
      <c r="P1006">
        <f t="shared" si="46"/>
        <v>1</v>
      </c>
    </row>
    <row r="1007" spans="12:16" x14ac:dyDescent="0.25">
      <c r="L1007" s="264">
        <f>Member!A1007</f>
        <v>38360</v>
      </c>
      <c r="M1007">
        <f>SUMIF(Erfassung3!BD:BD,L1007,Erfassung3!BW:BW)</f>
        <v>0</v>
      </c>
      <c r="N1007">
        <f>SUMIF(Erfassung3!BD:BD,L1007,Erfassung3!BG:BG)</f>
        <v>0</v>
      </c>
      <c r="O1007">
        <f t="shared" si="47"/>
        <v>0</v>
      </c>
      <c r="P1007">
        <f t="shared" si="46"/>
        <v>1</v>
      </c>
    </row>
    <row r="1008" spans="12:16" x14ac:dyDescent="0.25">
      <c r="L1008" s="264">
        <f>Member!A1008</f>
        <v>7344</v>
      </c>
      <c r="M1008">
        <f>SUMIF(Erfassung3!BD:BD,L1008,Erfassung3!BW:BW)</f>
        <v>0</v>
      </c>
      <c r="N1008">
        <f>SUMIF(Erfassung3!BD:BD,L1008,Erfassung3!BG:BG)</f>
        <v>0</v>
      </c>
      <c r="O1008">
        <f t="shared" si="47"/>
        <v>0</v>
      </c>
      <c r="P1008">
        <f t="shared" si="46"/>
        <v>1</v>
      </c>
    </row>
    <row r="1009" spans="12:16" x14ac:dyDescent="0.25">
      <c r="L1009" s="264">
        <f>Member!A1009</f>
        <v>25024</v>
      </c>
      <c r="M1009">
        <f>SUMIF(Erfassung3!BD:BD,L1009,Erfassung3!BW:BW)</f>
        <v>0</v>
      </c>
      <c r="N1009">
        <f>SUMIF(Erfassung3!BD:BD,L1009,Erfassung3!BG:BG)</f>
        <v>0</v>
      </c>
      <c r="O1009">
        <f t="shared" si="47"/>
        <v>0</v>
      </c>
      <c r="P1009">
        <f t="shared" si="46"/>
        <v>1</v>
      </c>
    </row>
    <row r="1010" spans="12:16" x14ac:dyDescent="0.25">
      <c r="L1010" s="264">
        <f>Member!A1010</f>
        <v>38361</v>
      </c>
      <c r="M1010">
        <f>SUMIF(Erfassung3!BD:BD,L1010,Erfassung3!BW:BW)</f>
        <v>0</v>
      </c>
      <c r="N1010">
        <f>SUMIF(Erfassung3!BD:BD,L1010,Erfassung3!BG:BG)</f>
        <v>0</v>
      </c>
      <c r="O1010">
        <f t="shared" si="47"/>
        <v>0</v>
      </c>
      <c r="P1010">
        <f t="shared" si="46"/>
        <v>1</v>
      </c>
    </row>
    <row r="1011" spans="12:16" x14ac:dyDescent="0.25">
      <c r="L1011" s="264">
        <f>Member!A1011</f>
        <v>25606</v>
      </c>
      <c r="M1011">
        <f>SUMIF(Erfassung3!BD:BD,L1011,Erfassung3!BW:BW)</f>
        <v>0</v>
      </c>
      <c r="N1011">
        <f>SUMIF(Erfassung3!BD:BD,L1011,Erfassung3!BG:BG)</f>
        <v>0</v>
      </c>
      <c r="O1011">
        <f t="shared" si="47"/>
        <v>0</v>
      </c>
      <c r="P1011">
        <f t="shared" si="46"/>
        <v>1</v>
      </c>
    </row>
    <row r="1012" spans="12:16" x14ac:dyDescent="0.25">
      <c r="L1012" s="264">
        <f>Member!A1012</f>
        <v>38550</v>
      </c>
      <c r="M1012">
        <f>SUMIF(Erfassung3!BD:BD,L1012,Erfassung3!BW:BW)</f>
        <v>0</v>
      </c>
      <c r="N1012">
        <f>SUMIF(Erfassung3!BD:BD,L1012,Erfassung3!BG:BG)</f>
        <v>0</v>
      </c>
      <c r="O1012">
        <f t="shared" si="47"/>
        <v>0</v>
      </c>
      <c r="P1012">
        <f t="shared" si="46"/>
        <v>1</v>
      </c>
    </row>
    <row r="1013" spans="12:16" x14ac:dyDescent="0.25">
      <c r="L1013" s="264">
        <f>Member!A1013</f>
        <v>7348</v>
      </c>
      <c r="M1013">
        <f>SUMIF(Erfassung3!BD:BD,L1013,Erfassung3!BW:BW)</f>
        <v>0</v>
      </c>
      <c r="N1013">
        <f>SUMIF(Erfassung3!BD:BD,L1013,Erfassung3!BG:BG)</f>
        <v>0</v>
      </c>
      <c r="O1013">
        <f t="shared" si="47"/>
        <v>0</v>
      </c>
      <c r="P1013">
        <f t="shared" si="46"/>
        <v>1</v>
      </c>
    </row>
    <row r="1014" spans="12:16" x14ac:dyDescent="0.25">
      <c r="L1014" s="264">
        <f>Member!A1014</f>
        <v>38569</v>
      </c>
      <c r="M1014">
        <f>SUMIF(Erfassung3!BD:BD,L1014,Erfassung3!BW:BW)</f>
        <v>0</v>
      </c>
      <c r="N1014">
        <f>SUMIF(Erfassung3!BD:BD,L1014,Erfassung3!BG:BG)</f>
        <v>0</v>
      </c>
      <c r="O1014">
        <f t="shared" si="47"/>
        <v>0</v>
      </c>
      <c r="P1014">
        <f t="shared" si="46"/>
        <v>1</v>
      </c>
    </row>
    <row r="1015" spans="12:16" x14ac:dyDescent="0.25">
      <c r="L1015" s="264">
        <f>Member!A1015</f>
        <v>16096</v>
      </c>
      <c r="M1015">
        <f>SUMIF(Erfassung3!BD:BD,L1015,Erfassung3!BW:BW)</f>
        <v>0</v>
      </c>
      <c r="N1015">
        <f>SUMIF(Erfassung3!BD:BD,L1015,Erfassung3!BG:BG)</f>
        <v>0</v>
      </c>
      <c r="O1015">
        <f t="shared" si="47"/>
        <v>0</v>
      </c>
      <c r="P1015">
        <f t="shared" si="46"/>
        <v>1</v>
      </c>
    </row>
    <row r="1016" spans="12:16" x14ac:dyDescent="0.25">
      <c r="L1016" s="264">
        <f>Member!A1016</f>
        <v>16099</v>
      </c>
      <c r="M1016">
        <f>SUMIF(Erfassung3!BD:BD,L1016,Erfassung3!BW:BW)</f>
        <v>0</v>
      </c>
      <c r="N1016">
        <f>SUMIF(Erfassung3!BD:BD,L1016,Erfassung3!BG:BG)</f>
        <v>0</v>
      </c>
      <c r="O1016">
        <f t="shared" si="47"/>
        <v>0</v>
      </c>
      <c r="P1016">
        <f t="shared" si="46"/>
        <v>1</v>
      </c>
    </row>
    <row r="1017" spans="12:16" x14ac:dyDescent="0.25">
      <c r="L1017" s="264">
        <f>Member!A1017</f>
        <v>16094</v>
      </c>
      <c r="M1017">
        <f>SUMIF(Erfassung3!BD:BD,L1017,Erfassung3!BW:BW)</f>
        <v>0</v>
      </c>
      <c r="N1017">
        <f>SUMIF(Erfassung3!BD:BD,L1017,Erfassung3!BG:BG)</f>
        <v>0</v>
      </c>
      <c r="O1017">
        <f t="shared" si="47"/>
        <v>0</v>
      </c>
      <c r="P1017">
        <f t="shared" si="46"/>
        <v>1</v>
      </c>
    </row>
    <row r="1018" spans="12:16" x14ac:dyDescent="0.25">
      <c r="L1018" s="264">
        <f>Member!A1018</f>
        <v>16095</v>
      </c>
      <c r="M1018">
        <f>SUMIF(Erfassung3!BD:BD,L1018,Erfassung3!BW:BW)</f>
        <v>0</v>
      </c>
      <c r="N1018">
        <f>SUMIF(Erfassung3!BD:BD,L1018,Erfassung3!BG:BG)</f>
        <v>0</v>
      </c>
      <c r="O1018">
        <f t="shared" si="47"/>
        <v>0</v>
      </c>
      <c r="P1018">
        <f t="shared" si="46"/>
        <v>1</v>
      </c>
    </row>
    <row r="1019" spans="12:16" x14ac:dyDescent="0.25">
      <c r="L1019" s="264">
        <f>Member!A1019</f>
        <v>16084</v>
      </c>
      <c r="M1019">
        <f>SUMIF(Erfassung3!BD:BD,L1019,Erfassung3!BW:BW)</f>
        <v>0</v>
      </c>
      <c r="N1019">
        <f>SUMIF(Erfassung3!BD:BD,L1019,Erfassung3!BG:BG)</f>
        <v>0</v>
      </c>
      <c r="O1019">
        <f t="shared" si="47"/>
        <v>0</v>
      </c>
      <c r="P1019">
        <f t="shared" si="46"/>
        <v>1</v>
      </c>
    </row>
    <row r="1020" spans="12:16" x14ac:dyDescent="0.25">
      <c r="L1020" s="264">
        <f>Member!A1020</f>
        <v>16105</v>
      </c>
      <c r="M1020">
        <f>SUMIF(Erfassung3!BD:BD,L1020,Erfassung3!BW:BW)</f>
        <v>0</v>
      </c>
      <c r="N1020">
        <f>SUMIF(Erfassung3!BD:BD,L1020,Erfassung3!BG:BG)</f>
        <v>0</v>
      </c>
      <c r="O1020">
        <f t="shared" si="47"/>
        <v>0</v>
      </c>
      <c r="P1020">
        <f t="shared" si="46"/>
        <v>1</v>
      </c>
    </row>
    <row r="1021" spans="12:16" x14ac:dyDescent="0.25">
      <c r="L1021" s="264">
        <f>Member!A1021</f>
        <v>0</v>
      </c>
      <c r="M1021">
        <f>SUMIF(Erfassung3!BD:BD,L1021,Erfassung3!BW:BW)</f>
        <v>0</v>
      </c>
      <c r="N1021">
        <f>SUMIF(Erfassung3!BD:BD,L1021,Erfassung3!BG:BG)</f>
        <v>0</v>
      </c>
      <c r="O1021">
        <f t="shared" si="47"/>
        <v>0</v>
      </c>
      <c r="P1021">
        <f t="shared" si="46"/>
        <v>1</v>
      </c>
    </row>
    <row r="1022" spans="12:16" x14ac:dyDescent="0.25">
      <c r="L1022" s="264">
        <f>Member!A1022</f>
        <v>0</v>
      </c>
      <c r="M1022">
        <f>SUMIF(Erfassung3!BD:BD,L1022,Erfassung3!BW:BW)</f>
        <v>0</v>
      </c>
      <c r="N1022">
        <f>SUMIF(Erfassung3!BD:BD,L1022,Erfassung3!BG:BG)</f>
        <v>0</v>
      </c>
      <c r="O1022">
        <f t="shared" si="47"/>
        <v>0</v>
      </c>
      <c r="P1022">
        <f t="shared" si="46"/>
        <v>1</v>
      </c>
    </row>
    <row r="1023" spans="12:16" x14ac:dyDescent="0.25">
      <c r="L1023" s="264">
        <f>Member!A1023</f>
        <v>0</v>
      </c>
      <c r="M1023">
        <f>SUMIF(Erfassung3!BD:BD,L1023,Erfassung3!BW:BW)</f>
        <v>0</v>
      </c>
      <c r="N1023">
        <f>SUMIF(Erfassung3!BD:BD,L1023,Erfassung3!BG:BG)</f>
        <v>0</v>
      </c>
      <c r="O1023">
        <f t="shared" si="47"/>
        <v>0</v>
      </c>
      <c r="P1023">
        <f t="shared" si="46"/>
        <v>1</v>
      </c>
    </row>
    <row r="1024" spans="12:16" x14ac:dyDescent="0.25">
      <c r="L1024" s="264">
        <f>Member!A1024</f>
        <v>0</v>
      </c>
      <c r="M1024">
        <f>SUMIF(Erfassung3!BD:BD,L1024,Erfassung3!BW:BW)</f>
        <v>0</v>
      </c>
      <c r="N1024">
        <f>SUMIF(Erfassung3!BD:BD,L1024,Erfassung3!BG:BG)</f>
        <v>0</v>
      </c>
      <c r="O1024">
        <f t="shared" si="47"/>
        <v>0</v>
      </c>
      <c r="P1024">
        <f t="shared" si="46"/>
        <v>1</v>
      </c>
    </row>
    <row r="1025" spans="12:16" x14ac:dyDescent="0.25">
      <c r="L1025" s="264">
        <f>Member!A1025</f>
        <v>0</v>
      </c>
      <c r="M1025">
        <f>SUMIF(Erfassung3!BD:BD,L1025,Erfassung3!BW:BW)</f>
        <v>0</v>
      </c>
      <c r="N1025">
        <f>SUMIF(Erfassung3!BD:BD,L1025,Erfassung3!BG:BG)</f>
        <v>0</v>
      </c>
      <c r="O1025">
        <f t="shared" si="47"/>
        <v>0</v>
      </c>
      <c r="P1025">
        <f t="shared" si="46"/>
        <v>1</v>
      </c>
    </row>
    <row r="1026" spans="12:16" x14ac:dyDescent="0.25">
      <c r="L1026" s="264">
        <f>Member!A1026</f>
        <v>0</v>
      </c>
      <c r="M1026">
        <f>SUMIF(Erfassung3!BD:BD,L1026,Erfassung3!BW:BW)</f>
        <v>0</v>
      </c>
      <c r="N1026">
        <f>SUMIF(Erfassung3!BD:BD,L1026,Erfassung3!BG:BG)</f>
        <v>0</v>
      </c>
      <c r="O1026">
        <f t="shared" si="47"/>
        <v>0</v>
      </c>
      <c r="P1026">
        <f t="shared" ref="P1026:P1089" si="48">RANK(O1026,O:O)</f>
        <v>1</v>
      </c>
    </row>
    <row r="1027" spans="12:16" x14ac:dyDescent="0.25">
      <c r="L1027" s="264">
        <f>Member!A1027</f>
        <v>0</v>
      </c>
      <c r="M1027">
        <f>SUMIF(Erfassung3!BD:BD,L1027,Erfassung3!BW:BW)</f>
        <v>0</v>
      </c>
      <c r="N1027">
        <f>SUMIF(Erfassung3!BD:BD,L1027,Erfassung3!BG:BG)</f>
        <v>0</v>
      </c>
      <c r="O1027">
        <f t="shared" ref="O1027:O1090" si="49">IF(N1027=0,0,M1027/N1027-ROW()/1000000000)</f>
        <v>0</v>
      </c>
      <c r="P1027">
        <f t="shared" si="48"/>
        <v>1</v>
      </c>
    </row>
    <row r="1028" spans="12:16" x14ac:dyDescent="0.25">
      <c r="L1028" s="264">
        <f>Member!A1028</f>
        <v>0</v>
      </c>
      <c r="M1028">
        <f>SUMIF(Erfassung3!BD:BD,L1028,Erfassung3!BW:BW)</f>
        <v>0</v>
      </c>
      <c r="N1028">
        <f>SUMIF(Erfassung3!BD:BD,L1028,Erfassung3!BG:BG)</f>
        <v>0</v>
      </c>
      <c r="O1028">
        <f t="shared" si="49"/>
        <v>0</v>
      </c>
      <c r="P1028">
        <f t="shared" si="48"/>
        <v>1</v>
      </c>
    </row>
    <row r="1029" spans="12:16" x14ac:dyDescent="0.25">
      <c r="L1029" s="264">
        <f>Member!A1029</f>
        <v>0</v>
      </c>
      <c r="M1029">
        <f>SUMIF(Erfassung3!BD:BD,L1029,Erfassung3!BW:BW)</f>
        <v>0</v>
      </c>
      <c r="N1029">
        <f>SUMIF(Erfassung3!BD:BD,L1029,Erfassung3!BG:BG)</f>
        <v>0</v>
      </c>
      <c r="O1029">
        <f t="shared" si="49"/>
        <v>0</v>
      </c>
      <c r="P1029">
        <f t="shared" si="48"/>
        <v>1</v>
      </c>
    </row>
    <row r="1030" spans="12:16" x14ac:dyDescent="0.25">
      <c r="L1030" s="264">
        <f>Member!A1030</f>
        <v>0</v>
      </c>
      <c r="M1030">
        <f>SUMIF(Erfassung3!BD:BD,L1030,Erfassung3!BW:BW)</f>
        <v>0</v>
      </c>
      <c r="N1030">
        <f>SUMIF(Erfassung3!BD:BD,L1030,Erfassung3!BG:BG)</f>
        <v>0</v>
      </c>
      <c r="O1030">
        <f t="shared" si="49"/>
        <v>0</v>
      </c>
      <c r="P1030">
        <f t="shared" si="48"/>
        <v>1</v>
      </c>
    </row>
    <row r="1031" spans="12:16" x14ac:dyDescent="0.25">
      <c r="L1031" s="264">
        <f>Member!A1031</f>
        <v>0</v>
      </c>
      <c r="M1031">
        <f>SUMIF(Erfassung3!BD:BD,L1031,Erfassung3!BW:BW)</f>
        <v>0</v>
      </c>
      <c r="N1031">
        <f>SUMIF(Erfassung3!BD:BD,L1031,Erfassung3!BG:BG)</f>
        <v>0</v>
      </c>
      <c r="O1031">
        <f t="shared" si="49"/>
        <v>0</v>
      </c>
      <c r="P1031">
        <f t="shared" si="48"/>
        <v>1</v>
      </c>
    </row>
    <row r="1032" spans="12:16" x14ac:dyDescent="0.25">
      <c r="L1032" s="264">
        <f>Member!A1032</f>
        <v>0</v>
      </c>
      <c r="M1032">
        <f>SUMIF(Erfassung3!BD:BD,L1032,Erfassung3!BW:BW)</f>
        <v>0</v>
      </c>
      <c r="N1032">
        <f>SUMIF(Erfassung3!BD:BD,L1032,Erfassung3!BG:BG)</f>
        <v>0</v>
      </c>
      <c r="O1032">
        <f t="shared" si="49"/>
        <v>0</v>
      </c>
      <c r="P1032">
        <f t="shared" si="48"/>
        <v>1</v>
      </c>
    </row>
    <row r="1033" spans="12:16" x14ac:dyDescent="0.25">
      <c r="L1033" s="264">
        <f>Member!A1033</f>
        <v>0</v>
      </c>
      <c r="M1033">
        <f>SUMIF(Erfassung3!BD:BD,L1033,Erfassung3!BW:BW)</f>
        <v>0</v>
      </c>
      <c r="N1033">
        <f>SUMIF(Erfassung3!BD:BD,L1033,Erfassung3!BG:BG)</f>
        <v>0</v>
      </c>
      <c r="O1033">
        <f t="shared" si="49"/>
        <v>0</v>
      </c>
      <c r="P1033">
        <f t="shared" si="48"/>
        <v>1</v>
      </c>
    </row>
    <row r="1034" spans="12:16" x14ac:dyDescent="0.25">
      <c r="L1034" s="264">
        <f>Member!A1034</f>
        <v>0</v>
      </c>
      <c r="M1034">
        <f>SUMIF(Erfassung3!BD:BD,L1034,Erfassung3!BW:BW)</f>
        <v>0</v>
      </c>
      <c r="N1034">
        <f>SUMIF(Erfassung3!BD:BD,L1034,Erfassung3!BG:BG)</f>
        <v>0</v>
      </c>
      <c r="O1034">
        <f t="shared" si="49"/>
        <v>0</v>
      </c>
      <c r="P1034">
        <f t="shared" si="48"/>
        <v>1</v>
      </c>
    </row>
    <row r="1035" spans="12:16" x14ac:dyDescent="0.25">
      <c r="L1035" s="264">
        <f>Member!A1035</f>
        <v>0</v>
      </c>
      <c r="M1035">
        <f>SUMIF(Erfassung3!BD:BD,L1035,Erfassung3!BW:BW)</f>
        <v>0</v>
      </c>
      <c r="N1035">
        <f>SUMIF(Erfassung3!BD:BD,L1035,Erfassung3!BG:BG)</f>
        <v>0</v>
      </c>
      <c r="O1035">
        <f t="shared" si="49"/>
        <v>0</v>
      </c>
      <c r="P1035">
        <f t="shared" si="48"/>
        <v>1</v>
      </c>
    </row>
    <row r="1036" spans="12:16" x14ac:dyDescent="0.25">
      <c r="L1036" s="264">
        <f>Member!A1036</f>
        <v>0</v>
      </c>
      <c r="M1036">
        <f>SUMIF(Erfassung3!BD:BD,L1036,Erfassung3!BW:BW)</f>
        <v>0</v>
      </c>
      <c r="N1036">
        <f>SUMIF(Erfassung3!BD:BD,L1036,Erfassung3!BG:BG)</f>
        <v>0</v>
      </c>
      <c r="O1036">
        <f t="shared" si="49"/>
        <v>0</v>
      </c>
      <c r="P1036">
        <f t="shared" si="48"/>
        <v>1</v>
      </c>
    </row>
    <row r="1037" spans="12:16" x14ac:dyDescent="0.25">
      <c r="L1037" s="264">
        <f>Member!A1037</f>
        <v>0</v>
      </c>
      <c r="M1037">
        <f>SUMIF(Erfassung3!BD:BD,L1037,Erfassung3!BW:BW)</f>
        <v>0</v>
      </c>
      <c r="N1037">
        <f>SUMIF(Erfassung3!BD:BD,L1037,Erfassung3!BG:BG)</f>
        <v>0</v>
      </c>
      <c r="O1037">
        <f t="shared" si="49"/>
        <v>0</v>
      </c>
      <c r="P1037">
        <f t="shared" si="48"/>
        <v>1</v>
      </c>
    </row>
    <row r="1038" spans="12:16" x14ac:dyDescent="0.25">
      <c r="L1038" s="264">
        <f>Member!A1038</f>
        <v>0</v>
      </c>
      <c r="M1038">
        <f>SUMIF(Erfassung3!BD:BD,L1038,Erfassung3!BW:BW)</f>
        <v>0</v>
      </c>
      <c r="N1038">
        <f>SUMIF(Erfassung3!BD:BD,L1038,Erfassung3!BG:BG)</f>
        <v>0</v>
      </c>
      <c r="O1038">
        <f t="shared" si="49"/>
        <v>0</v>
      </c>
      <c r="P1038">
        <f t="shared" si="48"/>
        <v>1</v>
      </c>
    </row>
    <row r="1039" spans="12:16" x14ac:dyDescent="0.25">
      <c r="L1039" s="264">
        <f>Member!A1039</f>
        <v>0</v>
      </c>
      <c r="M1039">
        <f>SUMIF(Erfassung3!BD:BD,L1039,Erfassung3!BW:BW)</f>
        <v>0</v>
      </c>
      <c r="N1039">
        <f>SUMIF(Erfassung3!BD:BD,L1039,Erfassung3!BG:BG)</f>
        <v>0</v>
      </c>
      <c r="O1039">
        <f t="shared" si="49"/>
        <v>0</v>
      </c>
      <c r="P1039">
        <f t="shared" si="48"/>
        <v>1</v>
      </c>
    </row>
    <row r="1040" spans="12:16" x14ac:dyDescent="0.25">
      <c r="L1040" s="264">
        <f>Member!A1040</f>
        <v>0</v>
      </c>
      <c r="M1040">
        <f>SUMIF(Erfassung3!BD:BD,L1040,Erfassung3!BW:BW)</f>
        <v>0</v>
      </c>
      <c r="N1040">
        <f>SUMIF(Erfassung3!BD:BD,L1040,Erfassung3!BG:BG)</f>
        <v>0</v>
      </c>
      <c r="O1040">
        <f t="shared" si="49"/>
        <v>0</v>
      </c>
      <c r="P1040">
        <f t="shared" si="48"/>
        <v>1</v>
      </c>
    </row>
    <row r="1041" spans="12:16" x14ac:dyDescent="0.25">
      <c r="L1041" s="264">
        <f>Member!A1041</f>
        <v>0</v>
      </c>
      <c r="M1041">
        <f>SUMIF(Erfassung3!BD:BD,L1041,Erfassung3!BW:BW)</f>
        <v>0</v>
      </c>
      <c r="N1041">
        <f>SUMIF(Erfassung3!BD:BD,L1041,Erfassung3!BG:BG)</f>
        <v>0</v>
      </c>
      <c r="O1041">
        <f t="shared" si="49"/>
        <v>0</v>
      </c>
      <c r="P1041">
        <f t="shared" si="48"/>
        <v>1</v>
      </c>
    </row>
    <row r="1042" spans="12:16" x14ac:dyDescent="0.25">
      <c r="L1042" s="264">
        <f>Member!A1042</f>
        <v>0</v>
      </c>
      <c r="M1042">
        <f>SUMIF(Erfassung3!BD:BD,L1042,Erfassung3!BW:BW)</f>
        <v>0</v>
      </c>
      <c r="N1042">
        <f>SUMIF(Erfassung3!BD:BD,L1042,Erfassung3!BG:BG)</f>
        <v>0</v>
      </c>
      <c r="O1042">
        <f t="shared" si="49"/>
        <v>0</v>
      </c>
      <c r="P1042">
        <f t="shared" si="48"/>
        <v>1</v>
      </c>
    </row>
    <row r="1043" spans="12:16" x14ac:dyDescent="0.25">
      <c r="L1043" s="264">
        <f>Member!A1043</f>
        <v>0</v>
      </c>
      <c r="M1043">
        <f>SUMIF(Erfassung3!BD:BD,L1043,Erfassung3!BW:BW)</f>
        <v>0</v>
      </c>
      <c r="N1043">
        <f>SUMIF(Erfassung3!BD:BD,L1043,Erfassung3!BG:BG)</f>
        <v>0</v>
      </c>
      <c r="O1043">
        <f t="shared" si="49"/>
        <v>0</v>
      </c>
      <c r="P1043">
        <f t="shared" si="48"/>
        <v>1</v>
      </c>
    </row>
    <row r="1044" spans="12:16" x14ac:dyDescent="0.25">
      <c r="L1044" s="264">
        <f>Member!A1044</f>
        <v>0</v>
      </c>
      <c r="M1044">
        <f>SUMIF(Erfassung3!BD:BD,L1044,Erfassung3!BW:BW)</f>
        <v>0</v>
      </c>
      <c r="N1044">
        <f>SUMIF(Erfassung3!BD:BD,L1044,Erfassung3!BG:BG)</f>
        <v>0</v>
      </c>
      <c r="O1044">
        <f t="shared" si="49"/>
        <v>0</v>
      </c>
      <c r="P1044">
        <f t="shared" si="48"/>
        <v>1</v>
      </c>
    </row>
    <row r="1045" spans="12:16" x14ac:dyDescent="0.25">
      <c r="L1045" s="264">
        <f>Member!A1045</f>
        <v>0</v>
      </c>
      <c r="M1045">
        <f>SUMIF(Erfassung3!BD:BD,L1045,Erfassung3!BW:BW)</f>
        <v>0</v>
      </c>
      <c r="N1045">
        <f>SUMIF(Erfassung3!BD:BD,L1045,Erfassung3!BG:BG)</f>
        <v>0</v>
      </c>
      <c r="O1045">
        <f t="shared" si="49"/>
        <v>0</v>
      </c>
      <c r="P1045">
        <f t="shared" si="48"/>
        <v>1</v>
      </c>
    </row>
    <row r="1046" spans="12:16" x14ac:dyDescent="0.25">
      <c r="L1046" s="264">
        <f>Member!A1046</f>
        <v>0</v>
      </c>
      <c r="M1046">
        <f>SUMIF(Erfassung3!BD:BD,L1046,Erfassung3!BW:BW)</f>
        <v>0</v>
      </c>
      <c r="N1046">
        <f>SUMIF(Erfassung3!BD:BD,L1046,Erfassung3!BG:BG)</f>
        <v>0</v>
      </c>
      <c r="O1046">
        <f t="shared" si="49"/>
        <v>0</v>
      </c>
      <c r="P1046">
        <f t="shared" si="48"/>
        <v>1</v>
      </c>
    </row>
    <row r="1047" spans="12:16" x14ac:dyDescent="0.25">
      <c r="L1047" s="264">
        <f>Member!A1047</f>
        <v>0</v>
      </c>
      <c r="M1047">
        <f>SUMIF(Erfassung3!BD:BD,L1047,Erfassung3!BW:BW)</f>
        <v>0</v>
      </c>
      <c r="N1047">
        <f>SUMIF(Erfassung3!BD:BD,L1047,Erfassung3!BG:BG)</f>
        <v>0</v>
      </c>
      <c r="O1047">
        <f t="shared" si="49"/>
        <v>0</v>
      </c>
      <c r="P1047">
        <f t="shared" si="48"/>
        <v>1</v>
      </c>
    </row>
    <row r="1048" spans="12:16" x14ac:dyDescent="0.25">
      <c r="L1048" s="264">
        <f>Member!A1048</f>
        <v>0</v>
      </c>
      <c r="M1048">
        <f>SUMIF(Erfassung3!BD:BD,L1048,Erfassung3!BW:BW)</f>
        <v>0</v>
      </c>
      <c r="N1048">
        <f>SUMIF(Erfassung3!BD:BD,L1048,Erfassung3!BG:BG)</f>
        <v>0</v>
      </c>
      <c r="O1048">
        <f t="shared" si="49"/>
        <v>0</v>
      </c>
      <c r="P1048">
        <f t="shared" si="48"/>
        <v>1</v>
      </c>
    </row>
    <row r="1049" spans="12:16" x14ac:dyDescent="0.25">
      <c r="L1049" s="264">
        <f>Member!A1049</f>
        <v>0</v>
      </c>
      <c r="M1049">
        <f>SUMIF(Erfassung3!BD:BD,L1049,Erfassung3!BW:BW)</f>
        <v>0</v>
      </c>
      <c r="N1049">
        <f>SUMIF(Erfassung3!BD:BD,L1049,Erfassung3!BG:BG)</f>
        <v>0</v>
      </c>
      <c r="O1049">
        <f t="shared" si="49"/>
        <v>0</v>
      </c>
      <c r="P1049">
        <f t="shared" si="48"/>
        <v>1</v>
      </c>
    </row>
    <row r="1050" spans="12:16" x14ac:dyDescent="0.25">
      <c r="L1050" s="264">
        <f>Member!A1050</f>
        <v>0</v>
      </c>
      <c r="M1050">
        <f>SUMIF(Erfassung3!BD:BD,L1050,Erfassung3!BW:BW)</f>
        <v>0</v>
      </c>
      <c r="N1050">
        <f>SUMIF(Erfassung3!BD:BD,L1050,Erfassung3!BG:BG)</f>
        <v>0</v>
      </c>
      <c r="O1050">
        <f t="shared" si="49"/>
        <v>0</v>
      </c>
      <c r="P1050">
        <f t="shared" si="48"/>
        <v>1</v>
      </c>
    </row>
    <row r="1051" spans="12:16" x14ac:dyDescent="0.25">
      <c r="L1051" s="264">
        <f>Member!A1051</f>
        <v>0</v>
      </c>
      <c r="M1051">
        <f>SUMIF(Erfassung3!BD:BD,L1051,Erfassung3!BW:BW)</f>
        <v>0</v>
      </c>
      <c r="N1051">
        <f>SUMIF(Erfassung3!BD:BD,L1051,Erfassung3!BG:BG)</f>
        <v>0</v>
      </c>
      <c r="O1051">
        <f t="shared" si="49"/>
        <v>0</v>
      </c>
      <c r="P1051">
        <f t="shared" si="48"/>
        <v>1</v>
      </c>
    </row>
    <row r="1052" spans="12:16" x14ac:dyDescent="0.25">
      <c r="L1052" s="264">
        <f>Member!A1052</f>
        <v>0</v>
      </c>
      <c r="M1052">
        <f>SUMIF(Erfassung3!BD:BD,L1052,Erfassung3!BW:BW)</f>
        <v>0</v>
      </c>
      <c r="N1052">
        <f>SUMIF(Erfassung3!BD:BD,L1052,Erfassung3!BG:BG)</f>
        <v>0</v>
      </c>
      <c r="O1052">
        <f t="shared" si="49"/>
        <v>0</v>
      </c>
      <c r="P1052">
        <f t="shared" si="48"/>
        <v>1</v>
      </c>
    </row>
    <row r="1053" spans="12:16" x14ac:dyDescent="0.25">
      <c r="L1053" s="264">
        <f>Member!A1053</f>
        <v>0</v>
      </c>
      <c r="M1053">
        <f>SUMIF(Erfassung3!BD:BD,L1053,Erfassung3!BW:BW)</f>
        <v>0</v>
      </c>
      <c r="N1053">
        <f>SUMIF(Erfassung3!BD:BD,L1053,Erfassung3!BG:BG)</f>
        <v>0</v>
      </c>
      <c r="O1053">
        <f t="shared" si="49"/>
        <v>0</v>
      </c>
      <c r="P1053">
        <f t="shared" si="48"/>
        <v>1</v>
      </c>
    </row>
    <row r="1054" spans="12:16" x14ac:dyDescent="0.25">
      <c r="L1054" s="264">
        <f>Member!A1054</f>
        <v>0</v>
      </c>
      <c r="M1054">
        <f>SUMIF(Erfassung3!BD:BD,L1054,Erfassung3!BW:BW)</f>
        <v>0</v>
      </c>
      <c r="N1054">
        <f>SUMIF(Erfassung3!BD:BD,L1054,Erfassung3!BG:BG)</f>
        <v>0</v>
      </c>
      <c r="O1054">
        <f t="shared" si="49"/>
        <v>0</v>
      </c>
      <c r="P1054">
        <f t="shared" si="48"/>
        <v>1</v>
      </c>
    </row>
    <row r="1055" spans="12:16" x14ac:dyDescent="0.25">
      <c r="L1055" s="264">
        <f>Member!A1055</f>
        <v>0</v>
      </c>
      <c r="M1055">
        <f>SUMIF(Erfassung3!BD:BD,L1055,Erfassung3!BW:BW)</f>
        <v>0</v>
      </c>
      <c r="N1055">
        <f>SUMIF(Erfassung3!BD:BD,L1055,Erfassung3!BG:BG)</f>
        <v>0</v>
      </c>
      <c r="O1055">
        <f t="shared" si="49"/>
        <v>0</v>
      </c>
      <c r="P1055">
        <f t="shared" si="48"/>
        <v>1</v>
      </c>
    </row>
    <row r="1056" spans="12:16" x14ac:dyDescent="0.25">
      <c r="L1056" s="264">
        <f>Member!A1056</f>
        <v>0</v>
      </c>
      <c r="M1056">
        <f>SUMIF(Erfassung3!BD:BD,L1056,Erfassung3!BW:BW)</f>
        <v>0</v>
      </c>
      <c r="N1056">
        <f>SUMIF(Erfassung3!BD:BD,L1056,Erfassung3!BG:BG)</f>
        <v>0</v>
      </c>
      <c r="O1056">
        <f t="shared" si="49"/>
        <v>0</v>
      </c>
      <c r="P1056">
        <f t="shared" si="48"/>
        <v>1</v>
      </c>
    </row>
    <row r="1057" spans="12:16" x14ac:dyDescent="0.25">
      <c r="L1057" s="264">
        <f>Member!A1057</f>
        <v>0</v>
      </c>
      <c r="M1057">
        <f>SUMIF(Erfassung3!BD:BD,L1057,Erfassung3!BW:BW)</f>
        <v>0</v>
      </c>
      <c r="N1057">
        <f>SUMIF(Erfassung3!BD:BD,L1057,Erfassung3!BG:BG)</f>
        <v>0</v>
      </c>
      <c r="O1057">
        <f t="shared" si="49"/>
        <v>0</v>
      </c>
      <c r="P1057">
        <f t="shared" si="48"/>
        <v>1</v>
      </c>
    </row>
    <row r="1058" spans="12:16" x14ac:dyDescent="0.25">
      <c r="L1058" s="264">
        <f>Member!A1058</f>
        <v>0</v>
      </c>
      <c r="M1058">
        <f>SUMIF(Erfassung3!BD:BD,L1058,Erfassung3!BW:BW)</f>
        <v>0</v>
      </c>
      <c r="N1058">
        <f>SUMIF(Erfassung3!BD:BD,L1058,Erfassung3!BG:BG)</f>
        <v>0</v>
      </c>
      <c r="O1058">
        <f t="shared" si="49"/>
        <v>0</v>
      </c>
      <c r="P1058">
        <f t="shared" si="48"/>
        <v>1</v>
      </c>
    </row>
    <row r="1059" spans="12:16" x14ac:dyDescent="0.25">
      <c r="L1059" s="264">
        <f>Member!A1059</f>
        <v>0</v>
      </c>
      <c r="M1059">
        <f>SUMIF(Erfassung3!BD:BD,L1059,Erfassung3!BW:BW)</f>
        <v>0</v>
      </c>
      <c r="N1059">
        <f>SUMIF(Erfassung3!BD:BD,L1059,Erfassung3!BG:BG)</f>
        <v>0</v>
      </c>
      <c r="O1059">
        <f t="shared" si="49"/>
        <v>0</v>
      </c>
      <c r="P1059">
        <f t="shared" si="48"/>
        <v>1</v>
      </c>
    </row>
    <row r="1060" spans="12:16" x14ac:dyDescent="0.25">
      <c r="L1060" s="264">
        <f>Member!A1060</f>
        <v>0</v>
      </c>
      <c r="M1060">
        <f>SUMIF(Erfassung3!BD:BD,L1060,Erfassung3!BW:BW)</f>
        <v>0</v>
      </c>
      <c r="N1060">
        <f>SUMIF(Erfassung3!BD:BD,L1060,Erfassung3!BG:BG)</f>
        <v>0</v>
      </c>
      <c r="O1060">
        <f t="shared" si="49"/>
        <v>0</v>
      </c>
      <c r="P1060">
        <f t="shared" si="48"/>
        <v>1</v>
      </c>
    </row>
    <row r="1061" spans="12:16" x14ac:dyDescent="0.25">
      <c r="L1061" s="264">
        <f>Member!A1061</f>
        <v>0</v>
      </c>
      <c r="M1061">
        <f>SUMIF(Erfassung3!BD:BD,L1061,Erfassung3!BW:BW)</f>
        <v>0</v>
      </c>
      <c r="N1061">
        <f>SUMIF(Erfassung3!BD:BD,L1061,Erfassung3!BG:BG)</f>
        <v>0</v>
      </c>
      <c r="O1061">
        <f t="shared" si="49"/>
        <v>0</v>
      </c>
      <c r="P1061">
        <f t="shared" si="48"/>
        <v>1</v>
      </c>
    </row>
    <row r="1062" spans="12:16" x14ac:dyDescent="0.25">
      <c r="L1062" s="264">
        <f>Member!A1062</f>
        <v>0</v>
      </c>
      <c r="M1062">
        <f>SUMIF(Erfassung3!BD:BD,L1062,Erfassung3!BW:BW)</f>
        <v>0</v>
      </c>
      <c r="N1062">
        <f>SUMIF(Erfassung3!BD:BD,L1062,Erfassung3!BG:BG)</f>
        <v>0</v>
      </c>
      <c r="O1062">
        <f t="shared" si="49"/>
        <v>0</v>
      </c>
      <c r="P1062">
        <f t="shared" si="48"/>
        <v>1</v>
      </c>
    </row>
    <row r="1063" spans="12:16" x14ac:dyDescent="0.25">
      <c r="L1063" s="264">
        <f>Member!A1063</f>
        <v>0</v>
      </c>
      <c r="M1063">
        <f>SUMIF(Erfassung3!BD:BD,L1063,Erfassung3!BW:BW)</f>
        <v>0</v>
      </c>
      <c r="N1063">
        <f>SUMIF(Erfassung3!BD:BD,L1063,Erfassung3!BG:BG)</f>
        <v>0</v>
      </c>
      <c r="O1063">
        <f t="shared" si="49"/>
        <v>0</v>
      </c>
      <c r="P1063">
        <f t="shared" si="48"/>
        <v>1</v>
      </c>
    </row>
    <row r="1064" spans="12:16" x14ac:dyDescent="0.25">
      <c r="L1064" s="264">
        <f>Member!A1064</f>
        <v>0</v>
      </c>
      <c r="M1064">
        <f>SUMIF(Erfassung3!BD:BD,L1064,Erfassung3!BW:BW)</f>
        <v>0</v>
      </c>
      <c r="N1064">
        <f>SUMIF(Erfassung3!BD:BD,L1064,Erfassung3!BG:BG)</f>
        <v>0</v>
      </c>
      <c r="O1064">
        <f t="shared" si="49"/>
        <v>0</v>
      </c>
      <c r="P1064">
        <f t="shared" si="48"/>
        <v>1</v>
      </c>
    </row>
    <row r="1065" spans="12:16" x14ac:dyDescent="0.25">
      <c r="L1065" s="264">
        <f>Member!A1065</f>
        <v>0</v>
      </c>
      <c r="M1065">
        <f>SUMIF(Erfassung3!BD:BD,L1065,Erfassung3!BW:BW)</f>
        <v>0</v>
      </c>
      <c r="N1065">
        <f>SUMIF(Erfassung3!BD:BD,L1065,Erfassung3!BG:BG)</f>
        <v>0</v>
      </c>
      <c r="O1065">
        <f t="shared" si="49"/>
        <v>0</v>
      </c>
      <c r="P1065">
        <f t="shared" si="48"/>
        <v>1</v>
      </c>
    </row>
    <row r="1066" spans="12:16" x14ac:dyDescent="0.25">
      <c r="L1066" s="264">
        <f>Member!A1066</f>
        <v>0</v>
      </c>
      <c r="M1066">
        <f>SUMIF(Erfassung3!BD:BD,L1066,Erfassung3!BW:BW)</f>
        <v>0</v>
      </c>
      <c r="N1066">
        <f>SUMIF(Erfassung3!BD:BD,L1066,Erfassung3!BG:BG)</f>
        <v>0</v>
      </c>
      <c r="O1066">
        <f t="shared" si="49"/>
        <v>0</v>
      </c>
      <c r="P1066">
        <f t="shared" si="48"/>
        <v>1</v>
      </c>
    </row>
    <row r="1067" spans="12:16" x14ac:dyDescent="0.25">
      <c r="L1067" s="264">
        <f>Member!A1067</f>
        <v>0</v>
      </c>
      <c r="M1067">
        <f>SUMIF(Erfassung3!BD:BD,L1067,Erfassung3!BW:BW)</f>
        <v>0</v>
      </c>
      <c r="N1067">
        <f>SUMIF(Erfassung3!BD:BD,L1067,Erfassung3!BG:BG)</f>
        <v>0</v>
      </c>
      <c r="O1067">
        <f t="shared" si="49"/>
        <v>0</v>
      </c>
      <c r="P1067">
        <f t="shared" si="48"/>
        <v>1</v>
      </c>
    </row>
    <row r="1068" spans="12:16" x14ac:dyDescent="0.25">
      <c r="L1068" s="264">
        <f>Member!A1068</f>
        <v>0</v>
      </c>
      <c r="M1068">
        <f>SUMIF(Erfassung3!BD:BD,L1068,Erfassung3!BW:BW)</f>
        <v>0</v>
      </c>
      <c r="N1068">
        <f>SUMIF(Erfassung3!BD:BD,L1068,Erfassung3!BG:BG)</f>
        <v>0</v>
      </c>
      <c r="O1068">
        <f t="shared" si="49"/>
        <v>0</v>
      </c>
      <c r="P1068">
        <f t="shared" si="48"/>
        <v>1</v>
      </c>
    </row>
    <row r="1069" spans="12:16" x14ac:dyDescent="0.25">
      <c r="L1069" s="264">
        <f>Member!A1069</f>
        <v>0</v>
      </c>
      <c r="M1069">
        <f>SUMIF(Erfassung3!BD:BD,L1069,Erfassung3!BW:BW)</f>
        <v>0</v>
      </c>
      <c r="N1069">
        <f>SUMIF(Erfassung3!BD:BD,L1069,Erfassung3!BG:BG)</f>
        <v>0</v>
      </c>
      <c r="O1069">
        <f t="shared" si="49"/>
        <v>0</v>
      </c>
      <c r="P1069">
        <f t="shared" si="48"/>
        <v>1</v>
      </c>
    </row>
    <row r="1070" spans="12:16" x14ac:dyDescent="0.25">
      <c r="L1070" s="264">
        <f>Member!A1070</f>
        <v>0</v>
      </c>
      <c r="M1070">
        <f>SUMIF(Erfassung3!BD:BD,L1070,Erfassung3!BW:BW)</f>
        <v>0</v>
      </c>
      <c r="N1070">
        <f>SUMIF(Erfassung3!BD:BD,L1070,Erfassung3!BG:BG)</f>
        <v>0</v>
      </c>
      <c r="O1070">
        <f t="shared" si="49"/>
        <v>0</v>
      </c>
      <c r="P1070">
        <f t="shared" si="48"/>
        <v>1</v>
      </c>
    </row>
    <row r="1071" spans="12:16" x14ac:dyDescent="0.25">
      <c r="L1071" s="264">
        <f>Member!A1071</f>
        <v>0</v>
      </c>
      <c r="M1071">
        <f>SUMIF(Erfassung3!BD:BD,L1071,Erfassung3!BW:BW)</f>
        <v>0</v>
      </c>
      <c r="N1071">
        <f>SUMIF(Erfassung3!BD:BD,L1071,Erfassung3!BG:BG)</f>
        <v>0</v>
      </c>
      <c r="O1071">
        <f t="shared" si="49"/>
        <v>0</v>
      </c>
      <c r="P1071">
        <f t="shared" si="48"/>
        <v>1</v>
      </c>
    </row>
    <row r="1072" spans="12:16" x14ac:dyDescent="0.25">
      <c r="L1072" s="264">
        <f>Member!A1072</f>
        <v>0</v>
      </c>
      <c r="M1072">
        <f>SUMIF(Erfassung3!BD:BD,L1072,Erfassung3!BW:BW)</f>
        <v>0</v>
      </c>
      <c r="N1072">
        <f>SUMIF(Erfassung3!BD:BD,L1072,Erfassung3!BG:BG)</f>
        <v>0</v>
      </c>
      <c r="O1072">
        <f t="shared" si="49"/>
        <v>0</v>
      </c>
      <c r="P1072">
        <f t="shared" si="48"/>
        <v>1</v>
      </c>
    </row>
    <row r="1073" spans="12:16" x14ac:dyDescent="0.25">
      <c r="L1073" s="264">
        <f>Member!A1073</f>
        <v>0</v>
      </c>
      <c r="M1073">
        <f>SUMIF(Erfassung3!BD:BD,L1073,Erfassung3!BW:BW)</f>
        <v>0</v>
      </c>
      <c r="N1073">
        <f>SUMIF(Erfassung3!BD:BD,L1073,Erfassung3!BG:BG)</f>
        <v>0</v>
      </c>
      <c r="O1073">
        <f t="shared" si="49"/>
        <v>0</v>
      </c>
      <c r="P1073">
        <f t="shared" si="48"/>
        <v>1</v>
      </c>
    </row>
    <row r="1074" spans="12:16" x14ac:dyDescent="0.25">
      <c r="L1074" s="264">
        <f>Member!A1074</f>
        <v>0</v>
      </c>
      <c r="M1074">
        <f>SUMIF(Erfassung3!BD:BD,L1074,Erfassung3!BW:BW)</f>
        <v>0</v>
      </c>
      <c r="N1074">
        <f>SUMIF(Erfassung3!BD:BD,L1074,Erfassung3!BG:BG)</f>
        <v>0</v>
      </c>
      <c r="O1074">
        <f t="shared" si="49"/>
        <v>0</v>
      </c>
      <c r="P1074">
        <f t="shared" si="48"/>
        <v>1</v>
      </c>
    </row>
    <row r="1075" spans="12:16" x14ac:dyDescent="0.25">
      <c r="L1075" s="264">
        <f>Member!A1075</f>
        <v>0</v>
      </c>
      <c r="M1075">
        <f>SUMIF(Erfassung3!BD:BD,L1075,Erfassung3!BW:BW)</f>
        <v>0</v>
      </c>
      <c r="N1075">
        <f>SUMIF(Erfassung3!BD:BD,L1075,Erfassung3!BG:BG)</f>
        <v>0</v>
      </c>
      <c r="O1075">
        <f t="shared" si="49"/>
        <v>0</v>
      </c>
      <c r="P1075">
        <f t="shared" si="48"/>
        <v>1</v>
      </c>
    </row>
    <row r="1076" spans="12:16" x14ac:dyDescent="0.25">
      <c r="L1076" s="264">
        <f>Member!A1076</f>
        <v>0</v>
      </c>
      <c r="M1076">
        <f>SUMIF(Erfassung3!BD:BD,L1076,Erfassung3!BW:BW)</f>
        <v>0</v>
      </c>
      <c r="N1076">
        <f>SUMIF(Erfassung3!BD:BD,L1076,Erfassung3!BG:BG)</f>
        <v>0</v>
      </c>
      <c r="O1076">
        <f t="shared" si="49"/>
        <v>0</v>
      </c>
      <c r="P1076">
        <f t="shared" si="48"/>
        <v>1</v>
      </c>
    </row>
    <row r="1077" spans="12:16" x14ac:dyDescent="0.25">
      <c r="L1077" s="264">
        <f>Member!A1077</f>
        <v>0</v>
      </c>
      <c r="M1077">
        <f>SUMIF(Erfassung3!BD:BD,L1077,Erfassung3!BW:BW)</f>
        <v>0</v>
      </c>
      <c r="N1077">
        <f>SUMIF(Erfassung3!BD:BD,L1077,Erfassung3!BG:BG)</f>
        <v>0</v>
      </c>
      <c r="O1077">
        <f t="shared" si="49"/>
        <v>0</v>
      </c>
      <c r="P1077">
        <f t="shared" si="48"/>
        <v>1</v>
      </c>
    </row>
    <row r="1078" spans="12:16" x14ac:dyDescent="0.25">
      <c r="L1078" s="264">
        <f>Member!A1078</f>
        <v>0</v>
      </c>
      <c r="M1078">
        <f>SUMIF(Erfassung3!BD:BD,L1078,Erfassung3!BW:BW)</f>
        <v>0</v>
      </c>
      <c r="N1078">
        <f>SUMIF(Erfassung3!BD:BD,L1078,Erfassung3!BG:BG)</f>
        <v>0</v>
      </c>
      <c r="O1078">
        <f t="shared" si="49"/>
        <v>0</v>
      </c>
      <c r="P1078">
        <f t="shared" si="48"/>
        <v>1</v>
      </c>
    </row>
    <row r="1079" spans="12:16" x14ac:dyDescent="0.25">
      <c r="L1079" s="264">
        <f>Member!A1079</f>
        <v>0</v>
      </c>
      <c r="M1079">
        <f>SUMIF(Erfassung3!BD:BD,L1079,Erfassung3!BW:BW)</f>
        <v>0</v>
      </c>
      <c r="N1079">
        <f>SUMIF(Erfassung3!BD:BD,L1079,Erfassung3!BG:BG)</f>
        <v>0</v>
      </c>
      <c r="O1079">
        <f t="shared" si="49"/>
        <v>0</v>
      </c>
      <c r="P1079">
        <f t="shared" si="48"/>
        <v>1</v>
      </c>
    </row>
    <row r="1080" spans="12:16" x14ac:dyDescent="0.25">
      <c r="L1080" s="264">
        <f>Member!A1080</f>
        <v>0</v>
      </c>
      <c r="M1080">
        <f>SUMIF(Erfassung3!BD:BD,L1080,Erfassung3!BW:BW)</f>
        <v>0</v>
      </c>
      <c r="N1080">
        <f>SUMIF(Erfassung3!BD:BD,L1080,Erfassung3!BG:BG)</f>
        <v>0</v>
      </c>
      <c r="O1080">
        <f t="shared" si="49"/>
        <v>0</v>
      </c>
      <c r="P1080">
        <f t="shared" si="48"/>
        <v>1</v>
      </c>
    </row>
    <row r="1081" spans="12:16" x14ac:dyDescent="0.25">
      <c r="L1081" s="264">
        <f>Member!A1081</f>
        <v>0</v>
      </c>
      <c r="M1081">
        <f>SUMIF(Erfassung3!BD:BD,L1081,Erfassung3!BW:BW)</f>
        <v>0</v>
      </c>
      <c r="N1081">
        <f>SUMIF(Erfassung3!BD:BD,L1081,Erfassung3!BG:BG)</f>
        <v>0</v>
      </c>
      <c r="O1081">
        <f t="shared" si="49"/>
        <v>0</v>
      </c>
      <c r="P1081">
        <f t="shared" si="48"/>
        <v>1</v>
      </c>
    </row>
    <row r="1082" spans="12:16" x14ac:dyDescent="0.25">
      <c r="L1082" s="264">
        <f>Member!A1082</f>
        <v>0</v>
      </c>
      <c r="M1082">
        <f>SUMIF(Erfassung3!BD:BD,L1082,Erfassung3!BW:BW)</f>
        <v>0</v>
      </c>
      <c r="N1082">
        <f>SUMIF(Erfassung3!BD:BD,L1082,Erfassung3!BG:BG)</f>
        <v>0</v>
      </c>
      <c r="O1082">
        <f t="shared" si="49"/>
        <v>0</v>
      </c>
      <c r="P1082">
        <f t="shared" si="48"/>
        <v>1</v>
      </c>
    </row>
    <row r="1083" spans="12:16" x14ac:dyDescent="0.25">
      <c r="L1083" s="264">
        <f>Member!A1083</f>
        <v>0</v>
      </c>
      <c r="M1083">
        <f>SUMIF(Erfassung3!BD:BD,L1083,Erfassung3!BW:BW)</f>
        <v>0</v>
      </c>
      <c r="N1083">
        <f>SUMIF(Erfassung3!BD:BD,L1083,Erfassung3!BG:BG)</f>
        <v>0</v>
      </c>
      <c r="O1083">
        <f t="shared" si="49"/>
        <v>0</v>
      </c>
      <c r="P1083">
        <f t="shared" si="48"/>
        <v>1</v>
      </c>
    </row>
    <row r="1084" spans="12:16" x14ac:dyDescent="0.25">
      <c r="L1084" s="264">
        <f>Member!A1084</f>
        <v>0</v>
      </c>
      <c r="M1084">
        <f>SUMIF(Erfassung3!BD:BD,L1084,Erfassung3!BW:BW)</f>
        <v>0</v>
      </c>
      <c r="N1084">
        <f>SUMIF(Erfassung3!BD:BD,L1084,Erfassung3!BG:BG)</f>
        <v>0</v>
      </c>
      <c r="O1084">
        <f t="shared" si="49"/>
        <v>0</v>
      </c>
      <c r="P1084">
        <f t="shared" si="48"/>
        <v>1</v>
      </c>
    </row>
    <row r="1085" spans="12:16" x14ac:dyDescent="0.25">
      <c r="L1085" s="264">
        <f>Member!A1085</f>
        <v>0</v>
      </c>
      <c r="M1085">
        <f>SUMIF(Erfassung3!BD:BD,L1085,Erfassung3!BW:BW)</f>
        <v>0</v>
      </c>
      <c r="N1085">
        <f>SUMIF(Erfassung3!BD:BD,L1085,Erfassung3!BG:BG)</f>
        <v>0</v>
      </c>
      <c r="O1085">
        <f t="shared" si="49"/>
        <v>0</v>
      </c>
      <c r="P1085">
        <f t="shared" si="48"/>
        <v>1</v>
      </c>
    </row>
    <row r="1086" spans="12:16" x14ac:dyDescent="0.25">
      <c r="L1086" s="264">
        <f>Member!A1086</f>
        <v>0</v>
      </c>
      <c r="M1086">
        <f>SUMIF(Erfassung3!BD:BD,L1086,Erfassung3!BW:BW)</f>
        <v>0</v>
      </c>
      <c r="N1086">
        <f>SUMIF(Erfassung3!BD:BD,L1086,Erfassung3!BG:BG)</f>
        <v>0</v>
      </c>
      <c r="O1086">
        <f t="shared" si="49"/>
        <v>0</v>
      </c>
      <c r="P1086">
        <f t="shared" si="48"/>
        <v>1</v>
      </c>
    </row>
    <row r="1087" spans="12:16" x14ac:dyDescent="0.25">
      <c r="L1087" s="264">
        <f>Member!A1087</f>
        <v>0</v>
      </c>
      <c r="M1087">
        <f>SUMIF(Erfassung3!BD:BD,L1087,Erfassung3!BW:BW)</f>
        <v>0</v>
      </c>
      <c r="N1087">
        <f>SUMIF(Erfassung3!BD:BD,L1087,Erfassung3!BG:BG)</f>
        <v>0</v>
      </c>
      <c r="O1087">
        <f t="shared" si="49"/>
        <v>0</v>
      </c>
      <c r="P1087">
        <f t="shared" si="48"/>
        <v>1</v>
      </c>
    </row>
    <row r="1088" spans="12:16" x14ac:dyDescent="0.25">
      <c r="L1088" s="264">
        <f>Member!A1088</f>
        <v>0</v>
      </c>
      <c r="M1088">
        <f>SUMIF(Erfassung3!BD:BD,L1088,Erfassung3!BW:BW)</f>
        <v>0</v>
      </c>
      <c r="N1088">
        <f>SUMIF(Erfassung3!BD:BD,L1088,Erfassung3!BG:BG)</f>
        <v>0</v>
      </c>
      <c r="O1088">
        <f t="shared" si="49"/>
        <v>0</v>
      </c>
      <c r="P1088">
        <f t="shared" si="48"/>
        <v>1</v>
      </c>
    </row>
    <row r="1089" spans="12:16" x14ac:dyDescent="0.25">
      <c r="L1089" s="264">
        <f>Member!A1089</f>
        <v>0</v>
      </c>
      <c r="M1089">
        <f>SUMIF(Erfassung3!BD:BD,L1089,Erfassung3!BW:BW)</f>
        <v>0</v>
      </c>
      <c r="N1089">
        <f>SUMIF(Erfassung3!BD:BD,L1089,Erfassung3!BG:BG)</f>
        <v>0</v>
      </c>
      <c r="O1089">
        <f t="shared" si="49"/>
        <v>0</v>
      </c>
      <c r="P1089">
        <f t="shared" si="48"/>
        <v>1</v>
      </c>
    </row>
    <row r="1090" spans="12:16" x14ac:dyDescent="0.25">
      <c r="L1090" s="264">
        <f>Member!A1090</f>
        <v>0</v>
      </c>
      <c r="M1090">
        <f>SUMIF(Erfassung3!BD:BD,L1090,Erfassung3!BW:BW)</f>
        <v>0</v>
      </c>
      <c r="N1090">
        <f>SUMIF(Erfassung3!BD:BD,L1090,Erfassung3!BG:BG)</f>
        <v>0</v>
      </c>
      <c r="O1090">
        <f t="shared" si="49"/>
        <v>0</v>
      </c>
      <c r="P1090">
        <f t="shared" ref="P1090:P1153" si="50">RANK(O1090,O:O)</f>
        <v>1</v>
      </c>
    </row>
    <row r="1091" spans="12:16" x14ac:dyDescent="0.25">
      <c r="L1091" s="264">
        <f>Member!A1091</f>
        <v>0</v>
      </c>
      <c r="M1091">
        <f>SUMIF(Erfassung3!BD:BD,L1091,Erfassung3!BW:BW)</f>
        <v>0</v>
      </c>
      <c r="N1091">
        <f>SUMIF(Erfassung3!BD:BD,L1091,Erfassung3!BG:BG)</f>
        <v>0</v>
      </c>
      <c r="O1091">
        <f t="shared" ref="O1091:O1154" si="51">IF(N1091=0,0,M1091/N1091-ROW()/1000000000)</f>
        <v>0</v>
      </c>
      <c r="P1091">
        <f t="shared" si="50"/>
        <v>1</v>
      </c>
    </row>
    <row r="1092" spans="12:16" x14ac:dyDescent="0.25">
      <c r="L1092" s="264">
        <f>Member!A1092</f>
        <v>0</v>
      </c>
      <c r="M1092">
        <f>SUMIF(Erfassung3!BD:BD,L1092,Erfassung3!BW:BW)</f>
        <v>0</v>
      </c>
      <c r="N1092">
        <f>SUMIF(Erfassung3!BD:BD,L1092,Erfassung3!BG:BG)</f>
        <v>0</v>
      </c>
      <c r="O1092">
        <f t="shared" si="51"/>
        <v>0</v>
      </c>
      <c r="P1092">
        <f t="shared" si="50"/>
        <v>1</v>
      </c>
    </row>
    <row r="1093" spans="12:16" x14ac:dyDescent="0.25">
      <c r="L1093" s="264">
        <f>Member!A1093</f>
        <v>0</v>
      </c>
      <c r="M1093">
        <f>SUMIF(Erfassung3!BD:BD,L1093,Erfassung3!BW:BW)</f>
        <v>0</v>
      </c>
      <c r="N1093">
        <f>SUMIF(Erfassung3!BD:BD,L1093,Erfassung3!BG:BG)</f>
        <v>0</v>
      </c>
      <c r="O1093">
        <f t="shared" si="51"/>
        <v>0</v>
      </c>
      <c r="P1093">
        <f t="shared" si="50"/>
        <v>1</v>
      </c>
    </row>
    <row r="1094" spans="12:16" x14ac:dyDescent="0.25">
      <c r="L1094" s="264">
        <f>Member!A1094</f>
        <v>0</v>
      </c>
      <c r="M1094">
        <f>SUMIF(Erfassung3!BD:BD,L1094,Erfassung3!BW:BW)</f>
        <v>0</v>
      </c>
      <c r="N1094">
        <f>SUMIF(Erfassung3!BD:BD,L1094,Erfassung3!BG:BG)</f>
        <v>0</v>
      </c>
      <c r="O1094">
        <f t="shared" si="51"/>
        <v>0</v>
      </c>
      <c r="P1094">
        <f t="shared" si="50"/>
        <v>1</v>
      </c>
    </row>
    <row r="1095" spans="12:16" x14ac:dyDescent="0.25">
      <c r="L1095" s="264">
        <f>Member!A1095</f>
        <v>0</v>
      </c>
      <c r="M1095">
        <f>SUMIF(Erfassung3!BD:BD,L1095,Erfassung3!BW:BW)</f>
        <v>0</v>
      </c>
      <c r="N1095">
        <f>SUMIF(Erfassung3!BD:BD,L1095,Erfassung3!BG:BG)</f>
        <v>0</v>
      </c>
      <c r="O1095">
        <f t="shared" si="51"/>
        <v>0</v>
      </c>
      <c r="P1095">
        <f t="shared" si="50"/>
        <v>1</v>
      </c>
    </row>
    <row r="1096" spans="12:16" x14ac:dyDescent="0.25">
      <c r="L1096" s="264">
        <f>Member!A1096</f>
        <v>0</v>
      </c>
      <c r="M1096">
        <f>SUMIF(Erfassung3!BD:BD,L1096,Erfassung3!BW:BW)</f>
        <v>0</v>
      </c>
      <c r="N1096">
        <f>SUMIF(Erfassung3!BD:BD,L1096,Erfassung3!BG:BG)</f>
        <v>0</v>
      </c>
      <c r="O1096">
        <f t="shared" si="51"/>
        <v>0</v>
      </c>
      <c r="P1096">
        <f t="shared" si="50"/>
        <v>1</v>
      </c>
    </row>
    <row r="1097" spans="12:16" x14ac:dyDescent="0.25">
      <c r="L1097" s="264">
        <f>Member!A1097</f>
        <v>0</v>
      </c>
      <c r="M1097">
        <f>SUMIF(Erfassung3!BD:BD,L1097,Erfassung3!BW:BW)</f>
        <v>0</v>
      </c>
      <c r="N1097">
        <f>SUMIF(Erfassung3!BD:BD,L1097,Erfassung3!BG:BG)</f>
        <v>0</v>
      </c>
      <c r="O1097">
        <f t="shared" si="51"/>
        <v>0</v>
      </c>
      <c r="P1097">
        <f t="shared" si="50"/>
        <v>1</v>
      </c>
    </row>
    <row r="1098" spans="12:16" x14ac:dyDescent="0.25">
      <c r="L1098" s="264">
        <f>Member!A1098</f>
        <v>0</v>
      </c>
      <c r="M1098">
        <f>SUMIF(Erfassung3!BD:BD,L1098,Erfassung3!BW:BW)</f>
        <v>0</v>
      </c>
      <c r="N1098">
        <f>SUMIF(Erfassung3!BD:BD,L1098,Erfassung3!BG:BG)</f>
        <v>0</v>
      </c>
      <c r="O1098">
        <f t="shared" si="51"/>
        <v>0</v>
      </c>
      <c r="P1098">
        <f t="shared" si="50"/>
        <v>1</v>
      </c>
    </row>
    <row r="1099" spans="12:16" x14ac:dyDescent="0.25">
      <c r="L1099" s="264">
        <f>Member!A1099</f>
        <v>0</v>
      </c>
      <c r="M1099">
        <f>SUMIF(Erfassung3!BD:BD,L1099,Erfassung3!BW:BW)</f>
        <v>0</v>
      </c>
      <c r="N1099">
        <f>SUMIF(Erfassung3!BD:BD,L1099,Erfassung3!BG:BG)</f>
        <v>0</v>
      </c>
      <c r="O1099">
        <f t="shared" si="51"/>
        <v>0</v>
      </c>
      <c r="P1099">
        <f t="shared" si="50"/>
        <v>1</v>
      </c>
    </row>
    <row r="1100" spans="12:16" x14ac:dyDescent="0.25">
      <c r="L1100" s="264">
        <f>Member!A1100</f>
        <v>0</v>
      </c>
      <c r="M1100">
        <f>SUMIF(Erfassung3!BD:BD,L1100,Erfassung3!BW:BW)</f>
        <v>0</v>
      </c>
      <c r="N1100">
        <f>SUMIF(Erfassung3!BD:BD,L1100,Erfassung3!BG:BG)</f>
        <v>0</v>
      </c>
      <c r="O1100">
        <f t="shared" si="51"/>
        <v>0</v>
      </c>
      <c r="P1100">
        <f t="shared" si="50"/>
        <v>1</v>
      </c>
    </row>
    <row r="1101" spans="12:16" x14ac:dyDescent="0.25">
      <c r="L1101" s="264">
        <f>Member!A1101</f>
        <v>0</v>
      </c>
      <c r="M1101">
        <f>SUMIF(Erfassung3!BD:BD,L1101,Erfassung3!BW:BW)</f>
        <v>0</v>
      </c>
      <c r="N1101">
        <f>SUMIF(Erfassung3!BD:BD,L1101,Erfassung3!BG:BG)</f>
        <v>0</v>
      </c>
      <c r="O1101">
        <f t="shared" si="51"/>
        <v>0</v>
      </c>
      <c r="P1101">
        <f t="shared" si="50"/>
        <v>1</v>
      </c>
    </row>
    <row r="1102" spans="12:16" x14ac:dyDescent="0.25">
      <c r="L1102" s="264">
        <f>Member!A1102</f>
        <v>0</v>
      </c>
      <c r="M1102">
        <f>SUMIF(Erfassung3!BD:BD,L1102,Erfassung3!BW:BW)</f>
        <v>0</v>
      </c>
      <c r="N1102">
        <f>SUMIF(Erfassung3!BD:BD,L1102,Erfassung3!BG:BG)</f>
        <v>0</v>
      </c>
      <c r="O1102">
        <f t="shared" si="51"/>
        <v>0</v>
      </c>
      <c r="P1102">
        <f t="shared" si="50"/>
        <v>1</v>
      </c>
    </row>
    <row r="1103" spans="12:16" x14ac:dyDescent="0.25">
      <c r="L1103" s="264">
        <f>Member!A1103</f>
        <v>0</v>
      </c>
      <c r="M1103">
        <f>SUMIF(Erfassung3!BD:BD,L1103,Erfassung3!BW:BW)</f>
        <v>0</v>
      </c>
      <c r="N1103">
        <f>SUMIF(Erfassung3!BD:BD,L1103,Erfassung3!BG:BG)</f>
        <v>0</v>
      </c>
      <c r="O1103">
        <f t="shared" si="51"/>
        <v>0</v>
      </c>
      <c r="P1103">
        <f t="shared" si="50"/>
        <v>1</v>
      </c>
    </row>
    <row r="1104" spans="12:16" x14ac:dyDescent="0.25">
      <c r="L1104" s="264">
        <f>Member!A1104</f>
        <v>0</v>
      </c>
      <c r="M1104">
        <f>SUMIF(Erfassung3!BD:BD,L1104,Erfassung3!BW:BW)</f>
        <v>0</v>
      </c>
      <c r="N1104">
        <f>SUMIF(Erfassung3!BD:BD,L1104,Erfassung3!BG:BG)</f>
        <v>0</v>
      </c>
      <c r="O1104">
        <f t="shared" si="51"/>
        <v>0</v>
      </c>
      <c r="P1104">
        <f t="shared" si="50"/>
        <v>1</v>
      </c>
    </row>
    <row r="1105" spans="12:16" x14ac:dyDescent="0.25">
      <c r="L1105" s="264">
        <f>Member!A1105</f>
        <v>0</v>
      </c>
      <c r="M1105">
        <f>SUMIF(Erfassung3!BD:BD,L1105,Erfassung3!BW:BW)</f>
        <v>0</v>
      </c>
      <c r="N1105">
        <f>SUMIF(Erfassung3!BD:BD,L1105,Erfassung3!BG:BG)</f>
        <v>0</v>
      </c>
      <c r="O1105">
        <f t="shared" si="51"/>
        <v>0</v>
      </c>
      <c r="P1105">
        <f t="shared" si="50"/>
        <v>1</v>
      </c>
    </row>
    <row r="1106" spans="12:16" x14ac:dyDescent="0.25">
      <c r="L1106" s="264">
        <f>Member!A1106</f>
        <v>0</v>
      </c>
      <c r="M1106">
        <f>SUMIF(Erfassung3!BD:BD,L1106,Erfassung3!BW:BW)</f>
        <v>0</v>
      </c>
      <c r="N1106">
        <f>SUMIF(Erfassung3!BD:BD,L1106,Erfassung3!BG:BG)</f>
        <v>0</v>
      </c>
      <c r="O1106">
        <f t="shared" si="51"/>
        <v>0</v>
      </c>
      <c r="P1106">
        <f t="shared" si="50"/>
        <v>1</v>
      </c>
    </row>
    <row r="1107" spans="12:16" x14ac:dyDescent="0.25">
      <c r="L1107" s="264">
        <f>Member!A1107</f>
        <v>0</v>
      </c>
      <c r="M1107">
        <f>SUMIF(Erfassung3!BD:BD,L1107,Erfassung3!BW:BW)</f>
        <v>0</v>
      </c>
      <c r="N1107">
        <f>SUMIF(Erfassung3!BD:BD,L1107,Erfassung3!BG:BG)</f>
        <v>0</v>
      </c>
      <c r="O1107">
        <f t="shared" si="51"/>
        <v>0</v>
      </c>
      <c r="P1107">
        <f t="shared" si="50"/>
        <v>1</v>
      </c>
    </row>
    <row r="1108" spans="12:16" x14ac:dyDescent="0.25">
      <c r="L1108" s="264">
        <f>Member!A1108</f>
        <v>0</v>
      </c>
      <c r="M1108">
        <f>SUMIF(Erfassung3!BD:BD,L1108,Erfassung3!BW:BW)</f>
        <v>0</v>
      </c>
      <c r="N1108">
        <f>SUMIF(Erfassung3!BD:BD,L1108,Erfassung3!BG:BG)</f>
        <v>0</v>
      </c>
      <c r="O1108">
        <f t="shared" si="51"/>
        <v>0</v>
      </c>
      <c r="P1108">
        <f t="shared" si="50"/>
        <v>1</v>
      </c>
    </row>
    <row r="1109" spans="12:16" x14ac:dyDescent="0.25">
      <c r="L1109" s="264">
        <f>Member!A1109</f>
        <v>0</v>
      </c>
      <c r="M1109">
        <f>SUMIF(Erfassung3!BD:BD,L1109,Erfassung3!BW:BW)</f>
        <v>0</v>
      </c>
      <c r="N1109">
        <f>SUMIF(Erfassung3!BD:BD,L1109,Erfassung3!BG:BG)</f>
        <v>0</v>
      </c>
      <c r="O1109">
        <f t="shared" si="51"/>
        <v>0</v>
      </c>
      <c r="P1109">
        <f t="shared" si="50"/>
        <v>1</v>
      </c>
    </row>
    <row r="1110" spans="12:16" x14ac:dyDescent="0.25">
      <c r="L1110" s="264">
        <f>Member!A1110</f>
        <v>0</v>
      </c>
      <c r="M1110">
        <f>SUMIF(Erfassung3!BD:BD,L1110,Erfassung3!BW:BW)</f>
        <v>0</v>
      </c>
      <c r="N1110">
        <f>SUMIF(Erfassung3!BD:BD,L1110,Erfassung3!BG:BG)</f>
        <v>0</v>
      </c>
      <c r="O1110">
        <f t="shared" si="51"/>
        <v>0</v>
      </c>
      <c r="P1110">
        <f t="shared" si="50"/>
        <v>1</v>
      </c>
    </row>
    <row r="1111" spans="12:16" x14ac:dyDescent="0.25">
      <c r="L1111" s="264">
        <f>Member!A1111</f>
        <v>0</v>
      </c>
      <c r="M1111">
        <f>SUMIF(Erfassung3!BD:BD,L1111,Erfassung3!BW:BW)</f>
        <v>0</v>
      </c>
      <c r="N1111">
        <f>SUMIF(Erfassung3!BD:BD,L1111,Erfassung3!BG:BG)</f>
        <v>0</v>
      </c>
      <c r="O1111">
        <f t="shared" si="51"/>
        <v>0</v>
      </c>
      <c r="P1111">
        <f t="shared" si="50"/>
        <v>1</v>
      </c>
    </row>
    <row r="1112" spans="12:16" x14ac:dyDescent="0.25">
      <c r="L1112" s="264">
        <f>Member!A1112</f>
        <v>0</v>
      </c>
      <c r="M1112">
        <f>SUMIF(Erfassung3!BD:BD,L1112,Erfassung3!BW:BW)</f>
        <v>0</v>
      </c>
      <c r="N1112">
        <f>SUMIF(Erfassung3!BD:BD,L1112,Erfassung3!BG:BG)</f>
        <v>0</v>
      </c>
      <c r="O1112">
        <f t="shared" si="51"/>
        <v>0</v>
      </c>
      <c r="P1112">
        <f t="shared" si="50"/>
        <v>1</v>
      </c>
    </row>
    <row r="1113" spans="12:16" x14ac:dyDescent="0.25">
      <c r="L1113" s="264">
        <f>Member!A1113</f>
        <v>0</v>
      </c>
      <c r="M1113">
        <f>SUMIF(Erfassung3!BD:BD,L1113,Erfassung3!BW:BW)</f>
        <v>0</v>
      </c>
      <c r="N1113">
        <f>SUMIF(Erfassung3!BD:BD,L1113,Erfassung3!BG:BG)</f>
        <v>0</v>
      </c>
      <c r="O1113">
        <f t="shared" si="51"/>
        <v>0</v>
      </c>
      <c r="P1113">
        <f t="shared" si="50"/>
        <v>1</v>
      </c>
    </row>
    <row r="1114" spans="12:16" x14ac:dyDescent="0.25">
      <c r="L1114" s="264">
        <f>Member!A1114</f>
        <v>0</v>
      </c>
      <c r="M1114">
        <f>SUMIF(Erfassung3!BD:BD,L1114,Erfassung3!BW:BW)</f>
        <v>0</v>
      </c>
      <c r="N1114">
        <f>SUMIF(Erfassung3!BD:BD,L1114,Erfassung3!BG:BG)</f>
        <v>0</v>
      </c>
      <c r="O1114">
        <f t="shared" si="51"/>
        <v>0</v>
      </c>
      <c r="P1114">
        <f t="shared" si="50"/>
        <v>1</v>
      </c>
    </row>
    <row r="1115" spans="12:16" x14ac:dyDescent="0.25">
      <c r="L1115" s="264">
        <f>Member!A1115</f>
        <v>0</v>
      </c>
      <c r="M1115">
        <f>SUMIF(Erfassung3!BD:BD,L1115,Erfassung3!BW:BW)</f>
        <v>0</v>
      </c>
      <c r="N1115">
        <f>SUMIF(Erfassung3!BD:BD,L1115,Erfassung3!BG:BG)</f>
        <v>0</v>
      </c>
      <c r="O1115">
        <f t="shared" si="51"/>
        <v>0</v>
      </c>
      <c r="P1115">
        <f t="shared" si="50"/>
        <v>1</v>
      </c>
    </row>
    <row r="1116" spans="12:16" x14ac:dyDescent="0.25">
      <c r="L1116" s="264">
        <f>Member!A1116</f>
        <v>0</v>
      </c>
      <c r="M1116">
        <f>SUMIF(Erfassung3!BD:BD,L1116,Erfassung3!BW:BW)</f>
        <v>0</v>
      </c>
      <c r="N1116">
        <f>SUMIF(Erfassung3!BD:BD,L1116,Erfassung3!BG:BG)</f>
        <v>0</v>
      </c>
      <c r="O1116">
        <f t="shared" si="51"/>
        <v>0</v>
      </c>
      <c r="P1116">
        <f t="shared" si="50"/>
        <v>1</v>
      </c>
    </row>
    <row r="1117" spans="12:16" x14ac:dyDescent="0.25">
      <c r="L1117" s="264">
        <f>Member!A1117</f>
        <v>0</v>
      </c>
      <c r="M1117">
        <f>SUMIF(Erfassung3!BD:BD,L1117,Erfassung3!BW:BW)</f>
        <v>0</v>
      </c>
      <c r="N1117">
        <f>SUMIF(Erfassung3!BD:BD,L1117,Erfassung3!BG:BG)</f>
        <v>0</v>
      </c>
      <c r="O1117">
        <f t="shared" si="51"/>
        <v>0</v>
      </c>
      <c r="P1117">
        <f t="shared" si="50"/>
        <v>1</v>
      </c>
    </row>
    <row r="1118" spans="12:16" x14ac:dyDescent="0.25">
      <c r="L1118" s="264">
        <f>Member!A1118</f>
        <v>0</v>
      </c>
      <c r="M1118">
        <f>SUMIF(Erfassung3!BD:BD,L1118,Erfassung3!BW:BW)</f>
        <v>0</v>
      </c>
      <c r="N1118">
        <f>SUMIF(Erfassung3!BD:BD,L1118,Erfassung3!BG:BG)</f>
        <v>0</v>
      </c>
      <c r="O1118">
        <f t="shared" si="51"/>
        <v>0</v>
      </c>
      <c r="P1118">
        <f t="shared" si="50"/>
        <v>1</v>
      </c>
    </row>
    <row r="1119" spans="12:16" x14ac:dyDescent="0.25">
      <c r="L1119" s="264">
        <f>Member!A1119</f>
        <v>0</v>
      </c>
      <c r="M1119">
        <f>SUMIF(Erfassung3!BD:BD,L1119,Erfassung3!BW:BW)</f>
        <v>0</v>
      </c>
      <c r="N1119">
        <f>SUMIF(Erfassung3!BD:BD,L1119,Erfassung3!BG:BG)</f>
        <v>0</v>
      </c>
      <c r="O1119">
        <f t="shared" si="51"/>
        <v>0</v>
      </c>
      <c r="P1119">
        <f t="shared" si="50"/>
        <v>1</v>
      </c>
    </row>
    <row r="1120" spans="12:16" x14ac:dyDescent="0.25">
      <c r="L1120" s="264">
        <f>Member!A1120</f>
        <v>0</v>
      </c>
      <c r="M1120">
        <f>SUMIF(Erfassung3!BD:BD,L1120,Erfassung3!BW:BW)</f>
        <v>0</v>
      </c>
      <c r="N1120">
        <f>SUMIF(Erfassung3!BD:BD,L1120,Erfassung3!BG:BG)</f>
        <v>0</v>
      </c>
      <c r="O1120">
        <f t="shared" si="51"/>
        <v>0</v>
      </c>
      <c r="P1120">
        <f t="shared" si="50"/>
        <v>1</v>
      </c>
    </row>
    <row r="1121" spans="12:16" x14ac:dyDescent="0.25">
      <c r="L1121" s="264">
        <f>Member!A1121</f>
        <v>0</v>
      </c>
      <c r="M1121">
        <f>SUMIF(Erfassung3!BD:BD,L1121,Erfassung3!BW:BW)</f>
        <v>0</v>
      </c>
      <c r="N1121">
        <f>SUMIF(Erfassung3!BD:BD,L1121,Erfassung3!BG:BG)</f>
        <v>0</v>
      </c>
      <c r="O1121">
        <f t="shared" si="51"/>
        <v>0</v>
      </c>
      <c r="P1121">
        <f t="shared" si="50"/>
        <v>1</v>
      </c>
    </row>
    <row r="1122" spans="12:16" x14ac:dyDescent="0.25">
      <c r="L1122" s="264">
        <f>Member!A1122</f>
        <v>0</v>
      </c>
      <c r="M1122">
        <f>SUMIF(Erfassung3!BD:BD,L1122,Erfassung3!BW:BW)</f>
        <v>0</v>
      </c>
      <c r="N1122">
        <f>SUMIF(Erfassung3!BD:BD,L1122,Erfassung3!BG:BG)</f>
        <v>0</v>
      </c>
      <c r="O1122">
        <f t="shared" si="51"/>
        <v>0</v>
      </c>
      <c r="P1122">
        <f t="shared" si="50"/>
        <v>1</v>
      </c>
    </row>
    <row r="1123" spans="12:16" x14ac:dyDescent="0.25">
      <c r="L1123" s="264">
        <f>Member!A1123</f>
        <v>0</v>
      </c>
      <c r="M1123">
        <f>SUMIF(Erfassung3!BD:BD,L1123,Erfassung3!BW:BW)</f>
        <v>0</v>
      </c>
      <c r="N1123">
        <f>SUMIF(Erfassung3!BD:BD,L1123,Erfassung3!BG:BG)</f>
        <v>0</v>
      </c>
      <c r="O1123">
        <f t="shared" si="51"/>
        <v>0</v>
      </c>
      <c r="P1123">
        <f t="shared" si="50"/>
        <v>1</v>
      </c>
    </row>
    <row r="1124" spans="12:16" x14ac:dyDescent="0.25">
      <c r="L1124" s="264">
        <f>Member!A1124</f>
        <v>0</v>
      </c>
      <c r="M1124">
        <f>SUMIF(Erfassung3!BD:BD,L1124,Erfassung3!BW:BW)</f>
        <v>0</v>
      </c>
      <c r="N1124">
        <f>SUMIF(Erfassung3!BD:BD,L1124,Erfassung3!BG:BG)</f>
        <v>0</v>
      </c>
      <c r="O1124">
        <f t="shared" si="51"/>
        <v>0</v>
      </c>
      <c r="P1124">
        <f t="shared" si="50"/>
        <v>1</v>
      </c>
    </row>
    <row r="1125" spans="12:16" x14ac:dyDescent="0.25">
      <c r="L1125" s="264">
        <f>Member!A1125</f>
        <v>0</v>
      </c>
      <c r="M1125">
        <f>SUMIF(Erfassung3!BD:BD,L1125,Erfassung3!BW:BW)</f>
        <v>0</v>
      </c>
      <c r="N1125">
        <f>SUMIF(Erfassung3!BD:BD,L1125,Erfassung3!BG:BG)</f>
        <v>0</v>
      </c>
      <c r="O1125">
        <f t="shared" si="51"/>
        <v>0</v>
      </c>
      <c r="P1125">
        <f t="shared" si="50"/>
        <v>1</v>
      </c>
    </row>
    <row r="1126" spans="12:16" x14ac:dyDescent="0.25">
      <c r="L1126" s="264">
        <f>Member!A1126</f>
        <v>0</v>
      </c>
      <c r="M1126">
        <f>SUMIF(Erfassung3!BD:BD,L1126,Erfassung3!BW:BW)</f>
        <v>0</v>
      </c>
      <c r="N1126">
        <f>SUMIF(Erfassung3!BD:BD,L1126,Erfassung3!BG:BG)</f>
        <v>0</v>
      </c>
      <c r="O1126">
        <f t="shared" si="51"/>
        <v>0</v>
      </c>
      <c r="P1126">
        <f t="shared" si="50"/>
        <v>1</v>
      </c>
    </row>
    <row r="1127" spans="12:16" x14ac:dyDescent="0.25">
      <c r="L1127" s="264">
        <f>Member!A1127</f>
        <v>0</v>
      </c>
      <c r="M1127">
        <f>SUMIF(Erfassung3!BD:BD,L1127,Erfassung3!BW:BW)</f>
        <v>0</v>
      </c>
      <c r="N1127">
        <f>SUMIF(Erfassung3!BD:BD,L1127,Erfassung3!BG:BG)</f>
        <v>0</v>
      </c>
      <c r="O1127">
        <f t="shared" si="51"/>
        <v>0</v>
      </c>
      <c r="P1127">
        <f t="shared" si="50"/>
        <v>1</v>
      </c>
    </row>
    <row r="1128" spans="12:16" x14ac:dyDescent="0.25">
      <c r="L1128" s="264">
        <f>Member!A1128</f>
        <v>0</v>
      </c>
      <c r="M1128">
        <f>SUMIF(Erfassung3!BD:BD,L1128,Erfassung3!BW:BW)</f>
        <v>0</v>
      </c>
      <c r="N1128">
        <f>SUMIF(Erfassung3!BD:BD,L1128,Erfassung3!BG:BG)</f>
        <v>0</v>
      </c>
      <c r="O1128">
        <f t="shared" si="51"/>
        <v>0</v>
      </c>
      <c r="P1128">
        <f t="shared" si="50"/>
        <v>1</v>
      </c>
    </row>
    <row r="1129" spans="12:16" x14ac:dyDescent="0.25">
      <c r="L1129" s="264">
        <f>Member!A1129</f>
        <v>0</v>
      </c>
      <c r="M1129">
        <f>SUMIF(Erfassung3!BD:BD,L1129,Erfassung3!BW:BW)</f>
        <v>0</v>
      </c>
      <c r="N1129">
        <f>SUMIF(Erfassung3!BD:BD,L1129,Erfassung3!BG:BG)</f>
        <v>0</v>
      </c>
      <c r="O1129">
        <f t="shared" si="51"/>
        <v>0</v>
      </c>
      <c r="P1129">
        <f t="shared" si="50"/>
        <v>1</v>
      </c>
    </row>
    <row r="1130" spans="12:16" x14ac:dyDescent="0.25">
      <c r="L1130" s="264">
        <f>Member!A1130</f>
        <v>0</v>
      </c>
      <c r="M1130">
        <f>SUMIF(Erfassung3!BD:BD,L1130,Erfassung3!BW:BW)</f>
        <v>0</v>
      </c>
      <c r="N1130">
        <f>SUMIF(Erfassung3!BD:BD,L1130,Erfassung3!BG:BG)</f>
        <v>0</v>
      </c>
      <c r="O1130">
        <f t="shared" si="51"/>
        <v>0</v>
      </c>
      <c r="P1130">
        <f t="shared" si="50"/>
        <v>1</v>
      </c>
    </row>
    <row r="1131" spans="12:16" x14ac:dyDescent="0.25">
      <c r="L1131" s="264">
        <f>Member!A1131</f>
        <v>0</v>
      </c>
      <c r="M1131">
        <f>SUMIF(Erfassung3!BD:BD,L1131,Erfassung3!BW:BW)</f>
        <v>0</v>
      </c>
      <c r="N1131">
        <f>SUMIF(Erfassung3!BD:BD,L1131,Erfassung3!BG:BG)</f>
        <v>0</v>
      </c>
      <c r="O1131">
        <f t="shared" si="51"/>
        <v>0</v>
      </c>
      <c r="P1131">
        <f t="shared" si="50"/>
        <v>1</v>
      </c>
    </row>
    <row r="1132" spans="12:16" x14ac:dyDescent="0.25">
      <c r="L1132" s="264">
        <f>Member!A1132</f>
        <v>0</v>
      </c>
      <c r="M1132">
        <f>SUMIF(Erfassung3!BD:BD,L1132,Erfassung3!BW:BW)</f>
        <v>0</v>
      </c>
      <c r="N1132">
        <f>SUMIF(Erfassung3!BD:BD,L1132,Erfassung3!BG:BG)</f>
        <v>0</v>
      </c>
      <c r="O1132">
        <f t="shared" si="51"/>
        <v>0</v>
      </c>
      <c r="P1132">
        <f t="shared" si="50"/>
        <v>1</v>
      </c>
    </row>
    <row r="1133" spans="12:16" x14ac:dyDescent="0.25">
      <c r="L1133" s="264">
        <f>Member!A1133</f>
        <v>0</v>
      </c>
      <c r="M1133">
        <f>SUMIF(Erfassung3!BD:BD,L1133,Erfassung3!BW:BW)</f>
        <v>0</v>
      </c>
      <c r="N1133">
        <f>SUMIF(Erfassung3!BD:BD,L1133,Erfassung3!BG:BG)</f>
        <v>0</v>
      </c>
      <c r="O1133">
        <f t="shared" si="51"/>
        <v>0</v>
      </c>
      <c r="P1133">
        <f t="shared" si="50"/>
        <v>1</v>
      </c>
    </row>
    <row r="1134" spans="12:16" x14ac:dyDescent="0.25">
      <c r="L1134" s="264">
        <f>Member!A1134</f>
        <v>0</v>
      </c>
      <c r="M1134">
        <f>SUMIF(Erfassung3!BD:BD,L1134,Erfassung3!BW:BW)</f>
        <v>0</v>
      </c>
      <c r="N1134">
        <f>SUMIF(Erfassung3!BD:BD,L1134,Erfassung3!BG:BG)</f>
        <v>0</v>
      </c>
      <c r="O1134">
        <f t="shared" si="51"/>
        <v>0</v>
      </c>
      <c r="P1134">
        <f t="shared" si="50"/>
        <v>1</v>
      </c>
    </row>
    <row r="1135" spans="12:16" x14ac:dyDescent="0.25">
      <c r="L1135" s="264">
        <f>Member!A1135</f>
        <v>0</v>
      </c>
      <c r="M1135">
        <f>SUMIF(Erfassung3!BD:BD,L1135,Erfassung3!BW:BW)</f>
        <v>0</v>
      </c>
      <c r="N1135">
        <f>SUMIF(Erfassung3!BD:BD,L1135,Erfassung3!BG:BG)</f>
        <v>0</v>
      </c>
      <c r="O1135">
        <f t="shared" si="51"/>
        <v>0</v>
      </c>
      <c r="P1135">
        <f t="shared" si="50"/>
        <v>1</v>
      </c>
    </row>
    <row r="1136" spans="12:16" x14ac:dyDescent="0.25">
      <c r="L1136" s="264">
        <f>Member!A1136</f>
        <v>0</v>
      </c>
      <c r="M1136">
        <f>SUMIF(Erfassung3!BD:BD,L1136,Erfassung3!BW:BW)</f>
        <v>0</v>
      </c>
      <c r="N1136">
        <f>SUMIF(Erfassung3!BD:BD,L1136,Erfassung3!BG:BG)</f>
        <v>0</v>
      </c>
      <c r="O1136">
        <f t="shared" si="51"/>
        <v>0</v>
      </c>
      <c r="P1136">
        <f t="shared" si="50"/>
        <v>1</v>
      </c>
    </row>
    <row r="1137" spans="12:16" x14ac:dyDescent="0.25">
      <c r="L1137" s="264">
        <f>Member!A1137</f>
        <v>0</v>
      </c>
      <c r="M1137">
        <f>SUMIF(Erfassung3!BD:BD,L1137,Erfassung3!BW:BW)</f>
        <v>0</v>
      </c>
      <c r="N1137">
        <f>SUMIF(Erfassung3!BD:BD,L1137,Erfassung3!BG:BG)</f>
        <v>0</v>
      </c>
      <c r="O1137">
        <f t="shared" si="51"/>
        <v>0</v>
      </c>
      <c r="P1137">
        <f t="shared" si="50"/>
        <v>1</v>
      </c>
    </row>
    <row r="1138" spans="12:16" x14ac:dyDescent="0.25">
      <c r="L1138" s="264">
        <f>Member!A1138</f>
        <v>0</v>
      </c>
      <c r="M1138">
        <f>SUMIF(Erfassung3!BD:BD,L1138,Erfassung3!BW:BW)</f>
        <v>0</v>
      </c>
      <c r="N1138">
        <f>SUMIF(Erfassung3!BD:BD,L1138,Erfassung3!BG:BG)</f>
        <v>0</v>
      </c>
      <c r="O1138">
        <f t="shared" si="51"/>
        <v>0</v>
      </c>
      <c r="P1138">
        <f t="shared" si="50"/>
        <v>1</v>
      </c>
    </row>
    <row r="1139" spans="12:16" x14ac:dyDescent="0.25">
      <c r="L1139" s="264">
        <f>Member!A1139</f>
        <v>0</v>
      </c>
      <c r="M1139">
        <f>SUMIF(Erfassung3!BD:BD,L1139,Erfassung3!BW:BW)</f>
        <v>0</v>
      </c>
      <c r="N1139">
        <f>SUMIF(Erfassung3!BD:BD,L1139,Erfassung3!BG:BG)</f>
        <v>0</v>
      </c>
      <c r="O1139">
        <f t="shared" si="51"/>
        <v>0</v>
      </c>
      <c r="P1139">
        <f t="shared" si="50"/>
        <v>1</v>
      </c>
    </row>
    <row r="1140" spans="12:16" x14ac:dyDescent="0.25">
      <c r="L1140" s="264">
        <f>Member!A1140</f>
        <v>0</v>
      </c>
      <c r="M1140">
        <f>SUMIF(Erfassung3!BD:BD,L1140,Erfassung3!BW:BW)</f>
        <v>0</v>
      </c>
      <c r="N1140">
        <f>SUMIF(Erfassung3!BD:BD,L1140,Erfassung3!BG:BG)</f>
        <v>0</v>
      </c>
      <c r="O1140">
        <f t="shared" si="51"/>
        <v>0</v>
      </c>
      <c r="P1140">
        <f t="shared" si="50"/>
        <v>1</v>
      </c>
    </row>
    <row r="1141" spans="12:16" x14ac:dyDescent="0.25">
      <c r="L1141" s="264">
        <f>Member!A1141</f>
        <v>0</v>
      </c>
      <c r="M1141">
        <f>SUMIF(Erfassung3!BD:BD,L1141,Erfassung3!BW:BW)</f>
        <v>0</v>
      </c>
      <c r="N1141">
        <f>SUMIF(Erfassung3!BD:BD,L1141,Erfassung3!BG:BG)</f>
        <v>0</v>
      </c>
      <c r="O1141">
        <f t="shared" si="51"/>
        <v>0</v>
      </c>
      <c r="P1141">
        <f t="shared" si="50"/>
        <v>1</v>
      </c>
    </row>
    <row r="1142" spans="12:16" x14ac:dyDescent="0.25">
      <c r="L1142" s="264">
        <f>Member!A1142</f>
        <v>0</v>
      </c>
      <c r="M1142">
        <f>SUMIF(Erfassung3!BD:BD,L1142,Erfassung3!BW:BW)</f>
        <v>0</v>
      </c>
      <c r="N1142">
        <f>SUMIF(Erfassung3!BD:BD,L1142,Erfassung3!BG:BG)</f>
        <v>0</v>
      </c>
      <c r="O1142">
        <f t="shared" si="51"/>
        <v>0</v>
      </c>
      <c r="P1142">
        <f t="shared" si="50"/>
        <v>1</v>
      </c>
    </row>
    <row r="1143" spans="12:16" x14ac:dyDescent="0.25">
      <c r="L1143" s="264">
        <f>Member!A1143</f>
        <v>0</v>
      </c>
      <c r="M1143">
        <f>SUMIF(Erfassung3!BD:BD,L1143,Erfassung3!BW:BW)</f>
        <v>0</v>
      </c>
      <c r="N1143">
        <f>SUMIF(Erfassung3!BD:BD,L1143,Erfassung3!BG:BG)</f>
        <v>0</v>
      </c>
      <c r="O1143">
        <f t="shared" si="51"/>
        <v>0</v>
      </c>
      <c r="P1143">
        <f t="shared" si="50"/>
        <v>1</v>
      </c>
    </row>
    <row r="1144" spans="12:16" x14ac:dyDescent="0.25">
      <c r="L1144" s="264">
        <f>Member!A1144</f>
        <v>0</v>
      </c>
      <c r="M1144">
        <f>SUMIF(Erfassung3!BD:BD,L1144,Erfassung3!BW:BW)</f>
        <v>0</v>
      </c>
      <c r="N1144">
        <f>SUMIF(Erfassung3!BD:BD,L1144,Erfassung3!BG:BG)</f>
        <v>0</v>
      </c>
      <c r="O1144">
        <f t="shared" si="51"/>
        <v>0</v>
      </c>
      <c r="P1144">
        <f t="shared" si="50"/>
        <v>1</v>
      </c>
    </row>
    <row r="1145" spans="12:16" x14ac:dyDescent="0.25">
      <c r="L1145" s="264">
        <f>Member!A1145</f>
        <v>0</v>
      </c>
      <c r="M1145">
        <f>SUMIF(Erfassung3!BD:BD,L1145,Erfassung3!BW:BW)</f>
        <v>0</v>
      </c>
      <c r="N1145">
        <f>SUMIF(Erfassung3!BD:BD,L1145,Erfassung3!BG:BG)</f>
        <v>0</v>
      </c>
      <c r="O1145">
        <f t="shared" si="51"/>
        <v>0</v>
      </c>
      <c r="P1145">
        <f t="shared" si="50"/>
        <v>1</v>
      </c>
    </row>
    <row r="1146" spans="12:16" x14ac:dyDescent="0.25">
      <c r="L1146" s="264">
        <f>Member!A1146</f>
        <v>0</v>
      </c>
      <c r="M1146">
        <f>SUMIF(Erfassung3!BD:BD,L1146,Erfassung3!BW:BW)</f>
        <v>0</v>
      </c>
      <c r="N1146">
        <f>SUMIF(Erfassung3!BD:BD,L1146,Erfassung3!BG:BG)</f>
        <v>0</v>
      </c>
      <c r="O1146">
        <f t="shared" si="51"/>
        <v>0</v>
      </c>
      <c r="P1146">
        <f t="shared" si="50"/>
        <v>1</v>
      </c>
    </row>
    <row r="1147" spans="12:16" x14ac:dyDescent="0.25">
      <c r="L1147" s="264">
        <f>Member!A1147</f>
        <v>0</v>
      </c>
      <c r="M1147">
        <f>SUMIF(Erfassung3!BD:BD,L1147,Erfassung3!BW:BW)</f>
        <v>0</v>
      </c>
      <c r="N1147">
        <f>SUMIF(Erfassung3!BD:BD,L1147,Erfassung3!BG:BG)</f>
        <v>0</v>
      </c>
      <c r="O1147">
        <f t="shared" si="51"/>
        <v>0</v>
      </c>
      <c r="P1147">
        <f t="shared" si="50"/>
        <v>1</v>
      </c>
    </row>
    <row r="1148" spans="12:16" x14ac:dyDescent="0.25">
      <c r="L1148" s="264">
        <f>Member!A1148</f>
        <v>0</v>
      </c>
      <c r="M1148">
        <f>SUMIF(Erfassung3!BD:BD,L1148,Erfassung3!BW:BW)</f>
        <v>0</v>
      </c>
      <c r="N1148">
        <f>SUMIF(Erfassung3!BD:BD,L1148,Erfassung3!BG:BG)</f>
        <v>0</v>
      </c>
      <c r="O1148">
        <f t="shared" si="51"/>
        <v>0</v>
      </c>
      <c r="P1148">
        <f t="shared" si="50"/>
        <v>1</v>
      </c>
    </row>
    <row r="1149" spans="12:16" x14ac:dyDescent="0.25">
      <c r="L1149" s="264">
        <f>Member!A1149</f>
        <v>0</v>
      </c>
      <c r="M1149">
        <f>SUMIF(Erfassung3!BD:BD,L1149,Erfassung3!BW:BW)</f>
        <v>0</v>
      </c>
      <c r="N1149">
        <f>SUMIF(Erfassung3!BD:BD,L1149,Erfassung3!BG:BG)</f>
        <v>0</v>
      </c>
      <c r="O1149">
        <f t="shared" si="51"/>
        <v>0</v>
      </c>
      <c r="P1149">
        <f t="shared" si="50"/>
        <v>1</v>
      </c>
    </row>
    <row r="1150" spans="12:16" x14ac:dyDescent="0.25">
      <c r="L1150" s="264">
        <f>Member!A1150</f>
        <v>0</v>
      </c>
      <c r="M1150">
        <f>SUMIF(Erfassung3!BD:BD,L1150,Erfassung3!BW:BW)</f>
        <v>0</v>
      </c>
      <c r="N1150">
        <f>SUMIF(Erfassung3!BD:BD,L1150,Erfassung3!BG:BG)</f>
        <v>0</v>
      </c>
      <c r="O1150">
        <f t="shared" si="51"/>
        <v>0</v>
      </c>
      <c r="P1150">
        <f t="shared" si="50"/>
        <v>1</v>
      </c>
    </row>
    <row r="1151" spans="12:16" x14ac:dyDescent="0.25">
      <c r="L1151" s="264">
        <f>Member!A1151</f>
        <v>0</v>
      </c>
      <c r="M1151">
        <f>SUMIF(Erfassung3!BD:BD,L1151,Erfassung3!BW:BW)</f>
        <v>0</v>
      </c>
      <c r="N1151">
        <f>SUMIF(Erfassung3!BD:BD,L1151,Erfassung3!BG:BG)</f>
        <v>0</v>
      </c>
      <c r="O1151">
        <f t="shared" si="51"/>
        <v>0</v>
      </c>
      <c r="P1151">
        <f t="shared" si="50"/>
        <v>1</v>
      </c>
    </row>
    <row r="1152" spans="12:16" x14ac:dyDescent="0.25">
      <c r="L1152" s="264">
        <f>Member!A1152</f>
        <v>0</v>
      </c>
      <c r="M1152">
        <f>SUMIF(Erfassung3!BD:BD,L1152,Erfassung3!BW:BW)</f>
        <v>0</v>
      </c>
      <c r="N1152">
        <f>SUMIF(Erfassung3!BD:BD,L1152,Erfassung3!BG:BG)</f>
        <v>0</v>
      </c>
      <c r="O1152">
        <f t="shared" si="51"/>
        <v>0</v>
      </c>
      <c r="P1152">
        <f t="shared" si="50"/>
        <v>1</v>
      </c>
    </row>
    <row r="1153" spans="12:16" x14ac:dyDescent="0.25">
      <c r="L1153" s="264">
        <f>Member!A1153</f>
        <v>0</v>
      </c>
      <c r="M1153">
        <f>SUMIF(Erfassung3!BD:BD,L1153,Erfassung3!BW:BW)</f>
        <v>0</v>
      </c>
      <c r="N1153">
        <f>SUMIF(Erfassung3!BD:BD,L1153,Erfassung3!BG:BG)</f>
        <v>0</v>
      </c>
      <c r="O1153">
        <f t="shared" si="51"/>
        <v>0</v>
      </c>
      <c r="P1153">
        <f t="shared" si="50"/>
        <v>1</v>
      </c>
    </row>
    <row r="1154" spans="12:16" x14ac:dyDescent="0.25">
      <c r="L1154" s="264">
        <f>Member!A1154</f>
        <v>0</v>
      </c>
      <c r="M1154">
        <f>SUMIF(Erfassung3!BD:BD,L1154,Erfassung3!BW:BW)</f>
        <v>0</v>
      </c>
      <c r="N1154">
        <f>SUMIF(Erfassung3!BD:BD,L1154,Erfassung3!BG:BG)</f>
        <v>0</v>
      </c>
      <c r="O1154">
        <f t="shared" si="51"/>
        <v>0</v>
      </c>
      <c r="P1154">
        <f t="shared" ref="P1154:P1217" si="52">RANK(O1154,O:O)</f>
        <v>1</v>
      </c>
    </row>
    <row r="1155" spans="12:16" x14ac:dyDescent="0.25">
      <c r="L1155" s="264">
        <f>Member!A1155</f>
        <v>0</v>
      </c>
      <c r="M1155">
        <f>SUMIF(Erfassung3!BD:BD,L1155,Erfassung3!BW:BW)</f>
        <v>0</v>
      </c>
      <c r="N1155">
        <f>SUMIF(Erfassung3!BD:BD,L1155,Erfassung3!BG:BG)</f>
        <v>0</v>
      </c>
      <c r="O1155">
        <f t="shared" ref="O1155:O1218" si="53">IF(N1155=0,0,M1155/N1155-ROW()/1000000000)</f>
        <v>0</v>
      </c>
      <c r="P1155">
        <f t="shared" si="52"/>
        <v>1</v>
      </c>
    </row>
    <row r="1156" spans="12:16" x14ac:dyDescent="0.25">
      <c r="L1156" s="264">
        <f>Member!A1156</f>
        <v>0</v>
      </c>
      <c r="M1156">
        <f>SUMIF(Erfassung3!BD:BD,L1156,Erfassung3!BW:BW)</f>
        <v>0</v>
      </c>
      <c r="N1156">
        <f>SUMIF(Erfassung3!BD:BD,L1156,Erfassung3!BG:BG)</f>
        <v>0</v>
      </c>
      <c r="O1156">
        <f t="shared" si="53"/>
        <v>0</v>
      </c>
      <c r="P1156">
        <f t="shared" si="52"/>
        <v>1</v>
      </c>
    </row>
    <row r="1157" spans="12:16" x14ac:dyDescent="0.25">
      <c r="L1157" s="264">
        <f>Member!A1157</f>
        <v>0</v>
      </c>
      <c r="M1157">
        <f>SUMIF(Erfassung3!BD:BD,L1157,Erfassung3!BW:BW)</f>
        <v>0</v>
      </c>
      <c r="N1157">
        <f>SUMIF(Erfassung3!BD:BD,L1157,Erfassung3!BG:BG)</f>
        <v>0</v>
      </c>
      <c r="O1157">
        <f t="shared" si="53"/>
        <v>0</v>
      </c>
      <c r="P1157">
        <f t="shared" si="52"/>
        <v>1</v>
      </c>
    </row>
    <row r="1158" spans="12:16" x14ac:dyDescent="0.25">
      <c r="L1158" s="264">
        <f>Member!A1158</f>
        <v>0</v>
      </c>
      <c r="M1158">
        <f>SUMIF(Erfassung3!BD:BD,L1158,Erfassung3!BW:BW)</f>
        <v>0</v>
      </c>
      <c r="N1158">
        <f>SUMIF(Erfassung3!BD:BD,L1158,Erfassung3!BG:BG)</f>
        <v>0</v>
      </c>
      <c r="O1158">
        <f t="shared" si="53"/>
        <v>0</v>
      </c>
      <c r="P1158">
        <f t="shared" si="52"/>
        <v>1</v>
      </c>
    </row>
    <row r="1159" spans="12:16" x14ac:dyDescent="0.25">
      <c r="L1159" s="264">
        <f>Member!A1159</f>
        <v>0</v>
      </c>
      <c r="M1159">
        <f>SUMIF(Erfassung3!BD:BD,L1159,Erfassung3!BW:BW)</f>
        <v>0</v>
      </c>
      <c r="N1159">
        <f>SUMIF(Erfassung3!BD:BD,L1159,Erfassung3!BG:BG)</f>
        <v>0</v>
      </c>
      <c r="O1159">
        <f t="shared" si="53"/>
        <v>0</v>
      </c>
      <c r="P1159">
        <f t="shared" si="52"/>
        <v>1</v>
      </c>
    </row>
    <row r="1160" spans="12:16" x14ac:dyDescent="0.25">
      <c r="L1160" s="264">
        <f>Member!A1160</f>
        <v>0</v>
      </c>
      <c r="M1160">
        <f>SUMIF(Erfassung3!BD:BD,L1160,Erfassung3!BW:BW)</f>
        <v>0</v>
      </c>
      <c r="N1160">
        <f>SUMIF(Erfassung3!BD:BD,L1160,Erfassung3!BG:BG)</f>
        <v>0</v>
      </c>
      <c r="O1160">
        <f t="shared" si="53"/>
        <v>0</v>
      </c>
      <c r="P1160">
        <f t="shared" si="52"/>
        <v>1</v>
      </c>
    </row>
    <row r="1161" spans="12:16" x14ac:dyDescent="0.25">
      <c r="L1161" s="264">
        <f>Member!A1161</f>
        <v>0</v>
      </c>
      <c r="M1161">
        <f>SUMIF(Erfassung3!BD:BD,L1161,Erfassung3!BW:BW)</f>
        <v>0</v>
      </c>
      <c r="N1161">
        <f>SUMIF(Erfassung3!BD:BD,L1161,Erfassung3!BG:BG)</f>
        <v>0</v>
      </c>
      <c r="O1161">
        <f t="shared" si="53"/>
        <v>0</v>
      </c>
      <c r="P1161">
        <f t="shared" si="52"/>
        <v>1</v>
      </c>
    </row>
    <row r="1162" spans="12:16" x14ac:dyDescent="0.25">
      <c r="L1162" s="264">
        <f>Member!A1162</f>
        <v>0</v>
      </c>
      <c r="M1162">
        <f>SUMIF(Erfassung3!BD:BD,L1162,Erfassung3!BW:BW)</f>
        <v>0</v>
      </c>
      <c r="N1162">
        <f>SUMIF(Erfassung3!BD:BD,L1162,Erfassung3!BG:BG)</f>
        <v>0</v>
      </c>
      <c r="O1162">
        <f t="shared" si="53"/>
        <v>0</v>
      </c>
      <c r="P1162">
        <f t="shared" si="52"/>
        <v>1</v>
      </c>
    </row>
    <row r="1163" spans="12:16" x14ac:dyDescent="0.25">
      <c r="L1163" s="264">
        <f>Member!A1163</f>
        <v>0</v>
      </c>
      <c r="M1163">
        <f>SUMIF(Erfassung3!BD:BD,L1163,Erfassung3!BW:BW)</f>
        <v>0</v>
      </c>
      <c r="N1163">
        <f>SUMIF(Erfassung3!BD:BD,L1163,Erfassung3!BG:BG)</f>
        <v>0</v>
      </c>
      <c r="O1163">
        <f t="shared" si="53"/>
        <v>0</v>
      </c>
      <c r="P1163">
        <f t="shared" si="52"/>
        <v>1</v>
      </c>
    </row>
    <row r="1164" spans="12:16" x14ac:dyDescent="0.25">
      <c r="L1164" s="264">
        <f>Member!A1164</f>
        <v>0</v>
      </c>
      <c r="M1164">
        <f>SUMIF(Erfassung3!BD:BD,L1164,Erfassung3!BW:BW)</f>
        <v>0</v>
      </c>
      <c r="N1164">
        <f>SUMIF(Erfassung3!BD:BD,L1164,Erfassung3!BG:BG)</f>
        <v>0</v>
      </c>
      <c r="O1164">
        <f t="shared" si="53"/>
        <v>0</v>
      </c>
      <c r="P1164">
        <f t="shared" si="52"/>
        <v>1</v>
      </c>
    </row>
    <row r="1165" spans="12:16" x14ac:dyDescent="0.25">
      <c r="L1165" s="264">
        <f>Member!A1165</f>
        <v>0</v>
      </c>
      <c r="M1165">
        <f>SUMIF(Erfassung3!BD:BD,L1165,Erfassung3!BW:BW)</f>
        <v>0</v>
      </c>
      <c r="N1165">
        <f>SUMIF(Erfassung3!BD:BD,L1165,Erfassung3!BG:BG)</f>
        <v>0</v>
      </c>
      <c r="O1165">
        <f t="shared" si="53"/>
        <v>0</v>
      </c>
      <c r="P1165">
        <f t="shared" si="52"/>
        <v>1</v>
      </c>
    </row>
    <row r="1166" spans="12:16" x14ac:dyDescent="0.25">
      <c r="L1166" s="264">
        <f>Member!A1166</f>
        <v>0</v>
      </c>
      <c r="M1166">
        <f>SUMIF(Erfassung3!BD:BD,L1166,Erfassung3!BW:BW)</f>
        <v>0</v>
      </c>
      <c r="N1166">
        <f>SUMIF(Erfassung3!BD:BD,L1166,Erfassung3!BG:BG)</f>
        <v>0</v>
      </c>
      <c r="O1166">
        <f t="shared" si="53"/>
        <v>0</v>
      </c>
      <c r="P1166">
        <f t="shared" si="52"/>
        <v>1</v>
      </c>
    </row>
    <row r="1167" spans="12:16" x14ac:dyDescent="0.25">
      <c r="L1167" s="264">
        <f>Member!A1167</f>
        <v>0</v>
      </c>
      <c r="M1167">
        <f>SUMIF(Erfassung3!BD:BD,L1167,Erfassung3!BW:BW)</f>
        <v>0</v>
      </c>
      <c r="N1167">
        <f>SUMIF(Erfassung3!BD:BD,L1167,Erfassung3!BG:BG)</f>
        <v>0</v>
      </c>
      <c r="O1167">
        <f t="shared" si="53"/>
        <v>0</v>
      </c>
      <c r="P1167">
        <f t="shared" si="52"/>
        <v>1</v>
      </c>
    </row>
    <row r="1168" spans="12:16" x14ac:dyDescent="0.25">
      <c r="L1168" s="264">
        <f>Member!A1168</f>
        <v>0</v>
      </c>
      <c r="M1168">
        <f>SUMIF(Erfassung3!BD:BD,L1168,Erfassung3!BW:BW)</f>
        <v>0</v>
      </c>
      <c r="N1168">
        <f>SUMIF(Erfassung3!BD:BD,L1168,Erfassung3!BG:BG)</f>
        <v>0</v>
      </c>
      <c r="O1168">
        <f t="shared" si="53"/>
        <v>0</v>
      </c>
      <c r="P1168">
        <f t="shared" si="52"/>
        <v>1</v>
      </c>
    </row>
    <row r="1169" spans="12:16" x14ac:dyDescent="0.25">
      <c r="L1169" s="264">
        <f>Member!A1169</f>
        <v>0</v>
      </c>
      <c r="M1169">
        <f>SUMIF(Erfassung3!BD:BD,L1169,Erfassung3!BW:BW)</f>
        <v>0</v>
      </c>
      <c r="N1169">
        <f>SUMIF(Erfassung3!BD:BD,L1169,Erfassung3!BG:BG)</f>
        <v>0</v>
      </c>
      <c r="O1169">
        <f t="shared" si="53"/>
        <v>0</v>
      </c>
      <c r="P1169">
        <f t="shared" si="52"/>
        <v>1</v>
      </c>
    </row>
    <row r="1170" spans="12:16" x14ac:dyDescent="0.25">
      <c r="L1170" s="264">
        <f>Member!A1170</f>
        <v>0</v>
      </c>
      <c r="M1170">
        <f>SUMIF(Erfassung3!BD:BD,L1170,Erfassung3!BW:BW)</f>
        <v>0</v>
      </c>
      <c r="N1170">
        <f>SUMIF(Erfassung3!BD:BD,L1170,Erfassung3!BG:BG)</f>
        <v>0</v>
      </c>
      <c r="O1170">
        <f t="shared" si="53"/>
        <v>0</v>
      </c>
      <c r="P1170">
        <f t="shared" si="52"/>
        <v>1</v>
      </c>
    </row>
    <row r="1171" spans="12:16" x14ac:dyDescent="0.25">
      <c r="L1171" s="264">
        <f>Member!A1171</f>
        <v>0</v>
      </c>
      <c r="M1171">
        <f>SUMIF(Erfassung3!BD:BD,L1171,Erfassung3!BW:BW)</f>
        <v>0</v>
      </c>
      <c r="N1171">
        <f>SUMIF(Erfassung3!BD:BD,L1171,Erfassung3!BG:BG)</f>
        <v>0</v>
      </c>
      <c r="O1171">
        <f t="shared" si="53"/>
        <v>0</v>
      </c>
      <c r="P1171">
        <f t="shared" si="52"/>
        <v>1</v>
      </c>
    </row>
    <row r="1172" spans="12:16" x14ac:dyDescent="0.25">
      <c r="L1172" s="264">
        <f>Member!A1172</f>
        <v>0</v>
      </c>
      <c r="M1172">
        <f>SUMIF(Erfassung3!BD:BD,L1172,Erfassung3!BW:BW)</f>
        <v>0</v>
      </c>
      <c r="N1172">
        <f>SUMIF(Erfassung3!BD:BD,L1172,Erfassung3!BG:BG)</f>
        <v>0</v>
      </c>
      <c r="O1172">
        <f t="shared" si="53"/>
        <v>0</v>
      </c>
      <c r="P1172">
        <f t="shared" si="52"/>
        <v>1</v>
      </c>
    </row>
    <row r="1173" spans="12:16" x14ac:dyDescent="0.25">
      <c r="L1173" s="264">
        <f>Member!A1173</f>
        <v>0</v>
      </c>
      <c r="M1173">
        <f>SUMIF(Erfassung3!BD:BD,L1173,Erfassung3!BW:BW)</f>
        <v>0</v>
      </c>
      <c r="N1173">
        <f>SUMIF(Erfassung3!BD:BD,L1173,Erfassung3!BG:BG)</f>
        <v>0</v>
      </c>
      <c r="O1173">
        <f t="shared" si="53"/>
        <v>0</v>
      </c>
      <c r="P1173">
        <f t="shared" si="52"/>
        <v>1</v>
      </c>
    </row>
    <row r="1174" spans="12:16" x14ac:dyDescent="0.25">
      <c r="L1174" s="264">
        <f>Member!A1174</f>
        <v>0</v>
      </c>
      <c r="M1174">
        <f>SUMIF(Erfassung3!BD:BD,L1174,Erfassung3!BW:BW)</f>
        <v>0</v>
      </c>
      <c r="N1174">
        <f>SUMIF(Erfassung3!BD:BD,L1174,Erfassung3!BG:BG)</f>
        <v>0</v>
      </c>
      <c r="O1174">
        <f t="shared" si="53"/>
        <v>0</v>
      </c>
      <c r="P1174">
        <f t="shared" si="52"/>
        <v>1</v>
      </c>
    </row>
    <row r="1175" spans="12:16" x14ac:dyDescent="0.25">
      <c r="L1175" s="264">
        <f>Member!A1175</f>
        <v>0</v>
      </c>
      <c r="M1175">
        <f>SUMIF(Erfassung3!BD:BD,L1175,Erfassung3!BW:BW)</f>
        <v>0</v>
      </c>
      <c r="N1175">
        <f>SUMIF(Erfassung3!BD:BD,L1175,Erfassung3!BG:BG)</f>
        <v>0</v>
      </c>
      <c r="O1175">
        <f t="shared" si="53"/>
        <v>0</v>
      </c>
      <c r="P1175">
        <f t="shared" si="52"/>
        <v>1</v>
      </c>
    </row>
    <row r="1176" spans="12:16" x14ac:dyDescent="0.25">
      <c r="L1176" s="264">
        <f>Member!A1176</f>
        <v>0</v>
      </c>
      <c r="M1176">
        <f>SUMIF(Erfassung3!BD:BD,L1176,Erfassung3!BW:BW)</f>
        <v>0</v>
      </c>
      <c r="N1176">
        <f>SUMIF(Erfassung3!BD:BD,L1176,Erfassung3!BG:BG)</f>
        <v>0</v>
      </c>
      <c r="O1176">
        <f t="shared" si="53"/>
        <v>0</v>
      </c>
      <c r="P1176">
        <f t="shared" si="52"/>
        <v>1</v>
      </c>
    </row>
    <row r="1177" spans="12:16" x14ac:dyDescent="0.25">
      <c r="L1177" s="264">
        <f>Member!A1177</f>
        <v>0</v>
      </c>
      <c r="M1177">
        <f>SUMIF(Erfassung3!BD:BD,L1177,Erfassung3!BW:BW)</f>
        <v>0</v>
      </c>
      <c r="N1177">
        <f>SUMIF(Erfassung3!BD:BD,L1177,Erfassung3!BG:BG)</f>
        <v>0</v>
      </c>
      <c r="O1177">
        <f t="shared" si="53"/>
        <v>0</v>
      </c>
      <c r="P1177">
        <f t="shared" si="52"/>
        <v>1</v>
      </c>
    </row>
    <row r="1178" spans="12:16" x14ac:dyDescent="0.25">
      <c r="L1178" s="264">
        <f>Member!A1178</f>
        <v>0</v>
      </c>
      <c r="M1178">
        <f>SUMIF(Erfassung3!BD:BD,L1178,Erfassung3!BW:BW)</f>
        <v>0</v>
      </c>
      <c r="N1178">
        <f>SUMIF(Erfassung3!BD:BD,L1178,Erfassung3!BG:BG)</f>
        <v>0</v>
      </c>
      <c r="O1178">
        <f t="shared" si="53"/>
        <v>0</v>
      </c>
      <c r="P1178">
        <f t="shared" si="52"/>
        <v>1</v>
      </c>
    </row>
    <row r="1179" spans="12:16" x14ac:dyDescent="0.25">
      <c r="L1179" s="264">
        <f>Member!A1179</f>
        <v>0</v>
      </c>
      <c r="M1179">
        <f>SUMIF(Erfassung3!BD:BD,L1179,Erfassung3!BW:BW)</f>
        <v>0</v>
      </c>
      <c r="N1179">
        <f>SUMIF(Erfassung3!BD:BD,L1179,Erfassung3!BG:BG)</f>
        <v>0</v>
      </c>
      <c r="O1179">
        <f t="shared" si="53"/>
        <v>0</v>
      </c>
      <c r="P1179">
        <f t="shared" si="52"/>
        <v>1</v>
      </c>
    </row>
    <row r="1180" spans="12:16" x14ac:dyDescent="0.25">
      <c r="L1180" s="264">
        <f>Member!A1180</f>
        <v>0</v>
      </c>
      <c r="M1180">
        <f>SUMIF(Erfassung3!BD:BD,L1180,Erfassung3!BW:BW)</f>
        <v>0</v>
      </c>
      <c r="N1180">
        <f>SUMIF(Erfassung3!BD:BD,L1180,Erfassung3!BG:BG)</f>
        <v>0</v>
      </c>
      <c r="O1180">
        <f t="shared" si="53"/>
        <v>0</v>
      </c>
      <c r="P1180">
        <f t="shared" si="52"/>
        <v>1</v>
      </c>
    </row>
    <row r="1181" spans="12:16" x14ac:dyDescent="0.25">
      <c r="L1181" s="264">
        <f>Member!A1181</f>
        <v>0</v>
      </c>
      <c r="M1181">
        <f>SUMIF(Erfassung3!BD:BD,L1181,Erfassung3!BW:BW)</f>
        <v>0</v>
      </c>
      <c r="N1181">
        <f>SUMIF(Erfassung3!BD:BD,L1181,Erfassung3!BG:BG)</f>
        <v>0</v>
      </c>
      <c r="O1181">
        <f t="shared" si="53"/>
        <v>0</v>
      </c>
      <c r="P1181">
        <f t="shared" si="52"/>
        <v>1</v>
      </c>
    </row>
    <row r="1182" spans="12:16" x14ac:dyDescent="0.25">
      <c r="L1182" s="264">
        <f>Member!A1182</f>
        <v>0</v>
      </c>
      <c r="M1182">
        <f>SUMIF(Erfassung3!BD:BD,L1182,Erfassung3!BW:BW)</f>
        <v>0</v>
      </c>
      <c r="N1182">
        <f>SUMIF(Erfassung3!BD:BD,L1182,Erfassung3!BG:BG)</f>
        <v>0</v>
      </c>
      <c r="O1182">
        <f t="shared" si="53"/>
        <v>0</v>
      </c>
      <c r="P1182">
        <f t="shared" si="52"/>
        <v>1</v>
      </c>
    </row>
    <row r="1183" spans="12:16" x14ac:dyDescent="0.25">
      <c r="L1183" s="264">
        <f>Member!A1183</f>
        <v>0</v>
      </c>
      <c r="M1183">
        <f>SUMIF(Erfassung3!BD:BD,L1183,Erfassung3!BW:BW)</f>
        <v>0</v>
      </c>
      <c r="N1183">
        <f>SUMIF(Erfassung3!BD:BD,L1183,Erfassung3!BG:BG)</f>
        <v>0</v>
      </c>
      <c r="O1183">
        <f t="shared" si="53"/>
        <v>0</v>
      </c>
      <c r="P1183">
        <f t="shared" si="52"/>
        <v>1</v>
      </c>
    </row>
    <row r="1184" spans="12:16" x14ac:dyDescent="0.25">
      <c r="L1184" s="264">
        <f>Member!A1184</f>
        <v>0</v>
      </c>
      <c r="M1184">
        <f>SUMIF(Erfassung3!BD:BD,L1184,Erfassung3!BW:BW)</f>
        <v>0</v>
      </c>
      <c r="N1184">
        <f>SUMIF(Erfassung3!BD:BD,L1184,Erfassung3!BG:BG)</f>
        <v>0</v>
      </c>
      <c r="O1184">
        <f t="shared" si="53"/>
        <v>0</v>
      </c>
      <c r="P1184">
        <f t="shared" si="52"/>
        <v>1</v>
      </c>
    </row>
    <row r="1185" spans="12:16" x14ac:dyDescent="0.25">
      <c r="L1185" s="264">
        <f>Member!A1185</f>
        <v>0</v>
      </c>
      <c r="M1185">
        <f>SUMIF(Erfassung3!BD:BD,L1185,Erfassung3!BW:BW)</f>
        <v>0</v>
      </c>
      <c r="N1185">
        <f>SUMIF(Erfassung3!BD:BD,L1185,Erfassung3!BG:BG)</f>
        <v>0</v>
      </c>
      <c r="O1185">
        <f t="shared" si="53"/>
        <v>0</v>
      </c>
      <c r="P1185">
        <f t="shared" si="52"/>
        <v>1</v>
      </c>
    </row>
    <row r="1186" spans="12:16" x14ac:dyDescent="0.25">
      <c r="L1186" s="264">
        <f>Member!A1186</f>
        <v>0</v>
      </c>
      <c r="M1186">
        <f>SUMIF(Erfassung3!BD:BD,L1186,Erfassung3!BW:BW)</f>
        <v>0</v>
      </c>
      <c r="N1186">
        <f>SUMIF(Erfassung3!BD:BD,L1186,Erfassung3!BG:BG)</f>
        <v>0</v>
      </c>
      <c r="O1186">
        <f t="shared" si="53"/>
        <v>0</v>
      </c>
      <c r="P1186">
        <f t="shared" si="52"/>
        <v>1</v>
      </c>
    </row>
    <row r="1187" spans="12:16" x14ac:dyDescent="0.25">
      <c r="L1187" s="264">
        <f>Member!A1187</f>
        <v>0</v>
      </c>
      <c r="M1187">
        <f>SUMIF(Erfassung3!BD:BD,L1187,Erfassung3!BW:BW)</f>
        <v>0</v>
      </c>
      <c r="N1187">
        <f>SUMIF(Erfassung3!BD:BD,L1187,Erfassung3!BG:BG)</f>
        <v>0</v>
      </c>
      <c r="O1187">
        <f t="shared" si="53"/>
        <v>0</v>
      </c>
      <c r="P1187">
        <f t="shared" si="52"/>
        <v>1</v>
      </c>
    </row>
    <row r="1188" spans="12:16" x14ac:dyDescent="0.25">
      <c r="L1188" s="264">
        <f>Member!A1188</f>
        <v>0</v>
      </c>
      <c r="M1188">
        <f>SUMIF(Erfassung3!BD:BD,L1188,Erfassung3!BW:BW)</f>
        <v>0</v>
      </c>
      <c r="N1188">
        <f>SUMIF(Erfassung3!BD:BD,L1188,Erfassung3!BG:BG)</f>
        <v>0</v>
      </c>
      <c r="O1188">
        <f t="shared" si="53"/>
        <v>0</v>
      </c>
      <c r="P1188">
        <f t="shared" si="52"/>
        <v>1</v>
      </c>
    </row>
    <row r="1189" spans="12:16" x14ac:dyDescent="0.25">
      <c r="L1189" s="264">
        <f>Member!A1189</f>
        <v>0</v>
      </c>
      <c r="M1189">
        <f>SUMIF(Erfassung3!BD:BD,L1189,Erfassung3!BW:BW)</f>
        <v>0</v>
      </c>
      <c r="N1189">
        <f>SUMIF(Erfassung3!BD:BD,L1189,Erfassung3!BG:BG)</f>
        <v>0</v>
      </c>
      <c r="O1189">
        <f t="shared" si="53"/>
        <v>0</v>
      </c>
      <c r="P1189">
        <f t="shared" si="52"/>
        <v>1</v>
      </c>
    </row>
    <row r="1190" spans="12:16" x14ac:dyDescent="0.25">
      <c r="L1190" s="264">
        <f>Member!A1190</f>
        <v>0</v>
      </c>
      <c r="M1190">
        <f>SUMIF(Erfassung3!BD:BD,L1190,Erfassung3!BW:BW)</f>
        <v>0</v>
      </c>
      <c r="N1190">
        <f>SUMIF(Erfassung3!BD:BD,L1190,Erfassung3!BG:BG)</f>
        <v>0</v>
      </c>
      <c r="O1190">
        <f t="shared" si="53"/>
        <v>0</v>
      </c>
      <c r="P1190">
        <f t="shared" si="52"/>
        <v>1</v>
      </c>
    </row>
    <row r="1191" spans="12:16" x14ac:dyDescent="0.25">
      <c r="L1191" s="264">
        <f>Member!A1191</f>
        <v>0</v>
      </c>
      <c r="M1191">
        <f>SUMIF(Erfassung3!BD:BD,L1191,Erfassung3!BW:BW)</f>
        <v>0</v>
      </c>
      <c r="N1191">
        <f>SUMIF(Erfassung3!BD:BD,L1191,Erfassung3!BG:BG)</f>
        <v>0</v>
      </c>
      <c r="O1191">
        <f t="shared" si="53"/>
        <v>0</v>
      </c>
      <c r="P1191">
        <f t="shared" si="52"/>
        <v>1</v>
      </c>
    </row>
    <row r="1192" spans="12:16" x14ac:dyDescent="0.25">
      <c r="L1192" s="264">
        <f>Member!A1192</f>
        <v>0</v>
      </c>
      <c r="M1192">
        <f>SUMIF(Erfassung3!BD:BD,L1192,Erfassung3!BW:BW)</f>
        <v>0</v>
      </c>
      <c r="N1192">
        <f>SUMIF(Erfassung3!BD:BD,L1192,Erfassung3!BG:BG)</f>
        <v>0</v>
      </c>
      <c r="O1192">
        <f t="shared" si="53"/>
        <v>0</v>
      </c>
      <c r="P1192">
        <f t="shared" si="52"/>
        <v>1</v>
      </c>
    </row>
    <row r="1193" spans="12:16" x14ac:dyDescent="0.25">
      <c r="L1193" s="264">
        <f>Member!A1193</f>
        <v>0</v>
      </c>
      <c r="M1193">
        <f>SUMIF(Erfassung3!BD:BD,L1193,Erfassung3!BW:BW)</f>
        <v>0</v>
      </c>
      <c r="N1193">
        <f>SUMIF(Erfassung3!BD:BD,L1193,Erfassung3!BG:BG)</f>
        <v>0</v>
      </c>
      <c r="O1193">
        <f t="shared" si="53"/>
        <v>0</v>
      </c>
      <c r="P1193">
        <f t="shared" si="52"/>
        <v>1</v>
      </c>
    </row>
    <row r="1194" spans="12:16" x14ac:dyDescent="0.25">
      <c r="L1194" s="264">
        <f>Member!A1194</f>
        <v>0</v>
      </c>
      <c r="M1194">
        <f>SUMIF(Erfassung3!BD:BD,L1194,Erfassung3!BW:BW)</f>
        <v>0</v>
      </c>
      <c r="N1194">
        <f>SUMIF(Erfassung3!BD:BD,L1194,Erfassung3!BG:BG)</f>
        <v>0</v>
      </c>
      <c r="O1194">
        <f t="shared" si="53"/>
        <v>0</v>
      </c>
      <c r="P1194">
        <f t="shared" si="52"/>
        <v>1</v>
      </c>
    </row>
    <row r="1195" spans="12:16" x14ac:dyDescent="0.25">
      <c r="L1195" s="264">
        <f>Member!A1195</f>
        <v>0</v>
      </c>
      <c r="M1195">
        <f>SUMIF(Erfassung3!BD:BD,L1195,Erfassung3!BW:BW)</f>
        <v>0</v>
      </c>
      <c r="N1195">
        <f>SUMIF(Erfassung3!BD:BD,L1195,Erfassung3!BG:BG)</f>
        <v>0</v>
      </c>
      <c r="O1195">
        <f t="shared" si="53"/>
        <v>0</v>
      </c>
      <c r="P1195">
        <f t="shared" si="52"/>
        <v>1</v>
      </c>
    </row>
    <row r="1196" spans="12:16" x14ac:dyDescent="0.25">
      <c r="L1196" s="264">
        <f>Member!A1196</f>
        <v>0</v>
      </c>
      <c r="M1196">
        <f>SUMIF(Erfassung3!BD:BD,L1196,Erfassung3!BW:BW)</f>
        <v>0</v>
      </c>
      <c r="N1196">
        <f>SUMIF(Erfassung3!BD:BD,L1196,Erfassung3!BG:BG)</f>
        <v>0</v>
      </c>
      <c r="O1196">
        <f t="shared" si="53"/>
        <v>0</v>
      </c>
      <c r="P1196">
        <f t="shared" si="52"/>
        <v>1</v>
      </c>
    </row>
    <row r="1197" spans="12:16" x14ac:dyDescent="0.25">
      <c r="L1197" s="264">
        <f>Member!A1197</f>
        <v>0</v>
      </c>
      <c r="M1197">
        <f>SUMIF(Erfassung3!BD:BD,L1197,Erfassung3!BW:BW)</f>
        <v>0</v>
      </c>
      <c r="N1197">
        <f>SUMIF(Erfassung3!BD:BD,L1197,Erfassung3!BG:BG)</f>
        <v>0</v>
      </c>
      <c r="O1197">
        <f t="shared" si="53"/>
        <v>0</v>
      </c>
      <c r="P1197">
        <f t="shared" si="52"/>
        <v>1</v>
      </c>
    </row>
    <row r="1198" spans="12:16" x14ac:dyDescent="0.25">
      <c r="L1198" s="264">
        <f>Member!A1198</f>
        <v>0</v>
      </c>
      <c r="M1198">
        <f>SUMIF(Erfassung3!BD:BD,L1198,Erfassung3!BW:BW)</f>
        <v>0</v>
      </c>
      <c r="N1198">
        <f>SUMIF(Erfassung3!BD:BD,L1198,Erfassung3!BG:BG)</f>
        <v>0</v>
      </c>
      <c r="O1198">
        <f t="shared" si="53"/>
        <v>0</v>
      </c>
      <c r="P1198">
        <f t="shared" si="52"/>
        <v>1</v>
      </c>
    </row>
    <row r="1199" spans="12:16" x14ac:dyDescent="0.25">
      <c r="L1199" s="264">
        <f>Member!A1199</f>
        <v>0</v>
      </c>
      <c r="M1199">
        <f>SUMIF(Erfassung3!BD:BD,L1199,Erfassung3!BW:BW)</f>
        <v>0</v>
      </c>
      <c r="N1199">
        <f>SUMIF(Erfassung3!BD:BD,L1199,Erfassung3!BG:BG)</f>
        <v>0</v>
      </c>
      <c r="O1199">
        <f t="shared" si="53"/>
        <v>0</v>
      </c>
      <c r="P1199">
        <f t="shared" si="52"/>
        <v>1</v>
      </c>
    </row>
    <row r="1200" spans="12:16" x14ac:dyDescent="0.25">
      <c r="L1200" s="264">
        <f>Member!A1200</f>
        <v>0</v>
      </c>
      <c r="M1200">
        <f>SUMIF(Erfassung3!BD:BD,L1200,Erfassung3!BW:BW)</f>
        <v>0</v>
      </c>
      <c r="N1200">
        <f>SUMIF(Erfassung3!BD:BD,L1200,Erfassung3!BG:BG)</f>
        <v>0</v>
      </c>
      <c r="O1200">
        <f t="shared" si="53"/>
        <v>0</v>
      </c>
      <c r="P1200">
        <f t="shared" si="52"/>
        <v>1</v>
      </c>
    </row>
    <row r="1201" spans="12:16" x14ac:dyDescent="0.25">
      <c r="L1201" s="264">
        <f>Member!A1201</f>
        <v>0</v>
      </c>
      <c r="M1201">
        <f>SUMIF(Erfassung3!BD:BD,L1201,Erfassung3!BW:BW)</f>
        <v>0</v>
      </c>
      <c r="N1201">
        <f>SUMIF(Erfassung3!BD:BD,L1201,Erfassung3!BG:BG)</f>
        <v>0</v>
      </c>
      <c r="O1201">
        <f t="shared" si="53"/>
        <v>0</v>
      </c>
      <c r="P1201">
        <f t="shared" si="52"/>
        <v>1</v>
      </c>
    </row>
    <row r="1202" spans="12:16" x14ac:dyDescent="0.25">
      <c r="L1202" s="264">
        <f>Member!A1202</f>
        <v>0</v>
      </c>
      <c r="M1202">
        <f>SUMIF(Erfassung3!BD:BD,L1202,Erfassung3!BW:BW)</f>
        <v>0</v>
      </c>
      <c r="N1202">
        <f>SUMIF(Erfassung3!BD:BD,L1202,Erfassung3!BG:BG)</f>
        <v>0</v>
      </c>
      <c r="O1202">
        <f t="shared" si="53"/>
        <v>0</v>
      </c>
      <c r="P1202">
        <f t="shared" si="52"/>
        <v>1</v>
      </c>
    </row>
    <row r="1203" spans="12:16" x14ac:dyDescent="0.25">
      <c r="L1203" s="264">
        <f>Member!A1203</f>
        <v>0</v>
      </c>
      <c r="M1203">
        <f>SUMIF(Erfassung3!BD:BD,L1203,Erfassung3!BW:BW)</f>
        <v>0</v>
      </c>
      <c r="N1203">
        <f>SUMIF(Erfassung3!BD:BD,L1203,Erfassung3!BG:BG)</f>
        <v>0</v>
      </c>
      <c r="O1203">
        <f t="shared" si="53"/>
        <v>0</v>
      </c>
      <c r="P1203">
        <f t="shared" si="52"/>
        <v>1</v>
      </c>
    </row>
    <row r="1204" spans="12:16" x14ac:dyDescent="0.25">
      <c r="L1204" s="264">
        <f>Member!A1204</f>
        <v>0</v>
      </c>
      <c r="M1204">
        <f>SUMIF(Erfassung3!BD:BD,L1204,Erfassung3!BW:BW)</f>
        <v>0</v>
      </c>
      <c r="N1204">
        <f>SUMIF(Erfassung3!BD:BD,L1204,Erfassung3!BG:BG)</f>
        <v>0</v>
      </c>
      <c r="O1204">
        <f t="shared" si="53"/>
        <v>0</v>
      </c>
      <c r="P1204">
        <f t="shared" si="52"/>
        <v>1</v>
      </c>
    </row>
    <row r="1205" spans="12:16" x14ac:dyDescent="0.25">
      <c r="L1205" s="264">
        <f>Member!A1205</f>
        <v>0</v>
      </c>
      <c r="M1205">
        <f>SUMIF(Erfassung3!BD:BD,L1205,Erfassung3!BW:BW)</f>
        <v>0</v>
      </c>
      <c r="N1205">
        <f>SUMIF(Erfassung3!BD:BD,L1205,Erfassung3!BG:BG)</f>
        <v>0</v>
      </c>
      <c r="O1205">
        <f t="shared" si="53"/>
        <v>0</v>
      </c>
      <c r="P1205">
        <f t="shared" si="52"/>
        <v>1</v>
      </c>
    </row>
    <row r="1206" spans="12:16" x14ac:dyDescent="0.25">
      <c r="L1206" s="264">
        <f>Member!A1206</f>
        <v>0</v>
      </c>
      <c r="M1206">
        <f>SUMIF(Erfassung3!BD:BD,L1206,Erfassung3!BW:BW)</f>
        <v>0</v>
      </c>
      <c r="N1206">
        <f>SUMIF(Erfassung3!BD:BD,L1206,Erfassung3!BG:BG)</f>
        <v>0</v>
      </c>
      <c r="O1206">
        <f t="shared" si="53"/>
        <v>0</v>
      </c>
      <c r="P1206">
        <f t="shared" si="52"/>
        <v>1</v>
      </c>
    </row>
    <row r="1207" spans="12:16" x14ac:dyDescent="0.25">
      <c r="L1207" s="264">
        <f>Member!A1207</f>
        <v>0</v>
      </c>
      <c r="M1207">
        <f>SUMIF(Erfassung3!BD:BD,L1207,Erfassung3!BW:BW)</f>
        <v>0</v>
      </c>
      <c r="N1207">
        <f>SUMIF(Erfassung3!BD:BD,L1207,Erfassung3!BG:BG)</f>
        <v>0</v>
      </c>
      <c r="O1207">
        <f t="shared" si="53"/>
        <v>0</v>
      </c>
      <c r="P1207">
        <f t="shared" si="52"/>
        <v>1</v>
      </c>
    </row>
    <row r="1208" spans="12:16" x14ac:dyDescent="0.25">
      <c r="L1208" s="264">
        <f>Member!A1208</f>
        <v>0</v>
      </c>
      <c r="M1208">
        <f>SUMIF(Erfassung3!BD:BD,L1208,Erfassung3!BW:BW)</f>
        <v>0</v>
      </c>
      <c r="N1208">
        <f>SUMIF(Erfassung3!BD:BD,L1208,Erfassung3!BG:BG)</f>
        <v>0</v>
      </c>
      <c r="O1208">
        <f t="shared" si="53"/>
        <v>0</v>
      </c>
      <c r="P1208">
        <f t="shared" si="52"/>
        <v>1</v>
      </c>
    </row>
    <row r="1209" spans="12:16" x14ac:dyDescent="0.25">
      <c r="L1209" s="264">
        <f>Member!A1209</f>
        <v>0</v>
      </c>
      <c r="M1209">
        <f>SUMIF(Erfassung3!BD:BD,L1209,Erfassung3!BW:BW)</f>
        <v>0</v>
      </c>
      <c r="N1209">
        <f>SUMIF(Erfassung3!BD:BD,L1209,Erfassung3!BG:BG)</f>
        <v>0</v>
      </c>
      <c r="O1209">
        <f t="shared" si="53"/>
        <v>0</v>
      </c>
      <c r="P1209">
        <f t="shared" si="52"/>
        <v>1</v>
      </c>
    </row>
    <row r="1210" spans="12:16" x14ac:dyDescent="0.25">
      <c r="L1210" s="264">
        <f>Member!A1210</f>
        <v>0</v>
      </c>
      <c r="M1210">
        <f>SUMIF(Erfassung3!BD:BD,L1210,Erfassung3!BW:BW)</f>
        <v>0</v>
      </c>
      <c r="N1210">
        <f>SUMIF(Erfassung3!BD:BD,L1210,Erfassung3!BG:BG)</f>
        <v>0</v>
      </c>
      <c r="O1210">
        <f t="shared" si="53"/>
        <v>0</v>
      </c>
      <c r="P1210">
        <f t="shared" si="52"/>
        <v>1</v>
      </c>
    </row>
    <row r="1211" spans="12:16" x14ac:dyDescent="0.25">
      <c r="L1211" s="264">
        <f>Member!A1211</f>
        <v>0</v>
      </c>
      <c r="M1211">
        <f>SUMIF(Erfassung3!BD:BD,L1211,Erfassung3!BW:BW)</f>
        <v>0</v>
      </c>
      <c r="N1211">
        <f>SUMIF(Erfassung3!BD:BD,L1211,Erfassung3!BG:BG)</f>
        <v>0</v>
      </c>
      <c r="O1211">
        <f t="shared" si="53"/>
        <v>0</v>
      </c>
      <c r="P1211">
        <f t="shared" si="52"/>
        <v>1</v>
      </c>
    </row>
    <row r="1212" spans="12:16" x14ac:dyDescent="0.25">
      <c r="L1212" s="264">
        <f>Member!A1212</f>
        <v>0</v>
      </c>
      <c r="M1212">
        <f>SUMIF(Erfassung3!BD:BD,L1212,Erfassung3!BW:BW)</f>
        <v>0</v>
      </c>
      <c r="N1212">
        <f>SUMIF(Erfassung3!BD:BD,L1212,Erfassung3!BG:BG)</f>
        <v>0</v>
      </c>
      <c r="O1212">
        <f t="shared" si="53"/>
        <v>0</v>
      </c>
      <c r="P1212">
        <f t="shared" si="52"/>
        <v>1</v>
      </c>
    </row>
    <row r="1213" spans="12:16" x14ac:dyDescent="0.25">
      <c r="L1213" s="264">
        <f>Member!A1213</f>
        <v>0</v>
      </c>
      <c r="M1213">
        <f>SUMIF(Erfassung3!BD:BD,L1213,Erfassung3!BW:BW)</f>
        <v>0</v>
      </c>
      <c r="N1213">
        <f>SUMIF(Erfassung3!BD:BD,L1213,Erfassung3!BG:BG)</f>
        <v>0</v>
      </c>
      <c r="O1213">
        <f t="shared" si="53"/>
        <v>0</v>
      </c>
      <c r="P1213">
        <f t="shared" si="52"/>
        <v>1</v>
      </c>
    </row>
    <row r="1214" spans="12:16" x14ac:dyDescent="0.25">
      <c r="L1214" s="264">
        <f>Member!A1214</f>
        <v>0</v>
      </c>
      <c r="M1214">
        <f>SUMIF(Erfassung3!BD:BD,L1214,Erfassung3!BW:BW)</f>
        <v>0</v>
      </c>
      <c r="N1214">
        <f>SUMIF(Erfassung3!BD:BD,L1214,Erfassung3!BG:BG)</f>
        <v>0</v>
      </c>
      <c r="O1214">
        <f t="shared" si="53"/>
        <v>0</v>
      </c>
      <c r="P1214">
        <f t="shared" si="52"/>
        <v>1</v>
      </c>
    </row>
    <row r="1215" spans="12:16" x14ac:dyDescent="0.25">
      <c r="L1215" s="264">
        <f>Member!A1215</f>
        <v>0</v>
      </c>
      <c r="M1215">
        <f>SUMIF(Erfassung3!BD:BD,L1215,Erfassung3!BW:BW)</f>
        <v>0</v>
      </c>
      <c r="N1215">
        <f>SUMIF(Erfassung3!BD:BD,L1215,Erfassung3!BG:BG)</f>
        <v>0</v>
      </c>
      <c r="O1215">
        <f t="shared" si="53"/>
        <v>0</v>
      </c>
      <c r="P1215">
        <f t="shared" si="52"/>
        <v>1</v>
      </c>
    </row>
    <row r="1216" spans="12:16" x14ac:dyDescent="0.25">
      <c r="L1216" s="264">
        <f>Member!A1216</f>
        <v>0</v>
      </c>
      <c r="M1216">
        <f>SUMIF(Erfassung3!BD:BD,L1216,Erfassung3!BW:BW)</f>
        <v>0</v>
      </c>
      <c r="N1216">
        <f>SUMIF(Erfassung3!BD:BD,L1216,Erfassung3!BG:BG)</f>
        <v>0</v>
      </c>
      <c r="O1216">
        <f t="shared" si="53"/>
        <v>0</v>
      </c>
      <c r="P1216">
        <f t="shared" si="52"/>
        <v>1</v>
      </c>
    </row>
    <row r="1217" spans="12:16" x14ac:dyDescent="0.25">
      <c r="L1217" s="264">
        <f>Member!A1217</f>
        <v>0</v>
      </c>
      <c r="M1217">
        <f>SUMIF(Erfassung3!BD:BD,L1217,Erfassung3!BW:BW)</f>
        <v>0</v>
      </c>
      <c r="N1217">
        <f>SUMIF(Erfassung3!BD:BD,L1217,Erfassung3!BG:BG)</f>
        <v>0</v>
      </c>
      <c r="O1217">
        <f t="shared" si="53"/>
        <v>0</v>
      </c>
      <c r="P1217">
        <f t="shared" si="52"/>
        <v>1</v>
      </c>
    </row>
    <row r="1218" spans="12:16" x14ac:dyDescent="0.25">
      <c r="L1218" s="264">
        <f>Member!A1218</f>
        <v>0</v>
      </c>
      <c r="M1218">
        <f>SUMIF(Erfassung3!BD:BD,L1218,Erfassung3!BW:BW)</f>
        <v>0</v>
      </c>
      <c r="N1218">
        <f>SUMIF(Erfassung3!BD:BD,L1218,Erfassung3!BG:BG)</f>
        <v>0</v>
      </c>
      <c r="O1218">
        <f t="shared" si="53"/>
        <v>0</v>
      </c>
      <c r="P1218">
        <f t="shared" ref="P1218:P1281" si="54">RANK(O1218,O:O)</f>
        <v>1</v>
      </c>
    </row>
    <row r="1219" spans="12:16" x14ac:dyDescent="0.25">
      <c r="L1219" s="264">
        <f>Member!A1219</f>
        <v>0</v>
      </c>
      <c r="M1219">
        <f>SUMIF(Erfassung3!BD:BD,L1219,Erfassung3!BW:BW)</f>
        <v>0</v>
      </c>
      <c r="N1219">
        <f>SUMIF(Erfassung3!BD:BD,L1219,Erfassung3!BG:BG)</f>
        <v>0</v>
      </c>
      <c r="O1219">
        <f t="shared" ref="O1219:O1282" si="55">IF(N1219=0,0,M1219/N1219-ROW()/1000000000)</f>
        <v>0</v>
      </c>
      <c r="P1219">
        <f t="shared" si="54"/>
        <v>1</v>
      </c>
    </row>
    <row r="1220" spans="12:16" x14ac:dyDescent="0.25">
      <c r="L1220" s="264">
        <f>Member!A1220</f>
        <v>0</v>
      </c>
      <c r="M1220">
        <f>SUMIF(Erfassung3!BD:BD,L1220,Erfassung3!BW:BW)</f>
        <v>0</v>
      </c>
      <c r="N1220">
        <f>SUMIF(Erfassung3!BD:BD,L1220,Erfassung3!BG:BG)</f>
        <v>0</v>
      </c>
      <c r="O1220">
        <f t="shared" si="55"/>
        <v>0</v>
      </c>
      <c r="P1220">
        <f t="shared" si="54"/>
        <v>1</v>
      </c>
    </row>
    <row r="1221" spans="12:16" x14ac:dyDescent="0.25">
      <c r="L1221" s="264">
        <f>Member!A1221</f>
        <v>0</v>
      </c>
      <c r="M1221">
        <f>SUMIF(Erfassung3!BD:BD,L1221,Erfassung3!BW:BW)</f>
        <v>0</v>
      </c>
      <c r="N1221">
        <f>SUMIF(Erfassung3!BD:BD,L1221,Erfassung3!BG:BG)</f>
        <v>0</v>
      </c>
      <c r="O1221">
        <f t="shared" si="55"/>
        <v>0</v>
      </c>
      <c r="P1221">
        <f t="shared" si="54"/>
        <v>1</v>
      </c>
    </row>
    <row r="1222" spans="12:16" x14ac:dyDescent="0.25">
      <c r="L1222" s="264">
        <f>Member!A1222</f>
        <v>0</v>
      </c>
      <c r="M1222">
        <f>SUMIF(Erfassung3!BD:BD,L1222,Erfassung3!BW:BW)</f>
        <v>0</v>
      </c>
      <c r="N1222">
        <f>SUMIF(Erfassung3!BD:BD,L1222,Erfassung3!BG:BG)</f>
        <v>0</v>
      </c>
      <c r="O1222">
        <f t="shared" si="55"/>
        <v>0</v>
      </c>
      <c r="P1222">
        <f t="shared" si="54"/>
        <v>1</v>
      </c>
    </row>
    <row r="1223" spans="12:16" x14ac:dyDescent="0.25">
      <c r="L1223" s="264">
        <f>Member!A1223</f>
        <v>0</v>
      </c>
      <c r="M1223">
        <f>SUMIF(Erfassung3!BD:BD,L1223,Erfassung3!BW:BW)</f>
        <v>0</v>
      </c>
      <c r="N1223">
        <f>SUMIF(Erfassung3!BD:BD,L1223,Erfassung3!BG:BG)</f>
        <v>0</v>
      </c>
      <c r="O1223">
        <f t="shared" si="55"/>
        <v>0</v>
      </c>
      <c r="P1223">
        <f t="shared" si="54"/>
        <v>1</v>
      </c>
    </row>
    <row r="1224" spans="12:16" x14ac:dyDescent="0.25">
      <c r="L1224" s="264">
        <f>Member!A1224</f>
        <v>0</v>
      </c>
      <c r="M1224">
        <f>SUMIF(Erfassung3!BD:BD,L1224,Erfassung3!BW:BW)</f>
        <v>0</v>
      </c>
      <c r="N1224">
        <f>SUMIF(Erfassung3!BD:BD,L1224,Erfassung3!BG:BG)</f>
        <v>0</v>
      </c>
      <c r="O1224">
        <f t="shared" si="55"/>
        <v>0</v>
      </c>
      <c r="P1224">
        <f t="shared" si="54"/>
        <v>1</v>
      </c>
    </row>
    <row r="1225" spans="12:16" x14ac:dyDescent="0.25">
      <c r="L1225" s="264">
        <f>Member!A1225</f>
        <v>0</v>
      </c>
      <c r="M1225">
        <f>SUMIF(Erfassung3!BD:BD,L1225,Erfassung3!BW:BW)</f>
        <v>0</v>
      </c>
      <c r="N1225">
        <f>SUMIF(Erfassung3!BD:BD,L1225,Erfassung3!BG:BG)</f>
        <v>0</v>
      </c>
      <c r="O1225">
        <f t="shared" si="55"/>
        <v>0</v>
      </c>
      <c r="P1225">
        <f t="shared" si="54"/>
        <v>1</v>
      </c>
    </row>
    <row r="1226" spans="12:16" x14ac:dyDescent="0.25">
      <c r="L1226" s="264">
        <f>Member!A1226</f>
        <v>0</v>
      </c>
      <c r="M1226">
        <f>SUMIF(Erfassung3!BD:BD,L1226,Erfassung3!BW:BW)</f>
        <v>0</v>
      </c>
      <c r="N1226">
        <f>SUMIF(Erfassung3!BD:BD,L1226,Erfassung3!BG:BG)</f>
        <v>0</v>
      </c>
      <c r="O1226">
        <f t="shared" si="55"/>
        <v>0</v>
      </c>
      <c r="P1226">
        <f t="shared" si="54"/>
        <v>1</v>
      </c>
    </row>
    <row r="1227" spans="12:16" x14ac:dyDescent="0.25">
      <c r="L1227" s="264">
        <f>Member!A1227</f>
        <v>0</v>
      </c>
      <c r="M1227">
        <f>SUMIF(Erfassung3!BD:BD,L1227,Erfassung3!BW:BW)</f>
        <v>0</v>
      </c>
      <c r="N1227">
        <f>SUMIF(Erfassung3!BD:BD,L1227,Erfassung3!BG:BG)</f>
        <v>0</v>
      </c>
      <c r="O1227">
        <f t="shared" si="55"/>
        <v>0</v>
      </c>
      <c r="P1227">
        <f t="shared" si="54"/>
        <v>1</v>
      </c>
    </row>
    <row r="1228" spans="12:16" x14ac:dyDescent="0.25">
      <c r="L1228" s="264">
        <f>Member!A1228</f>
        <v>0</v>
      </c>
      <c r="M1228">
        <f>SUMIF(Erfassung3!BD:BD,L1228,Erfassung3!BW:BW)</f>
        <v>0</v>
      </c>
      <c r="N1228">
        <f>SUMIF(Erfassung3!BD:BD,L1228,Erfassung3!BG:BG)</f>
        <v>0</v>
      </c>
      <c r="O1228">
        <f t="shared" si="55"/>
        <v>0</v>
      </c>
      <c r="P1228">
        <f t="shared" si="54"/>
        <v>1</v>
      </c>
    </row>
    <row r="1229" spans="12:16" x14ac:dyDescent="0.25">
      <c r="L1229" s="264">
        <f>Member!A1229</f>
        <v>0</v>
      </c>
      <c r="M1229">
        <f>SUMIF(Erfassung3!BD:BD,L1229,Erfassung3!BW:BW)</f>
        <v>0</v>
      </c>
      <c r="N1229">
        <f>SUMIF(Erfassung3!BD:BD,L1229,Erfassung3!BG:BG)</f>
        <v>0</v>
      </c>
      <c r="O1229">
        <f t="shared" si="55"/>
        <v>0</v>
      </c>
      <c r="P1229">
        <f t="shared" si="54"/>
        <v>1</v>
      </c>
    </row>
    <row r="1230" spans="12:16" x14ac:dyDescent="0.25">
      <c r="L1230" s="264">
        <f>Member!A1230</f>
        <v>0</v>
      </c>
      <c r="M1230">
        <f>SUMIF(Erfassung3!BD:BD,L1230,Erfassung3!BW:BW)</f>
        <v>0</v>
      </c>
      <c r="N1230">
        <f>SUMIF(Erfassung3!BD:BD,L1230,Erfassung3!BG:BG)</f>
        <v>0</v>
      </c>
      <c r="O1230">
        <f t="shared" si="55"/>
        <v>0</v>
      </c>
      <c r="P1230">
        <f t="shared" si="54"/>
        <v>1</v>
      </c>
    </row>
    <row r="1231" spans="12:16" x14ac:dyDescent="0.25">
      <c r="L1231" s="264">
        <f>Member!A1231</f>
        <v>0</v>
      </c>
      <c r="M1231">
        <f>SUMIF(Erfassung3!BD:BD,L1231,Erfassung3!BW:BW)</f>
        <v>0</v>
      </c>
      <c r="N1231">
        <f>SUMIF(Erfassung3!BD:BD,L1231,Erfassung3!BG:BG)</f>
        <v>0</v>
      </c>
      <c r="O1231">
        <f t="shared" si="55"/>
        <v>0</v>
      </c>
      <c r="P1231">
        <f t="shared" si="54"/>
        <v>1</v>
      </c>
    </row>
    <row r="1232" spans="12:16" x14ac:dyDescent="0.25">
      <c r="L1232" s="264">
        <f>Member!A1232</f>
        <v>0</v>
      </c>
      <c r="M1232">
        <f>SUMIF(Erfassung3!BD:BD,L1232,Erfassung3!BW:BW)</f>
        <v>0</v>
      </c>
      <c r="N1232">
        <f>SUMIF(Erfassung3!BD:BD,L1232,Erfassung3!BG:BG)</f>
        <v>0</v>
      </c>
      <c r="O1232">
        <f t="shared" si="55"/>
        <v>0</v>
      </c>
      <c r="P1232">
        <f t="shared" si="54"/>
        <v>1</v>
      </c>
    </row>
    <row r="1233" spans="12:16" x14ac:dyDescent="0.25">
      <c r="L1233" s="264">
        <f>Member!A1233</f>
        <v>0</v>
      </c>
      <c r="M1233">
        <f>SUMIF(Erfassung3!BD:BD,L1233,Erfassung3!BW:BW)</f>
        <v>0</v>
      </c>
      <c r="N1233">
        <f>SUMIF(Erfassung3!BD:BD,L1233,Erfassung3!BG:BG)</f>
        <v>0</v>
      </c>
      <c r="O1233">
        <f t="shared" si="55"/>
        <v>0</v>
      </c>
      <c r="P1233">
        <f t="shared" si="54"/>
        <v>1</v>
      </c>
    </row>
    <row r="1234" spans="12:16" x14ac:dyDescent="0.25">
      <c r="L1234" s="264">
        <f>Member!A1234</f>
        <v>0</v>
      </c>
      <c r="M1234">
        <f>SUMIF(Erfassung3!BD:BD,L1234,Erfassung3!BW:BW)</f>
        <v>0</v>
      </c>
      <c r="N1234">
        <f>SUMIF(Erfassung3!BD:BD,L1234,Erfassung3!BG:BG)</f>
        <v>0</v>
      </c>
      <c r="O1234">
        <f t="shared" si="55"/>
        <v>0</v>
      </c>
      <c r="P1234">
        <f t="shared" si="54"/>
        <v>1</v>
      </c>
    </row>
    <row r="1235" spans="12:16" x14ac:dyDescent="0.25">
      <c r="L1235" s="264">
        <f>Member!A1235</f>
        <v>0</v>
      </c>
      <c r="M1235">
        <f>SUMIF(Erfassung3!BD:BD,L1235,Erfassung3!BW:BW)</f>
        <v>0</v>
      </c>
      <c r="N1235">
        <f>SUMIF(Erfassung3!BD:BD,L1235,Erfassung3!BG:BG)</f>
        <v>0</v>
      </c>
      <c r="O1235">
        <f t="shared" si="55"/>
        <v>0</v>
      </c>
      <c r="P1235">
        <f t="shared" si="54"/>
        <v>1</v>
      </c>
    </row>
    <row r="1236" spans="12:16" x14ac:dyDescent="0.25">
      <c r="L1236" s="264">
        <f>Member!A1236</f>
        <v>0</v>
      </c>
      <c r="M1236">
        <f>SUMIF(Erfassung3!BD:BD,L1236,Erfassung3!BW:BW)</f>
        <v>0</v>
      </c>
      <c r="N1236">
        <f>SUMIF(Erfassung3!BD:BD,L1236,Erfassung3!BG:BG)</f>
        <v>0</v>
      </c>
      <c r="O1236">
        <f t="shared" si="55"/>
        <v>0</v>
      </c>
      <c r="P1236">
        <f t="shared" si="54"/>
        <v>1</v>
      </c>
    </row>
    <row r="1237" spans="12:16" x14ac:dyDescent="0.25">
      <c r="L1237" s="264">
        <f>Member!A1237</f>
        <v>0</v>
      </c>
      <c r="M1237">
        <f>SUMIF(Erfassung3!BD:BD,L1237,Erfassung3!BW:BW)</f>
        <v>0</v>
      </c>
      <c r="N1237">
        <f>SUMIF(Erfassung3!BD:BD,L1237,Erfassung3!BG:BG)</f>
        <v>0</v>
      </c>
      <c r="O1237">
        <f t="shared" si="55"/>
        <v>0</v>
      </c>
      <c r="P1237">
        <f t="shared" si="54"/>
        <v>1</v>
      </c>
    </row>
    <row r="1238" spans="12:16" x14ac:dyDescent="0.25">
      <c r="L1238" s="264">
        <f>Member!A1238</f>
        <v>0</v>
      </c>
      <c r="M1238">
        <f>SUMIF(Erfassung3!BD:BD,L1238,Erfassung3!BW:BW)</f>
        <v>0</v>
      </c>
      <c r="N1238">
        <f>SUMIF(Erfassung3!BD:BD,L1238,Erfassung3!BG:BG)</f>
        <v>0</v>
      </c>
      <c r="O1238">
        <f t="shared" si="55"/>
        <v>0</v>
      </c>
      <c r="P1238">
        <f t="shared" si="54"/>
        <v>1</v>
      </c>
    </row>
    <row r="1239" spans="12:16" x14ac:dyDescent="0.25">
      <c r="L1239" s="264">
        <f>Member!A1239</f>
        <v>0</v>
      </c>
      <c r="M1239">
        <f>SUMIF(Erfassung3!BD:BD,L1239,Erfassung3!BW:BW)</f>
        <v>0</v>
      </c>
      <c r="N1239">
        <f>SUMIF(Erfassung3!BD:BD,L1239,Erfassung3!BG:BG)</f>
        <v>0</v>
      </c>
      <c r="O1239">
        <f t="shared" si="55"/>
        <v>0</v>
      </c>
      <c r="P1239">
        <f t="shared" si="54"/>
        <v>1</v>
      </c>
    </row>
    <row r="1240" spans="12:16" x14ac:dyDescent="0.25">
      <c r="L1240" s="264">
        <f>Member!A1240</f>
        <v>0</v>
      </c>
      <c r="M1240">
        <f>SUMIF(Erfassung3!BD:BD,L1240,Erfassung3!BW:BW)</f>
        <v>0</v>
      </c>
      <c r="N1240">
        <f>SUMIF(Erfassung3!BD:BD,L1240,Erfassung3!BG:BG)</f>
        <v>0</v>
      </c>
      <c r="O1240">
        <f t="shared" si="55"/>
        <v>0</v>
      </c>
      <c r="P1240">
        <f t="shared" si="54"/>
        <v>1</v>
      </c>
    </row>
    <row r="1241" spans="12:16" x14ac:dyDescent="0.25">
      <c r="L1241" s="264">
        <f>Member!A1241</f>
        <v>0</v>
      </c>
      <c r="M1241">
        <f>SUMIF(Erfassung3!BD:BD,L1241,Erfassung3!BW:BW)</f>
        <v>0</v>
      </c>
      <c r="N1241">
        <f>SUMIF(Erfassung3!BD:BD,L1241,Erfassung3!BG:BG)</f>
        <v>0</v>
      </c>
      <c r="O1241">
        <f t="shared" si="55"/>
        <v>0</v>
      </c>
      <c r="P1241">
        <f t="shared" si="54"/>
        <v>1</v>
      </c>
    </row>
    <row r="1242" spans="12:16" x14ac:dyDescent="0.25">
      <c r="L1242" s="264">
        <f>Member!A1242</f>
        <v>0</v>
      </c>
      <c r="M1242">
        <f>SUMIF(Erfassung3!BD:BD,L1242,Erfassung3!BW:BW)</f>
        <v>0</v>
      </c>
      <c r="N1242">
        <f>SUMIF(Erfassung3!BD:BD,L1242,Erfassung3!BG:BG)</f>
        <v>0</v>
      </c>
      <c r="O1242">
        <f t="shared" si="55"/>
        <v>0</v>
      </c>
      <c r="P1242">
        <f t="shared" si="54"/>
        <v>1</v>
      </c>
    </row>
    <row r="1243" spans="12:16" x14ac:dyDescent="0.25">
      <c r="L1243" s="264">
        <f>Member!A1243</f>
        <v>0</v>
      </c>
      <c r="M1243">
        <f>SUMIF(Erfassung3!BD:BD,L1243,Erfassung3!BW:BW)</f>
        <v>0</v>
      </c>
      <c r="N1243">
        <f>SUMIF(Erfassung3!BD:BD,L1243,Erfassung3!BG:BG)</f>
        <v>0</v>
      </c>
      <c r="O1243">
        <f t="shared" si="55"/>
        <v>0</v>
      </c>
      <c r="P1243">
        <f t="shared" si="54"/>
        <v>1</v>
      </c>
    </row>
    <row r="1244" spans="12:16" x14ac:dyDescent="0.25">
      <c r="L1244" s="264">
        <f>Member!A1244</f>
        <v>0</v>
      </c>
      <c r="M1244">
        <f>SUMIF(Erfassung3!BD:BD,L1244,Erfassung3!BW:BW)</f>
        <v>0</v>
      </c>
      <c r="N1244">
        <f>SUMIF(Erfassung3!BD:BD,L1244,Erfassung3!BG:BG)</f>
        <v>0</v>
      </c>
      <c r="O1244">
        <f t="shared" si="55"/>
        <v>0</v>
      </c>
      <c r="P1244">
        <f t="shared" si="54"/>
        <v>1</v>
      </c>
    </row>
    <row r="1245" spans="12:16" x14ac:dyDescent="0.25">
      <c r="L1245" s="264">
        <f>Member!A1245</f>
        <v>0</v>
      </c>
      <c r="M1245">
        <f>SUMIF(Erfassung3!BD:BD,L1245,Erfassung3!BW:BW)</f>
        <v>0</v>
      </c>
      <c r="N1245">
        <f>SUMIF(Erfassung3!BD:BD,L1245,Erfassung3!BG:BG)</f>
        <v>0</v>
      </c>
      <c r="O1245">
        <f t="shared" si="55"/>
        <v>0</v>
      </c>
      <c r="P1245">
        <f t="shared" si="54"/>
        <v>1</v>
      </c>
    </row>
    <row r="1246" spans="12:16" x14ac:dyDescent="0.25">
      <c r="L1246" s="264">
        <f>Member!A1246</f>
        <v>0</v>
      </c>
      <c r="M1246">
        <f>SUMIF(Erfassung3!BD:BD,L1246,Erfassung3!BW:BW)</f>
        <v>0</v>
      </c>
      <c r="N1246">
        <f>SUMIF(Erfassung3!BD:BD,L1246,Erfassung3!BG:BG)</f>
        <v>0</v>
      </c>
      <c r="O1246">
        <f t="shared" si="55"/>
        <v>0</v>
      </c>
      <c r="P1246">
        <f t="shared" si="54"/>
        <v>1</v>
      </c>
    </row>
    <row r="1247" spans="12:16" x14ac:dyDescent="0.25">
      <c r="L1247" s="264">
        <f>Member!A1247</f>
        <v>0</v>
      </c>
      <c r="M1247">
        <f>SUMIF(Erfassung3!BD:BD,L1247,Erfassung3!BW:BW)</f>
        <v>0</v>
      </c>
      <c r="N1247">
        <f>SUMIF(Erfassung3!BD:BD,L1247,Erfassung3!BG:BG)</f>
        <v>0</v>
      </c>
      <c r="O1247">
        <f t="shared" si="55"/>
        <v>0</v>
      </c>
      <c r="P1247">
        <f t="shared" si="54"/>
        <v>1</v>
      </c>
    </row>
    <row r="1248" spans="12:16" x14ac:dyDescent="0.25">
      <c r="L1248" s="264">
        <f>Member!A1248</f>
        <v>0</v>
      </c>
      <c r="M1248">
        <f>SUMIF(Erfassung3!BD:BD,L1248,Erfassung3!BW:BW)</f>
        <v>0</v>
      </c>
      <c r="N1248">
        <f>SUMIF(Erfassung3!BD:BD,L1248,Erfassung3!BG:BG)</f>
        <v>0</v>
      </c>
      <c r="O1248">
        <f t="shared" si="55"/>
        <v>0</v>
      </c>
      <c r="P1248">
        <f t="shared" si="54"/>
        <v>1</v>
      </c>
    </row>
    <row r="1249" spans="12:16" x14ac:dyDescent="0.25">
      <c r="L1249" s="264">
        <f>Member!A1249</f>
        <v>0</v>
      </c>
      <c r="M1249">
        <f>SUMIF(Erfassung3!BD:BD,L1249,Erfassung3!BW:BW)</f>
        <v>0</v>
      </c>
      <c r="N1249">
        <f>SUMIF(Erfassung3!BD:BD,L1249,Erfassung3!BG:BG)</f>
        <v>0</v>
      </c>
      <c r="O1249">
        <f t="shared" si="55"/>
        <v>0</v>
      </c>
      <c r="P1249">
        <f t="shared" si="54"/>
        <v>1</v>
      </c>
    </row>
    <row r="1250" spans="12:16" x14ac:dyDescent="0.25">
      <c r="L1250" s="264">
        <f>Member!A1250</f>
        <v>0</v>
      </c>
      <c r="M1250">
        <f>SUMIF(Erfassung3!BD:BD,L1250,Erfassung3!BW:BW)</f>
        <v>0</v>
      </c>
      <c r="N1250">
        <f>SUMIF(Erfassung3!BD:BD,L1250,Erfassung3!BG:BG)</f>
        <v>0</v>
      </c>
      <c r="O1250">
        <f t="shared" si="55"/>
        <v>0</v>
      </c>
      <c r="P1250">
        <f t="shared" si="54"/>
        <v>1</v>
      </c>
    </row>
    <row r="1251" spans="12:16" x14ac:dyDescent="0.25">
      <c r="L1251" s="264">
        <f>Member!A1251</f>
        <v>0</v>
      </c>
      <c r="M1251">
        <f>SUMIF(Erfassung3!BD:BD,L1251,Erfassung3!BW:BW)</f>
        <v>0</v>
      </c>
      <c r="N1251">
        <f>SUMIF(Erfassung3!BD:BD,L1251,Erfassung3!BG:BG)</f>
        <v>0</v>
      </c>
      <c r="O1251">
        <f t="shared" si="55"/>
        <v>0</v>
      </c>
      <c r="P1251">
        <f t="shared" si="54"/>
        <v>1</v>
      </c>
    </row>
    <row r="1252" spans="12:16" x14ac:dyDescent="0.25">
      <c r="L1252" s="264">
        <f>Member!A1252</f>
        <v>0</v>
      </c>
      <c r="M1252">
        <f>SUMIF(Erfassung3!BD:BD,L1252,Erfassung3!BW:BW)</f>
        <v>0</v>
      </c>
      <c r="N1252">
        <f>SUMIF(Erfassung3!BD:BD,L1252,Erfassung3!BG:BG)</f>
        <v>0</v>
      </c>
      <c r="O1252">
        <f t="shared" si="55"/>
        <v>0</v>
      </c>
      <c r="P1252">
        <f t="shared" si="54"/>
        <v>1</v>
      </c>
    </row>
    <row r="1253" spans="12:16" x14ac:dyDescent="0.25">
      <c r="L1253" s="264">
        <f>Member!A1253</f>
        <v>0</v>
      </c>
      <c r="M1253">
        <f>SUMIF(Erfassung3!BD:BD,L1253,Erfassung3!BW:BW)</f>
        <v>0</v>
      </c>
      <c r="N1253">
        <f>SUMIF(Erfassung3!BD:BD,L1253,Erfassung3!BG:BG)</f>
        <v>0</v>
      </c>
      <c r="O1253">
        <f t="shared" si="55"/>
        <v>0</v>
      </c>
      <c r="P1253">
        <f t="shared" si="54"/>
        <v>1</v>
      </c>
    </row>
    <row r="1254" spans="12:16" x14ac:dyDescent="0.25">
      <c r="L1254" s="264">
        <f>Member!A1254</f>
        <v>0</v>
      </c>
      <c r="M1254">
        <f>SUMIF(Erfassung3!BD:BD,L1254,Erfassung3!BW:BW)</f>
        <v>0</v>
      </c>
      <c r="N1254">
        <f>SUMIF(Erfassung3!BD:BD,L1254,Erfassung3!BG:BG)</f>
        <v>0</v>
      </c>
      <c r="O1254">
        <f t="shared" si="55"/>
        <v>0</v>
      </c>
      <c r="P1254">
        <f t="shared" si="54"/>
        <v>1</v>
      </c>
    </row>
    <row r="1255" spans="12:16" x14ac:dyDescent="0.25">
      <c r="L1255" s="264">
        <f>Member!A1255</f>
        <v>0</v>
      </c>
      <c r="M1255">
        <f>SUMIF(Erfassung3!BD:BD,L1255,Erfassung3!BW:BW)</f>
        <v>0</v>
      </c>
      <c r="N1255">
        <f>SUMIF(Erfassung3!BD:BD,L1255,Erfassung3!BG:BG)</f>
        <v>0</v>
      </c>
      <c r="O1255">
        <f t="shared" si="55"/>
        <v>0</v>
      </c>
      <c r="P1255">
        <f t="shared" si="54"/>
        <v>1</v>
      </c>
    </row>
    <row r="1256" spans="12:16" x14ac:dyDescent="0.25">
      <c r="L1256" s="264">
        <f>Member!A1256</f>
        <v>0</v>
      </c>
      <c r="M1256">
        <f>SUMIF(Erfassung3!BD:BD,L1256,Erfassung3!BW:BW)</f>
        <v>0</v>
      </c>
      <c r="N1256">
        <f>SUMIF(Erfassung3!BD:BD,L1256,Erfassung3!BG:BG)</f>
        <v>0</v>
      </c>
      <c r="O1256">
        <f t="shared" si="55"/>
        <v>0</v>
      </c>
      <c r="P1256">
        <f t="shared" si="54"/>
        <v>1</v>
      </c>
    </row>
    <row r="1257" spans="12:16" x14ac:dyDescent="0.25">
      <c r="L1257" s="264">
        <f>Member!A1257</f>
        <v>0</v>
      </c>
      <c r="M1257">
        <f>SUMIF(Erfassung3!BD:BD,L1257,Erfassung3!BW:BW)</f>
        <v>0</v>
      </c>
      <c r="N1257">
        <f>SUMIF(Erfassung3!BD:BD,L1257,Erfassung3!BG:BG)</f>
        <v>0</v>
      </c>
      <c r="O1257">
        <f t="shared" si="55"/>
        <v>0</v>
      </c>
      <c r="P1257">
        <f t="shared" si="54"/>
        <v>1</v>
      </c>
    </row>
    <row r="1258" spans="12:16" x14ac:dyDescent="0.25">
      <c r="L1258" s="264">
        <f>Member!A1258</f>
        <v>0</v>
      </c>
      <c r="M1258">
        <f>SUMIF(Erfassung3!BD:BD,L1258,Erfassung3!BW:BW)</f>
        <v>0</v>
      </c>
      <c r="N1258">
        <f>SUMIF(Erfassung3!BD:BD,L1258,Erfassung3!BG:BG)</f>
        <v>0</v>
      </c>
      <c r="O1258">
        <f t="shared" si="55"/>
        <v>0</v>
      </c>
      <c r="P1258">
        <f t="shared" si="54"/>
        <v>1</v>
      </c>
    </row>
    <row r="1259" spans="12:16" x14ac:dyDescent="0.25">
      <c r="L1259" s="264">
        <f>Member!A1259</f>
        <v>0</v>
      </c>
      <c r="M1259">
        <f>SUMIF(Erfassung3!BD:BD,L1259,Erfassung3!BW:BW)</f>
        <v>0</v>
      </c>
      <c r="N1259">
        <f>SUMIF(Erfassung3!BD:BD,L1259,Erfassung3!BG:BG)</f>
        <v>0</v>
      </c>
      <c r="O1259">
        <f t="shared" si="55"/>
        <v>0</v>
      </c>
      <c r="P1259">
        <f t="shared" si="54"/>
        <v>1</v>
      </c>
    </row>
    <row r="1260" spans="12:16" x14ac:dyDescent="0.25">
      <c r="L1260" s="264">
        <f>Member!A1260</f>
        <v>0</v>
      </c>
      <c r="M1260">
        <f>SUMIF(Erfassung3!BD:BD,L1260,Erfassung3!BW:BW)</f>
        <v>0</v>
      </c>
      <c r="N1260">
        <f>SUMIF(Erfassung3!BD:BD,L1260,Erfassung3!BG:BG)</f>
        <v>0</v>
      </c>
      <c r="O1260">
        <f t="shared" si="55"/>
        <v>0</v>
      </c>
      <c r="P1260">
        <f t="shared" si="54"/>
        <v>1</v>
      </c>
    </row>
    <row r="1261" spans="12:16" x14ac:dyDescent="0.25">
      <c r="L1261" s="264">
        <f>Member!A1261</f>
        <v>0</v>
      </c>
      <c r="M1261">
        <f>SUMIF(Erfassung3!BD:BD,L1261,Erfassung3!BW:BW)</f>
        <v>0</v>
      </c>
      <c r="N1261">
        <f>SUMIF(Erfassung3!BD:BD,L1261,Erfassung3!BG:BG)</f>
        <v>0</v>
      </c>
      <c r="O1261">
        <f t="shared" si="55"/>
        <v>0</v>
      </c>
      <c r="P1261">
        <f t="shared" si="54"/>
        <v>1</v>
      </c>
    </row>
    <row r="1262" spans="12:16" x14ac:dyDescent="0.25">
      <c r="L1262" s="264">
        <f>Member!A1262</f>
        <v>0</v>
      </c>
      <c r="M1262">
        <f>SUMIF(Erfassung3!BD:BD,L1262,Erfassung3!BW:BW)</f>
        <v>0</v>
      </c>
      <c r="N1262">
        <f>SUMIF(Erfassung3!BD:BD,L1262,Erfassung3!BG:BG)</f>
        <v>0</v>
      </c>
      <c r="O1262">
        <f t="shared" si="55"/>
        <v>0</v>
      </c>
      <c r="P1262">
        <f t="shared" si="54"/>
        <v>1</v>
      </c>
    </row>
    <row r="1263" spans="12:16" x14ac:dyDescent="0.25">
      <c r="L1263" s="264">
        <f>Member!A1263</f>
        <v>0</v>
      </c>
      <c r="M1263">
        <f>SUMIF(Erfassung3!BD:BD,L1263,Erfassung3!BW:BW)</f>
        <v>0</v>
      </c>
      <c r="N1263">
        <f>SUMIF(Erfassung3!BD:BD,L1263,Erfassung3!BG:BG)</f>
        <v>0</v>
      </c>
      <c r="O1263">
        <f t="shared" si="55"/>
        <v>0</v>
      </c>
      <c r="P1263">
        <f t="shared" si="54"/>
        <v>1</v>
      </c>
    </row>
    <row r="1264" spans="12:16" x14ac:dyDescent="0.25">
      <c r="L1264" s="264">
        <f>Member!A1264</f>
        <v>0</v>
      </c>
      <c r="M1264">
        <f>SUMIF(Erfassung3!BD:BD,L1264,Erfassung3!BW:BW)</f>
        <v>0</v>
      </c>
      <c r="N1264">
        <f>SUMIF(Erfassung3!BD:BD,L1264,Erfassung3!BG:BG)</f>
        <v>0</v>
      </c>
      <c r="O1264">
        <f t="shared" si="55"/>
        <v>0</v>
      </c>
      <c r="P1264">
        <f t="shared" si="54"/>
        <v>1</v>
      </c>
    </row>
    <row r="1265" spans="12:16" x14ac:dyDescent="0.25">
      <c r="L1265" s="264">
        <f>Member!A1265</f>
        <v>0</v>
      </c>
      <c r="M1265">
        <f>SUMIF(Erfassung3!BD:BD,L1265,Erfassung3!BW:BW)</f>
        <v>0</v>
      </c>
      <c r="N1265">
        <f>SUMIF(Erfassung3!BD:BD,L1265,Erfassung3!BG:BG)</f>
        <v>0</v>
      </c>
      <c r="O1265">
        <f t="shared" si="55"/>
        <v>0</v>
      </c>
      <c r="P1265">
        <f t="shared" si="54"/>
        <v>1</v>
      </c>
    </row>
    <row r="1266" spans="12:16" x14ac:dyDescent="0.25">
      <c r="L1266" s="264">
        <f>Member!A1266</f>
        <v>0</v>
      </c>
      <c r="M1266">
        <f>SUMIF(Erfassung3!BD:BD,L1266,Erfassung3!BW:BW)</f>
        <v>0</v>
      </c>
      <c r="N1266">
        <f>SUMIF(Erfassung3!BD:BD,L1266,Erfassung3!BG:BG)</f>
        <v>0</v>
      </c>
      <c r="O1266">
        <f t="shared" si="55"/>
        <v>0</v>
      </c>
      <c r="P1266">
        <f t="shared" si="54"/>
        <v>1</v>
      </c>
    </row>
    <row r="1267" spans="12:16" x14ac:dyDescent="0.25">
      <c r="L1267" s="264">
        <f>Member!A1267</f>
        <v>0</v>
      </c>
      <c r="M1267">
        <f>SUMIF(Erfassung3!BD:BD,L1267,Erfassung3!BW:BW)</f>
        <v>0</v>
      </c>
      <c r="N1267">
        <f>SUMIF(Erfassung3!BD:BD,L1267,Erfassung3!BG:BG)</f>
        <v>0</v>
      </c>
      <c r="O1267">
        <f t="shared" si="55"/>
        <v>0</v>
      </c>
      <c r="P1267">
        <f t="shared" si="54"/>
        <v>1</v>
      </c>
    </row>
    <row r="1268" spans="12:16" x14ac:dyDescent="0.25">
      <c r="L1268" s="264">
        <f>Member!A1268</f>
        <v>0</v>
      </c>
      <c r="M1268">
        <f>SUMIF(Erfassung3!BD:BD,L1268,Erfassung3!BW:BW)</f>
        <v>0</v>
      </c>
      <c r="N1268">
        <f>SUMIF(Erfassung3!BD:BD,L1268,Erfassung3!BG:BG)</f>
        <v>0</v>
      </c>
      <c r="O1268">
        <f t="shared" si="55"/>
        <v>0</v>
      </c>
      <c r="P1268">
        <f t="shared" si="54"/>
        <v>1</v>
      </c>
    </row>
    <row r="1269" spans="12:16" x14ac:dyDescent="0.25">
      <c r="L1269" s="264">
        <f>Member!A1269</f>
        <v>0</v>
      </c>
      <c r="M1269">
        <f>SUMIF(Erfassung3!BD:BD,L1269,Erfassung3!BW:BW)</f>
        <v>0</v>
      </c>
      <c r="N1269">
        <f>SUMIF(Erfassung3!BD:BD,L1269,Erfassung3!BG:BG)</f>
        <v>0</v>
      </c>
      <c r="O1269">
        <f t="shared" si="55"/>
        <v>0</v>
      </c>
      <c r="P1269">
        <f t="shared" si="54"/>
        <v>1</v>
      </c>
    </row>
    <row r="1270" spans="12:16" x14ac:dyDescent="0.25">
      <c r="L1270" s="264">
        <f>Member!A1270</f>
        <v>0</v>
      </c>
      <c r="M1270">
        <f>SUMIF(Erfassung3!BD:BD,L1270,Erfassung3!BW:BW)</f>
        <v>0</v>
      </c>
      <c r="N1270">
        <f>SUMIF(Erfassung3!BD:BD,L1270,Erfassung3!BG:BG)</f>
        <v>0</v>
      </c>
      <c r="O1270">
        <f t="shared" si="55"/>
        <v>0</v>
      </c>
      <c r="P1270">
        <f t="shared" si="54"/>
        <v>1</v>
      </c>
    </row>
    <row r="1271" spans="12:16" x14ac:dyDescent="0.25">
      <c r="L1271" s="264">
        <f>Member!A1271</f>
        <v>0</v>
      </c>
      <c r="M1271">
        <f>SUMIF(Erfassung3!BD:BD,L1271,Erfassung3!BW:BW)</f>
        <v>0</v>
      </c>
      <c r="N1271">
        <f>SUMIF(Erfassung3!BD:BD,L1271,Erfassung3!BG:BG)</f>
        <v>0</v>
      </c>
      <c r="O1271">
        <f t="shared" si="55"/>
        <v>0</v>
      </c>
      <c r="P1271">
        <f t="shared" si="54"/>
        <v>1</v>
      </c>
    </row>
    <row r="1272" spans="12:16" x14ac:dyDescent="0.25">
      <c r="L1272" s="264">
        <f>Member!A1272</f>
        <v>0</v>
      </c>
      <c r="M1272">
        <f>SUMIF(Erfassung3!BD:BD,L1272,Erfassung3!BW:BW)</f>
        <v>0</v>
      </c>
      <c r="N1272">
        <f>SUMIF(Erfassung3!BD:BD,L1272,Erfassung3!BG:BG)</f>
        <v>0</v>
      </c>
      <c r="O1272">
        <f t="shared" si="55"/>
        <v>0</v>
      </c>
      <c r="P1272">
        <f t="shared" si="54"/>
        <v>1</v>
      </c>
    </row>
    <row r="1273" spans="12:16" x14ac:dyDescent="0.25">
      <c r="L1273" s="264">
        <f>Member!A1273</f>
        <v>0</v>
      </c>
      <c r="M1273">
        <f>SUMIF(Erfassung3!BD:BD,L1273,Erfassung3!BW:BW)</f>
        <v>0</v>
      </c>
      <c r="N1273">
        <f>SUMIF(Erfassung3!BD:BD,L1273,Erfassung3!BG:BG)</f>
        <v>0</v>
      </c>
      <c r="O1273">
        <f t="shared" si="55"/>
        <v>0</v>
      </c>
      <c r="P1273">
        <f t="shared" si="54"/>
        <v>1</v>
      </c>
    </row>
    <row r="1274" spans="12:16" x14ac:dyDescent="0.25">
      <c r="L1274" s="264">
        <f>Member!A1274</f>
        <v>0</v>
      </c>
      <c r="M1274">
        <f>SUMIF(Erfassung3!BD:BD,L1274,Erfassung3!BW:BW)</f>
        <v>0</v>
      </c>
      <c r="N1274">
        <f>SUMIF(Erfassung3!BD:BD,L1274,Erfassung3!BG:BG)</f>
        <v>0</v>
      </c>
      <c r="O1274">
        <f t="shared" si="55"/>
        <v>0</v>
      </c>
      <c r="P1274">
        <f t="shared" si="54"/>
        <v>1</v>
      </c>
    </row>
    <row r="1275" spans="12:16" x14ac:dyDescent="0.25">
      <c r="L1275" s="264">
        <f>Member!A1275</f>
        <v>0</v>
      </c>
      <c r="M1275">
        <f>SUMIF(Erfassung3!BD:BD,L1275,Erfassung3!BW:BW)</f>
        <v>0</v>
      </c>
      <c r="N1275">
        <f>SUMIF(Erfassung3!BD:BD,L1275,Erfassung3!BG:BG)</f>
        <v>0</v>
      </c>
      <c r="O1275">
        <f t="shared" si="55"/>
        <v>0</v>
      </c>
      <c r="P1275">
        <f t="shared" si="54"/>
        <v>1</v>
      </c>
    </row>
    <row r="1276" spans="12:16" x14ac:dyDescent="0.25">
      <c r="L1276" s="264">
        <f>Member!A1276</f>
        <v>0</v>
      </c>
      <c r="M1276">
        <f>SUMIF(Erfassung3!BD:BD,L1276,Erfassung3!BW:BW)</f>
        <v>0</v>
      </c>
      <c r="N1276">
        <f>SUMIF(Erfassung3!BD:BD,L1276,Erfassung3!BG:BG)</f>
        <v>0</v>
      </c>
      <c r="O1276">
        <f t="shared" si="55"/>
        <v>0</v>
      </c>
      <c r="P1276">
        <f t="shared" si="54"/>
        <v>1</v>
      </c>
    </row>
    <row r="1277" spans="12:16" x14ac:dyDescent="0.25">
      <c r="L1277" s="264">
        <f>Member!A1277</f>
        <v>0</v>
      </c>
      <c r="M1277">
        <f>SUMIF(Erfassung3!BD:BD,L1277,Erfassung3!BW:BW)</f>
        <v>0</v>
      </c>
      <c r="N1277">
        <f>SUMIF(Erfassung3!BD:BD,L1277,Erfassung3!BG:BG)</f>
        <v>0</v>
      </c>
      <c r="O1277">
        <f t="shared" si="55"/>
        <v>0</v>
      </c>
      <c r="P1277">
        <f t="shared" si="54"/>
        <v>1</v>
      </c>
    </row>
    <row r="1278" spans="12:16" x14ac:dyDescent="0.25">
      <c r="L1278" s="264">
        <f>Member!A1278</f>
        <v>0</v>
      </c>
      <c r="M1278">
        <f>SUMIF(Erfassung3!BD:BD,L1278,Erfassung3!BW:BW)</f>
        <v>0</v>
      </c>
      <c r="N1278">
        <f>SUMIF(Erfassung3!BD:BD,L1278,Erfassung3!BG:BG)</f>
        <v>0</v>
      </c>
      <c r="O1278">
        <f t="shared" si="55"/>
        <v>0</v>
      </c>
      <c r="P1278">
        <f t="shared" si="54"/>
        <v>1</v>
      </c>
    </row>
    <row r="1279" spans="12:16" x14ac:dyDescent="0.25">
      <c r="L1279" s="264">
        <f>Member!A1279</f>
        <v>0</v>
      </c>
      <c r="M1279">
        <f>SUMIF(Erfassung3!BD:BD,L1279,Erfassung3!BW:BW)</f>
        <v>0</v>
      </c>
      <c r="N1279">
        <f>SUMIF(Erfassung3!BD:BD,L1279,Erfassung3!BG:BG)</f>
        <v>0</v>
      </c>
      <c r="O1279">
        <f t="shared" si="55"/>
        <v>0</v>
      </c>
      <c r="P1279">
        <f t="shared" si="54"/>
        <v>1</v>
      </c>
    </row>
    <row r="1280" spans="12:16" x14ac:dyDescent="0.25">
      <c r="L1280" s="264">
        <f>Member!A1280</f>
        <v>0</v>
      </c>
      <c r="M1280">
        <f>SUMIF(Erfassung3!BD:BD,L1280,Erfassung3!BW:BW)</f>
        <v>0</v>
      </c>
      <c r="N1280">
        <f>SUMIF(Erfassung3!BD:BD,L1280,Erfassung3!BG:BG)</f>
        <v>0</v>
      </c>
      <c r="O1280">
        <f t="shared" si="55"/>
        <v>0</v>
      </c>
      <c r="P1280">
        <f t="shared" si="54"/>
        <v>1</v>
      </c>
    </row>
    <row r="1281" spans="12:16" x14ac:dyDescent="0.25">
      <c r="L1281" s="264">
        <f>Member!A1281</f>
        <v>0</v>
      </c>
      <c r="M1281">
        <f>SUMIF(Erfassung3!BD:BD,L1281,Erfassung3!BW:BW)</f>
        <v>0</v>
      </c>
      <c r="N1281">
        <f>SUMIF(Erfassung3!BD:BD,L1281,Erfassung3!BG:BG)</f>
        <v>0</v>
      </c>
      <c r="O1281">
        <f t="shared" si="55"/>
        <v>0</v>
      </c>
      <c r="P1281">
        <f t="shared" si="54"/>
        <v>1</v>
      </c>
    </row>
    <row r="1282" spans="12:16" x14ac:dyDescent="0.25">
      <c r="L1282" s="264">
        <f>Member!A1282</f>
        <v>0</v>
      </c>
      <c r="M1282">
        <f>SUMIF(Erfassung3!BD:BD,L1282,Erfassung3!BW:BW)</f>
        <v>0</v>
      </c>
      <c r="N1282">
        <f>SUMIF(Erfassung3!BD:BD,L1282,Erfassung3!BG:BG)</f>
        <v>0</v>
      </c>
      <c r="O1282">
        <f t="shared" si="55"/>
        <v>0</v>
      </c>
      <c r="P1282">
        <f t="shared" ref="P1282:P1345" si="56">RANK(O1282,O:O)</f>
        <v>1</v>
      </c>
    </row>
    <row r="1283" spans="12:16" x14ac:dyDescent="0.25">
      <c r="L1283" s="264">
        <f>Member!A1283</f>
        <v>0</v>
      </c>
      <c r="M1283">
        <f>SUMIF(Erfassung3!BD:BD,L1283,Erfassung3!BW:BW)</f>
        <v>0</v>
      </c>
      <c r="N1283">
        <f>SUMIF(Erfassung3!BD:BD,L1283,Erfassung3!BG:BG)</f>
        <v>0</v>
      </c>
      <c r="O1283">
        <f t="shared" ref="O1283:O1346" si="57">IF(N1283=0,0,M1283/N1283-ROW()/1000000000)</f>
        <v>0</v>
      </c>
      <c r="P1283">
        <f t="shared" si="56"/>
        <v>1</v>
      </c>
    </row>
    <row r="1284" spans="12:16" x14ac:dyDescent="0.25">
      <c r="L1284" s="264">
        <f>Member!A1284</f>
        <v>0</v>
      </c>
      <c r="M1284">
        <f>SUMIF(Erfassung3!BD:BD,L1284,Erfassung3!BW:BW)</f>
        <v>0</v>
      </c>
      <c r="N1284">
        <f>SUMIF(Erfassung3!BD:BD,L1284,Erfassung3!BG:BG)</f>
        <v>0</v>
      </c>
      <c r="O1284">
        <f t="shared" si="57"/>
        <v>0</v>
      </c>
      <c r="P1284">
        <f t="shared" si="56"/>
        <v>1</v>
      </c>
    </row>
    <row r="1285" spans="12:16" x14ac:dyDescent="0.25">
      <c r="L1285" s="264">
        <f>Member!A1285</f>
        <v>0</v>
      </c>
      <c r="M1285">
        <f>SUMIF(Erfassung3!BD:BD,L1285,Erfassung3!BW:BW)</f>
        <v>0</v>
      </c>
      <c r="N1285">
        <f>SUMIF(Erfassung3!BD:BD,L1285,Erfassung3!BG:BG)</f>
        <v>0</v>
      </c>
      <c r="O1285">
        <f t="shared" si="57"/>
        <v>0</v>
      </c>
      <c r="P1285">
        <f t="shared" si="56"/>
        <v>1</v>
      </c>
    </row>
    <row r="1286" spans="12:16" x14ac:dyDescent="0.25">
      <c r="L1286" s="264">
        <f>Member!A1286</f>
        <v>0</v>
      </c>
      <c r="M1286">
        <f>SUMIF(Erfassung3!BD:BD,L1286,Erfassung3!BW:BW)</f>
        <v>0</v>
      </c>
      <c r="N1286">
        <f>SUMIF(Erfassung3!BD:BD,L1286,Erfassung3!BG:BG)</f>
        <v>0</v>
      </c>
      <c r="O1286">
        <f t="shared" si="57"/>
        <v>0</v>
      </c>
      <c r="P1286">
        <f t="shared" si="56"/>
        <v>1</v>
      </c>
    </row>
    <row r="1287" spans="12:16" x14ac:dyDescent="0.25">
      <c r="L1287" s="264">
        <f>Member!A1287</f>
        <v>0</v>
      </c>
      <c r="M1287">
        <f>SUMIF(Erfassung3!BD:BD,L1287,Erfassung3!BW:BW)</f>
        <v>0</v>
      </c>
      <c r="N1287">
        <f>SUMIF(Erfassung3!BD:BD,L1287,Erfassung3!BG:BG)</f>
        <v>0</v>
      </c>
      <c r="O1287">
        <f t="shared" si="57"/>
        <v>0</v>
      </c>
      <c r="P1287">
        <f t="shared" si="56"/>
        <v>1</v>
      </c>
    </row>
    <row r="1288" spans="12:16" x14ac:dyDescent="0.25">
      <c r="L1288" s="264">
        <f>Member!A1288</f>
        <v>0</v>
      </c>
      <c r="M1288">
        <f>SUMIF(Erfassung3!BD:BD,L1288,Erfassung3!BW:BW)</f>
        <v>0</v>
      </c>
      <c r="N1288">
        <f>SUMIF(Erfassung3!BD:BD,L1288,Erfassung3!BG:BG)</f>
        <v>0</v>
      </c>
      <c r="O1288">
        <f t="shared" si="57"/>
        <v>0</v>
      </c>
      <c r="P1288">
        <f t="shared" si="56"/>
        <v>1</v>
      </c>
    </row>
    <row r="1289" spans="12:16" x14ac:dyDescent="0.25">
      <c r="L1289" s="264">
        <f>Member!A1289</f>
        <v>0</v>
      </c>
      <c r="M1289">
        <f>SUMIF(Erfassung3!BD:BD,L1289,Erfassung3!BW:BW)</f>
        <v>0</v>
      </c>
      <c r="N1289">
        <f>SUMIF(Erfassung3!BD:BD,L1289,Erfassung3!BG:BG)</f>
        <v>0</v>
      </c>
      <c r="O1289">
        <f t="shared" si="57"/>
        <v>0</v>
      </c>
      <c r="P1289">
        <f t="shared" si="56"/>
        <v>1</v>
      </c>
    </row>
    <row r="1290" spans="12:16" x14ac:dyDescent="0.25">
      <c r="L1290" s="264">
        <f>Member!A1290</f>
        <v>0</v>
      </c>
      <c r="M1290">
        <f>SUMIF(Erfassung3!BD:BD,L1290,Erfassung3!BW:BW)</f>
        <v>0</v>
      </c>
      <c r="N1290">
        <f>SUMIF(Erfassung3!BD:BD,L1290,Erfassung3!BG:BG)</f>
        <v>0</v>
      </c>
      <c r="O1290">
        <f t="shared" si="57"/>
        <v>0</v>
      </c>
      <c r="P1290">
        <f t="shared" si="56"/>
        <v>1</v>
      </c>
    </row>
    <row r="1291" spans="12:16" x14ac:dyDescent="0.25">
      <c r="L1291" s="264">
        <f>Member!A1291</f>
        <v>0</v>
      </c>
      <c r="M1291">
        <f>SUMIF(Erfassung3!BD:BD,L1291,Erfassung3!BW:BW)</f>
        <v>0</v>
      </c>
      <c r="N1291">
        <f>SUMIF(Erfassung3!BD:BD,L1291,Erfassung3!BG:BG)</f>
        <v>0</v>
      </c>
      <c r="O1291">
        <f t="shared" si="57"/>
        <v>0</v>
      </c>
      <c r="P1291">
        <f t="shared" si="56"/>
        <v>1</v>
      </c>
    </row>
    <row r="1292" spans="12:16" x14ac:dyDescent="0.25">
      <c r="L1292" s="264">
        <f>Member!A1292</f>
        <v>0</v>
      </c>
      <c r="M1292">
        <f>SUMIF(Erfassung3!BD:BD,L1292,Erfassung3!BW:BW)</f>
        <v>0</v>
      </c>
      <c r="N1292">
        <f>SUMIF(Erfassung3!BD:BD,L1292,Erfassung3!BG:BG)</f>
        <v>0</v>
      </c>
      <c r="O1292">
        <f t="shared" si="57"/>
        <v>0</v>
      </c>
      <c r="P1292">
        <f t="shared" si="56"/>
        <v>1</v>
      </c>
    </row>
    <row r="1293" spans="12:16" x14ac:dyDescent="0.25">
      <c r="L1293" s="264">
        <f>Member!A1293</f>
        <v>0</v>
      </c>
      <c r="M1293">
        <f>SUMIF(Erfassung3!BD:BD,L1293,Erfassung3!BW:BW)</f>
        <v>0</v>
      </c>
      <c r="N1293">
        <f>SUMIF(Erfassung3!BD:BD,L1293,Erfassung3!BG:BG)</f>
        <v>0</v>
      </c>
      <c r="O1293">
        <f t="shared" si="57"/>
        <v>0</v>
      </c>
      <c r="P1293">
        <f t="shared" si="56"/>
        <v>1</v>
      </c>
    </row>
    <row r="1294" spans="12:16" x14ac:dyDescent="0.25">
      <c r="L1294" s="264">
        <f>Member!A1294</f>
        <v>0</v>
      </c>
      <c r="M1294">
        <f>SUMIF(Erfassung3!BD:BD,L1294,Erfassung3!BW:BW)</f>
        <v>0</v>
      </c>
      <c r="N1294">
        <f>SUMIF(Erfassung3!BD:BD,L1294,Erfassung3!BG:BG)</f>
        <v>0</v>
      </c>
      <c r="O1294">
        <f t="shared" si="57"/>
        <v>0</v>
      </c>
      <c r="P1294">
        <f t="shared" si="56"/>
        <v>1</v>
      </c>
    </row>
    <row r="1295" spans="12:16" x14ac:dyDescent="0.25">
      <c r="L1295" s="264">
        <f>Member!A1295</f>
        <v>0</v>
      </c>
      <c r="M1295">
        <f>SUMIF(Erfassung3!BD:BD,L1295,Erfassung3!BW:BW)</f>
        <v>0</v>
      </c>
      <c r="N1295">
        <f>SUMIF(Erfassung3!BD:BD,L1295,Erfassung3!BG:BG)</f>
        <v>0</v>
      </c>
      <c r="O1295">
        <f t="shared" si="57"/>
        <v>0</v>
      </c>
      <c r="P1295">
        <f t="shared" si="56"/>
        <v>1</v>
      </c>
    </row>
    <row r="1296" spans="12:16" x14ac:dyDescent="0.25">
      <c r="L1296" s="264">
        <f>Member!A1296</f>
        <v>0</v>
      </c>
      <c r="M1296">
        <f>SUMIF(Erfassung3!BD:BD,L1296,Erfassung3!BW:BW)</f>
        <v>0</v>
      </c>
      <c r="N1296">
        <f>SUMIF(Erfassung3!BD:BD,L1296,Erfassung3!BG:BG)</f>
        <v>0</v>
      </c>
      <c r="O1296">
        <f t="shared" si="57"/>
        <v>0</v>
      </c>
      <c r="P1296">
        <f t="shared" si="56"/>
        <v>1</v>
      </c>
    </row>
    <row r="1297" spans="12:16" x14ac:dyDescent="0.25">
      <c r="L1297" s="264">
        <f>Member!A1297</f>
        <v>0</v>
      </c>
      <c r="M1297">
        <f>SUMIF(Erfassung3!BD:BD,L1297,Erfassung3!BW:BW)</f>
        <v>0</v>
      </c>
      <c r="N1297">
        <f>SUMIF(Erfassung3!BD:BD,L1297,Erfassung3!BG:BG)</f>
        <v>0</v>
      </c>
      <c r="O1297">
        <f t="shared" si="57"/>
        <v>0</v>
      </c>
      <c r="P1297">
        <f t="shared" si="56"/>
        <v>1</v>
      </c>
    </row>
    <row r="1298" spans="12:16" x14ac:dyDescent="0.25">
      <c r="L1298" s="264">
        <f>Member!A1298</f>
        <v>0</v>
      </c>
      <c r="M1298">
        <f>SUMIF(Erfassung3!BD:BD,L1298,Erfassung3!BW:BW)</f>
        <v>0</v>
      </c>
      <c r="N1298">
        <f>SUMIF(Erfassung3!BD:BD,L1298,Erfassung3!BG:BG)</f>
        <v>0</v>
      </c>
      <c r="O1298">
        <f t="shared" si="57"/>
        <v>0</v>
      </c>
      <c r="P1298">
        <f t="shared" si="56"/>
        <v>1</v>
      </c>
    </row>
    <row r="1299" spans="12:16" x14ac:dyDescent="0.25">
      <c r="L1299" s="264">
        <f>Member!A1299</f>
        <v>0</v>
      </c>
      <c r="M1299">
        <f>SUMIF(Erfassung3!BD:BD,L1299,Erfassung3!BW:BW)</f>
        <v>0</v>
      </c>
      <c r="N1299">
        <f>SUMIF(Erfassung3!BD:BD,L1299,Erfassung3!BG:BG)</f>
        <v>0</v>
      </c>
      <c r="O1299">
        <f t="shared" si="57"/>
        <v>0</v>
      </c>
      <c r="P1299">
        <f t="shared" si="56"/>
        <v>1</v>
      </c>
    </row>
    <row r="1300" spans="12:16" x14ac:dyDescent="0.25">
      <c r="L1300" s="264">
        <f>Member!A1300</f>
        <v>0</v>
      </c>
      <c r="M1300">
        <f>SUMIF(Erfassung3!BD:BD,L1300,Erfassung3!BW:BW)</f>
        <v>0</v>
      </c>
      <c r="N1300">
        <f>SUMIF(Erfassung3!BD:BD,L1300,Erfassung3!BG:BG)</f>
        <v>0</v>
      </c>
      <c r="O1300">
        <f t="shared" si="57"/>
        <v>0</v>
      </c>
      <c r="P1300">
        <f t="shared" si="56"/>
        <v>1</v>
      </c>
    </row>
    <row r="1301" spans="12:16" x14ac:dyDescent="0.25">
      <c r="L1301" s="264">
        <f>Member!A1301</f>
        <v>0</v>
      </c>
      <c r="M1301">
        <f>SUMIF(Erfassung3!BD:BD,L1301,Erfassung3!BW:BW)</f>
        <v>0</v>
      </c>
      <c r="N1301">
        <f>SUMIF(Erfassung3!BD:BD,L1301,Erfassung3!BG:BG)</f>
        <v>0</v>
      </c>
      <c r="O1301">
        <f t="shared" si="57"/>
        <v>0</v>
      </c>
      <c r="P1301">
        <f t="shared" si="56"/>
        <v>1</v>
      </c>
    </row>
    <row r="1302" spans="12:16" x14ac:dyDescent="0.25">
      <c r="L1302" s="264">
        <f>Member!A1302</f>
        <v>0</v>
      </c>
      <c r="M1302">
        <f>SUMIF(Erfassung3!BD:BD,L1302,Erfassung3!BW:BW)</f>
        <v>0</v>
      </c>
      <c r="N1302">
        <f>SUMIF(Erfassung3!BD:BD,L1302,Erfassung3!BG:BG)</f>
        <v>0</v>
      </c>
      <c r="O1302">
        <f t="shared" si="57"/>
        <v>0</v>
      </c>
      <c r="P1302">
        <f t="shared" si="56"/>
        <v>1</v>
      </c>
    </row>
    <row r="1303" spans="12:16" x14ac:dyDescent="0.25">
      <c r="L1303" s="264">
        <f>Member!A1303</f>
        <v>0</v>
      </c>
      <c r="M1303">
        <f>SUMIF(Erfassung3!BD:BD,L1303,Erfassung3!BW:BW)</f>
        <v>0</v>
      </c>
      <c r="N1303">
        <f>SUMIF(Erfassung3!BD:BD,L1303,Erfassung3!BG:BG)</f>
        <v>0</v>
      </c>
      <c r="O1303">
        <f t="shared" si="57"/>
        <v>0</v>
      </c>
      <c r="P1303">
        <f t="shared" si="56"/>
        <v>1</v>
      </c>
    </row>
    <row r="1304" spans="12:16" x14ac:dyDescent="0.25">
      <c r="L1304" s="264">
        <f>Member!A1304</f>
        <v>0</v>
      </c>
      <c r="M1304">
        <f>SUMIF(Erfassung3!BD:BD,L1304,Erfassung3!BW:BW)</f>
        <v>0</v>
      </c>
      <c r="N1304">
        <f>SUMIF(Erfassung3!BD:BD,L1304,Erfassung3!BG:BG)</f>
        <v>0</v>
      </c>
      <c r="O1304">
        <f t="shared" si="57"/>
        <v>0</v>
      </c>
      <c r="P1304">
        <f t="shared" si="56"/>
        <v>1</v>
      </c>
    </row>
    <row r="1305" spans="12:16" x14ac:dyDescent="0.25">
      <c r="L1305" s="264">
        <f>Member!A1305</f>
        <v>0</v>
      </c>
      <c r="M1305">
        <f>SUMIF(Erfassung3!BD:BD,L1305,Erfassung3!BW:BW)</f>
        <v>0</v>
      </c>
      <c r="N1305">
        <f>SUMIF(Erfassung3!BD:BD,L1305,Erfassung3!BG:BG)</f>
        <v>0</v>
      </c>
      <c r="O1305">
        <f t="shared" si="57"/>
        <v>0</v>
      </c>
      <c r="P1305">
        <f t="shared" si="56"/>
        <v>1</v>
      </c>
    </row>
    <row r="1306" spans="12:16" x14ac:dyDescent="0.25">
      <c r="L1306" s="264">
        <f>Member!A1306</f>
        <v>0</v>
      </c>
      <c r="M1306">
        <f>SUMIF(Erfassung3!BD:BD,L1306,Erfassung3!BW:BW)</f>
        <v>0</v>
      </c>
      <c r="N1306">
        <f>SUMIF(Erfassung3!BD:BD,L1306,Erfassung3!BG:BG)</f>
        <v>0</v>
      </c>
      <c r="O1306">
        <f t="shared" si="57"/>
        <v>0</v>
      </c>
      <c r="P1306">
        <f t="shared" si="56"/>
        <v>1</v>
      </c>
    </row>
    <row r="1307" spans="12:16" x14ac:dyDescent="0.25">
      <c r="L1307" s="264">
        <f>Member!A1307</f>
        <v>0</v>
      </c>
      <c r="M1307">
        <f>SUMIF(Erfassung3!BD:BD,L1307,Erfassung3!BW:BW)</f>
        <v>0</v>
      </c>
      <c r="N1307">
        <f>SUMIF(Erfassung3!BD:BD,L1307,Erfassung3!BG:BG)</f>
        <v>0</v>
      </c>
      <c r="O1307">
        <f t="shared" si="57"/>
        <v>0</v>
      </c>
      <c r="P1307">
        <f t="shared" si="56"/>
        <v>1</v>
      </c>
    </row>
    <row r="1308" spans="12:16" x14ac:dyDescent="0.25">
      <c r="L1308" s="264">
        <f>Member!A1308</f>
        <v>0</v>
      </c>
      <c r="M1308">
        <f>SUMIF(Erfassung3!BD:BD,L1308,Erfassung3!BW:BW)</f>
        <v>0</v>
      </c>
      <c r="N1308">
        <f>SUMIF(Erfassung3!BD:BD,L1308,Erfassung3!BG:BG)</f>
        <v>0</v>
      </c>
      <c r="O1308">
        <f t="shared" si="57"/>
        <v>0</v>
      </c>
      <c r="P1308">
        <f t="shared" si="56"/>
        <v>1</v>
      </c>
    </row>
    <row r="1309" spans="12:16" x14ac:dyDescent="0.25">
      <c r="L1309" s="264">
        <f>Member!A1309</f>
        <v>0</v>
      </c>
      <c r="M1309">
        <f>SUMIF(Erfassung3!BD:BD,L1309,Erfassung3!BW:BW)</f>
        <v>0</v>
      </c>
      <c r="N1309">
        <f>SUMIF(Erfassung3!BD:BD,L1309,Erfassung3!BG:BG)</f>
        <v>0</v>
      </c>
      <c r="O1309">
        <f t="shared" si="57"/>
        <v>0</v>
      </c>
      <c r="P1309">
        <f t="shared" si="56"/>
        <v>1</v>
      </c>
    </row>
    <row r="1310" spans="12:16" x14ac:dyDescent="0.25">
      <c r="L1310" s="264">
        <f>Member!A1310</f>
        <v>0</v>
      </c>
      <c r="M1310">
        <f>SUMIF(Erfassung3!BD:BD,L1310,Erfassung3!BW:BW)</f>
        <v>0</v>
      </c>
      <c r="N1310">
        <f>SUMIF(Erfassung3!BD:BD,L1310,Erfassung3!BG:BG)</f>
        <v>0</v>
      </c>
      <c r="O1310">
        <f t="shared" si="57"/>
        <v>0</v>
      </c>
      <c r="P1310">
        <f t="shared" si="56"/>
        <v>1</v>
      </c>
    </row>
    <row r="1311" spans="12:16" x14ac:dyDescent="0.25">
      <c r="L1311" s="264">
        <f>Member!A1311</f>
        <v>0</v>
      </c>
      <c r="M1311">
        <f>SUMIF(Erfassung3!BD:BD,L1311,Erfassung3!BW:BW)</f>
        <v>0</v>
      </c>
      <c r="N1311">
        <f>SUMIF(Erfassung3!BD:BD,L1311,Erfassung3!BG:BG)</f>
        <v>0</v>
      </c>
      <c r="O1311">
        <f t="shared" si="57"/>
        <v>0</v>
      </c>
      <c r="P1311">
        <f t="shared" si="56"/>
        <v>1</v>
      </c>
    </row>
    <row r="1312" spans="12:16" x14ac:dyDescent="0.25">
      <c r="L1312" s="264">
        <f>Member!A1312</f>
        <v>0</v>
      </c>
      <c r="M1312">
        <f>SUMIF(Erfassung3!BD:BD,L1312,Erfassung3!BW:BW)</f>
        <v>0</v>
      </c>
      <c r="N1312">
        <f>SUMIF(Erfassung3!BD:BD,L1312,Erfassung3!BG:BG)</f>
        <v>0</v>
      </c>
      <c r="O1312">
        <f t="shared" si="57"/>
        <v>0</v>
      </c>
      <c r="P1312">
        <f t="shared" si="56"/>
        <v>1</v>
      </c>
    </row>
    <row r="1313" spans="12:16" x14ac:dyDescent="0.25">
      <c r="L1313" s="264">
        <f>Member!A1313</f>
        <v>0</v>
      </c>
      <c r="M1313">
        <f>SUMIF(Erfassung3!BD:BD,L1313,Erfassung3!BW:BW)</f>
        <v>0</v>
      </c>
      <c r="N1313">
        <f>SUMIF(Erfassung3!BD:BD,L1313,Erfassung3!BG:BG)</f>
        <v>0</v>
      </c>
      <c r="O1313">
        <f t="shared" si="57"/>
        <v>0</v>
      </c>
      <c r="P1313">
        <f t="shared" si="56"/>
        <v>1</v>
      </c>
    </row>
    <row r="1314" spans="12:16" x14ac:dyDescent="0.25">
      <c r="L1314" s="264">
        <f>Member!A1314</f>
        <v>0</v>
      </c>
      <c r="M1314">
        <f>SUMIF(Erfassung3!BD:BD,L1314,Erfassung3!BW:BW)</f>
        <v>0</v>
      </c>
      <c r="N1314">
        <f>SUMIF(Erfassung3!BD:BD,L1314,Erfassung3!BG:BG)</f>
        <v>0</v>
      </c>
      <c r="O1314">
        <f t="shared" si="57"/>
        <v>0</v>
      </c>
      <c r="P1314">
        <f t="shared" si="56"/>
        <v>1</v>
      </c>
    </row>
    <row r="1315" spans="12:16" x14ac:dyDescent="0.25">
      <c r="L1315" s="264">
        <f>Member!A1315</f>
        <v>0</v>
      </c>
      <c r="M1315">
        <f>SUMIF(Erfassung3!BD:BD,L1315,Erfassung3!BW:BW)</f>
        <v>0</v>
      </c>
      <c r="N1315">
        <f>SUMIF(Erfassung3!BD:BD,L1315,Erfassung3!BG:BG)</f>
        <v>0</v>
      </c>
      <c r="O1315">
        <f t="shared" si="57"/>
        <v>0</v>
      </c>
      <c r="P1315">
        <f t="shared" si="56"/>
        <v>1</v>
      </c>
    </row>
    <row r="1316" spans="12:16" x14ac:dyDescent="0.25">
      <c r="L1316" s="264">
        <f>Member!A1316</f>
        <v>0</v>
      </c>
      <c r="M1316">
        <f>SUMIF(Erfassung3!BD:BD,L1316,Erfassung3!BW:BW)</f>
        <v>0</v>
      </c>
      <c r="N1316">
        <f>SUMIF(Erfassung3!BD:BD,L1316,Erfassung3!BG:BG)</f>
        <v>0</v>
      </c>
      <c r="O1316">
        <f t="shared" si="57"/>
        <v>0</v>
      </c>
      <c r="P1316">
        <f t="shared" si="56"/>
        <v>1</v>
      </c>
    </row>
    <row r="1317" spans="12:16" x14ac:dyDescent="0.25">
      <c r="L1317" s="264">
        <f>Member!A1317</f>
        <v>0</v>
      </c>
      <c r="M1317">
        <f>SUMIF(Erfassung3!BD:BD,L1317,Erfassung3!BW:BW)</f>
        <v>0</v>
      </c>
      <c r="N1317">
        <f>SUMIF(Erfassung3!BD:BD,L1317,Erfassung3!BG:BG)</f>
        <v>0</v>
      </c>
      <c r="O1317">
        <f t="shared" si="57"/>
        <v>0</v>
      </c>
      <c r="P1317">
        <f t="shared" si="56"/>
        <v>1</v>
      </c>
    </row>
    <row r="1318" spans="12:16" x14ac:dyDescent="0.25">
      <c r="L1318" s="264">
        <f>Member!A1318</f>
        <v>0</v>
      </c>
      <c r="M1318">
        <f>SUMIF(Erfassung3!BD:BD,L1318,Erfassung3!BW:BW)</f>
        <v>0</v>
      </c>
      <c r="N1318">
        <f>SUMIF(Erfassung3!BD:BD,L1318,Erfassung3!BG:BG)</f>
        <v>0</v>
      </c>
      <c r="O1318">
        <f t="shared" si="57"/>
        <v>0</v>
      </c>
      <c r="P1318">
        <f t="shared" si="56"/>
        <v>1</v>
      </c>
    </row>
    <row r="1319" spans="12:16" x14ac:dyDescent="0.25">
      <c r="L1319" s="264">
        <f>Member!A1319</f>
        <v>0</v>
      </c>
      <c r="M1319">
        <f>SUMIF(Erfassung3!BD:BD,L1319,Erfassung3!BW:BW)</f>
        <v>0</v>
      </c>
      <c r="N1319">
        <f>SUMIF(Erfassung3!BD:BD,L1319,Erfassung3!BG:BG)</f>
        <v>0</v>
      </c>
      <c r="O1319">
        <f t="shared" si="57"/>
        <v>0</v>
      </c>
      <c r="P1319">
        <f t="shared" si="56"/>
        <v>1</v>
      </c>
    </row>
    <row r="1320" spans="12:16" x14ac:dyDescent="0.25">
      <c r="L1320" s="264">
        <f>Member!A1320</f>
        <v>0</v>
      </c>
      <c r="M1320">
        <f>SUMIF(Erfassung3!BD:BD,L1320,Erfassung3!BW:BW)</f>
        <v>0</v>
      </c>
      <c r="N1320">
        <f>SUMIF(Erfassung3!BD:BD,L1320,Erfassung3!BG:BG)</f>
        <v>0</v>
      </c>
      <c r="O1320">
        <f t="shared" si="57"/>
        <v>0</v>
      </c>
      <c r="P1320">
        <f t="shared" si="56"/>
        <v>1</v>
      </c>
    </row>
    <row r="1321" spans="12:16" x14ac:dyDescent="0.25">
      <c r="L1321" s="264">
        <f>Member!A1321</f>
        <v>0</v>
      </c>
      <c r="M1321">
        <f>SUMIF(Erfassung3!BD:BD,L1321,Erfassung3!BW:BW)</f>
        <v>0</v>
      </c>
      <c r="N1321">
        <f>SUMIF(Erfassung3!BD:BD,L1321,Erfassung3!BG:BG)</f>
        <v>0</v>
      </c>
      <c r="O1321">
        <f t="shared" si="57"/>
        <v>0</v>
      </c>
      <c r="P1321">
        <f t="shared" si="56"/>
        <v>1</v>
      </c>
    </row>
    <row r="1322" spans="12:16" x14ac:dyDescent="0.25">
      <c r="L1322" s="264">
        <f>Member!A1322</f>
        <v>0</v>
      </c>
      <c r="M1322">
        <f>SUMIF(Erfassung3!BD:BD,L1322,Erfassung3!BW:BW)</f>
        <v>0</v>
      </c>
      <c r="N1322">
        <f>SUMIF(Erfassung3!BD:BD,L1322,Erfassung3!BG:BG)</f>
        <v>0</v>
      </c>
      <c r="O1322">
        <f t="shared" si="57"/>
        <v>0</v>
      </c>
      <c r="P1322">
        <f t="shared" si="56"/>
        <v>1</v>
      </c>
    </row>
    <row r="1323" spans="12:16" x14ac:dyDescent="0.25">
      <c r="L1323" s="264">
        <f>Member!A1323</f>
        <v>0</v>
      </c>
      <c r="M1323">
        <f>SUMIF(Erfassung3!BD:BD,L1323,Erfassung3!BW:BW)</f>
        <v>0</v>
      </c>
      <c r="N1323">
        <f>SUMIF(Erfassung3!BD:BD,L1323,Erfassung3!BG:BG)</f>
        <v>0</v>
      </c>
      <c r="O1323">
        <f t="shared" si="57"/>
        <v>0</v>
      </c>
      <c r="P1323">
        <f t="shared" si="56"/>
        <v>1</v>
      </c>
    </row>
    <row r="1324" spans="12:16" x14ac:dyDescent="0.25">
      <c r="L1324" s="264">
        <f>Member!A1324</f>
        <v>0</v>
      </c>
      <c r="M1324">
        <f>SUMIF(Erfassung3!BD:BD,L1324,Erfassung3!BW:BW)</f>
        <v>0</v>
      </c>
      <c r="N1324">
        <f>SUMIF(Erfassung3!BD:BD,L1324,Erfassung3!BG:BG)</f>
        <v>0</v>
      </c>
      <c r="O1324">
        <f t="shared" si="57"/>
        <v>0</v>
      </c>
      <c r="P1324">
        <f t="shared" si="56"/>
        <v>1</v>
      </c>
    </row>
    <row r="1325" spans="12:16" x14ac:dyDescent="0.25">
      <c r="L1325" s="264">
        <f>Member!A1325</f>
        <v>0</v>
      </c>
      <c r="M1325">
        <f>SUMIF(Erfassung3!BD:BD,L1325,Erfassung3!BW:BW)</f>
        <v>0</v>
      </c>
      <c r="N1325">
        <f>SUMIF(Erfassung3!BD:BD,L1325,Erfassung3!BG:BG)</f>
        <v>0</v>
      </c>
      <c r="O1325">
        <f t="shared" si="57"/>
        <v>0</v>
      </c>
      <c r="P1325">
        <f t="shared" si="56"/>
        <v>1</v>
      </c>
    </row>
    <row r="1326" spans="12:16" x14ac:dyDescent="0.25">
      <c r="L1326" s="264">
        <f>Member!A1326</f>
        <v>0</v>
      </c>
      <c r="M1326">
        <f>SUMIF(Erfassung3!BD:BD,L1326,Erfassung3!BW:BW)</f>
        <v>0</v>
      </c>
      <c r="N1326">
        <f>SUMIF(Erfassung3!BD:BD,L1326,Erfassung3!BG:BG)</f>
        <v>0</v>
      </c>
      <c r="O1326">
        <f t="shared" si="57"/>
        <v>0</v>
      </c>
      <c r="P1326">
        <f t="shared" si="56"/>
        <v>1</v>
      </c>
    </row>
    <row r="1327" spans="12:16" x14ac:dyDescent="0.25">
      <c r="L1327" s="264">
        <f>Member!A1327</f>
        <v>0</v>
      </c>
      <c r="M1327">
        <f>SUMIF(Erfassung3!BD:BD,L1327,Erfassung3!BW:BW)</f>
        <v>0</v>
      </c>
      <c r="N1327">
        <f>SUMIF(Erfassung3!BD:BD,L1327,Erfassung3!BG:BG)</f>
        <v>0</v>
      </c>
      <c r="O1327">
        <f t="shared" si="57"/>
        <v>0</v>
      </c>
      <c r="P1327">
        <f t="shared" si="56"/>
        <v>1</v>
      </c>
    </row>
    <row r="1328" spans="12:16" x14ac:dyDescent="0.25">
      <c r="L1328" s="264">
        <f>Member!A1328</f>
        <v>0</v>
      </c>
      <c r="M1328">
        <f>SUMIF(Erfassung3!BD:BD,L1328,Erfassung3!BW:BW)</f>
        <v>0</v>
      </c>
      <c r="N1328">
        <f>SUMIF(Erfassung3!BD:BD,L1328,Erfassung3!BG:BG)</f>
        <v>0</v>
      </c>
      <c r="O1328">
        <f t="shared" si="57"/>
        <v>0</v>
      </c>
      <c r="P1328">
        <f t="shared" si="56"/>
        <v>1</v>
      </c>
    </row>
    <row r="1329" spans="12:16" x14ac:dyDescent="0.25">
      <c r="L1329" s="264">
        <f>Member!A1329</f>
        <v>0</v>
      </c>
      <c r="M1329">
        <f>SUMIF(Erfassung3!BD:BD,L1329,Erfassung3!BW:BW)</f>
        <v>0</v>
      </c>
      <c r="N1329">
        <f>SUMIF(Erfassung3!BD:BD,L1329,Erfassung3!BG:BG)</f>
        <v>0</v>
      </c>
      <c r="O1329">
        <f t="shared" si="57"/>
        <v>0</v>
      </c>
      <c r="P1329">
        <f t="shared" si="56"/>
        <v>1</v>
      </c>
    </row>
    <row r="1330" spans="12:16" x14ac:dyDescent="0.25">
      <c r="L1330" s="264">
        <f>Member!A1330</f>
        <v>0</v>
      </c>
      <c r="M1330">
        <f>SUMIF(Erfassung3!BD:BD,L1330,Erfassung3!BW:BW)</f>
        <v>0</v>
      </c>
      <c r="N1330">
        <f>SUMIF(Erfassung3!BD:BD,L1330,Erfassung3!BG:BG)</f>
        <v>0</v>
      </c>
      <c r="O1330">
        <f t="shared" si="57"/>
        <v>0</v>
      </c>
      <c r="P1330">
        <f t="shared" si="56"/>
        <v>1</v>
      </c>
    </row>
    <row r="1331" spans="12:16" x14ac:dyDescent="0.25">
      <c r="L1331" s="264">
        <f>Member!A1331</f>
        <v>0</v>
      </c>
      <c r="M1331">
        <f>SUMIF(Erfassung3!BD:BD,L1331,Erfassung3!BW:BW)</f>
        <v>0</v>
      </c>
      <c r="N1331">
        <f>SUMIF(Erfassung3!BD:BD,L1331,Erfassung3!BG:BG)</f>
        <v>0</v>
      </c>
      <c r="O1331">
        <f t="shared" si="57"/>
        <v>0</v>
      </c>
      <c r="P1331">
        <f t="shared" si="56"/>
        <v>1</v>
      </c>
    </row>
    <row r="1332" spans="12:16" x14ac:dyDescent="0.25">
      <c r="L1332" s="264">
        <f>Member!A1332</f>
        <v>0</v>
      </c>
      <c r="M1332">
        <f>SUMIF(Erfassung3!BD:BD,L1332,Erfassung3!BW:BW)</f>
        <v>0</v>
      </c>
      <c r="N1332">
        <f>SUMIF(Erfassung3!BD:BD,L1332,Erfassung3!BG:BG)</f>
        <v>0</v>
      </c>
      <c r="O1332">
        <f t="shared" si="57"/>
        <v>0</v>
      </c>
      <c r="P1332">
        <f t="shared" si="56"/>
        <v>1</v>
      </c>
    </row>
    <row r="1333" spans="12:16" x14ac:dyDescent="0.25">
      <c r="L1333" s="264">
        <f>Member!A1333</f>
        <v>0</v>
      </c>
      <c r="M1333">
        <f>SUMIF(Erfassung3!BD:BD,L1333,Erfassung3!BW:BW)</f>
        <v>0</v>
      </c>
      <c r="N1333">
        <f>SUMIF(Erfassung3!BD:BD,L1333,Erfassung3!BG:BG)</f>
        <v>0</v>
      </c>
      <c r="O1333">
        <f t="shared" si="57"/>
        <v>0</v>
      </c>
      <c r="P1333">
        <f t="shared" si="56"/>
        <v>1</v>
      </c>
    </row>
    <row r="1334" spans="12:16" x14ac:dyDescent="0.25">
      <c r="L1334" s="264">
        <f>Member!A1334</f>
        <v>0</v>
      </c>
      <c r="M1334">
        <f>SUMIF(Erfassung3!BD:BD,L1334,Erfassung3!BW:BW)</f>
        <v>0</v>
      </c>
      <c r="N1334">
        <f>SUMIF(Erfassung3!BD:BD,L1334,Erfassung3!BG:BG)</f>
        <v>0</v>
      </c>
      <c r="O1334">
        <f t="shared" si="57"/>
        <v>0</v>
      </c>
      <c r="P1334">
        <f t="shared" si="56"/>
        <v>1</v>
      </c>
    </row>
    <row r="1335" spans="12:16" x14ac:dyDescent="0.25">
      <c r="L1335" s="264">
        <f>Member!A1335</f>
        <v>0</v>
      </c>
      <c r="M1335">
        <f>SUMIF(Erfassung3!BD:BD,L1335,Erfassung3!BW:BW)</f>
        <v>0</v>
      </c>
      <c r="N1335">
        <f>SUMIF(Erfassung3!BD:BD,L1335,Erfassung3!BG:BG)</f>
        <v>0</v>
      </c>
      <c r="O1335">
        <f t="shared" si="57"/>
        <v>0</v>
      </c>
      <c r="P1335">
        <f t="shared" si="56"/>
        <v>1</v>
      </c>
    </row>
    <row r="1336" spans="12:16" x14ac:dyDescent="0.25">
      <c r="L1336" s="264">
        <f>Member!A1336</f>
        <v>0</v>
      </c>
      <c r="M1336">
        <f>SUMIF(Erfassung3!BD:BD,L1336,Erfassung3!BW:BW)</f>
        <v>0</v>
      </c>
      <c r="N1336">
        <f>SUMIF(Erfassung3!BD:BD,L1336,Erfassung3!BG:BG)</f>
        <v>0</v>
      </c>
      <c r="O1336">
        <f t="shared" si="57"/>
        <v>0</v>
      </c>
      <c r="P1336">
        <f t="shared" si="56"/>
        <v>1</v>
      </c>
    </row>
    <row r="1337" spans="12:16" x14ac:dyDescent="0.25">
      <c r="L1337" s="264">
        <f>Member!A1337</f>
        <v>0</v>
      </c>
      <c r="M1337">
        <f>SUMIF(Erfassung3!BD:BD,L1337,Erfassung3!BW:BW)</f>
        <v>0</v>
      </c>
      <c r="N1337">
        <f>SUMIF(Erfassung3!BD:BD,L1337,Erfassung3!BG:BG)</f>
        <v>0</v>
      </c>
      <c r="O1337">
        <f t="shared" si="57"/>
        <v>0</v>
      </c>
      <c r="P1337">
        <f t="shared" si="56"/>
        <v>1</v>
      </c>
    </row>
    <row r="1338" spans="12:16" x14ac:dyDescent="0.25">
      <c r="L1338" s="264">
        <f>Member!A1338</f>
        <v>0</v>
      </c>
      <c r="M1338">
        <f>SUMIF(Erfassung3!BD:BD,L1338,Erfassung3!BW:BW)</f>
        <v>0</v>
      </c>
      <c r="N1338">
        <f>SUMIF(Erfassung3!BD:BD,L1338,Erfassung3!BG:BG)</f>
        <v>0</v>
      </c>
      <c r="O1338">
        <f t="shared" si="57"/>
        <v>0</v>
      </c>
      <c r="P1338">
        <f t="shared" si="56"/>
        <v>1</v>
      </c>
    </row>
    <row r="1339" spans="12:16" x14ac:dyDescent="0.25">
      <c r="L1339" s="264">
        <f>Member!A1339</f>
        <v>0</v>
      </c>
      <c r="M1339">
        <f>SUMIF(Erfassung3!BD:BD,L1339,Erfassung3!BW:BW)</f>
        <v>0</v>
      </c>
      <c r="N1339">
        <f>SUMIF(Erfassung3!BD:BD,L1339,Erfassung3!BG:BG)</f>
        <v>0</v>
      </c>
      <c r="O1339">
        <f t="shared" si="57"/>
        <v>0</v>
      </c>
      <c r="P1339">
        <f t="shared" si="56"/>
        <v>1</v>
      </c>
    </row>
    <row r="1340" spans="12:16" x14ac:dyDescent="0.25">
      <c r="L1340" s="264">
        <f>Member!A1340</f>
        <v>0</v>
      </c>
      <c r="M1340">
        <f>SUMIF(Erfassung3!BD:BD,L1340,Erfassung3!BW:BW)</f>
        <v>0</v>
      </c>
      <c r="N1340">
        <f>SUMIF(Erfassung3!BD:BD,L1340,Erfassung3!BG:BG)</f>
        <v>0</v>
      </c>
      <c r="O1340">
        <f t="shared" si="57"/>
        <v>0</v>
      </c>
      <c r="P1340">
        <f t="shared" si="56"/>
        <v>1</v>
      </c>
    </row>
    <row r="1341" spans="12:16" x14ac:dyDescent="0.25">
      <c r="L1341" s="264">
        <f>Member!A1341</f>
        <v>0</v>
      </c>
      <c r="M1341">
        <f>SUMIF(Erfassung3!BD:BD,L1341,Erfassung3!BW:BW)</f>
        <v>0</v>
      </c>
      <c r="N1341">
        <f>SUMIF(Erfassung3!BD:BD,L1341,Erfassung3!BG:BG)</f>
        <v>0</v>
      </c>
      <c r="O1341">
        <f t="shared" si="57"/>
        <v>0</v>
      </c>
      <c r="P1341">
        <f t="shared" si="56"/>
        <v>1</v>
      </c>
    </row>
    <row r="1342" spans="12:16" x14ac:dyDescent="0.25">
      <c r="L1342" s="264">
        <f>Member!A1342</f>
        <v>0</v>
      </c>
      <c r="M1342">
        <f>SUMIF(Erfassung3!BD:BD,L1342,Erfassung3!BW:BW)</f>
        <v>0</v>
      </c>
      <c r="N1342">
        <f>SUMIF(Erfassung3!BD:BD,L1342,Erfassung3!BG:BG)</f>
        <v>0</v>
      </c>
      <c r="O1342">
        <f t="shared" si="57"/>
        <v>0</v>
      </c>
      <c r="P1342">
        <f t="shared" si="56"/>
        <v>1</v>
      </c>
    </row>
    <row r="1343" spans="12:16" x14ac:dyDescent="0.25">
      <c r="L1343" s="264">
        <f>Member!A1343</f>
        <v>0</v>
      </c>
      <c r="M1343">
        <f>SUMIF(Erfassung3!BD:BD,L1343,Erfassung3!BW:BW)</f>
        <v>0</v>
      </c>
      <c r="N1343">
        <f>SUMIF(Erfassung3!BD:BD,L1343,Erfassung3!BG:BG)</f>
        <v>0</v>
      </c>
      <c r="O1343">
        <f t="shared" si="57"/>
        <v>0</v>
      </c>
      <c r="P1343">
        <f t="shared" si="56"/>
        <v>1</v>
      </c>
    </row>
    <row r="1344" spans="12:16" x14ac:dyDescent="0.25">
      <c r="L1344" s="264">
        <f>Member!A1344</f>
        <v>0</v>
      </c>
      <c r="M1344">
        <f>SUMIF(Erfassung3!BD:BD,L1344,Erfassung3!BW:BW)</f>
        <v>0</v>
      </c>
      <c r="N1344">
        <f>SUMIF(Erfassung3!BD:BD,L1344,Erfassung3!BG:BG)</f>
        <v>0</v>
      </c>
      <c r="O1344">
        <f t="shared" si="57"/>
        <v>0</v>
      </c>
      <c r="P1344">
        <f t="shared" si="56"/>
        <v>1</v>
      </c>
    </row>
    <row r="1345" spans="12:16" x14ac:dyDescent="0.25">
      <c r="L1345" s="264">
        <f>Member!A1345</f>
        <v>0</v>
      </c>
      <c r="M1345">
        <f>SUMIF(Erfassung3!BD:BD,L1345,Erfassung3!BW:BW)</f>
        <v>0</v>
      </c>
      <c r="N1345">
        <f>SUMIF(Erfassung3!BD:BD,L1345,Erfassung3!BG:BG)</f>
        <v>0</v>
      </c>
      <c r="O1345">
        <f t="shared" si="57"/>
        <v>0</v>
      </c>
      <c r="P1345">
        <f t="shared" si="56"/>
        <v>1</v>
      </c>
    </row>
    <row r="1346" spans="12:16" x14ac:dyDescent="0.25">
      <c r="L1346" s="264">
        <f>Member!A1346</f>
        <v>0</v>
      </c>
      <c r="M1346">
        <f>SUMIF(Erfassung3!BD:BD,L1346,Erfassung3!BW:BW)</f>
        <v>0</v>
      </c>
      <c r="N1346">
        <f>SUMIF(Erfassung3!BD:BD,L1346,Erfassung3!BG:BG)</f>
        <v>0</v>
      </c>
      <c r="O1346">
        <f t="shared" si="57"/>
        <v>0</v>
      </c>
      <c r="P1346">
        <f t="shared" ref="P1346:P1409" si="58">RANK(O1346,O:O)</f>
        <v>1</v>
      </c>
    </row>
    <row r="1347" spans="12:16" x14ac:dyDescent="0.25">
      <c r="L1347" s="264">
        <f>Member!A1347</f>
        <v>0</v>
      </c>
      <c r="M1347">
        <f>SUMIF(Erfassung3!BD:BD,L1347,Erfassung3!BW:BW)</f>
        <v>0</v>
      </c>
      <c r="N1347">
        <f>SUMIF(Erfassung3!BD:BD,L1347,Erfassung3!BG:BG)</f>
        <v>0</v>
      </c>
      <c r="O1347">
        <f t="shared" ref="O1347:O1410" si="59">IF(N1347=0,0,M1347/N1347-ROW()/1000000000)</f>
        <v>0</v>
      </c>
      <c r="P1347">
        <f t="shared" si="58"/>
        <v>1</v>
      </c>
    </row>
    <row r="1348" spans="12:16" x14ac:dyDescent="0.25">
      <c r="L1348" s="264">
        <f>Member!A1348</f>
        <v>0</v>
      </c>
      <c r="M1348">
        <f>SUMIF(Erfassung3!BD:BD,L1348,Erfassung3!BW:BW)</f>
        <v>0</v>
      </c>
      <c r="N1348">
        <f>SUMIF(Erfassung3!BD:BD,L1348,Erfassung3!BG:BG)</f>
        <v>0</v>
      </c>
      <c r="O1348">
        <f t="shared" si="59"/>
        <v>0</v>
      </c>
      <c r="P1348">
        <f t="shared" si="58"/>
        <v>1</v>
      </c>
    </row>
    <row r="1349" spans="12:16" x14ac:dyDescent="0.25">
      <c r="L1349" s="264">
        <f>Member!A1349</f>
        <v>0</v>
      </c>
      <c r="M1349">
        <f>SUMIF(Erfassung3!BD:BD,L1349,Erfassung3!BW:BW)</f>
        <v>0</v>
      </c>
      <c r="N1349">
        <f>SUMIF(Erfassung3!BD:BD,L1349,Erfassung3!BG:BG)</f>
        <v>0</v>
      </c>
      <c r="O1349">
        <f t="shared" si="59"/>
        <v>0</v>
      </c>
      <c r="P1349">
        <f t="shared" si="58"/>
        <v>1</v>
      </c>
    </row>
    <row r="1350" spans="12:16" x14ac:dyDescent="0.25">
      <c r="L1350" s="264">
        <f>Member!A1350</f>
        <v>0</v>
      </c>
      <c r="M1350">
        <f>SUMIF(Erfassung3!BD:BD,L1350,Erfassung3!BW:BW)</f>
        <v>0</v>
      </c>
      <c r="N1350">
        <f>SUMIF(Erfassung3!BD:BD,L1350,Erfassung3!BG:BG)</f>
        <v>0</v>
      </c>
      <c r="O1350">
        <f t="shared" si="59"/>
        <v>0</v>
      </c>
      <c r="P1350">
        <f t="shared" si="58"/>
        <v>1</v>
      </c>
    </row>
    <row r="1351" spans="12:16" x14ac:dyDescent="0.25">
      <c r="L1351" s="264">
        <f>Member!A1351</f>
        <v>0</v>
      </c>
      <c r="M1351">
        <f>SUMIF(Erfassung3!BD:BD,L1351,Erfassung3!BW:BW)</f>
        <v>0</v>
      </c>
      <c r="N1351">
        <f>SUMIF(Erfassung3!BD:BD,L1351,Erfassung3!BG:BG)</f>
        <v>0</v>
      </c>
      <c r="O1351">
        <f t="shared" si="59"/>
        <v>0</v>
      </c>
      <c r="P1351">
        <f t="shared" si="58"/>
        <v>1</v>
      </c>
    </row>
    <row r="1352" spans="12:16" x14ac:dyDescent="0.25">
      <c r="L1352" s="264">
        <f>Member!A1352</f>
        <v>0</v>
      </c>
      <c r="M1352">
        <f>SUMIF(Erfassung3!BD:BD,L1352,Erfassung3!BW:BW)</f>
        <v>0</v>
      </c>
      <c r="N1352">
        <f>SUMIF(Erfassung3!BD:BD,L1352,Erfassung3!BG:BG)</f>
        <v>0</v>
      </c>
      <c r="O1352">
        <f t="shared" si="59"/>
        <v>0</v>
      </c>
      <c r="P1352">
        <f t="shared" si="58"/>
        <v>1</v>
      </c>
    </row>
    <row r="1353" spans="12:16" x14ac:dyDescent="0.25">
      <c r="L1353" s="264">
        <f>Member!A1353</f>
        <v>0</v>
      </c>
      <c r="M1353">
        <f>SUMIF(Erfassung3!BD:BD,L1353,Erfassung3!BW:BW)</f>
        <v>0</v>
      </c>
      <c r="N1353">
        <f>SUMIF(Erfassung3!BD:BD,L1353,Erfassung3!BG:BG)</f>
        <v>0</v>
      </c>
      <c r="O1353">
        <f t="shared" si="59"/>
        <v>0</v>
      </c>
      <c r="P1353">
        <f t="shared" si="58"/>
        <v>1</v>
      </c>
    </row>
    <row r="1354" spans="12:16" x14ac:dyDescent="0.25">
      <c r="L1354" s="264">
        <f>Member!A1354</f>
        <v>0</v>
      </c>
      <c r="M1354">
        <f>SUMIF(Erfassung3!BD:BD,L1354,Erfassung3!BW:BW)</f>
        <v>0</v>
      </c>
      <c r="N1354">
        <f>SUMIF(Erfassung3!BD:BD,L1354,Erfassung3!BG:BG)</f>
        <v>0</v>
      </c>
      <c r="O1354">
        <f t="shared" si="59"/>
        <v>0</v>
      </c>
      <c r="P1354">
        <f t="shared" si="58"/>
        <v>1</v>
      </c>
    </row>
    <row r="1355" spans="12:16" x14ac:dyDescent="0.25">
      <c r="L1355" s="264">
        <f>Member!A1355</f>
        <v>0</v>
      </c>
      <c r="M1355">
        <f>SUMIF(Erfassung3!BD:BD,L1355,Erfassung3!BW:BW)</f>
        <v>0</v>
      </c>
      <c r="N1355">
        <f>SUMIF(Erfassung3!BD:BD,L1355,Erfassung3!BG:BG)</f>
        <v>0</v>
      </c>
      <c r="O1355">
        <f t="shared" si="59"/>
        <v>0</v>
      </c>
      <c r="P1355">
        <f t="shared" si="58"/>
        <v>1</v>
      </c>
    </row>
    <row r="1356" spans="12:16" x14ac:dyDescent="0.25">
      <c r="L1356" s="264">
        <f>Member!A1356</f>
        <v>0</v>
      </c>
      <c r="M1356">
        <f>SUMIF(Erfassung3!BD:BD,L1356,Erfassung3!BW:BW)</f>
        <v>0</v>
      </c>
      <c r="N1356">
        <f>SUMIF(Erfassung3!BD:BD,L1356,Erfassung3!BG:BG)</f>
        <v>0</v>
      </c>
      <c r="O1356">
        <f t="shared" si="59"/>
        <v>0</v>
      </c>
      <c r="P1356">
        <f t="shared" si="58"/>
        <v>1</v>
      </c>
    </row>
    <row r="1357" spans="12:16" x14ac:dyDescent="0.25">
      <c r="L1357" s="264">
        <f>Member!A1357</f>
        <v>0</v>
      </c>
      <c r="M1357">
        <f>SUMIF(Erfassung3!BD:BD,L1357,Erfassung3!BW:BW)</f>
        <v>0</v>
      </c>
      <c r="N1357">
        <f>SUMIF(Erfassung3!BD:BD,L1357,Erfassung3!BG:BG)</f>
        <v>0</v>
      </c>
      <c r="O1357">
        <f t="shared" si="59"/>
        <v>0</v>
      </c>
      <c r="P1357">
        <f t="shared" si="58"/>
        <v>1</v>
      </c>
    </row>
    <row r="1358" spans="12:16" x14ac:dyDescent="0.25">
      <c r="L1358" s="264">
        <f>Member!A1358</f>
        <v>0</v>
      </c>
      <c r="M1358">
        <f>SUMIF(Erfassung3!BD:BD,L1358,Erfassung3!BW:BW)</f>
        <v>0</v>
      </c>
      <c r="N1358">
        <f>SUMIF(Erfassung3!BD:BD,L1358,Erfassung3!BG:BG)</f>
        <v>0</v>
      </c>
      <c r="O1358">
        <f t="shared" si="59"/>
        <v>0</v>
      </c>
      <c r="P1358">
        <f t="shared" si="58"/>
        <v>1</v>
      </c>
    </row>
    <row r="1359" spans="12:16" x14ac:dyDescent="0.25">
      <c r="L1359" s="264">
        <f>Member!A1359</f>
        <v>0</v>
      </c>
      <c r="M1359">
        <f>SUMIF(Erfassung3!BD:BD,L1359,Erfassung3!BW:BW)</f>
        <v>0</v>
      </c>
      <c r="N1359">
        <f>SUMIF(Erfassung3!BD:BD,L1359,Erfassung3!BG:BG)</f>
        <v>0</v>
      </c>
      <c r="O1359">
        <f t="shared" si="59"/>
        <v>0</v>
      </c>
      <c r="P1359">
        <f t="shared" si="58"/>
        <v>1</v>
      </c>
    </row>
    <row r="1360" spans="12:16" x14ac:dyDescent="0.25">
      <c r="L1360" s="264">
        <f>Member!A1360</f>
        <v>0</v>
      </c>
      <c r="M1360">
        <f>SUMIF(Erfassung3!BD:BD,L1360,Erfassung3!BW:BW)</f>
        <v>0</v>
      </c>
      <c r="N1360">
        <f>SUMIF(Erfassung3!BD:BD,L1360,Erfassung3!BG:BG)</f>
        <v>0</v>
      </c>
      <c r="O1360">
        <f t="shared" si="59"/>
        <v>0</v>
      </c>
      <c r="P1360">
        <f t="shared" si="58"/>
        <v>1</v>
      </c>
    </row>
    <row r="1361" spans="12:16" x14ac:dyDescent="0.25">
      <c r="L1361" s="264">
        <f>Member!A1361</f>
        <v>0</v>
      </c>
      <c r="M1361">
        <f>SUMIF(Erfassung3!BD:BD,L1361,Erfassung3!BW:BW)</f>
        <v>0</v>
      </c>
      <c r="N1361">
        <f>SUMIF(Erfassung3!BD:BD,L1361,Erfassung3!BG:BG)</f>
        <v>0</v>
      </c>
      <c r="O1361">
        <f t="shared" si="59"/>
        <v>0</v>
      </c>
      <c r="P1361">
        <f t="shared" si="58"/>
        <v>1</v>
      </c>
    </row>
    <row r="1362" spans="12:16" x14ac:dyDescent="0.25">
      <c r="L1362" s="264">
        <f>Member!A1362</f>
        <v>0</v>
      </c>
      <c r="M1362">
        <f>SUMIF(Erfassung3!BD:BD,L1362,Erfassung3!BW:BW)</f>
        <v>0</v>
      </c>
      <c r="N1362">
        <f>SUMIF(Erfassung3!BD:BD,L1362,Erfassung3!BG:BG)</f>
        <v>0</v>
      </c>
      <c r="O1362">
        <f t="shared" si="59"/>
        <v>0</v>
      </c>
      <c r="P1362">
        <f t="shared" si="58"/>
        <v>1</v>
      </c>
    </row>
    <row r="1363" spans="12:16" x14ac:dyDescent="0.25">
      <c r="L1363" s="264">
        <f>Member!A1363</f>
        <v>0</v>
      </c>
      <c r="M1363">
        <f>SUMIF(Erfassung3!BD:BD,L1363,Erfassung3!BW:BW)</f>
        <v>0</v>
      </c>
      <c r="N1363">
        <f>SUMIF(Erfassung3!BD:BD,L1363,Erfassung3!BG:BG)</f>
        <v>0</v>
      </c>
      <c r="O1363">
        <f t="shared" si="59"/>
        <v>0</v>
      </c>
      <c r="P1363">
        <f t="shared" si="58"/>
        <v>1</v>
      </c>
    </row>
    <row r="1364" spans="12:16" x14ac:dyDescent="0.25">
      <c r="L1364" s="264">
        <f>Member!A1364</f>
        <v>0</v>
      </c>
      <c r="M1364">
        <f>SUMIF(Erfassung3!BD:BD,L1364,Erfassung3!BW:BW)</f>
        <v>0</v>
      </c>
      <c r="N1364">
        <f>SUMIF(Erfassung3!BD:BD,L1364,Erfassung3!BG:BG)</f>
        <v>0</v>
      </c>
      <c r="O1364">
        <f t="shared" si="59"/>
        <v>0</v>
      </c>
      <c r="P1364">
        <f t="shared" si="58"/>
        <v>1</v>
      </c>
    </row>
    <row r="1365" spans="12:16" x14ac:dyDescent="0.25">
      <c r="L1365" s="264">
        <f>Member!A1365</f>
        <v>0</v>
      </c>
      <c r="M1365">
        <f>SUMIF(Erfassung3!BD:BD,L1365,Erfassung3!BW:BW)</f>
        <v>0</v>
      </c>
      <c r="N1365">
        <f>SUMIF(Erfassung3!BD:BD,L1365,Erfassung3!BG:BG)</f>
        <v>0</v>
      </c>
      <c r="O1365">
        <f t="shared" si="59"/>
        <v>0</v>
      </c>
      <c r="P1365">
        <f t="shared" si="58"/>
        <v>1</v>
      </c>
    </row>
    <row r="1366" spans="12:16" x14ac:dyDescent="0.25">
      <c r="L1366" s="264">
        <f>Member!A1366</f>
        <v>0</v>
      </c>
      <c r="M1366">
        <f>SUMIF(Erfassung3!BD:BD,L1366,Erfassung3!BW:BW)</f>
        <v>0</v>
      </c>
      <c r="N1366">
        <f>SUMIF(Erfassung3!BD:BD,L1366,Erfassung3!BG:BG)</f>
        <v>0</v>
      </c>
      <c r="O1366">
        <f t="shared" si="59"/>
        <v>0</v>
      </c>
      <c r="P1366">
        <f t="shared" si="58"/>
        <v>1</v>
      </c>
    </row>
    <row r="1367" spans="12:16" x14ac:dyDescent="0.25">
      <c r="L1367" s="264">
        <f>Member!A1367</f>
        <v>0</v>
      </c>
      <c r="M1367">
        <f>SUMIF(Erfassung3!BD:BD,L1367,Erfassung3!BW:BW)</f>
        <v>0</v>
      </c>
      <c r="N1367">
        <f>SUMIF(Erfassung3!BD:BD,L1367,Erfassung3!BG:BG)</f>
        <v>0</v>
      </c>
      <c r="O1367">
        <f t="shared" si="59"/>
        <v>0</v>
      </c>
      <c r="P1367">
        <f t="shared" si="58"/>
        <v>1</v>
      </c>
    </row>
    <row r="1368" spans="12:16" x14ac:dyDescent="0.25">
      <c r="L1368" s="264">
        <f>Member!A1368</f>
        <v>0</v>
      </c>
      <c r="M1368">
        <f>SUMIF(Erfassung3!BD:BD,L1368,Erfassung3!BW:BW)</f>
        <v>0</v>
      </c>
      <c r="N1368">
        <f>SUMIF(Erfassung3!BD:BD,L1368,Erfassung3!BG:BG)</f>
        <v>0</v>
      </c>
      <c r="O1368">
        <f t="shared" si="59"/>
        <v>0</v>
      </c>
      <c r="P1368">
        <f t="shared" si="58"/>
        <v>1</v>
      </c>
    </row>
    <row r="1369" spans="12:16" x14ac:dyDescent="0.25">
      <c r="L1369" s="264">
        <f>Member!A1369</f>
        <v>0</v>
      </c>
      <c r="M1369">
        <f>SUMIF(Erfassung3!BD:BD,L1369,Erfassung3!BW:BW)</f>
        <v>0</v>
      </c>
      <c r="N1369">
        <f>SUMIF(Erfassung3!BD:BD,L1369,Erfassung3!BG:BG)</f>
        <v>0</v>
      </c>
      <c r="O1369">
        <f t="shared" si="59"/>
        <v>0</v>
      </c>
      <c r="P1369">
        <f t="shared" si="58"/>
        <v>1</v>
      </c>
    </row>
    <row r="1370" spans="12:16" x14ac:dyDescent="0.25">
      <c r="L1370" s="264">
        <f>Member!A1370</f>
        <v>0</v>
      </c>
      <c r="M1370">
        <f>SUMIF(Erfassung3!BD:BD,L1370,Erfassung3!BW:BW)</f>
        <v>0</v>
      </c>
      <c r="N1370">
        <f>SUMIF(Erfassung3!BD:BD,L1370,Erfassung3!BG:BG)</f>
        <v>0</v>
      </c>
      <c r="O1370">
        <f t="shared" si="59"/>
        <v>0</v>
      </c>
      <c r="P1370">
        <f t="shared" si="58"/>
        <v>1</v>
      </c>
    </row>
    <row r="1371" spans="12:16" x14ac:dyDescent="0.25">
      <c r="L1371" s="264">
        <f>Member!A1371</f>
        <v>0</v>
      </c>
      <c r="M1371">
        <f>SUMIF(Erfassung3!BD:BD,L1371,Erfassung3!BW:BW)</f>
        <v>0</v>
      </c>
      <c r="N1371">
        <f>SUMIF(Erfassung3!BD:BD,L1371,Erfassung3!BG:BG)</f>
        <v>0</v>
      </c>
      <c r="O1371">
        <f t="shared" si="59"/>
        <v>0</v>
      </c>
      <c r="P1371">
        <f t="shared" si="58"/>
        <v>1</v>
      </c>
    </row>
    <row r="1372" spans="12:16" x14ac:dyDescent="0.25">
      <c r="L1372" s="264">
        <f>Member!A1372</f>
        <v>0</v>
      </c>
      <c r="M1372">
        <f>SUMIF(Erfassung3!BD:BD,L1372,Erfassung3!BW:BW)</f>
        <v>0</v>
      </c>
      <c r="N1372">
        <f>SUMIF(Erfassung3!BD:BD,L1372,Erfassung3!BG:BG)</f>
        <v>0</v>
      </c>
      <c r="O1372">
        <f t="shared" si="59"/>
        <v>0</v>
      </c>
      <c r="P1372">
        <f t="shared" si="58"/>
        <v>1</v>
      </c>
    </row>
    <row r="1373" spans="12:16" x14ac:dyDescent="0.25">
      <c r="L1373" s="264">
        <f>Member!A1373</f>
        <v>0</v>
      </c>
      <c r="M1373">
        <f>SUMIF(Erfassung3!BD:BD,L1373,Erfassung3!BW:BW)</f>
        <v>0</v>
      </c>
      <c r="N1373">
        <f>SUMIF(Erfassung3!BD:BD,L1373,Erfassung3!BG:BG)</f>
        <v>0</v>
      </c>
      <c r="O1373">
        <f t="shared" si="59"/>
        <v>0</v>
      </c>
      <c r="P1373">
        <f t="shared" si="58"/>
        <v>1</v>
      </c>
    </row>
    <row r="1374" spans="12:16" x14ac:dyDescent="0.25">
      <c r="L1374" s="264">
        <f>Member!A1374</f>
        <v>0</v>
      </c>
      <c r="M1374">
        <f>SUMIF(Erfassung3!BD:BD,L1374,Erfassung3!BW:BW)</f>
        <v>0</v>
      </c>
      <c r="N1374">
        <f>SUMIF(Erfassung3!BD:BD,L1374,Erfassung3!BG:BG)</f>
        <v>0</v>
      </c>
      <c r="O1374">
        <f t="shared" si="59"/>
        <v>0</v>
      </c>
      <c r="P1374">
        <f t="shared" si="58"/>
        <v>1</v>
      </c>
    </row>
    <row r="1375" spans="12:16" x14ac:dyDescent="0.25">
      <c r="L1375" s="264">
        <f>Member!A1375</f>
        <v>0</v>
      </c>
      <c r="M1375">
        <f>SUMIF(Erfassung3!BD:BD,L1375,Erfassung3!BW:BW)</f>
        <v>0</v>
      </c>
      <c r="N1375">
        <f>SUMIF(Erfassung3!BD:BD,L1375,Erfassung3!BG:BG)</f>
        <v>0</v>
      </c>
      <c r="O1375">
        <f t="shared" si="59"/>
        <v>0</v>
      </c>
      <c r="P1375">
        <f t="shared" si="58"/>
        <v>1</v>
      </c>
    </row>
    <row r="1376" spans="12:16" x14ac:dyDescent="0.25">
      <c r="L1376" s="264">
        <f>Member!A1376</f>
        <v>0</v>
      </c>
      <c r="M1376">
        <f>SUMIF(Erfassung3!BD:BD,L1376,Erfassung3!BW:BW)</f>
        <v>0</v>
      </c>
      <c r="N1376">
        <f>SUMIF(Erfassung3!BD:BD,L1376,Erfassung3!BG:BG)</f>
        <v>0</v>
      </c>
      <c r="O1376">
        <f t="shared" si="59"/>
        <v>0</v>
      </c>
      <c r="P1376">
        <f t="shared" si="58"/>
        <v>1</v>
      </c>
    </row>
    <row r="1377" spans="12:16" x14ac:dyDescent="0.25">
      <c r="L1377" s="264">
        <f>Member!A1377</f>
        <v>0</v>
      </c>
      <c r="M1377">
        <f>SUMIF(Erfassung3!BD:BD,L1377,Erfassung3!BW:BW)</f>
        <v>0</v>
      </c>
      <c r="N1377">
        <f>SUMIF(Erfassung3!BD:BD,L1377,Erfassung3!BG:BG)</f>
        <v>0</v>
      </c>
      <c r="O1377">
        <f t="shared" si="59"/>
        <v>0</v>
      </c>
      <c r="P1377">
        <f t="shared" si="58"/>
        <v>1</v>
      </c>
    </row>
    <row r="1378" spans="12:16" x14ac:dyDescent="0.25">
      <c r="L1378" s="264">
        <f>Member!A1378</f>
        <v>0</v>
      </c>
      <c r="M1378">
        <f>SUMIF(Erfassung3!BD:BD,L1378,Erfassung3!BW:BW)</f>
        <v>0</v>
      </c>
      <c r="N1378">
        <f>SUMIF(Erfassung3!BD:BD,L1378,Erfassung3!BG:BG)</f>
        <v>0</v>
      </c>
      <c r="O1378">
        <f t="shared" si="59"/>
        <v>0</v>
      </c>
      <c r="P1378">
        <f t="shared" si="58"/>
        <v>1</v>
      </c>
    </row>
    <row r="1379" spans="12:16" x14ac:dyDescent="0.25">
      <c r="L1379" s="264">
        <f>Member!A1379</f>
        <v>0</v>
      </c>
      <c r="M1379">
        <f>SUMIF(Erfassung3!BD:BD,L1379,Erfassung3!BW:BW)</f>
        <v>0</v>
      </c>
      <c r="N1379">
        <f>SUMIF(Erfassung3!BD:BD,L1379,Erfassung3!BG:BG)</f>
        <v>0</v>
      </c>
      <c r="O1379">
        <f t="shared" si="59"/>
        <v>0</v>
      </c>
      <c r="P1379">
        <f t="shared" si="58"/>
        <v>1</v>
      </c>
    </row>
    <row r="1380" spans="12:16" x14ac:dyDescent="0.25">
      <c r="L1380" s="264">
        <f>Member!A1380</f>
        <v>0</v>
      </c>
      <c r="M1380">
        <f>SUMIF(Erfassung3!BD:BD,L1380,Erfassung3!BW:BW)</f>
        <v>0</v>
      </c>
      <c r="N1380">
        <f>SUMIF(Erfassung3!BD:BD,L1380,Erfassung3!BG:BG)</f>
        <v>0</v>
      </c>
      <c r="O1380">
        <f t="shared" si="59"/>
        <v>0</v>
      </c>
      <c r="P1380">
        <f t="shared" si="58"/>
        <v>1</v>
      </c>
    </row>
    <row r="1381" spans="12:16" x14ac:dyDescent="0.25">
      <c r="L1381" s="264">
        <f>Member!A1381</f>
        <v>0</v>
      </c>
      <c r="M1381">
        <f>SUMIF(Erfassung3!BD:BD,L1381,Erfassung3!BW:BW)</f>
        <v>0</v>
      </c>
      <c r="N1381">
        <f>SUMIF(Erfassung3!BD:BD,L1381,Erfassung3!BG:BG)</f>
        <v>0</v>
      </c>
      <c r="O1381">
        <f t="shared" si="59"/>
        <v>0</v>
      </c>
      <c r="P1381">
        <f t="shared" si="58"/>
        <v>1</v>
      </c>
    </row>
    <row r="1382" spans="12:16" x14ac:dyDescent="0.25">
      <c r="L1382" s="264">
        <f>Member!A1382</f>
        <v>0</v>
      </c>
      <c r="M1382">
        <f>SUMIF(Erfassung3!BD:BD,L1382,Erfassung3!BW:BW)</f>
        <v>0</v>
      </c>
      <c r="N1382">
        <f>SUMIF(Erfassung3!BD:BD,L1382,Erfassung3!BG:BG)</f>
        <v>0</v>
      </c>
      <c r="O1382">
        <f t="shared" si="59"/>
        <v>0</v>
      </c>
      <c r="P1382">
        <f t="shared" si="58"/>
        <v>1</v>
      </c>
    </row>
    <row r="1383" spans="12:16" x14ac:dyDescent="0.25">
      <c r="L1383" s="264">
        <f>Member!A1383</f>
        <v>0</v>
      </c>
      <c r="M1383">
        <f>SUMIF(Erfassung3!BD:BD,L1383,Erfassung3!BW:BW)</f>
        <v>0</v>
      </c>
      <c r="N1383">
        <f>SUMIF(Erfassung3!BD:BD,L1383,Erfassung3!BG:BG)</f>
        <v>0</v>
      </c>
      <c r="O1383">
        <f t="shared" si="59"/>
        <v>0</v>
      </c>
      <c r="P1383">
        <f t="shared" si="58"/>
        <v>1</v>
      </c>
    </row>
    <row r="1384" spans="12:16" x14ac:dyDescent="0.25">
      <c r="L1384" s="264">
        <f>Member!A1384</f>
        <v>0</v>
      </c>
      <c r="M1384">
        <f>SUMIF(Erfassung3!BD:BD,L1384,Erfassung3!BW:BW)</f>
        <v>0</v>
      </c>
      <c r="N1384">
        <f>SUMIF(Erfassung3!BD:BD,L1384,Erfassung3!BG:BG)</f>
        <v>0</v>
      </c>
      <c r="O1384">
        <f t="shared" si="59"/>
        <v>0</v>
      </c>
      <c r="P1384">
        <f t="shared" si="58"/>
        <v>1</v>
      </c>
    </row>
    <row r="1385" spans="12:16" x14ac:dyDescent="0.25">
      <c r="L1385" s="264">
        <f>Member!A1385</f>
        <v>0</v>
      </c>
      <c r="M1385">
        <f>SUMIF(Erfassung3!BD:BD,L1385,Erfassung3!BW:BW)</f>
        <v>0</v>
      </c>
      <c r="N1385">
        <f>SUMIF(Erfassung3!BD:BD,L1385,Erfassung3!BG:BG)</f>
        <v>0</v>
      </c>
      <c r="O1385">
        <f t="shared" si="59"/>
        <v>0</v>
      </c>
      <c r="P1385">
        <f t="shared" si="58"/>
        <v>1</v>
      </c>
    </row>
    <row r="1386" spans="12:16" x14ac:dyDescent="0.25">
      <c r="L1386" s="264">
        <f>Member!A1386</f>
        <v>0</v>
      </c>
      <c r="M1386">
        <f>SUMIF(Erfassung3!BD:BD,L1386,Erfassung3!BW:BW)</f>
        <v>0</v>
      </c>
      <c r="N1386">
        <f>SUMIF(Erfassung3!BD:BD,L1386,Erfassung3!BG:BG)</f>
        <v>0</v>
      </c>
      <c r="O1386">
        <f t="shared" si="59"/>
        <v>0</v>
      </c>
      <c r="P1386">
        <f t="shared" si="58"/>
        <v>1</v>
      </c>
    </row>
    <row r="1387" spans="12:16" x14ac:dyDescent="0.25">
      <c r="L1387" s="264">
        <f>Member!A1387</f>
        <v>0</v>
      </c>
      <c r="M1387">
        <f>SUMIF(Erfassung3!BD:BD,L1387,Erfassung3!BW:BW)</f>
        <v>0</v>
      </c>
      <c r="N1387">
        <f>SUMIF(Erfassung3!BD:BD,L1387,Erfassung3!BG:BG)</f>
        <v>0</v>
      </c>
      <c r="O1387">
        <f t="shared" si="59"/>
        <v>0</v>
      </c>
      <c r="P1387">
        <f t="shared" si="58"/>
        <v>1</v>
      </c>
    </row>
    <row r="1388" spans="12:16" x14ac:dyDescent="0.25">
      <c r="L1388" s="264">
        <f>Member!A1388</f>
        <v>0</v>
      </c>
      <c r="M1388">
        <f>SUMIF(Erfassung3!BD:BD,L1388,Erfassung3!BW:BW)</f>
        <v>0</v>
      </c>
      <c r="N1388">
        <f>SUMIF(Erfassung3!BD:BD,L1388,Erfassung3!BG:BG)</f>
        <v>0</v>
      </c>
      <c r="O1388">
        <f t="shared" si="59"/>
        <v>0</v>
      </c>
      <c r="P1388">
        <f t="shared" si="58"/>
        <v>1</v>
      </c>
    </row>
    <row r="1389" spans="12:16" x14ac:dyDescent="0.25">
      <c r="L1389" s="264">
        <f>Member!A1389</f>
        <v>0</v>
      </c>
      <c r="M1389">
        <f>SUMIF(Erfassung3!BD:BD,L1389,Erfassung3!BW:BW)</f>
        <v>0</v>
      </c>
      <c r="N1389">
        <f>SUMIF(Erfassung3!BD:BD,L1389,Erfassung3!BG:BG)</f>
        <v>0</v>
      </c>
      <c r="O1389">
        <f t="shared" si="59"/>
        <v>0</v>
      </c>
      <c r="P1389">
        <f t="shared" si="58"/>
        <v>1</v>
      </c>
    </row>
    <row r="1390" spans="12:16" x14ac:dyDescent="0.25">
      <c r="L1390" s="264">
        <f>Member!A1390</f>
        <v>0</v>
      </c>
      <c r="M1390">
        <f>SUMIF(Erfassung3!BD:BD,L1390,Erfassung3!BW:BW)</f>
        <v>0</v>
      </c>
      <c r="N1390">
        <f>SUMIF(Erfassung3!BD:BD,L1390,Erfassung3!BG:BG)</f>
        <v>0</v>
      </c>
      <c r="O1390">
        <f t="shared" si="59"/>
        <v>0</v>
      </c>
      <c r="P1390">
        <f t="shared" si="58"/>
        <v>1</v>
      </c>
    </row>
    <row r="1391" spans="12:16" x14ac:dyDescent="0.25">
      <c r="L1391" s="264">
        <f>Member!A1391</f>
        <v>0</v>
      </c>
      <c r="M1391">
        <f>SUMIF(Erfassung3!BD:BD,L1391,Erfassung3!BW:BW)</f>
        <v>0</v>
      </c>
      <c r="N1391">
        <f>SUMIF(Erfassung3!BD:BD,L1391,Erfassung3!BG:BG)</f>
        <v>0</v>
      </c>
      <c r="O1391">
        <f t="shared" si="59"/>
        <v>0</v>
      </c>
      <c r="P1391">
        <f t="shared" si="58"/>
        <v>1</v>
      </c>
    </row>
    <row r="1392" spans="12:16" x14ac:dyDescent="0.25">
      <c r="L1392" s="264">
        <f>Member!A1392</f>
        <v>0</v>
      </c>
      <c r="M1392">
        <f>SUMIF(Erfassung3!BD:BD,L1392,Erfassung3!BW:BW)</f>
        <v>0</v>
      </c>
      <c r="N1392">
        <f>SUMIF(Erfassung3!BD:BD,L1392,Erfassung3!BG:BG)</f>
        <v>0</v>
      </c>
      <c r="O1392">
        <f t="shared" si="59"/>
        <v>0</v>
      </c>
      <c r="P1392">
        <f t="shared" si="58"/>
        <v>1</v>
      </c>
    </row>
    <row r="1393" spans="12:16" x14ac:dyDescent="0.25">
      <c r="L1393" s="264">
        <f>Member!A1393</f>
        <v>0</v>
      </c>
      <c r="M1393">
        <f>SUMIF(Erfassung3!BD:BD,L1393,Erfassung3!BW:BW)</f>
        <v>0</v>
      </c>
      <c r="N1393">
        <f>SUMIF(Erfassung3!BD:BD,L1393,Erfassung3!BG:BG)</f>
        <v>0</v>
      </c>
      <c r="O1393">
        <f t="shared" si="59"/>
        <v>0</v>
      </c>
      <c r="P1393">
        <f t="shared" si="58"/>
        <v>1</v>
      </c>
    </row>
    <row r="1394" spans="12:16" x14ac:dyDescent="0.25">
      <c r="L1394" s="264">
        <f>Member!A1394</f>
        <v>0</v>
      </c>
      <c r="M1394">
        <f>SUMIF(Erfassung3!BD:BD,L1394,Erfassung3!BW:BW)</f>
        <v>0</v>
      </c>
      <c r="N1394">
        <f>SUMIF(Erfassung3!BD:BD,L1394,Erfassung3!BG:BG)</f>
        <v>0</v>
      </c>
      <c r="O1394">
        <f t="shared" si="59"/>
        <v>0</v>
      </c>
      <c r="P1394">
        <f t="shared" si="58"/>
        <v>1</v>
      </c>
    </row>
    <row r="1395" spans="12:16" x14ac:dyDescent="0.25">
      <c r="L1395" s="264">
        <f>Member!A1395</f>
        <v>0</v>
      </c>
      <c r="M1395">
        <f>SUMIF(Erfassung3!BD:BD,L1395,Erfassung3!BW:BW)</f>
        <v>0</v>
      </c>
      <c r="N1395">
        <f>SUMIF(Erfassung3!BD:BD,L1395,Erfassung3!BG:BG)</f>
        <v>0</v>
      </c>
      <c r="O1395">
        <f t="shared" si="59"/>
        <v>0</v>
      </c>
      <c r="P1395">
        <f t="shared" si="58"/>
        <v>1</v>
      </c>
    </row>
    <row r="1396" spans="12:16" x14ac:dyDescent="0.25">
      <c r="L1396" s="264">
        <f>Member!A1396</f>
        <v>0</v>
      </c>
      <c r="M1396">
        <f>SUMIF(Erfassung3!BD:BD,L1396,Erfassung3!BW:BW)</f>
        <v>0</v>
      </c>
      <c r="N1396">
        <f>SUMIF(Erfassung3!BD:BD,L1396,Erfassung3!BG:BG)</f>
        <v>0</v>
      </c>
      <c r="O1396">
        <f t="shared" si="59"/>
        <v>0</v>
      </c>
      <c r="P1396">
        <f t="shared" si="58"/>
        <v>1</v>
      </c>
    </row>
    <row r="1397" spans="12:16" x14ac:dyDescent="0.25">
      <c r="L1397" s="264">
        <f>Member!A1397</f>
        <v>0</v>
      </c>
      <c r="M1397">
        <f>SUMIF(Erfassung3!BD:BD,L1397,Erfassung3!BW:BW)</f>
        <v>0</v>
      </c>
      <c r="N1397">
        <f>SUMIF(Erfassung3!BD:BD,L1397,Erfassung3!BG:BG)</f>
        <v>0</v>
      </c>
      <c r="O1397">
        <f t="shared" si="59"/>
        <v>0</v>
      </c>
      <c r="P1397">
        <f t="shared" si="58"/>
        <v>1</v>
      </c>
    </row>
    <row r="1398" spans="12:16" x14ac:dyDescent="0.25">
      <c r="L1398" s="264">
        <f>Member!A1398</f>
        <v>0</v>
      </c>
      <c r="M1398">
        <f>SUMIF(Erfassung3!BD:BD,L1398,Erfassung3!BW:BW)</f>
        <v>0</v>
      </c>
      <c r="N1398">
        <f>SUMIF(Erfassung3!BD:BD,L1398,Erfassung3!BG:BG)</f>
        <v>0</v>
      </c>
      <c r="O1398">
        <f t="shared" si="59"/>
        <v>0</v>
      </c>
      <c r="P1398">
        <f t="shared" si="58"/>
        <v>1</v>
      </c>
    </row>
    <row r="1399" spans="12:16" x14ac:dyDescent="0.25">
      <c r="L1399" s="264">
        <f>Member!A1399</f>
        <v>0</v>
      </c>
      <c r="M1399">
        <f>SUMIF(Erfassung3!BD:BD,L1399,Erfassung3!BW:BW)</f>
        <v>0</v>
      </c>
      <c r="N1399">
        <f>SUMIF(Erfassung3!BD:BD,L1399,Erfassung3!BG:BG)</f>
        <v>0</v>
      </c>
      <c r="O1399">
        <f t="shared" si="59"/>
        <v>0</v>
      </c>
      <c r="P1399">
        <f t="shared" si="58"/>
        <v>1</v>
      </c>
    </row>
    <row r="1400" spans="12:16" x14ac:dyDescent="0.25">
      <c r="L1400" s="264">
        <f>Member!A1400</f>
        <v>0</v>
      </c>
      <c r="M1400">
        <f>SUMIF(Erfassung3!BD:BD,L1400,Erfassung3!BW:BW)</f>
        <v>0</v>
      </c>
      <c r="N1400">
        <f>SUMIF(Erfassung3!BD:BD,L1400,Erfassung3!BG:BG)</f>
        <v>0</v>
      </c>
      <c r="O1400">
        <f t="shared" si="59"/>
        <v>0</v>
      </c>
      <c r="P1400">
        <f t="shared" si="58"/>
        <v>1</v>
      </c>
    </row>
    <row r="1401" spans="12:16" x14ac:dyDescent="0.25">
      <c r="L1401" s="264">
        <f>Member!A1401</f>
        <v>0</v>
      </c>
      <c r="M1401">
        <f>SUMIF(Erfassung3!BD:BD,L1401,Erfassung3!BW:BW)</f>
        <v>0</v>
      </c>
      <c r="N1401">
        <f>SUMIF(Erfassung3!BD:BD,L1401,Erfassung3!BG:BG)</f>
        <v>0</v>
      </c>
      <c r="O1401">
        <f t="shared" si="59"/>
        <v>0</v>
      </c>
      <c r="P1401">
        <f t="shared" si="58"/>
        <v>1</v>
      </c>
    </row>
    <row r="1402" spans="12:16" x14ac:dyDescent="0.25">
      <c r="L1402" s="264">
        <f>Member!A1402</f>
        <v>0</v>
      </c>
      <c r="M1402">
        <f>SUMIF(Erfassung3!BD:BD,L1402,Erfassung3!BW:BW)</f>
        <v>0</v>
      </c>
      <c r="N1402">
        <f>SUMIF(Erfassung3!BD:BD,L1402,Erfassung3!BG:BG)</f>
        <v>0</v>
      </c>
      <c r="O1402">
        <f t="shared" si="59"/>
        <v>0</v>
      </c>
      <c r="P1402">
        <f t="shared" si="58"/>
        <v>1</v>
      </c>
    </row>
    <row r="1403" spans="12:16" x14ac:dyDescent="0.25">
      <c r="L1403" s="264">
        <f>Member!A1403</f>
        <v>0</v>
      </c>
      <c r="M1403">
        <f>SUMIF(Erfassung3!BD:BD,L1403,Erfassung3!BW:BW)</f>
        <v>0</v>
      </c>
      <c r="N1403">
        <f>SUMIF(Erfassung3!BD:BD,L1403,Erfassung3!BG:BG)</f>
        <v>0</v>
      </c>
      <c r="O1403">
        <f t="shared" si="59"/>
        <v>0</v>
      </c>
      <c r="P1403">
        <f t="shared" si="58"/>
        <v>1</v>
      </c>
    </row>
    <row r="1404" spans="12:16" x14ac:dyDescent="0.25">
      <c r="L1404" s="264">
        <f>Member!A1404</f>
        <v>0</v>
      </c>
      <c r="M1404">
        <f>SUMIF(Erfassung3!BD:BD,L1404,Erfassung3!BW:BW)</f>
        <v>0</v>
      </c>
      <c r="N1404">
        <f>SUMIF(Erfassung3!BD:BD,L1404,Erfassung3!BG:BG)</f>
        <v>0</v>
      </c>
      <c r="O1404">
        <f t="shared" si="59"/>
        <v>0</v>
      </c>
      <c r="P1404">
        <f t="shared" si="58"/>
        <v>1</v>
      </c>
    </row>
    <row r="1405" spans="12:16" x14ac:dyDescent="0.25">
      <c r="L1405" s="264">
        <f>Member!A1405</f>
        <v>0</v>
      </c>
      <c r="M1405">
        <f>SUMIF(Erfassung3!BD:BD,L1405,Erfassung3!BW:BW)</f>
        <v>0</v>
      </c>
      <c r="N1405">
        <f>SUMIF(Erfassung3!BD:BD,L1405,Erfassung3!BG:BG)</f>
        <v>0</v>
      </c>
      <c r="O1405">
        <f t="shared" si="59"/>
        <v>0</v>
      </c>
      <c r="P1405">
        <f t="shared" si="58"/>
        <v>1</v>
      </c>
    </row>
    <row r="1406" spans="12:16" x14ac:dyDescent="0.25">
      <c r="L1406" s="264">
        <f>Member!A1406</f>
        <v>0</v>
      </c>
      <c r="M1406">
        <f>SUMIF(Erfassung3!BD:BD,L1406,Erfassung3!BW:BW)</f>
        <v>0</v>
      </c>
      <c r="N1406">
        <f>SUMIF(Erfassung3!BD:BD,L1406,Erfassung3!BG:BG)</f>
        <v>0</v>
      </c>
      <c r="O1406">
        <f t="shared" si="59"/>
        <v>0</v>
      </c>
      <c r="P1406">
        <f t="shared" si="58"/>
        <v>1</v>
      </c>
    </row>
    <row r="1407" spans="12:16" x14ac:dyDescent="0.25">
      <c r="L1407" s="264">
        <f>Member!A1407</f>
        <v>0</v>
      </c>
      <c r="M1407">
        <f>SUMIF(Erfassung3!BD:BD,L1407,Erfassung3!BW:BW)</f>
        <v>0</v>
      </c>
      <c r="N1407">
        <f>SUMIF(Erfassung3!BD:BD,L1407,Erfassung3!BG:BG)</f>
        <v>0</v>
      </c>
      <c r="O1407">
        <f t="shared" si="59"/>
        <v>0</v>
      </c>
      <c r="P1407">
        <f t="shared" si="58"/>
        <v>1</v>
      </c>
    </row>
    <row r="1408" spans="12:16" x14ac:dyDescent="0.25">
      <c r="L1408" s="264">
        <f>Member!A1408</f>
        <v>0</v>
      </c>
      <c r="M1408">
        <f>SUMIF(Erfassung3!BD:BD,L1408,Erfassung3!BW:BW)</f>
        <v>0</v>
      </c>
      <c r="N1408">
        <f>SUMIF(Erfassung3!BD:BD,L1408,Erfassung3!BG:BG)</f>
        <v>0</v>
      </c>
      <c r="O1408">
        <f t="shared" si="59"/>
        <v>0</v>
      </c>
      <c r="P1408">
        <f t="shared" si="58"/>
        <v>1</v>
      </c>
    </row>
    <row r="1409" spans="12:16" x14ac:dyDescent="0.25">
      <c r="L1409" s="264">
        <f>Member!A1409</f>
        <v>0</v>
      </c>
      <c r="M1409">
        <f>SUMIF(Erfassung3!BD:BD,L1409,Erfassung3!BW:BW)</f>
        <v>0</v>
      </c>
      <c r="N1409">
        <f>SUMIF(Erfassung3!BD:BD,L1409,Erfassung3!BG:BG)</f>
        <v>0</v>
      </c>
      <c r="O1409">
        <f t="shared" si="59"/>
        <v>0</v>
      </c>
      <c r="P1409">
        <f t="shared" si="58"/>
        <v>1</v>
      </c>
    </row>
    <row r="1410" spans="12:16" x14ac:dyDescent="0.25">
      <c r="L1410" s="264">
        <f>Member!A1410</f>
        <v>0</v>
      </c>
      <c r="M1410">
        <f>SUMIF(Erfassung3!BD:BD,L1410,Erfassung3!BW:BW)</f>
        <v>0</v>
      </c>
      <c r="N1410">
        <f>SUMIF(Erfassung3!BD:BD,L1410,Erfassung3!BG:BG)</f>
        <v>0</v>
      </c>
      <c r="O1410">
        <f t="shared" si="59"/>
        <v>0</v>
      </c>
      <c r="P1410">
        <f t="shared" ref="P1410:P1473" si="60">RANK(O1410,O:O)</f>
        <v>1</v>
      </c>
    </row>
    <row r="1411" spans="12:16" x14ac:dyDescent="0.25">
      <c r="L1411" s="264">
        <f>Member!A1411</f>
        <v>0</v>
      </c>
      <c r="M1411">
        <f>SUMIF(Erfassung3!BD:BD,L1411,Erfassung3!BW:BW)</f>
        <v>0</v>
      </c>
      <c r="N1411">
        <f>SUMIF(Erfassung3!BD:BD,L1411,Erfassung3!BG:BG)</f>
        <v>0</v>
      </c>
      <c r="O1411">
        <f t="shared" ref="O1411:O1474" si="61">IF(N1411=0,0,M1411/N1411-ROW()/1000000000)</f>
        <v>0</v>
      </c>
      <c r="P1411">
        <f t="shared" si="60"/>
        <v>1</v>
      </c>
    </row>
    <row r="1412" spans="12:16" x14ac:dyDescent="0.25">
      <c r="L1412" s="264">
        <f>Member!A1412</f>
        <v>0</v>
      </c>
      <c r="M1412">
        <f>SUMIF(Erfassung3!BD:BD,L1412,Erfassung3!BW:BW)</f>
        <v>0</v>
      </c>
      <c r="N1412">
        <f>SUMIF(Erfassung3!BD:BD,L1412,Erfassung3!BG:BG)</f>
        <v>0</v>
      </c>
      <c r="O1412">
        <f t="shared" si="61"/>
        <v>0</v>
      </c>
      <c r="P1412">
        <f t="shared" si="60"/>
        <v>1</v>
      </c>
    </row>
    <row r="1413" spans="12:16" x14ac:dyDescent="0.25">
      <c r="L1413" s="264">
        <f>Member!A1413</f>
        <v>0</v>
      </c>
      <c r="M1413">
        <f>SUMIF(Erfassung3!BD:BD,L1413,Erfassung3!BW:BW)</f>
        <v>0</v>
      </c>
      <c r="N1413">
        <f>SUMIF(Erfassung3!BD:BD,L1413,Erfassung3!BG:BG)</f>
        <v>0</v>
      </c>
      <c r="O1413">
        <f t="shared" si="61"/>
        <v>0</v>
      </c>
      <c r="P1413">
        <f t="shared" si="60"/>
        <v>1</v>
      </c>
    </row>
    <row r="1414" spans="12:16" x14ac:dyDescent="0.25">
      <c r="L1414" s="264">
        <f>Member!A1414</f>
        <v>0</v>
      </c>
      <c r="M1414">
        <f>SUMIF(Erfassung3!BD:BD,L1414,Erfassung3!BW:BW)</f>
        <v>0</v>
      </c>
      <c r="N1414">
        <f>SUMIF(Erfassung3!BD:BD,L1414,Erfassung3!BG:BG)</f>
        <v>0</v>
      </c>
      <c r="O1414">
        <f t="shared" si="61"/>
        <v>0</v>
      </c>
      <c r="P1414">
        <f t="shared" si="60"/>
        <v>1</v>
      </c>
    </row>
    <row r="1415" spans="12:16" x14ac:dyDescent="0.25">
      <c r="L1415" s="264">
        <f>Member!A1415</f>
        <v>0</v>
      </c>
      <c r="M1415">
        <f>SUMIF(Erfassung3!BD:BD,L1415,Erfassung3!BW:BW)</f>
        <v>0</v>
      </c>
      <c r="N1415">
        <f>SUMIF(Erfassung3!BD:BD,L1415,Erfassung3!BG:BG)</f>
        <v>0</v>
      </c>
      <c r="O1415">
        <f t="shared" si="61"/>
        <v>0</v>
      </c>
      <c r="P1415">
        <f t="shared" si="60"/>
        <v>1</v>
      </c>
    </row>
    <row r="1416" spans="12:16" x14ac:dyDescent="0.25">
      <c r="L1416" s="264">
        <f>Member!A1416</f>
        <v>0</v>
      </c>
      <c r="M1416">
        <f>SUMIF(Erfassung3!BD:BD,L1416,Erfassung3!BW:BW)</f>
        <v>0</v>
      </c>
      <c r="N1416">
        <f>SUMIF(Erfassung3!BD:BD,L1416,Erfassung3!BG:BG)</f>
        <v>0</v>
      </c>
      <c r="O1416">
        <f t="shared" si="61"/>
        <v>0</v>
      </c>
      <c r="P1416">
        <f t="shared" si="60"/>
        <v>1</v>
      </c>
    </row>
    <row r="1417" spans="12:16" x14ac:dyDescent="0.25">
      <c r="L1417" s="264">
        <f>Member!A1417</f>
        <v>0</v>
      </c>
      <c r="M1417">
        <f>SUMIF(Erfassung3!BD:BD,L1417,Erfassung3!BW:BW)</f>
        <v>0</v>
      </c>
      <c r="N1417">
        <f>SUMIF(Erfassung3!BD:BD,L1417,Erfassung3!BG:BG)</f>
        <v>0</v>
      </c>
      <c r="O1417">
        <f t="shared" si="61"/>
        <v>0</v>
      </c>
      <c r="P1417">
        <f t="shared" si="60"/>
        <v>1</v>
      </c>
    </row>
    <row r="1418" spans="12:16" x14ac:dyDescent="0.25">
      <c r="L1418" s="264">
        <f>Member!A1418</f>
        <v>0</v>
      </c>
      <c r="M1418">
        <f>SUMIF(Erfassung3!BD:BD,L1418,Erfassung3!BW:BW)</f>
        <v>0</v>
      </c>
      <c r="N1418">
        <f>SUMIF(Erfassung3!BD:BD,L1418,Erfassung3!BG:BG)</f>
        <v>0</v>
      </c>
      <c r="O1418">
        <f t="shared" si="61"/>
        <v>0</v>
      </c>
      <c r="P1418">
        <f t="shared" si="60"/>
        <v>1</v>
      </c>
    </row>
    <row r="1419" spans="12:16" x14ac:dyDescent="0.25">
      <c r="L1419" s="264">
        <f>Member!A1419</f>
        <v>0</v>
      </c>
      <c r="M1419">
        <f>SUMIF(Erfassung3!BD:BD,L1419,Erfassung3!BW:BW)</f>
        <v>0</v>
      </c>
      <c r="N1419">
        <f>SUMIF(Erfassung3!BD:BD,L1419,Erfassung3!BG:BG)</f>
        <v>0</v>
      </c>
      <c r="O1419">
        <f t="shared" si="61"/>
        <v>0</v>
      </c>
      <c r="P1419">
        <f t="shared" si="60"/>
        <v>1</v>
      </c>
    </row>
    <row r="1420" spans="12:16" x14ac:dyDescent="0.25">
      <c r="L1420" s="264">
        <f>Member!A1420</f>
        <v>0</v>
      </c>
      <c r="M1420">
        <f>SUMIF(Erfassung3!BD:BD,L1420,Erfassung3!BW:BW)</f>
        <v>0</v>
      </c>
      <c r="N1420">
        <f>SUMIF(Erfassung3!BD:BD,L1420,Erfassung3!BG:BG)</f>
        <v>0</v>
      </c>
      <c r="O1420">
        <f t="shared" si="61"/>
        <v>0</v>
      </c>
      <c r="P1420">
        <f t="shared" si="60"/>
        <v>1</v>
      </c>
    </row>
    <row r="1421" spans="12:16" x14ac:dyDescent="0.25">
      <c r="L1421" s="264">
        <f>Member!A1421</f>
        <v>0</v>
      </c>
      <c r="M1421">
        <f>SUMIF(Erfassung3!BD:BD,L1421,Erfassung3!BW:BW)</f>
        <v>0</v>
      </c>
      <c r="N1421">
        <f>SUMIF(Erfassung3!BD:BD,L1421,Erfassung3!BG:BG)</f>
        <v>0</v>
      </c>
      <c r="O1421">
        <f t="shared" si="61"/>
        <v>0</v>
      </c>
      <c r="P1421">
        <f t="shared" si="60"/>
        <v>1</v>
      </c>
    </row>
    <row r="1422" spans="12:16" x14ac:dyDescent="0.25">
      <c r="L1422" s="264">
        <f>Member!A1422</f>
        <v>0</v>
      </c>
      <c r="M1422">
        <f>SUMIF(Erfassung3!BD:BD,L1422,Erfassung3!BW:BW)</f>
        <v>0</v>
      </c>
      <c r="N1422">
        <f>SUMIF(Erfassung3!BD:BD,L1422,Erfassung3!BG:BG)</f>
        <v>0</v>
      </c>
      <c r="O1422">
        <f t="shared" si="61"/>
        <v>0</v>
      </c>
      <c r="P1422">
        <f t="shared" si="60"/>
        <v>1</v>
      </c>
    </row>
    <row r="1423" spans="12:16" x14ac:dyDescent="0.25">
      <c r="L1423" s="264">
        <f>Member!A1423</f>
        <v>0</v>
      </c>
      <c r="M1423">
        <f>SUMIF(Erfassung3!BD:BD,L1423,Erfassung3!BW:BW)</f>
        <v>0</v>
      </c>
      <c r="N1423">
        <f>SUMIF(Erfassung3!BD:BD,L1423,Erfassung3!BG:BG)</f>
        <v>0</v>
      </c>
      <c r="O1423">
        <f t="shared" si="61"/>
        <v>0</v>
      </c>
      <c r="P1423">
        <f t="shared" si="60"/>
        <v>1</v>
      </c>
    </row>
    <row r="1424" spans="12:16" x14ac:dyDescent="0.25">
      <c r="L1424" s="264">
        <f>Member!A1424</f>
        <v>0</v>
      </c>
      <c r="M1424">
        <f>SUMIF(Erfassung3!BD:BD,L1424,Erfassung3!BW:BW)</f>
        <v>0</v>
      </c>
      <c r="N1424">
        <f>SUMIF(Erfassung3!BD:BD,L1424,Erfassung3!BG:BG)</f>
        <v>0</v>
      </c>
      <c r="O1424">
        <f t="shared" si="61"/>
        <v>0</v>
      </c>
      <c r="P1424">
        <f t="shared" si="60"/>
        <v>1</v>
      </c>
    </row>
    <row r="1425" spans="12:16" x14ac:dyDescent="0.25">
      <c r="L1425" s="264">
        <f>Member!A1425</f>
        <v>0</v>
      </c>
      <c r="M1425">
        <f>SUMIF(Erfassung3!BD:BD,L1425,Erfassung3!BW:BW)</f>
        <v>0</v>
      </c>
      <c r="N1425">
        <f>SUMIF(Erfassung3!BD:BD,L1425,Erfassung3!BG:BG)</f>
        <v>0</v>
      </c>
      <c r="O1425">
        <f t="shared" si="61"/>
        <v>0</v>
      </c>
      <c r="P1425">
        <f t="shared" si="60"/>
        <v>1</v>
      </c>
    </row>
    <row r="1426" spans="12:16" x14ac:dyDescent="0.25">
      <c r="L1426" s="264">
        <f>Member!A1426</f>
        <v>0</v>
      </c>
      <c r="M1426">
        <f>SUMIF(Erfassung3!BD:BD,L1426,Erfassung3!BW:BW)</f>
        <v>0</v>
      </c>
      <c r="N1426">
        <f>SUMIF(Erfassung3!BD:BD,L1426,Erfassung3!BG:BG)</f>
        <v>0</v>
      </c>
      <c r="O1426">
        <f t="shared" si="61"/>
        <v>0</v>
      </c>
      <c r="P1426">
        <f t="shared" si="60"/>
        <v>1</v>
      </c>
    </row>
    <row r="1427" spans="12:16" x14ac:dyDescent="0.25">
      <c r="L1427" s="264">
        <f>Member!A1427</f>
        <v>0</v>
      </c>
      <c r="M1427">
        <f>SUMIF(Erfassung3!BD:BD,L1427,Erfassung3!BW:BW)</f>
        <v>0</v>
      </c>
      <c r="N1427">
        <f>SUMIF(Erfassung3!BD:BD,L1427,Erfassung3!BG:BG)</f>
        <v>0</v>
      </c>
      <c r="O1427">
        <f t="shared" si="61"/>
        <v>0</v>
      </c>
      <c r="P1427">
        <f t="shared" si="60"/>
        <v>1</v>
      </c>
    </row>
    <row r="1428" spans="12:16" x14ac:dyDescent="0.25">
      <c r="L1428" s="264">
        <f>Member!A1428</f>
        <v>0</v>
      </c>
      <c r="M1428">
        <f>SUMIF(Erfassung3!BD:BD,L1428,Erfassung3!BW:BW)</f>
        <v>0</v>
      </c>
      <c r="N1428">
        <f>SUMIF(Erfassung3!BD:BD,L1428,Erfassung3!BG:BG)</f>
        <v>0</v>
      </c>
      <c r="O1428">
        <f t="shared" si="61"/>
        <v>0</v>
      </c>
      <c r="P1428">
        <f t="shared" si="60"/>
        <v>1</v>
      </c>
    </row>
    <row r="1429" spans="12:16" x14ac:dyDescent="0.25">
      <c r="L1429" s="264">
        <f>Member!A1429</f>
        <v>0</v>
      </c>
      <c r="M1429">
        <f>SUMIF(Erfassung3!BD:BD,L1429,Erfassung3!BW:BW)</f>
        <v>0</v>
      </c>
      <c r="N1429">
        <f>SUMIF(Erfassung3!BD:BD,L1429,Erfassung3!BG:BG)</f>
        <v>0</v>
      </c>
      <c r="O1429">
        <f t="shared" si="61"/>
        <v>0</v>
      </c>
      <c r="P1429">
        <f t="shared" si="60"/>
        <v>1</v>
      </c>
    </row>
    <row r="1430" spans="12:16" x14ac:dyDescent="0.25">
      <c r="L1430" s="264">
        <f>Member!A1430</f>
        <v>0</v>
      </c>
      <c r="M1430">
        <f>SUMIF(Erfassung3!BD:BD,L1430,Erfassung3!BW:BW)</f>
        <v>0</v>
      </c>
      <c r="N1430">
        <f>SUMIF(Erfassung3!BD:BD,L1430,Erfassung3!BG:BG)</f>
        <v>0</v>
      </c>
      <c r="O1430">
        <f t="shared" si="61"/>
        <v>0</v>
      </c>
      <c r="P1430">
        <f t="shared" si="60"/>
        <v>1</v>
      </c>
    </row>
    <row r="1431" spans="12:16" x14ac:dyDescent="0.25">
      <c r="L1431" s="264">
        <f>Member!A1431</f>
        <v>0</v>
      </c>
      <c r="M1431">
        <f>SUMIF(Erfassung3!BD:BD,L1431,Erfassung3!BW:BW)</f>
        <v>0</v>
      </c>
      <c r="N1431">
        <f>SUMIF(Erfassung3!BD:BD,L1431,Erfassung3!BG:BG)</f>
        <v>0</v>
      </c>
      <c r="O1431">
        <f t="shared" si="61"/>
        <v>0</v>
      </c>
      <c r="P1431">
        <f t="shared" si="60"/>
        <v>1</v>
      </c>
    </row>
    <row r="1432" spans="12:16" x14ac:dyDescent="0.25">
      <c r="L1432" s="264">
        <f>Member!A1432</f>
        <v>0</v>
      </c>
      <c r="M1432">
        <f>SUMIF(Erfassung3!BD:BD,L1432,Erfassung3!BW:BW)</f>
        <v>0</v>
      </c>
      <c r="N1432">
        <f>SUMIF(Erfassung3!BD:BD,L1432,Erfassung3!BG:BG)</f>
        <v>0</v>
      </c>
      <c r="O1432">
        <f t="shared" si="61"/>
        <v>0</v>
      </c>
      <c r="P1432">
        <f t="shared" si="60"/>
        <v>1</v>
      </c>
    </row>
    <row r="1433" spans="12:16" x14ac:dyDescent="0.25">
      <c r="L1433" s="264">
        <f>Member!A1433</f>
        <v>0</v>
      </c>
      <c r="M1433">
        <f>SUMIF(Erfassung3!BD:BD,L1433,Erfassung3!BW:BW)</f>
        <v>0</v>
      </c>
      <c r="N1433">
        <f>SUMIF(Erfassung3!BD:BD,L1433,Erfassung3!BG:BG)</f>
        <v>0</v>
      </c>
      <c r="O1433">
        <f t="shared" si="61"/>
        <v>0</v>
      </c>
      <c r="P1433">
        <f t="shared" si="60"/>
        <v>1</v>
      </c>
    </row>
    <row r="1434" spans="12:16" x14ac:dyDescent="0.25">
      <c r="L1434" s="264">
        <f>Member!A1434</f>
        <v>0</v>
      </c>
      <c r="M1434">
        <f>SUMIF(Erfassung3!BD:BD,L1434,Erfassung3!BW:BW)</f>
        <v>0</v>
      </c>
      <c r="N1434">
        <f>SUMIF(Erfassung3!BD:BD,L1434,Erfassung3!BG:BG)</f>
        <v>0</v>
      </c>
      <c r="O1434">
        <f t="shared" si="61"/>
        <v>0</v>
      </c>
      <c r="P1434">
        <f t="shared" si="60"/>
        <v>1</v>
      </c>
    </row>
    <row r="1435" spans="12:16" x14ac:dyDescent="0.25">
      <c r="L1435" s="264">
        <f>Member!A1435</f>
        <v>0</v>
      </c>
      <c r="M1435">
        <f>SUMIF(Erfassung3!BD:BD,L1435,Erfassung3!BW:BW)</f>
        <v>0</v>
      </c>
      <c r="N1435">
        <f>SUMIF(Erfassung3!BD:BD,L1435,Erfassung3!BG:BG)</f>
        <v>0</v>
      </c>
      <c r="O1435">
        <f t="shared" si="61"/>
        <v>0</v>
      </c>
      <c r="P1435">
        <f t="shared" si="60"/>
        <v>1</v>
      </c>
    </row>
    <row r="1436" spans="12:16" x14ac:dyDescent="0.25">
      <c r="L1436" s="264">
        <f>Member!A1436</f>
        <v>0</v>
      </c>
      <c r="M1436">
        <f>SUMIF(Erfassung3!BD:BD,L1436,Erfassung3!BW:BW)</f>
        <v>0</v>
      </c>
      <c r="N1436">
        <f>SUMIF(Erfassung3!BD:BD,L1436,Erfassung3!BG:BG)</f>
        <v>0</v>
      </c>
      <c r="O1436">
        <f t="shared" si="61"/>
        <v>0</v>
      </c>
      <c r="P1436">
        <f t="shared" si="60"/>
        <v>1</v>
      </c>
    </row>
    <row r="1437" spans="12:16" x14ac:dyDescent="0.25">
      <c r="L1437" s="264">
        <f>Member!A1437</f>
        <v>0</v>
      </c>
      <c r="M1437">
        <f>SUMIF(Erfassung3!BD:BD,L1437,Erfassung3!BW:BW)</f>
        <v>0</v>
      </c>
      <c r="N1437">
        <f>SUMIF(Erfassung3!BD:BD,L1437,Erfassung3!BG:BG)</f>
        <v>0</v>
      </c>
      <c r="O1437">
        <f t="shared" si="61"/>
        <v>0</v>
      </c>
      <c r="P1437">
        <f t="shared" si="60"/>
        <v>1</v>
      </c>
    </row>
    <row r="1438" spans="12:16" x14ac:dyDescent="0.25">
      <c r="L1438" s="264">
        <f>Member!A1438</f>
        <v>0</v>
      </c>
      <c r="M1438">
        <f>SUMIF(Erfassung3!BD:BD,L1438,Erfassung3!BW:BW)</f>
        <v>0</v>
      </c>
      <c r="N1438">
        <f>SUMIF(Erfassung3!BD:BD,L1438,Erfassung3!BG:BG)</f>
        <v>0</v>
      </c>
      <c r="O1438">
        <f t="shared" si="61"/>
        <v>0</v>
      </c>
      <c r="P1438">
        <f t="shared" si="60"/>
        <v>1</v>
      </c>
    </row>
    <row r="1439" spans="12:16" x14ac:dyDescent="0.25">
      <c r="L1439" s="264">
        <f>Member!A1439</f>
        <v>0</v>
      </c>
      <c r="M1439">
        <f>SUMIF(Erfassung3!BD:BD,L1439,Erfassung3!BW:BW)</f>
        <v>0</v>
      </c>
      <c r="N1439">
        <f>SUMIF(Erfassung3!BD:BD,L1439,Erfassung3!BG:BG)</f>
        <v>0</v>
      </c>
      <c r="O1439">
        <f t="shared" si="61"/>
        <v>0</v>
      </c>
      <c r="P1439">
        <f t="shared" si="60"/>
        <v>1</v>
      </c>
    </row>
    <row r="1440" spans="12:16" x14ac:dyDescent="0.25">
      <c r="L1440" s="264">
        <f>Member!A1440</f>
        <v>0</v>
      </c>
      <c r="M1440">
        <f>SUMIF(Erfassung3!BD:BD,L1440,Erfassung3!BW:BW)</f>
        <v>0</v>
      </c>
      <c r="N1440">
        <f>SUMIF(Erfassung3!BD:BD,L1440,Erfassung3!BG:BG)</f>
        <v>0</v>
      </c>
      <c r="O1440">
        <f t="shared" si="61"/>
        <v>0</v>
      </c>
      <c r="P1440">
        <f t="shared" si="60"/>
        <v>1</v>
      </c>
    </row>
    <row r="1441" spans="12:16" x14ac:dyDescent="0.25">
      <c r="L1441" s="264">
        <f>Member!A1441</f>
        <v>0</v>
      </c>
      <c r="M1441">
        <f>SUMIF(Erfassung3!BD:BD,L1441,Erfassung3!BW:BW)</f>
        <v>0</v>
      </c>
      <c r="N1441">
        <f>SUMIF(Erfassung3!BD:BD,L1441,Erfassung3!BG:BG)</f>
        <v>0</v>
      </c>
      <c r="O1441">
        <f t="shared" si="61"/>
        <v>0</v>
      </c>
      <c r="P1441">
        <f t="shared" si="60"/>
        <v>1</v>
      </c>
    </row>
    <row r="1442" spans="12:16" x14ac:dyDescent="0.25">
      <c r="L1442" s="264">
        <f>Member!A1442</f>
        <v>0</v>
      </c>
      <c r="M1442">
        <f>SUMIF(Erfassung3!BD:BD,L1442,Erfassung3!BW:BW)</f>
        <v>0</v>
      </c>
      <c r="N1442">
        <f>SUMIF(Erfassung3!BD:BD,L1442,Erfassung3!BG:BG)</f>
        <v>0</v>
      </c>
      <c r="O1442">
        <f t="shared" si="61"/>
        <v>0</v>
      </c>
      <c r="P1442">
        <f t="shared" si="60"/>
        <v>1</v>
      </c>
    </row>
    <row r="1443" spans="12:16" x14ac:dyDescent="0.25">
      <c r="L1443" s="264">
        <f>Member!A1443</f>
        <v>0</v>
      </c>
      <c r="M1443">
        <f>SUMIF(Erfassung3!BD:BD,L1443,Erfassung3!BW:BW)</f>
        <v>0</v>
      </c>
      <c r="N1443">
        <f>SUMIF(Erfassung3!BD:BD,L1443,Erfassung3!BG:BG)</f>
        <v>0</v>
      </c>
      <c r="O1443">
        <f t="shared" si="61"/>
        <v>0</v>
      </c>
      <c r="P1443">
        <f t="shared" si="60"/>
        <v>1</v>
      </c>
    </row>
    <row r="1444" spans="12:16" x14ac:dyDescent="0.25">
      <c r="L1444" s="264">
        <f>Member!A1444</f>
        <v>0</v>
      </c>
      <c r="M1444">
        <f>SUMIF(Erfassung3!BD:BD,L1444,Erfassung3!BW:BW)</f>
        <v>0</v>
      </c>
      <c r="N1444">
        <f>SUMIF(Erfassung3!BD:BD,L1444,Erfassung3!BG:BG)</f>
        <v>0</v>
      </c>
      <c r="O1444">
        <f t="shared" si="61"/>
        <v>0</v>
      </c>
      <c r="P1444">
        <f t="shared" si="60"/>
        <v>1</v>
      </c>
    </row>
    <row r="1445" spans="12:16" x14ac:dyDescent="0.25">
      <c r="L1445" s="264">
        <f>Member!A1445</f>
        <v>0</v>
      </c>
      <c r="M1445">
        <f>SUMIF(Erfassung3!BD:BD,L1445,Erfassung3!BW:BW)</f>
        <v>0</v>
      </c>
      <c r="N1445">
        <f>SUMIF(Erfassung3!BD:BD,L1445,Erfassung3!BG:BG)</f>
        <v>0</v>
      </c>
      <c r="O1445">
        <f t="shared" si="61"/>
        <v>0</v>
      </c>
      <c r="P1445">
        <f t="shared" si="60"/>
        <v>1</v>
      </c>
    </row>
    <row r="1446" spans="12:16" x14ac:dyDescent="0.25">
      <c r="L1446" s="264">
        <f>Member!A1446</f>
        <v>0</v>
      </c>
      <c r="M1446">
        <f>SUMIF(Erfassung3!BD:BD,L1446,Erfassung3!BW:BW)</f>
        <v>0</v>
      </c>
      <c r="N1446">
        <f>SUMIF(Erfassung3!BD:BD,L1446,Erfassung3!BG:BG)</f>
        <v>0</v>
      </c>
      <c r="O1446">
        <f t="shared" si="61"/>
        <v>0</v>
      </c>
      <c r="P1446">
        <f t="shared" si="60"/>
        <v>1</v>
      </c>
    </row>
    <row r="1447" spans="12:16" x14ac:dyDescent="0.25">
      <c r="L1447" s="264">
        <f>Member!A1447</f>
        <v>0</v>
      </c>
      <c r="M1447">
        <f>SUMIF(Erfassung3!BD:BD,L1447,Erfassung3!BW:BW)</f>
        <v>0</v>
      </c>
      <c r="N1447">
        <f>SUMIF(Erfassung3!BD:BD,L1447,Erfassung3!BG:BG)</f>
        <v>0</v>
      </c>
      <c r="O1447">
        <f t="shared" si="61"/>
        <v>0</v>
      </c>
      <c r="P1447">
        <f t="shared" si="60"/>
        <v>1</v>
      </c>
    </row>
    <row r="1448" spans="12:16" x14ac:dyDescent="0.25">
      <c r="L1448" s="264">
        <f>Member!A1448</f>
        <v>0</v>
      </c>
      <c r="M1448">
        <f>SUMIF(Erfassung3!BD:BD,L1448,Erfassung3!BW:BW)</f>
        <v>0</v>
      </c>
      <c r="N1448">
        <f>SUMIF(Erfassung3!BD:BD,L1448,Erfassung3!BG:BG)</f>
        <v>0</v>
      </c>
      <c r="O1448">
        <f t="shared" si="61"/>
        <v>0</v>
      </c>
      <c r="P1448">
        <f t="shared" si="60"/>
        <v>1</v>
      </c>
    </row>
    <row r="1449" spans="12:16" x14ac:dyDescent="0.25">
      <c r="L1449" s="264">
        <f>Member!A1449</f>
        <v>0</v>
      </c>
      <c r="M1449">
        <f>SUMIF(Erfassung3!BD:BD,L1449,Erfassung3!BW:BW)</f>
        <v>0</v>
      </c>
      <c r="N1449">
        <f>SUMIF(Erfassung3!BD:BD,L1449,Erfassung3!BG:BG)</f>
        <v>0</v>
      </c>
      <c r="O1449">
        <f t="shared" si="61"/>
        <v>0</v>
      </c>
      <c r="P1449">
        <f t="shared" si="60"/>
        <v>1</v>
      </c>
    </row>
    <row r="1450" spans="12:16" x14ac:dyDescent="0.25">
      <c r="L1450" s="264">
        <f>Member!A1450</f>
        <v>0</v>
      </c>
      <c r="M1450">
        <f>SUMIF(Erfassung3!BD:BD,L1450,Erfassung3!BW:BW)</f>
        <v>0</v>
      </c>
      <c r="N1450">
        <f>SUMIF(Erfassung3!BD:BD,L1450,Erfassung3!BG:BG)</f>
        <v>0</v>
      </c>
      <c r="O1450">
        <f t="shared" si="61"/>
        <v>0</v>
      </c>
      <c r="P1450">
        <f t="shared" si="60"/>
        <v>1</v>
      </c>
    </row>
    <row r="1451" spans="12:16" x14ac:dyDescent="0.25">
      <c r="L1451" s="264">
        <f>Member!A1451</f>
        <v>0</v>
      </c>
      <c r="M1451">
        <f>SUMIF(Erfassung3!BD:BD,L1451,Erfassung3!BW:BW)</f>
        <v>0</v>
      </c>
      <c r="N1451">
        <f>SUMIF(Erfassung3!BD:BD,L1451,Erfassung3!BG:BG)</f>
        <v>0</v>
      </c>
      <c r="O1451">
        <f t="shared" si="61"/>
        <v>0</v>
      </c>
      <c r="P1451">
        <f t="shared" si="60"/>
        <v>1</v>
      </c>
    </row>
    <row r="1452" spans="12:16" x14ac:dyDescent="0.25">
      <c r="L1452" s="264">
        <f>Member!A1452</f>
        <v>0</v>
      </c>
      <c r="M1452">
        <f>SUMIF(Erfassung3!BD:BD,L1452,Erfassung3!BW:BW)</f>
        <v>0</v>
      </c>
      <c r="N1452">
        <f>SUMIF(Erfassung3!BD:BD,L1452,Erfassung3!BG:BG)</f>
        <v>0</v>
      </c>
      <c r="O1452">
        <f t="shared" si="61"/>
        <v>0</v>
      </c>
      <c r="P1452">
        <f t="shared" si="60"/>
        <v>1</v>
      </c>
    </row>
    <row r="1453" spans="12:16" x14ac:dyDescent="0.25">
      <c r="L1453" s="264">
        <f>Member!A1453</f>
        <v>0</v>
      </c>
      <c r="M1453">
        <f>SUMIF(Erfassung3!BD:BD,L1453,Erfassung3!BW:BW)</f>
        <v>0</v>
      </c>
      <c r="N1453">
        <f>SUMIF(Erfassung3!BD:BD,L1453,Erfassung3!BG:BG)</f>
        <v>0</v>
      </c>
      <c r="O1453">
        <f t="shared" si="61"/>
        <v>0</v>
      </c>
      <c r="P1453">
        <f t="shared" si="60"/>
        <v>1</v>
      </c>
    </row>
    <row r="1454" spans="12:16" x14ac:dyDescent="0.25">
      <c r="L1454" s="264">
        <f>Member!A1454</f>
        <v>0</v>
      </c>
      <c r="M1454">
        <f>SUMIF(Erfassung3!BD:BD,L1454,Erfassung3!BW:BW)</f>
        <v>0</v>
      </c>
      <c r="N1454">
        <f>SUMIF(Erfassung3!BD:BD,L1454,Erfassung3!BG:BG)</f>
        <v>0</v>
      </c>
      <c r="O1454">
        <f t="shared" si="61"/>
        <v>0</v>
      </c>
      <c r="P1454">
        <f t="shared" si="60"/>
        <v>1</v>
      </c>
    </row>
    <row r="1455" spans="12:16" x14ac:dyDescent="0.25">
      <c r="L1455" s="264">
        <f>Member!A1455</f>
        <v>0</v>
      </c>
      <c r="M1455">
        <f>SUMIF(Erfassung3!BD:BD,L1455,Erfassung3!BW:BW)</f>
        <v>0</v>
      </c>
      <c r="N1455">
        <f>SUMIF(Erfassung3!BD:BD,L1455,Erfassung3!BG:BG)</f>
        <v>0</v>
      </c>
      <c r="O1455">
        <f t="shared" si="61"/>
        <v>0</v>
      </c>
      <c r="P1455">
        <f t="shared" si="60"/>
        <v>1</v>
      </c>
    </row>
    <row r="1456" spans="12:16" x14ac:dyDescent="0.25">
      <c r="L1456" s="264">
        <f>Member!A1456</f>
        <v>0</v>
      </c>
      <c r="M1456">
        <f>SUMIF(Erfassung3!BD:BD,L1456,Erfassung3!BW:BW)</f>
        <v>0</v>
      </c>
      <c r="N1456">
        <f>SUMIF(Erfassung3!BD:BD,L1456,Erfassung3!BG:BG)</f>
        <v>0</v>
      </c>
      <c r="O1456">
        <f t="shared" si="61"/>
        <v>0</v>
      </c>
      <c r="P1456">
        <f t="shared" si="60"/>
        <v>1</v>
      </c>
    </row>
    <row r="1457" spans="12:16" x14ac:dyDescent="0.25">
      <c r="L1457" s="264">
        <f>Member!A1457</f>
        <v>0</v>
      </c>
      <c r="M1457">
        <f>SUMIF(Erfassung3!BD:BD,L1457,Erfassung3!BW:BW)</f>
        <v>0</v>
      </c>
      <c r="N1457">
        <f>SUMIF(Erfassung3!BD:BD,L1457,Erfassung3!BG:BG)</f>
        <v>0</v>
      </c>
      <c r="O1457">
        <f t="shared" si="61"/>
        <v>0</v>
      </c>
      <c r="P1457">
        <f t="shared" si="60"/>
        <v>1</v>
      </c>
    </row>
    <row r="1458" spans="12:16" x14ac:dyDescent="0.25">
      <c r="L1458" s="264">
        <f>Member!A1458</f>
        <v>0</v>
      </c>
      <c r="M1458">
        <f>SUMIF(Erfassung3!BD:BD,L1458,Erfassung3!BW:BW)</f>
        <v>0</v>
      </c>
      <c r="N1458">
        <f>SUMIF(Erfassung3!BD:BD,L1458,Erfassung3!BG:BG)</f>
        <v>0</v>
      </c>
      <c r="O1458">
        <f t="shared" si="61"/>
        <v>0</v>
      </c>
      <c r="P1458">
        <f t="shared" si="60"/>
        <v>1</v>
      </c>
    </row>
    <row r="1459" spans="12:16" x14ac:dyDescent="0.25">
      <c r="L1459" s="264">
        <f>Member!A1459</f>
        <v>0</v>
      </c>
      <c r="M1459">
        <f>SUMIF(Erfassung3!BD:BD,L1459,Erfassung3!BW:BW)</f>
        <v>0</v>
      </c>
      <c r="N1459">
        <f>SUMIF(Erfassung3!BD:BD,L1459,Erfassung3!BG:BG)</f>
        <v>0</v>
      </c>
      <c r="O1459">
        <f t="shared" si="61"/>
        <v>0</v>
      </c>
      <c r="P1459">
        <f t="shared" si="60"/>
        <v>1</v>
      </c>
    </row>
    <row r="1460" spans="12:16" x14ac:dyDescent="0.25">
      <c r="L1460" s="264">
        <f>Member!A1460</f>
        <v>0</v>
      </c>
      <c r="M1460">
        <f>SUMIF(Erfassung3!BD:BD,L1460,Erfassung3!BW:BW)</f>
        <v>0</v>
      </c>
      <c r="N1460">
        <f>SUMIF(Erfassung3!BD:BD,L1460,Erfassung3!BG:BG)</f>
        <v>0</v>
      </c>
      <c r="O1460">
        <f t="shared" si="61"/>
        <v>0</v>
      </c>
      <c r="P1460">
        <f t="shared" si="60"/>
        <v>1</v>
      </c>
    </row>
    <row r="1461" spans="12:16" x14ac:dyDescent="0.25">
      <c r="L1461" s="264">
        <f>Member!A1461</f>
        <v>0</v>
      </c>
      <c r="M1461">
        <f>SUMIF(Erfassung3!BD:BD,L1461,Erfassung3!BW:BW)</f>
        <v>0</v>
      </c>
      <c r="N1461">
        <f>SUMIF(Erfassung3!BD:BD,L1461,Erfassung3!BG:BG)</f>
        <v>0</v>
      </c>
      <c r="O1461">
        <f t="shared" si="61"/>
        <v>0</v>
      </c>
      <c r="P1461">
        <f t="shared" si="60"/>
        <v>1</v>
      </c>
    </row>
    <row r="1462" spans="12:16" x14ac:dyDescent="0.25">
      <c r="L1462" s="264">
        <f>Member!A1462</f>
        <v>0</v>
      </c>
      <c r="M1462">
        <f>SUMIF(Erfassung3!BD:BD,L1462,Erfassung3!BW:BW)</f>
        <v>0</v>
      </c>
      <c r="N1462">
        <f>SUMIF(Erfassung3!BD:BD,L1462,Erfassung3!BG:BG)</f>
        <v>0</v>
      </c>
      <c r="O1462">
        <f t="shared" si="61"/>
        <v>0</v>
      </c>
      <c r="P1462">
        <f t="shared" si="60"/>
        <v>1</v>
      </c>
    </row>
    <row r="1463" spans="12:16" x14ac:dyDescent="0.25">
      <c r="L1463" s="264">
        <f>Member!A1463</f>
        <v>0</v>
      </c>
      <c r="M1463">
        <f>SUMIF(Erfassung3!BD:BD,L1463,Erfassung3!BW:BW)</f>
        <v>0</v>
      </c>
      <c r="N1463">
        <f>SUMIF(Erfassung3!BD:BD,L1463,Erfassung3!BG:BG)</f>
        <v>0</v>
      </c>
      <c r="O1463">
        <f t="shared" si="61"/>
        <v>0</v>
      </c>
      <c r="P1463">
        <f t="shared" si="60"/>
        <v>1</v>
      </c>
    </row>
    <row r="1464" spans="12:16" x14ac:dyDescent="0.25">
      <c r="L1464" s="264">
        <f>Member!A1464</f>
        <v>0</v>
      </c>
      <c r="M1464">
        <f>SUMIF(Erfassung3!BD:BD,L1464,Erfassung3!BW:BW)</f>
        <v>0</v>
      </c>
      <c r="N1464">
        <f>SUMIF(Erfassung3!BD:BD,L1464,Erfassung3!BG:BG)</f>
        <v>0</v>
      </c>
      <c r="O1464">
        <f t="shared" si="61"/>
        <v>0</v>
      </c>
      <c r="P1464">
        <f t="shared" si="60"/>
        <v>1</v>
      </c>
    </row>
    <row r="1465" spans="12:16" x14ac:dyDescent="0.25">
      <c r="L1465" s="264">
        <f>Member!A1465</f>
        <v>0</v>
      </c>
      <c r="M1465">
        <f>SUMIF(Erfassung3!BD:BD,L1465,Erfassung3!BW:BW)</f>
        <v>0</v>
      </c>
      <c r="N1465">
        <f>SUMIF(Erfassung3!BD:BD,L1465,Erfassung3!BG:BG)</f>
        <v>0</v>
      </c>
      <c r="O1465">
        <f t="shared" si="61"/>
        <v>0</v>
      </c>
      <c r="P1465">
        <f t="shared" si="60"/>
        <v>1</v>
      </c>
    </row>
    <row r="1466" spans="12:16" x14ac:dyDescent="0.25">
      <c r="L1466" s="264">
        <f>Member!A1466</f>
        <v>0</v>
      </c>
      <c r="M1466">
        <f>SUMIF(Erfassung3!BD:BD,L1466,Erfassung3!BW:BW)</f>
        <v>0</v>
      </c>
      <c r="N1466">
        <f>SUMIF(Erfassung3!BD:BD,L1466,Erfassung3!BG:BG)</f>
        <v>0</v>
      </c>
      <c r="O1466">
        <f t="shared" si="61"/>
        <v>0</v>
      </c>
      <c r="P1466">
        <f t="shared" si="60"/>
        <v>1</v>
      </c>
    </row>
    <row r="1467" spans="12:16" x14ac:dyDescent="0.25">
      <c r="L1467" s="264">
        <f>Member!A1467</f>
        <v>0</v>
      </c>
      <c r="M1467">
        <f>SUMIF(Erfassung3!BD:BD,L1467,Erfassung3!BW:BW)</f>
        <v>0</v>
      </c>
      <c r="N1467">
        <f>SUMIF(Erfassung3!BD:BD,L1467,Erfassung3!BG:BG)</f>
        <v>0</v>
      </c>
      <c r="O1467">
        <f t="shared" si="61"/>
        <v>0</v>
      </c>
      <c r="P1467">
        <f t="shared" si="60"/>
        <v>1</v>
      </c>
    </row>
    <row r="1468" spans="12:16" x14ac:dyDescent="0.25">
      <c r="L1468" s="264">
        <f>Member!A1468</f>
        <v>0</v>
      </c>
      <c r="M1468">
        <f>SUMIF(Erfassung3!BD:BD,L1468,Erfassung3!BW:BW)</f>
        <v>0</v>
      </c>
      <c r="N1468">
        <f>SUMIF(Erfassung3!BD:BD,L1468,Erfassung3!BG:BG)</f>
        <v>0</v>
      </c>
      <c r="O1468">
        <f t="shared" si="61"/>
        <v>0</v>
      </c>
      <c r="P1468">
        <f t="shared" si="60"/>
        <v>1</v>
      </c>
    </row>
    <row r="1469" spans="12:16" x14ac:dyDescent="0.25">
      <c r="L1469" s="264">
        <f>Member!A1469</f>
        <v>0</v>
      </c>
      <c r="M1469">
        <f>SUMIF(Erfassung3!BD:BD,L1469,Erfassung3!BW:BW)</f>
        <v>0</v>
      </c>
      <c r="N1469">
        <f>SUMIF(Erfassung3!BD:BD,L1469,Erfassung3!BG:BG)</f>
        <v>0</v>
      </c>
      <c r="O1469">
        <f t="shared" si="61"/>
        <v>0</v>
      </c>
      <c r="P1469">
        <f t="shared" si="60"/>
        <v>1</v>
      </c>
    </row>
    <row r="1470" spans="12:16" x14ac:dyDescent="0.25">
      <c r="L1470" s="264">
        <f>Member!A1470</f>
        <v>0</v>
      </c>
      <c r="M1470">
        <f>SUMIF(Erfassung3!BD:BD,L1470,Erfassung3!BW:BW)</f>
        <v>0</v>
      </c>
      <c r="N1470">
        <f>SUMIF(Erfassung3!BD:BD,L1470,Erfassung3!BG:BG)</f>
        <v>0</v>
      </c>
      <c r="O1470">
        <f t="shared" si="61"/>
        <v>0</v>
      </c>
      <c r="P1470">
        <f t="shared" si="60"/>
        <v>1</v>
      </c>
    </row>
    <row r="1471" spans="12:16" x14ac:dyDescent="0.25">
      <c r="L1471" s="264">
        <f>Member!A1471</f>
        <v>0</v>
      </c>
      <c r="M1471">
        <f>SUMIF(Erfassung3!BD:BD,L1471,Erfassung3!BW:BW)</f>
        <v>0</v>
      </c>
      <c r="N1471">
        <f>SUMIF(Erfassung3!BD:BD,L1471,Erfassung3!BG:BG)</f>
        <v>0</v>
      </c>
      <c r="O1471">
        <f t="shared" si="61"/>
        <v>0</v>
      </c>
      <c r="P1471">
        <f t="shared" si="60"/>
        <v>1</v>
      </c>
    </row>
    <row r="1472" spans="12:16" x14ac:dyDescent="0.25">
      <c r="L1472" s="264">
        <f>Member!A1472</f>
        <v>0</v>
      </c>
      <c r="M1472">
        <f>SUMIF(Erfassung3!BD:BD,L1472,Erfassung3!BW:BW)</f>
        <v>0</v>
      </c>
      <c r="N1472">
        <f>SUMIF(Erfassung3!BD:BD,L1472,Erfassung3!BG:BG)</f>
        <v>0</v>
      </c>
      <c r="O1472">
        <f t="shared" si="61"/>
        <v>0</v>
      </c>
      <c r="P1472">
        <f t="shared" si="60"/>
        <v>1</v>
      </c>
    </row>
    <row r="1473" spans="12:16" x14ac:dyDescent="0.25">
      <c r="L1473" s="264">
        <f>Member!A1473</f>
        <v>0</v>
      </c>
      <c r="M1473">
        <f>SUMIF(Erfassung3!BD:BD,L1473,Erfassung3!BW:BW)</f>
        <v>0</v>
      </c>
      <c r="N1473">
        <f>SUMIF(Erfassung3!BD:BD,L1473,Erfassung3!BG:BG)</f>
        <v>0</v>
      </c>
      <c r="O1473">
        <f t="shared" si="61"/>
        <v>0</v>
      </c>
      <c r="P1473">
        <f t="shared" si="60"/>
        <v>1</v>
      </c>
    </row>
    <row r="1474" spans="12:16" x14ac:dyDescent="0.25">
      <c r="L1474" s="264">
        <f>Member!A1474</f>
        <v>0</v>
      </c>
      <c r="M1474">
        <f>SUMIF(Erfassung3!BD:BD,L1474,Erfassung3!BW:BW)</f>
        <v>0</v>
      </c>
      <c r="N1474">
        <f>SUMIF(Erfassung3!BD:BD,L1474,Erfassung3!BG:BG)</f>
        <v>0</v>
      </c>
      <c r="O1474">
        <f t="shared" si="61"/>
        <v>0</v>
      </c>
      <c r="P1474">
        <f t="shared" ref="P1474:P1537" si="62">RANK(O1474,O:O)</f>
        <v>1</v>
      </c>
    </row>
    <row r="1475" spans="12:16" x14ac:dyDescent="0.25">
      <c r="L1475" s="264">
        <f>Member!A1475</f>
        <v>0</v>
      </c>
      <c r="M1475">
        <f>SUMIF(Erfassung3!BD:BD,L1475,Erfassung3!BW:BW)</f>
        <v>0</v>
      </c>
      <c r="N1475">
        <f>SUMIF(Erfassung3!BD:BD,L1475,Erfassung3!BG:BG)</f>
        <v>0</v>
      </c>
      <c r="O1475">
        <f t="shared" ref="O1475:O1538" si="63">IF(N1475=0,0,M1475/N1475-ROW()/1000000000)</f>
        <v>0</v>
      </c>
      <c r="P1475">
        <f t="shared" si="62"/>
        <v>1</v>
      </c>
    </row>
    <row r="1476" spans="12:16" x14ac:dyDescent="0.25">
      <c r="L1476" s="264">
        <f>Member!A1476</f>
        <v>0</v>
      </c>
      <c r="M1476">
        <f>SUMIF(Erfassung3!BD:BD,L1476,Erfassung3!BW:BW)</f>
        <v>0</v>
      </c>
      <c r="N1476">
        <f>SUMIF(Erfassung3!BD:BD,L1476,Erfassung3!BG:BG)</f>
        <v>0</v>
      </c>
      <c r="O1476">
        <f t="shared" si="63"/>
        <v>0</v>
      </c>
      <c r="P1476">
        <f t="shared" si="62"/>
        <v>1</v>
      </c>
    </row>
    <row r="1477" spans="12:16" x14ac:dyDescent="0.25">
      <c r="L1477" s="264">
        <f>Member!A1477</f>
        <v>0</v>
      </c>
      <c r="M1477">
        <f>SUMIF(Erfassung3!BD:BD,L1477,Erfassung3!BW:BW)</f>
        <v>0</v>
      </c>
      <c r="N1477">
        <f>SUMIF(Erfassung3!BD:BD,L1477,Erfassung3!BG:BG)</f>
        <v>0</v>
      </c>
      <c r="O1477">
        <f t="shared" si="63"/>
        <v>0</v>
      </c>
      <c r="P1477">
        <f t="shared" si="62"/>
        <v>1</v>
      </c>
    </row>
    <row r="1478" spans="12:16" x14ac:dyDescent="0.25">
      <c r="L1478" s="264">
        <f>Member!A1478</f>
        <v>0</v>
      </c>
      <c r="M1478">
        <f>SUMIF(Erfassung3!BD:BD,L1478,Erfassung3!BW:BW)</f>
        <v>0</v>
      </c>
      <c r="N1478">
        <f>SUMIF(Erfassung3!BD:BD,L1478,Erfassung3!BG:BG)</f>
        <v>0</v>
      </c>
      <c r="O1478">
        <f t="shared" si="63"/>
        <v>0</v>
      </c>
      <c r="P1478">
        <f t="shared" si="62"/>
        <v>1</v>
      </c>
    </row>
    <row r="1479" spans="12:16" x14ac:dyDescent="0.25">
      <c r="L1479" s="264">
        <f>Member!A1479</f>
        <v>0</v>
      </c>
      <c r="M1479">
        <f>SUMIF(Erfassung3!BD:BD,L1479,Erfassung3!BW:BW)</f>
        <v>0</v>
      </c>
      <c r="N1479">
        <f>SUMIF(Erfassung3!BD:BD,L1479,Erfassung3!BG:BG)</f>
        <v>0</v>
      </c>
      <c r="O1479">
        <f t="shared" si="63"/>
        <v>0</v>
      </c>
      <c r="P1479">
        <f t="shared" si="62"/>
        <v>1</v>
      </c>
    </row>
    <row r="1480" spans="12:16" x14ac:dyDescent="0.25">
      <c r="L1480" s="264">
        <f>Member!A1480</f>
        <v>0</v>
      </c>
      <c r="M1480">
        <f>SUMIF(Erfassung3!BD:BD,L1480,Erfassung3!BW:BW)</f>
        <v>0</v>
      </c>
      <c r="N1480">
        <f>SUMIF(Erfassung3!BD:BD,L1480,Erfassung3!BG:BG)</f>
        <v>0</v>
      </c>
      <c r="O1480">
        <f t="shared" si="63"/>
        <v>0</v>
      </c>
      <c r="P1480">
        <f t="shared" si="62"/>
        <v>1</v>
      </c>
    </row>
    <row r="1481" spans="12:16" x14ac:dyDescent="0.25">
      <c r="L1481" s="264">
        <f>Member!A1481</f>
        <v>0</v>
      </c>
      <c r="M1481">
        <f>SUMIF(Erfassung3!BD:BD,L1481,Erfassung3!BW:BW)</f>
        <v>0</v>
      </c>
      <c r="N1481">
        <f>SUMIF(Erfassung3!BD:BD,L1481,Erfassung3!BG:BG)</f>
        <v>0</v>
      </c>
      <c r="O1481">
        <f t="shared" si="63"/>
        <v>0</v>
      </c>
      <c r="P1481">
        <f t="shared" si="62"/>
        <v>1</v>
      </c>
    </row>
    <row r="1482" spans="12:16" x14ac:dyDescent="0.25">
      <c r="L1482" s="264">
        <f>Member!A1482</f>
        <v>0</v>
      </c>
      <c r="M1482">
        <f>SUMIF(Erfassung3!BD:BD,L1482,Erfassung3!BW:BW)</f>
        <v>0</v>
      </c>
      <c r="N1482">
        <f>SUMIF(Erfassung3!BD:BD,L1482,Erfassung3!BG:BG)</f>
        <v>0</v>
      </c>
      <c r="O1482">
        <f t="shared" si="63"/>
        <v>0</v>
      </c>
      <c r="P1482">
        <f t="shared" si="62"/>
        <v>1</v>
      </c>
    </row>
    <row r="1483" spans="12:16" x14ac:dyDescent="0.25">
      <c r="L1483" s="264">
        <f>Member!A1483</f>
        <v>0</v>
      </c>
      <c r="M1483">
        <f>SUMIF(Erfassung3!BD:BD,L1483,Erfassung3!BW:BW)</f>
        <v>0</v>
      </c>
      <c r="N1483">
        <f>SUMIF(Erfassung3!BD:BD,L1483,Erfassung3!BG:BG)</f>
        <v>0</v>
      </c>
      <c r="O1483">
        <f t="shared" si="63"/>
        <v>0</v>
      </c>
      <c r="P1483">
        <f t="shared" si="62"/>
        <v>1</v>
      </c>
    </row>
    <row r="1484" spans="12:16" x14ac:dyDescent="0.25">
      <c r="L1484" s="264">
        <f>Member!A1484</f>
        <v>0</v>
      </c>
      <c r="M1484">
        <f>SUMIF(Erfassung3!BD:BD,L1484,Erfassung3!BW:BW)</f>
        <v>0</v>
      </c>
      <c r="N1484">
        <f>SUMIF(Erfassung3!BD:BD,L1484,Erfassung3!BG:BG)</f>
        <v>0</v>
      </c>
      <c r="O1484">
        <f t="shared" si="63"/>
        <v>0</v>
      </c>
      <c r="P1484">
        <f t="shared" si="62"/>
        <v>1</v>
      </c>
    </row>
    <row r="1485" spans="12:16" x14ac:dyDescent="0.25">
      <c r="L1485" s="264">
        <f>Member!A1485</f>
        <v>0</v>
      </c>
      <c r="M1485">
        <f>SUMIF(Erfassung3!BD:BD,L1485,Erfassung3!BW:BW)</f>
        <v>0</v>
      </c>
      <c r="N1485">
        <f>SUMIF(Erfassung3!BD:BD,L1485,Erfassung3!BG:BG)</f>
        <v>0</v>
      </c>
      <c r="O1485">
        <f t="shared" si="63"/>
        <v>0</v>
      </c>
      <c r="P1485">
        <f t="shared" si="62"/>
        <v>1</v>
      </c>
    </row>
    <row r="1486" spans="12:16" x14ac:dyDescent="0.25">
      <c r="L1486" s="264">
        <f>Member!A1486</f>
        <v>0</v>
      </c>
      <c r="M1486">
        <f>SUMIF(Erfassung3!BD:BD,L1486,Erfassung3!BW:BW)</f>
        <v>0</v>
      </c>
      <c r="N1486">
        <f>SUMIF(Erfassung3!BD:BD,L1486,Erfassung3!BG:BG)</f>
        <v>0</v>
      </c>
      <c r="O1486">
        <f t="shared" si="63"/>
        <v>0</v>
      </c>
      <c r="P1486">
        <f t="shared" si="62"/>
        <v>1</v>
      </c>
    </row>
    <row r="1487" spans="12:16" x14ac:dyDescent="0.25">
      <c r="L1487" s="264">
        <f>Member!A1487</f>
        <v>0</v>
      </c>
      <c r="M1487">
        <f>SUMIF(Erfassung3!BD:BD,L1487,Erfassung3!BW:BW)</f>
        <v>0</v>
      </c>
      <c r="N1487">
        <f>SUMIF(Erfassung3!BD:BD,L1487,Erfassung3!BG:BG)</f>
        <v>0</v>
      </c>
      <c r="O1487">
        <f t="shared" si="63"/>
        <v>0</v>
      </c>
      <c r="P1487">
        <f t="shared" si="62"/>
        <v>1</v>
      </c>
    </row>
    <row r="1488" spans="12:16" x14ac:dyDescent="0.25">
      <c r="L1488" s="264">
        <f>Member!A1488</f>
        <v>0</v>
      </c>
      <c r="M1488">
        <f>SUMIF(Erfassung3!BD:BD,L1488,Erfassung3!BW:BW)</f>
        <v>0</v>
      </c>
      <c r="N1488">
        <f>SUMIF(Erfassung3!BD:BD,L1488,Erfassung3!BG:BG)</f>
        <v>0</v>
      </c>
      <c r="O1488">
        <f t="shared" si="63"/>
        <v>0</v>
      </c>
      <c r="P1488">
        <f t="shared" si="62"/>
        <v>1</v>
      </c>
    </row>
    <row r="1489" spans="12:16" x14ac:dyDescent="0.25">
      <c r="L1489" s="264">
        <f>Member!A1489</f>
        <v>0</v>
      </c>
      <c r="M1489">
        <f>SUMIF(Erfassung3!BD:BD,L1489,Erfassung3!BW:BW)</f>
        <v>0</v>
      </c>
      <c r="N1489">
        <f>SUMIF(Erfassung3!BD:BD,L1489,Erfassung3!BG:BG)</f>
        <v>0</v>
      </c>
      <c r="O1489">
        <f t="shared" si="63"/>
        <v>0</v>
      </c>
      <c r="P1489">
        <f t="shared" si="62"/>
        <v>1</v>
      </c>
    </row>
    <row r="1490" spans="12:16" x14ac:dyDescent="0.25">
      <c r="L1490" s="264">
        <f>Member!A1490</f>
        <v>0</v>
      </c>
      <c r="M1490">
        <f>SUMIF(Erfassung3!BD:BD,L1490,Erfassung3!BW:BW)</f>
        <v>0</v>
      </c>
      <c r="N1490">
        <f>SUMIF(Erfassung3!BD:BD,L1490,Erfassung3!BG:BG)</f>
        <v>0</v>
      </c>
      <c r="O1490">
        <f t="shared" si="63"/>
        <v>0</v>
      </c>
      <c r="P1490">
        <f t="shared" si="62"/>
        <v>1</v>
      </c>
    </row>
    <row r="1491" spans="12:16" x14ac:dyDescent="0.25">
      <c r="L1491" s="264">
        <f>Member!A1491</f>
        <v>0</v>
      </c>
      <c r="M1491">
        <f>SUMIF(Erfassung3!BD:BD,L1491,Erfassung3!BW:BW)</f>
        <v>0</v>
      </c>
      <c r="N1491">
        <f>SUMIF(Erfassung3!BD:BD,L1491,Erfassung3!BG:BG)</f>
        <v>0</v>
      </c>
      <c r="O1491">
        <f t="shared" si="63"/>
        <v>0</v>
      </c>
      <c r="P1491">
        <f t="shared" si="62"/>
        <v>1</v>
      </c>
    </row>
    <row r="1492" spans="12:16" x14ac:dyDescent="0.25">
      <c r="L1492" s="264">
        <f>Member!A1492</f>
        <v>0</v>
      </c>
      <c r="M1492">
        <f>SUMIF(Erfassung3!BD:BD,L1492,Erfassung3!BW:BW)</f>
        <v>0</v>
      </c>
      <c r="N1492">
        <f>SUMIF(Erfassung3!BD:BD,L1492,Erfassung3!BG:BG)</f>
        <v>0</v>
      </c>
      <c r="O1492">
        <f t="shared" si="63"/>
        <v>0</v>
      </c>
      <c r="P1492">
        <f t="shared" si="62"/>
        <v>1</v>
      </c>
    </row>
    <row r="1493" spans="12:16" x14ac:dyDescent="0.25">
      <c r="L1493" s="264">
        <f>Member!A1493</f>
        <v>0</v>
      </c>
      <c r="M1493">
        <f>SUMIF(Erfassung3!BD:BD,L1493,Erfassung3!BW:BW)</f>
        <v>0</v>
      </c>
      <c r="N1493">
        <f>SUMIF(Erfassung3!BD:BD,L1493,Erfassung3!BG:BG)</f>
        <v>0</v>
      </c>
      <c r="O1493">
        <f t="shared" si="63"/>
        <v>0</v>
      </c>
      <c r="P1493">
        <f t="shared" si="62"/>
        <v>1</v>
      </c>
    </row>
    <row r="1494" spans="12:16" x14ac:dyDescent="0.25">
      <c r="L1494" s="264">
        <f>Member!A1494</f>
        <v>0</v>
      </c>
      <c r="M1494">
        <f>SUMIF(Erfassung3!BD:BD,L1494,Erfassung3!BW:BW)</f>
        <v>0</v>
      </c>
      <c r="N1494">
        <f>SUMIF(Erfassung3!BD:BD,L1494,Erfassung3!BG:BG)</f>
        <v>0</v>
      </c>
      <c r="O1494">
        <f t="shared" si="63"/>
        <v>0</v>
      </c>
      <c r="P1494">
        <f t="shared" si="62"/>
        <v>1</v>
      </c>
    </row>
    <row r="1495" spans="12:16" x14ac:dyDescent="0.25">
      <c r="L1495" s="264">
        <f>Member!A1495</f>
        <v>0</v>
      </c>
      <c r="M1495">
        <f>SUMIF(Erfassung3!BD:BD,L1495,Erfassung3!BW:BW)</f>
        <v>0</v>
      </c>
      <c r="N1495">
        <f>SUMIF(Erfassung3!BD:BD,L1495,Erfassung3!BG:BG)</f>
        <v>0</v>
      </c>
      <c r="O1495">
        <f t="shared" si="63"/>
        <v>0</v>
      </c>
      <c r="P1495">
        <f t="shared" si="62"/>
        <v>1</v>
      </c>
    </row>
    <row r="1496" spans="12:16" x14ac:dyDescent="0.25">
      <c r="L1496" s="264">
        <f>Member!A1496</f>
        <v>0</v>
      </c>
      <c r="M1496">
        <f>SUMIF(Erfassung3!BD:BD,L1496,Erfassung3!BW:BW)</f>
        <v>0</v>
      </c>
      <c r="N1496">
        <f>SUMIF(Erfassung3!BD:BD,L1496,Erfassung3!BG:BG)</f>
        <v>0</v>
      </c>
      <c r="O1496">
        <f t="shared" si="63"/>
        <v>0</v>
      </c>
      <c r="P1496">
        <f t="shared" si="62"/>
        <v>1</v>
      </c>
    </row>
    <row r="1497" spans="12:16" x14ac:dyDescent="0.25">
      <c r="L1497" s="264">
        <f>Member!A1497</f>
        <v>0</v>
      </c>
      <c r="M1497">
        <f>SUMIF(Erfassung3!BD:BD,L1497,Erfassung3!BW:BW)</f>
        <v>0</v>
      </c>
      <c r="N1497">
        <f>SUMIF(Erfassung3!BD:BD,L1497,Erfassung3!BG:BG)</f>
        <v>0</v>
      </c>
      <c r="O1497">
        <f t="shared" si="63"/>
        <v>0</v>
      </c>
      <c r="P1497">
        <f t="shared" si="62"/>
        <v>1</v>
      </c>
    </row>
    <row r="1498" spans="12:16" x14ac:dyDescent="0.25">
      <c r="L1498" s="264">
        <f>Member!A1498</f>
        <v>0</v>
      </c>
      <c r="M1498">
        <f>SUMIF(Erfassung3!BD:BD,L1498,Erfassung3!BW:BW)</f>
        <v>0</v>
      </c>
      <c r="N1498">
        <f>SUMIF(Erfassung3!BD:BD,L1498,Erfassung3!BG:BG)</f>
        <v>0</v>
      </c>
      <c r="O1498">
        <f t="shared" si="63"/>
        <v>0</v>
      </c>
      <c r="P1498">
        <f t="shared" si="62"/>
        <v>1</v>
      </c>
    </row>
    <row r="1499" spans="12:16" x14ac:dyDescent="0.25">
      <c r="L1499" s="264">
        <f>Member!A1499</f>
        <v>0</v>
      </c>
      <c r="M1499">
        <f>SUMIF(Erfassung3!BD:BD,L1499,Erfassung3!BW:BW)</f>
        <v>0</v>
      </c>
      <c r="N1499">
        <f>SUMIF(Erfassung3!BD:BD,L1499,Erfassung3!BG:BG)</f>
        <v>0</v>
      </c>
      <c r="O1499">
        <f t="shared" si="63"/>
        <v>0</v>
      </c>
      <c r="P1499">
        <f t="shared" si="62"/>
        <v>1</v>
      </c>
    </row>
    <row r="1500" spans="12:16" x14ac:dyDescent="0.25">
      <c r="L1500" s="264">
        <f>Member!A1500</f>
        <v>0</v>
      </c>
      <c r="M1500">
        <f>SUMIF(Erfassung3!BD:BD,L1500,Erfassung3!BW:BW)</f>
        <v>0</v>
      </c>
      <c r="N1500">
        <f>SUMIF(Erfassung3!BD:BD,L1500,Erfassung3!BG:BG)</f>
        <v>0</v>
      </c>
      <c r="O1500">
        <f t="shared" si="63"/>
        <v>0</v>
      </c>
      <c r="P1500">
        <f t="shared" si="62"/>
        <v>1</v>
      </c>
    </row>
    <row r="1501" spans="12:16" x14ac:dyDescent="0.25">
      <c r="L1501" s="264">
        <f>Member!A1501</f>
        <v>0</v>
      </c>
      <c r="M1501">
        <f>SUMIF(Erfassung3!BD:BD,L1501,Erfassung3!BW:BW)</f>
        <v>0</v>
      </c>
      <c r="N1501">
        <f>SUMIF(Erfassung3!BD:BD,L1501,Erfassung3!BG:BG)</f>
        <v>0</v>
      </c>
      <c r="O1501">
        <f t="shared" si="63"/>
        <v>0</v>
      </c>
      <c r="P1501">
        <f t="shared" si="62"/>
        <v>1</v>
      </c>
    </row>
    <row r="1502" spans="12:16" x14ac:dyDescent="0.25">
      <c r="L1502" s="264">
        <f>Member!A1502</f>
        <v>0</v>
      </c>
      <c r="M1502">
        <f>SUMIF(Erfassung3!BD:BD,L1502,Erfassung3!BW:BW)</f>
        <v>0</v>
      </c>
      <c r="N1502">
        <f>SUMIF(Erfassung3!BD:BD,L1502,Erfassung3!BG:BG)</f>
        <v>0</v>
      </c>
      <c r="O1502">
        <f t="shared" si="63"/>
        <v>0</v>
      </c>
      <c r="P1502">
        <f t="shared" si="62"/>
        <v>1</v>
      </c>
    </row>
    <row r="1503" spans="12:16" x14ac:dyDescent="0.25">
      <c r="L1503" s="264">
        <f>Member!A1503</f>
        <v>0</v>
      </c>
      <c r="M1503">
        <f>SUMIF(Erfassung3!BD:BD,L1503,Erfassung3!BW:BW)</f>
        <v>0</v>
      </c>
      <c r="N1503">
        <f>SUMIF(Erfassung3!BD:BD,L1503,Erfassung3!BG:BG)</f>
        <v>0</v>
      </c>
      <c r="O1503">
        <f t="shared" si="63"/>
        <v>0</v>
      </c>
      <c r="P1503">
        <f t="shared" si="62"/>
        <v>1</v>
      </c>
    </row>
    <row r="1504" spans="12:16" x14ac:dyDescent="0.25">
      <c r="L1504" s="264">
        <f>Member!A1504</f>
        <v>0</v>
      </c>
      <c r="M1504">
        <f>SUMIF(Erfassung3!BD:BD,L1504,Erfassung3!BW:BW)</f>
        <v>0</v>
      </c>
      <c r="N1504">
        <f>SUMIF(Erfassung3!BD:BD,L1504,Erfassung3!BG:BG)</f>
        <v>0</v>
      </c>
      <c r="O1504">
        <f t="shared" si="63"/>
        <v>0</v>
      </c>
      <c r="P1504">
        <f t="shared" si="62"/>
        <v>1</v>
      </c>
    </row>
    <row r="1505" spans="12:16" x14ac:dyDescent="0.25">
      <c r="L1505" s="264">
        <f>Member!A1505</f>
        <v>0</v>
      </c>
      <c r="M1505">
        <f>SUMIF(Erfassung3!BD:BD,L1505,Erfassung3!BW:BW)</f>
        <v>0</v>
      </c>
      <c r="N1505">
        <f>SUMIF(Erfassung3!BD:BD,L1505,Erfassung3!BG:BG)</f>
        <v>0</v>
      </c>
      <c r="O1505">
        <f t="shared" si="63"/>
        <v>0</v>
      </c>
      <c r="P1505">
        <f t="shared" si="62"/>
        <v>1</v>
      </c>
    </row>
    <row r="1506" spans="12:16" x14ac:dyDescent="0.25">
      <c r="L1506" s="264">
        <f>Member!A1506</f>
        <v>0</v>
      </c>
      <c r="M1506">
        <f>SUMIF(Erfassung3!BD:BD,L1506,Erfassung3!BW:BW)</f>
        <v>0</v>
      </c>
      <c r="N1506">
        <f>SUMIF(Erfassung3!BD:BD,L1506,Erfassung3!BG:BG)</f>
        <v>0</v>
      </c>
      <c r="O1506">
        <f t="shared" si="63"/>
        <v>0</v>
      </c>
      <c r="P1506">
        <f t="shared" si="62"/>
        <v>1</v>
      </c>
    </row>
    <row r="1507" spans="12:16" x14ac:dyDescent="0.25">
      <c r="L1507" s="264">
        <f>Member!A1507</f>
        <v>0</v>
      </c>
      <c r="M1507">
        <f>SUMIF(Erfassung3!BD:BD,L1507,Erfassung3!BW:BW)</f>
        <v>0</v>
      </c>
      <c r="N1507">
        <f>SUMIF(Erfassung3!BD:BD,L1507,Erfassung3!BG:BG)</f>
        <v>0</v>
      </c>
      <c r="O1507">
        <f t="shared" si="63"/>
        <v>0</v>
      </c>
      <c r="P1507">
        <f t="shared" si="62"/>
        <v>1</v>
      </c>
    </row>
    <row r="1508" spans="12:16" x14ac:dyDescent="0.25">
      <c r="L1508" s="264">
        <f>Member!A1508</f>
        <v>0</v>
      </c>
      <c r="M1508">
        <f>SUMIF(Erfassung3!BD:BD,L1508,Erfassung3!BW:BW)</f>
        <v>0</v>
      </c>
      <c r="N1508">
        <f>SUMIF(Erfassung3!BD:BD,L1508,Erfassung3!BG:BG)</f>
        <v>0</v>
      </c>
      <c r="O1508">
        <f t="shared" si="63"/>
        <v>0</v>
      </c>
      <c r="P1508">
        <f t="shared" si="62"/>
        <v>1</v>
      </c>
    </row>
    <row r="1509" spans="12:16" x14ac:dyDescent="0.25">
      <c r="L1509" s="264">
        <f>Member!A1509</f>
        <v>0</v>
      </c>
      <c r="M1509">
        <f>SUMIF(Erfassung3!BD:BD,L1509,Erfassung3!BW:BW)</f>
        <v>0</v>
      </c>
      <c r="N1509">
        <f>SUMIF(Erfassung3!BD:BD,L1509,Erfassung3!BG:BG)</f>
        <v>0</v>
      </c>
      <c r="O1509">
        <f t="shared" si="63"/>
        <v>0</v>
      </c>
      <c r="P1509">
        <f t="shared" si="62"/>
        <v>1</v>
      </c>
    </row>
    <row r="1510" spans="12:16" x14ac:dyDescent="0.25">
      <c r="L1510" s="264">
        <f>Member!A1510</f>
        <v>0</v>
      </c>
      <c r="M1510">
        <f>SUMIF(Erfassung3!BD:BD,L1510,Erfassung3!BW:BW)</f>
        <v>0</v>
      </c>
      <c r="N1510">
        <f>SUMIF(Erfassung3!BD:BD,L1510,Erfassung3!BG:BG)</f>
        <v>0</v>
      </c>
      <c r="O1510">
        <f t="shared" si="63"/>
        <v>0</v>
      </c>
      <c r="P1510">
        <f t="shared" si="62"/>
        <v>1</v>
      </c>
    </row>
    <row r="1511" spans="12:16" x14ac:dyDescent="0.25">
      <c r="L1511" s="264">
        <f>Member!A1511</f>
        <v>0</v>
      </c>
      <c r="M1511">
        <f>SUMIF(Erfassung3!BD:BD,L1511,Erfassung3!BW:BW)</f>
        <v>0</v>
      </c>
      <c r="N1511">
        <f>SUMIF(Erfassung3!BD:BD,L1511,Erfassung3!BG:BG)</f>
        <v>0</v>
      </c>
      <c r="O1511">
        <f t="shared" si="63"/>
        <v>0</v>
      </c>
      <c r="P1511">
        <f t="shared" si="62"/>
        <v>1</v>
      </c>
    </row>
    <row r="1512" spans="12:16" x14ac:dyDescent="0.25">
      <c r="L1512" s="264">
        <f>Member!A1512</f>
        <v>0</v>
      </c>
      <c r="M1512">
        <f>SUMIF(Erfassung3!BD:BD,L1512,Erfassung3!BW:BW)</f>
        <v>0</v>
      </c>
      <c r="N1512">
        <f>SUMIF(Erfassung3!BD:BD,L1512,Erfassung3!BG:BG)</f>
        <v>0</v>
      </c>
      <c r="O1512">
        <f t="shared" si="63"/>
        <v>0</v>
      </c>
      <c r="P1512">
        <f t="shared" si="62"/>
        <v>1</v>
      </c>
    </row>
    <row r="1513" spans="12:16" x14ac:dyDescent="0.25">
      <c r="L1513" s="264">
        <f>Member!A1513</f>
        <v>0</v>
      </c>
      <c r="M1513">
        <f>SUMIF(Erfassung3!BD:BD,L1513,Erfassung3!BW:BW)</f>
        <v>0</v>
      </c>
      <c r="N1513">
        <f>SUMIF(Erfassung3!BD:BD,L1513,Erfassung3!BG:BG)</f>
        <v>0</v>
      </c>
      <c r="O1513">
        <f t="shared" si="63"/>
        <v>0</v>
      </c>
      <c r="P1513">
        <f t="shared" si="62"/>
        <v>1</v>
      </c>
    </row>
    <row r="1514" spans="12:16" x14ac:dyDescent="0.25">
      <c r="L1514" s="264">
        <f>Member!A1514</f>
        <v>0</v>
      </c>
      <c r="M1514">
        <f>SUMIF(Erfassung3!BD:BD,L1514,Erfassung3!BW:BW)</f>
        <v>0</v>
      </c>
      <c r="N1514">
        <f>SUMIF(Erfassung3!BD:BD,L1514,Erfassung3!BG:BG)</f>
        <v>0</v>
      </c>
      <c r="O1514">
        <f t="shared" si="63"/>
        <v>0</v>
      </c>
      <c r="P1514">
        <f t="shared" si="62"/>
        <v>1</v>
      </c>
    </row>
    <row r="1515" spans="12:16" x14ac:dyDescent="0.25">
      <c r="L1515" s="264">
        <f>Member!A1515</f>
        <v>0</v>
      </c>
      <c r="M1515">
        <f>SUMIF(Erfassung3!BD:BD,L1515,Erfassung3!BW:BW)</f>
        <v>0</v>
      </c>
      <c r="N1515">
        <f>SUMIF(Erfassung3!BD:BD,L1515,Erfassung3!BG:BG)</f>
        <v>0</v>
      </c>
      <c r="O1515">
        <f t="shared" si="63"/>
        <v>0</v>
      </c>
      <c r="P1515">
        <f t="shared" si="62"/>
        <v>1</v>
      </c>
    </row>
    <row r="1516" spans="12:16" x14ac:dyDescent="0.25">
      <c r="L1516" s="264">
        <f>Member!A1516</f>
        <v>0</v>
      </c>
      <c r="M1516">
        <f>SUMIF(Erfassung3!BD:BD,L1516,Erfassung3!BW:BW)</f>
        <v>0</v>
      </c>
      <c r="N1516">
        <f>SUMIF(Erfassung3!BD:BD,L1516,Erfassung3!BG:BG)</f>
        <v>0</v>
      </c>
      <c r="O1516">
        <f t="shared" si="63"/>
        <v>0</v>
      </c>
      <c r="P1516">
        <f t="shared" si="62"/>
        <v>1</v>
      </c>
    </row>
    <row r="1517" spans="12:16" x14ac:dyDescent="0.25">
      <c r="L1517" s="264">
        <f>Member!A1517</f>
        <v>0</v>
      </c>
      <c r="M1517">
        <f>SUMIF(Erfassung3!BD:BD,L1517,Erfassung3!BW:BW)</f>
        <v>0</v>
      </c>
      <c r="N1517">
        <f>SUMIF(Erfassung3!BD:BD,L1517,Erfassung3!BG:BG)</f>
        <v>0</v>
      </c>
      <c r="O1517">
        <f t="shared" si="63"/>
        <v>0</v>
      </c>
      <c r="P1517">
        <f t="shared" si="62"/>
        <v>1</v>
      </c>
    </row>
    <row r="1518" spans="12:16" x14ac:dyDescent="0.25">
      <c r="L1518" s="264">
        <f>Member!A1518</f>
        <v>0</v>
      </c>
      <c r="M1518">
        <f>SUMIF(Erfassung3!BD:BD,L1518,Erfassung3!BW:BW)</f>
        <v>0</v>
      </c>
      <c r="N1518">
        <f>SUMIF(Erfassung3!BD:BD,L1518,Erfassung3!BG:BG)</f>
        <v>0</v>
      </c>
      <c r="O1518">
        <f t="shared" si="63"/>
        <v>0</v>
      </c>
      <c r="P1518">
        <f t="shared" si="62"/>
        <v>1</v>
      </c>
    </row>
    <row r="1519" spans="12:16" x14ac:dyDescent="0.25">
      <c r="L1519" s="264">
        <f>Member!A1519</f>
        <v>0</v>
      </c>
      <c r="M1519">
        <f>SUMIF(Erfassung3!BD:BD,L1519,Erfassung3!BW:BW)</f>
        <v>0</v>
      </c>
      <c r="N1519">
        <f>SUMIF(Erfassung3!BD:BD,L1519,Erfassung3!BG:BG)</f>
        <v>0</v>
      </c>
      <c r="O1519">
        <f t="shared" si="63"/>
        <v>0</v>
      </c>
      <c r="P1519">
        <f t="shared" si="62"/>
        <v>1</v>
      </c>
    </row>
    <row r="1520" spans="12:16" x14ac:dyDescent="0.25">
      <c r="L1520" s="264">
        <f>Member!A1520</f>
        <v>0</v>
      </c>
      <c r="M1520">
        <f>SUMIF(Erfassung3!BD:BD,L1520,Erfassung3!BW:BW)</f>
        <v>0</v>
      </c>
      <c r="N1520">
        <f>SUMIF(Erfassung3!BD:BD,L1520,Erfassung3!BG:BG)</f>
        <v>0</v>
      </c>
      <c r="O1520">
        <f t="shared" si="63"/>
        <v>0</v>
      </c>
      <c r="P1520">
        <f t="shared" si="62"/>
        <v>1</v>
      </c>
    </row>
    <row r="1521" spans="12:16" x14ac:dyDescent="0.25">
      <c r="L1521" s="264">
        <f>Member!A1521</f>
        <v>0</v>
      </c>
      <c r="M1521">
        <f>SUMIF(Erfassung3!BD:BD,L1521,Erfassung3!BW:BW)</f>
        <v>0</v>
      </c>
      <c r="N1521">
        <f>SUMIF(Erfassung3!BD:BD,L1521,Erfassung3!BG:BG)</f>
        <v>0</v>
      </c>
      <c r="O1521">
        <f t="shared" si="63"/>
        <v>0</v>
      </c>
      <c r="P1521">
        <f t="shared" si="62"/>
        <v>1</v>
      </c>
    </row>
    <row r="1522" spans="12:16" x14ac:dyDescent="0.25">
      <c r="L1522" s="264">
        <f>Member!A1522</f>
        <v>0</v>
      </c>
      <c r="M1522">
        <f>SUMIF(Erfassung3!BD:BD,L1522,Erfassung3!BW:BW)</f>
        <v>0</v>
      </c>
      <c r="N1522">
        <f>SUMIF(Erfassung3!BD:BD,L1522,Erfassung3!BG:BG)</f>
        <v>0</v>
      </c>
      <c r="O1522">
        <f t="shared" si="63"/>
        <v>0</v>
      </c>
      <c r="P1522">
        <f t="shared" si="62"/>
        <v>1</v>
      </c>
    </row>
    <row r="1523" spans="12:16" x14ac:dyDescent="0.25">
      <c r="L1523" s="264">
        <f>Member!A1523</f>
        <v>0</v>
      </c>
      <c r="M1523">
        <f>SUMIF(Erfassung3!BD:BD,L1523,Erfassung3!BW:BW)</f>
        <v>0</v>
      </c>
      <c r="N1523">
        <f>SUMIF(Erfassung3!BD:BD,L1523,Erfassung3!BG:BG)</f>
        <v>0</v>
      </c>
      <c r="O1523">
        <f t="shared" si="63"/>
        <v>0</v>
      </c>
      <c r="P1523">
        <f t="shared" si="62"/>
        <v>1</v>
      </c>
    </row>
    <row r="1524" spans="12:16" x14ac:dyDescent="0.25">
      <c r="L1524" s="264">
        <f>Member!A1524</f>
        <v>0</v>
      </c>
      <c r="M1524">
        <f>SUMIF(Erfassung3!BD:BD,L1524,Erfassung3!BW:BW)</f>
        <v>0</v>
      </c>
      <c r="N1524">
        <f>SUMIF(Erfassung3!BD:BD,L1524,Erfassung3!BG:BG)</f>
        <v>0</v>
      </c>
      <c r="O1524">
        <f t="shared" si="63"/>
        <v>0</v>
      </c>
      <c r="P1524">
        <f t="shared" si="62"/>
        <v>1</v>
      </c>
    </row>
    <row r="1525" spans="12:16" x14ac:dyDescent="0.25">
      <c r="L1525" s="264">
        <f>Member!A1525</f>
        <v>0</v>
      </c>
      <c r="M1525">
        <f>SUMIF(Erfassung3!BD:BD,L1525,Erfassung3!BW:BW)</f>
        <v>0</v>
      </c>
      <c r="N1525">
        <f>SUMIF(Erfassung3!BD:BD,L1525,Erfassung3!BG:BG)</f>
        <v>0</v>
      </c>
      <c r="O1525">
        <f t="shared" si="63"/>
        <v>0</v>
      </c>
      <c r="P1525">
        <f t="shared" si="62"/>
        <v>1</v>
      </c>
    </row>
    <row r="1526" spans="12:16" x14ac:dyDescent="0.25">
      <c r="L1526" s="264">
        <f>Member!A1526</f>
        <v>0</v>
      </c>
      <c r="M1526">
        <f>SUMIF(Erfassung3!BD:BD,L1526,Erfassung3!BW:BW)</f>
        <v>0</v>
      </c>
      <c r="N1526">
        <f>SUMIF(Erfassung3!BD:BD,L1526,Erfassung3!BG:BG)</f>
        <v>0</v>
      </c>
      <c r="O1526">
        <f t="shared" si="63"/>
        <v>0</v>
      </c>
      <c r="P1526">
        <f t="shared" si="62"/>
        <v>1</v>
      </c>
    </row>
    <row r="1527" spans="12:16" x14ac:dyDescent="0.25">
      <c r="L1527" s="264">
        <f>Member!A1527</f>
        <v>0</v>
      </c>
      <c r="M1527">
        <f>SUMIF(Erfassung3!BD:BD,L1527,Erfassung3!BW:BW)</f>
        <v>0</v>
      </c>
      <c r="N1527">
        <f>SUMIF(Erfassung3!BD:BD,L1527,Erfassung3!BG:BG)</f>
        <v>0</v>
      </c>
      <c r="O1527">
        <f t="shared" si="63"/>
        <v>0</v>
      </c>
      <c r="P1527">
        <f t="shared" si="62"/>
        <v>1</v>
      </c>
    </row>
    <row r="1528" spans="12:16" x14ac:dyDescent="0.25">
      <c r="L1528" s="264">
        <f>Member!A1528</f>
        <v>0</v>
      </c>
      <c r="M1528">
        <f>SUMIF(Erfassung3!BD:BD,L1528,Erfassung3!BW:BW)</f>
        <v>0</v>
      </c>
      <c r="N1528">
        <f>SUMIF(Erfassung3!BD:BD,L1528,Erfassung3!BG:BG)</f>
        <v>0</v>
      </c>
      <c r="O1528">
        <f t="shared" si="63"/>
        <v>0</v>
      </c>
      <c r="P1528">
        <f t="shared" si="62"/>
        <v>1</v>
      </c>
    </row>
    <row r="1529" spans="12:16" x14ac:dyDescent="0.25">
      <c r="L1529" s="264">
        <f>Member!A1529</f>
        <v>0</v>
      </c>
      <c r="M1529">
        <f>SUMIF(Erfassung3!BD:BD,L1529,Erfassung3!BW:BW)</f>
        <v>0</v>
      </c>
      <c r="N1529">
        <f>SUMIF(Erfassung3!BD:BD,L1529,Erfassung3!BG:BG)</f>
        <v>0</v>
      </c>
      <c r="O1529">
        <f t="shared" si="63"/>
        <v>0</v>
      </c>
      <c r="P1529">
        <f t="shared" si="62"/>
        <v>1</v>
      </c>
    </row>
    <row r="1530" spans="12:16" x14ac:dyDescent="0.25">
      <c r="L1530" s="264">
        <f>Member!A1530</f>
        <v>0</v>
      </c>
      <c r="M1530">
        <f>SUMIF(Erfassung3!BD:BD,L1530,Erfassung3!BW:BW)</f>
        <v>0</v>
      </c>
      <c r="N1530">
        <f>SUMIF(Erfassung3!BD:BD,L1530,Erfassung3!BG:BG)</f>
        <v>0</v>
      </c>
      <c r="O1530">
        <f t="shared" si="63"/>
        <v>0</v>
      </c>
      <c r="P1530">
        <f t="shared" si="62"/>
        <v>1</v>
      </c>
    </row>
    <row r="1531" spans="12:16" x14ac:dyDescent="0.25">
      <c r="L1531" s="264">
        <f>Member!A1531</f>
        <v>0</v>
      </c>
      <c r="M1531">
        <f>SUMIF(Erfassung3!BD:BD,L1531,Erfassung3!BW:BW)</f>
        <v>0</v>
      </c>
      <c r="N1531">
        <f>SUMIF(Erfassung3!BD:BD,L1531,Erfassung3!BG:BG)</f>
        <v>0</v>
      </c>
      <c r="O1531">
        <f t="shared" si="63"/>
        <v>0</v>
      </c>
      <c r="P1531">
        <f t="shared" si="62"/>
        <v>1</v>
      </c>
    </row>
    <row r="1532" spans="12:16" x14ac:dyDescent="0.25">
      <c r="L1532" s="264">
        <f>Member!A1532</f>
        <v>0</v>
      </c>
      <c r="M1532">
        <f>SUMIF(Erfassung3!BD:BD,L1532,Erfassung3!BW:BW)</f>
        <v>0</v>
      </c>
      <c r="N1532">
        <f>SUMIF(Erfassung3!BD:BD,L1532,Erfassung3!BG:BG)</f>
        <v>0</v>
      </c>
      <c r="O1532">
        <f t="shared" si="63"/>
        <v>0</v>
      </c>
      <c r="P1532">
        <f t="shared" si="62"/>
        <v>1</v>
      </c>
    </row>
    <row r="1533" spans="12:16" x14ac:dyDescent="0.25">
      <c r="L1533" s="264">
        <f>Member!A1533</f>
        <v>0</v>
      </c>
      <c r="M1533">
        <f>SUMIF(Erfassung3!BD:BD,L1533,Erfassung3!BW:BW)</f>
        <v>0</v>
      </c>
      <c r="N1533">
        <f>SUMIF(Erfassung3!BD:BD,L1533,Erfassung3!BG:BG)</f>
        <v>0</v>
      </c>
      <c r="O1533">
        <f t="shared" si="63"/>
        <v>0</v>
      </c>
      <c r="P1533">
        <f t="shared" si="62"/>
        <v>1</v>
      </c>
    </row>
    <row r="1534" spans="12:16" x14ac:dyDescent="0.25">
      <c r="L1534" s="264">
        <f>Member!A1534</f>
        <v>0</v>
      </c>
      <c r="M1534">
        <f>SUMIF(Erfassung3!BD:BD,L1534,Erfassung3!BW:BW)</f>
        <v>0</v>
      </c>
      <c r="N1534">
        <f>SUMIF(Erfassung3!BD:BD,L1534,Erfassung3!BG:BG)</f>
        <v>0</v>
      </c>
      <c r="O1534">
        <f t="shared" si="63"/>
        <v>0</v>
      </c>
      <c r="P1534">
        <f t="shared" si="62"/>
        <v>1</v>
      </c>
    </row>
    <row r="1535" spans="12:16" x14ac:dyDescent="0.25">
      <c r="L1535" s="264">
        <f>Member!A1535</f>
        <v>0</v>
      </c>
      <c r="M1535">
        <f>SUMIF(Erfassung3!BD:BD,L1535,Erfassung3!BW:BW)</f>
        <v>0</v>
      </c>
      <c r="N1535">
        <f>SUMIF(Erfassung3!BD:BD,L1535,Erfassung3!BG:BG)</f>
        <v>0</v>
      </c>
      <c r="O1535">
        <f t="shared" si="63"/>
        <v>0</v>
      </c>
      <c r="P1535">
        <f t="shared" si="62"/>
        <v>1</v>
      </c>
    </row>
    <row r="1536" spans="12:16" x14ac:dyDescent="0.25">
      <c r="L1536" s="264">
        <f>Member!A1536</f>
        <v>0</v>
      </c>
      <c r="M1536">
        <f>SUMIF(Erfassung3!BD:BD,L1536,Erfassung3!BW:BW)</f>
        <v>0</v>
      </c>
      <c r="N1536">
        <f>SUMIF(Erfassung3!BD:BD,L1536,Erfassung3!BG:BG)</f>
        <v>0</v>
      </c>
      <c r="O1536">
        <f t="shared" si="63"/>
        <v>0</v>
      </c>
      <c r="P1536">
        <f t="shared" si="62"/>
        <v>1</v>
      </c>
    </row>
    <row r="1537" spans="12:16" x14ac:dyDescent="0.25">
      <c r="L1537" s="264">
        <f>Member!A1537</f>
        <v>0</v>
      </c>
      <c r="M1537">
        <f>SUMIF(Erfassung3!BD:BD,L1537,Erfassung3!BW:BW)</f>
        <v>0</v>
      </c>
      <c r="N1537">
        <f>SUMIF(Erfassung3!BD:BD,L1537,Erfassung3!BG:BG)</f>
        <v>0</v>
      </c>
      <c r="O1537">
        <f t="shared" si="63"/>
        <v>0</v>
      </c>
      <c r="P1537">
        <f t="shared" si="62"/>
        <v>1</v>
      </c>
    </row>
    <row r="1538" spans="12:16" x14ac:dyDescent="0.25">
      <c r="L1538" s="264">
        <f>Member!A1538</f>
        <v>0</v>
      </c>
      <c r="M1538">
        <f>SUMIF(Erfassung3!BD:BD,L1538,Erfassung3!BW:BW)</f>
        <v>0</v>
      </c>
      <c r="N1538">
        <f>SUMIF(Erfassung3!BD:BD,L1538,Erfassung3!BG:BG)</f>
        <v>0</v>
      </c>
      <c r="O1538">
        <f t="shared" si="63"/>
        <v>0</v>
      </c>
      <c r="P1538">
        <f t="shared" ref="P1538:P1601" si="64">RANK(O1538,O:O)</f>
        <v>1</v>
      </c>
    </row>
    <row r="1539" spans="12:16" x14ac:dyDescent="0.25">
      <c r="L1539" s="264">
        <f>Member!A1539</f>
        <v>0</v>
      </c>
      <c r="M1539">
        <f>SUMIF(Erfassung3!BD:BD,L1539,Erfassung3!BW:BW)</f>
        <v>0</v>
      </c>
      <c r="N1539">
        <f>SUMIF(Erfassung3!BD:BD,L1539,Erfassung3!BG:BG)</f>
        <v>0</v>
      </c>
      <c r="O1539">
        <f t="shared" ref="O1539:O1602" si="65">IF(N1539=0,0,M1539/N1539-ROW()/1000000000)</f>
        <v>0</v>
      </c>
      <c r="P1539">
        <f t="shared" si="64"/>
        <v>1</v>
      </c>
    </row>
    <row r="1540" spans="12:16" x14ac:dyDescent="0.25">
      <c r="L1540" s="264">
        <f>Member!A1540</f>
        <v>0</v>
      </c>
      <c r="M1540">
        <f>SUMIF(Erfassung3!BD:BD,L1540,Erfassung3!BW:BW)</f>
        <v>0</v>
      </c>
      <c r="N1540">
        <f>SUMIF(Erfassung3!BD:BD,L1540,Erfassung3!BG:BG)</f>
        <v>0</v>
      </c>
      <c r="O1540">
        <f t="shared" si="65"/>
        <v>0</v>
      </c>
      <c r="P1540">
        <f t="shared" si="64"/>
        <v>1</v>
      </c>
    </row>
    <row r="1541" spans="12:16" x14ac:dyDescent="0.25">
      <c r="L1541" s="264">
        <f>Member!A1541</f>
        <v>0</v>
      </c>
      <c r="M1541">
        <f>SUMIF(Erfassung3!BD:BD,L1541,Erfassung3!BW:BW)</f>
        <v>0</v>
      </c>
      <c r="N1541">
        <f>SUMIF(Erfassung3!BD:BD,L1541,Erfassung3!BG:BG)</f>
        <v>0</v>
      </c>
      <c r="O1541">
        <f t="shared" si="65"/>
        <v>0</v>
      </c>
      <c r="P1541">
        <f t="shared" si="64"/>
        <v>1</v>
      </c>
    </row>
    <row r="1542" spans="12:16" x14ac:dyDescent="0.25">
      <c r="L1542" s="264">
        <f>Member!A1542</f>
        <v>0</v>
      </c>
      <c r="M1542">
        <f>SUMIF(Erfassung3!BD:BD,L1542,Erfassung3!BW:BW)</f>
        <v>0</v>
      </c>
      <c r="N1542">
        <f>SUMIF(Erfassung3!BD:BD,L1542,Erfassung3!BG:BG)</f>
        <v>0</v>
      </c>
      <c r="O1542">
        <f t="shared" si="65"/>
        <v>0</v>
      </c>
      <c r="P1542">
        <f t="shared" si="64"/>
        <v>1</v>
      </c>
    </row>
    <row r="1543" spans="12:16" x14ac:dyDescent="0.25">
      <c r="L1543" s="264">
        <f>Member!A1543</f>
        <v>0</v>
      </c>
      <c r="M1543">
        <f>SUMIF(Erfassung3!BD:BD,L1543,Erfassung3!BW:BW)</f>
        <v>0</v>
      </c>
      <c r="N1543">
        <f>SUMIF(Erfassung3!BD:BD,L1543,Erfassung3!BG:BG)</f>
        <v>0</v>
      </c>
      <c r="O1543">
        <f t="shared" si="65"/>
        <v>0</v>
      </c>
      <c r="P1543">
        <f t="shared" si="64"/>
        <v>1</v>
      </c>
    </row>
    <row r="1544" spans="12:16" x14ac:dyDescent="0.25">
      <c r="L1544" s="264">
        <f>Member!A1544</f>
        <v>0</v>
      </c>
      <c r="M1544">
        <f>SUMIF(Erfassung3!BD:BD,L1544,Erfassung3!BW:BW)</f>
        <v>0</v>
      </c>
      <c r="N1544">
        <f>SUMIF(Erfassung3!BD:BD,L1544,Erfassung3!BG:BG)</f>
        <v>0</v>
      </c>
      <c r="O1544">
        <f t="shared" si="65"/>
        <v>0</v>
      </c>
      <c r="P1544">
        <f t="shared" si="64"/>
        <v>1</v>
      </c>
    </row>
    <row r="1545" spans="12:16" x14ac:dyDescent="0.25">
      <c r="L1545" s="264">
        <f>Member!A1545</f>
        <v>0</v>
      </c>
      <c r="M1545">
        <f>SUMIF(Erfassung3!BD:BD,L1545,Erfassung3!BW:BW)</f>
        <v>0</v>
      </c>
      <c r="N1545">
        <f>SUMIF(Erfassung3!BD:BD,L1545,Erfassung3!BG:BG)</f>
        <v>0</v>
      </c>
      <c r="O1545">
        <f t="shared" si="65"/>
        <v>0</v>
      </c>
      <c r="P1545">
        <f t="shared" si="64"/>
        <v>1</v>
      </c>
    </row>
    <row r="1546" spans="12:16" x14ac:dyDescent="0.25">
      <c r="L1546" s="264">
        <f>Member!A1546</f>
        <v>0</v>
      </c>
      <c r="M1546">
        <f>SUMIF(Erfassung3!BD:BD,L1546,Erfassung3!BW:BW)</f>
        <v>0</v>
      </c>
      <c r="N1546">
        <f>SUMIF(Erfassung3!BD:BD,L1546,Erfassung3!BG:BG)</f>
        <v>0</v>
      </c>
      <c r="O1546">
        <f t="shared" si="65"/>
        <v>0</v>
      </c>
      <c r="P1546">
        <f t="shared" si="64"/>
        <v>1</v>
      </c>
    </row>
    <row r="1547" spans="12:16" x14ac:dyDescent="0.25">
      <c r="L1547" s="264">
        <f>Member!A1547</f>
        <v>0</v>
      </c>
      <c r="M1547">
        <f>SUMIF(Erfassung3!BD:BD,L1547,Erfassung3!BW:BW)</f>
        <v>0</v>
      </c>
      <c r="N1547">
        <f>SUMIF(Erfassung3!BD:BD,L1547,Erfassung3!BG:BG)</f>
        <v>0</v>
      </c>
      <c r="O1547">
        <f t="shared" si="65"/>
        <v>0</v>
      </c>
      <c r="P1547">
        <f t="shared" si="64"/>
        <v>1</v>
      </c>
    </row>
    <row r="1548" spans="12:16" x14ac:dyDescent="0.25">
      <c r="L1548" s="264">
        <f>Member!A1548</f>
        <v>0</v>
      </c>
      <c r="M1548">
        <f>SUMIF(Erfassung3!BD:BD,L1548,Erfassung3!BW:BW)</f>
        <v>0</v>
      </c>
      <c r="N1548">
        <f>SUMIF(Erfassung3!BD:BD,L1548,Erfassung3!BG:BG)</f>
        <v>0</v>
      </c>
      <c r="O1548">
        <f t="shared" si="65"/>
        <v>0</v>
      </c>
      <c r="P1548">
        <f t="shared" si="64"/>
        <v>1</v>
      </c>
    </row>
    <row r="1549" spans="12:16" x14ac:dyDescent="0.25">
      <c r="L1549" s="264">
        <f>Member!A1549</f>
        <v>0</v>
      </c>
      <c r="M1549">
        <f>SUMIF(Erfassung3!BD:BD,L1549,Erfassung3!BW:BW)</f>
        <v>0</v>
      </c>
      <c r="N1549">
        <f>SUMIF(Erfassung3!BD:BD,L1549,Erfassung3!BG:BG)</f>
        <v>0</v>
      </c>
      <c r="O1549">
        <f t="shared" si="65"/>
        <v>0</v>
      </c>
      <c r="P1549">
        <f t="shared" si="64"/>
        <v>1</v>
      </c>
    </row>
    <row r="1550" spans="12:16" x14ac:dyDescent="0.25">
      <c r="L1550" s="264">
        <f>Member!A1550</f>
        <v>0</v>
      </c>
      <c r="M1550">
        <f>SUMIF(Erfassung3!BD:BD,L1550,Erfassung3!BW:BW)</f>
        <v>0</v>
      </c>
      <c r="N1550">
        <f>SUMIF(Erfassung3!BD:BD,L1550,Erfassung3!BG:BG)</f>
        <v>0</v>
      </c>
      <c r="O1550">
        <f t="shared" si="65"/>
        <v>0</v>
      </c>
      <c r="P1550">
        <f t="shared" si="64"/>
        <v>1</v>
      </c>
    </row>
    <row r="1551" spans="12:16" x14ac:dyDescent="0.25">
      <c r="L1551" s="264">
        <f>Member!A1551</f>
        <v>0</v>
      </c>
      <c r="M1551">
        <f>SUMIF(Erfassung3!BD:BD,L1551,Erfassung3!BW:BW)</f>
        <v>0</v>
      </c>
      <c r="N1551">
        <f>SUMIF(Erfassung3!BD:BD,L1551,Erfassung3!BG:BG)</f>
        <v>0</v>
      </c>
      <c r="O1551">
        <f t="shared" si="65"/>
        <v>0</v>
      </c>
      <c r="P1551">
        <f t="shared" si="64"/>
        <v>1</v>
      </c>
    </row>
    <row r="1552" spans="12:16" x14ac:dyDescent="0.25">
      <c r="L1552" s="264">
        <f>Member!A1552</f>
        <v>0</v>
      </c>
      <c r="M1552">
        <f>SUMIF(Erfassung3!BD:BD,L1552,Erfassung3!BW:BW)</f>
        <v>0</v>
      </c>
      <c r="N1552">
        <f>SUMIF(Erfassung3!BD:BD,L1552,Erfassung3!BG:BG)</f>
        <v>0</v>
      </c>
      <c r="O1552">
        <f t="shared" si="65"/>
        <v>0</v>
      </c>
      <c r="P1552">
        <f t="shared" si="64"/>
        <v>1</v>
      </c>
    </row>
    <row r="1553" spans="12:16" x14ac:dyDescent="0.25">
      <c r="L1553" s="264">
        <f>Member!A1553</f>
        <v>0</v>
      </c>
      <c r="M1553">
        <f>SUMIF(Erfassung3!BD:BD,L1553,Erfassung3!BW:BW)</f>
        <v>0</v>
      </c>
      <c r="N1553">
        <f>SUMIF(Erfassung3!BD:BD,L1553,Erfassung3!BG:BG)</f>
        <v>0</v>
      </c>
      <c r="O1553">
        <f t="shared" si="65"/>
        <v>0</v>
      </c>
      <c r="P1553">
        <f t="shared" si="64"/>
        <v>1</v>
      </c>
    </row>
    <row r="1554" spans="12:16" x14ac:dyDescent="0.25">
      <c r="L1554" s="264">
        <f>Member!A1554</f>
        <v>0</v>
      </c>
      <c r="M1554">
        <f>SUMIF(Erfassung3!BD:BD,L1554,Erfassung3!BW:BW)</f>
        <v>0</v>
      </c>
      <c r="N1554">
        <f>SUMIF(Erfassung3!BD:BD,L1554,Erfassung3!BG:BG)</f>
        <v>0</v>
      </c>
      <c r="O1554">
        <f t="shared" si="65"/>
        <v>0</v>
      </c>
      <c r="P1554">
        <f t="shared" si="64"/>
        <v>1</v>
      </c>
    </row>
    <row r="1555" spans="12:16" x14ac:dyDescent="0.25">
      <c r="L1555" s="264">
        <f>Member!A1555</f>
        <v>0</v>
      </c>
      <c r="M1555">
        <f>SUMIF(Erfassung3!BD:BD,L1555,Erfassung3!BW:BW)</f>
        <v>0</v>
      </c>
      <c r="N1555">
        <f>SUMIF(Erfassung3!BD:BD,L1555,Erfassung3!BG:BG)</f>
        <v>0</v>
      </c>
      <c r="O1555">
        <f t="shared" si="65"/>
        <v>0</v>
      </c>
      <c r="P1555">
        <f t="shared" si="64"/>
        <v>1</v>
      </c>
    </row>
    <row r="1556" spans="12:16" x14ac:dyDescent="0.25">
      <c r="L1556" s="264">
        <f>Member!A1556</f>
        <v>0</v>
      </c>
      <c r="M1556">
        <f>SUMIF(Erfassung3!BD:BD,L1556,Erfassung3!BW:BW)</f>
        <v>0</v>
      </c>
      <c r="N1556">
        <f>SUMIF(Erfassung3!BD:BD,L1556,Erfassung3!BG:BG)</f>
        <v>0</v>
      </c>
      <c r="O1556">
        <f t="shared" si="65"/>
        <v>0</v>
      </c>
      <c r="P1556">
        <f t="shared" si="64"/>
        <v>1</v>
      </c>
    </row>
    <row r="1557" spans="12:16" x14ac:dyDescent="0.25">
      <c r="L1557" s="264">
        <f>Member!A1557</f>
        <v>0</v>
      </c>
      <c r="M1557">
        <f>SUMIF(Erfassung3!BD:BD,L1557,Erfassung3!BW:BW)</f>
        <v>0</v>
      </c>
      <c r="N1557">
        <f>SUMIF(Erfassung3!BD:BD,L1557,Erfassung3!BG:BG)</f>
        <v>0</v>
      </c>
      <c r="O1557">
        <f t="shared" si="65"/>
        <v>0</v>
      </c>
      <c r="P1557">
        <f t="shared" si="64"/>
        <v>1</v>
      </c>
    </row>
    <row r="1558" spans="12:16" x14ac:dyDescent="0.25">
      <c r="L1558" s="264">
        <f>Member!A1558</f>
        <v>0</v>
      </c>
      <c r="M1558">
        <f>SUMIF(Erfassung3!BD:BD,L1558,Erfassung3!BW:BW)</f>
        <v>0</v>
      </c>
      <c r="N1558">
        <f>SUMIF(Erfassung3!BD:BD,L1558,Erfassung3!BG:BG)</f>
        <v>0</v>
      </c>
      <c r="O1558">
        <f t="shared" si="65"/>
        <v>0</v>
      </c>
      <c r="P1558">
        <f t="shared" si="64"/>
        <v>1</v>
      </c>
    </row>
    <row r="1559" spans="12:16" x14ac:dyDescent="0.25">
      <c r="L1559" s="264">
        <f>Member!A1559</f>
        <v>0</v>
      </c>
      <c r="M1559">
        <f>SUMIF(Erfassung3!BD:BD,L1559,Erfassung3!BW:BW)</f>
        <v>0</v>
      </c>
      <c r="N1559">
        <f>SUMIF(Erfassung3!BD:BD,L1559,Erfassung3!BG:BG)</f>
        <v>0</v>
      </c>
      <c r="O1559">
        <f t="shared" si="65"/>
        <v>0</v>
      </c>
      <c r="P1559">
        <f t="shared" si="64"/>
        <v>1</v>
      </c>
    </row>
    <row r="1560" spans="12:16" x14ac:dyDescent="0.25">
      <c r="L1560" s="264">
        <f>Member!A1560</f>
        <v>0</v>
      </c>
      <c r="M1560">
        <f>SUMIF(Erfassung3!BD:BD,L1560,Erfassung3!BW:BW)</f>
        <v>0</v>
      </c>
      <c r="N1560">
        <f>SUMIF(Erfassung3!BD:BD,L1560,Erfassung3!BG:BG)</f>
        <v>0</v>
      </c>
      <c r="O1560">
        <f t="shared" si="65"/>
        <v>0</v>
      </c>
      <c r="P1560">
        <f t="shared" si="64"/>
        <v>1</v>
      </c>
    </row>
    <row r="1561" spans="12:16" x14ac:dyDescent="0.25">
      <c r="L1561" s="264">
        <f>Member!A1561</f>
        <v>0</v>
      </c>
      <c r="M1561">
        <f>SUMIF(Erfassung3!BD:BD,L1561,Erfassung3!BW:BW)</f>
        <v>0</v>
      </c>
      <c r="N1561">
        <f>SUMIF(Erfassung3!BD:BD,L1561,Erfassung3!BG:BG)</f>
        <v>0</v>
      </c>
      <c r="O1561">
        <f t="shared" si="65"/>
        <v>0</v>
      </c>
      <c r="P1561">
        <f t="shared" si="64"/>
        <v>1</v>
      </c>
    </row>
    <row r="1562" spans="12:16" x14ac:dyDescent="0.25">
      <c r="L1562" s="264">
        <f>Member!A1562</f>
        <v>0</v>
      </c>
      <c r="M1562">
        <f>SUMIF(Erfassung3!BD:BD,L1562,Erfassung3!BW:BW)</f>
        <v>0</v>
      </c>
      <c r="N1562">
        <f>SUMIF(Erfassung3!BD:BD,L1562,Erfassung3!BG:BG)</f>
        <v>0</v>
      </c>
      <c r="O1562">
        <f t="shared" si="65"/>
        <v>0</v>
      </c>
      <c r="P1562">
        <f t="shared" si="64"/>
        <v>1</v>
      </c>
    </row>
    <row r="1563" spans="12:16" x14ac:dyDescent="0.25">
      <c r="L1563" s="264">
        <f>Member!A1563</f>
        <v>0</v>
      </c>
      <c r="M1563">
        <f>SUMIF(Erfassung3!BD:BD,L1563,Erfassung3!BW:BW)</f>
        <v>0</v>
      </c>
      <c r="N1563">
        <f>SUMIF(Erfassung3!BD:BD,L1563,Erfassung3!BG:BG)</f>
        <v>0</v>
      </c>
      <c r="O1563">
        <f t="shared" si="65"/>
        <v>0</v>
      </c>
      <c r="P1563">
        <f t="shared" si="64"/>
        <v>1</v>
      </c>
    </row>
    <row r="1564" spans="12:16" x14ac:dyDescent="0.25">
      <c r="L1564" s="264">
        <f>Member!A1564</f>
        <v>0</v>
      </c>
      <c r="M1564">
        <f>SUMIF(Erfassung3!BD:BD,L1564,Erfassung3!BW:BW)</f>
        <v>0</v>
      </c>
      <c r="N1564">
        <f>SUMIF(Erfassung3!BD:BD,L1564,Erfassung3!BG:BG)</f>
        <v>0</v>
      </c>
      <c r="O1564">
        <f t="shared" si="65"/>
        <v>0</v>
      </c>
      <c r="P1564">
        <f t="shared" si="64"/>
        <v>1</v>
      </c>
    </row>
    <row r="1565" spans="12:16" x14ac:dyDescent="0.25">
      <c r="L1565" s="264">
        <f>Member!A1565</f>
        <v>0</v>
      </c>
      <c r="M1565">
        <f>SUMIF(Erfassung3!BD:BD,L1565,Erfassung3!BW:BW)</f>
        <v>0</v>
      </c>
      <c r="N1565">
        <f>SUMIF(Erfassung3!BD:BD,L1565,Erfassung3!BG:BG)</f>
        <v>0</v>
      </c>
      <c r="O1565">
        <f t="shared" si="65"/>
        <v>0</v>
      </c>
      <c r="P1565">
        <f t="shared" si="64"/>
        <v>1</v>
      </c>
    </row>
    <row r="1566" spans="12:16" x14ac:dyDescent="0.25">
      <c r="L1566" s="264">
        <f>Member!A1566</f>
        <v>0</v>
      </c>
      <c r="M1566">
        <f>SUMIF(Erfassung3!BD:BD,L1566,Erfassung3!BW:BW)</f>
        <v>0</v>
      </c>
      <c r="N1566">
        <f>SUMIF(Erfassung3!BD:BD,L1566,Erfassung3!BG:BG)</f>
        <v>0</v>
      </c>
      <c r="O1566">
        <f t="shared" si="65"/>
        <v>0</v>
      </c>
      <c r="P1566">
        <f t="shared" si="64"/>
        <v>1</v>
      </c>
    </row>
    <row r="1567" spans="12:16" x14ac:dyDescent="0.25">
      <c r="L1567" s="264">
        <f>Member!A1567</f>
        <v>0</v>
      </c>
      <c r="M1567">
        <f>SUMIF(Erfassung3!BD:BD,L1567,Erfassung3!BW:BW)</f>
        <v>0</v>
      </c>
      <c r="N1567">
        <f>SUMIF(Erfassung3!BD:BD,L1567,Erfassung3!BG:BG)</f>
        <v>0</v>
      </c>
      <c r="O1567">
        <f t="shared" si="65"/>
        <v>0</v>
      </c>
      <c r="P1567">
        <f t="shared" si="64"/>
        <v>1</v>
      </c>
    </row>
    <row r="1568" spans="12:16" x14ac:dyDescent="0.25">
      <c r="L1568" s="264">
        <f>Member!A1568</f>
        <v>0</v>
      </c>
      <c r="M1568">
        <f>SUMIF(Erfassung3!BD:BD,L1568,Erfassung3!BW:BW)</f>
        <v>0</v>
      </c>
      <c r="N1568">
        <f>SUMIF(Erfassung3!BD:BD,L1568,Erfassung3!BG:BG)</f>
        <v>0</v>
      </c>
      <c r="O1568">
        <f t="shared" si="65"/>
        <v>0</v>
      </c>
      <c r="P1568">
        <f t="shared" si="64"/>
        <v>1</v>
      </c>
    </row>
    <row r="1569" spans="12:16" x14ac:dyDescent="0.25">
      <c r="L1569" s="264">
        <f>Member!A1569</f>
        <v>0</v>
      </c>
      <c r="M1569">
        <f>SUMIF(Erfassung3!BD:BD,L1569,Erfassung3!BW:BW)</f>
        <v>0</v>
      </c>
      <c r="N1569">
        <f>SUMIF(Erfassung3!BD:BD,L1569,Erfassung3!BG:BG)</f>
        <v>0</v>
      </c>
      <c r="O1569">
        <f t="shared" si="65"/>
        <v>0</v>
      </c>
      <c r="P1569">
        <f t="shared" si="64"/>
        <v>1</v>
      </c>
    </row>
    <row r="1570" spans="12:16" x14ac:dyDescent="0.25">
      <c r="L1570" s="264">
        <f>Member!A1570</f>
        <v>0</v>
      </c>
      <c r="M1570">
        <f>SUMIF(Erfassung3!BD:BD,L1570,Erfassung3!BW:BW)</f>
        <v>0</v>
      </c>
      <c r="N1570">
        <f>SUMIF(Erfassung3!BD:BD,L1570,Erfassung3!BG:BG)</f>
        <v>0</v>
      </c>
      <c r="O1570">
        <f t="shared" si="65"/>
        <v>0</v>
      </c>
      <c r="P1570">
        <f t="shared" si="64"/>
        <v>1</v>
      </c>
    </row>
    <row r="1571" spans="12:16" x14ac:dyDescent="0.25">
      <c r="L1571" s="264">
        <f>Member!A1571</f>
        <v>0</v>
      </c>
      <c r="M1571">
        <f>SUMIF(Erfassung3!BD:BD,L1571,Erfassung3!BW:BW)</f>
        <v>0</v>
      </c>
      <c r="N1571">
        <f>SUMIF(Erfassung3!BD:BD,L1571,Erfassung3!BG:BG)</f>
        <v>0</v>
      </c>
      <c r="O1571">
        <f t="shared" si="65"/>
        <v>0</v>
      </c>
      <c r="P1571">
        <f t="shared" si="64"/>
        <v>1</v>
      </c>
    </row>
    <row r="1572" spans="12:16" x14ac:dyDescent="0.25">
      <c r="L1572" s="264">
        <f>Member!A1572</f>
        <v>0</v>
      </c>
      <c r="M1572">
        <f>SUMIF(Erfassung3!BD:BD,L1572,Erfassung3!BW:BW)</f>
        <v>0</v>
      </c>
      <c r="N1572">
        <f>SUMIF(Erfassung3!BD:BD,L1572,Erfassung3!BG:BG)</f>
        <v>0</v>
      </c>
      <c r="O1572">
        <f t="shared" si="65"/>
        <v>0</v>
      </c>
      <c r="P1572">
        <f t="shared" si="64"/>
        <v>1</v>
      </c>
    </row>
    <row r="1573" spans="12:16" x14ac:dyDescent="0.25">
      <c r="L1573" s="264">
        <f>Member!A1573</f>
        <v>0</v>
      </c>
      <c r="M1573">
        <f>SUMIF(Erfassung3!BD:BD,L1573,Erfassung3!BW:BW)</f>
        <v>0</v>
      </c>
      <c r="N1573">
        <f>SUMIF(Erfassung3!BD:BD,L1573,Erfassung3!BG:BG)</f>
        <v>0</v>
      </c>
      <c r="O1573">
        <f t="shared" si="65"/>
        <v>0</v>
      </c>
      <c r="P1573">
        <f t="shared" si="64"/>
        <v>1</v>
      </c>
    </row>
    <row r="1574" spans="12:16" x14ac:dyDescent="0.25">
      <c r="L1574" s="264">
        <f>Member!A1574</f>
        <v>0</v>
      </c>
      <c r="M1574">
        <f>SUMIF(Erfassung3!BD:BD,L1574,Erfassung3!BW:BW)</f>
        <v>0</v>
      </c>
      <c r="N1574">
        <f>SUMIF(Erfassung3!BD:BD,L1574,Erfassung3!BG:BG)</f>
        <v>0</v>
      </c>
      <c r="O1574">
        <f t="shared" si="65"/>
        <v>0</v>
      </c>
      <c r="P1574">
        <f t="shared" si="64"/>
        <v>1</v>
      </c>
    </row>
    <row r="1575" spans="12:16" x14ac:dyDescent="0.25">
      <c r="L1575" s="264">
        <f>Member!A1575</f>
        <v>0</v>
      </c>
      <c r="M1575">
        <f>SUMIF(Erfassung3!BD:BD,L1575,Erfassung3!BW:BW)</f>
        <v>0</v>
      </c>
      <c r="N1575">
        <f>SUMIF(Erfassung3!BD:BD,L1575,Erfassung3!BG:BG)</f>
        <v>0</v>
      </c>
      <c r="O1575">
        <f t="shared" si="65"/>
        <v>0</v>
      </c>
      <c r="P1575">
        <f t="shared" si="64"/>
        <v>1</v>
      </c>
    </row>
    <row r="1576" spans="12:16" x14ac:dyDescent="0.25">
      <c r="L1576" s="264">
        <f>Member!A1576</f>
        <v>0</v>
      </c>
      <c r="M1576">
        <f>SUMIF(Erfassung3!BD:BD,L1576,Erfassung3!BW:BW)</f>
        <v>0</v>
      </c>
      <c r="N1576">
        <f>SUMIF(Erfassung3!BD:BD,L1576,Erfassung3!BG:BG)</f>
        <v>0</v>
      </c>
      <c r="O1576">
        <f t="shared" si="65"/>
        <v>0</v>
      </c>
      <c r="P1576">
        <f t="shared" si="64"/>
        <v>1</v>
      </c>
    </row>
    <row r="1577" spans="12:16" x14ac:dyDescent="0.25">
      <c r="L1577" s="264">
        <f>Member!A1577</f>
        <v>0</v>
      </c>
      <c r="M1577">
        <f>SUMIF(Erfassung3!BD:BD,L1577,Erfassung3!BW:BW)</f>
        <v>0</v>
      </c>
      <c r="N1577">
        <f>SUMIF(Erfassung3!BD:BD,L1577,Erfassung3!BG:BG)</f>
        <v>0</v>
      </c>
      <c r="O1577">
        <f t="shared" si="65"/>
        <v>0</v>
      </c>
      <c r="P1577">
        <f t="shared" si="64"/>
        <v>1</v>
      </c>
    </row>
    <row r="1578" spans="12:16" x14ac:dyDescent="0.25">
      <c r="L1578" s="264">
        <f>Member!A1578</f>
        <v>0</v>
      </c>
      <c r="M1578">
        <f>SUMIF(Erfassung3!BD:BD,L1578,Erfassung3!BW:BW)</f>
        <v>0</v>
      </c>
      <c r="N1578">
        <f>SUMIF(Erfassung3!BD:BD,L1578,Erfassung3!BG:BG)</f>
        <v>0</v>
      </c>
      <c r="O1578">
        <f t="shared" si="65"/>
        <v>0</v>
      </c>
      <c r="P1578">
        <f t="shared" si="64"/>
        <v>1</v>
      </c>
    </row>
    <row r="1579" spans="12:16" x14ac:dyDescent="0.25">
      <c r="L1579" s="264">
        <f>Member!A1579</f>
        <v>0</v>
      </c>
      <c r="M1579">
        <f>SUMIF(Erfassung3!BD:BD,L1579,Erfassung3!BW:BW)</f>
        <v>0</v>
      </c>
      <c r="N1579">
        <f>SUMIF(Erfassung3!BD:BD,L1579,Erfassung3!BG:BG)</f>
        <v>0</v>
      </c>
      <c r="O1579">
        <f t="shared" si="65"/>
        <v>0</v>
      </c>
      <c r="P1579">
        <f t="shared" si="64"/>
        <v>1</v>
      </c>
    </row>
    <row r="1580" spans="12:16" x14ac:dyDescent="0.25">
      <c r="L1580" s="264">
        <f>Member!A1580</f>
        <v>0</v>
      </c>
      <c r="M1580">
        <f>SUMIF(Erfassung3!BD:BD,L1580,Erfassung3!BW:BW)</f>
        <v>0</v>
      </c>
      <c r="N1580">
        <f>SUMIF(Erfassung3!BD:BD,L1580,Erfassung3!BG:BG)</f>
        <v>0</v>
      </c>
      <c r="O1580">
        <f t="shared" si="65"/>
        <v>0</v>
      </c>
      <c r="P1580">
        <f t="shared" si="64"/>
        <v>1</v>
      </c>
    </row>
    <row r="1581" spans="12:16" x14ac:dyDescent="0.25">
      <c r="L1581" s="264">
        <f>Member!A1581</f>
        <v>0</v>
      </c>
      <c r="M1581">
        <f>SUMIF(Erfassung3!BD:BD,L1581,Erfassung3!BW:BW)</f>
        <v>0</v>
      </c>
      <c r="N1581">
        <f>SUMIF(Erfassung3!BD:BD,L1581,Erfassung3!BG:BG)</f>
        <v>0</v>
      </c>
      <c r="O1581">
        <f t="shared" si="65"/>
        <v>0</v>
      </c>
      <c r="P1581">
        <f t="shared" si="64"/>
        <v>1</v>
      </c>
    </row>
    <row r="1582" spans="12:16" x14ac:dyDescent="0.25">
      <c r="L1582" s="264">
        <f>Member!A1582</f>
        <v>0</v>
      </c>
      <c r="M1582">
        <f>SUMIF(Erfassung3!BD:BD,L1582,Erfassung3!BW:BW)</f>
        <v>0</v>
      </c>
      <c r="N1582">
        <f>SUMIF(Erfassung3!BD:BD,L1582,Erfassung3!BG:BG)</f>
        <v>0</v>
      </c>
      <c r="O1582">
        <f t="shared" si="65"/>
        <v>0</v>
      </c>
      <c r="P1582">
        <f t="shared" si="64"/>
        <v>1</v>
      </c>
    </row>
    <row r="1583" spans="12:16" x14ac:dyDescent="0.25">
      <c r="L1583" s="264">
        <f>Member!A1583</f>
        <v>0</v>
      </c>
      <c r="M1583">
        <f>SUMIF(Erfassung3!BD:BD,L1583,Erfassung3!BW:BW)</f>
        <v>0</v>
      </c>
      <c r="N1583">
        <f>SUMIF(Erfassung3!BD:BD,L1583,Erfassung3!BG:BG)</f>
        <v>0</v>
      </c>
      <c r="O1583">
        <f t="shared" si="65"/>
        <v>0</v>
      </c>
      <c r="P1583">
        <f t="shared" si="64"/>
        <v>1</v>
      </c>
    </row>
    <row r="1584" spans="12:16" x14ac:dyDescent="0.25">
      <c r="L1584" s="264">
        <f>Member!A1584</f>
        <v>0</v>
      </c>
      <c r="M1584">
        <f>SUMIF(Erfassung3!BD:BD,L1584,Erfassung3!BW:BW)</f>
        <v>0</v>
      </c>
      <c r="N1584">
        <f>SUMIF(Erfassung3!BD:BD,L1584,Erfassung3!BG:BG)</f>
        <v>0</v>
      </c>
      <c r="O1584">
        <f t="shared" si="65"/>
        <v>0</v>
      </c>
      <c r="P1584">
        <f t="shared" si="64"/>
        <v>1</v>
      </c>
    </row>
    <row r="1585" spans="12:16" x14ac:dyDescent="0.25">
      <c r="L1585" s="264">
        <f>Member!A1585</f>
        <v>0</v>
      </c>
      <c r="M1585">
        <f>SUMIF(Erfassung3!BD:BD,L1585,Erfassung3!BW:BW)</f>
        <v>0</v>
      </c>
      <c r="N1585">
        <f>SUMIF(Erfassung3!BD:BD,L1585,Erfassung3!BG:BG)</f>
        <v>0</v>
      </c>
      <c r="O1585">
        <f t="shared" si="65"/>
        <v>0</v>
      </c>
      <c r="P1585">
        <f t="shared" si="64"/>
        <v>1</v>
      </c>
    </row>
    <row r="1586" spans="12:16" x14ac:dyDescent="0.25">
      <c r="L1586" s="264">
        <f>Member!A1586</f>
        <v>0</v>
      </c>
      <c r="M1586">
        <f>SUMIF(Erfassung3!BD:BD,L1586,Erfassung3!BW:BW)</f>
        <v>0</v>
      </c>
      <c r="N1586">
        <f>SUMIF(Erfassung3!BD:BD,L1586,Erfassung3!BG:BG)</f>
        <v>0</v>
      </c>
      <c r="O1586">
        <f t="shared" si="65"/>
        <v>0</v>
      </c>
      <c r="P1586">
        <f t="shared" si="64"/>
        <v>1</v>
      </c>
    </row>
    <row r="1587" spans="12:16" x14ac:dyDescent="0.25">
      <c r="L1587" s="264">
        <f>Member!A1587</f>
        <v>0</v>
      </c>
      <c r="M1587">
        <f>SUMIF(Erfassung3!BD:BD,L1587,Erfassung3!BW:BW)</f>
        <v>0</v>
      </c>
      <c r="N1587">
        <f>SUMIF(Erfassung3!BD:BD,L1587,Erfassung3!BG:BG)</f>
        <v>0</v>
      </c>
      <c r="O1587">
        <f t="shared" si="65"/>
        <v>0</v>
      </c>
      <c r="P1587">
        <f t="shared" si="64"/>
        <v>1</v>
      </c>
    </row>
    <row r="1588" spans="12:16" x14ac:dyDescent="0.25">
      <c r="L1588" s="264">
        <f>Member!A1588</f>
        <v>0</v>
      </c>
      <c r="M1588">
        <f>SUMIF(Erfassung3!BD:BD,L1588,Erfassung3!BW:BW)</f>
        <v>0</v>
      </c>
      <c r="N1588">
        <f>SUMIF(Erfassung3!BD:BD,L1588,Erfassung3!BG:BG)</f>
        <v>0</v>
      </c>
      <c r="O1588">
        <f t="shared" si="65"/>
        <v>0</v>
      </c>
      <c r="P1588">
        <f t="shared" si="64"/>
        <v>1</v>
      </c>
    </row>
    <row r="1589" spans="12:16" x14ac:dyDescent="0.25">
      <c r="L1589" s="264">
        <f>Member!A1589</f>
        <v>0</v>
      </c>
      <c r="M1589">
        <f>SUMIF(Erfassung3!BD:BD,L1589,Erfassung3!BW:BW)</f>
        <v>0</v>
      </c>
      <c r="N1589">
        <f>SUMIF(Erfassung3!BD:BD,L1589,Erfassung3!BG:BG)</f>
        <v>0</v>
      </c>
      <c r="O1589">
        <f t="shared" si="65"/>
        <v>0</v>
      </c>
      <c r="P1589">
        <f t="shared" si="64"/>
        <v>1</v>
      </c>
    </row>
    <row r="1590" spans="12:16" x14ac:dyDescent="0.25">
      <c r="L1590" s="264">
        <f>Member!A1590</f>
        <v>0</v>
      </c>
      <c r="M1590">
        <f>SUMIF(Erfassung3!BD:BD,L1590,Erfassung3!BW:BW)</f>
        <v>0</v>
      </c>
      <c r="N1590">
        <f>SUMIF(Erfassung3!BD:BD,L1590,Erfassung3!BG:BG)</f>
        <v>0</v>
      </c>
      <c r="O1590">
        <f t="shared" si="65"/>
        <v>0</v>
      </c>
      <c r="P1590">
        <f t="shared" si="64"/>
        <v>1</v>
      </c>
    </row>
    <row r="1591" spans="12:16" x14ac:dyDescent="0.25">
      <c r="L1591" s="264">
        <f>Member!A1591</f>
        <v>0</v>
      </c>
      <c r="M1591">
        <f>SUMIF(Erfassung3!BD:BD,L1591,Erfassung3!BW:BW)</f>
        <v>0</v>
      </c>
      <c r="N1591">
        <f>SUMIF(Erfassung3!BD:BD,L1591,Erfassung3!BG:BG)</f>
        <v>0</v>
      </c>
      <c r="O1591">
        <f t="shared" si="65"/>
        <v>0</v>
      </c>
      <c r="P1591">
        <f t="shared" si="64"/>
        <v>1</v>
      </c>
    </row>
    <row r="1592" spans="12:16" x14ac:dyDescent="0.25">
      <c r="L1592" s="264">
        <f>Member!A1592</f>
        <v>0</v>
      </c>
      <c r="M1592">
        <f>SUMIF(Erfassung3!BD:BD,L1592,Erfassung3!BW:BW)</f>
        <v>0</v>
      </c>
      <c r="N1592">
        <f>SUMIF(Erfassung3!BD:BD,L1592,Erfassung3!BG:BG)</f>
        <v>0</v>
      </c>
      <c r="O1592">
        <f t="shared" si="65"/>
        <v>0</v>
      </c>
      <c r="P1592">
        <f t="shared" si="64"/>
        <v>1</v>
      </c>
    </row>
    <row r="1593" spans="12:16" x14ac:dyDescent="0.25">
      <c r="L1593" s="264">
        <f>Member!A1593</f>
        <v>0</v>
      </c>
      <c r="M1593">
        <f>SUMIF(Erfassung3!BD:BD,L1593,Erfassung3!BW:BW)</f>
        <v>0</v>
      </c>
      <c r="N1593">
        <f>SUMIF(Erfassung3!BD:BD,L1593,Erfassung3!BG:BG)</f>
        <v>0</v>
      </c>
      <c r="O1593">
        <f t="shared" si="65"/>
        <v>0</v>
      </c>
      <c r="P1593">
        <f t="shared" si="64"/>
        <v>1</v>
      </c>
    </row>
    <row r="1594" spans="12:16" x14ac:dyDescent="0.25">
      <c r="L1594" s="264">
        <f>Member!A1594</f>
        <v>0</v>
      </c>
      <c r="M1594">
        <f>SUMIF(Erfassung3!BD:BD,L1594,Erfassung3!BW:BW)</f>
        <v>0</v>
      </c>
      <c r="N1594">
        <f>SUMIF(Erfassung3!BD:BD,L1594,Erfassung3!BG:BG)</f>
        <v>0</v>
      </c>
      <c r="O1594">
        <f t="shared" si="65"/>
        <v>0</v>
      </c>
      <c r="P1594">
        <f t="shared" si="64"/>
        <v>1</v>
      </c>
    </row>
    <row r="1595" spans="12:16" x14ac:dyDescent="0.25">
      <c r="L1595" s="264">
        <f>Member!A1595</f>
        <v>0</v>
      </c>
      <c r="M1595">
        <f>SUMIF(Erfassung3!BD:BD,L1595,Erfassung3!BW:BW)</f>
        <v>0</v>
      </c>
      <c r="N1595">
        <f>SUMIF(Erfassung3!BD:BD,L1595,Erfassung3!BG:BG)</f>
        <v>0</v>
      </c>
      <c r="O1595">
        <f t="shared" si="65"/>
        <v>0</v>
      </c>
      <c r="P1595">
        <f t="shared" si="64"/>
        <v>1</v>
      </c>
    </row>
    <row r="1596" spans="12:16" x14ac:dyDescent="0.25">
      <c r="L1596" s="264">
        <f>Member!A1596</f>
        <v>0</v>
      </c>
      <c r="M1596">
        <f>SUMIF(Erfassung3!BD:BD,L1596,Erfassung3!BW:BW)</f>
        <v>0</v>
      </c>
      <c r="N1596">
        <f>SUMIF(Erfassung3!BD:BD,L1596,Erfassung3!BG:BG)</f>
        <v>0</v>
      </c>
      <c r="O1596">
        <f t="shared" si="65"/>
        <v>0</v>
      </c>
      <c r="P1596">
        <f t="shared" si="64"/>
        <v>1</v>
      </c>
    </row>
    <row r="1597" spans="12:16" x14ac:dyDescent="0.25">
      <c r="L1597" s="264">
        <f>Member!A1597</f>
        <v>0</v>
      </c>
      <c r="M1597">
        <f>SUMIF(Erfassung3!BD:BD,L1597,Erfassung3!BW:BW)</f>
        <v>0</v>
      </c>
      <c r="N1597">
        <f>SUMIF(Erfassung3!BD:BD,L1597,Erfassung3!BG:BG)</f>
        <v>0</v>
      </c>
      <c r="O1597">
        <f t="shared" si="65"/>
        <v>0</v>
      </c>
      <c r="P1597">
        <f t="shared" si="64"/>
        <v>1</v>
      </c>
    </row>
    <row r="1598" spans="12:16" x14ac:dyDescent="0.25">
      <c r="L1598" s="264">
        <f>Member!A1598</f>
        <v>0</v>
      </c>
      <c r="M1598">
        <f>SUMIF(Erfassung3!BD:BD,L1598,Erfassung3!BW:BW)</f>
        <v>0</v>
      </c>
      <c r="N1598">
        <f>SUMIF(Erfassung3!BD:BD,L1598,Erfassung3!BG:BG)</f>
        <v>0</v>
      </c>
      <c r="O1598">
        <f t="shared" si="65"/>
        <v>0</v>
      </c>
      <c r="P1598">
        <f t="shared" si="64"/>
        <v>1</v>
      </c>
    </row>
    <row r="1599" spans="12:16" x14ac:dyDescent="0.25">
      <c r="L1599" s="264">
        <f>Member!A1599</f>
        <v>0</v>
      </c>
      <c r="M1599">
        <f>SUMIF(Erfassung3!BD:BD,L1599,Erfassung3!BW:BW)</f>
        <v>0</v>
      </c>
      <c r="N1599">
        <f>SUMIF(Erfassung3!BD:BD,L1599,Erfassung3!BG:BG)</f>
        <v>0</v>
      </c>
      <c r="O1599">
        <f t="shared" si="65"/>
        <v>0</v>
      </c>
      <c r="P1599">
        <f t="shared" si="64"/>
        <v>1</v>
      </c>
    </row>
    <row r="1600" spans="12:16" x14ac:dyDescent="0.25">
      <c r="L1600" s="264">
        <f>Member!A1600</f>
        <v>0</v>
      </c>
      <c r="M1600">
        <f>SUMIF(Erfassung3!BD:BD,L1600,Erfassung3!BW:BW)</f>
        <v>0</v>
      </c>
      <c r="N1600">
        <f>SUMIF(Erfassung3!BD:BD,L1600,Erfassung3!BG:BG)</f>
        <v>0</v>
      </c>
      <c r="O1600">
        <f t="shared" si="65"/>
        <v>0</v>
      </c>
      <c r="P1600">
        <f t="shared" si="64"/>
        <v>1</v>
      </c>
    </row>
    <row r="1601" spans="12:16" x14ac:dyDescent="0.25">
      <c r="L1601" s="264">
        <f>Member!A1601</f>
        <v>0</v>
      </c>
      <c r="M1601">
        <f>SUMIF(Erfassung3!BD:BD,L1601,Erfassung3!BW:BW)</f>
        <v>0</v>
      </c>
      <c r="N1601">
        <f>SUMIF(Erfassung3!BD:BD,L1601,Erfassung3!BG:BG)</f>
        <v>0</v>
      </c>
      <c r="O1601">
        <f t="shared" si="65"/>
        <v>0</v>
      </c>
      <c r="P1601">
        <f t="shared" si="64"/>
        <v>1</v>
      </c>
    </row>
    <row r="1602" spans="12:16" x14ac:dyDescent="0.25">
      <c r="L1602" s="264">
        <f>Member!A1602</f>
        <v>0</v>
      </c>
      <c r="M1602">
        <f>SUMIF(Erfassung3!BD:BD,L1602,Erfassung3!BW:BW)</f>
        <v>0</v>
      </c>
      <c r="N1602">
        <f>SUMIF(Erfassung3!BD:BD,L1602,Erfassung3!BG:BG)</f>
        <v>0</v>
      </c>
      <c r="O1602">
        <f t="shared" si="65"/>
        <v>0</v>
      </c>
      <c r="P1602">
        <f t="shared" ref="P1602:P1665" si="66">RANK(O1602,O:O)</f>
        <v>1</v>
      </c>
    </row>
    <row r="1603" spans="12:16" x14ac:dyDescent="0.25">
      <c r="L1603" s="264">
        <f>Member!A1603</f>
        <v>0</v>
      </c>
      <c r="M1603">
        <f>SUMIF(Erfassung3!BD:BD,L1603,Erfassung3!BW:BW)</f>
        <v>0</v>
      </c>
      <c r="N1603">
        <f>SUMIF(Erfassung3!BD:BD,L1603,Erfassung3!BG:BG)</f>
        <v>0</v>
      </c>
      <c r="O1603">
        <f t="shared" ref="O1603:O1666" si="67">IF(N1603=0,0,M1603/N1603-ROW()/1000000000)</f>
        <v>0</v>
      </c>
      <c r="P1603">
        <f t="shared" si="66"/>
        <v>1</v>
      </c>
    </row>
    <row r="1604" spans="12:16" x14ac:dyDescent="0.25">
      <c r="L1604" s="264">
        <f>Member!A1604</f>
        <v>0</v>
      </c>
      <c r="M1604">
        <f>SUMIF(Erfassung3!BD:BD,L1604,Erfassung3!BW:BW)</f>
        <v>0</v>
      </c>
      <c r="N1604">
        <f>SUMIF(Erfassung3!BD:BD,L1604,Erfassung3!BG:BG)</f>
        <v>0</v>
      </c>
      <c r="O1604">
        <f t="shared" si="67"/>
        <v>0</v>
      </c>
      <c r="P1604">
        <f t="shared" si="66"/>
        <v>1</v>
      </c>
    </row>
    <row r="1605" spans="12:16" x14ac:dyDescent="0.25">
      <c r="L1605" s="264">
        <f>Member!A1605</f>
        <v>0</v>
      </c>
      <c r="M1605">
        <f>SUMIF(Erfassung3!BD:BD,L1605,Erfassung3!BW:BW)</f>
        <v>0</v>
      </c>
      <c r="N1605">
        <f>SUMIF(Erfassung3!BD:BD,L1605,Erfassung3!BG:BG)</f>
        <v>0</v>
      </c>
      <c r="O1605">
        <f t="shared" si="67"/>
        <v>0</v>
      </c>
      <c r="P1605">
        <f t="shared" si="66"/>
        <v>1</v>
      </c>
    </row>
    <row r="1606" spans="12:16" x14ac:dyDescent="0.25">
      <c r="L1606" s="264">
        <f>Member!A1606</f>
        <v>0</v>
      </c>
      <c r="M1606">
        <f>SUMIF(Erfassung3!BD:BD,L1606,Erfassung3!BW:BW)</f>
        <v>0</v>
      </c>
      <c r="N1606">
        <f>SUMIF(Erfassung3!BD:BD,L1606,Erfassung3!BG:BG)</f>
        <v>0</v>
      </c>
      <c r="O1606">
        <f t="shared" si="67"/>
        <v>0</v>
      </c>
      <c r="P1606">
        <f t="shared" si="66"/>
        <v>1</v>
      </c>
    </row>
    <row r="1607" spans="12:16" x14ac:dyDescent="0.25">
      <c r="L1607" s="264">
        <f>Member!A1607</f>
        <v>0</v>
      </c>
      <c r="M1607">
        <f>SUMIF(Erfassung3!BD:BD,L1607,Erfassung3!BW:BW)</f>
        <v>0</v>
      </c>
      <c r="N1607">
        <f>SUMIF(Erfassung3!BD:BD,L1607,Erfassung3!BG:BG)</f>
        <v>0</v>
      </c>
      <c r="O1607">
        <f t="shared" si="67"/>
        <v>0</v>
      </c>
      <c r="P1607">
        <f t="shared" si="66"/>
        <v>1</v>
      </c>
    </row>
    <row r="1608" spans="12:16" x14ac:dyDescent="0.25">
      <c r="L1608" s="264">
        <f>Member!A1608</f>
        <v>0</v>
      </c>
      <c r="M1608">
        <f>SUMIF(Erfassung3!BD:BD,L1608,Erfassung3!BW:BW)</f>
        <v>0</v>
      </c>
      <c r="N1608">
        <f>SUMIF(Erfassung3!BD:BD,L1608,Erfassung3!BG:BG)</f>
        <v>0</v>
      </c>
      <c r="O1608">
        <f t="shared" si="67"/>
        <v>0</v>
      </c>
      <c r="P1608">
        <f t="shared" si="66"/>
        <v>1</v>
      </c>
    </row>
    <row r="1609" spans="12:16" x14ac:dyDescent="0.25">
      <c r="L1609" s="264">
        <f>Member!A1609</f>
        <v>0</v>
      </c>
      <c r="M1609">
        <f>SUMIF(Erfassung3!BD:BD,L1609,Erfassung3!BW:BW)</f>
        <v>0</v>
      </c>
      <c r="N1609">
        <f>SUMIF(Erfassung3!BD:BD,L1609,Erfassung3!BG:BG)</f>
        <v>0</v>
      </c>
      <c r="O1609">
        <f t="shared" si="67"/>
        <v>0</v>
      </c>
      <c r="P1609">
        <f t="shared" si="66"/>
        <v>1</v>
      </c>
    </row>
    <row r="1610" spans="12:16" x14ac:dyDescent="0.25">
      <c r="L1610" s="264">
        <f>Member!A1610</f>
        <v>0</v>
      </c>
      <c r="M1610">
        <f>SUMIF(Erfassung3!BD:BD,L1610,Erfassung3!BW:BW)</f>
        <v>0</v>
      </c>
      <c r="N1610">
        <f>SUMIF(Erfassung3!BD:BD,L1610,Erfassung3!BG:BG)</f>
        <v>0</v>
      </c>
      <c r="O1610">
        <f t="shared" si="67"/>
        <v>0</v>
      </c>
      <c r="P1610">
        <f t="shared" si="66"/>
        <v>1</v>
      </c>
    </row>
    <row r="1611" spans="12:16" x14ac:dyDescent="0.25">
      <c r="L1611" s="264">
        <f>Member!A1611</f>
        <v>0</v>
      </c>
      <c r="M1611">
        <f>SUMIF(Erfassung3!BD:BD,L1611,Erfassung3!BW:BW)</f>
        <v>0</v>
      </c>
      <c r="N1611">
        <f>SUMIF(Erfassung3!BD:BD,L1611,Erfassung3!BG:BG)</f>
        <v>0</v>
      </c>
      <c r="O1611">
        <f t="shared" si="67"/>
        <v>0</v>
      </c>
      <c r="P1611">
        <f t="shared" si="66"/>
        <v>1</v>
      </c>
    </row>
    <row r="1612" spans="12:16" x14ac:dyDescent="0.25">
      <c r="L1612" s="264">
        <f>Member!A1612</f>
        <v>0</v>
      </c>
      <c r="M1612">
        <f>SUMIF(Erfassung3!BD:BD,L1612,Erfassung3!BW:BW)</f>
        <v>0</v>
      </c>
      <c r="N1612">
        <f>SUMIF(Erfassung3!BD:BD,L1612,Erfassung3!BG:BG)</f>
        <v>0</v>
      </c>
      <c r="O1612">
        <f t="shared" si="67"/>
        <v>0</v>
      </c>
      <c r="P1612">
        <f t="shared" si="66"/>
        <v>1</v>
      </c>
    </row>
    <row r="1613" spans="12:16" x14ac:dyDescent="0.25">
      <c r="L1613" s="264">
        <f>Member!A1613</f>
        <v>0</v>
      </c>
      <c r="M1613">
        <f>SUMIF(Erfassung3!BD:BD,L1613,Erfassung3!BW:BW)</f>
        <v>0</v>
      </c>
      <c r="N1613">
        <f>SUMIF(Erfassung3!BD:BD,L1613,Erfassung3!BG:BG)</f>
        <v>0</v>
      </c>
      <c r="O1613">
        <f t="shared" si="67"/>
        <v>0</v>
      </c>
      <c r="P1613">
        <f t="shared" si="66"/>
        <v>1</v>
      </c>
    </row>
    <row r="1614" spans="12:16" x14ac:dyDescent="0.25">
      <c r="L1614" s="264">
        <f>Member!A1614</f>
        <v>0</v>
      </c>
      <c r="M1614">
        <f>SUMIF(Erfassung3!BD:BD,L1614,Erfassung3!BW:BW)</f>
        <v>0</v>
      </c>
      <c r="N1614">
        <f>SUMIF(Erfassung3!BD:BD,L1614,Erfassung3!BG:BG)</f>
        <v>0</v>
      </c>
      <c r="O1614">
        <f t="shared" si="67"/>
        <v>0</v>
      </c>
      <c r="P1614">
        <f t="shared" si="66"/>
        <v>1</v>
      </c>
    </row>
    <row r="1615" spans="12:16" x14ac:dyDescent="0.25">
      <c r="L1615" s="264">
        <f>Member!A1615</f>
        <v>0</v>
      </c>
      <c r="M1615">
        <f>SUMIF(Erfassung3!BD:BD,L1615,Erfassung3!BW:BW)</f>
        <v>0</v>
      </c>
      <c r="N1615">
        <f>SUMIF(Erfassung3!BD:BD,L1615,Erfassung3!BG:BG)</f>
        <v>0</v>
      </c>
      <c r="O1615">
        <f t="shared" si="67"/>
        <v>0</v>
      </c>
      <c r="P1615">
        <f t="shared" si="66"/>
        <v>1</v>
      </c>
    </row>
    <row r="1616" spans="12:16" x14ac:dyDescent="0.25">
      <c r="L1616" s="264">
        <f>Member!A1616</f>
        <v>0</v>
      </c>
      <c r="M1616">
        <f>SUMIF(Erfassung3!BD:BD,L1616,Erfassung3!BW:BW)</f>
        <v>0</v>
      </c>
      <c r="N1616">
        <f>SUMIF(Erfassung3!BD:BD,L1616,Erfassung3!BG:BG)</f>
        <v>0</v>
      </c>
      <c r="O1616">
        <f t="shared" si="67"/>
        <v>0</v>
      </c>
      <c r="P1616">
        <f t="shared" si="66"/>
        <v>1</v>
      </c>
    </row>
    <row r="1617" spans="12:16" x14ac:dyDescent="0.25">
      <c r="L1617" s="264">
        <f>Member!A1617</f>
        <v>0</v>
      </c>
      <c r="M1617">
        <f>SUMIF(Erfassung3!BD:BD,L1617,Erfassung3!BW:BW)</f>
        <v>0</v>
      </c>
      <c r="N1617">
        <f>SUMIF(Erfassung3!BD:BD,L1617,Erfassung3!BG:BG)</f>
        <v>0</v>
      </c>
      <c r="O1617">
        <f t="shared" si="67"/>
        <v>0</v>
      </c>
      <c r="P1617">
        <f t="shared" si="66"/>
        <v>1</v>
      </c>
    </row>
    <row r="1618" spans="12:16" x14ac:dyDescent="0.25">
      <c r="L1618" s="264">
        <f>Member!A1618</f>
        <v>0</v>
      </c>
      <c r="M1618">
        <f>SUMIF(Erfassung3!BD:BD,L1618,Erfassung3!BW:BW)</f>
        <v>0</v>
      </c>
      <c r="N1618">
        <f>SUMIF(Erfassung3!BD:BD,L1618,Erfassung3!BG:BG)</f>
        <v>0</v>
      </c>
      <c r="O1618">
        <f t="shared" si="67"/>
        <v>0</v>
      </c>
      <c r="P1618">
        <f t="shared" si="66"/>
        <v>1</v>
      </c>
    </row>
    <row r="1619" spans="12:16" x14ac:dyDescent="0.25">
      <c r="L1619" s="264">
        <f>Member!A1619</f>
        <v>0</v>
      </c>
      <c r="M1619">
        <f>SUMIF(Erfassung3!BD:BD,L1619,Erfassung3!BW:BW)</f>
        <v>0</v>
      </c>
      <c r="N1619">
        <f>SUMIF(Erfassung3!BD:BD,L1619,Erfassung3!BG:BG)</f>
        <v>0</v>
      </c>
      <c r="O1619">
        <f t="shared" si="67"/>
        <v>0</v>
      </c>
      <c r="P1619">
        <f t="shared" si="66"/>
        <v>1</v>
      </c>
    </row>
    <row r="1620" spans="12:16" x14ac:dyDescent="0.25">
      <c r="L1620" s="264">
        <f>Member!A1620</f>
        <v>0</v>
      </c>
      <c r="M1620">
        <f>SUMIF(Erfassung3!BD:BD,L1620,Erfassung3!BW:BW)</f>
        <v>0</v>
      </c>
      <c r="N1620">
        <f>SUMIF(Erfassung3!BD:BD,L1620,Erfassung3!BG:BG)</f>
        <v>0</v>
      </c>
      <c r="O1620">
        <f t="shared" si="67"/>
        <v>0</v>
      </c>
      <c r="P1620">
        <f t="shared" si="66"/>
        <v>1</v>
      </c>
    </row>
    <row r="1621" spans="12:16" x14ac:dyDescent="0.25">
      <c r="L1621" s="264">
        <f>Member!A1621</f>
        <v>0</v>
      </c>
      <c r="M1621">
        <f>SUMIF(Erfassung3!BD:BD,L1621,Erfassung3!BW:BW)</f>
        <v>0</v>
      </c>
      <c r="N1621">
        <f>SUMIF(Erfassung3!BD:BD,L1621,Erfassung3!BG:BG)</f>
        <v>0</v>
      </c>
      <c r="O1621">
        <f t="shared" si="67"/>
        <v>0</v>
      </c>
      <c r="P1621">
        <f t="shared" si="66"/>
        <v>1</v>
      </c>
    </row>
    <row r="1622" spans="12:16" x14ac:dyDescent="0.25">
      <c r="L1622" s="264">
        <f>Member!A1622</f>
        <v>0</v>
      </c>
      <c r="M1622">
        <f>SUMIF(Erfassung3!BD:BD,L1622,Erfassung3!BW:BW)</f>
        <v>0</v>
      </c>
      <c r="N1622">
        <f>SUMIF(Erfassung3!BD:BD,L1622,Erfassung3!BG:BG)</f>
        <v>0</v>
      </c>
      <c r="O1622">
        <f t="shared" si="67"/>
        <v>0</v>
      </c>
      <c r="P1622">
        <f t="shared" si="66"/>
        <v>1</v>
      </c>
    </row>
    <row r="1623" spans="12:16" x14ac:dyDescent="0.25">
      <c r="L1623" s="264">
        <f>Member!A1623</f>
        <v>0</v>
      </c>
      <c r="M1623">
        <f>SUMIF(Erfassung3!BD:BD,L1623,Erfassung3!BW:BW)</f>
        <v>0</v>
      </c>
      <c r="N1623">
        <f>SUMIF(Erfassung3!BD:BD,L1623,Erfassung3!BG:BG)</f>
        <v>0</v>
      </c>
      <c r="O1623">
        <f t="shared" si="67"/>
        <v>0</v>
      </c>
      <c r="P1623">
        <f t="shared" si="66"/>
        <v>1</v>
      </c>
    </row>
    <row r="1624" spans="12:16" x14ac:dyDescent="0.25">
      <c r="L1624" s="264">
        <f>Member!A1624</f>
        <v>0</v>
      </c>
      <c r="M1624">
        <f>SUMIF(Erfassung3!BD:BD,L1624,Erfassung3!BW:BW)</f>
        <v>0</v>
      </c>
      <c r="N1624">
        <f>SUMIF(Erfassung3!BD:BD,L1624,Erfassung3!BG:BG)</f>
        <v>0</v>
      </c>
      <c r="O1624">
        <f t="shared" si="67"/>
        <v>0</v>
      </c>
      <c r="P1624">
        <f t="shared" si="66"/>
        <v>1</v>
      </c>
    </row>
    <row r="1625" spans="12:16" x14ac:dyDescent="0.25">
      <c r="L1625" s="264">
        <f>Member!A1625</f>
        <v>0</v>
      </c>
      <c r="M1625">
        <f>SUMIF(Erfassung3!BD:BD,L1625,Erfassung3!BW:BW)</f>
        <v>0</v>
      </c>
      <c r="N1625">
        <f>SUMIF(Erfassung3!BD:BD,L1625,Erfassung3!BG:BG)</f>
        <v>0</v>
      </c>
      <c r="O1625">
        <f t="shared" si="67"/>
        <v>0</v>
      </c>
      <c r="P1625">
        <f t="shared" si="66"/>
        <v>1</v>
      </c>
    </row>
    <row r="1626" spans="12:16" x14ac:dyDescent="0.25">
      <c r="L1626" s="264">
        <f>Member!A1626</f>
        <v>0</v>
      </c>
      <c r="M1626">
        <f>SUMIF(Erfassung3!BD:BD,L1626,Erfassung3!BW:BW)</f>
        <v>0</v>
      </c>
      <c r="N1626">
        <f>SUMIF(Erfassung3!BD:BD,L1626,Erfassung3!BG:BG)</f>
        <v>0</v>
      </c>
      <c r="O1626">
        <f t="shared" si="67"/>
        <v>0</v>
      </c>
      <c r="P1626">
        <f t="shared" si="66"/>
        <v>1</v>
      </c>
    </row>
    <row r="1627" spans="12:16" x14ac:dyDescent="0.25">
      <c r="L1627" s="264">
        <f>Member!A1627</f>
        <v>0</v>
      </c>
      <c r="M1627">
        <f>SUMIF(Erfassung3!BD:BD,L1627,Erfassung3!BW:BW)</f>
        <v>0</v>
      </c>
      <c r="N1627">
        <f>SUMIF(Erfassung3!BD:BD,L1627,Erfassung3!BG:BG)</f>
        <v>0</v>
      </c>
      <c r="O1627">
        <f t="shared" si="67"/>
        <v>0</v>
      </c>
      <c r="P1627">
        <f t="shared" si="66"/>
        <v>1</v>
      </c>
    </row>
    <row r="1628" spans="12:16" x14ac:dyDescent="0.25">
      <c r="L1628" s="264">
        <f>Member!A1628</f>
        <v>0</v>
      </c>
      <c r="M1628">
        <f>SUMIF(Erfassung3!BD:BD,L1628,Erfassung3!BW:BW)</f>
        <v>0</v>
      </c>
      <c r="N1628">
        <f>SUMIF(Erfassung3!BD:BD,L1628,Erfassung3!BG:BG)</f>
        <v>0</v>
      </c>
      <c r="O1628">
        <f t="shared" si="67"/>
        <v>0</v>
      </c>
      <c r="P1628">
        <f t="shared" si="66"/>
        <v>1</v>
      </c>
    </row>
    <row r="1629" spans="12:16" x14ac:dyDescent="0.25">
      <c r="L1629" s="264">
        <f>Member!A1629</f>
        <v>0</v>
      </c>
      <c r="M1629">
        <f>SUMIF(Erfassung3!BD:BD,L1629,Erfassung3!BW:BW)</f>
        <v>0</v>
      </c>
      <c r="N1629">
        <f>SUMIF(Erfassung3!BD:BD,L1629,Erfassung3!BG:BG)</f>
        <v>0</v>
      </c>
      <c r="O1629">
        <f t="shared" si="67"/>
        <v>0</v>
      </c>
      <c r="P1629">
        <f t="shared" si="66"/>
        <v>1</v>
      </c>
    </row>
    <row r="1630" spans="12:16" x14ac:dyDescent="0.25">
      <c r="L1630" s="264">
        <f>Member!A1630</f>
        <v>0</v>
      </c>
      <c r="M1630">
        <f>SUMIF(Erfassung3!BD:BD,L1630,Erfassung3!BW:BW)</f>
        <v>0</v>
      </c>
      <c r="N1630">
        <f>SUMIF(Erfassung3!BD:BD,L1630,Erfassung3!BG:BG)</f>
        <v>0</v>
      </c>
      <c r="O1630">
        <f t="shared" si="67"/>
        <v>0</v>
      </c>
      <c r="P1630">
        <f t="shared" si="66"/>
        <v>1</v>
      </c>
    </row>
    <row r="1631" spans="12:16" x14ac:dyDescent="0.25">
      <c r="L1631" s="264">
        <f>Member!A1631</f>
        <v>0</v>
      </c>
      <c r="M1631">
        <f>SUMIF(Erfassung3!BD:BD,L1631,Erfassung3!BW:BW)</f>
        <v>0</v>
      </c>
      <c r="N1631">
        <f>SUMIF(Erfassung3!BD:BD,L1631,Erfassung3!BG:BG)</f>
        <v>0</v>
      </c>
      <c r="O1631">
        <f t="shared" si="67"/>
        <v>0</v>
      </c>
      <c r="P1631">
        <f t="shared" si="66"/>
        <v>1</v>
      </c>
    </row>
    <row r="1632" spans="12:16" x14ac:dyDescent="0.25">
      <c r="L1632" s="264">
        <f>Member!A1632</f>
        <v>0</v>
      </c>
      <c r="M1632">
        <f>SUMIF(Erfassung3!BD:BD,L1632,Erfassung3!BW:BW)</f>
        <v>0</v>
      </c>
      <c r="N1632">
        <f>SUMIF(Erfassung3!BD:BD,L1632,Erfassung3!BG:BG)</f>
        <v>0</v>
      </c>
      <c r="O1632">
        <f t="shared" si="67"/>
        <v>0</v>
      </c>
      <c r="P1632">
        <f t="shared" si="66"/>
        <v>1</v>
      </c>
    </row>
    <row r="1633" spans="12:16" x14ac:dyDescent="0.25">
      <c r="L1633" s="264">
        <f>Member!A1633</f>
        <v>0</v>
      </c>
      <c r="M1633">
        <f>SUMIF(Erfassung3!BD:BD,L1633,Erfassung3!BW:BW)</f>
        <v>0</v>
      </c>
      <c r="N1633">
        <f>SUMIF(Erfassung3!BD:BD,L1633,Erfassung3!BG:BG)</f>
        <v>0</v>
      </c>
      <c r="O1633">
        <f t="shared" si="67"/>
        <v>0</v>
      </c>
      <c r="P1633">
        <f t="shared" si="66"/>
        <v>1</v>
      </c>
    </row>
    <row r="1634" spans="12:16" x14ac:dyDescent="0.25">
      <c r="L1634" s="264">
        <f>Member!A1634</f>
        <v>0</v>
      </c>
      <c r="M1634">
        <f>SUMIF(Erfassung3!BD:BD,L1634,Erfassung3!BW:BW)</f>
        <v>0</v>
      </c>
      <c r="N1634">
        <f>SUMIF(Erfassung3!BD:BD,L1634,Erfassung3!BG:BG)</f>
        <v>0</v>
      </c>
      <c r="O1634">
        <f t="shared" si="67"/>
        <v>0</v>
      </c>
      <c r="P1634">
        <f t="shared" si="66"/>
        <v>1</v>
      </c>
    </row>
    <row r="1635" spans="12:16" x14ac:dyDescent="0.25">
      <c r="L1635" s="264">
        <f>Member!A1635</f>
        <v>0</v>
      </c>
      <c r="M1635">
        <f>SUMIF(Erfassung3!BD:BD,L1635,Erfassung3!BW:BW)</f>
        <v>0</v>
      </c>
      <c r="N1635">
        <f>SUMIF(Erfassung3!BD:BD,L1635,Erfassung3!BG:BG)</f>
        <v>0</v>
      </c>
      <c r="O1635">
        <f t="shared" si="67"/>
        <v>0</v>
      </c>
      <c r="P1635">
        <f t="shared" si="66"/>
        <v>1</v>
      </c>
    </row>
    <row r="1636" spans="12:16" x14ac:dyDescent="0.25">
      <c r="L1636" s="264">
        <f>Member!A1636</f>
        <v>0</v>
      </c>
      <c r="M1636">
        <f>SUMIF(Erfassung3!BD:BD,L1636,Erfassung3!BW:BW)</f>
        <v>0</v>
      </c>
      <c r="N1636">
        <f>SUMIF(Erfassung3!BD:BD,L1636,Erfassung3!BG:BG)</f>
        <v>0</v>
      </c>
      <c r="O1636">
        <f t="shared" si="67"/>
        <v>0</v>
      </c>
      <c r="P1636">
        <f t="shared" si="66"/>
        <v>1</v>
      </c>
    </row>
    <row r="1637" spans="12:16" x14ac:dyDescent="0.25">
      <c r="L1637" s="264">
        <f>Member!A1637</f>
        <v>0</v>
      </c>
      <c r="M1637">
        <f>SUMIF(Erfassung3!BD:BD,L1637,Erfassung3!BW:BW)</f>
        <v>0</v>
      </c>
      <c r="N1637">
        <f>SUMIF(Erfassung3!BD:BD,L1637,Erfassung3!BG:BG)</f>
        <v>0</v>
      </c>
      <c r="O1637">
        <f t="shared" si="67"/>
        <v>0</v>
      </c>
      <c r="P1637">
        <f t="shared" si="66"/>
        <v>1</v>
      </c>
    </row>
    <row r="1638" spans="12:16" x14ac:dyDescent="0.25">
      <c r="L1638" s="264">
        <f>Member!A1638</f>
        <v>0</v>
      </c>
      <c r="M1638">
        <f>SUMIF(Erfassung3!BD:BD,L1638,Erfassung3!BW:BW)</f>
        <v>0</v>
      </c>
      <c r="N1638">
        <f>SUMIF(Erfassung3!BD:BD,L1638,Erfassung3!BG:BG)</f>
        <v>0</v>
      </c>
      <c r="O1638">
        <f t="shared" si="67"/>
        <v>0</v>
      </c>
      <c r="P1638">
        <f t="shared" si="66"/>
        <v>1</v>
      </c>
    </row>
    <row r="1639" spans="12:16" x14ac:dyDescent="0.25">
      <c r="L1639" s="264">
        <f>Member!A1639</f>
        <v>0</v>
      </c>
      <c r="M1639">
        <f>SUMIF(Erfassung3!BD:BD,L1639,Erfassung3!BW:BW)</f>
        <v>0</v>
      </c>
      <c r="N1639">
        <f>SUMIF(Erfassung3!BD:BD,L1639,Erfassung3!BG:BG)</f>
        <v>0</v>
      </c>
      <c r="O1639">
        <f t="shared" si="67"/>
        <v>0</v>
      </c>
      <c r="P1639">
        <f t="shared" si="66"/>
        <v>1</v>
      </c>
    </row>
    <row r="1640" spans="12:16" x14ac:dyDescent="0.25">
      <c r="L1640" s="264">
        <f>Member!A1640</f>
        <v>0</v>
      </c>
      <c r="M1640">
        <f>SUMIF(Erfassung3!BD:BD,L1640,Erfassung3!BW:BW)</f>
        <v>0</v>
      </c>
      <c r="N1640">
        <f>SUMIF(Erfassung3!BD:BD,L1640,Erfassung3!BG:BG)</f>
        <v>0</v>
      </c>
      <c r="O1640">
        <f t="shared" si="67"/>
        <v>0</v>
      </c>
      <c r="P1640">
        <f t="shared" si="66"/>
        <v>1</v>
      </c>
    </row>
    <row r="1641" spans="12:16" x14ac:dyDescent="0.25">
      <c r="L1641" s="264">
        <f>Member!A1641</f>
        <v>0</v>
      </c>
      <c r="M1641">
        <f>SUMIF(Erfassung3!BD:BD,L1641,Erfassung3!BW:BW)</f>
        <v>0</v>
      </c>
      <c r="N1641">
        <f>SUMIF(Erfassung3!BD:BD,L1641,Erfassung3!BG:BG)</f>
        <v>0</v>
      </c>
      <c r="O1641">
        <f t="shared" si="67"/>
        <v>0</v>
      </c>
      <c r="P1641">
        <f t="shared" si="66"/>
        <v>1</v>
      </c>
    </row>
    <row r="1642" spans="12:16" x14ac:dyDescent="0.25">
      <c r="L1642" s="264">
        <f>Member!A1642</f>
        <v>0</v>
      </c>
      <c r="M1642">
        <f>SUMIF(Erfassung3!BD:BD,L1642,Erfassung3!BW:BW)</f>
        <v>0</v>
      </c>
      <c r="N1642">
        <f>SUMIF(Erfassung3!BD:BD,L1642,Erfassung3!BG:BG)</f>
        <v>0</v>
      </c>
      <c r="O1642">
        <f t="shared" si="67"/>
        <v>0</v>
      </c>
      <c r="P1642">
        <f t="shared" si="66"/>
        <v>1</v>
      </c>
    </row>
    <row r="1643" spans="12:16" x14ac:dyDescent="0.25">
      <c r="L1643" s="264">
        <f>Member!A1643</f>
        <v>0</v>
      </c>
      <c r="M1643">
        <f>SUMIF(Erfassung3!BD:BD,L1643,Erfassung3!BW:BW)</f>
        <v>0</v>
      </c>
      <c r="N1643">
        <f>SUMIF(Erfassung3!BD:BD,L1643,Erfassung3!BG:BG)</f>
        <v>0</v>
      </c>
      <c r="O1643">
        <f t="shared" si="67"/>
        <v>0</v>
      </c>
      <c r="P1643">
        <f t="shared" si="66"/>
        <v>1</v>
      </c>
    </row>
    <row r="1644" spans="12:16" x14ac:dyDescent="0.25">
      <c r="L1644" s="264">
        <f>Member!A1644</f>
        <v>0</v>
      </c>
      <c r="M1644">
        <f>SUMIF(Erfassung3!BD:BD,L1644,Erfassung3!BW:BW)</f>
        <v>0</v>
      </c>
      <c r="N1644">
        <f>SUMIF(Erfassung3!BD:BD,L1644,Erfassung3!BG:BG)</f>
        <v>0</v>
      </c>
      <c r="O1644">
        <f t="shared" si="67"/>
        <v>0</v>
      </c>
      <c r="P1644">
        <f t="shared" si="66"/>
        <v>1</v>
      </c>
    </row>
    <row r="1645" spans="12:16" x14ac:dyDescent="0.25">
      <c r="L1645" s="264">
        <f>Member!A1645</f>
        <v>0</v>
      </c>
      <c r="M1645">
        <f>SUMIF(Erfassung3!BD:BD,L1645,Erfassung3!BW:BW)</f>
        <v>0</v>
      </c>
      <c r="N1645">
        <f>SUMIF(Erfassung3!BD:BD,L1645,Erfassung3!BG:BG)</f>
        <v>0</v>
      </c>
      <c r="O1645">
        <f t="shared" si="67"/>
        <v>0</v>
      </c>
      <c r="P1645">
        <f t="shared" si="66"/>
        <v>1</v>
      </c>
    </row>
    <row r="1646" spans="12:16" x14ac:dyDescent="0.25">
      <c r="L1646" s="264">
        <f>Member!A1646</f>
        <v>0</v>
      </c>
      <c r="M1646">
        <f>SUMIF(Erfassung3!BD:BD,L1646,Erfassung3!BW:BW)</f>
        <v>0</v>
      </c>
      <c r="N1646">
        <f>SUMIF(Erfassung3!BD:BD,L1646,Erfassung3!BG:BG)</f>
        <v>0</v>
      </c>
      <c r="O1646">
        <f t="shared" si="67"/>
        <v>0</v>
      </c>
      <c r="P1646">
        <f t="shared" si="66"/>
        <v>1</v>
      </c>
    </row>
    <row r="1647" spans="12:16" x14ac:dyDescent="0.25">
      <c r="L1647" s="264">
        <f>Member!A1647</f>
        <v>0</v>
      </c>
      <c r="M1647">
        <f>SUMIF(Erfassung3!BD:BD,L1647,Erfassung3!BW:BW)</f>
        <v>0</v>
      </c>
      <c r="N1647">
        <f>SUMIF(Erfassung3!BD:BD,L1647,Erfassung3!BG:BG)</f>
        <v>0</v>
      </c>
      <c r="O1647">
        <f t="shared" si="67"/>
        <v>0</v>
      </c>
      <c r="P1647">
        <f t="shared" si="66"/>
        <v>1</v>
      </c>
    </row>
    <row r="1648" spans="12:16" x14ac:dyDescent="0.25">
      <c r="L1648" s="264">
        <f>Member!A1648</f>
        <v>0</v>
      </c>
      <c r="M1648">
        <f>SUMIF(Erfassung3!BD:BD,L1648,Erfassung3!BW:BW)</f>
        <v>0</v>
      </c>
      <c r="N1648">
        <f>SUMIF(Erfassung3!BD:BD,L1648,Erfassung3!BG:BG)</f>
        <v>0</v>
      </c>
      <c r="O1648">
        <f t="shared" si="67"/>
        <v>0</v>
      </c>
      <c r="P1648">
        <f t="shared" si="66"/>
        <v>1</v>
      </c>
    </row>
    <row r="1649" spans="12:16" x14ac:dyDescent="0.25">
      <c r="L1649" s="264">
        <f>Member!A1649</f>
        <v>0</v>
      </c>
      <c r="M1649">
        <f>SUMIF(Erfassung3!BD:BD,L1649,Erfassung3!BW:BW)</f>
        <v>0</v>
      </c>
      <c r="N1649">
        <f>SUMIF(Erfassung3!BD:BD,L1649,Erfassung3!BG:BG)</f>
        <v>0</v>
      </c>
      <c r="O1649">
        <f t="shared" si="67"/>
        <v>0</v>
      </c>
      <c r="P1649">
        <f t="shared" si="66"/>
        <v>1</v>
      </c>
    </row>
    <row r="1650" spans="12:16" x14ac:dyDescent="0.25">
      <c r="L1650" s="264">
        <f>Member!A1650</f>
        <v>0</v>
      </c>
      <c r="M1650">
        <f>SUMIF(Erfassung3!BD:BD,L1650,Erfassung3!BW:BW)</f>
        <v>0</v>
      </c>
      <c r="N1650">
        <f>SUMIF(Erfassung3!BD:BD,L1650,Erfassung3!BG:BG)</f>
        <v>0</v>
      </c>
      <c r="O1650">
        <f t="shared" si="67"/>
        <v>0</v>
      </c>
      <c r="P1650">
        <f t="shared" si="66"/>
        <v>1</v>
      </c>
    </row>
    <row r="1651" spans="12:16" x14ac:dyDescent="0.25">
      <c r="L1651" s="264">
        <f>Member!A1651</f>
        <v>0</v>
      </c>
      <c r="M1651">
        <f>SUMIF(Erfassung3!BD:BD,L1651,Erfassung3!BW:BW)</f>
        <v>0</v>
      </c>
      <c r="N1651">
        <f>SUMIF(Erfassung3!BD:BD,L1651,Erfassung3!BG:BG)</f>
        <v>0</v>
      </c>
      <c r="O1651">
        <f t="shared" si="67"/>
        <v>0</v>
      </c>
      <c r="P1651">
        <f t="shared" si="66"/>
        <v>1</v>
      </c>
    </row>
    <row r="1652" spans="12:16" x14ac:dyDescent="0.25">
      <c r="L1652" s="264">
        <f>Member!A1652</f>
        <v>0</v>
      </c>
      <c r="M1652">
        <f>SUMIF(Erfassung3!BD:BD,L1652,Erfassung3!BW:BW)</f>
        <v>0</v>
      </c>
      <c r="N1652">
        <f>SUMIF(Erfassung3!BD:BD,L1652,Erfassung3!BG:BG)</f>
        <v>0</v>
      </c>
      <c r="O1652">
        <f t="shared" si="67"/>
        <v>0</v>
      </c>
      <c r="P1652">
        <f t="shared" si="66"/>
        <v>1</v>
      </c>
    </row>
    <row r="1653" spans="12:16" x14ac:dyDescent="0.25">
      <c r="L1653" s="264">
        <f>Member!A1653</f>
        <v>0</v>
      </c>
      <c r="M1653">
        <f>SUMIF(Erfassung3!BD:BD,L1653,Erfassung3!BW:BW)</f>
        <v>0</v>
      </c>
      <c r="N1653">
        <f>SUMIF(Erfassung3!BD:BD,L1653,Erfassung3!BG:BG)</f>
        <v>0</v>
      </c>
      <c r="O1653">
        <f t="shared" si="67"/>
        <v>0</v>
      </c>
      <c r="P1653">
        <f t="shared" si="66"/>
        <v>1</v>
      </c>
    </row>
    <row r="1654" spans="12:16" x14ac:dyDescent="0.25">
      <c r="L1654" s="264">
        <f>Member!A1654</f>
        <v>0</v>
      </c>
      <c r="M1654">
        <f>SUMIF(Erfassung3!BD:BD,L1654,Erfassung3!BW:BW)</f>
        <v>0</v>
      </c>
      <c r="N1654">
        <f>SUMIF(Erfassung3!BD:BD,L1654,Erfassung3!BG:BG)</f>
        <v>0</v>
      </c>
      <c r="O1654">
        <f t="shared" si="67"/>
        <v>0</v>
      </c>
      <c r="P1654">
        <f t="shared" si="66"/>
        <v>1</v>
      </c>
    </row>
    <row r="1655" spans="12:16" x14ac:dyDescent="0.25">
      <c r="L1655" s="264">
        <f>Member!A1655</f>
        <v>0</v>
      </c>
      <c r="M1655">
        <f>SUMIF(Erfassung3!BD:BD,L1655,Erfassung3!BW:BW)</f>
        <v>0</v>
      </c>
      <c r="N1655">
        <f>SUMIF(Erfassung3!BD:BD,L1655,Erfassung3!BG:BG)</f>
        <v>0</v>
      </c>
      <c r="O1655">
        <f t="shared" si="67"/>
        <v>0</v>
      </c>
      <c r="P1655">
        <f t="shared" si="66"/>
        <v>1</v>
      </c>
    </row>
    <row r="1656" spans="12:16" x14ac:dyDescent="0.25">
      <c r="L1656" s="264">
        <f>Member!A1656</f>
        <v>0</v>
      </c>
      <c r="M1656">
        <f>SUMIF(Erfassung3!BD:BD,L1656,Erfassung3!BW:BW)</f>
        <v>0</v>
      </c>
      <c r="N1656">
        <f>SUMIF(Erfassung3!BD:BD,L1656,Erfassung3!BG:BG)</f>
        <v>0</v>
      </c>
      <c r="O1656">
        <f t="shared" si="67"/>
        <v>0</v>
      </c>
      <c r="P1656">
        <f t="shared" si="66"/>
        <v>1</v>
      </c>
    </row>
    <row r="1657" spans="12:16" x14ac:dyDescent="0.25">
      <c r="L1657" s="264">
        <f>Member!A1657</f>
        <v>0</v>
      </c>
      <c r="M1657">
        <f>SUMIF(Erfassung3!BD:BD,L1657,Erfassung3!BW:BW)</f>
        <v>0</v>
      </c>
      <c r="N1657">
        <f>SUMIF(Erfassung3!BD:BD,L1657,Erfassung3!BG:BG)</f>
        <v>0</v>
      </c>
      <c r="O1657">
        <f t="shared" si="67"/>
        <v>0</v>
      </c>
      <c r="P1657">
        <f t="shared" si="66"/>
        <v>1</v>
      </c>
    </row>
    <row r="1658" spans="12:16" x14ac:dyDescent="0.25">
      <c r="L1658" s="264">
        <f>Member!A1658</f>
        <v>0</v>
      </c>
      <c r="M1658">
        <f>SUMIF(Erfassung3!BD:BD,L1658,Erfassung3!BW:BW)</f>
        <v>0</v>
      </c>
      <c r="N1658">
        <f>SUMIF(Erfassung3!BD:BD,L1658,Erfassung3!BG:BG)</f>
        <v>0</v>
      </c>
      <c r="O1658">
        <f t="shared" si="67"/>
        <v>0</v>
      </c>
      <c r="P1658">
        <f t="shared" si="66"/>
        <v>1</v>
      </c>
    </row>
    <row r="1659" spans="12:16" x14ac:dyDescent="0.25">
      <c r="L1659" s="264">
        <f>Member!A1659</f>
        <v>0</v>
      </c>
      <c r="M1659">
        <f>SUMIF(Erfassung3!BD:BD,L1659,Erfassung3!BW:BW)</f>
        <v>0</v>
      </c>
      <c r="N1659">
        <f>SUMIF(Erfassung3!BD:BD,L1659,Erfassung3!BG:BG)</f>
        <v>0</v>
      </c>
      <c r="O1659">
        <f t="shared" si="67"/>
        <v>0</v>
      </c>
      <c r="P1659">
        <f t="shared" si="66"/>
        <v>1</v>
      </c>
    </row>
    <row r="1660" spans="12:16" x14ac:dyDescent="0.25">
      <c r="L1660" s="264">
        <f>Member!A1660</f>
        <v>0</v>
      </c>
      <c r="M1660">
        <f>SUMIF(Erfassung3!BD:BD,L1660,Erfassung3!BW:BW)</f>
        <v>0</v>
      </c>
      <c r="N1660">
        <f>SUMIF(Erfassung3!BD:BD,L1660,Erfassung3!BG:BG)</f>
        <v>0</v>
      </c>
      <c r="O1660">
        <f t="shared" si="67"/>
        <v>0</v>
      </c>
      <c r="P1660">
        <f t="shared" si="66"/>
        <v>1</v>
      </c>
    </row>
    <row r="1661" spans="12:16" x14ac:dyDescent="0.25">
      <c r="L1661" s="264">
        <f>Member!A1661</f>
        <v>0</v>
      </c>
      <c r="M1661">
        <f>SUMIF(Erfassung3!BD:BD,L1661,Erfassung3!BW:BW)</f>
        <v>0</v>
      </c>
      <c r="N1661">
        <f>SUMIF(Erfassung3!BD:BD,L1661,Erfassung3!BG:BG)</f>
        <v>0</v>
      </c>
      <c r="O1661">
        <f t="shared" si="67"/>
        <v>0</v>
      </c>
      <c r="P1661">
        <f t="shared" si="66"/>
        <v>1</v>
      </c>
    </row>
    <row r="1662" spans="12:16" x14ac:dyDescent="0.25">
      <c r="L1662" s="264">
        <f>Member!A1662</f>
        <v>0</v>
      </c>
      <c r="M1662">
        <f>SUMIF(Erfassung3!BD:BD,L1662,Erfassung3!BW:BW)</f>
        <v>0</v>
      </c>
      <c r="N1662">
        <f>SUMIF(Erfassung3!BD:BD,L1662,Erfassung3!BG:BG)</f>
        <v>0</v>
      </c>
      <c r="O1662">
        <f t="shared" si="67"/>
        <v>0</v>
      </c>
      <c r="P1662">
        <f t="shared" si="66"/>
        <v>1</v>
      </c>
    </row>
    <row r="1663" spans="12:16" x14ac:dyDescent="0.25">
      <c r="L1663" s="264">
        <f>Member!A1663</f>
        <v>0</v>
      </c>
      <c r="M1663">
        <f>SUMIF(Erfassung3!BD:BD,L1663,Erfassung3!BW:BW)</f>
        <v>0</v>
      </c>
      <c r="N1663">
        <f>SUMIF(Erfassung3!BD:BD,L1663,Erfassung3!BG:BG)</f>
        <v>0</v>
      </c>
      <c r="O1663">
        <f t="shared" si="67"/>
        <v>0</v>
      </c>
      <c r="P1663">
        <f t="shared" si="66"/>
        <v>1</v>
      </c>
    </row>
    <row r="1664" spans="12:16" x14ac:dyDescent="0.25">
      <c r="L1664" s="264">
        <f>Member!A1664</f>
        <v>0</v>
      </c>
      <c r="M1664">
        <f>SUMIF(Erfassung3!BD:BD,L1664,Erfassung3!BW:BW)</f>
        <v>0</v>
      </c>
      <c r="N1664">
        <f>SUMIF(Erfassung3!BD:BD,L1664,Erfassung3!BG:BG)</f>
        <v>0</v>
      </c>
      <c r="O1664">
        <f t="shared" si="67"/>
        <v>0</v>
      </c>
      <c r="P1664">
        <f t="shared" si="66"/>
        <v>1</v>
      </c>
    </row>
    <row r="1665" spans="12:16" x14ac:dyDescent="0.25">
      <c r="L1665" s="264">
        <f>Member!A1665</f>
        <v>0</v>
      </c>
      <c r="M1665">
        <f>SUMIF(Erfassung3!BD:BD,L1665,Erfassung3!BW:BW)</f>
        <v>0</v>
      </c>
      <c r="N1665">
        <f>SUMIF(Erfassung3!BD:BD,L1665,Erfassung3!BG:BG)</f>
        <v>0</v>
      </c>
      <c r="O1665">
        <f t="shared" si="67"/>
        <v>0</v>
      </c>
      <c r="P1665">
        <f t="shared" si="66"/>
        <v>1</v>
      </c>
    </row>
    <row r="1666" spans="12:16" x14ac:dyDescent="0.25">
      <c r="L1666" s="264">
        <f>Member!A1666</f>
        <v>0</v>
      </c>
      <c r="M1666">
        <f>SUMIF(Erfassung3!BD:BD,L1666,Erfassung3!BW:BW)</f>
        <v>0</v>
      </c>
      <c r="N1666">
        <f>SUMIF(Erfassung3!BD:BD,L1666,Erfassung3!BG:BG)</f>
        <v>0</v>
      </c>
      <c r="O1666">
        <f t="shared" si="67"/>
        <v>0</v>
      </c>
      <c r="P1666">
        <f t="shared" ref="P1666:P1729" si="68">RANK(O1666,O:O)</f>
        <v>1</v>
      </c>
    </row>
    <row r="1667" spans="12:16" x14ac:dyDescent="0.25">
      <c r="L1667" s="264">
        <f>Member!A1667</f>
        <v>0</v>
      </c>
      <c r="M1667">
        <f>SUMIF(Erfassung3!BD:BD,L1667,Erfassung3!BW:BW)</f>
        <v>0</v>
      </c>
      <c r="N1667">
        <f>SUMIF(Erfassung3!BD:BD,L1667,Erfassung3!BG:BG)</f>
        <v>0</v>
      </c>
      <c r="O1667">
        <f t="shared" ref="O1667:O1730" si="69">IF(N1667=0,0,M1667/N1667-ROW()/1000000000)</f>
        <v>0</v>
      </c>
      <c r="P1667">
        <f t="shared" si="68"/>
        <v>1</v>
      </c>
    </row>
    <row r="1668" spans="12:16" x14ac:dyDescent="0.25">
      <c r="L1668" s="264">
        <f>Member!A1668</f>
        <v>0</v>
      </c>
      <c r="M1668">
        <f>SUMIF(Erfassung3!BD:BD,L1668,Erfassung3!BW:BW)</f>
        <v>0</v>
      </c>
      <c r="N1668">
        <f>SUMIF(Erfassung3!BD:BD,L1668,Erfassung3!BG:BG)</f>
        <v>0</v>
      </c>
      <c r="O1668">
        <f t="shared" si="69"/>
        <v>0</v>
      </c>
      <c r="P1668">
        <f t="shared" si="68"/>
        <v>1</v>
      </c>
    </row>
    <row r="1669" spans="12:16" x14ac:dyDescent="0.25">
      <c r="L1669" s="264">
        <f>Member!A1669</f>
        <v>0</v>
      </c>
      <c r="M1669">
        <f>SUMIF(Erfassung3!BD:BD,L1669,Erfassung3!BW:BW)</f>
        <v>0</v>
      </c>
      <c r="N1669">
        <f>SUMIF(Erfassung3!BD:BD,L1669,Erfassung3!BG:BG)</f>
        <v>0</v>
      </c>
      <c r="O1669">
        <f t="shared" si="69"/>
        <v>0</v>
      </c>
      <c r="P1669">
        <f t="shared" si="68"/>
        <v>1</v>
      </c>
    </row>
    <row r="1670" spans="12:16" x14ac:dyDescent="0.25">
      <c r="L1670" s="264">
        <f>Member!A1670</f>
        <v>0</v>
      </c>
      <c r="M1670">
        <f>SUMIF(Erfassung3!BD:BD,L1670,Erfassung3!BW:BW)</f>
        <v>0</v>
      </c>
      <c r="N1670">
        <f>SUMIF(Erfassung3!BD:BD,L1670,Erfassung3!BG:BG)</f>
        <v>0</v>
      </c>
      <c r="O1670">
        <f t="shared" si="69"/>
        <v>0</v>
      </c>
      <c r="P1670">
        <f t="shared" si="68"/>
        <v>1</v>
      </c>
    </row>
    <row r="1671" spans="12:16" x14ac:dyDescent="0.25">
      <c r="L1671" s="264">
        <f>Member!A1671</f>
        <v>0</v>
      </c>
      <c r="M1671">
        <f>SUMIF(Erfassung3!BD:BD,L1671,Erfassung3!BW:BW)</f>
        <v>0</v>
      </c>
      <c r="N1671">
        <f>SUMIF(Erfassung3!BD:BD,L1671,Erfassung3!BG:BG)</f>
        <v>0</v>
      </c>
      <c r="O1671">
        <f t="shared" si="69"/>
        <v>0</v>
      </c>
      <c r="P1671">
        <f t="shared" si="68"/>
        <v>1</v>
      </c>
    </row>
    <row r="1672" spans="12:16" x14ac:dyDescent="0.25">
      <c r="L1672" s="264">
        <f>Member!A1672</f>
        <v>0</v>
      </c>
      <c r="M1672">
        <f>SUMIF(Erfassung3!BD:BD,L1672,Erfassung3!BW:BW)</f>
        <v>0</v>
      </c>
      <c r="N1672">
        <f>SUMIF(Erfassung3!BD:BD,L1672,Erfassung3!BG:BG)</f>
        <v>0</v>
      </c>
      <c r="O1672">
        <f t="shared" si="69"/>
        <v>0</v>
      </c>
      <c r="P1672">
        <f t="shared" si="68"/>
        <v>1</v>
      </c>
    </row>
    <row r="1673" spans="12:16" x14ac:dyDescent="0.25">
      <c r="L1673" s="264">
        <f>Member!A1673</f>
        <v>0</v>
      </c>
      <c r="M1673">
        <f>SUMIF(Erfassung3!BD:BD,L1673,Erfassung3!BW:BW)</f>
        <v>0</v>
      </c>
      <c r="N1673">
        <f>SUMIF(Erfassung3!BD:BD,L1673,Erfassung3!BG:BG)</f>
        <v>0</v>
      </c>
      <c r="O1673">
        <f t="shared" si="69"/>
        <v>0</v>
      </c>
      <c r="P1673">
        <f t="shared" si="68"/>
        <v>1</v>
      </c>
    </row>
    <row r="1674" spans="12:16" x14ac:dyDescent="0.25">
      <c r="L1674" s="264">
        <f>Member!A1674</f>
        <v>0</v>
      </c>
      <c r="M1674">
        <f>SUMIF(Erfassung3!BD:BD,L1674,Erfassung3!BW:BW)</f>
        <v>0</v>
      </c>
      <c r="N1674">
        <f>SUMIF(Erfassung3!BD:BD,L1674,Erfassung3!BG:BG)</f>
        <v>0</v>
      </c>
      <c r="O1674">
        <f t="shared" si="69"/>
        <v>0</v>
      </c>
      <c r="P1674">
        <f t="shared" si="68"/>
        <v>1</v>
      </c>
    </row>
    <row r="1675" spans="12:16" x14ac:dyDescent="0.25">
      <c r="L1675" s="264">
        <f>Member!A1675</f>
        <v>0</v>
      </c>
      <c r="M1675">
        <f>SUMIF(Erfassung3!BD:BD,L1675,Erfassung3!BW:BW)</f>
        <v>0</v>
      </c>
      <c r="N1675">
        <f>SUMIF(Erfassung3!BD:BD,L1675,Erfassung3!BG:BG)</f>
        <v>0</v>
      </c>
      <c r="O1675">
        <f t="shared" si="69"/>
        <v>0</v>
      </c>
      <c r="P1675">
        <f t="shared" si="68"/>
        <v>1</v>
      </c>
    </row>
    <row r="1676" spans="12:16" x14ac:dyDescent="0.25">
      <c r="L1676" s="264">
        <f>Member!A1676</f>
        <v>0</v>
      </c>
      <c r="M1676">
        <f>SUMIF(Erfassung3!BD:BD,L1676,Erfassung3!BW:BW)</f>
        <v>0</v>
      </c>
      <c r="N1676">
        <f>SUMIF(Erfassung3!BD:BD,L1676,Erfassung3!BG:BG)</f>
        <v>0</v>
      </c>
      <c r="O1676">
        <f t="shared" si="69"/>
        <v>0</v>
      </c>
      <c r="P1676">
        <f t="shared" si="68"/>
        <v>1</v>
      </c>
    </row>
    <row r="1677" spans="12:16" x14ac:dyDescent="0.25">
      <c r="L1677" s="264">
        <f>Member!A1677</f>
        <v>0</v>
      </c>
      <c r="M1677">
        <f>SUMIF(Erfassung3!BD:BD,L1677,Erfassung3!BW:BW)</f>
        <v>0</v>
      </c>
      <c r="N1677">
        <f>SUMIF(Erfassung3!BD:BD,L1677,Erfassung3!BG:BG)</f>
        <v>0</v>
      </c>
      <c r="O1677">
        <f t="shared" si="69"/>
        <v>0</v>
      </c>
      <c r="P1677">
        <f t="shared" si="68"/>
        <v>1</v>
      </c>
    </row>
    <row r="1678" spans="12:16" x14ac:dyDescent="0.25">
      <c r="L1678" s="264">
        <f>Member!A1678</f>
        <v>0</v>
      </c>
      <c r="M1678">
        <f>SUMIF(Erfassung3!BD:BD,L1678,Erfassung3!BW:BW)</f>
        <v>0</v>
      </c>
      <c r="N1678">
        <f>SUMIF(Erfassung3!BD:BD,L1678,Erfassung3!BG:BG)</f>
        <v>0</v>
      </c>
      <c r="O1678">
        <f t="shared" si="69"/>
        <v>0</v>
      </c>
      <c r="P1678">
        <f t="shared" si="68"/>
        <v>1</v>
      </c>
    </row>
    <row r="1679" spans="12:16" x14ac:dyDescent="0.25">
      <c r="L1679" s="264">
        <f>Member!A1679</f>
        <v>0</v>
      </c>
      <c r="M1679">
        <f>SUMIF(Erfassung3!BD:BD,L1679,Erfassung3!BW:BW)</f>
        <v>0</v>
      </c>
      <c r="N1679">
        <f>SUMIF(Erfassung3!BD:BD,L1679,Erfassung3!BG:BG)</f>
        <v>0</v>
      </c>
      <c r="O1679">
        <f t="shared" si="69"/>
        <v>0</v>
      </c>
      <c r="P1679">
        <f t="shared" si="68"/>
        <v>1</v>
      </c>
    </row>
    <row r="1680" spans="12:16" x14ac:dyDescent="0.25">
      <c r="L1680" s="264">
        <f>Member!A1680</f>
        <v>0</v>
      </c>
      <c r="M1680">
        <f>SUMIF(Erfassung3!BD:BD,L1680,Erfassung3!BW:BW)</f>
        <v>0</v>
      </c>
      <c r="N1680">
        <f>SUMIF(Erfassung3!BD:BD,L1680,Erfassung3!BG:BG)</f>
        <v>0</v>
      </c>
      <c r="O1680">
        <f t="shared" si="69"/>
        <v>0</v>
      </c>
      <c r="P1680">
        <f t="shared" si="68"/>
        <v>1</v>
      </c>
    </row>
    <row r="1681" spans="12:16" x14ac:dyDescent="0.25">
      <c r="L1681" s="264">
        <f>Member!A1681</f>
        <v>0</v>
      </c>
      <c r="M1681">
        <f>SUMIF(Erfassung3!BD:BD,L1681,Erfassung3!BW:BW)</f>
        <v>0</v>
      </c>
      <c r="N1681">
        <f>SUMIF(Erfassung3!BD:BD,L1681,Erfassung3!BG:BG)</f>
        <v>0</v>
      </c>
      <c r="O1681">
        <f t="shared" si="69"/>
        <v>0</v>
      </c>
      <c r="P1681">
        <f t="shared" si="68"/>
        <v>1</v>
      </c>
    </row>
    <row r="1682" spans="12:16" x14ac:dyDescent="0.25">
      <c r="L1682" s="264">
        <f>Member!A1682</f>
        <v>0</v>
      </c>
      <c r="M1682">
        <f>SUMIF(Erfassung3!BD:BD,L1682,Erfassung3!BW:BW)</f>
        <v>0</v>
      </c>
      <c r="N1682">
        <f>SUMIF(Erfassung3!BD:BD,L1682,Erfassung3!BG:BG)</f>
        <v>0</v>
      </c>
      <c r="O1682">
        <f t="shared" si="69"/>
        <v>0</v>
      </c>
      <c r="P1682">
        <f t="shared" si="68"/>
        <v>1</v>
      </c>
    </row>
    <row r="1683" spans="12:16" x14ac:dyDescent="0.25">
      <c r="L1683" s="264">
        <f>Member!A1683</f>
        <v>0</v>
      </c>
      <c r="M1683">
        <f>SUMIF(Erfassung3!BD:BD,L1683,Erfassung3!BW:BW)</f>
        <v>0</v>
      </c>
      <c r="N1683">
        <f>SUMIF(Erfassung3!BD:BD,L1683,Erfassung3!BG:BG)</f>
        <v>0</v>
      </c>
      <c r="O1683">
        <f t="shared" si="69"/>
        <v>0</v>
      </c>
      <c r="P1683">
        <f t="shared" si="68"/>
        <v>1</v>
      </c>
    </row>
    <row r="1684" spans="12:16" x14ac:dyDescent="0.25">
      <c r="L1684" s="264">
        <f>Member!A1684</f>
        <v>0</v>
      </c>
      <c r="M1684">
        <f>SUMIF(Erfassung3!BD:BD,L1684,Erfassung3!BW:BW)</f>
        <v>0</v>
      </c>
      <c r="N1684">
        <f>SUMIF(Erfassung3!BD:BD,L1684,Erfassung3!BG:BG)</f>
        <v>0</v>
      </c>
      <c r="O1684">
        <f t="shared" si="69"/>
        <v>0</v>
      </c>
      <c r="P1684">
        <f t="shared" si="68"/>
        <v>1</v>
      </c>
    </row>
    <row r="1685" spans="12:16" x14ac:dyDescent="0.25">
      <c r="L1685" s="264">
        <f>Member!A1685</f>
        <v>0</v>
      </c>
      <c r="M1685">
        <f>SUMIF(Erfassung3!BD:BD,L1685,Erfassung3!BW:BW)</f>
        <v>0</v>
      </c>
      <c r="N1685">
        <f>SUMIF(Erfassung3!BD:BD,L1685,Erfassung3!BG:BG)</f>
        <v>0</v>
      </c>
      <c r="O1685">
        <f t="shared" si="69"/>
        <v>0</v>
      </c>
      <c r="P1685">
        <f t="shared" si="68"/>
        <v>1</v>
      </c>
    </row>
    <row r="1686" spans="12:16" x14ac:dyDescent="0.25">
      <c r="L1686" s="264">
        <f>Member!A1686</f>
        <v>0</v>
      </c>
      <c r="M1686">
        <f>SUMIF(Erfassung3!BD:BD,L1686,Erfassung3!BW:BW)</f>
        <v>0</v>
      </c>
      <c r="N1686">
        <f>SUMIF(Erfassung3!BD:BD,L1686,Erfassung3!BG:BG)</f>
        <v>0</v>
      </c>
      <c r="O1686">
        <f t="shared" si="69"/>
        <v>0</v>
      </c>
      <c r="P1686">
        <f t="shared" si="68"/>
        <v>1</v>
      </c>
    </row>
    <row r="1687" spans="12:16" x14ac:dyDescent="0.25">
      <c r="L1687" s="264">
        <f>Member!A1687</f>
        <v>0</v>
      </c>
      <c r="M1687">
        <f>SUMIF(Erfassung3!BD:BD,L1687,Erfassung3!BW:BW)</f>
        <v>0</v>
      </c>
      <c r="N1687">
        <f>SUMIF(Erfassung3!BD:BD,L1687,Erfassung3!BG:BG)</f>
        <v>0</v>
      </c>
      <c r="O1687">
        <f t="shared" si="69"/>
        <v>0</v>
      </c>
      <c r="P1687">
        <f t="shared" si="68"/>
        <v>1</v>
      </c>
    </row>
    <row r="1688" spans="12:16" x14ac:dyDescent="0.25">
      <c r="L1688" s="264">
        <f>Member!A1688</f>
        <v>0</v>
      </c>
      <c r="M1688">
        <f>SUMIF(Erfassung3!BD:BD,L1688,Erfassung3!BW:BW)</f>
        <v>0</v>
      </c>
      <c r="N1688">
        <f>SUMIF(Erfassung3!BD:BD,L1688,Erfassung3!BG:BG)</f>
        <v>0</v>
      </c>
      <c r="O1688">
        <f t="shared" si="69"/>
        <v>0</v>
      </c>
      <c r="P1688">
        <f t="shared" si="68"/>
        <v>1</v>
      </c>
    </row>
    <row r="1689" spans="12:16" x14ac:dyDescent="0.25">
      <c r="L1689" s="264">
        <f>Member!A1689</f>
        <v>0</v>
      </c>
      <c r="M1689">
        <f>SUMIF(Erfassung3!BD:BD,L1689,Erfassung3!BW:BW)</f>
        <v>0</v>
      </c>
      <c r="N1689">
        <f>SUMIF(Erfassung3!BD:BD,L1689,Erfassung3!BG:BG)</f>
        <v>0</v>
      </c>
      <c r="O1689">
        <f t="shared" si="69"/>
        <v>0</v>
      </c>
      <c r="P1689">
        <f t="shared" si="68"/>
        <v>1</v>
      </c>
    </row>
    <row r="1690" spans="12:16" x14ac:dyDescent="0.25">
      <c r="L1690" s="264">
        <f>Member!A1690</f>
        <v>0</v>
      </c>
      <c r="M1690">
        <f>SUMIF(Erfassung3!BD:BD,L1690,Erfassung3!BW:BW)</f>
        <v>0</v>
      </c>
      <c r="N1690">
        <f>SUMIF(Erfassung3!BD:BD,L1690,Erfassung3!BG:BG)</f>
        <v>0</v>
      </c>
      <c r="O1690">
        <f t="shared" si="69"/>
        <v>0</v>
      </c>
      <c r="P1690">
        <f t="shared" si="68"/>
        <v>1</v>
      </c>
    </row>
    <row r="1691" spans="12:16" x14ac:dyDescent="0.25">
      <c r="L1691" s="264">
        <f>Member!A1691</f>
        <v>0</v>
      </c>
      <c r="M1691">
        <f>SUMIF(Erfassung3!BD:BD,L1691,Erfassung3!BW:BW)</f>
        <v>0</v>
      </c>
      <c r="N1691">
        <f>SUMIF(Erfassung3!BD:BD,L1691,Erfassung3!BG:BG)</f>
        <v>0</v>
      </c>
      <c r="O1691">
        <f t="shared" si="69"/>
        <v>0</v>
      </c>
      <c r="P1691">
        <f t="shared" si="68"/>
        <v>1</v>
      </c>
    </row>
    <row r="1692" spans="12:16" x14ac:dyDescent="0.25">
      <c r="L1692" s="264">
        <f>Member!A1692</f>
        <v>0</v>
      </c>
      <c r="M1692">
        <f>SUMIF(Erfassung3!BD:BD,L1692,Erfassung3!BW:BW)</f>
        <v>0</v>
      </c>
      <c r="N1692">
        <f>SUMIF(Erfassung3!BD:BD,L1692,Erfassung3!BG:BG)</f>
        <v>0</v>
      </c>
      <c r="O1692">
        <f t="shared" si="69"/>
        <v>0</v>
      </c>
      <c r="P1692">
        <f t="shared" si="68"/>
        <v>1</v>
      </c>
    </row>
    <row r="1693" spans="12:16" x14ac:dyDescent="0.25">
      <c r="L1693" s="264">
        <f>Member!A1693</f>
        <v>0</v>
      </c>
      <c r="M1693">
        <f>SUMIF(Erfassung3!BD:BD,L1693,Erfassung3!BW:BW)</f>
        <v>0</v>
      </c>
      <c r="N1693">
        <f>SUMIF(Erfassung3!BD:BD,L1693,Erfassung3!BG:BG)</f>
        <v>0</v>
      </c>
      <c r="O1693">
        <f t="shared" si="69"/>
        <v>0</v>
      </c>
      <c r="P1693">
        <f t="shared" si="68"/>
        <v>1</v>
      </c>
    </row>
    <row r="1694" spans="12:16" x14ac:dyDescent="0.25">
      <c r="L1694" s="264">
        <f>Member!A1694</f>
        <v>0</v>
      </c>
      <c r="M1694">
        <f>SUMIF(Erfassung3!BD:BD,L1694,Erfassung3!BW:BW)</f>
        <v>0</v>
      </c>
      <c r="N1694">
        <f>SUMIF(Erfassung3!BD:BD,L1694,Erfassung3!BG:BG)</f>
        <v>0</v>
      </c>
      <c r="O1694">
        <f t="shared" si="69"/>
        <v>0</v>
      </c>
      <c r="P1694">
        <f t="shared" si="68"/>
        <v>1</v>
      </c>
    </row>
    <row r="1695" spans="12:16" x14ac:dyDescent="0.25">
      <c r="L1695" s="264">
        <f>Member!A1695</f>
        <v>0</v>
      </c>
      <c r="M1695">
        <f>SUMIF(Erfassung3!BD:BD,L1695,Erfassung3!BW:BW)</f>
        <v>0</v>
      </c>
      <c r="N1695">
        <f>SUMIF(Erfassung3!BD:BD,L1695,Erfassung3!BG:BG)</f>
        <v>0</v>
      </c>
      <c r="O1695">
        <f t="shared" si="69"/>
        <v>0</v>
      </c>
      <c r="P1695">
        <f t="shared" si="68"/>
        <v>1</v>
      </c>
    </row>
    <row r="1696" spans="12:16" x14ac:dyDescent="0.25">
      <c r="L1696" s="264">
        <f>Member!A1696</f>
        <v>0</v>
      </c>
      <c r="M1696">
        <f>SUMIF(Erfassung3!BD:BD,L1696,Erfassung3!BW:BW)</f>
        <v>0</v>
      </c>
      <c r="N1696">
        <f>SUMIF(Erfassung3!BD:BD,L1696,Erfassung3!BG:BG)</f>
        <v>0</v>
      </c>
      <c r="O1696">
        <f t="shared" si="69"/>
        <v>0</v>
      </c>
      <c r="P1696">
        <f t="shared" si="68"/>
        <v>1</v>
      </c>
    </row>
    <row r="1697" spans="12:16" x14ac:dyDescent="0.25">
      <c r="L1697" s="264">
        <f>Member!A1697</f>
        <v>0</v>
      </c>
      <c r="M1697">
        <f>SUMIF(Erfassung3!BD:BD,L1697,Erfassung3!BW:BW)</f>
        <v>0</v>
      </c>
      <c r="N1697">
        <f>SUMIF(Erfassung3!BD:BD,L1697,Erfassung3!BG:BG)</f>
        <v>0</v>
      </c>
      <c r="O1697">
        <f t="shared" si="69"/>
        <v>0</v>
      </c>
      <c r="P1697">
        <f t="shared" si="68"/>
        <v>1</v>
      </c>
    </row>
    <row r="1698" spans="12:16" x14ac:dyDescent="0.25">
      <c r="L1698" s="264">
        <f>Member!A1698</f>
        <v>0</v>
      </c>
      <c r="M1698">
        <f>SUMIF(Erfassung3!BD:BD,L1698,Erfassung3!BW:BW)</f>
        <v>0</v>
      </c>
      <c r="N1698">
        <f>SUMIF(Erfassung3!BD:BD,L1698,Erfassung3!BG:BG)</f>
        <v>0</v>
      </c>
      <c r="O1698">
        <f t="shared" si="69"/>
        <v>0</v>
      </c>
      <c r="P1698">
        <f t="shared" si="68"/>
        <v>1</v>
      </c>
    </row>
    <row r="1699" spans="12:16" x14ac:dyDescent="0.25">
      <c r="L1699" s="264">
        <f>Member!A1699</f>
        <v>0</v>
      </c>
      <c r="M1699">
        <f>SUMIF(Erfassung3!BD:BD,L1699,Erfassung3!BW:BW)</f>
        <v>0</v>
      </c>
      <c r="N1699">
        <f>SUMIF(Erfassung3!BD:BD,L1699,Erfassung3!BG:BG)</f>
        <v>0</v>
      </c>
      <c r="O1699">
        <f t="shared" si="69"/>
        <v>0</v>
      </c>
      <c r="P1699">
        <f t="shared" si="68"/>
        <v>1</v>
      </c>
    </row>
    <row r="1700" spans="12:16" x14ac:dyDescent="0.25">
      <c r="L1700" s="264">
        <f>Member!A1700</f>
        <v>0</v>
      </c>
      <c r="M1700">
        <f>SUMIF(Erfassung3!BD:BD,L1700,Erfassung3!BW:BW)</f>
        <v>0</v>
      </c>
      <c r="N1700">
        <f>SUMIF(Erfassung3!BD:BD,L1700,Erfassung3!BG:BG)</f>
        <v>0</v>
      </c>
      <c r="O1700">
        <f t="shared" si="69"/>
        <v>0</v>
      </c>
      <c r="P1700">
        <f t="shared" si="68"/>
        <v>1</v>
      </c>
    </row>
    <row r="1701" spans="12:16" x14ac:dyDescent="0.25">
      <c r="L1701" s="264">
        <f>Member!A1701</f>
        <v>0</v>
      </c>
      <c r="M1701">
        <f>SUMIF(Erfassung3!BD:BD,L1701,Erfassung3!BW:BW)</f>
        <v>0</v>
      </c>
      <c r="N1701">
        <f>SUMIF(Erfassung3!BD:BD,L1701,Erfassung3!BG:BG)</f>
        <v>0</v>
      </c>
      <c r="O1701">
        <f t="shared" si="69"/>
        <v>0</v>
      </c>
      <c r="P1701">
        <f t="shared" si="68"/>
        <v>1</v>
      </c>
    </row>
    <row r="1702" spans="12:16" x14ac:dyDescent="0.25">
      <c r="L1702" s="264">
        <f>Member!A1702</f>
        <v>0</v>
      </c>
      <c r="M1702">
        <f>SUMIF(Erfassung3!BD:BD,L1702,Erfassung3!BW:BW)</f>
        <v>0</v>
      </c>
      <c r="N1702">
        <f>SUMIF(Erfassung3!BD:BD,L1702,Erfassung3!BG:BG)</f>
        <v>0</v>
      </c>
      <c r="O1702">
        <f t="shared" si="69"/>
        <v>0</v>
      </c>
      <c r="P1702">
        <f t="shared" si="68"/>
        <v>1</v>
      </c>
    </row>
    <row r="1703" spans="12:16" x14ac:dyDescent="0.25">
      <c r="L1703" s="264">
        <f>Member!A1703</f>
        <v>0</v>
      </c>
      <c r="M1703">
        <f>SUMIF(Erfassung3!BD:BD,L1703,Erfassung3!BW:BW)</f>
        <v>0</v>
      </c>
      <c r="N1703">
        <f>SUMIF(Erfassung3!BD:BD,L1703,Erfassung3!BG:BG)</f>
        <v>0</v>
      </c>
      <c r="O1703">
        <f t="shared" si="69"/>
        <v>0</v>
      </c>
      <c r="P1703">
        <f t="shared" si="68"/>
        <v>1</v>
      </c>
    </row>
    <row r="1704" spans="12:16" x14ac:dyDescent="0.25">
      <c r="L1704" s="264">
        <f>Member!A1704</f>
        <v>0</v>
      </c>
      <c r="M1704">
        <f>SUMIF(Erfassung3!BD:BD,L1704,Erfassung3!BW:BW)</f>
        <v>0</v>
      </c>
      <c r="N1704">
        <f>SUMIF(Erfassung3!BD:BD,L1704,Erfassung3!BG:BG)</f>
        <v>0</v>
      </c>
      <c r="O1704">
        <f t="shared" si="69"/>
        <v>0</v>
      </c>
      <c r="P1704">
        <f t="shared" si="68"/>
        <v>1</v>
      </c>
    </row>
    <row r="1705" spans="12:16" x14ac:dyDescent="0.25">
      <c r="L1705" s="264">
        <f>Member!A1705</f>
        <v>0</v>
      </c>
      <c r="M1705">
        <f>SUMIF(Erfassung3!BD:BD,L1705,Erfassung3!BW:BW)</f>
        <v>0</v>
      </c>
      <c r="N1705">
        <f>SUMIF(Erfassung3!BD:BD,L1705,Erfassung3!BG:BG)</f>
        <v>0</v>
      </c>
      <c r="O1705">
        <f t="shared" si="69"/>
        <v>0</v>
      </c>
      <c r="P1705">
        <f t="shared" si="68"/>
        <v>1</v>
      </c>
    </row>
    <row r="1706" spans="12:16" x14ac:dyDescent="0.25">
      <c r="L1706" s="264">
        <f>Member!A1706</f>
        <v>0</v>
      </c>
      <c r="M1706">
        <f>SUMIF(Erfassung3!BD:BD,L1706,Erfassung3!BW:BW)</f>
        <v>0</v>
      </c>
      <c r="N1706">
        <f>SUMIF(Erfassung3!BD:BD,L1706,Erfassung3!BG:BG)</f>
        <v>0</v>
      </c>
      <c r="O1706">
        <f t="shared" si="69"/>
        <v>0</v>
      </c>
      <c r="P1706">
        <f t="shared" si="68"/>
        <v>1</v>
      </c>
    </row>
    <row r="1707" spans="12:16" x14ac:dyDescent="0.25">
      <c r="L1707" s="264">
        <f>Member!A1707</f>
        <v>0</v>
      </c>
      <c r="M1707">
        <f>SUMIF(Erfassung3!BD:BD,L1707,Erfassung3!BW:BW)</f>
        <v>0</v>
      </c>
      <c r="N1707">
        <f>SUMIF(Erfassung3!BD:BD,L1707,Erfassung3!BG:BG)</f>
        <v>0</v>
      </c>
      <c r="O1707">
        <f t="shared" si="69"/>
        <v>0</v>
      </c>
      <c r="P1707">
        <f t="shared" si="68"/>
        <v>1</v>
      </c>
    </row>
    <row r="1708" spans="12:16" x14ac:dyDescent="0.25">
      <c r="L1708" s="264">
        <f>Member!A1708</f>
        <v>0</v>
      </c>
      <c r="M1708">
        <f>SUMIF(Erfassung3!BD:BD,L1708,Erfassung3!BW:BW)</f>
        <v>0</v>
      </c>
      <c r="N1708">
        <f>SUMIF(Erfassung3!BD:BD,L1708,Erfassung3!BG:BG)</f>
        <v>0</v>
      </c>
      <c r="O1708">
        <f t="shared" si="69"/>
        <v>0</v>
      </c>
      <c r="P1708">
        <f t="shared" si="68"/>
        <v>1</v>
      </c>
    </row>
    <row r="1709" spans="12:16" x14ac:dyDescent="0.25">
      <c r="L1709" s="264">
        <f>Member!A1709</f>
        <v>0</v>
      </c>
      <c r="M1709">
        <f>SUMIF(Erfassung3!BD:BD,L1709,Erfassung3!BW:BW)</f>
        <v>0</v>
      </c>
      <c r="N1709">
        <f>SUMIF(Erfassung3!BD:BD,L1709,Erfassung3!BG:BG)</f>
        <v>0</v>
      </c>
      <c r="O1709">
        <f t="shared" si="69"/>
        <v>0</v>
      </c>
      <c r="P1709">
        <f t="shared" si="68"/>
        <v>1</v>
      </c>
    </row>
    <row r="1710" spans="12:16" x14ac:dyDescent="0.25">
      <c r="L1710" s="264">
        <f>Member!A1710</f>
        <v>0</v>
      </c>
      <c r="M1710">
        <f>SUMIF(Erfassung3!BD:BD,L1710,Erfassung3!BW:BW)</f>
        <v>0</v>
      </c>
      <c r="N1710">
        <f>SUMIF(Erfassung3!BD:BD,L1710,Erfassung3!BG:BG)</f>
        <v>0</v>
      </c>
      <c r="O1710">
        <f t="shared" si="69"/>
        <v>0</v>
      </c>
      <c r="P1710">
        <f t="shared" si="68"/>
        <v>1</v>
      </c>
    </row>
    <row r="1711" spans="12:16" x14ac:dyDescent="0.25">
      <c r="L1711" s="264">
        <f>Member!A1711</f>
        <v>0</v>
      </c>
      <c r="M1711">
        <f>SUMIF(Erfassung3!BD:BD,L1711,Erfassung3!BW:BW)</f>
        <v>0</v>
      </c>
      <c r="N1711">
        <f>SUMIF(Erfassung3!BD:BD,L1711,Erfassung3!BG:BG)</f>
        <v>0</v>
      </c>
      <c r="O1711">
        <f t="shared" si="69"/>
        <v>0</v>
      </c>
      <c r="P1711">
        <f t="shared" si="68"/>
        <v>1</v>
      </c>
    </row>
    <row r="1712" spans="12:16" x14ac:dyDescent="0.25">
      <c r="L1712" s="264">
        <f>Member!A1712</f>
        <v>0</v>
      </c>
      <c r="M1712">
        <f>SUMIF(Erfassung3!BD:BD,L1712,Erfassung3!BW:BW)</f>
        <v>0</v>
      </c>
      <c r="N1712">
        <f>SUMIF(Erfassung3!BD:BD,L1712,Erfassung3!BG:BG)</f>
        <v>0</v>
      </c>
      <c r="O1712">
        <f t="shared" si="69"/>
        <v>0</v>
      </c>
      <c r="P1712">
        <f t="shared" si="68"/>
        <v>1</v>
      </c>
    </row>
    <row r="1713" spans="12:16" x14ac:dyDescent="0.25">
      <c r="L1713" s="264">
        <f>Member!A1713</f>
        <v>0</v>
      </c>
      <c r="M1713">
        <f>SUMIF(Erfassung3!BD:BD,L1713,Erfassung3!BW:BW)</f>
        <v>0</v>
      </c>
      <c r="N1713">
        <f>SUMIF(Erfassung3!BD:BD,L1713,Erfassung3!BG:BG)</f>
        <v>0</v>
      </c>
      <c r="O1713">
        <f t="shared" si="69"/>
        <v>0</v>
      </c>
      <c r="P1713">
        <f t="shared" si="68"/>
        <v>1</v>
      </c>
    </row>
    <row r="1714" spans="12:16" x14ac:dyDescent="0.25">
      <c r="L1714" s="264">
        <f>Member!A1714</f>
        <v>0</v>
      </c>
      <c r="M1714">
        <f>SUMIF(Erfassung3!BD:BD,L1714,Erfassung3!BW:BW)</f>
        <v>0</v>
      </c>
      <c r="N1714">
        <f>SUMIF(Erfassung3!BD:BD,L1714,Erfassung3!BG:BG)</f>
        <v>0</v>
      </c>
      <c r="O1714">
        <f t="shared" si="69"/>
        <v>0</v>
      </c>
      <c r="P1714">
        <f t="shared" si="68"/>
        <v>1</v>
      </c>
    </row>
    <row r="1715" spans="12:16" x14ac:dyDescent="0.25">
      <c r="L1715" s="264">
        <f>Member!A1715</f>
        <v>0</v>
      </c>
      <c r="M1715">
        <f>SUMIF(Erfassung3!BD:BD,L1715,Erfassung3!BW:BW)</f>
        <v>0</v>
      </c>
      <c r="N1715">
        <f>SUMIF(Erfassung3!BD:BD,L1715,Erfassung3!BG:BG)</f>
        <v>0</v>
      </c>
      <c r="O1715">
        <f t="shared" si="69"/>
        <v>0</v>
      </c>
      <c r="P1715">
        <f t="shared" si="68"/>
        <v>1</v>
      </c>
    </row>
    <row r="1716" spans="12:16" x14ac:dyDescent="0.25">
      <c r="L1716" s="264">
        <f>Member!A1716</f>
        <v>0</v>
      </c>
      <c r="M1716">
        <f>SUMIF(Erfassung3!BD:BD,L1716,Erfassung3!BW:BW)</f>
        <v>0</v>
      </c>
      <c r="N1716">
        <f>SUMIF(Erfassung3!BD:BD,L1716,Erfassung3!BG:BG)</f>
        <v>0</v>
      </c>
      <c r="O1716">
        <f t="shared" si="69"/>
        <v>0</v>
      </c>
      <c r="P1716">
        <f t="shared" si="68"/>
        <v>1</v>
      </c>
    </row>
    <row r="1717" spans="12:16" x14ac:dyDescent="0.25">
      <c r="L1717" s="264">
        <f>Member!A1717</f>
        <v>0</v>
      </c>
      <c r="M1717">
        <f>SUMIF(Erfassung3!BD:BD,L1717,Erfassung3!BW:BW)</f>
        <v>0</v>
      </c>
      <c r="N1717">
        <f>SUMIF(Erfassung3!BD:BD,L1717,Erfassung3!BG:BG)</f>
        <v>0</v>
      </c>
      <c r="O1717">
        <f t="shared" si="69"/>
        <v>0</v>
      </c>
      <c r="P1717">
        <f t="shared" si="68"/>
        <v>1</v>
      </c>
    </row>
    <row r="1718" spans="12:16" x14ac:dyDescent="0.25">
      <c r="L1718" s="264">
        <f>Member!A1718</f>
        <v>0</v>
      </c>
      <c r="M1718">
        <f>SUMIF(Erfassung3!BD:BD,L1718,Erfassung3!BW:BW)</f>
        <v>0</v>
      </c>
      <c r="N1718">
        <f>SUMIF(Erfassung3!BD:BD,L1718,Erfassung3!BG:BG)</f>
        <v>0</v>
      </c>
      <c r="O1718">
        <f t="shared" si="69"/>
        <v>0</v>
      </c>
      <c r="P1718">
        <f t="shared" si="68"/>
        <v>1</v>
      </c>
    </row>
    <row r="1719" spans="12:16" x14ac:dyDescent="0.25">
      <c r="L1719" s="264">
        <f>Member!A1719</f>
        <v>0</v>
      </c>
      <c r="M1719">
        <f>SUMIF(Erfassung3!BD:BD,L1719,Erfassung3!BW:BW)</f>
        <v>0</v>
      </c>
      <c r="N1719">
        <f>SUMIF(Erfassung3!BD:BD,L1719,Erfassung3!BG:BG)</f>
        <v>0</v>
      </c>
      <c r="O1719">
        <f t="shared" si="69"/>
        <v>0</v>
      </c>
      <c r="P1719">
        <f t="shared" si="68"/>
        <v>1</v>
      </c>
    </row>
    <row r="1720" spans="12:16" x14ac:dyDescent="0.25">
      <c r="L1720" s="264">
        <f>Member!A1720</f>
        <v>0</v>
      </c>
      <c r="M1720">
        <f>SUMIF(Erfassung3!BD:BD,L1720,Erfassung3!BW:BW)</f>
        <v>0</v>
      </c>
      <c r="N1720">
        <f>SUMIF(Erfassung3!BD:BD,L1720,Erfassung3!BG:BG)</f>
        <v>0</v>
      </c>
      <c r="O1720">
        <f t="shared" si="69"/>
        <v>0</v>
      </c>
      <c r="P1720">
        <f t="shared" si="68"/>
        <v>1</v>
      </c>
    </row>
    <row r="1721" spans="12:16" x14ac:dyDescent="0.25">
      <c r="L1721" s="264">
        <f>Member!A1721</f>
        <v>0</v>
      </c>
      <c r="M1721">
        <f>SUMIF(Erfassung3!BD:BD,L1721,Erfassung3!BW:BW)</f>
        <v>0</v>
      </c>
      <c r="N1721">
        <f>SUMIF(Erfassung3!BD:BD,L1721,Erfassung3!BG:BG)</f>
        <v>0</v>
      </c>
      <c r="O1721">
        <f t="shared" si="69"/>
        <v>0</v>
      </c>
      <c r="P1721">
        <f t="shared" si="68"/>
        <v>1</v>
      </c>
    </row>
    <row r="1722" spans="12:16" x14ac:dyDescent="0.25">
      <c r="L1722" s="264">
        <f>Member!A1722</f>
        <v>0</v>
      </c>
      <c r="M1722">
        <f>SUMIF(Erfassung3!BD:BD,L1722,Erfassung3!BW:BW)</f>
        <v>0</v>
      </c>
      <c r="N1722">
        <f>SUMIF(Erfassung3!BD:BD,L1722,Erfassung3!BG:BG)</f>
        <v>0</v>
      </c>
      <c r="O1722">
        <f t="shared" si="69"/>
        <v>0</v>
      </c>
      <c r="P1722">
        <f t="shared" si="68"/>
        <v>1</v>
      </c>
    </row>
    <row r="1723" spans="12:16" x14ac:dyDescent="0.25">
      <c r="L1723" s="264">
        <f>Member!A1723</f>
        <v>0</v>
      </c>
      <c r="M1723">
        <f>SUMIF(Erfassung3!BD:BD,L1723,Erfassung3!BW:BW)</f>
        <v>0</v>
      </c>
      <c r="N1723">
        <f>SUMIF(Erfassung3!BD:BD,L1723,Erfassung3!BG:BG)</f>
        <v>0</v>
      </c>
      <c r="O1723">
        <f t="shared" si="69"/>
        <v>0</v>
      </c>
      <c r="P1723">
        <f t="shared" si="68"/>
        <v>1</v>
      </c>
    </row>
    <row r="1724" spans="12:16" x14ac:dyDescent="0.25">
      <c r="L1724" s="264">
        <f>Member!A1724</f>
        <v>0</v>
      </c>
      <c r="M1724">
        <f>SUMIF(Erfassung3!BD:BD,L1724,Erfassung3!BW:BW)</f>
        <v>0</v>
      </c>
      <c r="N1724">
        <f>SUMIF(Erfassung3!BD:BD,L1724,Erfassung3!BG:BG)</f>
        <v>0</v>
      </c>
      <c r="O1724">
        <f t="shared" si="69"/>
        <v>0</v>
      </c>
      <c r="P1724">
        <f t="shared" si="68"/>
        <v>1</v>
      </c>
    </row>
    <row r="1725" spans="12:16" x14ac:dyDescent="0.25">
      <c r="L1725" s="264">
        <f>Member!A1725</f>
        <v>0</v>
      </c>
      <c r="M1725">
        <f>SUMIF(Erfassung3!BD:BD,L1725,Erfassung3!BW:BW)</f>
        <v>0</v>
      </c>
      <c r="N1725">
        <f>SUMIF(Erfassung3!BD:BD,L1725,Erfassung3!BG:BG)</f>
        <v>0</v>
      </c>
      <c r="O1725">
        <f t="shared" si="69"/>
        <v>0</v>
      </c>
      <c r="P1725">
        <f t="shared" si="68"/>
        <v>1</v>
      </c>
    </row>
    <row r="1726" spans="12:16" x14ac:dyDescent="0.25">
      <c r="L1726" s="264">
        <f>Member!A1726</f>
        <v>0</v>
      </c>
      <c r="M1726">
        <f>SUMIF(Erfassung3!BD:BD,L1726,Erfassung3!BW:BW)</f>
        <v>0</v>
      </c>
      <c r="N1726">
        <f>SUMIF(Erfassung3!BD:BD,L1726,Erfassung3!BG:BG)</f>
        <v>0</v>
      </c>
      <c r="O1726">
        <f t="shared" si="69"/>
        <v>0</v>
      </c>
      <c r="P1726">
        <f t="shared" si="68"/>
        <v>1</v>
      </c>
    </row>
    <row r="1727" spans="12:16" x14ac:dyDescent="0.25">
      <c r="L1727" s="264">
        <f>Member!A1727</f>
        <v>0</v>
      </c>
      <c r="M1727">
        <f>SUMIF(Erfassung3!BD:BD,L1727,Erfassung3!BW:BW)</f>
        <v>0</v>
      </c>
      <c r="N1727">
        <f>SUMIF(Erfassung3!BD:BD,L1727,Erfassung3!BG:BG)</f>
        <v>0</v>
      </c>
      <c r="O1727">
        <f t="shared" si="69"/>
        <v>0</v>
      </c>
      <c r="P1727">
        <f t="shared" si="68"/>
        <v>1</v>
      </c>
    </row>
    <row r="1728" spans="12:16" x14ac:dyDescent="0.25">
      <c r="L1728" s="264">
        <f>Member!A1728</f>
        <v>0</v>
      </c>
      <c r="M1728">
        <f>SUMIF(Erfassung3!BD:BD,L1728,Erfassung3!BW:BW)</f>
        <v>0</v>
      </c>
      <c r="N1728">
        <f>SUMIF(Erfassung3!BD:BD,L1728,Erfassung3!BG:BG)</f>
        <v>0</v>
      </c>
      <c r="O1728">
        <f t="shared" si="69"/>
        <v>0</v>
      </c>
      <c r="P1728">
        <f t="shared" si="68"/>
        <v>1</v>
      </c>
    </row>
    <row r="1729" spans="12:16" x14ac:dyDescent="0.25">
      <c r="L1729" s="264">
        <f>Member!A1729</f>
        <v>0</v>
      </c>
      <c r="M1729">
        <f>SUMIF(Erfassung3!BD:BD,L1729,Erfassung3!BW:BW)</f>
        <v>0</v>
      </c>
      <c r="N1729">
        <f>SUMIF(Erfassung3!BD:BD,L1729,Erfassung3!BG:BG)</f>
        <v>0</v>
      </c>
      <c r="O1729">
        <f t="shared" si="69"/>
        <v>0</v>
      </c>
      <c r="P1729">
        <f t="shared" si="68"/>
        <v>1</v>
      </c>
    </row>
    <row r="1730" spans="12:16" x14ac:dyDescent="0.25">
      <c r="L1730" s="264">
        <f>Member!A1730</f>
        <v>0</v>
      </c>
      <c r="M1730">
        <f>SUMIF(Erfassung3!BD:BD,L1730,Erfassung3!BW:BW)</f>
        <v>0</v>
      </c>
      <c r="N1730">
        <f>SUMIF(Erfassung3!BD:BD,L1730,Erfassung3!BG:BG)</f>
        <v>0</v>
      </c>
      <c r="O1730">
        <f t="shared" si="69"/>
        <v>0</v>
      </c>
      <c r="P1730">
        <f t="shared" ref="P1730:P1793" si="70">RANK(O1730,O:O)</f>
        <v>1</v>
      </c>
    </row>
    <row r="1731" spans="12:16" x14ac:dyDescent="0.25">
      <c r="L1731" s="264">
        <f>Member!A1731</f>
        <v>0</v>
      </c>
      <c r="M1731">
        <f>SUMIF(Erfassung3!BD:BD,L1731,Erfassung3!BW:BW)</f>
        <v>0</v>
      </c>
      <c r="N1731">
        <f>SUMIF(Erfassung3!BD:BD,L1731,Erfassung3!BG:BG)</f>
        <v>0</v>
      </c>
      <c r="O1731">
        <f t="shared" ref="O1731:O1794" si="71">IF(N1731=0,0,M1731/N1731-ROW()/1000000000)</f>
        <v>0</v>
      </c>
      <c r="P1731">
        <f t="shared" si="70"/>
        <v>1</v>
      </c>
    </row>
    <row r="1732" spans="12:16" x14ac:dyDescent="0.25">
      <c r="L1732" s="264">
        <f>Member!A1732</f>
        <v>0</v>
      </c>
      <c r="M1732">
        <f>SUMIF(Erfassung3!BD:BD,L1732,Erfassung3!BW:BW)</f>
        <v>0</v>
      </c>
      <c r="N1732">
        <f>SUMIF(Erfassung3!BD:BD,L1732,Erfassung3!BG:BG)</f>
        <v>0</v>
      </c>
      <c r="O1732">
        <f t="shared" si="71"/>
        <v>0</v>
      </c>
      <c r="P1732">
        <f t="shared" si="70"/>
        <v>1</v>
      </c>
    </row>
    <row r="1733" spans="12:16" x14ac:dyDescent="0.25">
      <c r="L1733" s="264">
        <f>Member!A1733</f>
        <v>0</v>
      </c>
      <c r="M1733">
        <f>SUMIF(Erfassung3!BD:BD,L1733,Erfassung3!BW:BW)</f>
        <v>0</v>
      </c>
      <c r="N1733">
        <f>SUMIF(Erfassung3!BD:BD,L1733,Erfassung3!BG:BG)</f>
        <v>0</v>
      </c>
      <c r="O1733">
        <f t="shared" si="71"/>
        <v>0</v>
      </c>
      <c r="P1733">
        <f t="shared" si="70"/>
        <v>1</v>
      </c>
    </row>
    <row r="1734" spans="12:16" x14ac:dyDescent="0.25">
      <c r="L1734" s="264">
        <f>Member!A1734</f>
        <v>0</v>
      </c>
      <c r="M1734">
        <f>SUMIF(Erfassung3!BD:BD,L1734,Erfassung3!BW:BW)</f>
        <v>0</v>
      </c>
      <c r="N1734">
        <f>SUMIF(Erfassung3!BD:BD,L1734,Erfassung3!BG:BG)</f>
        <v>0</v>
      </c>
      <c r="O1734">
        <f t="shared" si="71"/>
        <v>0</v>
      </c>
      <c r="P1734">
        <f t="shared" si="70"/>
        <v>1</v>
      </c>
    </row>
    <row r="1735" spans="12:16" x14ac:dyDescent="0.25">
      <c r="L1735" s="264">
        <f>Member!A1735</f>
        <v>0</v>
      </c>
      <c r="M1735">
        <f>SUMIF(Erfassung3!BD:BD,L1735,Erfassung3!BW:BW)</f>
        <v>0</v>
      </c>
      <c r="N1735">
        <f>SUMIF(Erfassung3!BD:BD,L1735,Erfassung3!BG:BG)</f>
        <v>0</v>
      </c>
      <c r="O1735">
        <f t="shared" si="71"/>
        <v>0</v>
      </c>
      <c r="P1735">
        <f t="shared" si="70"/>
        <v>1</v>
      </c>
    </row>
    <row r="1736" spans="12:16" x14ac:dyDescent="0.25">
      <c r="L1736" s="264">
        <f>Member!A1736</f>
        <v>0</v>
      </c>
      <c r="M1736">
        <f>SUMIF(Erfassung3!BD:BD,L1736,Erfassung3!BW:BW)</f>
        <v>0</v>
      </c>
      <c r="N1736">
        <f>SUMIF(Erfassung3!BD:BD,L1736,Erfassung3!BG:BG)</f>
        <v>0</v>
      </c>
      <c r="O1736">
        <f t="shared" si="71"/>
        <v>0</v>
      </c>
      <c r="P1736">
        <f t="shared" si="70"/>
        <v>1</v>
      </c>
    </row>
    <row r="1737" spans="12:16" x14ac:dyDescent="0.25">
      <c r="L1737" s="264">
        <f>Member!A1737</f>
        <v>0</v>
      </c>
      <c r="M1737">
        <f>SUMIF(Erfassung3!BD:BD,L1737,Erfassung3!BW:BW)</f>
        <v>0</v>
      </c>
      <c r="N1737">
        <f>SUMIF(Erfassung3!BD:BD,L1737,Erfassung3!BG:BG)</f>
        <v>0</v>
      </c>
      <c r="O1737">
        <f t="shared" si="71"/>
        <v>0</v>
      </c>
      <c r="P1737">
        <f t="shared" si="70"/>
        <v>1</v>
      </c>
    </row>
    <row r="1738" spans="12:16" x14ac:dyDescent="0.25">
      <c r="L1738" s="264">
        <f>Member!A1738</f>
        <v>0</v>
      </c>
      <c r="M1738">
        <f>SUMIF(Erfassung3!BD:BD,L1738,Erfassung3!BW:BW)</f>
        <v>0</v>
      </c>
      <c r="N1738">
        <f>SUMIF(Erfassung3!BD:BD,L1738,Erfassung3!BG:BG)</f>
        <v>0</v>
      </c>
      <c r="O1738">
        <f t="shared" si="71"/>
        <v>0</v>
      </c>
      <c r="P1738">
        <f t="shared" si="70"/>
        <v>1</v>
      </c>
    </row>
    <row r="1739" spans="12:16" x14ac:dyDescent="0.25">
      <c r="L1739" s="264">
        <f>Member!A1739</f>
        <v>0</v>
      </c>
      <c r="M1739">
        <f>SUMIF(Erfassung3!BD:BD,L1739,Erfassung3!BW:BW)</f>
        <v>0</v>
      </c>
      <c r="N1739">
        <f>SUMIF(Erfassung3!BD:BD,L1739,Erfassung3!BG:BG)</f>
        <v>0</v>
      </c>
      <c r="O1739">
        <f t="shared" si="71"/>
        <v>0</v>
      </c>
      <c r="P1739">
        <f t="shared" si="70"/>
        <v>1</v>
      </c>
    </row>
    <row r="1740" spans="12:16" x14ac:dyDescent="0.25">
      <c r="L1740" s="264">
        <f>Member!A1740</f>
        <v>0</v>
      </c>
      <c r="M1740">
        <f>SUMIF(Erfassung3!BD:BD,L1740,Erfassung3!BW:BW)</f>
        <v>0</v>
      </c>
      <c r="N1740">
        <f>SUMIF(Erfassung3!BD:BD,L1740,Erfassung3!BG:BG)</f>
        <v>0</v>
      </c>
      <c r="O1740">
        <f t="shared" si="71"/>
        <v>0</v>
      </c>
      <c r="P1740">
        <f t="shared" si="70"/>
        <v>1</v>
      </c>
    </row>
    <row r="1741" spans="12:16" x14ac:dyDescent="0.25">
      <c r="L1741" s="264">
        <f>Member!A1741</f>
        <v>0</v>
      </c>
      <c r="M1741">
        <f>SUMIF(Erfassung3!BD:BD,L1741,Erfassung3!BW:BW)</f>
        <v>0</v>
      </c>
      <c r="N1741">
        <f>SUMIF(Erfassung3!BD:BD,L1741,Erfassung3!BG:BG)</f>
        <v>0</v>
      </c>
      <c r="O1741">
        <f t="shared" si="71"/>
        <v>0</v>
      </c>
      <c r="P1741">
        <f t="shared" si="70"/>
        <v>1</v>
      </c>
    </row>
    <row r="1742" spans="12:16" x14ac:dyDescent="0.25">
      <c r="L1742" s="264">
        <f>Member!A1742</f>
        <v>0</v>
      </c>
      <c r="M1742">
        <f>SUMIF(Erfassung3!BD:BD,L1742,Erfassung3!BW:BW)</f>
        <v>0</v>
      </c>
      <c r="N1742">
        <f>SUMIF(Erfassung3!BD:BD,L1742,Erfassung3!BG:BG)</f>
        <v>0</v>
      </c>
      <c r="O1742">
        <f t="shared" si="71"/>
        <v>0</v>
      </c>
      <c r="P1742">
        <f t="shared" si="70"/>
        <v>1</v>
      </c>
    </row>
    <row r="1743" spans="12:16" x14ac:dyDescent="0.25">
      <c r="L1743" s="264">
        <f>Member!A1743</f>
        <v>0</v>
      </c>
      <c r="M1743">
        <f>SUMIF(Erfassung3!BD:BD,L1743,Erfassung3!BW:BW)</f>
        <v>0</v>
      </c>
      <c r="N1743">
        <f>SUMIF(Erfassung3!BD:BD,L1743,Erfassung3!BG:BG)</f>
        <v>0</v>
      </c>
      <c r="O1743">
        <f t="shared" si="71"/>
        <v>0</v>
      </c>
      <c r="P1743">
        <f t="shared" si="70"/>
        <v>1</v>
      </c>
    </row>
    <row r="1744" spans="12:16" x14ac:dyDescent="0.25">
      <c r="L1744" s="264">
        <f>Member!A1744</f>
        <v>0</v>
      </c>
      <c r="M1744">
        <f>SUMIF(Erfassung3!BD:BD,L1744,Erfassung3!BW:BW)</f>
        <v>0</v>
      </c>
      <c r="N1744">
        <f>SUMIF(Erfassung3!BD:BD,L1744,Erfassung3!BG:BG)</f>
        <v>0</v>
      </c>
      <c r="O1744">
        <f t="shared" si="71"/>
        <v>0</v>
      </c>
      <c r="P1744">
        <f t="shared" si="70"/>
        <v>1</v>
      </c>
    </row>
    <row r="1745" spans="12:16" x14ac:dyDescent="0.25">
      <c r="L1745" s="264">
        <f>Member!A1745</f>
        <v>0</v>
      </c>
      <c r="M1745">
        <f>SUMIF(Erfassung3!BD:BD,L1745,Erfassung3!BW:BW)</f>
        <v>0</v>
      </c>
      <c r="N1745">
        <f>SUMIF(Erfassung3!BD:BD,L1745,Erfassung3!BG:BG)</f>
        <v>0</v>
      </c>
      <c r="O1745">
        <f t="shared" si="71"/>
        <v>0</v>
      </c>
      <c r="P1745">
        <f t="shared" si="70"/>
        <v>1</v>
      </c>
    </row>
    <row r="1746" spans="12:16" x14ac:dyDescent="0.25">
      <c r="L1746" s="264">
        <f>Member!A1746</f>
        <v>0</v>
      </c>
      <c r="M1746">
        <f>SUMIF(Erfassung3!BD:BD,L1746,Erfassung3!BW:BW)</f>
        <v>0</v>
      </c>
      <c r="N1746">
        <f>SUMIF(Erfassung3!BD:BD,L1746,Erfassung3!BG:BG)</f>
        <v>0</v>
      </c>
      <c r="O1746">
        <f t="shared" si="71"/>
        <v>0</v>
      </c>
      <c r="P1746">
        <f t="shared" si="70"/>
        <v>1</v>
      </c>
    </row>
    <row r="1747" spans="12:16" x14ac:dyDescent="0.25">
      <c r="L1747" s="264">
        <f>Member!A1747</f>
        <v>0</v>
      </c>
      <c r="M1747">
        <f>SUMIF(Erfassung3!BD:BD,L1747,Erfassung3!BW:BW)</f>
        <v>0</v>
      </c>
      <c r="N1747">
        <f>SUMIF(Erfassung3!BD:BD,L1747,Erfassung3!BG:BG)</f>
        <v>0</v>
      </c>
      <c r="O1747">
        <f t="shared" si="71"/>
        <v>0</v>
      </c>
      <c r="P1747">
        <f t="shared" si="70"/>
        <v>1</v>
      </c>
    </row>
    <row r="1748" spans="12:16" x14ac:dyDescent="0.25">
      <c r="L1748" s="264">
        <f>Member!A1748</f>
        <v>0</v>
      </c>
      <c r="M1748">
        <f>SUMIF(Erfassung3!BD:BD,L1748,Erfassung3!BW:BW)</f>
        <v>0</v>
      </c>
      <c r="N1748">
        <f>SUMIF(Erfassung3!BD:BD,L1748,Erfassung3!BG:BG)</f>
        <v>0</v>
      </c>
      <c r="O1748">
        <f t="shared" si="71"/>
        <v>0</v>
      </c>
      <c r="P1748">
        <f t="shared" si="70"/>
        <v>1</v>
      </c>
    </row>
    <row r="1749" spans="12:16" x14ac:dyDescent="0.25">
      <c r="L1749" s="264">
        <f>Member!A1749</f>
        <v>0</v>
      </c>
      <c r="M1749">
        <f>SUMIF(Erfassung3!BD:BD,L1749,Erfassung3!BW:BW)</f>
        <v>0</v>
      </c>
      <c r="N1749">
        <f>SUMIF(Erfassung3!BD:BD,L1749,Erfassung3!BG:BG)</f>
        <v>0</v>
      </c>
      <c r="O1749">
        <f t="shared" si="71"/>
        <v>0</v>
      </c>
      <c r="P1749">
        <f t="shared" si="70"/>
        <v>1</v>
      </c>
    </row>
    <row r="1750" spans="12:16" x14ac:dyDescent="0.25">
      <c r="L1750" s="264">
        <f>Member!A1750</f>
        <v>0</v>
      </c>
      <c r="M1750">
        <f>SUMIF(Erfassung3!BD:BD,L1750,Erfassung3!BW:BW)</f>
        <v>0</v>
      </c>
      <c r="N1750">
        <f>SUMIF(Erfassung3!BD:BD,L1750,Erfassung3!BG:BG)</f>
        <v>0</v>
      </c>
      <c r="O1750">
        <f t="shared" si="71"/>
        <v>0</v>
      </c>
      <c r="P1750">
        <f t="shared" si="70"/>
        <v>1</v>
      </c>
    </row>
    <row r="1751" spans="12:16" x14ac:dyDescent="0.25">
      <c r="L1751" s="264">
        <f>Member!A1751</f>
        <v>0</v>
      </c>
      <c r="M1751">
        <f>SUMIF(Erfassung3!BD:BD,L1751,Erfassung3!BW:BW)</f>
        <v>0</v>
      </c>
      <c r="N1751">
        <f>SUMIF(Erfassung3!BD:BD,L1751,Erfassung3!BG:BG)</f>
        <v>0</v>
      </c>
      <c r="O1751">
        <f t="shared" si="71"/>
        <v>0</v>
      </c>
      <c r="P1751">
        <f t="shared" si="70"/>
        <v>1</v>
      </c>
    </row>
    <row r="1752" spans="12:16" x14ac:dyDescent="0.25">
      <c r="L1752" s="264">
        <f>Member!A1752</f>
        <v>0</v>
      </c>
      <c r="M1752">
        <f>SUMIF(Erfassung3!BD:BD,L1752,Erfassung3!BW:BW)</f>
        <v>0</v>
      </c>
      <c r="N1752">
        <f>SUMIF(Erfassung3!BD:BD,L1752,Erfassung3!BG:BG)</f>
        <v>0</v>
      </c>
      <c r="O1752">
        <f t="shared" si="71"/>
        <v>0</v>
      </c>
      <c r="P1752">
        <f t="shared" si="70"/>
        <v>1</v>
      </c>
    </row>
    <row r="1753" spans="12:16" x14ac:dyDescent="0.25">
      <c r="L1753" s="264">
        <f>Member!A1753</f>
        <v>0</v>
      </c>
      <c r="M1753">
        <f>SUMIF(Erfassung3!BD:BD,L1753,Erfassung3!BW:BW)</f>
        <v>0</v>
      </c>
      <c r="N1753">
        <f>SUMIF(Erfassung3!BD:BD,L1753,Erfassung3!BG:BG)</f>
        <v>0</v>
      </c>
      <c r="O1753">
        <f t="shared" si="71"/>
        <v>0</v>
      </c>
      <c r="P1753">
        <f t="shared" si="70"/>
        <v>1</v>
      </c>
    </row>
    <row r="1754" spans="12:16" x14ac:dyDescent="0.25">
      <c r="L1754" s="264">
        <f>Member!A1754</f>
        <v>0</v>
      </c>
      <c r="M1754">
        <f>SUMIF(Erfassung3!BD:BD,L1754,Erfassung3!BW:BW)</f>
        <v>0</v>
      </c>
      <c r="N1754">
        <f>SUMIF(Erfassung3!BD:BD,L1754,Erfassung3!BG:BG)</f>
        <v>0</v>
      </c>
      <c r="O1754">
        <f t="shared" si="71"/>
        <v>0</v>
      </c>
      <c r="P1754">
        <f t="shared" si="70"/>
        <v>1</v>
      </c>
    </row>
    <row r="1755" spans="12:16" x14ac:dyDescent="0.25">
      <c r="L1755" s="264">
        <f>Member!A1755</f>
        <v>0</v>
      </c>
      <c r="M1755">
        <f>SUMIF(Erfassung3!BD:BD,L1755,Erfassung3!BW:BW)</f>
        <v>0</v>
      </c>
      <c r="N1755">
        <f>SUMIF(Erfassung3!BD:BD,L1755,Erfassung3!BG:BG)</f>
        <v>0</v>
      </c>
      <c r="O1755">
        <f t="shared" si="71"/>
        <v>0</v>
      </c>
      <c r="P1755">
        <f t="shared" si="70"/>
        <v>1</v>
      </c>
    </row>
    <row r="1756" spans="12:16" x14ac:dyDescent="0.25">
      <c r="L1756" s="264">
        <f>Member!A1756</f>
        <v>0</v>
      </c>
      <c r="M1756">
        <f>SUMIF(Erfassung3!BD:BD,L1756,Erfassung3!BW:BW)</f>
        <v>0</v>
      </c>
      <c r="N1756">
        <f>SUMIF(Erfassung3!BD:BD,L1756,Erfassung3!BG:BG)</f>
        <v>0</v>
      </c>
      <c r="O1756">
        <f t="shared" si="71"/>
        <v>0</v>
      </c>
      <c r="P1756">
        <f t="shared" si="70"/>
        <v>1</v>
      </c>
    </row>
    <row r="1757" spans="12:16" x14ac:dyDescent="0.25">
      <c r="L1757" s="264">
        <f>Member!A1757</f>
        <v>0</v>
      </c>
      <c r="M1757">
        <f>SUMIF(Erfassung3!BD:BD,L1757,Erfassung3!BW:BW)</f>
        <v>0</v>
      </c>
      <c r="N1757">
        <f>SUMIF(Erfassung3!BD:BD,L1757,Erfassung3!BG:BG)</f>
        <v>0</v>
      </c>
      <c r="O1757">
        <f t="shared" si="71"/>
        <v>0</v>
      </c>
      <c r="P1757">
        <f t="shared" si="70"/>
        <v>1</v>
      </c>
    </row>
    <row r="1758" spans="12:16" x14ac:dyDescent="0.25">
      <c r="L1758" s="264">
        <f>Member!A1758</f>
        <v>0</v>
      </c>
      <c r="M1758">
        <f>SUMIF(Erfassung3!BD:BD,L1758,Erfassung3!BW:BW)</f>
        <v>0</v>
      </c>
      <c r="N1758">
        <f>SUMIF(Erfassung3!BD:BD,L1758,Erfassung3!BG:BG)</f>
        <v>0</v>
      </c>
      <c r="O1758">
        <f t="shared" si="71"/>
        <v>0</v>
      </c>
      <c r="P1758">
        <f t="shared" si="70"/>
        <v>1</v>
      </c>
    </row>
    <row r="1759" spans="12:16" x14ac:dyDescent="0.25">
      <c r="L1759" s="264">
        <f>Member!A1759</f>
        <v>0</v>
      </c>
      <c r="M1759">
        <f>SUMIF(Erfassung3!BD:BD,L1759,Erfassung3!BW:BW)</f>
        <v>0</v>
      </c>
      <c r="N1759">
        <f>SUMIF(Erfassung3!BD:BD,L1759,Erfassung3!BG:BG)</f>
        <v>0</v>
      </c>
      <c r="O1759">
        <f t="shared" si="71"/>
        <v>0</v>
      </c>
      <c r="P1759">
        <f t="shared" si="70"/>
        <v>1</v>
      </c>
    </row>
    <row r="1760" spans="12:16" x14ac:dyDescent="0.25">
      <c r="L1760" s="264">
        <f>Member!A1760</f>
        <v>0</v>
      </c>
      <c r="M1760">
        <f>SUMIF(Erfassung3!BD:BD,L1760,Erfassung3!BW:BW)</f>
        <v>0</v>
      </c>
      <c r="N1760">
        <f>SUMIF(Erfassung3!BD:BD,L1760,Erfassung3!BG:BG)</f>
        <v>0</v>
      </c>
      <c r="O1760">
        <f t="shared" si="71"/>
        <v>0</v>
      </c>
      <c r="P1760">
        <f t="shared" si="70"/>
        <v>1</v>
      </c>
    </row>
    <row r="1761" spans="12:16" x14ac:dyDescent="0.25">
      <c r="L1761" s="264">
        <f>Member!A1761</f>
        <v>0</v>
      </c>
      <c r="M1761">
        <f>SUMIF(Erfassung3!BD:BD,L1761,Erfassung3!BW:BW)</f>
        <v>0</v>
      </c>
      <c r="N1761">
        <f>SUMIF(Erfassung3!BD:BD,L1761,Erfassung3!BG:BG)</f>
        <v>0</v>
      </c>
      <c r="O1761">
        <f t="shared" si="71"/>
        <v>0</v>
      </c>
      <c r="P1761">
        <f t="shared" si="70"/>
        <v>1</v>
      </c>
    </row>
    <row r="1762" spans="12:16" x14ac:dyDescent="0.25">
      <c r="L1762" s="264">
        <f>Member!A1762</f>
        <v>0</v>
      </c>
      <c r="M1762">
        <f>SUMIF(Erfassung3!BD:BD,L1762,Erfassung3!BW:BW)</f>
        <v>0</v>
      </c>
      <c r="N1762">
        <f>SUMIF(Erfassung3!BD:BD,L1762,Erfassung3!BG:BG)</f>
        <v>0</v>
      </c>
      <c r="O1762">
        <f t="shared" si="71"/>
        <v>0</v>
      </c>
      <c r="P1762">
        <f t="shared" si="70"/>
        <v>1</v>
      </c>
    </row>
    <row r="1763" spans="12:16" x14ac:dyDescent="0.25">
      <c r="L1763" s="264">
        <f>Member!A1763</f>
        <v>0</v>
      </c>
      <c r="M1763">
        <f>SUMIF(Erfassung3!BD:BD,L1763,Erfassung3!BW:BW)</f>
        <v>0</v>
      </c>
      <c r="N1763">
        <f>SUMIF(Erfassung3!BD:BD,L1763,Erfassung3!BG:BG)</f>
        <v>0</v>
      </c>
      <c r="O1763">
        <f t="shared" si="71"/>
        <v>0</v>
      </c>
      <c r="P1763">
        <f t="shared" si="70"/>
        <v>1</v>
      </c>
    </row>
    <row r="1764" spans="12:16" x14ac:dyDescent="0.25">
      <c r="L1764" s="264">
        <f>Member!A1764</f>
        <v>0</v>
      </c>
      <c r="M1764">
        <f>SUMIF(Erfassung3!BD:BD,L1764,Erfassung3!BW:BW)</f>
        <v>0</v>
      </c>
      <c r="N1764">
        <f>SUMIF(Erfassung3!BD:BD,L1764,Erfassung3!BG:BG)</f>
        <v>0</v>
      </c>
      <c r="O1764">
        <f t="shared" si="71"/>
        <v>0</v>
      </c>
      <c r="P1764">
        <f t="shared" si="70"/>
        <v>1</v>
      </c>
    </row>
    <row r="1765" spans="12:16" x14ac:dyDescent="0.25">
      <c r="L1765" s="264">
        <f>Member!A1765</f>
        <v>0</v>
      </c>
      <c r="M1765">
        <f>SUMIF(Erfassung3!BD:BD,L1765,Erfassung3!BW:BW)</f>
        <v>0</v>
      </c>
      <c r="N1765">
        <f>SUMIF(Erfassung3!BD:BD,L1765,Erfassung3!BG:BG)</f>
        <v>0</v>
      </c>
      <c r="O1765">
        <f t="shared" si="71"/>
        <v>0</v>
      </c>
      <c r="P1765">
        <f t="shared" si="70"/>
        <v>1</v>
      </c>
    </row>
    <row r="1766" spans="12:16" x14ac:dyDescent="0.25">
      <c r="L1766" s="264">
        <f>Member!A1766</f>
        <v>0</v>
      </c>
      <c r="M1766">
        <f>SUMIF(Erfassung3!BD:BD,L1766,Erfassung3!BW:BW)</f>
        <v>0</v>
      </c>
      <c r="N1766">
        <f>SUMIF(Erfassung3!BD:BD,L1766,Erfassung3!BG:BG)</f>
        <v>0</v>
      </c>
      <c r="O1766">
        <f t="shared" si="71"/>
        <v>0</v>
      </c>
      <c r="P1766">
        <f t="shared" si="70"/>
        <v>1</v>
      </c>
    </row>
    <row r="1767" spans="12:16" x14ac:dyDescent="0.25">
      <c r="L1767" s="264">
        <f>Member!A1767</f>
        <v>0</v>
      </c>
      <c r="M1767">
        <f>SUMIF(Erfassung3!BD:BD,L1767,Erfassung3!BW:BW)</f>
        <v>0</v>
      </c>
      <c r="N1767">
        <f>SUMIF(Erfassung3!BD:BD,L1767,Erfassung3!BG:BG)</f>
        <v>0</v>
      </c>
      <c r="O1767">
        <f t="shared" si="71"/>
        <v>0</v>
      </c>
      <c r="P1767">
        <f t="shared" si="70"/>
        <v>1</v>
      </c>
    </row>
    <row r="1768" spans="12:16" x14ac:dyDescent="0.25">
      <c r="L1768" s="264">
        <f>Member!A1768</f>
        <v>0</v>
      </c>
      <c r="M1768">
        <f>SUMIF(Erfassung3!BD:BD,L1768,Erfassung3!BW:BW)</f>
        <v>0</v>
      </c>
      <c r="N1768">
        <f>SUMIF(Erfassung3!BD:BD,L1768,Erfassung3!BG:BG)</f>
        <v>0</v>
      </c>
      <c r="O1768">
        <f t="shared" si="71"/>
        <v>0</v>
      </c>
      <c r="P1768">
        <f t="shared" si="70"/>
        <v>1</v>
      </c>
    </row>
    <row r="1769" spans="12:16" x14ac:dyDescent="0.25">
      <c r="L1769" s="264">
        <f>Member!A1769</f>
        <v>0</v>
      </c>
      <c r="M1769">
        <f>SUMIF(Erfassung3!BD:BD,L1769,Erfassung3!BW:BW)</f>
        <v>0</v>
      </c>
      <c r="N1769">
        <f>SUMIF(Erfassung3!BD:BD,L1769,Erfassung3!BG:BG)</f>
        <v>0</v>
      </c>
      <c r="O1769">
        <f t="shared" si="71"/>
        <v>0</v>
      </c>
      <c r="P1769">
        <f t="shared" si="70"/>
        <v>1</v>
      </c>
    </row>
    <row r="1770" spans="12:16" x14ac:dyDescent="0.25">
      <c r="L1770" s="264">
        <f>Member!A1770</f>
        <v>0</v>
      </c>
      <c r="M1770">
        <f>SUMIF(Erfassung3!BD:BD,L1770,Erfassung3!BW:BW)</f>
        <v>0</v>
      </c>
      <c r="N1770">
        <f>SUMIF(Erfassung3!BD:BD,L1770,Erfassung3!BG:BG)</f>
        <v>0</v>
      </c>
      <c r="O1770">
        <f t="shared" si="71"/>
        <v>0</v>
      </c>
      <c r="P1770">
        <f t="shared" si="70"/>
        <v>1</v>
      </c>
    </row>
    <row r="1771" spans="12:16" x14ac:dyDescent="0.25">
      <c r="L1771" s="264">
        <f>Member!A1771</f>
        <v>0</v>
      </c>
      <c r="M1771">
        <f>SUMIF(Erfassung3!BD:BD,L1771,Erfassung3!BW:BW)</f>
        <v>0</v>
      </c>
      <c r="N1771">
        <f>SUMIF(Erfassung3!BD:BD,L1771,Erfassung3!BG:BG)</f>
        <v>0</v>
      </c>
      <c r="O1771">
        <f t="shared" si="71"/>
        <v>0</v>
      </c>
      <c r="P1771">
        <f t="shared" si="70"/>
        <v>1</v>
      </c>
    </row>
    <row r="1772" spans="12:16" x14ac:dyDescent="0.25">
      <c r="L1772" s="264">
        <f>Member!A1772</f>
        <v>0</v>
      </c>
      <c r="M1772">
        <f>SUMIF(Erfassung3!BD:BD,L1772,Erfassung3!BW:BW)</f>
        <v>0</v>
      </c>
      <c r="N1772">
        <f>SUMIF(Erfassung3!BD:BD,L1772,Erfassung3!BG:BG)</f>
        <v>0</v>
      </c>
      <c r="O1772">
        <f t="shared" si="71"/>
        <v>0</v>
      </c>
      <c r="P1772">
        <f t="shared" si="70"/>
        <v>1</v>
      </c>
    </row>
    <row r="1773" spans="12:16" x14ac:dyDescent="0.25">
      <c r="L1773" s="264">
        <f>Member!A1773</f>
        <v>0</v>
      </c>
      <c r="M1773">
        <f>SUMIF(Erfassung3!BD:BD,L1773,Erfassung3!BW:BW)</f>
        <v>0</v>
      </c>
      <c r="N1773">
        <f>SUMIF(Erfassung3!BD:BD,L1773,Erfassung3!BG:BG)</f>
        <v>0</v>
      </c>
      <c r="O1773">
        <f t="shared" si="71"/>
        <v>0</v>
      </c>
      <c r="P1773">
        <f t="shared" si="70"/>
        <v>1</v>
      </c>
    </row>
    <row r="1774" spans="12:16" x14ac:dyDescent="0.25">
      <c r="L1774" s="264">
        <f>Member!A1774</f>
        <v>0</v>
      </c>
      <c r="M1774">
        <f>SUMIF(Erfassung3!BD:BD,L1774,Erfassung3!BW:BW)</f>
        <v>0</v>
      </c>
      <c r="N1774">
        <f>SUMIF(Erfassung3!BD:BD,L1774,Erfassung3!BG:BG)</f>
        <v>0</v>
      </c>
      <c r="O1774">
        <f t="shared" si="71"/>
        <v>0</v>
      </c>
      <c r="P1774">
        <f t="shared" si="70"/>
        <v>1</v>
      </c>
    </row>
    <row r="1775" spans="12:16" x14ac:dyDescent="0.25">
      <c r="L1775" s="264">
        <f>Member!A1775</f>
        <v>0</v>
      </c>
      <c r="M1775">
        <f>SUMIF(Erfassung3!BD:BD,L1775,Erfassung3!BW:BW)</f>
        <v>0</v>
      </c>
      <c r="N1775">
        <f>SUMIF(Erfassung3!BD:BD,L1775,Erfassung3!BG:BG)</f>
        <v>0</v>
      </c>
      <c r="O1775">
        <f t="shared" si="71"/>
        <v>0</v>
      </c>
      <c r="P1775">
        <f t="shared" si="70"/>
        <v>1</v>
      </c>
    </row>
    <row r="1776" spans="12:16" x14ac:dyDescent="0.25">
      <c r="L1776" s="264">
        <f>Member!A1776</f>
        <v>0</v>
      </c>
      <c r="M1776">
        <f>SUMIF(Erfassung3!BD:BD,L1776,Erfassung3!BW:BW)</f>
        <v>0</v>
      </c>
      <c r="N1776">
        <f>SUMIF(Erfassung3!BD:BD,L1776,Erfassung3!BG:BG)</f>
        <v>0</v>
      </c>
      <c r="O1776">
        <f t="shared" si="71"/>
        <v>0</v>
      </c>
      <c r="P1776">
        <f t="shared" si="70"/>
        <v>1</v>
      </c>
    </row>
    <row r="1777" spans="12:16" x14ac:dyDescent="0.25">
      <c r="L1777" s="264">
        <f>Member!A1777</f>
        <v>0</v>
      </c>
      <c r="M1777">
        <f>SUMIF(Erfassung3!BD:BD,L1777,Erfassung3!BW:BW)</f>
        <v>0</v>
      </c>
      <c r="N1777">
        <f>SUMIF(Erfassung3!BD:BD,L1777,Erfassung3!BG:BG)</f>
        <v>0</v>
      </c>
      <c r="O1777">
        <f t="shared" si="71"/>
        <v>0</v>
      </c>
      <c r="P1777">
        <f t="shared" si="70"/>
        <v>1</v>
      </c>
    </row>
    <row r="1778" spans="12:16" x14ac:dyDescent="0.25">
      <c r="L1778" s="264">
        <f>Member!A1778</f>
        <v>0</v>
      </c>
      <c r="M1778">
        <f>SUMIF(Erfassung3!BD:BD,L1778,Erfassung3!BW:BW)</f>
        <v>0</v>
      </c>
      <c r="N1778">
        <f>SUMIF(Erfassung3!BD:BD,L1778,Erfassung3!BG:BG)</f>
        <v>0</v>
      </c>
      <c r="O1778">
        <f t="shared" si="71"/>
        <v>0</v>
      </c>
      <c r="P1778">
        <f t="shared" si="70"/>
        <v>1</v>
      </c>
    </row>
    <row r="1779" spans="12:16" x14ac:dyDescent="0.25">
      <c r="L1779" s="264">
        <f>Member!A1779</f>
        <v>0</v>
      </c>
      <c r="M1779">
        <f>SUMIF(Erfassung3!BD:BD,L1779,Erfassung3!BW:BW)</f>
        <v>0</v>
      </c>
      <c r="N1779">
        <f>SUMIF(Erfassung3!BD:BD,L1779,Erfassung3!BG:BG)</f>
        <v>0</v>
      </c>
      <c r="O1779">
        <f t="shared" si="71"/>
        <v>0</v>
      </c>
      <c r="P1779">
        <f t="shared" si="70"/>
        <v>1</v>
      </c>
    </row>
    <row r="1780" spans="12:16" x14ac:dyDescent="0.25">
      <c r="L1780" s="264">
        <f>Member!A1780</f>
        <v>0</v>
      </c>
      <c r="M1780">
        <f>SUMIF(Erfassung3!BD:BD,L1780,Erfassung3!BW:BW)</f>
        <v>0</v>
      </c>
      <c r="N1780">
        <f>SUMIF(Erfassung3!BD:BD,L1780,Erfassung3!BG:BG)</f>
        <v>0</v>
      </c>
      <c r="O1780">
        <f t="shared" si="71"/>
        <v>0</v>
      </c>
      <c r="P1780">
        <f t="shared" si="70"/>
        <v>1</v>
      </c>
    </row>
    <row r="1781" spans="12:16" x14ac:dyDescent="0.25">
      <c r="L1781" s="264">
        <f>Member!A1781</f>
        <v>0</v>
      </c>
      <c r="M1781">
        <f>SUMIF(Erfassung3!BD:BD,L1781,Erfassung3!BW:BW)</f>
        <v>0</v>
      </c>
      <c r="N1781">
        <f>SUMIF(Erfassung3!BD:BD,L1781,Erfassung3!BG:BG)</f>
        <v>0</v>
      </c>
      <c r="O1781">
        <f t="shared" si="71"/>
        <v>0</v>
      </c>
      <c r="P1781">
        <f t="shared" si="70"/>
        <v>1</v>
      </c>
    </row>
    <row r="1782" spans="12:16" x14ac:dyDescent="0.25">
      <c r="L1782" s="264">
        <f>Member!A1782</f>
        <v>0</v>
      </c>
      <c r="M1782">
        <f>SUMIF(Erfassung3!BD:BD,L1782,Erfassung3!BW:BW)</f>
        <v>0</v>
      </c>
      <c r="N1782">
        <f>SUMIF(Erfassung3!BD:BD,L1782,Erfassung3!BG:BG)</f>
        <v>0</v>
      </c>
      <c r="O1782">
        <f t="shared" si="71"/>
        <v>0</v>
      </c>
      <c r="P1782">
        <f t="shared" si="70"/>
        <v>1</v>
      </c>
    </row>
    <row r="1783" spans="12:16" x14ac:dyDescent="0.25">
      <c r="L1783" s="264">
        <f>Member!A1783</f>
        <v>0</v>
      </c>
      <c r="M1783">
        <f>SUMIF(Erfassung3!BD:BD,L1783,Erfassung3!BW:BW)</f>
        <v>0</v>
      </c>
      <c r="N1783">
        <f>SUMIF(Erfassung3!BD:BD,L1783,Erfassung3!BG:BG)</f>
        <v>0</v>
      </c>
      <c r="O1783">
        <f t="shared" si="71"/>
        <v>0</v>
      </c>
      <c r="P1783">
        <f t="shared" si="70"/>
        <v>1</v>
      </c>
    </row>
    <row r="1784" spans="12:16" x14ac:dyDescent="0.25">
      <c r="L1784" s="264">
        <f>Member!A1784</f>
        <v>0</v>
      </c>
      <c r="M1784">
        <f>SUMIF(Erfassung3!BD:BD,L1784,Erfassung3!BW:BW)</f>
        <v>0</v>
      </c>
      <c r="N1784">
        <f>SUMIF(Erfassung3!BD:BD,L1784,Erfassung3!BG:BG)</f>
        <v>0</v>
      </c>
      <c r="O1784">
        <f t="shared" si="71"/>
        <v>0</v>
      </c>
      <c r="P1784">
        <f t="shared" si="70"/>
        <v>1</v>
      </c>
    </row>
    <row r="1785" spans="12:16" x14ac:dyDescent="0.25">
      <c r="L1785" s="264">
        <f>Member!A1785</f>
        <v>0</v>
      </c>
      <c r="M1785">
        <f>SUMIF(Erfassung3!BD:BD,L1785,Erfassung3!BW:BW)</f>
        <v>0</v>
      </c>
      <c r="N1785">
        <f>SUMIF(Erfassung3!BD:BD,L1785,Erfassung3!BG:BG)</f>
        <v>0</v>
      </c>
      <c r="O1785">
        <f t="shared" si="71"/>
        <v>0</v>
      </c>
      <c r="P1785">
        <f t="shared" si="70"/>
        <v>1</v>
      </c>
    </row>
    <row r="1786" spans="12:16" x14ac:dyDescent="0.25">
      <c r="L1786" s="264">
        <f>Member!A1786</f>
        <v>0</v>
      </c>
      <c r="M1786">
        <f>SUMIF(Erfassung3!BD:BD,L1786,Erfassung3!BW:BW)</f>
        <v>0</v>
      </c>
      <c r="N1786">
        <f>SUMIF(Erfassung3!BD:BD,L1786,Erfassung3!BG:BG)</f>
        <v>0</v>
      </c>
      <c r="O1786">
        <f t="shared" si="71"/>
        <v>0</v>
      </c>
      <c r="P1786">
        <f t="shared" si="70"/>
        <v>1</v>
      </c>
    </row>
    <row r="1787" spans="12:16" x14ac:dyDescent="0.25">
      <c r="L1787" s="264">
        <f>Member!A1787</f>
        <v>0</v>
      </c>
      <c r="M1787">
        <f>SUMIF(Erfassung3!BD:BD,L1787,Erfassung3!BW:BW)</f>
        <v>0</v>
      </c>
      <c r="N1787">
        <f>SUMIF(Erfassung3!BD:BD,L1787,Erfassung3!BG:BG)</f>
        <v>0</v>
      </c>
      <c r="O1787">
        <f t="shared" si="71"/>
        <v>0</v>
      </c>
      <c r="P1787">
        <f t="shared" si="70"/>
        <v>1</v>
      </c>
    </row>
    <row r="1788" spans="12:16" x14ac:dyDescent="0.25">
      <c r="L1788" s="264">
        <f>Member!A1788</f>
        <v>0</v>
      </c>
      <c r="M1788">
        <f>SUMIF(Erfassung3!BD:BD,L1788,Erfassung3!BW:BW)</f>
        <v>0</v>
      </c>
      <c r="N1788">
        <f>SUMIF(Erfassung3!BD:BD,L1788,Erfassung3!BG:BG)</f>
        <v>0</v>
      </c>
      <c r="O1788">
        <f t="shared" si="71"/>
        <v>0</v>
      </c>
      <c r="P1788">
        <f t="shared" si="70"/>
        <v>1</v>
      </c>
    </row>
    <row r="1789" spans="12:16" x14ac:dyDescent="0.25">
      <c r="L1789" s="264">
        <f>Member!A1789</f>
        <v>0</v>
      </c>
      <c r="M1789">
        <f>SUMIF(Erfassung3!BD:BD,L1789,Erfassung3!BW:BW)</f>
        <v>0</v>
      </c>
      <c r="N1789">
        <f>SUMIF(Erfassung3!BD:BD,L1789,Erfassung3!BG:BG)</f>
        <v>0</v>
      </c>
      <c r="O1789">
        <f t="shared" si="71"/>
        <v>0</v>
      </c>
      <c r="P1789">
        <f t="shared" si="70"/>
        <v>1</v>
      </c>
    </row>
    <row r="1790" spans="12:16" x14ac:dyDescent="0.25">
      <c r="L1790" s="264">
        <f>Member!A1790</f>
        <v>0</v>
      </c>
      <c r="M1790">
        <f>SUMIF(Erfassung3!BD:BD,L1790,Erfassung3!BW:BW)</f>
        <v>0</v>
      </c>
      <c r="N1790">
        <f>SUMIF(Erfassung3!BD:BD,L1790,Erfassung3!BG:BG)</f>
        <v>0</v>
      </c>
      <c r="O1790">
        <f t="shared" si="71"/>
        <v>0</v>
      </c>
      <c r="P1790">
        <f t="shared" si="70"/>
        <v>1</v>
      </c>
    </row>
    <row r="1791" spans="12:16" x14ac:dyDescent="0.25">
      <c r="L1791" s="264">
        <f>Member!A1791</f>
        <v>0</v>
      </c>
      <c r="M1791">
        <f>SUMIF(Erfassung3!BD:BD,L1791,Erfassung3!BW:BW)</f>
        <v>0</v>
      </c>
      <c r="N1791">
        <f>SUMIF(Erfassung3!BD:BD,L1791,Erfassung3!BG:BG)</f>
        <v>0</v>
      </c>
      <c r="O1791">
        <f t="shared" si="71"/>
        <v>0</v>
      </c>
      <c r="P1791">
        <f t="shared" si="70"/>
        <v>1</v>
      </c>
    </row>
    <row r="1792" spans="12:16" x14ac:dyDescent="0.25">
      <c r="L1792" s="264">
        <f>Member!A1792</f>
        <v>0</v>
      </c>
      <c r="M1792">
        <f>SUMIF(Erfassung3!BD:BD,L1792,Erfassung3!BW:BW)</f>
        <v>0</v>
      </c>
      <c r="N1792">
        <f>SUMIF(Erfassung3!BD:BD,L1792,Erfassung3!BG:BG)</f>
        <v>0</v>
      </c>
      <c r="O1792">
        <f t="shared" si="71"/>
        <v>0</v>
      </c>
      <c r="P1792">
        <f t="shared" si="70"/>
        <v>1</v>
      </c>
    </row>
    <row r="1793" spans="12:16" x14ac:dyDescent="0.25">
      <c r="L1793" s="264">
        <f>Member!A1793</f>
        <v>0</v>
      </c>
      <c r="M1793">
        <f>SUMIF(Erfassung3!BD:BD,L1793,Erfassung3!BW:BW)</f>
        <v>0</v>
      </c>
      <c r="N1793">
        <f>SUMIF(Erfassung3!BD:BD,L1793,Erfassung3!BG:BG)</f>
        <v>0</v>
      </c>
      <c r="O1793">
        <f t="shared" si="71"/>
        <v>0</v>
      </c>
      <c r="P1793">
        <f t="shared" si="70"/>
        <v>1</v>
      </c>
    </row>
    <row r="1794" spans="12:16" x14ac:dyDescent="0.25">
      <c r="L1794" s="264">
        <f>Member!A1794</f>
        <v>0</v>
      </c>
      <c r="M1794">
        <f>SUMIF(Erfassung3!BD:BD,L1794,Erfassung3!BW:BW)</f>
        <v>0</v>
      </c>
      <c r="N1794">
        <f>SUMIF(Erfassung3!BD:BD,L1794,Erfassung3!BG:BG)</f>
        <v>0</v>
      </c>
      <c r="O1794">
        <f t="shared" si="71"/>
        <v>0</v>
      </c>
      <c r="P1794">
        <f t="shared" ref="P1794:P1857" si="72">RANK(O1794,O:O)</f>
        <v>1</v>
      </c>
    </row>
    <row r="1795" spans="12:16" x14ac:dyDescent="0.25">
      <c r="L1795" s="264">
        <f>Member!A1795</f>
        <v>0</v>
      </c>
      <c r="M1795">
        <f>SUMIF(Erfassung3!BD:BD,L1795,Erfassung3!BW:BW)</f>
        <v>0</v>
      </c>
      <c r="N1795">
        <f>SUMIF(Erfassung3!BD:BD,L1795,Erfassung3!BG:BG)</f>
        <v>0</v>
      </c>
      <c r="O1795">
        <f t="shared" ref="O1795:O1858" si="73">IF(N1795=0,0,M1795/N1795-ROW()/1000000000)</f>
        <v>0</v>
      </c>
      <c r="P1795">
        <f t="shared" si="72"/>
        <v>1</v>
      </c>
    </row>
    <row r="1796" spans="12:16" x14ac:dyDescent="0.25">
      <c r="L1796" s="264">
        <f>Member!A1796</f>
        <v>0</v>
      </c>
      <c r="M1796">
        <f>SUMIF(Erfassung3!BD:BD,L1796,Erfassung3!BW:BW)</f>
        <v>0</v>
      </c>
      <c r="N1796">
        <f>SUMIF(Erfassung3!BD:BD,L1796,Erfassung3!BG:BG)</f>
        <v>0</v>
      </c>
      <c r="O1796">
        <f t="shared" si="73"/>
        <v>0</v>
      </c>
      <c r="P1796">
        <f t="shared" si="72"/>
        <v>1</v>
      </c>
    </row>
    <row r="1797" spans="12:16" x14ac:dyDescent="0.25">
      <c r="L1797" s="264">
        <f>Member!A1797</f>
        <v>0</v>
      </c>
      <c r="M1797">
        <f>SUMIF(Erfassung3!BD:BD,L1797,Erfassung3!BW:BW)</f>
        <v>0</v>
      </c>
      <c r="N1797">
        <f>SUMIF(Erfassung3!BD:BD,L1797,Erfassung3!BG:BG)</f>
        <v>0</v>
      </c>
      <c r="O1797">
        <f t="shared" si="73"/>
        <v>0</v>
      </c>
      <c r="P1797">
        <f t="shared" si="72"/>
        <v>1</v>
      </c>
    </row>
    <row r="1798" spans="12:16" x14ac:dyDescent="0.25">
      <c r="L1798" s="264">
        <f>Member!A1798</f>
        <v>0</v>
      </c>
      <c r="M1798">
        <f>SUMIF(Erfassung3!BD:BD,L1798,Erfassung3!BW:BW)</f>
        <v>0</v>
      </c>
      <c r="N1798">
        <f>SUMIF(Erfassung3!BD:BD,L1798,Erfassung3!BG:BG)</f>
        <v>0</v>
      </c>
      <c r="O1798">
        <f t="shared" si="73"/>
        <v>0</v>
      </c>
      <c r="P1798">
        <f t="shared" si="72"/>
        <v>1</v>
      </c>
    </row>
    <row r="1799" spans="12:16" x14ac:dyDescent="0.25">
      <c r="L1799" s="264">
        <f>Member!A1799</f>
        <v>0</v>
      </c>
      <c r="M1799">
        <f>SUMIF(Erfassung3!BD:BD,L1799,Erfassung3!BW:BW)</f>
        <v>0</v>
      </c>
      <c r="N1799">
        <f>SUMIF(Erfassung3!BD:BD,L1799,Erfassung3!BG:BG)</f>
        <v>0</v>
      </c>
      <c r="O1799">
        <f t="shared" si="73"/>
        <v>0</v>
      </c>
      <c r="P1799">
        <f t="shared" si="72"/>
        <v>1</v>
      </c>
    </row>
    <row r="1800" spans="12:16" x14ac:dyDescent="0.25">
      <c r="L1800" s="264">
        <f>Member!A1800</f>
        <v>0</v>
      </c>
      <c r="M1800">
        <f>SUMIF(Erfassung3!BD:BD,L1800,Erfassung3!BW:BW)</f>
        <v>0</v>
      </c>
      <c r="N1800">
        <f>SUMIF(Erfassung3!BD:BD,L1800,Erfassung3!BG:BG)</f>
        <v>0</v>
      </c>
      <c r="O1800">
        <f t="shared" si="73"/>
        <v>0</v>
      </c>
      <c r="P1800">
        <f t="shared" si="72"/>
        <v>1</v>
      </c>
    </row>
    <row r="1801" spans="12:16" x14ac:dyDescent="0.25">
      <c r="L1801" s="264">
        <f>Member!A1801</f>
        <v>0</v>
      </c>
      <c r="M1801">
        <f>SUMIF(Erfassung3!BD:BD,L1801,Erfassung3!BW:BW)</f>
        <v>0</v>
      </c>
      <c r="N1801">
        <f>SUMIF(Erfassung3!BD:BD,L1801,Erfassung3!BG:BG)</f>
        <v>0</v>
      </c>
      <c r="O1801">
        <f t="shared" si="73"/>
        <v>0</v>
      </c>
      <c r="P1801">
        <f t="shared" si="72"/>
        <v>1</v>
      </c>
    </row>
    <row r="1802" spans="12:16" x14ac:dyDescent="0.25">
      <c r="L1802" s="264">
        <f>Member!A1802</f>
        <v>0</v>
      </c>
      <c r="M1802">
        <f>SUMIF(Erfassung3!BD:BD,L1802,Erfassung3!BW:BW)</f>
        <v>0</v>
      </c>
      <c r="N1802">
        <f>SUMIF(Erfassung3!BD:BD,L1802,Erfassung3!BG:BG)</f>
        <v>0</v>
      </c>
      <c r="O1802">
        <f t="shared" si="73"/>
        <v>0</v>
      </c>
      <c r="P1802">
        <f t="shared" si="72"/>
        <v>1</v>
      </c>
    </row>
    <row r="1803" spans="12:16" x14ac:dyDescent="0.25">
      <c r="L1803" s="264">
        <f>Member!A1803</f>
        <v>0</v>
      </c>
      <c r="M1803">
        <f>SUMIF(Erfassung3!BD:BD,L1803,Erfassung3!BW:BW)</f>
        <v>0</v>
      </c>
      <c r="N1803">
        <f>SUMIF(Erfassung3!BD:BD,L1803,Erfassung3!BG:BG)</f>
        <v>0</v>
      </c>
      <c r="O1803">
        <f t="shared" si="73"/>
        <v>0</v>
      </c>
      <c r="P1803">
        <f t="shared" si="72"/>
        <v>1</v>
      </c>
    </row>
    <row r="1804" spans="12:16" x14ac:dyDescent="0.25">
      <c r="L1804" s="264">
        <f>Member!A1804</f>
        <v>0</v>
      </c>
      <c r="M1804">
        <f>SUMIF(Erfassung3!BD:BD,L1804,Erfassung3!BW:BW)</f>
        <v>0</v>
      </c>
      <c r="N1804">
        <f>SUMIF(Erfassung3!BD:BD,L1804,Erfassung3!BG:BG)</f>
        <v>0</v>
      </c>
      <c r="O1804">
        <f t="shared" si="73"/>
        <v>0</v>
      </c>
      <c r="P1804">
        <f t="shared" si="72"/>
        <v>1</v>
      </c>
    </row>
    <row r="1805" spans="12:16" x14ac:dyDescent="0.25">
      <c r="L1805" s="264">
        <f>Member!A1805</f>
        <v>0</v>
      </c>
      <c r="M1805">
        <f>SUMIF(Erfassung3!BD:BD,L1805,Erfassung3!BW:BW)</f>
        <v>0</v>
      </c>
      <c r="N1805">
        <f>SUMIF(Erfassung3!BD:BD,L1805,Erfassung3!BG:BG)</f>
        <v>0</v>
      </c>
      <c r="O1805">
        <f t="shared" si="73"/>
        <v>0</v>
      </c>
      <c r="P1805">
        <f t="shared" si="72"/>
        <v>1</v>
      </c>
    </row>
    <row r="1806" spans="12:16" x14ac:dyDescent="0.25">
      <c r="L1806" s="264">
        <f>Member!A1806</f>
        <v>0</v>
      </c>
      <c r="M1806">
        <f>SUMIF(Erfassung3!BD:BD,L1806,Erfassung3!BW:BW)</f>
        <v>0</v>
      </c>
      <c r="N1806">
        <f>SUMIF(Erfassung3!BD:BD,L1806,Erfassung3!BG:BG)</f>
        <v>0</v>
      </c>
      <c r="O1806">
        <f t="shared" si="73"/>
        <v>0</v>
      </c>
      <c r="P1806">
        <f t="shared" si="72"/>
        <v>1</v>
      </c>
    </row>
    <row r="1807" spans="12:16" x14ac:dyDescent="0.25">
      <c r="L1807" s="264">
        <f>Member!A1807</f>
        <v>0</v>
      </c>
      <c r="M1807">
        <f>SUMIF(Erfassung3!BD:BD,L1807,Erfassung3!BW:BW)</f>
        <v>0</v>
      </c>
      <c r="N1807">
        <f>SUMIF(Erfassung3!BD:BD,L1807,Erfassung3!BG:BG)</f>
        <v>0</v>
      </c>
      <c r="O1807">
        <f t="shared" si="73"/>
        <v>0</v>
      </c>
      <c r="P1807">
        <f t="shared" si="72"/>
        <v>1</v>
      </c>
    </row>
    <row r="1808" spans="12:16" x14ac:dyDescent="0.25">
      <c r="L1808" s="264">
        <f>Member!A1808</f>
        <v>0</v>
      </c>
      <c r="M1808">
        <f>SUMIF(Erfassung3!BD:BD,L1808,Erfassung3!BW:BW)</f>
        <v>0</v>
      </c>
      <c r="N1808">
        <f>SUMIF(Erfassung3!BD:BD,L1808,Erfassung3!BG:BG)</f>
        <v>0</v>
      </c>
      <c r="O1808">
        <f t="shared" si="73"/>
        <v>0</v>
      </c>
      <c r="P1808">
        <f t="shared" si="72"/>
        <v>1</v>
      </c>
    </row>
    <row r="1809" spans="12:16" x14ac:dyDescent="0.25">
      <c r="L1809" s="264">
        <f>Member!A1809</f>
        <v>0</v>
      </c>
      <c r="M1809">
        <f>SUMIF(Erfassung3!BD:BD,L1809,Erfassung3!BW:BW)</f>
        <v>0</v>
      </c>
      <c r="N1809">
        <f>SUMIF(Erfassung3!BD:BD,L1809,Erfassung3!BG:BG)</f>
        <v>0</v>
      </c>
      <c r="O1809">
        <f t="shared" si="73"/>
        <v>0</v>
      </c>
      <c r="P1809">
        <f t="shared" si="72"/>
        <v>1</v>
      </c>
    </row>
    <row r="1810" spans="12:16" x14ac:dyDescent="0.25">
      <c r="L1810" s="264">
        <f>Member!A1810</f>
        <v>0</v>
      </c>
      <c r="M1810">
        <f>SUMIF(Erfassung3!BD:BD,L1810,Erfassung3!BW:BW)</f>
        <v>0</v>
      </c>
      <c r="N1810">
        <f>SUMIF(Erfassung3!BD:BD,L1810,Erfassung3!BG:BG)</f>
        <v>0</v>
      </c>
      <c r="O1810">
        <f t="shared" si="73"/>
        <v>0</v>
      </c>
      <c r="P1810">
        <f t="shared" si="72"/>
        <v>1</v>
      </c>
    </row>
    <row r="1811" spans="12:16" x14ac:dyDescent="0.25">
      <c r="L1811" s="264">
        <f>Member!A1811</f>
        <v>0</v>
      </c>
      <c r="M1811">
        <f>SUMIF(Erfassung3!BD:BD,L1811,Erfassung3!BW:BW)</f>
        <v>0</v>
      </c>
      <c r="N1811">
        <f>SUMIF(Erfassung3!BD:BD,L1811,Erfassung3!BG:BG)</f>
        <v>0</v>
      </c>
      <c r="O1811">
        <f t="shared" si="73"/>
        <v>0</v>
      </c>
      <c r="P1811">
        <f t="shared" si="72"/>
        <v>1</v>
      </c>
    </row>
    <row r="1812" spans="12:16" x14ac:dyDescent="0.25">
      <c r="L1812" s="264">
        <f>Member!A1812</f>
        <v>0</v>
      </c>
      <c r="M1812">
        <f>SUMIF(Erfassung3!BD:BD,L1812,Erfassung3!BW:BW)</f>
        <v>0</v>
      </c>
      <c r="N1812">
        <f>SUMIF(Erfassung3!BD:BD,L1812,Erfassung3!BG:BG)</f>
        <v>0</v>
      </c>
      <c r="O1812">
        <f t="shared" si="73"/>
        <v>0</v>
      </c>
      <c r="P1812">
        <f t="shared" si="72"/>
        <v>1</v>
      </c>
    </row>
    <row r="1813" spans="12:16" x14ac:dyDescent="0.25">
      <c r="L1813" s="264">
        <f>Member!A1813</f>
        <v>0</v>
      </c>
      <c r="M1813">
        <f>SUMIF(Erfassung3!BD:BD,L1813,Erfassung3!BW:BW)</f>
        <v>0</v>
      </c>
      <c r="N1813">
        <f>SUMIF(Erfassung3!BD:BD,L1813,Erfassung3!BG:BG)</f>
        <v>0</v>
      </c>
      <c r="O1813">
        <f t="shared" si="73"/>
        <v>0</v>
      </c>
      <c r="P1813">
        <f t="shared" si="72"/>
        <v>1</v>
      </c>
    </row>
    <row r="1814" spans="12:16" x14ac:dyDescent="0.25">
      <c r="L1814" s="264">
        <f>Member!A1814</f>
        <v>0</v>
      </c>
      <c r="M1814">
        <f>SUMIF(Erfassung3!BD:BD,L1814,Erfassung3!BW:BW)</f>
        <v>0</v>
      </c>
      <c r="N1814">
        <f>SUMIF(Erfassung3!BD:BD,L1814,Erfassung3!BG:BG)</f>
        <v>0</v>
      </c>
      <c r="O1814">
        <f t="shared" si="73"/>
        <v>0</v>
      </c>
      <c r="P1814">
        <f t="shared" si="72"/>
        <v>1</v>
      </c>
    </row>
    <row r="1815" spans="12:16" x14ac:dyDescent="0.25">
      <c r="L1815" s="264">
        <f>Member!A1815</f>
        <v>0</v>
      </c>
      <c r="M1815">
        <f>SUMIF(Erfassung3!BD:BD,L1815,Erfassung3!BW:BW)</f>
        <v>0</v>
      </c>
      <c r="N1815">
        <f>SUMIF(Erfassung3!BD:BD,L1815,Erfassung3!BG:BG)</f>
        <v>0</v>
      </c>
      <c r="O1815">
        <f t="shared" si="73"/>
        <v>0</v>
      </c>
      <c r="P1815">
        <f t="shared" si="72"/>
        <v>1</v>
      </c>
    </row>
    <row r="1816" spans="12:16" x14ac:dyDescent="0.25">
      <c r="L1816" s="264">
        <f>Member!A1816</f>
        <v>0</v>
      </c>
      <c r="M1816">
        <f>SUMIF(Erfassung3!BD:BD,L1816,Erfassung3!BW:BW)</f>
        <v>0</v>
      </c>
      <c r="N1816">
        <f>SUMIF(Erfassung3!BD:BD,L1816,Erfassung3!BG:BG)</f>
        <v>0</v>
      </c>
      <c r="O1816">
        <f t="shared" si="73"/>
        <v>0</v>
      </c>
      <c r="P1816">
        <f t="shared" si="72"/>
        <v>1</v>
      </c>
    </row>
    <row r="1817" spans="12:16" x14ac:dyDescent="0.25">
      <c r="L1817" s="264">
        <f>Member!A1817</f>
        <v>0</v>
      </c>
      <c r="M1817">
        <f>SUMIF(Erfassung3!BD:BD,L1817,Erfassung3!BW:BW)</f>
        <v>0</v>
      </c>
      <c r="N1817">
        <f>SUMIF(Erfassung3!BD:BD,L1817,Erfassung3!BG:BG)</f>
        <v>0</v>
      </c>
      <c r="O1817">
        <f t="shared" si="73"/>
        <v>0</v>
      </c>
      <c r="P1817">
        <f t="shared" si="72"/>
        <v>1</v>
      </c>
    </row>
    <row r="1818" spans="12:16" x14ac:dyDescent="0.25">
      <c r="L1818" s="264">
        <f>Member!A1818</f>
        <v>0</v>
      </c>
      <c r="M1818">
        <f>SUMIF(Erfassung3!BD:BD,L1818,Erfassung3!BW:BW)</f>
        <v>0</v>
      </c>
      <c r="N1818">
        <f>SUMIF(Erfassung3!BD:BD,L1818,Erfassung3!BG:BG)</f>
        <v>0</v>
      </c>
      <c r="O1818">
        <f t="shared" si="73"/>
        <v>0</v>
      </c>
      <c r="P1818">
        <f t="shared" si="72"/>
        <v>1</v>
      </c>
    </row>
    <row r="1819" spans="12:16" x14ac:dyDescent="0.25">
      <c r="L1819" s="264">
        <f>Member!A1819</f>
        <v>0</v>
      </c>
      <c r="M1819">
        <f>SUMIF(Erfassung3!BD:BD,L1819,Erfassung3!BW:BW)</f>
        <v>0</v>
      </c>
      <c r="N1819">
        <f>SUMIF(Erfassung3!BD:BD,L1819,Erfassung3!BG:BG)</f>
        <v>0</v>
      </c>
      <c r="O1819">
        <f t="shared" si="73"/>
        <v>0</v>
      </c>
      <c r="P1819">
        <f t="shared" si="72"/>
        <v>1</v>
      </c>
    </row>
    <row r="1820" spans="12:16" x14ac:dyDescent="0.25">
      <c r="L1820" s="264">
        <f>Member!A1820</f>
        <v>0</v>
      </c>
      <c r="M1820">
        <f>SUMIF(Erfassung3!BD:BD,L1820,Erfassung3!BW:BW)</f>
        <v>0</v>
      </c>
      <c r="N1820">
        <f>SUMIF(Erfassung3!BD:BD,L1820,Erfassung3!BG:BG)</f>
        <v>0</v>
      </c>
      <c r="O1820">
        <f t="shared" si="73"/>
        <v>0</v>
      </c>
      <c r="P1820">
        <f t="shared" si="72"/>
        <v>1</v>
      </c>
    </row>
    <row r="1821" spans="12:16" x14ac:dyDescent="0.25">
      <c r="L1821" s="264">
        <f>Member!A1821</f>
        <v>0</v>
      </c>
      <c r="M1821">
        <f>SUMIF(Erfassung3!BD:BD,L1821,Erfassung3!BW:BW)</f>
        <v>0</v>
      </c>
      <c r="N1821">
        <f>SUMIF(Erfassung3!BD:BD,L1821,Erfassung3!BG:BG)</f>
        <v>0</v>
      </c>
      <c r="O1821">
        <f t="shared" si="73"/>
        <v>0</v>
      </c>
      <c r="P1821">
        <f t="shared" si="72"/>
        <v>1</v>
      </c>
    </row>
    <row r="1822" spans="12:16" x14ac:dyDescent="0.25">
      <c r="L1822" s="264">
        <f>Member!A1822</f>
        <v>0</v>
      </c>
      <c r="M1822">
        <f>SUMIF(Erfassung3!BD:BD,L1822,Erfassung3!BW:BW)</f>
        <v>0</v>
      </c>
      <c r="N1822">
        <f>SUMIF(Erfassung3!BD:BD,L1822,Erfassung3!BG:BG)</f>
        <v>0</v>
      </c>
      <c r="O1822">
        <f t="shared" si="73"/>
        <v>0</v>
      </c>
      <c r="P1822">
        <f t="shared" si="72"/>
        <v>1</v>
      </c>
    </row>
    <row r="1823" spans="12:16" x14ac:dyDescent="0.25">
      <c r="L1823" s="264">
        <f>Member!A1823</f>
        <v>0</v>
      </c>
      <c r="M1823">
        <f>SUMIF(Erfassung3!BD:BD,L1823,Erfassung3!BW:BW)</f>
        <v>0</v>
      </c>
      <c r="N1823">
        <f>SUMIF(Erfassung3!BD:BD,L1823,Erfassung3!BG:BG)</f>
        <v>0</v>
      </c>
      <c r="O1823">
        <f t="shared" si="73"/>
        <v>0</v>
      </c>
      <c r="P1823">
        <f t="shared" si="72"/>
        <v>1</v>
      </c>
    </row>
    <row r="1824" spans="12:16" x14ac:dyDescent="0.25">
      <c r="L1824" s="264">
        <f>Member!A1824</f>
        <v>0</v>
      </c>
      <c r="M1824">
        <f>SUMIF(Erfassung3!BD:BD,L1824,Erfassung3!BW:BW)</f>
        <v>0</v>
      </c>
      <c r="N1824">
        <f>SUMIF(Erfassung3!BD:BD,L1824,Erfassung3!BG:BG)</f>
        <v>0</v>
      </c>
      <c r="O1824">
        <f t="shared" si="73"/>
        <v>0</v>
      </c>
      <c r="P1824">
        <f t="shared" si="72"/>
        <v>1</v>
      </c>
    </row>
    <row r="1825" spans="12:16" x14ac:dyDescent="0.25">
      <c r="L1825" s="264">
        <f>Member!A1825</f>
        <v>0</v>
      </c>
      <c r="M1825">
        <f>SUMIF(Erfassung3!BD:BD,L1825,Erfassung3!BW:BW)</f>
        <v>0</v>
      </c>
      <c r="N1825">
        <f>SUMIF(Erfassung3!BD:BD,L1825,Erfassung3!BG:BG)</f>
        <v>0</v>
      </c>
      <c r="O1825">
        <f t="shared" si="73"/>
        <v>0</v>
      </c>
      <c r="P1825">
        <f t="shared" si="72"/>
        <v>1</v>
      </c>
    </row>
    <row r="1826" spans="12:16" x14ac:dyDescent="0.25">
      <c r="L1826" s="264">
        <f>Member!A1826</f>
        <v>0</v>
      </c>
      <c r="M1826">
        <f>SUMIF(Erfassung3!BD:BD,L1826,Erfassung3!BW:BW)</f>
        <v>0</v>
      </c>
      <c r="N1826">
        <f>SUMIF(Erfassung3!BD:BD,L1826,Erfassung3!BG:BG)</f>
        <v>0</v>
      </c>
      <c r="O1826">
        <f t="shared" si="73"/>
        <v>0</v>
      </c>
      <c r="P1826">
        <f t="shared" si="72"/>
        <v>1</v>
      </c>
    </row>
    <row r="1827" spans="12:16" x14ac:dyDescent="0.25">
      <c r="L1827" s="264">
        <f>Member!A1827</f>
        <v>0</v>
      </c>
      <c r="M1827">
        <f>SUMIF(Erfassung3!BD:BD,L1827,Erfassung3!BW:BW)</f>
        <v>0</v>
      </c>
      <c r="N1827">
        <f>SUMIF(Erfassung3!BD:BD,L1827,Erfassung3!BG:BG)</f>
        <v>0</v>
      </c>
      <c r="O1827">
        <f t="shared" si="73"/>
        <v>0</v>
      </c>
      <c r="P1827">
        <f t="shared" si="72"/>
        <v>1</v>
      </c>
    </row>
    <row r="1828" spans="12:16" x14ac:dyDescent="0.25">
      <c r="L1828" s="264">
        <f>Member!A1828</f>
        <v>0</v>
      </c>
      <c r="M1828">
        <f>SUMIF(Erfassung3!BD:BD,L1828,Erfassung3!BW:BW)</f>
        <v>0</v>
      </c>
      <c r="N1828">
        <f>SUMIF(Erfassung3!BD:BD,L1828,Erfassung3!BG:BG)</f>
        <v>0</v>
      </c>
      <c r="O1828">
        <f t="shared" si="73"/>
        <v>0</v>
      </c>
      <c r="P1828">
        <f t="shared" si="72"/>
        <v>1</v>
      </c>
    </row>
    <row r="1829" spans="12:16" x14ac:dyDescent="0.25">
      <c r="L1829" s="264">
        <f>Member!A1829</f>
        <v>0</v>
      </c>
      <c r="M1829">
        <f>SUMIF(Erfassung3!BD:BD,L1829,Erfassung3!BW:BW)</f>
        <v>0</v>
      </c>
      <c r="N1829">
        <f>SUMIF(Erfassung3!BD:BD,L1829,Erfassung3!BG:BG)</f>
        <v>0</v>
      </c>
      <c r="O1829">
        <f t="shared" si="73"/>
        <v>0</v>
      </c>
      <c r="P1829">
        <f t="shared" si="72"/>
        <v>1</v>
      </c>
    </row>
    <row r="1830" spans="12:16" x14ac:dyDescent="0.25">
      <c r="L1830" s="264">
        <f>Member!A1830</f>
        <v>0</v>
      </c>
      <c r="M1830">
        <f>SUMIF(Erfassung3!BD:BD,L1830,Erfassung3!BW:BW)</f>
        <v>0</v>
      </c>
      <c r="N1830">
        <f>SUMIF(Erfassung3!BD:BD,L1830,Erfassung3!BG:BG)</f>
        <v>0</v>
      </c>
      <c r="O1830">
        <f t="shared" si="73"/>
        <v>0</v>
      </c>
      <c r="P1830">
        <f t="shared" si="72"/>
        <v>1</v>
      </c>
    </row>
    <row r="1831" spans="12:16" x14ac:dyDescent="0.25">
      <c r="L1831" s="264">
        <f>Member!A1831</f>
        <v>0</v>
      </c>
      <c r="M1831">
        <f>SUMIF(Erfassung3!BD:BD,L1831,Erfassung3!BW:BW)</f>
        <v>0</v>
      </c>
      <c r="N1831">
        <f>SUMIF(Erfassung3!BD:BD,L1831,Erfassung3!BG:BG)</f>
        <v>0</v>
      </c>
      <c r="O1831">
        <f t="shared" si="73"/>
        <v>0</v>
      </c>
      <c r="P1831">
        <f t="shared" si="72"/>
        <v>1</v>
      </c>
    </row>
    <row r="1832" spans="12:16" x14ac:dyDescent="0.25">
      <c r="L1832" s="264">
        <f>Member!A1832</f>
        <v>0</v>
      </c>
      <c r="M1832">
        <f>SUMIF(Erfassung3!BD:BD,L1832,Erfassung3!BW:BW)</f>
        <v>0</v>
      </c>
      <c r="N1832">
        <f>SUMIF(Erfassung3!BD:BD,L1832,Erfassung3!BG:BG)</f>
        <v>0</v>
      </c>
      <c r="O1832">
        <f t="shared" si="73"/>
        <v>0</v>
      </c>
      <c r="P1832">
        <f t="shared" si="72"/>
        <v>1</v>
      </c>
    </row>
    <row r="1833" spans="12:16" x14ac:dyDescent="0.25">
      <c r="L1833" s="264">
        <f>Member!A1833</f>
        <v>0</v>
      </c>
      <c r="M1833">
        <f>SUMIF(Erfassung3!BD:BD,L1833,Erfassung3!BW:BW)</f>
        <v>0</v>
      </c>
      <c r="N1833">
        <f>SUMIF(Erfassung3!BD:BD,L1833,Erfassung3!BG:BG)</f>
        <v>0</v>
      </c>
      <c r="O1833">
        <f t="shared" si="73"/>
        <v>0</v>
      </c>
      <c r="P1833">
        <f t="shared" si="72"/>
        <v>1</v>
      </c>
    </row>
    <row r="1834" spans="12:16" x14ac:dyDescent="0.25">
      <c r="L1834" s="264">
        <f>Member!A1834</f>
        <v>0</v>
      </c>
      <c r="M1834">
        <f>SUMIF(Erfassung3!BD:BD,L1834,Erfassung3!BW:BW)</f>
        <v>0</v>
      </c>
      <c r="N1834">
        <f>SUMIF(Erfassung3!BD:BD,L1834,Erfassung3!BG:BG)</f>
        <v>0</v>
      </c>
      <c r="O1834">
        <f t="shared" si="73"/>
        <v>0</v>
      </c>
      <c r="P1834">
        <f t="shared" si="72"/>
        <v>1</v>
      </c>
    </row>
    <row r="1835" spans="12:16" x14ac:dyDescent="0.25">
      <c r="L1835" s="264">
        <f>Member!A1835</f>
        <v>0</v>
      </c>
      <c r="M1835">
        <f>SUMIF(Erfassung3!BD:BD,L1835,Erfassung3!BW:BW)</f>
        <v>0</v>
      </c>
      <c r="N1835">
        <f>SUMIF(Erfassung3!BD:BD,L1835,Erfassung3!BG:BG)</f>
        <v>0</v>
      </c>
      <c r="O1835">
        <f t="shared" si="73"/>
        <v>0</v>
      </c>
      <c r="P1835">
        <f t="shared" si="72"/>
        <v>1</v>
      </c>
    </row>
    <row r="1836" spans="12:16" x14ac:dyDescent="0.25">
      <c r="L1836" s="264">
        <f>Member!A1836</f>
        <v>0</v>
      </c>
      <c r="M1836">
        <f>SUMIF(Erfassung3!BD:BD,L1836,Erfassung3!BW:BW)</f>
        <v>0</v>
      </c>
      <c r="N1836">
        <f>SUMIF(Erfassung3!BD:BD,L1836,Erfassung3!BG:BG)</f>
        <v>0</v>
      </c>
      <c r="O1836">
        <f t="shared" si="73"/>
        <v>0</v>
      </c>
      <c r="P1836">
        <f t="shared" si="72"/>
        <v>1</v>
      </c>
    </row>
    <row r="1837" spans="12:16" x14ac:dyDescent="0.25">
      <c r="L1837" s="264">
        <f>Member!A1837</f>
        <v>0</v>
      </c>
      <c r="M1837">
        <f>SUMIF(Erfassung3!BD:BD,L1837,Erfassung3!BW:BW)</f>
        <v>0</v>
      </c>
      <c r="N1837">
        <f>SUMIF(Erfassung3!BD:BD,L1837,Erfassung3!BG:BG)</f>
        <v>0</v>
      </c>
      <c r="O1837">
        <f t="shared" si="73"/>
        <v>0</v>
      </c>
      <c r="P1837">
        <f t="shared" si="72"/>
        <v>1</v>
      </c>
    </row>
    <row r="1838" spans="12:16" x14ac:dyDescent="0.25">
      <c r="L1838" s="264">
        <f>Member!A1838</f>
        <v>0</v>
      </c>
      <c r="M1838">
        <f>SUMIF(Erfassung3!BD:BD,L1838,Erfassung3!BW:BW)</f>
        <v>0</v>
      </c>
      <c r="N1838">
        <f>SUMIF(Erfassung3!BD:BD,L1838,Erfassung3!BG:BG)</f>
        <v>0</v>
      </c>
      <c r="O1838">
        <f t="shared" si="73"/>
        <v>0</v>
      </c>
      <c r="P1838">
        <f t="shared" si="72"/>
        <v>1</v>
      </c>
    </row>
    <row r="1839" spans="12:16" x14ac:dyDescent="0.25">
      <c r="L1839" s="264">
        <f>Member!A1839</f>
        <v>0</v>
      </c>
      <c r="M1839">
        <f>SUMIF(Erfassung3!BD:BD,L1839,Erfassung3!BW:BW)</f>
        <v>0</v>
      </c>
      <c r="N1839">
        <f>SUMIF(Erfassung3!BD:BD,L1839,Erfassung3!BG:BG)</f>
        <v>0</v>
      </c>
      <c r="O1839">
        <f t="shared" si="73"/>
        <v>0</v>
      </c>
      <c r="P1839">
        <f t="shared" si="72"/>
        <v>1</v>
      </c>
    </row>
    <row r="1840" spans="12:16" x14ac:dyDescent="0.25">
      <c r="L1840" s="264">
        <f>Member!A1840</f>
        <v>0</v>
      </c>
      <c r="M1840">
        <f>SUMIF(Erfassung3!BD:BD,L1840,Erfassung3!BW:BW)</f>
        <v>0</v>
      </c>
      <c r="N1840">
        <f>SUMIF(Erfassung3!BD:BD,L1840,Erfassung3!BG:BG)</f>
        <v>0</v>
      </c>
      <c r="O1840">
        <f t="shared" si="73"/>
        <v>0</v>
      </c>
      <c r="P1840">
        <f t="shared" si="72"/>
        <v>1</v>
      </c>
    </row>
    <row r="1841" spans="12:16" x14ac:dyDescent="0.25">
      <c r="L1841" s="264">
        <f>Member!A1841</f>
        <v>0</v>
      </c>
      <c r="M1841">
        <f>SUMIF(Erfassung3!BD:BD,L1841,Erfassung3!BW:BW)</f>
        <v>0</v>
      </c>
      <c r="N1841">
        <f>SUMIF(Erfassung3!BD:BD,L1841,Erfassung3!BG:BG)</f>
        <v>0</v>
      </c>
      <c r="O1841">
        <f t="shared" si="73"/>
        <v>0</v>
      </c>
      <c r="P1841">
        <f t="shared" si="72"/>
        <v>1</v>
      </c>
    </row>
    <row r="1842" spans="12:16" x14ac:dyDescent="0.25">
      <c r="L1842" s="264">
        <f>Member!A1842</f>
        <v>0</v>
      </c>
      <c r="M1842">
        <f>SUMIF(Erfassung3!BD:BD,L1842,Erfassung3!BW:BW)</f>
        <v>0</v>
      </c>
      <c r="N1842">
        <f>SUMIF(Erfassung3!BD:BD,L1842,Erfassung3!BG:BG)</f>
        <v>0</v>
      </c>
      <c r="O1842">
        <f t="shared" si="73"/>
        <v>0</v>
      </c>
      <c r="P1842">
        <f t="shared" si="72"/>
        <v>1</v>
      </c>
    </row>
    <row r="1843" spans="12:16" x14ac:dyDescent="0.25">
      <c r="L1843" s="264">
        <f>Member!A1843</f>
        <v>0</v>
      </c>
      <c r="M1843">
        <f>SUMIF(Erfassung3!BD:BD,L1843,Erfassung3!BW:BW)</f>
        <v>0</v>
      </c>
      <c r="N1843">
        <f>SUMIF(Erfassung3!BD:BD,L1843,Erfassung3!BG:BG)</f>
        <v>0</v>
      </c>
      <c r="O1843">
        <f t="shared" si="73"/>
        <v>0</v>
      </c>
      <c r="P1843">
        <f t="shared" si="72"/>
        <v>1</v>
      </c>
    </row>
    <row r="1844" spans="12:16" x14ac:dyDescent="0.25">
      <c r="L1844" s="264">
        <f>Member!A1844</f>
        <v>0</v>
      </c>
      <c r="M1844">
        <f>SUMIF(Erfassung3!BD:BD,L1844,Erfassung3!BW:BW)</f>
        <v>0</v>
      </c>
      <c r="N1844">
        <f>SUMIF(Erfassung3!BD:BD,L1844,Erfassung3!BG:BG)</f>
        <v>0</v>
      </c>
      <c r="O1844">
        <f t="shared" si="73"/>
        <v>0</v>
      </c>
      <c r="P1844">
        <f t="shared" si="72"/>
        <v>1</v>
      </c>
    </row>
    <row r="1845" spans="12:16" x14ac:dyDescent="0.25">
      <c r="L1845" s="264">
        <f>Member!A1845</f>
        <v>0</v>
      </c>
      <c r="M1845">
        <f>SUMIF(Erfassung3!BD:BD,L1845,Erfassung3!BW:BW)</f>
        <v>0</v>
      </c>
      <c r="N1845">
        <f>SUMIF(Erfassung3!BD:BD,L1845,Erfassung3!BG:BG)</f>
        <v>0</v>
      </c>
      <c r="O1845">
        <f t="shared" si="73"/>
        <v>0</v>
      </c>
      <c r="P1845">
        <f t="shared" si="72"/>
        <v>1</v>
      </c>
    </row>
    <row r="1846" spans="12:16" x14ac:dyDescent="0.25">
      <c r="L1846" s="264">
        <f>Member!A1846</f>
        <v>0</v>
      </c>
      <c r="M1846">
        <f>SUMIF(Erfassung3!BD:BD,L1846,Erfassung3!BW:BW)</f>
        <v>0</v>
      </c>
      <c r="N1846">
        <f>SUMIF(Erfassung3!BD:BD,L1846,Erfassung3!BG:BG)</f>
        <v>0</v>
      </c>
      <c r="O1846">
        <f t="shared" si="73"/>
        <v>0</v>
      </c>
      <c r="P1846">
        <f t="shared" si="72"/>
        <v>1</v>
      </c>
    </row>
    <row r="1847" spans="12:16" x14ac:dyDescent="0.25">
      <c r="L1847" s="264">
        <f>Member!A1847</f>
        <v>0</v>
      </c>
      <c r="M1847">
        <f>SUMIF(Erfassung3!BD:BD,L1847,Erfassung3!BW:BW)</f>
        <v>0</v>
      </c>
      <c r="N1847">
        <f>SUMIF(Erfassung3!BD:BD,L1847,Erfassung3!BG:BG)</f>
        <v>0</v>
      </c>
      <c r="O1847">
        <f t="shared" si="73"/>
        <v>0</v>
      </c>
      <c r="P1847">
        <f t="shared" si="72"/>
        <v>1</v>
      </c>
    </row>
    <row r="1848" spans="12:16" x14ac:dyDescent="0.25">
      <c r="L1848" s="264">
        <f>Member!A1848</f>
        <v>0</v>
      </c>
      <c r="M1848">
        <f>SUMIF(Erfassung3!BD:BD,L1848,Erfassung3!BW:BW)</f>
        <v>0</v>
      </c>
      <c r="N1848">
        <f>SUMIF(Erfassung3!BD:BD,L1848,Erfassung3!BG:BG)</f>
        <v>0</v>
      </c>
      <c r="O1848">
        <f t="shared" si="73"/>
        <v>0</v>
      </c>
      <c r="P1848">
        <f t="shared" si="72"/>
        <v>1</v>
      </c>
    </row>
    <row r="1849" spans="12:16" x14ac:dyDescent="0.25">
      <c r="L1849" s="264">
        <f>Member!A1849</f>
        <v>0</v>
      </c>
      <c r="M1849">
        <f>SUMIF(Erfassung3!BD:BD,L1849,Erfassung3!BW:BW)</f>
        <v>0</v>
      </c>
      <c r="N1849">
        <f>SUMIF(Erfassung3!BD:BD,L1849,Erfassung3!BG:BG)</f>
        <v>0</v>
      </c>
      <c r="O1849">
        <f t="shared" si="73"/>
        <v>0</v>
      </c>
      <c r="P1849">
        <f t="shared" si="72"/>
        <v>1</v>
      </c>
    </row>
    <row r="1850" spans="12:16" x14ac:dyDescent="0.25">
      <c r="L1850" s="264">
        <f>Member!A1850</f>
        <v>0</v>
      </c>
      <c r="M1850">
        <f>SUMIF(Erfassung3!BD:BD,L1850,Erfassung3!BW:BW)</f>
        <v>0</v>
      </c>
      <c r="N1850">
        <f>SUMIF(Erfassung3!BD:BD,L1850,Erfassung3!BG:BG)</f>
        <v>0</v>
      </c>
      <c r="O1850">
        <f t="shared" si="73"/>
        <v>0</v>
      </c>
      <c r="P1850">
        <f t="shared" si="72"/>
        <v>1</v>
      </c>
    </row>
    <row r="1851" spans="12:16" x14ac:dyDescent="0.25">
      <c r="L1851" s="264">
        <f>Member!A1851</f>
        <v>0</v>
      </c>
      <c r="M1851">
        <f>SUMIF(Erfassung3!BD:BD,L1851,Erfassung3!BW:BW)</f>
        <v>0</v>
      </c>
      <c r="N1851">
        <f>SUMIF(Erfassung3!BD:BD,L1851,Erfassung3!BG:BG)</f>
        <v>0</v>
      </c>
      <c r="O1851">
        <f t="shared" si="73"/>
        <v>0</v>
      </c>
      <c r="P1851">
        <f t="shared" si="72"/>
        <v>1</v>
      </c>
    </row>
    <row r="1852" spans="12:16" x14ac:dyDescent="0.25">
      <c r="L1852" s="264">
        <f>Member!A1852</f>
        <v>0</v>
      </c>
      <c r="M1852">
        <f>SUMIF(Erfassung3!BD:BD,L1852,Erfassung3!BW:BW)</f>
        <v>0</v>
      </c>
      <c r="N1852">
        <f>SUMIF(Erfassung3!BD:BD,L1852,Erfassung3!BG:BG)</f>
        <v>0</v>
      </c>
      <c r="O1852">
        <f t="shared" si="73"/>
        <v>0</v>
      </c>
      <c r="P1852">
        <f t="shared" si="72"/>
        <v>1</v>
      </c>
    </row>
    <row r="1853" spans="12:16" x14ac:dyDescent="0.25">
      <c r="L1853" s="264">
        <f>Member!A1853</f>
        <v>0</v>
      </c>
      <c r="M1853">
        <f>SUMIF(Erfassung3!BD:BD,L1853,Erfassung3!BW:BW)</f>
        <v>0</v>
      </c>
      <c r="N1853">
        <f>SUMIF(Erfassung3!BD:BD,L1853,Erfassung3!BG:BG)</f>
        <v>0</v>
      </c>
      <c r="O1853">
        <f t="shared" si="73"/>
        <v>0</v>
      </c>
      <c r="P1853">
        <f t="shared" si="72"/>
        <v>1</v>
      </c>
    </row>
    <row r="1854" spans="12:16" x14ac:dyDescent="0.25">
      <c r="L1854" s="264">
        <f>Member!A1854</f>
        <v>0</v>
      </c>
      <c r="M1854">
        <f>SUMIF(Erfassung3!BD:BD,L1854,Erfassung3!BW:BW)</f>
        <v>0</v>
      </c>
      <c r="N1854">
        <f>SUMIF(Erfassung3!BD:BD,L1854,Erfassung3!BG:BG)</f>
        <v>0</v>
      </c>
      <c r="O1854">
        <f t="shared" si="73"/>
        <v>0</v>
      </c>
      <c r="P1854">
        <f t="shared" si="72"/>
        <v>1</v>
      </c>
    </row>
    <row r="1855" spans="12:16" x14ac:dyDescent="0.25">
      <c r="L1855" s="264">
        <f>Member!A1855</f>
        <v>0</v>
      </c>
      <c r="M1855">
        <f>SUMIF(Erfassung3!BD:BD,L1855,Erfassung3!BW:BW)</f>
        <v>0</v>
      </c>
      <c r="N1855">
        <f>SUMIF(Erfassung3!BD:BD,L1855,Erfassung3!BG:BG)</f>
        <v>0</v>
      </c>
      <c r="O1855">
        <f t="shared" si="73"/>
        <v>0</v>
      </c>
      <c r="P1855">
        <f t="shared" si="72"/>
        <v>1</v>
      </c>
    </row>
    <row r="1856" spans="12:16" x14ac:dyDescent="0.25">
      <c r="L1856" s="264">
        <f>Member!A1856</f>
        <v>0</v>
      </c>
      <c r="M1856">
        <f>SUMIF(Erfassung3!BD:BD,L1856,Erfassung3!BW:BW)</f>
        <v>0</v>
      </c>
      <c r="N1856">
        <f>SUMIF(Erfassung3!BD:BD,L1856,Erfassung3!BG:BG)</f>
        <v>0</v>
      </c>
      <c r="O1856">
        <f t="shared" si="73"/>
        <v>0</v>
      </c>
      <c r="P1856">
        <f t="shared" si="72"/>
        <v>1</v>
      </c>
    </row>
    <row r="1857" spans="12:16" x14ac:dyDescent="0.25">
      <c r="L1857" s="264">
        <f>Member!A1857</f>
        <v>0</v>
      </c>
      <c r="M1857">
        <f>SUMIF(Erfassung3!BD:BD,L1857,Erfassung3!BW:BW)</f>
        <v>0</v>
      </c>
      <c r="N1857">
        <f>SUMIF(Erfassung3!BD:BD,L1857,Erfassung3!BG:BG)</f>
        <v>0</v>
      </c>
      <c r="O1857">
        <f t="shared" si="73"/>
        <v>0</v>
      </c>
      <c r="P1857">
        <f t="shared" si="72"/>
        <v>1</v>
      </c>
    </row>
    <row r="1858" spans="12:16" x14ac:dyDescent="0.25">
      <c r="L1858" s="264">
        <f>Member!A1858</f>
        <v>0</v>
      </c>
      <c r="M1858">
        <f>SUMIF(Erfassung3!BD:BD,L1858,Erfassung3!BW:BW)</f>
        <v>0</v>
      </c>
      <c r="N1858">
        <f>SUMIF(Erfassung3!BD:BD,L1858,Erfassung3!BG:BG)</f>
        <v>0</v>
      </c>
      <c r="O1858">
        <f t="shared" si="73"/>
        <v>0</v>
      </c>
      <c r="P1858">
        <f t="shared" ref="P1858:P1921" si="74">RANK(O1858,O:O)</f>
        <v>1</v>
      </c>
    </row>
    <row r="1859" spans="12:16" x14ac:dyDescent="0.25">
      <c r="L1859" s="264">
        <f>Member!A1859</f>
        <v>0</v>
      </c>
      <c r="M1859">
        <f>SUMIF(Erfassung3!BD:BD,L1859,Erfassung3!BW:BW)</f>
        <v>0</v>
      </c>
      <c r="N1859">
        <f>SUMIF(Erfassung3!BD:BD,L1859,Erfassung3!BG:BG)</f>
        <v>0</v>
      </c>
      <c r="O1859">
        <f t="shared" ref="O1859:O1922" si="75">IF(N1859=0,0,M1859/N1859-ROW()/1000000000)</f>
        <v>0</v>
      </c>
      <c r="P1859">
        <f t="shared" si="74"/>
        <v>1</v>
      </c>
    </row>
    <row r="1860" spans="12:16" x14ac:dyDescent="0.25">
      <c r="L1860" s="264">
        <f>Member!A1860</f>
        <v>0</v>
      </c>
      <c r="M1860">
        <f>SUMIF(Erfassung3!BD:BD,L1860,Erfassung3!BW:BW)</f>
        <v>0</v>
      </c>
      <c r="N1860">
        <f>SUMIF(Erfassung3!BD:BD,L1860,Erfassung3!BG:BG)</f>
        <v>0</v>
      </c>
      <c r="O1860">
        <f t="shared" si="75"/>
        <v>0</v>
      </c>
      <c r="P1860">
        <f t="shared" si="74"/>
        <v>1</v>
      </c>
    </row>
    <row r="1861" spans="12:16" x14ac:dyDescent="0.25">
      <c r="L1861" s="264">
        <f>Member!A1861</f>
        <v>0</v>
      </c>
      <c r="M1861">
        <f>SUMIF(Erfassung3!BD:BD,L1861,Erfassung3!BW:BW)</f>
        <v>0</v>
      </c>
      <c r="N1861">
        <f>SUMIF(Erfassung3!BD:BD,L1861,Erfassung3!BG:BG)</f>
        <v>0</v>
      </c>
      <c r="O1861">
        <f t="shared" si="75"/>
        <v>0</v>
      </c>
      <c r="P1861">
        <f t="shared" si="74"/>
        <v>1</v>
      </c>
    </row>
    <row r="1862" spans="12:16" x14ac:dyDescent="0.25">
      <c r="L1862" s="264">
        <f>Member!A1862</f>
        <v>0</v>
      </c>
      <c r="M1862">
        <f>SUMIF(Erfassung3!BD:BD,L1862,Erfassung3!BW:BW)</f>
        <v>0</v>
      </c>
      <c r="N1862">
        <f>SUMIF(Erfassung3!BD:BD,L1862,Erfassung3!BG:BG)</f>
        <v>0</v>
      </c>
      <c r="O1862">
        <f t="shared" si="75"/>
        <v>0</v>
      </c>
      <c r="P1862">
        <f t="shared" si="74"/>
        <v>1</v>
      </c>
    </row>
    <row r="1863" spans="12:16" x14ac:dyDescent="0.25">
      <c r="L1863" s="264">
        <f>Member!A1863</f>
        <v>0</v>
      </c>
      <c r="M1863">
        <f>SUMIF(Erfassung3!BD:BD,L1863,Erfassung3!BW:BW)</f>
        <v>0</v>
      </c>
      <c r="N1863">
        <f>SUMIF(Erfassung3!BD:BD,L1863,Erfassung3!BG:BG)</f>
        <v>0</v>
      </c>
      <c r="O1863">
        <f t="shared" si="75"/>
        <v>0</v>
      </c>
      <c r="P1863">
        <f t="shared" si="74"/>
        <v>1</v>
      </c>
    </row>
    <row r="1864" spans="12:16" x14ac:dyDescent="0.25">
      <c r="L1864" s="264">
        <f>Member!A1864</f>
        <v>0</v>
      </c>
      <c r="M1864">
        <f>SUMIF(Erfassung3!BD:BD,L1864,Erfassung3!BW:BW)</f>
        <v>0</v>
      </c>
      <c r="N1864">
        <f>SUMIF(Erfassung3!BD:BD,L1864,Erfassung3!BG:BG)</f>
        <v>0</v>
      </c>
      <c r="O1864">
        <f t="shared" si="75"/>
        <v>0</v>
      </c>
      <c r="P1864">
        <f t="shared" si="74"/>
        <v>1</v>
      </c>
    </row>
    <row r="1865" spans="12:16" x14ac:dyDescent="0.25">
      <c r="L1865" s="264">
        <f>Member!A1865</f>
        <v>0</v>
      </c>
      <c r="M1865">
        <f>SUMIF(Erfassung3!BD:BD,L1865,Erfassung3!BW:BW)</f>
        <v>0</v>
      </c>
      <c r="N1865">
        <f>SUMIF(Erfassung3!BD:BD,L1865,Erfassung3!BG:BG)</f>
        <v>0</v>
      </c>
      <c r="O1865">
        <f t="shared" si="75"/>
        <v>0</v>
      </c>
      <c r="P1865">
        <f t="shared" si="74"/>
        <v>1</v>
      </c>
    </row>
    <row r="1866" spans="12:16" x14ac:dyDescent="0.25">
      <c r="L1866" s="264">
        <f>Member!A1866</f>
        <v>0</v>
      </c>
      <c r="M1866">
        <f>SUMIF(Erfassung3!BD:BD,L1866,Erfassung3!BW:BW)</f>
        <v>0</v>
      </c>
      <c r="N1866">
        <f>SUMIF(Erfassung3!BD:BD,L1866,Erfassung3!BG:BG)</f>
        <v>0</v>
      </c>
      <c r="O1866">
        <f t="shared" si="75"/>
        <v>0</v>
      </c>
      <c r="P1866">
        <f t="shared" si="74"/>
        <v>1</v>
      </c>
    </row>
    <row r="1867" spans="12:16" x14ac:dyDescent="0.25">
      <c r="L1867" s="264">
        <f>Member!A1867</f>
        <v>0</v>
      </c>
      <c r="M1867">
        <f>SUMIF(Erfassung3!BD:BD,L1867,Erfassung3!BW:BW)</f>
        <v>0</v>
      </c>
      <c r="N1867">
        <f>SUMIF(Erfassung3!BD:BD,L1867,Erfassung3!BG:BG)</f>
        <v>0</v>
      </c>
      <c r="O1867">
        <f t="shared" si="75"/>
        <v>0</v>
      </c>
      <c r="P1867">
        <f t="shared" si="74"/>
        <v>1</v>
      </c>
    </row>
    <row r="1868" spans="12:16" x14ac:dyDescent="0.25">
      <c r="L1868" s="264">
        <f>Member!A1868</f>
        <v>0</v>
      </c>
      <c r="M1868">
        <f>SUMIF(Erfassung3!BD:BD,L1868,Erfassung3!BW:BW)</f>
        <v>0</v>
      </c>
      <c r="N1868">
        <f>SUMIF(Erfassung3!BD:BD,L1868,Erfassung3!BG:BG)</f>
        <v>0</v>
      </c>
      <c r="O1868">
        <f t="shared" si="75"/>
        <v>0</v>
      </c>
      <c r="P1868">
        <f t="shared" si="74"/>
        <v>1</v>
      </c>
    </row>
    <row r="1869" spans="12:16" x14ac:dyDescent="0.25">
      <c r="L1869" s="264">
        <f>Member!A1869</f>
        <v>0</v>
      </c>
      <c r="M1869">
        <f>SUMIF(Erfassung3!BD:BD,L1869,Erfassung3!BW:BW)</f>
        <v>0</v>
      </c>
      <c r="N1869">
        <f>SUMIF(Erfassung3!BD:BD,L1869,Erfassung3!BG:BG)</f>
        <v>0</v>
      </c>
      <c r="O1869">
        <f t="shared" si="75"/>
        <v>0</v>
      </c>
      <c r="P1869">
        <f t="shared" si="74"/>
        <v>1</v>
      </c>
    </row>
    <row r="1870" spans="12:16" x14ac:dyDescent="0.25">
      <c r="L1870" s="264">
        <f>Member!A1870</f>
        <v>0</v>
      </c>
      <c r="M1870">
        <f>SUMIF(Erfassung3!BD:BD,L1870,Erfassung3!BW:BW)</f>
        <v>0</v>
      </c>
      <c r="N1870">
        <f>SUMIF(Erfassung3!BD:BD,L1870,Erfassung3!BG:BG)</f>
        <v>0</v>
      </c>
      <c r="O1870">
        <f t="shared" si="75"/>
        <v>0</v>
      </c>
      <c r="P1870">
        <f t="shared" si="74"/>
        <v>1</v>
      </c>
    </row>
    <row r="1871" spans="12:16" x14ac:dyDescent="0.25">
      <c r="L1871" s="264">
        <f>Member!A1871</f>
        <v>0</v>
      </c>
      <c r="M1871">
        <f>SUMIF(Erfassung3!BD:BD,L1871,Erfassung3!BW:BW)</f>
        <v>0</v>
      </c>
      <c r="N1871">
        <f>SUMIF(Erfassung3!BD:BD,L1871,Erfassung3!BG:BG)</f>
        <v>0</v>
      </c>
      <c r="O1871">
        <f t="shared" si="75"/>
        <v>0</v>
      </c>
      <c r="P1871">
        <f t="shared" si="74"/>
        <v>1</v>
      </c>
    </row>
    <row r="1872" spans="12:16" x14ac:dyDescent="0.25">
      <c r="L1872" s="264">
        <f>Member!A1872</f>
        <v>0</v>
      </c>
      <c r="M1872">
        <f>SUMIF(Erfassung3!BD:BD,L1872,Erfassung3!BW:BW)</f>
        <v>0</v>
      </c>
      <c r="N1872">
        <f>SUMIF(Erfassung3!BD:BD,L1872,Erfassung3!BG:BG)</f>
        <v>0</v>
      </c>
      <c r="O1872">
        <f t="shared" si="75"/>
        <v>0</v>
      </c>
      <c r="P1872">
        <f t="shared" si="74"/>
        <v>1</v>
      </c>
    </row>
    <row r="1873" spans="12:16" x14ac:dyDescent="0.25">
      <c r="L1873" s="264">
        <f>Member!A1873</f>
        <v>0</v>
      </c>
      <c r="M1873">
        <f>SUMIF(Erfassung3!BD:BD,L1873,Erfassung3!BW:BW)</f>
        <v>0</v>
      </c>
      <c r="N1873">
        <f>SUMIF(Erfassung3!BD:BD,L1873,Erfassung3!BG:BG)</f>
        <v>0</v>
      </c>
      <c r="O1873">
        <f t="shared" si="75"/>
        <v>0</v>
      </c>
      <c r="P1873">
        <f t="shared" si="74"/>
        <v>1</v>
      </c>
    </row>
    <row r="1874" spans="12:16" x14ac:dyDescent="0.25">
      <c r="L1874" s="264">
        <f>Member!A1874</f>
        <v>0</v>
      </c>
      <c r="M1874">
        <f>SUMIF(Erfassung3!BD:BD,L1874,Erfassung3!BW:BW)</f>
        <v>0</v>
      </c>
      <c r="N1874">
        <f>SUMIF(Erfassung3!BD:BD,L1874,Erfassung3!BG:BG)</f>
        <v>0</v>
      </c>
      <c r="O1874">
        <f t="shared" si="75"/>
        <v>0</v>
      </c>
      <c r="P1874">
        <f t="shared" si="74"/>
        <v>1</v>
      </c>
    </row>
    <row r="1875" spans="12:16" x14ac:dyDescent="0.25">
      <c r="L1875" s="264">
        <f>Member!A1875</f>
        <v>0</v>
      </c>
      <c r="M1875">
        <f>SUMIF(Erfassung3!BD:BD,L1875,Erfassung3!BW:BW)</f>
        <v>0</v>
      </c>
      <c r="N1875">
        <f>SUMIF(Erfassung3!BD:BD,L1875,Erfassung3!BG:BG)</f>
        <v>0</v>
      </c>
      <c r="O1875">
        <f t="shared" si="75"/>
        <v>0</v>
      </c>
      <c r="P1875">
        <f t="shared" si="74"/>
        <v>1</v>
      </c>
    </row>
    <row r="1876" spans="12:16" x14ac:dyDescent="0.25">
      <c r="L1876" s="264">
        <f>Member!A1876</f>
        <v>0</v>
      </c>
      <c r="M1876">
        <f>SUMIF(Erfassung3!BD:BD,L1876,Erfassung3!BW:BW)</f>
        <v>0</v>
      </c>
      <c r="N1876">
        <f>SUMIF(Erfassung3!BD:BD,L1876,Erfassung3!BG:BG)</f>
        <v>0</v>
      </c>
      <c r="O1876">
        <f t="shared" si="75"/>
        <v>0</v>
      </c>
      <c r="P1876">
        <f t="shared" si="74"/>
        <v>1</v>
      </c>
    </row>
    <row r="1877" spans="12:16" x14ac:dyDescent="0.25">
      <c r="L1877" s="264">
        <f>Member!A1877</f>
        <v>0</v>
      </c>
      <c r="M1877">
        <f>SUMIF(Erfassung3!BD:BD,L1877,Erfassung3!BW:BW)</f>
        <v>0</v>
      </c>
      <c r="N1877">
        <f>SUMIF(Erfassung3!BD:BD,L1877,Erfassung3!BG:BG)</f>
        <v>0</v>
      </c>
      <c r="O1877">
        <f t="shared" si="75"/>
        <v>0</v>
      </c>
      <c r="P1877">
        <f t="shared" si="74"/>
        <v>1</v>
      </c>
    </row>
    <row r="1878" spans="12:16" x14ac:dyDescent="0.25">
      <c r="L1878" s="264">
        <f>Member!A1878</f>
        <v>0</v>
      </c>
      <c r="M1878">
        <f>SUMIF(Erfassung3!BD:BD,L1878,Erfassung3!BW:BW)</f>
        <v>0</v>
      </c>
      <c r="N1878">
        <f>SUMIF(Erfassung3!BD:BD,L1878,Erfassung3!BG:BG)</f>
        <v>0</v>
      </c>
      <c r="O1878">
        <f t="shared" si="75"/>
        <v>0</v>
      </c>
      <c r="P1878">
        <f t="shared" si="74"/>
        <v>1</v>
      </c>
    </row>
    <row r="1879" spans="12:16" x14ac:dyDescent="0.25">
      <c r="L1879" s="264">
        <f>Member!A1879</f>
        <v>0</v>
      </c>
      <c r="M1879">
        <f>SUMIF(Erfassung3!BD:BD,L1879,Erfassung3!BW:BW)</f>
        <v>0</v>
      </c>
      <c r="N1879">
        <f>SUMIF(Erfassung3!BD:BD,L1879,Erfassung3!BG:BG)</f>
        <v>0</v>
      </c>
      <c r="O1879">
        <f t="shared" si="75"/>
        <v>0</v>
      </c>
      <c r="P1879">
        <f t="shared" si="74"/>
        <v>1</v>
      </c>
    </row>
    <row r="1880" spans="12:16" x14ac:dyDescent="0.25">
      <c r="L1880" s="264">
        <f>Member!A1880</f>
        <v>0</v>
      </c>
      <c r="M1880">
        <f>SUMIF(Erfassung3!BD:BD,L1880,Erfassung3!BW:BW)</f>
        <v>0</v>
      </c>
      <c r="N1880">
        <f>SUMIF(Erfassung3!BD:BD,L1880,Erfassung3!BG:BG)</f>
        <v>0</v>
      </c>
      <c r="O1880">
        <f t="shared" si="75"/>
        <v>0</v>
      </c>
      <c r="P1880">
        <f t="shared" si="74"/>
        <v>1</v>
      </c>
    </row>
    <row r="1881" spans="12:16" x14ac:dyDescent="0.25">
      <c r="L1881" s="264">
        <f>Member!A1881</f>
        <v>0</v>
      </c>
      <c r="M1881">
        <f>SUMIF(Erfassung3!BD:BD,L1881,Erfassung3!BW:BW)</f>
        <v>0</v>
      </c>
      <c r="N1881">
        <f>SUMIF(Erfassung3!BD:BD,L1881,Erfassung3!BG:BG)</f>
        <v>0</v>
      </c>
      <c r="O1881">
        <f t="shared" si="75"/>
        <v>0</v>
      </c>
      <c r="P1881">
        <f t="shared" si="74"/>
        <v>1</v>
      </c>
    </row>
    <row r="1882" spans="12:16" x14ac:dyDescent="0.25">
      <c r="L1882" s="264">
        <f>Member!A1882</f>
        <v>0</v>
      </c>
      <c r="M1882">
        <f>SUMIF(Erfassung3!BD:BD,L1882,Erfassung3!BW:BW)</f>
        <v>0</v>
      </c>
      <c r="N1882">
        <f>SUMIF(Erfassung3!BD:BD,L1882,Erfassung3!BG:BG)</f>
        <v>0</v>
      </c>
      <c r="O1882">
        <f t="shared" si="75"/>
        <v>0</v>
      </c>
      <c r="P1882">
        <f t="shared" si="74"/>
        <v>1</v>
      </c>
    </row>
    <row r="1883" spans="12:16" x14ac:dyDescent="0.25">
      <c r="L1883" s="264">
        <f>Member!A1883</f>
        <v>0</v>
      </c>
      <c r="M1883">
        <f>SUMIF(Erfassung3!BD:BD,L1883,Erfassung3!BW:BW)</f>
        <v>0</v>
      </c>
      <c r="N1883">
        <f>SUMIF(Erfassung3!BD:BD,L1883,Erfassung3!BG:BG)</f>
        <v>0</v>
      </c>
      <c r="O1883">
        <f t="shared" si="75"/>
        <v>0</v>
      </c>
      <c r="P1883">
        <f t="shared" si="74"/>
        <v>1</v>
      </c>
    </row>
    <row r="1884" spans="12:16" x14ac:dyDescent="0.25">
      <c r="L1884" s="264">
        <f>Member!A1884</f>
        <v>0</v>
      </c>
      <c r="M1884">
        <f>SUMIF(Erfassung3!BD:BD,L1884,Erfassung3!BW:BW)</f>
        <v>0</v>
      </c>
      <c r="N1884">
        <f>SUMIF(Erfassung3!BD:BD,L1884,Erfassung3!BG:BG)</f>
        <v>0</v>
      </c>
      <c r="O1884">
        <f t="shared" si="75"/>
        <v>0</v>
      </c>
      <c r="P1884">
        <f t="shared" si="74"/>
        <v>1</v>
      </c>
    </row>
    <row r="1885" spans="12:16" x14ac:dyDescent="0.25">
      <c r="L1885" s="264">
        <f>Member!A1885</f>
        <v>0</v>
      </c>
      <c r="M1885">
        <f>SUMIF(Erfassung3!BD:BD,L1885,Erfassung3!BW:BW)</f>
        <v>0</v>
      </c>
      <c r="N1885">
        <f>SUMIF(Erfassung3!BD:BD,L1885,Erfassung3!BG:BG)</f>
        <v>0</v>
      </c>
      <c r="O1885">
        <f t="shared" si="75"/>
        <v>0</v>
      </c>
      <c r="P1885">
        <f t="shared" si="74"/>
        <v>1</v>
      </c>
    </row>
    <row r="1886" spans="12:16" x14ac:dyDescent="0.25">
      <c r="L1886" s="264">
        <f>Member!A1886</f>
        <v>0</v>
      </c>
      <c r="M1886">
        <f>SUMIF(Erfassung3!BD:BD,L1886,Erfassung3!BW:BW)</f>
        <v>0</v>
      </c>
      <c r="N1886">
        <f>SUMIF(Erfassung3!BD:BD,L1886,Erfassung3!BG:BG)</f>
        <v>0</v>
      </c>
      <c r="O1886">
        <f t="shared" si="75"/>
        <v>0</v>
      </c>
      <c r="P1886">
        <f t="shared" si="74"/>
        <v>1</v>
      </c>
    </row>
    <row r="1887" spans="12:16" x14ac:dyDescent="0.25">
      <c r="L1887" s="264">
        <f>Member!A1887</f>
        <v>0</v>
      </c>
      <c r="M1887">
        <f>SUMIF(Erfassung3!BD:BD,L1887,Erfassung3!BW:BW)</f>
        <v>0</v>
      </c>
      <c r="N1887">
        <f>SUMIF(Erfassung3!BD:BD,L1887,Erfassung3!BG:BG)</f>
        <v>0</v>
      </c>
      <c r="O1887">
        <f t="shared" si="75"/>
        <v>0</v>
      </c>
      <c r="P1887">
        <f t="shared" si="74"/>
        <v>1</v>
      </c>
    </row>
    <row r="1888" spans="12:16" x14ac:dyDescent="0.25">
      <c r="L1888" s="264">
        <f>Member!A1888</f>
        <v>0</v>
      </c>
      <c r="M1888">
        <f>SUMIF(Erfassung3!BD:BD,L1888,Erfassung3!BW:BW)</f>
        <v>0</v>
      </c>
      <c r="N1888">
        <f>SUMIF(Erfassung3!BD:BD,L1888,Erfassung3!BG:BG)</f>
        <v>0</v>
      </c>
      <c r="O1888">
        <f t="shared" si="75"/>
        <v>0</v>
      </c>
      <c r="P1888">
        <f t="shared" si="74"/>
        <v>1</v>
      </c>
    </row>
    <row r="1889" spans="12:16" x14ac:dyDescent="0.25">
      <c r="L1889" s="264">
        <f>Member!A1889</f>
        <v>0</v>
      </c>
      <c r="M1889">
        <f>SUMIF(Erfassung3!BD:BD,L1889,Erfassung3!BW:BW)</f>
        <v>0</v>
      </c>
      <c r="N1889">
        <f>SUMIF(Erfassung3!BD:BD,L1889,Erfassung3!BG:BG)</f>
        <v>0</v>
      </c>
      <c r="O1889">
        <f t="shared" si="75"/>
        <v>0</v>
      </c>
      <c r="P1889">
        <f t="shared" si="74"/>
        <v>1</v>
      </c>
    </row>
    <row r="1890" spans="12:16" x14ac:dyDescent="0.25">
      <c r="L1890" s="264">
        <f>Member!A1890</f>
        <v>0</v>
      </c>
      <c r="M1890">
        <f>SUMIF(Erfassung3!BD:BD,L1890,Erfassung3!BW:BW)</f>
        <v>0</v>
      </c>
      <c r="N1890">
        <f>SUMIF(Erfassung3!BD:BD,L1890,Erfassung3!BG:BG)</f>
        <v>0</v>
      </c>
      <c r="O1890">
        <f t="shared" si="75"/>
        <v>0</v>
      </c>
      <c r="P1890">
        <f t="shared" si="74"/>
        <v>1</v>
      </c>
    </row>
    <row r="1891" spans="12:16" x14ac:dyDescent="0.25">
      <c r="L1891" s="264">
        <f>Member!A1891</f>
        <v>0</v>
      </c>
      <c r="M1891">
        <f>SUMIF(Erfassung3!BD:BD,L1891,Erfassung3!BW:BW)</f>
        <v>0</v>
      </c>
      <c r="N1891">
        <f>SUMIF(Erfassung3!BD:BD,L1891,Erfassung3!BG:BG)</f>
        <v>0</v>
      </c>
      <c r="O1891">
        <f t="shared" si="75"/>
        <v>0</v>
      </c>
      <c r="P1891">
        <f t="shared" si="74"/>
        <v>1</v>
      </c>
    </row>
    <row r="1892" spans="12:16" x14ac:dyDescent="0.25">
      <c r="L1892" s="264">
        <f>Member!A1892</f>
        <v>0</v>
      </c>
      <c r="M1892">
        <f>SUMIF(Erfassung3!BD:BD,L1892,Erfassung3!BW:BW)</f>
        <v>0</v>
      </c>
      <c r="N1892">
        <f>SUMIF(Erfassung3!BD:BD,L1892,Erfassung3!BG:BG)</f>
        <v>0</v>
      </c>
      <c r="O1892">
        <f t="shared" si="75"/>
        <v>0</v>
      </c>
      <c r="P1892">
        <f t="shared" si="74"/>
        <v>1</v>
      </c>
    </row>
    <row r="1893" spans="12:16" x14ac:dyDescent="0.25">
      <c r="L1893" s="264">
        <f>Member!A1893</f>
        <v>0</v>
      </c>
      <c r="M1893">
        <f>SUMIF(Erfassung3!BD:BD,L1893,Erfassung3!BW:BW)</f>
        <v>0</v>
      </c>
      <c r="N1893">
        <f>SUMIF(Erfassung3!BD:BD,L1893,Erfassung3!BG:BG)</f>
        <v>0</v>
      </c>
      <c r="O1893">
        <f t="shared" si="75"/>
        <v>0</v>
      </c>
      <c r="P1893">
        <f t="shared" si="74"/>
        <v>1</v>
      </c>
    </row>
    <row r="1894" spans="12:16" x14ac:dyDescent="0.25">
      <c r="L1894" s="264">
        <f>Member!A1894</f>
        <v>0</v>
      </c>
      <c r="M1894">
        <f>SUMIF(Erfassung3!BD:BD,L1894,Erfassung3!BW:BW)</f>
        <v>0</v>
      </c>
      <c r="N1894">
        <f>SUMIF(Erfassung3!BD:BD,L1894,Erfassung3!BG:BG)</f>
        <v>0</v>
      </c>
      <c r="O1894">
        <f t="shared" si="75"/>
        <v>0</v>
      </c>
      <c r="P1894">
        <f t="shared" si="74"/>
        <v>1</v>
      </c>
    </row>
    <row r="1895" spans="12:16" x14ac:dyDescent="0.25">
      <c r="L1895" s="264">
        <f>Member!A1895</f>
        <v>0</v>
      </c>
      <c r="M1895">
        <f>SUMIF(Erfassung3!BD:BD,L1895,Erfassung3!BW:BW)</f>
        <v>0</v>
      </c>
      <c r="N1895">
        <f>SUMIF(Erfassung3!BD:BD,L1895,Erfassung3!BG:BG)</f>
        <v>0</v>
      </c>
      <c r="O1895">
        <f t="shared" si="75"/>
        <v>0</v>
      </c>
      <c r="P1895">
        <f t="shared" si="74"/>
        <v>1</v>
      </c>
    </row>
    <row r="1896" spans="12:16" x14ac:dyDescent="0.25">
      <c r="L1896" s="264">
        <f>Member!A1896</f>
        <v>0</v>
      </c>
      <c r="M1896">
        <f>SUMIF(Erfassung3!BD:BD,L1896,Erfassung3!BW:BW)</f>
        <v>0</v>
      </c>
      <c r="N1896">
        <f>SUMIF(Erfassung3!BD:BD,L1896,Erfassung3!BG:BG)</f>
        <v>0</v>
      </c>
      <c r="O1896">
        <f t="shared" si="75"/>
        <v>0</v>
      </c>
      <c r="P1896">
        <f t="shared" si="74"/>
        <v>1</v>
      </c>
    </row>
    <row r="1897" spans="12:16" x14ac:dyDescent="0.25">
      <c r="L1897" s="264">
        <f>Member!A1897</f>
        <v>0</v>
      </c>
      <c r="M1897">
        <f>SUMIF(Erfassung3!BD:BD,L1897,Erfassung3!BW:BW)</f>
        <v>0</v>
      </c>
      <c r="N1897">
        <f>SUMIF(Erfassung3!BD:BD,L1897,Erfassung3!BG:BG)</f>
        <v>0</v>
      </c>
      <c r="O1897">
        <f t="shared" si="75"/>
        <v>0</v>
      </c>
      <c r="P1897">
        <f t="shared" si="74"/>
        <v>1</v>
      </c>
    </row>
    <row r="1898" spans="12:16" x14ac:dyDescent="0.25">
      <c r="L1898" s="264">
        <f>Member!A1898</f>
        <v>0</v>
      </c>
      <c r="M1898">
        <f>SUMIF(Erfassung3!BD:BD,L1898,Erfassung3!BW:BW)</f>
        <v>0</v>
      </c>
      <c r="N1898">
        <f>SUMIF(Erfassung3!BD:BD,L1898,Erfassung3!BG:BG)</f>
        <v>0</v>
      </c>
      <c r="O1898">
        <f t="shared" si="75"/>
        <v>0</v>
      </c>
      <c r="P1898">
        <f t="shared" si="74"/>
        <v>1</v>
      </c>
    </row>
    <row r="1899" spans="12:16" x14ac:dyDescent="0.25">
      <c r="L1899" s="264">
        <f>Member!A1899</f>
        <v>0</v>
      </c>
      <c r="M1899">
        <f>SUMIF(Erfassung3!BD:BD,L1899,Erfassung3!BW:BW)</f>
        <v>0</v>
      </c>
      <c r="N1899">
        <f>SUMIF(Erfassung3!BD:BD,L1899,Erfassung3!BG:BG)</f>
        <v>0</v>
      </c>
      <c r="O1899">
        <f t="shared" si="75"/>
        <v>0</v>
      </c>
      <c r="P1899">
        <f t="shared" si="74"/>
        <v>1</v>
      </c>
    </row>
    <row r="1900" spans="12:16" x14ac:dyDescent="0.25">
      <c r="L1900" s="264">
        <f>Member!A1900</f>
        <v>0</v>
      </c>
      <c r="M1900">
        <f>SUMIF(Erfassung3!BD:BD,L1900,Erfassung3!BW:BW)</f>
        <v>0</v>
      </c>
      <c r="N1900">
        <f>SUMIF(Erfassung3!BD:BD,L1900,Erfassung3!BG:BG)</f>
        <v>0</v>
      </c>
      <c r="O1900">
        <f t="shared" si="75"/>
        <v>0</v>
      </c>
      <c r="P1900">
        <f t="shared" si="74"/>
        <v>1</v>
      </c>
    </row>
    <row r="1901" spans="12:16" x14ac:dyDescent="0.25">
      <c r="L1901" s="264">
        <f>Member!A1901</f>
        <v>0</v>
      </c>
      <c r="M1901">
        <f>SUMIF(Erfassung3!BD:BD,L1901,Erfassung3!BW:BW)</f>
        <v>0</v>
      </c>
      <c r="N1901">
        <f>SUMIF(Erfassung3!BD:BD,L1901,Erfassung3!BG:BG)</f>
        <v>0</v>
      </c>
      <c r="O1901">
        <f t="shared" si="75"/>
        <v>0</v>
      </c>
      <c r="P1901">
        <f t="shared" si="74"/>
        <v>1</v>
      </c>
    </row>
    <row r="1902" spans="12:16" x14ac:dyDescent="0.25">
      <c r="L1902" s="264">
        <f>Member!A1902</f>
        <v>0</v>
      </c>
      <c r="M1902">
        <f>SUMIF(Erfassung3!BD:BD,L1902,Erfassung3!BW:BW)</f>
        <v>0</v>
      </c>
      <c r="N1902">
        <f>SUMIF(Erfassung3!BD:BD,L1902,Erfassung3!BG:BG)</f>
        <v>0</v>
      </c>
      <c r="O1902">
        <f t="shared" si="75"/>
        <v>0</v>
      </c>
      <c r="P1902">
        <f t="shared" si="74"/>
        <v>1</v>
      </c>
    </row>
    <row r="1903" spans="12:16" x14ac:dyDescent="0.25">
      <c r="L1903" s="264">
        <f>Member!A1903</f>
        <v>0</v>
      </c>
      <c r="M1903">
        <f>SUMIF(Erfassung3!BD:BD,L1903,Erfassung3!BW:BW)</f>
        <v>0</v>
      </c>
      <c r="N1903">
        <f>SUMIF(Erfassung3!BD:BD,L1903,Erfassung3!BG:BG)</f>
        <v>0</v>
      </c>
      <c r="O1903">
        <f t="shared" si="75"/>
        <v>0</v>
      </c>
      <c r="P1903">
        <f t="shared" si="74"/>
        <v>1</v>
      </c>
    </row>
    <row r="1904" spans="12:16" x14ac:dyDescent="0.25">
      <c r="L1904" s="264">
        <f>Member!A1904</f>
        <v>0</v>
      </c>
      <c r="M1904">
        <f>SUMIF(Erfassung3!BD:BD,L1904,Erfassung3!BW:BW)</f>
        <v>0</v>
      </c>
      <c r="N1904">
        <f>SUMIF(Erfassung3!BD:BD,L1904,Erfassung3!BG:BG)</f>
        <v>0</v>
      </c>
      <c r="O1904">
        <f t="shared" si="75"/>
        <v>0</v>
      </c>
      <c r="P1904">
        <f t="shared" si="74"/>
        <v>1</v>
      </c>
    </row>
    <row r="1905" spans="12:16" x14ac:dyDescent="0.25">
      <c r="L1905" s="264">
        <f>Member!A1905</f>
        <v>0</v>
      </c>
      <c r="M1905">
        <f>SUMIF(Erfassung3!BD:BD,L1905,Erfassung3!BW:BW)</f>
        <v>0</v>
      </c>
      <c r="N1905">
        <f>SUMIF(Erfassung3!BD:BD,L1905,Erfassung3!BG:BG)</f>
        <v>0</v>
      </c>
      <c r="O1905">
        <f t="shared" si="75"/>
        <v>0</v>
      </c>
      <c r="P1905">
        <f t="shared" si="74"/>
        <v>1</v>
      </c>
    </row>
    <row r="1906" spans="12:16" x14ac:dyDescent="0.25">
      <c r="L1906" s="264">
        <f>Member!A1906</f>
        <v>0</v>
      </c>
      <c r="M1906">
        <f>SUMIF(Erfassung3!BD:BD,L1906,Erfassung3!BW:BW)</f>
        <v>0</v>
      </c>
      <c r="N1906">
        <f>SUMIF(Erfassung3!BD:BD,L1906,Erfassung3!BG:BG)</f>
        <v>0</v>
      </c>
      <c r="O1906">
        <f t="shared" si="75"/>
        <v>0</v>
      </c>
      <c r="P1906">
        <f t="shared" si="74"/>
        <v>1</v>
      </c>
    </row>
    <row r="1907" spans="12:16" x14ac:dyDescent="0.25">
      <c r="L1907" s="264">
        <f>Member!A1907</f>
        <v>0</v>
      </c>
      <c r="M1907">
        <f>SUMIF(Erfassung3!BD:BD,L1907,Erfassung3!BW:BW)</f>
        <v>0</v>
      </c>
      <c r="N1907">
        <f>SUMIF(Erfassung3!BD:BD,L1907,Erfassung3!BG:BG)</f>
        <v>0</v>
      </c>
      <c r="O1907">
        <f t="shared" si="75"/>
        <v>0</v>
      </c>
      <c r="P1907">
        <f t="shared" si="74"/>
        <v>1</v>
      </c>
    </row>
    <row r="1908" spans="12:16" x14ac:dyDescent="0.25">
      <c r="L1908" s="264">
        <f>Member!A1908</f>
        <v>0</v>
      </c>
      <c r="M1908">
        <f>SUMIF(Erfassung3!BD:BD,L1908,Erfassung3!BW:BW)</f>
        <v>0</v>
      </c>
      <c r="N1908">
        <f>SUMIF(Erfassung3!BD:BD,L1908,Erfassung3!BG:BG)</f>
        <v>0</v>
      </c>
      <c r="O1908">
        <f t="shared" si="75"/>
        <v>0</v>
      </c>
      <c r="P1908">
        <f t="shared" si="74"/>
        <v>1</v>
      </c>
    </row>
    <row r="1909" spans="12:16" x14ac:dyDescent="0.25">
      <c r="L1909" s="264">
        <f>Member!A1909</f>
        <v>0</v>
      </c>
      <c r="M1909">
        <f>SUMIF(Erfassung3!BD:BD,L1909,Erfassung3!BW:BW)</f>
        <v>0</v>
      </c>
      <c r="N1909">
        <f>SUMIF(Erfassung3!BD:BD,L1909,Erfassung3!BG:BG)</f>
        <v>0</v>
      </c>
      <c r="O1909">
        <f t="shared" si="75"/>
        <v>0</v>
      </c>
      <c r="P1909">
        <f t="shared" si="74"/>
        <v>1</v>
      </c>
    </row>
    <row r="1910" spans="12:16" x14ac:dyDescent="0.25">
      <c r="L1910" s="264">
        <f>Member!A1910</f>
        <v>0</v>
      </c>
      <c r="M1910">
        <f>SUMIF(Erfassung3!BD:BD,L1910,Erfassung3!BW:BW)</f>
        <v>0</v>
      </c>
      <c r="N1910">
        <f>SUMIF(Erfassung3!BD:BD,L1910,Erfassung3!BG:BG)</f>
        <v>0</v>
      </c>
      <c r="O1910">
        <f t="shared" si="75"/>
        <v>0</v>
      </c>
      <c r="P1910">
        <f t="shared" si="74"/>
        <v>1</v>
      </c>
    </row>
    <row r="1911" spans="12:16" x14ac:dyDescent="0.25">
      <c r="L1911" s="264">
        <f>Member!A1911</f>
        <v>0</v>
      </c>
      <c r="M1911">
        <f>SUMIF(Erfassung3!BD:BD,L1911,Erfassung3!BW:BW)</f>
        <v>0</v>
      </c>
      <c r="N1911">
        <f>SUMIF(Erfassung3!BD:BD,L1911,Erfassung3!BG:BG)</f>
        <v>0</v>
      </c>
      <c r="O1911">
        <f t="shared" si="75"/>
        <v>0</v>
      </c>
      <c r="P1911">
        <f t="shared" si="74"/>
        <v>1</v>
      </c>
    </row>
    <row r="1912" spans="12:16" x14ac:dyDescent="0.25">
      <c r="L1912" s="264">
        <f>Member!A1912</f>
        <v>0</v>
      </c>
      <c r="M1912">
        <f>SUMIF(Erfassung3!BD:BD,L1912,Erfassung3!BW:BW)</f>
        <v>0</v>
      </c>
      <c r="N1912">
        <f>SUMIF(Erfassung3!BD:BD,L1912,Erfassung3!BG:BG)</f>
        <v>0</v>
      </c>
      <c r="O1912">
        <f t="shared" si="75"/>
        <v>0</v>
      </c>
      <c r="P1912">
        <f t="shared" si="74"/>
        <v>1</v>
      </c>
    </row>
    <row r="1913" spans="12:16" x14ac:dyDescent="0.25">
      <c r="L1913" s="264">
        <f>Member!A1913</f>
        <v>0</v>
      </c>
      <c r="M1913">
        <f>SUMIF(Erfassung3!BD:BD,L1913,Erfassung3!BW:BW)</f>
        <v>0</v>
      </c>
      <c r="N1913">
        <f>SUMIF(Erfassung3!BD:BD,L1913,Erfassung3!BG:BG)</f>
        <v>0</v>
      </c>
      <c r="O1913">
        <f t="shared" si="75"/>
        <v>0</v>
      </c>
      <c r="P1913">
        <f t="shared" si="74"/>
        <v>1</v>
      </c>
    </row>
    <row r="1914" spans="12:16" x14ac:dyDescent="0.25">
      <c r="L1914" s="264">
        <f>Member!A1914</f>
        <v>0</v>
      </c>
      <c r="M1914">
        <f>SUMIF(Erfassung3!BD:BD,L1914,Erfassung3!BW:BW)</f>
        <v>0</v>
      </c>
      <c r="N1914">
        <f>SUMIF(Erfassung3!BD:BD,L1914,Erfassung3!BG:BG)</f>
        <v>0</v>
      </c>
      <c r="O1914">
        <f t="shared" si="75"/>
        <v>0</v>
      </c>
      <c r="P1914">
        <f t="shared" si="74"/>
        <v>1</v>
      </c>
    </row>
    <row r="1915" spans="12:16" x14ac:dyDescent="0.25">
      <c r="L1915" s="264">
        <f>Member!A1915</f>
        <v>0</v>
      </c>
      <c r="M1915">
        <f>SUMIF(Erfassung3!BD:BD,L1915,Erfassung3!BW:BW)</f>
        <v>0</v>
      </c>
      <c r="N1915">
        <f>SUMIF(Erfassung3!BD:BD,L1915,Erfassung3!BG:BG)</f>
        <v>0</v>
      </c>
      <c r="O1915">
        <f t="shared" si="75"/>
        <v>0</v>
      </c>
      <c r="P1915">
        <f t="shared" si="74"/>
        <v>1</v>
      </c>
    </row>
    <row r="1916" spans="12:16" x14ac:dyDescent="0.25">
      <c r="L1916" s="264">
        <f>Member!A1916</f>
        <v>0</v>
      </c>
      <c r="M1916">
        <f>SUMIF(Erfassung3!BD:BD,L1916,Erfassung3!BW:BW)</f>
        <v>0</v>
      </c>
      <c r="N1916">
        <f>SUMIF(Erfassung3!BD:BD,L1916,Erfassung3!BG:BG)</f>
        <v>0</v>
      </c>
      <c r="O1916">
        <f t="shared" si="75"/>
        <v>0</v>
      </c>
      <c r="P1916">
        <f t="shared" si="74"/>
        <v>1</v>
      </c>
    </row>
    <row r="1917" spans="12:16" x14ac:dyDescent="0.25">
      <c r="L1917" s="264">
        <f>Member!A1917</f>
        <v>0</v>
      </c>
      <c r="M1917">
        <f>SUMIF(Erfassung3!BD:BD,L1917,Erfassung3!BW:BW)</f>
        <v>0</v>
      </c>
      <c r="N1917">
        <f>SUMIF(Erfassung3!BD:BD,L1917,Erfassung3!BG:BG)</f>
        <v>0</v>
      </c>
      <c r="O1917">
        <f t="shared" si="75"/>
        <v>0</v>
      </c>
      <c r="P1917">
        <f t="shared" si="74"/>
        <v>1</v>
      </c>
    </row>
    <row r="1918" spans="12:16" x14ac:dyDescent="0.25">
      <c r="L1918" s="264">
        <f>Member!A1918</f>
        <v>0</v>
      </c>
      <c r="M1918">
        <f>SUMIF(Erfassung3!BD:BD,L1918,Erfassung3!BW:BW)</f>
        <v>0</v>
      </c>
      <c r="N1918">
        <f>SUMIF(Erfassung3!BD:BD,L1918,Erfassung3!BG:BG)</f>
        <v>0</v>
      </c>
      <c r="O1918">
        <f t="shared" si="75"/>
        <v>0</v>
      </c>
      <c r="P1918">
        <f t="shared" si="74"/>
        <v>1</v>
      </c>
    </row>
    <row r="1919" spans="12:16" x14ac:dyDescent="0.25">
      <c r="L1919" s="264">
        <f>Member!A1919</f>
        <v>0</v>
      </c>
      <c r="M1919">
        <f>SUMIF(Erfassung3!BD:BD,L1919,Erfassung3!BW:BW)</f>
        <v>0</v>
      </c>
      <c r="N1919">
        <f>SUMIF(Erfassung3!BD:BD,L1919,Erfassung3!BG:BG)</f>
        <v>0</v>
      </c>
      <c r="O1919">
        <f t="shared" si="75"/>
        <v>0</v>
      </c>
      <c r="P1919">
        <f t="shared" si="74"/>
        <v>1</v>
      </c>
    </row>
    <row r="1920" spans="12:16" x14ac:dyDescent="0.25">
      <c r="L1920" s="264">
        <f>Member!A1920</f>
        <v>0</v>
      </c>
      <c r="M1920">
        <f>SUMIF(Erfassung3!BD:BD,L1920,Erfassung3!BW:BW)</f>
        <v>0</v>
      </c>
      <c r="N1920">
        <f>SUMIF(Erfassung3!BD:BD,L1920,Erfassung3!BG:BG)</f>
        <v>0</v>
      </c>
      <c r="O1920">
        <f t="shared" si="75"/>
        <v>0</v>
      </c>
      <c r="P1920">
        <f t="shared" si="74"/>
        <v>1</v>
      </c>
    </row>
    <row r="1921" spans="12:16" x14ac:dyDescent="0.25">
      <c r="L1921" s="264">
        <f>Member!A1921</f>
        <v>0</v>
      </c>
      <c r="M1921">
        <f>SUMIF(Erfassung3!BD:BD,L1921,Erfassung3!BW:BW)</f>
        <v>0</v>
      </c>
      <c r="N1921">
        <f>SUMIF(Erfassung3!BD:BD,L1921,Erfassung3!BG:BG)</f>
        <v>0</v>
      </c>
      <c r="O1921">
        <f t="shared" si="75"/>
        <v>0</v>
      </c>
      <c r="P1921">
        <f t="shared" si="74"/>
        <v>1</v>
      </c>
    </row>
    <row r="1922" spans="12:16" x14ac:dyDescent="0.25">
      <c r="L1922" s="264">
        <f>Member!A1922</f>
        <v>0</v>
      </c>
      <c r="M1922">
        <f>SUMIF(Erfassung3!BD:BD,L1922,Erfassung3!BW:BW)</f>
        <v>0</v>
      </c>
      <c r="N1922">
        <f>SUMIF(Erfassung3!BD:BD,L1922,Erfassung3!BG:BG)</f>
        <v>0</v>
      </c>
      <c r="O1922">
        <f t="shared" si="75"/>
        <v>0</v>
      </c>
      <c r="P1922">
        <f t="shared" ref="P1922:P1985" si="76">RANK(O1922,O:O)</f>
        <v>1</v>
      </c>
    </row>
    <row r="1923" spans="12:16" x14ac:dyDescent="0.25">
      <c r="L1923" s="264">
        <f>Member!A1923</f>
        <v>0</v>
      </c>
      <c r="M1923">
        <f>SUMIF(Erfassung3!BD:BD,L1923,Erfassung3!BW:BW)</f>
        <v>0</v>
      </c>
      <c r="N1923">
        <f>SUMIF(Erfassung3!BD:BD,L1923,Erfassung3!BG:BG)</f>
        <v>0</v>
      </c>
      <c r="O1923">
        <f t="shared" ref="O1923:O1986" si="77">IF(N1923=0,0,M1923/N1923-ROW()/1000000000)</f>
        <v>0</v>
      </c>
      <c r="P1923">
        <f t="shared" si="76"/>
        <v>1</v>
      </c>
    </row>
    <row r="1924" spans="12:16" x14ac:dyDescent="0.25">
      <c r="L1924" s="264">
        <f>Member!A1924</f>
        <v>0</v>
      </c>
      <c r="M1924">
        <f>SUMIF(Erfassung3!BD:BD,L1924,Erfassung3!BW:BW)</f>
        <v>0</v>
      </c>
      <c r="N1924">
        <f>SUMIF(Erfassung3!BD:BD,L1924,Erfassung3!BG:BG)</f>
        <v>0</v>
      </c>
      <c r="O1924">
        <f t="shared" si="77"/>
        <v>0</v>
      </c>
      <c r="P1924">
        <f t="shared" si="76"/>
        <v>1</v>
      </c>
    </row>
    <row r="1925" spans="12:16" x14ac:dyDescent="0.25">
      <c r="L1925" s="264">
        <f>Member!A1925</f>
        <v>0</v>
      </c>
      <c r="M1925">
        <f>SUMIF(Erfassung3!BD:BD,L1925,Erfassung3!BW:BW)</f>
        <v>0</v>
      </c>
      <c r="N1925">
        <f>SUMIF(Erfassung3!BD:BD,L1925,Erfassung3!BG:BG)</f>
        <v>0</v>
      </c>
      <c r="O1925">
        <f t="shared" si="77"/>
        <v>0</v>
      </c>
      <c r="P1925">
        <f t="shared" si="76"/>
        <v>1</v>
      </c>
    </row>
    <row r="1926" spans="12:16" x14ac:dyDescent="0.25">
      <c r="L1926" s="264">
        <f>Member!A1926</f>
        <v>0</v>
      </c>
      <c r="M1926">
        <f>SUMIF(Erfassung3!BD:BD,L1926,Erfassung3!BW:BW)</f>
        <v>0</v>
      </c>
      <c r="N1926">
        <f>SUMIF(Erfassung3!BD:BD,L1926,Erfassung3!BG:BG)</f>
        <v>0</v>
      </c>
      <c r="O1926">
        <f t="shared" si="77"/>
        <v>0</v>
      </c>
      <c r="P1926">
        <f t="shared" si="76"/>
        <v>1</v>
      </c>
    </row>
    <row r="1927" spans="12:16" x14ac:dyDescent="0.25">
      <c r="L1927" s="264">
        <f>Member!A1927</f>
        <v>0</v>
      </c>
      <c r="M1927">
        <f>SUMIF(Erfassung3!BD:BD,L1927,Erfassung3!BW:BW)</f>
        <v>0</v>
      </c>
      <c r="N1927">
        <f>SUMIF(Erfassung3!BD:BD,L1927,Erfassung3!BG:BG)</f>
        <v>0</v>
      </c>
      <c r="O1927">
        <f t="shared" si="77"/>
        <v>0</v>
      </c>
      <c r="P1927">
        <f t="shared" si="76"/>
        <v>1</v>
      </c>
    </row>
    <row r="1928" spans="12:16" x14ac:dyDescent="0.25">
      <c r="L1928" s="264">
        <f>Member!A1928</f>
        <v>0</v>
      </c>
      <c r="M1928">
        <f>SUMIF(Erfassung3!BD:BD,L1928,Erfassung3!BW:BW)</f>
        <v>0</v>
      </c>
      <c r="N1928">
        <f>SUMIF(Erfassung3!BD:BD,L1928,Erfassung3!BG:BG)</f>
        <v>0</v>
      </c>
      <c r="O1928">
        <f t="shared" si="77"/>
        <v>0</v>
      </c>
      <c r="P1928">
        <f t="shared" si="76"/>
        <v>1</v>
      </c>
    </row>
    <row r="1929" spans="12:16" x14ac:dyDescent="0.25">
      <c r="L1929" s="264">
        <f>Member!A1929</f>
        <v>0</v>
      </c>
      <c r="M1929">
        <f>SUMIF(Erfassung3!BD:BD,L1929,Erfassung3!BW:BW)</f>
        <v>0</v>
      </c>
      <c r="N1929">
        <f>SUMIF(Erfassung3!BD:BD,L1929,Erfassung3!BG:BG)</f>
        <v>0</v>
      </c>
      <c r="O1929">
        <f t="shared" si="77"/>
        <v>0</v>
      </c>
      <c r="P1929">
        <f t="shared" si="76"/>
        <v>1</v>
      </c>
    </row>
    <row r="1930" spans="12:16" x14ac:dyDescent="0.25">
      <c r="L1930" s="264">
        <f>Member!A1930</f>
        <v>0</v>
      </c>
      <c r="M1930">
        <f>SUMIF(Erfassung3!BD:BD,L1930,Erfassung3!BW:BW)</f>
        <v>0</v>
      </c>
      <c r="N1930">
        <f>SUMIF(Erfassung3!BD:BD,L1930,Erfassung3!BG:BG)</f>
        <v>0</v>
      </c>
      <c r="O1930">
        <f t="shared" si="77"/>
        <v>0</v>
      </c>
      <c r="P1930">
        <f t="shared" si="76"/>
        <v>1</v>
      </c>
    </row>
    <row r="1931" spans="12:16" x14ac:dyDescent="0.25">
      <c r="L1931" s="264">
        <f>Member!A1931</f>
        <v>0</v>
      </c>
      <c r="M1931">
        <f>SUMIF(Erfassung3!BD:BD,L1931,Erfassung3!BW:BW)</f>
        <v>0</v>
      </c>
      <c r="N1931">
        <f>SUMIF(Erfassung3!BD:BD,L1931,Erfassung3!BG:BG)</f>
        <v>0</v>
      </c>
      <c r="O1931">
        <f t="shared" si="77"/>
        <v>0</v>
      </c>
      <c r="P1931">
        <f t="shared" si="76"/>
        <v>1</v>
      </c>
    </row>
    <row r="1932" spans="12:16" x14ac:dyDescent="0.25">
      <c r="L1932" s="264">
        <f>Member!A1932</f>
        <v>0</v>
      </c>
      <c r="M1932">
        <f>SUMIF(Erfassung3!BD:BD,L1932,Erfassung3!BW:BW)</f>
        <v>0</v>
      </c>
      <c r="N1932">
        <f>SUMIF(Erfassung3!BD:BD,L1932,Erfassung3!BG:BG)</f>
        <v>0</v>
      </c>
      <c r="O1932">
        <f t="shared" si="77"/>
        <v>0</v>
      </c>
      <c r="P1932">
        <f t="shared" si="76"/>
        <v>1</v>
      </c>
    </row>
    <row r="1933" spans="12:16" x14ac:dyDescent="0.25">
      <c r="L1933" s="264">
        <f>Member!A1933</f>
        <v>0</v>
      </c>
      <c r="M1933">
        <f>SUMIF(Erfassung3!BD:BD,L1933,Erfassung3!BW:BW)</f>
        <v>0</v>
      </c>
      <c r="N1933">
        <f>SUMIF(Erfassung3!BD:BD,L1933,Erfassung3!BG:BG)</f>
        <v>0</v>
      </c>
      <c r="O1933">
        <f t="shared" si="77"/>
        <v>0</v>
      </c>
      <c r="P1933">
        <f t="shared" si="76"/>
        <v>1</v>
      </c>
    </row>
    <row r="1934" spans="12:16" x14ac:dyDescent="0.25">
      <c r="L1934" s="264">
        <f>Member!A1934</f>
        <v>0</v>
      </c>
      <c r="M1934">
        <f>SUMIF(Erfassung3!BD:BD,L1934,Erfassung3!BW:BW)</f>
        <v>0</v>
      </c>
      <c r="N1934">
        <f>SUMIF(Erfassung3!BD:BD,L1934,Erfassung3!BG:BG)</f>
        <v>0</v>
      </c>
      <c r="O1934">
        <f t="shared" si="77"/>
        <v>0</v>
      </c>
      <c r="P1934">
        <f t="shared" si="76"/>
        <v>1</v>
      </c>
    </row>
    <row r="1935" spans="12:16" x14ac:dyDescent="0.25">
      <c r="L1935" s="264">
        <f>Member!A1935</f>
        <v>0</v>
      </c>
      <c r="M1935">
        <f>SUMIF(Erfassung3!BD:BD,L1935,Erfassung3!BW:BW)</f>
        <v>0</v>
      </c>
      <c r="N1935">
        <f>SUMIF(Erfassung3!BD:BD,L1935,Erfassung3!BG:BG)</f>
        <v>0</v>
      </c>
      <c r="O1935">
        <f t="shared" si="77"/>
        <v>0</v>
      </c>
      <c r="P1935">
        <f t="shared" si="76"/>
        <v>1</v>
      </c>
    </row>
    <row r="1936" spans="12:16" x14ac:dyDescent="0.25">
      <c r="L1936" s="264">
        <f>Member!A1936</f>
        <v>0</v>
      </c>
      <c r="M1936">
        <f>SUMIF(Erfassung3!BD:BD,L1936,Erfassung3!BW:BW)</f>
        <v>0</v>
      </c>
      <c r="N1936">
        <f>SUMIF(Erfassung3!BD:BD,L1936,Erfassung3!BG:BG)</f>
        <v>0</v>
      </c>
      <c r="O1936">
        <f t="shared" si="77"/>
        <v>0</v>
      </c>
      <c r="P1936">
        <f t="shared" si="76"/>
        <v>1</v>
      </c>
    </row>
    <row r="1937" spans="12:16" x14ac:dyDescent="0.25">
      <c r="L1937" s="264">
        <f>Member!A1937</f>
        <v>0</v>
      </c>
      <c r="M1937">
        <f>SUMIF(Erfassung3!BD:BD,L1937,Erfassung3!BW:BW)</f>
        <v>0</v>
      </c>
      <c r="N1937">
        <f>SUMIF(Erfassung3!BD:BD,L1937,Erfassung3!BG:BG)</f>
        <v>0</v>
      </c>
      <c r="O1937">
        <f t="shared" si="77"/>
        <v>0</v>
      </c>
      <c r="P1937">
        <f t="shared" si="76"/>
        <v>1</v>
      </c>
    </row>
    <row r="1938" spans="12:16" x14ac:dyDescent="0.25">
      <c r="L1938" s="264">
        <f>Member!A1938</f>
        <v>0</v>
      </c>
      <c r="M1938">
        <f>SUMIF(Erfassung3!BD:BD,L1938,Erfassung3!BW:BW)</f>
        <v>0</v>
      </c>
      <c r="N1938">
        <f>SUMIF(Erfassung3!BD:BD,L1938,Erfassung3!BG:BG)</f>
        <v>0</v>
      </c>
      <c r="O1938">
        <f t="shared" si="77"/>
        <v>0</v>
      </c>
      <c r="P1938">
        <f t="shared" si="76"/>
        <v>1</v>
      </c>
    </row>
    <row r="1939" spans="12:16" x14ac:dyDescent="0.25">
      <c r="L1939" s="264">
        <f>Member!A1939</f>
        <v>0</v>
      </c>
      <c r="M1939">
        <f>SUMIF(Erfassung3!BD:BD,L1939,Erfassung3!BW:BW)</f>
        <v>0</v>
      </c>
      <c r="N1939">
        <f>SUMIF(Erfassung3!BD:BD,L1939,Erfassung3!BG:BG)</f>
        <v>0</v>
      </c>
      <c r="O1939">
        <f t="shared" si="77"/>
        <v>0</v>
      </c>
      <c r="P1939">
        <f t="shared" si="76"/>
        <v>1</v>
      </c>
    </row>
    <row r="1940" spans="12:16" x14ac:dyDescent="0.25">
      <c r="L1940" s="264">
        <f>Member!A1940</f>
        <v>0</v>
      </c>
      <c r="M1940">
        <f>SUMIF(Erfassung3!BD:BD,L1940,Erfassung3!BW:BW)</f>
        <v>0</v>
      </c>
      <c r="N1940">
        <f>SUMIF(Erfassung3!BD:BD,L1940,Erfassung3!BG:BG)</f>
        <v>0</v>
      </c>
      <c r="O1940">
        <f t="shared" si="77"/>
        <v>0</v>
      </c>
      <c r="P1940">
        <f t="shared" si="76"/>
        <v>1</v>
      </c>
    </row>
    <row r="1941" spans="12:16" x14ac:dyDescent="0.25">
      <c r="L1941" s="264">
        <f>Member!A1941</f>
        <v>0</v>
      </c>
      <c r="M1941">
        <f>SUMIF(Erfassung3!BD:BD,L1941,Erfassung3!BW:BW)</f>
        <v>0</v>
      </c>
      <c r="N1941">
        <f>SUMIF(Erfassung3!BD:BD,L1941,Erfassung3!BG:BG)</f>
        <v>0</v>
      </c>
      <c r="O1941">
        <f t="shared" si="77"/>
        <v>0</v>
      </c>
      <c r="P1941">
        <f t="shared" si="76"/>
        <v>1</v>
      </c>
    </row>
    <row r="1942" spans="12:16" x14ac:dyDescent="0.25">
      <c r="L1942" s="264">
        <f>Member!A1942</f>
        <v>0</v>
      </c>
      <c r="M1942">
        <f>SUMIF(Erfassung3!BD:BD,L1942,Erfassung3!BW:BW)</f>
        <v>0</v>
      </c>
      <c r="N1942">
        <f>SUMIF(Erfassung3!BD:BD,L1942,Erfassung3!BG:BG)</f>
        <v>0</v>
      </c>
      <c r="O1942">
        <f t="shared" si="77"/>
        <v>0</v>
      </c>
      <c r="P1942">
        <f t="shared" si="76"/>
        <v>1</v>
      </c>
    </row>
    <row r="1943" spans="12:16" x14ac:dyDescent="0.25">
      <c r="L1943" s="264">
        <f>Member!A1943</f>
        <v>0</v>
      </c>
      <c r="M1943">
        <f>SUMIF(Erfassung3!BD:BD,L1943,Erfassung3!BW:BW)</f>
        <v>0</v>
      </c>
      <c r="N1943">
        <f>SUMIF(Erfassung3!BD:BD,L1943,Erfassung3!BG:BG)</f>
        <v>0</v>
      </c>
      <c r="O1943">
        <f t="shared" si="77"/>
        <v>0</v>
      </c>
      <c r="P1943">
        <f t="shared" si="76"/>
        <v>1</v>
      </c>
    </row>
    <row r="1944" spans="12:16" x14ac:dyDescent="0.25">
      <c r="L1944" s="264">
        <f>Member!A1944</f>
        <v>0</v>
      </c>
      <c r="M1944">
        <f>SUMIF(Erfassung3!BD:BD,L1944,Erfassung3!BW:BW)</f>
        <v>0</v>
      </c>
      <c r="N1944">
        <f>SUMIF(Erfassung3!BD:BD,L1944,Erfassung3!BG:BG)</f>
        <v>0</v>
      </c>
      <c r="O1944">
        <f t="shared" si="77"/>
        <v>0</v>
      </c>
      <c r="P1944">
        <f t="shared" si="76"/>
        <v>1</v>
      </c>
    </row>
    <row r="1945" spans="12:16" x14ac:dyDescent="0.25">
      <c r="L1945" s="264">
        <f>Member!A1945</f>
        <v>0</v>
      </c>
      <c r="M1945">
        <f>SUMIF(Erfassung3!BD:BD,L1945,Erfassung3!BW:BW)</f>
        <v>0</v>
      </c>
      <c r="N1945">
        <f>SUMIF(Erfassung3!BD:BD,L1945,Erfassung3!BG:BG)</f>
        <v>0</v>
      </c>
      <c r="O1945">
        <f t="shared" si="77"/>
        <v>0</v>
      </c>
      <c r="P1945">
        <f t="shared" si="76"/>
        <v>1</v>
      </c>
    </row>
    <row r="1946" spans="12:16" x14ac:dyDescent="0.25">
      <c r="L1946" s="264">
        <f>Member!A1946</f>
        <v>0</v>
      </c>
      <c r="M1946">
        <f>SUMIF(Erfassung3!BD:BD,L1946,Erfassung3!BW:BW)</f>
        <v>0</v>
      </c>
      <c r="N1946">
        <f>SUMIF(Erfassung3!BD:BD,L1946,Erfassung3!BG:BG)</f>
        <v>0</v>
      </c>
      <c r="O1946">
        <f t="shared" si="77"/>
        <v>0</v>
      </c>
      <c r="P1946">
        <f t="shared" si="76"/>
        <v>1</v>
      </c>
    </row>
    <row r="1947" spans="12:16" x14ac:dyDescent="0.25">
      <c r="L1947" s="264">
        <f>Member!A1947</f>
        <v>0</v>
      </c>
      <c r="M1947">
        <f>SUMIF(Erfassung3!BD:BD,L1947,Erfassung3!BW:BW)</f>
        <v>0</v>
      </c>
      <c r="N1947">
        <f>SUMIF(Erfassung3!BD:BD,L1947,Erfassung3!BG:BG)</f>
        <v>0</v>
      </c>
      <c r="O1947">
        <f t="shared" si="77"/>
        <v>0</v>
      </c>
      <c r="P1947">
        <f t="shared" si="76"/>
        <v>1</v>
      </c>
    </row>
    <row r="1948" spans="12:16" x14ac:dyDescent="0.25">
      <c r="L1948" s="264">
        <f>Member!A1948</f>
        <v>0</v>
      </c>
      <c r="M1948">
        <f>SUMIF(Erfassung3!BD:BD,L1948,Erfassung3!BW:BW)</f>
        <v>0</v>
      </c>
      <c r="N1948">
        <f>SUMIF(Erfassung3!BD:BD,L1948,Erfassung3!BG:BG)</f>
        <v>0</v>
      </c>
      <c r="O1948">
        <f t="shared" si="77"/>
        <v>0</v>
      </c>
      <c r="P1948">
        <f t="shared" si="76"/>
        <v>1</v>
      </c>
    </row>
    <row r="1949" spans="12:16" x14ac:dyDescent="0.25">
      <c r="L1949" s="264">
        <f>Member!A1949</f>
        <v>0</v>
      </c>
      <c r="M1949">
        <f>SUMIF(Erfassung3!BD:BD,L1949,Erfassung3!BW:BW)</f>
        <v>0</v>
      </c>
      <c r="N1949">
        <f>SUMIF(Erfassung3!BD:BD,L1949,Erfassung3!BG:BG)</f>
        <v>0</v>
      </c>
      <c r="O1949">
        <f t="shared" si="77"/>
        <v>0</v>
      </c>
      <c r="P1949">
        <f t="shared" si="76"/>
        <v>1</v>
      </c>
    </row>
    <row r="1950" spans="12:16" x14ac:dyDescent="0.25">
      <c r="L1950" s="264">
        <f>Member!A1950</f>
        <v>0</v>
      </c>
      <c r="M1950">
        <f>SUMIF(Erfassung3!BD:BD,L1950,Erfassung3!BW:BW)</f>
        <v>0</v>
      </c>
      <c r="N1950">
        <f>SUMIF(Erfassung3!BD:BD,L1950,Erfassung3!BG:BG)</f>
        <v>0</v>
      </c>
      <c r="O1950">
        <f t="shared" si="77"/>
        <v>0</v>
      </c>
      <c r="P1950">
        <f t="shared" si="76"/>
        <v>1</v>
      </c>
    </row>
    <row r="1951" spans="12:16" x14ac:dyDescent="0.25">
      <c r="L1951" s="264">
        <f>Member!A1951</f>
        <v>0</v>
      </c>
      <c r="M1951">
        <f>SUMIF(Erfassung3!BD:BD,L1951,Erfassung3!BW:BW)</f>
        <v>0</v>
      </c>
      <c r="N1951">
        <f>SUMIF(Erfassung3!BD:BD,L1951,Erfassung3!BG:BG)</f>
        <v>0</v>
      </c>
      <c r="O1951">
        <f t="shared" si="77"/>
        <v>0</v>
      </c>
      <c r="P1951">
        <f t="shared" si="76"/>
        <v>1</v>
      </c>
    </row>
    <row r="1952" spans="12:16" x14ac:dyDescent="0.25">
      <c r="L1952" s="264">
        <f>Member!A1952</f>
        <v>0</v>
      </c>
      <c r="M1952">
        <f>SUMIF(Erfassung3!BD:BD,L1952,Erfassung3!BW:BW)</f>
        <v>0</v>
      </c>
      <c r="N1952">
        <f>SUMIF(Erfassung3!BD:BD,L1952,Erfassung3!BG:BG)</f>
        <v>0</v>
      </c>
      <c r="O1952">
        <f t="shared" si="77"/>
        <v>0</v>
      </c>
      <c r="P1952">
        <f t="shared" si="76"/>
        <v>1</v>
      </c>
    </row>
    <row r="1953" spans="12:16" x14ac:dyDescent="0.25">
      <c r="L1953" s="264">
        <f>Member!A1953</f>
        <v>0</v>
      </c>
      <c r="M1953">
        <f>SUMIF(Erfassung3!BD:BD,L1953,Erfassung3!BW:BW)</f>
        <v>0</v>
      </c>
      <c r="N1953">
        <f>SUMIF(Erfassung3!BD:BD,L1953,Erfassung3!BG:BG)</f>
        <v>0</v>
      </c>
      <c r="O1953">
        <f t="shared" si="77"/>
        <v>0</v>
      </c>
      <c r="P1953">
        <f t="shared" si="76"/>
        <v>1</v>
      </c>
    </row>
    <row r="1954" spans="12:16" x14ac:dyDescent="0.25">
      <c r="L1954" s="264">
        <f>Member!A1954</f>
        <v>0</v>
      </c>
      <c r="M1954">
        <f>SUMIF(Erfassung3!BD:BD,L1954,Erfassung3!BW:BW)</f>
        <v>0</v>
      </c>
      <c r="N1954">
        <f>SUMIF(Erfassung3!BD:BD,L1954,Erfassung3!BG:BG)</f>
        <v>0</v>
      </c>
      <c r="O1954">
        <f t="shared" si="77"/>
        <v>0</v>
      </c>
      <c r="P1954">
        <f t="shared" si="76"/>
        <v>1</v>
      </c>
    </row>
    <row r="1955" spans="12:16" x14ac:dyDescent="0.25">
      <c r="L1955" s="264">
        <f>Member!A1955</f>
        <v>0</v>
      </c>
      <c r="M1955">
        <f>SUMIF(Erfassung3!BD:BD,L1955,Erfassung3!BW:BW)</f>
        <v>0</v>
      </c>
      <c r="N1955">
        <f>SUMIF(Erfassung3!BD:BD,L1955,Erfassung3!BG:BG)</f>
        <v>0</v>
      </c>
      <c r="O1955">
        <f t="shared" si="77"/>
        <v>0</v>
      </c>
      <c r="P1955">
        <f t="shared" si="76"/>
        <v>1</v>
      </c>
    </row>
    <row r="1956" spans="12:16" x14ac:dyDescent="0.25">
      <c r="L1956" s="264">
        <f>Member!A1956</f>
        <v>0</v>
      </c>
      <c r="M1956">
        <f>SUMIF(Erfassung3!BD:BD,L1956,Erfassung3!BW:BW)</f>
        <v>0</v>
      </c>
      <c r="N1956">
        <f>SUMIF(Erfassung3!BD:BD,L1956,Erfassung3!BG:BG)</f>
        <v>0</v>
      </c>
      <c r="O1956">
        <f t="shared" si="77"/>
        <v>0</v>
      </c>
      <c r="P1956">
        <f t="shared" si="76"/>
        <v>1</v>
      </c>
    </row>
    <row r="1957" spans="12:16" x14ac:dyDescent="0.25">
      <c r="L1957" s="264">
        <f>Member!A1957</f>
        <v>0</v>
      </c>
      <c r="M1957">
        <f>SUMIF(Erfassung3!BD:BD,L1957,Erfassung3!BW:BW)</f>
        <v>0</v>
      </c>
      <c r="N1957">
        <f>SUMIF(Erfassung3!BD:BD,L1957,Erfassung3!BG:BG)</f>
        <v>0</v>
      </c>
      <c r="O1957">
        <f t="shared" si="77"/>
        <v>0</v>
      </c>
      <c r="P1957">
        <f t="shared" si="76"/>
        <v>1</v>
      </c>
    </row>
    <row r="1958" spans="12:16" x14ac:dyDescent="0.25">
      <c r="L1958" s="264">
        <f>Member!A1958</f>
        <v>0</v>
      </c>
      <c r="M1958">
        <f>SUMIF(Erfassung3!BD:BD,L1958,Erfassung3!BW:BW)</f>
        <v>0</v>
      </c>
      <c r="N1958">
        <f>SUMIF(Erfassung3!BD:BD,L1958,Erfassung3!BG:BG)</f>
        <v>0</v>
      </c>
      <c r="O1958">
        <f t="shared" si="77"/>
        <v>0</v>
      </c>
      <c r="P1958">
        <f t="shared" si="76"/>
        <v>1</v>
      </c>
    </row>
    <row r="1959" spans="12:16" x14ac:dyDescent="0.25">
      <c r="L1959" s="264">
        <f>Member!A1959</f>
        <v>0</v>
      </c>
      <c r="M1959">
        <f>SUMIF(Erfassung3!BD:BD,L1959,Erfassung3!BW:BW)</f>
        <v>0</v>
      </c>
      <c r="N1959">
        <f>SUMIF(Erfassung3!BD:BD,L1959,Erfassung3!BG:BG)</f>
        <v>0</v>
      </c>
      <c r="O1959">
        <f t="shared" si="77"/>
        <v>0</v>
      </c>
      <c r="P1959">
        <f t="shared" si="76"/>
        <v>1</v>
      </c>
    </row>
    <row r="1960" spans="12:16" x14ac:dyDescent="0.25">
      <c r="L1960" s="264">
        <f>Member!A1960</f>
        <v>0</v>
      </c>
      <c r="M1960">
        <f>SUMIF(Erfassung3!BD:BD,L1960,Erfassung3!BW:BW)</f>
        <v>0</v>
      </c>
      <c r="N1960">
        <f>SUMIF(Erfassung3!BD:BD,L1960,Erfassung3!BG:BG)</f>
        <v>0</v>
      </c>
      <c r="O1960">
        <f t="shared" si="77"/>
        <v>0</v>
      </c>
      <c r="P1960">
        <f t="shared" si="76"/>
        <v>1</v>
      </c>
    </row>
    <row r="1961" spans="12:16" x14ac:dyDescent="0.25">
      <c r="L1961" s="264">
        <f>Member!A1961</f>
        <v>0</v>
      </c>
      <c r="M1961">
        <f>SUMIF(Erfassung3!BD:BD,L1961,Erfassung3!BW:BW)</f>
        <v>0</v>
      </c>
      <c r="N1961">
        <f>SUMIF(Erfassung3!BD:BD,L1961,Erfassung3!BG:BG)</f>
        <v>0</v>
      </c>
      <c r="O1961">
        <f t="shared" si="77"/>
        <v>0</v>
      </c>
      <c r="P1961">
        <f t="shared" si="76"/>
        <v>1</v>
      </c>
    </row>
    <row r="1962" spans="12:16" x14ac:dyDescent="0.25">
      <c r="L1962" s="264">
        <f>Member!A1962</f>
        <v>0</v>
      </c>
      <c r="M1962">
        <f>SUMIF(Erfassung3!BD:BD,L1962,Erfassung3!BW:BW)</f>
        <v>0</v>
      </c>
      <c r="N1962">
        <f>SUMIF(Erfassung3!BD:BD,L1962,Erfassung3!BG:BG)</f>
        <v>0</v>
      </c>
      <c r="O1962">
        <f t="shared" si="77"/>
        <v>0</v>
      </c>
      <c r="P1962">
        <f t="shared" si="76"/>
        <v>1</v>
      </c>
    </row>
    <row r="1963" spans="12:16" x14ac:dyDescent="0.25">
      <c r="L1963" s="264">
        <f>Member!A1963</f>
        <v>0</v>
      </c>
      <c r="M1963">
        <f>SUMIF(Erfassung3!BD:BD,L1963,Erfassung3!BW:BW)</f>
        <v>0</v>
      </c>
      <c r="N1963">
        <f>SUMIF(Erfassung3!BD:BD,L1963,Erfassung3!BG:BG)</f>
        <v>0</v>
      </c>
      <c r="O1963">
        <f t="shared" si="77"/>
        <v>0</v>
      </c>
      <c r="P1963">
        <f t="shared" si="76"/>
        <v>1</v>
      </c>
    </row>
    <row r="1964" spans="12:16" x14ac:dyDescent="0.25">
      <c r="L1964" s="264">
        <f>Member!A1964</f>
        <v>0</v>
      </c>
      <c r="M1964">
        <f>SUMIF(Erfassung3!BD:BD,L1964,Erfassung3!BW:BW)</f>
        <v>0</v>
      </c>
      <c r="N1964">
        <f>SUMIF(Erfassung3!BD:BD,L1964,Erfassung3!BG:BG)</f>
        <v>0</v>
      </c>
      <c r="O1964">
        <f t="shared" si="77"/>
        <v>0</v>
      </c>
      <c r="P1964">
        <f t="shared" si="76"/>
        <v>1</v>
      </c>
    </row>
    <row r="1965" spans="12:16" x14ac:dyDescent="0.25">
      <c r="L1965" s="264">
        <f>Member!A1965</f>
        <v>0</v>
      </c>
      <c r="M1965">
        <f>SUMIF(Erfassung3!BD:BD,L1965,Erfassung3!BW:BW)</f>
        <v>0</v>
      </c>
      <c r="N1965">
        <f>SUMIF(Erfassung3!BD:BD,L1965,Erfassung3!BG:BG)</f>
        <v>0</v>
      </c>
      <c r="O1965">
        <f t="shared" si="77"/>
        <v>0</v>
      </c>
      <c r="P1965">
        <f t="shared" si="76"/>
        <v>1</v>
      </c>
    </row>
    <row r="1966" spans="12:16" x14ac:dyDescent="0.25">
      <c r="L1966" s="264">
        <f>Member!A1966</f>
        <v>0</v>
      </c>
      <c r="M1966">
        <f>SUMIF(Erfassung3!BD:BD,L1966,Erfassung3!BW:BW)</f>
        <v>0</v>
      </c>
      <c r="N1966">
        <f>SUMIF(Erfassung3!BD:BD,L1966,Erfassung3!BG:BG)</f>
        <v>0</v>
      </c>
      <c r="O1966">
        <f t="shared" si="77"/>
        <v>0</v>
      </c>
      <c r="P1966">
        <f t="shared" si="76"/>
        <v>1</v>
      </c>
    </row>
    <row r="1967" spans="12:16" x14ac:dyDescent="0.25">
      <c r="L1967" s="264">
        <f>Member!A1967</f>
        <v>0</v>
      </c>
      <c r="M1967">
        <f>SUMIF(Erfassung3!BD:BD,L1967,Erfassung3!BW:BW)</f>
        <v>0</v>
      </c>
      <c r="N1967">
        <f>SUMIF(Erfassung3!BD:BD,L1967,Erfassung3!BG:BG)</f>
        <v>0</v>
      </c>
      <c r="O1967">
        <f t="shared" si="77"/>
        <v>0</v>
      </c>
      <c r="P1967">
        <f t="shared" si="76"/>
        <v>1</v>
      </c>
    </row>
    <row r="1968" spans="12:16" x14ac:dyDescent="0.25">
      <c r="L1968" s="264">
        <f>Member!A1968</f>
        <v>0</v>
      </c>
      <c r="M1968">
        <f>SUMIF(Erfassung3!BD:BD,L1968,Erfassung3!BW:BW)</f>
        <v>0</v>
      </c>
      <c r="N1968">
        <f>SUMIF(Erfassung3!BD:BD,L1968,Erfassung3!BG:BG)</f>
        <v>0</v>
      </c>
      <c r="O1968">
        <f t="shared" si="77"/>
        <v>0</v>
      </c>
      <c r="P1968">
        <f t="shared" si="76"/>
        <v>1</v>
      </c>
    </row>
    <row r="1969" spans="12:16" x14ac:dyDescent="0.25">
      <c r="L1969" s="264">
        <f>Member!A1969</f>
        <v>0</v>
      </c>
      <c r="M1969">
        <f>SUMIF(Erfassung3!BD:BD,L1969,Erfassung3!BW:BW)</f>
        <v>0</v>
      </c>
      <c r="N1969">
        <f>SUMIF(Erfassung3!BD:BD,L1969,Erfassung3!BG:BG)</f>
        <v>0</v>
      </c>
      <c r="O1969">
        <f t="shared" si="77"/>
        <v>0</v>
      </c>
      <c r="P1969">
        <f t="shared" si="76"/>
        <v>1</v>
      </c>
    </row>
    <row r="1970" spans="12:16" x14ac:dyDescent="0.25">
      <c r="L1970" s="264">
        <f>Member!A1970</f>
        <v>0</v>
      </c>
      <c r="M1970">
        <f>SUMIF(Erfassung3!BD:BD,L1970,Erfassung3!BW:BW)</f>
        <v>0</v>
      </c>
      <c r="N1970">
        <f>SUMIF(Erfassung3!BD:BD,L1970,Erfassung3!BG:BG)</f>
        <v>0</v>
      </c>
      <c r="O1970">
        <f t="shared" si="77"/>
        <v>0</v>
      </c>
      <c r="P1970">
        <f t="shared" si="76"/>
        <v>1</v>
      </c>
    </row>
    <row r="1971" spans="12:16" x14ac:dyDescent="0.25">
      <c r="L1971" s="264">
        <f>Member!A1971</f>
        <v>0</v>
      </c>
      <c r="M1971">
        <f>SUMIF(Erfassung3!BD:BD,L1971,Erfassung3!BW:BW)</f>
        <v>0</v>
      </c>
      <c r="N1971">
        <f>SUMIF(Erfassung3!BD:BD,L1971,Erfassung3!BG:BG)</f>
        <v>0</v>
      </c>
      <c r="O1971">
        <f t="shared" si="77"/>
        <v>0</v>
      </c>
      <c r="P1971">
        <f t="shared" si="76"/>
        <v>1</v>
      </c>
    </row>
    <row r="1972" spans="12:16" x14ac:dyDescent="0.25">
      <c r="L1972" s="264">
        <f>Member!A1972</f>
        <v>0</v>
      </c>
      <c r="M1972">
        <f>SUMIF(Erfassung3!BD:BD,L1972,Erfassung3!BW:BW)</f>
        <v>0</v>
      </c>
      <c r="N1972">
        <f>SUMIF(Erfassung3!BD:BD,L1972,Erfassung3!BG:BG)</f>
        <v>0</v>
      </c>
      <c r="O1972">
        <f t="shared" si="77"/>
        <v>0</v>
      </c>
      <c r="P1972">
        <f t="shared" si="76"/>
        <v>1</v>
      </c>
    </row>
    <row r="1973" spans="12:16" x14ac:dyDescent="0.25">
      <c r="L1973" s="264">
        <f>Member!A1973</f>
        <v>0</v>
      </c>
      <c r="M1973">
        <f>SUMIF(Erfassung3!BD:BD,L1973,Erfassung3!BW:BW)</f>
        <v>0</v>
      </c>
      <c r="N1973">
        <f>SUMIF(Erfassung3!BD:BD,L1973,Erfassung3!BG:BG)</f>
        <v>0</v>
      </c>
      <c r="O1973">
        <f t="shared" si="77"/>
        <v>0</v>
      </c>
      <c r="P1973">
        <f t="shared" si="76"/>
        <v>1</v>
      </c>
    </row>
    <row r="1974" spans="12:16" x14ac:dyDescent="0.25">
      <c r="L1974" s="264">
        <f>Member!A1974</f>
        <v>0</v>
      </c>
      <c r="M1974">
        <f>SUMIF(Erfassung3!BD:BD,L1974,Erfassung3!BW:BW)</f>
        <v>0</v>
      </c>
      <c r="N1974">
        <f>SUMIF(Erfassung3!BD:BD,L1974,Erfassung3!BG:BG)</f>
        <v>0</v>
      </c>
      <c r="O1974">
        <f t="shared" si="77"/>
        <v>0</v>
      </c>
      <c r="P1974">
        <f t="shared" si="76"/>
        <v>1</v>
      </c>
    </row>
    <row r="1975" spans="12:16" x14ac:dyDescent="0.25">
      <c r="L1975" s="264">
        <f>Member!A1975</f>
        <v>0</v>
      </c>
      <c r="M1975">
        <f>SUMIF(Erfassung3!BD:BD,L1975,Erfassung3!BW:BW)</f>
        <v>0</v>
      </c>
      <c r="N1975">
        <f>SUMIF(Erfassung3!BD:BD,L1975,Erfassung3!BG:BG)</f>
        <v>0</v>
      </c>
      <c r="O1975">
        <f t="shared" si="77"/>
        <v>0</v>
      </c>
      <c r="P1975">
        <f t="shared" si="76"/>
        <v>1</v>
      </c>
    </row>
    <row r="1976" spans="12:16" x14ac:dyDescent="0.25">
      <c r="L1976" s="264">
        <f>Member!A1976</f>
        <v>0</v>
      </c>
      <c r="M1976">
        <f>SUMIF(Erfassung3!BD:BD,L1976,Erfassung3!BW:BW)</f>
        <v>0</v>
      </c>
      <c r="N1976">
        <f>SUMIF(Erfassung3!BD:BD,L1976,Erfassung3!BG:BG)</f>
        <v>0</v>
      </c>
      <c r="O1976">
        <f t="shared" si="77"/>
        <v>0</v>
      </c>
      <c r="P1976">
        <f t="shared" si="76"/>
        <v>1</v>
      </c>
    </row>
    <row r="1977" spans="12:16" x14ac:dyDescent="0.25">
      <c r="L1977" s="264">
        <f>Member!A1977</f>
        <v>0</v>
      </c>
      <c r="M1977">
        <f>SUMIF(Erfassung3!BD:BD,L1977,Erfassung3!BW:BW)</f>
        <v>0</v>
      </c>
      <c r="N1977">
        <f>SUMIF(Erfassung3!BD:BD,L1977,Erfassung3!BG:BG)</f>
        <v>0</v>
      </c>
      <c r="O1977">
        <f t="shared" si="77"/>
        <v>0</v>
      </c>
      <c r="P1977">
        <f t="shared" si="76"/>
        <v>1</v>
      </c>
    </row>
    <row r="1978" spans="12:16" x14ac:dyDescent="0.25">
      <c r="L1978" s="264">
        <f>Member!A1978</f>
        <v>0</v>
      </c>
      <c r="M1978">
        <f>SUMIF(Erfassung3!BD:BD,L1978,Erfassung3!BW:BW)</f>
        <v>0</v>
      </c>
      <c r="N1978">
        <f>SUMIF(Erfassung3!BD:BD,L1978,Erfassung3!BG:BG)</f>
        <v>0</v>
      </c>
      <c r="O1978">
        <f t="shared" si="77"/>
        <v>0</v>
      </c>
      <c r="P1978">
        <f t="shared" si="76"/>
        <v>1</v>
      </c>
    </row>
    <row r="1979" spans="12:16" x14ac:dyDescent="0.25">
      <c r="L1979" s="264">
        <f>Member!A1979</f>
        <v>0</v>
      </c>
      <c r="M1979">
        <f>SUMIF(Erfassung3!BD:BD,L1979,Erfassung3!BW:BW)</f>
        <v>0</v>
      </c>
      <c r="N1979">
        <f>SUMIF(Erfassung3!BD:BD,L1979,Erfassung3!BG:BG)</f>
        <v>0</v>
      </c>
      <c r="O1979">
        <f t="shared" si="77"/>
        <v>0</v>
      </c>
      <c r="P1979">
        <f t="shared" si="76"/>
        <v>1</v>
      </c>
    </row>
    <row r="1980" spans="12:16" x14ac:dyDescent="0.25">
      <c r="L1980" s="264">
        <f>Member!A1980</f>
        <v>0</v>
      </c>
      <c r="M1980">
        <f>SUMIF(Erfassung3!BD:BD,L1980,Erfassung3!BW:BW)</f>
        <v>0</v>
      </c>
      <c r="N1980">
        <f>SUMIF(Erfassung3!BD:BD,L1980,Erfassung3!BG:BG)</f>
        <v>0</v>
      </c>
      <c r="O1980">
        <f t="shared" si="77"/>
        <v>0</v>
      </c>
      <c r="P1980">
        <f t="shared" si="76"/>
        <v>1</v>
      </c>
    </row>
    <row r="1981" spans="12:16" x14ac:dyDescent="0.25">
      <c r="L1981" s="264">
        <f>Member!A1981</f>
        <v>0</v>
      </c>
      <c r="M1981">
        <f>SUMIF(Erfassung3!BD:BD,L1981,Erfassung3!BW:BW)</f>
        <v>0</v>
      </c>
      <c r="N1981">
        <f>SUMIF(Erfassung3!BD:BD,L1981,Erfassung3!BG:BG)</f>
        <v>0</v>
      </c>
      <c r="O1981">
        <f t="shared" si="77"/>
        <v>0</v>
      </c>
      <c r="P1981">
        <f t="shared" si="76"/>
        <v>1</v>
      </c>
    </row>
    <row r="1982" spans="12:16" x14ac:dyDescent="0.25">
      <c r="L1982" s="264">
        <f>Member!A1982</f>
        <v>0</v>
      </c>
      <c r="M1982">
        <f>SUMIF(Erfassung3!BD:BD,L1982,Erfassung3!BW:BW)</f>
        <v>0</v>
      </c>
      <c r="N1982">
        <f>SUMIF(Erfassung3!BD:BD,L1982,Erfassung3!BG:BG)</f>
        <v>0</v>
      </c>
      <c r="O1982">
        <f t="shared" si="77"/>
        <v>0</v>
      </c>
      <c r="P1982">
        <f t="shared" si="76"/>
        <v>1</v>
      </c>
    </row>
    <row r="1983" spans="12:16" x14ac:dyDescent="0.25">
      <c r="L1983" s="264">
        <f>Member!A1983</f>
        <v>0</v>
      </c>
      <c r="M1983">
        <f>SUMIF(Erfassung3!BD:BD,L1983,Erfassung3!BW:BW)</f>
        <v>0</v>
      </c>
      <c r="N1983">
        <f>SUMIF(Erfassung3!BD:BD,L1983,Erfassung3!BG:BG)</f>
        <v>0</v>
      </c>
      <c r="O1983">
        <f t="shared" si="77"/>
        <v>0</v>
      </c>
      <c r="P1983">
        <f t="shared" si="76"/>
        <v>1</v>
      </c>
    </row>
    <row r="1984" spans="12:16" x14ac:dyDescent="0.25">
      <c r="L1984" s="264">
        <f>Member!A1984</f>
        <v>0</v>
      </c>
      <c r="M1984">
        <f>SUMIF(Erfassung3!BD:BD,L1984,Erfassung3!BW:BW)</f>
        <v>0</v>
      </c>
      <c r="N1984">
        <f>SUMIF(Erfassung3!BD:BD,L1984,Erfassung3!BG:BG)</f>
        <v>0</v>
      </c>
      <c r="O1984">
        <f t="shared" si="77"/>
        <v>0</v>
      </c>
      <c r="P1984">
        <f t="shared" si="76"/>
        <v>1</v>
      </c>
    </row>
    <row r="1985" spans="12:16" x14ac:dyDescent="0.25">
      <c r="L1985" s="264">
        <f>Member!A1985</f>
        <v>0</v>
      </c>
      <c r="M1985">
        <f>SUMIF(Erfassung3!BD:BD,L1985,Erfassung3!BW:BW)</f>
        <v>0</v>
      </c>
      <c r="N1985">
        <f>SUMIF(Erfassung3!BD:BD,L1985,Erfassung3!BG:BG)</f>
        <v>0</v>
      </c>
      <c r="O1985">
        <f t="shared" si="77"/>
        <v>0</v>
      </c>
      <c r="P1985">
        <f t="shared" si="76"/>
        <v>1</v>
      </c>
    </row>
    <row r="1986" spans="12:16" x14ac:dyDescent="0.25">
      <c r="L1986" s="264">
        <f>Member!A1986</f>
        <v>0</v>
      </c>
      <c r="M1986">
        <f>SUMIF(Erfassung3!BD:BD,L1986,Erfassung3!BW:BW)</f>
        <v>0</v>
      </c>
      <c r="N1986">
        <f>SUMIF(Erfassung3!BD:BD,L1986,Erfassung3!BG:BG)</f>
        <v>0</v>
      </c>
      <c r="O1986">
        <f t="shared" si="77"/>
        <v>0</v>
      </c>
      <c r="P1986">
        <f t="shared" ref="P1986:P2049" si="78">RANK(O1986,O:O)</f>
        <v>1</v>
      </c>
    </row>
    <row r="1987" spans="12:16" x14ac:dyDescent="0.25">
      <c r="L1987" s="264">
        <f>Member!A1987</f>
        <v>0</v>
      </c>
      <c r="M1987">
        <f>SUMIF(Erfassung3!BD:BD,L1987,Erfassung3!BW:BW)</f>
        <v>0</v>
      </c>
      <c r="N1987">
        <f>SUMIF(Erfassung3!BD:BD,L1987,Erfassung3!BG:BG)</f>
        <v>0</v>
      </c>
      <c r="O1987">
        <f t="shared" ref="O1987:O2050" si="79">IF(N1987=0,0,M1987/N1987-ROW()/1000000000)</f>
        <v>0</v>
      </c>
      <c r="P1987">
        <f t="shared" si="78"/>
        <v>1</v>
      </c>
    </row>
    <row r="1988" spans="12:16" x14ac:dyDescent="0.25">
      <c r="L1988" s="264">
        <f>Member!A1988</f>
        <v>0</v>
      </c>
      <c r="M1988">
        <f>SUMIF(Erfassung3!BD:BD,L1988,Erfassung3!BW:BW)</f>
        <v>0</v>
      </c>
      <c r="N1988">
        <f>SUMIF(Erfassung3!BD:BD,L1988,Erfassung3!BG:BG)</f>
        <v>0</v>
      </c>
      <c r="O1988">
        <f t="shared" si="79"/>
        <v>0</v>
      </c>
      <c r="P1988">
        <f t="shared" si="78"/>
        <v>1</v>
      </c>
    </row>
    <row r="1989" spans="12:16" x14ac:dyDescent="0.25">
      <c r="L1989" s="264">
        <f>Member!A1989</f>
        <v>0</v>
      </c>
      <c r="M1989">
        <f>SUMIF(Erfassung3!BD:BD,L1989,Erfassung3!BW:BW)</f>
        <v>0</v>
      </c>
      <c r="N1989">
        <f>SUMIF(Erfassung3!BD:BD,L1989,Erfassung3!BG:BG)</f>
        <v>0</v>
      </c>
      <c r="O1989">
        <f t="shared" si="79"/>
        <v>0</v>
      </c>
      <c r="P1989">
        <f t="shared" si="78"/>
        <v>1</v>
      </c>
    </row>
    <row r="1990" spans="12:16" x14ac:dyDescent="0.25">
      <c r="L1990" s="264">
        <f>Member!A1990</f>
        <v>0</v>
      </c>
      <c r="M1990">
        <f>SUMIF(Erfassung3!BD:BD,L1990,Erfassung3!BW:BW)</f>
        <v>0</v>
      </c>
      <c r="N1990">
        <f>SUMIF(Erfassung3!BD:BD,L1990,Erfassung3!BG:BG)</f>
        <v>0</v>
      </c>
      <c r="O1990">
        <f t="shared" si="79"/>
        <v>0</v>
      </c>
      <c r="P1990">
        <f t="shared" si="78"/>
        <v>1</v>
      </c>
    </row>
    <row r="1991" spans="12:16" x14ac:dyDescent="0.25">
      <c r="L1991" s="264">
        <f>Member!A1991</f>
        <v>0</v>
      </c>
      <c r="M1991">
        <f>SUMIF(Erfassung3!BD:BD,L1991,Erfassung3!BW:BW)</f>
        <v>0</v>
      </c>
      <c r="N1991">
        <f>SUMIF(Erfassung3!BD:BD,L1991,Erfassung3!BG:BG)</f>
        <v>0</v>
      </c>
      <c r="O1991">
        <f t="shared" si="79"/>
        <v>0</v>
      </c>
      <c r="P1991">
        <f t="shared" si="78"/>
        <v>1</v>
      </c>
    </row>
    <row r="1992" spans="12:16" x14ac:dyDescent="0.25">
      <c r="L1992" s="264">
        <f>Member!A1992</f>
        <v>0</v>
      </c>
      <c r="M1992">
        <f>SUMIF(Erfassung3!BD:BD,L1992,Erfassung3!BW:BW)</f>
        <v>0</v>
      </c>
      <c r="N1992">
        <f>SUMIF(Erfassung3!BD:BD,L1992,Erfassung3!BG:BG)</f>
        <v>0</v>
      </c>
      <c r="O1992">
        <f t="shared" si="79"/>
        <v>0</v>
      </c>
      <c r="P1992">
        <f t="shared" si="78"/>
        <v>1</v>
      </c>
    </row>
    <row r="1993" spans="12:16" x14ac:dyDescent="0.25">
      <c r="L1993" s="264">
        <f>Member!A1993</f>
        <v>0</v>
      </c>
      <c r="M1993">
        <f>SUMIF(Erfassung3!BD:BD,L1993,Erfassung3!BW:BW)</f>
        <v>0</v>
      </c>
      <c r="N1993">
        <f>SUMIF(Erfassung3!BD:BD,L1993,Erfassung3!BG:BG)</f>
        <v>0</v>
      </c>
      <c r="O1993">
        <f t="shared" si="79"/>
        <v>0</v>
      </c>
      <c r="P1993">
        <f t="shared" si="78"/>
        <v>1</v>
      </c>
    </row>
    <row r="1994" spans="12:16" x14ac:dyDescent="0.25">
      <c r="L1994" s="264">
        <f>Member!A1994</f>
        <v>0</v>
      </c>
      <c r="M1994">
        <f>SUMIF(Erfassung3!BD:BD,L1994,Erfassung3!BW:BW)</f>
        <v>0</v>
      </c>
      <c r="N1994">
        <f>SUMIF(Erfassung3!BD:BD,L1994,Erfassung3!BG:BG)</f>
        <v>0</v>
      </c>
      <c r="O1994">
        <f t="shared" si="79"/>
        <v>0</v>
      </c>
      <c r="P1994">
        <f t="shared" si="78"/>
        <v>1</v>
      </c>
    </row>
    <row r="1995" spans="12:16" x14ac:dyDescent="0.25">
      <c r="L1995" s="264">
        <f>Member!A1995</f>
        <v>0</v>
      </c>
      <c r="M1995">
        <f>SUMIF(Erfassung3!BD:BD,L1995,Erfassung3!BW:BW)</f>
        <v>0</v>
      </c>
      <c r="N1995">
        <f>SUMIF(Erfassung3!BD:BD,L1995,Erfassung3!BG:BG)</f>
        <v>0</v>
      </c>
      <c r="O1995">
        <f t="shared" si="79"/>
        <v>0</v>
      </c>
      <c r="P1995">
        <f t="shared" si="78"/>
        <v>1</v>
      </c>
    </row>
    <row r="1996" spans="12:16" x14ac:dyDescent="0.25">
      <c r="L1996" s="264">
        <f>Member!A1996</f>
        <v>0</v>
      </c>
      <c r="M1996">
        <f>SUMIF(Erfassung3!BD:BD,L1996,Erfassung3!BW:BW)</f>
        <v>0</v>
      </c>
      <c r="N1996">
        <f>SUMIF(Erfassung3!BD:BD,L1996,Erfassung3!BG:BG)</f>
        <v>0</v>
      </c>
      <c r="O1996">
        <f t="shared" si="79"/>
        <v>0</v>
      </c>
      <c r="P1996">
        <f t="shared" si="78"/>
        <v>1</v>
      </c>
    </row>
    <row r="1997" spans="12:16" x14ac:dyDescent="0.25">
      <c r="L1997" s="264">
        <f>Member!A1997</f>
        <v>0</v>
      </c>
      <c r="M1997">
        <f>SUMIF(Erfassung3!BD:BD,L1997,Erfassung3!BW:BW)</f>
        <v>0</v>
      </c>
      <c r="N1997">
        <f>SUMIF(Erfassung3!BD:BD,L1997,Erfassung3!BG:BG)</f>
        <v>0</v>
      </c>
      <c r="O1997">
        <f t="shared" si="79"/>
        <v>0</v>
      </c>
      <c r="P1997">
        <f t="shared" si="78"/>
        <v>1</v>
      </c>
    </row>
    <row r="1998" spans="12:16" x14ac:dyDescent="0.25">
      <c r="L1998" s="264">
        <f>Member!A1998</f>
        <v>0</v>
      </c>
      <c r="M1998">
        <f>SUMIF(Erfassung3!BD:BD,L1998,Erfassung3!BW:BW)</f>
        <v>0</v>
      </c>
      <c r="N1998">
        <f>SUMIF(Erfassung3!BD:BD,L1998,Erfassung3!BG:BG)</f>
        <v>0</v>
      </c>
      <c r="O1998">
        <f t="shared" si="79"/>
        <v>0</v>
      </c>
      <c r="P1998">
        <f t="shared" si="78"/>
        <v>1</v>
      </c>
    </row>
    <row r="1999" spans="12:16" x14ac:dyDescent="0.25">
      <c r="L1999" s="264">
        <f>Member!A1999</f>
        <v>0</v>
      </c>
      <c r="M1999">
        <f>SUMIF(Erfassung3!BD:BD,L1999,Erfassung3!BW:BW)</f>
        <v>0</v>
      </c>
      <c r="N1999">
        <f>SUMIF(Erfassung3!BD:BD,L1999,Erfassung3!BG:BG)</f>
        <v>0</v>
      </c>
      <c r="O1999">
        <f t="shared" si="79"/>
        <v>0</v>
      </c>
      <c r="P1999">
        <f t="shared" si="78"/>
        <v>1</v>
      </c>
    </row>
    <row r="2000" spans="12:16" x14ac:dyDescent="0.25">
      <c r="L2000" s="264">
        <f>Member!A2000</f>
        <v>0</v>
      </c>
      <c r="M2000">
        <f>SUMIF(Erfassung3!BD:BD,L2000,Erfassung3!BW:BW)</f>
        <v>0</v>
      </c>
      <c r="N2000">
        <f>SUMIF(Erfassung3!BD:BD,L2000,Erfassung3!BG:BG)</f>
        <v>0</v>
      </c>
      <c r="O2000">
        <f t="shared" si="79"/>
        <v>0</v>
      </c>
      <c r="P2000">
        <f t="shared" si="78"/>
        <v>1</v>
      </c>
    </row>
    <row r="2001" spans="12:16" x14ac:dyDescent="0.25">
      <c r="L2001" s="264">
        <f>Member!A2001</f>
        <v>0</v>
      </c>
      <c r="M2001">
        <f>SUMIF(Erfassung3!BD:BD,L2001,Erfassung3!BW:BW)</f>
        <v>0</v>
      </c>
      <c r="N2001">
        <f>SUMIF(Erfassung3!BD:BD,L2001,Erfassung3!BG:BG)</f>
        <v>0</v>
      </c>
      <c r="O2001">
        <f t="shared" si="79"/>
        <v>0</v>
      </c>
      <c r="P2001">
        <f t="shared" si="78"/>
        <v>1</v>
      </c>
    </row>
    <row r="2002" spans="12:16" x14ac:dyDescent="0.25">
      <c r="L2002" s="264">
        <f>Member!A2002</f>
        <v>0</v>
      </c>
      <c r="M2002">
        <f>SUMIF(Erfassung3!BD:BD,L2002,Erfassung3!BW:BW)</f>
        <v>0</v>
      </c>
      <c r="N2002">
        <f>SUMIF(Erfassung3!BD:BD,L2002,Erfassung3!BG:BG)</f>
        <v>0</v>
      </c>
      <c r="O2002">
        <f t="shared" si="79"/>
        <v>0</v>
      </c>
      <c r="P2002">
        <f t="shared" si="78"/>
        <v>1</v>
      </c>
    </row>
    <row r="2003" spans="12:16" x14ac:dyDescent="0.25">
      <c r="L2003" s="264">
        <f>Member!A2003</f>
        <v>0</v>
      </c>
      <c r="M2003">
        <f>SUMIF(Erfassung3!BD:BD,L2003,Erfassung3!BW:BW)</f>
        <v>0</v>
      </c>
      <c r="N2003">
        <f>SUMIF(Erfassung3!BD:BD,L2003,Erfassung3!BG:BG)</f>
        <v>0</v>
      </c>
      <c r="O2003">
        <f t="shared" si="79"/>
        <v>0</v>
      </c>
      <c r="P2003">
        <f t="shared" si="78"/>
        <v>1</v>
      </c>
    </row>
    <row r="2004" spans="12:16" x14ac:dyDescent="0.25">
      <c r="L2004" s="264">
        <f>Member!A2004</f>
        <v>0</v>
      </c>
      <c r="M2004">
        <f>SUMIF(Erfassung3!BD:BD,L2004,Erfassung3!BW:BW)</f>
        <v>0</v>
      </c>
      <c r="N2004">
        <f>SUMIF(Erfassung3!BD:BD,L2004,Erfassung3!BG:BG)</f>
        <v>0</v>
      </c>
      <c r="O2004">
        <f t="shared" si="79"/>
        <v>0</v>
      </c>
      <c r="P2004">
        <f t="shared" si="78"/>
        <v>1</v>
      </c>
    </row>
    <row r="2005" spans="12:16" x14ac:dyDescent="0.25">
      <c r="L2005" s="264">
        <f>Member!A2005</f>
        <v>0</v>
      </c>
      <c r="M2005">
        <f>SUMIF(Erfassung3!BD:BD,L2005,Erfassung3!BW:BW)</f>
        <v>0</v>
      </c>
      <c r="N2005">
        <f>SUMIF(Erfassung3!BD:BD,L2005,Erfassung3!BG:BG)</f>
        <v>0</v>
      </c>
      <c r="O2005">
        <f t="shared" si="79"/>
        <v>0</v>
      </c>
      <c r="P2005">
        <f t="shared" si="78"/>
        <v>1</v>
      </c>
    </row>
    <row r="2006" spans="12:16" x14ac:dyDescent="0.25">
      <c r="L2006" s="264">
        <f>Member!A2006</f>
        <v>0</v>
      </c>
      <c r="M2006">
        <f>SUMIF(Erfassung3!BD:BD,L2006,Erfassung3!BW:BW)</f>
        <v>0</v>
      </c>
      <c r="N2006">
        <f>SUMIF(Erfassung3!BD:BD,L2006,Erfassung3!BG:BG)</f>
        <v>0</v>
      </c>
      <c r="O2006">
        <f t="shared" si="79"/>
        <v>0</v>
      </c>
      <c r="P2006">
        <f t="shared" si="78"/>
        <v>1</v>
      </c>
    </row>
    <row r="2007" spans="12:16" x14ac:dyDescent="0.25">
      <c r="L2007" s="264">
        <f>Member!A2007</f>
        <v>0</v>
      </c>
      <c r="M2007">
        <f>SUMIF(Erfassung3!BD:BD,L2007,Erfassung3!BW:BW)</f>
        <v>0</v>
      </c>
      <c r="N2007">
        <f>SUMIF(Erfassung3!BD:BD,L2007,Erfassung3!BG:BG)</f>
        <v>0</v>
      </c>
      <c r="O2007">
        <f t="shared" si="79"/>
        <v>0</v>
      </c>
      <c r="P2007">
        <f t="shared" si="78"/>
        <v>1</v>
      </c>
    </row>
    <row r="2008" spans="12:16" x14ac:dyDescent="0.25">
      <c r="L2008" s="264">
        <f>Member!A2008</f>
        <v>0</v>
      </c>
      <c r="M2008">
        <f>SUMIF(Erfassung3!BD:BD,L2008,Erfassung3!BW:BW)</f>
        <v>0</v>
      </c>
      <c r="N2008">
        <f>SUMIF(Erfassung3!BD:BD,L2008,Erfassung3!BG:BG)</f>
        <v>0</v>
      </c>
      <c r="O2008">
        <f t="shared" si="79"/>
        <v>0</v>
      </c>
      <c r="P2008">
        <f t="shared" si="78"/>
        <v>1</v>
      </c>
    </row>
    <row r="2009" spans="12:16" x14ac:dyDescent="0.25">
      <c r="L2009" s="264">
        <f>Member!A2009</f>
        <v>0</v>
      </c>
      <c r="M2009">
        <f>SUMIF(Erfassung3!BD:BD,L2009,Erfassung3!BW:BW)</f>
        <v>0</v>
      </c>
      <c r="N2009">
        <f>SUMIF(Erfassung3!BD:BD,L2009,Erfassung3!BG:BG)</f>
        <v>0</v>
      </c>
      <c r="O2009">
        <f t="shared" si="79"/>
        <v>0</v>
      </c>
      <c r="P2009">
        <f t="shared" si="78"/>
        <v>1</v>
      </c>
    </row>
    <row r="2010" spans="12:16" x14ac:dyDescent="0.25">
      <c r="L2010" s="264">
        <f>Member!A2010</f>
        <v>0</v>
      </c>
      <c r="M2010">
        <f>SUMIF(Erfassung3!BD:BD,L2010,Erfassung3!BW:BW)</f>
        <v>0</v>
      </c>
      <c r="N2010">
        <f>SUMIF(Erfassung3!BD:BD,L2010,Erfassung3!BG:BG)</f>
        <v>0</v>
      </c>
      <c r="O2010">
        <f t="shared" si="79"/>
        <v>0</v>
      </c>
      <c r="P2010">
        <f t="shared" si="78"/>
        <v>1</v>
      </c>
    </row>
    <row r="2011" spans="12:16" x14ac:dyDescent="0.25">
      <c r="L2011" s="264">
        <f>Member!A2011</f>
        <v>0</v>
      </c>
      <c r="M2011">
        <f>SUMIF(Erfassung3!BD:BD,L2011,Erfassung3!BW:BW)</f>
        <v>0</v>
      </c>
      <c r="N2011">
        <f>SUMIF(Erfassung3!BD:BD,L2011,Erfassung3!BG:BG)</f>
        <v>0</v>
      </c>
      <c r="O2011">
        <f t="shared" si="79"/>
        <v>0</v>
      </c>
      <c r="P2011">
        <f t="shared" si="78"/>
        <v>1</v>
      </c>
    </row>
    <row r="2012" spans="12:16" x14ac:dyDescent="0.25">
      <c r="L2012" s="264">
        <f>Member!A2012</f>
        <v>0</v>
      </c>
      <c r="M2012">
        <f>SUMIF(Erfassung3!BD:BD,L2012,Erfassung3!BW:BW)</f>
        <v>0</v>
      </c>
      <c r="N2012">
        <f>SUMIF(Erfassung3!BD:BD,L2012,Erfassung3!BG:BG)</f>
        <v>0</v>
      </c>
      <c r="O2012">
        <f t="shared" si="79"/>
        <v>0</v>
      </c>
      <c r="P2012">
        <f t="shared" si="78"/>
        <v>1</v>
      </c>
    </row>
    <row r="2013" spans="12:16" x14ac:dyDescent="0.25">
      <c r="L2013" s="264">
        <f>Member!A2013</f>
        <v>0</v>
      </c>
      <c r="M2013">
        <f>SUMIF(Erfassung3!BD:BD,L2013,Erfassung3!BW:BW)</f>
        <v>0</v>
      </c>
      <c r="N2013">
        <f>SUMIF(Erfassung3!BD:BD,L2013,Erfassung3!BG:BG)</f>
        <v>0</v>
      </c>
      <c r="O2013">
        <f t="shared" si="79"/>
        <v>0</v>
      </c>
      <c r="P2013">
        <f t="shared" si="78"/>
        <v>1</v>
      </c>
    </row>
    <row r="2014" spans="12:16" x14ac:dyDescent="0.25">
      <c r="L2014" s="264">
        <f>Member!A2014</f>
        <v>0</v>
      </c>
      <c r="M2014">
        <f>SUMIF(Erfassung3!BD:BD,L2014,Erfassung3!BW:BW)</f>
        <v>0</v>
      </c>
      <c r="N2014">
        <f>SUMIF(Erfassung3!BD:BD,L2014,Erfassung3!BG:BG)</f>
        <v>0</v>
      </c>
      <c r="O2014">
        <f t="shared" si="79"/>
        <v>0</v>
      </c>
      <c r="P2014">
        <f t="shared" si="78"/>
        <v>1</v>
      </c>
    </row>
    <row r="2015" spans="12:16" x14ac:dyDescent="0.25">
      <c r="L2015" s="264">
        <f>Member!A2015</f>
        <v>0</v>
      </c>
      <c r="M2015">
        <f>SUMIF(Erfassung3!BD:BD,L2015,Erfassung3!BW:BW)</f>
        <v>0</v>
      </c>
      <c r="N2015">
        <f>SUMIF(Erfassung3!BD:BD,L2015,Erfassung3!BG:BG)</f>
        <v>0</v>
      </c>
      <c r="O2015">
        <f t="shared" si="79"/>
        <v>0</v>
      </c>
      <c r="P2015">
        <f t="shared" si="78"/>
        <v>1</v>
      </c>
    </row>
    <row r="2016" spans="12:16" x14ac:dyDescent="0.25">
      <c r="L2016" s="264">
        <f>Member!A2016</f>
        <v>0</v>
      </c>
      <c r="M2016">
        <f>SUMIF(Erfassung3!BD:BD,L2016,Erfassung3!BW:BW)</f>
        <v>0</v>
      </c>
      <c r="N2016">
        <f>SUMIF(Erfassung3!BD:BD,L2016,Erfassung3!BG:BG)</f>
        <v>0</v>
      </c>
      <c r="O2016">
        <f t="shared" si="79"/>
        <v>0</v>
      </c>
      <c r="P2016">
        <f t="shared" si="78"/>
        <v>1</v>
      </c>
    </row>
    <row r="2017" spans="12:16" x14ac:dyDescent="0.25">
      <c r="L2017" s="264">
        <f>Member!A2017</f>
        <v>0</v>
      </c>
      <c r="M2017">
        <f>SUMIF(Erfassung3!BD:BD,L2017,Erfassung3!BW:BW)</f>
        <v>0</v>
      </c>
      <c r="N2017">
        <f>SUMIF(Erfassung3!BD:BD,L2017,Erfassung3!BG:BG)</f>
        <v>0</v>
      </c>
      <c r="O2017">
        <f t="shared" si="79"/>
        <v>0</v>
      </c>
      <c r="P2017">
        <f t="shared" si="78"/>
        <v>1</v>
      </c>
    </row>
    <row r="2018" spans="12:16" x14ac:dyDescent="0.25">
      <c r="L2018" s="264">
        <f>Member!A2018</f>
        <v>0</v>
      </c>
      <c r="M2018">
        <f>SUMIF(Erfassung3!BD:BD,L2018,Erfassung3!BW:BW)</f>
        <v>0</v>
      </c>
      <c r="N2018">
        <f>SUMIF(Erfassung3!BD:BD,L2018,Erfassung3!BG:BG)</f>
        <v>0</v>
      </c>
      <c r="O2018">
        <f t="shared" si="79"/>
        <v>0</v>
      </c>
      <c r="P2018">
        <f t="shared" si="78"/>
        <v>1</v>
      </c>
    </row>
    <row r="2019" spans="12:16" x14ac:dyDescent="0.25">
      <c r="L2019" s="264">
        <f>Member!A2019</f>
        <v>0</v>
      </c>
      <c r="M2019">
        <f>SUMIF(Erfassung3!BD:BD,L2019,Erfassung3!BW:BW)</f>
        <v>0</v>
      </c>
      <c r="N2019">
        <f>SUMIF(Erfassung3!BD:BD,L2019,Erfassung3!BG:BG)</f>
        <v>0</v>
      </c>
      <c r="O2019">
        <f t="shared" si="79"/>
        <v>0</v>
      </c>
      <c r="P2019">
        <f t="shared" si="78"/>
        <v>1</v>
      </c>
    </row>
    <row r="2020" spans="12:16" x14ac:dyDescent="0.25">
      <c r="L2020" s="264">
        <f>Member!A2020</f>
        <v>0</v>
      </c>
      <c r="M2020">
        <f>SUMIF(Erfassung3!BD:BD,L2020,Erfassung3!BW:BW)</f>
        <v>0</v>
      </c>
      <c r="N2020">
        <f>SUMIF(Erfassung3!BD:BD,L2020,Erfassung3!BG:BG)</f>
        <v>0</v>
      </c>
      <c r="O2020">
        <f t="shared" si="79"/>
        <v>0</v>
      </c>
      <c r="P2020">
        <f t="shared" si="78"/>
        <v>1</v>
      </c>
    </row>
    <row r="2021" spans="12:16" x14ac:dyDescent="0.25">
      <c r="L2021" s="264">
        <f>Member!A2021</f>
        <v>0</v>
      </c>
      <c r="M2021">
        <f>SUMIF(Erfassung3!BD:BD,L2021,Erfassung3!BW:BW)</f>
        <v>0</v>
      </c>
      <c r="N2021">
        <f>SUMIF(Erfassung3!BD:BD,L2021,Erfassung3!BG:BG)</f>
        <v>0</v>
      </c>
      <c r="O2021">
        <f t="shared" si="79"/>
        <v>0</v>
      </c>
      <c r="P2021">
        <f t="shared" si="78"/>
        <v>1</v>
      </c>
    </row>
    <row r="2022" spans="12:16" x14ac:dyDescent="0.25">
      <c r="L2022" s="264">
        <f>Member!A2022</f>
        <v>0</v>
      </c>
      <c r="M2022">
        <f>SUMIF(Erfassung3!BD:BD,L2022,Erfassung3!BW:BW)</f>
        <v>0</v>
      </c>
      <c r="N2022">
        <f>SUMIF(Erfassung3!BD:BD,L2022,Erfassung3!BG:BG)</f>
        <v>0</v>
      </c>
      <c r="O2022">
        <f t="shared" si="79"/>
        <v>0</v>
      </c>
      <c r="P2022">
        <f t="shared" si="78"/>
        <v>1</v>
      </c>
    </row>
    <row r="2023" spans="12:16" x14ac:dyDescent="0.25">
      <c r="L2023" s="264">
        <f>Member!A2023</f>
        <v>0</v>
      </c>
      <c r="M2023">
        <f>SUMIF(Erfassung3!BD:BD,L2023,Erfassung3!BW:BW)</f>
        <v>0</v>
      </c>
      <c r="N2023">
        <f>SUMIF(Erfassung3!BD:BD,L2023,Erfassung3!BG:BG)</f>
        <v>0</v>
      </c>
      <c r="O2023">
        <f t="shared" si="79"/>
        <v>0</v>
      </c>
      <c r="P2023">
        <f t="shared" si="78"/>
        <v>1</v>
      </c>
    </row>
    <row r="2024" spans="12:16" x14ac:dyDescent="0.25">
      <c r="L2024" s="264">
        <f>Member!A2024</f>
        <v>0</v>
      </c>
      <c r="M2024">
        <f>SUMIF(Erfassung3!BD:BD,L2024,Erfassung3!BW:BW)</f>
        <v>0</v>
      </c>
      <c r="N2024">
        <f>SUMIF(Erfassung3!BD:BD,L2024,Erfassung3!BG:BG)</f>
        <v>0</v>
      </c>
      <c r="O2024">
        <f t="shared" si="79"/>
        <v>0</v>
      </c>
      <c r="P2024">
        <f t="shared" si="78"/>
        <v>1</v>
      </c>
    </row>
    <row r="2025" spans="12:16" x14ac:dyDescent="0.25">
      <c r="L2025" s="264">
        <f>Member!A2025</f>
        <v>0</v>
      </c>
      <c r="M2025">
        <f>SUMIF(Erfassung3!BD:BD,L2025,Erfassung3!BW:BW)</f>
        <v>0</v>
      </c>
      <c r="N2025">
        <f>SUMIF(Erfassung3!BD:BD,L2025,Erfassung3!BG:BG)</f>
        <v>0</v>
      </c>
      <c r="O2025">
        <f t="shared" si="79"/>
        <v>0</v>
      </c>
      <c r="P2025">
        <f t="shared" si="78"/>
        <v>1</v>
      </c>
    </row>
    <row r="2026" spans="12:16" x14ac:dyDescent="0.25">
      <c r="L2026" s="264">
        <f>Member!A2026</f>
        <v>0</v>
      </c>
      <c r="M2026">
        <f>SUMIF(Erfassung3!BD:BD,L2026,Erfassung3!BW:BW)</f>
        <v>0</v>
      </c>
      <c r="N2026">
        <f>SUMIF(Erfassung3!BD:BD,L2026,Erfassung3!BG:BG)</f>
        <v>0</v>
      </c>
      <c r="O2026">
        <f t="shared" si="79"/>
        <v>0</v>
      </c>
      <c r="P2026">
        <f t="shared" si="78"/>
        <v>1</v>
      </c>
    </row>
    <row r="2027" spans="12:16" x14ac:dyDescent="0.25">
      <c r="L2027" s="264">
        <f>Member!A2027</f>
        <v>0</v>
      </c>
      <c r="M2027">
        <f>SUMIF(Erfassung3!BD:BD,L2027,Erfassung3!BW:BW)</f>
        <v>0</v>
      </c>
      <c r="N2027">
        <f>SUMIF(Erfassung3!BD:BD,L2027,Erfassung3!BG:BG)</f>
        <v>0</v>
      </c>
      <c r="O2027">
        <f t="shared" si="79"/>
        <v>0</v>
      </c>
      <c r="P2027">
        <f t="shared" si="78"/>
        <v>1</v>
      </c>
    </row>
    <row r="2028" spans="12:16" x14ac:dyDescent="0.25">
      <c r="L2028" s="264">
        <f>Member!A2028</f>
        <v>0</v>
      </c>
      <c r="M2028">
        <f>SUMIF(Erfassung3!BD:BD,L2028,Erfassung3!BW:BW)</f>
        <v>0</v>
      </c>
      <c r="N2028">
        <f>SUMIF(Erfassung3!BD:BD,L2028,Erfassung3!BG:BG)</f>
        <v>0</v>
      </c>
      <c r="O2028">
        <f t="shared" si="79"/>
        <v>0</v>
      </c>
      <c r="P2028">
        <f t="shared" si="78"/>
        <v>1</v>
      </c>
    </row>
    <row r="2029" spans="12:16" x14ac:dyDescent="0.25">
      <c r="L2029" s="264">
        <f>Member!A2029</f>
        <v>0</v>
      </c>
      <c r="M2029">
        <f>SUMIF(Erfassung3!BD:BD,L2029,Erfassung3!BW:BW)</f>
        <v>0</v>
      </c>
      <c r="N2029">
        <f>SUMIF(Erfassung3!BD:BD,L2029,Erfassung3!BG:BG)</f>
        <v>0</v>
      </c>
      <c r="O2029">
        <f t="shared" si="79"/>
        <v>0</v>
      </c>
      <c r="P2029">
        <f t="shared" si="78"/>
        <v>1</v>
      </c>
    </row>
    <row r="2030" spans="12:16" x14ac:dyDescent="0.25">
      <c r="L2030" s="264">
        <f>Member!A2030</f>
        <v>0</v>
      </c>
      <c r="M2030">
        <f>SUMIF(Erfassung3!BD:BD,L2030,Erfassung3!BW:BW)</f>
        <v>0</v>
      </c>
      <c r="N2030">
        <f>SUMIF(Erfassung3!BD:BD,L2030,Erfassung3!BG:BG)</f>
        <v>0</v>
      </c>
      <c r="O2030">
        <f t="shared" si="79"/>
        <v>0</v>
      </c>
      <c r="P2030">
        <f t="shared" si="78"/>
        <v>1</v>
      </c>
    </row>
    <row r="2031" spans="12:16" x14ac:dyDescent="0.25">
      <c r="L2031" s="264">
        <f>Member!A2031</f>
        <v>0</v>
      </c>
      <c r="M2031">
        <f>SUMIF(Erfassung3!BD:BD,L2031,Erfassung3!BW:BW)</f>
        <v>0</v>
      </c>
      <c r="N2031">
        <f>SUMIF(Erfassung3!BD:BD,L2031,Erfassung3!BG:BG)</f>
        <v>0</v>
      </c>
      <c r="O2031">
        <f t="shared" si="79"/>
        <v>0</v>
      </c>
      <c r="P2031">
        <f t="shared" si="78"/>
        <v>1</v>
      </c>
    </row>
    <row r="2032" spans="12:16" x14ac:dyDescent="0.25">
      <c r="L2032" s="264">
        <f>Member!A2032</f>
        <v>0</v>
      </c>
      <c r="M2032">
        <f>SUMIF(Erfassung3!BD:BD,L2032,Erfassung3!BW:BW)</f>
        <v>0</v>
      </c>
      <c r="N2032">
        <f>SUMIF(Erfassung3!BD:BD,L2032,Erfassung3!BG:BG)</f>
        <v>0</v>
      </c>
      <c r="O2032">
        <f t="shared" si="79"/>
        <v>0</v>
      </c>
      <c r="P2032">
        <f t="shared" si="78"/>
        <v>1</v>
      </c>
    </row>
    <row r="2033" spans="12:16" x14ac:dyDescent="0.25">
      <c r="L2033" s="264">
        <f>Member!A2033</f>
        <v>0</v>
      </c>
      <c r="M2033">
        <f>SUMIF(Erfassung3!BD:BD,L2033,Erfassung3!BW:BW)</f>
        <v>0</v>
      </c>
      <c r="N2033">
        <f>SUMIF(Erfassung3!BD:BD,L2033,Erfassung3!BG:BG)</f>
        <v>0</v>
      </c>
      <c r="O2033">
        <f t="shared" si="79"/>
        <v>0</v>
      </c>
      <c r="P2033">
        <f t="shared" si="78"/>
        <v>1</v>
      </c>
    </row>
    <row r="2034" spans="12:16" x14ac:dyDescent="0.25">
      <c r="L2034" s="264">
        <f>Member!A2034</f>
        <v>0</v>
      </c>
      <c r="M2034">
        <f>SUMIF(Erfassung3!BD:BD,L2034,Erfassung3!BW:BW)</f>
        <v>0</v>
      </c>
      <c r="N2034">
        <f>SUMIF(Erfassung3!BD:BD,L2034,Erfassung3!BG:BG)</f>
        <v>0</v>
      </c>
      <c r="O2034">
        <f t="shared" si="79"/>
        <v>0</v>
      </c>
      <c r="P2034">
        <f t="shared" si="78"/>
        <v>1</v>
      </c>
    </row>
    <row r="2035" spans="12:16" x14ac:dyDescent="0.25">
      <c r="L2035" s="264">
        <f>Member!A2035</f>
        <v>0</v>
      </c>
      <c r="M2035">
        <f>SUMIF(Erfassung3!BD:BD,L2035,Erfassung3!BW:BW)</f>
        <v>0</v>
      </c>
      <c r="N2035">
        <f>SUMIF(Erfassung3!BD:BD,L2035,Erfassung3!BG:BG)</f>
        <v>0</v>
      </c>
      <c r="O2035">
        <f t="shared" si="79"/>
        <v>0</v>
      </c>
      <c r="P2035">
        <f t="shared" si="78"/>
        <v>1</v>
      </c>
    </row>
    <row r="2036" spans="12:16" x14ac:dyDescent="0.25">
      <c r="L2036" s="264">
        <f>Member!A2036</f>
        <v>0</v>
      </c>
      <c r="M2036">
        <f>SUMIF(Erfassung3!BD:BD,L2036,Erfassung3!BW:BW)</f>
        <v>0</v>
      </c>
      <c r="N2036">
        <f>SUMIF(Erfassung3!BD:BD,L2036,Erfassung3!BG:BG)</f>
        <v>0</v>
      </c>
      <c r="O2036">
        <f t="shared" si="79"/>
        <v>0</v>
      </c>
      <c r="P2036">
        <f t="shared" si="78"/>
        <v>1</v>
      </c>
    </row>
    <row r="2037" spans="12:16" x14ac:dyDescent="0.25">
      <c r="L2037" s="264">
        <f>Member!A2037</f>
        <v>0</v>
      </c>
      <c r="M2037">
        <f>SUMIF(Erfassung3!BD:BD,L2037,Erfassung3!BW:BW)</f>
        <v>0</v>
      </c>
      <c r="N2037">
        <f>SUMIF(Erfassung3!BD:BD,L2037,Erfassung3!BG:BG)</f>
        <v>0</v>
      </c>
      <c r="O2037">
        <f t="shared" si="79"/>
        <v>0</v>
      </c>
      <c r="P2037">
        <f t="shared" si="78"/>
        <v>1</v>
      </c>
    </row>
    <row r="2038" spans="12:16" x14ac:dyDescent="0.25">
      <c r="L2038" s="264">
        <f>Member!A2038</f>
        <v>0</v>
      </c>
      <c r="M2038">
        <f>SUMIF(Erfassung3!BD:BD,L2038,Erfassung3!BW:BW)</f>
        <v>0</v>
      </c>
      <c r="N2038">
        <f>SUMIF(Erfassung3!BD:BD,L2038,Erfassung3!BG:BG)</f>
        <v>0</v>
      </c>
      <c r="O2038">
        <f t="shared" si="79"/>
        <v>0</v>
      </c>
      <c r="P2038">
        <f t="shared" si="78"/>
        <v>1</v>
      </c>
    </row>
    <row r="2039" spans="12:16" x14ac:dyDescent="0.25">
      <c r="L2039" s="264">
        <f>Member!A2039</f>
        <v>0</v>
      </c>
      <c r="M2039">
        <f>SUMIF(Erfassung3!BD:BD,L2039,Erfassung3!BW:BW)</f>
        <v>0</v>
      </c>
      <c r="N2039">
        <f>SUMIF(Erfassung3!BD:BD,L2039,Erfassung3!BG:BG)</f>
        <v>0</v>
      </c>
      <c r="O2039">
        <f t="shared" si="79"/>
        <v>0</v>
      </c>
      <c r="P2039">
        <f t="shared" si="78"/>
        <v>1</v>
      </c>
    </row>
    <row r="2040" spans="12:16" x14ac:dyDescent="0.25">
      <c r="L2040" s="264">
        <f>Member!A2040</f>
        <v>0</v>
      </c>
      <c r="M2040">
        <f>SUMIF(Erfassung3!BD:BD,L2040,Erfassung3!BW:BW)</f>
        <v>0</v>
      </c>
      <c r="N2040">
        <f>SUMIF(Erfassung3!BD:BD,L2040,Erfassung3!BG:BG)</f>
        <v>0</v>
      </c>
      <c r="O2040">
        <f t="shared" si="79"/>
        <v>0</v>
      </c>
      <c r="P2040">
        <f t="shared" si="78"/>
        <v>1</v>
      </c>
    </row>
    <row r="2041" spans="12:16" x14ac:dyDescent="0.25">
      <c r="L2041" s="264">
        <f>Member!A2041</f>
        <v>0</v>
      </c>
      <c r="M2041">
        <f>SUMIF(Erfassung3!BD:BD,L2041,Erfassung3!BW:BW)</f>
        <v>0</v>
      </c>
      <c r="N2041">
        <f>SUMIF(Erfassung3!BD:BD,L2041,Erfassung3!BG:BG)</f>
        <v>0</v>
      </c>
      <c r="O2041">
        <f t="shared" si="79"/>
        <v>0</v>
      </c>
      <c r="P2041">
        <f t="shared" si="78"/>
        <v>1</v>
      </c>
    </row>
    <row r="2042" spans="12:16" x14ac:dyDescent="0.25">
      <c r="L2042" s="264">
        <f>Member!A2042</f>
        <v>0</v>
      </c>
      <c r="M2042">
        <f>SUMIF(Erfassung3!BD:BD,L2042,Erfassung3!BW:BW)</f>
        <v>0</v>
      </c>
      <c r="N2042">
        <f>SUMIF(Erfassung3!BD:BD,L2042,Erfassung3!BG:BG)</f>
        <v>0</v>
      </c>
      <c r="O2042">
        <f t="shared" si="79"/>
        <v>0</v>
      </c>
      <c r="P2042">
        <f t="shared" si="78"/>
        <v>1</v>
      </c>
    </row>
    <row r="2043" spans="12:16" x14ac:dyDescent="0.25">
      <c r="L2043" s="264">
        <f>Member!A2043</f>
        <v>0</v>
      </c>
      <c r="M2043">
        <f>SUMIF(Erfassung3!BD:BD,L2043,Erfassung3!BW:BW)</f>
        <v>0</v>
      </c>
      <c r="N2043">
        <f>SUMIF(Erfassung3!BD:BD,L2043,Erfassung3!BG:BG)</f>
        <v>0</v>
      </c>
      <c r="O2043">
        <f t="shared" si="79"/>
        <v>0</v>
      </c>
      <c r="P2043">
        <f t="shared" si="78"/>
        <v>1</v>
      </c>
    </row>
    <row r="2044" spans="12:16" x14ac:dyDescent="0.25">
      <c r="L2044" s="264">
        <f>Member!A2044</f>
        <v>0</v>
      </c>
      <c r="M2044">
        <f>SUMIF(Erfassung3!BD:BD,L2044,Erfassung3!BW:BW)</f>
        <v>0</v>
      </c>
      <c r="N2044">
        <f>SUMIF(Erfassung3!BD:BD,L2044,Erfassung3!BG:BG)</f>
        <v>0</v>
      </c>
      <c r="O2044">
        <f t="shared" si="79"/>
        <v>0</v>
      </c>
      <c r="P2044">
        <f t="shared" si="78"/>
        <v>1</v>
      </c>
    </row>
    <row r="2045" spans="12:16" x14ac:dyDescent="0.25">
      <c r="L2045" s="264">
        <f>Member!A2045</f>
        <v>0</v>
      </c>
      <c r="M2045">
        <f>SUMIF(Erfassung3!BD:BD,L2045,Erfassung3!BW:BW)</f>
        <v>0</v>
      </c>
      <c r="N2045">
        <f>SUMIF(Erfassung3!BD:BD,L2045,Erfassung3!BG:BG)</f>
        <v>0</v>
      </c>
      <c r="O2045">
        <f t="shared" si="79"/>
        <v>0</v>
      </c>
      <c r="P2045">
        <f t="shared" si="78"/>
        <v>1</v>
      </c>
    </row>
    <row r="2046" spans="12:16" x14ac:dyDescent="0.25">
      <c r="L2046" s="264">
        <f>Member!A2046</f>
        <v>0</v>
      </c>
      <c r="M2046">
        <f>SUMIF(Erfassung3!BD:BD,L2046,Erfassung3!BW:BW)</f>
        <v>0</v>
      </c>
      <c r="N2046">
        <f>SUMIF(Erfassung3!BD:BD,L2046,Erfassung3!BG:BG)</f>
        <v>0</v>
      </c>
      <c r="O2046">
        <f t="shared" si="79"/>
        <v>0</v>
      </c>
      <c r="P2046">
        <f t="shared" si="78"/>
        <v>1</v>
      </c>
    </row>
    <row r="2047" spans="12:16" x14ac:dyDescent="0.25">
      <c r="L2047" s="264">
        <f>Member!A2047</f>
        <v>0</v>
      </c>
      <c r="M2047">
        <f>SUMIF(Erfassung3!BD:BD,L2047,Erfassung3!BW:BW)</f>
        <v>0</v>
      </c>
      <c r="N2047">
        <f>SUMIF(Erfassung3!BD:BD,L2047,Erfassung3!BG:BG)</f>
        <v>0</v>
      </c>
      <c r="O2047">
        <f t="shared" si="79"/>
        <v>0</v>
      </c>
      <c r="P2047">
        <f t="shared" si="78"/>
        <v>1</v>
      </c>
    </row>
    <row r="2048" spans="12:16" x14ac:dyDescent="0.25">
      <c r="L2048" s="264">
        <f>Member!A2048</f>
        <v>0</v>
      </c>
      <c r="M2048">
        <f>SUMIF(Erfassung3!BD:BD,L2048,Erfassung3!BW:BW)</f>
        <v>0</v>
      </c>
      <c r="N2048">
        <f>SUMIF(Erfassung3!BD:BD,L2048,Erfassung3!BG:BG)</f>
        <v>0</v>
      </c>
      <c r="O2048">
        <f t="shared" si="79"/>
        <v>0</v>
      </c>
      <c r="P2048">
        <f t="shared" si="78"/>
        <v>1</v>
      </c>
    </row>
    <row r="2049" spans="12:16" x14ac:dyDescent="0.25">
      <c r="L2049" s="264">
        <f>Member!A2049</f>
        <v>0</v>
      </c>
      <c r="M2049">
        <f>SUMIF(Erfassung3!BD:BD,L2049,Erfassung3!BW:BW)</f>
        <v>0</v>
      </c>
      <c r="N2049">
        <f>SUMIF(Erfassung3!BD:BD,L2049,Erfassung3!BG:BG)</f>
        <v>0</v>
      </c>
      <c r="O2049">
        <f t="shared" si="79"/>
        <v>0</v>
      </c>
      <c r="P2049">
        <f t="shared" si="78"/>
        <v>1</v>
      </c>
    </row>
    <row r="2050" spans="12:16" x14ac:dyDescent="0.25">
      <c r="L2050" s="264">
        <f>Member!A2050</f>
        <v>0</v>
      </c>
      <c r="M2050">
        <f>SUMIF(Erfassung3!BD:BD,L2050,Erfassung3!BW:BW)</f>
        <v>0</v>
      </c>
      <c r="N2050">
        <f>SUMIF(Erfassung3!BD:BD,L2050,Erfassung3!BG:BG)</f>
        <v>0</v>
      </c>
      <c r="O2050">
        <f t="shared" si="79"/>
        <v>0</v>
      </c>
      <c r="P2050">
        <f t="shared" ref="P2050:P2113" si="80">RANK(O2050,O:O)</f>
        <v>1</v>
      </c>
    </row>
    <row r="2051" spans="12:16" x14ac:dyDescent="0.25">
      <c r="L2051" s="264">
        <f>Member!A2051</f>
        <v>0</v>
      </c>
      <c r="M2051">
        <f>SUMIF(Erfassung3!BD:BD,L2051,Erfassung3!BW:BW)</f>
        <v>0</v>
      </c>
      <c r="N2051">
        <f>SUMIF(Erfassung3!BD:BD,L2051,Erfassung3!BG:BG)</f>
        <v>0</v>
      </c>
      <c r="O2051">
        <f t="shared" ref="O2051:O2114" si="81">IF(N2051=0,0,M2051/N2051-ROW()/1000000000)</f>
        <v>0</v>
      </c>
      <c r="P2051">
        <f t="shared" si="80"/>
        <v>1</v>
      </c>
    </row>
    <row r="2052" spans="12:16" x14ac:dyDescent="0.25">
      <c r="L2052" s="264">
        <f>Member!A2052</f>
        <v>0</v>
      </c>
      <c r="M2052">
        <f>SUMIF(Erfassung3!BD:BD,L2052,Erfassung3!BW:BW)</f>
        <v>0</v>
      </c>
      <c r="N2052">
        <f>SUMIF(Erfassung3!BD:BD,L2052,Erfassung3!BG:BG)</f>
        <v>0</v>
      </c>
      <c r="O2052">
        <f t="shared" si="81"/>
        <v>0</v>
      </c>
      <c r="P2052">
        <f t="shared" si="80"/>
        <v>1</v>
      </c>
    </row>
    <row r="2053" spans="12:16" x14ac:dyDescent="0.25">
      <c r="L2053" s="264">
        <f>Member!A2053</f>
        <v>0</v>
      </c>
      <c r="M2053">
        <f>SUMIF(Erfassung3!BD:BD,L2053,Erfassung3!BW:BW)</f>
        <v>0</v>
      </c>
      <c r="N2053">
        <f>SUMIF(Erfassung3!BD:BD,L2053,Erfassung3!BG:BG)</f>
        <v>0</v>
      </c>
      <c r="O2053">
        <f t="shared" si="81"/>
        <v>0</v>
      </c>
      <c r="P2053">
        <f t="shared" si="80"/>
        <v>1</v>
      </c>
    </row>
    <row r="2054" spans="12:16" x14ac:dyDescent="0.25">
      <c r="L2054" s="264">
        <f>Member!A2054</f>
        <v>0</v>
      </c>
      <c r="M2054">
        <f>SUMIF(Erfassung3!BD:BD,L2054,Erfassung3!BW:BW)</f>
        <v>0</v>
      </c>
      <c r="N2054">
        <f>SUMIF(Erfassung3!BD:BD,L2054,Erfassung3!BG:BG)</f>
        <v>0</v>
      </c>
      <c r="O2054">
        <f t="shared" si="81"/>
        <v>0</v>
      </c>
      <c r="P2054">
        <f t="shared" si="80"/>
        <v>1</v>
      </c>
    </row>
    <row r="2055" spans="12:16" x14ac:dyDescent="0.25">
      <c r="L2055" s="264">
        <f>Member!A2055</f>
        <v>0</v>
      </c>
      <c r="M2055">
        <f>SUMIF(Erfassung3!BD:BD,L2055,Erfassung3!BW:BW)</f>
        <v>0</v>
      </c>
      <c r="N2055">
        <f>SUMIF(Erfassung3!BD:BD,L2055,Erfassung3!BG:BG)</f>
        <v>0</v>
      </c>
      <c r="O2055">
        <f t="shared" si="81"/>
        <v>0</v>
      </c>
      <c r="P2055">
        <f t="shared" si="80"/>
        <v>1</v>
      </c>
    </row>
    <row r="2056" spans="12:16" x14ac:dyDescent="0.25">
      <c r="L2056" s="264">
        <f>Member!A2056</f>
        <v>0</v>
      </c>
      <c r="M2056">
        <f>SUMIF(Erfassung3!BD:BD,L2056,Erfassung3!BW:BW)</f>
        <v>0</v>
      </c>
      <c r="N2056">
        <f>SUMIF(Erfassung3!BD:BD,L2056,Erfassung3!BG:BG)</f>
        <v>0</v>
      </c>
      <c r="O2056">
        <f t="shared" si="81"/>
        <v>0</v>
      </c>
      <c r="P2056">
        <f t="shared" si="80"/>
        <v>1</v>
      </c>
    </row>
    <row r="2057" spans="12:16" x14ac:dyDescent="0.25">
      <c r="L2057" s="264">
        <f>Member!A2057</f>
        <v>0</v>
      </c>
      <c r="M2057">
        <f>SUMIF(Erfassung3!BD:BD,L2057,Erfassung3!BW:BW)</f>
        <v>0</v>
      </c>
      <c r="N2057">
        <f>SUMIF(Erfassung3!BD:BD,L2057,Erfassung3!BG:BG)</f>
        <v>0</v>
      </c>
      <c r="O2057">
        <f t="shared" si="81"/>
        <v>0</v>
      </c>
      <c r="P2057">
        <f t="shared" si="80"/>
        <v>1</v>
      </c>
    </row>
    <row r="2058" spans="12:16" x14ac:dyDescent="0.25">
      <c r="L2058" s="264">
        <f>Member!A2058</f>
        <v>0</v>
      </c>
      <c r="M2058">
        <f>SUMIF(Erfassung3!BD:BD,L2058,Erfassung3!BW:BW)</f>
        <v>0</v>
      </c>
      <c r="N2058">
        <f>SUMIF(Erfassung3!BD:BD,L2058,Erfassung3!BG:BG)</f>
        <v>0</v>
      </c>
      <c r="O2058">
        <f t="shared" si="81"/>
        <v>0</v>
      </c>
      <c r="P2058">
        <f t="shared" si="80"/>
        <v>1</v>
      </c>
    </row>
    <row r="2059" spans="12:16" x14ac:dyDescent="0.25">
      <c r="L2059" s="264">
        <f>Member!A2059</f>
        <v>0</v>
      </c>
      <c r="M2059">
        <f>SUMIF(Erfassung3!BD:BD,L2059,Erfassung3!BW:BW)</f>
        <v>0</v>
      </c>
      <c r="N2059">
        <f>SUMIF(Erfassung3!BD:BD,L2059,Erfassung3!BG:BG)</f>
        <v>0</v>
      </c>
      <c r="O2059">
        <f t="shared" si="81"/>
        <v>0</v>
      </c>
      <c r="P2059">
        <f t="shared" si="80"/>
        <v>1</v>
      </c>
    </row>
    <row r="2060" spans="12:16" x14ac:dyDescent="0.25">
      <c r="L2060" s="264">
        <f>Member!A2060</f>
        <v>0</v>
      </c>
      <c r="M2060">
        <f>SUMIF(Erfassung3!BD:BD,L2060,Erfassung3!BW:BW)</f>
        <v>0</v>
      </c>
      <c r="N2060">
        <f>SUMIF(Erfassung3!BD:BD,L2060,Erfassung3!BG:BG)</f>
        <v>0</v>
      </c>
      <c r="O2060">
        <f t="shared" si="81"/>
        <v>0</v>
      </c>
      <c r="P2060">
        <f t="shared" si="80"/>
        <v>1</v>
      </c>
    </row>
    <row r="2061" spans="12:16" x14ac:dyDescent="0.25">
      <c r="L2061" s="264">
        <f>Member!A2061</f>
        <v>0</v>
      </c>
      <c r="M2061">
        <f>SUMIF(Erfassung3!BD:BD,L2061,Erfassung3!BW:BW)</f>
        <v>0</v>
      </c>
      <c r="N2061">
        <f>SUMIF(Erfassung3!BD:BD,L2061,Erfassung3!BG:BG)</f>
        <v>0</v>
      </c>
      <c r="O2061">
        <f t="shared" si="81"/>
        <v>0</v>
      </c>
      <c r="P2061">
        <f t="shared" si="80"/>
        <v>1</v>
      </c>
    </row>
    <row r="2062" spans="12:16" x14ac:dyDescent="0.25">
      <c r="L2062" s="264">
        <f>Member!A2062</f>
        <v>0</v>
      </c>
      <c r="M2062">
        <f>SUMIF(Erfassung3!BD:BD,L2062,Erfassung3!BW:BW)</f>
        <v>0</v>
      </c>
      <c r="N2062">
        <f>SUMIF(Erfassung3!BD:BD,L2062,Erfassung3!BG:BG)</f>
        <v>0</v>
      </c>
      <c r="O2062">
        <f t="shared" si="81"/>
        <v>0</v>
      </c>
      <c r="P2062">
        <f t="shared" si="80"/>
        <v>1</v>
      </c>
    </row>
    <row r="2063" spans="12:16" x14ac:dyDescent="0.25">
      <c r="L2063" s="264">
        <f>Member!A2063</f>
        <v>0</v>
      </c>
      <c r="M2063">
        <f>SUMIF(Erfassung3!BD:BD,L2063,Erfassung3!BW:BW)</f>
        <v>0</v>
      </c>
      <c r="N2063">
        <f>SUMIF(Erfassung3!BD:BD,L2063,Erfassung3!BG:BG)</f>
        <v>0</v>
      </c>
      <c r="O2063">
        <f t="shared" si="81"/>
        <v>0</v>
      </c>
      <c r="P2063">
        <f t="shared" si="80"/>
        <v>1</v>
      </c>
    </row>
    <row r="2064" spans="12:16" x14ac:dyDescent="0.25">
      <c r="L2064" s="264">
        <f>Member!A2064</f>
        <v>0</v>
      </c>
      <c r="M2064">
        <f>SUMIF(Erfassung3!BD:BD,L2064,Erfassung3!BW:BW)</f>
        <v>0</v>
      </c>
      <c r="N2064">
        <f>SUMIF(Erfassung3!BD:BD,L2064,Erfassung3!BG:BG)</f>
        <v>0</v>
      </c>
      <c r="O2064">
        <f t="shared" si="81"/>
        <v>0</v>
      </c>
      <c r="P2064">
        <f t="shared" si="80"/>
        <v>1</v>
      </c>
    </row>
    <row r="2065" spans="12:16" x14ac:dyDescent="0.25">
      <c r="L2065" s="264">
        <f>Member!A2065</f>
        <v>0</v>
      </c>
      <c r="M2065">
        <f>SUMIF(Erfassung3!BD:BD,L2065,Erfassung3!BW:BW)</f>
        <v>0</v>
      </c>
      <c r="N2065">
        <f>SUMIF(Erfassung3!BD:BD,L2065,Erfassung3!BG:BG)</f>
        <v>0</v>
      </c>
      <c r="O2065">
        <f t="shared" si="81"/>
        <v>0</v>
      </c>
      <c r="P2065">
        <f t="shared" si="80"/>
        <v>1</v>
      </c>
    </row>
    <row r="2066" spans="12:16" x14ac:dyDescent="0.25">
      <c r="L2066" s="264">
        <f>Member!A2066</f>
        <v>0</v>
      </c>
      <c r="M2066">
        <f>SUMIF(Erfassung3!BD:BD,L2066,Erfassung3!BW:BW)</f>
        <v>0</v>
      </c>
      <c r="N2066">
        <f>SUMIF(Erfassung3!BD:BD,L2066,Erfassung3!BG:BG)</f>
        <v>0</v>
      </c>
      <c r="O2066">
        <f t="shared" si="81"/>
        <v>0</v>
      </c>
      <c r="P2066">
        <f t="shared" si="80"/>
        <v>1</v>
      </c>
    </row>
    <row r="2067" spans="12:16" x14ac:dyDescent="0.25">
      <c r="L2067" s="264">
        <f>Member!A2067</f>
        <v>0</v>
      </c>
      <c r="M2067">
        <f>SUMIF(Erfassung3!BD:BD,L2067,Erfassung3!BW:BW)</f>
        <v>0</v>
      </c>
      <c r="N2067">
        <f>SUMIF(Erfassung3!BD:BD,L2067,Erfassung3!BG:BG)</f>
        <v>0</v>
      </c>
      <c r="O2067">
        <f t="shared" si="81"/>
        <v>0</v>
      </c>
      <c r="P2067">
        <f t="shared" si="80"/>
        <v>1</v>
      </c>
    </row>
    <row r="2068" spans="12:16" x14ac:dyDescent="0.25">
      <c r="L2068" s="264">
        <f>Member!A2068</f>
        <v>0</v>
      </c>
      <c r="M2068">
        <f>SUMIF(Erfassung3!BD:BD,L2068,Erfassung3!BW:BW)</f>
        <v>0</v>
      </c>
      <c r="N2068">
        <f>SUMIF(Erfassung3!BD:BD,L2068,Erfassung3!BG:BG)</f>
        <v>0</v>
      </c>
      <c r="O2068">
        <f t="shared" si="81"/>
        <v>0</v>
      </c>
      <c r="P2068">
        <f t="shared" si="80"/>
        <v>1</v>
      </c>
    </row>
    <row r="2069" spans="12:16" x14ac:dyDescent="0.25">
      <c r="L2069" s="264">
        <f>Member!A2069</f>
        <v>0</v>
      </c>
      <c r="M2069">
        <f>SUMIF(Erfassung3!BD:BD,L2069,Erfassung3!BW:BW)</f>
        <v>0</v>
      </c>
      <c r="N2069">
        <f>SUMIF(Erfassung3!BD:BD,L2069,Erfassung3!BG:BG)</f>
        <v>0</v>
      </c>
      <c r="O2069">
        <f t="shared" si="81"/>
        <v>0</v>
      </c>
      <c r="P2069">
        <f t="shared" si="80"/>
        <v>1</v>
      </c>
    </row>
    <row r="2070" spans="12:16" x14ac:dyDescent="0.25">
      <c r="L2070" s="264">
        <f>Member!A2070</f>
        <v>0</v>
      </c>
      <c r="M2070">
        <f>SUMIF(Erfassung3!BD:BD,L2070,Erfassung3!BW:BW)</f>
        <v>0</v>
      </c>
      <c r="N2070">
        <f>SUMIF(Erfassung3!BD:BD,L2070,Erfassung3!BG:BG)</f>
        <v>0</v>
      </c>
      <c r="O2070">
        <f t="shared" si="81"/>
        <v>0</v>
      </c>
      <c r="P2070">
        <f t="shared" si="80"/>
        <v>1</v>
      </c>
    </row>
    <row r="2071" spans="12:16" x14ac:dyDescent="0.25">
      <c r="L2071" s="264">
        <f>Member!A2071</f>
        <v>0</v>
      </c>
      <c r="M2071">
        <f>SUMIF(Erfassung3!BD:BD,L2071,Erfassung3!BW:BW)</f>
        <v>0</v>
      </c>
      <c r="N2071">
        <f>SUMIF(Erfassung3!BD:BD,L2071,Erfassung3!BG:BG)</f>
        <v>0</v>
      </c>
      <c r="O2071">
        <f t="shared" si="81"/>
        <v>0</v>
      </c>
      <c r="P2071">
        <f t="shared" si="80"/>
        <v>1</v>
      </c>
    </row>
    <row r="2072" spans="12:16" x14ac:dyDescent="0.25">
      <c r="L2072" s="264">
        <f>Member!A2072</f>
        <v>0</v>
      </c>
      <c r="M2072">
        <f>SUMIF(Erfassung3!BD:BD,L2072,Erfassung3!BW:BW)</f>
        <v>0</v>
      </c>
      <c r="N2072">
        <f>SUMIF(Erfassung3!BD:BD,L2072,Erfassung3!BG:BG)</f>
        <v>0</v>
      </c>
      <c r="O2072">
        <f t="shared" si="81"/>
        <v>0</v>
      </c>
      <c r="P2072">
        <f t="shared" si="80"/>
        <v>1</v>
      </c>
    </row>
    <row r="2073" spans="12:16" x14ac:dyDescent="0.25">
      <c r="L2073" s="264">
        <f>Member!A2073</f>
        <v>0</v>
      </c>
      <c r="M2073">
        <f>SUMIF(Erfassung3!BD:BD,L2073,Erfassung3!BW:BW)</f>
        <v>0</v>
      </c>
      <c r="N2073">
        <f>SUMIF(Erfassung3!BD:BD,L2073,Erfassung3!BG:BG)</f>
        <v>0</v>
      </c>
      <c r="O2073">
        <f t="shared" si="81"/>
        <v>0</v>
      </c>
      <c r="P2073">
        <f t="shared" si="80"/>
        <v>1</v>
      </c>
    </row>
    <row r="2074" spans="12:16" x14ac:dyDescent="0.25">
      <c r="L2074" s="264">
        <f>Member!A2074</f>
        <v>0</v>
      </c>
      <c r="M2074">
        <f>SUMIF(Erfassung3!BD:BD,L2074,Erfassung3!BW:BW)</f>
        <v>0</v>
      </c>
      <c r="N2074">
        <f>SUMIF(Erfassung3!BD:BD,L2074,Erfassung3!BG:BG)</f>
        <v>0</v>
      </c>
      <c r="O2074">
        <f t="shared" si="81"/>
        <v>0</v>
      </c>
      <c r="P2074">
        <f t="shared" si="80"/>
        <v>1</v>
      </c>
    </row>
    <row r="2075" spans="12:16" x14ac:dyDescent="0.25">
      <c r="L2075" s="264">
        <f>Member!A2075</f>
        <v>0</v>
      </c>
      <c r="M2075">
        <f>SUMIF(Erfassung3!BD:BD,L2075,Erfassung3!BW:BW)</f>
        <v>0</v>
      </c>
      <c r="N2075">
        <f>SUMIF(Erfassung3!BD:BD,L2075,Erfassung3!BG:BG)</f>
        <v>0</v>
      </c>
      <c r="O2075">
        <f t="shared" si="81"/>
        <v>0</v>
      </c>
      <c r="P2075">
        <f t="shared" si="80"/>
        <v>1</v>
      </c>
    </row>
    <row r="2076" spans="12:16" x14ac:dyDescent="0.25">
      <c r="L2076" s="264">
        <f>Member!A2076</f>
        <v>0</v>
      </c>
      <c r="M2076">
        <f>SUMIF(Erfassung3!BD:BD,L2076,Erfassung3!BW:BW)</f>
        <v>0</v>
      </c>
      <c r="N2076">
        <f>SUMIF(Erfassung3!BD:BD,L2076,Erfassung3!BG:BG)</f>
        <v>0</v>
      </c>
      <c r="O2076">
        <f t="shared" si="81"/>
        <v>0</v>
      </c>
      <c r="P2076">
        <f t="shared" si="80"/>
        <v>1</v>
      </c>
    </row>
    <row r="2077" spans="12:16" x14ac:dyDescent="0.25">
      <c r="L2077" s="264">
        <f>Member!A2077</f>
        <v>0</v>
      </c>
      <c r="M2077">
        <f>SUMIF(Erfassung3!BD:BD,L2077,Erfassung3!BW:BW)</f>
        <v>0</v>
      </c>
      <c r="N2077">
        <f>SUMIF(Erfassung3!BD:BD,L2077,Erfassung3!BG:BG)</f>
        <v>0</v>
      </c>
      <c r="O2077">
        <f t="shared" si="81"/>
        <v>0</v>
      </c>
      <c r="P2077">
        <f t="shared" si="80"/>
        <v>1</v>
      </c>
    </row>
    <row r="2078" spans="12:16" x14ac:dyDescent="0.25">
      <c r="L2078" s="264">
        <f>Member!A2078</f>
        <v>0</v>
      </c>
      <c r="M2078">
        <f>SUMIF(Erfassung3!BD:BD,L2078,Erfassung3!BW:BW)</f>
        <v>0</v>
      </c>
      <c r="N2078">
        <f>SUMIF(Erfassung3!BD:BD,L2078,Erfassung3!BG:BG)</f>
        <v>0</v>
      </c>
      <c r="O2078">
        <f t="shared" si="81"/>
        <v>0</v>
      </c>
      <c r="P2078">
        <f t="shared" si="80"/>
        <v>1</v>
      </c>
    </row>
    <row r="2079" spans="12:16" x14ac:dyDescent="0.25">
      <c r="L2079" s="264">
        <f>Member!A2079</f>
        <v>0</v>
      </c>
      <c r="M2079">
        <f>SUMIF(Erfassung3!BD:BD,L2079,Erfassung3!BW:BW)</f>
        <v>0</v>
      </c>
      <c r="N2079">
        <f>SUMIF(Erfassung3!BD:BD,L2079,Erfassung3!BG:BG)</f>
        <v>0</v>
      </c>
      <c r="O2079">
        <f t="shared" si="81"/>
        <v>0</v>
      </c>
      <c r="P2079">
        <f t="shared" si="80"/>
        <v>1</v>
      </c>
    </row>
    <row r="2080" spans="12:16" x14ac:dyDescent="0.25">
      <c r="L2080" s="264">
        <f>Member!A2080</f>
        <v>0</v>
      </c>
      <c r="M2080">
        <f>SUMIF(Erfassung3!BD:BD,L2080,Erfassung3!BW:BW)</f>
        <v>0</v>
      </c>
      <c r="N2080">
        <f>SUMIF(Erfassung3!BD:BD,L2080,Erfassung3!BG:BG)</f>
        <v>0</v>
      </c>
      <c r="O2080">
        <f t="shared" si="81"/>
        <v>0</v>
      </c>
      <c r="P2080">
        <f t="shared" si="80"/>
        <v>1</v>
      </c>
    </row>
    <row r="2081" spans="12:16" x14ac:dyDescent="0.25">
      <c r="L2081" s="264">
        <f>Member!A2081</f>
        <v>0</v>
      </c>
      <c r="M2081">
        <f>SUMIF(Erfassung3!BD:BD,L2081,Erfassung3!BW:BW)</f>
        <v>0</v>
      </c>
      <c r="N2081">
        <f>SUMIF(Erfassung3!BD:BD,L2081,Erfassung3!BG:BG)</f>
        <v>0</v>
      </c>
      <c r="O2081">
        <f t="shared" si="81"/>
        <v>0</v>
      </c>
      <c r="P2081">
        <f t="shared" si="80"/>
        <v>1</v>
      </c>
    </row>
    <row r="2082" spans="12:16" x14ac:dyDescent="0.25">
      <c r="L2082" s="264">
        <f>Member!A2082</f>
        <v>0</v>
      </c>
      <c r="M2082">
        <f>SUMIF(Erfassung3!BD:BD,L2082,Erfassung3!BW:BW)</f>
        <v>0</v>
      </c>
      <c r="N2082">
        <f>SUMIF(Erfassung3!BD:BD,L2082,Erfassung3!BG:BG)</f>
        <v>0</v>
      </c>
      <c r="O2082">
        <f t="shared" si="81"/>
        <v>0</v>
      </c>
      <c r="P2082">
        <f t="shared" si="80"/>
        <v>1</v>
      </c>
    </row>
    <row r="2083" spans="12:16" x14ac:dyDescent="0.25">
      <c r="L2083" s="264">
        <f>Member!A2083</f>
        <v>0</v>
      </c>
      <c r="M2083">
        <f>SUMIF(Erfassung3!BD:BD,L2083,Erfassung3!BW:BW)</f>
        <v>0</v>
      </c>
      <c r="N2083">
        <f>SUMIF(Erfassung3!BD:BD,L2083,Erfassung3!BG:BG)</f>
        <v>0</v>
      </c>
      <c r="O2083">
        <f t="shared" si="81"/>
        <v>0</v>
      </c>
      <c r="P2083">
        <f t="shared" si="80"/>
        <v>1</v>
      </c>
    </row>
    <row r="2084" spans="12:16" x14ac:dyDescent="0.25">
      <c r="L2084" s="264">
        <f>Member!A2084</f>
        <v>0</v>
      </c>
      <c r="M2084">
        <f>SUMIF(Erfassung3!BD:BD,L2084,Erfassung3!BW:BW)</f>
        <v>0</v>
      </c>
      <c r="N2084">
        <f>SUMIF(Erfassung3!BD:BD,L2084,Erfassung3!BG:BG)</f>
        <v>0</v>
      </c>
      <c r="O2084">
        <f t="shared" si="81"/>
        <v>0</v>
      </c>
      <c r="P2084">
        <f t="shared" si="80"/>
        <v>1</v>
      </c>
    </row>
    <row r="2085" spans="12:16" x14ac:dyDescent="0.25">
      <c r="L2085" s="264">
        <f>Member!A2085</f>
        <v>0</v>
      </c>
      <c r="M2085">
        <f>SUMIF(Erfassung3!BD:BD,L2085,Erfassung3!BW:BW)</f>
        <v>0</v>
      </c>
      <c r="N2085">
        <f>SUMIF(Erfassung3!BD:BD,L2085,Erfassung3!BG:BG)</f>
        <v>0</v>
      </c>
      <c r="O2085">
        <f t="shared" si="81"/>
        <v>0</v>
      </c>
      <c r="P2085">
        <f t="shared" si="80"/>
        <v>1</v>
      </c>
    </row>
    <row r="2086" spans="12:16" x14ac:dyDescent="0.25">
      <c r="L2086" s="264">
        <f>Member!A2086</f>
        <v>0</v>
      </c>
      <c r="M2086">
        <f>SUMIF(Erfassung3!BD:BD,L2086,Erfassung3!BW:BW)</f>
        <v>0</v>
      </c>
      <c r="N2086">
        <f>SUMIF(Erfassung3!BD:BD,L2086,Erfassung3!BG:BG)</f>
        <v>0</v>
      </c>
      <c r="O2086">
        <f t="shared" si="81"/>
        <v>0</v>
      </c>
      <c r="P2086">
        <f t="shared" si="80"/>
        <v>1</v>
      </c>
    </row>
    <row r="2087" spans="12:16" x14ac:dyDescent="0.25">
      <c r="L2087" s="264">
        <f>Member!A2087</f>
        <v>0</v>
      </c>
      <c r="M2087">
        <f>SUMIF(Erfassung3!BD:BD,L2087,Erfassung3!BW:BW)</f>
        <v>0</v>
      </c>
      <c r="N2087">
        <f>SUMIF(Erfassung3!BD:BD,L2087,Erfassung3!BG:BG)</f>
        <v>0</v>
      </c>
      <c r="O2087">
        <f t="shared" si="81"/>
        <v>0</v>
      </c>
      <c r="P2087">
        <f t="shared" si="80"/>
        <v>1</v>
      </c>
    </row>
    <row r="2088" spans="12:16" x14ac:dyDescent="0.25">
      <c r="L2088" s="264">
        <f>Member!A2088</f>
        <v>0</v>
      </c>
      <c r="M2088">
        <f>SUMIF(Erfassung3!BD:BD,L2088,Erfassung3!BW:BW)</f>
        <v>0</v>
      </c>
      <c r="N2088">
        <f>SUMIF(Erfassung3!BD:BD,L2088,Erfassung3!BG:BG)</f>
        <v>0</v>
      </c>
      <c r="O2088">
        <f t="shared" si="81"/>
        <v>0</v>
      </c>
      <c r="P2088">
        <f t="shared" si="80"/>
        <v>1</v>
      </c>
    </row>
    <row r="2089" spans="12:16" x14ac:dyDescent="0.25">
      <c r="L2089" s="264">
        <f>Member!A2089</f>
        <v>0</v>
      </c>
      <c r="M2089">
        <f>SUMIF(Erfassung3!BD:BD,L2089,Erfassung3!BW:BW)</f>
        <v>0</v>
      </c>
      <c r="N2089">
        <f>SUMIF(Erfassung3!BD:BD,L2089,Erfassung3!BG:BG)</f>
        <v>0</v>
      </c>
      <c r="O2089">
        <f t="shared" si="81"/>
        <v>0</v>
      </c>
      <c r="P2089">
        <f t="shared" si="80"/>
        <v>1</v>
      </c>
    </row>
    <row r="2090" spans="12:16" x14ac:dyDescent="0.25">
      <c r="L2090" s="264">
        <f>Member!A2090</f>
        <v>0</v>
      </c>
      <c r="M2090">
        <f>SUMIF(Erfassung3!BD:BD,L2090,Erfassung3!BW:BW)</f>
        <v>0</v>
      </c>
      <c r="N2090">
        <f>SUMIF(Erfassung3!BD:BD,L2090,Erfassung3!BG:BG)</f>
        <v>0</v>
      </c>
      <c r="O2090">
        <f t="shared" si="81"/>
        <v>0</v>
      </c>
      <c r="P2090">
        <f t="shared" si="80"/>
        <v>1</v>
      </c>
    </row>
    <row r="2091" spans="12:16" x14ac:dyDescent="0.25">
      <c r="L2091" s="264">
        <f>Member!A2091</f>
        <v>0</v>
      </c>
      <c r="M2091">
        <f>SUMIF(Erfassung3!BD:BD,L2091,Erfassung3!BW:BW)</f>
        <v>0</v>
      </c>
      <c r="N2091">
        <f>SUMIF(Erfassung3!BD:BD,L2091,Erfassung3!BG:BG)</f>
        <v>0</v>
      </c>
      <c r="O2091">
        <f t="shared" si="81"/>
        <v>0</v>
      </c>
      <c r="P2091">
        <f t="shared" si="80"/>
        <v>1</v>
      </c>
    </row>
    <row r="2092" spans="12:16" x14ac:dyDescent="0.25">
      <c r="L2092" s="264">
        <f>Member!A2092</f>
        <v>0</v>
      </c>
      <c r="M2092">
        <f>SUMIF(Erfassung3!BD:BD,L2092,Erfassung3!BW:BW)</f>
        <v>0</v>
      </c>
      <c r="N2092">
        <f>SUMIF(Erfassung3!BD:BD,L2092,Erfassung3!BG:BG)</f>
        <v>0</v>
      </c>
      <c r="O2092">
        <f t="shared" si="81"/>
        <v>0</v>
      </c>
      <c r="P2092">
        <f t="shared" si="80"/>
        <v>1</v>
      </c>
    </row>
    <row r="2093" spans="12:16" x14ac:dyDescent="0.25">
      <c r="L2093" s="264">
        <f>Member!A2093</f>
        <v>0</v>
      </c>
      <c r="M2093">
        <f>SUMIF(Erfassung3!BD:BD,L2093,Erfassung3!BW:BW)</f>
        <v>0</v>
      </c>
      <c r="N2093">
        <f>SUMIF(Erfassung3!BD:BD,L2093,Erfassung3!BG:BG)</f>
        <v>0</v>
      </c>
      <c r="O2093">
        <f t="shared" si="81"/>
        <v>0</v>
      </c>
      <c r="P2093">
        <f t="shared" si="80"/>
        <v>1</v>
      </c>
    </row>
    <row r="2094" spans="12:16" x14ac:dyDescent="0.25">
      <c r="L2094" s="264">
        <f>Member!A2094</f>
        <v>0</v>
      </c>
      <c r="M2094">
        <f>SUMIF(Erfassung3!BD:BD,L2094,Erfassung3!BW:BW)</f>
        <v>0</v>
      </c>
      <c r="N2094">
        <f>SUMIF(Erfassung3!BD:BD,L2094,Erfassung3!BG:BG)</f>
        <v>0</v>
      </c>
      <c r="O2094">
        <f t="shared" si="81"/>
        <v>0</v>
      </c>
      <c r="P2094">
        <f t="shared" si="80"/>
        <v>1</v>
      </c>
    </row>
    <row r="2095" spans="12:16" x14ac:dyDescent="0.25">
      <c r="L2095" s="264">
        <f>Member!A2095</f>
        <v>0</v>
      </c>
      <c r="M2095">
        <f>SUMIF(Erfassung3!BD:BD,L2095,Erfassung3!BW:BW)</f>
        <v>0</v>
      </c>
      <c r="N2095">
        <f>SUMIF(Erfassung3!BD:BD,L2095,Erfassung3!BG:BG)</f>
        <v>0</v>
      </c>
      <c r="O2095">
        <f t="shared" si="81"/>
        <v>0</v>
      </c>
      <c r="P2095">
        <f t="shared" si="80"/>
        <v>1</v>
      </c>
    </row>
    <row r="2096" spans="12:16" x14ac:dyDescent="0.25">
      <c r="L2096" s="264">
        <f>Member!A2096</f>
        <v>0</v>
      </c>
      <c r="M2096">
        <f>SUMIF(Erfassung3!BD:BD,L2096,Erfassung3!BW:BW)</f>
        <v>0</v>
      </c>
      <c r="N2096">
        <f>SUMIF(Erfassung3!BD:BD,L2096,Erfassung3!BG:BG)</f>
        <v>0</v>
      </c>
      <c r="O2096">
        <f t="shared" si="81"/>
        <v>0</v>
      </c>
      <c r="P2096">
        <f t="shared" si="80"/>
        <v>1</v>
      </c>
    </row>
    <row r="2097" spans="12:16" x14ac:dyDescent="0.25">
      <c r="L2097" s="264">
        <f>Member!A2097</f>
        <v>0</v>
      </c>
      <c r="M2097">
        <f>SUMIF(Erfassung3!BD:BD,L2097,Erfassung3!BW:BW)</f>
        <v>0</v>
      </c>
      <c r="N2097">
        <f>SUMIF(Erfassung3!BD:BD,L2097,Erfassung3!BG:BG)</f>
        <v>0</v>
      </c>
      <c r="O2097">
        <f t="shared" si="81"/>
        <v>0</v>
      </c>
      <c r="P2097">
        <f t="shared" si="80"/>
        <v>1</v>
      </c>
    </row>
    <row r="2098" spans="12:16" x14ac:dyDescent="0.25">
      <c r="L2098" s="264">
        <f>Member!A2098</f>
        <v>0</v>
      </c>
      <c r="M2098">
        <f>SUMIF(Erfassung3!BD:BD,L2098,Erfassung3!BW:BW)</f>
        <v>0</v>
      </c>
      <c r="N2098">
        <f>SUMIF(Erfassung3!BD:BD,L2098,Erfassung3!BG:BG)</f>
        <v>0</v>
      </c>
      <c r="O2098">
        <f t="shared" si="81"/>
        <v>0</v>
      </c>
      <c r="P2098">
        <f t="shared" si="80"/>
        <v>1</v>
      </c>
    </row>
    <row r="2099" spans="12:16" x14ac:dyDescent="0.25">
      <c r="L2099" s="264">
        <f>Member!A2099</f>
        <v>0</v>
      </c>
      <c r="M2099">
        <f>SUMIF(Erfassung3!BD:BD,L2099,Erfassung3!BW:BW)</f>
        <v>0</v>
      </c>
      <c r="N2099">
        <f>SUMIF(Erfassung3!BD:BD,L2099,Erfassung3!BG:BG)</f>
        <v>0</v>
      </c>
      <c r="O2099">
        <f t="shared" si="81"/>
        <v>0</v>
      </c>
      <c r="P2099">
        <f t="shared" si="80"/>
        <v>1</v>
      </c>
    </row>
    <row r="2100" spans="12:16" x14ac:dyDescent="0.25">
      <c r="L2100" s="264">
        <f>Member!A2100</f>
        <v>0</v>
      </c>
      <c r="M2100">
        <f>SUMIF(Erfassung3!BD:BD,L2100,Erfassung3!BW:BW)</f>
        <v>0</v>
      </c>
      <c r="N2100">
        <f>SUMIF(Erfassung3!BD:BD,L2100,Erfassung3!BG:BG)</f>
        <v>0</v>
      </c>
      <c r="O2100">
        <f t="shared" si="81"/>
        <v>0</v>
      </c>
      <c r="P2100">
        <f t="shared" si="80"/>
        <v>1</v>
      </c>
    </row>
    <row r="2101" spans="12:16" x14ac:dyDescent="0.25">
      <c r="L2101" s="264">
        <f>Member!A2101</f>
        <v>0</v>
      </c>
      <c r="M2101">
        <f>SUMIF(Erfassung3!BD:BD,L2101,Erfassung3!BW:BW)</f>
        <v>0</v>
      </c>
      <c r="N2101">
        <f>SUMIF(Erfassung3!BD:BD,L2101,Erfassung3!BG:BG)</f>
        <v>0</v>
      </c>
      <c r="O2101">
        <f t="shared" si="81"/>
        <v>0</v>
      </c>
      <c r="P2101">
        <f t="shared" si="80"/>
        <v>1</v>
      </c>
    </row>
    <row r="2102" spans="12:16" x14ac:dyDescent="0.25">
      <c r="L2102" s="264">
        <f>Member!A2102</f>
        <v>0</v>
      </c>
      <c r="M2102">
        <f>SUMIF(Erfassung3!BD:BD,L2102,Erfassung3!BW:BW)</f>
        <v>0</v>
      </c>
      <c r="N2102">
        <f>SUMIF(Erfassung3!BD:BD,L2102,Erfassung3!BG:BG)</f>
        <v>0</v>
      </c>
      <c r="O2102">
        <f t="shared" si="81"/>
        <v>0</v>
      </c>
      <c r="P2102">
        <f t="shared" si="80"/>
        <v>1</v>
      </c>
    </row>
    <row r="2103" spans="12:16" x14ac:dyDescent="0.25">
      <c r="L2103" s="264">
        <f>Member!A2103</f>
        <v>0</v>
      </c>
      <c r="M2103">
        <f>SUMIF(Erfassung3!BD:BD,L2103,Erfassung3!BW:BW)</f>
        <v>0</v>
      </c>
      <c r="N2103">
        <f>SUMIF(Erfassung3!BD:BD,L2103,Erfassung3!BG:BG)</f>
        <v>0</v>
      </c>
      <c r="O2103">
        <f t="shared" si="81"/>
        <v>0</v>
      </c>
      <c r="P2103">
        <f t="shared" si="80"/>
        <v>1</v>
      </c>
    </row>
    <row r="2104" spans="12:16" x14ac:dyDescent="0.25">
      <c r="L2104" s="264">
        <f>Member!A2104</f>
        <v>0</v>
      </c>
      <c r="M2104">
        <f>SUMIF(Erfassung3!BD:BD,L2104,Erfassung3!BW:BW)</f>
        <v>0</v>
      </c>
      <c r="N2104">
        <f>SUMIF(Erfassung3!BD:BD,L2104,Erfassung3!BG:BG)</f>
        <v>0</v>
      </c>
      <c r="O2104">
        <f t="shared" si="81"/>
        <v>0</v>
      </c>
      <c r="P2104">
        <f t="shared" si="80"/>
        <v>1</v>
      </c>
    </row>
    <row r="2105" spans="12:16" x14ac:dyDescent="0.25">
      <c r="L2105" s="264">
        <f>Member!A2105</f>
        <v>0</v>
      </c>
      <c r="M2105">
        <f>SUMIF(Erfassung3!BD:BD,L2105,Erfassung3!BW:BW)</f>
        <v>0</v>
      </c>
      <c r="N2105">
        <f>SUMIF(Erfassung3!BD:BD,L2105,Erfassung3!BG:BG)</f>
        <v>0</v>
      </c>
      <c r="O2105">
        <f t="shared" si="81"/>
        <v>0</v>
      </c>
      <c r="P2105">
        <f t="shared" si="80"/>
        <v>1</v>
      </c>
    </row>
    <row r="2106" spans="12:16" x14ac:dyDescent="0.25">
      <c r="L2106" s="264">
        <f>Member!A2106</f>
        <v>0</v>
      </c>
      <c r="M2106">
        <f>SUMIF(Erfassung3!BD:BD,L2106,Erfassung3!BW:BW)</f>
        <v>0</v>
      </c>
      <c r="N2106">
        <f>SUMIF(Erfassung3!BD:BD,L2106,Erfassung3!BG:BG)</f>
        <v>0</v>
      </c>
      <c r="O2106">
        <f t="shared" si="81"/>
        <v>0</v>
      </c>
      <c r="P2106">
        <f t="shared" si="80"/>
        <v>1</v>
      </c>
    </row>
    <row r="2107" spans="12:16" x14ac:dyDescent="0.25">
      <c r="L2107" s="264">
        <f>Member!A2107</f>
        <v>0</v>
      </c>
      <c r="M2107">
        <f>SUMIF(Erfassung3!BD:BD,L2107,Erfassung3!BW:BW)</f>
        <v>0</v>
      </c>
      <c r="N2107">
        <f>SUMIF(Erfassung3!BD:BD,L2107,Erfassung3!BG:BG)</f>
        <v>0</v>
      </c>
      <c r="O2107">
        <f t="shared" si="81"/>
        <v>0</v>
      </c>
      <c r="P2107">
        <f t="shared" si="80"/>
        <v>1</v>
      </c>
    </row>
    <row r="2108" spans="12:16" x14ac:dyDescent="0.25">
      <c r="L2108" s="264">
        <f>Member!A2108</f>
        <v>0</v>
      </c>
      <c r="M2108">
        <f>SUMIF(Erfassung3!BD:BD,L2108,Erfassung3!BW:BW)</f>
        <v>0</v>
      </c>
      <c r="N2108">
        <f>SUMIF(Erfassung3!BD:BD,L2108,Erfassung3!BG:BG)</f>
        <v>0</v>
      </c>
      <c r="O2108">
        <f t="shared" si="81"/>
        <v>0</v>
      </c>
      <c r="P2108">
        <f t="shared" si="80"/>
        <v>1</v>
      </c>
    </row>
    <row r="2109" spans="12:16" x14ac:dyDescent="0.25">
      <c r="L2109" s="264">
        <f>Member!A2109</f>
        <v>0</v>
      </c>
      <c r="M2109">
        <f>SUMIF(Erfassung3!BD:BD,L2109,Erfassung3!BW:BW)</f>
        <v>0</v>
      </c>
      <c r="N2109">
        <f>SUMIF(Erfassung3!BD:BD,L2109,Erfassung3!BG:BG)</f>
        <v>0</v>
      </c>
      <c r="O2109">
        <f t="shared" si="81"/>
        <v>0</v>
      </c>
      <c r="P2109">
        <f t="shared" si="80"/>
        <v>1</v>
      </c>
    </row>
    <row r="2110" spans="12:16" x14ac:dyDescent="0.25">
      <c r="L2110" s="264">
        <f>Member!A2110</f>
        <v>0</v>
      </c>
      <c r="M2110">
        <f>SUMIF(Erfassung3!BD:BD,L2110,Erfassung3!BW:BW)</f>
        <v>0</v>
      </c>
      <c r="N2110">
        <f>SUMIF(Erfassung3!BD:BD,L2110,Erfassung3!BG:BG)</f>
        <v>0</v>
      </c>
      <c r="O2110">
        <f t="shared" si="81"/>
        <v>0</v>
      </c>
      <c r="P2110">
        <f t="shared" si="80"/>
        <v>1</v>
      </c>
    </row>
    <row r="2111" spans="12:16" x14ac:dyDescent="0.25">
      <c r="L2111" s="264">
        <f>Member!A2111</f>
        <v>0</v>
      </c>
      <c r="M2111">
        <f>SUMIF(Erfassung3!BD:BD,L2111,Erfassung3!BW:BW)</f>
        <v>0</v>
      </c>
      <c r="N2111">
        <f>SUMIF(Erfassung3!BD:BD,L2111,Erfassung3!BG:BG)</f>
        <v>0</v>
      </c>
      <c r="O2111">
        <f t="shared" si="81"/>
        <v>0</v>
      </c>
      <c r="P2111">
        <f t="shared" si="80"/>
        <v>1</v>
      </c>
    </row>
    <row r="2112" spans="12:16" x14ac:dyDescent="0.25">
      <c r="L2112" s="264">
        <f>Member!A2112</f>
        <v>0</v>
      </c>
      <c r="M2112">
        <f>SUMIF(Erfassung3!BD:BD,L2112,Erfassung3!BW:BW)</f>
        <v>0</v>
      </c>
      <c r="N2112">
        <f>SUMIF(Erfassung3!BD:BD,L2112,Erfassung3!BG:BG)</f>
        <v>0</v>
      </c>
      <c r="O2112">
        <f t="shared" si="81"/>
        <v>0</v>
      </c>
      <c r="P2112">
        <f t="shared" si="80"/>
        <v>1</v>
      </c>
    </row>
    <row r="2113" spans="12:16" x14ac:dyDescent="0.25">
      <c r="L2113" s="264">
        <f>Member!A2113</f>
        <v>0</v>
      </c>
      <c r="M2113">
        <f>SUMIF(Erfassung3!BD:BD,L2113,Erfassung3!BW:BW)</f>
        <v>0</v>
      </c>
      <c r="N2113">
        <f>SUMIF(Erfassung3!BD:BD,L2113,Erfassung3!BG:BG)</f>
        <v>0</v>
      </c>
      <c r="O2113">
        <f t="shared" si="81"/>
        <v>0</v>
      </c>
      <c r="P2113">
        <f t="shared" si="80"/>
        <v>1</v>
      </c>
    </row>
    <row r="2114" spans="12:16" x14ac:dyDescent="0.25">
      <c r="L2114" s="264">
        <f>Member!A2114</f>
        <v>0</v>
      </c>
      <c r="M2114">
        <f>SUMIF(Erfassung3!BD:BD,L2114,Erfassung3!BW:BW)</f>
        <v>0</v>
      </c>
      <c r="N2114">
        <f>SUMIF(Erfassung3!BD:BD,L2114,Erfassung3!BG:BG)</f>
        <v>0</v>
      </c>
      <c r="O2114">
        <f t="shared" si="81"/>
        <v>0</v>
      </c>
      <c r="P2114">
        <f t="shared" ref="P2114:P2177" si="82">RANK(O2114,O:O)</f>
        <v>1</v>
      </c>
    </row>
    <row r="2115" spans="12:16" x14ac:dyDescent="0.25">
      <c r="L2115" s="264">
        <f>Member!A2115</f>
        <v>0</v>
      </c>
      <c r="M2115">
        <f>SUMIF(Erfassung3!BD:BD,L2115,Erfassung3!BW:BW)</f>
        <v>0</v>
      </c>
      <c r="N2115">
        <f>SUMIF(Erfassung3!BD:BD,L2115,Erfassung3!BG:BG)</f>
        <v>0</v>
      </c>
      <c r="O2115">
        <f t="shared" ref="O2115:O2178" si="83">IF(N2115=0,0,M2115/N2115-ROW()/1000000000)</f>
        <v>0</v>
      </c>
      <c r="P2115">
        <f t="shared" si="82"/>
        <v>1</v>
      </c>
    </row>
    <row r="2116" spans="12:16" x14ac:dyDescent="0.25">
      <c r="L2116" s="264">
        <f>Member!A2116</f>
        <v>0</v>
      </c>
      <c r="M2116">
        <f>SUMIF(Erfassung3!BD:BD,L2116,Erfassung3!BW:BW)</f>
        <v>0</v>
      </c>
      <c r="N2116">
        <f>SUMIF(Erfassung3!BD:BD,L2116,Erfassung3!BG:BG)</f>
        <v>0</v>
      </c>
      <c r="O2116">
        <f t="shared" si="83"/>
        <v>0</v>
      </c>
      <c r="P2116">
        <f t="shared" si="82"/>
        <v>1</v>
      </c>
    </row>
    <row r="2117" spans="12:16" x14ac:dyDescent="0.25">
      <c r="L2117" s="264">
        <f>Member!A2117</f>
        <v>0</v>
      </c>
      <c r="M2117">
        <f>SUMIF(Erfassung3!BD:BD,L2117,Erfassung3!BW:BW)</f>
        <v>0</v>
      </c>
      <c r="N2117">
        <f>SUMIF(Erfassung3!BD:BD,L2117,Erfassung3!BG:BG)</f>
        <v>0</v>
      </c>
      <c r="O2117">
        <f t="shared" si="83"/>
        <v>0</v>
      </c>
      <c r="P2117">
        <f t="shared" si="82"/>
        <v>1</v>
      </c>
    </row>
    <row r="2118" spans="12:16" x14ac:dyDescent="0.25">
      <c r="L2118" s="264">
        <f>Member!A2118</f>
        <v>0</v>
      </c>
      <c r="M2118">
        <f>SUMIF(Erfassung3!BD:BD,L2118,Erfassung3!BW:BW)</f>
        <v>0</v>
      </c>
      <c r="N2118">
        <f>SUMIF(Erfassung3!BD:BD,L2118,Erfassung3!BG:BG)</f>
        <v>0</v>
      </c>
      <c r="O2118">
        <f t="shared" si="83"/>
        <v>0</v>
      </c>
      <c r="P2118">
        <f t="shared" si="82"/>
        <v>1</v>
      </c>
    </row>
    <row r="2119" spans="12:16" x14ac:dyDescent="0.25">
      <c r="L2119" s="264">
        <f>Member!A2119</f>
        <v>0</v>
      </c>
      <c r="M2119">
        <f>SUMIF(Erfassung3!BD:BD,L2119,Erfassung3!BW:BW)</f>
        <v>0</v>
      </c>
      <c r="N2119">
        <f>SUMIF(Erfassung3!BD:BD,L2119,Erfassung3!BG:BG)</f>
        <v>0</v>
      </c>
      <c r="O2119">
        <f t="shared" si="83"/>
        <v>0</v>
      </c>
      <c r="P2119">
        <f t="shared" si="82"/>
        <v>1</v>
      </c>
    </row>
    <row r="2120" spans="12:16" x14ac:dyDescent="0.25">
      <c r="L2120" s="264">
        <f>Member!A2120</f>
        <v>0</v>
      </c>
      <c r="M2120">
        <f>SUMIF(Erfassung3!BD:BD,L2120,Erfassung3!BW:BW)</f>
        <v>0</v>
      </c>
      <c r="N2120">
        <f>SUMIF(Erfassung3!BD:BD,L2120,Erfassung3!BG:BG)</f>
        <v>0</v>
      </c>
      <c r="O2120">
        <f t="shared" si="83"/>
        <v>0</v>
      </c>
      <c r="P2120">
        <f t="shared" si="82"/>
        <v>1</v>
      </c>
    </row>
    <row r="2121" spans="12:16" x14ac:dyDescent="0.25">
      <c r="L2121" s="264">
        <f>Member!A2121</f>
        <v>0</v>
      </c>
      <c r="M2121">
        <f>SUMIF(Erfassung3!BD:BD,L2121,Erfassung3!BW:BW)</f>
        <v>0</v>
      </c>
      <c r="N2121">
        <f>SUMIF(Erfassung3!BD:BD,L2121,Erfassung3!BG:BG)</f>
        <v>0</v>
      </c>
      <c r="O2121">
        <f t="shared" si="83"/>
        <v>0</v>
      </c>
      <c r="P2121">
        <f t="shared" si="82"/>
        <v>1</v>
      </c>
    </row>
    <row r="2122" spans="12:16" x14ac:dyDescent="0.25">
      <c r="L2122" s="264">
        <f>Member!A2122</f>
        <v>0</v>
      </c>
      <c r="M2122">
        <f>SUMIF(Erfassung3!BD:BD,L2122,Erfassung3!BW:BW)</f>
        <v>0</v>
      </c>
      <c r="N2122">
        <f>SUMIF(Erfassung3!BD:BD,L2122,Erfassung3!BG:BG)</f>
        <v>0</v>
      </c>
      <c r="O2122">
        <f t="shared" si="83"/>
        <v>0</v>
      </c>
      <c r="P2122">
        <f t="shared" si="82"/>
        <v>1</v>
      </c>
    </row>
    <row r="2123" spans="12:16" x14ac:dyDescent="0.25">
      <c r="L2123" s="264">
        <f>Member!A2123</f>
        <v>0</v>
      </c>
      <c r="M2123">
        <f>SUMIF(Erfassung3!BD:BD,L2123,Erfassung3!BW:BW)</f>
        <v>0</v>
      </c>
      <c r="N2123">
        <f>SUMIF(Erfassung3!BD:BD,L2123,Erfassung3!BG:BG)</f>
        <v>0</v>
      </c>
      <c r="O2123">
        <f t="shared" si="83"/>
        <v>0</v>
      </c>
      <c r="P2123">
        <f t="shared" si="82"/>
        <v>1</v>
      </c>
    </row>
    <row r="2124" spans="12:16" x14ac:dyDescent="0.25">
      <c r="L2124" s="264">
        <f>Member!A2124</f>
        <v>0</v>
      </c>
      <c r="M2124">
        <f>SUMIF(Erfassung3!BD:BD,L2124,Erfassung3!BW:BW)</f>
        <v>0</v>
      </c>
      <c r="N2124">
        <f>SUMIF(Erfassung3!BD:BD,L2124,Erfassung3!BG:BG)</f>
        <v>0</v>
      </c>
      <c r="O2124">
        <f t="shared" si="83"/>
        <v>0</v>
      </c>
      <c r="P2124">
        <f t="shared" si="82"/>
        <v>1</v>
      </c>
    </row>
    <row r="2125" spans="12:16" x14ac:dyDescent="0.25">
      <c r="L2125" s="264">
        <f>Member!A2125</f>
        <v>0</v>
      </c>
      <c r="M2125">
        <f>SUMIF(Erfassung3!BD:BD,L2125,Erfassung3!BW:BW)</f>
        <v>0</v>
      </c>
      <c r="N2125">
        <f>SUMIF(Erfassung3!BD:BD,L2125,Erfassung3!BG:BG)</f>
        <v>0</v>
      </c>
      <c r="O2125">
        <f t="shared" si="83"/>
        <v>0</v>
      </c>
      <c r="P2125">
        <f t="shared" si="82"/>
        <v>1</v>
      </c>
    </row>
    <row r="2126" spans="12:16" x14ac:dyDescent="0.25">
      <c r="L2126" s="264">
        <f>Member!A2126</f>
        <v>0</v>
      </c>
      <c r="M2126">
        <f>SUMIF(Erfassung3!BD:BD,L2126,Erfassung3!BW:BW)</f>
        <v>0</v>
      </c>
      <c r="N2126">
        <f>SUMIF(Erfassung3!BD:BD,L2126,Erfassung3!BG:BG)</f>
        <v>0</v>
      </c>
      <c r="O2126">
        <f t="shared" si="83"/>
        <v>0</v>
      </c>
      <c r="P2126">
        <f t="shared" si="82"/>
        <v>1</v>
      </c>
    </row>
    <row r="2127" spans="12:16" x14ac:dyDescent="0.25">
      <c r="L2127" s="264">
        <f>Member!A2127</f>
        <v>0</v>
      </c>
      <c r="M2127">
        <f>SUMIF(Erfassung3!BD:BD,L2127,Erfassung3!BW:BW)</f>
        <v>0</v>
      </c>
      <c r="N2127">
        <f>SUMIF(Erfassung3!BD:BD,L2127,Erfassung3!BG:BG)</f>
        <v>0</v>
      </c>
      <c r="O2127">
        <f t="shared" si="83"/>
        <v>0</v>
      </c>
      <c r="P2127">
        <f t="shared" si="82"/>
        <v>1</v>
      </c>
    </row>
    <row r="2128" spans="12:16" x14ac:dyDescent="0.25">
      <c r="L2128" s="264">
        <f>Member!A2128</f>
        <v>0</v>
      </c>
      <c r="M2128">
        <f>SUMIF(Erfassung3!BD:BD,L2128,Erfassung3!BW:BW)</f>
        <v>0</v>
      </c>
      <c r="N2128">
        <f>SUMIF(Erfassung3!BD:BD,L2128,Erfassung3!BG:BG)</f>
        <v>0</v>
      </c>
      <c r="O2128">
        <f t="shared" si="83"/>
        <v>0</v>
      </c>
      <c r="P2128">
        <f t="shared" si="82"/>
        <v>1</v>
      </c>
    </row>
    <row r="2129" spans="12:16" x14ac:dyDescent="0.25">
      <c r="L2129" s="264">
        <f>Member!A2129</f>
        <v>0</v>
      </c>
      <c r="M2129">
        <f>SUMIF(Erfassung3!BD:BD,L2129,Erfassung3!BW:BW)</f>
        <v>0</v>
      </c>
      <c r="N2129">
        <f>SUMIF(Erfassung3!BD:BD,L2129,Erfassung3!BG:BG)</f>
        <v>0</v>
      </c>
      <c r="O2129">
        <f t="shared" si="83"/>
        <v>0</v>
      </c>
      <c r="P2129">
        <f t="shared" si="82"/>
        <v>1</v>
      </c>
    </row>
    <row r="2130" spans="12:16" x14ac:dyDescent="0.25">
      <c r="L2130" s="264">
        <f>Member!A2130</f>
        <v>0</v>
      </c>
      <c r="M2130">
        <f>SUMIF(Erfassung3!BD:BD,L2130,Erfassung3!BW:BW)</f>
        <v>0</v>
      </c>
      <c r="N2130">
        <f>SUMIF(Erfassung3!BD:BD,L2130,Erfassung3!BG:BG)</f>
        <v>0</v>
      </c>
      <c r="O2130">
        <f t="shared" si="83"/>
        <v>0</v>
      </c>
      <c r="P2130">
        <f t="shared" si="82"/>
        <v>1</v>
      </c>
    </row>
    <row r="2131" spans="12:16" x14ac:dyDescent="0.25">
      <c r="L2131" s="264">
        <f>Member!A2131</f>
        <v>0</v>
      </c>
      <c r="M2131">
        <f>SUMIF(Erfassung3!BD:BD,L2131,Erfassung3!BW:BW)</f>
        <v>0</v>
      </c>
      <c r="N2131">
        <f>SUMIF(Erfassung3!BD:BD,L2131,Erfassung3!BG:BG)</f>
        <v>0</v>
      </c>
      <c r="O2131">
        <f t="shared" si="83"/>
        <v>0</v>
      </c>
      <c r="P2131">
        <f t="shared" si="82"/>
        <v>1</v>
      </c>
    </row>
    <row r="2132" spans="12:16" x14ac:dyDescent="0.25">
      <c r="L2132" s="264">
        <f>Member!A2132</f>
        <v>0</v>
      </c>
      <c r="M2132">
        <f>SUMIF(Erfassung3!BD:BD,L2132,Erfassung3!BW:BW)</f>
        <v>0</v>
      </c>
      <c r="N2132">
        <f>SUMIF(Erfassung3!BD:BD,L2132,Erfassung3!BG:BG)</f>
        <v>0</v>
      </c>
      <c r="O2132">
        <f t="shared" si="83"/>
        <v>0</v>
      </c>
      <c r="P2132">
        <f t="shared" si="82"/>
        <v>1</v>
      </c>
    </row>
    <row r="2133" spans="12:16" x14ac:dyDescent="0.25">
      <c r="L2133" s="264">
        <f>Member!A2133</f>
        <v>0</v>
      </c>
      <c r="M2133">
        <f>SUMIF(Erfassung3!BD:BD,L2133,Erfassung3!BW:BW)</f>
        <v>0</v>
      </c>
      <c r="N2133">
        <f>SUMIF(Erfassung3!BD:BD,L2133,Erfassung3!BG:BG)</f>
        <v>0</v>
      </c>
      <c r="O2133">
        <f t="shared" si="83"/>
        <v>0</v>
      </c>
      <c r="P2133">
        <f t="shared" si="82"/>
        <v>1</v>
      </c>
    </row>
    <row r="2134" spans="12:16" x14ac:dyDescent="0.25">
      <c r="L2134" s="264">
        <f>Member!A2134</f>
        <v>0</v>
      </c>
      <c r="M2134">
        <f>SUMIF(Erfassung3!BD:BD,L2134,Erfassung3!BW:BW)</f>
        <v>0</v>
      </c>
      <c r="N2134">
        <f>SUMIF(Erfassung3!BD:BD,L2134,Erfassung3!BG:BG)</f>
        <v>0</v>
      </c>
      <c r="O2134">
        <f t="shared" si="83"/>
        <v>0</v>
      </c>
      <c r="P2134">
        <f t="shared" si="82"/>
        <v>1</v>
      </c>
    </row>
    <row r="2135" spans="12:16" x14ac:dyDescent="0.25">
      <c r="L2135" s="264">
        <f>Member!A2135</f>
        <v>0</v>
      </c>
      <c r="M2135">
        <f>SUMIF(Erfassung3!BD:BD,L2135,Erfassung3!BW:BW)</f>
        <v>0</v>
      </c>
      <c r="N2135">
        <f>SUMIF(Erfassung3!BD:BD,L2135,Erfassung3!BG:BG)</f>
        <v>0</v>
      </c>
      <c r="O2135">
        <f t="shared" si="83"/>
        <v>0</v>
      </c>
      <c r="P2135">
        <f t="shared" si="82"/>
        <v>1</v>
      </c>
    </row>
    <row r="2136" spans="12:16" x14ac:dyDescent="0.25">
      <c r="L2136" s="264">
        <f>Member!A2136</f>
        <v>0</v>
      </c>
      <c r="M2136">
        <f>SUMIF(Erfassung3!BD:BD,L2136,Erfassung3!BW:BW)</f>
        <v>0</v>
      </c>
      <c r="N2136">
        <f>SUMIF(Erfassung3!BD:BD,L2136,Erfassung3!BG:BG)</f>
        <v>0</v>
      </c>
      <c r="O2136">
        <f t="shared" si="83"/>
        <v>0</v>
      </c>
      <c r="P2136">
        <f t="shared" si="82"/>
        <v>1</v>
      </c>
    </row>
    <row r="2137" spans="12:16" x14ac:dyDescent="0.25">
      <c r="L2137" s="264">
        <f>Member!A2137</f>
        <v>0</v>
      </c>
      <c r="M2137">
        <f>SUMIF(Erfassung3!BD:BD,L2137,Erfassung3!BW:BW)</f>
        <v>0</v>
      </c>
      <c r="N2137">
        <f>SUMIF(Erfassung3!BD:BD,L2137,Erfassung3!BG:BG)</f>
        <v>0</v>
      </c>
      <c r="O2137">
        <f t="shared" si="83"/>
        <v>0</v>
      </c>
      <c r="P2137">
        <f t="shared" si="82"/>
        <v>1</v>
      </c>
    </row>
    <row r="2138" spans="12:16" x14ac:dyDescent="0.25">
      <c r="L2138" s="264">
        <f>Member!A2138</f>
        <v>0</v>
      </c>
      <c r="M2138">
        <f>SUMIF(Erfassung3!BD:BD,L2138,Erfassung3!BW:BW)</f>
        <v>0</v>
      </c>
      <c r="N2138">
        <f>SUMIF(Erfassung3!BD:BD,L2138,Erfassung3!BG:BG)</f>
        <v>0</v>
      </c>
      <c r="O2138">
        <f t="shared" si="83"/>
        <v>0</v>
      </c>
      <c r="P2138">
        <f t="shared" si="82"/>
        <v>1</v>
      </c>
    </row>
    <row r="2139" spans="12:16" x14ac:dyDescent="0.25">
      <c r="L2139" s="264">
        <f>Member!A2139</f>
        <v>0</v>
      </c>
      <c r="M2139">
        <f>SUMIF(Erfassung3!BD:BD,L2139,Erfassung3!BW:BW)</f>
        <v>0</v>
      </c>
      <c r="N2139">
        <f>SUMIF(Erfassung3!BD:BD,L2139,Erfassung3!BG:BG)</f>
        <v>0</v>
      </c>
      <c r="O2139">
        <f t="shared" si="83"/>
        <v>0</v>
      </c>
      <c r="P2139">
        <f t="shared" si="82"/>
        <v>1</v>
      </c>
    </row>
    <row r="2140" spans="12:16" x14ac:dyDescent="0.25">
      <c r="L2140" s="264">
        <f>Member!A2140</f>
        <v>0</v>
      </c>
      <c r="M2140">
        <f>SUMIF(Erfassung3!BD:BD,L2140,Erfassung3!BW:BW)</f>
        <v>0</v>
      </c>
      <c r="N2140">
        <f>SUMIF(Erfassung3!BD:BD,L2140,Erfassung3!BG:BG)</f>
        <v>0</v>
      </c>
      <c r="O2140">
        <f t="shared" si="83"/>
        <v>0</v>
      </c>
      <c r="P2140">
        <f t="shared" si="82"/>
        <v>1</v>
      </c>
    </row>
    <row r="2141" spans="12:16" x14ac:dyDescent="0.25">
      <c r="L2141" s="264">
        <f>Member!A2141</f>
        <v>0</v>
      </c>
      <c r="M2141">
        <f>SUMIF(Erfassung3!BD:BD,L2141,Erfassung3!BW:BW)</f>
        <v>0</v>
      </c>
      <c r="N2141">
        <f>SUMIF(Erfassung3!BD:BD,L2141,Erfassung3!BG:BG)</f>
        <v>0</v>
      </c>
      <c r="O2141">
        <f t="shared" si="83"/>
        <v>0</v>
      </c>
      <c r="P2141">
        <f t="shared" si="82"/>
        <v>1</v>
      </c>
    </row>
    <row r="2142" spans="12:16" x14ac:dyDescent="0.25">
      <c r="L2142" s="264">
        <f>Member!A2142</f>
        <v>0</v>
      </c>
      <c r="M2142">
        <f>SUMIF(Erfassung3!BD:BD,L2142,Erfassung3!BW:BW)</f>
        <v>0</v>
      </c>
      <c r="N2142">
        <f>SUMIF(Erfassung3!BD:BD,L2142,Erfassung3!BG:BG)</f>
        <v>0</v>
      </c>
      <c r="O2142">
        <f t="shared" si="83"/>
        <v>0</v>
      </c>
      <c r="P2142">
        <f t="shared" si="82"/>
        <v>1</v>
      </c>
    </row>
    <row r="2143" spans="12:16" x14ac:dyDescent="0.25">
      <c r="L2143" s="264">
        <f>Member!A2143</f>
        <v>0</v>
      </c>
      <c r="M2143">
        <f>SUMIF(Erfassung3!BD:BD,L2143,Erfassung3!BW:BW)</f>
        <v>0</v>
      </c>
      <c r="N2143">
        <f>SUMIF(Erfassung3!BD:BD,L2143,Erfassung3!BG:BG)</f>
        <v>0</v>
      </c>
      <c r="O2143">
        <f t="shared" si="83"/>
        <v>0</v>
      </c>
      <c r="P2143">
        <f t="shared" si="82"/>
        <v>1</v>
      </c>
    </row>
    <row r="2144" spans="12:16" x14ac:dyDescent="0.25">
      <c r="L2144" s="264">
        <f>Member!A2144</f>
        <v>0</v>
      </c>
      <c r="M2144">
        <f>SUMIF(Erfassung3!BD:BD,L2144,Erfassung3!BW:BW)</f>
        <v>0</v>
      </c>
      <c r="N2144">
        <f>SUMIF(Erfassung3!BD:BD,L2144,Erfassung3!BG:BG)</f>
        <v>0</v>
      </c>
      <c r="O2144">
        <f t="shared" si="83"/>
        <v>0</v>
      </c>
      <c r="P2144">
        <f t="shared" si="82"/>
        <v>1</v>
      </c>
    </row>
    <row r="2145" spans="12:16" x14ac:dyDescent="0.25">
      <c r="L2145" s="264">
        <f>Member!A2145</f>
        <v>0</v>
      </c>
      <c r="M2145">
        <f>SUMIF(Erfassung3!BD:BD,L2145,Erfassung3!BW:BW)</f>
        <v>0</v>
      </c>
      <c r="N2145">
        <f>SUMIF(Erfassung3!BD:BD,L2145,Erfassung3!BG:BG)</f>
        <v>0</v>
      </c>
      <c r="O2145">
        <f t="shared" si="83"/>
        <v>0</v>
      </c>
      <c r="P2145">
        <f t="shared" si="82"/>
        <v>1</v>
      </c>
    </row>
    <row r="2146" spans="12:16" x14ac:dyDescent="0.25">
      <c r="L2146" s="264">
        <f>Member!A2146</f>
        <v>0</v>
      </c>
      <c r="M2146">
        <f>SUMIF(Erfassung3!BD:BD,L2146,Erfassung3!BW:BW)</f>
        <v>0</v>
      </c>
      <c r="N2146">
        <f>SUMIF(Erfassung3!BD:BD,L2146,Erfassung3!BG:BG)</f>
        <v>0</v>
      </c>
      <c r="O2146">
        <f t="shared" si="83"/>
        <v>0</v>
      </c>
      <c r="P2146">
        <f t="shared" si="82"/>
        <v>1</v>
      </c>
    </row>
    <row r="2147" spans="12:16" x14ac:dyDescent="0.25">
      <c r="L2147" s="264">
        <f>Member!A2147</f>
        <v>0</v>
      </c>
      <c r="M2147">
        <f>SUMIF(Erfassung3!BD:BD,L2147,Erfassung3!BW:BW)</f>
        <v>0</v>
      </c>
      <c r="N2147">
        <f>SUMIF(Erfassung3!BD:BD,L2147,Erfassung3!BG:BG)</f>
        <v>0</v>
      </c>
      <c r="O2147">
        <f t="shared" si="83"/>
        <v>0</v>
      </c>
      <c r="P2147">
        <f t="shared" si="82"/>
        <v>1</v>
      </c>
    </row>
    <row r="2148" spans="12:16" x14ac:dyDescent="0.25">
      <c r="L2148" s="264">
        <f>Member!A2148</f>
        <v>0</v>
      </c>
      <c r="M2148">
        <f>SUMIF(Erfassung3!BD:BD,L2148,Erfassung3!BW:BW)</f>
        <v>0</v>
      </c>
      <c r="N2148">
        <f>SUMIF(Erfassung3!BD:BD,L2148,Erfassung3!BG:BG)</f>
        <v>0</v>
      </c>
      <c r="O2148">
        <f t="shared" si="83"/>
        <v>0</v>
      </c>
      <c r="P2148">
        <f t="shared" si="82"/>
        <v>1</v>
      </c>
    </row>
    <row r="2149" spans="12:16" x14ac:dyDescent="0.25">
      <c r="L2149" s="264">
        <f>Member!A2149</f>
        <v>0</v>
      </c>
      <c r="M2149">
        <f>SUMIF(Erfassung3!BD:BD,L2149,Erfassung3!BW:BW)</f>
        <v>0</v>
      </c>
      <c r="N2149">
        <f>SUMIF(Erfassung3!BD:BD,L2149,Erfassung3!BG:BG)</f>
        <v>0</v>
      </c>
      <c r="O2149">
        <f t="shared" si="83"/>
        <v>0</v>
      </c>
      <c r="P2149">
        <f t="shared" si="82"/>
        <v>1</v>
      </c>
    </row>
    <row r="2150" spans="12:16" x14ac:dyDescent="0.25">
      <c r="L2150" s="264">
        <f>Member!A2150</f>
        <v>0</v>
      </c>
      <c r="M2150">
        <f>SUMIF(Erfassung3!BD:BD,L2150,Erfassung3!BW:BW)</f>
        <v>0</v>
      </c>
      <c r="N2150">
        <f>SUMIF(Erfassung3!BD:BD,L2150,Erfassung3!BG:BG)</f>
        <v>0</v>
      </c>
      <c r="O2150">
        <f t="shared" si="83"/>
        <v>0</v>
      </c>
      <c r="P2150">
        <f t="shared" si="82"/>
        <v>1</v>
      </c>
    </row>
    <row r="2151" spans="12:16" x14ac:dyDescent="0.25">
      <c r="L2151" s="264">
        <f>Member!A2151</f>
        <v>0</v>
      </c>
      <c r="M2151">
        <f>SUMIF(Erfassung3!BD:BD,L2151,Erfassung3!BW:BW)</f>
        <v>0</v>
      </c>
      <c r="N2151">
        <f>SUMIF(Erfassung3!BD:BD,L2151,Erfassung3!BG:BG)</f>
        <v>0</v>
      </c>
      <c r="O2151">
        <f t="shared" si="83"/>
        <v>0</v>
      </c>
      <c r="P2151">
        <f t="shared" si="82"/>
        <v>1</v>
      </c>
    </row>
    <row r="2152" spans="12:16" x14ac:dyDescent="0.25">
      <c r="L2152" s="264">
        <f>Member!A2152</f>
        <v>0</v>
      </c>
      <c r="M2152">
        <f>SUMIF(Erfassung3!BD:BD,L2152,Erfassung3!BW:BW)</f>
        <v>0</v>
      </c>
      <c r="N2152">
        <f>SUMIF(Erfassung3!BD:BD,L2152,Erfassung3!BG:BG)</f>
        <v>0</v>
      </c>
      <c r="O2152">
        <f t="shared" si="83"/>
        <v>0</v>
      </c>
      <c r="P2152">
        <f t="shared" si="82"/>
        <v>1</v>
      </c>
    </row>
    <row r="2153" spans="12:16" x14ac:dyDescent="0.25">
      <c r="L2153" s="264">
        <f>Member!A2153</f>
        <v>0</v>
      </c>
      <c r="M2153">
        <f>SUMIF(Erfassung3!BD:BD,L2153,Erfassung3!BW:BW)</f>
        <v>0</v>
      </c>
      <c r="N2153">
        <f>SUMIF(Erfassung3!BD:BD,L2153,Erfassung3!BG:BG)</f>
        <v>0</v>
      </c>
      <c r="O2153">
        <f t="shared" si="83"/>
        <v>0</v>
      </c>
      <c r="P2153">
        <f t="shared" si="82"/>
        <v>1</v>
      </c>
    </row>
    <row r="2154" spans="12:16" x14ac:dyDescent="0.25">
      <c r="L2154" s="264">
        <f>Member!A2154</f>
        <v>0</v>
      </c>
      <c r="M2154">
        <f>SUMIF(Erfassung3!BD:BD,L2154,Erfassung3!BW:BW)</f>
        <v>0</v>
      </c>
      <c r="N2154">
        <f>SUMIF(Erfassung3!BD:BD,L2154,Erfassung3!BG:BG)</f>
        <v>0</v>
      </c>
      <c r="O2154">
        <f t="shared" si="83"/>
        <v>0</v>
      </c>
      <c r="P2154">
        <f t="shared" si="82"/>
        <v>1</v>
      </c>
    </row>
    <row r="2155" spans="12:16" x14ac:dyDescent="0.25">
      <c r="L2155" s="264">
        <f>Member!A2155</f>
        <v>0</v>
      </c>
      <c r="M2155">
        <f>SUMIF(Erfassung3!BD:BD,L2155,Erfassung3!BW:BW)</f>
        <v>0</v>
      </c>
      <c r="N2155">
        <f>SUMIF(Erfassung3!BD:BD,L2155,Erfassung3!BG:BG)</f>
        <v>0</v>
      </c>
      <c r="O2155">
        <f t="shared" si="83"/>
        <v>0</v>
      </c>
      <c r="P2155">
        <f t="shared" si="82"/>
        <v>1</v>
      </c>
    </row>
    <row r="2156" spans="12:16" x14ac:dyDescent="0.25">
      <c r="L2156" s="264">
        <f>Member!A2156</f>
        <v>0</v>
      </c>
      <c r="M2156">
        <f>SUMIF(Erfassung3!BD:BD,L2156,Erfassung3!BW:BW)</f>
        <v>0</v>
      </c>
      <c r="N2156">
        <f>SUMIF(Erfassung3!BD:BD,L2156,Erfassung3!BG:BG)</f>
        <v>0</v>
      </c>
      <c r="O2156">
        <f t="shared" si="83"/>
        <v>0</v>
      </c>
      <c r="P2156">
        <f t="shared" si="82"/>
        <v>1</v>
      </c>
    </row>
    <row r="2157" spans="12:16" x14ac:dyDescent="0.25">
      <c r="L2157" s="264">
        <f>Member!A2157</f>
        <v>0</v>
      </c>
      <c r="M2157">
        <f>SUMIF(Erfassung3!BD:BD,L2157,Erfassung3!BW:BW)</f>
        <v>0</v>
      </c>
      <c r="N2157">
        <f>SUMIF(Erfassung3!BD:BD,L2157,Erfassung3!BG:BG)</f>
        <v>0</v>
      </c>
      <c r="O2157">
        <f t="shared" si="83"/>
        <v>0</v>
      </c>
      <c r="P2157">
        <f t="shared" si="82"/>
        <v>1</v>
      </c>
    </row>
    <row r="2158" spans="12:16" x14ac:dyDescent="0.25">
      <c r="L2158" s="264">
        <f>Member!A2158</f>
        <v>0</v>
      </c>
      <c r="M2158">
        <f>SUMIF(Erfassung3!BD:BD,L2158,Erfassung3!BW:BW)</f>
        <v>0</v>
      </c>
      <c r="N2158">
        <f>SUMIF(Erfassung3!BD:BD,L2158,Erfassung3!BG:BG)</f>
        <v>0</v>
      </c>
      <c r="O2158">
        <f t="shared" si="83"/>
        <v>0</v>
      </c>
      <c r="P2158">
        <f t="shared" si="82"/>
        <v>1</v>
      </c>
    </row>
    <row r="2159" spans="12:16" x14ac:dyDescent="0.25">
      <c r="L2159" s="264">
        <f>Member!A2159</f>
        <v>0</v>
      </c>
      <c r="M2159">
        <f>SUMIF(Erfassung3!BD:BD,L2159,Erfassung3!BW:BW)</f>
        <v>0</v>
      </c>
      <c r="N2159">
        <f>SUMIF(Erfassung3!BD:BD,L2159,Erfassung3!BG:BG)</f>
        <v>0</v>
      </c>
      <c r="O2159">
        <f t="shared" si="83"/>
        <v>0</v>
      </c>
      <c r="P2159">
        <f t="shared" si="82"/>
        <v>1</v>
      </c>
    </row>
    <row r="2160" spans="12:16" x14ac:dyDescent="0.25">
      <c r="L2160" s="264">
        <f>Member!A2160</f>
        <v>0</v>
      </c>
      <c r="M2160">
        <f>SUMIF(Erfassung3!BD:BD,L2160,Erfassung3!BW:BW)</f>
        <v>0</v>
      </c>
      <c r="N2160">
        <f>SUMIF(Erfassung3!BD:BD,L2160,Erfassung3!BG:BG)</f>
        <v>0</v>
      </c>
      <c r="O2160">
        <f t="shared" si="83"/>
        <v>0</v>
      </c>
      <c r="P2160">
        <f t="shared" si="82"/>
        <v>1</v>
      </c>
    </row>
    <row r="2161" spans="12:16" x14ac:dyDescent="0.25">
      <c r="L2161" s="264">
        <f>Member!A2161</f>
        <v>0</v>
      </c>
      <c r="M2161">
        <f>SUMIF(Erfassung3!BD:BD,L2161,Erfassung3!BW:BW)</f>
        <v>0</v>
      </c>
      <c r="N2161">
        <f>SUMIF(Erfassung3!BD:BD,L2161,Erfassung3!BG:BG)</f>
        <v>0</v>
      </c>
      <c r="O2161">
        <f t="shared" si="83"/>
        <v>0</v>
      </c>
      <c r="P2161">
        <f t="shared" si="82"/>
        <v>1</v>
      </c>
    </row>
    <row r="2162" spans="12:16" x14ac:dyDescent="0.25">
      <c r="L2162" s="264">
        <f>Member!A2162</f>
        <v>0</v>
      </c>
      <c r="M2162">
        <f>SUMIF(Erfassung3!BD:BD,L2162,Erfassung3!BW:BW)</f>
        <v>0</v>
      </c>
      <c r="N2162">
        <f>SUMIF(Erfassung3!BD:BD,L2162,Erfassung3!BG:BG)</f>
        <v>0</v>
      </c>
      <c r="O2162">
        <f t="shared" si="83"/>
        <v>0</v>
      </c>
      <c r="P2162">
        <f t="shared" si="82"/>
        <v>1</v>
      </c>
    </row>
    <row r="2163" spans="12:16" x14ac:dyDescent="0.25">
      <c r="L2163" s="264">
        <f>Member!A2163</f>
        <v>0</v>
      </c>
      <c r="M2163">
        <f>SUMIF(Erfassung3!BD:BD,L2163,Erfassung3!BW:BW)</f>
        <v>0</v>
      </c>
      <c r="N2163">
        <f>SUMIF(Erfassung3!BD:BD,L2163,Erfassung3!BG:BG)</f>
        <v>0</v>
      </c>
      <c r="O2163">
        <f t="shared" si="83"/>
        <v>0</v>
      </c>
      <c r="P2163">
        <f t="shared" si="82"/>
        <v>1</v>
      </c>
    </row>
    <row r="2164" spans="12:16" x14ac:dyDescent="0.25">
      <c r="L2164" s="264">
        <f>Member!A2164</f>
        <v>0</v>
      </c>
      <c r="M2164">
        <f>SUMIF(Erfassung3!BD:BD,L2164,Erfassung3!BW:BW)</f>
        <v>0</v>
      </c>
      <c r="N2164">
        <f>SUMIF(Erfassung3!BD:BD,L2164,Erfassung3!BG:BG)</f>
        <v>0</v>
      </c>
      <c r="O2164">
        <f t="shared" si="83"/>
        <v>0</v>
      </c>
      <c r="P2164">
        <f t="shared" si="82"/>
        <v>1</v>
      </c>
    </row>
    <row r="2165" spans="12:16" x14ac:dyDescent="0.25">
      <c r="L2165" s="264">
        <f>Member!A2165</f>
        <v>0</v>
      </c>
      <c r="M2165">
        <f>SUMIF(Erfassung3!BD:BD,L2165,Erfassung3!BW:BW)</f>
        <v>0</v>
      </c>
      <c r="N2165">
        <f>SUMIF(Erfassung3!BD:BD,L2165,Erfassung3!BG:BG)</f>
        <v>0</v>
      </c>
      <c r="O2165">
        <f t="shared" si="83"/>
        <v>0</v>
      </c>
      <c r="P2165">
        <f t="shared" si="82"/>
        <v>1</v>
      </c>
    </row>
    <row r="2166" spans="12:16" x14ac:dyDescent="0.25">
      <c r="L2166" s="264">
        <f>Member!A2166</f>
        <v>0</v>
      </c>
      <c r="M2166">
        <f>SUMIF(Erfassung3!BD:BD,L2166,Erfassung3!BW:BW)</f>
        <v>0</v>
      </c>
      <c r="N2166">
        <f>SUMIF(Erfassung3!BD:BD,L2166,Erfassung3!BG:BG)</f>
        <v>0</v>
      </c>
      <c r="O2166">
        <f t="shared" si="83"/>
        <v>0</v>
      </c>
      <c r="P2166">
        <f t="shared" si="82"/>
        <v>1</v>
      </c>
    </row>
    <row r="2167" spans="12:16" x14ac:dyDescent="0.25">
      <c r="L2167" s="264">
        <f>Member!A2167</f>
        <v>0</v>
      </c>
      <c r="M2167">
        <f>SUMIF(Erfassung3!BD:BD,L2167,Erfassung3!BW:BW)</f>
        <v>0</v>
      </c>
      <c r="N2167">
        <f>SUMIF(Erfassung3!BD:BD,L2167,Erfassung3!BG:BG)</f>
        <v>0</v>
      </c>
      <c r="O2167">
        <f t="shared" si="83"/>
        <v>0</v>
      </c>
      <c r="P2167">
        <f t="shared" si="82"/>
        <v>1</v>
      </c>
    </row>
    <row r="2168" spans="12:16" x14ac:dyDescent="0.25">
      <c r="L2168" s="264">
        <f>Member!A2168</f>
        <v>0</v>
      </c>
      <c r="M2168">
        <f>SUMIF(Erfassung3!BD:BD,L2168,Erfassung3!BW:BW)</f>
        <v>0</v>
      </c>
      <c r="N2168">
        <f>SUMIF(Erfassung3!BD:BD,L2168,Erfassung3!BG:BG)</f>
        <v>0</v>
      </c>
      <c r="O2168">
        <f t="shared" si="83"/>
        <v>0</v>
      </c>
      <c r="P2168">
        <f t="shared" si="82"/>
        <v>1</v>
      </c>
    </row>
    <row r="2169" spans="12:16" x14ac:dyDescent="0.25">
      <c r="L2169" s="264">
        <f>Member!A2169</f>
        <v>0</v>
      </c>
      <c r="M2169">
        <f>SUMIF(Erfassung3!BD:BD,L2169,Erfassung3!BW:BW)</f>
        <v>0</v>
      </c>
      <c r="N2169">
        <f>SUMIF(Erfassung3!BD:BD,L2169,Erfassung3!BG:BG)</f>
        <v>0</v>
      </c>
      <c r="O2169">
        <f t="shared" si="83"/>
        <v>0</v>
      </c>
      <c r="P2169">
        <f t="shared" si="82"/>
        <v>1</v>
      </c>
    </row>
    <row r="2170" spans="12:16" x14ac:dyDescent="0.25">
      <c r="L2170" s="264">
        <f>Member!A2170</f>
        <v>0</v>
      </c>
      <c r="M2170">
        <f>SUMIF(Erfassung3!BD:BD,L2170,Erfassung3!BW:BW)</f>
        <v>0</v>
      </c>
      <c r="N2170">
        <f>SUMIF(Erfassung3!BD:BD,L2170,Erfassung3!BG:BG)</f>
        <v>0</v>
      </c>
      <c r="O2170">
        <f t="shared" si="83"/>
        <v>0</v>
      </c>
      <c r="P2170">
        <f t="shared" si="82"/>
        <v>1</v>
      </c>
    </row>
    <row r="2171" spans="12:16" x14ac:dyDescent="0.25">
      <c r="L2171" s="264">
        <f>Member!A2171</f>
        <v>0</v>
      </c>
      <c r="M2171">
        <f>SUMIF(Erfassung3!BD:BD,L2171,Erfassung3!BW:BW)</f>
        <v>0</v>
      </c>
      <c r="N2171">
        <f>SUMIF(Erfassung3!BD:BD,L2171,Erfassung3!BG:BG)</f>
        <v>0</v>
      </c>
      <c r="O2171">
        <f t="shared" si="83"/>
        <v>0</v>
      </c>
      <c r="P2171">
        <f t="shared" si="82"/>
        <v>1</v>
      </c>
    </row>
    <row r="2172" spans="12:16" x14ac:dyDescent="0.25">
      <c r="L2172" s="264">
        <f>Member!A2172</f>
        <v>0</v>
      </c>
      <c r="M2172">
        <f>SUMIF(Erfassung3!BD:BD,L2172,Erfassung3!BW:BW)</f>
        <v>0</v>
      </c>
      <c r="N2172">
        <f>SUMIF(Erfassung3!BD:BD,L2172,Erfassung3!BG:BG)</f>
        <v>0</v>
      </c>
      <c r="O2172">
        <f t="shared" si="83"/>
        <v>0</v>
      </c>
      <c r="P2172">
        <f t="shared" si="82"/>
        <v>1</v>
      </c>
    </row>
    <row r="2173" spans="12:16" x14ac:dyDescent="0.25">
      <c r="L2173" s="264">
        <f>Member!A2173</f>
        <v>0</v>
      </c>
      <c r="M2173">
        <f>SUMIF(Erfassung3!BD:BD,L2173,Erfassung3!BW:BW)</f>
        <v>0</v>
      </c>
      <c r="N2173">
        <f>SUMIF(Erfassung3!BD:BD,L2173,Erfassung3!BG:BG)</f>
        <v>0</v>
      </c>
      <c r="O2173">
        <f t="shared" si="83"/>
        <v>0</v>
      </c>
      <c r="P2173">
        <f t="shared" si="82"/>
        <v>1</v>
      </c>
    </row>
    <row r="2174" spans="12:16" x14ac:dyDescent="0.25">
      <c r="L2174" s="264">
        <f>Member!A2174</f>
        <v>0</v>
      </c>
      <c r="M2174">
        <f>SUMIF(Erfassung3!BD:BD,L2174,Erfassung3!BW:BW)</f>
        <v>0</v>
      </c>
      <c r="N2174">
        <f>SUMIF(Erfassung3!BD:BD,L2174,Erfassung3!BG:BG)</f>
        <v>0</v>
      </c>
      <c r="O2174">
        <f t="shared" si="83"/>
        <v>0</v>
      </c>
      <c r="P2174">
        <f t="shared" si="82"/>
        <v>1</v>
      </c>
    </row>
    <row r="2175" spans="12:16" x14ac:dyDescent="0.25">
      <c r="L2175" s="264">
        <f>Member!A2175</f>
        <v>0</v>
      </c>
      <c r="M2175">
        <f>SUMIF(Erfassung3!BD:BD,L2175,Erfassung3!BW:BW)</f>
        <v>0</v>
      </c>
      <c r="N2175">
        <f>SUMIF(Erfassung3!BD:BD,L2175,Erfassung3!BG:BG)</f>
        <v>0</v>
      </c>
      <c r="O2175">
        <f t="shared" si="83"/>
        <v>0</v>
      </c>
      <c r="P2175">
        <f t="shared" si="82"/>
        <v>1</v>
      </c>
    </row>
    <row r="2176" spans="12:16" x14ac:dyDescent="0.25">
      <c r="L2176" s="264">
        <f>Member!A2176</f>
        <v>0</v>
      </c>
      <c r="M2176">
        <f>SUMIF(Erfassung3!BD:BD,L2176,Erfassung3!BW:BW)</f>
        <v>0</v>
      </c>
      <c r="N2176">
        <f>SUMIF(Erfassung3!BD:BD,L2176,Erfassung3!BG:BG)</f>
        <v>0</v>
      </c>
      <c r="O2176">
        <f t="shared" si="83"/>
        <v>0</v>
      </c>
      <c r="P2176">
        <f t="shared" si="82"/>
        <v>1</v>
      </c>
    </row>
    <row r="2177" spans="12:16" x14ac:dyDescent="0.25">
      <c r="L2177" s="264">
        <f>Member!A2177</f>
        <v>0</v>
      </c>
      <c r="M2177">
        <f>SUMIF(Erfassung3!BD:BD,L2177,Erfassung3!BW:BW)</f>
        <v>0</v>
      </c>
      <c r="N2177">
        <f>SUMIF(Erfassung3!BD:BD,L2177,Erfassung3!BG:BG)</f>
        <v>0</v>
      </c>
      <c r="O2177">
        <f t="shared" si="83"/>
        <v>0</v>
      </c>
      <c r="P2177">
        <f t="shared" si="82"/>
        <v>1</v>
      </c>
    </row>
    <row r="2178" spans="12:16" x14ac:dyDescent="0.25">
      <c r="L2178" s="264">
        <f>Member!A2178</f>
        <v>0</v>
      </c>
      <c r="M2178">
        <f>SUMIF(Erfassung3!BD:BD,L2178,Erfassung3!BW:BW)</f>
        <v>0</v>
      </c>
      <c r="N2178">
        <f>SUMIF(Erfassung3!BD:BD,L2178,Erfassung3!BG:BG)</f>
        <v>0</v>
      </c>
      <c r="O2178">
        <f t="shared" si="83"/>
        <v>0</v>
      </c>
      <c r="P2178">
        <f t="shared" ref="P2178:P2198" si="84">RANK(O2178,O:O)</f>
        <v>1</v>
      </c>
    </row>
    <row r="2179" spans="12:16" x14ac:dyDescent="0.25">
      <c r="L2179" s="264">
        <f>Member!A2179</f>
        <v>0</v>
      </c>
      <c r="M2179">
        <f>SUMIF(Erfassung3!BD:BD,L2179,Erfassung3!BW:BW)</f>
        <v>0</v>
      </c>
      <c r="N2179">
        <f>SUMIF(Erfassung3!BD:BD,L2179,Erfassung3!BG:BG)</f>
        <v>0</v>
      </c>
      <c r="O2179">
        <f t="shared" ref="O2179:O2198" si="85">IF(N2179=0,0,M2179/N2179-ROW()/1000000000)</f>
        <v>0</v>
      </c>
      <c r="P2179">
        <f t="shared" si="84"/>
        <v>1</v>
      </c>
    </row>
    <row r="2180" spans="12:16" x14ac:dyDescent="0.25">
      <c r="L2180" s="264">
        <f>Member!A2180</f>
        <v>0</v>
      </c>
      <c r="M2180">
        <f>SUMIF(Erfassung3!BD:BD,L2180,Erfassung3!BW:BW)</f>
        <v>0</v>
      </c>
      <c r="N2180">
        <f>SUMIF(Erfassung3!BD:BD,L2180,Erfassung3!BG:BG)</f>
        <v>0</v>
      </c>
      <c r="O2180">
        <f t="shared" si="85"/>
        <v>0</v>
      </c>
      <c r="P2180">
        <f t="shared" si="84"/>
        <v>1</v>
      </c>
    </row>
    <row r="2181" spans="12:16" x14ac:dyDescent="0.25">
      <c r="L2181" s="264">
        <f>Member!A2181</f>
        <v>0</v>
      </c>
      <c r="M2181">
        <f>SUMIF(Erfassung3!BD:BD,L2181,Erfassung3!BW:BW)</f>
        <v>0</v>
      </c>
      <c r="N2181">
        <f>SUMIF(Erfassung3!BD:BD,L2181,Erfassung3!BG:BG)</f>
        <v>0</v>
      </c>
      <c r="O2181">
        <f t="shared" si="85"/>
        <v>0</v>
      </c>
      <c r="P2181">
        <f t="shared" si="84"/>
        <v>1</v>
      </c>
    </row>
    <row r="2182" spans="12:16" x14ac:dyDescent="0.25">
      <c r="L2182" s="264">
        <f>Member!A2182</f>
        <v>0</v>
      </c>
      <c r="M2182">
        <f>SUMIF(Erfassung3!BD:BD,L2182,Erfassung3!BW:BW)</f>
        <v>0</v>
      </c>
      <c r="N2182">
        <f>SUMIF(Erfassung3!BD:BD,L2182,Erfassung3!BG:BG)</f>
        <v>0</v>
      </c>
      <c r="O2182">
        <f t="shared" si="85"/>
        <v>0</v>
      </c>
      <c r="P2182">
        <f t="shared" si="84"/>
        <v>1</v>
      </c>
    </row>
    <row r="2183" spans="12:16" x14ac:dyDescent="0.25">
      <c r="L2183" s="264">
        <f>Member!A2183</f>
        <v>0</v>
      </c>
      <c r="M2183">
        <f>SUMIF(Erfassung3!BD:BD,L2183,Erfassung3!BW:BW)</f>
        <v>0</v>
      </c>
      <c r="N2183">
        <f>SUMIF(Erfassung3!BD:BD,L2183,Erfassung3!BG:BG)</f>
        <v>0</v>
      </c>
      <c r="O2183">
        <f t="shared" si="85"/>
        <v>0</v>
      </c>
      <c r="P2183">
        <f t="shared" si="84"/>
        <v>1</v>
      </c>
    </row>
    <row r="2184" spans="12:16" x14ac:dyDescent="0.25">
      <c r="L2184" s="264">
        <f>Member!A2184</f>
        <v>0</v>
      </c>
      <c r="M2184">
        <f>SUMIF(Erfassung3!BD:BD,L2184,Erfassung3!BW:BW)</f>
        <v>0</v>
      </c>
      <c r="N2184">
        <f>SUMIF(Erfassung3!BD:BD,L2184,Erfassung3!BG:BG)</f>
        <v>0</v>
      </c>
      <c r="O2184">
        <f t="shared" si="85"/>
        <v>0</v>
      </c>
      <c r="P2184">
        <f t="shared" si="84"/>
        <v>1</v>
      </c>
    </row>
    <row r="2185" spans="12:16" x14ac:dyDescent="0.25">
      <c r="L2185" s="264">
        <f>Member!A2185</f>
        <v>0</v>
      </c>
      <c r="M2185">
        <f>SUMIF(Erfassung3!BD:BD,L2185,Erfassung3!BW:BW)</f>
        <v>0</v>
      </c>
      <c r="N2185">
        <f>SUMIF(Erfassung3!BD:BD,L2185,Erfassung3!BG:BG)</f>
        <v>0</v>
      </c>
      <c r="O2185">
        <f t="shared" si="85"/>
        <v>0</v>
      </c>
      <c r="P2185">
        <f t="shared" si="84"/>
        <v>1</v>
      </c>
    </row>
    <row r="2186" spans="12:16" x14ac:dyDescent="0.25">
      <c r="L2186" s="264">
        <f>Member!A2186</f>
        <v>0</v>
      </c>
      <c r="M2186">
        <f>SUMIF(Erfassung3!BD:BD,L2186,Erfassung3!BW:BW)</f>
        <v>0</v>
      </c>
      <c r="N2186">
        <f>SUMIF(Erfassung3!BD:BD,L2186,Erfassung3!BG:BG)</f>
        <v>0</v>
      </c>
      <c r="O2186">
        <f t="shared" si="85"/>
        <v>0</v>
      </c>
      <c r="P2186">
        <f t="shared" si="84"/>
        <v>1</v>
      </c>
    </row>
    <row r="2187" spans="12:16" x14ac:dyDescent="0.25">
      <c r="L2187" s="264">
        <f>Member!A2187</f>
        <v>0</v>
      </c>
      <c r="M2187">
        <f>SUMIF(Erfassung3!BD:BD,L2187,Erfassung3!BW:BW)</f>
        <v>0</v>
      </c>
      <c r="N2187">
        <f>SUMIF(Erfassung3!BD:BD,L2187,Erfassung3!BG:BG)</f>
        <v>0</v>
      </c>
      <c r="O2187">
        <f t="shared" si="85"/>
        <v>0</v>
      </c>
      <c r="P2187">
        <f t="shared" si="84"/>
        <v>1</v>
      </c>
    </row>
    <row r="2188" spans="12:16" x14ac:dyDescent="0.25">
      <c r="L2188" s="264">
        <f>Member!A2188</f>
        <v>0</v>
      </c>
      <c r="M2188">
        <f>SUMIF(Erfassung3!BD:BD,L2188,Erfassung3!BW:BW)</f>
        <v>0</v>
      </c>
      <c r="N2188">
        <f>SUMIF(Erfassung3!BD:BD,L2188,Erfassung3!BG:BG)</f>
        <v>0</v>
      </c>
      <c r="O2188">
        <f t="shared" si="85"/>
        <v>0</v>
      </c>
      <c r="P2188">
        <f t="shared" si="84"/>
        <v>1</v>
      </c>
    </row>
    <row r="2189" spans="12:16" x14ac:dyDescent="0.25">
      <c r="L2189" s="264">
        <f>Member!A2189</f>
        <v>0</v>
      </c>
      <c r="M2189">
        <f>SUMIF(Erfassung3!BD:BD,L2189,Erfassung3!BW:BW)</f>
        <v>0</v>
      </c>
      <c r="N2189">
        <f>SUMIF(Erfassung3!BD:BD,L2189,Erfassung3!BG:BG)</f>
        <v>0</v>
      </c>
      <c r="O2189">
        <f t="shared" si="85"/>
        <v>0</v>
      </c>
      <c r="P2189">
        <f t="shared" si="84"/>
        <v>1</v>
      </c>
    </row>
    <row r="2190" spans="12:16" x14ac:dyDescent="0.25">
      <c r="L2190" s="264">
        <f>Member!A2190</f>
        <v>0</v>
      </c>
      <c r="M2190">
        <f>SUMIF(Erfassung3!BD:BD,L2190,Erfassung3!BW:BW)</f>
        <v>0</v>
      </c>
      <c r="N2190">
        <f>SUMIF(Erfassung3!BD:BD,L2190,Erfassung3!BG:BG)</f>
        <v>0</v>
      </c>
      <c r="O2190">
        <f t="shared" si="85"/>
        <v>0</v>
      </c>
      <c r="P2190">
        <f t="shared" si="84"/>
        <v>1</v>
      </c>
    </row>
    <row r="2191" spans="12:16" x14ac:dyDescent="0.25">
      <c r="L2191" s="264">
        <f>Member!A2191</f>
        <v>0</v>
      </c>
      <c r="M2191">
        <f>SUMIF(Erfassung3!BD:BD,L2191,Erfassung3!BW:BW)</f>
        <v>0</v>
      </c>
      <c r="N2191">
        <f>SUMIF(Erfassung3!BD:BD,L2191,Erfassung3!BG:BG)</f>
        <v>0</v>
      </c>
      <c r="O2191">
        <f t="shared" si="85"/>
        <v>0</v>
      </c>
      <c r="P2191">
        <f t="shared" si="84"/>
        <v>1</v>
      </c>
    </row>
    <row r="2192" spans="12:16" x14ac:dyDescent="0.25">
      <c r="L2192" s="264">
        <f>Member!A2192</f>
        <v>0</v>
      </c>
      <c r="M2192">
        <f>SUMIF(Erfassung3!BD:BD,L2192,Erfassung3!BW:BW)</f>
        <v>0</v>
      </c>
      <c r="N2192">
        <f>SUMIF(Erfassung3!BD:BD,L2192,Erfassung3!BG:BG)</f>
        <v>0</v>
      </c>
      <c r="O2192">
        <f t="shared" si="85"/>
        <v>0</v>
      </c>
      <c r="P2192">
        <f t="shared" si="84"/>
        <v>1</v>
      </c>
    </row>
    <row r="2193" spans="12:16" x14ac:dyDescent="0.25">
      <c r="L2193" s="264">
        <f>Member!A2193</f>
        <v>0</v>
      </c>
      <c r="M2193">
        <f>SUMIF(Erfassung3!BD:BD,L2193,Erfassung3!BW:BW)</f>
        <v>0</v>
      </c>
      <c r="N2193">
        <f>SUMIF(Erfassung3!BD:BD,L2193,Erfassung3!BG:BG)</f>
        <v>0</v>
      </c>
      <c r="O2193">
        <f t="shared" si="85"/>
        <v>0</v>
      </c>
      <c r="P2193">
        <f t="shared" si="84"/>
        <v>1</v>
      </c>
    </row>
    <row r="2194" spans="12:16" x14ac:dyDescent="0.25">
      <c r="L2194" s="264">
        <f>Member!A2194</f>
        <v>0</v>
      </c>
      <c r="M2194">
        <f>SUMIF(Erfassung3!BD:BD,L2194,Erfassung3!BW:BW)</f>
        <v>0</v>
      </c>
      <c r="N2194">
        <f>SUMIF(Erfassung3!BD:BD,L2194,Erfassung3!BG:BG)</f>
        <v>0</v>
      </c>
      <c r="O2194">
        <f t="shared" si="85"/>
        <v>0</v>
      </c>
      <c r="P2194">
        <f t="shared" si="84"/>
        <v>1</v>
      </c>
    </row>
    <row r="2195" spans="12:16" x14ac:dyDescent="0.25">
      <c r="L2195" s="264">
        <f>Member!A2195</f>
        <v>0</v>
      </c>
      <c r="M2195">
        <f>SUMIF(Erfassung3!BD:BD,L2195,Erfassung3!BW:BW)</f>
        <v>0</v>
      </c>
      <c r="N2195">
        <f>SUMIF(Erfassung3!BD:BD,L2195,Erfassung3!BG:BG)</f>
        <v>0</v>
      </c>
      <c r="O2195">
        <f t="shared" si="85"/>
        <v>0</v>
      </c>
      <c r="P2195">
        <f t="shared" si="84"/>
        <v>1</v>
      </c>
    </row>
    <row r="2196" spans="12:16" x14ac:dyDescent="0.25">
      <c r="L2196" s="264">
        <f>Member!A2196</f>
        <v>0</v>
      </c>
      <c r="M2196">
        <f>SUMIF(Erfassung3!BD:BD,L2196,Erfassung3!BW:BW)</f>
        <v>0</v>
      </c>
      <c r="N2196">
        <f>SUMIF(Erfassung3!BD:BD,L2196,Erfassung3!BG:BG)</f>
        <v>0</v>
      </c>
      <c r="O2196">
        <f t="shared" si="85"/>
        <v>0</v>
      </c>
      <c r="P2196">
        <f t="shared" si="84"/>
        <v>1</v>
      </c>
    </row>
    <row r="2197" spans="12:16" x14ac:dyDescent="0.25">
      <c r="L2197" s="264">
        <f>Member!A2197</f>
        <v>0</v>
      </c>
      <c r="M2197">
        <f>SUMIF(Erfassung3!BD:BD,L2197,Erfassung3!BW:BW)</f>
        <v>0</v>
      </c>
      <c r="N2197">
        <f>SUMIF(Erfassung3!BD:BD,L2197,Erfassung3!BG:BG)</f>
        <v>0</v>
      </c>
      <c r="O2197">
        <f t="shared" si="85"/>
        <v>0</v>
      </c>
      <c r="P2197">
        <f t="shared" si="84"/>
        <v>1</v>
      </c>
    </row>
    <row r="2198" spans="12:16" x14ac:dyDescent="0.25">
      <c r="L2198" s="264">
        <f>Member!A2198</f>
        <v>0</v>
      </c>
      <c r="M2198">
        <f>SUMIF(Erfassung3!BD:BD,L2198,Erfassung3!BW:BW)</f>
        <v>0</v>
      </c>
      <c r="N2198">
        <f>SUMIF(Erfassung3!BD:BD,L2198,Erfassung3!BG:BG)</f>
        <v>0</v>
      </c>
      <c r="O2198">
        <f t="shared" si="85"/>
        <v>0</v>
      </c>
      <c r="P2198">
        <f t="shared" si="84"/>
        <v>1</v>
      </c>
    </row>
    <row r="2199" spans="12:16" x14ac:dyDescent="0.25">
      <c r="L2199" s="264"/>
    </row>
  </sheetData>
  <sheetProtection algorithmName="SHA-512" hashValue="1iaUqe3zEqPiVDxKgkf1fpa0yHuD9umEHRGm3tGRTabsJW2yOrvtQV8gO8tcsSsfwvdXEjGdNvNucYIFNPT9mw==" saltValue="GrtzzC7sxtBhHUfb0h7/nw==" spinCount="100000" sheet="1" formatCells="0" formatColumns="0" formatRows="0"/>
  <pageMargins left="0.47244094488188981" right="0.27559055118110237" top="0.27559055118110237" bottom="0.19685039370078741" header="0.19685039370078741" footer="0.19685039370078741"/>
  <pageSetup paperSize="9" fitToHeight="0" orientation="portrait" r:id="rId1"/>
  <headerFooter alignWithMargins="0"/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C862B-A9AA-4673-A910-AC9873C853BD}">
  <sheetPr>
    <tabColor theme="1"/>
    <pageSetUpPr autoPageBreaks="0"/>
  </sheetPr>
  <dimension ref="A1:V130"/>
  <sheetViews>
    <sheetView showGridLines="0" view="pageBreakPreview" topLeftCell="A80" zoomScale="120" zoomScaleNormal="100" zoomScaleSheetLayoutView="120" workbookViewId="0">
      <selection activeCell="Q85" sqref="Q85"/>
    </sheetView>
  </sheetViews>
  <sheetFormatPr baseColWidth="10" defaultColWidth="3.33203125" defaultRowHeight="13.2" x14ac:dyDescent="0.25"/>
  <cols>
    <col min="1" max="1" width="1.109375" style="166" customWidth="1"/>
    <col min="2" max="2" width="3.5546875" style="166" customWidth="1"/>
    <col min="3" max="4" width="7.33203125" style="166" customWidth="1"/>
    <col min="5" max="5" width="1.44140625" style="166" customWidth="1"/>
    <col min="6" max="6" width="3.6640625" style="166" customWidth="1"/>
    <col min="7" max="7" width="3" style="166" customWidth="1"/>
    <col min="8" max="8" width="2" style="166" customWidth="1"/>
    <col min="9" max="9" width="11" style="166" customWidth="1"/>
    <col min="10" max="10" width="2.109375" style="166" customWidth="1"/>
    <col min="11" max="11" width="3.109375" style="166" customWidth="1"/>
    <col min="12" max="12" width="0.88671875" style="166" customWidth="1"/>
    <col min="13" max="13" width="19.33203125" style="166" customWidth="1"/>
    <col min="14" max="14" width="2.109375" style="166" customWidth="1"/>
    <col min="15" max="256" width="3.33203125" style="166"/>
    <col min="257" max="257" width="1.109375" style="166" customWidth="1"/>
    <col min="258" max="258" width="3.5546875" style="166" customWidth="1"/>
    <col min="259" max="260" width="7.33203125" style="166" customWidth="1"/>
    <col min="261" max="261" width="1.44140625" style="166" customWidth="1"/>
    <col min="262" max="262" width="3.6640625" style="166" customWidth="1"/>
    <col min="263" max="263" width="3" style="166" customWidth="1"/>
    <col min="264" max="264" width="2" style="166" customWidth="1"/>
    <col min="265" max="265" width="11" style="166" customWidth="1"/>
    <col min="266" max="266" width="2.109375" style="166" customWidth="1"/>
    <col min="267" max="267" width="3.109375" style="166" customWidth="1"/>
    <col min="268" max="268" width="0.88671875" style="166" customWidth="1"/>
    <col min="269" max="269" width="19.33203125" style="166" customWidth="1"/>
    <col min="270" max="270" width="2.109375" style="166" customWidth="1"/>
    <col min="271" max="512" width="3.33203125" style="166"/>
    <col min="513" max="513" width="1.109375" style="166" customWidth="1"/>
    <col min="514" max="514" width="3.5546875" style="166" customWidth="1"/>
    <col min="515" max="516" width="7.33203125" style="166" customWidth="1"/>
    <col min="517" max="517" width="1.44140625" style="166" customWidth="1"/>
    <col min="518" max="518" width="3.6640625" style="166" customWidth="1"/>
    <col min="519" max="519" width="3" style="166" customWidth="1"/>
    <col min="520" max="520" width="2" style="166" customWidth="1"/>
    <col min="521" max="521" width="11" style="166" customWidth="1"/>
    <col min="522" max="522" width="2.109375" style="166" customWidth="1"/>
    <col min="523" max="523" width="3.109375" style="166" customWidth="1"/>
    <col min="524" max="524" width="0.88671875" style="166" customWidth="1"/>
    <col min="525" max="525" width="19.33203125" style="166" customWidth="1"/>
    <col min="526" max="526" width="2.109375" style="166" customWidth="1"/>
    <col min="527" max="768" width="3.33203125" style="166"/>
    <col min="769" max="769" width="1.109375" style="166" customWidth="1"/>
    <col min="770" max="770" width="3.5546875" style="166" customWidth="1"/>
    <col min="771" max="772" width="7.33203125" style="166" customWidth="1"/>
    <col min="773" max="773" width="1.44140625" style="166" customWidth="1"/>
    <col min="774" max="774" width="3.6640625" style="166" customWidth="1"/>
    <col min="775" max="775" width="3" style="166" customWidth="1"/>
    <col min="776" max="776" width="2" style="166" customWidth="1"/>
    <col min="777" max="777" width="11" style="166" customWidth="1"/>
    <col min="778" max="778" width="2.109375" style="166" customWidth="1"/>
    <col min="779" max="779" width="3.109375" style="166" customWidth="1"/>
    <col min="780" max="780" width="0.88671875" style="166" customWidth="1"/>
    <col min="781" max="781" width="19.33203125" style="166" customWidth="1"/>
    <col min="782" max="782" width="2.109375" style="166" customWidth="1"/>
    <col min="783" max="1024" width="3.33203125" style="166"/>
    <col min="1025" max="1025" width="1.109375" style="166" customWidth="1"/>
    <col min="1026" max="1026" width="3.5546875" style="166" customWidth="1"/>
    <col min="1027" max="1028" width="7.33203125" style="166" customWidth="1"/>
    <col min="1029" max="1029" width="1.44140625" style="166" customWidth="1"/>
    <col min="1030" max="1030" width="3.6640625" style="166" customWidth="1"/>
    <col min="1031" max="1031" width="3" style="166" customWidth="1"/>
    <col min="1032" max="1032" width="2" style="166" customWidth="1"/>
    <col min="1033" max="1033" width="11" style="166" customWidth="1"/>
    <col min="1034" max="1034" width="2.109375" style="166" customWidth="1"/>
    <col min="1035" max="1035" width="3.109375" style="166" customWidth="1"/>
    <col min="1036" max="1036" width="0.88671875" style="166" customWidth="1"/>
    <col min="1037" max="1037" width="19.33203125" style="166" customWidth="1"/>
    <col min="1038" max="1038" width="2.109375" style="166" customWidth="1"/>
    <col min="1039" max="1280" width="3.33203125" style="166"/>
    <col min="1281" max="1281" width="1.109375" style="166" customWidth="1"/>
    <col min="1282" max="1282" width="3.5546875" style="166" customWidth="1"/>
    <col min="1283" max="1284" width="7.33203125" style="166" customWidth="1"/>
    <col min="1285" max="1285" width="1.44140625" style="166" customWidth="1"/>
    <col min="1286" max="1286" width="3.6640625" style="166" customWidth="1"/>
    <col min="1287" max="1287" width="3" style="166" customWidth="1"/>
    <col min="1288" max="1288" width="2" style="166" customWidth="1"/>
    <col min="1289" max="1289" width="11" style="166" customWidth="1"/>
    <col min="1290" max="1290" width="2.109375" style="166" customWidth="1"/>
    <col min="1291" max="1291" width="3.109375" style="166" customWidth="1"/>
    <col min="1292" max="1292" width="0.88671875" style="166" customWidth="1"/>
    <col min="1293" max="1293" width="19.33203125" style="166" customWidth="1"/>
    <col min="1294" max="1294" width="2.109375" style="166" customWidth="1"/>
    <col min="1295" max="1536" width="3.33203125" style="166"/>
    <col min="1537" max="1537" width="1.109375" style="166" customWidth="1"/>
    <col min="1538" max="1538" width="3.5546875" style="166" customWidth="1"/>
    <col min="1539" max="1540" width="7.33203125" style="166" customWidth="1"/>
    <col min="1541" max="1541" width="1.44140625" style="166" customWidth="1"/>
    <col min="1542" max="1542" width="3.6640625" style="166" customWidth="1"/>
    <col min="1543" max="1543" width="3" style="166" customWidth="1"/>
    <col min="1544" max="1544" width="2" style="166" customWidth="1"/>
    <col min="1545" max="1545" width="11" style="166" customWidth="1"/>
    <col min="1546" max="1546" width="2.109375" style="166" customWidth="1"/>
    <col min="1547" max="1547" width="3.109375" style="166" customWidth="1"/>
    <col min="1548" max="1548" width="0.88671875" style="166" customWidth="1"/>
    <col min="1549" max="1549" width="19.33203125" style="166" customWidth="1"/>
    <col min="1550" max="1550" width="2.109375" style="166" customWidth="1"/>
    <col min="1551" max="1792" width="3.33203125" style="166"/>
    <col min="1793" max="1793" width="1.109375" style="166" customWidth="1"/>
    <col min="1794" max="1794" width="3.5546875" style="166" customWidth="1"/>
    <col min="1795" max="1796" width="7.33203125" style="166" customWidth="1"/>
    <col min="1797" max="1797" width="1.44140625" style="166" customWidth="1"/>
    <col min="1798" max="1798" width="3.6640625" style="166" customWidth="1"/>
    <col min="1799" max="1799" width="3" style="166" customWidth="1"/>
    <col min="1800" max="1800" width="2" style="166" customWidth="1"/>
    <col min="1801" max="1801" width="11" style="166" customWidth="1"/>
    <col min="1802" max="1802" width="2.109375" style="166" customWidth="1"/>
    <col min="1803" max="1803" width="3.109375" style="166" customWidth="1"/>
    <col min="1804" max="1804" width="0.88671875" style="166" customWidth="1"/>
    <col min="1805" max="1805" width="19.33203125" style="166" customWidth="1"/>
    <col min="1806" max="1806" width="2.109375" style="166" customWidth="1"/>
    <col min="1807" max="2048" width="3.33203125" style="166"/>
    <col min="2049" max="2049" width="1.109375" style="166" customWidth="1"/>
    <col min="2050" max="2050" width="3.5546875" style="166" customWidth="1"/>
    <col min="2051" max="2052" width="7.33203125" style="166" customWidth="1"/>
    <col min="2053" max="2053" width="1.44140625" style="166" customWidth="1"/>
    <col min="2054" max="2054" width="3.6640625" style="166" customWidth="1"/>
    <col min="2055" max="2055" width="3" style="166" customWidth="1"/>
    <col min="2056" max="2056" width="2" style="166" customWidth="1"/>
    <col min="2057" max="2057" width="11" style="166" customWidth="1"/>
    <col min="2058" max="2058" width="2.109375" style="166" customWidth="1"/>
    <col min="2059" max="2059" width="3.109375" style="166" customWidth="1"/>
    <col min="2060" max="2060" width="0.88671875" style="166" customWidth="1"/>
    <col min="2061" max="2061" width="19.33203125" style="166" customWidth="1"/>
    <col min="2062" max="2062" width="2.109375" style="166" customWidth="1"/>
    <col min="2063" max="2304" width="3.33203125" style="166"/>
    <col min="2305" max="2305" width="1.109375" style="166" customWidth="1"/>
    <col min="2306" max="2306" width="3.5546875" style="166" customWidth="1"/>
    <col min="2307" max="2308" width="7.33203125" style="166" customWidth="1"/>
    <col min="2309" max="2309" width="1.44140625" style="166" customWidth="1"/>
    <col min="2310" max="2310" width="3.6640625" style="166" customWidth="1"/>
    <col min="2311" max="2311" width="3" style="166" customWidth="1"/>
    <col min="2312" max="2312" width="2" style="166" customWidth="1"/>
    <col min="2313" max="2313" width="11" style="166" customWidth="1"/>
    <col min="2314" max="2314" width="2.109375" style="166" customWidth="1"/>
    <col min="2315" max="2315" width="3.109375" style="166" customWidth="1"/>
    <col min="2316" max="2316" width="0.88671875" style="166" customWidth="1"/>
    <col min="2317" max="2317" width="19.33203125" style="166" customWidth="1"/>
    <col min="2318" max="2318" width="2.109375" style="166" customWidth="1"/>
    <col min="2319" max="2560" width="3.33203125" style="166"/>
    <col min="2561" max="2561" width="1.109375" style="166" customWidth="1"/>
    <col min="2562" max="2562" width="3.5546875" style="166" customWidth="1"/>
    <col min="2563" max="2564" width="7.33203125" style="166" customWidth="1"/>
    <col min="2565" max="2565" width="1.44140625" style="166" customWidth="1"/>
    <col min="2566" max="2566" width="3.6640625" style="166" customWidth="1"/>
    <col min="2567" max="2567" width="3" style="166" customWidth="1"/>
    <col min="2568" max="2568" width="2" style="166" customWidth="1"/>
    <col min="2569" max="2569" width="11" style="166" customWidth="1"/>
    <col min="2570" max="2570" width="2.109375" style="166" customWidth="1"/>
    <col min="2571" max="2571" width="3.109375" style="166" customWidth="1"/>
    <col min="2572" max="2572" width="0.88671875" style="166" customWidth="1"/>
    <col min="2573" max="2573" width="19.33203125" style="166" customWidth="1"/>
    <col min="2574" max="2574" width="2.109375" style="166" customWidth="1"/>
    <col min="2575" max="2816" width="3.33203125" style="166"/>
    <col min="2817" max="2817" width="1.109375" style="166" customWidth="1"/>
    <col min="2818" max="2818" width="3.5546875" style="166" customWidth="1"/>
    <col min="2819" max="2820" width="7.33203125" style="166" customWidth="1"/>
    <col min="2821" max="2821" width="1.44140625" style="166" customWidth="1"/>
    <col min="2822" max="2822" width="3.6640625" style="166" customWidth="1"/>
    <col min="2823" max="2823" width="3" style="166" customWidth="1"/>
    <col min="2824" max="2824" width="2" style="166" customWidth="1"/>
    <col min="2825" max="2825" width="11" style="166" customWidth="1"/>
    <col min="2826" max="2826" width="2.109375" style="166" customWidth="1"/>
    <col min="2827" max="2827" width="3.109375" style="166" customWidth="1"/>
    <col min="2828" max="2828" width="0.88671875" style="166" customWidth="1"/>
    <col min="2829" max="2829" width="19.33203125" style="166" customWidth="1"/>
    <col min="2830" max="2830" width="2.109375" style="166" customWidth="1"/>
    <col min="2831" max="3072" width="3.33203125" style="166"/>
    <col min="3073" max="3073" width="1.109375" style="166" customWidth="1"/>
    <col min="3074" max="3074" width="3.5546875" style="166" customWidth="1"/>
    <col min="3075" max="3076" width="7.33203125" style="166" customWidth="1"/>
    <col min="3077" max="3077" width="1.44140625" style="166" customWidth="1"/>
    <col min="3078" max="3078" width="3.6640625" style="166" customWidth="1"/>
    <col min="3079" max="3079" width="3" style="166" customWidth="1"/>
    <col min="3080" max="3080" width="2" style="166" customWidth="1"/>
    <col min="3081" max="3081" width="11" style="166" customWidth="1"/>
    <col min="3082" max="3082" width="2.109375" style="166" customWidth="1"/>
    <col min="3083" max="3083" width="3.109375" style="166" customWidth="1"/>
    <col min="3084" max="3084" width="0.88671875" style="166" customWidth="1"/>
    <col min="3085" max="3085" width="19.33203125" style="166" customWidth="1"/>
    <col min="3086" max="3086" width="2.109375" style="166" customWidth="1"/>
    <col min="3087" max="3328" width="3.33203125" style="166"/>
    <col min="3329" max="3329" width="1.109375" style="166" customWidth="1"/>
    <col min="3330" max="3330" width="3.5546875" style="166" customWidth="1"/>
    <col min="3331" max="3332" width="7.33203125" style="166" customWidth="1"/>
    <col min="3333" max="3333" width="1.44140625" style="166" customWidth="1"/>
    <col min="3334" max="3334" width="3.6640625" style="166" customWidth="1"/>
    <col min="3335" max="3335" width="3" style="166" customWidth="1"/>
    <col min="3336" max="3336" width="2" style="166" customWidth="1"/>
    <col min="3337" max="3337" width="11" style="166" customWidth="1"/>
    <col min="3338" max="3338" width="2.109375" style="166" customWidth="1"/>
    <col min="3339" max="3339" width="3.109375" style="166" customWidth="1"/>
    <col min="3340" max="3340" width="0.88671875" style="166" customWidth="1"/>
    <col min="3341" max="3341" width="19.33203125" style="166" customWidth="1"/>
    <col min="3342" max="3342" width="2.109375" style="166" customWidth="1"/>
    <col min="3343" max="3584" width="3.33203125" style="166"/>
    <col min="3585" max="3585" width="1.109375" style="166" customWidth="1"/>
    <col min="3586" max="3586" width="3.5546875" style="166" customWidth="1"/>
    <col min="3587" max="3588" width="7.33203125" style="166" customWidth="1"/>
    <col min="3589" max="3589" width="1.44140625" style="166" customWidth="1"/>
    <col min="3590" max="3590" width="3.6640625" style="166" customWidth="1"/>
    <col min="3591" max="3591" width="3" style="166" customWidth="1"/>
    <col min="3592" max="3592" width="2" style="166" customWidth="1"/>
    <col min="3593" max="3593" width="11" style="166" customWidth="1"/>
    <col min="3594" max="3594" width="2.109375" style="166" customWidth="1"/>
    <col min="3595" max="3595" width="3.109375" style="166" customWidth="1"/>
    <col min="3596" max="3596" width="0.88671875" style="166" customWidth="1"/>
    <col min="3597" max="3597" width="19.33203125" style="166" customWidth="1"/>
    <col min="3598" max="3598" width="2.109375" style="166" customWidth="1"/>
    <col min="3599" max="3840" width="3.33203125" style="166"/>
    <col min="3841" max="3841" width="1.109375" style="166" customWidth="1"/>
    <col min="3842" max="3842" width="3.5546875" style="166" customWidth="1"/>
    <col min="3843" max="3844" width="7.33203125" style="166" customWidth="1"/>
    <col min="3845" max="3845" width="1.44140625" style="166" customWidth="1"/>
    <col min="3846" max="3846" width="3.6640625" style="166" customWidth="1"/>
    <col min="3847" max="3847" width="3" style="166" customWidth="1"/>
    <col min="3848" max="3848" width="2" style="166" customWidth="1"/>
    <col min="3849" max="3849" width="11" style="166" customWidth="1"/>
    <col min="3850" max="3850" width="2.109375" style="166" customWidth="1"/>
    <col min="3851" max="3851" width="3.109375" style="166" customWidth="1"/>
    <col min="3852" max="3852" width="0.88671875" style="166" customWidth="1"/>
    <col min="3853" max="3853" width="19.33203125" style="166" customWidth="1"/>
    <col min="3854" max="3854" width="2.109375" style="166" customWidth="1"/>
    <col min="3855" max="4096" width="3.33203125" style="166"/>
    <col min="4097" max="4097" width="1.109375" style="166" customWidth="1"/>
    <col min="4098" max="4098" width="3.5546875" style="166" customWidth="1"/>
    <col min="4099" max="4100" width="7.33203125" style="166" customWidth="1"/>
    <col min="4101" max="4101" width="1.44140625" style="166" customWidth="1"/>
    <col min="4102" max="4102" width="3.6640625" style="166" customWidth="1"/>
    <col min="4103" max="4103" width="3" style="166" customWidth="1"/>
    <col min="4104" max="4104" width="2" style="166" customWidth="1"/>
    <col min="4105" max="4105" width="11" style="166" customWidth="1"/>
    <col min="4106" max="4106" width="2.109375" style="166" customWidth="1"/>
    <col min="4107" max="4107" width="3.109375" style="166" customWidth="1"/>
    <col min="4108" max="4108" width="0.88671875" style="166" customWidth="1"/>
    <col min="4109" max="4109" width="19.33203125" style="166" customWidth="1"/>
    <col min="4110" max="4110" width="2.109375" style="166" customWidth="1"/>
    <col min="4111" max="4352" width="3.33203125" style="166"/>
    <col min="4353" max="4353" width="1.109375" style="166" customWidth="1"/>
    <col min="4354" max="4354" width="3.5546875" style="166" customWidth="1"/>
    <col min="4355" max="4356" width="7.33203125" style="166" customWidth="1"/>
    <col min="4357" max="4357" width="1.44140625" style="166" customWidth="1"/>
    <col min="4358" max="4358" width="3.6640625" style="166" customWidth="1"/>
    <col min="4359" max="4359" width="3" style="166" customWidth="1"/>
    <col min="4360" max="4360" width="2" style="166" customWidth="1"/>
    <col min="4361" max="4361" width="11" style="166" customWidth="1"/>
    <col min="4362" max="4362" width="2.109375" style="166" customWidth="1"/>
    <col min="4363" max="4363" width="3.109375" style="166" customWidth="1"/>
    <col min="4364" max="4364" width="0.88671875" style="166" customWidth="1"/>
    <col min="4365" max="4365" width="19.33203125" style="166" customWidth="1"/>
    <col min="4366" max="4366" width="2.109375" style="166" customWidth="1"/>
    <col min="4367" max="4608" width="3.33203125" style="166"/>
    <col min="4609" max="4609" width="1.109375" style="166" customWidth="1"/>
    <col min="4610" max="4610" width="3.5546875" style="166" customWidth="1"/>
    <col min="4611" max="4612" width="7.33203125" style="166" customWidth="1"/>
    <col min="4613" max="4613" width="1.44140625" style="166" customWidth="1"/>
    <col min="4614" max="4614" width="3.6640625" style="166" customWidth="1"/>
    <col min="4615" max="4615" width="3" style="166" customWidth="1"/>
    <col min="4616" max="4616" width="2" style="166" customWidth="1"/>
    <col min="4617" max="4617" width="11" style="166" customWidth="1"/>
    <col min="4618" max="4618" width="2.109375" style="166" customWidth="1"/>
    <col min="4619" max="4619" width="3.109375" style="166" customWidth="1"/>
    <col min="4620" max="4620" width="0.88671875" style="166" customWidth="1"/>
    <col min="4621" max="4621" width="19.33203125" style="166" customWidth="1"/>
    <col min="4622" max="4622" width="2.109375" style="166" customWidth="1"/>
    <col min="4623" max="4864" width="3.33203125" style="166"/>
    <col min="4865" max="4865" width="1.109375" style="166" customWidth="1"/>
    <col min="4866" max="4866" width="3.5546875" style="166" customWidth="1"/>
    <col min="4867" max="4868" width="7.33203125" style="166" customWidth="1"/>
    <col min="4869" max="4869" width="1.44140625" style="166" customWidth="1"/>
    <col min="4870" max="4870" width="3.6640625" style="166" customWidth="1"/>
    <col min="4871" max="4871" width="3" style="166" customWidth="1"/>
    <col min="4872" max="4872" width="2" style="166" customWidth="1"/>
    <col min="4873" max="4873" width="11" style="166" customWidth="1"/>
    <col min="4874" max="4874" width="2.109375" style="166" customWidth="1"/>
    <col min="4875" max="4875" width="3.109375" style="166" customWidth="1"/>
    <col min="4876" max="4876" width="0.88671875" style="166" customWidth="1"/>
    <col min="4877" max="4877" width="19.33203125" style="166" customWidth="1"/>
    <col min="4878" max="4878" width="2.109375" style="166" customWidth="1"/>
    <col min="4879" max="5120" width="3.33203125" style="166"/>
    <col min="5121" max="5121" width="1.109375" style="166" customWidth="1"/>
    <col min="5122" max="5122" width="3.5546875" style="166" customWidth="1"/>
    <col min="5123" max="5124" width="7.33203125" style="166" customWidth="1"/>
    <col min="5125" max="5125" width="1.44140625" style="166" customWidth="1"/>
    <col min="5126" max="5126" width="3.6640625" style="166" customWidth="1"/>
    <col min="5127" max="5127" width="3" style="166" customWidth="1"/>
    <col min="5128" max="5128" width="2" style="166" customWidth="1"/>
    <col min="5129" max="5129" width="11" style="166" customWidth="1"/>
    <col min="5130" max="5130" width="2.109375" style="166" customWidth="1"/>
    <col min="5131" max="5131" width="3.109375" style="166" customWidth="1"/>
    <col min="5132" max="5132" width="0.88671875" style="166" customWidth="1"/>
    <col min="5133" max="5133" width="19.33203125" style="166" customWidth="1"/>
    <col min="5134" max="5134" width="2.109375" style="166" customWidth="1"/>
    <col min="5135" max="5376" width="3.33203125" style="166"/>
    <col min="5377" max="5377" width="1.109375" style="166" customWidth="1"/>
    <col min="5378" max="5378" width="3.5546875" style="166" customWidth="1"/>
    <col min="5379" max="5380" width="7.33203125" style="166" customWidth="1"/>
    <col min="5381" max="5381" width="1.44140625" style="166" customWidth="1"/>
    <col min="5382" max="5382" width="3.6640625" style="166" customWidth="1"/>
    <col min="5383" max="5383" width="3" style="166" customWidth="1"/>
    <col min="5384" max="5384" width="2" style="166" customWidth="1"/>
    <col min="5385" max="5385" width="11" style="166" customWidth="1"/>
    <col min="5386" max="5386" width="2.109375" style="166" customWidth="1"/>
    <col min="5387" max="5387" width="3.109375" style="166" customWidth="1"/>
    <col min="5388" max="5388" width="0.88671875" style="166" customWidth="1"/>
    <col min="5389" max="5389" width="19.33203125" style="166" customWidth="1"/>
    <col min="5390" max="5390" width="2.109375" style="166" customWidth="1"/>
    <col min="5391" max="5632" width="3.33203125" style="166"/>
    <col min="5633" max="5633" width="1.109375" style="166" customWidth="1"/>
    <col min="5634" max="5634" width="3.5546875" style="166" customWidth="1"/>
    <col min="5635" max="5636" width="7.33203125" style="166" customWidth="1"/>
    <col min="5637" max="5637" width="1.44140625" style="166" customWidth="1"/>
    <col min="5638" max="5638" width="3.6640625" style="166" customWidth="1"/>
    <col min="5639" max="5639" width="3" style="166" customWidth="1"/>
    <col min="5640" max="5640" width="2" style="166" customWidth="1"/>
    <col min="5641" max="5641" width="11" style="166" customWidth="1"/>
    <col min="5642" max="5642" width="2.109375" style="166" customWidth="1"/>
    <col min="5643" max="5643" width="3.109375" style="166" customWidth="1"/>
    <col min="5644" max="5644" width="0.88671875" style="166" customWidth="1"/>
    <col min="5645" max="5645" width="19.33203125" style="166" customWidth="1"/>
    <col min="5646" max="5646" width="2.109375" style="166" customWidth="1"/>
    <col min="5647" max="5888" width="3.33203125" style="166"/>
    <col min="5889" max="5889" width="1.109375" style="166" customWidth="1"/>
    <col min="5890" max="5890" width="3.5546875" style="166" customWidth="1"/>
    <col min="5891" max="5892" width="7.33203125" style="166" customWidth="1"/>
    <col min="5893" max="5893" width="1.44140625" style="166" customWidth="1"/>
    <col min="5894" max="5894" width="3.6640625" style="166" customWidth="1"/>
    <col min="5895" max="5895" width="3" style="166" customWidth="1"/>
    <col min="5896" max="5896" width="2" style="166" customWidth="1"/>
    <col min="5897" max="5897" width="11" style="166" customWidth="1"/>
    <col min="5898" max="5898" width="2.109375" style="166" customWidth="1"/>
    <col min="5899" max="5899" width="3.109375" style="166" customWidth="1"/>
    <col min="5900" max="5900" width="0.88671875" style="166" customWidth="1"/>
    <col min="5901" max="5901" width="19.33203125" style="166" customWidth="1"/>
    <col min="5902" max="5902" width="2.109375" style="166" customWidth="1"/>
    <col min="5903" max="6144" width="3.33203125" style="166"/>
    <col min="6145" max="6145" width="1.109375" style="166" customWidth="1"/>
    <col min="6146" max="6146" width="3.5546875" style="166" customWidth="1"/>
    <col min="6147" max="6148" width="7.33203125" style="166" customWidth="1"/>
    <col min="6149" max="6149" width="1.44140625" style="166" customWidth="1"/>
    <col min="6150" max="6150" width="3.6640625" style="166" customWidth="1"/>
    <col min="6151" max="6151" width="3" style="166" customWidth="1"/>
    <col min="6152" max="6152" width="2" style="166" customWidth="1"/>
    <col min="6153" max="6153" width="11" style="166" customWidth="1"/>
    <col min="6154" max="6154" width="2.109375" style="166" customWidth="1"/>
    <col min="6155" max="6155" width="3.109375" style="166" customWidth="1"/>
    <col min="6156" max="6156" width="0.88671875" style="166" customWidth="1"/>
    <col min="6157" max="6157" width="19.33203125" style="166" customWidth="1"/>
    <col min="6158" max="6158" width="2.109375" style="166" customWidth="1"/>
    <col min="6159" max="6400" width="3.33203125" style="166"/>
    <col min="6401" max="6401" width="1.109375" style="166" customWidth="1"/>
    <col min="6402" max="6402" width="3.5546875" style="166" customWidth="1"/>
    <col min="6403" max="6404" width="7.33203125" style="166" customWidth="1"/>
    <col min="6405" max="6405" width="1.44140625" style="166" customWidth="1"/>
    <col min="6406" max="6406" width="3.6640625" style="166" customWidth="1"/>
    <col min="6407" max="6407" width="3" style="166" customWidth="1"/>
    <col min="6408" max="6408" width="2" style="166" customWidth="1"/>
    <col min="6409" max="6409" width="11" style="166" customWidth="1"/>
    <col min="6410" max="6410" width="2.109375" style="166" customWidth="1"/>
    <col min="6411" max="6411" width="3.109375" style="166" customWidth="1"/>
    <col min="6412" max="6412" width="0.88671875" style="166" customWidth="1"/>
    <col min="6413" max="6413" width="19.33203125" style="166" customWidth="1"/>
    <col min="6414" max="6414" width="2.109375" style="166" customWidth="1"/>
    <col min="6415" max="6656" width="3.33203125" style="166"/>
    <col min="6657" max="6657" width="1.109375" style="166" customWidth="1"/>
    <col min="6658" max="6658" width="3.5546875" style="166" customWidth="1"/>
    <col min="6659" max="6660" width="7.33203125" style="166" customWidth="1"/>
    <col min="6661" max="6661" width="1.44140625" style="166" customWidth="1"/>
    <col min="6662" max="6662" width="3.6640625" style="166" customWidth="1"/>
    <col min="6663" max="6663" width="3" style="166" customWidth="1"/>
    <col min="6664" max="6664" width="2" style="166" customWidth="1"/>
    <col min="6665" max="6665" width="11" style="166" customWidth="1"/>
    <col min="6666" max="6666" width="2.109375" style="166" customWidth="1"/>
    <col min="6667" max="6667" width="3.109375" style="166" customWidth="1"/>
    <col min="6668" max="6668" width="0.88671875" style="166" customWidth="1"/>
    <col min="6669" max="6669" width="19.33203125" style="166" customWidth="1"/>
    <col min="6670" max="6670" width="2.109375" style="166" customWidth="1"/>
    <col min="6671" max="6912" width="3.33203125" style="166"/>
    <col min="6913" max="6913" width="1.109375" style="166" customWidth="1"/>
    <col min="6914" max="6914" width="3.5546875" style="166" customWidth="1"/>
    <col min="6915" max="6916" width="7.33203125" style="166" customWidth="1"/>
    <col min="6917" max="6917" width="1.44140625" style="166" customWidth="1"/>
    <col min="6918" max="6918" width="3.6640625" style="166" customWidth="1"/>
    <col min="6919" max="6919" width="3" style="166" customWidth="1"/>
    <col min="6920" max="6920" width="2" style="166" customWidth="1"/>
    <col min="6921" max="6921" width="11" style="166" customWidth="1"/>
    <col min="6922" max="6922" width="2.109375" style="166" customWidth="1"/>
    <col min="6923" max="6923" width="3.109375" style="166" customWidth="1"/>
    <col min="6924" max="6924" width="0.88671875" style="166" customWidth="1"/>
    <col min="6925" max="6925" width="19.33203125" style="166" customWidth="1"/>
    <col min="6926" max="6926" width="2.109375" style="166" customWidth="1"/>
    <col min="6927" max="7168" width="3.33203125" style="166"/>
    <col min="7169" max="7169" width="1.109375" style="166" customWidth="1"/>
    <col min="7170" max="7170" width="3.5546875" style="166" customWidth="1"/>
    <col min="7171" max="7172" width="7.33203125" style="166" customWidth="1"/>
    <col min="7173" max="7173" width="1.44140625" style="166" customWidth="1"/>
    <col min="7174" max="7174" width="3.6640625" style="166" customWidth="1"/>
    <col min="7175" max="7175" width="3" style="166" customWidth="1"/>
    <col min="7176" max="7176" width="2" style="166" customWidth="1"/>
    <col min="7177" max="7177" width="11" style="166" customWidth="1"/>
    <col min="7178" max="7178" width="2.109375" style="166" customWidth="1"/>
    <col min="7179" max="7179" width="3.109375" style="166" customWidth="1"/>
    <col min="7180" max="7180" width="0.88671875" style="166" customWidth="1"/>
    <col min="7181" max="7181" width="19.33203125" style="166" customWidth="1"/>
    <col min="7182" max="7182" width="2.109375" style="166" customWidth="1"/>
    <col min="7183" max="7424" width="3.33203125" style="166"/>
    <col min="7425" max="7425" width="1.109375" style="166" customWidth="1"/>
    <col min="7426" max="7426" width="3.5546875" style="166" customWidth="1"/>
    <col min="7427" max="7428" width="7.33203125" style="166" customWidth="1"/>
    <col min="7429" max="7429" width="1.44140625" style="166" customWidth="1"/>
    <col min="7430" max="7430" width="3.6640625" style="166" customWidth="1"/>
    <col min="7431" max="7431" width="3" style="166" customWidth="1"/>
    <col min="7432" max="7432" width="2" style="166" customWidth="1"/>
    <col min="7433" max="7433" width="11" style="166" customWidth="1"/>
    <col min="7434" max="7434" width="2.109375" style="166" customWidth="1"/>
    <col min="7435" max="7435" width="3.109375" style="166" customWidth="1"/>
    <col min="7436" max="7436" width="0.88671875" style="166" customWidth="1"/>
    <col min="7437" max="7437" width="19.33203125" style="166" customWidth="1"/>
    <col min="7438" max="7438" width="2.109375" style="166" customWidth="1"/>
    <col min="7439" max="7680" width="3.33203125" style="166"/>
    <col min="7681" max="7681" width="1.109375" style="166" customWidth="1"/>
    <col min="7682" max="7682" width="3.5546875" style="166" customWidth="1"/>
    <col min="7683" max="7684" width="7.33203125" style="166" customWidth="1"/>
    <col min="7685" max="7685" width="1.44140625" style="166" customWidth="1"/>
    <col min="7686" max="7686" width="3.6640625" style="166" customWidth="1"/>
    <col min="7687" max="7687" width="3" style="166" customWidth="1"/>
    <col min="7688" max="7688" width="2" style="166" customWidth="1"/>
    <col min="7689" max="7689" width="11" style="166" customWidth="1"/>
    <col min="7690" max="7690" width="2.109375" style="166" customWidth="1"/>
    <col min="7691" max="7691" width="3.109375" style="166" customWidth="1"/>
    <col min="7692" max="7692" width="0.88671875" style="166" customWidth="1"/>
    <col min="7693" max="7693" width="19.33203125" style="166" customWidth="1"/>
    <col min="7694" max="7694" width="2.109375" style="166" customWidth="1"/>
    <col min="7695" max="7936" width="3.33203125" style="166"/>
    <col min="7937" max="7937" width="1.109375" style="166" customWidth="1"/>
    <col min="7938" max="7938" width="3.5546875" style="166" customWidth="1"/>
    <col min="7939" max="7940" width="7.33203125" style="166" customWidth="1"/>
    <col min="7941" max="7941" width="1.44140625" style="166" customWidth="1"/>
    <col min="7942" max="7942" width="3.6640625" style="166" customWidth="1"/>
    <col min="7943" max="7943" width="3" style="166" customWidth="1"/>
    <col min="7944" max="7944" width="2" style="166" customWidth="1"/>
    <col min="7945" max="7945" width="11" style="166" customWidth="1"/>
    <col min="7946" max="7946" width="2.109375" style="166" customWidth="1"/>
    <col min="7947" max="7947" width="3.109375" style="166" customWidth="1"/>
    <col min="7948" max="7948" width="0.88671875" style="166" customWidth="1"/>
    <col min="7949" max="7949" width="19.33203125" style="166" customWidth="1"/>
    <col min="7950" max="7950" width="2.109375" style="166" customWidth="1"/>
    <col min="7951" max="8192" width="3.33203125" style="166"/>
    <col min="8193" max="8193" width="1.109375" style="166" customWidth="1"/>
    <col min="8194" max="8194" width="3.5546875" style="166" customWidth="1"/>
    <col min="8195" max="8196" width="7.33203125" style="166" customWidth="1"/>
    <col min="8197" max="8197" width="1.44140625" style="166" customWidth="1"/>
    <col min="8198" max="8198" width="3.6640625" style="166" customWidth="1"/>
    <col min="8199" max="8199" width="3" style="166" customWidth="1"/>
    <col min="8200" max="8200" width="2" style="166" customWidth="1"/>
    <col min="8201" max="8201" width="11" style="166" customWidth="1"/>
    <col min="8202" max="8202" width="2.109375" style="166" customWidth="1"/>
    <col min="8203" max="8203" width="3.109375" style="166" customWidth="1"/>
    <col min="8204" max="8204" width="0.88671875" style="166" customWidth="1"/>
    <col min="8205" max="8205" width="19.33203125" style="166" customWidth="1"/>
    <col min="8206" max="8206" width="2.109375" style="166" customWidth="1"/>
    <col min="8207" max="8448" width="3.33203125" style="166"/>
    <col min="8449" max="8449" width="1.109375" style="166" customWidth="1"/>
    <col min="8450" max="8450" width="3.5546875" style="166" customWidth="1"/>
    <col min="8451" max="8452" width="7.33203125" style="166" customWidth="1"/>
    <col min="8453" max="8453" width="1.44140625" style="166" customWidth="1"/>
    <col min="8454" max="8454" width="3.6640625" style="166" customWidth="1"/>
    <col min="8455" max="8455" width="3" style="166" customWidth="1"/>
    <col min="8456" max="8456" width="2" style="166" customWidth="1"/>
    <col min="8457" max="8457" width="11" style="166" customWidth="1"/>
    <col min="8458" max="8458" width="2.109375" style="166" customWidth="1"/>
    <col min="8459" max="8459" width="3.109375" style="166" customWidth="1"/>
    <col min="8460" max="8460" width="0.88671875" style="166" customWidth="1"/>
    <col min="8461" max="8461" width="19.33203125" style="166" customWidth="1"/>
    <col min="8462" max="8462" width="2.109375" style="166" customWidth="1"/>
    <col min="8463" max="8704" width="3.33203125" style="166"/>
    <col min="8705" max="8705" width="1.109375" style="166" customWidth="1"/>
    <col min="8706" max="8706" width="3.5546875" style="166" customWidth="1"/>
    <col min="8707" max="8708" width="7.33203125" style="166" customWidth="1"/>
    <col min="8709" max="8709" width="1.44140625" style="166" customWidth="1"/>
    <col min="8710" max="8710" width="3.6640625" style="166" customWidth="1"/>
    <col min="8711" max="8711" width="3" style="166" customWidth="1"/>
    <col min="8712" max="8712" width="2" style="166" customWidth="1"/>
    <col min="8713" max="8713" width="11" style="166" customWidth="1"/>
    <col min="8714" max="8714" width="2.109375" style="166" customWidth="1"/>
    <col min="8715" max="8715" width="3.109375" style="166" customWidth="1"/>
    <col min="8716" max="8716" width="0.88671875" style="166" customWidth="1"/>
    <col min="8717" max="8717" width="19.33203125" style="166" customWidth="1"/>
    <col min="8718" max="8718" width="2.109375" style="166" customWidth="1"/>
    <col min="8719" max="8960" width="3.33203125" style="166"/>
    <col min="8961" max="8961" width="1.109375" style="166" customWidth="1"/>
    <col min="8962" max="8962" width="3.5546875" style="166" customWidth="1"/>
    <col min="8963" max="8964" width="7.33203125" style="166" customWidth="1"/>
    <col min="8965" max="8965" width="1.44140625" style="166" customWidth="1"/>
    <col min="8966" max="8966" width="3.6640625" style="166" customWidth="1"/>
    <col min="8967" max="8967" width="3" style="166" customWidth="1"/>
    <col min="8968" max="8968" width="2" style="166" customWidth="1"/>
    <col min="8969" max="8969" width="11" style="166" customWidth="1"/>
    <col min="8970" max="8970" width="2.109375" style="166" customWidth="1"/>
    <col min="8971" max="8971" width="3.109375" style="166" customWidth="1"/>
    <col min="8972" max="8972" width="0.88671875" style="166" customWidth="1"/>
    <col min="8973" max="8973" width="19.33203125" style="166" customWidth="1"/>
    <col min="8974" max="8974" width="2.109375" style="166" customWidth="1"/>
    <col min="8975" max="9216" width="3.33203125" style="166"/>
    <col min="9217" max="9217" width="1.109375" style="166" customWidth="1"/>
    <col min="9218" max="9218" width="3.5546875" style="166" customWidth="1"/>
    <col min="9219" max="9220" width="7.33203125" style="166" customWidth="1"/>
    <col min="9221" max="9221" width="1.44140625" style="166" customWidth="1"/>
    <col min="9222" max="9222" width="3.6640625" style="166" customWidth="1"/>
    <col min="9223" max="9223" width="3" style="166" customWidth="1"/>
    <col min="9224" max="9224" width="2" style="166" customWidth="1"/>
    <col min="9225" max="9225" width="11" style="166" customWidth="1"/>
    <col min="9226" max="9226" width="2.109375" style="166" customWidth="1"/>
    <col min="9227" max="9227" width="3.109375" style="166" customWidth="1"/>
    <col min="9228" max="9228" width="0.88671875" style="166" customWidth="1"/>
    <col min="9229" max="9229" width="19.33203125" style="166" customWidth="1"/>
    <col min="9230" max="9230" width="2.109375" style="166" customWidth="1"/>
    <col min="9231" max="9472" width="3.33203125" style="166"/>
    <col min="9473" max="9473" width="1.109375" style="166" customWidth="1"/>
    <col min="9474" max="9474" width="3.5546875" style="166" customWidth="1"/>
    <col min="9475" max="9476" width="7.33203125" style="166" customWidth="1"/>
    <col min="9477" max="9477" width="1.44140625" style="166" customWidth="1"/>
    <col min="9478" max="9478" width="3.6640625" style="166" customWidth="1"/>
    <col min="9479" max="9479" width="3" style="166" customWidth="1"/>
    <col min="9480" max="9480" width="2" style="166" customWidth="1"/>
    <col min="9481" max="9481" width="11" style="166" customWidth="1"/>
    <col min="9482" max="9482" width="2.109375" style="166" customWidth="1"/>
    <col min="9483" max="9483" width="3.109375" style="166" customWidth="1"/>
    <col min="9484" max="9484" width="0.88671875" style="166" customWidth="1"/>
    <col min="9485" max="9485" width="19.33203125" style="166" customWidth="1"/>
    <col min="9486" max="9486" width="2.109375" style="166" customWidth="1"/>
    <col min="9487" max="9728" width="3.33203125" style="166"/>
    <col min="9729" max="9729" width="1.109375" style="166" customWidth="1"/>
    <col min="9730" max="9730" width="3.5546875" style="166" customWidth="1"/>
    <col min="9731" max="9732" width="7.33203125" style="166" customWidth="1"/>
    <col min="9733" max="9733" width="1.44140625" style="166" customWidth="1"/>
    <col min="9734" max="9734" width="3.6640625" style="166" customWidth="1"/>
    <col min="9735" max="9735" width="3" style="166" customWidth="1"/>
    <col min="9736" max="9736" width="2" style="166" customWidth="1"/>
    <col min="9737" max="9737" width="11" style="166" customWidth="1"/>
    <col min="9738" max="9738" width="2.109375" style="166" customWidth="1"/>
    <col min="9739" max="9739" width="3.109375" style="166" customWidth="1"/>
    <col min="9740" max="9740" width="0.88671875" style="166" customWidth="1"/>
    <col min="9741" max="9741" width="19.33203125" style="166" customWidth="1"/>
    <col min="9742" max="9742" width="2.109375" style="166" customWidth="1"/>
    <col min="9743" max="9984" width="3.33203125" style="166"/>
    <col min="9985" max="9985" width="1.109375" style="166" customWidth="1"/>
    <col min="9986" max="9986" width="3.5546875" style="166" customWidth="1"/>
    <col min="9987" max="9988" width="7.33203125" style="166" customWidth="1"/>
    <col min="9989" max="9989" width="1.44140625" style="166" customWidth="1"/>
    <col min="9990" max="9990" width="3.6640625" style="166" customWidth="1"/>
    <col min="9991" max="9991" width="3" style="166" customWidth="1"/>
    <col min="9992" max="9992" width="2" style="166" customWidth="1"/>
    <col min="9993" max="9993" width="11" style="166" customWidth="1"/>
    <col min="9994" max="9994" width="2.109375" style="166" customWidth="1"/>
    <col min="9995" max="9995" width="3.109375" style="166" customWidth="1"/>
    <col min="9996" max="9996" width="0.88671875" style="166" customWidth="1"/>
    <col min="9997" max="9997" width="19.33203125" style="166" customWidth="1"/>
    <col min="9998" max="9998" width="2.109375" style="166" customWidth="1"/>
    <col min="9999" max="10240" width="3.33203125" style="166"/>
    <col min="10241" max="10241" width="1.109375" style="166" customWidth="1"/>
    <col min="10242" max="10242" width="3.5546875" style="166" customWidth="1"/>
    <col min="10243" max="10244" width="7.33203125" style="166" customWidth="1"/>
    <col min="10245" max="10245" width="1.44140625" style="166" customWidth="1"/>
    <col min="10246" max="10246" width="3.6640625" style="166" customWidth="1"/>
    <col min="10247" max="10247" width="3" style="166" customWidth="1"/>
    <col min="10248" max="10248" width="2" style="166" customWidth="1"/>
    <col min="10249" max="10249" width="11" style="166" customWidth="1"/>
    <col min="10250" max="10250" width="2.109375" style="166" customWidth="1"/>
    <col min="10251" max="10251" width="3.109375" style="166" customWidth="1"/>
    <col min="10252" max="10252" width="0.88671875" style="166" customWidth="1"/>
    <col min="10253" max="10253" width="19.33203125" style="166" customWidth="1"/>
    <col min="10254" max="10254" width="2.109375" style="166" customWidth="1"/>
    <col min="10255" max="10496" width="3.33203125" style="166"/>
    <col min="10497" max="10497" width="1.109375" style="166" customWidth="1"/>
    <col min="10498" max="10498" width="3.5546875" style="166" customWidth="1"/>
    <col min="10499" max="10500" width="7.33203125" style="166" customWidth="1"/>
    <col min="10501" max="10501" width="1.44140625" style="166" customWidth="1"/>
    <col min="10502" max="10502" width="3.6640625" style="166" customWidth="1"/>
    <col min="10503" max="10503" width="3" style="166" customWidth="1"/>
    <col min="10504" max="10504" width="2" style="166" customWidth="1"/>
    <col min="10505" max="10505" width="11" style="166" customWidth="1"/>
    <col min="10506" max="10506" width="2.109375" style="166" customWidth="1"/>
    <col min="10507" max="10507" width="3.109375" style="166" customWidth="1"/>
    <col min="10508" max="10508" width="0.88671875" style="166" customWidth="1"/>
    <col min="10509" max="10509" width="19.33203125" style="166" customWidth="1"/>
    <col min="10510" max="10510" width="2.109375" style="166" customWidth="1"/>
    <col min="10511" max="10752" width="3.33203125" style="166"/>
    <col min="10753" max="10753" width="1.109375" style="166" customWidth="1"/>
    <col min="10754" max="10754" width="3.5546875" style="166" customWidth="1"/>
    <col min="10755" max="10756" width="7.33203125" style="166" customWidth="1"/>
    <col min="10757" max="10757" width="1.44140625" style="166" customWidth="1"/>
    <col min="10758" max="10758" width="3.6640625" style="166" customWidth="1"/>
    <col min="10759" max="10759" width="3" style="166" customWidth="1"/>
    <col min="10760" max="10760" width="2" style="166" customWidth="1"/>
    <col min="10761" max="10761" width="11" style="166" customWidth="1"/>
    <col min="10762" max="10762" width="2.109375" style="166" customWidth="1"/>
    <col min="10763" max="10763" width="3.109375" style="166" customWidth="1"/>
    <col min="10764" max="10764" width="0.88671875" style="166" customWidth="1"/>
    <col min="10765" max="10765" width="19.33203125" style="166" customWidth="1"/>
    <col min="10766" max="10766" width="2.109375" style="166" customWidth="1"/>
    <col min="10767" max="11008" width="3.33203125" style="166"/>
    <col min="11009" max="11009" width="1.109375" style="166" customWidth="1"/>
    <col min="11010" max="11010" width="3.5546875" style="166" customWidth="1"/>
    <col min="11011" max="11012" width="7.33203125" style="166" customWidth="1"/>
    <col min="11013" max="11013" width="1.44140625" style="166" customWidth="1"/>
    <col min="11014" max="11014" width="3.6640625" style="166" customWidth="1"/>
    <col min="11015" max="11015" width="3" style="166" customWidth="1"/>
    <col min="11016" max="11016" width="2" style="166" customWidth="1"/>
    <col min="11017" max="11017" width="11" style="166" customWidth="1"/>
    <col min="11018" max="11018" width="2.109375" style="166" customWidth="1"/>
    <col min="11019" max="11019" width="3.109375" style="166" customWidth="1"/>
    <col min="11020" max="11020" width="0.88671875" style="166" customWidth="1"/>
    <col min="11021" max="11021" width="19.33203125" style="166" customWidth="1"/>
    <col min="11022" max="11022" width="2.109375" style="166" customWidth="1"/>
    <col min="11023" max="11264" width="3.33203125" style="166"/>
    <col min="11265" max="11265" width="1.109375" style="166" customWidth="1"/>
    <col min="11266" max="11266" width="3.5546875" style="166" customWidth="1"/>
    <col min="11267" max="11268" width="7.33203125" style="166" customWidth="1"/>
    <col min="11269" max="11269" width="1.44140625" style="166" customWidth="1"/>
    <col min="11270" max="11270" width="3.6640625" style="166" customWidth="1"/>
    <col min="11271" max="11271" width="3" style="166" customWidth="1"/>
    <col min="11272" max="11272" width="2" style="166" customWidth="1"/>
    <col min="11273" max="11273" width="11" style="166" customWidth="1"/>
    <col min="11274" max="11274" width="2.109375" style="166" customWidth="1"/>
    <col min="11275" max="11275" width="3.109375" style="166" customWidth="1"/>
    <col min="11276" max="11276" width="0.88671875" style="166" customWidth="1"/>
    <col min="11277" max="11277" width="19.33203125" style="166" customWidth="1"/>
    <col min="11278" max="11278" width="2.109375" style="166" customWidth="1"/>
    <col min="11279" max="11520" width="3.33203125" style="166"/>
    <col min="11521" max="11521" width="1.109375" style="166" customWidth="1"/>
    <col min="11522" max="11522" width="3.5546875" style="166" customWidth="1"/>
    <col min="11523" max="11524" width="7.33203125" style="166" customWidth="1"/>
    <col min="11525" max="11525" width="1.44140625" style="166" customWidth="1"/>
    <col min="11526" max="11526" width="3.6640625" style="166" customWidth="1"/>
    <col min="11527" max="11527" width="3" style="166" customWidth="1"/>
    <col min="11528" max="11528" width="2" style="166" customWidth="1"/>
    <col min="11529" max="11529" width="11" style="166" customWidth="1"/>
    <col min="11530" max="11530" width="2.109375" style="166" customWidth="1"/>
    <col min="11531" max="11531" width="3.109375" style="166" customWidth="1"/>
    <col min="11532" max="11532" width="0.88671875" style="166" customWidth="1"/>
    <col min="11533" max="11533" width="19.33203125" style="166" customWidth="1"/>
    <col min="11534" max="11534" width="2.109375" style="166" customWidth="1"/>
    <col min="11535" max="11776" width="3.33203125" style="166"/>
    <col min="11777" max="11777" width="1.109375" style="166" customWidth="1"/>
    <col min="11778" max="11778" width="3.5546875" style="166" customWidth="1"/>
    <col min="11779" max="11780" width="7.33203125" style="166" customWidth="1"/>
    <col min="11781" max="11781" width="1.44140625" style="166" customWidth="1"/>
    <col min="11782" max="11782" width="3.6640625" style="166" customWidth="1"/>
    <col min="11783" max="11783" width="3" style="166" customWidth="1"/>
    <col min="11784" max="11784" width="2" style="166" customWidth="1"/>
    <col min="11785" max="11785" width="11" style="166" customWidth="1"/>
    <col min="11786" max="11786" width="2.109375" style="166" customWidth="1"/>
    <col min="11787" max="11787" width="3.109375" style="166" customWidth="1"/>
    <col min="11788" max="11788" width="0.88671875" style="166" customWidth="1"/>
    <col min="11789" max="11789" width="19.33203125" style="166" customWidth="1"/>
    <col min="11790" max="11790" width="2.109375" style="166" customWidth="1"/>
    <col min="11791" max="12032" width="3.33203125" style="166"/>
    <col min="12033" max="12033" width="1.109375" style="166" customWidth="1"/>
    <col min="12034" max="12034" width="3.5546875" style="166" customWidth="1"/>
    <col min="12035" max="12036" width="7.33203125" style="166" customWidth="1"/>
    <col min="12037" max="12037" width="1.44140625" style="166" customWidth="1"/>
    <col min="12038" max="12038" width="3.6640625" style="166" customWidth="1"/>
    <col min="12039" max="12039" width="3" style="166" customWidth="1"/>
    <col min="12040" max="12040" width="2" style="166" customWidth="1"/>
    <col min="12041" max="12041" width="11" style="166" customWidth="1"/>
    <col min="12042" max="12042" width="2.109375" style="166" customWidth="1"/>
    <col min="12043" max="12043" width="3.109375" style="166" customWidth="1"/>
    <col min="12044" max="12044" width="0.88671875" style="166" customWidth="1"/>
    <col min="12045" max="12045" width="19.33203125" style="166" customWidth="1"/>
    <col min="12046" max="12046" width="2.109375" style="166" customWidth="1"/>
    <col min="12047" max="12288" width="3.33203125" style="166"/>
    <col min="12289" max="12289" width="1.109375" style="166" customWidth="1"/>
    <col min="12290" max="12290" width="3.5546875" style="166" customWidth="1"/>
    <col min="12291" max="12292" width="7.33203125" style="166" customWidth="1"/>
    <col min="12293" max="12293" width="1.44140625" style="166" customWidth="1"/>
    <col min="12294" max="12294" width="3.6640625" style="166" customWidth="1"/>
    <col min="12295" max="12295" width="3" style="166" customWidth="1"/>
    <col min="12296" max="12296" width="2" style="166" customWidth="1"/>
    <col min="12297" max="12297" width="11" style="166" customWidth="1"/>
    <col min="12298" max="12298" width="2.109375" style="166" customWidth="1"/>
    <col min="12299" max="12299" width="3.109375" style="166" customWidth="1"/>
    <col min="12300" max="12300" width="0.88671875" style="166" customWidth="1"/>
    <col min="12301" max="12301" width="19.33203125" style="166" customWidth="1"/>
    <col min="12302" max="12302" width="2.109375" style="166" customWidth="1"/>
    <col min="12303" max="12544" width="3.33203125" style="166"/>
    <col min="12545" max="12545" width="1.109375" style="166" customWidth="1"/>
    <col min="12546" max="12546" width="3.5546875" style="166" customWidth="1"/>
    <col min="12547" max="12548" width="7.33203125" style="166" customWidth="1"/>
    <col min="12549" max="12549" width="1.44140625" style="166" customWidth="1"/>
    <col min="12550" max="12550" width="3.6640625" style="166" customWidth="1"/>
    <col min="12551" max="12551" width="3" style="166" customWidth="1"/>
    <col min="12552" max="12552" width="2" style="166" customWidth="1"/>
    <col min="12553" max="12553" width="11" style="166" customWidth="1"/>
    <col min="12554" max="12554" width="2.109375" style="166" customWidth="1"/>
    <col min="12555" max="12555" width="3.109375" style="166" customWidth="1"/>
    <col min="12556" max="12556" width="0.88671875" style="166" customWidth="1"/>
    <col min="12557" max="12557" width="19.33203125" style="166" customWidth="1"/>
    <col min="12558" max="12558" width="2.109375" style="166" customWidth="1"/>
    <col min="12559" max="12800" width="3.33203125" style="166"/>
    <col min="12801" max="12801" width="1.109375" style="166" customWidth="1"/>
    <col min="12802" max="12802" width="3.5546875" style="166" customWidth="1"/>
    <col min="12803" max="12804" width="7.33203125" style="166" customWidth="1"/>
    <col min="12805" max="12805" width="1.44140625" style="166" customWidth="1"/>
    <col min="12806" max="12806" width="3.6640625" style="166" customWidth="1"/>
    <col min="12807" max="12807" width="3" style="166" customWidth="1"/>
    <col min="12808" max="12808" width="2" style="166" customWidth="1"/>
    <col min="12809" max="12809" width="11" style="166" customWidth="1"/>
    <col min="12810" max="12810" width="2.109375" style="166" customWidth="1"/>
    <col min="12811" max="12811" width="3.109375" style="166" customWidth="1"/>
    <col min="12812" max="12812" width="0.88671875" style="166" customWidth="1"/>
    <col min="12813" max="12813" width="19.33203125" style="166" customWidth="1"/>
    <col min="12814" max="12814" width="2.109375" style="166" customWidth="1"/>
    <col min="12815" max="13056" width="3.33203125" style="166"/>
    <col min="13057" max="13057" width="1.109375" style="166" customWidth="1"/>
    <col min="13058" max="13058" width="3.5546875" style="166" customWidth="1"/>
    <col min="13059" max="13060" width="7.33203125" style="166" customWidth="1"/>
    <col min="13061" max="13061" width="1.44140625" style="166" customWidth="1"/>
    <col min="13062" max="13062" width="3.6640625" style="166" customWidth="1"/>
    <col min="13063" max="13063" width="3" style="166" customWidth="1"/>
    <col min="13064" max="13064" width="2" style="166" customWidth="1"/>
    <col min="13065" max="13065" width="11" style="166" customWidth="1"/>
    <col min="13066" max="13066" width="2.109375" style="166" customWidth="1"/>
    <col min="13067" max="13067" width="3.109375" style="166" customWidth="1"/>
    <col min="13068" max="13068" width="0.88671875" style="166" customWidth="1"/>
    <col min="13069" max="13069" width="19.33203125" style="166" customWidth="1"/>
    <col min="13070" max="13070" width="2.109375" style="166" customWidth="1"/>
    <col min="13071" max="13312" width="3.33203125" style="166"/>
    <col min="13313" max="13313" width="1.109375" style="166" customWidth="1"/>
    <col min="13314" max="13314" width="3.5546875" style="166" customWidth="1"/>
    <col min="13315" max="13316" width="7.33203125" style="166" customWidth="1"/>
    <col min="13317" max="13317" width="1.44140625" style="166" customWidth="1"/>
    <col min="13318" max="13318" width="3.6640625" style="166" customWidth="1"/>
    <col min="13319" max="13319" width="3" style="166" customWidth="1"/>
    <col min="13320" max="13320" width="2" style="166" customWidth="1"/>
    <col min="13321" max="13321" width="11" style="166" customWidth="1"/>
    <col min="13322" max="13322" width="2.109375" style="166" customWidth="1"/>
    <col min="13323" max="13323" width="3.109375" style="166" customWidth="1"/>
    <col min="13324" max="13324" width="0.88671875" style="166" customWidth="1"/>
    <col min="13325" max="13325" width="19.33203125" style="166" customWidth="1"/>
    <col min="13326" max="13326" width="2.109375" style="166" customWidth="1"/>
    <col min="13327" max="13568" width="3.33203125" style="166"/>
    <col min="13569" max="13569" width="1.109375" style="166" customWidth="1"/>
    <col min="13570" max="13570" width="3.5546875" style="166" customWidth="1"/>
    <col min="13571" max="13572" width="7.33203125" style="166" customWidth="1"/>
    <col min="13573" max="13573" width="1.44140625" style="166" customWidth="1"/>
    <col min="13574" max="13574" width="3.6640625" style="166" customWidth="1"/>
    <col min="13575" max="13575" width="3" style="166" customWidth="1"/>
    <col min="13576" max="13576" width="2" style="166" customWidth="1"/>
    <col min="13577" max="13577" width="11" style="166" customWidth="1"/>
    <col min="13578" max="13578" width="2.109375" style="166" customWidth="1"/>
    <col min="13579" max="13579" width="3.109375" style="166" customWidth="1"/>
    <col min="13580" max="13580" width="0.88671875" style="166" customWidth="1"/>
    <col min="13581" max="13581" width="19.33203125" style="166" customWidth="1"/>
    <col min="13582" max="13582" width="2.109375" style="166" customWidth="1"/>
    <col min="13583" max="13824" width="3.33203125" style="166"/>
    <col min="13825" max="13825" width="1.109375" style="166" customWidth="1"/>
    <col min="13826" max="13826" width="3.5546875" style="166" customWidth="1"/>
    <col min="13827" max="13828" width="7.33203125" style="166" customWidth="1"/>
    <col min="13829" max="13829" width="1.44140625" style="166" customWidth="1"/>
    <col min="13830" max="13830" width="3.6640625" style="166" customWidth="1"/>
    <col min="13831" max="13831" width="3" style="166" customWidth="1"/>
    <col min="13832" max="13832" width="2" style="166" customWidth="1"/>
    <col min="13833" max="13833" width="11" style="166" customWidth="1"/>
    <col min="13834" max="13834" width="2.109375" style="166" customWidth="1"/>
    <col min="13835" max="13835" width="3.109375" style="166" customWidth="1"/>
    <col min="13836" max="13836" width="0.88671875" style="166" customWidth="1"/>
    <col min="13837" max="13837" width="19.33203125" style="166" customWidth="1"/>
    <col min="13838" max="13838" width="2.109375" style="166" customWidth="1"/>
    <col min="13839" max="14080" width="3.33203125" style="166"/>
    <col min="14081" max="14081" width="1.109375" style="166" customWidth="1"/>
    <col min="14082" max="14082" width="3.5546875" style="166" customWidth="1"/>
    <col min="14083" max="14084" width="7.33203125" style="166" customWidth="1"/>
    <col min="14085" max="14085" width="1.44140625" style="166" customWidth="1"/>
    <col min="14086" max="14086" width="3.6640625" style="166" customWidth="1"/>
    <col min="14087" max="14087" width="3" style="166" customWidth="1"/>
    <col min="14088" max="14088" width="2" style="166" customWidth="1"/>
    <col min="14089" max="14089" width="11" style="166" customWidth="1"/>
    <col min="14090" max="14090" width="2.109375" style="166" customWidth="1"/>
    <col min="14091" max="14091" width="3.109375" style="166" customWidth="1"/>
    <col min="14092" max="14092" width="0.88671875" style="166" customWidth="1"/>
    <col min="14093" max="14093" width="19.33203125" style="166" customWidth="1"/>
    <col min="14094" max="14094" width="2.109375" style="166" customWidth="1"/>
    <col min="14095" max="14336" width="3.33203125" style="166"/>
    <col min="14337" max="14337" width="1.109375" style="166" customWidth="1"/>
    <col min="14338" max="14338" width="3.5546875" style="166" customWidth="1"/>
    <col min="14339" max="14340" width="7.33203125" style="166" customWidth="1"/>
    <col min="14341" max="14341" width="1.44140625" style="166" customWidth="1"/>
    <col min="14342" max="14342" width="3.6640625" style="166" customWidth="1"/>
    <col min="14343" max="14343" width="3" style="166" customWidth="1"/>
    <col min="14344" max="14344" width="2" style="166" customWidth="1"/>
    <col min="14345" max="14345" width="11" style="166" customWidth="1"/>
    <col min="14346" max="14346" width="2.109375" style="166" customWidth="1"/>
    <col min="14347" max="14347" width="3.109375" style="166" customWidth="1"/>
    <col min="14348" max="14348" width="0.88671875" style="166" customWidth="1"/>
    <col min="14349" max="14349" width="19.33203125" style="166" customWidth="1"/>
    <col min="14350" max="14350" width="2.109375" style="166" customWidth="1"/>
    <col min="14351" max="14592" width="3.33203125" style="166"/>
    <col min="14593" max="14593" width="1.109375" style="166" customWidth="1"/>
    <col min="14594" max="14594" width="3.5546875" style="166" customWidth="1"/>
    <col min="14595" max="14596" width="7.33203125" style="166" customWidth="1"/>
    <col min="14597" max="14597" width="1.44140625" style="166" customWidth="1"/>
    <col min="14598" max="14598" width="3.6640625" style="166" customWidth="1"/>
    <col min="14599" max="14599" width="3" style="166" customWidth="1"/>
    <col min="14600" max="14600" width="2" style="166" customWidth="1"/>
    <col min="14601" max="14601" width="11" style="166" customWidth="1"/>
    <col min="14602" max="14602" width="2.109375" style="166" customWidth="1"/>
    <col min="14603" max="14603" width="3.109375" style="166" customWidth="1"/>
    <col min="14604" max="14604" width="0.88671875" style="166" customWidth="1"/>
    <col min="14605" max="14605" width="19.33203125" style="166" customWidth="1"/>
    <col min="14606" max="14606" width="2.109375" style="166" customWidth="1"/>
    <col min="14607" max="14848" width="3.33203125" style="166"/>
    <col min="14849" max="14849" width="1.109375" style="166" customWidth="1"/>
    <col min="14850" max="14850" width="3.5546875" style="166" customWidth="1"/>
    <col min="14851" max="14852" width="7.33203125" style="166" customWidth="1"/>
    <col min="14853" max="14853" width="1.44140625" style="166" customWidth="1"/>
    <col min="14854" max="14854" width="3.6640625" style="166" customWidth="1"/>
    <col min="14855" max="14855" width="3" style="166" customWidth="1"/>
    <col min="14856" max="14856" width="2" style="166" customWidth="1"/>
    <col min="14857" max="14857" width="11" style="166" customWidth="1"/>
    <col min="14858" max="14858" width="2.109375" style="166" customWidth="1"/>
    <col min="14859" max="14859" width="3.109375" style="166" customWidth="1"/>
    <col min="14860" max="14860" width="0.88671875" style="166" customWidth="1"/>
    <col min="14861" max="14861" width="19.33203125" style="166" customWidth="1"/>
    <col min="14862" max="14862" width="2.109375" style="166" customWidth="1"/>
    <col min="14863" max="15104" width="3.33203125" style="166"/>
    <col min="15105" max="15105" width="1.109375" style="166" customWidth="1"/>
    <col min="15106" max="15106" width="3.5546875" style="166" customWidth="1"/>
    <col min="15107" max="15108" width="7.33203125" style="166" customWidth="1"/>
    <col min="15109" max="15109" width="1.44140625" style="166" customWidth="1"/>
    <col min="15110" max="15110" width="3.6640625" style="166" customWidth="1"/>
    <col min="15111" max="15111" width="3" style="166" customWidth="1"/>
    <col min="15112" max="15112" width="2" style="166" customWidth="1"/>
    <col min="15113" max="15113" width="11" style="166" customWidth="1"/>
    <col min="15114" max="15114" width="2.109375" style="166" customWidth="1"/>
    <col min="15115" max="15115" width="3.109375" style="166" customWidth="1"/>
    <col min="15116" max="15116" width="0.88671875" style="166" customWidth="1"/>
    <col min="15117" max="15117" width="19.33203125" style="166" customWidth="1"/>
    <col min="15118" max="15118" width="2.109375" style="166" customWidth="1"/>
    <col min="15119" max="15360" width="3.33203125" style="166"/>
    <col min="15361" max="15361" width="1.109375" style="166" customWidth="1"/>
    <col min="15362" max="15362" width="3.5546875" style="166" customWidth="1"/>
    <col min="15363" max="15364" width="7.33203125" style="166" customWidth="1"/>
    <col min="15365" max="15365" width="1.44140625" style="166" customWidth="1"/>
    <col min="15366" max="15366" width="3.6640625" style="166" customWidth="1"/>
    <col min="15367" max="15367" width="3" style="166" customWidth="1"/>
    <col min="15368" max="15368" width="2" style="166" customWidth="1"/>
    <col min="15369" max="15369" width="11" style="166" customWidth="1"/>
    <col min="15370" max="15370" width="2.109375" style="166" customWidth="1"/>
    <col min="15371" max="15371" width="3.109375" style="166" customWidth="1"/>
    <col min="15372" max="15372" width="0.88671875" style="166" customWidth="1"/>
    <col min="15373" max="15373" width="19.33203125" style="166" customWidth="1"/>
    <col min="15374" max="15374" width="2.109375" style="166" customWidth="1"/>
    <col min="15375" max="15616" width="3.33203125" style="166"/>
    <col min="15617" max="15617" width="1.109375" style="166" customWidth="1"/>
    <col min="15618" max="15618" width="3.5546875" style="166" customWidth="1"/>
    <col min="15619" max="15620" width="7.33203125" style="166" customWidth="1"/>
    <col min="15621" max="15621" width="1.44140625" style="166" customWidth="1"/>
    <col min="15622" max="15622" width="3.6640625" style="166" customWidth="1"/>
    <col min="15623" max="15623" width="3" style="166" customWidth="1"/>
    <col min="15624" max="15624" width="2" style="166" customWidth="1"/>
    <col min="15625" max="15625" width="11" style="166" customWidth="1"/>
    <col min="15626" max="15626" width="2.109375" style="166" customWidth="1"/>
    <col min="15627" max="15627" width="3.109375" style="166" customWidth="1"/>
    <col min="15628" max="15628" width="0.88671875" style="166" customWidth="1"/>
    <col min="15629" max="15629" width="19.33203125" style="166" customWidth="1"/>
    <col min="15630" max="15630" width="2.109375" style="166" customWidth="1"/>
    <col min="15631" max="15872" width="3.33203125" style="166"/>
    <col min="15873" max="15873" width="1.109375" style="166" customWidth="1"/>
    <col min="15874" max="15874" width="3.5546875" style="166" customWidth="1"/>
    <col min="15875" max="15876" width="7.33203125" style="166" customWidth="1"/>
    <col min="15877" max="15877" width="1.44140625" style="166" customWidth="1"/>
    <col min="15878" max="15878" width="3.6640625" style="166" customWidth="1"/>
    <col min="15879" max="15879" width="3" style="166" customWidth="1"/>
    <col min="15880" max="15880" width="2" style="166" customWidth="1"/>
    <col min="15881" max="15881" width="11" style="166" customWidth="1"/>
    <col min="15882" max="15882" width="2.109375" style="166" customWidth="1"/>
    <col min="15883" max="15883" width="3.109375" style="166" customWidth="1"/>
    <col min="15884" max="15884" width="0.88671875" style="166" customWidth="1"/>
    <col min="15885" max="15885" width="19.33203125" style="166" customWidth="1"/>
    <col min="15886" max="15886" width="2.109375" style="166" customWidth="1"/>
    <col min="15887" max="16128" width="3.33203125" style="166"/>
    <col min="16129" max="16129" width="1.109375" style="166" customWidth="1"/>
    <col min="16130" max="16130" width="3.5546875" style="166" customWidth="1"/>
    <col min="16131" max="16132" width="7.33203125" style="166" customWidth="1"/>
    <col min="16133" max="16133" width="1.44140625" style="166" customWidth="1"/>
    <col min="16134" max="16134" width="3.6640625" style="166" customWidth="1"/>
    <col min="16135" max="16135" width="3" style="166" customWidth="1"/>
    <col min="16136" max="16136" width="2" style="166" customWidth="1"/>
    <col min="16137" max="16137" width="11" style="166" customWidth="1"/>
    <col min="16138" max="16138" width="2.109375" style="166" customWidth="1"/>
    <col min="16139" max="16139" width="3.109375" style="166" customWidth="1"/>
    <col min="16140" max="16140" width="0.88671875" style="166" customWidth="1"/>
    <col min="16141" max="16141" width="19.33203125" style="166" customWidth="1"/>
    <col min="16142" max="16142" width="2.109375" style="166" customWidth="1"/>
    <col min="16143" max="16384" width="3.33203125" style="166"/>
  </cols>
  <sheetData>
    <row r="1" spans="2:22" ht="3.75" customHeight="1" x14ac:dyDescent="0.25"/>
    <row r="2" spans="2:22" ht="24.6" x14ac:dyDescent="0.4">
      <c r="B2" s="313" t="s">
        <v>996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3"/>
    </row>
    <row r="3" spans="2:22" ht="11.25" customHeight="1" x14ac:dyDescent="0.4"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</row>
    <row r="4" spans="2:22" ht="18" customHeight="1" thickBot="1" x14ac:dyDescent="0.3">
      <c r="Q4" s="168"/>
      <c r="R4" s="314"/>
      <c r="S4" s="314"/>
      <c r="T4" s="314"/>
      <c r="U4" s="314"/>
      <c r="V4" s="314"/>
    </row>
    <row r="5" spans="2:22" ht="11.25" customHeight="1" x14ac:dyDescent="0.25"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1"/>
    </row>
    <row r="6" spans="2:22" x14ac:dyDescent="0.25">
      <c r="B6" s="172"/>
      <c r="D6" s="173"/>
      <c r="E6" s="173"/>
      <c r="G6" s="173" t="s">
        <v>956</v>
      </c>
      <c r="H6" s="315">
        <f>Schlüssel!BG2</f>
        <v>3</v>
      </c>
      <c r="I6" s="316"/>
      <c r="M6" s="173" t="s">
        <v>997</v>
      </c>
      <c r="N6" s="317" t="str">
        <f>Schlüssel!BA1</f>
        <v>08.11./09.11.</v>
      </c>
      <c r="O6" s="318">
        <v>0</v>
      </c>
      <c r="P6" s="318">
        <v>0</v>
      </c>
      <c r="Q6" s="319">
        <v>0</v>
      </c>
      <c r="V6" s="174"/>
    </row>
    <row r="7" spans="2:22" x14ac:dyDescent="0.25">
      <c r="B7" s="172"/>
      <c r="C7" s="173"/>
      <c r="D7" s="173"/>
      <c r="E7" s="173"/>
      <c r="V7" s="174"/>
    </row>
    <row r="8" spans="2:22" x14ac:dyDescent="0.25">
      <c r="B8" s="172"/>
      <c r="D8" s="173"/>
      <c r="E8" s="173"/>
      <c r="G8" s="173" t="s">
        <v>999</v>
      </c>
      <c r="H8" s="315" t="str">
        <f>Schlüssel!C1</f>
        <v>Bayernliga Herren</v>
      </c>
      <c r="I8" s="320"/>
      <c r="J8" s="320"/>
      <c r="K8" s="320"/>
      <c r="L8" s="320"/>
      <c r="M8" s="320"/>
      <c r="N8" s="320"/>
      <c r="O8" s="320"/>
      <c r="P8" s="320"/>
      <c r="Q8" s="316"/>
      <c r="V8" s="174"/>
    </row>
    <row r="9" spans="2:22" x14ac:dyDescent="0.25">
      <c r="B9" s="172"/>
      <c r="R9" s="175"/>
      <c r="S9" s="175"/>
      <c r="T9" s="175"/>
      <c r="U9" s="175"/>
      <c r="V9" s="174"/>
    </row>
    <row r="10" spans="2:22" x14ac:dyDescent="0.25">
      <c r="B10" s="172"/>
      <c r="C10" s="173"/>
      <c r="D10" s="173"/>
      <c r="E10" s="173"/>
      <c r="G10" s="173" t="s">
        <v>998</v>
      </c>
      <c r="H10" s="315" t="str">
        <f>Schlüssel!AQ2</f>
        <v>Brunnthal Max Munich</v>
      </c>
      <c r="I10" s="320"/>
      <c r="J10" s="320"/>
      <c r="K10" s="320"/>
      <c r="L10" s="320"/>
      <c r="M10" s="320"/>
      <c r="N10" s="320"/>
      <c r="O10" s="320"/>
      <c r="P10" s="320"/>
      <c r="Q10" s="316"/>
      <c r="R10" s="175"/>
      <c r="S10" s="175"/>
      <c r="T10" s="175"/>
      <c r="U10" s="175"/>
      <c r="V10" s="174"/>
    </row>
    <row r="11" spans="2:22" x14ac:dyDescent="0.25">
      <c r="B11" s="172"/>
      <c r="C11" s="173"/>
      <c r="D11" s="173"/>
      <c r="E11" s="173"/>
      <c r="F11" s="175"/>
      <c r="G11" s="175"/>
      <c r="H11" s="175"/>
      <c r="I11" s="175"/>
      <c r="J11" s="175"/>
      <c r="K11" s="175"/>
      <c r="O11" s="173"/>
      <c r="Q11" s="175"/>
      <c r="R11" s="175"/>
      <c r="S11" s="175"/>
      <c r="T11" s="175"/>
      <c r="U11" s="175"/>
      <c r="V11" s="174"/>
    </row>
    <row r="12" spans="2:22" x14ac:dyDescent="0.25">
      <c r="B12" s="172"/>
      <c r="E12" s="173"/>
      <c r="F12" s="175"/>
      <c r="G12" s="173" t="s">
        <v>1314</v>
      </c>
      <c r="H12" s="315"/>
      <c r="I12" s="320"/>
      <c r="J12" s="320"/>
      <c r="K12" s="320"/>
      <c r="L12" s="320"/>
      <c r="M12" s="320"/>
      <c r="N12" s="320"/>
      <c r="O12" s="320"/>
      <c r="P12" s="320"/>
      <c r="Q12" s="316"/>
      <c r="R12" s="175"/>
      <c r="S12" s="175"/>
      <c r="T12" s="175"/>
      <c r="U12" s="175"/>
      <c r="V12" s="174"/>
    </row>
    <row r="13" spans="2:22" x14ac:dyDescent="0.25">
      <c r="B13" s="172"/>
      <c r="E13" s="173"/>
      <c r="H13" s="175"/>
      <c r="I13" s="175"/>
      <c r="J13" s="175"/>
      <c r="K13" s="175"/>
      <c r="O13" s="173"/>
      <c r="Q13" s="175"/>
      <c r="R13" s="175"/>
      <c r="S13" s="175"/>
      <c r="T13" s="175"/>
      <c r="U13" s="175"/>
      <c r="V13" s="174"/>
    </row>
    <row r="14" spans="2:22" x14ac:dyDescent="0.25">
      <c r="B14" s="172"/>
      <c r="E14" s="173"/>
      <c r="F14" s="175"/>
      <c r="G14" s="173" t="s">
        <v>1315</v>
      </c>
      <c r="H14" s="315"/>
      <c r="I14" s="320"/>
      <c r="J14" s="320"/>
      <c r="K14" s="320"/>
      <c r="L14" s="320"/>
      <c r="M14" s="320"/>
      <c r="N14" s="320"/>
      <c r="O14" s="320"/>
      <c r="P14" s="320"/>
      <c r="Q14" s="316"/>
      <c r="R14" s="175"/>
      <c r="S14" s="175"/>
      <c r="T14" s="175"/>
      <c r="U14" s="175"/>
      <c r="V14" s="174"/>
    </row>
    <row r="15" spans="2:22" x14ac:dyDescent="0.25">
      <c r="B15" s="172"/>
      <c r="C15" s="173"/>
      <c r="D15" s="173"/>
      <c r="E15" s="173"/>
      <c r="F15" s="175"/>
      <c r="H15" s="175"/>
      <c r="I15" s="175"/>
      <c r="J15" s="175"/>
      <c r="K15" s="175"/>
      <c r="L15" s="175"/>
      <c r="O15" s="173"/>
      <c r="Q15" s="175"/>
      <c r="R15" s="175"/>
      <c r="S15" s="175"/>
      <c r="T15" s="175"/>
      <c r="U15" s="175"/>
      <c r="V15" s="174"/>
    </row>
    <row r="16" spans="2:22" x14ac:dyDescent="0.25">
      <c r="B16" s="172"/>
      <c r="F16" s="173"/>
      <c r="G16" s="173" t="s">
        <v>1316</v>
      </c>
      <c r="H16" s="176"/>
      <c r="I16" s="175" t="s">
        <v>1317</v>
      </c>
      <c r="J16" s="175"/>
      <c r="K16" s="175"/>
      <c r="L16" s="175"/>
      <c r="O16" s="173"/>
      <c r="Q16" s="175"/>
      <c r="R16" s="175"/>
      <c r="S16" s="175"/>
      <c r="T16" s="175"/>
      <c r="U16" s="175"/>
      <c r="V16" s="174"/>
    </row>
    <row r="17" spans="2:22" x14ac:dyDescent="0.25">
      <c r="B17" s="172"/>
      <c r="C17" s="173"/>
      <c r="E17" s="173"/>
      <c r="H17" s="175"/>
      <c r="I17" s="175"/>
      <c r="J17" s="175"/>
      <c r="K17" s="175"/>
      <c r="L17" s="175"/>
      <c r="O17" s="173"/>
      <c r="Q17" s="175"/>
      <c r="R17" s="175"/>
      <c r="S17" s="175"/>
      <c r="T17" s="175"/>
      <c r="U17" s="175"/>
      <c r="V17" s="174"/>
    </row>
    <row r="18" spans="2:22" x14ac:dyDescent="0.25">
      <c r="B18" s="172"/>
      <c r="C18" s="173"/>
      <c r="D18" s="173"/>
      <c r="E18" s="173"/>
      <c r="H18" s="176"/>
      <c r="I18" s="175" t="s">
        <v>1318</v>
      </c>
      <c r="J18" s="175"/>
      <c r="K18" s="175"/>
      <c r="L18" s="175"/>
      <c r="O18" s="173"/>
      <c r="Q18" s="175"/>
      <c r="R18" s="175"/>
      <c r="S18" s="175"/>
      <c r="T18" s="175"/>
      <c r="U18" s="175"/>
      <c r="V18" s="174"/>
    </row>
    <row r="19" spans="2:22" x14ac:dyDescent="0.25">
      <c r="B19" s="172"/>
      <c r="C19" s="173"/>
      <c r="D19" s="173"/>
      <c r="E19" s="173"/>
      <c r="F19" s="175"/>
      <c r="H19" s="175"/>
      <c r="I19" s="175"/>
      <c r="J19" s="175"/>
      <c r="K19" s="175"/>
      <c r="L19" s="175"/>
      <c r="O19" s="173"/>
      <c r="Q19" s="175"/>
      <c r="R19" s="175"/>
      <c r="S19" s="175"/>
      <c r="T19" s="175"/>
      <c r="U19" s="175"/>
      <c r="V19" s="174"/>
    </row>
    <row r="20" spans="2:22" x14ac:dyDescent="0.25">
      <c r="B20" s="172"/>
      <c r="C20" s="173"/>
      <c r="D20" s="173"/>
      <c r="E20" s="173"/>
      <c r="F20" s="175"/>
      <c r="H20" s="176"/>
      <c r="I20" s="175" t="s">
        <v>1319</v>
      </c>
      <c r="J20" s="175"/>
      <c r="K20" s="175"/>
      <c r="L20" s="175"/>
      <c r="O20" s="173"/>
      <c r="Q20" s="175"/>
      <c r="R20" s="175"/>
      <c r="S20" s="175"/>
      <c r="T20" s="175"/>
      <c r="U20" s="175"/>
      <c r="V20" s="174"/>
    </row>
    <row r="21" spans="2:22" x14ac:dyDescent="0.25">
      <c r="B21" s="172"/>
      <c r="C21" s="173"/>
      <c r="D21" s="173"/>
      <c r="E21" s="173"/>
      <c r="F21" s="175"/>
      <c r="G21" s="175"/>
      <c r="H21" s="175"/>
      <c r="I21" s="175"/>
      <c r="J21" s="175"/>
      <c r="K21" s="175"/>
      <c r="O21" s="173"/>
      <c r="Q21" s="175"/>
      <c r="R21" s="175"/>
      <c r="S21" s="175"/>
      <c r="T21" s="175"/>
      <c r="U21" s="175"/>
      <c r="V21" s="174"/>
    </row>
    <row r="22" spans="2:22" ht="11.25" customHeight="1" thickBot="1" x14ac:dyDescent="0.3">
      <c r="B22" s="177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</row>
    <row r="23" spans="2:22" ht="13.8" thickBot="1" x14ac:dyDescent="0.3"/>
    <row r="24" spans="2:22" s="182" customFormat="1" ht="30" customHeight="1" thickBot="1" x14ac:dyDescent="0.3">
      <c r="B24" s="180"/>
      <c r="C24" s="326" t="s">
        <v>1000</v>
      </c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181"/>
    </row>
    <row r="25" spans="2:22" ht="21.75" customHeight="1" x14ac:dyDescent="0.25">
      <c r="B25" s="183"/>
      <c r="C25" s="327" t="s">
        <v>1001</v>
      </c>
      <c r="D25" s="327"/>
      <c r="E25" s="327"/>
      <c r="F25" s="327"/>
      <c r="G25" s="327"/>
      <c r="H25" s="327"/>
      <c r="I25" s="327"/>
      <c r="J25" s="327"/>
      <c r="K25" s="327"/>
      <c r="M25" s="184"/>
      <c r="N25" s="185" t="s">
        <v>1002</v>
      </c>
      <c r="Q25" s="186"/>
      <c r="V25" s="174"/>
    </row>
    <row r="26" spans="2:22" ht="6.75" customHeight="1" thickBot="1" x14ac:dyDescent="0.35">
      <c r="B26" s="187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9"/>
    </row>
    <row r="27" spans="2:22" ht="12.75" customHeight="1" x14ac:dyDescent="0.25">
      <c r="B27" s="172"/>
      <c r="V27" s="174"/>
    </row>
    <row r="28" spans="2:22" x14ac:dyDescent="0.25">
      <c r="B28" s="172"/>
      <c r="C28" s="188" t="s">
        <v>1003</v>
      </c>
      <c r="D28" s="188"/>
      <c r="E28" s="188"/>
      <c r="G28" s="189"/>
      <c r="H28" s="190"/>
      <c r="I28" s="166" t="s">
        <v>1004</v>
      </c>
      <c r="K28" s="189"/>
      <c r="M28" s="166" t="s">
        <v>1005</v>
      </c>
      <c r="V28" s="174"/>
    </row>
    <row r="29" spans="2:22" x14ac:dyDescent="0.25">
      <c r="B29" s="172"/>
      <c r="C29" s="188"/>
      <c r="D29" s="188"/>
      <c r="E29" s="188"/>
      <c r="G29" s="191"/>
      <c r="K29" s="192"/>
      <c r="V29" s="174"/>
    </row>
    <row r="30" spans="2:22" x14ac:dyDescent="0.25">
      <c r="B30" s="172"/>
      <c r="C30" s="188" t="s">
        <v>1006</v>
      </c>
      <c r="D30" s="188"/>
      <c r="E30" s="188"/>
      <c r="G30" s="189"/>
      <c r="H30" s="190"/>
      <c r="I30" s="166" t="s">
        <v>1004</v>
      </c>
      <c r="K30" s="189"/>
      <c r="M30" s="166" t="s">
        <v>1005</v>
      </c>
      <c r="V30" s="174"/>
    </row>
    <row r="31" spans="2:22" ht="18.75" customHeight="1" x14ac:dyDescent="0.25">
      <c r="B31" s="172"/>
      <c r="C31" s="188" t="s">
        <v>1007</v>
      </c>
      <c r="D31" s="188"/>
      <c r="E31" s="188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74"/>
    </row>
    <row r="32" spans="2:22" ht="35.1" customHeight="1" x14ac:dyDescent="0.25">
      <c r="B32" s="172"/>
      <c r="C32" s="321"/>
      <c r="D32" s="322"/>
      <c r="E32" s="322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9"/>
      <c r="V32" s="174"/>
    </row>
    <row r="33" spans="2:22" ht="12.75" customHeight="1" x14ac:dyDescent="0.25">
      <c r="B33" s="172"/>
      <c r="C33" s="194"/>
      <c r="D33" s="194"/>
      <c r="E33" s="194"/>
      <c r="F33" s="195"/>
      <c r="G33" s="196"/>
      <c r="H33" s="195"/>
      <c r="I33" s="195"/>
      <c r="J33" s="195"/>
      <c r="K33" s="196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74"/>
    </row>
    <row r="34" spans="2:22" ht="13.5" customHeight="1" x14ac:dyDescent="0.25">
      <c r="B34" s="172"/>
      <c r="C34" s="188" t="s">
        <v>1008</v>
      </c>
      <c r="D34" s="188"/>
      <c r="E34" s="188"/>
      <c r="V34" s="174"/>
    </row>
    <row r="35" spans="2:22" x14ac:dyDescent="0.25">
      <c r="B35" s="172"/>
      <c r="C35" s="188" t="s">
        <v>1009</v>
      </c>
      <c r="D35" s="188"/>
      <c r="E35" s="188"/>
      <c r="G35" s="189"/>
      <c r="I35" s="166" t="s">
        <v>1004</v>
      </c>
      <c r="K35" s="189"/>
      <c r="M35" s="166" t="s">
        <v>1005</v>
      </c>
      <c r="V35" s="174"/>
    </row>
    <row r="36" spans="2:22" ht="18.75" customHeight="1" x14ac:dyDescent="0.25">
      <c r="B36" s="172"/>
      <c r="C36" s="188" t="s">
        <v>1007</v>
      </c>
      <c r="D36" s="188"/>
      <c r="E36" s="188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74"/>
    </row>
    <row r="37" spans="2:22" ht="35.1" customHeight="1" x14ac:dyDescent="0.25">
      <c r="B37" s="172"/>
      <c r="C37" s="321"/>
      <c r="D37" s="322"/>
      <c r="E37" s="322"/>
      <c r="F37" s="322"/>
      <c r="G37" s="322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22"/>
      <c r="T37" s="322"/>
      <c r="U37" s="323"/>
      <c r="V37" s="174"/>
    </row>
    <row r="38" spans="2:22" ht="12.75" customHeight="1" thickBot="1" x14ac:dyDescent="0.3">
      <c r="B38" s="172"/>
      <c r="C38" s="197"/>
      <c r="D38" s="197"/>
      <c r="E38" s="197"/>
      <c r="V38" s="174"/>
    </row>
    <row r="39" spans="2:22" ht="13.5" hidden="1" customHeight="1" x14ac:dyDescent="0.25">
      <c r="B39" s="172"/>
      <c r="C39" s="188" t="s">
        <v>1010</v>
      </c>
      <c r="D39" s="188"/>
      <c r="E39" s="188"/>
      <c r="V39" s="174"/>
    </row>
    <row r="40" spans="2:22" ht="13.8" hidden="1" thickBot="1" x14ac:dyDescent="0.3">
      <c r="B40" s="172"/>
      <c r="C40" s="188" t="s">
        <v>1320</v>
      </c>
      <c r="D40" s="188"/>
      <c r="E40" s="188"/>
      <c r="G40" s="189"/>
      <c r="I40" s="166" t="s">
        <v>1004</v>
      </c>
      <c r="K40" s="189"/>
      <c r="M40" s="166" t="s">
        <v>1005</v>
      </c>
      <c r="V40" s="174"/>
    </row>
    <row r="41" spans="2:22" ht="18.75" hidden="1" customHeight="1" x14ac:dyDescent="0.25">
      <c r="B41" s="172"/>
      <c r="C41" s="188" t="s">
        <v>1007</v>
      </c>
      <c r="D41" s="188"/>
      <c r="E41" s="188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74"/>
    </row>
    <row r="42" spans="2:22" ht="35.1" hidden="1" customHeight="1" x14ac:dyDescent="0.25">
      <c r="B42" s="172"/>
      <c r="C42" s="321"/>
      <c r="D42" s="322"/>
      <c r="E42" s="322"/>
      <c r="F42" s="322"/>
      <c r="G42" s="322"/>
      <c r="H42" s="322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3"/>
      <c r="V42" s="174"/>
    </row>
    <row r="43" spans="2:22" ht="12.75" hidden="1" customHeight="1" thickBot="1" x14ac:dyDescent="0.3">
      <c r="B43" s="172"/>
      <c r="C43" s="197"/>
      <c r="D43" s="197"/>
      <c r="E43" s="197"/>
      <c r="Q43" s="198"/>
      <c r="V43" s="174"/>
    </row>
    <row r="44" spans="2:22" s="204" customFormat="1" ht="21.75" customHeight="1" x14ac:dyDescent="0.25">
      <c r="B44" s="199" t="s">
        <v>1011</v>
      </c>
      <c r="C44" s="200"/>
      <c r="D44" s="200"/>
      <c r="E44" s="200"/>
      <c r="F44" s="200"/>
      <c r="G44" s="200"/>
      <c r="H44" s="200"/>
      <c r="I44" s="201"/>
      <c r="J44" s="200"/>
      <c r="K44" s="202" t="s">
        <v>1012</v>
      </c>
      <c r="L44" s="202"/>
      <c r="M44" s="201"/>
      <c r="N44" s="202" t="s">
        <v>1002</v>
      </c>
      <c r="O44" s="202"/>
      <c r="P44" s="202"/>
      <c r="Q44" s="200"/>
      <c r="R44" s="200"/>
      <c r="S44" s="200"/>
      <c r="T44" s="200"/>
      <c r="U44" s="200"/>
      <c r="V44" s="203"/>
    </row>
    <row r="45" spans="2:22" ht="9" customHeight="1" thickBot="1" x14ac:dyDescent="0.35">
      <c r="B45" s="187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9"/>
    </row>
    <row r="46" spans="2:22" ht="9" customHeight="1" x14ac:dyDescent="0.3">
      <c r="B46" s="205"/>
      <c r="V46" s="174"/>
    </row>
    <row r="47" spans="2:22" x14ac:dyDescent="0.25">
      <c r="B47" s="172"/>
      <c r="C47" s="188" t="s">
        <v>1013</v>
      </c>
      <c r="D47" s="188"/>
      <c r="E47" s="188"/>
      <c r="G47" s="189"/>
      <c r="I47" s="166" t="s">
        <v>1004</v>
      </c>
      <c r="K47" s="189"/>
      <c r="M47" s="166" t="s">
        <v>1005</v>
      </c>
      <c r="V47" s="174"/>
    </row>
    <row r="48" spans="2:22" ht="17.25" customHeight="1" x14ac:dyDescent="0.25">
      <c r="B48" s="172"/>
      <c r="C48" s="188" t="s">
        <v>1014</v>
      </c>
      <c r="D48" s="188"/>
      <c r="E48" s="188"/>
      <c r="G48" s="324"/>
      <c r="H48" s="324"/>
      <c r="I48" s="188"/>
      <c r="V48" s="174"/>
    </row>
    <row r="49" spans="2:22" ht="17.25" customHeight="1" x14ac:dyDescent="0.25">
      <c r="B49" s="172"/>
      <c r="C49" s="188" t="s">
        <v>1015</v>
      </c>
      <c r="D49" s="188"/>
      <c r="E49" s="188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74"/>
    </row>
    <row r="50" spans="2:22" ht="35.1" customHeight="1" x14ac:dyDescent="0.25">
      <c r="B50" s="172"/>
      <c r="C50" s="321"/>
      <c r="D50" s="322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3"/>
      <c r="V50" s="174"/>
    </row>
    <row r="51" spans="2:22" x14ac:dyDescent="0.25">
      <c r="B51" s="172"/>
      <c r="C51" s="197"/>
      <c r="D51" s="197"/>
      <c r="E51" s="197"/>
      <c r="V51" s="174"/>
    </row>
    <row r="52" spans="2:22" ht="6.75" customHeight="1" x14ac:dyDescent="0.25">
      <c r="B52" s="172"/>
      <c r="C52" s="197"/>
      <c r="D52" s="197"/>
      <c r="E52" s="197"/>
      <c r="V52" s="174"/>
    </row>
    <row r="53" spans="2:22" x14ac:dyDescent="0.25">
      <c r="B53" s="172"/>
      <c r="C53" s="188" t="s">
        <v>1016</v>
      </c>
      <c r="D53" s="188"/>
      <c r="E53" s="188"/>
      <c r="G53" s="189"/>
      <c r="I53" s="166" t="s">
        <v>1017</v>
      </c>
      <c r="K53" s="189"/>
      <c r="M53" s="206" t="s">
        <v>1018</v>
      </c>
      <c r="O53" s="189"/>
      <c r="Q53" s="166" t="s">
        <v>1019</v>
      </c>
      <c r="V53" s="174"/>
    </row>
    <row r="54" spans="2:22" ht="16.5" customHeight="1" x14ac:dyDescent="0.25">
      <c r="B54" s="172"/>
      <c r="C54" s="207" t="s">
        <v>1020</v>
      </c>
      <c r="D54" s="207"/>
      <c r="E54" s="207"/>
      <c r="G54" s="325"/>
      <c r="H54" s="325"/>
      <c r="I54" s="325"/>
      <c r="V54" s="174"/>
    </row>
    <row r="55" spans="2:22" ht="11.25" customHeight="1" x14ac:dyDescent="0.25">
      <c r="B55" s="172"/>
      <c r="V55" s="174"/>
    </row>
    <row r="56" spans="2:22" ht="13.8" x14ac:dyDescent="0.25">
      <c r="B56" s="208" t="s">
        <v>1021</v>
      </c>
      <c r="V56" s="174"/>
    </row>
    <row r="57" spans="2:22" ht="9" customHeight="1" x14ac:dyDescent="0.25">
      <c r="B57" s="172"/>
      <c r="V57" s="174"/>
    </row>
    <row r="58" spans="2:22" ht="49.95" customHeight="1" x14ac:dyDescent="0.25">
      <c r="B58" s="172"/>
      <c r="C58" s="321"/>
      <c r="D58" s="322"/>
      <c r="E58" s="322"/>
      <c r="F58" s="322"/>
      <c r="G58" s="322"/>
      <c r="H58" s="322"/>
      <c r="I58" s="322"/>
      <c r="J58" s="322"/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3"/>
      <c r="V58" s="174"/>
    </row>
    <row r="59" spans="2:22" ht="11.25" customHeight="1" thickBot="1" x14ac:dyDescent="0.3">
      <c r="B59" s="177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9"/>
    </row>
    <row r="60" spans="2:22" ht="13.8" thickBot="1" x14ac:dyDescent="0.3"/>
    <row r="61" spans="2:22" s="182" customFormat="1" ht="30" customHeight="1" thickBot="1" x14ac:dyDescent="0.3">
      <c r="B61" s="180"/>
      <c r="C61" s="326" t="s">
        <v>1022</v>
      </c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181"/>
    </row>
    <row r="62" spans="2:22" ht="9" customHeight="1" x14ac:dyDescent="0.25">
      <c r="B62" s="169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1"/>
    </row>
    <row r="63" spans="2:22" ht="13.8" x14ac:dyDescent="0.25">
      <c r="B63" s="208"/>
      <c r="E63" s="186"/>
      <c r="V63" s="174"/>
    </row>
    <row r="64" spans="2:22" ht="12.75" customHeight="1" thickBot="1" x14ac:dyDescent="0.3">
      <c r="B64" s="172"/>
      <c r="V64" s="174"/>
    </row>
    <row r="65" spans="2:22" ht="138" customHeight="1" thickBot="1" x14ac:dyDescent="0.3">
      <c r="B65" s="172"/>
      <c r="C65" s="191" t="s">
        <v>990</v>
      </c>
      <c r="D65" s="191"/>
      <c r="E65" s="191" t="s">
        <v>970</v>
      </c>
      <c r="F65" s="191"/>
      <c r="G65" s="191"/>
      <c r="H65" s="191"/>
      <c r="I65" s="186" t="s">
        <v>1015</v>
      </c>
      <c r="J65" s="186"/>
      <c r="O65" s="209" t="s">
        <v>1321</v>
      </c>
      <c r="P65" s="210" t="s">
        <v>1322</v>
      </c>
      <c r="Q65" s="210" t="s">
        <v>1323</v>
      </c>
      <c r="R65" s="210" t="s">
        <v>1324</v>
      </c>
      <c r="S65" s="211" t="s">
        <v>1325</v>
      </c>
      <c r="T65" s="212"/>
      <c r="V65" s="174"/>
    </row>
    <row r="66" spans="2:22" ht="25.2" customHeight="1" x14ac:dyDescent="0.25">
      <c r="B66" s="172"/>
      <c r="C66" s="213"/>
      <c r="D66" s="333" t="str">
        <f>IF(C66=0,"",_xlfn.CONCAT(VLOOKUP(C66,#REF!,3,FALSE)," ",VLOOKUP(C66,#REF!,4,FALSE)))</f>
        <v/>
      </c>
      <c r="E66" s="334"/>
      <c r="F66" s="334"/>
      <c r="G66" s="334"/>
      <c r="H66" s="335"/>
      <c r="I66" s="333"/>
      <c r="J66" s="334"/>
      <c r="K66" s="334"/>
      <c r="L66" s="334"/>
      <c r="M66" s="334"/>
      <c r="N66" s="335"/>
      <c r="O66" s="214"/>
      <c r="P66" s="214"/>
      <c r="Q66" s="214"/>
      <c r="R66" s="214"/>
      <c r="S66" s="215"/>
      <c r="V66" s="174"/>
    </row>
    <row r="67" spans="2:22" ht="25.2" customHeight="1" x14ac:dyDescent="0.25">
      <c r="B67" s="172"/>
      <c r="C67" s="216"/>
      <c r="D67" s="330" t="str">
        <f>IF(C67=0,"",_xlfn.CONCAT(VLOOKUP(C67,#REF!,3,FALSE)," ",VLOOKUP(C67,#REF!,4,FALSE)))</f>
        <v/>
      </c>
      <c r="E67" s="331"/>
      <c r="F67" s="331"/>
      <c r="G67" s="331"/>
      <c r="H67" s="332"/>
      <c r="I67" s="330"/>
      <c r="J67" s="331"/>
      <c r="K67" s="331"/>
      <c r="L67" s="331"/>
      <c r="M67" s="331"/>
      <c r="N67" s="332"/>
      <c r="O67" s="217"/>
      <c r="P67" s="217"/>
      <c r="Q67" s="217"/>
      <c r="R67" s="217"/>
      <c r="S67" s="218"/>
      <c r="V67" s="174"/>
    </row>
    <row r="68" spans="2:22" ht="25.2" customHeight="1" x14ac:dyDescent="0.25">
      <c r="B68" s="172"/>
      <c r="C68" s="216"/>
      <c r="D68" s="330" t="str">
        <f>IF(C68=0,"",_xlfn.CONCAT(VLOOKUP(C68,#REF!,3,FALSE)," ",VLOOKUP(C68,#REF!,4,FALSE)))</f>
        <v/>
      </c>
      <c r="E68" s="331"/>
      <c r="F68" s="331"/>
      <c r="G68" s="331"/>
      <c r="H68" s="332"/>
      <c r="I68" s="330"/>
      <c r="J68" s="331"/>
      <c r="K68" s="331"/>
      <c r="L68" s="331"/>
      <c r="M68" s="331"/>
      <c r="N68" s="332"/>
      <c r="O68" s="217"/>
      <c r="P68" s="217"/>
      <c r="Q68" s="217"/>
      <c r="R68" s="217"/>
      <c r="S68" s="218"/>
      <c r="V68" s="174"/>
    </row>
    <row r="69" spans="2:22" ht="25.2" customHeight="1" x14ac:dyDescent="0.25">
      <c r="B69" s="172"/>
      <c r="C69" s="216"/>
      <c r="D69" s="330" t="str">
        <f>IF(C69=0,"",_xlfn.CONCAT(VLOOKUP(C69,#REF!,3,FALSE)," ",VLOOKUP(C69,#REF!,4,FALSE)))</f>
        <v/>
      </c>
      <c r="E69" s="331"/>
      <c r="F69" s="331"/>
      <c r="G69" s="331"/>
      <c r="H69" s="332"/>
      <c r="I69" s="330"/>
      <c r="J69" s="331"/>
      <c r="K69" s="331"/>
      <c r="L69" s="331"/>
      <c r="M69" s="331"/>
      <c r="N69" s="332"/>
      <c r="O69" s="217"/>
      <c r="P69" s="217"/>
      <c r="Q69" s="217"/>
      <c r="R69" s="217"/>
      <c r="S69" s="218"/>
      <c r="V69" s="174"/>
    </row>
    <row r="70" spans="2:22" ht="25.2" customHeight="1" x14ac:dyDescent="0.25">
      <c r="B70" s="172"/>
      <c r="C70" s="216"/>
      <c r="D70" s="330" t="str">
        <f>IF(C70=0,"",_xlfn.CONCAT(VLOOKUP(C70,#REF!,3,FALSE)," ",VLOOKUP(C70,#REF!,4,FALSE)))</f>
        <v/>
      </c>
      <c r="E70" s="331"/>
      <c r="F70" s="331"/>
      <c r="G70" s="331"/>
      <c r="H70" s="332"/>
      <c r="I70" s="330"/>
      <c r="J70" s="331"/>
      <c r="K70" s="331"/>
      <c r="L70" s="331"/>
      <c r="M70" s="331"/>
      <c r="N70" s="332"/>
      <c r="O70" s="217"/>
      <c r="P70" s="217"/>
      <c r="Q70" s="217"/>
      <c r="R70" s="217"/>
      <c r="S70" s="218"/>
      <c r="V70" s="174"/>
    </row>
    <row r="71" spans="2:22" ht="25.2" customHeight="1" x14ac:dyDescent="0.25">
      <c r="B71" s="172"/>
      <c r="C71" s="216"/>
      <c r="D71" s="330" t="str">
        <f>IF(C71=0,"",_xlfn.CONCAT(VLOOKUP(C71,#REF!,3,FALSE)," ",VLOOKUP(C71,#REF!,4,FALSE)))</f>
        <v/>
      </c>
      <c r="E71" s="331"/>
      <c r="F71" s="331"/>
      <c r="G71" s="331"/>
      <c r="H71" s="332"/>
      <c r="I71" s="330"/>
      <c r="J71" s="331"/>
      <c r="K71" s="331"/>
      <c r="L71" s="331"/>
      <c r="M71" s="331"/>
      <c r="N71" s="332"/>
      <c r="O71" s="217"/>
      <c r="P71" s="217"/>
      <c r="Q71" s="217"/>
      <c r="R71" s="217"/>
      <c r="S71" s="218"/>
      <c r="V71" s="174"/>
    </row>
    <row r="72" spans="2:22" ht="25.2" customHeight="1" x14ac:dyDescent="0.25">
      <c r="B72" s="172"/>
      <c r="C72" s="216"/>
      <c r="D72" s="330" t="str">
        <f>IF(C72=0,"",_xlfn.CONCAT(VLOOKUP(C72,#REF!,3,FALSE)," ",VLOOKUP(C72,#REF!,4,FALSE)))</f>
        <v/>
      </c>
      <c r="E72" s="331"/>
      <c r="F72" s="331"/>
      <c r="G72" s="331"/>
      <c r="H72" s="332"/>
      <c r="I72" s="330"/>
      <c r="J72" s="331"/>
      <c r="K72" s="331"/>
      <c r="L72" s="331"/>
      <c r="M72" s="331"/>
      <c r="N72" s="332"/>
      <c r="O72" s="217"/>
      <c r="P72" s="217"/>
      <c r="Q72" s="217"/>
      <c r="R72" s="217"/>
      <c r="S72" s="218"/>
      <c r="V72" s="174"/>
    </row>
    <row r="73" spans="2:22" ht="25.2" customHeight="1" x14ac:dyDescent="0.25">
      <c r="B73" s="172"/>
      <c r="C73" s="216"/>
      <c r="D73" s="330" t="str">
        <f>IF(C73=0,"",_xlfn.CONCAT(VLOOKUP(C73,#REF!,3,FALSE)," ",VLOOKUP(C73,#REF!,4,FALSE)))</f>
        <v/>
      </c>
      <c r="E73" s="331"/>
      <c r="F73" s="331"/>
      <c r="G73" s="331"/>
      <c r="H73" s="332"/>
      <c r="I73" s="330"/>
      <c r="J73" s="331"/>
      <c r="K73" s="331"/>
      <c r="L73" s="331"/>
      <c r="M73" s="331"/>
      <c r="N73" s="332"/>
      <c r="O73" s="217"/>
      <c r="P73" s="217"/>
      <c r="Q73" s="217"/>
      <c r="R73" s="217"/>
      <c r="S73" s="218"/>
      <c r="V73" s="174"/>
    </row>
    <row r="74" spans="2:22" ht="25.2" customHeight="1" x14ac:dyDescent="0.25">
      <c r="B74" s="172"/>
      <c r="C74" s="216"/>
      <c r="D74" s="330" t="str">
        <f>IF(C74=0,"",_xlfn.CONCAT(VLOOKUP(C74,#REF!,3,FALSE)," ",VLOOKUP(C74,#REF!,4,FALSE)))</f>
        <v/>
      </c>
      <c r="E74" s="331"/>
      <c r="F74" s="331"/>
      <c r="G74" s="331"/>
      <c r="H74" s="332"/>
      <c r="I74" s="330"/>
      <c r="J74" s="331"/>
      <c r="K74" s="331"/>
      <c r="L74" s="331"/>
      <c r="M74" s="331"/>
      <c r="N74" s="332"/>
      <c r="O74" s="217"/>
      <c r="P74" s="217"/>
      <c r="Q74" s="217"/>
      <c r="R74" s="217"/>
      <c r="S74" s="218"/>
      <c r="V74" s="174"/>
    </row>
    <row r="75" spans="2:22" ht="25.2" customHeight="1" x14ac:dyDescent="0.25">
      <c r="B75" s="172"/>
      <c r="C75" s="216"/>
      <c r="D75" s="330" t="str">
        <f>IF(C75=0,"",_xlfn.CONCAT(VLOOKUP(C75,#REF!,3,FALSE)," ",VLOOKUP(C75,#REF!,4,FALSE)))</f>
        <v/>
      </c>
      <c r="E75" s="331"/>
      <c r="F75" s="331"/>
      <c r="G75" s="331"/>
      <c r="H75" s="332"/>
      <c r="I75" s="330"/>
      <c r="J75" s="331"/>
      <c r="K75" s="331"/>
      <c r="L75" s="331"/>
      <c r="M75" s="331"/>
      <c r="N75" s="332"/>
      <c r="O75" s="217"/>
      <c r="P75" s="217"/>
      <c r="Q75" s="217"/>
      <c r="R75" s="217"/>
      <c r="S75" s="218"/>
      <c r="V75" s="174"/>
    </row>
    <row r="76" spans="2:22" ht="25.2" customHeight="1" x14ac:dyDescent="0.25">
      <c r="B76" s="172"/>
      <c r="C76" s="216"/>
      <c r="D76" s="330" t="str">
        <f>IF(C76=0,"",_xlfn.CONCAT(VLOOKUP(C76,#REF!,3,FALSE)," ",VLOOKUP(C76,#REF!,4,FALSE)))</f>
        <v/>
      </c>
      <c r="E76" s="331"/>
      <c r="F76" s="331"/>
      <c r="G76" s="331"/>
      <c r="H76" s="332"/>
      <c r="I76" s="330"/>
      <c r="J76" s="331"/>
      <c r="K76" s="331"/>
      <c r="L76" s="331"/>
      <c r="M76" s="331"/>
      <c r="N76" s="332"/>
      <c r="O76" s="217"/>
      <c r="P76" s="217"/>
      <c r="Q76" s="217"/>
      <c r="R76" s="217"/>
      <c r="S76" s="218"/>
      <c r="V76" s="174"/>
    </row>
    <row r="77" spans="2:22" ht="25.2" customHeight="1" thickBot="1" x14ac:dyDescent="0.3">
      <c r="B77" s="172"/>
      <c r="C77" s="219"/>
      <c r="D77" s="336" t="str">
        <f>IF(C77=0,"",_xlfn.CONCAT(VLOOKUP(C77,#REF!,3,FALSE)," ",VLOOKUP(C77,#REF!,4,FALSE)))</f>
        <v/>
      </c>
      <c r="E77" s="337"/>
      <c r="F77" s="337"/>
      <c r="G77" s="337"/>
      <c r="H77" s="338"/>
      <c r="I77" s="336"/>
      <c r="J77" s="337"/>
      <c r="K77" s="337"/>
      <c r="L77" s="337"/>
      <c r="M77" s="337"/>
      <c r="N77" s="338"/>
      <c r="O77" s="220"/>
      <c r="P77" s="220"/>
      <c r="Q77" s="220"/>
      <c r="R77" s="220"/>
      <c r="S77" s="221"/>
      <c r="V77" s="174"/>
    </row>
    <row r="78" spans="2:22" ht="25.2" customHeight="1" thickBot="1" x14ac:dyDescent="0.3">
      <c r="B78" s="177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9"/>
    </row>
    <row r="79" spans="2:22" ht="13.8" thickBot="1" x14ac:dyDescent="0.3"/>
    <row r="80" spans="2:22" s="182" customFormat="1" ht="30" customHeight="1" thickBot="1" x14ac:dyDescent="0.3">
      <c r="B80" s="180"/>
      <c r="C80" s="326" t="s">
        <v>1326</v>
      </c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181"/>
    </row>
    <row r="81" spans="2:22" ht="9" customHeight="1" x14ac:dyDescent="0.25">
      <c r="B81" s="169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1"/>
    </row>
    <row r="82" spans="2:22" ht="14.4" thickBot="1" x14ac:dyDescent="0.3">
      <c r="B82" s="208"/>
      <c r="E82" s="186"/>
      <c r="V82" s="174"/>
    </row>
    <row r="83" spans="2:22" ht="12.75" customHeight="1" thickBot="1" x14ac:dyDescent="0.3">
      <c r="B83" s="172"/>
      <c r="D83" s="339" t="s">
        <v>1327</v>
      </c>
      <c r="E83" s="339"/>
      <c r="F83" s="339"/>
      <c r="G83" s="339"/>
      <c r="H83" s="339"/>
      <c r="I83" s="340"/>
      <c r="J83" s="222"/>
      <c r="V83" s="174"/>
    </row>
    <row r="84" spans="2:22" ht="138" customHeight="1" thickBot="1" x14ac:dyDescent="0.3">
      <c r="B84" s="172"/>
      <c r="C84" s="191" t="s">
        <v>990</v>
      </c>
      <c r="D84" s="191"/>
      <c r="E84" s="191" t="s">
        <v>970</v>
      </c>
      <c r="F84" s="191"/>
      <c r="G84" s="191"/>
      <c r="H84" s="191"/>
      <c r="I84" s="186" t="s">
        <v>1015</v>
      </c>
      <c r="J84" s="186"/>
      <c r="O84" s="209" t="s">
        <v>1328</v>
      </c>
      <c r="P84" s="210" t="s">
        <v>1329</v>
      </c>
      <c r="Q84" s="210" t="s">
        <v>1538</v>
      </c>
      <c r="R84" s="210" t="s">
        <v>1330</v>
      </c>
      <c r="S84" s="211"/>
      <c r="T84" s="212"/>
      <c r="V84" s="174"/>
    </row>
    <row r="85" spans="2:22" ht="25.2" customHeight="1" x14ac:dyDescent="0.25">
      <c r="B85" s="172"/>
      <c r="C85" s="213"/>
      <c r="D85" s="333" t="str">
        <f>IF(C85=0,"",_xlfn.CONCAT(VLOOKUP(C85,#REF!,3,FALSE)," ",VLOOKUP(C85,#REF!,4,FALSE)))</f>
        <v/>
      </c>
      <c r="E85" s="334"/>
      <c r="F85" s="334"/>
      <c r="G85" s="334"/>
      <c r="H85" s="335"/>
      <c r="I85" s="333"/>
      <c r="J85" s="334"/>
      <c r="K85" s="334"/>
      <c r="L85" s="334"/>
      <c r="M85" s="334"/>
      <c r="N85" s="335"/>
      <c r="O85" s="214"/>
      <c r="P85" s="214"/>
      <c r="Q85" s="214"/>
      <c r="R85" s="214"/>
      <c r="S85" s="215"/>
      <c r="V85" s="174"/>
    </row>
    <row r="86" spans="2:22" ht="25.2" customHeight="1" x14ac:dyDescent="0.25">
      <c r="B86" s="172"/>
      <c r="C86" s="216"/>
      <c r="D86" s="330" t="str">
        <f>IF(C86=0,"",_xlfn.CONCAT(VLOOKUP(C86,#REF!,3,FALSE)," ",VLOOKUP(C86,#REF!,4,FALSE)))</f>
        <v/>
      </c>
      <c r="E86" s="331"/>
      <c r="F86" s="331"/>
      <c r="G86" s="331"/>
      <c r="H86" s="332"/>
      <c r="I86" s="330"/>
      <c r="J86" s="331"/>
      <c r="K86" s="331"/>
      <c r="L86" s="331"/>
      <c r="M86" s="331"/>
      <c r="N86" s="332"/>
      <c r="O86" s="217"/>
      <c r="P86" s="217"/>
      <c r="Q86" s="217"/>
      <c r="R86" s="217"/>
      <c r="S86" s="218"/>
      <c r="V86" s="174"/>
    </row>
    <row r="87" spans="2:22" ht="25.2" customHeight="1" x14ac:dyDescent="0.25">
      <c r="B87" s="172"/>
      <c r="C87" s="216"/>
      <c r="D87" s="330" t="str">
        <f>IF(C87=0,"",_xlfn.CONCAT(VLOOKUP(C87,#REF!,3,FALSE)," ",VLOOKUP(C87,#REF!,4,FALSE)))</f>
        <v/>
      </c>
      <c r="E87" s="331"/>
      <c r="F87" s="331"/>
      <c r="G87" s="331"/>
      <c r="H87" s="332"/>
      <c r="I87" s="330"/>
      <c r="J87" s="331"/>
      <c r="K87" s="331"/>
      <c r="L87" s="331"/>
      <c r="M87" s="331"/>
      <c r="N87" s="332"/>
      <c r="O87" s="217"/>
      <c r="P87" s="217"/>
      <c r="Q87" s="217"/>
      <c r="R87" s="217"/>
      <c r="S87" s="218"/>
      <c r="V87" s="174"/>
    </row>
    <row r="88" spans="2:22" ht="25.2" customHeight="1" x14ac:dyDescent="0.25">
      <c r="B88" s="172"/>
      <c r="C88" s="216"/>
      <c r="D88" s="330" t="str">
        <f>IF(C88=0,"",_xlfn.CONCAT(VLOOKUP(C88,#REF!,3,FALSE)," ",VLOOKUP(C88,#REF!,4,FALSE)))</f>
        <v/>
      </c>
      <c r="E88" s="331"/>
      <c r="F88" s="331"/>
      <c r="G88" s="331"/>
      <c r="H88" s="332"/>
      <c r="I88" s="330"/>
      <c r="J88" s="331"/>
      <c r="K88" s="331"/>
      <c r="L88" s="331"/>
      <c r="M88" s="331"/>
      <c r="N88" s="332"/>
      <c r="O88" s="217"/>
      <c r="P88" s="217"/>
      <c r="Q88" s="217"/>
      <c r="R88" s="217"/>
      <c r="S88" s="218"/>
      <c r="V88" s="174"/>
    </row>
    <row r="89" spans="2:22" ht="25.2" customHeight="1" x14ac:dyDescent="0.25">
      <c r="B89" s="172"/>
      <c r="C89" s="216"/>
      <c r="D89" s="330" t="str">
        <f>IF(C89=0,"",_xlfn.CONCAT(VLOOKUP(C89,#REF!,3,FALSE)," ",VLOOKUP(C89,#REF!,4,FALSE)))</f>
        <v/>
      </c>
      <c r="E89" s="331"/>
      <c r="F89" s="331"/>
      <c r="G89" s="331"/>
      <c r="H89" s="332"/>
      <c r="I89" s="330"/>
      <c r="J89" s="331"/>
      <c r="K89" s="331"/>
      <c r="L89" s="331"/>
      <c r="M89" s="331"/>
      <c r="N89" s="332"/>
      <c r="O89" s="217"/>
      <c r="P89" s="217"/>
      <c r="Q89" s="217"/>
      <c r="R89" s="217"/>
      <c r="S89" s="218"/>
      <c r="V89" s="174"/>
    </row>
    <row r="90" spans="2:22" ht="25.2" customHeight="1" x14ac:dyDescent="0.25">
      <c r="B90" s="172"/>
      <c r="C90" s="216"/>
      <c r="D90" s="330" t="str">
        <f>IF(C90=0,"",_xlfn.CONCAT(VLOOKUP(C90,#REF!,3,FALSE)," ",VLOOKUP(C90,#REF!,4,FALSE)))</f>
        <v/>
      </c>
      <c r="E90" s="331"/>
      <c r="F90" s="331"/>
      <c r="G90" s="331"/>
      <c r="H90" s="332"/>
      <c r="I90" s="330"/>
      <c r="J90" s="331"/>
      <c r="K90" s="331"/>
      <c r="L90" s="331"/>
      <c r="M90" s="331"/>
      <c r="N90" s="332"/>
      <c r="O90" s="217"/>
      <c r="P90" s="217"/>
      <c r="Q90" s="217"/>
      <c r="R90" s="217"/>
      <c r="S90" s="218"/>
      <c r="V90" s="174"/>
    </row>
    <row r="91" spans="2:22" ht="25.2" customHeight="1" x14ac:dyDescent="0.25">
      <c r="B91" s="172"/>
      <c r="C91" s="216"/>
      <c r="D91" s="330" t="str">
        <f>IF(C91=0,"",_xlfn.CONCAT(VLOOKUP(C91,#REF!,3,FALSE)," ",VLOOKUP(C91,#REF!,4,FALSE)))</f>
        <v/>
      </c>
      <c r="E91" s="331"/>
      <c r="F91" s="331"/>
      <c r="G91" s="331"/>
      <c r="H91" s="332"/>
      <c r="I91" s="330"/>
      <c r="J91" s="331"/>
      <c r="K91" s="331"/>
      <c r="L91" s="331"/>
      <c r="M91" s="331"/>
      <c r="N91" s="332"/>
      <c r="O91" s="217"/>
      <c r="P91" s="217"/>
      <c r="Q91" s="217"/>
      <c r="R91" s="217"/>
      <c r="S91" s="218"/>
      <c r="V91" s="174"/>
    </row>
    <row r="92" spans="2:22" ht="25.2" customHeight="1" x14ac:dyDescent="0.25">
      <c r="B92" s="172"/>
      <c r="C92" s="216"/>
      <c r="D92" s="330" t="str">
        <f>IF(C92=0,"",_xlfn.CONCAT(VLOOKUP(C92,#REF!,3,FALSE)," ",VLOOKUP(C92,#REF!,4,FALSE)))</f>
        <v/>
      </c>
      <c r="E92" s="331"/>
      <c r="F92" s="331"/>
      <c r="G92" s="331"/>
      <c r="H92" s="332"/>
      <c r="I92" s="330"/>
      <c r="J92" s="331"/>
      <c r="K92" s="331"/>
      <c r="L92" s="331"/>
      <c r="M92" s="331"/>
      <c r="N92" s="332"/>
      <c r="O92" s="217"/>
      <c r="P92" s="217"/>
      <c r="Q92" s="217"/>
      <c r="R92" s="217"/>
      <c r="S92" s="218"/>
      <c r="V92" s="174"/>
    </row>
    <row r="93" spans="2:22" ht="25.2" customHeight="1" x14ac:dyDescent="0.25">
      <c r="B93" s="172"/>
      <c r="C93" s="216"/>
      <c r="D93" s="330" t="str">
        <f>IF(C93=0,"",_xlfn.CONCAT(VLOOKUP(C93,#REF!,3,FALSE)," ",VLOOKUP(C93,#REF!,4,FALSE)))</f>
        <v/>
      </c>
      <c r="E93" s="331"/>
      <c r="F93" s="331"/>
      <c r="G93" s="331"/>
      <c r="H93" s="332"/>
      <c r="I93" s="330"/>
      <c r="J93" s="331"/>
      <c r="K93" s="331"/>
      <c r="L93" s="331"/>
      <c r="M93" s="331"/>
      <c r="N93" s="332"/>
      <c r="O93" s="217"/>
      <c r="P93" s="217"/>
      <c r="Q93" s="217"/>
      <c r="R93" s="217"/>
      <c r="S93" s="218"/>
      <c r="V93" s="174"/>
    </row>
    <row r="94" spans="2:22" ht="25.2" customHeight="1" x14ac:dyDescent="0.25">
      <c r="B94" s="172"/>
      <c r="C94" s="216"/>
      <c r="D94" s="330" t="str">
        <f>IF(C94=0,"",_xlfn.CONCAT(VLOOKUP(C94,#REF!,3,FALSE)," ",VLOOKUP(C94,#REF!,4,FALSE)))</f>
        <v/>
      </c>
      <c r="E94" s="331"/>
      <c r="F94" s="331"/>
      <c r="G94" s="331"/>
      <c r="H94" s="332"/>
      <c r="I94" s="330"/>
      <c r="J94" s="331"/>
      <c r="K94" s="331"/>
      <c r="L94" s="331"/>
      <c r="M94" s="331"/>
      <c r="N94" s="332"/>
      <c r="O94" s="217"/>
      <c r="P94" s="217"/>
      <c r="Q94" s="217"/>
      <c r="R94" s="217"/>
      <c r="S94" s="218"/>
      <c r="V94" s="174"/>
    </row>
    <row r="95" spans="2:22" ht="25.2" customHeight="1" x14ac:dyDescent="0.25">
      <c r="B95" s="172"/>
      <c r="C95" s="216"/>
      <c r="D95" s="330" t="str">
        <f>IF(C95=0,"",_xlfn.CONCAT(VLOOKUP(C95,#REF!,3,FALSE)," ",VLOOKUP(C95,#REF!,4,FALSE)))</f>
        <v/>
      </c>
      <c r="E95" s="331"/>
      <c r="F95" s="331"/>
      <c r="G95" s="331"/>
      <c r="H95" s="332"/>
      <c r="I95" s="330"/>
      <c r="J95" s="331"/>
      <c r="K95" s="331"/>
      <c r="L95" s="331"/>
      <c r="M95" s="331"/>
      <c r="N95" s="332"/>
      <c r="O95" s="217"/>
      <c r="P95" s="217"/>
      <c r="Q95" s="217"/>
      <c r="R95" s="217"/>
      <c r="S95" s="218"/>
      <c r="V95" s="174"/>
    </row>
    <row r="96" spans="2:22" ht="25.2" customHeight="1" thickBot="1" x14ac:dyDescent="0.3">
      <c r="B96" s="172"/>
      <c r="C96" s="219"/>
      <c r="D96" s="336" t="str">
        <f>IF(C96=0,"",_xlfn.CONCAT(VLOOKUP(C96,#REF!,3,FALSE)," ",VLOOKUP(C96,#REF!,4,FALSE)))</f>
        <v/>
      </c>
      <c r="E96" s="337"/>
      <c r="F96" s="337"/>
      <c r="G96" s="337"/>
      <c r="H96" s="338"/>
      <c r="I96" s="336"/>
      <c r="J96" s="337"/>
      <c r="K96" s="337"/>
      <c r="L96" s="337"/>
      <c r="M96" s="337"/>
      <c r="N96" s="338"/>
      <c r="O96" s="220"/>
      <c r="P96" s="220"/>
      <c r="Q96" s="220"/>
      <c r="R96" s="220"/>
      <c r="S96" s="221"/>
      <c r="V96" s="174"/>
    </row>
    <row r="97" spans="2:22" ht="25.2" customHeight="1" x14ac:dyDescent="0.25">
      <c r="B97" s="172"/>
      <c r="V97" s="174"/>
    </row>
    <row r="98" spans="2:22" ht="25.2" customHeight="1" thickBot="1" x14ac:dyDescent="0.3">
      <c r="B98" s="177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9"/>
    </row>
    <row r="99" spans="2:22" s="182" customFormat="1" ht="30" customHeight="1" thickBot="1" x14ac:dyDescent="0.3">
      <c r="B99" s="180"/>
      <c r="C99" s="326" t="s">
        <v>1331</v>
      </c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181"/>
    </row>
    <row r="100" spans="2:22" ht="9" customHeight="1" x14ac:dyDescent="0.25">
      <c r="B100" s="169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1"/>
    </row>
    <row r="101" spans="2:22" ht="13.8" x14ac:dyDescent="0.25">
      <c r="B101" s="208"/>
      <c r="E101" s="186"/>
      <c r="V101" s="174"/>
    </row>
    <row r="102" spans="2:22" ht="12.75" customHeight="1" thickBot="1" x14ac:dyDescent="0.3">
      <c r="B102" s="172"/>
      <c r="V102" s="174"/>
    </row>
    <row r="103" spans="2:22" ht="19.2" customHeight="1" thickBot="1" x14ac:dyDescent="0.3">
      <c r="B103" s="172"/>
      <c r="C103" s="223" t="s">
        <v>990</v>
      </c>
      <c r="D103" s="347" t="s">
        <v>970</v>
      </c>
      <c r="E103" s="348"/>
      <c r="F103" s="348"/>
      <c r="G103" s="348"/>
      <c r="H103" s="349"/>
      <c r="I103" s="347" t="s">
        <v>1332</v>
      </c>
      <c r="J103" s="348"/>
      <c r="K103" s="348"/>
      <c r="L103" s="348"/>
      <c r="M103" s="348"/>
      <c r="N103" s="348"/>
      <c r="O103" s="348"/>
      <c r="P103" s="348"/>
      <c r="Q103" s="349"/>
      <c r="R103" s="348" t="s">
        <v>987</v>
      </c>
      <c r="S103" s="348"/>
      <c r="T103" s="350" t="s">
        <v>1333</v>
      </c>
      <c r="U103" s="351"/>
      <c r="V103" s="174"/>
    </row>
    <row r="104" spans="2:22" ht="25.2" customHeight="1" x14ac:dyDescent="0.25">
      <c r="B104" s="172"/>
      <c r="C104" s="213"/>
      <c r="D104" s="341" t="str">
        <f>IF(C104=0,"",_xlfn.CONCAT(VLOOKUP(C104,#REF!,3,FALSE)," ",VLOOKUP(C104,#REF!,4,FALSE)))</f>
        <v/>
      </c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2"/>
      <c r="U104" s="343"/>
      <c r="V104" s="174"/>
    </row>
    <row r="105" spans="2:22" ht="25.2" customHeight="1" x14ac:dyDescent="0.25">
      <c r="B105" s="172"/>
      <c r="C105" s="216"/>
      <c r="D105" s="344" t="str">
        <f>IF(C105=0,"",_xlfn.CONCAT(VLOOKUP(C105,#REF!,3,FALSE)," ",VLOOKUP(C105,#REF!,4,FALSE)))</f>
        <v/>
      </c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5"/>
      <c r="U105" s="346"/>
      <c r="V105" s="174"/>
    </row>
    <row r="106" spans="2:22" ht="25.2" customHeight="1" x14ac:dyDescent="0.25">
      <c r="B106" s="172"/>
      <c r="C106" s="216"/>
      <c r="D106" s="344" t="str">
        <f>IF(C106=0,"",_xlfn.CONCAT(VLOOKUP(C106,#REF!,3,FALSE)," ",VLOOKUP(C106,#REF!,4,FALSE)))</f>
        <v/>
      </c>
      <c r="E106" s="344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  <c r="Q106" s="344"/>
      <c r="R106" s="344"/>
      <c r="S106" s="344"/>
      <c r="T106" s="345"/>
      <c r="U106" s="346"/>
      <c r="V106" s="174"/>
    </row>
    <row r="107" spans="2:22" ht="25.2" customHeight="1" x14ac:dyDescent="0.25">
      <c r="B107" s="172"/>
      <c r="C107" s="216"/>
      <c r="D107" s="344" t="str">
        <f>IF(C107=0,"",_xlfn.CONCAT(VLOOKUP(C107,#REF!,3,FALSE)," ",VLOOKUP(C107,#REF!,4,FALSE)))</f>
        <v/>
      </c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44"/>
      <c r="R107" s="344"/>
      <c r="S107" s="344"/>
      <c r="T107" s="345"/>
      <c r="U107" s="346"/>
      <c r="V107" s="174"/>
    </row>
    <row r="108" spans="2:22" ht="25.2" customHeight="1" x14ac:dyDescent="0.25">
      <c r="B108" s="172"/>
      <c r="C108" s="216"/>
      <c r="D108" s="344" t="str">
        <f>IF(C108=0,"",_xlfn.CONCAT(VLOOKUP(C108,#REF!,3,FALSE)," ",VLOOKUP(C108,#REF!,4,FALSE)))</f>
        <v/>
      </c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5"/>
      <c r="U108" s="346"/>
      <c r="V108" s="174"/>
    </row>
    <row r="109" spans="2:22" ht="25.2" customHeight="1" x14ac:dyDescent="0.25">
      <c r="B109" s="172"/>
      <c r="C109" s="216"/>
      <c r="D109" s="344" t="str">
        <f>IF(C109=0,"",_xlfn.CONCAT(VLOOKUP(C109,#REF!,3,FALSE)," ",VLOOKUP(C109,#REF!,4,FALSE)))</f>
        <v/>
      </c>
      <c r="E109" s="344"/>
      <c r="F109" s="344"/>
      <c r="G109" s="344"/>
      <c r="H109" s="344"/>
      <c r="I109" s="344"/>
      <c r="J109" s="344"/>
      <c r="K109" s="344"/>
      <c r="L109" s="344"/>
      <c r="M109" s="344"/>
      <c r="N109" s="344"/>
      <c r="O109" s="344"/>
      <c r="P109" s="344"/>
      <c r="Q109" s="344"/>
      <c r="R109" s="344"/>
      <c r="S109" s="344"/>
      <c r="T109" s="345"/>
      <c r="U109" s="346"/>
      <c r="V109" s="174"/>
    </row>
    <row r="110" spans="2:22" ht="25.2" customHeight="1" x14ac:dyDescent="0.25">
      <c r="B110" s="172"/>
      <c r="C110" s="216"/>
      <c r="D110" s="344" t="str">
        <f>IF(C110=0,"",_xlfn.CONCAT(VLOOKUP(C110,#REF!,3,FALSE)," ",VLOOKUP(C110,#REF!,4,FALSE)))</f>
        <v/>
      </c>
      <c r="E110" s="344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  <c r="Q110" s="344"/>
      <c r="R110" s="344"/>
      <c r="S110" s="344"/>
      <c r="T110" s="345"/>
      <c r="U110" s="346"/>
      <c r="V110" s="174"/>
    </row>
    <row r="111" spans="2:22" ht="25.2" customHeight="1" x14ac:dyDescent="0.25">
      <c r="B111" s="172"/>
      <c r="C111" s="216"/>
      <c r="D111" s="344" t="str">
        <f>IF(C111=0,"",_xlfn.CONCAT(VLOOKUP(C111,#REF!,3,FALSE)," ",VLOOKUP(C111,#REF!,4,FALSE)))</f>
        <v/>
      </c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5"/>
      <c r="U111" s="346"/>
      <c r="V111" s="174"/>
    </row>
    <row r="112" spans="2:22" ht="25.2" customHeight="1" x14ac:dyDescent="0.25">
      <c r="B112" s="172"/>
      <c r="C112" s="216"/>
      <c r="D112" s="344" t="str">
        <f>IF(C112=0,"",_xlfn.CONCAT(VLOOKUP(C112,#REF!,3,FALSE)," ",VLOOKUP(C112,#REF!,4,FALSE)))</f>
        <v/>
      </c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5"/>
      <c r="U112" s="346"/>
      <c r="V112" s="174"/>
    </row>
    <row r="113" spans="1:22" ht="25.2" customHeight="1" x14ac:dyDescent="0.25">
      <c r="B113" s="172"/>
      <c r="C113" s="216"/>
      <c r="D113" s="344" t="str">
        <f>IF(C113=0,"",_xlfn.CONCAT(VLOOKUP(C113,#REF!,3,FALSE)," ",VLOOKUP(C113,#REF!,4,FALSE)))</f>
        <v/>
      </c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5"/>
      <c r="U113" s="346"/>
      <c r="V113" s="174"/>
    </row>
    <row r="114" spans="1:22" ht="25.2" customHeight="1" x14ac:dyDescent="0.25">
      <c r="B114" s="172"/>
      <c r="C114" s="216"/>
      <c r="D114" s="344" t="str">
        <f>IF(C114=0,"",_xlfn.CONCAT(VLOOKUP(C114,#REF!,3,FALSE)," ",VLOOKUP(C114,#REF!,4,FALSE)))</f>
        <v/>
      </c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4"/>
      <c r="P114" s="344"/>
      <c r="Q114" s="344"/>
      <c r="R114" s="344"/>
      <c r="S114" s="344"/>
      <c r="T114" s="345"/>
      <c r="U114" s="346"/>
      <c r="V114" s="174"/>
    </row>
    <row r="115" spans="1:22" ht="25.2" customHeight="1" thickBot="1" x14ac:dyDescent="0.3">
      <c r="B115" s="172"/>
      <c r="C115" s="219"/>
      <c r="D115" s="356" t="str">
        <f>IF(C115=0,"",_xlfn.CONCAT(VLOOKUP(C115,#REF!,3,FALSE)," ",VLOOKUP(C115,#REF!,4,FALSE)))</f>
        <v/>
      </c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7"/>
      <c r="U115" s="358"/>
      <c r="V115" s="174"/>
    </row>
    <row r="116" spans="1:22" ht="25.2" customHeight="1" x14ac:dyDescent="0.25">
      <c r="B116" s="172"/>
      <c r="V116" s="174"/>
    </row>
    <row r="117" spans="1:22" ht="11.25" customHeight="1" thickBot="1" x14ac:dyDescent="0.3">
      <c r="B117" s="177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9"/>
    </row>
    <row r="118" spans="1:22" ht="13.5" customHeight="1" thickBot="1" x14ac:dyDescent="0.3">
      <c r="B118" s="225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225"/>
    </row>
    <row r="119" spans="1:22" ht="11.25" customHeight="1" x14ac:dyDescent="0.3">
      <c r="B119" s="205"/>
      <c r="V119" s="174"/>
    </row>
    <row r="120" spans="1:22" s="229" customFormat="1" ht="18" customHeight="1" x14ac:dyDescent="0.3">
      <c r="A120" s="166"/>
      <c r="B120" s="226"/>
      <c r="C120" s="227" t="s">
        <v>1023</v>
      </c>
      <c r="D120" s="227"/>
      <c r="E120" s="227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228"/>
      <c r="S120" s="166"/>
      <c r="T120" s="166"/>
      <c r="U120" s="166"/>
      <c r="V120" s="174"/>
    </row>
    <row r="121" spans="1:22" ht="14.25" customHeight="1" x14ac:dyDescent="0.25">
      <c r="B121" s="172"/>
      <c r="Q121" s="229"/>
      <c r="R121" s="229"/>
      <c r="V121" s="174"/>
    </row>
    <row r="122" spans="1:22" ht="6" customHeight="1" x14ac:dyDescent="0.25">
      <c r="B122" s="172"/>
      <c r="C122" s="230"/>
      <c r="D122" s="230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174"/>
    </row>
    <row r="123" spans="1:22" ht="35.1" customHeight="1" x14ac:dyDescent="0.25">
      <c r="B123" s="172"/>
      <c r="C123" s="352"/>
      <c r="D123" s="353"/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53"/>
      <c r="R123" s="353"/>
      <c r="S123" s="353"/>
      <c r="T123" s="353"/>
      <c r="U123" s="354"/>
      <c r="V123" s="174"/>
    </row>
    <row r="124" spans="1:22" ht="11.25" customHeight="1" thickBot="1" x14ac:dyDescent="0.3">
      <c r="B124" s="177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9"/>
    </row>
    <row r="125" spans="1:22" ht="22.5" customHeight="1" x14ac:dyDescent="0.25"/>
    <row r="126" spans="1:22" x14ac:dyDescent="0.25">
      <c r="B126" s="186" t="s">
        <v>1024</v>
      </c>
      <c r="E126" s="355"/>
      <c r="F126" s="355"/>
      <c r="G126" s="355"/>
      <c r="H126" s="355"/>
      <c r="I126" s="355"/>
      <c r="J126" s="355"/>
      <c r="K126" s="355"/>
      <c r="L126" s="355"/>
      <c r="M126" s="355"/>
      <c r="N126" s="355"/>
      <c r="Q126" s="355"/>
      <c r="R126" s="355"/>
      <c r="S126" s="355"/>
      <c r="T126" s="355"/>
      <c r="U126" s="355"/>
      <c r="V126" s="355"/>
    </row>
    <row r="127" spans="1:22" x14ac:dyDescent="0.25">
      <c r="B127" s="229"/>
      <c r="C127" s="231"/>
      <c r="D127" s="231"/>
      <c r="E127" s="229" t="s">
        <v>1025</v>
      </c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 t="s">
        <v>1026</v>
      </c>
      <c r="R127" s="229"/>
      <c r="S127" s="229"/>
      <c r="T127" s="229"/>
      <c r="U127" s="229"/>
      <c r="V127" s="229"/>
    </row>
    <row r="128" spans="1:22" ht="17.25" customHeight="1" x14ac:dyDescent="0.25">
      <c r="A128" s="229"/>
    </row>
    <row r="129" spans="2:22" x14ac:dyDescent="0.25">
      <c r="B129" s="186" t="s">
        <v>1027</v>
      </c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Q129" s="355"/>
      <c r="R129" s="355"/>
      <c r="S129" s="355"/>
      <c r="T129" s="355"/>
      <c r="U129" s="355"/>
      <c r="V129" s="355"/>
    </row>
    <row r="130" spans="2:22" x14ac:dyDescent="0.25">
      <c r="C130" s="231"/>
      <c r="D130" s="231"/>
      <c r="E130" s="229" t="s">
        <v>1025</v>
      </c>
      <c r="Q130" s="232" t="s">
        <v>1026</v>
      </c>
    </row>
  </sheetData>
  <sheetProtection formatCells="0" formatColumns="0" formatRows="0" selectLockedCells="1"/>
  <mergeCells count="126">
    <mergeCell ref="C123:U123"/>
    <mergeCell ref="E126:N126"/>
    <mergeCell ref="Q126:V126"/>
    <mergeCell ref="E129:N129"/>
    <mergeCell ref="Q129:V129"/>
    <mergeCell ref="D114:H114"/>
    <mergeCell ref="I114:Q114"/>
    <mergeCell ref="R114:S114"/>
    <mergeCell ref="T114:U114"/>
    <mergeCell ref="D115:H115"/>
    <mergeCell ref="I115:Q115"/>
    <mergeCell ref="R115:S115"/>
    <mergeCell ref="T115:U115"/>
    <mergeCell ref="D112:H112"/>
    <mergeCell ref="I112:Q112"/>
    <mergeCell ref="R112:S112"/>
    <mergeCell ref="T112:U112"/>
    <mergeCell ref="D113:H113"/>
    <mergeCell ref="I113:Q113"/>
    <mergeCell ref="R113:S113"/>
    <mergeCell ref="T113:U113"/>
    <mergeCell ref="D110:H110"/>
    <mergeCell ref="I110:Q110"/>
    <mergeCell ref="R110:S110"/>
    <mergeCell ref="T110:U110"/>
    <mergeCell ref="D111:H111"/>
    <mergeCell ref="I111:Q111"/>
    <mergeCell ref="R111:S111"/>
    <mergeCell ref="T111:U111"/>
    <mergeCell ref="D108:H108"/>
    <mergeCell ref="I108:Q108"/>
    <mergeCell ref="R108:S108"/>
    <mergeCell ref="T108:U108"/>
    <mergeCell ref="D109:H109"/>
    <mergeCell ref="I109:Q109"/>
    <mergeCell ref="R109:S109"/>
    <mergeCell ref="T109:U109"/>
    <mergeCell ref="D106:H106"/>
    <mergeCell ref="I106:Q106"/>
    <mergeCell ref="R106:S106"/>
    <mergeCell ref="T106:U106"/>
    <mergeCell ref="D107:H107"/>
    <mergeCell ref="I107:Q107"/>
    <mergeCell ref="R107:S107"/>
    <mergeCell ref="T107:U107"/>
    <mergeCell ref="D104:H104"/>
    <mergeCell ref="I104:Q104"/>
    <mergeCell ref="R104:S104"/>
    <mergeCell ref="T104:U104"/>
    <mergeCell ref="D105:H105"/>
    <mergeCell ref="I105:Q105"/>
    <mergeCell ref="R105:S105"/>
    <mergeCell ref="T105:U105"/>
    <mergeCell ref="D96:H96"/>
    <mergeCell ref="I96:N96"/>
    <mergeCell ref="C99:U99"/>
    <mergeCell ref="D103:H103"/>
    <mergeCell ref="I103:Q103"/>
    <mergeCell ref="R103:S103"/>
    <mergeCell ref="T103:U103"/>
    <mergeCell ref="D93:H93"/>
    <mergeCell ref="I93:N93"/>
    <mergeCell ref="D94:H94"/>
    <mergeCell ref="I94:N94"/>
    <mergeCell ref="D95:H95"/>
    <mergeCell ref="I95:N95"/>
    <mergeCell ref="D90:H90"/>
    <mergeCell ref="I90:N90"/>
    <mergeCell ref="D91:H91"/>
    <mergeCell ref="I91:N91"/>
    <mergeCell ref="D92:H92"/>
    <mergeCell ref="I92:N92"/>
    <mergeCell ref="D87:H87"/>
    <mergeCell ref="I87:N87"/>
    <mergeCell ref="D88:H88"/>
    <mergeCell ref="I88:N88"/>
    <mergeCell ref="D89:H89"/>
    <mergeCell ref="I89:N89"/>
    <mergeCell ref="C80:U80"/>
    <mergeCell ref="D83:I83"/>
    <mergeCell ref="D85:H85"/>
    <mergeCell ref="I85:N85"/>
    <mergeCell ref="D86:H86"/>
    <mergeCell ref="I86:N86"/>
    <mergeCell ref="D75:H75"/>
    <mergeCell ref="I75:N75"/>
    <mergeCell ref="D76:H76"/>
    <mergeCell ref="I76:N76"/>
    <mergeCell ref="D77:H77"/>
    <mergeCell ref="I77:N77"/>
    <mergeCell ref="D72:H72"/>
    <mergeCell ref="I72:N72"/>
    <mergeCell ref="D73:H73"/>
    <mergeCell ref="I73:N73"/>
    <mergeCell ref="D74:H74"/>
    <mergeCell ref="I74:N74"/>
    <mergeCell ref="D69:H69"/>
    <mergeCell ref="I69:N69"/>
    <mergeCell ref="D70:H70"/>
    <mergeCell ref="I70:N70"/>
    <mergeCell ref="D71:H71"/>
    <mergeCell ref="I71:N71"/>
    <mergeCell ref="D66:H66"/>
    <mergeCell ref="I66:N66"/>
    <mergeCell ref="D67:H67"/>
    <mergeCell ref="I67:N67"/>
    <mergeCell ref="D68:H68"/>
    <mergeCell ref="I68:N68"/>
    <mergeCell ref="G54:I54"/>
    <mergeCell ref="C58:U58"/>
    <mergeCell ref="C61:U61"/>
    <mergeCell ref="H12:Q12"/>
    <mergeCell ref="H14:Q14"/>
    <mergeCell ref="C24:U24"/>
    <mergeCell ref="C25:K25"/>
    <mergeCell ref="C32:U32"/>
    <mergeCell ref="C37:U37"/>
    <mergeCell ref="B2:V2"/>
    <mergeCell ref="R4:V4"/>
    <mergeCell ref="H6:I6"/>
    <mergeCell ref="N6:Q6"/>
    <mergeCell ref="H8:Q8"/>
    <mergeCell ref="H10:Q10"/>
    <mergeCell ref="C42:U42"/>
    <mergeCell ref="G48:H48"/>
    <mergeCell ref="C50:U50"/>
  </mergeCells>
  <pageMargins left="0.47244094488188981" right="0.27559055118110237" top="0.27559055118110237" bottom="0.19685039370078741" header="0.19685039370078741" footer="0.19685039370078741"/>
  <pageSetup paperSize="9" orientation="portrait" r:id="rId1"/>
  <headerFooter alignWithMargins="0"/>
  <rowBreaks count="3" manualBreakCount="3">
    <brk id="59" max="16383" man="1"/>
    <brk id="78" max="16383" man="1"/>
    <brk id="97" max="16383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21">
    <tabColor rgb="FFFFFF00"/>
    <pageSetUpPr fitToPage="1"/>
  </sheetPr>
  <dimension ref="A1:Y26"/>
  <sheetViews>
    <sheetView view="pageBreakPreview" topLeftCell="A9" zoomScale="60" zoomScaleNormal="100" workbookViewId="0">
      <selection activeCell="B19" sqref="B19:T26"/>
    </sheetView>
  </sheetViews>
  <sheetFormatPr baseColWidth="10" defaultColWidth="11.44140625" defaultRowHeight="13.2" x14ac:dyDescent="0.25"/>
  <cols>
    <col min="1" max="1" width="4" customWidth="1"/>
    <col min="2" max="2" width="18.44140625" customWidth="1"/>
    <col min="3" max="3" width="6.33203125" customWidth="1"/>
    <col min="4" max="4" width="4.6640625" customWidth="1"/>
    <col min="5" max="5" width="6.33203125" customWidth="1"/>
    <col min="6" max="6" width="4.6640625" customWidth="1"/>
    <col min="7" max="7" width="7.6640625" customWidth="1"/>
    <col min="8" max="8" width="4.6640625" customWidth="1"/>
    <col min="9" max="9" width="6.33203125" customWidth="1"/>
    <col min="10" max="10" width="4.6640625" customWidth="1"/>
    <col min="11" max="11" width="6.33203125" customWidth="1"/>
    <col min="12" max="12" width="4.6640625" customWidth="1"/>
    <col min="13" max="13" width="6.33203125" customWidth="1"/>
    <col min="14" max="14" width="4.6640625" customWidth="1"/>
    <col min="15" max="15" width="6.33203125" customWidth="1"/>
    <col min="16" max="16" width="4.6640625" customWidth="1"/>
    <col min="17" max="17" width="6.33203125" customWidth="1"/>
    <col min="18" max="18" width="4.6640625" customWidth="1"/>
    <col min="19" max="19" width="6.33203125" customWidth="1"/>
    <col min="20" max="20" width="4.6640625" customWidth="1"/>
    <col min="21" max="21" width="9.44140625" customWidth="1"/>
    <col min="22" max="22" width="7.6640625" customWidth="1"/>
    <col min="24" max="24" width="4.44140625" customWidth="1"/>
    <col min="26" max="45" width="11.44140625" customWidth="1"/>
  </cols>
  <sheetData>
    <row r="1" spans="1:25" ht="28.5" customHeight="1" x14ac:dyDescent="0.25">
      <c r="A1" s="378" t="str">
        <f>Schlüssel!$C$1</f>
        <v>Bayernliga Herren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5"/>
      <c r="Y1" s="5"/>
    </row>
    <row r="2" spans="1:25" ht="28.5" customHeight="1" x14ac:dyDescent="0.25">
      <c r="A2" s="379" t="str">
        <f>"Saison "&amp;Spielorte!C18&amp;"     -     Spieltag "&amp;Erfassung4!AS2&amp;"     -     "&amp;Erfassung4!AT1</f>
        <v>Saison 2025/2026     -     Spieltag 4     -     30.01./01.02.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5"/>
      <c r="Y2" s="5"/>
    </row>
    <row r="3" spans="1:25" ht="28.5" customHeight="1" x14ac:dyDescent="0.25">
      <c r="A3" s="379" t="str">
        <f>+Erfassung4!AE2</f>
        <v>Regensburg Super Bowl</v>
      </c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5"/>
      <c r="Y3" s="5"/>
    </row>
    <row r="4" spans="1:25" ht="28.5" customHeight="1" thickBot="1" x14ac:dyDescent="0.45">
      <c r="A4" s="19"/>
      <c r="B4" s="19"/>
      <c r="C4" s="27"/>
      <c r="D4" s="155"/>
      <c r="E4" s="19"/>
      <c r="F4" s="155"/>
      <c r="G4" s="155"/>
      <c r="H4" s="155"/>
      <c r="I4" s="155"/>
      <c r="J4" s="155"/>
      <c r="K4" s="155"/>
      <c r="L4" s="155"/>
      <c r="M4" s="156"/>
      <c r="N4" s="19"/>
      <c r="O4" s="157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382" t="s">
        <v>977</v>
      </c>
      <c r="B5" s="384" t="s">
        <v>978</v>
      </c>
      <c r="C5" s="372" t="s">
        <v>961</v>
      </c>
      <c r="D5" s="373"/>
      <c r="E5" s="372" t="s">
        <v>962</v>
      </c>
      <c r="F5" s="373"/>
      <c r="G5" s="372" t="s">
        <v>963</v>
      </c>
      <c r="H5" s="373"/>
      <c r="I5" s="372" t="s">
        <v>964</v>
      </c>
      <c r="J5" s="373"/>
      <c r="K5" s="372" t="s">
        <v>965</v>
      </c>
      <c r="L5" s="373"/>
      <c r="M5" s="372" t="s">
        <v>966</v>
      </c>
      <c r="N5" s="373"/>
      <c r="O5" s="372" t="s">
        <v>967</v>
      </c>
      <c r="P5" s="373"/>
      <c r="Q5" s="372" t="s">
        <v>968</v>
      </c>
      <c r="R5" s="373"/>
      <c r="S5" s="374" t="s">
        <v>969</v>
      </c>
      <c r="T5" s="373"/>
      <c r="U5" s="372" t="s">
        <v>960</v>
      </c>
      <c r="V5" s="373"/>
      <c r="W5" s="380" t="s">
        <v>979</v>
      </c>
    </row>
    <row r="6" spans="1:25" ht="13.8" thickBot="1" x14ac:dyDescent="0.3">
      <c r="A6" s="383"/>
      <c r="B6" s="385"/>
      <c r="C6" s="22" t="s">
        <v>980</v>
      </c>
      <c r="D6" s="23" t="s">
        <v>973</v>
      </c>
      <c r="E6" s="22" t="s">
        <v>980</v>
      </c>
      <c r="F6" s="23" t="s">
        <v>973</v>
      </c>
      <c r="G6" s="22" t="s">
        <v>980</v>
      </c>
      <c r="H6" s="23" t="s">
        <v>973</v>
      </c>
      <c r="I6" s="22" t="s">
        <v>980</v>
      </c>
      <c r="J6" s="23" t="s">
        <v>973</v>
      </c>
      <c r="K6" s="22" t="s">
        <v>980</v>
      </c>
      <c r="L6" s="23" t="s">
        <v>973</v>
      </c>
      <c r="M6" s="22" t="s">
        <v>980</v>
      </c>
      <c r="N6" s="23" t="s">
        <v>973</v>
      </c>
      <c r="O6" s="22" t="s">
        <v>980</v>
      </c>
      <c r="P6" s="23" t="s">
        <v>973</v>
      </c>
      <c r="Q6" s="22" t="s">
        <v>980</v>
      </c>
      <c r="R6" s="23" t="s">
        <v>973</v>
      </c>
      <c r="S6" s="22" t="s">
        <v>980</v>
      </c>
      <c r="T6" s="23" t="s">
        <v>973</v>
      </c>
      <c r="U6" s="22" t="s">
        <v>972</v>
      </c>
      <c r="V6" s="23" t="s">
        <v>973</v>
      </c>
      <c r="W6" s="381"/>
    </row>
    <row r="7" spans="1:25" ht="42" customHeight="1" thickBot="1" x14ac:dyDescent="0.3">
      <c r="A7" s="158">
        <v>1</v>
      </c>
      <c r="B7" s="109" t="str">
        <f>IFERROR(INDEX(Erfassung4!$AA:$AA,MATCH($A7,Erfassung4!$BR:$BR,0)-17),Schlüssel!B5)</f>
        <v>BC Comet Nürnberg</v>
      </c>
      <c r="C7" s="110">
        <f>INDEX(Erfassung4!AC:AC,MATCH($A7,Erfassung4!$BR:$BR,0)-1)</f>
        <v>0</v>
      </c>
      <c r="D7" s="111">
        <f>INDEX(Erfassung4!AD:AD,MATCH($A7,Erfassung4!$BR:$BR,0))</f>
        <v>0</v>
      </c>
      <c r="E7" s="110">
        <f>INDEX(Erfassung4!AE:AE,MATCH($A7,Erfassung4!$BR:$BR,0)-1)</f>
        <v>0</v>
      </c>
      <c r="F7" s="111">
        <f>INDEX(Erfassung4!AF:AF,MATCH($A7,Erfassung4!$BR:$BR,0))</f>
        <v>0</v>
      </c>
      <c r="G7" s="110">
        <f>INDEX(Erfassung4!AG:AG,MATCH($A7,Erfassung4!$BR:$BR,0)-1)</f>
        <v>0</v>
      </c>
      <c r="H7" s="111">
        <f>INDEX(Erfassung4!AH:AH,MATCH($A7,Erfassung4!$BR:$BR,0))</f>
        <v>0</v>
      </c>
      <c r="I7" s="110">
        <f>INDEX(Erfassung4!AI:AI,MATCH($A7,Erfassung4!$BR:$BR,0)-1)</f>
        <v>0</v>
      </c>
      <c r="J7" s="111">
        <f>INDEX(Erfassung4!AJ:AJ,MATCH($A7,Erfassung4!$BR:$BR,0))</f>
        <v>0</v>
      </c>
      <c r="K7" s="110">
        <f>INDEX(Erfassung4!AK:AK,MATCH($A7,Erfassung4!$BR:$BR,0)-1)</f>
        <v>0</v>
      </c>
      <c r="L7" s="111">
        <f>INDEX(Erfassung4!AL:AL,MATCH($A7,Erfassung4!$BR:$BR,0))</f>
        <v>0</v>
      </c>
      <c r="M7" s="110">
        <f>INDEX(Erfassung4!AM:AM,MATCH($A7,Erfassung4!$BR:$BR,0)-1)</f>
        <v>0</v>
      </c>
      <c r="N7" s="111">
        <f>INDEX(Erfassung4!AN:AN,MATCH($A7,Erfassung4!$BR:$BR,0))</f>
        <v>0</v>
      </c>
      <c r="O7" s="110">
        <f>INDEX(Erfassung4!AO:AO,MATCH($A7,Erfassung4!$BR:$BR,0)-1)</f>
        <v>0</v>
      </c>
      <c r="P7" s="111">
        <f>INDEX(Erfassung4!AP:AP,MATCH($A7,Erfassung4!$BR:$BR,0))</f>
        <v>0</v>
      </c>
      <c r="Q7" s="110">
        <f>INDEX(Erfassung4!AQ:AQ,MATCH($A7,Erfassung4!$BR:$BR,0)-1)</f>
        <v>0</v>
      </c>
      <c r="R7" s="111">
        <f>INDEX(Erfassung4!AR:AR,MATCH($A7,Erfassung4!$BR:$BR,0))</f>
        <v>0</v>
      </c>
      <c r="S7" s="110">
        <f>INDEX(Erfassung4!AS:AS,MATCH($A7,Erfassung4!$BR:$BR,0)-1)</f>
        <v>0</v>
      </c>
      <c r="T7" s="111">
        <f>INDEX(Erfassung4!AT:AT,MATCH($A7,Erfassung4!$BR:$BR,0))</f>
        <v>0</v>
      </c>
      <c r="U7" s="112">
        <f>IFERROR(SUM(C7+E7+G7+I7+K7+M7+O7+Q7+S7),0)</f>
        <v>0</v>
      </c>
      <c r="V7" s="113">
        <f>IFERROR(SUM(D7+F7+H7+J7+L7+N7+P7+R7+T7),0)</f>
        <v>0</v>
      </c>
      <c r="W7" s="159">
        <f>IFERROR(U7/INDEX(Erfassung4!BF:BF,MATCH(A7,Erfassung4!BR:BR,0)),0)</f>
        <v>0</v>
      </c>
      <c r="X7" s="24"/>
    </row>
    <row r="8" spans="1:25" ht="42" customHeight="1" thickBot="1" x14ac:dyDescent="0.3">
      <c r="A8" s="158">
        <v>2</v>
      </c>
      <c r="B8" s="109" t="str">
        <f>IFERROR(INDEX(Erfassung4!$AA:$AA,MATCH($A8,Erfassung4!$BR:$BR,0)-17),Schlüssel!B6)</f>
        <v>BK München 3</v>
      </c>
      <c r="C8" s="110" t="e">
        <f>INDEX(Erfassung4!AC:AC,MATCH($A8,Erfassung4!$BR:$BR,0)-1)</f>
        <v>#N/A</v>
      </c>
      <c r="D8" s="111" t="e">
        <f>INDEX(Erfassung4!AD:AD,MATCH($A8,Erfassung4!$BR:$BR,0))</f>
        <v>#N/A</v>
      </c>
      <c r="E8" s="110" t="e">
        <f>INDEX(Erfassung4!AE:AE,MATCH($A8,Erfassung4!$BR:$BR,0)-1)</f>
        <v>#N/A</v>
      </c>
      <c r="F8" s="111" t="e">
        <f>INDEX(Erfassung4!AF:AF,MATCH($A8,Erfassung4!$BR:$BR,0))</f>
        <v>#N/A</v>
      </c>
      <c r="G8" s="110" t="e">
        <f>INDEX(Erfassung4!AG:AG,MATCH($A8,Erfassung4!$BR:$BR,0)-1)</f>
        <v>#N/A</v>
      </c>
      <c r="H8" s="111" t="e">
        <f>INDEX(Erfassung4!AH:AH,MATCH($A8,Erfassung4!$BR:$BR,0))</f>
        <v>#N/A</v>
      </c>
      <c r="I8" s="110" t="e">
        <f>INDEX(Erfassung4!AI:AI,MATCH($A8,Erfassung4!$BR:$BR,0)-1)</f>
        <v>#N/A</v>
      </c>
      <c r="J8" s="111" t="e">
        <f>INDEX(Erfassung4!AJ:AJ,MATCH($A8,Erfassung4!$BR:$BR,0))</f>
        <v>#N/A</v>
      </c>
      <c r="K8" s="110" t="e">
        <f>INDEX(Erfassung4!AK:AK,MATCH($A8,Erfassung4!$BR:$BR,0)-1)</f>
        <v>#N/A</v>
      </c>
      <c r="L8" s="111" t="e">
        <f>INDEX(Erfassung4!AL:AL,MATCH($A8,Erfassung4!$BR:$BR,0))</f>
        <v>#N/A</v>
      </c>
      <c r="M8" s="110" t="e">
        <f>INDEX(Erfassung4!AM:AM,MATCH($A8,Erfassung4!$BR:$BR,0)-1)</f>
        <v>#N/A</v>
      </c>
      <c r="N8" s="111" t="e">
        <f>INDEX(Erfassung4!AN:AN,MATCH($A8,Erfassung4!$BR:$BR,0))</f>
        <v>#N/A</v>
      </c>
      <c r="O8" s="110" t="e">
        <f>INDEX(Erfassung4!AO:AO,MATCH($A8,Erfassung4!$BR:$BR,0)-1)</f>
        <v>#N/A</v>
      </c>
      <c r="P8" s="111" t="e">
        <f>INDEX(Erfassung4!AP:AP,MATCH($A8,Erfassung4!$BR:$BR,0))</f>
        <v>#N/A</v>
      </c>
      <c r="Q8" s="110" t="e">
        <f>INDEX(Erfassung4!AQ:AQ,MATCH($A8,Erfassung4!$BR:$BR,0)-1)</f>
        <v>#N/A</v>
      </c>
      <c r="R8" s="111" t="e">
        <f>INDEX(Erfassung4!AR:AR,MATCH($A8,Erfassung4!$BR:$BR,0))</f>
        <v>#N/A</v>
      </c>
      <c r="S8" s="110" t="e">
        <f>INDEX(Erfassung4!AS:AS,MATCH($A8,Erfassung4!$BR:$BR,0)-1)</f>
        <v>#N/A</v>
      </c>
      <c r="T8" s="111" t="e">
        <f>INDEX(Erfassung4!AT:AT,MATCH($A8,Erfassung4!$BR:$BR,0))</f>
        <v>#N/A</v>
      </c>
      <c r="U8" s="112">
        <f>IFERROR(SUM(C8+E8+G8+I8+K8+M8+O8+Q8+S8),0)</f>
        <v>0</v>
      </c>
      <c r="V8" s="113">
        <f>IFERROR(SUM(D8+F8+H8+J8+L8+N8+P8+R8+T8),0)</f>
        <v>0</v>
      </c>
      <c r="W8" s="159">
        <f>IFERROR(U8/INDEX(Erfassung4!BF:BF,MATCH(A8,Erfassung4!BR:BR,0)),0)</f>
        <v>0</v>
      </c>
      <c r="X8" s="24"/>
    </row>
    <row r="9" spans="1:25" ht="42" customHeight="1" thickBot="1" x14ac:dyDescent="0.3">
      <c r="A9" s="158">
        <v>3</v>
      </c>
      <c r="B9" s="109" t="str">
        <f>IFERROR(INDEX(Erfassung4!$AA:$AA,MATCH($A9,Erfassung4!$BR:$BR,0)-17),Schlüssel!B7)</f>
        <v>SG DJK Rimpar 1</v>
      </c>
      <c r="C9" s="110" t="e">
        <f>INDEX(Erfassung4!AC:AC,MATCH($A9,Erfassung4!$BR:$BR,0)-1)</f>
        <v>#N/A</v>
      </c>
      <c r="D9" s="111" t="e">
        <f>INDEX(Erfassung4!AD:AD,MATCH($A9,Erfassung4!$BR:$BR,0))</f>
        <v>#N/A</v>
      </c>
      <c r="E9" s="110" t="e">
        <f>INDEX(Erfassung4!AE:AE,MATCH($A9,Erfassung4!$BR:$BR,0)-1)</f>
        <v>#N/A</v>
      </c>
      <c r="F9" s="111" t="e">
        <f>INDEX(Erfassung4!AF:AF,MATCH($A9,Erfassung4!$BR:$BR,0))</f>
        <v>#N/A</v>
      </c>
      <c r="G9" s="110" t="e">
        <f>INDEX(Erfassung4!AG:AG,MATCH($A9,Erfassung4!$BR:$BR,0)-1)</f>
        <v>#N/A</v>
      </c>
      <c r="H9" s="111" t="e">
        <f>INDEX(Erfassung4!AH:AH,MATCH($A9,Erfassung4!$BR:$BR,0))</f>
        <v>#N/A</v>
      </c>
      <c r="I9" s="110" t="e">
        <f>INDEX(Erfassung4!AI:AI,MATCH($A9,Erfassung4!$BR:$BR,0)-1)</f>
        <v>#N/A</v>
      </c>
      <c r="J9" s="111" t="e">
        <f>INDEX(Erfassung4!AJ:AJ,MATCH($A9,Erfassung4!$BR:$BR,0))</f>
        <v>#N/A</v>
      </c>
      <c r="K9" s="110" t="e">
        <f>INDEX(Erfassung4!AK:AK,MATCH($A9,Erfassung4!$BR:$BR,0)-1)</f>
        <v>#N/A</v>
      </c>
      <c r="L9" s="111" t="e">
        <f>INDEX(Erfassung4!AL:AL,MATCH($A9,Erfassung4!$BR:$BR,0))</f>
        <v>#N/A</v>
      </c>
      <c r="M9" s="110" t="e">
        <f>INDEX(Erfassung4!AM:AM,MATCH($A9,Erfassung4!$BR:$BR,0)-1)</f>
        <v>#N/A</v>
      </c>
      <c r="N9" s="111" t="e">
        <f>INDEX(Erfassung4!AN:AN,MATCH($A9,Erfassung4!$BR:$BR,0))</f>
        <v>#N/A</v>
      </c>
      <c r="O9" s="110" t="e">
        <f>INDEX(Erfassung4!AO:AO,MATCH($A9,Erfassung4!$BR:$BR,0)-1)</f>
        <v>#N/A</v>
      </c>
      <c r="P9" s="111" t="e">
        <f>INDEX(Erfassung4!AP:AP,MATCH($A9,Erfassung4!$BR:$BR,0))</f>
        <v>#N/A</v>
      </c>
      <c r="Q9" s="110" t="e">
        <f>INDEX(Erfassung4!AQ:AQ,MATCH($A9,Erfassung4!$BR:$BR,0)-1)</f>
        <v>#N/A</v>
      </c>
      <c r="R9" s="111" t="e">
        <f>INDEX(Erfassung4!AR:AR,MATCH($A9,Erfassung4!$BR:$BR,0))</f>
        <v>#N/A</v>
      </c>
      <c r="S9" s="110" t="e">
        <f>INDEX(Erfassung4!AS:AS,MATCH($A9,Erfassung4!$BR:$BR,0)-1)</f>
        <v>#N/A</v>
      </c>
      <c r="T9" s="111" t="e">
        <f>INDEX(Erfassung4!AT:AT,MATCH($A9,Erfassung4!$BR:$BR,0))</f>
        <v>#N/A</v>
      </c>
      <c r="U9" s="112">
        <f t="shared" ref="U9:V16" si="0">IFERROR(SUM(C9+E9+G9+I9+K9+M9+O9+Q9+S9),0)</f>
        <v>0</v>
      </c>
      <c r="V9" s="113">
        <f t="shared" si="0"/>
        <v>0</v>
      </c>
      <c r="W9" s="159">
        <f>IFERROR(U9/INDEX(Erfassung4!BF:BF,MATCH(A9,Erfassung4!BR:BR,0)),0)</f>
        <v>0</v>
      </c>
      <c r="X9" s="24"/>
    </row>
    <row r="10" spans="1:25" ht="42" customHeight="1" thickBot="1" x14ac:dyDescent="0.3">
      <c r="A10" s="158">
        <v>4</v>
      </c>
      <c r="B10" s="109" t="str">
        <f>IFERROR(INDEX(Erfassung4!$AA:$AA,MATCH($A10,Erfassung4!$BR:$BR,0)-17),Schlüssel!B8)</f>
        <v>SG Rottendorf 1</v>
      </c>
      <c r="C10" s="110" t="e">
        <f>INDEX(Erfassung4!AC:AC,MATCH($A10,Erfassung4!$BR:$BR,0)-1)</f>
        <v>#N/A</v>
      </c>
      <c r="D10" s="111" t="e">
        <f>INDEX(Erfassung4!AD:AD,MATCH($A10,Erfassung4!$BR:$BR,0))</f>
        <v>#N/A</v>
      </c>
      <c r="E10" s="110" t="e">
        <f>INDEX(Erfassung4!AE:AE,MATCH($A10,Erfassung4!$BR:$BR,0)-1)</f>
        <v>#N/A</v>
      </c>
      <c r="F10" s="111" t="e">
        <f>INDEX(Erfassung4!AF:AF,MATCH($A10,Erfassung4!$BR:$BR,0))</f>
        <v>#N/A</v>
      </c>
      <c r="G10" s="110" t="e">
        <f>INDEX(Erfassung4!AG:AG,MATCH($A10,Erfassung4!$BR:$BR,0)-1)</f>
        <v>#N/A</v>
      </c>
      <c r="H10" s="111" t="e">
        <f>INDEX(Erfassung4!AH:AH,MATCH($A10,Erfassung4!$BR:$BR,0))</f>
        <v>#N/A</v>
      </c>
      <c r="I10" s="110" t="e">
        <f>INDEX(Erfassung4!AI:AI,MATCH($A10,Erfassung4!$BR:$BR,0)-1)</f>
        <v>#N/A</v>
      </c>
      <c r="J10" s="111" t="e">
        <f>INDEX(Erfassung4!AJ:AJ,MATCH($A10,Erfassung4!$BR:$BR,0))</f>
        <v>#N/A</v>
      </c>
      <c r="K10" s="110" t="e">
        <f>INDEX(Erfassung4!AK:AK,MATCH($A10,Erfassung4!$BR:$BR,0)-1)</f>
        <v>#N/A</v>
      </c>
      <c r="L10" s="111" t="e">
        <f>INDEX(Erfassung4!AL:AL,MATCH($A10,Erfassung4!$BR:$BR,0))</f>
        <v>#N/A</v>
      </c>
      <c r="M10" s="110" t="e">
        <f>INDEX(Erfassung4!AM:AM,MATCH($A10,Erfassung4!$BR:$BR,0)-1)</f>
        <v>#N/A</v>
      </c>
      <c r="N10" s="111" t="e">
        <f>INDEX(Erfassung4!AN:AN,MATCH($A10,Erfassung4!$BR:$BR,0))</f>
        <v>#N/A</v>
      </c>
      <c r="O10" s="110" t="e">
        <f>INDEX(Erfassung4!AO:AO,MATCH($A10,Erfassung4!$BR:$BR,0)-1)</f>
        <v>#N/A</v>
      </c>
      <c r="P10" s="111" t="e">
        <f>INDEX(Erfassung4!AP:AP,MATCH($A10,Erfassung4!$BR:$BR,0))</f>
        <v>#N/A</v>
      </c>
      <c r="Q10" s="110" t="e">
        <f>INDEX(Erfassung4!AQ:AQ,MATCH($A10,Erfassung4!$BR:$BR,0)-1)</f>
        <v>#N/A</v>
      </c>
      <c r="R10" s="111" t="e">
        <f>INDEX(Erfassung4!AR:AR,MATCH($A10,Erfassung4!$BR:$BR,0))</f>
        <v>#N/A</v>
      </c>
      <c r="S10" s="110" t="e">
        <f>INDEX(Erfassung4!AS:AS,MATCH($A10,Erfassung4!$BR:$BR,0)-1)</f>
        <v>#N/A</v>
      </c>
      <c r="T10" s="111" t="e">
        <f>INDEX(Erfassung4!AT:AT,MATCH($A10,Erfassung4!$BR:$BR,0))</f>
        <v>#N/A</v>
      </c>
      <c r="U10" s="112">
        <f t="shared" si="0"/>
        <v>0</v>
      </c>
      <c r="V10" s="113">
        <f t="shared" si="0"/>
        <v>0</v>
      </c>
      <c r="W10" s="159">
        <f>IFERROR(U10/INDEX(Erfassung4!BF:BF,MATCH(A10,Erfassung4!BR:BR,0)),0)</f>
        <v>0</v>
      </c>
      <c r="X10" s="24"/>
    </row>
    <row r="11" spans="1:25" ht="42" customHeight="1" thickBot="1" x14ac:dyDescent="0.3">
      <c r="A11" s="158">
        <v>5</v>
      </c>
      <c r="B11" s="109" t="str">
        <f>IFERROR(INDEX(Erfassung4!$AA:$AA,MATCH($A11,Erfassung4!$BR:$BR,0)-17),Schlüssel!B9)</f>
        <v>BC EMAX Unterföhring 2</v>
      </c>
      <c r="C11" s="110" t="e">
        <f>INDEX(Erfassung4!AC:AC,MATCH($A11,Erfassung4!$BR:$BR,0)-1)</f>
        <v>#N/A</v>
      </c>
      <c r="D11" s="111" t="e">
        <f>INDEX(Erfassung4!AD:AD,MATCH($A11,Erfassung4!$BR:$BR,0))</f>
        <v>#N/A</v>
      </c>
      <c r="E11" s="110" t="e">
        <f>INDEX(Erfassung4!AE:AE,MATCH($A11,Erfassung4!$BR:$BR,0)-1)</f>
        <v>#N/A</v>
      </c>
      <c r="F11" s="111" t="e">
        <f>INDEX(Erfassung4!AF:AF,MATCH($A11,Erfassung4!$BR:$BR,0))</f>
        <v>#N/A</v>
      </c>
      <c r="G11" s="110" t="e">
        <f>INDEX(Erfassung4!AG:AG,MATCH($A11,Erfassung4!$BR:$BR,0)-1)</f>
        <v>#N/A</v>
      </c>
      <c r="H11" s="111" t="e">
        <f>INDEX(Erfassung4!AH:AH,MATCH($A11,Erfassung4!$BR:$BR,0))</f>
        <v>#N/A</v>
      </c>
      <c r="I11" s="110" t="e">
        <f>INDEX(Erfassung4!AI:AI,MATCH($A11,Erfassung4!$BR:$BR,0)-1)</f>
        <v>#N/A</v>
      </c>
      <c r="J11" s="111" t="e">
        <f>INDEX(Erfassung4!AJ:AJ,MATCH($A11,Erfassung4!$BR:$BR,0))</f>
        <v>#N/A</v>
      </c>
      <c r="K11" s="110" t="e">
        <f>INDEX(Erfassung4!AK:AK,MATCH($A11,Erfassung4!$BR:$BR,0)-1)</f>
        <v>#N/A</v>
      </c>
      <c r="L11" s="111" t="e">
        <f>INDEX(Erfassung4!AL:AL,MATCH($A11,Erfassung4!$BR:$BR,0))</f>
        <v>#N/A</v>
      </c>
      <c r="M11" s="110" t="e">
        <f>INDEX(Erfassung4!AM:AM,MATCH($A11,Erfassung4!$BR:$BR,0)-1)</f>
        <v>#N/A</v>
      </c>
      <c r="N11" s="111" t="e">
        <f>INDEX(Erfassung4!AN:AN,MATCH($A11,Erfassung4!$BR:$BR,0))</f>
        <v>#N/A</v>
      </c>
      <c r="O11" s="110" t="e">
        <f>INDEX(Erfassung4!AO:AO,MATCH($A11,Erfassung4!$BR:$BR,0)-1)</f>
        <v>#N/A</v>
      </c>
      <c r="P11" s="111" t="e">
        <f>INDEX(Erfassung4!AP:AP,MATCH($A11,Erfassung4!$BR:$BR,0))</f>
        <v>#N/A</v>
      </c>
      <c r="Q11" s="110" t="e">
        <f>INDEX(Erfassung4!AQ:AQ,MATCH($A11,Erfassung4!$BR:$BR,0)-1)</f>
        <v>#N/A</v>
      </c>
      <c r="R11" s="111" t="e">
        <f>INDEX(Erfassung4!AR:AR,MATCH($A11,Erfassung4!$BR:$BR,0))</f>
        <v>#N/A</v>
      </c>
      <c r="S11" s="110" t="e">
        <f>INDEX(Erfassung4!AS:AS,MATCH($A11,Erfassung4!$BR:$BR,0)-1)</f>
        <v>#N/A</v>
      </c>
      <c r="T11" s="111" t="e">
        <f>INDEX(Erfassung4!AT:AT,MATCH($A11,Erfassung4!$BR:$BR,0))</f>
        <v>#N/A</v>
      </c>
      <c r="U11" s="112">
        <f t="shared" si="0"/>
        <v>0</v>
      </c>
      <c r="V11" s="113">
        <f t="shared" si="0"/>
        <v>0</v>
      </c>
      <c r="W11" s="159">
        <f>IFERROR(U11/INDEX(Erfassung4!BF:BF,MATCH(A11,Erfassung4!BR:BR,0)),0)</f>
        <v>0</v>
      </c>
      <c r="X11" s="24"/>
    </row>
    <row r="12" spans="1:25" ht="42" customHeight="1" thickBot="1" x14ac:dyDescent="0.3">
      <c r="A12" s="158">
        <v>6</v>
      </c>
      <c r="B12" s="109" t="str">
        <f>IFERROR(INDEX(Erfassung4!$AA:$AA,MATCH($A12,Erfassung4!$BR:$BR,0)-17),Schlüssel!B10)</f>
        <v>Bajuwaren München 1</v>
      </c>
      <c r="C12" s="110" t="e">
        <f>INDEX(Erfassung4!AC:AC,MATCH($A12,Erfassung4!$BR:$BR,0)-1)</f>
        <v>#N/A</v>
      </c>
      <c r="D12" s="111" t="e">
        <f>INDEX(Erfassung4!AD:AD,MATCH($A12,Erfassung4!$BR:$BR,0))</f>
        <v>#N/A</v>
      </c>
      <c r="E12" s="110" t="e">
        <f>INDEX(Erfassung4!AE:AE,MATCH($A12,Erfassung4!$BR:$BR,0)-1)</f>
        <v>#N/A</v>
      </c>
      <c r="F12" s="111" t="e">
        <f>INDEX(Erfassung4!AF:AF,MATCH($A12,Erfassung4!$BR:$BR,0))</f>
        <v>#N/A</v>
      </c>
      <c r="G12" s="110" t="e">
        <f>INDEX(Erfassung4!AG:AG,MATCH($A12,Erfassung4!$BR:$BR,0)-1)</f>
        <v>#N/A</v>
      </c>
      <c r="H12" s="111" t="e">
        <f>INDEX(Erfassung4!AH:AH,MATCH($A12,Erfassung4!$BR:$BR,0))</f>
        <v>#N/A</v>
      </c>
      <c r="I12" s="110" t="e">
        <f>INDEX(Erfassung4!AI:AI,MATCH($A12,Erfassung4!$BR:$BR,0)-1)</f>
        <v>#N/A</v>
      </c>
      <c r="J12" s="111" t="e">
        <f>INDEX(Erfassung4!AJ:AJ,MATCH($A12,Erfassung4!$BR:$BR,0))</f>
        <v>#N/A</v>
      </c>
      <c r="K12" s="110" t="e">
        <f>INDEX(Erfassung4!AK:AK,MATCH($A12,Erfassung4!$BR:$BR,0)-1)</f>
        <v>#N/A</v>
      </c>
      <c r="L12" s="111" t="e">
        <f>INDEX(Erfassung4!AL:AL,MATCH($A12,Erfassung4!$BR:$BR,0))</f>
        <v>#N/A</v>
      </c>
      <c r="M12" s="110" t="e">
        <f>INDEX(Erfassung4!AM:AM,MATCH($A12,Erfassung4!$BR:$BR,0)-1)</f>
        <v>#N/A</v>
      </c>
      <c r="N12" s="111" t="e">
        <f>INDEX(Erfassung4!AN:AN,MATCH($A12,Erfassung4!$BR:$BR,0))</f>
        <v>#N/A</v>
      </c>
      <c r="O12" s="110" t="e">
        <f>INDEX(Erfassung4!AO:AO,MATCH($A12,Erfassung4!$BR:$BR,0)-1)</f>
        <v>#N/A</v>
      </c>
      <c r="P12" s="111" t="e">
        <f>INDEX(Erfassung4!AP:AP,MATCH($A12,Erfassung4!$BR:$BR,0))</f>
        <v>#N/A</v>
      </c>
      <c r="Q12" s="110" t="e">
        <f>INDEX(Erfassung4!AQ:AQ,MATCH($A12,Erfassung4!$BR:$BR,0)-1)</f>
        <v>#N/A</v>
      </c>
      <c r="R12" s="111" t="e">
        <f>INDEX(Erfassung4!AR:AR,MATCH($A12,Erfassung4!$BR:$BR,0))</f>
        <v>#N/A</v>
      </c>
      <c r="S12" s="110" t="e">
        <f>INDEX(Erfassung4!AS:AS,MATCH($A12,Erfassung4!$BR:$BR,0)-1)</f>
        <v>#N/A</v>
      </c>
      <c r="T12" s="111" t="e">
        <f>INDEX(Erfassung4!AT:AT,MATCH($A12,Erfassung4!$BR:$BR,0))</f>
        <v>#N/A</v>
      </c>
      <c r="U12" s="112">
        <f t="shared" si="0"/>
        <v>0</v>
      </c>
      <c r="V12" s="113">
        <f t="shared" si="0"/>
        <v>0</v>
      </c>
      <c r="W12" s="159">
        <f>IFERROR(U12/INDEX(Erfassung4!BF:BF,MATCH(A12,Erfassung4!BR:BR,0)),0)</f>
        <v>0</v>
      </c>
      <c r="X12" s="24"/>
    </row>
    <row r="13" spans="1:25" ht="42" customHeight="1" thickBot="1" x14ac:dyDescent="0.3">
      <c r="A13" s="158">
        <v>7</v>
      </c>
      <c r="B13" s="109" t="str">
        <f>IFERROR(INDEX(Erfassung4!$AA:$AA,MATCH($A13,Erfassung4!$BR:$BR,0)-17),Schlüssel!B11)</f>
        <v>Bowlinghaus Bamberg 1</v>
      </c>
      <c r="C13" s="110" t="e">
        <f>INDEX(Erfassung4!AC:AC,MATCH($A13,Erfassung4!$BR:$BR,0)-1)</f>
        <v>#N/A</v>
      </c>
      <c r="D13" s="111" t="e">
        <f>INDEX(Erfassung4!AD:AD,MATCH($A13,Erfassung4!$BR:$BR,0))</f>
        <v>#N/A</v>
      </c>
      <c r="E13" s="110" t="e">
        <f>INDEX(Erfassung4!AE:AE,MATCH($A13,Erfassung4!$BR:$BR,0)-1)</f>
        <v>#N/A</v>
      </c>
      <c r="F13" s="111" t="e">
        <f>INDEX(Erfassung4!AF:AF,MATCH($A13,Erfassung4!$BR:$BR,0))</f>
        <v>#N/A</v>
      </c>
      <c r="G13" s="110" t="e">
        <f>INDEX(Erfassung4!AG:AG,MATCH($A13,Erfassung4!$BR:$BR,0)-1)</f>
        <v>#N/A</v>
      </c>
      <c r="H13" s="111" t="e">
        <f>INDEX(Erfassung4!AH:AH,MATCH($A13,Erfassung4!$BR:$BR,0))</f>
        <v>#N/A</v>
      </c>
      <c r="I13" s="110" t="e">
        <f>INDEX(Erfassung4!AI:AI,MATCH($A13,Erfassung4!$BR:$BR,0)-1)</f>
        <v>#N/A</v>
      </c>
      <c r="J13" s="111" t="e">
        <f>INDEX(Erfassung4!AJ:AJ,MATCH($A13,Erfassung4!$BR:$BR,0))</f>
        <v>#N/A</v>
      </c>
      <c r="K13" s="110" t="e">
        <f>INDEX(Erfassung4!AK:AK,MATCH($A13,Erfassung4!$BR:$BR,0)-1)</f>
        <v>#N/A</v>
      </c>
      <c r="L13" s="111" t="e">
        <f>INDEX(Erfassung4!AL:AL,MATCH($A13,Erfassung4!$BR:$BR,0))</f>
        <v>#N/A</v>
      </c>
      <c r="M13" s="110" t="e">
        <f>INDEX(Erfassung4!AM:AM,MATCH($A13,Erfassung4!$BR:$BR,0)-1)</f>
        <v>#N/A</v>
      </c>
      <c r="N13" s="111" t="e">
        <f>INDEX(Erfassung4!AN:AN,MATCH($A13,Erfassung4!$BR:$BR,0))</f>
        <v>#N/A</v>
      </c>
      <c r="O13" s="110" t="e">
        <f>INDEX(Erfassung4!AO:AO,MATCH($A13,Erfassung4!$BR:$BR,0)-1)</f>
        <v>#N/A</v>
      </c>
      <c r="P13" s="111" t="e">
        <f>INDEX(Erfassung4!AP:AP,MATCH($A13,Erfassung4!$BR:$BR,0))</f>
        <v>#N/A</v>
      </c>
      <c r="Q13" s="110" t="e">
        <f>INDEX(Erfassung4!AQ:AQ,MATCH($A13,Erfassung4!$BR:$BR,0)-1)</f>
        <v>#N/A</v>
      </c>
      <c r="R13" s="111" t="e">
        <f>INDEX(Erfassung4!AR:AR,MATCH($A13,Erfassung4!$BR:$BR,0))</f>
        <v>#N/A</v>
      </c>
      <c r="S13" s="110" t="e">
        <f>INDEX(Erfassung4!AS:AS,MATCH($A13,Erfassung4!$BR:$BR,0)-1)</f>
        <v>#N/A</v>
      </c>
      <c r="T13" s="111" t="e">
        <f>INDEX(Erfassung4!AT:AT,MATCH($A13,Erfassung4!$BR:$BR,0))</f>
        <v>#N/A</v>
      </c>
      <c r="U13" s="112">
        <f t="shared" si="0"/>
        <v>0</v>
      </c>
      <c r="V13" s="113">
        <f t="shared" si="0"/>
        <v>0</v>
      </c>
      <c r="W13" s="159">
        <f>IFERROR(U13/INDEX(Erfassung4!BF:BF,MATCH(A13,Erfassung4!BR:BR,0)),0)</f>
        <v>0</v>
      </c>
      <c r="X13" s="24"/>
    </row>
    <row r="14" spans="1:25" ht="42" customHeight="1" thickBot="1" x14ac:dyDescent="0.3">
      <c r="A14" s="158">
        <v>8</v>
      </c>
      <c r="B14" s="109" t="str">
        <f>IFERROR(INDEX(Erfassung4!$AA:$AA,MATCH($A14,Erfassung4!$BR:$BR,0)-17),Schlüssel!B12)</f>
        <v>Schanzer Ingolstadt 1</v>
      </c>
      <c r="C14" s="110" t="e">
        <f>INDEX(Erfassung4!AC:AC,MATCH($A14,Erfassung4!$BR:$BR,0)-1)</f>
        <v>#N/A</v>
      </c>
      <c r="D14" s="111" t="e">
        <f>INDEX(Erfassung4!AD:AD,MATCH($A14,Erfassung4!$BR:$BR,0))</f>
        <v>#N/A</v>
      </c>
      <c r="E14" s="110" t="e">
        <f>INDEX(Erfassung4!AE:AE,MATCH($A14,Erfassung4!$BR:$BR,0)-1)</f>
        <v>#N/A</v>
      </c>
      <c r="F14" s="111" t="e">
        <f>INDEX(Erfassung4!AF:AF,MATCH($A14,Erfassung4!$BR:$BR,0))</f>
        <v>#N/A</v>
      </c>
      <c r="G14" s="110" t="e">
        <f>INDEX(Erfassung4!AG:AG,MATCH($A14,Erfassung4!$BR:$BR,0)-1)</f>
        <v>#N/A</v>
      </c>
      <c r="H14" s="111" t="e">
        <f>INDEX(Erfassung4!AH:AH,MATCH($A14,Erfassung4!$BR:$BR,0))</f>
        <v>#N/A</v>
      </c>
      <c r="I14" s="110" t="e">
        <f>INDEX(Erfassung4!AI:AI,MATCH($A14,Erfassung4!$BR:$BR,0)-1)</f>
        <v>#N/A</v>
      </c>
      <c r="J14" s="111" t="e">
        <f>INDEX(Erfassung4!AJ:AJ,MATCH($A14,Erfassung4!$BR:$BR,0))</f>
        <v>#N/A</v>
      </c>
      <c r="K14" s="110" t="e">
        <f>INDEX(Erfassung4!AK:AK,MATCH($A14,Erfassung4!$BR:$BR,0)-1)</f>
        <v>#N/A</v>
      </c>
      <c r="L14" s="111" t="e">
        <f>INDEX(Erfassung4!AL:AL,MATCH($A14,Erfassung4!$BR:$BR,0))</f>
        <v>#N/A</v>
      </c>
      <c r="M14" s="110" t="e">
        <f>INDEX(Erfassung4!AM:AM,MATCH($A14,Erfassung4!$BR:$BR,0)-1)</f>
        <v>#N/A</v>
      </c>
      <c r="N14" s="111" t="e">
        <f>INDEX(Erfassung4!AN:AN,MATCH($A14,Erfassung4!$BR:$BR,0))</f>
        <v>#N/A</v>
      </c>
      <c r="O14" s="110" t="e">
        <f>INDEX(Erfassung4!AO:AO,MATCH($A14,Erfassung4!$BR:$BR,0)-1)</f>
        <v>#N/A</v>
      </c>
      <c r="P14" s="111" t="e">
        <f>INDEX(Erfassung4!AP:AP,MATCH($A14,Erfassung4!$BR:$BR,0))</f>
        <v>#N/A</v>
      </c>
      <c r="Q14" s="110" t="e">
        <f>INDEX(Erfassung4!AQ:AQ,MATCH($A14,Erfassung4!$BR:$BR,0)-1)</f>
        <v>#N/A</v>
      </c>
      <c r="R14" s="111" t="e">
        <f>INDEX(Erfassung4!AR:AR,MATCH($A14,Erfassung4!$BR:$BR,0))</f>
        <v>#N/A</v>
      </c>
      <c r="S14" s="110" t="e">
        <f>INDEX(Erfassung4!AS:AS,MATCH($A14,Erfassung4!$BR:$BR,0)-1)</f>
        <v>#N/A</v>
      </c>
      <c r="T14" s="111" t="e">
        <f>INDEX(Erfassung4!AT:AT,MATCH($A14,Erfassung4!$BR:$BR,0))</f>
        <v>#N/A</v>
      </c>
      <c r="U14" s="112">
        <f t="shared" si="0"/>
        <v>0</v>
      </c>
      <c r="V14" s="113">
        <f t="shared" si="0"/>
        <v>0</v>
      </c>
      <c r="W14" s="159">
        <f>IFERROR(U14/INDEX(Erfassung4!BF:BF,MATCH(A14,Erfassung4!BR:BR,0)),0)</f>
        <v>0</v>
      </c>
      <c r="X14" s="24"/>
    </row>
    <row r="15" spans="1:25" ht="42" customHeight="1" thickBot="1" x14ac:dyDescent="0.3">
      <c r="A15" s="158">
        <v>9</v>
      </c>
      <c r="B15" s="109" t="str">
        <f>IFERROR(INDEX(Erfassung4!$AA:$AA,MATCH($A15,Erfassung4!$BR:$BR,0)-17),Schlüssel!B13)</f>
        <v>Werdenfels 1</v>
      </c>
      <c r="C15" s="110" t="e">
        <f>INDEX(Erfassung4!AC:AC,MATCH($A15,Erfassung4!$BR:$BR,0)-1)</f>
        <v>#N/A</v>
      </c>
      <c r="D15" s="111" t="e">
        <f>INDEX(Erfassung4!AD:AD,MATCH($A15,Erfassung4!$BR:$BR,0))</f>
        <v>#N/A</v>
      </c>
      <c r="E15" s="110" t="e">
        <f>INDEX(Erfassung4!AE:AE,MATCH($A15,Erfassung4!$BR:$BR,0)-1)</f>
        <v>#N/A</v>
      </c>
      <c r="F15" s="111" t="e">
        <f>INDEX(Erfassung4!AF:AF,MATCH($A15,Erfassung4!$BR:$BR,0))</f>
        <v>#N/A</v>
      </c>
      <c r="G15" s="110" t="e">
        <f>INDEX(Erfassung4!AG:AG,MATCH($A15,Erfassung4!$BR:$BR,0)-1)</f>
        <v>#N/A</v>
      </c>
      <c r="H15" s="111" t="e">
        <f>INDEX(Erfassung4!AH:AH,MATCH($A15,Erfassung4!$BR:$BR,0))</f>
        <v>#N/A</v>
      </c>
      <c r="I15" s="110" t="e">
        <f>INDEX(Erfassung4!AI:AI,MATCH($A15,Erfassung4!$BR:$BR,0)-1)</f>
        <v>#N/A</v>
      </c>
      <c r="J15" s="111" t="e">
        <f>INDEX(Erfassung4!AJ:AJ,MATCH($A15,Erfassung4!$BR:$BR,0))</f>
        <v>#N/A</v>
      </c>
      <c r="K15" s="110" t="e">
        <f>INDEX(Erfassung4!AK:AK,MATCH($A15,Erfassung4!$BR:$BR,0)-1)</f>
        <v>#N/A</v>
      </c>
      <c r="L15" s="111" t="e">
        <f>INDEX(Erfassung4!AL:AL,MATCH($A15,Erfassung4!$BR:$BR,0))</f>
        <v>#N/A</v>
      </c>
      <c r="M15" s="110" t="e">
        <f>INDEX(Erfassung4!AM:AM,MATCH($A15,Erfassung4!$BR:$BR,0)-1)</f>
        <v>#N/A</v>
      </c>
      <c r="N15" s="111" t="e">
        <f>INDEX(Erfassung4!AN:AN,MATCH($A15,Erfassung4!$BR:$BR,0))</f>
        <v>#N/A</v>
      </c>
      <c r="O15" s="110" t="e">
        <f>INDEX(Erfassung4!AO:AO,MATCH($A15,Erfassung4!$BR:$BR,0)-1)</f>
        <v>#N/A</v>
      </c>
      <c r="P15" s="111" t="e">
        <f>INDEX(Erfassung4!AP:AP,MATCH($A15,Erfassung4!$BR:$BR,0))</f>
        <v>#N/A</v>
      </c>
      <c r="Q15" s="110" t="e">
        <f>INDEX(Erfassung4!AQ:AQ,MATCH($A15,Erfassung4!$BR:$BR,0)-1)</f>
        <v>#N/A</v>
      </c>
      <c r="R15" s="111" t="e">
        <f>INDEX(Erfassung4!AR:AR,MATCH($A15,Erfassung4!$BR:$BR,0))</f>
        <v>#N/A</v>
      </c>
      <c r="S15" s="110" t="e">
        <f>INDEX(Erfassung4!AS:AS,MATCH($A15,Erfassung4!$BR:$BR,0)-1)</f>
        <v>#N/A</v>
      </c>
      <c r="T15" s="111" t="e">
        <f>INDEX(Erfassung4!AT:AT,MATCH($A15,Erfassung4!$BR:$BR,0))</f>
        <v>#N/A</v>
      </c>
      <c r="U15" s="112">
        <f t="shared" si="0"/>
        <v>0</v>
      </c>
      <c r="V15" s="113">
        <f t="shared" si="0"/>
        <v>0</v>
      </c>
      <c r="W15" s="159">
        <f>IFERROR(U15/INDEX(Erfassung4!BF:BF,MATCH(A15,Erfassung4!BR:BR,0)),0)</f>
        <v>0</v>
      </c>
      <c r="X15" s="24"/>
    </row>
    <row r="16" spans="1:25" ht="42" customHeight="1" thickBot="1" x14ac:dyDescent="0.3">
      <c r="A16" s="158">
        <v>10</v>
      </c>
      <c r="B16" s="109" t="str">
        <f>IFERROR(INDEX(Erfassung4!$AA:$AA,MATCH($A16,Erfassung4!$BR:$BR,0)-17),Schlüssel!B14)</f>
        <v>Donaubowler Regensburg 1</v>
      </c>
      <c r="C16" s="110" t="e">
        <f>INDEX(Erfassung4!AC:AC,MATCH($A16,Erfassung4!$BR:$BR,0)-1)</f>
        <v>#N/A</v>
      </c>
      <c r="D16" s="111" t="e">
        <f>INDEX(Erfassung4!AD:AD,MATCH($A16,Erfassung4!$BR:$BR,0))</f>
        <v>#N/A</v>
      </c>
      <c r="E16" s="110" t="e">
        <f>INDEX(Erfassung4!AE:AE,MATCH($A16,Erfassung4!$BR:$BR,0)-1)</f>
        <v>#N/A</v>
      </c>
      <c r="F16" s="111" t="e">
        <f>INDEX(Erfassung4!AF:AF,MATCH($A16,Erfassung4!$BR:$BR,0))</f>
        <v>#N/A</v>
      </c>
      <c r="G16" s="110" t="e">
        <f>INDEX(Erfassung4!AG:AG,MATCH($A16,Erfassung4!$BR:$BR,0)-1)</f>
        <v>#N/A</v>
      </c>
      <c r="H16" s="111" t="e">
        <f>INDEX(Erfassung4!AH:AH,MATCH($A16,Erfassung4!$BR:$BR,0))</f>
        <v>#N/A</v>
      </c>
      <c r="I16" s="110" t="e">
        <f>INDEX(Erfassung4!AI:AI,MATCH($A16,Erfassung4!$BR:$BR,0)-1)</f>
        <v>#N/A</v>
      </c>
      <c r="J16" s="111" t="e">
        <f>INDEX(Erfassung4!AJ:AJ,MATCH($A16,Erfassung4!$BR:$BR,0))</f>
        <v>#N/A</v>
      </c>
      <c r="K16" s="110" t="e">
        <f>INDEX(Erfassung4!AK:AK,MATCH($A16,Erfassung4!$BR:$BR,0)-1)</f>
        <v>#N/A</v>
      </c>
      <c r="L16" s="111" t="e">
        <f>INDEX(Erfassung4!AL:AL,MATCH($A16,Erfassung4!$BR:$BR,0))</f>
        <v>#N/A</v>
      </c>
      <c r="M16" s="110" t="e">
        <f>INDEX(Erfassung4!AM:AM,MATCH($A16,Erfassung4!$BR:$BR,0)-1)</f>
        <v>#N/A</v>
      </c>
      <c r="N16" s="111" t="e">
        <f>INDEX(Erfassung4!AN:AN,MATCH($A16,Erfassung4!$BR:$BR,0))</f>
        <v>#N/A</v>
      </c>
      <c r="O16" s="110" t="e">
        <f>INDEX(Erfassung4!AO:AO,MATCH($A16,Erfassung4!$BR:$BR,0)-1)</f>
        <v>#N/A</v>
      </c>
      <c r="P16" s="111" t="e">
        <f>INDEX(Erfassung4!AP:AP,MATCH($A16,Erfassung4!$BR:$BR,0))</f>
        <v>#N/A</v>
      </c>
      <c r="Q16" s="110" t="e">
        <f>INDEX(Erfassung4!AQ:AQ,MATCH($A16,Erfassung4!$BR:$BR,0)-1)</f>
        <v>#N/A</v>
      </c>
      <c r="R16" s="111" t="e">
        <f>INDEX(Erfassung4!AR:AR,MATCH($A16,Erfassung4!$BR:$BR,0))</f>
        <v>#N/A</v>
      </c>
      <c r="S16" s="110" t="e">
        <f>INDEX(Erfassung4!AS:AS,MATCH($A16,Erfassung4!$BR:$BR,0)-1)</f>
        <v>#N/A</v>
      </c>
      <c r="T16" s="111" t="e">
        <f>INDEX(Erfassung4!AT:AT,MATCH($A16,Erfassung4!$BR:$BR,0))</f>
        <v>#N/A</v>
      </c>
      <c r="U16" s="112">
        <f t="shared" si="0"/>
        <v>0</v>
      </c>
      <c r="V16" s="113">
        <f t="shared" si="0"/>
        <v>0</v>
      </c>
      <c r="W16" s="159">
        <f>IFERROR(U16/INDEX(Erfassung4!BF:BF,MATCH(A16,Erfassung4!BR:BR,0)),0)</f>
        <v>0</v>
      </c>
      <c r="X16" s="24"/>
    </row>
    <row r="19" spans="2:23" ht="15.6" x14ac:dyDescent="0.3"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6"/>
      <c r="V19" s="376"/>
      <c r="W19" s="376"/>
    </row>
    <row r="20" spans="2:23" x14ac:dyDescent="0.25">
      <c r="C20" s="376"/>
      <c r="D20" s="376"/>
      <c r="E20" s="376"/>
      <c r="F20" s="376"/>
      <c r="G20" s="376"/>
      <c r="H20" s="376"/>
    </row>
    <row r="21" spans="2:23" x14ac:dyDescent="0.25">
      <c r="B21" s="127"/>
      <c r="N21" s="114"/>
    </row>
    <row r="22" spans="2:23" x14ac:dyDescent="0.25">
      <c r="B22" s="127"/>
      <c r="N22" s="115"/>
    </row>
    <row r="23" spans="2:23" x14ac:dyDescent="0.25">
      <c r="B23" s="127"/>
      <c r="N23" s="115"/>
    </row>
    <row r="24" spans="2:23" x14ac:dyDescent="0.25">
      <c r="B24" s="127"/>
      <c r="N24" s="377"/>
      <c r="O24" s="377"/>
      <c r="P24" s="377"/>
    </row>
    <row r="25" spans="2:23" x14ac:dyDescent="0.25">
      <c r="E25" s="2"/>
      <c r="N25" s="115"/>
    </row>
    <row r="26" spans="2:23" x14ac:dyDescent="0.25">
      <c r="C26" t="str">
        <f>IF(N26="","",IFERROR(INDEX(Erfassung4!AA:AA,MATCH(3,Erfassung4!BZ:BZ,0)),""))</f>
        <v/>
      </c>
      <c r="E26" s="2"/>
      <c r="H26" t="str">
        <f>IF(C26="","",INDEX(Erfassung4!BU:BU,MATCH(C26,Erfassung4!AA:AA,0)))</f>
        <v/>
      </c>
      <c r="N26" s="115" t="str">
        <f>IF(IFERROR(ROUND(INDEX(Erfassung4!BW:BW,MATCH(3,Erfassung4!BZ:BZ,0)),0),0)=0,"",IFERROR(ROUND(INDEX(Erfassung4!BW:BW,MATCH(3,Erfassung4!BZ:BZ,0)),0),0))</f>
        <v/>
      </c>
    </row>
  </sheetData>
  <sheetProtection algorithmName="SHA-512" hashValue="AdP9TY+ZiU6yOJFf8Io32bSY4ITXenrmAnurr8cJ+0ngY0oL+m3iIY6p5TNpwBhXWCJFCPbLOmsHbh0I7+uKEw==" saltValue="ZVaeLt+XDYWX/sWKNgzPkw==" spinCount="100000" sheet="1" formatCells="0" formatColumns="0" formatRows="0"/>
  <mergeCells count="20">
    <mergeCell ref="A1:W1"/>
    <mergeCell ref="A2:W2"/>
    <mergeCell ref="A3:W3"/>
    <mergeCell ref="A5:A6"/>
    <mergeCell ref="B5:B6"/>
    <mergeCell ref="C5:D5"/>
    <mergeCell ref="W5:W6"/>
    <mergeCell ref="E5:F5"/>
    <mergeCell ref="G5:H5"/>
    <mergeCell ref="I5:J5"/>
    <mergeCell ref="K5:L5"/>
    <mergeCell ref="O5:P5"/>
    <mergeCell ref="M5:N5"/>
    <mergeCell ref="C20:H20"/>
    <mergeCell ref="Q5:R5"/>
    <mergeCell ref="S5:T5"/>
    <mergeCell ref="U5:V5"/>
    <mergeCell ref="N24:P24"/>
    <mergeCell ref="B19:T19"/>
    <mergeCell ref="U19:W19"/>
  </mergeCells>
  <conditionalFormatting sqref="C7:T16">
    <cfRule type="top10" dxfId="68" priority="2" stopIfTrue="1" rank="1"/>
  </conditionalFormatting>
  <conditionalFormatting sqref="U7:U16">
    <cfRule type="top10" dxfId="67" priority="1" stopIfTrue="1" rank="1"/>
  </conditionalFormatting>
  <printOptions horizontalCentered="1"/>
  <pageMargins left="0.47244094488188981" right="0.47244094488188981" top="0.27559055118110237" bottom="0.19685039370078741" header="0.19685039370078741" footer="0.19685039370078741"/>
  <pageSetup paperSize="9" scale="92" orientation="landscape" r:id="rId1"/>
  <headerFooter alignWithMargins="0"/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20">
    <tabColor rgb="FF92D050"/>
    <pageSetUpPr fitToPage="1"/>
  </sheetPr>
  <dimension ref="A1:BZ300"/>
  <sheetViews>
    <sheetView view="pageBreakPreview" topLeftCell="Z269" zoomScaleNormal="100" zoomScaleSheetLayoutView="100" workbookViewId="0">
      <selection activeCell="L45" sqref="L45"/>
    </sheetView>
  </sheetViews>
  <sheetFormatPr baseColWidth="10" defaultColWidth="11.44140625" defaultRowHeight="13.2" x14ac:dyDescent="0.25"/>
  <cols>
    <col min="1" max="1" width="4.44140625" style="5" hidden="1" customWidth="1"/>
    <col min="2" max="2" width="18.109375" hidden="1" customWidth="1"/>
    <col min="3" max="3" width="6.44140625" hidden="1" customWidth="1"/>
    <col min="4" max="21" width="5.6640625" hidden="1" customWidth="1"/>
    <col min="22" max="22" width="8.44140625" hidden="1" customWidth="1"/>
    <col min="23" max="23" width="6.5546875" hidden="1" customWidth="1"/>
    <col min="24" max="25" width="11.44140625" hidden="1" customWidth="1"/>
    <col min="26" max="26" width="4.44140625" customWidth="1"/>
    <col min="27" max="27" width="18.109375" customWidth="1"/>
    <col min="28" max="28" width="6.44140625" customWidth="1"/>
    <col min="29" max="46" width="5.6640625" customWidth="1"/>
    <col min="47" max="47" width="8.44140625" customWidth="1"/>
    <col min="48" max="48" width="6.5546875" customWidth="1"/>
    <col min="49" max="50" width="11.44140625" customWidth="1"/>
    <col min="51" max="51" width="9.5546875" customWidth="1"/>
    <col min="52" max="52" width="11.44140625" customWidth="1"/>
    <col min="53" max="53" width="6.44140625" style="152" hidden="1" customWidth="1"/>
    <col min="54" max="54" width="5.44140625" style="152" hidden="1" customWidth="1"/>
    <col min="55" max="55" width="5.5546875" style="152" hidden="1" customWidth="1"/>
    <col min="56" max="56" width="6.33203125" style="152" hidden="1" customWidth="1"/>
    <col min="57" max="57" width="5.44140625" style="152" hidden="1" customWidth="1"/>
    <col min="58" max="58" width="5.88671875" style="152" hidden="1" customWidth="1"/>
    <col min="59" max="59" width="8.44140625" style="152" hidden="1" customWidth="1"/>
    <col min="60" max="68" width="4.33203125" style="152" hidden="1" customWidth="1"/>
    <col min="69" max="69" width="14.6640625" style="152" hidden="1" customWidth="1"/>
    <col min="70" max="70" width="5.44140625" style="152" hidden="1" customWidth="1"/>
    <col min="71" max="71" width="9.44140625" style="152" hidden="1" customWidth="1"/>
    <col min="72" max="72" width="11" style="152" hidden="1" customWidth="1"/>
    <col min="73" max="73" width="17.44140625" style="152" hidden="1" customWidth="1"/>
    <col min="74" max="75" width="5.44140625" style="152" hidden="1" customWidth="1"/>
    <col min="76" max="76" width="7.6640625" style="152" hidden="1" customWidth="1"/>
    <col min="77" max="77" width="11.44140625" style="152" hidden="1" customWidth="1"/>
    <col min="78" max="78" width="5.44140625" style="152" hidden="1" customWidth="1"/>
    <col min="79" max="99" width="11.44140625" customWidth="1"/>
  </cols>
  <sheetData>
    <row r="1" spans="1:78" ht="21" customHeight="1" x14ac:dyDescent="0.4">
      <c r="B1" s="28" t="str">
        <f>AA1</f>
        <v>Team-Nr.</v>
      </c>
      <c r="C1" s="29"/>
      <c r="D1" s="28" t="str">
        <f>AC1</f>
        <v>Liga:</v>
      </c>
      <c r="E1" s="31"/>
      <c r="F1" s="390" t="str">
        <f>AE1</f>
        <v>Bayernliga Herren</v>
      </c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2"/>
      <c r="S1" s="33" t="s">
        <v>955</v>
      </c>
      <c r="T1" s="34"/>
      <c r="U1" s="401" t="str">
        <f>AT1</f>
        <v>30.01./01.02.</v>
      </c>
      <c r="V1" s="402"/>
      <c r="W1" s="403"/>
      <c r="X1" s="386"/>
      <c r="Y1" s="387"/>
      <c r="Z1" s="387"/>
      <c r="AA1" s="28" t="s">
        <v>974</v>
      </c>
      <c r="AB1" s="29"/>
      <c r="AC1" s="30" t="s">
        <v>953</v>
      </c>
      <c r="AD1" s="31"/>
      <c r="AE1" s="29" t="str">
        <f>Schlüssel!$C$1</f>
        <v>Bayernliga Herren</v>
      </c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32"/>
      <c r="AR1" s="33" t="s">
        <v>955</v>
      </c>
      <c r="AS1" s="34"/>
      <c r="AT1" s="401" t="str">
        <f>VLOOKUP(AS2,Spielorte!$A$1:$C$6,2)</f>
        <v>30.01./01.02.</v>
      </c>
      <c r="AU1" s="402"/>
      <c r="AV1" s="403"/>
      <c r="AW1" s="83"/>
      <c r="AX1" s="84"/>
      <c r="BA1" s="149" t="s">
        <v>1117</v>
      </c>
      <c r="BB1" s="150" t="s">
        <v>972</v>
      </c>
      <c r="BC1" s="151" t="s">
        <v>991</v>
      </c>
      <c r="BD1" s="152" t="s">
        <v>990</v>
      </c>
      <c r="BE1" s="152" t="s">
        <v>972</v>
      </c>
      <c r="BF1" s="152" t="s">
        <v>992</v>
      </c>
      <c r="BG1" s="152" t="s">
        <v>1028</v>
      </c>
      <c r="BH1" s="152" t="s">
        <v>1118</v>
      </c>
      <c r="BI1" s="152" t="s">
        <v>1119</v>
      </c>
      <c r="BJ1" s="152" t="s">
        <v>1120</v>
      </c>
      <c r="BK1" s="152" t="s">
        <v>1121</v>
      </c>
      <c r="BL1" s="152" t="s">
        <v>1122</v>
      </c>
      <c r="BM1" s="152" t="s">
        <v>1129</v>
      </c>
      <c r="BN1" s="152" t="s">
        <v>1130</v>
      </c>
      <c r="BO1" s="152" t="s">
        <v>1131</v>
      </c>
      <c r="BP1" s="152" t="s">
        <v>1132</v>
      </c>
      <c r="BQ1" s="153" t="s">
        <v>1123</v>
      </c>
      <c r="BR1" s="151" t="s">
        <v>993</v>
      </c>
      <c r="BS1" s="152" t="s">
        <v>1124</v>
      </c>
      <c r="BT1" s="152" t="s">
        <v>1125</v>
      </c>
      <c r="BU1" s="152" t="s">
        <v>991</v>
      </c>
      <c r="BV1" s="151" t="s">
        <v>993</v>
      </c>
      <c r="BW1" s="153" t="s">
        <v>1126</v>
      </c>
      <c r="BX1" s="152" t="s">
        <v>1127</v>
      </c>
      <c r="BY1" s="152" t="s">
        <v>1128</v>
      </c>
      <c r="BZ1" s="151" t="s">
        <v>993</v>
      </c>
    </row>
    <row r="2" spans="1:78" ht="17.25" customHeight="1" thickBot="1" x14ac:dyDescent="0.45">
      <c r="B2" s="37">
        <f>AA2</f>
        <v>1</v>
      </c>
      <c r="D2" s="30" t="s">
        <v>954</v>
      </c>
      <c r="E2" s="38"/>
      <c r="F2" s="400" t="str">
        <f>AE2</f>
        <v>Regensburg Super Bowl</v>
      </c>
      <c r="G2" s="400"/>
      <c r="H2" s="400"/>
      <c r="I2" s="400"/>
      <c r="J2" s="400"/>
      <c r="K2" s="400"/>
      <c r="L2" s="400"/>
      <c r="M2" s="400"/>
      <c r="N2" s="400"/>
      <c r="O2" s="400"/>
      <c r="P2" s="39"/>
      <c r="Q2" s="39"/>
      <c r="S2" s="33" t="s">
        <v>952</v>
      </c>
      <c r="T2" s="40">
        <f>AS2</f>
        <v>4</v>
      </c>
      <c r="U2" s="34"/>
      <c r="V2" s="34"/>
      <c r="Z2" s="36"/>
      <c r="AA2" s="37">
        <v>1</v>
      </c>
      <c r="AC2" s="30" t="s">
        <v>954</v>
      </c>
      <c r="AD2" s="38"/>
      <c r="AE2" s="85" t="str">
        <f>VLOOKUP(AS2,Spielorte!$A$1:$C$6,3)</f>
        <v>Regensburg Super Bowl</v>
      </c>
      <c r="AF2" s="85"/>
      <c r="AG2" s="85"/>
      <c r="AH2" s="85"/>
      <c r="AI2" s="85"/>
      <c r="AJ2" s="85"/>
      <c r="AK2" s="85"/>
      <c r="AL2" s="85"/>
      <c r="AM2" s="85"/>
      <c r="AN2" s="85"/>
      <c r="AO2" s="39"/>
      <c r="AP2" s="39"/>
      <c r="AR2" s="33" t="s">
        <v>952</v>
      </c>
      <c r="AS2" s="40">
        <v>4</v>
      </c>
      <c r="AT2" s="34"/>
      <c r="AU2" s="34"/>
      <c r="AW2" s="83"/>
      <c r="AX2" s="84"/>
      <c r="BA2" s="149"/>
      <c r="BB2" s="150"/>
      <c r="BC2" s="151"/>
      <c r="BQ2" s="153"/>
      <c r="BR2" s="151"/>
      <c r="BV2" s="151"/>
      <c r="BW2" s="153"/>
      <c r="BZ2" s="151"/>
    </row>
    <row r="3" spans="1:78" ht="15.75" customHeight="1" thickBot="1" x14ac:dyDescent="0.3">
      <c r="B3" s="41" t="str">
        <f>VLOOKUP(B2,Schlüssel!$A$5:$B$14,2)</f>
        <v>BC Comet Nürnberg</v>
      </c>
      <c r="C3" s="42"/>
      <c r="D3" s="43"/>
      <c r="E3" s="44"/>
      <c r="F3" s="45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AA3" s="41" t="str">
        <f>VLOOKUP(AA2,Schlüssel!$A$5:$B$14,2)</f>
        <v>BC Comet Nürnberg</v>
      </c>
      <c r="AB3" s="42"/>
      <c r="AC3" s="43"/>
      <c r="AD3" s="44"/>
      <c r="AE3" s="45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W3" s="83"/>
      <c r="AX3" s="84"/>
      <c r="AY3" s="35" t="s">
        <v>995</v>
      </c>
      <c r="BA3" s="149"/>
      <c r="BB3" s="150"/>
      <c r="BC3" s="151"/>
      <c r="BQ3" s="153"/>
      <c r="BR3" s="151"/>
      <c r="BV3" s="151"/>
      <c r="BW3" s="153"/>
      <c r="BZ3" s="151"/>
    </row>
    <row r="4" spans="1:78" ht="14.4" thickBot="1" x14ac:dyDescent="0.3">
      <c r="A4" s="4"/>
      <c r="B4" s="28"/>
      <c r="C4" s="47"/>
      <c r="D4" s="48" t="s">
        <v>10</v>
      </c>
      <c r="E4" s="28">
        <f>VLOOKUP($B$2,Schlüssel!$A$5:$DZ$14,13)</f>
        <v>7</v>
      </c>
      <c r="F4" s="49" t="s">
        <v>10</v>
      </c>
      <c r="G4" s="28">
        <f>VLOOKUP($B$2,Schlüssel!$A$5:$DZ$14,14)</f>
        <v>6</v>
      </c>
      <c r="H4" s="49" t="s">
        <v>10</v>
      </c>
      <c r="I4" s="28">
        <f>VLOOKUP($B$2,Schlüssel!$A$5:$DZ$14,15)</f>
        <v>9</v>
      </c>
      <c r="J4" s="49" t="s">
        <v>10</v>
      </c>
      <c r="K4" s="28">
        <f>VLOOKUP($B$2,Schlüssel!$A$5:$DZ$14,16)</f>
        <v>11</v>
      </c>
      <c r="L4" s="49" t="s">
        <v>10</v>
      </c>
      <c r="M4" s="28">
        <f>VLOOKUP($B$2,Schlüssel!$A$5:$DZ$14,17)</f>
        <v>3</v>
      </c>
      <c r="N4" s="49" t="s">
        <v>10</v>
      </c>
      <c r="O4" s="28">
        <f>VLOOKUP($B$2,Schlüssel!$A$5:$DZ$14,18)</f>
        <v>5</v>
      </c>
      <c r="P4" s="49" t="s">
        <v>10</v>
      </c>
      <c r="Q4" s="28">
        <f>VLOOKUP($B$2,Schlüssel!$A$5:$DZ$14,19)</f>
        <v>12</v>
      </c>
      <c r="R4" s="49" t="s">
        <v>10</v>
      </c>
      <c r="S4" s="28">
        <f>VLOOKUP($B$2,Schlüssel!$A$5:$DZ$14,20)</f>
        <v>10</v>
      </c>
      <c r="T4" s="49" t="s">
        <v>10</v>
      </c>
      <c r="U4" s="28">
        <f>VLOOKUP($B$2,Schlüssel!$A$5:$DZ$14,21)</f>
        <v>4</v>
      </c>
      <c r="Z4" s="2"/>
      <c r="AA4" s="28"/>
      <c r="AB4" s="47"/>
      <c r="AC4" s="48" t="s">
        <v>10</v>
      </c>
      <c r="AD4" s="28">
        <f>VLOOKUP(AA2,Schlüssel!$A$5:$DZ$14,73)</f>
        <v>19</v>
      </c>
      <c r="AE4" s="49" t="s">
        <v>10</v>
      </c>
      <c r="AF4" s="28">
        <f>VLOOKUP(AA2,Schlüssel!$A$5:$DZ$14,74)</f>
        <v>11</v>
      </c>
      <c r="AG4" s="49" t="s">
        <v>10</v>
      </c>
      <c r="AH4" s="28">
        <f>VLOOKUP(AA2,Schlüssel!$A$5:$DZ$14,75)</f>
        <v>15</v>
      </c>
      <c r="AI4" s="49" t="s">
        <v>10</v>
      </c>
      <c r="AJ4" s="28">
        <f>VLOOKUP(AA2,Schlüssel!$A$5:$DZ$14,76)</f>
        <v>20</v>
      </c>
      <c r="AK4" s="49" t="s">
        <v>10</v>
      </c>
      <c r="AL4" s="28">
        <f>VLOOKUP(AA2,Schlüssel!$A$5:$DZ$14,77)</f>
        <v>17</v>
      </c>
      <c r="AM4" s="49" t="s">
        <v>10</v>
      </c>
      <c r="AN4" s="28">
        <f>VLOOKUP(AA2,Schlüssel!$A$5:$DZ$14,78)</f>
        <v>14</v>
      </c>
      <c r="AO4" s="49" t="s">
        <v>10</v>
      </c>
      <c r="AP4" s="28">
        <f>VLOOKUP(AA2,Schlüssel!$A$5:$DZ$14,79)</f>
        <v>12</v>
      </c>
      <c r="AQ4" s="49" t="s">
        <v>10</v>
      </c>
      <c r="AR4" s="28">
        <f>VLOOKUP(AA2,Schlüssel!$A$5:$DZ$14,80)</f>
        <v>16</v>
      </c>
      <c r="AS4" s="49" t="s">
        <v>10</v>
      </c>
      <c r="AT4" s="28">
        <f>VLOOKUP(AA2,Schlüssel!$A$5:$DZ$14,81)</f>
        <v>13</v>
      </c>
      <c r="AW4" s="83"/>
      <c r="AX4" s="84"/>
      <c r="AY4" s="79">
        <v>11</v>
      </c>
      <c r="BA4" s="149"/>
      <c r="BB4" s="150"/>
      <c r="BC4" s="151"/>
      <c r="BQ4" s="153"/>
      <c r="BR4" s="151"/>
      <c r="BV4" s="151"/>
      <c r="BW4" s="153"/>
      <c r="BZ4" s="151"/>
    </row>
    <row r="5" spans="1:78" ht="20.25" customHeight="1" x14ac:dyDescent="0.25">
      <c r="B5" s="50" t="s">
        <v>1</v>
      </c>
      <c r="C5" s="51"/>
      <c r="D5" s="388" t="s">
        <v>961</v>
      </c>
      <c r="E5" s="389"/>
      <c r="F5" s="388" t="s">
        <v>962</v>
      </c>
      <c r="G5" s="389"/>
      <c r="H5" s="388" t="s">
        <v>963</v>
      </c>
      <c r="I5" s="389"/>
      <c r="J5" s="388" t="s">
        <v>964</v>
      </c>
      <c r="K5" s="389"/>
      <c r="L5" s="388" t="s">
        <v>965</v>
      </c>
      <c r="M5" s="389"/>
      <c r="N5" s="388" t="s">
        <v>966</v>
      </c>
      <c r="O5" s="389"/>
      <c r="P5" s="388" t="s">
        <v>967</v>
      </c>
      <c r="Q5" s="389"/>
      <c r="R5" s="388" t="s">
        <v>968</v>
      </c>
      <c r="S5" s="389"/>
      <c r="T5" s="388" t="s">
        <v>969</v>
      </c>
      <c r="U5" s="389"/>
      <c r="V5" s="416" t="s">
        <v>960</v>
      </c>
      <c r="W5" s="417"/>
      <c r="AA5" s="50" t="s">
        <v>1</v>
      </c>
      <c r="AB5" s="51"/>
      <c r="AC5" s="76" t="s">
        <v>961</v>
      </c>
      <c r="AD5" s="77"/>
      <c r="AE5" s="76" t="s">
        <v>962</v>
      </c>
      <c r="AF5" s="77"/>
      <c r="AG5" s="76" t="s">
        <v>963</v>
      </c>
      <c r="AH5" s="77"/>
      <c r="AI5" s="76" t="s">
        <v>964</v>
      </c>
      <c r="AJ5" s="77"/>
      <c r="AK5" s="76" t="s">
        <v>965</v>
      </c>
      <c r="AL5" s="77"/>
      <c r="AM5" s="76" t="s">
        <v>966</v>
      </c>
      <c r="AN5" s="77"/>
      <c r="AO5" s="76" t="s">
        <v>967</v>
      </c>
      <c r="AP5" s="77"/>
      <c r="AQ5" s="76" t="s">
        <v>968</v>
      </c>
      <c r="AR5" s="77"/>
      <c r="AS5" s="76" t="s">
        <v>969</v>
      </c>
      <c r="AT5" s="86"/>
      <c r="AU5" s="87" t="s">
        <v>960</v>
      </c>
      <c r="AV5" s="88"/>
      <c r="AW5" s="83"/>
      <c r="AX5" s="84"/>
      <c r="BA5" s="149"/>
      <c r="BB5" s="150"/>
      <c r="BC5" s="151"/>
      <c r="BQ5" s="153"/>
      <c r="BR5" s="151"/>
      <c r="BV5" s="151"/>
      <c r="BZ5" s="151"/>
    </row>
    <row r="6" spans="1:78" ht="15" customHeight="1" thickBot="1" x14ac:dyDescent="0.3">
      <c r="B6" s="52" t="s">
        <v>970</v>
      </c>
      <c r="C6" s="53" t="s">
        <v>971</v>
      </c>
      <c r="D6" s="54" t="s">
        <v>972</v>
      </c>
      <c r="E6" s="54" t="s">
        <v>973</v>
      </c>
      <c r="F6" s="54" t="s">
        <v>972</v>
      </c>
      <c r="G6" s="54" t="s">
        <v>973</v>
      </c>
      <c r="H6" s="54" t="s">
        <v>972</v>
      </c>
      <c r="I6" s="54" t="s">
        <v>973</v>
      </c>
      <c r="J6" s="54" t="s">
        <v>972</v>
      </c>
      <c r="K6" s="54" t="s">
        <v>973</v>
      </c>
      <c r="L6" s="54" t="s">
        <v>972</v>
      </c>
      <c r="M6" s="54" t="s">
        <v>973</v>
      </c>
      <c r="N6" s="54" t="s">
        <v>972</v>
      </c>
      <c r="O6" s="54" t="s">
        <v>973</v>
      </c>
      <c r="P6" s="54" t="s">
        <v>972</v>
      </c>
      <c r="Q6" s="54" t="s">
        <v>973</v>
      </c>
      <c r="R6" s="54" t="s">
        <v>972</v>
      </c>
      <c r="S6" s="54" t="s">
        <v>973</v>
      </c>
      <c r="T6" s="54" t="s">
        <v>972</v>
      </c>
      <c r="U6" s="54" t="s">
        <v>973</v>
      </c>
      <c r="V6" s="54" t="s">
        <v>972</v>
      </c>
      <c r="W6" s="55" t="s">
        <v>973</v>
      </c>
      <c r="AA6" s="52" t="s">
        <v>970</v>
      </c>
      <c r="AB6" s="53" t="s">
        <v>971</v>
      </c>
      <c r="AC6" s="54" t="s">
        <v>972</v>
      </c>
      <c r="AD6" s="54" t="s">
        <v>973</v>
      </c>
      <c r="AE6" s="54" t="s">
        <v>972</v>
      </c>
      <c r="AF6" s="54" t="s">
        <v>973</v>
      </c>
      <c r="AG6" s="54" t="s">
        <v>972</v>
      </c>
      <c r="AH6" s="54" t="s">
        <v>973</v>
      </c>
      <c r="AI6" s="54" t="s">
        <v>972</v>
      </c>
      <c r="AJ6" s="54" t="s">
        <v>973</v>
      </c>
      <c r="AK6" s="54" t="s">
        <v>972</v>
      </c>
      <c r="AL6" s="54" t="s">
        <v>973</v>
      </c>
      <c r="AM6" s="54" t="s">
        <v>972</v>
      </c>
      <c r="AN6" s="54" t="s">
        <v>973</v>
      </c>
      <c r="AO6" s="54" t="s">
        <v>972</v>
      </c>
      <c r="AP6" s="54" t="s">
        <v>973</v>
      </c>
      <c r="AQ6" s="54" t="s">
        <v>972</v>
      </c>
      <c r="AR6" s="54" t="s">
        <v>973</v>
      </c>
      <c r="AS6" s="54" t="s">
        <v>972</v>
      </c>
      <c r="AT6" s="89" t="s">
        <v>973</v>
      </c>
      <c r="AU6" s="52" t="s">
        <v>972</v>
      </c>
      <c r="AV6" s="55" t="s">
        <v>973</v>
      </c>
      <c r="AW6" s="83"/>
      <c r="AX6" s="84"/>
      <c r="BA6" s="149"/>
      <c r="BB6" s="150"/>
      <c r="BC6" s="151"/>
      <c r="BQ6" s="153"/>
      <c r="BR6" s="151"/>
      <c r="BV6" s="151"/>
      <c r="BZ6" s="151"/>
    </row>
    <row r="7" spans="1:78" ht="17.100000000000001" customHeight="1" x14ac:dyDescent="0.25">
      <c r="A7" s="413" t="s">
        <v>0</v>
      </c>
      <c r="B7" s="56" t="str">
        <f>IF(AA7=0,"",AA7)</f>
        <v/>
      </c>
      <c r="C7" s="57" t="str">
        <f>IF(AB7=0,"",AB7)</f>
        <v/>
      </c>
      <c r="D7" s="58" t="str">
        <f>IF(AC7=0,"",AC7)</f>
        <v/>
      </c>
      <c r="E7" s="397">
        <f>IF(AD7="","",AD7)</f>
        <v>0</v>
      </c>
      <c r="F7" s="58" t="str">
        <f t="shared" ref="F7:F20" si="0">IF(AE7=0,"",AE7)</f>
        <v/>
      </c>
      <c r="G7" s="397">
        <f>IF(AF7="","",AF7)</f>
        <v>0</v>
      </c>
      <c r="H7" s="58" t="str">
        <f t="shared" ref="H7:H20" si="1">IF(AG7=0,"",AG7)</f>
        <v/>
      </c>
      <c r="I7" s="397">
        <f>IF(AH7="","",AH7)</f>
        <v>0</v>
      </c>
      <c r="J7" s="58" t="str">
        <f t="shared" ref="J7:J20" si="2">IF(AI7=0,"",AI7)</f>
        <v/>
      </c>
      <c r="K7" s="397">
        <f>IF(AJ7="","",AJ7)</f>
        <v>0</v>
      </c>
      <c r="L7" s="58" t="str">
        <f t="shared" ref="L7:L20" si="3">IF(AK7=0,"",AK7)</f>
        <v/>
      </c>
      <c r="M7" s="397">
        <f>IF(AL7="","",AL7)</f>
        <v>0</v>
      </c>
      <c r="N7" s="58" t="str">
        <f>IF(AM7=0,"",AM7)</f>
        <v/>
      </c>
      <c r="O7" s="397">
        <f>IF(AN7="","",AN7)</f>
        <v>0</v>
      </c>
      <c r="P7" s="58" t="str">
        <f t="shared" ref="P7:P20" si="4">IF(AO7=0,"",AO7)</f>
        <v/>
      </c>
      <c r="Q7" s="397">
        <f>IF(AP7="","",AP7)</f>
        <v>0</v>
      </c>
      <c r="R7" s="58" t="str">
        <f t="shared" ref="R7:R20" si="5">IF(AQ7=0,"",AQ7)</f>
        <v/>
      </c>
      <c r="S7" s="397">
        <f>IF(AR7="","",AR7)</f>
        <v>0</v>
      </c>
      <c r="T7" s="58" t="str">
        <f t="shared" ref="T7:T20" si="6">IF(AS7=0,"",AS7)</f>
        <v/>
      </c>
      <c r="U7" s="397">
        <f>IF(AT7="","",AT7)</f>
        <v>0</v>
      </c>
      <c r="V7" s="58" t="str">
        <f t="shared" ref="V7:V20" si="7">IF(AU7=0,"",AU7)</f>
        <v/>
      </c>
      <c r="W7" s="397">
        <f>IF(AV7="","",AV7)</f>
        <v>0</v>
      </c>
      <c r="Z7" s="405" t="s">
        <v>0</v>
      </c>
      <c r="AA7" s="272" t="str">
        <f>IF(AB7=0,"",_xlfn.CONCAT(VLOOKUP(AB7,Starter!A:C,2,0)))</f>
        <v/>
      </c>
      <c r="AB7" s="81"/>
      <c r="AC7" s="129"/>
      <c r="AD7" s="163">
        <f>IF(SUM(AC7:AC9)+AC25=0,0,IF(SUM(ABS(AC7),ABS(AC8),ABS(AC9))=AC25,0.5,IF(SUM(ABS(AC7),ABS(AC8),ABS(AC9))&gt;AC25,1,0)))</f>
        <v>0</v>
      </c>
      <c r="AE7" s="132"/>
      <c r="AF7" s="91">
        <f>IF(SUM(AE7:AE9)+AE25=0,0,IF(SUM(ABS(AE7),ABS(AE8),ABS(AE9))=AE25,0.5,IF(SUM(ABS(AE7),ABS(AE8),ABS(AE9))&gt;AE25,1,0)))</f>
        <v>0</v>
      </c>
      <c r="AG7" s="129"/>
      <c r="AH7" s="91">
        <f>IF(SUM(AG7:AG9)+AG25=0,0,IF(SUM(ABS(AG7),ABS(AG8),ABS(AG9))=AG25,0.5,IF(SUM(ABS(AG7),ABS(AG8),ABS(AG9))&gt;AG25,1,0)))</f>
        <v>0</v>
      </c>
      <c r="AI7" s="129"/>
      <c r="AJ7" s="91">
        <f>IF(SUM(AI7:AI9)+AI25=0,0,IF(SUM(ABS(AI7),ABS(AI8),ABS(AI9))=AI25,0.5,IF(SUM(ABS(AI7),ABS(AI8),ABS(AI9))&gt;AI25,1,0)))</f>
        <v>0</v>
      </c>
      <c r="AK7" s="129"/>
      <c r="AL7" s="91">
        <f>IF(SUM(AK7:AK9)+AK25=0,0,IF(SUM(ABS(AK7),ABS(AK8),ABS(AK9))=AK25,0.5,IF(SUM(ABS(AK7),ABS(AK8),ABS(AK9))&gt;AK25,1,0)))</f>
        <v>0</v>
      </c>
      <c r="AM7" s="129"/>
      <c r="AN7" s="91">
        <f>IF(SUM(AM7:AM9)+AM25=0,0,IF(SUM(ABS(AM7),ABS(AM8),ABS(AM9))=AM25,0.5,IF(SUM(ABS(AM7),ABS(AM8),ABS(AM9))&gt;AM25,1,0)))</f>
        <v>0</v>
      </c>
      <c r="AO7" s="129"/>
      <c r="AP7" s="91">
        <f>IF(SUM(AO7:AO9)+AO25=0,0,IF(SUM(ABS(AO7),ABS(AO8),ABS(AO9))=AO25,0.5,IF(SUM(ABS(AO7),ABS(AO8),ABS(AO9))&gt;AO25,1,0)))</f>
        <v>0</v>
      </c>
      <c r="AQ7" s="129"/>
      <c r="AR7" s="91">
        <f>IF(SUM(AQ7:AQ9)+AQ25=0,0,IF(SUM(ABS(AQ7),ABS(AQ8),ABS(AQ9))=AQ25,0.5,IF(SUM(ABS(AQ7),ABS(AQ8),ABS(AQ9))&gt;AQ25,1,0)))</f>
        <v>0</v>
      </c>
      <c r="AS7" s="129"/>
      <c r="AT7" s="91">
        <f>IF(SUM(AS7:AS9)+AS25=0,0,IF(SUM(ABS(AS7),ABS(AS8),ABS(AS9))=AS25,0.5,IF(SUM(ABS(AS7),ABS(AS8),ABS(AS9))&gt;AS25,1,0)))</f>
        <v>0</v>
      </c>
      <c r="AU7" s="92">
        <f t="shared" ref="AU7:AU18" si="8">ABS(SUM(AC7:AC7))+ABS(SUM(AE7:AE7))+ABS(SUM(AG7:AG7))+ABS(SUM(AI7:AI7))+ABS(SUM(AK7:AK7))+ABS(SUM(AM7:AM7))+ABS(SUM(AO7:AO7))+ABS(SUM(AQ7:AQ7))+ABS(SUM(AS7:AS7))</f>
        <v>0</v>
      </c>
      <c r="AV7" s="93">
        <f>SUM(AD7+AF7+AH7+AJ7+AL7+AN7+AP7+AR7+AT7)</f>
        <v>0</v>
      </c>
      <c r="AW7" s="83"/>
      <c r="AX7" s="84"/>
      <c r="AZ7" s="47"/>
      <c r="BA7" s="149"/>
      <c r="BB7" s="150"/>
      <c r="BC7" s="151"/>
      <c r="BD7" s="154">
        <f>+AB7</f>
        <v>0</v>
      </c>
      <c r="BE7" s="150">
        <f>+AU7</f>
        <v>0</v>
      </c>
      <c r="BF7" s="152">
        <f>COUNT(BH7:BP7)</f>
        <v>0</v>
      </c>
      <c r="BG7" s="152">
        <f>COUNTIF(BH7:BP7,"&gt;0")</f>
        <v>0</v>
      </c>
      <c r="BH7" s="152" t="str">
        <f t="shared" ref="BH7:BH18" si="9">IF(AC7=0,"",AC7)</f>
        <v/>
      </c>
      <c r="BI7" s="152" t="str">
        <f t="shared" ref="BI7:BI18" si="10">IF(AE7=0,"",AE7)</f>
        <v/>
      </c>
      <c r="BJ7" s="152" t="str">
        <f t="shared" ref="BJ7:BJ18" si="11">IF(AG7=0,"",AG7)</f>
        <v/>
      </c>
      <c r="BK7" s="152" t="str">
        <f t="shared" ref="BK7:BK18" si="12">IF(AI7=0,"",AI7)</f>
        <v/>
      </c>
      <c r="BL7" s="152" t="str">
        <f t="shared" ref="BL7:BL18" si="13">IF(AK7=0,"",AK7)</f>
        <v/>
      </c>
      <c r="BM7" s="152" t="str">
        <f t="shared" ref="BM7:BM18" si="14">IF(AM7=0,"",AM7)</f>
        <v/>
      </c>
      <c r="BN7" s="152" t="str">
        <f t="shared" ref="BN7:BN18" si="15">IF(AO7=0,"",AO7)</f>
        <v/>
      </c>
      <c r="BO7" s="152" t="str">
        <f t="shared" ref="BO7:BO18" si="16">IF(AQ7=0,"",AQ7)</f>
        <v/>
      </c>
      <c r="BP7" s="152" t="str">
        <f t="shared" ref="BP7:BP18" si="17">IF(AS7=0,"",AS7)</f>
        <v/>
      </c>
      <c r="BQ7" s="153"/>
      <c r="BR7" s="151"/>
      <c r="BS7" s="152">
        <f>MAX(BH7:BP7)</f>
        <v>0</v>
      </c>
      <c r="BT7" s="152">
        <f>IF(BS7&lt;MAX(BS:BS),0,BS7+ROW()/1000000000)</f>
        <v>6.9999999999999998E-9</v>
      </c>
      <c r="BU7" s="152" t="str">
        <f>+AA3</f>
        <v>BC Comet Nürnberg</v>
      </c>
      <c r="BV7" s="151">
        <f>RANK(BT7,BT:BT)</f>
        <v>120</v>
      </c>
      <c r="BW7" s="152">
        <f>SUMIF(BH7:BP7,"&gt;0")</f>
        <v>0</v>
      </c>
      <c r="BX7" s="152">
        <f>IF(COUNTIF(BH7:BP7,"&gt;0")&lt;Spielorte!$A$23,0,BE7/Spielorte!$A$23)</f>
        <v>0</v>
      </c>
      <c r="BY7" s="152">
        <f>IF(BX7&lt;MAX(BX:BX),0,BX7+ROW()/1000000000)</f>
        <v>6.9999999999999998E-9</v>
      </c>
      <c r="BZ7" s="151">
        <f t="shared" ref="BZ7:BZ18" si="18">IF(BY7=0,0,RANK(BY7,BY:BY))</f>
        <v>120</v>
      </c>
    </row>
    <row r="8" spans="1:78" ht="17.100000000000001" customHeight="1" x14ac:dyDescent="0.25">
      <c r="A8" s="414"/>
      <c r="B8" s="59" t="str">
        <f t="shared" ref="B8:D20" si="19">IF(AA8=0,"",AA8)</f>
        <v/>
      </c>
      <c r="C8" s="60" t="str">
        <f t="shared" si="19"/>
        <v/>
      </c>
      <c r="D8" s="61" t="str">
        <f t="shared" si="19"/>
        <v/>
      </c>
      <c r="E8" s="398"/>
      <c r="F8" s="61" t="str">
        <f t="shared" si="0"/>
        <v/>
      </c>
      <c r="G8" s="398"/>
      <c r="H8" s="61" t="str">
        <f t="shared" si="1"/>
        <v/>
      </c>
      <c r="I8" s="398"/>
      <c r="J8" s="61" t="str">
        <f t="shared" si="2"/>
        <v/>
      </c>
      <c r="K8" s="398"/>
      <c r="L8" s="61" t="str">
        <f t="shared" si="3"/>
        <v/>
      </c>
      <c r="M8" s="398"/>
      <c r="N8" s="61" t="str">
        <f t="shared" ref="N8:N20" si="20">IF(AM8=0,"",AM8)</f>
        <v/>
      </c>
      <c r="O8" s="398"/>
      <c r="P8" s="61" t="str">
        <f t="shared" si="4"/>
        <v/>
      </c>
      <c r="Q8" s="398"/>
      <c r="R8" s="61" t="str">
        <f t="shared" si="5"/>
        <v/>
      </c>
      <c r="S8" s="398"/>
      <c r="T8" s="61" t="str">
        <f t="shared" si="6"/>
        <v/>
      </c>
      <c r="U8" s="398"/>
      <c r="V8" s="61" t="str">
        <f t="shared" si="7"/>
        <v/>
      </c>
      <c r="W8" s="398"/>
      <c r="Z8" s="406"/>
      <c r="AA8" s="90" t="str">
        <f>IF(AB8=0,"",_xlfn.CONCAT(VLOOKUP(AB8,Starter!A:C,2,0)))</f>
        <v/>
      </c>
      <c r="AB8" s="80"/>
      <c r="AC8" s="130"/>
      <c r="AD8" s="94"/>
      <c r="AE8" s="130"/>
      <c r="AF8" s="94"/>
      <c r="AG8" s="130"/>
      <c r="AH8" s="94"/>
      <c r="AI8" s="130"/>
      <c r="AJ8" s="94"/>
      <c r="AK8" s="130"/>
      <c r="AL8" s="94"/>
      <c r="AM8" s="130"/>
      <c r="AN8" s="94"/>
      <c r="AO8" s="130"/>
      <c r="AP8" s="94"/>
      <c r="AQ8" s="130"/>
      <c r="AR8" s="94"/>
      <c r="AS8" s="130"/>
      <c r="AT8" s="94"/>
      <c r="AU8" s="95">
        <f t="shared" si="8"/>
        <v>0</v>
      </c>
      <c r="AV8" s="96"/>
      <c r="AW8" s="83"/>
      <c r="AX8" s="84"/>
      <c r="AZ8" s="47"/>
      <c r="BA8" s="149"/>
      <c r="BB8" s="150"/>
      <c r="BC8" s="151"/>
      <c r="BD8" s="154">
        <f t="shared" ref="BD8:BD18" si="21">+AB8</f>
        <v>0</v>
      </c>
      <c r="BE8" s="150">
        <f t="shared" ref="BE8:BE18" si="22">+AU8</f>
        <v>0</v>
      </c>
      <c r="BF8" s="152">
        <f t="shared" ref="BF8:BF18" si="23">COUNT(BH8:BP8)</f>
        <v>0</v>
      </c>
      <c r="BG8" s="152">
        <f t="shared" ref="BG8:BG18" si="24">COUNTIF(BH8:BP8,"&gt;0")</f>
        <v>0</v>
      </c>
      <c r="BH8" s="152" t="str">
        <f t="shared" si="9"/>
        <v/>
      </c>
      <c r="BI8" s="152" t="str">
        <f t="shared" si="10"/>
        <v/>
      </c>
      <c r="BJ8" s="152" t="str">
        <f t="shared" si="11"/>
        <v/>
      </c>
      <c r="BK8" s="152" t="str">
        <f t="shared" si="12"/>
        <v/>
      </c>
      <c r="BL8" s="152" t="str">
        <f t="shared" si="13"/>
        <v/>
      </c>
      <c r="BM8" s="152" t="str">
        <f t="shared" si="14"/>
        <v/>
      </c>
      <c r="BN8" s="152" t="str">
        <f t="shared" si="15"/>
        <v/>
      </c>
      <c r="BO8" s="152" t="str">
        <f t="shared" si="16"/>
        <v/>
      </c>
      <c r="BP8" s="152" t="str">
        <f t="shared" si="17"/>
        <v/>
      </c>
      <c r="BQ8" s="153"/>
      <c r="BR8" s="151"/>
      <c r="BS8" s="152">
        <f t="shared" ref="BS8:BS18" si="25">MAX(BH8:BP8)</f>
        <v>0</v>
      </c>
      <c r="BT8" s="152">
        <f t="shared" ref="BT8:BT18" si="26">IF(BS8&lt;MAX(BS:BS),0,BS8+ROW()/1000000000)</f>
        <v>8.0000000000000005E-9</v>
      </c>
      <c r="BU8" s="152" t="str">
        <f t="shared" ref="BU8:BU18" si="27">+BU7</f>
        <v>BC Comet Nürnberg</v>
      </c>
      <c r="BV8" s="151">
        <f t="shared" ref="BV8:BV18" si="28">RANK(BT8,BT:BT)</f>
        <v>119</v>
      </c>
      <c r="BW8" s="152">
        <f t="shared" ref="BW8:BW18" si="29">SUMIF(BH8:BP8,"&gt;0")</f>
        <v>0</v>
      </c>
      <c r="BX8" s="152">
        <f>IF(COUNTIF(BH8:BP8,"&gt;0")&lt;Spielorte!$A$23,0,BE8/Spielorte!$A$23)</f>
        <v>0</v>
      </c>
      <c r="BY8" s="152">
        <f t="shared" ref="BY8:BY18" si="30">IF(BX8&lt;MAX(BX:BX),0,BX8+ROW()/1000000000)</f>
        <v>8.0000000000000005E-9</v>
      </c>
      <c r="BZ8" s="151">
        <f t="shared" si="18"/>
        <v>119</v>
      </c>
    </row>
    <row r="9" spans="1:78" ht="17.100000000000001" customHeight="1" thickBot="1" x14ac:dyDescent="0.3">
      <c r="A9" s="415"/>
      <c r="B9" s="62" t="str">
        <f t="shared" si="19"/>
        <v/>
      </c>
      <c r="C9" s="63" t="str">
        <f t="shared" si="19"/>
        <v/>
      </c>
      <c r="D9" s="52" t="str">
        <f t="shared" si="19"/>
        <v/>
      </c>
      <c r="E9" s="399"/>
      <c r="F9" s="52" t="str">
        <f t="shared" si="0"/>
        <v/>
      </c>
      <c r="G9" s="399"/>
      <c r="H9" s="52" t="str">
        <f t="shared" si="1"/>
        <v/>
      </c>
      <c r="I9" s="399"/>
      <c r="J9" s="52" t="str">
        <f t="shared" si="2"/>
        <v/>
      </c>
      <c r="K9" s="399"/>
      <c r="L9" s="52" t="str">
        <f t="shared" si="3"/>
        <v/>
      </c>
      <c r="M9" s="399"/>
      <c r="N9" s="52" t="str">
        <f t="shared" si="20"/>
        <v/>
      </c>
      <c r="O9" s="399"/>
      <c r="P9" s="52" t="str">
        <f t="shared" si="4"/>
        <v/>
      </c>
      <c r="Q9" s="399"/>
      <c r="R9" s="52" t="str">
        <f t="shared" si="5"/>
        <v/>
      </c>
      <c r="S9" s="399"/>
      <c r="T9" s="52" t="str">
        <f t="shared" si="6"/>
        <v/>
      </c>
      <c r="U9" s="399"/>
      <c r="V9" s="52" t="str">
        <f t="shared" si="7"/>
        <v/>
      </c>
      <c r="W9" s="399"/>
      <c r="Z9" s="407"/>
      <c r="AA9" s="99" t="str">
        <f>IF(AB9=0,"",_xlfn.CONCAT(VLOOKUP(AB9,Starter!A:C,2,0)))</f>
        <v/>
      </c>
      <c r="AB9" s="82"/>
      <c r="AC9" s="131"/>
      <c r="AD9" s="94"/>
      <c r="AE9" s="131"/>
      <c r="AF9" s="94"/>
      <c r="AG9" s="131"/>
      <c r="AH9" s="94"/>
      <c r="AI9" s="131"/>
      <c r="AJ9" s="94"/>
      <c r="AK9" s="131"/>
      <c r="AL9" s="94"/>
      <c r="AM9" s="131"/>
      <c r="AN9" s="94"/>
      <c r="AO9" s="131"/>
      <c r="AP9" s="94"/>
      <c r="AQ9" s="131"/>
      <c r="AR9" s="94"/>
      <c r="AS9" s="131"/>
      <c r="AT9" s="94"/>
      <c r="AU9" s="97">
        <f t="shared" si="8"/>
        <v>0</v>
      </c>
      <c r="AV9" s="98"/>
      <c r="AW9" s="83"/>
      <c r="AX9" s="84"/>
      <c r="AZ9" s="47"/>
      <c r="BA9" s="149"/>
      <c r="BB9" s="150"/>
      <c r="BC9" s="151"/>
      <c r="BD9" s="154">
        <f t="shared" si="21"/>
        <v>0</v>
      </c>
      <c r="BE9" s="150">
        <f t="shared" si="22"/>
        <v>0</v>
      </c>
      <c r="BF9" s="152">
        <f t="shared" si="23"/>
        <v>0</v>
      </c>
      <c r="BG9" s="152">
        <f t="shared" si="24"/>
        <v>0</v>
      </c>
      <c r="BH9" s="152" t="str">
        <f t="shared" si="9"/>
        <v/>
      </c>
      <c r="BI9" s="152" t="str">
        <f t="shared" si="10"/>
        <v/>
      </c>
      <c r="BJ9" s="152" t="str">
        <f t="shared" si="11"/>
        <v/>
      </c>
      <c r="BK9" s="152" t="str">
        <f t="shared" si="12"/>
        <v/>
      </c>
      <c r="BL9" s="152" t="str">
        <f t="shared" si="13"/>
        <v/>
      </c>
      <c r="BM9" s="152" t="str">
        <f t="shared" si="14"/>
        <v/>
      </c>
      <c r="BN9" s="152" t="str">
        <f t="shared" si="15"/>
        <v/>
      </c>
      <c r="BO9" s="152" t="str">
        <f t="shared" si="16"/>
        <v/>
      </c>
      <c r="BP9" s="152" t="str">
        <f t="shared" si="17"/>
        <v/>
      </c>
      <c r="BQ9" s="153"/>
      <c r="BR9" s="151"/>
      <c r="BS9" s="152">
        <f t="shared" si="25"/>
        <v>0</v>
      </c>
      <c r="BT9" s="152">
        <f t="shared" si="26"/>
        <v>8.9999999999999995E-9</v>
      </c>
      <c r="BU9" s="152" t="str">
        <f t="shared" si="27"/>
        <v>BC Comet Nürnberg</v>
      </c>
      <c r="BV9" s="151">
        <f t="shared" si="28"/>
        <v>118</v>
      </c>
      <c r="BW9" s="152">
        <f t="shared" si="29"/>
        <v>0</v>
      </c>
      <c r="BX9" s="152">
        <f>IF(COUNTIF(BH9:BP9,"&gt;0")&lt;Spielorte!$A$23,0,BE9/Spielorte!$A$23)</f>
        <v>0</v>
      </c>
      <c r="BY9" s="152">
        <f t="shared" si="30"/>
        <v>8.9999999999999995E-9</v>
      </c>
      <c r="BZ9" s="151">
        <f t="shared" si="18"/>
        <v>118</v>
      </c>
    </row>
    <row r="10" spans="1:78" ht="17.100000000000001" customHeight="1" x14ac:dyDescent="0.25">
      <c r="A10" s="413" t="s">
        <v>2</v>
      </c>
      <c r="B10" s="56" t="str">
        <f t="shared" si="19"/>
        <v/>
      </c>
      <c r="C10" s="57" t="str">
        <f t="shared" si="19"/>
        <v/>
      </c>
      <c r="D10" s="58" t="str">
        <f t="shared" si="19"/>
        <v/>
      </c>
      <c r="E10" s="397">
        <f>IF(AD10="","",AD10)</f>
        <v>0</v>
      </c>
      <c r="F10" s="58" t="str">
        <f t="shared" si="0"/>
        <v/>
      </c>
      <c r="G10" s="397">
        <f>IF(AF10="","",AF10)</f>
        <v>0</v>
      </c>
      <c r="H10" s="58" t="str">
        <f t="shared" si="1"/>
        <v/>
      </c>
      <c r="I10" s="397">
        <f>IF(AH10="","",AH10)</f>
        <v>0</v>
      </c>
      <c r="J10" s="58" t="str">
        <f t="shared" si="2"/>
        <v/>
      </c>
      <c r="K10" s="397">
        <f>IF(AJ10="","",AJ10)</f>
        <v>0</v>
      </c>
      <c r="L10" s="58" t="str">
        <f t="shared" si="3"/>
        <v/>
      </c>
      <c r="M10" s="397">
        <f>IF(AL10="","",AL10)</f>
        <v>0</v>
      </c>
      <c r="N10" s="58" t="str">
        <f t="shared" si="20"/>
        <v/>
      </c>
      <c r="O10" s="397">
        <f>IF(AN10="","",AN10)</f>
        <v>0</v>
      </c>
      <c r="P10" s="58" t="str">
        <f t="shared" si="4"/>
        <v/>
      </c>
      <c r="Q10" s="397">
        <f>IF(AP10="","",AP10)</f>
        <v>0</v>
      </c>
      <c r="R10" s="58" t="str">
        <f t="shared" si="5"/>
        <v/>
      </c>
      <c r="S10" s="397">
        <f>IF(AR10="","",AR10)</f>
        <v>0</v>
      </c>
      <c r="T10" s="58" t="str">
        <f t="shared" si="6"/>
        <v/>
      </c>
      <c r="U10" s="397">
        <f>IF(AT10="","",AT10)</f>
        <v>0</v>
      </c>
      <c r="V10" s="58" t="str">
        <f t="shared" si="7"/>
        <v/>
      </c>
      <c r="W10" s="397">
        <f>IF(AV10="","",AV10)</f>
        <v>0</v>
      </c>
      <c r="Z10" s="405" t="s">
        <v>2</v>
      </c>
      <c r="AA10" s="272" t="str">
        <f>IF(AB10=0,"",_xlfn.CONCAT(VLOOKUP(AB10,Starter!A:C,2,0)))</f>
        <v/>
      </c>
      <c r="AB10" s="81"/>
      <c r="AC10" s="132"/>
      <c r="AD10" s="91">
        <f>IF(SUM(AC10:AC12)+AC26=0,0,IF(SUM(ABS(AC10),ABS(AC11),ABS(AC12))=AC26,0.5,IF(SUM(ABS(AC10),ABS(AC11),ABS(AC12))&gt;AC26,1,0)))</f>
        <v>0</v>
      </c>
      <c r="AE10" s="132"/>
      <c r="AF10" s="91">
        <f>IF(SUM(AE10:AE12)+AE26=0,0,IF(SUM(ABS(AE10),ABS(AE11),ABS(AE12))=AE26,0.5,IF(SUM(ABS(AE10),ABS(AE11),ABS(AE12))&gt;AE26,1,0)))</f>
        <v>0</v>
      </c>
      <c r="AG10" s="132"/>
      <c r="AH10" s="91">
        <f>IF(SUM(AG10:AG12)+AG26=0,0,IF(SUM(ABS(AG10),ABS(AG11),ABS(AG12))=AG26,0.5,IF(SUM(ABS(AG10),ABS(AG11),ABS(AG12))&gt;AG26,1,0)))</f>
        <v>0</v>
      </c>
      <c r="AI10" s="132"/>
      <c r="AJ10" s="91">
        <f>IF(SUM(AI10:AI12)+AI26=0,0,IF(SUM(ABS(AI10),ABS(AI11),ABS(AI12))=AI26,0.5,IF(SUM(ABS(AI10),ABS(AI11),ABS(AI12))&gt;AI26,1,0)))</f>
        <v>0</v>
      </c>
      <c r="AK10" s="132"/>
      <c r="AL10" s="91">
        <f>IF(SUM(AK10:AK12)+AK26=0,0,IF(SUM(ABS(AK10),ABS(AK11),ABS(AK12))=AK26,0.5,IF(SUM(ABS(AK10),ABS(AK11),ABS(AK12))&gt;AK26,1,0)))</f>
        <v>0</v>
      </c>
      <c r="AM10" s="132"/>
      <c r="AN10" s="91">
        <f>IF(SUM(AM10:AM12)+AM26=0,0,IF(SUM(ABS(AM10),ABS(AM11),ABS(AM12))=AM26,0.5,IF(SUM(ABS(AM10),ABS(AM11),ABS(AM12))&gt;AM26,1,0)))</f>
        <v>0</v>
      </c>
      <c r="AO10" s="132"/>
      <c r="AP10" s="91">
        <f>IF(SUM(AO10:AO12)+AO26=0,0,IF(SUM(ABS(AO10),ABS(AO11),ABS(AO12))=AO26,0.5,IF(SUM(ABS(AO10),ABS(AO11),ABS(AO12))&gt;AO26,1,0)))</f>
        <v>0</v>
      </c>
      <c r="AQ10" s="132"/>
      <c r="AR10" s="91">
        <f>IF(SUM(AQ10:AQ12)+AQ26=0,0,IF(SUM(ABS(AQ10),ABS(AQ11),ABS(AQ12))=AQ26,0.5,IF(SUM(ABS(AQ10),ABS(AQ11),ABS(AQ12))&gt;AQ26,1,0)))</f>
        <v>0</v>
      </c>
      <c r="AS10" s="132"/>
      <c r="AT10" s="91">
        <f>IF(SUM(AS10:AS12)+AS26=0,0,IF(SUM(ABS(AS10),ABS(AS11),ABS(AS12))=AS26,0.5,IF(SUM(ABS(AS10),ABS(AS11),ABS(AS12))&gt;AS26,1,0)))</f>
        <v>0</v>
      </c>
      <c r="AU10" s="92">
        <f t="shared" si="8"/>
        <v>0</v>
      </c>
      <c r="AV10" s="93">
        <f>SUM(AD10+AF10+AH10+AJ10+AL10+AN10+AP10+AR10+AT10)</f>
        <v>0</v>
      </c>
      <c r="AW10" s="83"/>
      <c r="AX10" s="84"/>
      <c r="AZ10" s="47"/>
      <c r="BA10" s="149"/>
      <c r="BB10" s="150"/>
      <c r="BC10" s="151"/>
      <c r="BD10" s="154">
        <f t="shared" si="21"/>
        <v>0</v>
      </c>
      <c r="BE10" s="150">
        <f t="shared" si="22"/>
        <v>0</v>
      </c>
      <c r="BF10" s="152">
        <f t="shared" si="23"/>
        <v>0</v>
      </c>
      <c r="BG10" s="152">
        <f t="shared" si="24"/>
        <v>0</v>
      </c>
      <c r="BH10" s="152" t="str">
        <f t="shared" si="9"/>
        <v/>
      </c>
      <c r="BI10" s="152" t="str">
        <f t="shared" si="10"/>
        <v/>
      </c>
      <c r="BJ10" s="152" t="str">
        <f t="shared" si="11"/>
        <v/>
      </c>
      <c r="BK10" s="152" t="str">
        <f t="shared" si="12"/>
        <v/>
      </c>
      <c r="BL10" s="152" t="str">
        <f t="shared" si="13"/>
        <v/>
      </c>
      <c r="BM10" s="152" t="str">
        <f t="shared" si="14"/>
        <v/>
      </c>
      <c r="BN10" s="152" t="str">
        <f t="shared" si="15"/>
        <v/>
      </c>
      <c r="BO10" s="152" t="str">
        <f t="shared" si="16"/>
        <v/>
      </c>
      <c r="BP10" s="152" t="str">
        <f t="shared" si="17"/>
        <v/>
      </c>
      <c r="BQ10" s="153"/>
      <c r="BR10" s="151"/>
      <c r="BS10" s="152">
        <f t="shared" si="25"/>
        <v>0</v>
      </c>
      <c r="BT10" s="152">
        <f t="shared" si="26"/>
        <v>1E-8</v>
      </c>
      <c r="BU10" s="152" t="str">
        <f t="shared" si="27"/>
        <v>BC Comet Nürnberg</v>
      </c>
      <c r="BV10" s="151">
        <f t="shared" si="28"/>
        <v>117</v>
      </c>
      <c r="BW10" s="152">
        <f t="shared" si="29"/>
        <v>0</v>
      </c>
      <c r="BX10" s="152">
        <f>IF(COUNTIF(BH10:BP10,"&gt;0")&lt;Spielorte!$A$23,0,BE10/Spielorte!$A$23)</f>
        <v>0</v>
      </c>
      <c r="BY10" s="152">
        <f t="shared" si="30"/>
        <v>1E-8</v>
      </c>
      <c r="BZ10" s="151">
        <f t="shared" si="18"/>
        <v>117</v>
      </c>
    </row>
    <row r="11" spans="1:78" ht="17.100000000000001" customHeight="1" x14ac:dyDescent="0.25">
      <c r="A11" s="414"/>
      <c r="B11" s="59" t="str">
        <f t="shared" si="19"/>
        <v/>
      </c>
      <c r="C11" s="60" t="str">
        <f t="shared" si="19"/>
        <v/>
      </c>
      <c r="D11" s="61" t="str">
        <f t="shared" si="19"/>
        <v/>
      </c>
      <c r="E11" s="398"/>
      <c r="F11" s="61" t="str">
        <f t="shared" si="0"/>
        <v/>
      </c>
      <c r="G11" s="398"/>
      <c r="H11" s="61" t="str">
        <f t="shared" si="1"/>
        <v/>
      </c>
      <c r="I11" s="398"/>
      <c r="J11" s="61" t="str">
        <f t="shared" si="2"/>
        <v/>
      </c>
      <c r="K11" s="398"/>
      <c r="L11" s="61" t="str">
        <f t="shared" si="3"/>
        <v/>
      </c>
      <c r="M11" s="398"/>
      <c r="N11" s="61" t="str">
        <f t="shared" si="20"/>
        <v/>
      </c>
      <c r="O11" s="398"/>
      <c r="P11" s="61" t="str">
        <f t="shared" si="4"/>
        <v/>
      </c>
      <c r="Q11" s="398"/>
      <c r="R11" s="61" t="str">
        <f t="shared" si="5"/>
        <v/>
      </c>
      <c r="S11" s="398"/>
      <c r="T11" s="61" t="str">
        <f t="shared" si="6"/>
        <v/>
      </c>
      <c r="U11" s="398"/>
      <c r="V11" s="61" t="str">
        <f t="shared" si="7"/>
        <v/>
      </c>
      <c r="W11" s="398"/>
      <c r="Z11" s="406"/>
      <c r="AA11" s="90" t="str">
        <f>IF(AB11=0,"",_xlfn.CONCAT(VLOOKUP(AB11,Starter!A:C,2,0)))</f>
        <v/>
      </c>
      <c r="AB11" s="80"/>
      <c r="AC11" s="130"/>
      <c r="AD11" s="94"/>
      <c r="AE11" s="130"/>
      <c r="AF11" s="94"/>
      <c r="AG11" s="130"/>
      <c r="AH11" s="94"/>
      <c r="AI11" s="130"/>
      <c r="AJ11" s="94"/>
      <c r="AK11" s="130"/>
      <c r="AL11" s="94"/>
      <c r="AM11" s="130"/>
      <c r="AN11" s="94"/>
      <c r="AO11" s="134"/>
      <c r="AP11" s="94"/>
      <c r="AQ11" s="134"/>
      <c r="AR11" s="94"/>
      <c r="AS11" s="134"/>
      <c r="AT11" s="94"/>
      <c r="AU11" s="95">
        <f t="shared" si="8"/>
        <v>0</v>
      </c>
      <c r="AV11" s="96"/>
      <c r="AW11" s="83"/>
      <c r="AX11" s="84"/>
      <c r="AZ11" s="47"/>
      <c r="BA11" s="149"/>
      <c r="BB11" s="150"/>
      <c r="BC11" s="151"/>
      <c r="BD11" s="154">
        <f t="shared" si="21"/>
        <v>0</v>
      </c>
      <c r="BE11" s="150">
        <f t="shared" si="22"/>
        <v>0</v>
      </c>
      <c r="BF11" s="152">
        <f t="shared" si="23"/>
        <v>0</v>
      </c>
      <c r="BG11" s="152">
        <f t="shared" si="24"/>
        <v>0</v>
      </c>
      <c r="BH11" s="152" t="str">
        <f t="shared" si="9"/>
        <v/>
      </c>
      <c r="BI11" s="152" t="str">
        <f t="shared" si="10"/>
        <v/>
      </c>
      <c r="BJ11" s="152" t="str">
        <f t="shared" si="11"/>
        <v/>
      </c>
      <c r="BK11" s="152" t="str">
        <f t="shared" si="12"/>
        <v/>
      </c>
      <c r="BL11" s="152" t="str">
        <f t="shared" si="13"/>
        <v/>
      </c>
      <c r="BM11" s="152" t="str">
        <f t="shared" si="14"/>
        <v/>
      </c>
      <c r="BN11" s="152" t="str">
        <f t="shared" si="15"/>
        <v/>
      </c>
      <c r="BO11" s="152" t="str">
        <f t="shared" si="16"/>
        <v/>
      </c>
      <c r="BP11" s="152" t="str">
        <f t="shared" si="17"/>
        <v/>
      </c>
      <c r="BQ11" s="153"/>
      <c r="BR11" s="151"/>
      <c r="BS11" s="152">
        <f t="shared" si="25"/>
        <v>0</v>
      </c>
      <c r="BT11" s="152">
        <f t="shared" si="26"/>
        <v>1.0999999999999999E-8</v>
      </c>
      <c r="BU11" s="152" t="str">
        <f t="shared" si="27"/>
        <v>BC Comet Nürnberg</v>
      </c>
      <c r="BV11" s="151">
        <f t="shared" si="28"/>
        <v>116</v>
      </c>
      <c r="BW11" s="152">
        <f t="shared" si="29"/>
        <v>0</v>
      </c>
      <c r="BX11" s="152">
        <f>IF(COUNTIF(BH11:BP11,"&gt;0")&lt;Spielorte!$A$23,0,BE11/Spielorte!$A$23)</f>
        <v>0</v>
      </c>
      <c r="BY11" s="152">
        <f t="shared" si="30"/>
        <v>1.0999999999999999E-8</v>
      </c>
      <c r="BZ11" s="151">
        <f t="shared" si="18"/>
        <v>116</v>
      </c>
    </row>
    <row r="12" spans="1:78" ht="17.100000000000001" customHeight="1" thickBot="1" x14ac:dyDescent="0.3">
      <c r="A12" s="415"/>
      <c r="B12" s="62" t="str">
        <f t="shared" si="19"/>
        <v/>
      </c>
      <c r="C12" s="63" t="str">
        <f t="shared" si="19"/>
        <v/>
      </c>
      <c r="D12" s="52" t="str">
        <f t="shared" si="19"/>
        <v/>
      </c>
      <c r="E12" s="399"/>
      <c r="F12" s="52" t="str">
        <f t="shared" si="0"/>
        <v/>
      </c>
      <c r="G12" s="399"/>
      <c r="H12" s="52" t="str">
        <f t="shared" si="1"/>
        <v/>
      </c>
      <c r="I12" s="399"/>
      <c r="J12" s="52" t="str">
        <f t="shared" si="2"/>
        <v/>
      </c>
      <c r="K12" s="399"/>
      <c r="L12" s="52" t="str">
        <f t="shared" si="3"/>
        <v/>
      </c>
      <c r="M12" s="399"/>
      <c r="N12" s="52" t="str">
        <f t="shared" si="20"/>
        <v/>
      </c>
      <c r="O12" s="399"/>
      <c r="P12" s="52" t="str">
        <f t="shared" si="4"/>
        <v/>
      </c>
      <c r="Q12" s="399"/>
      <c r="R12" s="52" t="str">
        <f t="shared" si="5"/>
        <v/>
      </c>
      <c r="S12" s="399"/>
      <c r="T12" s="52" t="str">
        <f t="shared" si="6"/>
        <v/>
      </c>
      <c r="U12" s="399"/>
      <c r="V12" s="52" t="str">
        <f t="shared" si="7"/>
        <v/>
      </c>
      <c r="W12" s="399"/>
      <c r="Z12" s="407"/>
      <c r="AA12" s="99" t="str">
        <f>IF(AB12=0,"",_xlfn.CONCAT(VLOOKUP(AB12,Starter!A:C,2,0)))</f>
        <v/>
      </c>
      <c r="AB12" s="82"/>
      <c r="AC12" s="133"/>
      <c r="AD12" s="100"/>
      <c r="AE12" s="133"/>
      <c r="AF12" s="100"/>
      <c r="AG12" s="133"/>
      <c r="AH12" s="100"/>
      <c r="AI12" s="133"/>
      <c r="AJ12" s="100"/>
      <c r="AK12" s="133"/>
      <c r="AL12" s="100"/>
      <c r="AM12" s="133"/>
      <c r="AN12" s="100"/>
      <c r="AO12" s="133"/>
      <c r="AP12" s="100"/>
      <c r="AQ12" s="133"/>
      <c r="AR12" s="100"/>
      <c r="AS12" s="133"/>
      <c r="AT12" s="100"/>
      <c r="AU12" s="97">
        <f t="shared" si="8"/>
        <v>0</v>
      </c>
      <c r="AV12" s="98"/>
      <c r="AW12" s="83"/>
      <c r="AX12" s="84"/>
      <c r="AZ12" s="47"/>
      <c r="BA12" s="149"/>
      <c r="BB12" s="150"/>
      <c r="BC12" s="151"/>
      <c r="BD12" s="154">
        <f t="shared" si="21"/>
        <v>0</v>
      </c>
      <c r="BE12" s="150">
        <f t="shared" si="22"/>
        <v>0</v>
      </c>
      <c r="BF12" s="152">
        <f t="shared" si="23"/>
        <v>0</v>
      </c>
      <c r="BG12" s="152">
        <f t="shared" si="24"/>
        <v>0</v>
      </c>
      <c r="BH12" s="152" t="str">
        <f t="shared" si="9"/>
        <v/>
      </c>
      <c r="BI12" s="152" t="str">
        <f t="shared" si="10"/>
        <v/>
      </c>
      <c r="BJ12" s="152" t="str">
        <f t="shared" si="11"/>
        <v/>
      </c>
      <c r="BK12" s="152" t="str">
        <f t="shared" si="12"/>
        <v/>
      </c>
      <c r="BL12" s="152" t="str">
        <f t="shared" si="13"/>
        <v/>
      </c>
      <c r="BM12" s="152" t="str">
        <f t="shared" si="14"/>
        <v/>
      </c>
      <c r="BN12" s="152" t="str">
        <f t="shared" si="15"/>
        <v/>
      </c>
      <c r="BO12" s="152" t="str">
        <f t="shared" si="16"/>
        <v/>
      </c>
      <c r="BP12" s="152" t="str">
        <f t="shared" si="17"/>
        <v/>
      </c>
      <c r="BQ12" s="153"/>
      <c r="BR12" s="151"/>
      <c r="BS12" s="152">
        <f t="shared" si="25"/>
        <v>0</v>
      </c>
      <c r="BT12" s="152">
        <f t="shared" si="26"/>
        <v>1.2E-8</v>
      </c>
      <c r="BU12" s="152" t="str">
        <f t="shared" si="27"/>
        <v>BC Comet Nürnberg</v>
      </c>
      <c r="BV12" s="151">
        <f t="shared" si="28"/>
        <v>115</v>
      </c>
      <c r="BW12" s="152">
        <f t="shared" si="29"/>
        <v>0</v>
      </c>
      <c r="BX12" s="152">
        <f>IF(COUNTIF(BH12:BP12,"&gt;0")&lt;Spielorte!$A$23,0,BE12/Spielorte!$A$23)</f>
        <v>0</v>
      </c>
      <c r="BY12" s="152">
        <f t="shared" si="30"/>
        <v>1.2E-8</v>
      </c>
      <c r="BZ12" s="151">
        <f t="shared" si="18"/>
        <v>115</v>
      </c>
    </row>
    <row r="13" spans="1:78" ht="17.100000000000001" customHeight="1" x14ac:dyDescent="0.25">
      <c r="A13" s="413" t="s">
        <v>3</v>
      </c>
      <c r="B13" s="56" t="str">
        <f t="shared" si="19"/>
        <v/>
      </c>
      <c r="C13" s="57" t="str">
        <f t="shared" si="19"/>
        <v/>
      </c>
      <c r="D13" s="58" t="str">
        <f t="shared" si="19"/>
        <v/>
      </c>
      <c r="E13" s="397">
        <f>IF(AD13="","",AD13)</f>
        <v>0</v>
      </c>
      <c r="F13" s="58" t="str">
        <f t="shared" si="0"/>
        <v/>
      </c>
      <c r="G13" s="397">
        <f>IF(AF13="","",AF13)</f>
        <v>0</v>
      </c>
      <c r="H13" s="58" t="str">
        <f t="shared" si="1"/>
        <v/>
      </c>
      <c r="I13" s="397">
        <f>IF(AH13="","",AH13)</f>
        <v>0</v>
      </c>
      <c r="J13" s="58" t="str">
        <f t="shared" si="2"/>
        <v/>
      </c>
      <c r="K13" s="397">
        <f>IF(AJ13="","",AJ13)</f>
        <v>0</v>
      </c>
      <c r="L13" s="58" t="str">
        <f t="shared" si="3"/>
        <v/>
      </c>
      <c r="M13" s="397">
        <f>IF(AL13="","",AL13)</f>
        <v>0</v>
      </c>
      <c r="N13" s="58" t="str">
        <f t="shared" si="20"/>
        <v/>
      </c>
      <c r="O13" s="397">
        <f>IF(AN13="","",AN13)</f>
        <v>0</v>
      </c>
      <c r="P13" s="58" t="str">
        <f t="shared" si="4"/>
        <v/>
      </c>
      <c r="Q13" s="397">
        <f>IF(AP13="","",AP13)</f>
        <v>0</v>
      </c>
      <c r="R13" s="58" t="str">
        <f t="shared" si="5"/>
        <v/>
      </c>
      <c r="S13" s="397">
        <f>IF(AR13="","",AR13)</f>
        <v>0</v>
      </c>
      <c r="T13" s="58" t="str">
        <f t="shared" si="6"/>
        <v/>
      </c>
      <c r="U13" s="397">
        <f>IF(AT13="","",AT13)</f>
        <v>0</v>
      </c>
      <c r="V13" s="58" t="str">
        <f t="shared" si="7"/>
        <v/>
      </c>
      <c r="W13" s="397">
        <f>IF(AV13="","",AV13)</f>
        <v>0</v>
      </c>
      <c r="Z13" s="405" t="s">
        <v>3</v>
      </c>
      <c r="AA13" s="272" t="str">
        <f>IF(AB13=0,"",_xlfn.CONCAT(VLOOKUP(AB13,Starter!A:C,2,0)))</f>
        <v/>
      </c>
      <c r="AB13" s="81"/>
      <c r="AC13" s="132"/>
      <c r="AD13" s="91">
        <f>IF(SUM(AC13:AC15)+AC27=0,0,IF(SUM(ABS(AC13),ABS(AC14),ABS(AC15))=AC27,0.5,IF(SUM(ABS(AC13),ABS(AC14),ABS(AC15))&gt;AC27,1,0)))</f>
        <v>0</v>
      </c>
      <c r="AE13" s="132"/>
      <c r="AF13" s="91">
        <f>IF(SUM(AE13:AE15)+AE27=0,0,IF(SUM(ABS(AE13),ABS(AE14),ABS(AE15))=AE27,0.5,IF(SUM(ABS(AE13),ABS(AE14),ABS(AE15))&gt;AE27,1,0)))</f>
        <v>0</v>
      </c>
      <c r="AG13" s="132"/>
      <c r="AH13" s="91">
        <f>IF(SUM(AG13:AG15)+AG27=0,0,IF(SUM(ABS(AG13),ABS(AG14),ABS(AG15))=AG27,0.5,IF(SUM(ABS(AG13),ABS(AG14),ABS(AG15))&gt;AG27,1,0)))</f>
        <v>0</v>
      </c>
      <c r="AI13" s="132"/>
      <c r="AJ13" s="91">
        <f>IF(SUM(AI13:AI15)+AI27=0,0,IF(SUM(ABS(AI13),ABS(AI14),ABS(AI15))=AI27,0.5,IF(SUM(ABS(AI13),ABS(AI14),ABS(AI15))&gt;AI27,1,0)))</f>
        <v>0</v>
      </c>
      <c r="AK13" s="132"/>
      <c r="AL13" s="91">
        <f>IF(SUM(AK13:AK15)+AK27=0,0,IF(SUM(ABS(AK13),ABS(AK14),ABS(AK15))=AK27,0.5,IF(SUM(ABS(AK13),ABS(AK14),ABS(AK15))&gt;AK27,1,0)))</f>
        <v>0</v>
      </c>
      <c r="AM13" s="132"/>
      <c r="AN13" s="91">
        <f>IF(SUM(AM13:AM15)+AM27=0,0,IF(SUM(ABS(AM13),ABS(AM14),ABS(AM15))=AM27,0.5,IF(SUM(ABS(AM13),ABS(AM14),ABS(AM15))&gt;AM27,1,0)))</f>
        <v>0</v>
      </c>
      <c r="AO13" s="132"/>
      <c r="AP13" s="91">
        <f>IF(SUM(AO13:AO15)+AO27=0,0,IF(SUM(ABS(AO13),ABS(AO14),ABS(AO15))=AO27,0.5,IF(SUM(ABS(AO13),ABS(AO14),ABS(AO15))&gt;AO27,1,0)))</f>
        <v>0</v>
      </c>
      <c r="AQ13" s="132"/>
      <c r="AR13" s="91">
        <f>IF(SUM(AQ13:AQ15)+AQ27=0,0,IF(SUM(ABS(AQ13),ABS(AQ14),ABS(AQ15))=AQ27,0.5,IF(SUM(ABS(AQ13),ABS(AQ14),ABS(AQ15))&gt;AQ27,1,0)))</f>
        <v>0</v>
      </c>
      <c r="AS13" s="132"/>
      <c r="AT13" s="91">
        <f>IF(SUM(AS13:AS15)+AS27=0,0,IF(SUM(ABS(AS13),ABS(AS14),ABS(AS15))=AS27,0.5,IF(SUM(ABS(AS13),ABS(AS14),ABS(AS15))&gt;AS27,1,0)))</f>
        <v>0</v>
      </c>
      <c r="AU13" s="92">
        <f t="shared" si="8"/>
        <v>0</v>
      </c>
      <c r="AV13" s="93">
        <f>SUM(AD13+AF13+AH13+AJ13+AL13+AN13+AP13+AR13+AT13)</f>
        <v>0</v>
      </c>
      <c r="AW13" s="83"/>
      <c r="AX13" s="84"/>
      <c r="AZ13" s="47"/>
      <c r="BA13" s="149"/>
      <c r="BB13" s="150"/>
      <c r="BC13" s="151"/>
      <c r="BD13" s="154">
        <f t="shared" si="21"/>
        <v>0</v>
      </c>
      <c r="BE13" s="150">
        <f t="shared" si="22"/>
        <v>0</v>
      </c>
      <c r="BF13" s="152">
        <f t="shared" si="23"/>
        <v>0</v>
      </c>
      <c r="BG13" s="152">
        <f t="shared" si="24"/>
        <v>0</v>
      </c>
      <c r="BH13" s="152" t="str">
        <f t="shared" si="9"/>
        <v/>
      </c>
      <c r="BI13" s="152" t="str">
        <f t="shared" si="10"/>
        <v/>
      </c>
      <c r="BJ13" s="152" t="str">
        <f t="shared" si="11"/>
        <v/>
      </c>
      <c r="BK13" s="152" t="str">
        <f t="shared" si="12"/>
        <v/>
      </c>
      <c r="BL13" s="152" t="str">
        <f t="shared" si="13"/>
        <v/>
      </c>
      <c r="BM13" s="152" t="str">
        <f t="shared" si="14"/>
        <v/>
      </c>
      <c r="BN13" s="152" t="str">
        <f t="shared" si="15"/>
        <v/>
      </c>
      <c r="BO13" s="152" t="str">
        <f t="shared" si="16"/>
        <v/>
      </c>
      <c r="BP13" s="152" t="str">
        <f t="shared" si="17"/>
        <v/>
      </c>
      <c r="BQ13" s="153"/>
      <c r="BR13" s="151"/>
      <c r="BS13" s="152">
        <f t="shared" si="25"/>
        <v>0</v>
      </c>
      <c r="BT13" s="152">
        <f t="shared" si="26"/>
        <v>1.3000000000000001E-8</v>
      </c>
      <c r="BU13" s="152" t="str">
        <f t="shared" si="27"/>
        <v>BC Comet Nürnberg</v>
      </c>
      <c r="BV13" s="151">
        <f t="shared" si="28"/>
        <v>114</v>
      </c>
      <c r="BW13" s="152">
        <f t="shared" si="29"/>
        <v>0</v>
      </c>
      <c r="BX13" s="152">
        <f>IF(COUNTIF(BH13:BP13,"&gt;0")&lt;Spielorte!$A$23,0,BE13/Spielorte!$A$23)</f>
        <v>0</v>
      </c>
      <c r="BY13" s="152">
        <f t="shared" si="30"/>
        <v>1.3000000000000001E-8</v>
      </c>
      <c r="BZ13" s="151">
        <f t="shared" si="18"/>
        <v>114</v>
      </c>
    </row>
    <row r="14" spans="1:78" ht="17.100000000000001" customHeight="1" x14ac:dyDescent="0.25">
      <c r="A14" s="414"/>
      <c r="B14" s="59" t="str">
        <f t="shared" si="19"/>
        <v/>
      </c>
      <c r="C14" s="60" t="str">
        <f t="shared" si="19"/>
        <v/>
      </c>
      <c r="D14" s="61" t="str">
        <f t="shared" si="19"/>
        <v/>
      </c>
      <c r="E14" s="398"/>
      <c r="F14" s="61" t="str">
        <f t="shared" si="0"/>
        <v/>
      </c>
      <c r="G14" s="398"/>
      <c r="H14" s="61" t="str">
        <f t="shared" si="1"/>
        <v/>
      </c>
      <c r="I14" s="398"/>
      <c r="J14" s="61" t="str">
        <f t="shared" si="2"/>
        <v/>
      </c>
      <c r="K14" s="398"/>
      <c r="L14" s="61" t="str">
        <f t="shared" si="3"/>
        <v/>
      </c>
      <c r="M14" s="398"/>
      <c r="N14" s="61" t="str">
        <f t="shared" si="20"/>
        <v/>
      </c>
      <c r="O14" s="398"/>
      <c r="P14" s="61" t="str">
        <f t="shared" si="4"/>
        <v/>
      </c>
      <c r="Q14" s="398"/>
      <c r="R14" s="61" t="str">
        <f t="shared" si="5"/>
        <v/>
      </c>
      <c r="S14" s="398"/>
      <c r="T14" s="61" t="str">
        <f t="shared" si="6"/>
        <v/>
      </c>
      <c r="U14" s="398"/>
      <c r="V14" s="61" t="str">
        <f t="shared" si="7"/>
        <v/>
      </c>
      <c r="W14" s="398"/>
      <c r="Z14" s="406"/>
      <c r="AA14" s="90" t="str">
        <f>IF(AB14=0,"",_xlfn.CONCAT(VLOOKUP(AB14,Starter!A:C,2,0)))</f>
        <v/>
      </c>
      <c r="AB14" s="80"/>
      <c r="AC14" s="130"/>
      <c r="AD14" s="94"/>
      <c r="AE14" s="130"/>
      <c r="AF14" s="94"/>
      <c r="AG14" s="130"/>
      <c r="AH14" s="94"/>
      <c r="AI14" s="130"/>
      <c r="AJ14" s="94"/>
      <c r="AK14" s="130"/>
      <c r="AL14" s="94"/>
      <c r="AM14" s="130"/>
      <c r="AN14" s="94"/>
      <c r="AO14" s="130"/>
      <c r="AP14" s="94"/>
      <c r="AQ14" s="130"/>
      <c r="AR14" s="94"/>
      <c r="AS14" s="130"/>
      <c r="AT14" s="94"/>
      <c r="AU14" s="95">
        <f t="shared" si="8"/>
        <v>0</v>
      </c>
      <c r="AV14" s="96"/>
      <c r="AW14" s="83"/>
      <c r="AX14" s="84"/>
      <c r="AZ14" s="47"/>
      <c r="BA14" s="149"/>
      <c r="BB14" s="150"/>
      <c r="BC14" s="151"/>
      <c r="BD14" s="154">
        <f t="shared" si="21"/>
        <v>0</v>
      </c>
      <c r="BE14" s="150">
        <f t="shared" si="22"/>
        <v>0</v>
      </c>
      <c r="BF14" s="152">
        <f t="shared" si="23"/>
        <v>0</v>
      </c>
      <c r="BG14" s="152">
        <f t="shared" si="24"/>
        <v>0</v>
      </c>
      <c r="BH14" s="152" t="str">
        <f t="shared" si="9"/>
        <v/>
      </c>
      <c r="BI14" s="152" t="str">
        <f t="shared" si="10"/>
        <v/>
      </c>
      <c r="BJ14" s="152" t="str">
        <f t="shared" si="11"/>
        <v/>
      </c>
      <c r="BK14" s="152" t="str">
        <f t="shared" si="12"/>
        <v/>
      </c>
      <c r="BL14" s="152" t="str">
        <f t="shared" si="13"/>
        <v/>
      </c>
      <c r="BM14" s="152" t="str">
        <f t="shared" si="14"/>
        <v/>
      </c>
      <c r="BN14" s="152" t="str">
        <f t="shared" si="15"/>
        <v/>
      </c>
      <c r="BO14" s="152" t="str">
        <f t="shared" si="16"/>
        <v/>
      </c>
      <c r="BP14" s="152" t="str">
        <f t="shared" si="17"/>
        <v/>
      </c>
      <c r="BQ14" s="153"/>
      <c r="BR14" s="151"/>
      <c r="BS14" s="152">
        <f t="shared" si="25"/>
        <v>0</v>
      </c>
      <c r="BT14" s="152">
        <f t="shared" si="26"/>
        <v>1.4E-8</v>
      </c>
      <c r="BU14" s="152" t="str">
        <f t="shared" si="27"/>
        <v>BC Comet Nürnberg</v>
      </c>
      <c r="BV14" s="151">
        <f t="shared" si="28"/>
        <v>113</v>
      </c>
      <c r="BW14" s="152">
        <f t="shared" si="29"/>
        <v>0</v>
      </c>
      <c r="BX14" s="152">
        <f>IF(COUNTIF(BH14:BP14,"&gt;0")&lt;Spielorte!$A$23,0,BE14/Spielorte!$A$23)</f>
        <v>0</v>
      </c>
      <c r="BY14" s="152">
        <f t="shared" si="30"/>
        <v>1.4E-8</v>
      </c>
      <c r="BZ14" s="151">
        <f t="shared" si="18"/>
        <v>113</v>
      </c>
    </row>
    <row r="15" spans="1:78" ht="17.100000000000001" customHeight="1" thickBot="1" x14ac:dyDescent="0.3">
      <c r="A15" s="415"/>
      <c r="B15" s="62" t="str">
        <f t="shared" si="19"/>
        <v/>
      </c>
      <c r="C15" s="63" t="str">
        <f t="shared" si="19"/>
        <v/>
      </c>
      <c r="D15" s="52" t="str">
        <f t="shared" si="19"/>
        <v/>
      </c>
      <c r="E15" s="399"/>
      <c r="F15" s="52" t="str">
        <f t="shared" si="0"/>
        <v/>
      </c>
      <c r="G15" s="399"/>
      <c r="H15" s="52" t="str">
        <f t="shared" si="1"/>
        <v/>
      </c>
      <c r="I15" s="399"/>
      <c r="J15" s="52" t="str">
        <f t="shared" si="2"/>
        <v/>
      </c>
      <c r="K15" s="399"/>
      <c r="L15" s="52" t="str">
        <f t="shared" si="3"/>
        <v/>
      </c>
      <c r="M15" s="399"/>
      <c r="N15" s="52" t="str">
        <f t="shared" si="20"/>
        <v/>
      </c>
      <c r="O15" s="399"/>
      <c r="P15" s="52" t="str">
        <f t="shared" si="4"/>
        <v/>
      </c>
      <c r="Q15" s="399"/>
      <c r="R15" s="52" t="str">
        <f t="shared" si="5"/>
        <v/>
      </c>
      <c r="S15" s="399"/>
      <c r="T15" s="52" t="str">
        <f t="shared" si="6"/>
        <v/>
      </c>
      <c r="U15" s="399"/>
      <c r="V15" s="52" t="str">
        <f t="shared" si="7"/>
        <v/>
      </c>
      <c r="W15" s="399"/>
      <c r="Z15" s="407"/>
      <c r="AA15" s="99" t="str">
        <f>IF(AB15=0,"",_xlfn.CONCAT(VLOOKUP(AB15,Starter!A:C,2,0)))</f>
        <v/>
      </c>
      <c r="AB15" s="82"/>
      <c r="AC15" s="133"/>
      <c r="AD15" s="100"/>
      <c r="AE15" s="133"/>
      <c r="AF15" s="100"/>
      <c r="AG15" s="133"/>
      <c r="AH15" s="100"/>
      <c r="AI15" s="133"/>
      <c r="AJ15" s="100"/>
      <c r="AK15" s="133"/>
      <c r="AL15" s="100"/>
      <c r="AM15" s="133"/>
      <c r="AN15" s="100"/>
      <c r="AO15" s="133"/>
      <c r="AP15" s="100"/>
      <c r="AQ15" s="133"/>
      <c r="AR15" s="100"/>
      <c r="AS15" s="133"/>
      <c r="AT15" s="100"/>
      <c r="AU15" s="97">
        <f t="shared" si="8"/>
        <v>0</v>
      </c>
      <c r="AV15" s="98"/>
      <c r="AW15" s="83"/>
      <c r="AX15" s="84"/>
      <c r="AZ15" s="47"/>
      <c r="BA15" s="149"/>
      <c r="BB15" s="150"/>
      <c r="BC15" s="151"/>
      <c r="BD15" s="154">
        <f t="shared" si="21"/>
        <v>0</v>
      </c>
      <c r="BE15" s="150">
        <f t="shared" si="22"/>
        <v>0</v>
      </c>
      <c r="BF15" s="152">
        <f t="shared" si="23"/>
        <v>0</v>
      </c>
      <c r="BG15" s="152">
        <f t="shared" si="24"/>
        <v>0</v>
      </c>
      <c r="BH15" s="152" t="str">
        <f t="shared" si="9"/>
        <v/>
      </c>
      <c r="BI15" s="152" t="str">
        <f t="shared" si="10"/>
        <v/>
      </c>
      <c r="BJ15" s="152" t="str">
        <f t="shared" si="11"/>
        <v/>
      </c>
      <c r="BK15" s="152" t="str">
        <f t="shared" si="12"/>
        <v/>
      </c>
      <c r="BL15" s="152" t="str">
        <f t="shared" si="13"/>
        <v/>
      </c>
      <c r="BM15" s="152" t="str">
        <f t="shared" si="14"/>
        <v/>
      </c>
      <c r="BN15" s="152" t="str">
        <f t="shared" si="15"/>
        <v/>
      </c>
      <c r="BO15" s="152" t="str">
        <f t="shared" si="16"/>
        <v/>
      </c>
      <c r="BP15" s="152" t="str">
        <f t="shared" si="17"/>
        <v/>
      </c>
      <c r="BQ15" s="153"/>
      <c r="BR15" s="151"/>
      <c r="BS15" s="152">
        <f t="shared" si="25"/>
        <v>0</v>
      </c>
      <c r="BT15" s="152">
        <f t="shared" si="26"/>
        <v>1.4999999999999999E-8</v>
      </c>
      <c r="BU15" s="152" t="str">
        <f t="shared" si="27"/>
        <v>BC Comet Nürnberg</v>
      </c>
      <c r="BV15" s="151">
        <f t="shared" si="28"/>
        <v>112</v>
      </c>
      <c r="BW15" s="152">
        <f t="shared" si="29"/>
        <v>0</v>
      </c>
      <c r="BX15" s="152">
        <f>IF(COUNTIF(BH15:BP15,"&gt;0")&lt;Spielorte!$A$23,0,BE15/Spielorte!$A$23)</f>
        <v>0</v>
      </c>
      <c r="BY15" s="152">
        <f t="shared" si="30"/>
        <v>1.4999999999999999E-8</v>
      </c>
      <c r="BZ15" s="151">
        <f t="shared" si="18"/>
        <v>112</v>
      </c>
    </row>
    <row r="16" spans="1:78" ht="17.100000000000001" customHeight="1" x14ac:dyDescent="0.25">
      <c r="A16" s="413" t="s">
        <v>11</v>
      </c>
      <c r="B16" s="56" t="str">
        <f>IF(AA16=0,"",AA16)</f>
        <v/>
      </c>
      <c r="C16" s="57" t="str">
        <f t="shared" si="19"/>
        <v/>
      </c>
      <c r="D16" s="58" t="str">
        <f t="shared" si="19"/>
        <v/>
      </c>
      <c r="E16" s="397">
        <f>IF(AD16="","",AD16)</f>
        <v>0</v>
      </c>
      <c r="F16" s="58" t="str">
        <f t="shared" si="0"/>
        <v/>
      </c>
      <c r="G16" s="397">
        <f>IF(AF16="","",AF16)</f>
        <v>0</v>
      </c>
      <c r="H16" s="58" t="str">
        <f t="shared" si="1"/>
        <v/>
      </c>
      <c r="I16" s="397">
        <f>IF(AH16="","",AH16)</f>
        <v>0</v>
      </c>
      <c r="J16" s="58" t="str">
        <f t="shared" si="2"/>
        <v/>
      </c>
      <c r="K16" s="397">
        <f>IF(AJ16="","",AJ16)</f>
        <v>0</v>
      </c>
      <c r="L16" s="58" t="str">
        <f t="shared" si="3"/>
        <v/>
      </c>
      <c r="M16" s="397">
        <f>IF(AL16="","",AL16)</f>
        <v>0</v>
      </c>
      <c r="N16" s="58" t="str">
        <f t="shared" si="20"/>
        <v/>
      </c>
      <c r="O16" s="397">
        <f>IF(AN16="","",AN16)</f>
        <v>0</v>
      </c>
      <c r="P16" s="58" t="str">
        <f t="shared" si="4"/>
        <v/>
      </c>
      <c r="Q16" s="397">
        <f>IF(AP16="","",AP16)</f>
        <v>0</v>
      </c>
      <c r="R16" s="58" t="str">
        <f t="shared" si="5"/>
        <v/>
      </c>
      <c r="S16" s="397">
        <f>IF(AR16="","",AR16)</f>
        <v>0</v>
      </c>
      <c r="T16" s="58" t="str">
        <f t="shared" si="6"/>
        <v/>
      </c>
      <c r="U16" s="397">
        <f>IF(AT16="","",AT16)</f>
        <v>0</v>
      </c>
      <c r="V16" s="58" t="str">
        <f t="shared" si="7"/>
        <v/>
      </c>
      <c r="W16" s="397">
        <f>IF(AV16="","",AV16)</f>
        <v>0</v>
      </c>
      <c r="Z16" s="405" t="s">
        <v>11</v>
      </c>
      <c r="AA16" s="90" t="str">
        <f>IF(AB16=0,"",_xlfn.CONCAT(VLOOKUP(AB16,Starter!A:C,2,0)))</f>
        <v/>
      </c>
      <c r="AB16" s="81"/>
      <c r="AC16" s="132"/>
      <c r="AD16" s="91">
        <f>IF(SUM(AC16:AC18)+AC28=0,0,IF(SUM(ABS(AC16),ABS(AC17),ABS(AC18))=AC28,0.5,IF(SUM(ABS(AC16),ABS(AC17),ABS(AC18))&gt;AC28,1,0)))</f>
        <v>0</v>
      </c>
      <c r="AE16" s="132"/>
      <c r="AF16" s="91">
        <f>IF(SUM(AE16:AE18)+AE28=0,0,IF(SUM(ABS(AE16),ABS(AE17),ABS(AE18))=AE28,0.5,IF(SUM(ABS(AE16),ABS(AE17),ABS(AE18))&gt;AE28,1,0)))</f>
        <v>0</v>
      </c>
      <c r="AG16" s="132"/>
      <c r="AH16" s="91">
        <f>IF(SUM(AG16:AG18)+AG28=0,0,IF(SUM(ABS(AG16),ABS(AG17),ABS(AG18))=AG28,0.5,IF(SUM(ABS(AG16),ABS(AG17),ABS(AG18))&gt;AG28,1,0)))</f>
        <v>0</v>
      </c>
      <c r="AI16" s="132"/>
      <c r="AJ16" s="91">
        <f>IF(SUM(AI16:AI18)+AI28=0,0,IF(SUM(ABS(AI16),ABS(AI17),ABS(AI18))=AI28,0.5,IF(SUM(ABS(AI16),ABS(AI17),ABS(AI18))&gt;AI28,1,0)))</f>
        <v>0</v>
      </c>
      <c r="AK16" s="132"/>
      <c r="AL16" s="91">
        <f>IF(SUM(AK16:AK18)+AK28=0,0,IF(SUM(ABS(AK16),ABS(AK17),ABS(AK18))=AK28,0.5,IF(SUM(ABS(AK16),ABS(AK17),ABS(AK18))&gt;AK28,1,0)))</f>
        <v>0</v>
      </c>
      <c r="AM16" s="132"/>
      <c r="AN16" s="91">
        <f>IF(SUM(AM16:AM18)+AM28=0,0,IF(SUM(ABS(AM16),ABS(AM17),ABS(AM18))=AM28,0.5,IF(SUM(ABS(AM16),ABS(AM17),ABS(AM18))&gt;AM28,1,0)))</f>
        <v>0</v>
      </c>
      <c r="AO16" s="132"/>
      <c r="AP16" s="91">
        <f>IF(SUM(AO16:AO18)+AO28=0,0,IF(SUM(ABS(AO16),ABS(AO17),ABS(AO18))=AO28,0.5,IF(SUM(ABS(AO16),ABS(AO17),ABS(AO18))&gt;AO28,1,0)))</f>
        <v>0</v>
      </c>
      <c r="AQ16" s="132"/>
      <c r="AR16" s="91">
        <f>IF(SUM(AQ16:AQ18)+AQ28=0,0,IF(SUM(ABS(AQ16),ABS(AQ17),ABS(AQ18))=AQ28,0.5,IF(SUM(ABS(AQ16),ABS(AQ17),ABS(AQ18))&gt;AQ28,1,0)))</f>
        <v>0</v>
      </c>
      <c r="AS16" s="132"/>
      <c r="AT16" s="91">
        <f>IF(SUM(AS16:AS18)+AS28=0,0,IF(SUM(ABS(AS16),ABS(AS17),ABS(AS18))=AS28,0.5,IF(SUM(ABS(AS16),ABS(AS17),ABS(AS18))&gt;AS28,1,0)))</f>
        <v>0</v>
      </c>
      <c r="AU16" s="92">
        <f t="shared" si="8"/>
        <v>0</v>
      </c>
      <c r="AV16" s="93">
        <f>SUM(AD16+AF16+AH16+AJ16+AL16+AN16+AP16+AR16+AT16)</f>
        <v>0</v>
      </c>
      <c r="AW16" s="83"/>
      <c r="AX16" s="84"/>
      <c r="AZ16" s="47"/>
      <c r="BA16" s="149"/>
      <c r="BB16" s="150"/>
      <c r="BC16" s="151"/>
      <c r="BD16" s="154">
        <f t="shared" si="21"/>
        <v>0</v>
      </c>
      <c r="BE16" s="150">
        <f t="shared" si="22"/>
        <v>0</v>
      </c>
      <c r="BF16" s="152">
        <f t="shared" si="23"/>
        <v>0</v>
      </c>
      <c r="BG16" s="152">
        <f t="shared" si="24"/>
        <v>0</v>
      </c>
      <c r="BH16" s="152" t="str">
        <f t="shared" si="9"/>
        <v/>
      </c>
      <c r="BI16" s="152" t="str">
        <f t="shared" si="10"/>
        <v/>
      </c>
      <c r="BJ16" s="152" t="str">
        <f t="shared" si="11"/>
        <v/>
      </c>
      <c r="BK16" s="152" t="str">
        <f t="shared" si="12"/>
        <v/>
      </c>
      <c r="BL16" s="152" t="str">
        <f t="shared" si="13"/>
        <v/>
      </c>
      <c r="BM16" s="152" t="str">
        <f t="shared" si="14"/>
        <v/>
      </c>
      <c r="BN16" s="152" t="str">
        <f t="shared" si="15"/>
        <v/>
      </c>
      <c r="BO16" s="152" t="str">
        <f t="shared" si="16"/>
        <v/>
      </c>
      <c r="BP16" s="152" t="str">
        <f t="shared" si="17"/>
        <v/>
      </c>
      <c r="BQ16" s="153"/>
      <c r="BR16" s="151"/>
      <c r="BS16" s="152">
        <f t="shared" si="25"/>
        <v>0</v>
      </c>
      <c r="BT16" s="152">
        <f t="shared" si="26"/>
        <v>1.6000000000000001E-8</v>
      </c>
      <c r="BU16" s="152" t="str">
        <f t="shared" si="27"/>
        <v>BC Comet Nürnberg</v>
      </c>
      <c r="BV16" s="151">
        <f t="shared" si="28"/>
        <v>111</v>
      </c>
      <c r="BW16" s="152">
        <f t="shared" si="29"/>
        <v>0</v>
      </c>
      <c r="BX16" s="152">
        <f>IF(COUNTIF(BH16:BP16,"&gt;0")&lt;Spielorte!$A$23,0,BE16/Spielorte!$A$23)</f>
        <v>0</v>
      </c>
      <c r="BY16" s="152">
        <f t="shared" si="30"/>
        <v>1.6000000000000001E-8</v>
      </c>
      <c r="BZ16" s="151">
        <f t="shared" si="18"/>
        <v>111</v>
      </c>
    </row>
    <row r="17" spans="1:78" ht="17.100000000000001" customHeight="1" x14ac:dyDescent="0.25">
      <c r="A17" s="414"/>
      <c r="B17" s="59" t="str">
        <f>IF(AA17=0,"",AA17)</f>
        <v/>
      </c>
      <c r="C17" s="60" t="str">
        <f t="shared" si="19"/>
        <v/>
      </c>
      <c r="D17" s="61" t="str">
        <f t="shared" si="19"/>
        <v/>
      </c>
      <c r="E17" s="398"/>
      <c r="F17" s="61" t="str">
        <f t="shared" si="0"/>
        <v/>
      </c>
      <c r="G17" s="398"/>
      <c r="H17" s="61" t="str">
        <f t="shared" si="1"/>
        <v/>
      </c>
      <c r="I17" s="398"/>
      <c r="J17" s="61" t="str">
        <f t="shared" si="2"/>
        <v/>
      </c>
      <c r="K17" s="398"/>
      <c r="L17" s="61" t="str">
        <f t="shared" si="3"/>
        <v/>
      </c>
      <c r="M17" s="398"/>
      <c r="N17" s="61" t="str">
        <f t="shared" si="20"/>
        <v/>
      </c>
      <c r="O17" s="398"/>
      <c r="P17" s="61" t="str">
        <f t="shared" si="4"/>
        <v/>
      </c>
      <c r="Q17" s="398"/>
      <c r="R17" s="61" t="str">
        <f t="shared" si="5"/>
        <v/>
      </c>
      <c r="S17" s="398"/>
      <c r="T17" s="61" t="str">
        <f t="shared" si="6"/>
        <v/>
      </c>
      <c r="U17" s="398"/>
      <c r="V17" s="61" t="str">
        <f t="shared" si="7"/>
        <v/>
      </c>
      <c r="W17" s="398"/>
      <c r="Z17" s="406"/>
      <c r="AA17" s="90" t="str">
        <f>IF(AB17=0,"",_xlfn.CONCAT(VLOOKUP(AB17,Starter!A:C,2,0)))</f>
        <v/>
      </c>
      <c r="AB17" s="80"/>
      <c r="AC17" s="130"/>
      <c r="AD17" s="94"/>
      <c r="AE17" s="130"/>
      <c r="AF17" s="94"/>
      <c r="AG17" s="130"/>
      <c r="AH17" s="94"/>
      <c r="AI17" s="130"/>
      <c r="AJ17" s="94"/>
      <c r="AK17" s="130"/>
      <c r="AL17" s="94"/>
      <c r="AM17" s="130"/>
      <c r="AN17" s="94"/>
      <c r="AO17" s="130"/>
      <c r="AP17" s="94"/>
      <c r="AQ17" s="130"/>
      <c r="AR17" s="94"/>
      <c r="AS17" s="130"/>
      <c r="AT17" s="94"/>
      <c r="AU17" s="95">
        <f t="shared" si="8"/>
        <v>0</v>
      </c>
      <c r="AV17" s="96"/>
      <c r="AW17" s="83"/>
      <c r="AX17" s="84"/>
      <c r="AZ17" s="47"/>
      <c r="BA17" s="149"/>
      <c r="BB17" s="150"/>
      <c r="BC17" s="151"/>
      <c r="BD17" s="154">
        <f t="shared" si="21"/>
        <v>0</v>
      </c>
      <c r="BE17" s="150">
        <f t="shared" si="22"/>
        <v>0</v>
      </c>
      <c r="BF17" s="152">
        <f t="shared" si="23"/>
        <v>0</v>
      </c>
      <c r="BG17" s="152">
        <f t="shared" si="24"/>
        <v>0</v>
      </c>
      <c r="BH17" s="152" t="str">
        <f t="shared" si="9"/>
        <v/>
      </c>
      <c r="BI17" s="152" t="str">
        <f t="shared" si="10"/>
        <v/>
      </c>
      <c r="BJ17" s="152" t="str">
        <f t="shared" si="11"/>
        <v/>
      </c>
      <c r="BK17" s="152" t="str">
        <f t="shared" si="12"/>
        <v/>
      </c>
      <c r="BL17" s="152" t="str">
        <f t="shared" si="13"/>
        <v/>
      </c>
      <c r="BM17" s="152" t="str">
        <f t="shared" si="14"/>
        <v/>
      </c>
      <c r="BN17" s="152" t="str">
        <f t="shared" si="15"/>
        <v/>
      </c>
      <c r="BO17" s="152" t="str">
        <f t="shared" si="16"/>
        <v/>
      </c>
      <c r="BP17" s="152" t="str">
        <f t="shared" si="17"/>
        <v/>
      </c>
      <c r="BQ17" s="153"/>
      <c r="BR17" s="151"/>
      <c r="BS17" s="152">
        <f t="shared" si="25"/>
        <v>0</v>
      </c>
      <c r="BT17" s="152">
        <f t="shared" si="26"/>
        <v>1.7E-8</v>
      </c>
      <c r="BU17" s="152" t="str">
        <f t="shared" si="27"/>
        <v>BC Comet Nürnberg</v>
      </c>
      <c r="BV17" s="151">
        <f t="shared" si="28"/>
        <v>110</v>
      </c>
      <c r="BW17" s="152">
        <f t="shared" si="29"/>
        <v>0</v>
      </c>
      <c r="BX17" s="152">
        <f>IF(COUNTIF(BH17:BP17,"&gt;0")&lt;Spielorte!$A$23,0,BE17/Spielorte!$A$23)</f>
        <v>0</v>
      </c>
      <c r="BY17" s="152">
        <f t="shared" si="30"/>
        <v>1.7E-8</v>
      </c>
      <c r="BZ17" s="151">
        <f t="shared" si="18"/>
        <v>110</v>
      </c>
    </row>
    <row r="18" spans="1:78" ht="17.100000000000001" customHeight="1" thickBot="1" x14ac:dyDescent="0.3">
      <c r="A18" s="415"/>
      <c r="B18" s="62" t="str">
        <f>IF(AA18=0,"",AA18)</f>
        <v/>
      </c>
      <c r="C18" s="63" t="str">
        <f t="shared" si="19"/>
        <v/>
      </c>
      <c r="D18" s="52" t="str">
        <f t="shared" si="19"/>
        <v/>
      </c>
      <c r="E18" s="399"/>
      <c r="F18" s="52" t="str">
        <f t="shared" si="0"/>
        <v/>
      </c>
      <c r="G18" s="399"/>
      <c r="H18" s="52" t="str">
        <f t="shared" si="1"/>
        <v/>
      </c>
      <c r="I18" s="399"/>
      <c r="J18" s="52" t="str">
        <f t="shared" si="2"/>
        <v/>
      </c>
      <c r="K18" s="399"/>
      <c r="L18" s="52" t="str">
        <f t="shared" si="3"/>
        <v/>
      </c>
      <c r="M18" s="399"/>
      <c r="N18" s="52" t="str">
        <f t="shared" si="20"/>
        <v/>
      </c>
      <c r="O18" s="399"/>
      <c r="P18" s="52" t="str">
        <f t="shared" si="4"/>
        <v/>
      </c>
      <c r="Q18" s="399"/>
      <c r="R18" s="52" t="str">
        <f t="shared" si="5"/>
        <v/>
      </c>
      <c r="S18" s="399"/>
      <c r="T18" s="52" t="str">
        <f t="shared" si="6"/>
        <v/>
      </c>
      <c r="U18" s="399"/>
      <c r="V18" s="52" t="str">
        <f t="shared" si="7"/>
        <v/>
      </c>
      <c r="W18" s="399"/>
      <c r="Z18" s="407"/>
      <c r="AA18" s="90" t="str">
        <f>IF(AB18=0,"",_xlfn.CONCAT(VLOOKUP(AB18,Starter!A:C,2,0)))</f>
        <v/>
      </c>
      <c r="AB18" s="82"/>
      <c r="AC18" s="133"/>
      <c r="AD18" s="100"/>
      <c r="AE18" s="133"/>
      <c r="AF18" s="100"/>
      <c r="AG18" s="133"/>
      <c r="AH18" s="100"/>
      <c r="AI18" s="133"/>
      <c r="AJ18" s="100"/>
      <c r="AK18" s="133"/>
      <c r="AL18" s="100"/>
      <c r="AM18" s="133"/>
      <c r="AN18" s="100"/>
      <c r="AO18" s="133"/>
      <c r="AP18" s="100"/>
      <c r="AQ18" s="133"/>
      <c r="AR18" s="100"/>
      <c r="AS18" s="133"/>
      <c r="AT18" s="100"/>
      <c r="AU18" s="97">
        <f t="shared" si="8"/>
        <v>0</v>
      </c>
      <c r="AV18" s="98"/>
      <c r="AW18" s="83"/>
      <c r="AX18" s="84"/>
      <c r="AZ18" s="47"/>
      <c r="BA18" s="149"/>
      <c r="BB18" s="150"/>
      <c r="BC18" s="151"/>
      <c r="BD18" s="154">
        <f t="shared" si="21"/>
        <v>0</v>
      </c>
      <c r="BE18" s="150">
        <f t="shared" si="22"/>
        <v>0</v>
      </c>
      <c r="BF18" s="152">
        <f t="shared" si="23"/>
        <v>0</v>
      </c>
      <c r="BG18" s="152">
        <f t="shared" si="24"/>
        <v>0</v>
      </c>
      <c r="BH18" s="152" t="str">
        <f t="shared" si="9"/>
        <v/>
      </c>
      <c r="BI18" s="152" t="str">
        <f t="shared" si="10"/>
        <v/>
      </c>
      <c r="BJ18" s="152" t="str">
        <f t="shared" si="11"/>
        <v/>
      </c>
      <c r="BK18" s="152" t="str">
        <f t="shared" si="12"/>
        <v/>
      </c>
      <c r="BL18" s="152" t="str">
        <f t="shared" si="13"/>
        <v/>
      </c>
      <c r="BM18" s="152" t="str">
        <f t="shared" si="14"/>
        <v/>
      </c>
      <c r="BN18" s="152" t="str">
        <f t="shared" si="15"/>
        <v/>
      </c>
      <c r="BO18" s="152" t="str">
        <f t="shared" si="16"/>
        <v/>
      </c>
      <c r="BP18" s="152" t="str">
        <f t="shared" si="17"/>
        <v/>
      </c>
      <c r="BQ18" s="153"/>
      <c r="BR18" s="151"/>
      <c r="BS18" s="152">
        <f t="shared" si="25"/>
        <v>0</v>
      </c>
      <c r="BT18" s="152">
        <f t="shared" si="26"/>
        <v>1.7999999999999999E-8</v>
      </c>
      <c r="BU18" s="152" t="str">
        <f t="shared" si="27"/>
        <v>BC Comet Nürnberg</v>
      </c>
      <c r="BV18" s="151">
        <f t="shared" si="28"/>
        <v>109</v>
      </c>
      <c r="BW18" s="152">
        <f t="shared" si="29"/>
        <v>0</v>
      </c>
      <c r="BX18" s="152">
        <f>IF(COUNTIF(BH18:BP18,"&gt;0")&lt;Spielorte!$A$23,0,BE18/Spielorte!$A$23)</f>
        <v>0</v>
      </c>
      <c r="BY18" s="152">
        <f t="shared" si="30"/>
        <v>1.7999999999999999E-8</v>
      </c>
      <c r="BZ18" s="151">
        <f t="shared" si="18"/>
        <v>109</v>
      </c>
    </row>
    <row r="19" spans="1:78" ht="27.75" customHeight="1" thickBot="1" x14ac:dyDescent="0.3">
      <c r="B19" s="64" t="str">
        <f>IF(AA19=0,"",AA19)</f>
        <v>Gesamt</v>
      </c>
      <c r="C19" s="65" t="str">
        <f t="shared" si="19"/>
        <v/>
      </c>
      <c r="D19" s="66" t="str">
        <f t="shared" si="19"/>
        <v/>
      </c>
      <c r="E19" s="67">
        <f>IF(AD19="","",AD19)</f>
        <v>0</v>
      </c>
      <c r="F19" s="66" t="str">
        <f t="shared" si="0"/>
        <v/>
      </c>
      <c r="G19" s="67">
        <f>IF(AF19="","",AF19)</f>
        <v>0</v>
      </c>
      <c r="H19" s="66" t="str">
        <f t="shared" si="1"/>
        <v/>
      </c>
      <c r="I19" s="67">
        <f>IF(AH19="","",AH19)</f>
        <v>0</v>
      </c>
      <c r="J19" s="66" t="str">
        <f t="shared" si="2"/>
        <v/>
      </c>
      <c r="K19" s="67">
        <f>IF(AJ19="","",AJ19)</f>
        <v>0</v>
      </c>
      <c r="L19" s="66" t="str">
        <f t="shared" si="3"/>
        <v/>
      </c>
      <c r="M19" s="67">
        <f>IF(AL19="","",AL19)</f>
        <v>0</v>
      </c>
      <c r="N19" s="66" t="str">
        <f t="shared" si="20"/>
        <v/>
      </c>
      <c r="O19" s="67">
        <f>IF(AN19="","",AN19)</f>
        <v>0</v>
      </c>
      <c r="P19" s="66" t="str">
        <f t="shared" si="4"/>
        <v/>
      </c>
      <c r="Q19" s="67">
        <f>IF(AP19="","",AP19)</f>
        <v>0</v>
      </c>
      <c r="R19" s="66" t="str">
        <f t="shared" si="5"/>
        <v/>
      </c>
      <c r="S19" s="67">
        <f>IF(AR19="","",AR19)</f>
        <v>0</v>
      </c>
      <c r="T19" s="66" t="str">
        <f t="shared" si="6"/>
        <v/>
      </c>
      <c r="U19" s="67">
        <f>IF(AT19="","",AT19)</f>
        <v>0</v>
      </c>
      <c r="V19" s="66" t="str">
        <f t="shared" si="7"/>
        <v/>
      </c>
      <c r="W19" s="67">
        <f>IF(AV19="","",AV19)</f>
        <v>0</v>
      </c>
      <c r="AA19" s="64" t="s">
        <v>960</v>
      </c>
      <c r="AB19" s="101"/>
      <c r="AC19" s="148">
        <f>ABS(SUM(AC7:AC9))+ABS(SUM(AC10:AC12))+ABS(SUM(AC13:AC15))+ABS(SUM(AC16:AC18))</f>
        <v>0</v>
      </c>
      <c r="AD19" s="102">
        <f>IF(AC19+AC29=0,0,IF(AC19=AC29,1.5,IF(AC19&gt;AC29,3,0)))</f>
        <v>0</v>
      </c>
      <c r="AE19" s="148">
        <f>ABS(SUM(AE7:AE9))+ABS(SUM(AE10:AE12))+ABS(SUM(AE13:AE15))+ABS(SUM(AE16:AE18))</f>
        <v>0</v>
      </c>
      <c r="AF19" s="102">
        <f>IF(AE19+AE29=0,0,IF(AE19=AE29,1.5,IF(AE19&gt;AE29,3,0)))</f>
        <v>0</v>
      </c>
      <c r="AG19" s="148">
        <f>ABS(SUM(AG7:AG9))+ABS(SUM(AG10:AG12))+ABS(SUM(AG13:AG15))+ABS(SUM(AG16:AG18))</f>
        <v>0</v>
      </c>
      <c r="AH19" s="102">
        <f>IF(AG19+AG29=0,0,IF(AG19=AG29,1.5,IF(AG19&gt;AG29,3,0)))</f>
        <v>0</v>
      </c>
      <c r="AI19" s="148">
        <f>ABS(SUM(AI7:AI9))+ABS(SUM(AI10:AI12))+ABS(SUM(AI13:AI15))+ABS(SUM(AI16:AI18))</f>
        <v>0</v>
      </c>
      <c r="AJ19" s="102">
        <f>IF(AI19+AI29=0,0,IF(AI19=AI29,1.5,IF(AI19&gt;AI29,3,0)))</f>
        <v>0</v>
      </c>
      <c r="AK19" s="148">
        <f>ABS(SUM(AK7:AK9))+ABS(SUM(AK10:AK12))+ABS(SUM(AK13:AK15))+ABS(SUM(AK16:AK18))</f>
        <v>0</v>
      </c>
      <c r="AL19" s="102">
        <f>IF(AK19+AK29=0,0,IF(AK19=AK29,1.5,IF(AK19&gt;AK29,3,0)))</f>
        <v>0</v>
      </c>
      <c r="AM19" s="148">
        <f>ABS(SUM(AM7:AM9))+ABS(SUM(AM10:AM12))+ABS(SUM(AM13:AM15))+ABS(SUM(AM16:AM18))</f>
        <v>0</v>
      </c>
      <c r="AN19" s="102">
        <f>IF(AM19+AM29=0,0,IF(AM19=AM29,1.5,IF(AM19&gt;AM29,3,0)))</f>
        <v>0</v>
      </c>
      <c r="AO19" s="148">
        <f>ABS(SUM(AO7:AO9))+ABS(SUM(AO10:AO12))+ABS(SUM(AO13:AO15))+ABS(SUM(AO16:AO18))</f>
        <v>0</v>
      </c>
      <c r="AP19" s="102">
        <f>IF(AO19+AO29=0,0,IF(AO19=AO29,1.5,IF(AO19&gt;AO29,3,0)))</f>
        <v>0</v>
      </c>
      <c r="AQ19" s="148">
        <f>ABS(SUM(AQ7:AQ9))+ABS(SUM(AQ10:AQ12))+ABS(SUM(AQ13:AQ15))+ABS(SUM(AQ16:AQ18))</f>
        <v>0</v>
      </c>
      <c r="AR19" s="102">
        <f>IF(AQ19+AQ29=0,0,IF(AQ19=AQ29,1.5,IF(AQ19&gt;AQ29,3,0)))</f>
        <v>0</v>
      </c>
      <c r="AS19" s="148">
        <f>ABS(SUM(AS7:AS9))+ABS(SUM(AS10:AS12))+ABS(SUM(AS13:AS15))+ABS(SUM(AS16:AS18))</f>
        <v>0</v>
      </c>
      <c r="AT19" s="102">
        <f>IF(AS19+AS29=0,0,IF(AS19=AS29,1.5,IF(AS19&gt;AS29,3,0)))</f>
        <v>0</v>
      </c>
      <c r="AU19" s="103">
        <f>SUM(AC19+AE19+AG19+AI19+AK19+AM19+AO19+AQ19+AS19)</f>
        <v>0</v>
      </c>
      <c r="AV19" s="104">
        <f>SUM(AD19+AF19+AH19+AJ19+AL19+AN19+AP19+AR19+AT19)</f>
        <v>0</v>
      </c>
      <c r="AW19" s="83"/>
      <c r="AX19" s="84"/>
      <c r="BA19" s="149"/>
      <c r="BB19" s="150"/>
      <c r="BC19" s="151"/>
      <c r="BQ19" s="153"/>
      <c r="BR19" s="151"/>
      <c r="BV19" s="151"/>
      <c r="BZ19" s="151"/>
    </row>
    <row r="20" spans="1:78" ht="24" customHeight="1" thickBot="1" x14ac:dyDescent="0.3">
      <c r="B20" s="68" t="str">
        <f>IF(AA20=0,"",AA20)</f>
        <v>Gesamt - Punkte</v>
      </c>
      <c r="C20" s="69" t="str">
        <f t="shared" si="19"/>
        <v/>
      </c>
      <c r="D20" s="69" t="str">
        <f t="shared" si="19"/>
        <v/>
      </c>
      <c r="E20" s="70">
        <f>IF(AD20="","",AD20)</f>
        <v>0</v>
      </c>
      <c r="F20" s="69" t="str">
        <f t="shared" si="0"/>
        <v/>
      </c>
      <c r="G20" s="70">
        <f>IF(AF20="","",AF20)</f>
        <v>0</v>
      </c>
      <c r="H20" s="69" t="str">
        <f t="shared" si="1"/>
        <v/>
      </c>
      <c r="I20" s="70">
        <f>IF(AH20="","",AH20)</f>
        <v>0</v>
      </c>
      <c r="J20" s="69" t="str">
        <f t="shared" si="2"/>
        <v/>
      </c>
      <c r="K20" s="70">
        <f>IF(AJ20="","",AJ20)</f>
        <v>0</v>
      </c>
      <c r="L20" s="69" t="str">
        <f t="shared" si="3"/>
        <v/>
      </c>
      <c r="M20" s="70">
        <f>IF(AL20="","",AL20)</f>
        <v>0</v>
      </c>
      <c r="N20" s="69" t="str">
        <f t="shared" si="20"/>
        <v/>
      </c>
      <c r="O20" s="70">
        <f>IF(AN20="","",AN20)</f>
        <v>0</v>
      </c>
      <c r="P20" s="69" t="str">
        <f t="shared" si="4"/>
        <v/>
      </c>
      <c r="Q20" s="70">
        <f>IF(AP20="","",AP20)</f>
        <v>0</v>
      </c>
      <c r="R20" s="69" t="str">
        <f t="shared" si="5"/>
        <v/>
      </c>
      <c r="S20" s="70">
        <f>IF(AR20="","",AR20)</f>
        <v>0</v>
      </c>
      <c r="T20" s="69" t="str">
        <f t="shared" si="6"/>
        <v/>
      </c>
      <c r="U20" s="70">
        <f>IF(AT20="","",AT20)</f>
        <v>0</v>
      </c>
      <c r="V20" s="69" t="str">
        <f t="shared" si="7"/>
        <v/>
      </c>
      <c r="W20" s="70">
        <f>IF(AV20="","",AV20)</f>
        <v>0</v>
      </c>
      <c r="AA20" s="68" t="s">
        <v>975</v>
      </c>
      <c r="AB20" s="69"/>
      <c r="AC20" s="69"/>
      <c r="AD20" s="105">
        <f>SUM(AD7:AD19)</f>
        <v>0</v>
      </c>
      <c r="AE20" s="69"/>
      <c r="AF20" s="105">
        <f>SUM(AF7:AF19)</f>
        <v>0</v>
      </c>
      <c r="AG20" s="69"/>
      <c r="AH20" s="105">
        <f>SUM(AH7:AH19)</f>
        <v>0</v>
      </c>
      <c r="AI20" s="69"/>
      <c r="AJ20" s="105">
        <f>SUM(AJ7:AJ19)</f>
        <v>0</v>
      </c>
      <c r="AK20" s="69"/>
      <c r="AL20" s="105">
        <f>SUM(AL7:AL19)</f>
        <v>0</v>
      </c>
      <c r="AM20" s="69"/>
      <c r="AN20" s="105">
        <f>SUM(AN7:AN19)</f>
        <v>0</v>
      </c>
      <c r="AO20" s="69"/>
      <c r="AP20" s="105">
        <f>SUM(AP7:AP19)</f>
        <v>0</v>
      </c>
      <c r="AQ20" s="69"/>
      <c r="AR20" s="105">
        <f>SUM(AR7:AR19)</f>
        <v>0</v>
      </c>
      <c r="AS20" s="69"/>
      <c r="AT20" s="105">
        <f>SUM(AT7:AT19)</f>
        <v>0</v>
      </c>
      <c r="AU20" s="69"/>
      <c r="AV20" s="106">
        <f>SUM(AV7:AV19)</f>
        <v>0</v>
      </c>
      <c r="AW20" s="83"/>
      <c r="AX20" s="84"/>
      <c r="BA20" s="149">
        <f>+AV20</f>
        <v>0</v>
      </c>
      <c r="BB20" s="150">
        <f>+AU19</f>
        <v>0</v>
      </c>
      <c r="BC20" s="151">
        <f>+AA2</f>
        <v>1</v>
      </c>
      <c r="BF20" s="152">
        <f>SUM(BF1:BF19)</f>
        <v>0</v>
      </c>
      <c r="BQ20" s="149">
        <f>+BB20/1000000+BA20</f>
        <v>0</v>
      </c>
      <c r="BR20" s="151">
        <f>RANK(BQ20,BQ:BQ)</f>
        <v>1</v>
      </c>
      <c r="BV20" s="151"/>
      <c r="BZ20" s="151"/>
    </row>
    <row r="21" spans="1:78" ht="11.25" customHeight="1" x14ac:dyDescent="0.25">
      <c r="B21" s="69"/>
      <c r="C21" s="69"/>
      <c r="D21" s="69"/>
      <c r="E21" s="1"/>
      <c r="F21" s="69"/>
      <c r="G21" s="1"/>
      <c r="H21" s="69"/>
      <c r="I21" s="1"/>
      <c r="J21" s="69"/>
      <c r="K21" s="1"/>
      <c r="L21" s="69"/>
      <c r="M21" s="1"/>
      <c r="N21" s="69"/>
      <c r="O21" s="1"/>
      <c r="P21" s="69"/>
      <c r="Q21" s="1"/>
      <c r="R21" s="69"/>
      <c r="S21" s="1"/>
      <c r="T21" s="69"/>
      <c r="U21" s="1"/>
      <c r="V21" s="69"/>
      <c r="W21" s="1"/>
      <c r="AA21" s="69"/>
      <c r="AB21" s="69"/>
      <c r="AC21" s="69"/>
      <c r="AD21" s="1"/>
      <c r="AE21" s="69"/>
      <c r="AF21" s="1"/>
      <c r="AG21" s="69"/>
      <c r="AH21" s="1"/>
      <c r="AI21" s="69"/>
      <c r="AJ21" s="1"/>
      <c r="AK21" s="69"/>
      <c r="AL21" s="1"/>
      <c r="AM21" s="69"/>
      <c r="AN21" s="1"/>
      <c r="AO21" s="69"/>
      <c r="AP21" s="1"/>
      <c r="AQ21" s="69"/>
      <c r="AR21" s="1"/>
      <c r="AS21" s="69"/>
      <c r="AT21" s="1"/>
      <c r="AU21" s="69"/>
      <c r="AV21" s="1"/>
      <c r="AW21" s="83"/>
      <c r="AX21" s="84"/>
      <c r="BA21" s="149"/>
      <c r="BB21" s="150"/>
      <c r="BC21" s="151"/>
      <c r="BQ21" s="153"/>
      <c r="BR21" s="151"/>
      <c r="BV21" s="151"/>
      <c r="BZ21" s="151"/>
    </row>
    <row r="22" spans="1:78" ht="12.75" customHeight="1" x14ac:dyDescent="0.25">
      <c r="B22" s="71" t="str">
        <f t="shared" ref="B22:Q22" si="31">IF(AA22=0,"",AA22)</f>
        <v>Gegner-Nr.:</v>
      </c>
      <c r="C22" s="72" t="str">
        <f t="shared" si="31"/>
        <v>&gt;&gt;&gt;&gt;</v>
      </c>
      <c r="D22" s="396">
        <f t="shared" si="31"/>
        <v>10</v>
      </c>
      <c r="E22" s="396" t="str">
        <f t="shared" si="31"/>
        <v/>
      </c>
      <c r="F22" s="396">
        <f t="shared" si="31"/>
        <v>9</v>
      </c>
      <c r="G22" s="396" t="str">
        <f t="shared" si="31"/>
        <v/>
      </c>
      <c r="H22" s="396">
        <f t="shared" si="31"/>
        <v>7</v>
      </c>
      <c r="I22" s="396" t="str">
        <f t="shared" si="31"/>
        <v/>
      </c>
      <c r="J22" s="396">
        <f t="shared" si="31"/>
        <v>4</v>
      </c>
      <c r="K22" s="396" t="str">
        <f t="shared" si="31"/>
        <v/>
      </c>
      <c r="L22" s="396">
        <f t="shared" si="31"/>
        <v>6</v>
      </c>
      <c r="M22" s="396" t="str">
        <f t="shared" si="31"/>
        <v/>
      </c>
      <c r="N22" s="396">
        <f t="shared" si="31"/>
        <v>2</v>
      </c>
      <c r="O22" s="396" t="str">
        <f t="shared" si="31"/>
        <v/>
      </c>
      <c r="P22" s="396">
        <f t="shared" si="31"/>
        <v>8</v>
      </c>
      <c r="Q22" s="396" t="str">
        <f t="shared" si="31"/>
        <v/>
      </c>
      <c r="R22" s="396">
        <f t="shared" ref="L22:U24" si="32">IF(AQ22=0,"",AQ22)</f>
        <v>3</v>
      </c>
      <c r="S22" s="396" t="str">
        <f t="shared" si="32"/>
        <v/>
      </c>
      <c r="T22" s="396">
        <f t="shared" si="32"/>
        <v>5</v>
      </c>
      <c r="U22" s="396" t="str">
        <f t="shared" si="32"/>
        <v/>
      </c>
      <c r="V22" s="412"/>
      <c r="W22" s="412"/>
      <c r="AA22" s="71" t="s">
        <v>958</v>
      </c>
      <c r="AB22" s="72" t="s">
        <v>959</v>
      </c>
      <c r="AC22" s="418">
        <f>VLOOKUP($AA2,Schlüssel!$A$5:$DG$14,63)</f>
        <v>10</v>
      </c>
      <c r="AD22" s="419"/>
      <c r="AE22" s="418">
        <f>VLOOKUP($AA2,Schlüssel!$A$5:$EK$14,64)</f>
        <v>9</v>
      </c>
      <c r="AF22" s="419"/>
      <c r="AG22" s="418">
        <f>VLOOKUP($AA2,Schlüssel!$A$5:$EK$14,65)</f>
        <v>7</v>
      </c>
      <c r="AH22" s="419"/>
      <c r="AI22" s="418">
        <f>VLOOKUP($AA2,Schlüssel!$A$5:$EK$14,66)</f>
        <v>4</v>
      </c>
      <c r="AJ22" s="419"/>
      <c r="AK22" s="418">
        <f>VLOOKUP($AA2,Schlüssel!$A$5:$EK$14,67)</f>
        <v>6</v>
      </c>
      <c r="AL22" s="419"/>
      <c r="AM22" s="418">
        <f>VLOOKUP($AA2,Schlüssel!$A$5:$EK$14,68)</f>
        <v>2</v>
      </c>
      <c r="AN22" s="419"/>
      <c r="AO22" s="418">
        <f>VLOOKUP($AA2,Schlüssel!$A$5:$EK$14,69)</f>
        <v>8</v>
      </c>
      <c r="AP22" s="419"/>
      <c r="AQ22" s="418">
        <f>VLOOKUP($AA2,Schlüssel!$A$5:$EK$14,70)</f>
        <v>3</v>
      </c>
      <c r="AR22" s="419"/>
      <c r="AS22" s="418">
        <f>VLOOKUP($AA2,Schlüssel!$A$5:$EK$14,71)</f>
        <v>5</v>
      </c>
      <c r="AT22" s="419"/>
      <c r="AU22" s="107"/>
      <c r="AV22" s="107"/>
      <c r="AW22" s="83"/>
      <c r="AX22" s="84"/>
      <c r="BA22" s="149"/>
      <c r="BB22" s="150"/>
      <c r="BC22" s="151"/>
      <c r="BQ22" s="153"/>
      <c r="BR22" s="151"/>
      <c r="BV22" s="151"/>
      <c r="BZ22" s="151"/>
    </row>
    <row r="23" spans="1:78" ht="28.5" customHeight="1" x14ac:dyDescent="0.25">
      <c r="B23" s="73" t="str">
        <f t="shared" ref="B23:K24" si="33">IF(AA23=0,"",AA23)</f>
        <v/>
      </c>
      <c r="C23" s="69" t="str">
        <f t="shared" si="33"/>
        <v/>
      </c>
      <c r="D23" s="409" t="str">
        <f t="shared" si="33"/>
        <v>Donaubowler Regensburg 1</v>
      </c>
      <c r="E23" s="410" t="str">
        <f t="shared" si="33"/>
        <v/>
      </c>
      <c r="F23" s="409" t="str">
        <f t="shared" si="33"/>
        <v>Werdenfels 1</v>
      </c>
      <c r="G23" s="410" t="str">
        <f t="shared" si="33"/>
        <v/>
      </c>
      <c r="H23" s="409" t="str">
        <f t="shared" si="33"/>
        <v>Bowlinghaus Bamberg 1</v>
      </c>
      <c r="I23" s="410" t="str">
        <f t="shared" si="33"/>
        <v/>
      </c>
      <c r="J23" s="409" t="str">
        <f t="shared" si="33"/>
        <v>SG Rottendorf 1</v>
      </c>
      <c r="K23" s="410" t="str">
        <f t="shared" si="33"/>
        <v/>
      </c>
      <c r="L23" s="409" t="str">
        <f t="shared" si="32"/>
        <v>Bajuwaren München 1</v>
      </c>
      <c r="M23" s="410" t="str">
        <f t="shared" si="32"/>
        <v/>
      </c>
      <c r="N23" s="409" t="str">
        <f t="shared" si="32"/>
        <v>BK München 3</v>
      </c>
      <c r="O23" s="410" t="str">
        <f t="shared" si="32"/>
        <v/>
      </c>
      <c r="P23" s="409" t="str">
        <f t="shared" si="32"/>
        <v>Schanzer Ingolstadt 1</v>
      </c>
      <c r="Q23" s="410" t="str">
        <f t="shared" si="32"/>
        <v/>
      </c>
      <c r="R23" s="409" t="str">
        <f t="shared" si="32"/>
        <v>SG DJK Rimpar 1</v>
      </c>
      <c r="S23" s="410" t="str">
        <f t="shared" si="32"/>
        <v/>
      </c>
      <c r="T23" s="409" t="str">
        <f t="shared" si="32"/>
        <v>BC EMAX Unterföhring 2</v>
      </c>
      <c r="U23" s="410" t="str">
        <f t="shared" si="32"/>
        <v/>
      </c>
      <c r="V23" s="411"/>
      <c r="W23" s="411"/>
      <c r="AA23" s="73"/>
      <c r="AB23" s="69"/>
      <c r="AC23" s="409" t="str">
        <f>VLOOKUP(AC22,Schlüssel!$A$5:$K$14,2)</f>
        <v>Donaubowler Regensburg 1</v>
      </c>
      <c r="AD23" s="410"/>
      <c r="AE23" s="409" t="str">
        <f>VLOOKUP(AE22,Schlüssel!$A$5:$K$14,2)</f>
        <v>Werdenfels 1</v>
      </c>
      <c r="AF23" s="410"/>
      <c r="AG23" s="409" t="str">
        <f>VLOOKUP(AG22,Schlüssel!$A$5:$K$14,2)</f>
        <v>Bowlinghaus Bamberg 1</v>
      </c>
      <c r="AH23" s="410"/>
      <c r="AI23" s="409" t="str">
        <f>VLOOKUP(AI22,Schlüssel!$A$5:$K$14,2)</f>
        <v>SG Rottendorf 1</v>
      </c>
      <c r="AJ23" s="410"/>
      <c r="AK23" s="409" t="str">
        <f>VLOOKUP(AK22,Schlüssel!$A$5:$K$14,2)</f>
        <v>Bajuwaren München 1</v>
      </c>
      <c r="AL23" s="410"/>
      <c r="AM23" s="409" t="str">
        <f>VLOOKUP(AM22,Schlüssel!$A$5:$K$14,2)</f>
        <v>BK München 3</v>
      </c>
      <c r="AN23" s="410"/>
      <c r="AO23" s="409" t="str">
        <f>VLOOKUP(AO22,Schlüssel!$A$5:$K$14,2)</f>
        <v>Schanzer Ingolstadt 1</v>
      </c>
      <c r="AP23" s="410"/>
      <c r="AQ23" s="409" t="str">
        <f>VLOOKUP(AQ22,Schlüssel!$A$5:$K$14,2)</f>
        <v>SG DJK Rimpar 1</v>
      </c>
      <c r="AR23" s="410"/>
      <c r="AS23" s="409" t="str">
        <f>VLOOKUP(AS22,Schlüssel!$A$5:$K$14,2)</f>
        <v>BC EMAX Unterföhring 2</v>
      </c>
      <c r="AT23" s="410"/>
      <c r="AU23" s="108"/>
      <c r="AV23" s="108"/>
      <c r="AW23" s="83"/>
      <c r="AX23" s="84"/>
      <c r="BA23" s="149"/>
      <c r="BB23" s="150"/>
      <c r="BC23" s="151"/>
      <c r="BQ23" s="153"/>
      <c r="BR23" s="151"/>
      <c r="BV23" s="151"/>
      <c r="BZ23" s="151"/>
    </row>
    <row r="24" spans="1:78" ht="12" customHeight="1" x14ac:dyDescent="0.25">
      <c r="B24" s="73" t="str">
        <f t="shared" si="33"/>
        <v/>
      </c>
      <c r="C24" s="69" t="str">
        <f t="shared" si="33"/>
        <v/>
      </c>
      <c r="D24" s="395" t="str">
        <f t="shared" si="33"/>
        <v/>
      </c>
      <c r="E24" s="395" t="str">
        <f t="shared" si="33"/>
        <v/>
      </c>
      <c r="F24" s="395" t="str">
        <f t="shared" si="33"/>
        <v/>
      </c>
      <c r="G24" s="395" t="str">
        <f t="shared" si="33"/>
        <v/>
      </c>
      <c r="H24" s="395" t="str">
        <f t="shared" si="33"/>
        <v/>
      </c>
      <c r="I24" s="395" t="str">
        <f t="shared" si="33"/>
        <v/>
      </c>
      <c r="J24" s="395" t="str">
        <f t="shared" si="33"/>
        <v/>
      </c>
      <c r="K24" s="395" t="str">
        <f t="shared" si="33"/>
        <v/>
      </c>
      <c r="L24" s="395" t="str">
        <f t="shared" si="32"/>
        <v/>
      </c>
      <c r="M24" s="395" t="str">
        <f t="shared" si="32"/>
        <v/>
      </c>
      <c r="N24" s="395" t="str">
        <f t="shared" si="32"/>
        <v/>
      </c>
      <c r="O24" s="395" t="str">
        <f t="shared" si="32"/>
        <v/>
      </c>
      <c r="P24" s="395" t="str">
        <f t="shared" si="32"/>
        <v/>
      </c>
      <c r="Q24" s="395" t="str">
        <f t="shared" si="32"/>
        <v/>
      </c>
      <c r="R24" s="395" t="str">
        <f t="shared" si="32"/>
        <v/>
      </c>
      <c r="S24" s="395" t="str">
        <f t="shared" si="32"/>
        <v/>
      </c>
      <c r="T24" s="395" t="str">
        <f t="shared" si="32"/>
        <v/>
      </c>
      <c r="U24" s="408" t="str">
        <f t="shared" si="32"/>
        <v/>
      </c>
      <c r="V24" s="301"/>
      <c r="W24" s="301"/>
      <c r="AA24" s="73"/>
      <c r="AB24" s="69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78"/>
      <c r="AV24" s="78"/>
      <c r="AW24" s="83"/>
      <c r="AX24" s="84"/>
      <c r="BA24" s="149"/>
      <c r="BB24" s="150"/>
      <c r="BC24" s="151"/>
      <c r="BQ24" s="153"/>
      <c r="BR24" s="151"/>
      <c r="BV24" s="151"/>
      <c r="BZ24" s="151"/>
    </row>
    <row r="25" spans="1:78" ht="15.9" customHeight="1" x14ac:dyDescent="0.25">
      <c r="B25" s="391" t="str">
        <f t="shared" ref="B25:C29" si="34">IF(AA25=0,"",AA25)</f>
        <v>Spieler 1</v>
      </c>
      <c r="C25" s="392" t="str">
        <f t="shared" si="34"/>
        <v/>
      </c>
      <c r="D25" s="393">
        <f>IF(AC25=301,"",AC25)</f>
        <v>0</v>
      </c>
      <c r="E25" s="393" t="str">
        <f>IF(AD25=0,"",AD25)</f>
        <v/>
      </c>
      <c r="F25" s="393">
        <f>IF(AE25=301,"",AE25)</f>
        <v>0</v>
      </c>
      <c r="G25" s="393" t="str">
        <f>IF(AF25=0,"",AF25)</f>
        <v/>
      </c>
      <c r="H25" s="393">
        <f>IF(AG25=301,"",AG25)</f>
        <v>0</v>
      </c>
      <c r="I25" s="393" t="str">
        <f>IF(AH25=0,"",AH25)</f>
        <v/>
      </c>
      <c r="J25" s="393">
        <f>IF(AI25=301,"",AI25)</f>
        <v>0</v>
      </c>
      <c r="K25" s="393" t="str">
        <f>IF(AJ25=0,"",AJ25)</f>
        <v/>
      </c>
      <c r="L25" s="393">
        <f>IF(AK25=301,"",AK25)</f>
        <v>0</v>
      </c>
      <c r="M25" s="393" t="str">
        <f>IF(AL25=0,"",AL25)</f>
        <v/>
      </c>
      <c r="N25" s="393">
        <f>IF(AM25=301,"",AM25)</f>
        <v>0</v>
      </c>
      <c r="O25" s="393" t="str">
        <f>IF(AN25=0,"",AN25)</f>
        <v/>
      </c>
      <c r="P25" s="393">
        <f>IF(AO25=301,"",AO25)</f>
        <v>0</v>
      </c>
      <c r="Q25" s="393" t="str">
        <f>IF(AP25=0,"",AP25)</f>
        <v/>
      </c>
      <c r="R25" s="393">
        <f>IF(AQ25=301,"",AQ25)</f>
        <v>0</v>
      </c>
      <c r="S25" s="393" t="str">
        <f>IF(AR25=0,"",AR25)</f>
        <v/>
      </c>
      <c r="T25" s="393">
        <f>IF(AS25=301,"",AS25)</f>
        <v>0</v>
      </c>
      <c r="U25" s="393" t="str">
        <f>IF(AT25=0,"",AT25)</f>
        <v/>
      </c>
      <c r="V25" s="404"/>
      <c r="W25" s="404"/>
      <c r="AA25" s="74" t="s">
        <v>0</v>
      </c>
      <c r="AB25" s="75"/>
      <c r="AC25" s="420">
        <f>ABS(INDEX(AC:AC,MATCH(AC22,$AA:$AA,0)+5)+INDEX(AC:AC,MATCH(AC22,$AA:$AA,0)+6)+INDEX(AC:AC,MATCH(AC22,$AA:$AA,0)+7))</f>
        <v>0</v>
      </c>
      <c r="AD25" s="421"/>
      <c r="AE25" s="420">
        <f>ABS(INDEX(AE:AE,MATCH(AE22,$AA:$AA,0)+5)+INDEX(AE:AE,MATCH(AE22,$AA:$AA,0)+6)+INDEX(AE:AE,MATCH(AE22,$AA:$AA,0)+7))</f>
        <v>0</v>
      </c>
      <c r="AF25" s="421"/>
      <c r="AG25" s="420">
        <f>ABS(INDEX(AG:AG,MATCH(AG22,$AA:$AA,0)+5)+INDEX(AG:AG,MATCH(AG22,$AA:$AA,0)+6)+INDEX(AG:AG,MATCH(AG22,$AA:$AA,0)+7))</f>
        <v>0</v>
      </c>
      <c r="AH25" s="421"/>
      <c r="AI25" s="420">
        <f>ABS(INDEX(AI:AI,MATCH(AI22,$AA:$AA,0)+5)+INDEX(AI:AI,MATCH(AI22,$AA:$AA,0)+6)+INDEX(AI:AI,MATCH(AI22,$AA:$AA,0)+7))</f>
        <v>0</v>
      </c>
      <c r="AJ25" s="421"/>
      <c r="AK25" s="420">
        <f>ABS(INDEX(AK:AK,MATCH(AK22,$AA:$AA,0)+5)+INDEX(AK:AK,MATCH(AK22,$AA:$AA,0)+6)+INDEX(AK:AK,MATCH(AK22,$AA:$AA,0)+7))</f>
        <v>0</v>
      </c>
      <c r="AL25" s="421"/>
      <c r="AM25" s="420">
        <f>ABS(INDEX(AM:AM,MATCH(AM22,$AA:$AA,0)+5)+INDEX(AM:AM,MATCH(AM22,$AA:$AA,0)+6)+INDEX(AM:AM,MATCH(AM22,$AA:$AA,0)+7))</f>
        <v>0</v>
      </c>
      <c r="AN25" s="421"/>
      <c r="AO25" s="420">
        <f>ABS(INDEX(AO:AO,MATCH(AO22,$AA:$AA,0)+5)+INDEX(AO:AO,MATCH(AO22,$AA:$AA,0)+6)+INDEX(AO:AO,MATCH(AO22,$AA:$AA,0)+7))</f>
        <v>0</v>
      </c>
      <c r="AP25" s="421"/>
      <c r="AQ25" s="420">
        <f>ABS(INDEX(AQ:AQ,MATCH(AQ22,$AA:$AA,0)+5)+INDEX(AQ:AQ,MATCH(AQ22,$AA:$AA,0)+6)+INDEX(AQ:AQ,MATCH(AQ22,$AA:$AA,0)+7))</f>
        <v>0</v>
      </c>
      <c r="AR25" s="421"/>
      <c r="AS25" s="420">
        <f>ABS(INDEX(AS:AS,MATCH(AS22,$AA:$AA,0)+5)+INDEX(AS:AS,MATCH(AS22,$AA:$AA,0)+6)+INDEX(AS:AS,MATCH(AS22,$AA:$AA,0)+7))</f>
        <v>0</v>
      </c>
      <c r="AT25" s="421"/>
      <c r="AU25" s="1"/>
      <c r="AV25" s="1"/>
      <c r="AW25" s="83"/>
      <c r="AX25" s="84"/>
      <c r="BA25" s="149"/>
      <c r="BB25" s="150"/>
      <c r="BC25" s="151"/>
      <c r="BQ25" s="153"/>
      <c r="BR25" s="151"/>
      <c r="BV25" s="151"/>
      <c r="BZ25" s="151"/>
    </row>
    <row r="26" spans="1:78" ht="15.9" customHeight="1" x14ac:dyDescent="0.25">
      <c r="B26" s="391" t="str">
        <f t="shared" si="34"/>
        <v>Spieler 2</v>
      </c>
      <c r="C26" s="392" t="str">
        <f t="shared" si="34"/>
        <v/>
      </c>
      <c r="D26" s="393">
        <f>IF(AC26=301,"",AC26)</f>
        <v>0</v>
      </c>
      <c r="E26" s="393" t="str">
        <f>IF(AD26=0,"",AD26)</f>
        <v/>
      </c>
      <c r="F26" s="393">
        <f>IF(AE26=301,"",AE26)</f>
        <v>0</v>
      </c>
      <c r="G26" s="393" t="str">
        <f>IF(AF26=0,"",AF26)</f>
        <v/>
      </c>
      <c r="H26" s="393">
        <f>IF(AG26=301,"",AG26)</f>
        <v>0</v>
      </c>
      <c r="I26" s="393" t="str">
        <f>IF(AH26=0,"",AH26)</f>
        <v/>
      </c>
      <c r="J26" s="393">
        <f>IF(AI26=301,"",AI26)</f>
        <v>0</v>
      </c>
      <c r="K26" s="393" t="str">
        <f>IF(AJ26=0,"",AJ26)</f>
        <v/>
      </c>
      <c r="L26" s="393">
        <f>IF(AK26=301,"",AK26)</f>
        <v>0</v>
      </c>
      <c r="M26" s="393" t="str">
        <f>IF(AL26=0,"",AL26)</f>
        <v/>
      </c>
      <c r="N26" s="393">
        <f>IF(AM26=301,"",AM26)</f>
        <v>0</v>
      </c>
      <c r="O26" s="393" t="str">
        <f>IF(AN26=0,"",AN26)</f>
        <v/>
      </c>
      <c r="P26" s="393">
        <f>IF(AO26=301,"",AO26)</f>
        <v>0</v>
      </c>
      <c r="Q26" s="393" t="str">
        <f>IF(AP26=0,"",AP26)</f>
        <v/>
      </c>
      <c r="R26" s="393">
        <f>IF(AQ26=301,"",AQ26)</f>
        <v>0</v>
      </c>
      <c r="S26" s="393" t="str">
        <f>IF(AR26=0,"",AR26)</f>
        <v/>
      </c>
      <c r="T26" s="393">
        <f>IF(AS26=301,"",AS26)</f>
        <v>0</v>
      </c>
      <c r="U26" s="393" t="str">
        <f>IF(AT26=0,"",AT26)</f>
        <v/>
      </c>
      <c r="V26" s="404"/>
      <c r="W26" s="404"/>
      <c r="AA26" s="74" t="s">
        <v>2</v>
      </c>
      <c r="AB26" s="75"/>
      <c r="AC26" s="422">
        <f>ABS(INDEX(AC:AC,MATCH(AC22,$AA:$AA,0)+8)+INDEX(AC:AC,MATCH(AC22,$AA:$AA,0)+9)+INDEX(AC:AC,MATCH(AC22,$AA:$AA,0)+10))</f>
        <v>0</v>
      </c>
      <c r="AD26" s="423"/>
      <c r="AE26" s="422">
        <f>ABS(INDEX(AE:AE,MATCH(AE22,$AA:$AA,0)+8)+INDEX(AE:AE,MATCH(AE22,$AA:$AA,0)+9)+INDEX(AE:AE,MATCH(AE22,$AA:$AA,0)+10))</f>
        <v>0</v>
      </c>
      <c r="AF26" s="423"/>
      <c r="AG26" s="422">
        <f>ABS(INDEX(AG:AG,MATCH(AG22,$AA:$AA,0)+8)+INDEX(AG:AG,MATCH(AG22,$AA:$AA,0)+9)+INDEX(AG:AG,MATCH(AG22,$AA:$AA,0)+10))</f>
        <v>0</v>
      </c>
      <c r="AH26" s="423"/>
      <c r="AI26" s="422">
        <f>ABS(INDEX(AI:AI,MATCH(AI22,$AA:$AA,0)+8)+INDEX(AI:AI,MATCH(AI22,$AA:$AA,0)+9)+INDEX(AI:AI,MATCH(AI22,$AA:$AA,0)+10))</f>
        <v>0</v>
      </c>
      <c r="AJ26" s="423"/>
      <c r="AK26" s="422">
        <f>ABS(INDEX(AK:AK,MATCH(AK22,$AA:$AA,0)+8)+INDEX(AK:AK,MATCH(AK22,$AA:$AA,0)+9)+INDEX(AK:AK,MATCH(AK22,$AA:$AA,0)+10))</f>
        <v>0</v>
      </c>
      <c r="AL26" s="423"/>
      <c r="AM26" s="422">
        <f>ABS(INDEX(AM:AM,MATCH(AM22,$AA:$AA,0)+8)+INDEX(AM:AM,MATCH(AM22,$AA:$AA,0)+9)+INDEX(AM:AM,MATCH(AM22,$AA:$AA,0)+10))</f>
        <v>0</v>
      </c>
      <c r="AN26" s="423"/>
      <c r="AO26" s="422">
        <f>ABS(INDEX(AO:AO,MATCH(AO22,$AA:$AA,0)+8)+INDEX(AO:AO,MATCH(AO22,$AA:$AA,0)+9)+INDEX(AO:AO,MATCH(AO22,$AA:$AA,0)+10))</f>
        <v>0</v>
      </c>
      <c r="AP26" s="423"/>
      <c r="AQ26" s="422">
        <f>ABS(INDEX(AQ:AQ,MATCH(AQ22,$AA:$AA,0)+8)+INDEX(AQ:AQ,MATCH(AQ22,$AA:$AA,0)+9)+INDEX(AQ:AQ,MATCH(AQ22,$AA:$AA,0)+10))</f>
        <v>0</v>
      </c>
      <c r="AR26" s="423"/>
      <c r="AS26" s="422">
        <f>ABS(INDEX(AS:AS,MATCH(AS22,$AA:$AA,0)+8)+INDEX(AS:AS,MATCH(AS22,$AA:$AA,0)+9)+INDEX(AS:AS,MATCH(AS22,$AA:$AA,0)+10))</f>
        <v>0</v>
      </c>
      <c r="AT26" s="423"/>
      <c r="AU26" s="1"/>
      <c r="AV26" s="1"/>
      <c r="AW26" s="83"/>
      <c r="AX26" s="84"/>
      <c r="BA26" s="149"/>
      <c r="BB26" s="150"/>
      <c r="BC26" s="151"/>
      <c r="BQ26" s="153"/>
      <c r="BR26" s="151"/>
      <c r="BV26" s="151"/>
      <c r="BZ26" s="151"/>
    </row>
    <row r="27" spans="1:78" ht="15.9" customHeight="1" x14ac:dyDescent="0.25">
      <c r="B27" s="391" t="str">
        <f t="shared" si="34"/>
        <v>Spieler 3</v>
      </c>
      <c r="C27" s="392" t="str">
        <f t="shared" si="34"/>
        <v/>
      </c>
      <c r="D27" s="393">
        <f>IF(AC27=301,"",AC27)</f>
        <v>0</v>
      </c>
      <c r="E27" s="393" t="str">
        <f>IF(AD27=0,"",AD27)</f>
        <v/>
      </c>
      <c r="F27" s="393">
        <f>IF(AE27=301,"",AE27)</f>
        <v>0</v>
      </c>
      <c r="G27" s="393" t="str">
        <f>IF(AF27=0,"",AF27)</f>
        <v/>
      </c>
      <c r="H27" s="393">
        <f>IF(AG27=301,"",AG27)</f>
        <v>0</v>
      </c>
      <c r="I27" s="393" t="str">
        <f>IF(AH27=0,"",AH27)</f>
        <v/>
      </c>
      <c r="J27" s="393">
        <f>IF(AI27=301,"",AI27)</f>
        <v>0</v>
      </c>
      <c r="K27" s="393" t="str">
        <f>IF(AJ27=0,"",AJ27)</f>
        <v/>
      </c>
      <c r="L27" s="393">
        <f>IF(AK27=301,"",AK27)</f>
        <v>0</v>
      </c>
      <c r="M27" s="393" t="str">
        <f>IF(AL27=0,"",AL27)</f>
        <v/>
      </c>
      <c r="N27" s="393">
        <f>IF(AM27=301,"",AM27)</f>
        <v>0</v>
      </c>
      <c r="O27" s="393" t="str">
        <f>IF(AN27=0,"",AN27)</f>
        <v/>
      </c>
      <c r="P27" s="393">
        <f>IF(AO27=301,"",AO27)</f>
        <v>0</v>
      </c>
      <c r="Q27" s="393" t="str">
        <f>IF(AP27=0,"",AP27)</f>
        <v/>
      </c>
      <c r="R27" s="393">
        <f>IF(AQ27=301,"",AQ27)</f>
        <v>0</v>
      </c>
      <c r="S27" s="393" t="str">
        <f>IF(AR27=0,"",AR27)</f>
        <v/>
      </c>
      <c r="T27" s="393">
        <f>IF(AS27=301,"",AS27)</f>
        <v>0</v>
      </c>
      <c r="U27" s="393" t="str">
        <f>IF(AT27=0,"",AT27)</f>
        <v/>
      </c>
      <c r="V27" s="404"/>
      <c r="W27" s="404"/>
      <c r="AA27" s="74" t="s">
        <v>3</v>
      </c>
      <c r="AB27" s="75"/>
      <c r="AC27" s="422">
        <f>ABS(INDEX(AC:AC,MATCH(AC22,$AA:$AA,0)+11)+INDEX(AC:AC,MATCH(AC22,$AA:$AA,0)+12)+INDEX(AC:AC,MATCH(AC22,$AA:$AA,0)+13))</f>
        <v>0</v>
      </c>
      <c r="AD27" s="423"/>
      <c r="AE27" s="422">
        <f>ABS(INDEX(AE:AE,MATCH(AE22,$AA:$AA,0)+11)+INDEX(AE:AE,MATCH(AE22,$AA:$AA,0)+12)+INDEX(AE:AE,MATCH(AE22,$AA:$AA,0)+13))</f>
        <v>0</v>
      </c>
      <c r="AF27" s="423"/>
      <c r="AG27" s="422">
        <f>ABS(INDEX(AG:AG,MATCH(AG22,$AA:$AA,0)+11)+INDEX(AG:AG,MATCH(AG22,$AA:$AA,0)+12)+INDEX(AG:AG,MATCH(AG22,$AA:$AA,0)+13))</f>
        <v>0</v>
      </c>
      <c r="AH27" s="423"/>
      <c r="AI27" s="422">
        <f>ABS(INDEX(AI:AI,MATCH(AI22,$AA:$AA,0)+11)+INDEX(AI:AI,MATCH(AI22,$AA:$AA,0)+12)+INDEX(AI:AI,MATCH(AI22,$AA:$AA,0)+13))</f>
        <v>0</v>
      </c>
      <c r="AJ27" s="423"/>
      <c r="AK27" s="422">
        <f>ABS(INDEX(AK:AK,MATCH(AK22,$AA:$AA,0)+11)+INDEX(AK:AK,MATCH(AK22,$AA:$AA,0)+12)+INDEX(AK:AK,MATCH(AK22,$AA:$AA,0)+13))</f>
        <v>0</v>
      </c>
      <c r="AL27" s="423"/>
      <c r="AM27" s="422">
        <f>ABS(INDEX(AM:AM,MATCH(AM22,$AA:$AA,0)+11)+INDEX(AM:AM,MATCH(AM22,$AA:$AA,0)+12)+INDEX(AM:AM,MATCH(AM22,$AA:$AA,0)+13))</f>
        <v>0</v>
      </c>
      <c r="AN27" s="423"/>
      <c r="AO27" s="422">
        <f>ABS(INDEX(AO:AO,MATCH(AO22,$AA:$AA,0)+11)+INDEX(AO:AO,MATCH(AO22,$AA:$AA,0)+12)+INDEX(AO:AO,MATCH(AO22,$AA:$AA,0)+13))</f>
        <v>0</v>
      </c>
      <c r="AP27" s="423"/>
      <c r="AQ27" s="422">
        <f>ABS(INDEX(AQ:AQ,MATCH(AQ22,$AA:$AA,0)+11)+INDEX(AQ:AQ,MATCH(AQ22,$AA:$AA,0)+12)+INDEX(AQ:AQ,MATCH(AQ22,$AA:$AA,0)+13))</f>
        <v>0</v>
      </c>
      <c r="AR27" s="423"/>
      <c r="AS27" s="422">
        <f>ABS(INDEX(AS:AS,MATCH(AS22,$AA:$AA,0)+11)+INDEX(AS:AS,MATCH(AS22,$AA:$AA,0)+12)+INDEX(AS:AS,MATCH(AS22,$AA:$AA,0)+13))</f>
        <v>0</v>
      </c>
      <c r="AT27" s="423"/>
      <c r="AU27" s="1"/>
      <c r="AV27" s="1"/>
      <c r="AW27" s="83"/>
      <c r="AX27" s="84"/>
      <c r="BA27" s="149"/>
      <c r="BB27" s="150"/>
      <c r="BC27" s="151"/>
      <c r="BQ27" s="153"/>
      <c r="BR27" s="151"/>
      <c r="BV27" s="151"/>
      <c r="BZ27" s="151"/>
    </row>
    <row r="28" spans="1:78" ht="15.9" customHeight="1" x14ac:dyDescent="0.25">
      <c r="B28" s="391" t="str">
        <f t="shared" si="34"/>
        <v>Spieler 4</v>
      </c>
      <c r="C28" s="392" t="str">
        <f t="shared" si="34"/>
        <v/>
      </c>
      <c r="D28" s="393">
        <f>IF(AC28=301,"",AC28)</f>
        <v>0</v>
      </c>
      <c r="E28" s="393" t="str">
        <f>IF(AD28=0,"",AD28)</f>
        <v/>
      </c>
      <c r="F28" s="393">
        <f>IF(AE28=301,"",AE28)</f>
        <v>0</v>
      </c>
      <c r="G28" s="393" t="str">
        <f>IF(AF28=0,"",AF28)</f>
        <v/>
      </c>
      <c r="H28" s="393">
        <f>IF(AG28=301,"",AG28)</f>
        <v>0</v>
      </c>
      <c r="I28" s="393" t="str">
        <f>IF(AH28=0,"",AH28)</f>
        <v/>
      </c>
      <c r="J28" s="393">
        <f>IF(AI28=301,"",AI28)</f>
        <v>0</v>
      </c>
      <c r="K28" s="393" t="str">
        <f>IF(AJ28=0,"",AJ28)</f>
        <v/>
      </c>
      <c r="L28" s="393">
        <f>IF(AK28=301,"",AK28)</f>
        <v>0</v>
      </c>
      <c r="M28" s="393" t="str">
        <f>IF(AL28=0,"",AL28)</f>
        <v/>
      </c>
      <c r="N28" s="393">
        <f>IF(AM28=301,"",AM28)</f>
        <v>0</v>
      </c>
      <c r="O28" s="393" t="str">
        <f>IF(AN28=0,"",AN28)</f>
        <v/>
      </c>
      <c r="P28" s="393">
        <f>IF(AO28=301,"",AO28)</f>
        <v>0</v>
      </c>
      <c r="Q28" s="393" t="str">
        <f>IF(AP28=0,"",AP28)</f>
        <v/>
      </c>
      <c r="R28" s="393">
        <f>IF(AQ28=301,"",AQ28)</f>
        <v>0</v>
      </c>
      <c r="S28" s="393" t="str">
        <f>IF(AR28=0,"",AR28)</f>
        <v/>
      </c>
      <c r="T28" s="393">
        <f>IF(AS28=301,"",AS28)</f>
        <v>0</v>
      </c>
      <c r="U28" s="393" t="str">
        <f>IF(AT28=0,"",AT28)</f>
        <v/>
      </c>
      <c r="V28" s="404"/>
      <c r="W28" s="404"/>
      <c r="AA28" s="74" t="s">
        <v>11</v>
      </c>
      <c r="AB28" s="75"/>
      <c r="AC28" s="422">
        <f>ABS(INDEX(AC:AC,MATCH(AC22,$AA:$AA,0)+14)+INDEX(AC:AC,MATCH(AC22,$AA:$AA,0)+15)+INDEX(AC:AC,MATCH(AC22,$AA:$AA,0)+16))</f>
        <v>0</v>
      </c>
      <c r="AD28" s="423"/>
      <c r="AE28" s="422">
        <f>ABS(INDEX(AE:AE,MATCH(AE22,$AA:$AA,0)+14)+INDEX(AE:AE,MATCH(AE22,$AA:$AA,0)+15)+INDEX(AE:AE,MATCH(AE22,$AA:$AA,0)+16))</f>
        <v>0</v>
      </c>
      <c r="AF28" s="423"/>
      <c r="AG28" s="422">
        <f>ABS(INDEX(AG:AG,MATCH(AG22,$AA:$AA,0)+14)+INDEX(AG:AG,MATCH(AG22,$AA:$AA,0)+15)+INDEX(AG:AG,MATCH(AG22,$AA:$AA,0)+16))</f>
        <v>0</v>
      </c>
      <c r="AH28" s="423"/>
      <c r="AI28" s="422">
        <f>ABS(INDEX(AI:AI,MATCH(AI22,$AA:$AA,0)+14)+INDEX(AI:AI,MATCH(AI22,$AA:$AA,0)+15)+INDEX(AI:AI,MATCH(AI22,$AA:$AA,0)+16))</f>
        <v>0</v>
      </c>
      <c r="AJ28" s="423"/>
      <c r="AK28" s="422">
        <f>ABS(INDEX(AK:AK,MATCH(AK22,$AA:$AA,0)+14)+INDEX(AK:AK,MATCH(AK22,$AA:$AA,0)+15)+INDEX(AK:AK,MATCH(AK22,$AA:$AA,0)+16))</f>
        <v>0</v>
      </c>
      <c r="AL28" s="423"/>
      <c r="AM28" s="422">
        <f>ABS(INDEX(AM:AM,MATCH(AM22,$AA:$AA,0)+14)+INDEX(AM:AM,MATCH(AM22,$AA:$AA,0)+15)+INDEX(AM:AM,MATCH(AM22,$AA:$AA,0)+16))</f>
        <v>0</v>
      </c>
      <c r="AN28" s="423"/>
      <c r="AO28" s="422">
        <f>ABS(INDEX(AO:AO,MATCH(AO22,$AA:$AA,0)+14)+INDEX(AO:AO,MATCH(AO22,$AA:$AA,0)+15)+INDEX(AO:AO,MATCH(AO22,$AA:$AA,0)+16))</f>
        <v>0</v>
      </c>
      <c r="AP28" s="423"/>
      <c r="AQ28" s="422">
        <f>ABS(INDEX(AQ:AQ,MATCH(AQ22,$AA:$AA,0)+14)+INDEX(AQ:AQ,MATCH(AQ22,$AA:$AA,0)+15)+INDEX(AQ:AQ,MATCH(AQ22,$AA:$AA,0)+16))</f>
        <v>0</v>
      </c>
      <c r="AR28" s="423"/>
      <c r="AS28" s="422">
        <f>ABS(INDEX(AS:AS,MATCH(AS22,$AA:$AA,0)+14)+INDEX(AS:AS,MATCH(AS22,$AA:$AA,0)+15)+INDEX(AS:AS,MATCH(AS22,$AA:$AA,0)+16))</f>
        <v>0</v>
      </c>
      <c r="AT28" s="423"/>
      <c r="AU28" s="1"/>
      <c r="AV28" s="1"/>
      <c r="AW28" s="83"/>
      <c r="AX28" s="84"/>
      <c r="BA28" s="149"/>
      <c r="BB28" s="150"/>
      <c r="BC28" s="151"/>
      <c r="BQ28" s="153"/>
      <c r="BR28" s="151"/>
      <c r="BV28" s="151"/>
      <c r="BZ28" s="151"/>
    </row>
    <row r="29" spans="1:78" ht="15.9" customHeight="1" x14ac:dyDescent="0.25">
      <c r="B29" s="388" t="str">
        <f t="shared" si="34"/>
        <v>Gesamt</v>
      </c>
      <c r="C29" s="389" t="str">
        <f t="shared" si="34"/>
        <v/>
      </c>
      <c r="D29" s="394">
        <f>IF(AC29=1505,"",AC29)</f>
        <v>0</v>
      </c>
      <c r="E29" s="394" t="str">
        <f>IF(AD29=0,"",AD29)</f>
        <v/>
      </c>
      <c r="F29" s="394">
        <f>IF(AE29=1505,"",AE29)</f>
        <v>0</v>
      </c>
      <c r="G29" s="394" t="str">
        <f>IF(AF29=0,"",AF29)</f>
        <v/>
      </c>
      <c r="H29" s="394">
        <f>IF(AG29=1505,"",AG29)</f>
        <v>0</v>
      </c>
      <c r="I29" s="394" t="str">
        <f>IF(AH29=0,"",AH29)</f>
        <v/>
      </c>
      <c r="J29" s="394">
        <f>IF(AI29=1505,"",AI29)</f>
        <v>0</v>
      </c>
      <c r="K29" s="394" t="str">
        <f>IF(AJ29=0,"",AJ29)</f>
        <v/>
      </c>
      <c r="L29" s="394">
        <f>IF(AK29=1505,"",AK29)</f>
        <v>0</v>
      </c>
      <c r="M29" s="394" t="str">
        <f>IF(AL29=0,"",AL29)</f>
        <v/>
      </c>
      <c r="N29" s="394">
        <f>IF(AM29=1505,"",AM29)</f>
        <v>0</v>
      </c>
      <c r="O29" s="394" t="str">
        <f>IF(AN29=0,"",AN29)</f>
        <v/>
      </c>
      <c r="P29" s="394">
        <f>IF(AO29=1505,"",AO29)</f>
        <v>0</v>
      </c>
      <c r="Q29" s="394" t="str">
        <f>IF(AP29=0,"",AP29)</f>
        <v/>
      </c>
      <c r="R29" s="394">
        <f>IF(AQ29=1505,"",AQ29)</f>
        <v>0</v>
      </c>
      <c r="S29" s="394" t="str">
        <f>IF(AR29=0,"",AR29)</f>
        <v/>
      </c>
      <c r="T29" s="394">
        <f>IF(AS29=1505,"",AS29)</f>
        <v>0</v>
      </c>
      <c r="U29" s="394" t="str">
        <f>IF(AT29=0,"",AT29)</f>
        <v/>
      </c>
      <c r="V29" s="290"/>
      <c r="W29" s="290"/>
      <c r="AA29" s="76" t="s">
        <v>960</v>
      </c>
      <c r="AB29" s="77"/>
      <c r="AC29" s="388">
        <f>SUM(AC25:AC28)</f>
        <v>0</v>
      </c>
      <c r="AD29" s="389"/>
      <c r="AE29" s="388">
        <f>SUM(AE25:AE28)</f>
        <v>0</v>
      </c>
      <c r="AF29" s="389"/>
      <c r="AG29" s="388">
        <f>SUM(AG25:AG28)</f>
        <v>0</v>
      </c>
      <c r="AH29" s="389"/>
      <c r="AI29" s="388">
        <f>SUM(AI25:AI28)</f>
        <v>0</v>
      </c>
      <c r="AJ29" s="389"/>
      <c r="AK29" s="388">
        <f>SUM(AK25:AK28)</f>
        <v>0</v>
      </c>
      <c r="AL29" s="389"/>
      <c r="AM29" s="388">
        <f>SUM(AM25:AM28)</f>
        <v>0</v>
      </c>
      <c r="AN29" s="389"/>
      <c r="AO29" s="388">
        <f>SUM(AO25:AO28)</f>
        <v>0</v>
      </c>
      <c r="AP29" s="389"/>
      <c r="AQ29" s="388">
        <f>SUM(AQ25:AQ28)</f>
        <v>0</v>
      </c>
      <c r="AR29" s="389"/>
      <c r="AS29" s="388">
        <f>SUM(AS25:AS28)</f>
        <v>0</v>
      </c>
      <c r="AT29" s="389"/>
      <c r="AU29" s="69"/>
      <c r="AV29" s="69"/>
      <c r="AW29" s="83"/>
      <c r="AX29" s="84"/>
      <c r="BA29" s="149"/>
      <c r="BB29" s="150"/>
      <c r="BC29" s="151"/>
      <c r="BQ29" s="153"/>
      <c r="BR29" s="151"/>
      <c r="BV29" s="151"/>
      <c r="BZ29" s="151"/>
    </row>
    <row r="30" spans="1:78" ht="10.5" customHeight="1" x14ac:dyDescent="0.25">
      <c r="B30" s="78"/>
      <c r="C30" s="6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AA30" s="78"/>
      <c r="AB30" s="69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83"/>
      <c r="AX30" s="84"/>
      <c r="BA30" s="149"/>
      <c r="BB30" s="150"/>
      <c r="BC30" s="151"/>
      <c r="BQ30" s="153"/>
      <c r="BR30" s="151"/>
      <c r="BV30" s="151"/>
      <c r="BZ30" s="151"/>
    </row>
    <row r="31" spans="1:78" ht="21" customHeight="1" x14ac:dyDescent="0.4">
      <c r="B31" s="28" t="str">
        <f>AA31</f>
        <v>Team-Nr.</v>
      </c>
      <c r="C31" s="29"/>
      <c r="D31" s="28" t="str">
        <f>AC31</f>
        <v>Liga:</v>
      </c>
      <c r="E31" s="31"/>
      <c r="F31" s="390" t="str">
        <f>AE31</f>
        <v>Bayernliga Herren</v>
      </c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2"/>
      <c r="S31" s="33" t="s">
        <v>955</v>
      </c>
      <c r="T31" s="34"/>
      <c r="U31" s="401" t="str">
        <f>AT31</f>
        <v>30.01./01.02.</v>
      </c>
      <c r="V31" s="402"/>
      <c r="W31" s="403"/>
      <c r="X31" s="386"/>
      <c r="Y31" s="387"/>
      <c r="Z31" s="387"/>
      <c r="AA31" s="28" t="s">
        <v>974</v>
      </c>
      <c r="AB31" s="29"/>
      <c r="AC31" s="30" t="s">
        <v>953</v>
      </c>
      <c r="AD31" s="31"/>
      <c r="AE31" s="29" t="str">
        <f>Schlüssel!$C$1</f>
        <v>Bayernliga Herren</v>
      </c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32"/>
      <c r="AR31" s="33" t="s">
        <v>955</v>
      </c>
      <c r="AS31" s="34"/>
      <c r="AT31" s="401" t="str">
        <f>VLOOKUP(AS32,Spielorte!$A$1:$C$6,2)</f>
        <v>30.01./01.02.</v>
      </c>
      <c r="AU31" s="402"/>
      <c r="AV31" s="403"/>
      <c r="AW31" s="83"/>
      <c r="AX31" s="84"/>
      <c r="BA31" s="149" t="s">
        <v>1117</v>
      </c>
      <c r="BB31" s="150" t="s">
        <v>972</v>
      </c>
      <c r="BC31" s="151" t="s">
        <v>991</v>
      </c>
      <c r="BD31" s="152" t="s">
        <v>990</v>
      </c>
      <c r="BE31" s="152" t="s">
        <v>972</v>
      </c>
      <c r="BF31" s="152" t="s">
        <v>992</v>
      </c>
      <c r="BG31" s="152" t="s">
        <v>1028</v>
      </c>
      <c r="BH31" s="152" t="s">
        <v>1118</v>
      </c>
      <c r="BI31" s="152" t="s">
        <v>1119</v>
      </c>
      <c r="BJ31" s="152" t="s">
        <v>1120</v>
      </c>
      <c r="BK31" s="152" t="s">
        <v>1121</v>
      </c>
      <c r="BL31" s="152" t="s">
        <v>1122</v>
      </c>
      <c r="BM31" s="152" t="s">
        <v>1129</v>
      </c>
      <c r="BN31" s="152" t="s">
        <v>1130</v>
      </c>
      <c r="BO31" s="152" t="s">
        <v>1131</v>
      </c>
      <c r="BP31" s="152" t="s">
        <v>1132</v>
      </c>
      <c r="BQ31" s="153" t="s">
        <v>1123</v>
      </c>
      <c r="BR31" s="151" t="s">
        <v>993</v>
      </c>
      <c r="BS31" s="152" t="s">
        <v>1124</v>
      </c>
      <c r="BT31" s="152" t="s">
        <v>1125</v>
      </c>
      <c r="BU31" s="152" t="s">
        <v>991</v>
      </c>
      <c r="BV31" s="151" t="s">
        <v>993</v>
      </c>
      <c r="BW31" s="153" t="s">
        <v>1126</v>
      </c>
      <c r="BX31" s="152" t="s">
        <v>1127</v>
      </c>
      <c r="BY31" s="152" t="s">
        <v>1128</v>
      </c>
      <c r="BZ31" s="151" t="s">
        <v>993</v>
      </c>
    </row>
    <row r="32" spans="1:78" ht="17.25" customHeight="1" thickBot="1" x14ac:dyDescent="0.45">
      <c r="B32" s="37">
        <f>AA32</f>
        <v>2</v>
      </c>
      <c r="D32" s="30" t="s">
        <v>954</v>
      </c>
      <c r="E32" s="38"/>
      <c r="F32" s="400" t="str">
        <f>AE32</f>
        <v>Regensburg Super Bowl</v>
      </c>
      <c r="G32" s="400"/>
      <c r="H32" s="400"/>
      <c r="I32" s="400"/>
      <c r="J32" s="400"/>
      <c r="K32" s="400"/>
      <c r="L32" s="400"/>
      <c r="M32" s="400"/>
      <c r="N32" s="400"/>
      <c r="O32" s="400"/>
      <c r="P32" s="39"/>
      <c r="Q32" s="39"/>
      <c r="S32" s="33" t="s">
        <v>952</v>
      </c>
      <c r="T32" s="40">
        <f>AS32</f>
        <v>4</v>
      </c>
      <c r="U32" s="34"/>
      <c r="V32" s="34"/>
      <c r="Z32" s="36"/>
      <c r="AA32" s="37">
        <v>2</v>
      </c>
      <c r="AC32" s="30" t="s">
        <v>954</v>
      </c>
      <c r="AD32" s="38"/>
      <c r="AE32" s="85" t="str">
        <f>VLOOKUP(AS32,Spielorte!$A$1:$C$6,3)</f>
        <v>Regensburg Super Bowl</v>
      </c>
      <c r="AF32" s="85"/>
      <c r="AG32" s="85"/>
      <c r="AH32" s="85"/>
      <c r="AI32" s="85"/>
      <c r="AJ32" s="85"/>
      <c r="AK32" s="85"/>
      <c r="AL32" s="85"/>
      <c r="AM32" s="85"/>
      <c r="AN32" s="85"/>
      <c r="AO32" s="39"/>
      <c r="AP32" s="39"/>
      <c r="AR32" s="33" t="s">
        <v>952</v>
      </c>
      <c r="AS32" s="40">
        <v>4</v>
      </c>
      <c r="AT32" s="34"/>
      <c r="AU32" s="34"/>
      <c r="AW32" s="83"/>
      <c r="AX32" s="84"/>
      <c r="BA32" s="149"/>
      <c r="BB32" s="150"/>
      <c r="BC32" s="151"/>
      <c r="BQ32" s="153"/>
      <c r="BR32" s="151"/>
      <c r="BV32" s="151"/>
      <c r="BW32" s="153"/>
      <c r="BZ32" s="151"/>
    </row>
    <row r="33" spans="1:78" ht="15.75" customHeight="1" thickBot="1" x14ac:dyDescent="0.3">
      <c r="B33" s="41" t="str">
        <f>VLOOKUP(B32,Schlüssel!$A$5:$B$14,2)</f>
        <v>BK München 3</v>
      </c>
      <c r="C33" s="42"/>
      <c r="D33" s="43"/>
      <c r="E33" s="44"/>
      <c r="F33" s="45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AA33" s="41" t="str">
        <f>VLOOKUP(AA32,Schlüssel!$A$5:$B$14,2)</f>
        <v>BK München 3</v>
      </c>
      <c r="AB33" s="42"/>
      <c r="AC33" s="43"/>
      <c r="AD33" s="44"/>
      <c r="AE33" s="45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W33" s="83"/>
      <c r="AX33" s="84"/>
      <c r="BA33" s="149"/>
      <c r="BB33" s="150"/>
      <c r="BC33" s="151"/>
      <c r="BQ33" s="153"/>
      <c r="BR33" s="151"/>
      <c r="BV33" s="151"/>
      <c r="BW33" s="153"/>
      <c r="BZ33" s="151"/>
    </row>
    <row r="34" spans="1:78" ht="13.8" thickBot="1" x14ac:dyDescent="0.3">
      <c r="A34" s="4"/>
      <c r="B34" s="28"/>
      <c r="C34" s="47"/>
      <c r="D34" s="48" t="s">
        <v>10</v>
      </c>
      <c r="E34" s="28">
        <f>VLOOKUP($B$2,Schlüssel!$A$5:$DZ$14,13)</f>
        <v>7</v>
      </c>
      <c r="F34" s="49" t="s">
        <v>10</v>
      </c>
      <c r="G34" s="28">
        <f>VLOOKUP($B$2,Schlüssel!$A$5:$DZ$14,14)</f>
        <v>6</v>
      </c>
      <c r="H34" s="49" t="s">
        <v>10</v>
      </c>
      <c r="I34" s="28">
        <f>VLOOKUP($B$2,Schlüssel!$A$5:$DZ$14,15)</f>
        <v>9</v>
      </c>
      <c r="J34" s="49" t="s">
        <v>10</v>
      </c>
      <c r="K34" s="28">
        <f>VLOOKUP($B$2,Schlüssel!$A$5:$DZ$14,16)</f>
        <v>11</v>
      </c>
      <c r="L34" s="49" t="s">
        <v>10</v>
      </c>
      <c r="M34" s="28">
        <f>VLOOKUP($B$2,Schlüssel!$A$5:$DZ$14,17)</f>
        <v>3</v>
      </c>
      <c r="N34" s="49" t="s">
        <v>10</v>
      </c>
      <c r="O34" s="28">
        <f>VLOOKUP($B$2,Schlüssel!$A$5:$DZ$14,18)</f>
        <v>5</v>
      </c>
      <c r="P34" s="49" t="s">
        <v>10</v>
      </c>
      <c r="Q34" s="28">
        <f>VLOOKUP($B$2,Schlüssel!$A$5:$DZ$14,19)</f>
        <v>12</v>
      </c>
      <c r="R34" s="49" t="s">
        <v>10</v>
      </c>
      <c r="S34" s="28">
        <f>VLOOKUP($B$2,Schlüssel!$A$5:$DZ$14,20)</f>
        <v>10</v>
      </c>
      <c r="T34" s="49" t="s">
        <v>10</v>
      </c>
      <c r="U34" s="28">
        <f>VLOOKUP($B$2,Schlüssel!$A$5:$DZ$14,21)</f>
        <v>4</v>
      </c>
      <c r="Z34" s="2"/>
      <c r="AA34" s="28"/>
      <c r="AB34" s="47"/>
      <c r="AC34" s="48" t="s">
        <v>10</v>
      </c>
      <c r="AD34" s="28">
        <f>VLOOKUP(AA32,Schlüssel!$A$5:$DZ$14,73)</f>
        <v>18</v>
      </c>
      <c r="AE34" s="49" t="s">
        <v>10</v>
      </c>
      <c r="AF34" s="28">
        <f>VLOOKUP(AA32,Schlüssel!$A$5:$DZ$14,74)</f>
        <v>20</v>
      </c>
      <c r="AG34" s="49" t="s">
        <v>10</v>
      </c>
      <c r="AH34" s="28">
        <f>VLOOKUP(AA32,Schlüssel!$A$5:$DZ$14,75)</f>
        <v>14</v>
      </c>
      <c r="AI34" s="49" t="s">
        <v>10</v>
      </c>
      <c r="AJ34" s="28">
        <f>VLOOKUP(AA32,Schlüssel!$A$5:$DZ$14,76)</f>
        <v>16</v>
      </c>
      <c r="AK34" s="49" t="s">
        <v>10</v>
      </c>
      <c r="AL34" s="28">
        <f>VLOOKUP(AA32,Schlüssel!$A$5:$DZ$14,77)</f>
        <v>11</v>
      </c>
      <c r="AM34" s="49" t="s">
        <v>10</v>
      </c>
      <c r="AN34" s="28">
        <f>VLOOKUP(AA32,Schlüssel!$A$5:$DZ$14,78)</f>
        <v>13</v>
      </c>
      <c r="AO34" s="49" t="s">
        <v>10</v>
      </c>
      <c r="AP34" s="28">
        <f>VLOOKUP(AA32,Schlüssel!$A$5:$DZ$14,79)</f>
        <v>17</v>
      </c>
      <c r="AQ34" s="49" t="s">
        <v>10</v>
      </c>
      <c r="AR34" s="28">
        <f>VLOOKUP(AA32,Schlüssel!$A$5:$DZ$14,80)</f>
        <v>12</v>
      </c>
      <c r="AS34" s="49" t="s">
        <v>10</v>
      </c>
      <c r="AT34" s="28">
        <f>VLOOKUP(AA32,Schlüssel!$A$5:$DZ$14,81)</f>
        <v>15</v>
      </c>
      <c r="AW34" s="83"/>
      <c r="AX34" s="84"/>
      <c r="BA34" s="149"/>
      <c r="BB34" s="150"/>
      <c r="BC34" s="151"/>
      <c r="BQ34" s="153"/>
      <c r="BR34" s="151"/>
      <c r="BV34" s="151"/>
      <c r="BW34" s="153"/>
      <c r="BZ34" s="151"/>
    </row>
    <row r="35" spans="1:78" ht="20.25" customHeight="1" x14ac:dyDescent="0.25">
      <c r="B35" s="50" t="s">
        <v>1</v>
      </c>
      <c r="C35" s="51"/>
      <c r="D35" s="388" t="s">
        <v>961</v>
      </c>
      <c r="E35" s="389"/>
      <c r="F35" s="388" t="s">
        <v>962</v>
      </c>
      <c r="G35" s="389"/>
      <c r="H35" s="388" t="s">
        <v>963</v>
      </c>
      <c r="I35" s="389"/>
      <c r="J35" s="388" t="s">
        <v>964</v>
      </c>
      <c r="K35" s="389"/>
      <c r="L35" s="388" t="s">
        <v>965</v>
      </c>
      <c r="M35" s="389"/>
      <c r="N35" s="388" t="s">
        <v>966</v>
      </c>
      <c r="O35" s="389"/>
      <c r="P35" s="388" t="s">
        <v>967</v>
      </c>
      <c r="Q35" s="389"/>
      <c r="R35" s="388" t="s">
        <v>968</v>
      </c>
      <c r="S35" s="389"/>
      <c r="T35" s="388" t="s">
        <v>969</v>
      </c>
      <c r="U35" s="389"/>
      <c r="V35" s="416" t="s">
        <v>960</v>
      </c>
      <c r="W35" s="417"/>
      <c r="AA35" s="50" t="s">
        <v>1</v>
      </c>
      <c r="AB35" s="51"/>
      <c r="AC35" s="76" t="s">
        <v>961</v>
      </c>
      <c r="AD35" s="77"/>
      <c r="AE35" s="76" t="s">
        <v>962</v>
      </c>
      <c r="AF35" s="77"/>
      <c r="AG35" s="76" t="s">
        <v>963</v>
      </c>
      <c r="AH35" s="77"/>
      <c r="AI35" s="76" t="s">
        <v>964</v>
      </c>
      <c r="AJ35" s="77"/>
      <c r="AK35" s="76" t="s">
        <v>965</v>
      </c>
      <c r="AL35" s="77"/>
      <c r="AM35" s="76" t="s">
        <v>966</v>
      </c>
      <c r="AN35" s="77"/>
      <c r="AO35" s="76" t="s">
        <v>967</v>
      </c>
      <c r="AP35" s="77"/>
      <c r="AQ35" s="76" t="s">
        <v>968</v>
      </c>
      <c r="AR35" s="77"/>
      <c r="AS35" s="76" t="s">
        <v>969</v>
      </c>
      <c r="AT35" s="86"/>
      <c r="AU35" s="87" t="s">
        <v>960</v>
      </c>
      <c r="AV35" s="88"/>
      <c r="AW35" s="83"/>
      <c r="AX35" s="84"/>
      <c r="BA35" s="149"/>
      <c r="BB35" s="150"/>
      <c r="BC35" s="151"/>
      <c r="BQ35" s="153"/>
      <c r="BR35" s="151"/>
      <c r="BV35" s="151"/>
      <c r="BZ35" s="151"/>
    </row>
    <row r="36" spans="1:78" ht="15" customHeight="1" thickBot="1" x14ac:dyDescent="0.3">
      <c r="B36" s="52" t="s">
        <v>970</v>
      </c>
      <c r="C36" s="53" t="s">
        <v>971</v>
      </c>
      <c r="D36" s="54" t="s">
        <v>972</v>
      </c>
      <c r="E36" s="54" t="s">
        <v>973</v>
      </c>
      <c r="F36" s="54" t="s">
        <v>972</v>
      </c>
      <c r="G36" s="54" t="s">
        <v>973</v>
      </c>
      <c r="H36" s="54" t="s">
        <v>972</v>
      </c>
      <c r="I36" s="54" t="s">
        <v>973</v>
      </c>
      <c r="J36" s="54" t="s">
        <v>972</v>
      </c>
      <c r="K36" s="54" t="s">
        <v>973</v>
      </c>
      <c r="L36" s="54" t="s">
        <v>972</v>
      </c>
      <c r="M36" s="54" t="s">
        <v>973</v>
      </c>
      <c r="N36" s="54" t="s">
        <v>972</v>
      </c>
      <c r="O36" s="54" t="s">
        <v>973</v>
      </c>
      <c r="P36" s="54" t="s">
        <v>972</v>
      </c>
      <c r="Q36" s="54" t="s">
        <v>973</v>
      </c>
      <c r="R36" s="54" t="s">
        <v>972</v>
      </c>
      <c r="S36" s="54" t="s">
        <v>973</v>
      </c>
      <c r="T36" s="54" t="s">
        <v>972</v>
      </c>
      <c r="U36" s="54" t="s">
        <v>973</v>
      </c>
      <c r="V36" s="54" t="s">
        <v>972</v>
      </c>
      <c r="W36" s="55" t="s">
        <v>973</v>
      </c>
      <c r="AA36" s="52" t="s">
        <v>970</v>
      </c>
      <c r="AB36" s="53" t="s">
        <v>971</v>
      </c>
      <c r="AC36" s="54" t="s">
        <v>972</v>
      </c>
      <c r="AD36" s="54" t="s">
        <v>973</v>
      </c>
      <c r="AE36" s="54" t="s">
        <v>972</v>
      </c>
      <c r="AF36" s="54" t="s">
        <v>973</v>
      </c>
      <c r="AG36" s="54" t="s">
        <v>972</v>
      </c>
      <c r="AH36" s="54" t="s">
        <v>973</v>
      </c>
      <c r="AI36" s="54" t="s">
        <v>972</v>
      </c>
      <c r="AJ36" s="54" t="s">
        <v>973</v>
      </c>
      <c r="AK36" s="54" t="s">
        <v>972</v>
      </c>
      <c r="AL36" s="54" t="s">
        <v>973</v>
      </c>
      <c r="AM36" s="54" t="s">
        <v>972</v>
      </c>
      <c r="AN36" s="54" t="s">
        <v>973</v>
      </c>
      <c r="AO36" s="54" t="s">
        <v>972</v>
      </c>
      <c r="AP36" s="54" t="s">
        <v>973</v>
      </c>
      <c r="AQ36" s="54" t="s">
        <v>972</v>
      </c>
      <c r="AR36" s="54" t="s">
        <v>973</v>
      </c>
      <c r="AS36" s="54" t="s">
        <v>972</v>
      </c>
      <c r="AT36" s="89" t="s">
        <v>973</v>
      </c>
      <c r="AU36" s="52" t="s">
        <v>972</v>
      </c>
      <c r="AV36" s="55" t="s">
        <v>973</v>
      </c>
      <c r="AW36" s="83"/>
      <c r="AX36" s="84"/>
      <c r="BA36" s="149"/>
      <c r="BB36" s="150"/>
      <c r="BC36" s="151"/>
      <c r="BQ36" s="153"/>
      <c r="BR36" s="151"/>
      <c r="BV36" s="151"/>
      <c r="BZ36" s="151"/>
    </row>
    <row r="37" spans="1:78" ht="17.100000000000001" customHeight="1" x14ac:dyDescent="0.25">
      <c r="A37" s="413" t="s">
        <v>0</v>
      </c>
      <c r="B37" s="56" t="str">
        <f>IF(AA37=0,"",AA37)</f>
        <v/>
      </c>
      <c r="C37" s="57" t="str">
        <f>IF(AB37=0,"",AB37)</f>
        <v/>
      </c>
      <c r="D37" s="58" t="str">
        <f>IF(AC37=0,"",AC37)</f>
        <v/>
      </c>
      <c r="E37" s="397">
        <f>IF(AD37="","",AD37)</f>
        <v>0</v>
      </c>
      <c r="F37" s="58" t="str">
        <f t="shared" ref="F37:F50" si="35">IF(AE37=0,"",AE37)</f>
        <v/>
      </c>
      <c r="G37" s="397">
        <f>IF(AF37="","",AF37)</f>
        <v>0</v>
      </c>
      <c r="H37" s="58" t="str">
        <f t="shared" ref="H37:H50" si="36">IF(AG37=0,"",AG37)</f>
        <v/>
      </c>
      <c r="I37" s="397">
        <f>IF(AH37="","",AH37)</f>
        <v>0</v>
      </c>
      <c r="J37" s="58" t="str">
        <f t="shared" ref="J37:J50" si="37">IF(AI37=0,"",AI37)</f>
        <v/>
      </c>
      <c r="K37" s="397">
        <f>IF(AJ37="","",AJ37)</f>
        <v>0</v>
      </c>
      <c r="L37" s="58" t="str">
        <f t="shared" ref="L37:L50" si="38">IF(AK37=0,"",AK37)</f>
        <v/>
      </c>
      <c r="M37" s="397">
        <f>IF(AL37="","",AL37)</f>
        <v>0</v>
      </c>
      <c r="N37" s="58" t="str">
        <f>IF(AM37=0,"",AM37)</f>
        <v/>
      </c>
      <c r="O37" s="397">
        <f>IF(AN37="","",AN37)</f>
        <v>0</v>
      </c>
      <c r="P37" s="58" t="str">
        <f t="shared" ref="P37:P50" si="39">IF(AO37=0,"",AO37)</f>
        <v/>
      </c>
      <c r="Q37" s="397">
        <f>IF(AP37="","",AP37)</f>
        <v>0</v>
      </c>
      <c r="R37" s="58" t="str">
        <f t="shared" ref="R37:R50" si="40">IF(AQ37=0,"",AQ37)</f>
        <v/>
      </c>
      <c r="S37" s="397">
        <f>IF(AR37="","",AR37)</f>
        <v>0</v>
      </c>
      <c r="T37" s="58" t="str">
        <f t="shared" ref="T37:T50" si="41">IF(AS37=0,"",AS37)</f>
        <v/>
      </c>
      <c r="U37" s="397">
        <f>IF(AT37="","",AT37)</f>
        <v>0</v>
      </c>
      <c r="V37" s="58" t="str">
        <f t="shared" ref="V37:V50" si="42">IF(AU37=0,"",AU37)</f>
        <v/>
      </c>
      <c r="W37" s="397">
        <f>IF(AV37="","",AV37)</f>
        <v>0</v>
      </c>
      <c r="Z37" s="405" t="s">
        <v>0</v>
      </c>
      <c r="AA37" s="272" t="str">
        <f>IF(AB37=0,"",_xlfn.CONCAT(VLOOKUP(AB37,Starter!A:C,2,0)))</f>
        <v/>
      </c>
      <c r="AB37" s="81"/>
      <c r="AC37" s="129"/>
      <c r="AD37" s="163">
        <f>IF(SUM(AC37:AC39)+AC55=0,0,IF(SUM(ABS(AC37),ABS(AC38),ABS(AC39))=AC55,0.5,IF(SUM(ABS(AC37),ABS(AC38),ABS(AC39))&gt;AC55,1,0)))</f>
        <v>0</v>
      </c>
      <c r="AE37" s="132"/>
      <c r="AF37" s="91">
        <f>IF(SUM(AE37:AE39)+AE55=0,0,IF(SUM(ABS(AE37),ABS(AE38),ABS(AE39))=AE55,0.5,IF(SUM(ABS(AE37),ABS(AE38),ABS(AE39))&gt;AE55,1,0)))</f>
        <v>0</v>
      </c>
      <c r="AG37" s="129"/>
      <c r="AH37" s="91">
        <f>IF(SUM(AG37:AG39)+AG55=0,0,IF(SUM(ABS(AG37),ABS(AG38),ABS(AG39))=AG55,0.5,IF(SUM(ABS(AG37),ABS(AG38),ABS(AG39))&gt;AG55,1,0)))</f>
        <v>0</v>
      </c>
      <c r="AI37" s="129"/>
      <c r="AJ37" s="91">
        <f>IF(SUM(AI37:AI39)+AI55=0,0,IF(SUM(ABS(AI37),ABS(AI38),ABS(AI39))=AI55,0.5,IF(SUM(ABS(AI37),ABS(AI38),ABS(AI39))&gt;AI55,1,0)))</f>
        <v>0</v>
      </c>
      <c r="AK37" s="129"/>
      <c r="AL37" s="91">
        <f>IF(SUM(AK37:AK39)+AK55=0,0,IF(SUM(ABS(AK37),ABS(AK38),ABS(AK39))=AK55,0.5,IF(SUM(ABS(AK37),ABS(AK38),ABS(AK39))&gt;AK55,1,0)))</f>
        <v>0</v>
      </c>
      <c r="AM37" s="129"/>
      <c r="AN37" s="91">
        <f>IF(SUM(AM37:AM39)+AM55=0,0,IF(SUM(ABS(AM37),ABS(AM38),ABS(AM39))=AM55,0.5,IF(SUM(ABS(AM37),ABS(AM38),ABS(AM39))&gt;AM55,1,0)))</f>
        <v>0</v>
      </c>
      <c r="AO37" s="129"/>
      <c r="AP37" s="91">
        <f>IF(SUM(AO37:AO39)+AO55=0,0,IF(SUM(ABS(AO37),ABS(AO38),ABS(AO39))=AO55,0.5,IF(SUM(ABS(AO37),ABS(AO38),ABS(AO39))&gt;AO55,1,0)))</f>
        <v>0</v>
      </c>
      <c r="AQ37" s="129"/>
      <c r="AR37" s="91">
        <f>IF(SUM(AQ37:AQ39)+AQ55=0,0,IF(SUM(ABS(AQ37),ABS(AQ38),ABS(AQ39))=AQ55,0.5,IF(SUM(ABS(AQ37),ABS(AQ38),ABS(AQ39))&gt;AQ55,1,0)))</f>
        <v>0</v>
      </c>
      <c r="AS37" s="129"/>
      <c r="AT37" s="91">
        <f>IF(SUM(AS37:AS39)+AS55=0,0,IF(SUM(ABS(AS37),ABS(AS38),ABS(AS39))=AS55,0.5,IF(SUM(ABS(AS37),ABS(AS38),ABS(AS39))&gt;AS55,1,0)))</f>
        <v>0</v>
      </c>
      <c r="AU37" s="92">
        <f t="shared" ref="AU37:AU48" si="43">ABS(SUM(AC37:AC37))+ABS(SUM(AE37:AE37))+ABS(SUM(AG37:AG37))+ABS(SUM(AI37:AI37))+ABS(SUM(AK37:AK37))+ABS(SUM(AM37:AM37))+ABS(SUM(AO37:AO37))+ABS(SUM(AQ37:AQ37))+ABS(SUM(AS37:AS37))</f>
        <v>0</v>
      </c>
      <c r="AV37" s="93">
        <f>SUM(AD37+AF37+AH37+AJ37+AL37+AN37+AP37+AR37+AT37)</f>
        <v>0</v>
      </c>
      <c r="AW37" s="83"/>
      <c r="AX37" s="84"/>
      <c r="AZ37" s="47"/>
      <c r="BA37" s="149"/>
      <c r="BB37" s="150"/>
      <c r="BC37" s="151"/>
      <c r="BD37" s="154">
        <f>+AB37</f>
        <v>0</v>
      </c>
      <c r="BE37" s="150">
        <f>+AU37</f>
        <v>0</v>
      </c>
      <c r="BF37" s="152">
        <f>COUNT(BH37:BP37)</f>
        <v>0</v>
      </c>
      <c r="BG37" s="152">
        <f>COUNTIF(BH37:BP37,"&gt;0")</f>
        <v>0</v>
      </c>
      <c r="BH37" s="152" t="str">
        <f t="shared" ref="BH37:BH48" si="44">IF(AC37=0,"",AC37)</f>
        <v/>
      </c>
      <c r="BI37" s="152" t="str">
        <f t="shared" ref="BI37:BI48" si="45">IF(AE37=0,"",AE37)</f>
        <v/>
      </c>
      <c r="BJ37" s="152" t="str">
        <f t="shared" ref="BJ37:BJ48" si="46">IF(AG37=0,"",AG37)</f>
        <v/>
      </c>
      <c r="BK37" s="152" t="str">
        <f t="shared" ref="BK37:BK48" si="47">IF(AI37=0,"",AI37)</f>
        <v/>
      </c>
      <c r="BL37" s="152" t="str">
        <f t="shared" ref="BL37:BL48" si="48">IF(AK37=0,"",AK37)</f>
        <v/>
      </c>
      <c r="BM37" s="152" t="str">
        <f t="shared" ref="BM37:BM48" si="49">IF(AM37=0,"",AM37)</f>
        <v/>
      </c>
      <c r="BN37" s="152" t="str">
        <f t="shared" ref="BN37:BN48" si="50">IF(AO37=0,"",AO37)</f>
        <v/>
      </c>
      <c r="BO37" s="152" t="str">
        <f t="shared" ref="BO37:BO48" si="51">IF(AQ37=0,"",AQ37)</f>
        <v/>
      </c>
      <c r="BP37" s="152" t="str">
        <f t="shared" ref="BP37:BP48" si="52">IF(AS37=0,"",AS37)</f>
        <v/>
      </c>
      <c r="BQ37" s="153"/>
      <c r="BR37" s="151"/>
      <c r="BS37" s="152">
        <f>MAX(BH37:BP37)</f>
        <v>0</v>
      </c>
      <c r="BT37" s="152">
        <f>IF(BS37&lt;MAX(BS:BS),0,BS37+ROW()/1000000000)</f>
        <v>3.7E-8</v>
      </c>
      <c r="BU37" s="152" t="str">
        <f>+AA33</f>
        <v>BK München 3</v>
      </c>
      <c r="BV37" s="151">
        <f>RANK(BT37,BT:BT)</f>
        <v>108</v>
      </c>
      <c r="BW37" s="152">
        <f>SUMIF(BH37:BP37,"&gt;0")</f>
        <v>0</v>
      </c>
      <c r="BX37" s="152">
        <f>IF(COUNTIF(BH37:BP37,"&gt;0")&lt;Spielorte!$A$23,0,BE37/Spielorte!$A$23)</f>
        <v>0</v>
      </c>
      <c r="BY37" s="152">
        <f>IF(BX37&lt;MAX(BX:BX),0,BX37+ROW()/1000000000)</f>
        <v>3.7E-8</v>
      </c>
      <c r="BZ37" s="151">
        <f t="shared" ref="BZ37:BZ48" si="53">IF(BY37=0,0,RANK(BY37,BY:BY))</f>
        <v>108</v>
      </c>
    </row>
    <row r="38" spans="1:78" ht="17.100000000000001" customHeight="1" x14ac:dyDescent="0.25">
      <c r="A38" s="414"/>
      <c r="B38" s="59" t="str">
        <f t="shared" ref="B38:D50" si="54">IF(AA38=0,"",AA38)</f>
        <v/>
      </c>
      <c r="C38" s="60" t="str">
        <f t="shared" si="54"/>
        <v/>
      </c>
      <c r="D38" s="61" t="str">
        <f t="shared" si="54"/>
        <v/>
      </c>
      <c r="E38" s="398"/>
      <c r="F38" s="61" t="str">
        <f t="shared" si="35"/>
        <v/>
      </c>
      <c r="G38" s="398"/>
      <c r="H38" s="61" t="str">
        <f t="shared" si="36"/>
        <v/>
      </c>
      <c r="I38" s="398"/>
      <c r="J38" s="61" t="str">
        <f t="shared" si="37"/>
        <v/>
      </c>
      <c r="K38" s="398"/>
      <c r="L38" s="61" t="str">
        <f t="shared" si="38"/>
        <v/>
      </c>
      <c r="M38" s="398"/>
      <c r="N38" s="61" t="str">
        <f t="shared" ref="N38:N50" si="55">IF(AM38=0,"",AM38)</f>
        <v/>
      </c>
      <c r="O38" s="398"/>
      <c r="P38" s="61" t="str">
        <f t="shared" si="39"/>
        <v/>
      </c>
      <c r="Q38" s="398"/>
      <c r="R38" s="61" t="str">
        <f t="shared" si="40"/>
        <v/>
      </c>
      <c r="S38" s="398"/>
      <c r="T38" s="61" t="str">
        <f t="shared" si="41"/>
        <v/>
      </c>
      <c r="U38" s="398"/>
      <c r="V38" s="61" t="str">
        <f t="shared" si="42"/>
        <v/>
      </c>
      <c r="W38" s="398"/>
      <c r="Z38" s="406"/>
      <c r="AA38" s="90" t="str">
        <f>IF(AB38=0,"",_xlfn.CONCAT(VLOOKUP(AB38,Starter!A:C,2,0)))</f>
        <v/>
      </c>
      <c r="AB38" s="80"/>
      <c r="AC38" s="130"/>
      <c r="AD38" s="94"/>
      <c r="AE38" s="130"/>
      <c r="AF38" s="94"/>
      <c r="AG38" s="130"/>
      <c r="AH38" s="94"/>
      <c r="AI38" s="130"/>
      <c r="AJ38" s="94"/>
      <c r="AK38" s="130"/>
      <c r="AL38" s="94"/>
      <c r="AM38" s="130"/>
      <c r="AN38" s="94"/>
      <c r="AO38" s="130"/>
      <c r="AP38" s="94"/>
      <c r="AQ38" s="130"/>
      <c r="AR38" s="94"/>
      <c r="AS38" s="130"/>
      <c r="AT38" s="94"/>
      <c r="AU38" s="95">
        <f t="shared" si="43"/>
        <v>0</v>
      </c>
      <c r="AV38" s="96"/>
      <c r="AW38" s="83"/>
      <c r="AX38" s="84"/>
      <c r="AZ38" s="47"/>
      <c r="BA38" s="149"/>
      <c r="BB38" s="150"/>
      <c r="BC38" s="151"/>
      <c r="BD38" s="154">
        <f t="shared" ref="BD38:BD48" si="56">+AB38</f>
        <v>0</v>
      </c>
      <c r="BE38" s="150">
        <f t="shared" ref="BE38:BE48" si="57">+AU38</f>
        <v>0</v>
      </c>
      <c r="BF38" s="152">
        <f t="shared" ref="BF38:BF48" si="58">COUNT(BH38:BP38)</f>
        <v>0</v>
      </c>
      <c r="BG38" s="152">
        <f t="shared" ref="BG38:BG48" si="59">COUNTIF(BH38:BP38,"&gt;0")</f>
        <v>0</v>
      </c>
      <c r="BH38" s="152" t="str">
        <f t="shared" si="44"/>
        <v/>
      </c>
      <c r="BI38" s="152" t="str">
        <f t="shared" si="45"/>
        <v/>
      </c>
      <c r="BJ38" s="152" t="str">
        <f t="shared" si="46"/>
        <v/>
      </c>
      <c r="BK38" s="152" t="str">
        <f t="shared" si="47"/>
        <v/>
      </c>
      <c r="BL38" s="152" t="str">
        <f t="shared" si="48"/>
        <v/>
      </c>
      <c r="BM38" s="152" t="str">
        <f t="shared" si="49"/>
        <v/>
      </c>
      <c r="BN38" s="152" t="str">
        <f t="shared" si="50"/>
        <v/>
      </c>
      <c r="BO38" s="152" t="str">
        <f t="shared" si="51"/>
        <v/>
      </c>
      <c r="BP38" s="152" t="str">
        <f t="shared" si="52"/>
        <v/>
      </c>
      <c r="BQ38" s="153"/>
      <c r="BR38" s="151"/>
      <c r="BS38" s="152">
        <f t="shared" ref="BS38:BS48" si="60">MAX(BH38:BP38)</f>
        <v>0</v>
      </c>
      <c r="BT38" s="152">
        <f t="shared" ref="BT38:BT48" si="61">IF(BS38&lt;MAX(BS:BS),0,BS38+ROW()/1000000000)</f>
        <v>3.8000000000000003E-8</v>
      </c>
      <c r="BU38" s="152" t="str">
        <f t="shared" ref="BU38:BU48" si="62">+BU37</f>
        <v>BK München 3</v>
      </c>
      <c r="BV38" s="151">
        <f t="shared" ref="BV38:BV48" si="63">RANK(BT38,BT:BT)</f>
        <v>107</v>
      </c>
      <c r="BW38" s="152">
        <f t="shared" ref="BW38:BW48" si="64">SUMIF(BH38:BP38,"&gt;0")</f>
        <v>0</v>
      </c>
      <c r="BX38" s="152">
        <f>IF(COUNTIF(BH38:BP38,"&gt;0")&lt;Spielorte!$A$23,0,BE38/Spielorte!$A$23)</f>
        <v>0</v>
      </c>
      <c r="BY38" s="152">
        <f t="shared" ref="BY38:BY48" si="65">IF(BX38&lt;MAX(BX:BX),0,BX38+ROW()/1000000000)</f>
        <v>3.8000000000000003E-8</v>
      </c>
      <c r="BZ38" s="151">
        <f t="shared" si="53"/>
        <v>107</v>
      </c>
    </row>
    <row r="39" spans="1:78" ht="17.100000000000001" customHeight="1" thickBot="1" x14ac:dyDescent="0.3">
      <c r="A39" s="415"/>
      <c r="B39" s="62" t="str">
        <f t="shared" si="54"/>
        <v/>
      </c>
      <c r="C39" s="63" t="str">
        <f t="shared" si="54"/>
        <v/>
      </c>
      <c r="D39" s="52" t="str">
        <f t="shared" si="54"/>
        <v/>
      </c>
      <c r="E39" s="399"/>
      <c r="F39" s="52" t="str">
        <f t="shared" si="35"/>
        <v/>
      </c>
      <c r="G39" s="399"/>
      <c r="H39" s="52" t="str">
        <f t="shared" si="36"/>
        <v/>
      </c>
      <c r="I39" s="399"/>
      <c r="J39" s="52" t="str">
        <f t="shared" si="37"/>
        <v/>
      </c>
      <c r="K39" s="399"/>
      <c r="L39" s="52" t="str">
        <f t="shared" si="38"/>
        <v/>
      </c>
      <c r="M39" s="399"/>
      <c r="N39" s="52" t="str">
        <f t="shared" si="55"/>
        <v/>
      </c>
      <c r="O39" s="399"/>
      <c r="P39" s="52" t="str">
        <f t="shared" si="39"/>
        <v/>
      </c>
      <c r="Q39" s="399"/>
      <c r="R39" s="52" t="str">
        <f t="shared" si="40"/>
        <v/>
      </c>
      <c r="S39" s="399"/>
      <c r="T39" s="52" t="str">
        <f t="shared" si="41"/>
        <v/>
      </c>
      <c r="U39" s="399"/>
      <c r="V39" s="52" t="str">
        <f t="shared" si="42"/>
        <v/>
      </c>
      <c r="W39" s="399"/>
      <c r="Z39" s="407"/>
      <c r="AA39" s="99" t="str">
        <f>IF(AB39=0,"",_xlfn.CONCAT(VLOOKUP(AB39,Starter!A:C,2,0)))</f>
        <v/>
      </c>
      <c r="AB39" s="82"/>
      <c r="AC39" s="131"/>
      <c r="AD39" s="94"/>
      <c r="AE39" s="131"/>
      <c r="AF39" s="94"/>
      <c r="AG39" s="131"/>
      <c r="AH39" s="94"/>
      <c r="AI39" s="131"/>
      <c r="AJ39" s="94"/>
      <c r="AK39" s="131"/>
      <c r="AL39" s="94"/>
      <c r="AM39" s="131"/>
      <c r="AN39" s="94"/>
      <c r="AO39" s="131"/>
      <c r="AP39" s="94"/>
      <c r="AQ39" s="131"/>
      <c r="AR39" s="94"/>
      <c r="AS39" s="131"/>
      <c r="AT39" s="94"/>
      <c r="AU39" s="97">
        <f t="shared" si="43"/>
        <v>0</v>
      </c>
      <c r="AV39" s="98"/>
      <c r="AW39" s="83"/>
      <c r="AX39" s="84"/>
      <c r="AZ39" s="47"/>
      <c r="BA39" s="149"/>
      <c r="BB39" s="150"/>
      <c r="BC39" s="151"/>
      <c r="BD39" s="154">
        <f t="shared" si="56"/>
        <v>0</v>
      </c>
      <c r="BE39" s="150">
        <f t="shared" si="57"/>
        <v>0</v>
      </c>
      <c r="BF39" s="152">
        <f t="shared" si="58"/>
        <v>0</v>
      </c>
      <c r="BG39" s="152">
        <f t="shared" si="59"/>
        <v>0</v>
      </c>
      <c r="BH39" s="152" t="str">
        <f t="shared" si="44"/>
        <v/>
      </c>
      <c r="BI39" s="152" t="str">
        <f t="shared" si="45"/>
        <v/>
      </c>
      <c r="BJ39" s="152" t="str">
        <f t="shared" si="46"/>
        <v/>
      </c>
      <c r="BK39" s="152" t="str">
        <f t="shared" si="47"/>
        <v/>
      </c>
      <c r="BL39" s="152" t="str">
        <f t="shared" si="48"/>
        <v/>
      </c>
      <c r="BM39" s="152" t="str">
        <f t="shared" si="49"/>
        <v/>
      </c>
      <c r="BN39" s="152" t="str">
        <f t="shared" si="50"/>
        <v/>
      </c>
      <c r="BO39" s="152" t="str">
        <f t="shared" si="51"/>
        <v/>
      </c>
      <c r="BP39" s="152" t="str">
        <f t="shared" si="52"/>
        <v/>
      </c>
      <c r="BQ39" s="153"/>
      <c r="BR39" s="151"/>
      <c r="BS39" s="152">
        <f t="shared" si="60"/>
        <v>0</v>
      </c>
      <c r="BT39" s="152">
        <f t="shared" si="61"/>
        <v>3.8999999999999998E-8</v>
      </c>
      <c r="BU39" s="152" t="str">
        <f t="shared" si="62"/>
        <v>BK München 3</v>
      </c>
      <c r="BV39" s="151">
        <f t="shared" si="63"/>
        <v>106</v>
      </c>
      <c r="BW39" s="152">
        <f t="shared" si="64"/>
        <v>0</v>
      </c>
      <c r="BX39" s="152">
        <f>IF(COUNTIF(BH39:BP39,"&gt;0")&lt;Spielorte!$A$23,0,BE39/Spielorte!$A$23)</f>
        <v>0</v>
      </c>
      <c r="BY39" s="152">
        <f t="shared" si="65"/>
        <v>3.8999999999999998E-8</v>
      </c>
      <c r="BZ39" s="151">
        <f t="shared" si="53"/>
        <v>106</v>
      </c>
    </row>
    <row r="40" spans="1:78" ht="17.100000000000001" customHeight="1" x14ac:dyDescent="0.25">
      <c r="A40" s="413" t="s">
        <v>2</v>
      </c>
      <c r="B40" s="56" t="str">
        <f t="shared" si="54"/>
        <v/>
      </c>
      <c r="C40" s="57" t="str">
        <f t="shared" si="54"/>
        <v/>
      </c>
      <c r="D40" s="58" t="str">
        <f t="shared" si="54"/>
        <v/>
      </c>
      <c r="E40" s="397">
        <f>IF(AD40="","",AD40)</f>
        <v>0</v>
      </c>
      <c r="F40" s="58" t="str">
        <f t="shared" si="35"/>
        <v/>
      </c>
      <c r="G40" s="397">
        <f>IF(AF40="","",AF40)</f>
        <v>0</v>
      </c>
      <c r="H40" s="58" t="str">
        <f t="shared" si="36"/>
        <v/>
      </c>
      <c r="I40" s="397">
        <f>IF(AH40="","",AH40)</f>
        <v>0</v>
      </c>
      <c r="J40" s="58" t="str">
        <f t="shared" si="37"/>
        <v/>
      </c>
      <c r="K40" s="397">
        <f>IF(AJ40="","",AJ40)</f>
        <v>0</v>
      </c>
      <c r="L40" s="58" t="str">
        <f t="shared" si="38"/>
        <v/>
      </c>
      <c r="M40" s="397">
        <f>IF(AL40="","",AL40)</f>
        <v>0</v>
      </c>
      <c r="N40" s="58" t="str">
        <f t="shared" si="55"/>
        <v/>
      </c>
      <c r="O40" s="397">
        <f>IF(AN40="","",AN40)</f>
        <v>0</v>
      </c>
      <c r="P40" s="58" t="str">
        <f t="shared" si="39"/>
        <v/>
      </c>
      <c r="Q40" s="397">
        <f>IF(AP40="","",AP40)</f>
        <v>0</v>
      </c>
      <c r="R40" s="58" t="str">
        <f t="shared" si="40"/>
        <v/>
      </c>
      <c r="S40" s="397">
        <f>IF(AR40="","",AR40)</f>
        <v>0</v>
      </c>
      <c r="T40" s="58" t="str">
        <f t="shared" si="41"/>
        <v/>
      </c>
      <c r="U40" s="397">
        <f>IF(AT40="","",AT40)</f>
        <v>0</v>
      </c>
      <c r="V40" s="58" t="str">
        <f t="shared" si="42"/>
        <v/>
      </c>
      <c r="W40" s="397">
        <f>IF(AV40="","",AV40)</f>
        <v>0</v>
      </c>
      <c r="Z40" s="405" t="s">
        <v>2</v>
      </c>
      <c r="AA40" s="272" t="str">
        <f>IF(AB40=0,"",_xlfn.CONCAT(VLOOKUP(AB40,Starter!A:C,2,0)))</f>
        <v/>
      </c>
      <c r="AB40" s="81"/>
      <c r="AC40" s="132"/>
      <c r="AD40" s="91">
        <f>IF(SUM(AC40:AC42)+AC56=0,0,IF(SUM(ABS(AC40),ABS(AC41),ABS(AC42))=AC56,0.5,IF(SUM(ABS(AC40),ABS(AC41),ABS(AC42))&gt;AC56,1,0)))</f>
        <v>0</v>
      </c>
      <c r="AE40" s="132"/>
      <c r="AF40" s="91">
        <f>IF(SUM(AE40:AE42)+AE56=0,0,IF(SUM(ABS(AE40),ABS(AE41),ABS(AE42))=AE56,0.5,IF(SUM(ABS(AE40),ABS(AE41),ABS(AE42))&gt;AE56,1,0)))</f>
        <v>0</v>
      </c>
      <c r="AG40" s="132"/>
      <c r="AH40" s="91">
        <f>IF(SUM(AG40:AG42)+AG56=0,0,IF(SUM(ABS(AG40),ABS(AG41),ABS(AG42))=AG56,0.5,IF(SUM(ABS(AG40),ABS(AG41),ABS(AG42))&gt;AG56,1,0)))</f>
        <v>0</v>
      </c>
      <c r="AI40" s="132"/>
      <c r="AJ40" s="91">
        <f>IF(SUM(AI40:AI42)+AI56=0,0,IF(SUM(ABS(AI40),ABS(AI41),ABS(AI42))=AI56,0.5,IF(SUM(ABS(AI40),ABS(AI41),ABS(AI42))&gt;AI56,1,0)))</f>
        <v>0</v>
      </c>
      <c r="AK40" s="132"/>
      <c r="AL40" s="91">
        <f>IF(SUM(AK40:AK42)+AK56=0,0,IF(SUM(ABS(AK40),ABS(AK41),ABS(AK42))=AK56,0.5,IF(SUM(ABS(AK40),ABS(AK41),ABS(AK42))&gt;AK56,1,0)))</f>
        <v>0</v>
      </c>
      <c r="AM40" s="132"/>
      <c r="AN40" s="91">
        <f>IF(SUM(AM40:AM42)+AM56=0,0,IF(SUM(ABS(AM40),ABS(AM41),ABS(AM42))=AM56,0.5,IF(SUM(ABS(AM40),ABS(AM41),ABS(AM42))&gt;AM56,1,0)))</f>
        <v>0</v>
      </c>
      <c r="AO40" s="132"/>
      <c r="AP40" s="91">
        <f>IF(SUM(AO40:AO42)+AO56=0,0,IF(SUM(ABS(AO40),ABS(AO41),ABS(AO42))=AO56,0.5,IF(SUM(ABS(AO40),ABS(AO41),ABS(AO42))&gt;AO56,1,0)))</f>
        <v>0</v>
      </c>
      <c r="AQ40" s="132"/>
      <c r="AR40" s="91">
        <f>IF(SUM(AQ40:AQ42)+AQ56=0,0,IF(SUM(ABS(AQ40),ABS(AQ41),ABS(AQ42))=AQ56,0.5,IF(SUM(ABS(AQ40),ABS(AQ41),ABS(AQ42))&gt;AQ56,1,0)))</f>
        <v>0</v>
      </c>
      <c r="AS40" s="132"/>
      <c r="AT40" s="91">
        <f>IF(SUM(AS40:AS42)+AS56=0,0,IF(SUM(ABS(AS40),ABS(AS41),ABS(AS42))=AS56,0.5,IF(SUM(ABS(AS40),ABS(AS41),ABS(AS42))&gt;AS56,1,0)))</f>
        <v>0</v>
      </c>
      <c r="AU40" s="92">
        <f t="shared" si="43"/>
        <v>0</v>
      </c>
      <c r="AV40" s="93">
        <f>SUM(AD40+AF40+AH40+AJ40+AL40+AN40+AP40+AR40+AT40)</f>
        <v>0</v>
      </c>
      <c r="AW40" s="83"/>
      <c r="AX40" s="84"/>
      <c r="AZ40" s="47"/>
      <c r="BA40" s="149"/>
      <c r="BB40" s="150"/>
      <c r="BC40" s="151"/>
      <c r="BD40" s="154">
        <f t="shared" si="56"/>
        <v>0</v>
      </c>
      <c r="BE40" s="150">
        <f t="shared" si="57"/>
        <v>0</v>
      </c>
      <c r="BF40" s="152">
        <f t="shared" si="58"/>
        <v>0</v>
      </c>
      <c r="BG40" s="152">
        <f t="shared" si="59"/>
        <v>0</v>
      </c>
      <c r="BH40" s="152" t="str">
        <f t="shared" si="44"/>
        <v/>
      </c>
      <c r="BI40" s="152" t="str">
        <f t="shared" si="45"/>
        <v/>
      </c>
      <c r="BJ40" s="152" t="str">
        <f t="shared" si="46"/>
        <v/>
      </c>
      <c r="BK40" s="152" t="str">
        <f t="shared" si="47"/>
        <v/>
      </c>
      <c r="BL40" s="152" t="str">
        <f t="shared" si="48"/>
        <v/>
      </c>
      <c r="BM40" s="152" t="str">
        <f t="shared" si="49"/>
        <v/>
      </c>
      <c r="BN40" s="152" t="str">
        <f t="shared" si="50"/>
        <v/>
      </c>
      <c r="BO40" s="152" t="str">
        <f t="shared" si="51"/>
        <v/>
      </c>
      <c r="BP40" s="152" t="str">
        <f t="shared" si="52"/>
        <v/>
      </c>
      <c r="BQ40" s="153"/>
      <c r="BR40" s="151"/>
      <c r="BS40" s="152">
        <f t="shared" si="60"/>
        <v>0</v>
      </c>
      <c r="BT40" s="152">
        <f t="shared" si="61"/>
        <v>4.0000000000000001E-8</v>
      </c>
      <c r="BU40" s="152" t="str">
        <f t="shared" si="62"/>
        <v>BK München 3</v>
      </c>
      <c r="BV40" s="151">
        <f t="shared" si="63"/>
        <v>105</v>
      </c>
      <c r="BW40" s="152">
        <f t="shared" si="64"/>
        <v>0</v>
      </c>
      <c r="BX40" s="152">
        <f>IF(COUNTIF(BH40:BP40,"&gt;0")&lt;Spielorte!$A$23,0,BE40/Spielorte!$A$23)</f>
        <v>0</v>
      </c>
      <c r="BY40" s="152">
        <f t="shared" si="65"/>
        <v>4.0000000000000001E-8</v>
      </c>
      <c r="BZ40" s="151">
        <f t="shared" si="53"/>
        <v>105</v>
      </c>
    </row>
    <row r="41" spans="1:78" ht="17.100000000000001" customHeight="1" x14ac:dyDescent="0.25">
      <c r="A41" s="414"/>
      <c r="B41" s="59" t="str">
        <f t="shared" si="54"/>
        <v/>
      </c>
      <c r="C41" s="60" t="str">
        <f t="shared" si="54"/>
        <v/>
      </c>
      <c r="D41" s="61" t="str">
        <f t="shared" si="54"/>
        <v/>
      </c>
      <c r="E41" s="398"/>
      <c r="F41" s="61" t="str">
        <f t="shared" si="35"/>
        <v/>
      </c>
      <c r="G41" s="398"/>
      <c r="H41" s="61" t="str">
        <f t="shared" si="36"/>
        <v/>
      </c>
      <c r="I41" s="398"/>
      <c r="J41" s="61" t="str">
        <f t="shared" si="37"/>
        <v/>
      </c>
      <c r="K41" s="398"/>
      <c r="L41" s="61" t="str">
        <f t="shared" si="38"/>
        <v/>
      </c>
      <c r="M41" s="398"/>
      <c r="N41" s="61" t="str">
        <f t="shared" si="55"/>
        <v/>
      </c>
      <c r="O41" s="398"/>
      <c r="P41" s="61" t="str">
        <f t="shared" si="39"/>
        <v/>
      </c>
      <c r="Q41" s="398"/>
      <c r="R41" s="61" t="str">
        <f t="shared" si="40"/>
        <v/>
      </c>
      <c r="S41" s="398"/>
      <c r="T41" s="61" t="str">
        <f t="shared" si="41"/>
        <v/>
      </c>
      <c r="U41" s="398"/>
      <c r="V41" s="61" t="str">
        <f t="shared" si="42"/>
        <v/>
      </c>
      <c r="W41" s="398"/>
      <c r="Z41" s="406"/>
      <c r="AA41" s="90" t="str">
        <f>IF(AB41=0,"",_xlfn.CONCAT(VLOOKUP(AB41,Starter!A:C,2,0)))</f>
        <v/>
      </c>
      <c r="AB41" s="80"/>
      <c r="AC41" s="130"/>
      <c r="AD41" s="94"/>
      <c r="AE41" s="130"/>
      <c r="AF41" s="94"/>
      <c r="AG41" s="130"/>
      <c r="AH41" s="94"/>
      <c r="AI41" s="130"/>
      <c r="AJ41" s="94"/>
      <c r="AK41" s="130"/>
      <c r="AL41" s="94"/>
      <c r="AM41" s="130"/>
      <c r="AN41" s="94"/>
      <c r="AO41" s="134"/>
      <c r="AP41" s="94"/>
      <c r="AQ41" s="134"/>
      <c r="AR41" s="94"/>
      <c r="AS41" s="134"/>
      <c r="AT41" s="94"/>
      <c r="AU41" s="95">
        <f t="shared" si="43"/>
        <v>0</v>
      </c>
      <c r="AV41" s="96"/>
      <c r="AW41" s="83"/>
      <c r="AX41" s="84"/>
      <c r="AZ41" s="47"/>
      <c r="BA41" s="149"/>
      <c r="BB41" s="150"/>
      <c r="BC41" s="151"/>
      <c r="BD41" s="154">
        <f t="shared" si="56"/>
        <v>0</v>
      </c>
      <c r="BE41" s="150">
        <f t="shared" si="57"/>
        <v>0</v>
      </c>
      <c r="BF41" s="152">
        <f t="shared" si="58"/>
        <v>0</v>
      </c>
      <c r="BG41" s="152">
        <f t="shared" si="59"/>
        <v>0</v>
      </c>
      <c r="BH41" s="152" t="str">
        <f t="shared" si="44"/>
        <v/>
      </c>
      <c r="BI41" s="152" t="str">
        <f t="shared" si="45"/>
        <v/>
      </c>
      <c r="BJ41" s="152" t="str">
        <f t="shared" si="46"/>
        <v/>
      </c>
      <c r="BK41" s="152" t="str">
        <f t="shared" si="47"/>
        <v/>
      </c>
      <c r="BL41" s="152" t="str">
        <f t="shared" si="48"/>
        <v/>
      </c>
      <c r="BM41" s="152" t="str">
        <f t="shared" si="49"/>
        <v/>
      </c>
      <c r="BN41" s="152" t="str">
        <f t="shared" si="50"/>
        <v/>
      </c>
      <c r="BO41" s="152" t="str">
        <f t="shared" si="51"/>
        <v/>
      </c>
      <c r="BP41" s="152" t="str">
        <f t="shared" si="52"/>
        <v/>
      </c>
      <c r="BQ41" s="153"/>
      <c r="BR41" s="151"/>
      <c r="BS41" s="152">
        <f t="shared" si="60"/>
        <v>0</v>
      </c>
      <c r="BT41" s="152">
        <f t="shared" si="61"/>
        <v>4.1000000000000003E-8</v>
      </c>
      <c r="BU41" s="152" t="str">
        <f t="shared" si="62"/>
        <v>BK München 3</v>
      </c>
      <c r="BV41" s="151">
        <f t="shared" si="63"/>
        <v>104</v>
      </c>
      <c r="BW41" s="152">
        <f t="shared" si="64"/>
        <v>0</v>
      </c>
      <c r="BX41" s="152">
        <f>IF(COUNTIF(BH41:BP41,"&gt;0")&lt;Spielorte!$A$23,0,BE41/Spielorte!$A$23)</f>
        <v>0</v>
      </c>
      <c r="BY41" s="152">
        <f t="shared" si="65"/>
        <v>4.1000000000000003E-8</v>
      </c>
      <c r="BZ41" s="151">
        <f t="shared" si="53"/>
        <v>104</v>
      </c>
    </row>
    <row r="42" spans="1:78" ht="17.100000000000001" customHeight="1" thickBot="1" x14ac:dyDescent="0.3">
      <c r="A42" s="415"/>
      <c r="B42" s="62" t="str">
        <f t="shared" si="54"/>
        <v/>
      </c>
      <c r="C42" s="63" t="str">
        <f t="shared" si="54"/>
        <v/>
      </c>
      <c r="D42" s="52" t="str">
        <f t="shared" si="54"/>
        <v/>
      </c>
      <c r="E42" s="399"/>
      <c r="F42" s="52" t="str">
        <f t="shared" si="35"/>
        <v/>
      </c>
      <c r="G42" s="399"/>
      <c r="H42" s="52" t="str">
        <f t="shared" si="36"/>
        <v/>
      </c>
      <c r="I42" s="399"/>
      <c r="J42" s="52" t="str">
        <f t="shared" si="37"/>
        <v/>
      </c>
      <c r="K42" s="399"/>
      <c r="L42" s="52" t="str">
        <f t="shared" si="38"/>
        <v/>
      </c>
      <c r="M42" s="399"/>
      <c r="N42" s="52" t="str">
        <f t="shared" si="55"/>
        <v/>
      </c>
      <c r="O42" s="399"/>
      <c r="P42" s="52" t="str">
        <f t="shared" si="39"/>
        <v/>
      </c>
      <c r="Q42" s="399"/>
      <c r="R42" s="52" t="str">
        <f t="shared" si="40"/>
        <v/>
      </c>
      <c r="S42" s="399"/>
      <c r="T42" s="52" t="str">
        <f t="shared" si="41"/>
        <v/>
      </c>
      <c r="U42" s="399"/>
      <c r="V42" s="52" t="str">
        <f t="shared" si="42"/>
        <v/>
      </c>
      <c r="W42" s="399"/>
      <c r="Z42" s="407"/>
      <c r="AA42" s="99" t="str">
        <f>IF(AB42=0,"",_xlfn.CONCAT(VLOOKUP(AB42,Starter!A:C,2,0)))</f>
        <v/>
      </c>
      <c r="AB42" s="82"/>
      <c r="AC42" s="133"/>
      <c r="AD42" s="100"/>
      <c r="AE42" s="133"/>
      <c r="AF42" s="100"/>
      <c r="AG42" s="133"/>
      <c r="AH42" s="100"/>
      <c r="AI42" s="133"/>
      <c r="AJ42" s="100"/>
      <c r="AK42" s="133"/>
      <c r="AL42" s="100"/>
      <c r="AM42" s="133"/>
      <c r="AN42" s="100"/>
      <c r="AO42" s="133"/>
      <c r="AP42" s="100"/>
      <c r="AQ42" s="133"/>
      <c r="AR42" s="100"/>
      <c r="AS42" s="133"/>
      <c r="AT42" s="100"/>
      <c r="AU42" s="97">
        <f t="shared" si="43"/>
        <v>0</v>
      </c>
      <c r="AV42" s="98"/>
      <c r="AW42" s="83"/>
      <c r="AX42" s="84"/>
      <c r="AZ42" s="47"/>
      <c r="BA42" s="149"/>
      <c r="BB42" s="150"/>
      <c r="BC42" s="151"/>
      <c r="BD42" s="154">
        <f t="shared" si="56"/>
        <v>0</v>
      </c>
      <c r="BE42" s="150">
        <f t="shared" si="57"/>
        <v>0</v>
      </c>
      <c r="BF42" s="152">
        <f t="shared" si="58"/>
        <v>0</v>
      </c>
      <c r="BG42" s="152">
        <f t="shared" si="59"/>
        <v>0</v>
      </c>
      <c r="BH42" s="152" t="str">
        <f t="shared" si="44"/>
        <v/>
      </c>
      <c r="BI42" s="152" t="str">
        <f t="shared" si="45"/>
        <v/>
      </c>
      <c r="BJ42" s="152" t="str">
        <f t="shared" si="46"/>
        <v/>
      </c>
      <c r="BK42" s="152" t="str">
        <f t="shared" si="47"/>
        <v/>
      </c>
      <c r="BL42" s="152" t="str">
        <f t="shared" si="48"/>
        <v/>
      </c>
      <c r="BM42" s="152" t="str">
        <f t="shared" si="49"/>
        <v/>
      </c>
      <c r="BN42" s="152" t="str">
        <f t="shared" si="50"/>
        <v/>
      </c>
      <c r="BO42" s="152" t="str">
        <f t="shared" si="51"/>
        <v/>
      </c>
      <c r="BP42" s="152" t="str">
        <f t="shared" si="52"/>
        <v/>
      </c>
      <c r="BQ42" s="153"/>
      <c r="BR42" s="151"/>
      <c r="BS42" s="152">
        <f t="shared" si="60"/>
        <v>0</v>
      </c>
      <c r="BT42" s="152">
        <f t="shared" si="61"/>
        <v>4.1999999999999999E-8</v>
      </c>
      <c r="BU42" s="152" t="str">
        <f t="shared" si="62"/>
        <v>BK München 3</v>
      </c>
      <c r="BV42" s="151">
        <f t="shared" si="63"/>
        <v>103</v>
      </c>
      <c r="BW42" s="152">
        <f t="shared" si="64"/>
        <v>0</v>
      </c>
      <c r="BX42" s="152">
        <f>IF(COUNTIF(BH42:BP42,"&gt;0")&lt;Spielorte!$A$23,0,BE42/Spielorte!$A$23)</f>
        <v>0</v>
      </c>
      <c r="BY42" s="152">
        <f t="shared" si="65"/>
        <v>4.1999999999999999E-8</v>
      </c>
      <c r="BZ42" s="151">
        <f t="shared" si="53"/>
        <v>103</v>
      </c>
    </row>
    <row r="43" spans="1:78" ht="17.100000000000001" customHeight="1" x14ac:dyDescent="0.25">
      <c r="A43" s="413" t="s">
        <v>3</v>
      </c>
      <c r="B43" s="56" t="str">
        <f t="shared" si="54"/>
        <v/>
      </c>
      <c r="C43" s="57" t="str">
        <f t="shared" si="54"/>
        <v/>
      </c>
      <c r="D43" s="58" t="str">
        <f t="shared" si="54"/>
        <v/>
      </c>
      <c r="E43" s="397">
        <f>IF(AD43="","",AD43)</f>
        <v>0</v>
      </c>
      <c r="F43" s="58" t="str">
        <f t="shared" si="35"/>
        <v/>
      </c>
      <c r="G43" s="397">
        <f>IF(AF43="","",AF43)</f>
        <v>0</v>
      </c>
      <c r="H43" s="58" t="str">
        <f t="shared" si="36"/>
        <v/>
      </c>
      <c r="I43" s="397">
        <f>IF(AH43="","",AH43)</f>
        <v>0</v>
      </c>
      <c r="J43" s="58" t="str">
        <f t="shared" si="37"/>
        <v/>
      </c>
      <c r="K43" s="397">
        <f>IF(AJ43="","",AJ43)</f>
        <v>0</v>
      </c>
      <c r="L43" s="58" t="str">
        <f t="shared" si="38"/>
        <v/>
      </c>
      <c r="M43" s="397">
        <f>IF(AL43="","",AL43)</f>
        <v>0</v>
      </c>
      <c r="N43" s="58" t="str">
        <f t="shared" si="55"/>
        <v/>
      </c>
      <c r="O43" s="397">
        <f>IF(AN43="","",AN43)</f>
        <v>0</v>
      </c>
      <c r="P43" s="58" t="str">
        <f t="shared" si="39"/>
        <v/>
      </c>
      <c r="Q43" s="397">
        <f>IF(AP43="","",AP43)</f>
        <v>0</v>
      </c>
      <c r="R43" s="58" t="str">
        <f t="shared" si="40"/>
        <v/>
      </c>
      <c r="S43" s="397">
        <f>IF(AR43="","",AR43)</f>
        <v>0</v>
      </c>
      <c r="T43" s="58" t="str">
        <f t="shared" si="41"/>
        <v/>
      </c>
      <c r="U43" s="397">
        <f>IF(AT43="","",AT43)</f>
        <v>0</v>
      </c>
      <c r="V43" s="58" t="str">
        <f t="shared" si="42"/>
        <v/>
      </c>
      <c r="W43" s="397">
        <f>IF(AV43="","",AV43)</f>
        <v>0</v>
      </c>
      <c r="Z43" s="405" t="s">
        <v>3</v>
      </c>
      <c r="AA43" s="272" t="str">
        <f>IF(AB43=0,"",_xlfn.CONCAT(VLOOKUP(AB43,Starter!A:C,2,0)))</f>
        <v/>
      </c>
      <c r="AB43" s="81"/>
      <c r="AC43" s="132"/>
      <c r="AD43" s="91">
        <f>IF(SUM(AC43:AC45)+AC57=0,0,IF(SUM(ABS(AC43),ABS(AC44),ABS(AC45))=AC57,0.5,IF(SUM(ABS(AC43),ABS(AC44),ABS(AC45))&gt;AC57,1,0)))</f>
        <v>0</v>
      </c>
      <c r="AE43" s="132"/>
      <c r="AF43" s="91">
        <f>IF(SUM(AE43:AE45)+AE57=0,0,IF(SUM(ABS(AE43),ABS(AE44),ABS(AE45))=AE57,0.5,IF(SUM(ABS(AE43),ABS(AE44),ABS(AE45))&gt;AE57,1,0)))</f>
        <v>0</v>
      </c>
      <c r="AG43" s="132"/>
      <c r="AH43" s="91">
        <f>IF(SUM(AG43:AG45)+AG57=0,0,IF(SUM(ABS(AG43),ABS(AG44),ABS(AG45))=AG57,0.5,IF(SUM(ABS(AG43),ABS(AG44),ABS(AG45))&gt;AG57,1,0)))</f>
        <v>0</v>
      </c>
      <c r="AI43" s="132"/>
      <c r="AJ43" s="91">
        <f>IF(SUM(AI43:AI45)+AI57=0,0,IF(SUM(ABS(AI43),ABS(AI44),ABS(AI45))=AI57,0.5,IF(SUM(ABS(AI43),ABS(AI44),ABS(AI45))&gt;AI57,1,0)))</f>
        <v>0</v>
      </c>
      <c r="AK43" s="132"/>
      <c r="AL43" s="91">
        <f>IF(SUM(AK43:AK45)+AK57=0,0,IF(SUM(ABS(AK43),ABS(AK44),ABS(AK45))=AK57,0.5,IF(SUM(ABS(AK43),ABS(AK44),ABS(AK45))&gt;AK57,1,0)))</f>
        <v>0</v>
      </c>
      <c r="AM43" s="132"/>
      <c r="AN43" s="91">
        <f>IF(SUM(AM43:AM45)+AM57=0,0,IF(SUM(ABS(AM43),ABS(AM44),ABS(AM45))=AM57,0.5,IF(SUM(ABS(AM43),ABS(AM44),ABS(AM45))&gt;AM57,1,0)))</f>
        <v>0</v>
      </c>
      <c r="AO43" s="132"/>
      <c r="AP43" s="91">
        <f>IF(SUM(AO43:AO45)+AO57=0,0,IF(SUM(ABS(AO43),ABS(AO44),ABS(AO45))=AO57,0.5,IF(SUM(ABS(AO43),ABS(AO44),ABS(AO45))&gt;AO57,1,0)))</f>
        <v>0</v>
      </c>
      <c r="AQ43" s="132"/>
      <c r="AR43" s="91">
        <f>IF(SUM(AQ43:AQ45)+AQ57=0,0,IF(SUM(ABS(AQ43),ABS(AQ44),ABS(AQ45))=AQ57,0.5,IF(SUM(ABS(AQ43),ABS(AQ44),ABS(AQ45))&gt;AQ57,1,0)))</f>
        <v>0</v>
      </c>
      <c r="AS43" s="132"/>
      <c r="AT43" s="91">
        <f>IF(SUM(AS43:AS45)+AS57=0,0,IF(SUM(ABS(AS43),ABS(AS44),ABS(AS45))=AS57,0.5,IF(SUM(ABS(AS43),ABS(AS44),ABS(AS45))&gt;AS57,1,0)))</f>
        <v>0</v>
      </c>
      <c r="AU43" s="92">
        <f t="shared" si="43"/>
        <v>0</v>
      </c>
      <c r="AV43" s="93">
        <f>SUM(AD43+AF43+AH43+AJ43+AL43+AN43+AP43+AR43+AT43)</f>
        <v>0</v>
      </c>
      <c r="AW43" s="83"/>
      <c r="AX43" s="84"/>
      <c r="AZ43" s="47"/>
      <c r="BA43" s="149"/>
      <c r="BB43" s="150"/>
      <c r="BC43" s="151"/>
      <c r="BD43" s="154">
        <f t="shared" si="56"/>
        <v>0</v>
      </c>
      <c r="BE43" s="150">
        <f t="shared" si="57"/>
        <v>0</v>
      </c>
      <c r="BF43" s="152">
        <f t="shared" si="58"/>
        <v>0</v>
      </c>
      <c r="BG43" s="152">
        <f t="shared" si="59"/>
        <v>0</v>
      </c>
      <c r="BH43" s="152" t="str">
        <f t="shared" si="44"/>
        <v/>
      </c>
      <c r="BI43" s="152" t="str">
        <f t="shared" si="45"/>
        <v/>
      </c>
      <c r="BJ43" s="152" t="str">
        <f t="shared" si="46"/>
        <v/>
      </c>
      <c r="BK43" s="152" t="str">
        <f t="shared" si="47"/>
        <v/>
      </c>
      <c r="BL43" s="152" t="str">
        <f t="shared" si="48"/>
        <v/>
      </c>
      <c r="BM43" s="152" t="str">
        <f t="shared" si="49"/>
        <v/>
      </c>
      <c r="BN43" s="152" t="str">
        <f t="shared" si="50"/>
        <v/>
      </c>
      <c r="BO43" s="152" t="str">
        <f t="shared" si="51"/>
        <v/>
      </c>
      <c r="BP43" s="152" t="str">
        <f t="shared" si="52"/>
        <v/>
      </c>
      <c r="BQ43" s="153"/>
      <c r="BR43" s="151"/>
      <c r="BS43" s="152">
        <f t="shared" si="60"/>
        <v>0</v>
      </c>
      <c r="BT43" s="152">
        <f t="shared" si="61"/>
        <v>4.3000000000000001E-8</v>
      </c>
      <c r="BU43" s="152" t="str">
        <f t="shared" si="62"/>
        <v>BK München 3</v>
      </c>
      <c r="BV43" s="151">
        <f t="shared" si="63"/>
        <v>102</v>
      </c>
      <c r="BW43" s="152">
        <f t="shared" si="64"/>
        <v>0</v>
      </c>
      <c r="BX43" s="152">
        <f>IF(COUNTIF(BH43:BP43,"&gt;0")&lt;Spielorte!$A$23,0,BE43/Spielorte!$A$23)</f>
        <v>0</v>
      </c>
      <c r="BY43" s="152">
        <f t="shared" si="65"/>
        <v>4.3000000000000001E-8</v>
      </c>
      <c r="BZ43" s="151">
        <f t="shared" si="53"/>
        <v>102</v>
      </c>
    </row>
    <row r="44" spans="1:78" ht="17.100000000000001" customHeight="1" x14ac:dyDescent="0.25">
      <c r="A44" s="414"/>
      <c r="B44" s="59" t="str">
        <f t="shared" si="54"/>
        <v/>
      </c>
      <c r="C44" s="60" t="str">
        <f t="shared" si="54"/>
        <v/>
      </c>
      <c r="D44" s="61" t="str">
        <f t="shared" si="54"/>
        <v/>
      </c>
      <c r="E44" s="398"/>
      <c r="F44" s="61" t="str">
        <f t="shared" si="35"/>
        <v/>
      </c>
      <c r="G44" s="398"/>
      <c r="H44" s="61" t="str">
        <f t="shared" si="36"/>
        <v/>
      </c>
      <c r="I44" s="398"/>
      <c r="J44" s="61" t="str">
        <f t="shared" si="37"/>
        <v/>
      </c>
      <c r="K44" s="398"/>
      <c r="L44" s="61" t="str">
        <f t="shared" si="38"/>
        <v/>
      </c>
      <c r="M44" s="398"/>
      <c r="N44" s="61" t="str">
        <f t="shared" si="55"/>
        <v/>
      </c>
      <c r="O44" s="398"/>
      <c r="P44" s="61" t="str">
        <f t="shared" si="39"/>
        <v/>
      </c>
      <c r="Q44" s="398"/>
      <c r="R44" s="61" t="str">
        <f t="shared" si="40"/>
        <v/>
      </c>
      <c r="S44" s="398"/>
      <c r="T44" s="61" t="str">
        <f t="shared" si="41"/>
        <v/>
      </c>
      <c r="U44" s="398"/>
      <c r="V44" s="61" t="str">
        <f t="shared" si="42"/>
        <v/>
      </c>
      <c r="W44" s="398"/>
      <c r="Z44" s="406"/>
      <c r="AA44" s="90" t="str">
        <f>IF(AB44=0,"",_xlfn.CONCAT(VLOOKUP(AB44,Starter!A:C,2,0)))</f>
        <v/>
      </c>
      <c r="AB44" s="80"/>
      <c r="AC44" s="130"/>
      <c r="AD44" s="94"/>
      <c r="AE44" s="130"/>
      <c r="AF44" s="94"/>
      <c r="AG44" s="130"/>
      <c r="AH44" s="94"/>
      <c r="AI44" s="130"/>
      <c r="AJ44" s="94"/>
      <c r="AK44" s="130"/>
      <c r="AL44" s="94"/>
      <c r="AM44" s="130"/>
      <c r="AN44" s="94"/>
      <c r="AO44" s="130"/>
      <c r="AP44" s="94"/>
      <c r="AQ44" s="130"/>
      <c r="AR44" s="94"/>
      <c r="AS44" s="130"/>
      <c r="AT44" s="94"/>
      <c r="AU44" s="95">
        <f t="shared" si="43"/>
        <v>0</v>
      </c>
      <c r="AV44" s="96"/>
      <c r="AW44" s="83"/>
      <c r="AX44" s="84"/>
      <c r="AZ44" s="47"/>
      <c r="BA44" s="149"/>
      <c r="BB44" s="150"/>
      <c r="BC44" s="151"/>
      <c r="BD44" s="154">
        <f t="shared" si="56"/>
        <v>0</v>
      </c>
      <c r="BE44" s="150">
        <f t="shared" si="57"/>
        <v>0</v>
      </c>
      <c r="BF44" s="152">
        <f t="shared" si="58"/>
        <v>0</v>
      </c>
      <c r="BG44" s="152">
        <f t="shared" si="59"/>
        <v>0</v>
      </c>
      <c r="BH44" s="152" t="str">
        <f t="shared" si="44"/>
        <v/>
      </c>
      <c r="BI44" s="152" t="str">
        <f t="shared" si="45"/>
        <v/>
      </c>
      <c r="BJ44" s="152" t="str">
        <f t="shared" si="46"/>
        <v/>
      </c>
      <c r="BK44" s="152" t="str">
        <f t="shared" si="47"/>
        <v/>
      </c>
      <c r="BL44" s="152" t="str">
        <f t="shared" si="48"/>
        <v/>
      </c>
      <c r="BM44" s="152" t="str">
        <f t="shared" si="49"/>
        <v/>
      </c>
      <c r="BN44" s="152" t="str">
        <f t="shared" si="50"/>
        <v/>
      </c>
      <c r="BO44" s="152" t="str">
        <f t="shared" si="51"/>
        <v/>
      </c>
      <c r="BP44" s="152" t="str">
        <f t="shared" si="52"/>
        <v/>
      </c>
      <c r="BQ44" s="153"/>
      <c r="BR44" s="151"/>
      <c r="BS44" s="152">
        <f t="shared" si="60"/>
        <v>0</v>
      </c>
      <c r="BT44" s="152">
        <f t="shared" si="61"/>
        <v>4.3999999999999997E-8</v>
      </c>
      <c r="BU44" s="152" t="str">
        <f t="shared" si="62"/>
        <v>BK München 3</v>
      </c>
      <c r="BV44" s="151">
        <f t="shared" si="63"/>
        <v>101</v>
      </c>
      <c r="BW44" s="152">
        <f t="shared" si="64"/>
        <v>0</v>
      </c>
      <c r="BX44" s="152">
        <f>IF(COUNTIF(BH44:BP44,"&gt;0")&lt;Spielorte!$A$23,0,BE44/Spielorte!$A$23)</f>
        <v>0</v>
      </c>
      <c r="BY44" s="152">
        <f t="shared" si="65"/>
        <v>4.3999999999999997E-8</v>
      </c>
      <c r="BZ44" s="151">
        <f t="shared" si="53"/>
        <v>101</v>
      </c>
    </row>
    <row r="45" spans="1:78" ht="17.100000000000001" customHeight="1" thickBot="1" x14ac:dyDescent="0.3">
      <c r="A45" s="415"/>
      <c r="B45" s="62" t="str">
        <f t="shared" si="54"/>
        <v/>
      </c>
      <c r="C45" s="63" t="str">
        <f t="shared" si="54"/>
        <v/>
      </c>
      <c r="D45" s="52" t="str">
        <f t="shared" si="54"/>
        <v/>
      </c>
      <c r="E45" s="399"/>
      <c r="F45" s="52" t="str">
        <f t="shared" si="35"/>
        <v/>
      </c>
      <c r="G45" s="399"/>
      <c r="H45" s="52" t="str">
        <f t="shared" si="36"/>
        <v/>
      </c>
      <c r="I45" s="399"/>
      <c r="J45" s="52" t="str">
        <f t="shared" si="37"/>
        <v/>
      </c>
      <c r="K45" s="399"/>
      <c r="L45" s="52" t="str">
        <f t="shared" si="38"/>
        <v/>
      </c>
      <c r="M45" s="399"/>
      <c r="N45" s="52" t="str">
        <f t="shared" si="55"/>
        <v/>
      </c>
      <c r="O45" s="399"/>
      <c r="P45" s="52" t="str">
        <f t="shared" si="39"/>
        <v/>
      </c>
      <c r="Q45" s="399"/>
      <c r="R45" s="52" t="str">
        <f t="shared" si="40"/>
        <v/>
      </c>
      <c r="S45" s="399"/>
      <c r="T45" s="52" t="str">
        <f t="shared" si="41"/>
        <v/>
      </c>
      <c r="U45" s="399"/>
      <c r="V45" s="52" t="str">
        <f t="shared" si="42"/>
        <v/>
      </c>
      <c r="W45" s="399"/>
      <c r="Z45" s="407"/>
      <c r="AA45" s="99" t="str">
        <f>IF(AB45=0,"",_xlfn.CONCAT(VLOOKUP(AB45,Starter!A:C,2,0)))</f>
        <v/>
      </c>
      <c r="AB45" s="82"/>
      <c r="AC45" s="133"/>
      <c r="AD45" s="100"/>
      <c r="AE45" s="133"/>
      <c r="AF45" s="100"/>
      <c r="AG45" s="133"/>
      <c r="AH45" s="100"/>
      <c r="AI45" s="133"/>
      <c r="AJ45" s="100"/>
      <c r="AK45" s="133"/>
      <c r="AL45" s="100"/>
      <c r="AM45" s="133"/>
      <c r="AN45" s="100"/>
      <c r="AO45" s="133"/>
      <c r="AP45" s="100"/>
      <c r="AQ45" s="133"/>
      <c r="AR45" s="100"/>
      <c r="AS45" s="133"/>
      <c r="AT45" s="100"/>
      <c r="AU45" s="97">
        <f t="shared" si="43"/>
        <v>0</v>
      </c>
      <c r="AV45" s="98"/>
      <c r="AW45" s="83"/>
      <c r="AX45" s="84"/>
      <c r="AZ45" s="47"/>
      <c r="BA45" s="149"/>
      <c r="BB45" s="150"/>
      <c r="BC45" s="151"/>
      <c r="BD45" s="154">
        <f t="shared" si="56"/>
        <v>0</v>
      </c>
      <c r="BE45" s="150">
        <f t="shared" si="57"/>
        <v>0</v>
      </c>
      <c r="BF45" s="152">
        <f t="shared" si="58"/>
        <v>0</v>
      </c>
      <c r="BG45" s="152">
        <f t="shared" si="59"/>
        <v>0</v>
      </c>
      <c r="BH45" s="152" t="str">
        <f t="shared" si="44"/>
        <v/>
      </c>
      <c r="BI45" s="152" t="str">
        <f t="shared" si="45"/>
        <v/>
      </c>
      <c r="BJ45" s="152" t="str">
        <f t="shared" si="46"/>
        <v/>
      </c>
      <c r="BK45" s="152" t="str">
        <f t="shared" si="47"/>
        <v/>
      </c>
      <c r="BL45" s="152" t="str">
        <f t="shared" si="48"/>
        <v/>
      </c>
      <c r="BM45" s="152" t="str">
        <f t="shared" si="49"/>
        <v/>
      </c>
      <c r="BN45" s="152" t="str">
        <f t="shared" si="50"/>
        <v/>
      </c>
      <c r="BO45" s="152" t="str">
        <f t="shared" si="51"/>
        <v/>
      </c>
      <c r="BP45" s="152" t="str">
        <f t="shared" si="52"/>
        <v/>
      </c>
      <c r="BQ45" s="153"/>
      <c r="BR45" s="151"/>
      <c r="BS45" s="152">
        <f t="shared" si="60"/>
        <v>0</v>
      </c>
      <c r="BT45" s="152">
        <f t="shared" si="61"/>
        <v>4.4999999999999999E-8</v>
      </c>
      <c r="BU45" s="152" t="str">
        <f t="shared" si="62"/>
        <v>BK München 3</v>
      </c>
      <c r="BV45" s="151">
        <f t="shared" si="63"/>
        <v>100</v>
      </c>
      <c r="BW45" s="152">
        <f t="shared" si="64"/>
        <v>0</v>
      </c>
      <c r="BX45" s="152">
        <f>IF(COUNTIF(BH45:BP45,"&gt;0")&lt;Spielorte!$A$23,0,BE45/Spielorte!$A$23)</f>
        <v>0</v>
      </c>
      <c r="BY45" s="152">
        <f t="shared" si="65"/>
        <v>4.4999999999999999E-8</v>
      </c>
      <c r="BZ45" s="151">
        <f t="shared" si="53"/>
        <v>100</v>
      </c>
    </row>
    <row r="46" spans="1:78" ht="17.100000000000001" customHeight="1" x14ac:dyDescent="0.25">
      <c r="A46" s="413" t="s">
        <v>11</v>
      </c>
      <c r="B46" s="56" t="str">
        <f>IF(AA46=0,"",AA46)</f>
        <v/>
      </c>
      <c r="C46" s="57" t="str">
        <f t="shared" si="54"/>
        <v/>
      </c>
      <c r="D46" s="58" t="str">
        <f t="shared" si="54"/>
        <v/>
      </c>
      <c r="E46" s="397">
        <f>IF(AD46="","",AD46)</f>
        <v>0</v>
      </c>
      <c r="F46" s="58" t="str">
        <f t="shared" si="35"/>
        <v/>
      </c>
      <c r="G46" s="397">
        <f>IF(AF46="","",AF46)</f>
        <v>0</v>
      </c>
      <c r="H46" s="58" t="str">
        <f t="shared" si="36"/>
        <v/>
      </c>
      <c r="I46" s="397">
        <f>IF(AH46="","",AH46)</f>
        <v>0</v>
      </c>
      <c r="J46" s="58" t="str">
        <f t="shared" si="37"/>
        <v/>
      </c>
      <c r="K46" s="397">
        <f>IF(AJ46="","",AJ46)</f>
        <v>0</v>
      </c>
      <c r="L46" s="58" t="str">
        <f t="shared" si="38"/>
        <v/>
      </c>
      <c r="M46" s="397">
        <f>IF(AL46="","",AL46)</f>
        <v>0</v>
      </c>
      <c r="N46" s="58" t="str">
        <f t="shared" si="55"/>
        <v/>
      </c>
      <c r="O46" s="397">
        <f>IF(AN46="","",AN46)</f>
        <v>0</v>
      </c>
      <c r="P46" s="58" t="str">
        <f t="shared" si="39"/>
        <v/>
      </c>
      <c r="Q46" s="397">
        <f>IF(AP46="","",AP46)</f>
        <v>0</v>
      </c>
      <c r="R46" s="58" t="str">
        <f t="shared" si="40"/>
        <v/>
      </c>
      <c r="S46" s="397">
        <f>IF(AR46="","",AR46)</f>
        <v>0</v>
      </c>
      <c r="T46" s="58" t="str">
        <f t="shared" si="41"/>
        <v/>
      </c>
      <c r="U46" s="397">
        <f>IF(AT46="","",AT46)</f>
        <v>0</v>
      </c>
      <c r="V46" s="58" t="str">
        <f t="shared" si="42"/>
        <v/>
      </c>
      <c r="W46" s="397">
        <f>IF(AV46="","",AV46)</f>
        <v>0</v>
      </c>
      <c r="Z46" s="405" t="s">
        <v>11</v>
      </c>
      <c r="AA46" s="90" t="str">
        <f>IF(AB46=0,"",_xlfn.CONCAT(VLOOKUP(AB46,Starter!A:C,2,0)))</f>
        <v/>
      </c>
      <c r="AB46" s="81"/>
      <c r="AC46" s="132"/>
      <c r="AD46" s="91">
        <f>IF(SUM(AC46:AC48)+AC58=0,0,IF(SUM(ABS(AC46),ABS(AC47),ABS(AC48))=AC58,0.5,IF(SUM(ABS(AC46),ABS(AC47),ABS(AC48))&gt;AC58,1,0)))</f>
        <v>0</v>
      </c>
      <c r="AE46" s="132"/>
      <c r="AF46" s="91">
        <f>IF(SUM(AE46:AE48)+AE58=0,0,IF(SUM(ABS(AE46),ABS(AE47),ABS(AE48))=AE58,0.5,IF(SUM(ABS(AE46),ABS(AE47),ABS(AE48))&gt;AE58,1,0)))</f>
        <v>0</v>
      </c>
      <c r="AG46" s="132"/>
      <c r="AH46" s="91">
        <f>IF(SUM(AG46:AG48)+AG58=0,0,IF(SUM(ABS(AG46),ABS(AG47),ABS(AG48))=AG58,0.5,IF(SUM(ABS(AG46),ABS(AG47),ABS(AG48))&gt;AG58,1,0)))</f>
        <v>0</v>
      </c>
      <c r="AI46" s="132"/>
      <c r="AJ46" s="91">
        <f>IF(SUM(AI46:AI48)+AI58=0,0,IF(SUM(ABS(AI46),ABS(AI47),ABS(AI48))=AI58,0.5,IF(SUM(ABS(AI46),ABS(AI47),ABS(AI48))&gt;AI58,1,0)))</f>
        <v>0</v>
      </c>
      <c r="AK46" s="132"/>
      <c r="AL46" s="91">
        <f>IF(SUM(AK46:AK48)+AK58=0,0,IF(SUM(ABS(AK46),ABS(AK47),ABS(AK48))=AK58,0.5,IF(SUM(ABS(AK46),ABS(AK47),ABS(AK48))&gt;AK58,1,0)))</f>
        <v>0</v>
      </c>
      <c r="AM46" s="132"/>
      <c r="AN46" s="91">
        <f>IF(SUM(AM46:AM48)+AM58=0,0,IF(SUM(ABS(AM46),ABS(AM47),ABS(AM48))=AM58,0.5,IF(SUM(ABS(AM46),ABS(AM47),ABS(AM48))&gt;AM58,1,0)))</f>
        <v>0</v>
      </c>
      <c r="AO46" s="132"/>
      <c r="AP46" s="91">
        <f>IF(SUM(AO46:AO48)+AO58=0,0,IF(SUM(ABS(AO46),ABS(AO47),ABS(AO48))=AO58,0.5,IF(SUM(ABS(AO46),ABS(AO47),ABS(AO48))&gt;AO58,1,0)))</f>
        <v>0</v>
      </c>
      <c r="AQ46" s="132"/>
      <c r="AR46" s="91">
        <f>IF(SUM(AQ46:AQ48)+AQ58=0,0,IF(SUM(ABS(AQ46),ABS(AQ47),ABS(AQ48))=AQ58,0.5,IF(SUM(ABS(AQ46),ABS(AQ47),ABS(AQ48))&gt;AQ58,1,0)))</f>
        <v>0</v>
      </c>
      <c r="AS46" s="132"/>
      <c r="AT46" s="91">
        <f>IF(SUM(AS46:AS48)+AS58=0,0,IF(SUM(ABS(AS46),ABS(AS47),ABS(AS48))=AS58,0.5,IF(SUM(ABS(AS46),ABS(AS47),ABS(AS48))&gt;AS58,1,0)))</f>
        <v>0</v>
      </c>
      <c r="AU46" s="92">
        <f t="shared" si="43"/>
        <v>0</v>
      </c>
      <c r="AV46" s="93">
        <f>SUM(AD46+AF46+AH46+AJ46+AL46+AN46+AP46+AR46+AT46)</f>
        <v>0</v>
      </c>
      <c r="AW46" s="83"/>
      <c r="AX46" s="84"/>
      <c r="AZ46" s="47"/>
      <c r="BA46" s="149"/>
      <c r="BB46" s="150"/>
      <c r="BC46" s="151"/>
      <c r="BD46" s="154">
        <f t="shared" si="56"/>
        <v>0</v>
      </c>
      <c r="BE46" s="150">
        <f t="shared" si="57"/>
        <v>0</v>
      </c>
      <c r="BF46" s="152">
        <f t="shared" si="58"/>
        <v>0</v>
      </c>
      <c r="BG46" s="152">
        <f t="shared" si="59"/>
        <v>0</v>
      </c>
      <c r="BH46" s="152" t="str">
        <f t="shared" si="44"/>
        <v/>
      </c>
      <c r="BI46" s="152" t="str">
        <f t="shared" si="45"/>
        <v/>
      </c>
      <c r="BJ46" s="152" t="str">
        <f t="shared" si="46"/>
        <v/>
      </c>
      <c r="BK46" s="152" t="str">
        <f t="shared" si="47"/>
        <v/>
      </c>
      <c r="BL46" s="152" t="str">
        <f t="shared" si="48"/>
        <v/>
      </c>
      <c r="BM46" s="152" t="str">
        <f t="shared" si="49"/>
        <v/>
      </c>
      <c r="BN46" s="152" t="str">
        <f t="shared" si="50"/>
        <v/>
      </c>
      <c r="BO46" s="152" t="str">
        <f t="shared" si="51"/>
        <v/>
      </c>
      <c r="BP46" s="152" t="str">
        <f t="shared" si="52"/>
        <v/>
      </c>
      <c r="BQ46" s="153"/>
      <c r="BR46" s="151"/>
      <c r="BS46" s="152">
        <f t="shared" si="60"/>
        <v>0</v>
      </c>
      <c r="BT46" s="152">
        <f t="shared" si="61"/>
        <v>4.6000000000000002E-8</v>
      </c>
      <c r="BU46" s="152" t="str">
        <f t="shared" si="62"/>
        <v>BK München 3</v>
      </c>
      <c r="BV46" s="151">
        <f t="shared" si="63"/>
        <v>99</v>
      </c>
      <c r="BW46" s="152">
        <f t="shared" si="64"/>
        <v>0</v>
      </c>
      <c r="BX46" s="152">
        <f>IF(COUNTIF(BH46:BP46,"&gt;0")&lt;Spielorte!$A$23,0,BE46/Spielorte!$A$23)</f>
        <v>0</v>
      </c>
      <c r="BY46" s="152">
        <f t="shared" si="65"/>
        <v>4.6000000000000002E-8</v>
      </c>
      <c r="BZ46" s="151">
        <f t="shared" si="53"/>
        <v>99</v>
      </c>
    </row>
    <row r="47" spans="1:78" ht="17.100000000000001" customHeight="1" x14ac:dyDescent="0.25">
      <c r="A47" s="414"/>
      <c r="B47" s="59" t="str">
        <f>IF(AA47=0,"",AA47)</f>
        <v/>
      </c>
      <c r="C47" s="60" t="str">
        <f t="shared" si="54"/>
        <v/>
      </c>
      <c r="D47" s="61" t="str">
        <f t="shared" si="54"/>
        <v/>
      </c>
      <c r="E47" s="398"/>
      <c r="F47" s="61" t="str">
        <f t="shared" si="35"/>
        <v/>
      </c>
      <c r="G47" s="398"/>
      <c r="H47" s="61" t="str">
        <f t="shared" si="36"/>
        <v/>
      </c>
      <c r="I47" s="398"/>
      <c r="J47" s="61" t="str">
        <f t="shared" si="37"/>
        <v/>
      </c>
      <c r="K47" s="398"/>
      <c r="L47" s="61" t="str">
        <f t="shared" si="38"/>
        <v/>
      </c>
      <c r="M47" s="398"/>
      <c r="N47" s="61" t="str">
        <f t="shared" si="55"/>
        <v/>
      </c>
      <c r="O47" s="398"/>
      <c r="P47" s="61" t="str">
        <f t="shared" si="39"/>
        <v/>
      </c>
      <c r="Q47" s="398"/>
      <c r="R47" s="61" t="str">
        <f t="shared" si="40"/>
        <v/>
      </c>
      <c r="S47" s="398"/>
      <c r="T47" s="61" t="str">
        <f t="shared" si="41"/>
        <v/>
      </c>
      <c r="U47" s="398"/>
      <c r="V47" s="61" t="str">
        <f t="shared" si="42"/>
        <v/>
      </c>
      <c r="W47" s="398"/>
      <c r="Z47" s="406"/>
      <c r="AA47" s="90" t="str">
        <f>IF(AB47=0,"",_xlfn.CONCAT(VLOOKUP(AB47,Starter!A:C,2,0)))</f>
        <v/>
      </c>
      <c r="AB47" s="80"/>
      <c r="AC47" s="130"/>
      <c r="AD47" s="94"/>
      <c r="AE47" s="130"/>
      <c r="AF47" s="94"/>
      <c r="AG47" s="130"/>
      <c r="AH47" s="94"/>
      <c r="AI47" s="130"/>
      <c r="AJ47" s="94"/>
      <c r="AK47" s="130"/>
      <c r="AL47" s="94"/>
      <c r="AM47" s="130"/>
      <c r="AN47" s="94"/>
      <c r="AO47" s="130"/>
      <c r="AP47" s="94"/>
      <c r="AQ47" s="130"/>
      <c r="AR47" s="94"/>
      <c r="AS47" s="130"/>
      <c r="AT47" s="94"/>
      <c r="AU47" s="95">
        <f t="shared" si="43"/>
        <v>0</v>
      </c>
      <c r="AV47" s="96"/>
      <c r="AW47" s="83"/>
      <c r="AX47" s="84"/>
      <c r="AZ47" s="47"/>
      <c r="BA47" s="149"/>
      <c r="BB47" s="150"/>
      <c r="BC47" s="151"/>
      <c r="BD47" s="154">
        <f t="shared" si="56"/>
        <v>0</v>
      </c>
      <c r="BE47" s="150">
        <f t="shared" si="57"/>
        <v>0</v>
      </c>
      <c r="BF47" s="152">
        <f t="shared" si="58"/>
        <v>0</v>
      </c>
      <c r="BG47" s="152">
        <f t="shared" si="59"/>
        <v>0</v>
      </c>
      <c r="BH47" s="152" t="str">
        <f t="shared" si="44"/>
        <v/>
      </c>
      <c r="BI47" s="152" t="str">
        <f t="shared" si="45"/>
        <v/>
      </c>
      <c r="BJ47" s="152" t="str">
        <f t="shared" si="46"/>
        <v/>
      </c>
      <c r="BK47" s="152" t="str">
        <f t="shared" si="47"/>
        <v/>
      </c>
      <c r="BL47" s="152" t="str">
        <f t="shared" si="48"/>
        <v/>
      </c>
      <c r="BM47" s="152" t="str">
        <f t="shared" si="49"/>
        <v/>
      </c>
      <c r="BN47" s="152" t="str">
        <f t="shared" si="50"/>
        <v/>
      </c>
      <c r="BO47" s="152" t="str">
        <f t="shared" si="51"/>
        <v/>
      </c>
      <c r="BP47" s="152" t="str">
        <f t="shared" si="52"/>
        <v/>
      </c>
      <c r="BQ47" s="153"/>
      <c r="BR47" s="151"/>
      <c r="BS47" s="152">
        <f t="shared" si="60"/>
        <v>0</v>
      </c>
      <c r="BT47" s="152">
        <f t="shared" si="61"/>
        <v>4.6999999999999997E-8</v>
      </c>
      <c r="BU47" s="152" t="str">
        <f t="shared" si="62"/>
        <v>BK München 3</v>
      </c>
      <c r="BV47" s="151">
        <f t="shared" si="63"/>
        <v>98</v>
      </c>
      <c r="BW47" s="152">
        <f t="shared" si="64"/>
        <v>0</v>
      </c>
      <c r="BX47" s="152">
        <f>IF(COUNTIF(BH47:BP47,"&gt;0")&lt;Spielorte!$A$23,0,BE47/Spielorte!$A$23)</f>
        <v>0</v>
      </c>
      <c r="BY47" s="152">
        <f t="shared" si="65"/>
        <v>4.6999999999999997E-8</v>
      </c>
      <c r="BZ47" s="151">
        <f t="shared" si="53"/>
        <v>98</v>
      </c>
    </row>
    <row r="48" spans="1:78" ht="17.100000000000001" customHeight="1" thickBot="1" x14ac:dyDescent="0.3">
      <c r="A48" s="415"/>
      <c r="B48" s="62" t="str">
        <f>IF(AA48=0,"",AA48)</f>
        <v/>
      </c>
      <c r="C48" s="63" t="str">
        <f t="shared" si="54"/>
        <v/>
      </c>
      <c r="D48" s="52" t="str">
        <f t="shared" si="54"/>
        <v/>
      </c>
      <c r="E48" s="399"/>
      <c r="F48" s="52" t="str">
        <f t="shared" si="35"/>
        <v/>
      </c>
      <c r="G48" s="399"/>
      <c r="H48" s="52" t="str">
        <f t="shared" si="36"/>
        <v/>
      </c>
      <c r="I48" s="399"/>
      <c r="J48" s="52" t="str">
        <f t="shared" si="37"/>
        <v/>
      </c>
      <c r="K48" s="399"/>
      <c r="L48" s="52" t="str">
        <f t="shared" si="38"/>
        <v/>
      </c>
      <c r="M48" s="399"/>
      <c r="N48" s="52" t="str">
        <f t="shared" si="55"/>
        <v/>
      </c>
      <c r="O48" s="399"/>
      <c r="P48" s="52" t="str">
        <f t="shared" si="39"/>
        <v/>
      </c>
      <c r="Q48" s="399"/>
      <c r="R48" s="52" t="str">
        <f t="shared" si="40"/>
        <v/>
      </c>
      <c r="S48" s="399"/>
      <c r="T48" s="52" t="str">
        <f t="shared" si="41"/>
        <v/>
      </c>
      <c r="U48" s="399"/>
      <c r="V48" s="52" t="str">
        <f t="shared" si="42"/>
        <v/>
      </c>
      <c r="W48" s="399"/>
      <c r="Z48" s="407"/>
      <c r="AA48" s="90" t="str">
        <f>IF(AB48=0,"",_xlfn.CONCAT(VLOOKUP(AB48,Starter!A:C,2,0)))</f>
        <v/>
      </c>
      <c r="AB48" s="82"/>
      <c r="AC48" s="133"/>
      <c r="AD48" s="100"/>
      <c r="AE48" s="133"/>
      <c r="AF48" s="100"/>
      <c r="AG48" s="133"/>
      <c r="AH48" s="100"/>
      <c r="AI48" s="133"/>
      <c r="AJ48" s="100"/>
      <c r="AK48" s="133"/>
      <c r="AL48" s="100"/>
      <c r="AM48" s="133"/>
      <c r="AN48" s="100"/>
      <c r="AO48" s="133"/>
      <c r="AP48" s="100"/>
      <c r="AQ48" s="133"/>
      <c r="AR48" s="100"/>
      <c r="AS48" s="133"/>
      <c r="AT48" s="100"/>
      <c r="AU48" s="97">
        <f t="shared" si="43"/>
        <v>0</v>
      </c>
      <c r="AV48" s="98"/>
      <c r="AW48" s="83"/>
      <c r="AX48" s="84"/>
      <c r="AZ48" s="47"/>
      <c r="BA48" s="149"/>
      <c r="BB48" s="150"/>
      <c r="BC48" s="151"/>
      <c r="BD48" s="154">
        <f t="shared" si="56"/>
        <v>0</v>
      </c>
      <c r="BE48" s="150">
        <f t="shared" si="57"/>
        <v>0</v>
      </c>
      <c r="BF48" s="152">
        <f t="shared" si="58"/>
        <v>0</v>
      </c>
      <c r="BG48" s="152">
        <f t="shared" si="59"/>
        <v>0</v>
      </c>
      <c r="BH48" s="152" t="str">
        <f t="shared" si="44"/>
        <v/>
      </c>
      <c r="BI48" s="152" t="str">
        <f t="shared" si="45"/>
        <v/>
      </c>
      <c r="BJ48" s="152" t="str">
        <f t="shared" si="46"/>
        <v/>
      </c>
      <c r="BK48" s="152" t="str">
        <f t="shared" si="47"/>
        <v/>
      </c>
      <c r="BL48" s="152" t="str">
        <f t="shared" si="48"/>
        <v/>
      </c>
      <c r="BM48" s="152" t="str">
        <f t="shared" si="49"/>
        <v/>
      </c>
      <c r="BN48" s="152" t="str">
        <f t="shared" si="50"/>
        <v/>
      </c>
      <c r="BO48" s="152" t="str">
        <f t="shared" si="51"/>
        <v/>
      </c>
      <c r="BP48" s="152" t="str">
        <f t="shared" si="52"/>
        <v/>
      </c>
      <c r="BQ48" s="153"/>
      <c r="BR48" s="151"/>
      <c r="BS48" s="152">
        <f t="shared" si="60"/>
        <v>0</v>
      </c>
      <c r="BT48" s="152">
        <f t="shared" si="61"/>
        <v>4.8E-8</v>
      </c>
      <c r="BU48" s="152" t="str">
        <f t="shared" si="62"/>
        <v>BK München 3</v>
      </c>
      <c r="BV48" s="151">
        <f t="shared" si="63"/>
        <v>97</v>
      </c>
      <c r="BW48" s="152">
        <f t="shared" si="64"/>
        <v>0</v>
      </c>
      <c r="BX48" s="152">
        <f>IF(COUNTIF(BH48:BP48,"&gt;0")&lt;Spielorte!$A$23,0,BE48/Spielorte!$A$23)</f>
        <v>0</v>
      </c>
      <c r="BY48" s="152">
        <f t="shared" si="65"/>
        <v>4.8E-8</v>
      </c>
      <c r="BZ48" s="151">
        <f t="shared" si="53"/>
        <v>97</v>
      </c>
    </row>
    <row r="49" spans="1:78" ht="27.75" customHeight="1" thickBot="1" x14ac:dyDescent="0.3">
      <c r="B49" s="64" t="str">
        <f>IF(AA49=0,"",AA49)</f>
        <v>Gesamt</v>
      </c>
      <c r="C49" s="65" t="str">
        <f t="shared" si="54"/>
        <v/>
      </c>
      <c r="D49" s="66" t="str">
        <f t="shared" si="54"/>
        <v/>
      </c>
      <c r="E49" s="67">
        <f>IF(AD49="","",AD49)</f>
        <v>0</v>
      </c>
      <c r="F49" s="66" t="str">
        <f t="shared" si="35"/>
        <v/>
      </c>
      <c r="G49" s="67">
        <f>IF(AF49="","",AF49)</f>
        <v>0</v>
      </c>
      <c r="H49" s="66" t="str">
        <f t="shared" si="36"/>
        <v/>
      </c>
      <c r="I49" s="67">
        <f>IF(AH49="","",AH49)</f>
        <v>0</v>
      </c>
      <c r="J49" s="66" t="str">
        <f t="shared" si="37"/>
        <v/>
      </c>
      <c r="K49" s="67">
        <f>IF(AJ49="","",AJ49)</f>
        <v>0</v>
      </c>
      <c r="L49" s="66" t="str">
        <f t="shared" si="38"/>
        <v/>
      </c>
      <c r="M49" s="67">
        <f>IF(AL49="","",AL49)</f>
        <v>0</v>
      </c>
      <c r="N49" s="66" t="str">
        <f t="shared" si="55"/>
        <v/>
      </c>
      <c r="O49" s="67">
        <f>IF(AN49="","",AN49)</f>
        <v>0</v>
      </c>
      <c r="P49" s="66" t="str">
        <f t="shared" si="39"/>
        <v/>
      </c>
      <c r="Q49" s="67">
        <f>IF(AP49="","",AP49)</f>
        <v>0</v>
      </c>
      <c r="R49" s="66" t="str">
        <f t="shared" si="40"/>
        <v/>
      </c>
      <c r="S49" s="67">
        <f>IF(AR49="","",AR49)</f>
        <v>0</v>
      </c>
      <c r="T49" s="66" t="str">
        <f t="shared" si="41"/>
        <v/>
      </c>
      <c r="U49" s="67">
        <f>IF(AT49="","",AT49)</f>
        <v>0</v>
      </c>
      <c r="V49" s="66" t="str">
        <f t="shared" si="42"/>
        <v/>
      </c>
      <c r="W49" s="67">
        <f>IF(AV49="","",AV49)</f>
        <v>0</v>
      </c>
      <c r="AA49" s="64" t="s">
        <v>960</v>
      </c>
      <c r="AB49" s="101"/>
      <c r="AC49" s="148">
        <f>ABS(SUM(AC37:AC39))+ABS(SUM(AC40:AC42))+ABS(SUM(AC43:AC45))+ABS(SUM(AC46:AC48))</f>
        <v>0</v>
      </c>
      <c r="AD49" s="102">
        <f>IF(AC49+AC59=0,0,IF(AC49=AC59,1.5,IF(AC49&gt;AC59,3,0)))</f>
        <v>0</v>
      </c>
      <c r="AE49" s="148">
        <f>ABS(SUM(AE37:AE39))+ABS(SUM(AE40:AE42))+ABS(SUM(AE43:AE45))+ABS(SUM(AE46:AE48))</f>
        <v>0</v>
      </c>
      <c r="AF49" s="102">
        <f>IF(AE49+AE59=0,0,IF(AE49=AE59,1.5,IF(AE49&gt;AE59,3,0)))</f>
        <v>0</v>
      </c>
      <c r="AG49" s="148">
        <f>ABS(SUM(AG37:AG39))+ABS(SUM(AG40:AG42))+ABS(SUM(AG43:AG45))+ABS(SUM(AG46:AG48))</f>
        <v>0</v>
      </c>
      <c r="AH49" s="102">
        <f>IF(AG49+AG59=0,0,IF(AG49=AG59,1.5,IF(AG49&gt;AG59,3,0)))</f>
        <v>0</v>
      </c>
      <c r="AI49" s="148">
        <f>ABS(SUM(AI37:AI39))+ABS(SUM(AI40:AI42))+ABS(SUM(AI43:AI45))+ABS(SUM(AI46:AI48))</f>
        <v>0</v>
      </c>
      <c r="AJ49" s="102">
        <f>IF(AI49+AI59=0,0,IF(AI49=AI59,1.5,IF(AI49&gt;AI59,3,0)))</f>
        <v>0</v>
      </c>
      <c r="AK49" s="148">
        <f>ABS(SUM(AK37:AK39))+ABS(SUM(AK40:AK42))+ABS(SUM(AK43:AK45))+ABS(SUM(AK46:AK48))</f>
        <v>0</v>
      </c>
      <c r="AL49" s="102">
        <f>IF(AK49+AK59=0,0,IF(AK49=AK59,1.5,IF(AK49&gt;AK59,3,0)))</f>
        <v>0</v>
      </c>
      <c r="AM49" s="148">
        <f>ABS(SUM(AM37:AM39))+ABS(SUM(AM40:AM42))+ABS(SUM(AM43:AM45))+ABS(SUM(AM46:AM48))</f>
        <v>0</v>
      </c>
      <c r="AN49" s="102">
        <f>IF(AM49+AM59=0,0,IF(AM49=AM59,1.5,IF(AM49&gt;AM59,3,0)))</f>
        <v>0</v>
      </c>
      <c r="AO49" s="148">
        <f>ABS(SUM(AO37:AO39))+ABS(SUM(AO40:AO42))+ABS(SUM(AO43:AO45))+ABS(SUM(AO46:AO48))</f>
        <v>0</v>
      </c>
      <c r="AP49" s="102">
        <f>IF(AO49+AO59=0,0,IF(AO49=AO59,1.5,IF(AO49&gt;AO59,3,0)))</f>
        <v>0</v>
      </c>
      <c r="AQ49" s="148">
        <f>ABS(SUM(AQ37:AQ39))+ABS(SUM(AQ40:AQ42))+ABS(SUM(AQ43:AQ45))+ABS(SUM(AQ46:AQ48))</f>
        <v>0</v>
      </c>
      <c r="AR49" s="102">
        <f>IF(AQ49+AQ59=0,0,IF(AQ49=AQ59,1.5,IF(AQ49&gt;AQ59,3,0)))</f>
        <v>0</v>
      </c>
      <c r="AS49" s="148">
        <f>ABS(SUM(AS37:AS39))+ABS(SUM(AS40:AS42))+ABS(SUM(AS43:AS45))+ABS(SUM(AS46:AS48))</f>
        <v>0</v>
      </c>
      <c r="AT49" s="102">
        <f>IF(AS49+AS59=0,0,IF(AS49=AS59,1.5,IF(AS49&gt;AS59,3,0)))</f>
        <v>0</v>
      </c>
      <c r="AU49" s="103">
        <f>SUM(AC49+AE49+AG49+AI49+AK49+AM49+AO49+AQ49+AS49)</f>
        <v>0</v>
      </c>
      <c r="AV49" s="104">
        <f>SUM(AD49+AF49+AH49+AJ49+AL49+AN49+AP49+AR49+AT49)</f>
        <v>0</v>
      </c>
      <c r="AW49" s="83"/>
      <c r="AX49" s="84"/>
      <c r="BA49" s="149"/>
      <c r="BB49" s="150"/>
      <c r="BC49" s="151"/>
      <c r="BQ49" s="153"/>
      <c r="BR49" s="151"/>
      <c r="BV49" s="151"/>
      <c r="BZ49" s="151"/>
    </row>
    <row r="50" spans="1:78" ht="24" customHeight="1" thickBot="1" x14ac:dyDescent="0.3">
      <c r="B50" s="68" t="str">
        <f>IF(AA50=0,"",AA50)</f>
        <v>Gesamt - Punkte</v>
      </c>
      <c r="C50" s="69" t="str">
        <f t="shared" si="54"/>
        <v/>
      </c>
      <c r="D50" s="69" t="str">
        <f t="shared" si="54"/>
        <v/>
      </c>
      <c r="E50" s="70">
        <f>IF(AD50="","",AD50)</f>
        <v>0</v>
      </c>
      <c r="F50" s="69" t="str">
        <f t="shared" si="35"/>
        <v/>
      </c>
      <c r="G50" s="70">
        <f>IF(AF50="","",AF50)</f>
        <v>0</v>
      </c>
      <c r="H50" s="69" t="str">
        <f t="shared" si="36"/>
        <v/>
      </c>
      <c r="I50" s="70">
        <f>IF(AH50="","",AH50)</f>
        <v>0</v>
      </c>
      <c r="J50" s="69" t="str">
        <f t="shared" si="37"/>
        <v/>
      </c>
      <c r="K50" s="70">
        <f>IF(AJ50="","",AJ50)</f>
        <v>0</v>
      </c>
      <c r="L50" s="69" t="str">
        <f t="shared" si="38"/>
        <v/>
      </c>
      <c r="M50" s="70">
        <f>IF(AL50="","",AL50)</f>
        <v>0</v>
      </c>
      <c r="N50" s="69" t="str">
        <f t="shared" si="55"/>
        <v/>
      </c>
      <c r="O50" s="70">
        <f>IF(AN50="","",AN50)</f>
        <v>0</v>
      </c>
      <c r="P50" s="69" t="str">
        <f t="shared" si="39"/>
        <v/>
      </c>
      <c r="Q50" s="70">
        <f>IF(AP50="","",AP50)</f>
        <v>0</v>
      </c>
      <c r="R50" s="69" t="str">
        <f t="shared" si="40"/>
        <v/>
      </c>
      <c r="S50" s="70">
        <f>IF(AR50="","",AR50)</f>
        <v>0</v>
      </c>
      <c r="T50" s="69" t="str">
        <f t="shared" si="41"/>
        <v/>
      </c>
      <c r="U50" s="70">
        <f>IF(AT50="","",AT50)</f>
        <v>0</v>
      </c>
      <c r="V50" s="69" t="str">
        <f t="shared" si="42"/>
        <v/>
      </c>
      <c r="W50" s="70">
        <f>IF(AV50="","",AV50)</f>
        <v>0</v>
      </c>
      <c r="AA50" s="68" t="s">
        <v>975</v>
      </c>
      <c r="AB50" s="69"/>
      <c r="AC50" s="69"/>
      <c r="AD50" s="105">
        <f>SUM(AD37:AD49)</f>
        <v>0</v>
      </c>
      <c r="AE50" s="69"/>
      <c r="AF50" s="105">
        <f>SUM(AF37:AF49)</f>
        <v>0</v>
      </c>
      <c r="AG50" s="69"/>
      <c r="AH50" s="105">
        <f>SUM(AH37:AH49)</f>
        <v>0</v>
      </c>
      <c r="AI50" s="69"/>
      <c r="AJ50" s="105">
        <f>SUM(AJ37:AJ49)</f>
        <v>0</v>
      </c>
      <c r="AK50" s="69"/>
      <c r="AL50" s="105">
        <f>SUM(AL37:AL49)</f>
        <v>0</v>
      </c>
      <c r="AM50" s="69"/>
      <c r="AN50" s="105">
        <f>SUM(AN37:AN49)</f>
        <v>0</v>
      </c>
      <c r="AO50" s="69"/>
      <c r="AP50" s="105">
        <f>SUM(AP37:AP49)</f>
        <v>0</v>
      </c>
      <c r="AQ50" s="69"/>
      <c r="AR50" s="105">
        <f>SUM(AR37:AR49)</f>
        <v>0</v>
      </c>
      <c r="AS50" s="69"/>
      <c r="AT50" s="105">
        <f>SUM(AT37:AT49)</f>
        <v>0</v>
      </c>
      <c r="AU50" s="69"/>
      <c r="AV50" s="106">
        <f>SUM(AV37:AV49)</f>
        <v>0</v>
      </c>
      <c r="AW50" s="83"/>
      <c r="AX50" s="84"/>
      <c r="BA50" s="149">
        <f>+AV50</f>
        <v>0</v>
      </c>
      <c r="BB50" s="150">
        <f>+AU49</f>
        <v>0</v>
      </c>
      <c r="BC50" s="151">
        <f>+AA32</f>
        <v>2</v>
      </c>
      <c r="BF50" s="152">
        <f>SUM(BF31:BF49)</f>
        <v>0</v>
      </c>
      <c r="BQ50" s="149">
        <f>+BB50/1000000+BA50</f>
        <v>0</v>
      </c>
      <c r="BR50" s="151">
        <f>RANK(BQ50,BQ:BQ)</f>
        <v>1</v>
      </c>
      <c r="BV50" s="151"/>
      <c r="BZ50" s="151"/>
    </row>
    <row r="51" spans="1:78" ht="11.25" customHeight="1" x14ac:dyDescent="0.25">
      <c r="B51" s="69"/>
      <c r="C51" s="69"/>
      <c r="D51" s="69"/>
      <c r="E51" s="1"/>
      <c r="F51" s="69"/>
      <c r="G51" s="1"/>
      <c r="H51" s="69"/>
      <c r="I51" s="1"/>
      <c r="J51" s="69"/>
      <c r="K51" s="1"/>
      <c r="L51" s="69"/>
      <c r="M51" s="1"/>
      <c r="N51" s="69"/>
      <c r="O51" s="1"/>
      <c r="P51" s="69"/>
      <c r="Q51" s="1"/>
      <c r="R51" s="69"/>
      <c r="S51" s="1"/>
      <c r="T51" s="69"/>
      <c r="U51" s="1"/>
      <c r="V51" s="69"/>
      <c r="W51" s="1"/>
      <c r="AA51" s="69"/>
      <c r="AB51" s="69"/>
      <c r="AC51" s="69"/>
      <c r="AD51" s="1"/>
      <c r="AE51" s="69"/>
      <c r="AF51" s="1"/>
      <c r="AG51" s="69"/>
      <c r="AH51" s="1"/>
      <c r="AI51" s="69"/>
      <c r="AJ51" s="1"/>
      <c r="AK51" s="69"/>
      <c r="AL51" s="1"/>
      <c r="AM51" s="69"/>
      <c r="AN51" s="1"/>
      <c r="AO51" s="69"/>
      <c r="AP51" s="1"/>
      <c r="AQ51" s="69"/>
      <c r="AR51" s="1"/>
      <c r="AS51" s="69"/>
      <c r="AT51" s="1"/>
      <c r="AU51" s="69"/>
      <c r="AV51" s="1"/>
      <c r="AW51" s="83"/>
      <c r="AX51" s="84"/>
      <c r="BA51" s="149"/>
      <c r="BB51" s="150"/>
      <c r="BC51" s="151"/>
      <c r="BQ51" s="153"/>
      <c r="BR51" s="151"/>
      <c r="BV51" s="151"/>
      <c r="BZ51" s="151"/>
    </row>
    <row r="52" spans="1:78" ht="12.75" customHeight="1" x14ac:dyDescent="0.25">
      <c r="B52" s="71" t="str">
        <f t="shared" ref="B52:K54" si="66">IF(AA52=0,"",AA52)</f>
        <v>Gegner-Nr.:</v>
      </c>
      <c r="C52" s="72" t="str">
        <f t="shared" si="66"/>
        <v>&gt;&gt;&gt;&gt;</v>
      </c>
      <c r="D52" s="396">
        <f t="shared" si="66"/>
        <v>4</v>
      </c>
      <c r="E52" s="396" t="str">
        <f t="shared" si="66"/>
        <v/>
      </c>
      <c r="F52" s="396">
        <f t="shared" si="66"/>
        <v>5</v>
      </c>
      <c r="G52" s="396" t="str">
        <f t="shared" si="66"/>
        <v/>
      </c>
      <c r="H52" s="396">
        <f t="shared" si="66"/>
        <v>9</v>
      </c>
      <c r="I52" s="396" t="str">
        <f t="shared" si="66"/>
        <v/>
      </c>
      <c r="J52" s="396">
        <f t="shared" si="66"/>
        <v>6</v>
      </c>
      <c r="K52" s="396" t="str">
        <f t="shared" si="66"/>
        <v/>
      </c>
      <c r="L52" s="396">
        <f t="shared" ref="L52:U54" si="67">IF(AK52=0,"",AK52)</f>
        <v>7</v>
      </c>
      <c r="M52" s="396" t="str">
        <f t="shared" si="67"/>
        <v/>
      </c>
      <c r="N52" s="396">
        <f t="shared" si="67"/>
        <v>1</v>
      </c>
      <c r="O52" s="396" t="str">
        <f t="shared" si="67"/>
        <v/>
      </c>
      <c r="P52" s="396">
        <f t="shared" si="67"/>
        <v>3</v>
      </c>
      <c r="Q52" s="396" t="str">
        <f t="shared" si="67"/>
        <v/>
      </c>
      <c r="R52" s="396">
        <f t="shared" si="67"/>
        <v>10</v>
      </c>
      <c r="S52" s="396" t="str">
        <f t="shared" si="67"/>
        <v/>
      </c>
      <c r="T52" s="396">
        <f t="shared" si="67"/>
        <v>8</v>
      </c>
      <c r="U52" s="396" t="str">
        <f t="shared" si="67"/>
        <v/>
      </c>
      <c r="V52" s="412"/>
      <c r="W52" s="412"/>
      <c r="AA52" s="71" t="s">
        <v>958</v>
      </c>
      <c r="AB52" s="72" t="s">
        <v>959</v>
      </c>
      <c r="AC52" s="418">
        <f>VLOOKUP($AA32,Schlüssel!$A$5:$DG$14,63)</f>
        <v>4</v>
      </c>
      <c r="AD52" s="419"/>
      <c r="AE52" s="418">
        <f>VLOOKUP($AA32,Schlüssel!$A$5:$EK$14,64)</f>
        <v>5</v>
      </c>
      <c r="AF52" s="419"/>
      <c r="AG52" s="418">
        <f>VLOOKUP($AA32,Schlüssel!$A$5:$EK$14,65)</f>
        <v>9</v>
      </c>
      <c r="AH52" s="419"/>
      <c r="AI52" s="418">
        <f>VLOOKUP($AA32,Schlüssel!$A$5:$EK$14,66)</f>
        <v>6</v>
      </c>
      <c r="AJ52" s="419"/>
      <c r="AK52" s="418">
        <f>VLOOKUP($AA32,Schlüssel!$A$5:$EK$14,67)</f>
        <v>7</v>
      </c>
      <c r="AL52" s="419"/>
      <c r="AM52" s="418">
        <f>VLOOKUP($AA32,Schlüssel!$A$5:$EK$14,68)</f>
        <v>1</v>
      </c>
      <c r="AN52" s="419"/>
      <c r="AO52" s="418">
        <f>VLOOKUP($AA32,Schlüssel!$A$5:$EK$14,69)</f>
        <v>3</v>
      </c>
      <c r="AP52" s="419"/>
      <c r="AQ52" s="418">
        <f>VLOOKUP($AA32,Schlüssel!$A$5:$EK$14,70)</f>
        <v>10</v>
      </c>
      <c r="AR52" s="419"/>
      <c r="AS52" s="418">
        <f>VLOOKUP($AA32,Schlüssel!$A$5:$EK$14,71)</f>
        <v>8</v>
      </c>
      <c r="AT52" s="419"/>
      <c r="AU52" s="107"/>
      <c r="AV52" s="107"/>
      <c r="AW52" s="83"/>
      <c r="AX52" s="84"/>
      <c r="BA52" s="149"/>
      <c r="BB52" s="150"/>
      <c r="BC52" s="151"/>
      <c r="BQ52" s="153"/>
      <c r="BR52" s="151"/>
      <c r="BV52" s="151"/>
      <c r="BZ52" s="151"/>
    </row>
    <row r="53" spans="1:78" ht="28.5" customHeight="1" x14ac:dyDescent="0.25">
      <c r="B53" s="73" t="str">
        <f t="shared" si="66"/>
        <v/>
      </c>
      <c r="C53" s="69" t="str">
        <f t="shared" si="66"/>
        <v/>
      </c>
      <c r="D53" s="409" t="str">
        <f t="shared" si="66"/>
        <v>SG Rottendorf 1</v>
      </c>
      <c r="E53" s="410" t="str">
        <f t="shared" si="66"/>
        <v/>
      </c>
      <c r="F53" s="409" t="str">
        <f t="shared" si="66"/>
        <v>BC EMAX Unterföhring 2</v>
      </c>
      <c r="G53" s="410" t="str">
        <f t="shared" si="66"/>
        <v/>
      </c>
      <c r="H53" s="409" t="str">
        <f t="shared" si="66"/>
        <v>Werdenfels 1</v>
      </c>
      <c r="I53" s="410" t="str">
        <f t="shared" si="66"/>
        <v/>
      </c>
      <c r="J53" s="409" t="str">
        <f t="shared" si="66"/>
        <v>Bajuwaren München 1</v>
      </c>
      <c r="K53" s="410" t="str">
        <f t="shared" si="66"/>
        <v/>
      </c>
      <c r="L53" s="409" t="str">
        <f t="shared" si="67"/>
        <v>Bowlinghaus Bamberg 1</v>
      </c>
      <c r="M53" s="410" t="str">
        <f t="shared" si="67"/>
        <v/>
      </c>
      <c r="N53" s="409" t="str">
        <f t="shared" si="67"/>
        <v>BC Comet Nürnberg</v>
      </c>
      <c r="O53" s="410" t="str">
        <f t="shared" si="67"/>
        <v/>
      </c>
      <c r="P53" s="409" t="str">
        <f t="shared" si="67"/>
        <v>SG DJK Rimpar 1</v>
      </c>
      <c r="Q53" s="410" t="str">
        <f t="shared" si="67"/>
        <v/>
      </c>
      <c r="R53" s="409" t="str">
        <f t="shared" si="67"/>
        <v>Donaubowler Regensburg 1</v>
      </c>
      <c r="S53" s="410" t="str">
        <f t="shared" si="67"/>
        <v/>
      </c>
      <c r="T53" s="409" t="str">
        <f t="shared" si="67"/>
        <v>Schanzer Ingolstadt 1</v>
      </c>
      <c r="U53" s="410" t="str">
        <f t="shared" si="67"/>
        <v/>
      </c>
      <c r="V53" s="411"/>
      <c r="W53" s="411"/>
      <c r="AA53" s="73"/>
      <c r="AB53" s="69"/>
      <c r="AC53" s="409" t="str">
        <f>VLOOKUP(AC52,Schlüssel!$A$5:$K$14,2)</f>
        <v>SG Rottendorf 1</v>
      </c>
      <c r="AD53" s="410"/>
      <c r="AE53" s="409" t="str">
        <f>VLOOKUP(AE52,Schlüssel!$A$5:$K$14,2)</f>
        <v>BC EMAX Unterföhring 2</v>
      </c>
      <c r="AF53" s="410"/>
      <c r="AG53" s="409" t="str">
        <f>VLOOKUP(AG52,Schlüssel!$A$5:$K$14,2)</f>
        <v>Werdenfels 1</v>
      </c>
      <c r="AH53" s="410"/>
      <c r="AI53" s="409" t="str">
        <f>VLOOKUP(AI52,Schlüssel!$A$5:$K$14,2)</f>
        <v>Bajuwaren München 1</v>
      </c>
      <c r="AJ53" s="410"/>
      <c r="AK53" s="409" t="str">
        <f>VLOOKUP(AK52,Schlüssel!$A$5:$K$14,2)</f>
        <v>Bowlinghaus Bamberg 1</v>
      </c>
      <c r="AL53" s="410"/>
      <c r="AM53" s="409" t="str">
        <f>VLOOKUP(AM52,Schlüssel!$A$5:$K$14,2)</f>
        <v>BC Comet Nürnberg</v>
      </c>
      <c r="AN53" s="410"/>
      <c r="AO53" s="409" t="str">
        <f>VLOOKUP(AO52,Schlüssel!$A$5:$K$14,2)</f>
        <v>SG DJK Rimpar 1</v>
      </c>
      <c r="AP53" s="410"/>
      <c r="AQ53" s="409" t="str">
        <f>VLOOKUP(AQ52,Schlüssel!$A$5:$K$14,2)</f>
        <v>Donaubowler Regensburg 1</v>
      </c>
      <c r="AR53" s="410"/>
      <c r="AS53" s="409" t="str">
        <f>VLOOKUP(AS52,Schlüssel!$A$5:$K$14,2)</f>
        <v>Schanzer Ingolstadt 1</v>
      </c>
      <c r="AT53" s="410"/>
      <c r="AU53" s="108"/>
      <c r="AV53" s="108"/>
      <c r="AW53" s="83"/>
      <c r="AX53" s="84"/>
      <c r="BA53" s="149"/>
      <c r="BB53" s="150"/>
      <c r="BC53" s="151"/>
      <c r="BQ53" s="153"/>
      <c r="BR53" s="151"/>
      <c r="BV53" s="151"/>
      <c r="BZ53" s="151"/>
    </row>
    <row r="54" spans="1:78" ht="12" customHeight="1" x14ac:dyDescent="0.25">
      <c r="B54" s="73" t="str">
        <f t="shared" si="66"/>
        <v/>
      </c>
      <c r="C54" s="69" t="str">
        <f t="shared" si="66"/>
        <v/>
      </c>
      <c r="D54" s="395" t="str">
        <f t="shared" si="66"/>
        <v/>
      </c>
      <c r="E54" s="395" t="str">
        <f t="shared" si="66"/>
        <v/>
      </c>
      <c r="F54" s="395" t="str">
        <f t="shared" si="66"/>
        <v/>
      </c>
      <c r="G54" s="395" t="str">
        <f t="shared" si="66"/>
        <v/>
      </c>
      <c r="H54" s="395" t="str">
        <f t="shared" si="66"/>
        <v/>
      </c>
      <c r="I54" s="395" t="str">
        <f t="shared" si="66"/>
        <v/>
      </c>
      <c r="J54" s="395" t="str">
        <f t="shared" si="66"/>
        <v/>
      </c>
      <c r="K54" s="395" t="str">
        <f t="shared" si="66"/>
        <v/>
      </c>
      <c r="L54" s="395" t="str">
        <f t="shared" si="67"/>
        <v/>
      </c>
      <c r="M54" s="395" t="str">
        <f t="shared" si="67"/>
        <v/>
      </c>
      <c r="N54" s="395" t="str">
        <f t="shared" si="67"/>
        <v/>
      </c>
      <c r="O54" s="395" t="str">
        <f t="shared" si="67"/>
        <v/>
      </c>
      <c r="P54" s="395" t="str">
        <f t="shared" si="67"/>
        <v/>
      </c>
      <c r="Q54" s="395" t="str">
        <f t="shared" si="67"/>
        <v/>
      </c>
      <c r="R54" s="395" t="str">
        <f t="shared" si="67"/>
        <v/>
      </c>
      <c r="S54" s="395" t="str">
        <f t="shared" si="67"/>
        <v/>
      </c>
      <c r="T54" s="395" t="str">
        <f t="shared" si="67"/>
        <v/>
      </c>
      <c r="U54" s="408" t="str">
        <f t="shared" si="67"/>
        <v/>
      </c>
      <c r="V54" s="301"/>
      <c r="W54" s="301"/>
      <c r="AA54" s="73"/>
      <c r="AB54" s="69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78"/>
      <c r="AV54" s="78"/>
      <c r="AW54" s="83"/>
      <c r="AX54" s="84"/>
      <c r="BA54" s="149"/>
      <c r="BB54" s="150"/>
      <c r="BC54" s="151"/>
      <c r="BQ54" s="153"/>
      <c r="BR54" s="151"/>
      <c r="BV54" s="151"/>
      <c r="BZ54" s="151"/>
    </row>
    <row r="55" spans="1:78" ht="15.9" customHeight="1" x14ac:dyDescent="0.25">
      <c r="B55" s="391" t="str">
        <f t="shared" ref="B55:C59" si="68">IF(AA55=0,"",AA55)</f>
        <v>Spieler 1</v>
      </c>
      <c r="C55" s="392" t="str">
        <f t="shared" si="68"/>
        <v/>
      </c>
      <c r="D55" s="393">
        <f>IF(AC55=301,"",AC55)</f>
        <v>0</v>
      </c>
      <c r="E55" s="393" t="str">
        <f>IF(AD55=0,"",AD55)</f>
        <v/>
      </c>
      <c r="F55" s="393">
        <f>IF(AE55=301,"",AE55)</f>
        <v>0</v>
      </c>
      <c r="G55" s="393" t="str">
        <f>IF(AF55=0,"",AF55)</f>
        <v/>
      </c>
      <c r="H55" s="393">
        <f>IF(AG55=301,"",AG55)</f>
        <v>0</v>
      </c>
      <c r="I55" s="393" t="str">
        <f>IF(AH55=0,"",AH55)</f>
        <v/>
      </c>
      <c r="J55" s="393">
        <f>IF(AI55=301,"",AI55)</f>
        <v>0</v>
      </c>
      <c r="K55" s="393" t="str">
        <f>IF(AJ55=0,"",AJ55)</f>
        <v/>
      </c>
      <c r="L55" s="393">
        <f>IF(AK55=301,"",AK55)</f>
        <v>0</v>
      </c>
      <c r="M55" s="393" t="str">
        <f>IF(AL55=0,"",AL55)</f>
        <v/>
      </c>
      <c r="N55" s="393">
        <f>IF(AM55=301,"",AM55)</f>
        <v>0</v>
      </c>
      <c r="O55" s="393" t="str">
        <f>IF(AN55=0,"",AN55)</f>
        <v/>
      </c>
      <c r="P55" s="393">
        <f>IF(AO55=301,"",AO55)</f>
        <v>0</v>
      </c>
      <c r="Q55" s="393" t="str">
        <f>IF(AP55=0,"",AP55)</f>
        <v/>
      </c>
      <c r="R55" s="393">
        <f>IF(AQ55=301,"",AQ55)</f>
        <v>0</v>
      </c>
      <c r="S55" s="393" t="str">
        <f>IF(AR55=0,"",AR55)</f>
        <v/>
      </c>
      <c r="T55" s="393">
        <f>IF(AS55=301,"",AS55)</f>
        <v>0</v>
      </c>
      <c r="U55" s="393" t="str">
        <f>IF(AT55=0,"",AT55)</f>
        <v/>
      </c>
      <c r="V55" s="404"/>
      <c r="W55" s="404"/>
      <c r="AA55" s="74" t="s">
        <v>0</v>
      </c>
      <c r="AB55" s="75"/>
      <c r="AC55" s="420">
        <f>ABS(INDEX(AC:AC,MATCH(AC52,$AA:$AA,0)+5)+INDEX(AC:AC,MATCH(AC52,$AA:$AA,0)+6)+INDEX(AC:AC,MATCH(AC52,$AA:$AA,0)+7))</f>
        <v>0</v>
      </c>
      <c r="AD55" s="421"/>
      <c r="AE55" s="420">
        <f>ABS(INDEX(AE:AE,MATCH(AE52,$AA:$AA,0)+5)+INDEX(AE:AE,MATCH(AE52,$AA:$AA,0)+6)+INDEX(AE:AE,MATCH(AE52,$AA:$AA,0)+7))</f>
        <v>0</v>
      </c>
      <c r="AF55" s="421"/>
      <c r="AG55" s="420">
        <f>ABS(INDEX(AG:AG,MATCH(AG52,$AA:$AA,0)+5)+INDEX(AG:AG,MATCH(AG52,$AA:$AA,0)+6)+INDEX(AG:AG,MATCH(AG52,$AA:$AA,0)+7))</f>
        <v>0</v>
      </c>
      <c r="AH55" s="421"/>
      <c r="AI55" s="420">
        <f>ABS(INDEX(AI:AI,MATCH(AI52,$AA:$AA,0)+5)+INDEX(AI:AI,MATCH(AI52,$AA:$AA,0)+6)+INDEX(AI:AI,MATCH(AI52,$AA:$AA,0)+7))</f>
        <v>0</v>
      </c>
      <c r="AJ55" s="421"/>
      <c r="AK55" s="420">
        <f>ABS(INDEX(AK:AK,MATCH(AK52,$AA:$AA,0)+5)+INDEX(AK:AK,MATCH(AK52,$AA:$AA,0)+6)+INDEX(AK:AK,MATCH(AK52,$AA:$AA,0)+7))</f>
        <v>0</v>
      </c>
      <c r="AL55" s="421"/>
      <c r="AM55" s="420">
        <f>ABS(INDEX(AM:AM,MATCH(AM52,$AA:$AA,0)+5)+INDEX(AM:AM,MATCH(AM52,$AA:$AA,0)+6)+INDEX(AM:AM,MATCH(AM52,$AA:$AA,0)+7))</f>
        <v>0</v>
      </c>
      <c r="AN55" s="421"/>
      <c r="AO55" s="420">
        <f>ABS(INDEX(AO:AO,MATCH(AO52,$AA:$AA,0)+5)+INDEX(AO:AO,MATCH(AO52,$AA:$AA,0)+6)+INDEX(AO:AO,MATCH(AO52,$AA:$AA,0)+7))</f>
        <v>0</v>
      </c>
      <c r="AP55" s="421"/>
      <c r="AQ55" s="420">
        <f>ABS(INDEX(AQ:AQ,MATCH(AQ52,$AA:$AA,0)+5)+INDEX(AQ:AQ,MATCH(AQ52,$AA:$AA,0)+6)+INDEX(AQ:AQ,MATCH(AQ52,$AA:$AA,0)+7))</f>
        <v>0</v>
      </c>
      <c r="AR55" s="421"/>
      <c r="AS55" s="420">
        <f>ABS(INDEX(AS:AS,MATCH(AS52,$AA:$AA,0)+5)+INDEX(AS:AS,MATCH(AS52,$AA:$AA,0)+6)+INDEX(AS:AS,MATCH(AS52,$AA:$AA,0)+7))</f>
        <v>0</v>
      </c>
      <c r="AT55" s="421"/>
      <c r="AU55" s="1"/>
      <c r="AV55" s="1"/>
      <c r="AW55" s="83"/>
      <c r="AX55" s="84"/>
      <c r="BA55" s="149"/>
      <c r="BB55" s="150"/>
      <c r="BC55" s="151"/>
      <c r="BQ55" s="153"/>
      <c r="BR55" s="151"/>
      <c r="BV55" s="151"/>
      <c r="BZ55" s="151"/>
    </row>
    <row r="56" spans="1:78" ht="15.9" customHeight="1" x14ac:dyDescent="0.25">
      <c r="B56" s="391" t="str">
        <f t="shared" si="68"/>
        <v>Spieler 2</v>
      </c>
      <c r="C56" s="392" t="str">
        <f t="shared" si="68"/>
        <v/>
      </c>
      <c r="D56" s="393">
        <f>IF(AC56=301,"",AC56)</f>
        <v>0</v>
      </c>
      <c r="E56" s="393" t="str">
        <f>IF(AD56=0,"",AD56)</f>
        <v/>
      </c>
      <c r="F56" s="393">
        <f>IF(AE56=301,"",AE56)</f>
        <v>0</v>
      </c>
      <c r="G56" s="393" t="str">
        <f>IF(AF56=0,"",AF56)</f>
        <v/>
      </c>
      <c r="H56" s="393">
        <f>IF(AG56=301,"",AG56)</f>
        <v>0</v>
      </c>
      <c r="I56" s="393" t="str">
        <f>IF(AH56=0,"",AH56)</f>
        <v/>
      </c>
      <c r="J56" s="393">
        <f>IF(AI56=301,"",AI56)</f>
        <v>0</v>
      </c>
      <c r="K56" s="393" t="str">
        <f>IF(AJ56=0,"",AJ56)</f>
        <v/>
      </c>
      <c r="L56" s="393">
        <f>IF(AK56=301,"",AK56)</f>
        <v>0</v>
      </c>
      <c r="M56" s="393" t="str">
        <f>IF(AL56=0,"",AL56)</f>
        <v/>
      </c>
      <c r="N56" s="393">
        <f>IF(AM56=301,"",AM56)</f>
        <v>0</v>
      </c>
      <c r="O56" s="393" t="str">
        <f>IF(AN56=0,"",AN56)</f>
        <v/>
      </c>
      <c r="P56" s="393">
        <f>IF(AO56=301,"",AO56)</f>
        <v>0</v>
      </c>
      <c r="Q56" s="393" t="str">
        <f>IF(AP56=0,"",AP56)</f>
        <v/>
      </c>
      <c r="R56" s="393">
        <f>IF(AQ56=301,"",AQ56)</f>
        <v>0</v>
      </c>
      <c r="S56" s="393" t="str">
        <f>IF(AR56=0,"",AR56)</f>
        <v/>
      </c>
      <c r="T56" s="393">
        <f>IF(AS56=301,"",AS56)</f>
        <v>0</v>
      </c>
      <c r="U56" s="393" t="str">
        <f>IF(AT56=0,"",AT56)</f>
        <v/>
      </c>
      <c r="V56" s="404"/>
      <c r="W56" s="404"/>
      <c r="AA56" s="74" t="s">
        <v>2</v>
      </c>
      <c r="AB56" s="75"/>
      <c r="AC56" s="422">
        <f>ABS(INDEX(AC:AC,MATCH(AC52,$AA:$AA,0)+8)+INDEX(AC:AC,MATCH(AC52,$AA:$AA,0)+9)+INDEX(AC:AC,MATCH(AC52,$AA:$AA,0)+10))</f>
        <v>0</v>
      </c>
      <c r="AD56" s="423"/>
      <c r="AE56" s="422">
        <f>ABS(INDEX(AE:AE,MATCH(AE52,$AA:$AA,0)+8)+INDEX(AE:AE,MATCH(AE52,$AA:$AA,0)+9)+INDEX(AE:AE,MATCH(AE52,$AA:$AA,0)+10))</f>
        <v>0</v>
      </c>
      <c r="AF56" s="423"/>
      <c r="AG56" s="422">
        <f>ABS(INDEX(AG:AG,MATCH(AG52,$AA:$AA,0)+8)+INDEX(AG:AG,MATCH(AG52,$AA:$AA,0)+9)+INDEX(AG:AG,MATCH(AG52,$AA:$AA,0)+10))</f>
        <v>0</v>
      </c>
      <c r="AH56" s="423"/>
      <c r="AI56" s="422">
        <f>ABS(INDEX(AI:AI,MATCH(AI52,$AA:$AA,0)+8)+INDEX(AI:AI,MATCH(AI52,$AA:$AA,0)+9)+INDEX(AI:AI,MATCH(AI52,$AA:$AA,0)+10))</f>
        <v>0</v>
      </c>
      <c r="AJ56" s="423"/>
      <c r="AK56" s="422">
        <f>ABS(INDEX(AK:AK,MATCH(AK52,$AA:$AA,0)+8)+INDEX(AK:AK,MATCH(AK52,$AA:$AA,0)+9)+INDEX(AK:AK,MATCH(AK52,$AA:$AA,0)+10))</f>
        <v>0</v>
      </c>
      <c r="AL56" s="423"/>
      <c r="AM56" s="422">
        <f>ABS(INDEX(AM:AM,MATCH(AM52,$AA:$AA,0)+8)+INDEX(AM:AM,MATCH(AM52,$AA:$AA,0)+9)+INDEX(AM:AM,MATCH(AM52,$AA:$AA,0)+10))</f>
        <v>0</v>
      </c>
      <c r="AN56" s="423"/>
      <c r="AO56" s="422">
        <f>ABS(INDEX(AO:AO,MATCH(AO52,$AA:$AA,0)+8)+INDEX(AO:AO,MATCH(AO52,$AA:$AA,0)+9)+INDEX(AO:AO,MATCH(AO52,$AA:$AA,0)+10))</f>
        <v>0</v>
      </c>
      <c r="AP56" s="423"/>
      <c r="AQ56" s="422">
        <f>ABS(INDEX(AQ:AQ,MATCH(AQ52,$AA:$AA,0)+8)+INDEX(AQ:AQ,MATCH(AQ52,$AA:$AA,0)+9)+INDEX(AQ:AQ,MATCH(AQ52,$AA:$AA,0)+10))</f>
        <v>0</v>
      </c>
      <c r="AR56" s="423"/>
      <c r="AS56" s="422">
        <f>ABS(INDEX(AS:AS,MATCH(AS52,$AA:$AA,0)+8)+INDEX(AS:AS,MATCH(AS52,$AA:$AA,0)+9)+INDEX(AS:AS,MATCH(AS52,$AA:$AA,0)+10))</f>
        <v>0</v>
      </c>
      <c r="AT56" s="423"/>
      <c r="AU56" s="1"/>
      <c r="AV56" s="1"/>
      <c r="AW56" s="83"/>
      <c r="AX56" s="84"/>
      <c r="BA56" s="149"/>
      <c r="BB56" s="150"/>
      <c r="BC56" s="151"/>
      <c r="BQ56" s="153"/>
      <c r="BR56" s="151"/>
      <c r="BV56" s="151"/>
      <c r="BZ56" s="151"/>
    </row>
    <row r="57" spans="1:78" ht="15.9" customHeight="1" x14ac:dyDescent="0.25">
      <c r="B57" s="391" t="str">
        <f t="shared" si="68"/>
        <v>Spieler 3</v>
      </c>
      <c r="C57" s="392" t="str">
        <f t="shared" si="68"/>
        <v/>
      </c>
      <c r="D57" s="393">
        <f>IF(AC57=301,"",AC57)</f>
        <v>0</v>
      </c>
      <c r="E57" s="393" t="str">
        <f>IF(AD57=0,"",AD57)</f>
        <v/>
      </c>
      <c r="F57" s="393">
        <f>IF(AE57=301,"",AE57)</f>
        <v>0</v>
      </c>
      <c r="G57" s="393" t="str">
        <f>IF(AF57=0,"",AF57)</f>
        <v/>
      </c>
      <c r="H57" s="393">
        <f>IF(AG57=301,"",AG57)</f>
        <v>0</v>
      </c>
      <c r="I57" s="393" t="str">
        <f>IF(AH57=0,"",AH57)</f>
        <v/>
      </c>
      <c r="J57" s="393">
        <f>IF(AI57=301,"",AI57)</f>
        <v>0</v>
      </c>
      <c r="K57" s="393" t="str">
        <f>IF(AJ57=0,"",AJ57)</f>
        <v/>
      </c>
      <c r="L57" s="393">
        <f>IF(AK57=301,"",AK57)</f>
        <v>0</v>
      </c>
      <c r="M57" s="393" t="str">
        <f>IF(AL57=0,"",AL57)</f>
        <v/>
      </c>
      <c r="N57" s="393">
        <f>IF(AM57=301,"",AM57)</f>
        <v>0</v>
      </c>
      <c r="O57" s="393" t="str">
        <f>IF(AN57=0,"",AN57)</f>
        <v/>
      </c>
      <c r="P57" s="393">
        <f>IF(AO57=301,"",AO57)</f>
        <v>0</v>
      </c>
      <c r="Q57" s="393" t="str">
        <f>IF(AP57=0,"",AP57)</f>
        <v/>
      </c>
      <c r="R57" s="393">
        <f>IF(AQ57=301,"",AQ57)</f>
        <v>0</v>
      </c>
      <c r="S57" s="393" t="str">
        <f>IF(AR57=0,"",AR57)</f>
        <v/>
      </c>
      <c r="T57" s="393">
        <f>IF(AS57=301,"",AS57)</f>
        <v>0</v>
      </c>
      <c r="U57" s="393" t="str">
        <f>IF(AT57=0,"",AT57)</f>
        <v/>
      </c>
      <c r="V57" s="404"/>
      <c r="W57" s="404"/>
      <c r="AA57" s="74" t="s">
        <v>3</v>
      </c>
      <c r="AB57" s="75"/>
      <c r="AC57" s="422">
        <f>ABS(INDEX(AC:AC,MATCH(AC52,$AA:$AA,0)+11)+INDEX(AC:AC,MATCH(AC52,$AA:$AA,0)+12)+INDEX(AC:AC,MATCH(AC52,$AA:$AA,0)+13))</f>
        <v>0</v>
      </c>
      <c r="AD57" s="423"/>
      <c r="AE57" s="422">
        <f>ABS(INDEX(AE:AE,MATCH(AE52,$AA:$AA,0)+11)+INDEX(AE:AE,MATCH(AE52,$AA:$AA,0)+12)+INDEX(AE:AE,MATCH(AE52,$AA:$AA,0)+13))</f>
        <v>0</v>
      </c>
      <c r="AF57" s="423"/>
      <c r="AG57" s="422">
        <f>ABS(INDEX(AG:AG,MATCH(AG52,$AA:$AA,0)+11)+INDEX(AG:AG,MATCH(AG52,$AA:$AA,0)+12)+INDEX(AG:AG,MATCH(AG52,$AA:$AA,0)+13))</f>
        <v>0</v>
      </c>
      <c r="AH57" s="423"/>
      <c r="AI57" s="422">
        <f>ABS(INDEX(AI:AI,MATCH(AI52,$AA:$AA,0)+11)+INDEX(AI:AI,MATCH(AI52,$AA:$AA,0)+12)+INDEX(AI:AI,MATCH(AI52,$AA:$AA,0)+13))</f>
        <v>0</v>
      </c>
      <c r="AJ57" s="423"/>
      <c r="AK57" s="422">
        <f>ABS(INDEX(AK:AK,MATCH(AK52,$AA:$AA,0)+11)+INDEX(AK:AK,MATCH(AK52,$AA:$AA,0)+12)+INDEX(AK:AK,MATCH(AK52,$AA:$AA,0)+13))</f>
        <v>0</v>
      </c>
      <c r="AL57" s="423"/>
      <c r="AM57" s="422">
        <f>ABS(INDEX(AM:AM,MATCH(AM52,$AA:$AA,0)+11)+INDEX(AM:AM,MATCH(AM52,$AA:$AA,0)+12)+INDEX(AM:AM,MATCH(AM52,$AA:$AA,0)+13))</f>
        <v>0</v>
      </c>
      <c r="AN57" s="423"/>
      <c r="AO57" s="422">
        <f>ABS(INDEX(AO:AO,MATCH(AO52,$AA:$AA,0)+11)+INDEX(AO:AO,MATCH(AO52,$AA:$AA,0)+12)+INDEX(AO:AO,MATCH(AO52,$AA:$AA,0)+13))</f>
        <v>0</v>
      </c>
      <c r="AP57" s="423"/>
      <c r="AQ57" s="422">
        <f>ABS(INDEX(AQ:AQ,MATCH(AQ52,$AA:$AA,0)+11)+INDEX(AQ:AQ,MATCH(AQ52,$AA:$AA,0)+12)+INDEX(AQ:AQ,MATCH(AQ52,$AA:$AA,0)+13))</f>
        <v>0</v>
      </c>
      <c r="AR57" s="423"/>
      <c r="AS57" s="422">
        <f>ABS(INDEX(AS:AS,MATCH(AS52,$AA:$AA,0)+11)+INDEX(AS:AS,MATCH(AS52,$AA:$AA,0)+12)+INDEX(AS:AS,MATCH(AS52,$AA:$AA,0)+13))</f>
        <v>0</v>
      </c>
      <c r="AT57" s="423"/>
      <c r="AU57" s="1"/>
      <c r="AV57" s="1"/>
      <c r="AW57" s="83"/>
      <c r="AX57" s="84"/>
      <c r="BA57" s="149"/>
      <c r="BB57" s="150"/>
      <c r="BC57" s="151"/>
      <c r="BQ57" s="153"/>
      <c r="BR57" s="151"/>
      <c r="BV57" s="151"/>
      <c r="BZ57" s="151"/>
    </row>
    <row r="58" spans="1:78" ht="15.9" customHeight="1" x14ac:dyDescent="0.25">
      <c r="B58" s="391" t="str">
        <f t="shared" si="68"/>
        <v>Spieler 4</v>
      </c>
      <c r="C58" s="392" t="str">
        <f t="shared" si="68"/>
        <v/>
      </c>
      <c r="D58" s="393">
        <f>IF(AC58=301,"",AC58)</f>
        <v>0</v>
      </c>
      <c r="E58" s="393" t="str">
        <f>IF(AD58=0,"",AD58)</f>
        <v/>
      </c>
      <c r="F58" s="393">
        <f>IF(AE58=301,"",AE58)</f>
        <v>0</v>
      </c>
      <c r="G58" s="393" t="str">
        <f>IF(AF58=0,"",AF58)</f>
        <v/>
      </c>
      <c r="H58" s="393">
        <f>IF(AG58=301,"",AG58)</f>
        <v>0</v>
      </c>
      <c r="I58" s="393" t="str">
        <f>IF(AH58=0,"",AH58)</f>
        <v/>
      </c>
      <c r="J58" s="393">
        <f>IF(AI58=301,"",AI58)</f>
        <v>0</v>
      </c>
      <c r="K58" s="393" t="str">
        <f>IF(AJ58=0,"",AJ58)</f>
        <v/>
      </c>
      <c r="L58" s="393">
        <f>IF(AK58=301,"",AK58)</f>
        <v>0</v>
      </c>
      <c r="M58" s="393" t="str">
        <f>IF(AL58=0,"",AL58)</f>
        <v/>
      </c>
      <c r="N58" s="393">
        <f>IF(AM58=301,"",AM58)</f>
        <v>0</v>
      </c>
      <c r="O58" s="393" t="str">
        <f>IF(AN58=0,"",AN58)</f>
        <v/>
      </c>
      <c r="P58" s="393">
        <f>IF(AO58=301,"",AO58)</f>
        <v>0</v>
      </c>
      <c r="Q58" s="393" t="str">
        <f>IF(AP58=0,"",AP58)</f>
        <v/>
      </c>
      <c r="R58" s="393">
        <f>IF(AQ58=301,"",AQ58)</f>
        <v>0</v>
      </c>
      <c r="S58" s="393" t="str">
        <f>IF(AR58=0,"",AR58)</f>
        <v/>
      </c>
      <c r="T58" s="393">
        <f>IF(AS58=301,"",AS58)</f>
        <v>0</v>
      </c>
      <c r="U58" s="393" t="str">
        <f>IF(AT58=0,"",AT58)</f>
        <v/>
      </c>
      <c r="V58" s="404"/>
      <c r="W58" s="404"/>
      <c r="AA58" s="74" t="s">
        <v>11</v>
      </c>
      <c r="AB58" s="75"/>
      <c r="AC58" s="422">
        <f>ABS(INDEX(AC:AC,MATCH(AC52,$AA:$AA,0)+14)+INDEX(AC:AC,MATCH(AC52,$AA:$AA,0)+15)+INDEX(AC:AC,MATCH(AC52,$AA:$AA,0)+16))</f>
        <v>0</v>
      </c>
      <c r="AD58" s="423"/>
      <c r="AE58" s="422">
        <f>ABS(INDEX(AE:AE,MATCH(AE52,$AA:$AA,0)+14)+INDEX(AE:AE,MATCH(AE52,$AA:$AA,0)+15)+INDEX(AE:AE,MATCH(AE52,$AA:$AA,0)+16))</f>
        <v>0</v>
      </c>
      <c r="AF58" s="423"/>
      <c r="AG58" s="422">
        <f>ABS(INDEX(AG:AG,MATCH(AG52,$AA:$AA,0)+14)+INDEX(AG:AG,MATCH(AG52,$AA:$AA,0)+15)+INDEX(AG:AG,MATCH(AG52,$AA:$AA,0)+16))</f>
        <v>0</v>
      </c>
      <c r="AH58" s="423"/>
      <c r="AI58" s="422">
        <f>ABS(INDEX(AI:AI,MATCH(AI52,$AA:$AA,0)+14)+INDEX(AI:AI,MATCH(AI52,$AA:$AA,0)+15)+INDEX(AI:AI,MATCH(AI52,$AA:$AA,0)+16))</f>
        <v>0</v>
      </c>
      <c r="AJ58" s="423"/>
      <c r="AK58" s="422">
        <f>ABS(INDEX(AK:AK,MATCH(AK52,$AA:$AA,0)+14)+INDEX(AK:AK,MATCH(AK52,$AA:$AA,0)+15)+INDEX(AK:AK,MATCH(AK52,$AA:$AA,0)+16))</f>
        <v>0</v>
      </c>
      <c r="AL58" s="423"/>
      <c r="AM58" s="422">
        <f>ABS(INDEX(AM:AM,MATCH(AM52,$AA:$AA,0)+14)+INDEX(AM:AM,MATCH(AM52,$AA:$AA,0)+15)+INDEX(AM:AM,MATCH(AM52,$AA:$AA,0)+16))</f>
        <v>0</v>
      </c>
      <c r="AN58" s="423"/>
      <c r="AO58" s="422">
        <f>ABS(INDEX(AO:AO,MATCH(AO52,$AA:$AA,0)+14)+INDEX(AO:AO,MATCH(AO52,$AA:$AA,0)+15)+INDEX(AO:AO,MATCH(AO52,$AA:$AA,0)+16))</f>
        <v>0</v>
      </c>
      <c r="AP58" s="423"/>
      <c r="AQ58" s="422">
        <f>ABS(INDEX(AQ:AQ,MATCH(AQ52,$AA:$AA,0)+14)+INDEX(AQ:AQ,MATCH(AQ52,$AA:$AA,0)+15)+INDEX(AQ:AQ,MATCH(AQ52,$AA:$AA,0)+16))</f>
        <v>0</v>
      </c>
      <c r="AR58" s="423"/>
      <c r="AS58" s="422">
        <f>ABS(INDEX(AS:AS,MATCH(AS52,$AA:$AA,0)+14)+INDEX(AS:AS,MATCH(AS52,$AA:$AA,0)+15)+INDEX(AS:AS,MATCH(AS52,$AA:$AA,0)+16))</f>
        <v>0</v>
      </c>
      <c r="AT58" s="423"/>
      <c r="AU58" s="1"/>
      <c r="AV58" s="1"/>
      <c r="AW58" s="83"/>
      <c r="AX58" s="84"/>
      <c r="BA58" s="149"/>
      <c r="BB58" s="150"/>
      <c r="BC58" s="151"/>
      <c r="BQ58" s="153"/>
      <c r="BR58" s="151"/>
      <c r="BV58" s="151"/>
      <c r="BZ58" s="151"/>
    </row>
    <row r="59" spans="1:78" ht="15.9" customHeight="1" x14ac:dyDescent="0.25">
      <c r="B59" s="388" t="str">
        <f t="shared" si="68"/>
        <v>Gesamt</v>
      </c>
      <c r="C59" s="389" t="str">
        <f t="shared" si="68"/>
        <v/>
      </c>
      <c r="D59" s="394">
        <f>IF(AC59=1505,"",AC59)</f>
        <v>0</v>
      </c>
      <c r="E59" s="394" t="str">
        <f>IF(AD59=0,"",AD59)</f>
        <v/>
      </c>
      <c r="F59" s="394">
        <f>IF(AE59=1505,"",AE59)</f>
        <v>0</v>
      </c>
      <c r="G59" s="394" t="str">
        <f>IF(AF59=0,"",AF59)</f>
        <v/>
      </c>
      <c r="H59" s="394">
        <f>IF(AG59=1505,"",AG59)</f>
        <v>0</v>
      </c>
      <c r="I59" s="394" t="str">
        <f>IF(AH59=0,"",AH59)</f>
        <v/>
      </c>
      <c r="J59" s="394">
        <f>IF(AI59=1505,"",AI59)</f>
        <v>0</v>
      </c>
      <c r="K59" s="394" t="str">
        <f>IF(AJ59=0,"",AJ59)</f>
        <v/>
      </c>
      <c r="L59" s="394">
        <f>IF(AK59=1505,"",AK59)</f>
        <v>0</v>
      </c>
      <c r="M59" s="394" t="str">
        <f>IF(AL59=0,"",AL59)</f>
        <v/>
      </c>
      <c r="N59" s="394">
        <f>IF(AM59=1505,"",AM59)</f>
        <v>0</v>
      </c>
      <c r="O59" s="394" t="str">
        <f>IF(AN59=0,"",AN59)</f>
        <v/>
      </c>
      <c r="P59" s="394">
        <f>IF(AO59=1505,"",AO59)</f>
        <v>0</v>
      </c>
      <c r="Q59" s="394" t="str">
        <f>IF(AP59=0,"",AP59)</f>
        <v/>
      </c>
      <c r="R59" s="394">
        <f>IF(AQ59=1505,"",AQ59)</f>
        <v>0</v>
      </c>
      <c r="S59" s="394" t="str">
        <f>IF(AR59=0,"",AR59)</f>
        <v/>
      </c>
      <c r="T59" s="394">
        <f>IF(AS59=1505,"",AS59)</f>
        <v>0</v>
      </c>
      <c r="U59" s="394" t="str">
        <f>IF(AT59=0,"",AT59)</f>
        <v/>
      </c>
      <c r="V59" s="290"/>
      <c r="W59" s="290"/>
      <c r="AA59" s="76" t="s">
        <v>960</v>
      </c>
      <c r="AB59" s="77"/>
      <c r="AC59" s="388">
        <f>SUM(AC55:AC58)</f>
        <v>0</v>
      </c>
      <c r="AD59" s="389"/>
      <c r="AE59" s="388">
        <f>SUM(AE55:AE58)</f>
        <v>0</v>
      </c>
      <c r="AF59" s="389"/>
      <c r="AG59" s="388">
        <f>SUM(AG55:AG58)</f>
        <v>0</v>
      </c>
      <c r="AH59" s="389"/>
      <c r="AI59" s="388">
        <f>SUM(AI55:AI58)</f>
        <v>0</v>
      </c>
      <c r="AJ59" s="389"/>
      <c r="AK59" s="388">
        <f>SUM(AK55:AK58)</f>
        <v>0</v>
      </c>
      <c r="AL59" s="389"/>
      <c r="AM59" s="388">
        <f>SUM(AM55:AM58)</f>
        <v>0</v>
      </c>
      <c r="AN59" s="389"/>
      <c r="AO59" s="388">
        <f>SUM(AO55:AO58)</f>
        <v>0</v>
      </c>
      <c r="AP59" s="389"/>
      <c r="AQ59" s="388">
        <f>SUM(AQ55:AQ58)</f>
        <v>0</v>
      </c>
      <c r="AR59" s="389"/>
      <c r="AS59" s="388">
        <f>SUM(AS55:AS58)</f>
        <v>0</v>
      </c>
      <c r="AT59" s="389"/>
      <c r="AU59" s="69"/>
      <c r="AV59" s="69"/>
      <c r="AW59" s="83"/>
      <c r="AX59" s="84"/>
      <c r="BA59" s="149"/>
      <c r="BB59" s="150"/>
      <c r="BC59" s="151"/>
      <c r="BQ59" s="153"/>
      <c r="BR59" s="151"/>
      <c r="BV59" s="151"/>
      <c r="BZ59" s="151"/>
    </row>
    <row r="60" spans="1:78" ht="10.5" customHeight="1" x14ac:dyDescent="0.25">
      <c r="B60" s="78"/>
      <c r="C60" s="6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AA60" s="78"/>
      <c r="AB60" s="69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83"/>
      <c r="AX60" s="84"/>
      <c r="BA60" s="149"/>
      <c r="BB60" s="150"/>
      <c r="BC60" s="151"/>
      <c r="BQ60" s="153"/>
      <c r="BR60" s="151"/>
      <c r="BV60" s="151"/>
      <c r="BZ60" s="151"/>
    </row>
    <row r="61" spans="1:78" ht="21" customHeight="1" x14ac:dyDescent="0.4">
      <c r="B61" s="28" t="str">
        <f>AA61</f>
        <v>Team-Nr.</v>
      </c>
      <c r="C61" s="29"/>
      <c r="D61" s="28" t="str">
        <f>AC61</f>
        <v>Liga:</v>
      </c>
      <c r="E61" s="31"/>
      <c r="F61" s="390" t="str">
        <f>AE61</f>
        <v>Bayernliga Herren</v>
      </c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2"/>
      <c r="S61" s="33" t="s">
        <v>955</v>
      </c>
      <c r="T61" s="34"/>
      <c r="U61" s="401" t="str">
        <f>AT61</f>
        <v>30.01./01.02.</v>
      </c>
      <c r="V61" s="402"/>
      <c r="W61" s="403"/>
      <c r="X61" s="386"/>
      <c r="Y61" s="387"/>
      <c r="Z61" s="387"/>
      <c r="AA61" s="28" t="s">
        <v>974</v>
      </c>
      <c r="AB61" s="29"/>
      <c r="AC61" s="30" t="s">
        <v>953</v>
      </c>
      <c r="AD61" s="31"/>
      <c r="AE61" s="29" t="str">
        <f>Schlüssel!$C$1</f>
        <v>Bayernliga Herren</v>
      </c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32"/>
      <c r="AR61" s="33" t="s">
        <v>955</v>
      </c>
      <c r="AS61" s="34"/>
      <c r="AT61" s="401" t="str">
        <f>VLOOKUP(AS62,Spielorte!$A$1:$C$6,2)</f>
        <v>30.01./01.02.</v>
      </c>
      <c r="AU61" s="402"/>
      <c r="AV61" s="403"/>
      <c r="AW61" s="83"/>
      <c r="AX61" s="84"/>
      <c r="BA61" s="149" t="s">
        <v>1117</v>
      </c>
      <c r="BB61" s="150" t="s">
        <v>972</v>
      </c>
      <c r="BC61" s="151" t="s">
        <v>991</v>
      </c>
      <c r="BD61" s="152" t="s">
        <v>990</v>
      </c>
      <c r="BE61" s="152" t="s">
        <v>972</v>
      </c>
      <c r="BF61" s="152" t="s">
        <v>992</v>
      </c>
      <c r="BG61" s="152" t="s">
        <v>1028</v>
      </c>
      <c r="BH61" s="152" t="s">
        <v>1118</v>
      </c>
      <c r="BI61" s="152" t="s">
        <v>1119</v>
      </c>
      <c r="BJ61" s="152" t="s">
        <v>1120</v>
      </c>
      <c r="BK61" s="152" t="s">
        <v>1121</v>
      </c>
      <c r="BL61" s="152" t="s">
        <v>1122</v>
      </c>
      <c r="BM61" s="152" t="s">
        <v>1129</v>
      </c>
      <c r="BN61" s="152" t="s">
        <v>1130</v>
      </c>
      <c r="BO61" s="152" t="s">
        <v>1131</v>
      </c>
      <c r="BP61" s="152" t="s">
        <v>1132</v>
      </c>
      <c r="BQ61" s="153" t="s">
        <v>1123</v>
      </c>
      <c r="BR61" s="151" t="s">
        <v>993</v>
      </c>
      <c r="BS61" s="152" t="s">
        <v>1124</v>
      </c>
      <c r="BT61" s="152" t="s">
        <v>1125</v>
      </c>
      <c r="BU61" s="152" t="s">
        <v>991</v>
      </c>
      <c r="BV61" s="151" t="s">
        <v>993</v>
      </c>
      <c r="BW61" s="153" t="s">
        <v>1126</v>
      </c>
      <c r="BX61" s="152" t="s">
        <v>1127</v>
      </c>
      <c r="BY61" s="152" t="s">
        <v>1128</v>
      </c>
      <c r="BZ61" s="151" t="s">
        <v>993</v>
      </c>
    </row>
    <row r="62" spans="1:78" ht="17.25" customHeight="1" thickBot="1" x14ac:dyDescent="0.45">
      <c r="B62" s="37">
        <f>AA62</f>
        <v>3</v>
      </c>
      <c r="D62" s="30" t="s">
        <v>954</v>
      </c>
      <c r="E62" s="38"/>
      <c r="F62" s="400" t="str">
        <f>AE62</f>
        <v>Regensburg Super Bowl</v>
      </c>
      <c r="G62" s="400"/>
      <c r="H62" s="400"/>
      <c r="I62" s="400"/>
      <c r="J62" s="400"/>
      <c r="K62" s="400"/>
      <c r="L62" s="400"/>
      <c r="M62" s="400"/>
      <c r="N62" s="400"/>
      <c r="O62" s="400"/>
      <c r="P62" s="39"/>
      <c r="Q62" s="39"/>
      <c r="S62" s="33" t="s">
        <v>952</v>
      </c>
      <c r="T62" s="40">
        <f>AS62</f>
        <v>4</v>
      </c>
      <c r="U62" s="34"/>
      <c r="V62" s="34"/>
      <c r="Z62" s="36"/>
      <c r="AA62" s="37">
        <v>3</v>
      </c>
      <c r="AC62" s="30" t="s">
        <v>954</v>
      </c>
      <c r="AD62" s="38"/>
      <c r="AE62" s="85" t="str">
        <f>VLOOKUP(AS62,Spielorte!$A$1:$C$6,3)</f>
        <v>Regensburg Super Bowl</v>
      </c>
      <c r="AF62" s="85"/>
      <c r="AG62" s="85"/>
      <c r="AH62" s="85"/>
      <c r="AI62" s="85"/>
      <c r="AJ62" s="85"/>
      <c r="AK62" s="85"/>
      <c r="AL62" s="85"/>
      <c r="AM62" s="85"/>
      <c r="AN62" s="85"/>
      <c r="AO62" s="39"/>
      <c r="AP62" s="39"/>
      <c r="AR62" s="33" t="s">
        <v>952</v>
      </c>
      <c r="AS62" s="40">
        <v>4</v>
      </c>
      <c r="AT62" s="34"/>
      <c r="AU62" s="34"/>
      <c r="AW62" s="83"/>
      <c r="AX62" s="84"/>
      <c r="BA62" s="149"/>
      <c r="BB62" s="150"/>
      <c r="BC62" s="151"/>
      <c r="BQ62" s="153"/>
      <c r="BR62" s="151"/>
      <c r="BV62" s="151"/>
      <c r="BW62" s="153"/>
      <c r="BZ62" s="151"/>
    </row>
    <row r="63" spans="1:78" ht="15.75" customHeight="1" thickBot="1" x14ac:dyDescent="0.3">
      <c r="B63" s="41" t="str">
        <f>VLOOKUP(B62,Schlüssel!$A$5:$B$14,2)</f>
        <v>SG DJK Rimpar 1</v>
      </c>
      <c r="C63" s="42"/>
      <c r="D63" s="43"/>
      <c r="E63" s="44"/>
      <c r="F63" s="45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AA63" s="41" t="str">
        <f>VLOOKUP(AA62,Schlüssel!$A$5:$B$14,2)</f>
        <v>SG DJK Rimpar 1</v>
      </c>
      <c r="AB63" s="42"/>
      <c r="AC63" s="43"/>
      <c r="AD63" s="44"/>
      <c r="AE63" s="45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W63" s="83"/>
      <c r="AX63" s="84"/>
      <c r="BA63" s="149"/>
      <c r="BB63" s="150"/>
      <c r="BC63" s="151"/>
      <c r="BQ63" s="153"/>
      <c r="BR63" s="151"/>
      <c r="BV63" s="151"/>
      <c r="BW63" s="153"/>
      <c r="BZ63" s="151"/>
    </row>
    <row r="64" spans="1:78" ht="13.8" thickBot="1" x14ac:dyDescent="0.3">
      <c r="A64" s="4"/>
      <c r="B64" s="28"/>
      <c r="C64" s="47"/>
      <c r="D64" s="48" t="s">
        <v>10</v>
      </c>
      <c r="E64" s="28">
        <f>VLOOKUP($B$2,Schlüssel!$A$5:$DZ$14,13)</f>
        <v>7</v>
      </c>
      <c r="F64" s="49" t="s">
        <v>10</v>
      </c>
      <c r="G64" s="28">
        <f>VLOOKUP($B$2,Schlüssel!$A$5:$DZ$14,14)</f>
        <v>6</v>
      </c>
      <c r="H64" s="49" t="s">
        <v>10</v>
      </c>
      <c r="I64" s="28">
        <f>VLOOKUP($B$2,Schlüssel!$A$5:$DZ$14,15)</f>
        <v>9</v>
      </c>
      <c r="J64" s="49" t="s">
        <v>10</v>
      </c>
      <c r="K64" s="28">
        <f>VLOOKUP($B$2,Schlüssel!$A$5:$DZ$14,16)</f>
        <v>11</v>
      </c>
      <c r="L64" s="49" t="s">
        <v>10</v>
      </c>
      <c r="M64" s="28">
        <f>VLOOKUP($B$2,Schlüssel!$A$5:$DZ$14,17)</f>
        <v>3</v>
      </c>
      <c r="N64" s="49" t="s">
        <v>10</v>
      </c>
      <c r="O64" s="28">
        <f>VLOOKUP($B$2,Schlüssel!$A$5:$DZ$14,18)</f>
        <v>5</v>
      </c>
      <c r="P64" s="49" t="s">
        <v>10</v>
      </c>
      <c r="Q64" s="28">
        <f>VLOOKUP($B$2,Schlüssel!$A$5:$DZ$14,19)</f>
        <v>12</v>
      </c>
      <c r="R64" s="49" t="s">
        <v>10</v>
      </c>
      <c r="S64" s="28">
        <f>VLOOKUP($B$2,Schlüssel!$A$5:$DZ$14,20)</f>
        <v>10</v>
      </c>
      <c r="T64" s="49" t="s">
        <v>10</v>
      </c>
      <c r="U64" s="28">
        <f>VLOOKUP($B$2,Schlüssel!$A$5:$DZ$14,21)</f>
        <v>4</v>
      </c>
      <c r="Z64" s="2"/>
      <c r="AA64" s="28"/>
      <c r="AB64" s="47"/>
      <c r="AC64" s="48" t="s">
        <v>10</v>
      </c>
      <c r="AD64" s="28">
        <f>VLOOKUP(AA62,Schlüssel!$A$5:$DZ$14,73)</f>
        <v>13</v>
      </c>
      <c r="AE64" s="49" t="s">
        <v>10</v>
      </c>
      <c r="AF64" s="28">
        <f>VLOOKUP(AA62,Schlüssel!$A$5:$DZ$14,74)</f>
        <v>16</v>
      </c>
      <c r="AG64" s="49" t="s">
        <v>10</v>
      </c>
      <c r="AH64" s="28">
        <f>VLOOKUP(AA62,Schlüssel!$A$5:$DZ$14,75)</f>
        <v>17</v>
      </c>
      <c r="AI64" s="49" t="s">
        <v>10</v>
      </c>
      <c r="AJ64" s="28">
        <f>VLOOKUP(AA62,Schlüssel!$A$5:$DZ$14,76)</f>
        <v>14</v>
      </c>
      <c r="AK64" s="49" t="s">
        <v>10</v>
      </c>
      <c r="AL64" s="28">
        <f>VLOOKUP(AA62,Schlüssel!$A$5:$DZ$14,77)</f>
        <v>19</v>
      </c>
      <c r="AM64" s="49" t="s">
        <v>10</v>
      </c>
      <c r="AN64" s="28">
        <f>VLOOKUP(AA62,Schlüssel!$A$5:$DZ$14,78)</f>
        <v>11</v>
      </c>
      <c r="AO64" s="49" t="s">
        <v>10</v>
      </c>
      <c r="AP64" s="28">
        <f>VLOOKUP(AA62,Schlüssel!$A$5:$DZ$14,79)</f>
        <v>18</v>
      </c>
      <c r="AQ64" s="49" t="s">
        <v>10</v>
      </c>
      <c r="AR64" s="28">
        <f>VLOOKUP(AA62,Schlüssel!$A$5:$DZ$14,80)</f>
        <v>15</v>
      </c>
      <c r="AS64" s="49" t="s">
        <v>10</v>
      </c>
      <c r="AT64" s="28">
        <f>VLOOKUP(AA62,Schlüssel!$A$5:$DZ$14,81)</f>
        <v>20</v>
      </c>
      <c r="AW64" s="83"/>
      <c r="AX64" s="84"/>
      <c r="BA64" s="149"/>
      <c r="BB64" s="150"/>
      <c r="BC64" s="151"/>
      <c r="BQ64" s="153"/>
      <c r="BR64" s="151"/>
      <c r="BV64" s="151"/>
      <c r="BW64" s="153"/>
      <c r="BZ64" s="151"/>
    </row>
    <row r="65" spans="1:78" ht="20.25" customHeight="1" x14ac:dyDescent="0.25">
      <c r="B65" s="50" t="s">
        <v>1</v>
      </c>
      <c r="C65" s="51"/>
      <c r="D65" s="388" t="s">
        <v>961</v>
      </c>
      <c r="E65" s="389"/>
      <c r="F65" s="388" t="s">
        <v>962</v>
      </c>
      <c r="G65" s="389"/>
      <c r="H65" s="388" t="s">
        <v>963</v>
      </c>
      <c r="I65" s="389"/>
      <c r="J65" s="388" t="s">
        <v>964</v>
      </c>
      <c r="K65" s="389"/>
      <c r="L65" s="388" t="s">
        <v>965</v>
      </c>
      <c r="M65" s="389"/>
      <c r="N65" s="388" t="s">
        <v>966</v>
      </c>
      <c r="O65" s="389"/>
      <c r="P65" s="388" t="s">
        <v>967</v>
      </c>
      <c r="Q65" s="389"/>
      <c r="R65" s="388" t="s">
        <v>968</v>
      </c>
      <c r="S65" s="389"/>
      <c r="T65" s="388" t="s">
        <v>969</v>
      </c>
      <c r="U65" s="389"/>
      <c r="V65" s="416" t="s">
        <v>960</v>
      </c>
      <c r="W65" s="417"/>
      <c r="AA65" s="50" t="s">
        <v>1</v>
      </c>
      <c r="AB65" s="51"/>
      <c r="AC65" s="76" t="s">
        <v>961</v>
      </c>
      <c r="AD65" s="77"/>
      <c r="AE65" s="76" t="s">
        <v>962</v>
      </c>
      <c r="AF65" s="77"/>
      <c r="AG65" s="76" t="s">
        <v>963</v>
      </c>
      <c r="AH65" s="77"/>
      <c r="AI65" s="76" t="s">
        <v>964</v>
      </c>
      <c r="AJ65" s="77"/>
      <c r="AK65" s="76" t="s">
        <v>965</v>
      </c>
      <c r="AL65" s="77"/>
      <c r="AM65" s="76" t="s">
        <v>966</v>
      </c>
      <c r="AN65" s="77"/>
      <c r="AO65" s="76" t="s">
        <v>967</v>
      </c>
      <c r="AP65" s="77"/>
      <c r="AQ65" s="76" t="s">
        <v>968</v>
      </c>
      <c r="AR65" s="77"/>
      <c r="AS65" s="76" t="s">
        <v>969</v>
      </c>
      <c r="AT65" s="86"/>
      <c r="AU65" s="87" t="s">
        <v>960</v>
      </c>
      <c r="AV65" s="88"/>
      <c r="AW65" s="83"/>
      <c r="AX65" s="84"/>
      <c r="BA65" s="149"/>
      <c r="BB65" s="150"/>
      <c r="BC65" s="151"/>
      <c r="BQ65" s="153"/>
      <c r="BR65" s="151"/>
      <c r="BV65" s="151"/>
      <c r="BZ65" s="151"/>
    </row>
    <row r="66" spans="1:78" ht="15" customHeight="1" thickBot="1" x14ac:dyDescent="0.3">
      <c r="B66" s="52" t="s">
        <v>970</v>
      </c>
      <c r="C66" s="53" t="s">
        <v>971</v>
      </c>
      <c r="D66" s="54" t="s">
        <v>972</v>
      </c>
      <c r="E66" s="54" t="s">
        <v>973</v>
      </c>
      <c r="F66" s="54" t="s">
        <v>972</v>
      </c>
      <c r="G66" s="54" t="s">
        <v>973</v>
      </c>
      <c r="H66" s="54" t="s">
        <v>972</v>
      </c>
      <c r="I66" s="54" t="s">
        <v>973</v>
      </c>
      <c r="J66" s="54" t="s">
        <v>972</v>
      </c>
      <c r="K66" s="54" t="s">
        <v>973</v>
      </c>
      <c r="L66" s="54" t="s">
        <v>972</v>
      </c>
      <c r="M66" s="54" t="s">
        <v>973</v>
      </c>
      <c r="N66" s="54" t="s">
        <v>972</v>
      </c>
      <c r="O66" s="54" t="s">
        <v>973</v>
      </c>
      <c r="P66" s="54" t="s">
        <v>972</v>
      </c>
      <c r="Q66" s="54" t="s">
        <v>973</v>
      </c>
      <c r="R66" s="54" t="s">
        <v>972</v>
      </c>
      <c r="S66" s="54" t="s">
        <v>973</v>
      </c>
      <c r="T66" s="54" t="s">
        <v>972</v>
      </c>
      <c r="U66" s="54" t="s">
        <v>973</v>
      </c>
      <c r="V66" s="54" t="s">
        <v>972</v>
      </c>
      <c r="W66" s="55" t="s">
        <v>973</v>
      </c>
      <c r="AA66" s="52" t="s">
        <v>970</v>
      </c>
      <c r="AB66" s="53" t="s">
        <v>971</v>
      </c>
      <c r="AC66" s="54" t="s">
        <v>972</v>
      </c>
      <c r="AD66" s="54" t="s">
        <v>973</v>
      </c>
      <c r="AE66" s="54" t="s">
        <v>972</v>
      </c>
      <c r="AF66" s="54" t="s">
        <v>973</v>
      </c>
      <c r="AG66" s="54" t="s">
        <v>972</v>
      </c>
      <c r="AH66" s="54" t="s">
        <v>973</v>
      </c>
      <c r="AI66" s="54" t="s">
        <v>972</v>
      </c>
      <c r="AJ66" s="54" t="s">
        <v>973</v>
      </c>
      <c r="AK66" s="54" t="s">
        <v>972</v>
      </c>
      <c r="AL66" s="54" t="s">
        <v>973</v>
      </c>
      <c r="AM66" s="54" t="s">
        <v>972</v>
      </c>
      <c r="AN66" s="54" t="s">
        <v>973</v>
      </c>
      <c r="AO66" s="54" t="s">
        <v>972</v>
      </c>
      <c r="AP66" s="54" t="s">
        <v>973</v>
      </c>
      <c r="AQ66" s="54" t="s">
        <v>972</v>
      </c>
      <c r="AR66" s="54" t="s">
        <v>973</v>
      </c>
      <c r="AS66" s="54" t="s">
        <v>972</v>
      </c>
      <c r="AT66" s="89" t="s">
        <v>973</v>
      </c>
      <c r="AU66" s="52" t="s">
        <v>972</v>
      </c>
      <c r="AV66" s="55" t="s">
        <v>973</v>
      </c>
      <c r="AW66" s="83"/>
      <c r="AX66" s="84"/>
      <c r="BA66" s="149"/>
      <c r="BB66" s="150"/>
      <c r="BC66" s="151"/>
      <c r="BQ66" s="153"/>
      <c r="BR66" s="151"/>
      <c r="BV66" s="151"/>
      <c r="BZ66" s="151"/>
    </row>
    <row r="67" spans="1:78" ht="17.100000000000001" customHeight="1" x14ac:dyDescent="0.25">
      <c r="A67" s="413" t="s">
        <v>0</v>
      </c>
      <c r="B67" s="56" t="str">
        <f>IF(AA67=0,"",AA67)</f>
        <v/>
      </c>
      <c r="C67" s="57" t="str">
        <f>IF(AB67=0,"",AB67)</f>
        <v/>
      </c>
      <c r="D67" s="58" t="str">
        <f>IF(AC67=0,"",AC67)</f>
        <v/>
      </c>
      <c r="E67" s="397">
        <f>IF(AD67="","",AD67)</f>
        <v>0</v>
      </c>
      <c r="F67" s="58" t="str">
        <f t="shared" ref="F67:F80" si="69">IF(AE67=0,"",AE67)</f>
        <v/>
      </c>
      <c r="G67" s="397">
        <f>IF(AF67="","",AF67)</f>
        <v>0</v>
      </c>
      <c r="H67" s="58" t="str">
        <f t="shared" ref="H67:H80" si="70">IF(AG67=0,"",AG67)</f>
        <v/>
      </c>
      <c r="I67" s="397">
        <f>IF(AH67="","",AH67)</f>
        <v>0</v>
      </c>
      <c r="J67" s="58" t="str">
        <f t="shared" ref="J67:J80" si="71">IF(AI67=0,"",AI67)</f>
        <v/>
      </c>
      <c r="K67" s="397">
        <f>IF(AJ67="","",AJ67)</f>
        <v>0</v>
      </c>
      <c r="L67" s="58" t="str">
        <f t="shared" ref="L67:L80" si="72">IF(AK67=0,"",AK67)</f>
        <v/>
      </c>
      <c r="M67" s="397">
        <f>IF(AL67="","",AL67)</f>
        <v>0</v>
      </c>
      <c r="N67" s="58" t="str">
        <f>IF(AM67=0,"",AM67)</f>
        <v/>
      </c>
      <c r="O67" s="397">
        <f>IF(AN67="","",AN67)</f>
        <v>0</v>
      </c>
      <c r="P67" s="58" t="str">
        <f t="shared" ref="P67:P80" si="73">IF(AO67=0,"",AO67)</f>
        <v/>
      </c>
      <c r="Q67" s="397">
        <f>IF(AP67="","",AP67)</f>
        <v>0</v>
      </c>
      <c r="R67" s="58" t="str">
        <f t="shared" ref="R67:R80" si="74">IF(AQ67=0,"",AQ67)</f>
        <v/>
      </c>
      <c r="S67" s="397">
        <f>IF(AR67="","",AR67)</f>
        <v>0</v>
      </c>
      <c r="T67" s="58" t="str">
        <f t="shared" ref="T67:T80" si="75">IF(AS67=0,"",AS67)</f>
        <v/>
      </c>
      <c r="U67" s="397">
        <f>IF(AT67="","",AT67)</f>
        <v>0</v>
      </c>
      <c r="V67" s="58" t="str">
        <f t="shared" ref="V67:V80" si="76">IF(AU67=0,"",AU67)</f>
        <v/>
      </c>
      <c r="W67" s="397">
        <f>IF(AV67="","",AV67)</f>
        <v>0</v>
      </c>
      <c r="Z67" s="405" t="s">
        <v>0</v>
      </c>
      <c r="AA67" s="272" t="str">
        <f>IF(AB67=0,"",_xlfn.CONCAT(VLOOKUP(AB67,Starter!A:C,2,0)))</f>
        <v/>
      </c>
      <c r="AB67" s="81"/>
      <c r="AC67" s="283"/>
      <c r="AD67" s="163">
        <f>IF(SUM(AC67:AC69)+AC85=0,0,IF(SUM(ABS(AC67),ABS(AC68),ABS(AC69))=AC85,0.5,IF(SUM(ABS(AC67),ABS(AC68),ABS(AC69))&gt;AC85,1,0)))</f>
        <v>0</v>
      </c>
      <c r="AE67" s="132"/>
      <c r="AF67" s="91">
        <f>IF(SUM(AE67:AE69)+AE85=0,0,IF(SUM(ABS(AE67),ABS(AE68),ABS(AE69))=AE85,0.5,IF(SUM(ABS(AE67),ABS(AE68),ABS(AE69))&gt;AE85,1,0)))</f>
        <v>0</v>
      </c>
      <c r="AG67" s="129"/>
      <c r="AH67" s="91">
        <f>IF(SUM(AG67:AG69)+AG85=0,0,IF(SUM(ABS(AG67),ABS(AG68),ABS(AG69))=AG85,0.5,IF(SUM(ABS(AG67),ABS(AG68),ABS(AG69))&gt;AG85,1,0)))</f>
        <v>0</v>
      </c>
      <c r="AI67" s="129"/>
      <c r="AJ67" s="91">
        <f>IF(SUM(AI67:AI69)+AI85=0,0,IF(SUM(ABS(AI67),ABS(AI68),ABS(AI69))=AI85,0.5,IF(SUM(ABS(AI67),ABS(AI68),ABS(AI69))&gt;AI85,1,0)))</f>
        <v>0</v>
      </c>
      <c r="AK67" s="129"/>
      <c r="AL67" s="91">
        <f>IF(SUM(AK67:AK69)+AK85=0,0,IF(SUM(ABS(AK67),ABS(AK68),ABS(AK69))=AK85,0.5,IF(SUM(ABS(AK67),ABS(AK68),ABS(AK69))&gt;AK85,1,0)))</f>
        <v>0</v>
      </c>
      <c r="AM67" s="129"/>
      <c r="AN67" s="91">
        <f>IF(SUM(AM67:AM69)+AM85=0,0,IF(SUM(ABS(AM67),ABS(AM68),ABS(AM69))=AM85,0.5,IF(SUM(ABS(AM67),ABS(AM68),ABS(AM69))&gt;AM85,1,0)))</f>
        <v>0</v>
      </c>
      <c r="AO67" s="129"/>
      <c r="AP67" s="91">
        <f>IF(SUM(AO67:AO69)+AO85=0,0,IF(SUM(ABS(AO67),ABS(AO68),ABS(AO69))=AO85,0.5,IF(SUM(ABS(AO67),ABS(AO68),ABS(AO69))&gt;AO85,1,0)))</f>
        <v>0</v>
      </c>
      <c r="AQ67" s="129"/>
      <c r="AR67" s="91">
        <f>IF(SUM(AQ67:AQ69)+AQ85=0,0,IF(SUM(ABS(AQ67),ABS(AQ68),ABS(AQ69))=AQ85,0.5,IF(SUM(ABS(AQ67),ABS(AQ68),ABS(AQ69))&gt;AQ85,1,0)))</f>
        <v>0</v>
      </c>
      <c r="AS67" s="129"/>
      <c r="AT67" s="91">
        <f>IF(SUM(AS67:AS69)+AS85=0,0,IF(SUM(ABS(AS67),ABS(AS68),ABS(AS69))=AS85,0.5,IF(SUM(ABS(AS67),ABS(AS68),ABS(AS69))&gt;AS85,1,0)))</f>
        <v>0</v>
      </c>
      <c r="AU67" s="92">
        <f t="shared" ref="AU67:AU78" si="77">ABS(SUM(AC67:AC67))+ABS(SUM(AE67:AE67))+ABS(SUM(AG67:AG67))+ABS(SUM(AI67:AI67))+ABS(SUM(AK67:AK67))+ABS(SUM(AM67:AM67))+ABS(SUM(AO67:AO67))+ABS(SUM(AQ67:AQ67))+ABS(SUM(AS67:AS67))</f>
        <v>0</v>
      </c>
      <c r="AV67" s="93">
        <f>SUM(AD67+AF67+AH67+AJ67+AL67+AN67+AP67+AR67+AT67)</f>
        <v>0</v>
      </c>
      <c r="AW67" s="83"/>
      <c r="AX67" s="84"/>
      <c r="AZ67" s="47"/>
      <c r="BA67" s="149"/>
      <c r="BB67" s="150"/>
      <c r="BC67" s="151"/>
      <c r="BD67" s="154">
        <f>+AB67</f>
        <v>0</v>
      </c>
      <c r="BE67" s="150">
        <f>+AU67</f>
        <v>0</v>
      </c>
      <c r="BF67" s="152">
        <f>COUNT(BH67:BP67)</f>
        <v>0</v>
      </c>
      <c r="BG67" s="152">
        <f>COUNTIF(BH67:BP67,"&gt;0")</f>
        <v>0</v>
      </c>
      <c r="BH67" s="152" t="str">
        <f t="shared" ref="BH67:BH78" si="78">IF(AC67=0,"",AC67)</f>
        <v/>
      </c>
      <c r="BI67" s="152" t="str">
        <f t="shared" ref="BI67:BI78" si="79">IF(AE67=0,"",AE67)</f>
        <v/>
      </c>
      <c r="BJ67" s="152" t="str">
        <f t="shared" ref="BJ67:BJ78" si="80">IF(AG67=0,"",AG67)</f>
        <v/>
      </c>
      <c r="BK67" s="152" t="str">
        <f t="shared" ref="BK67:BK78" si="81">IF(AI67=0,"",AI67)</f>
        <v/>
      </c>
      <c r="BL67" s="152" t="str">
        <f t="shared" ref="BL67:BL78" si="82">IF(AK67=0,"",AK67)</f>
        <v/>
      </c>
      <c r="BM67" s="152" t="str">
        <f t="shared" ref="BM67:BM78" si="83">IF(AM67=0,"",AM67)</f>
        <v/>
      </c>
      <c r="BN67" s="152" t="str">
        <f t="shared" ref="BN67:BN78" si="84">IF(AO67=0,"",AO67)</f>
        <v/>
      </c>
      <c r="BO67" s="152" t="str">
        <f t="shared" ref="BO67:BO78" si="85">IF(AQ67=0,"",AQ67)</f>
        <v/>
      </c>
      <c r="BP67" s="152" t="str">
        <f t="shared" ref="BP67:BP78" si="86">IF(AS67=0,"",AS67)</f>
        <v/>
      </c>
      <c r="BQ67" s="153"/>
      <c r="BR67" s="151"/>
      <c r="BS67" s="152">
        <f>MAX(BH67:BP67)</f>
        <v>0</v>
      </c>
      <c r="BT67" s="152">
        <f>IF(BS67&lt;MAX(BS:BS),0,BS67+ROW()/1000000000)</f>
        <v>6.7000000000000004E-8</v>
      </c>
      <c r="BU67" s="152" t="str">
        <f>+AA63</f>
        <v>SG DJK Rimpar 1</v>
      </c>
      <c r="BV67" s="151">
        <f>RANK(BT67,BT:BT)</f>
        <v>96</v>
      </c>
      <c r="BW67" s="152">
        <f>SUMIF(BH67:BP67,"&gt;0")</f>
        <v>0</v>
      </c>
      <c r="BX67" s="152">
        <f>IF(COUNTIF(BH67:BP67,"&gt;0")&lt;Spielorte!$A$23,0,BE67/Spielorte!$A$23)</f>
        <v>0</v>
      </c>
      <c r="BY67" s="152">
        <f>IF(BX67&lt;MAX(BX:BX),0,BX67+ROW()/1000000000)</f>
        <v>6.7000000000000004E-8</v>
      </c>
      <c r="BZ67" s="151">
        <f t="shared" ref="BZ67:BZ78" si="87">IF(BY67=0,0,RANK(BY67,BY:BY))</f>
        <v>96</v>
      </c>
    </row>
    <row r="68" spans="1:78" ht="17.100000000000001" customHeight="1" x14ac:dyDescent="0.25">
      <c r="A68" s="414"/>
      <c r="B68" s="59" t="str">
        <f t="shared" ref="B68:D80" si="88">IF(AA68=0,"",AA68)</f>
        <v/>
      </c>
      <c r="C68" s="60" t="str">
        <f t="shared" si="88"/>
        <v/>
      </c>
      <c r="D68" s="61" t="str">
        <f t="shared" si="88"/>
        <v/>
      </c>
      <c r="E68" s="398"/>
      <c r="F68" s="61" t="str">
        <f t="shared" si="69"/>
        <v/>
      </c>
      <c r="G68" s="398"/>
      <c r="H68" s="61" t="str">
        <f t="shared" si="70"/>
        <v/>
      </c>
      <c r="I68" s="398"/>
      <c r="J68" s="61" t="str">
        <f t="shared" si="71"/>
        <v/>
      </c>
      <c r="K68" s="398"/>
      <c r="L68" s="61" t="str">
        <f t="shared" si="72"/>
        <v/>
      </c>
      <c r="M68" s="398"/>
      <c r="N68" s="61" t="str">
        <f t="shared" ref="N68:N80" si="89">IF(AM68=0,"",AM68)</f>
        <v/>
      </c>
      <c r="O68" s="398"/>
      <c r="P68" s="61" t="str">
        <f t="shared" si="73"/>
        <v/>
      </c>
      <c r="Q68" s="398"/>
      <c r="R68" s="61" t="str">
        <f t="shared" si="74"/>
        <v/>
      </c>
      <c r="S68" s="398"/>
      <c r="T68" s="61" t="str">
        <f t="shared" si="75"/>
        <v/>
      </c>
      <c r="U68" s="398"/>
      <c r="V68" s="61" t="str">
        <f t="shared" si="76"/>
        <v/>
      </c>
      <c r="W68" s="398"/>
      <c r="Z68" s="406"/>
      <c r="AA68" s="90" t="str">
        <f>IF(AB68=0,"",_xlfn.CONCAT(VLOOKUP(AB68,Starter!A:C,2,0)))</f>
        <v/>
      </c>
      <c r="AB68" s="80"/>
      <c r="AC68" s="130"/>
      <c r="AD68" s="94"/>
      <c r="AE68" s="130"/>
      <c r="AF68" s="94"/>
      <c r="AG68" s="130"/>
      <c r="AH68" s="94"/>
      <c r="AI68" s="130"/>
      <c r="AJ68" s="94"/>
      <c r="AK68" s="130"/>
      <c r="AL68" s="94"/>
      <c r="AM68" s="130"/>
      <c r="AN68" s="94"/>
      <c r="AO68" s="130"/>
      <c r="AP68" s="94"/>
      <c r="AQ68" s="130"/>
      <c r="AR68" s="94"/>
      <c r="AS68" s="130"/>
      <c r="AT68" s="94"/>
      <c r="AU68" s="95">
        <f t="shared" si="77"/>
        <v>0</v>
      </c>
      <c r="AV68" s="96"/>
      <c r="AW68" s="83"/>
      <c r="AX68" s="84"/>
      <c r="AZ68" s="47"/>
      <c r="BA68" s="149"/>
      <c r="BB68" s="150"/>
      <c r="BC68" s="151"/>
      <c r="BD68" s="154">
        <f t="shared" ref="BD68:BD78" si="90">+AB68</f>
        <v>0</v>
      </c>
      <c r="BE68" s="150">
        <f t="shared" ref="BE68:BE78" si="91">+AU68</f>
        <v>0</v>
      </c>
      <c r="BF68" s="152">
        <f t="shared" ref="BF68:BF78" si="92">COUNT(BH68:BP68)</f>
        <v>0</v>
      </c>
      <c r="BG68" s="152">
        <f t="shared" ref="BG68:BG78" si="93">COUNTIF(BH68:BP68,"&gt;0")</f>
        <v>0</v>
      </c>
      <c r="BH68" s="152" t="str">
        <f t="shared" si="78"/>
        <v/>
      </c>
      <c r="BI68" s="152" t="str">
        <f t="shared" si="79"/>
        <v/>
      </c>
      <c r="BJ68" s="152" t="str">
        <f t="shared" si="80"/>
        <v/>
      </c>
      <c r="BK68" s="152" t="str">
        <f t="shared" si="81"/>
        <v/>
      </c>
      <c r="BL68" s="152" t="str">
        <f t="shared" si="82"/>
        <v/>
      </c>
      <c r="BM68" s="152" t="str">
        <f t="shared" si="83"/>
        <v/>
      </c>
      <c r="BN68" s="152" t="str">
        <f t="shared" si="84"/>
        <v/>
      </c>
      <c r="BO68" s="152" t="str">
        <f t="shared" si="85"/>
        <v/>
      </c>
      <c r="BP68" s="152" t="str">
        <f t="shared" si="86"/>
        <v/>
      </c>
      <c r="BQ68" s="153"/>
      <c r="BR68" s="151"/>
      <c r="BS68" s="152">
        <f t="shared" ref="BS68:BS78" si="94">MAX(BH68:BP68)</f>
        <v>0</v>
      </c>
      <c r="BT68" s="152">
        <f t="shared" ref="BT68:BT78" si="95">IF(BS68&lt;MAX(BS:BS),0,BS68+ROW()/1000000000)</f>
        <v>6.8E-8</v>
      </c>
      <c r="BU68" s="152" t="str">
        <f t="shared" ref="BU68:BU78" si="96">+BU67</f>
        <v>SG DJK Rimpar 1</v>
      </c>
      <c r="BV68" s="151">
        <f t="shared" ref="BV68:BV78" si="97">RANK(BT68,BT:BT)</f>
        <v>95</v>
      </c>
      <c r="BW68" s="152">
        <f t="shared" ref="BW68:BW78" si="98">SUMIF(BH68:BP68,"&gt;0")</f>
        <v>0</v>
      </c>
      <c r="BX68" s="152">
        <f>IF(COUNTIF(BH68:BP68,"&gt;0")&lt;Spielorte!$A$23,0,BE68/Spielorte!$A$23)</f>
        <v>0</v>
      </c>
      <c r="BY68" s="152">
        <f t="shared" ref="BY68:BY78" si="99">IF(BX68&lt;MAX(BX:BX),0,BX68+ROW()/1000000000)</f>
        <v>6.8E-8</v>
      </c>
      <c r="BZ68" s="151">
        <f t="shared" si="87"/>
        <v>95</v>
      </c>
    </row>
    <row r="69" spans="1:78" ht="17.100000000000001" customHeight="1" thickBot="1" x14ac:dyDescent="0.3">
      <c r="A69" s="415"/>
      <c r="B69" s="62" t="str">
        <f t="shared" si="88"/>
        <v/>
      </c>
      <c r="C69" s="63" t="str">
        <f t="shared" si="88"/>
        <v/>
      </c>
      <c r="D69" s="52" t="str">
        <f t="shared" si="88"/>
        <v/>
      </c>
      <c r="E69" s="399"/>
      <c r="F69" s="52" t="str">
        <f t="shared" si="69"/>
        <v/>
      </c>
      <c r="G69" s="399"/>
      <c r="H69" s="52" t="str">
        <f t="shared" si="70"/>
        <v/>
      </c>
      <c r="I69" s="399"/>
      <c r="J69" s="52" t="str">
        <f t="shared" si="71"/>
        <v/>
      </c>
      <c r="K69" s="399"/>
      <c r="L69" s="52" t="str">
        <f t="shared" si="72"/>
        <v/>
      </c>
      <c r="M69" s="399"/>
      <c r="N69" s="52" t="str">
        <f t="shared" si="89"/>
        <v/>
      </c>
      <c r="O69" s="399"/>
      <c r="P69" s="52" t="str">
        <f t="shared" si="73"/>
        <v/>
      </c>
      <c r="Q69" s="399"/>
      <c r="R69" s="52" t="str">
        <f t="shared" si="74"/>
        <v/>
      </c>
      <c r="S69" s="399"/>
      <c r="T69" s="52" t="str">
        <f t="shared" si="75"/>
        <v/>
      </c>
      <c r="U69" s="399"/>
      <c r="V69" s="52" t="str">
        <f t="shared" si="76"/>
        <v/>
      </c>
      <c r="W69" s="399"/>
      <c r="Z69" s="407"/>
      <c r="AA69" s="99" t="str">
        <f>IF(AB69=0,"",_xlfn.CONCAT(VLOOKUP(AB69,Starter!A:C,2,0)))</f>
        <v/>
      </c>
      <c r="AB69" s="82"/>
      <c r="AC69" s="131"/>
      <c r="AD69" s="94"/>
      <c r="AE69" s="131"/>
      <c r="AF69" s="94"/>
      <c r="AG69" s="131"/>
      <c r="AH69" s="94"/>
      <c r="AI69" s="131"/>
      <c r="AJ69" s="94"/>
      <c r="AK69" s="131"/>
      <c r="AL69" s="94"/>
      <c r="AM69" s="131"/>
      <c r="AN69" s="94"/>
      <c r="AO69" s="131"/>
      <c r="AP69" s="94"/>
      <c r="AQ69" s="131"/>
      <c r="AR69" s="94"/>
      <c r="AS69" s="131"/>
      <c r="AT69" s="94"/>
      <c r="AU69" s="97">
        <f t="shared" si="77"/>
        <v>0</v>
      </c>
      <c r="AV69" s="98"/>
      <c r="AW69" s="83"/>
      <c r="AX69" s="84"/>
      <c r="AZ69" s="47"/>
      <c r="BA69" s="149"/>
      <c r="BB69" s="150"/>
      <c r="BC69" s="151"/>
      <c r="BD69" s="154">
        <f t="shared" si="90"/>
        <v>0</v>
      </c>
      <c r="BE69" s="150">
        <f t="shared" si="91"/>
        <v>0</v>
      </c>
      <c r="BF69" s="152">
        <f t="shared" si="92"/>
        <v>0</v>
      </c>
      <c r="BG69" s="152">
        <f t="shared" si="93"/>
        <v>0</v>
      </c>
      <c r="BH69" s="152" t="str">
        <f t="shared" si="78"/>
        <v/>
      </c>
      <c r="BI69" s="152" t="str">
        <f t="shared" si="79"/>
        <v/>
      </c>
      <c r="BJ69" s="152" t="str">
        <f t="shared" si="80"/>
        <v/>
      </c>
      <c r="BK69" s="152" t="str">
        <f t="shared" si="81"/>
        <v/>
      </c>
      <c r="BL69" s="152" t="str">
        <f t="shared" si="82"/>
        <v/>
      </c>
      <c r="BM69" s="152" t="str">
        <f t="shared" si="83"/>
        <v/>
      </c>
      <c r="BN69" s="152" t="str">
        <f t="shared" si="84"/>
        <v/>
      </c>
      <c r="BO69" s="152" t="str">
        <f t="shared" si="85"/>
        <v/>
      </c>
      <c r="BP69" s="152" t="str">
        <f t="shared" si="86"/>
        <v/>
      </c>
      <c r="BQ69" s="153"/>
      <c r="BR69" s="151"/>
      <c r="BS69" s="152">
        <f t="shared" si="94"/>
        <v>0</v>
      </c>
      <c r="BT69" s="152">
        <f t="shared" si="95"/>
        <v>6.8999999999999996E-8</v>
      </c>
      <c r="BU69" s="152" t="str">
        <f t="shared" si="96"/>
        <v>SG DJK Rimpar 1</v>
      </c>
      <c r="BV69" s="151">
        <f t="shared" si="97"/>
        <v>94</v>
      </c>
      <c r="BW69" s="152">
        <f t="shared" si="98"/>
        <v>0</v>
      </c>
      <c r="BX69" s="152">
        <f>IF(COUNTIF(BH69:BP69,"&gt;0")&lt;Spielorte!$A$23,0,BE69/Spielorte!$A$23)</f>
        <v>0</v>
      </c>
      <c r="BY69" s="152">
        <f t="shared" si="99"/>
        <v>6.8999999999999996E-8</v>
      </c>
      <c r="BZ69" s="151">
        <f t="shared" si="87"/>
        <v>94</v>
      </c>
    </row>
    <row r="70" spans="1:78" ht="17.100000000000001" customHeight="1" x14ac:dyDescent="0.25">
      <c r="A70" s="413" t="s">
        <v>2</v>
      </c>
      <c r="B70" s="56" t="str">
        <f t="shared" si="88"/>
        <v/>
      </c>
      <c r="C70" s="57" t="str">
        <f t="shared" si="88"/>
        <v/>
      </c>
      <c r="D70" s="58" t="str">
        <f t="shared" si="88"/>
        <v/>
      </c>
      <c r="E70" s="397">
        <f>IF(AD70="","",AD70)</f>
        <v>0</v>
      </c>
      <c r="F70" s="58" t="str">
        <f t="shared" si="69"/>
        <v/>
      </c>
      <c r="G70" s="397">
        <f>IF(AF70="","",AF70)</f>
        <v>0</v>
      </c>
      <c r="H70" s="58" t="str">
        <f t="shared" si="70"/>
        <v/>
      </c>
      <c r="I70" s="397">
        <f>IF(AH70="","",AH70)</f>
        <v>0</v>
      </c>
      <c r="J70" s="58" t="str">
        <f t="shared" si="71"/>
        <v/>
      </c>
      <c r="K70" s="397">
        <f>IF(AJ70="","",AJ70)</f>
        <v>0</v>
      </c>
      <c r="L70" s="58" t="str">
        <f t="shared" si="72"/>
        <v/>
      </c>
      <c r="M70" s="397">
        <f>IF(AL70="","",AL70)</f>
        <v>0</v>
      </c>
      <c r="N70" s="58" t="str">
        <f t="shared" si="89"/>
        <v/>
      </c>
      <c r="O70" s="397">
        <f>IF(AN70="","",AN70)</f>
        <v>0</v>
      </c>
      <c r="P70" s="58" t="str">
        <f t="shared" si="73"/>
        <v/>
      </c>
      <c r="Q70" s="397">
        <f>IF(AP70="","",AP70)</f>
        <v>0</v>
      </c>
      <c r="R70" s="58" t="str">
        <f t="shared" si="74"/>
        <v/>
      </c>
      <c r="S70" s="397">
        <f>IF(AR70="","",AR70)</f>
        <v>0</v>
      </c>
      <c r="T70" s="58" t="str">
        <f t="shared" si="75"/>
        <v/>
      </c>
      <c r="U70" s="397">
        <f>IF(AT70="","",AT70)</f>
        <v>0</v>
      </c>
      <c r="V70" s="58" t="str">
        <f t="shared" si="76"/>
        <v/>
      </c>
      <c r="W70" s="397">
        <f>IF(AV70="","",AV70)</f>
        <v>0</v>
      </c>
      <c r="Z70" s="405" t="s">
        <v>2</v>
      </c>
      <c r="AA70" s="272" t="str">
        <f>IF(AB70=0,"",_xlfn.CONCAT(VLOOKUP(AB70,Starter!A:C,2,0)))</f>
        <v/>
      </c>
      <c r="AB70" s="81"/>
      <c r="AC70" s="132"/>
      <c r="AD70" s="91">
        <f>IF(SUM(AC70:AC72)+AC86=0,0,IF(SUM(ABS(AC70),ABS(AC71),ABS(AC72))=AC86,0.5,IF(SUM(ABS(AC70),ABS(AC71),ABS(AC72))&gt;AC86,1,0)))</f>
        <v>0</v>
      </c>
      <c r="AE70" s="132"/>
      <c r="AF70" s="91">
        <f>IF(SUM(AE70:AE72)+AE86=0,0,IF(SUM(ABS(AE70),ABS(AE71),ABS(AE72))=AE86,0.5,IF(SUM(ABS(AE70),ABS(AE71),ABS(AE72))&gt;AE86,1,0)))</f>
        <v>0</v>
      </c>
      <c r="AG70" s="132"/>
      <c r="AH70" s="91">
        <f>IF(SUM(AG70:AG72)+AG86=0,0,IF(SUM(ABS(AG70),ABS(AG71),ABS(AG72))=AG86,0.5,IF(SUM(ABS(AG70),ABS(AG71),ABS(AG72))&gt;AG86,1,0)))</f>
        <v>0</v>
      </c>
      <c r="AI70" s="132"/>
      <c r="AJ70" s="91">
        <f>IF(SUM(AI70:AI72)+AI86=0,0,IF(SUM(ABS(AI70),ABS(AI71),ABS(AI72))=AI86,0.5,IF(SUM(ABS(AI70),ABS(AI71),ABS(AI72))&gt;AI86,1,0)))</f>
        <v>0</v>
      </c>
      <c r="AK70" s="132"/>
      <c r="AL70" s="91">
        <f>IF(SUM(AK70:AK72)+AK86=0,0,IF(SUM(ABS(AK70),ABS(AK71),ABS(AK72))=AK86,0.5,IF(SUM(ABS(AK70),ABS(AK71),ABS(AK72))&gt;AK86,1,0)))</f>
        <v>0</v>
      </c>
      <c r="AM70" s="132"/>
      <c r="AN70" s="91">
        <f>IF(SUM(AM70:AM72)+AM86=0,0,IF(SUM(ABS(AM70),ABS(AM71),ABS(AM72))=AM86,0.5,IF(SUM(ABS(AM70),ABS(AM71),ABS(AM72))&gt;AM86,1,0)))</f>
        <v>0</v>
      </c>
      <c r="AO70" s="132"/>
      <c r="AP70" s="91">
        <f>IF(SUM(AO70:AO72)+AO86=0,0,IF(SUM(ABS(AO70),ABS(AO71),ABS(AO72))=AO86,0.5,IF(SUM(ABS(AO70),ABS(AO71),ABS(AO72))&gt;AO86,1,0)))</f>
        <v>0</v>
      </c>
      <c r="AQ70" s="132"/>
      <c r="AR70" s="91">
        <f>IF(SUM(AQ70:AQ72)+AQ86=0,0,IF(SUM(ABS(AQ70),ABS(AQ71),ABS(AQ72))=AQ86,0.5,IF(SUM(ABS(AQ70),ABS(AQ71),ABS(AQ72))&gt;AQ86,1,0)))</f>
        <v>0</v>
      </c>
      <c r="AS70" s="132"/>
      <c r="AT70" s="91">
        <f>IF(SUM(AS70:AS72)+AS86=0,0,IF(SUM(ABS(AS70),ABS(AS71),ABS(AS72))=AS86,0.5,IF(SUM(ABS(AS70),ABS(AS71),ABS(AS72))&gt;AS86,1,0)))</f>
        <v>0</v>
      </c>
      <c r="AU70" s="92">
        <f t="shared" si="77"/>
        <v>0</v>
      </c>
      <c r="AV70" s="93">
        <f>SUM(AD70+AF70+AH70+AJ70+AL70+AN70+AP70+AR70+AT70)</f>
        <v>0</v>
      </c>
      <c r="AW70" s="83"/>
      <c r="AX70" s="84"/>
      <c r="AZ70" s="47"/>
      <c r="BA70" s="149"/>
      <c r="BB70" s="150"/>
      <c r="BC70" s="151"/>
      <c r="BD70" s="154">
        <f t="shared" si="90"/>
        <v>0</v>
      </c>
      <c r="BE70" s="150">
        <f t="shared" si="91"/>
        <v>0</v>
      </c>
      <c r="BF70" s="152">
        <f t="shared" si="92"/>
        <v>0</v>
      </c>
      <c r="BG70" s="152">
        <f t="shared" si="93"/>
        <v>0</v>
      </c>
      <c r="BH70" s="152" t="str">
        <f t="shared" si="78"/>
        <v/>
      </c>
      <c r="BI70" s="152" t="str">
        <f t="shared" si="79"/>
        <v/>
      </c>
      <c r="BJ70" s="152" t="str">
        <f t="shared" si="80"/>
        <v/>
      </c>
      <c r="BK70" s="152" t="str">
        <f t="shared" si="81"/>
        <v/>
      </c>
      <c r="BL70" s="152" t="str">
        <f t="shared" si="82"/>
        <v/>
      </c>
      <c r="BM70" s="152" t="str">
        <f t="shared" si="83"/>
        <v/>
      </c>
      <c r="BN70" s="152" t="str">
        <f t="shared" si="84"/>
        <v/>
      </c>
      <c r="BO70" s="152" t="str">
        <f t="shared" si="85"/>
        <v/>
      </c>
      <c r="BP70" s="152" t="str">
        <f t="shared" si="86"/>
        <v/>
      </c>
      <c r="BQ70" s="153"/>
      <c r="BR70" s="151"/>
      <c r="BS70" s="152">
        <f t="shared" si="94"/>
        <v>0</v>
      </c>
      <c r="BT70" s="152">
        <f t="shared" si="95"/>
        <v>7.0000000000000005E-8</v>
      </c>
      <c r="BU70" s="152" t="str">
        <f t="shared" si="96"/>
        <v>SG DJK Rimpar 1</v>
      </c>
      <c r="BV70" s="151">
        <f t="shared" si="97"/>
        <v>93</v>
      </c>
      <c r="BW70" s="152">
        <f t="shared" si="98"/>
        <v>0</v>
      </c>
      <c r="BX70" s="152">
        <f>IF(COUNTIF(BH70:BP70,"&gt;0")&lt;Spielorte!$A$23,0,BE70/Spielorte!$A$23)</f>
        <v>0</v>
      </c>
      <c r="BY70" s="152">
        <f t="shared" si="99"/>
        <v>7.0000000000000005E-8</v>
      </c>
      <c r="BZ70" s="151">
        <f t="shared" si="87"/>
        <v>93</v>
      </c>
    </row>
    <row r="71" spans="1:78" ht="17.100000000000001" customHeight="1" x14ac:dyDescent="0.25">
      <c r="A71" s="414"/>
      <c r="B71" s="59" t="str">
        <f t="shared" si="88"/>
        <v/>
      </c>
      <c r="C71" s="60" t="str">
        <f t="shared" si="88"/>
        <v/>
      </c>
      <c r="D71" s="61" t="str">
        <f t="shared" si="88"/>
        <v/>
      </c>
      <c r="E71" s="398"/>
      <c r="F71" s="61" t="str">
        <f t="shared" si="69"/>
        <v/>
      </c>
      <c r="G71" s="398"/>
      <c r="H71" s="61" t="str">
        <f t="shared" si="70"/>
        <v/>
      </c>
      <c r="I71" s="398"/>
      <c r="J71" s="61" t="str">
        <f t="shared" si="71"/>
        <v/>
      </c>
      <c r="K71" s="398"/>
      <c r="L71" s="61" t="str">
        <f t="shared" si="72"/>
        <v/>
      </c>
      <c r="M71" s="398"/>
      <c r="N71" s="61" t="str">
        <f t="shared" si="89"/>
        <v/>
      </c>
      <c r="O71" s="398"/>
      <c r="P71" s="61" t="str">
        <f t="shared" si="73"/>
        <v/>
      </c>
      <c r="Q71" s="398"/>
      <c r="R71" s="61" t="str">
        <f t="shared" si="74"/>
        <v/>
      </c>
      <c r="S71" s="398"/>
      <c r="T71" s="61" t="str">
        <f t="shared" si="75"/>
        <v/>
      </c>
      <c r="U71" s="398"/>
      <c r="V71" s="61" t="str">
        <f t="shared" si="76"/>
        <v/>
      </c>
      <c r="W71" s="398"/>
      <c r="Z71" s="406"/>
      <c r="AA71" s="90" t="str">
        <f>IF(AB71=0,"",_xlfn.CONCAT(VLOOKUP(AB71,Starter!A:C,2,0)))</f>
        <v/>
      </c>
      <c r="AB71" s="80"/>
      <c r="AC71" s="130"/>
      <c r="AD71" s="94"/>
      <c r="AE71" s="130"/>
      <c r="AF71" s="94"/>
      <c r="AG71" s="130"/>
      <c r="AH71" s="94"/>
      <c r="AI71" s="130"/>
      <c r="AJ71" s="94"/>
      <c r="AK71" s="130"/>
      <c r="AL71" s="94"/>
      <c r="AM71" s="130"/>
      <c r="AN71" s="94"/>
      <c r="AO71" s="134"/>
      <c r="AP71" s="94"/>
      <c r="AQ71" s="134"/>
      <c r="AR71" s="94"/>
      <c r="AS71" s="134"/>
      <c r="AT71" s="94"/>
      <c r="AU71" s="95">
        <f t="shared" si="77"/>
        <v>0</v>
      </c>
      <c r="AV71" s="96"/>
      <c r="AW71" s="83"/>
      <c r="AX71" s="84"/>
      <c r="AZ71" s="47"/>
      <c r="BA71" s="149"/>
      <c r="BB71" s="150"/>
      <c r="BC71" s="151"/>
      <c r="BD71" s="154">
        <f t="shared" si="90"/>
        <v>0</v>
      </c>
      <c r="BE71" s="150">
        <f t="shared" si="91"/>
        <v>0</v>
      </c>
      <c r="BF71" s="152">
        <f t="shared" si="92"/>
        <v>0</v>
      </c>
      <c r="BG71" s="152">
        <f t="shared" si="93"/>
        <v>0</v>
      </c>
      <c r="BH71" s="152" t="str">
        <f t="shared" si="78"/>
        <v/>
      </c>
      <c r="BI71" s="152" t="str">
        <f t="shared" si="79"/>
        <v/>
      </c>
      <c r="BJ71" s="152" t="str">
        <f t="shared" si="80"/>
        <v/>
      </c>
      <c r="BK71" s="152" t="str">
        <f t="shared" si="81"/>
        <v/>
      </c>
      <c r="BL71" s="152" t="str">
        <f t="shared" si="82"/>
        <v/>
      </c>
      <c r="BM71" s="152" t="str">
        <f t="shared" si="83"/>
        <v/>
      </c>
      <c r="BN71" s="152" t="str">
        <f t="shared" si="84"/>
        <v/>
      </c>
      <c r="BO71" s="152" t="str">
        <f t="shared" si="85"/>
        <v/>
      </c>
      <c r="BP71" s="152" t="str">
        <f t="shared" si="86"/>
        <v/>
      </c>
      <c r="BQ71" s="153"/>
      <c r="BR71" s="151"/>
      <c r="BS71" s="152">
        <f t="shared" si="94"/>
        <v>0</v>
      </c>
      <c r="BT71" s="152">
        <f t="shared" si="95"/>
        <v>7.1E-8</v>
      </c>
      <c r="BU71" s="152" t="str">
        <f t="shared" si="96"/>
        <v>SG DJK Rimpar 1</v>
      </c>
      <c r="BV71" s="151">
        <f t="shared" si="97"/>
        <v>92</v>
      </c>
      <c r="BW71" s="152">
        <f t="shared" si="98"/>
        <v>0</v>
      </c>
      <c r="BX71" s="152">
        <f>IF(COUNTIF(BH71:BP71,"&gt;0")&lt;Spielorte!$A$23,0,BE71/Spielorte!$A$23)</f>
        <v>0</v>
      </c>
      <c r="BY71" s="152">
        <f t="shared" si="99"/>
        <v>7.1E-8</v>
      </c>
      <c r="BZ71" s="151">
        <f t="shared" si="87"/>
        <v>92</v>
      </c>
    </row>
    <row r="72" spans="1:78" ht="17.100000000000001" customHeight="1" thickBot="1" x14ac:dyDescent="0.3">
      <c r="A72" s="415"/>
      <c r="B72" s="62" t="str">
        <f t="shared" si="88"/>
        <v/>
      </c>
      <c r="C72" s="63" t="str">
        <f t="shared" si="88"/>
        <v/>
      </c>
      <c r="D72" s="52" t="str">
        <f t="shared" si="88"/>
        <v/>
      </c>
      <c r="E72" s="399"/>
      <c r="F72" s="52" t="str">
        <f t="shared" si="69"/>
        <v/>
      </c>
      <c r="G72" s="399"/>
      <c r="H72" s="52" t="str">
        <f t="shared" si="70"/>
        <v/>
      </c>
      <c r="I72" s="399"/>
      <c r="J72" s="52" t="str">
        <f t="shared" si="71"/>
        <v/>
      </c>
      <c r="K72" s="399"/>
      <c r="L72" s="52" t="str">
        <f t="shared" si="72"/>
        <v/>
      </c>
      <c r="M72" s="399"/>
      <c r="N72" s="52" t="str">
        <f t="shared" si="89"/>
        <v/>
      </c>
      <c r="O72" s="399"/>
      <c r="P72" s="52" t="str">
        <f t="shared" si="73"/>
        <v/>
      </c>
      <c r="Q72" s="399"/>
      <c r="R72" s="52" t="str">
        <f t="shared" si="74"/>
        <v/>
      </c>
      <c r="S72" s="399"/>
      <c r="T72" s="52" t="str">
        <f t="shared" si="75"/>
        <v/>
      </c>
      <c r="U72" s="399"/>
      <c r="V72" s="52" t="str">
        <f t="shared" si="76"/>
        <v/>
      </c>
      <c r="W72" s="399"/>
      <c r="Z72" s="407"/>
      <c r="AA72" s="99" t="str">
        <f>IF(AB72=0,"",_xlfn.CONCAT(VLOOKUP(AB72,Starter!A:C,2,0)))</f>
        <v/>
      </c>
      <c r="AB72" s="82"/>
      <c r="AC72" s="133"/>
      <c r="AD72" s="100"/>
      <c r="AE72" s="133"/>
      <c r="AF72" s="100"/>
      <c r="AG72" s="133"/>
      <c r="AH72" s="100"/>
      <c r="AI72" s="133"/>
      <c r="AJ72" s="100"/>
      <c r="AK72" s="133"/>
      <c r="AL72" s="100"/>
      <c r="AM72" s="133"/>
      <c r="AN72" s="100"/>
      <c r="AO72" s="133"/>
      <c r="AP72" s="100"/>
      <c r="AQ72" s="133"/>
      <c r="AR72" s="100"/>
      <c r="AS72" s="133"/>
      <c r="AT72" s="100"/>
      <c r="AU72" s="97">
        <f t="shared" si="77"/>
        <v>0</v>
      </c>
      <c r="AV72" s="98"/>
      <c r="AW72" s="83"/>
      <c r="AX72" s="84"/>
      <c r="AZ72" s="47"/>
      <c r="BA72" s="149"/>
      <c r="BB72" s="150"/>
      <c r="BC72" s="151"/>
      <c r="BD72" s="154">
        <f t="shared" si="90"/>
        <v>0</v>
      </c>
      <c r="BE72" s="150">
        <f t="shared" si="91"/>
        <v>0</v>
      </c>
      <c r="BF72" s="152">
        <f t="shared" si="92"/>
        <v>0</v>
      </c>
      <c r="BG72" s="152">
        <f t="shared" si="93"/>
        <v>0</v>
      </c>
      <c r="BH72" s="152" t="str">
        <f t="shared" si="78"/>
        <v/>
      </c>
      <c r="BI72" s="152" t="str">
        <f t="shared" si="79"/>
        <v/>
      </c>
      <c r="BJ72" s="152" t="str">
        <f t="shared" si="80"/>
        <v/>
      </c>
      <c r="BK72" s="152" t="str">
        <f t="shared" si="81"/>
        <v/>
      </c>
      <c r="BL72" s="152" t="str">
        <f t="shared" si="82"/>
        <v/>
      </c>
      <c r="BM72" s="152" t="str">
        <f t="shared" si="83"/>
        <v/>
      </c>
      <c r="BN72" s="152" t="str">
        <f t="shared" si="84"/>
        <v/>
      </c>
      <c r="BO72" s="152" t="str">
        <f t="shared" si="85"/>
        <v/>
      </c>
      <c r="BP72" s="152" t="str">
        <f t="shared" si="86"/>
        <v/>
      </c>
      <c r="BQ72" s="153"/>
      <c r="BR72" s="151"/>
      <c r="BS72" s="152">
        <f t="shared" si="94"/>
        <v>0</v>
      </c>
      <c r="BT72" s="152">
        <f t="shared" si="95"/>
        <v>7.1999999999999996E-8</v>
      </c>
      <c r="BU72" s="152" t="str">
        <f t="shared" si="96"/>
        <v>SG DJK Rimpar 1</v>
      </c>
      <c r="BV72" s="151">
        <f t="shared" si="97"/>
        <v>91</v>
      </c>
      <c r="BW72" s="152">
        <f t="shared" si="98"/>
        <v>0</v>
      </c>
      <c r="BX72" s="152">
        <f>IF(COUNTIF(BH72:BP72,"&gt;0")&lt;Spielorte!$A$23,0,BE72/Spielorte!$A$23)</f>
        <v>0</v>
      </c>
      <c r="BY72" s="152">
        <f t="shared" si="99"/>
        <v>7.1999999999999996E-8</v>
      </c>
      <c r="BZ72" s="151">
        <f t="shared" si="87"/>
        <v>91</v>
      </c>
    </row>
    <row r="73" spans="1:78" ht="17.100000000000001" customHeight="1" x14ac:dyDescent="0.25">
      <c r="A73" s="413" t="s">
        <v>3</v>
      </c>
      <c r="B73" s="56" t="str">
        <f t="shared" si="88"/>
        <v/>
      </c>
      <c r="C73" s="57" t="str">
        <f t="shared" si="88"/>
        <v/>
      </c>
      <c r="D73" s="58" t="str">
        <f t="shared" si="88"/>
        <v/>
      </c>
      <c r="E73" s="397">
        <f>IF(AD73="","",AD73)</f>
        <v>0</v>
      </c>
      <c r="F73" s="58" t="str">
        <f t="shared" si="69"/>
        <v/>
      </c>
      <c r="G73" s="397">
        <f>IF(AF73="","",AF73)</f>
        <v>0</v>
      </c>
      <c r="H73" s="58" t="str">
        <f t="shared" si="70"/>
        <v/>
      </c>
      <c r="I73" s="397">
        <f>IF(AH73="","",AH73)</f>
        <v>0</v>
      </c>
      <c r="J73" s="58" t="str">
        <f t="shared" si="71"/>
        <v/>
      </c>
      <c r="K73" s="397">
        <f>IF(AJ73="","",AJ73)</f>
        <v>0</v>
      </c>
      <c r="L73" s="58" t="str">
        <f t="shared" si="72"/>
        <v/>
      </c>
      <c r="M73" s="397">
        <f>IF(AL73="","",AL73)</f>
        <v>0</v>
      </c>
      <c r="N73" s="58" t="str">
        <f t="shared" si="89"/>
        <v/>
      </c>
      <c r="O73" s="397">
        <f>IF(AN73="","",AN73)</f>
        <v>0</v>
      </c>
      <c r="P73" s="58" t="str">
        <f t="shared" si="73"/>
        <v/>
      </c>
      <c r="Q73" s="397">
        <f>IF(AP73="","",AP73)</f>
        <v>0</v>
      </c>
      <c r="R73" s="58" t="str">
        <f t="shared" si="74"/>
        <v/>
      </c>
      <c r="S73" s="397">
        <f>IF(AR73="","",AR73)</f>
        <v>0</v>
      </c>
      <c r="T73" s="58" t="str">
        <f t="shared" si="75"/>
        <v/>
      </c>
      <c r="U73" s="397">
        <f>IF(AT73="","",AT73)</f>
        <v>0</v>
      </c>
      <c r="V73" s="58" t="str">
        <f t="shared" si="76"/>
        <v/>
      </c>
      <c r="W73" s="397">
        <f>IF(AV73="","",AV73)</f>
        <v>0</v>
      </c>
      <c r="Z73" s="405" t="s">
        <v>3</v>
      </c>
      <c r="AA73" s="272" t="str">
        <f>IF(AB73=0,"",_xlfn.CONCAT(VLOOKUP(AB73,Starter!A:C,2,0)))</f>
        <v/>
      </c>
      <c r="AB73" s="81"/>
      <c r="AC73" s="132"/>
      <c r="AD73" s="91">
        <f>IF(SUM(AC73:AC75)+AC87=0,0,IF(SUM(ABS(AC73),ABS(AC74),ABS(AC75))=AC87,0.5,IF(SUM(ABS(AC73),ABS(AC74),ABS(AC75))&gt;AC87,1,0)))</f>
        <v>0</v>
      </c>
      <c r="AE73" s="132"/>
      <c r="AF73" s="91">
        <f>IF(SUM(AE73:AE75)+AE87=0,0,IF(SUM(ABS(AE73),ABS(AE74),ABS(AE75))=AE87,0.5,IF(SUM(ABS(AE73),ABS(AE74),ABS(AE75))&gt;AE87,1,0)))</f>
        <v>0</v>
      </c>
      <c r="AG73" s="132"/>
      <c r="AH73" s="91">
        <f>IF(SUM(AG73:AG75)+AG87=0,0,IF(SUM(ABS(AG73),ABS(AG74),ABS(AG75))=AG87,0.5,IF(SUM(ABS(AG73),ABS(AG74),ABS(AG75))&gt;AG87,1,0)))</f>
        <v>0</v>
      </c>
      <c r="AI73" s="132"/>
      <c r="AJ73" s="91">
        <f>IF(SUM(AI73:AI75)+AI87=0,0,IF(SUM(ABS(AI73),ABS(AI74),ABS(AI75))=AI87,0.5,IF(SUM(ABS(AI73),ABS(AI74),ABS(AI75))&gt;AI87,1,0)))</f>
        <v>0</v>
      </c>
      <c r="AK73" s="132"/>
      <c r="AL73" s="91">
        <f>IF(SUM(AK73:AK75)+AK87=0,0,IF(SUM(ABS(AK73),ABS(AK74),ABS(AK75))=AK87,0.5,IF(SUM(ABS(AK73),ABS(AK74),ABS(AK75))&gt;AK87,1,0)))</f>
        <v>0</v>
      </c>
      <c r="AM73" s="132"/>
      <c r="AN73" s="91">
        <f>IF(SUM(AM73:AM75)+AM87=0,0,IF(SUM(ABS(AM73),ABS(AM74),ABS(AM75))=AM87,0.5,IF(SUM(ABS(AM73),ABS(AM74),ABS(AM75))&gt;AM87,1,0)))</f>
        <v>0</v>
      </c>
      <c r="AO73" s="132"/>
      <c r="AP73" s="91">
        <f>IF(SUM(AO73:AO75)+AO87=0,0,IF(SUM(ABS(AO73),ABS(AO74),ABS(AO75))=AO87,0.5,IF(SUM(ABS(AO73),ABS(AO74),ABS(AO75))&gt;AO87,1,0)))</f>
        <v>0</v>
      </c>
      <c r="AQ73" s="132"/>
      <c r="AR73" s="91">
        <f>IF(SUM(AQ73:AQ75)+AQ87=0,0,IF(SUM(ABS(AQ73),ABS(AQ74),ABS(AQ75))=AQ87,0.5,IF(SUM(ABS(AQ73),ABS(AQ74),ABS(AQ75))&gt;AQ87,1,0)))</f>
        <v>0</v>
      </c>
      <c r="AS73" s="132"/>
      <c r="AT73" s="91">
        <f>IF(SUM(AS73:AS75)+AS87=0,0,IF(SUM(ABS(AS73),ABS(AS74),ABS(AS75))=AS87,0.5,IF(SUM(ABS(AS73),ABS(AS74),ABS(AS75))&gt;AS87,1,0)))</f>
        <v>0</v>
      </c>
      <c r="AU73" s="92">
        <f t="shared" si="77"/>
        <v>0</v>
      </c>
      <c r="AV73" s="93">
        <f>SUM(AD73+AF73+AH73+AJ73+AL73+AN73+AP73+AR73+AT73)</f>
        <v>0</v>
      </c>
      <c r="AW73" s="83"/>
      <c r="AX73" s="84"/>
      <c r="AZ73" s="47"/>
      <c r="BA73" s="149"/>
      <c r="BB73" s="150"/>
      <c r="BC73" s="151"/>
      <c r="BD73" s="154">
        <f t="shared" si="90"/>
        <v>0</v>
      </c>
      <c r="BE73" s="150">
        <f t="shared" si="91"/>
        <v>0</v>
      </c>
      <c r="BF73" s="152">
        <f t="shared" si="92"/>
        <v>0</v>
      </c>
      <c r="BG73" s="152">
        <f t="shared" si="93"/>
        <v>0</v>
      </c>
      <c r="BH73" s="152" t="str">
        <f t="shared" si="78"/>
        <v/>
      </c>
      <c r="BI73" s="152" t="str">
        <f t="shared" si="79"/>
        <v/>
      </c>
      <c r="BJ73" s="152" t="str">
        <f t="shared" si="80"/>
        <v/>
      </c>
      <c r="BK73" s="152" t="str">
        <f t="shared" si="81"/>
        <v/>
      </c>
      <c r="BL73" s="152" t="str">
        <f t="shared" si="82"/>
        <v/>
      </c>
      <c r="BM73" s="152" t="str">
        <f t="shared" si="83"/>
        <v/>
      </c>
      <c r="BN73" s="152" t="str">
        <f t="shared" si="84"/>
        <v/>
      </c>
      <c r="BO73" s="152" t="str">
        <f t="shared" si="85"/>
        <v/>
      </c>
      <c r="BP73" s="152" t="str">
        <f t="shared" si="86"/>
        <v/>
      </c>
      <c r="BQ73" s="153"/>
      <c r="BR73" s="151"/>
      <c r="BS73" s="152">
        <f t="shared" si="94"/>
        <v>0</v>
      </c>
      <c r="BT73" s="152">
        <f t="shared" si="95"/>
        <v>7.3000000000000005E-8</v>
      </c>
      <c r="BU73" s="152" t="str">
        <f t="shared" si="96"/>
        <v>SG DJK Rimpar 1</v>
      </c>
      <c r="BV73" s="151">
        <f t="shared" si="97"/>
        <v>90</v>
      </c>
      <c r="BW73" s="152">
        <f t="shared" si="98"/>
        <v>0</v>
      </c>
      <c r="BX73" s="152">
        <f>IF(COUNTIF(BH73:BP73,"&gt;0")&lt;Spielorte!$A$23,0,BE73/Spielorte!$A$23)</f>
        <v>0</v>
      </c>
      <c r="BY73" s="152">
        <f t="shared" si="99"/>
        <v>7.3000000000000005E-8</v>
      </c>
      <c r="BZ73" s="151">
        <f t="shared" si="87"/>
        <v>90</v>
      </c>
    </row>
    <row r="74" spans="1:78" ht="17.100000000000001" customHeight="1" x14ac:dyDescent="0.25">
      <c r="A74" s="414"/>
      <c r="B74" s="59" t="str">
        <f t="shared" si="88"/>
        <v/>
      </c>
      <c r="C74" s="60" t="str">
        <f t="shared" si="88"/>
        <v/>
      </c>
      <c r="D74" s="61" t="str">
        <f t="shared" si="88"/>
        <v/>
      </c>
      <c r="E74" s="398"/>
      <c r="F74" s="61" t="str">
        <f t="shared" si="69"/>
        <v/>
      </c>
      <c r="G74" s="398"/>
      <c r="H74" s="61" t="str">
        <f t="shared" si="70"/>
        <v/>
      </c>
      <c r="I74" s="398"/>
      <c r="J74" s="61" t="str">
        <f t="shared" si="71"/>
        <v/>
      </c>
      <c r="K74" s="398"/>
      <c r="L74" s="61" t="str">
        <f t="shared" si="72"/>
        <v/>
      </c>
      <c r="M74" s="398"/>
      <c r="N74" s="61" t="str">
        <f t="shared" si="89"/>
        <v/>
      </c>
      <c r="O74" s="398"/>
      <c r="P74" s="61" t="str">
        <f t="shared" si="73"/>
        <v/>
      </c>
      <c r="Q74" s="398"/>
      <c r="R74" s="61" t="str">
        <f t="shared" si="74"/>
        <v/>
      </c>
      <c r="S74" s="398"/>
      <c r="T74" s="61" t="str">
        <f t="shared" si="75"/>
        <v/>
      </c>
      <c r="U74" s="398"/>
      <c r="V74" s="61" t="str">
        <f t="shared" si="76"/>
        <v/>
      </c>
      <c r="W74" s="398"/>
      <c r="Z74" s="406"/>
      <c r="AA74" s="90" t="str">
        <f>IF(AB74=0,"",_xlfn.CONCAT(VLOOKUP(AB74,Starter!A:C,2,0)))</f>
        <v/>
      </c>
      <c r="AB74" s="80"/>
      <c r="AC74" s="130"/>
      <c r="AD74" s="94"/>
      <c r="AE74" s="130"/>
      <c r="AF74" s="94"/>
      <c r="AG74" s="130"/>
      <c r="AH74" s="94"/>
      <c r="AI74" s="130"/>
      <c r="AJ74" s="94"/>
      <c r="AK74" s="130"/>
      <c r="AL74" s="94"/>
      <c r="AM74" s="130"/>
      <c r="AN74" s="94"/>
      <c r="AO74" s="130"/>
      <c r="AP74" s="94"/>
      <c r="AQ74" s="130"/>
      <c r="AR74" s="94"/>
      <c r="AS74" s="130"/>
      <c r="AT74" s="94"/>
      <c r="AU74" s="95">
        <f t="shared" si="77"/>
        <v>0</v>
      </c>
      <c r="AV74" s="96"/>
      <c r="AW74" s="83"/>
      <c r="AX74" s="84"/>
      <c r="AZ74" s="47"/>
      <c r="BA74" s="149"/>
      <c r="BB74" s="150"/>
      <c r="BC74" s="151"/>
      <c r="BD74" s="154">
        <f t="shared" si="90"/>
        <v>0</v>
      </c>
      <c r="BE74" s="150">
        <f t="shared" si="91"/>
        <v>0</v>
      </c>
      <c r="BF74" s="152">
        <f t="shared" si="92"/>
        <v>0</v>
      </c>
      <c r="BG74" s="152">
        <f t="shared" si="93"/>
        <v>0</v>
      </c>
      <c r="BH74" s="152" t="str">
        <f t="shared" si="78"/>
        <v/>
      </c>
      <c r="BI74" s="152" t="str">
        <f t="shared" si="79"/>
        <v/>
      </c>
      <c r="BJ74" s="152" t="str">
        <f t="shared" si="80"/>
        <v/>
      </c>
      <c r="BK74" s="152" t="str">
        <f t="shared" si="81"/>
        <v/>
      </c>
      <c r="BL74" s="152" t="str">
        <f t="shared" si="82"/>
        <v/>
      </c>
      <c r="BM74" s="152" t="str">
        <f t="shared" si="83"/>
        <v/>
      </c>
      <c r="BN74" s="152" t="str">
        <f t="shared" si="84"/>
        <v/>
      </c>
      <c r="BO74" s="152" t="str">
        <f t="shared" si="85"/>
        <v/>
      </c>
      <c r="BP74" s="152" t="str">
        <f t="shared" si="86"/>
        <v/>
      </c>
      <c r="BQ74" s="153"/>
      <c r="BR74" s="151"/>
      <c r="BS74" s="152">
        <f t="shared" si="94"/>
        <v>0</v>
      </c>
      <c r="BT74" s="152">
        <f t="shared" si="95"/>
        <v>7.4000000000000001E-8</v>
      </c>
      <c r="BU74" s="152" t="str">
        <f t="shared" si="96"/>
        <v>SG DJK Rimpar 1</v>
      </c>
      <c r="BV74" s="151">
        <f t="shared" si="97"/>
        <v>89</v>
      </c>
      <c r="BW74" s="152">
        <f t="shared" si="98"/>
        <v>0</v>
      </c>
      <c r="BX74" s="152">
        <f>IF(COUNTIF(BH74:BP74,"&gt;0")&lt;Spielorte!$A$23,0,BE74/Spielorte!$A$23)</f>
        <v>0</v>
      </c>
      <c r="BY74" s="152">
        <f t="shared" si="99"/>
        <v>7.4000000000000001E-8</v>
      </c>
      <c r="BZ74" s="151">
        <f t="shared" si="87"/>
        <v>89</v>
      </c>
    </row>
    <row r="75" spans="1:78" ht="17.100000000000001" customHeight="1" thickBot="1" x14ac:dyDescent="0.3">
      <c r="A75" s="415"/>
      <c r="B75" s="62" t="str">
        <f t="shared" si="88"/>
        <v/>
      </c>
      <c r="C75" s="63" t="str">
        <f t="shared" si="88"/>
        <v/>
      </c>
      <c r="D75" s="52" t="str">
        <f t="shared" si="88"/>
        <v/>
      </c>
      <c r="E75" s="399"/>
      <c r="F75" s="52" t="str">
        <f t="shared" si="69"/>
        <v/>
      </c>
      <c r="G75" s="399"/>
      <c r="H75" s="52" t="str">
        <f t="shared" si="70"/>
        <v/>
      </c>
      <c r="I75" s="399"/>
      <c r="J75" s="52" t="str">
        <f t="shared" si="71"/>
        <v/>
      </c>
      <c r="K75" s="399"/>
      <c r="L75" s="52" t="str">
        <f t="shared" si="72"/>
        <v/>
      </c>
      <c r="M75" s="399"/>
      <c r="N75" s="52" t="str">
        <f t="shared" si="89"/>
        <v/>
      </c>
      <c r="O75" s="399"/>
      <c r="P75" s="52" t="str">
        <f t="shared" si="73"/>
        <v/>
      </c>
      <c r="Q75" s="399"/>
      <c r="R75" s="52" t="str">
        <f t="shared" si="74"/>
        <v/>
      </c>
      <c r="S75" s="399"/>
      <c r="T75" s="52" t="str">
        <f t="shared" si="75"/>
        <v/>
      </c>
      <c r="U75" s="399"/>
      <c r="V75" s="52" t="str">
        <f t="shared" si="76"/>
        <v/>
      </c>
      <c r="W75" s="399"/>
      <c r="Z75" s="407"/>
      <c r="AA75" s="99" t="str">
        <f>IF(AB75=0,"",_xlfn.CONCAT(VLOOKUP(AB75,Starter!A:C,2,0)))</f>
        <v/>
      </c>
      <c r="AB75" s="82"/>
      <c r="AC75" s="133"/>
      <c r="AD75" s="100"/>
      <c r="AE75" s="133"/>
      <c r="AF75" s="100"/>
      <c r="AG75" s="133"/>
      <c r="AH75" s="100"/>
      <c r="AI75" s="133"/>
      <c r="AJ75" s="100"/>
      <c r="AK75" s="133"/>
      <c r="AL75" s="100"/>
      <c r="AM75" s="133"/>
      <c r="AN75" s="100"/>
      <c r="AO75" s="133"/>
      <c r="AP75" s="100"/>
      <c r="AQ75" s="133"/>
      <c r="AR75" s="100"/>
      <c r="AS75" s="133"/>
      <c r="AT75" s="100"/>
      <c r="AU75" s="97">
        <f t="shared" si="77"/>
        <v>0</v>
      </c>
      <c r="AV75" s="98"/>
      <c r="AW75" s="83"/>
      <c r="AX75" s="84"/>
      <c r="AZ75" s="47"/>
      <c r="BA75" s="149"/>
      <c r="BB75" s="150"/>
      <c r="BC75" s="151"/>
      <c r="BD75" s="154">
        <f t="shared" si="90"/>
        <v>0</v>
      </c>
      <c r="BE75" s="150">
        <f t="shared" si="91"/>
        <v>0</v>
      </c>
      <c r="BF75" s="152">
        <f t="shared" si="92"/>
        <v>0</v>
      </c>
      <c r="BG75" s="152">
        <f t="shared" si="93"/>
        <v>0</v>
      </c>
      <c r="BH75" s="152" t="str">
        <f t="shared" si="78"/>
        <v/>
      </c>
      <c r="BI75" s="152" t="str">
        <f t="shared" si="79"/>
        <v/>
      </c>
      <c r="BJ75" s="152" t="str">
        <f t="shared" si="80"/>
        <v/>
      </c>
      <c r="BK75" s="152" t="str">
        <f t="shared" si="81"/>
        <v/>
      </c>
      <c r="BL75" s="152" t="str">
        <f t="shared" si="82"/>
        <v/>
      </c>
      <c r="BM75" s="152" t="str">
        <f t="shared" si="83"/>
        <v/>
      </c>
      <c r="BN75" s="152" t="str">
        <f t="shared" si="84"/>
        <v/>
      </c>
      <c r="BO75" s="152" t="str">
        <f t="shared" si="85"/>
        <v/>
      </c>
      <c r="BP75" s="152" t="str">
        <f t="shared" si="86"/>
        <v/>
      </c>
      <c r="BQ75" s="153"/>
      <c r="BR75" s="151"/>
      <c r="BS75" s="152">
        <f t="shared" si="94"/>
        <v>0</v>
      </c>
      <c r="BT75" s="152">
        <f t="shared" si="95"/>
        <v>7.4999999999999997E-8</v>
      </c>
      <c r="BU75" s="152" t="str">
        <f t="shared" si="96"/>
        <v>SG DJK Rimpar 1</v>
      </c>
      <c r="BV75" s="151">
        <f t="shared" si="97"/>
        <v>88</v>
      </c>
      <c r="BW75" s="152">
        <f t="shared" si="98"/>
        <v>0</v>
      </c>
      <c r="BX75" s="152">
        <f>IF(COUNTIF(BH75:BP75,"&gt;0")&lt;Spielorte!$A$23,0,BE75/Spielorte!$A$23)</f>
        <v>0</v>
      </c>
      <c r="BY75" s="152">
        <f t="shared" si="99"/>
        <v>7.4999999999999997E-8</v>
      </c>
      <c r="BZ75" s="151">
        <f t="shared" si="87"/>
        <v>88</v>
      </c>
    </row>
    <row r="76" spans="1:78" ht="17.100000000000001" customHeight="1" x14ac:dyDescent="0.25">
      <c r="A76" s="413" t="s">
        <v>11</v>
      </c>
      <c r="B76" s="56" t="str">
        <f>IF(AA76=0,"",AA76)</f>
        <v/>
      </c>
      <c r="C76" s="57" t="str">
        <f t="shared" si="88"/>
        <v/>
      </c>
      <c r="D76" s="58" t="str">
        <f t="shared" si="88"/>
        <v/>
      </c>
      <c r="E76" s="397">
        <f>IF(AD76="","",AD76)</f>
        <v>0</v>
      </c>
      <c r="F76" s="58" t="str">
        <f t="shared" si="69"/>
        <v/>
      </c>
      <c r="G76" s="397">
        <f>IF(AF76="","",AF76)</f>
        <v>0</v>
      </c>
      <c r="H76" s="58" t="str">
        <f t="shared" si="70"/>
        <v/>
      </c>
      <c r="I76" s="397">
        <f>IF(AH76="","",AH76)</f>
        <v>0</v>
      </c>
      <c r="J76" s="58" t="str">
        <f t="shared" si="71"/>
        <v/>
      </c>
      <c r="K76" s="397">
        <f>IF(AJ76="","",AJ76)</f>
        <v>0</v>
      </c>
      <c r="L76" s="58" t="str">
        <f t="shared" si="72"/>
        <v/>
      </c>
      <c r="M76" s="397">
        <f>IF(AL76="","",AL76)</f>
        <v>0</v>
      </c>
      <c r="N76" s="58" t="str">
        <f t="shared" si="89"/>
        <v/>
      </c>
      <c r="O76" s="397">
        <f>IF(AN76="","",AN76)</f>
        <v>0</v>
      </c>
      <c r="P76" s="58" t="str">
        <f t="shared" si="73"/>
        <v/>
      </c>
      <c r="Q76" s="397">
        <f>IF(AP76="","",AP76)</f>
        <v>0</v>
      </c>
      <c r="R76" s="58" t="str">
        <f t="shared" si="74"/>
        <v/>
      </c>
      <c r="S76" s="397">
        <f>IF(AR76="","",AR76)</f>
        <v>0</v>
      </c>
      <c r="T76" s="58" t="str">
        <f t="shared" si="75"/>
        <v/>
      </c>
      <c r="U76" s="397">
        <f>IF(AT76="","",AT76)</f>
        <v>0</v>
      </c>
      <c r="V76" s="58" t="str">
        <f t="shared" si="76"/>
        <v/>
      </c>
      <c r="W76" s="397">
        <f>IF(AV76="","",AV76)</f>
        <v>0</v>
      </c>
      <c r="Z76" s="405" t="s">
        <v>11</v>
      </c>
      <c r="AA76" s="90" t="str">
        <f>IF(AB76=0,"",_xlfn.CONCAT(VLOOKUP(AB76,Starter!A:C,2,0)))</f>
        <v/>
      </c>
      <c r="AB76" s="81"/>
      <c r="AC76" s="132"/>
      <c r="AD76" s="91">
        <f>IF(SUM(AC76:AC78)+AC88=0,0,IF(SUM(ABS(AC76),ABS(AC77),ABS(AC78))=AC88,0.5,IF(SUM(ABS(AC76),ABS(AC77),ABS(AC78))&gt;AC88,1,0)))</f>
        <v>0</v>
      </c>
      <c r="AE76" s="132"/>
      <c r="AF76" s="91">
        <f>IF(SUM(AE76:AE78)+AE88=0,0,IF(SUM(ABS(AE76),ABS(AE77),ABS(AE78))=AE88,0.5,IF(SUM(ABS(AE76),ABS(AE77),ABS(AE78))&gt;AE88,1,0)))</f>
        <v>0</v>
      </c>
      <c r="AG76" s="132"/>
      <c r="AH76" s="91">
        <f>IF(SUM(AG76:AG78)+AG88=0,0,IF(SUM(ABS(AG76),ABS(AG77),ABS(AG78))=AG88,0.5,IF(SUM(ABS(AG76),ABS(AG77),ABS(AG78))&gt;AG88,1,0)))</f>
        <v>0</v>
      </c>
      <c r="AI76" s="132"/>
      <c r="AJ76" s="91">
        <f>IF(SUM(AI76:AI78)+AI88=0,0,IF(SUM(ABS(AI76),ABS(AI77),ABS(AI78))=AI88,0.5,IF(SUM(ABS(AI76),ABS(AI77),ABS(AI78))&gt;AI88,1,0)))</f>
        <v>0</v>
      </c>
      <c r="AK76" s="132"/>
      <c r="AL76" s="91">
        <f>IF(SUM(AK76:AK78)+AK88=0,0,IF(SUM(ABS(AK76),ABS(AK77),ABS(AK78))=AK88,0.5,IF(SUM(ABS(AK76),ABS(AK77),ABS(AK78))&gt;AK88,1,0)))</f>
        <v>0</v>
      </c>
      <c r="AM76" s="132"/>
      <c r="AN76" s="91">
        <f>IF(SUM(AM76:AM78)+AM88=0,0,IF(SUM(ABS(AM76),ABS(AM77),ABS(AM78))=AM88,0.5,IF(SUM(ABS(AM76),ABS(AM77),ABS(AM78))&gt;AM88,1,0)))</f>
        <v>0</v>
      </c>
      <c r="AO76" s="132"/>
      <c r="AP76" s="91">
        <f>IF(SUM(AO76:AO78)+AO88=0,0,IF(SUM(ABS(AO76),ABS(AO77),ABS(AO78))=AO88,0.5,IF(SUM(ABS(AO76),ABS(AO77),ABS(AO78))&gt;AO88,1,0)))</f>
        <v>0</v>
      </c>
      <c r="AQ76" s="132"/>
      <c r="AR76" s="91">
        <f>IF(SUM(AQ76:AQ78)+AQ88=0,0,IF(SUM(ABS(AQ76),ABS(AQ77),ABS(AQ78))=AQ88,0.5,IF(SUM(ABS(AQ76),ABS(AQ77),ABS(AQ78))&gt;AQ88,1,0)))</f>
        <v>0</v>
      </c>
      <c r="AS76" s="132"/>
      <c r="AT76" s="91">
        <f>IF(SUM(AS76:AS78)+AS88=0,0,IF(SUM(ABS(AS76),ABS(AS77),ABS(AS78))=AS88,0.5,IF(SUM(ABS(AS76),ABS(AS77),ABS(AS78))&gt;AS88,1,0)))</f>
        <v>0</v>
      </c>
      <c r="AU76" s="92">
        <f t="shared" si="77"/>
        <v>0</v>
      </c>
      <c r="AV76" s="93">
        <f>SUM(AD76+AF76+AH76+AJ76+AL76+AN76+AP76+AR76+AT76)</f>
        <v>0</v>
      </c>
      <c r="AW76" s="83"/>
      <c r="AX76" s="84"/>
      <c r="AZ76" s="47"/>
      <c r="BA76" s="149"/>
      <c r="BB76" s="150"/>
      <c r="BC76" s="151"/>
      <c r="BD76" s="154">
        <f t="shared" si="90"/>
        <v>0</v>
      </c>
      <c r="BE76" s="150">
        <f t="shared" si="91"/>
        <v>0</v>
      </c>
      <c r="BF76" s="152">
        <f t="shared" si="92"/>
        <v>0</v>
      </c>
      <c r="BG76" s="152">
        <f t="shared" si="93"/>
        <v>0</v>
      </c>
      <c r="BH76" s="152" t="str">
        <f t="shared" si="78"/>
        <v/>
      </c>
      <c r="BI76" s="152" t="str">
        <f t="shared" si="79"/>
        <v/>
      </c>
      <c r="BJ76" s="152" t="str">
        <f t="shared" si="80"/>
        <v/>
      </c>
      <c r="BK76" s="152" t="str">
        <f t="shared" si="81"/>
        <v/>
      </c>
      <c r="BL76" s="152" t="str">
        <f t="shared" si="82"/>
        <v/>
      </c>
      <c r="BM76" s="152" t="str">
        <f t="shared" si="83"/>
        <v/>
      </c>
      <c r="BN76" s="152" t="str">
        <f t="shared" si="84"/>
        <v/>
      </c>
      <c r="BO76" s="152" t="str">
        <f t="shared" si="85"/>
        <v/>
      </c>
      <c r="BP76" s="152" t="str">
        <f t="shared" si="86"/>
        <v/>
      </c>
      <c r="BQ76" s="153"/>
      <c r="BR76" s="151"/>
      <c r="BS76" s="152">
        <f t="shared" si="94"/>
        <v>0</v>
      </c>
      <c r="BT76" s="152">
        <f t="shared" si="95"/>
        <v>7.6000000000000006E-8</v>
      </c>
      <c r="BU76" s="152" t="str">
        <f t="shared" si="96"/>
        <v>SG DJK Rimpar 1</v>
      </c>
      <c r="BV76" s="151">
        <f t="shared" si="97"/>
        <v>87</v>
      </c>
      <c r="BW76" s="152">
        <f t="shared" si="98"/>
        <v>0</v>
      </c>
      <c r="BX76" s="152">
        <f>IF(COUNTIF(BH76:BP76,"&gt;0")&lt;Spielorte!$A$23,0,BE76/Spielorte!$A$23)</f>
        <v>0</v>
      </c>
      <c r="BY76" s="152">
        <f t="shared" si="99"/>
        <v>7.6000000000000006E-8</v>
      </c>
      <c r="BZ76" s="151">
        <f t="shared" si="87"/>
        <v>87</v>
      </c>
    </row>
    <row r="77" spans="1:78" ht="17.100000000000001" customHeight="1" x14ac:dyDescent="0.25">
      <c r="A77" s="414"/>
      <c r="B77" s="59" t="str">
        <f>IF(AA77=0,"",AA77)</f>
        <v/>
      </c>
      <c r="C77" s="60" t="str">
        <f t="shared" si="88"/>
        <v/>
      </c>
      <c r="D77" s="61" t="str">
        <f t="shared" si="88"/>
        <v/>
      </c>
      <c r="E77" s="398"/>
      <c r="F77" s="61" t="str">
        <f t="shared" si="69"/>
        <v/>
      </c>
      <c r="G77" s="398"/>
      <c r="H77" s="61" t="str">
        <f t="shared" si="70"/>
        <v/>
      </c>
      <c r="I77" s="398"/>
      <c r="J77" s="61" t="str">
        <f t="shared" si="71"/>
        <v/>
      </c>
      <c r="K77" s="398"/>
      <c r="L77" s="61" t="str">
        <f t="shared" si="72"/>
        <v/>
      </c>
      <c r="M77" s="398"/>
      <c r="N77" s="61" t="str">
        <f t="shared" si="89"/>
        <v/>
      </c>
      <c r="O77" s="398"/>
      <c r="P77" s="61" t="str">
        <f t="shared" si="73"/>
        <v/>
      </c>
      <c r="Q77" s="398"/>
      <c r="R77" s="61" t="str">
        <f t="shared" si="74"/>
        <v/>
      </c>
      <c r="S77" s="398"/>
      <c r="T77" s="61" t="str">
        <f t="shared" si="75"/>
        <v/>
      </c>
      <c r="U77" s="398"/>
      <c r="V77" s="61" t="str">
        <f t="shared" si="76"/>
        <v/>
      </c>
      <c r="W77" s="398"/>
      <c r="Z77" s="406"/>
      <c r="AA77" s="90" t="str">
        <f>IF(AB77=0,"",_xlfn.CONCAT(VLOOKUP(AB77,Starter!A:C,2,0)))</f>
        <v/>
      </c>
      <c r="AB77" s="80"/>
      <c r="AC77" s="130"/>
      <c r="AD77" s="94"/>
      <c r="AE77" s="130"/>
      <c r="AF77" s="94"/>
      <c r="AG77" s="130"/>
      <c r="AH77" s="94"/>
      <c r="AI77" s="130"/>
      <c r="AJ77" s="94"/>
      <c r="AK77" s="130"/>
      <c r="AL77" s="94"/>
      <c r="AM77" s="130"/>
      <c r="AN77" s="94"/>
      <c r="AO77" s="130"/>
      <c r="AP77" s="94"/>
      <c r="AQ77" s="130"/>
      <c r="AR77" s="94"/>
      <c r="AS77" s="130"/>
      <c r="AT77" s="94"/>
      <c r="AU77" s="95">
        <f t="shared" si="77"/>
        <v>0</v>
      </c>
      <c r="AV77" s="96"/>
      <c r="AW77" s="83"/>
      <c r="AX77" s="84"/>
      <c r="AZ77" s="47"/>
      <c r="BA77" s="149"/>
      <c r="BB77" s="150"/>
      <c r="BC77" s="151"/>
      <c r="BD77" s="154">
        <f t="shared" si="90"/>
        <v>0</v>
      </c>
      <c r="BE77" s="150">
        <f t="shared" si="91"/>
        <v>0</v>
      </c>
      <c r="BF77" s="152">
        <f t="shared" si="92"/>
        <v>0</v>
      </c>
      <c r="BG77" s="152">
        <f t="shared" si="93"/>
        <v>0</v>
      </c>
      <c r="BH77" s="152" t="str">
        <f t="shared" si="78"/>
        <v/>
      </c>
      <c r="BI77" s="152" t="str">
        <f t="shared" si="79"/>
        <v/>
      </c>
      <c r="BJ77" s="152" t="str">
        <f t="shared" si="80"/>
        <v/>
      </c>
      <c r="BK77" s="152" t="str">
        <f t="shared" si="81"/>
        <v/>
      </c>
      <c r="BL77" s="152" t="str">
        <f t="shared" si="82"/>
        <v/>
      </c>
      <c r="BM77" s="152" t="str">
        <f t="shared" si="83"/>
        <v/>
      </c>
      <c r="BN77" s="152" t="str">
        <f t="shared" si="84"/>
        <v/>
      </c>
      <c r="BO77" s="152" t="str">
        <f t="shared" si="85"/>
        <v/>
      </c>
      <c r="BP77" s="152" t="str">
        <f t="shared" si="86"/>
        <v/>
      </c>
      <c r="BQ77" s="153"/>
      <c r="BR77" s="151"/>
      <c r="BS77" s="152">
        <f t="shared" si="94"/>
        <v>0</v>
      </c>
      <c r="BT77" s="152">
        <f t="shared" si="95"/>
        <v>7.7000000000000001E-8</v>
      </c>
      <c r="BU77" s="152" t="str">
        <f t="shared" si="96"/>
        <v>SG DJK Rimpar 1</v>
      </c>
      <c r="BV77" s="151">
        <f t="shared" si="97"/>
        <v>86</v>
      </c>
      <c r="BW77" s="152">
        <f t="shared" si="98"/>
        <v>0</v>
      </c>
      <c r="BX77" s="152">
        <f>IF(COUNTIF(BH77:BP77,"&gt;0")&lt;Spielorte!$A$23,0,BE77/Spielorte!$A$23)</f>
        <v>0</v>
      </c>
      <c r="BY77" s="152">
        <f t="shared" si="99"/>
        <v>7.7000000000000001E-8</v>
      </c>
      <c r="BZ77" s="151">
        <f t="shared" si="87"/>
        <v>86</v>
      </c>
    </row>
    <row r="78" spans="1:78" ht="17.100000000000001" customHeight="1" thickBot="1" x14ac:dyDescent="0.3">
      <c r="A78" s="415"/>
      <c r="B78" s="62" t="str">
        <f>IF(AA78=0,"",AA78)</f>
        <v/>
      </c>
      <c r="C78" s="63" t="str">
        <f t="shared" si="88"/>
        <v/>
      </c>
      <c r="D78" s="52" t="str">
        <f t="shared" si="88"/>
        <v/>
      </c>
      <c r="E78" s="399"/>
      <c r="F78" s="52" t="str">
        <f t="shared" si="69"/>
        <v/>
      </c>
      <c r="G78" s="399"/>
      <c r="H78" s="52" t="str">
        <f t="shared" si="70"/>
        <v/>
      </c>
      <c r="I78" s="399"/>
      <c r="J78" s="52" t="str">
        <f t="shared" si="71"/>
        <v/>
      </c>
      <c r="K78" s="399"/>
      <c r="L78" s="52" t="str">
        <f t="shared" si="72"/>
        <v/>
      </c>
      <c r="M78" s="399"/>
      <c r="N78" s="52" t="str">
        <f t="shared" si="89"/>
        <v/>
      </c>
      <c r="O78" s="399"/>
      <c r="P78" s="52" t="str">
        <f t="shared" si="73"/>
        <v/>
      </c>
      <c r="Q78" s="399"/>
      <c r="R78" s="52" t="str">
        <f t="shared" si="74"/>
        <v/>
      </c>
      <c r="S78" s="399"/>
      <c r="T78" s="52" t="str">
        <f t="shared" si="75"/>
        <v/>
      </c>
      <c r="U78" s="399"/>
      <c r="V78" s="52" t="str">
        <f t="shared" si="76"/>
        <v/>
      </c>
      <c r="W78" s="399"/>
      <c r="Z78" s="407"/>
      <c r="AA78" s="90" t="str">
        <f>IF(AB78=0,"",_xlfn.CONCAT(VLOOKUP(AB78,Starter!A:C,2,0)))</f>
        <v/>
      </c>
      <c r="AB78" s="82"/>
      <c r="AC78" s="133"/>
      <c r="AD78" s="100"/>
      <c r="AE78" s="133"/>
      <c r="AF78" s="100"/>
      <c r="AG78" s="133"/>
      <c r="AH78" s="100"/>
      <c r="AI78" s="133"/>
      <c r="AJ78" s="100"/>
      <c r="AK78" s="133"/>
      <c r="AL78" s="100"/>
      <c r="AM78" s="133"/>
      <c r="AN78" s="100"/>
      <c r="AO78" s="133"/>
      <c r="AP78" s="100"/>
      <c r="AQ78" s="133"/>
      <c r="AR78" s="100"/>
      <c r="AS78" s="133"/>
      <c r="AT78" s="100"/>
      <c r="AU78" s="97">
        <f t="shared" si="77"/>
        <v>0</v>
      </c>
      <c r="AV78" s="98"/>
      <c r="AW78" s="83"/>
      <c r="AX78" s="84"/>
      <c r="AZ78" s="47"/>
      <c r="BA78" s="149"/>
      <c r="BB78" s="150"/>
      <c r="BC78" s="151"/>
      <c r="BD78" s="154">
        <f t="shared" si="90"/>
        <v>0</v>
      </c>
      <c r="BE78" s="150">
        <f t="shared" si="91"/>
        <v>0</v>
      </c>
      <c r="BF78" s="152">
        <f t="shared" si="92"/>
        <v>0</v>
      </c>
      <c r="BG78" s="152">
        <f t="shared" si="93"/>
        <v>0</v>
      </c>
      <c r="BH78" s="152" t="str">
        <f t="shared" si="78"/>
        <v/>
      </c>
      <c r="BI78" s="152" t="str">
        <f t="shared" si="79"/>
        <v/>
      </c>
      <c r="BJ78" s="152" t="str">
        <f t="shared" si="80"/>
        <v/>
      </c>
      <c r="BK78" s="152" t="str">
        <f t="shared" si="81"/>
        <v/>
      </c>
      <c r="BL78" s="152" t="str">
        <f t="shared" si="82"/>
        <v/>
      </c>
      <c r="BM78" s="152" t="str">
        <f t="shared" si="83"/>
        <v/>
      </c>
      <c r="BN78" s="152" t="str">
        <f t="shared" si="84"/>
        <v/>
      </c>
      <c r="BO78" s="152" t="str">
        <f t="shared" si="85"/>
        <v/>
      </c>
      <c r="BP78" s="152" t="str">
        <f t="shared" si="86"/>
        <v/>
      </c>
      <c r="BQ78" s="153"/>
      <c r="BR78" s="151"/>
      <c r="BS78" s="152">
        <f t="shared" si="94"/>
        <v>0</v>
      </c>
      <c r="BT78" s="152">
        <f t="shared" si="95"/>
        <v>7.7999999999999997E-8</v>
      </c>
      <c r="BU78" s="152" t="str">
        <f t="shared" si="96"/>
        <v>SG DJK Rimpar 1</v>
      </c>
      <c r="BV78" s="151">
        <f t="shared" si="97"/>
        <v>85</v>
      </c>
      <c r="BW78" s="152">
        <f t="shared" si="98"/>
        <v>0</v>
      </c>
      <c r="BX78" s="152">
        <f>IF(COUNTIF(BH78:BP78,"&gt;0")&lt;Spielorte!$A$23,0,BE78/Spielorte!$A$23)</f>
        <v>0</v>
      </c>
      <c r="BY78" s="152">
        <f t="shared" si="99"/>
        <v>7.7999999999999997E-8</v>
      </c>
      <c r="BZ78" s="151">
        <f t="shared" si="87"/>
        <v>85</v>
      </c>
    </row>
    <row r="79" spans="1:78" ht="27.75" customHeight="1" thickBot="1" x14ac:dyDescent="0.3">
      <c r="B79" s="64" t="str">
        <f>IF(AA79=0,"",AA79)</f>
        <v>Gesamt</v>
      </c>
      <c r="C79" s="65" t="str">
        <f t="shared" si="88"/>
        <v/>
      </c>
      <c r="D79" s="66" t="str">
        <f t="shared" si="88"/>
        <v/>
      </c>
      <c r="E79" s="67">
        <f>IF(AD79="","",AD79)</f>
        <v>0</v>
      </c>
      <c r="F79" s="66" t="str">
        <f t="shared" si="69"/>
        <v/>
      </c>
      <c r="G79" s="67">
        <f>IF(AF79="","",AF79)</f>
        <v>0</v>
      </c>
      <c r="H79" s="66" t="str">
        <f t="shared" si="70"/>
        <v/>
      </c>
      <c r="I79" s="67">
        <f>IF(AH79="","",AH79)</f>
        <v>0</v>
      </c>
      <c r="J79" s="66" t="str">
        <f t="shared" si="71"/>
        <v/>
      </c>
      <c r="K79" s="67">
        <f>IF(AJ79="","",AJ79)</f>
        <v>0</v>
      </c>
      <c r="L79" s="66" t="str">
        <f t="shared" si="72"/>
        <v/>
      </c>
      <c r="M79" s="67">
        <f>IF(AL79="","",AL79)</f>
        <v>0</v>
      </c>
      <c r="N79" s="66" t="str">
        <f t="shared" si="89"/>
        <v/>
      </c>
      <c r="O79" s="67">
        <f>IF(AN79="","",AN79)</f>
        <v>0</v>
      </c>
      <c r="P79" s="66" t="str">
        <f t="shared" si="73"/>
        <v/>
      </c>
      <c r="Q79" s="67">
        <f>IF(AP79="","",AP79)</f>
        <v>0</v>
      </c>
      <c r="R79" s="66" t="str">
        <f t="shared" si="74"/>
        <v/>
      </c>
      <c r="S79" s="67">
        <f>IF(AR79="","",AR79)</f>
        <v>0</v>
      </c>
      <c r="T79" s="66" t="str">
        <f t="shared" si="75"/>
        <v/>
      </c>
      <c r="U79" s="67">
        <f>IF(AT79="","",AT79)</f>
        <v>0</v>
      </c>
      <c r="V79" s="66" t="str">
        <f t="shared" si="76"/>
        <v/>
      </c>
      <c r="W79" s="67">
        <f>IF(AV79="","",AV79)</f>
        <v>0</v>
      </c>
      <c r="AA79" s="64" t="s">
        <v>960</v>
      </c>
      <c r="AB79" s="101"/>
      <c r="AC79" s="148">
        <f>ABS(SUM(AC67:AC69))+ABS(SUM(AC70:AC72))+ABS(SUM(AC73:AC75))+ABS(SUM(AC76:AC78))</f>
        <v>0</v>
      </c>
      <c r="AD79" s="102">
        <f>IF(AC79+AC89=0,0,IF(AC79=AC89,1.5,IF(AC79&gt;AC89,3,0)))</f>
        <v>0</v>
      </c>
      <c r="AE79" s="148">
        <f>ABS(SUM(AE67:AE69))+ABS(SUM(AE70:AE72))+ABS(SUM(AE73:AE75))+ABS(SUM(AE76:AE78))</f>
        <v>0</v>
      </c>
      <c r="AF79" s="102">
        <f>IF(AE79+AE89=0,0,IF(AE79=AE89,1.5,IF(AE79&gt;AE89,3,0)))</f>
        <v>0</v>
      </c>
      <c r="AG79" s="148">
        <f>ABS(SUM(AG67:AG69))+ABS(SUM(AG70:AG72))+ABS(SUM(AG73:AG75))+ABS(SUM(AG76:AG78))</f>
        <v>0</v>
      </c>
      <c r="AH79" s="102">
        <f>IF(AG79+AG89=0,0,IF(AG79=AG89,1.5,IF(AG79&gt;AG89,3,0)))</f>
        <v>0</v>
      </c>
      <c r="AI79" s="148">
        <f>ABS(SUM(AI67:AI69))+ABS(SUM(AI70:AI72))+ABS(SUM(AI73:AI75))+ABS(SUM(AI76:AI78))</f>
        <v>0</v>
      </c>
      <c r="AJ79" s="102">
        <f>IF(AI79+AI89=0,0,IF(AI79=AI89,1.5,IF(AI79&gt;AI89,3,0)))</f>
        <v>0</v>
      </c>
      <c r="AK79" s="148">
        <f>ABS(SUM(AK67:AK69))+ABS(SUM(AK70:AK72))+ABS(SUM(AK73:AK75))+ABS(SUM(AK76:AK78))</f>
        <v>0</v>
      </c>
      <c r="AL79" s="102">
        <f>IF(AK79+AK89=0,0,IF(AK79=AK89,1.5,IF(AK79&gt;AK89,3,0)))</f>
        <v>0</v>
      </c>
      <c r="AM79" s="148">
        <f>ABS(SUM(AM67:AM69))+ABS(SUM(AM70:AM72))+ABS(SUM(AM73:AM75))+ABS(SUM(AM76:AM78))</f>
        <v>0</v>
      </c>
      <c r="AN79" s="102">
        <f>IF(AM79+AM89=0,0,IF(AM79=AM89,1.5,IF(AM79&gt;AM89,3,0)))</f>
        <v>0</v>
      </c>
      <c r="AO79" s="148">
        <f>ABS(SUM(AO67:AO69))+ABS(SUM(AO70:AO72))+ABS(SUM(AO73:AO75))+ABS(SUM(AO76:AO78))</f>
        <v>0</v>
      </c>
      <c r="AP79" s="102">
        <f>IF(AO79+AO89=0,0,IF(AO79=AO89,1.5,IF(AO79&gt;AO89,3,0)))</f>
        <v>0</v>
      </c>
      <c r="AQ79" s="148">
        <f>ABS(SUM(AQ67:AQ69))+ABS(SUM(AQ70:AQ72))+ABS(SUM(AQ73:AQ75))+ABS(SUM(AQ76:AQ78))</f>
        <v>0</v>
      </c>
      <c r="AR79" s="102">
        <f>IF(AQ79+AQ89=0,0,IF(AQ79=AQ89,1.5,IF(AQ79&gt;AQ89,3,0)))</f>
        <v>0</v>
      </c>
      <c r="AS79" s="148">
        <f>ABS(SUM(AS67:AS69))+ABS(SUM(AS70:AS72))+ABS(SUM(AS73:AS75))+ABS(SUM(AS76:AS78))</f>
        <v>0</v>
      </c>
      <c r="AT79" s="102">
        <f>IF(AS79+AS89=0,0,IF(AS79=AS89,1.5,IF(AS79&gt;AS89,3,0)))</f>
        <v>0</v>
      </c>
      <c r="AU79" s="103">
        <f>SUM(AC79+AE79+AG79+AI79+AK79+AM79+AO79+AQ79+AS79)</f>
        <v>0</v>
      </c>
      <c r="AV79" s="104">
        <f>SUM(AD79+AF79+AH79+AJ79+AL79+AN79+AP79+AR79+AT79)</f>
        <v>0</v>
      </c>
      <c r="AW79" s="83"/>
      <c r="AX79" s="84"/>
      <c r="BA79" s="149"/>
      <c r="BB79" s="150"/>
      <c r="BC79" s="151"/>
      <c r="BQ79" s="153"/>
      <c r="BR79" s="151"/>
      <c r="BV79" s="151"/>
      <c r="BZ79" s="151"/>
    </row>
    <row r="80" spans="1:78" ht="24" customHeight="1" thickBot="1" x14ac:dyDescent="0.3">
      <c r="B80" s="68" t="str">
        <f>IF(AA80=0,"",AA80)</f>
        <v>Gesamt - Punkte</v>
      </c>
      <c r="C80" s="69" t="str">
        <f t="shared" si="88"/>
        <v/>
      </c>
      <c r="D80" s="69" t="str">
        <f t="shared" si="88"/>
        <v/>
      </c>
      <c r="E80" s="70">
        <f>IF(AD80="","",AD80)</f>
        <v>0</v>
      </c>
      <c r="F80" s="69" t="str">
        <f t="shared" si="69"/>
        <v/>
      </c>
      <c r="G80" s="70">
        <f>IF(AF80="","",AF80)</f>
        <v>0</v>
      </c>
      <c r="H80" s="69" t="str">
        <f t="shared" si="70"/>
        <v/>
      </c>
      <c r="I80" s="70">
        <f>IF(AH80="","",AH80)</f>
        <v>0</v>
      </c>
      <c r="J80" s="69" t="str">
        <f t="shared" si="71"/>
        <v/>
      </c>
      <c r="K80" s="70">
        <f>IF(AJ80="","",AJ80)</f>
        <v>0</v>
      </c>
      <c r="L80" s="69" t="str">
        <f t="shared" si="72"/>
        <v/>
      </c>
      <c r="M80" s="70">
        <f>IF(AL80="","",AL80)</f>
        <v>0</v>
      </c>
      <c r="N80" s="69" t="str">
        <f t="shared" si="89"/>
        <v/>
      </c>
      <c r="O80" s="70">
        <f>IF(AN80="","",AN80)</f>
        <v>0</v>
      </c>
      <c r="P80" s="69" t="str">
        <f t="shared" si="73"/>
        <v/>
      </c>
      <c r="Q80" s="70">
        <f>IF(AP80="","",AP80)</f>
        <v>0</v>
      </c>
      <c r="R80" s="69" t="str">
        <f t="shared" si="74"/>
        <v/>
      </c>
      <c r="S80" s="70">
        <f>IF(AR80="","",AR80)</f>
        <v>0</v>
      </c>
      <c r="T80" s="69" t="str">
        <f t="shared" si="75"/>
        <v/>
      </c>
      <c r="U80" s="70">
        <f>IF(AT80="","",AT80)</f>
        <v>0</v>
      </c>
      <c r="V80" s="69" t="str">
        <f t="shared" si="76"/>
        <v/>
      </c>
      <c r="W80" s="70">
        <f>IF(AV80="","",AV80)</f>
        <v>0</v>
      </c>
      <c r="AA80" s="68" t="s">
        <v>975</v>
      </c>
      <c r="AB80" s="69"/>
      <c r="AC80" s="69"/>
      <c r="AD80" s="105">
        <f>SUM(AD67:AD79)</f>
        <v>0</v>
      </c>
      <c r="AE80" s="69"/>
      <c r="AF80" s="105">
        <f>SUM(AF67:AF79)</f>
        <v>0</v>
      </c>
      <c r="AG80" s="69"/>
      <c r="AH80" s="105">
        <f>SUM(AH67:AH79)</f>
        <v>0</v>
      </c>
      <c r="AI80" s="69"/>
      <c r="AJ80" s="105">
        <f>SUM(AJ67:AJ79)</f>
        <v>0</v>
      </c>
      <c r="AK80" s="69"/>
      <c r="AL80" s="105">
        <f>SUM(AL67:AL79)</f>
        <v>0</v>
      </c>
      <c r="AM80" s="69"/>
      <c r="AN80" s="105">
        <f>SUM(AN67:AN79)</f>
        <v>0</v>
      </c>
      <c r="AO80" s="69"/>
      <c r="AP80" s="105">
        <f>SUM(AP67:AP79)</f>
        <v>0</v>
      </c>
      <c r="AQ80" s="69"/>
      <c r="AR80" s="105">
        <f>SUM(AR67:AR79)</f>
        <v>0</v>
      </c>
      <c r="AS80" s="69"/>
      <c r="AT80" s="105">
        <f>SUM(AT67:AT79)</f>
        <v>0</v>
      </c>
      <c r="AU80" s="69"/>
      <c r="AV80" s="106">
        <f>SUM(AV67:AV79)</f>
        <v>0</v>
      </c>
      <c r="AW80" s="83"/>
      <c r="AX80" s="84"/>
      <c r="BA80" s="149">
        <f>+AV80</f>
        <v>0</v>
      </c>
      <c r="BB80" s="150">
        <f>+AU79</f>
        <v>0</v>
      </c>
      <c r="BC80" s="151">
        <f>+AA62</f>
        <v>3</v>
      </c>
      <c r="BF80" s="152">
        <f>SUM(BF61:BF79)</f>
        <v>0</v>
      </c>
      <c r="BQ80" s="149">
        <f>+BB80/1000000+BA80</f>
        <v>0</v>
      </c>
      <c r="BR80" s="151">
        <f>RANK(BQ80,BQ:BQ)</f>
        <v>1</v>
      </c>
      <c r="BV80" s="151"/>
      <c r="BZ80" s="151"/>
    </row>
    <row r="81" spans="1:78" ht="11.25" customHeight="1" x14ac:dyDescent="0.25">
      <c r="B81" s="69"/>
      <c r="C81" s="69"/>
      <c r="D81" s="69"/>
      <c r="E81" s="1"/>
      <c r="F81" s="69"/>
      <c r="G81" s="1"/>
      <c r="H81" s="69"/>
      <c r="I81" s="1"/>
      <c r="J81" s="69"/>
      <c r="K81" s="1"/>
      <c r="L81" s="69"/>
      <c r="M81" s="1"/>
      <c r="N81" s="69"/>
      <c r="O81" s="1"/>
      <c r="P81" s="69"/>
      <c r="Q81" s="1"/>
      <c r="R81" s="69"/>
      <c r="S81" s="1"/>
      <c r="T81" s="69"/>
      <c r="U81" s="1"/>
      <c r="V81" s="69"/>
      <c r="W81" s="1"/>
      <c r="AA81" s="69"/>
      <c r="AB81" s="69"/>
      <c r="AC81" s="69"/>
      <c r="AD81" s="1"/>
      <c r="AE81" s="69"/>
      <c r="AF81" s="1"/>
      <c r="AG81" s="69"/>
      <c r="AH81" s="1"/>
      <c r="AI81" s="69"/>
      <c r="AJ81" s="1"/>
      <c r="AK81" s="69"/>
      <c r="AL81" s="1"/>
      <c r="AM81" s="69"/>
      <c r="AN81" s="1"/>
      <c r="AO81" s="69"/>
      <c r="AP81" s="1"/>
      <c r="AQ81" s="69"/>
      <c r="AR81" s="1"/>
      <c r="AS81" s="69"/>
      <c r="AT81" s="1"/>
      <c r="AU81" s="69"/>
      <c r="AV81" s="1"/>
      <c r="AW81" s="83"/>
      <c r="AX81" s="84"/>
      <c r="BA81" s="149"/>
      <c r="BB81" s="150"/>
      <c r="BC81" s="151"/>
      <c r="BQ81" s="153"/>
      <c r="BR81" s="151"/>
      <c r="BV81" s="151"/>
      <c r="BZ81" s="151"/>
    </row>
    <row r="82" spans="1:78" ht="12.75" customHeight="1" x14ac:dyDescent="0.25">
      <c r="B82" s="71" t="str">
        <f t="shared" ref="B82:K84" si="100">IF(AA82=0,"",AA82)</f>
        <v>Gegner-Nr.:</v>
      </c>
      <c r="C82" s="72" t="str">
        <f t="shared" si="100"/>
        <v>&gt;&gt;&gt;&gt;</v>
      </c>
      <c r="D82" s="396">
        <f t="shared" si="100"/>
        <v>8</v>
      </c>
      <c r="E82" s="396" t="str">
        <f t="shared" si="100"/>
        <v/>
      </c>
      <c r="F82" s="396">
        <f t="shared" si="100"/>
        <v>4</v>
      </c>
      <c r="G82" s="396" t="str">
        <f t="shared" si="100"/>
        <v/>
      </c>
      <c r="H82" s="396">
        <f t="shared" si="100"/>
        <v>5</v>
      </c>
      <c r="I82" s="396" t="str">
        <f t="shared" si="100"/>
        <v/>
      </c>
      <c r="J82" s="396">
        <f t="shared" si="100"/>
        <v>7</v>
      </c>
      <c r="K82" s="396" t="str">
        <f t="shared" si="100"/>
        <v/>
      </c>
      <c r="L82" s="396">
        <f t="shared" ref="L82:U84" si="101">IF(AK82=0,"",AK82)</f>
        <v>9</v>
      </c>
      <c r="M82" s="396" t="str">
        <f t="shared" si="101"/>
        <v/>
      </c>
      <c r="N82" s="396">
        <f t="shared" si="101"/>
        <v>6</v>
      </c>
      <c r="O82" s="396" t="str">
        <f t="shared" si="101"/>
        <v/>
      </c>
      <c r="P82" s="396">
        <f t="shared" si="101"/>
        <v>2</v>
      </c>
      <c r="Q82" s="396" t="str">
        <f t="shared" si="101"/>
        <v/>
      </c>
      <c r="R82" s="396">
        <f t="shared" si="101"/>
        <v>1</v>
      </c>
      <c r="S82" s="396" t="str">
        <f t="shared" si="101"/>
        <v/>
      </c>
      <c r="T82" s="396">
        <f t="shared" si="101"/>
        <v>10</v>
      </c>
      <c r="U82" s="396" t="str">
        <f t="shared" si="101"/>
        <v/>
      </c>
      <c r="V82" s="412"/>
      <c r="W82" s="412"/>
      <c r="AA82" s="71" t="s">
        <v>958</v>
      </c>
      <c r="AB82" s="72" t="s">
        <v>959</v>
      </c>
      <c r="AC82" s="418">
        <f>VLOOKUP($AA62,Schlüssel!$A$5:$DG$14,63)</f>
        <v>8</v>
      </c>
      <c r="AD82" s="419"/>
      <c r="AE82" s="418">
        <f>VLOOKUP($AA62,Schlüssel!$A$5:$EK$14,64)</f>
        <v>4</v>
      </c>
      <c r="AF82" s="419"/>
      <c r="AG82" s="418">
        <f>VLOOKUP($AA62,Schlüssel!$A$5:$EK$14,65)</f>
        <v>5</v>
      </c>
      <c r="AH82" s="419"/>
      <c r="AI82" s="418">
        <f>VLOOKUP($AA62,Schlüssel!$A$5:$EK$14,66)</f>
        <v>7</v>
      </c>
      <c r="AJ82" s="419"/>
      <c r="AK82" s="418">
        <f>VLOOKUP($AA62,Schlüssel!$A$5:$EK$14,67)</f>
        <v>9</v>
      </c>
      <c r="AL82" s="419"/>
      <c r="AM82" s="418">
        <f>VLOOKUP($AA62,Schlüssel!$A$5:$EK$14,68)</f>
        <v>6</v>
      </c>
      <c r="AN82" s="419"/>
      <c r="AO82" s="418">
        <f>VLOOKUP($AA62,Schlüssel!$A$5:$EK$14,69)</f>
        <v>2</v>
      </c>
      <c r="AP82" s="419"/>
      <c r="AQ82" s="418">
        <f>VLOOKUP($AA62,Schlüssel!$A$5:$EK$14,70)</f>
        <v>1</v>
      </c>
      <c r="AR82" s="419"/>
      <c r="AS82" s="418">
        <f>VLOOKUP($AA62,Schlüssel!$A$5:$EK$14,71)</f>
        <v>10</v>
      </c>
      <c r="AT82" s="419"/>
      <c r="AU82" s="107"/>
      <c r="AV82" s="107"/>
      <c r="AW82" s="83"/>
      <c r="AX82" s="84"/>
      <c r="BA82" s="149"/>
      <c r="BB82" s="150"/>
      <c r="BC82" s="151"/>
      <c r="BQ82" s="153"/>
      <c r="BR82" s="151"/>
      <c r="BV82" s="151"/>
      <c r="BZ82" s="151"/>
    </row>
    <row r="83" spans="1:78" ht="28.5" customHeight="1" x14ac:dyDescent="0.25">
      <c r="B83" s="73" t="str">
        <f t="shared" si="100"/>
        <v/>
      </c>
      <c r="C83" s="69" t="str">
        <f t="shared" si="100"/>
        <v/>
      </c>
      <c r="D83" s="409" t="str">
        <f t="shared" si="100"/>
        <v>Schanzer Ingolstadt 1</v>
      </c>
      <c r="E83" s="410" t="str">
        <f t="shared" si="100"/>
        <v/>
      </c>
      <c r="F83" s="409" t="str">
        <f t="shared" si="100"/>
        <v>SG Rottendorf 1</v>
      </c>
      <c r="G83" s="410" t="str">
        <f t="shared" si="100"/>
        <v/>
      </c>
      <c r="H83" s="409" t="str">
        <f t="shared" si="100"/>
        <v>BC EMAX Unterföhring 2</v>
      </c>
      <c r="I83" s="410" t="str">
        <f t="shared" si="100"/>
        <v/>
      </c>
      <c r="J83" s="409" t="str">
        <f t="shared" si="100"/>
        <v>Bowlinghaus Bamberg 1</v>
      </c>
      <c r="K83" s="410" t="str">
        <f t="shared" si="100"/>
        <v/>
      </c>
      <c r="L83" s="409" t="str">
        <f t="shared" si="101"/>
        <v>Werdenfels 1</v>
      </c>
      <c r="M83" s="410" t="str">
        <f t="shared" si="101"/>
        <v/>
      </c>
      <c r="N83" s="409" t="str">
        <f t="shared" si="101"/>
        <v>Bajuwaren München 1</v>
      </c>
      <c r="O83" s="410" t="str">
        <f t="shared" si="101"/>
        <v/>
      </c>
      <c r="P83" s="409" t="str">
        <f t="shared" si="101"/>
        <v>BK München 3</v>
      </c>
      <c r="Q83" s="410" t="str">
        <f t="shared" si="101"/>
        <v/>
      </c>
      <c r="R83" s="409" t="str">
        <f t="shared" si="101"/>
        <v>BC Comet Nürnberg</v>
      </c>
      <c r="S83" s="410" t="str">
        <f t="shared" si="101"/>
        <v/>
      </c>
      <c r="T83" s="409" t="str">
        <f t="shared" si="101"/>
        <v>Donaubowler Regensburg 1</v>
      </c>
      <c r="U83" s="410" t="str">
        <f t="shared" si="101"/>
        <v/>
      </c>
      <c r="V83" s="411"/>
      <c r="W83" s="411"/>
      <c r="AA83" s="73"/>
      <c r="AB83" s="69"/>
      <c r="AC83" s="409" t="str">
        <f>VLOOKUP(AC82,Schlüssel!$A$5:$K$14,2)</f>
        <v>Schanzer Ingolstadt 1</v>
      </c>
      <c r="AD83" s="410"/>
      <c r="AE83" s="409" t="str">
        <f>VLOOKUP(AE82,Schlüssel!$A$5:$K$14,2)</f>
        <v>SG Rottendorf 1</v>
      </c>
      <c r="AF83" s="410"/>
      <c r="AG83" s="409" t="str">
        <f>VLOOKUP(AG82,Schlüssel!$A$5:$K$14,2)</f>
        <v>BC EMAX Unterföhring 2</v>
      </c>
      <c r="AH83" s="410"/>
      <c r="AI83" s="409" t="str">
        <f>VLOOKUP(AI82,Schlüssel!$A$5:$K$14,2)</f>
        <v>Bowlinghaus Bamberg 1</v>
      </c>
      <c r="AJ83" s="410"/>
      <c r="AK83" s="409" t="str">
        <f>VLOOKUP(AK82,Schlüssel!$A$5:$K$14,2)</f>
        <v>Werdenfels 1</v>
      </c>
      <c r="AL83" s="410"/>
      <c r="AM83" s="409" t="str">
        <f>VLOOKUP(AM82,Schlüssel!$A$5:$K$14,2)</f>
        <v>Bajuwaren München 1</v>
      </c>
      <c r="AN83" s="410"/>
      <c r="AO83" s="409" t="str">
        <f>VLOOKUP(AO82,Schlüssel!$A$5:$K$14,2)</f>
        <v>BK München 3</v>
      </c>
      <c r="AP83" s="410"/>
      <c r="AQ83" s="409" t="str">
        <f>VLOOKUP(AQ82,Schlüssel!$A$5:$K$14,2)</f>
        <v>BC Comet Nürnberg</v>
      </c>
      <c r="AR83" s="410"/>
      <c r="AS83" s="409" t="str">
        <f>VLOOKUP(AS82,Schlüssel!$A$5:$K$14,2)</f>
        <v>Donaubowler Regensburg 1</v>
      </c>
      <c r="AT83" s="410"/>
      <c r="AU83" s="108"/>
      <c r="AV83" s="108"/>
      <c r="AW83" s="83"/>
      <c r="AX83" s="84"/>
      <c r="BA83" s="149"/>
      <c r="BB83" s="150"/>
      <c r="BC83" s="151"/>
      <c r="BQ83" s="153"/>
      <c r="BR83" s="151"/>
      <c r="BV83" s="151"/>
      <c r="BZ83" s="151"/>
    </row>
    <row r="84" spans="1:78" ht="12" customHeight="1" x14ac:dyDescent="0.25">
      <c r="B84" s="73" t="str">
        <f t="shared" si="100"/>
        <v/>
      </c>
      <c r="C84" s="69" t="str">
        <f t="shared" si="100"/>
        <v/>
      </c>
      <c r="D84" s="395" t="str">
        <f t="shared" si="100"/>
        <v/>
      </c>
      <c r="E84" s="395" t="str">
        <f t="shared" si="100"/>
        <v/>
      </c>
      <c r="F84" s="395" t="str">
        <f t="shared" si="100"/>
        <v/>
      </c>
      <c r="G84" s="395" t="str">
        <f t="shared" si="100"/>
        <v/>
      </c>
      <c r="H84" s="395" t="str">
        <f t="shared" si="100"/>
        <v/>
      </c>
      <c r="I84" s="395" t="str">
        <f t="shared" si="100"/>
        <v/>
      </c>
      <c r="J84" s="395" t="str">
        <f t="shared" si="100"/>
        <v/>
      </c>
      <c r="K84" s="395" t="str">
        <f t="shared" si="100"/>
        <v/>
      </c>
      <c r="L84" s="395" t="str">
        <f t="shared" si="101"/>
        <v/>
      </c>
      <c r="M84" s="395" t="str">
        <f t="shared" si="101"/>
        <v/>
      </c>
      <c r="N84" s="395" t="str">
        <f t="shared" si="101"/>
        <v/>
      </c>
      <c r="O84" s="395" t="str">
        <f t="shared" si="101"/>
        <v/>
      </c>
      <c r="P84" s="395" t="str">
        <f t="shared" si="101"/>
        <v/>
      </c>
      <c r="Q84" s="395" t="str">
        <f t="shared" si="101"/>
        <v/>
      </c>
      <c r="R84" s="395" t="str">
        <f t="shared" si="101"/>
        <v/>
      </c>
      <c r="S84" s="395" t="str">
        <f t="shared" si="101"/>
        <v/>
      </c>
      <c r="T84" s="395" t="str">
        <f t="shared" si="101"/>
        <v/>
      </c>
      <c r="U84" s="408" t="str">
        <f t="shared" si="101"/>
        <v/>
      </c>
      <c r="V84" s="301"/>
      <c r="W84" s="301"/>
      <c r="AA84" s="73"/>
      <c r="AB84" s="69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78"/>
      <c r="AV84" s="78"/>
      <c r="AW84" s="83"/>
      <c r="AX84" s="84"/>
      <c r="BA84" s="149"/>
      <c r="BB84" s="150"/>
      <c r="BC84" s="151"/>
      <c r="BQ84" s="153"/>
      <c r="BR84" s="151"/>
      <c r="BV84" s="151"/>
      <c r="BZ84" s="151"/>
    </row>
    <row r="85" spans="1:78" ht="15.9" customHeight="1" x14ac:dyDescent="0.25">
      <c r="B85" s="391" t="str">
        <f t="shared" ref="B85:C89" si="102">IF(AA85=0,"",AA85)</f>
        <v>Spieler 1</v>
      </c>
      <c r="C85" s="392" t="str">
        <f t="shared" si="102"/>
        <v/>
      </c>
      <c r="D85" s="393">
        <f>IF(AC85=301,"",AC85)</f>
        <v>0</v>
      </c>
      <c r="E85" s="393" t="str">
        <f>IF(AD85=0,"",AD85)</f>
        <v/>
      </c>
      <c r="F85" s="393">
        <f>IF(AE85=301,"",AE85)</f>
        <v>0</v>
      </c>
      <c r="G85" s="393" t="str">
        <f>IF(AF85=0,"",AF85)</f>
        <v/>
      </c>
      <c r="H85" s="393">
        <f>IF(AG85=301,"",AG85)</f>
        <v>0</v>
      </c>
      <c r="I85" s="393" t="str">
        <f>IF(AH85=0,"",AH85)</f>
        <v/>
      </c>
      <c r="J85" s="393">
        <f>IF(AI85=301,"",AI85)</f>
        <v>0</v>
      </c>
      <c r="K85" s="393" t="str">
        <f>IF(AJ85=0,"",AJ85)</f>
        <v/>
      </c>
      <c r="L85" s="393">
        <f>IF(AK85=301,"",AK85)</f>
        <v>0</v>
      </c>
      <c r="M85" s="393" t="str">
        <f>IF(AL85=0,"",AL85)</f>
        <v/>
      </c>
      <c r="N85" s="393">
        <f>IF(AM85=301,"",AM85)</f>
        <v>0</v>
      </c>
      <c r="O85" s="393" t="str">
        <f>IF(AN85=0,"",AN85)</f>
        <v/>
      </c>
      <c r="P85" s="393">
        <f>IF(AO85=301,"",AO85)</f>
        <v>0</v>
      </c>
      <c r="Q85" s="393" t="str">
        <f>IF(AP85=0,"",AP85)</f>
        <v/>
      </c>
      <c r="R85" s="393">
        <f>IF(AQ85=301,"",AQ85)</f>
        <v>0</v>
      </c>
      <c r="S85" s="393" t="str">
        <f>IF(AR85=0,"",AR85)</f>
        <v/>
      </c>
      <c r="T85" s="393">
        <f>IF(AS85=301,"",AS85)</f>
        <v>0</v>
      </c>
      <c r="U85" s="393" t="str">
        <f>IF(AT85=0,"",AT85)</f>
        <v/>
      </c>
      <c r="V85" s="404"/>
      <c r="W85" s="404"/>
      <c r="AA85" s="74" t="s">
        <v>0</v>
      </c>
      <c r="AB85" s="75"/>
      <c r="AC85" s="420">
        <f>ABS(INDEX(AC:AC,MATCH(AC82,$AA:$AA,0)+5)+INDEX(AC:AC,MATCH(AC82,$AA:$AA,0)+6)+INDEX(AC:AC,MATCH(AC82,$AA:$AA,0)+7))</f>
        <v>0</v>
      </c>
      <c r="AD85" s="421"/>
      <c r="AE85" s="420">
        <f>ABS(INDEX(AE:AE,MATCH(AE82,$AA:$AA,0)+5)+INDEX(AE:AE,MATCH(AE82,$AA:$AA,0)+6)+INDEX(AE:AE,MATCH(AE82,$AA:$AA,0)+7))</f>
        <v>0</v>
      </c>
      <c r="AF85" s="421"/>
      <c r="AG85" s="420">
        <f>ABS(INDEX(AG:AG,MATCH(AG82,$AA:$AA,0)+5)+INDEX(AG:AG,MATCH(AG82,$AA:$AA,0)+6)+INDEX(AG:AG,MATCH(AG82,$AA:$AA,0)+7))</f>
        <v>0</v>
      </c>
      <c r="AH85" s="421"/>
      <c r="AI85" s="420">
        <f>ABS(INDEX(AI:AI,MATCH(AI82,$AA:$AA,0)+5)+INDEX(AI:AI,MATCH(AI82,$AA:$AA,0)+6)+INDEX(AI:AI,MATCH(AI82,$AA:$AA,0)+7))</f>
        <v>0</v>
      </c>
      <c r="AJ85" s="421"/>
      <c r="AK85" s="420">
        <f>ABS(INDEX(AK:AK,MATCH(AK82,$AA:$AA,0)+5)+INDEX(AK:AK,MATCH(AK82,$AA:$AA,0)+6)+INDEX(AK:AK,MATCH(AK82,$AA:$AA,0)+7))</f>
        <v>0</v>
      </c>
      <c r="AL85" s="421"/>
      <c r="AM85" s="420">
        <f>ABS(INDEX(AM:AM,MATCH(AM82,$AA:$AA,0)+5)+INDEX(AM:AM,MATCH(AM82,$AA:$AA,0)+6)+INDEX(AM:AM,MATCH(AM82,$AA:$AA,0)+7))</f>
        <v>0</v>
      </c>
      <c r="AN85" s="421"/>
      <c r="AO85" s="420">
        <f>ABS(INDEX(AO:AO,MATCH(AO82,$AA:$AA,0)+5)+INDEX(AO:AO,MATCH(AO82,$AA:$AA,0)+6)+INDEX(AO:AO,MATCH(AO82,$AA:$AA,0)+7))</f>
        <v>0</v>
      </c>
      <c r="AP85" s="421"/>
      <c r="AQ85" s="420">
        <f>ABS(INDEX(AQ:AQ,MATCH(AQ82,$AA:$AA,0)+5)+INDEX(AQ:AQ,MATCH(AQ82,$AA:$AA,0)+6)+INDEX(AQ:AQ,MATCH(AQ82,$AA:$AA,0)+7))</f>
        <v>0</v>
      </c>
      <c r="AR85" s="421"/>
      <c r="AS85" s="420">
        <f>ABS(INDEX(AS:AS,MATCH(AS82,$AA:$AA,0)+5)+INDEX(AS:AS,MATCH(AS82,$AA:$AA,0)+6)+INDEX(AS:AS,MATCH(AS82,$AA:$AA,0)+7))</f>
        <v>0</v>
      </c>
      <c r="AT85" s="421"/>
      <c r="AU85" s="1"/>
      <c r="AV85" s="1"/>
      <c r="AW85" s="83"/>
      <c r="AX85" s="84"/>
      <c r="BA85" s="149"/>
      <c r="BB85" s="150"/>
      <c r="BC85" s="151"/>
      <c r="BQ85" s="153"/>
      <c r="BR85" s="151"/>
      <c r="BV85" s="151"/>
      <c r="BZ85" s="151"/>
    </row>
    <row r="86" spans="1:78" ht="15.9" customHeight="1" x14ac:dyDescent="0.25">
      <c r="B86" s="391" t="str">
        <f t="shared" si="102"/>
        <v>Spieler 2</v>
      </c>
      <c r="C86" s="392" t="str">
        <f t="shared" si="102"/>
        <v/>
      </c>
      <c r="D86" s="393">
        <f>IF(AC86=301,"",AC86)</f>
        <v>0</v>
      </c>
      <c r="E86" s="393" t="str">
        <f>IF(AD86=0,"",AD86)</f>
        <v/>
      </c>
      <c r="F86" s="393">
        <f>IF(AE86=301,"",AE86)</f>
        <v>0</v>
      </c>
      <c r="G86" s="393" t="str">
        <f>IF(AF86=0,"",AF86)</f>
        <v/>
      </c>
      <c r="H86" s="393">
        <f>IF(AG86=301,"",AG86)</f>
        <v>0</v>
      </c>
      <c r="I86" s="393" t="str">
        <f>IF(AH86=0,"",AH86)</f>
        <v/>
      </c>
      <c r="J86" s="393">
        <f>IF(AI86=301,"",AI86)</f>
        <v>0</v>
      </c>
      <c r="K86" s="393" t="str">
        <f>IF(AJ86=0,"",AJ86)</f>
        <v/>
      </c>
      <c r="L86" s="393">
        <f>IF(AK86=301,"",AK86)</f>
        <v>0</v>
      </c>
      <c r="M86" s="393" t="str">
        <f>IF(AL86=0,"",AL86)</f>
        <v/>
      </c>
      <c r="N86" s="393">
        <f>IF(AM86=301,"",AM86)</f>
        <v>0</v>
      </c>
      <c r="O86" s="393" t="str">
        <f>IF(AN86=0,"",AN86)</f>
        <v/>
      </c>
      <c r="P86" s="393">
        <f>IF(AO86=301,"",AO86)</f>
        <v>0</v>
      </c>
      <c r="Q86" s="393" t="str">
        <f>IF(AP86=0,"",AP86)</f>
        <v/>
      </c>
      <c r="R86" s="393">
        <f>IF(AQ86=301,"",AQ86)</f>
        <v>0</v>
      </c>
      <c r="S86" s="393" t="str">
        <f>IF(AR86=0,"",AR86)</f>
        <v/>
      </c>
      <c r="T86" s="393">
        <f>IF(AS86=301,"",AS86)</f>
        <v>0</v>
      </c>
      <c r="U86" s="393" t="str">
        <f>IF(AT86=0,"",AT86)</f>
        <v/>
      </c>
      <c r="V86" s="404"/>
      <c r="W86" s="404"/>
      <c r="AA86" s="74" t="s">
        <v>2</v>
      </c>
      <c r="AB86" s="75"/>
      <c r="AC86" s="422">
        <f>ABS(INDEX(AC:AC,MATCH(AC82,$AA:$AA,0)+8)+INDEX(AC:AC,MATCH(AC82,$AA:$AA,0)+9)+INDEX(AC:AC,MATCH(AC82,$AA:$AA,0)+10))</f>
        <v>0</v>
      </c>
      <c r="AD86" s="423"/>
      <c r="AE86" s="422">
        <f>ABS(INDEX(AE:AE,MATCH(AE82,$AA:$AA,0)+8)+INDEX(AE:AE,MATCH(AE82,$AA:$AA,0)+9)+INDEX(AE:AE,MATCH(AE82,$AA:$AA,0)+10))</f>
        <v>0</v>
      </c>
      <c r="AF86" s="423"/>
      <c r="AG86" s="422">
        <f>ABS(INDEX(AG:AG,MATCH(AG82,$AA:$AA,0)+8)+INDEX(AG:AG,MATCH(AG82,$AA:$AA,0)+9)+INDEX(AG:AG,MATCH(AG82,$AA:$AA,0)+10))</f>
        <v>0</v>
      </c>
      <c r="AH86" s="423"/>
      <c r="AI86" s="422">
        <f>ABS(INDEX(AI:AI,MATCH(AI82,$AA:$AA,0)+8)+INDEX(AI:AI,MATCH(AI82,$AA:$AA,0)+9)+INDEX(AI:AI,MATCH(AI82,$AA:$AA,0)+10))</f>
        <v>0</v>
      </c>
      <c r="AJ86" s="423"/>
      <c r="AK86" s="422">
        <f>ABS(INDEX(AK:AK,MATCH(AK82,$AA:$AA,0)+8)+INDEX(AK:AK,MATCH(AK82,$AA:$AA,0)+9)+INDEX(AK:AK,MATCH(AK82,$AA:$AA,0)+10))</f>
        <v>0</v>
      </c>
      <c r="AL86" s="423"/>
      <c r="AM86" s="422">
        <f>ABS(INDEX(AM:AM,MATCH(AM82,$AA:$AA,0)+8)+INDEX(AM:AM,MATCH(AM82,$AA:$AA,0)+9)+INDEX(AM:AM,MATCH(AM82,$AA:$AA,0)+10))</f>
        <v>0</v>
      </c>
      <c r="AN86" s="423"/>
      <c r="AO86" s="422">
        <f>ABS(INDEX(AO:AO,MATCH(AO82,$AA:$AA,0)+8)+INDEX(AO:AO,MATCH(AO82,$AA:$AA,0)+9)+INDEX(AO:AO,MATCH(AO82,$AA:$AA,0)+10))</f>
        <v>0</v>
      </c>
      <c r="AP86" s="423"/>
      <c r="AQ86" s="422">
        <f>ABS(INDEX(AQ:AQ,MATCH(AQ82,$AA:$AA,0)+8)+INDEX(AQ:AQ,MATCH(AQ82,$AA:$AA,0)+9)+INDEX(AQ:AQ,MATCH(AQ82,$AA:$AA,0)+10))</f>
        <v>0</v>
      </c>
      <c r="AR86" s="423"/>
      <c r="AS86" s="422">
        <f>ABS(INDEX(AS:AS,MATCH(AS82,$AA:$AA,0)+8)+INDEX(AS:AS,MATCH(AS82,$AA:$AA,0)+9)+INDEX(AS:AS,MATCH(AS82,$AA:$AA,0)+10))</f>
        <v>0</v>
      </c>
      <c r="AT86" s="423"/>
      <c r="AU86" s="1"/>
      <c r="AV86" s="1"/>
      <c r="AW86" s="83"/>
      <c r="AX86" s="84"/>
      <c r="BA86" s="149"/>
      <c r="BB86" s="150"/>
      <c r="BC86" s="151"/>
      <c r="BQ86" s="153"/>
      <c r="BR86" s="151"/>
      <c r="BV86" s="151"/>
      <c r="BZ86" s="151"/>
    </row>
    <row r="87" spans="1:78" ht="15.9" customHeight="1" x14ac:dyDescent="0.25">
      <c r="B87" s="391" t="str">
        <f t="shared" si="102"/>
        <v>Spieler 3</v>
      </c>
      <c r="C87" s="392" t="str">
        <f t="shared" si="102"/>
        <v/>
      </c>
      <c r="D87" s="393">
        <f>IF(AC87=301,"",AC87)</f>
        <v>0</v>
      </c>
      <c r="E87" s="393" t="str">
        <f>IF(AD87=0,"",AD87)</f>
        <v/>
      </c>
      <c r="F87" s="393">
        <f>IF(AE87=301,"",AE87)</f>
        <v>0</v>
      </c>
      <c r="G87" s="393" t="str">
        <f>IF(AF87=0,"",AF87)</f>
        <v/>
      </c>
      <c r="H87" s="393">
        <f>IF(AG87=301,"",AG87)</f>
        <v>0</v>
      </c>
      <c r="I87" s="393" t="str">
        <f>IF(AH87=0,"",AH87)</f>
        <v/>
      </c>
      <c r="J87" s="393">
        <f>IF(AI87=301,"",AI87)</f>
        <v>0</v>
      </c>
      <c r="K87" s="393" t="str">
        <f>IF(AJ87=0,"",AJ87)</f>
        <v/>
      </c>
      <c r="L87" s="393">
        <f>IF(AK87=301,"",AK87)</f>
        <v>0</v>
      </c>
      <c r="M87" s="393" t="str">
        <f>IF(AL87=0,"",AL87)</f>
        <v/>
      </c>
      <c r="N87" s="393">
        <f>IF(AM87=301,"",AM87)</f>
        <v>0</v>
      </c>
      <c r="O87" s="393" t="str">
        <f>IF(AN87=0,"",AN87)</f>
        <v/>
      </c>
      <c r="P87" s="393">
        <f>IF(AO87=301,"",AO87)</f>
        <v>0</v>
      </c>
      <c r="Q87" s="393" t="str">
        <f>IF(AP87=0,"",AP87)</f>
        <v/>
      </c>
      <c r="R87" s="393">
        <f>IF(AQ87=301,"",AQ87)</f>
        <v>0</v>
      </c>
      <c r="S87" s="393" t="str">
        <f>IF(AR87=0,"",AR87)</f>
        <v/>
      </c>
      <c r="T87" s="393">
        <f>IF(AS87=301,"",AS87)</f>
        <v>0</v>
      </c>
      <c r="U87" s="393" t="str">
        <f>IF(AT87=0,"",AT87)</f>
        <v/>
      </c>
      <c r="V87" s="404"/>
      <c r="W87" s="404"/>
      <c r="AA87" s="74" t="s">
        <v>3</v>
      </c>
      <c r="AB87" s="75"/>
      <c r="AC87" s="422">
        <f>ABS(INDEX(AC:AC,MATCH(AC82,$AA:$AA,0)+11)+INDEX(AC:AC,MATCH(AC82,$AA:$AA,0)+12)+INDEX(AC:AC,MATCH(AC82,$AA:$AA,0)+13))</f>
        <v>0</v>
      </c>
      <c r="AD87" s="423"/>
      <c r="AE87" s="422">
        <f>ABS(INDEX(AE:AE,MATCH(AE82,$AA:$AA,0)+11)+INDEX(AE:AE,MATCH(AE82,$AA:$AA,0)+12)+INDEX(AE:AE,MATCH(AE82,$AA:$AA,0)+13))</f>
        <v>0</v>
      </c>
      <c r="AF87" s="423"/>
      <c r="AG87" s="422">
        <f>ABS(INDEX(AG:AG,MATCH(AG82,$AA:$AA,0)+11)+INDEX(AG:AG,MATCH(AG82,$AA:$AA,0)+12)+INDEX(AG:AG,MATCH(AG82,$AA:$AA,0)+13))</f>
        <v>0</v>
      </c>
      <c r="AH87" s="423"/>
      <c r="AI87" s="422">
        <f>ABS(INDEX(AI:AI,MATCH(AI82,$AA:$AA,0)+11)+INDEX(AI:AI,MATCH(AI82,$AA:$AA,0)+12)+INDEX(AI:AI,MATCH(AI82,$AA:$AA,0)+13))</f>
        <v>0</v>
      </c>
      <c r="AJ87" s="423"/>
      <c r="AK87" s="422">
        <f>ABS(INDEX(AK:AK,MATCH(AK82,$AA:$AA,0)+11)+INDEX(AK:AK,MATCH(AK82,$AA:$AA,0)+12)+INDEX(AK:AK,MATCH(AK82,$AA:$AA,0)+13))</f>
        <v>0</v>
      </c>
      <c r="AL87" s="423"/>
      <c r="AM87" s="422">
        <f>ABS(INDEX(AM:AM,MATCH(AM82,$AA:$AA,0)+11)+INDEX(AM:AM,MATCH(AM82,$AA:$AA,0)+12)+INDEX(AM:AM,MATCH(AM82,$AA:$AA,0)+13))</f>
        <v>0</v>
      </c>
      <c r="AN87" s="423"/>
      <c r="AO87" s="422">
        <f>ABS(INDEX(AO:AO,MATCH(AO82,$AA:$AA,0)+11)+INDEX(AO:AO,MATCH(AO82,$AA:$AA,0)+12)+INDEX(AO:AO,MATCH(AO82,$AA:$AA,0)+13))</f>
        <v>0</v>
      </c>
      <c r="AP87" s="423"/>
      <c r="AQ87" s="422">
        <f>ABS(INDEX(AQ:AQ,MATCH(AQ82,$AA:$AA,0)+11)+INDEX(AQ:AQ,MATCH(AQ82,$AA:$AA,0)+12)+INDEX(AQ:AQ,MATCH(AQ82,$AA:$AA,0)+13))</f>
        <v>0</v>
      </c>
      <c r="AR87" s="423"/>
      <c r="AS87" s="422">
        <f>ABS(INDEX(AS:AS,MATCH(AS82,$AA:$AA,0)+11)+INDEX(AS:AS,MATCH(AS82,$AA:$AA,0)+12)+INDEX(AS:AS,MATCH(AS82,$AA:$AA,0)+13))</f>
        <v>0</v>
      </c>
      <c r="AT87" s="423"/>
      <c r="AU87" s="1"/>
      <c r="AV87" s="1"/>
      <c r="AW87" s="83"/>
      <c r="AX87" s="84"/>
      <c r="BA87" s="149"/>
      <c r="BB87" s="150"/>
      <c r="BC87" s="151"/>
      <c r="BQ87" s="153"/>
      <c r="BR87" s="151"/>
      <c r="BV87" s="151"/>
      <c r="BZ87" s="151"/>
    </row>
    <row r="88" spans="1:78" ht="15.9" customHeight="1" x14ac:dyDescent="0.25">
      <c r="B88" s="391" t="str">
        <f t="shared" si="102"/>
        <v>Spieler 4</v>
      </c>
      <c r="C88" s="392" t="str">
        <f t="shared" si="102"/>
        <v/>
      </c>
      <c r="D88" s="393">
        <f>IF(AC88=301,"",AC88)</f>
        <v>0</v>
      </c>
      <c r="E88" s="393" t="str">
        <f>IF(AD88=0,"",AD88)</f>
        <v/>
      </c>
      <c r="F88" s="393">
        <f>IF(AE88=301,"",AE88)</f>
        <v>0</v>
      </c>
      <c r="G88" s="393" t="str">
        <f>IF(AF88=0,"",AF88)</f>
        <v/>
      </c>
      <c r="H88" s="393">
        <f>IF(AG88=301,"",AG88)</f>
        <v>0</v>
      </c>
      <c r="I88" s="393" t="str">
        <f>IF(AH88=0,"",AH88)</f>
        <v/>
      </c>
      <c r="J88" s="393">
        <f>IF(AI88=301,"",AI88)</f>
        <v>0</v>
      </c>
      <c r="K88" s="393" t="str">
        <f>IF(AJ88=0,"",AJ88)</f>
        <v/>
      </c>
      <c r="L88" s="393">
        <f>IF(AK88=301,"",AK88)</f>
        <v>0</v>
      </c>
      <c r="M88" s="393" t="str">
        <f>IF(AL88=0,"",AL88)</f>
        <v/>
      </c>
      <c r="N88" s="393">
        <f>IF(AM88=301,"",AM88)</f>
        <v>0</v>
      </c>
      <c r="O88" s="393" t="str">
        <f>IF(AN88=0,"",AN88)</f>
        <v/>
      </c>
      <c r="P88" s="393">
        <f>IF(AO88=301,"",AO88)</f>
        <v>0</v>
      </c>
      <c r="Q88" s="393" t="str">
        <f>IF(AP88=0,"",AP88)</f>
        <v/>
      </c>
      <c r="R88" s="393">
        <f>IF(AQ88=301,"",AQ88)</f>
        <v>0</v>
      </c>
      <c r="S88" s="393" t="str">
        <f>IF(AR88=0,"",AR88)</f>
        <v/>
      </c>
      <c r="T88" s="393">
        <f>IF(AS88=301,"",AS88)</f>
        <v>0</v>
      </c>
      <c r="U88" s="393" t="str">
        <f>IF(AT88=0,"",AT88)</f>
        <v/>
      </c>
      <c r="V88" s="404"/>
      <c r="W88" s="404"/>
      <c r="AA88" s="74" t="s">
        <v>11</v>
      </c>
      <c r="AB88" s="75"/>
      <c r="AC88" s="422">
        <f>ABS(INDEX(AC:AC,MATCH(AC82,$AA:$AA,0)+14)+INDEX(AC:AC,MATCH(AC82,$AA:$AA,0)+15)+INDEX(AC:AC,MATCH(AC82,$AA:$AA,0)+16))</f>
        <v>0</v>
      </c>
      <c r="AD88" s="423"/>
      <c r="AE88" s="422">
        <f>ABS(INDEX(AE:AE,MATCH(AE82,$AA:$AA,0)+14)+INDEX(AE:AE,MATCH(AE82,$AA:$AA,0)+15)+INDEX(AE:AE,MATCH(AE82,$AA:$AA,0)+16))</f>
        <v>0</v>
      </c>
      <c r="AF88" s="423"/>
      <c r="AG88" s="422">
        <f>ABS(INDEX(AG:AG,MATCH(AG82,$AA:$AA,0)+14)+INDEX(AG:AG,MATCH(AG82,$AA:$AA,0)+15)+INDEX(AG:AG,MATCH(AG82,$AA:$AA,0)+16))</f>
        <v>0</v>
      </c>
      <c r="AH88" s="423"/>
      <c r="AI88" s="422">
        <f>ABS(INDEX(AI:AI,MATCH(AI82,$AA:$AA,0)+14)+INDEX(AI:AI,MATCH(AI82,$AA:$AA,0)+15)+INDEX(AI:AI,MATCH(AI82,$AA:$AA,0)+16))</f>
        <v>0</v>
      </c>
      <c r="AJ88" s="423"/>
      <c r="AK88" s="422">
        <f>ABS(INDEX(AK:AK,MATCH(AK82,$AA:$AA,0)+14)+INDEX(AK:AK,MATCH(AK82,$AA:$AA,0)+15)+INDEX(AK:AK,MATCH(AK82,$AA:$AA,0)+16))</f>
        <v>0</v>
      </c>
      <c r="AL88" s="423"/>
      <c r="AM88" s="422">
        <f>ABS(INDEX(AM:AM,MATCH(AM82,$AA:$AA,0)+14)+INDEX(AM:AM,MATCH(AM82,$AA:$AA,0)+15)+INDEX(AM:AM,MATCH(AM82,$AA:$AA,0)+16))</f>
        <v>0</v>
      </c>
      <c r="AN88" s="423"/>
      <c r="AO88" s="422">
        <f>ABS(INDEX(AO:AO,MATCH(AO82,$AA:$AA,0)+14)+INDEX(AO:AO,MATCH(AO82,$AA:$AA,0)+15)+INDEX(AO:AO,MATCH(AO82,$AA:$AA,0)+16))</f>
        <v>0</v>
      </c>
      <c r="AP88" s="423"/>
      <c r="AQ88" s="422">
        <f>ABS(INDEX(AQ:AQ,MATCH(AQ82,$AA:$AA,0)+14)+INDEX(AQ:AQ,MATCH(AQ82,$AA:$AA,0)+15)+INDEX(AQ:AQ,MATCH(AQ82,$AA:$AA,0)+16))</f>
        <v>0</v>
      </c>
      <c r="AR88" s="423"/>
      <c r="AS88" s="422">
        <f>ABS(INDEX(AS:AS,MATCH(AS82,$AA:$AA,0)+14)+INDEX(AS:AS,MATCH(AS82,$AA:$AA,0)+15)+INDEX(AS:AS,MATCH(AS82,$AA:$AA,0)+16))</f>
        <v>0</v>
      </c>
      <c r="AT88" s="423"/>
      <c r="AU88" s="1"/>
      <c r="AV88" s="1"/>
      <c r="AW88" s="83"/>
      <c r="AX88" s="84"/>
      <c r="BA88" s="149"/>
      <c r="BB88" s="150"/>
      <c r="BC88" s="151"/>
      <c r="BQ88" s="153"/>
      <c r="BR88" s="151"/>
      <c r="BV88" s="151"/>
      <c r="BZ88" s="151"/>
    </row>
    <row r="89" spans="1:78" ht="15.9" customHeight="1" x14ac:dyDescent="0.25">
      <c r="B89" s="388" t="str">
        <f t="shared" si="102"/>
        <v>Gesamt</v>
      </c>
      <c r="C89" s="389" t="str">
        <f t="shared" si="102"/>
        <v/>
      </c>
      <c r="D89" s="394">
        <f>IF(AC89=1505,"",AC89)</f>
        <v>0</v>
      </c>
      <c r="E89" s="394" t="str">
        <f>IF(AD89=0,"",AD89)</f>
        <v/>
      </c>
      <c r="F89" s="394">
        <f>IF(AE89=1505,"",AE89)</f>
        <v>0</v>
      </c>
      <c r="G89" s="394" t="str">
        <f>IF(AF89=0,"",AF89)</f>
        <v/>
      </c>
      <c r="H89" s="394">
        <f>IF(AG89=1505,"",AG89)</f>
        <v>0</v>
      </c>
      <c r="I89" s="394" t="str">
        <f>IF(AH89=0,"",AH89)</f>
        <v/>
      </c>
      <c r="J89" s="394">
        <f>IF(AI89=1505,"",AI89)</f>
        <v>0</v>
      </c>
      <c r="K89" s="394" t="str">
        <f>IF(AJ89=0,"",AJ89)</f>
        <v/>
      </c>
      <c r="L89" s="394">
        <f>IF(AK89=1505,"",AK89)</f>
        <v>0</v>
      </c>
      <c r="M89" s="394" t="str">
        <f>IF(AL89=0,"",AL89)</f>
        <v/>
      </c>
      <c r="N89" s="394">
        <f>IF(AM89=1505,"",AM89)</f>
        <v>0</v>
      </c>
      <c r="O89" s="394" t="str">
        <f>IF(AN89=0,"",AN89)</f>
        <v/>
      </c>
      <c r="P89" s="394">
        <f>IF(AO89=1505,"",AO89)</f>
        <v>0</v>
      </c>
      <c r="Q89" s="394" t="str">
        <f>IF(AP89=0,"",AP89)</f>
        <v/>
      </c>
      <c r="R89" s="394">
        <f>IF(AQ89=1505,"",AQ89)</f>
        <v>0</v>
      </c>
      <c r="S89" s="394" t="str">
        <f>IF(AR89=0,"",AR89)</f>
        <v/>
      </c>
      <c r="T89" s="394">
        <f>IF(AS89=1505,"",AS89)</f>
        <v>0</v>
      </c>
      <c r="U89" s="394" t="str">
        <f>IF(AT89=0,"",AT89)</f>
        <v/>
      </c>
      <c r="V89" s="290"/>
      <c r="W89" s="290"/>
      <c r="AA89" s="76" t="s">
        <v>960</v>
      </c>
      <c r="AB89" s="77"/>
      <c r="AC89" s="388">
        <f>SUM(AC85:AC88)</f>
        <v>0</v>
      </c>
      <c r="AD89" s="389"/>
      <c r="AE89" s="388">
        <f>SUM(AE85:AE88)</f>
        <v>0</v>
      </c>
      <c r="AF89" s="389"/>
      <c r="AG89" s="388">
        <f>SUM(AG85:AG88)</f>
        <v>0</v>
      </c>
      <c r="AH89" s="389"/>
      <c r="AI89" s="388">
        <f>SUM(AI85:AI88)</f>
        <v>0</v>
      </c>
      <c r="AJ89" s="389"/>
      <c r="AK89" s="388">
        <f>SUM(AK85:AK88)</f>
        <v>0</v>
      </c>
      <c r="AL89" s="389"/>
      <c r="AM89" s="388">
        <f>SUM(AM85:AM88)</f>
        <v>0</v>
      </c>
      <c r="AN89" s="389"/>
      <c r="AO89" s="388">
        <f>SUM(AO85:AO88)</f>
        <v>0</v>
      </c>
      <c r="AP89" s="389"/>
      <c r="AQ89" s="388">
        <f>SUM(AQ85:AQ88)</f>
        <v>0</v>
      </c>
      <c r="AR89" s="389"/>
      <c r="AS89" s="388">
        <f>SUM(AS85:AS88)</f>
        <v>0</v>
      </c>
      <c r="AT89" s="389"/>
      <c r="AU89" s="69"/>
      <c r="AV89" s="69"/>
      <c r="AW89" s="83"/>
      <c r="AX89" s="84"/>
      <c r="BA89" s="149"/>
      <c r="BB89" s="150"/>
      <c r="BC89" s="151"/>
      <c r="BQ89" s="153"/>
      <c r="BR89" s="151"/>
      <c r="BV89" s="151"/>
      <c r="BZ89" s="151"/>
    </row>
    <row r="90" spans="1:78" ht="10.5" customHeight="1" x14ac:dyDescent="0.25">
      <c r="B90" s="78"/>
      <c r="C90" s="6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AA90" s="78"/>
      <c r="AB90" s="69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83"/>
      <c r="AX90" s="84"/>
      <c r="BA90" s="149"/>
      <c r="BB90" s="150"/>
      <c r="BC90" s="151"/>
      <c r="BQ90" s="153"/>
      <c r="BR90" s="151"/>
      <c r="BV90" s="151"/>
      <c r="BZ90" s="151"/>
    </row>
    <row r="91" spans="1:78" ht="21" customHeight="1" x14ac:dyDescent="0.4">
      <c r="B91" s="28" t="str">
        <f>AA91</f>
        <v>Team-Nr.</v>
      </c>
      <c r="C91" s="29"/>
      <c r="D91" s="28" t="str">
        <f>AC91</f>
        <v>Liga:</v>
      </c>
      <c r="E91" s="31"/>
      <c r="F91" s="390" t="str">
        <f>AE91</f>
        <v>Bayernliga Herren</v>
      </c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2"/>
      <c r="S91" s="33" t="s">
        <v>955</v>
      </c>
      <c r="T91" s="34"/>
      <c r="U91" s="401" t="str">
        <f>AT91</f>
        <v>30.01./01.02.</v>
      </c>
      <c r="V91" s="402"/>
      <c r="W91" s="403"/>
      <c r="X91" s="386"/>
      <c r="Y91" s="387"/>
      <c r="Z91" s="387"/>
      <c r="AA91" s="28" t="s">
        <v>974</v>
      </c>
      <c r="AB91" s="29"/>
      <c r="AC91" s="30" t="s">
        <v>953</v>
      </c>
      <c r="AD91" s="31"/>
      <c r="AE91" s="29" t="str">
        <f>Schlüssel!$C$1</f>
        <v>Bayernliga Herren</v>
      </c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32"/>
      <c r="AR91" s="33" t="s">
        <v>955</v>
      </c>
      <c r="AS91" s="34"/>
      <c r="AT91" s="401" t="str">
        <f>VLOOKUP(AS92,Spielorte!$A$1:$C$6,2)</f>
        <v>30.01./01.02.</v>
      </c>
      <c r="AU91" s="402"/>
      <c r="AV91" s="403"/>
      <c r="AW91" s="83"/>
      <c r="AX91" s="84"/>
      <c r="BA91" s="149" t="s">
        <v>1117</v>
      </c>
      <c r="BB91" s="150" t="s">
        <v>972</v>
      </c>
      <c r="BC91" s="151" t="s">
        <v>991</v>
      </c>
      <c r="BD91" s="152" t="s">
        <v>990</v>
      </c>
      <c r="BE91" s="152" t="s">
        <v>972</v>
      </c>
      <c r="BF91" s="152" t="s">
        <v>992</v>
      </c>
      <c r="BG91" s="152" t="s">
        <v>1028</v>
      </c>
      <c r="BH91" s="152" t="s">
        <v>1118</v>
      </c>
      <c r="BI91" s="152" t="s">
        <v>1119</v>
      </c>
      <c r="BJ91" s="152" t="s">
        <v>1120</v>
      </c>
      <c r="BK91" s="152" t="s">
        <v>1121</v>
      </c>
      <c r="BL91" s="152" t="s">
        <v>1122</v>
      </c>
      <c r="BM91" s="152" t="s">
        <v>1129</v>
      </c>
      <c r="BN91" s="152" t="s">
        <v>1130</v>
      </c>
      <c r="BO91" s="152" t="s">
        <v>1131</v>
      </c>
      <c r="BP91" s="152" t="s">
        <v>1132</v>
      </c>
      <c r="BQ91" s="153" t="s">
        <v>1123</v>
      </c>
      <c r="BR91" s="151" t="s">
        <v>993</v>
      </c>
      <c r="BS91" s="152" t="s">
        <v>1124</v>
      </c>
      <c r="BT91" s="152" t="s">
        <v>1125</v>
      </c>
      <c r="BU91" s="152" t="s">
        <v>991</v>
      </c>
      <c r="BV91" s="151" t="s">
        <v>993</v>
      </c>
      <c r="BW91" s="153" t="s">
        <v>1126</v>
      </c>
      <c r="BX91" s="152" t="s">
        <v>1127</v>
      </c>
      <c r="BY91" s="152" t="s">
        <v>1128</v>
      </c>
      <c r="BZ91" s="151" t="s">
        <v>993</v>
      </c>
    </row>
    <row r="92" spans="1:78" ht="17.25" customHeight="1" thickBot="1" x14ac:dyDescent="0.45">
      <c r="B92" s="37">
        <f>AA92</f>
        <v>4</v>
      </c>
      <c r="D92" s="30" t="s">
        <v>954</v>
      </c>
      <c r="E92" s="38"/>
      <c r="F92" s="400" t="str">
        <f>AE92</f>
        <v>Regensburg Super Bowl</v>
      </c>
      <c r="G92" s="400"/>
      <c r="H92" s="400"/>
      <c r="I92" s="400"/>
      <c r="J92" s="400"/>
      <c r="K92" s="400"/>
      <c r="L92" s="400"/>
      <c r="M92" s="400"/>
      <c r="N92" s="400"/>
      <c r="O92" s="400"/>
      <c r="P92" s="39"/>
      <c r="Q92" s="39"/>
      <c r="S92" s="33" t="s">
        <v>952</v>
      </c>
      <c r="T92" s="40">
        <f>AS92</f>
        <v>4</v>
      </c>
      <c r="U92" s="34"/>
      <c r="V92" s="34"/>
      <c r="Z92" s="36"/>
      <c r="AA92" s="37">
        <v>4</v>
      </c>
      <c r="AC92" s="30" t="s">
        <v>954</v>
      </c>
      <c r="AD92" s="38"/>
      <c r="AE92" s="85" t="str">
        <f>VLOOKUP(AS92,Spielorte!$A$1:$C$6,3)</f>
        <v>Regensburg Super Bowl</v>
      </c>
      <c r="AF92" s="85"/>
      <c r="AG92" s="85"/>
      <c r="AH92" s="85"/>
      <c r="AI92" s="85"/>
      <c r="AJ92" s="85"/>
      <c r="AK92" s="85"/>
      <c r="AL92" s="85"/>
      <c r="AM92" s="85"/>
      <c r="AN92" s="85"/>
      <c r="AO92" s="39"/>
      <c r="AP92" s="39"/>
      <c r="AR92" s="33" t="s">
        <v>952</v>
      </c>
      <c r="AS92" s="40">
        <v>4</v>
      </c>
      <c r="AT92" s="34"/>
      <c r="AU92" s="34"/>
      <c r="AW92" s="83"/>
      <c r="AX92" s="84"/>
      <c r="BA92" s="149"/>
      <c r="BB92" s="150"/>
      <c r="BC92" s="151"/>
      <c r="BQ92" s="153"/>
      <c r="BR92" s="151"/>
      <c r="BV92" s="151"/>
      <c r="BW92" s="153"/>
      <c r="BZ92" s="151"/>
    </row>
    <row r="93" spans="1:78" ht="15.75" customHeight="1" thickBot="1" x14ac:dyDescent="0.3">
      <c r="B93" s="41" t="str">
        <f>VLOOKUP(B92,Schlüssel!$A$5:$B$14,2)</f>
        <v>SG Rottendorf 1</v>
      </c>
      <c r="C93" s="42"/>
      <c r="D93" s="43"/>
      <c r="E93" s="44"/>
      <c r="F93" s="45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AA93" s="41" t="str">
        <f>VLOOKUP(AA92,Schlüssel!$A$5:$B$14,2)</f>
        <v>SG Rottendorf 1</v>
      </c>
      <c r="AB93" s="42"/>
      <c r="AC93" s="43"/>
      <c r="AD93" s="44"/>
      <c r="AE93" s="45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W93" s="83"/>
      <c r="AX93" s="84"/>
      <c r="BA93" s="149"/>
      <c r="BB93" s="150"/>
      <c r="BC93" s="151"/>
      <c r="BQ93" s="153"/>
      <c r="BR93" s="151"/>
      <c r="BV93" s="151"/>
      <c r="BW93" s="153"/>
      <c r="BZ93" s="151"/>
    </row>
    <row r="94" spans="1:78" ht="13.8" thickBot="1" x14ac:dyDescent="0.3">
      <c r="A94" s="4"/>
      <c r="B94" s="28"/>
      <c r="C94" s="47"/>
      <c r="D94" s="48" t="s">
        <v>10</v>
      </c>
      <c r="E94" s="28">
        <f>VLOOKUP($B$2,Schlüssel!$A$5:$DZ$14,13)</f>
        <v>7</v>
      </c>
      <c r="F94" s="49" t="s">
        <v>10</v>
      </c>
      <c r="G94" s="28">
        <f>VLOOKUP($B$2,Schlüssel!$A$5:$DZ$14,14)</f>
        <v>6</v>
      </c>
      <c r="H94" s="49" t="s">
        <v>10</v>
      </c>
      <c r="I94" s="28">
        <f>VLOOKUP($B$2,Schlüssel!$A$5:$DZ$14,15)</f>
        <v>9</v>
      </c>
      <c r="J94" s="49" t="s">
        <v>10</v>
      </c>
      <c r="K94" s="28">
        <f>VLOOKUP($B$2,Schlüssel!$A$5:$DZ$14,16)</f>
        <v>11</v>
      </c>
      <c r="L94" s="49" t="s">
        <v>10</v>
      </c>
      <c r="M94" s="28">
        <f>VLOOKUP($B$2,Schlüssel!$A$5:$DZ$14,17)</f>
        <v>3</v>
      </c>
      <c r="N94" s="49" t="s">
        <v>10</v>
      </c>
      <c r="O94" s="28">
        <f>VLOOKUP($B$2,Schlüssel!$A$5:$DZ$14,18)</f>
        <v>5</v>
      </c>
      <c r="P94" s="49" t="s">
        <v>10</v>
      </c>
      <c r="Q94" s="28">
        <f>VLOOKUP($B$2,Schlüssel!$A$5:$DZ$14,19)</f>
        <v>12</v>
      </c>
      <c r="R94" s="49" t="s">
        <v>10</v>
      </c>
      <c r="S94" s="28">
        <f>VLOOKUP($B$2,Schlüssel!$A$5:$DZ$14,20)</f>
        <v>10</v>
      </c>
      <c r="T94" s="49" t="s">
        <v>10</v>
      </c>
      <c r="U94" s="28">
        <f>VLOOKUP($B$2,Schlüssel!$A$5:$DZ$14,21)</f>
        <v>4</v>
      </c>
      <c r="Z94" s="2"/>
      <c r="AA94" s="28"/>
      <c r="AB94" s="47"/>
      <c r="AC94" s="48" t="s">
        <v>10</v>
      </c>
      <c r="AD94" s="28">
        <f>VLOOKUP(AA92,Schlüssel!$A$5:$DZ$14,73)</f>
        <v>17</v>
      </c>
      <c r="AE94" s="49" t="s">
        <v>10</v>
      </c>
      <c r="AF94" s="28">
        <f>VLOOKUP(AA92,Schlüssel!$A$5:$DZ$14,74)</f>
        <v>15</v>
      </c>
      <c r="AG94" s="49" t="s">
        <v>10</v>
      </c>
      <c r="AH94" s="28">
        <f>VLOOKUP(AA92,Schlüssel!$A$5:$DZ$14,75)</f>
        <v>11</v>
      </c>
      <c r="AI94" s="49" t="s">
        <v>10</v>
      </c>
      <c r="AJ94" s="28">
        <f>VLOOKUP(AA92,Schlüssel!$A$5:$DZ$14,76)</f>
        <v>19</v>
      </c>
      <c r="AK94" s="49" t="s">
        <v>10</v>
      </c>
      <c r="AL94" s="28">
        <f>VLOOKUP(AA92,Schlüssel!$A$5:$DZ$14,77)</f>
        <v>16</v>
      </c>
      <c r="AM94" s="49" t="s">
        <v>10</v>
      </c>
      <c r="AN94" s="28">
        <f>VLOOKUP(AA92,Schlüssel!$A$5:$DZ$14,78)</f>
        <v>20</v>
      </c>
      <c r="AO94" s="49" t="s">
        <v>10</v>
      </c>
      <c r="AP94" s="28">
        <f>VLOOKUP(AA92,Schlüssel!$A$5:$DZ$14,79)</f>
        <v>13</v>
      </c>
      <c r="AQ94" s="49" t="s">
        <v>10</v>
      </c>
      <c r="AR94" s="28">
        <f>VLOOKUP(AA92,Schlüssel!$A$5:$DZ$14,80)</f>
        <v>18</v>
      </c>
      <c r="AS94" s="49" t="s">
        <v>10</v>
      </c>
      <c r="AT94" s="28">
        <f>VLOOKUP(AA92,Schlüssel!$A$5:$DZ$14,81)</f>
        <v>12</v>
      </c>
      <c r="AW94" s="83"/>
      <c r="AX94" s="84"/>
      <c r="BA94" s="149"/>
      <c r="BB94" s="150"/>
      <c r="BC94" s="151"/>
      <c r="BQ94" s="153"/>
      <c r="BR94" s="151"/>
      <c r="BV94" s="151"/>
      <c r="BW94" s="153"/>
      <c r="BZ94" s="151"/>
    </row>
    <row r="95" spans="1:78" ht="20.25" customHeight="1" x14ac:dyDescent="0.25">
      <c r="B95" s="50" t="s">
        <v>1</v>
      </c>
      <c r="C95" s="51"/>
      <c r="D95" s="388" t="s">
        <v>961</v>
      </c>
      <c r="E95" s="389"/>
      <c r="F95" s="388" t="s">
        <v>962</v>
      </c>
      <c r="G95" s="389"/>
      <c r="H95" s="388" t="s">
        <v>963</v>
      </c>
      <c r="I95" s="389"/>
      <c r="J95" s="388" t="s">
        <v>964</v>
      </c>
      <c r="K95" s="389"/>
      <c r="L95" s="388" t="s">
        <v>965</v>
      </c>
      <c r="M95" s="389"/>
      <c r="N95" s="388" t="s">
        <v>966</v>
      </c>
      <c r="O95" s="389"/>
      <c r="P95" s="388" t="s">
        <v>967</v>
      </c>
      <c r="Q95" s="389"/>
      <c r="R95" s="388" t="s">
        <v>968</v>
      </c>
      <c r="S95" s="389"/>
      <c r="T95" s="388" t="s">
        <v>969</v>
      </c>
      <c r="U95" s="389"/>
      <c r="V95" s="416" t="s">
        <v>960</v>
      </c>
      <c r="W95" s="417"/>
      <c r="AA95" s="50" t="s">
        <v>1</v>
      </c>
      <c r="AB95" s="51"/>
      <c r="AC95" s="76" t="s">
        <v>961</v>
      </c>
      <c r="AD95" s="77"/>
      <c r="AE95" s="76" t="s">
        <v>962</v>
      </c>
      <c r="AF95" s="77"/>
      <c r="AG95" s="76" t="s">
        <v>963</v>
      </c>
      <c r="AH95" s="77"/>
      <c r="AI95" s="76" t="s">
        <v>964</v>
      </c>
      <c r="AJ95" s="77"/>
      <c r="AK95" s="76" t="s">
        <v>965</v>
      </c>
      <c r="AL95" s="77"/>
      <c r="AM95" s="76" t="s">
        <v>966</v>
      </c>
      <c r="AN95" s="77"/>
      <c r="AO95" s="76" t="s">
        <v>967</v>
      </c>
      <c r="AP95" s="77"/>
      <c r="AQ95" s="76" t="s">
        <v>968</v>
      </c>
      <c r="AR95" s="77"/>
      <c r="AS95" s="76" t="s">
        <v>969</v>
      </c>
      <c r="AT95" s="86"/>
      <c r="AU95" s="87" t="s">
        <v>960</v>
      </c>
      <c r="AV95" s="88"/>
      <c r="AW95" s="83"/>
      <c r="AX95" s="84"/>
      <c r="BA95" s="149"/>
      <c r="BB95" s="150"/>
      <c r="BC95" s="151"/>
      <c r="BQ95" s="153"/>
      <c r="BR95" s="151"/>
      <c r="BV95" s="151"/>
      <c r="BZ95" s="151"/>
    </row>
    <row r="96" spans="1:78" ht="15" customHeight="1" thickBot="1" x14ac:dyDescent="0.3">
      <c r="B96" s="52" t="s">
        <v>970</v>
      </c>
      <c r="C96" s="53" t="s">
        <v>971</v>
      </c>
      <c r="D96" s="54" t="s">
        <v>972</v>
      </c>
      <c r="E96" s="54" t="s">
        <v>973</v>
      </c>
      <c r="F96" s="54" t="s">
        <v>972</v>
      </c>
      <c r="G96" s="54" t="s">
        <v>973</v>
      </c>
      <c r="H96" s="54" t="s">
        <v>972</v>
      </c>
      <c r="I96" s="54" t="s">
        <v>973</v>
      </c>
      <c r="J96" s="54" t="s">
        <v>972</v>
      </c>
      <c r="K96" s="54" t="s">
        <v>973</v>
      </c>
      <c r="L96" s="54" t="s">
        <v>972</v>
      </c>
      <c r="M96" s="54" t="s">
        <v>973</v>
      </c>
      <c r="N96" s="54" t="s">
        <v>972</v>
      </c>
      <c r="O96" s="54" t="s">
        <v>973</v>
      </c>
      <c r="P96" s="54" t="s">
        <v>972</v>
      </c>
      <c r="Q96" s="54" t="s">
        <v>973</v>
      </c>
      <c r="R96" s="54" t="s">
        <v>972</v>
      </c>
      <c r="S96" s="54" t="s">
        <v>973</v>
      </c>
      <c r="T96" s="54" t="s">
        <v>972</v>
      </c>
      <c r="U96" s="54" t="s">
        <v>973</v>
      </c>
      <c r="V96" s="54" t="s">
        <v>972</v>
      </c>
      <c r="W96" s="55" t="s">
        <v>973</v>
      </c>
      <c r="AA96" s="52" t="s">
        <v>970</v>
      </c>
      <c r="AB96" s="53" t="s">
        <v>971</v>
      </c>
      <c r="AC96" s="54" t="s">
        <v>972</v>
      </c>
      <c r="AD96" s="54" t="s">
        <v>973</v>
      </c>
      <c r="AE96" s="54" t="s">
        <v>972</v>
      </c>
      <c r="AF96" s="54" t="s">
        <v>973</v>
      </c>
      <c r="AG96" s="54" t="s">
        <v>972</v>
      </c>
      <c r="AH96" s="54" t="s">
        <v>973</v>
      </c>
      <c r="AI96" s="54" t="s">
        <v>972</v>
      </c>
      <c r="AJ96" s="54" t="s">
        <v>973</v>
      </c>
      <c r="AK96" s="54" t="s">
        <v>972</v>
      </c>
      <c r="AL96" s="54" t="s">
        <v>973</v>
      </c>
      <c r="AM96" s="54" t="s">
        <v>972</v>
      </c>
      <c r="AN96" s="54" t="s">
        <v>973</v>
      </c>
      <c r="AO96" s="54" t="s">
        <v>972</v>
      </c>
      <c r="AP96" s="54" t="s">
        <v>973</v>
      </c>
      <c r="AQ96" s="54" t="s">
        <v>972</v>
      </c>
      <c r="AR96" s="54" t="s">
        <v>973</v>
      </c>
      <c r="AS96" s="54" t="s">
        <v>972</v>
      </c>
      <c r="AT96" s="89" t="s">
        <v>973</v>
      </c>
      <c r="AU96" s="52" t="s">
        <v>972</v>
      </c>
      <c r="AV96" s="55" t="s">
        <v>973</v>
      </c>
      <c r="AW96" s="83"/>
      <c r="AX96" s="84"/>
      <c r="BA96" s="149"/>
      <c r="BB96" s="150"/>
      <c r="BC96" s="151"/>
      <c r="BQ96" s="153"/>
      <c r="BR96" s="151"/>
      <c r="BV96" s="151"/>
      <c r="BZ96" s="151"/>
    </row>
    <row r="97" spans="1:78" ht="17.100000000000001" customHeight="1" x14ac:dyDescent="0.25">
      <c r="A97" s="413" t="s">
        <v>0</v>
      </c>
      <c r="B97" s="56" t="str">
        <f>IF(AA97=0,"",AA97)</f>
        <v/>
      </c>
      <c r="C97" s="57" t="str">
        <f>IF(AB97=0,"",AB97)</f>
        <v/>
      </c>
      <c r="D97" s="58" t="str">
        <f>IF(AC97=0,"",AC97)</f>
        <v/>
      </c>
      <c r="E97" s="397">
        <f>IF(AD97="","",AD97)</f>
        <v>0</v>
      </c>
      <c r="F97" s="58" t="str">
        <f t="shared" ref="F97:F110" si="103">IF(AE97=0,"",AE97)</f>
        <v/>
      </c>
      <c r="G97" s="397">
        <f>IF(AF97="","",AF97)</f>
        <v>0</v>
      </c>
      <c r="H97" s="58" t="str">
        <f t="shared" ref="H97:H110" si="104">IF(AG97=0,"",AG97)</f>
        <v/>
      </c>
      <c r="I97" s="397">
        <f>IF(AH97="","",AH97)</f>
        <v>0</v>
      </c>
      <c r="J97" s="58" t="str">
        <f t="shared" ref="J97:J110" si="105">IF(AI97=0,"",AI97)</f>
        <v/>
      </c>
      <c r="K97" s="397">
        <f>IF(AJ97="","",AJ97)</f>
        <v>0</v>
      </c>
      <c r="L97" s="58" t="str">
        <f t="shared" ref="L97:L110" si="106">IF(AK97=0,"",AK97)</f>
        <v/>
      </c>
      <c r="M97" s="397">
        <f>IF(AL97="","",AL97)</f>
        <v>0</v>
      </c>
      <c r="N97" s="58" t="str">
        <f>IF(AM97=0,"",AM97)</f>
        <v/>
      </c>
      <c r="O97" s="397">
        <f>IF(AN97="","",AN97)</f>
        <v>0</v>
      </c>
      <c r="P97" s="58" t="str">
        <f t="shared" ref="P97:P110" si="107">IF(AO97=0,"",AO97)</f>
        <v/>
      </c>
      <c r="Q97" s="397">
        <f>IF(AP97="","",AP97)</f>
        <v>0</v>
      </c>
      <c r="R97" s="58" t="str">
        <f t="shared" ref="R97:R110" si="108">IF(AQ97=0,"",AQ97)</f>
        <v/>
      </c>
      <c r="S97" s="397">
        <f>IF(AR97="","",AR97)</f>
        <v>0</v>
      </c>
      <c r="T97" s="58" t="str">
        <f t="shared" ref="T97:T110" si="109">IF(AS97=0,"",AS97)</f>
        <v/>
      </c>
      <c r="U97" s="397">
        <f>IF(AT97="","",AT97)</f>
        <v>0</v>
      </c>
      <c r="V97" s="58" t="str">
        <f t="shared" ref="V97:V110" si="110">IF(AU97=0,"",AU97)</f>
        <v/>
      </c>
      <c r="W97" s="397">
        <f>IF(AV97="","",AV97)</f>
        <v>0</v>
      </c>
      <c r="Z97" s="405" t="s">
        <v>0</v>
      </c>
      <c r="AA97" s="272" t="str">
        <f>IF(AB97=0,"",_xlfn.CONCAT(VLOOKUP(AB97,Starter!A:C,2,0)))</f>
        <v/>
      </c>
      <c r="AB97" s="81"/>
      <c r="AC97" s="129"/>
      <c r="AD97" s="163">
        <f>IF(SUM(AC97:AC99)+AC115=0,0,IF(SUM(ABS(AC97),ABS(AC98),ABS(AC99))=AC115,0.5,IF(SUM(ABS(AC97),ABS(AC98),ABS(AC99))&gt;AC115,1,0)))</f>
        <v>0</v>
      </c>
      <c r="AE97" s="132"/>
      <c r="AF97" s="91">
        <f>IF(SUM(AE97:AE99)+AE115=0,0,IF(SUM(ABS(AE97),ABS(AE98),ABS(AE99))=AE115,0.5,IF(SUM(ABS(AE97),ABS(AE98),ABS(AE99))&gt;AE115,1,0)))</f>
        <v>0</v>
      </c>
      <c r="AG97" s="129"/>
      <c r="AH97" s="91">
        <f>IF(SUM(AG97:AG99)+AG115=0,0,IF(SUM(ABS(AG97),ABS(AG98),ABS(AG99))=AG115,0.5,IF(SUM(ABS(AG97),ABS(AG98),ABS(AG99))&gt;AG115,1,0)))</f>
        <v>0</v>
      </c>
      <c r="AI97" s="129"/>
      <c r="AJ97" s="91">
        <f>IF(SUM(AI97:AI99)+AI115=0,0,IF(SUM(ABS(AI97),ABS(AI98),ABS(AI99))=AI115,0.5,IF(SUM(ABS(AI97),ABS(AI98),ABS(AI99))&gt;AI115,1,0)))</f>
        <v>0</v>
      </c>
      <c r="AK97" s="129"/>
      <c r="AL97" s="91">
        <f>IF(SUM(AK97:AK99)+AK115=0,0,IF(SUM(ABS(AK97),ABS(AK98),ABS(AK99))=AK115,0.5,IF(SUM(ABS(AK97),ABS(AK98),ABS(AK99))&gt;AK115,1,0)))</f>
        <v>0</v>
      </c>
      <c r="AM97" s="129"/>
      <c r="AN97" s="91">
        <f>IF(SUM(AM97:AM99)+AM115=0,0,IF(SUM(ABS(AM97),ABS(AM98),ABS(AM99))=AM115,0.5,IF(SUM(ABS(AM97),ABS(AM98),ABS(AM99))&gt;AM115,1,0)))</f>
        <v>0</v>
      </c>
      <c r="AO97" s="129"/>
      <c r="AP97" s="91">
        <f>IF(SUM(AO97:AO99)+AO115=0,0,IF(SUM(ABS(AO97),ABS(AO98),ABS(AO99))=AO115,0.5,IF(SUM(ABS(AO97),ABS(AO98),ABS(AO99))&gt;AO115,1,0)))</f>
        <v>0</v>
      </c>
      <c r="AQ97" s="129"/>
      <c r="AR97" s="91">
        <f>IF(SUM(AQ97:AQ99)+AQ115=0,0,IF(SUM(ABS(AQ97),ABS(AQ98),ABS(AQ99))=AQ115,0.5,IF(SUM(ABS(AQ97),ABS(AQ98),ABS(AQ99))&gt;AQ115,1,0)))</f>
        <v>0</v>
      </c>
      <c r="AS97" s="129"/>
      <c r="AT97" s="91">
        <f>IF(SUM(AS97:AS99)+AS115=0,0,IF(SUM(ABS(AS97),ABS(AS98),ABS(AS99))=AS115,0.5,IF(SUM(ABS(AS97),ABS(AS98),ABS(AS99))&gt;AS115,1,0)))</f>
        <v>0</v>
      </c>
      <c r="AU97" s="92">
        <f t="shared" ref="AU97:AU108" si="111">ABS(SUM(AC97:AC97))+ABS(SUM(AE97:AE97))+ABS(SUM(AG97:AG97))+ABS(SUM(AI97:AI97))+ABS(SUM(AK97:AK97))+ABS(SUM(AM97:AM97))+ABS(SUM(AO97:AO97))+ABS(SUM(AQ97:AQ97))+ABS(SUM(AS97:AS97))</f>
        <v>0</v>
      </c>
      <c r="AV97" s="93">
        <f>SUM(AD97+AF97+AH97+AJ97+AL97+AN97+AP97+AR97+AT97)</f>
        <v>0</v>
      </c>
      <c r="AW97" s="83"/>
      <c r="AX97" s="84"/>
      <c r="AZ97" s="47"/>
      <c r="BA97" s="149"/>
      <c r="BB97" s="150"/>
      <c r="BC97" s="151"/>
      <c r="BD97" s="154">
        <f>+AB97</f>
        <v>0</v>
      </c>
      <c r="BE97" s="150">
        <f>+AU97</f>
        <v>0</v>
      </c>
      <c r="BF97" s="152">
        <f>COUNT(BH97:BP97)</f>
        <v>0</v>
      </c>
      <c r="BG97" s="152">
        <f>COUNTIF(BH97:BP97,"&gt;0")</f>
        <v>0</v>
      </c>
      <c r="BH97" s="152" t="str">
        <f t="shared" ref="BH97:BH108" si="112">IF(AC97=0,"",AC97)</f>
        <v/>
      </c>
      <c r="BI97" s="152" t="str">
        <f t="shared" ref="BI97:BI108" si="113">IF(AE97=0,"",AE97)</f>
        <v/>
      </c>
      <c r="BJ97" s="152" t="str">
        <f t="shared" ref="BJ97:BJ108" si="114">IF(AG97=0,"",AG97)</f>
        <v/>
      </c>
      <c r="BK97" s="152" t="str">
        <f t="shared" ref="BK97:BK108" si="115">IF(AI97=0,"",AI97)</f>
        <v/>
      </c>
      <c r="BL97" s="152" t="str">
        <f t="shared" ref="BL97:BL108" si="116">IF(AK97=0,"",AK97)</f>
        <v/>
      </c>
      <c r="BM97" s="152" t="str">
        <f t="shared" ref="BM97:BM108" si="117">IF(AM97=0,"",AM97)</f>
        <v/>
      </c>
      <c r="BN97" s="152" t="str">
        <f t="shared" ref="BN97:BN108" si="118">IF(AO97=0,"",AO97)</f>
        <v/>
      </c>
      <c r="BO97" s="152" t="str">
        <f t="shared" ref="BO97:BO108" si="119">IF(AQ97=0,"",AQ97)</f>
        <v/>
      </c>
      <c r="BP97" s="152" t="str">
        <f t="shared" ref="BP97:BP108" si="120">IF(AS97=0,"",AS97)</f>
        <v/>
      </c>
      <c r="BQ97" s="153"/>
      <c r="BR97" s="151"/>
      <c r="BS97" s="152">
        <f>MAX(BH97:BP97)</f>
        <v>0</v>
      </c>
      <c r="BT97" s="152">
        <f>IF(BS97&lt;MAX(BS:BS),0,BS97+ROW()/1000000000)</f>
        <v>9.6999999999999995E-8</v>
      </c>
      <c r="BU97" s="152" t="str">
        <f>+AA93</f>
        <v>SG Rottendorf 1</v>
      </c>
      <c r="BV97" s="151">
        <f>RANK(BT97,BT:BT)</f>
        <v>84</v>
      </c>
      <c r="BW97" s="152">
        <f>SUMIF(BH97:BP97,"&gt;0")</f>
        <v>0</v>
      </c>
      <c r="BX97" s="152">
        <f>IF(COUNTIF(BH97:BP97,"&gt;0")&lt;Spielorte!$A$23,0,BE97/Spielorte!$A$23)</f>
        <v>0</v>
      </c>
      <c r="BY97" s="152">
        <f>IF(BX97&lt;MAX(BX:BX),0,BX97+ROW()/1000000000)</f>
        <v>9.6999999999999995E-8</v>
      </c>
      <c r="BZ97" s="151">
        <f t="shared" ref="BZ97:BZ108" si="121">IF(BY97=0,0,RANK(BY97,BY:BY))</f>
        <v>84</v>
      </c>
    </row>
    <row r="98" spans="1:78" ht="17.100000000000001" customHeight="1" x14ac:dyDescent="0.25">
      <c r="A98" s="414"/>
      <c r="B98" s="59" t="str">
        <f t="shared" ref="B98:D110" si="122">IF(AA98=0,"",AA98)</f>
        <v/>
      </c>
      <c r="C98" s="60" t="str">
        <f t="shared" si="122"/>
        <v/>
      </c>
      <c r="D98" s="61" t="str">
        <f t="shared" si="122"/>
        <v/>
      </c>
      <c r="E98" s="398"/>
      <c r="F98" s="61" t="str">
        <f t="shared" si="103"/>
        <v/>
      </c>
      <c r="G98" s="398"/>
      <c r="H98" s="61" t="str">
        <f t="shared" si="104"/>
        <v/>
      </c>
      <c r="I98" s="398"/>
      <c r="J98" s="61" t="str">
        <f t="shared" si="105"/>
        <v/>
      </c>
      <c r="K98" s="398"/>
      <c r="L98" s="61" t="str">
        <f t="shared" si="106"/>
        <v/>
      </c>
      <c r="M98" s="398"/>
      <c r="N98" s="61" t="str">
        <f t="shared" ref="N98:N110" si="123">IF(AM98=0,"",AM98)</f>
        <v/>
      </c>
      <c r="O98" s="398"/>
      <c r="P98" s="61" t="str">
        <f t="shared" si="107"/>
        <v/>
      </c>
      <c r="Q98" s="398"/>
      <c r="R98" s="61" t="str">
        <f t="shared" si="108"/>
        <v/>
      </c>
      <c r="S98" s="398"/>
      <c r="T98" s="61" t="str">
        <f t="shared" si="109"/>
        <v/>
      </c>
      <c r="U98" s="398"/>
      <c r="V98" s="61" t="str">
        <f t="shared" si="110"/>
        <v/>
      </c>
      <c r="W98" s="398"/>
      <c r="Z98" s="406"/>
      <c r="AA98" s="90" t="str">
        <f>IF(AB98=0,"",_xlfn.CONCAT(VLOOKUP(AB98,Starter!A:C,2,0)))</f>
        <v/>
      </c>
      <c r="AB98" s="80"/>
      <c r="AC98" s="130"/>
      <c r="AD98" s="94"/>
      <c r="AE98" s="130"/>
      <c r="AF98" s="94"/>
      <c r="AG98" s="130"/>
      <c r="AH98" s="94"/>
      <c r="AI98" s="130"/>
      <c r="AJ98" s="94"/>
      <c r="AK98" s="130"/>
      <c r="AL98" s="94"/>
      <c r="AM98" s="130"/>
      <c r="AN98" s="94"/>
      <c r="AO98" s="130"/>
      <c r="AP98" s="94"/>
      <c r="AQ98" s="130"/>
      <c r="AR98" s="94"/>
      <c r="AS98" s="130"/>
      <c r="AT98" s="94"/>
      <c r="AU98" s="95">
        <f t="shared" si="111"/>
        <v>0</v>
      </c>
      <c r="AV98" s="96"/>
      <c r="AW98" s="83"/>
      <c r="AX98" s="84"/>
      <c r="AZ98" s="47"/>
      <c r="BA98" s="149"/>
      <c r="BB98" s="150"/>
      <c r="BC98" s="151"/>
      <c r="BD98" s="154">
        <f t="shared" ref="BD98:BD108" si="124">+AB98</f>
        <v>0</v>
      </c>
      <c r="BE98" s="150">
        <f t="shared" ref="BE98:BE108" si="125">+AU98</f>
        <v>0</v>
      </c>
      <c r="BF98" s="152">
        <f t="shared" ref="BF98:BF108" si="126">COUNT(BH98:BP98)</f>
        <v>0</v>
      </c>
      <c r="BG98" s="152">
        <f t="shared" ref="BG98:BG108" si="127">COUNTIF(BH98:BP98,"&gt;0")</f>
        <v>0</v>
      </c>
      <c r="BH98" s="152" t="str">
        <f t="shared" si="112"/>
        <v/>
      </c>
      <c r="BI98" s="152" t="str">
        <f t="shared" si="113"/>
        <v/>
      </c>
      <c r="BJ98" s="152" t="str">
        <f t="shared" si="114"/>
        <v/>
      </c>
      <c r="BK98" s="152" t="str">
        <f t="shared" si="115"/>
        <v/>
      </c>
      <c r="BL98" s="152" t="str">
        <f t="shared" si="116"/>
        <v/>
      </c>
      <c r="BM98" s="152" t="str">
        <f t="shared" si="117"/>
        <v/>
      </c>
      <c r="BN98" s="152" t="str">
        <f t="shared" si="118"/>
        <v/>
      </c>
      <c r="BO98" s="152" t="str">
        <f t="shared" si="119"/>
        <v/>
      </c>
      <c r="BP98" s="152" t="str">
        <f t="shared" si="120"/>
        <v/>
      </c>
      <c r="BQ98" s="153"/>
      <c r="BR98" s="151"/>
      <c r="BS98" s="152">
        <f t="shared" ref="BS98:BS108" si="128">MAX(BH98:BP98)</f>
        <v>0</v>
      </c>
      <c r="BT98" s="152">
        <f t="shared" ref="BT98:BT108" si="129">IF(BS98&lt;MAX(BS:BS),0,BS98+ROW()/1000000000)</f>
        <v>9.8000000000000004E-8</v>
      </c>
      <c r="BU98" s="152" t="str">
        <f t="shared" ref="BU98:BU108" si="130">+BU97</f>
        <v>SG Rottendorf 1</v>
      </c>
      <c r="BV98" s="151">
        <f t="shared" ref="BV98:BV108" si="131">RANK(BT98,BT:BT)</f>
        <v>83</v>
      </c>
      <c r="BW98" s="152">
        <f t="shared" ref="BW98:BW108" si="132">SUMIF(BH98:BP98,"&gt;0")</f>
        <v>0</v>
      </c>
      <c r="BX98" s="152">
        <f>IF(COUNTIF(BH98:BP98,"&gt;0")&lt;Spielorte!$A$23,0,BE98/Spielorte!$A$23)</f>
        <v>0</v>
      </c>
      <c r="BY98" s="152">
        <f t="shared" ref="BY98:BY108" si="133">IF(BX98&lt;MAX(BX:BX),0,BX98+ROW()/1000000000)</f>
        <v>9.8000000000000004E-8</v>
      </c>
      <c r="BZ98" s="151">
        <f t="shared" si="121"/>
        <v>83</v>
      </c>
    </row>
    <row r="99" spans="1:78" ht="17.100000000000001" customHeight="1" thickBot="1" x14ac:dyDescent="0.3">
      <c r="A99" s="415"/>
      <c r="B99" s="62" t="str">
        <f t="shared" si="122"/>
        <v/>
      </c>
      <c r="C99" s="63" t="str">
        <f t="shared" si="122"/>
        <v/>
      </c>
      <c r="D99" s="52" t="str">
        <f t="shared" si="122"/>
        <v/>
      </c>
      <c r="E99" s="399"/>
      <c r="F99" s="52" t="str">
        <f t="shared" si="103"/>
        <v/>
      </c>
      <c r="G99" s="399"/>
      <c r="H99" s="52" t="str">
        <f t="shared" si="104"/>
        <v/>
      </c>
      <c r="I99" s="399"/>
      <c r="J99" s="52" t="str">
        <f t="shared" si="105"/>
        <v/>
      </c>
      <c r="K99" s="399"/>
      <c r="L99" s="52" t="str">
        <f t="shared" si="106"/>
        <v/>
      </c>
      <c r="M99" s="399"/>
      <c r="N99" s="52" t="str">
        <f t="shared" si="123"/>
        <v/>
      </c>
      <c r="O99" s="399"/>
      <c r="P99" s="52" t="str">
        <f t="shared" si="107"/>
        <v/>
      </c>
      <c r="Q99" s="399"/>
      <c r="R99" s="52" t="str">
        <f t="shared" si="108"/>
        <v/>
      </c>
      <c r="S99" s="399"/>
      <c r="T99" s="52" t="str">
        <f t="shared" si="109"/>
        <v/>
      </c>
      <c r="U99" s="399"/>
      <c r="V99" s="52" t="str">
        <f t="shared" si="110"/>
        <v/>
      </c>
      <c r="W99" s="399"/>
      <c r="Z99" s="407"/>
      <c r="AA99" s="99" t="str">
        <f>IF(AB99=0,"",_xlfn.CONCAT(VLOOKUP(AB99,Starter!A:C,2,0)))</f>
        <v/>
      </c>
      <c r="AB99" s="82"/>
      <c r="AC99" s="131"/>
      <c r="AD99" s="94"/>
      <c r="AE99" s="131"/>
      <c r="AF99" s="94"/>
      <c r="AG99" s="131"/>
      <c r="AH99" s="94"/>
      <c r="AI99" s="131"/>
      <c r="AJ99" s="94"/>
      <c r="AK99" s="131"/>
      <c r="AL99" s="94"/>
      <c r="AM99" s="131"/>
      <c r="AN99" s="94"/>
      <c r="AO99" s="131"/>
      <c r="AP99" s="94"/>
      <c r="AQ99" s="131"/>
      <c r="AR99" s="94"/>
      <c r="AS99" s="131"/>
      <c r="AT99" s="94"/>
      <c r="AU99" s="97">
        <f t="shared" si="111"/>
        <v>0</v>
      </c>
      <c r="AV99" s="98"/>
      <c r="AW99" s="83"/>
      <c r="AX99" s="84"/>
      <c r="AZ99" s="47"/>
      <c r="BA99" s="149"/>
      <c r="BB99" s="150"/>
      <c r="BC99" s="151"/>
      <c r="BD99" s="154">
        <f t="shared" si="124"/>
        <v>0</v>
      </c>
      <c r="BE99" s="150">
        <f t="shared" si="125"/>
        <v>0</v>
      </c>
      <c r="BF99" s="152">
        <f t="shared" si="126"/>
        <v>0</v>
      </c>
      <c r="BG99" s="152">
        <f t="shared" si="127"/>
        <v>0</v>
      </c>
      <c r="BH99" s="152" t="str">
        <f t="shared" si="112"/>
        <v/>
      </c>
      <c r="BI99" s="152" t="str">
        <f t="shared" si="113"/>
        <v/>
      </c>
      <c r="BJ99" s="152" t="str">
        <f t="shared" si="114"/>
        <v/>
      </c>
      <c r="BK99" s="152" t="str">
        <f t="shared" si="115"/>
        <v/>
      </c>
      <c r="BL99" s="152" t="str">
        <f t="shared" si="116"/>
        <v/>
      </c>
      <c r="BM99" s="152" t="str">
        <f t="shared" si="117"/>
        <v/>
      </c>
      <c r="BN99" s="152" t="str">
        <f t="shared" si="118"/>
        <v/>
      </c>
      <c r="BO99" s="152" t="str">
        <f t="shared" si="119"/>
        <v/>
      </c>
      <c r="BP99" s="152" t="str">
        <f t="shared" si="120"/>
        <v/>
      </c>
      <c r="BQ99" s="153"/>
      <c r="BR99" s="151"/>
      <c r="BS99" s="152">
        <f t="shared" si="128"/>
        <v>0</v>
      </c>
      <c r="BT99" s="152">
        <f t="shared" si="129"/>
        <v>9.9E-8</v>
      </c>
      <c r="BU99" s="152" t="str">
        <f t="shared" si="130"/>
        <v>SG Rottendorf 1</v>
      </c>
      <c r="BV99" s="151">
        <f t="shared" si="131"/>
        <v>82</v>
      </c>
      <c r="BW99" s="152">
        <f t="shared" si="132"/>
        <v>0</v>
      </c>
      <c r="BX99" s="152">
        <f>IF(COUNTIF(BH99:BP99,"&gt;0")&lt;Spielorte!$A$23,0,BE99/Spielorte!$A$23)</f>
        <v>0</v>
      </c>
      <c r="BY99" s="152">
        <f t="shared" si="133"/>
        <v>9.9E-8</v>
      </c>
      <c r="BZ99" s="151">
        <f t="shared" si="121"/>
        <v>82</v>
      </c>
    </row>
    <row r="100" spans="1:78" ht="17.100000000000001" customHeight="1" x14ac:dyDescent="0.25">
      <c r="A100" s="413" t="s">
        <v>2</v>
      </c>
      <c r="B100" s="56" t="str">
        <f t="shared" si="122"/>
        <v/>
      </c>
      <c r="C100" s="57" t="str">
        <f t="shared" si="122"/>
        <v/>
      </c>
      <c r="D100" s="58" t="str">
        <f t="shared" si="122"/>
        <v/>
      </c>
      <c r="E100" s="397">
        <f>IF(AD100="","",AD100)</f>
        <v>0</v>
      </c>
      <c r="F100" s="58" t="str">
        <f t="shared" si="103"/>
        <v/>
      </c>
      <c r="G100" s="397">
        <f>IF(AF100="","",AF100)</f>
        <v>0</v>
      </c>
      <c r="H100" s="58" t="str">
        <f t="shared" si="104"/>
        <v/>
      </c>
      <c r="I100" s="397">
        <f>IF(AH100="","",AH100)</f>
        <v>0</v>
      </c>
      <c r="J100" s="58" t="str">
        <f t="shared" si="105"/>
        <v/>
      </c>
      <c r="K100" s="397">
        <f>IF(AJ100="","",AJ100)</f>
        <v>0</v>
      </c>
      <c r="L100" s="58" t="str">
        <f t="shared" si="106"/>
        <v/>
      </c>
      <c r="M100" s="397">
        <f>IF(AL100="","",AL100)</f>
        <v>0</v>
      </c>
      <c r="N100" s="58" t="str">
        <f t="shared" si="123"/>
        <v/>
      </c>
      <c r="O100" s="397">
        <f>IF(AN100="","",AN100)</f>
        <v>0</v>
      </c>
      <c r="P100" s="58" t="str">
        <f t="shared" si="107"/>
        <v/>
      </c>
      <c r="Q100" s="397">
        <f>IF(AP100="","",AP100)</f>
        <v>0</v>
      </c>
      <c r="R100" s="58" t="str">
        <f t="shared" si="108"/>
        <v/>
      </c>
      <c r="S100" s="397">
        <f>IF(AR100="","",AR100)</f>
        <v>0</v>
      </c>
      <c r="T100" s="58" t="str">
        <f t="shared" si="109"/>
        <v/>
      </c>
      <c r="U100" s="397">
        <f>IF(AT100="","",AT100)</f>
        <v>0</v>
      </c>
      <c r="V100" s="58" t="str">
        <f t="shared" si="110"/>
        <v/>
      </c>
      <c r="W100" s="397">
        <f>IF(AV100="","",AV100)</f>
        <v>0</v>
      </c>
      <c r="Z100" s="405" t="s">
        <v>2</v>
      </c>
      <c r="AA100" s="272" t="str">
        <f>IF(AB100=0,"",_xlfn.CONCAT(VLOOKUP(AB100,Starter!A:C,2,0)))</f>
        <v/>
      </c>
      <c r="AB100" s="81"/>
      <c r="AC100" s="132"/>
      <c r="AD100" s="91">
        <f>IF(SUM(AC100:AC102)+AC116=0,0,IF(SUM(ABS(AC100),ABS(AC101),ABS(AC102))=AC116,0.5,IF(SUM(ABS(AC100),ABS(AC101),ABS(AC102))&gt;AC116,1,0)))</f>
        <v>0</v>
      </c>
      <c r="AE100" s="132"/>
      <c r="AF100" s="91">
        <f>IF(SUM(AE100:AE102)+AE116=0,0,IF(SUM(ABS(AE100),ABS(AE101),ABS(AE102))=AE116,0.5,IF(SUM(ABS(AE100),ABS(AE101),ABS(AE102))&gt;AE116,1,0)))</f>
        <v>0</v>
      </c>
      <c r="AG100" s="132"/>
      <c r="AH100" s="91">
        <f>IF(SUM(AG100:AG102)+AG116=0,0,IF(SUM(ABS(AG100),ABS(AG101),ABS(AG102))=AG116,0.5,IF(SUM(ABS(AG100),ABS(AG101),ABS(AG102))&gt;AG116,1,0)))</f>
        <v>0</v>
      </c>
      <c r="AI100" s="132"/>
      <c r="AJ100" s="91">
        <f>IF(SUM(AI100:AI102)+AI116=0,0,IF(SUM(ABS(AI100),ABS(AI101),ABS(AI102))=AI116,0.5,IF(SUM(ABS(AI100),ABS(AI101),ABS(AI102))&gt;AI116,1,0)))</f>
        <v>0</v>
      </c>
      <c r="AK100" s="132"/>
      <c r="AL100" s="91">
        <f>IF(SUM(AK100:AK102)+AK116=0,0,IF(SUM(ABS(AK100),ABS(AK101),ABS(AK102))=AK116,0.5,IF(SUM(ABS(AK100),ABS(AK101),ABS(AK102))&gt;AK116,1,0)))</f>
        <v>0</v>
      </c>
      <c r="AM100" s="132"/>
      <c r="AN100" s="91">
        <f>IF(SUM(AM100:AM102)+AM116=0,0,IF(SUM(ABS(AM100),ABS(AM101),ABS(AM102))=AM116,0.5,IF(SUM(ABS(AM100),ABS(AM101),ABS(AM102))&gt;AM116,1,0)))</f>
        <v>0</v>
      </c>
      <c r="AO100" s="132"/>
      <c r="AP100" s="91">
        <f>IF(SUM(AO100:AO102)+AO116=0,0,IF(SUM(ABS(AO100),ABS(AO101),ABS(AO102))=AO116,0.5,IF(SUM(ABS(AO100),ABS(AO101),ABS(AO102))&gt;AO116,1,0)))</f>
        <v>0</v>
      </c>
      <c r="AQ100" s="132"/>
      <c r="AR100" s="91">
        <f>IF(SUM(AQ100:AQ102)+AQ116=0,0,IF(SUM(ABS(AQ100),ABS(AQ101),ABS(AQ102))=AQ116,0.5,IF(SUM(ABS(AQ100),ABS(AQ101),ABS(AQ102))&gt;AQ116,1,0)))</f>
        <v>0</v>
      </c>
      <c r="AS100" s="132"/>
      <c r="AT100" s="91">
        <f>IF(SUM(AS100:AS102)+AS116=0,0,IF(SUM(ABS(AS100),ABS(AS101),ABS(AS102))=AS116,0.5,IF(SUM(ABS(AS100),ABS(AS101),ABS(AS102))&gt;AS116,1,0)))</f>
        <v>0</v>
      </c>
      <c r="AU100" s="92">
        <f t="shared" si="111"/>
        <v>0</v>
      </c>
      <c r="AV100" s="93">
        <f>SUM(AD100+AF100+AH100+AJ100+AL100+AN100+AP100+AR100+AT100)</f>
        <v>0</v>
      </c>
      <c r="AW100" s="83"/>
      <c r="AX100" s="84"/>
      <c r="AZ100" s="47"/>
      <c r="BA100" s="149"/>
      <c r="BB100" s="150"/>
      <c r="BC100" s="151"/>
      <c r="BD100" s="154">
        <f t="shared" si="124"/>
        <v>0</v>
      </c>
      <c r="BE100" s="150">
        <f t="shared" si="125"/>
        <v>0</v>
      </c>
      <c r="BF100" s="152">
        <f t="shared" si="126"/>
        <v>0</v>
      </c>
      <c r="BG100" s="152">
        <f t="shared" si="127"/>
        <v>0</v>
      </c>
      <c r="BH100" s="152" t="str">
        <f t="shared" si="112"/>
        <v/>
      </c>
      <c r="BI100" s="152" t="str">
        <f t="shared" si="113"/>
        <v/>
      </c>
      <c r="BJ100" s="152" t="str">
        <f t="shared" si="114"/>
        <v/>
      </c>
      <c r="BK100" s="152" t="str">
        <f t="shared" si="115"/>
        <v/>
      </c>
      <c r="BL100" s="152" t="str">
        <f t="shared" si="116"/>
        <v/>
      </c>
      <c r="BM100" s="152" t="str">
        <f t="shared" si="117"/>
        <v/>
      </c>
      <c r="BN100" s="152" t="str">
        <f t="shared" si="118"/>
        <v/>
      </c>
      <c r="BO100" s="152" t="str">
        <f t="shared" si="119"/>
        <v/>
      </c>
      <c r="BP100" s="152" t="str">
        <f t="shared" si="120"/>
        <v/>
      </c>
      <c r="BQ100" s="153"/>
      <c r="BR100" s="151"/>
      <c r="BS100" s="152">
        <f t="shared" si="128"/>
        <v>0</v>
      </c>
      <c r="BT100" s="152">
        <f t="shared" si="129"/>
        <v>9.9999999999999995E-8</v>
      </c>
      <c r="BU100" s="152" t="str">
        <f t="shared" si="130"/>
        <v>SG Rottendorf 1</v>
      </c>
      <c r="BV100" s="151">
        <f t="shared" si="131"/>
        <v>81</v>
      </c>
      <c r="BW100" s="152">
        <f t="shared" si="132"/>
        <v>0</v>
      </c>
      <c r="BX100" s="152">
        <f>IF(COUNTIF(BH100:BP100,"&gt;0")&lt;Spielorte!$A$23,0,BE100/Spielorte!$A$23)</f>
        <v>0</v>
      </c>
      <c r="BY100" s="152">
        <f t="shared" si="133"/>
        <v>9.9999999999999995E-8</v>
      </c>
      <c r="BZ100" s="151">
        <f t="shared" si="121"/>
        <v>81</v>
      </c>
    </row>
    <row r="101" spans="1:78" ht="17.100000000000001" customHeight="1" x14ac:dyDescent="0.25">
      <c r="A101" s="414"/>
      <c r="B101" s="59" t="str">
        <f t="shared" si="122"/>
        <v/>
      </c>
      <c r="C101" s="60" t="str">
        <f t="shared" si="122"/>
        <v/>
      </c>
      <c r="D101" s="61" t="str">
        <f t="shared" si="122"/>
        <v/>
      </c>
      <c r="E101" s="398"/>
      <c r="F101" s="61" t="str">
        <f t="shared" si="103"/>
        <v/>
      </c>
      <c r="G101" s="398"/>
      <c r="H101" s="61" t="str">
        <f t="shared" si="104"/>
        <v/>
      </c>
      <c r="I101" s="398"/>
      <c r="J101" s="61" t="str">
        <f t="shared" si="105"/>
        <v/>
      </c>
      <c r="K101" s="398"/>
      <c r="L101" s="61" t="str">
        <f t="shared" si="106"/>
        <v/>
      </c>
      <c r="M101" s="398"/>
      <c r="N101" s="61" t="str">
        <f t="shared" si="123"/>
        <v/>
      </c>
      <c r="O101" s="398"/>
      <c r="P101" s="61" t="str">
        <f t="shared" si="107"/>
        <v/>
      </c>
      <c r="Q101" s="398"/>
      <c r="R101" s="61" t="str">
        <f t="shared" si="108"/>
        <v/>
      </c>
      <c r="S101" s="398"/>
      <c r="T101" s="61" t="str">
        <f t="shared" si="109"/>
        <v/>
      </c>
      <c r="U101" s="398"/>
      <c r="V101" s="61" t="str">
        <f t="shared" si="110"/>
        <v/>
      </c>
      <c r="W101" s="398"/>
      <c r="Z101" s="406"/>
      <c r="AA101" s="90" t="str">
        <f>IF(AB101=0,"",_xlfn.CONCAT(VLOOKUP(AB101,Starter!A:C,2,0)))</f>
        <v/>
      </c>
      <c r="AB101" s="80"/>
      <c r="AC101" s="130"/>
      <c r="AD101" s="94"/>
      <c r="AE101" s="130"/>
      <c r="AF101" s="94"/>
      <c r="AG101" s="130"/>
      <c r="AH101" s="94"/>
      <c r="AI101" s="130"/>
      <c r="AJ101" s="94"/>
      <c r="AK101" s="130"/>
      <c r="AL101" s="94"/>
      <c r="AM101" s="130"/>
      <c r="AN101" s="94"/>
      <c r="AO101" s="134"/>
      <c r="AP101" s="94"/>
      <c r="AQ101" s="134"/>
      <c r="AR101" s="94"/>
      <c r="AS101" s="134"/>
      <c r="AT101" s="94"/>
      <c r="AU101" s="95">
        <f t="shared" si="111"/>
        <v>0</v>
      </c>
      <c r="AV101" s="96"/>
      <c r="AW101" s="83"/>
      <c r="AX101" s="84"/>
      <c r="AZ101" s="47"/>
      <c r="BA101" s="149"/>
      <c r="BB101" s="150"/>
      <c r="BC101" s="151"/>
      <c r="BD101" s="154">
        <f t="shared" si="124"/>
        <v>0</v>
      </c>
      <c r="BE101" s="150">
        <f t="shared" si="125"/>
        <v>0</v>
      </c>
      <c r="BF101" s="152">
        <f t="shared" si="126"/>
        <v>0</v>
      </c>
      <c r="BG101" s="152">
        <f t="shared" si="127"/>
        <v>0</v>
      </c>
      <c r="BH101" s="152" t="str">
        <f t="shared" si="112"/>
        <v/>
      </c>
      <c r="BI101" s="152" t="str">
        <f t="shared" si="113"/>
        <v/>
      </c>
      <c r="BJ101" s="152" t="str">
        <f t="shared" si="114"/>
        <v/>
      </c>
      <c r="BK101" s="152" t="str">
        <f t="shared" si="115"/>
        <v/>
      </c>
      <c r="BL101" s="152" t="str">
        <f t="shared" si="116"/>
        <v/>
      </c>
      <c r="BM101" s="152" t="str">
        <f t="shared" si="117"/>
        <v/>
      </c>
      <c r="BN101" s="152" t="str">
        <f t="shared" si="118"/>
        <v/>
      </c>
      <c r="BO101" s="152" t="str">
        <f t="shared" si="119"/>
        <v/>
      </c>
      <c r="BP101" s="152" t="str">
        <f t="shared" si="120"/>
        <v/>
      </c>
      <c r="BQ101" s="153"/>
      <c r="BR101" s="151"/>
      <c r="BS101" s="152">
        <f t="shared" si="128"/>
        <v>0</v>
      </c>
      <c r="BT101" s="152">
        <f t="shared" si="129"/>
        <v>1.01E-7</v>
      </c>
      <c r="BU101" s="152" t="str">
        <f t="shared" si="130"/>
        <v>SG Rottendorf 1</v>
      </c>
      <c r="BV101" s="151">
        <f t="shared" si="131"/>
        <v>80</v>
      </c>
      <c r="BW101" s="152">
        <f t="shared" si="132"/>
        <v>0</v>
      </c>
      <c r="BX101" s="152">
        <f>IF(COUNTIF(BH101:BP101,"&gt;0")&lt;Spielorte!$A$23,0,BE101/Spielorte!$A$23)</f>
        <v>0</v>
      </c>
      <c r="BY101" s="152">
        <f t="shared" si="133"/>
        <v>1.01E-7</v>
      </c>
      <c r="BZ101" s="151">
        <f t="shared" si="121"/>
        <v>80</v>
      </c>
    </row>
    <row r="102" spans="1:78" ht="17.100000000000001" customHeight="1" thickBot="1" x14ac:dyDescent="0.3">
      <c r="A102" s="415"/>
      <c r="B102" s="62" t="str">
        <f t="shared" si="122"/>
        <v/>
      </c>
      <c r="C102" s="63" t="str">
        <f t="shared" si="122"/>
        <v/>
      </c>
      <c r="D102" s="52" t="str">
        <f t="shared" si="122"/>
        <v/>
      </c>
      <c r="E102" s="399"/>
      <c r="F102" s="52" t="str">
        <f t="shared" si="103"/>
        <v/>
      </c>
      <c r="G102" s="399"/>
      <c r="H102" s="52" t="str">
        <f t="shared" si="104"/>
        <v/>
      </c>
      <c r="I102" s="399"/>
      <c r="J102" s="52" t="str">
        <f t="shared" si="105"/>
        <v/>
      </c>
      <c r="K102" s="399"/>
      <c r="L102" s="52" t="str">
        <f t="shared" si="106"/>
        <v/>
      </c>
      <c r="M102" s="399"/>
      <c r="N102" s="52" t="str">
        <f t="shared" si="123"/>
        <v/>
      </c>
      <c r="O102" s="399"/>
      <c r="P102" s="52" t="str">
        <f t="shared" si="107"/>
        <v/>
      </c>
      <c r="Q102" s="399"/>
      <c r="R102" s="52" t="str">
        <f t="shared" si="108"/>
        <v/>
      </c>
      <c r="S102" s="399"/>
      <c r="T102" s="52" t="str">
        <f t="shared" si="109"/>
        <v/>
      </c>
      <c r="U102" s="399"/>
      <c r="V102" s="52" t="str">
        <f t="shared" si="110"/>
        <v/>
      </c>
      <c r="W102" s="399"/>
      <c r="Z102" s="407"/>
      <c r="AA102" s="99" t="str">
        <f>IF(AB102=0,"",_xlfn.CONCAT(VLOOKUP(AB102,Starter!A:C,2,0)))</f>
        <v/>
      </c>
      <c r="AB102" s="82"/>
      <c r="AC102" s="133"/>
      <c r="AD102" s="100"/>
      <c r="AE102" s="133"/>
      <c r="AF102" s="100"/>
      <c r="AG102" s="133"/>
      <c r="AH102" s="100"/>
      <c r="AI102" s="133"/>
      <c r="AJ102" s="100"/>
      <c r="AK102" s="133"/>
      <c r="AL102" s="100"/>
      <c r="AM102" s="133"/>
      <c r="AN102" s="100"/>
      <c r="AO102" s="133"/>
      <c r="AP102" s="100"/>
      <c r="AQ102" s="133"/>
      <c r="AR102" s="100"/>
      <c r="AS102" s="133"/>
      <c r="AT102" s="100"/>
      <c r="AU102" s="97">
        <f t="shared" si="111"/>
        <v>0</v>
      </c>
      <c r="AV102" s="98"/>
      <c r="AW102" s="83"/>
      <c r="AX102" s="84"/>
      <c r="AZ102" s="47"/>
      <c r="BA102" s="149"/>
      <c r="BB102" s="150"/>
      <c r="BC102" s="151"/>
      <c r="BD102" s="154">
        <f t="shared" si="124"/>
        <v>0</v>
      </c>
      <c r="BE102" s="150">
        <f t="shared" si="125"/>
        <v>0</v>
      </c>
      <c r="BF102" s="152">
        <f t="shared" si="126"/>
        <v>0</v>
      </c>
      <c r="BG102" s="152">
        <f t="shared" si="127"/>
        <v>0</v>
      </c>
      <c r="BH102" s="152" t="str">
        <f t="shared" si="112"/>
        <v/>
      </c>
      <c r="BI102" s="152" t="str">
        <f t="shared" si="113"/>
        <v/>
      </c>
      <c r="BJ102" s="152" t="str">
        <f t="shared" si="114"/>
        <v/>
      </c>
      <c r="BK102" s="152" t="str">
        <f t="shared" si="115"/>
        <v/>
      </c>
      <c r="BL102" s="152" t="str">
        <f t="shared" si="116"/>
        <v/>
      </c>
      <c r="BM102" s="152" t="str">
        <f t="shared" si="117"/>
        <v/>
      </c>
      <c r="BN102" s="152" t="str">
        <f t="shared" si="118"/>
        <v/>
      </c>
      <c r="BO102" s="152" t="str">
        <f t="shared" si="119"/>
        <v/>
      </c>
      <c r="BP102" s="152" t="str">
        <f t="shared" si="120"/>
        <v/>
      </c>
      <c r="BQ102" s="153"/>
      <c r="BR102" s="151"/>
      <c r="BS102" s="152">
        <f t="shared" si="128"/>
        <v>0</v>
      </c>
      <c r="BT102" s="152">
        <f t="shared" si="129"/>
        <v>1.02E-7</v>
      </c>
      <c r="BU102" s="152" t="str">
        <f t="shared" si="130"/>
        <v>SG Rottendorf 1</v>
      </c>
      <c r="BV102" s="151">
        <f t="shared" si="131"/>
        <v>79</v>
      </c>
      <c r="BW102" s="152">
        <f t="shared" si="132"/>
        <v>0</v>
      </c>
      <c r="BX102" s="152">
        <f>IF(COUNTIF(BH102:BP102,"&gt;0")&lt;Spielorte!$A$23,0,BE102/Spielorte!$A$23)</f>
        <v>0</v>
      </c>
      <c r="BY102" s="152">
        <f t="shared" si="133"/>
        <v>1.02E-7</v>
      </c>
      <c r="BZ102" s="151">
        <f t="shared" si="121"/>
        <v>79</v>
      </c>
    </row>
    <row r="103" spans="1:78" ht="17.100000000000001" customHeight="1" x14ac:dyDescent="0.25">
      <c r="A103" s="413" t="s">
        <v>3</v>
      </c>
      <c r="B103" s="56" t="str">
        <f t="shared" si="122"/>
        <v/>
      </c>
      <c r="C103" s="57" t="str">
        <f t="shared" si="122"/>
        <v/>
      </c>
      <c r="D103" s="58" t="str">
        <f t="shared" si="122"/>
        <v/>
      </c>
      <c r="E103" s="397">
        <f>IF(AD103="","",AD103)</f>
        <v>0</v>
      </c>
      <c r="F103" s="58" t="str">
        <f t="shared" si="103"/>
        <v/>
      </c>
      <c r="G103" s="397">
        <f>IF(AF103="","",AF103)</f>
        <v>0</v>
      </c>
      <c r="H103" s="58" t="str">
        <f t="shared" si="104"/>
        <v/>
      </c>
      <c r="I103" s="397">
        <f>IF(AH103="","",AH103)</f>
        <v>0</v>
      </c>
      <c r="J103" s="58" t="str">
        <f t="shared" si="105"/>
        <v/>
      </c>
      <c r="K103" s="397">
        <f>IF(AJ103="","",AJ103)</f>
        <v>0</v>
      </c>
      <c r="L103" s="58" t="str">
        <f t="shared" si="106"/>
        <v/>
      </c>
      <c r="M103" s="397">
        <f>IF(AL103="","",AL103)</f>
        <v>0</v>
      </c>
      <c r="N103" s="58" t="str">
        <f t="shared" si="123"/>
        <v/>
      </c>
      <c r="O103" s="397">
        <f>IF(AN103="","",AN103)</f>
        <v>0</v>
      </c>
      <c r="P103" s="58" t="str">
        <f t="shared" si="107"/>
        <v/>
      </c>
      <c r="Q103" s="397">
        <f>IF(AP103="","",AP103)</f>
        <v>0</v>
      </c>
      <c r="R103" s="58" t="str">
        <f t="shared" si="108"/>
        <v/>
      </c>
      <c r="S103" s="397">
        <f>IF(AR103="","",AR103)</f>
        <v>0</v>
      </c>
      <c r="T103" s="58" t="str">
        <f t="shared" si="109"/>
        <v/>
      </c>
      <c r="U103" s="397">
        <f>IF(AT103="","",AT103)</f>
        <v>0</v>
      </c>
      <c r="V103" s="58" t="str">
        <f t="shared" si="110"/>
        <v/>
      </c>
      <c r="W103" s="397">
        <f>IF(AV103="","",AV103)</f>
        <v>0</v>
      </c>
      <c r="Z103" s="405" t="s">
        <v>3</v>
      </c>
      <c r="AA103" s="272" t="str">
        <f>IF(AB103=0,"",_xlfn.CONCAT(VLOOKUP(AB103,Starter!A:C,2,0)))</f>
        <v/>
      </c>
      <c r="AB103" s="81"/>
      <c r="AC103" s="132"/>
      <c r="AD103" s="91">
        <f>IF(SUM(AC103:AC105)+AC117=0,0,IF(SUM(ABS(AC103),ABS(AC104),ABS(AC105))=AC117,0.5,IF(SUM(ABS(AC103),ABS(AC104),ABS(AC105))&gt;AC117,1,0)))</f>
        <v>0</v>
      </c>
      <c r="AE103" s="132"/>
      <c r="AF103" s="91">
        <f>IF(SUM(AE103:AE105)+AE117=0,0,IF(SUM(ABS(AE103),ABS(AE104),ABS(AE105))=AE117,0.5,IF(SUM(ABS(AE103),ABS(AE104),ABS(AE105))&gt;AE117,1,0)))</f>
        <v>0</v>
      </c>
      <c r="AG103" s="132"/>
      <c r="AH103" s="91">
        <f>IF(SUM(AG103:AG105)+AG117=0,0,IF(SUM(ABS(AG103),ABS(AG104),ABS(AG105))=AG117,0.5,IF(SUM(ABS(AG103),ABS(AG104),ABS(AG105))&gt;AG117,1,0)))</f>
        <v>0</v>
      </c>
      <c r="AI103" s="132"/>
      <c r="AJ103" s="91">
        <f>IF(SUM(AI103:AI105)+AI117=0,0,IF(SUM(ABS(AI103),ABS(AI104),ABS(AI105))=AI117,0.5,IF(SUM(ABS(AI103),ABS(AI104),ABS(AI105))&gt;AI117,1,0)))</f>
        <v>0</v>
      </c>
      <c r="AK103" s="132"/>
      <c r="AL103" s="91">
        <f>IF(SUM(AK103:AK105)+AK117=0,0,IF(SUM(ABS(AK103),ABS(AK104),ABS(AK105))=AK117,0.5,IF(SUM(ABS(AK103),ABS(AK104),ABS(AK105))&gt;AK117,1,0)))</f>
        <v>0</v>
      </c>
      <c r="AM103" s="132"/>
      <c r="AN103" s="91">
        <f>IF(SUM(AM103:AM105)+AM117=0,0,IF(SUM(ABS(AM103),ABS(AM104),ABS(AM105))=AM117,0.5,IF(SUM(ABS(AM103),ABS(AM104),ABS(AM105))&gt;AM117,1,0)))</f>
        <v>0</v>
      </c>
      <c r="AO103" s="132"/>
      <c r="AP103" s="91">
        <f>IF(SUM(AO103:AO105)+AO117=0,0,IF(SUM(ABS(AO103),ABS(AO104),ABS(AO105))=AO117,0.5,IF(SUM(ABS(AO103),ABS(AO104),ABS(AO105))&gt;AO117,1,0)))</f>
        <v>0</v>
      </c>
      <c r="AQ103" s="132"/>
      <c r="AR103" s="91">
        <f>IF(SUM(AQ103:AQ105)+AQ117=0,0,IF(SUM(ABS(AQ103),ABS(AQ104),ABS(AQ105))=AQ117,0.5,IF(SUM(ABS(AQ103),ABS(AQ104),ABS(AQ105))&gt;AQ117,1,0)))</f>
        <v>0</v>
      </c>
      <c r="AS103" s="132"/>
      <c r="AT103" s="91">
        <f>IF(SUM(AS103:AS105)+AS117=0,0,IF(SUM(ABS(AS103),ABS(AS104),ABS(AS105))=AS117,0.5,IF(SUM(ABS(AS103),ABS(AS104),ABS(AS105))&gt;AS117,1,0)))</f>
        <v>0</v>
      </c>
      <c r="AU103" s="92">
        <f t="shared" si="111"/>
        <v>0</v>
      </c>
      <c r="AV103" s="93">
        <f>SUM(AD103+AF103+AH103+AJ103+AL103+AN103+AP103+AR103+AT103)</f>
        <v>0</v>
      </c>
      <c r="AW103" s="83"/>
      <c r="AX103" s="84"/>
      <c r="AZ103" s="47"/>
      <c r="BA103" s="149"/>
      <c r="BB103" s="150"/>
      <c r="BC103" s="151"/>
      <c r="BD103" s="154">
        <f t="shared" si="124"/>
        <v>0</v>
      </c>
      <c r="BE103" s="150">
        <f t="shared" si="125"/>
        <v>0</v>
      </c>
      <c r="BF103" s="152">
        <f t="shared" si="126"/>
        <v>0</v>
      </c>
      <c r="BG103" s="152">
        <f t="shared" si="127"/>
        <v>0</v>
      </c>
      <c r="BH103" s="152" t="str">
        <f t="shared" si="112"/>
        <v/>
      </c>
      <c r="BI103" s="152" t="str">
        <f t="shared" si="113"/>
        <v/>
      </c>
      <c r="BJ103" s="152" t="str">
        <f t="shared" si="114"/>
        <v/>
      </c>
      <c r="BK103" s="152" t="str">
        <f t="shared" si="115"/>
        <v/>
      </c>
      <c r="BL103" s="152" t="str">
        <f t="shared" si="116"/>
        <v/>
      </c>
      <c r="BM103" s="152" t="str">
        <f t="shared" si="117"/>
        <v/>
      </c>
      <c r="BN103" s="152" t="str">
        <f t="shared" si="118"/>
        <v/>
      </c>
      <c r="BO103" s="152" t="str">
        <f t="shared" si="119"/>
        <v/>
      </c>
      <c r="BP103" s="152" t="str">
        <f t="shared" si="120"/>
        <v/>
      </c>
      <c r="BQ103" s="153"/>
      <c r="BR103" s="151"/>
      <c r="BS103" s="152">
        <f t="shared" si="128"/>
        <v>0</v>
      </c>
      <c r="BT103" s="152">
        <f t="shared" si="129"/>
        <v>1.03E-7</v>
      </c>
      <c r="BU103" s="152" t="str">
        <f t="shared" si="130"/>
        <v>SG Rottendorf 1</v>
      </c>
      <c r="BV103" s="151">
        <f t="shared" si="131"/>
        <v>78</v>
      </c>
      <c r="BW103" s="152">
        <f t="shared" si="132"/>
        <v>0</v>
      </c>
      <c r="BX103" s="152">
        <f>IF(COUNTIF(BH103:BP103,"&gt;0")&lt;Spielorte!$A$23,0,BE103/Spielorte!$A$23)</f>
        <v>0</v>
      </c>
      <c r="BY103" s="152">
        <f t="shared" si="133"/>
        <v>1.03E-7</v>
      </c>
      <c r="BZ103" s="151">
        <f t="shared" si="121"/>
        <v>78</v>
      </c>
    </row>
    <row r="104" spans="1:78" ht="17.100000000000001" customHeight="1" x14ac:dyDescent="0.25">
      <c r="A104" s="414"/>
      <c r="B104" s="59" t="str">
        <f t="shared" si="122"/>
        <v/>
      </c>
      <c r="C104" s="60" t="str">
        <f t="shared" si="122"/>
        <v/>
      </c>
      <c r="D104" s="61" t="str">
        <f t="shared" si="122"/>
        <v/>
      </c>
      <c r="E104" s="398"/>
      <c r="F104" s="61" t="str">
        <f t="shared" si="103"/>
        <v/>
      </c>
      <c r="G104" s="398"/>
      <c r="H104" s="61" t="str">
        <f t="shared" si="104"/>
        <v/>
      </c>
      <c r="I104" s="398"/>
      <c r="J104" s="61" t="str">
        <f t="shared" si="105"/>
        <v/>
      </c>
      <c r="K104" s="398"/>
      <c r="L104" s="61" t="str">
        <f t="shared" si="106"/>
        <v/>
      </c>
      <c r="M104" s="398"/>
      <c r="N104" s="61" t="str">
        <f t="shared" si="123"/>
        <v/>
      </c>
      <c r="O104" s="398"/>
      <c r="P104" s="61" t="str">
        <f t="shared" si="107"/>
        <v/>
      </c>
      <c r="Q104" s="398"/>
      <c r="R104" s="61" t="str">
        <f t="shared" si="108"/>
        <v/>
      </c>
      <c r="S104" s="398"/>
      <c r="T104" s="61" t="str">
        <f t="shared" si="109"/>
        <v/>
      </c>
      <c r="U104" s="398"/>
      <c r="V104" s="61" t="str">
        <f t="shared" si="110"/>
        <v/>
      </c>
      <c r="W104" s="398"/>
      <c r="Z104" s="406"/>
      <c r="AA104" s="90" t="str">
        <f>IF(AB104=0,"",_xlfn.CONCAT(VLOOKUP(AB104,Starter!A:C,2,0)))</f>
        <v/>
      </c>
      <c r="AB104" s="80"/>
      <c r="AC104" s="130"/>
      <c r="AD104" s="94"/>
      <c r="AE104" s="130"/>
      <c r="AF104" s="94"/>
      <c r="AG104" s="130"/>
      <c r="AH104" s="94"/>
      <c r="AI104" s="130"/>
      <c r="AJ104" s="94"/>
      <c r="AK104" s="130"/>
      <c r="AL104" s="94"/>
      <c r="AM104" s="130"/>
      <c r="AN104" s="94"/>
      <c r="AO104" s="130"/>
      <c r="AP104" s="94"/>
      <c r="AQ104" s="130"/>
      <c r="AR104" s="94"/>
      <c r="AS104" s="130"/>
      <c r="AT104" s="94"/>
      <c r="AU104" s="95">
        <f t="shared" si="111"/>
        <v>0</v>
      </c>
      <c r="AV104" s="96"/>
      <c r="AW104" s="83"/>
      <c r="AX104" s="84"/>
      <c r="AZ104" s="47"/>
      <c r="BA104" s="149"/>
      <c r="BB104" s="150"/>
      <c r="BC104" s="151"/>
      <c r="BD104" s="154">
        <f t="shared" si="124"/>
        <v>0</v>
      </c>
      <c r="BE104" s="150">
        <f t="shared" si="125"/>
        <v>0</v>
      </c>
      <c r="BF104" s="152">
        <f t="shared" si="126"/>
        <v>0</v>
      </c>
      <c r="BG104" s="152">
        <f t="shared" si="127"/>
        <v>0</v>
      </c>
      <c r="BH104" s="152" t="str">
        <f t="shared" si="112"/>
        <v/>
      </c>
      <c r="BI104" s="152" t="str">
        <f t="shared" si="113"/>
        <v/>
      </c>
      <c r="BJ104" s="152" t="str">
        <f t="shared" si="114"/>
        <v/>
      </c>
      <c r="BK104" s="152" t="str">
        <f t="shared" si="115"/>
        <v/>
      </c>
      <c r="BL104" s="152" t="str">
        <f t="shared" si="116"/>
        <v/>
      </c>
      <c r="BM104" s="152" t="str">
        <f t="shared" si="117"/>
        <v/>
      </c>
      <c r="BN104" s="152" t="str">
        <f t="shared" si="118"/>
        <v/>
      </c>
      <c r="BO104" s="152" t="str">
        <f t="shared" si="119"/>
        <v/>
      </c>
      <c r="BP104" s="152" t="str">
        <f t="shared" si="120"/>
        <v/>
      </c>
      <c r="BQ104" s="153"/>
      <c r="BR104" s="151"/>
      <c r="BS104" s="152">
        <f t="shared" si="128"/>
        <v>0</v>
      </c>
      <c r="BT104" s="152">
        <f t="shared" si="129"/>
        <v>1.04E-7</v>
      </c>
      <c r="BU104" s="152" t="str">
        <f t="shared" si="130"/>
        <v>SG Rottendorf 1</v>
      </c>
      <c r="BV104" s="151">
        <f t="shared" si="131"/>
        <v>77</v>
      </c>
      <c r="BW104" s="152">
        <f t="shared" si="132"/>
        <v>0</v>
      </c>
      <c r="BX104" s="152">
        <f>IF(COUNTIF(BH104:BP104,"&gt;0")&lt;Spielorte!$A$23,0,BE104/Spielorte!$A$23)</f>
        <v>0</v>
      </c>
      <c r="BY104" s="152">
        <f t="shared" si="133"/>
        <v>1.04E-7</v>
      </c>
      <c r="BZ104" s="151">
        <f t="shared" si="121"/>
        <v>77</v>
      </c>
    </row>
    <row r="105" spans="1:78" ht="17.100000000000001" customHeight="1" thickBot="1" x14ac:dyDescent="0.3">
      <c r="A105" s="415"/>
      <c r="B105" s="62" t="str">
        <f t="shared" si="122"/>
        <v/>
      </c>
      <c r="C105" s="63" t="str">
        <f t="shared" si="122"/>
        <v/>
      </c>
      <c r="D105" s="52" t="str">
        <f t="shared" si="122"/>
        <v/>
      </c>
      <c r="E105" s="399"/>
      <c r="F105" s="52" t="str">
        <f t="shared" si="103"/>
        <v/>
      </c>
      <c r="G105" s="399"/>
      <c r="H105" s="52" t="str">
        <f t="shared" si="104"/>
        <v/>
      </c>
      <c r="I105" s="399"/>
      <c r="J105" s="52" t="str">
        <f t="shared" si="105"/>
        <v/>
      </c>
      <c r="K105" s="399"/>
      <c r="L105" s="52" t="str">
        <f t="shared" si="106"/>
        <v/>
      </c>
      <c r="M105" s="399"/>
      <c r="N105" s="52" t="str">
        <f t="shared" si="123"/>
        <v/>
      </c>
      <c r="O105" s="399"/>
      <c r="P105" s="52" t="str">
        <f t="shared" si="107"/>
        <v/>
      </c>
      <c r="Q105" s="399"/>
      <c r="R105" s="52" t="str">
        <f t="shared" si="108"/>
        <v/>
      </c>
      <c r="S105" s="399"/>
      <c r="T105" s="52" t="str">
        <f t="shared" si="109"/>
        <v/>
      </c>
      <c r="U105" s="399"/>
      <c r="V105" s="52" t="str">
        <f t="shared" si="110"/>
        <v/>
      </c>
      <c r="W105" s="399"/>
      <c r="Z105" s="407"/>
      <c r="AA105" s="99" t="str">
        <f>IF(AB105=0,"",_xlfn.CONCAT(VLOOKUP(AB105,Starter!A:C,2,0)))</f>
        <v/>
      </c>
      <c r="AB105" s="82"/>
      <c r="AC105" s="133"/>
      <c r="AD105" s="100"/>
      <c r="AE105" s="133"/>
      <c r="AF105" s="100"/>
      <c r="AG105" s="133"/>
      <c r="AH105" s="100"/>
      <c r="AI105" s="133"/>
      <c r="AJ105" s="100"/>
      <c r="AK105" s="133"/>
      <c r="AL105" s="100"/>
      <c r="AM105" s="133"/>
      <c r="AN105" s="100"/>
      <c r="AO105" s="133"/>
      <c r="AP105" s="100"/>
      <c r="AQ105" s="133"/>
      <c r="AR105" s="100"/>
      <c r="AS105" s="133"/>
      <c r="AT105" s="100"/>
      <c r="AU105" s="97">
        <f t="shared" si="111"/>
        <v>0</v>
      </c>
      <c r="AV105" s="98"/>
      <c r="AW105" s="83"/>
      <c r="AX105" s="84"/>
      <c r="AZ105" s="47"/>
      <c r="BA105" s="149"/>
      <c r="BB105" s="150"/>
      <c r="BC105" s="151"/>
      <c r="BD105" s="154">
        <f t="shared" si="124"/>
        <v>0</v>
      </c>
      <c r="BE105" s="150">
        <f t="shared" si="125"/>
        <v>0</v>
      </c>
      <c r="BF105" s="152">
        <f t="shared" si="126"/>
        <v>0</v>
      </c>
      <c r="BG105" s="152">
        <f t="shared" si="127"/>
        <v>0</v>
      </c>
      <c r="BH105" s="152" t="str">
        <f t="shared" si="112"/>
        <v/>
      </c>
      <c r="BI105" s="152" t="str">
        <f t="shared" si="113"/>
        <v/>
      </c>
      <c r="BJ105" s="152" t="str">
        <f t="shared" si="114"/>
        <v/>
      </c>
      <c r="BK105" s="152" t="str">
        <f t="shared" si="115"/>
        <v/>
      </c>
      <c r="BL105" s="152" t="str">
        <f t="shared" si="116"/>
        <v/>
      </c>
      <c r="BM105" s="152" t="str">
        <f t="shared" si="117"/>
        <v/>
      </c>
      <c r="BN105" s="152" t="str">
        <f t="shared" si="118"/>
        <v/>
      </c>
      <c r="BO105" s="152" t="str">
        <f t="shared" si="119"/>
        <v/>
      </c>
      <c r="BP105" s="152" t="str">
        <f t="shared" si="120"/>
        <v/>
      </c>
      <c r="BQ105" s="153"/>
      <c r="BR105" s="151"/>
      <c r="BS105" s="152">
        <f t="shared" si="128"/>
        <v>0</v>
      </c>
      <c r="BT105" s="152">
        <f t="shared" si="129"/>
        <v>1.05E-7</v>
      </c>
      <c r="BU105" s="152" t="str">
        <f t="shared" si="130"/>
        <v>SG Rottendorf 1</v>
      </c>
      <c r="BV105" s="151">
        <f t="shared" si="131"/>
        <v>76</v>
      </c>
      <c r="BW105" s="152">
        <f t="shared" si="132"/>
        <v>0</v>
      </c>
      <c r="BX105" s="152">
        <f>IF(COUNTIF(BH105:BP105,"&gt;0")&lt;Spielorte!$A$23,0,BE105/Spielorte!$A$23)</f>
        <v>0</v>
      </c>
      <c r="BY105" s="152">
        <f t="shared" si="133"/>
        <v>1.05E-7</v>
      </c>
      <c r="BZ105" s="151">
        <f t="shared" si="121"/>
        <v>76</v>
      </c>
    </row>
    <row r="106" spans="1:78" ht="17.100000000000001" customHeight="1" x14ac:dyDescent="0.25">
      <c r="A106" s="413" t="s">
        <v>11</v>
      </c>
      <c r="B106" s="56" t="str">
        <f>IF(AA106=0,"",AA106)</f>
        <v/>
      </c>
      <c r="C106" s="57" t="str">
        <f t="shared" si="122"/>
        <v/>
      </c>
      <c r="D106" s="58" t="str">
        <f t="shared" si="122"/>
        <v/>
      </c>
      <c r="E106" s="397">
        <f>IF(AD106="","",AD106)</f>
        <v>0</v>
      </c>
      <c r="F106" s="58" t="str">
        <f t="shared" si="103"/>
        <v/>
      </c>
      <c r="G106" s="397">
        <f>IF(AF106="","",AF106)</f>
        <v>0</v>
      </c>
      <c r="H106" s="58" t="str">
        <f t="shared" si="104"/>
        <v/>
      </c>
      <c r="I106" s="397">
        <f>IF(AH106="","",AH106)</f>
        <v>0</v>
      </c>
      <c r="J106" s="58" t="str">
        <f t="shared" si="105"/>
        <v/>
      </c>
      <c r="K106" s="397">
        <f>IF(AJ106="","",AJ106)</f>
        <v>0</v>
      </c>
      <c r="L106" s="58" t="str">
        <f t="shared" si="106"/>
        <v/>
      </c>
      <c r="M106" s="397">
        <f>IF(AL106="","",AL106)</f>
        <v>0</v>
      </c>
      <c r="N106" s="58" t="str">
        <f t="shared" si="123"/>
        <v/>
      </c>
      <c r="O106" s="397">
        <f>IF(AN106="","",AN106)</f>
        <v>0</v>
      </c>
      <c r="P106" s="58" t="str">
        <f t="shared" si="107"/>
        <v/>
      </c>
      <c r="Q106" s="397">
        <f>IF(AP106="","",AP106)</f>
        <v>0</v>
      </c>
      <c r="R106" s="58" t="str">
        <f t="shared" si="108"/>
        <v/>
      </c>
      <c r="S106" s="397">
        <f>IF(AR106="","",AR106)</f>
        <v>0</v>
      </c>
      <c r="T106" s="58" t="str">
        <f t="shared" si="109"/>
        <v/>
      </c>
      <c r="U106" s="397">
        <f>IF(AT106="","",AT106)</f>
        <v>0</v>
      </c>
      <c r="V106" s="58" t="str">
        <f t="shared" si="110"/>
        <v/>
      </c>
      <c r="W106" s="397">
        <f>IF(AV106="","",AV106)</f>
        <v>0</v>
      </c>
      <c r="Z106" s="405" t="s">
        <v>11</v>
      </c>
      <c r="AA106" s="90" t="str">
        <f>IF(AB106=0,"",_xlfn.CONCAT(VLOOKUP(AB106,Starter!A:C,2,0)))</f>
        <v/>
      </c>
      <c r="AB106" s="81"/>
      <c r="AC106" s="132"/>
      <c r="AD106" s="91">
        <f>IF(SUM(AC106:AC108)+AC118=0,0,IF(SUM(ABS(AC106),ABS(AC107),ABS(AC108))=AC118,0.5,IF(SUM(ABS(AC106),ABS(AC107),ABS(AC108))&gt;AC118,1,0)))</f>
        <v>0</v>
      </c>
      <c r="AE106" s="132"/>
      <c r="AF106" s="91">
        <f>IF(SUM(AE106:AE108)+AE118=0,0,IF(SUM(ABS(AE106),ABS(AE107),ABS(AE108))=AE118,0.5,IF(SUM(ABS(AE106),ABS(AE107),ABS(AE108))&gt;AE118,1,0)))</f>
        <v>0</v>
      </c>
      <c r="AG106" s="132"/>
      <c r="AH106" s="91">
        <f>IF(SUM(AG106:AG108)+AG118=0,0,IF(SUM(ABS(AG106),ABS(AG107),ABS(AG108))=AG118,0.5,IF(SUM(ABS(AG106),ABS(AG107),ABS(AG108))&gt;AG118,1,0)))</f>
        <v>0</v>
      </c>
      <c r="AI106" s="132"/>
      <c r="AJ106" s="91">
        <f>IF(SUM(AI106:AI108)+AI118=0,0,IF(SUM(ABS(AI106),ABS(AI107),ABS(AI108))=AI118,0.5,IF(SUM(ABS(AI106),ABS(AI107),ABS(AI108))&gt;AI118,1,0)))</f>
        <v>0</v>
      </c>
      <c r="AK106" s="132"/>
      <c r="AL106" s="91">
        <f>IF(SUM(AK106:AK108)+AK118=0,0,IF(SUM(ABS(AK106),ABS(AK107),ABS(AK108))=AK118,0.5,IF(SUM(ABS(AK106),ABS(AK107),ABS(AK108))&gt;AK118,1,0)))</f>
        <v>0</v>
      </c>
      <c r="AM106" s="132"/>
      <c r="AN106" s="91">
        <f>IF(SUM(AM106:AM108)+AM118=0,0,IF(SUM(ABS(AM106),ABS(AM107),ABS(AM108))=AM118,0.5,IF(SUM(ABS(AM106),ABS(AM107),ABS(AM108))&gt;AM118,1,0)))</f>
        <v>0</v>
      </c>
      <c r="AO106" s="132"/>
      <c r="AP106" s="91">
        <f>IF(SUM(AO106:AO108)+AO118=0,0,IF(SUM(ABS(AO106),ABS(AO107),ABS(AO108))=AO118,0.5,IF(SUM(ABS(AO106),ABS(AO107),ABS(AO108))&gt;AO118,1,0)))</f>
        <v>0</v>
      </c>
      <c r="AQ106" s="132"/>
      <c r="AR106" s="91">
        <f>IF(SUM(AQ106:AQ108)+AQ118=0,0,IF(SUM(ABS(AQ106),ABS(AQ107),ABS(AQ108))=AQ118,0.5,IF(SUM(ABS(AQ106),ABS(AQ107),ABS(AQ108))&gt;AQ118,1,0)))</f>
        <v>0</v>
      </c>
      <c r="AS106" s="132"/>
      <c r="AT106" s="91">
        <f>IF(SUM(AS106:AS108)+AS118=0,0,IF(SUM(ABS(AS106),ABS(AS107),ABS(AS108))=AS118,0.5,IF(SUM(ABS(AS106),ABS(AS107),ABS(AS108))&gt;AS118,1,0)))</f>
        <v>0</v>
      </c>
      <c r="AU106" s="92">
        <f t="shared" si="111"/>
        <v>0</v>
      </c>
      <c r="AV106" s="93">
        <f>SUM(AD106+AF106+AH106+AJ106+AL106+AN106+AP106+AR106+AT106)</f>
        <v>0</v>
      </c>
      <c r="AW106" s="83"/>
      <c r="AX106" s="84"/>
      <c r="AZ106" s="47"/>
      <c r="BA106" s="149"/>
      <c r="BB106" s="150"/>
      <c r="BC106" s="151"/>
      <c r="BD106" s="154">
        <f t="shared" si="124"/>
        <v>0</v>
      </c>
      <c r="BE106" s="150">
        <f t="shared" si="125"/>
        <v>0</v>
      </c>
      <c r="BF106" s="152">
        <f t="shared" si="126"/>
        <v>0</v>
      </c>
      <c r="BG106" s="152">
        <f t="shared" si="127"/>
        <v>0</v>
      </c>
      <c r="BH106" s="152" t="str">
        <f t="shared" si="112"/>
        <v/>
      </c>
      <c r="BI106" s="152" t="str">
        <f t="shared" si="113"/>
        <v/>
      </c>
      <c r="BJ106" s="152" t="str">
        <f t="shared" si="114"/>
        <v/>
      </c>
      <c r="BK106" s="152" t="str">
        <f t="shared" si="115"/>
        <v/>
      </c>
      <c r="BL106" s="152" t="str">
        <f t="shared" si="116"/>
        <v/>
      </c>
      <c r="BM106" s="152" t="str">
        <f t="shared" si="117"/>
        <v/>
      </c>
      <c r="BN106" s="152" t="str">
        <f t="shared" si="118"/>
        <v/>
      </c>
      <c r="BO106" s="152" t="str">
        <f t="shared" si="119"/>
        <v/>
      </c>
      <c r="BP106" s="152" t="str">
        <f t="shared" si="120"/>
        <v/>
      </c>
      <c r="BQ106" s="153"/>
      <c r="BR106" s="151"/>
      <c r="BS106" s="152">
        <f t="shared" si="128"/>
        <v>0</v>
      </c>
      <c r="BT106" s="152">
        <f t="shared" si="129"/>
        <v>1.06E-7</v>
      </c>
      <c r="BU106" s="152" t="str">
        <f t="shared" si="130"/>
        <v>SG Rottendorf 1</v>
      </c>
      <c r="BV106" s="151">
        <f t="shared" si="131"/>
        <v>75</v>
      </c>
      <c r="BW106" s="152">
        <f t="shared" si="132"/>
        <v>0</v>
      </c>
      <c r="BX106" s="152">
        <f>IF(COUNTIF(BH106:BP106,"&gt;0")&lt;Spielorte!$A$23,0,BE106/Spielorte!$A$23)</f>
        <v>0</v>
      </c>
      <c r="BY106" s="152">
        <f t="shared" si="133"/>
        <v>1.06E-7</v>
      </c>
      <c r="BZ106" s="151">
        <f t="shared" si="121"/>
        <v>75</v>
      </c>
    </row>
    <row r="107" spans="1:78" ht="17.100000000000001" customHeight="1" x14ac:dyDescent="0.25">
      <c r="A107" s="414"/>
      <c r="B107" s="59" t="str">
        <f>IF(AA107=0,"",AA107)</f>
        <v/>
      </c>
      <c r="C107" s="60" t="str">
        <f t="shared" si="122"/>
        <v/>
      </c>
      <c r="D107" s="61" t="str">
        <f t="shared" si="122"/>
        <v/>
      </c>
      <c r="E107" s="398"/>
      <c r="F107" s="61" t="str">
        <f t="shared" si="103"/>
        <v/>
      </c>
      <c r="G107" s="398"/>
      <c r="H107" s="61" t="str">
        <f t="shared" si="104"/>
        <v/>
      </c>
      <c r="I107" s="398"/>
      <c r="J107" s="61" t="str">
        <f t="shared" si="105"/>
        <v/>
      </c>
      <c r="K107" s="398"/>
      <c r="L107" s="61" t="str">
        <f t="shared" si="106"/>
        <v/>
      </c>
      <c r="M107" s="398"/>
      <c r="N107" s="61" t="str">
        <f t="shared" si="123"/>
        <v/>
      </c>
      <c r="O107" s="398"/>
      <c r="P107" s="61" t="str">
        <f t="shared" si="107"/>
        <v/>
      </c>
      <c r="Q107" s="398"/>
      <c r="R107" s="61" t="str">
        <f t="shared" si="108"/>
        <v/>
      </c>
      <c r="S107" s="398"/>
      <c r="T107" s="61" t="str">
        <f t="shared" si="109"/>
        <v/>
      </c>
      <c r="U107" s="398"/>
      <c r="V107" s="61" t="str">
        <f t="shared" si="110"/>
        <v/>
      </c>
      <c r="W107" s="398"/>
      <c r="Z107" s="406"/>
      <c r="AA107" s="90" t="str">
        <f>IF(AB107=0,"",_xlfn.CONCAT(VLOOKUP(AB107,Starter!A:C,2,0)))</f>
        <v/>
      </c>
      <c r="AB107" s="80"/>
      <c r="AC107" s="130"/>
      <c r="AD107" s="94"/>
      <c r="AE107" s="130"/>
      <c r="AF107" s="94"/>
      <c r="AG107" s="130"/>
      <c r="AH107" s="94"/>
      <c r="AI107" s="130"/>
      <c r="AJ107" s="94"/>
      <c r="AK107" s="130"/>
      <c r="AL107" s="94"/>
      <c r="AM107" s="130"/>
      <c r="AN107" s="94"/>
      <c r="AO107" s="130"/>
      <c r="AP107" s="94"/>
      <c r="AQ107" s="130"/>
      <c r="AR107" s="94"/>
      <c r="AS107" s="130"/>
      <c r="AT107" s="94"/>
      <c r="AU107" s="95">
        <f t="shared" si="111"/>
        <v>0</v>
      </c>
      <c r="AV107" s="96"/>
      <c r="AW107" s="83"/>
      <c r="AX107" s="84"/>
      <c r="AZ107" s="47"/>
      <c r="BA107" s="149"/>
      <c r="BB107" s="150"/>
      <c r="BC107" s="151"/>
      <c r="BD107" s="154">
        <f t="shared" si="124"/>
        <v>0</v>
      </c>
      <c r="BE107" s="150">
        <f t="shared" si="125"/>
        <v>0</v>
      </c>
      <c r="BF107" s="152">
        <f t="shared" si="126"/>
        <v>0</v>
      </c>
      <c r="BG107" s="152">
        <f t="shared" si="127"/>
        <v>0</v>
      </c>
      <c r="BH107" s="152" t="str">
        <f t="shared" si="112"/>
        <v/>
      </c>
      <c r="BI107" s="152" t="str">
        <f t="shared" si="113"/>
        <v/>
      </c>
      <c r="BJ107" s="152" t="str">
        <f t="shared" si="114"/>
        <v/>
      </c>
      <c r="BK107" s="152" t="str">
        <f t="shared" si="115"/>
        <v/>
      </c>
      <c r="BL107" s="152" t="str">
        <f t="shared" si="116"/>
        <v/>
      </c>
      <c r="BM107" s="152" t="str">
        <f t="shared" si="117"/>
        <v/>
      </c>
      <c r="BN107" s="152" t="str">
        <f t="shared" si="118"/>
        <v/>
      </c>
      <c r="BO107" s="152" t="str">
        <f t="shared" si="119"/>
        <v/>
      </c>
      <c r="BP107" s="152" t="str">
        <f t="shared" si="120"/>
        <v/>
      </c>
      <c r="BQ107" s="153"/>
      <c r="BR107" s="151"/>
      <c r="BS107" s="152">
        <f t="shared" si="128"/>
        <v>0</v>
      </c>
      <c r="BT107" s="152">
        <f t="shared" si="129"/>
        <v>1.0700000000000001E-7</v>
      </c>
      <c r="BU107" s="152" t="str">
        <f t="shared" si="130"/>
        <v>SG Rottendorf 1</v>
      </c>
      <c r="BV107" s="151">
        <f t="shared" si="131"/>
        <v>74</v>
      </c>
      <c r="BW107" s="152">
        <f t="shared" si="132"/>
        <v>0</v>
      </c>
      <c r="BX107" s="152">
        <f>IF(COUNTIF(BH107:BP107,"&gt;0")&lt;Spielorte!$A$23,0,BE107/Spielorte!$A$23)</f>
        <v>0</v>
      </c>
      <c r="BY107" s="152">
        <f t="shared" si="133"/>
        <v>1.0700000000000001E-7</v>
      </c>
      <c r="BZ107" s="151">
        <f t="shared" si="121"/>
        <v>74</v>
      </c>
    </row>
    <row r="108" spans="1:78" ht="17.100000000000001" customHeight="1" thickBot="1" x14ac:dyDescent="0.3">
      <c r="A108" s="415"/>
      <c r="B108" s="62" t="str">
        <f>IF(AA108=0,"",AA108)</f>
        <v/>
      </c>
      <c r="C108" s="63" t="str">
        <f t="shared" si="122"/>
        <v/>
      </c>
      <c r="D108" s="52" t="str">
        <f t="shared" si="122"/>
        <v/>
      </c>
      <c r="E108" s="399"/>
      <c r="F108" s="52" t="str">
        <f t="shared" si="103"/>
        <v/>
      </c>
      <c r="G108" s="399"/>
      <c r="H108" s="52" t="str">
        <f t="shared" si="104"/>
        <v/>
      </c>
      <c r="I108" s="399"/>
      <c r="J108" s="52" t="str">
        <f t="shared" si="105"/>
        <v/>
      </c>
      <c r="K108" s="399"/>
      <c r="L108" s="52" t="str">
        <f t="shared" si="106"/>
        <v/>
      </c>
      <c r="M108" s="399"/>
      <c r="N108" s="52" t="str">
        <f t="shared" si="123"/>
        <v/>
      </c>
      <c r="O108" s="399"/>
      <c r="P108" s="52" t="str">
        <f t="shared" si="107"/>
        <v/>
      </c>
      <c r="Q108" s="399"/>
      <c r="R108" s="52" t="str">
        <f t="shared" si="108"/>
        <v/>
      </c>
      <c r="S108" s="399"/>
      <c r="T108" s="52" t="str">
        <f t="shared" si="109"/>
        <v/>
      </c>
      <c r="U108" s="399"/>
      <c r="V108" s="52" t="str">
        <f t="shared" si="110"/>
        <v/>
      </c>
      <c r="W108" s="399"/>
      <c r="Z108" s="407"/>
      <c r="AA108" s="90" t="str">
        <f>IF(AB108=0,"",_xlfn.CONCAT(VLOOKUP(AB108,Starter!A:C,2,0)))</f>
        <v/>
      </c>
      <c r="AB108" s="82"/>
      <c r="AC108" s="133"/>
      <c r="AD108" s="100"/>
      <c r="AE108" s="133"/>
      <c r="AF108" s="100"/>
      <c r="AG108" s="133"/>
      <c r="AH108" s="100"/>
      <c r="AI108" s="133"/>
      <c r="AJ108" s="100"/>
      <c r="AK108" s="133"/>
      <c r="AL108" s="100"/>
      <c r="AM108" s="133"/>
      <c r="AN108" s="100"/>
      <c r="AO108" s="133"/>
      <c r="AP108" s="100"/>
      <c r="AQ108" s="133"/>
      <c r="AR108" s="100"/>
      <c r="AS108" s="133"/>
      <c r="AT108" s="100"/>
      <c r="AU108" s="97">
        <f t="shared" si="111"/>
        <v>0</v>
      </c>
      <c r="AV108" s="98"/>
      <c r="AW108" s="83"/>
      <c r="AX108" s="84"/>
      <c r="AZ108" s="47"/>
      <c r="BA108" s="149"/>
      <c r="BB108" s="150"/>
      <c r="BC108" s="151"/>
      <c r="BD108" s="154">
        <f t="shared" si="124"/>
        <v>0</v>
      </c>
      <c r="BE108" s="150">
        <f t="shared" si="125"/>
        <v>0</v>
      </c>
      <c r="BF108" s="152">
        <f t="shared" si="126"/>
        <v>0</v>
      </c>
      <c r="BG108" s="152">
        <f t="shared" si="127"/>
        <v>0</v>
      </c>
      <c r="BH108" s="152" t="str">
        <f t="shared" si="112"/>
        <v/>
      </c>
      <c r="BI108" s="152" t="str">
        <f t="shared" si="113"/>
        <v/>
      </c>
      <c r="BJ108" s="152" t="str">
        <f t="shared" si="114"/>
        <v/>
      </c>
      <c r="BK108" s="152" t="str">
        <f t="shared" si="115"/>
        <v/>
      </c>
      <c r="BL108" s="152" t="str">
        <f t="shared" si="116"/>
        <v/>
      </c>
      <c r="BM108" s="152" t="str">
        <f t="shared" si="117"/>
        <v/>
      </c>
      <c r="BN108" s="152" t="str">
        <f t="shared" si="118"/>
        <v/>
      </c>
      <c r="BO108" s="152" t="str">
        <f t="shared" si="119"/>
        <v/>
      </c>
      <c r="BP108" s="152" t="str">
        <f t="shared" si="120"/>
        <v/>
      </c>
      <c r="BQ108" s="153"/>
      <c r="BR108" s="151"/>
      <c r="BS108" s="152">
        <f t="shared" si="128"/>
        <v>0</v>
      </c>
      <c r="BT108" s="152">
        <f t="shared" si="129"/>
        <v>1.08E-7</v>
      </c>
      <c r="BU108" s="152" t="str">
        <f t="shared" si="130"/>
        <v>SG Rottendorf 1</v>
      </c>
      <c r="BV108" s="151">
        <f t="shared" si="131"/>
        <v>73</v>
      </c>
      <c r="BW108" s="152">
        <f t="shared" si="132"/>
        <v>0</v>
      </c>
      <c r="BX108" s="152">
        <f>IF(COUNTIF(BH108:BP108,"&gt;0")&lt;Spielorte!$A$23,0,BE108/Spielorte!$A$23)</f>
        <v>0</v>
      </c>
      <c r="BY108" s="152">
        <f t="shared" si="133"/>
        <v>1.08E-7</v>
      </c>
      <c r="BZ108" s="151">
        <f t="shared" si="121"/>
        <v>73</v>
      </c>
    </row>
    <row r="109" spans="1:78" ht="27.75" customHeight="1" thickBot="1" x14ac:dyDescent="0.3">
      <c r="B109" s="64" t="str">
        <f>IF(AA109=0,"",AA109)</f>
        <v>Gesamt</v>
      </c>
      <c r="C109" s="65" t="str">
        <f t="shared" si="122"/>
        <v/>
      </c>
      <c r="D109" s="66" t="str">
        <f t="shared" si="122"/>
        <v/>
      </c>
      <c r="E109" s="67">
        <f>IF(AD109="","",AD109)</f>
        <v>0</v>
      </c>
      <c r="F109" s="66" t="str">
        <f t="shared" si="103"/>
        <v/>
      </c>
      <c r="G109" s="67">
        <f>IF(AF109="","",AF109)</f>
        <v>0</v>
      </c>
      <c r="H109" s="66" t="str">
        <f t="shared" si="104"/>
        <v/>
      </c>
      <c r="I109" s="67">
        <f>IF(AH109="","",AH109)</f>
        <v>0</v>
      </c>
      <c r="J109" s="66" t="str">
        <f t="shared" si="105"/>
        <v/>
      </c>
      <c r="K109" s="67">
        <f>IF(AJ109="","",AJ109)</f>
        <v>0</v>
      </c>
      <c r="L109" s="66" t="str">
        <f t="shared" si="106"/>
        <v/>
      </c>
      <c r="M109" s="67">
        <f>IF(AL109="","",AL109)</f>
        <v>0</v>
      </c>
      <c r="N109" s="66" t="str">
        <f t="shared" si="123"/>
        <v/>
      </c>
      <c r="O109" s="67">
        <f>IF(AN109="","",AN109)</f>
        <v>0</v>
      </c>
      <c r="P109" s="66" t="str">
        <f t="shared" si="107"/>
        <v/>
      </c>
      <c r="Q109" s="67">
        <f>IF(AP109="","",AP109)</f>
        <v>0</v>
      </c>
      <c r="R109" s="66" t="str">
        <f t="shared" si="108"/>
        <v/>
      </c>
      <c r="S109" s="67">
        <f>IF(AR109="","",AR109)</f>
        <v>0</v>
      </c>
      <c r="T109" s="66" t="str">
        <f t="shared" si="109"/>
        <v/>
      </c>
      <c r="U109" s="67">
        <f>IF(AT109="","",AT109)</f>
        <v>0</v>
      </c>
      <c r="V109" s="66" t="str">
        <f t="shared" si="110"/>
        <v/>
      </c>
      <c r="W109" s="67">
        <f>IF(AV109="","",AV109)</f>
        <v>0</v>
      </c>
      <c r="AA109" s="64" t="s">
        <v>960</v>
      </c>
      <c r="AB109" s="101"/>
      <c r="AC109" s="148">
        <f>ABS(SUM(AC97:AC99))+ABS(SUM(AC100:AC102))+ABS(SUM(AC103:AC105))+ABS(SUM(AC106:AC108))</f>
        <v>0</v>
      </c>
      <c r="AD109" s="102">
        <f>IF(AC109+AC119=0,0,IF(AC109=AC119,1.5,IF(AC109&gt;AC119,3,0)))</f>
        <v>0</v>
      </c>
      <c r="AE109" s="148">
        <f>ABS(SUM(AE97:AE99))+ABS(SUM(AE100:AE102))+ABS(SUM(AE103:AE105))+ABS(SUM(AE106:AE108))</f>
        <v>0</v>
      </c>
      <c r="AF109" s="102">
        <f>IF(AE109+AE119=0,0,IF(AE109=AE119,1.5,IF(AE109&gt;AE119,3,0)))</f>
        <v>0</v>
      </c>
      <c r="AG109" s="148">
        <f>ABS(SUM(AG97:AG99))+ABS(SUM(AG100:AG102))+ABS(SUM(AG103:AG105))+ABS(SUM(AG106:AG108))</f>
        <v>0</v>
      </c>
      <c r="AH109" s="102">
        <f>IF(AG109+AG119=0,0,IF(AG109=AG119,1.5,IF(AG109&gt;AG119,3,0)))</f>
        <v>0</v>
      </c>
      <c r="AI109" s="148">
        <f>ABS(SUM(AI97:AI99))+ABS(SUM(AI100:AI102))+ABS(SUM(AI103:AI105))+ABS(SUM(AI106:AI108))</f>
        <v>0</v>
      </c>
      <c r="AJ109" s="102">
        <f>IF(AI109+AI119=0,0,IF(AI109=AI119,1.5,IF(AI109&gt;AI119,3,0)))</f>
        <v>0</v>
      </c>
      <c r="AK109" s="148">
        <f>ABS(SUM(AK97:AK99))+ABS(SUM(AK100:AK102))+ABS(SUM(AK103:AK105))+ABS(SUM(AK106:AK108))</f>
        <v>0</v>
      </c>
      <c r="AL109" s="102">
        <f>IF(AK109+AK119=0,0,IF(AK109=AK119,1.5,IF(AK109&gt;AK119,3,0)))</f>
        <v>0</v>
      </c>
      <c r="AM109" s="148">
        <f>ABS(SUM(AM97:AM99))+ABS(SUM(AM100:AM102))+ABS(SUM(AM103:AM105))+ABS(SUM(AM106:AM108))</f>
        <v>0</v>
      </c>
      <c r="AN109" s="102">
        <f>IF(AM109+AM119=0,0,IF(AM109=AM119,1.5,IF(AM109&gt;AM119,3,0)))</f>
        <v>0</v>
      </c>
      <c r="AO109" s="148">
        <f>ABS(SUM(AO97:AO99))+ABS(SUM(AO100:AO102))+ABS(SUM(AO103:AO105))+ABS(SUM(AO106:AO108))</f>
        <v>0</v>
      </c>
      <c r="AP109" s="102">
        <f>IF(AO109+AO119=0,0,IF(AO109=AO119,1.5,IF(AO109&gt;AO119,3,0)))</f>
        <v>0</v>
      </c>
      <c r="AQ109" s="148">
        <f>ABS(SUM(AQ97:AQ99))+ABS(SUM(AQ100:AQ102))+ABS(SUM(AQ103:AQ105))+ABS(SUM(AQ106:AQ108))</f>
        <v>0</v>
      </c>
      <c r="AR109" s="102">
        <f>IF(AQ109+AQ119=0,0,IF(AQ109=AQ119,1.5,IF(AQ109&gt;AQ119,3,0)))</f>
        <v>0</v>
      </c>
      <c r="AS109" s="148">
        <f>ABS(SUM(AS97:AS99))+ABS(SUM(AS100:AS102))+ABS(SUM(AS103:AS105))+ABS(SUM(AS106:AS108))</f>
        <v>0</v>
      </c>
      <c r="AT109" s="102">
        <f>IF(AS109+AS119=0,0,IF(AS109=AS119,1.5,IF(AS109&gt;AS119,3,0)))</f>
        <v>0</v>
      </c>
      <c r="AU109" s="103">
        <f>SUM(AC109+AE109+AG109+AI109+AK109+AM109+AO109+AQ109+AS109)</f>
        <v>0</v>
      </c>
      <c r="AV109" s="104">
        <f>SUM(AD109+AF109+AH109+AJ109+AL109+AN109+AP109+AR109+AT109)</f>
        <v>0</v>
      </c>
      <c r="AW109" s="83"/>
      <c r="AX109" s="84"/>
      <c r="BA109" s="149"/>
      <c r="BB109" s="150"/>
      <c r="BC109" s="151"/>
      <c r="BQ109" s="153"/>
      <c r="BR109" s="151"/>
      <c r="BV109" s="151"/>
      <c r="BZ109" s="151"/>
    </row>
    <row r="110" spans="1:78" ht="24" customHeight="1" thickBot="1" x14ac:dyDescent="0.3">
      <c r="B110" s="68" t="str">
        <f>IF(AA110=0,"",AA110)</f>
        <v>Gesamt - Punkte</v>
      </c>
      <c r="C110" s="69" t="str">
        <f t="shared" si="122"/>
        <v/>
      </c>
      <c r="D110" s="69" t="str">
        <f t="shared" si="122"/>
        <v/>
      </c>
      <c r="E110" s="70">
        <f>IF(AD110="","",AD110)</f>
        <v>0</v>
      </c>
      <c r="F110" s="69" t="str">
        <f t="shared" si="103"/>
        <v/>
      </c>
      <c r="G110" s="70">
        <f>IF(AF110="","",AF110)</f>
        <v>0</v>
      </c>
      <c r="H110" s="69" t="str">
        <f t="shared" si="104"/>
        <v/>
      </c>
      <c r="I110" s="70">
        <f>IF(AH110="","",AH110)</f>
        <v>0</v>
      </c>
      <c r="J110" s="69" t="str">
        <f t="shared" si="105"/>
        <v/>
      </c>
      <c r="K110" s="70">
        <f>IF(AJ110="","",AJ110)</f>
        <v>0</v>
      </c>
      <c r="L110" s="69" t="str">
        <f t="shared" si="106"/>
        <v/>
      </c>
      <c r="M110" s="70">
        <f>IF(AL110="","",AL110)</f>
        <v>0</v>
      </c>
      <c r="N110" s="69" t="str">
        <f t="shared" si="123"/>
        <v/>
      </c>
      <c r="O110" s="70">
        <f>IF(AN110="","",AN110)</f>
        <v>0</v>
      </c>
      <c r="P110" s="69" t="str">
        <f t="shared" si="107"/>
        <v/>
      </c>
      <c r="Q110" s="70">
        <f>IF(AP110="","",AP110)</f>
        <v>0</v>
      </c>
      <c r="R110" s="69" t="str">
        <f t="shared" si="108"/>
        <v/>
      </c>
      <c r="S110" s="70">
        <f>IF(AR110="","",AR110)</f>
        <v>0</v>
      </c>
      <c r="T110" s="69" t="str">
        <f t="shared" si="109"/>
        <v/>
      </c>
      <c r="U110" s="70">
        <f>IF(AT110="","",AT110)</f>
        <v>0</v>
      </c>
      <c r="V110" s="69" t="str">
        <f t="shared" si="110"/>
        <v/>
      </c>
      <c r="W110" s="70">
        <f>IF(AV110="","",AV110)</f>
        <v>0</v>
      </c>
      <c r="AA110" s="68" t="s">
        <v>975</v>
      </c>
      <c r="AB110" s="69"/>
      <c r="AC110" s="69"/>
      <c r="AD110" s="105">
        <f>SUM(AD97:AD109)</f>
        <v>0</v>
      </c>
      <c r="AE110" s="69"/>
      <c r="AF110" s="105">
        <f>SUM(AF97:AF109)</f>
        <v>0</v>
      </c>
      <c r="AG110" s="69"/>
      <c r="AH110" s="105">
        <f>SUM(AH97:AH109)</f>
        <v>0</v>
      </c>
      <c r="AI110" s="69"/>
      <c r="AJ110" s="105">
        <f>SUM(AJ97:AJ109)</f>
        <v>0</v>
      </c>
      <c r="AK110" s="69"/>
      <c r="AL110" s="105">
        <f>SUM(AL97:AL109)</f>
        <v>0</v>
      </c>
      <c r="AM110" s="69"/>
      <c r="AN110" s="105">
        <f>SUM(AN97:AN109)</f>
        <v>0</v>
      </c>
      <c r="AO110" s="69"/>
      <c r="AP110" s="105">
        <f>SUM(AP97:AP109)</f>
        <v>0</v>
      </c>
      <c r="AQ110" s="69"/>
      <c r="AR110" s="105">
        <f>SUM(AR97:AR109)</f>
        <v>0</v>
      </c>
      <c r="AS110" s="69"/>
      <c r="AT110" s="105">
        <f>SUM(AT97:AT109)</f>
        <v>0</v>
      </c>
      <c r="AU110" s="69"/>
      <c r="AV110" s="106">
        <f>SUM(AV97:AV109)</f>
        <v>0</v>
      </c>
      <c r="AW110" s="83"/>
      <c r="AX110" s="84"/>
      <c r="BA110" s="149">
        <f>+AV110</f>
        <v>0</v>
      </c>
      <c r="BB110" s="150">
        <f>+AU109</f>
        <v>0</v>
      </c>
      <c r="BC110" s="151">
        <f>+AA92</f>
        <v>4</v>
      </c>
      <c r="BF110" s="152">
        <f>SUM(BF91:BF109)</f>
        <v>0</v>
      </c>
      <c r="BQ110" s="149">
        <f>+BB110/1000000+BA110</f>
        <v>0</v>
      </c>
      <c r="BR110" s="151">
        <f>RANK(BQ110,BQ:BQ)</f>
        <v>1</v>
      </c>
      <c r="BV110" s="151"/>
      <c r="BZ110" s="151"/>
    </row>
    <row r="111" spans="1:78" ht="11.25" customHeight="1" x14ac:dyDescent="0.25">
      <c r="B111" s="69"/>
      <c r="C111" s="69"/>
      <c r="D111" s="69"/>
      <c r="E111" s="1"/>
      <c r="F111" s="69"/>
      <c r="G111" s="1"/>
      <c r="H111" s="69"/>
      <c r="I111" s="1"/>
      <c r="J111" s="69"/>
      <c r="K111" s="1"/>
      <c r="L111" s="69"/>
      <c r="M111" s="1"/>
      <c r="N111" s="69"/>
      <c r="O111" s="1"/>
      <c r="P111" s="69"/>
      <c r="Q111" s="1"/>
      <c r="R111" s="69"/>
      <c r="S111" s="1"/>
      <c r="T111" s="69"/>
      <c r="U111" s="1"/>
      <c r="V111" s="69"/>
      <c r="W111" s="1"/>
      <c r="AA111" s="69"/>
      <c r="AB111" s="69"/>
      <c r="AC111" s="69"/>
      <c r="AD111" s="1"/>
      <c r="AE111" s="69"/>
      <c r="AF111" s="1"/>
      <c r="AG111" s="69"/>
      <c r="AH111" s="1"/>
      <c r="AI111" s="69"/>
      <c r="AJ111" s="1"/>
      <c r="AK111" s="69"/>
      <c r="AL111" s="1"/>
      <c r="AM111" s="69"/>
      <c r="AN111" s="1"/>
      <c r="AO111" s="69"/>
      <c r="AP111" s="1"/>
      <c r="AQ111" s="69"/>
      <c r="AR111" s="1"/>
      <c r="AS111" s="69"/>
      <c r="AT111" s="1"/>
      <c r="AU111" s="69"/>
      <c r="AV111" s="1"/>
      <c r="AW111" s="83"/>
      <c r="AX111" s="84"/>
      <c r="BA111" s="149"/>
      <c r="BB111" s="150"/>
      <c r="BC111" s="151"/>
      <c r="BQ111" s="153"/>
      <c r="BR111" s="151"/>
      <c r="BV111" s="151"/>
      <c r="BZ111" s="151"/>
    </row>
    <row r="112" spans="1:78" ht="12.75" customHeight="1" x14ac:dyDescent="0.25">
      <c r="B112" s="71" t="str">
        <f t="shared" ref="B112:K114" si="134">IF(AA112=0,"",AA112)</f>
        <v>Gegner-Nr.:</v>
      </c>
      <c r="C112" s="72" t="str">
        <f t="shared" si="134"/>
        <v>&gt;&gt;&gt;&gt;</v>
      </c>
      <c r="D112" s="396">
        <f t="shared" si="134"/>
        <v>2</v>
      </c>
      <c r="E112" s="396" t="str">
        <f t="shared" si="134"/>
        <v/>
      </c>
      <c r="F112" s="396">
        <f t="shared" si="134"/>
        <v>3</v>
      </c>
      <c r="G112" s="396" t="str">
        <f t="shared" si="134"/>
        <v/>
      </c>
      <c r="H112" s="396">
        <f t="shared" si="134"/>
        <v>10</v>
      </c>
      <c r="I112" s="396" t="str">
        <f t="shared" si="134"/>
        <v/>
      </c>
      <c r="J112" s="396">
        <f t="shared" si="134"/>
        <v>1</v>
      </c>
      <c r="K112" s="396" t="str">
        <f t="shared" si="134"/>
        <v/>
      </c>
      <c r="L112" s="396">
        <f t="shared" ref="L112:U114" si="135">IF(AK112=0,"",AK112)</f>
        <v>8</v>
      </c>
      <c r="M112" s="396" t="str">
        <f t="shared" si="135"/>
        <v/>
      </c>
      <c r="N112" s="396">
        <f t="shared" si="135"/>
        <v>7</v>
      </c>
      <c r="O112" s="396" t="str">
        <f t="shared" si="135"/>
        <v/>
      </c>
      <c r="P112" s="396">
        <f t="shared" si="135"/>
        <v>9</v>
      </c>
      <c r="Q112" s="396" t="str">
        <f t="shared" si="135"/>
        <v/>
      </c>
      <c r="R112" s="396">
        <f t="shared" si="135"/>
        <v>5</v>
      </c>
      <c r="S112" s="396" t="str">
        <f t="shared" si="135"/>
        <v/>
      </c>
      <c r="T112" s="396">
        <f t="shared" si="135"/>
        <v>6</v>
      </c>
      <c r="U112" s="396" t="str">
        <f t="shared" si="135"/>
        <v/>
      </c>
      <c r="V112" s="412"/>
      <c r="W112" s="412"/>
      <c r="AA112" s="71" t="s">
        <v>958</v>
      </c>
      <c r="AB112" s="72" t="s">
        <v>959</v>
      </c>
      <c r="AC112" s="418">
        <f>VLOOKUP($AA92,Schlüssel!$A$5:$DG$14,63)</f>
        <v>2</v>
      </c>
      <c r="AD112" s="419"/>
      <c r="AE112" s="418">
        <f>VLOOKUP($AA92,Schlüssel!$A$5:$EK$14,64)</f>
        <v>3</v>
      </c>
      <c r="AF112" s="419"/>
      <c r="AG112" s="418">
        <f>VLOOKUP($AA92,Schlüssel!$A$5:$EK$14,65)</f>
        <v>10</v>
      </c>
      <c r="AH112" s="419"/>
      <c r="AI112" s="418">
        <f>VLOOKUP($AA92,Schlüssel!$A$5:$EK$14,66)</f>
        <v>1</v>
      </c>
      <c r="AJ112" s="419"/>
      <c r="AK112" s="418">
        <f>VLOOKUP($AA92,Schlüssel!$A$5:$EK$14,67)</f>
        <v>8</v>
      </c>
      <c r="AL112" s="419"/>
      <c r="AM112" s="418">
        <f>VLOOKUP($AA92,Schlüssel!$A$5:$EK$14,68)</f>
        <v>7</v>
      </c>
      <c r="AN112" s="419"/>
      <c r="AO112" s="418">
        <f>VLOOKUP($AA92,Schlüssel!$A$5:$EK$14,69)</f>
        <v>9</v>
      </c>
      <c r="AP112" s="419"/>
      <c r="AQ112" s="418">
        <f>VLOOKUP($AA92,Schlüssel!$A$5:$EK$14,70)</f>
        <v>5</v>
      </c>
      <c r="AR112" s="419"/>
      <c r="AS112" s="418">
        <f>VLOOKUP($AA92,Schlüssel!$A$5:$EK$14,71)</f>
        <v>6</v>
      </c>
      <c r="AT112" s="419"/>
      <c r="AU112" s="107"/>
      <c r="AV112" s="107"/>
      <c r="AW112" s="83"/>
      <c r="AX112" s="84"/>
      <c r="BA112" s="149"/>
      <c r="BB112" s="150"/>
      <c r="BC112" s="151"/>
      <c r="BQ112" s="153"/>
      <c r="BR112" s="151"/>
      <c r="BV112" s="151"/>
      <c r="BZ112" s="151"/>
    </row>
    <row r="113" spans="1:78" ht="28.5" customHeight="1" x14ac:dyDescent="0.25">
      <c r="B113" s="73" t="str">
        <f t="shared" si="134"/>
        <v/>
      </c>
      <c r="C113" s="69" t="str">
        <f t="shared" si="134"/>
        <v/>
      </c>
      <c r="D113" s="409" t="str">
        <f t="shared" si="134"/>
        <v>BK München 3</v>
      </c>
      <c r="E113" s="410" t="str">
        <f t="shared" si="134"/>
        <v/>
      </c>
      <c r="F113" s="409" t="str">
        <f t="shared" si="134"/>
        <v>SG DJK Rimpar 1</v>
      </c>
      <c r="G113" s="410" t="str">
        <f t="shared" si="134"/>
        <v/>
      </c>
      <c r="H113" s="409" t="str">
        <f t="shared" si="134"/>
        <v>Donaubowler Regensburg 1</v>
      </c>
      <c r="I113" s="410" t="str">
        <f t="shared" si="134"/>
        <v/>
      </c>
      <c r="J113" s="409" t="str">
        <f t="shared" si="134"/>
        <v>BC Comet Nürnberg</v>
      </c>
      <c r="K113" s="410" t="str">
        <f t="shared" si="134"/>
        <v/>
      </c>
      <c r="L113" s="409" t="str">
        <f t="shared" si="135"/>
        <v>Schanzer Ingolstadt 1</v>
      </c>
      <c r="M113" s="410" t="str">
        <f t="shared" si="135"/>
        <v/>
      </c>
      <c r="N113" s="409" t="str">
        <f t="shared" si="135"/>
        <v>Bowlinghaus Bamberg 1</v>
      </c>
      <c r="O113" s="410" t="str">
        <f t="shared" si="135"/>
        <v/>
      </c>
      <c r="P113" s="409" t="str">
        <f t="shared" si="135"/>
        <v>Werdenfels 1</v>
      </c>
      <c r="Q113" s="410" t="str">
        <f t="shared" si="135"/>
        <v/>
      </c>
      <c r="R113" s="409" t="str">
        <f t="shared" si="135"/>
        <v>BC EMAX Unterföhring 2</v>
      </c>
      <c r="S113" s="410" t="str">
        <f t="shared" si="135"/>
        <v/>
      </c>
      <c r="T113" s="409" t="str">
        <f t="shared" si="135"/>
        <v>Bajuwaren München 1</v>
      </c>
      <c r="U113" s="410" t="str">
        <f t="shared" si="135"/>
        <v/>
      </c>
      <c r="V113" s="411"/>
      <c r="W113" s="411"/>
      <c r="AA113" s="73"/>
      <c r="AB113" s="69"/>
      <c r="AC113" s="409" t="str">
        <f>VLOOKUP(AC112,Schlüssel!$A$5:$K$14,2)</f>
        <v>BK München 3</v>
      </c>
      <c r="AD113" s="410"/>
      <c r="AE113" s="409" t="str">
        <f>VLOOKUP(AE112,Schlüssel!$A$5:$K$14,2)</f>
        <v>SG DJK Rimpar 1</v>
      </c>
      <c r="AF113" s="410"/>
      <c r="AG113" s="409" t="str">
        <f>VLOOKUP(AG112,Schlüssel!$A$5:$K$14,2)</f>
        <v>Donaubowler Regensburg 1</v>
      </c>
      <c r="AH113" s="410"/>
      <c r="AI113" s="409" t="str">
        <f>VLOOKUP(AI112,Schlüssel!$A$5:$K$14,2)</f>
        <v>BC Comet Nürnberg</v>
      </c>
      <c r="AJ113" s="410"/>
      <c r="AK113" s="409" t="str">
        <f>VLOOKUP(AK112,Schlüssel!$A$5:$K$14,2)</f>
        <v>Schanzer Ingolstadt 1</v>
      </c>
      <c r="AL113" s="410"/>
      <c r="AM113" s="409" t="str">
        <f>VLOOKUP(AM112,Schlüssel!$A$5:$K$14,2)</f>
        <v>Bowlinghaus Bamberg 1</v>
      </c>
      <c r="AN113" s="410"/>
      <c r="AO113" s="409" t="str">
        <f>VLOOKUP(AO112,Schlüssel!$A$5:$K$14,2)</f>
        <v>Werdenfels 1</v>
      </c>
      <c r="AP113" s="410"/>
      <c r="AQ113" s="409" t="str">
        <f>VLOOKUP(AQ112,Schlüssel!$A$5:$K$14,2)</f>
        <v>BC EMAX Unterföhring 2</v>
      </c>
      <c r="AR113" s="410"/>
      <c r="AS113" s="409" t="str">
        <f>VLOOKUP(AS112,Schlüssel!$A$5:$K$14,2)</f>
        <v>Bajuwaren München 1</v>
      </c>
      <c r="AT113" s="410"/>
      <c r="AU113" s="108"/>
      <c r="AV113" s="108"/>
      <c r="AW113" s="83"/>
      <c r="AX113" s="84"/>
      <c r="BA113" s="149"/>
      <c r="BB113" s="150"/>
      <c r="BC113" s="151"/>
      <c r="BQ113" s="153"/>
      <c r="BR113" s="151"/>
      <c r="BV113" s="151"/>
      <c r="BZ113" s="151"/>
    </row>
    <row r="114" spans="1:78" ht="12" customHeight="1" x14ac:dyDescent="0.25">
      <c r="B114" s="73" t="str">
        <f t="shared" si="134"/>
        <v/>
      </c>
      <c r="C114" s="69" t="str">
        <f t="shared" si="134"/>
        <v/>
      </c>
      <c r="D114" s="395" t="str">
        <f t="shared" si="134"/>
        <v/>
      </c>
      <c r="E114" s="395" t="str">
        <f t="shared" si="134"/>
        <v/>
      </c>
      <c r="F114" s="395" t="str">
        <f t="shared" si="134"/>
        <v/>
      </c>
      <c r="G114" s="395" t="str">
        <f t="shared" si="134"/>
        <v/>
      </c>
      <c r="H114" s="395" t="str">
        <f t="shared" si="134"/>
        <v/>
      </c>
      <c r="I114" s="395" t="str">
        <f t="shared" si="134"/>
        <v/>
      </c>
      <c r="J114" s="395" t="str">
        <f t="shared" si="134"/>
        <v/>
      </c>
      <c r="K114" s="395" t="str">
        <f t="shared" si="134"/>
        <v/>
      </c>
      <c r="L114" s="395" t="str">
        <f t="shared" si="135"/>
        <v/>
      </c>
      <c r="M114" s="395" t="str">
        <f t="shared" si="135"/>
        <v/>
      </c>
      <c r="N114" s="395" t="str">
        <f t="shared" si="135"/>
        <v/>
      </c>
      <c r="O114" s="395" t="str">
        <f t="shared" si="135"/>
        <v/>
      </c>
      <c r="P114" s="395" t="str">
        <f t="shared" si="135"/>
        <v/>
      </c>
      <c r="Q114" s="395" t="str">
        <f t="shared" si="135"/>
        <v/>
      </c>
      <c r="R114" s="395" t="str">
        <f t="shared" si="135"/>
        <v/>
      </c>
      <c r="S114" s="395" t="str">
        <f t="shared" si="135"/>
        <v/>
      </c>
      <c r="T114" s="395" t="str">
        <f t="shared" si="135"/>
        <v/>
      </c>
      <c r="U114" s="408" t="str">
        <f t="shared" si="135"/>
        <v/>
      </c>
      <c r="V114" s="301"/>
      <c r="W114" s="301"/>
      <c r="AA114" s="73"/>
      <c r="AB114" s="69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78"/>
      <c r="AV114" s="78"/>
      <c r="AW114" s="83"/>
      <c r="AX114" s="84"/>
      <c r="BA114" s="149"/>
      <c r="BB114" s="150"/>
      <c r="BC114" s="151"/>
      <c r="BQ114" s="153"/>
      <c r="BR114" s="151"/>
      <c r="BV114" s="151"/>
      <c r="BZ114" s="151"/>
    </row>
    <row r="115" spans="1:78" ht="15.9" customHeight="1" x14ac:dyDescent="0.25">
      <c r="B115" s="391" t="str">
        <f t="shared" ref="B115:C119" si="136">IF(AA115=0,"",AA115)</f>
        <v>Spieler 1</v>
      </c>
      <c r="C115" s="392" t="str">
        <f t="shared" si="136"/>
        <v/>
      </c>
      <c r="D115" s="393">
        <f>IF(AC115=301,"",AC115)</f>
        <v>0</v>
      </c>
      <c r="E115" s="393" t="str">
        <f>IF(AD115=0,"",AD115)</f>
        <v/>
      </c>
      <c r="F115" s="393">
        <f>IF(AE115=301,"",AE115)</f>
        <v>0</v>
      </c>
      <c r="G115" s="393" t="str">
        <f>IF(AF115=0,"",AF115)</f>
        <v/>
      </c>
      <c r="H115" s="393">
        <f>IF(AG115=301,"",AG115)</f>
        <v>0</v>
      </c>
      <c r="I115" s="393" t="str">
        <f>IF(AH115=0,"",AH115)</f>
        <v/>
      </c>
      <c r="J115" s="393">
        <f>IF(AI115=301,"",AI115)</f>
        <v>0</v>
      </c>
      <c r="K115" s="393" t="str">
        <f>IF(AJ115=0,"",AJ115)</f>
        <v/>
      </c>
      <c r="L115" s="393">
        <f>IF(AK115=301,"",AK115)</f>
        <v>0</v>
      </c>
      <c r="M115" s="393" t="str">
        <f>IF(AL115=0,"",AL115)</f>
        <v/>
      </c>
      <c r="N115" s="393">
        <f>IF(AM115=301,"",AM115)</f>
        <v>0</v>
      </c>
      <c r="O115" s="393" t="str">
        <f>IF(AN115=0,"",AN115)</f>
        <v/>
      </c>
      <c r="P115" s="393">
        <f>IF(AO115=301,"",AO115)</f>
        <v>0</v>
      </c>
      <c r="Q115" s="393" t="str">
        <f>IF(AP115=0,"",AP115)</f>
        <v/>
      </c>
      <c r="R115" s="393">
        <f>IF(AQ115=301,"",AQ115)</f>
        <v>0</v>
      </c>
      <c r="S115" s="393" t="str">
        <f>IF(AR115=0,"",AR115)</f>
        <v/>
      </c>
      <c r="T115" s="393">
        <f>IF(AS115=301,"",AS115)</f>
        <v>0</v>
      </c>
      <c r="U115" s="393" t="str">
        <f>IF(AT115=0,"",AT115)</f>
        <v/>
      </c>
      <c r="V115" s="404"/>
      <c r="W115" s="404"/>
      <c r="AA115" s="74" t="s">
        <v>0</v>
      </c>
      <c r="AB115" s="75"/>
      <c r="AC115" s="420">
        <f>ABS(INDEX(AC:AC,MATCH(AC112,$AA:$AA,0)+5)+INDEX(AC:AC,MATCH(AC112,$AA:$AA,0)+6)+INDEX(AC:AC,MATCH(AC112,$AA:$AA,0)+7))</f>
        <v>0</v>
      </c>
      <c r="AD115" s="421"/>
      <c r="AE115" s="420">
        <f>ABS(INDEX(AE:AE,MATCH(AE112,$AA:$AA,0)+5)+INDEX(AE:AE,MATCH(AE112,$AA:$AA,0)+6)+INDEX(AE:AE,MATCH(AE112,$AA:$AA,0)+7))</f>
        <v>0</v>
      </c>
      <c r="AF115" s="421"/>
      <c r="AG115" s="420">
        <f>ABS(INDEX(AG:AG,MATCH(AG112,$AA:$AA,0)+5)+INDEX(AG:AG,MATCH(AG112,$AA:$AA,0)+6)+INDEX(AG:AG,MATCH(AG112,$AA:$AA,0)+7))</f>
        <v>0</v>
      </c>
      <c r="AH115" s="421"/>
      <c r="AI115" s="420">
        <f>ABS(INDEX(AI:AI,MATCH(AI112,$AA:$AA,0)+5)+INDEX(AI:AI,MATCH(AI112,$AA:$AA,0)+6)+INDEX(AI:AI,MATCH(AI112,$AA:$AA,0)+7))</f>
        <v>0</v>
      </c>
      <c r="AJ115" s="421"/>
      <c r="AK115" s="420">
        <f>ABS(INDEX(AK:AK,MATCH(AK112,$AA:$AA,0)+5)+INDEX(AK:AK,MATCH(AK112,$AA:$AA,0)+6)+INDEX(AK:AK,MATCH(AK112,$AA:$AA,0)+7))</f>
        <v>0</v>
      </c>
      <c r="AL115" s="421"/>
      <c r="AM115" s="420">
        <f>ABS(INDEX(AM:AM,MATCH(AM112,$AA:$AA,0)+5)+INDEX(AM:AM,MATCH(AM112,$AA:$AA,0)+6)+INDEX(AM:AM,MATCH(AM112,$AA:$AA,0)+7))</f>
        <v>0</v>
      </c>
      <c r="AN115" s="421"/>
      <c r="AO115" s="420">
        <f>ABS(INDEX(AO:AO,MATCH(AO112,$AA:$AA,0)+5)+INDEX(AO:AO,MATCH(AO112,$AA:$AA,0)+6)+INDEX(AO:AO,MATCH(AO112,$AA:$AA,0)+7))</f>
        <v>0</v>
      </c>
      <c r="AP115" s="421"/>
      <c r="AQ115" s="420">
        <f>ABS(INDEX(AQ:AQ,MATCH(AQ112,$AA:$AA,0)+5)+INDEX(AQ:AQ,MATCH(AQ112,$AA:$AA,0)+6)+INDEX(AQ:AQ,MATCH(AQ112,$AA:$AA,0)+7))</f>
        <v>0</v>
      </c>
      <c r="AR115" s="421"/>
      <c r="AS115" s="420">
        <f>ABS(INDEX(AS:AS,MATCH(AS112,$AA:$AA,0)+5)+INDEX(AS:AS,MATCH(AS112,$AA:$AA,0)+6)+INDEX(AS:AS,MATCH(AS112,$AA:$AA,0)+7))</f>
        <v>0</v>
      </c>
      <c r="AT115" s="421"/>
      <c r="AU115" s="1"/>
      <c r="AV115" s="1"/>
      <c r="AW115" s="83"/>
      <c r="AX115" s="84"/>
      <c r="BA115" s="149"/>
      <c r="BB115" s="150"/>
      <c r="BC115" s="151"/>
      <c r="BQ115" s="153"/>
      <c r="BR115" s="151"/>
      <c r="BV115" s="151"/>
      <c r="BZ115" s="151"/>
    </row>
    <row r="116" spans="1:78" ht="15.9" customHeight="1" x14ac:dyDescent="0.25">
      <c r="B116" s="391" t="str">
        <f t="shared" si="136"/>
        <v>Spieler 2</v>
      </c>
      <c r="C116" s="392" t="str">
        <f t="shared" si="136"/>
        <v/>
      </c>
      <c r="D116" s="393">
        <f>IF(AC116=301,"",AC116)</f>
        <v>0</v>
      </c>
      <c r="E116" s="393" t="str">
        <f>IF(AD116=0,"",AD116)</f>
        <v/>
      </c>
      <c r="F116" s="393">
        <f>IF(AE116=301,"",AE116)</f>
        <v>0</v>
      </c>
      <c r="G116" s="393" t="str">
        <f>IF(AF116=0,"",AF116)</f>
        <v/>
      </c>
      <c r="H116" s="393">
        <f>IF(AG116=301,"",AG116)</f>
        <v>0</v>
      </c>
      <c r="I116" s="393" t="str">
        <f>IF(AH116=0,"",AH116)</f>
        <v/>
      </c>
      <c r="J116" s="393">
        <f>IF(AI116=301,"",AI116)</f>
        <v>0</v>
      </c>
      <c r="K116" s="393" t="str">
        <f>IF(AJ116=0,"",AJ116)</f>
        <v/>
      </c>
      <c r="L116" s="393">
        <f>IF(AK116=301,"",AK116)</f>
        <v>0</v>
      </c>
      <c r="M116" s="393" t="str">
        <f>IF(AL116=0,"",AL116)</f>
        <v/>
      </c>
      <c r="N116" s="393">
        <f>IF(AM116=301,"",AM116)</f>
        <v>0</v>
      </c>
      <c r="O116" s="393" t="str">
        <f>IF(AN116=0,"",AN116)</f>
        <v/>
      </c>
      <c r="P116" s="393">
        <f>IF(AO116=301,"",AO116)</f>
        <v>0</v>
      </c>
      <c r="Q116" s="393" t="str">
        <f>IF(AP116=0,"",AP116)</f>
        <v/>
      </c>
      <c r="R116" s="393">
        <f>IF(AQ116=301,"",AQ116)</f>
        <v>0</v>
      </c>
      <c r="S116" s="393" t="str">
        <f>IF(AR116=0,"",AR116)</f>
        <v/>
      </c>
      <c r="T116" s="393">
        <f>IF(AS116=301,"",AS116)</f>
        <v>0</v>
      </c>
      <c r="U116" s="393" t="str">
        <f>IF(AT116=0,"",AT116)</f>
        <v/>
      </c>
      <c r="V116" s="404"/>
      <c r="W116" s="404"/>
      <c r="AA116" s="74" t="s">
        <v>2</v>
      </c>
      <c r="AB116" s="75"/>
      <c r="AC116" s="422">
        <f>ABS(INDEX(AC:AC,MATCH(AC112,$AA:$AA,0)+8)+INDEX(AC:AC,MATCH(AC112,$AA:$AA,0)+9)+INDEX(AC:AC,MATCH(AC112,$AA:$AA,0)+10))</f>
        <v>0</v>
      </c>
      <c r="AD116" s="423"/>
      <c r="AE116" s="422">
        <f>ABS(INDEX(AE:AE,MATCH(AE112,$AA:$AA,0)+8)+INDEX(AE:AE,MATCH(AE112,$AA:$AA,0)+9)+INDEX(AE:AE,MATCH(AE112,$AA:$AA,0)+10))</f>
        <v>0</v>
      </c>
      <c r="AF116" s="423"/>
      <c r="AG116" s="422">
        <f>ABS(INDEX(AG:AG,MATCH(AG112,$AA:$AA,0)+8)+INDEX(AG:AG,MATCH(AG112,$AA:$AA,0)+9)+INDEX(AG:AG,MATCH(AG112,$AA:$AA,0)+10))</f>
        <v>0</v>
      </c>
      <c r="AH116" s="423"/>
      <c r="AI116" s="422">
        <f>ABS(INDEX(AI:AI,MATCH(AI112,$AA:$AA,0)+8)+INDEX(AI:AI,MATCH(AI112,$AA:$AA,0)+9)+INDEX(AI:AI,MATCH(AI112,$AA:$AA,0)+10))</f>
        <v>0</v>
      </c>
      <c r="AJ116" s="423"/>
      <c r="AK116" s="422">
        <f>ABS(INDEX(AK:AK,MATCH(AK112,$AA:$AA,0)+8)+INDEX(AK:AK,MATCH(AK112,$AA:$AA,0)+9)+INDEX(AK:AK,MATCH(AK112,$AA:$AA,0)+10))</f>
        <v>0</v>
      </c>
      <c r="AL116" s="423"/>
      <c r="AM116" s="422">
        <f>ABS(INDEX(AM:AM,MATCH(AM112,$AA:$AA,0)+8)+INDEX(AM:AM,MATCH(AM112,$AA:$AA,0)+9)+INDEX(AM:AM,MATCH(AM112,$AA:$AA,0)+10))</f>
        <v>0</v>
      </c>
      <c r="AN116" s="423"/>
      <c r="AO116" s="422">
        <f>ABS(INDEX(AO:AO,MATCH(AO112,$AA:$AA,0)+8)+INDEX(AO:AO,MATCH(AO112,$AA:$AA,0)+9)+INDEX(AO:AO,MATCH(AO112,$AA:$AA,0)+10))</f>
        <v>0</v>
      </c>
      <c r="AP116" s="423"/>
      <c r="AQ116" s="422">
        <f>ABS(INDEX(AQ:AQ,MATCH(AQ112,$AA:$AA,0)+8)+INDEX(AQ:AQ,MATCH(AQ112,$AA:$AA,0)+9)+INDEX(AQ:AQ,MATCH(AQ112,$AA:$AA,0)+10))</f>
        <v>0</v>
      </c>
      <c r="AR116" s="423"/>
      <c r="AS116" s="422">
        <f>ABS(INDEX(AS:AS,MATCH(AS112,$AA:$AA,0)+8)+INDEX(AS:AS,MATCH(AS112,$AA:$AA,0)+9)+INDEX(AS:AS,MATCH(AS112,$AA:$AA,0)+10))</f>
        <v>0</v>
      </c>
      <c r="AT116" s="423"/>
      <c r="AU116" s="1"/>
      <c r="AV116" s="1"/>
      <c r="AW116" s="83"/>
      <c r="AX116" s="84"/>
      <c r="BA116" s="149"/>
      <c r="BB116" s="150"/>
      <c r="BC116" s="151"/>
      <c r="BQ116" s="153"/>
      <c r="BR116" s="151"/>
      <c r="BV116" s="151"/>
      <c r="BZ116" s="151"/>
    </row>
    <row r="117" spans="1:78" ht="15.9" customHeight="1" x14ac:dyDescent="0.25">
      <c r="B117" s="391" t="str">
        <f t="shared" si="136"/>
        <v>Spieler 3</v>
      </c>
      <c r="C117" s="392" t="str">
        <f t="shared" si="136"/>
        <v/>
      </c>
      <c r="D117" s="393">
        <f>IF(AC117=301,"",AC117)</f>
        <v>0</v>
      </c>
      <c r="E117" s="393" t="str">
        <f>IF(AD117=0,"",AD117)</f>
        <v/>
      </c>
      <c r="F117" s="393">
        <f>IF(AE117=301,"",AE117)</f>
        <v>0</v>
      </c>
      <c r="G117" s="393" t="str">
        <f>IF(AF117=0,"",AF117)</f>
        <v/>
      </c>
      <c r="H117" s="393">
        <f>IF(AG117=301,"",AG117)</f>
        <v>0</v>
      </c>
      <c r="I117" s="393" t="str">
        <f>IF(AH117=0,"",AH117)</f>
        <v/>
      </c>
      <c r="J117" s="393">
        <f>IF(AI117=301,"",AI117)</f>
        <v>0</v>
      </c>
      <c r="K117" s="393" t="str">
        <f>IF(AJ117=0,"",AJ117)</f>
        <v/>
      </c>
      <c r="L117" s="393">
        <f>IF(AK117=301,"",AK117)</f>
        <v>0</v>
      </c>
      <c r="M117" s="393" t="str">
        <f>IF(AL117=0,"",AL117)</f>
        <v/>
      </c>
      <c r="N117" s="393">
        <f>IF(AM117=301,"",AM117)</f>
        <v>0</v>
      </c>
      <c r="O117" s="393" t="str">
        <f>IF(AN117=0,"",AN117)</f>
        <v/>
      </c>
      <c r="P117" s="393">
        <f>IF(AO117=301,"",AO117)</f>
        <v>0</v>
      </c>
      <c r="Q117" s="393" t="str">
        <f>IF(AP117=0,"",AP117)</f>
        <v/>
      </c>
      <c r="R117" s="393">
        <f>IF(AQ117=301,"",AQ117)</f>
        <v>0</v>
      </c>
      <c r="S117" s="393" t="str">
        <f>IF(AR117=0,"",AR117)</f>
        <v/>
      </c>
      <c r="T117" s="393">
        <f>IF(AS117=301,"",AS117)</f>
        <v>0</v>
      </c>
      <c r="U117" s="393" t="str">
        <f>IF(AT117=0,"",AT117)</f>
        <v/>
      </c>
      <c r="V117" s="404"/>
      <c r="W117" s="404"/>
      <c r="AA117" s="74" t="s">
        <v>3</v>
      </c>
      <c r="AB117" s="75"/>
      <c r="AC117" s="422">
        <f>ABS(INDEX(AC:AC,MATCH(AC112,$AA:$AA,0)+11)+INDEX(AC:AC,MATCH(AC112,$AA:$AA,0)+12)+INDEX(AC:AC,MATCH(AC112,$AA:$AA,0)+13))</f>
        <v>0</v>
      </c>
      <c r="AD117" s="423"/>
      <c r="AE117" s="422">
        <f>ABS(INDEX(AE:AE,MATCH(AE112,$AA:$AA,0)+11)+INDEX(AE:AE,MATCH(AE112,$AA:$AA,0)+12)+INDEX(AE:AE,MATCH(AE112,$AA:$AA,0)+13))</f>
        <v>0</v>
      </c>
      <c r="AF117" s="423"/>
      <c r="AG117" s="422">
        <f>ABS(INDEX(AG:AG,MATCH(AG112,$AA:$AA,0)+11)+INDEX(AG:AG,MATCH(AG112,$AA:$AA,0)+12)+INDEX(AG:AG,MATCH(AG112,$AA:$AA,0)+13))</f>
        <v>0</v>
      </c>
      <c r="AH117" s="423"/>
      <c r="AI117" s="422">
        <f>ABS(INDEX(AI:AI,MATCH(AI112,$AA:$AA,0)+11)+INDEX(AI:AI,MATCH(AI112,$AA:$AA,0)+12)+INDEX(AI:AI,MATCH(AI112,$AA:$AA,0)+13))</f>
        <v>0</v>
      </c>
      <c r="AJ117" s="423"/>
      <c r="AK117" s="422">
        <f>ABS(INDEX(AK:AK,MATCH(AK112,$AA:$AA,0)+11)+INDEX(AK:AK,MATCH(AK112,$AA:$AA,0)+12)+INDEX(AK:AK,MATCH(AK112,$AA:$AA,0)+13))</f>
        <v>0</v>
      </c>
      <c r="AL117" s="423"/>
      <c r="AM117" s="422">
        <f>ABS(INDEX(AM:AM,MATCH(AM112,$AA:$AA,0)+11)+INDEX(AM:AM,MATCH(AM112,$AA:$AA,0)+12)+INDEX(AM:AM,MATCH(AM112,$AA:$AA,0)+13))</f>
        <v>0</v>
      </c>
      <c r="AN117" s="423"/>
      <c r="AO117" s="422">
        <f>ABS(INDEX(AO:AO,MATCH(AO112,$AA:$AA,0)+11)+INDEX(AO:AO,MATCH(AO112,$AA:$AA,0)+12)+INDEX(AO:AO,MATCH(AO112,$AA:$AA,0)+13))</f>
        <v>0</v>
      </c>
      <c r="AP117" s="423"/>
      <c r="AQ117" s="422">
        <f>ABS(INDEX(AQ:AQ,MATCH(AQ112,$AA:$AA,0)+11)+INDEX(AQ:AQ,MATCH(AQ112,$AA:$AA,0)+12)+INDEX(AQ:AQ,MATCH(AQ112,$AA:$AA,0)+13))</f>
        <v>0</v>
      </c>
      <c r="AR117" s="423"/>
      <c r="AS117" s="422">
        <f>ABS(INDEX(AS:AS,MATCH(AS112,$AA:$AA,0)+11)+INDEX(AS:AS,MATCH(AS112,$AA:$AA,0)+12)+INDEX(AS:AS,MATCH(AS112,$AA:$AA,0)+13))</f>
        <v>0</v>
      </c>
      <c r="AT117" s="423"/>
      <c r="AU117" s="1"/>
      <c r="AV117" s="1"/>
      <c r="AW117" s="83"/>
      <c r="AX117" s="84"/>
      <c r="BA117" s="149"/>
      <c r="BB117" s="150"/>
      <c r="BC117" s="151"/>
      <c r="BQ117" s="153"/>
      <c r="BR117" s="151"/>
      <c r="BV117" s="151"/>
      <c r="BZ117" s="151"/>
    </row>
    <row r="118" spans="1:78" ht="15.9" customHeight="1" x14ac:dyDescent="0.25">
      <c r="B118" s="391" t="str">
        <f t="shared" si="136"/>
        <v>Spieler 4</v>
      </c>
      <c r="C118" s="392" t="str">
        <f t="shared" si="136"/>
        <v/>
      </c>
      <c r="D118" s="393">
        <f>IF(AC118=301,"",AC118)</f>
        <v>0</v>
      </c>
      <c r="E118" s="393" t="str">
        <f>IF(AD118=0,"",AD118)</f>
        <v/>
      </c>
      <c r="F118" s="393">
        <f>IF(AE118=301,"",AE118)</f>
        <v>0</v>
      </c>
      <c r="G118" s="393" t="str">
        <f>IF(AF118=0,"",AF118)</f>
        <v/>
      </c>
      <c r="H118" s="393">
        <f>IF(AG118=301,"",AG118)</f>
        <v>0</v>
      </c>
      <c r="I118" s="393" t="str">
        <f>IF(AH118=0,"",AH118)</f>
        <v/>
      </c>
      <c r="J118" s="393">
        <f>IF(AI118=301,"",AI118)</f>
        <v>0</v>
      </c>
      <c r="K118" s="393" t="str">
        <f>IF(AJ118=0,"",AJ118)</f>
        <v/>
      </c>
      <c r="L118" s="393">
        <f>IF(AK118=301,"",AK118)</f>
        <v>0</v>
      </c>
      <c r="M118" s="393" t="str">
        <f>IF(AL118=0,"",AL118)</f>
        <v/>
      </c>
      <c r="N118" s="393">
        <f>IF(AM118=301,"",AM118)</f>
        <v>0</v>
      </c>
      <c r="O118" s="393" t="str">
        <f>IF(AN118=0,"",AN118)</f>
        <v/>
      </c>
      <c r="P118" s="393">
        <f>IF(AO118=301,"",AO118)</f>
        <v>0</v>
      </c>
      <c r="Q118" s="393" t="str">
        <f>IF(AP118=0,"",AP118)</f>
        <v/>
      </c>
      <c r="R118" s="393">
        <f>IF(AQ118=301,"",AQ118)</f>
        <v>0</v>
      </c>
      <c r="S118" s="393" t="str">
        <f>IF(AR118=0,"",AR118)</f>
        <v/>
      </c>
      <c r="T118" s="393">
        <f>IF(AS118=301,"",AS118)</f>
        <v>0</v>
      </c>
      <c r="U118" s="393" t="str">
        <f>IF(AT118=0,"",AT118)</f>
        <v/>
      </c>
      <c r="V118" s="404"/>
      <c r="W118" s="404"/>
      <c r="AA118" s="74" t="s">
        <v>11</v>
      </c>
      <c r="AB118" s="75"/>
      <c r="AC118" s="422">
        <f>ABS(INDEX(AC:AC,MATCH(AC112,$AA:$AA,0)+14)+INDEX(AC:AC,MATCH(AC112,$AA:$AA,0)+15)+INDEX(AC:AC,MATCH(AC112,$AA:$AA,0)+16))</f>
        <v>0</v>
      </c>
      <c r="AD118" s="423"/>
      <c r="AE118" s="422">
        <f>ABS(INDEX(AE:AE,MATCH(AE112,$AA:$AA,0)+14)+INDEX(AE:AE,MATCH(AE112,$AA:$AA,0)+15)+INDEX(AE:AE,MATCH(AE112,$AA:$AA,0)+16))</f>
        <v>0</v>
      </c>
      <c r="AF118" s="423"/>
      <c r="AG118" s="422">
        <f>ABS(INDEX(AG:AG,MATCH(AG112,$AA:$AA,0)+14)+INDEX(AG:AG,MATCH(AG112,$AA:$AA,0)+15)+INDEX(AG:AG,MATCH(AG112,$AA:$AA,0)+16))</f>
        <v>0</v>
      </c>
      <c r="AH118" s="423"/>
      <c r="AI118" s="422">
        <f>ABS(INDEX(AI:AI,MATCH(AI112,$AA:$AA,0)+14)+INDEX(AI:AI,MATCH(AI112,$AA:$AA,0)+15)+INDEX(AI:AI,MATCH(AI112,$AA:$AA,0)+16))</f>
        <v>0</v>
      </c>
      <c r="AJ118" s="423"/>
      <c r="AK118" s="422">
        <f>ABS(INDEX(AK:AK,MATCH(AK112,$AA:$AA,0)+14)+INDEX(AK:AK,MATCH(AK112,$AA:$AA,0)+15)+INDEX(AK:AK,MATCH(AK112,$AA:$AA,0)+16))</f>
        <v>0</v>
      </c>
      <c r="AL118" s="423"/>
      <c r="AM118" s="422">
        <f>ABS(INDEX(AM:AM,MATCH(AM112,$AA:$AA,0)+14)+INDEX(AM:AM,MATCH(AM112,$AA:$AA,0)+15)+INDEX(AM:AM,MATCH(AM112,$AA:$AA,0)+16))</f>
        <v>0</v>
      </c>
      <c r="AN118" s="423"/>
      <c r="AO118" s="422">
        <f>ABS(INDEX(AO:AO,MATCH(AO112,$AA:$AA,0)+14)+INDEX(AO:AO,MATCH(AO112,$AA:$AA,0)+15)+INDEX(AO:AO,MATCH(AO112,$AA:$AA,0)+16))</f>
        <v>0</v>
      </c>
      <c r="AP118" s="423"/>
      <c r="AQ118" s="422">
        <f>ABS(INDEX(AQ:AQ,MATCH(AQ112,$AA:$AA,0)+14)+INDEX(AQ:AQ,MATCH(AQ112,$AA:$AA,0)+15)+INDEX(AQ:AQ,MATCH(AQ112,$AA:$AA,0)+16))</f>
        <v>0</v>
      </c>
      <c r="AR118" s="423"/>
      <c r="AS118" s="422">
        <f>ABS(INDEX(AS:AS,MATCH(AS112,$AA:$AA,0)+14)+INDEX(AS:AS,MATCH(AS112,$AA:$AA,0)+15)+INDEX(AS:AS,MATCH(AS112,$AA:$AA,0)+16))</f>
        <v>0</v>
      </c>
      <c r="AT118" s="423"/>
      <c r="AU118" s="1"/>
      <c r="AV118" s="1"/>
      <c r="AW118" s="83"/>
      <c r="AX118" s="84"/>
      <c r="BA118" s="149"/>
      <c r="BB118" s="150"/>
      <c r="BC118" s="151"/>
      <c r="BQ118" s="153"/>
      <c r="BR118" s="151"/>
      <c r="BV118" s="151"/>
      <c r="BZ118" s="151"/>
    </row>
    <row r="119" spans="1:78" ht="15.9" customHeight="1" x14ac:dyDescent="0.25">
      <c r="B119" s="388" t="str">
        <f t="shared" si="136"/>
        <v>Gesamt</v>
      </c>
      <c r="C119" s="389" t="str">
        <f t="shared" si="136"/>
        <v/>
      </c>
      <c r="D119" s="394">
        <f>IF(AC119=1505,"",AC119)</f>
        <v>0</v>
      </c>
      <c r="E119" s="394" t="str">
        <f>IF(AD119=0,"",AD119)</f>
        <v/>
      </c>
      <c r="F119" s="394">
        <f>IF(AE119=1505,"",AE119)</f>
        <v>0</v>
      </c>
      <c r="G119" s="394" t="str">
        <f>IF(AF119=0,"",AF119)</f>
        <v/>
      </c>
      <c r="H119" s="394">
        <f>IF(AG119=1505,"",AG119)</f>
        <v>0</v>
      </c>
      <c r="I119" s="394" t="str">
        <f>IF(AH119=0,"",AH119)</f>
        <v/>
      </c>
      <c r="J119" s="394">
        <f>IF(AI119=1505,"",AI119)</f>
        <v>0</v>
      </c>
      <c r="K119" s="394" t="str">
        <f>IF(AJ119=0,"",AJ119)</f>
        <v/>
      </c>
      <c r="L119" s="394">
        <f>IF(AK119=1505,"",AK119)</f>
        <v>0</v>
      </c>
      <c r="M119" s="394" t="str">
        <f>IF(AL119=0,"",AL119)</f>
        <v/>
      </c>
      <c r="N119" s="394">
        <f>IF(AM119=1505,"",AM119)</f>
        <v>0</v>
      </c>
      <c r="O119" s="394" t="str">
        <f>IF(AN119=0,"",AN119)</f>
        <v/>
      </c>
      <c r="P119" s="394">
        <f>IF(AO119=1505,"",AO119)</f>
        <v>0</v>
      </c>
      <c r="Q119" s="394" t="str">
        <f>IF(AP119=0,"",AP119)</f>
        <v/>
      </c>
      <c r="R119" s="394">
        <f>IF(AQ119=1505,"",AQ119)</f>
        <v>0</v>
      </c>
      <c r="S119" s="394" t="str">
        <f>IF(AR119=0,"",AR119)</f>
        <v/>
      </c>
      <c r="T119" s="394">
        <f>IF(AS119=1505,"",AS119)</f>
        <v>0</v>
      </c>
      <c r="U119" s="394" t="str">
        <f>IF(AT119=0,"",AT119)</f>
        <v/>
      </c>
      <c r="V119" s="290"/>
      <c r="W119" s="290"/>
      <c r="AA119" s="76" t="s">
        <v>960</v>
      </c>
      <c r="AB119" s="77"/>
      <c r="AC119" s="388">
        <f>SUM(AC115:AC118)</f>
        <v>0</v>
      </c>
      <c r="AD119" s="389"/>
      <c r="AE119" s="388">
        <f>SUM(AE115:AE118)</f>
        <v>0</v>
      </c>
      <c r="AF119" s="389"/>
      <c r="AG119" s="388">
        <f>SUM(AG115:AG118)</f>
        <v>0</v>
      </c>
      <c r="AH119" s="389"/>
      <c r="AI119" s="388">
        <f>SUM(AI115:AI118)</f>
        <v>0</v>
      </c>
      <c r="AJ119" s="389"/>
      <c r="AK119" s="388">
        <f>SUM(AK115:AK118)</f>
        <v>0</v>
      </c>
      <c r="AL119" s="389"/>
      <c r="AM119" s="388">
        <f>SUM(AM115:AM118)</f>
        <v>0</v>
      </c>
      <c r="AN119" s="389"/>
      <c r="AO119" s="388">
        <f>SUM(AO115:AO118)</f>
        <v>0</v>
      </c>
      <c r="AP119" s="389"/>
      <c r="AQ119" s="388">
        <f>SUM(AQ115:AQ118)</f>
        <v>0</v>
      </c>
      <c r="AR119" s="389"/>
      <c r="AS119" s="388">
        <f>SUM(AS115:AS118)</f>
        <v>0</v>
      </c>
      <c r="AT119" s="389"/>
      <c r="AU119" s="69"/>
      <c r="AV119" s="69"/>
      <c r="AW119" s="83"/>
      <c r="AX119" s="84"/>
      <c r="BA119" s="149"/>
      <c r="BB119" s="150"/>
      <c r="BC119" s="151"/>
      <c r="BQ119" s="153"/>
      <c r="BR119" s="151"/>
      <c r="BV119" s="151"/>
      <c r="BZ119" s="151"/>
    </row>
    <row r="120" spans="1:78" ht="10.5" customHeight="1" x14ac:dyDescent="0.25">
      <c r="B120" s="78"/>
      <c r="C120" s="6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AA120" s="78"/>
      <c r="AB120" s="69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83"/>
      <c r="AX120" s="84"/>
      <c r="BA120" s="149"/>
      <c r="BB120" s="150"/>
      <c r="BC120" s="151"/>
      <c r="BQ120" s="153"/>
      <c r="BR120" s="151"/>
      <c r="BV120" s="151"/>
      <c r="BZ120" s="151"/>
    </row>
    <row r="121" spans="1:78" ht="21" customHeight="1" x14ac:dyDescent="0.4">
      <c r="B121" s="28" t="str">
        <f>AA121</f>
        <v>Team-Nr.</v>
      </c>
      <c r="C121" s="29"/>
      <c r="D121" s="28" t="str">
        <f>AC121</f>
        <v>Liga:</v>
      </c>
      <c r="E121" s="31"/>
      <c r="F121" s="390" t="str">
        <f>AE121</f>
        <v>Bayernliga Herren</v>
      </c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2"/>
      <c r="S121" s="33" t="s">
        <v>955</v>
      </c>
      <c r="T121" s="34"/>
      <c r="U121" s="401" t="str">
        <f>AT121</f>
        <v>30.01./01.02.</v>
      </c>
      <c r="V121" s="402"/>
      <c r="W121" s="403"/>
      <c r="X121" s="386"/>
      <c r="Y121" s="387"/>
      <c r="Z121" s="387"/>
      <c r="AA121" s="28" t="s">
        <v>974</v>
      </c>
      <c r="AB121" s="29"/>
      <c r="AC121" s="30" t="s">
        <v>953</v>
      </c>
      <c r="AD121" s="31"/>
      <c r="AE121" s="29" t="str">
        <f>Schlüssel!$C$1</f>
        <v>Bayernliga Herren</v>
      </c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32"/>
      <c r="AR121" s="33" t="s">
        <v>955</v>
      </c>
      <c r="AS121" s="34"/>
      <c r="AT121" s="401" t="str">
        <f>VLOOKUP(AS122,Spielorte!$A$1:$C$6,2)</f>
        <v>30.01./01.02.</v>
      </c>
      <c r="AU121" s="402"/>
      <c r="AV121" s="403"/>
      <c r="AW121" s="83"/>
      <c r="AX121" s="84"/>
      <c r="BA121" s="149" t="s">
        <v>1117</v>
      </c>
      <c r="BB121" s="150" t="s">
        <v>972</v>
      </c>
      <c r="BC121" s="151" t="s">
        <v>991</v>
      </c>
      <c r="BD121" s="152" t="s">
        <v>990</v>
      </c>
      <c r="BE121" s="152" t="s">
        <v>972</v>
      </c>
      <c r="BF121" s="152" t="s">
        <v>992</v>
      </c>
      <c r="BG121" s="152" t="s">
        <v>1028</v>
      </c>
      <c r="BH121" s="152" t="s">
        <v>1118</v>
      </c>
      <c r="BI121" s="152" t="s">
        <v>1119</v>
      </c>
      <c r="BJ121" s="152" t="s">
        <v>1120</v>
      </c>
      <c r="BK121" s="152" t="s">
        <v>1121</v>
      </c>
      <c r="BL121" s="152" t="s">
        <v>1122</v>
      </c>
      <c r="BM121" s="152" t="s">
        <v>1129</v>
      </c>
      <c r="BN121" s="152" t="s">
        <v>1130</v>
      </c>
      <c r="BO121" s="152" t="s">
        <v>1131</v>
      </c>
      <c r="BP121" s="152" t="s">
        <v>1132</v>
      </c>
      <c r="BQ121" s="153" t="s">
        <v>1123</v>
      </c>
      <c r="BR121" s="151" t="s">
        <v>993</v>
      </c>
      <c r="BS121" s="152" t="s">
        <v>1124</v>
      </c>
      <c r="BT121" s="152" t="s">
        <v>1125</v>
      </c>
      <c r="BU121" s="152" t="s">
        <v>991</v>
      </c>
      <c r="BV121" s="151" t="s">
        <v>993</v>
      </c>
      <c r="BW121" s="153" t="s">
        <v>1126</v>
      </c>
      <c r="BX121" s="152" t="s">
        <v>1127</v>
      </c>
      <c r="BY121" s="152" t="s">
        <v>1128</v>
      </c>
      <c r="BZ121" s="151" t="s">
        <v>993</v>
      </c>
    </row>
    <row r="122" spans="1:78" ht="17.25" customHeight="1" thickBot="1" x14ac:dyDescent="0.45">
      <c r="B122" s="37">
        <f>AA122</f>
        <v>5</v>
      </c>
      <c r="D122" s="30" t="s">
        <v>954</v>
      </c>
      <c r="E122" s="38"/>
      <c r="F122" s="400" t="str">
        <f>AE122</f>
        <v>Regensburg Super Bowl</v>
      </c>
      <c r="G122" s="400"/>
      <c r="H122" s="400"/>
      <c r="I122" s="400"/>
      <c r="J122" s="400"/>
      <c r="K122" s="400"/>
      <c r="L122" s="400"/>
      <c r="M122" s="400"/>
      <c r="N122" s="400"/>
      <c r="O122" s="400"/>
      <c r="P122" s="39"/>
      <c r="Q122" s="39"/>
      <c r="S122" s="33" t="s">
        <v>952</v>
      </c>
      <c r="T122" s="40">
        <f>AS122</f>
        <v>4</v>
      </c>
      <c r="U122" s="34"/>
      <c r="V122" s="34"/>
      <c r="Z122" s="36"/>
      <c r="AA122" s="37">
        <v>5</v>
      </c>
      <c r="AC122" s="30" t="s">
        <v>954</v>
      </c>
      <c r="AD122" s="38"/>
      <c r="AE122" s="85" t="str">
        <f>VLOOKUP(AS122,Spielorte!$A$1:$C$6,3)</f>
        <v>Regensburg Super Bowl</v>
      </c>
      <c r="AF122" s="85"/>
      <c r="AG122" s="85"/>
      <c r="AH122" s="85"/>
      <c r="AI122" s="85"/>
      <c r="AJ122" s="85"/>
      <c r="AK122" s="85"/>
      <c r="AL122" s="85"/>
      <c r="AM122" s="85"/>
      <c r="AN122" s="85"/>
      <c r="AO122" s="39"/>
      <c r="AP122" s="39"/>
      <c r="AR122" s="33" t="s">
        <v>952</v>
      </c>
      <c r="AS122" s="40">
        <v>4</v>
      </c>
      <c r="AT122" s="34"/>
      <c r="AU122" s="34"/>
      <c r="AW122" s="83"/>
      <c r="AX122" s="84"/>
      <c r="BA122" s="149"/>
      <c r="BB122" s="150"/>
      <c r="BC122" s="151"/>
      <c r="BQ122" s="153"/>
      <c r="BR122" s="151"/>
      <c r="BV122" s="151"/>
      <c r="BW122" s="153"/>
      <c r="BZ122" s="151"/>
    </row>
    <row r="123" spans="1:78" ht="15.75" customHeight="1" thickBot="1" x14ac:dyDescent="0.3">
      <c r="B123" s="41" t="str">
        <f>VLOOKUP(B122,Schlüssel!$A$5:$B$14,2)</f>
        <v>BC EMAX Unterföhring 2</v>
      </c>
      <c r="C123" s="42"/>
      <c r="D123" s="43"/>
      <c r="E123" s="44"/>
      <c r="F123" s="45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AA123" s="41" t="str">
        <f>VLOOKUP(AA122,Schlüssel!$A$5:$B$14,2)</f>
        <v>BC EMAX Unterföhring 2</v>
      </c>
      <c r="AB123" s="42"/>
      <c r="AC123" s="43"/>
      <c r="AD123" s="44"/>
      <c r="AE123" s="45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W123" s="83"/>
      <c r="AX123" s="84"/>
      <c r="BA123" s="149"/>
      <c r="BB123" s="150"/>
      <c r="BC123" s="151"/>
      <c r="BQ123" s="153"/>
      <c r="BR123" s="151"/>
      <c r="BV123" s="151"/>
      <c r="BW123" s="153"/>
      <c r="BZ123" s="151"/>
    </row>
    <row r="124" spans="1:78" ht="13.8" thickBot="1" x14ac:dyDescent="0.3">
      <c r="A124" s="4"/>
      <c r="B124" s="28"/>
      <c r="C124" s="47"/>
      <c r="D124" s="48" t="s">
        <v>10</v>
      </c>
      <c r="E124" s="28">
        <f>VLOOKUP($B$2,Schlüssel!$A$5:$DZ$14,13)</f>
        <v>7</v>
      </c>
      <c r="F124" s="49" t="s">
        <v>10</v>
      </c>
      <c r="G124" s="28">
        <f>VLOOKUP($B$2,Schlüssel!$A$5:$DZ$14,14)</f>
        <v>6</v>
      </c>
      <c r="H124" s="49" t="s">
        <v>10</v>
      </c>
      <c r="I124" s="28">
        <f>VLOOKUP($B$2,Schlüssel!$A$5:$DZ$14,15)</f>
        <v>9</v>
      </c>
      <c r="J124" s="49" t="s">
        <v>10</v>
      </c>
      <c r="K124" s="28">
        <f>VLOOKUP($B$2,Schlüssel!$A$5:$DZ$14,16)</f>
        <v>11</v>
      </c>
      <c r="L124" s="49" t="s">
        <v>10</v>
      </c>
      <c r="M124" s="28">
        <f>VLOOKUP($B$2,Schlüssel!$A$5:$DZ$14,17)</f>
        <v>3</v>
      </c>
      <c r="N124" s="49" t="s">
        <v>10</v>
      </c>
      <c r="O124" s="28">
        <f>VLOOKUP($B$2,Schlüssel!$A$5:$DZ$14,18)</f>
        <v>5</v>
      </c>
      <c r="P124" s="49" t="s">
        <v>10</v>
      </c>
      <c r="Q124" s="28">
        <f>VLOOKUP($B$2,Schlüssel!$A$5:$DZ$14,19)</f>
        <v>12</v>
      </c>
      <c r="R124" s="49" t="s">
        <v>10</v>
      </c>
      <c r="S124" s="28">
        <f>VLOOKUP($B$2,Schlüssel!$A$5:$DZ$14,20)</f>
        <v>10</v>
      </c>
      <c r="T124" s="49" t="s">
        <v>10</v>
      </c>
      <c r="U124" s="28">
        <f>VLOOKUP($B$2,Schlüssel!$A$5:$DZ$14,21)</f>
        <v>4</v>
      </c>
      <c r="Z124" s="2"/>
      <c r="AA124" s="28"/>
      <c r="AB124" s="47"/>
      <c r="AC124" s="48" t="s">
        <v>10</v>
      </c>
      <c r="AD124" s="28">
        <f>VLOOKUP(AA122,Schlüssel!$A$5:$DZ$14,73)</f>
        <v>12</v>
      </c>
      <c r="AE124" s="49" t="s">
        <v>10</v>
      </c>
      <c r="AF124" s="28">
        <f>VLOOKUP(AA122,Schlüssel!$A$5:$DZ$14,74)</f>
        <v>19</v>
      </c>
      <c r="AG124" s="49" t="s">
        <v>10</v>
      </c>
      <c r="AH124" s="28">
        <f>VLOOKUP(AA122,Schlüssel!$A$5:$DZ$14,75)</f>
        <v>18</v>
      </c>
      <c r="AI124" s="49" t="s">
        <v>10</v>
      </c>
      <c r="AJ124" s="28">
        <f>VLOOKUP(AA122,Schlüssel!$A$5:$DZ$14,76)</f>
        <v>11</v>
      </c>
      <c r="AK124" s="49" t="s">
        <v>10</v>
      </c>
      <c r="AL124" s="28">
        <f>VLOOKUP(AA122,Schlüssel!$A$5:$DZ$14,77)</f>
        <v>13</v>
      </c>
      <c r="AM124" s="49" t="s">
        <v>10</v>
      </c>
      <c r="AN124" s="28">
        <f>VLOOKUP(AA122,Schlüssel!$A$5:$DZ$14,78)</f>
        <v>15</v>
      </c>
      <c r="AO124" s="49" t="s">
        <v>10</v>
      </c>
      <c r="AP124" s="28">
        <f>VLOOKUP(AA122,Schlüssel!$A$5:$DZ$14,79)</f>
        <v>20</v>
      </c>
      <c r="AQ124" s="49" t="s">
        <v>10</v>
      </c>
      <c r="AR124" s="28">
        <f>VLOOKUP(AA122,Schlüssel!$A$5:$DZ$14,80)</f>
        <v>17</v>
      </c>
      <c r="AS124" s="49" t="s">
        <v>10</v>
      </c>
      <c r="AT124" s="28">
        <f>VLOOKUP(AA122,Schlüssel!$A$5:$DZ$14,81)</f>
        <v>14</v>
      </c>
      <c r="AW124" s="83"/>
      <c r="AX124" s="84"/>
      <c r="BA124" s="149"/>
      <c r="BB124" s="150"/>
      <c r="BC124" s="151"/>
      <c r="BQ124" s="153"/>
      <c r="BR124" s="151"/>
      <c r="BV124" s="151"/>
      <c r="BW124" s="153"/>
      <c r="BZ124" s="151"/>
    </row>
    <row r="125" spans="1:78" ht="20.25" customHeight="1" x14ac:dyDescent="0.25">
      <c r="B125" s="50" t="s">
        <v>1</v>
      </c>
      <c r="C125" s="51"/>
      <c r="D125" s="388" t="s">
        <v>961</v>
      </c>
      <c r="E125" s="389"/>
      <c r="F125" s="388" t="s">
        <v>962</v>
      </c>
      <c r="G125" s="389"/>
      <c r="H125" s="388" t="s">
        <v>963</v>
      </c>
      <c r="I125" s="389"/>
      <c r="J125" s="388" t="s">
        <v>964</v>
      </c>
      <c r="K125" s="389"/>
      <c r="L125" s="388" t="s">
        <v>965</v>
      </c>
      <c r="M125" s="389"/>
      <c r="N125" s="388" t="s">
        <v>966</v>
      </c>
      <c r="O125" s="389"/>
      <c r="P125" s="388" t="s">
        <v>967</v>
      </c>
      <c r="Q125" s="389"/>
      <c r="R125" s="388" t="s">
        <v>968</v>
      </c>
      <c r="S125" s="389"/>
      <c r="T125" s="388" t="s">
        <v>969</v>
      </c>
      <c r="U125" s="389"/>
      <c r="V125" s="416" t="s">
        <v>960</v>
      </c>
      <c r="W125" s="417"/>
      <c r="AA125" s="50" t="s">
        <v>1</v>
      </c>
      <c r="AB125" s="51"/>
      <c r="AC125" s="76" t="s">
        <v>961</v>
      </c>
      <c r="AD125" s="77"/>
      <c r="AE125" s="76" t="s">
        <v>962</v>
      </c>
      <c r="AF125" s="77"/>
      <c r="AG125" s="76" t="s">
        <v>963</v>
      </c>
      <c r="AH125" s="77"/>
      <c r="AI125" s="76" t="s">
        <v>964</v>
      </c>
      <c r="AJ125" s="77"/>
      <c r="AK125" s="76" t="s">
        <v>965</v>
      </c>
      <c r="AL125" s="77"/>
      <c r="AM125" s="76" t="s">
        <v>966</v>
      </c>
      <c r="AN125" s="77"/>
      <c r="AO125" s="76" t="s">
        <v>967</v>
      </c>
      <c r="AP125" s="77"/>
      <c r="AQ125" s="76" t="s">
        <v>968</v>
      </c>
      <c r="AR125" s="77"/>
      <c r="AS125" s="76" t="s">
        <v>969</v>
      </c>
      <c r="AT125" s="86"/>
      <c r="AU125" s="87" t="s">
        <v>960</v>
      </c>
      <c r="AV125" s="88"/>
      <c r="AW125" s="83"/>
      <c r="AX125" s="84"/>
      <c r="BA125" s="149"/>
      <c r="BB125" s="150"/>
      <c r="BC125" s="151"/>
      <c r="BQ125" s="153"/>
      <c r="BR125" s="151"/>
      <c r="BV125" s="151"/>
      <c r="BZ125" s="151"/>
    </row>
    <row r="126" spans="1:78" ht="15" customHeight="1" thickBot="1" x14ac:dyDescent="0.3">
      <c r="B126" s="52" t="s">
        <v>970</v>
      </c>
      <c r="C126" s="53" t="s">
        <v>971</v>
      </c>
      <c r="D126" s="54" t="s">
        <v>972</v>
      </c>
      <c r="E126" s="54" t="s">
        <v>973</v>
      </c>
      <c r="F126" s="54" t="s">
        <v>972</v>
      </c>
      <c r="G126" s="54" t="s">
        <v>973</v>
      </c>
      <c r="H126" s="54" t="s">
        <v>972</v>
      </c>
      <c r="I126" s="54" t="s">
        <v>973</v>
      </c>
      <c r="J126" s="54" t="s">
        <v>972</v>
      </c>
      <c r="K126" s="54" t="s">
        <v>973</v>
      </c>
      <c r="L126" s="54" t="s">
        <v>972</v>
      </c>
      <c r="M126" s="54" t="s">
        <v>973</v>
      </c>
      <c r="N126" s="54" t="s">
        <v>972</v>
      </c>
      <c r="O126" s="54" t="s">
        <v>973</v>
      </c>
      <c r="P126" s="54" t="s">
        <v>972</v>
      </c>
      <c r="Q126" s="54" t="s">
        <v>973</v>
      </c>
      <c r="R126" s="54" t="s">
        <v>972</v>
      </c>
      <c r="S126" s="54" t="s">
        <v>973</v>
      </c>
      <c r="T126" s="54" t="s">
        <v>972</v>
      </c>
      <c r="U126" s="54" t="s">
        <v>973</v>
      </c>
      <c r="V126" s="54" t="s">
        <v>972</v>
      </c>
      <c r="W126" s="55" t="s">
        <v>973</v>
      </c>
      <c r="AA126" s="52" t="s">
        <v>970</v>
      </c>
      <c r="AB126" s="53" t="s">
        <v>971</v>
      </c>
      <c r="AC126" s="54" t="s">
        <v>972</v>
      </c>
      <c r="AD126" s="54" t="s">
        <v>973</v>
      </c>
      <c r="AE126" s="54" t="s">
        <v>972</v>
      </c>
      <c r="AF126" s="54" t="s">
        <v>973</v>
      </c>
      <c r="AG126" s="54" t="s">
        <v>972</v>
      </c>
      <c r="AH126" s="54" t="s">
        <v>973</v>
      </c>
      <c r="AI126" s="54" t="s">
        <v>972</v>
      </c>
      <c r="AJ126" s="54" t="s">
        <v>973</v>
      </c>
      <c r="AK126" s="54" t="s">
        <v>972</v>
      </c>
      <c r="AL126" s="54" t="s">
        <v>973</v>
      </c>
      <c r="AM126" s="54" t="s">
        <v>972</v>
      </c>
      <c r="AN126" s="54" t="s">
        <v>973</v>
      </c>
      <c r="AO126" s="54" t="s">
        <v>972</v>
      </c>
      <c r="AP126" s="54" t="s">
        <v>973</v>
      </c>
      <c r="AQ126" s="54" t="s">
        <v>972</v>
      </c>
      <c r="AR126" s="54" t="s">
        <v>973</v>
      </c>
      <c r="AS126" s="54" t="s">
        <v>972</v>
      </c>
      <c r="AT126" s="89" t="s">
        <v>973</v>
      </c>
      <c r="AU126" s="52" t="s">
        <v>972</v>
      </c>
      <c r="AV126" s="55" t="s">
        <v>973</v>
      </c>
      <c r="AW126" s="83"/>
      <c r="AX126" s="84"/>
      <c r="BA126" s="149"/>
      <c r="BB126" s="150"/>
      <c r="BC126" s="151"/>
      <c r="BQ126" s="153"/>
      <c r="BR126" s="151"/>
      <c r="BV126" s="151"/>
      <c r="BZ126" s="151"/>
    </row>
    <row r="127" spans="1:78" ht="17.100000000000001" customHeight="1" x14ac:dyDescent="0.25">
      <c r="A127" s="413" t="s">
        <v>0</v>
      </c>
      <c r="B127" s="56" t="str">
        <f>IF(AA127=0,"",AA127)</f>
        <v/>
      </c>
      <c r="C127" s="57" t="str">
        <f>IF(AB127=0,"",AB127)</f>
        <v/>
      </c>
      <c r="D127" s="58" t="str">
        <f>IF(AC127=0,"",AC127)</f>
        <v/>
      </c>
      <c r="E127" s="397">
        <f>IF(AD127="","",AD127)</f>
        <v>0</v>
      </c>
      <c r="F127" s="58" t="str">
        <f t="shared" ref="F127:F140" si="137">IF(AE127=0,"",AE127)</f>
        <v/>
      </c>
      <c r="G127" s="397">
        <f>IF(AF127="","",AF127)</f>
        <v>0</v>
      </c>
      <c r="H127" s="58" t="str">
        <f t="shared" ref="H127:H140" si="138">IF(AG127=0,"",AG127)</f>
        <v/>
      </c>
      <c r="I127" s="397">
        <f>IF(AH127="","",AH127)</f>
        <v>0</v>
      </c>
      <c r="J127" s="58" t="str">
        <f t="shared" ref="J127:J140" si="139">IF(AI127=0,"",AI127)</f>
        <v/>
      </c>
      <c r="K127" s="397">
        <f>IF(AJ127="","",AJ127)</f>
        <v>0</v>
      </c>
      <c r="L127" s="58" t="str">
        <f t="shared" ref="L127:L140" si="140">IF(AK127=0,"",AK127)</f>
        <v/>
      </c>
      <c r="M127" s="397">
        <f>IF(AL127="","",AL127)</f>
        <v>0</v>
      </c>
      <c r="N127" s="58" t="str">
        <f>IF(AM127=0,"",AM127)</f>
        <v/>
      </c>
      <c r="O127" s="397">
        <f>IF(AN127="","",AN127)</f>
        <v>0</v>
      </c>
      <c r="P127" s="58" t="str">
        <f t="shared" ref="P127:P140" si="141">IF(AO127=0,"",AO127)</f>
        <v/>
      </c>
      <c r="Q127" s="397">
        <f>IF(AP127="","",AP127)</f>
        <v>0</v>
      </c>
      <c r="R127" s="58" t="str">
        <f t="shared" ref="R127:R140" si="142">IF(AQ127=0,"",AQ127)</f>
        <v/>
      </c>
      <c r="S127" s="397">
        <f>IF(AR127="","",AR127)</f>
        <v>0</v>
      </c>
      <c r="T127" s="58" t="str">
        <f t="shared" ref="T127:T140" si="143">IF(AS127=0,"",AS127)</f>
        <v/>
      </c>
      <c r="U127" s="397">
        <f>IF(AT127="","",AT127)</f>
        <v>0</v>
      </c>
      <c r="V127" s="58" t="str">
        <f t="shared" ref="V127:V140" si="144">IF(AU127=0,"",AU127)</f>
        <v/>
      </c>
      <c r="W127" s="397">
        <f>IF(AV127="","",AV127)</f>
        <v>0</v>
      </c>
      <c r="Z127" s="405" t="s">
        <v>0</v>
      </c>
      <c r="AA127" s="272" t="str">
        <f>IF(AB127=0,"",_xlfn.CONCAT(VLOOKUP(AB127,Starter!A:C,2,0)))</f>
        <v/>
      </c>
      <c r="AB127" s="81"/>
      <c r="AC127" s="129"/>
      <c r="AD127" s="163">
        <f>IF(SUM(AC127:AC129)+AC145=0,0,IF(SUM(ABS(AC127),ABS(AC128),ABS(AC129))=AC145,0.5,IF(SUM(ABS(AC127),ABS(AC128),ABS(AC129))&gt;AC145,1,0)))</f>
        <v>0</v>
      </c>
      <c r="AE127" s="132"/>
      <c r="AF127" s="91">
        <f>IF(SUM(AE127:AE129)+AE145=0,0,IF(SUM(ABS(AE127),ABS(AE128),ABS(AE129))=AE145,0.5,IF(SUM(ABS(AE127),ABS(AE128),ABS(AE129))&gt;AE145,1,0)))</f>
        <v>0</v>
      </c>
      <c r="AG127" s="129"/>
      <c r="AH127" s="91">
        <f>IF(SUM(AG127:AG129)+AG145=0,0,IF(SUM(ABS(AG127),ABS(AG128),ABS(AG129))=AG145,0.5,IF(SUM(ABS(AG127),ABS(AG128),ABS(AG129))&gt;AG145,1,0)))</f>
        <v>0</v>
      </c>
      <c r="AI127" s="129"/>
      <c r="AJ127" s="91">
        <f>IF(SUM(AI127:AI129)+AI145=0,0,IF(SUM(ABS(AI127),ABS(AI128),ABS(AI129))=AI145,0.5,IF(SUM(ABS(AI127),ABS(AI128),ABS(AI129))&gt;AI145,1,0)))</f>
        <v>0</v>
      </c>
      <c r="AK127" s="129"/>
      <c r="AL127" s="91">
        <f>IF(SUM(AK127:AK129)+AK145=0,0,IF(SUM(ABS(AK127),ABS(AK128),ABS(AK129))=AK145,0.5,IF(SUM(ABS(AK127),ABS(AK128),ABS(AK129))&gt;AK145,1,0)))</f>
        <v>0</v>
      </c>
      <c r="AM127" s="129"/>
      <c r="AN127" s="91">
        <f>IF(SUM(AM127:AM129)+AM145=0,0,IF(SUM(ABS(AM127),ABS(AM128),ABS(AM129))=AM145,0.5,IF(SUM(ABS(AM127),ABS(AM128),ABS(AM129))&gt;AM145,1,0)))</f>
        <v>0</v>
      </c>
      <c r="AO127" s="129"/>
      <c r="AP127" s="91">
        <f>IF(SUM(AO127:AO129)+AO145=0,0,IF(SUM(ABS(AO127),ABS(AO128),ABS(AO129))=AO145,0.5,IF(SUM(ABS(AO127),ABS(AO128),ABS(AO129))&gt;AO145,1,0)))</f>
        <v>0</v>
      </c>
      <c r="AQ127" s="129"/>
      <c r="AR127" s="91">
        <f>IF(SUM(AQ127:AQ129)+AQ145=0,0,IF(SUM(ABS(AQ127),ABS(AQ128),ABS(AQ129))=AQ145,0.5,IF(SUM(ABS(AQ127),ABS(AQ128),ABS(AQ129))&gt;AQ145,1,0)))</f>
        <v>0</v>
      </c>
      <c r="AS127" s="129"/>
      <c r="AT127" s="91">
        <f>IF(SUM(AS127:AS129)+AS145=0,0,IF(SUM(ABS(AS127),ABS(AS128),ABS(AS129))=AS145,0.5,IF(SUM(ABS(AS127),ABS(AS128),ABS(AS129))&gt;AS145,1,0)))</f>
        <v>0</v>
      </c>
      <c r="AU127" s="92">
        <f t="shared" ref="AU127:AU138" si="145">ABS(SUM(AC127:AC127))+ABS(SUM(AE127:AE127))+ABS(SUM(AG127:AG127))+ABS(SUM(AI127:AI127))+ABS(SUM(AK127:AK127))+ABS(SUM(AM127:AM127))+ABS(SUM(AO127:AO127))+ABS(SUM(AQ127:AQ127))+ABS(SUM(AS127:AS127))</f>
        <v>0</v>
      </c>
      <c r="AV127" s="93">
        <f>SUM(AD127+AF127+AH127+AJ127+AL127+AN127+AP127+AR127+AT127)</f>
        <v>0</v>
      </c>
      <c r="AW127" s="83"/>
      <c r="AX127" s="84"/>
      <c r="AZ127" s="47"/>
      <c r="BA127" s="149"/>
      <c r="BB127" s="150"/>
      <c r="BC127" s="151"/>
      <c r="BD127" s="154">
        <f>+AB127</f>
        <v>0</v>
      </c>
      <c r="BE127" s="150">
        <f>+AU127</f>
        <v>0</v>
      </c>
      <c r="BF127" s="152">
        <f>COUNT(BH127:BP127)</f>
        <v>0</v>
      </c>
      <c r="BG127" s="152">
        <f>COUNTIF(BH127:BP127,"&gt;0")</f>
        <v>0</v>
      </c>
      <c r="BH127" s="152" t="str">
        <f t="shared" ref="BH127:BH138" si="146">IF(AC127=0,"",AC127)</f>
        <v/>
      </c>
      <c r="BI127" s="152" t="str">
        <f t="shared" ref="BI127:BI138" si="147">IF(AE127=0,"",AE127)</f>
        <v/>
      </c>
      <c r="BJ127" s="152" t="str">
        <f t="shared" ref="BJ127:BJ138" si="148">IF(AG127=0,"",AG127)</f>
        <v/>
      </c>
      <c r="BK127" s="152" t="str">
        <f t="shared" ref="BK127:BK138" si="149">IF(AI127=0,"",AI127)</f>
        <v/>
      </c>
      <c r="BL127" s="152" t="str">
        <f t="shared" ref="BL127:BL138" si="150">IF(AK127=0,"",AK127)</f>
        <v/>
      </c>
      <c r="BM127" s="152" t="str">
        <f t="shared" ref="BM127:BM138" si="151">IF(AM127=0,"",AM127)</f>
        <v/>
      </c>
      <c r="BN127" s="152" t="str">
        <f t="shared" ref="BN127:BN138" si="152">IF(AO127=0,"",AO127)</f>
        <v/>
      </c>
      <c r="BO127" s="152" t="str">
        <f t="shared" ref="BO127:BO138" si="153">IF(AQ127=0,"",AQ127)</f>
        <v/>
      </c>
      <c r="BP127" s="152" t="str">
        <f t="shared" ref="BP127:BP138" si="154">IF(AS127=0,"",AS127)</f>
        <v/>
      </c>
      <c r="BQ127" s="153"/>
      <c r="BR127" s="151"/>
      <c r="BS127" s="152">
        <f>MAX(BH127:BP127)</f>
        <v>0</v>
      </c>
      <c r="BT127" s="152">
        <f>IF(BS127&lt;MAX(BS:BS),0,BS127+ROW()/1000000000)</f>
        <v>1.2700000000000001E-7</v>
      </c>
      <c r="BU127" s="152" t="str">
        <f>+AA123</f>
        <v>BC EMAX Unterföhring 2</v>
      </c>
      <c r="BV127" s="151">
        <f>RANK(BT127,BT:BT)</f>
        <v>72</v>
      </c>
      <c r="BW127" s="152">
        <f>SUMIF(BH127:BP127,"&gt;0")</f>
        <v>0</v>
      </c>
      <c r="BX127" s="152">
        <f>IF(COUNTIF(BH127:BP127,"&gt;0")&lt;Spielorte!$A$23,0,BE127/Spielorte!$A$23)</f>
        <v>0</v>
      </c>
      <c r="BY127" s="152">
        <f>IF(BX127&lt;MAX(BX:BX),0,BX127+ROW()/1000000000)</f>
        <v>1.2700000000000001E-7</v>
      </c>
      <c r="BZ127" s="151">
        <f t="shared" ref="BZ127:BZ138" si="155">IF(BY127=0,0,RANK(BY127,BY:BY))</f>
        <v>72</v>
      </c>
    </row>
    <row r="128" spans="1:78" ht="17.100000000000001" customHeight="1" x14ac:dyDescent="0.25">
      <c r="A128" s="414"/>
      <c r="B128" s="59" t="str">
        <f t="shared" ref="B128:D140" si="156">IF(AA128=0,"",AA128)</f>
        <v/>
      </c>
      <c r="C128" s="60" t="str">
        <f t="shared" si="156"/>
        <v/>
      </c>
      <c r="D128" s="61" t="str">
        <f t="shared" si="156"/>
        <v/>
      </c>
      <c r="E128" s="398"/>
      <c r="F128" s="61" t="str">
        <f t="shared" si="137"/>
        <v/>
      </c>
      <c r="G128" s="398"/>
      <c r="H128" s="61" t="str">
        <f t="shared" si="138"/>
        <v/>
      </c>
      <c r="I128" s="398"/>
      <c r="J128" s="61" t="str">
        <f t="shared" si="139"/>
        <v/>
      </c>
      <c r="K128" s="398"/>
      <c r="L128" s="61" t="str">
        <f t="shared" si="140"/>
        <v/>
      </c>
      <c r="M128" s="398"/>
      <c r="N128" s="61" t="str">
        <f t="shared" ref="N128:N140" si="157">IF(AM128=0,"",AM128)</f>
        <v/>
      </c>
      <c r="O128" s="398"/>
      <c r="P128" s="61" t="str">
        <f t="shared" si="141"/>
        <v/>
      </c>
      <c r="Q128" s="398"/>
      <c r="R128" s="61" t="str">
        <f t="shared" si="142"/>
        <v/>
      </c>
      <c r="S128" s="398"/>
      <c r="T128" s="61" t="str">
        <f t="shared" si="143"/>
        <v/>
      </c>
      <c r="U128" s="398"/>
      <c r="V128" s="61" t="str">
        <f t="shared" si="144"/>
        <v/>
      </c>
      <c r="W128" s="398"/>
      <c r="Z128" s="406"/>
      <c r="AA128" s="90" t="str">
        <f>IF(AB128=0,"",_xlfn.CONCAT(VLOOKUP(AB128,Starter!A:C,2,0)))</f>
        <v/>
      </c>
      <c r="AB128" s="80"/>
      <c r="AC128" s="130"/>
      <c r="AD128" s="94"/>
      <c r="AE128" s="130"/>
      <c r="AF128" s="94"/>
      <c r="AG128" s="130"/>
      <c r="AH128" s="94"/>
      <c r="AI128" s="130"/>
      <c r="AJ128" s="94"/>
      <c r="AK128" s="130"/>
      <c r="AL128" s="94"/>
      <c r="AM128" s="130"/>
      <c r="AN128" s="94"/>
      <c r="AO128" s="130"/>
      <c r="AP128" s="94"/>
      <c r="AQ128" s="130"/>
      <c r="AR128" s="94"/>
      <c r="AS128" s="130"/>
      <c r="AT128" s="94"/>
      <c r="AU128" s="95">
        <f t="shared" si="145"/>
        <v>0</v>
      </c>
      <c r="AV128" s="96"/>
      <c r="AW128" s="83"/>
      <c r="AX128" s="84"/>
      <c r="AZ128" s="47"/>
      <c r="BA128" s="149"/>
      <c r="BB128" s="150"/>
      <c r="BC128" s="151"/>
      <c r="BD128" s="154">
        <f t="shared" ref="BD128:BD138" si="158">+AB128</f>
        <v>0</v>
      </c>
      <c r="BE128" s="150">
        <f t="shared" ref="BE128:BE138" si="159">+AU128</f>
        <v>0</v>
      </c>
      <c r="BF128" s="152">
        <f t="shared" ref="BF128:BF138" si="160">COUNT(BH128:BP128)</f>
        <v>0</v>
      </c>
      <c r="BG128" s="152">
        <f t="shared" ref="BG128:BG138" si="161">COUNTIF(BH128:BP128,"&gt;0")</f>
        <v>0</v>
      </c>
      <c r="BH128" s="152" t="str">
        <f t="shared" si="146"/>
        <v/>
      </c>
      <c r="BI128" s="152" t="str">
        <f t="shared" si="147"/>
        <v/>
      </c>
      <c r="BJ128" s="152" t="str">
        <f t="shared" si="148"/>
        <v/>
      </c>
      <c r="BK128" s="152" t="str">
        <f t="shared" si="149"/>
        <v/>
      </c>
      <c r="BL128" s="152" t="str">
        <f t="shared" si="150"/>
        <v/>
      </c>
      <c r="BM128" s="152" t="str">
        <f t="shared" si="151"/>
        <v/>
      </c>
      <c r="BN128" s="152" t="str">
        <f t="shared" si="152"/>
        <v/>
      </c>
      <c r="BO128" s="152" t="str">
        <f t="shared" si="153"/>
        <v/>
      </c>
      <c r="BP128" s="152" t="str">
        <f t="shared" si="154"/>
        <v/>
      </c>
      <c r="BQ128" s="153"/>
      <c r="BR128" s="151"/>
      <c r="BS128" s="152">
        <f t="shared" ref="BS128:BS138" si="162">MAX(BH128:BP128)</f>
        <v>0</v>
      </c>
      <c r="BT128" s="152">
        <f t="shared" ref="BT128:BT138" si="163">IF(BS128&lt;MAX(BS:BS),0,BS128+ROW()/1000000000)</f>
        <v>1.2800000000000001E-7</v>
      </c>
      <c r="BU128" s="152" t="str">
        <f t="shared" ref="BU128:BU138" si="164">+BU127</f>
        <v>BC EMAX Unterföhring 2</v>
      </c>
      <c r="BV128" s="151">
        <f t="shared" ref="BV128:BV138" si="165">RANK(BT128,BT:BT)</f>
        <v>71</v>
      </c>
      <c r="BW128" s="152">
        <f t="shared" ref="BW128:BW138" si="166">SUMIF(BH128:BP128,"&gt;0")</f>
        <v>0</v>
      </c>
      <c r="BX128" s="152">
        <f>IF(COUNTIF(BH128:BP128,"&gt;0")&lt;Spielorte!$A$23,0,BE128/Spielorte!$A$23)</f>
        <v>0</v>
      </c>
      <c r="BY128" s="152">
        <f t="shared" ref="BY128:BY138" si="167">IF(BX128&lt;MAX(BX:BX),0,BX128+ROW()/1000000000)</f>
        <v>1.2800000000000001E-7</v>
      </c>
      <c r="BZ128" s="151">
        <f t="shared" si="155"/>
        <v>71</v>
      </c>
    </row>
    <row r="129" spans="1:78" ht="17.100000000000001" customHeight="1" thickBot="1" x14ac:dyDescent="0.3">
      <c r="A129" s="415"/>
      <c r="B129" s="62" t="str">
        <f t="shared" si="156"/>
        <v/>
      </c>
      <c r="C129" s="63" t="str">
        <f t="shared" si="156"/>
        <v/>
      </c>
      <c r="D129" s="52" t="str">
        <f t="shared" si="156"/>
        <v/>
      </c>
      <c r="E129" s="399"/>
      <c r="F129" s="52" t="str">
        <f t="shared" si="137"/>
        <v/>
      </c>
      <c r="G129" s="399"/>
      <c r="H129" s="52" t="str">
        <f t="shared" si="138"/>
        <v/>
      </c>
      <c r="I129" s="399"/>
      <c r="J129" s="52" t="str">
        <f t="shared" si="139"/>
        <v/>
      </c>
      <c r="K129" s="399"/>
      <c r="L129" s="52" t="str">
        <f t="shared" si="140"/>
        <v/>
      </c>
      <c r="M129" s="399"/>
      <c r="N129" s="52" t="str">
        <f t="shared" si="157"/>
        <v/>
      </c>
      <c r="O129" s="399"/>
      <c r="P129" s="52" t="str">
        <f t="shared" si="141"/>
        <v/>
      </c>
      <c r="Q129" s="399"/>
      <c r="R129" s="52" t="str">
        <f t="shared" si="142"/>
        <v/>
      </c>
      <c r="S129" s="399"/>
      <c r="T129" s="52" t="str">
        <f t="shared" si="143"/>
        <v/>
      </c>
      <c r="U129" s="399"/>
      <c r="V129" s="52" t="str">
        <f t="shared" si="144"/>
        <v/>
      </c>
      <c r="W129" s="399"/>
      <c r="Z129" s="407"/>
      <c r="AA129" s="99" t="str">
        <f>IF(AB129=0,"",_xlfn.CONCAT(VLOOKUP(AB129,Starter!A:C,2,0)))</f>
        <v/>
      </c>
      <c r="AB129" s="82"/>
      <c r="AC129" s="131"/>
      <c r="AD129" s="94"/>
      <c r="AE129" s="131"/>
      <c r="AF129" s="94"/>
      <c r="AG129" s="131"/>
      <c r="AH129" s="94"/>
      <c r="AI129" s="131"/>
      <c r="AJ129" s="94"/>
      <c r="AK129" s="131"/>
      <c r="AL129" s="94"/>
      <c r="AM129" s="131"/>
      <c r="AN129" s="94"/>
      <c r="AO129" s="131"/>
      <c r="AP129" s="94"/>
      <c r="AQ129" s="131"/>
      <c r="AR129" s="94"/>
      <c r="AS129" s="131"/>
      <c r="AT129" s="94"/>
      <c r="AU129" s="97">
        <f t="shared" si="145"/>
        <v>0</v>
      </c>
      <c r="AV129" s="98"/>
      <c r="AW129" s="83"/>
      <c r="AX129" s="84"/>
      <c r="AZ129" s="47"/>
      <c r="BA129" s="149"/>
      <c r="BB129" s="150"/>
      <c r="BC129" s="151"/>
      <c r="BD129" s="154">
        <f t="shared" si="158"/>
        <v>0</v>
      </c>
      <c r="BE129" s="150">
        <f t="shared" si="159"/>
        <v>0</v>
      </c>
      <c r="BF129" s="152">
        <f t="shared" si="160"/>
        <v>0</v>
      </c>
      <c r="BG129" s="152">
        <f t="shared" si="161"/>
        <v>0</v>
      </c>
      <c r="BH129" s="152" t="str">
        <f t="shared" si="146"/>
        <v/>
      </c>
      <c r="BI129" s="152" t="str">
        <f t="shared" si="147"/>
        <v/>
      </c>
      <c r="BJ129" s="152" t="str">
        <f t="shared" si="148"/>
        <v/>
      </c>
      <c r="BK129" s="152" t="str">
        <f t="shared" si="149"/>
        <v/>
      </c>
      <c r="BL129" s="152" t="str">
        <f t="shared" si="150"/>
        <v/>
      </c>
      <c r="BM129" s="152" t="str">
        <f t="shared" si="151"/>
        <v/>
      </c>
      <c r="BN129" s="152" t="str">
        <f t="shared" si="152"/>
        <v/>
      </c>
      <c r="BO129" s="152" t="str">
        <f t="shared" si="153"/>
        <v/>
      </c>
      <c r="BP129" s="152" t="str">
        <f t="shared" si="154"/>
        <v/>
      </c>
      <c r="BQ129" s="153"/>
      <c r="BR129" s="151"/>
      <c r="BS129" s="152">
        <f t="shared" si="162"/>
        <v>0</v>
      </c>
      <c r="BT129" s="152">
        <f t="shared" si="163"/>
        <v>1.29E-7</v>
      </c>
      <c r="BU129" s="152" t="str">
        <f t="shared" si="164"/>
        <v>BC EMAX Unterföhring 2</v>
      </c>
      <c r="BV129" s="151">
        <f t="shared" si="165"/>
        <v>70</v>
      </c>
      <c r="BW129" s="152">
        <f t="shared" si="166"/>
        <v>0</v>
      </c>
      <c r="BX129" s="152">
        <f>IF(COUNTIF(BH129:BP129,"&gt;0")&lt;Spielorte!$A$23,0,BE129/Spielorte!$A$23)</f>
        <v>0</v>
      </c>
      <c r="BY129" s="152">
        <f t="shared" si="167"/>
        <v>1.29E-7</v>
      </c>
      <c r="BZ129" s="151">
        <f t="shared" si="155"/>
        <v>70</v>
      </c>
    </row>
    <row r="130" spans="1:78" ht="17.100000000000001" customHeight="1" x14ac:dyDescent="0.25">
      <c r="A130" s="413" t="s">
        <v>2</v>
      </c>
      <c r="B130" s="56" t="str">
        <f t="shared" si="156"/>
        <v/>
      </c>
      <c r="C130" s="57" t="str">
        <f t="shared" si="156"/>
        <v/>
      </c>
      <c r="D130" s="58" t="str">
        <f t="shared" si="156"/>
        <v/>
      </c>
      <c r="E130" s="397">
        <f>IF(AD130="","",AD130)</f>
        <v>0</v>
      </c>
      <c r="F130" s="58" t="str">
        <f t="shared" si="137"/>
        <v/>
      </c>
      <c r="G130" s="397">
        <f>IF(AF130="","",AF130)</f>
        <v>0</v>
      </c>
      <c r="H130" s="58" t="str">
        <f t="shared" si="138"/>
        <v/>
      </c>
      <c r="I130" s="397">
        <f>IF(AH130="","",AH130)</f>
        <v>0</v>
      </c>
      <c r="J130" s="58" t="str">
        <f t="shared" si="139"/>
        <v/>
      </c>
      <c r="K130" s="397">
        <f>IF(AJ130="","",AJ130)</f>
        <v>0</v>
      </c>
      <c r="L130" s="58" t="str">
        <f t="shared" si="140"/>
        <v/>
      </c>
      <c r="M130" s="397">
        <f>IF(AL130="","",AL130)</f>
        <v>0</v>
      </c>
      <c r="N130" s="58" t="str">
        <f t="shared" si="157"/>
        <v/>
      </c>
      <c r="O130" s="397">
        <f>IF(AN130="","",AN130)</f>
        <v>0</v>
      </c>
      <c r="P130" s="58" t="str">
        <f t="shared" si="141"/>
        <v/>
      </c>
      <c r="Q130" s="397">
        <f>IF(AP130="","",AP130)</f>
        <v>0</v>
      </c>
      <c r="R130" s="58" t="str">
        <f t="shared" si="142"/>
        <v/>
      </c>
      <c r="S130" s="397">
        <f>IF(AR130="","",AR130)</f>
        <v>0</v>
      </c>
      <c r="T130" s="58" t="str">
        <f t="shared" si="143"/>
        <v/>
      </c>
      <c r="U130" s="397">
        <f>IF(AT130="","",AT130)</f>
        <v>0</v>
      </c>
      <c r="V130" s="58" t="str">
        <f t="shared" si="144"/>
        <v/>
      </c>
      <c r="W130" s="397">
        <f>IF(AV130="","",AV130)</f>
        <v>0</v>
      </c>
      <c r="Z130" s="405" t="s">
        <v>2</v>
      </c>
      <c r="AA130" s="272" t="str">
        <f>IF(AB130=0,"",_xlfn.CONCAT(VLOOKUP(AB130,Starter!A:C,2,0)))</f>
        <v/>
      </c>
      <c r="AB130" s="81"/>
      <c r="AC130" s="132"/>
      <c r="AD130" s="91">
        <f>IF(SUM(AC130:AC132)+AC146=0,0,IF(SUM(ABS(AC130),ABS(AC131),ABS(AC132))=AC146,0.5,IF(SUM(ABS(AC130),ABS(AC131),ABS(AC132))&gt;AC146,1,0)))</f>
        <v>0</v>
      </c>
      <c r="AE130" s="132"/>
      <c r="AF130" s="91">
        <f>IF(SUM(AE130:AE132)+AE146=0,0,IF(SUM(ABS(AE130),ABS(AE131),ABS(AE132))=AE146,0.5,IF(SUM(ABS(AE130),ABS(AE131),ABS(AE132))&gt;AE146,1,0)))</f>
        <v>0</v>
      </c>
      <c r="AG130" s="132"/>
      <c r="AH130" s="91">
        <f>IF(SUM(AG130:AG132)+AG146=0,0,IF(SUM(ABS(AG130),ABS(AG131),ABS(AG132))=AG146,0.5,IF(SUM(ABS(AG130),ABS(AG131),ABS(AG132))&gt;AG146,1,0)))</f>
        <v>0</v>
      </c>
      <c r="AI130" s="132"/>
      <c r="AJ130" s="91">
        <f>IF(SUM(AI130:AI132)+AI146=0,0,IF(SUM(ABS(AI130),ABS(AI131),ABS(AI132))=AI146,0.5,IF(SUM(ABS(AI130),ABS(AI131),ABS(AI132))&gt;AI146,1,0)))</f>
        <v>0</v>
      </c>
      <c r="AK130" s="132"/>
      <c r="AL130" s="91">
        <f>IF(SUM(AK130:AK132)+AK146=0,0,IF(SUM(ABS(AK130),ABS(AK131),ABS(AK132))=AK146,0.5,IF(SUM(ABS(AK130),ABS(AK131),ABS(AK132))&gt;AK146,1,0)))</f>
        <v>0</v>
      </c>
      <c r="AM130" s="132"/>
      <c r="AN130" s="91">
        <f>IF(SUM(AM130:AM132)+AM146=0,0,IF(SUM(ABS(AM130),ABS(AM131),ABS(AM132))=AM146,0.5,IF(SUM(ABS(AM130),ABS(AM131),ABS(AM132))&gt;AM146,1,0)))</f>
        <v>0</v>
      </c>
      <c r="AO130" s="132"/>
      <c r="AP130" s="91">
        <f>IF(SUM(AO130:AO132)+AO146=0,0,IF(SUM(ABS(AO130),ABS(AO131),ABS(AO132))=AO146,0.5,IF(SUM(ABS(AO130),ABS(AO131),ABS(AO132))&gt;AO146,1,0)))</f>
        <v>0</v>
      </c>
      <c r="AQ130" s="132"/>
      <c r="AR130" s="91">
        <f>IF(SUM(AQ130:AQ132)+AQ146=0,0,IF(SUM(ABS(AQ130),ABS(AQ131),ABS(AQ132))=AQ146,0.5,IF(SUM(ABS(AQ130),ABS(AQ131),ABS(AQ132))&gt;AQ146,1,0)))</f>
        <v>0</v>
      </c>
      <c r="AS130" s="132"/>
      <c r="AT130" s="91">
        <f>IF(SUM(AS130:AS132)+AS146=0,0,IF(SUM(ABS(AS130),ABS(AS131),ABS(AS132))=AS146,0.5,IF(SUM(ABS(AS130),ABS(AS131),ABS(AS132))&gt;AS146,1,0)))</f>
        <v>0</v>
      </c>
      <c r="AU130" s="92">
        <f t="shared" si="145"/>
        <v>0</v>
      </c>
      <c r="AV130" s="93">
        <f>SUM(AD130+AF130+AH130+AJ130+AL130+AN130+AP130+AR130+AT130)</f>
        <v>0</v>
      </c>
      <c r="AW130" s="83"/>
      <c r="AX130" s="84"/>
      <c r="AZ130" s="47"/>
      <c r="BA130" s="149"/>
      <c r="BB130" s="150"/>
      <c r="BC130" s="151"/>
      <c r="BD130" s="154">
        <f t="shared" si="158"/>
        <v>0</v>
      </c>
      <c r="BE130" s="150">
        <f t="shared" si="159"/>
        <v>0</v>
      </c>
      <c r="BF130" s="152">
        <f t="shared" si="160"/>
        <v>0</v>
      </c>
      <c r="BG130" s="152">
        <f t="shared" si="161"/>
        <v>0</v>
      </c>
      <c r="BH130" s="152" t="str">
        <f t="shared" si="146"/>
        <v/>
      </c>
      <c r="BI130" s="152" t="str">
        <f t="shared" si="147"/>
        <v/>
      </c>
      <c r="BJ130" s="152" t="str">
        <f t="shared" si="148"/>
        <v/>
      </c>
      <c r="BK130" s="152" t="str">
        <f t="shared" si="149"/>
        <v/>
      </c>
      <c r="BL130" s="152" t="str">
        <f t="shared" si="150"/>
        <v/>
      </c>
      <c r="BM130" s="152" t="str">
        <f t="shared" si="151"/>
        <v/>
      </c>
      <c r="BN130" s="152" t="str">
        <f t="shared" si="152"/>
        <v/>
      </c>
      <c r="BO130" s="152" t="str">
        <f t="shared" si="153"/>
        <v/>
      </c>
      <c r="BP130" s="152" t="str">
        <f t="shared" si="154"/>
        <v/>
      </c>
      <c r="BQ130" s="153"/>
      <c r="BR130" s="151"/>
      <c r="BS130" s="152">
        <f t="shared" si="162"/>
        <v>0</v>
      </c>
      <c r="BT130" s="152">
        <f t="shared" si="163"/>
        <v>1.3E-7</v>
      </c>
      <c r="BU130" s="152" t="str">
        <f t="shared" si="164"/>
        <v>BC EMAX Unterföhring 2</v>
      </c>
      <c r="BV130" s="151">
        <f t="shared" si="165"/>
        <v>69</v>
      </c>
      <c r="BW130" s="152">
        <f t="shared" si="166"/>
        <v>0</v>
      </c>
      <c r="BX130" s="152">
        <f>IF(COUNTIF(BH130:BP130,"&gt;0")&lt;Spielorte!$A$23,0,BE130/Spielorte!$A$23)</f>
        <v>0</v>
      </c>
      <c r="BY130" s="152">
        <f t="shared" si="167"/>
        <v>1.3E-7</v>
      </c>
      <c r="BZ130" s="151">
        <f t="shared" si="155"/>
        <v>69</v>
      </c>
    </row>
    <row r="131" spans="1:78" ht="17.100000000000001" customHeight="1" x14ac:dyDescent="0.25">
      <c r="A131" s="414"/>
      <c r="B131" s="59" t="str">
        <f t="shared" si="156"/>
        <v/>
      </c>
      <c r="C131" s="60" t="str">
        <f t="shared" si="156"/>
        <v/>
      </c>
      <c r="D131" s="61" t="str">
        <f t="shared" si="156"/>
        <v/>
      </c>
      <c r="E131" s="398"/>
      <c r="F131" s="61" t="str">
        <f t="shared" si="137"/>
        <v/>
      </c>
      <c r="G131" s="398"/>
      <c r="H131" s="61" t="str">
        <f t="shared" si="138"/>
        <v/>
      </c>
      <c r="I131" s="398"/>
      <c r="J131" s="61" t="str">
        <f t="shared" si="139"/>
        <v/>
      </c>
      <c r="K131" s="398"/>
      <c r="L131" s="61" t="str">
        <f t="shared" si="140"/>
        <v/>
      </c>
      <c r="M131" s="398"/>
      <c r="N131" s="61" t="str">
        <f t="shared" si="157"/>
        <v/>
      </c>
      <c r="O131" s="398"/>
      <c r="P131" s="61" t="str">
        <f t="shared" si="141"/>
        <v/>
      </c>
      <c r="Q131" s="398"/>
      <c r="R131" s="61" t="str">
        <f t="shared" si="142"/>
        <v/>
      </c>
      <c r="S131" s="398"/>
      <c r="T131" s="61" t="str">
        <f t="shared" si="143"/>
        <v/>
      </c>
      <c r="U131" s="398"/>
      <c r="V131" s="61" t="str">
        <f t="shared" si="144"/>
        <v/>
      </c>
      <c r="W131" s="398"/>
      <c r="Z131" s="406"/>
      <c r="AA131" s="90" t="str">
        <f>IF(AB131=0,"",_xlfn.CONCAT(VLOOKUP(AB131,Starter!A:C,2,0)))</f>
        <v/>
      </c>
      <c r="AB131" s="80"/>
      <c r="AC131" s="130"/>
      <c r="AD131" s="94"/>
      <c r="AE131" s="130"/>
      <c r="AF131" s="94"/>
      <c r="AG131" s="130"/>
      <c r="AH131" s="94"/>
      <c r="AI131" s="130"/>
      <c r="AJ131" s="94"/>
      <c r="AK131" s="130"/>
      <c r="AL131" s="94"/>
      <c r="AM131" s="130"/>
      <c r="AN131" s="94"/>
      <c r="AO131" s="134"/>
      <c r="AP131" s="94"/>
      <c r="AQ131" s="134"/>
      <c r="AR131" s="94"/>
      <c r="AS131" s="134"/>
      <c r="AT131" s="94"/>
      <c r="AU131" s="95">
        <f t="shared" si="145"/>
        <v>0</v>
      </c>
      <c r="AV131" s="96"/>
      <c r="AW131" s="83"/>
      <c r="AX131" s="84"/>
      <c r="AZ131" s="47"/>
      <c r="BA131" s="149"/>
      <c r="BB131" s="150"/>
      <c r="BC131" s="151"/>
      <c r="BD131" s="154">
        <f t="shared" si="158"/>
        <v>0</v>
      </c>
      <c r="BE131" s="150">
        <f t="shared" si="159"/>
        <v>0</v>
      </c>
      <c r="BF131" s="152">
        <f t="shared" si="160"/>
        <v>0</v>
      </c>
      <c r="BG131" s="152">
        <f t="shared" si="161"/>
        <v>0</v>
      </c>
      <c r="BH131" s="152" t="str">
        <f t="shared" si="146"/>
        <v/>
      </c>
      <c r="BI131" s="152" t="str">
        <f t="shared" si="147"/>
        <v/>
      </c>
      <c r="BJ131" s="152" t="str">
        <f t="shared" si="148"/>
        <v/>
      </c>
      <c r="BK131" s="152" t="str">
        <f t="shared" si="149"/>
        <v/>
      </c>
      <c r="BL131" s="152" t="str">
        <f t="shared" si="150"/>
        <v/>
      </c>
      <c r="BM131" s="152" t="str">
        <f t="shared" si="151"/>
        <v/>
      </c>
      <c r="BN131" s="152" t="str">
        <f t="shared" si="152"/>
        <v/>
      </c>
      <c r="BO131" s="152" t="str">
        <f t="shared" si="153"/>
        <v/>
      </c>
      <c r="BP131" s="152" t="str">
        <f t="shared" si="154"/>
        <v/>
      </c>
      <c r="BQ131" s="153"/>
      <c r="BR131" s="151"/>
      <c r="BS131" s="152">
        <f t="shared" si="162"/>
        <v>0</v>
      </c>
      <c r="BT131" s="152">
        <f t="shared" si="163"/>
        <v>1.31E-7</v>
      </c>
      <c r="BU131" s="152" t="str">
        <f t="shared" si="164"/>
        <v>BC EMAX Unterföhring 2</v>
      </c>
      <c r="BV131" s="151">
        <f t="shared" si="165"/>
        <v>68</v>
      </c>
      <c r="BW131" s="152">
        <f t="shared" si="166"/>
        <v>0</v>
      </c>
      <c r="BX131" s="152">
        <f>IF(COUNTIF(BH131:BP131,"&gt;0")&lt;Spielorte!$A$23,0,BE131/Spielorte!$A$23)</f>
        <v>0</v>
      </c>
      <c r="BY131" s="152">
        <f t="shared" si="167"/>
        <v>1.31E-7</v>
      </c>
      <c r="BZ131" s="151">
        <f t="shared" si="155"/>
        <v>68</v>
      </c>
    </row>
    <row r="132" spans="1:78" ht="17.100000000000001" customHeight="1" thickBot="1" x14ac:dyDescent="0.3">
      <c r="A132" s="415"/>
      <c r="B132" s="62" t="str">
        <f t="shared" si="156"/>
        <v/>
      </c>
      <c r="C132" s="63" t="str">
        <f t="shared" si="156"/>
        <v/>
      </c>
      <c r="D132" s="52" t="str">
        <f t="shared" si="156"/>
        <v/>
      </c>
      <c r="E132" s="399"/>
      <c r="F132" s="52" t="str">
        <f t="shared" si="137"/>
        <v/>
      </c>
      <c r="G132" s="399"/>
      <c r="H132" s="52" t="str">
        <f t="shared" si="138"/>
        <v/>
      </c>
      <c r="I132" s="399"/>
      <c r="J132" s="52" t="str">
        <f t="shared" si="139"/>
        <v/>
      </c>
      <c r="K132" s="399"/>
      <c r="L132" s="52" t="str">
        <f t="shared" si="140"/>
        <v/>
      </c>
      <c r="M132" s="399"/>
      <c r="N132" s="52" t="str">
        <f t="shared" si="157"/>
        <v/>
      </c>
      <c r="O132" s="399"/>
      <c r="P132" s="52" t="str">
        <f t="shared" si="141"/>
        <v/>
      </c>
      <c r="Q132" s="399"/>
      <c r="R132" s="52" t="str">
        <f t="shared" si="142"/>
        <v/>
      </c>
      <c r="S132" s="399"/>
      <c r="T132" s="52" t="str">
        <f t="shared" si="143"/>
        <v/>
      </c>
      <c r="U132" s="399"/>
      <c r="V132" s="52" t="str">
        <f t="shared" si="144"/>
        <v/>
      </c>
      <c r="W132" s="399"/>
      <c r="Z132" s="407"/>
      <c r="AA132" s="99" t="str">
        <f>IF(AB132=0,"",_xlfn.CONCAT(VLOOKUP(AB132,Starter!A:C,2,0)))</f>
        <v/>
      </c>
      <c r="AB132" s="82"/>
      <c r="AC132" s="133"/>
      <c r="AD132" s="100"/>
      <c r="AE132" s="133"/>
      <c r="AF132" s="100"/>
      <c r="AG132" s="133"/>
      <c r="AH132" s="100"/>
      <c r="AI132" s="133"/>
      <c r="AJ132" s="100"/>
      <c r="AK132" s="133"/>
      <c r="AL132" s="100"/>
      <c r="AM132" s="133"/>
      <c r="AN132" s="100"/>
      <c r="AO132" s="133"/>
      <c r="AP132" s="100"/>
      <c r="AQ132" s="133"/>
      <c r="AR132" s="100"/>
      <c r="AS132" s="133"/>
      <c r="AT132" s="100"/>
      <c r="AU132" s="97">
        <f t="shared" si="145"/>
        <v>0</v>
      </c>
      <c r="AV132" s="98"/>
      <c r="AW132" s="83"/>
      <c r="AX132" s="84"/>
      <c r="AZ132" s="47"/>
      <c r="BA132" s="149"/>
      <c r="BB132" s="150"/>
      <c r="BC132" s="151"/>
      <c r="BD132" s="154">
        <f t="shared" si="158"/>
        <v>0</v>
      </c>
      <c r="BE132" s="150">
        <f t="shared" si="159"/>
        <v>0</v>
      </c>
      <c r="BF132" s="152">
        <f t="shared" si="160"/>
        <v>0</v>
      </c>
      <c r="BG132" s="152">
        <f t="shared" si="161"/>
        <v>0</v>
      </c>
      <c r="BH132" s="152" t="str">
        <f t="shared" si="146"/>
        <v/>
      </c>
      <c r="BI132" s="152" t="str">
        <f t="shared" si="147"/>
        <v/>
      </c>
      <c r="BJ132" s="152" t="str">
        <f t="shared" si="148"/>
        <v/>
      </c>
      <c r="BK132" s="152" t="str">
        <f t="shared" si="149"/>
        <v/>
      </c>
      <c r="BL132" s="152" t="str">
        <f t="shared" si="150"/>
        <v/>
      </c>
      <c r="BM132" s="152" t="str">
        <f t="shared" si="151"/>
        <v/>
      </c>
      <c r="BN132" s="152" t="str">
        <f t="shared" si="152"/>
        <v/>
      </c>
      <c r="BO132" s="152" t="str">
        <f t="shared" si="153"/>
        <v/>
      </c>
      <c r="BP132" s="152" t="str">
        <f t="shared" si="154"/>
        <v/>
      </c>
      <c r="BQ132" s="153"/>
      <c r="BR132" s="151"/>
      <c r="BS132" s="152">
        <f t="shared" si="162"/>
        <v>0</v>
      </c>
      <c r="BT132" s="152">
        <f t="shared" si="163"/>
        <v>1.3199999999999999E-7</v>
      </c>
      <c r="BU132" s="152" t="str">
        <f t="shared" si="164"/>
        <v>BC EMAX Unterföhring 2</v>
      </c>
      <c r="BV132" s="151">
        <f t="shared" si="165"/>
        <v>67</v>
      </c>
      <c r="BW132" s="152">
        <f t="shared" si="166"/>
        <v>0</v>
      </c>
      <c r="BX132" s="152">
        <f>IF(COUNTIF(BH132:BP132,"&gt;0")&lt;Spielorte!$A$23,0,BE132/Spielorte!$A$23)</f>
        <v>0</v>
      </c>
      <c r="BY132" s="152">
        <f t="shared" si="167"/>
        <v>1.3199999999999999E-7</v>
      </c>
      <c r="BZ132" s="151">
        <f t="shared" si="155"/>
        <v>67</v>
      </c>
    </row>
    <row r="133" spans="1:78" ht="17.100000000000001" customHeight="1" x14ac:dyDescent="0.25">
      <c r="A133" s="413" t="s">
        <v>3</v>
      </c>
      <c r="B133" s="56" t="str">
        <f t="shared" si="156"/>
        <v/>
      </c>
      <c r="C133" s="57" t="str">
        <f t="shared" si="156"/>
        <v/>
      </c>
      <c r="D133" s="58" t="str">
        <f t="shared" si="156"/>
        <v/>
      </c>
      <c r="E133" s="397">
        <f>IF(AD133="","",AD133)</f>
        <v>0</v>
      </c>
      <c r="F133" s="58" t="str">
        <f t="shared" si="137"/>
        <v/>
      </c>
      <c r="G133" s="397">
        <f>IF(AF133="","",AF133)</f>
        <v>0</v>
      </c>
      <c r="H133" s="58" t="str">
        <f t="shared" si="138"/>
        <v/>
      </c>
      <c r="I133" s="397">
        <f>IF(AH133="","",AH133)</f>
        <v>0</v>
      </c>
      <c r="J133" s="58" t="str">
        <f t="shared" si="139"/>
        <v/>
      </c>
      <c r="K133" s="397">
        <f>IF(AJ133="","",AJ133)</f>
        <v>0</v>
      </c>
      <c r="L133" s="58" t="str">
        <f t="shared" si="140"/>
        <v/>
      </c>
      <c r="M133" s="397">
        <f>IF(AL133="","",AL133)</f>
        <v>0</v>
      </c>
      <c r="N133" s="58" t="str">
        <f t="shared" si="157"/>
        <v/>
      </c>
      <c r="O133" s="397">
        <f>IF(AN133="","",AN133)</f>
        <v>0</v>
      </c>
      <c r="P133" s="58" t="str">
        <f t="shared" si="141"/>
        <v/>
      </c>
      <c r="Q133" s="397">
        <f>IF(AP133="","",AP133)</f>
        <v>0</v>
      </c>
      <c r="R133" s="58" t="str">
        <f t="shared" si="142"/>
        <v/>
      </c>
      <c r="S133" s="397">
        <f>IF(AR133="","",AR133)</f>
        <v>0</v>
      </c>
      <c r="T133" s="58" t="str">
        <f t="shared" si="143"/>
        <v/>
      </c>
      <c r="U133" s="397">
        <f>IF(AT133="","",AT133)</f>
        <v>0</v>
      </c>
      <c r="V133" s="58" t="str">
        <f t="shared" si="144"/>
        <v/>
      </c>
      <c r="W133" s="397">
        <f>IF(AV133="","",AV133)</f>
        <v>0</v>
      </c>
      <c r="Z133" s="405" t="s">
        <v>3</v>
      </c>
      <c r="AA133" s="272" t="str">
        <f>IF(AB133=0,"",_xlfn.CONCAT(VLOOKUP(AB133,Starter!A:C,2,0)))</f>
        <v/>
      </c>
      <c r="AB133" s="81"/>
      <c r="AC133" s="132"/>
      <c r="AD133" s="91">
        <f>IF(SUM(AC133:AC135)+AC147=0,0,IF(SUM(ABS(AC133),ABS(AC134),ABS(AC135))=AC147,0.5,IF(SUM(ABS(AC133),ABS(AC134),ABS(AC135))&gt;AC147,1,0)))</f>
        <v>0</v>
      </c>
      <c r="AE133" s="132"/>
      <c r="AF133" s="91">
        <f>IF(SUM(AE133:AE135)+AE147=0,0,IF(SUM(ABS(AE133),ABS(AE134),ABS(AE135))=AE147,0.5,IF(SUM(ABS(AE133),ABS(AE134),ABS(AE135))&gt;AE147,1,0)))</f>
        <v>0</v>
      </c>
      <c r="AG133" s="132"/>
      <c r="AH133" s="91">
        <f>IF(SUM(AG133:AG135)+AG147=0,0,IF(SUM(ABS(AG133),ABS(AG134),ABS(AG135))=AG147,0.5,IF(SUM(ABS(AG133),ABS(AG134),ABS(AG135))&gt;AG147,1,0)))</f>
        <v>0</v>
      </c>
      <c r="AI133" s="132"/>
      <c r="AJ133" s="91">
        <f>IF(SUM(AI133:AI135)+AI147=0,0,IF(SUM(ABS(AI133),ABS(AI134),ABS(AI135))=AI147,0.5,IF(SUM(ABS(AI133),ABS(AI134),ABS(AI135))&gt;AI147,1,0)))</f>
        <v>0</v>
      </c>
      <c r="AK133" s="132"/>
      <c r="AL133" s="91">
        <f>IF(SUM(AK133:AK135)+AK147=0,0,IF(SUM(ABS(AK133),ABS(AK134),ABS(AK135))=AK147,0.5,IF(SUM(ABS(AK133),ABS(AK134),ABS(AK135))&gt;AK147,1,0)))</f>
        <v>0</v>
      </c>
      <c r="AM133" s="132"/>
      <c r="AN133" s="91">
        <f>IF(SUM(AM133:AM135)+AM147=0,0,IF(SUM(ABS(AM133),ABS(AM134),ABS(AM135))=AM147,0.5,IF(SUM(ABS(AM133),ABS(AM134),ABS(AM135))&gt;AM147,1,0)))</f>
        <v>0</v>
      </c>
      <c r="AO133" s="132"/>
      <c r="AP133" s="91">
        <f>IF(SUM(AO133:AO135)+AO147=0,0,IF(SUM(ABS(AO133),ABS(AO134),ABS(AO135))=AO147,0.5,IF(SUM(ABS(AO133),ABS(AO134),ABS(AO135))&gt;AO147,1,0)))</f>
        <v>0</v>
      </c>
      <c r="AQ133" s="132"/>
      <c r="AR133" s="91">
        <f>IF(SUM(AQ133:AQ135)+AQ147=0,0,IF(SUM(ABS(AQ133),ABS(AQ134),ABS(AQ135))=AQ147,0.5,IF(SUM(ABS(AQ133),ABS(AQ134),ABS(AQ135))&gt;AQ147,1,0)))</f>
        <v>0</v>
      </c>
      <c r="AS133" s="132"/>
      <c r="AT133" s="91">
        <f>IF(SUM(AS133:AS135)+AS147=0,0,IF(SUM(ABS(AS133),ABS(AS134),ABS(AS135))=AS147,0.5,IF(SUM(ABS(AS133),ABS(AS134),ABS(AS135))&gt;AS147,1,0)))</f>
        <v>0</v>
      </c>
      <c r="AU133" s="92">
        <f t="shared" si="145"/>
        <v>0</v>
      </c>
      <c r="AV133" s="93">
        <f>SUM(AD133+AF133+AH133+AJ133+AL133+AN133+AP133+AR133+AT133)</f>
        <v>0</v>
      </c>
      <c r="AW133" s="83"/>
      <c r="AX133" s="84"/>
      <c r="AZ133" s="47"/>
      <c r="BA133" s="149"/>
      <c r="BB133" s="150"/>
      <c r="BC133" s="151"/>
      <c r="BD133" s="154">
        <f t="shared" si="158"/>
        <v>0</v>
      </c>
      <c r="BE133" s="150">
        <f t="shared" si="159"/>
        <v>0</v>
      </c>
      <c r="BF133" s="152">
        <f t="shared" si="160"/>
        <v>0</v>
      </c>
      <c r="BG133" s="152">
        <f t="shared" si="161"/>
        <v>0</v>
      </c>
      <c r="BH133" s="152" t="str">
        <f t="shared" si="146"/>
        <v/>
      </c>
      <c r="BI133" s="152" t="str">
        <f t="shared" si="147"/>
        <v/>
      </c>
      <c r="BJ133" s="152" t="str">
        <f t="shared" si="148"/>
        <v/>
      </c>
      <c r="BK133" s="152" t="str">
        <f t="shared" si="149"/>
        <v/>
      </c>
      <c r="BL133" s="152" t="str">
        <f t="shared" si="150"/>
        <v/>
      </c>
      <c r="BM133" s="152" t="str">
        <f t="shared" si="151"/>
        <v/>
      </c>
      <c r="BN133" s="152" t="str">
        <f t="shared" si="152"/>
        <v/>
      </c>
      <c r="BO133" s="152" t="str">
        <f t="shared" si="153"/>
        <v/>
      </c>
      <c r="BP133" s="152" t="str">
        <f t="shared" si="154"/>
        <v/>
      </c>
      <c r="BQ133" s="153"/>
      <c r="BR133" s="151"/>
      <c r="BS133" s="152">
        <f t="shared" si="162"/>
        <v>0</v>
      </c>
      <c r="BT133" s="152">
        <f t="shared" si="163"/>
        <v>1.3300000000000001E-7</v>
      </c>
      <c r="BU133" s="152" t="str">
        <f t="shared" si="164"/>
        <v>BC EMAX Unterföhring 2</v>
      </c>
      <c r="BV133" s="151">
        <f t="shared" si="165"/>
        <v>66</v>
      </c>
      <c r="BW133" s="152">
        <f t="shared" si="166"/>
        <v>0</v>
      </c>
      <c r="BX133" s="152">
        <f>IF(COUNTIF(BH133:BP133,"&gt;0")&lt;Spielorte!$A$23,0,BE133/Spielorte!$A$23)</f>
        <v>0</v>
      </c>
      <c r="BY133" s="152">
        <f t="shared" si="167"/>
        <v>1.3300000000000001E-7</v>
      </c>
      <c r="BZ133" s="151">
        <f t="shared" si="155"/>
        <v>66</v>
      </c>
    </row>
    <row r="134" spans="1:78" ht="17.100000000000001" customHeight="1" x14ac:dyDescent="0.25">
      <c r="A134" s="414"/>
      <c r="B134" s="59" t="str">
        <f t="shared" si="156"/>
        <v/>
      </c>
      <c r="C134" s="60" t="str">
        <f t="shared" si="156"/>
        <v/>
      </c>
      <c r="D134" s="61" t="str">
        <f t="shared" si="156"/>
        <v/>
      </c>
      <c r="E134" s="398"/>
      <c r="F134" s="61" t="str">
        <f t="shared" si="137"/>
        <v/>
      </c>
      <c r="G134" s="398"/>
      <c r="H134" s="61" t="str">
        <f t="shared" si="138"/>
        <v/>
      </c>
      <c r="I134" s="398"/>
      <c r="J134" s="61" t="str">
        <f t="shared" si="139"/>
        <v/>
      </c>
      <c r="K134" s="398"/>
      <c r="L134" s="61" t="str">
        <f t="shared" si="140"/>
        <v/>
      </c>
      <c r="M134" s="398"/>
      <c r="N134" s="61" t="str">
        <f t="shared" si="157"/>
        <v/>
      </c>
      <c r="O134" s="398"/>
      <c r="P134" s="61" t="str">
        <f t="shared" si="141"/>
        <v/>
      </c>
      <c r="Q134" s="398"/>
      <c r="R134" s="61" t="str">
        <f t="shared" si="142"/>
        <v/>
      </c>
      <c r="S134" s="398"/>
      <c r="T134" s="61" t="str">
        <f t="shared" si="143"/>
        <v/>
      </c>
      <c r="U134" s="398"/>
      <c r="V134" s="61" t="str">
        <f t="shared" si="144"/>
        <v/>
      </c>
      <c r="W134" s="398"/>
      <c r="Z134" s="406"/>
      <c r="AA134" s="90" t="str">
        <f>IF(AB134=0,"",_xlfn.CONCAT(VLOOKUP(AB134,Starter!A:C,2,0)))</f>
        <v/>
      </c>
      <c r="AB134" s="80"/>
      <c r="AC134" s="130"/>
      <c r="AD134" s="94"/>
      <c r="AE134" s="130"/>
      <c r="AF134" s="94"/>
      <c r="AG134" s="130"/>
      <c r="AH134" s="94"/>
      <c r="AI134" s="130"/>
      <c r="AJ134" s="94"/>
      <c r="AK134" s="130"/>
      <c r="AL134" s="94"/>
      <c r="AM134" s="130"/>
      <c r="AN134" s="94"/>
      <c r="AO134" s="130"/>
      <c r="AP134" s="94"/>
      <c r="AQ134" s="130"/>
      <c r="AR134" s="94"/>
      <c r="AS134" s="130"/>
      <c r="AT134" s="94"/>
      <c r="AU134" s="95">
        <f t="shared" si="145"/>
        <v>0</v>
      </c>
      <c r="AV134" s="96"/>
      <c r="AW134" s="83"/>
      <c r="AX134" s="84"/>
      <c r="AZ134" s="47"/>
      <c r="BA134" s="149"/>
      <c r="BB134" s="150"/>
      <c r="BC134" s="151"/>
      <c r="BD134" s="154">
        <f t="shared" si="158"/>
        <v>0</v>
      </c>
      <c r="BE134" s="150">
        <f t="shared" si="159"/>
        <v>0</v>
      </c>
      <c r="BF134" s="152">
        <f t="shared" si="160"/>
        <v>0</v>
      </c>
      <c r="BG134" s="152">
        <f t="shared" si="161"/>
        <v>0</v>
      </c>
      <c r="BH134" s="152" t="str">
        <f t="shared" si="146"/>
        <v/>
      </c>
      <c r="BI134" s="152" t="str">
        <f t="shared" si="147"/>
        <v/>
      </c>
      <c r="BJ134" s="152" t="str">
        <f t="shared" si="148"/>
        <v/>
      </c>
      <c r="BK134" s="152" t="str">
        <f t="shared" si="149"/>
        <v/>
      </c>
      <c r="BL134" s="152" t="str">
        <f t="shared" si="150"/>
        <v/>
      </c>
      <c r="BM134" s="152" t="str">
        <f t="shared" si="151"/>
        <v/>
      </c>
      <c r="BN134" s="152" t="str">
        <f t="shared" si="152"/>
        <v/>
      </c>
      <c r="BO134" s="152" t="str">
        <f t="shared" si="153"/>
        <v/>
      </c>
      <c r="BP134" s="152" t="str">
        <f t="shared" si="154"/>
        <v/>
      </c>
      <c r="BQ134" s="153"/>
      <c r="BR134" s="151"/>
      <c r="BS134" s="152">
        <f t="shared" si="162"/>
        <v>0</v>
      </c>
      <c r="BT134" s="152">
        <f t="shared" si="163"/>
        <v>1.3400000000000001E-7</v>
      </c>
      <c r="BU134" s="152" t="str">
        <f t="shared" si="164"/>
        <v>BC EMAX Unterföhring 2</v>
      </c>
      <c r="BV134" s="151">
        <f t="shared" si="165"/>
        <v>65</v>
      </c>
      <c r="BW134" s="152">
        <f t="shared" si="166"/>
        <v>0</v>
      </c>
      <c r="BX134" s="152">
        <f>IF(COUNTIF(BH134:BP134,"&gt;0")&lt;Spielorte!$A$23,0,BE134/Spielorte!$A$23)</f>
        <v>0</v>
      </c>
      <c r="BY134" s="152">
        <f t="shared" si="167"/>
        <v>1.3400000000000001E-7</v>
      </c>
      <c r="BZ134" s="151">
        <f t="shared" si="155"/>
        <v>65</v>
      </c>
    </row>
    <row r="135" spans="1:78" ht="17.100000000000001" customHeight="1" thickBot="1" x14ac:dyDescent="0.3">
      <c r="A135" s="415"/>
      <c r="B135" s="62" t="str">
        <f t="shared" si="156"/>
        <v/>
      </c>
      <c r="C135" s="63" t="str">
        <f t="shared" si="156"/>
        <v/>
      </c>
      <c r="D135" s="52" t="str">
        <f t="shared" si="156"/>
        <v/>
      </c>
      <c r="E135" s="399"/>
      <c r="F135" s="52" t="str">
        <f t="shared" si="137"/>
        <v/>
      </c>
      <c r="G135" s="399"/>
      <c r="H135" s="52" t="str">
        <f t="shared" si="138"/>
        <v/>
      </c>
      <c r="I135" s="399"/>
      <c r="J135" s="52" t="str">
        <f t="shared" si="139"/>
        <v/>
      </c>
      <c r="K135" s="399"/>
      <c r="L135" s="52" t="str">
        <f t="shared" si="140"/>
        <v/>
      </c>
      <c r="M135" s="399"/>
      <c r="N135" s="52" t="str">
        <f t="shared" si="157"/>
        <v/>
      </c>
      <c r="O135" s="399"/>
      <c r="P135" s="52" t="str">
        <f t="shared" si="141"/>
        <v/>
      </c>
      <c r="Q135" s="399"/>
      <c r="R135" s="52" t="str">
        <f t="shared" si="142"/>
        <v/>
      </c>
      <c r="S135" s="399"/>
      <c r="T135" s="52" t="str">
        <f t="shared" si="143"/>
        <v/>
      </c>
      <c r="U135" s="399"/>
      <c r="V135" s="52" t="str">
        <f t="shared" si="144"/>
        <v/>
      </c>
      <c r="W135" s="399"/>
      <c r="Z135" s="407"/>
      <c r="AA135" s="99" t="str">
        <f>IF(AB135=0,"",_xlfn.CONCAT(VLOOKUP(AB135,Starter!A:C,2,0)))</f>
        <v/>
      </c>
      <c r="AB135" s="82"/>
      <c r="AC135" s="133"/>
      <c r="AD135" s="100"/>
      <c r="AE135" s="133"/>
      <c r="AF135" s="100"/>
      <c r="AG135" s="133"/>
      <c r="AH135" s="100"/>
      <c r="AI135" s="133"/>
      <c r="AJ135" s="100"/>
      <c r="AK135" s="133"/>
      <c r="AL135" s="100"/>
      <c r="AM135" s="133"/>
      <c r="AN135" s="100"/>
      <c r="AO135" s="133"/>
      <c r="AP135" s="100"/>
      <c r="AQ135" s="133"/>
      <c r="AR135" s="100"/>
      <c r="AS135" s="133"/>
      <c r="AT135" s="100"/>
      <c r="AU135" s="97">
        <f t="shared" si="145"/>
        <v>0</v>
      </c>
      <c r="AV135" s="98"/>
      <c r="AW135" s="83"/>
      <c r="AX135" s="84"/>
      <c r="AZ135" s="47"/>
      <c r="BA135" s="149"/>
      <c r="BB135" s="150"/>
      <c r="BC135" s="151"/>
      <c r="BD135" s="154">
        <f t="shared" si="158"/>
        <v>0</v>
      </c>
      <c r="BE135" s="150">
        <f t="shared" si="159"/>
        <v>0</v>
      </c>
      <c r="BF135" s="152">
        <f t="shared" si="160"/>
        <v>0</v>
      </c>
      <c r="BG135" s="152">
        <f t="shared" si="161"/>
        <v>0</v>
      </c>
      <c r="BH135" s="152" t="str">
        <f t="shared" si="146"/>
        <v/>
      </c>
      <c r="BI135" s="152" t="str">
        <f t="shared" si="147"/>
        <v/>
      </c>
      <c r="BJ135" s="152" t="str">
        <f t="shared" si="148"/>
        <v/>
      </c>
      <c r="BK135" s="152" t="str">
        <f t="shared" si="149"/>
        <v/>
      </c>
      <c r="BL135" s="152" t="str">
        <f t="shared" si="150"/>
        <v/>
      </c>
      <c r="BM135" s="152" t="str">
        <f t="shared" si="151"/>
        <v/>
      </c>
      <c r="BN135" s="152" t="str">
        <f t="shared" si="152"/>
        <v/>
      </c>
      <c r="BO135" s="152" t="str">
        <f t="shared" si="153"/>
        <v/>
      </c>
      <c r="BP135" s="152" t="str">
        <f t="shared" si="154"/>
        <v/>
      </c>
      <c r="BQ135" s="153"/>
      <c r="BR135" s="151"/>
      <c r="BS135" s="152">
        <f t="shared" si="162"/>
        <v>0</v>
      </c>
      <c r="BT135" s="152">
        <f t="shared" si="163"/>
        <v>1.35E-7</v>
      </c>
      <c r="BU135" s="152" t="str">
        <f t="shared" si="164"/>
        <v>BC EMAX Unterföhring 2</v>
      </c>
      <c r="BV135" s="151">
        <f t="shared" si="165"/>
        <v>64</v>
      </c>
      <c r="BW135" s="152">
        <f t="shared" si="166"/>
        <v>0</v>
      </c>
      <c r="BX135" s="152">
        <f>IF(COUNTIF(BH135:BP135,"&gt;0")&lt;Spielorte!$A$23,0,BE135/Spielorte!$A$23)</f>
        <v>0</v>
      </c>
      <c r="BY135" s="152">
        <f t="shared" si="167"/>
        <v>1.35E-7</v>
      </c>
      <c r="BZ135" s="151">
        <f t="shared" si="155"/>
        <v>64</v>
      </c>
    </row>
    <row r="136" spans="1:78" ht="17.100000000000001" customHeight="1" x14ac:dyDescent="0.25">
      <c r="A136" s="413" t="s">
        <v>11</v>
      </c>
      <c r="B136" s="56" t="str">
        <f>IF(AA136=0,"",AA136)</f>
        <v/>
      </c>
      <c r="C136" s="57" t="str">
        <f t="shared" si="156"/>
        <v/>
      </c>
      <c r="D136" s="58" t="str">
        <f t="shared" si="156"/>
        <v/>
      </c>
      <c r="E136" s="397">
        <f>IF(AD136="","",AD136)</f>
        <v>0</v>
      </c>
      <c r="F136" s="58" t="str">
        <f t="shared" si="137"/>
        <v/>
      </c>
      <c r="G136" s="397">
        <f>IF(AF136="","",AF136)</f>
        <v>0</v>
      </c>
      <c r="H136" s="58" t="str">
        <f t="shared" si="138"/>
        <v/>
      </c>
      <c r="I136" s="397">
        <f>IF(AH136="","",AH136)</f>
        <v>0</v>
      </c>
      <c r="J136" s="58" t="str">
        <f t="shared" si="139"/>
        <v/>
      </c>
      <c r="K136" s="397">
        <f>IF(AJ136="","",AJ136)</f>
        <v>0</v>
      </c>
      <c r="L136" s="58" t="str">
        <f t="shared" si="140"/>
        <v/>
      </c>
      <c r="M136" s="397">
        <f>IF(AL136="","",AL136)</f>
        <v>0</v>
      </c>
      <c r="N136" s="58" t="str">
        <f t="shared" si="157"/>
        <v/>
      </c>
      <c r="O136" s="397">
        <f>IF(AN136="","",AN136)</f>
        <v>0</v>
      </c>
      <c r="P136" s="58" t="str">
        <f t="shared" si="141"/>
        <v/>
      </c>
      <c r="Q136" s="397">
        <f>IF(AP136="","",AP136)</f>
        <v>0</v>
      </c>
      <c r="R136" s="58" t="str">
        <f t="shared" si="142"/>
        <v/>
      </c>
      <c r="S136" s="397">
        <f>IF(AR136="","",AR136)</f>
        <v>0</v>
      </c>
      <c r="T136" s="58" t="str">
        <f t="shared" si="143"/>
        <v/>
      </c>
      <c r="U136" s="397">
        <f>IF(AT136="","",AT136)</f>
        <v>0</v>
      </c>
      <c r="V136" s="58" t="str">
        <f t="shared" si="144"/>
        <v/>
      </c>
      <c r="W136" s="397">
        <f>IF(AV136="","",AV136)</f>
        <v>0</v>
      </c>
      <c r="Z136" s="405" t="s">
        <v>11</v>
      </c>
      <c r="AA136" s="90" t="str">
        <f>IF(AB136=0,"",_xlfn.CONCAT(VLOOKUP(AB136,Starter!A:C,2,0)))</f>
        <v/>
      </c>
      <c r="AB136" s="81"/>
      <c r="AC136" s="132"/>
      <c r="AD136" s="91">
        <f>IF(SUM(AC136:AC138)+AC148=0,0,IF(SUM(ABS(AC136),ABS(AC137),ABS(AC138))=AC148,0.5,IF(SUM(ABS(AC136),ABS(AC137),ABS(AC138))&gt;AC148,1,0)))</f>
        <v>0</v>
      </c>
      <c r="AE136" s="132"/>
      <c r="AF136" s="91">
        <f>IF(SUM(AE136:AE138)+AE148=0,0,IF(SUM(ABS(AE136),ABS(AE137),ABS(AE138))=AE148,0.5,IF(SUM(ABS(AE136),ABS(AE137),ABS(AE138))&gt;AE148,1,0)))</f>
        <v>0</v>
      </c>
      <c r="AG136" s="132"/>
      <c r="AH136" s="91">
        <f>IF(SUM(AG136:AG138)+AG148=0,0,IF(SUM(ABS(AG136),ABS(AG137),ABS(AG138))=AG148,0.5,IF(SUM(ABS(AG136),ABS(AG137),ABS(AG138))&gt;AG148,1,0)))</f>
        <v>0</v>
      </c>
      <c r="AI136" s="132"/>
      <c r="AJ136" s="91">
        <f>IF(SUM(AI136:AI138)+AI148=0,0,IF(SUM(ABS(AI136),ABS(AI137),ABS(AI138))=AI148,0.5,IF(SUM(ABS(AI136),ABS(AI137),ABS(AI138))&gt;AI148,1,0)))</f>
        <v>0</v>
      </c>
      <c r="AK136" s="132"/>
      <c r="AL136" s="91">
        <f>IF(SUM(AK136:AK138)+AK148=0,0,IF(SUM(ABS(AK136),ABS(AK137),ABS(AK138))=AK148,0.5,IF(SUM(ABS(AK136),ABS(AK137),ABS(AK138))&gt;AK148,1,0)))</f>
        <v>0</v>
      </c>
      <c r="AM136" s="132"/>
      <c r="AN136" s="91">
        <f>IF(SUM(AM136:AM138)+AM148=0,0,IF(SUM(ABS(AM136),ABS(AM137),ABS(AM138))=AM148,0.5,IF(SUM(ABS(AM136),ABS(AM137),ABS(AM138))&gt;AM148,1,0)))</f>
        <v>0</v>
      </c>
      <c r="AO136" s="132"/>
      <c r="AP136" s="91">
        <f>IF(SUM(AO136:AO138)+AO148=0,0,IF(SUM(ABS(AO136),ABS(AO137),ABS(AO138))=AO148,0.5,IF(SUM(ABS(AO136),ABS(AO137),ABS(AO138))&gt;AO148,1,0)))</f>
        <v>0</v>
      </c>
      <c r="AQ136" s="132"/>
      <c r="AR136" s="91">
        <f>IF(SUM(AQ136:AQ138)+AQ148=0,0,IF(SUM(ABS(AQ136),ABS(AQ137),ABS(AQ138))=AQ148,0.5,IF(SUM(ABS(AQ136),ABS(AQ137),ABS(AQ138))&gt;AQ148,1,0)))</f>
        <v>0</v>
      </c>
      <c r="AS136" s="132"/>
      <c r="AT136" s="91">
        <f>IF(SUM(AS136:AS138)+AS148=0,0,IF(SUM(ABS(AS136),ABS(AS137),ABS(AS138))=AS148,0.5,IF(SUM(ABS(AS136),ABS(AS137),ABS(AS138))&gt;AS148,1,0)))</f>
        <v>0</v>
      </c>
      <c r="AU136" s="92">
        <f t="shared" si="145"/>
        <v>0</v>
      </c>
      <c r="AV136" s="93">
        <f>SUM(AD136+AF136+AH136+AJ136+AL136+AN136+AP136+AR136+AT136)</f>
        <v>0</v>
      </c>
      <c r="AW136" s="83"/>
      <c r="AX136" s="84"/>
      <c r="AZ136" s="47"/>
      <c r="BA136" s="149"/>
      <c r="BB136" s="150"/>
      <c r="BC136" s="151"/>
      <c r="BD136" s="154">
        <f t="shared" si="158"/>
        <v>0</v>
      </c>
      <c r="BE136" s="150">
        <f t="shared" si="159"/>
        <v>0</v>
      </c>
      <c r="BF136" s="152">
        <f t="shared" si="160"/>
        <v>0</v>
      </c>
      <c r="BG136" s="152">
        <f t="shared" si="161"/>
        <v>0</v>
      </c>
      <c r="BH136" s="152" t="str">
        <f t="shared" si="146"/>
        <v/>
      </c>
      <c r="BI136" s="152" t="str">
        <f t="shared" si="147"/>
        <v/>
      </c>
      <c r="BJ136" s="152" t="str">
        <f t="shared" si="148"/>
        <v/>
      </c>
      <c r="BK136" s="152" t="str">
        <f t="shared" si="149"/>
        <v/>
      </c>
      <c r="BL136" s="152" t="str">
        <f t="shared" si="150"/>
        <v/>
      </c>
      <c r="BM136" s="152" t="str">
        <f t="shared" si="151"/>
        <v/>
      </c>
      <c r="BN136" s="152" t="str">
        <f t="shared" si="152"/>
        <v/>
      </c>
      <c r="BO136" s="152" t="str">
        <f t="shared" si="153"/>
        <v/>
      </c>
      <c r="BP136" s="152" t="str">
        <f t="shared" si="154"/>
        <v/>
      </c>
      <c r="BQ136" s="153"/>
      <c r="BR136" s="151"/>
      <c r="BS136" s="152">
        <f t="shared" si="162"/>
        <v>0</v>
      </c>
      <c r="BT136" s="152">
        <f t="shared" si="163"/>
        <v>1.36E-7</v>
      </c>
      <c r="BU136" s="152" t="str">
        <f t="shared" si="164"/>
        <v>BC EMAX Unterföhring 2</v>
      </c>
      <c r="BV136" s="151">
        <f t="shared" si="165"/>
        <v>63</v>
      </c>
      <c r="BW136" s="152">
        <f t="shared" si="166"/>
        <v>0</v>
      </c>
      <c r="BX136" s="152">
        <f>IF(COUNTIF(BH136:BP136,"&gt;0")&lt;Spielorte!$A$23,0,BE136/Spielorte!$A$23)</f>
        <v>0</v>
      </c>
      <c r="BY136" s="152">
        <f t="shared" si="167"/>
        <v>1.36E-7</v>
      </c>
      <c r="BZ136" s="151">
        <f t="shared" si="155"/>
        <v>63</v>
      </c>
    </row>
    <row r="137" spans="1:78" ht="17.100000000000001" customHeight="1" x14ac:dyDescent="0.25">
      <c r="A137" s="414"/>
      <c r="B137" s="59" t="str">
        <f>IF(AA137=0,"",AA137)</f>
        <v/>
      </c>
      <c r="C137" s="60" t="str">
        <f t="shared" si="156"/>
        <v/>
      </c>
      <c r="D137" s="61" t="str">
        <f t="shared" si="156"/>
        <v/>
      </c>
      <c r="E137" s="398"/>
      <c r="F137" s="61" t="str">
        <f t="shared" si="137"/>
        <v/>
      </c>
      <c r="G137" s="398"/>
      <c r="H137" s="61" t="str">
        <f t="shared" si="138"/>
        <v/>
      </c>
      <c r="I137" s="398"/>
      <c r="J137" s="61" t="str">
        <f t="shared" si="139"/>
        <v/>
      </c>
      <c r="K137" s="398"/>
      <c r="L137" s="61" t="str">
        <f t="shared" si="140"/>
        <v/>
      </c>
      <c r="M137" s="398"/>
      <c r="N137" s="61" t="str">
        <f t="shared" si="157"/>
        <v/>
      </c>
      <c r="O137" s="398"/>
      <c r="P137" s="61" t="str">
        <f t="shared" si="141"/>
        <v/>
      </c>
      <c r="Q137" s="398"/>
      <c r="R137" s="61" t="str">
        <f t="shared" si="142"/>
        <v/>
      </c>
      <c r="S137" s="398"/>
      <c r="T137" s="61" t="str">
        <f t="shared" si="143"/>
        <v/>
      </c>
      <c r="U137" s="398"/>
      <c r="V137" s="61" t="str">
        <f t="shared" si="144"/>
        <v/>
      </c>
      <c r="W137" s="398"/>
      <c r="Z137" s="406"/>
      <c r="AA137" s="90" t="str">
        <f>IF(AB137=0,"",_xlfn.CONCAT(VLOOKUP(AB137,Starter!A:C,2,0)))</f>
        <v/>
      </c>
      <c r="AB137" s="80"/>
      <c r="AC137" s="130"/>
      <c r="AD137" s="94"/>
      <c r="AE137" s="130"/>
      <c r="AF137" s="94"/>
      <c r="AG137" s="130"/>
      <c r="AH137" s="94"/>
      <c r="AI137" s="130"/>
      <c r="AJ137" s="94"/>
      <c r="AK137" s="130"/>
      <c r="AL137" s="94"/>
      <c r="AM137" s="130"/>
      <c r="AN137" s="94"/>
      <c r="AO137" s="130"/>
      <c r="AP137" s="94"/>
      <c r="AQ137" s="130"/>
      <c r="AR137" s="94"/>
      <c r="AS137" s="130"/>
      <c r="AT137" s="94"/>
      <c r="AU137" s="95">
        <f t="shared" si="145"/>
        <v>0</v>
      </c>
      <c r="AV137" s="96"/>
      <c r="AW137" s="83"/>
      <c r="AX137" s="84"/>
      <c r="AZ137" s="47"/>
      <c r="BA137" s="149"/>
      <c r="BB137" s="150"/>
      <c r="BC137" s="151"/>
      <c r="BD137" s="154">
        <f t="shared" si="158"/>
        <v>0</v>
      </c>
      <c r="BE137" s="150">
        <f t="shared" si="159"/>
        <v>0</v>
      </c>
      <c r="BF137" s="152">
        <f t="shared" si="160"/>
        <v>0</v>
      </c>
      <c r="BG137" s="152">
        <f t="shared" si="161"/>
        <v>0</v>
      </c>
      <c r="BH137" s="152" t="str">
        <f t="shared" si="146"/>
        <v/>
      </c>
      <c r="BI137" s="152" t="str">
        <f t="shared" si="147"/>
        <v/>
      </c>
      <c r="BJ137" s="152" t="str">
        <f t="shared" si="148"/>
        <v/>
      </c>
      <c r="BK137" s="152" t="str">
        <f t="shared" si="149"/>
        <v/>
      </c>
      <c r="BL137" s="152" t="str">
        <f t="shared" si="150"/>
        <v/>
      </c>
      <c r="BM137" s="152" t="str">
        <f t="shared" si="151"/>
        <v/>
      </c>
      <c r="BN137" s="152" t="str">
        <f t="shared" si="152"/>
        <v/>
      </c>
      <c r="BO137" s="152" t="str">
        <f t="shared" si="153"/>
        <v/>
      </c>
      <c r="BP137" s="152" t="str">
        <f t="shared" si="154"/>
        <v/>
      </c>
      <c r="BQ137" s="153"/>
      <c r="BR137" s="151"/>
      <c r="BS137" s="152">
        <f t="shared" si="162"/>
        <v>0</v>
      </c>
      <c r="BT137" s="152">
        <f t="shared" si="163"/>
        <v>1.37E-7</v>
      </c>
      <c r="BU137" s="152" t="str">
        <f t="shared" si="164"/>
        <v>BC EMAX Unterföhring 2</v>
      </c>
      <c r="BV137" s="151">
        <f t="shared" si="165"/>
        <v>62</v>
      </c>
      <c r="BW137" s="152">
        <f t="shared" si="166"/>
        <v>0</v>
      </c>
      <c r="BX137" s="152">
        <f>IF(COUNTIF(BH137:BP137,"&gt;0")&lt;Spielorte!$A$23,0,BE137/Spielorte!$A$23)</f>
        <v>0</v>
      </c>
      <c r="BY137" s="152">
        <f t="shared" si="167"/>
        <v>1.37E-7</v>
      </c>
      <c r="BZ137" s="151">
        <f t="shared" si="155"/>
        <v>62</v>
      </c>
    </row>
    <row r="138" spans="1:78" ht="17.100000000000001" customHeight="1" thickBot="1" x14ac:dyDescent="0.3">
      <c r="A138" s="415"/>
      <c r="B138" s="62" t="str">
        <f>IF(AA138=0,"",AA138)</f>
        <v/>
      </c>
      <c r="C138" s="63" t="str">
        <f t="shared" si="156"/>
        <v/>
      </c>
      <c r="D138" s="52" t="str">
        <f t="shared" si="156"/>
        <v/>
      </c>
      <c r="E138" s="399"/>
      <c r="F138" s="52" t="str">
        <f t="shared" si="137"/>
        <v/>
      </c>
      <c r="G138" s="399"/>
      <c r="H138" s="52" t="str">
        <f t="shared" si="138"/>
        <v/>
      </c>
      <c r="I138" s="399"/>
      <c r="J138" s="52" t="str">
        <f t="shared" si="139"/>
        <v/>
      </c>
      <c r="K138" s="399"/>
      <c r="L138" s="52" t="str">
        <f t="shared" si="140"/>
        <v/>
      </c>
      <c r="M138" s="399"/>
      <c r="N138" s="52" t="str">
        <f t="shared" si="157"/>
        <v/>
      </c>
      <c r="O138" s="399"/>
      <c r="P138" s="52" t="str">
        <f t="shared" si="141"/>
        <v/>
      </c>
      <c r="Q138" s="399"/>
      <c r="R138" s="52" t="str">
        <f t="shared" si="142"/>
        <v/>
      </c>
      <c r="S138" s="399"/>
      <c r="T138" s="52" t="str">
        <f t="shared" si="143"/>
        <v/>
      </c>
      <c r="U138" s="399"/>
      <c r="V138" s="52" t="str">
        <f t="shared" si="144"/>
        <v/>
      </c>
      <c r="W138" s="399"/>
      <c r="Z138" s="407"/>
      <c r="AA138" s="90" t="str">
        <f>IF(AB138=0,"",_xlfn.CONCAT(VLOOKUP(AB138,Starter!A:C,2,0)))</f>
        <v/>
      </c>
      <c r="AB138" s="82"/>
      <c r="AC138" s="133"/>
      <c r="AD138" s="100"/>
      <c r="AE138" s="133"/>
      <c r="AF138" s="100"/>
      <c r="AG138" s="133"/>
      <c r="AH138" s="100"/>
      <c r="AI138" s="133"/>
      <c r="AJ138" s="100"/>
      <c r="AK138" s="133"/>
      <c r="AL138" s="100"/>
      <c r="AM138" s="133"/>
      <c r="AN138" s="100"/>
      <c r="AO138" s="133"/>
      <c r="AP138" s="100"/>
      <c r="AQ138" s="133"/>
      <c r="AR138" s="100"/>
      <c r="AS138" s="133"/>
      <c r="AT138" s="100"/>
      <c r="AU138" s="97">
        <f t="shared" si="145"/>
        <v>0</v>
      </c>
      <c r="AV138" s="98"/>
      <c r="AW138" s="83"/>
      <c r="AX138" s="84"/>
      <c r="AZ138" s="47"/>
      <c r="BA138" s="149"/>
      <c r="BB138" s="150"/>
      <c r="BC138" s="151"/>
      <c r="BD138" s="154">
        <f t="shared" si="158"/>
        <v>0</v>
      </c>
      <c r="BE138" s="150">
        <f t="shared" si="159"/>
        <v>0</v>
      </c>
      <c r="BF138" s="152">
        <f t="shared" si="160"/>
        <v>0</v>
      </c>
      <c r="BG138" s="152">
        <f t="shared" si="161"/>
        <v>0</v>
      </c>
      <c r="BH138" s="152" t="str">
        <f t="shared" si="146"/>
        <v/>
      </c>
      <c r="BI138" s="152" t="str">
        <f t="shared" si="147"/>
        <v/>
      </c>
      <c r="BJ138" s="152" t="str">
        <f t="shared" si="148"/>
        <v/>
      </c>
      <c r="BK138" s="152" t="str">
        <f t="shared" si="149"/>
        <v/>
      </c>
      <c r="BL138" s="152" t="str">
        <f t="shared" si="150"/>
        <v/>
      </c>
      <c r="BM138" s="152" t="str">
        <f t="shared" si="151"/>
        <v/>
      </c>
      <c r="BN138" s="152" t="str">
        <f t="shared" si="152"/>
        <v/>
      </c>
      <c r="BO138" s="152" t="str">
        <f t="shared" si="153"/>
        <v/>
      </c>
      <c r="BP138" s="152" t="str">
        <f t="shared" si="154"/>
        <v/>
      </c>
      <c r="BQ138" s="153"/>
      <c r="BR138" s="151"/>
      <c r="BS138" s="152">
        <f t="shared" si="162"/>
        <v>0</v>
      </c>
      <c r="BT138" s="152">
        <f t="shared" si="163"/>
        <v>1.3799999999999999E-7</v>
      </c>
      <c r="BU138" s="152" t="str">
        <f t="shared" si="164"/>
        <v>BC EMAX Unterföhring 2</v>
      </c>
      <c r="BV138" s="151">
        <f t="shared" si="165"/>
        <v>61</v>
      </c>
      <c r="BW138" s="152">
        <f t="shared" si="166"/>
        <v>0</v>
      </c>
      <c r="BX138" s="152">
        <f>IF(COUNTIF(BH138:BP138,"&gt;0")&lt;Spielorte!$A$23,0,BE138/Spielorte!$A$23)</f>
        <v>0</v>
      </c>
      <c r="BY138" s="152">
        <f t="shared" si="167"/>
        <v>1.3799999999999999E-7</v>
      </c>
      <c r="BZ138" s="151">
        <f t="shared" si="155"/>
        <v>61</v>
      </c>
    </row>
    <row r="139" spans="1:78" ht="27.75" customHeight="1" thickBot="1" x14ac:dyDescent="0.3">
      <c r="B139" s="64" t="str">
        <f>IF(AA139=0,"",AA139)</f>
        <v>Gesamt</v>
      </c>
      <c r="C139" s="65" t="str">
        <f t="shared" si="156"/>
        <v/>
      </c>
      <c r="D139" s="66" t="str">
        <f t="shared" si="156"/>
        <v/>
      </c>
      <c r="E139" s="67">
        <f>IF(AD139="","",AD139)</f>
        <v>0</v>
      </c>
      <c r="F139" s="66" t="str">
        <f t="shared" si="137"/>
        <v/>
      </c>
      <c r="G139" s="67">
        <f>IF(AF139="","",AF139)</f>
        <v>0</v>
      </c>
      <c r="H139" s="66" t="str">
        <f t="shared" si="138"/>
        <v/>
      </c>
      <c r="I139" s="67">
        <f>IF(AH139="","",AH139)</f>
        <v>0</v>
      </c>
      <c r="J139" s="66" t="str">
        <f t="shared" si="139"/>
        <v/>
      </c>
      <c r="K139" s="67">
        <f>IF(AJ139="","",AJ139)</f>
        <v>0</v>
      </c>
      <c r="L139" s="66" t="str">
        <f t="shared" si="140"/>
        <v/>
      </c>
      <c r="M139" s="67">
        <f>IF(AL139="","",AL139)</f>
        <v>0</v>
      </c>
      <c r="N139" s="66" t="str">
        <f t="shared" si="157"/>
        <v/>
      </c>
      <c r="O139" s="67">
        <f>IF(AN139="","",AN139)</f>
        <v>0</v>
      </c>
      <c r="P139" s="66" t="str">
        <f t="shared" si="141"/>
        <v/>
      </c>
      <c r="Q139" s="67">
        <f>IF(AP139="","",AP139)</f>
        <v>0</v>
      </c>
      <c r="R139" s="66" t="str">
        <f t="shared" si="142"/>
        <v/>
      </c>
      <c r="S139" s="67">
        <f>IF(AR139="","",AR139)</f>
        <v>0</v>
      </c>
      <c r="T139" s="66" t="str">
        <f t="shared" si="143"/>
        <v/>
      </c>
      <c r="U139" s="67">
        <f>IF(AT139="","",AT139)</f>
        <v>0</v>
      </c>
      <c r="V139" s="66" t="str">
        <f t="shared" si="144"/>
        <v/>
      </c>
      <c r="W139" s="67">
        <f>IF(AV139="","",AV139)</f>
        <v>0</v>
      </c>
      <c r="AA139" s="64" t="s">
        <v>960</v>
      </c>
      <c r="AB139" s="101"/>
      <c r="AC139" s="148">
        <f>ABS(SUM(AC127:AC129))+ABS(SUM(AC130:AC132))+ABS(SUM(AC133:AC135))+ABS(SUM(AC136:AC138))</f>
        <v>0</v>
      </c>
      <c r="AD139" s="102">
        <f>IF(AC139+AC149=0,0,IF(AC139=AC149,1.5,IF(AC139&gt;AC149,3,0)))</f>
        <v>0</v>
      </c>
      <c r="AE139" s="148">
        <f>ABS(SUM(AE127:AE129))+ABS(SUM(AE130:AE132))+ABS(SUM(AE133:AE135))+ABS(SUM(AE136:AE138))</f>
        <v>0</v>
      </c>
      <c r="AF139" s="102">
        <f>IF(AE139+AE149=0,0,IF(AE139=AE149,1.5,IF(AE139&gt;AE149,3,0)))</f>
        <v>0</v>
      </c>
      <c r="AG139" s="148">
        <f>ABS(SUM(AG127:AG129))+ABS(SUM(AG130:AG132))+ABS(SUM(AG133:AG135))+ABS(SUM(AG136:AG138))</f>
        <v>0</v>
      </c>
      <c r="AH139" s="102">
        <f>IF(AG139+AG149=0,0,IF(AG139=AG149,1.5,IF(AG139&gt;AG149,3,0)))</f>
        <v>0</v>
      </c>
      <c r="AI139" s="148">
        <f>ABS(SUM(AI127:AI129))+ABS(SUM(AI130:AI132))+ABS(SUM(AI133:AI135))+ABS(SUM(AI136:AI138))</f>
        <v>0</v>
      </c>
      <c r="AJ139" s="102">
        <f>IF(AI139+AI149=0,0,IF(AI139=AI149,1.5,IF(AI139&gt;AI149,3,0)))</f>
        <v>0</v>
      </c>
      <c r="AK139" s="148">
        <f>ABS(SUM(AK127:AK129))+ABS(SUM(AK130:AK132))+ABS(SUM(AK133:AK135))+ABS(SUM(AK136:AK138))</f>
        <v>0</v>
      </c>
      <c r="AL139" s="102">
        <f>IF(AK139+AK149=0,0,IF(AK139=AK149,1.5,IF(AK139&gt;AK149,3,0)))</f>
        <v>0</v>
      </c>
      <c r="AM139" s="148">
        <f>ABS(SUM(AM127:AM129))+ABS(SUM(AM130:AM132))+ABS(SUM(AM133:AM135))+ABS(SUM(AM136:AM138))</f>
        <v>0</v>
      </c>
      <c r="AN139" s="102">
        <f>IF(AM139+AM149=0,0,IF(AM139=AM149,1.5,IF(AM139&gt;AM149,3,0)))</f>
        <v>0</v>
      </c>
      <c r="AO139" s="148">
        <f>ABS(SUM(AO127:AO129))+ABS(SUM(AO130:AO132))+ABS(SUM(AO133:AO135))+ABS(SUM(AO136:AO138))</f>
        <v>0</v>
      </c>
      <c r="AP139" s="102">
        <f>IF(AO139+AO149=0,0,IF(AO139=AO149,1.5,IF(AO139&gt;AO149,3,0)))</f>
        <v>0</v>
      </c>
      <c r="AQ139" s="148">
        <f>ABS(SUM(AQ127:AQ129))+ABS(SUM(AQ130:AQ132))+ABS(SUM(AQ133:AQ135))+ABS(SUM(AQ136:AQ138))</f>
        <v>0</v>
      </c>
      <c r="AR139" s="102">
        <f>IF(AQ139+AQ149=0,0,IF(AQ139=AQ149,1.5,IF(AQ139&gt;AQ149,3,0)))</f>
        <v>0</v>
      </c>
      <c r="AS139" s="148">
        <f>ABS(SUM(AS127:AS129))+ABS(SUM(AS130:AS132))+ABS(SUM(AS133:AS135))+ABS(SUM(AS136:AS138))</f>
        <v>0</v>
      </c>
      <c r="AT139" s="102">
        <f>IF(AS139+AS149=0,0,IF(AS139=AS149,1.5,IF(AS139&gt;AS149,3,0)))</f>
        <v>0</v>
      </c>
      <c r="AU139" s="103">
        <f>SUM(AC139+AE139+AG139+AI139+AK139+AM139+AO139+AQ139+AS139)</f>
        <v>0</v>
      </c>
      <c r="AV139" s="104">
        <f>SUM(AD139+AF139+AH139+AJ139+AL139+AN139+AP139+AR139+AT139)</f>
        <v>0</v>
      </c>
      <c r="AW139" s="83"/>
      <c r="AX139" s="84"/>
      <c r="BA139" s="149"/>
      <c r="BB139" s="150"/>
      <c r="BC139" s="151"/>
      <c r="BQ139" s="153"/>
      <c r="BR139" s="151"/>
      <c r="BV139" s="151"/>
      <c r="BZ139" s="151"/>
    </row>
    <row r="140" spans="1:78" ht="24" customHeight="1" thickBot="1" x14ac:dyDescent="0.3">
      <c r="B140" s="68" t="str">
        <f>IF(AA140=0,"",AA140)</f>
        <v>Gesamt - Punkte</v>
      </c>
      <c r="C140" s="69" t="str">
        <f t="shared" si="156"/>
        <v/>
      </c>
      <c r="D140" s="69" t="str">
        <f t="shared" si="156"/>
        <v/>
      </c>
      <c r="E140" s="70">
        <f>IF(AD140="","",AD140)</f>
        <v>0</v>
      </c>
      <c r="F140" s="69" t="str">
        <f t="shared" si="137"/>
        <v/>
      </c>
      <c r="G140" s="70">
        <f>IF(AF140="","",AF140)</f>
        <v>0</v>
      </c>
      <c r="H140" s="69" t="str">
        <f t="shared" si="138"/>
        <v/>
      </c>
      <c r="I140" s="70">
        <f>IF(AH140="","",AH140)</f>
        <v>0</v>
      </c>
      <c r="J140" s="69" t="str">
        <f t="shared" si="139"/>
        <v/>
      </c>
      <c r="K140" s="70">
        <f>IF(AJ140="","",AJ140)</f>
        <v>0</v>
      </c>
      <c r="L140" s="69" t="str">
        <f t="shared" si="140"/>
        <v/>
      </c>
      <c r="M140" s="70">
        <f>IF(AL140="","",AL140)</f>
        <v>0</v>
      </c>
      <c r="N140" s="69" t="str">
        <f t="shared" si="157"/>
        <v/>
      </c>
      <c r="O140" s="70">
        <f>IF(AN140="","",AN140)</f>
        <v>0</v>
      </c>
      <c r="P140" s="69" t="str">
        <f t="shared" si="141"/>
        <v/>
      </c>
      <c r="Q140" s="70">
        <f>IF(AP140="","",AP140)</f>
        <v>0</v>
      </c>
      <c r="R140" s="69" t="str">
        <f t="shared" si="142"/>
        <v/>
      </c>
      <c r="S140" s="70">
        <f>IF(AR140="","",AR140)</f>
        <v>0</v>
      </c>
      <c r="T140" s="69" t="str">
        <f t="shared" si="143"/>
        <v/>
      </c>
      <c r="U140" s="70">
        <f>IF(AT140="","",AT140)</f>
        <v>0</v>
      </c>
      <c r="V140" s="69" t="str">
        <f t="shared" si="144"/>
        <v/>
      </c>
      <c r="W140" s="70">
        <f>IF(AV140="","",AV140)</f>
        <v>0</v>
      </c>
      <c r="AA140" s="68" t="s">
        <v>975</v>
      </c>
      <c r="AB140" s="69"/>
      <c r="AC140" s="69"/>
      <c r="AD140" s="105">
        <f>SUM(AD127:AD139)</f>
        <v>0</v>
      </c>
      <c r="AE140" s="69"/>
      <c r="AF140" s="105">
        <f>SUM(AF127:AF139)</f>
        <v>0</v>
      </c>
      <c r="AG140" s="69"/>
      <c r="AH140" s="105">
        <f>SUM(AH127:AH139)</f>
        <v>0</v>
      </c>
      <c r="AI140" s="69"/>
      <c r="AJ140" s="105">
        <f>SUM(AJ127:AJ139)</f>
        <v>0</v>
      </c>
      <c r="AK140" s="69"/>
      <c r="AL140" s="105">
        <f>SUM(AL127:AL139)</f>
        <v>0</v>
      </c>
      <c r="AM140" s="69"/>
      <c r="AN140" s="105">
        <f>SUM(AN127:AN139)</f>
        <v>0</v>
      </c>
      <c r="AO140" s="69"/>
      <c r="AP140" s="105">
        <f>SUM(AP127:AP139)</f>
        <v>0</v>
      </c>
      <c r="AQ140" s="69"/>
      <c r="AR140" s="105">
        <f>SUM(AR127:AR139)</f>
        <v>0</v>
      </c>
      <c r="AS140" s="69"/>
      <c r="AT140" s="105">
        <f>SUM(AT127:AT139)</f>
        <v>0</v>
      </c>
      <c r="AU140" s="69"/>
      <c r="AV140" s="106">
        <f>SUM(AV127:AV139)</f>
        <v>0</v>
      </c>
      <c r="AW140" s="83"/>
      <c r="AX140" s="84"/>
      <c r="BA140" s="149">
        <f>+AV140</f>
        <v>0</v>
      </c>
      <c r="BB140" s="150">
        <f>+AU139</f>
        <v>0</v>
      </c>
      <c r="BC140" s="151">
        <f>+AA122</f>
        <v>5</v>
      </c>
      <c r="BF140" s="152">
        <f>SUM(BF121:BF139)</f>
        <v>0</v>
      </c>
      <c r="BQ140" s="149">
        <f>+BB140/1000000+BA140</f>
        <v>0</v>
      </c>
      <c r="BR140" s="151">
        <f>RANK(BQ140,BQ:BQ)</f>
        <v>1</v>
      </c>
      <c r="BV140" s="151"/>
      <c r="BZ140" s="151"/>
    </row>
    <row r="141" spans="1:78" ht="11.25" customHeight="1" x14ac:dyDescent="0.25">
      <c r="B141" s="69"/>
      <c r="C141" s="69"/>
      <c r="D141" s="69"/>
      <c r="E141" s="1"/>
      <c r="F141" s="69"/>
      <c r="G141" s="1"/>
      <c r="H141" s="69"/>
      <c r="I141" s="1"/>
      <c r="J141" s="69"/>
      <c r="K141" s="1"/>
      <c r="L141" s="69"/>
      <c r="M141" s="1"/>
      <c r="N141" s="69"/>
      <c r="O141" s="1"/>
      <c r="P141" s="69"/>
      <c r="Q141" s="1"/>
      <c r="R141" s="69"/>
      <c r="S141" s="1"/>
      <c r="T141" s="69"/>
      <c r="U141" s="1"/>
      <c r="V141" s="69"/>
      <c r="W141" s="1"/>
      <c r="AA141" s="69"/>
      <c r="AB141" s="69"/>
      <c r="AC141" s="69"/>
      <c r="AD141" s="1"/>
      <c r="AE141" s="69"/>
      <c r="AF141" s="1"/>
      <c r="AG141" s="69"/>
      <c r="AH141" s="1"/>
      <c r="AI141" s="69"/>
      <c r="AJ141" s="1"/>
      <c r="AK141" s="69"/>
      <c r="AL141" s="1"/>
      <c r="AM141" s="69"/>
      <c r="AN141" s="1"/>
      <c r="AO141" s="69"/>
      <c r="AP141" s="1"/>
      <c r="AQ141" s="69"/>
      <c r="AR141" s="1"/>
      <c r="AS141" s="69"/>
      <c r="AT141" s="1"/>
      <c r="AU141" s="69"/>
      <c r="AV141" s="1"/>
      <c r="AW141" s="83"/>
      <c r="AX141" s="84"/>
      <c r="BA141" s="149"/>
      <c r="BB141" s="150"/>
      <c r="BC141" s="151"/>
      <c r="BQ141" s="153"/>
      <c r="BR141" s="151"/>
      <c r="BV141" s="151"/>
      <c r="BZ141" s="151"/>
    </row>
    <row r="142" spans="1:78" ht="12.75" customHeight="1" x14ac:dyDescent="0.25">
      <c r="B142" s="71" t="str">
        <f t="shared" ref="B142:K144" si="168">IF(AA142=0,"",AA142)</f>
        <v>Gegner-Nr.:</v>
      </c>
      <c r="C142" s="72" t="str">
        <f t="shared" si="168"/>
        <v>&gt;&gt;&gt;&gt;</v>
      </c>
      <c r="D142" s="396">
        <f t="shared" si="168"/>
        <v>7</v>
      </c>
      <c r="E142" s="396" t="str">
        <f t="shared" si="168"/>
        <v/>
      </c>
      <c r="F142" s="396">
        <f t="shared" si="168"/>
        <v>2</v>
      </c>
      <c r="G142" s="396" t="str">
        <f t="shared" si="168"/>
        <v/>
      </c>
      <c r="H142" s="396">
        <f t="shared" si="168"/>
        <v>3</v>
      </c>
      <c r="I142" s="396" t="str">
        <f t="shared" si="168"/>
        <v/>
      </c>
      <c r="J142" s="396">
        <f t="shared" si="168"/>
        <v>8</v>
      </c>
      <c r="K142" s="396" t="str">
        <f t="shared" si="168"/>
        <v/>
      </c>
      <c r="L142" s="396">
        <f t="shared" ref="L142:U144" si="169">IF(AK142=0,"",AK142)</f>
        <v>10</v>
      </c>
      <c r="M142" s="396" t="str">
        <f t="shared" si="169"/>
        <v/>
      </c>
      <c r="N142" s="396">
        <f t="shared" si="169"/>
        <v>9</v>
      </c>
      <c r="O142" s="396" t="str">
        <f t="shared" si="169"/>
        <v/>
      </c>
      <c r="P142" s="396">
        <f t="shared" si="169"/>
        <v>6</v>
      </c>
      <c r="Q142" s="396" t="str">
        <f t="shared" si="169"/>
        <v/>
      </c>
      <c r="R142" s="396">
        <f t="shared" si="169"/>
        <v>4</v>
      </c>
      <c r="S142" s="396" t="str">
        <f t="shared" si="169"/>
        <v/>
      </c>
      <c r="T142" s="396">
        <f t="shared" si="169"/>
        <v>1</v>
      </c>
      <c r="U142" s="396" t="str">
        <f t="shared" si="169"/>
        <v/>
      </c>
      <c r="V142" s="412"/>
      <c r="W142" s="412"/>
      <c r="AA142" s="71" t="s">
        <v>958</v>
      </c>
      <c r="AB142" s="72" t="s">
        <v>959</v>
      </c>
      <c r="AC142" s="418">
        <f>VLOOKUP($AA122,Schlüssel!$A$5:$DG$14,63)</f>
        <v>7</v>
      </c>
      <c r="AD142" s="419"/>
      <c r="AE142" s="418">
        <f>VLOOKUP($AA122,Schlüssel!$A$5:$EK$14,64)</f>
        <v>2</v>
      </c>
      <c r="AF142" s="419"/>
      <c r="AG142" s="418">
        <f>VLOOKUP($AA122,Schlüssel!$A$5:$EK$14,65)</f>
        <v>3</v>
      </c>
      <c r="AH142" s="419"/>
      <c r="AI142" s="418">
        <f>VLOOKUP($AA122,Schlüssel!$A$5:$EK$14,66)</f>
        <v>8</v>
      </c>
      <c r="AJ142" s="419"/>
      <c r="AK142" s="418">
        <f>VLOOKUP($AA122,Schlüssel!$A$5:$EK$14,67)</f>
        <v>10</v>
      </c>
      <c r="AL142" s="419"/>
      <c r="AM142" s="418">
        <f>VLOOKUP($AA122,Schlüssel!$A$5:$EK$14,68)</f>
        <v>9</v>
      </c>
      <c r="AN142" s="419"/>
      <c r="AO142" s="418">
        <f>VLOOKUP($AA122,Schlüssel!$A$5:$EK$14,69)</f>
        <v>6</v>
      </c>
      <c r="AP142" s="419"/>
      <c r="AQ142" s="418">
        <f>VLOOKUP($AA122,Schlüssel!$A$5:$EK$14,70)</f>
        <v>4</v>
      </c>
      <c r="AR142" s="419"/>
      <c r="AS142" s="418">
        <f>VLOOKUP($AA122,Schlüssel!$A$5:$EK$14,71)</f>
        <v>1</v>
      </c>
      <c r="AT142" s="419"/>
      <c r="AU142" s="107"/>
      <c r="AV142" s="107"/>
      <c r="AW142" s="83"/>
      <c r="AX142" s="84"/>
      <c r="BA142" s="149"/>
      <c r="BB142" s="150"/>
      <c r="BC142" s="151"/>
      <c r="BQ142" s="153"/>
      <c r="BR142" s="151"/>
      <c r="BV142" s="151"/>
      <c r="BZ142" s="151"/>
    </row>
    <row r="143" spans="1:78" ht="28.5" customHeight="1" x14ac:dyDescent="0.25">
      <c r="B143" s="73" t="str">
        <f t="shared" si="168"/>
        <v/>
      </c>
      <c r="C143" s="69" t="str">
        <f t="shared" si="168"/>
        <v/>
      </c>
      <c r="D143" s="409" t="str">
        <f t="shared" si="168"/>
        <v>Bowlinghaus Bamberg 1</v>
      </c>
      <c r="E143" s="410" t="str">
        <f t="shared" si="168"/>
        <v/>
      </c>
      <c r="F143" s="409" t="str">
        <f t="shared" si="168"/>
        <v>BK München 3</v>
      </c>
      <c r="G143" s="410" t="str">
        <f t="shared" si="168"/>
        <v/>
      </c>
      <c r="H143" s="409" t="str">
        <f t="shared" si="168"/>
        <v>SG DJK Rimpar 1</v>
      </c>
      <c r="I143" s="410" t="str">
        <f t="shared" si="168"/>
        <v/>
      </c>
      <c r="J143" s="409" t="str">
        <f t="shared" si="168"/>
        <v>Schanzer Ingolstadt 1</v>
      </c>
      <c r="K143" s="410" t="str">
        <f t="shared" si="168"/>
        <v/>
      </c>
      <c r="L143" s="409" t="str">
        <f t="shared" si="169"/>
        <v>Donaubowler Regensburg 1</v>
      </c>
      <c r="M143" s="410" t="str">
        <f t="shared" si="169"/>
        <v/>
      </c>
      <c r="N143" s="409" t="str">
        <f t="shared" si="169"/>
        <v>Werdenfels 1</v>
      </c>
      <c r="O143" s="410" t="str">
        <f t="shared" si="169"/>
        <v/>
      </c>
      <c r="P143" s="409" t="str">
        <f t="shared" si="169"/>
        <v>Bajuwaren München 1</v>
      </c>
      <c r="Q143" s="410" t="str">
        <f t="shared" si="169"/>
        <v/>
      </c>
      <c r="R143" s="409" t="str">
        <f t="shared" si="169"/>
        <v>SG Rottendorf 1</v>
      </c>
      <c r="S143" s="410" t="str">
        <f t="shared" si="169"/>
        <v/>
      </c>
      <c r="T143" s="409" t="str">
        <f t="shared" si="169"/>
        <v>BC Comet Nürnberg</v>
      </c>
      <c r="U143" s="410" t="str">
        <f t="shared" si="169"/>
        <v/>
      </c>
      <c r="V143" s="411"/>
      <c r="W143" s="411"/>
      <c r="AA143" s="73"/>
      <c r="AB143" s="69"/>
      <c r="AC143" s="409" t="str">
        <f>VLOOKUP(AC142,Schlüssel!$A$5:$K$14,2)</f>
        <v>Bowlinghaus Bamberg 1</v>
      </c>
      <c r="AD143" s="410"/>
      <c r="AE143" s="409" t="str">
        <f>VLOOKUP(AE142,Schlüssel!$A$5:$K$14,2)</f>
        <v>BK München 3</v>
      </c>
      <c r="AF143" s="410"/>
      <c r="AG143" s="409" t="str">
        <f>VLOOKUP(AG142,Schlüssel!$A$5:$K$14,2)</f>
        <v>SG DJK Rimpar 1</v>
      </c>
      <c r="AH143" s="410"/>
      <c r="AI143" s="409" t="str">
        <f>VLOOKUP(AI142,Schlüssel!$A$5:$K$14,2)</f>
        <v>Schanzer Ingolstadt 1</v>
      </c>
      <c r="AJ143" s="410"/>
      <c r="AK143" s="409" t="str">
        <f>VLOOKUP(AK142,Schlüssel!$A$5:$K$14,2)</f>
        <v>Donaubowler Regensburg 1</v>
      </c>
      <c r="AL143" s="410"/>
      <c r="AM143" s="409" t="str">
        <f>VLOOKUP(AM142,Schlüssel!$A$5:$K$14,2)</f>
        <v>Werdenfels 1</v>
      </c>
      <c r="AN143" s="410"/>
      <c r="AO143" s="409" t="str">
        <f>VLOOKUP(AO142,Schlüssel!$A$5:$K$14,2)</f>
        <v>Bajuwaren München 1</v>
      </c>
      <c r="AP143" s="410"/>
      <c r="AQ143" s="409" t="str">
        <f>VLOOKUP(AQ142,Schlüssel!$A$5:$K$14,2)</f>
        <v>SG Rottendorf 1</v>
      </c>
      <c r="AR143" s="410"/>
      <c r="AS143" s="409" t="str">
        <f>VLOOKUP(AS142,Schlüssel!$A$5:$K$14,2)</f>
        <v>BC Comet Nürnberg</v>
      </c>
      <c r="AT143" s="410"/>
      <c r="AU143" s="108"/>
      <c r="AV143" s="108"/>
      <c r="AW143" s="83"/>
      <c r="AX143" s="84"/>
      <c r="BA143" s="149"/>
      <c r="BB143" s="150"/>
      <c r="BC143" s="151"/>
      <c r="BQ143" s="153"/>
      <c r="BR143" s="151"/>
      <c r="BV143" s="151"/>
      <c r="BZ143" s="151"/>
    </row>
    <row r="144" spans="1:78" ht="12" customHeight="1" x14ac:dyDescent="0.25">
      <c r="B144" s="73" t="str">
        <f t="shared" si="168"/>
        <v/>
      </c>
      <c r="C144" s="69" t="str">
        <f t="shared" si="168"/>
        <v/>
      </c>
      <c r="D144" s="395" t="str">
        <f t="shared" si="168"/>
        <v/>
      </c>
      <c r="E144" s="395" t="str">
        <f t="shared" si="168"/>
        <v/>
      </c>
      <c r="F144" s="395" t="str">
        <f t="shared" si="168"/>
        <v/>
      </c>
      <c r="G144" s="395" t="str">
        <f t="shared" si="168"/>
        <v/>
      </c>
      <c r="H144" s="395" t="str">
        <f t="shared" si="168"/>
        <v/>
      </c>
      <c r="I144" s="395" t="str">
        <f t="shared" si="168"/>
        <v/>
      </c>
      <c r="J144" s="395" t="str">
        <f t="shared" si="168"/>
        <v/>
      </c>
      <c r="K144" s="395" t="str">
        <f t="shared" si="168"/>
        <v/>
      </c>
      <c r="L144" s="395" t="str">
        <f t="shared" si="169"/>
        <v/>
      </c>
      <c r="M144" s="395" t="str">
        <f t="shared" si="169"/>
        <v/>
      </c>
      <c r="N144" s="395" t="str">
        <f t="shared" si="169"/>
        <v/>
      </c>
      <c r="O144" s="395" t="str">
        <f t="shared" si="169"/>
        <v/>
      </c>
      <c r="P144" s="395" t="str">
        <f t="shared" si="169"/>
        <v/>
      </c>
      <c r="Q144" s="395" t="str">
        <f t="shared" si="169"/>
        <v/>
      </c>
      <c r="R144" s="395" t="str">
        <f t="shared" si="169"/>
        <v/>
      </c>
      <c r="S144" s="395" t="str">
        <f t="shared" si="169"/>
        <v/>
      </c>
      <c r="T144" s="395" t="str">
        <f t="shared" si="169"/>
        <v/>
      </c>
      <c r="U144" s="408" t="str">
        <f t="shared" si="169"/>
        <v/>
      </c>
      <c r="V144" s="301"/>
      <c r="W144" s="301"/>
      <c r="AA144" s="73"/>
      <c r="AB144" s="69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78"/>
      <c r="AV144" s="78"/>
      <c r="AW144" s="83"/>
      <c r="AX144" s="84"/>
      <c r="BA144" s="149"/>
      <c r="BB144" s="150"/>
      <c r="BC144" s="151"/>
      <c r="BQ144" s="153"/>
      <c r="BR144" s="151"/>
      <c r="BV144" s="151"/>
      <c r="BZ144" s="151"/>
    </row>
    <row r="145" spans="1:78" ht="15.9" customHeight="1" x14ac:dyDescent="0.25">
      <c r="B145" s="391" t="str">
        <f t="shared" ref="B145:C149" si="170">IF(AA145=0,"",AA145)</f>
        <v>Spieler 1</v>
      </c>
      <c r="C145" s="392" t="str">
        <f t="shared" si="170"/>
        <v/>
      </c>
      <c r="D145" s="393">
        <f>IF(AC145=301,"",AC145)</f>
        <v>0</v>
      </c>
      <c r="E145" s="393" t="str">
        <f>IF(AD145=0,"",AD145)</f>
        <v/>
      </c>
      <c r="F145" s="393">
        <f>IF(AE145=301,"",AE145)</f>
        <v>0</v>
      </c>
      <c r="G145" s="393" t="str">
        <f>IF(AF145=0,"",AF145)</f>
        <v/>
      </c>
      <c r="H145" s="393">
        <f>IF(AG145=301,"",AG145)</f>
        <v>0</v>
      </c>
      <c r="I145" s="393" t="str">
        <f>IF(AH145=0,"",AH145)</f>
        <v/>
      </c>
      <c r="J145" s="393">
        <f>IF(AI145=301,"",AI145)</f>
        <v>0</v>
      </c>
      <c r="K145" s="393" t="str">
        <f>IF(AJ145=0,"",AJ145)</f>
        <v/>
      </c>
      <c r="L145" s="393">
        <f>IF(AK145=301,"",AK145)</f>
        <v>0</v>
      </c>
      <c r="M145" s="393" t="str">
        <f>IF(AL145=0,"",AL145)</f>
        <v/>
      </c>
      <c r="N145" s="393">
        <f>IF(AM145=301,"",AM145)</f>
        <v>0</v>
      </c>
      <c r="O145" s="393" t="str">
        <f>IF(AN145=0,"",AN145)</f>
        <v/>
      </c>
      <c r="P145" s="393">
        <f>IF(AO145=301,"",AO145)</f>
        <v>0</v>
      </c>
      <c r="Q145" s="393" t="str">
        <f>IF(AP145=0,"",AP145)</f>
        <v/>
      </c>
      <c r="R145" s="393">
        <f>IF(AQ145=301,"",AQ145)</f>
        <v>0</v>
      </c>
      <c r="S145" s="393" t="str">
        <f>IF(AR145=0,"",AR145)</f>
        <v/>
      </c>
      <c r="T145" s="393">
        <f>IF(AS145=301,"",AS145)</f>
        <v>0</v>
      </c>
      <c r="U145" s="393" t="str">
        <f>IF(AT145=0,"",AT145)</f>
        <v/>
      </c>
      <c r="V145" s="404"/>
      <c r="W145" s="404"/>
      <c r="AA145" s="74" t="s">
        <v>0</v>
      </c>
      <c r="AB145" s="75"/>
      <c r="AC145" s="420">
        <f>ABS(INDEX(AC:AC,MATCH(AC142,$AA:$AA,0)+5)+INDEX(AC:AC,MATCH(AC142,$AA:$AA,0)+6)+INDEX(AC:AC,MATCH(AC142,$AA:$AA,0)+7))</f>
        <v>0</v>
      </c>
      <c r="AD145" s="421"/>
      <c r="AE145" s="420">
        <f>ABS(INDEX(AE:AE,MATCH(AE142,$AA:$AA,0)+5)+INDEX(AE:AE,MATCH(AE142,$AA:$AA,0)+6)+INDEX(AE:AE,MATCH(AE142,$AA:$AA,0)+7))</f>
        <v>0</v>
      </c>
      <c r="AF145" s="421"/>
      <c r="AG145" s="420">
        <f>ABS(INDEX(AG:AG,MATCH(AG142,$AA:$AA,0)+5)+INDEX(AG:AG,MATCH(AG142,$AA:$AA,0)+6)+INDEX(AG:AG,MATCH(AG142,$AA:$AA,0)+7))</f>
        <v>0</v>
      </c>
      <c r="AH145" s="421"/>
      <c r="AI145" s="420">
        <f>ABS(INDEX(AI:AI,MATCH(AI142,$AA:$AA,0)+5)+INDEX(AI:AI,MATCH(AI142,$AA:$AA,0)+6)+INDEX(AI:AI,MATCH(AI142,$AA:$AA,0)+7))</f>
        <v>0</v>
      </c>
      <c r="AJ145" s="421"/>
      <c r="AK145" s="420">
        <f>ABS(INDEX(AK:AK,MATCH(AK142,$AA:$AA,0)+5)+INDEX(AK:AK,MATCH(AK142,$AA:$AA,0)+6)+INDEX(AK:AK,MATCH(AK142,$AA:$AA,0)+7))</f>
        <v>0</v>
      </c>
      <c r="AL145" s="421"/>
      <c r="AM145" s="420">
        <f>ABS(INDEX(AM:AM,MATCH(AM142,$AA:$AA,0)+5)+INDEX(AM:AM,MATCH(AM142,$AA:$AA,0)+6)+INDEX(AM:AM,MATCH(AM142,$AA:$AA,0)+7))</f>
        <v>0</v>
      </c>
      <c r="AN145" s="421"/>
      <c r="AO145" s="420">
        <f>ABS(INDEX(AO:AO,MATCH(AO142,$AA:$AA,0)+5)+INDEX(AO:AO,MATCH(AO142,$AA:$AA,0)+6)+INDEX(AO:AO,MATCH(AO142,$AA:$AA,0)+7))</f>
        <v>0</v>
      </c>
      <c r="AP145" s="421"/>
      <c r="AQ145" s="420">
        <f>ABS(INDEX(AQ:AQ,MATCH(AQ142,$AA:$AA,0)+5)+INDEX(AQ:AQ,MATCH(AQ142,$AA:$AA,0)+6)+INDEX(AQ:AQ,MATCH(AQ142,$AA:$AA,0)+7))</f>
        <v>0</v>
      </c>
      <c r="AR145" s="421"/>
      <c r="AS145" s="420">
        <f>ABS(INDEX(AS:AS,MATCH(AS142,$AA:$AA,0)+5)+INDEX(AS:AS,MATCH(AS142,$AA:$AA,0)+6)+INDEX(AS:AS,MATCH(AS142,$AA:$AA,0)+7))</f>
        <v>0</v>
      </c>
      <c r="AT145" s="421"/>
      <c r="AU145" s="1"/>
      <c r="AV145" s="1"/>
      <c r="AW145" s="83"/>
      <c r="AX145" s="84"/>
      <c r="BA145" s="149"/>
      <c r="BB145" s="150"/>
      <c r="BC145" s="151"/>
      <c r="BQ145" s="153"/>
      <c r="BR145" s="151"/>
      <c r="BV145" s="151"/>
      <c r="BZ145" s="151"/>
    </row>
    <row r="146" spans="1:78" ht="15.9" customHeight="1" x14ac:dyDescent="0.25">
      <c r="B146" s="391" t="str">
        <f t="shared" si="170"/>
        <v>Spieler 2</v>
      </c>
      <c r="C146" s="392" t="str">
        <f t="shared" si="170"/>
        <v/>
      </c>
      <c r="D146" s="393">
        <f>IF(AC146=301,"",AC146)</f>
        <v>0</v>
      </c>
      <c r="E146" s="393" t="str">
        <f>IF(AD146=0,"",AD146)</f>
        <v/>
      </c>
      <c r="F146" s="393">
        <f>IF(AE146=301,"",AE146)</f>
        <v>0</v>
      </c>
      <c r="G146" s="393" t="str">
        <f>IF(AF146=0,"",AF146)</f>
        <v/>
      </c>
      <c r="H146" s="393">
        <f>IF(AG146=301,"",AG146)</f>
        <v>0</v>
      </c>
      <c r="I146" s="393" t="str">
        <f>IF(AH146=0,"",AH146)</f>
        <v/>
      </c>
      <c r="J146" s="393">
        <f>IF(AI146=301,"",AI146)</f>
        <v>0</v>
      </c>
      <c r="K146" s="393" t="str">
        <f>IF(AJ146=0,"",AJ146)</f>
        <v/>
      </c>
      <c r="L146" s="393">
        <f>IF(AK146=301,"",AK146)</f>
        <v>0</v>
      </c>
      <c r="M146" s="393" t="str">
        <f>IF(AL146=0,"",AL146)</f>
        <v/>
      </c>
      <c r="N146" s="393">
        <f>IF(AM146=301,"",AM146)</f>
        <v>0</v>
      </c>
      <c r="O146" s="393" t="str">
        <f>IF(AN146=0,"",AN146)</f>
        <v/>
      </c>
      <c r="P146" s="393">
        <f>IF(AO146=301,"",AO146)</f>
        <v>0</v>
      </c>
      <c r="Q146" s="393" t="str">
        <f>IF(AP146=0,"",AP146)</f>
        <v/>
      </c>
      <c r="R146" s="393">
        <f>IF(AQ146=301,"",AQ146)</f>
        <v>0</v>
      </c>
      <c r="S146" s="393" t="str">
        <f>IF(AR146=0,"",AR146)</f>
        <v/>
      </c>
      <c r="T146" s="393">
        <f>IF(AS146=301,"",AS146)</f>
        <v>0</v>
      </c>
      <c r="U146" s="393" t="str">
        <f>IF(AT146=0,"",AT146)</f>
        <v/>
      </c>
      <c r="V146" s="404"/>
      <c r="W146" s="404"/>
      <c r="AA146" s="74" t="s">
        <v>2</v>
      </c>
      <c r="AB146" s="75"/>
      <c r="AC146" s="422">
        <f>ABS(INDEX(AC:AC,MATCH(AC142,$AA:$AA,0)+8)+INDEX(AC:AC,MATCH(AC142,$AA:$AA,0)+9)+INDEX(AC:AC,MATCH(AC142,$AA:$AA,0)+10))</f>
        <v>0</v>
      </c>
      <c r="AD146" s="423"/>
      <c r="AE146" s="422">
        <f>ABS(INDEX(AE:AE,MATCH(AE142,$AA:$AA,0)+8)+INDEX(AE:AE,MATCH(AE142,$AA:$AA,0)+9)+INDEX(AE:AE,MATCH(AE142,$AA:$AA,0)+10))</f>
        <v>0</v>
      </c>
      <c r="AF146" s="423"/>
      <c r="AG146" s="422">
        <f>ABS(INDEX(AG:AG,MATCH(AG142,$AA:$AA,0)+8)+INDEX(AG:AG,MATCH(AG142,$AA:$AA,0)+9)+INDEX(AG:AG,MATCH(AG142,$AA:$AA,0)+10))</f>
        <v>0</v>
      </c>
      <c r="AH146" s="423"/>
      <c r="AI146" s="422">
        <f>ABS(INDEX(AI:AI,MATCH(AI142,$AA:$AA,0)+8)+INDEX(AI:AI,MATCH(AI142,$AA:$AA,0)+9)+INDEX(AI:AI,MATCH(AI142,$AA:$AA,0)+10))</f>
        <v>0</v>
      </c>
      <c r="AJ146" s="423"/>
      <c r="AK146" s="422">
        <f>ABS(INDEX(AK:AK,MATCH(AK142,$AA:$AA,0)+8)+INDEX(AK:AK,MATCH(AK142,$AA:$AA,0)+9)+INDEX(AK:AK,MATCH(AK142,$AA:$AA,0)+10))</f>
        <v>0</v>
      </c>
      <c r="AL146" s="423"/>
      <c r="AM146" s="422">
        <f>ABS(INDEX(AM:AM,MATCH(AM142,$AA:$AA,0)+8)+INDEX(AM:AM,MATCH(AM142,$AA:$AA,0)+9)+INDEX(AM:AM,MATCH(AM142,$AA:$AA,0)+10))</f>
        <v>0</v>
      </c>
      <c r="AN146" s="423"/>
      <c r="AO146" s="422">
        <f>ABS(INDEX(AO:AO,MATCH(AO142,$AA:$AA,0)+8)+INDEX(AO:AO,MATCH(AO142,$AA:$AA,0)+9)+INDEX(AO:AO,MATCH(AO142,$AA:$AA,0)+10))</f>
        <v>0</v>
      </c>
      <c r="AP146" s="423"/>
      <c r="AQ146" s="422">
        <f>ABS(INDEX(AQ:AQ,MATCH(AQ142,$AA:$AA,0)+8)+INDEX(AQ:AQ,MATCH(AQ142,$AA:$AA,0)+9)+INDEX(AQ:AQ,MATCH(AQ142,$AA:$AA,0)+10))</f>
        <v>0</v>
      </c>
      <c r="AR146" s="423"/>
      <c r="AS146" s="422">
        <f>ABS(INDEX(AS:AS,MATCH(AS142,$AA:$AA,0)+8)+INDEX(AS:AS,MATCH(AS142,$AA:$AA,0)+9)+INDEX(AS:AS,MATCH(AS142,$AA:$AA,0)+10))</f>
        <v>0</v>
      </c>
      <c r="AT146" s="423"/>
      <c r="AU146" s="1"/>
      <c r="AV146" s="1"/>
      <c r="AW146" s="83"/>
      <c r="AX146" s="84"/>
      <c r="BA146" s="149"/>
      <c r="BB146" s="150"/>
      <c r="BC146" s="151"/>
      <c r="BQ146" s="153"/>
      <c r="BR146" s="151"/>
      <c r="BV146" s="151"/>
      <c r="BZ146" s="151"/>
    </row>
    <row r="147" spans="1:78" ht="15.9" customHeight="1" x14ac:dyDescent="0.25">
      <c r="B147" s="391" t="str">
        <f t="shared" si="170"/>
        <v>Spieler 3</v>
      </c>
      <c r="C147" s="392" t="str">
        <f t="shared" si="170"/>
        <v/>
      </c>
      <c r="D147" s="393">
        <f>IF(AC147=301,"",AC147)</f>
        <v>0</v>
      </c>
      <c r="E147" s="393" t="str">
        <f>IF(AD147=0,"",AD147)</f>
        <v/>
      </c>
      <c r="F147" s="393">
        <f>IF(AE147=301,"",AE147)</f>
        <v>0</v>
      </c>
      <c r="G147" s="393" t="str">
        <f>IF(AF147=0,"",AF147)</f>
        <v/>
      </c>
      <c r="H147" s="393">
        <f>IF(AG147=301,"",AG147)</f>
        <v>0</v>
      </c>
      <c r="I147" s="393" t="str">
        <f>IF(AH147=0,"",AH147)</f>
        <v/>
      </c>
      <c r="J147" s="393">
        <f>IF(AI147=301,"",AI147)</f>
        <v>0</v>
      </c>
      <c r="K147" s="393" t="str">
        <f>IF(AJ147=0,"",AJ147)</f>
        <v/>
      </c>
      <c r="L147" s="393">
        <f>IF(AK147=301,"",AK147)</f>
        <v>0</v>
      </c>
      <c r="M147" s="393" t="str">
        <f>IF(AL147=0,"",AL147)</f>
        <v/>
      </c>
      <c r="N147" s="393">
        <f>IF(AM147=301,"",AM147)</f>
        <v>0</v>
      </c>
      <c r="O147" s="393" t="str">
        <f>IF(AN147=0,"",AN147)</f>
        <v/>
      </c>
      <c r="P147" s="393">
        <f>IF(AO147=301,"",AO147)</f>
        <v>0</v>
      </c>
      <c r="Q147" s="393" t="str">
        <f>IF(AP147=0,"",AP147)</f>
        <v/>
      </c>
      <c r="R147" s="393">
        <f>IF(AQ147=301,"",AQ147)</f>
        <v>0</v>
      </c>
      <c r="S147" s="393" t="str">
        <f>IF(AR147=0,"",AR147)</f>
        <v/>
      </c>
      <c r="T147" s="393">
        <f>IF(AS147=301,"",AS147)</f>
        <v>0</v>
      </c>
      <c r="U147" s="393" t="str">
        <f>IF(AT147=0,"",AT147)</f>
        <v/>
      </c>
      <c r="V147" s="404"/>
      <c r="W147" s="404"/>
      <c r="AA147" s="74" t="s">
        <v>3</v>
      </c>
      <c r="AB147" s="75"/>
      <c r="AC147" s="422">
        <f>ABS(INDEX(AC:AC,MATCH(AC142,$AA:$AA,0)+11)+INDEX(AC:AC,MATCH(AC142,$AA:$AA,0)+12)+INDEX(AC:AC,MATCH(AC142,$AA:$AA,0)+13))</f>
        <v>0</v>
      </c>
      <c r="AD147" s="423"/>
      <c r="AE147" s="422">
        <f>ABS(INDEX(AE:AE,MATCH(AE142,$AA:$AA,0)+11)+INDEX(AE:AE,MATCH(AE142,$AA:$AA,0)+12)+INDEX(AE:AE,MATCH(AE142,$AA:$AA,0)+13))</f>
        <v>0</v>
      </c>
      <c r="AF147" s="423"/>
      <c r="AG147" s="422">
        <f>ABS(INDEX(AG:AG,MATCH(AG142,$AA:$AA,0)+11)+INDEX(AG:AG,MATCH(AG142,$AA:$AA,0)+12)+INDEX(AG:AG,MATCH(AG142,$AA:$AA,0)+13))</f>
        <v>0</v>
      </c>
      <c r="AH147" s="423"/>
      <c r="AI147" s="422">
        <f>ABS(INDEX(AI:AI,MATCH(AI142,$AA:$AA,0)+11)+INDEX(AI:AI,MATCH(AI142,$AA:$AA,0)+12)+INDEX(AI:AI,MATCH(AI142,$AA:$AA,0)+13))</f>
        <v>0</v>
      </c>
      <c r="AJ147" s="423"/>
      <c r="AK147" s="422">
        <f>ABS(INDEX(AK:AK,MATCH(AK142,$AA:$AA,0)+11)+INDEX(AK:AK,MATCH(AK142,$AA:$AA,0)+12)+INDEX(AK:AK,MATCH(AK142,$AA:$AA,0)+13))</f>
        <v>0</v>
      </c>
      <c r="AL147" s="423"/>
      <c r="AM147" s="422">
        <f>ABS(INDEX(AM:AM,MATCH(AM142,$AA:$AA,0)+11)+INDEX(AM:AM,MATCH(AM142,$AA:$AA,0)+12)+INDEX(AM:AM,MATCH(AM142,$AA:$AA,0)+13))</f>
        <v>0</v>
      </c>
      <c r="AN147" s="423"/>
      <c r="AO147" s="422">
        <f>ABS(INDEX(AO:AO,MATCH(AO142,$AA:$AA,0)+11)+INDEX(AO:AO,MATCH(AO142,$AA:$AA,0)+12)+INDEX(AO:AO,MATCH(AO142,$AA:$AA,0)+13))</f>
        <v>0</v>
      </c>
      <c r="AP147" s="423"/>
      <c r="AQ147" s="422">
        <f>ABS(INDEX(AQ:AQ,MATCH(AQ142,$AA:$AA,0)+11)+INDEX(AQ:AQ,MATCH(AQ142,$AA:$AA,0)+12)+INDEX(AQ:AQ,MATCH(AQ142,$AA:$AA,0)+13))</f>
        <v>0</v>
      </c>
      <c r="AR147" s="423"/>
      <c r="AS147" s="422">
        <f>ABS(INDEX(AS:AS,MATCH(AS142,$AA:$AA,0)+11)+INDEX(AS:AS,MATCH(AS142,$AA:$AA,0)+12)+INDEX(AS:AS,MATCH(AS142,$AA:$AA,0)+13))</f>
        <v>0</v>
      </c>
      <c r="AT147" s="423"/>
      <c r="AU147" s="1"/>
      <c r="AV147" s="1"/>
      <c r="AW147" s="83"/>
      <c r="AX147" s="84"/>
      <c r="BA147" s="149"/>
      <c r="BB147" s="150"/>
      <c r="BC147" s="151"/>
      <c r="BQ147" s="153"/>
      <c r="BR147" s="151"/>
      <c r="BV147" s="151"/>
      <c r="BZ147" s="151"/>
    </row>
    <row r="148" spans="1:78" ht="15.9" customHeight="1" x14ac:dyDescent="0.25">
      <c r="B148" s="391" t="str">
        <f t="shared" si="170"/>
        <v>Spieler 4</v>
      </c>
      <c r="C148" s="392" t="str">
        <f t="shared" si="170"/>
        <v/>
      </c>
      <c r="D148" s="393">
        <f>IF(AC148=301,"",AC148)</f>
        <v>0</v>
      </c>
      <c r="E148" s="393" t="str">
        <f>IF(AD148=0,"",AD148)</f>
        <v/>
      </c>
      <c r="F148" s="393">
        <f>IF(AE148=301,"",AE148)</f>
        <v>0</v>
      </c>
      <c r="G148" s="393" t="str">
        <f>IF(AF148=0,"",AF148)</f>
        <v/>
      </c>
      <c r="H148" s="393">
        <f>IF(AG148=301,"",AG148)</f>
        <v>0</v>
      </c>
      <c r="I148" s="393" t="str">
        <f>IF(AH148=0,"",AH148)</f>
        <v/>
      </c>
      <c r="J148" s="393">
        <f>IF(AI148=301,"",AI148)</f>
        <v>0</v>
      </c>
      <c r="K148" s="393" t="str">
        <f>IF(AJ148=0,"",AJ148)</f>
        <v/>
      </c>
      <c r="L148" s="393">
        <f>IF(AK148=301,"",AK148)</f>
        <v>0</v>
      </c>
      <c r="M148" s="393" t="str">
        <f>IF(AL148=0,"",AL148)</f>
        <v/>
      </c>
      <c r="N148" s="393">
        <f>IF(AM148=301,"",AM148)</f>
        <v>0</v>
      </c>
      <c r="O148" s="393" t="str">
        <f>IF(AN148=0,"",AN148)</f>
        <v/>
      </c>
      <c r="P148" s="393">
        <f>IF(AO148=301,"",AO148)</f>
        <v>0</v>
      </c>
      <c r="Q148" s="393" t="str">
        <f>IF(AP148=0,"",AP148)</f>
        <v/>
      </c>
      <c r="R148" s="393">
        <f>IF(AQ148=301,"",AQ148)</f>
        <v>0</v>
      </c>
      <c r="S148" s="393" t="str">
        <f>IF(AR148=0,"",AR148)</f>
        <v/>
      </c>
      <c r="T148" s="393">
        <f>IF(AS148=301,"",AS148)</f>
        <v>0</v>
      </c>
      <c r="U148" s="393" t="str">
        <f>IF(AT148=0,"",AT148)</f>
        <v/>
      </c>
      <c r="V148" s="404"/>
      <c r="W148" s="404"/>
      <c r="AA148" s="74" t="s">
        <v>11</v>
      </c>
      <c r="AB148" s="75"/>
      <c r="AC148" s="422">
        <f>ABS(INDEX(AC:AC,MATCH(AC142,$AA:$AA,0)+14)+INDEX(AC:AC,MATCH(AC142,$AA:$AA,0)+15)+INDEX(AC:AC,MATCH(AC142,$AA:$AA,0)+16))</f>
        <v>0</v>
      </c>
      <c r="AD148" s="423"/>
      <c r="AE148" s="422">
        <f>ABS(INDEX(AE:AE,MATCH(AE142,$AA:$AA,0)+14)+INDEX(AE:AE,MATCH(AE142,$AA:$AA,0)+15)+INDEX(AE:AE,MATCH(AE142,$AA:$AA,0)+16))</f>
        <v>0</v>
      </c>
      <c r="AF148" s="423"/>
      <c r="AG148" s="422">
        <f>ABS(INDEX(AG:AG,MATCH(AG142,$AA:$AA,0)+14)+INDEX(AG:AG,MATCH(AG142,$AA:$AA,0)+15)+INDEX(AG:AG,MATCH(AG142,$AA:$AA,0)+16))</f>
        <v>0</v>
      </c>
      <c r="AH148" s="423"/>
      <c r="AI148" s="422">
        <f>ABS(INDEX(AI:AI,MATCH(AI142,$AA:$AA,0)+14)+INDEX(AI:AI,MATCH(AI142,$AA:$AA,0)+15)+INDEX(AI:AI,MATCH(AI142,$AA:$AA,0)+16))</f>
        <v>0</v>
      </c>
      <c r="AJ148" s="423"/>
      <c r="AK148" s="422">
        <f>ABS(INDEX(AK:AK,MATCH(AK142,$AA:$AA,0)+14)+INDEX(AK:AK,MATCH(AK142,$AA:$AA,0)+15)+INDEX(AK:AK,MATCH(AK142,$AA:$AA,0)+16))</f>
        <v>0</v>
      </c>
      <c r="AL148" s="423"/>
      <c r="AM148" s="422">
        <f>ABS(INDEX(AM:AM,MATCH(AM142,$AA:$AA,0)+14)+INDEX(AM:AM,MATCH(AM142,$AA:$AA,0)+15)+INDEX(AM:AM,MATCH(AM142,$AA:$AA,0)+16))</f>
        <v>0</v>
      </c>
      <c r="AN148" s="423"/>
      <c r="AO148" s="422">
        <f>ABS(INDEX(AO:AO,MATCH(AO142,$AA:$AA,0)+14)+INDEX(AO:AO,MATCH(AO142,$AA:$AA,0)+15)+INDEX(AO:AO,MATCH(AO142,$AA:$AA,0)+16))</f>
        <v>0</v>
      </c>
      <c r="AP148" s="423"/>
      <c r="AQ148" s="422">
        <f>ABS(INDEX(AQ:AQ,MATCH(AQ142,$AA:$AA,0)+14)+INDEX(AQ:AQ,MATCH(AQ142,$AA:$AA,0)+15)+INDEX(AQ:AQ,MATCH(AQ142,$AA:$AA,0)+16))</f>
        <v>0</v>
      </c>
      <c r="AR148" s="423"/>
      <c r="AS148" s="422">
        <f>ABS(INDEX(AS:AS,MATCH(AS142,$AA:$AA,0)+14)+INDEX(AS:AS,MATCH(AS142,$AA:$AA,0)+15)+INDEX(AS:AS,MATCH(AS142,$AA:$AA,0)+16))</f>
        <v>0</v>
      </c>
      <c r="AT148" s="423"/>
      <c r="AU148" s="1"/>
      <c r="AV148" s="1"/>
      <c r="AW148" s="83"/>
      <c r="AX148" s="84"/>
      <c r="BA148" s="149"/>
      <c r="BB148" s="150"/>
      <c r="BC148" s="151"/>
      <c r="BQ148" s="153"/>
      <c r="BR148" s="151"/>
      <c r="BV148" s="151"/>
      <c r="BZ148" s="151"/>
    </row>
    <row r="149" spans="1:78" ht="15.9" customHeight="1" x14ac:dyDescent="0.25">
      <c r="B149" s="388" t="str">
        <f t="shared" si="170"/>
        <v>Gesamt</v>
      </c>
      <c r="C149" s="389" t="str">
        <f t="shared" si="170"/>
        <v/>
      </c>
      <c r="D149" s="394">
        <f>IF(AC149=1505,"",AC149)</f>
        <v>0</v>
      </c>
      <c r="E149" s="394" t="str">
        <f>IF(AD149=0,"",AD149)</f>
        <v/>
      </c>
      <c r="F149" s="394">
        <f>IF(AE149=1505,"",AE149)</f>
        <v>0</v>
      </c>
      <c r="G149" s="394" t="str">
        <f>IF(AF149=0,"",AF149)</f>
        <v/>
      </c>
      <c r="H149" s="394">
        <f>IF(AG149=1505,"",AG149)</f>
        <v>0</v>
      </c>
      <c r="I149" s="394" t="str">
        <f>IF(AH149=0,"",AH149)</f>
        <v/>
      </c>
      <c r="J149" s="394">
        <f>IF(AI149=1505,"",AI149)</f>
        <v>0</v>
      </c>
      <c r="K149" s="394" t="str">
        <f>IF(AJ149=0,"",AJ149)</f>
        <v/>
      </c>
      <c r="L149" s="394">
        <f>IF(AK149=1505,"",AK149)</f>
        <v>0</v>
      </c>
      <c r="M149" s="394" t="str">
        <f>IF(AL149=0,"",AL149)</f>
        <v/>
      </c>
      <c r="N149" s="394">
        <f>IF(AM149=1505,"",AM149)</f>
        <v>0</v>
      </c>
      <c r="O149" s="394" t="str">
        <f>IF(AN149=0,"",AN149)</f>
        <v/>
      </c>
      <c r="P149" s="394">
        <f>IF(AO149=1505,"",AO149)</f>
        <v>0</v>
      </c>
      <c r="Q149" s="394" t="str">
        <f>IF(AP149=0,"",AP149)</f>
        <v/>
      </c>
      <c r="R149" s="394">
        <f>IF(AQ149=1505,"",AQ149)</f>
        <v>0</v>
      </c>
      <c r="S149" s="394" t="str">
        <f>IF(AR149=0,"",AR149)</f>
        <v/>
      </c>
      <c r="T149" s="394">
        <f>IF(AS149=1505,"",AS149)</f>
        <v>0</v>
      </c>
      <c r="U149" s="394" t="str">
        <f>IF(AT149=0,"",AT149)</f>
        <v/>
      </c>
      <c r="V149" s="290"/>
      <c r="W149" s="290"/>
      <c r="AA149" s="76" t="s">
        <v>960</v>
      </c>
      <c r="AB149" s="77"/>
      <c r="AC149" s="388">
        <f>SUM(AC145:AC148)</f>
        <v>0</v>
      </c>
      <c r="AD149" s="389"/>
      <c r="AE149" s="388">
        <f>SUM(AE145:AE148)</f>
        <v>0</v>
      </c>
      <c r="AF149" s="389"/>
      <c r="AG149" s="388">
        <f>SUM(AG145:AG148)</f>
        <v>0</v>
      </c>
      <c r="AH149" s="389"/>
      <c r="AI149" s="388">
        <f>SUM(AI145:AI148)</f>
        <v>0</v>
      </c>
      <c r="AJ149" s="389"/>
      <c r="AK149" s="388">
        <f>SUM(AK145:AK148)</f>
        <v>0</v>
      </c>
      <c r="AL149" s="389"/>
      <c r="AM149" s="388">
        <f>SUM(AM145:AM148)</f>
        <v>0</v>
      </c>
      <c r="AN149" s="389"/>
      <c r="AO149" s="388">
        <f>SUM(AO145:AO148)</f>
        <v>0</v>
      </c>
      <c r="AP149" s="389"/>
      <c r="AQ149" s="388">
        <f>SUM(AQ145:AQ148)</f>
        <v>0</v>
      </c>
      <c r="AR149" s="389"/>
      <c r="AS149" s="388">
        <f>SUM(AS145:AS148)</f>
        <v>0</v>
      </c>
      <c r="AT149" s="389"/>
      <c r="AU149" s="69"/>
      <c r="AV149" s="69"/>
      <c r="AW149" s="83"/>
      <c r="AX149" s="84"/>
      <c r="BA149" s="149"/>
      <c r="BB149" s="150"/>
      <c r="BC149" s="151"/>
      <c r="BQ149" s="153"/>
      <c r="BR149" s="151"/>
      <c r="BV149" s="151"/>
      <c r="BZ149" s="151"/>
    </row>
    <row r="150" spans="1:78" ht="10.5" customHeight="1" x14ac:dyDescent="0.25">
      <c r="B150" s="78"/>
      <c r="C150" s="6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AA150" s="78"/>
      <c r="AB150" s="69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83"/>
      <c r="AX150" s="84"/>
      <c r="BA150" s="149"/>
      <c r="BB150" s="150"/>
      <c r="BC150" s="151"/>
      <c r="BQ150" s="153"/>
      <c r="BR150" s="151"/>
      <c r="BV150" s="151"/>
      <c r="BZ150" s="151"/>
    </row>
    <row r="151" spans="1:78" ht="21" customHeight="1" x14ac:dyDescent="0.4">
      <c r="B151" s="28" t="str">
        <f>AA151</f>
        <v>Team-Nr.</v>
      </c>
      <c r="C151" s="29"/>
      <c r="D151" s="28" t="str">
        <f>AC151</f>
        <v>Liga:</v>
      </c>
      <c r="E151" s="31"/>
      <c r="F151" s="390" t="str">
        <f>AE151</f>
        <v>Bayernliga Herren</v>
      </c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2"/>
      <c r="S151" s="33" t="s">
        <v>955</v>
      </c>
      <c r="T151" s="34"/>
      <c r="U151" s="401" t="str">
        <f>AT151</f>
        <v>30.01./01.02.</v>
      </c>
      <c r="V151" s="402"/>
      <c r="W151" s="403"/>
      <c r="X151" s="386"/>
      <c r="Y151" s="387"/>
      <c r="Z151" s="387"/>
      <c r="AA151" s="28" t="s">
        <v>974</v>
      </c>
      <c r="AB151" s="29"/>
      <c r="AC151" s="30" t="s">
        <v>953</v>
      </c>
      <c r="AD151" s="31"/>
      <c r="AE151" s="29" t="str">
        <f>Schlüssel!$C$1</f>
        <v>Bayernliga Herren</v>
      </c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32"/>
      <c r="AR151" s="33" t="s">
        <v>955</v>
      </c>
      <c r="AS151" s="34"/>
      <c r="AT151" s="401" t="str">
        <f>VLOOKUP(AS152,Spielorte!$A$1:$C$6,2)</f>
        <v>30.01./01.02.</v>
      </c>
      <c r="AU151" s="402"/>
      <c r="AV151" s="403"/>
      <c r="AW151" s="83"/>
      <c r="AX151" s="84"/>
      <c r="BA151" s="149" t="s">
        <v>1117</v>
      </c>
      <c r="BB151" s="150" t="s">
        <v>972</v>
      </c>
      <c r="BC151" s="151" t="s">
        <v>991</v>
      </c>
      <c r="BD151" s="152" t="s">
        <v>990</v>
      </c>
      <c r="BE151" s="152" t="s">
        <v>972</v>
      </c>
      <c r="BF151" s="152" t="s">
        <v>992</v>
      </c>
      <c r="BG151" s="152" t="s">
        <v>1028</v>
      </c>
      <c r="BH151" s="152" t="s">
        <v>1118</v>
      </c>
      <c r="BI151" s="152" t="s">
        <v>1119</v>
      </c>
      <c r="BJ151" s="152" t="s">
        <v>1120</v>
      </c>
      <c r="BK151" s="152" t="s">
        <v>1121</v>
      </c>
      <c r="BL151" s="152" t="s">
        <v>1122</v>
      </c>
      <c r="BM151" s="152" t="s">
        <v>1129</v>
      </c>
      <c r="BN151" s="152" t="s">
        <v>1130</v>
      </c>
      <c r="BO151" s="152" t="s">
        <v>1131</v>
      </c>
      <c r="BP151" s="152" t="s">
        <v>1132</v>
      </c>
      <c r="BQ151" s="153" t="s">
        <v>1123</v>
      </c>
      <c r="BR151" s="151" t="s">
        <v>993</v>
      </c>
      <c r="BS151" s="152" t="s">
        <v>1124</v>
      </c>
      <c r="BT151" s="152" t="s">
        <v>1125</v>
      </c>
      <c r="BU151" s="152" t="s">
        <v>991</v>
      </c>
      <c r="BV151" s="151" t="s">
        <v>993</v>
      </c>
      <c r="BW151" s="153" t="s">
        <v>1126</v>
      </c>
      <c r="BX151" s="152" t="s">
        <v>1127</v>
      </c>
      <c r="BY151" s="152" t="s">
        <v>1128</v>
      </c>
      <c r="BZ151" s="151" t="s">
        <v>993</v>
      </c>
    </row>
    <row r="152" spans="1:78" ht="17.25" customHeight="1" thickBot="1" x14ac:dyDescent="0.45">
      <c r="B152" s="37">
        <f>AA152</f>
        <v>6</v>
      </c>
      <c r="D152" s="30" t="s">
        <v>954</v>
      </c>
      <c r="E152" s="38"/>
      <c r="F152" s="400" t="str">
        <f>AE152</f>
        <v>Regensburg Super Bowl</v>
      </c>
      <c r="G152" s="400"/>
      <c r="H152" s="400"/>
      <c r="I152" s="400"/>
      <c r="J152" s="400"/>
      <c r="K152" s="400"/>
      <c r="L152" s="400"/>
      <c r="M152" s="400"/>
      <c r="N152" s="400"/>
      <c r="O152" s="400"/>
      <c r="P152" s="39"/>
      <c r="Q152" s="39"/>
      <c r="S152" s="33" t="s">
        <v>952</v>
      </c>
      <c r="T152" s="40">
        <f>AS152</f>
        <v>4</v>
      </c>
      <c r="U152" s="34"/>
      <c r="V152" s="34"/>
      <c r="Z152" s="36"/>
      <c r="AA152" s="37">
        <v>6</v>
      </c>
      <c r="AC152" s="30" t="s">
        <v>954</v>
      </c>
      <c r="AD152" s="38"/>
      <c r="AE152" s="85" t="str">
        <f>VLOOKUP(AS152,Spielorte!$A$1:$C$6,3)</f>
        <v>Regensburg Super Bowl</v>
      </c>
      <c r="AF152" s="85"/>
      <c r="AG152" s="85"/>
      <c r="AH152" s="85"/>
      <c r="AI152" s="85"/>
      <c r="AJ152" s="85"/>
      <c r="AK152" s="85"/>
      <c r="AL152" s="85"/>
      <c r="AM152" s="85"/>
      <c r="AN152" s="85"/>
      <c r="AO152" s="39"/>
      <c r="AP152" s="39"/>
      <c r="AR152" s="33" t="s">
        <v>952</v>
      </c>
      <c r="AS152" s="40">
        <v>4</v>
      </c>
      <c r="AT152" s="34"/>
      <c r="AU152" s="34"/>
      <c r="AW152" s="83"/>
      <c r="AX152" s="84"/>
      <c r="BA152" s="149"/>
      <c r="BB152" s="150"/>
      <c r="BC152" s="151"/>
      <c r="BQ152" s="153"/>
      <c r="BR152" s="151"/>
      <c r="BV152" s="151"/>
      <c r="BW152" s="153"/>
      <c r="BZ152" s="151"/>
    </row>
    <row r="153" spans="1:78" ht="15.75" customHeight="1" thickBot="1" x14ac:dyDescent="0.3">
      <c r="B153" s="41" t="str">
        <f>VLOOKUP(B152,Schlüssel!$A$5:$B$14,2)</f>
        <v>Bajuwaren München 1</v>
      </c>
      <c r="C153" s="42"/>
      <c r="D153" s="43"/>
      <c r="E153" s="44"/>
      <c r="F153" s="45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AA153" s="41" t="str">
        <f>VLOOKUP(AA152,Schlüssel!$A$5:$B$14,2)</f>
        <v>Bajuwaren München 1</v>
      </c>
      <c r="AB153" s="42"/>
      <c r="AC153" s="43"/>
      <c r="AD153" s="44"/>
      <c r="AE153" s="45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W153" s="83"/>
      <c r="AX153" s="84"/>
      <c r="BA153" s="149"/>
      <c r="BB153" s="150"/>
      <c r="BC153" s="151"/>
      <c r="BQ153" s="153"/>
      <c r="BR153" s="151"/>
      <c r="BV153" s="151"/>
      <c r="BW153" s="153"/>
      <c r="BZ153" s="151"/>
    </row>
    <row r="154" spans="1:78" ht="13.8" thickBot="1" x14ac:dyDescent="0.3">
      <c r="A154" s="4"/>
      <c r="B154" s="28"/>
      <c r="C154" s="47"/>
      <c r="D154" s="48" t="s">
        <v>10</v>
      </c>
      <c r="E154" s="28">
        <f>VLOOKUP($B$2,Schlüssel!$A$5:$DZ$14,13)</f>
        <v>7</v>
      </c>
      <c r="F154" s="49" t="s">
        <v>10</v>
      </c>
      <c r="G154" s="28">
        <f>VLOOKUP($B$2,Schlüssel!$A$5:$DZ$14,14)</f>
        <v>6</v>
      </c>
      <c r="H154" s="49" t="s">
        <v>10</v>
      </c>
      <c r="I154" s="28">
        <f>VLOOKUP($B$2,Schlüssel!$A$5:$DZ$14,15)</f>
        <v>9</v>
      </c>
      <c r="J154" s="49" t="s">
        <v>10</v>
      </c>
      <c r="K154" s="28">
        <f>VLOOKUP($B$2,Schlüssel!$A$5:$DZ$14,16)</f>
        <v>11</v>
      </c>
      <c r="L154" s="49" t="s">
        <v>10</v>
      </c>
      <c r="M154" s="28">
        <f>VLOOKUP($B$2,Schlüssel!$A$5:$DZ$14,17)</f>
        <v>3</v>
      </c>
      <c r="N154" s="49" t="s">
        <v>10</v>
      </c>
      <c r="O154" s="28">
        <f>VLOOKUP($B$2,Schlüssel!$A$5:$DZ$14,18)</f>
        <v>5</v>
      </c>
      <c r="P154" s="49" t="s">
        <v>10</v>
      </c>
      <c r="Q154" s="28">
        <f>VLOOKUP($B$2,Schlüssel!$A$5:$DZ$14,19)</f>
        <v>12</v>
      </c>
      <c r="R154" s="49" t="s">
        <v>10</v>
      </c>
      <c r="S154" s="28">
        <f>VLOOKUP($B$2,Schlüssel!$A$5:$DZ$14,20)</f>
        <v>10</v>
      </c>
      <c r="T154" s="49" t="s">
        <v>10</v>
      </c>
      <c r="U154" s="28">
        <f>VLOOKUP($B$2,Schlüssel!$A$5:$DZ$14,21)</f>
        <v>4</v>
      </c>
      <c r="Z154" s="2"/>
      <c r="AA154" s="28"/>
      <c r="AB154" s="47"/>
      <c r="AC154" s="48" t="s">
        <v>10</v>
      </c>
      <c r="AD154" s="28">
        <f>VLOOKUP(AA152,Schlüssel!$A$5:$DZ$14,73)</f>
        <v>16</v>
      </c>
      <c r="AE154" s="49" t="s">
        <v>10</v>
      </c>
      <c r="AF154" s="28">
        <f>VLOOKUP(AA152,Schlüssel!$A$5:$DZ$14,74)</f>
        <v>14</v>
      </c>
      <c r="AG154" s="49" t="s">
        <v>10</v>
      </c>
      <c r="AH154" s="28">
        <f>VLOOKUP(AA152,Schlüssel!$A$5:$DZ$14,75)</f>
        <v>20</v>
      </c>
      <c r="AI154" s="49" t="s">
        <v>10</v>
      </c>
      <c r="AJ154" s="28">
        <f>VLOOKUP(AA152,Schlüssel!$A$5:$DZ$14,76)</f>
        <v>15</v>
      </c>
      <c r="AK154" s="49" t="s">
        <v>10</v>
      </c>
      <c r="AL154" s="28">
        <f>VLOOKUP(AA152,Schlüssel!$A$5:$DZ$14,77)</f>
        <v>18</v>
      </c>
      <c r="AM154" s="49" t="s">
        <v>10</v>
      </c>
      <c r="AN154" s="28">
        <f>VLOOKUP(AA152,Schlüssel!$A$5:$DZ$14,78)</f>
        <v>12</v>
      </c>
      <c r="AO154" s="49" t="s">
        <v>10</v>
      </c>
      <c r="AP154" s="28">
        <f>VLOOKUP(AA152,Schlüssel!$A$5:$DZ$14,79)</f>
        <v>19</v>
      </c>
      <c r="AQ154" s="49" t="s">
        <v>10</v>
      </c>
      <c r="AR154" s="28">
        <f>VLOOKUP(AA152,Schlüssel!$A$5:$DZ$14,80)</f>
        <v>13</v>
      </c>
      <c r="AS154" s="49" t="s">
        <v>10</v>
      </c>
      <c r="AT154" s="28">
        <f>VLOOKUP(AA152,Schlüssel!$A$5:$DZ$14,81)</f>
        <v>11</v>
      </c>
      <c r="AW154" s="83"/>
      <c r="AX154" s="84"/>
      <c r="BA154" s="149"/>
      <c r="BB154" s="150"/>
      <c r="BC154" s="151"/>
      <c r="BQ154" s="153"/>
      <c r="BR154" s="151"/>
      <c r="BV154" s="151"/>
      <c r="BW154" s="153"/>
      <c r="BZ154" s="151"/>
    </row>
    <row r="155" spans="1:78" ht="20.25" customHeight="1" x14ac:dyDescent="0.25">
      <c r="B155" s="50" t="s">
        <v>1</v>
      </c>
      <c r="C155" s="51"/>
      <c r="D155" s="388" t="s">
        <v>961</v>
      </c>
      <c r="E155" s="389"/>
      <c r="F155" s="388" t="s">
        <v>962</v>
      </c>
      <c r="G155" s="389"/>
      <c r="H155" s="388" t="s">
        <v>963</v>
      </c>
      <c r="I155" s="389"/>
      <c r="J155" s="388" t="s">
        <v>964</v>
      </c>
      <c r="K155" s="389"/>
      <c r="L155" s="388" t="s">
        <v>965</v>
      </c>
      <c r="M155" s="389"/>
      <c r="N155" s="388" t="s">
        <v>966</v>
      </c>
      <c r="O155" s="389"/>
      <c r="P155" s="388" t="s">
        <v>967</v>
      </c>
      <c r="Q155" s="389"/>
      <c r="R155" s="388" t="s">
        <v>968</v>
      </c>
      <c r="S155" s="389"/>
      <c r="T155" s="388" t="s">
        <v>969</v>
      </c>
      <c r="U155" s="389"/>
      <c r="V155" s="416" t="s">
        <v>960</v>
      </c>
      <c r="W155" s="417"/>
      <c r="AA155" s="50" t="s">
        <v>1</v>
      </c>
      <c r="AB155" s="51"/>
      <c r="AC155" s="76" t="s">
        <v>961</v>
      </c>
      <c r="AD155" s="77"/>
      <c r="AE155" s="76" t="s">
        <v>962</v>
      </c>
      <c r="AF155" s="77"/>
      <c r="AG155" s="76" t="s">
        <v>963</v>
      </c>
      <c r="AH155" s="77"/>
      <c r="AI155" s="76" t="s">
        <v>964</v>
      </c>
      <c r="AJ155" s="77"/>
      <c r="AK155" s="76" t="s">
        <v>965</v>
      </c>
      <c r="AL155" s="77"/>
      <c r="AM155" s="76" t="s">
        <v>966</v>
      </c>
      <c r="AN155" s="77"/>
      <c r="AO155" s="76" t="s">
        <v>967</v>
      </c>
      <c r="AP155" s="77"/>
      <c r="AQ155" s="76" t="s">
        <v>968</v>
      </c>
      <c r="AR155" s="77"/>
      <c r="AS155" s="76" t="s">
        <v>969</v>
      </c>
      <c r="AT155" s="86"/>
      <c r="AU155" s="87" t="s">
        <v>960</v>
      </c>
      <c r="AV155" s="88"/>
      <c r="AW155" s="83"/>
      <c r="AX155" s="84"/>
      <c r="BA155" s="149"/>
      <c r="BB155" s="150"/>
      <c r="BC155" s="151"/>
      <c r="BQ155" s="153"/>
      <c r="BR155" s="151"/>
      <c r="BV155" s="151"/>
      <c r="BZ155" s="151"/>
    </row>
    <row r="156" spans="1:78" ht="15" customHeight="1" thickBot="1" x14ac:dyDescent="0.3">
      <c r="B156" s="52" t="s">
        <v>970</v>
      </c>
      <c r="C156" s="53" t="s">
        <v>971</v>
      </c>
      <c r="D156" s="54" t="s">
        <v>972</v>
      </c>
      <c r="E156" s="54" t="s">
        <v>973</v>
      </c>
      <c r="F156" s="54" t="s">
        <v>972</v>
      </c>
      <c r="G156" s="54" t="s">
        <v>973</v>
      </c>
      <c r="H156" s="54" t="s">
        <v>972</v>
      </c>
      <c r="I156" s="54" t="s">
        <v>973</v>
      </c>
      <c r="J156" s="54" t="s">
        <v>972</v>
      </c>
      <c r="K156" s="54" t="s">
        <v>973</v>
      </c>
      <c r="L156" s="54" t="s">
        <v>972</v>
      </c>
      <c r="M156" s="54" t="s">
        <v>973</v>
      </c>
      <c r="N156" s="54" t="s">
        <v>972</v>
      </c>
      <c r="O156" s="54" t="s">
        <v>973</v>
      </c>
      <c r="P156" s="54" t="s">
        <v>972</v>
      </c>
      <c r="Q156" s="54" t="s">
        <v>973</v>
      </c>
      <c r="R156" s="54" t="s">
        <v>972</v>
      </c>
      <c r="S156" s="54" t="s">
        <v>973</v>
      </c>
      <c r="T156" s="54" t="s">
        <v>972</v>
      </c>
      <c r="U156" s="54" t="s">
        <v>973</v>
      </c>
      <c r="V156" s="54" t="s">
        <v>972</v>
      </c>
      <c r="W156" s="55" t="s">
        <v>973</v>
      </c>
      <c r="AA156" s="52" t="s">
        <v>970</v>
      </c>
      <c r="AB156" s="53" t="s">
        <v>971</v>
      </c>
      <c r="AC156" s="54" t="s">
        <v>972</v>
      </c>
      <c r="AD156" s="54" t="s">
        <v>973</v>
      </c>
      <c r="AE156" s="54" t="s">
        <v>972</v>
      </c>
      <c r="AF156" s="54" t="s">
        <v>973</v>
      </c>
      <c r="AG156" s="54" t="s">
        <v>972</v>
      </c>
      <c r="AH156" s="54" t="s">
        <v>973</v>
      </c>
      <c r="AI156" s="54" t="s">
        <v>972</v>
      </c>
      <c r="AJ156" s="54" t="s">
        <v>973</v>
      </c>
      <c r="AK156" s="54" t="s">
        <v>972</v>
      </c>
      <c r="AL156" s="54" t="s">
        <v>973</v>
      </c>
      <c r="AM156" s="54" t="s">
        <v>972</v>
      </c>
      <c r="AN156" s="54" t="s">
        <v>973</v>
      </c>
      <c r="AO156" s="54" t="s">
        <v>972</v>
      </c>
      <c r="AP156" s="54" t="s">
        <v>973</v>
      </c>
      <c r="AQ156" s="54" t="s">
        <v>972</v>
      </c>
      <c r="AR156" s="54" t="s">
        <v>973</v>
      </c>
      <c r="AS156" s="54" t="s">
        <v>972</v>
      </c>
      <c r="AT156" s="89" t="s">
        <v>973</v>
      </c>
      <c r="AU156" s="52" t="s">
        <v>972</v>
      </c>
      <c r="AV156" s="55" t="s">
        <v>973</v>
      </c>
      <c r="AW156" s="83"/>
      <c r="AX156" s="84"/>
      <c r="BA156" s="149"/>
      <c r="BB156" s="150"/>
      <c r="BC156" s="151"/>
      <c r="BQ156" s="153"/>
      <c r="BR156" s="151"/>
      <c r="BV156" s="151"/>
      <c r="BZ156" s="151"/>
    </row>
    <row r="157" spans="1:78" ht="17.100000000000001" customHeight="1" x14ac:dyDescent="0.25">
      <c r="A157" s="413" t="s">
        <v>0</v>
      </c>
      <c r="B157" s="56" t="str">
        <f>IF(AA157=0,"",AA157)</f>
        <v/>
      </c>
      <c r="C157" s="57" t="str">
        <f>IF(AB157=0,"",AB157)</f>
        <v/>
      </c>
      <c r="D157" s="58" t="str">
        <f>IF(AC157=0,"",AC157)</f>
        <v/>
      </c>
      <c r="E157" s="397">
        <f>IF(AD157="","",AD157)</f>
        <v>0</v>
      </c>
      <c r="F157" s="58" t="str">
        <f t="shared" ref="F157:F170" si="171">IF(AE157=0,"",AE157)</f>
        <v/>
      </c>
      <c r="G157" s="397">
        <f>IF(AF157="","",AF157)</f>
        <v>0</v>
      </c>
      <c r="H157" s="58" t="str">
        <f t="shared" ref="H157:H170" si="172">IF(AG157=0,"",AG157)</f>
        <v/>
      </c>
      <c r="I157" s="397">
        <f>IF(AH157="","",AH157)</f>
        <v>0</v>
      </c>
      <c r="J157" s="58" t="str">
        <f t="shared" ref="J157:J170" si="173">IF(AI157=0,"",AI157)</f>
        <v/>
      </c>
      <c r="K157" s="397">
        <f>IF(AJ157="","",AJ157)</f>
        <v>0</v>
      </c>
      <c r="L157" s="58" t="str">
        <f t="shared" ref="L157:L170" si="174">IF(AK157=0,"",AK157)</f>
        <v/>
      </c>
      <c r="M157" s="397">
        <f>IF(AL157="","",AL157)</f>
        <v>0</v>
      </c>
      <c r="N157" s="58" t="str">
        <f>IF(AM157=0,"",AM157)</f>
        <v/>
      </c>
      <c r="O157" s="397">
        <f>IF(AN157="","",AN157)</f>
        <v>0</v>
      </c>
      <c r="P157" s="58" t="str">
        <f t="shared" ref="P157:P170" si="175">IF(AO157=0,"",AO157)</f>
        <v/>
      </c>
      <c r="Q157" s="397">
        <f>IF(AP157="","",AP157)</f>
        <v>0</v>
      </c>
      <c r="R157" s="58" t="str">
        <f t="shared" ref="R157:R170" si="176">IF(AQ157=0,"",AQ157)</f>
        <v/>
      </c>
      <c r="S157" s="397">
        <f>IF(AR157="","",AR157)</f>
        <v>0</v>
      </c>
      <c r="T157" s="58" t="str">
        <f t="shared" ref="T157:T170" si="177">IF(AS157=0,"",AS157)</f>
        <v/>
      </c>
      <c r="U157" s="397">
        <f>IF(AT157="","",AT157)</f>
        <v>0</v>
      </c>
      <c r="V157" s="58" t="str">
        <f t="shared" ref="V157:V170" si="178">IF(AU157=0,"",AU157)</f>
        <v/>
      </c>
      <c r="W157" s="397">
        <f>IF(AV157="","",AV157)</f>
        <v>0</v>
      </c>
      <c r="Z157" s="405" t="s">
        <v>0</v>
      </c>
      <c r="AA157" s="272" t="str">
        <f>IF(AB157=0,"",_xlfn.CONCAT(VLOOKUP(AB157,Starter!A:C,2,0)))</f>
        <v/>
      </c>
      <c r="AB157" s="81"/>
      <c r="AC157" s="129"/>
      <c r="AD157" s="163">
        <f>IF(SUM(AC157:AC159)+AC175=0,0,IF(SUM(ABS(AC157),ABS(AC158),ABS(AC159))=AC175,0.5,IF(SUM(ABS(AC157),ABS(AC158),ABS(AC159))&gt;AC175,1,0)))</f>
        <v>0</v>
      </c>
      <c r="AE157" s="132"/>
      <c r="AF157" s="91">
        <f>IF(SUM(AE157:AE159)+AE175=0,0,IF(SUM(ABS(AE157),ABS(AE158),ABS(AE159))=AE175,0.5,IF(SUM(ABS(AE157),ABS(AE158),ABS(AE159))&gt;AE175,1,0)))</f>
        <v>0</v>
      </c>
      <c r="AG157" s="129"/>
      <c r="AH157" s="91">
        <f>IF(SUM(AG157:AG159)+AG175=0,0,IF(SUM(ABS(AG157),ABS(AG158),ABS(AG159))=AG175,0.5,IF(SUM(ABS(AG157),ABS(AG158),ABS(AG159))&gt;AG175,1,0)))</f>
        <v>0</v>
      </c>
      <c r="AI157" s="129"/>
      <c r="AJ157" s="91">
        <f>IF(SUM(AI157:AI159)+AI175=0,0,IF(SUM(ABS(AI157),ABS(AI158),ABS(AI159))=AI175,0.5,IF(SUM(ABS(AI157),ABS(AI158),ABS(AI159))&gt;AI175,1,0)))</f>
        <v>0</v>
      </c>
      <c r="AK157" s="129"/>
      <c r="AL157" s="91">
        <f>IF(SUM(AK157:AK159)+AK175=0,0,IF(SUM(ABS(AK157),ABS(AK158),ABS(AK159))=AK175,0.5,IF(SUM(ABS(AK157),ABS(AK158),ABS(AK159))&gt;AK175,1,0)))</f>
        <v>0</v>
      </c>
      <c r="AM157" s="129"/>
      <c r="AN157" s="91">
        <f>IF(SUM(AM157:AM159)+AM175=0,0,IF(SUM(ABS(AM157),ABS(AM158),ABS(AM159))=AM175,0.5,IF(SUM(ABS(AM157),ABS(AM158),ABS(AM159))&gt;AM175,1,0)))</f>
        <v>0</v>
      </c>
      <c r="AO157" s="129"/>
      <c r="AP157" s="91">
        <f>IF(SUM(AO157:AO159)+AO175=0,0,IF(SUM(ABS(AO157),ABS(AO158),ABS(AO159))=AO175,0.5,IF(SUM(ABS(AO157),ABS(AO158),ABS(AO159))&gt;AO175,1,0)))</f>
        <v>0</v>
      </c>
      <c r="AQ157" s="129"/>
      <c r="AR157" s="91">
        <f>IF(SUM(AQ157:AQ159)+AQ175=0,0,IF(SUM(ABS(AQ157),ABS(AQ158),ABS(AQ159))=AQ175,0.5,IF(SUM(ABS(AQ157),ABS(AQ158),ABS(AQ159))&gt;AQ175,1,0)))</f>
        <v>0</v>
      </c>
      <c r="AS157" s="129"/>
      <c r="AT157" s="91">
        <f>IF(SUM(AS157:AS159)+AS175=0,0,IF(SUM(ABS(AS157),ABS(AS158),ABS(AS159))=AS175,0.5,IF(SUM(ABS(AS157),ABS(AS158),ABS(AS159))&gt;AS175,1,0)))</f>
        <v>0</v>
      </c>
      <c r="AU157" s="92">
        <f t="shared" ref="AU157:AU168" si="179">ABS(SUM(AC157:AC157))+ABS(SUM(AE157:AE157))+ABS(SUM(AG157:AG157))+ABS(SUM(AI157:AI157))+ABS(SUM(AK157:AK157))+ABS(SUM(AM157:AM157))+ABS(SUM(AO157:AO157))+ABS(SUM(AQ157:AQ157))+ABS(SUM(AS157:AS157))</f>
        <v>0</v>
      </c>
      <c r="AV157" s="93">
        <f>SUM(AD157+AF157+AH157+AJ157+AL157+AN157+AP157+AR157+AT157)</f>
        <v>0</v>
      </c>
      <c r="AW157" s="83"/>
      <c r="AX157" s="84"/>
      <c r="AZ157" s="47"/>
      <c r="BA157" s="149"/>
      <c r="BB157" s="150"/>
      <c r="BC157" s="151"/>
      <c r="BD157" s="154">
        <f>+AB157</f>
        <v>0</v>
      </c>
      <c r="BE157" s="150">
        <f>+AU157</f>
        <v>0</v>
      </c>
      <c r="BF157" s="152">
        <f>COUNT(BH157:BP157)</f>
        <v>0</v>
      </c>
      <c r="BG157" s="152">
        <f>COUNTIF(BH157:BP157,"&gt;0")</f>
        <v>0</v>
      </c>
      <c r="BH157" s="152" t="str">
        <f t="shared" ref="BH157:BH168" si="180">IF(AC157=0,"",AC157)</f>
        <v/>
      </c>
      <c r="BI157" s="152" t="str">
        <f t="shared" ref="BI157:BI168" si="181">IF(AE157=0,"",AE157)</f>
        <v/>
      </c>
      <c r="BJ157" s="152" t="str">
        <f t="shared" ref="BJ157:BJ168" si="182">IF(AG157=0,"",AG157)</f>
        <v/>
      </c>
      <c r="BK157" s="152" t="str">
        <f t="shared" ref="BK157:BK168" si="183">IF(AI157=0,"",AI157)</f>
        <v/>
      </c>
      <c r="BL157" s="152" t="str">
        <f t="shared" ref="BL157:BL168" si="184">IF(AK157=0,"",AK157)</f>
        <v/>
      </c>
      <c r="BM157" s="152" t="str">
        <f t="shared" ref="BM157:BM168" si="185">IF(AM157=0,"",AM157)</f>
        <v/>
      </c>
      <c r="BN157" s="152" t="str">
        <f t="shared" ref="BN157:BN168" si="186">IF(AO157=0,"",AO157)</f>
        <v/>
      </c>
      <c r="BO157" s="152" t="str">
        <f t="shared" ref="BO157:BO168" si="187">IF(AQ157=0,"",AQ157)</f>
        <v/>
      </c>
      <c r="BP157" s="152" t="str">
        <f t="shared" ref="BP157:BP168" si="188">IF(AS157=0,"",AS157)</f>
        <v/>
      </c>
      <c r="BQ157" s="153"/>
      <c r="BR157" s="151"/>
      <c r="BS157" s="152">
        <f>MAX(BH157:BP157)</f>
        <v>0</v>
      </c>
      <c r="BT157" s="152">
        <f>IF(BS157&lt;MAX(BS:BS),0,BS157+ROW()/1000000000)</f>
        <v>1.5699999999999999E-7</v>
      </c>
      <c r="BU157" s="152" t="str">
        <f>+AA153</f>
        <v>Bajuwaren München 1</v>
      </c>
      <c r="BV157" s="151">
        <f>RANK(BT157,BT:BT)</f>
        <v>60</v>
      </c>
      <c r="BW157" s="152">
        <f>SUMIF(BH157:BP157,"&gt;0")</f>
        <v>0</v>
      </c>
      <c r="BX157" s="152">
        <f>IF(COUNTIF(BH157:BP157,"&gt;0")&lt;Spielorte!$A$23,0,BE157/Spielorte!$A$23)</f>
        <v>0</v>
      </c>
      <c r="BY157" s="152">
        <f>IF(BX157&lt;MAX(BX:BX),0,BX157+ROW()/1000000000)</f>
        <v>1.5699999999999999E-7</v>
      </c>
      <c r="BZ157" s="151">
        <f t="shared" ref="BZ157:BZ168" si="189">IF(BY157=0,0,RANK(BY157,BY:BY))</f>
        <v>60</v>
      </c>
    </row>
    <row r="158" spans="1:78" ht="17.100000000000001" customHeight="1" x14ac:dyDescent="0.25">
      <c r="A158" s="414"/>
      <c r="B158" s="59" t="str">
        <f t="shared" ref="B158:D170" si="190">IF(AA158=0,"",AA158)</f>
        <v/>
      </c>
      <c r="C158" s="60" t="str">
        <f t="shared" si="190"/>
        <v/>
      </c>
      <c r="D158" s="61" t="str">
        <f t="shared" si="190"/>
        <v/>
      </c>
      <c r="E158" s="398"/>
      <c r="F158" s="61" t="str">
        <f t="shared" si="171"/>
        <v/>
      </c>
      <c r="G158" s="398"/>
      <c r="H158" s="61" t="str">
        <f t="shared" si="172"/>
        <v/>
      </c>
      <c r="I158" s="398"/>
      <c r="J158" s="61" t="str">
        <f t="shared" si="173"/>
        <v/>
      </c>
      <c r="K158" s="398"/>
      <c r="L158" s="61" t="str">
        <f t="shared" si="174"/>
        <v/>
      </c>
      <c r="M158" s="398"/>
      <c r="N158" s="61" t="str">
        <f t="shared" ref="N158:N170" si="191">IF(AM158=0,"",AM158)</f>
        <v/>
      </c>
      <c r="O158" s="398"/>
      <c r="P158" s="61" t="str">
        <f t="shared" si="175"/>
        <v/>
      </c>
      <c r="Q158" s="398"/>
      <c r="R158" s="61" t="str">
        <f t="shared" si="176"/>
        <v/>
      </c>
      <c r="S158" s="398"/>
      <c r="T158" s="61" t="str">
        <f t="shared" si="177"/>
        <v/>
      </c>
      <c r="U158" s="398"/>
      <c r="V158" s="61" t="str">
        <f t="shared" si="178"/>
        <v/>
      </c>
      <c r="W158" s="398"/>
      <c r="Z158" s="406"/>
      <c r="AA158" s="90" t="str">
        <f>IF(AB158=0,"",_xlfn.CONCAT(VLOOKUP(AB158,Starter!A:C,2,0)))</f>
        <v/>
      </c>
      <c r="AB158" s="80"/>
      <c r="AC158" s="130"/>
      <c r="AD158" s="94"/>
      <c r="AE158" s="130"/>
      <c r="AF158" s="94"/>
      <c r="AG158" s="130"/>
      <c r="AH158" s="94"/>
      <c r="AI158" s="130"/>
      <c r="AJ158" s="94"/>
      <c r="AK158" s="130"/>
      <c r="AL158" s="94"/>
      <c r="AM158" s="130"/>
      <c r="AN158" s="94"/>
      <c r="AO158" s="130"/>
      <c r="AP158" s="94"/>
      <c r="AQ158" s="130"/>
      <c r="AR158" s="94"/>
      <c r="AS158" s="130"/>
      <c r="AT158" s="94"/>
      <c r="AU158" s="95">
        <f t="shared" si="179"/>
        <v>0</v>
      </c>
      <c r="AV158" s="96"/>
      <c r="AW158" s="83"/>
      <c r="AX158" s="84"/>
      <c r="AZ158" s="47"/>
      <c r="BA158" s="149"/>
      <c r="BB158" s="150"/>
      <c r="BC158" s="151"/>
      <c r="BD158" s="154">
        <f t="shared" ref="BD158:BD168" si="192">+AB158</f>
        <v>0</v>
      </c>
      <c r="BE158" s="150">
        <f t="shared" ref="BE158:BE168" si="193">+AU158</f>
        <v>0</v>
      </c>
      <c r="BF158" s="152">
        <f t="shared" ref="BF158:BF168" si="194">COUNT(BH158:BP158)</f>
        <v>0</v>
      </c>
      <c r="BG158" s="152">
        <f t="shared" ref="BG158:BG168" si="195">COUNTIF(BH158:BP158,"&gt;0")</f>
        <v>0</v>
      </c>
      <c r="BH158" s="152" t="str">
        <f t="shared" si="180"/>
        <v/>
      </c>
      <c r="BI158" s="152" t="str">
        <f t="shared" si="181"/>
        <v/>
      </c>
      <c r="BJ158" s="152" t="str">
        <f t="shared" si="182"/>
        <v/>
      </c>
      <c r="BK158" s="152" t="str">
        <f t="shared" si="183"/>
        <v/>
      </c>
      <c r="BL158" s="152" t="str">
        <f t="shared" si="184"/>
        <v/>
      </c>
      <c r="BM158" s="152" t="str">
        <f t="shared" si="185"/>
        <v/>
      </c>
      <c r="BN158" s="152" t="str">
        <f t="shared" si="186"/>
        <v/>
      </c>
      <c r="BO158" s="152" t="str">
        <f t="shared" si="187"/>
        <v/>
      </c>
      <c r="BP158" s="152" t="str">
        <f t="shared" si="188"/>
        <v/>
      </c>
      <c r="BQ158" s="153"/>
      <c r="BR158" s="151"/>
      <c r="BS158" s="152">
        <f t="shared" ref="BS158:BS168" si="196">MAX(BH158:BP158)</f>
        <v>0</v>
      </c>
      <c r="BT158" s="152">
        <f t="shared" ref="BT158:BT168" si="197">IF(BS158&lt;MAX(BS:BS),0,BS158+ROW()/1000000000)</f>
        <v>1.5800000000000001E-7</v>
      </c>
      <c r="BU158" s="152" t="str">
        <f t="shared" ref="BU158:BU168" si="198">+BU157</f>
        <v>Bajuwaren München 1</v>
      </c>
      <c r="BV158" s="151">
        <f t="shared" ref="BV158:BV168" si="199">RANK(BT158,BT:BT)</f>
        <v>59</v>
      </c>
      <c r="BW158" s="152">
        <f t="shared" ref="BW158:BW168" si="200">SUMIF(BH158:BP158,"&gt;0")</f>
        <v>0</v>
      </c>
      <c r="BX158" s="152">
        <f>IF(COUNTIF(BH158:BP158,"&gt;0")&lt;Spielorte!$A$23,0,BE158/Spielorte!$A$23)</f>
        <v>0</v>
      </c>
      <c r="BY158" s="152">
        <f t="shared" ref="BY158:BY168" si="201">IF(BX158&lt;MAX(BX:BX),0,BX158+ROW()/1000000000)</f>
        <v>1.5800000000000001E-7</v>
      </c>
      <c r="BZ158" s="151">
        <f t="shared" si="189"/>
        <v>59</v>
      </c>
    </row>
    <row r="159" spans="1:78" ht="17.100000000000001" customHeight="1" thickBot="1" x14ac:dyDescent="0.3">
      <c r="A159" s="415"/>
      <c r="B159" s="62" t="str">
        <f t="shared" si="190"/>
        <v/>
      </c>
      <c r="C159" s="63" t="str">
        <f t="shared" si="190"/>
        <v/>
      </c>
      <c r="D159" s="52" t="str">
        <f t="shared" si="190"/>
        <v/>
      </c>
      <c r="E159" s="399"/>
      <c r="F159" s="52" t="str">
        <f t="shared" si="171"/>
        <v/>
      </c>
      <c r="G159" s="399"/>
      <c r="H159" s="52" t="str">
        <f t="shared" si="172"/>
        <v/>
      </c>
      <c r="I159" s="399"/>
      <c r="J159" s="52" t="str">
        <f t="shared" si="173"/>
        <v/>
      </c>
      <c r="K159" s="399"/>
      <c r="L159" s="52" t="str">
        <f t="shared" si="174"/>
        <v/>
      </c>
      <c r="M159" s="399"/>
      <c r="N159" s="52" t="str">
        <f t="shared" si="191"/>
        <v/>
      </c>
      <c r="O159" s="399"/>
      <c r="P159" s="52" t="str">
        <f t="shared" si="175"/>
        <v/>
      </c>
      <c r="Q159" s="399"/>
      <c r="R159" s="52" t="str">
        <f t="shared" si="176"/>
        <v/>
      </c>
      <c r="S159" s="399"/>
      <c r="T159" s="52" t="str">
        <f t="shared" si="177"/>
        <v/>
      </c>
      <c r="U159" s="399"/>
      <c r="V159" s="52" t="str">
        <f t="shared" si="178"/>
        <v/>
      </c>
      <c r="W159" s="399"/>
      <c r="Z159" s="407"/>
      <c r="AA159" s="99" t="str">
        <f>IF(AB159=0,"",_xlfn.CONCAT(VLOOKUP(AB159,Starter!A:C,2,0)))</f>
        <v/>
      </c>
      <c r="AB159" s="82"/>
      <c r="AC159" s="131"/>
      <c r="AD159" s="94"/>
      <c r="AE159" s="131"/>
      <c r="AF159" s="94"/>
      <c r="AG159" s="131"/>
      <c r="AH159" s="94"/>
      <c r="AI159" s="131"/>
      <c r="AJ159" s="94"/>
      <c r="AK159" s="131"/>
      <c r="AL159" s="94"/>
      <c r="AM159" s="131"/>
      <c r="AN159" s="94"/>
      <c r="AO159" s="131"/>
      <c r="AP159" s="94"/>
      <c r="AQ159" s="131"/>
      <c r="AR159" s="94"/>
      <c r="AS159" s="131"/>
      <c r="AT159" s="94"/>
      <c r="AU159" s="97">
        <f t="shared" si="179"/>
        <v>0</v>
      </c>
      <c r="AV159" s="98"/>
      <c r="AW159" s="83"/>
      <c r="AX159" s="84"/>
      <c r="AZ159" s="47"/>
      <c r="BA159" s="149"/>
      <c r="BB159" s="150"/>
      <c r="BC159" s="151"/>
      <c r="BD159" s="154">
        <f t="shared" si="192"/>
        <v>0</v>
      </c>
      <c r="BE159" s="150">
        <f t="shared" si="193"/>
        <v>0</v>
      </c>
      <c r="BF159" s="152">
        <f t="shared" si="194"/>
        <v>0</v>
      </c>
      <c r="BG159" s="152">
        <f t="shared" si="195"/>
        <v>0</v>
      </c>
      <c r="BH159" s="152" t="str">
        <f t="shared" si="180"/>
        <v/>
      </c>
      <c r="BI159" s="152" t="str">
        <f t="shared" si="181"/>
        <v/>
      </c>
      <c r="BJ159" s="152" t="str">
        <f t="shared" si="182"/>
        <v/>
      </c>
      <c r="BK159" s="152" t="str">
        <f t="shared" si="183"/>
        <v/>
      </c>
      <c r="BL159" s="152" t="str">
        <f t="shared" si="184"/>
        <v/>
      </c>
      <c r="BM159" s="152" t="str">
        <f t="shared" si="185"/>
        <v/>
      </c>
      <c r="BN159" s="152" t="str">
        <f t="shared" si="186"/>
        <v/>
      </c>
      <c r="BO159" s="152" t="str">
        <f t="shared" si="187"/>
        <v/>
      </c>
      <c r="BP159" s="152" t="str">
        <f t="shared" si="188"/>
        <v/>
      </c>
      <c r="BQ159" s="153"/>
      <c r="BR159" s="151"/>
      <c r="BS159" s="152">
        <f t="shared" si="196"/>
        <v>0</v>
      </c>
      <c r="BT159" s="152">
        <f t="shared" si="197"/>
        <v>1.5900000000000001E-7</v>
      </c>
      <c r="BU159" s="152" t="str">
        <f t="shared" si="198"/>
        <v>Bajuwaren München 1</v>
      </c>
      <c r="BV159" s="151">
        <f t="shared" si="199"/>
        <v>58</v>
      </c>
      <c r="BW159" s="152">
        <f t="shared" si="200"/>
        <v>0</v>
      </c>
      <c r="BX159" s="152">
        <f>IF(COUNTIF(BH159:BP159,"&gt;0")&lt;Spielorte!$A$23,0,BE159/Spielorte!$A$23)</f>
        <v>0</v>
      </c>
      <c r="BY159" s="152">
        <f t="shared" si="201"/>
        <v>1.5900000000000001E-7</v>
      </c>
      <c r="BZ159" s="151">
        <f t="shared" si="189"/>
        <v>58</v>
      </c>
    </row>
    <row r="160" spans="1:78" ht="17.100000000000001" customHeight="1" x14ac:dyDescent="0.25">
      <c r="A160" s="413" t="s">
        <v>2</v>
      </c>
      <c r="B160" s="56" t="str">
        <f t="shared" si="190"/>
        <v/>
      </c>
      <c r="C160" s="57" t="str">
        <f t="shared" si="190"/>
        <v/>
      </c>
      <c r="D160" s="58" t="str">
        <f t="shared" si="190"/>
        <v/>
      </c>
      <c r="E160" s="397">
        <f>IF(AD160="","",AD160)</f>
        <v>0</v>
      </c>
      <c r="F160" s="58" t="str">
        <f t="shared" si="171"/>
        <v/>
      </c>
      <c r="G160" s="397">
        <f>IF(AF160="","",AF160)</f>
        <v>0</v>
      </c>
      <c r="H160" s="58" t="str">
        <f t="shared" si="172"/>
        <v/>
      </c>
      <c r="I160" s="397">
        <f>IF(AH160="","",AH160)</f>
        <v>0</v>
      </c>
      <c r="J160" s="58" t="str">
        <f t="shared" si="173"/>
        <v/>
      </c>
      <c r="K160" s="397">
        <f>IF(AJ160="","",AJ160)</f>
        <v>0</v>
      </c>
      <c r="L160" s="58" t="str">
        <f t="shared" si="174"/>
        <v/>
      </c>
      <c r="M160" s="397">
        <f>IF(AL160="","",AL160)</f>
        <v>0</v>
      </c>
      <c r="N160" s="58" t="str">
        <f t="shared" si="191"/>
        <v/>
      </c>
      <c r="O160" s="397">
        <f>IF(AN160="","",AN160)</f>
        <v>0</v>
      </c>
      <c r="P160" s="58" t="str">
        <f t="shared" si="175"/>
        <v/>
      </c>
      <c r="Q160" s="397">
        <f>IF(AP160="","",AP160)</f>
        <v>0</v>
      </c>
      <c r="R160" s="58" t="str">
        <f t="shared" si="176"/>
        <v/>
      </c>
      <c r="S160" s="397">
        <f>IF(AR160="","",AR160)</f>
        <v>0</v>
      </c>
      <c r="T160" s="58" t="str">
        <f t="shared" si="177"/>
        <v/>
      </c>
      <c r="U160" s="397">
        <f>IF(AT160="","",AT160)</f>
        <v>0</v>
      </c>
      <c r="V160" s="58" t="str">
        <f t="shared" si="178"/>
        <v/>
      </c>
      <c r="W160" s="397">
        <f>IF(AV160="","",AV160)</f>
        <v>0</v>
      </c>
      <c r="Z160" s="405" t="s">
        <v>2</v>
      </c>
      <c r="AA160" s="272" t="str">
        <f>IF(AB160=0,"",_xlfn.CONCAT(VLOOKUP(AB160,Starter!A:C,2,0)))</f>
        <v/>
      </c>
      <c r="AB160" s="81"/>
      <c r="AC160" s="132"/>
      <c r="AD160" s="91">
        <f>IF(SUM(AC160:AC162)+AC176=0,0,IF(SUM(ABS(AC160),ABS(AC161),ABS(AC162))=AC176,0.5,IF(SUM(ABS(AC160),ABS(AC161),ABS(AC162))&gt;AC176,1,0)))</f>
        <v>0</v>
      </c>
      <c r="AE160" s="132"/>
      <c r="AF160" s="91">
        <f>IF(SUM(AE160:AE162)+AE176=0,0,IF(SUM(ABS(AE160),ABS(AE161),ABS(AE162))=AE176,0.5,IF(SUM(ABS(AE160),ABS(AE161),ABS(AE162))&gt;AE176,1,0)))</f>
        <v>0</v>
      </c>
      <c r="AG160" s="132"/>
      <c r="AH160" s="91">
        <f>IF(SUM(AG160:AG162)+AG176=0,0,IF(SUM(ABS(AG160),ABS(AG161),ABS(AG162))=AG176,0.5,IF(SUM(ABS(AG160),ABS(AG161),ABS(AG162))&gt;AG176,1,0)))</f>
        <v>0</v>
      </c>
      <c r="AI160" s="132"/>
      <c r="AJ160" s="91">
        <f>IF(SUM(AI160:AI162)+AI176=0,0,IF(SUM(ABS(AI160),ABS(AI161),ABS(AI162))=AI176,0.5,IF(SUM(ABS(AI160),ABS(AI161),ABS(AI162))&gt;AI176,1,0)))</f>
        <v>0</v>
      </c>
      <c r="AK160" s="132"/>
      <c r="AL160" s="91">
        <f>IF(SUM(AK160:AK162)+AK176=0,0,IF(SUM(ABS(AK160),ABS(AK161),ABS(AK162))=AK176,0.5,IF(SUM(ABS(AK160),ABS(AK161),ABS(AK162))&gt;AK176,1,0)))</f>
        <v>0</v>
      </c>
      <c r="AM160" s="132"/>
      <c r="AN160" s="91">
        <f>IF(SUM(AM160:AM162)+AM176=0,0,IF(SUM(ABS(AM160),ABS(AM161),ABS(AM162))=AM176,0.5,IF(SUM(ABS(AM160),ABS(AM161),ABS(AM162))&gt;AM176,1,0)))</f>
        <v>0</v>
      </c>
      <c r="AO160" s="132"/>
      <c r="AP160" s="91">
        <f>IF(SUM(AO160:AO162)+AO176=0,0,IF(SUM(ABS(AO160),ABS(AO161),ABS(AO162))=AO176,0.5,IF(SUM(ABS(AO160),ABS(AO161),ABS(AO162))&gt;AO176,1,0)))</f>
        <v>0</v>
      </c>
      <c r="AQ160" s="132"/>
      <c r="AR160" s="91">
        <f>IF(SUM(AQ160:AQ162)+AQ176=0,0,IF(SUM(ABS(AQ160),ABS(AQ161),ABS(AQ162))=AQ176,0.5,IF(SUM(ABS(AQ160),ABS(AQ161),ABS(AQ162))&gt;AQ176,1,0)))</f>
        <v>0</v>
      </c>
      <c r="AS160" s="132"/>
      <c r="AT160" s="91">
        <f>IF(SUM(AS160:AS162)+AS176=0,0,IF(SUM(ABS(AS160),ABS(AS161),ABS(AS162))=AS176,0.5,IF(SUM(ABS(AS160),ABS(AS161),ABS(AS162))&gt;AS176,1,0)))</f>
        <v>0</v>
      </c>
      <c r="AU160" s="92">
        <f t="shared" si="179"/>
        <v>0</v>
      </c>
      <c r="AV160" s="93">
        <f>SUM(AD160+AF160+AH160+AJ160+AL160+AN160+AP160+AR160+AT160)</f>
        <v>0</v>
      </c>
      <c r="AW160" s="83"/>
      <c r="AX160" s="84"/>
      <c r="AZ160" s="47"/>
      <c r="BA160" s="149"/>
      <c r="BB160" s="150"/>
      <c r="BC160" s="151"/>
      <c r="BD160" s="154">
        <f t="shared" si="192"/>
        <v>0</v>
      </c>
      <c r="BE160" s="150">
        <f t="shared" si="193"/>
        <v>0</v>
      </c>
      <c r="BF160" s="152">
        <f t="shared" si="194"/>
        <v>0</v>
      </c>
      <c r="BG160" s="152">
        <f t="shared" si="195"/>
        <v>0</v>
      </c>
      <c r="BH160" s="152" t="str">
        <f t="shared" si="180"/>
        <v/>
      </c>
      <c r="BI160" s="152" t="str">
        <f t="shared" si="181"/>
        <v/>
      </c>
      <c r="BJ160" s="152" t="str">
        <f t="shared" si="182"/>
        <v/>
      </c>
      <c r="BK160" s="152" t="str">
        <f t="shared" si="183"/>
        <v/>
      </c>
      <c r="BL160" s="152" t="str">
        <f t="shared" si="184"/>
        <v/>
      </c>
      <c r="BM160" s="152" t="str">
        <f t="shared" si="185"/>
        <v/>
      </c>
      <c r="BN160" s="152" t="str">
        <f t="shared" si="186"/>
        <v/>
      </c>
      <c r="BO160" s="152" t="str">
        <f t="shared" si="187"/>
        <v/>
      </c>
      <c r="BP160" s="152" t="str">
        <f t="shared" si="188"/>
        <v/>
      </c>
      <c r="BQ160" s="153"/>
      <c r="BR160" s="151"/>
      <c r="BS160" s="152">
        <f t="shared" si="196"/>
        <v>0</v>
      </c>
      <c r="BT160" s="152">
        <f t="shared" si="197"/>
        <v>1.6E-7</v>
      </c>
      <c r="BU160" s="152" t="str">
        <f t="shared" si="198"/>
        <v>Bajuwaren München 1</v>
      </c>
      <c r="BV160" s="151">
        <f t="shared" si="199"/>
        <v>57</v>
      </c>
      <c r="BW160" s="152">
        <f t="shared" si="200"/>
        <v>0</v>
      </c>
      <c r="BX160" s="152">
        <f>IF(COUNTIF(BH160:BP160,"&gt;0")&lt;Spielorte!$A$23,0,BE160/Spielorte!$A$23)</f>
        <v>0</v>
      </c>
      <c r="BY160" s="152">
        <f t="shared" si="201"/>
        <v>1.6E-7</v>
      </c>
      <c r="BZ160" s="151">
        <f t="shared" si="189"/>
        <v>57</v>
      </c>
    </row>
    <row r="161" spans="1:78" ht="17.100000000000001" customHeight="1" x14ac:dyDescent="0.25">
      <c r="A161" s="414"/>
      <c r="B161" s="59" t="str">
        <f t="shared" si="190"/>
        <v/>
      </c>
      <c r="C161" s="60" t="str">
        <f t="shared" si="190"/>
        <v/>
      </c>
      <c r="D161" s="61" t="str">
        <f t="shared" si="190"/>
        <v/>
      </c>
      <c r="E161" s="398"/>
      <c r="F161" s="61" t="str">
        <f t="shared" si="171"/>
        <v/>
      </c>
      <c r="G161" s="398"/>
      <c r="H161" s="61" t="str">
        <f t="shared" si="172"/>
        <v/>
      </c>
      <c r="I161" s="398"/>
      <c r="J161" s="61" t="str">
        <f t="shared" si="173"/>
        <v/>
      </c>
      <c r="K161" s="398"/>
      <c r="L161" s="61" t="str">
        <f t="shared" si="174"/>
        <v/>
      </c>
      <c r="M161" s="398"/>
      <c r="N161" s="61" t="str">
        <f t="shared" si="191"/>
        <v/>
      </c>
      <c r="O161" s="398"/>
      <c r="P161" s="61" t="str">
        <f t="shared" si="175"/>
        <v/>
      </c>
      <c r="Q161" s="398"/>
      <c r="R161" s="61" t="str">
        <f t="shared" si="176"/>
        <v/>
      </c>
      <c r="S161" s="398"/>
      <c r="T161" s="61" t="str">
        <f t="shared" si="177"/>
        <v/>
      </c>
      <c r="U161" s="398"/>
      <c r="V161" s="61" t="str">
        <f t="shared" si="178"/>
        <v/>
      </c>
      <c r="W161" s="398"/>
      <c r="Z161" s="406"/>
      <c r="AA161" s="90" t="str">
        <f>IF(AB161=0,"",_xlfn.CONCAT(VLOOKUP(AB161,Starter!A:C,2,0)))</f>
        <v/>
      </c>
      <c r="AB161" s="80"/>
      <c r="AC161" s="130"/>
      <c r="AD161" s="94"/>
      <c r="AE161" s="130"/>
      <c r="AF161" s="94"/>
      <c r="AG161" s="130"/>
      <c r="AH161" s="94"/>
      <c r="AI161" s="130"/>
      <c r="AJ161" s="94"/>
      <c r="AK161" s="130"/>
      <c r="AL161" s="94"/>
      <c r="AM161" s="130"/>
      <c r="AN161" s="94"/>
      <c r="AO161" s="134"/>
      <c r="AP161" s="94"/>
      <c r="AQ161" s="134"/>
      <c r="AR161" s="94"/>
      <c r="AS161" s="134"/>
      <c r="AT161" s="94"/>
      <c r="AU161" s="95">
        <f t="shared" si="179"/>
        <v>0</v>
      </c>
      <c r="AV161" s="96"/>
      <c r="AW161" s="83"/>
      <c r="AX161" s="84"/>
      <c r="AZ161" s="47"/>
      <c r="BA161" s="149"/>
      <c r="BB161" s="150"/>
      <c r="BC161" s="151"/>
      <c r="BD161" s="154">
        <f t="shared" si="192"/>
        <v>0</v>
      </c>
      <c r="BE161" s="150">
        <f t="shared" si="193"/>
        <v>0</v>
      </c>
      <c r="BF161" s="152">
        <f t="shared" si="194"/>
        <v>0</v>
      </c>
      <c r="BG161" s="152">
        <f t="shared" si="195"/>
        <v>0</v>
      </c>
      <c r="BH161" s="152" t="str">
        <f t="shared" si="180"/>
        <v/>
      </c>
      <c r="BI161" s="152" t="str">
        <f t="shared" si="181"/>
        <v/>
      </c>
      <c r="BJ161" s="152" t="str">
        <f t="shared" si="182"/>
        <v/>
      </c>
      <c r="BK161" s="152" t="str">
        <f t="shared" si="183"/>
        <v/>
      </c>
      <c r="BL161" s="152" t="str">
        <f t="shared" si="184"/>
        <v/>
      </c>
      <c r="BM161" s="152" t="str">
        <f t="shared" si="185"/>
        <v/>
      </c>
      <c r="BN161" s="152" t="str">
        <f t="shared" si="186"/>
        <v/>
      </c>
      <c r="BO161" s="152" t="str">
        <f t="shared" si="187"/>
        <v/>
      </c>
      <c r="BP161" s="152" t="str">
        <f t="shared" si="188"/>
        <v/>
      </c>
      <c r="BQ161" s="153"/>
      <c r="BR161" s="151"/>
      <c r="BS161" s="152">
        <f t="shared" si="196"/>
        <v>0</v>
      </c>
      <c r="BT161" s="152">
        <f t="shared" si="197"/>
        <v>1.61E-7</v>
      </c>
      <c r="BU161" s="152" t="str">
        <f t="shared" si="198"/>
        <v>Bajuwaren München 1</v>
      </c>
      <c r="BV161" s="151">
        <f t="shared" si="199"/>
        <v>56</v>
      </c>
      <c r="BW161" s="152">
        <f t="shared" si="200"/>
        <v>0</v>
      </c>
      <c r="BX161" s="152">
        <f>IF(COUNTIF(BH161:BP161,"&gt;0")&lt;Spielorte!$A$23,0,BE161/Spielorte!$A$23)</f>
        <v>0</v>
      </c>
      <c r="BY161" s="152">
        <f t="shared" si="201"/>
        <v>1.61E-7</v>
      </c>
      <c r="BZ161" s="151">
        <f t="shared" si="189"/>
        <v>56</v>
      </c>
    </row>
    <row r="162" spans="1:78" ht="17.100000000000001" customHeight="1" thickBot="1" x14ac:dyDescent="0.3">
      <c r="A162" s="415"/>
      <c r="B162" s="62" t="str">
        <f t="shared" si="190"/>
        <v/>
      </c>
      <c r="C162" s="63" t="str">
        <f t="shared" si="190"/>
        <v/>
      </c>
      <c r="D162" s="52" t="str">
        <f t="shared" si="190"/>
        <v/>
      </c>
      <c r="E162" s="399"/>
      <c r="F162" s="52" t="str">
        <f t="shared" si="171"/>
        <v/>
      </c>
      <c r="G162" s="399"/>
      <c r="H162" s="52" t="str">
        <f t="shared" si="172"/>
        <v/>
      </c>
      <c r="I162" s="399"/>
      <c r="J162" s="52" t="str">
        <f t="shared" si="173"/>
        <v/>
      </c>
      <c r="K162" s="399"/>
      <c r="L162" s="52" t="str">
        <f t="shared" si="174"/>
        <v/>
      </c>
      <c r="M162" s="399"/>
      <c r="N162" s="52" t="str">
        <f t="shared" si="191"/>
        <v/>
      </c>
      <c r="O162" s="399"/>
      <c r="P162" s="52" t="str">
        <f t="shared" si="175"/>
        <v/>
      </c>
      <c r="Q162" s="399"/>
      <c r="R162" s="52" t="str">
        <f t="shared" si="176"/>
        <v/>
      </c>
      <c r="S162" s="399"/>
      <c r="T162" s="52" t="str">
        <f t="shared" si="177"/>
        <v/>
      </c>
      <c r="U162" s="399"/>
      <c r="V162" s="52" t="str">
        <f t="shared" si="178"/>
        <v/>
      </c>
      <c r="W162" s="399"/>
      <c r="Z162" s="407"/>
      <c r="AA162" s="99" t="str">
        <f>IF(AB162=0,"",_xlfn.CONCAT(VLOOKUP(AB162,Starter!A:C,2,0)))</f>
        <v/>
      </c>
      <c r="AB162" s="82"/>
      <c r="AC162" s="133"/>
      <c r="AD162" s="100"/>
      <c r="AE162" s="133"/>
      <c r="AF162" s="100"/>
      <c r="AG162" s="133"/>
      <c r="AH162" s="100"/>
      <c r="AI162" s="133"/>
      <c r="AJ162" s="100"/>
      <c r="AK162" s="133"/>
      <c r="AL162" s="100"/>
      <c r="AM162" s="133"/>
      <c r="AN162" s="100"/>
      <c r="AO162" s="133"/>
      <c r="AP162" s="100"/>
      <c r="AQ162" s="133"/>
      <c r="AR162" s="100"/>
      <c r="AS162" s="133"/>
      <c r="AT162" s="100"/>
      <c r="AU162" s="97">
        <f t="shared" si="179"/>
        <v>0</v>
      </c>
      <c r="AV162" s="98"/>
      <c r="AW162" s="83"/>
      <c r="AX162" s="84"/>
      <c r="AZ162" s="47"/>
      <c r="BA162" s="149"/>
      <c r="BB162" s="150"/>
      <c r="BC162" s="151"/>
      <c r="BD162" s="154">
        <f t="shared" si="192"/>
        <v>0</v>
      </c>
      <c r="BE162" s="150">
        <f t="shared" si="193"/>
        <v>0</v>
      </c>
      <c r="BF162" s="152">
        <f t="shared" si="194"/>
        <v>0</v>
      </c>
      <c r="BG162" s="152">
        <f t="shared" si="195"/>
        <v>0</v>
      </c>
      <c r="BH162" s="152" t="str">
        <f t="shared" si="180"/>
        <v/>
      </c>
      <c r="BI162" s="152" t="str">
        <f t="shared" si="181"/>
        <v/>
      </c>
      <c r="BJ162" s="152" t="str">
        <f t="shared" si="182"/>
        <v/>
      </c>
      <c r="BK162" s="152" t="str">
        <f t="shared" si="183"/>
        <v/>
      </c>
      <c r="BL162" s="152" t="str">
        <f t="shared" si="184"/>
        <v/>
      </c>
      <c r="BM162" s="152" t="str">
        <f t="shared" si="185"/>
        <v/>
      </c>
      <c r="BN162" s="152" t="str">
        <f t="shared" si="186"/>
        <v/>
      </c>
      <c r="BO162" s="152" t="str">
        <f t="shared" si="187"/>
        <v/>
      </c>
      <c r="BP162" s="152" t="str">
        <f t="shared" si="188"/>
        <v/>
      </c>
      <c r="BQ162" s="153"/>
      <c r="BR162" s="151"/>
      <c r="BS162" s="152">
        <f t="shared" si="196"/>
        <v>0</v>
      </c>
      <c r="BT162" s="152">
        <f t="shared" si="197"/>
        <v>1.6199999999999999E-7</v>
      </c>
      <c r="BU162" s="152" t="str">
        <f t="shared" si="198"/>
        <v>Bajuwaren München 1</v>
      </c>
      <c r="BV162" s="151">
        <f t="shared" si="199"/>
        <v>55</v>
      </c>
      <c r="BW162" s="152">
        <f t="shared" si="200"/>
        <v>0</v>
      </c>
      <c r="BX162" s="152">
        <f>IF(COUNTIF(BH162:BP162,"&gt;0")&lt;Spielorte!$A$23,0,BE162/Spielorte!$A$23)</f>
        <v>0</v>
      </c>
      <c r="BY162" s="152">
        <f t="shared" si="201"/>
        <v>1.6199999999999999E-7</v>
      </c>
      <c r="BZ162" s="151">
        <f t="shared" si="189"/>
        <v>55</v>
      </c>
    </row>
    <row r="163" spans="1:78" ht="17.100000000000001" customHeight="1" x14ac:dyDescent="0.25">
      <c r="A163" s="413" t="s">
        <v>3</v>
      </c>
      <c r="B163" s="56" t="str">
        <f t="shared" si="190"/>
        <v/>
      </c>
      <c r="C163" s="57" t="str">
        <f t="shared" si="190"/>
        <v/>
      </c>
      <c r="D163" s="58" t="str">
        <f t="shared" si="190"/>
        <v/>
      </c>
      <c r="E163" s="397">
        <f>IF(AD163="","",AD163)</f>
        <v>0</v>
      </c>
      <c r="F163" s="58" t="str">
        <f t="shared" si="171"/>
        <v/>
      </c>
      <c r="G163" s="397">
        <f>IF(AF163="","",AF163)</f>
        <v>0</v>
      </c>
      <c r="H163" s="58" t="str">
        <f t="shared" si="172"/>
        <v/>
      </c>
      <c r="I163" s="397">
        <f>IF(AH163="","",AH163)</f>
        <v>0</v>
      </c>
      <c r="J163" s="58" t="str">
        <f t="shared" si="173"/>
        <v/>
      </c>
      <c r="K163" s="397">
        <f>IF(AJ163="","",AJ163)</f>
        <v>0</v>
      </c>
      <c r="L163" s="58" t="str">
        <f t="shared" si="174"/>
        <v/>
      </c>
      <c r="M163" s="397">
        <f>IF(AL163="","",AL163)</f>
        <v>0</v>
      </c>
      <c r="N163" s="58" t="str">
        <f t="shared" si="191"/>
        <v/>
      </c>
      <c r="O163" s="397">
        <f>IF(AN163="","",AN163)</f>
        <v>0</v>
      </c>
      <c r="P163" s="58" t="str">
        <f t="shared" si="175"/>
        <v/>
      </c>
      <c r="Q163" s="397">
        <f>IF(AP163="","",AP163)</f>
        <v>0</v>
      </c>
      <c r="R163" s="58" t="str">
        <f t="shared" si="176"/>
        <v/>
      </c>
      <c r="S163" s="397">
        <f>IF(AR163="","",AR163)</f>
        <v>0</v>
      </c>
      <c r="T163" s="58" t="str">
        <f t="shared" si="177"/>
        <v/>
      </c>
      <c r="U163" s="397">
        <f>IF(AT163="","",AT163)</f>
        <v>0</v>
      </c>
      <c r="V163" s="58" t="str">
        <f t="shared" si="178"/>
        <v/>
      </c>
      <c r="W163" s="397">
        <f>IF(AV163="","",AV163)</f>
        <v>0</v>
      </c>
      <c r="Z163" s="405" t="s">
        <v>3</v>
      </c>
      <c r="AA163" s="272" t="str">
        <f>IF(AB163=0,"",_xlfn.CONCAT(VLOOKUP(AB163,Starter!A:C,2,0)))</f>
        <v/>
      </c>
      <c r="AB163" s="81"/>
      <c r="AC163" s="132"/>
      <c r="AD163" s="91">
        <f>IF(SUM(AC163:AC165)+AC177=0,0,IF(SUM(ABS(AC163),ABS(AC164),ABS(AC165))=AC177,0.5,IF(SUM(ABS(AC163),ABS(AC164),ABS(AC165))&gt;AC177,1,0)))</f>
        <v>0</v>
      </c>
      <c r="AE163" s="132"/>
      <c r="AF163" s="91">
        <f>IF(SUM(AE163:AE165)+AE177=0,0,IF(SUM(ABS(AE163),ABS(AE164),ABS(AE165))=AE177,0.5,IF(SUM(ABS(AE163),ABS(AE164),ABS(AE165))&gt;AE177,1,0)))</f>
        <v>0</v>
      </c>
      <c r="AG163" s="132"/>
      <c r="AH163" s="91">
        <f>IF(SUM(AG163:AG165)+AG177=0,0,IF(SUM(ABS(AG163),ABS(AG164),ABS(AG165))=AG177,0.5,IF(SUM(ABS(AG163),ABS(AG164),ABS(AG165))&gt;AG177,1,0)))</f>
        <v>0</v>
      </c>
      <c r="AI163" s="132"/>
      <c r="AJ163" s="91">
        <f>IF(SUM(AI163:AI165)+AI177=0,0,IF(SUM(ABS(AI163),ABS(AI164),ABS(AI165))=AI177,0.5,IF(SUM(ABS(AI163),ABS(AI164),ABS(AI165))&gt;AI177,1,0)))</f>
        <v>0</v>
      </c>
      <c r="AK163" s="132"/>
      <c r="AL163" s="91">
        <f>IF(SUM(AK163:AK165)+AK177=0,0,IF(SUM(ABS(AK163),ABS(AK164),ABS(AK165))=AK177,0.5,IF(SUM(ABS(AK163),ABS(AK164),ABS(AK165))&gt;AK177,1,0)))</f>
        <v>0</v>
      </c>
      <c r="AM163" s="132"/>
      <c r="AN163" s="91">
        <f>IF(SUM(AM163:AM165)+AM177=0,0,IF(SUM(ABS(AM163),ABS(AM164),ABS(AM165))=AM177,0.5,IF(SUM(ABS(AM163),ABS(AM164),ABS(AM165))&gt;AM177,1,0)))</f>
        <v>0</v>
      </c>
      <c r="AO163" s="132"/>
      <c r="AP163" s="91">
        <f>IF(SUM(AO163:AO165)+AO177=0,0,IF(SUM(ABS(AO163),ABS(AO164),ABS(AO165))=AO177,0.5,IF(SUM(ABS(AO163),ABS(AO164),ABS(AO165))&gt;AO177,1,0)))</f>
        <v>0</v>
      </c>
      <c r="AQ163" s="132"/>
      <c r="AR163" s="91">
        <f>IF(SUM(AQ163:AQ165)+AQ177=0,0,IF(SUM(ABS(AQ163),ABS(AQ164),ABS(AQ165))=AQ177,0.5,IF(SUM(ABS(AQ163),ABS(AQ164),ABS(AQ165))&gt;AQ177,1,0)))</f>
        <v>0</v>
      </c>
      <c r="AS163" s="132"/>
      <c r="AT163" s="91">
        <f>IF(SUM(AS163:AS165)+AS177=0,0,IF(SUM(ABS(AS163),ABS(AS164),ABS(AS165))=AS177,0.5,IF(SUM(ABS(AS163),ABS(AS164),ABS(AS165))&gt;AS177,1,0)))</f>
        <v>0</v>
      </c>
      <c r="AU163" s="92">
        <f t="shared" si="179"/>
        <v>0</v>
      </c>
      <c r="AV163" s="93">
        <f>SUM(AD163+AF163+AH163+AJ163+AL163+AN163+AP163+AR163+AT163)</f>
        <v>0</v>
      </c>
      <c r="AW163" s="83"/>
      <c r="AX163" s="84"/>
      <c r="AZ163" s="47"/>
      <c r="BA163" s="149"/>
      <c r="BB163" s="150"/>
      <c r="BC163" s="151"/>
      <c r="BD163" s="154">
        <f t="shared" si="192"/>
        <v>0</v>
      </c>
      <c r="BE163" s="150">
        <f t="shared" si="193"/>
        <v>0</v>
      </c>
      <c r="BF163" s="152">
        <f t="shared" si="194"/>
        <v>0</v>
      </c>
      <c r="BG163" s="152">
        <f t="shared" si="195"/>
        <v>0</v>
      </c>
      <c r="BH163" s="152" t="str">
        <f t="shared" si="180"/>
        <v/>
      </c>
      <c r="BI163" s="152" t="str">
        <f t="shared" si="181"/>
        <v/>
      </c>
      <c r="BJ163" s="152" t="str">
        <f t="shared" si="182"/>
        <v/>
      </c>
      <c r="BK163" s="152" t="str">
        <f t="shared" si="183"/>
        <v/>
      </c>
      <c r="BL163" s="152" t="str">
        <f t="shared" si="184"/>
        <v/>
      </c>
      <c r="BM163" s="152" t="str">
        <f t="shared" si="185"/>
        <v/>
      </c>
      <c r="BN163" s="152" t="str">
        <f t="shared" si="186"/>
        <v/>
      </c>
      <c r="BO163" s="152" t="str">
        <f t="shared" si="187"/>
        <v/>
      </c>
      <c r="BP163" s="152" t="str">
        <f t="shared" si="188"/>
        <v/>
      </c>
      <c r="BQ163" s="153"/>
      <c r="BR163" s="151"/>
      <c r="BS163" s="152">
        <f t="shared" si="196"/>
        <v>0</v>
      </c>
      <c r="BT163" s="152">
        <f t="shared" si="197"/>
        <v>1.6299999999999999E-7</v>
      </c>
      <c r="BU163" s="152" t="str">
        <f t="shared" si="198"/>
        <v>Bajuwaren München 1</v>
      </c>
      <c r="BV163" s="151">
        <f t="shared" si="199"/>
        <v>54</v>
      </c>
      <c r="BW163" s="152">
        <f t="shared" si="200"/>
        <v>0</v>
      </c>
      <c r="BX163" s="152">
        <f>IF(COUNTIF(BH163:BP163,"&gt;0")&lt;Spielorte!$A$23,0,BE163/Spielorte!$A$23)</f>
        <v>0</v>
      </c>
      <c r="BY163" s="152">
        <f t="shared" si="201"/>
        <v>1.6299999999999999E-7</v>
      </c>
      <c r="BZ163" s="151">
        <f t="shared" si="189"/>
        <v>54</v>
      </c>
    </row>
    <row r="164" spans="1:78" ht="17.100000000000001" customHeight="1" x14ac:dyDescent="0.25">
      <c r="A164" s="414"/>
      <c r="B164" s="59" t="str">
        <f t="shared" si="190"/>
        <v/>
      </c>
      <c r="C164" s="60" t="str">
        <f t="shared" si="190"/>
        <v/>
      </c>
      <c r="D164" s="61" t="str">
        <f t="shared" si="190"/>
        <v/>
      </c>
      <c r="E164" s="398"/>
      <c r="F164" s="61" t="str">
        <f t="shared" si="171"/>
        <v/>
      </c>
      <c r="G164" s="398"/>
      <c r="H164" s="61" t="str">
        <f t="shared" si="172"/>
        <v/>
      </c>
      <c r="I164" s="398"/>
      <c r="J164" s="61" t="str">
        <f t="shared" si="173"/>
        <v/>
      </c>
      <c r="K164" s="398"/>
      <c r="L164" s="61" t="str">
        <f t="shared" si="174"/>
        <v/>
      </c>
      <c r="M164" s="398"/>
      <c r="N164" s="61" t="str">
        <f t="shared" si="191"/>
        <v/>
      </c>
      <c r="O164" s="398"/>
      <c r="P164" s="61" t="str">
        <f t="shared" si="175"/>
        <v/>
      </c>
      <c r="Q164" s="398"/>
      <c r="R164" s="61" t="str">
        <f t="shared" si="176"/>
        <v/>
      </c>
      <c r="S164" s="398"/>
      <c r="T164" s="61" t="str">
        <f t="shared" si="177"/>
        <v/>
      </c>
      <c r="U164" s="398"/>
      <c r="V164" s="61" t="str">
        <f t="shared" si="178"/>
        <v/>
      </c>
      <c r="W164" s="398"/>
      <c r="Z164" s="406"/>
      <c r="AA164" s="90" t="str">
        <f>IF(AB164=0,"",_xlfn.CONCAT(VLOOKUP(AB164,Starter!A:C,2,0)))</f>
        <v/>
      </c>
      <c r="AB164" s="80"/>
      <c r="AC164" s="130"/>
      <c r="AD164" s="94"/>
      <c r="AE164" s="130"/>
      <c r="AF164" s="94"/>
      <c r="AG164" s="130"/>
      <c r="AH164" s="94"/>
      <c r="AI164" s="130"/>
      <c r="AJ164" s="94"/>
      <c r="AK164" s="130"/>
      <c r="AL164" s="94"/>
      <c r="AM164" s="130"/>
      <c r="AN164" s="94"/>
      <c r="AO164" s="130"/>
      <c r="AP164" s="94"/>
      <c r="AQ164" s="130"/>
      <c r="AR164" s="94"/>
      <c r="AS164" s="130"/>
      <c r="AT164" s="94"/>
      <c r="AU164" s="95">
        <f t="shared" si="179"/>
        <v>0</v>
      </c>
      <c r="AV164" s="96"/>
      <c r="AW164" s="83"/>
      <c r="AX164" s="84"/>
      <c r="AZ164" s="47"/>
      <c r="BA164" s="149"/>
      <c r="BB164" s="150"/>
      <c r="BC164" s="151"/>
      <c r="BD164" s="154">
        <f t="shared" si="192"/>
        <v>0</v>
      </c>
      <c r="BE164" s="150">
        <f t="shared" si="193"/>
        <v>0</v>
      </c>
      <c r="BF164" s="152">
        <f t="shared" si="194"/>
        <v>0</v>
      </c>
      <c r="BG164" s="152">
        <f t="shared" si="195"/>
        <v>0</v>
      </c>
      <c r="BH164" s="152" t="str">
        <f t="shared" si="180"/>
        <v/>
      </c>
      <c r="BI164" s="152" t="str">
        <f t="shared" si="181"/>
        <v/>
      </c>
      <c r="BJ164" s="152" t="str">
        <f t="shared" si="182"/>
        <v/>
      </c>
      <c r="BK164" s="152" t="str">
        <f t="shared" si="183"/>
        <v/>
      </c>
      <c r="BL164" s="152" t="str">
        <f t="shared" si="184"/>
        <v/>
      </c>
      <c r="BM164" s="152" t="str">
        <f t="shared" si="185"/>
        <v/>
      </c>
      <c r="BN164" s="152" t="str">
        <f t="shared" si="186"/>
        <v/>
      </c>
      <c r="BO164" s="152" t="str">
        <f t="shared" si="187"/>
        <v/>
      </c>
      <c r="BP164" s="152" t="str">
        <f t="shared" si="188"/>
        <v/>
      </c>
      <c r="BQ164" s="153"/>
      <c r="BR164" s="151"/>
      <c r="BS164" s="152">
        <f t="shared" si="196"/>
        <v>0</v>
      </c>
      <c r="BT164" s="152">
        <f t="shared" si="197"/>
        <v>1.6400000000000001E-7</v>
      </c>
      <c r="BU164" s="152" t="str">
        <f t="shared" si="198"/>
        <v>Bajuwaren München 1</v>
      </c>
      <c r="BV164" s="151">
        <f t="shared" si="199"/>
        <v>53</v>
      </c>
      <c r="BW164" s="152">
        <f t="shared" si="200"/>
        <v>0</v>
      </c>
      <c r="BX164" s="152">
        <f>IF(COUNTIF(BH164:BP164,"&gt;0")&lt;Spielorte!$A$23,0,BE164/Spielorte!$A$23)</f>
        <v>0</v>
      </c>
      <c r="BY164" s="152">
        <f t="shared" si="201"/>
        <v>1.6400000000000001E-7</v>
      </c>
      <c r="BZ164" s="151">
        <f t="shared" si="189"/>
        <v>53</v>
      </c>
    </row>
    <row r="165" spans="1:78" ht="17.100000000000001" customHeight="1" thickBot="1" x14ac:dyDescent="0.3">
      <c r="A165" s="415"/>
      <c r="B165" s="62" t="str">
        <f t="shared" si="190"/>
        <v/>
      </c>
      <c r="C165" s="63" t="str">
        <f t="shared" si="190"/>
        <v/>
      </c>
      <c r="D165" s="52" t="str">
        <f t="shared" si="190"/>
        <v/>
      </c>
      <c r="E165" s="399"/>
      <c r="F165" s="52" t="str">
        <f t="shared" si="171"/>
        <v/>
      </c>
      <c r="G165" s="399"/>
      <c r="H165" s="52" t="str">
        <f t="shared" si="172"/>
        <v/>
      </c>
      <c r="I165" s="399"/>
      <c r="J165" s="52" t="str">
        <f t="shared" si="173"/>
        <v/>
      </c>
      <c r="K165" s="399"/>
      <c r="L165" s="52" t="str">
        <f t="shared" si="174"/>
        <v/>
      </c>
      <c r="M165" s="399"/>
      <c r="N165" s="52" t="str">
        <f t="shared" si="191"/>
        <v/>
      </c>
      <c r="O165" s="399"/>
      <c r="P165" s="52" t="str">
        <f t="shared" si="175"/>
        <v/>
      </c>
      <c r="Q165" s="399"/>
      <c r="R165" s="52" t="str">
        <f t="shared" si="176"/>
        <v/>
      </c>
      <c r="S165" s="399"/>
      <c r="T165" s="52" t="str">
        <f t="shared" si="177"/>
        <v/>
      </c>
      <c r="U165" s="399"/>
      <c r="V165" s="52" t="str">
        <f t="shared" si="178"/>
        <v/>
      </c>
      <c r="W165" s="399"/>
      <c r="Z165" s="407"/>
      <c r="AA165" s="99" t="str">
        <f>IF(AB165=0,"",_xlfn.CONCAT(VLOOKUP(AB165,Starter!A:C,2,0)))</f>
        <v/>
      </c>
      <c r="AB165" s="82"/>
      <c r="AC165" s="133"/>
      <c r="AD165" s="100"/>
      <c r="AE165" s="133"/>
      <c r="AF165" s="100"/>
      <c r="AG165" s="133"/>
      <c r="AH165" s="100"/>
      <c r="AI165" s="133"/>
      <c r="AJ165" s="100"/>
      <c r="AK165" s="133"/>
      <c r="AL165" s="100"/>
      <c r="AM165" s="133"/>
      <c r="AN165" s="100"/>
      <c r="AO165" s="133"/>
      <c r="AP165" s="100"/>
      <c r="AQ165" s="133"/>
      <c r="AR165" s="100"/>
      <c r="AS165" s="133"/>
      <c r="AT165" s="100"/>
      <c r="AU165" s="97">
        <f t="shared" si="179"/>
        <v>0</v>
      </c>
      <c r="AV165" s="98"/>
      <c r="AW165" s="83"/>
      <c r="AX165" s="84"/>
      <c r="AZ165" s="47"/>
      <c r="BA165" s="149"/>
      <c r="BB165" s="150"/>
      <c r="BC165" s="151"/>
      <c r="BD165" s="154">
        <f t="shared" si="192"/>
        <v>0</v>
      </c>
      <c r="BE165" s="150">
        <f t="shared" si="193"/>
        <v>0</v>
      </c>
      <c r="BF165" s="152">
        <f t="shared" si="194"/>
        <v>0</v>
      </c>
      <c r="BG165" s="152">
        <f t="shared" si="195"/>
        <v>0</v>
      </c>
      <c r="BH165" s="152" t="str">
        <f t="shared" si="180"/>
        <v/>
      </c>
      <c r="BI165" s="152" t="str">
        <f t="shared" si="181"/>
        <v/>
      </c>
      <c r="BJ165" s="152" t="str">
        <f t="shared" si="182"/>
        <v/>
      </c>
      <c r="BK165" s="152" t="str">
        <f t="shared" si="183"/>
        <v/>
      </c>
      <c r="BL165" s="152" t="str">
        <f t="shared" si="184"/>
        <v/>
      </c>
      <c r="BM165" s="152" t="str">
        <f t="shared" si="185"/>
        <v/>
      </c>
      <c r="BN165" s="152" t="str">
        <f t="shared" si="186"/>
        <v/>
      </c>
      <c r="BO165" s="152" t="str">
        <f t="shared" si="187"/>
        <v/>
      </c>
      <c r="BP165" s="152" t="str">
        <f t="shared" si="188"/>
        <v/>
      </c>
      <c r="BQ165" s="153"/>
      <c r="BR165" s="151"/>
      <c r="BS165" s="152">
        <f t="shared" si="196"/>
        <v>0</v>
      </c>
      <c r="BT165" s="152">
        <f t="shared" si="197"/>
        <v>1.6500000000000001E-7</v>
      </c>
      <c r="BU165" s="152" t="str">
        <f t="shared" si="198"/>
        <v>Bajuwaren München 1</v>
      </c>
      <c r="BV165" s="151">
        <f t="shared" si="199"/>
        <v>52</v>
      </c>
      <c r="BW165" s="152">
        <f t="shared" si="200"/>
        <v>0</v>
      </c>
      <c r="BX165" s="152">
        <f>IF(COUNTIF(BH165:BP165,"&gt;0")&lt;Spielorte!$A$23,0,BE165/Spielorte!$A$23)</f>
        <v>0</v>
      </c>
      <c r="BY165" s="152">
        <f t="shared" si="201"/>
        <v>1.6500000000000001E-7</v>
      </c>
      <c r="BZ165" s="151">
        <f t="shared" si="189"/>
        <v>52</v>
      </c>
    </row>
    <row r="166" spans="1:78" ht="17.100000000000001" customHeight="1" x14ac:dyDescent="0.25">
      <c r="A166" s="413" t="s">
        <v>11</v>
      </c>
      <c r="B166" s="56" t="str">
        <f>IF(AA166=0,"",AA166)</f>
        <v/>
      </c>
      <c r="C166" s="57" t="str">
        <f t="shared" si="190"/>
        <v/>
      </c>
      <c r="D166" s="58" t="str">
        <f t="shared" si="190"/>
        <v/>
      </c>
      <c r="E166" s="397">
        <f>IF(AD166="","",AD166)</f>
        <v>0</v>
      </c>
      <c r="F166" s="58" t="str">
        <f t="shared" si="171"/>
        <v/>
      </c>
      <c r="G166" s="397">
        <f>IF(AF166="","",AF166)</f>
        <v>0</v>
      </c>
      <c r="H166" s="58" t="str">
        <f t="shared" si="172"/>
        <v/>
      </c>
      <c r="I166" s="397">
        <f>IF(AH166="","",AH166)</f>
        <v>0</v>
      </c>
      <c r="J166" s="58" t="str">
        <f t="shared" si="173"/>
        <v/>
      </c>
      <c r="K166" s="397">
        <f>IF(AJ166="","",AJ166)</f>
        <v>0</v>
      </c>
      <c r="L166" s="58" t="str">
        <f t="shared" si="174"/>
        <v/>
      </c>
      <c r="M166" s="397">
        <f>IF(AL166="","",AL166)</f>
        <v>0</v>
      </c>
      <c r="N166" s="58" t="str">
        <f t="shared" si="191"/>
        <v/>
      </c>
      <c r="O166" s="397">
        <f>IF(AN166="","",AN166)</f>
        <v>0</v>
      </c>
      <c r="P166" s="58" t="str">
        <f t="shared" si="175"/>
        <v/>
      </c>
      <c r="Q166" s="397">
        <f>IF(AP166="","",AP166)</f>
        <v>0</v>
      </c>
      <c r="R166" s="58" t="str">
        <f t="shared" si="176"/>
        <v/>
      </c>
      <c r="S166" s="397">
        <f>IF(AR166="","",AR166)</f>
        <v>0</v>
      </c>
      <c r="T166" s="58" t="str">
        <f t="shared" si="177"/>
        <v/>
      </c>
      <c r="U166" s="397">
        <f>IF(AT166="","",AT166)</f>
        <v>0</v>
      </c>
      <c r="V166" s="58" t="str">
        <f t="shared" si="178"/>
        <v/>
      </c>
      <c r="W166" s="397">
        <f>IF(AV166="","",AV166)</f>
        <v>0</v>
      </c>
      <c r="Z166" s="405" t="s">
        <v>11</v>
      </c>
      <c r="AA166" s="90" t="str">
        <f>IF(AB166=0,"",_xlfn.CONCAT(VLOOKUP(AB166,Starter!A:C,2,0)))</f>
        <v/>
      </c>
      <c r="AB166" s="81"/>
      <c r="AC166" s="132"/>
      <c r="AD166" s="91">
        <f>IF(SUM(AC166:AC168)+AC178=0,0,IF(SUM(ABS(AC166),ABS(AC167),ABS(AC168))=AC178,0.5,IF(SUM(ABS(AC166),ABS(AC167),ABS(AC168))&gt;AC178,1,0)))</f>
        <v>0</v>
      </c>
      <c r="AE166" s="132"/>
      <c r="AF166" s="91">
        <f>IF(SUM(AE166:AE168)+AE178=0,0,IF(SUM(ABS(AE166),ABS(AE167),ABS(AE168))=AE178,0.5,IF(SUM(ABS(AE166),ABS(AE167),ABS(AE168))&gt;AE178,1,0)))</f>
        <v>0</v>
      </c>
      <c r="AG166" s="132"/>
      <c r="AH166" s="91">
        <f>IF(SUM(AG166:AG168)+AG178=0,0,IF(SUM(ABS(AG166),ABS(AG167),ABS(AG168))=AG178,0.5,IF(SUM(ABS(AG166),ABS(AG167),ABS(AG168))&gt;AG178,1,0)))</f>
        <v>0</v>
      </c>
      <c r="AI166" s="132"/>
      <c r="AJ166" s="91">
        <f>IF(SUM(AI166:AI168)+AI178=0,0,IF(SUM(ABS(AI166),ABS(AI167),ABS(AI168))=AI178,0.5,IF(SUM(ABS(AI166),ABS(AI167),ABS(AI168))&gt;AI178,1,0)))</f>
        <v>0</v>
      </c>
      <c r="AK166" s="132"/>
      <c r="AL166" s="91">
        <f>IF(SUM(AK166:AK168)+AK178=0,0,IF(SUM(ABS(AK166),ABS(AK167),ABS(AK168))=AK178,0.5,IF(SUM(ABS(AK166),ABS(AK167),ABS(AK168))&gt;AK178,1,0)))</f>
        <v>0</v>
      </c>
      <c r="AM166" s="132"/>
      <c r="AN166" s="91">
        <f>IF(SUM(AM166:AM168)+AM178=0,0,IF(SUM(ABS(AM166),ABS(AM167),ABS(AM168))=AM178,0.5,IF(SUM(ABS(AM166),ABS(AM167),ABS(AM168))&gt;AM178,1,0)))</f>
        <v>0</v>
      </c>
      <c r="AO166" s="132"/>
      <c r="AP166" s="91">
        <f>IF(SUM(AO166:AO168)+AO178=0,0,IF(SUM(ABS(AO166),ABS(AO167),ABS(AO168))=AO178,0.5,IF(SUM(ABS(AO166),ABS(AO167),ABS(AO168))&gt;AO178,1,0)))</f>
        <v>0</v>
      </c>
      <c r="AQ166" s="132"/>
      <c r="AR166" s="91">
        <f>IF(SUM(AQ166:AQ168)+AQ178=0,0,IF(SUM(ABS(AQ166),ABS(AQ167),ABS(AQ168))=AQ178,0.5,IF(SUM(ABS(AQ166),ABS(AQ167),ABS(AQ168))&gt;AQ178,1,0)))</f>
        <v>0</v>
      </c>
      <c r="AS166" s="132"/>
      <c r="AT166" s="91">
        <f>IF(SUM(AS166:AS168)+AS178=0,0,IF(SUM(ABS(AS166),ABS(AS167),ABS(AS168))=AS178,0.5,IF(SUM(ABS(AS166),ABS(AS167),ABS(AS168))&gt;AS178,1,0)))</f>
        <v>0</v>
      </c>
      <c r="AU166" s="92">
        <f t="shared" si="179"/>
        <v>0</v>
      </c>
      <c r="AV166" s="93">
        <f>SUM(AD166+AF166+AH166+AJ166+AL166+AN166+AP166+AR166+AT166)</f>
        <v>0</v>
      </c>
      <c r="AW166" s="83"/>
      <c r="AX166" s="84"/>
      <c r="AZ166" s="47"/>
      <c r="BA166" s="149"/>
      <c r="BB166" s="150"/>
      <c r="BC166" s="151"/>
      <c r="BD166" s="154">
        <f t="shared" si="192"/>
        <v>0</v>
      </c>
      <c r="BE166" s="150">
        <f t="shared" si="193"/>
        <v>0</v>
      </c>
      <c r="BF166" s="152">
        <f t="shared" si="194"/>
        <v>0</v>
      </c>
      <c r="BG166" s="152">
        <f t="shared" si="195"/>
        <v>0</v>
      </c>
      <c r="BH166" s="152" t="str">
        <f t="shared" si="180"/>
        <v/>
      </c>
      <c r="BI166" s="152" t="str">
        <f t="shared" si="181"/>
        <v/>
      </c>
      <c r="BJ166" s="152" t="str">
        <f t="shared" si="182"/>
        <v/>
      </c>
      <c r="BK166" s="152" t="str">
        <f t="shared" si="183"/>
        <v/>
      </c>
      <c r="BL166" s="152" t="str">
        <f t="shared" si="184"/>
        <v/>
      </c>
      <c r="BM166" s="152" t="str">
        <f t="shared" si="185"/>
        <v/>
      </c>
      <c r="BN166" s="152" t="str">
        <f t="shared" si="186"/>
        <v/>
      </c>
      <c r="BO166" s="152" t="str">
        <f t="shared" si="187"/>
        <v/>
      </c>
      <c r="BP166" s="152" t="str">
        <f t="shared" si="188"/>
        <v/>
      </c>
      <c r="BQ166" s="153"/>
      <c r="BR166" s="151"/>
      <c r="BS166" s="152">
        <f t="shared" si="196"/>
        <v>0</v>
      </c>
      <c r="BT166" s="152">
        <f t="shared" si="197"/>
        <v>1.66E-7</v>
      </c>
      <c r="BU166" s="152" t="str">
        <f t="shared" si="198"/>
        <v>Bajuwaren München 1</v>
      </c>
      <c r="BV166" s="151">
        <f t="shared" si="199"/>
        <v>51</v>
      </c>
      <c r="BW166" s="152">
        <f t="shared" si="200"/>
        <v>0</v>
      </c>
      <c r="BX166" s="152">
        <f>IF(COUNTIF(BH166:BP166,"&gt;0")&lt;Spielorte!$A$23,0,BE166/Spielorte!$A$23)</f>
        <v>0</v>
      </c>
      <c r="BY166" s="152">
        <f t="shared" si="201"/>
        <v>1.66E-7</v>
      </c>
      <c r="BZ166" s="151">
        <f t="shared" si="189"/>
        <v>51</v>
      </c>
    </row>
    <row r="167" spans="1:78" ht="17.100000000000001" customHeight="1" x14ac:dyDescent="0.25">
      <c r="A167" s="414"/>
      <c r="B167" s="59" t="str">
        <f>IF(AA167=0,"",AA167)</f>
        <v/>
      </c>
      <c r="C167" s="60" t="str">
        <f t="shared" si="190"/>
        <v/>
      </c>
      <c r="D167" s="61" t="str">
        <f t="shared" si="190"/>
        <v/>
      </c>
      <c r="E167" s="398"/>
      <c r="F167" s="61" t="str">
        <f t="shared" si="171"/>
        <v/>
      </c>
      <c r="G167" s="398"/>
      <c r="H167" s="61" t="str">
        <f t="shared" si="172"/>
        <v/>
      </c>
      <c r="I167" s="398"/>
      <c r="J167" s="61" t="str">
        <f t="shared" si="173"/>
        <v/>
      </c>
      <c r="K167" s="398"/>
      <c r="L167" s="61" t="str">
        <f t="shared" si="174"/>
        <v/>
      </c>
      <c r="M167" s="398"/>
      <c r="N167" s="61" t="str">
        <f t="shared" si="191"/>
        <v/>
      </c>
      <c r="O167" s="398"/>
      <c r="P167" s="61" t="str">
        <f t="shared" si="175"/>
        <v/>
      </c>
      <c r="Q167" s="398"/>
      <c r="R167" s="61" t="str">
        <f t="shared" si="176"/>
        <v/>
      </c>
      <c r="S167" s="398"/>
      <c r="T167" s="61" t="str">
        <f t="shared" si="177"/>
        <v/>
      </c>
      <c r="U167" s="398"/>
      <c r="V167" s="61" t="str">
        <f t="shared" si="178"/>
        <v/>
      </c>
      <c r="W167" s="398"/>
      <c r="Z167" s="406"/>
      <c r="AA167" s="90" t="str">
        <f>IF(AB167=0,"",_xlfn.CONCAT(VLOOKUP(AB167,Starter!A:C,2,0)))</f>
        <v/>
      </c>
      <c r="AB167" s="80"/>
      <c r="AC167" s="130"/>
      <c r="AD167" s="94"/>
      <c r="AE167" s="130"/>
      <c r="AF167" s="94"/>
      <c r="AG167" s="130"/>
      <c r="AH167" s="94"/>
      <c r="AI167" s="130"/>
      <c r="AJ167" s="94"/>
      <c r="AK167" s="130"/>
      <c r="AL167" s="94"/>
      <c r="AM167" s="130"/>
      <c r="AN167" s="94"/>
      <c r="AO167" s="130"/>
      <c r="AP167" s="94"/>
      <c r="AQ167" s="130"/>
      <c r="AR167" s="94"/>
      <c r="AS167" s="130"/>
      <c r="AT167" s="94"/>
      <c r="AU167" s="95">
        <f t="shared" si="179"/>
        <v>0</v>
      </c>
      <c r="AV167" s="96"/>
      <c r="AW167" s="83"/>
      <c r="AX167" s="84"/>
      <c r="AZ167" s="47"/>
      <c r="BA167" s="149"/>
      <c r="BB167" s="150"/>
      <c r="BC167" s="151"/>
      <c r="BD167" s="154">
        <f t="shared" si="192"/>
        <v>0</v>
      </c>
      <c r="BE167" s="150">
        <f t="shared" si="193"/>
        <v>0</v>
      </c>
      <c r="BF167" s="152">
        <f t="shared" si="194"/>
        <v>0</v>
      </c>
      <c r="BG167" s="152">
        <f t="shared" si="195"/>
        <v>0</v>
      </c>
      <c r="BH167" s="152" t="str">
        <f t="shared" si="180"/>
        <v/>
      </c>
      <c r="BI167" s="152" t="str">
        <f t="shared" si="181"/>
        <v/>
      </c>
      <c r="BJ167" s="152" t="str">
        <f t="shared" si="182"/>
        <v/>
      </c>
      <c r="BK167" s="152" t="str">
        <f t="shared" si="183"/>
        <v/>
      </c>
      <c r="BL167" s="152" t="str">
        <f t="shared" si="184"/>
        <v/>
      </c>
      <c r="BM167" s="152" t="str">
        <f t="shared" si="185"/>
        <v/>
      </c>
      <c r="BN167" s="152" t="str">
        <f t="shared" si="186"/>
        <v/>
      </c>
      <c r="BO167" s="152" t="str">
        <f t="shared" si="187"/>
        <v/>
      </c>
      <c r="BP167" s="152" t="str">
        <f t="shared" si="188"/>
        <v/>
      </c>
      <c r="BQ167" s="153"/>
      <c r="BR167" s="151"/>
      <c r="BS167" s="152">
        <f t="shared" si="196"/>
        <v>0</v>
      </c>
      <c r="BT167" s="152">
        <f t="shared" si="197"/>
        <v>1.67E-7</v>
      </c>
      <c r="BU167" s="152" t="str">
        <f t="shared" si="198"/>
        <v>Bajuwaren München 1</v>
      </c>
      <c r="BV167" s="151">
        <f t="shared" si="199"/>
        <v>50</v>
      </c>
      <c r="BW167" s="152">
        <f t="shared" si="200"/>
        <v>0</v>
      </c>
      <c r="BX167" s="152">
        <f>IF(COUNTIF(BH167:BP167,"&gt;0")&lt;Spielorte!$A$23,0,BE167/Spielorte!$A$23)</f>
        <v>0</v>
      </c>
      <c r="BY167" s="152">
        <f t="shared" si="201"/>
        <v>1.67E-7</v>
      </c>
      <c r="BZ167" s="151">
        <f t="shared" si="189"/>
        <v>50</v>
      </c>
    </row>
    <row r="168" spans="1:78" ht="17.100000000000001" customHeight="1" thickBot="1" x14ac:dyDescent="0.3">
      <c r="A168" s="415"/>
      <c r="B168" s="62" t="str">
        <f>IF(AA168=0,"",AA168)</f>
        <v/>
      </c>
      <c r="C168" s="63" t="str">
        <f t="shared" si="190"/>
        <v/>
      </c>
      <c r="D168" s="52" t="str">
        <f t="shared" si="190"/>
        <v/>
      </c>
      <c r="E168" s="399"/>
      <c r="F168" s="52" t="str">
        <f t="shared" si="171"/>
        <v/>
      </c>
      <c r="G168" s="399"/>
      <c r="H168" s="52" t="str">
        <f t="shared" si="172"/>
        <v/>
      </c>
      <c r="I168" s="399"/>
      <c r="J168" s="52" t="str">
        <f t="shared" si="173"/>
        <v/>
      </c>
      <c r="K168" s="399"/>
      <c r="L168" s="52" t="str">
        <f t="shared" si="174"/>
        <v/>
      </c>
      <c r="M168" s="399"/>
      <c r="N168" s="52" t="str">
        <f t="shared" si="191"/>
        <v/>
      </c>
      <c r="O168" s="399"/>
      <c r="P168" s="52" t="str">
        <f t="shared" si="175"/>
        <v/>
      </c>
      <c r="Q168" s="399"/>
      <c r="R168" s="52" t="str">
        <f t="shared" si="176"/>
        <v/>
      </c>
      <c r="S168" s="399"/>
      <c r="T168" s="52" t="str">
        <f t="shared" si="177"/>
        <v/>
      </c>
      <c r="U168" s="399"/>
      <c r="V168" s="52" t="str">
        <f t="shared" si="178"/>
        <v/>
      </c>
      <c r="W168" s="399"/>
      <c r="Z168" s="407"/>
      <c r="AA168" s="90" t="str">
        <f>IF(AB168=0,"",_xlfn.CONCAT(VLOOKUP(AB168,Starter!A:C,2,0)))</f>
        <v/>
      </c>
      <c r="AB168" s="82"/>
      <c r="AC168" s="133"/>
      <c r="AD168" s="100"/>
      <c r="AE168" s="133"/>
      <c r="AF168" s="100"/>
      <c r="AG168" s="133"/>
      <c r="AH168" s="100"/>
      <c r="AI168" s="133"/>
      <c r="AJ168" s="100"/>
      <c r="AK168" s="133"/>
      <c r="AL168" s="100"/>
      <c r="AM168" s="133"/>
      <c r="AN168" s="100"/>
      <c r="AO168" s="133"/>
      <c r="AP168" s="100"/>
      <c r="AQ168" s="133"/>
      <c r="AR168" s="100"/>
      <c r="AS168" s="133"/>
      <c r="AT168" s="100"/>
      <c r="AU168" s="97">
        <f t="shared" si="179"/>
        <v>0</v>
      </c>
      <c r="AV168" s="98"/>
      <c r="AW168" s="83"/>
      <c r="AX168" s="84"/>
      <c r="AZ168" s="47"/>
      <c r="BA168" s="149"/>
      <c r="BB168" s="150"/>
      <c r="BC168" s="151"/>
      <c r="BD168" s="154">
        <f t="shared" si="192"/>
        <v>0</v>
      </c>
      <c r="BE168" s="150">
        <f t="shared" si="193"/>
        <v>0</v>
      </c>
      <c r="BF168" s="152">
        <f t="shared" si="194"/>
        <v>0</v>
      </c>
      <c r="BG168" s="152">
        <f t="shared" si="195"/>
        <v>0</v>
      </c>
      <c r="BH168" s="152" t="str">
        <f t="shared" si="180"/>
        <v/>
      </c>
      <c r="BI168" s="152" t="str">
        <f t="shared" si="181"/>
        <v/>
      </c>
      <c r="BJ168" s="152" t="str">
        <f t="shared" si="182"/>
        <v/>
      </c>
      <c r="BK168" s="152" t="str">
        <f t="shared" si="183"/>
        <v/>
      </c>
      <c r="BL168" s="152" t="str">
        <f t="shared" si="184"/>
        <v/>
      </c>
      <c r="BM168" s="152" t="str">
        <f t="shared" si="185"/>
        <v/>
      </c>
      <c r="BN168" s="152" t="str">
        <f t="shared" si="186"/>
        <v/>
      </c>
      <c r="BO168" s="152" t="str">
        <f t="shared" si="187"/>
        <v/>
      </c>
      <c r="BP168" s="152" t="str">
        <f t="shared" si="188"/>
        <v/>
      </c>
      <c r="BQ168" s="153"/>
      <c r="BR168" s="151"/>
      <c r="BS168" s="152">
        <f t="shared" si="196"/>
        <v>0</v>
      </c>
      <c r="BT168" s="152">
        <f t="shared" si="197"/>
        <v>1.68E-7</v>
      </c>
      <c r="BU168" s="152" t="str">
        <f t="shared" si="198"/>
        <v>Bajuwaren München 1</v>
      </c>
      <c r="BV168" s="151">
        <f t="shared" si="199"/>
        <v>49</v>
      </c>
      <c r="BW168" s="152">
        <f t="shared" si="200"/>
        <v>0</v>
      </c>
      <c r="BX168" s="152">
        <f>IF(COUNTIF(BH168:BP168,"&gt;0")&lt;Spielorte!$A$23,0,BE168/Spielorte!$A$23)</f>
        <v>0</v>
      </c>
      <c r="BY168" s="152">
        <f t="shared" si="201"/>
        <v>1.68E-7</v>
      </c>
      <c r="BZ168" s="151">
        <f t="shared" si="189"/>
        <v>49</v>
      </c>
    </row>
    <row r="169" spans="1:78" ht="27.75" customHeight="1" thickBot="1" x14ac:dyDescent="0.3">
      <c r="B169" s="64" t="str">
        <f>IF(AA169=0,"",AA169)</f>
        <v>Gesamt</v>
      </c>
      <c r="C169" s="65" t="str">
        <f t="shared" si="190"/>
        <v/>
      </c>
      <c r="D169" s="66" t="str">
        <f t="shared" si="190"/>
        <v/>
      </c>
      <c r="E169" s="67">
        <f>IF(AD169="","",AD169)</f>
        <v>0</v>
      </c>
      <c r="F169" s="66" t="str">
        <f t="shared" si="171"/>
        <v/>
      </c>
      <c r="G169" s="67">
        <f>IF(AF169="","",AF169)</f>
        <v>0</v>
      </c>
      <c r="H169" s="66" t="str">
        <f t="shared" si="172"/>
        <v/>
      </c>
      <c r="I169" s="67">
        <f>IF(AH169="","",AH169)</f>
        <v>0</v>
      </c>
      <c r="J169" s="66" t="str">
        <f t="shared" si="173"/>
        <v/>
      </c>
      <c r="K169" s="67">
        <f>IF(AJ169="","",AJ169)</f>
        <v>0</v>
      </c>
      <c r="L169" s="66" t="str">
        <f t="shared" si="174"/>
        <v/>
      </c>
      <c r="M169" s="67">
        <f>IF(AL169="","",AL169)</f>
        <v>0</v>
      </c>
      <c r="N169" s="66" t="str">
        <f t="shared" si="191"/>
        <v/>
      </c>
      <c r="O169" s="67">
        <f>IF(AN169="","",AN169)</f>
        <v>0</v>
      </c>
      <c r="P169" s="66" t="str">
        <f t="shared" si="175"/>
        <v/>
      </c>
      <c r="Q169" s="67">
        <f>IF(AP169="","",AP169)</f>
        <v>0</v>
      </c>
      <c r="R169" s="66" t="str">
        <f t="shared" si="176"/>
        <v/>
      </c>
      <c r="S169" s="67">
        <f>IF(AR169="","",AR169)</f>
        <v>0</v>
      </c>
      <c r="T169" s="66" t="str">
        <f t="shared" si="177"/>
        <v/>
      </c>
      <c r="U169" s="67">
        <f>IF(AT169="","",AT169)</f>
        <v>0</v>
      </c>
      <c r="V169" s="66" t="str">
        <f t="shared" si="178"/>
        <v/>
      </c>
      <c r="W169" s="67">
        <f>IF(AV169="","",AV169)</f>
        <v>0</v>
      </c>
      <c r="AA169" s="64" t="s">
        <v>960</v>
      </c>
      <c r="AB169" s="101"/>
      <c r="AC169" s="148">
        <f>ABS(SUM(AC157:AC159))+ABS(SUM(AC160:AC162))+ABS(SUM(AC163:AC165))+ABS(SUM(AC166:AC168))</f>
        <v>0</v>
      </c>
      <c r="AD169" s="102">
        <f>IF(AC169+AC179=0,0,IF(AC169=AC179,1.5,IF(AC169&gt;AC179,3,0)))</f>
        <v>0</v>
      </c>
      <c r="AE169" s="148">
        <f>ABS(SUM(AE157:AE159))+ABS(SUM(AE160:AE162))+ABS(SUM(AE163:AE165))+ABS(SUM(AE166:AE168))</f>
        <v>0</v>
      </c>
      <c r="AF169" s="102">
        <f>IF(AE169+AE179=0,0,IF(AE169=AE179,1.5,IF(AE169&gt;AE179,3,0)))</f>
        <v>0</v>
      </c>
      <c r="AG169" s="148">
        <f>ABS(SUM(AG157:AG159))+ABS(SUM(AG160:AG162))+ABS(SUM(AG163:AG165))+ABS(SUM(AG166:AG168))</f>
        <v>0</v>
      </c>
      <c r="AH169" s="102">
        <f>IF(AG169+AG179=0,0,IF(AG169=AG179,1.5,IF(AG169&gt;AG179,3,0)))</f>
        <v>0</v>
      </c>
      <c r="AI169" s="148">
        <f>ABS(SUM(AI157:AI159))+ABS(SUM(AI160:AI162))+ABS(SUM(AI163:AI165))+ABS(SUM(AI166:AI168))</f>
        <v>0</v>
      </c>
      <c r="AJ169" s="102">
        <f>IF(AI169+AI179=0,0,IF(AI169=AI179,1.5,IF(AI169&gt;AI179,3,0)))</f>
        <v>0</v>
      </c>
      <c r="AK169" s="148">
        <f>ABS(SUM(AK157:AK159))+ABS(SUM(AK160:AK162))+ABS(SUM(AK163:AK165))+ABS(SUM(AK166:AK168))</f>
        <v>0</v>
      </c>
      <c r="AL169" s="102">
        <f>IF(AK169+AK179=0,0,IF(AK169=AK179,1.5,IF(AK169&gt;AK179,3,0)))</f>
        <v>0</v>
      </c>
      <c r="AM169" s="148">
        <f>ABS(SUM(AM157:AM159))+ABS(SUM(AM160:AM162))+ABS(SUM(AM163:AM165))+ABS(SUM(AM166:AM168))</f>
        <v>0</v>
      </c>
      <c r="AN169" s="102">
        <f>IF(AM169+AM179=0,0,IF(AM169=AM179,1.5,IF(AM169&gt;AM179,3,0)))</f>
        <v>0</v>
      </c>
      <c r="AO169" s="148">
        <f>ABS(SUM(AO157:AO159))+ABS(SUM(AO160:AO162))+ABS(SUM(AO163:AO165))+ABS(SUM(AO166:AO168))</f>
        <v>0</v>
      </c>
      <c r="AP169" s="102">
        <f>IF(AO169+AO179=0,0,IF(AO169=AO179,1.5,IF(AO169&gt;AO179,3,0)))</f>
        <v>0</v>
      </c>
      <c r="AQ169" s="148">
        <f>ABS(SUM(AQ157:AQ159))+ABS(SUM(AQ160:AQ162))+ABS(SUM(AQ163:AQ165))+ABS(SUM(AQ166:AQ168))</f>
        <v>0</v>
      </c>
      <c r="AR169" s="102">
        <f>IF(AQ169+AQ179=0,0,IF(AQ169=AQ179,1.5,IF(AQ169&gt;AQ179,3,0)))</f>
        <v>0</v>
      </c>
      <c r="AS169" s="148">
        <f>ABS(SUM(AS157:AS159))+ABS(SUM(AS160:AS162))+ABS(SUM(AS163:AS165))+ABS(SUM(AS166:AS168))</f>
        <v>0</v>
      </c>
      <c r="AT169" s="102">
        <f>IF(AS169+AS179=0,0,IF(AS169=AS179,1.5,IF(AS169&gt;AS179,3,0)))</f>
        <v>0</v>
      </c>
      <c r="AU169" s="103">
        <f>SUM(AC169+AE169+AG169+AI169+AK169+AM169+AO169+AQ169+AS169)</f>
        <v>0</v>
      </c>
      <c r="AV169" s="104">
        <f>SUM(AD169+AF169+AH169+AJ169+AL169+AN169+AP169+AR169+AT169)</f>
        <v>0</v>
      </c>
      <c r="AW169" s="83"/>
      <c r="AX169" s="84"/>
      <c r="BA169" s="149"/>
      <c r="BB169" s="150"/>
      <c r="BC169" s="151"/>
      <c r="BQ169" s="153"/>
      <c r="BR169" s="151"/>
      <c r="BV169" s="151"/>
      <c r="BZ169" s="151"/>
    </row>
    <row r="170" spans="1:78" ht="24" customHeight="1" thickBot="1" x14ac:dyDescent="0.3">
      <c r="B170" s="68" t="str">
        <f>IF(AA170=0,"",AA170)</f>
        <v>Gesamt - Punkte</v>
      </c>
      <c r="C170" s="69" t="str">
        <f t="shared" si="190"/>
        <v/>
      </c>
      <c r="D170" s="69" t="str">
        <f t="shared" si="190"/>
        <v/>
      </c>
      <c r="E170" s="70">
        <f>IF(AD170="","",AD170)</f>
        <v>0</v>
      </c>
      <c r="F170" s="69" t="str">
        <f t="shared" si="171"/>
        <v/>
      </c>
      <c r="G170" s="70">
        <f>IF(AF170="","",AF170)</f>
        <v>0</v>
      </c>
      <c r="H170" s="69" t="str">
        <f t="shared" si="172"/>
        <v/>
      </c>
      <c r="I170" s="70">
        <f>IF(AH170="","",AH170)</f>
        <v>0</v>
      </c>
      <c r="J170" s="69" t="str">
        <f t="shared" si="173"/>
        <v/>
      </c>
      <c r="K170" s="70">
        <f>IF(AJ170="","",AJ170)</f>
        <v>0</v>
      </c>
      <c r="L170" s="69" t="str">
        <f t="shared" si="174"/>
        <v/>
      </c>
      <c r="M170" s="70">
        <f>IF(AL170="","",AL170)</f>
        <v>0</v>
      </c>
      <c r="N170" s="69" t="str">
        <f t="shared" si="191"/>
        <v/>
      </c>
      <c r="O170" s="70">
        <f>IF(AN170="","",AN170)</f>
        <v>0</v>
      </c>
      <c r="P170" s="69" t="str">
        <f t="shared" si="175"/>
        <v/>
      </c>
      <c r="Q170" s="70">
        <f>IF(AP170="","",AP170)</f>
        <v>0</v>
      </c>
      <c r="R170" s="69" t="str">
        <f t="shared" si="176"/>
        <v/>
      </c>
      <c r="S170" s="70">
        <f>IF(AR170="","",AR170)</f>
        <v>0</v>
      </c>
      <c r="T170" s="69" t="str">
        <f t="shared" si="177"/>
        <v/>
      </c>
      <c r="U170" s="70">
        <f>IF(AT170="","",AT170)</f>
        <v>0</v>
      </c>
      <c r="V170" s="69" t="str">
        <f t="shared" si="178"/>
        <v/>
      </c>
      <c r="W170" s="70">
        <f>IF(AV170="","",AV170)</f>
        <v>0</v>
      </c>
      <c r="AA170" s="68" t="s">
        <v>975</v>
      </c>
      <c r="AB170" s="69"/>
      <c r="AC170" s="69"/>
      <c r="AD170" s="105">
        <f>SUM(AD157:AD169)</f>
        <v>0</v>
      </c>
      <c r="AE170" s="69"/>
      <c r="AF170" s="105">
        <f>SUM(AF157:AF169)</f>
        <v>0</v>
      </c>
      <c r="AG170" s="69"/>
      <c r="AH170" s="105">
        <f>SUM(AH157:AH169)</f>
        <v>0</v>
      </c>
      <c r="AI170" s="69"/>
      <c r="AJ170" s="105">
        <f>SUM(AJ157:AJ169)</f>
        <v>0</v>
      </c>
      <c r="AK170" s="69"/>
      <c r="AL170" s="105">
        <f>SUM(AL157:AL169)</f>
        <v>0</v>
      </c>
      <c r="AM170" s="69"/>
      <c r="AN170" s="105">
        <f>SUM(AN157:AN169)</f>
        <v>0</v>
      </c>
      <c r="AO170" s="69"/>
      <c r="AP170" s="105">
        <f>SUM(AP157:AP169)</f>
        <v>0</v>
      </c>
      <c r="AQ170" s="69"/>
      <c r="AR170" s="105">
        <f>SUM(AR157:AR169)</f>
        <v>0</v>
      </c>
      <c r="AS170" s="69"/>
      <c r="AT170" s="105">
        <f>SUM(AT157:AT169)</f>
        <v>0</v>
      </c>
      <c r="AU170" s="69"/>
      <c r="AV170" s="106">
        <f>SUM(AV157:AV169)</f>
        <v>0</v>
      </c>
      <c r="AW170" s="83"/>
      <c r="AX170" s="84"/>
      <c r="BA170" s="149">
        <f>+AV170</f>
        <v>0</v>
      </c>
      <c r="BB170" s="150">
        <f>+AU169</f>
        <v>0</v>
      </c>
      <c r="BC170" s="151">
        <f>+AA152</f>
        <v>6</v>
      </c>
      <c r="BF170" s="152">
        <f>SUM(BF151:BF169)</f>
        <v>0</v>
      </c>
      <c r="BQ170" s="149">
        <f>+BB170/1000000+BA170</f>
        <v>0</v>
      </c>
      <c r="BR170" s="151">
        <f>RANK(BQ170,BQ:BQ)</f>
        <v>1</v>
      </c>
      <c r="BV170" s="151"/>
      <c r="BZ170" s="151"/>
    </row>
    <row r="171" spans="1:78" ht="11.25" customHeight="1" x14ac:dyDescent="0.25">
      <c r="B171" s="69"/>
      <c r="C171" s="69"/>
      <c r="D171" s="69"/>
      <c r="E171" s="1"/>
      <c r="F171" s="69"/>
      <c r="G171" s="1"/>
      <c r="H171" s="69"/>
      <c r="I171" s="1"/>
      <c r="J171" s="69"/>
      <c r="K171" s="1"/>
      <c r="L171" s="69"/>
      <c r="M171" s="1"/>
      <c r="N171" s="69"/>
      <c r="O171" s="1"/>
      <c r="P171" s="69"/>
      <c r="Q171" s="1"/>
      <c r="R171" s="69"/>
      <c r="S171" s="1"/>
      <c r="T171" s="69"/>
      <c r="U171" s="1"/>
      <c r="V171" s="69"/>
      <c r="W171" s="1"/>
      <c r="AA171" s="69"/>
      <c r="AB171" s="69"/>
      <c r="AC171" s="69"/>
      <c r="AD171" s="1"/>
      <c r="AE171" s="69"/>
      <c r="AF171" s="1"/>
      <c r="AG171" s="69"/>
      <c r="AH171" s="1"/>
      <c r="AI171" s="69"/>
      <c r="AJ171" s="1"/>
      <c r="AK171" s="69"/>
      <c r="AL171" s="1"/>
      <c r="AM171" s="69"/>
      <c r="AN171" s="1"/>
      <c r="AO171" s="69"/>
      <c r="AP171" s="1"/>
      <c r="AQ171" s="69"/>
      <c r="AR171" s="1"/>
      <c r="AS171" s="69"/>
      <c r="AT171" s="1"/>
      <c r="AU171" s="69"/>
      <c r="AV171" s="1"/>
      <c r="AW171" s="83"/>
      <c r="AX171" s="84"/>
      <c r="BA171" s="149"/>
      <c r="BB171" s="150"/>
      <c r="BC171" s="151"/>
      <c r="BQ171" s="153"/>
      <c r="BR171" s="151"/>
      <c r="BV171" s="151"/>
      <c r="BZ171" s="151"/>
    </row>
    <row r="172" spans="1:78" ht="12.75" customHeight="1" x14ac:dyDescent="0.25">
      <c r="B172" s="71" t="str">
        <f t="shared" ref="B172:K174" si="202">IF(AA172=0,"",AA172)</f>
        <v>Gegner-Nr.:</v>
      </c>
      <c r="C172" s="72" t="str">
        <f t="shared" si="202"/>
        <v>&gt;&gt;&gt;&gt;</v>
      </c>
      <c r="D172" s="396">
        <f t="shared" si="202"/>
        <v>9</v>
      </c>
      <c r="E172" s="396" t="str">
        <f t="shared" si="202"/>
        <v/>
      </c>
      <c r="F172" s="396">
        <f t="shared" si="202"/>
        <v>10</v>
      </c>
      <c r="G172" s="396" t="str">
        <f t="shared" si="202"/>
        <v/>
      </c>
      <c r="H172" s="396">
        <f t="shared" si="202"/>
        <v>8</v>
      </c>
      <c r="I172" s="396" t="str">
        <f t="shared" si="202"/>
        <v/>
      </c>
      <c r="J172" s="396">
        <f t="shared" si="202"/>
        <v>2</v>
      </c>
      <c r="K172" s="396" t="str">
        <f t="shared" si="202"/>
        <v/>
      </c>
      <c r="L172" s="396">
        <f t="shared" ref="L172:U174" si="203">IF(AK172=0,"",AK172)</f>
        <v>1</v>
      </c>
      <c r="M172" s="396" t="str">
        <f t="shared" si="203"/>
        <v/>
      </c>
      <c r="N172" s="396">
        <f t="shared" si="203"/>
        <v>3</v>
      </c>
      <c r="O172" s="396" t="str">
        <f t="shared" si="203"/>
        <v/>
      </c>
      <c r="P172" s="396">
        <f t="shared" si="203"/>
        <v>5</v>
      </c>
      <c r="Q172" s="396" t="str">
        <f t="shared" si="203"/>
        <v/>
      </c>
      <c r="R172" s="396">
        <f t="shared" si="203"/>
        <v>7</v>
      </c>
      <c r="S172" s="396" t="str">
        <f t="shared" si="203"/>
        <v/>
      </c>
      <c r="T172" s="396">
        <f t="shared" si="203"/>
        <v>4</v>
      </c>
      <c r="U172" s="396" t="str">
        <f t="shared" si="203"/>
        <v/>
      </c>
      <c r="V172" s="412"/>
      <c r="W172" s="412"/>
      <c r="AA172" s="71" t="s">
        <v>958</v>
      </c>
      <c r="AB172" s="72" t="s">
        <v>959</v>
      </c>
      <c r="AC172" s="418">
        <f>VLOOKUP($AA152,Schlüssel!$A$5:$DG$14,63)</f>
        <v>9</v>
      </c>
      <c r="AD172" s="419"/>
      <c r="AE172" s="418">
        <f>VLOOKUP($AA152,Schlüssel!$A$5:$EK$14,64)</f>
        <v>10</v>
      </c>
      <c r="AF172" s="419"/>
      <c r="AG172" s="418">
        <f>VLOOKUP($AA152,Schlüssel!$A$5:$EK$14,65)</f>
        <v>8</v>
      </c>
      <c r="AH172" s="419"/>
      <c r="AI172" s="418">
        <f>VLOOKUP($AA152,Schlüssel!$A$5:$EK$14,66)</f>
        <v>2</v>
      </c>
      <c r="AJ172" s="419"/>
      <c r="AK172" s="418">
        <f>VLOOKUP($AA152,Schlüssel!$A$5:$EK$14,67)</f>
        <v>1</v>
      </c>
      <c r="AL172" s="419"/>
      <c r="AM172" s="418">
        <f>VLOOKUP($AA152,Schlüssel!$A$5:$EK$14,68)</f>
        <v>3</v>
      </c>
      <c r="AN172" s="419"/>
      <c r="AO172" s="418">
        <f>VLOOKUP($AA152,Schlüssel!$A$5:$EK$14,69)</f>
        <v>5</v>
      </c>
      <c r="AP172" s="419"/>
      <c r="AQ172" s="418">
        <f>VLOOKUP($AA152,Schlüssel!$A$5:$EK$14,70)</f>
        <v>7</v>
      </c>
      <c r="AR172" s="419"/>
      <c r="AS172" s="418">
        <f>VLOOKUP($AA152,Schlüssel!$A$5:$EK$14,71)</f>
        <v>4</v>
      </c>
      <c r="AT172" s="419"/>
      <c r="AU172" s="107"/>
      <c r="AV172" s="107"/>
      <c r="AW172" s="83"/>
      <c r="AX172" s="84"/>
      <c r="BA172" s="149"/>
      <c r="BB172" s="150"/>
      <c r="BC172" s="151"/>
      <c r="BQ172" s="153"/>
      <c r="BR172" s="151"/>
      <c r="BV172" s="151"/>
      <c r="BZ172" s="151"/>
    </row>
    <row r="173" spans="1:78" ht="28.5" customHeight="1" x14ac:dyDescent="0.25">
      <c r="B173" s="73" t="str">
        <f t="shared" si="202"/>
        <v/>
      </c>
      <c r="C173" s="69" t="str">
        <f t="shared" si="202"/>
        <v/>
      </c>
      <c r="D173" s="409" t="str">
        <f t="shared" si="202"/>
        <v>Werdenfels 1</v>
      </c>
      <c r="E173" s="410" t="str">
        <f t="shared" si="202"/>
        <v/>
      </c>
      <c r="F173" s="409" t="str">
        <f t="shared" si="202"/>
        <v>Donaubowler Regensburg 1</v>
      </c>
      <c r="G173" s="410" t="str">
        <f t="shared" si="202"/>
        <v/>
      </c>
      <c r="H173" s="409" t="str">
        <f t="shared" si="202"/>
        <v>Schanzer Ingolstadt 1</v>
      </c>
      <c r="I173" s="410" t="str">
        <f t="shared" si="202"/>
        <v/>
      </c>
      <c r="J173" s="409" t="str">
        <f t="shared" si="202"/>
        <v>BK München 3</v>
      </c>
      <c r="K173" s="410" t="str">
        <f t="shared" si="202"/>
        <v/>
      </c>
      <c r="L173" s="409" t="str">
        <f t="shared" si="203"/>
        <v>BC Comet Nürnberg</v>
      </c>
      <c r="M173" s="410" t="str">
        <f t="shared" si="203"/>
        <v/>
      </c>
      <c r="N173" s="409" t="str">
        <f t="shared" si="203"/>
        <v>SG DJK Rimpar 1</v>
      </c>
      <c r="O173" s="410" t="str">
        <f t="shared" si="203"/>
        <v/>
      </c>
      <c r="P173" s="409" t="str">
        <f t="shared" si="203"/>
        <v>BC EMAX Unterföhring 2</v>
      </c>
      <c r="Q173" s="410" t="str">
        <f t="shared" si="203"/>
        <v/>
      </c>
      <c r="R173" s="409" t="str">
        <f t="shared" si="203"/>
        <v>Bowlinghaus Bamberg 1</v>
      </c>
      <c r="S173" s="410" t="str">
        <f t="shared" si="203"/>
        <v/>
      </c>
      <c r="T173" s="409" t="str">
        <f t="shared" si="203"/>
        <v>SG Rottendorf 1</v>
      </c>
      <c r="U173" s="410" t="str">
        <f t="shared" si="203"/>
        <v/>
      </c>
      <c r="V173" s="411"/>
      <c r="W173" s="411"/>
      <c r="AA173" s="73"/>
      <c r="AB173" s="69"/>
      <c r="AC173" s="409" t="str">
        <f>VLOOKUP(AC172,Schlüssel!$A$5:$K$14,2)</f>
        <v>Werdenfels 1</v>
      </c>
      <c r="AD173" s="410"/>
      <c r="AE173" s="409" t="str">
        <f>VLOOKUP(AE172,Schlüssel!$A$5:$K$14,2)</f>
        <v>Donaubowler Regensburg 1</v>
      </c>
      <c r="AF173" s="410"/>
      <c r="AG173" s="409" t="str">
        <f>VLOOKUP(AG172,Schlüssel!$A$5:$K$14,2)</f>
        <v>Schanzer Ingolstadt 1</v>
      </c>
      <c r="AH173" s="410"/>
      <c r="AI173" s="409" t="str">
        <f>VLOOKUP(AI172,Schlüssel!$A$5:$K$14,2)</f>
        <v>BK München 3</v>
      </c>
      <c r="AJ173" s="410"/>
      <c r="AK173" s="409" t="str">
        <f>VLOOKUP(AK172,Schlüssel!$A$5:$K$14,2)</f>
        <v>BC Comet Nürnberg</v>
      </c>
      <c r="AL173" s="410"/>
      <c r="AM173" s="409" t="str">
        <f>VLOOKUP(AM172,Schlüssel!$A$5:$K$14,2)</f>
        <v>SG DJK Rimpar 1</v>
      </c>
      <c r="AN173" s="410"/>
      <c r="AO173" s="409" t="str">
        <f>VLOOKUP(AO172,Schlüssel!$A$5:$K$14,2)</f>
        <v>BC EMAX Unterföhring 2</v>
      </c>
      <c r="AP173" s="410"/>
      <c r="AQ173" s="409" t="str">
        <f>VLOOKUP(AQ172,Schlüssel!$A$5:$K$14,2)</f>
        <v>Bowlinghaus Bamberg 1</v>
      </c>
      <c r="AR173" s="410"/>
      <c r="AS173" s="409" t="str">
        <f>VLOOKUP(AS172,Schlüssel!$A$5:$K$14,2)</f>
        <v>SG Rottendorf 1</v>
      </c>
      <c r="AT173" s="410"/>
      <c r="AU173" s="108"/>
      <c r="AV173" s="108"/>
      <c r="AW173" s="83"/>
      <c r="AX173" s="84"/>
      <c r="BA173" s="149"/>
      <c r="BB173" s="150"/>
      <c r="BC173" s="151"/>
      <c r="BQ173" s="153"/>
      <c r="BR173" s="151"/>
      <c r="BV173" s="151"/>
      <c r="BZ173" s="151"/>
    </row>
    <row r="174" spans="1:78" ht="12" customHeight="1" x14ac:dyDescent="0.25">
      <c r="B174" s="73" t="str">
        <f t="shared" si="202"/>
        <v/>
      </c>
      <c r="C174" s="69" t="str">
        <f t="shared" si="202"/>
        <v/>
      </c>
      <c r="D174" s="395" t="str">
        <f t="shared" si="202"/>
        <v/>
      </c>
      <c r="E174" s="395" t="str">
        <f t="shared" si="202"/>
        <v/>
      </c>
      <c r="F174" s="395" t="str">
        <f t="shared" si="202"/>
        <v/>
      </c>
      <c r="G174" s="395" t="str">
        <f t="shared" si="202"/>
        <v/>
      </c>
      <c r="H174" s="395" t="str">
        <f t="shared" si="202"/>
        <v/>
      </c>
      <c r="I174" s="395" t="str">
        <f t="shared" si="202"/>
        <v/>
      </c>
      <c r="J174" s="395" t="str">
        <f t="shared" si="202"/>
        <v/>
      </c>
      <c r="K174" s="395" t="str">
        <f t="shared" si="202"/>
        <v/>
      </c>
      <c r="L174" s="395" t="str">
        <f t="shared" si="203"/>
        <v/>
      </c>
      <c r="M174" s="395" t="str">
        <f t="shared" si="203"/>
        <v/>
      </c>
      <c r="N174" s="395" t="str">
        <f t="shared" si="203"/>
        <v/>
      </c>
      <c r="O174" s="395" t="str">
        <f t="shared" si="203"/>
        <v/>
      </c>
      <c r="P174" s="395" t="str">
        <f t="shared" si="203"/>
        <v/>
      </c>
      <c r="Q174" s="395" t="str">
        <f t="shared" si="203"/>
        <v/>
      </c>
      <c r="R174" s="395" t="str">
        <f t="shared" si="203"/>
        <v/>
      </c>
      <c r="S174" s="395" t="str">
        <f t="shared" si="203"/>
        <v/>
      </c>
      <c r="T174" s="395" t="str">
        <f t="shared" si="203"/>
        <v/>
      </c>
      <c r="U174" s="408" t="str">
        <f t="shared" si="203"/>
        <v/>
      </c>
      <c r="V174" s="301"/>
      <c r="W174" s="301"/>
      <c r="AA174" s="73"/>
      <c r="AB174" s="69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78"/>
      <c r="AV174" s="78"/>
      <c r="AW174" s="83"/>
      <c r="AX174" s="84"/>
      <c r="BA174" s="149"/>
      <c r="BB174" s="150"/>
      <c r="BC174" s="151"/>
      <c r="BQ174" s="153"/>
      <c r="BR174" s="151"/>
      <c r="BV174" s="151"/>
      <c r="BZ174" s="151"/>
    </row>
    <row r="175" spans="1:78" ht="15.9" customHeight="1" x14ac:dyDescent="0.25">
      <c r="B175" s="391" t="str">
        <f t="shared" ref="B175:C179" si="204">IF(AA175=0,"",AA175)</f>
        <v>Spieler 1</v>
      </c>
      <c r="C175" s="392" t="str">
        <f t="shared" si="204"/>
        <v/>
      </c>
      <c r="D175" s="393">
        <f>IF(AC175=301,"",AC175)</f>
        <v>0</v>
      </c>
      <c r="E175" s="393" t="str">
        <f>IF(AD175=0,"",AD175)</f>
        <v/>
      </c>
      <c r="F175" s="393">
        <f>IF(AE175=301,"",AE175)</f>
        <v>0</v>
      </c>
      <c r="G175" s="393" t="str">
        <f>IF(AF175=0,"",AF175)</f>
        <v/>
      </c>
      <c r="H175" s="393">
        <f>IF(AG175=301,"",AG175)</f>
        <v>0</v>
      </c>
      <c r="I175" s="393" t="str">
        <f>IF(AH175=0,"",AH175)</f>
        <v/>
      </c>
      <c r="J175" s="393">
        <f>IF(AI175=301,"",AI175)</f>
        <v>0</v>
      </c>
      <c r="K175" s="393" t="str">
        <f>IF(AJ175=0,"",AJ175)</f>
        <v/>
      </c>
      <c r="L175" s="393">
        <f>IF(AK175=301,"",AK175)</f>
        <v>0</v>
      </c>
      <c r="M175" s="393" t="str">
        <f>IF(AL175=0,"",AL175)</f>
        <v/>
      </c>
      <c r="N175" s="393">
        <f>IF(AM175=301,"",AM175)</f>
        <v>0</v>
      </c>
      <c r="O175" s="393" t="str">
        <f>IF(AN175=0,"",AN175)</f>
        <v/>
      </c>
      <c r="P175" s="393">
        <f>IF(AO175=301,"",AO175)</f>
        <v>0</v>
      </c>
      <c r="Q175" s="393" t="str">
        <f>IF(AP175=0,"",AP175)</f>
        <v/>
      </c>
      <c r="R175" s="393">
        <f>IF(AQ175=301,"",AQ175)</f>
        <v>0</v>
      </c>
      <c r="S175" s="393" t="str">
        <f>IF(AR175=0,"",AR175)</f>
        <v/>
      </c>
      <c r="T175" s="393">
        <f>IF(AS175=301,"",AS175)</f>
        <v>0</v>
      </c>
      <c r="U175" s="393" t="str">
        <f>IF(AT175=0,"",AT175)</f>
        <v/>
      </c>
      <c r="V175" s="404"/>
      <c r="W175" s="404"/>
      <c r="AA175" s="74" t="s">
        <v>0</v>
      </c>
      <c r="AB175" s="75"/>
      <c r="AC175" s="420">
        <f>ABS(INDEX(AC:AC,MATCH(AC172,$AA:$AA,0)+5)+INDEX(AC:AC,MATCH(AC172,$AA:$AA,0)+6)+INDEX(AC:AC,MATCH(AC172,$AA:$AA,0)+7))</f>
        <v>0</v>
      </c>
      <c r="AD175" s="421"/>
      <c r="AE175" s="420">
        <f>ABS(INDEX(AE:AE,MATCH(AE172,$AA:$AA,0)+5)+INDEX(AE:AE,MATCH(AE172,$AA:$AA,0)+6)+INDEX(AE:AE,MATCH(AE172,$AA:$AA,0)+7))</f>
        <v>0</v>
      </c>
      <c r="AF175" s="421"/>
      <c r="AG175" s="420">
        <f>ABS(INDEX(AG:AG,MATCH(AG172,$AA:$AA,0)+5)+INDEX(AG:AG,MATCH(AG172,$AA:$AA,0)+6)+INDEX(AG:AG,MATCH(AG172,$AA:$AA,0)+7))</f>
        <v>0</v>
      </c>
      <c r="AH175" s="421"/>
      <c r="AI175" s="420">
        <f>ABS(INDEX(AI:AI,MATCH(AI172,$AA:$AA,0)+5)+INDEX(AI:AI,MATCH(AI172,$AA:$AA,0)+6)+INDEX(AI:AI,MATCH(AI172,$AA:$AA,0)+7))</f>
        <v>0</v>
      </c>
      <c r="AJ175" s="421"/>
      <c r="AK175" s="420">
        <f>ABS(INDEX(AK:AK,MATCH(AK172,$AA:$AA,0)+5)+INDEX(AK:AK,MATCH(AK172,$AA:$AA,0)+6)+INDEX(AK:AK,MATCH(AK172,$AA:$AA,0)+7))</f>
        <v>0</v>
      </c>
      <c r="AL175" s="421"/>
      <c r="AM175" s="420">
        <f>ABS(INDEX(AM:AM,MATCH(AM172,$AA:$AA,0)+5)+INDEX(AM:AM,MATCH(AM172,$AA:$AA,0)+6)+INDEX(AM:AM,MATCH(AM172,$AA:$AA,0)+7))</f>
        <v>0</v>
      </c>
      <c r="AN175" s="421"/>
      <c r="AO175" s="420">
        <f>ABS(INDEX(AO:AO,MATCH(AO172,$AA:$AA,0)+5)+INDEX(AO:AO,MATCH(AO172,$AA:$AA,0)+6)+INDEX(AO:AO,MATCH(AO172,$AA:$AA,0)+7))</f>
        <v>0</v>
      </c>
      <c r="AP175" s="421"/>
      <c r="AQ175" s="420">
        <f>ABS(INDEX(AQ:AQ,MATCH(AQ172,$AA:$AA,0)+5)+INDEX(AQ:AQ,MATCH(AQ172,$AA:$AA,0)+6)+INDEX(AQ:AQ,MATCH(AQ172,$AA:$AA,0)+7))</f>
        <v>0</v>
      </c>
      <c r="AR175" s="421"/>
      <c r="AS175" s="420">
        <f>ABS(INDEX(AS:AS,MATCH(AS172,$AA:$AA,0)+5)+INDEX(AS:AS,MATCH(AS172,$AA:$AA,0)+6)+INDEX(AS:AS,MATCH(AS172,$AA:$AA,0)+7))</f>
        <v>0</v>
      </c>
      <c r="AT175" s="421"/>
      <c r="AU175" s="1"/>
      <c r="AV175" s="1"/>
      <c r="AW175" s="83"/>
      <c r="AX175" s="84"/>
      <c r="BA175" s="149"/>
      <c r="BB175" s="150"/>
      <c r="BC175" s="151"/>
      <c r="BQ175" s="153"/>
      <c r="BR175" s="151"/>
      <c r="BV175" s="151"/>
      <c r="BZ175" s="151"/>
    </row>
    <row r="176" spans="1:78" ht="15.9" customHeight="1" x14ac:dyDescent="0.25">
      <c r="B176" s="391" t="str">
        <f t="shared" si="204"/>
        <v>Spieler 2</v>
      </c>
      <c r="C176" s="392" t="str">
        <f t="shared" si="204"/>
        <v/>
      </c>
      <c r="D176" s="393">
        <f>IF(AC176=301,"",AC176)</f>
        <v>0</v>
      </c>
      <c r="E176" s="393" t="str">
        <f>IF(AD176=0,"",AD176)</f>
        <v/>
      </c>
      <c r="F176" s="393">
        <f>IF(AE176=301,"",AE176)</f>
        <v>0</v>
      </c>
      <c r="G176" s="393" t="str">
        <f>IF(AF176=0,"",AF176)</f>
        <v/>
      </c>
      <c r="H176" s="393">
        <f>IF(AG176=301,"",AG176)</f>
        <v>0</v>
      </c>
      <c r="I176" s="393" t="str">
        <f>IF(AH176=0,"",AH176)</f>
        <v/>
      </c>
      <c r="J176" s="393">
        <f>IF(AI176=301,"",AI176)</f>
        <v>0</v>
      </c>
      <c r="K176" s="393" t="str">
        <f>IF(AJ176=0,"",AJ176)</f>
        <v/>
      </c>
      <c r="L176" s="393">
        <f>IF(AK176=301,"",AK176)</f>
        <v>0</v>
      </c>
      <c r="M176" s="393" t="str">
        <f>IF(AL176=0,"",AL176)</f>
        <v/>
      </c>
      <c r="N176" s="393">
        <f>IF(AM176=301,"",AM176)</f>
        <v>0</v>
      </c>
      <c r="O176" s="393" t="str">
        <f>IF(AN176=0,"",AN176)</f>
        <v/>
      </c>
      <c r="P176" s="393">
        <f>IF(AO176=301,"",AO176)</f>
        <v>0</v>
      </c>
      <c r="Q176" s="393" t="str">
        <f>IF(AP176=0,"",AP176)</f>
        <v/>
      </c>
      <c r="R176" s="393">
        <f>IF(AQ176=301,"",AQ176)</f>
        <v>0</v>
      </c>
      <c r="S176" s="393" t="str">
        <f>IF(AR176=0,"",AR176)</f>
        <v/>
      </c>
      <c r="T176" s="393">
        <f>IF(AS176=301,"",AS176)</f>
        <v>0</v>
      </c>
      <c r="U176" s="393" t="str">
        <f>IF(AT176=0,"",AT176)</f>
        <v/>
      </c>
      <c r="V176" s="404"/>
      <c r="W176" s="404"/>
      <c r="AA176" s="74" t="s">
        <v>2</v>
      </c>
      <c r="AB176" s="75"/>
      <c r="AC176" s="422">
        <f>ABS(INDEX(AC:AC,MATCH(AC172,$AA:$AA,0)+8)+INDEX(AC:AC,MATCH(AC172,$AA:$AA,0)+9)+INDEX(AC:AC,MATCH(AC172,$AA:$AA,0)+10))</f>
        <v>0</v>
      </c>
      <c r="AD176" s="423"/>
      <c r="AE176" s="422">
        <f>ABS(INDEX(AE:AE,MATCH(AE172,$AA:$AA,0)+8)+INDEX(AE:AE,MATCH(AE172,$AA:$AA,0)+9)+INDEX(AE:AE,MATCH(AE172,$AA:$AA,0)+10))</f>
        <v>0</v>
      </c>
      <c r="AF176" s="423"/>
      <c r="AG176" s="422">
        <f>ABS(INDEX(AG:AG,MATCH(AG172,$AA:$AA,0)+8)+INDEX(AG:AG,MATCH(AG172,$AA:$AA,0)+9)+INDEX(AG:AG,MATCH(AG172,$AA:$AA,0)+10))</f>
        <v>0</v>
      </c>
      <c r="AH176" s="423"/>
      <c r="AI176" s="422">
        <f>ABS(INDEX(AI:AI,MATCH(AI172,$AA:$AA,0)+8)+INDEX(AI:AI,MATCH(AI172,$AA:$AA,0)+9)+INDEX(AI:AI,MATCH(AI172,$AA:$AA,0)+10))</f>
        <v>0</v>
      </c>
      <c r="AJ176" s="423"/>
      <c r="AK176" s="422">
        <f>ABS(INDEX(AK:AK,MATCH(AK172,$AA:$AA,0)+8)+INDEX(AK:AK,MATCH(AK172,$AA:$AA,0)+9)+INDEX(AK:AK,MATCH(AK172,$AA:$AA,0)+10))</f>
        <v>0</v>
      </c>
      <c r="AL176" s="423"/>
      <c r="AM176" s="422">
        <f>ABS(INDEX(AM:AM,MATCH(AM172,$AA:$AA,0)+8)+INDEX(AM:AM,MATCH(AM172,$AA:$AA,0)+9)+INDEX(AM:AM,MATCH(AM172,$AA:$AA,0)+10))</f>
        <v>0</v>
      </c>
      <c r="AN176" s="423"/>
      <c r="AO176" s="422">
        <f>ABS(INDEX(AO:AO,MATCH(AO172,$AA:$AA,0)+8)+INDEX(AO:AO,MATCH(AO172,$AA:$AA,0)+9)+INDEX(AO:AO,MATCH(AO172,$AA:$AA,0)+10))</f>
        <v>0</v>
      </c>
      <c r="AP176" s="423"/>
      <c r="AQ176" s="422">
        <f>ABS(INDEX(AQ:AQ,MATCH(AQ172,$AA:$AA,0)+8)+INDEX(AQ:AQ,MATCH(AQ172,$AA:$AA,0)+9)+INDEX(AQ:AQ,MATCH(AQ172,$AA:$AA,0)+10))</f>
        <v>0</v>
      </c>
      <c r="AR176" s="423"/>
      <c r="AS176" s="422">
        <f>ABS(INDEX(AS:AS,MATCH(AS172,$AA:$AA,0)+8)+INDEX(AS:AS,MATCH(AS172,$AA:$AA,0)+9)+INDEX(AS:AS,MATCH(AS172,$AA:$AA,0)+10))</f>
        <v>0</v>
      </c>
      <c r="AT176" s="423"/>
      <c r="AU176" s="1"/>
      <c r="AV176" s="1"/>
      <c r="AW176" s="83"/>
      <c r="AX176" s="84"/>
      <c r="BA176" s="149"/>
      <c r="BB176" s="150"/>
      <c r="BC176" s="151"/>
      <c r="BQ176" s="153"/>
      <c r="BR176" s="151"/>
      <c r="BV176" s="151"/>
      <c r="BZ176" s="151"/>
    </row>
    <row r="177" spans="1:78" ht="15.9" customHeight="1" x14ac:dyDescent="0.25">
      <c r="B177" s="391" t="str">
        <f t="shared" si="204"/>
        <v>Spieler 3</v>
      </c>
      <c r="C177" s="392" t="str">
        <f t="shared" si="204"/>
        <v/>
      </c>
      <c r="D177" s="393">
        <f>IF(AC177=301,"",AC177)</f>
        <v>0</v>
      </c>
      <c r="E177" s="393" t="str">
        <f>IF(AD177=0,"",AD177)</f>
        <v/>
      </c>
      <c r="F177" s="393">
        <f>IF(AE177=301,"",AE177)</f>
        <v>0</v>
      </c>
      <c r="G177" s="393" t="str">
        <f>IF(AF177=0,"",AF177)</f>
        <v/>
      </c>
      <c r="H177" s="393">
        <f>IF(AG177=301,"",AG177)</f>
        <v>0</v>
      </c>
      <c r="I177" s="393" t="str">
        <f>IF(AH177=0,"",AH177)</f>
        <v/>
      </c>
      <c r="J177" s="393">
        <f>IF(AI177=301,"",AI177)</f>
        <v>0</v>
      </c>
      <c r="K177" s="393" t="str">
        <f>IF(AJ177=0,"",AJ177)</f>
        <v/>
      </c>
      <c r="L177" s="393">
        <f>IF(AK177=301,"",AK177)</f>
        <v>0</v>
      </c>
      <c r="M177" s="393" t="str">
        <f>IF(AL177=0,"",AL177)</f>
        <v/>
      </c>
      <c r="N177" s="393">
        <f>IF(AM177=301,"",AM177)</f>
        <v>0</v>
      </c>
      <c r="O177" s="393" t="str">
        <f>IF(AN177=0,"",AN177)</f>
        <v/>
      </c>
      <c r="P177" s="393">
        <f>IF(AO177=301,"",AO177)</f>
        <v>0</v>
      </c>
      <c r="Q177" s="393" t="str">
        <f>IF(AP177=0,"",AP177)</f>
        <v/>
      </c>
      <c r="R177" s="393">
        <f>IF(AQ177=301,"",AQ177)</f>
        <v>0</v>
      </c>
      <c r="S177" s="393" t="str">
        <f>IF(AR177=0,"",AR177)</f>
        <v/>
      </c>
      <c r="T177" s="393">
        <f>IF(AS177=301,"",AS177)</f>
        <v>0</v>
      </c>
      <c r="U177" s="393" t="str">
        <f>IF(AT177=0,"",AT177)</f>
        <v/>
      </c>
      <c r="V177" s="404"/>
      <c r="W177" s="404"/>
      <c r="AA177" s="74" t="s">
        <v>3</v>
      </c>
      <c r="AB177" s="75"/>
      <c r="AC177" s="422">
        <f>ABS(INDEX(AC:AC,MATCH(AC172,$AA:$AA,0)+11)+INDEX(AC:AC,MATCH(AC172,$AA:$AA,0)+12)+INDEX(AC:AC,MATCH(AC172,$AA:$AA,0)+13))</f>
        <v>0</v>
      </c>
      <c r="AD177" s="423"/>
      <c r="AE177" s="422">
        <f>ABS(INDEX(AE:AE,MATCH(AE172,$AA:$AA,0)+11)+INDEX(AE:AE,MATCH(AE172,$AA:$AA,0)+12)+INDEX(AE:AE,MATCH(AE172,$AA:$AA,0)+13))</f>
        <v>0</v>
      </c>
      <c r="AF177" s="423"/>
      <c r="AG177" s="422">
        <f>ABS(INDEX(AG:AG,MATCH(AG172,$AA:$AA,0)+11)+INDEX(AG:AG,MATCH(AG172,$AA:$AA,0)+12)+INDEX(AG:AG,MATCH(AG172,$AA:$AA,0)+13))</f>
        <v>0</v>
      </c>
      <c r="AH177" s="423"/>
      <c r="AI177" s="422">
        <f>ABS(INDEX(AI:AI,MATCH(AI172,$AA:$AA,0)+11)+INDEX(AI:AI,MATCH(AI172,$AA:$AA,0)+12)+INDEX(AI:AI,MATCH(AI172,$AA:$AA,0)+13))</f>
        <v>0</v>
      </c>
      <c r="AJ177" s="423"/>
      <c r="AK177" s="422">
        <f>ABS(INDEX(AK:AK,MATCH(AK172,$AA:$AA,0)+11)+INDEX(AK:AK,MATCH(AK172,$AA:$AA,0)+12)+INDEX(AK:AK,MATCH(AK172,$AA:$AA,0)+13))</f>
        <v>0</v>
      </c>
      <c r="AL177" s="423"/>
      <c r="AM177" s="422">
        <f>ABS(INDEX(AM:AM,MATCH(AM172,$AA:$AA,0)+11)+INDEX(AM:AM,MATCH(AM172,$AA:$AA,0)+12)+INDEX(AM:AM,MATCH(AM172,$AA:$AA,0)+13))</f>
        <v>0</v>
      </c>
      <c r="AN177" s="423"/>
      <c r="AO177" s="422">
        <f>ABS(INDEX(AO:AO,MATCH(AO172,$AA:$AA,0)+11)+INDEX(AO:AO,MATCH(AO172,$AA:$AA,0)+12)+INDEX(AO:AO,MATCH(AO172,$AA:$AA,0)+13))</f>
        <v>0</v>
      </c>
      <c r="AP177" s="423"/>
      <c r="AQ177" s="422">
        <f>ABS(INDEX(AQ:AQ,MATCH(AQ172,$AA:$AA,0)+11)+INDEX(AQ:AQ,MATCH(AQ172,$AA:$AA,0)+12)+INDEX(AQ:AQ,MATCH(AQ172,$AA:$AA,0)+13))</f>
        <v>0</v>
      </c>
      <c r="AR177" s="423"/>
      <c r="AS177" s="422">
        <f>ABS(INDEX(AS:AS,MATCH(AS172,$AA:$AA,0)+11)+INDEX(AS:AS,MATCH(AS172,$AA:$AA,0)+12)+INDEX(AS:AS,MATCH(AS172,$AA:$AA,0)+13))</f>
        <v>0</v>
      </c>
      <c r="AT177" s="423"/>
      <c r="AU177" s="1"/>
      <c r="AV177" s="1"/>
      <c r="AW177" s="83"/>
      <c r="AX177" s="84"/>
      <c r="BA177" s="149"/>
      <c r="BB177" s="150"/>
      <c r="BC177" s="151"/>
      <c r="BQ177" s="153"/>
      <c r="BR177" s="151"/>
      <c r="BV177" s="151"/>
      <c r="BZ177" s="151"/>
    </row>
    <row r="178" spans="1:78" ht="15.9" customHeight="1" x14ac:dyDescent="0.25">
      <c r="B178" s="391" t="str">
        <f t="shared" si="204"/>
        <v>Spieler 4</v>
      </c>
      <c r="C178" s="392" t="str">
        <f t="shared" si="204"/>
        <v/>
      </c>
      <c r="D178" s="393">
        <f>IF(AC178=301,"",AC178)</f>
        <v>0</v>
      </c>
      <c r="E178" s="393" t="str">
        <f>IF(AD178=0,"",AD178)</f>
        <v/>
      </c>
      <c r="F178" s="393">
        <f>IF(AE178=301,"",AE178)</f>
        <v>0</v>
      </c>
      <c r="G178" s="393" t="str">
        <f>IF(AF178=0,"",AF178)</f>
        <v/>
      </c>
      <c r="H178" s="393">
        <f>IF(AG178=301,"",AG178)</f>
        <v>0</v>
      </c>
      <c r="I178" s="393" t="str">
        <f>IF(AH178=0,"",AH178)</f>
        <v/>
      </c>
      <c r="J178" s="393">
        <f>IF(AI178=301,"",AI178)</f>
        <v>0</v>
      </c>
      <c r="K178" s="393" t="str">
        <f>IF(AJ178=0,"",AJ178)</f>
        <v/>
      </c>
      <c r="L178" s="393">
        <f>IF(AK178=301,"",AK178)</f>
        <v>0</v>
      </c>
      <c r="M178" s="393" t="str">
        <f>IF(AL178=0,"",AL178)</f>
        <v/>
      </c>
      <c r="N178" s="393">
        <f>IF(AM178=301,"",AM178)</f>
        <v>0</v>
      </c>
      <c r="O178" s="393" t="str">
        <f>IF(AN178=0,"",AN178)</f>
        <v/>
      </c>
      <c r="P178" s="393">
        <f>IF(AO178=301,"",AO178)</f>
        <v>0</v>
      </c>
      <c r="Q178" s="393" t="str">
        <f>IF(AP178=0,"",AP178)</f>
        <v/>
      </c>
      <c r="R178" s="393">
        <f>IF(AQ178=301,"",AQ178)</f>
        <v>0</v>
      </c>
      <c r="S178" s="393" t="str">
        <f>IF(AR178=0,"",AR178)</f>
        <v/>
      </c>
      <c r="T178" s="393">
        <f>IF(AS178=301,"",AS178)</f>
        <v>0</v>
      </c>
      <c r="U178" s="393" t="str">
        <f>IF(AT178=0,"",AT178)</f>
        <v/>
      </c>
      <c r="V178" s="404"/>
      <c r="W178" s="404"/>
      <c r="AA178" s="74" t="s">
        <v>11</v>
      </c>
      <c r="AB178" s="75"/>
      <c r="AC178" s="422">
        <f>ABS(INDEX(AC:AC,MATCH(AC172,$AA:$AA,0)+14)+INDEX(AC:AC,MATCH(AC172,$AA:$AA,0)+15)+INDEX(AC:AC,MATCH(AC172,$AA:$AA,0)+16))</f>
        <v>0</v>
      </c>
      <c r="AD178" s="423"/>
      <c r="AE178" s="422">
        <f>ABS(INDEX(AE:AE,MATCH(AE172,$AA:$AA,0)+14)+INDEX(AE:AE,MATCH(AE172,$AA:$AA,0)+15)+INDEX(AE:AE,MATCH(AE172,$AA:$AA,0)+16))</f>
        <v>0</v>
      </c>
      <c r="AF178" s="423"/>
      <c r="AG178" s="422">
        <f>ABS(INDEX(AG:AG,MATCH(AG172,$AA:$AA,0)+14)+INDEX(AG:AG,MATCH(AG172,$AA:$AA,0)+15)+INDEX(AG:AG,MATCH(AG172,$AA:$AA,0)+16))</f>
        <v>0</v>
      </c>
      <c r="AH178" s="423"/>
      <c r="AI178" s="422">
        <f>ABS(INDEX(AI:AI,MATCH(AI172,$AA:$AA,0)+14)+INDEX(AI:AI,MATCH(AI172,$AA:$AA,0)+15)+INDEX(AI:AI,MATCH(AI172,$AA:$AA,0)+16))</f>
        <v>0</v>
      </c>
      <c r="AJ178" s="423"/>
      <c r="AK178" s="422">
        <f>ABS(INDEX(AK:AK,MATCH(AK172,$AA:$AA,0)+14)+INDEX(AK:AK,MATCH(AK172,$AA:$AA,0)+15)+INDEX(AK:AK,MATCH(AK172,$AA:$AA,0)+16))</f>
        <v>0</v>
      </c>
      <c r="AL178" s="423"/>
      <c r="AM178" s="422">
        <f>ABS(INDEX(AM:AM,MATCH(AM172,$AA:$AA,0)+14)+INDEX(AM:AM,MATCH(AM172,$AA:$AA,0)+15)+INDEX(AM:AM,MATCH(AM172,$AA:$AA,0)+16))</f>
        <v>0</v>
      </c>
      <c r="AN178" s="423"/>
      <c r="AO178" s="422">
        <f>ABS(INDEX(AO:AO,MATCH(AO172,$AA:$AA,0)+14)+INDEX(AO:AO,MATCH(AO172,$AA:$AA,0)+15)+INDEX(AO:AO,MATCH(AO172,$AA:$AA,0)+16))</f>
        <v>0</v>
      </c>
      <c r="AP178" s="423"/>
      <c r="AQ178" s="422">
        <f>ABS(INDEX(AQ:AQ,MATCH(AQ172,$AA:$AA,0)+14)+INDEX(AQ:AQ,MATCH(AQ172,$AA:$AA,0)+15)+INDEX(AQ:AQ,MATCH(AQ172,$AA:$AA,0)+16))</f>
        <v>0</v>
      </c>
      <c r="AR178" s="423"/>
      <c r="AS178" s="422">
        <f>ABS(INDEX(AS:AS,MATCH(AS172,$AA:$AA,0)+14)+INDEX(AS:AS,MATCH(AS172,$AA:$AA,0)+15)+INDEX(AS:AS,MATCH(AS172,$AA:$AA,0)+16))</f>
        <v>0</v>
      </c>
      <c r="AT178" s="423"/>
      <c r="AU178" s="1"/>
      <c r="AV178" s="1"/>
      <c r="AW178" s="83"/>
      <c r="AX178" s="84"/>
      <c r="BA178" s="149"/>
      <c r="BB178" s="150"/>
      <c r="BC178" s="151"/>
      <c r="BQ178" s="153"/>
      <c r="BR178" s="151"/>
      <c r="BV178" s="151"/>
      <c r="BZ178" s="151"/>
    </row>
    <row r="179" spans="1:78" ht="15.9" customHeight="1" x14ac:dyDescent="0.25">
      <c r="B179" s="388" t="str">
        <f t="shared" si="204"/>
        <v>Gesamt</v>
      </c>
      <c r="C179" s="389" t="str">
        <f t="shared" si="204"/>
        <v/>
      </c>
      <c r="D179" s="394">
        <f>IF(AC179=1505,"",AC179)</f>
        <v>0</v>
      </c>
      <c r="E179" s="394" t="str">
        <f>IF(AD179=0,"",AD179)</f>
        <v/>
      </c>
      <c r="F179" s="394">
        <f>IF(AE179=1505,"",AE179)</f>
        <v>0</v>
      </c>
      <c r="G179" s="394" t="str">
        <f>IF(AF179=0,"",AF179)</f>
        <v/>
      </c>
      <c r="H179" s="394">
        <f>IF(AG179=1505,"",AG179)</f>
        <v>0</v>
      </c>
      <c r="I179" s="394" t="str">
        <f>IF(AH179=0,"",AH179)</f>
        <v/>
      </c>
      <c r="J179" s="394">
        <f>IF(AI179=1505,"",AI179)</f>
        <v>0</v>
      </c>
      <c r="K179" s="394" t="str">
        <f>IF(AJ179=0,"",AJ179)</f>
        <v/>
      </c>
      <c r="L179" s="394">
        <f>IF(AK179=1505,"",AK179)</f>
        <v>0</v>
      </c>
      <c r="M179" s="394" t="str">
        <f>IF(AL179=0,"",AL179)</f>
        <v/>
      </c>
      <c r="N179" s="394">
        <f>IF(AM179=1505,"",AM179)</f>
        <v>0</v>
      </c>
      <c r="O179" s="394" t="str">
        <f>IF(AN179=0,"",AN179)</f>
        <v/>
      </c>
      <c r="P179" s="394">
        <f>IF(AO179=1505,"",AO179)</f>
        <v>0</v>
      </c>
      <c r="Q179" s="394" t="str">
        <f>IF(AP179=0,"",AP179)</f>
        <v/>
      </c>
      <c r="R179" s="394">
        <f>IF(AQ179=1505,"",AQ179)</f>
        <v>0</v>
      </c>
      <c r="S179" s="394" t="str">
        <f>IF(AR179=0,"",AR179)</f>
        <v/>
      </c>
      <c r="T179" s="394">
        <f>IF(AS179=1505,"",AS179)</f>
        <v>0</v>
      </c>
      <c r="U179" s="394" t="str">
        <f>IF(AT179=0,"",AT179)</f>
        <v/>
      </c>
      <c r="V179" s="290"/>
      <c r="W179" s="290"/>
      <c r="AA179" s="76" t="s">
        <v>960</v>
      </c>
      <c r="AB179" s="77"/>
      <c r="AC179" s="388">
        <f>SUM(AC175:AC178)</f>
        <v>0</v>
      </c>
      <c r="AD179" s="389"/>
      <c r="AE179" s="388">
        <f>SUM(AE175:AE178)</f>
        <v>0</v>
      </c>
      <c r="AF179" s="389"/>
      <c r="AG179" s="388">
        <f>SUM(AG175:AG178)</f>
        <v>0</v>
      </c>
      <c r="AH179" s="389"/>
      <c r="AI179" s="388">
        <f>SUM(AI175:AI178)</f>
        <v>0</v>
      </c>
      <c r="AJ179" s="389"/>
      <c r="AK179" s="388">
        <f>SUM(AK175:AK178)</f>
        <v>0</v>
      </c>
      <c r="AL179" s="389"/>
      <c r="AM179" s="388">
        <f>SUM(AM175:AM178)</f>
        <v>0</v>
      </c>
      <c r="AN179" s="389"/>
      <c r="AO179" s="388">
        <f>SUM(AO175:AO178)</f>
        <v>0</v>
      </c>
      <c r="AP179" s="389"/>
      <c r="AQ179" s="388">
        <f>SUM(AQ175:AQ178)</f>
        <v>0</v>
      </c>
      <c r="AR179" s="389"/>
      <c r="AS179" s="388">
        <f>SUM(AS175:AS178)</f>
        <v>0</v>
      </c>
      <c r="AT179" s="389"/>
      <c r="AU179" s="69"/>
      <c r="AV179" s="69"/>
      <c r="AW179" s="83"/>
      <c r="AX179" s="84"/>
      <c r="BA179" s="149"/>
      <c r="BB179" s="150"/>
      <c r="BC179" s="151"/>
      <c r="BQ179" s="153"/>
      <c r="BR179" s="151"/>
      <c r="BV179" s="151"/>
      <c r="BZ179" s="151"/>
    </row>
    <row r="180" spans="1:78" ht="10.5" customHeight="1" x14ac:dyDescent="0.25">
      <c r="B180" s="78"/>
      <c r="C180" s="6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AA180" s="78"/>
      <c r="AB180" s="69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83"/>
      <c r="AX180" s="84"/>
      <c r="BA180" s="149"/>
      <c r="BB180" s="150"/>
      <c r="BC180" s="151"/>
      <c r="BQ180" s="153"/>
      <c r="BR180" s="151"/>
      <c r="BV180" s="151"/>
      <c r="BZ180" s="151"/>
    </row>
    <row r="181" spans="1:78" ht="21" customHeight="1" x14ac:dyDescent="0.4">
      <c r="B181" s="28" t="str">
        <f>AA181</f>
        <v>Team-Nr.</v>
      </c>
      <c r="C181" s="29"/>
      <c r="D181" s="28" t="str">
        <f>AC181</f>
        <v>Liga:</v>
      </c>
      <c r="E181" s="31"/>
      <c r="F181" s="390" t="str">
        <f>AE181</f>
        <v>Bayernliga Herren</v>
      </c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2"/>
      <c r="S181" s="33" t="s">
        <v>955</v>
      </c>
      <c r="T181" s="34"/>
      <c r="U181" s="401" t="str">
        <f>AT181</f>
        <v>30.01./01.02.</v>
      </c>
      <c r="V181" s="402"/>
      <c r="W181" s="403"/>
      <c r="X181" s="386"/>
      <c r="Y181" s="387"/>
      <c r="Z181" s="387"/>
      <c r="AA181" s="28" t="s">
        <v>974</v>
      </c>
      <c r="AB181" s="29"/>
      <c r="AC181" s="30" t="s">
        <v>953</v>
      </c>
      <c r="AD181" s="31"/>
      <c r="AE181" s="29" t="str">
        <f>Schlüssel!$C$1</f>
        <v>Bayernliga Herren</v>
      </c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32"/>
      <c r="AR181" s="33" t="s">
        <v>955</v>
      </c>
      <c r="AS181" s="34"/>
      <c r="AT181" s="401" t="str">
        <f>VLOOKUP(AS182,Spielorte!$A$1:$C$6,2)</f>
        <v>30.01./01.02.</v>
      </c>
      <c r="AU181" s="402"/>
      <c r="AV181" s="403"/>
      <c r="AW181" s="83"/>
      <c r="AX181" s="84"/>
      <c r="BA181" s="149" t="s">
        <v>1117</v>
      </c>
      <c r="BB181" s="150" t="s">
        <v>972</v>
      </c>
      <c r="BC181" s="151" t="s">
        <v>991</v>
      </c>
      <c r="BD181" s="152" t="s">
        <v>990</v>
      </c>
      <c r="BE181" s="152" t="s">
        <v>972</v>
      </c>
      <c r="BF181" s="152" t="s">
        <v>992</v>
      </c>
      <c r="BG181" s="152" t="s">
        <v>1028</v>
      </c>
      <c r="BH181" s="152" t="s">
        <v>1118</v>
      </c>
      <c r="BI181" s="152" t="s">
        <v>1119</v>
      </c>
      <c r="BJ181" s="152" t="s">
        <v>1120</v>
      </c>
      <c r="BK181" s="152" t="s">
        <v>1121</v>
      </c>
      <c r="BL181" s="152" t="s">
        <v>1122</v>
      </c>
      <c r="BM181" s="152" t="s">
        <v>1129</v>
      </c>
      <c r="BN181" s="152" t="s">
        <v>1130</v>
      </c>
      <c r="BO181" s="152" t="s">
        <v>1131</v>
      </c>
      <c r="BP181" s="152" t="s">
        <v>1132</v>
      </c>
      <c r="BQ181" s="153" t="s">
        <v>1123</v>
      </c>
      <c r="BR181" s="151" t="s">
        <v>993</v>
      </c>
      <c r="BS181" s="152" t="s">
        <v>1124</v>
      </c>
      <c r="BT181" s="152" t="s">
        <v>1125</v>
      </c>
      <c r="BU181" s="152" t="s">
        <v>991</v>
      </c>
      <c r="BV181" s="151" t="s">
        <v>993</v>
      </c>
      <c r="BW181" s="153" t="s">
        <v>1126</v>
      </c>
      <c r="BX181" s="152" t="s">
        <v>1127</v>
      </c>
      <c r="BY181" s="152" t="s">
        <v>1128</v>
      </c>
      <c r="BZ181" s="151" t="s">
        <v>993</v>
      </c>
    </row>
    <row r="182" spans="1:78" ht="17.25" customHeight="1" thickBot="1" x14ac:dyDescent="0.45">
      <c r="B182" s="37">
        <f>AA182</f>
        <v>7</v>
      </c>
      <c r="D182" s="30" t="s">
        <v>954</v>
      </c>
      <c r="E182" s="38"/>
      <c r="F182" s="400" t="str">
        <f>AE182</f>
        <v>Regensburg Super Bowl</v>
      </c>
      <c r="G182" s="400"/>
      <c r="H182" s="400"/>
      <c r="I182" s="400"/>
      <c r="J182" s="400"/>
      <c r="K182" s="400"/>
      <c r="L182" s="400"/>
      <c r="M182" s="400"/>
      <c r="N182" s="400"/>
      <c r="O182" s="400"/>
      <c r="P182" s="39"/>
      <c r="Q182" s="39"/>
      <c r="S182" s="33" t="s">
        <v>952</v>
      </c>
      <c r="T182" s="40">
        <f>AS182</f>
        <v>4</v>
      </c>
      <c r="U182" s="34"/>
      <c r="V182" s="34"/>
      <c r="Z182" s="36"/>
      <c r="AA182" s="37">
        <v>7</v>
      </c>
      <c r="AC182" s="30" t="s">
        <v>954</v>
      </c>
      <c r="AD182" s="38"/>
      <c r="AE182" s="85" t="str">
        <f>VLOOKUP(AS182,Spielorte!$A$1:$C$6,3)</f>
        <v>Regensburg Super Bowl</v>
      </c>
      <c r="AF182" s="85"/>
      <c r="AG182" s="85"/>
      <c r="AH182" s="85"/>
      <c r="AI182" s="85"/>
      <c r="AJ182" s="85"/>
      <c r="AK182" s="85"/>
      <c r="AL182" s="85"/>
      <c r="AM182" s="85"/>
      <c r="AN182" s="85"/>
      <c r="AO182" s="39"/>
      <c r="AP182" s="39"/>
      <c r="AR182" s="33" t="s">
        <v>952</v>
      </c>
      <c r="AS182" s="40">
        <v>4</v>
      </c>
      <c r="AT182" s="34"/>
      <c r="AU182" s="34"/>
      <c r="AW182" s="83"/>
      <c r="AX182" s="84"/>
      <c r="BA182" s="149"/>
      <c r="BB182" s="150"/>
      <c r="BC182" s="151"/>
      <c r="BQ182" s="153"/>
      <c r="BR182" s="151"/>
      <c r="BV182" s="151"/>
      <c r="BW182" s="153"/>
      <c r="BZ182" s="151"/>
    </row>
    <row r="183" spans="1:78" ht="15.75" customHeight="1" thickBot="1" x14ac:dyDescent="0.3">
      <c r="B183" s="41" t="str">
        <f>VLOOKUP(B182,Schlüssel!$A$5:$B$14,2)</f>
        <v>Bowlinghaus Bamberg 1</v>
      </c>
      <c r="C183" s="42"/>
      <c r="D183" s="43"/>
      <c r="E183" s="44"/>
      <c r="F183" s="45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AA183" s="41" t="str">
        <f>VLOOKUP(AA182,Schlüssel!$A$5:$B$14,2)</f>
        <v>Bowlinghaus Bamberg 1</v>
      </c>
      <c r="AB183" s="42"/>
      <c r="AC183" s="43"/>
      <c r="AD183" s="44"/>
      <c r="AE183" s="45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W183" s="83"/>
      <c r="AX183" s="84"/>
      <c r="BA183" s="149"/>
      <c r="BB183" s="150"/>
      <c r="BC183" s="151"/>
      <c r="BQ183" s="153"/>
      <c r="BR183" s="151"/>
      <c r="BV183" s="151"/>
      <c r="BW183" s="153"/>
      <c r="BZ183" s="151"/>
    </row>
    <row r="184" spans="1:78" ht="13.8" thickBot="1" x14ac:dyDescent="0.3">
      <c r="A184" s="4"/>
      <c r="B184" s="28"/>
      <c r="C184" s="47"/>
      <c r="D184" s="48" t="s">
        <v>10</v>
      </c>
      <c r="E184" s="28">
        <f>VLOOKUP($B$2,Schlüssel!$A$5:$DZ$14,13)</f>
        <v>7</v>
      </c>
      <c r="F184" s="49" t="s">
        <v>10</v>
      </c>
      <c r="G184" s="28">
        <f>VLOOKUP($B$2,Schlüssel!$A$5:$DZ$14,14)</f>
        <v>6</v>
      </c>
      <c r="H184" s="49" t="s">
        <v>10</v>
      </c>
      <c r="I184" s="28">
        <f>VLOOKUP($B$2,Schlüssel!$A$5:$DZ$14,15)</f>
        <v>9</v>
      </c>
      <c r="J184" s="49" t="s">
        <v>10</v>
      </c>
      <c r="K184" s="28">
        <f>VLOOKUP($B$2,Schlüssel!$A$5:$DZ$14,16)</f>
        <v>11</v>
      </c>
      <c r="L184" s="49" t="s">
        <v>10</v>
      </c>
      <c r="M184" s="28">
        <f>VLOOKUP($B$2,Schlüssel!$A$5:$DZ$14,17)</f>
        <v>3</v>
      </c>
      <c r="N184" s="49" t="s">
        <v>10</v>
      </c>
      <c r="O184" s="28">
        <f>VLOOKUP($B$2,Schlüssel!$A$5:$DZ$14,18)</f>
        <v>5</v>
      </c>
      <c r="P184" s="49" t="s">
        <v>10</v>
      </c>
      <c r="Q184" s="28">
        <f>VLOOKUP($B$2,Schlüssel!$A$5:$DZ$14,19)</f>
        <v>12</v>
      </c>
      <c r="R184" s="49" t="s">
        <v>10</v>
      </c>
      <c r="S184" s="28">
        <f>VLOOKUP($B$2,Schlüssel!$A$5:$DZ$14,20)</f>
        <v>10</v>
      </c>
      <c r="T184" s="49" t="s">
        <v>10</v>
      </c>
      <c r="U184" s="28">
        <f>VLOOKUP($B$2,Schlüssel!$A$5:$DZ$14,21)</f>
        <v>4</v>
      </c>
      <c r="Z184" s="2"/>
      <c r="AA184" s="28"/>
      <c r="AB184" s="47"/>
      <c r="AC184" s="48" t="s">
        <v>10</v>
      </c>
      <c r="AD184" s="28">
        <f>VLOOKUP(AA182,Schlüssel!$A$5:$DZ$14,73)</f>
        <v>11</v>
      </c>
      <c r="AE184" s="49" t="s">
        <v>10</v>
      </c>
      <c r="AF184" s="28">
        <f>VLOOKUP(AA182,Schlüssel!$A$5:$DZ$14,74)</f>
        <v>17</v>
      </c>
      <c r="AG184" s="49" t="s">
        <v>10</v>
      </c>
      <c r="AH184" s="28">
        <f>VLOOKUP(AA182,Schlüssel!$A$5:$DZ$14,75)</f>
        <v>16</v>
      </c>
      <c r="AI184" s="49" t="s">
        <v>10</v>
      </c>
      <c r="AJ184" s="28">
        <f>VLOOKUP(AA182,Schlüssel!$A$5:$DZ$14,76)</f>
        <v>13</v>
      </c>
      <c r="AK184" s="49" t="s">
        <v>10</v>
      </c>
      <c r="AL184" s="28">
        <f>VLOOKUP(AA182,Schlüssel!$A$5:$DZ$14,77)</f>
        <v>12</v>
      </c>
      <c r="AM184" s="49" t="s">
        <v>10</v>
      </c>
      <c r="AN184" s="28">
        <f>VLOOKUP(AA182,Schlüssel!$A$5:$DZ$14,78)</f>
        <v>19</v>
      </c>
      <c r="AO184" s="49" t="s">
        <v>10</v>
      </c>
      <c r="AP184" s="28">
        <f>VLOOKUP(AA182,Schlüssel!$A$5:$DZ$14,79)</f>
        <v>15</v>
      </c>
      <c r="AQ184" s="49" t="s">
        <v>10</v>
      </c>
      <c r="AR184" s="28">
        <f>VLOOKUP(AA182,Schlüssel!$A$5:$DZ$14,80)</f>
        <v>14</v>
      </c>
      <c r="AS184" s="49" t="s">
        <v>10</v>
      </c>
      <c r="AT184" s="28">
        <f>VLOOKUP(AA182,Schlüssel!$A$5:$DZ$14,81)</f>
        <v>18</v>
      </c>
      <c r="AW184" s="83"/>
      <c r="AX184" s="84"/>
      <c r="BA184" s="149"/>
      <c r="BB184" s="150"/>
      <c r="BC184" s="151"/>
      <c r="BQ184" s="153"/>
      <c r="BR184" s="151"/>
      <c r="BV184" s="151"/>
      <c r="BW184" s="153"/>
      <c r="BZ184" s="151"/>
    </row>
    <row r="185" spans="1:78" ht="20.25" customHeight="1" x14ac:dyDescent="0.25">
      <c r="B185" s="50" t="s">
        <v>1</v>
      </c>
      <c r="C185" s="51"/>
      <c r="D185" s="388" t="s">
        <v>961</v>
      </c>
      <c r="E185" s="389"/>
      <c r="F185" s="388" t="s">
        <v>962</v>
      </c>
      <c r="G185" s="389"/>
      <c r="H185" s="388" t="s">
        <v>963</v>
      </c>
      <c r="I185" s="389"/>
      <c r="J185" s="388" t="s">
        <v>964</v>
      </c>
      <c r="K185" s="389"/>
      <c r="L185" s="388" t="s">
        <v>965</v>
      </c>
      <c r="M185" s="389"/>
      <c r="N185" s="388" t="s">
        <v>966</v>
      </c>
      <c r="O185" s="389"/>
      <c r="P185" s="388" t="s">
        <v>967</v>
      </c>
      <c r="Q185" s="389"/>
      <c r="R185" s="388" t="s">
        <v>968</v>
      </c>
      <c r="S185" s="389"/>
      <c r="T185" s="388" t="s">
        <v>969</v>
      </c>
      <c r="U185" s="389"/>
      <c r="V185" s="416" t="s">
        <v>960</v>
      </c>
      <c r="W185" s="417"/>
      <c r="AA185" s="50" t="s">
        <v>1</v>
      </c>
      <c r="AB185" s="51"/>
      <c r="AC185" s="76" t="s">
        <v>961</v>
      </c>
      <c r="AD185" s="77"/>
      <c r="AE185" s="76" t="s">
        <v>962</v>
      </c>
      <c r="AF185" s="77"/>
      <c r="AG185" s="76" t="s">
        <v>963</v>
      </c>
      <c r="AH185" s="77"/>
      <c r="AI185" s="76" t="s">
        <v>964</v>
      </c>
      <c r="AJ185" s="77"/>
      <c r="AK185" s="76" t="s">
        <v>965</v>
      </c>
      <c r="AL185" s="77"/>
      <c r="AM185" s="76" t="s">
        <v>966</v>
      </c>
      <c r="AN185" s="77"/>
      <c r="AO185" s="76" t="s">
        <v>967</v>
      </c>
      <c r="AP185" s="77"/>
      <c r="AQ185" s="76" t="s">
        <v>968</v>
      </c>
      <c r="AR185" s="77"/>
      <c r="AS185" s="76" t="s">
        <v>969</v>
      </c>
      <c r="AT185" s="86"/>
      <c r="AU185" s="87" t="s">
        <v>960</v>
      </c>
      <c r="AV185" s="88"/>
      <c r="AW185" s="83"/>
      <c r="AX185" s="84"/>
      <c r="BA185" s="149"/>
      <c r="BB185" s="150"/>
      <c r="BC185" s="151"/>
      <c r="BQ185" s="153"/>
      <c r="BR185" s="151"/>
      <c r="BV185" s="151"/>
      <c r="BZ185" s="151"/>
    </row>
    <row r="186" spans="1:78" ht="15" customHeight="1" thickBot="1" x14ac:dyDescent="0.3">
      <c r="B186" s="52" t="s">
        <v>970</v>
      </c>
      <c r="C186" s="53" t="s">
        <v>971</v>
      </c>
      <c r="D186" s="54" t="s">
        <v>972</v>
      </c>
      <c r="E186" s="54" t="s">
        <v>973</v>
      </c>
      <c r="F186" s="54" t="s">
        <v>972</v>
      </c>
      <c r="G186" s="54" t="s">
        <v>973</v>
      </c>
      <c r="H186" s="54" t="s">
        <v>972</v>
      </c>
      <c r="I186" s="54" t="s">
        <v>973</v>
      </c>
      <c r="J186" s="54" t="s">
        <v>972</v>
      </c>
      <c r="K186" s="54" t="s">
        <v>973</v>
      </c>
      <c r="L186" s="54" t="s">
        <v>972</v>
      </c>
      <c r="M186" s="54" t="s">
        <v>973</v>
      </c>
      <c r="N186" s="54" t="s">
        <v>972</v>
      </c>
      <c r="O186" s="54" t="s">
        <v>973</v>
      </c>
      <c r="P186" s="54" t="s">
        <v>972</v>
      </c>
      <c r="Q186" s="54" t="s">
        <v>973</v>
      </c>
      <c r="R186" s="54" t="s">
        <v>972</v>
      </c>
      <c r="S186" s="54" t="s">
        <v>973</v>
      </c>
      <c r="T186" s="54" t="s">
        <v>972</v>
      </c>
      <c r="U186" s="54" t="s">
        <v>973</v>
      </c>
      <c r="V186" s="54" t="s">
        <v>972</v>
      </c>
      <c r="W186" s="55" t="s">
        <v>973</v>
      </c>
      <c r="AA186" s="52" t="s">
        <v>970</v>
      </c>
      <c r="AB186" s="53" t="s">
        <v>971</v>
      </c>
      <c r="AC186" s="54" t="s">
        <v>972</v>
      </c>
      <c r="AD186" s="54" t="s">
        <v>973</v>
      </c>
      <c r="AE186" s="54" t="s">
        <v>972</v>
      </c>
      <c r="AF186" s="54" t="s">
        <v>973</v>
      </c>
      <c r="AG186" s="54" t="s">
        <v>972</v>
      </c>
      <c r="AH186" s="54" t="s">
        <v>973</v>
      </c>
      <c r="AI186" s="54" t="s">
        <v>972</v>
      </c>
      <c r="AJ186" s="54" t="s">
        <v>973</v>
      </c>
      <c r="AK186" s="54" t="s">
        <v>972</v>
      </c>
      <c r="AL186" s="54" t="s">
        <v>973</v>
      </c>
      <c r="AM186" s="54" t="s">
        <v>972</v>
      </c>
      <c r="AN186" s="54" t="s">
        <v>973</v>
      </c>
      <c r="AO186" s="54" t="s">
        <v>972</v>
      </c>
      <c r="AP186" s="54" t="s">
        <v>973</v>
      </c>
      <c r="AQ186" s="54" t="s">
        <v>972</v>
      </c>
      <c r="AR186" s="54" t="s">
        <v>973</v>
      </c>
      <c r="AS186" s="54" t="s">
        <v>972</v>
      </c>
      <c r="AT186" s="89" t="s">
        <v>973</v>
      </c>
      <c r="AU186" s="52" t="s">
        <v>972</v>
      </c>
      <c r="AV186" s="55" t="s">
        <v>973</v>
      </c>
      <c r="AW186" s="83"/>
      <c r="AX186" s="84"/>
      <c r="BA186" s="149"/>
      <c r="BB186" s="150"/>
      <c r="BC186" s="151"/>
      <c r="BQ186" s="153"/>
      <c r="BR186" s="151"/>
      <c r="BV186" s="151"/>
      <c r="BZ186" s="151"/>
    </row>
    <row r="187" spans="1:78" ht="17.100000000000001" customHeight="1" x14ac:dyDescent="0.25">
      <c r="A187" s="413" t="s">
        <v>0</v>
      </c>
      <c r="B187" s="56" t="str">
        <f>IF(AA187=0,"",AA187)</f>
        <v/>
      </c>
      <c r="C187" s="57" t="str">
        <f>IF(AB187=0,"",AB187)</f>
        <v/>
      </c>
      <c r="D187" s="58" t="str">
        <f>IF(AC187=0,"",AC187)</f>
        <v/>
      </c>
      <c r="E187" s="397">
        <f>IF(AD187="","",AD187)</f>
        <v>0</v>
      </c>
      <c r="F187" s="58" t="str">
        <f t="shared" ref="F187:F200" si="205">IF(AE187=0,"",AE187)</f>
        <v/>
      </c>
      <c r="G187" s="397">
        <f>IF(AF187="","",AF187)</f>
        <v>0</v>
      </c>
      <c r="H187" s="58" t="str">
        <f t="shared" ref="H187:H200" si="206">IF(AG187=0,"",AG187)</f>
        <v/>
      </c>
      <c r="I187" s="397">
        <f>IF(AH187="","",AH187)</f>
        <v>0</v>
      </c>
      <c r="J187" s="58" t="str">
        <f t="shared" ref="J187:J200" si="207">IF(AI187=0,"",AI187)</f>
        <v/>
      </c>
      <c r="K187" s="397">
        <f>IF(AJ187="","",AJ187)</f>
        <v>0</v>
      </c>
      <c r="L187" s="58" t="str">
        <f t="shared" ref="L187:L200" si="208">IF(AK187=0,"",AK187)</f>
        <v/>
      </c>
      <c r="M187" s="397">
        <f>IF(AL187="","",AL187)</f>
        <v>0</v>
      </c>
      <c r="N187" s="58" t="str">
        <f>IF(AM187=0,"",AM187)</f>
        <v/>
      </c>
      <c r="O187" s="397">
        <f>IF(AN187="","",AN187)</f>
        <v>0</v>
      </c>
      <c r="P187" s="58" t="str">
        <f t="shared" ref="P187:P200" si="209">IF(AO187=0,"",AO187)</f>
        <v/>
      </c>
      <c r="Q187" s="397">
        <f>IF(AP187="","",AP187)</f>
        <v>0</v>
      </c>
      <c r="R187" s="58" t="str">
        <f t="shared" ref="R187:R200" si="210">IF(AQ187=0,"",AQ187)</f>
        <v/>
      </c>
      <c r="S187" s="397">
        <f>IF(AR187="","",AR187)</f>
        <v>0</v>
      </c>
      <c r="T187" s="58" t="str">
        <f t="shared" ref="T187:T200" si="211">IF(AS187=0,"",AS187)</f>
        <v/>
      </c>
      <c r="U187" s="397">
        <f>IF(AT187="","",AT187)</f>
        <v>0</v>
      </c>
      <c r="V187" s="58" t="str">
        <f t="shared" ref="V187:V200" si="212">IF(AU187=0,"",AU187)</f>
        <v/>
      </c>
      <c r="W187" s="397">
        <f>IF(AV187="","",AV187)</f>
        <v>0</v>
      </c>
      <c r="Z187" s="405" t="s">
        <v>0</v>
      </c>
      <c r="AA187" s="272" t="str">
        <f>IF(AB187=0,"",_xlfn.CONCAT(VLOOKUP(AB187,Starter!A:C,2,0)))</f>
        <v/>
      </c>
      <c r="AB187" s="81"/>
      <c r="AC187" s="129"/>
      <c r="AD187" s="163">
        <f>IF(SUM(AC187:AC189)+AC205=0,0,IF(SUM(ABS(AC187),ABS(AC188),ABS(AC189))=AC205,0.5,IF(SUM(ABS(AC187),ABS(AC188),ABS(AC189))&gt;AC205,1,0)))</f>
        <v>0</v>
      </c>
      <c r="AE187" s="132"/>
      <c r="AF187" s="91">
        <f>IF(SUM(AE187:AE189)+AE205=0,0,IF(SUM(ABS(AE187),ABS(AE188),ABS(AE189))=AE205,0.5,IF(SUM(ABS(AE187),ABS(AE188),ABS(AE189))&gt;AE205,1,0)))</f>
        <v>0</v>
      </c>
      <c r="AG187" s="129"/>
      <c r="AH187" s="91">
        <f>IF(SUM(AG187:AG189)+AG205=0,0,IF(SUM(ABS(AG187),ABS(AG188),ABS(AG189))=AG205,0.5,IF(SUM(ABS(AG187),ABS(AG188),ABS(AG189))&gt;AG205,1,0)))</f>
        <v>0</v>
      </c>
      <c r="AI187" s="129"/>
      <c r="AJ187" s="91">
        <f>IF(SUM(AI187:AI189)+AI205=0,0,IF(SUM(ABS(AI187),ABS(AI188),ABS(AI189))=AI205,0.5,IF(SUM(ABS(AI187),ABS(AI188),ABS(AI189))&gt;AI205,1,0)))</f>
        <v>0</v>
      </c>
      <c r="AK187" s="129"/>
      <c r="AL187" s="91">
        <f>IF(SUM(AK187:AK189)+AK205=0,0,IF(SUM(ABS(AK187),ABS(AK188),ABS(AK189))=AK205,0.5,IF(SUM(ABS(AK187),ABS(AK188),ABS(AK189))&gt;AK205,1,0)))</f>
        <v>0</v>
      </c>
      <c r="AM187" s="129"/>
      <c r="AN187" s="91">
        <f>IF(SUM(AM187:AM189)+AM205=0,0,IF(SUM(ABS(AM187),ABS(AM188),ABS(AM189))=AM205,0.5,IF(SUM(ABS(AM187),ABS(AM188),ABS(AM189))&gt;AM205,1,0)))</f>
        <v>0</v>
      </c>
      <c r="AO187" s="129"/>
      <c r="AP187" s="91">
        <f>IF(SUM(AO187:AO189)+AO205=0,0,IF(SUM(ABS(AO187),ABS(AO188),ABS(AO189))=AO205,0.5,IF(SUM(ABS(AO187),ABS(AO188),ABS(AO189))&gt;AO205,1,0)))</f>
        <v>0</v>
      </c>
      <c r="AQ187" s="129"/>
      <c r="AR187" s="91">
        <f>IF(SUM(AQ187:AQ189)+AQ205=0,0,IF(SUM(ABS(AQ187),ABS(AQ188),ABS(AQ189))=AQ205,0.5,IF(SUM(ABS(AQ187),ABS(AQ188),ABS(AQ189))&gt;AQ205,1,0)))</f>
        <v>0</v>
      </c>
      <c r="AS187" s="129"/>
      <c r="AT187" s="91">
        <f>IF(SUM(AS187:AS189)+AS205=0,0,IF(SUM(ABS(AS187),ABS(AS188),ABS(AS189))=AS205,0.5,IF(SUM(ABS(AS187),ABS(AS188),ABS(AS189))&gt;AS205,1,0)))</f>
        <v>0</v>
      </c>
      <c r="AU187" s="92">
        <f t="shared" ref="AU187:AU198" si="213">ABS(SUM(AC187:AC187))+ABS(SUM(AE187:AE187))+ABS(SUM(AG187:AG187))+ABS(SUM(AI187:AI187))+ABS(SUM(AK187:AK187))+ABS(SUM(AM187:AM187))+ABS(SUM(AO187:AO187))+ABS(SUM(AQ187:AQ187))+ABS(SUM(AS187:AS187))</f>
        <v>0</v>
      </c>
      <c r="AV187" s="93">
        <f>SUM(AD187+AF187+AH187+AJ187+AL187+AN187+AP187+AR187+AT187)</f>
        <v>0</v>
      </c>
      <c r="AW187" s="83"/>
      <c r="AX187" s="84"/>
      <c r="AZ187" s="47"/>
      <c r="BA187" s="149"/>
      <c r="BB187" s="150"/>
      <c r="BC187" s="151"/>
      <c r="BD187" s="154">
        <f>+AB187</f>
        <v>0</v>
      </c>
      <c r="BE187" s="150">
        <f>+AU187</f>
        <v>0</v>
      </c>
      <c r="BF187" s="152">
        <f>COUNT(BH187:BP187)</f>
        <v>0</v>
      </c>
      <c r="BG187" s="152">
        <f>COUNTIF(BH187:BP187,"&gt;0")</f>
        <v>0</v>
      </c>
      <c r="BH187" s="152" t="str">
        <f t="shared" ref="BH187:BH198" si="214">IF(AC187=0,"",AC187)</f>
        <v/>
      </c>
      <c r="BI187" s="152" t="str">
        <f t="shared" ref="BI187:BI198" si="215">IF(AE187=0,"",AE187)</f>
        <v/>
      </c>
      <c r="BJ187" s="152" t="str">
        <f t="shared" ref="BJ187:BJ198" si="216">IF(AG187=0,"",AG187)</f>
        <v/>
      </c>
      <c r="BK187" s="152" t="str">
        <f t="shared" ref="BK187:BK198" si="217">IF(AI187=0,"",AI187)</f>
        <v/>
      </c>
      <c r="BL187" s="152" t="str">
        <f t="shared" ref="BL187:BL198" si="218">IF(AK187=0,"",AK187)</f>
        <v/>
      </c>
      <c r="BM187" s="152" t="str">
        <f t="shared" ref="BM187:BM198" si="219">IF(AM187=0,"",AM187)</f>
        <v/>
      </c>
      <c r="BN187" s="152" t="str">
        <f t="shared" ref="BN187:BN198" si="220">IF(AO187=0,"",AO187)</f>
        <v/>
      </c>
      <c r="BO187" s="152" t="str">
        <f t="shared" ref="BO187:BO198" si="221">IF(AQ187=0,"",AQ187)</f>
        <v/>
      </c>
      <c r="BP187" s="152" t="str">
        <f t="shared" ref="BP187:BP198" si="222">IF(AS187=0,"",AS187)</f>
        <v/>
      </c>
      <c r="BQ187" s="153"/>
      <c r="BR187" s="151"/>
      <c r="BS187" s="152">
        <f>MAX(BH187:BP187)</f>
        <v>0</v>
      </c>
      <c r="BT187" s="152">
        <f>IF(BS187&lt;MAX(BS:BS),0,BS187+ROW()/1000000000)</f>
        <v>1.8699999999999999E-7</v>
      </c>
      <c r="BU187" s="152" t="str">
        <f>+AA183</f>
        <v>Bowlinghaus Bamberg 1</v>
      </c>
      <c r="BV187" s="151">
        <f>RANK(BT187,BT:BT)</f>
        <v>48</v>
      </c>
      <c r="BW187" s="152">
        <f>SUMIF(BH187:BP187,"&gt;0")</f>
        <v>0</v>
      </c>
      <c r="BX187" s="152">
        <f>IF(COUNTIF(BH187:BP187,"&gt;0")&lt;Spielorte!$A$23,0,BE187/Spielorte!$A$23)</f>
        <v>0</v>
      </c>
      <c r="BY187" s="152">
        <f>IF(BX187&lt;MAX(BX:BX),0,BX187+ROW()/1000000000)</f>
        <v>1.8699999999999999E-7</v>
      </c>
      <c r="BZ187" s="151">
        <f t="shared" ref="BZ187:BZ198" si="223">IF(BY187=0,0,RANK(BY187,BY:BY))</f>
        <v>48</v>
      </c>
    </row>
    <row r="188" spans="1:78" ht="17.100000000000001" customHeight="1" x14ac:dyDescent="0.25">
      <c r="A188" s="414"/>
      <c r="B188" s="59" t="str">
        <f t="shared" ref="B188:D200" si="224">IF(AA188=0,"",AA188)</f>
        <v/>
      </c>
      <c r="C188" s="60" t="str">
        <f t="shared" si="224"/>
        <v/>
      </c>
      <c r="D188" s="61" t="str">
        <f t="shared" si="224"/>
        <v/>
      </c>
      <c r="E188" s="398"/>
      <c r="F188" s="61" t="str">
        <f t="shared" si="205"/>
        <v/>
      </c>
      <c r="G188" s="398"/>
      <c r="H188" s="61" t="str">
        <f t="shared" si="206"/>
        <v/>
      </c>
      <c r="I188" s="398"/>
      <c r="J188" s="61" t="str">
        <f t="shared" si="207"/>
        <v/>
      </c>
      <c r="K188" s="398"/>
      <c r="L188" s="61" t="str">
        <f t="shared" si="208"/>
        <v/>
      </c>
      <c r="M188" s="398"/>
      <c r="N188" s="61" t="str">
        <f t="shared" ref="N188:N200" si="225">IF(AM188=0,"",AM188)</f>
        <v/>
      </c>
      <c r="O188" s="398"/>
      <c r="P188" s="61" t="str">
        <f t="shared" si="209"/>
        <v/>
      </c>
      <c r="Q188" s="398"/>
      <c r="R188" s="61" t="str">
        <f t="shared" si="210"/>
        <v/>
      </c>
      <c r="S188" s="398"/>
      <c r="T188" s="61" t="str">
        <f t="shared" si="211"/>
        <v/>
      </c>
      <c r="U188" s="398"/>
      <c r="V188" s="61" t="str">
        <f t="shared" si="212"/>
        <v/>
      </c>
      <c r="W188" s="398"/>
      <c r="Z188" s="406"/>
      <c r="AA188" s="90" t="str">
        <f>IF(AB188=0,"",_xlfn.CONCAT(VLOOKUP(AB188,Starter!A:C,2,0)))</f>
        <v/>
      </c>
      <c r="AB188" s="80"/>
      <c r="AC188" s="130"/>
      <c r="AD188" s="94"/>
      <c r="AE188" s="130"/>
      <c r="AF188" s="94"/>
      <c r="AG188" s="130"/>
      <c r="AH188" s="94"/>
      <c r="AI188" s="130"/>
      <c r="AJ188" s="94"/>
      <c r="AK188" s="130"/>
      <c r="AL188" s="94"/>
      <c r="AM188" s="130"/>
      <c r="AN188" s="94"/>
      <c r="AO188" s="130"/>
      <c r="AP188" s="94"/>
      <c r="AQ188" s="130"/>
      <c r="AR188" s="94"/>
      <c r="AS188" s="130"/>
      <c r="AT188" s="94"/>
      <c r="AU188" s="95">
        <f t="shared" si="213"/>
        <v>0</v>
      </c>
      <c r="AV188" s="96"/>
      <c r="AW188" s="83"/>
      <c r="AX188" s="84"/>
      <c r="AZ188" s="47"/>
      <c r="BA188" s="149"/>
      <c r="BB188" s="150"/>
      <c r="BC188" s="151"/>
      <c r="BD188" s="154">
        <f t="shared" ref="BD188:BD198" si="226">+AB188</f>
        <v>0</v>
      </c>
      <c r="BE188" s="150">
        <f t="shared" ref="BE188:BE198" si="227">+AU188</f>
        <v>0</v>
      </c>
      <c r="BF188" s="152">
        <f t="shared" ref="BF188:BF198" si="228">COUNT(BH188:BP188)</f>
        <v>0</v>
      </c>
      <c r="BG188" s="152">
        <f t="shared" ref="BG188:BG198" si="229">COUNTIF(BH188:BP188,"&gt;0")</f>
        <v>0</v>
      </c>
      <c r="BH188" s="152" t="str">
        <f t="shared" si="214"/>
        <v/>
      </c>
      <c r="BI188" s="152" t="str">
        <f t="shared" si="215"/>
        <v/>
      </c>
      <c r="BJ188" s="152" t="str">
        <f t="shared" si="216"/>
        <v/>
      </c>
      <c r="BK188" s="152" t="str">
        <f t="shared" si="217"/>
        <v/>
      </c>
      <c r="BL188" s="152" t="str">
        <f t="shared" si="218"/>
        <v/>
      </c>
      <c r="BM188" s="152" t="str">
        <f t="shared" si="219"/>
        <v/>
      </c>
      <c r="BN188" s="152" t="str">
        <f t="shared" si="220"/>
        <v/>
      </c>
      <c r="BO188" s="152" t="str">
        <f t="shared" si="221"/>
        <v/>
      </c>
      <c r="BP188" s="152" t="str">
        <f t="shared" si="222"/>
        <v/>
      </c>
      <c r="BQ188" s="153"/>
      <c r="BR188" s="151"/>
      <c r="BS188" s="152">
        <f t="shared" ref="BS188:BS198" si="230">MAX(BH188:BP188)</f>
        <v>0</v>
      </c>
      <c r="BT188" s="152">
        <f t="shared" ref="BT188:BT198" si="231">IF(BS188&lt;MAX(BS:BS),0,BS188+ROW()/1000000000)</f>
        <v>1.8799999999999999E-7</v>
      </c>
      <c r="BU188" s="152" t="str">
        <f t="shared" ref="BU188:BU198" si="232">+BU187</f>
        <v>Bowlinghaus Bamberg 1</v>
      </c>
      <c r="BV188" s="151">
        <f t="shared" ref="BV188:BV198" si="233">RANK(BT188,BT:BT)</f>
        <v>47</v>
      </c>
      <c r="BW188" s="152">
        <f t="shared" ref="BW188:BW198" si="234">SUMIF(BH188:BP188,"&gt;0")</f>
        <v>0</v>
      </c>
      <c r="BX188" s="152">
        <f>IF(COUNTIF(BH188:BP188,"&gt;0")&lt;Spielorte!$A$23,0,BE188/Spielorte!$A$23)</f>
        <v>0</v>
      </c>
      <c r="BY188" s="152">
        <f t="shared" ref="BY188:BY198" si="235">IF(BX188&lt;MAX(BX:BX),0,BX188+ROW()/1000000000)</f>
        <v>1.8799999999999999E-7</v>
      </c>
      <c r="BZ188" s="151">
        <f t="shared" si="223"/>
        <v>47</v>
      </c>
    </row>
    <row r="189" spans="1:78" ht="17.100000000000001" customHeight="1" thickBot="1" x14ac:dyDescent="0.3">
      <c r="A189" s="415"/>
      <c r="B189" s="62" t="str">
        <f t="shared" si="224"/>
        <v/>
      </c>
      <c r="C189" s="63" t="str">
        <f t="shared" si="224"/>
        <v/>
      </c>
      <c r="D189" s="52" t="str">
        <f t="shared" si="224"/>
        <v/>
      </c>
      <c r="E189" s="399"/>
      <c r="F189" s="52" t="str">
        <f t="shared" si="205"/>
        <v/>
      </c>
      <c r="G189" s="399"/>
      <c r="H189" s="52" t="str">
        <f t="shared" si="206"/>
        <v/>
      </c>
      <c r="I189" s="399"/>
      <c r="J189" s="52" t="str">
        <f t="shared" si="207"/>
        <v/>
      </c>
      <c r="K189" s="399"/>
      <c r="L189" s="52" t="str">
        <f t="shared" si="208"/>
        <v/>
      </c>
      <c r="M189" s="399"/>
      <c r="N189" s="52" t="str">
        <f t="shared" si="225"/>
        <v/>
      </c>
      <c r="O189" s="399"/>
      <c r="P189" s="52" t="str">
        <f t="shared" si="209"/>
        <v/>
      </c>
      <c r="Q189" s="399"/>
      <c r="R189" s="52" t="str">
        <f t="shared" si="210"/>
        <v/>
      </c>
      <c r="S189" s="399"/>
      <c r="T189" s="52" t="str">
        <f t="shared" si="211"/>
        <v/>
      </c>
      <c r="U189" s="399"/>
      <c r="V189" s="52" t="str">
        <f t="shared" si="212"/>
        <v/>
      </c>
      <c r="W189" s="399"/>
      <c r="Z189" s="407"/>
      <c r="AA189" s="99" t="str">
        <f>IF(AB189=0,"",_xlfn.CONCAT(VLOOKUP(AB189,Starter!A:C,2,0)))</f>
        <v/>
      </c>
      <c r="AB189" s="82"/>
      <c r="AC189" s="131"/>
      <c r="AD189" s="94"/>
      <c r="AE189" s="131"/>
      <c r="AF189" s="94"/>
      <c r="AG189" s="131"/>
      <c r="AH189" s="94"/>
      <c r="AI189" s="131"/>
      <c r="AJ189" s="94"/>
      <c r="AK189" s="131"/>
      <c r="AL189" s="94"/>
      <c r="AM189" s="131"/>
      <c r="AN189" s="94"/>
      <c r="AO189" s="131"/>
      <c r="AP189" s="94"/>
      <c r="AQ189" s="131"/>
      <c r="AR189" s="94"/>
      <c r="AS189" s="131"/>
      <c r="AT189" s="94"/>
      <c r="AU189" s="97">
        <f t="shared" si="213"/>
        <v>0</v>
      </c>
      <c r="AV189" s="98"/>
      <c r="AW189" s="83"/>
      <c r="AX189" s="84"/>
      <c r="AZ189" s="47"/>
      <c r="BA189" s="149"/>
      <c r="BB189" s="150"/>
      <c r="BC189" s="151"/>
      <c r="BD189" s="154">
        <f t="shared" si="226"/>
        <v>0</v>
      </c>
      <c r="BE189" s="150">
        <f t="shared" si="227"/>
        <v>0</v>
      </c>
      <c r="BF189" s="152">
        <f t="shared" si="228"/>
        <v>0</v>
      </c>
      <c r="BG189" s="152">
        <f t="shared" si="229"/>
        <v>0</v>
      </c>
      <c r="BH189" s="152" t="str">
        <f t="shared" si="214"/>
        <v/>
      </c>
      <c r="BI189" s="152" t="str">
        <f t="shared" si="215"/>
        <v/>
      </c>
      <c r="BJ189" s="152" t="str">
        <f t="shared" si="216"/>
        <v/>
      </c>
      <c r="BK189" s="152" t="str">
        <f t="shared" si="217"/>
        <v/>
      </c>
      <c r="BL189" s="152" t="str">
        <f t="shared" si="218"/>
        <v/>
      </c>
      <c r="BM189" s="152" t="str">
        <f t="shared" si="219"/>
        <v/>
      </c>
      <c r="BN189" s="152" t="str">
        <f t="shared" si="220"/>
        <v/>
      </c>
      <c r="BO189" s="152" t="str">
        <f t="shared" si="221"/>
        <v/>
      </c>
      <c r="BP189" s="152" t="str">
        <f t="shared" si="222"/>
        <v/>
      </c>
      <c r="BQ189" s="153"/>
      <c r="BR189" s="151"/>
      <c r="BS189" s="152">
        <f t="shared" si="230"/>
        <v>0</v>
      </c>
      <c r="BT189" s="152">
        <f t="shared" si="231"/>
        <v>1.8900000000000001E-7</v>
      </c>
      <c r="BU189" s="152" t="str">
        <f t="shared" si="232"/>
        <v>Bowlinghaus Bamberg 1</v>
      </c>
      <c r="BV189" s="151">
        <f t="shared" si="233"/>
        <v>46</v>
      </c>
      <c r="BW189" s="152">
        <f t="shared" si="234"/>
        <v>0</v>
      </c>
      <c r="BX189" s="152">
        <f>IF(COUNTIF(BH189:BP189,"&gt;0")&lt;Spielorte!$A$23,0,BE189/Spielorte!$A$23)</f>
        <v>0</v>
      </c>
      <c r="BY189" s="152">
        <f t="shared" si="235"/>
        <v>1.8900000000000001E-7</v>
      </c>
      <c r="BZ189" s="151">
        <f t="shared" si="223"/>
        <v>46</v>
      </c>
    </row>
    <row r="190" spans="1:78" ht="17.100000000000001" customHeight="1" x14ac:dyDescent="0.25">
      <c r="A190" s="413" t="s">
        <v>2</v>
      </c>
      <c r="B190" s="56" t="str">
        <f t="shared" si="224"/>
        <v/>
      </c>
      <c r="C190" s="57" t="str">
        <f t="shared" si="224"/>
        <v/>
      </c>
      <c r="D190" s="58" t="str">
        <f t="shared" si="224"/>
        <v/>
      </c>
      <c r="E190" s="397">
        <f>IF(AD190="","",AD190)</f>
        <v>0</v>
      </c>
      <c r="F190" s="58" t="str">
        <f t="shared" si="205"/>
        <v/>
      </c>
      <c r="G190" s="397">
        <f>IF(AF190="","",AF190)</f>
        <v>0</v>
      </c>
      <c r="H190" s="58" t="str">
        <f t="shared" si="206"/>
        <v/>
      </c>
      <c r="I190" s="397">
        <f>IF(AH190="","",AH190)</f>
        <v>0</v>
      </c>
      <c r="J190" s="58" t="str">
        <f t="shared" si="207"/>
        <v/>
      </c>
      <c r="K190" s="397">
        <f>IF(AJ190="","",AJ190)</f>
        <v>0</v>
      </c>
      <c r="L190" s="58" t="str">
        <f t="shared" si="208"/>
        <v/>
      </c>
      <c r="M190" s="397">
        <f>IF(AL190="","",AL190)</f>
        <v>0</v>
      </c>
      <c r="N190" s="58" t="str">
        <f t="shared" si="225"/>
        <v/>
      </c>
      <c r="O190" s="397">
        <f>IF(AN190="","",AN190)</f>
        <v>0</v>
      </c>
      <c r="P190" s="58" t="str">
        <f t="shared" si="209"/>
        <v/>
      </c>
      <c r="Q190" s="397">
        <f>IF(AP190="","",AP190)</f>
        <v>0</v>
      </c>
      <c r="R190" s="58" t="str">
        <f t="shared" si="210"/>
        <v/>
      </c>
      <c r="S190" s="397">
        <f>IF(AR190="","",AR190)</f>
        <v>0</v>
      </c>
      <c r="T190" s="58" t="str">
        <f t="shared" si="211"/>
        <v/>
      </c>
      <c r="U190" s="397">
        <f>IF(AT190="","",AT190)</f>
        <v>0</v>
      </c>
      <c r="V190" s="58" t="str">
        <f t="shared" si="212"/>
        <v/>
      </c>
      <c r="W190" s="397">
        <f>IF(AV190="","",AV190)</f>
        <v>0</v>
      </c>
      <c r="Z190" s="405" t="s">
        <v>2</v>
      </c>
      <c r="AA190" s="272" t="str">
        <f>IF(AB190=0,"",_xlfn.CONCAT(VLOOKUP(AB190,Starter!A:C,2,0)))</f>
        <v/>
      </c>
      <c r="AB190" s="81"/>
      <c r="AC190" s="132"/>
      <c r="AD190" s="91">
        <f>IF(SUM(AC190:AC192)+AC206=0,0,IF(SUM(ABS(AC190),ABS(AC191),ABS(AC192))=AC206,0.5,IF(SUM(ABS(AC190),ABS(AC191),ABS(AC192))&gt;AC206,1,0)))</f>
        <v>0</v>
      </c>
      <c r="AE190" s="132"/>
      <c r="AF190" s="91">
        <f>IF(SUM(AE190:AE192)+AE206=0,0,IF(SUM(ABS(AE190),ABS(AE191),ABS(AE192))=AE206,0.5,IF(SUM(ABS(AE190),ABS(AE191),ABS(AE192))&gt;AE206,1,0)))</f>
        <v>0</v>
      </c>
      <c r="AG190" s="132"/>
      <c r="AH190" s="91">
        <f>IF(SUM(AG190:AG192)+AG206=0,0,IF(SUM(ABS(AG190),ABS(AG191),ABS(AG192))=AG206,0.5,IF(SUM(ABS(AG190),ABS(AG191),ABS(AG192))&gt;AG206,1,0)))</f>
        <v>0</v>
      </c>
      <c r="AI190" s="132"/>
      <c r="AJ190" s="91">
        <f>IF(SUM(AI190:AI192)+AI206=0,0,IF(SUM(ABS(AI190),ABS(AI191),ABS(AI192))=AI206,0.5,IF(SUM(ABS(AI190),ABS(AI191),ABS(AI192))&gt;AI206,1,0)))</f>
        <v>0</v>
      </c>
      <c r="AK190" s="132"/>
      <c r="AL190" s="91">
        <f>IF(SUM(AK190:AK192)+AK206=0,0,IF(SUM(ABS(AK190),ABS(AK191),ABS(AK192))=AK206,0.5,IF(SUM(ABS(AK190),ABS(AK191),ABS(AK192))&gt;AK206,1,0)))</f>
        <v>0</v>
      </c>
      <c r="AM190" s="132"/>
      <c r="AN190" s="91">
        <f>IF(SUM(AM190:AM192)+AM206=0,0,IF(SUM(ABS(AM190),ABS(AM191),ABS(AM192))=AM206,0.5,IF(SUM(ABS(AM190),ABS(AM191),ABS(AM192))&gt;AM206,1,0)))</f>
        <v>0</v>
      </c>
      <c r="AO190" s="132"/>
      <c r="AP190" s="91">
        <f>IF(SUM(AO190:AO192)+AO206=0,0,IF(SUM(ABS(AO190),ABS(AO191),ABS(AO192))=AO206,0.5,IF(SUM(ABS(AO190),ABS(AO191),ABS(AO192))&gt;AO206,1,0)))</f>
        <v>0</v>
      </c>
      <c r="AQ190" s="132"/>
      <c r="AR190" s="91">
        <f>IF(SUM(AQ190:AQ192)+AQ206=0,0,IF(SUM(ABS(AQ190),ABS(AQ191),ABS(AQ192))=AQ206,0.5,IF(SUM(ABS(AQ190),ABS(AQ191),ABS(AQ192))&gt;AQ206,1,0)))</f>
        <v>0</v>
      </c>
      <c r="AS190" s="132"/>
      <c r="AT190" s="91">
        <f>IF(SUM(AS190:AS192)+AS206=0,0,IF(SUM(ABS(AS190),ABS(AS191),ABS(AS192))=AS206,0.5,IF(SUM(ABS(AS190),ABS(AS191),ABS(AS192))&gt;AS206,1,0)))</f>
        <v>0</v>
      </c>
      <c r="AU190" s="92">
        <f t="shared" si="213"/>
        <v>0</v>
      </c>
      <c r="AV190" s="93">
        <f>SUM(AD190+AF190+AH190+AJ190+AL190+AN190+AP190+AR190+AT190)</f>
        <v>0</v>
      </c>
      <c r="AW190" s="83"/>
      <c r="AX190" s="84"/>
      <c r="AZ190" s="47"/>
      <c r="BA190" s="149"/>
      <c r="BB190" s="150"/>
      <c r="BC190" s="151"/>
      <c r="BD190" s="154">
        <f t="shared" si="226"/>
        <v>0</v>
      </c>
      <c r="BE190" s="150">
        <f t="shared" si="227"/>
        <v>0</v>
      </c>
      <c r="BF190" s="152">
        <f t="shared" si="228"/>
        <v>0</v>
      </c>
      <c r="BG190" s="152">
        <f t="shared" si="229"/>
        <v>0</v>
      </c>
      <c r="BH190" s="152" t="str">
        <f t="shared" si="214"/>
        <v/>
      </c>
      <c r="BI190" s="152" t="str">
        <f t="shared" si="215"/>
        <v/>
      </c>
      <c r="BJ190" s="152" t="str">
        <f t="shared" si="216"/>
        <v/>
      </c>
      <c r="BK190" s="152" t="str">
        <f t="shared" si="217"/>
        <v/>
      </c>
      <c r="BL190" s="152" t="str">
        <f t="shared" si="218"/>
        <v/>
      </c>
      <c r="BM190" s="152" t="str">
        <f t="shared" si="219"/>
        <v/>
      </c>
      <c r="BN190" s="152" t="str">
        <f t="shared" si="220"/>
        <v/>
      </c>
      <c r="BO190" s="152" t="str">
        <f t="shared" si="221"/>
        <v/>
      </c>
      <c r="BP190" s="152" t="str">
        <f t="shared" si="222"/>
        <v/>
      </c>
      <c r="BQ190" s="153"/>
      <c r="BR190" s="151"/>
      <c r="BS190" s="152">
        <f t="shared" si="230"/>
        <v>0</v>
      </c>
      <c r="BT190" s="152">
        <f t="shared" si="231"/>
        <v>1.9000000000000001E-7</v>
      </c>
      <c r="BU190" s="152" t="str">
        <f t="shared" si="232"/>
        <v>Bowlinghaus Bamberg 1</v>
      </c>
      <c r="BV190" s="151">
        <f t="shared" si="233"/>
        <v>45</v>
      </c>
      <c r="BW190" s="152">
        <f t="shared" si="234"/>
        <v>0</v>
      </c>
      <c r="BX190" s="152">
        <f>IF(COUNTIF(BH190:BP190,"&gt;0")&lt;Spielorte!$A$23,0,BE190/Spielorte!$A$23)</f>
        <v>0</v>
      </c>
      <c r="BY190" s="152">
        <f t="shared" si="235"/>
        <v>1.9000000000000001E-7</v>
      </c>
      <c r="BZ190" s="151">
        <f t="shared" si="223"/>
        <v>45</v>
      </c>
    </row>
    <row r="191" spans="1:78" ht="17.100000000000001" customHeight="1" x14ac:dyDescent="0.25">
      <c r="A191" s="414"/>
      <c r="B191" s="59" t="str">
        <f t="shared" si="224"/>
        <v/>
      </c>
      <c r="C191" s="60" t="str">
        <f t="shared" si="224"/>
        <v/>
      </c>
      <c r="D191" s="61" t="str">
        <f t="shared" si="224"/>
        <v/>
      </c>
      <c r="E191" s="398"/>
      <c r="F191" s="61" t="str">
        <f t="shared" si="205"/>
        <v/>
      </c>
      <c r="G191" s="398"/>
      <c r="H191" s="61" t="str">
        <f t="shared" si="206"/>
        <v/>
      </c>
      <c r="I191" s="398"/>
      <c r="J191" s="61" t="str">
        <f t="shared" si="207"/>
        <v/>
      </c>
      <c r="K191" s="398"/>
      <c r="L191" s="61" t="str">
        <f t="shared" si="208"/>
        <v/>
      </c>
      <c r="M191" s="398"/>
      <c r="N191" s="61" t="str">
        <f t="shared" si="225"/>
        <v/>
      </c>
      <c r="O191" s="398"/>
      <c r="P191" s="61" t="str">
        <f t="shared" si="209"/>
        <v/>
      </c>
      <c r="Q191" s="398"/>
      <c r="R191" s="61" t="str">
        <f t="shared" si="210"/>
        <v/>
      </c>
      <c r="S191" s="398"/>
      <c r="T191" s="61" t="str">
        <f t="shared" si="211"/>
        <v/>
      </c>
      <c r="U191" s="398"/>
      <c r="V191" s="61" t="str">
        <f t="shared" si="212"/>
        <v/>
      </c>
      <c r="W191" s="398"/>
      <c r="Z191" s="406"/>
      <c r="AA191" s="90" t="str">
        <f>IF(AB191=0,"",_xlfn.CONCAT(VLOOKUP(AB191,Starter!A:C,2,0)))</f>
        <v/>
      </c>
      <c r="AB191" s="80"/>
      <c r="AC191" s="130"/>
      <c r="AD191" s="94"/>
      <c r="AE191" s="130"/>
      <c r="AF191" s="94"/>
      <c r="AG191" s="130"/>
      <c r="AH191" s="94"/>
      <c r="AI191" s="130"/>
      <c r="AJ191" s="94"/>
      <c r="AK191" s="130"/>
      <c r="AL191" s="94"/>
      <c r="AM191" s="130"/>
      <c r="AN191" s="94"/>
      <c r="AO191" s="134"/>
      <c r="AP191" s="94"/>
      <c r="AQ191" s="134"/>
      <c r="AR191" s="94"/>
      <c r="AS191" s="134"/>
      <c r="AT191" s="94"/>
      <c r="AU191" s="95">
        <f t="shared" si="213"/>
        <v>0</v>
      </c>
      <c r="AV191" s="96"/>
      <c r="AW191" s="83"/>
      <c r="AX191" s="84"/>
      <c r="AZ191" s="47"/>
      <c r="BA191" s="149"/>
      <c r="BB191" s="150"/>
      <c r="BC191" s="151"/>
      <c r="BD191" s="154">
        <f t="shared" si="226"/>
        <v>0</v>
      </c>
      <c r="BE191" s="150">
        <f t="shared" si="227"/>
        <v>0</v>
      </c>
      <c r="BF191" s="152">
        <f t="shared" si="228"/>
        <v>0</v>
      </c>
      <c r="BG191" s="152">
        <f t="shared" si="229"/>
        <v>0</v>
      </c>
      <c r="BH191" s="152" t="str">
        <f t="shared" si="214"/>
        <v/>
      </c>
      <c r="BI191" s="152" t="str">
        <f t="shared" si="215"/>
        <v/>
      </c>
      <c r="BJ191" s="152" t="str">
        <f t="shared" si="216"/>
        <v/>
      </c>
      <c r="BK191" s="152" t="str">
        <f t="shared" si="217"/>
        <v/>
      </c>
      <c r="BL191" s="152" t="str">
        <f t="shared" si="218"/>
        <v/>
      </c>
      <c r="BM191" s="152" t="str">
        <f t="shared" si="219"/>
        <v/>
      </c>
      <c r="BN191" s="152" t="str">
        <f t="shared" si="220"/>
        <v/>
      </c>
      <c r="BO191" s="152" t="str">
        <f t="shared" si="221"/>
        <v/>
      </c>
      <c r="BP191" s="152" t="str">
        <f t="shared" si="222"/>
        <v/>
      </c>
      <c r="BQ191" s="153"/>
      <c r="BR191" s="151"/>
      <c r="BS191" s="152">
        <f t="shared" si="230"/>
        <v>0</v>
      </c>
      <c r="BT191" s="152">
        <f t="shared" si="231"/>
        <v>1.91E-7</v>
      </c>
      <c r="BU191" s="152" t="str">
        <f t="shared" si="232"/>
        <v>Bowlinghaus Bamberg 1</v>
      </c>
      <c r="BV191" s="151">
        <f t="shared" si="233"/>
        <v>44</v>
      </c>
      <c r="BW191" s="152">
        <f t="shared" si="234"/>
        <v>0</v>
      </c>
      <c r="BX191" s="152">
        <f>IF(COUNTIF(BH191:BP191,"&gt;0")&lt;Spielorte!$A$23,0,BE191/Spielorte!$A$23)</f>
        <v>0</v>
      </c>
      <c r="BY191" s="152">
        <f t="shared" si="235"/>
        <v>1.91E-7</v>
      </c>
      <c r="BZ191" s="151">
        <f t="shared" si="223"/>
        <v>44</v>
      </c>
    </row>
    <row r="192" spans="1:78" ht="17.100000000000001" customHeight="1" thickBot="1" x14ac:dyDescent="0.3">
      <c r="A192" s="415"/>
      <c r="B192" s="62" t="str">
        <f t="shared" si="224"/>
        <v/>
      </c>
      <c r="C192" s="63" t="str">
        <f t="shared" si="224"/>
        <v/>
      </c>
      <c r="D192" s="52" t="str">
        <f t="shared" si="224"/>
        <v/>
      </c>
      <c r="E192" s="399"/>
      <c r="F192" s="52" t="str">
        <f t="shared" si="205"/>
        <v/>
      </c>
      <c r="G192" s="399"/>
      <c r="H192" s="52" t="str">
        <f t="shared" si="206"/>
        <v/>
      </c>
      <c r="I192" s="399"/>
      <c r="J192" s="52" t="str">
        <f t="shared" si="207"/>
        <v/>
      </c>
      <c r="K192" s="399"/>
      <c r="L192" s="52" t="str">
        <f t="shared" si="208"/>
        <v/>
      </c>
      <c r="M192" s="399"/>
      <c r="N192" s="52" t="str">
        <f t="shared" si="225"/>
        <v/>
      </c>
      <c r="O192" s="399"/>
      <c r="P192" s="52" t="str">
        <f t="shared" si="209"/>
        <v/>
      </c>
      <c r="Q192" s="399"/>
      <c r="R192" s="52" t="str">
        <f t="shared" si="210"/>
        <v/>
      </c>
      <c r="S192" s="399"/>
      <c r="T192" s="52" t="str">
        <f t="shared" si="211"/>
        <v/>
      </c>
      <c r="U192" s="399"/>
      <c r="V192" s="52" t="str">
        <f t="shared" si="212"/>
        <v/>
      </c>
      <c r="W192" s="399"/>
      <c r="Z192" s="407"/>
      <c r="AA192" s="99" t="str">
        <f>IF(AB192=0,"",_xlfn.CONCAT(VLOOKUP(AB192,Starter!A:C,2,0)))</f>
        <v/>
      </c>
      <c r="AB192" s="82"/>
      <c r="AC192" s="133"/>
      <c r="AD192" s="100"/>
      <c r="AE192" s="133"/>
      <c r="AF192" s="100"/>
      <c r="AG192" s="133"/>
      <c r="AH192" s="100"/>
      <c r="AI192" s="133"/>
      <c r="AJ192" s="100"/>
      <c r="AK192" s="133"/>
      <c r="AL192" s="100"/>
      <c r="AM192" s="133"/>
      <c r="AN192" s="100"/>
      <c r="AO192" s="133"/>
      <c r="AP192" s="100"/>
      <c r="AQ192" s="133"/>
      <c r="AR192" s="100"/>
      <c r="AS192" s="133"/>
      <c r="AT192" s="100"/>
      <c r="AU192" s="97">
        <f t="shared" si="213"/>
        <v>0</v>
      </c>
      <c r="AV192" s="98"/>
      <c r="AW192" s="83"/>
      <c r="AX192" s="84"/>
      <c r="AZ192" s="47"/>
      <c r="BA192" s="149"/>
      <c r="BB192" s="150"/>
      <c r="BC192" s="151"/>
      <c r="BD192" s="154">
        <f t="shared" si="226"/>
        <v>0</v>
      </c>
      <c r="BE192" s="150">
        <f t="shared" si="227"/>
        <v>0</v>
      </c>
      <c r="BF192" s="152">
        <f t="shared" si="228"/>
        <v>0</v>
      </c>
      <c r="BG192" s="152">
        <f t="shared" si="229"/>
        <v>0</v>
      </c>
      <c r="BH192" s="152" t="str">
        <f t="shared" si="214"/>
        <v/>
      </c>
      <c r="BI192" s="152" t="str">
        <f t="shared" si="215"/>
        <v/>
      </c>
      <c r="BJ192" s="152" t="str">
        <f t="shared" si="216"/>
        <v/>
      </c>
      <c r="BK192" s="152" t="str">
        <f t="shared" si="217"/>
        <v/>
      </c>
      <c r="BL192" s="152" t="str">
        <f t="shared" si="218"/>
        <v/>
      </c>
      <c r="BM192" s="152" t="str">
        <f t="shared" si="219"/>
        <v/>
      </c>
      <c r="BN192" s="152" t="str">
        <f t="shared" si="220"/>
        <v/>
      </c>
      <c r="BO192" s="152" t="str">
        <f t="shared" si="221"/>
        <v/>
      </c>
      <c r="BP192" s="152" t="str">
        <f t="shared" si="222"/>
        <v/>
      </c>
      <c r="BQ192" s="153"/>
      <c r="BR192" s="151"/>
      <c r="BS192" s="152">
        <f t="shared" si="230"/>
        <v>0</v>
      </c>
      <c r="BT192" s="152">
        <f t="shared" si="231"/>
        <v>1.92E-7</v>
      </c>
      <c r="BU192" s="152" t="str">
        <f t="shared" si="232"/>
        <v>Bowlinghaus Bamberg 1</v>
      </c>
      <c r="BV192" s="151">
        <f t="shared" si="233"/>
        <v>43</v>
      </c>
      <c r="BW192" s="152">
        <f t="shared" si="234"/>
        <v>0</v>
      </c>
      <c r="BX192" s="152">
        <f>IF(COUNTIF(BH192:BP192,"&gt;0")&lt;Spielorte!$A$23,0,BE192/Spielorte!$A$23)</f>
        <v>0</v>
      </c>
      <c r="BY192" s="152">
        <f t="shared" si="235"/>
        <v>1.92E-7</v>
      </c>
      <c r="BZ192" s="151">
        <f t="shared" si="223"/>
        <v>43</v>
      </c>
    </row>
    <row r="193" spans="1:78" ht="17.100000000000001" customHeight="1" x14ac:dyDescent="0.25">
      <c r="A193" s="413" t="s">
        <v>3</v>
      </c>
      <c r="B193" s="56" t="str">
        <f t="shared" si="224"/>
        <v/>
      </c>
      <c r="C193" s="57" t="str">
        <f t="shared" si="224"/>
        <v/>
      </c>
      <c r="D193" s="58" t="str">
        <f t="shared" si="224"/>
        <v/>
      </c>
      <c r="E193" s="397">
        <f>IF(AD193="","",AD193)</f>
        <v>0</v>
      </c>
      <c r="F193" s="58" t="str">
        <f t="shared" si="205"/>
        <v/>
      </c>
      <c r="G193" s="397">
        <f>IF(AF193="","",AF193)</f>
        <v>0</v>
      </c>
      <c r="H193" s="58" t="str">
        <f t="shared" si="206"/>
        <v/>
      </c>
      <c r="I193" s="397">
        <f>IF(AH193="","",AH193)</f>
        <v>0</v>
      </c>
      <c r="J193" s="58" t="str">
        <f t="shared" si="207"/>
        <v/>
      </c>
      <c r="K193" s="397">
        <f>IF(AJ193="","",AJ193)</f>
        <v>0</v>
      </c>
      <c r="L193" s="58" t="str">
        <f t="shared" si="208"/>
        <v/>
      </c>
      <c r="M193" s="397">
        <f>IF(AL193="","",AL193)</f>
        <v>0</v>
      </c>
      <c r="N193" s="58" t="str">
        <f t="shared" si="225"/>
        <v/>
      </c>
      <c r="O193" s="397">
        <f>IF(AN193="","",AN193)</f>
        <v>0</v>
      </c>
      <c r="P193" s="58" t="str">
        <f t="shared" si="209"/>
        <v/>
      </c>
      <c r="Q193" s="397">
        <f>IF(AP193="","",AP193)</f>
        <v>0</v>
      </c>
      <c r="R193" s="58" t="str">
        <f t="shared" si="210"/>
        <v/>
      </c>
      <c r="S193" s="397">
        <f>IF(AR193="","",AR193)</f>
        <v>0</v>
      </c>
      <c r="T193" s="58" t="str">
        <f t="shared" si="211"/>
        <v/>
      </c>
      <c r="U193" s="397">
        <f>IF(AT193="","",AT193)</f>
        <v>0</v>
      </c>
      <c r="V193" s="58" t="str">
        <f t="shared" si="212"/>
        <v/>
      </c>
      <c r="W193" s="397">
        <f>IF(AV193="","",AV193)</f>
        <v>0</v>
      </c>
      <c r="Z193" s="405" t="s">
        <v>3</v>
      </c>
      <c r="AA193" s="272" t="str">
        <f>IF(AB193=0,"",_xlfn.CONCAT(VLOOKUP(AB193,Starter!A:C,2,0)))</f>
        <v/>
      </c>
      <c r="AB193" s="81"/>
      <c r="AC193" s="132"/>
      <c r="AD193" s="91">
        <f>IF(SUM(AC193:AC195)+AC207=0,0,IF(SUM(ABS(AC193),ABS(AC194),ABS(AC195))=AC207,0.5,IF(SUM(ABS(AC193),ABS(AC194),ABS(AC195))&gt;AC207,1,0)))</f>
        <v>0</v>
      </c>
      <c r="AE193" s="132"/>
      <c r="AF193" s="91">
        <f>IF(SUM(AE193:AE195)+AE207=0,0,IF(SUM(ABS(AE193),ABS(AE194),ABS(AE195))=AE207,0.5,IF(SUM(ABS(AE193),ABS(AE194),ABS(AE195))&gt;AE207,1,0)))</f>
        <v>0</v>
      </c>
      <c r="AG193" s="132"/>
      <c r="AH193" s="91">
        <f>IF(SUM(AG193:AG195)+AG207=0,0,IF(SUM(ABS(AG193),ABS(AG194),ABS(AG195))=AG207,0.5,IF(SUM(ABS(AG193),ABS(AG194),ABS(AG195))&gt;AG207,1,0)))</f>
        <v>0</v>
      </c>
      <c r="AI193" s="132"/>
      <c r="AJ193" s="91">
        <f>IF(SUM(AI193:AI195)+AI207=0,0,IF(SUM(ABS(AI193),ABS(AI194),ABS(AI195))=AI207,0.5,IF(SUM(ABS(AI193),ABS(AI194),ABS(AI195))&gt;AI207,1,0)))</f>
        <v>0</v>
      </c>
      <c r="AK193" s="132"/>
      <c r="AL193" s="91">
        <f>IF(SUM(AK193:AK195)+AK207=0,0,IF(SUM(ABS(AK193),ABS(AK194),ABS(AK195))=AK207,0.5,IF(SUM(ABS(AK193),ABS(AK194),ABS(AK195))&gt;AK207,1,0)))</f>
        <v>0</v>
      </c>
      <c r="AM193" s="132"/>
      <c r="AN193" s="91">
        <f>IF(SUM(AM193:AM195)+AM207=0,0,IF(SUM(ABS(AM193),ABS(AM194),ABS(AM195))=AM207,0.5,IF(SUM(ABS(AM193),ABS(AM194),ABS(AM195))&gt;AM207,1,0)))</f>
        <v>0</v>
      </c>
      <c r="AO193" s="132"/>
      <c r="AP193" s="91">
        <f>IF(SUM(AO193:AO195)+AO207=0,0,IF(SUM(ABS(AO193),ABS(AO194),ABS(AO195))=AO207,0.5,IF(SUM(ABS(AO193),ABS(AO194),ABS(AO195))&gt;AO207,1,0)))</f>
        <v>0</v>
      </c>
      <c r="AQ193" s="132"/>
      <c r="AR193" s="91">
        <f>IF(SUM(AQ193:AQ195)+AQ207=0,0,IF(SUM(ABS(AQ193),ABS(AQ194),ABS(AQ195))=AQ207,0.5,IF(SUM(ABS(AQ193),ABS(AQ194),ABS(AQ195))&gt;AQ207,1,0)))</f>
        <v>0</v>
      </c>
      <c r="AS193" s="132"/>
      <c r="AT193" s="91">
        <f>IF(SUM(AS193:AS195)+AS207=0,0,IF(SUM(ABS(AS193),ABS(AS194),ABS(AS195))=AS207,0.5,IF(SUM(ABS(AS193),ABS(AS194),ABS(AS195))&gt;AS207,1,0)))</f>
        <v>0</v>
      </c>
      <c r="AU193" s="92">
        <f t="shared" si="213"/>
        <v>0</v>
      </c>
      <c r="AV193" s="93">
        <f>SUM(AD193+AF193+AH193+AJ193+AL193+AN193+AP193+AR193+AT193)</f>
        <v>0</v>
      </c>
      <c r="AW193" s="83"/>
      <c r="AX193" s="84"/>
      <c r="AZ193" s="47"/>
      <c r="BA193" s="149"/>
      <c r="BB193" s="150"/>
      <c r="BC193" s="151"/>
      <c r="BD193" s="154">
        <f t="shared" si="226"/>
        <v>0</v>
      </c>
      <c r="BE193" s="150">
        <f t="shared" si="227"/>
        <v>0</v>
      </c>
      <c r="BF193" s="152">
        <f t="shared" si="228"/>
        <v>0</v>
      </c>
      <c r="BG193" s="152">
        <f t="shared" si="229"/>
        <v>0</v>
      </c>
      <c r="BH193" s="152" t="str">
        <f t="shared" si="214"/>
        <v/>
      </c>
      <c r="BI193" s="152" t="str">
        <f t="shared" si="215"/>
        <v/>
      </c>
      <c r="BJ193" s="152" t="str">
        <f t="shared" si="216"/>
        <v/>
      </c>
      <c r="BK193" s="152" t="str">
        <f t="shared" si="217"/>
        <v/>
      </c>
      <c r="BL193" s="152" t="str">
        <f t="shared" si="218"/>
        <v/>
      </c>
      <c r="BM193" s="152" t="str">
        <f t="shared" si="219"/>
        <v/>
      </c>
      <c r="BN193" s="152" t="str">
        <f t="shared" si="220"/>
        <v/>
      </c>
      <c r="BO193" s="152" t="str">
        <f t="shared" si="221"/>
        <v/>
      </c>
      <c r="BP193" s="152" t="str">
        <f t="shared" si="222"/>
        <v/>
      </c>
      <c r="BQ193" s="153"/>
      <c r="BR193" s="151"/>
      <c r="BS193" s="152">
        <f t="shared" si="230"/>
        <v>0</v>
      </c>
      <c r="BT193" s="152">
        <f t="shared" si="231"/>
        <v>1.9299999999999999E-7</v>
      </c>
      <c r="BU193" s="152" t="str">
        <f t="shared" si="232"/>
        <v>Bowlinghaus Bamberg 1</v>
      </c>
      <c r="BV193" s="151">
        <f t="shared" si="233"/>
        <v>42</v>
      </c>
      <c r="BW193" s="152">
        <f t="shared" si="234"/>
        <v>0</v>
      </c>
      <c r="BX193" s="152">
        <f>IF(COUNTIF(BH193:BP193,"&gt;0")&lt;Spielorte!$A$23,0,BE193/Spielorte!$A$23)</f>
        <v>0</v>
      </c>
      <c r="BY193" s="152">
        <f t="shared" si="235"/>
        <v>1.9299999999999999E-7</v>
      </c>
      <c r="BZ193" s="151">
        <f t="shared" si="223"/>
        <v>42</v>
      </c>
    </row>
    <row r="194" spans="1:78" ht="17.100000000000001" customHeight="1" x14ac:dyDescent="0.25">
      <c r="A194" s="414"/>
      <c r="B194" s="59" t="str">
        <f t="shared" si="224"/>
        <v/>
      </c>
      <c r="C194" s="60" t="str">
        <f t="shared" si="224"/>
        <v/>
      </c>
      <c r="D194" s="61" t="str">
        <f t="shared" si="224"/>
        <v/>
      </c>
      <c r="E194" s="398"/>
      <c r="F194" s="61" t="str">
        <f t="shared" si="205"/>
        <v/>
      </c>
      <c r="G194" s="398"/>
      <c r="H194" s="61" t="str">
        <f t="shared" si="206"/>
        <v/>
      </c>
      <c r="I194" s="398"/>
      <c r="J194" s="61" t="str">
        <f t="shared" si="207"/>
        <v/>
      </c>
      <c r="K194" s="398"/>
      <c r="L194" s="61" t="str">
        <f t="shared" si="208"/>
        <v/>
      </c>
      <c r="M194" s="398"/>
      <c r="N194" s="61" t="str">
        <f t="shared" si="225"/>
        <v/>
      </c>
      <c r="O194" s="398"/>
      <c r="P194" s="61" t="str">
        <f t="shared" si="209"/>
        <v/>
      </c>
      <c r="Q194" s="398"/>
      <c r="R194" s="61" t="str">
        <f t="shared" si="210"/>
        <v/>
      </c>
      <c r="S194" s="398"/>
      <c r="T194" s="61" t="str">
        <f t="shared" si="211"/>
        <v/>
      </c>
      <c r="U194" s="398"/>
      <c r="V194" s="61" t="str">
        <f t="shared" si="212"/>
        <v/>
      </c>
      <c r="W194" s="398"/>
      <c r="Z194" s="406"/>
      <c r="AA194" s="90" t="str">
        <f>IF(AB194=0,"",_xlfn.CONCAT(VLOOKUP(AB194,Starter!A:C,2,0)))</f>
        <v/>
      </c>
      <c r="AB194" s="80"/>
      <c r="AC194" s="130"/>
      <c r="AD194" s="94"/>
      <c r="AE194" s="130"/>
      <c r="AF194" s="94"/>
      <c r="AG194" s="130"/>
      <c r="AH194" s="94"/>
      <c r="AI194" s="130"/>
      <c r="AJ194" s="94"/>
      <c r="AK194" s="130"/>
      <c r="AL194" s="94"/>
      <c r="AM194" s="130"/>
      <c r="AN194" s="94"/>
      <c r="AO194" s="130"/>
      <c r="AP194" s="94"/>
      <c r="AQ194" s="130"/>
      <c r="AR194" s="94"/>
      <c r="AS194" s="130"/>
      <c r="AT194" s="94"/>
      <c r="AU194" s="95">
        <f t="shared" si="213"/>
        <v>0</v>
      </c>
      <c r="AV194" s="96"/>
      <c r="AW194" s="83"/>
      <c r="AX194" s="84"/>
      <c r="AZ194" s="47"/>
      <c r="BA194" s="149"/>
      <c r="BB194" s="150"/>
      <c r="BC194" s="151"/>
      <c r="BD194" s="154">
        <f t="shared" si="226"/>
        <v>0</v>
      </c>
      <c r="BE194" s="150">
        <f t="shared" si="227"/>
        <v>0</v>
      </c>
      <c r="BF194" s="152">
        <f t="shared" si="228"/>
        <v>0</v>
      </c>
      <c r="BG194" s="152">
        <f t="shared" si="229"/>
        <v>0</v>
      </c>
      <c r="BH194" s="152" t="str">
        <f t="shared" si="214"/>
        <v/>
      </c>
      <c r="BI194" s="152" t="str">
        <f t="shared" si="215"/>
        <v/>
      </c>
      <c r="BJ194" s="152" t="str">
        <f t="shared" si="216"/>
        <v/>
      </c>
      <c r="BK194" s="152" t="str">
        <f t="shared" si="217"/>
        <v/>
      </c>
      <c r="BL194" s="152" t="str">
        <f t="shared" si="218"/>
        <v/>
      </c>
      <c r="BM194" s="152" t="str">
        <f t="shared" si="219"/>
        <v/>
      </c>
      <c r="BN194" s="152" t="str">
        <f t="shared" si="220"/>
        <v/>
      </c>
      <c r="BO194" s="152" t="str">
        <f t="shared" si="221"/>
        <v/>
      </c>
      <c r="BP194" s="152" t="str">
        <f t="shared" si="222"/>
        <v/>
      </c>
      <c r="BQ194" s="153"/>
      <c r="BR194" s="151"/>
      <c r="BS194" s="152">
        <f t="shared" si="230"/>
        <v>0</v>
      </c>
      <c r="BT194" s="152">
        <f t="shared" si="231"/>
        <v>1.9399999999999999E-7</v>
      </c>
      <c r="BU194" s="152" t="str">
        <f t="shared" si="232"/>
        <v>Bowlinghaus Bamberg 1</v>
      </c>
      <c r="BV194" s="151">
        <f t="shared" si="233"/>
        <v>41</v>
      </c>
      <c r="BW194" s="152">
        <f t="shared" si="234"/>
        <v>0</v>
      </c>
      <c r="BX194" s="152">
        <f>IF(COUNTIF(BH194:BP194,"&gt;0")&lt;Spielorte!$A$23,0,BE194/Spielorte!$A$23)</f>
        <v>0</v>
      </c>
      <c r="BY194" s="152">
        <f t="shared" si="235"/>
        <v>1.9399999999999999E-7</v>
      </c>
      <c r="BZ194" s="151">
        <f t="shared" si="223"/>
        <v>41</v>
      </c>
    </row>
    <row r="195" spans="1:78" ht="17.100000000000001" customHeight="1" thickBot="1" x14ac:dyDescent="0.3">
      <c r="A195" s="415"/>
      <c r="B195" s="62" t="str">
        <f t="shared" si="224"/>
        <v/>
      </c>
      <c r="C195" s="63" t="str">
        <f t="shared" si="224"/>
        <v/>
      </c>
      <c r="D195" s="52" t="str">
        <f t="shared" si="224"/>
        <v/>
      </c>
      <c r="E195" s="399"/>
      <c r="F195" s="52" t="str">
        <f t="shared" si="205"/>
        <v/>
      </c>
      <c r="G195" s="399"/>
      <c r="H195" s="52" t="str">
        <f t="shared" si="206"/>
        <v/>
      </c>
      <c r="I195" s="399"/>
      <c r="J195" s="52" t="str">
        <f t="shared" si="207"/>
        <v/>
      </c>
      <c r="K195" s="399"/>
      <c r="L195" s="52" t="str">
        <f t="shared" si="208"/>
        <v/>
      </c>
      <c r="M195" s="399"/>
      <c r="N195" s="52" t="str">
        <f t="shared" si="225"/>
        <v/>
      </c>
      <c r="O195" s="399"/>
      <c r="P195" s="52" t="str">
        <f t="shared" si="209"/>
        <v/>
      </c>
      <c r="Q195" s="399"/>
      <c r="R195" s="52" t="str">
        <f t="shared" si="210"/>
        <v/>
      </c>
      <c r="S195" s="399"/>
      <c r="T195" s="52" t="str">
        <f t="shared" si="211"/>
        <v/>
      </c>
      <c r="U195" s="399"/>
      <c r="V195" s="52" t="str">
        <f t="shared" si="212"/>
        <v/>
      </c>
      <c r="W195" s="399"/>
      <c r="Z195" s="407"/>
      <c r="AA195" s="99" t="str">
        <f>IF(AB195=0,"",_xlfn.CONCAT(VLOOKUP(AB195,Starter!A:C,2,0)))</f>
        <v/>
      </c>
      <c r="AB195" s="82"/>
      <c r="AC195" s="133"/>
      <c r="AD195" s="100"/>
      <c r="AE195" s="133"/>
      <c r="AF195" s="100"/>
      <c r="AG195" s="133"/>
      <c r="AH195" s="100"/>
      <c r="AI195" s="133"/>
      <c r="AJ195" s="100"/>
      <c r="AK195" s="133"/>
      <c r="AL195" s="100"/>
      <c r="AM195" s="133"/>
      <c r="AN195" s="100"/>
      <c r="AO195" s="133"/>
      <c r="AP195" s="100"/>
      <c r="AQ195" s="133"/>
      <c r="AR195" s="100"/>
      <c r="AS195" s="133"/>
      <c r="AT195" s="100"/>
      <c r="AU195" s="97">
        <f t="shared" si="213"/>
        <v>0</v>
      </c>
      <c r="AV195" s="98"/>
      <c r="AW195" s="83"/>
      <c r="AX195" s="84"/>
      <c r="AZ195" s="47"/>
      <c r="BA195" s="149"/>
      <c r="BB195" s="150"/>
      <c r="BC195" s="151"/>
      <c r="BD195" s="154">
        <f t="shared" si="226"/>
        <v>0</v>
      </c>
      <c r="BE195" s="150">
        <f t="shared" si="227"/>
        <v>0</v>
      </c>
      <c r="BF195" s="152">
        <f t="shared" si="228"/>
        <v>0</v>
      </c>
      <c r="BG195" s="152">
        <f t="shared" si="229"/>
        <v>0</v>
      </c>
      <c r="BH195" s="152" t="str">
        <f t="shared" si="214"/>
        <v/>
      </c>
      <c r="BI195" s="152" t="str">
        <f t="shared" si="215"/>
        <v/>
      </c>
      <c r="BJ195" s="152" t="str">
        <f t="shared" si="216"/>
        <v/>
      </c>
      <c r="BK195" s="152" t="str">
        <f t="shared" si="217"/>
        <v/>
      </c>
      <c r="BL195" s="152" t="str">
        <f t="shared" si="218"/>
        <v/>
      </c>
      <c r="BM195" s="152" t="str">
        <f t="shared" si="219"/>
        <v/>
      </c>
      <c r="BN195" s="152" t="str">
        <f t="shared" si="220"/>
        <v/>
      </c>
      <c r="BO195" s="152" t="str">
        <f t="shared" si="221"/>
        <v/>
      </c>
      <c r="BP195" s="152" t="str">
        <f t="shared" si="222"/>
        <v/>
      </c>
      <c r="BQ195" s="153"/>
      <c r="BR195" s="151"/>
      <c r="BS195" s="152">
        <f t="shared" si="230"/>
        <v>0</v>
      </c>
      <c r="BT195" s="152">
        <f t="shared" si="231"/>
        <v>1.9500000000000001E-7</v>
      </c>
      <c r="BU195" s="152" t="str">
        <f t="shared" si="232"/>
        <v>Bowlinghaus Bamberg 1</v>
      </c>
      <c r="BV195" s="151">
        <f t="shared" si="233"/>
        <v>40</v>
      </c>
      <c r="BW195" s="152">
        <f t="shared" si="234"/>
        <v>0</v>
      </c>
      <c r="BX195" s="152">
        <f>IF(COUNTIF(BH195:BP195,"&gt;0")&lt;Spielorte!$A$23,0,BE195/Spielorte!$A$23)</f>
        <v>0</v>
      </c>
      <c r="BY195" s="152">
        <f t="shared" si="235"/>
        <v>1.9500000000000001E-7</v>
      </c>
      <c r="BZ195" s="151">
        <f t="shared" si="223"/>
        <v>40</v>
      </c>
    </row>
    <row r="196" spans="1:78" ht="17.100000000000001" customHeight="1" x14ac:dyDescent="0.25">
      <c r="A196" s="413" t="s">
        <v>11</v>
      </c>
      <c r="B196" s="56" t="str">
        <f>IF(AA196=0,"",AA196)</f>
        <v/>
      </c>
      <c r="C196" s="57" t="str">
        <f t="shared" si="224"/>
        <v/>
      </c>
      <c r="D196" s="58" t="str">
        <f t="shared" si="224"/>
        <v/>
      </c>
      <c r="E196" s="397">
        <f>IF(AD196="","",AD196)</f>
        <v>0</v>
      </c>
      <c r="F196" s="58" t="str">
        <f t="shared" si="205"/>
        <v/>
      </c>
      <c r="G196" s="397">
        <f>IF(AF196="","",AF196)</f>
        <v>0</v>
      </c>
      <c r="H196" s="58" t="str">
        <f t="shared" si="206"/>
        <v/>
      </c>
      <c r="I196" s="397">
        <f>IF(AH196="","",AH196)</f>
        <v>0</v>
      </c>
      <c r="J196" s="58" t="str">
        <f t="shared" si="207"/>
        <v/>
      </c>
      <c r="K196" s="397">
        <f>IF(AJ196="","",AJ196)</f>
        <v>0</v>
      </c>
      <c r="L196" s="58" t="str">
        <f t="shared" si="208"/>
        <v/>
      </c>
      <c r="M196" s="397">
        <f>IF(AL196="","",AL196)</f>
        <v>0</v>
      </c>
      <c r="N196" s="58" t="str">
        <f t="shared" si="225"/>
        <v/>
      </c>
      <c r="O196" s="397">
        <f>IF(AN196="","",AN196)</f>
        <v>0</v>
      </c>
      <c r="P196" s="58" t="str">
        <f t="shared" si="209"/>
        <v/>
      </c>
      <c r="Q196" s="397">
        <f>IF(AP196="","",AP196)</f>
        <v>0</v>
      </c>
      <c r="R196" s="58" t="str">
        <f t="shared" si="210"/>
        <v/>
      </c>
      <c r="S196" s="397">
        <f>IF(AR196="","",AR196)</f>
        <v>0</v>
      </c>
      <c r="T196" s="58" t="str">
        <f t="shared" si="211"/>
        <v/>
      </c>
      <c r="U196" s="397">
        <f>IF(AT196="","",AT196)</f>
        <v>0</v>
      </c>
      <c r="V196" s="58" t="str">
        <f t="shared" si="212"/>
        <v/>
      </c>
      <c r="W196" s="397">
        <f>IF(AV196="","",AV196)</f>
        <v>0</v>
      </c>
      <c r="Z196" s="405" t="s">
        <v>11</v>
      </c>
      <c r="AA196" s="90" t="str">
        <f>IF(AB196=0,"",_xlfn.CONCAT(VLOOKUP(AB196,Starter!A:C,2,0)))</f>
        <v/>
      </c>
      <c r="AB196" s="81"/>
      <c r="AC196" s="132"/>
      <c r="AD196" s="91">
        <f>IF(SUM(AC196:AC198)+AC208=0,0,IF(SUM(ABS(AC196),ABS(AC197),ABS(AC198))=AC208,0.5,IF(SUM(ABS(AC196),ABS(AC197),ABS(AC198))&gt;AC208,1,0)))</f>
        <v>0</v>
      </c>
      <c r="AE196" s="132"/>
      <c r="AF196" s="91">
        <f>IF(SUM(AE196:AE198)+AE208=0,0,IF(SUM(ABS(AE196),ABS(AE197),ABS(AE198))=AE208,0.5,IF(SUM(ABS(AE196),ABS(AE197),ABS(AE198))&gt;AE208,1,0)))</f>
        <v>0</v>
      </c>
      <c r="AG196" s="132"/>
      <c r="AH196" s="91">
        <f>IF(SUM(AG196:AG198)+AG208=0,0,IF(SUM(ABS(AG196),ABS(AG197),ABS(AG198))=AG208,0.5,IF(SUM(ABS(AG196),ABS(AG197),ABS(AG198))&gt;AG208,1,0)))</f>
        <v>0</v>
      </c>
      <c r="AI196" s="132"/>
      <c r="AJ196" s="91">
        <f>IF(SUM(AI196:AI198)+AI208=0,0,IF(SUM(ABS(AI196),ABS(AI197),ABS(AI198))=AI208,0.5,IF(SUM(ABS(AI196),ABS(AI197),ABS(AI198))&gt;AI208,1,0)))</f>
        <v>0</v>
      </c>
      <c r="AK196" s="132"/>
      <c r="AL196" s="91">
        <f>IF(SUM(AK196:AK198)+AK208=0,0,IF(SUM(ABS(AK196),ABS(AK197),ABS(AK198))=AK208,0.5,IF(SUM(ABS(AK196),ABS(AK197),ABS(AK198))&gt;AK208,1,0)))</f>
        <v>0</v>
      </c>
      <c r="AM196" s="132"/>
      <c r="AN196" s="91">
        <f>IF(SUM(AM196:AM198)+AM208=0,0,IF(SUM(ABS(AM196),ABS(AM197),ABS(AM198))=AM208,0.5,IF(SUM(ABS(AM196),ABS(AM197),ABS(AM198))&gt;AM208,1,0)))</f>
        <v>0</v>
      </c>
      <c r="AO196" s="132"/>
      <c r="AP196" s="91">
        <f>IF(SUM(AO196:AO198)+AO208=0,0,IF(SUM(ABS(AO196),ABS(AO197),ABS(AO198))=AO208,0.5,IF(SUM(ABS(AO196),ABS(AO197),ABS(AO198))&gt;AO208,1,0)))</f>
        <v>0</v>
      </c>
      <c r="AQ196" s="132"/>
      <c r="AR196" s="91">
        <f>IF(SUM(AQ196:AQ198)+AQ208=0,0,IF(SUM(ABS(AQ196),ABS(AQ197),ABS(AQ198))=AQ208,0.5,IF(SUM(ABS(AQ196),ABS(AQ197),ABS(AQ198))&gt;AQ208,1,0)))</f>
        <v>0</v>
      </c>
      <c r="AS196" s="132"/>
      <c r="AT196" s="91">
        <f>IF(SUM(AS196:AS198)+AS208=0,0,IF(SUM(ABS(AS196),ABS(AS197),ABS(AS198))=AS208,0.5,IF(SUM(ABS(AS196),ABS(AS197),ABS(AS198))&gt;AS208,1,0)))</f>
        <v>0</v>
      </c>
      <c r="AU196" s="92">
        <f t="shared" si="213"/>
        <v>0</v>
      </c>
      <c r="AV196" s="93">
        <f>SUM(AD196+AF196+AH196+AJ196+AL196+AN196+AP196+AR196+AT196)</f>
        <v>0</v>
      </c>
      <c r="AW196" s="83"/>
      <c r="AX196" s="84"/>
      <c r="AZ196" s="47"/>
      <c r="BA196" s="149"/>
      <c r="BB196" s="150"/>
      <c r="BC196" s="151"/>
      <c r="BD196" s="154">
        <f t="shared" si="226"/>
        <v>0</v>
      </c>
      <c r="BE196" s="150">
        <f t="shared" si="227"/>
        <v>0</v>
      </c>
      <c r="BF196" s="152">
        <f t="shared" si="228"/>
        <v>0</v>
      </c>
      <c r="BG196" s="152">
        <f t="shared" si="229"/>
        <v>0</v>
      </c>
      <c r="BH196" s="152" t="str">
        <f t="shared" si="214"/>
        <v/>
      </c>
      <c r="BI196" s="152" t="str">
        <f t="shared" si="215"/>
        <v/>
      </c>
      <c r="BJ196" s="152" t="str">
        <f t="shared" si="216"/>
        <v/>
      </c>
      <c r="BK196" s="152" t="str">
        <f t="shared" si="217"/>
        <v/>
      </c>
      <c r="BL196" s="152" t="str">
        <f t="shared" si="218"/>
        <v/>
      </c>
      <c r="BM196" s="152" t="str">
        <f t="shared" si="219"/>
        <v/>
      </c>
      <c r="BN196" s="152" t="str">
        <f t="shared" si="220"/>
        <v/>
      </c>
      <c r="BO196" s="152" t="str">
        <f t="shared" si="221"/>
        <v/>
      </c>
      <c r="BP196" s="152" t="str">
        <f t="shared" si="222"/>
        <v/>
      </c>
      <c r="BQ196" s="153"/>
      <c r="BR196" s="151"/>
      <c r="BS196" s="152">
        <f t="shared" si="230"/>
        <v>0</v>
      </c>
      <c r="BT196" s="152">
        <f t="shared" si="231"/>
        <v>1.9600000000000001E-7</v>
      </c>
      <c r="BU196" s="152" t="str">
        <f t="shared" si="232"/>
        <v>Bowlinghaus Bamberg 1</v>
      </c>
      <c r="BV196" s="151">
        <f t="shared" si="233"/>
        <v>39</v>
      </c>
      <c r="BW196" s="152">
        <f t="shared" si="234"/>
        <v>0</v>
      </c>
      <c r="BX196" s="152">
        <f>IF(COUNTIF(BH196:BP196,"&gt;0")&lt;Spielorte!$A$23,0,BE196/Spielorte!$A$23)</f>
        <v>0</v>
      </c>
      <c r="BY196" s="152">
        <f t="shared" si="235"/>
        <v>1.9600000000000001E-7</v>
      </c>
      <c r="BZ196" s="151">
        <f t="shared" si="223"/>
        <v>39</v>
      </c>
    </row>
    <row r="197" spans="1:78" ht="17.100000000000001" customHeight="1" x14ac:dyDescent="0.25">
      <c r="A197" s="414"/>
      <c r="B197" s="59" t="str">
        <f>IF(AA197=0,"",AA197)</f>
        <v/>
      </c>
      <c r="C197" s="60" t="str">
        <f t="shared" si="224"/>
        <v/>
      </c>
      <c r="D197" s="61" t="str">
        <f t="shared" si="224"/>
        <v/>
      </c>
      <c r="E197" s="398"/>
      <c r="F197" s="61" t="str">
        <f t="shared" si="205"/>
        <v/>
      </c>
      <c r="G197" s="398"/>
      <c r="H197" s="61" t="str">
        <f t="shared" si="206"/>
        <v/>
      </c>
      <c r="I197" s="398"/>
      <c r="J197" s="61" t="str">
        <f t="shared" si="207"/>
        <v/>
      </c>
      <c r="K197" s="398"/>
      <c r="L197" s="61" t="str">
        <f t="shared" si="208"/>
        <v/>
      </c>
      <c r="M197" s="398"/>
      <c r="N197" s="61" t="str">
        <f t="shared" si="225"/>
        <v/>
      </c>
      <c r="O197" s="398"/>
      <c r="P197" s="61" t="str">
        <f t="shared" si="209"/>
        <v/>
      </c>
      <c r="Q197" s="398"/>
      <c r="R197" s="61" t="str">
        <f t="shared" si="210"/>
        <v/>
      </c>
      <c r="S197" s="398"/>
      <c r="T197" s="61" t="str">
        <f t="shared" si="211"/>
        <v/>
      </c>
      <c r="U197" s="398"/>
      <c r="V197" s="61" t="str">
        <f t="shared" si="212"/>
        <v/>
      </c>
      <c r="W197" s="398"/>
      <c r="Z197" s="406"/>
      <c r="AA197" s="90" t="str">
        <f>IF(AB197=0,"",_xlfn.CONCAT(VLOOKUP(AB197,Starter!A:C,2,0)))</f>
        <v/>
      </c>
      <c r="AB197" s="80"/>
      <c r="AC197" s="130"/>
      <c r="AD197" s="94"/>
      <c r="AE197" s="130"/>
      <c r="AF197" s="94"/>
      <c r="AG197" s="130"/>
      <c r="AH197" s="94"/>
      <c r="AI197" s="130"/>
      <c r="AJ197" s="94"/>
      <c r="AK197" s="130"/>
      <c r="AL197" s="94"/>
      <c r="AM197" s="130"/>
      <c r="AN197" s="94"/>
      <c r="AO197" s="130"/>
      <c r="AP197" s="94"/>
      <c r="AQ197" s="130"/>
      <c r="AR197" s="94"/>
      <c r="AS197" s="130"/>
      <c r="AT197" s="94"/>
      <c r="AU197" s="95">
        <f t="shared" si="213"/>
        <v>0</v>
      </c>
      <c r="AV197" s="96"/>
      <c r="AW197" s="83"/>
      <c r="AX197" s="84"/>
      <c r="AZ197" s="47"/>
      <c r="BA197" s="149"/>
      <c r="BB197" s="150"/>
      <c r="BC197" s="151"/>
      <c r="BD197" s="154">
        <f t="shared" si="226"/>
        <v>0</v>
      </c>
      <c r="BE197" s="150">
        <f t="shared" si="227"/>
        <v>0</v>
      </c>
      <c r="BF197" s="152">
        <f t="shared" si="228"/>
        <v>0</v>
      </c>
      <c r="BG197" s="152">
        <f t="shared" si="229"/>
        <v>0</v>
      </c>
      <c r="BH197" s="152" t="str">
        <f t="shared" si="214"/>
        <v/>
      </c>
      <c r="BI197" s="152" t="str">
        <f t="shared" si="215"/>
        <v/>
      </c>
      <c r="BJ197" s="152" t="str">
        <f t="shared" si="216"/>
        <v/>
      </c>
      <c r="BK197" s="152" t="str">
        <f t="shared" si="217"/>
        <v/>
      </c>
      <c r="BL197" s="152" t="str">
        <f t="shared" si="218"/>
        <v/>
      </c>
      <c r="BM197" s="152" t="str">
        <f t="shared" si="219"/>
        <v/>
      </c>
      <c r="BN197" s="152" t="str">
        <f t="shared" si="220"/>
        <v/>
      </c>
      <c r="BO197" s="152" t="str">
        <f t="shared" si="221"/>
        <v/>
      </c>
      <c r="BP197" s="152" t="str">
        <f t="shared" si="222"/>
        <v/>
      </c>
      <c r="BQ197" s="153"/>
      <c r="BR197" s="151"/>
      <c r="BS197" s="152">
        <f t="shared" si="230"/>
        <v>0</v>
      </c>
      <c r="BT197" s="152">
        <f t="shared" si="231"/>
        <v>1.97E-7</v>
      </c>
      <c r="BU197" s="152" t="str">
        <f t="shared" si="232"/>
        <v>Bowlinghaus Bamberg 1</v>
      </c>
      <c r="BV197" s="151">
        <f t="shared" si="233"/>
        <v>38</v>
      </c>
      <c r="BW197" s="152">
        <f t="shared" si="234"/>
        <v>0</v>
      </c>
      <c r="BX197" s="152">
        <f>IF(COUNTIF(BH197:BP197,"&gt;0")&lt;Spielorte!$A$23,0,BE197/Spielorte!$A$23)</f>
        <v>0</v>
      </c>
      <c r="BY197" s="152">
        <f t="shared" si="235"/>
        <v>1.97E-7</v>
      </c>
      <c r="BZ197" s="151">
        <f t="shared" si="223"/>
        <v>38</v>
      </c>
    </row>
    <row r="198" spans="1:78" ht="17.100000000000001" customHeight="1" thickBot="1" x14ac:dyDescent="0.3">
      <c r="A198" s="415"/>
      <c r="B198" s="62" t="str">
        <f>IF(AA198=0,"",AA198)</f>
        <v/>
      </c>
      <c r="C198" s="63" t="str">
        <f t="shared" si="224"/>
        <v/>
      </c>
      <c r="D198" s="52" t="str">
        <f t="shared" si="224"/>
        <v/>
      </c>
      <c r="E198" s="399"/>
      <c r="F198" s="52" t="str">
        <f t="shared" si="205"/>
        <v/>
      </c>
      <c r="G198" s="399"/>
      <c r="H198" s="52" t="str">
        <f t="shared" si="206"/>
        <v/>
      </c>
      <c r="I198" s="399"/>
      <c r="J198" s="52" t="str">
        <f t="shared" si="207"/>
        <v/>
      </c>
      <c r="K198" s="399"/>
      <c r="L198" s="52" t="str">
        <f t="shared" si="208"/>
        <v/>
      </c>
      <c r="M198" s="399"/>
      <c r="N198" s="52" t="str">
        <f t="shared" si="225"/>
        <v/>
      </c>
      <c r="O198" s="399"/>
      <c r="P198" s="52" t="str">
        <f t="shared" si="209"/>
        <v/>
      </c>
      <c r="Q198" s="399"/>
      <c r="R198" s="52" t="str">
        <f t="shared" si="210"/>
        <v/>
      </c>
      <c r="S198" s="399"/>
      <c r="T198" s="52" t="str">
        <f t="shared" si="211"/>
        <v/>
      </c>
      <c r="U198" s="399"/>
      <c r="V198" s="52" t="str">
        <f t="shared" si="212"/>
        <v/>
      </c>
      <c r="W198" s="399"/>
      <c r="Z198" s="407"/>
      <c r="AA198" s="90" t="str">
        <f>IF(AB198=0,"",_xlfn.CONCAT(VLOOKUP(AB198,Starter!A:C,2,0)))</f>
        <v/>
      </c>
      <c r="AB198" s="82"/>
      <c r="AC198" s="133"/>
      <c r="AD198" s="100"/>
      <c r="AE198" s="133"/>
      <c r="AF198" s="100"/>
      <c r="AG198" s="133"/>
      <c r="AH198" s="100"/>
      <c r="AI198" s="133"/>
      <c r="AJ198" s="100"/>
      <c r="AK198" s="133"/>
      <c r="AL198" s="100"/>
      <c r="AM198" s="133"/>
      <c r="AN198" s="100"/>
      <c r="AO198" s="133"/>
      <c r="AP198" s="100"/>
      <c r="AQ198" s="133"/>
      <c r="AR198" s="100"/>
      <c r="AS198" s="133"/>
      <c r="AT198" s="100"/>
      <c r="AU198" s="97">
        <f t="shared" si="213"/>
        <v>0</v>
      </c>
      <c r="AV198" s="98"/>
      <c r="AW198" s="83"/>
      <c r="AX198" s="84"/>
      <c r="AZ198" s="47"/>
      <c r="BA198" s="149"/>
      <c r="BB198" s="150"/>
      <c r="BC198" s="151"/>
      <c r="BD198" s="154">
        <f t="shared" si="226"/>
        <v>0</v>
      </c>
      <c r="BE198" s="150">
        <f t="shared" si="227"/>
        <v>0</v>
      </c>
      <c r="BF198" s="152">
        <f t="shared" si="228"/>
        <v>0</v>
      </c>
      <c r="BG198" s="152">
        <f t="shared" si="229"/>
        <v>0</v>
      </c>
      <c r="BH198" s="152" t="str">
        <f t="shared" si="214"/>
        <v/>
      </c>
      <c r="BI198" s="152" t="str">
        <f t="shared" si="215"/>
        <v/>
      </c>
      <c r="BJ198" s="152" t="str">
        <f t="shared" si="216"/>
        <v/>
      </c>
      <c r="BK198" s="152" t="str">
        <f t="shared" si="217"/>
        <v/>
      </c>
      <c r="BL198" s="152" t="str">
        <f t="shared" si="218"/>
        <v/>
      </c>
      <c r="BM198" s="152" t="str">
        <f t="shared" si="219"/>
        <v/>
      </c>
      <c r="BN198" s="152" t="str">
        <f t="shared" si="220"/>
        <v/>
      </c>
      <c r="BO198" s="152" t="str">
        <f t="shared" si="221"/>
        <v/>
      </c>
      <c r="BP198" s="152" t="str">
        <f t="shared" si="222"/>
        <v/>
      </c>
      <c r="BQ198" s="153"/>
      <c r="BR198" s="151"/>
      <c r="BS198" s="152">
        <f t="shared" si="230"/>
        <v>0</v>
      </c>
      <c r="BT198" s="152">
        <f t="shared" si="231"/>
        <v>1.98E-7</v>
      </c>
      <c r="BU198" s="152" t="str">
        <f t="shared" si="232"/>
        <v>Bowlinghaus Bamberg 1</v>
      </c>
      <c r="BV198" s="151">
        <f t="shared" si="233"/>
        <v>37</v>
      </c>
      <c r="BW198" s="152">
        <f t="shared" si="234"/>
        <v>0</v>
      </c>
      <c r="BX198" s="152">
        <f>IF(COUNTIF(BH198:BP198,"&gt;0")&lt;Spielorte!$A$23,0,BE198/Spielorte!$A$23)</f>
        <v>0</v>
      </c>
      <c r="BY198" s="152">
        <f t="shared" si="235"/>
        <v>1.98E-7</v>
      </c>
      <c r="BZ198" s="151">
        <f t="shared" si="223"/>
        <v>37</v>
      </c>
    </row>
    <row r="199" spans="1:78" ht="27.75" customHeight="1" thickBot="1" x14ac:dyDescent="0.3">
      <c r="B199" s="64" t="str">
        <f>IF(AA199=0,"",AA199)</f>
        <v>Gesamt</v>
      </c>
      <c r="C199" s="65" t="str">
        <f t="shared" si="224"/>
        <v/>
      </c>
      <c r="D199" s="66" t="str">
        <f t="shared" si="224"/>
        <v/>
      </c>
      <c r="E199" s="67">
        <f>IF(AD199="","",AD199)</f>
        <v>0</v>
      </c>
      <c r="F199" s="66" t="str">
        <f t="shared" si="205"/>
        <v/>
      </c>
      <c r="G199" s="67">
        <f>IF(AF199="","",AF199)</f>
        <v>0</v>
      </c>
      <c r="H199" s="66" t="str">
        <f t="shared" si="206"/>
        <v/>
      </c>
      <c r="I199" s="67">
        <f>IF(AH199="","",AH199)</f>
        <v>0</v>
      </c>
      <c r="J199" s="66" t="str">
        <f t="shared" si="207"/>
        <v/>
      </c>
      <c r="K199" s="67">
        <f>IF(AJ199="","",AJ199)</f>
        <v>0</v>
      </c>
      <c r="L199" s="66" t="str">
        <f t="shared" si="208"/>
        <v/>
      </c>
      <c r="M199" s="67">
        <f>IF(AL199="","",AL199)</f>
        <v>0</v>
      </c>
      <c r="N199" s="66" t="str">
        <f t="shared" si="225"/>
        <v/>
      </c>
      <c r="O199" s="67">
        <f>IF(AN199="","",AN199)</f>
        <v>0</v>
      </c>
      <c r="P199" s="66" t="str">
        <f t="shared" si="209"/>
        <v/>
      </c>
      <c r="Q199" s="67">
        <f>IF(AP199="","",AP199)</f>
        <v>0</v>
      </c>
      <c r="R199" s="66" t="str">
        <f t="shared" si="210"/>
        <v/>
      </c>
      <c r="S199" s="67">
        <f>IF(AR199="","",AR199)</f>
        <v>0</v>
      </c>
      <c r="T199" s="66" t="str">
        <f t="shared" si="211"/>
        <v/>
      </c>
      <c r="U199" s="67">
        <f>IF(AT199="","",AT199)</f>
        <v>0</v>
      </c>
      <c r="V199" s="66" t="str">
        <f t="shared" si="212"/>
        <v/>
      </c>
      <c r="W199" s="67">
        <f>IF(AV199="","",AV199)</f>
        <v>0</v>
      </c>
      <c r="AA199" s="64" t="s">
        <v>960</v>
      </c>
      <c r="AB199" s="101"/>
      <c r="AC199" s="148">
        <f>ABS(SUM(AC187:AC189))+ABS(SUM(AC190:AC192))+ABS(SUM(AC193:AC195))+ABS(SUM(AC196:AC198))</f>
        <v>0</v>
      </c>
      <c r="AD199" s="102">
        <f>IF(AC199+AC209=0,0,IF(AC199=AC209,1.5,IF(AC199&gt;AC209,3,0)))</f>
        <v>0</v>
      </c>
      <c r="AE199" s="148">
        <f>ABS(SUM(AE187:AE189))+ABS(SUM(AE190:AE192))+ABS(SUM(AE193:AE195))+ABS(SUM(AE196:AE198))</f>
        <v>0</v>
      </c>
      <c r="AF199" s="102">
        <f>IF(AE199+AE209=0,0,IF(AE199=AE209,1.5,IF(AE199&gt;AE209,3,0)))</f>
        <v>0</v>
      </c>
      <c r="AG199" s="148">
        <f>ABS(SUM(AG187:AG189))+ABS(SUM(AG190:AG192))+ABS(SUM(AG193:AG195))+ABS(SUM(AG196:AG198))</f>
        <v>0</v>
      </c>
      <c r="AH199" s="102">
        <f>IF(AG199+AG209=0,0,IF(AG199=AG209,1.5,IF(AG199&gt;AG209,3,0)))</f>
        <v>0</v>
      </c>
      <c r="AI199" s="148">
        <f>ABS(SUM(AI187:AI189))+ABS(SUM(AI190:AI192))+ABS(SUM(AI193:AI195))+ABS(SUM(AI196:AI198))</f>
        <v>0</v>
      </c>
      <c r="AJ199" s="102">
        <f>IF(AI199+AI209=0,0,IF(AI199=AI209,1.5,IF(AI199&gt;AI209,3,0)))</f>
        <v>0</v>
      </c>
      <c r="AK199" s="148">
        <f>ABS(SUM(AK187:AK189))+ABS(SUM(AK190:AK192))+ABS(SUM(AK193:AK195))+ABS(SUM(AK196:AK198))</f>
        <v>0</v>
      </c>
      <c r="AL199" s="102">
        <f>IF(AK199+AK209=0,0,IF(AK199=AK209,1.5,IF(AK199&gt;AK209,3,0)))</f>
        <v>0</v>
      </c>
      <c r="AM199" s="148">
        <f>ABS(SUM(AM187:AM189))+ABS(SUM(AM190:AM192))+ABS(SUM(AM193:AM195))+ABS(SUM(AM196:AM198))</f>
        <v>0</v>
      </c>
      <c r="AN199" s="102">
        <f>IF(AM199+AM209=0,0,IF(AM199=AM209,1.5,IF(AM199&gt;AM209,3,0)))</f>
        <v>0</v>
      </c>
      <c r="AO199" s="148">
        <f>ABS(SUM(AO187:AO189))+ABS(SUM(AO190:AO192))+ABS(SUM(AO193:AO195))+ABS(SUM(AO196:AO198))</f>
        <v>0</v>
      </c>
      <c r="AP199" s="102">
        <f>IF(AO199+AO209=0,0,IF(AO199=AO209,1.5,IF(AO199&gt;AO209,3,0)))</f>
        <v>0</v>
      </c>
      <c r="AQ199" s="148">
        <f>ABS(SUM(AQ187:AQ189))+ABS(SUM(AQ190:AQ192))+ABS(SUM(AQ193:AQ195))+ABS(SUM(AQ196:AQ198))</f>
        <v>0</v>
      </c>
      <c r="AR199" s="102">
        <f>IF(AQ199+AQ209=0,0,IF(AQ199=AQ209,1.5,IF(AQ199&gt;AQ209,3,0)))</f>
        <v>0</v>
      </c>
      <c r="AS199" s="148">
        <f>ABS(SUM(AS187:AS189))+ABS(SUM(AS190:AS192))+ABS(SUM(AS193:AS195))+ABS(SUM(AS196:AS198))</f>
        <v>0</v>
      </c>
      <c r="AT199" s="102">
        <f>IF(AS199+AS209=0,0,IF(AS199=AS209,1.5,IF(AS199&gt;AS209,3,0)))</f>
        <v>0</v>
      </c>
      <c r="AU199" s="103">
        <f>SUM(AC199+AE199+AG199+AI199+AK199+AM199+AO199+AQ199+AS199)</f>
        <v>0</v>
      </c>
      <c r="AV199" s="104">
        <f>SUM(AD199+AF199+AH199+AJ199+AL199+AN199+AP199+AR199+AT199)</f>
        <v>0</v>
      </c>
      <c r="AW199" s="83"/>
      <c r="AX199" s="84"/>
      <c r="BA199" s="149"/>
      <c r="BB199" s="150"/>
      <c r="BC199" s="151"/>
      <c r="BQ199" s="153"/>
      <c r="BR199" s="151"/>
      <c r="BV199" s="151"/>
      <c r="BZ199" s="151"/>
    </row>
    <row r="200" spans="1:78" ht="24" customHeight="1" thickBot="1" x14ac:dyDescent="0.3">
      <c r="B200" s="68" t="str">
        <f>IF(AA200=0,"",AA200)</f>
        <v>Gesamt - Punkte</v>
      </c>
      <c r="C200" s="69" t="str">
        <f t="shared" si="224"/>
        <v/>
      </c>
      <c r="D200" s="69" t="str">
        <f t="shared" si="224"/>
        <v/>
      </c>
      <c r="E200" s="70">
        <f>IF(AD200="","",AD200)</f>
        <v>0</v>
      </c>
      <c r="F200" s="69" t="str">
        <f t="shared" si="205"/>
        <v/>
      </c>
      <c r="G200" s="70">
        <f>IF(AF200="","",AF200)</f>
        <v>0</v>
      </c>
      <c r="H200" s="69" t="str">
        <f t="shared" si="206"/>
        <v/>
      </c>
      <c r="I200" s="70">
        <f>IF(AH200="","",AH200)</f>
        <v>0</v>
      </c>
      <c r="J200" s="69" t="str">
        <f t="shared" si="207"/>
        <v/>
      </c>
      <c r="K200" s="70">
        <f>IF(AJ200="","",AJ200)</f>
        <v>0</v>
      </c>
      <c r="L200" s="69" t="str">
        <f t="shared" si="208"/>
        <v/>
      </c>
      <c r="M200" s="70">
        <f>IF(AL200="","",AL200)</f>
        <v>0</v>
      </c>
      <c r="N200" s="69" t="str">
        <f t="shared" si="225"/>
        <v/>
      </c>
      <c r="O200" s="70">
        <f>IF(AN200="","",AN200)</f>
        <v>0</v>
      </c>
      <c r="P200" s="69" t="str">
        <f t="shared" si="209"/>
        <v/>
      </c>
      <c r="Q200" s="70">
        <f>IF(AP200="","",AP200)</f>
        <v>0</v>
      </c>
      <c r="R200" s="69" t="str">
        <f t="shared" si="210"/>
        <v/>
      </c>
      <c r="S200" s="70">
        <f>IF(AR200="","",AR200)</f>
        <v>0</v>
      </c>
      <c r="T200" s="69" t="str">
        <f t="shared" si="211"/>
        <v/>
      </c>
      <c r="U200" s="70">
        <f>IF(AT200="","",AT200)</f>
        <v>0</v>
      </c>
      <c r="V200" s="69" t="str">
        <f t="shared" si="212"/>
        <v/>
      </c>
      <c r="W200" s="70">
        <f>IF(AV200="","",AV200)</f>
        <v>0</v>
      </c>
      <c r="AA200" s="68" t="s">
        <v>975</v>
      </c>
      <c r="AB200" s="69"/>
      <c r="AC200" s="69"/>
      <c r="AD200" s="105">
        <f>SUM(AD187:AD199)</f>
        <v>0</v>
      </c>
      <c r="AE200" s="69"/>
      <c r="AF200" s="105">
        <f>SUM(AF187:AF199)</f>
        <v>0</v>
      </c>
      <c r="AG200" s="69"/>
      <c r="AH200" s="105">
        <f>SUM(AH187:AH199)</f>
        <v>0</v>
      </c>
      <c r="AI200" s="69"/>
      <c r="AJ200" s="105">
        <f>SUM(AJ187:AJ199)</f>
        <v>0</v>
      </c>
      <c r="AK200" s="69"/>
      <c r="AL200" s="105">
        <f>SUM(AL187:AL199)</f>
        <v>0</v>
      </c>
      <c r="AM200" s="69"/>
      <c r="AN200" s="105">
        <f>SUM(AN187:AN199)</f>
        <v>0</v>
      </c>
      <c r="AO200" s="69"/>
      <c r="AP200" s="105">
        <f>SUM(AP187:AP199)</f>
        <v>0</v>
      </c>
      <c r="AQ200" s="69"/>
      <c r="AR200" s="105">
        <f>SUM(AR187:AR199)</f>
        <v>0</v>
      </c>
      <c r="AS200" s="69"/>
      <c r="AT200" s="105">
        <f>SUM(AT187:AT199)</f>
        <v>0</v>
      </c>
      <c r="AU200" s="69"/>
      <c r="AV200" s="106">
        <f>SUM(AV187:AV199)</f>
        <v>0</v>
      </c>
      <c r="AW200" s="83"/>
      <c r="AX200" s="84"/>
      <c r="BA200" s="149">
        <f>+AV200</f>
        <v>0</v>
      </c>
      <c r="BB200" s="150">
        <f>+AU199</f>
        <v>0</v>
      </c>
      <c r="BC200" s="151">
        <f>+AA182</f>
        <v>7</v>
      </c>
      <c r="BF200" s="152">
        <f>SUM(BF181:BF199)</f>
        <v>0</v>
      </c>
      <c r="BQ200" s="149">
        <f>+BB200/1000000+BA200</f>
        <v>0</v>
      </c>
      <c r="BR200" s="151">
        <f>RANK(BQ200,BQ:BQ)</f>
        <v>1</v>
      </c>
      <c r="BV200" s="151"/>
      <c r="BZ200" s="151"/>
    </row>
    <row r="201" spans="1:78" ht="11.25" customHeight="1" x14ac:dyDescent="0.25">
      <c r="B201" s="69"/>
      <c r="C201" s="69"/>
      <c r="D201" s="69"/>
      <c r="E201" s="1"/>
      <c r="F201" s="69"/>
      <c r="G201" s="1"/>
      <c r="H201" s="69"/>
      <c r="I201" s="1"/>
      <c r="J201" s="69"/>
      <c r="K201" s="1"/>
      <c r="L201" s="69"/>
      <c r="M201" s="1"/>
      <c r="N201" s="69"/>
      <c r="O201" s="1"/>
      <c r="P201" s="69"/>
      <c r="Q201" s="1"/>
      <c r="R201" s="69"/>
      <c r="S201" s="1"/>
      <c r="T201" s="69"/>
      <c r="U201" s="1"/>
      <c r="V201" s="69"/>
      <c r="W201" s="1"/>
      <c r="AA201" s="69"/>
      <c r="AB201" s="69"/>
      <c r="AC201" s="69"/>
      <c r="AD201" s="1"/>
      <c r="AE201" s="69"/>
      <c r="AF201" s="1"/>
      <c r="AG201" s="69"/>
      <c r="AH201" s="1"/>
      <c r="AI201" s="69"/>
      <c r="AJ201" s="1"/>
      <c r="AK201" s="69"/>
      <c r="AL201" s="1"/>
      <c r="AM201" s="69"/>
      <c r="AN201" s="1"/>
      <c r="AO201" s="69"/>
      <c r="AP201" s="1"/>
      <c r="AQ201" s="69"/>
      <c r="AR201" s="1"/>
      <c r="AS201" s="69"/>
      <c r="AT201" s="1"/>
      <c r="AU201" s="69"/>
      <c r="AV201" s="1"/>
      <c r="AW201" s="83"/>
      <c r="AX201" s="84"/>
      <c r="BA201" s="149"/>
      <c r="BB201" s="150"/>
      <c r="BC201" s="151"/>
      <c r="BQ201" s="153"/>
      <c r="BR201" s="151"/>
      <c r="BV201" s="151"/>
      <c r="BZ201" s="151"/>
    </row>
    <row r="202" spans="1:78" ht="12.75" customHeight="1" x14ac:dyDescent="0.25">
      <c r="B202" s="71" t="str">
        <f t="shared" ref="B202:K204" si="236">IF(AA202=0,"",AA202)</f>
        <v>Gegner-Nr.:</v>
      </c>
      <c r="C202" s="72" t="str">
        <f t="shared" si="236"/>
        <v>&gt;&gt;&gt;&gt;</v>
      </c>
      <c r="D202" s="396">
        <f t="shared" si="236"/>
        <v>5</v>
      </c>
      <c r="E202" s="396" t="str">
        <f t="shared" si="236"/>
        <v/>
      </c>
      <c r="F202" s="396">
        <f t="shared" si="236"/>
        <v>8</v>
      </c>
      <c r="G202" s="396" t="str">
        <f t="shared" si="236"/>
        <v/>
      </c>
      <c r="H202" s="396">
        <f t="shared" si="236"/>
        <v>1</v>
      </c>
      <c r="I202" s="396" t="str">
        <f t="shared" si="236"/>
        <v/>
      </c>
      <c r="J202" s="396">
        <f t="shared" si="236"/>
        <v>3</v>
      </c>
      <c r="K202" s="396" t="str">
        <f t="shared" si="236"/>
        <v/>
      </c>
      <c r="L202" s="396">
        <f t="shared" ref="L202:U204" si="237">IF(AK202=0,"",AK202)</f>
        <v>2</v>
      </c>
      <c r="M202" s="396" t="str">
        <f t="shared" si="237"/>
        <v/>
      </c>
      <c r="N202" s="396">
        <f t="shared" si="237"/>
        <v>4</v>
      </c>
      <c r="O202" s="396" t="str">
        <f t="shared" si="237"/>
        <v/>
      </c>
      <c r="P202" s="396">
        <f t="shared" si="237"/>
        <v>10</v>
      </c>
      <c r="Q202" s="396" t="str">
        <f t="shared" si="237"/>
        <v/>
      </c>
      <c r="R202" s="396">
        <f t="shared" si="237"/>
        <v>6</v>
      </c>
      <c r="S202" s="396" t="str">
        <f t="shared" si="237"/>
        <v/>
      </c>
      <c r="T202" s="396">
        <f t="shared" si="237"/>
        <v>9</v>
      </c>
      <c r="U202" s="396" t="str">
        <f t="shared" si="237"/>
        <v/>
      </c>
      <c r="V202" s="412"/>
      <c r="W202" s="412"/>
      <c r="AA202" s="71" t="s">
        <v>958</v>
      </c>
      <c r="AB202" s="72" t="s">
        <v>959</v>
      </c>
      <c r="AC202" s="418">
        <f>VLOOKUP($AA182,Schlüssel!$A$5:$DG$14,63)</f>
        <v>5</v>
      </c>
      <c r="AD202" s="419"/>
      <c r="AE202" s="418">
        <f>VLOOKUP($AA182,Schlüssel!$A$5:$EK$14,64)</f>
        <v>8</v>
      </c>
      <c r="AF202" s="419"/>
      <c r="AG202" s="418">
        <f>VLOOKUP($AA182,Schlüssel!$A$5:$EK$14,65)</f>
        <v>1</v>
      </c>
      <c r="AH202" s="419"/>
      <c r="AI202" s="418">
        <f>VLOOKUP($AA182,Schlüssel!$A$5:$EK$14,66)</f>
        <v>3</v>
      </c>
      <c r="AJ202" s="419"/>
      <c r="AK202" s="418">
        <f>VLOOKUP($AA182,Schlüssel!$A$5:$EK$14,67)</f>
        <v>2</v>
      </c>
      <c r="AL202" s="419"/>
      <c r="AM202" s="418">
        <f>VLOOKUP($AA182,Schlüssel!$A$5:$EK$14,68)</f>
        <v>4</v>
      </c>
      <c r="AN202" s="419"/>
      <c r="AO202" s="418">
        <f>VLOOKUP($AA182,Schlüssel!$A$5:$EK$14,69)</f>
        <v>10</v>
      </c>
      <c r="AP202" s="419"/>
      <c r="AQ202" s="418">
        <f>VLOOKUP($AA182,Schlüssel!$A$5:$EK$14,70)</f>
        <v>6</v>
      </c>
      <c r="AR202" s="419"/>
      <c r="AS202" s="418">
        <f>VLOOKUP($AA182,Schlüssel!$A$5:$EK$14,71)</f>
        <v>9</v>
      </c>
      <c r="AT202" s="419"/>
      <c r="AU202" s="107"/>
      <c r="AV202" s="107"/>
      <c r="AW202" s="83"/>
      <c r="AX202" s="84"/>
      <c r="BA202" s="149"/>
      <c r="BB202" s="150"/>
      <c r="BC202" s="151"/>
      <c r="BQ202" s="153"/>
      <c r="BR202" s="151"/>
      <c r="BV202" s="151"/>
      <c r="BZ202" s="151"/>
    </row>
    <row r="203" spans="1:78" ht="28.5" customHeight="1" x14ac:dyDescent="0.25">
      <c r="B203" s="73" t="str">
        <f t="shared" si="236"/>
        <v/>
      </c>
      <c r="C203" s="69" t="str">
        <f t="shared" si="236"/>
        <v/>
      </c>
      <c r="D203" s="409" t="str">
        <f t="shared" si="236"/>
        <v>BC EMAX Unterföhring 2</v>
      </c>
      <c r="E203" s="410" t="str">
        <f t="shared" si="236"/>
        <v/>
      </c>
      <c r="F203" s="409" t="str">
        <f t="shared" si="236"/>
        <v>Schanzer Ingolstadt 1</v>
      </c>
      <c r="G203" s="410" t="str">
        <f t="shared" si="236"/>
        <v/>
      </c>
      <c r="H203" s="409" t="str">
        <f t="shared" si="236"/>
        <v>BC Comet Nürnberg</v>
      </c>
      <c r="I203" s="410" t="str">
        <f t="shared" si="236"/>
        <v/>
      </c>
      <c r="J203" s="409" t="str">
        <f t="shared" si="236"/>
        <v>SG DJK Rimpar 1</v>
      </c>
      <c r="K203" s="410" t="str">
        <f t="shared" si="236"/>
        <v/>
      </c>
      <c r="L203" s="409" t="str">
        <f t="shared" si="237"/>
        <v>BK München 3</v>
      </c>
      <c r="M203" s="410" t="str">
        <f t="shared" si="237"/>
        <v/>
      </c>
      <c r="N203" s="409" t="str">
        <f t="shared" si="237"/>
        <v>SG Rottendorf 1</v>
      </c>
      <c r="O203" s="410" t="str">
        <f t="shared" si="237"/>
        <v/>
      </c>
      <c r="P203" s="409" t="str">
        <f t="shared" si="237"/>
        <v>Donaubowler Regensburg 1</v>
      </c>
      <c r="Q203" s="410" t="str">
        <f t="shared" si="237"/>
        <v/>
      </c>
      <c r="R203" s="409" t="str">
        <f t="shared" si="237"/>
        <v>Bajuwaren München 1</v>
      </c>
      <c r="S203" s="410" t="str">
        <f t="shared" si="237"/>
        <v/>
      </c>
      <c r="T203" s="409" t="str">
        <f t="shared" si="237"/>
        <v>Werdenfels 1</v>
      </c>
      <c r="U203" s="410" t="str">
        <f t="shared" si="237"/>
        <v/>
      </c>
      <c r="V203" s="411"/>
      <c r="W203" s="411"/>
      <c r="AA203" s="73"/>
      <c r="AB203" s="69"/>
      <c r="AC203" s="409" t="str">
        <f>VLOOKUP(AC202,Schlüssel!$A$5:$K$14,2)</f>
        <v>BC EMAX Unterföhring 2</v>
      </c>
      <c r="AD203" s="410"/>
      <c r="AE203" s="409" t="str">
        <f>VLOOKUP(AE202,Schlüssel!$A$5:$K$14,2)</f>
        <v>Schanzer Ingolstadt 1</v>
      </c>
      <c r="AF203" s="410"/>
      <c r="AG203" s="409" t="str">
        <f>VLOOKUP(AG202,Schlüssel!$A$5:$K$14,2)</f>
        <v>BC Comet Nürnberg</v>
      </c>
      <c r="AH203" s="410"/>
      <c r="AI203" s="409" t="str">
        <f>VLOOKUP(AI202,Schlüssel!$A$5:$K$14,2)</f>
        <v>SG DJK Rimpar 1</v>
      </c>
      <c r="AJ203" s="410"/>
      <c r="AK203" s="409" t="str">
        <f>VLOOKUP(AK202,Schlüssel!$A$5:$K$14,2)</f>
        <v>BK München 3</v>
      </c>
      <c r="AL203" s="410"/>
      <c r="AM203" s="409" t="str">
        <f>VLOOKUP(AM202,Schlüssel!$A$5:$K$14,2)</f>
        <v>SG Rottendorf 1</v>
      </c>
      <c r="AN203" s="410"/>
      <c r="AO203" s="409" t="str">
        <f>VLOOKUP(AO202,Schlüssel!$A$5:$K$14,2)</f>
        <v>Donaubowler Regensburg 1</v>
      </c>
      <c r="AP203" s="410"/>
      <c r="AQ203" s="409" t="str">
        <f>VLOOKUP(AQ202,Schlüssel!$A$5:$K$14,2)</f>
        <v>Bajuwaren München 1</v>
      </c>
      <c r="AR203" s="410"/>
      <c r="AS203" s="409" t="str">
        <f>VLOOKUP(AS202,Schlüssel!$A$5:$K$14,2)</f>
        <v>Werdenfels 1</v>
      </c>
      <c r="AT203" s="410"/>
      <c r="AU203" s="108"/>
      <c r="AV203" s="108"/>
      <c r="AW203" s="83"/>
      <c r="AX203" s="84"/>
      <c r="BA203" s="149"/>
      <c r="BB203" s="150"/>
      <c r="BC203" s="151"/>
      <c r="BQ203" s="153"/>
      <c r="BR203" s="151"/>
      <c r="BV203" s="151"/>
      <c r="BZ203" s="151"/>
    </row>
    <row r="204" spans="1:78" ht="12" customHeight="1" x14ac:dyDescent="0.25">
      <c r="B204" s="73" t="str">
        <f t="shared" si="236"/>
        <v/>
      </c>
      <c r="C204" s="69" t="str">
        <f t="shared" si="236"/>
        <v/>
      </c>
      <c r="D204" s="395" t="str">
        <f t="shared" si="236"/>
        <v/>
      </c>
      <c r="E204" s="395" t="str">
        <f t="shared" si="236"/>
        <v/>
      </c>
      <c r="F204" s="395" t="str">
        <f t="shared" si="236"/>
        <v/>
      </c>
      <c r="G204" s="395" t="str">
        <f t="shared" si="236"/>
        <v/>
      </c>
      <c r="H204" s="395" t="str">
        <f t="shared" si="236"/>
        <v/>
      </c>
      <c r="I204" s="395" t="str">
        <f t="shared" si="236"/>
        <v/>
      </c>
      <c r="J204" s="395" t="str">
        <f t="shared" si="236"/>
        <v/>
      </c>
      <c r="K204" s="395" t="str">
        <f t="shared" si="236"/>
        <v/>
      </c>
      <c r="L204" s="395" t="str">
        <f t="shared" si="237"/>
        <v/>
      </c>
      <c r="M204" s="395" t="str">
        <f t="shared" si="237"/>
        <v/>
      </c>
      <c r="N204" s="395" t="str">
        <f t="shared" si="237"/>
        <v/>
      </c>
      <c r="O204" s="395" t="str">
        <f t="shared" si="237"/>
        <v/>
      </c>
      <c r="P204" s="395" t="str">
        <f t="shared" si="237"/>
        <v/>
      </c>
      <c r="Q204" s="395" t="str">
        <f t="shared" si="237"/>
        <v/>
      </c>
      <c r="R204" s="395" t="str">
        <f t="shared" si="237"/>
        <v/>
      </c>
      <c r="S204" s="395" t="str">
        <f t="shared" si="237"/>
        <v/>
      </c>
      <c r="T204" s="395" t="str">
        <f t="shared" si="237"/>
        <v/>
      </c>
      <c r="U204" s="408" t="str">
        <f t="shared" si="237"/>
        <v/>
      </c>
      <c r="V204" s="301"/>
      <c r="W204" s="301"/>
      <c r="AA204" s="73"/>
      <c r="AB204" s="69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78"/>
      <c r="AV204" s="78"/>
      <c r="AW204" s="83"/>
      <c r="AX204" s="84"/>
      <c r="BA204" s="149"/>
      <c r="BB204" s="150"/>
      <c r="BC204" s="151"/>
      <c r="BQ204" s="153"/>
      <c r="BR204" s="151"/>
      <c r="BV204" s="151"/>
      <c r="BZ204" s="151"/>
    </row>
    <row r="205" spans="1:78" ht="15.9" customHeight="1" x14ac:dyDescent="0.25">
      <c r="B205" s="391" t="str">
        <f t="shared" ref="B205:C209" si="238">IF(AA205=0,"",AA205)</f>
        <v>Spieler 1</v>
      </c>
      <c r="C205" s="392" t="str">
        <f t="shared" si="238"/>
        <v/>
      </c>
      <c r="D205" s="393">
        <f>IF(AC205=301,"",AC205)</f>
        <v>0</v>
      </c>
      <c r="E205" s="393" t="str">
        <f>IF(AD205=0,"",AD205)</f>
        <v/>
      </c>
      <c r="F205" s="393">
        <f>IF(AE205=301,"",AE205)</f>
        <v>0</v>
      </c>
      <c r="G205" s="393" t="str">
        <f>IF(AF205=0,"",AF205)</f>
        <v/>
      </c>
      <c r="H205" s="393">
        <f>IF(AG205=301,"",AG205)</f>
        <v>0</v>
      </c>
      <c r="I205" s="393" t="str">
        <f>IF(AH205=0,"",AH205)</f>
        <v/>
      </c>
      <c r="J205" s="393">
        <f>IF(AI205=301,"",AI205)</f>
        <v>0</v>
      </c>
      <c r="K205" s="393" t="str">
        <f>IF(AJ205=0,"",AJ205)</f>
        <v/>
      </c>
      <c r="L205" s="393">
        <f>IF(AK205=301,"",AK205)</f>
        <v>0</v>
      </c>
      <c r="M205" s="393" t="str">
        <f>IF(AL205=0,"",AL205)</f>
        <v/>
      </c>
      <c r="N205" s="393">
        <f>IF(AM205=301,"",AM205)</f>
        <v>0</v>
      </c>
      <c r="O205" s="393" t="str">
        <f>IF(AN205=0,"",AN205)</f>
        <v/>
      </c>
      <c r="P205" s="393">
        <f>IF(AO205=301,"",AO205)</f>
        <v>0</v>
      </c>
      <c r="Q205" s="393" t="str">
        <f>IF(AP205=0,"",AP205)</f>
        <v/>
      </c>
      <c r="R205" s="393">
        <f>IF(AQ205=301,"",AQ205)</f>
        <v>0</v>
      </c>
      <c r="S205" s="393" t="str">
        <f>IF(AR205=0,"",AR205)</f>
        <v/>
      </c>
      <c r="T205" s="393">
        <f>IF(AS205=301,"",AS205)</f>
        <v>0</v>
      </c>
      <c r="U205" s="393" t="str">
        <f>IF(AT205=0,"",AT205)</f>
        <v/>
      </c>
      <c r="V205" s="404"/>
      <c r="W205" s="404"/>
      <c r="AA205" s="74" t="s">
        <v>0</v>
      </c>
      <c r="AB205" s="75"/>
      <c r="AC205" s="420">
        <f>ABS(INDEX(AC:AC,MATCH(AC202,$AA:$AA,0)+5)+INDEX(AC:AC,MATCH(AC202,$AA:$AA,0)+6)+INDEX(AC:AC,MATCH(AC202,$AA:$AA,0)+7))</f>
        <v>0</v>
      </c>
      <c r="AD205" s="421"/>
      <c r="AE205" s="420">
        <f>ABS(INDEX(AE:AE,MATCH(AE202,$AA:$AA,0)+5)+INDEX(AE:AE,MATCH(AE202,$AA:$AA,0)+6)+INDEX(AE:AE,MATCH(AE202,$AA:$AA,0)+7))</f>
        <v>0</v>
      </c>
      <c r="AF205" s="421"/>
      <c r="AG205" s="420">
        <f>ABS(INDEX(AG:AG,MATCH(AG202,$AA:$AA,0)+5)+INDEX(AG:AG,MATCH(AG202,$AA:$AA,0)+6)+INDEX(AG:AG,MATCH(AG202,$AA:$AA,0)+7))</f>
        <v>0</v>
      </c>
      <c r="AH205" s="421"/>
      <c r="AI205" s="420">
        <f>ABS(INDEX(AI:AI,MATCH(AI202,$AA:$AA,0)+5)+INDEX(AI:AI,MATCH(AI202,$AA:$AA,0)+6)+INDEX(AI:AI,MATCH(AI202,$AA:$AA,0)+7))</f>
        <v>0</v>
      </c>
      <c r="AJ205" s="421"/>
      <c r="AK205" s="420">
        <f>ABS(INDEX(AK:AK,MATCH(AK202,$AA:$AA,0)+5)+INDEX(AK:AK,MATCH(AK202,$AA:$AA,0)+6)+INDEX(AK:AK,MATCH(AK202,$AA:$AA,0)+7))</f>
        <v>0</v>
      </c>
      <c r="AL205" s="421"/>
      <c r="AM205" s="420">
        <f>ABS(INDEX(AM:AM,MATCH(AM202,$AA:$AA,0)+5)+INDEX(AM:AM,MATCH(AM202,$AA:$AA,0)+6)+INDEX(AM:AM,MATCH(AM202,$AA:$AA,0)+7))</f>
        <v>0</v>
      </c>
      <c r="AN205" s="421"/>
      <c r="AO205" s="420">
        <f>ABS(INDEX(AO:AO,MATCH(AO202,$AA:$AA,0)+5)+INDEX(AO:AO,MATCH(AO202,$AA:$AA,0)+6)+INDEX(AO:AO,MATCH(AO202,$AA:$AA,0)+7))</f>
        <v>0</v>
      </c>
      <c r="AP205" s="421"/>
      <c r="AQ205" s="420">
        <f>ABS(INDEX(AQ:AQ,MATCH(AQ202,$AA:$AA,0)+5)+INDEX(AQ:AQ,MATCH(AQ202,$AA:$AA,0)+6)+INDEX(AQ:AQ,MATCH(AQ202,$AA:$AA,0)+7))</f>
        <v>0</v>
      </c>
      <c r="AR205" s="421"/>
      <c r="AS205" s="420">
        <f>ABS(INDEX(AS:AS,MATCH(AS202,$AA:$AA,0)+5)+INDEX(AS:AS,MATCH(AS202,$AA:$AA,0)+6)+INDEX(AS:AS,MATCH(AS202,$AA:$AA,0)+7))</f>
        <v>0</v>
      </c>
      <c r="AT205" s="421"/>
      <c r="AU205" s="1"/>
      <c r="AV205" s="1"/>
      <c r="AW205" s="83"/>
      <c r="AX205" s="84"/>
      <c r="BA205" s="149"/>
      <c r="BB205" s="150"/>
      <c r="BC205" s="151"/>
      <c r="BQ205" s="153"/>
      <c r="BR205" s="151"/>
      <c r="BV205" s="151"/>
      <c r="BZ205" s="151"/>
    </row>
    <row r="206" spans="1:78" ht="15.9" customHeight="1" x14ac:dyDescent="0.25">
      <c r="B206" s="391" t="str">
        <f t="shared" si="238"/>
        <v>Spieler 2</v>
      </c>
      <c r="C206" s="392" t="str">
        <f t="shared" si="238"/>
        <v/>
      </c>
      <c r="D206" s="393">
        <f>IF(AC206=301,"",AC206)</f>
        <v>0</v>
      </c>
      <c r="E206" s="393" t="str">
        <f>IF(AD206=0,"",AD206)</f>
        <v/>
      </c>
      <c r="F206" s="393">
        <f>IF(AE206=301,"",AE206)</f>
        <v>0</v>
      </c>
      <c r="G206" s="393" t="str">
        <f>IF(AF206=0,"",AF206)</f>
        <v/>
      </c>
      <c r="H206" s="393">
        <f>IF(AG206=301,"",AG206)</f>
        <v>0</v>
      </c>
      <c r="I206" s="393" t="str">
        <f>IF(AH206=0,"",AH206)</f>
        <v/>
      </c>
      <c r="J206" s="393">
        <f>IF(AI206=301,"",AI206)</f>
        <v>0</v>
      </c>
      <c r="K206" s="393" t="str">
        <f>IF(AJ206=0,"",AJ206)</f>
        <v/>
      </c>
      <c r="L206" s="393">
        <f>IF(AK206=301,"",AK206)</f>
        <v>0</v>
      </c>
      <c r="M206" s="393" t="str">
        <f>IF(AL206=0,"",AL206)</f>
        <v/>
      </c>
      <c r="N206" s="393">
        <f>IF(AM206=301,"",AM206)</f>
        <v>0</v>
      </c>
      <c r="O206" s="393" t="str">
        <f>IF(AN206=0,"",AN206)</f>
        <v/>
      </c>
      <c r="P206" s="393">
        <f>IF(AO206=301,"",AO206)</f>
        <v>0</v>
      </c>
      <c r="Q206" s="393" t="str">
        <f>IF(AP206=0,"",AP206)</f>
        <v/>
      </c>
      <c r="R206" s="393">
        <f>IF(AQ206=301,"",AQ206)</f>
        <v>0</v>
      </c>
      <c r="S206" s="393" t="str">
        <f>IF(AR206=0,"",AR206)</f>
        <v/>
      </c>
      <c r="T206" s="393">
        <f>IF(AS206=301,"",AS206)</f>
        <v>0</v>
      </c>
      <c r="U206" s="393" t="str">
        <f>IF(AT206=0,"",AT206)</f>
        <v/>
      </c>
      <c r="V206" s="404"/>
      <c r="W206" s="404"/>
      <c r="AA206" s="74" t="s">
        <v>2</v>
      </c>
      <c r="AB206" s="75"/>
      <c r="AC206" s="422">
        <f>ABS(INDEX(AC:AC,MATCH(AC202,$AA:$AA,0)+8)+INDEX(AC:AC,MATCH(AC202,$AA:$AA,0)+9)+INDEX(AC:AC,MATCH(AC202,$AA:$AA,0)+10))</f>
        <v>0</v>
      </c>
      <c r="AD206" s="423"/>
      <c r="AE206" s="422">
        <f>ABS(INDEX(AE:AE,MATCH(AE202,$AA:$AA,0)+8)+INDEX(AE:AE,MATCH(AE202,$AA:$AA,0)+9)+INDEX(AE:AE,MATCH(AE202,$AA:$AA,0)+10))</f>
        <v>0</v>
      </c>
      <c r="AF206" s="423"/>
      <c r="AG206" s="422">
        <f>ABS(INDEX(AG:AG,MATCH(AG202,$AA:$AA,0)+8)+INDEX(AG:AG,MATCH(AG202,$AA:$AA,0)+9)+INDEX(AG:AG,MATCH(AG202,$AA:$AA,0)+10))</f>
        <v>0</v>
      </c>
      <c r="AH206" s="423"/>
      <c r="AI206" s="422">
        <f>ABS(INDEX(AI:AI,MATCH(AI202,$AA:$AA,0)+8)+INDEX(AI:AI,MATCH(AI202,$AA:$AA,0)+9)+INDEX(AI:AI,MATCH(AI202,$AA:$AA,0)+10))</f>
        <v>0</v>
      </c>
      <c r="AJ206" s="423"/>
      <c r="AK206" s="422">
        <f>ABS(INDEX(AK:AK,MATCH(AK202,$AA:$AA,0)+8)+INDEX(AK:AK,MATCH(AK202,$AA:$AA,0)+9)+INDEX(AK:AK,MATCH(AK202,$AA:$AA,0)+10))</f>
        <v>0</v>
      </c>
      <c r="AL206" s="423"/>
      <c r="AM206" s="422">
        <f>ABS(INDEX(AM:AM,MATCH(AM202,$AA:$AA,0)+8)+INDEX(AM:AM,MATCH(AM202,$AA:$AA,0)+9)+INDEX(AM:AM,MATCH(AM202,$AA:$AA,0)+10))</f>
        <v>0</v>
      </c>
      <c r="AN206" s="423"/>
      <c r="AO206" s="422">
        <f>ABS(INDEX(AO:AO,MATCH(AO202,$AA:$AA,0)+8)+INDEX(AO:AO,MATCH(AO202,$AA:$AA,0)+9)+INDEX(AO:AO,MATCH(AO202,$AA:$AA,0)+10))</f>
        <v>0</v>
      </c>
      <c r="AP206" s="423"/>
      <c r="AQ206" s="422">
        <f>ABS(INDEX(AQ:AQ,MATCH(AQ202,$AA:$AA,0)+8)+INDEX(AQ:AQ,MATCH(AQ202,$AA:$AA,0)+9)+INDEX(AQ:AQ,MATCH(AQ202,$AA:$AA,0)+10))</f>
        <v>0</v>
      </c>
      <c r="AR206" s="423"/>
      <c r="AS206" s="422">
        <f>ABS(INDEX(AS:AS,MATCH(AS202,$AA:$AA,0)+8)+INDEX(AS:AS,MATCH(AS202,$AA:$AA,0)+9)+INDEX(AS:AS,MATCH(AS202,$AA:$AA,0)+10))</f>
        <v>0</v>
      </c>
      <c r="AT206" s="423"/>
      <c r="AU206" s="1"/>
      <c r="AV206" s="1"/>
      <c r="AW206" s="83"/>
      <c r="AX206" s="84"/>
      <c r="BA206" s="149"/>
      <c r="BB206" s="150"/>
      <c r="BC206" s="151"/>
      <c r="BQ206" s="153"/>
      <c r="BR206" s="151"/>
      <c r="BV206" s="151"/>
      <c r="BZ206" s="151"/>
    </row>
    <row r="207" spans="1:78" ht="15.9" customHeight="1" x14ac:dyDescent="0.25">
      <c r="B207" s="391" t="str">
        <f t="shared" si="238"/>
        <v>Spieler 3</v>
      </c>
      <c r="C207" s="392" t="str">
        <f t="shared" si="238"/>
        <v/>
      </c>
      <c r="D207" s="393">
        <f>IF(AC207=301,"",AC207)</f>
        <v>0</v>
      </c>
      <c r="E207" s="393" t="str">
        <f>IF(AD207=0,"",AD207)</f>
        <v/>
      </c>
      <c r="F207" s="393">
        <f>IF(AE207=301,"",AE207)</f>
        <v>0</v>
      </c>
      <c r="G207" s="393" t="str">
        <f>IF(AF207=0,"",AF207)</f>
        <v/>
      </c>
      <c r="H207" s="393">
        <f>IF(AG207=301,"",AG207)</f>
        <v>0</v>
      </c>
      <c r="I207" s="393" t="str">
        <f>IF(AH207=0,"",AH207)</f>
        <v/>
      </c>
      <c r="J207" s="393">
        <f>IF(AI207=301,"",AI207)</f>
        <v>0</v>
      </c>
      <c r="K207" s="393" t="str">
        <f>IF(AJ207=0,"",AJ207)</f>
        <v/>
      </c>
      <c r="L207" s="393">
        <f>IF(AK207=301,"",AK207)</f>
        <v>0</v>
      </c>
      <c r="M207" s="393" t="str">
        <f>IF(AL207=0,"",AL207)</f>
        <v/>
      </c>
      <c r="N207" s="393">
        <f>IF(AM207=301,"",AM207)</f>
        <v>0</v>
      </c>
      <c r="O207" s="393" t="str">
        <f>IF(AN207=0,"",AN207)</f>
        <v/>
      </c>
      <c r="P207" s="393">
        <f>IF(AO207=301,"",AO207)</f>
        <v>0</v>
      </c>
      <c r="Q207" s="393" t="str">
        <f>IF(AP207=0,"",AP207)</f>
        <v/>
      </c>
      <c r="R207" s="393">
        <f>IF(AQ207=301,"",AQ207)</f>
        <v>0</v>
      </c>
      <c r="S207" s="393" t="str">
        <f>IF(AR207=0,"",AR207)</f>
        <v/>
      </c>
      <c r="T207" s="393">
        <f>IF(AS207=301,"",AS207)</f>
        <v>0</v>
      </c>
      <c r="U207" s="393" t="str">
        <f>IF(AT207=0,"",AT207)</f>
        <v/>
      </c>
      <c r="V207" s="404"/>
      <c r="W207" s="404"/>
      <c r="AA207" s="74" t="s">
        <v>3</v>
      </c>
      <c r="AB207" s="75"/>
      <c r="AC207" s="422">
        <f>ABS(INDEX(AC:AC,MATCH(AC202,$AA:$AA,0)+11)+INDEX(AC:AC,MATCH(AC202,$AA:$AA,0)+12)+INDEX(AC:AC,MATCH(AC202,$AA:$AA,0)+13))</f>
        <v>0</v>
      </c>
      <c r="AD207" s="423"/>
      <c r="AE207" s="422">
        <f>ABS(INDEX(AE:AE,MATCH(AE202,$AA:$AA,0)+11)+INDEX(AE:AE,MATCH(AE202,$AA:$AA,0)+12)+INDEX(AE:AE,MATCH(AE202,$AA:$AA,0)+13))</f>
        <v>0</v>
      </c>
      <c r="AF207" s="423"/>
      <c r="AG207" s="422">
        <f>ABS(INDEX(AG:AG,MATCH(AG202,$AA:$AA,0)+11)+INDEX(AG:AG,MATCH(AG202,$AA:$AA,0)+12)+INDEX(AG:AG,MATCH(AG202,$AA:$AA,0)+13))</f>
        <v>0</v>
      </c>
      <c r="AH207" s="423"/>
      <c r="AI207" s="422">
        <f>ABS(INDEX(AI:AI,MATCH(AI202,$AA:$AA,0)+11)+INDEX(AI:AI,MATCH(AI202,$AA:$AA,0)+12)+INDEX(AI:AI,MATCH(AI202,$AA:$AA,0)+13))</f>
        <v>0</v>
      </c>
      <c r="AJ207" s="423"/>
      <c r="AK207" s="422">
        <f>ABS(INDEX(AK:AK,MATCH(AK202,$AA:$AA,0)+11)+INDEX(AK:AK,MATCH(AK202,$AA:$AA,0)+12)+INDEX(AK:AK,MATCH(AK202,$AA:$AA,0)+13))</f>
        <v>0</v>
      </c>
      <c r="AL207" s="423"/>
      <c r="AM207" s="422">
        <f>ABS(INDEX(AM:AM,MATCH(AM202,$AA:$AA,0)+11)+INDEX(AM:AM,MATCH(AM202,$AA:$AA,0)+12)+INDEX(AM:AM,MATCH(AM202,$AA:$AA,0)+13))</f>
        <v>0</v>
      </c>
      <c r="AN207" s="423"/>
      <c r="AO207" s="422">
        <f>ABS(INDEX(AO:AO,MATCH(AO202,$AA:$AA,0)+11)+INDEX(AO:AO,MATCH(AO202,$AA:$AA,0)+12)+INDEX(AO:AO,MATCH(AO202,$AA:$AA,0)+13))</f>
        <v>0</v>
      </c>
      <c r="AP207" s="423"/>
      <c r="AQ207" s="422">
        <f>ABS(INDEX(AQ:AQ,MATCH(AQ202,$AA:$AA,0)+11)+INDEX(AQ:AQ,MATCH(AQ202,$AA:$AA,0)+12)+INDEX(AQ:AQ,MATCH(AQ202,$AA:$AA,0)+13))</f>
        <v>0</v>
      </c>
      <c r="AR207" s="423"/>
      <c r="AS207" s="422">
        <f>ABS(INDEX(AS:AS,MATCH(AS202,$AA:$AA,0)+11)+INDEX(AS:AS,MATCH(AS202,$AA:$AA,0)+12)+INDEX(AS:AS,MATCH(AS202,$AA:$AA,0)+13))</f>
        <v>0</v>
      </c>
      <c r="AT207" s="423"/>
      <c r="AU207" s="1"/>
      <c r="AV207" s="1"/>
      <c r="AW207" s="83"/>
      <c r="AX207" s="84"/>
      <c r="BA207" s="149"/>
      <c r="BB207" s="150"/>
      <c r="BC207" s="151"/>
      <c r="BQ207" s="153"/>
      <c r="BR207" s="151"/>
      <c r="BV207" s="151"/>
      <c r="BZ207" s="151"/>
    </row>
    <row r="208" spans="1:78" ht="15.9" customHeight="1" x14ac:dyDescent="0.25">
      <c r="B208" s="391" t="str">
        <f t="shared" si="238"/>
        <v>Spieler 4</v>
      </c>
      <c r="C208" s="392" t="str">
        <f t="shared" si="238"/>
        <v/>
      </c>
      <c r="D208" s="393">
        <f>IF(AC208=301,"",AC208)</f>
        <v>0</v>
      </c>
      <c r="E208" s="393" t="str">
        <f>IF(AD208=0,"",AD208)</f>
        <v/>
      </c>
      <c r="F208" s="393">
        <f>IF(AE208=301,"",AE208)</f>
        <v>0</v>
      </c>
      <c r="G208" s="393" t="str">
        <f>IF(AF208=0,"",AF208)</f>
        <v/>
      </c>
      <c r="H208" s="393">
        <f>IF(AG208=301,"",AG208)</f>
        <v>0</v>
      </c>
      <c r="I208" s="393" t="str">
        <f>IF(AH208=0,"",AH208)</f>
        <v/>
      </c>
      <c r="J208" s="393">
        <f>IF(AI208=301,"",AI208)</f>
        <v>0</v>
      </c>
      <c r="K208" s="393" t="str">
        <f>IF(AJ208=0,"",AJ208)</f>
        <v/>
      </c>
      <c r="L208" s="393">
        <f>IF(AK208=301,"",AK208)</f>
        <v>0</v>
      </c>
      <c r="M208" s="393" t="str">
        <f>IF(AL208=0,"",AL208)</f>
        <v/>
      </c>
      <c r="N208" s="393">
        <f>IF(AM208=301,"",AM208)</f>
        <v>0</v>
      </c>
      <c r="O208" s="393" t="str">
        <f>IF(AN208=0,"",AN208)</f>
        <v/>
      </c>
      <c r="P208" s="393">
        <f>IF(AO208=301,"",AO208)</f>
        <v>0</v>
      </c>
      <c r="Q208" s="393" t="str">
        <f>IF(AP208=0,"",AP208)</f>
        <v/>
      </c>
      <c r="R208" s="393">
        <f>IF(AQ208=301,"",AQ208)</f>
        <v>0</v>
      </c>
      <c r="S208" s="393" t="str">
        <f>IF(AR208=0,"",AR208)</f>
        <v/>
      </c>
      <c r="T208" s="393">
        <f>IF(AS208=301,"",AS208)</f>
        <v>0</v>
      </c>
      <c r="U208" s="393" t="str">
        <f>IF(AT208=0,"",AT208)</f>
        <v/>
      </c>
      <c r="V208" s="404"/>
      <c r="W208" s="404"/>
      <c r="AA208" s="74" t="s">
        <v>11</v>
      </c>
      <c r="AB208" s="75"/>
      <c r="AC208" s="422">
        <f>ABS(INDEX(AC:AC,MATCH(AC202,$AA:$AA,0)+14)+INDEX(AC:AC,MATCH(AC202,$AA:$AA,0)+15)+INDEX(AC:AC,MATCH(AC202,$AA:$AA,0)+16))</f>
        <v>0</v>
      </c>
      <c r="AD208" s="423"/>
      <c r="AE208" s="422">
        <f>ABS(INDEX(AE:AE,MATCH(AE202,$AA:$AA,0)+14)+INDEX(AE:AE,MATCH(AE202,$AA:$AA,0)+15)+INDEX(AE:AE,MATCH(AE202,$AA:$AA,0)+16))</f>
        <v>0</v>
      </c>
      <c r="AF208" s="423"/>
      <c r="AG208" s="422">
        <f>ABS(INDEX(AG:AG,MATCH(AG202,$AA:$AA,0)+14)+INDEX(AG:AG,MATCH(AG202,$AA:$AA,0)+15)+INDEX(AG:AG,MATCH(AG202,$AA:$AA,0)+16))</f>
        <v>0</v>
      </c>
      <c r="AH208" s="423"/>
      <c r="AI208" s="422">
        <f>ABS(INDEX(AI:AI,MATCH(AI202,$AA:$AA,0)+14)+INDEX(AI:AI,MATCH(AI202,$AA:$AA,0)+15)+INDEX(AI:AI,MATCH(AI202,$AA:$AA,0)+16))</f>
        <v>0</v>
      </c>
      <c r="AJ208" s="423"/>
      <c r="AK208" s="422">
        <f>ABS(INDEX(AK:AK,MATCH(AK202,$AA:$AA,0)+14)+INDEX(AK:AK,MATCH(AK202,$AA:$AA,0)+15)+INDEX(AK:AK,MATCH(AK202,$AA:$AA,0)+16))</f>
        <v>0</v>
      </c>
      <c r="AL208" s="423"/>
      <c r="AM208" s="422">
        <f>ABS(INDEX(AM:AM,MATCH(AM202,$AA:$AA,0)+14)+INDEX(AM:AM,MATCH(AM202,$AA:$AA,0)+15)+INDEX(AM:AM,MATCH(AM202,$AA:$AA,0)+16))</f>
        <v>0</v>
      </c>
      <c r="AN208" s="423"/>
      <c r="AO208" s="422">
        <f>ABS(INDEX(AO:AO,MATCH(AO202,$AA:$AA,0)+14)+INDEX(AO:AO,MATCH(AO202,$AA:$AA,0)+15)+INDEX(AO:AO,MATCH(AO202,$AA:$AA,0)+16))</f>
        <v>0</v>
      </c>
      <c r="AP208" s="423"/>
      <c r="AQ208" s="422">
        <f>ABS(INDEX(AQ:AQ,MATCH(AQ202,$AA:$AA,0)+14)+INDEX(AQ:AQ,MATCH(AQ202,$AA:$AA,0)+15)+INDEX(AQ:AQ,MATCH(AQ202,$AA:$AA,0)+16))</f>
        <v>0</v>
      </c>
      <c r="AR208" s="423"/>
      <c r="AS208" s="422">
        <f>ABS(INDEX(AS:AS,MATCH(AS202,$AA:$AA,0)+14)+INDEX(AS:AS,MATCH(AS202,$AA:$AA,0)+15)+INDEX(AS:AS,MATCH(AS202,$AA:$AA,0)+16))</f>
        <v>0</v>
      </c>
      <c r="AT208" s="423"/>
      <c r="AU208" s="1"/>
      <c r="AV208" s="1"/>
      <c r="AW208" s="83"/>
      <c r="AX208" s="84"/>
      <c r="BA208" s="149"/>
      <c r="BB208" s="150"/>
      <c r="BC208" s="151"/>
      <c r="BQ208" s="153"/>
      <c r="BR208" s="151"/>
      <c r="BV208" s="151"/>
      <c r="BZ208" s="151"/>
    </row>
    <row r="209" spans="1:78" ht="15.9" customHeight="1" x14ac:dyDescent="0.25">
      <c r="B209" s="388" t="str">
        <f t="shared" si="238"/>
        <v>Gesamt</v>
      </c>
      <c r="C209" s="389" t="str">
        <f t="shared" si="238"/>
        <v/>
      </c>
      <c r="D209" s="394">
        <f>IF(AC209=1505,"",AC209)</f>
        <v>0</v>
      </c>
      <c r="E209" s="394" t="str">
        <f>IF(AD209=0,"",AD209)</f>
        <v/>
      </c>
      <c r="F209" s="394">
        <f>IF(AE209=1505,"",AE209)</f>
        <v>0</v>
      </c>
      <c r="G209" s="394" t="str">
        <f>IF(AF209=0,"",AF209)</f>
        <v/>
      </c>
      <c r="H209" s="394">
        <f>IF(AG209=1505,"",AG209)</f>
        <v>0</v>
      </c>
      <c r="I209" s="394" t="str">
        <f>IF(AH209=0,"",AH209)</f>
        <v/>
      </c>
      <c r="J209" s="394">
        <f>IF(AI209=1505,"",AI209)</f>
        <v>0</v>
      </c>
      <c r="K209" s="394" t="str">
        <f>IF(AJ209=0,"",AJ209)</f>
        <v/>
      </c>
      <c r="L209" s="394">
        <f>IF(AK209=1505,"",AK209)</f>
        <v>0</v>
      </c>
      <c r="M209" s="394" t="str">
        <f>IF(AL209=0,"",AL209)</f>
        <v/>
      </c>
      <c r="N209" s="394">
        <f>IF(AM209=1505,"",AM209)</f>
        <v>0</v>
      </c>
      <c r="O209" s="394" t="str">
        <f>IF(AN209=0,"",AN209)</f>
        <v/>
      </c>
      <c r="P209" s="394">
        <f>IF(AO209=1505,"",AO209)</f>
        <v>0</v>
      </c>
      <c r="Q209" s="394" t="str">
        <f>IF(AP209=0,"",AP209)</f>
        <v/>
      </c>
      <c r="R209" s="394">
        <f>IF(AQ209=1505,"",AQ209)</f>
        <v>0</v>
      </c>
      <c r="S209" s="394" t="str">
        <f>IF(AR209=0,"",AR209)</f>
        <v/>
      </c>
      <c r="T209" s="394">
        <f>IF(AS209=1505,"",AS209)</f>
        <v>0</v>
      </c>
      <c r="U209" s="394" t="str">
        <f>IF(AT209=0,"",AT209)</f>
        <v/>
      </c>
      <c r="V209" s="290"/>
      <c r="W209" s="290"/>
      <c r="AA209" s="76" t="s">
        <v>960</v>
      </c>
      <c r="AB209" s="77"/>
      <c r="AC209" s="388">
        <f>SUM(AC205:AC208)</f>
        <v>0</v>
      </c>
      <c r="AD209" s="389"/>
      <c r="AE209" s="388">
        <f>SUM(AE205:AE208)</f>
        <v>0</v>
      </c>
      <c r="AF209" s="389"/>
      <c r="AG209" s="388">
        <f>SUM(AG205:AG208)</f>
        <v>0</v>
      </c>
      <c r="AH209" s="389"/>
      <c r="AI209" s="388">
        <f>SUM(AI205:AI208)</f>
        <v>0</v>
      </c>
      <c r="AJ209" s="389"/>
      <c r="AK209" s="388">
        <f>SUM(AK205:AK208)</f>
        <v>0</v>
      </c>
      <c r="AL209" s="389"/>
      <c r="AM209" s="388">
        <f>SUM(AM205:AM208)</f>
        <v>0</v>
      </c>
      <c r="AN209" s="389"/>
      <c r="AO209" s="388">
        <f>SUM(AO205:AO208)</f>
        <v>0</v>
      </c>
      <c r="AP209" s="389"/>
      <c r="AQ209" s="388">
        <f>SUM(AQ205:AQ208)</f>
        <v>0</v>
      </c>
      <c r="AR209" s="389"/>
      <c r="AS209" s="388">
        <f>SUM(AS205:AS208)</f>
        <v>0</v>
      </c>
      <c r="AT209" s="389"/>
      <c r="AU209" s="69"/>
      <c r="AV209" s="69"/>
      <c r="AW209" s="83"/>
      <c r="AX209" s="84"/>
      <c r="BA209" s="149"/>
      <c r="BB209" s="150"/>
      <c r="BC209" s="151"/>
      <c r="BQ209" s="153"/>
      <c r="BR209" s="151"/>
      <c r="BV209" s="151"/>
      <c r="BZ209" s="151"/>
    </row>
    <row r="210" spans="1:78" ht="10.5" customHeight="1" x14ac:dyDescent="0.25">
      <c r="B210" s="78"/>
      <c r="C210" s="6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AA210" s="78"/>
      <c r="AB210" s="69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83"/>
      <c r="AX210" s="84"/>
      <c r="BA210" s="149"/>
      <c r="BB210" s="150"/>
      <c r="BC210" s="151"/>
      <c r="BQ210" s="153"/>
      <c r="BR210" s="151"/>
      <c r="BV210" s="151"/>
      <c r="BZ210" s="151"/>
    </row>
    <row r="211" spans="1:78" ht="21" customHeight="1" x14ac:dyDescent="0.4">
      <c r="B211" s="28" t="str">
        <f>AA211</f>
        <v>Team-Nr.</v>
      </c>
      <c r="C211" s="29"/>
      <c r="D211" s="28" t="str">
        <f>AC211</f>
        <v>Liga:</v>
      </c>
      <c r="E211" s="31"/>
      <c r="F211" s="390" t="str">
        <f>AE211</f>
        <v>Bayernliga Herren</v>
      </c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2"/>
      <c r="S211" s="33" t="s">
        <v>955</v>
      </c>
      <c r="T211" s="34"/>
      <c r="U211" s="401" t="str">
        <f>AT211</f>
        <v>30.01./01.02.</v>
      </c>
      <c r="V211" s="402"/>
      <c r="W211" s="403"/>
      <c r="X211" s="386"/>
      <c r="Y211" s="387"/>
      <c r="Z211" s="387"/>
      <c r="AA211" s="28" t="s">
        <v>974</v>
      </c>
      <c r="AB211" s="29"/>
      <c r="AC211" s="30" t="s">
        <v>953</v>
      </c>
      <c r="AD211" s="31"/>
      <c r="AE211" s="29" t="str">
        <f>Schlüssel!$C$1</f>
        <v>Bayernliga Herren</v>
      </c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32"/>
      <c r="AR211" s="33" t="s">
        <v>955</v>
      </c>
      <c r="AS211" s="34"/>
      <c r="AT211" s="401" t="str">
        <f>VLOOKUP(AS212,Spielorte!$A$1:$C$6,2)</f>
        <v>30.01./01.02.</v>
      </c>
      <c r="AU211" s="402"/>
      <c r="AV211" s="403"/>
      <c r="AW211" s="83"/>
      <c r="AX211" s="84"/>
      <c r="BA211" s="149" t="s">
        <v>1117</v>
      </c>
      <c r="BB211" s="150" t="s">
        <v>972</v>
      </c>
      <c r="BC211" s="151" t="s">
        <v>991</v>
      </c>
      <c r="BD211" s="152" t="s">
        <v>990</v>
      </c>
      <c r="BE211" s="152" t="s">
        <v>972</v>
      </c>
      <c r="BF211" s="152" t="s">
        <v>992</v>
      </c>
      <c r="BG211" s="152" t="s">
        <v>1028</v>
      </c>
      <c r="BH211" s="152" t="s">
        <v>1118</v>
      </c>
      <c r="BI211" s="152" t="s">
        <v>1119</v>
      </c>
      <c r="BJ211" s="152" t="s">
        <v>1120</v>
      </c>
      <c r="BK211" s="152" t="s">
        <v>1121</v>
      </c>
      <c r="BL211" s="152" t="s">
        <v>1122</v>
      </c>
      <c r="BM211" s="152" t="s">
        <v>1129</v>
      </c>
      <c r="BN211" s="152" t="s">
        <v>1130</v>
      </c>
      <c r="BO211" s="152" t="s">
        <v>1131</v>
      </c>
      <c r="BP211" s="152" t="s">
        <v>1132</v>
      </c>
      <c r="BQ211" s="153" t="s">
        <v>1123</v>
      </c>
      <c r="BR211" s="151" t="s">
        <v>993</v>
      </c>
      <c r="BS211" s="152" t="s">
        <v>1124</v>
      </c>
      <c r="BT211" s="152" t="s">
        <v>1125</v>
      </c>
      <c r="BU211" s="152" t="s">
        <v>991</v>
      </c>
      <c r="BV211" s="151" t="s">
        <v>993</v>
      </c>
      <c r="BW211" s="153" t="s">
        <v>1126</v>
      </c>
      <c r="BX211" s="152" t="s">
        <v>1127</v>
      </c>
      <c r="BY211" s="152" t="s">
        <v>1128</v>
      </c>
      <c r="BZ211" s="151" t="s">
        <v>993</v>
      </c>
    </row>
    <row r="212" spans="1:78" ht="17.25" customHeight="1" thickBot="1" x14ac:dyDescent="0.45">
      <c r="B212" s="37">
        <f>AA212</f>
        <v>8</v>
      </c>
      <c r="D212" s="30" t="s">
        <v>954</v>
      </c>
      <c r="E212" s="38"/>
      <c r="F212" s="400" t="str">
        <f>AE212</f>
        <v>Regensburg Super Bowl</v>
      </c>
      <c r="G212" s="400"/>
      <c r="H212" s="400"/>
      <c r="I212" s="400"/>
      <c r="J212" s="400"/>
      <c r="K212" s="400"/>
      <c r="L212" s="400"/>
      <c r="M212" s="400"/>
      <c r="N212" s="400"/>
      <c r="O212" s="400"/>
      <c r="P212" s="39"/>
      <c r="Q212" s="39"/>
      <c r="S212" s="33" t="s">
        <v>952</v>
      </c>
      <c r="T212" s="40">
        <f>AS212</f>
        <v>4</v>
      </c>
      <c r="U212" s="34"/>
      <c r="V212" s="34"/>
      <c r="Z212" s="36"/>
      <c r="AA212" s="37">
        <v>8</v>
      </c>
      <c r="AC212" s="30" t="s">
        <v>954</v>
      </c>
      <c r="AD212" s="38"/>
      <c r="AE212" s="85" t="str">
        <f>VLOOKUP(AS212,Spielorte!$A$1:$C$6,3)</f>
        <v>Regensburg Super Bowl</v>
      </c>
      <c r="AF212" s="85"/>
      <c r="AG212" s="85"/>
      <c r="AH212" s="85"/>
      <c r="AI212" s="85"/>
      <c r="AJ212" s="85"/>
      <c r="AK212" s="85"/>
      <c r="AL212" s="85"/>
      <c r="AM212" s="85"/>
      <c r="AN212" s="85"/>
      <c r="AO212" s="39"/>
      <c r="AP212" s="39"/>
      <c r="AR212" s="33" t="s">
        <v>952</v>
      </c>
      <c r="AS212" s="40">
        <v>4</v>
      </c>
      <c r="AT212" s="34"/>
      <c r="AU212" s="34"/>
      <c r="AW212" s="83"/>
      <c r="AX212" s="84"/>
      <c r="BA212" s="149"/>
      <c r="BB212" s="150"/>
      <c r="BC212" s="151"/>
      <c r="BQ212" s="153"/>
      <c r="BR212" s="151"/>
      <c r="BV212" s="151"/>
      <c r="BW212" s="153"/>
      <c r="BZ212" s="151"/>
    </row>
    <row r="213" spans="1:78" ht="15.75" customHeight="1" thickBot="1" x14ac:dyDescent="0.3">
      <c r="B213" s="41" t="str">
        <f>VLOOKUP(B212,Schlüssel!$A$5:$B$14,2)</f>
        <v>Schanzer Ingolstadt 1</v>
      </c>
      <c r="C213" s="42"/>
      <c r="D213" s="43"/>
      <c r="E213" s="44"/>
      <c r="F213" s="45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AA213" s="41" t="str">
        <f>VLOOKUP(AA212,Schlüssel!$A$5:$B$14,2)</f>
        <v>Schanzer Ingolstadt 1</v>
      </c>
      <c r="AB213" s="42"/>
      <c r="AC213" s="43"/>
      <c r="AD213" s="44"/>
      <c r="AE213" s="45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W213" s="83"/>
      <c r="AX213" s="84"/>
      <c r="BA213" s="149"/>
      <c r="BB213" s="150"/>
      <c r="BC213" s="151"/>
      <c r="BQ213" s="153"/>
      <c r="BR213" s="151"/>
      <c r="BV213" s="151"/>
      <c r="BW213" s="153"/>
      <c r="BZ213" s="151"/>
    </row>
    <row r="214" spans="1:78" ht="13.8" thickBot="1" x14ac:dyDescent="0.3">
      <c r="A214" s="4"/>
      <c r="B214" s="28"/>
      <c r="C214" s="47"/>
      <c r="D214" s="48" t="s">
        <v>10</v>
      </c>
      <c r="E214" s="28">
        <f>VLOOKUP($B$2,Schlüssel!$A$5:$DZ$14,13)</f>
        <v>7</v>
      </c>
      <c r="F214" s="49" t="s">
        <v>10</v>
      </c>
      <c r="G214" s="28">
        <f>VLOOKUP($B$2,Schlüssel!$A$5:$DZ$14,14)</f>
        <v>6</v>
      </c>
      <c r="H214" s="49" t="s">
        <v>10</v>
      </c>
      <c r="I214" s="28">
        <f>VLOOKUP($B$2,Schlüssel!$A$5:$DZ$14,15)</f>
        <v>9</v>
      </c>
      <c r="J214" s="49" t="s">
        <v>10</v>
      </c>
      <c r="K214" s="28">
        <f>VLOOKUP($B$2,Schlüssel!$A$5:$DZ$14,16)</f>
        <v>11</v>
      </c>
      <c r="L214" s="49" t="s">
        <v>10</v>
      </c>
      <c r="M214" s="28">
        <f>VLOOKUP($B$2,Schlüssel!$A$5:$DZ$14,17)</f>
        <v>3</v>
      </c>
      <c r="N214" s="49" t="s">
        <v>10</v>
      </c>
      <c r="O214" s="28">
        <f>VLOOKUP($B$2,Schlüssel!$A$5:$DZ$14,18)</f>
        <v>5</v>
      </c>
      <c r="P214" s="49" t="s">
        <v>10</v>
      </c>
      <c r="Q214" s="28">
        <f>VLOOKUP($B$2,Schlüssel!$A$5:$DZ$14,19)</f>
        <v>12</v>
      </c>
      <c r="R214" s="49" t="s">
        <v>10</v>
      </c>
      <c r="S214" s="28">
        <f>VLOOKUP($B$2,Schlüssel!$A$5:$DZ$14,20)</f>
        <v>10</v>
      </c>
      <c r="T214" s="49" t="s">
        <v>10</v>
      </c>
      <c r="U214" s="28">
        <f>VLOOKUP($B$2,Schlüssel!$A$5:$DZ$14,21)</f>
        <v>4</v>
      </c>
      <c r="Z214" s="2"/>
      <c r="AA214" s="28"/>
      <c r="AB214" s="47"/>
      <c r="AC214" s="48" t="s">
        <v>10</v>
      </c>
      <c r="AD214" s="28">
        <f>VLOOKUP(AA212,Schlüssel!$A$5:$DZ$14,73)</f>
        <v>14</v>
      </c>
      <c r="AE214" s="49" t="s">
        <v>10</v>
      </c>
      <c r="AF214" s="28">
        <f>VLOOKUP(AA212,Schlüssel!$A$5:$DZ$14,74)</f>
        <v>18</v>
      </c>
      <c r="AG214" s="49" t="s">
        <v>10</v>
      </c>
      <c r="AH214" s="28">
        <f>VLOOKUP(AA212,Schlüssel!$A$5:$DZ$14,75)</f>
        <v>19</v>
      </c>
      <c r="AI214" s="49" t="s">
        <v>10</v>
      </c>
      <c r="AJ214" s="28">
        <f>VLOOKUP(AA212,Schlüssel!$A$5:$DZ$14,76)</f>
        <v>12</v>
      </c>
      <c r="AK214" s="49" t="s">
        <v>10</v>
      </c>
      <c r="AL214" s="28">
        <f>VLOOKUP(AA212,Schlüssel!$A$5:$DZ$14,77)</f>
        <v>15</v>
      </c>
      <c r="AM214" s="49" t="s">
        <v>10</v>
      </c>
      <c r="AN214" s="28">
        <f>VLOOKUP(AA212,Schlüssel!$A$5:$DZ$14,78)</f>
        <v>17</v>
      </c>
      <c r="AO214" s="49" t="s">
        <v>10</v>
      </c>
      <c r="AP214" s="28">
        <f>VLOOKUP(AA212,Schlüssel!$A$5:$DZ$14,79)</f>
        <v>11</v>
      </c>
      <c r="AQ214" s="49" t="s">
        <v>10</v>
      </c>
      <c r="AR214" s="28">
        <f>VLOOKUP(AA212,Schlüssel!$A$5:$DZ$14,80)</f>
        <v>20</v>
      </c>
      <c r="AS214" s="49" t="s">
        <v>10</v>
      </c>
      <c r="AT214" s="28">
        <f>VLOOKUP(AA212,Schlüssel!$A$5:$DZ$14,81)</f>
        <v>16</v>
      </c>
      <c r="AW214" s="83"/>
      <c r="AX214" s="84"/>
      <c r="BA214" s="149"/>
      <c r="BB214" s="150"/>
      <c r="BC214" s="151"/>
      <c r="BQ214" s="153"/>
      <c r="BR214" s="151"/>
      <c r="BV214" s="151"/>
      <c r="BW214" s="153"/>
      <c r="BZ214" s="151"/>
    </row>
    <row r="215" spans="1:78" ht="20.25" customHeight="1" x14ac:dyDescent="0.25">
      <c r="B215" s="50" t="s">
        <v>1</v>
      </c>
      <c r="C215" s="51"/>
      <c r="D215" s="388" t="s">
        <v>961</v>
      </c>
      <c r="E215" s="389"/>
      <c r="F215" s="388" t="s">
        <v>962</v>
      </c>
      <c r="G215" s="389"/>
      <c r="H215" s="388" t="s">
        <v>963</v>
      </c>
      <c r="I215" s="389"/>
      <c r="J215" s="388" t="s">
        <v>964</v>
      </c>
      <c r="K215" s="389"/>
      <c r="L215" s="388" t="s">
        <v>965</v>
      </c>
      <c r="M215" s="389"/>
      <c r="N215" s="388" t="s">
        <v>966</v>
      </c>
      <c r="O215" s="389"/>
      <c r="P215" s="388" t="s">
        <v>967</v>
      </c>
      <c r="Q215" s="389"/>
      <c r="R215" s="388" t="s">
        <v>968</v>
      </c>
      <c r="S215" s="389"/>
      <c r="T215" s="388" t="s">
        <v>969</v>
      </c>
      <c r="U215" s="389"/>
      <c r="V215" s="416" t="s">
        <v>960</v>
      </c>
      <c r="W215" s="417"/>
      <c r="AA215" s="50" t="s">
        <v>1</v>
      </c>
      <c r="AB215" s="51"/>
      <c r="AC215" s="76" t="s">
        <v>961</v>
      </c>
      <c r="AD215" s="77"/>
      <c r="AE215" s="76" t="s">
        <v>962</v>
      </c>
      <c r="AF215" s="77"/>
      <c r="AG215" s="76" t="s">
        <v>963</v>
      </c>
      <c r="AH215" s="77"/>
      <c r="AI215" s="76" t="s">
        <v>964</v>
      </c>
      <c r="AJ215" s="77"/>
      <c r="AK215" s="76" t="s">
        <v>965</v>
      </c>
      <c r="AL215" s="77"/>
      <c r="AM215" s="76" t="s">
        <v>966</v>
      </c>
      <c r="AN215" s="77"/>
      <c r="AO215" s="76" t="s">
        <v>967</v>
      </c>
      <c r="AP215" s="77"/>
      <c r="AQ215" s="76" t="s">
        <v>968</v>
      </c>
      <c r="AR215" s="77"/>
      <c r="AS215" s="76" t="s">
        <v>969</v>
      </c>
      <c r="AT215" s="86"/>
      <c r="AU215" s="87" t="s">
        <v>960</v>
      </c>
      <c r="AV215" s="88"/>
      <c r="AW215" s="83"/>
      <c r="AX215" s="84"/>
      <c r="BA215" s="149"/>
      <c r="BB215" s="150"/>
      <c r="BC215" s="151"/>
      <c r="BQ215" s="153"/>
      <c r="BR215" s="151"/>
      <c r="BV215" s="151"/>
      <c r="BZ215" s="151"/>
    </row>
    <row r="216" spans="1:78" ht="15" customHeight="1" thickBot="1" x14ac:dyDescent="0.3">
      <c r="B216" s="52" t="s">
        <v>970</v>
      </c>
      <c r="C216" s="53" t="s">
        <v>971</v>
      </c>
      <c r="D216" s="54" t="s">
        <v>972</v>
      </c>
      <c r="E216" s="54" t="s">
        <v>973</v>
      </c>
      <c r="F216" s="54" t="s">
        <v>972</v>
      </c>
      <c r="G216" s="54" t="s">
        <v>973</v>
      </c>
      <c r="H216" s="54" t="s">
        <v>972</v>
      </c>
      <c r="I216" s="54" t="s">
        <v>973</v>
      </c>
      <c r="J216" s="54" t="s">
        <v>972</v>
      </c>
      <c r="K216" s="54" t="s">
        <v>973</v>
      </c>
      <c r="L216" s="54" t="s">
        <v>972</v>
      </c>
      <c r="M216" s="54" t="s">
        <v>973</v>
      </c>
      <c r="N216" s="54" t="s">
        <v>972</v>
      </c>
      <c r="O216" s="54" t="s">
        <v>973</v>
      </c>
      <c r="P216" s="54" t="s">
        <v>972</v>
      </c>
      <c r="Q216" s="54" t="s">
        <v>973</v>
      </c>
      <c r="R216" s="54" t="s">
        <v>972</v>
      </c>
      <c r="S216" s="54" t="s">
        <v>973</v>
      </c>
      <c r="T216" s="54" t="s">
        <v>972</v>
      </c>
      <c r="U216" s="54" t="s">
        <v>973</v>
      </c>
      <c r="V216" s="54" t="s">
        <v>972</v>
      </c>
      <c r="W216" s="55" t="s">
        <v>973</v>
      </c>
      <c r="AA216" s="52" t="s">
        <v>970</v>
      </c>
      <c r="AB216" s="53" t="s">
        <v>971</v>
      </c>
      <c r="AC216" s="54" t="s">
        <v>972</v>
      </c>
      <c r="AD216" s="54" t="s">
        <v>973</v>
      </c>
      <c r="AE216" s="54" t="s">
        <v>972</v>
      </c>
      <c r="AF216" s="54" t="s">
        <v>973</v>
      </c>
      <c r="AG216" s="54" t="s">
        <v>972</v>
      </c>
      <c r="AH216" s="54" t="s">
        <v>973</v>
      </c>
      <c r="AI216" s="54" t="s">
        <v>972</v>
      </c>
      <c r="AJ216" s="54" t="s">
        <v>973</v>
      </c>
      <c r="AK216" s="54" t="s">
        <v>972</v>
      </c>
      <c r="AL216" s="54" t="s">
        <v>973</v>
      </c>
      <c r="AM216" s="54" t="s">
        <v>972</v>
      </c>
      <c r="AN216" s="54" t="s">
        <v>973</v>
      </c>
      <c r="AO216" s="54" t="s">
        <v>972</v>
      </c>
      <c r="AP216" s="54" t="s">
        <v>973</v>
      </c>
      <c r="AQ216" s="54" t="s">
        <v>972</v>
      </c>
      <c r="AR216" s="54" t="s">
        <v>973</v>
      </c>
      <c r="AS216" s="54" t="s">
        <v>972</v>
      </c>
      <c r="AT216" s="89" t="s">
        <v>973</v>
      </c>
      <c r="AU216" s="52" t="s">
        <v>972</v>
      </c>
      <c r="AV216" s="55" t="s">
        <v>973</v>
      </c>
      <c r="AW216" s="83"/>
      <c r="AX216" s="84"/>
      <c r="BA216" s="149"/>
      <c r="BB216" s="150"/>
      <c r="BC216" s="151"/>
      <c r="BQ216" s="153"/>
      <c r="BR216" s="151"/>
      <c r="BV216" s="151"/>
      <c r="BZ216" s="151"/>
    </row>
    <row r="217" spans="1:78" ht="17.100000000000001" customHeight="1" x14ac:dyDescent="0.25">
      <c r="A217" s="413" t="s">
        <v>0</v>
      </c>
      <c r="B217" s="56" t="str">
        <f>IF(AA217=0,"",AA217)</f>
        <v/>
      </c>
      <c r="C217" s="57" t="str">
        <f>IF(AB217=0,"",AB217)</f>
        <v/>
      </c>
      <c r="D217" s="58" t="str">
        <f>IF(AC217=0,"",AC217)</f>
        <v/>
      </c>
      <c r="E217" s="397">
        <f>IF(AD217="","",AD217)</f>
        <v>0</v>
      </c>
      <c r="F217" s="58" t="str">
        <f t="shared" ref="F217:F230" si="239">IF(AE217=0,"",AE217)</f>
        <v/>
      </c>
      <c r="G217" s="397">
        <f>IF(AF217="","",AF217)</f>
        <v>0</v>
      </c>
      <c r="H217" s="58" t="str">
        <f t="shared" ref="H217:H230" si="240">IF(AG217=0,"",AG217)</f>
        <v/>
      </c>
      <c r="I217" s="397">
        <f>IF(AH217="","",AH217)</f>
        <v>0</v>
      </c>
      <c r="J217" s="58" t="str">
        <f t="shared" ref="J217:J230" si="241">IF(AI217=0,"",AI217)</f>
        <v/>
      </c>
      <c r="K217" s="397">
        <f>IF(AJ217="","",AJ217)</f>
        <v>0</v>
      </c>
      <c r="L217" s="58" t="str">
        <f t="shared" ref="L217:L230" si="242">IF(AK217=0,"",AK217)</f>
        <v/>
      </c>
      <c r="M217" s="397">
        <f>IF(AL217="","",AL217)</f>
        <v>0</v>
      </c>
      <c r="N217" s="58" t="str">
        <f>IF(AM217=0,"",AM217)</f>
        <v/>
      </c>
      <c r="O217" s="397">
        <f>IF(AN217="","",AN217)</f>
        <v>0</v>
      </c>
      <c r="P217" s="58" t="str">
        <f t="shared" ref="P217:P230" si="243">IF(AO217=0,"",AO217)</f>
        <v/>
      </c>
      <c r="Q217" s="397">
        <f>IF(AP217="","",AP217)</f>
        <v>0</v>
      </c>
      <c r="R217" s="58" t="str">
        <f t="shared" ref="R217:R230" si="244">IF(AQ217=0,"",AQ217)</f>
        <v/>
      </c>
      <c r="S217" s="397">
        <f>IF(AR217="","",AR217)</f>
        <v>0</v>
      </c>
      <c r="T217" s="58" t="str">
        <f t="shared" ref="T217:T230" si="245">IF(AS217=0,"",AS217)</f>
        <v/>
      </c>
      <c r="U217" s="397">
        <f>IF(AT217="","",AT217)</f>
        <v>0</v>
      </c>
      <c r="V217" s="58" t="str">
        <f t="shared" ref="V217:V230" si="246">IF(AU217=0,"",AU217)</f>
        <v/>
      </c>
      <c r="W217" s="397">
        <f>IF(AV217="","",AV217)</f>
        <v>0</v>
      </c>
      <c r="Z217" s="405" t="s">
        <v>0</v>
      </c>
      <c r="AA217" s="272" t="str">
        <f>IF(AB217=0,"",_xlfn.CONCAT(VLOOKUP(AB217,Starter!A:C,2,0)))</f>
        <v/>
      </c>
      <c r="AB217" s="81"/>
      <c r="AC217" s="129"/>
      <c r="AD217" s="163">
        <f>IF(SUM(AC217:AC219)+AC235=0,0,IF(SUM(ABS(AC217),ABS(AC218),ABS(AC219))=AC235,0.5,IF(SUM(ABS(AC217),ABS(AC218),ABS(AC219))&gt;AC235,1,0)))</f>
        <v>0</v>
      </c>
      <c r="AE217" s="132"/>
      <c r="AF217" s="91">
        <f>IF(SUM(AE217:AE219)+AE235=0,0,IF(SUM(ABS(AE217),ABS(AE218),ABS(AE219))=AE235,0.5,IF(SUM(ABS(AE217),ABS(AE218),ABS(AE219))&gt;AE235,1,0)))</f>
        <v>0</v>
      </c>
      <c r="AG217" s="129"/>
      <c r="AH217" s="91">
        <f>IF(SUM(AG217:AG219)+AG235=0,0,IF(SUM(ABS(AG217),ABS(AG218),ABS(AG219))=AG235,0.5,IF(SUM(ABS(AG217),ABS(AG218),ABS(AG219))&gt;AG235,1,0)))</f>
        <v>0</v>
      </c>
      <c r="AI217" s="129"/>
      <c r="AJ217" s="91">
        <f>IF(SUM(AI217:AI219)+AI235=0,0,IF(SUM(ABS(AI217),ABS(AI218),ABS(AI219))=AI235,0.5,IF(SUM(ABS(AI217),ABS(AI218),ABS(AI219))&gt;AI235,1,0)))</f>
        <v>0</v>
      </c>
      <c r="AK217" s="129"/>
      <c r="AL217" s="91">
        <f>IF(SUM(AK217:AK219)+AK235=0,0,IF(SUM(ABS(AK217),ABS(AK218),ABS(AK219))=AK235,0.5,IF(SUM(ABS(AK217),ABS(AK218),ABS(AK219))&gt;AK235,1,0)))</f>
        <v>0</v>
      </c>
      <c r="AM217" s="129"/>
      <c r="AN217" s="91">
        <f>IF(SUM(AM217:AM219)+AM235=0,0,IF(SUM(ABS(AM217),ABS(AM218),ABS(AM219))=AM235,0.5,IF(SUM(ABS(AM217),ABS(AM218),ABS(AM219))&gt;AM235,1,0)))</f>
        <v>0</v>
      </c>
      <c r="AO217" s="129"/>
      <c r="AP217" s="91">
        <f>IF(SUM(AO217:AO219)+AO235=0,0,IF(SUM(ABS(AO217),ABS(AO218),ABS(AO219))=AO235,0.5,IF(SUM(ABS(AO217),ABS(AO218),ABS(AO219))&gt;AO235,1,0)))</f>
        <v>0</v>
      </c>
      <c r="AQ217" s="129"/>
      <c r="AR217" s="91">
        <f>IF(SUM(AQ217:AQ219)+AQ235=0,0,IF(SUM(ABS(AQ217),ABS(AQ218),ABS(AQ219))=AQ235,0.5,IF(SUM(ABS(AQ217),ABS(AQ218),ABS(AQ219))&gt;AQ235,1,0)))</f>
        <v>0</v>
      </c>
      <c r="AS217" s="129"/>
      <c r="AT217" s="91">
        <f>IF(SUM(AS217:AS219)+AS235=0,0,IF(SUM(ABS(AS217),ABS(AS218),ABS(AS219))=AS235,0.5,IF(SUM(ABS(AS217),ABS(AS218),ABS(AS219))&gt;AS235,1,0)))</f>
        <v>0</v>
      </c>
      <c r="AU217" s="92">
        <f t="shared" ref="AU217:AU228" si="247">ABS(SUM(AC217:AC217))+ABS(SUM(AE217:AE217))+ABS(SUM(AG217:AG217))+ABS(SUM(AI217:AI217))+ABS(SUM(AK217:AK217))+ABS(SUM(AM217:AM217))+ABS(SUM(AO217:AO217))+ABS(SUM(AQ217:AQ217))+ABS(SUM(AS217:AS217))</f>
        <v>0</v>
      </c>
      <c r="AV217" s="93">
        <f>SUM(AD217+AF217+AH217+AJ217+AL217+AN217+AP217+AR217+AT217)</f>
        <v>0</v>
      </c>
      <c r="AW217" s="83"/>
      <c r="AX217" s="84"/>
      <c r="AZ217" s="47"/>
      <c r="BA217" s="149"/>
      <c r="BB217" s="150"/>
      <c r="BC217" s="151"/>
      <c r="BD217" s="154">
        <f>+AB217</f>
        <v>0</v>
      </c>
      <c r="BE217" s="150">
        <f>+AU217</f>
        <v>0</v>
      </c>
      <c r="BF217" s="152">
        <f>COUNT(BH217:BP217)</f>
        <v>0</v>
      </c>
      <c r="BG217" s="152">
        <f>COUNTIF(BH217:BP217,"&gt;0")</f>
        <v>0</v>
      </c>
      <c r="BH217" s="152" t="str">
        <f t="shared" ref="BH217:BH228" si="248">IF(AC217=0,"",AC217)</f>
        <v/>
      </c>
      <c r="BI217" s="152" t="str">
        <f t="shared" ref="BI217:BI228" si="249">IF(AE217=0,"",AE217)</f>
        <v/>
      </c>
      <c r="BJ217" s="152" t="str">
        <f t="shared" ref="BJ217:BJ228" si="250">IF(AG217=0,"",AG217)</f>
        <v/>
      </c>
      <c r="BK217" s="152" t="str">
        <f t="shared" ref="BK217:BK228" si="251">IF(AI217=0,"",AI217)</f>
        <v/>
      </c>
      <c r="BL217" s="152" t="str">
        <f t="shared" ref="BL217:BL228" si="252">IF(AK217=0,"",AK217)</f>
        <v/>
      </c>
      <c r="BM217" s="152" t="str">
        <f t="shared" ref="BM217:BM228" si="253">IF(AM217=0,"",AM217)</f>
        <v/>
      </c>
      <c r="BN217" s="152" t="str">
        <f t="shared" ref="BN217:BN228" si="254">IF(AO217=0,"",AO217)</f>
        <v/>
      </c>
      <c r="BO217" s="152" t="str">
        <f t="shared" ref="BO217:BO228" si="255">IF(AQ217=0,"",AQ217)</f>
        <v/>
      </c>
      <c r="BP217" s="152" t="str">
        <f t="shared" ref="BP217:BP228" si="256">IF(AS217=0,"",AS217)</f>
        <v/>
      </c>
      <c r="BQ217" s="153"/>
      <c r="BR217" s="151"/>
      <c r="BS217" s="152">
        <f>MAX(BH217:BP217)</f>
        <v>0</v>
      </c>
      <c r="BT217" s="152">
        <f>IF(BS217&lt;MAX(BS:BS),0,BS217+ROW()/1000000000)</f>
        <v>2.17E-7</v>
      </c>
      <c r="BU217" s="152" t="str">
        <f>+AA213</f>
        <v>Schanzer Ingolstadt 1</v>
      </c>
      <c r="BV217" s="151">
        <f>RANK(BT217,BT:BT)</f>
        <v>36</v>
      </c>
      <c r="BW217" s="152">
        <f>SUMIF(BH217:BP217,"&gt;0")</f>
        <v>0</v>
      </c>
      <c r="BX217" s="152">
        <f>IF(COUNTIF(BH217:BP217,"&gt;0")&lt;Spielorte!$A$23,0,BE217/Spielorte!$A$23)</f>
        <v>0</v>
      </c>
      <c r="BY217" s="152">
        <f>IF(BX217&lt;MAX(BX:BX),0,BX217+ROW()/1000000000)</f>
        <v>2.17E-7</v>
      </c>
      <c r="BZ217" s="151">
        <f t="shared" ref="BZ217:BZ228" si="257">IF(BY217=0,0,RANK(BY217,BY:BY))</f>
        <v>36</v>
      </c>
    </row>
    <row r="218" spans="1:78" ht="17.100000000000001" customHeight="1" x14ac:dyDescent="0.25">
      <c r="A218" s="414"/>
      <c r="B218" s="59" t="str">
        <f t="shared" ref="B218:D230" si="258">IF(AA218=0,"",AA218)</f>
        <v/>
      </c>
      <c r="C218" s="60" t="str">
        <f t="shared" si="258"/>
        <v/>
      </c>
      <c r="D218" s="61" t="str">
        <f t="shared" si="258"/>
        <v/>
      </c>
      <c r="E218" s="398"/>
      <c r="F218" s="61" t="str">
        <f t="shared" si="239"/>
        <v/>
      </c>
      <c r="G218" s="398"/>
      <c r="H218" s="61" t="str">
        <f t="shared" si="240"/>
        <v/>
      </c>
      <c r="I218" s="398"/>
      <c r="J218" s="61" t="str">
        <f t="shared" si="241"/>
        <v/>
      </c>
      <c r="K218" s="398"/>
      <c r="L218" s="61" t="str">
        <f t="shared" si="242"/>
        <v/>
      </c>
      <c r="M218" s="398"/>
      <c r="N218" s="61" t="str">
        <f t="shared" ref="N218:N230" si="259">IF(AM218=0,"",AM218)</f>
        <v/>
      </c>
      <c r="O218" s="398"/>
      <c r="P218" s="61" t="str">
        <f t="shared" si="243"/>
        <v/>
      </c>
      <c r="Q218" s="398"/>
      <c r="R218" s="61" t="str">
        <f t="shared" si="244"/>
        <v/>
      </c>
      <c r="S218" s="398"/>
      <c r="T218" s="61" t="str">
        <f t="shared" si="245"/>
        <v/>
      </c>
      <c r="U218" s="398"/>
      <c r="V218" s="61" t="str">
        <f t="shared" si="246"/>
        <v/>
      </c>
      <c r="W218" s="398"/>
      <c r="Z218" s="406"/>
      <c r="AA218" s="90" t="str">
        <f>IF(AB218=0,"",_xlfn.CONCAT(VLOOKUP(AB218,Starter!A:C,2,0)))</f>
        <v/>
      </c>
      <c r="AB218" s="80"/>
      <c r="AC218" s="130"/>
      <c r="AD218" s="94"/>
      <c r="AE218" s="130"/>
      <c r="AF218" s="94"/>
      <c r="AG218" s="130"/>
      <c r="AH218" s="94"/>
      <c r="AI218" s="130"/>
      <c r="AJ218" s="94"/>
      <c r="AK218" s="130"/>
      <c r="AL218" s="94"/>
      <c r="AM218" s="130"/>
      <c r="AN218" s="94"/>
      <c r="AO218" s="130"/>
      <c r="AP218" s="94"/>
      <c r="AQ218" s="130"/>
      <c r="AR218" s="94"/>
      <c r="AS218" s="130"/>
      <c r="AT218" s="94"/>
      <c r="AU218" s="95">
        <f t="shared" si="247"/>
        <v>0</v>
      </c>
      <c r="AV218" s="96"/>
      <c r="AW218" s="83"/>
      <c r="AX218" s="84"/>
      <c r="AZ218" s="47"/>
      <c r="BA218" s="149"/>
      <c r="BB218" s="150"/>
      <c r="BC218" s="151"/>
      <c r="BD218" s="154">
        <f t="shared" ref="BD218:BD228" si="260">+AB218</f>
        <v>0</v>
      </c>
      <c r="BE218" s="150">
        <f t="shared" ref="BE218:BE228" si="261">+AU218</f>
        <v>0</v>
      </c>
      <c r="BF218" s="152">
        <f t="shared" ref="BF218:BF228" si="262">COUNT(BH218:BP218)</f>
        <v>0</v>
      </c>
      <c r="BG218" s="152">
        <f t="shared" ref="BG218:BG228" si="263">COUNTIF(BH218:BP218,"&gt;0")</f>
        <v>0</v>
      </c>
      <c r="BH218" s="152" t="str">
        <f t="shared" si="248"/>
        <v/>
      </c>
      <c r="BI218" s="152" t="str">
        <f t="shared" si="249"/>
        <v/>
      </c>
      <c r="BJ218" s="152" t="str">
        <f t="shared" si="250"/>
        <v/>
      </c>
      <c r="BK218" s="152" t="str">
        <f t="shared" si="251"/>
        <v/>
      </c>
      <c r="BL218" s="152" t="str">
        <f t="shared" si="252"/>
        <v/>
      </c>
      <c r="BM218" s="152" t="str">
        <f t="shared" si="253"/>
        <v/>
      </c>
      <c r="BN218" s="152" t="str">
        <f t="shared" si="254"/>
        <v/>
      </c>
      <c r="BO218" s="152" t="str">
        <f t="shared" si="255"/>
        <v/>
      </c>
      <c r="BP218" s="152" t="str">
        <f t="shared" si="256"/>
        <v/>
      </c>
      <c r="BQ218" s="153"/>
      <c r="BR218" s="151"/>
      <c r="BS218" s="152">
        <f t="shared" ref="BS218:BS228" si="264">MAX(BH218:BP218)</f>
        <v>0</v>
      </c>
      <c r="BT218" s="152">
        <f t="shared" ref="BT218:BT228" si="265">IF(BS218&lt;MAX(BS:BS),0,BS218+ROW()/1000000000)</f>
        <v>2.1799999999999999E-7</v>
      </c>
      <c r="BU218" s="152" t="str">
        <f t="shared" ref="BU218:BU228" si="266">+BU217</f>
        <v>Schanzer Ingolstadt 1</v>
      </c>
      <c r="BV218" s="151">
        <f t="shared" ref="BV218:BV228" si="267">RANK(BT218,BT:BT)</f>
        <v>35</v>
      </c>
      <c r="BW218" s="152">
        <f t="shared" ref="BW218:BW228" si="268">SUMIF(BH218:BP218,"&gt;0")</f>
        <v>0</v>
      </c>
      <c r="BX218" s="152">
        <f>IF(COUNTIF(BH218:BP218,"&gt;0")&lt;Spielorte!$A$23,0,BE218/Spielorte!$A$23)</f>
        <v>0</v>
      </c>
      <c r="BY218" s="152">
        <f t="shared" ref="BY218:BY228" si="269">IF(BX218&lt;MAX(BX:BX),0,BX218+ROW()/1000000000)</f>
        <v>2.1799999999999999E-7</v>
      </c>
      <c r="BZ218" s="151">
        <f t="shared" si="257"/>
        <v>35</v>
      </c>
    </row>
    <row r="219" spans="1:78" ht="17.100000000000001" customHeight="1" thickBot="1" x14ac:dyDescent="0.3">
      <c r="A219" s="415"/>
      <c r="B219" s="62" t="str">
        <f t="shared" si="258"/>
        <v/>
      </c>
      <c r="C219" s="63" t="str">
        <f t="shared" si="258"/>
        <v/>
      </c>
      <c r="D219" s="52" t="str">
        <f t="shared" si="258"/>
        <v/>
      </c>
      <c r="E219" s="399"/>
      <c r="F219" s="52" t="str">
        <f t="shared" si="239"/>
        <v/>
      </c>
      <c r="G219" s="399"/>
      <c r="H219" s="52" t="str">
        <f t="shared" si="240"/>
        <v/>
      </c>
      <c r="I219" s="399"/>
      <c r="J219" s="52" t="str">
        <f t="shared" si="241"/>
        <v/>
      </c>
      <c r="K219" s="399"/>
      <c r="L219" s="52" t="str">
        <f t="shared" si="242"/>
        <v/>
      </c>
      <c r="M219" s="399"/>
      <c r="N219" s="52" t="str">
        <f t="shared" si="259"/>
        <v/>
      </c>
      <c r="O219" s="399"/>
      <c r="P219" s="52" t="str">
        <f t="shared" si="243"/>
        <v/>
      </c>
      <c r="Q219" s="399"/>
      <c r="R219" s="52" t="str">
        <f t="shared" si="244"/>
        <v/>
      </c>
      <c r="S219" s="399"/>
      <c r="T219" s="52" t="str">
        <f t="shared" si="245"/>
        <v/>
      </c>
      <c r="U219" s="399"/>
      <c r="V219" s="52" t="str">
        <f t="shared" si="246"/>
        <v/>
      </c>
      <c r="W219" s="399"/>
      <c r="Z219" s="407"/>
      <c r="AA219" s="99" t="str">
        <f>IF(AB219=0,"",_xlfn.CONCAT(VLOOKUP(AB219,Starter!A:C,2,0)))</f>
        <v/>
      </c>
      <c r="AB219" s="82"/>
      <c r="AC219" s="131"/>
      <c r="AD219" s="94"/>
      <c r="AE219" s="131"/>
      <c r="AF219" s="94"/>
      <c r="AG219" s="131"/>
      <c r="AH219" s="94"/>
      <c r="AI219" s="131"/>
      <c r="AJ219" s="94"/>
      <c r="AK219" s="131"/>
      <c r="AL219" s="94"/>
      <c r="AM219" s="131"/>
      <c r="AN219" s="94"/>
      <c r="AO219" s="131"/>
      <c r="AP219" s="94"/>
      <c r="AQ219" s="131"/>
      <c r="AR219" s="94"/>
      <c r="AS219" s="131"/>
      <c r="AT219" s="94"/>
      <c r="AU219" s="97">
        <f t="shared" si="247"/>
        <v>0</v>
      </c>
      <c r="AV219" s="98"/>
      <c r="AW219" s="83"/>
      <c r="AX219" s="84"/>
      <c r="AZ219" s="47"/>
      <c r="BA219" s="149"/>
      <c r="BB219" s="150"/>
      <c r="BC219" s="151"/>
      <c r="BD219" s="154">
        <f t="shared" si="260"/>
        <v>0</v>
      </c>
      <c r="BE219" s="150">
        <f t="shared" si="261"/>
        <v>0</v>
      </c>
      <c r="BF219" s="152">
        <f t="shared" si="262"/>
        <v>0</v>
      </c>
      <c r="BG219" s="152">
        <f t="shared" si="263"/>
        <v>0</v>
      </c>
      <c r="BH219" s="152" t="str">
        <f t="shared" si="248"/>
        <v/>
      </c>
      <c r="BI219" s="152" t="str">
        <f t="shared" si="249"/>
        <v/>
      </c>
      <c r="BJ219" s="152" t="str">
        <f t="shared" si="250"/>
        <v/>
      </c>
      <c r="BK219" s="152" t="str">
        <f t="shared" si="251"/>
        <v/>
      </c>
      <c r="BL219" s="152" t="str">
        <f t="shared" si="252"/>
        <v/>
      </c>
      <c r="BM219" s="152" t="str">
        <f t="shared" si="253"/>
        <v/>
      </c>
      <c r="BN219" s="152" t="str">
        <f t="shared" si="254"/>
        <v/>
      </c>
      <c r="BO219" s="152" t="str">
        <f t="shared" si="255"/>
        <v/>
      </c>
      <c r="BP219" s="152" t="str">
        <f t="shared" si="256"/>
        <v/>
      </c>
      <c r="BQ219" s="153"/>
      <c r="BR219" s="151"/>
      <c r="BS219" s="152">
        <f t="shared" si="264"/>
        <v>0</v>
      </c>
      <c r="BT219" s="152">
        <f t="shared" si="265"/>
        <v>2.1899999999999999E-7</v>
      </c>
      <c r="BU219" s="152" t="str">
        <f t="shared" si="266"/>
        <v>Schanzer Ingolstadt 1</v>
      </c>
      <c r="BV219" s="151">
        <f t="shared" si="267"/>
        <v>34</v>
      </c>
      <c r="BW219" s="152">
        <f t="shared" si="268"/>
        <v>0</v>
      </c>
      <c r="BX219" s="152">
        <f>IF(COUNTIF(BH219:BP219,"&gt;0")&lt;Spielorte!$A$23,0,BE219/Spielorte!$A$23)</f>
        <v>0</v>
      </c>
      <c r="BY219" s="152">
        <f t="shared" si="269"/>
        <v>2.1899999999999999E-7</v>
      </c>
      <c r="BZ219" s="151">
        <f t="shared" si="257"/>
        <v>34</v>
      </c>
    </row>
    <row r="220" spans="1:78" ht="17.100000000000001" customHeight="1" x14ac:dyDescent="0.25">
      <c r="A220" s="413" t="s">
        <v>2</v>
      </c>
      <c r="B220" s="56" t="str">
        <f t="shared" si="258"/>
        <v/>
      </c>
      <c r="C220" s="57" t="str">
        <f t="shared" si="258"/>
        <v/>
      </c>
      <c r="D220" s="58" t="str">
        <f t="shared" si="258"/>
        <v/>
      </c>
      <c r="E220" s="397">
        <f>IF(AD220="","",AD220)</f>
        <v>0</v>
      </c>
      <c r="F220" s="58" t="str">
        <f t="shared" si="239"/>
        <v/>
      </c>
      <c r="G220" s="397">
        <f>IF(AF220="","",AF220)</f>
        <v>0</v>
      </c>
      <c r="H220" s="58" t="str">
        <f t="shared" si="240"/>
        <v/>
      </c>
      <c r="I220" s="397">
        <f>IF(AH220="","",AH220)</f>
        <v>0</v>
      </c>
      <c r="J220" s="58" t="str">
        <f t="shared" si="241"/>
        <v/>
      </c>
      <c r="K220" s="397">
        <f>IF(AJ220="","",AJ220)</f>
        <v>0</v>
      </c>
      <c r="L220" s="58" t="str">
        <f t="shared" si="242"/>
        <v/>
      </c>
      <c r="M220" s="397">
        <f>IF(AL220="","",AL220)</f>
        <v>0</v>
      </c>
      <c r="N220" s="58" t="str">
        <f t="shared" si="259"/>
        <v/>
      </c>
      <c r="O220" s="397">
        <f>IF(AN220="","",AN220)</f>
        <v>0</v>
      </c>
      <c r="P220" s="58" t="str">
        <f t="shared" si="243"/>
        <v/>
      </c>
      <c r="Q220" s="397">
        <f>IF(AP220="","",AP220)</f>
        <v>0</v>
      </c>
      <c r="R220" s="58" t="str">
        <f t="shared" si="244"/>
        <v/>
      </c>
      <c r="S220" s="397">
        <f>IF(AR220="","",AR220)</f>
        <v>0</v>
      </c>
      <c r="T220" s="58" t="str">
        <f t="shared" si="245"/>
        <v/>
      </c>
      <c r="U220" s="397">
        <f>IF(AT220="","",AT220)</f>
        <v>0</v>
      </c>
      <c r="V220" s="58" t="str">
        <f t="shared" si="246"/>
        <v/>
      </c>
      <c r="W220" s="397">
        <f>IF(AV220="","",AV220)</f>
        <v>0</v>
      </c>
      <c r="Z220" s="405" t="s">
        <v>2</v>
      </c>
      <c r="AA220" s="272" t="str">
        <f>IF(AB220=0,"",_xlfn.CONCAT(VLOOKUP(AB220,Starter!A:C,2,0)))</f>
        <v/>
      </c>
      <c r="AB220" s="81"/>
      <c r="AC220" s="132"/>
      <c r="AD220" s="91">
        <f>IF(SUM(AC220:AC222)+AC236=0,0,IF(SUM(ABS(AC220),ABS(AC221),ABS(AC222))=AC236,0.5,IF(SUM(ABS(AC220),ABS(AC221),ABS(AC222))&gt;AC236,1,0)))</f>
        <v>0</v>
      </c>
      <c r="AE220" s="132"/>
      <c r="AF220" s="91">
        <f>IF(SUM(AE220:AE222)+AE236=0,0,IF(SUM(ABS(AE220),ABS(AE221),ABS(AE222))=AE236,0.5,IF(SUM(ABS(AE220),ABS(AE221),ABS(AE222))&gt;AE236,1,0)))</f>
        <v>0</v>
      </c>
      <c r="AG220" s="132"/>
      <c r="AH220" s="91">
        <f>IF(SUM(AG220:AG222)+AG236=0,0,IF(SUM(ABS(AG220),ABS(AG221),ABS(AG222))=AG236,0.5,IF(SUM(ABS(AG220),ABS(AG221),ABS(AG222))&gt;AG236,1,0)))</f>
        <v>0</v>
      </c>
      <c r="AI220" s="132"/>
      <c r="AJ220" s="91">
        <f>IF(SUM(AI220:AI222)+AI236=0,0,IF(SUM(ABS(AI220),ABS(AI221),ABS(AI222))=AI236,0.5,IF(SUM(ABS(AI220),ABS(AI221),ABS(AI222))&gt;AI236,1,0)))</f>
        <v>0</v>
      </c>
      <c r="AK220" s="132"/>
      <c r="AL220" s="91">
        <f>IF(SUM(AK220:AK222)+AK236=0,0,IF(SUM(ABS(AK220),ABS(AK221),ABS(AK222))=AK236,0.5,IF(SUM(ABS(AK220),ABS(AK221),ABS(AK222))&gt;AK236,1,0)))</f>
        <v>0</v>
      </c>
      <c r="AM220" s="132"/>
      <c r="AN220" s="91">
        <f>IF(SUM(AM220:AM222)+AM236=0,0,IF(SUM(ABS(AM220),ABS(AM221),ABS(AM222))=AM236,0.5,IF(SUM(ABS(AM220),ABS(AM221),ABS(AM222))&gt;AM236,1,0)))</f>
        <v>0</v>
      </c>
      <c r="AO220" s="132"/>
      <c r="AP220" s="91">
        <f>IF(SUM(AO220:AO222)+AO236=0,0,IF(SUM(ABS(AO220),ABS(AO221),ABS(AO222))=AO236,0.5,IF(SUM(ABS(AO220),ABS(AO221),ABS(AO222))&gt;AO236,1,0)))</f>
        <v>0</v>
      </c>
      <c r="AQ220" s="132"/>
      <c r="AR220" s="91">
        <f>IF(SUM(AQ220:AQ222)+AQ236=0,0,IF(SUM(ABS(AQ220),ABS(AQ221),ABS(AQ222))=AQ236,0.5,IF(SUM(ABS(AQ220),ABS(AQ221),ABS(AQ222))&gt;AQ236,1,0)))</f>
        <v>0</v>
      </c>
      <c r="AS220" s="132"/>
      <c r="AT220" s="91">
        <f>IF(SUM(AS220:AS222)+AS236=0,0,IF(SUM(ABS(AS220),ABS(AS221),ABS(AS222))=AS236,0.5,IF(SUM(ABS(AS220),ABS(AS221),ABS(AS222))&gt;AS236,1,0)))</f>
        <v>0</v>
      </c>
      <c r="AU220" s="92">
        <f t="shared" si="247"/>
        <v>0</v>
      </c>
      <c r="AV220" s="93">
        <f>SUM(AD220+AF220+AH220+AJ220+AL220+AN220+AP220+AR220+AT220)</f>
        <v>0</v>
      </c>
      <c r="AW220" s="83"/>
      <c r="AX220" s="84"/>
      <c r="AZ220" s="47"/>
      <c r="BA220" s="149"/>
      <c r="BB220" s="150"/>
      <c r="BC220" s="151"/>
      <c r="BD220" s="154">
        <f t="shared" si="260"/>
        <v>0</v>
      </c>
      <c r="BE220" s="150">
        <f t="shared" si="261"/>
        <v>0</v>
      </c>
      <c r="BF220" s="152">
        <f t="shared" si="262"/>
        <v>0</v>
      </c>
      <c r="BG220" s="152">
        <f t="shared" si="263"/>
        <v>0</v>
      </c>
      <c r="BH220" s="152" t="str">
        <f t="shared" si="248"/>
        <v/>
      </c>
      <c r="BI220" s="152" t="str">
        <f t="shared" si="249"/>
        <v/>
      </c>
      <c r="BJ220" s="152" t="str">
        <f t="shared" si="250"/>
        <v/>
      </c>
      <c r="BK220" s="152" t="str">
        <f t="shared" si="251"/>
        <v/>
      </c>
      <c r="BL220" s="152" t="str">
        <f t="shared" si="252"/>
        <v/>
      </c>
      <c r="BM220" s="152" t="str">
        <f t="shared" si="253"/>
        <v/>
      </c>
      <c r="BN220" s="152" t="str">
        <f t="shared" si="254"/>
        <v/>
      </c>
      <c r="BO220" s="152" t="str">
        <f t="shared" si="255"/>
        <v/>
      </c>
      <c r="BP220" s="152" t="str">
        <f t="shared" si="256"/>
        <v/>
      </c>
      <c r="BQ220" s="153"/>
      <c r="BR220" s="151"/>
      <c r="BS220" s="152">
        <f t="shared" si="264"/>
        <v>0</v>
      </c>
      <c r="BT220" s="152">
        <f t="shared" si="265"/>
        <v>2.2000000000000001E-7</v>
      </c>
      <c r="BU220" s="152" t="str">
        <f t="shared" si="266"/>
        <v>Schanzer Ingolstadt 1</v>
      </c>
      <c r="BV220" s="151">
        <f t="shared" si="267"/>
        <v>33</v>
      </c>
      <c r="BW220" s="152">
        <f t="shared" si="268"/>
        <v>0</v>
      </c>
      <c r="BX220" s="152">
        <f>IF(COUNTIF(BH220:BP220,"&gt;0")&lt;Spielorte!$A$23,0,BE220/Spielorte!$A$23)</f>
        <v>0</v>
      </c>
      <c r="BY220" s="152">
        <f t="shared" si="269"/>
        <v>2.2000000000000001E-7</v>
      </c>
      <c r="BZ220" s="151">
        <f t="shared" si="257"/>
        <v>33</v>
      </c>
    </row>
    <row r="221" spans="1:78" ht="17.100000000000001" customHeight="1" x14ac:dyDescent="0.25">
      <c r="A221" s="414"/>
      <c r="B221" s="59" t="str">
        <f t="shared" si="258"/>
        <v/>
      </c>
      <c r="C221" s="60" t="str">
        <f t="shared" si="258"/>
        <v/>
      </c>
      <c r="D221" s="61" t="str">
        <f t="shared" si="258"/>
        <v/>
      </c>
      <c r="E221" s="398"/>
      <c r="F221" s="61" t="str">
        <f t="shared" si="239"/>
        <v/>
      </c>
      <c r="G221" s="398"/>
      <c r="H221" s="61" t="str">
        <f t="shared" si="240"/>
        <v/>
      </c>
      <c r="I221" s="398"/>
      <c r="J221" s="61" t="str">
        <f t="shared" si="241"/>
        <v/>
      </c>
      <c r="K221" s="398"/>
      <c r="L221" s="61" t="str">
        <f t="shared" si="242"/>
        <v/>
      </c>
      <c r="M221" s="398"/>
      <c r="N221" s="61" t="str">
        <f t="shared" si="259"/>
        <v/>
      </c>
      <c r="O221" s="398"/>
      <c r="P221" s="61" t="str">
        <f t="shared" si="243"/>
        <v/>
      </c>
      <c r="Q221" s="398"/>
      <c r="R221" s="61" t="str">
        <f t="shared" si="244"/>
        <v/>
      </c>
      <c r="S221" s="398"/>
      <c r="T221" s="61" t="str">
        <f t="shared" si="245"/>
        <v/>
      </c>
      <c r="U221" s="398"/>
      <c r="V221" s="61" t="str">
        <f t="shared" si="246"/>
        <v/>
      </c>
      <c r="W221" s="398"/>
      <c r="Z221" s="406"/>
      <c r="AA221" s="90" t="str">
        <f>IF(AB221=0,"",_xlfn.CONCAT(VLOOKUP(AB221,Starter!A:C,2,0)))</f>
        <v/>
      </c>
      <c r="AB221" s="80"/>
      <c r="AC221" s="130"/>
      <c r="AD221" s="94"/>
      <c r="AE221" s="130"/>
      <c r="AF221" s="94"/>
      <c r="AG221" s="130"/>
      <c r="AH221" s="94"/>
      <c r="AI221" s="130"/>
      <c r="AJ221" s="94"/>
      <c r="AK221" s="130"/>
      <c r="AL221" s="94"/>
      <c r="AM221" s="130"/>
      <c r="AN221" s="94"/>
      <c r="AO221" s="134"/>
      <c r="AP221" s="94"/>
      <c r="AQ221" s="134"/>
      <c r="AR221" s="94"/>
      <c r="AS221" s="134"/>
      <c r="AT221" s="94"/>
      <c r="AU221" s="95">
        <f t="shared" si="247"/>
        <v>0</v>
      </c>
      <c r="AV221" s="96"/>
      <c r="AW221" s="83"/>
      <c r="AX221" s="84"/>
      <c r="AZ221" s="47"/>
      <c r="BA221" s="149"/>
      <c r="BB221" s="150"/>
      <c r="BC221" s="151"/>
      <c r="BD221" s="154">
        <f t="shared" si="260"/>
        <v>0</v>
      </c>
      <c r="BE221" s="150">
        <f t="shared" si="261"/>
        <v>0</v>
      </c>
      <c r="BF221" s="152">
        <f t="shared" si="262"/>
        <v>0</v>
      </c>
      <c r="BG221" s="152">
        <f t="shared" si="263"/>
        <v>0</v>
      </c>
      <c r="BH221" s="152" t="str">
        <f t="shared" si="248"/>
        <v/>
      </c>
      <c r="BI221" s="152" t="str">
        <f t="shared" si="249"/>
        <v/>
      </c>
      <c r="BJ221" s="152" t="str">
        <f t="shared" si="250"/>
        <v/>
      </c>
      <c r="BK221" s="152" t="str">
        <f t="shared" si="251"/>
        <v/>
      </c>
      <c r="BL221" s="152" t="str">
        <f t="shared" si="252"/>
        <v/>
      </c>
      <c r="BM221" s="152" t="str">
        <f t="shared" si="253"/>
        <v/>
      </c>
      <c r="BN221" s="152" t="str">
        <f t="shared" si="254"/>
        <v/>
      </c>
      <c r="BO221" s="152" t="str">
        <f t="shared" si="255"/>
        <v/>
      </c>
      <c r="BP221" s="152" t="str">
        <f t="shared" si="256"/>
        <v/>
      </c>
      <c r="BQ221" s="153"/>
      <c r="BR221" s="151"/>
      <c r="BS221" s="152">
        <f t="shared" si="264"/>
        <v>0</v>
      </c>
      <c r="BT221" s="152">
        <f t="shared" si="265"/>
        <v>2.2100000000000001E-7</v>
      </c>
      <c r="BU221" s="152" t="str">
        <f t="shared" si="266"/>
        <v>Schanzer Ingolstadt 1</v>
      </c>
      <c r="BV221" s="151">
        <f t="shared" si="267"/>
        <v>32</v>
      </c>
      <c r="BW221" s="152">
        <f t="shared" si="268"/>
        <v>0</v>
      </c>
      <c r="BX221" s="152">
        <f>IF(COUNTIF(BH221:BP221,"&gt;0")&lt;Spielorte!$A$23,0,BE221/Spielorte!$A$23)</f>
        <v>0</v>
      </c>
      <c r="BY221" s="152">
        <f t="shared" si="269"/>
        <v>2.2100000000000001E-7</v>
      </c>
      <c r="BZ221" s="151">
        <f t="shared" si="257"/>
        <v>32</v>
      </c>
    </row>
    <row r="222" spans="1:78" ht="17.100000000000001" customHeight="1" thickBot="1" x14ac:dyDescent="0.3">
      <c r="A222" s="415"/>
      <c r="B222" s="62" t="str">
        <f t="shared" si="258"/>
        <v/>
      </c>
      <c r="C222" s="63" t="str">
        <f t="shared" si="258"/>
        <v/>
      </c>
      <c r="D222" s="52" t="str">
        <f t="shared" si="258"/>
        <v/>
      </c>
      <c r="E222" s="399"/>
      <c r="F222" s="52" t="str">
        <f t="shared" si="239"/>
        <v/>
      </c>
      <c r="G222" s="399"/>
      <c r="H222" s="52" t="str">
        <f t="shared" si="240"/>
        <v/>
      </c>
      <c r="I222" s="399"/>
      <c r="J222" s="52" t="str">
        <f t="shared" si="241"/>
        <v/>
      </c>
      <c r="K222" s="399"/>
      <c r="L222" s="52" t="str">
        <f t="shared" si="242"/>
        <v/>
      </c>
      <c r="M222" s="399"/>
      <c r="N222" s="52" t="str">
        <f t="shared" si="259"/>
        <v/>
      </c>
      <c r="O222" s="399"/>
      <c r="P222" s="52" t="str">
        <f t="shared" si="243"/>
        <v/>
      </c>
      <c r="Q222" s="399"/>
      <c r="R222" s="52" t="str">
        <f t="shared" si="244"/>
        <v/>
      </c>
      <c r="S222" s="399"/>
      <c r="T222" s="52" t="str">
        <f t="shared" si="245"/>
        <v/>
      </c>
      <c r="U222" s="399"/>
      <c r="V222" s="52" t="str">
        <f t="shared" si="246"/>
        <v/>
      </c>
      <c r="W222" s="399"/>
      <c r="Z222" s="407"/>
      <c r="AA222" s="99" t="str">
        <f>IF(AB222=0,"",_xlfn.CONCAT(VLOOKUP(AB222,Starter!A:C,2,0)))</f>
        <v/>
      </c>
      <c r="AB222" s="82"/>
      <c r="AC222" s="133"/>
      <c r="AD222" s="100"/>
      <c r="AE222" s="133"/>
      <c r="AF222" s="100"/>
      <c r="AG222" s="133"/>
      <c r="AH222" s="100"/>
      <c r="AI222" s="133"/>
      <c r="AJ222" s="100"/>
      <c r="AK222" s="133"/>
      <c r="AL222" s="100"/>
      <c r="AM222" s="133"/>
      <c r="AN222" s="100"/>
      <c r="AO222" s="133"/>
      <c r="AP222" s="100"/>
      <c r="AQ222" s="133"/>
      <c r="AR222" s="100"/>
      <c r="AS222" s="133"/>
      <c r="AT222" s="100"/>
      <c r="AU222" s="97">
        <f t="shared" si="247"/>
        <v>0</v>
      </c>
      <c r="AV222" s="98"/>
      <c r="AW222" s="83"/>
      <c r="AX222" s="84"/>
      <c r="AZ222" s="47"/>
      <c r="BA222" s="149"/>
      <c r="BB222" s="150"/>
      <c r="BC222" s="151"/>
      <c r="BD222" s="154">
        <f t="shared" si="260"/>
        <v>0</v>
      </c>
      <c r="BE222" s="150">
        <f t="shared" si="261"/>
        <v>0</v>
      </c>
      <c r="BF222" s="152">
        <f t="shared" si="262"/>
        <v>0</v>
      </c>
      <c r="BG222" s="152">
        <f t="shared" si="263"/>
        <v>0</v>
      </c>
      <c r="BH222" s="152" t="str">
        <f t="shared" si="248"/>
        <v/>
      </c>
      <c r="BI222" s="152" t="str">
        <f t="shared" si="249"/>
        <v/>
      </c>
      <c r="BJ222" s="152" t="str">
        <f t="shared" si="250"/>
        <v/>
      </c>
      <c r="BK222" s="152" t="str">
        <f t="shared" si="251"/>
        <v/>
      </c>
      <c r="BL222" s="152" t="str">
        <f t="shared" si="252"/>
        <v/>
      </c>
      <c r="BM222" s="152" t="str">
        <f t="shared" si="253"/>
        <v/>
      </c>
      <c r="BN222" s="152" t="str">
        <f t="shared" si="254"/>
        <v/>
      </c>
      <c r="BO222" s="152" t="str">
        <f t="shared" si="255"/>
        <v/>
      </c>
      <c r="BP222" s="152" t="str">
        <f t="shared" si="256"/>
        <v/>
      </c>
      <c r="BQ222" s="153"/>
      <c r="BR222" s="151"/>
      <c r="BS222" s="152">
        <f t="shared" si="264"/>
        <v>0</v>
      </c>
      <c r="BT222" s="152">
        <f t="shared" si="265"/>
        <v>2.22E-7</v>
      </c>
      <c r="BU222" s="152" t="str">
        <f t="shared" si="266"/>
        <v>Schanzer Ingolstadt 1</v>
      </c>
      <c r="BV222" s="151">
        <f t="shared" si="267"/>
        <v>31</v>
      </c>
      <c r="BW222" s="152">
        <f t="shared" si="268"/>
        <v>0</v>
      </c>
      <c r="BX222" s="152">
        <f>IF(COUNTIF(BH222:BP222,"&gt;0")&lt;Spielorte!$A$23,0,BE222/Spielorte!$A$23)</f>
        <v>0</v>
      </c>
      <c r="BY222" s="152">
        <f t="shared" si="269"/>
        <v>2.22E-7</v>
      </c>
      <c r="BZ222" s="151">
        <f t="shared" si="257"/>
        <v>31</v>
      </c>
    </row>
    <row r="223" spans="1:78" ht="17.100000000000001" customHeight="1" x14ac:dyDescent="0.25">
      <c r="A223" s="413" t="s">
        <v>3</v>
      </c>
      <c r="B223" s="56" t="str">
        <f t="shared" si="258"/>
        <v/>
      </c>
      <c r="C223" s="57" t="str">
        <f t="shared" si="258"/>
        <v/>
      </c>
      <c r="D223" s="58" t="str">
        <f t="shared" si="258"/>
        <v/>
      </c>
      <c r="E223" s="397">
        <f>IF(AD223="","",AD223)</f>
        <v>0</v>
      </c>
      <c r="F223" s="58" t="str">
        <f t="shared" si="239"/>
        <v/>
      </c>
      <c r="G223" s="397">
        <f>IF(AF223="","",AF223)</f>
        <v>0</v>
      </c>
      <c r="H223" s="58" t="str">
        <f t="shared" si="240"/>
        <v/>
      </c>
      <c r="I223" s="397">
        <f>IF(AH223="","",AH223)</f>
        <v>0</v>
      </c>
      <c r="J223" s="58" t="str">
        <f t="shared" si="241"/>
        <v/>
      </c>
      <c r="K223" s="397">
        <f>IF(AJ223="","",AJ223)</f>
        <v>0</v>
      </c>
      <c r="L223" s="58" t="str">
        <f t="shared" si="242"/>
        <v/>
      </c>
      <c r="M223" s="397">
        <f>IF(AL223="","",AL223)</f>
        <v>0</v>
      </c>
      <c r="N223" s="58" t="str">
        <f t="shared" si="259"/>
        <v/>
      </c>
      <c r="O223" s="397">
        <f>IF(AN223="","",AN223)</f>
        <v>0</v>
      </c>
      <c r="P223" s="58" t="str">
        <f t="shared" si="243"/>
        <v/>
      </c>
      <c r="Q223" s="397">
        <f>IF(AP223="","",AP223)</f>
        <v>0</v>
      </c>
      <c r="R223" s="58" t="str">
        <f t="shared" si="244"/>
        <v/>
      </c>
      <c r="S223" s="397">
        <f>IF(AR223="","",AR223)</f>
        <v>0</v>
      </c>
      <c r="T223" s="58" t="str">
        <f t="shared" si="245"/>
        <v/>
      </c>
      <c r="U223" s="397">
        <f>IF(AT223="","",AT223)</f>
        <v>0</v>
      </c>
      <c r="V223" s="58" t="str">
        <f t="shared" si="246"/>
        <v/>
      </c>
      <c r="W223" s="397">
        <f>IF(AV223="","",AV223)</f>
        <v>0</v>
      </c>
      <c r="Z223" s="405" t="s">
        <v>3</v>
      </c>
      <c r="AA223" s="272" t="str">
        <f>IF(AB223=0,"",_xlfn.CONCAT(VLOOKUP(AB223,Starter!A:C,2,0)))</f>
        <v/>
      </c>
      <c r="AB223" s="81"/>
      <c r="AC223" s="132"/>
      <c r="AD223" s="91">
        <f>IF(SUM(AC223:AC225)+AC237=0,0,IF(SUM(ABS(AC223),ABS(AC224),ABS(AC225))=AC237,0.5,IF(SUM(ABS(AC223),ABS(AC224),ABS(AC225))&gt;AC237,1,0)))</f>
        <v>0</v>
      </c>
      <c r="AE223" s="132"/>
      <c r="AF223" s="91">
        <f>IF(SUM(AE223:AE225)+AE237=0,0,IF(SUM(ABS(AE223),ABS(AE224),ABS(AE225))=AE237,0.5,IF(SUM(ABS(AE223),ABS(AE224),ABS(AE225))&gt;AE237,1,0)))</f>
        <v>0</v>
      </c>
      <c r="AG223" s="132"/>
      <c r="AH223" s="91">
        <f>IF(SUM(AG223:AG225)+AG237=0,0,IF(SUM(ABS(AG223),ABS(AG224),ABS(AG225))=AG237,0.5,IF(SUM(ABS(AG223),ABS(AG224),ABS(AG225))&gt;AG237,1,0)))</f>
        <v>0</v>
      </c>
      <c r="AI223" s="132"/>
      <c r="AJ223" s="91">
        <f>IF(SUM(AI223:AI225)+AI237=0,0,IF(SUM(ABS(AI223),ABS(AI224),ABS(AI225))=AI237,0.5,IF(SUM(ABS(AI223),ABS(AI224),ABS(AI225))&gt;AI237,1,0)))</f>
        <v>0</v>
      </c>
      <c r="AK223" s="132"/>
      <c r="AL223" s="91">
        <f>IF(SUM(AK223:AK225)+AK237=0,0,IF(SUM(ABS(AK223),ABS(AK224),ABS(AK225))=AK237,0.5,IF(SUM(ABS(AK223),ABS(AK224),ABS(AK225))&gt;AK237,1,0)))</f>
        <v>0</v>
      </c>
      <c r="AM223" s="132"/>
      <c r="AN223" s="91">
        <f>IF(SUM(AM223:AM225)+AM237=0,0,IF(SUM(ABS(AM223),ABS(AM224),ABS(AM225))=AM237,0.5,IF(SUM(ABS(AM223),ABS(AM224),ABS(AM225))&gt;AM237,1,0)))</f>
        <v>0</v>
      </c>
      <c r="AO223" s="132"/>
      <c r="AP223" s="91">
        <f>IF(SUM(AO223:AO225)+AO237=0,0,IF(SUM(ABS(AO223),ABS(AO224),ABS(AO225))=AO237,0.5,IF(SUM(ABS(AO223),ABS(AO224),ABS(AO225))&gt;AO237,1,0)))</f>
        <v>0</v>
      </c>
      <c r="AQ223" s="132"/>
      <c r="AR223" s="91">
        <f>IF(SUM(AQ223:AQ225)+AQ237=0,0,IF(SUM(ABS(AQ223),ABS(AQ224),ABS(AQ225))=AQ237,0.5,IF(SUM(ABS(AQ223),ABS(AQ224),ABS(AQ225))&gt;AQ237,1,0)))</f>
        <v>0</v>
      </c>
      <c r="AS223" s="132"/>
      <c r="AT223" s="91">
        <f>IF(SUM(AS223:AS225)+AS237=0,0,IF(SUM(ABS(AS223),ABS(AS224),ABS(AS225))=AS237,0.5,IF(SUM(ABS(AS223),ABS(AS224),ABS(AS225))&gt;AS237,1,0)))</f>
        <v>0</v>
      </c>
      <c r="AU223" s="92">
        <f t="shared" si="247"/>
        <v>0</v>
      </c>
      <c r="AV223" s="93">
        <f>SUM(AD223+AF223+AH223+AJ223+AL223+AN223+AP223+AR223+AT223)</f>
        <v>0</v>
      </c>
      <c r="AW223" s="83"/>
      <c r="AX223" s="84"/>
      <c r="AZ223" s="47"/>
      <c r="BA223" s="149"/>
      <c r="BB223" s="150"/>
      <c r="BC223" s="151"/>
      <c r="BD223" s="154">
        <f t="shared" si="260"/>
        <v>0</v>
      </c>
      <c r="BE223" s="150">
        <f t="shared" si="261"/>
        <v>0</v>
      </c>
      <c r="BF223" s="152">
        <f t="shared" si="262"/>
        <v>0</v>
      </c>
      <c r="BG223" s="152">
        <f t="shared" si="263"/>
        <v>0</v>
      </c>
      <c r="BH223" s="152" t="str">
        <f t="shared" si="248"/>
        <v/>
      </c>
      <c r="BI223" s="152" t="str">
        <f t="shared" si="249"/>
        <v/>
      </c>
      <c r="BJ223" s="152" t="str">
        <f t="shared" si="250"/>
        <v/>
      </c>
      <c r="BK223" s="152" t="str">
        <f t="shared" si="251"/>
        <v/>
      </c>
      <c r="BL223" s="152" t="str">
        <f t="shared" si="252"/>
        <v/>
      </c>
      <c r="BM223" s="152" t="str">
        <f t="shared" si="253"/>
        <v/>
      </c>
      <c r="BN223" s="152" t="str">
        <f t="shared" si="254"/>
        <v/>
      </c>
      <c r="BO223" s="152" t="str">
        <f t="shared" si="255"/>
        <v/>
      </c>
      <c r="BP223" s="152" t="str">
        <f t="shared" si="256"/>
        <v/>
      </c>
      <c r="BQ223" s="153"/>
      <c r="BR223" s="151"/>
      <c r="BS223" s="152">
        <f t="shared" si="264"/>
        <v>0</v>
      </c>
      <c r="BT223" s="152">
        <f t="shared" si="265"/>
        <v>2.23E-7</v>
      </c>
      <c r="BU223" s="152" t="str">
        <f t="shared" si="266"/>
        <v>Schanzer Ingolstadt 1</v>
      </c>
      <c r="BV223" s="151">
        <f t="shared" si="267"/>
        <v>30</v>
      </c>
      <c r="BW223" s="152">
        <f t="shared" si="268"/>
        <v>0</v>
      </c>
      <c r="BX223" s="152">
        <f>IF(COUNTIF(BH223:BP223,"&gt;0")&lt;Spielorte!$A$23,0,BE223/Spielorte!$A$23)</f>
        <v>0</v>
      </c>
      <c r="BY223" s="152">
        <f t="shared" si="269"/>
        <v>2.23E-7</v>
      </c>
      <c r="BZ223" s="151">
        <f t="shared" si="257"/>
        <v>30</v>
      </c>
    </row>
    <row r="224" spans="1:78" ht="17.100000000000001" customHeight="1" x14ac:dyDescent="0.25">
      <c r="A224" s="414"/>
      <c r="B224" s="59" t="str">
        <f t="shared" si="258"/>
        <v/>
      </c>
      <c r="C224" s="60" t="str">
        <f t="shared" si="258"/>
        <v/>
      </c>
      <c r="D224" s="61" t="str">
        <f t="shared" si="258"/>
        <v/>
      </c>
      <c r="E224" s="398"/>
      <c r="F224" s="61" t="str">
        <f t="shared" si="239"/>
        <v/>
      </c>
      <c r="G224" s="398"/>
      <c r="H224" s="61" t="str">
        <f t="shared" si="240"/>
        <v/>
      </c>
      <c r="I224" s="398"/>
      <c r="J224" s="61" t="str">
        <f t="shared" si="241"/>
        <v/>
      </c>
      <c r="K224" s="398"/>
      <c r="L224" s="61" t="str">
        <f t="shared" si="242"/>
        <v/>
      </c>
      <c r="M224" s="398"/>
      <c r="N224" s="61" t="str">
        <f t="shared" si="259"/>
        <v/>
      </c>
      <c r="O224" s="398"/>
      <c r="P224" s="61" t="str">
        <f t="shared" si="243"/>
        <v/>
      </c>
      <c r="Q224" s="398"/>
      <c r="R224" s="61" t="str">
        <f t="shared" si="244"/>
        <v/>
      </c>
      <c r="S224" s="398"/>
      <c r="T224" s="61" t="str">
        <f t="shared" si="245"/>
        <v/>
      </c>
      <c r="U224" s="398"/>
      <c r="V224" s="61" t="str">
        <f t="shared" si="246"/>
        <v/>
      </c>
      <c r="W224" s="398"/>
      <c r="Z224" s="406"/>
      <c r="AA224" s="90" t="str">
        <f>IF(AB224=0,"",_xlfn.CONCAT(VLOOKUP(AB224,Starter!A:C,2,0)))</f>
        <v/>
      </c>
      <c r="AB224" s="80"/>
      <c r="AC224" s="130"/>
      <c r="AD224" s="94"/>
      <c r="AE224" s="130"/>
      <c r="AF224" s="94"/>
      <c r="AG224" s="130"/>
      <c r="AH224" s="94"/>
      <c r="AI224" s="130"/>
      <c r="AJ224" s="94"/>
      <c r="AK224" s="130"/>
      <c r="AL224" s="94"/>
      <c r="AM224" s="130"/>
      <c r="AN224" s="94"/>
      <c r="AO224" s="130"/>
      <c r="AP224" s="94"/>
      <c r="AQ224" s="130"/>
      <c r="AR224" s="94"/>
      <c r="AS224" s="130"/>
      <c r="AT224" s="94"/>
      <c r="AU224" s="95">
        <f t="shared" si="247"/>
        <v>0</v>
      </c>
      <c r="AV224" s="96"/>
      <c r="AW224" s="83"/>
      <c r="AX224" s="84"/>
      <c r="AZ224" s="47"/>
      <c r="BA224" s="149"/>
      <c r="BB224" s="150"/>
      <c r="BC224" s="151"/>
      <c r="BD224" s="154">
        <f t="shared" si="260"/>
        <v>0</v>
      </c>
      <c r="BE224" s="150">
        <f t="shared" si="261"/>
        <v>0</v>
      </c>
      <c r="BF224" s="152">
        <f t="shared" si="262"/>
        <v>0</v>
      </c>
      <c r="BG224" s="152">
        <f t="shared" si="263"/>
        <v>0</v>
      </c>
      <c r="BH224" s="152" t="str">
        <f t="shared" si="248"/>
        <v/>
      </c>
      <c r="BI224" s="152" t="str">
        <f t="shared" si="249"/>
        <v/>
      </c>
      <c r="BJ224" s="152" t="str">
        <f t="shared" si="250"/>
        <v/>
      </c>
      <c r="BK224" s="152" t="str">
        <f t="shared" si="251"/>
        <v/>
      </c>
      <c r="BL224" s="152" t="str">
        <f t="shared" si="252"/>
        <v/>
      </c>
      <c r="BM224" s="152" t="str">
        <f t="shared" si="253"/>
        <v/>
      </c>
      <c r="BN224" s="152" t="str">
        <f t="shared" si="254"/>
        <v/>
      </c>
      <c r="BO224" s="152" t="str">
        <f t="shared" si="255"/>
        <v/>
      </c>
      <c r="BP224" s="152" t="str">
        <f t="shared" si="256"/>
        <v/>
      </c>
      <c r="BQ224" s="153"/>
      <c r="BR224" s="151"/>
      <c r="BS224" s="152">
        <f t="shared" si="264"/>
        <v>0</v>
      </c>
      <c r="BT224" s="152">
        <f t="shared" si="265"/>
        <v>2.2399999999999999E-7</v>
      </c>
      <c r="BU224" s="152" t="str">
        <f t="shared" si="266"/>
        <v>Schanzer Ingolstadt 1</v>
      </c>
      <c r="BV224" s="151">
        <f t="shared" si="267"/>
        <v>29</v>
      </c>
      <c r="BW224" s="152">
        <f t="shared" si="268"/>
        <v>0</v>
      </c>
      <c r="BX224" s="152">
        <f>IF(COUNTIF(BH224:BP224,"&gt;0")&lt;Spielorte!$A$23,0,BE224/Spielorte!$A$23)</f>
        <v>0</v>
      </c>
      <c r="BY224" s="152">
        <f t="shared" si="269"/>
        <v>2.2399999999999999E-7</v>
      </c>
      <c r="BZ224" s="151">
        <f t="shared" si="257"/>
        <v>29</v>
      </c>
    </row>
    <row r="225" spans="1:78" ht="17.100000000000001" customHeight="1" thickBot="1" x14ac:dyDescent="0.3">
      <c r="A225" s="415"/>
      <c r="B225" s="62" t="str">
        <f t="shared" si="258"/>
        <v/>
      </c>
      <c r="C225" s="63" t="str">
        <f t="shared" si="258"/>
        <v/>
      </c>
      <c r="D225" s="52" t="str">
        <f t="shared" si="258"/>
        <v/>
      </c>
      <c r="E225" s="399"/>
      <c r="F225" s="52" t="str">
        <f t="shared" si="239"/>
        <v/>
      </c>
      <c r="G225" s="399"/>
      <c r="H225" s="52" t="str">
        <f t="shared" si="240"/>
        <v/>
      </c>
      <c r="I225" s="399"/>
      <c r="J225" s="52" t="str">
        <f t="shared" si="241"/>
        <v/>
      </c>
      <c r="K225" s="399"/>
      <c r="L225" s="52" t="str">
        <f t="shared" si="242"/>
        <v/>
      </c>
      <c r="M225" s="399"/>
      <c r="N225" s="52" t="str">
        <f t="shared" si="259"/>
        <v/>
      </c>
      <c r="O225" s="399"/>
      <c r="P225" s="52" t="str">
        <f t="shared" si="243"/>
        <v/>
      </c>
      <c r="Q225" s="399"/>
      <c r="R225" s="52" t="str">
        <f t="shared" si="244"/>
        <v/>
      </c>
      <c r="S225" s="399"/>
      <c r="T225" s="52" t="str">
        <f t="shared" si="245"/>
        <v/>
      </c>
      <c r="U225" s="399"/>
      <c r="V225" s="52" t="str">
        <f t="shared" si="246"/>
        <v/>
      </c>
      <c r="W225" s="399"/>
      <c r="Z225" s="407"/>
      <c r="AA225" s="99" t="str">
        <f>IF(AB225=0,"",_xlfn.CONCAT(VLOOKUP(AB225,Starter!A:C,2,0)))</f>
        <v/>
      </c>
      <c r="AB225" s="82"/>
      <c r="AC225" s="133"/>
      <c r="AD225" s="100"/>
      <c r="AE225" s="133"/>
      <c r="AF225" s="100"/>
      <c r="AG225" s="133"/>
      <c r="AH225" s="100"/>
      <c r="AI225" s="133"/>
      <c r="AJ225" s="100"/>
      <c r="AK225" s="133"/>
      <c r="AL225" s="100"/>
      <c r="AM225" s="133"/>
      <c r="AN225" s="100"/>
      <c r="AO225" s="133"/>
      <c r="AP225" s="100"/>
      <c r="AQ225" s="133"/>
      <c r="AR225" s="100"/>
      <c r="AS225" s="133"/>
      <c r="AT225" s="100"/>
      <c r="AU225" s="97">
        <f t="shared" si="247"/>
        <v>0</v>
      </c>
      <c r="AV225" s="98"/>
      <c r="AW225" s="83"/>
      <c r="AX225" s="84"/>
      <c r="AZ225" s="47"/>
      <c r="BA225" s="149"/>
      <c r="BB225" s="150"/>
      <c r="BC225" s="151"/>
      <c r="BD225" s="154">
        <f t="shared" si="260"/>
        <v>0</v>
      </c>
      <c r="BE225" s="150">
        <f t="shared" si="261"/>
        <v>0</v>
      </c>
      <c r="BF225" s="152">
        <f t="shared" si="262"/>
        <v>0</v>
      </c>
      <c r="BG225" s="152">
        <f t="shared" si="263"/>
        <v>0</v>
      </c>
      <c r="BH225" s="152" t="str">
        <f t="shared" si="248"/>
        <v/>
      </c>
      <c r="BI225" s="152" t="str">
        <f t="shared" si="249"/>
        <v/>
      </c>
      <c r="BJ225" s="152" t="str">
        <f t="shared" si="250"/>
        <v/>
      </c>
      <c r="BK225" s="152" t="str">
        <f t="shared" si="251"/>
        <v/>
      </c>
      <c r="BL225" s="152" t="str">
        <f t="shared" si="252"/>
        <v/>
      </c>
      <c r="BM225" s="152" t="str">
        <f t="shared" si="253"/>
        <v/>
      </c>
      <c r="BN225" s="152" t="str">
        <f t="shared" si="254"/>
        <v/>
      </c>
      <c r="BO225" s="152" t="str">
        <f t="shared" si="255"/>
        <v/>
      </c>
      <c r="BP225" s="152" t="str">
        <f t="shared" si="256"/>
        <v/>
      </c>
      <c r="BQ225" s="153"/>
      <c r="BR225" s="151"/>
      <c r="BS225" s="152">
        <f t="shared" si="264"/>
        <v>0</v>
      </c>
      <c r="BT225" s="152">
        <f t="shared" si="265"/>
        <v>2.2499999999999999E-7</v>
      </c>
      <c r="BU225" s="152" t="str">
        <f t="shared" si="266"/>
        <v>Schanzer Ingolstadt 1</v>
      </c>
      <c r="BV225" s="151">
        <f t="shared" si="267"/>
        <v>28</v>
      </c>
      <c r="BW225" s="152">
        <f t="shared" si="268"/>
        <v>0</v>
      </c>
      <c r="BX225" s="152">
        <f>IF(COUNTIF(BH225:BP225,"&gt;0")&lt;Spielorte!$A$23,0,BE225/Spielorte!$A$23)</f>
        <v>0</v>
      </c>
      <c r="BY225" s="152">
        <f t="shared" si="269"/>
        <v>2.2499999999999999E-7</v>
      </c>
      <c r="BZ225" s="151">
        <f t="shared" si="257"/>
        <v>28</v>
      </c>
    </row>
    <row r="226" spans="1:78" ht="17.100000000000001" customHeight="1" x14ac:dyDescent="0.25">
      <c r="A226" s="413" t="s">
        <v>11</v>
      </c>
      <c r="B226" s="56" t="str">
        <f>IF(AA226=0,"",AA226)</f>
        <v/>
      </c>
      <c r="C226" s="57" t="str">
        <f t="shared" si="258"/>
        <v/>
      </c>
      <c r="D226" s="58" t="str">
        <f t="shared" si="258"/>
        <v/>
      </c>
      <c r="E226" s="397">
        <f>IF(AD226="","",AD226)</f>
        <v>0</v>
      </c>
      <c r="F226" s="58" t="str">
        <f t="shared" si="239"/>
        <v/>
      </c>
      <c r="G226" s="397">
        <f>IF(AF226="","",AF226)</f>
        <v>0</v>
      </c>
      <c r="H226" s="58" t="str">
        <f t="shared" si="240"/>
        <v/>
      </c>
      <c r="I226" s="397">
        <f>IF(AH226="","",AH226)</f>
        <v>0</v>
      </c>
      <c r="J226" s="58" t="str">
        <f t="shared" si="241"/>
        <v/>
      </c>
      <c r="K226" s="397">
        <f>IF(AJ226="","",AJ226)</f>
        <v>0</v>
      </c>
      <c r="L226" s="58" t="str">
        <f t="shared" si="242"/>
        <v/>
      </c>
      <c r="M226" s="397">
        <f>IF(AL226="","",AL226)</f>
        <v>0</v>
      </c>
      <c r="N226" s="58" t="str">
        <f t="shared" si="259"/>
        <v/>
      </c>
      <c r="O226" s="397">
        <f>IF(AN226="","",AN226)</f>
        <v>0</v>
      </c>
      <c r="P226" s="58" t="str">
        <f t="shared" si="243"/>
        <v/>
      </c>
      <c r="Q226" s="397">
        <f>IF(AP226="","",AP226)</f>
        <v>0</v>
      </c>
      <c r="R226" s="58" t="str">
        <f t="shared" si="244"/>
        <v/>
      </c>
      <c r="S226" s="397">
        <f>IF(AR226="","",AR226)</f>
        <v>0</v>
      </c>
      <c r="T226" s="58" t="str">
        <f t="shared" si="245"/>
        <v/>
      </c>
      <c r="U226" s="397">
        <f>IF(AT226="","",AT226)</f>
        <v>0</v>
      </c>
      <c r="V226" s="58" t="str">
        <f t="shared" si="246"/>
        <v/>
      </c>
      <c r="W226" s="397">
        <f>IF(AV226="","",AV226)</f>
        <v>0</v>
      </c>
      <c r="Z226" s="405" t="s">
        <v>11</v>
      </c>
      <c r="AA226" s="90" t="str">
        <f>IF(AB226=0,"",_xlfn.CONCAT(VLOOKUP(AB226,Starter!A:C,2,0)))</f>
        <v/>
      </c>
      <c r="AB226" s="81"/>
      <c r="AC226" s="132"/>
      <c r="AD226" s="91">
        <f>IF(SUM(AC226:AC228)+AC238=0,0,IF(SUM(ABS(AC226),ABS(AC227),ABS(AC228))=AC238,0.5,IF(SUM(ABS(AC226),ABS(AC227),ABS(AC228))&gt;AC238,1,0)))</f>
        <v>0</v>
      </c>
      <c r="AE226" s="132"/>
      <c r="AF226" s="91">
        <f>IF(SUM(AE226:AE228)+AE238=0,0,IF(SUM(ABS(AE226),ABS(AE227),ABS(AE228))=AE238,0.5,IF(SUM(ABS(AE226),ABS(AE227),ABS(AE228))&gt;AE238,1,0)))</f>
        <v>0</v>
      </c>
      <c r="AG226" s="132"/>
      <c r="AH226" s="91">
        <f>IF(SUM(AG226:AG228)+AG238=0,0,IF(SUM(ABS(AG226),ABS(AG227),ABS(AG228))=AG238,0.5,IF(SUM(ABS(AG226),ABS(AG227),ABS(AG228))&gt;AG238,1,0)))</f>
        <v>0</v>
      </c>
      <c r="AI226" s="132"/>
      <c r="AJ226" s="91">
        <f>IF(SUM(AI226:AI228)+AI238=0,0,IF(SUM(ABS(AI226),ABS(AI227),ABS(AI228))=AI238,0.5,IF(SUM(ABS(AI226),ABS(AI227),ABS(AI228))&gt;AI238,1,0)))</f>
        <v>0</v>
      </c>
      <c r="AK226" s="132"/>
      <c r="AL226" s="91">
        <f>IF(SUM(AK226:AK228)+AK238=0,0,IF(SUM(ABS(AK226),ABS(AK227),ABS(AK228))=AK238,0.5,IF(SUM(ABS(AK226),ABS(AK227),ABS(AK228))&gt;AK238,1,0)))</f>
        <v>0</v>
      </c>
      <c r="AM226" s="132"/>
      <c r="AN226" s="91">
        <f>IF(SUM(AM226:AM228)+AM238=0,0,IF(SUM(ABS(AM226),ABS(AM227),ABS(AM228))=AM238,0.5,IF(SUM(ABS(AM226),ABS(AM227),ABS(AM228))&gt;AM238,1,0)))</f>
        <v>0</v>
      </c>
      <c r="AO226" s="132"/>
      <c r="AP226" s="91">
        <f>IF(SUM(AO226:AO228)+AO238=0,0,IF(SUM(ABS(AO226),ABS(AO227),ABS(AO228))=AO238,0.5,IF(SUM(ABS(AO226),ABS(AO227),ABS(AO228))&gt;AO238,1,0)))</f>
        <v>0</v>
      </c>
      <c r="AQ226" s="132"/>
      <c r="AR226" s="91">
        <f>IF(SUM(AQ226:AQ228)+AQ238=0,0,IF(SUM(ABS(AQ226),ABS(AQ227),ABS(AQ228))=AQ238,0.5,IF(SUM(ABS(AQ226),ABS(AQ227),ABS(AQ228))&gt;AQ238,1,0)))</f>
        <v>0</v>
      </c>
      <c r="AS226" s="132"/>
      <c r="AT226" s="91">
        <f>IF(SUM(AS226:AS228)+AS238=0,0,IF(SUM(ABS(AS226),ABS(AS227),ABS(AS228))=AS238,0.5,IF(SUM(ABS(AS226),ABS(AS227),ABS(AS228))&gt;AS238,1,0)))</f>
        <v>0</v>
      </c>
      <c r="AU226" s="92">
        <f t="shared" si="247"/>
        <v>0</v>
      </c>
      <c r="AV226" s="93">
        <f>SUM(AD226+AF226+AH226+AJ226+AL226+AN226+AP226+AR226+AT226)</f>
        <v>0</v>
      </c>
      <c r="AW226" s="83"/>
      <c r="AX226" s="84"/>
      <c r="AZ226" s="47"/>
      <c r="BA226" s="149"/>
      <c r="BB226" s="150"/>
      <c r="BC226" s="151"/>
      <c r="BD226" s="154">
        <f t="shared" si="260"/>
        <v>0</v>
      </c>
      <c r="BE226" s="150">
        <f t="shared" si="261"/>
        <v>0</v>
      </c>
      <c r="BF226" s="152">
        <f t="shared" si="262"/>
        <v>0</v>
      </c>
      <c r="BG226" s="152">
        <f t="shared" si="263"/>
        <v>0</v>
      </c>
      <c r="BH226" s="152" t="str">
        <f t="shared" si="248"/>
        <v/>
      </c>
      <c r="BI226" s="152" t="str">
        <f t="shared" si="249"/>
        <v/>
      </c>
      <c r="BJ226" s="152" t="str">
        <f t="shared" si="250"/>
        <v/>
      </c>
      <c r="BK226" s="152" t="str">
        <f t="shared" si="251"/>
        <v/>
      </c>
      <c r="BL226" s="152" t="str">
        <f t="shared" si="252"/>
        <v/>
      </c>
      <c r="BM226" s="152" t="str">
        <f t="shared" si="253"/>
        <v/>
      </c>
      <c r="BN226" s="152" t="str">
        <f t="shared" si="254"/>
        <v/>
      </c>
      <c r="BO226" s="152" t="str">
        <f t="shared" si="255"/>
        <v/>
      </c>
      <c r="BP226" s="152" t="str">
        <f t="shared" si="256"/>
        <v/>
      </c>
      <c r="BQ226" s="153"/>
      <c r="BR226" s="151"/>
      <c r="BS226" s="152">
        <f t="shared" si="264"/>
        <v>0</v>
      </c>
      <c r="BT226" s="152">
        <f t="shared" si="265"/>
        <v>2.2600000000000001E-7</v>
      </c>
      <c r="BU226" s="152" t="str">
        <f t="shared" si="266"/>
        <v>Schanzer Ingolstadt 1</v>
      </c>
      <c r="BV226" s="151">
        <f t="shared" si="267"/>
        <v>27</v>
      </c>
      <c r="BW226" s="152">
        <f t="shared" si="268"/>
        <v>0</v>
      </c>
      <c r="BX226" s="152">
        <f>IF(COUNTIF(BH226:BP226,"&gt;0")&lt;Spielorte!$A$23,0,BE226/Spielorte!$A$23)</f>
        <v>0</v>
      </c>
      <c r="BY226" s="152">
        <f t="shared" si="269"/>
        <v>2.2600000000000001E-7</v>
      </c>
      <c r="BZ226" s="151">
        <f t="shared" si="257"/>
        <v>27</v>
      </c>
    </row>
    <row r="227" spans="1:78" ht="17.100000000000001" customHeight="1" x14ac:dyDescent="0.25">
      <c r="A227" s="414"/>
      <c r="B227" s="59" t="str">
        <f>IF(AA227=0,"",AA227)</f>
        <v/>
      </c>
      <c r="C227" s="60" t="str">
        <f t="shared" si="258"/>
        <v/>
      </c>
      <c r="D227" s="61" t="str">
        <f t="shared" si="258"/>
        <v/>
      </c>
      <c r="E227" s="398"/>
      <c r="F227" s="61" t="str">
        <f t="shared" si="239"/>
        <v/>
      </c>
      <c r="G227" s="398"/>
      <c r="H227" s="61" t="str">
        <f t="shared" si="240"/>
        <v/>
      </c>
      <c r="I227" s="398"/>
      <c r="J227" s="61" t="str">
        <f t="shared" si="241"/>
        <v/>
      </c>
      <c r="K227" s="398"/>
      <c r="L227" s="61" t="str">
        <f t="shared" si="242"/>
        <v/>
      </c>
      <c r="M227" s="398"/>
      <c r="N227" s="61" t="str">
        <f t="shared" si="259"/>
        <v/>
      </c>
      <c r="O227" s="398"/>
      <c r="P227" s="61" t="str">
        <f t="shared" si="243"/>
        <v/>
      </c>
      <c r="Q227" s="398"/>
      <c r="R227" s="61" t="str">
        <f t="shared" si="244"/>
        <v/>
      </c>
      <c r="S227" s="398"/>
      <c r="T227" s="61" t="str">
        <f t="shared" si="245"/>
        <v/>
      </c>
      <c r="U227" s="398"/>
      <c r="V227" s="61" t="str">
        <f t="shared" si="246"/>
        <v/>
      </c>
      <c r="W227" s="398"/>
      <c r="Z227" s="406"/>
      <c r="AA227" s="90" t="str">
        <f>IF(AB227=0,"",_xlfn.CONCAT(VLOOKUP(AB227,Starter!A:C,2,0)))</f>
        <v/>
      </c>
      <c r="AB227" s="80"/>
      <c r="AC227" s="130"/>
      <c r="AD227" s="94"/>
      <c r="AE227" s="130"/>
      <c r="AF227" s="94"/>
      <c r="AG227" s="130"/>
      <c r="AH227" s="94"/>
      <c r="AI227" s="130"/>
      <c r="AJ227" s="94"/>
      <c r="AK227" s="130"/>
      <c r="AL227" s="94"/>
      <c r="AM227" s="130"/>
      <c r="AN227" s="94"/>
      <c r="AO227" s="130"/>
      <c r="AP227" s="94"/>
      <c r="AQ227" s="130"/>
      <c r="AR227" s="94"/>
      <c r="AS227" s="130"/>
      <c r="AT227" s="94"/>
      <c r="AU227" s="95">
        <f t="shared" si="247"/>
        <v>0</v>
      </c>
      <c r="AV227" s="96"/>
      <c r="AW227" s="83"/>
      <c r="AX227" s="84"/>
      <c r="AZ227" s="47"/>
      <c r="BA227" s="149"/>
      <c r="BB227" s="150"/>
      <c r="BC227" s="151"/>
      <c r="BD227" s="154">
        <f t="shared" si="260"/>
        <v>0</v>
      </c>
      <c r="BE227" s="150">
        <f t="shared" si="261"/>
        <v>0</v>
      </c>
      <c r="BF227" s="152">
        <f t="shared" si="262"/>
        <v>0</v>
      </c>
      <c r="BG227" s="152">
        <f t="shared" si="263"/>
        <v>0</v>
      </c>
      <c r="BH227" s="152" t="str">
        <f t="shared" si="248"/>
        <v/>
      </c>
      <c r="BI227" s="152" t="str">
        <f t="shared" si="249"/>
        <v/>
      </c>
      <c r="BJ227" s="152" t="str">
        <f t="shared" si="250"/>
        <v/>
      </c>
      <c r="BK227" s="152" t="str">
        <f t="shared" si="251"/>
        <v/>
      </c>
      <c r="BL227" s="152" t="str">
        <f t="shared" si="252"/>
        <v/>
      </c>
      <c r="BM227" s="152" t="str">
        <f t="shared" si="253"/>
        <v/>
      </c>
      <c r="BN227" s="152" t="str">
        <f t="shared" si="254"/>
        <v/>
      </c>
      <c r="BO227" s="152" t="str">
        <f t="shared" si="255"/>
        <v/>
      </c>
      <c r="BP227" s="152" t="str">
        <f t="shared" si="256"/>
        <v/>
      </c>
      <c r="BQ227" s="153"/>
      <c r="BR227" s="151"/>
      <c r="BS227" s="152">
        <f t="shared" si="264"/>
        <v>0</v>
      </c>
      <c r="BT227" s="152">
        <f t="shared" si="265"/>
        <v>2.2700000000000001E-7</v>
      </c>
      <c r="BU227" s="152" t="str">
        <f t="shared" si="266"/>
        <v>Schanzer Ingolstadt 1</v>
      </c>
      <c r="BV227" s="151">
        <f t="shared" si="267"/>
        <v>26</v>
      </c>
      <c r="BW227" s="152">
        <f t="shared" si="268"/>
        <v>0</v>
      </c>
      <c r="BX227" s="152">
        <f>IF(COUNTIF(BH227:BP227,"&gt;0")&lt;Spielorte!$A$23,0,BE227/Spielorte!$A$23)</f>
        <v>0</v>
      </c>
      <c r="BY227" s="152">
        <f t="shared" si="269"/>
        <v>2.2700000000000001E-7</v>
      </c>
      <c r="BZ227" s="151">
        <f t="shared" si="257"/>
        <v>26</v>
      </c>
    </row>
    <row r="228" spans="1:78" ht="17.100000000000001" customHeight="1" thickBot="1" x14ac:dyDescent="0.3">
      <c r="A228" s="415"/>
      <c r="B228" s="62" t="str">
        <f>IF(AA228=0,"",AA228)</f>
        <v/>
      </c>
      <c r="C228" s="63" t="str">
        <f t="shared" si="258"/>
        <v/>
      </c>
      <c r="D228" s="52" t="str">
        <f t="shared" si="258"/>
        <v/>
      </c>
      <c r="E228" s="399"/>
      <c r="F228" s="52" t="str">
        <f t="shared" si="239"/>
        <v/>
      </c>
      <c r="G228" s="399"/>
      <c r="H228" s="52" t="str">
        <f t="shared" si="240"/>
        <v/>
      </c>
      <c r="I228" s="399"/>
      <c r="J228" s="52" t="str">
        <f t="shared" si="241"/>
        <v/>
      </c>
      <c r="K228" s="399"/>
      <c r="L228" s="52" t="str">
        <f t="shared" si="242"/>
        <v/>
      </c>
      <c r="M228" s="399"/>
      <c r="N228" s="52" t="str">
        <f t="shared" si="259"/>
        <v/>
      </c>
      <c r="O228" s="399"/>
      <c r="P228" s="52" t="str">
        <f t="shared" si="243"/>
        <v/>
      </c>
      <c r="Q228" s="399"/>
      <c r="R228" s="52" t="str">
        <f t="shared" si="244"/>
        <v/>
      </c>
      <c r="S228" s="399"/>
      <c r="T228" s="52" t="str">
        <f t="shared" si="245"/>
        <v/>
      </c>
      <c r="U228" s="399"/>
      <c r="V228" s="52" t="str">
        <f t="shared" si="246"/>
        <v/>
      </c>
      <c r="W228" s="399"/>
      <c r="Z228" s="407"/>
      <c r="AA228" s="90" t="str">
        <f>IF(AB228=0,"",_xlfn.CONCAT(VLOOKUP(AB228,Starter!A:C,2,0)))</f>
        <v/>
      </c>
      <c r="AB228" s="82"/>
      <c r="AC228" s="133"/>
      <c r="AD228" s="100"/>
      <c r="AE228" s="133"/>
      <c r="AF228" s="100"/>
      <c r="AG228" s="133"/>
      <c r="AH228" s="100"/>
      <c r="AI228" s="133"/>
      <c r="AJ228" s="100"/>
      <c r="AK228" s="133"/>
      <c r="AL228" s="100"/>
      <c r="AM228" s="133"/>
      <c r="AN228" s="100"/>
      <c r="AO228" s="133"/>
      <c r="AP228" s="100"/>
      <c r="AQ228" s="133"/>
      <c r="AR228" s="100"/>
      <c r="AS228" s="133"/>
      <c r="AT228" s="100"/>
      <c r="AU228" s="97">
        <f t="shared" si="247"/>
        <v>0</v>
      </c>
      <c r="AV228" s="98"/>
      <c r="AW228" s="83"/>
      <c r="AX228" s="84"/>
      <c r="AZ228" s="47"/>
      <c r="BA228" s="149"/>
      <c r="BB228" s="150"/>
      <c r="BC228" s="151"/>
      <c r="BD228" s="154">
        <f t="shared" si="260"/>
        <v>0</v>
      </c>
      <c r="BE228" s="150">
        <f t="shared" si="261"/>
        <v>0</v>
      </c>
      <c r="BF228" s="152">
        <f t="shared" si="262"/>
        <v>0</v>
      </c>
      <c r="BG228" s="152">
        <f t="shared" si="263"/>
        <v>0</v>
      </c>
      <c r="BH228" s="152" t="str">
        <f t="shared" si="248"/>
        <v/>
      </c>
      <c r="BI228" s="152" t="str">
        <f t="shared" si="249"/>
        <v/>
      </c>
      <c r="BJ228" s="152" t="str">
        <f t="shared" si="250"/>
        <v/>
      </c>
      <c r="BK228" s="152" t="str">
        <f t="shared" si="251"/>
        <v/>
      </c>
      <c r="BL228" s="152" t="str">
        <f t="shared" si="252"/>
        <v/>
      </c>
      <c r="BM228" s="152" t="str">
        <f t="shared" si="253"/>
        <v/>
      </c>
      <c r="BN228" s="152" t="str">
        <f t="shared" si="254"/>
        <v/>
      </c>
      <c r="BO228" s="152" t="str">
        <f t="shared" si="255"/>
        <v/>
      </c>
      <c r="BP228" s="152" t="str">
        <f t="shared" si="256"/>
        <v/>
      </c>
      <c r="BQ228" s="153"/>
      <c r="BR228" s="151"/>
      <c r="BS228" s="152">
        <f t="shared" si="264"/>
        <v>0</v>
      </c>
      <c r="BT228" s="152">
        <f t="shared" si="265"/>
        <v>2.28E-7</v>
      </c>
      <c r="BU228" s="152" t="str">
        <f t="shared" si="266"/>
        <v>Schanzer Ingolstadt 1</v>
      </c>
      <c r="BV228" s="151">
        <f t="shared" si="267"/>
        <v>25</v>
      </c>
      <c r="BW228" s="152">
        <f t="shared" si="268"/>
        <v>0</v>
      </c>
      <c r="BX228" s="152">
        <f>IF(COUNTIF(BH228:BP228,"&gt;0")&lt;Spielorte!$A$23,0,BE228/Spielorte!$A$23)</f>
        <v>0</v>
      </c>
      <c r="BY228" s="152">
        <f t="shared" si="269"/>
        <v>2.28E-7</v>
      </c>
      <c r="BZ228" s="151">
        <f t="shared" si="257"/>
        <v>25</v>
      </c>
    </row>
    <row r="229" spans="1:78" ht="27.75" customHeight="1" thickBot="1" x14ac:dyDescent="0.3">
      <c r="B229" s="64" t="str">
        <f>IF(AA229=0,"",AA229)</f>
        <v>Gesamt</v>
      </c>
      <c r="C229" s="65" t="str">
        <f t="shared" si="258"/>
        <v/>
      </c>
      <c r="D229" s="66" t="str">
        <f t="shared" si="258"/>
        <v/>
      </c>
      <c r="E229" s="67">
        <f>IF(AD229="","",AD229)</f>
        <v>0</v>
      </c>
      <c r="F229" s="66" t="str">
        <f t="shared" si="239"/>
        <v/>
      </c>
      <c r="G229" s="67">
        <f>IF(AF229="","",AF229)</f>
        <v>0</v>
      </c>
      <c r="H229" s="66" t="str">
        <f t="shared" si="240"/>
        <v/>
      </c>
      <c r="I229" s="67">
        <f>IF(AH229="","",AH229)</f>
        <v>0</v>
      </c>
      <c r="J229" s="66" t="str">
        <f t="shared" si="241"/>
        <v/>
      </c>
      <c r="K229" s="67">
        <f>IF(AJ229="","",AJ229)</f>
        <v>0</v>
      </c>
      <c r="L229" s="66" t="str">
        <f t="shared" si="242"/>
        <v/>
      </c>
      <c r="M229" s="67">
        <f>IF(AL229="","",AL229)</f>
        <v>0</v>
      </c>
      <c r="N229" s="66" t="str">
        <f t="shared" si="259"/>
        <v/>
      </c>
      <c r="O229" s="67">
        <f>IF(AN229="","",AN229)</f>
        <v>0</v>
      </c>
      <c r="P229" s="66" t="str">
        <f t="shared" si="243"/>
        <v/>
      </c>
      <c r="Q229" s="67">
        <f>IF(AP229="","",AP229)</f>
        <v>0</v>
      </c>
      <c r="R229" s="66" t="str">
        <f t="shared" si="244"/>
        <v/>
      </c>
      <c r="S229" s="67">
        <f>IF(AR229="","",AR229)</f>
        <v>0</v>
      </c>
      <c r="T229" s="66" t="str">
        <f t="shared" si="245"/>
        <v/>
      </c>
      <c r="U229" s="67">
        <f>IF(AT229="","",AT229)</f>
        <v>0</v>
      </c>
      <c r="V229" s="66" t="str">
        <f t="shared" si="246"/>
        <v/>
      </c>
      <c r="W229" s="67">
        <f>IF(AV229="","",AV229)</f>
        <v>0</v>
      </c>
      <c r="AA229" s="64" t="s">
        <v>960</v>
      </c>
      <c r="AB229" s="101"/>
      <c r="AC229" s="148">
        <f>ABS(SUM(AC217:AC219))+ABS(SUM(AC220:AC222))+ABS(SUM(AC223:AC225))+ABS(SUM(AC226:AC228))</f>
        <v>0</v>
      </c>
      <c r="AD229" s="102">
        <f>IF(AC229+AC239=0,0,IF(AC229=AC239,1.5,IF(AC229&gt;AC239,3,0)))</f>
        <v>0</v>
      </c>
      <c r="AE229" s="148">
        <f>ABS(SUM(AE217:AE219))+ABS(SUM(AE220:AE222))+ABS(SUM(AE223:AE225))+ABS(SUM(AE226:AE228))</f>
        <v>0</v>
      </c>
      <c r="AF229" s="102">
        <f>IF(AE229+AE239=0,0,IF(AE229=AE239,1.5,IF(AE229&gt;AE239,3,0)))</f>
        <v>0</v>
      </c>
      <c r="AG229" s="148">
        <f>ABS(SUM(AG217:AG219))+ABS(SUM(AG220:AG222))+ABS(SUM(AG223:AG225))+ABS(SUM(AG226:AG228))</f>
        <v>0</v>
      </c>
      <c r="AH229" s="102">
        <f>IF(AG229+AG239=0,0,IF(AG229=AG239,1.5,IF(AG229&gt;AG239,3,0)))</f>
        <v>0</v>
      </c>
      <c r="AI229" s="148">
        <f>ABS(SUM(AI217:AI219))+ABS(SUM(AI220:AI222))+ABS(SUM(AI223:AI225))+ABS(SUM(AI226:AI228))</f>
        <v>0</v>
      </c>
      <c r="AJ229" s="102">
        <f>IF(AI229+AI239=0,0,IF(AI229=AI239,1.5,IF(AI229&gt;AI239,3,0)))</f>
        <v>0</v>
      </c>
      <c r="AK229" s="148">
        <f>ABS(SUM(AK217:AK219))+ABS(SUM(AK220:AK222))+ABS(SUM(AK223:AK225))+ABS(SUM(AK226:AK228))</f>
        <v>0</v>
      </c>
      <c r="AL229" s="102">
        <f>IF(AK229+AK239=0,0,IF(AK229=AK239,1.5,IF(AK229&gt;AK239,3,0)))</f>
        <v>0</v>
      </c>
      <c r="AM229" s="148">
        <f>ABS(SUM(AM217:AM219))+ABS(SUM(AM220:AM222))+ABS(SUM(AM223:AM225))+ABS(SUM(AM226:AM228))</f>
        <v>0</v>
      </c>
      <c r="AN229" s="102">
        <f>IF(AM229+AM239=0,0,IF(AM229=AM239,1.5,IF(AM229&gt;AM239,3,0)))</f>
        <v>0</v>
      </c>
      <c r="AO229" s="148">
        <f>ABS(SUM(AO217:AO219))+ABS(SUM(AO220:AO222))+ABS(SUM(AO223:AO225))+ABS(SUM(AO226:AO228))</f>
        <v>0</v>
      </c>
      <c r="AP229" s="102">
        <f>IF(AO229+AO239=0,0,IF(AO229=AO239,1.5,IF(AO229&gt;AO239,3,0)))</f>
        <v>0</v>
      </c>
      <c r="AQ229" s="148">
        <f>ABS(SUM(AQ217:AQ219))+ABS(SUM(AQ220:AQ222))+ABS(SUM(AQ223:AQ225))+ABS(SUM(AQ226:AQ228))</f>
        <v>0</v>
      </c>
      <c r="AR229" s="102">
        <f>IF(AQ229+AQ239=0,0,IF(AQ229=AQ239,1.5,IF(AQ229&gt;AQ239,3,0)))</f>
        <v>0</v>
      </c>
      <c r="AS229" s="148">
        <f>ABS(SUM(AS217:AS219))+ABS(SUM(AS220:AS222))+ABS(SUM(AS223:AS225))+ABS(SUM(AS226:AS228))</f>
        <v>0</v>
      </c>
      <c r="AT229" s="102">
        <f>IF(AS229+AS239=0,0,IF(AS229=AS239,1.5,IF(AS229&gt;AS239,3,0)))</f>
        <v>0</v>
      </c>
      <c r="AU229" s="103">
        <f>SUM(AC229+AE229+AG229+AI229+AK229+AM229+AO229+AQ229+AS229)</f>
        <v>0</v>
      </c>
      <c r="AV229" s="104">
        <f>SUM(AD229+AF229+AH229+AJ229+AL229+AN229+AP229+AR229+AT229)</f>
        <v>0</v>
      </c>
      <c r="AW229" s="83"/>
      <c r="AX229" s="84"/>
      <c r="BA229" s="149"/>
      <c r="BB229" s="150"/>
      <c r="BC229" s="151"/>
      <c r="BQ229" s="153"/>
      <c r="BR229" s="151"/>
      <c r="BV229" s="151"/>
      <c r="BZ229" s="151"/>
    </row>
    <row r="230" spans="1:78" ht="24" customHeight="1" thickBot="1" x14ac:dyDescent="0.3">
      <c r="B230" s="68" t="str">
        <f>IF(AA230=0,"",AA230)</f>
        <v>Gesamt - Punkte</v>
      </c>
      <c r="C230" s="69" t="str">
        <f t="shared" si="258"/>
        <v/>
      </c>
      <c r="D230" s="69" t="str">
        <f t="shared" si="258"/>
        <v/>
      </c>
      <c r="E230" s="70">
        <f>IF(AD230="","",AD230)</f>
        <v>0</v>
      </c>
      <c r="F230" s="69" t="str">
        <f t="shared" si="239"/>
        <v/>
      </c>
      <c r="G230" s="70">
        <f>IF(AF230="","",AF230)</f>
        <v>0</v>
      </c>
      <c r="H230" s="69" t="str">
        <f t="shared" si="240"/>
        <v/>
      </c>
      <c r="I230" s="70">
        <f>IF(AH230="","",AH230)</f>
        <v>0</v>
      </c>
      <c r="J230" s="69" t="str">
        <f t="shared" si="241"/>
        <v/>
      </c>
      <c r="K230" s="70">
        <f>IF(AJ230="","",AJ230)</f>
        <v>0</v>
      </c>
      <c r="L230" s="69" t="str">
        <f t="shared" si="242"/>
        <v/>
      </c>
      <c r="M230" s="70">
        <f>IF(AL230="","",AL230)</f>
        <v>0</v>
      </c>
      <c r="N230" s="69" t="str">
        <f t="shared" si="259"/>
        <v/>
      </c>
      <c r="O230" s="70">
        <f>IF(AN230="","",AN230)</f>
        <v>0</v>
      </c>
      <c r="P230" s="69" t="str">
        <f t="shared" si="243"/>
        <v/>
      </c>
      <c r="Q230" s="70">
        <f>IF(AP230="","",AP230)</f>
        <v>0</v>
      </c>
      <c r="R230" s="69" t="str">
        <f t="shared" si="244"/>
        <v/>
      </c>
      <c r="S230" s="70">
        <f>IF(AR230="","",AR230)</f>
        <v>0</v>
      </c>
      <c r="T230" s="69" t="str">
        <f t="shared" si="245"/>
        <v/>
      </c>
      <c r="U230" s="70">
        <f>IF(AT230="","",AT230)</f>
        <v>0</v>
      </c>
      <c r="V230" s="69" t="str">
        <f t="shared" si="246"/>
        <v/>
      </c>
      <c r="W230" s="70">
        <f>IF(AV230="","",AV230)</f>
        <v>0</v>
      </c>
      <c r="AA230" s="68" t="s">
        <v>975</v>
      </c>
      <c r="AB230" s="69"/>
      <c r="AC230" s="69"/>
      <c r="AD230" s="105">
        <f>SUM(AD217:AD229)</f>
        <v>0</v>
      </c>
      <c r="AE230" s="69"/>
      <c r="AF230" s="105">
        <f>SUM(AF217:AF229)</f>
        <v>0</v>
      </c>
      <c r="AG230" s="69"/>
      <c r="AH230" s="105">
        <f>SUM(AH217:AH229)</f>
        <v>0</v>
      </c>
      <c r="AI230" s="69"/>
      <c r="AJ230" s="105">
        <f>SUM(AJ217:AJ229)</f>
        <v>0</v>
      </c>
      <c r="AK230" s="69"/>
      <c r="AL230" s="105">
        <f>SUM(AL217:AL229)</f>
        <v>0</v>
      </c>
      <c r="AM230" s="69"/>
      <c r="AN230" s="105">
        <f>SUM(AN217:AN229)</f>
        <v>0</v>
      </c>
      <c r="AO230" s="69"/>
      <c r="AP230" s="105">
        <f>SUM(AP217:AP229)</f>
        <v>0</v>
      </c>
      <c r="AQ230" s="69"/>
      <c r="AR230" s="105">
        <f>SUM(AR217:AR229)</f>
        <v>0</v>
      </c>
      <c r="AS230" s="69"/>
      <c r="AT230" s="105">
        <f>SUM(AT217:AT229)</f>
        <v>0</v>
      </c>
      <c r="AU230" s="69"/>
      <c r="AV230" s="106">
        <f>SUM(AV217:AV229)</f>
        <v>0</v>
      </c>
      <c r="AW230" s="83"/>
      <c r="AX230" s="84"/>
      <c r="BA230" s="149">
        <f>+AV230</f>
        <v>0</v>
      </c>
      <c r="BB230" s="150">
        <f>+AU229</f>
        <v>0</v>
      </c>
      <c r="BC230" s="151">
        <f>+AA212</f>
        <v>8</v>
      </c>
      <c r="BF230" s="152">
        <f>SUM(BF211:BF229)</f>
        <v>0</v>
      </c>
      <c r="BQ230" s="149">
        <f>+BB230/1000000+BA230</f>
        <v>0</v>
      </c>
      <c r="BR230" s="151">
        <f>RANK(BQ230,BQ:BQ)</f>
        <v>1</v>
      </c>
      <c r="BV230" s="151"/>
      <c r="BZ230" s="151"/>
    </row>
    <row r="231" spans="1:78" ht="11.25" customHeight="1" x14ac:dyDescent="0.25">
      <c r="B231" s="69"/>
      <c r="C231" s="69"/>
      <c r="D231" s="69"/>
      <c r="E231" s="1"/>
      <c r="F231" s="69"/>
      <c r="G231" s="1"/>
      <c r="H231" s="69"/>
      <c r="I231" s="1"/>
      <c r="J231" s="69"/>
      <c r="K231" s="1"/>
      <c r="L231" s="69"/>
      <c r="M231" s="1"/>
      <c r="N231" s="69"/>
      <c r="O231" s="1"/>
      <c r="P231" s="69"/>
      <c r="Q231" s="1"/>
      <c r="R231" s="69"/>
      <c r="S231" s="1"/>
      <c r="T231" s="69"/>
      <c r="U231" s="1"/>
      <c r="V231" s="69"/>
      <c r="W231" s="1"/>
      <c r="AA231" s="69"/>
      <c r="AB231" s="69"/>
      <c r="AC231" s="69"/>
      <c r="AD231" s="1"/>
      <c r="AE231" s="69"/>
      <c r="AF231" s="1"/>
      <c r="AG231" s="69"/>
      <c r="AH231" s="1"/>
      <c r="AI231" s="69"/>
      <c r="AJ231" s="1"/>
      <c r="AK231" s="69"/>
      <c r="AL231" s="1"/>
      <c r="AM231" s="69"/>
      <c r="AN231" s="1"/>
      <c r="AO231" s="69"/>
      <c r="AP231" s="1"/>
      <c r="AQ231" s="69"/>
      <c r="AR231" s="1"/>
      <c r="AS231" s="69"/>
      <c r="AT231" s="1"/>
      <c r="AU231" s="69"/>
      <c r="AV231" s="1"/>
      <c r="AW231" s="83"/>
      <c r="AX231" s="84"/>
      <c r="BA231" s="149"/>
      <c r="BB231" s="150"/>
      <c r="BC231" s="151"/>
      <c r="BQ231" s="153"/>
      <c r="BR231" s="151"/>
      <c r="BV231" s="151"/>
      <c r="BZ231" s="151"/>
    </row>
    <row r="232" spans="1:78" ht="12.75" customHeight="1" x14ac:dyDescent="0.25">
      <c r="B232" s="71" t="str">
        <f t="shared" ref="B232:K234" si="270">IF(AA232=0,"",AA232)</f>
        <v>Gegner-Nr.:</v>
      </c>
      <c r="C232" s="72" t="str">
        <f t="shared" si="270"/>
        <v>&gt;&gt;&gt;&gt;</v>
      </c>
      <c r="D232" s="396">
        <f t="shared" si="270"/>
        <v>3</v>
      </c>
      <c r="E232" s="396" t="str">
        <f t="shared" si="270"/>
        <v/>
      </c>
      <c r="F232" s="396">
        <f t="shared" si="270"/>
        <v>7</v>
      </c>
      <c r="G232" s="396" t="str">
        <f t="shared" si="270"/>
        <v/>
      </c>
      <c r="H232" s="396">
        <f t="shared" si="270"/>
        <v>6</v>
      </c>
      <c r="I232" s="396" t="str">
        <f t="shared" si="270"/>
        <v/>
      </c>
      <c r="J232" s="396">
        <f t="shared" si="270"/>
        <v>5</v>
      </c>
      <c r="K232" s="396" t="str">
        <f t="shared" si="270"/>
        <v/>
      </c>
      <c r="L232" s="396">
        <f t="shared" ref="L232:U234" si="271">IF(AK232=0,"",AK232)</f>
        <v>4</v>
      </c>
      <c r="M232" s="396" t="str">
        <f t="shared" si="271"/>
        <v/>
      </c>
      <c r="N232" s="396">
        <f t="shared" si="271"/>
        <v>10</v>
      </c>
      <c r="O232" s="396" t="str">
        <f t="shared" si="271"/>
        <v/>
      </c>
      <c r="P232" s="396">
        <f t="shared" si="271"/>
        <v>1</v>
      </c>
      <c r="Q232" s="396" t="str">
        <f t="shared" si="271"/>
        <v/>
      </c>
      <c r="R232" s="396">
        <f t="shared" si="271"/>
        <v>9</v>
      </c>
      <c r="S232" s="396" t="str">
        <f t="shared" si="271"/>
        <v/>
      </c>
      <c r="T232" s="396">
        <f t="shared" si="271"/>
        <v>2</v>
      </c>
      <c r="U232" s="396" t="str">
        <f t="shared" si="271"/>
        <v/>
      </c>
      <c r="V232" s="412"/>
      <c r="W232" s="412"/>
      <c r="AA232" s="71" t="s">
        <v>958</v>
      </c>
      <c r="AB232" s="72" t="s">
        <v>959</v>
      </c>
      <c r="AC232" s="418">
        <f>VLOOKUP($AA212,Schlüssel!$A$5:$DG$14,63)</f>
        <v>3</v>
      </c>
      <c r="AD232" s="419"/>
      <c r="AE232" s="418">
        <f>VLOOKUP($AA212,Schlüssel!$A$5:$EK$14,64)</f>
        <v>7</v>
      </c>
      <c r="AF232" s="419"/>
      <c r="AG232" s="418">
        <f>VLOOKUP($AA212,Schlüssel!$A$5:$EK$14,65)</f>
        <v>6</v>
      </c>
      <c r="AH232" s="419"/>
      <c r="AI232" s="418">
        <f>VLOOKUP($AA212,Schlüssel!$A$5:$EK$14,66)</f>
        <v>5</v>
      </c>
      <c r="AJ232" s="419"/>
      <c r="AK232" s="418">
        <f>VLOOKUP($AA212,Schlüssel!$A$5:$EK$14,67)</f>
        <v>4</v>
      </c>
      <c r="AL232" s="419"/>
      <c r="AM232" s="418">
        <f>VLOOKUP($AA212,Schlüssel!$A$5:$EK$14,68)</f>
        <v>10</v>
      </c>
      <c r="AN232" s="419"/>
      <c r="AO232" s="418">
        <f>VLOOKUP($AA212,Schlüssel!$A$5:$EK$14,69)</f>
        <v>1</v>
      </c>
      <c r="AP232" s="419"/>
      <c r="AQ232" s="418">
        <f>VLOOKUP($AA212,Schlüssel!$A$5:$EK$14,70)</f>
        <v>9</v>
      </c>
      <c r="AR232" s="419"/>
      <c r="AS232" s="418">
        <f>VLOOKUP($AA212,Schlüssel!$A$5:$EK$14,71)</f>
        <v>2</v>
      </c>
      <c r="AT232" s="419"/>
      <c r="AU232" s="107"/>
      <c r="AV232" s="107"/>
      <c r="AW232" s="83"/>
      <c r="AX232" s="84"/>
      <c r="BA232" s="149"/>
      <c r="BB232" s="150"/>
      <c r="BC232" s="151"/>
      <c r="BQ232" s="153"/>
      <c r="BR232" s="151"/>
      <c r="BV232" s="151"/>
      <c r="BZ232" s="151"/>
    </row>
    <row r="233" spans="1:78" ht="28.5" customHeight="1" x14ac:dyDescent="0.25">
      <c r="B233" s="73" t="str">
        <f t="shared" si="270"/>
        <v/>
      </c>
      <c r="C233" s="69" t="str">
        <f t="shared" si="270"/>
        <v/>
      </c>
      <c r="D233" s="409" t="str">
        <f t="shared" si="270"/>
        <v>SG DJK Rimpar 1</v>
      </c>
      <c r="E233" s="410" t="str">
        <f t="shared" si="270"/>
        <v/>
      </c>
      <c r="F233" s="409" t="str">
        <f t="shared" si="270"/>
        <v>Bowlinghaus Bamberg 1</v>
      </c>
      <c r="G233" s="410" t="str">
        <f t="shared" si="270"/>
        <v/>
      </c>
      <c r="H233" s="409" t="str">
        <f t="shared" si="270"/>
        <v>Bajuwaren München 1</v>
      </c>
      <c r="I233" s="410" t="str">
        <f t="shared" si="270"/>
        <v/>
      </c>
      <c r="J233" s="409" t="str">
        <f t="shared" si="270"/>
        <v>BC EMAX Unterföhring 2</v>
      </c>
      <c r="K233" s="410" t="str">
        <f t="shared" si="270"/>
        <v/>
      </c>
      <c r="L233" s="409" t="str">
        <f t="shared" si="271"/>
        <v>SG Rottendorf 1</v>
      </c>
      <c r="M233" s="410" t="str">
        <f t="shared" si="271"/>
        <v/>
      </c>
      <c r="N233" s="409" t="str">
        <f t="shared" si="271"/>
        <v>Donaubowler Regensburg 1</v>
      </c>
      <c r="O233" s="410" t="str">
        <f t="shared" si="271"/>
        <v/>
      </c>
      <c r="P233" s="409" t="str">
        <f t="shared" si="271"/>
        <v>BC Comet Nürnberg</v>
      </c>
      <c r="Q233" s="410" t="str">
        <f t="shared" si="271"/>
        <v/>
      </c>
      <c r="R233" s="409" t="str">
        <f t="shared" si="271"/>
        <v>Werdenfels 1</v>
      </c>
      <c r="S233" s="410" t="str">
        <f t="shared" si="271"/>
        <v/>
      </c>
      <c r="T233" s="409" t="str">
        <f t="shared" si="271"/>
        <v>BK München 3</v>
      </c>
      <c r="U233" s="410" t="str">
        <f t="shared" si="271"/>
        <v/>
      </c>
      <c r="V233" s="411"/>
      <c r="W233" s="411"/>
      <c r="AA233" s="73"/>
      <c r="AB233" s="69"/>
      <c r="AC233" s="409" t="str">
        <f>VLOOKUP(AC232,Schlüssel!$A$5:$K$14,2)</f>
        <v>SG DJK Rimpar 1</v>
      </c>
      <c r="AD233" s="410"/>
      <c r="AE233" s="409" t="str">
        <f>VLOOKUP(AE232,Schlüssel!$A$5:$K$14,2)</f>
        <v>Bowlinghaus Bamberg 1</v>
      </c>
      <c r="AF233" s="410"/>
      <c r="AG233" s="409" t="str">
        <f>VLOOKUP(AG232,Schlüssel!$A$5:$K$14,2)</f>
        <v>Bajuwaren München 1</v>
      </c>
      <c r="AH233" s="410"/>
      <c r="AI233" s="409" t="str">
        <f>VLOOKUP(AI232,Schlüssel!$A$5:$K$14,2)</f>
        <v>BC EMAX Unterföhring 2</v>
      </c>
      <c r="AJ233" s="410"/>
      <c r="AK233" s="409" t="str">
        <f>VLOOKUP(AK232,Schlüssel!$A$5:$K$14,2)</f>
        <v>SG Rottendorf 1</v>
      </c>
      <c r="AL233" s="410"/>
      <c r="AM233" s="409" t="str">
        <f>VLOOKUP(AM232,Schlüssel!$A$5:$K$14,2)</f>
        <v>Donaubowler Regensburg 1</v>
      </c>
      <c r="AN233" s="410"/>
      <c r="AO233" s="409" t="str">
        <f>VLOOKUP(AO232,Schlüssel!$A$5:$K$14,2)</f>
        <v>BC Comet Nürnberg</v>
      </c>
      <c r="AP233" s="410"/>
      <c r="AQ233" s="409" t="str">
        <f>VLOOKUP(AQ232,Schlüssel!$A$5:$K$14,2)</f>
        <v>Werdenfels 1</v>
      </c>
      <c r="AR233" s="410"/>
      <c r="AS233" s="409" t="str">
        <f>VLOOKUP(AS232,Schlüssel!$A$5:$K$14,2)</f>
        <v>BK München 3</v>
      </c>
      <c r="AT233" s="410"/>
      <c r="AU233" s="108"/>
      <c r="AV233" s="108"/>
      <c r="AW233" s="83"/>
      <c r="AX233" s="84"/>
      <c r="BA233" s="149"/>
      <c r="BB233" s="150"/>
      <c r="BC233" s="151"/>
      <c r="BQ233" s="153"/>
      <c r="BR233" s="151"/>
      <c r="BV233" s="151"/>
      <c r="BZ233" s="151"/>
    </row>
    <row r="234" spans="1:78" ht="12" customHeight="1" x14ac:dyDescent="0.25">
      <c r="B234" s="73" t="str">
        <f t="shared" si="270"/>
        <v/>
      </c>
      <c r="C234" s="69" t="str">
        <f t="shared" si="270"/>
        <v/>
      </c>
      <c r="D234" s="395" t="str">
        <f t="shared" si="270"/>
        <v/>
      </c>
      <c r="E234" s="395" t="str">
        <f t="shared" si="270"/>
        <v/>
      </c>
      <c r="F234" s="395" t="str">
        <f t="shared" si="270"/>
        <v/>
      </c>
      <c r="G234" s="395" t="str">
        <f t="shared" si="270"/>
        <v/>
      </c>
      <c r="H234" s="395" t="str">
        <f t="shared" si="270"/>
        <v/>
      </c>
      <c r="I234" s="395" t="str">
        <f t="shared" si="270"/>
        <v/>
      </c>
      <c r="J234" s="395" t="str">
        <f t="shared" si="270"/>
        <v/>
      </c>
      <c r="K234" s="395" t="str">
        <f t="shared" si="270"/>
        <v/>
      </c>
      <c r="L234" s="395" t="str">
        <f t="shared" si="271"/>
        <v/>
      </c>
      <c r="M234" s="395" t="str">
        <f t="shared" si="271"/>
        <v/>
      </c>
      <c r="N234" s="395" t="str">
        <f t="shared" si="271"/>
        <v/>
      </c>
      <c r="O234" s="395" t="str">
        <f t="shared" si="271"/>
        <v/>
      </c>
      <c r="P234" s="395" t="str">
        <f t="shared" si="271"/>
        <v/>
      </c>
      <c r="Q234" s="395" t="str">
        <f t="shared" si="271"/>
        <v/>
      </c>
      <c r="R234" s="395" t="str">
        <f t="shared" si="271"/>
        <v/>
      </c>
      <c r="S234" s="395" t="str">
        <f t="shared" si="271"/>
        <v/>
      </c>
      <c r="T234" s="395" t="str">
        <f t="shared" si="271"/>
        <v/>
      </c>
      <c r="U234" s="408" t="str">
        <f t="shared" si="271"/>
        <v/>
      </c>
      <c r="V234" s="301"/>
      <c r="W234" s="301"/>
      <c r="AA234" s="73"/>
      <c r="AB234" s="69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78"/>
      <c r="AV234" s="78"/>
      <c r="AW234" s="83"/>
      <c r="AX234" s="84"/>
      <c r="BA234" s="149"/>
      <c r="BB234" s="150"/>
      <c r="BC234" s="151"/>
      <c r="BQ234" s="153"/>
      <c r="BR234" s="151"/>
      <c r="BV234" s="151"/>
      <c r="BZ234" s="151"/>
    </row>
    <row r="235" spans="1:78" ht="15.9" customHeight="1" x14ac:dyDescent="0.25">
      <c r="B235" s="391" t="str">
        <f t="shared" ref="B235:C239" si="272">IF(AA235=0,"",AA235)</f>
        <v>Spieler 1</v>
      </c>
      <c r="C235" s="392" t="str">
        <f t="shared" si="272"/>
        <v/>
      </c>
      <c r="D235" s="393">
        <f>IF(AC235=301,"",AC235)</f>
        <v>0</v>
      </c>
      <c r="E235" s="393" t="str">
        <f>IF(AD235=0,"",AD235)</f>
        <v/>
      </c>
      <c r="F235" s="393">
        <f>IF(AE235=301,"",AE235)</f>
        <v>0</v>
      </c>
      <c r="G235" s="393" t="str">
        <f>IF(AF235=0,"",AF235)</f>
        <v/>
      </c>
      <c r="H235" s="393">
        <f>IF(AG235=301,"",AG235)</f>
        <v>0</v>
      </c>
      <c r="I235" s="393" t="str">
        <f>IF(AH235=0,"",AH235)</f>
        <v/>
      </c>
      <c r="J235" s="393">
        <f>IF(AI235=301,"",AI235)</f>
        <v>0</v>
      </c>
      <c r="K235" s="393" t="str">
        <f>IF(AJ235=0,"",AJ235)</f>
        <v/>
      </c>
      <c r="L235" s="393">
        <f>IF(AK235=301,"",AK235)</f>
        <v>0</v>
      </c>
      <c r="M235" s="393" t="str">
        <f>IF(AL235=0,"",AL235)</f>
        <v/>
      </c>
      <c r="N235" s="393">
        <f>IF(AM235=301,"",AM235)</f>
        <v>0</v>
      </c>
      <c r="O235" s="393" t="str">
        <f>IF(AN235=0,"",AN235)</f>
        <v/>
      </c>
      <c r="P235" s="393">
        <f>IF(AO235=301,"",AO235)</f>
        <v>0</v>
      </c>
      <c r="Q235" s="393" t="str">
        <f>IF(AP235=0,"",AP235)</f>
        <v/>
      </c>
      <c r="R235" s="393">
        <f>IF(AQ235=301,"",AQ235)</f>
        <v>0</v>
      </c>
      <c r="S235" s="393" t="str">
        <f>IF(AR235=0,"",AR235)</f>
        <v/>
      </c>
      <c r="T235" s="393">
        <f>IF(AS235=301,"",AS235)</f>
        <v>0</v>
      </c>
      <c r="U235" s="393" t="str">
        <f>IF(AT235=0,"",AT235)</f>
        <v/>
      </c>
      <c r="V235" s="404"/>
      <c r="W235" s="404"/>
      <c r="AA235" s="74" t="s">
        <v>0</v>
      </c>
      <c r="AB235" s="75"/>
      <c r="AC235" s="420">
        <f>ABS(INDEX(AC:AC,MATCH(AC232,$AA:$AA,0)+5)+INDEX(AC:AC,MATCH(AC232,$AA:$AA,0)+6)+INDEX(AC:AC,MATCH(AC232,$AA:$AA,0)+7))</f>
        <v>0</v>
      </c>
      <c r="AD235" s="421"/>
      <c r="AE235" s="420">
        <f>ABS(INDEX(AE:AE,MATCH(AE232,$AA:$AA,0)+5)+INDEX(AE:AE,MATCH(AE232,$AA:$AA,0)+6)+INDEX(AE:AE,MATCH(AE232,$AA:$AA,0)+7))</f>
        <v>0</v>
      </c>
      <c r="AF235" s="421"/>
      <c r="AG235" s="420">
        <f>ABS(INDEX(AG:AG,MATCH(AG232,$AA:$AA,0)+5)+INDEX(AG:AG,MATCH(AG232,$AA:$AA,0)+6)+INDEX(AG:AG,MATCH(AG232,$AA:$AA,0)+7))</f>
        <v>0</v>
      </c>
      <c r="AH235" s="421"/>
      <c r="AI235" s="420">
        <f>ABS(INDEX(AI:AI,MATCH(AI232,$AA:$AA,0)+5)+INDEX(AI:AI,MATCH(AI232,$AA:$AA,0)+6)+INDEX(AI:AI,MATCH(AI232,$AA:$AA,0)+7))</f>
        <v>0</v>
      </c>
      <c r="AJ235" s="421"/>
      <c r="AK235" s="420">
        <f>ABS(INDEX(AK:AK,MATCH(AK232,$AA:$AA,0)+5)+INDEX(AK:AK,MATCH(AK232,$AA:$AA,0)+6)+INDEX(AK:AK,MATCH(AK232,$AA:$AA,0)+7))</f>
        <v>0</v>
      </c>
      <c r="AL235" s="421"/>
      <c r="AM235" s="420">
        <f>ABS(INDEX(AM:AM,MATCH(AM232,$AA:$AA,0)+5)+INDEX(AM:AM,MATCH(AM232,$AA:$AA,0)+6)+INDEX(AM:AM,MATCH(AM232,$AA:$AA,0)+7))</f>
        <v>0</v>
      </c>
      <c r="AN235" s="421"/>
      <c r="AO235" s="420">
        <f>ABS(INDEX(AO:AO,MATCH(AO232,$AA:$AA,0)+5)+INDEX(AO:AO,MATCH(AO232,$AA:$AA,0)+6)+INDEX(AO:AO,MATCH(AO232,$AA:$AA,0)+7))</f>
        <v>0</v>
      </c>
      <c r="AP235" s="421"/>
      <c r="AQ235" s="420">
        <f>ABS(INDEX(AQ:AQ,MATCH(AQ232,$AA:$AA,0)+5)+INDEX(AQ:AQ,MATCH(AQ232,$AA:$AA,0)+6)+INDEX(AQ:AQ,MATCH(AQ232,$AA:$AA,0)+7))</f>
        <v>0</v>
      </c>
      <c r="AR235" s="421"/>
      <c r="AS235" s="420">
        <f>ABS(INDEX(AS:AS,MATCH(AS232,$AA:$AA,0)+5)+INDEX(AS:AS,MATCH(AS232,$AA:$AA,0)+6)+INDEX(AS:AS,MATCH(AS232,$AA:$AA,0)+7))</f>
        <v>0</v>
      </c>
      <c r="AT235" s="421"/>
      <c r="AU235" s="1"/>
      <c r="AV235" s="1"/>
      <c r="AW235" s="83"/>
      <c r="AX235" s="84"/>
      <c r="BA235" s="149"/>
      <c r="BB235" s="150"/>
      <c r="BC235" s="151"/>
      <c r="BQ235" s="153"/>
      <c r="BR235" s="151"/>
      <c r="BV235" s="151"/>
      <c r="BZ235" s="151"/>
    </row>
    <row r="236" spans="1:78" ht="15.9" customHeight="1" x14ac:dyDescent="0.25">
      <c r="B236" s="391" t="str">
        <f t="shared" si="272"/>
        <v>Spieler 2</v>
      </c>
      <c r="C236" s="392" t="str">
        <f t="shared" si="272"/>
        <v/>
      </c>
      <c r="D236" s="393">
        <f>IF(AC236=301,"",AC236)</f>
        <v>0</v>
      </c>
      <c r="E236" s="393" t="str">
        <f>IF(AD236=0,"",AD236)</f>
        <v/>
      </c>
      <c r="F236" s="393">
        <f>IF(AE236=301,"",AE236)</f>
        <v>0</v>
      </c>
      <c r="G236" s="393" t="str">
        <f>IF(AF236=0,"",AF236)</f>
        <v/>
      </c>
      <c r="H236" s="393">
        <f>IF(AG236=301,"",AG236)</f>
        <v>0</v>
      </c>
      <c r="I236" s="393" t="str">
        <f>IF(AH236=0,"",AH236)</f>
        <v/>
      </c>
      <c r="J236" s="393">
        <f>IF(AI236=301,"",AI236)</f>
        <v>0</v>
      </c>
      <c r="K236" s="393" t="str">
        <f>IF(AJ236=0,"",AJ236)</f>
        <v/>
      </c>
      <c r="L236" s="393">
        <f>IF(AK236=301,"",AK236)</f>
        <v>0</v>
      </c>
      <c r="M236" s="393" t="str">
        <f>IF(AL236=0,"",AL236)</f>
        <v/>
      </c>
      <c r="N236" s="393">
        <f>IF(AM236=301,"",AM236)</f>
        <v>0</v>
      </c>
      <c r="O236" s="393" t="str">
        <f>IF(AN236=0,"",AN236)</f>
        <v/>
      </c>
      <c r="P236" s="393">
        <f>IF(AO236=301,"",AO236)</f>
        <v>0</v>
      </c>
      <c r="Q236" s="393" t="str">
        <f>IF(AP236=0,"",AP236)</f>
        <v/>
      </c>
      <c r="R236" s="393">
        <f>IF(AQ236=301,"",AQ236)</f>
        <v>0</v>
      </c>
      <c r="S236" s="393" t="str">
        <f>IF(AR236=0,"",AR236)</f>
        <v/>
      </c>
      <c r="T236" s="393">
        <f>IF(AS236=301,"",AS236)</f>
        <v>0</v>
      </c>
      <c r="U236" s="393" t="str">
        <f>IF(AT236=0,"",AT236)</f>
        <v/>
      </c>
      <c r="V236" s="404"/>
      <c r="W236" s="404"/>
      <c r="AA236" s="74" t="s">
        <v>2</v>
      </c>
      <c r="AB236" s="75"/>
      <c r="AC236" s="422">
        <f>ABS(INDEX(AC:AC,MATCH(AC232,$AA:$AA,0)+8)+INDEX(AC:AC,MATCH(AC232,$AA:$AA,0)+9)+INDEX(AC:AC,MATCH(AC232,$AA:$AA,0)+10))</f>
        <v>0</v>
      </c>
      <c r="AD236" s="423"/>
      <c r="AE236" s="422">
        <f>ABS(INDEX(AE:AE,MATCH(AE232,$AA:$AA,0)+8)+INDEX(AE:AE,MATCH(AE232,$AA:$AA,0)+9)+INDEX(AE:AE,MATCH(AE232,$AA:$AA,0)+10))</f>
        <v>0</v>
      </c>
      <c r="AF236" s="423"/>
      <c r="AG236" s="422">
        <f>ABS(INDEX(AG:AG,MATCH(AG232,$AA:$AA,0)+8)+INDEX(AG:AG,MATCH(AG232,$AA:$AA,0)+9)+INDEX(AG:AG,MATCH(AG232,$AA:$AA,0)+10))</f>
        <v>0</v>
      </c>
      <c r="AH236" s="423"/>
      <c r="AI236" s="422">
        <f>ABS(INDEX(AI:AI,MATCH(AI232,$AA:$AA,0)+8)+INDEX(AI:AI,MATCH(AI232,$AA:$AA,0)+9)+INDEX(AI:AI,MATCH(AI232,$AA:$AA,0)+10))</f>
        <v>0</v>
      </c>
      <c r="AJ236" s="423"/>
      <c r="AK236" s="422">
        <f>ABS(INDEX(AK:AK,MATCH(AK232,$AA:$AA,0)+8)+INDEX(AK:AK,MATCH(AK232,$AA:$AA,0)+9)+INDEX(AK:AK,MATCH(AK232,$AA:$AA,0)+10))</f>
        <v>0</v>
      </c>
      <c r="AL236" s="423"/>
      <c r="AM236" s="422">
        <f>ABS(INDEX(AM:AM,MATCH(AM232,$AA:$AA,0)+8)+INDEX(AM:AM,MATCH(AM232,$AA:$AA,0)+9)+INDEX(AM:AM,MATCH(AM232,$AA:$AA,0)+10))</f>
        <v>0</v>
      </c>
      <c r="AN236" s="423"/>
      <c r="AO236" s="422">
        <f>ABS(INDEX(AO:AO,MATCH(AO232,$AA:$AA,0)+8)+INDEX(AO:AO,MATCH(AO232,$AA:$AA,0)+9)+INDEX(AO:AO,MATCH(AO232,$AA:$AA,0)+10))</f>
        <v>0</v>
      </c>
      <c r="AP236" s="423"/>
      <c r="AQ236" s="422">
        <f>ABS(INDEX(AQ:AQ,MATCH(AQ232,$AA:$AA,0)+8)+INDEX(AQ:AQ,MATCH(AQ232,$AA:$AA,0)+9)+INDEX(AQ:AQ,MATCH(AQ232,$AA:$AA,0)+10))</f>
        <v>0</v>
      </c>
      <c r="AR236" s="423"/>
      <c r="AS236" s="422">
        <f>ABS(INDEX(AS:AS,MATCH(AS232,$AA:$AA,0)+8)+INDEX(AS:AS,MATCH(AS232,$AA:$AA,0)+9)+INDEX(AS:AS,MATCH(AS232,$AA:$AA,0)+10))</f>
        <v>0</v>
      </c>
      <c r="AT236" s="423"/>
      <c r="AU236" s="1"/>
      <c r="AV236" s="1"/>
      <c r="AW236" s="83"/>
      <c r="AX236" s="84"/>
      <c r="BA236" s="149"/>
      <c r="BB236" s="150"/>
      <c r="BC236" s="151"/>
      <c r="BQ236" s="153"/>
      <c r="BR236" s="151"/>
      <c r="BV236" s="151"/>
      <c r="BZ236" s="151"/>
    </row>
    <row r="237" spans="1:78" ht="15.9" customHeight="1" x14ac:dyDescent="0.25">
      <c r="B237" s="391" t="str">
        <f t="shared" si="272"/>
        <v>Spieler 3</v>
      </c>
      <c r="C237" s="392" t="str">
        <f t="shared" si="272"/>
        <v/>
      </c>
      <c r="D237" s="393">
        <f>IF(AC237=301,"",AC237)</f>
        <v>0</v>
      </c>
      <c r="E237" s="393" t="str">
        <f>IF(AD237=0,"",AD237)</f>
        <v/>
      </c>
      <c r="F237" s="393">
        <f>IF(AE237=301,"",AE237)</f>
        <v>0</v>
      </c>
      <c r="G237" s="393" t="str">
        <f>IF(AF237=0,"",AF237)</f>
        <v/>
      </c>
      <c r="H237" s="393">
        <f>IF(AG237=301,"",AG237)</f>
        <v>0</v>
      </c>
      <c r="I237" s="393" t="str">
        <f>IF(AH237=0,"",AH237)</f>
        <v/>
      </c>
      <c r="J237" s="393">
        <f>IF(AI237=301,"",AI237)</f>
        <v>0</v>
      </c>
      <c r="K237" s="393" t="str">
        <f>IF(AJ237=0,"",AJ237)</f>
        <v/>
      </c>
      <c r="L237" s="393">
        <f>IF(AK237=301,"",AK237)</f>
        <v>0</v>
      </c>
      <c r="M237" s="393" t="str">
        <f>IF(AL237=0,"",AL237)</f>
        <v/>
      </c>
      <c r="N237" s="393">
        <f>IF(AM237=301,"",AM237)</f>
        <v>0</v>
      </c>
      <c r="O237" s="393" t="str">
        <f>IF(AN237=0,"",AN237)</f>
        <v/>
      </c>
      <c r="P237" s="393">
        <f>IF(AO237=301,"",AO237)</f>
        <v>0</v>
      </c>
      <c r="Q237" s="393" t="str">
        <f>IF(AP237=0,"",AP237)</f>
        <v/>
      </c>
      <c r="R237" s="393">
        <f>IF(AQ237=301,"",AQ237)</f>
        <v>0</v>
      </c>
      <c r="S237" s="393" t="str">
        <f>IF(AR237=0,"",AR237)</f>
        <v/>
      </c>
      <c r="T237" s="393">
        <f>IF(AS237=301,"",AS237)</f>
        <v>0</v>
      </c>
      <c r="U237" s="393" t="str">
        <f>IF(AT237=0,"",AT237)</f>
        <v/>
      </c>
      <c r="V237" s="404"/>
      <c r="W237" s="404"/>
      <c r="AA237" s="74" t="s">
        <v>3</v>
      </c>
      <c r="AB237" s="75"/>
      <c r="AC237" s="422">
        <f>ABS(INDEX(AC:AC,MATCH(AC232,$AA:$AA,0)+11)+INDEX(AC:AC,MATCH(AC232,$AA:$AA,0)+12)+INDEX(AC:AC,MATCH(AC232,$AA:$AA,0)+13))</f>
        <v>0</v>
      </c>
      <c r="AD237" s="423"/>
      <c r="AE237" s="422">
        <f>ABS(INDEX(AE:AE,MATCH(AE232,$AA:$AA,0)+11)+INDEX(AE:AE,MATCH(AE232,$AA:$AA,0)+12)+INDEX(AE:AE,MATCH(AE232,$AA:$AA,0)+13))</f>
        <v>0</v>
      </c>
      <c r="AF237" s="423"/>
      <c r="AG237" s="422">
        <f>ABS(INDEX(AG:AG,MATCH(AG232,$AA:$AA,0)+11)+INDEX(AG:AG,MATCH(AG232,$AA:$AA,0)+12)+INDEX(AG:AG,MATCH(AG232,$AA:$AA,0)+13))</f>
        <v>0</v>
      </c>
      <c r="AH237" s="423"/>
      <c r="AI237" s="422">
        <f>ABS(INDEX(AI:AI,MATCH(AI232,$AA:$AA,0)+11)+INDEX(AI:AI,MATCH(AI232,$AA:$AA,0)+12)+INDEX(AI:AI,MATCH(AI232,$AA:$AA,0)+13))</f>
        <v>0</v>
      </c>
      <c r="AJ237" s="423"/>
      <c r="AK237" s="422">
        <f>ABS(INDEX(AK:AK,MATCH(AK232,$AA:$AA,0)+11)+INDEX(AK:AK,MATCH(AK232,$AA:$AA,0)+12)+INDEX(AK:AK,MATCH(AK232,$AA:$AA,0)+13))</f>
        <v>0</v>
      </c>
      <c r="AL237" s="423"/>
      <c r="AM237" s="422">
        <f>ABS(INDEX(AM:AM,MATCH(AM232,$AA:$AA,0)+11)+INDEX(AM:AM,MATCH(AM232,$AA:$AA,0)+12)+INDEX(AM:AM,MATCH(AM232,$AA:$AA,0)+13))</f>
        <v>0</v>
      </c>
      <c r="AN237" s="423"/>
      <c r="AO237" s="422">
        <f>ABS(INDEX(AO:AO,MATCH(AO232,$AA:$AA,0)+11)+INDEX(AO:AO,MATCH(AO232,$AA:$AA,0)+12)+INDEX(AO:AO,MATCH(AO232,$AA:$AA,0)+13))</f>
        <v>0</v>
      </c>
      <c r="AP237" s="423"/>
      <c r="AQ237" s="422">
        <f>ABS(INDEX(AQ:AQ,MATCH(AQ232,$AA:$AA,0)+11)+INDEX(AQ:AQ,MATCH(AQ232,$AA:$AA,0)+12)+INDEX(AQ:AQ,MATCH(AQ232,$AA:$AA,0)+13))</f>
        <v>0</v>
      </c>
      <c r="AR237" s="423"/>
      <c r="AS237" s="422">
        <f>ABS(INDEX(AS:AS,MATCH(AS232,$AA:$AA,0)+11)+INDEX(AS:AS,MATCH(AS232,$AA:$AA,0)+12)+INDEX(AS:AS,MATCH(AS232,$AA:$AA,0)+13))</f>
        <v>0</v>
      </c>
      <c r="AT237" s="423"/>
      <c r="AU237" s="1"/>
      <c r="AV237" s="1"/>
      <c r="AW237" s="83"/>
      <c r="AX237" s="84"/>
      <c r="BA237" s="149"/>
      <c r="BB237" s="150"/>
      <c r="BC237" s="151"/>
      <c r="BQ237" s="153"/>
      <c r="BR237" s="151"/>
      <c r="BV237" s="151"/>
      <c r="BZ237" s="151"/>
    </row>
    <row r="238" spans="1:78" ht="15.9" customHeight="1" x14ac:dyDescent="0.25">
      <c r="B238" s="391" t="str">
        <f t="shared" si="272"/>
        <v>Spieler 4</v>
      </c>
      <c r="C238" s="392" t="str">
        <f t="shared" si="272"/>
        <v/>
      </c>
      <c r="D238" s="393">
        <f>IF(AC238=301,"",AC238)</f>
        <v>0</v>
      </c>
      <c r="E238" s="393" t="str">
        <f>IF(AD238=0,"",AD238)</f>
        <v/>
      </c>
      <c r="F238" s="393">
        <f>IF(AE238=301,"",AE238)</f>
        <v>0</v>
      </c>
      <c r="G238" s="393" t="str">
        <f>IF(AF238=0,"",AF238)</f>
        <v/>
      </c>
      <c r="H238" s="393">
        <f>IF(AG238=301,"",AG238)</f>
        <v>0</v>
      </c>
      <c r="I238" s="393" t="str">
        <f>IF(AH238=0,"",AH238)</f>
        <v/>
      </c>
      <c r="J238" s="393">
        <f>IF(AI238=301,"",AI238)</f>
        <v>0</v>
      </c>
      <c r="K238" s="393" t="str">
        <f>IF(AJ238=0,"",AJ238)</f>
        <v/>
      </c>
      <c r="L238" s="393">
        <f>IF(AK238=301,"",AK238)</f>
        <v>0</v>
      </c>
      <c r="M238" s="393" t="str">
        <f>IF(AL238=0,"",AL238)</f>
        <v/>
      </c>
      <c r="N238" s="393">
        <f>IF(AM238=301,"",AM238)</f>
        <v>0</v>
      </c>
      <c r="O238" s="393" t="str">
        <f>IF(AN238=0,"",AN238)</f>
        <v/>
      </c>
      <c r="P238" s="393">
        <f>IF(AO238=301,"",AO238)</f>
        <v>0</v>
      </c>
      <c r="Q238" s="393" t="str">
        <f>IF(AP238=0,"",AP238)</f>
        <v/>
      </c>
      <c r="R238" s="393">
        <f>IF(AQ238=301,"",AQ238)</f>
        <v>0</v>
      </c>
      <c r="S238" s="393" t="str">
        <f>IF(AR238=0,"",AR238)</f>
        <v/>
      </c>
      <c r="T238" s="393">
        <f>IF(AS238=301,"",AS238)</f>
        <v>0</v>
      </c>
      <c r="U238" s="393" t="str">
        <f>IF(AT238=0,"",AT238)</f>
        <v/>
      </c>
      <c r="V238" s="404"/>
      <c r="W238" s="404"/>
      <c r="AA238" s="74" t="s">
        <v>11</v>
      </c>
      <c r="AB238" s="75"/>
      <c r="AC238" s="422">
        <f>ABS(INDEX(AC:AC,MATCH(AC232,$AA:$AA,0)+14)+INDEX(AC:AC,MATCH(AC232,$AA:$AA,0)+15)+INDEX(AC:AC,MATCH(AC232,$AA:$AA,0)+16))</f>
        <v>0</v>
      </c>
      <c r="AD238" s="423"/>
      <c r="AE238" s="422">
        <f>ABS(INDEX(AE:AE,MATCH(AE232,$AA:$AA,0)+14)+INDEX(AE:AE,MATCH(AE232,$AA:$AA,0)+15)+INDEX(AE:AE,MATCH(AE232,$AA:$AA,0)+16))</f>
        <v>0</v>
      </c>
      <c r="AF238" s="423"/>
      <c r="AG238" s="422">
        <f>ABS(INDEX(AG:AG,MATCH(AG232,$AA:$AA,0)+14)+INDEX(AG:AG,MATCH(AG232,$AA:$AA,0)+15)+INDEX(AG:AG,MATCH(AG232,$AA:$AA,0)+16))</f>
        <v>0</v>
      </c>
      <c r="AH238" s="423"/>
      <c r="AI238" s="422">
        <f>ABS(INDEX(AI:AI,MATCH(AI232,$AA:$AA,0)+14)+INDEX(AI:AI,MATCH(AI232,$AA:$AA,0)+15)+INDEX(AI:AI,MATCH(AI232,$AA:$AA,0)+16))</f>
        <v>0</v>
      </c>
      <c r="AJ238" s="423"/>
      <c r="AK238" s="422">
        <f>ABS(INDEX(AK:AK,MATCH(AK232,$AA:$AA,0)+14)+INDEX(AK:AK,MATCH(AK232,$AA:$AA,0)+15)+INDEX(AK:AK,MATCH(AK232,$AA:$AA,0)+16))</f>
        <v>0</v>
      </c>
      <c r="AL238" s="423"/>
      <c r="AM238" s="422">
        <f>ABS(INDEX(AM:AM,MATCH(AM232,$AA:$AA,0)+14)+INDEX(AM:AM,MATCH(AM232,$AA:$AA,0)+15)+INDEX(AM:AM,MATCH(AM232,$AA:$AA,0)+16))</f>
        <v>0</v>
      </c>
      <c r="AN238" s="423"/>
      <c r="AO238" s="422">
        <f>ABS(INDEX(AO:AO,MATCH(AO232,$AA:$AA,0)+14)+INDEX(AO:AO,MATCH(AO232,$AA:$AA,0)+15)+INDEX(AO:AO,MATCH(AO232,$AA:$AA,0)+16))</f>
        <v>0</v>
      </c>
      <c r="AP238" s="423"/>
      <c r="AQ238" s="422">
        <f>ABS(INDEX(AQ:AQ,MATCH(AQ232,$AA:$AA,0)+14)+INDEX(AQ:AQ,MATCH(AQ232,$AA:$AA,0)+15)+INDEX(AQ:AQ,MATCH(AQ232,$AA:$AA,0)+16))</f>
        <v>0</v>
      </c>
      <c r="AR238" s="423"/>
      <c r="AS238" s="422">
        <f>ABS(INDEX(AS:AS,MATCH(AS232,$AA:$AA,0)+14)+INDEX(AS:AS,MATCH(AS232,$AA:$AA,0)+15)+INDEX(AS:AS,MATCH(AS232,$AA:$AA,0)+16))</f>
        <v>0</v>
      </c>
      <c r="AT238" s="423"/>
      <c r="AU238" s="1"/>
      <c r="AV238" s="1"/>
      <c r="AW238" s="83"/>
      <c r="AX238" s="84"/>
      <c r="BA238" s="149"/>
      <c r="BB238" s="150"/>
      <c r="BC238" s="151"/>
      <c r="BQ238" s="153"/>
      <c r="BR238" s="151"/>
      <c r="BV238" s="151"/>
      <c r="BZ238" s="151"/>
    </row>
    <row r="239" spans="1:78" ht="15.9" customHeight="1" x14ac:dyDescent="0.25">
      <c r="B239" s="388" t="str">
        <f t="shared" si="272"/>
        <v>Gesamt</v>
      </c>
      <c r="C239" s="389" t="str">
        <f t="shared" si="272"/>
        <v/>
      </c>
      <c r="D239" s="394">
        <f>IF(AC239=1505,"",AC239)</f>
        <v>0</v>
      </c>
      <c r="E239" s="394" t="str">
        <f>IF(AD239=0,"",AD239)</f>
        <v/>
      </c>
      <c r="F239" s="394">
        <f>IF(AE239=1505,"",AE239)</f>
        <v>0</v>
      </c>
      <c r="G239" s="394" t="str">
        <f>IF(AF239=0,"",AF239)</f>
        <v/>
      </c>
      <c r="H239" s="394">
        <f>IF(AG239=1505,"",AG239)</f>
        <v>0</v>
      </c>
      <c r="I239" s="394" t="str">
        <f>IF(AH239=0,"",AH239)</f>
        <v/>
      </c>
      <c r="J239" s="394">
        <f>IF(AI239=1505,"",AI239)</f>
        <v>0</v>
      </c>
      <c r="K239" s="394" t="str">
        <f>IF(AJ239=0,"",AJ239)</f>
        <v/>
      </c>
      <c r="L239" s="394">
        <f>IF(AK239=1505,"",AK239)</f>
        <v>0</v>
      </c>
      <c r="M239" s="394" t="str">
        <f>IF(AL239=0,"",AL239)</f>
        <v/>
      </c>
      <c r="N239" s="394">
        <f>IF(AM239=1505,"",AM239)</f>
        <v>0</v>
      </c>
      <c r="O239" s="394" t="str">
        <f>IF(AN239=0,"",AN239)</f>
        <v/>
      </c>
      <c r="P239" s="394">
        <f>IF(AO239=1505,"",AO239)</f>
        <v>0</v>
      </c>
      <c r="Q239" s="394" t="str">
        <f>IF(AP239=0,"",AP239)</f>
        <v/>
      </c>
      <c r="R239" s="394">
        <f>IF(AQ239=1505,"",AQ239)</f>
        <v>0</v>
      </c>
      <c r="S239" s="394" t="str">
        <f>IF(AR239=0,"",AR239)</f>
        <v/>
      </c>
      <c r="T239" s="394">
        <f>IF(AS239=1505,"",AS239)</f>
        <v>0</v>
      </c>
      <c r="U239" s="394" t="str">
        <f>IF(AT239=0,"",AT239)</f>
        <v/>
      </c>
      <c r="V239" s="290"/>
      <c r="W239" s="290"/>
      <c r="AA239" s="76" t="s">
        <v>960</v>
      </c>
      <c r="AB239" s="77"/>
      <c r="AC239" s="388">
        <f>SUM(AC235:AC238)</f>
        <v>0</v>
      </c>
      <c r="AD239" s="389"/>
      <c r="AE239" s="388">
        <f>SUM(AE235:AE238)</f>
        <v>0</v>
      </c>
      <c r="AF239" s="389"/>
      <c r="AG239" s="388">
        <f>SUM(AG235:AG238)</f>
        <v>0</v>
      </c>
      <c r="AH239" s="389"/>
      <c r="AI239" s="388">
        <f>SUM(AI235:AI238)</f>
        <v>0</v>
      </c>
      <c r="AJ239" s="389"/>
      <c r="AK239" s="388">
        <f>SUM(AK235:AK238)</f>
        <v>0</v>
      </c>
      <c r="AL239" s="389"/>
      <c r="AM239" s="388">
        <f>SUM(AM235:AM238)</f>
        <v>0</v>
      </c>
      <c r="AN239" s="389"/>
      <c r="AO239" s="388">
        <f>SUM(AO235:AO238)</f>
        <v>0</v>
      </c>
      <c r="AP239" s="389"/>
      <c r="AQ239" s="388">
        <f>SUM(AQ235:AQ238)</f>
        <v>0</v>
      </c>
      <c r="AR239" s="389"/>
      <c r="AS239" s="388">
        <f>SUM(AS235:AS238)</f>
        <v>0</v>
      </c>
      <c r="AT239" s="389"/>
      <c r="AU239" s="69"/>
      <c r="AV239" s="69"/>
      <c r="AW239" s="83"/>
      <c r="AX239" s="84"/>
      <c r="BA239" s="149"/>
      <c r="BB239" s="150"/>
      <c r="BC239" s="151"/>
      <c r="BQ239" s="153"/>
      <c r="BR239" s="151"/>
      <c r="BV239" s="151"/>
      <c r="BZ239" s="151"/>
    </row>
    <row r="240" spans="1:78" ht="10.5" customHeight="1" x14ac:dyDescent="0.25">
      <c r="B240" s="78"/>
      <c r="C240" s="6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AA240" s="78"/>
      <c r="AB240" s="69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83"/>
      <c r="AX240" s="84"/>
      <c r="BA240" s="149"/>
      <c r="BB240" s="150"/>
      <c r="BC240" s="151"/>
      <c r="BQ240" s="153"/>
      <c r="BR240" s="151"/>
      <c r="BV240" s="151"/>
      <c r="BZ240" s="151"/>
    </row>
    <row r="241" spans="1:78" ht="21" customHeight="1" x14ac:dyDescent="0.4">
      <c r="B241" s="28" t="str">
        <f>AA241</f>
        <v>Team-Nr.</v>
      </c>
      <c r="C241" s="29"/>
      <c r="D241" s="28" t="str">
        <f>AC241</f>
        <v>Liga:</v>
      </c>
      <c r="E241" s="31"/>
      <c r="F241" s="390" t="str">
        <f>AE241</f>
        <v>Bayernliga Herren</v>
      </c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2"/>
      <c r="S241" s="33" t="s">
        <v>955</v>
      </c>
      <c r="T241" s="34"/>
      <c r="U241" s="401" t="str">
        <f>AT241</f>
        <v>30.01./01.02.</v>
      </c>
      <c r="V241" s="402"/>
      <c r="W241" s="403"/>
      <c r="X241" s="386"/>
      <c r="Y241" s="387"/>
      <c r="Z241" s="387"/>
      <c r="AA241" s="28" t="s">
        <v>974</v>
      </c>
      <c r="AB241" s="29"/>
      <c r="AC241" s="30" t="s">
        <v>953</v>
      </c>
      <c r="AD241" s="31"/>
      <c r="AE241" s="29" t="str">
        <f>Schlüssel!$C$1</f>
        <v>Bayernliga Herren</v>
      </c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32"/>
      <c r="AR241" s="33" t="s">
        <v>955</v>
      </c>
      <c r="AS241" s="34"/>
      <c r="AT241" s="401" t="str">
        <f>VLOOKUP(AS242,Spielorte!$A$1:$C$6,2)</f>
        <v>30.01./01.02.</v>
      </c>
      <c r="AU241" s="402"/>
      <c r="AV241" s="403"/>
      <c r="AW241" s="83"/>
      <c r="AX241" s="84"/>
      <c r="BA241" s="149" t="s">
        <v>1117</v>
      </c>
      <c r="BB241" s="150" t="s">
        <v>972</v>
      </c>
      <c r="BC241" s="151" t="s">
        <v>991</v>
      </c>
      <c r="BD241" s="152" t="s">
        <v>990</v>
      </c>
      <c r="BE241" s="152" t="s">
        <v>972</v>
      </c>
      <c r="BF241" s="152" t="s">
        <v>992</v>
      </c>
      <c r="BG241" s="152" t="s">
        <v>1028</v>
      </c>
      <c r="BH241" s="152" t="s">
        <v>1118</v>
      </c>
      <c r="BI241" s="152" t="s">
        <v>1119</v>
      </c>
      <c r="BJ241" s="152" t="s">
        <v>1120</v>
      </c>
      <c r="BK241" s="152" t="s">
        <v>1121</v>
      </c>
      <c r="BL241" s="152" t="s">
        <v>1122</v>
      </c>
      <c r="BM241" s="152" t="s">
        <v>1129</v>
      </c>
      <c r="BN241" s="152" t="s">
        <v>1130</v>
      </c>
      <c r="BO241" s="152" t="s">
        <v>1131</v>
      </c>
      <c r="BP241" s="152" t="s">
        <v>1132</v>
      </c>
      <c r="BQ241" s="153" t="s">
        <v>1123</v>
      </c>
      <c r="BR241" s="151" t="s">
        <v>993</v>
      </c>
      <c r="BS241" s="152" t="s">
        <v>1124</v>
      </c>
      <c r="BT241" s="152" t="s">
        <v>1125</v>
      </c>
      <c r="BU241" s="152" t="s">
        <v>991</v>
      </c>
      <c r="BV241" s="151" t="s">
        <v>993</v>
      </c>
      <c r="BW241" s="153" t="s">
        <v>1126</v>
      </c>
      <c r="BX241" s="152" t="s">
        <v>1127</v>
      </c>
      <c r="BY241" s="152" t="s">
        <v>1128</v>
      </c>
      <c r="BZ241" s="151" t="s">
        <v>993</v>
      </c>
    </row>
    <row r="242" spans="1:78" ht="17.25" customHeight="1" thickBot="1" x14ac:dyDescent="0.45">
      <c r="B242" s="37">
        <f>AA242</f>
        <v>9</v>
      </c>
      <c r="D242" s="30" t="s">
        <v>954</v>
      </c>
      <c r="E242" s="38"/>
      <c r="F242" s="400" t="str">
        <f>AE242</f>
        <v>Regensburg Super Bowl</v>
      </c>
      <c r="G242" s="400"/>
      <c r="H242" s="400"/>
      <c r="I242" s="400"/>
      <c r="J242" s="400"/>
      <c r="K242" s="400"/>
      <c r="L242" s="400"/>
      <c r="M242" s="400"/>
      <c r="N242" s="400"/>
      <c r="O242" s="400"/>
      <c r="P242" s="39"/>
      <c r="Q242" s="39"/>
      <c r="S242" s="33" t="s">
        <v>952</v>
      </c>
      <c r="T242" s="40">
        <f>AS242</f>
        <v>4</v>
      </c>
      <c r="U242" s="34"/>
      <c r="V242" s="34"/>
      <c r="Z242" s="36"/>
      <c r="AA242" s="37">
        <v>9</v>
      </c>
      <c r="AC242" s="30" t="s">
        <v>954</v>
      </c>
      <c r="AD242" s="38"/>
      <c r="AE242" s="85" t="str">
        <f>VLOOKUP(AS242,Spielorte!$A$1:$C$6,3)</f>
        <v>Regensburg Super Bowl</v>
      </c>
      <c r="AF242" s="85"/>
      <c r="AG242" s="85"/>
      <c r="AH242" s="85"/>
      <c r="AI242" s="85"/>
      <c r="AJ242" s="85"/>
      <c r="AK242" s="85"/>
      <c r="AL242" s="85"/>
      <c r="AM242" s="85"/>
      <c r="AN242" s="85"/>
      <c r="AO242" s="39"/>
      <c r="AP242" s="39"/>
      <c r="AR242" s="33" t="s">
        <v>952</v>
      </c>
      <c r="AS242" s="40">
        <v>4</v>
      </c>
      <c r="AT242" s="34"/>
      <c r="AU242" s="34"/>
      <c r="AW242" s="83"/>
      <c r="AX242" s="84"/>
      <c r="BA242" s="149"/>
      <c r="BB242" s="150"/>
      <c r="BC242" s="151"/>
      <c r="BQ242" s="153"/>
      <c r="BR242" s="151"/>
      <c r="BV242" s="151"/>
      <c r="BW242" s="153"/>
      <c r="BZ242" s="151"/>
    </row>
    <row r="243" spans="1:78" ht="15.75" customHeight="1" thickBot="1" x14ac:dyDescent="0.3">
      <c r="B243" s="41" t="str">
        <f>VLOOKUP(B242,Schlüssel!$A$5:$B$14,2)</f>
        <v>Werdenfels 1</v>
      </c>
      <c r="C243" s="42"/>
      <c r="D243" s="43"/>
      <c r="E243" s="44"/>
      <c r="F243" s="45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AA243" s="41" t="str">
        <f>VLOOKUP(AA242,Schlüssel!$A$5:$B$14,2)</f>
        <v>Werdenfels 1</v>
      </c>
      <c r="AB243" s="42"/>
      <c r="AC243" s="43"/>
      <c r="AD243" s="44"/>
      <c r="AE243" s="45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W243" s="83"/>
      <c r="AX243" s="84"/>
      <c r="BA243" s="149"/>
      <c r="BB243" s="150"/>
      <c r="BC243" s="151"/>
      <c r="BQ243" s="153"/>
      <c r="BR243" s="151"/>
      <c r="BV243" s="151"/>
      <c r="BW243" s="153"/>
      <c r="BZ243" s="151"/>
    </row>
    <row r="244" spans="1:78" ht="13.8" thickBot="1" x14ac:dyDescent="0.3">
      <c r="A244" s="4"/>
      <c r="B244" s="28"/>
      <c r="C244" s="47"/>
      <c r="D244" s="48" t="s">
        <v>10</v>
      </c>
      <c r="E244" s="28">
        <f>VLOOKUP($B$2,Schlüssel!$A$5:$DZ$14,13)</f>
        <v>7</v>
      </c>
      <c r="F244" s="49" t="s">
        <v>10</v>
      </c>
      <c r="G244" s="28">
        <f>VLOOKUP($B$2,Schlüssel!$A$5:$DZ$14,14)</f>
        <v>6</v>
      </c>
      <c r="H244" s="49" t="s">
        <v>10</v>
      </c>
      <c r="I244" s="28">
        <f>VLOOKUP($B$2,Schlüssel!$A$5:$DZ$14,15)</f>
        <v>9</v>
      </c>
      <c r="J244" s="49" t="s">
        <v>10</v>
      </c>
      <c r="K244" s="28">
        <f>VLOOKUP($B$2,Schlüssel!$A$5:$DZ$14,16)</f>
        <v>11</v>
      </c>
      <c r="L244" s="49" t="s">
        <v>10</v>
      </c>
      <c r="M244" s="28">
        <f>VLOOKUP($B$2,Schlüssel!$A$5:$DZ$14,17)</f>
        <v>3</v>
      </c>
      <c r="N244" s="49" t="s">
        <v>10</v>
      </c>
      <c r="O244" s="28">
        <f>VLOOKUP($B$2,Schlüssel!$A$5:$DZ$14,18)</f>
        <v>5</v>
      </c>
      <c r="P244" s="49" t="s">
        <v>10</v>
      </c>
      <c r="Q244" s="28">
        <f>VLOOKUP($B$2,Schlüssel!$A$5:$DZ$14,19)</f>
        <v>12</v>
      </c>
      <c r="R244" s="49" t="s">
        <v>10</v>
      </c>
      <c r="S244" s="28">
        <f>VLOOKUP($B$2,Schlüssel!$A$5:$DZ$14,20)</f>
        <v>10</v>
      </c>
      <c r="T244" s="49" t="s">
        <v>10</v>
      </c>
      <c r="U244" s="28">
        <f>VLOOKUP($B$2,Schlüssel!$A$5:$DZ$14,21)</f>
        <v>4</v>
      </c>
      <c r="Z244" s="2"/>
      <c r="AA244" s="28"/>
      <c r="AB244" s="47"/>
      <c r="AC244" s="48" t="s">
        <v>10</v>
      </c>
      <c r="AD244" s="28">
        <f>VLOOKUP(AA242,Schlüssel!$A$5:$DZ$14,73)</f>
        <v>15</v>
      </c>
      <c r="AE244" s="49" t="s">
        <v>10</v>
      </c>
      <c r="AF244" s="28">
        <f>VLOOKUP(AA242,Schlüssel!$A$5:$DZ$14,74)</f>
        <v>12</v>
      </c>
      <c r="AG244" s="49" t="s">
        <v>10</v>
      </c>
      <c r="AH244" s="28">
        <f>VLOOKUP(AA242,Schlüssel!$A$5:$DZ$14,75)</f>
        <v>13</v>
      </c>
      <c r="AI244" s="49" t="s">
        <v>10</v>
      </c>
      <c r="AJ244" s="28">
        <f>VLOOKUP(AA242,Schlüssel!$A$5:$DZ$14,76)</f>
        <v>18</v>
      </c>
      <c r="AK244" s="49" t="s">
        <v>10</v>
      </c>
      <c r="AL244" s="28">
        <f>VLOOKUP(AA242,Schlüssel!$A$5:$DZ$14,77)</f>
        <v>20</v>
      </c>
      <c r="AM244" s="49" t="s">
        <v>10</v>
      </c>
      <c r="AN244" s="28">
        <f>VLOOKUP(AA242,Schlüssel!$A$5:$DZ$14,78)</f>
        <v>16</v>
      </c>
      <c r="AO244" s="49" t="s">
        <v>10</v>
      </c>
      <c r="AP244" s="28">
        <f>VLOOKUP(AA242,Schlüssel!$A$5:$DZ$14,79)</f>
        <v>14</v>
      </c>
      <c r="AQ244" s="49" t="s">
        <v>10</v>
      </c>
      <c r="AR244" s="28">
        <f>VLOOKUP(AA242,Schlüssel!$A$5:$DZ$14,80)</f>
        <v>19</v>
      </c>
      <c r="AS244" s="49" t="s">
        <v>10</v>
      </c>
      <c r="AT244" s="28">
        <f>VLOOKUP(AA242,Schlüssel!$A$5:$DZ$14,81)</f>
        <v>17</v>
      </c>
      <c r="AW244" s="83"/>
      <c r="AX244" s="84"/>
      <c r="BA244" s="149"/>
      <c r="BB244" s="150"/>
      <c r="BC244" s="151"/>
      <c r="BQ244" s="153"/>
      <c r="BR244" s="151"/>
      <c r="BV244" s="151"/>
      <c r="BW244" s="153"/>
      <c r="BZ244" s="151"/>
    </row>
    <row r="245" spans="1:78" ht="20.25" customHeight="1" x14ac:dyDescent="0.25">
      <c r="B245" s="50" t="s">
        <v>1</v>
      </c>
      <c r="C245" s="51"/>
      <c r="D245" s="388" t="s">
        <v>961</v>
      </c>
      <c r="E245" s="389"/>
      <c r="F245" s="388" t="s">
        <v>962</v>
      </c>
      <c r="G245" s="389"/>
      <c r="H245" s="388" t="s">
        <v>963</v>
      </c>
      <c r="I245" s="389"/>
      <c r="J245" s="388" t="s">
        <v>964</v>
      </c>
      <c r="K245" s="389"/>
      <c r="L245" s="388" t="s">
        <v>965</v>
      </c>
      <c r="M245" s="389"/>
      <c r="N245" s="388" t="s">
        <v>966</v>
      </c>
      <c r="O245" s="389"/>
      <c r="P245" s="388" t="s">
        <v>967</v>
      </c>
      <c r="Q245" s="389"/>
      <c r="R245" s="388" t="s">
        <v>968</v>
      </c>
      <c r="S245" s="389"/>
      <c r="T245" s="388" t="s">
        <v>969</v>
      </c>
      <c r="U245" s="389"/>
      <c r="V245" s="416" t="s">
        <v>960</v>
      </c>
      <c r="W245" s="417"/>
      <c r="AA245" s="50" t="s">
        <v>1</v>
      </c>
      <c r="AB245" s="51"/>
      <c r="AC245" s="76" t="s">
        <v>961</v>
      </c>
      <c r="AD245" s="77"/>
      <c r="AE245" s="76" t="s">
        <v>962</v>
      </c>
      <c r="AF245" s="77"/>
      <c r="AG245" s="76" t="s">
        <v>963</v>
      </c>
      <c r="AH245" s="77"/>
      <c r="AI245" s="76" t="s">
        <v>964</v>
      </c>
      <c r="AJ245" s="77"/>
      <c r="AK245" s="76" t="s">
        <v>965</v>
      </c>
      <c r="AL245" s="77"/>
      <c r="AM245" s="76" t="s">
        <v>966</v>
      </c>
      <c r="AN245" s="77"/>
      <c r="AO245" s="76" t="s">
        <v>967</v>
      </c>
      <c r="AP245" s="77"/>
      <c r="AQ245" s="76" t="s">
        <v>968</v>
      </c>
      <c r="AR245" s="77"/>
      <c r="AS245" s="76" t="s">
        <v>969</v>
      </c>
      <c r="AT245" s="86"/>
      <c r="AU245" s="87" t="s">
        <v>960</v>
      </c>
      <c r="AV245" s="88"/>
      <c r="AW245" s="83"/>
      <c r="AX245" s="84"/>
      <c r="BA245" s="149"/>
      <c r="BB245" s="150"/>
      <c r="BC245" s="151"/>
      <c r="BQ245" s="153"/>
      <c r="BR245" s="151"/>
      <c r="BV245" s="151"/>
      <c r="BZ245" s="151"/>
    </row>
    <row r="246" spans="1:78" ht="15" customHeight="1" thickBot="1" x14ac:dyDescent="0.3">
      <c r="B246" s="52" t="s">
        <v>970</v>
      </c>
      <c r="C246" s="53" t="s">
        <v>971</v>
      </c>
      <c r="D246" s="54" t="s">
        <v>972</v>
      </c>
      <c r="E246" s="54" t="s">
        <v>973</v>
      </c>
      <c r="F246" s="54" t="s">
        <v>972</v>
      </c>
      <c r="G246" s="54" t="s">
        <v>973</v>
      </c>
      <c r="H246" s="54" t="s">
        <v>972</v>
      </c>
      <c r="I246" s="54" t="s">
        <v>973</v>
      </c>
      <c r="J246" s="54" t="s">
        <v>972</v>
      </c>
      <c r="K246" s="54" t="s">
        <v>973</v>
      </c>
      <c r="L246" s="54" t="s">
        <v>972</v>
      </c>
      <c r="M246" s="54" t="s">
        <v>973</v>
      </c>
      <c r="N246" s="54" t="s">
        <v>972</v>
      </c>
      <c r="O246" s="54" t="s">
        <v>973</v>
      </c>
      <c r="P246" s="54" t="s">
        <v>972</v>
      </c>
      <c r="Q246" s="54" t="s">
        <v>973</v>
      </c>
      <c r="R246" s="54" t="s">
        <v>972</v>
      </c>
      <c r="S246" s="54" t="s">
        <v>973</v>
      </c>
      <c r="T246" s="54" t="s">
        <v>972</v>
      </c>
      <c r="U246" s="54" t="s">
        <v>973</v>
      </c>
      <c r="V246" s="54" t="s">
        <v>972</v>
      </c>
      <c r="W246" s="55" t="s">
        <v>973</v>
      </c>
      <c r="AA246" s="52" t="s">
        <v>970</v>
      </c>
      <c r="AB246" s="53" t="s">
        <v>971</v>
      </c>
      <c r="AC246" s="54" t="s">
        <v>972</v>
      </c>
      <c r="AD246" s="54" t="s">
        <v>973</v>
      </c>
      <c r="AE246" s="54" t="s">
        <v>972</v>
      </c>
      <c r="AF246" s="54" t="s">
        <v>973</v>
      </c>
      <c r="AG246" s="54" t="s">
        <v>972</v>
      </c>
      <c r="AH246" s="54" t="s">
        <v>973</v>
      </c>
      <c r="AI246" s="54" t="s">
        <v>972</v>
      </c>
      <c r="AJ246" s="54" t="s">
        <v>973</v>
      </c>
      <c r="AK246" s="54" t="s">
        <v>972</v>
      </c>
      <c r="AL246" s="54" t="s">
        <v>973</v>
      </c>
      <c r="AM246" s="54" t="s">
        <v>972</v>
      </c>
      <c r="AN246" s="54" t="s">
        <v>973</v>
      </c>
      <c r="AO246" s="54" t="s">
        <v>972</v>
      </c>
      <c r="AP246" s="54" t="s">
        <v>973</v>
      </c>
      <c r="AQ246" s="54" t="s">
        <v>972</v>
      </c>
      <c r="AR246" s="54" t="s">
        <v>973</v>
      </c>
      <c r="AS246" s="54" t="s">
        <v>972</v>
      </c>
      <c r="AT246" s="89" t="s">
        <v>973</v>
      </c>
      <c r="AU246" s="52" t="s">
        <v>972</v>
      </c>
      <c r="AV246" s="55" t="s">
        <v>973</v>
      </c>
      <c r="AW246" s="83"/>
      <c r="AX246" s="84"/>
      <c r="BA246" s="149"/>
      <c r="BB246" s="150"/>
      <c r="BC246" s="151"/>
      <c r="BQ246" s="153"/>
      <c r="BR246" s="151"/>
      <c r="BV246" s="151"/>
      <c r="BZ246" s="151"/>
    </row>
    <row r="247" spans="1:78" ht="17.100000000000001" customHeight="1" x14ac:dyDescent="0.25">
      <c r="A247" s="413" t="s">
        <v>0</v>
      </c>
      <c r="B247" s="56" t="str">
        <f>IF(AA247=0,"",AA247)</f>
        <v/>
      </c>
      <c r="C247" s="57" t="str">
        <f>IF(AB247=0,"",AB247)</f>
        <v/>
      </c>
      <c r="D247" s="58" t="str">
        <f>IF(AC247=0,"",AC247)</f>
        <v/>
      </c>
      <c r="E247" s="397">
        <f>IF(AD247="","",AD247)</f>
        <v>0</v>
      </c>
      <c r="F247" s="58" t="str">
        <f t="shared" ref="F247:F260" si="273">IF(AE247=0,"",AE247)</f>
        <v/>
      </c>
      <c r="G247" s="397">
        <f>IF(AF247="","",AF247)</f>
        <v>0</v>
      </c>
      <c r="H247" s="58" t="str">
        <f t="shared" ref="H247:H260" si="274">IF(AG247=0,"",AG247)</f>
        <v/>
      </c>
      <c r="I247" s="397">
        <f>IF(AH247="","",AH247)</f>
        <v>0</v>
      </c>
      <c r="J247" s="58" t="str">
        <f t="shared" ref="J247:J260" si="275">IF(AI247=0,"",AI247)</f>
        <v/>
      </c>
      <c r="K247" s="397">
        <f>IF(AJ247="","",AJ247)</f>
        <v>0</v>
      </c>
      <c r="L247" s="58" t="str">
        <f t="shared" ref="L247:L260" si="276">IF(AK247=0,"",AK247)</f>
        <v/>
      </c>
      <c r="M247" s="397">
        <f>IF(AL247="","",AL247)</f>
        <v>0</v>
      </c>
      <c r="N247" s="58" t="str">
        <f>IF(AM247=0,"",AM247)</f>
        <v/>
      </c>
      <c r="O247" s="397">
        <f>IF(AN247="","",AN247)</f>
        <v>0</v>
      </c>
      <c r="P247" s="58" t="str">
        <f t="shared" ref="P247:P260" si="277">IF(AO247=0,"",AO247)</f>
        <v/>
      </c>
      <c r="Q247" s="397">
        <f>IF(AP247="","",AP247)</f>
        <v>0</v>
      </c>
      <c r="R247" s="58" t="str">
        <f t="shared" ref="R247:R260" si="278">IF(AQ247=0,"",AQ247)</f>
        <v/>
      </c>
      <c r="S247" s="397">
        <f>IF(AR247="","",AR247)</f>
        <v>0</v>
      </c>
      <c r="T247" s="58" t="str">
        <f t="shared" ref="T247:T260" si="279">IF(AS247=0,"",AS247)</f>
        <v/>
      </c>
      <c r="U247" s="397">
        <f>IF(AT247="","",AT247)</f>
        <v>0</v>
      </c>
      <c r="V247" s="58" t="str">
        <f t="shared" ref="V247:V260" si="280">IF(AU247=0,"",AU247)</f>
        <v/>
      </c>
      <c r="W247" s="397">
        <f>IF(AV247="","",AV247)</f>
        <v>0</v>
      </c>
      <c r="Z247" s="405" t="s">
        <v>0</v>
      </c>
      <c r="AA247" s="272" t="str">
        <f>IF(AB247=0,"",_xlfn.CONCAT(VLOOKUP(AB247,Starter!A:C,2,0)))</f>
        <v/>
      </c>
      <c r="AB247" s="81"/>
      <c r="AC247" s="129"/>
      <c r="AD247" s="163">
        <f>IF(SUM(AC247:AC249)+AC265=0,0,IF(SUM(ABS(AC247),ABS(AC248),ABS(AC249))=AC265,0.5,IF(SUM(ABS(AC247),ABS(AC248),ABS(AC249))&gt;AC265,1,0)))</f>
        <v>0</v>
      </c>
      <c r="AE247" s="132"/>
      <c r="AF247" s="91">
        <f>IF(SUM(AE247:AE249)+AE265=0,0,IF(SUM(ABS(AE247),ABS(AE248),ABS(AE249))=AE265,0.5,IF(SUM(ABS(AE247),ABS(AE248),ABS(AE249))&gt;AE265,1,0)))</f>
        <v>0</v>
      </c>
      <c r="AG247" s="129"/>
      <c r="AH247" s="91">
        <f>IF(SUM(AG247:AG249)+AG265=0,0,IF(SUM(ABS(AG247),ABS(AG248),ABS(AG249))=AG265,0.5,IF(SUM(ABS(AG247),ABS(AG248),ABS(AG249))&gt;AG265,1,0)))</f>
        <v>0</v>
      </c>
      <c r="AI247" s="129"/>
      <c r="AJ247" s="91">
        <f>IF(SUM(AI247:AI249)+AI265=0,0,IF(SUM(ABS(AI247),ABS(AI248),ABS(AI249))=AI265,0.5,IF(SUM(ABS(AI247),ABS(AI248),ABS(AI249))&gt;AI265,1,0)))</f>
        <v>0</v>
      </c>
      <c r="AK247" s="129"/>
      <c r="AL247" s="91">
        <f>IF(SUM(AK247:AK249)+AK265=0,0,IF(SUM(ABS(AK247),ABS(AK248),ABS(AK249))=AK265,0.5,IF(SUM(ABS(AK247),ABS(AK248),ABS(AK249))&gt;AK265,1,0)))</f>
        <v>0</v>
      </c>
      <c r="AM247" s="129"/>
      <c r="AN247" s="91">
        <f>IF(SUM(AM247:AM249)+AM265=0,0,IF(SUM(ABS(AM247),ABS(AM248),ABS(AM249))=AM265,0.5,IF(SUM(ABS(AM247),ABS(AM248),ABS(AM249))&gt;AM265,1,0)))</f>
        <v>0</v>
      </c>
      <c r="AO247" s="129"/>
      <c r="AP247" s="91">
        <f>IF(SUM(AO247:AO249)+AO265=0,0,IF(SUM(ABS(AO247),ABS(AO248),ABS(AO249))=AO265,0.5,IF(SUM(ABS(AO247),ABS(AO248),ABS(AO249))&gt;AO265,1,0)))</f>
        <v>0</v>
      </c>
      <c r="AQ247" s="129"/>
      <c r="AR247" s="91">
        <f>IF(SUM(AQ247:AQ249)+AQ265=0,0,IF(SUM(ABS(AQ247),ABS(AQ248),ABS(AQ249))=AQ265,0.5,IF(SUM(ABS(AQ247),ABS(AQ248),ABS(AQ249))&gt;AQ265,1,0)))</f>
        <v>0</v>
      </c>
      <c r="AS247" s="129"/>
      <c r="AT247" s="91">
        <f>IF(SUM(AS247:AS249)+AS265=0,0,IF(SUM(ABS(AS247),ABS(AS248),ABS(AS249))=AS265,0.5,IF(SUM(ABS(AS247),ABS(AS248),ABS(AS249))&gt;AS265,1,0)))</f>
        <v>0</v>
      </c>
      <c r="AU247" s="92">
        <f t="shared" ref="AU247:AU258" si="281">ABS(SUM(AC247:AC247))+ABS(SUM(AE247:AE247))+ABS(SUM(AG247:AG247))+ABS(SUM(AI247:AI247))+ABS(SUM(AK247:AK247))+ABS(SUM(AM247:AM247))+ABS(SUM(AO247:AO247))+ABS(SUM(AQ247:AQ247))+ABS(SUM(AS247:AS247))</f>
        <v>0</v>
      </c>
      <c r="AV247" s="93">
        <f>SUM(AD247+AF247+AH247+AJ247+AL247+AN247+AP247+AR247+AT247)</f>
        <v>0</v>
      </c>
      <c r="AW247" s="83"/>
      <c r="AX247" s="84"/>
      <c r="AZ247" s="47"/>
      <c r="BA247" s="149"/>
      <c r="BB247" s="150"/>
      <c r="BC247" s="151"/>
      <c r="BD247" s="154">
        <f>+AB247</f>
        <v>0</v>
      </c>
      <c r="BE247" s="150">
        <f>+AU247</f>
        <v>0</v>
      </c>
      <c r="BF247" s="152">
        <f>COUNT(BH247:BP247)</f>
        <v>0</v>
      </c>
      <c r="BG247" s="152">
        <f>COUNTIF(BH247:BP247,"&gt;0")</f>
        <v>0</v>
      </c>
      <c r="BH247" s="152" t="str">
        <f t="shared" ref="BH247:BH258" si="282">IF(AC247=0,"",AC247)</f>
        <v/>
      </c>
      <c r="BI247" s="152" t="str">
        <f t="shared" ref="BI247:BI258" si="283">IF(AE247=0,"",AE247)</f>
        <v/>
      </c>
      <c r="BJ247" s="152" t="str">
        <f t="shared" ref="BJ247:BJ258" si="284">IF(AG247=0,"",AG247)</f>
        <v/>
      </c>
      <c r="BK247" s="152" t="str">
        <f t="shared" ref="BK247:BK258" si="285">IF(AI247=0,"",AI247)</f>
        <v/>
      </c>
      <c r="BL247" s="152" t="str">
        <f t="shared" ref="BL247:BL258" si="286">IF(AK247=0,"",AK247)</f>
        <v/>
      </c>
      <c r="BM247" s="152" t="str">
        <f t="shared" ref="BM247:BM258" si="287">IF(AM247=0,"",AM247)</f>
        <v/>
      </c>
      <c r="BN247" s="152" t="str">
        <f t="shared" ref="BN247:BN258" si="288">IF(AO247=0,"",AO247)</f>
        <v/>
      </c>
      <c r="BO247" s="152" t="str">
        <f t="shared" ref="BO247:BO258" si="289">IF(AQ247=0,"",AQ247)</f>
        <v/>
      </c>
      <c r="BP247" s="152" t="str">
        <f t="shared" ref="BP247:BP258" si="290">IF(AS247=0,"",AS247)</f>
        <v/>
      </c>
      <c r="BQ247" s="153"/>
      <c r="BR247" s="151"/>
      <c r="BS247" s="152">
        <f>MAX(BH247:BP247)</f>
        <v>0</v>
      </c>
      <c r="BT247" s="152">
        <f>IF(BS247&lt;MAX(BS:BS),0,BS247+ROW()/1000000000)</f>
        <v>2.4699999999999998E-7</v>
      </c>
      <c r="BU247" s="152" t="str">
        <f>+AA243</f>
        <v>Werdenfels 1</v>
      </c>
      <c r="BV247" s="151">
        <f>RANK(BT247,BT:BT)</f>
        <v>24</v>
      </c>
      <c r="BW247" s="152">
        <f>SUMIF(BH247:BP247,"&gt;0")</f>
        <v>0</v>
      </c>
      <c r="BX247" s="152">
        <f>IF(COUNTIF(BH247:BP247,"&gt;0")&lt;Spielorte!$A$23,0,BE247/Spielorte!$A$23)</f>
        <v>0</v>
      </c>
      <c r="BY247" s="152">
        <f>IF(BX247&lt;MAX(BX:BX),0,BX247+ROW()/1000000000)</f>
        <v>2.4699999999999998E-7</v>
      </c>
      <c r="BZ247" s="151">
        <f t="shared" ref="BZ247:BZ258" si="291">IF(BY247=0,0,RANK(BY247,BY:BY))</f>
        <v>24</v>
      </c>
    </row>
    <row r="248" spans="1:78" ht="17.100000000000001" customHeight="1" x14ac:dyDescent="0.25">
      <c r="A248" s="414"/>
      <c r="B248" s="59" t="str">
        <f t="shared" ref="B248:D260" si="292">IF(AA248=0,"",AA248)</f>
        <v/>
      </c>
      <c r="C248" s="60" t="str">
        <f t="shared" si="292"/>
        <v/>
      </c>
      <c r="D248" s="61" t="str">
        <f t="shared" si="292"/>
        <v/>
      </c>
      <c r="E248" s="398"/>
      <c r="F248" s="61" t="str">
        <f t="shared" si="273"/>
        <v/>
      </c>
      <c r="G248" s="398"/>
      <c r="H248" s="61" t="str">
        <f t="shared" si="274"/>
        <v/>
      </c>
      <c r="I248" s="398"/>
      <c r="J248" s="61" t="str">
        <f t="shared" si="275"/>
        <v/>
      </c>
      <c r="K248" s="398"/>
      <c r="L248" s="61" t="str">
        <f t="shared" si="276"/>
        <v/>
      </c>
      <c r="M248" s="398"/>
      <c r="N248" s="61" t="str">
        <f t="shared" ref="N248:N260" si="293">IF(AM248=0,"",AM248)</f>
        <v/>
      </c>
      <c r="O248" s="398"/>
      <c r="P248" s="61" t="str">
        <f t="shared" si="277"/>
        <v/>
      </c>
      <c r="Q248" s="398"/>
      <c r="R248" s="61" t="str">
        <f t="shared" si="278"/>
        <v/>
      </c>
      <c r="S248" s="398"/>
      <c r="T248" s="61" t="str">
        <f t="shared" si="279"/>
        <v/>
      </c>
      <c r="U248" s="398"/>
      <c r="V248" s="61" t="str">
        <f t="shared" si="280"/>
        <v/>
      </c>
      <c r="W248" s="398"/>
      <c r="Z248" s="406"/>
      <c r="AA248" s="90" t="str">
        <f>IF(AB248=0,"",_xlfn.CONCAT(VLOOKUP(AB248,Starter!A:C,2,0)))</f>
        <v/>
      </c>
      <c r="AB248" s="80"/>
      <c r="AC248" s="130"/>
      <c r="AD248" s="94"/>
      <c r="AE248" s="130"/>
      <c r="AF248" s="94"/>
      <c r="AG248" s="130"/>
      <c r="AH248" s="94"/>
      <c r="AI248" s="130"/>
      <c r="AJ248" s="94"/>
      <c r="AK248" s="130"/>
      <c r="AL248" s="94"/>
      <c r="AM248" s="130"/>
      <c r="AN248" s="94"/>
      <c r="AO248" s="130"/>
      <c r="AP248" s="94"/>
      <c r="AQ248" s="130"/>
      <c r="AR248" s="94"/>
      <c r="AS248" s="130"/>
      <c r="AT248" s="94"/>
      <c r="AU248" s="95">
        <f t="shared" si="281"/>
        <v>0</v>
      </c>
      <c r="AV248" s="96"/>
      <c r="AW248" s="83"/>
      <c r="AX248" s="84"/>
      <c r="AZ248" s="47"/>
      <c r="BA248" s="149"/>
      <c r="BB248" s="150"/>
      <c r="BC248" s="151"/>
      <c r="BD248" s="154">
        <f t="shared" ref="BD248:BD258" si="294">+AB248</f>
        <v>0</v>
      </c>
      <c r="BE248" s="150">
        <f t="shared" ref="BE248:BE258" si="295">+AU248</f>
        <v>0</v>
      </c>
      <c r="BF248" s="152">
        <f t="shared" ref="BF248:BF258" si="296">COUNT(BH248:BP248)</f>
        <v>0</v>
      </c>
      <c r="BG248" s="152">
        <f t="shared" ref="BG248:BG258" si="297">COUNTIF(BH248:BP248,"&gt;0")</f>
        <v>0</v>
      </c>
      <c r="BH248" s="152" t="str">
        <f t="shared" si="282"/>
        <v/>
      </c>
      <c r="BI248" s="152" t="str">
        <f t="shared" si="283"/>
        <v/>
      </c>
      <c r="BJ248" s="152" t="str">
        <f t="shared" si="284"/>
        <v/>
      </c>
      <c r="BK248" s="152" t="str">
        <f t="shared" si="285"/>
        <v/>
      </c>
      <c r="BL248" s="152" t="str">
        <f t="shared" si="286"/>
        <v/>
      </c>
      <c r="BM248" s="152" t="str">
        <f t="shared" si="287"/>
        <v/>
      </c>
      <c r="BN248" s="152" t="str">
        <f t="shared" si="288"/>
        <v/>
      </c>
      <c r="BO248" s="152" t="str">
        <f t="shared" si="289"/>
        <v/>
      </c>
      <c r="BP248" s="152" t="str">
        <f t="shared" si="290"/>
        <v/>
      </c>
      <c r="BQ248" s="153"/>
      <c r="BR248" s="151"/>
      <c r="BS248" s="152">
        <f t="shared" ref="BS248:BS258" si="298">MAX(BH248:BP248)</f>
        <v>0</v>
      </c>
      <c r="BT248" s="152">
        <f t="shared" ref="BT248:BT258" si="299">IF(BS248&lt;MAX(BS:BS),0,BS248+ROW()/1000000000)</f>
        <v>2.48E-7</v>
      </c>
      <c r="BU248" s="152" t="str">
        <f t="shared" ref="BU248:BU258" si="300">+BU247</f>
        <v>Werdenfels 1</v>
      </c>
      <c r="BV248" s="151">
        <f t="shared" ref="BV248:BV258" si="301">RANK(BT248,BT:BT)</f>
        <v>23</v>
      </c>
      <c r="BW248" s="152">
        <f t="shared" ref="BW248:BW258" si="302">SUMIF(BH248:BP248,"&gt;0")</f>
        <v>0</v>
      </c>
      <c r="BX248" s="152">
        <f>IF(COUNTIF(BH248:BP248,"&gt;0")&lt;Spielorte!$A$23,0,BE248/Spielorte!$A$23)</f>
        <v>0</v>
      </c>
      <c r="BY248" s="152">
        <f t="shared" ref="BY248:BY258" si="303">IF(BX248&lt;MAX(BX:BX),0,BX248+ROW()/1000000000)</f>
        <v>2.48E-7</v>
      </c>
      <c r="BZ248" s="151">
        <f t="shared" si="291"/>
        <v>23</v>
      </c>
    </row>
    <row r="249" spans="1:78" ht="17.100000000000001" customHeight="1" thickBot="1" x14ac:dyDescent="0.3">
      <c r="A249" s="415"/>
      <c r="B249" s="62" t="str">
        <f t="shared" si="292"/>
        <v/>
      </c>
      <c r="C249" s="63" t="str">
        <f t="shared" si="292"/>
        <v/>
      </c>
      <c r="D249" s="52" t="str">
        <f t="shared" si="292"/>
        <v/>
      </c>
      <c r="E249" s="399"/>
      <c r="F249" s="52" t="str">
        <f t="shared" si="273"/>
        <v/>
      </c>
      <c r="G249" s="399"/>
      <c r="H249" s="52" t="str">
        <f t="shared" si="274"/>
        <v/>
      </c>
      <c r="I249" s="399"/>
      <c r="J249" s="52" t="str">
        <f t="shared" si="275"/>
        <v/>
      </c>
      <c r="K249" s="399"/>
      <c r="L249" s="52" t="str">
        <f t="shared" si="276"/>
        <v/>
      </c>
      <c r="M249" s="399"/>
      <c r="N249" s="52" t="str">
        <f t="shared" si="293"/>
        <v/>
      </c>
      <c r="O249" s="399"/>
      <c r="P249" s="52" t="str">
        <f t="shared" si="277"/>
        <v/>
      </c>
      <c r="Q249" s="399"/>
      <c r="R249" s="52" t="str">
        <f t="shared" si="278"/>
        <v/>
      </c>
      <c r="S249" s="399"/>
      <c r="T249" s="52" t="str">
        <f t="shared" si="279"/>
        <v/>
      </c>
      <c r="U249" s="399"/>
      <c r="V249" s="52" t="str">
        <f t="shared" si="280"/>
        <v/>
      </c>
      <c r="W249" s="399"/>
      <c r="Z249" s="407"/>
      <c r="AA249" s="99" t="str">
        <f>IF(AB249=0,"",_xlfn.CONCAT(VLOOKUP(AB249,Starter!A:C,2,0)))</f>
        <v/>
      </c>
      <c r="AB249" s="82"/>
      <c r="AC249" s="131"/>
      <c r="AD249" s="94"/>
      <c r="AE249" s="131"/>
      <c r="AF249" s="94"/>
      <c r="AG249" s="131"/>
      <c r="AH249" s="94"/>
      <c r="AI249" s="131"/>
      <c r="AJ249" s="94"/>
      <c r="AK249" s="131"/>
      <c r="AL249" s="94"/>
      <c r="AM249" s="131"/>
      <c r="AN249" s="94"/>
      <c r="AO249" s="131"/>
      <c r="AP249" s="94"/>
      <c r="AQ249" s="131"/>
      <c r="AR249" s="94"/>
      <c r="AS249" s="131"/>
      <c r="AT249" s="94"/>
      <c r="AU249" s="97">
        <f t="shared" si="281"/>
        <v>0</v>
      </c>
      <c r="AV249" s="98"/>
      <c r="AW249" s="83"/>
      <c r="AX249" s="84"/>
      <c r="AZ249" s="47"/>
      <c r="BA249" s="149"/>
      <c r="BB249" s="150"/>
      <c r="BC249" s="151"/>
      <c r="BD249" s="154">
        <f t="shared" si="294"/>
        <v>0</v>
      </c>
      <c r="BE249" s="150">
        <f t="shared" si="295"/>
        <v>0</v>
      </c>
      <c r="BF249" s="152">
        <f t="shared" si="296"/>
        <v>0</v>
      </c>
      <c r="BG249" s="152">
        <f t="shared" si="297"/>
        <v>0</v>
      </c>
      <c r="BH249" s="152" t="str">
        <f t="shared" si="282"/>
        <v/>
      </c>
      <c r="BI249" s="152" t="str">
        <f t="shared" si="283"/>
        <v/>
      </c>
      <c r="BJ249" s="152" t="str">
        <f t="shared" si="284"/>
        <v/>
      </c>
      <c r="BK249" s="152" t="str">
        <f t="shared" si="285"/>
        <v/>
      </c>
      <c r="BL249" s="152" t="str">
        <f t="shared" si="286"/>
        <v/>
      </c>
      <c r="BM249" s="152" t="str">
        <f t="shared" si="287"/>
        <v/>
      </c>
      <c r="BN249" s="152" t="str">
        <f t="shared" si="288"/>
        <v/>
      </c>
      <c r="BO249" s="152" t="str">
        <f t="shared" si="289"/>
        <v/>
      </c>
      <c r="BP249" s="152" t="str">
        <f t="shared" si="290"/>
        <v/>
      </c>
      <c r="BQ249" s="153"/>
      <c r="BR249" s="151"/>
      <c r="BS249" s="152">
        <f t="shared" si="298"/>
        <v>0</v>
      </c>
      <c r="BT249" s="152">
        <f t="shared" si="299"/>
        <v>2.4900000000000002E-7</v>
      </c>
      <c r="BU249" s="152" t="str">
        <f t="shared" si="300"/>
        <v>Werdenfels 1</v>
      </c>
      <c r="BV249" s="151">
        <f t="shared" si="301"/>
        <v>22</v>
      </c>
      <c r="BW249" s="152">
        <f t="shared" si="302"/>
        <v>0</v>
      </c>
      <c r="BX249" s="152">
        <f>IF(COUNTIF(BH249:BP249,"&gt;0")&lt;Spielorte!$A$23,0,BE249/Spielorte!$A$23)</f>
        <v>0</v>
      </c>
      <c r="BY249" s="152">
        <f t="shared" si="303"/>
        <v>2.4900000000000002E-7</v>
      </c>
      <c r="BZ249" s="151">
        <f t="shared" si="291"/>
        <v>22</v>
      </c>
    </row>
    <row r="250" spans="1:78" ht="17.100000000000001" customHeight="1" x14ac:dyDescent="0.25">
      <c r="A250" s="413" t="s">
        <v>2</v>
      </c>
      <c r="B250" s="56" t="str">
        <f t="shared" si="292"/>
        <v/>
      </c>
      <c r="C250" s="57" t="str">
        <f t="shared" si="292"/>
        <v/>
      </c>
      <c r="D250" s="58" t="str">
        <f t="shared" si="292"/>
        <v/>
      </c>
      <c r="E250" s="397">
        <f>IF(AD250="","",AD250)</f>
        <v>0</v>
      </c>
      <c r="F250" s="58" t="str">
        <f t="shared" si="273"/>
        <v/>
      </c>
      <c r="G250" s="397">
        <f>IF(AF250="","",AF250)</f>
        <v>0</v>
      </c>
      <c r="H250" s="58" t="str">
        <f t="shared" si="274"/>
        <v/>
      </c>
      <c r="I250" s="397">
        <f>IF(AH250="","",AH250)</f>
        <v>0</v>
      </c>
      <c r="J250" s="58" t="str">
        <f t="shared" si="275"/>
        <v/>
      </c>
      <c r="K250" s="397">
        <f>IF(AJ250="","",AJ250)</f>
        <v>0</v>
      </c>
      <c r="L250" s="58" t="str">
        <f t="shared" si="276"/>
        <v/>
      </c>
      <c r="M250" s="397">
        <f>IF(AL250="","",AL250)</f>
        <v>0</v>
      </c>
      <c r="N250" s="58" t="str">
        <f t="shared" si="293"/>
        <v/>
      </c>
      <c r="O250" s="397">
        <f>IF(AN250="","",AN250)</f>
        <v>0</v>
      </c>
      <c r="P250" s="58" t="str">
        <f t="shared" si="277"/>
        <v/>
      </c>
      <c r="Q250" s="397">
        <f>IF(AP250="","",AP250)</f>
        <v>0</v>
      </c>
      <c r="R250" s="58" t="str">
        <f t="shared" si="278"/>
        <v/>
      </c>
      <c r="S250" s="397">
        <f>IF(AR250="","",AR250)</f>
        <v>0</v>
      </c>
      <c r="T250" s="58" t="str">
        <f t="shared" si="279"/>
        <v/>
      </c>
      <c r="U250" s="397">
        <f>IF(AT250="","",AT250)</f>
        <v>0</v>
      </c>
      <c r="V250" s="58" t="str">
        <f t="shared" si="280"/>
        <v/>
      </c>
      <c r="W250" s="397">
        <f>IF(AV250="","",AV250)</f>
        <v>0</v>
      </c>
      <c r="Z250" s="405" t="s">
        <v>2</v>
      </c>
      <c r="AA250" s="272" t="str">
        <f>IF(AB250=0,"",_xlfn.CONCAT(VLOOKUP(AB250,Starter!A:C,2,0)))</f>
        <v/>
      </c>
      <c r="AB250" s="81"/>
      <c r="AC250" s="132"/>
      <c r="AD250" s="91">
        <f>IF(SUM(AC250:AC252)+AC266=0,0,IF(SUM(ABS(AC250),ABS(AC251),ABS(AC252))=AC266,0.5,IF(SUM(ABS(AC250),ABS(AC251),ABS(AC252))&gt;AC266,1,0)))</f>
        <v>0</v>
      </c>
      <c r="AE250" s="132"/>
      <c r="AF250" s="91">
        <f>IF(SUM(AE250:AE252)+AE266=0,0,IF(SUM(ABS(AE250),ABS(AE251),ABS(AE252))=AE266,0.5,IF(SUM(ABS(AE250),ABS(AE251),ABS(AE252))&gt;AE266,1,0)))</f>
        <v>0</v>
      </c>
      <c r="AG250" s="132"/>
      <c r="AH250" s="91">
        <f>IF(SUM(AG250:AG252)+AG266=0,0,IF(SUM(ABS(AG250),ABS(AG251),ABS(AG252))=AG266,0.5,IF(SUM(ABS(AG250),ABS(AG251),ABS(AG252))&gt;AG266,1,0)))</f>
        <v>0</v>
      </c>
      <c r="AI250" s="132"/>
      <c r="AJ250" s="91">
        <f>IF(SUM(AI250:AI252)+AI266=0,0,IF(SUM(ABS(AI250),ABS(AI251),ABS(AI252))=AI266,0.5,IF(SUM(ABS(AI250),ABS(AI251),ABS(AI252))&gt;AI266,1,0)))</f>
        <v>0</v>
      </c>
      <c r="AK250" s="132"/>
      <c r="AL250" s="91">
        <f>IF(SUM(AK250:AK252)+AK266=0,0,IF(SUM(ABS(AK250),ABS(AK251),ABS(AK252))=AK266,0.5,IF(SUM(ABS(AK250),ABS(AK251),ABS(AK252))&gt;AK266,1,0)))</f>
        <v>0</v>
      </c>
      <c r="AM250" s="132"/>
      <c r="AN250" s="91">
        <f>IF(SUM(AM250:AM252)+AM266=0,0,IF(SUM(ABS(AM250),ABS(AM251),ABS(AM252))=AM266,0.5,IF(SUM(ABS(AM250),ABS(AM251),ABS(AM252))&gt;AM266,1,0)))</f>
        <v>0</v>
      </c>
      <c r="AO250" s="132"/>
      <c r="AP250" s="91">
        <f>IF(SUM(AO250:AO252)+AO266=0,0,IF(SUM(ABS(AO250),ABS(AO251),ABS(AO252))=AO266,0.5,IF(SUM(ABS(AO250),ABS(AO251),ABS(AO252))&gt;AO266,1,0)))</f>
        <v>0</v>
      </c>
      <c r="AQ250" s="132"/>
      <c r="AR250" s="91">
        <f>IF(SUM(AQ250:AQ252)+AQ266=0,0,IF(SUM(ABS(AQ250),ABS(AQ251),ABS(AQ252))=AQ266,0.5,IF(SUM(ABS(AQ250),ABS(AQ251),ABS(AQ252))&gt;AQ266,1,0)))</f>
        <v>0</v>
      </c>
      <c r="AS250" s="132"/>
      <c r="AT250" s="91">
        <f>IF(SUM(AS250:AS252)+AS266=0,0,IF(SUM(ABS(AS250),ABS(AS251),ABS(AS252))=AS266,0.5,IF(SUM(ABS(AS250),ABS(AS251),ABS(AS252))&gt;AS266,1,0)))</f>
        <v>0</v>
      </c>
      <c r="AU250" s="92">
        <f t="shared" si="281"/>
        <v>0</v>
      </c>
      <c r="AV250" s="93">
        <f>SUM(AD250+AF250+AH250+AJ250+AL250+AN250+AP250+AR250+AT250)</f>
        <v>0</v>
      </c>
      <c r="AW250" s="83"/>
      <c r="AX250" s="84"/>
      <c r="AZ250" s="47"/>
      <c r="BA250" s="149"/>
      <c r="BB250" s="150"/>
      <c r="BC250" s="151"/>
      <c r="BD250" s="154">
        <f t="shared" si="294"/>
        <v>0</v>
      </c>
      <c r="BE250" s="150">
        <f t="shared" si="295"/>
        <v>0</v>
      </c>
      <c r="BF250" s="152">
        <f t="shared" si="296"/>
        <v>0</v>
      </c>
      <c r="BG250" s="152">
        <f t="shared" si="297"/>
        <v>0</v>
      </c>
      <c r="BH250" s="152" t="str">
        <f t="shared" si="282"/>
        <v/>
      </c>
      <c r="BI250" s="152" t="str">
        <f t="shared" si="283"/>
        <v/>
      </c>
      <c r="BJ250" s="152" t="str">
        <f t="shared" si="284"/>
        <v/>
      </c>
      <c r="BK250" s="152" t="str">
        <f t="shared" si="285"/>
        <v/>
      </c>
      <c r="BL250" s="152" t="str">
        <f t="shared" si="286"/>
        <v/>
      </c>
      <c r="BM250" s="152" t="str">
        <f t="shared" si="287"/>
        <v/>
      </c>
      <c r="BN250" s="152" t="str">
        <f t="shared" si="288"/>
        <v/>
      </c>
      <c r="BO250" s="152" t="str">
        <f t="shared" si="289"/>
        <v/>
      </c>
      <c r="BP250" s="152" t="str">
        <f t="shared" si="290"/>
        <v/>
      </c>
      <c r="BQ250" s="153"/>
      <c r="BR250" s="151"/>
      <c r="BS250" s="152">
        <f t="shared" si="298"/>
        <v>0</v>
      </c>
      <c r="BT250" s="152">
        <f t="shared" si="299"/>
        <v>2.4999999999999999E-7</v>
      </c>
      <c r="BU250" s="152" t="str">
        <f t="shared" si="300"/>
        <v>Werdenfels 1</v>
      </c>
      <c r="BV250" s="151">
        <f t="shared" si="301"/>
        <v>21</v>
      </c>
      <c r="BW250" s="152">
        <f t="shared" si="302"/>
        <v>0</v>
      </c>
      <c r="BX250" s="152">
        <f>IF(COUNTIF(BH250:BP250,"&gt;0")&lt;Spielorte!$A$23,0,BE250/Spielorte!$A$23)</f>
        <v>0</v>
      </c>
      <c r="BY250" s="152">
        <f t="shared" si="303"/>
        <v>2.4999999999999999E-7</v>
      </c>
      <c r="BZ250" s="151">
        <f t="shared" si="291"/>
        <v>21</v>
      </c>
    </row>
    <row r="251" spans="1:78" ht="17.100000000000001" customHeight="1" x14ac:dyDescent="0.25">
      <c r="A251" s="414"/>
      <c r="B251" s="59" t="str">
        <f t="shared" si="292"/>
        <v/>
      </c>
      <c r="C251" s="60" t="str">
        <f t="shared" si="292"/>
        <v/>
      </c>
      <c r="D251" s="61" t="str">
        <f t="shared" si="292"/>
        <v/>
      </c>
      <c r="E251" s="398"/>
      <c r="F251" s="61" t="str">
        <f t="shared" si="273"/>
        <v/>
      </c>
      <c r="G251" s="398"/>
      <c r="H251" s="61" t="str">
        <f t="shared" si="274"/>
        <v/>
      </c>
      <c r="I251" s="398"/>
      <c r="J251" s="61" t="str">
        <f t="shared" si="275"/>
        <v/>
      </c>
      <c r="K251" s="398"/>
      <c r="L251" s="61" t="str">
        <f t="shared" si="276"/>
        <v/>
      </c>
      <c r="M251" s="398"/>
      <c r="N251" s="61" t="str">
        <f t="shared" si="293"/>
        <v/>
      </c>
      <c r="O251" s="398"/>
      <c r="P251" s="61" t="str">
        <f t="shared" si="277"/>
        <v/>
      </c>
      <c r="Q251" s="398"/>
      <c r="R251" s="61" t="str">
        <f t="shared" si="278"/>
        <v/>
      </c>
      <c r="S251" s="398"/>
      <c r="T251" s="61" t="str">
        <f t="shared" si="279"/>
        <v/>
      </c>
      <c r="U251" s="398"/>
      <c r="V251" s="61" t="str">
        <f t="shared" si="280"/>
        <v/>
      </c>
      <c r="W251" s="398"/>
      <c r="Z251" s="406"/>
      <c r="AA251" s="90" t="str">
        <f>IF(AB251=0,"",_xlfn.CONCAT(VLOOKUP(AB251,Starter!A:C,2,0)))</f>
        <v/>
      </c>
      <c r="AB251" s="80"/>
      <c r="AC251" s="130"/>
      <c r="AD251" s="94"/>
      <c r="AE251" s="130"/>
      <c r="AF251" s="94"/>
      <c r="AG251" s="130"/>
      <c r="AH251" s="94"/>
      <c r="AI251" s="130"/>
      <c r="AJ251" s="94"/>
      <c r="AK251" s="130"/>
      <c r="AL251" s="94"/>
      <c r="AM251" s="130"/>
      <c r="AN251" s="94"/>
      <c r="AO251" s="134"/>
      <c r="AP251" s="94"/>
      <c r="AQ251" s="134"/>
      <c r="AR251" s="94"/>
      <c r="AS251" s="134"/>
      <c r="AT251" s="94"/>
      <c r="AU251" s="95">
        <f t="shared" si="281"/>
        <v>0</v>
      </c>
      <c r="AV251" s="96"/>
      <c r="AW251" s="83"/>
      <c r="AX251" s="84"/>
      <c r="AZ251" s="47"/>
      <c r="BA251" s="149"/>
      <c r="BB251" s="150"/>
      <c r="BC251" s="151"/>
      <c r="BD251" s="154">
        <f t="shared" si="294"/>
        <v>0</v>
      </c>
      <c r="BE251" s="150">
        <f t="shared" si="295"/>
        <v>0</v>
      </c>
      <c r="BF251" s="152">
        <f t="shared" si="296"/>
        <v>0</v>
      </c>
      <c r="BG251" s="152">
        <f t="shared" si="297"/>
        <v>0</v>
      </c>
      <c r="BH251" s="152" t="str">
        <f t="shared" si="282"/>
        <v/>
      </c>
      <c r="BI251" s="152" t="str">
        <f t="shared" si="283"/>
        <v/>
      </c>
      <c r="BJ251" s="152" t="str">
        <f t="shared" si="284"/>
        <v/>
      </c>
      <c r="BK251" s="152" t="str">
        <f t="shared" si="285"/>
        <v/>
      </c>
      <c r="BL251" s="152" t="str">
        <f t="shared" si="286"/>
        <v/>
      </c>
      <c r="BM251" s="152" t="str">
        <f t="shared" si="287"/>
        <v/>
      </c>
      <c r="BN251" s="152" t="str">
        <f t="shared" si="288"/>
        <v/>
      </c>
      <c r="BO251" s="152" t="str">
        <f t="shared" si="289"/>
        <v/>
      </c>
      <c r="BP251" s="152" t="str">
        <f t="shared" si="290"/>
        <v/>
      </c>
      <c r="BQ251" s="153"/>
      <c r="BR251" s="151"/>
      <c r="BS251" s="152">
        <f t="shared" si="298"/>
        <v>0</v>
      </c>
      <c r="BT251" s="152">
        <f t="shared" si="299"/>
        <v>2.5100000000000001E-7</v>
      </c>
      <c r="BU251" s="152" t="str">
        <f t="shared" si="300"/>
        <v>Werdenfels 1</v>
      </c>
      <c r="BV251" s="151">
        <f t="shared" si="301"/>
        <v>20</v>
      </c>
      <c r="BW251" s="152">
        <f t="shared" si="302"/>
        <v>0</v>
      </c>
      <c r="BX251" s="152">
        <f>IF(COUNTIF(BH251:BP251,"&gt;0")&lt;Spielorte!$A$23,0,BE251/Spielorte!$A$23)</f>
        <v>0</v>
      </c>
      <c r="BY251" s="152">
        <f t="shared" si="303"/>
        <v>2.5100000000000001E-7</v>
      </c>
      <c r="BZ251" s="151">
        <f t="shared" si="291"/>
        <v>20</v>
      </c>
    </row>
    <row r="252" spans="1:78" ht="17.100000000000001" customHeight="1" thickBot="1" x14ac:dyDescent="0.3">
      <c r="A252" s="415"/>
      <c r="B252" s="62" t="str">
        <f t="shared" si="292"/>
        <v/>
      </c>
      <c r="C252" s="63" t="str">
        <f t="shared" si="292"/>
        <v/>
      </c>
      <c r="D252" s="52" t="str">
        <f t="shared" si="292"/>
        <v/>
      </c>
      <c r="E252" s="399"/>
      <c r="F252" s="52" t="str">
        <f t="shared" si="273"/>
        <v/>
      </c>
      <c r="G252" s="399"/>
      <c r="H252" s="52" t="str">
        <f t="shared" si="274"/>
        <v/>
      </c>
      <c r="I252" s="399"/>
      <c r="J252" s="52" t="str">
        <f t="shared" si="275"/>
        <v/>
      </c>
      <c r="K252" s="399"/>
      <c r="L252" s="52" t="str">
        <f t="shared" si="276"/>
        <v/>
      </c>
      <c r="M252" s="399"/>
      <c r="N252" s="52" t="str">
        <f t="shared" si="293"/>
        <v/>
      </c>
      <c r="O252" s="399"/>
      <c r="P252" s="52" t="str">
        <f t="shared" si="277"/>
        <v/>
      </c>
      <c r="Q252" s="399"/>
      <c r="R252" s="52" t="str">
        <f t="shared" si="278"/>
        <v/>
      </c>
      <c r="S252" s="399"/>
      <c r="T252" s="52" t="str">
        <f t="shared" si="279"/>
        <v/>
      </c>
      <c r="U252" s="399"/>
      <c r="V252" s="52" t="str">
        <f t="shared" si="280"/>
        <v/>
      </c>
      <c r="W252" s="399"/>
      <c r="Z252" s="407"/>
      <c r="AA252" s="99" t="str">
        <f>IF(AB252=0,"",_xlfn.CONCAT(VLOOKUP(AB252,Starter!A:C,2,0)))</f>
        <v/>
      </c>
      <c r="AB252" s="82"/>
      <c r="AC252" s="133"/>
      <c r="AD252" s="100"/>
      <c r="AE252" s="133"/>
      <c r="AF252" s="100"/>
      <c r="AG252" s="133"/>
      <c r="AH252" s="100"/>
      <c r="AI252" s="133"/>
      <c r="AJ252" s="100"/>
      <c r="AK252" s="133"/>
      <c r="AL252" s="100"/>
      <c r="AM252" s="133"/>
      <c r="AN252" s="100"/>
      <c r="AO252" s="133"/>
      <c r="AP252" s="100"/>
      <c r="AQ252" s="133"/>
      <c r="AR252" s="100"/>
      <c r="AS252" s="133"/>
      <c r="AT252" s="100"/>
      <c r="AU252" s="97">
        <f t="shared" si="281"/>
        <v>0</v>
      </c>
      <c r="AV252" s="98"/>
      <c r="AW252" s="83"/>
      <c r="AX252" s="84"/>
      <c r="AZ252" s="47"/>
      <c r="BA252" s="149"/>
      <c r="BB252" s="150"/>
      <c r="BC252" s="151"/>
      <c r="BD252" s="154">
        <f t="shared" si="294"/>
        <v>0</v>
      </c>
      <c r="BE252" s="150">
        <f t="shared" si="295"/>
        <v>0</v>
      </c>
      <c r="BF252" s="152">
        <f t="shared" si="296"/>
        <v>0</v>
      </c>
      <c r="BG252" s="152">
        <f t="shared" si="297"/>
        <v>0</v>
      </c>
      <c r="BH252" s="152" t="str">
        <f t="shared" si="282"/>
        <v/>
      </c>
      <c r="BI252" s="152" t="str">
        <f t="shared" si="283"/>
        <v/>
      </c>
      <c r="BJ252" s="152" t="str">
        <f t="shared" si="284"/>
        <v/>
      </c>
      <c r="BK252" s="152" t="str">
        <f t="shared" si="285"/>
        <v/>
      </c>
      <c r="BL252" s="152" t="str">
        <f t="shared" si="286"/>
        <v/>
      </c>
      <c r="BM252" s="152" t="str">
        <f t="shared" si="287"/>
        <v/>
      </c>
      <c r="BN252" s="152" t="str">
        <f t="shared" si="288"/>
        <v/>
      </c>
      <c r="BO252" s="152" t="str">
        <f t="shared" si="289"/>
        <v/>
      </c>
      <c r="BP252" s="152" t="str">
        <f t="shared" si="290"/>
        <v/>
      </c>
      <c r="BQ252" s="153"/>
      <c r="BR252" s="151"/>
      <c r="BS252" s="152">
        <f t="shared" si="298"/>
        <v>0</v>
      </c>
      <c r="BT252" s="152">
        <f t="shared" si="299"/>
        <v>2.5199999999999998E-7</v>
      </c>
      <c r="BU252" s="152" t="str">
        <f t="shared" si="300"/>
        <v>Werdenfels 1</v>
      </c>
      <c r="BV252" s="151">
        <f t="shared" si="301"/>
        <v>19</v>
      </c>
      <c r="BW252" s="152">
        <f t="shared" si="302"/>
        <v>0</v>
      </c>
      <c r="BX252" s="152">
        <f>IF(COUNTIF(BH252:BP252,"&gt;0")&lt;Spielorte!$A$23,0,BE252/Spielorte!$A$23)</f>
        <v>0</v>
      </c>
      <c r="BY252" s="152">
        <f t="shared" si="303"/>
        <v>2.5199999999999998E-7</v>
      </c>
      <c r="BZ252" s="151">
        <f t="shared" si="291"/>
        <v>19</v>
      </c>
    </row>
    <row r="253" spans="1:78" ht="17.100000000000001" customHeight="1" x14ac:dyDescent="0.25">
      <c r="A253" s="413" t="s">
        <v>3</v>
      </c>
      <c r="B253" s="56" t="str">
        <f t="shared" si="292"/>
        <v/>
      </c>
      <c r="C253" s="57" t="str">
        <f t="shared" si="292"/>
        <v/>
      </c>
      <c r="D253" s="58" t="str">
        <f t="shared" si="292"/>
        <v/>
      </c>
      <c r="E253" s="397">
        <f>IF(AD253="","",AD253)</f>
        <v>0</v>
      </c>
      <c r="F253" s="58" t="str">
        <f t="shared" si="273"/>
        <v/>
      </c>
      <c r="G253" s="397">
        <f>IF(AF253="","",AF253)</f>
        <v>0</v>
      </c>
      <c r="H253" s="58" t="str">
        <f t="shared" si="274"/>
        <v/>
      </c>
      <c r="I253" s="397">
        <f>IF(AH253="","",AH253)</f>
        <v>0</v>
      </c>
      <c r="J253" s="58" t="str">
        <f t="shared" si="275"/>
        <v/>
      </c>
      <c r="K253" s="397">
        <f>IF(AJ253="","",AJ253)</f>
        <v>0</v>
      </c>
      <c r="L253" s="58" t="str">
        <f t="shared" si="276"/>
        <v/>
      </c>
      <c r="M253" s="397">
        <f>IF(AL253="","",AL253)</f>
        <v>0</v>
      </c>
      <c r="N253" s="58" t="str">
        <f t="shared" si="293"/>
        <v/>
      </c>
      <c r="O253" s="397">
        <f>IF(AN253="","",AN253)</f>
        <v>0</v>
      </c>
      <c r="P253" s="58" t="str">
        <f t="shared" si="277"/>
        <v/>
      </c>
      <c r="Q253" s="397">
        <f>IF(AP253="","",AP253)</f>
        <v>0</v>
      </c>
      <c r="R253" s="58" t="str">
        <f t="shared" si="278"/>
        <v/>
      </c>
      <c r="S253" s="397">
        <f>IF(AR253="","",AR253)</f>
        <v>0</v>
      </c>
      <c r="T253" s="58" t="str">
        <f t="shared" si="279"/>
        <v/>
      </c>
      <c r="U253" s="397">
        <f>IF(AT253="","",AT253)</f>
        <v>0</v>
      </c>
      <c r="V253" s="58" t="str">
        <f t="shared" si="280"/>
        <v/>
      </c>
      <c r="W253" s="397">
        <f>IF(AV253="","",AV253)</f>
        <v>0</v>
      </c>
      <c r="Z253" s="405" t="s">
        <v>3</v>
      </c>
      <c r="AA253" s="272" t="str">
        <f>IF(AB253=0,"",_xlfn.CONCAT(VLOOKUP(AB253,Starter!A:C,2,0)))</f>
        <v/>
      </c>
      <c r="AB253" s="81"/>
      <c r="AC253" s="132"/>
      <c r="AD253" s="91">
        <f>IF(SUM(AC253:AC255)+AC267=0,0,IF(SUM(ABS(AC253),ABS(AC254),ABS(AC255))=AC267,0.5,IF(SUM(ABS(AC253),ABS(AC254),ABS(AC255))&gt;AC267,1,0)))</f>
        <v>0</v>
      </c>
      <c r="AE253" s="132"/>
      <c r="AF253" s="91">
        <f>IF(SUM(AE253:AE255)+AE267=0,0,IF(SUM(ABS(AE253),ABS(AE254),ABS(AE255))=AE267,0.5,IF(SUM(ABS(AE253),ABS(AE254),ABS(AE255))&gt;AE267,1,0)))</f>
        <v>0</v>
      </c>
      <c r="AG253" s="132"/>
      <c r="AH253" s="91">
        <f>IF(SUM(AG253:AG255)+AG267=0,0,IF(SUM(ABS(AG253),ABS(AG254),ABS(AG255))=AG267,0.5,IF(SUM(ABS(AG253),ABS(AG254),ABS(AG255))&gt;AG267,1,0)))</f>
        <v>0</v>
      </c>
      <c r="AI253" s="132"/>
      <c r="AJ253" s="91">
        <f>IF(SUM(AI253:AI255)+AI267=0,0,IF(SUM(ABS(AI253),ABS(AI254),ABS(AI255))=AI267,0.5,IF(SUM(ABS(AI253),ABS(AI254),ABS(AI255))&gt;AI267,1,0)))</f>
        <v>0</v>
      </c>
      <c r="AK253" s="132"/>
      <c r="AL253" s="91">
        <f>IF(SUM(AK253:AK255)+AK267=0,0,IF(SUM(ABS(AK253),ABS(AK254),ABS(AK255))=AK267,0.5,IF(SUM(ABS(AK253),ABS(AK254),ABS(AK255))&gt;AK267,1,0)))</f>
        <v>0</v>
      </c>
      <c r="AM253" s="132"/>
      <c r="AN253" s="91">
        <f>IF(SUM(AM253:AM255)+AM267=0,0,IF(SUM(ABS(AM253),ABS(AM254),ABS(AM255))=AM267,0.5,IF(SUM(ABS(AM253),ABS(AM254),ABS(AM255))&gt;AM267,1,0)))</f>
        <v>0</v>
      </c>
      <c r="AO253" s="132"/>
      <c r="AP253" s="91">
        <f>IF(SUM(AO253:AO255)+AO267=0,0,IF(SUM(ABS(AO253),ABS(AO254),ABS(AO255))=AO267,0.5,IF(SUM(ABS(AO253),ABS(AO254),ABS(AO255))&gt;AO267,1,0)))</f>
        <v>0</v>
      </c>
      <c r="AQ253" s="132"/>
      <c r="AR253" s="91">
        <f>IF(SUM(AQ253:AQ255)+AQ267=0,0,IF(SUM(ABS(AQ253),ABS(AQ254),ABS(AQ255))=AQ267,0.5,IF(SUM(ABS(AQ253),ABS(AQ254),ABS(AQ255))&gt;AQ267,1,0)))</f>
        <v>0</v>
      </c>
      <c r="AS253" s="132"/>
      <c r="AT253" s="91">
        <f>IF(SUM(AS253:AS255)+AS267=0,0,IF(SUM(ABS(AS253),ABS(AS254),ABS(AS255))=AS267,0.5,IF(SUM(ABS(AS253),ABS(AS254),ABS(AS255))&gt;AS267,1,0)))</f>
        <v>0</v>
      </c>
      <c r="AU253" s="92">
        <f t="shared" si="281"/>
        <v>0</v>
      </c>
      <c r="AV253" s="93">
        <f>SUM(AD253+AF253+AH253+AJ253+AL253+AN253+AP253+AR253+AT253)</f>
        <v>0</v>
      </c>
      <c r="AW253" s="83"/>
      <c r="AX253" s="84"/>
      <c r="AZ253" s="47"/>
      <c r="BA253" s="149"/>
      <c r="BB253" s="150"/>
      <c r="BC253" s="151"/>
      <c r="BD253" s="154">
        <f t="shared" si="294"/>
        <v>0</v>
      </c>
      <c r="BE253" s="150">
        <f t="shared" si="295"/>
        <v>0</v>
      </c>
      <c r="BF253" s="152">
        <f t="shared" si="296"/>
        <v>0</v>
      </c>
      <c r="BG253" s="152">
        <f t="shared" si="297"/>
        <v>0</v>
      </c>
      <c r="BH253" s="152" t="str">
        <f t="shared" si="282"/>
        <v/>
      </c>
      <c r="BI253" s="152" t="str">
        <f t="shared" si="283"/>
        <v/>
      </c>
      <c r="BJ253" s="152" t="str">
        <f t="shared" si="284"/>
        <v/>
      </c>
      <c r="BK253" s="152" t="str">
        <f t="shared" si="285"/>
        <v/>
      </c>
      <c r="BL253" s="152" t="str">
        <f t="shared" si="286"/>
        <v/>
      </c>
      <c r="BM253" s="152" t="str">
        <f t="shared" si="287"/>
        <v/>
      </c>
      <c r="BN253" s="152" t="str">
        <f t="shared" si="288"/>
        <v/>
      </c>
      <c r="BO253" s="152" t="str">
        <f t="shared" si="289"/>
        <v/>
      </c>
      <c r="BP253" s="152" t="str">
        <f t="shared" si="290"/>
        <v/>
      </c>
      <c r="BQ253" s="153"/>
      <c r="BR253" s="151"/>
      <c r="BS253" s="152">
        <f t="shared" si="298"/>
        <v>0</v>
      </c>
      <c r="BT253" s="152">
        <f t="shared" si="299"/>
        <v>2.53E-7</v>
      </c>
      <c r="BU253" s="152" t="str">
        <f t="shared" si="300"/>
        <v>Werdenfels 1</v>
      </c>
      <c r="BV253" s="151">
        <f t="shared" si="301"/>
        <v>18</v>
      </c>
      <c r="BW253" s="152">
        <f t="shared" si="302"/>
        <v>0</v>
      </c>
      <c r="BX253" s="152">
        <f>IF(COUNTIF(BH253:BP253,"&gt;0")&lt;Spielorte!$A$23,0,BE253/Spielorte!$A$23)</f>
        <v>0</v>
      </c>
      <c r="BY253" s="152">
        <f t="shared" si="303"/>
        <v>2.53E-7</v>
      </c>
      <c r="BZ253" s="151">
        <f t="shared" si="291"/>
        <v>18</v>
      </c>
    </row>
    <row r="254" spans="1:78" ht="17.100000000000001" customHeight="1" x14ac:dyDescent="0.25">
      <c r="A254" s="414"/>
      <c r="B254" s="59" t="str">
        <f t="shared" si="292"/>
        <v/>
      </c>
      <c r="C254" s="60" t="str">
        <f t="shared" si="292"/>
        <v/>
      </c>
      <c r="D254" s="61" t="str">
        <f t="shared" si="292"/>
        <v/>
      </c>
      <c r="E254" s="398"/>
      <c r="F254" s="61" t="str">
        <f t="shared" si="273"/>
        <v/>
      </c>
      <c r="G254" s="398"/>
      <c r="H254" s="61" t="str">
        <f t="shared" si="274"/>
        <v/>
      </c>
      <c r="I254" s="398"/>
      <c r="J254" s="61" t="str">
        <f t="shared" si="275"/>
        <v/>
      </c>
      <c r="K254" s="398"/>
      <c r="L254" s="61" t="str">
        <f t="shared" si="276"/>
        <v/>
      </c>
      <c r="M254" s="398"/>
      <c r="N254" s="61" t="str">
        <f t="shared" si="293"/>
        <v/>
      </c>
      <c r="O254" s="398"/>
      <c r="P254" s="61" t="str">
        <f t="shared" si="277"/>
        <v/>
      </c>
      <c r="Q254" s="398"/>
      <c r="R254" s="61" t="str">
        <f t="shared" si="278"/>
        <v/>
      </c>
      <c r="S254" s="398"/>
      <c r="T254" s="61" t="str">
        <f t="shared" si="279"/>
        <v/>
      </c>
      <c r="U254" s="398"/>
      <c r="V254" s="61" t="str">
        <f t="shared" si="280"/>
        <v/>
      </c>
      <c r="W254" s="398"/>
      <c r="Z254" s="406"/>
      <c r="AA254" s="90" t="str">
        <f>IF(AB254=0,"",_xlfn.CONCAT(VLOOKUP(AB254,Starter!A:C,2,0)))</f>
        <v/>
      </c>
      <c r="AB254" s="80"/>
      <c r="AC254" s="130"/>
      <c r="AD254" s="94"/>
      <c r="AE254" s="130"/>
      <c r="AF254" s="94"/>
      <c r="AG254" s="130"/>
      <c r="AH254" s="94"/>
      <c r="AI254" s="130"/>
      <c r="AJ254" s="94"/>
      <c r="AK254" s="130"/>
      <c r="AL254" s="94"/>
      <c r="AM254" s="130"/>
      <c r="AN254" s="94"/>
      <c r="AO254" s="130"/>
      <c r="AP254" s="94"/>
      <c r="AQ254" s="130"/>
      <c r="AR254" s="94"/>
      <c r="AS254" s="130"/>
      <c r="AT254" s="94"/>
      <c r="AU254" s="95">
        <f t="shared" si="281"/>
        <v>0</v>
      </c>
      <c r="AV254" s="96"/>
      <c r="AW254" s="83"/>
      <c r="AX254" s="84"/>
      <c r="AZ254" s="47"/>
      <c r="BA254" s="149"/>
      <c r="BB254" s="150"/>
      <c r="BC254" s="151"/>
      <c r="BD254" s="154">
        <f t="shared" si="294"/>
        <v>0</v>
      </c>
      <c r="BE254" s="150">
        <f t="shared" si="295"/>
        <v>0</v>
      </c>
      <c r="BF254" s="152">
        <f t="shared" si="296"/>
        <v>0</v>
      </c>
      <c r="BG254" s="152">
        <f t="shared" si="297"/>
        <v>0</v>
      </c>
      <c r="BH254" s="152" t="str">
        <f t="shared" si="282"/>
        <v/>
      </c>
      <c r="BI254" s="152" t="str">
        <f t="shared" si="283"/>
        <v/>
      </c>
      <c r="BJ254" s="152" t="str">
        <f t="shared" si="284"/>
        <v/>
      </c>
      <c r="BK254" s="152" t="str">
        <f t="shared" si="285"/>
        <v/>
      </c>
      <c r="BL254" s="152" t="str">
        <f t="shared" si="286"/>
        <v/>
      </c>
      <c r="BM254" s="152" t="str">
        <f t="shared" si="287"/>
        <v/>
      </c>
      <c r="BN254" s="152" t="str">
        <f t="shared" si="288"/>
        <v/>
      </c>
      <c r="BO254" s="152" t="str">
        <f t="shared" si="289"/>
        <v/>
      </c>
      <c r="BP254" s="152" t="str">
        <f t="shared" si="290"/>
        <v/>
      </c>
      <c r="BQ254" s="153"/>
      <c r="BR254" s="151"/>
      <c r="BS254" s="152">
        <f t="shared" si="298"/>
        <v>0</v>
      </c>
      <c r="BT254" s="152">
        <f t="shared" si="299"/>
        <v>2.5400000000000002E-7</v>
      </c>
      <c r="BU254" s="152" t="str">
        <f t="shared" si="300"/>
        <v>Werdenfels 1</v>
      </c>
      <c r="BV254" s="151">
        <f t="shared" si="301"/>
        <v>17</v>
      </c>
      <c r="BW254" s="152">
        <f t="shared" si="302"/>
        <v>0</v>
      </c>
      <c r="BX254" s="152">
        <f>IF(COUNTIF(BH254:BP254,"&gt;0")&lt;Spielorte!$A$23,0,BE254/Spielorte!$A$23)</f>
        <v>0</v>
      </c>
      <c r="BY254" s="152">
        <f t="shared" si="303"/>
        <v>2.5400000000000002E-7</v>
      </c>
      <c r="BZ254" s="151">
        <f t="shared" si="291"/>
        <v>17</v>
      </c>
    </row>
    <row r="255" spans="1:78" ht="17.100000000000001" customHeight="1" thickBot="1" x14ac:dyDescent="0.3">
      <c r="A255" s="415"/>
      <c r="B255" s="62" t="str">
        <f t="shared" si="292"/>
        <v/>
      </c>
      <c r="C255" s="63" t="str">
        <f t="shared" si="292"/>
        <v/>
      </c>
      <c r="D255" s="52" t="str">
        <f t="shared" si="292"/>
        <v/>
      </c>
      <c r="E255" s="399"/>
      <c r="F255" s="52" t="str">
        <f t="shared" si="273"/>
        <v/>
      </c>
      <c r="G255" s="399"/>
      <c r="H255" s="52" t="str">
        <f t="shared" si="274"/>
        <v/>
      </c>
      <c r="I255" s="399"/>
      <c r="J255" s="52" t="str">
        <f t="shared" si="275"/>
        <v/>
      </c>
      <c r="K255" s="399"/>
      <c r="L255" s="52" t="str">
        <f t="shared" si="276"/>
        <v/>
      </c>
      <c r="M255" s="399"/>
      <c r="N255" s="52" t="str">
        <f t="shared" si="293"/>
        <v/>
      </c>
      <c r="O255" s="399"/>
      <c r="P255" s="52" t="str">
        <f t="shared" si="277"/>
        <v/>
      </c>
      <c r="Q255" s="399"/>
      <c r="R255" s="52" t="str">
        <f t="shared" si="278"/>
        <v/>
      </c>
      <c r="S255" s="399"/>
      <c r="T255" s="52" t="str">
        <f t="shared" si="279"/>
        <v/>
      </c>
      <c r="U255" s="399"/>
      <c r="V255" s="52" t="str">
        <f t="shared" si="280"/>
        <v/>
      </c>
      <c r="W255" s="399"/>
      <c r="Z255" s="407"/>
      <c r="AA255" s="99" t="str">
        <f>IF(AB255=0,"",_xlfn.CONCAT(VLOOKUP(AB255,Starter!A:C,2,0)))</f>
        <v/>
      </c>
      <c r="AB255" s="82"/>
      <c r="AC255" s="133"/>
      <c r="AD255" s="100"/>
      <c r="AE255" s="133"/>
      <c r="AF255" s="100"/>
      <c r="AG255" s="133"/>
      <c r="AH255" s="100"/>
      <c r="AI255" s="133"/>
      <c r="AJ255" s="100"/>
      <c r="AK255" s="133"/>
      <c r="AL255" s="100"/>
      <c r="AM255" s="133"/>
      <c r="AN255" s="100"/>
      <c r="AO255" s="133"/>
      <c r="AP255" s="100"/>
      <c r="AQ255" s="133"/>
      <c r="AR255" s="100"/>
      <c r="AS255" s="133"/>
      <c r="AT255" s="100"/>
      <c r="AU255" s="97">
        <f t="shared" si="281"/>
        <v>0</v>
      </c>
      <c r="AV255" s="98"/>
      <c r="AW255" s="83"/>
      <c r="AX255" s="84"/>
      <c r="AZ255" s="47"/>
      <c r="BA255" s="149"/>
      <c r="BB255" s="150"/>
      <c r="BC255" s="151"/>
      <c r="BD255" s="154">
        <f t="shared" si="294"/>
        <v>0</v>
      </c>
      <c r="BE255" s="150">
        <f t="shared" si="295"/>
        <v>0</v>
      </c>
      <c r="BF255" s="152">
        <f t="shared" si="296"/>
        <v>0</v>
      </c>
      <c r="BG255" s="152">
        <f t="shared" si="297"/>
        <v>0</v>
      </c>
      <c r="BH255" s="152" t="str">
        <f t="shared" si="282"/>
        <v/>
      </c>
      <c r="BI255" s="152" t="str">
        <f t="shared" si="283"/>
        <v/>
      </c>
      <c r="BJ255" s="152" t="str">
        <f t="shared" si="284"/>
        <v/>
      </c>
      <c r="BK255" s="152" t="str">
        <f t="shared" si="285"/>
        <v/>
      </c>
      <c r="BL255" s="152" t="str">
        <f t="shared" si="286"/>
        <v/>
      </c>
      <c r="BM255" s="152" t="str">
        <f t="shared" si="287"/>
        <v/>
      </c>
      <c r="BN255" s="152" t="str">
        <f t="shared" si="288"/>
        <v/>
      </c>
      <c r="BO255" s="152" t="str">
        <f t="shared" si="289"/>
        <v/>
      </c>
      <c r="BP255" s="152" t="str">
        <f t="shared" si="290"/>
        <v/>
      </c>
      <c r="BQ255" s="153"/>
      <c r="BR255" s="151"/>
      <c r="BS255" s="152">
        <f t="shared" si="298"/>
        <v>0</v>
      </c>
      <c r="BT255" s="152">
        <f t="shared" si="299"/>
        <v>2.5499999999999999E-7</v>
      </c>
      <c r="BU255" s="152" t="str">
        <f t="shared" si="300"/>
        <v>Werdenfels 1</v>
      </c>
      <c r="BV255" s="151">
        <f t="shared" si="301"/>
        <v>16</v>
      </c>
      <c r="BW255" s="152">
        <f t="shared" si="302"/>
        <v>0</v>
      </c>
      <c r="BX255" s="152">
        <f>IF(COUNTIF(BH255:BP255,"&gt;0")&lt;Spielorte!$A$23,0,BE255/Spielorte!$A$23)</f>
        <v>0</v>
      </c>
      <c r="BY255" s="152">
        <f t="shared" si="303"/>
        <v>2.5499999999999999E-7</v>
      </c>
      <c r="BZ255" s="151">
        <f t="shared" si="291"/>
        <v>16</v>
      </c>
    </row>
    <row r="256" spans="1:78" ht="17.100000000000001" customHeight="1" x14ac:dyDescent="0.25">
      <c r="A256" s="413" t="s">
        <v>11</v>
      </c>
      <c r="B256" s="56" t="str">
        <f>IF(AA256=0,"",AA256)</f>
        <v/>
      </c>
      <c r="C256" s="57" t="str">
        <f t="shared" si="292"/>
        <v/>
      </c>
      <c r="D256" s="58" t="str">
        <f t="shared" si="292"/>
        <v/>
      </c>
      <c r="E256" s="397">
        <f>IF(AD256="","",AD256)</f>
        <v>0</v>
      </c>
      <c r="F256" s="58" t="str">
        <f t="shared" si="273"/>
        <v/>
      </c>
      <c r="G256" s="397">
        <f>IF(AF256="","",AF256)</f>
        <v>0</v>
      </c>
      <c r="H256" s="58" t="str">
        <f t="shared" si="274"/>
        <v/>
      </c>
      <c r="I256" s="397">
        <f>IF(AH256="","",AH256)</f>
        <v>0</v>
      </c>
      <c r="J256" s="58" t="str">
        <f t="shared" si="275"/>
        <v/>
      </c>
      <c r="K256" s="397">
        <f>IF(AJ256="","",AJ256)</f>
        <v>0</v>
      </c>
      <c r="L256" s="58" t="str">
        <f t="shared" si="276"/>
        <v/>
      </c>
      <c r="M256" s="397">
        <f>IF(AL256="","",AL256)</f>
        <v>0</v>
      </c>
      <c r="N256" s="58" t="str">
        <f t="shared" si="293"/>
        <v/>
      </c>
      <c r="O256" s="397">
        <f>IF(AN256="","",AN256)</f>
        <v>0</v>
      </c>
      <c r="P256" s="58" t="str">
        <f t="shared" si="277"/>
        <v/>
      </c>
      <c r="Q256" s="397">
        <f>IF(AP256="","",AP256)</f>
        <v>0</v>
      </c>
      <c r="R256" s="58" t="str">
        <f t="shared" si="278"/>
        <v/>
      </c>
      <c r="S256" s="397">
        <f>IF(AR256="","",AR256)</f>
        <v>0</v>
      </c>
      <c r="T256" s="58" t="str">
        <f t="shared" si="279"/>
        <v/>
      </c>
      <c r="U256" s="397">
        <f>IF(AT256="","",AT256)</f>
        <v>0</v>
      </c>
      <c r="V256" s="58" t="str">
        <f t="shared" si="280"/>
        <v/>
      </c>
      <c r="W256" s="397">
        <f>IF(AV256="","",AV256)</f>
        <v>0</v>
      </c>
      <c r="Z256" s="405" t="s">
        <v>11</v>
      </c>
      <c r="AA256" s="90" t="str">
        <f>IF(AB256=0,"",_xlfn.CONCAT(VLOOKUP(AB256,Starter!A:C,2,0)))</f>
        <v/>
      </c>
      <c r="AB256" s="81"/>
      <c r="AC256" s="132"/>
      <c r="AD256" s="91">
        <f>IF(SUM(AC256:AC258)+AC268=0,0,IF(SUM(ABS(AC256),ABS(AC257),ABS(AC258))=AC268,0.5,IF(SUM(ABS(AC256),ABS(AC257),ABS(AC258))&gt;AC268,1,0)))</f>
        <v>0</v>
      </c>
      <c r="AE256" s="132"/>
      <c r="AF256" s="91">
        <f>IF(SUM(AE256:AE258)+AE268=0,0,IF(SUM(ABS(AE256),ABS(AE257),ABS(AE258))=AE268,0.5,IF(SUM(ABS(AE256),ABS(AE257),ABS(AE258))&gt;AE268,1,0)))</f>
        <v>0</v>
      </c>
      <c r="AG256" s="132"/>
      <c r="AH256" s="91">
        <f>IF(SUM(AG256:AG258)+AG268=0,0,IF(SUM(ABS(AG256),ABS(AG257),ABS(AG258))=AG268,0.5,IF(SUM(ABS(AG256),ABS(AG257),ABS(AG258))&gt;AG268,1,0)))</f>
        <v>0</v>
      </c>
      <c r="AI256" s="132"/>
      <c r="AJ256" s="91">
        <f>IF(SUM(AI256:AI258)+AI268=0,0,IF(SUM(ABS(AI256),ABS(AI257),ABS(AI258))=AI268,0.5,IF(SUM(ABS(AI256),ABS(AI257),ABS(AI258))&gt;AI268,1,0)))</f>
        <v>0</v>
      </c>
      <c r="AK256" s="132"/>
      <c r="AL256" s="91">
        <f>IF(SUM(AK256:AK258)+AK268=0,0,IF(SUM(ABS(AK256),ABS(AK257),ABS(AK258))=AK268,0.5,IF(SUM(ABS(AK256),ABS(AK257),ABS(AK258))&gt;AK268,1,0)))</f>
        <v>0</v>
      </c>
      <c r="AM256" s="132"/>
      <c r="AN256" s="91">
        <f>IF(SUM(AM256:AM258)+AM268=0,0,IF(SUM(ABS(AM256),ABS(AM257),ABS(AM258))=AM268,0.5,IF(SUM(ABS(AM256),ABS(AM257),ABS(AM258))&gt;AM268,1,0)))</f>
        <v>0</v>
      </c>
      <c r="AO256" s="132"/>
      <c r="AP256" s="91">
        <f>IF(SUM(AO256:AO258)+AO268=0,0,IF(SUM(ABS(AO256),ABS(AO257),ABS(AO258))=AO268,0.5,IF(SUM(ABS(AO256),ABS(AO257),ABS(AO258))&gt;AO268,1,0)))</f>
        <v>0</v>
      </c>
      <c r="AQ256" s="132"/>
      <c r="AR256" s="91">
        <f>IF(SUM(AQ256:AQ258)+AQ268=0,0,IF(SUM(ABS(AQ256),ABS(AQ257),ABS(AQ258))=AQ268,0.5,IF(SUM(ABS(AQ256),ABS(AQ257),ABS(AQ258))&gt;AQ268,1,0)))</f>
        <v>0</v>
      </c>
      <c r="AS256" s="132"/>
      <c r="AT256" s="91">
        <f>IF(SUM(AS256:AS258)+AS268=0,0,IF(SUM(ABS(AS256),ABS(AS257),ABS(AS258))=AS268,0.5,IF(SUM(ABS(AS256),ABS(AS257),ABS(AS258))&gt;AS268,1,0)))</f>
        <v>0</v>
      </c>
      <c r="AU256" s="92">
        <f t="shared" si="281"/>
        <v>0</v>
      </c>
      <c r="AV256" s="93">
        <f>SUM(AD256+AF256+AH256+AJ256+AL256+AN256+AP256+AR256+AT256)</f>
        <v>0</v>
      </c>
      <c r="AW256" s="83"/>
      <c r="AX256" s="84"/>
      <c r="AZ256" s="47"/>
      <c r="BA256" s="149"/>
      <c r="BB256" s="150"/>
      <c r="BC256" s="151"/>
      <c r="BD256" s="154">
        <f t="shared" si="294"/>
        <v>0</v>
      </c>
      <c r="BE256" s="150">
        <f t="shared" si="295"/>
        <v>0</v>
      </c>
      <c r="BF256" s="152">
        <f t="shared" si="296"/>
        <v>0</v>
      </c>
      <c r="BG256" s="152">
        <f t="shared" si="297"/>
        <v>0</v>
      </c>
      <c r="BH256" s="152" t="str">
        <f t="shared" si="282"/>
        <v/>
      </c>
      <c r="BI256" s="152" t="str">
        <f t="shared" si="283"/>
        <v/>
      </c>
      <c r="BJ256" s="152" t="str">
        <f t="shared" si="284"/>
        <v/>
      </c>
      <c r="BK256" s="152" t="str">
        <f t="shared" si="285"/>
        <v/>
      </c>
      <c r="BL256" s="152" t="str">
        <f t="shared" si="286"/>
        <v/>
      </c>
      <c r="BM256" s="152" t="str">
        <f t="shared" si="287"/>
        <v/>
      </c>
      <c r="BN256" s="152" t="str">
        <f t="shared" si="288"/>
        <v/>
      </c>
      <c r="BO256" s="152" t="str">
        <f t="shared" si="289"/>
        <v/>
      </c>
      <c r="BP256" s="152" t="str">
        <f t="shared" si="290"/>
        <v/>
      </c>
      <c r="BQ256" s="153"/>
      <c r="BR256" s="151"/>
      <c r="BS256" s="152">
        <f t="shared" si="298"/>
        <v>0</v>
      </c>
      <c r="BT256" s="152">
        <f t="shared" si="299"/>
        <v>2.5600000000000002E-7</v>
      </c>
      <c r="BU256" s="152" t="str">
        <f t="shared" si="300"/>
        <v>Werdenfels 1</v>
      </c>
      <c r="BV256" s="151">
        <f t="shared" si="301"/>
        <v>15</v>
      </c>
      <c r="BW256" s="152">
        <f t="shared" si="302"/>
        <v>0</v>
      </c>
      <c r="BX256" s="152">
        <f>IF(COUNTIF(BH256:BP256,"&gt;0")&lt;Spielorte!$A$23,0,BE256/Spielorte!$A$23)</f>
        <v>0</v>
      </c>
      <c r="BY256" s="152">
        <f t="shared" si="303"/>
        <v>2.5600000000000002E-7</v>
      </c>
      <c r="BZ256" s="151">
        <f t="shared" si="291"/>
        <v>15</v>
      </c>
    </row>
    <row r="257" spans="1:78" ht="17.100000000000001" customHeight="1" x14ac:dyDescent="0.25">
      <c r="A257" s="414"/>
      <c r="B257" s="59" t="str">
        <f>IF(AA257=0,"",AA257)</f>
        <v/>
      </c>
      <c r="C257" s="60" t="str">
        <f t="shared" si="292"/>
        <v/>
      </c>
      <c r="D257" s="61" t="str">
        <f t="shared" si="292"/>
        <v/>
      </c>
      <c r="E257" s="398"/>
      <c r="F257" s="61" t="str">
        <f t="shared" si="273"/>
        <v/>
      </c>
      <c r="G257" s="398"/>
      <c r="H257" s="61" t="str">
        <f t="shared" si="274"/>
        <v/>
      </c>
      <c r="I257" s="398"/>
      <c r="J257" s="61" t="str">
        <f t="shared" si="275"/>
        <v/>
      </c>
      <c r="K257" s="398"/>
      <c r="L257" s="61" t="str">
        <f t="shared" si="276"/>
        <v/>
      </c>
      <c r="M257" s="398"/>
      <c r="N257" s="61" t="str">
        <f t="shared" si="293"/>
        <v/>
      </c>
      <c r="O257" s="398"/>
      <c r="P257" s="61" t="str">
        <f t="shared" si="277"/>
        <v/>
      </c>
      <c r="Q257" s="398"/>
      <c r="R257" s="61" t="str">
        <f t="shared" si="278"/>
        <v/>
      </c>
      <c r="S257" s="398"/>
      <c r="T257" s="61" t="str">
        <f t="shared" si="279"/>
        <v/>
      </c>
      <c r="U257" s="398"/>
      <c r="V257" s="61" t="str">
        <f t="shared" si="280"/>
        <v/>
      </c>
      <c r="W257" s="398"/>
      <c r="Z257" s="406"/>
      <c r="AA257" s="90" t="str">
        <f>IF(AB257=0,"",_xlfn.CONCAT(VLOOKUP(AB257,Starter!A:C,2,0)))</f>
        <v/>
      </c>
      <c r="AB257" s="80"/>
      <c r="AC257" s="130"/>
      <c r="AD257" s="94"/>
      <c r="AE257" s="130"/>
      <c r="AF257" s="94"/>
      <c r="AG257" s="130"/>
      <c r="AH257" s="94"/>
      <c r="AI257" s="130"/>
      <c r="AJ257" s="94"/>
      <c r="AK257" s="130"/>
      <c r="AL257" s="94"/>
      <c r="AM257" s="130"/>
      <c r="AN257" s="94"/>
      <c r="AO257" s="130"/>
      <c r="AP257" s="94"/>
      <c r="AQ257" s="130"/>
      <c r="AR257" s="94"/>
      <c r="AS257" s="130"/>
      <c r="AT257" s="94"/>
      <c r="AU257" s="95">
        <f t="shared" si="281"/>
        <v>0</v>
      </c>
      <c r="AV257" s="96"/>
      <c r="AW257" s="83"/>
      <c r="AX257" s="84"/>
      <c r="AZ257" s="47"/>
      <c r="BA257" s="149"/>
      <c r="BB257" s="150"/>
      <c r="BC257" s="151"/>
      <c r="BD257" s="154">
        <f t="shared" si="294"/>
        <v>0</v>
      </c>
      <c r="BE257" s="150">
        <f t="shared" si="295"/>
        <v>0</v>
      </c>
      <c r="BF257" s="152">
        <f t="shared" si="296"/>
        <v>0</v>
      </c>
      <c r="BG257" s="152">
        <f t="shared" si="297"/>
        <v>0</v>
      </c>
      <c r="BH257" s="152" t="str">
        <f t="shared" si="282"/>
        <v/>
      </c>
      <c r="BI257" s="152" t="str">
        <f t="shared" si="283"/>
        <v/>
      </c>
      <c r="BJ257" s="152" t="str">
        <f t="shared" si="284"/>
        <v/>
      </c>
      <c r="BK257" s="152" t="str">
        <f t="shared" si="285"/>
        <v/>
      </c>
      <c r="BL257" s="152" t="str">
        <f t="shared" si="286"/>
        <v/>
      </c>
      <c r="BM257" s="152" t="str">
        <f t="shared" si="287"/>
        <v/>
      </c>
      <c r="BN257" s="152" t="str">
        <f t="shared" si="288"/>
        <v/>
      </c>
      <c r="BO257" s="152" t="str">
        <f t="shared" si="289"/>
        <v/>
      </c>
      <c r="BP257" s="152" t="str">
        <f t="shared" si="290"/>
        <v/>
      </c>
      <c r="BQ257" s="153"/>
      <c r="BR257" s="151"/>
      <c r="BS257" s="152">
        <f t="shared" si="298"/>
        <v>0</v>
      </c>
      <c r="BT257" s="152">
        <f t="shared" si="299"/>
        <v>2.5699999999999999E-7</v>
      </c>
      <c r="BU257" s="152" t="str">
        <f t="shared" si="300"/>
        <v>Werdenfels 1</v>
      </c>
      <c r="BV257" s="151">
        <f t="shared" si="301"/>
        <v>14</v>
      </c>
      <c r="BW257" s="152">
        <f t="shared" si="302"/>
        <v>0</v>
      </c>
      <c r="BX257" s="152">
        <f>IF(COUNTIF(BH257:BP257,"&gt;0")&lt;Spielorte!$A$23,0,BE257/Spielorte!$A$23)</f>
        <v>0</v>
      </c>
      <c r="BY257" s="152">
        <f t="shared" si="303"/>
        <v>2.5699999999999999E-7</v>
      </c>
      <c r="BZ257" s="151">
        <f t="shared" si="291"/>
        <v>14</v>
      </c>
    </row>
    <row r="258" spans="1:78" ht="17.100000000000001" customHeight="1" thickBot="1" x14ac:dyDescent="0.3">
      <c r="A258" s="415"/>
      <c r="B258" s="62" t="str">
        <f>IF(AA258=0,"",AA258)</f>
        <v/>
      </c>
      <c r="C258" s="63" t="str">
        <f t="shared" si="292"/>
        <v/>
      </c>
      <c r="D258" s="52" t="str">
        <f t="shared" si="292"/>
        <v/>
      </c>
      <c r="E258" s="399"/>
      <c r="F258" s="52" t="str">
        <f t="shared" si="273"/>
        <v/>
      </c>
      <c r="G258" s="399"/>
      <c r="H258" s="52" t="str">
        <f t="shared" si="274"/>
        <v/>
      </c>
      <c r="I258" s="399"/>
      <c r="J258" s="52" t="str">
        <f t="shared" si="275"/>
        <v/>
      </c>
      <c r="K258" s="399"/>
      <c r="L258" s="52" t="str">
        <f t="shared" si="276"/>
        <v/>
      </c>
      <c r="M258" s="399"/>
      <c r="N258" s="52" t="str">
        <f t="shared" si="293"/>
        <v/>
      </c>
      <c r="O258" s="399"/>
      <c r="P258" s="52" t="str">
        <f t="shared" si="277"/>
        <v/>
      </c>
      <c r="Q258" s="399"/>
      <c r="R258" s="52" t="str">
        <f t="shared" si="278"/>
        <v/>
      </c>
      <c r="S258" s="399"/>
      <c r="T258" s="52" t="str">
        <f t="shared" si="279"/>
        <v/>
      </c>
      <c r="U258" s="399"/>
      <c r="V258" s="52" t="str">
        <f t="shared" si="280"/>
        <v/>
      </c>
      <c r="W258" s="399"/>
      <c r="Z258" s="407"/>
      <c r="AA258" s="90" t="str">
        <f>IF(AB258=0,"",_xlfn.CONCAT(VLOOKUP(AB258,Starter!A:C,2,0)))</f>
        <v/>
      </c>
      <c r="AB258" s="82"/>
      <c r="AC258" s="133"/>
      <c r="AD258" s="100"/>
      <c r="AE258" s="133"/>
      <c r="AF258" s="100"/>
      <c r="AG258" s="133"/>
      <c r="AH258" s="100"/>
      <c r="AI258" s="133"/>
      <c r="AJ258" s="100"/>
      <c r="AK258" s="133"/>
      <c r="AL258" s="100"/>
      <c r="AM258" s="133"/>
      <c r="AN258" s="100"/>
      <c r="AO258" s="133"/>
      <c r="AP258" s="100"/>
      <c r="AQ258" s="133"/>
      <c r="AR258" s="100"/>
      <c r="AS258" s="133"/>
      <c r="AT258" s="100"/>
      <c r="AU258" s="97">
        <f t="shared" si="281"/>
        <v>0</v>
      </c>
      <c r="AV258" s="98"/>
      <c r="AW258" s="83"/>
      <c r="AX258" s="84"/>
      <c r="AZ258" s="47"/>
      <c r="BA258" s="149"/>
      <c r="BB258" s="150"/>
      <c r="BC258" s="151"/>
      <c r="BD258" s="154">
        <f t="shared" si="294"/>
        <v>0</v>
      </c>
      <c r="BE258" s="150">
        <f t="shared" si="295"/>
        <v>0</v>
      </c>
      <c r="BF258" s="152">
        <f t="shared" si="296"/>
        <v>0</v>
      </c>
      <c r="BG258" s="152">
        <f t="shared" si="297"/>
        <v>0</v>
      </c>
      <c r="BH258" s="152" t="str">
        <f t="shared" si="282"/>
        <v/>
      </c>
      <c r="BI258" s="152" t="str">
        <f t="shared" si="283"/>
        <v/>
      </c>
      <c r="BJ258" s="152" t="str">
        <f t="shared" si="284"/>
        <v/>
      </c>
      <c r="BK258" s="152" t="str">
        <f t="shared" si="285"/>
        <v/>
      </c>
      <c r="BL258" s="152" t="str">
        <f t="shared" si="286"/>
        <v/>
      </c>
      <c r="BM258" s="152" t="str">
        <f t="shared" si="287"/>
        <v/>
      </c>
      <c r="BN258" s="152" t="str">
        <f t="shared" si="288"/>
        <v/>
      </c>
      <c r="BO258" s="152" t="str">
        <f t="shared" si="289"/>
        <v/>
      </c>
      <c r="BP258" s="152" t="str">
        <f t="shared" si="290"/>
        <v/>
      </c>
      <c r="BQ258" s="153"/>
      <c r="BR258" s="151"/>
      <c r="BS258" s="152">
        <f t="shared" si="298"/>
        <v>0</v>
      </c>
      <c r="BT258" s="152">
        <f t="shared" si="299"/>
        <v>2.5800000000000001E-7</v>
      </c>
      <c r="BU258" s="152" t="str">
        <f t="shared" si="300"/>
        <v>Werdenfels 1</v>
      </c>
      <c r="BV258" s="151">
        <f t="shared" si="301"/>
        <v>13</v>
      </c>
      <c r="BW258" s="152">
        <f t="shared" si="302"/>
        <v>0</v>
      </c>
      <c r="BX258" s="152">
        <f>IF(COUNTIF(BH258:BP258,"&gt;0")&lt;Spielorte!$A$23,0,BE258/Spielorte!$A$23)</f>
        <v>0</v>
      </c>
      <c r="BY258" s="152">
        <f t="shared" si="303"/>
        <v>2.5800000000000001E-7</v>
      </c>
      <c r="BZ258" s="151">
        <f t="shared" si="291"/>
        <v>13</v>
      </c>
    </row>
    <row r="259" spans="1:78" ht="27.75" customHeight="1" thickBot="1" x14ac:dyDescent="0.3">
      <c r="B259" s="64" t="str">
        <f>IF(AA259=0,"",AA259)</f>
        <v>Gesamt</v>
      </c>
      <c r="C259" s="65" t="str">
        <f t="shared" si="292"/>
        <v/>
      </c>
      <c r="D259" s="66" t="str">
        <f t="shared" si="292"/>
        <v/>
      </c>
      <c r="E259" s="67">
        <f>IF(AD259="","",AD259)</f>
        <v>0</v>
      </c>
      <c r="F259" s="66" t="str">
        <f t="shared" si="273"/>
        <v/>
      </c>
      <c r="G259" s="67">
        <f>IF(AF259="","",AF259)</f>
        <v>0</v>
      </c>
      <c r="H259" s="66" t="str">
        <f t="shared" si="274"/>
        <v/>
      </c>
      <c r="I259" s="67">
        <f>IF(AH259="","",AH259)</f>
        <v>0</v>
      </c>
      <c r="J259" s="66" t="str">
        <f t="shared" si="275"/>
        <v/>
      </c>
      <c r="K259" s="67">
        <f>IF(AJ259="","",AJ259)</f>
        <v>0</v>
      </c>
      <c r="L259" s="66" t="str">
        <f t="shared" si="276"/>
        <v/>
      </c>
      <c r="M259" s="67">
        <f>IF(AL259="","",AL259)</f>
        <v>0</v>
      </c>
      <c r="N259" s="66" t="str">
        <f t="shared" si="293"/>
        <v/>
      </c>
      <c r="O259" s="67">
        <f>IF(AN259="","",AN259)</f>
        <v>0</v>
      </c>
      <c r="P259" s="66" t="str">
        <f t="shared" si="277"/>
        <v/>
      </c>
      <c r="Q259" s="67">
        <f>IF(AP259="","",AP259)</f>
        <v>0</v>
      </c>
      <c r="R259" s="66" t="str">
        <f t="shared" si="278"/>
        <v/>
      </c>
      <c r="S259" s="67">
        <f>IF(AR259="","",AR259)</f>
        <v>0</v>
      </c>
      <c r="T259" s="66" t="str">
        <f t="shared" si="279"/>
        <v/>
      </c>
      <c r="U259" s="67">
        <f>IF(AT259="","",AT259)</f>
        <v>0</v>
      </c>
      <c r="V259" s="66" t="str">
        <f t="shared" si="280"/>
        <v/>
      </c>
      <c r="W259" s="67">
        <f>IF(AV259="","",AV259)</f>
        <v>0</v>
      </c>
      <c r="AA259" s="64" t="s">
        <v>960</v>
      </c>
      <c r="AB259" s="101"/>
      <c r="AC259" s="148">
        <f>ABS(SUM(AC247:AC249))+ABS(SUM(AC250:AC252))+ABS(SUM(AC253:AC255))+ABS(SUM(AC256:AC258))</f>
        <v>0</v>
      </c>
      <c r="AD259" s="102">
        <f>IF(AC259+AC269=0,0,IF(AC259=AC269,1.5,IF(AC259&gt;AC269,3,0)))</f>
        <v>0</v>
      </c>
      <c r="AE259" s="148">
        <f>ABS(SUM(AE247:AE249))+ABS(SUM(AE250:AE252))+ABS(SUM(AE253:AE255))+ABS(SUM(AE256:AE258))</f>
        <v>0</v>
      </c>
      <c r="AF259" s="102">
        <f>IF(AE259+AE269=0,0,IF(AE259=AE269,1.5,IF(AE259&gt;AE269,3,0)))</f>
        <v>0</v>
      </c>
      <c r="AG259" s="148">
        <f>ABS(SUM(AG247:AG249))+ABS(SUM(AG250:AG252))+ABS(SUM(AG253:AG255))+ABS(SUM(AG256:AG258))</f>
        <v>0</v>
      </c>
      <c r="AH259" s="102">
        <f>IF(AG259+AG269=0,0,IF(AG259=AG269,1.5,IF(AG259&gt;AG269,3,0)))</f>
        <v>0</v>
      </c>
      <c r="AI259" s="148">
        <f>ABS(SUM(AI247:AI249))+ABS(SUM(AI250:AI252))+ABS(SUM(AI253:AI255))+ABS(SUM(AI256:AI258))</f>
        <v>0</v>
      </c>
      <c r="AJ259" s="102">
        <f>IF(AI259+AI269=0,0,IF(AI259=AI269,1.5,IF(AI259&gt;AI269,3,0)))</f>
        <v>0</v>
      </c>
      <c r="AK259" s="148">
        <f>ABS(SUM(AK247:AK249))+ABS(SUM(AK250:AK252))+ABS(SUM(AK253:AK255))+ABS(SUM(AK256:AK258))</f>
        <v>0</v>
      </c>
      <c r="AL259" s="102">
        <f>IF(AK259+AK269=0,0,IF(AK259=AK269,1.5,IF(AK259&gt;AK269,3,0)))</f>
        <v>0</v>
      </c>
      <c r="AM259" s="148">
        <f>ABS(SUM(AM247:AM249))+ABS(SUM(AM250:AM252))+ABS(SUM(AM253:AM255))+ABS(SUM(AM256:AM258))</f>
        <v>0</v>
      </c>
      <c r="AN259" s="102">
        <f>IF(AM259+AM269=0,0,IF(AM259=AM269,1.5,IF(AM259&gt;AM269,3,0)))</f>
        <v>0</v>
      </c>
      <c r="AO259" s="148">
        <f>ABS(SUM(AO247:AO249))+ABS(SUM(AO250:AO252))+ABS(SUM(AO253:AO255))+ABS(SUM(AO256:AO258))</f>
        <v>0</v>
      </c>
      <c r="AP259" s="102">
        <f>IF(AO259+AO269=0,0,IF(AO259=AO269,1.5,IF(AO259&gt;AO269,3,0)))</f>
        <v>0</v>
      </c>
      <c r="AQ259" s="148">
        <f>ABS(SUM(AQ247:AQ249))+ABS(SUM(AQ250:AQ252))+ABS(SUM(AQ253:AQ255))+ABS(SUM(AQ256:AQ258))</f>
        <v>0</v>
      </c>
      <c r="AR259" s="102">
        <f>IF(AQ259+AQ269=0,0,IF(AQ259=AQ269,1.5,IF(AQ259&gt;AQ269,3,0)))</f>
        <v>0</v>
      </c>
      <c r="AS259" s="148">
        <f>ABS(SUM(AS247:AS249))+ABS(SUM(AS250:AS252))+ABS(SUM(AS253:AS255))+ABS(SUM(AS256:AS258))</f>
        <v>0</v>
      </c>
      <c r="AT259" s="102">
        <f>IF(AS259+AS269=0,0,IF(AS259=AS269,1.5,IF(AS259&gt;AS269,3,0)))</f>
        <v>0</v>
      </c>
      <c r="AU259" s="103">
        <f>SUM(AC259+AE259+AG259+AI259+AK259+AM259+AO259+AQ259+AS259)</f>
        <v>0</v>
      </c>
      <c r="AV259" s="104">
        <f>SUM(AD259+AF259+AH259+AJ259+AL259+AN259+AP259+AR259+AT259)</f>
        <v>0</v>
      </c>
      <c r="AW259" s="83"/>
      <c r="AX259" s="84"/>
      <c r="BA259" s="149"/>
      <c r="BB259" s="150"/>
      <c r="BC259" s="151"/>
      <c r="BQ259" s="153"/>
      <c r="BR259" s="151"/>
      <c r="BV259" s="151"/>
      <c r="BZ259" s="151"/>
    </row>
    <row r="260" spans="1:78" ht="24" customHeight="1" thickBot="1" x14ac:dyDescent="0.3">
      <c r="B260" s="68" t="str">
        <f>IF(AA260=0,"",AA260)</f>
        <v>Gesamt - Punkte</v>
      </c>
      <c r="C260" s="69" t="str">
        <f t="shared" si="292"/>
        <v/>
      </c>
      <c r="D260" s="69" t="str">
        <f t="shared" si="292"/>
        <v/>
      </c>
      <c r="E260" s="70">
        <f>IF(AD260="","",AD260)</f>
        <v>0</v>
      </c>
      <c r="F260" s="69" t="str">
        <f t="shared" si="273"/>
        <v/>
      </c>
      <c r="G260" s="70">
        <f>IF(AF260="","",AF260)</f>
        <v>0</v>
      </c>
      <c r="H260" s="69" t="str">
        <f t="shared" si="274"/>
        <v/>
      </c>
      <c r="I260" s="70">
        <f>IF(AH260="","",AH260)</f>
        <v>0</v>
      </c>
      <c r="J260" s="69" t="str">
        <f t="shared" si="275"/>
        <v/>
      </c>
      <c r="K260" s="70">
        <f>IF(AJ260="","",AJ260)</f>
        <v>0</v>
      </c>
      <c r="L260" s="69" t="str">
        <f t="shared" si="276"/>
        <v/>
      </c>
      <c r="M260" s="70">
        <f>IF(AL260="","",AL260)</f>
        <v>0</v>
      </c>
      <c r="N260" s="69" t="str">
        <f t="shared" si="293"/>
        <v/>
      </c>
      <c r="O260" s="70">
        <f>IF(AN260="","",AN260)</f>
        <v>0</v>
      </c>
      <c r="P260" s="69" t="str">
        <f t="shared" si="277"/>
        <v/>
      </c>
      <c r="Q260" s="70">
        <f>IF(AP260="","",AP260)</f>
        <v>0</v>
      </c>
      <c r="R260" s="69" t="str">
        <f t="shared" si="278"/>
        <v/>
      </c>
      <c r="S260" s="70">
        <f>IF(AR260="","",AR260)</f>
        <v>0</v>
      </c>
      <c r="T260" s="69" t="str">
        <f t="shared" si="279"/>
        <v/>
      </c>
      <c r="U260" s="70">
        <f>IF(AT260="","",AT260)</f>
        <v>0</v>
      </c>
      <c r="V260" s="69" t="str">
        <f t="shared" si="280"/>
        <v/>
      </c>
      <c r="W260" s="70">
        <f>IF(AV260="","",AV260)</f>
        <v>0</v>
      </c>
      <c r="AA260" s="68" t="s">
        <v>975</v>
      </c>
      <c r="AB260" s="69"/>
      <c r="AC260" s="69"/>
      <c r="AD260" s="105">
        <f>SUM(AD247:AD259)</f>
        <v>0</v>
      </c>
      <c r="AE260" s="69"/>
      <c r="AF260" s="105">
        <f>SUM(AF247:AF259)</f>
        <v>0</v>
      </c>
      <c r="AG260" s="69"/>
      <c r="AH260" s="105">
        <f>SUM(AH247:AH259)</f>
        <v>0</v>
      </c>
      <c r="AI260" s="69"/>
      <c r="AJ260" s="105">
        <f>SUM(AJ247:AJ259)</f>
        <v>0</v>
      </c>
      <c r="AK260" s="69"/>
      <c r="AL260" s="105">
        <f>SUM(AL247:AL259)</f>
        <v>0</v>
      </c>
      <c r="AM260" s="69"/>
      <c r="AN260" s="105">
        <f>SUM(AN247:AN259)</f>
        <v>0</v>
      </c>
      <c r="AO260" s="69"/>
      <c r="AP260" s="105">
        <f>SUM(AP247:AP259)</f>
        <v>0</v>
      </c>
      <c r="AQ260" s="69"/>
      <c r="AR260" s="105">
        <f>SUM(AR247:AR259)</f>
        <v>0</v>
      </c>
      <c r="AS260" s="69"/>
      <c r="AT260" s="105">
        <f>SUM(AT247:AT259)</f>
        <v>0</v>
      </c>
      <c r="AU260" s="69"/>
      <c r="AV260" s="106">
        <f>SUM(AV247:AV259)</f>
        <v>0</v>
      </c>
      <c r="AW260" s="83"/>
      <c r="AX260" s="84"/>
      <c r="BA260" s="149">
        <f>+AV260</f>
        <v>0</v>
      </c>
      <c r="BB260" s="150">
        <f>+AU259</f>
        <v>0</v>
      </c>
      <c r="BC260" s="151">
        <f>+AA242</f>
        <v>9</v>
      </c>
      <c r="BF260" s="152">
        <f>SUM(BF241:BF259)</f>
        <v>0</v>
      </c>
      <c r="BQ260" s="149">
        <f>+BB260/1000000+BA260</f>
        <v>0</v>
      </c>
      <c r="BR260" s="151">
        <f>RANK(BQ260,BQ:BQ)</f>
        <v>1</v>
      </c>
      <c r="BV260" s="151"/>
      <c r="BZ260" s="151"/>
    </row>
    <row r="261" spans="1:78" ht="11.25" customHeight="1" x14ac:dyDescent="0.25">
      <c r="B261" s="69"/>
      <c r="C261" s="69"/>
      <c r="D261" s="69"/>
      <c r="E261" s="1"/>
      <c r="F261" s="69"/>
      <c r="G261" s="1"/>
      <c r="H261" s="69"/>
      <c r="I261" s="1"/>
      <c r="J261" s="69"/>
      <c r="K261" s="1"/>
      <c r="L261" s="69"/>
      <c r="M261" s="1"/>
      <c r="N261" s="69"/>
      <c r="O261" s="1"/>
      <c r="P261" s="69"/>
      <c r="Q261" s="1"/>
      <c r="R261" s="69"/>
      <c r="S261" s="1"/>
      <c r="T261" s="69"/>
      <c r="U261" s="1"/>
      <c r="V261" s="69"/>
      <c r="W261" s="1"/>
      <c r="AA261" s="69"/>
      <c r="AB261" s="69"/>
      <c r="AC261" s="69"/>
      <c r="AD261" s="1"/>
      <c r="AE261" s="69"/>
      <c r="AF261" s="1"/>
      <c r="AG261" s="69"/>
      <c r="AH261" s="1"/>
      <c r="AI261" s="69"/>
      <c r="AJ261" s="1"/>
      <c r="AK261" s="69"/>
      <c r="AL261" s="1"/>
      <c r="AM261" s="69"/>
      <c r="AN261" s="1"/>
      <c r="AO261" s="69"/>
      <c r="AP261" s="1"/>
      <c r="AQ261" s="69"/>
      <c r="AR261" s="1"/>
      <c r="AS261" s="69"/>
      <c r="AT261" s="1"/>
      <c r="AU261" s="69"/>
      <c r="AV261" s="1"/>
      <c r="AW261" s="83"/>
      <c r="AX261" s="84"/>
      <c r="BA261" s="149"/>
      <c r="BB261" s="150"/>
      <c r="BC261" s="151"/>
      <c r="BQ261" s="153"/>
      <c r="BR261" s="151"/>
      <c r="BV261" s="151"/>
      <c r="BZ261" s="151"/>
    </row>
    <row r="262" spans="1:78" ht="12.75" customHeight="1" x14ac:dyDescent="0.25">
      <c r="B262" s="71" t="str">
        <f t="shared" ref="B262:K264" si="304">IF(AA262=0,"",AA262)</f>
        <v>Gegner-Nr.:</v>
      </c>
      <c r="C262" s="72" t="str">
        <f t="shared" si="304"/>
        <v>&gt;&gt;&gt;&gt;</v>
      </c>
      <c r="D262" s="396">
        <f t="shared" si="304"/>
        <v>6</v>
      </c>
      <c r="E262" s="396" t="str">
        <f t="shared" si="304"/>
        <v/>
      </c>
      <c r="F262" s="396">
        <f t="shared" si="304"/>
        <v>1</v>
      </c>
      <c r="G262" s="396" t="str">
        <f t="shared" si="304"/>
        <v/>
      </c>
      <c r="H262" s="396">
        <f t="shared" si="304"/>
        <v>2</v>
      </c>
      <c r="I262" s="396" t="str">
        <f t="shared" si="304"/>
        <v/>
      </c>
      <c r="J262" s="396">
        <f t="shared" si="304"/>
        <v>10</v>
      </c>
      <c r="K262" s="396" t="str">
        <f t="shared" si="304"/>
        <v/>
      </c>
      <c r="L262" s="396">
        <f t="shared" ref="L262:U264" si="305">IF(AK262=0,"",AK262)</f>
        <v>3</v>
      </c>
      <c r="M262" s="396" t="str">
        <f t="shared" si="305"/>
        <v/>
      </c>
      <c r="N262" s="396">
        <f t="shared" si="305"/>
        <v>5</v>
      </c>
      <c r="O262" s="396" t="str">
        <f t="shared" si="305"/>
        <v/>
      </c>
      <c r="P262" s="396">
        <f t="shared" si="305"/>
        <v>4</v>
      </c>
      <c r="Q262" s="396" t="str">
        <f t="shared" si="305"/>
        <v/>
      </c>
      <c r="R262" s="396">
        <f t="shared" si="305"/>
        <v>8</v>
      </c>
      <c r="S262" s="396" t="str">
        <f t="shared" si="305"/>
        <v/>
      </c>
      <c r="T262" s="396">
        <f t="shared" si="305"/>
        <v>7</v>
      </c>
      <c r="U262" s="396" t="str">
        <f t="shared" si="305"/>
        <v/>
      </c>
      <c r="V262" s="412"/>
      <c r="W262" s="412"/>
      <c r="AA262" s="71" t="s">
        <v>958</v>
      </c>
      <c r="AB262" s="72" t="s">
        <v>959</v>
      </c>
      <c r="AC262" s="418">
        <f>VLOOKUP($AA242,Schlüssel!$A$5:$DG$14,63)</f>
        <v>6</v>
      </c>
      <c r="AD262" s="419"/>
      <c r="AE262" s="418">
        <f>VLOOKUP($AA242,Schlüssel!$A$5:$EK$14,64)</f>
        <v>1</v>
      </c>
      <c r="AF262" s="419"/>
      <c r="AG262" s="418">
        <f>VLOOKUP($AA242,Schlüssel!$A$5:$EK$14,65)</f>
        <v>2</v>
      </c>
      <c r="AH262" s="419"/>
      <c r="AI262" s="418">
        <f>VLOOKUP($AA242,Schlüssel!$A$5:$EK$14,66)</f>
        <v>10</v>
      </c>
      <c r="AJ262" s="419"/>
      <c r="AK262" s="418">
        <f>VLOOKUP($AA242,Schlüssel!$A$5:$EK$14,67)</f>
        <v>3</v>
      </c>
      <c r="AL262" s="419"/>
      <c r="AM262" s="418">
        <f>VLOOKUP($AA242,Schlüssel!$A$5:$EK$14,68)</f>
        <v>5</v>
      </c>
      <c r="AN262" s="419"/>
      <c r="AO262" s="418">
        <f>VLOOKUP($AA242,Schlüssel!$A$5:$EK$14,69)</f>
        <v>4</v>
      </c>
      <c r="AP262" s="419"/>
      <c r="AQ262" s="418">
        <f>VLOOKUP($AA242,Schlüssel!$A$5:$EK$14,70)</f>
        <v>8</v>
      </c>
      <c r="AR262" s="419"/>
      <c r="AS262" s="418">
        <f>VLOOKUP($AA242,Schlüssel!$A$5:$EK$14,71)</f>
        <v>7</v>
      </c>
      <c r="AT262" s="419"/>
      <c r="AU262" s="107"/>
      <c r="AV262" s="107"/>
      <c r="AW262" s="83"/>
      <c r="AX262" s="84"/>
      <c r="BA262" s="149"/>
      <c r="BB262" s="150"/>
      <c r="BC262" s="151"/>
      <c r="BQ262" s="153"/>
      <c r="BR262" s="151"/>
      <c r="BV262" s="151"/>
      <c r="BZ262" s="151"/>
    </row>
    <row r="263" spans="1:78" ht="28.5" customHeight="1" x14ac:dyDescent="0.25">
      <c r="B263" s="73" t="str">
        <f t="shared" si="304"/>
        <v/>
      </c>
      <c r="C263" s="69" t="str">
        <f t="shared" si="304"/>
        <v/>
      </c>
      <c r="D263" s="409" t="str">
        <f t="shared" si="304"/>
        <v>Bajuwaren München 1</v>
      </c>
      <c r="E263" s="410" t="str">
        <f t="shared" si="304"/>
        <v/>
      </c>
      <c r="F263" s="409" t="str">
        <f t="shared" si="304"/>
        <v>BC Comet Nürnberg</v>
      </c>
      <c r="G263" s="410" t="str">
        <f t="shared" si="304"/>
        <v/>
      </c>
      <c r="H263" s="409" t="str">
        <f t="shared" si="304"/>
        <v>BK München 3</v>
      </c>
      <c r="I263" s="410" t="str">
        <f t="shared" si="304"/>
        <v/>
      </c>
      <c r="J263" s="409" t="str">
        <f t="shared" si="304"/>
        <v>Donaubowler Regensburg 1</v>
      </c>
      <c r="K263" s="410" t="str">
        <f t="shared" si="304"/>
        <v/>
      </c>
      <c r="L263" s="409" t="str">
        <f t="shared" si="305"/>
        <v>SG DJK Rimpar 1</v>
      </c>
      <c r="M263" s="410" t="str">
        <f t="shared" si="305"/>
        <v/>
      </c>
      <c r="N263" s="409" t="str">
        <f t="shared" si="305"/>
        <v>BC EMAX Unterföhring 2</v>
      </c>
      <c r="O263" s="410" t="str">
        <f t="shared" si="305"/>
        <v/>
      </c>
      <c r="P263" s="409" t="str">
        <f t="shared" si="305"/>
        <v>SG Rottendorf 1</v>
      </c>
      <c r="Q263" s="410" t="str">
        <f t="shared" si="305"/>
        <v/>
      </c>
      <c r="R263" s="409" t="str">
        <f t="shared" si="305"/>
        <v>Schanzer Ingolstadt 1</v>
      </c>
      <c r="S263" s="410" t="str">
        <f t="shared" si="305"/>
        <v/>
      </c>
      <c r="T263" s="409" t="str">
        <f t="shared" si="305"/>
        <v>Bowlinghaus Bamberg 1</v>
      </c>
      <c r="U263" s="410" t="str">
        <f t="shared" si="305"/>
        <v/>
      </c>
      <c r="V263" s="411"/>
      <c r="W263" s="411"/>
      <c r="AA263" s="73"/>
      <c r="AB263" s="69"/>
      <c r="AC263" s="409" t="str">
        <f>VLOOKUP(AC262,Schlüssel!$A$5:$K$14,2)</f>
        <v>Bajuwaren München 1</v>
      </c>
      <c r="AD263" s="410"/>
      <c r="AE263" s="409" t="str">
        <f>VLOOKUP(AE262,Schlüssel!$A$5:$K$14,2)</f>
        <v>BC Comet Nürnberg</v>
      </c>
      <c r="AF263" s="410"/>
      <c r="AG263" s="409" t="str">
        <f>VLOOKUP(AG262,Schlüssel!$A$5:$K$14,2)</f>
        <v>BK München 3</v>
      </c>
      <c r="AH263" s="410"/>
      <c r="AI263" s="409" t="str">
        <f>VLOOKUP(AI262,Schlüssel!$A$5:$K$14,2)</f>
        <v>Donaubowler Regensburg 1</v>
      </c>
      <c r="AJ263" s="410"/>
      <c r="AK263" s="409" t="str">
        <f>VLOOKUP(AK262,Schlüssel!$A$5:$K$14,2)</f>
        <v>SG DJK Rimpar 1</v>
      </c>
      <c r="AL263" s="410"/>
      <c r="AM263" s="409" t="str">
        <f>VLOOKUP(AM262,Schlüssel!$A$5:$K$14,2)</f>
        <v>BC EMAX Unterföhring 2</v>
      </c>
      <c r="AN263" s="410"/>
      <c r="AO263" s="409" t="str">
        <f>VLOOKUP(AO262,Schlüssel!$A$5:$K$14,2)</f>
        <v>SG Rottendorf 1</v>
      </c>
      <c r="AP263" s="410"/>
      <c r="AQ263" s="409" t="str">
        <f>VLOOKUP(AQ262,Schlüssel!$A$5:$K$14,2)</f>
        <v>Schanzer Ingolstadt 1</v>
      </c>
      <c r="AR263" s="410"/>
      <c r="AS263" s="409" t="str">
        <f>VLOOKUP(AS262,Schlüssel!$A$5:$K$14,2)</f>
        <v>Bowlinghaus Bamberg 1</v>
      </c>
      <c r="AT263" s="410"/>
      <c r="AU263" s="108"/>
      <c r="AV263" s="108"/>
      <c r="AW263" s="83"/>
      <c r="AX263" s="84"/>
      <c r="BA263" s="149"/>
      <c r="BB263" s="150"/>
      <c r="BC263" s="151"/>
      <c r="BQ263" s="153"/>
      <c r="BR263" s="151"/>
      <c r="BV263" s="151"/>
      <c r="BZ263" s="151"/>
    </row>
    <row r="264" spans="1:78" ht="12" customHeight="1" x14ac:dyDescent="0.25">
      <c r="B264" s="73" t="str">
        <f t="shared" si="304"/>
        <v/>
      </c>
      <c r="C264" s="69" t="str">
        <f t="shared" si="304"/>
        <v/>
      </c>
      <c r="D264" s="395" t="str">
        <f t="shared" si="304"/>
        <v/>
      </c>
      <c r="E264" s="395" t="str">
        <f t="shared" si="304"/>
        <v/>
      </c>
      <c r="F264" s="395" t="str">
        <f t="shared" si="304"/>
        <v/>
      </c>
      <c r="G264" s="395" t="str">
        <f t="shared" si="304"/>
        <v/>
      </c>
      <c r="H264" s="395" t="str">
        <f t="shared" si="304"/>
        <v/>
      </c>
      <c r="I264" s="395" t="str">
        <f t="shared" si="304"/>
        <v/>
      </c>
      <c r="J264" s="395" t="str">
        <f t="shared" si="304"/>
        <v/>
      </c>
      <c r="K264" s="395" t="str">
        <f t="shared" si="304"/>
        <v/>
      </c>
      <c r="L264" s="395" t="str">
        <f t="shared" si="305"/>
        <v/>
      </c>
      <c r="M264" s="395" t="str">
        <f t="shared" si="305"/>
        <v/>
      </c>
      <c r="N264" s="395" t="str">
        <f t="shared" si="305"/>
        <v/>
      </c>
      <c r="O264" s="395" t="str">
        <f t="shared" si="305"/>
        <v/>
      </c>
      <c r="P264" s="395" t="str">
        <f t="shared" si="305"/>
        <v/>
      </c>
      <c r="Q264" s="395" t="str">
        <f t="shared" si="305"/>
        <v/>
      </c>
      <c r="R264" s="395" t="str">
        <f t="shared" si="305"/>
        <v/>
      </c>
      <c r="S264" s="395" t="str">
        <f t="shared" si="305"/>
        <v/>
      </c>
      <c r="T264" s="395" t="str">
        <f t="shared" si="305"/>
        <v/>
      </c>
      <c r="U264" s="408" t="str">
        <f t="shared" si="305"/>
        <v/>
      </c>
      <c r="V264" s="301"/>
      <c r="W264" s="301"/>
      <c r="AA264" s="73"/>
      <c r="AB264" s="69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78"/>
      <c r="AV264" s="78"/>
      <c r="AW264" s="83"/>
      <c r="AX264" s="84"/>
      <c r="BA264" s="149"/>
      <c r="BB264" s="150"/>
      <c r="BC264" s="151"/>
      <c r="BQ264" s="153"/>
      <c r="BR264" s="151"/>
      <c r="BV264" s="151"/>
      <c r="BZ264" s="151"/>
    </row>
    <row r="265" spans="1:78" ht="15.9" customHeight="1" x14ac:dyDescent="0.25">
      <c r="B265" s="391" t="str">
        <f t="shared" ref="B265:C269" si="306">IF(AA265=0,"",AA265)</f>
        <v>Spieler 1</v>
      </c>
      <c r="C265" s="392" t="str">
        <f t="shared" si="306"/>
        <v/>
      </c>
      <c r="D265" s="393">
        <f>IF(AC265=301,"",AC265)</f>
        <v>0</v>
      </c>
      <c r="E265" s="393" t="str">
        <f>IF(AD265=0,"",AD265)</f>
        <v/>
      </c>
      <c r="F265" s="393">
        <f>IF(AE265=301,"",AE265)</f>
        <v>0</v>
      </c>
      <c r="G265" s="393" t="str">
        <f>IF(AF265=0,"",AF265)</f>
        <v/>
      </c>
      <c r="H265" s="393">
        <f>IF(AG265=301,"",AG265)</f>
        <v>0</v>
      </c>
      <c r="I265" s="393" t="str">
        <f>IF(AH265=0,"",AH265)</f>
        <v/>
      </c>
      <c r="J265" s="393">
        <f>IF(AI265=301,"",AI265)</f>
        <v>0</v>
      </c>
      <c r="K265" s="393" t="str">
        <f>IF(AJ265=0,"",AJ265)</f>
        <v/>
      </c>
      <c r="L265" s="393">
        <f>IF(AK265=301,"",AK265)</f>
        <v>0</v>
      </c>
      <c r="M265" s="393" t="str">
        <f>IF(AL265=0,"",AL265)</f>
        <v/>
      </c>
      <c r="N265" s="393">
        <f>IF(AM265=301,"",AM265)</f>
        <v>0</v>
      </c>
      <c r="O265" s="393" t="str">
        <f>IF(AN265=0,"",AN265)</f>
        <v/>
      </c>
      <c r="P265" s="393">
        <f>IF(AO265=301,"",AO265)</f>
        <v>0</v>
      </c>
      <c r="Q265" s="393" t="str">
        <f>IF(AP265=0,"",AP265)</f>
        <v/>
      </c>
      <c r="R265" s="393">
        <f>IF(AQ265=301,"",AQ265)</f>
        <v>0</v>
      </c>
      <c r="S265" s="393" t="str">
        <f>IF(AR265=0,"",AR265)</f>
        <v/>
      </c>
      <c r="T265" s="393">
        <f>IF(AS265=301,"",AS265)</f>
        <v>0</v>
      </c>
      <c r="U265" s="393" t="str">
        <f>IF(AT265=0,"",AT265)</f>
        <v/>
      </c>
      <c r="V265" s="404"/>
      <c r="W265" s="404"/>
      <c r="AA265" s="74" t="s">
        <v>0</v>
      </c>
      <c r="AB265" s="75"/>
      <c r="AC265" s="420">
        <f>ABS(INDEX(AC:AC,MATCH(AC262,$AA:$AA,0)+5)+INDEX(AC:AC,MATCH(AC262,$AA:$AA,0)+6)+INDEX(AC:AC,MATCH(AC262,$AA:$AA,0)+7))</f>
        <v>0</v>
      </c>
      <c r="AD265" s="421"/>
      <c r="AE265" s="420">
        <f>ABS(INDEX(AE:AE,MATCH(AE262,$AA:$AA,0)+5)+INDEX(AE:AE,MATCH(AE262,$AA:$AA,0)+6)+INDEX(AE:AE,MATCH(AE262,$AA:$AA,0)+7))</f>
        <v>0</v>
      </c>
      <c r="AF265" s="421"/>
      <c r="AG265" s="420">
        <f>ABS(INDEX(AG:AG,MATCH(AG262,$AA:$AA,0)+5)+INDEX(AG:AG,MATCH(AG262,$AA:$AA,0)+6)+INDEX(AG:AG,MATCH(AG262,$AA:$AA,0)+7))</f>
        <v>0</v>
      </c>
      <c r="AH265" s="421"/>
      <c r="AI265" s="420">
        <f>ABS(INDEX(AI:AI,MATCH(AI262,$AA:$AA,0)+5)+INDEX(AI:AI,MATCH(AI262,$AA:$AA,0)+6)+INDEX(AI:AI,MATCH(AI262,$AA:$AA,0)+7))</f>
        <v>0</v>
      </c>
      <c r="AJ265" s="421"/>
      <c r="AK265" s="420">
        <f>ABS(INDEX(AK:AK,MATCH(AK262,$AA:$AA,0)+5)+INDEX(AK:AK,MATCH(AK262,$AA:$AA,0)+6)+INDEX(AK:AK,MATCH(AK262,$AA:$AA,0)+7))</f>
        <v>0</v>
      </c>
      <c r="AL265" s="421"/>
      <c r="AM265" s="420">
        <f>ABS(INDEX(AM:AM,MATCH(AM262,$AA:$AA,0)+5)+INDEX(AM:AM,MATCH(AM262,$AA:$AA,0)+6)+INDEX(AM:AM,MATCH(AM262,$AA:$AA,0)+7))</f>
        <v>0</v>
      </c>
      <c r="AN265" s="421"/>
      <c r="AO265" s="420">
        <f>ABS(INDEX(AO:AO,MATCH(AO262,$AA:$AA,0)+5)+INDEX(AO:AO,MATCH(AO262,$AA:$AA,0)+6)+INDEX(AO:AO,MATCH(AO262,$AA:$AA,0)+7))</f>
        <v>0</v>
      </c>
      <c r="AP265" s="421"/>
      <c r="AQ265" s="420">
        <f>ABS(INDEX(AQ:AQ,MATCH(AQ262,$AA:$AA,0)+5)+INDEX(AQ:AQ,MATCH(AQ262,$AA:$AA,0)+6)+INDEX(AQ:AQ,MATCH(AQ262,$AA:$AA,0)+7))</f>
        <v>0</v>
      </c>
      <c r="AR265" s="421"/>
      <c r="AS265" s="420">
        <f>ABS(INDEX(AS:AS,MATCH(AS262,$AA:$AA,0)+5)+INDEX(AS:AS,MATCH(AS262,$AA:$AA,0)+6)+INDEX(AS:AS,MATCH(AS262,$AA:$AA,0)+7))</f>
        <v>0</v>
      </c>
      <c r="AT265" s="421"/>
      <c r="AU265" s="1"/>
      <c r="AV265" s="1"/>
      <c r="AW265" s="83"/>
      <c r="AX265" s="84"/>
      <c r="BA265" s="149"/>
      <c r="BB265" s="150"/>
      <c r="BC265" s="151"/>
      <c r="BQ265" s="153"/>
      <c r="BR265" s="151"/>
      <c r="BV265" s="151"/>
      <c r="BZ265" s="151"/>
    </row>
    <row r="266" spans="1:78" ht="15.9" customHeight="1" x14ac:dyDescent="0.25">
      <c r="B266" s="391" t="str">
        <f t="shared" si="306"/>
        <v>Spieler 2</v>
      </c>
      <c r="C266" s="392" t="str">
        <f t="shared" si="306"/>
        <v/>
      </c>
      <c r="D266" s="393">
        <f>IF(AC266=301,"",AC266)</f>
        <v>0</v>
      </c>
      <c r="E266" s="393" t="str">
        <f>IF(AD266=0,"",AD266)</f>
        <v/>
      </c>
      <c r="F266" s="393">
        <f>IF(AE266=301,"",AE266)</f>
        <v>0</v>
      </c>
      <c r="G266" s="393" t="str">
        <f>IF(AF266=0,"",AF266)</f>
        <v/>
      </c>
      <c r="H266" s="393">
        <f>IF(AG266=301,"",AG266)</f>
        <v>0</v>
      </c>
      <c r="I266" s="393" t="str">
        <f>IF(AH266=0,"",AH266)</f>
        <v/>
      </c>
      <c r="J266" s="393">
        <f>IF(AI266=301,"",AI266)</f>
        <v>0</v>
      </c>
      <c r="K266" s="393" t="str">
        <f>IF(AJ266=0,"",AJ266)</f>
        <v/>
      </c>
      <c r="L266" s="393">
        <f>IF(AK266=301,"",AK266)</f>
        <v>0</v>
      </c>
      <c r="M266" s="393" t="str">
        <f>IF(AL266=0,"",AL266)</f>
        <v/>
      </c>
      <c r="N266" s="393">
        <f>IF(AM266=301,"",AM266)</f>
        <v>0</v>
      </c>
      <c r="O266" s="393" t="str">
        <f>IF(AN266=0,"",AN266)</f>
        <v/>
      </c>
      <c r="P266" s="393">
        <f>IF(AO266=301,"",AO266)</f>
        <v>0</v>
      </c>
      <c r="Q266" s="393" t="str">
        <f>IF(AP266=0,"",AP266)</f>
        <v/>
      </c>
      <c r="R266" s="393">
        <f>IF(AQ266=301,"",AQ266)</f>
        <v>0</v>
      </c>
      <c r="S266" s="393" t="str">
        <f>IF(AR266=0,"",AR266)</f>
        <v/>
      </c>
      <c r="T266" s="393">
        <f>IF(AS266=301,"",AS266)</f>
        <v>0</v>
      </c>
      <c r="U266" s="393" t="str">
        <f>IF(AT266=0,"",AT266)</f>
        <v/>
      </c>
      <c r="V266" s="404"/>
      <c r="W266" s="404"/>
      <c r="AA266" s="74" t="s">
        <v>2</v>
      </c>
      <c r="AB266" s="75"/>
      <c r="AC266" s="422">
        <f>ABS(INDEX(AC:AC,MATCH(AC262,$AA:$AA,0)+8)+INDEX(AC:AC,MATCH(AC262,$AA:$AA,0)+9)+INDEX(AC:AC,MATCH(AC262,$AA:$AA,0)+10))</f>
        <v>0</v>
      </c>
      <c r="AD266" s="423"/>
      <c r="AE266" s="422">
        <f>ABS(INDEX(AE:AE,MATCH(AE262,$AA:$AA,0)+8)+INDEX(AE:AE,MATCH(AE262,$AA:$AA,0)+9)+INDEX(AE:AE,MATCH(AE262,$AA:$AA,0)+10))</f>
        <v>0</v>
      </c>
      <c r="AF266" s="423"/>
      <c r="AG266" s="422">
        <f>ABS(INDEX(AG:AG,MATCH(AG262,$AA:$AA,0)+8)+INDEX(AG:AG,MATCH(AG262,$AA:$AA,0)+9)+INDEX(AG:AG,MATCH(AG262,$AA:$AA,0)+10))</f>
        <v>0</v>
      </c>
      <c r="AH266" s="423"/>
      <c r="AI266" s="422">
        <f>ABS(INDEX(AI:AI,MATCH(AI262,$AA:$AA,0)+8)+INDEX(AI:AI,MATCH(AI262,$AA:$AA,0)+9)+INDEX(AI:AI,MATCH(AI262,$AA:$AA,0)+10))</f>
        <v>0</v>
      </c>
      <c r="AJ266" s="423"/>
      <c r="AK266" s="422">
        <f>ABS(INDEX(AK:AK,MATCH(AK262,$AA:$AA,0)+8)+INDEX(AK:AK,MATCH(AK262,$AA:$AA,0)+9)+INDEX(AK:AK,MATCH(AK262,$AA:$AA,0)+10))</f>
        <v>0</v>
      </c>
      <c r="AL266" s="423"/>
      <c r="AM266" s="422">
        <f>ABS(INDEX(AM:AM,MATCH(AM262,$AA:$AA,0)+8)+INDEX(AM:AM,MATCH(AM262,$AA:$AA,0)+9)+INDEX(AM:AM,MATCH(AM262,$AA:$AA,0)+10))</f>
        <v>0</v>
      </c>
      <c r="AN266" s="423"/>
      <c r="AO266" s="422">
        <f>ABS(INDEX(AO:AO,MATCH(AO262,$AA:$AA,0)+8)+INDEX(AO:AO,MATCH(AO262,$AA:$AA,0)+9)+INDEX(AO:AO,MATCH(AO262,$AA:$AA,0)+10))</f>
        <v>0</v>
      </c>
      <c r="AP266" s="423"/>
      <c r="AQ266" s="422">
        <f>ABS(INDEX(AQ:AQ,MATCH(AQ262,$AA:$AA,0)+8)+INDEX(AQ:AQ,MATCH(AQ262,$AA:$AA,0)+9)+INDEX(AQ:AQ,MATCH(AQ262,$AA:$AA,0)+10))</f>
        <v>0</v>
      </c>
      <c r="AR266" s="423"/>
      <c r="AS266" s="422">
        <f>ABS(INDEX(AS:AS,MATCH(AS262,$AA:$AA,0)+8)+INDEX(AS:AS,MATCH(AS262,$AA:$AA,0)+9)+INDEX(AS:AS,MATCH(AS262,$AA:$AA,0)+10))</f>
        <v>0</v>
      </c>
      <c r="AT266" s="423"/>
      <c r="AU266" s="1"/>
      <c r="AV266" s="1"/>
      <c r="AW266" s="83"/>
      <c r="AX266" s="84"/>
      <c r="BA266" s="149"/>
      <c r="BB266" s="150"/>
      <c r="BC266" s="151"/>
      <c r="BQ266" s="153"/>
      <c r="BR266" s="151"/>
      <c r="BV266" s="151"/>
      <c r="BZ266" s="151"/>
    </row>
    <row r="267" spans="1:78" ht="15.9" customHeight="1" x14ac:dyDescent="0.25">
      <c r="B267" s="391" t="str">
        <f t="shared" si="306"/>
        <v>Spieler 3</v>
      </c>
      <c r="C267" s="392" t="str">
        <f t="shared" si="306"/>
        <v/>
      </c>
      <c r="D267" s="393">
        <f>IF(AC267=301,"",AC267)</f>
        <v>0</v>
      </c>
      <c r="E267" s="393" t="str">
        <f>IF(AD267=0,"",AD267)</f>
        <v/>
      </c>
      <c r="F267" s="393">
        <f>IF(AE267=301,"",AE267)</f>
        <v>0</v>
      </c>
      <c r="G267" s="393" t="str">
        <f>IF(AF267=0,"",AF267)</f>
        <v/>
      </c>
      <c r="H267" s="393">
        <f>IF(AG267=301,"",AG267)</f>
        <v>0</v>
      </c>
      <c r="I267" s="393" t="str">
        <f>IF(AH267=0,"",AH267)</f>
        <v/>
      </c>
      <c r="J267" s="393">
        <f>IF(AI267=301,"",AI267)</f>
        <v>0</v>
      </c>
      <c r="K267" s="393" t="str">
        <f>IF(AJ267=0,"",AJ267)</f>
        <v/>
      </c>
      <c r="L267" s="393">
        <f>IF(AK267=301,"",AK267)</f>
        <v>0</v>
      </c>
      <c r="M267" s="393" t="str">
        <f>IF(AL267=0,"",AL267)</f>
        <v/>
      </c>
      <c r="N267" s="393">
        <f>IF(AM267=301,"",AM267)</f>
        <v>0</v>
      </c>
      <c r="O267" s="393" t="str">
        <f>IF(AN267=0,"",AN267)</f>
        <v/>
      </c>
      <c r="P267" s="393">
        <f>IF(AO267=301,"",AO267)</f>
        <v>0</v>
      </c>
      <c r="Q267" s="393" t="str">
        <f>IF(AP267=0,"",AP267)</f>
        <v/>
      </c>
      <c r="R267" s="393">
        <f>IF(AQ267=301,"",AQ267)</f>
        <v>0</v>
      </c>
      <c r="S267" s="393" t="str">
        <f>IF(AR267=0,"",AR267)</f>
        <v/>
      </c>
      <c r="T267" s="393">
        <f>IF(AS267=301,"",AS267)</f>
        <v>0</v>
      </c>
      <c r="U267" s="393" t="str">
        <f>IF(AT267=0,"",AT267)</f>
        <v/>
      </c>
      <c r="V267" s="404"/>
      <c r="W267" s="404"/>
      <c r="AA267" s="74" t="s">
        <v>3</v>
      </c>
      <c r="AB267" s="75"/>
      <c r="AC267" s="422">
        <f>ABS(INDEX(AC:AC,MATCH(AC262,$AA:$AA,0)+11)+INDEX(AC:AC,MATCH(AC262,$AA:$AA,0)+12)+INDEX(AC:AC,MATCH(AC262,$AA:$AA,0)+13))</f>
        <v>0</v>
      </c>
      <c r="AD267" s="423"/>
      <c r="AE267" s="422">
        <f>ABS(INDEX(AE:AE,MATCH(AE262,$AA:$AA,0)+11)+INDEX(AE:AE,MATCH(AE262,$AA:$AA,0)+12)+INDEX(AE:AE,MATCH(AE262,$AA:$AA,0)+13))</f>
        <v>0</v>
      </c>
      <c r="AF267" s="423"/>
      <c r="AG267" s="422">
        <f>ABS(INDEX(AG:AG,MATCH(AG262,$AA:$AA,0)+11)+INDEX(AG:AG,MATCH(AG262,$AA:$AA,0)+12)+INDEX(AG:AG,MATCH(AG262,$AA:$AA,0)+13))</f>
        <v>0</v>
      </c>
      <c r="AH267" s="423"/>
      <c r="AI267" s="422">
        <f>ABS(INDEX(AI:AI,MATCH(AI262,$AA:$AA,0)+11)+INDEX(AI:AI,MATCH(AI262,$AA:$AA,0)+12)+INDEX(AI:AI,MATCH(AI262,$AA:$AA,0)+13))</f>
        <v>0</v>
      </c>
      <c r="AJ267" s="423"/>
      <c r="AK267" s="422">
        <f>ABS(INDEX(AK:AK,MATCH(AK262,$AA:$AA,0)+11)+INDEX(AK:AK,MATCH(AK262,$AA:$AA,0)+12)+INDEX(AK:AK,MATCH(AK262,$AA:$AA,0)+13))</f>
        <v>0</v>
      </c>
      <c r="AL267" s="423"/>
      <c r="AM267" s="422">
        <f>ABS(INDEX(AM:AM,MATCH(AM262,$AA:$AA,0)+11)+INDEX(AM:AM,MATCH(AM262,$AA:$AA,0)+12)+INDEX(AM:AM,MATCH(AM262,$AA:$AA,0)+13))</f>
        <v>0</v>
      </c>
      <c r="AN267" s="423"/>
      <c r="AO267" s="422">
        <f>ABS(INDEX(AO:AO,MATCH(AO262,$AA:$AA,0)+11)+INDEX(AO:AO,MATCH(AO262,$AA:$AA,0)+12)+INDEX(AO:AO,MATCH(AO262,$AA:$AA,0)+13))</f>
        <v>0</v>
      </c>
      <c r="AP267" s="423"/>
      <c r="AQ267" s="422">
        <f>ABS(INDEX(AQ:AQ,MATCH(AQ262,$AA:$AA,0)+11)+INDEX(AQ:AQ,MATCH(AQ262,$AA:$AA,0)+12)+INDEX(AQ:AQ,MATCH(AQ262,$AA:$AA,0)+13))</f>
        <v>0</v>
      </c>
      <c r="AR267" s="423"/>
      <c r="AS267" s="422">
        <f>ABS(INDEX(AS:AS,MATCH(AS262,$AA:$AA,0)+11)+INDEX(AS:AS,MATCH(AS262,$AA:$AA,0)+12)+INDEX(AS:AS,MATCH(AS262,$AA:$AA,0)+13))</f>
        <v>0</v>
      </c>
      <c r="AT267" s="423"/>
      <c r="AU267" s="1"/>
      <c r="AV267" s="1"/>
      <c r="AW267" s="83"/>
      <c r="AX267" s="84"/>
      <c r="BA267" s="149"/>
      <c r="BB267" s="150"/>
      <c r="BC267" s="151"/>
      <c r="BQ267" s="153"/>
      <c r="BR267" s="151"/>
      <c r="BV267" s="151"/>
      <c r="BZ267" s="151"/>
    </row>
    <row r="268" spans="1:78" ht="15.9" customHeight="1" x14ac:dyDescent="0.25">
      <c r="B268" s="391" t="str">
        <f t="shared" si="306"/>
        <v>Spieler 4</v>
      </c>
      <c r="C268" s="392" t="str">
        <f t="shared" si="306"/>
        <v/>
      </c>
      <c r="D268" s="393">
        <f>IF(AC268=301,"",AC268)</f>
        <v>0</v>
      </c>
      <c r="E268" s="393" t="str">
        <f>IF(AD268=0,"",AD268)</f>
        <v/>
      </c>
      <c r="F268" s="393">
        <f>IF(AE268=301,"",AE268)</f>
        <v>0</v>
      </c>
      <c r="G268" s="393" t="str">
        <f>IF(AF268=0,"",AF268)</f>
        <v/>
      </c>
      <c r="H268" s="393">
        <f>IF(AG268=301,"",AG268)</f>
        <v>0</v>
      </c>
      <c r="I268" s="393" t="str">
        <f>IF(AH268=0,"",AH268)</f>
        <v/>
      </c>
      <c r="J268" s="393">
        <f>IF(AI268=301,"",AI268)</f>
        <v>0</v>
      </c>
      <c r="K268" s="393" t="str">
        <f>IF(AJ268=0,"",AJ268)</f>
        <v/>
      </c>
      <c r="L268" s="393">
        <f>IF(AK268=301,"",AK268)</f>
        <v>0</v>
      </c>
      <c r="M268" s="393" t="str">
        <f>IF(AL268=0,"",AL268)</f>
        <v/>
      </c>
      <c r="N268" s="393">
        <f>IF(AM268=301,"",AM268)</f>
        <v>0</v>
      </c>
      <c r="O268" s="393" t="str">
        <f>IF(AN268=0,"",AN268)</f>
        <v/>
      </c>
      <c r="P268" s="393">
        <f>IF(AO268=301,"",AO268)</f>
        <v>0</v>
      </c>
      <c r="Q268" s="393" t="str">
        <f>IF(AP268=0,"",AP268)</f>
        <v/>
      </c>
      <c r="R268" s="393">
        <f>IF(AQ268=301,"",AQ268)</f>
        <v>0</v>
      </c>
      <c r="S268" s="393" t="str">
        <f>IF(AR268=0,"",AR268)</f>
        <v/>
      </c>
      <c r="T268" s="393">
        <f>IF(AS268=301,"",AS268)</f>
        <v>0</v>
      </c>
      <c r="U268" s="393" t="str">
        <f>IF(AT268=0,"",AT268)</f>
        <v/>
      </c>
      <c r="V268" s="404"/>
      <c r="W268" s="404"/>
      <c r="AA268" s="74" t="s">
        <v>11</v>
      </c>
      <c r="AB268" s="75"/>
      <c r="AC268" s="422">
        <f>ABS(INDEX(AC:AC,MATCH(AC262,$AA:$AA,0)+14)+INDEX(AC:AC,MATCH(AC262,$AA:$AA,0)+15)+INDEX(AC:AC,MATCH(AC262,$AA:$AA,0)+16))</f>
        <v>0</v>
      </c>
      <c r="AD268" s="423"/>
      <c r="AE268" s="422">
        <f>ABS(INDEX(AE:AE,MATCH(AE262,$AA:$AA,0)+14)+INDEX(AE:AE,MATCH(AE262,$AA:$AA,0)+15)+INDEX(AE:AE,MATCH(AE262,$AA:$AA,0)+16))</f>
        <v>0</v>
      </c>
      <c r="AF268" s="423"/>
      <c r="AG268" s="422">
        <f>ABS(INDEX(AG:AG,MATCH(AG262,$AA:$AA,0)+14)+INDEX(AG:AG,MATCH(AG262,$AA:$AA,0)+15)+INDEX(AG:AG,MATCH(AG262,$AA:$AA,0)+16))</f>
        <v>0</v>
      </c>
      <c r="AH268" s="423"/>
      <c r="AI268" s="422">
        <f>ABS(INDEX(AI:AI,MATCH(AI262,$AA:$AA,0)+14)+INDEX(AI:AI,MATCH(AI262,$AA:$AA,0)+15)+INDEX(AI:AI,MATCH(AI262,$AA:$AA,0)+16))</f>
        <v>0</v>
      </c>
      <c r="AJ268" s="423"/>
      <c r="AK268" s="422">
        <f>ABS(INDEX(AK:AK,MATCH(AK262,$AA:$AA,0)+14)+INDEX(AK:AK,MATCH(AK262,$AA:$AA,0)+15)+INDEX(AK:AK,MATCH(AK262,$AA:$AA,0)+16))</f>
        <v>0</v>
      </c>
      <c r="AL268" s="423"/>
      <c r="AM268" s="422">
        <f>ABS(INDEX(AM:AM,MATCH(AM262,$AA:$AA,0)+14)+INDEX(AM:AM,MATCH(AM262,$AA:$AA,0)+15)+INDEX(AM:AM,MATCH(AM262,$AA:$AA,0)+16))</f>
        <v>0</v>
      </c>
      <c r="AN268" s="423"/>
      <c r="AO268" s="422">
        <f>ABS(INDEX(AO:AO,MATCH(AO262,$AA:$AA,0)+14)+INDEX(AO:AO,MATCH(AO262,$AA:$AA,0)+15)+INDEX(AO:AO,MATCH(AO262,$AA:$AA,0)+16))</f>
        <v>0</v>
      </c>
      <c r="AP268" s="423"/>
      <c r="AQ268" s="422">
        <f>ABS(INDEX(AQ:AQ,MATCH(AQ262,$AA:$AA,0)+14)+INDEX(AQ:AQ,MATCH(AQ262,$AA:$AA,0)+15)+INDEX(AQ:AQ,MATCH(AQ262,$AA:$AA,0)+16))</f>
        <v>0</v>
      </c>
      <c r="AR268" s="423"/>
      <c r="AS268" s="422">
        <f>ABS(INDEX(AS:AS,MATCH(AS262,$AA:$AA,0)+14)+INDEX(AS:AS,MATCH(AS262,$AA:$AA,0)+15)+INDEX(AS:AS,MATCH(AS262,$AA:$AA,0)+16))</f>
        <v>0</v>
      </c>
      <c r="AT268" s="423"/>
      <c r="AU268" s="1"/>
      <c r="AV268" s="1"/>
      <c r="AW268" s="83"/>
      <c r="AX268" s="84"/>
      <c r="BA268" s="149"/>
      <c r="BB268" s="150"/>
      <c r="BC268" s="151"/>
      <c r="BQ268" s="153"/>
      <c r="BR268" s="151"/>
      <c r="BV268" s="151"/>
      <c r="BZ268" s="151"/>
    </row>
    <row r="269" spans="1:78" ht="15.9" customHeight="1" x14ac:dyDescent="0.25">
      <c r="B269" s="388" t="str">
        <f t="shared" si="306"/>
        <v>Gesamt</v>
      </c>
      <c r="C269" s="389" t="str">
        <f t="shared" si="306"/>
        <v/>
      </c>
      <c r="D269" s="394">
        <f>IF(AC269=1505,"",AC269)</f>
        <v>0</v>
      </c>
      <c r="E269" s="394" t="str">
        <f>IF(AD269=0,"",AD269)</f>
        <v/>
      </c>
      <c r="F269" s="394">
        <f>IF(AE269=1505,"",AE269)</f>
        <v>0</v>
      </c>
      <c r="G269" s="394" t="str">
        <f>IF(AF269=0,"",AF269)</f>
        <v/>
      </c>
      <c r="H269" s="394">
        <f>IF(AG269=1505,"",AG269)</f>
        <v>0</v>
      </c>
      <c r="I269" s="394" t="str">
        <f>IF(AH269=0,"",AH269)</f>
        <v/>
      </c>
      <c r="J269" s="394">
        <f>IF(AI269=1505,"",AI269)</f>
        <v>0</v>
      </c>
      <c r="K269" s="394" t="str">
        <f>IF(AJ269=0,"",AJ269)</f>
        <v/>
      </c>
      <c r="L269" s="394">
        <f>IF(AK269=1505,"",AK269)</f>
        <v>0</v>
      </c>
      <c r="M269" s="394" t="str">
        <f>IF(AL269=0,"",AL269)</f>
        <v/>
      </c>
      <c r="N269" s="394">
        <f>IF(AM269=1505,"",AM269)</f>
        <v>0</v>
      </c>
      <c r="O269" s="394" t="str">
        <f>IF(AN269=0,"",AN269)</f>
        <v/>
      </c>
      <c r="P269" s="394">
        <f>IF(AO269=1505,"",AO269)</f>
        <v>0</v>
      </c>
      <c r="Q269" s="394" t="str">
        <f>IF(AP269=0,"",AP269)</f>
        <v/>
      </c>
      <c r="R269" s="394">
        <f>IF(AQ269=1505,"",AQ269)</f>
        <v>0</v>
      </c>
      <c r="S269" s="394" t="str">
        <f>IF(AR269=0,"",AR269)</f>
        <v/>
      </c>
      <c r="T269" s="394">
        <f>IF(AS269=1505,"",AS269)</f>
        <v>0</v>
      </c>
      <c r="U269" s="394" t="str">
        <f>IF(AT269=0,"",AT269)</f>
        <v/>
      </c>
      <c r="V269" s="290"/>
      <c r="W269" s="290"/>
      <c r="AA269" s="76" t="s">
        <v>960</v>
      </c>
      <c r="AB269" s="77"/>
      <c r="AC269" s="388">
        <f>SUM(AC265:AC268)</f>
        <v>0</v>
      </c>
      <c r="AD269" s="389"/>
      <c r="AE269" s="388">
        <f>SUM(AE265:AE268)</f>
        <v>0</v>
      </c>
      <c r="AF269" s="389"/>
      <c r="AG269" s="388">
        <f>SUM(AG265:AG268)</f>
        <v>0</v>
      </c>
      <c r="AH269" s="389"/>
      <c r="AI269" s="388">
        <f>SUM(AI265:AI268)</f>
        <v>0</v>
      </c>
      <c r="AJ269" s="389"/>
      <c r="AK269" s="388">
        <f>SUM(AK265:AK268)</f>
        <v>0</v>
      </c>
      <c r="AL269" s="389"/>
      <c r="AM269" s="388">
        <f>SUM(AM265:AM268)</f>
        <v>0</v>
      </c>
      <c r="AN269" s="389"/>
      <c r="AO269" s="388">
        <f>SUM(AO265:AO268)</f>
        <v>0</v>
      </c>
      <c r="AP269" s="389"/>
      <c r="AQ269" s="388">
        <f>SUM(AQ265:AQ268)</f>
        <v>0</v>
      </c>
      <c r="AR269" s="389"/>
      <c r="AS269" s="388">
        <f>SUM(AS265:AS268)</f>
        <v>0</v>
      </c>
      <c r="AT269" s="389"/>
      <c r="AU269" s="69"/>
      <c r="AV269" s="69"/>
      <c r="AW269" s="83"/>
      <c r="AX269" s="84"/>
      <c r="BA269" s="149"/>
      <c r="BB269" s="150"/>
      <c r="BC269" s="151"/>
      <c r="BQ269" s="153"/>
      <c r="BR269" s="151"/>
      <c r="BV269" s="151"/>
      <c r="BZ269" s="151"/>
    </row>
    <row r="270" spans="1:78" ht="10.5" customHeight="1" x14ac:dyDescent="0.25">
      <c r="B270" s="78"/>
      <c r="C270" s="6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AA270" s="78"/>
      <c r="AB270" s="69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83"/>
      <c r="AX270" s="84"/>
      <c r="BA270" s="149"/>
      <c r="BB270" s="150"/>
      <c r="BC270" s="151"/>
      <c r="BQ270" s="153"/>
      <c r="BR270" s="151"/>
      <c r="BV270" s="151"/>
      <c r="BZ270" s="151"/>
    </row>
    <row r="271" spans="1:78" ht="21" customHeight="1" x14ac:dyDescent="0.4">
      <c r="B271" s="28" t="str">
        <f>AA271</f>
        <v>Team-Nr.</v>
      </c>
      <c r="C271" s="29"/>
      <c r="D271" s="28" t="str">
        <f>AC271</f>
        <v>Liga:</v>
      </c>
      <c r="E271" s="31"/>
      <c r="F271" s="390" t="str">
        <f>AE271</f>
        <v>Bayernliga Herren</v>
      </c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2"/>
      <c r="S271" s="33" t="s">
        <v>955</v>
      </c>
      <c r="T271" s="34"/>
      <c r="U271" s="401" t="str">
        <f>AT271</f>
        <v>30.01./01.02.</v>
      </c>
      <c r="V271" s="402"/>
      <c r="W271" s="403"/>
      <c r="X271" s="386"/>
      <c r="Y271" s="387"/>
      <c r="Z271" s="387"/>
      <c r="AA271" s="28" t="s">
        <v>974</v>
      </c>
      <c r="AB271" s="29"/>
      <c r="AC271" s="30" t="s">
        <v>953</v>
      </c>
      <c r="AD271" s="31"/>
      <c r="AE271" s="29" t="str">
        <f>Schlüssel!$C$1</f>
        <v>Bayernliga Herren</v>
      </c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32"/>
      <c r="AR271" s="33" t="s">
        <v>955</v>
      </c>
      <c r="AS271" s="34"/>
      <c r="AT271" s="401" t="str">
        <f>VLOOKUP(AS272,Spielorte!$A$1:$C$6,2)</f>
        <v>30.01./01.02.</v>
      </c>
      <c r="AU271" s="402"/>
      <c r="AV271" s="403"/>
      <c r="AW271" s="83"/>
      <c r="AX271" s="84"/>
      <c r="BA271" s="149" t="s">
        <v>1117</v>
      </c>
      <c r="BB271" s="150" t="s">
        <v>972</v>
      </c>
      <c r="BC271" s="151" t="s">
        <v>991</v>
      </c>
      <c r="BD271" s="152" t="s">
        <v>990</v>
      </c>
      <c r="BE271" s="152" t="s">
        <v>972</v>
      </c>
      <c r="BF271" s="152" t="s">
        <v>992</v>
      </c>
      <c r="BG271" s="152" t="s">
        <v>1028</v>
      </c>
      <c r="BH271" s="152" t="s">
        <v>1118</v>
      </c>
      <c r="BI271" s="152" t="s">
        <v>1119</v>
      </c>
      <c r="BJ271" s="152" t="s">
        <v>1120</v>
      </c>
      <c r="BK271" s="152" t="s">
        <v>1121</v>
      </c>
      <c r="BL271" s="152" t="s">
        <v>1122</v>
      </c>
      <c r="BM271" s="152" t="s">
        <v>1129</v>
      </c>
      <c r="BN271" s="152" t="s">
        <v>1130</v>
      </c>
      <c r="BO271" s="152" t="s">
        <v>1131</v>
      </c>
      <c r="BP271" s="152" t="s">
        <v>1132</v>
      </c>
      <c r="BQ271" s="153" t="s">
        <v>1123</v>
      </c>
      <c r="BR271" s="151" t="s">
        <v>993</v>
      </c>
      <c r="BS271" s="152" t="s">
        <v>1124</v>
      </c>
      <c r="BT271" s="152" t="s">
        <v>1125</v>
      </c>
      <c r="BU271" s="152" t="s">
        <v>991</v>
      </c>
      <c r="BV271" s="151" t="s">
        <v>993</v>
      </c>
      <c r="BW271" s="153" t="s">
        <v>1126</v>
      </c>
      <c r="BX271" s="152" t="s">
        <v>1127</v>
      </c>
      <c r="BY271" s="152" t="s">
        <v>1128</v>
      </c>
      <c r="BZ271" s="151" t="s">
        <v>993</v>
      </c>
    </row>
    <row r="272" spans="1:78" ht="17.25" customHeight="1" thickBot="1" x14ac:dyDescent="0.45">
      <c r="B272" s="37">
        <f>AA272</f>
        <v>10</v>
      </c>
      <c r="D272" s="30" t="s">
        <v>954</v>
      </c>
      <c r="E272" s="38"/>
      <c r="F272" s="400" t="str">
        <f>AE272</f>
        <v>Regensburg Super Bowl</v>
      </c>
      <c r="G272" s="400"/>
      <c r="H272" s="400"/>
      <c r="I272" s="400"/>
      <c r="J272" s="400"/>
      <c r="K272" s="400"/>
      <c r="L272" s="400"/>
      <c r="M272" s="400"/>
      <c r="N272" s="400"/>
      <c r="O272" s="400"/>
      <c r="P272" s="39"/>
      <c r="Q272" s="39"/>
      <c r="S272" s="33" t="s">
        <v>952</v>
      </c>
      <c r="T272" s="40">
        <f>AS272</f>
        <v>4</v>
      </c>
      <c r="U272" s="34"/>
      <c r="V272" s="34"/>
      <c r="X272" t="s">
        <v>976</v>
      </c>
      <c r="Z272" s="36"/>
      <c r="AA272" s="37">
        <v>10</v>
      </c>
      <c r="AC272" s="30" t="s">
        <v>954</v>
      </c>
      <c r="AD272" s="38"/>
      <c r="AE272" s="85" t="str">
        <f>VLOOKUP(AS272,Spielorte!$A$1:$C$6,3)</f>
        <v>Regensburg Super Bowl</v>
      </c>
      <c r="AF272" s="85"/>
      <c r="AG272" s="85"/>
      <c r="AH272" s="85"/>
      <c r="AI272" s="85"/>
      <c r="AJ272" s="85"/>
      <c r="AK272" s="85"/>
      <c r="AL272" s="85"/>
      <c r="AM272" s="85"/>
      <c r="AN272" s="85"/>
      <c r="AO272" s="39"/>
      <c r="AP272" s="39"/>
      <c r="AR272" s="33" t="s">
        <v>952</v>
      </c>
      <c r="AS272" s="40">
        <v>4</v>
      </c>
      <c r="AT272" s="34"/>
      <c r="AU272" s="34"/>
      <c r="AW272" s="83"/>
      <c r="AX272" s="84"/>
      <c r="BA272" s="149"/>
      <c r="BB272" s="150"/>
      <c r="BC272" s="151"/>
      <c r="BQ272" s="153"/>
      <c r="BR272" s="151"/>
      <c r="BV272" s="151"/>
      <c r="BW272" s="153"/>
      <c r="BZ272" s="151"/>
    </row>
    <row r="273" spans="1:78" ht="15.75" customHeight="1" thickBot="1" x14ac:dyDescent="0.3">
      <c r="B273" s="41" t="str">
        <f>VLOOKUP(B272,Schlüssel!$A$5:$B$14,2)</f>
        <v>Donaubowler Regensburg 1</v>
      </c>
      <c r="C273" s="42"/>
      <c r="D273" s="43"/>
      <c r="E273" s="44"/>
      <c r="F273" s="45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AA273" s="41" t="str">
        <f>VLOOKUP(AA272,Schlüssel!$A$5:$B$14,2)</f>
        <v>Donaubowler Regensburg 1</v>
      </c>
      <c r="AB273" s="42"/>
      <c r="AC273" s="43"/>
      <c r="AD273" s="44"/>
      <c r="AE273" s="45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W273" s="83"/>
      <c r="AX273" s="84"/>
      <c r="BA273" s="149"/>
      <c r="BB273" s="150"/>
      <c r="BC273" s="151"/>
      <c r="BQ273" s="153"/>
      <c r="BR273" s="151"/>
      <c r="BV273" s="151"/>
      <c r="BW273" s="153"/>
      <c r="BZ273" s="151"/>
    </row>
    <row r="274" spans="1:78" ht="13.8" thickBot="1" x14ac:dyDescent="0.3">
      <c r="A274" s="4"/>
      <c r="B274" s="28"/>
      <c r="C274" s="47"/>
      <c r="D274" s="48" t="s">
        <v>10</v>
      </c>
      <c r="E274" s="28">
        <f>VLOOKUP($B$2,Schlüssel!$A$5:$DZ$14,13)</f>
        <v>7</v>
      </c>
      <c r="F274" s="49" t="s">
        <v>10</v>
      </c>
      <c r="G274" s="28">
        <f>VLOOKUP($B$2,Schlüssel!$A$5:$DZ$14,14)</f>
        <v>6</v>
      </c>
      <c r="H274" s="49" t="s">
        <v>10</v>
      </c>
      <c r="I274" s="28">
        <f>VLOOKUP($B$2,Schlüssel!$A$5:$DZ$14,15)</f>
        <v>9</v>
      </c>
      <c r="J274" s="49" t="s">
        <v>10</v>
      </c>
      <c r="K274" s="28">
        <f>VLOOKUP($B$2,Schlüssel!$A$5:$DZ$14,16)</f>
        <v>11</v>
      </c>
      <c r="L274" s="49" t="s">
        <v>10</v>
      </c>
      <c r="M274" s="28">
        <f>VLOOKUP($B$2,Schlüssel!$A$5:$DZ$14,17)</f>
        <v>3</v>
      </c>
      <c r="N274" s="49" t="s">
        <v>10</v>
      </c>
      <c r="O274" s="28">
        <f>VLOOKUP($B$2,Schlüssel!$A$5:$DZ$14,18)</f>
        <v>5</v>
      </c>
      <c r="P274" s="49" t="s">
        <v>10</v>
      </c>
      <c r="Q274" s="28">
        <f>VLOOKUP($B$2,Schlüssel!$A$5:$DZ$14,19)</f>
        <v>12</v>
      </c>
      <c r="R274" s="49" t="s">
        <v>10</v>
      </c>
      <c r="S274" s="28">
        <f>VLOOKUP($B$2,Schlüssel!$A$5:$DZ$14,20)</f>
        <v>10</v>
      </c>
      <c r="T274" s="49" t="s">
        <v>10</v>
      </c>
      <c r="U274" s="28">
        <f>VLOOKUP($B$2,Schlüssel!$A$5:$DZ$14,21)</f>
        <v>4</v>
      </c>
      <c r="Z274" s="2"/>
      <c r="AA274" s="28"/>
      <c r="AB274" s="47"/>
      <c r="AC274" s="48" t="s">
        <v>10</v>
      </c>
      <c r="AD274" s="28">
        <f>VLOOKUP(AA272,Schlüssel!$A$5:$DZ$14,73)</f>
        <v>20</v>
      </c>
      <c r="AE274" s="49" t="s">
        <v>10</v>
      </c>
      <c r="AF274" s="28">
        <f>VLOOKUP(AA272,Schlüssel!$A$5:$DZ$14,74)</f>
        <v>13</v>
      </c>
      <c r="AG274" s="49" t="s">
        <v>10</v>
      </c>
      <c r="AH274" s="28">
        <f>VLOOKUP(AA272,Schlüssel!$A$5:$DZ$14,75)</f>
        <v>12</v>
      </c>
      <c r="AI274" s="49" t="s">
        <v>10</v>
      </c>
      <c r="AJ274" s="28">
        <f>VLOOKUP(AA272,Schlüssel!$A$5:$DZ$14,76)</f>
        <v>17</v>
      </c>
      <c r="AK274" s="49" t="s">
        <v>10</v>
      </c>
      <c r="AL274" s="28">
        <f>VLOOKUP(AA272,Schlüssel!$A$5:$DZ$14,77)</f>
        <v>14</v>
      </c>
      <c r="AM274" s="49" t="s">
        <v>10</v>
      </c>
      <c r="AN274" s="28">
        <f>VLOOKUP(AA272,Schlüssel!$A$5:$DZ$14,78)</f>
        <v>18</v>
      </c>
      <c r="AO274" s="49" t="s">
        <v>10</v>
      </c>
      <c r="AP274" s="28">
        <f>VLOOKUP(AA272,Schlüssel!$A$5:$DZ$14,79)</f>
        <v>16</v>
      </c>
      <c r="AQ274" s="49" t="s">
        <v>10</v>
      </c>
      <c r="AR274" s="28">
        <f>VLOOKUP(AA272,Schlüssel!$A$5:$DZ$14,80)</f>
        <v>11</v>
      </c>
      <c r="AS274" s="49" t="s">
        <v>10</v>
      </c>
      <c r="AT274" s="28">
        <f>VLOOKUP(AA272,Schlüssel!$A$5:$DZ$14,81)</f>
        <v>19</v>
      </c>
      <c r="AW274" s="83"/>
      <c r="AX274" s="84"/>
      <c r="BA274" s="149"/>
      <c r="BB274" s="150"/>
      <c r="BC274" s="151"/>
      <c r="BQ274" s="153"/>
      <c r="BR274" s="151"/>
      <c r="BV274" s="151"/>
      <c r="BW274" s="153"/>
      <c r="BZ274" s="151"/>
    </row>
    <row r="275" spans="1:78" ht="20.25" customHeight="1" x14ac:dyDescent="0.25">
      <c r="B275" s="50" t="s">
        <v>1</v>
      </c>
      <c r="C275" s="51"/>
      <c r="D275" s="388" t="s">
        <v>961</v>
      </c>
      <c r="E275" s="389"/>
      <c r="F275" s="388" t="s">
        <v>962</v>
      </c>
      <c r="G275" s="389"/>
      <c r="H275" s="388" t="s">
        <v>963</v>
      </c>
      <c r="I275" s="389"/>
      <c r="J275" s="388" t="s">
        <v>964</v>
      </c>
      <c r="K275" s="389"/>
      <c r="L275" s="388" t="s">
        <v>965</v>
      </c>
      <c r="M275" s="389"/>
      <c r="N275" s="388" t="s">
        <v>966</v>
      </c>
      <c r="O275" s="389"/>
      <c r="P275" s="388" t="s">
        <v>967</v>
      </c>
      <c r="Q275" s="389"/>
      <c r="R275" s="388" t="s">
        <v>968</v>
      </c>
      <c r="S275" s="389"/>
      <c r="T275" s="388" t="s">
        <v>969</v>
      </c>
      <c r="U275" s="389"/>
      <c r="V275" s="416" t="s">
        <v>960</v>
      </c>
      <c r="W275" s="417"/>
      <c r="AA275" s="50" t="s">
        <v>1</v>
      </c>
      <c r="AB275" s="51"/>
      <c r="AC275" s="76" t="s">
        <v>961</v>
      </c>
      <c r="AD275" s="77"/>
      <c r="AE275" s="76" t="s">
        <v>962</v>
      </c>
      <c r="AF275" s="77"/>
      <c r="AG275" s="76" t="s">
        <v>963</v>
      </c>
      <c r="AH275" s="77"/>
      <c r="AI275" s="76" t="s">
        <v>964</v>
      </c>
      <c r="AJ275" s="77"/>
      <c r="AK275" s="76" t="s">
        <v>965</v>
      </c>
      <c r="AL275" s="77"/>
      <c r="AM275" s="76" t="s">
        <v>966</v>
      </c>
      <c r="AN275" s="77"/>
      <c r="AO275" s="76" t="s">
        <v>967</v>
      </c>
      <c r="AP275" s="77"/>
      <c r="AQ275" s="76" t="s">
        <v>968</v>
      </c>
      <c r="AR275" s="77"/>
      <c r="AS275" s="76" t="s">
        <v>969</v>
      </c>
      <c r="AT275" s="86"/>
      <c r="AU275" s="87" t="s">
        <v>960</v>
      </c>
      <c r="AV275" s="88"/>
      <c r="AW275" s="83"/>
      <c r="AX275" s="84"/>
      <c r="BA275" s="149"/>
      <c r="BB275" s="150"/>
      <c r="BC275" s="151"/>
      <c r="BQ275" s="153"/>
      <c r="BR275" s="151"/>
      <c r="BV275" s="151"/>
      <c r="BZ275" s="151"/>
    </row>
    <row r="276" spans="1:78" ht="15" customHeight="1" thickBot="1" x14ac:dyDescent="0.3">
      <c r="B276" s="52" t="s">
        <v>970</v>
      </c>
      <c r="C276" s="53" t="s">
        <v>971</v>
      </c>
      <c r="D276" s="54" t="s">
        <v>972</v>
      </c>
      <c r="E276" s="54" t="s">
        <v>973</v>
      </c>
      <c r="F276" s="54" t="s">
        <v>972</v>
      </c>
      <c r="G276" s="54" t="s">
        <v>973</v>
      </c>
      <c r="H276" s="54" t="s">
        <v>972</v>
      </c>
      <c r="I276" s="54" t="s">
        <v>973</v>
      </c>
      <c r="J276" s="54" t="s">
        <v>972</v>
      </c>
      <c r="K276" s="54" t="s">
        <v>973</v>
      </c>
      <c r="L276" s="54" t="s">
        <v>972</v>
      </c>
      <c r="M276" s="54" t="s">
        <v>973</v>
      </c>
      <c r="N276" s="54" t="s">
        <v>972</v>
      </c>
      <c r="O276" s="54" t="s">
        <v>973</v>
      </c>
      <c r="P276" s="54" t="s">
        <v>972</v>
      </c>
      <c r="Q276" s="54" t="s">
        <v>973</v>
      </c>
      <c r="R276" s="54" t="s">
        <v>972</v>
      </c>
      <c r="S276" s="54" t="s">
        <v>973</v>
      </c>
      <c r="T276" s="54" t="s">
        <v>972</v>
      </c>
      <c r="U276" s="54" t="s">
        <v>973</v>
      </c>
      <c r="V276" s="54" t="s">
        <v>972</v>
      </c>
      <c r="W276" s="55" t="s">
        <v>973</v>
      </c>
      <c r="AA276" s="52" t="s">
        <v>970</v>
      </c>
      <c r="AB276" s="53" t="s">
        <v>971</v>
      </c>
      <c r="AC276" s="54" t="s">
        <v>972</v>
      </c>
      <c r="AD276" s="54" t="s">
        <v>973</v>
      </c>
      <c r="AE276" s="54" t="s">
        <v>972</v>
      </c>
      <c r="AF276" s="54" t="s">
        <v>973</v>
      </c>
      <c r="AG276" s="54" t="s">
        <v>972</v>
      </c>
      <c r="AH276" s="54" t="s">
        <v>973</v>
      </c>
      <c r="AI276" s="54" t="s">
        <v>972</v>
      </c>
      <c r="AJ276" s="54" t="s">
        <v>973</v>
      </c>
      <c r="AK276" s="54" t="s">
        <v>972</v>
      </c>
      <c r="AL276" s="54" t="s">
        <v>973</v>
      </c>
      <c r="AM276" s="54" t="s">
        <v>972</v>
      </c>
      <c r="AN276" s="54" t="s">
        <v>973</v>
      </c>
      <c r="AO276" s="54" t="s">
        <v>972</v>
      </c>
      <c r="AP276" s="54" t="s">
        <v>973</v>
      </c>
      <c r="AQ276" s="54" t="s">
        <v>972</v>
      </c>
      <c r="AR276" s="54" t="s">
        <v>973</v>
      </c>
      <c r="AS276" s="54" t="s">
        <v>972</v>
      </c>
      <c r="AT276" s="89" t="s">
        <v>973</v>
      </c>
      <c r="AU276" s="52" t="s">
        <v>972</v>
      </c>
      <c r="AV276" s="55" t="s">
        <v>973</v>
      </c>
      <c r="AW276" s="83"/>
      <c r="AX276" s="84"/>
      <c r="BA276" s="149"/>
      <c r="BB276" s="150"/>
      <c r="BC276" s="151"/>
      <c r="BQ276" s="153"/>
      <c r="BR276" s="151"/>
      <c r="BV276" s="151"/>
      <c r="BZ276" s="151"/>
    </row>
    <row r="277" spans="1:78" ht="17.100000000000001" customHeight="1" x14ac:dyDescent="0.25">
      <c r="A277" s="413" t="s">
        <v>0</v>
      </c>
      <c r="B277" s="56" t="str">
        <f>IF(AA277=0,"",AA277)</f>
        <v/>
      </c>
      <c r="C277" s="57" t="str">
        <f>IF(AB277=0,"",AB277)</f>
        <v/>
      </c>
      <c r="D277" s="58" t="str">
        <f>IF(AC277=0,"",AC277)</f>
        <v/>
      </c>
      <c r="E277" s="397">
        <f>IF(AD277="","",AD277)</f>
        <v>0</v>
      </c>
      <c r="F277" s="58" t="str">
        <f t="shared" ref="F277:F290" si="307">IF(AE277=0,"",AE277)</f>
        <v/>
      </c>
      <c r="G277" s="397">
        <f>IF(AF277="","",AF277)</f>
        <v>0</v>
      </c>
      <c r="H277" s="58" t="str">
        <f t="shared" ref="H277:H290" si="308">IF(AG277=0,"",AG277)</f>
        <v/>
      </c>
      <c r="I277" s="397">
        <f>IF(AH277="","",AH277)</f>
        <v>0</v>
      </c>
      <c r="J277" s="58" t="str">
        <f t="shared" ref="J277:J290" si="309">IF(AI277=0,"",AI277)</f>
        <v/>
      </c>
      <c r="K277" s="397">
        <f>IF(AJ277="","",AJ277)</f>
        <v>0</v>
      </c>
      <c r="L277" s="58" t="str">
        <f t="shared" ref="L277:L290" si="310">IF(AK277=0,"",AK277)</f>
        <v/>
      </c>
      <c r="M277" s="397">
        <f>IF(AL277="","",AL277)</f>
        <v>0</v>
      </c>
      <c r="N277" s="58" t="str">
        <f>IF(AM277=0,"",AM277)</f>
        <v/>
      </c>
      <c r="O277" s="397">
        <f>IF(AN277="","",AN277)</f>
        <v>0</v>
      </c>
      <c r="P277" s="58" t="str">
        <f t="shared" ref="P277:P290" si="311">IF(AO277=0,"",AO277)</f>
        <v/>
      </c>
      <c r="Q277" s="397">
        <f>IF(AP277="","",AP277)</f>
        <v>0</v>
      </c>
      <c r="R277" s="58" t="str">
        <f t="shared" ref="R277:R290" si="312">IF(AQ277=0,"",AQ277)</f>
        <v/>
      </c>
      <c r="S277" s="397">
        <f>IF(AR277="","",AR277)</f>
        <v>0</v>
      </c>
      <c r="T277" s="58" t="str">
        <f t="shared" ref="T277:T290" si="313">IF(AS277=0,"",AS277)</f>
        <v/>
      </c>
      <c r="U277" s="397">
        <f>IF(AT277="","",AT277)</f>
        <v>0</v>
      </c>
      <c r="V277" s="58" t="str">
        <f t="shared" ref="V277:V290" si="314">IF(AU277=0,"",AU277)</f>
        <v/>
      </c>
      <c r="W277" s="397">
        <f>IF(AV277="","",AV277)</f>
        <v>0</v>
      </c>
      <c r="Z277" s="405" t="s">
        <v>0</v>
      </c>
      <c r="AA277" s="272" t="str">
        <f>IF(AB277=0,"",_xlfn.CONCAT(VLOOKUP(AB277,Starter!A:C,2,0)))</f>
        <v/>
      </c>
      <c r="AB277" s="81"/>
      <c r="AC277" s="129"/>
      <c r="AD277" s="163">
        <f>IF(SUM(AC277:AC279)+AC295=0,0,IF(SUM(ABS(AC277),ABS(AC278),ABS(AC279))=AC295,0.5,IF(SUM(ABS(AC277),ABS(AC278),ABS(AC279))&gt;AC295,1,0)))</f>
        <v>0</v>
      </c>
      <c r="AE277" s="132"/>
      <c r="AF277" s="91">
        <f>IF(SUM(AE277:AE279)+AE295=0,0,IF(SUM(ABS(AE277),ABS(AE278),ABS(AE279))=AE295,0.5,IF(SUM(ABS(AE277),ABS(AE278),ABS(AE279))&gt;AE295,1,0)))</f>
        <v>0</v>
      </c>
      <c r="AG277" s="129"/>
      <c r="AH277" s="91">
        <f>IF(SUM(AG277:AG279)+AG295=0,0,IF(SUM(ABS(AG277),ABS(AG278),ABS(AG279))=AG295,0.5,IF(SUM(ABS(AG277),ABS(AG278),ABS(AG279))&gt;AG295,1,0)))</f>
        <v>0</v>
      </c>
      <c r="AI277" s="129"/>
      <c r="AJ277" s="91">
        <f>IF(SUM(AI277:AI279)+AI295=0,0,IF(SUM(ABS(AI277),ABS(AI278),ABS(AI279))=AI295,0.5,IF(SUM(ABS(AI277),ABS(AI278),ABS(AI279))&gt;AI295,1,0)))</f>
        <v>0</v>
      </c>
      <c r="AK277" s="129"/>
      <c r="AL277" s="91">
        <f>IF(SUM(AK277:AK279)+AK295=0,0,IF(SUM(ABS(AK277),ABS(AK278),ABS(AK279))=AK295,0.5,IF(SUM(ABS(AK277),ABS(AK278),ABS(AK279))&gt;AK295,1,0)))</f>
        <v>0</v>
      </c>
      <c r="AM277" s="129"/>
      <c r="AN277" s="91">
        <f>IF(SUM(AM277:AM279)+AM295=0,0,IF(SUM(ABS(AM277),ABS(AM278),ABS(AM279))=AM295,0.5,IF(SUM(ABS(AM277),ABS(AM278),ABS(AM279))&gt;AM295,1,0)))</f>
        <v>0</v>
      </c>
      <c r="AO277" s="129"/>
      <c r="AP277" s="91">
        <f>IF(SUM(AO277:AO279)+AO295=0,0,IF(SUM(ABS(AO277),ABS(AO278),ABS(AO279))=AO295,0.5,IF(SUM(ABS(AO277),ABS(AO278),ABS(AO279))&gt;AO295,1,0)))</f>
        <v>0</v>
      </c>
      <c r="AQ277" s="129"/>
      <c r="AR277" s="91">
        <f>IF(SUM(AQ277:AQ279)+AQ295=0,0,IF(SUM(ABS(AQ277),ABS(AQ278),ABS(AQ279))=AQ295,0.5,IF(SUM(ABS(AQ277),ABS(AQ278),ABS(AQ279))&gt;AQ295,1,0)))</f>
        <v>0</v>
      </c>
      <c r="AS277" s="129"/>
      <c r="AT277" s="91">
        <f>IF(SUM(AS277:AS279)+AS295=0,0,IF(SUM(ABS(AS277),ABS(AS278),ABS(AS279))=AS295,0.5,IF(SUM(ABS(AS277),ABS(AS278),ABS(AS279))&gt;AS295,1,0)))</f>
        <v>0</v>
      </c>
      <c r="AU277" s="92">
        <f t="shared" ref="AU277:AU288" si="315">ABS(SUM(AC277:AC277))+ABS(SUM(AE277:AE277))+ABS(SUM(AG277:AG277))+ABS(SUM(AI277:AI277))+ABS(SUM(AK277:AK277))+ABS(SUM(AM277:AM277))+ABS(SUM(AO277:AO277))+ABS(SUM(AQ277:AQ277))+ABS(SUM(AS277:AS277))</f>
        <v>0</v>
      </c>
      <c r="AV277" s="93">
        <f>SUM(AD277+AF277+AH277+AJ277+AL277+AN277+AP277+AR277+AT277)</f>
        <v>0</v>
      </c>
      <c r="AW277" s="83"/>
      <c r="AX277" s="84"/>
      <c r="AZ277" s="47"/>
      <c r="BA277" s="149"/>
      <c r="BB277" s="150"/>
      <c r="BC277" s="151"/>
      <c r="BD277" s="154">
        <f>+AB277</f>
        <v>0</v>
      </c>
      <c r="BE277" s="150">
        <f>+AU277</f>
        <v>0</v>
      </c>
      <c r="BF277" s="152">
        <f>COUNT(BH277:BP277)</f>
        <v>0</v>
      </c>
      <c r="BG277" s="152">
        <f>COUNTIF(BH277:BP277,"&gt;0")</f>
        <v>0</v>
      </c>
      <c r="BH277" s="152" t="str">
        <f t="shared" ref="BH277:BH288" si="316">IF(AC277=0,"",AC277)</f>
        <v/>
      </c>
      <c r="BI277" s="152" t="str">
        <f t="shared" ref="BI277:BI288" si="317">IF(AE277=0,"",AE277)</f>
        <v/>
      </c>
      <c r="BJ277" s="152" t="str">
        <f t="shared" ref="BJ277:BJ288" si="318">IF(AG277=0,"",AG277)</f>
        <v/>
      </c>
      <c r="BK277" s="152" t="str">
        <f t="shared" ref="BK277:BK288" si="319">IF(AI277=0,"",AI277)</f>
        <v/>
      </c>
      <c r="BL277" s="152" t="str">
        <f t="shared" ref="BL277:BL288" si="320">IF(AK277=0,"",AK277)</f>
        <v/>
      </c>
      <c r="BM277" s="152" t="str">
        <f t="shared" ref="BM277:BM288" si="321">IF(AM277=0,"",AM277)</f>
        <v/>
      </c>
      <c r="BN277" s="152" t="str">
        <f t="shared" ref="BN277:BN288" si="322">IF(AO277=0,"",AO277)</f>
        <v/>
      </c>
      <c r="BO277" s="152" t="str">
        <f t="shared" ref="BO277:BO288" si="323">IF(AQ277=0,"",AQ277)</f>
        <v/>
      </c>
      <c r="BP277" s="152" t="str">
        <f t="shared" ref="BP277:BP288" si="324">IF(AS277=0,"",AS277)</f>
        <v/>
      </c>
      <c r="BQ277" s="153"/>
      <c r="BR277" s="151"/>
      <c r="BS277" s="152">
        <f>MAX(BH277:BP277)</f>
        <v>0</v>
      </c>
      <c r="BT277" s="152">
        <f>IF(BS277&lt;MAX(BS:BS),0,BS277+ROW()/1000000000)</f>
        <v>2.7700000000000001E-7</v>
      </c>
      <c r="BU277" s="152" t="str">
        <f>+AA273</f>
        <v>Donaubowler Regensburg 1</v>
      </c>
      <c r="BV277" s="151">
        <f>RANK(BT277,BT:BT)</f>
        <v>12</v>
      </c>
      <c r="BW277" s="152">
        <f>SUMIF(BH277:BP277,"&gt;0")</f>
        <v>0</v>
      </c>
      <c r="BX277" s="152">
        <f>IF(COUNTIF(BH277:BP277,"&gt;0")&lt;Spielorte!$A$23,0,BE277/Spielorte!$A$23)</f>
        <v>0</v>
      </c>
      <c r="BY277" s="152">
        <f>IF(BX277&lt;MAX(BX:BX),0,BX277+ROW()/1000000000)</f>
        <v>2.7700000000000001E-7</v>
      </c>
      <c r="BZ277" s="151">
        <f t="shared" ref="BZ277:BZ288" si="325">IF(BY277=0,0,RANK(BY277,BY:BY))</f>
        <v>12</v>
      </c>
    </row>
    <row r="278" spans="1:78" ht="17.100000000000001" customHeight="1" x14ac:dyDescent="0.25">
      <c r="A278" s="414"/>
      <c r="B278" s="59" t="str">
        <f t="shared" ref="B278:D290" si="326">IF(AA278=0,"",AA278)</f>
        <v/>
      </c>
      <c r="C278" s="60" t="str">
        <f t="shared" si="326"/>
        <v/>
      </c>
      <c r="D278" s="61" t="str">
        <f t="shared" si="326"/>
        <v/>
      </c>
      <c r="E278" s="398"/>
      <c r="F278" s="61" t="str">
        <f t="shared" si="307"/>
        <v/>
      </c>
      <c r="G278" s="398"/>
      <c r="H278" s="61" t="str">
        <f t="shared" si="308"/>
        <v/>
      </c>
      <c r="I278" s="398"/>
      <c r="J278" s="61" t="str">
        <f t="shared" si="309"/>
        <v/>
      </c>
      <c r="K278" s="398"/>
      <c r="L278" s="61" t="str">
        <f t="shared" si="310"/>
        <v/>
      </c>
      <c r="M278" s="398"/>
      <c r="N278" s="61" t="str">
        <f t="shared" ref="N278:N290" si="327">IF(AM278=0,"",AM278)</f>
        <v/>
      </c>
      <c r="O278" s="398"/>
      <c r="P278" s="61" t="str">
        <f t="shared" si="311"/>
        <v/>
      </c>
      <c r="Q278" s="398"/>
      <c r="R278" s="61" t="str">
        <f t="shared" si="312"/>
        <v/>
      </c>
      <c r="S278" s="398"/>
      <c r="T278" s="61" t="str">
        <f t="shared" si="313"/>
        <v/>
      </c>
      <c r="U278" s="398"/>
      <c r="V278" s="61" t="str">
        <f t="shared" si="314"/>
        <v/>
      </c>
      <c r="W278" s="398"/>
      <c r="Z278" s="406"/>
      <c r="AA278" s="90" t="str">
        <f>IF(AB278=0,"",_xlfn.CONCAT(VLOOKUP(AB278,Starter!A:C,2,0)))</f>
        <v/>
      </c>
      <c r="AB278" s="80"/>
      <c r="AC278" s="130"/>
      <c r="AD278" s="94"/>
      <c r="AE278" s="130"/>
      <c r="AF278" s="94"/>
      <c r="AG278" s="130"/>
      <c r="AH278" s="94"/>
      <c r="AI278" s="130"/>
      <c r="AJ278" s="94"/>
      <c r="AK278" s="130"/>
      <c r="AL278" s="94"/>
      <c r="AM278" s="130"/>
      <c r="AN278" s="94"/>
      <c r="AO278" s="130"/>
      <c r="AP278" s="94"/>
      <c r="AQ278" s="130"/>
      <c r="AR278" s="94"/>
      <c r="AS278" s="130"/>
      <c r="AT278" s="94"/>
      <c r="AU278" s="95">
        <f t="shared" si="315"/>
        <v>0</v>
      </c>
      <c r="AV278" s="96"/>
      <c r="AW278" s="83"/>
      <c r="AX278" s="84"/>
      <c r="AZ278" s="47"/>
      <c r="BA278" s="149"/>
      <c r="BB278" s="150"/>
      <c r="BC278" s="151"/>
      <c r="BD278" s="154">
        <f t="shared" ref="BD278:BD288" si="328">+AB278</f>
        <v>0</v>
      </c>
      <c r="BE278" s="150">
        <f t="shared" ref="BE278:BE288" si="329">+AU278</f>
        <v>0</v>
      </c>
      <c r="BF278" s="152">
        <f t="shared" ref="BF278:BF288" si="330">COUNT(BH278:BP278)</f>
        <v>0</v>
      </c>
      <c r="BG278" s="152">
        <f t="shared" ref="BG278:BG288" si="331">COUNTIF(BH278:BP278,"&gt;0")</f>
        <v>0</v>
      </c>
      <c r="BH278" s="152" t="str">
        <f t="shared" si="316"/>
        <v/>
      </c>
      <c r="BI278" s="152" t="str">
        <f t="shared" si="317"/>
        <v/>
      </c>
      <c r="BJ278" s="152" t="str">
        <f t="shared" si="318"/>
        <v/>
      </c>
      <c r="BK278" s="152" t="str">
        <f t="shared" si="319"/>
        <v/>
      </c>
      <c r="BL278" s="152" t="str">
        <f t="shared" si="320"/>
        <v/>
      </c>
      <c r="BM278" s="152" t="str">
        <f t="shared" si="321"/>
        <v/>
      </c>
      <c r="BN278" s="152" t="str">
        <f t="shared" si="322"/>
        <v/>
      </c>
      <c r="BO278" s="152" t="str">
        <f t="shared" si="323"/>
        <v/>
      </c>
      <c r="BP278" s="152" t="str">
        <f t="shared" si="324"/>
        <v/>
      </c>
      <c r="BQ278" s="153"/>
      <c r="BR278" s="151"/>
      <c r="BS278" s="152">
        <f t="shared" ref="BS278:BS288" si="332">MAX(BH278:BP278)</f>
        <v>0</v>
      </c>
      <c r="BT278" s="152">
        <f t="shared" ref="BT278:BT288" si="333">IF(BS278&lt;MAX(BS:BS),0,BS278+ROW()/1000000000)</f>
        <v>2.7799999999999997E-7</v>
      </c>
      <c r="BU278" s="152" t="str">
        <f t="shared" ref="BU278:BU288" si="334">+BU277</f>
        <v>Donaubowler Regensburg 1</v>
      </c>
      <c r="BV278" s="151">
        <f t="shared" ref="BV278:BV288" si="335">RANK(BT278,BT:BT)</f>
        <v>11</v>
      </c>
      <c r="BW278" s="152">
        <f t="shared" ref="BW278:BW288" si="336">SUMIF(BH278:BP278,"&gt;0")</f>
        <v>0</v>
      </c>
      <c r="BX278" s="152">
        <f>IF(COUNTIF(BH278:BP278,"&gt;0")&lt;Spielorte!$A$23,0,BE278/Spielorte!$A$23)</f>
        <v>0</v>
      </c>
      <c r="BY278" s="152">
        <f t="shared" ref="BY278:BY288" si="337">IF(BX278&lt;MAX(BX:BX),0,BX278+ROW()/1000000000)</f>
        <v>2.7799999999999997E-7</v>
      </c>
      <c r="BZ278" s="151">
        <f t="shared" si="325"/>
        <v>11</v>
      </c>
    </row>
    <row r="279" spans="1:78" ht="17.100000000000001" customHeight="1" thickBot="1" x14ac:dyDescent="0.3">
      <c r="A279" s="415"/>
      <c r="B279" s="62" t="str">
        <f t="shared" si="326"/>
        <v/>
      </c>
      <c r="C279" s="63" t="str">
        <f t="shared" si="326"/>
        <v/>
      </c>
      <c r="D279" s="52" t="str">
        <f t="shared" si="326"/>
        <v/>
      </c>
      <c r="E279" s="399"/>
      <c r="F279" s="52" t="str">
        <f t="shared" si="307"/>
        <v/>
      </c>
      <c r="G279" s="399"/>
      <c r="H279" s="52" t="str">
        <f t="shared" si="308"/>
        <v/>
      </c>
      <c r="I279" s="399"/>
      <c r="J279" s="52" t="str">
        <f t="shared" si="309"/>
        <v/>
      </c>
      <c r="K279" s="399"/>
      <c r="L279" s="52" t="str">
        <f t="shared" si="310"/>
        <v/>
      </c>
      <c r="M279" s="399"/>
      <c r="N279" s="52" t="str">
        <f t="shared" si="327"/>
        <v/>
      </c>
      <c r="O279" s="399"/>
      <c r="P279" s="52" t="str">
        <f t="shared" si="311"/>
        <v/>
      </c>
      <c r="Q279" s="399"/>
      <c r="R279" s="52" t="str">
        <f t="shared" si="312"/>
        <v/>
      </c>
      <c r="S279" s="399"/>
      <c r="T279" s="52" t="str">
        <f t="shared" si="313"/>
        <v/>
      </c>
      <c r="U279" s="399"/>
      <c r="V279" s="52" t="str">
        <f t="shared" si="314"/>
        <v/>
      </c>
      <c r="W279" s="399"/>
      <c r="Z279" s="407"/>
      <c r="AA279" s="99" t="str">
        <f>IF(AB279=0,"",_xlfn.CONCAT(VLOOKUP(AB279,Starter!A:C,2,0)))</f>
        <v/>
      </c>
      <c r="AB279" s="82"/>
      <c r="AC279" s="131"/>
      <c r="AD279" s="94"/>
      <c r="AE279" s="131"/>
      <c r="AF279" s="94"/>
      <c r="AG279" s="131"/>
      <c r="AH279" s="94"/>
      <c r="AI279" s="131"/>
      <c r="AJ279" s="94"/>
      <c r="AK279" s="131"/>
      <c r="AL279" s="94"/>
      <c r="AM279" s="131"/>
      <c r="AN279" s="94"/>
      <c r="AO279" s="131"/>
      <c r="AP279" s="94"/>
      <c r="AQ279" s="131"/>
      <c r="AR279" s="94"/>
      <c r="AS279" s="131"/>
      <c r="AT279" s="94"/>
      <c r="AU279" s="97">
        <f t="shared" si="315"/>
        <v>0</v>
      </c>
      <c r="AV279" s="98"/>
      <c r="AW279" s="83"/>
      <c r="AX279" s="84"/>
      <c r="AZ279" s="47"/>
      <c r="BA279" s="149"/>
      <c r="BB279" s="150"/>
      <c r="BC279" s="151"/>
      <c r="BD279" s="154">
        <f t="shared" si="328"/>
        <v>0</v>
      </c>
      <c r="BE279" s="150">
        <f t="shared" si="329"/>
        <v>0</v>
      </c>
      <c r="BF279" s="152">
        <f t="shared" si="330"/>
        <v>0</v>
      </c>
      <c r="BG279" s="152">
        <f t="shared" si="331"/>
        <v>0</v>
      </c>
      <c r="BH279" s="152" t="str">
        <f t="shared" si="316"/>
        <v/>
      </c>
      <c r="BI279" s="152" t="str">
        <f t="shared" si="317"/>
        <v/>
      </c>
      <c r="BJ279" s="152" t="str">
        <f t="shared" si="318"/>
        <v/>
      </c>
      <c r="BK279" s="152" t="str">
        <f t="shared" si="319"/>
        <v/>
      </c>
      <c r="BL279" s="152" t="str">
        <f t="shared" si="320"/>
        <v/>
      </c>
      <c r="BM279" s="152" t="str">
        <f t="shared" si="321"/>
        <v/>
      </c>
      <c r="BN279" s="152" t="str">
        <f t="shared" si="322"/>
        <v/>
      </c>
      <c r="BO279" s="152" t="str">
        <f t="shared" si="323"/>
        <v/>
      </c>
      <c r="BP279" s="152" t="str">
        <f t="shared" si="324"/>
        <v/>
      </c>
      <c r="BQ279" s="153"/>
      <c r="BR279" s="151"/>
      <c r="BS279" s="152">
        <f t="shared" si="332"/>
        <v>0</v>
      </c>
      <c r="BT279" s="152">
        <f t="shared" si="333"/>
        <v>2.79E-7</v>
      </c>
      <c r="BU279" s="152" t="str">
        <f t="shared" si="334"/>
        <v>Donaubowler Regensburg 1</v>
      </c>
      <c r="BV279" s="151">
        <f t="shared" si="335"/>
        <v>10</v>
      </c>
      <c r="BW279" s="152">
        <f t="shared" si="336"/>
        <v>0</v>
      </c>
      <c r="BX279" s="152">
        <f>IF(COUNTIF(BH279:BP279,"&gt;0")&lt;Spielorte!$A$23,0,BE279/Spielorte!$A$23)</f>
        <v>0</v>
      </c>
      <c r="BY279" s="152">
        <f t="shared" si="337"/>
        <v>2.79E-7</v>
      </c>
      <c r="BZ279" s="151">
        <f t="shared" si="325"/>
        <v>10</v>
      </c>
    </row>
    <row r="280" spans="1:78" ht="17.100000000000001" customHeight="1" x14ac:dyDescent="0.25">
      <c r="A280" s="413" t="s">
        <v>2</v>
      </c>
      <c r="B280" s="56" t="str">
        <f t="shared" si="326"/>
        <v/>
      </c>
      <c r="C280" s="57" t="str">
        <f t="shared" si="326"/>
        <v/>
      </c>
      <c r="D280" s="58" t="str">
        <f t="shared" si="326"/>
        <v/>
      </c>
      <c r="E280" s="397">
        <f>IF(AD280="","",AD280)</f>
        <v>0</v>
      </c>
      <c r="F280" s="58" t="str">
        <f t="shared" si="307"/>
        <v/>
      </c>
      <c r="G280" s="397">
        <f>IF(AF280="","",AF280)</f>
        <v>0</v>
      </c>
      <c r="H280" s="58" t="str">
        <f t="shared" si="308"/>
        <v/>
      </c>
      <c r="I280" s="397">
        <f>IF(AH280="","",AH280)</f>
        <v>0</v>
      </c>
      <c r="J280" s="58" t="str">
        <f t="shared" si="309"/>
        <v/>
      </c>
      <c r="K280" s="397">
        <f>IF(AJ280="","",AJ280)</f>
        <v>0</v>
      </c>
      <c r="L280" s="58" t="str">
        <f t="shared" si="310"/>
        <v/>
      </c>
      <c r="M280" s="397">
        <f>IF(AL280="","",AL280)</f>
        <v>0</v>
      </c>
      <c r="N280" s="58" t="str">
        <f t="shared" si="327"/>
        <v/>
      </c>
      <c r="O280" s="397">
        <f>IF(AN280="","",AN280)</f>
        <v>0</v>
      </c>
      <c r="P280" s="58" t="str">
        <f t="shared" si="311"/>
        <v/>
      </c>
      <c r="Q280" s="397">
        <f>IF(AP280="","",AP280)</f>
        <v>0</v>
      </c>
      <c r="R280" s="58" t="str">
        <f t="shared" si="312"/>
        <v/>
      </c>
      <c r="S280" s="397">
        <f>IF(AR280="","",AR280)</f>
        <v>0</v>
      </c>
      <c r="T280" s="58" t="str">
        <f t="shared" si="313"/>
        <v/>
      </c>
      <c r="U280" s="397">
        <f>IF(AT280="","",AT280)</f>
        <v>0</v>
      </c>
      <c r="V280" s="58" t="str">
        <f t="shared" si="314"/>
        <v/>
      </c>
      <c r="W280" s="397">
        <f>IF(AV280="","",AV280)</f>
        <v>0</v>
      </c>
      <c r="Z280" s="405" t="s">
        <v>2</v>
      </c>
      <c r="AA280" s="272" t="str">
        <f>IF(AB280=0,"",_xlfn.CONCAT(VLOOKUP(AB280,Starter!A:C,2,0)))</f>
        <v/>
      </c>
      <c r="AB280" s="81"/>
      <c r="AC280" s="132"/>
      <c r="AD280" s="91">
        <f>IF(SUM(AC280:AC282)+AC296=0,0,IF(SUM(ABS(AC280),ABS(AC281),ABS(AC282))=AC296,0.5,IF(SUM(ABS(AC280),ABS(AC281),ABS(AC282))&gt;AC296,1,0)))</f>
        <v>0</v>
      </c>
      <c r="AE280" s="132"/>
      <c r="AF280" s="91">
        <f>IF(SUM(AE280:AE282)+AE296=0,0,IF(SUM(ABS(AE280),ABS(AE281),ABS(AE282))=AE296,0.5,IF(SUM(ABS(AE280),ABS(AE281),ABS(AE282))&gt;AE296,1,0)))</f>
        <v>0</v>
      </c>
      <c r="AG280" s="132"/>
      <c r="AH280" s="91">
        <f>IF(SUM(AG280:AG282)+AG296=0,0,IF(SUM(ABS(AG280),ABS(AG281),ABS(AG282))=AG296,0.5,IF(SUM(ABS(AG280),ABS(AG281),ABS(AG282))&gt;AG296,1,0)))</f>
        <v>0</v>
      </c>
      <c r="AI280" s="132"/>
      <c r="AJ280" s="91">
        <f>IF(SUM(AI280:AI282)+AI296=0,0,IF(SUM(ABS(AI280),ABS(AI281),ABS(AI282))=AI296,0.5,IF(SUM(ABS(AI280),ABS(AI281),ABS(AI282))&gt;AI296,1,0)))</f>
        <v>0</v>
      </c>
      <c r="AK280" s="132"/>
      <c r="AL280" s="91">
        <f>IF(SUM(AK280:AK282)+AK296=0,0,IF(SUM(ABS(AK280),ABS(AK281),ABS(AK282))=AK296,0.5,IF(SUM(ABS(AK280),ABS(AK281),ABS(AK282))&gt;AK296,1,0)))</f>
        <v>0</v>
      </c>
      <c r="AM280" s="132"/>
      <c r="AN280" s="91">
        <f>IF(SUM(AM280:AM282)+AM296=0,0,IF(SUM(ABS(AM280),ABS(AM281),ABS(AM282))=AM296,0.5,IF(SUM(ABS(AM280),ABS(AM281),ABS(AM282))&gt;AM296,1,0)))</f>
        <v>0</v>
      </c>
      <c r="AO280" s="132"/>
      <c r="AP280" s="91">
        <f>IF(SUM(AO280:AO282)+AO296=0,0,IF(SUM(ABS(AO280),ABS(AO281),ABS(AO282))=AO296,0.5,IF(SUM(ABS(AO280),ABS(AO281),ABS(AO282))&gt;AO296,1,0)))</f>
        <v>0</v>
      </c>
      <c r="AQ280" s="132"/>
      <c r="AR280" s="91">
        <f>IF(SUM(AQ280:AQ282)+AQ296=0,0,IF(SUM(ABS(AQ280),ABS(AQ281),ABS(AQ282))=AQ296,0.5,IF(SUM(ABS(AQ280),ABS(AQ281),ABS(AQ282))&gt;AQ296,1,0)))</f>
        <v>0</v>
      </c>
      <c r="AS280" s="132"/>
      <c r="AT280" s="91">
        <f>IF(SUM(AS280:AS282)+AS296=0,0,IF(SUM(ABS(AS280),ABS(AS281),ABS(AS282))=AS296,0.5,IF(SUM(ABS(AS280),ABS(AS281),ABS(AS282))&gt;AS296,1,0)))</f>
        <v>0</v>
      </c>
      <c r="AU280" s="92">
        <f t="shared" si="315"/>
        <v>0</v>
      </c>
      <c r="AV280" s="93">
        <f>SUM(AD280+AF280+AH280+AJ280+AL280+AN280+AP280+AR280+AT280)</f>
        <v>0</v>
      </c>
      <c r="AW280" s="83"/>
      <c r="AX280" s="84"/>
      <c r="AZ280" s="47"/>
      <c r="BA280" s="149"/>
      <c r="BB280" s="150"/>
      <c r="BC280" s="151"/>
      <c r="BD280" s="154">
        <f t="shared" si="328"/>
        <v>0</v>
      </c>
      <c r="BE280" s="150">
        <f t="shared" si="329"/>
        <v>0</v>
      </c>
      <c r="BF280" s="152">
        <f t="shared" si="330"/>
        <v>0</v>
      </c>
      <c r="BG280" s="152">
        <f t="shared" si="331"/>
        <v>0</v>
      </c>
      <c r="BH280" s="152" t="str">
        <f t="shared" si="316"/>
        <v/>
      </c>
      <c r="BI280" s="152" t="str">
        <f t="shared" si="317"/>
        <v/>
      </c>
      <c r="BJ280" s="152" t="str">
        <f t="shared" si="318"/>
        <v/>
      </c>
      <c r="BK280" s="152" t="str">
        <f t="shared" si="319"/>
        <v/>
      </c>
      <c r="BL280" s="152" t="str">
        <f t="shared" si="320"/>
        <v/>
      </c>
      <c r="BM280" s="152" t="str">
        <f t="shared" si="321"/>
        <v/>
      </c>
      <c r="BN280" s="152" t="str">
        <f t="shared" si="322"/>
        <v/>
      </c>
      <c r="BO280" s="152" t="str">
        <f t="shared" si="323"/>
        <v/>
      </c>
      <c r="BP280" s="152" t="str">
        <f t="shared" si="324"/>
        <v/>
      </c>
      <c r="BQ280" s="153"/>
      <c r="BR280" s="151"/>
      <c r="BS280" s="152">
        <f t="shared" si="332"/>
        <v>0</v>
      </c>
      <c r="BT280" s="152">
        <f t="shared" si="333"/>
        <v>2.8000000000000002E-7</v>
      </c>
      <c r="BU280" s="152" t="str">
        <f t="shared" si="334"/>
        <v>Donaubowler Regensburg 1</v>
      </c>
      <c r="BV280" s="151">
        <f t="shared" si="335"/>
        <v>9</v>
      </c>
      <c r="BW280" s="152">
        <f t="shared" si="336"/>
        <v>0</v>
      </c>
      <c r="BX280" s="152">
        <f>IF(COUNTIF(BH280:BP280,"&gt;0")&lt;Spielorte!$A$23,0,BE280/Spielorte!$A$23)</f>
        <v>0</v>
      </c>
      <c r="BY280" s="152">
        <f t="shared" si="337"/>
        <v>2.8000000000000002E-7</v>
      </c>
      <c r="BZ280" s="151">
        <f t="shared" si="325"/>
        <v>9</v>
      </c>
    </row>
    <row r="281" spans="1:78" ht="17.100000000000001" customHeight="1" x14ac:dyDescent="0.25">
      <c r="A281" s="414"/>
      <c r="B281" s="59" t="str">
        <f t="shared" si="326"/>
        <v/>
      </c>
      <c r="C281" s="60" t="str">
        <f t="shared" si="326"/>
        <v/>
      </c>
      <c r="D281" s="61" t="str">
        <f t="shared" si="326"/>
        <v/>
      </c>
      <c r="E281" s="398"/>
      <c r="F281" s="61" t="str">
        <f t="shared" si="307"/>
        <v/>
      </c>
      <c r="G281" s="398"/>
      <c r="H281" s="61" t="str">
        <f t="shared" si="308"/>
        <v/>
      </c>
      <c r="I281" s="398"/>
      <c r="J281" s="61" t="str">
        <f t="shared" si="309"/>
        <v/>
      </c>
      <c r="K281" s="398"/>
      <c r="L281" s="61" t="str">
        <f t="shared" si="310"/>
        <v/>
      </c>
      <c r="M281" s="398"/>
      <c r="N281" s="61" t="str">
        <f t="shared" si="327"/>
        <v/>
      </c>
      <c r="O281" s="398"/>
      <c r="P281" s="61" t="str">
        <f t="shared" si="311"/>
        <v/>
      </c>
      <c r="Q281" s="398"/>
      <c r="R281" s="61" t="str">
        <f t="shared" si="312"/>
        <v/>
      </c>
      <c r="S281" s="398"/>
      <c r="T281" s="61" t="str">
        <f t="shared" si="313"/>
        <v/>
      </c>
      <c r="U281" s="398"/>
      <c r="V281" s="61" t="str">
        <f t="shared" si="314"/>
        <v/>
      </c>
      <c r="W281" s="398"/>
      <c r="Z281" s="406"/>
      <c r="AA281" s="90" t="str">
        <f>IF(AB281=0,"",_xlfn.CONCAT(VLOOKUP(AB281,Starter!A:C,2,0)))</f>
        <v/>
      </c>
      <c r="AB281" s="80"/>
      <c r="AC281" s="130"/>
      <c r="AD281" s="94"/>
      <c r="AE281" s="130"/>
      <c r="AF281" s="94"/>
      <c r="AG281" s="130"/>
      <c r="AH281" s="94"/>
      <c r="AI281" s="130"/>
      <c r="AJ281" s="94"/>
      <c r="AK281" s="130"/>
      <c r="AL281" s="94"/>
      <c r="AM281" s="130"/>
      <c r="AN281" s="94"/>
      <c r="AO281" s="134"/>
      <c r="AP281" s="94"/>
      <c r="AQ281" s="134"/>
      <c r="AR281" s="94"/>
      <c r="AS281" s="134"/>
      <c r="AT281" s="94"/>
      <c r="AU281" s="95">
        <f t="shared" si="315"/>
        <v>0</v>
      </c>
      <c r="AV281" s="96"/>
      <c r="AW281" s="83"/>
      <c r="AX281" s="84"/>
      <c r="AZ281" s="47"/>
      <c r="BA281" s="149"/>
      <c r="BB281" s="150"/>
      <c r="BC281" s="151"/>
      <c r="BD281" s="154">
        <f t="shared" si="328"/>
        <v>0</v>
      </c>
      <c r="BE281" s="150">
        <f t="shared" si="329"/>
        <v>0</v>
      </c>
      <c r="BF281" s="152">
        <f t="shared" si="330"/>
        <v>0</v>
      </c>
      <c r="BG281" s="152">
        <f t="shared" si="331"/>
        <v>0</v>
      </c>
      <c r="BH281" s="152" t="str">
        <f t="shared" si="316"/>
        <v/>
      </c>
      <c r="BI281" s="152" t="str">
        <f t="shared" si="317"/>
        <v/>
      </c>
      <c r="BJ281" s="152" t="str">
        <f t="shared" si="318"/>
        <v/>
      </c>
      <c r="BK281" s="152" t="str">
        <f t="shared" si="319"/>
        <v/>
      </c>
      <c r="BL281" s="152" t="str">
        <f t="shared" si="320"/>
        <v/>
      </c>
      <c r="BM281" s="152" t="str">
        <f t="shared" si="321"/>
        <v/>
      </c>
      <c r="BN281" s="152" t="str">
        <f t="shared" si="322"/>
        <v/>
      </c>
      <c r="BO281" s="152" t="str">
        <f t="shared" si="323"/>
        <v/>
      </c>
      <c r="BP281" s="152" t="str">
        <f t="shared" si="324"/>
        <v/>
      </c>
      <c r="BQ281" s="153"/>
      <c r="BR281" s="151"/>
      <c r="BS281" s="152">
        <f t="shared" si="332"/>
        <v>0</v>
      </c>
      <c r="BT281" s="152">
        <f t="shared" si="333"/>
        <v>2.8099999999999999E-7</v>
      </c>
      <c r="BU281" s="152" t="str">
        <f t="shared" si="334"/>
        <v>Donaubowler Regensburg 1</v>
      </c>
      <c r="BV281" s="151">
        <f t="shared" si="335"/>
        <v>8</v>
      </c>
      <c r="BW281" s="152">
        <f t="shared" si="336"/>
        <v>0</v>
      </c>
      <c r="BX281" s="152">
        <f>IF(COUNTIF(BH281:BP281,"&gt;0")&lt;Spielorte!$A$23,0,BE281/Spielorte!$A$23)</f>
        <v>0</v>
      </c>
      <c r="BY281" s="152">
        <f t="shared" si="337"/>
        <v>2.8099999999999999E-7</v>
      </c>
      <c r="BZ281" s="151">
        <f t="shared" si="325"/>
        <v>8</v>
      </c>
    </row>
    <row r="282" spans="1:78" ht="17.100000000000001" customHeight="1" thickBot="1" x14ac:dyDescent="0.3">
      <c r="A282" s="415"/>
      <c r="B282" s="62" t="str">
        <f t="shared" si="326"/>
        <v/>
      </c>
      <c r="C282" s="63" t="str">
        <f t="shared" si="326"/>
        <v/>
      </c>
      <c r="D282" s="52" t="str">
        <f t="shared" si="326"/>
        <v/>
      </c>
      <c r="E282" s="399"/>
      <c r="F282" s="52" t="str">
        <f t="shared" si="307"/>
        <v/>
      </c>
      <c r="G282" s="399"/>
      <c r="H282" s="52" t="str">
        <f t="shared" si="308"/>
        <v/>
      </c>
      <c r="I282" s="399"/>
      <c r="J282" s="52" t="str">
        <f t="shared" si="309"/>
        <v/>
      </c>
      <c r="K282" s="399"/>
      <c r="L282" s="52" t="str">
        <f t="shared" si="310"/>
        <v/>
      </c>
      <c r="M282" s="399"/>
      <c r="N282" s="52" t="str">
        <f t="shared" si="327"/>
        <v/>
      </c>
      <c r="O282" s="399"/>
      <c r="P282" s="52" t="str">
        <f t="shared" si="311"/>
        <v/>
      </c>
      <c r="Q282" s="399"/>
      <c r="R282" s="52" t="str">
        <f t="shared" si="312"/>
        <v/>
      </c>
      <c r="S282" s="399"/>
      <c r="T282" s="52" t="str">
        <f t="shared" si="313"/>
        <v/>
      </c>
      <c r="U282" s="399"/>
      <c r="V282" s="52" t="str">
        <f t="shared" si="314"/>
        <v/>
      </c>
      <c r="W282" s="399"/>
      <c r="Z282" s="407"/>
      <c r="AA282" s="99" t="str">
        <f>IF(AB282=0,"",_xlfn.CONCAT(VLOOKUP(AB282,Starter!A:C,2,0)))</f>
        <v/>
      </c>
      <c r="AB282" s="82"/>
      <c r="AC282" s="133"/>
      <c r="AD282" s="100"/>
      <c r="AE282" s="133"/>
      <c r="AF282" s="100"/>
      <c r="AG282" s="133"/>
      <c r="AH282" s="100"/>
      <c r="AI282" s="133"/>
      <c r="AJ282" s="100"/>
      <c r="AK282" s="133"/>
      <c r="AL282" s="100"/>
      <c r="AM282" s="133"/>
      <c r="AN282" s="100"/>
      <c r="AO282" s="133"/>
      <c r="AP282" s="100"/>
      <c r="AQ282" s="133"/>
      <c r="AR282" s="100"/>
      <c r="AS282" s="133"/>
      <c r="AT282" s="100"/>
      <c r="AU282" s="97">
        <f t="shared" si="315"/>
        <v>0</v>
      </c>
      <c r="AV282" s="98"/>
      <c r="AW282" s="83"/>
      <c r="AX282" s="84"/>
      <c r="AZ282" s="47"/>
      <c r="BA282" s="149"/>
      <c r="BB282" s="150"/>
      <c r="BC282" s="151"/>
      <c r="BD282" s="154">
        <f t="shared" si="328"/>
        <v>0</v>
      </c>
      <c r="BE282" s="150">
        <f t="shared" si="329"/>
        <v>0</v>
      </c>
      <c r="BF282" s="152">
        <f t="shared" si="330"/>
        <v>0</v>
      </c>
      <c r="BG282" s="152">
        <f t="shared" si="331"/>
        <v>0</v>
      </c>
      <c r="BH282" s="152" t="str">
        <f t="shared" si="316"/>
        <v/>
      </c>
      <c r="BI282" s="152" t="str">
        <f t="shared" si="317"/>
        <v/>
      </c>
      <c r="BJ282" s="152" t="str">
        <f t="shared" si="318"/>
        <v/>
      </c>
      <c r="BK282" s="152" t="str">
        <f t="shared" si="319"/>
        <v/>
      </c>
      <c r="BL282" s="152" t="str">
        <f t="shared" si="320"/>
        <v/>
      </c>
      <c r="BM282" s="152" t="str">
        <f t="shared" si="321"/>
        <v/>
      </c>
      <c r="BN282" s="152" t="str">
        <f t="shared" si="322"/>
        <v/>
      </c>
      <c r="BO282" s="152" t="str">
        <f t="shared" si="323"/>
        <v/>
      </c>
      <c r="BP282" s="152" t="str">
        <f t="shared" si="324"/>
        <v/>
      </c>
      <c r="BQ282" s="153"/>
      <c r="BR282" s="151"/>
      <c r="BS282" s="152">
        <f t="shared" si="332"/>
        <v>0</v>
      </c>
      <c r="BT282" s="152">
        <f t="shared" si="333"/>
        <v>2.8200000000000001E-7</v>
      </c>
      <c r="BU282" s="152" t="str">
        <f t="shared" si="334"/>
        <v>Donaubowler Regensburg 1</v>
      </c>
      <c r="BV282" s="151">
        <f t="shared" si="335"/>
        <v>7</v>
      </c>
      <c r="BW282" s="152">
        <f t="shared" si="336"/>
        <v>0</v>
      </c>
      <c r="BX282" s="152">
        <f>IF(COUNTIF(BH282:BP282,"&gt;0")&lt;Spielorte!$A$23,0,BE282/Spielorte!$A$23)</f>
        <v>0</v>
      </c>
      <c r="BY282" s="152">
        <f t="shared" si="337"/>
        <v>2.8200000000000001E-7</v>
      </c>
      <c r="BZ282" s="151">
        <f t="shared" si="325"/>
        <v>7</v>
      </c>
    </row>
    <row r="283" spans="1:78" ht="17.100000000000001" customHeight="1" x14ac:dyDescent="0.25">
      <c r="A283" s="413" t="s">
        <v>3</v>
      </c>
      <c r="B283" s="56" t="str">
        <f t="shared" si="326"/>
        <v/>
      </c>
      <c r="C283" s="57" t="str">
        <f t="shared" si="326"/>
        <v/>
      </c>
      <c r="D283" s="58" t="str">
        <f t="shared" si="326"/>
        <v/>
      </c>
      <c r="E283" s="397">
        <f>IF(AD283="","",AD283)</f>
        <v>0</v>
      </c>
      <c r="F283" s="58" t="str">
        <f t="shared" si="307"/>
        <v/>
      </c>
      <c r="G283" s="397">
        <f>IF(AF283="","",AF283)</f>
        <v>0</v>
      </c>
      <c r="H283" s="58" t="str">
        <f t="shared" si="308"/>
        <v/>
      </c>
      <c r="I283" s="397">
        <f>IF(AH283="","",AH283)</f>
        <v>0</v>
      </c>
      <c r="J283" s="58" t="str">
        <f t="shared" si="309"/>
        <v/>
      </c>
      <c r="K283" s="397">
        <f>IF(AJ283="","",AJ283)</f>
        <v>0</v>
      </c>
      <c r="L283" s="58" t="str">
        <f t="shared" si="310"/>
        <v/>
      </c>
      <c r="M283" s="397">
        <f>IF(AL283="","",AL283)</f>
        <v>0</v>
      </c>
      <c r="N283" s="58" t="str">
        <f t="shared" si="327"/>
        <v/>
      </c>
      <c r="O283" s="397">
        <f>IF(AN283="","",AN283)</f>
        <v>0</v>
      </c>
      <c r="P283" s="58" t="str">
        <f t="shared" si="311"/>
        <v/>
      </c>
      <c r="Q283" s="397">
        <f>IF(AP283="","",AP283)</f>
        <v>0</v>
      </c>
      <c r="R283" s="58" t="str">
        <f t="shared" si="312"/>
        <v/>
      </c>
      <c r="S283" s="397">
        <f>IF(AR283="","",AR283)</f>
        <v>0</v>
      </c>
      <c r="T283" s="58" t="str">
        <f t="shared" si="313"/>
        <v/>
      </c>
      <c r="U283" s="397">
        <f>IF(AT283="","",AT283)</f>
        <v>0</v>
      </c>
      <c r="V283" s="58" t="str">
        <f t="shared" si="314"/>
        <v/>
      </c>
      <c r="W283" s="397">
        <f>IF(AV283="","",AV283)</f>
        <v>0</v>
      </c>
      <c r="Z283" s="405" t="s">
        <v>3</v>
      </c>
      <c r="AA283" s="272" t="str">
        <f>IF(AB283=0,"",_xlfn.CONCAT(VLOOKUP(AB283,Starter!A:C,2,0)))</f>
        <v/>
      </c>
      <c r="AB283" s="81"/>
      <c r="AC283" s="132"/>
      <c r="AD283" s="91">
        <f>IF(SUM(AC283:AC285)+AC297=0,0,IF(SUM(ABS(AC283),ABS(AC284),ABS(AC285))=AC297,0.5,IF(SUM(ABS(AC283),ABS(AC284),ABS(AC285))&gt;AC297,1,0)))</f>
        <v>0</v>
      </c>
      <c r="AE283" s="132"/>
      <c r="AF283" s="91">
        <f>IF(SUM(AE283:AE285)+AE297=0,0,IF(SUM(ABS(AE283),ABS(AE284),ABS(AE285))=AE297,0.5,IF(SUM(ABS(AE283),ABS(AE284),ABS(AE285))&gt;AE297,1,0)))</f>
        <v>0</v>
      </c>
      <c r="AG283" s="132"/>
      <c r="AH283" s="91">
        <f>IF(SUM(AG283:AG285)+AG297=0,0,IF(SUM(ABS(AG283),ABS(AG284),ABS(AG285))=AG297,0.5,IF(SUM(ABS(AG283),ABS(AG284),ABS(AG285))&gt;AG297,1,0)))</f>
        <v>0</v>
      </c>
      <c r="AI283" s="132"/>
      <c r="AJ283" s="91">
        <f>IF(SUM(AI283:AI285)+AI297=0,0,IF(SUM(ABS(AI283),ABS(AI284),ABS(AI285))=AI297,0.5,IF(SUM(ABS(AI283),ABS(AI284),ABS(AI285))&gt;AI297,1,0)))</f>
        <v>0</v>
      </c>
      <c r="AK283" s="132"/>
      <c r="AL283" s="91">
        <f>IF(SUM(AK283:AK285)+AK297=0,0,IF(SUM(ABS(AK283),ABS(AK284),ABS(AK285))=AK297,0.5,IF(SUM(ABS(AK283),ABS(AK284),ABS(AK285))&gt;AK297,1,0)))</f>
        <v>0</v>
      </c>
      <c r="AM283" s="132"/>
      <c r="AN283" s="91">
        <f>IF(SUM(AM283:AM285)+AM297=0,0,IF(SUM(ABS(AM283),ABS(AM284),ABS(AM285))=AM297,0.5,IF(SUM(ABS(AM283),ABS(AM284),ABS(AM285))&gt;AM297,1,0)))</f>
        <v>0</v>
      </c>
      <c r="AO283" s="132"/>
      <c r="AP283" s="91">
        <f>IF(SUM(AO283:AO285)+AO297=0,0,IF(SUM(ABS(AO283),ABS(AO284),ABS(AO285))=AO297,0.5,IF(SUM(ABS(AO283),ABS(AO284),ABS(AO285))&gt;AO297,1,0)))</f>
        <v>0</v>
      </c>
      <c r="AQ283" s="132"/>
      <c r="AR283" s="91">
        <f>IF(SUM(AQ283:AQ285)+AQ297=0,0,IF(SUM(ABS(AQ283),ABS(AQ284),ABS(AQ285))=AQ297,0.5,IF(SUM(ABS(AQ283),ABS(AQ284),ABS(AQ285))&gt;AQ297,1,0)))</f>
        <v>0</v>
      </c>
      <c r="AS283" s="132"/>
      <c r="AT283" s="91">
        <f>IF(SUM(AS283:AS285)+AS297=0,0,IF(SUM(ABS(AS283),ABS(AS284),ABS(AS285))=AS297,0.5,IF(SUM(ABS(AS283),ABS(AS284),ABS(AS285))&gt;AS297,1,0)))</f>
        <v>0</v>
      </c>
      <c r="AU283" s="92">
        <f t="shared" si="315"/>
        <v>0</v>
      </c>
      <c r="AV283" s="93">
        <f>SUM(AD283+AF283+AH283+AJ283+AL283+AN283+AP283+AR283+AT283)</f>
        <v>0</v>
      </c>
      <c r="AW283" s="83"/>
      <c r="AX283" s="84"/>
      <c r="AZ283" s="47"/>
      <c r="BA283" s="149"/>
      <c r="BB283" s="150"/>
      <c r="BC283" s="151"/>
      <c r="BD283" s="154">
        <f t="shared" si="328"/>
        <v>0</v>
      </c>
      <c r="BE283" s="150">
        <f t="shared" si="329"/>
        <v>0</v>
      </c>
      <c r="BF283" s="152">
        <f t="shared" si="330"/>
        <v>0</v>
      </c>
      <c r="BG283" s="152">
        <f t="shared" si="331"/>
        <v>0</v>
      </c>
      <c r="BH283" s="152" t="str">
        <f t="shared" si="316"/>
        <v/>
      </c>
      <c r="BI283" s="152" t="str">
        <f t="shared" si="317"/>
        <v/>
      </c>
      <c r="BJ283" s="152" t="str">
        <f t="shared" si="318"/>
        <v/>
      </c>
      <c r="BK283" s="152" t="str">
        <f t="shared" si="319"/>
        <v/>
      </c>
      <c r="BL283" s="152" t="str">
        <f t="shared" si="320"/>
        <v/>
      </c>
      <c r="BM283" s="152" t="str">
        <f t="shared" si="321"/>
        <v/>
      </c>
      <c r="BN283" s="152" t="str">
        <f t="shared" si="322"/>
        <v/>
      </c>
      <c r="BO283" s="152" t="str">
        <f t="shared" si="323"/>
        <v/>
      </c>
      <c r="BP283" s="152" t="str">
        <f t="shared" si="324"/>
        <v/>
      </c>
      <c r="BQ283" s="153"/>
      <c r="BR283" s="151"/>
      <c r="BS283" s="152">
        <f t="shared" si="332"/>
        <v>0</v>
      </c>
      <c r="BT283" s="152">
        <f t="shared" si="333"/>
        <v>2.8299999999999998E-7</v>
      </c>
      <c r="BU283" s="152" t="str">
        <f t="shared" si="334"/>
        <v>Donaubowler Regensburg 1</v>
      </c>
      <c r="BV283" s="151">
        <f t="shared" si="335"/>
        <v>6</v>
      </c>
      <c r="BW283" s="152">
        <f t="shared" si="336"/>
        <v>0</v>
      </c>
      <c r="BX283" s="152">
        <f>IF(COUNTIF(BH283:BP283,"&gt;0")&lt;Spielorte!$A$23,0,BE283/Spielorte!$A$23)</f>
        <v>0</v>
      </c>
      <c r="BY283" s="152">
        <f t="shared" si="337"/>
        <v>2.8299999999999998E-7</v>
      </c>
      <c r="BZ283" s="151">
        <f t="shared" si="325"/>
        <v>6</v>
      </c>
    </row>
    <row r="284" spans="1:78" ht="17.100000000000001" customHeight="1" x14ac:dyDescent="0.25">
      <c r="A284" s="414"/>
      <c r="B284" s="59" t="str">
        <f t="shared" si="326"/>
        <v/>
      </c>
      <c r="C284" s="60" t="str">
        <f t="shared" si="326"/>
        <v/>
      </c>
      <c r="D284" s="61" t="str">
        <f t="shared" si="326"/>
        <v/>
      </c>
      <c r="E284" s="398"/>
      <c r="F284" s="61" t="str">
        <f t="shared" si="307"/>
        <v/>
      </c>
      <c r="G284" s="398"/>
      <c r="H284" s="61" t="str">
        <f t="shared" si="308"/>
        <v/>
      </c>
      <c r="I284" s="398"/>
      <c r="J284" s="61" t="str">
        <f t="shared" si="309"/>
        <v/>
      </c>
      <c r="K284" s="398"/>
      <c r="L284" s="61" t="str">
        <f t="shared" si="310"/>
        <v/>
      </c>
      <c r="M284" s="398"/>
      <c r="N284" s="61" t="str">
        <f t="shared" si="327"/>
        <v/>
      </c>
      <c r="O284" s="398"/>
      <c r="P284" s="61" t="str">
        <f t="shared" si="311"/>
        <v/>
      </c>
      <c r="Q284" s="398"/>
      <c r="R284" s="61" t="str">
        <f t="shared" si="312"/>
        <v/>
      </c>
      <c r="S284" s="398"/>
      <c r="T284" s="61" t="str">
        <f t="shared" si="313"/>
        <v/>
      </c>
      <c r="U284" s="398"/>
      <c r="V284" s="61" t="str">
        <f t="shared" si="314"/>
        <v/>
      </c>
      <c r="W284" s="398"/>
      <c r="Z284" s="406"/>
      <c r="AA284" s="90" t="str">
        <f>IF(AB284=0,"",_xlfn.CONCAT(VLOOKUP(AB284,Starter!A:C,2,0)))</f>
        <v/>
      </c>
      <c r="AB284" s="80"/>
      <c r="AC284" s="130"/>
      <c r="AD284" s="94"/>
      <c r="AE284" s="130"/>
      <c r="AF284" s="94"/>
      <c r="AG284" s="130"/>
      <c r="AH284" s="94"/>
      <c r="AI284" s="130"/>
      <c r="AJ284" s="94"/>
      <c r="AK284" s="130"/>
      <c r="AL284" s="94"/>
      <c r="AM284" s="130"/>
      <c r="AN284" s="94"/>
      <c r="AO284" s="130"/>
      <c r="AP284" s="94"/>
      <c r="AQ284" s="130"/>
      <c r="AR284" s="94"/>
      <c r="AS284" s="130"/>
      <c r="AT284" s="94"/>
      <c r="AU284" s="95">
        <f t="shared" si="315"/>
        <v>0</v>
      </c>
      <c r="AV284" s="96"/>
      <c r="AW284" s="83"/>
      <c r="AX284" s="84"/>
      <c r="AZ284" s="47"/>
      <c r="BA284" s="149"/>
      <c r="BB284" s="150"/>
      <c r="BC284" s="151"/>
      <c r="BD284" s="154">
        <f t="shared" si="328"/>
        <v>0</v>
      </c>
      <c r="BE284" s="150">
        <f t="shared" si="329"/>
        <v>0</v>
      </c>
      <c r="BF284" s="152">
        <f t="shared" si="330"/>
        <v>0</v>
      </c>
      <c r="BG284" s="152">
        <f t="shared" si="331"/>
        <v>0</v>
      </c>
      <c r="BH284" s="152" t="str">
        <f t="shared" si="316"/>
        <v/>
      </c>
      <c r="BI284" s="152" t="str">
        <f t="shared" si="317"/>
        <v/>
      </c>
      <c r="BJ284" s="152" t="str">
        <f t="shared" si="318"/>
        <v/>
      </c>
      <c r="BK284" s="152" t="str">
        <f t="shared" si="319"/>
        <v/>
      </c>
      <c r="BL284" s="152" t="str">
        <f t="shared" si="320"/>
        <v/>
      </c>
      <c r="BM284" s="152" t="str">
        <f t="shared" si="321"/>
        <v/>
      </c>
      <c r="BN284" s="152" t="str">
        <f t="shared" si="322"/>
        <v/>
      </c>
      <c r="BO284" s="152" t="str">
        <f t="shared" si="323"/>
        <v/>
      </c>
      <c r="BP284" s="152" t="str">
        <f t="shared" si="324"/>
        <v/>
      </c>
      <c r="BQ284" s="153"/>
      <c r="BR284" s="151"/>
      <c r="BS284" s="152">
        <f t="shared" si="332"/>
        <v>0</v>
      </c>
      <c r="BT284" s="152">
        <f t="shared" si="333"/>
        <v>2.84E-7</v>
      </c>
      <c r="BU284" s="152" t="str">
        <f t="shared" si="334"/>
        <v>Donaubowler Regensburg 1</v>
      </c>
      <c r="BV284" s="151">
        <f t="shared" si="335"/>
        <v>5</v>
      </c>
      <c r="BW284" s="152">
        <f t="shared" si="336"/>
        <v>0</v>
      </c>
      <c r="BX284" s="152">
        <f>IF(COUNTIF(BH284:BP284,"&gt;0")&lt;Spielorte!$A$23,0,BE284/Spielorte!$A$23)</f>
        <v>0</v>
      </c>
      <c r="BY284" s="152">
        <f t="shared" si="337"/>
        <v>2.84E-7</v>
      </c>
      <c r="BZ284" s="151">
        <f t="shared" si="325"/>
        <v>5</v>
      </c>
    </row>
    <row r="285" spans="1:78" ht="17.100000000000001" customHeight="1" thickBot="1" x14ac:dyDescent="0.3">
      <c r="A285" s="415"/>
      <c r="B285" s="62" t="str">
        <f t="shared" si="326"/>
        <v/>
      </c>
      <c r="C285" s="63" t="str">
        <f t="shared" si="326"/>
        <v/>
      </c>
      <c r="D285" s="52" t="str">
        <f t="shared" si="326"/>
        <v/>
      </c>
      <c r="E285" s="399"/>
      <c r="F285" s="52" t="str">
        <f t="shared" si="307"/>
        <v/>
      </c>
      <c r="G285" s="399"/>
      <c r="H285" s="52" t="str">
        <f t="shared" si="308"/>
        <v/>
      </c>
      <c r="I285" s="399"/>
      <c r="J285" s="52" t="str">
        <f t="shared" si="309"/>
        <v/>
      </c>
      <c r="K285" s="399"/>
      <c r="L285" s="52" t="str">
        <f t="shared" si="310"/>
        <v/>
      </c>
      <c r="M285" s="399"/>
      <c r="N285" s="52" t="str">
        <f t="shared" si="327"/>
        <v/>
      </c>
      <c r="O285" s="399"/>
      <c r="P285" s="52" t="str">
        <f t="shared" si="311"/>
        <v/>
      </c>
      <c r="Q285" s="399"/>
      <c r="R285" s="52" t="str">
        <f t="shared" si="312"/>
        <v/>
      </c>
      <c r="S285" s="399"/>
      <c r="T285" s="52" t="str">
        <f t="shared" si="313"/>
        <v/>
      </c>
      <c r="U285" s="399"/>
      <c r="V285" s="52" t="str">
        <f t="shared" si="314"/>
        <v/>
      </c>
      <c r="W285" s="399"/>
      <c r="Z285" s="407"/>
      <c r="AA285" s="99" t="str">
        <f>IF(AB285=0,"",_xlfn.CONCAT(VLOOKUP(AB285,Starter!A:C,2,0)))</f>
        <v/>
      </c>
      <c r="AB285" s="82"/>
      <c r="AC285" s="133"/>
      <c r="AD285" s="100"/>
      <c r="AE285" s="133"/>
      <c r="AF285" s="100"/>
      <c r="AG285" s="133"/>
      <c r="AH285" s="100"/>
      <c r="AI285" s="133"/>
      <c r="AJ285" s="100"/>
      <c r="AK285" s="133"/>
      <c r="AL285" s="100"/>
      <c r="AM285" s="133"/>
      <c r="AN285" s="100"/>
      <c r="AO285" s="133"/>
      <c r="AP285" s="100"/>
      <c r="AQ285" s="133"/>
      <c r="AR285" s="100"/>
      <c r="AS285" s="133"/>
      <c r="AT285" s="100"/>
      <c r="AU285" s="97">
        <f t="shared" si="315"/>
        <v>0</v>
      </c>
      <c r="AV285" s="98"/>
      <c r="AW285" s="83"/>
      <c r="AX285" s="84"/>
      <c r="AZ285" s="47"/>
      <c r="BA285" s="149"/>
      <c r="BB285" s="150"/>
      <c r="BC285" s="151"/>
      <c r="BD285" s="154">
        <f t="shared" si="328"/>
        <v>0</v>
      </c>
      <c r="BE285" s="150">
        <f t="shared" si="329"/>
        <v>0</v>
      </c>
      <c r="BF285" s="152">
        <f t="shared" si="330"/>
        <v>0</v>
      </c>
      <c r="BG285" s="152">
        <f t="shared" si="331"/>
        <v>0</v>
      </c>
      <c r="BH285" s="152" t="str">
        <f t="shared" si="316"/>
        <v/>
      </c>
      <c r="BI285" s="152" t="str">
        <f t="shared" si="317"/>
        <v/>
      </c>
      <c r="BJ285" s="152" t="str">
        <f t="shared" si="318"/>
        <v/>
      </c>
      <c r="BK285" s="152" t="str">
        <f t="shared" si="319"/>
        <v/>
      </c>
      <c r="BL285" s="152" t="str">
        <f t="shared" si="320"/>
        <v/>
      </c>
      <c r="BM285" s="152" t="str">
        <f t="shared" si="321"/>
        <v/>
      </c>
      <c r="BN285" s="152" t="str">
        <f t="shared" si="322"/>
        <v/>
      </c>
      <c r="BO285" s="152" t="str">
        <f t="shared" si="323"/>
        <v/>
      </c>
      <c r="BP285" s="152" t="str">
        <f t="shared" si="324"/>
        <v/>
      </c>
      <c r="BQ285" s="153"/>
      <c r="BR285" s="151"/>
      <c r="BS285" s="152">
        <f t="shared" si="332"/>
        <v>0</v>
      </c>
      <c r="BT285" s="152">
        <f t="shared" si="333"/>
        <v>2.8500000000000002E-7</v>
      </c>
      <c r="BU285" s="152" t="str">
        <f t="shared" si="334"/>
        <v>Donaubowler Regensburg 1</v>
      </c>
      <c r="BV285" s="151">
        <f t="shared" si="335"/>
        <v>4</v>
      </c>
      <c r="BW285" s="152">
        <f t="shared" si="336"/>
        <v>0</v>
      </c>
      <c r="BX285" s="152">
        <f>IF(COUNTIF(BH285:BP285,"&gt;0")&lt;Spielorte!$A$23,0,BE285/Spielorte!$A$23)</f>
        <v>0</v>
      </c>
      <c r="BY285" s="152">
        <f t="shared" si="337"/>
        <v>2.8500000000000002E-7</v>
      </c>
      <c r="BZ285" s="151">
        <f t="shared" si="325"/>
        <v>4</v>
      </c>
    </row>
    <row r="286" spans="1:78" ht="17.100000000000001" customHeight="1" x14ac:dyDescent="0.25">
      <c r="A286" s="413" t="s">
        <v>11</v>
      </c>
      <c r="B286" s="56" t="str">
        <f>IF(AA286=0,"",AA286)</f>
        <v/>
      </c>
      <c r="C286" s="57" t="str">
        <f t="shared" si="326"/>
        <v/>
      </c>
      <c r="D286" s="58" t="str">
        <f t="shared" si="326"/>
        <v/>
      </c>
      <c r="E286" s="397">
        <f>IF(AD286="","",AD286)</f>
        <v>0</v>
      </c>
      <c r="F286" s="58" t="str">
        <f t="shared" si="307"/>
        <v/>
      </c>
      <c r="G286" s="397">
        <f>IF(AF286="","",AF286)</f>
        <v>0</v>
      </c>
      <c r="H286" s="58" t="str">
        <f t="shared" si="308"/>
        <v/>
      </c>
      <c r="I286" s="397">
        <f>IF(AH286="","",AH286)</f>
        <v>0</v>
      </c>
      <c r="J286" s="58" t="str">
        <f t="shared" si="309"/>
        <v/>
      </c>
      <c r="K286" s="397">
        <f>IF(AJ286="","",AJ286)</f>
        <v>0</v>
      </c>
      <c r="L286" s="58" t="str">
        <f t="shared" si="310"/>
        <v/>
      </c>
      <c r="M286" s="397">
        <f>IF(AL286="","",AL286)</f>
        <v>0</v>
      </c>
      <c r="N286" s="58" t="str">
        <f t="shared" si="327"/>
        <v/>
      </c>
      <c r="O286" s="397">
        <f>IF(AN286="","",AN286)</f>
        <v>0</v>
      </c>
      <c r="P286" s="58" t="str">
        <f t="shared" si="311"/>
        <v/>
      </c>
      <c r="Q286" s="397">
        <f>IF(AP286="","",AP286)</f>
        <v>0</v>
      </c>
      <c r="R286" s="58" t="str">
        <f t="shared" si="312"/>
        <v/>
      </c>
      <c r="S286" s="397">
        <f>IF(AR286="","",AR286)</f>
        <v>0</v>
      </c>
      <c r="T286" s="58" t="str">
        <f t="shared" si="313"/>
        <v/>
      </c>
      <c r="U286" s="397">
        <f>IF(AT286="","",AT286)</f>
        <v>0</v>
      </c>
      <c r="V286" s="58" t="str">
        <f t="shared" si="314"/>
        <v/>
      </c>
      <c r="W286" s="397">
        <f>IF(AV286="","",AV286)</f>
        <v>0</v>
      </c>
      <c r="Z286" s="405" t="s">
        <v>11</v>
      </c>
      <c r="AA286" s="90" t="str">
        <f>IF(AB286=0,"",_xlfn.CONCAT(VLOOKUP(AB286,Starter!A:C,2,0)))</f>
        <v/>
      </c>
      <c r="AB286" s="81"/>
      <c r="AC286" s="132"/>
      <c r="AD286" s="91">
        <f>IF(SUM(AC286:AC288)+AC298=0,0,IF(SUM(ABS(AC286),ABS(AC287),ABS(AC288))=AC298,0.5,IF(SUM(ABS(AC286),ABS(AC287),ABS(AC288))&gt;AC298,1,0)))</f>
        <v>0</v>
      </c>
      <c r="AE286" s="132"/>
      <c r="AF286" s="91">
        <f>IF(SUM(AE286:AE288)+AE298=0,0,IF(SUM(ABS(AE286),ABS(AE287),ABS(AE288))=AE298,0.5,IF(SUM(ABS(AE286),ABS(AE287),ABS(AE288))&gt;AE298,1,0)))</f>
        <v>0</v>
      </c>
      <c r="AG286" s="132"/>
      <c r="AH286" s="91">
        <f>IF(SUM(AG286:AG288)+AG298=0,0,IF(SUM(ABS(AG286),ABS(AG287),ABS(AG288))=AG298,0.5,IF(SUM(ABS(AG286),ABS(AG287),ABS(AG288))&gt;AG298,1,0)))</f>
        <v>0</v>
      </c>
      <c r="AI286" s="132"/>
      <c r="AJ286" s="91">
        <f>IF(SUM(AI286:AI288)+AI298=0,0,IF(SUM(ABS(AI286),ABS(AI287),ABS(AI288))=AI298,0.5,IF(SUM(ABS(AI286),ABS(AI287),ABS(AI288))&gt;AI298,1,0)))</f>
        <v>0</v>
      </c>
      <c r="AK286" s="132"/>
      <c r="AL286" s="91">
        <f>IF(SUM(AK286:AK288)+AK298=0,0,IF(SUM(ABS(AK286),ABS(AK287),ABS(AK288))=AK298,0.5,IF(SUM(ABS(AK286),ABS(AK287),ABS(AK288))&gt;AK298,1,0)))</f>
        <v>0</v>
      </c>
      <c r="AM286" s="132"/>
      <c r="AN286" s="91">
        <f>IF(SUM(AM286:AM288)+AM298=0,0,IF(SUM(ABS(AM286),ABS(AM287),ABS(AM288))=AM298,0.5,IF(SUM(ABS(AM286),ABS(AM287),ABS(AM288))&gt;AM298,1,0)))</f>
        <v>0</v>
      </c>
      <c r="AO286" s="132"/>
      <c r="AP286" s="91">
        <f>IF(SUM(AO286:AO288)+AO298=0,0,IF(SUM(ABS(AO286),ABS(AO287),ABS(AO288))=AO298,0.5,IF(SUM(ABS(AO286),ABS(AO287),ABS(AO288))&gt;AO298,1,0)))</f>
        <v>0</v>
      </c>
      <c r="AQ286" s="132"/>
      <c r="AR286" s="91">
        <f>IF(SUM(AQ286:AQ288)+AQ298=0,0,IF(SUM(ABS(AQ286),ABS(AQ287),ABS(AQ288))=AQ298,0.5,IF(SUM(ABS(AQ286),ABS(AQ287),ABS(AQ288))&gt;AQ298,1,0)))</f>
        <v>0</v>
      </c>
      <c r="AS286" s="132"/>
      <c r="AT286" s="91">
        <f>IF(SUM(AS286:AS288)+AS298=0,0,IF(SUM(ABS(AS286),ABS(AS287),ABS(AS288))=AS298,0.5,IF(SUM(ABS(AS286),ABS(AS287),ABS(AS288))&gt;AS298,1,0)))</f>
        <v>0</v>
      </c>
      <c r="AU286" s="92">
        <f t="shared" si="315"/>
        <v>0</v>
      </c>
      <c r="AV286" s="93">
        <f>SUM(AD286+AF286+AH286+AJ286+AL286+AN286+AP286+AR286+AT286)</f>
        <v>0</v>
      </c>
      <c r="AW286" s="83"/>
      <c r="AX286" s="84"/>
      <c r="AZ286" s="47"/>
      <c r="BA286" s="149"/>
      <c r="BB286" s="150"/>
      <c r="BC286" s="151"/>
      <c r="BD286" s="154">
        <f t="shared" si="328"/>
        <v>0</v>
      </c>
      <c r="BE286" s="150">
        <f t="shared" si="329"/>
        <v>0</v>
      </c>
      <c r="BF286" s="152">
        <f t="shared" si="330"/>
        <v>0</v>
      </c>
      <c r="BG286" s="152">
        <f t="shared" si="331"/>
        <v>0</v>
      </c>
      <c r="BH286" s="152" t="str">
        <f t="shared" si="316"/>
        <v/>
      </c>
      <c r="BI286" s="152" t="str">
        <f t="shared" si="317"/>
        <v/>
      </c>
      <c r="BJ286" s="152" t="str">
        <f t="shared" si="318"/>
        <v/>
      </c>
      <c r="BK286" s="152" t="str">
        <f t="shared" si="319"/>
        <v/>
      </c>
      <c r="BL286" s="152" t="str">
        <f t="shared" si="320"/>
        <v/>
      </c>
      <c r="BM286" s="152" t="str">
        <f t="shared" si="321"/>
        <v/>
      </c>
      <c r="BN286" s="152" t="str">
        <f t="shared" si="322"/>
        <v/>
      </c>
      <c r="BO286" s="152" t="str">
        <f t="shared" si="323"/>
        <v/>
      </c>
      <c r="BP286" s="152" t="str">
        <f t="shared" si="324"/>
        <v/>
      </c>
      <c r="BQ286" s="153"/>
      <c r="BR286" s="151"/>
      <c r="BS286" s="152">
        <f t="shared" si="332"/>
        <v>0</v>
      </c>
      <c r="BT286" s="152">
        <f t="shared" si="333"/>
        <v>2.8599999999999999E-7</v>
      </c>
      <c r="BU286" s="152" t="str">
        <f t="shared" si="334"/>
        <v>Donaubowler Regensburg 1</v>
      </c>
      <c r="BV286" s="151">
        <f t="shared" si="335"/>
        <v>3</v>
      </c>
      <c r="BW286" s="152">
        <f t="shared" si="336"/>
        <v>0</v>
      </c>
      <c r="BX286" s="152">
        <f>IF(COUNTIF(BH286:BP286,"&gt;0")&lt;Spielorte!$A$23,0,BE286/Spielorte!$A$23)</f>
        <v>0</v>
      </c>
      <c r="BY286" s="152">
        <f t="shared" si="337"/>
        <v>2.8599999999999999E-7</v>
      </c>
      <c r="BZ286" s="151">
        <f t="shared" si="325"/>
        <v>3</v>
      </c>
    </row>
    <row r="287" spans="1:78" ht="17.100000000000001" customHeight="1" x14ac:dyDescent="0.25">
      <c r="A287" s="414"/>
      <c r="B287" s="59" t="str">
        <f>IF(AA287=0,"",AA287)</f>
        <v/>
      </c>
      <c r="C287" s="60" t="str">
        <f t="shared" si="326"/>
        <v/>
      </c>
      <c r="D287" s="61" t="str">
        <f t="shared" si="326"/>
        <v/>
      </c>
      <c r="E287" s="398"/>
      <c r="F287" s="61" t="str">
        <f t="shared" si="307"/>
        <v/>
      </c>
      <c r="G287" s="398"/>
      <c r="H287" s="61" t="str">
        <f t="shared" si="308"/>
        <v/>
      </c>
      <c r="I287" s="398"/>
      <c r="J287" s="61" t="str">
        <f t="shared" si="309"/>
        <v/>
      </c>
      <c r="K287" s="398"/>
      <c r="L287" s="61" t="str">
        <f t="shared" si="310"/>
        <v/>
      </c>
      <c r="M287" s="398"/>
      <c r="N287" s="61" t="str">
        <f t="shared" si="327"/>
        <v/>
      </c>
      <c r="O287" s="398"/>
      <c r="P287" s="61" t="str">
        <f t="shared" si="311"/>
        <v/>
      </c>
      <c r="Q287" s="398"/>
      <c r="R287" s="61" t="str">
        <f t="shared" si="312"/>
        <v/>
      </c>
      <c r="S287" s="398"/>
      <c r="T287" s="61" t="str">
        <f t="shared" si="313"/>
        <v/>
      </c>
      <c r="U287" s="398"/>
      <c r="V287" s="61" t="str">
        <f t="shared" si="314"/>
        <v/>
      </c>
      <c r="W287" s="398"/>
      <c r="Z287" s="406"/>
      <c r="AA287" s="90" t="str">
        <f>IF(AB287=0,"",_xlfn.CONCAT(VLOOKUP(AB287,Starter!A:C,2,0)))</f>
        <v/>
      </c>
      <c r="AB287" s="80"/>
      <c r="AC287" s="130"/>
      <c r="AD287" s="94"/>
      <c r="AE287" s="130"/>
      <c r="AF287" s="94"/>
      <c r="AG287" s="130"/>
      <c r="AH287" s="94"/>
      <c r="AI287" s="130"/>
      <c r="AJ287" s="94"/>
      <c r="AK287" s="130"/>
      <c r="AL287" s="94"/>
      <c r="AM287" s="130"/>
      <c r="AN287" s="94"/>
      <c r="AO287" s="130"/>
      <c r="AP287" s="94"/>
      <c r="AQ287" s="130"/>
      <c r="AR287" s="94"/>
      <c r="AS287" s="130"/>
      <c r="AT287" s="94"/>
      <c r="AU287" s="95">
        <f t="shared" si="315"/>
        <v>0</v>
      </c>
      <c r="AV287" s="96"/>
      <c r="AW287" s="83"/>
      <c r="AX287" s="84"/>
      <c r="AZ287" s="47"/>
      <c r="BA287" s="149"/>
      <c r="BB287" s="150"/>
      <c r="BC287" s="151"/>
      <c r="BD287" s="154">
        <f t="shared" si="328"/>
        <v>0</v>
      </c>
      <c r="BE287" s="150">
        <f t="shared" si="329"/>
        <v>0</v>
      </c>
      <c r="BF287" s="152">
        <f t="shared" si="330"/>
        <v>0</v>
      </c>
      <c r="BG287" s="152">
        <f t="shared" si="331"/>
        <v>0</v>
      </c>
      <c r="BH287" s="152" t="str">
        <f t="shared" si="316"/>
        <v/>
      </c>
      <c r="BI287" s="152" t="str">
        <f t="shared" si="317"/>
        <v/>
      </c>
      <c r="BJ287" s="152" t="str">
        <f t="shared" si="318"/>
        <v/>
      </c>
      <c r="BK287" s="152" t="str">
        <f t="shared" si="319"/>
        <v/>
      </c>
      <c r="BL287" s="152" t="str">
        <f t="shared" si="320"/>
        <v/>
      </c>
      <c r="BM287" s="152" t="str">
        <f t="shared" si="321"/>
        <v/>
      </c>
      <c r="BN287" s="152" t="str">
        <f t="shared" si="322"/>
        <v/>
      </c>
      <c r="BO287" s="152" t="str">
        <f t="shared" si="323"/>
        <v/>
      </c>
      <c r="BP287" s="152" t="str">
        <f t="shared" si="324"/>
        <v/>
      </c>
      <c r="BQ287" s="153"/>
      <c r="BR287" s="151"/>
      <c r="BS287" s="152">
        <f t="shared" si="332"/>
        <v>0</v>
      </c>
      <c r="BT287" s="152">
        <f t="shared" si="333"/>
        <v>2.8700000000000002E-7</v>
      </c>
      <c r="BU287" s="152" t="str">
        <f t="shared" si="334"/>
        <v>Donaubowler Regensburg 1</v>
      </c>
      <c r="BV287" s="151">
        <f t="shared" si="335"/>
        <v>2</v>
      </c>
      <c r="BW287" s="152">
        <f t="shared" si="336"/>
        <v>0</v>
      </c>
      <c r="BX287" s="152">
        <f>IF(COUNTIF(BH287:BP287,"&gt;0")&lt;Spielorte!$A$23,0,BE287/Spielorte!$A$23)</f>
        <v>0</v>
      </c>
      <c r="BY287" s="152">
        <f t="shared" si="337"/>
        <v>2.8700000000000002E-7</v>
      </c>
      <c r="BZ287" s="151">
        <f t="shared" si="325"/>
        <v>2</v>
      </c>
    </row>
    <row r="288" spans="1:78" ht="17.100000000000001" customHeight="1" thickBot="1" x14ac:dyDescent="0.3">
      <c r="A288" s="415"/>
      <c r="B288" s="62" t="str">
        <f>IF(AA288=0,"",AA288)</f>
        <v/>
      </c>
      <c r="C288" s="63" t="str">
        <f t="shared" si="326"/>
        <v/>
      </c>
      <c r="D288" s="52" t="str">
        <f t="shared" si="326"/>
        <v/>
      </c>
      <c r="E288" s="399"/>
      <c r="F288" s="52" t="str">
        <f t="shared" si="307"/>
        <v/>
      </c>
      <c r="G288" s="399"/>
      <c r="H288" s="52" t="str">
        <f t="shared" si="308"/>
        <v/>
      </c>
      <c r="I288" s="399"/>
      <c r="J288" s="52" t="str">
        <f t="shared" si="309"/>
        <v/>
      </c>
      <c r="K288" s="399"/>
      <c r="L288" s="52" t="str">
        <f t="shared" si="310"/>
        <v/>
      </c>
      <c r="M288" s="399"/>
      <c r="N288" s="52" t="str">
        <f t="shared" si="327"/>
        <v/>
      </c>
      <c r="O288" s="399"/>
      <c r="P288" s="52" t="str">
        <f t="shared" si="311"/>
        <v/>
      </c>
      <c r="Q288" s="399"/>
      <c r="R288" s="52" t="str">
        <f t="shared" si="312"/>
        <v/>
      </c>
      <c r="S288" s="399"/>
      <c r="T288" s="52" t="str">
        <f t="shared" si="313"/>
        <v/>
      </c>
      <c r="U288" s="399"/>
      <c r="V288" s="52" t="str">
        <f t="shared" si="314"/>
        <v/>
      </c>
      <c r="W288" s="399"/>
      <c r="Z288" s="407"/>
      <c r="AA288" s="90" t="str">
        <f>IF(AB288=0,"",_xlfn.CONCAT(VLOOKUP(AB288,Starter!A:C,2,0)))</f>
        <v/>
      </c>
      <c r="AB288" s="82"/>
      <c r="AC288" s="133"/>
      <c r="AD288" s="100"/>
      <c r="AE288" s="133"/>
      <c r="AF288" s="100"/>
      <c r="AG288" s="133"/>
      <c r="AH288" s="100"/>
      <c r="AI288" s="133"/>
      <c r="AJ288" s="100"/>
      <c r="AK288" s="133"/>
      <c r="AL288" s="100"/>
      <c r="AM288" s="133"/>
      <c r="AN288" s="100"/>
      <c r="AO288" s="133"/>
      <c r="AP288" s="100"/>
      <c r="AQ288" s="133"/>
      <c r="AR288" s="100"/>
      <c r="AS288" s="133"/>
      <c r="AT288" s="100"/>
      <c r="AU288" s="97">
        <f t="shared" si="315"/>
        <v>0</v>
      </c>
      <c r="AV288" s="98"/>
      <c r="AW288" s="83"/>
      <c r="AX288" s="84"/>
      <c r="AZ288" s="47"/>
      <c r="BA288" s="149"/>
      <c r="BB288" s="150"/>
      <c r="BC288" s="151"/>
      <c r="BD288" s="154">
        <f t="shared" si="328"/>
        <v>0</v>
      </c>
      <c r="BE288" s="150">
        <f t="shared" si="329"/>
        <v>0</v>
      </c>
      <c r="BF288" s="152">
        <f t="shared" si="330"/>
        <v>0</v>
      </c>
      <c r="BG288" s="152">
        <f t="shared" si="331"/>
        <v>0</v>
      </c>
      <c r="BH288" s="152" t="str">
        <f t="shared" si="316"/>
        <v/>
      </c>
      <c r="BI288" s="152" t="str">
        <f t="shared" si="317"/>
        <v/>
      </c>
      <c r="BJ288" s="152" t="str">
        <f t="shared" si="318"/>
        <v/>
      </c>
      <c r="BK288" s="152" t="str">
        <f t="shared" si="319"/>
        <v/>
      </c>
      <c r="BL288" s="152" t="str">
        <f t="shared" si="320"/>
        <v/>
      </c>
      <c r="BM288" s="152" t="str">
        <f t="shared" si="321"/>
        <v/>
      </c>
      <c r="BN288" s="152" t="str">
        <f t="shared" si="322"/>
        <v/>
      </c>
      <c r="BO288" s="152" t="str">
        <f t="shared" si="323"/>
        <v/>
      </c>
      <c r="BP288" s="152" t="str">
        <f t="shared" si="324"/>
        <v/>
      </c>
      <c r="BQ288" s="153"/>
      <c r="BR288" s="151"/>
      <c r="BS288" s="152">
        <f t="shared" si="332"/>
        <v>0</v>
      </c>
      <c r="BT288" s="152">
        <f t="shared" si="333"/>
        <v>2.8799999999999998E-7</v>
      </c>
      <c r="BU288" s="152" t="str">
        <f t="shared" si="334"/>
        <v>Donaubowler Regensburg 1</v>
      </c>
      <c r="BV288" s="151">
        <f t="shared" si="335"/>
        <v>1</v>
      </c>
      <c r="BW288" s="152">
        <f t="shared" si="336"/>
        <v>0</v>
      </c>
      <c r="BX288" s="152">
        <f>IF(COUNTIF(BH288:BP288,"&gt;0")&lt;Spielorte!$A$23,0,BE288/Spielorte!$A$23)</f>
        <v>0</v>
      </c>
      <c r="BY288" s="152">
        <f t="shared" si="337"/>
        <v>2.8799999999999998E-7</v>
      </c>
      <c r="BZ288" s="151">
        <f t="shared" si="325"/>
        <v>1</v>
      </c>
    </row>
    <row r="289" spans="2:78" ht="27.75" customHeight="1" thickBot="1" x14ac:dyDescent="0.3">
      <c r="B289" s="64" t="str">
        <f>IF(AA289=0,"",AA289)</f>
        <v>Gesamt</v>
      </c>
      <c r="C289" s="65" t="str">
        <f t="shared" si="326"/>
        <v/>
      </c>
      <c r="D289" s="66" t="str">
        <f t="shared" si="326"/>
        <v/>
      </c>
      <c r="E289" s="67">
        <f>IF(AD289="","",AD289)</f>
        <v>0</v>
      </c>
      <c r="F289" s="66" t="str">
        <f t="shared" si="307"/>
        <v/>
      </c>
      <c r="G289" s="67">
        <f>IF(AF289="","",AF289)</f>
        <v>0</v>
      </c>
      <c r="H289" s="66" t="str">
        <f t="shared" si="308"/>
        <v/>
      </c>
      <c r="I289" s="67">
        <f>IF(AH289="","",AH289)</f>
        <v>0</v>
      </c>
      <c r="J289" s="66" t="str">
        <f t="shared" si="309"/>
        <v/>
      </c>
      <c r="K289" s="67">
        <f>IF(AJ289="","",AJ289)</f>
        <v>0</v>
      </c>
      <c r="L289" s="66" t="str">
        <f t="shared" si="310"/>
        <v/>
      </c>
      <c r="M289" s="67">
        <f>IF(AL289="","",AL289)</f>
        <v>0</v>
      </c>
      <c r="N289" s="66" t="str">
        <f t="shared" si="327"/>
        <v/>
      </c>
      <c r="O289" s="67">
        <f>IF(AN289="","",AN289)</f>
        <v>0</v>
      </c>
      <c r="P289" s="66" t="str">
        <f t="shared" si="311"/>
        <v/>
      </c>
      <c r="Q289" s="67">
        <f>IF(AP289="","",AP289)</f>
        <v>0</v>
      </c>
      <c r="R289" s="66" t="str">
        <f t="shared" si="312"/>
        <v/>
      </c>
      <c r="S289" s="67">
        <f>IF(AR289="","",AR289)</f>
        <v>0</v>
      </c>
      <c r="T289" s="66" t="str">
        <f t="shared" si="313"/>
        <v/>
      </c>
      <c r="U289" s="67">
        <f>IF(AT289="","",AT289)</f>
        <v>0</v>
      </c>
      <c r="V289" s="66" t="str">
        <f t="shared" si="314"/>
        <v/>
      </c>
      <c r="W289" s="67">
        <f>IF(AV289="","",AV289)</f>
        <v>0</v>
      </c>
      <c r="AA289" s="64" t="s">
        <v>960</v>
      </c>
      <c r="AB289" s="101"/>
      <c r="AC289" s="148">
        <f>ABS(SUM(AC277:AC279))+ABS(SUM(AC280:AC282))+ABS(SUM(AC283:AC285))+ABS(SUM(AC286:AC288))</f>
        <v>0</v>
      </c>
      <c r="AD289" s="102">
        <f>IF(AC289+AC299=0,0,IF(AC289=AC299,1.5,IF(AC289&gt;AC299,3,0)))</f>
        <v>0</v>
      </c>
      <c r="AE289" s="148">
        <f>ABS(SUM(AE277:AE279))+ABS(SUM(AE280:AE282))+ABS(SUM(AE283:AE285))+ABS(SUM(AE286:AE288))</f>
        <v>0</v>
      </c>
      <c r="AF289" s="102">
        <f>IF(AE289+AE299=0,0,IF(AE289=AE299,1.5,IF(AE289&gt;AE299,3,0)))</f>
        <v>0</v>
      </c>
      <c r="AG289" s="148">
        <f>ABS(SUM(AG277:AG279))+ABS(SUM(AG280:AG282))+ABS(SUM(AG283:AG285))+ABS(SUM(AG286:AG288))</f>
        <v>0</v>
      </c>
      <c r="AH289" s="102">
        <f>IF(AG289+AG299=0,0,IF(AG289=AG299,1.5,IF(AG289&gt;AG299,3,0)))</f>
        <v>0</v>
      </c>
      <c r="AI289" s="148">
        <f>ABS(SUM(AI277:AI279))+ABS(SUM(AI280:AI282))+ABS(SUM(AI283:AI285))+ABS(SUM(AI286:AI288))</f>
        <v>0</v>
      </c>
      <c r="AJ289" s="102">
        <f>IF(AI289+AI299=0,0,IF(AI289=AI299,1.5,IF(AI289&gt;AI299,3,0)))</f>
        <v>0</v>
      </c>
      <c r="AK289" s="148">
        <f>ABS(SUM(AK277:AK279))+ABS(SUM(AK280:AK282))+ABS(SUM(AK283:AK285))+ABS(SUM(AK286:AK288))</f>
        <v>0</v>
      </c>
      <c r="AL289" s="102">
        <f>IF(AK289+AK299=0,0,IF(AK289=AK299,1.5,IF(AK289&gt;AK299,3,0)))</f>
        <v>0</v>
      </c>
      <c r="AM289" s="148">
        <f>ABS(SUM(AM277:AM279))+ABS(SUM(AM280:AM282))+ABS(SUM(AM283:AM285))+ABS(SUM(AM286:AM288))</f>
        <v>0</v>
      </c>
      <c r="AN289" s="102">
        <f>IF(AM289+AM299=0,0,IF(AM289=AM299,1.5,IF(AM289&gt;AM299,3,0)))</f>
        <v>0</v>
      </c>
      <c r="AO289" s="148">
        <f>ABS(SUM(AO277:AO279))+ABS(SUM(AO280:AO282))+ABS(SUM(AO283:AO285))+ABS(SUM(AO286:AO288))</f>
        <v>0</v>
      </c>
      <c r="AP289" s="102">
        <f>IF(AO289+AO299=0,0,IF(AO289=AO299,1.5,IF(AO289&gt;AO299,3,0)))</f>
        <v>0</v>
      </c>
      <c r="AQ289" s="148">
        <f>ABS(SUM(AQ277:AQ279))+ABS(SUM(AQ280:AQ282))+ABS(SUM(AQ283:AQ285))+ABS(SUM(AQ286:AQ288))</f>
        <v>0</v>
      </c>
      <c r="AR289" s="102">
        <f>IF(AQ289+AQ299=0,0,IF(AQ289=AQ299,1.5,IF(AQ289&gt;AQ299,3,0)))</f>
        <v>0</v>
      </c>
      <c r="AS289" s="148">
        <f>ABS(SUM(AS277:AS279))+ABS(SUM(AS280:AS282))+ABS(SUM(AS283:AS285))+ABS(SUM(AS286:AS288))</f>
        <v>0</v>
      </c>
      <c r="AT289" s="102">
        <f>IF(AS289+AS299=0,0,IF(AS289=AS299,1.5,IF(AS289&gt;AS299,3,0)))</f>
        <v>0</v>
      </c>
      <c r="AU289" s="103">
        <f>SUM(AC289+AE289+AG289+AI289+AK289+AM289+AO289+AQ289+AS289)</f>
        <v>0</v>
      </c>
      <c r="AV289" s="104">
        <f>SUM(AD289+AF289+AH289+AJ289+AL289+AN289+AP289+AR289+AT289)</f>
        <v>0</v>
      </c>
      <c r="AW289" s="83"/>
      <c r="AX289" s="84"/>
      <c r="BA289" s="149"/>
      <c r="BB289" s="150"/>
      <c r="BC289" s="151"/>
      <c r="BQ289" s="153"/>
      <c r="BR289" s="151"/>
      <c r="BV289" s="151"/>
      <c r="BZ289" s="151"/>
    </row>
    <row r="290" spans="2:78" ht="24" customHeight="1" thickBot="1" x14ac:dyDescent="0.3">
      <c r="B290" s="68" t="str">
        <f>IF(AA290=0,"",AA290)</f>
        <v>Gesamt - Punkte</v>
      </c>
      <c r="C290" s="69" t="str">
        <f t="shared" si="326"/>
        <v/>
      </c>
      <c r="D290" s="69" t="str">
        <f t="shared" si="326"/>
        <v/>
      </c>
      <c r="E290" s="70">
        <f>IF(AD290="","",AD290)</f>
        <v>0</v>
      </c>
      <c r="F290" s="69" t="str">
        <f t="shared" si="307"/>
        <v/>
      </c>
      <c r="G290" s="70">
        <f>IF(AF290="","",AF290)</f>
        <v>0</v>
      </c>
      <c r="H290" s="69" t="str">
        <f t="shared" si="308"/>
        <v/>
      </c>
      <c r="I290" s="70">
        <f>IF(AH290="","",AH290)</f>
        <v>0</v>
      </c>
      <c r="J290" s="69" t="str">
        <f t="shared" si="309"/>
        <v/>
      </c>
      <c r="K290" s="70">
        <f>IF(AJ290="","",AJ290)</f>
        <v>0</v>
      </c>
      <c r="L290" s="69" t="str">
        <f t="shared" si="310"/>
        <v/>
      </c>
      <c r="M290" s="70">
        <f>IF(AL290="","",AL290)</f>
        <v>0</v>
      </c>
      <c r="N290" s="69" t="str">
        <f t="shared" si="327"/>
        <v/>
      </c>
      <c r="O290" s="70">
        <f>IF(AN290="","",AN290)</f>
        <v>0</v>
      </c>
      <c r="P290" s="69" t="str">
        <f t="shared" si="311"/>
        <v/>
      </c>
      <c r="Q290" s="70">
        <f>IF(AP290="","",AP290)</f>
        <v>0</v>
      </c>
      <c r="R290" s="69" t="str">
        <f t="shared" si="312"/>
        <v/>
      </c>
      <c r="S290" s="70">
        <f>IF(AR290="","",AR290)</f>
        <v>0</v>
      </c>
      <c r="T290" s="69" t="str">
        <f t="shared" si="313"/>
        <v/>
      </c>
      <c r="U290" s="70">
        <f>IF(AT290="","",AT290)</f>
        <v>0</v>
      </c>
      <c r="V290" s="69" t="str">
        <f t="shared" si="314"/>
        <v/>
      </c>
      <c r="W290" s="70">
        <f>IF(AV290="","",AV290)</f>
        <v>0</v>
      </c>
      <c r="AA290" s="68" t="s">
        <v>975</v>
      </c>
      <c r="AB290" s="69"/>
      <c r="AC290" s="69"/>
      <c r="AD290" s="105">
        <f>SUM(AD277:AD289)</f>
        <v>0</v>
      </c>
      <c r="AE290" s="69"/>
      <c r="AF290" s="105">
        <f>SUM(AF277:AF289)</f>
        <v>0</v>
      </c>
      <c r="AG290" s="69"/>
      <c r="AH290" s="105">
        <f>SUM(AH277:AH289)</f>
        <v>0</v>
      </c>
      <c r="AI290" s="69"/>
      <c r="AJ290" s="105">
        <f>SUM(AJ277:AJ289)</f>
        <v>0</v>
      </c>
      <c r="AK290" s="69"/>
      <c r="AL290" s="105">
        <f>SUM(AL277:AL289)</f>
        <v>0</v>
      </c>
      <c r="AM290" s="69"/>
      <c r="AN290" s="105">
        <f>SUM(AN277:AN289)</f>
        <v>0</v>
      </c>
      <c r="AO290" s="69"/>
      <c r="AP290" s="105">
        <f>SUM(AP277:AP289)</f>
        <v>0</v>
      </c>
      <c r="AQ290" s="69"/>
      <c r="AR290" s="105">
        <f>SUM(AR277:AR289)</f>
        <v>0</v>
      </c>
      <c r="AS290" s="69"/>
      <c r="AT290" s="105">
        <f>SUM(AT277:AT289)</f>
        <v>0</v>
      </c>
      <c r="AU290" s="69"/>
      <c r="AV290" s="106">
        <f>SUM(AV277:AV289)</f>
        <v>0</v>
      </c>
      <c r="AW290" s="83"/>
      <c r="AX290" s="84"/>
      <c r="BA290" s="149">
        <f>+AV290</f>
        <v>0</v>
      </c>
      <c r="BB290" s="150">
        <f>+AU289</f>
        <v>0</v>
      </c>
      <c r="BC290" s="151">
        <f>+AA272</f>
        <v>10</v>
      </c>
      <c r="BF290" s="152">
        <f>SUM(BF271:BF289)</f>
        <v>0</v>
      </c>
      <c r="BQ290" s="149">
        <f>+BB290/1000000+BA290</f>
        <v>0</v>
      </c>
      <c r="BR290" s="151">
        <f>RANK(BQ290,BQ:BQ)</f>
        <v>1</v>
      </c>
      <c r="BV290" s="151"/>
      <c r="BZ290" s="151"/>
    </row>
    <row r="291" spans="2:78" ht="11.25" customHeight="1" x14ac:dyDescent="0.25">
      <c r="B291" s="69"/>
      <c r="C291" s="69"/>
      <c r="D291" s="69"/>
      <c r="E291" s="1"/>
      <c r="F291" s="69"/>
      <c r="G291" s="1"/>
      <c r="H291" s="69"/>
      <c r="I291" s="1"/>
      <c r="J291" s="69"/>
      <c r="K291" s="1"/>
      <c r="L291" s="69"/>
      <c r="M291" s="1"/>
      <c r="N291" s="69"/>
      <c r="O291" s="1"/>
      <c r="P291" s="69"/>
      <c r="Q291" s="1"/>
      <c r="R291" s="69"/>
      <c r="S291" s="1"/>
      <c r="T291" s="69"/>
      <c r="U291" s="1"/>
      <c r="V291" s="69"/>
      <c r="W291" s="1"/>
      <c r="AA291" s="69"/>
      <c r="AB291" s="69"/>
      <c r="AC291" s="69"/>
      <c r="AD291" s="1"/>
      <c r="AE291" s="69"/>
      <c r="AF291" s="1"/>
      <c r="AG291" s="69"/>
      <c r="AH291" s="1"/>
      <c r="AI291" s="69"/>
      <c r="AJ291" s="1"/>
      <c r="AK291" s="69"/>
      <c r="AL291" s="1"/>
      <c r="AM291" s="69"/>
      <c r="AN291" s="1"/>
      <c r="AO291" s="69"/>
      <c r="AP291" s="1"/>
      <c r="AQ291" s="69"/>
      <c r="AR291" s="1"/>
      <c r="AS291" s="69"/>
      <c r="AT291" s="1"/>
      <c r="AU291" s="69"/>
      <c r="AV291" s="1"/>
      <c r="AW291" s="83"/>
      <c r="AX291" s="84"/>
      <c r="BA291" s="149"/>
      <c r="BB291" s="150"/>
      <c r="BC291" s="151"/>
      <c r="BQ291" s="153"/>
      <c r="BR291" s="151"/>
      <c r="BV291" s="151"/>
      <c r="BZ291" s="151"/>
    </row>
    <row r="292" spans="2:78" ht="12.75" customHeight="1" x14ac:dyDescent="0.25">
      <c r="B292" s="71" t="str">
        <f t="shared" ref="B292:K294" si="338">IF(AA292=0,"",AA292)</f>
        <v>Gegner-Nr.:</v>
      </c>
      <c r="C292" s="72" t="str">
        <f t="shared" si="338"/>
        <v>&gt;&gt;&gt;&gt;</v>
      </c>
      <c r="D292" s="396">
        <f t="shared" si="338"/>
        <v>1</v>
      </c>
      <c r="E292" s="396" t="str">
        <f t="shared" si="338"/>
        <v/>
      </c>
      <c r="F292" s="396">
        <f t="shared" si="338"/>
        <v>6</v>
      </c>
      <c r="G292" s="396" t="str">
        <f t="shared" si="338"/>
        <v/>
      </c>
      <c r="H292" s="396">
        <f t="shared" si="338"/>
        <v>4</v>
      </c>
      <c r="I292" s="396" t="str">
        <f t="shared" si="338"/>
        <v/>
      </c>
      <c r="J292" s="396">
        <f t="shared" si="338"/>
        <v>9</v>
      </c>
      <c r="K292" s="396" t="str">
        <f t="shared" si="338"/>
        <v/>
      </c>
      <c r="L292" s="396">
        <f t="shared" ref="L292:U294" si="339">IF(AK292=0,"",AK292)</f>
        <v>5</v>
      </c>
      <c r="M292" s="396" t="str">
        <f t="shared" si="339"/>
        <v/>
      </c>
      <c r="N292" s="396">
        <f t="shared" si="339"/>
        <v>8</v>
      </c>
      <c r="O292" s="396" t="str">
        <f t="shared" si="339"/>
        <v/>
      </c>
      <c r="P292" s="396">
        <f t="shared" si="339"/>
        <v>7</v>
      </c>
      <c r="Q292" s="396" t="str">
        <f t="shared" si="339"/>
        <v/>
      </c>
      <c r="R292" s="396">
        <f t="shared" si="339"/>
        <v>2</v>
      </c>
      <c r="S292" s="396" t="str">
        <f t="shared" si="339"/>
        <v/>
      </c>
      <c r="T292" s="396">
        <f t="shared" si="339"/>
        <v>3</v>
      </c>
      <c r="U292" s="396" t="str">
        <f t="shared" si="339"/>
        <v/>
      </c>
      <c r="V292" s="412"/>
      <c r="W292" s="412"/>
      <c r="AA292" s="71" t="s">
        <v>958</v>
      </c>
      <c r="AB292" s="72" t="s">
        <v>959</v>
      </c>
      <c r="AC292" s="418">
        <f>VLOOKUP($AA272,Schlüssel!$A$5:$DG$14,63)</f>
        <v>1</v>
      </c>
      <c r="AD292" s="419"/>
      <c r="AE292" s="418">
        <f>VLOOKUP($AA272,Schlüssel!$A$5:$EK$14,64)</f>
        <v>6</v>
      </c>
      <c r="AF292" s="419"/>
      <c r="AG292" s="418">
        <f>VLOOKUP($AA272,Schlüssel!$A$5:$EK$14,65)</f>
        <v>4</v>
      </c>
      <c r="AH292" s="419"/>
      <c r="AI292" s="418">
        <f>VLOOKUP($AA272,Schlüssel!$A$5:$EK$14,66)</f>
        <v>9</v>
      </c>
      <c r="AJ292" s="419"/>
      <c r="AK292" s="418">
        <f>VLOOKUP($AA272,Schlüssel!$A$5:$EK$14,67)</f>
        <v>5</v>
      </c>
      <c r="AL292" s="419"/>
      <c r="AM292" s="418">
        <f>VLOOKUP($AA272,Schlüssel!$A$5:$EK$14,68)</f>
        <v>8</v>
      </c>
      <c r="AN292" s="419"/>
      <c r="AO292" s="418">
        <f>VLOOKUP($AA272,Schlüssel!$A$5:$EK$14,69)</f>
        <v>7</v>
      </c>
      <c r="AP292" s="419"/>
      <c r="AQ292" s="418">
        <f>VLOOKUP($AA272,Schlüssel!$A$5:$EK$14,70)</f>
        <v>2</v>
      </c>
      <c r="AR292" s="419"/>
      <c r="AS292" s="418">
        <f>VLOOKUP($AA272,Schlüssel!$A$5:$EK$14,71)</f>
        <v>3</v>
      </c>
      <c r="AT292" s="419"/>
      <c r="AU292" s="107"/>
      <c r="AV292" s="107"/>
      <c r="AW292" s="83"/>
      <c r="AX292" s="84"/>
      <c r="BA292" s="149"/>
      <c r="BB292" s="150"/>
      <c r="BC292" s="151"/>
      <c r="BQ292" s="153"/>
      <c r="BR292" s="151"/>
      <c r="BV292" s="151"/>
      <c r="BZ292" s="151"/>
    </row>
    <row r="293" spans="2:78" ht="28.5" customHeight="1" x14ac:dyDescent="0.25">
      <c r="B293" s="73" t="str">
        <f t="shared" si="338"/>
        <v/>
      </c>
      <c r="C293" s="69" t="str">
        <f t="shared" si="338"/>
        <v/>
      </c>
      <c r="D293" s="409" t="str">
        <f t="shared" si="338"/>
        <v>BC Comet Nürnberg</v>
      </c>
      <c r="E293" s="410" t="str">
        <f t="shared" si="338"/>
        <v/>
      </c>
      <c r="F293" s="409" t="str">
        <f t="shared" si="338"/>
        <v>Bajuwaren München 1</v>
      </c>
      <c r="G293" s="410" t="str">
        <f t="shared" si="338"/>
        <v/>
      </c>
      <c r="H293" s="409" t="str">
        <f t="shared" si="338"/>
        <v>SG Rottendorf 1</v>
      </c>
      <c r="I293" s="410" t="str">
        <f t="shared" si="338"/>
        <v/>
      </c>
      <c r="J293" s="409" t="str">
        <f t="shared" si="338"/>
        <v>Werdenfels 1</v>
      </c>
      <c r="K293" s="410" t="str">
        <f t="shared" si="338"/>
        <v/>
      </c>
      <c r="L293" s="409" t="str">
        <f t="shared" si="339"/>
        <v>BC EMAX Unterföhring 2</v>
      </c>
      <c r="M293" s="410" t="str">
        <f t="shared" si="339"/>
        <v/>
      </c>
      <c r="N293" s="409" t="str">
        <f t="shared" si="339"/>
        <v>Schanzer Ingolstadt 1</v>
      </c>
      <c r="O293" s="410" t="str">
        <f t="shared" si="339"/>
        <v/>
      </c>
      <c r="P293" s="409" t="str">
        <f t="shared" si="339"/>
        <v>Bowlinghaus Bamberg 1</v>
      </c>
      <c r="Q293" s="410" t="str">
        <f t="shared" si="339"/>
        <v/>
      </c>
      <c r="R293" s="409" t="str">
        <f t="shared" si="339"/>
        <v>BK München 3</v>
      </c>
      <c r="S293" s="410" t="str">
        <f t="shared" si="339"/>
        <v/>
      </c>
      <c r="T293" s="409" t="str">
        <f t="shared" si="339"/>
        <v>SG DJK Rimpar 1</v>
      </c>
      <c r="U293" s="410" t="str">
        <f t="shared" si="339"/>
        <v/>
      </c>
      <c r="V293" s="411"/>
      <c r="W293" s="411"/>
      <c r="AA293" s="73"/>
      <c r="AB293" s="69"/>
      <c r="AC293" s="409" t="str">
        <f>VLOOKUP(AC292,Schlüssel!$A$5:$K$14,2)</f>
        <v>BC Comet Nürnberg</v>
      </c>
      <c r="AD293" s="410"/>
      <c r="AE293" s="409" t="str">
        <f>VLOOKUP(AE292,Schlüssel!$A$5:$K$14,2)</f>
        <v>Bajuwaren München 1</v>
      </c>
      <c r="AF293" s="410"/>
      <c r="AG293" s="409" t="str">
        <f>VLOOKUP(AG292,Schlüssel!$A$5:$K$14,2)</f>
        <v>SG Rottendorf 1</v>
      </c>
      <c r="AH293" s="410"/>
      <c r="AI293" s="409" t="str">
        <f>VLOOKUP(AI292,Schlüssel!$A$5:$K$14,2)</f>
        <v>Werdenfels 1</v>
      </c>
      <c r="AJ293" s="410"/>
      <c r="AK293" s="409" t="str">
        <f>VLOOKUP(AK292,Schlüssel!$A$5:$K$14,2)</f>
        <v>BC EMAX Unterföhring 2</v>
      </c>
      <c r="AL293" s="410"/>
      <c r="AM293" s="409" t="str">
        <f>VLOOKUP(AM292,Schlüssel!$A$5:$K$14,2)</f>
        <v>Schanzer Ingolstadt 1</v>
      </c>
      <c r="AN293" s="410"/>
      <c r="AO293" s="409" t="str">
        <f>VLOOKUP(AO292,Schlüssel!$A$5:$K$14,2)</f>
        <v>Bowlinghaus Bamberg 1</v>
      </c>
      <c r="AP293" s="410"/>
      <c r="AQ293" s="409" t="str">
        <f>VLOOKUP(AQ292,Schlüssel!$A$5:$K$14,2)</f>
        <v>BK München 3</v>
      </c>
      <c r="AR293" s="410"/>
      <c r="AS293" s="409" t="str">
        <f>VLOOKUP(AS292,Schlüssel!$A$5:$K$14,2)</f>
        <v>SG DJK Rimpar 1</v>
      </c>
      <c r="AT293" s="410"/>
      <c r="AU293" s="108"/>
      <c r="AV293" s="108"/>
      <c r="AW293" s="83"/>
      <c r="AX293" s="84"/>
      <c r="BA293" s="149"/>
      <c r="BB293" s="150"/>
      <c r="BC293" s="151"/>
      <c r="BQ293" s="153"/>
      <c r="BR293" s="151"/>
      <c r="BV293" s="151"/>
      <c r="BZ293" s="151"/>
    </row>
    <row r="294" spans="2:78" ht="12" customHeight="1" x14ac:dyDescent="0.25">
      <c r="B294" s="73" t="str">
        <f t="shared" si="338"/>
        <v/>
      </c>
      <c r="C294" s="69" t="str">
        <f t="shared" si="338"/>
        <v/>
      </c>
      <c r="D294" s="395" t="str">
        <f t="shared" si="338"/>
        <v/>
      </c>
      <c r="E294" s="395" t="str">
        <f t="shared" si="338"/>
        <v/>
      </c>
      <c r="F294" s="395" t="str">
        <f t="shared" si="338"/>
        <v/>
      </c>
      <c r="G294" s="395" t="str">
        <f t="shared" si="338"/>
        <v/>
      </c>
      <c r="H294" s="395" t="str">
        <f t="shared" si="338"/>
        <v/>
      </c>
      <c r="I294" s="395" t="str">
        <f t="shared" si="338"/>
        <v/>
      </c>
      <c r="J294" s="395" t="str">
        <f t="shared" si="338"/>
        <v/>
      </c>
      <c r="K294" s="395" t="str">
        <f t="shared" si="338"/>
        <v/>
      </c>
      <c r="L294" s="395" t="str">
        <f t="shared" si="339"/>
        <v/>
      </c>
      <c r="M294" s="395" t="str">
        <f t="shared" si="339"/>
        <v/>
      </c>
      <c r="N294" s="395" t="str">
        <f t="shared" si="339"/>
        <v/>
      </c>
      <c r="O294" s="395" t="str">
        <f t="shared" si="339"/>
        <v/>
      </c>
      <c r="P294" s="395" t="str">
        <f t="shared" si="339"/>
        <v/>
      </c>
      <c r="Q294" s="395" t="str">
        <f t="shared" si="339"/>
        <v/>
      </c>
      <c r="R294" s="395" t="str">
        <f t="shared" si="339"/>
        <v/>
      </c>
      <c r="S294" s="395" t="str">
        <f t="shared" si="339"/>
        <v/>
      </c>
      <c r="T294" s="395" t="str">
        <f t="shared" si="339"/>
        <v/>
      </c>
      <c r="U294" s="408" t="str">
        <f t="shared" si="339"/>
        <v/>
      </c>
      <c r="V294" s="301"/>
      <c r="W294" s="301"/>
      <c r="AA294" s="73"/>
      <c r="AB294" s="69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78"/>
      <c r="AV294" s="78"/>
      <c r="AW294" s="83"/>
      <c r="AX294" s="84"/>
      <c r="BA294" s="149"/>
      <c r="BB294" s="150"/>
      <c r="BC294" s="151"/>
      <c r="BQ294" s="153"/>
      <c r="BR294" s="151"/>
      <c r="BV294" s="151"/>
      <c r="BZ294" s="151"/>
    </row>
    <row r="295" spans="2:78" ht="15.9" customHeight="1" x14ac:dyDescent="0.25">
      <c r="B295" s="391" t="str">
        <f t="shared" ref="B295:C299" si="340">IF(AA295=0,"",AA295)</f>
        <v>Spieler 1</v>
      </c>
      <c r="C295" s="392" t="str">
        <f t="shared" si="340"/>
        <v/>
      </c>
      <c r="D295" s="393">
        <f>IF(AC295=301,"",AC295)</f>
        <v>0</v>
      </c>
      <c r="E295" s="393" t="str">
        <f>IF(AD295=0,"",AD295)</f>
        <v/>
      </c>
      <c r="F295" s="393">
        <f>IF(AE295=301,"",AE295)</f>
        <v>0</v>
      </c>
      <c r="G295" s="393" t="str">
        <f>IF(AF295=0,"",AF295)</f>
        <v/>
      </c>
      <c r="H295" s="393">
        <f>IF(AG295=301,"",AG295)</f>
        <v>0</v>
      </c>
      <c r="I295" s="393" t="str">
        <f>IF(AH295=0,"",AH295)</f>
        <v/>
      </c>
      <c r="J295" s="393">
        <f>IF(AI295=301,"",AI295)</f>
        <v>0</v>
      </c>
      <c r="K295" s="393" t="str">
        <f>IF(AJ295=0,"",AJ295)</f>
        <v/>
      </c>
      <c r="L295" s="393">
        <f>IF(AK295=301,"",AK295)</f>
        <v>0</v>
      </c>
      <c r="M295" s="393" t="str">
        <f>IF(AL295=0,"",AL295)</f>
        <v/>
      </c>
      <c r="N295" s="393">
        <f>IF(AM295=301,"",AM295)</f>
        <v>0</v>
      </c>
      <c r="O295" s="393" t="str">
        <f>IF(AN295=0,"",AN295)</f>
        <v/>
      </c>
      <c r="P295" s="393">
        <f>IF(AO295=301,"",AO295)</f>
        <v>0</v>
      </c>
      <c r="Q295" s="393" t="str">
        <f>IF(AP295=0,"",AP295)</f>
        <v/>
      </c>
      <c r="R295" s="393">
        <f>IF(AQ295=301,"",AQ295)</f>
        <v>0</v>
      </c>
      <c r="S295" s="393" t="str">
        <f>IF(AR295=0,"",AR295)</f>
        <v/>
      </c>
      <c r="T295" s="393">
        <f>IF(AS295=301,"",AS295)</f>
        <v>0</v>
      </c>
      <c r="U295" s="393" t="str">
        <f>IF(AT295=0,"",AT295)</f>
        <v/>
      </c>
      <c r="V295" s="404"/>
      <c r="W295" s="404"/>
      <c r="AA295" s="74" t="s">
        <v>0</v>
      </c>
      <c r="AB295" s="75"/>
      <c r="AC295" s="420">
        <f>ABS(INDEX(AC:AC,MATCH(AC292,$AA:$AA,0)+5)+INDEX(AC:AC,MATCH(AC292,$AA:$AA,0)+6)+INDEX(AC:AC,MATCH(AC292,$AA:$AA,0)+7))</f>
        <v>0</v>
      </c>
      <c r="AD295" s="421"/>
      <c r="AE295" s="420">
        <f>ABS(INDEX(AE:AE,MATCH(AE292,$AA:$AA,0)+5)+INDEX(AE:AE,MATCH(AE292,$AA:$AA,0)+6)+INDEX(AE:AE,MATCH(AE292,$AA:$AA,0)+7))</f>
        <v>0</v>
      </c>
      <c r="AF295" s="421"/>
      <c r="AG295" s="420">
        <f>ABS(INDEX(AG:AG,MATCH(AG292,$AA:$AA,0)+5)+INDEX(AG:AG,MATCH(AG292,$AA:$AA,0)+6)+INDEX(AG:AG,MATCH(AG292,$AA:$AA,0)+7))</f>
        <v>0</v>
      </c>
      <c r="AH295" s="421"/>
      <c r="AI295" s="420">
        <f>ABS(INDEX(AI:AI,MATCH(AI292,$AA:$AA,0)+5)+INDEX(AI:AI,MATCH(AI292,$AA:$AA,0)+6)+INDEX(AI:AI,MATCH(AI292,$AA:$AA,0)+7))</f>
        <v>0</v>
      </c>
      <c r="AJ295" s="421"/>
      <c r="AK295" s="420">
        <f>ABS(INDEX(AK:AK,MATCH(AK292,$AA:$AA,0)+5)+INDEX(AK:AK,MATCH(AK292,$AA:$AA,0)+6)+INDEX(AK:AK,MATCH(AK292,$AA:$AA,0)+7))</f>
        <v>0</v>
      </c>
      <c r="AL295" s="421"/>
      <c r="AM295" s="420">
        <f>ABS(INDEX(AM:AM,MATCH(AM292,$AA:$AA,0)+5)+INDEX(AM:AM,MATCH(AM292,$AA:$AA,0)+6)+INDEX(AM:AM,MATCH(AM292,$AA:$AA,0)+7))</f>
        <v>0</v>
      </c>
      <c r="AN295" s="421"/>
      <c r="AO295" s="420">
        <f>ABS(INDEX(AO:AO,MATCH(AO292,$AA:$AA,0)+5)+INDEX(AO:AO,MATCH(AO292,$AA:$AA,0)+6)+INDEX(AO:AO,MATCH(AO292,$AA:$AA,0)+7))</f>
        <v>0</v>
      </c>
      <c r="AP295" s="421"/>
      <c r="AQ295" s="420">
        <f>ABS(INDEX(AQ:AQ,MATCH(AQ292,$AA:$AA,0)+5)+INDEX(AQ:AQ,MATCH(AQ292,$AA:$AA,0)+6)+INDEX(AQ:AQ,MATCH(AQ292,$AA:$AA,0)+7))</f>
        <v>0</v>
      </c>
      <c r="AR295" s="421"/>
      <c r="AS295" s="420">
        <f>ABS(INDEX(AS:AS,MATCH(AS292,$AA:$AA,0)+5)+INDEX(AS:AS,MATCH(AS292,$AA:$AA,0)+6)+INDEX(AS:AS,MATCH(AS292,$AA:$AA,0)+7))</f>
        <v>0</v>
      </c>
      <c r="AT295" s="421"/>
      <c r="AU295" s="1"/>
      <c r="AV295" s="1"/>
      <c r="AW295" s="83"/>
      <c r="AX295" s="84"/>
      <c r="BA295" s="149"/>
      <c r="BB295" s="150"/>
      <c r="BC295" s="151"/>
      <c r="BQ295" s="153"/>
      <c r="BR295" s="151"/>
      <c r="BV295" s="151"/>
      <c r="BZ295" s="151"/>
    </row>
    <row r="296" spans="2:78" ht="15.9" customHeight="1" x14ac:dyDescent="0.25">
      <c r="B296" s="391" t="str">
        <f t="shared" si="340"/>
        <v>Spieler 2</v>
      </c>
      <c r="C296" s="392" t="str">
        <f t="shared" si="340"/>
        <v/>
      </c>
      <c r="D296" s="393">
        <f>IF(AC296=301,"",AC296)</f>
        <v>0</v>
      </c>
      <c r="E296" s="393" t="str">
        <f>IF(AD296=0,"",AD296)</f>
        <v/>
      </c>
      <c r="F296" s="393">
        <f>IF(AE296=301,"",AE296)</f>
        <v>0</v>
      </c>
      <c r="G296" s="393" t="str">
        <f>IF(AF296=0,"",AF296)</f>
        <v/>
      </c>
      <c r="H296" s="393">
        <f>IF(AG296=301,"",AG296)</f>
        <v>0</v>
      </c>
      <c r="I296" s="393" t="str">
        <f>IF(AH296=0,"",AH296)</f>
        <v/>
      </c>
      <c r="J296" s="393">
        <f>IF(AI296=301,"",AI296)</f>
        <v>0</v>
      </c>
      <c r="K296" s="393" t="str">
        <f>IF(AJ296=0,"",AJ296)</f>
        <v/>
      </c>
      <c r="L296" s="393">
        <f>IF(AK296=301,"",AK296)</f>
        <v>0</v>
      </c>
      <c r="M296" s="393" t="str">
        <f>IF(AL296=0,"",AL296)</f>
        <v/>
      </c>
      <c r="N296" s="393">
        <f>IF(AM296=301,"",AM296)</f>
        <v>0</v>
      </c>
      <c r="O296" s="393" t="str">
        <f>IF(AN296=0,"",AN296)</f>
        <v/>
      </c>
      <c r="P296" s="393">
        <f>IF(AO296=301,"",AO296)</f>
        <v>0</v>
      </c>
      <c r="Q296" s="393" t="str">
        <f>IF(AP296=0,"",AP296)</f>
        <v/>
      </c>
      <c r="R296" s="393">
        <f>IF(AQ296=301,"",AQ296)</f>
        <v>0</v>
      </c>
      <c r="S296" s="393" t="str">
        <f>IF(AR296=0,"",AR296)</f>
        <v/>
      </c>
      <c r="T296" s="393">
        <f>IF(AS296=301,"",AS296)</f>
        <v>0</v>
      </c>
      <c r="U296" s="393" t="str">
        <f>IF(AT296=0,"",AT296)</f>
        <v/>
      </c>
      <c r="V296" s="404"/>
      <c r="W296" s="404"/>
      <c r="AA296" s="74" t="s">
        <v>2</v>
      </c>
      <c r="AB296" s="75"/>
      <c r="AC296" s="422">
        <f>ABS(INDEX(AC:AC,MATCH(AC292,$AA:$AA,0)+8)+INDEX(AC:AC,MATCH(AC292,$AA:$AA,0)+9)+INDEX(AC:AC,MATCH(AC292,$AA:$AA,0)+10))</f>
        <v>0</v>
      </c>
      <c r="AD296" s="423"/>
      <c r="AE296" s="422">
        <f>ABS(INDEX(AE:AE,MATCH(AE292,$AA:$AA,0)+8)+INDEX(AE:AE,MATCH(AE292,$AA:$AA,0)+9)+INDEX(AE:AE,MATCH(AE292,$AA:$AA,0)+10))</f>
        <v>0</v>
      </c>
      <c r="AF296" s="423"/>
      <c r="AG296" s="422">
        <f>ABS(INDEX(AG:AG,MATCH(AG292,$AA:$AA,0)+8)+INDEX(AG:AG,MATCH(AG292,$AA:$AA,0)+9)+INDEX(AG:AG,MATCH(AG292,$AA:$AA,0)+10))</f>
        <v>0</v>
      </c>
      <c r="AH296" s="423"/>
      <c r="AI296" s="422">
        <f>ABS(INDEX(AI:AI,MATCH(AI292,$AA:$AA,0)+8)+INDEX(AI:AI,MATCH(AI292,$AA:$AA,0)+9)+INDEX(AI:AI,MATCH(AI292,$AA:$AA,0)+10))</f>
        <v>0</v>
      </c>
      <c r="AJ296" s="423"/>
      <c r="AK296" s="422">
        <f>ABS(INDEX(AK:AK,MATCH(AK292,$AA:$AA,0)+8)+INDEX(AK:AK,MATCH(AK292,$AA:$AA,0)+9)+INDEX(AK:AK,MATCH(AK292,$AA:$AA,0)+10))</f>
        <v>0</v>
      </c>
      <c r="AL296" s="423"/>
      <c r="AM296" s="422">
        <f>ABS(INDEX(AM:AM,MATCH(AM292,$AA:$AA,0)+8)+INDEX(AM:AM,MATCH(AM292,$AA:$AA,0)+9)+INDEX(AM:AM,MATCH(AM292,$AA:$AA,0)+10))</f>
        <v>0</v>
      </c>
      <c r="AN296" s="423"/>
      <c r="AO296" s="422">
        <f>ABS(INDEX(AO:AO,MATCH(AO292,$AA:$AA,0)+8)+INDEX(AO:AO,MATCH(AO292,$AA:$AA,0)+9)+INDEX(AO:AO,MATCH(AO292,$AA:$AA,0)+10))</f>
        <v>0</v>
      </c>
      <c r="AP296" s="423"/>
      <c r="AQ296" s="422">
        <f>ABS(INDEX(AQ:AQ,MATCH(AQ292,$AA:$AA,0)+8)+INDEX(AQ:AQ,MATCH(AQ292,$AA:$AA,0)+9)+INDEX(AQ:AQ,MATCH(AQ292,$AA:$AA,0)+10))</f>
        <v>0</v>
      </c>
      <c r="AR296" s="423"/>
      <c r="AS296" s="422">
        <f>ABS(INDEX(AS:AS,MATCH(AS292,$AA:$AA,0)+8)+INDEX(AS:AS,MATCH(AS292,$AA:$AA,0)+9)+INDEX(AS:AS,MATCH(AS292,$AA:$AA,0)+10))</f>
        <v>0</v>
      </c>
      <c r="AT296" s="423"/>
      <c r="AU296" s="1"/>
      <c r="AV296" s="1"/>
      <c r="AW296" s="83"/>
      <c r="AX296" s="84"/>
      <c r="BA296" s="149"/>
      <c r="BB296" s="150"/>
      <c r="BC296" s="151"/>
      <c r="BQ296" s="153"/>
      <c r="BR296" s="151"/>
      <c r="BV296" s="151"/>
      <c r="BZ296" s="151"/>
    </row>
    <row r="297" spans="2:78" ht="15.9" customHeight="1" x14ac:dyDescent="0.25">
      <c r="B297" s="391" t="str">
        <f t="shared" si="340"/>
        <v>Spieler 3</v>
      </c>
      <c r="C297" s="392" t="str">
        <f t="shared" si="340"/>
        <v/>
      </c>
      <c r="D297" s="393">
        <f>IF(AC297=301,"",AC297)</f>
        <v>0</v>
      </c>
      <c r="E297" s="393" t="str">
        <f>IF(AD297=0,"",AD297)</f>
        <v/>
      </c>
      <c r="F297" s="393">
        <f>IF(AE297=301,"",AE297)</f>
        <v>0</v>
      </c>
      <c r="G297" s="393" t="str">
        <f>IF(AF297=0,"",AF297)</f>
        <v/>
      </c>
      <c r="H297" s="393">
        <f>IF(AG297=301,"",AG297)</f>
        <v>0</v>
      </c>
      <c r="I297" s="393" t="str">
        <f>IF(AH297=0,"",AH297)</f>
        <v/>
      </c>
      <c r="J297" s="393">
        <f>IF(AI297=301,"",AI297)</f>
        <v>0</v>
      </c>
      <c r="K297" s="393" t="str">
        <f>IF(AJ297=0,"",AJ297)</f>
        <v/>
      </c>
      <c r="L297" s="393">
        <f>IF(AK297=301,"",AK297)</f>
        <v>0</v>
      </c>
      <c r="M297" s="393" t="str">
        <f>IF(AL297=0,"",AL297)</f>
        <v/>
      </c>
      <c r="N297" s="393">
        <f>IF(AM297=301,"",AM297)</f>
        <v>0</v>
      </c>
      <c r="O297" s="393" t="str">
        <f>IF(AN297=0,"",AN297)</f>
        <v/>
      </c>
      <c r="P297" s="393">
        <f>IF(AO297=301,"",AO297)</f>
        <v>0</v>
      </c>
      <c r="Q297" s="393" t="str">
        <f>IF(AP297=0,"",AP297)</f>
        <v/>
      </c>
      <c r="R297" s="393">
        <f>IF(AQ297=301,"",AQ297)</f>
        <v>0</v>
      </c>
      <c r="S297" s="393" t="str">
        <f>IF(AR297=0,"",AR297)</f>
        <v/>
      </c>
      <c r="T297" s="393">
        <f>IF(AS297=301,"",AS297)</f>
        <v>0</v>
      </c>
      <c r="U297" s="393" t="str">
        <f>IF(AT297=0,"",AT297)</f>
        <v/>
      </c>
      <c r="V297" s="404"/>
      <c r="W297" s="404"/>
      <c r="AA297" s="74" t="s">
        <v>3</v>
      </c>
      <c r="AB297" s="75"/>
      <c r="AC297" s="422">
        <f>ABS(INDEX(AC:AC,MATCH(AC292,$AA:$AA,0)+11)+INDEX(AC:AC,MATCH(AC292,$AA:$AA,0)+12)+INDEX(AC:AC,MATCH(AC292,$AA:$AA,0)+13))</f>
        <v>0</v>
      </c>
      <c r="AD297" s="423"/>
      <c r="AE297" s="422">
        <f>ABS(INDEX(AE:AE,MATCH(AE292,$AA:$AA,0)+11)+INDEX(AE:AE,MATCH(AE292,$AA:$AA,0)+12)+INDEX(AE:AE,MATCH(AE292,$AA:$AA,0)+13))</f>
        <v>0</v>
      </c>
      <c r="AF297" s="423"/>
      <c r="AG297" s="422">
        <f>ABS(INDEX(AG:AG,MATCH(AG292,$AA:$AA,0)+11)+INDEX(AG:AG,MATCH(AG292,$AA:$AA,0)+12)+INDEX(AG:AG,MATCH(AG292,$AA:$AA,0)+13))</f>
        <v>0</v>
      </c>
      <c r="AH297" s="423"/>
      <c r="AI297" s="422">
        <f>ABS(INDEX(AI:AI,MATCH(AI292,$AA:$AA,0)+11)+INDEX(AI:AI,MATCH(AI292,$AA:$AA,0)+12)+INDEX(AI:AI,MATCH(AI292,$AA:$AA,0)+13))</f>
        <v>0</v>
      </c>
      <c r="AJ297" s="423"/>
      <c r="AK297" s="422">
        <f>ABS(INDEX(AK:AK,MATCH(AK292,$AA:$AA,0)+11)+INDEX(AK:AK,MATCH(AK292,$AA:$AA,0)+12)+INDEX(AK:AK,MATCH(AK292,$AA:$AA,0)+13))</f>
        <v>0</v>
      </c>
      <c r="AL297" s="423"/>
      <c r="AM297" s="422">
        <f>ABS(INDEX(AM:AM,MATCH(AM292,$AA:$AA,0)+11)+INDEX(AM:AM,MATCH(AM292,$AA:$AA,0)+12)+INDEX(AM:AM,MATCH(AM292,$AA:$AA,0)+13))</f>
        <v>0</v>
      </c>
      <c r="AN297" s="423"/>
      <c r="AO297" s="422">
        <f>ABS(INDEX(AO:AO,MATCH(AO292,$AA:$AA,0)+11)+INDEX(AO:AO,MATCH(AO292,$AA:$AA,0)+12)+INDEX(AO:AO,MATCH(AO292,$AA:$AA,0)+13))</f>
        <v>0</v>
      </c>
      <c r="AP297" s="423"/>
      <c r="AQ297" s="422">
        <f>ABS(INDEX(AQ:AQ,MATCH(AQ292,$AA:$AA,0)+11)+INDEX(AQ:AQ,MATCH(AQ292,$AA:$AA,0)+12)+INDEX(AQ:AQ,MATCH(AQ292,$AA:$AA,0)+13))</f>
        <v>0</v>
      </c>
      <c r="AR297" s="423"/>
      <c r="AS297" s="422">
        <f>ABS(INDEX(AS:AS,MATCH(AS292,$AA:$AA,0)+11)+INDEX(AS:AS,MATCH(AS292,$AA:$AA,0)+12)+INDEX(AS:AS,MATCH(AS292,$AA:$AA,0)+13))</f>
        <v>0</v>
      </c>
      <c r="AT297" s="423"/>
      <c r="AU297" s="1"/>
      <c r="AV297" s="1"/>
      <c r="AW297" s="83"/>
      <c r="AX297" s="84"/>
      <c r="BA297" s="149"/>
      <c r="BB297" s="150"/>
      <c r="BC297" s="151"/>
      <c r="BQ297" s="153"/>
      <c r="BR297" s="151"/>
      <c r="BV297" s="151"/>
      <c r="BZ297" s="151"/>
    </row>
    <row r="298" spans="2:78" ht="15.9" customHeight="1" x14ac:dyDescent="0.25">
      <c r="B298" s="391" t="str">
        <f t="shared" si="340"/>
        <v>Spieler 4</v>
      </c>
      <c r="C298" s="392" t="str">
        <f t="shared" si="340"/>
        <v/>
      </c>
      <c r="D298" s="393">
        <f>IF(AC298=301,"",AC298)</f>
        <v>0</v>
      </c>
      <c r="E298" s="393" t="str">
        <f>IF(AD298=0,"",AD298)</f>
        <v/>
      </c>
      <c r="F298" s="393">
        <f>IF(AE298=301,"",AE298)</f>
        <v>0</v>
      </c>
      <c r="G298" s="393" t="str">
        <f>IF(AF298=0,"",AF298)</f>
        <v/>
      </c>
      <c r="H298" s="393">
        <f>IF(AG298=301,"",AG298)</f>
        <v>0</v>
      </c>
      <c r="I298" s="393" t="str">
        <f>IF(AH298=0,"",AH298)</f>
        <v/>
      </c>
      <c r="J298" s="393">
        <f>IF(AI298=301,"",AI298)</f>
        <v>0</v>
      </c>
      <c r="K298" s="393" t="str">
        <f>IF(AJ298=0,"",AJ298)</f>
        <v/>
      </c>
      <c r="L298" s="393">
        <f>IF(AK298=301,"",AK298)</f>
        <v>0</v>
      </c>
      <c r="M298" s="393" t="str">
        <f>IF(AL298=0,"",AL298)</f>
        <v/>
      </c>
      <c r="N298" s="393">
        <f>IF(AM298=301,"",AM298)</f>
        <v>0</v>
      </c>
      <c r="O298" s="393" t="str">
        <f>IF(AN298=0,"",AN298)</f>
        <v/>
      </c>
      <c r="P298" s="393">
        <f>IF(AO298=301,"",AO298)</f>
        <v>0</v>
      </c>
      <c r="Q298" s="393" t="str">
        <f>IF(AP298=0,"",AP298)</f>
        <v/>
      </c>
      <c r="R298" s="393">
        <f>IF(AQ298=301,"",AQ298)</f>
        <v>0</v>
      </c>
      <c r="S298" s="393" t="str">
        <f>IF(AR298=0,"",AR298)</f>
        <v/>
      </c>
      <c r="T298" s="393">
        <f>IF(AS298=301,"",AS298)</f>
        <v>0</v>
      </c>
      <c r="U298" s="393" t="str">
        <f>IF(AT298=0,"",AT298)</f>
        <v/>
      </c>
      <c r="V298" s="404"/>
      <c r="W298" s="404"/>
      <c r="AA298" s="74" t="s">
        <v>11</v>
      </c>
      <c r="AB298" s="75"/>
      <c r="AC298" s="422">
        <f>ABS(INDEX(AC:AC,MATCH(AC292,$AA:$AA,0)+14)+INDEX(AC:AC,MATCH(AC292,$AA:$AA,0)+15)+INDEX(AC:AC,MATCH(AC292,$AA:$AA,0)+16))</f>
        <v>0</v>
      </c>
      <c r="AD298" s="423"/>
      <c r="AE298" s="422">
        <f>ABS(INDEX(AE:AE,MATCH(AE292,$AA:$AA,0)+14)+INDEX(AE:AE,MATCH(AE292,$AA:$AA,0)+15)+INDEX(AE:AE,MATCH(AE292,$AA:$AA,0)+16))</f>
        <v>0</v>
      </c>
      <c r="AF298" s="423"/>
      <c r="AG298" s="422">
        <f>ABS(INDEX(AG:AG,MATCH(AG292,$AA:$AA,0)+14)+INDEX(AG:AG,MATCH(AG292,$AA:$AA,0)+15)+INDEX(AG:AG,MATCH(AG292,$AA:$AA,0)+16))</f>
        <v>0</v>
      </c>
      <c r="AH298" s="423"/>
      <c r="AI298" s="422">
        <f>ABS(INDEX(AI:AI,MATCH(AI292,$AA:$AA,0)+14)+INDEX(AI:AI,MATCH(AI292,$AA:$AA,0)+15)+INDEX(AI:AI,MATCH(AI292,$AA:$AA,0)+16))</f>
        <v>0</v>
      </c>
      <c r="AJ298" s="423"/>
      <c r="AK298" s="422">
        <f>ABS(INDEX(AK:AK,MATCH(AK292,$AA:$AA,0)+14)+INDEX(AK:AK,MATCH(AK292,$AA:$AA,0)+15)+INDEX(AK:AK,MATCH(AK292,$AA:$AA,0)+16))</f>
        <v>0</v>
      </c>
      <c r="AL298" s="423"/>
      <c r="AM298" s="422">
        <f>ABS(INDEX(AM:AM,MATCH(AM292,$AA:$AA,0)+14)+INDEX(AM:AM,MATCH(AM292,$AA:$AA,0)+15)+INDEX(AM:AM,MATCH(AM292,$AA:$AA,0)+16))</f>
        <v>0</v>
      </c>
      <c r="AN298" s="423"/>
      <c r="AO298" s="422">
        <f>ABS(INDEX(AO:AO,MATCH(AO292,$AA:$AA,0)+14)+INDEX(AO:AO,MATCH(AO292,$AA:$AA,0)+15)+INDEX(AO:AO,MATCH(AO292,$AA:$AA,0)+16))</f>
        <v>0</v>
      </c>
      <c r="AP298" s="423"/>
      <c r="AQ298" s="422">
        <f>ABS(INDEX(AQ:AQ,MATCH(AQ292,$AA:$AA,0)+14)+INDEX(AQ:AQ,MATCH(AQ292,$AA:$AA,0)+15)+INDEX(AQ:AQ,MATCH(AQ292,$AA:$AA,0)+16))</f>
        <v>0</v>
      </c>
      <c r="AR298" s="423"/>
      <c r="AS298" s="422">
        <f>ABS(INDEX(AS:AS,MATCH(AS292,$AA:$AA,0)+14)+INDEX(AS:AS,MATCH(AS292,$AA:$AA,0)+15)+INDEX(AS:AS,MATCH(AS292,$AA:$AA,0)+16))</f>
        <v>0</v>
      </c>
      <c r="AT298" s="423"/>
      <c r="AU298" s="1"/>
      <c r="AV298" s="1"/>
      <c r="AW298" s="83"/>
      <c r="AX298" s="84"/>
      <c r="BA298" s="149"/>
      <c r="BB298" s="150"/>
      <c r="BC298" s="151"/>
      <c r="BQ298" s="153"/>
      <c r="BR298" s="151"/>
      <c r="BV298" s="151"/>
      <c r="BZ298" s="151"/>
    </row>
    <row r="299" spans="2:78" ht="15.9" customHeight="1" x14ac:dyDescent="0.25">
      <c r="B299" s="388" t="str">
        <f t="shared" si="340"/>
        <v>Gesamt</v>
      </c>
      <c r="C299" s="389" t="str">
        <f t="shared" si="340"/>
        <v/>
      </c>
      <c r="D299" s="394">
        <f>IF(AC299=1505,"",AC299)</f>
        <v>0</v>
      </c>
      <c r="E299" s="394" t="str">
        <f>IF(AD299=0,"",AD299)</f>
        <v/>
      </c>
      <c r="F299" s="394">
        <f>IF(AE299=1505,"",AE299)</f>
        <v>0</v>
      </c>
      <c r="G299" s="394" t="str">
        <f>IF(AF299=0,"",AF299)</f>
        <v/>
      </c>
      <c r="H299" s="394">
        <f>IF(AG299=1505,"",AG299)</f>
        <v>0</v>
      </c>
      <c r="I299" s="394" t="str">
        <f>IF(AH299=0,"",AH299)</f>
        <v/>
      </c>
      <c r="J299" s="394">
        <f>IF(AI299=1505,"",AI299)</f>
        <v>0</v>
      </c>
      <c r="K299" s="394" t="str">
        <f>IF(AJ299=0,"",AJ299)</f>
        <v/>
      </c>
      <c r="L299" s="394">
        <f>IF(AK299=1505,"",AK299)</f>
        <v>0</v>
      </c>
      <c r="M299" s="394" t="str">
        <f>IF(AL299=0,"",AL299)</f>
        <v/>
      </c>
      <c r="N299" s="394">
        <f>IF(AM299=1505,"",AM299)</f>
        <v>0</v>
      </c>
      <c r="O299" s="394" t="str">
        <f>IF(AN299=0,"",AN299)</f>
        <v/>
      </c>
      <c r="P299" s="394">
        <f>IF(AO299=1505,"",AO299)</f>
        <v>0</v>
      </c>
      <c r="Q299" s="394" t="str">
        <f>IF(AP299=0,"",AP299)</f>
        <v/>
      </c>
      <c r="R299" s="394">
        <f>IF(AQ299=1505,"",AQ299)</f>
        <v>0</v>
      </c>
      <c r="S299" s="394" t="str">
        <f>IF(AR299=0,"",AR299)</f>
        <v/>
      </c>
      <c r="T299" s="394">
        <f>IF(AS299=1505,"",AS299)</f>
        <v>0</v>
      </c>
      <c r="U299" s="394" t="str">
        <f>IF(AT299=0,"",AT299)</f>
        <v/>
      </c>
      <c r="V299" s="290"/>
      <c r="W299" s="290"/>
      <c r="AA299" s="76" t="s">
        <v>960</v>
      </c>
      <c r="AB299" s="77"/>
      <c r="AC299" s="388">
        <f>SUM(AC295:AC298)</f>
        <v>0</v>
      </c>
      <c r="AD299" s="389"/>
      <c r="AE299" s="388">
        <f>SUM(AE295:AE298)</f>
        <v>0</v>
      </c>
      <c r="AF299" s="389"/>
      <c r="AG299" s="388">
        <f>SUM(AG295:AG298)</f>
        <v>0</v>
      </c>
      <c r="AH299" s="389"/>
      <c r="AI299" s="388">
        <f>SUM(AI295:AI298)</f>
        <v>0</v>
      </c>
      <c r="AJ299" s="389"/>
      <c r="AK299" s="388">
        <f>SUM(AK295:AK298)</f>
        <v>0</v>
      </c>
      <c r="AL299" s="389"/>
      <c r="AM299" s="388">
        <f>SUM(AM295:AM298)</f>
        <v>0</v>
      </c>
      <c r="AN299" s="389"/>
      <c r="AO299" s="388">
        <f>SUM(AO295:AO298)</f>
        <v>0</v>
      </c>
      <c r="AP299" s="389"/>
      <c r="AQ299" s="388">
        <f>SUM(AQ295:AQ298)</f>
        <v>0</v>
      </c>
      <c r="AR299" s="389"/>
      <c r="AS299" s="388">
        <f>SUM(AS295:AS298)</f>
        <v>0</v>
      </c>
      <c r="AT299" s="389"/>
      <c r="AU299" s="69"/>
      <c r="AV299" s="69"/>
      <c r="AW299" s="83"/>
      <c r="AX299" s="84"/>
      <c r="BA299" s="149"/>
      <c r="BB299" s="150"/>
      <c r="BC299" s="151"/>
      <c r="BQ299" s="153"/>
      <c r="BR299" s="151"/>
      <c r="BV299" s="151"/>
      <c r="BZ299" s="151"/>
    </row>
    <row r="300" spans="2:78" ht="10.5" customHeight="1" x14ac:dyDescent="0.25">
      <c r="B300" s="78"/>
      <c r="C300" s="6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AA300" s="78"/>
      <c r="AB300" s="69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83"/>
      <c r="AX300" s="84"/>
      <c r="BA300" s="149"/>
      <c r="BB300" s="150"/>
      <c r="BC300" s="151"/>
      <c r="BQ300" s="153"/>
      <c r="BR300" s="151"/>
      <c r="BV300" s="151"/>
      <c r="BZ300" s="151"/>
    </row>
  </sheetData>
  <sheetProtection algorithmName="SHA-512" hashValue="8GxL9xBW7MgkPEqIvoAl2Q6vwQpEzBz9kGfzqLk0aJ/1RxtR8q4P89YL1cWoHWBha4tHG50ySyxiP4piNDBEVw==" saltValue="uGZfVd0gMH92qJAMVls6sA==" spinCount="100000" sheet="1" formatCells="0" formatColumns="0" formatRows="0"/>
  <mergeCells count="2110">
    <mergeCell ref="AC299:AD299"/>
    <mergeCell ref="AE299:AF299"/>
    <mergeCell ref="AG299:AH299"/>
    <mergeCell ref="AI299:AJ299"/>
    <mergeCell ref="AK299:AL299"/>
    <mergeCell ref="AM299:AN299"/>
    <mergeCell ref="AO299:AP299"/>
    <mergeCell ref="AQ299:AR299"/>
    <mergeCell ref="AS299:AT299"/>
    <mergeCell ref="AC297:AD297"/>
    <mergeCell ref="AE297:AF297"/>
    <mergeCell ref="AG297:AH297"/>
    <mergeCell ref="AI297:AJ297"/>
    <mergeCell ref="AK297:AL297"/>
    <mergeCell ref="AM297:AN297"/>
    <mergeCell ref="AO297:AP297"/>
    <mergeCell ref="AQ297:AR297"/>
    <mergeCell ref="AS297:AT297"/>
    <mergeCell ref="AC298:AD298"/>
    <mergeCell ref="AE298:AF298"/>
    <mergeCell ref="AG298:AH298"/>
    <mergeCell ref="AI298:AJ298"/>
    <mergeCell ref="AK298:AL298"/>
    <mergeCell ref="AM298:AN298"/>
    <mergeCell ref="AO298:AP298"/>
    <mergeCell ref="AQ298:AR298"/>
    <mergeCell ref="AS298:AT298"/>
    <mergeCell ref="AC295:AD295"/>
    <mergeCell ref="AE295:AF295"/>
    <mergeCell ref="AG295:AH295"/>
    <mergeCell ref="AI295:AJ295"/>
    <mergeCell ref="AK295:AL295"/>
    <mergeCell ref="AM295:AN295"/>
    <mergeCell ref="AO295:AP295"/>
    <mergeCell ref="AQ295:AR295"/>
    <mergeCell ref="AS295:AT295"/>
    <mergeCell ref="AC296:AD296"/>
    <mergeCell ref="AE296:AF296"/>
    <mergeCell ref="AG296:AH296"/>
    <mergeCell ref="AI296:AJ296"/>
    <mergeCell ref="AK296:AL296"/>
    <mergeCell ref="AM296:AN296"/>
    <mergeCell ref="AO296:AP296"/>
    <mergeCell ref="AQ296:AR296"/>
    <mergeCell ref="AS296:AT296"/>
    <mergeCell ref="AT271:AV271"/>
    <mergeCell ref="AC292:AD292"/>
    <mergeCell ref="AE292:AF292"/>
    <mergeCell ref="AG292:AH292"/>
    <mergeCell ref="AI292:AJ292"/>
    <mergeCell ref="AK292:AL292"/>
    <mergeCell ref="AM292:AN292"/>
    <mergeCell ref="AO292:AP292"/>
    <mergeCell ref="AQ292:AR292"/>
    <mergeCell ref="AS292:AT292"/>
    <mergeCell ref="AC293:AD293"/>
    <mergeCell ref="AE293:AF293"/>
    <mergeCell ref="AG293:AH293"/>
    <mergeCell ref="AI293:AJ293"/>
    <mergeCell ref="AK293:AL293"/>
    <mergeCell ref="AM293:AN293"/>
    <mergeCell ref="AO293:AP293"/>
    <mergeCell ref="AQ293:AR293"/>
    <mergeCell ref="AS293:AT293"/>
    <mergeCell ref="AC268:AD268"/>
    <mergeCell ref="AE268:AF268"/>
    <mergeCell ref="AG268:AH268"/>
    <mergeCell ref="AI268:AJ268"/>
    <mergeCell ref="AK268:AL268"/>
    <mergeCell ref="AM268:AN268"/>
    <mergeCell ref="AO268:AP268"/>
    <mergeCell ref="AQ268:AR268"/>
    <mergeCell ref="AS268:AT268"/>
    <mergeCell ref="AC269:AD269"/>
    <mergeCell ref="AE269:AF269"/>
    <mergeCell ref="AG269:AH269"/>
    <mergeCell ref="AI269:AJ269"/>
    <mergeCell ref="AK269:AL269"/>
    <mergeCell ref="AM269:AN269"/>
    <mergeCell ref="AO269:AP269"/>
    <mergeCell ref="AQ269:AR269"/>
    <mergeCell ref="AS269:AT269"/>
    <mergeCell ref="AC266:AD266"/>
    <mergeCell ref="AE266:AF266"/>
    <mergeCell ref="AG266:AH266"/>
    <mergeCell ref="AI266:AJ266"/>
    <mergeCell ref="AK266:AL266"/>
    <mergeCell ref="AM266:AN266"/>
    <mergeCell ref="AO266:AP266"/>
    <mergeCell ref="AQ266:AR266"/>
    <mergeCell ref="AS266:AT266"/>
    <mergeCell ref="AC267:AD267"/>
    <mergeCell ref="AE267:AF267"/>
    <mergeCell ref="AG267:AH267"/>
    <mergeCell ref="AI267:AJ267"/>
    <mergeCell ref="AK267:AL267"/>
    <mergeCell ref="AM267:AN267"/>
    <mergeCell ref="AO267:AP267"/>
    <mergeCell ref="AQ267:AR267"/>
    <mergeCell ref="AS267:AT267"/>
    <mergeCell ref="AC263:AD263"/>
    <mergeCell ref="AE263:AF263"/>
    <mergeCell ref="AG263:AH263"/>
    <mergeCell ref="AI263:AJ263"/>
    <mergeCell ref="AK263:AL263"/>
    <mergeCell ref="AM263:AN263"/>
    <mergeCell ref="AO263:AP263"/>
    <mergeCell ref="AQ263:AR263"/>
    <mergeCell ref="AS263:AT263"/>
    <mergeCell ref="AC265:AD265"/>
    <mergeCell ref="AE265:AF265"/>
    <mergeCell ref="AG265:AH265"/>
    <mergeCell ref="AI265:AJ265"/>
    <mergeCell ref="AK265:AL265"/>
    <mergeCell ref="AM265:AN265"/>
    <mergeCell ref="AO265:AP265"/>
    <mergeCell ref="AQ265:AR265"/>
    <mergeCell ref="AS265:AT265"/>
    <mergeCell ref="AC239:AD239"/>
    <mergeCell ref="AE239:AF239"/>
    <mergeCell ref="AG239:AH239"/>
    <mergeCell ref="AI239:AJ239"/>
    <mergeCell ref="AK239:AL239"/>
    <mergeCell ref="AM239:AN239"/>
    <mergeCell ref="AO239:AP239"/>
    <mergeCell ref="AQ239:AR239"/>
    <mergeCell ref="AS239:AT239"/>
    <mergeCell ref="AT241:AV241"/>
    <mergeCell ref="AC262:AD262"/>
    <mergeCell ref="AE262:AF262"/>
    <mergeCell ref="AG262:AH262"/>
    <mergeCell ref="AI262:AJ262"/>
    <mergeCell ref="AK262:AL262"/>
    <mergeCell ref="AM262:AN262"/>
    <mergeCell ref="AO262:AP262"/>
    <mergeCell ref="AQ262:AR262"/>
    <mergeCell ref="AS262:AT262"/>
    <mergeCell ref="AC237:AD237"/>
    <mergeCell ref="AE237:AF237"/>
    <mergeCell ref="AG237:AH237"/>
    <mergeCell ref="AI237:AJ237"/>
    <mergeCell ref="AK237:AL237"/>
    <mergeCell ref="AM237:AN237"/>
    <mergeCell ref="AO237:AP237"/>
    <mergeCell ref="AQ237:AR237"/>
    <mergeCell ref="AS237:AT237"/>
    <mergeCell ref="AC238:AD238"/>
    <mergeCell ref="AE238:AF238"/>
    <mergeCell ref="AG238:AH238"/>
    <mergeCell ref="AI238:AJ238"/>
    <mergeCell ref="AK238:AL238"/>
    <mergeCell ref="AM238:AN238"/>
    <mergeCell ref="AO238:AP238"/>
    <mergeCell ref="AQ238:AR238"/>
    <mergeCell ref="AS238:AT238"/>
    <mergeCell ref="AC235:AD235"/>
    <mergeCell ref="AE235:AF235"/>
    <mergeCell ref="AG235:AH235"/>
    <mergeCell ref="AI235:AJ235"/>
    <mergeCell ref="AK235:AL235"/>
    <mergeCell ref="AM235:AN235"/>
    <mergeCell ref="AO235:AP235"/>
    <mergeCell ref="AQ235:AR235"/>
    <mergeCell ref="AS235:AT235"/>
    <mergeCell ref="AC236:AD236"/>
    <mergeCell ref="AE236:AF236"/>
    <mergeCell ref="AG236:AH236"/>
    <mergeCell ref="AI236:AJ236"/>
    <mergeCell ref="AK236:AL236"/>
    <mergeCell ref="AM236:AN236"/>
    <mergeCell ref="AO236:AP236"/>
    <mergeCell ref="AQ236:AR236"/>
    <mergeCell ref="AS236:AT236"/>
    <mergeCell ref="AT211:AV211"/>
    <mergeCell ref="AC232:AD232"/>
    <mergeCell ref="AE232:AF232"/>
    <mergeCell ref="AG232:AH232"/>
    <mergeCell ref="AI232:AJ232"/>
    <mergeCell ref="AK232:AL232"/>
    <mergeCell ref="AM232:AN232"/>
    <mergeCell ref="AO232:AP232"/>
    <mergeCell ref="AQ232:AR232"/>
    <mergeCell ref="AS232:AT232"/>
    <mergeCell ref="AC233:AD233"/>
    <mergeCell ref="AE233:AF233"/>
    <mergeCell ref="AG233:AH233"/>
    <mergeCell ref="AI233:AJ233"/>
    <mergeCell ref="AK233:AL233"/>
    <mergeCell ref="AM233:AN233"/>
    <mergeCell ref="AO233:AP233"/>
    <mergeCell ref="AQ233:AR233"/>
    <mergeCell ref="AS233:AT233"/>
    <mergeCell ref="AC208:AD208"/>
    <mergeCell ref="AE208:AF208"/>
    <mergeCell ref="AG208:AH208"/>
    <mergeCell ref="AI208:AJ208"/>
    <mergeCell ref="AK208:AL208"/>
    <mergeCell ref="AM208:AN208"/>
    <mergeCell ref="AO208:AP208"/>
    <mergeCell ref="AQ208:AR208"/>
    <mergeCell ref="AS208:AT208"/>
    <mergeCell ref="AC209:AD209"/>
    <mergeCell ref="AE209:AF209"/>
    <mergeCell ref="AG209:AH209"/>
    <mergeCell ref="AI209:AJ209"/>
    <mergeCell ref="AK209:AL209"/>
    <mergeCell ref="AM209:AN209"/>
    <mergeCell ref="AO209:AP209"/>
    <mergeCell ref="AQ209:AR209"/>
    <mergeCell ref="AS209:AT209"/>
    <mergeCell ref="AC206:AD206"/>
    <mergeCell ref="AE206:AF206"/>
    <mergeCell ref="AG206:AH206"/>
    <mergeCell ref="AI206:AJ206"/>
    <mergeCell ref="AK206:AL206"/>
    <mergeCell ref="AM206:AN206"/>
    <mergeCell ref="AO206:AP206"/>
    <mergeCell ref="AQ206:AR206"/>
    <mergeCell ref="AS206:AT206"/>
    <mergeCell ref="AC207:AD207"/>
    <mergeCell ref="AE207:AF207"/>
    <mergeCell ref="AG207:AH207"/>
    <mergeCell ref="AI207:AJ207"/>
    <mergeCell ref="AK207:AL207"/>
    <mergeCell ref="AM207:AN207"/>
    <mergeCell ref="AO207:AP207"/>
    <mergeCell ref="AQ207:AR207"/>
    <mergeCell ref="AS207:AT207"/>
    <mergeCell ref="AC203:AD203"/>
    <mergeCell ref="AE203:AF203"/>
    <mergeCell ref="AG203:AH203"/>
    <mergeCell ref="AI203:AJ203"/>
    <mergeCell ref="AK203:AL203"/>
    <mergeCell ref="AM203:AN203"/>
    <mergeCell ref="AO203:AP203"/>
    <mergeCell ref="AQ203:AR203"/>
    <mergeCell ref="AS203:AT203"/>
    <mergeCell ref="AC205:AD205"/>
    <mergeCell ref="AE205:AF205"/>
    <mergeCell ref="AG205:AH205"/>
    <mergeCell ref="AI205:AJ205"/>
    <mergeCell ref="AK205:AL205"/>
    <mergeCell ref="AM205:AN205"/>
    <mergeCell ref="AO205:AP205"/>
    <mergeCell ref="AQ205:AR205"/>
    <mergeCell ref="AS205:AT205"/>
    <mergeCell ref="AC179:AD179"/>
    <mergeCell ref="AE179:AF179"/>
    <mergeCell ref="AG179:AH179"/>
    <mergeCell ref="AI179:AJ179"/>
    <mergeCell ref="AK179:AL179"/>
    <mergeCell ref="AM179:AN179"/>
    <mergeCell ref="AO179:AP179"/>
    <mergeCell ref="AQ179:AR179"/>
    <mergeCell ref="AS179:AT179"/>
    <mergeCell ref="AT181:AV181"/>
    <mergeCell ref="AC202:AD202"/>
    <mergeCell ref="AE202:AF202"/>
    <mergeCell ref="AG202:AH202"/>
    <mergeCell ref="AI202:AJ202"/>
    <mergeCell ref="AK202:AL202"/>
    <mergeCell ref="AM202:AN202"/>
    <mergeCell ref="AO202:AP202"/>
    <mergeCell ref="AQ202:AR202"/>
    <mergeCell ref="AS202:AT202"/>
    <mergeCell ref="AC177:AD177"/>
    <mergeCell ref="AE177:AF177"/>
    <mergeCell ref="AG177:AH177"/>
    <mergeCell ref="AI177:AJ177"/>
    <mergeCell ref="AK177:AL177"/>
    <mergeCell ref="AM177:AN177"/>
    <mergeCell ref="AO177:AP177"/>
    <mergeCell ref="AQ177:AR177"/>
    <mergeCell ref="AS177:AT177"/>
    <mergeCell ref="AC178:AD178"/>
    <mergeCell ref="AE178:AF178"/>
    <mergeCell ref="AG178:AH178"/>
    <mergeCell ref="AI178:AJ178"/>
    <mergeCell ref="AK178:AL178"/>
    <mergeCell ref="AM178:AN178"/>
    <mergeCell ref="AO178:AP178"/>
    <mergeCell ref="AQ178:AR178"/>
    <mergeCell ref="AS178:AT178"/>
    <mergeCell ref="AC175:AD175"/>
    <mergeCell ref="AE175:AF175"/>
    <mergeCell ref="AG175:AH175"/>
    <mergeCell ref="AI175:AJ175"/>
    <mergeCell ref="AK175:AL175"/>
    <mergeCell ref="AM175:AN175"/>
    <mergeCell ref="AO175:AP175"/>
    <mergeCell ref="AQ175:AR175"/>
    <mergeCell ref="AS175:AT175"/>
    <mergeCell ref="AC176:AD176"/>
    <mergeCell ref="AE176:AF176"/>
    <mergeCell ref="AG176:AH176"/>
    <mergeCell ref="AI176:AJ176"/>
    <mergeCell ref="AK176:AL176"/>
    <mergeCell ref="AM176:AN176"/>
    <mergeCell ref="AO176:AP176"/>
    <mergeCell ref="AQ176:AR176"/>
    <mergeCell ref="AS176:AT176"/>
    <mergeCell ref="AT151:AV151"/>
    <mergeCell ref="AC172:AD172"/>
    <mergeCell ref="AE172:AF172"/>
    <mergeCell ref="AG172:AH172"/>
    <mergeCell ref="AI172:AJ172"/>
    <mergeCell ref="AK172:AL172"/>
    <mergeCell ref="AM172:AN172"/>
    <mergeCell ref="AO172:AP172"/>
    <mergeCell ref="AQ172:AR172"/>
    <mergeCell ref="AS172:AT172"/>
    <mergeCell ref="AC173:AD173"/>
    <mergeCell ref="AE173:AF173"/>
    <mergeCell ref="AG173:AH173"/>
    <mergeCell ref="AI173:AJ173"/>
    <mergeCell ref="AK173:AL173"/>
    <mergeCell ref="AM173:AN173"/>
    <mergeCell ref="AO173:AP173"/>
    <mergeCell ref="AQ173:AR173"/>
    <mergeCell ref="AS173:AT173"/>
    <mergeCell ref="AC148:AD148"/>
    <mergeCell ref="AE148:AF148"/>
    <mergeCell ref="AG148:AH148"/>
    <mergeCell ref="AI148:AJ148"/>
    <mergeCell ref="AK148:AL148"/>
    <mergeCell ref="AM148:AN148"/>
    <mergeCell ref="AO148:AP148"/>
    <mergeCell ref="AQ148:AR148"/>
    <mergeCell ref="AS148:AT148"/>
    <mergeCell ref="AC149:AD149"/>
    <mergeCell ref="AE149:AF149"/>
    <mergeCell ref="AG149:AH149"/>
    <mergeCell ref="AI149:AJ149"/>
    <mergeCell ref="AK149:AL149"/>
    <mergeCell ref="AM149:AN149"/>
    <mergeCell ref="AO149:AP149"/>
    <mergeCell ref="AQ149:AR149"/>
    <mergeCell ref="AS149:AT149"/>
    <mergeCell ref="AC146:AD146"/>
    <mergeCell ref="AE146:AF146"/>
    <mergeCell ref="AG146:AH146"/>
    <mergeCell ref="AI146:AJ146"/>
    <mergeCell ref="AK146:AL146"/>
    <mergeCell ref="AM146:AN146"/>
    <mergeCell ref="AO146:AP146"/>
    <mergeCell ref="AQ146:AR146"/>
    <mergeCell ref="AS146:AT146"/>
    <mergeCell ref="AC147:AD147"/>
    <mergeCell ref="AE147:AF147"/>
    <mergeCell ref="AG147:AH147"/>
    <mergeCell ref="AI147:AJ147"/>
    <mergeCell ref="AK147:AL147"/>
    <mergeCell ref="AM147:AN147"/>
    <mergeCell ref="AO147:AP147"/>
    <mergeCell ref="AQ147:AR147"/>
    <mergeCell ref="AS147:AT147"/>
    <mergeCell ref="AC143:AD143"/>
    <mergeCell ref="AE143:AF143"/>
    <mergeCell ref="AG143:AH143"/>
    <mergeCell ref="AI143:AJ143"/>
    <mergeCell ref="AK143:AL143"/>
    <mergeCell ref="AM143:AN143"/>
    <mergeCell ref="AO143:AP143"/>
    <mergeCell ref="AQ143:AR143"/>
    <mergeCell ref="AS143:AT143"/>
    <mergeCell ref="AC145:AD145"/>
    <mergeCell ref="AE145:AF145"/>
    <mergeCell ref="AG145:AH145"/>
    <mergeCell ref="AI145:AJ145"/>
    <mergeCell ref="AK145:AL145"/>
    <mergeCell ref="AM145:AN145"/>
    <mergeCell ref="AO145:AP145"/>
    <mergeCell ref="AQ145:AR145"/>
    <mergeCell ref="AS145:AT145"/>
    <mergeCell ref="AC119:AD119"/>
    <mergeCell ref="AE119:AF119"/>
    <mergeCell ref="AG119:AH119"/>
    <mergeCell ref="AI119:AJ119"/>
    <mergeCell ref="AK119:AL119"/>
    <mergeCell ref="AM119:AN119"/>
    <mergeCell ref="AO119:AP119"/>
    <mergeCell ref="AQ119:AR119"/>
    <mergeCell ref="AS119:AT119"/>
    <mergeCell ref="AT121:AV121"/>
    <mergeCell ref="AC142:AD142"/>
    <mergeCell ref="AE142:AF142"/>
    <mergeCell ref="AG142:AH142"/>
    <mergeCell ref="AI142:AJ142"/>
    <mergeCell ref="AK142:AL142"/>
    <mergeCell ref="AM142:AN142"/>
    <mergeCell ref="AO142:AP142"/>
    <mergeCell ref="AQ142:AR142"/>
    <mergeCell ref="AS142:AT142"/>
    <mergeCell ref="AC117:AD117"/>
    <mergeCell ref="AE117:AF117"/>
    <mergeCell ref="AG117:AH117"/>
    <mergeCell ref="AI117:AJ117"/>
    <mergeCell ref="AK117:AL117"/>
    <mergeCell ref="AM117:AN117"/>
    <mergeCell ref="AO117:AP117"/>
    <mergeCell ref="AQ117:AR117"/>
    <mergeCell ref="AS117:AT117"/>
    <mergeCell ref="AC118:AD118"/>
    <mergeCell ref="AE118:AF118"/>
    <mergeCell ref="AG118:AH118"/>
    <mergeCell ref="AI118:AJ118"/>
    <mergeCell ref="AK118:AL118"/>
    <mergeCell ref="AM118:AN118"/>
    <mergeCell ref="AO118:AP118"/>
    <mergeCell ref="AQ118:AR118"/>
    <mergeCell ref="AS118:AT118"/>
    <mergeCell ref="AC115:AD115"/>
    <mergeCell ref="AE115:AF115"/>
    <mergeCell ref="AG115:AH115"/>
    <mergeCell ref="AI115:AJ115"/>
    <mergeCell ref="AK115:AL115"/>
    <mergeCell ref="AM115:AN115"/>
    <mergeCell ref="AO115:AP115"/>
    <mergeCell ref="AQ115:AR115"/>
    <mergeCell ref="AS115:AT115"/>
    <mergeCell ref="AC116:AD116"/>
    <mergeCell ref="AE116:AF116"/>
    <mergeCell ref="AG116:AH116"/>
    <mergeCell ref="AI116:AJ116"/>
    <mergeCell ref="AK116:AL116"/>
    <mergeCell ref="AM116:AN116"/>
    <mergeCell ref="AO116:AP116"/>
    <mergeCell ref="AQ116:AR116"/>
    <mergeCell ref="AS116:AT116"/>
    <mergeCell ref="AT91:AV91"/>
    <mergeCell ref="AC112:AD112"/>
    <mergeCell ref="AE112:AF112"/>
    <mergeCell ref="AG112:AH112"/>
    <mergeCell ref="AI112:AJ112"/>
    <mergeCell ref="AK112:AL112"/>
    <mergeCell ref="AM112:AN112"/>
    <mergeCell ref="AO112:AP112"/>
    <mergeCell ref="AQ112:AR112"/>
    <mergeCell ref="AS112:AT112"/>
    <mergeCell ref="AC113:AD113"/>
    <mergeCell ref="AE113:AF113"/>
    <mergeCell ref="AG113:AH113"/>
    <mergeCell ref="AI113:AJ113"/>
    <mergeCell ref="AK113:AL113"/>
    <mergeCell ref="AM113:AN113"/>
    <mergeCell ref="AO113:AP113"/>
    <mergeCell ref="AQ113:AR113"/>
    <mergeCell ref="AS113:AT113"/>
    <mergeCell ref="AC88:AD88"/>
    <mergeCell ref="AE88:AF88"/>
    <mergeCell ref="AG88:AH88"/>
    <mergeCell ref="AI88:AJ88"/>
    <mergeCell ref="AK88:AL88"/>
    <mergeCell ref="AM88:AN88"/>
    <mergeCell ref="AO88:AP88"/>
    <mergeCell ref="AQ88:AR88"/>
    <mergeCell ref="AS88:AT88"/>
    <mergeCell ref="AC89:AD89"/>
    <mergeCell ref="AE89:AF89"/>
    <mergeCell ref="AG89:AH89"/>
    <mergeCell ref="AI89:AJ89"/>
    <mergeCell ref="AK89:AL89"/>
    <mergeCell ref="AM89:AN89"/>
    <mergeCell ref="AO89:AP89"/>
    <mergeCell ref="AQ89:AR89"/>
    <mergeCell ref="AS89:AT89"/>
    <mergeCell ref="AC86:AD86"/>
    <mergeCell ref="AE86:AF86"/>
    <mergeCell ref="AG86:AH86"/>
    <mergeCell ref="AI86:AJ86"/>
    <mergeCell ref="AK86:AL86"/>
    <mergeCell ref="AM86:AN86"/>
    <mergeCell ref="AO86:AP86"/>
    <mergeCell ref="AQ86:AR86"/>
    <mergeCell ref="AS86:AT86"/>
    <mergeCell ref="AC87:AD87"/>
    <mergeCell ref="AE87:AF87"/>
    <mergeCell ref="AG87:AH87"/>
    <mergeCell ref="AI87:AJ87"/>
    <mergeCell ref="AK87:AL87"/>
    <mergeCell ref="AM87:AN87"/>
    <mergeCell ref="AO87:AP87"/>
    <mergeCell ref="AQ87:AR87"/>
    <mergeCell ref="AS87:AT87"/>
    <mergeCell ref="AC83:AD83"/>
    <mergeCell ref="AE83:AF83"/>
    <mergeCell ref="AG83:AH83"/>
    <mergeCell ref="AI83:AJ83"/>
    <mergeCell ref="AK83:AL83"/>
    <mergeCell ref="AM83:AN83"/>
    <mergeCell ref="AO83:AP83"/>
    <mergeCell ref="AQ83:AR83"/>
    <mergeCell ref="AS83:AT83"/>
    <mergeCell ref="AC85:AD85"/>
    <mergeCell ref="AE85:AF85"/>
    <mergeCell ref="AG85:AH85"/>
    <mergeCell ref="AI85:AJ85"/>
    <mergeCell ref="AK85:AL85"/>
    <mergeCell ref="AM85:AN85"/>
    <mergeCell ref="AO85:AP85"/>
    <mergeCell ref="AQ85:AR85"/>
    <mergeCell ref="AS85:AT85"/>
    <mergeCell ref="AC59:AD59"/>
    <mergeCell ref="AE59:AF59"/>
    <mergeCell ref="AG59:AH59"/>
    <mergeCell ref="AI59:AJ59"/>
    <mergeCell ref="AK59:AL59"/>
    <mergeCell ref="AM59:AN59"/>
    <mergeCell ref="AO59:AP59"/>
    <mergeCell ref="AQ59:AR59"/>
    <mergeCell ref="AS59:AT59"/>
    <mergeCell ref="AT61:AV61"/>
    <mergeCell ref="AC82:AD82"/>
    <mergeCell ref="AE82:AF82"/>
    <mergeCell ref="AG82:AH82"/>
    <mergeCell ref="AI82:AJ82"/>
    <mergeCell ref="AK82:AL82"/>
    <mergeCell ref="AM82:AN82"/>
    <mergeCell ref="AO82:AP82"/>
    <mergeCell ref="AQ82:AR82"/>
    <mergeCell ref="AS82:AT82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C58:AD58"/>
    <mergeCell ref="AE58:AF58"/>
    <mergeCell ref="AG58:AH58"/>
    <mergeCell ref="AI58:AJ58"/>
    <mergeCell ref="AK58:AL58"/>
    <mergeCell ref="AM58:AN58"/>
    <mergeCell ref="AO58:AP58"/>
    <mergeCell ref="AQ58:AR58"/>
    <mergeCell ref="AS58:AT58"/>
    <mergeCell ref="AC55:AD55"/>
    <mergeCell ref="AE55:AF55"/>
    <mergeCell ref="AG55:AH55"/>
    <mergeCell ref="AI55:AJ55"/>
    <mergeCell ref="AK55:AL55"/>
    <mergeCell ref="AM55:AN55"/>
    <mergeCell ref="AO55:AP55"/>
    <mergeCell ref="AQ55:AR55"/>
    <mergeCell ref="AS55:AT55"/>
    <mergeCell ref="AC56:AD56"/>
    <mergeCell ref="AE56:AF56"/>
    <mergeCell ref="AG56:AH56"/>
    <mergeCell ref="AI56:AJ56"/>
    <mergeCell ref="AK56:AL56"/>
    <mergeCell ref="AM56:AN56"/>
    <mergeCell ref="AO56:AP56"/>
    <mergeCell ref="AQ56:AR56"/>
    <mergeCell ref="AS56:AT56"/>
    <mergeCell ref="AT31:AV31"/>
    <mergeCell ref="AC52:AD52"/>
    <mergeCell ref="AE52:AF52"/>
    <mergeCell ref="AG52:AH52"/>
    <mergeCell ref="AI52:AJ52"/>
    <mergeCell ref="AK52:AL52"/>
    <mergeCell ref="AM52:AN52"/>
    <mergeCell ref="AO52:AP52"/>
    <mergeCell ref="AQ52:AR52"/>
    <mergeCell ref="AS52:AT52"/>
    <mergeCell ref="AC53:AD53"/>
    <mergeCell ref="AE53:AF53"/>
    <mergeCell ref="AG53:AH53"/>
    <mergeCell ref="AI53:AJ53"/>
    <mergeCell ref="AK53:AL53"/>
    <mergeCell ref="AM53:AN53"/>
    <mergeCell ref="AO53:AP53"/>
    <mergeCell ref="AQ53:AR53"/>
    <mergeCell ref="AS53:AT53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G25:AH25"/>
    <mergeCell ref="AI25:AJ25"/>
    <mergeCell ref="AK25:AL25"/>
    <mergeCell ref="AM25:AN25"/>
    <mergeCell ref="AO25:AP25"/>
    <mergeCell ref="AQ25:AR25"/>
    <mergeCell ref="AS25:AT25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N299:O299"/>
    <mergeCell ref="P299:Q299"/>
    <mergeCell ref="R299:S299"/>
    <mergeCell ref="T299:U299"/>
    <mergeCell ref="V299:W299"/>
    <mergeCell ref="B299:C299"/>
    <mergeCell ref="D299:E299"/>
    <mergeCell ref="F299:G299"/>
    <mergeCell ref="H299:I299"/>
    <mergeCell ref="J299:K299"/>
    <mergeCell ref="L299:M299"/>
    <mergeCell ref="AT1:AV1"/>
    <mergeCell ref="AC22:AD22"/>
    <mergeCell ref="AE22:AF22"/>
    <mergeCell ref="AG22:AH22"/>
    <mergeCell ref="AI22:AJ22"/>
    <mergeCell ref="AK22:AL22"/>
    <mergeCell ref="AM22:AN22"/>
    <mergeCell ref="AO22:AP22"/>
    <mergeCell ref="AQ22:AR22"/>
    <mergeCell ref="AS22:AT22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AC25:AD25"/>
    <mergeCell ref="AE25:AF25"/>
    <mergeCell ref="N297:O297"/>
    <mergeCell ref="P297:Q297"/>
    <mergeCell ref="R297:S297"/>
    <mergeCell ref="T297:U297"/>
    <mergeCell ref="V297:W297"/>
    <mergeCell ref="B297:C297"/>
    <mergeCell ref="D297:E297"/>
    <mergeCell ref="F297:G297"/>
    <mergeCell ref="H297:I297"/>
    <mergeCell ref="J297:K297"/>
    <mergeCell ref="L297:M297"/>
    <mergeCell ref="P295:Q295"/>
    <mergeCell ref="B298:C298"/>
    <mergeCell ref="D298:E298"/>
    <mergeCell ref="F298:G298"/>
    <mergeCell ref="H298:I298"/>
    <mergeCell ref="J298:K298"/>
    <mergeCell ref="L298:M298"/>
    <mergeCell ref="N298:O298"/>
    <mergeCell ref="P298:Q298"/>
    <mergeCell ref="R298:S298"/>
    <mergeCell ref="T298:U298"/>
    <mergeCell ref="V298:W298"/>
    <mergeCell ref="H294:I294"/>
    <mergeCell ref="J294:K294"/>
    <mergeCell ref="L294:M294"/>
    <mergeCell ref="D295:E295"/>
    <mergeCell ref="F295:G295"/>
    <mergeCell ref="H295:I295"/>
    <mergeCell ref="J295:K295"/>
    <mergeCell ref="L295:M295"/>
    <mergeCell ref="N295:O295"/>
    <mergeCell ref="R295:S295"/>
    <mergeCell ref="T295:U295"/>
    <mergeCell ref="V295:W295"/>
    <mergeCell ref="B296:C296"/>
    <mergeCell ref="D296:E296"/>
    <mergeCell ref="F296:G296"/>
    <mergeCell ref="H296:I296"/>
    <mergeCell ref="J296:K296"/>
    <mergeCell ref="L296:M296"/>
    <mergeCell ref="B295:C295"/>
    <mergeCell ref="N296:O296"/>
    <mergeCell ref="P296:Q296"/>
    <mergeCell ref="R296:S296"/>
    <mergeCell ref="T296:U296"/>
    <mergeCell ref="V296:W296"/>
    <mergeCell ref="N292:O292"/>
    <mergeCell ref="O286:O288"/>
    <mergeCell ref="Q286:Q288"/>
    <mergeCell ref="S286:S288"/>
    <mergeCell ref="U286:U288"/>
    <mergeCell ref="W286:W288"/>
    <mergeCell ref="R293:S293"/>
    <mergeCell ref="P292:Q292"/>
    <mergeCell ref="R292:S292"/>
    <mergeCell ref="T292:U292"/>
    <mergeCell ref="V292:W292"/>
    <mergeCell ref="D292:E292"/>
    <mergeCell ref="F292:G292"/>
    <mergeCell ref="H292:I292"/>
    <mergeCell ref="J292:K292"/>
    <mergeCell ref="L292:M292"/>
    <mergeCell ref="N294:O294"/>
    <mergeCell ref="T293:U293"/>
    <mergeCell ref="V293:W293"/>
    <mergeCell ref="D293:E293"/>
    <mergeCell ref="F293:G293"/>
    <mergeCell ref="H293:I293"/>
    <mergeCell ref="J293:K293"/>
    <mergeCell ref="L293:M293"/>
    <mergeCell ref="N293:O293"/>
    <mergeCell ref="P293:Q293"/>
    <mergeCell ref="P294:Q294"/>
    <mergeCell ref="R294:S294"/>
    <mergeCell ref="T294:U294"/>
    <mergeCell ref="V294:W294"/>
    <mergeCell ref="D294:E294"/>
    <mergeCell ref="F294:G294"/>
    <mergeCell ref="A283:A285"/>
    <mergeCell ref="E283:E285"/>
    <mergeCell ref="G283:G285"/>
    <mergeCell ref="I283:I285"/>
    <mergeCell ref="K283:K285"/>
    <mergeCell ref="M283:M285"/>
    <mergeCell ref="O283:O285"/>
    <mergeCell ref="Q283:Q285"/>
    <mergeCell ref="S283:S285"/>
    <mergeCell ref="U283:U285"/>
    <mergeCell ref="W283:W285"/>
    <mergeCell ref="Z283:Z285"/>
    <mergeCell ref="Z286:Z288"/>
    <mergeCell ref="A286:A288"/>
    <mergeCell ref="E286:E288"/>
    <mergeCell ref="G286:G288"/>
    <mergeCell ref="I286:I288"/>
    <mergeCell ref="K286:K288"/>
    <mergeCell ref="M286:M288"/>
    <mergeCell ref="O277:O279"/>
    <mergeCell ref="Q277:Q279"/>
    <mergeCell ref="P275:Q275"/>
    <mergeCell ref="R275:S275"/>
    <mergeCell ref="T275:U275"/>
    <mergeCell ref="V275:W275"/>
    <mergeCell ref="S277:S279"/>
    <mergeCell ref="U277:U279"/>
    <mergeCell ref="W277:W279"/>
    <mergeCell ref="A277:A279"/>
    <mergeCell ref="E277:E279"/>
    <mergeCell ref="G277:G279"/>
    <mergeCell ref="I277:I279"/>
    <mergeCell ref="K277:K279"/>
    <mergeCell ref="M277:M279"/>
    <mergeCell ref="Z277:Z279"/>
    <mergeCell ref="A280:A282"/>
    <mergeCell ref="E280:E282"/>
    <mergeCell ref="G280:G282"/>
    <mergeCell ref="I280:I282"/>
    <mergeCell ref="K280:K282"/>
    <mergeCell ref="M280:M282"/>
    <mergeCell ref="O280:O282"/>
    <mergeCell ref="Q280:Q282"/>
    <mergeCell ref="S280:S282"/>
    <mergeCell ref="U280:U282"/>
    <mergeCell ref="W280:W282"/>
    <mergeCell ref="Z280:Z282"/>
    <mergeCell ref="B269:C269"/>
    <mergeCell ref="D269:E269"/>
    <mergeCell ref="F269:G269"/>
    <mergeCell ref="H269:I269"/>
    <mergeCell ref="J269:K269"/>
    <mergeCell ref="L269:M269"/>
    <mergeCell ref="F271:Q271"/>
    <mergeCell ref="U271:W271"/>
    <mergeCell ref="F272:O272"/>
    <mergeCell ref="X271:Z271"/>
    <mergeCell ref="N269:O269"/>
    <mergeCell ref="P269:Q269"/>
    <mergeCell ref="R269:S269"/>
    <mergeCell ref="T269:U269"/>
    <mergeCell ref="V269:W269"/>
    <mergeCell ref="D275:E275"/>
    <mergeCell ref="F275:G275"/>
    <mergeCell ref="H275:I275"/>
    <mergeCell ref="J275:K275"/>
    <mergeCell ref="L275:M275"/>
    <mergeCell ref="N275:O275"/>
    <mergeCell ref="B267:C267"/>
    <mergeCell ref="D267:E267"/>
    <mergeCell ref="F267:G267"/>
    <mergeCell ref="H267:I267"/>
    <mergeCell ref="J267:K267"/>
    <mergeCell ref="L267:M267"/>
    <mergeCell ref="N267:O267"/>
    <mergeCell ref="P267:Q267"/>
    <mergeCell ref="R267:S267"/>
    <mergeCell ref="T267:U267"/>
    <mergeCell ref="V267:W267"/>
    <mergeCell ref="N268:O268"/>
    <mergeCell ref="P268:Q268"/>
    <mergeCell ref="R268:S268"/>
    <mergeCell ref="T268:U268"/>
    <mergeCell ref="V268:W268"/>
    <mergeCell ref="B268:C268"/>
    <mergeCell ref="D268:E268"/>
    <mergeCell ref="F268:G268"/>
    <mergeCell ref="H268:I268"/>
    <mergeCell ref="J268:K268"/>
    <mergeCell ref="L268:M268"/>
    <mergeCell ref="P264:Q264"/>
    <mergeCell ref="R264:S264"/>
    <mergeCell ref="T264:U264"/>
    <mergeCell ref="V264:W264"/>
    <mergeCell ref="D264:E264"/>
    <mergeCell ref="F264:G264"/>
    <mergeCell ref="H264:I264"/>
    <mergeCell ref="J264:K264"/>
    <mergeCell ref="L264:M264"/>
    <mergeCell ref="N264:O264"/>
    <mergeCell ref="B265:C265"/>
    <mergeCell ref="D265:E265"/>
    <mergeCell ref="F265:G265"/>
    <mergeCell ref="H265:I265"/>
    <mergeCell ref="J265:K265"/>
    <mergeCell ref="L265:M265"/>
    <mergeCell ref="B266:C266"/>
    <mergeCell ref="D266:E266"/>
    <mergeCell ref="F266:G266"/>
    <mergeCell ref="H266:I266"/>
    <mergeCell ref="J266:K266"/>
    <mergeCell ref="L266:M266"/>
    <mergeCell ref="N266:O266"/>
    <mergeCell ref="P266:Q266"/>
    <mergeCell ref="R266:S266"/>
    <mergeCell ref="T266:U266"/>
    <mergeCell ref="V266:W266"/>
    <mergeCell ref="R265:S265"/>
    <mergeCell ref="T265:U265"/>
    <mergeCell ref="V265:W265"/>
    <mergeCell ref="N265:O265"/>
    <mergeCell ref="P265:Q265"/>
    <mergeCell ref="P262:Q262"/>
    <mergeCell ref="R262:S262"/>
    <mergeCell ref="T262:U262"/>
    <mergeCell ref="V262:W262"/>
    <mergeCell ref="D262:E262"/>
    <mergeCell ref="F262:G262"/>
    <mergeCell ref="H262:I262"/>
    <mergeCell ref="J262:K262"/>
    <mergeCell ref="L262:M262"/>
    <mergeCell ref="N262:O262"/>
    <mergeCell ref="T263:U263"/>
    <mergeCell ref="V263:W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A253:A255"/>
    <mergeCell ref="E253:E255"/>
    <mergeCell ref="G253:G255"/>
    <mergeCell ref="I253:I255"/>
    <mergeCell ref="K253:K255"/>
    <mergeCell ref="M253:M255"/>
    <mergeCell ref="O253:O255"/>
    <mergeCell ref="Q253:Q255"/>
    <mergeCell ref="S253:S255"/>
    <mergeCell ref="U253:U255"/>
    <mergeCell ref="W253:W255"/>
    <mergeCell ref="Z253:Z255"/>
    <mergeCell ref="A256:A258"/>
    <mergeCell ref="E256:E258"/>
    <mergeCell ref="G256:G258"/>
    <mergeCell ref="I256:I258"/>
    <mergeCell ref="K256:K258"/>
    <mergeCell ref="M256:M258"/>
    <mergeCell ref="O256:O258"/>
    <mergeCell ref="Q256:Q258"/>
    <mergeCell ref="S256:S258"/>
    <mergeCell ref="U256:U258"/>
    <mergeCell ref="W256:W258"/>
    <mergeCell ref="Z256:Z258"/>
    <mergeCell ref="O247:O249"/>
    <mergeCell ref="Q247:Q249"/>
    <mergeCell ref="P245:Q245"/>
    <mergeCell ref="R245:S245"/>
    <mergeCell ref="T245:U245"/>
    <mergeCell ref="V245:W245"/>
    <mergeCell ref="S247:S249"/>
    <mergeCell ref="U247:U249"/>
    <mergeCell ref="W247:W249"/>
    <mergeCell ref="A247:A249"/>
    <mergeCell ref="E247:E249"/>
    <mergeCell ref="G247:G249"/>
    <mergeCell ref="I247:I249"/>
    <mergeCell ref="K247:K249"/>
    <mergeCell ref="M247:M249"/>
    <mergeCell ref="Z247:Z249"/>
    <mergeCell ref="A250:A252"/>
    <mergeCell ref="E250:E252"/>
    <mergeCell ref="G250:G252"/>
    <mergeCell ref="I250:I252"/>
    <mergeCell ref="K250:K252"/>
    <mergeCell ref="M250:M252"/>
    <mergeCell ref="O250:O252"/>
    <mergeCell ref="Q250:Q252"/>
    <mergeCell ref="S250:S252"/>
    <mergeCell ref="U250:U252"/>
    <mergeCell ref="W250:W252"/>
    <mergeCell ref="Z250:Z252"/>
    <mergeCell ref="B239:C239"/>
    <mergeCell ref="D239:E239"/>
    <mergeCell ref="F239:G239"/>
    <mergeCell ref="H239:I239"/>
    <mergeCell ref="J239:K239"/>
    <mergeCell ref="L239:M239"/>
    <mergeCell ref="F241:Q241"/>
    <mergeCell ref="U241:W241"/>
    <mergeCell ref="X241:Z241"/>
    <mergeCell ref="F242:O242"/>
    <mergeCell ref="N239:O239"/>
    <mergeCell ref="P239:Q239"/>
    <mergeCell ref="R239:S239"/>
    <mergeCell ref="T239:U239"/>
    <mergeCell ref="V239:W239"/>
    <mergeCell ref="D245:E245"/>
    <mergeCell ref="F245:G245"/>
    <mergeCell ref="H245:I245"/>
    <mergeCell ref="J245:K245"/>
    <mergeCell ref="L245:M245"/>
    <mergeCell ref="N245:O245"/>
    <mergeCell ref="B237:C237"/>
    <mergeCell ref="D237:E237"/>
    <mergeCell ref="F237:G237"/>
    <mergeCell ref="H237:I237"/>
    <mergeCell ref="J237:K237"/>
    <mergeCell ref="L237:M237"/>
    <mergeCell ref="N237:O237"/>
    <mergeCell ref="P237:Q237"/>
    <mergeCell ref="R237:S237"/>
    <mergeCell ref="T237:U237"/>
    <mergeCell ref="V237:W237"/>
    <mergeCell ref="N238:O238"/>
    <mergeCell ref="P238:Q238"/>
    <mergeCell ref="R238:S238"/>
    <mergeCell ref="T238:U238"/>
    <mergeCell ref="V238:W238"/>
    <mergeCell ref="B238:C238"/>
    <mergeCell ref="D238:E238"/>
    <mergeCell ref="F238:G238"/>
    <mergeCell ref="H238:I238"/>
    <mergeCell ref="J238:K238"/>
    <mergeCell ref="L238:M238"/>
    <mergeCell ref="P234:Q234"/>
    <mergeCell ref="R234:S234"/>
    <mergeCell ref="T234:U234"/>
    <mergeCell ref="V234:W234"/>
    <mergeCell ref="D234:E234"/>
    <mergeCell ref="F234:G234"/>
    <mergeCell ref="H234:I234"/>
    <mergeCell ref="J234:K234"/>
    <mergeCell ref="L234:M234"/>
    <mergeCell ref="N234:O234"/>
    <mergeCell ref="B235:C235"/>
    <mergeCell ref="D235:E235"/>
    <mergeCell ref="F235:G235"/>
    <mergeCell ref="H235:I235"/>
    <mergeCell ref="J235:K235"/>
    <mergeCell ref="L235:M235"/>
    <mergeCell ref="B236:C236"/>
    <mergeCell ref="D236:E236"/>
    <mergeCell ref="F236:G236"/>
    <mergeCell ref="H236:I236"/>
    <mergeCell ref="J236:K236"/>
    <mergeCell ref="L236:M236"/>
    <mergeCell ref="N236:O236"/>
    <mergeCell ref="P236:Q236"/>
    <mergeCell ref="R236:S236"/>
    <mergeCell ref="T236:U236"/>
    <mergeCell ref="V236:W236"/>
    <mergeCell ref="R235:S235"/>
    <mergeCell ref="T235:U235"/>
    <mergeCell ref="V235:W235"/>
    <mergeCell ref="N235:O235"/>
    <mergeCell ref="P235:Q235"/>
    <mergeCell ref="P232:Q232"/>
    <mergeCell ref="R232:S232"/>
    <mergeCell ref="T232:U232"/>
    <mergeCell ref="V232:W232"/>
    <mergeCell ref="D232:E232"/>
    <mergeCell ref="F232:G232"/>
    <mergeCell ref="H232:I232"/>
    <mergeCell ref="J232:K232"/>
    <mergeCell ref="L232:M232"/>
    <mergeCell ref="N232:O232"/>
    <mergeCell ref="T233:U233"/>
    <mergeCell ref="V233:W233"/>
    <mergeCell ref="D233:E233"/>
    <mergeCell ref="F233:G233"/>
    <mergeCell ref="H233:I233"/>
    <mergeCell ref="J233:K233"/>
    <mergeCell ref="L233:M233"/>
    <mergeCell ref="N233:O233"/>
    <mergeCell ref="P233:Q233"/>
    <mergeCell ref="R233:S233"/>
    <mergeCell ref="A223:A225"/>
    <mergeCell ref="E223:E225"/>
    <mergeCell ref="G223:G225"/>
    <mergeCell ref="I223:I225"/>
    <mergeCell ref="K223:K225"/>
    <mergeCell ref="M223:M225"/>
    <mergeCell ref="O223:O225"/>
    <mergeCell ref="Q223:Q225"/>
    <mergeCell ref="S223:S225"/>
    <mergeCell ref="U223:U225"/>
    <mergeCell ref="W223:W225"/>
    <mergeCell ref="Z223:Z225"/>
    <mergeCell ref="A226:A228"/>
    <mergeCell ref="E226:E228"/>
    <mergeCell ref="G226:G228"/>
    <mergeCell ref="I226:I228"/>
    <mergeCell ref="K226:K228"/>
    <mergeCell ref="M226:M228"/>
    <mergeCell ref="O226:O228"/>
    <mergeCell ref="Q226:Q228"/>
    <mergeCell ref="S226:S228"/>
    <mergeCell ref="U226:U228"/>
    <mergeCell ref="W226:W228"/>
    <mergeCell ref="Z226:Z228"/>
    <mergeCell ref="O217:O219"/>
    <mergeCell ref="Q217:Q219"/>
    <mergeCell ref="P215:Q215"/>
    <mergeCell ref="R215:S215"/>
    <mergeCell ref="T215:U215"/>
    <mergeCell ref="V215:W215"/>
    <mergeCell ref="S217:S219"/>
    <mergeCell ref="U217:U219"/>
    <mergeCell ref="W217:W219"/>
    <mergeCell ref="A217:A219"/>
    <mergeCell ref="E217:E219"/>
    <mergeCell ref="G217:G219"/>
    <mergeCell ref="I217:I219"/>
    <mergeCell ref="K217:K219"/>
    <mergeCell ref="M217:M219"/>
    <mergeCell ref="Z217:Z219"/>
    <mergeCell ref="A220:A222"/>
    <mergeCell ref="E220:E222"/>
    <mergeCell ref="G220:G222"/>
    <mergeCell ref="I220:I222"/>
    <mergeCell ref="K220:K222"/>
    <mergeCell ref="M220:M222"/>
    <mergeCell ref="O220:O222"/>
    <mergeCell ref="Q220:Q222"/>
    <mergeCell ref="S220:S222"/>
    <mergeCell ref="U220:U222"/>
    <mergeCell ref="W220:W222"/>
    <mergeCell ref="Z220:Z222"/>
    <mergeCell ref="B209:C209"/>
    <mergeCell ref="D209:E209"/>
    <mergeCell ref="F209:G209"/>
    <mergeCell ref="H209:I209"/>
    <mergeCell ref="J209:K209"/>
    <mergeCell ref="L209:M209"/>
    <mergeCell ref="F211:Q211"/>
    <mergeCell ref="U211:W211"/>
    <mergeCell ref="X211:Z211"/>
    <mergeCell ref="F212:O212"/>
    <mergeCell ref="N209:O209"/>
    <mergeCell ref="P209:Q209"/>
    <mergeCell ref="R209:S209"/>
    <mergeCell ref="T209:U209"/>
    <mergeCell ref="V209:W209"/>
    <mergeCell ref="D215:E215"/>
    <mergeCell ref="F215:G215"/>
    <mergeCell ref="H215:I215"/>
    <mergeCell ref="J215:K215"/>
    <mergeCell ref="L215:M215"/>
    <mergeCell ref="N215:O215"/>
    <mergeCell ref="B207:C207"/>
    <mergeCell ref="D207:E207"/>
    <mergeCell ref="F207:G207"/>
    <mergeCell ref="H207:I207"/>
    <mergeCell ref="J207:K207"/>
    <mergeCell ref="L207:M207"/>
    <mergeCell ref="N207:O207"/>
    <mergeCell ref="P207:Q207"/>
    <mergeCell ref="R207:S207"/>
    <mergeCell ref="T207:U207"/>
    <mergeCell ref="V207:W207"/>
    <mergeCell ref="N208:O208"/>
    <mergeCell ref="P208:Q208"/>
    <mergeCell ref="R208:S208"/>
    <mergeCell ref="T208:U208"/>
    <mergeCell ref="V208:W208"/>
    <mergeCell ref="B208:C208"/>
    <mergeCell ref="D208:E208"/>
    <mergeCell ref="F208:G208"/>
    <mergeCell ref="H208:I208"/>
    <mergeCell ref="J208:K208"/>
    <mergeCell ref="L208:M208"/>
    <mergeCell ref="P204:Q204"/>
    <mergeCell ref="R204:S204"/>
    <mergeCell ref="T204:U204"/>
    <mergeCell ref="V204:W204"/>
    <mergeCell ref="D204:E204"/>
    <mergeCell ref="F204:G204"/>
    <mergeCell ref="H204:I204"/>
    <mergeCell ref="J204:K204"/>
    <mergeCell ref="L204:M204"/>
    <mergeCell ref="N204:O204"/>
    <mergeCell ref="B205:C205"/>
    <mergeCell ref="D205:E205"/>
    <mergeCell ref="F205:G205"/>
    <mergeCell ref="H205:I205"/>
    <mergeCell ref="J205:K205"/>
    <mergeCell ref="L205:M205"/>
    <mergeCell ref="B206:C206"/>
    <mergeCell ref="D206:E206"/>
    <mergeCell ref="F206:G206"/>
    <mergeCell ref="H206:I206"/>
    <mergeCell ref="J206:K206"/>
    <mergeCell ref="L206:M206"/>
    <mergeCell ref="N206:O206"/>
    <mergeCell ref="P206:Q206"/>
    <mergeCell ref="R206:S206"/>
    <mergeCell ref="T206:U206"/>
    <mergeCell ref="V206:W206"/>
    <mergeCell ref="R205:S205"/>
    <mergeCell ref="T205:U205"/>
    <mergeCell ref="V205:W205"/>
    <mergeCell ref="N205:O205"/>
    <mergeCell ref="P205:Q205"/>
    <mergeCell ref="P202:Q202"/>
    <mergeCell ref="R202:S202"/>
    <mergeCell ref="T202:U202"/>
    <mergeCell ref="V202:W202"/>
    <mergeCell ref="D202:E202"/>
    <mergeCell ref="F202:G202"/>
    <mergeCell ref="H202:I202"/>
    <mergeCell ref="J202:K202"/>
    <mergeCell ref="L202:M202"/>
    <mergeCell ref="N202:O202"/>
    <mergeCell ref="T203:U203"/>
    <mergeCell ref="V203:W203"/>
    <mergeCell ref="D203:E203"/>
    <mergeCell ref="F203:G203"/>
    <mergeCell ref="H203:I203"/>
    <mergeCell ref="J203:K203"/>
    <mergeCell ref="L203:M203"/>
    <mergeCell ref="N203:O203"/>
    <mergeCell ref="P203:Q203"/>
    <mergeCell ref="R203:S203"/>
    <mergeCell ref="A193:A195"/>
    <mergeCell ref="E193:E195"/>
    <mergeCell ref="G193:G195"/>
    <mergeCell ref="I193:I195"/>
    <mergeCell ref="K193:K195"/>
    <mergeCell ref="M193:M195"/>
    <mergeCell ref="O193:O195"/>
    <mergeCell ref="Q193:Q195"/>
    <mergeCell ref="S193:S195"/>
    <mergeCell ref="U193:U195"/>
    <mergeCell ref="W193:W195"/>
    <mergeCell ref="Z193:Z195"/>
    <mergeCell ref="A196:A198"/>
    <mergeCell ref="E196:E198"/>
    <mergeCell ref="G196:G198"/>
    <mergeCell ref="I196:I198"/>
    <mergeCell ref="K196:K198"/>
    <mergeCell ref="M196:M198"/>
    <mergeCell ref="O196:O198"/>
    <mergeCell ref="Q196:Q198"/>
    <mergeCell ref="S196:S198"/>
    <mergeCell ref="U196:U198"/>
    <mergeCell ref="W196:W198"/>
    <mergeCell ref="Z196:Z198"/>
    <mergeCell ref="O187:O189"/>
    <mergeCell ref="Q187:Q189"/>
    <mergeCell ref="P185:Q185"/>
    <mergeCell ref="R185:S185"/>
    <mergeCell ref="T185:U185"/>
    <mergeCell ref="V185:W185"/>
    <mergeCell ref="S187:S189"/>
    <mergeCell ref="U187:U189"/>
    <mergeCell ref="W187:W189"/>
    <mergeCell ref="A187:A189"/>
    <mergeCell ref="E187:E189"/>
    <mergeCell ref="G187:G189"/>
    <mergeCell ref="I187:I189"/>
    <mergeCell ref="K187:K189"/>
    <mergeCell ref="M187:M189"/>
    <mergeCell ref="Z187:Z189"/>
    <mergeCell ref="A190:A192"/>
    <mergeCell ref="E190:E192"/>
    <mergeCell ref="G190:G192"/>
    <mergeCell ref="I190:I192"/>
    <mergeCell ref="K190:K192"/>
    <mergeCell ref="M190:M192"/>
    <mergeCell ref="O190:O192"/>
    <mergeCell ref="Q190:Q192"/>
    <mergeCell ref="S190:S192"/>
    <mergeCell ref="U190:U192"/>
    <mergeCell ref="W190:W192"/>
    <mergeCell ref="Z190:Z192"/>
    <mergeCell ref="B179:C179"/>
    <mergeCell ref="D179:E179"/>
    <mergeCell ref="F179:G179"/>
    <mergeCell ref="H179:I179"/>
    <mergeCell ref="J179:K179"/>
    <mergeCell ref="L179:M179"/>
    <mergeCell ref="F181:Q181"/>
    <mergeCell ref="U181:W181"/>
    <mergeCell ref="X181:Z181"/>
    <mergeCell ref="F182:O182"/>
    <mergeCell ref="N179:O179"/>
    <mergeCell ref="P179:Q179"/>
    <mergeCell ref="R179:S179"/>
    <mergeCell ref="T179:U179"/>
    <mergeCell ref="V179:W179"/>
    <mergeCell ref="D185:E185"/>
    <mergeCell ref="F185:G185"/>
    <mergeCell ref="H185:I185"/>
    <mergeCell ref="J185:K185"/>
    <mergeCell ref="L185:M185"/>
    <mergeCell ref="N185:O185"/>
    <mergeCell ref="B177:C177"/>
    <mergeCell ref="D177:E177"/>
    <mergeCell ref="F177:G177"/>
    <mergeCell ref="H177:I177"/>
    <mergeCell ref="J177:K177"/>
    <mergeCell ref="L177:M177"/>
    <mergeCell ref="N177:O177"/>
    <mergeCell ref="P177:Q177"/>
    <mergeCell ref="R177:S177"/>
    <mergeCell ref="T177:U177"/>
    <mergeCell ref="V177:W177"/>
    <mergeCell ref="N178:O178"/>
    <mergeCell ref="P178:Q178"/>
    <mergeCell ref="R178:S178"/>
    <mergeCell ref="T178:U178"/>
    <mergeCell ref="V178:W178"/>
    <mergeCell ref="B178:C178"/>
    <mergeCell ref="D178:E178"/>
    <mergeCell ref="F178:G178"/>
    <mergeCell ref="H178:I178"/>
    <mergeCell ref="J178:K178"/>
    <mergeCell ref="L178:M178"/>
    <mergeCell ref="P174:Q174"/>
    <mergeCell ref="R174:S174"/>
    <mergeCell ref="T174:U174"/>
    <mergeCell ref="V174:W174"/>
    <mergeCell ref="D174:E174"/>
    <mergeCell ref="F174:G174"/>
    <mergeCell ref="H174:I174"/>
    <mergeCell ref="J174:K174"/>
    <mergeCell ref="L174:M174"/>
    <mergeCell ref="N174:O174"/>
    <mergeCell ref="B175:C175"/>
    <mergeCell ref="D175:E175"/>
    <mergeCell ref="F175:G175"/>
    <mergeCell ref="H175:I175"/>
    <mergeCell ref="J175:K175"/>
    <mergeCell ref="L175:M175"/>
    <mergeCell ref="B176:C176"/>
    <mergeCell ref="D176:E176"/>
    <mergeCell ref="F176:G176"/>
    <mergeCell ref="H176:I176"/>
    <mergeCell ref="J176:K176"/>
    <mergeCell ref="L176:M176"/>
    <mergeCell ref="N176:O176"/>
    <mergeCell ref="P176:Q176"/>
    <mergeCell ref="R176:S176"/>
    <mergeCell ref="T176:U176"/>
    <mergeCell ref="V176:W176"/>
    <mergeCell ref="R175:S175"/>
    <mergeCell ref="T175:U175"/>
    <mergeCell ref="V175:W175"/>
    <mergeCell ref="N175:O175"/>
    <mergeCell ref="P175:Q175"/>
    <mergeCell ref="P172:Q172"/>
    <mergeCell ref="R172:S172"/>
    <mergeCell ref="T172:U172"/>
    <mergeCell ref="V172:W172"/>
    <mergeCell ref="D172:E172"/>
    <mergeCell ref="F172:G172"/>
    <mergeCell ref="H172:I172"/>
    <mergeCell ref="J172:K172"/>
    <mergeCell ref="L172:M172"/>
    <mergeCell ref="N172:O172"/>
    <mergeCell ref="T173:U173"/>
    <mergeCell ref="V173:W173"/>
    <mergeCell ref="D173:E173"/>
    <mergeCell ref="F173:G173"/>
    <mergeCell ref="H173:I173"/>
    <mergeCell ref="J173:K173"/>
    <mergeCell ref="L173:M173"/>
    <mergeCell ref="N173:O173"/>
    <mergeCell ref="P173:Q173"/>
    <mergeCell ref="R173:S173"/>
    <mergeCell ref="A163:A165"/>
    <mergeCell ref="E163:E165"/>
    <mergeCell ref="G163:G165"/>
    <mergeCell ref="I163:I165"/>
    <mergeCell ref="K163:K165"/>
    <mergeCell ref="M163:M165"/>
    <mergeCell ref="O163:O165"/>
    <mergeCell ref="Q163:Q165"/>
    <mergeCell ref="S163:S165"/>
    <mergeCell ref="U163:U165"/>
    <mergeCell ref="W163:W165"/>
    <mergeCell ref="Z163:Z165"/>
    <mergeCell ref="A166:A168"/>
    <mergeCell ref="E166:E168"/>
    <mergeCell ref="G166:G168"/>
    <mergeCell ref="I166:I168"/>
    <mergeCell ref="K166:K168"/>
    <mergeCell ref="M166:M168"/>
    <mergeCell ref="O166:O168"/>
    <mergeCell ref="Q166:Q168"/>
    <mergeCell ref="S166:S168"/>
    <mergeCell ref="U166:U168"/>
    <mergeCell ref="W166:W168"/>
    <mergeCell ref="Z166:Z168"/>
    <mergeCell ref="O157:O159"/>
    <mergeCell ref="Q157:Q159"/>
    <mergeCell ref="P155:Q155"/>
    <mergeCell ref="R155:S155"/>
    <mergeCell ref="T155:U155"/>
    <mergeCell ref="V155:W155"/>
    <mergeCell ref="S157:S159"/>
    <mergeCell ref="U157:U159"/>
    <mergeCell ref="W157:W159"/>
    <mergeCell ref="A157:A159"/>
    <mergeCell ref="E157:E159"/>
    <mergeCell ref="G157:G159"/>
    <mergeCell ref="I157:I159"/>
    <mergeCell ref="K157:K159"/>
    <mergeCell ref="M157:M159"/>
    <mergeCell ref="Z157:Z159"/>
    <mergeCell ref="A160:A162"/>
    <mergeCell ref="E160:E162"/>
    <mergeCell ref="G160:G162"/>
    <mergeCell ref="I160:I162"/>
    <mergeCell ref="K160:K162"/>
    <mergeCell ref="M160:M162"/>
    <mergeCell ref="O160:O162"/>
    <mergeCell ref="Q160:Q162"/>
    <mergeCell ref="S160:S162"/>
    <mergeCell ref="U160:U162"/>
    <mergeCell ref="W160:W162"/>
    <mergeCell ref="Z160:Z162"/>
    <mergeCell ref="B149:C149"/>
    <mergeCell ref="D149:E149"/>
    <mergeCell ref="F149:G149"/>
    <mergeCell ref="H149:I149"/>
    <mergeCell ref="J149:K149"/>
    <mergeCell ref="L149:M149"/>
    <mergeCell ref="F151:Q151"/>
    <mergeCell ref="U151:W151"/>
    <mergeCell ref="X151:Z151"/>
    <mergeCell ref="F152:O152"/>
    <mergeCell ref="N149:O149"/>
    <mergeCell ref="P149:Q149"/>
    <mergeCell ref="R149:S149"/>
    <mergeCell ref="T149:U149"/>
    <mergeCell ref="V149:W149"/>
    <mergeCell ref="D155:E155"/>
    <mergeCell ref="F155:G155"/>
    <mergeCell ref="H155:I155"/>
    <mergeCell ref="J155:K155"/>
    <mergeCell ref="L155:M155"/>
    <mergeCell ref="N155:O155"/>
    <mergeCell ref="B147:C147"/>
    <mergeCell ref="D147:E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V147:W147"/>
    <mergeCell ref="N148:O148"/>
    <mergeCell ref="P148:Q148"/>
    <mergeCell ref="R148:S148"/>
    <mergeCell ref="T148:U148"/>
    <mergeCell ref="V148:W148"/>
    <mergeCell ref="B148:C148"/>
    <mergeCell ref="D148:E148"/>
    <mergeCell ref="F148:G148"/>
    <mergeCell ref="H148:I148"/>
    <mergeCell ref="J148:K148"/>
    <mergeCell ref="L148:M148"/>
    <mergeCell ref="P144:Q144"/>
    <mergeCell ref="R144:S144"/>
    <mergeCell ref="T144:U144"/>
    <mergeCell ref="V144:W144"/>
    <mergeCell ref="D144:E144"/>
    <mergeCell ref="F144:G144"/>
    <mergeCell ref="H144:I144"/>
    <mergeCell ref="J144:K144"/>
    <mergeCell ref="L144:M144"/>
    <mergeCell ref="N144:O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N146:O146"/>
    <mergeCell ref="P146:Q146"/>
    <mergeCell ref="R146:S146"/>
    <mergeCell ref="T146:U146"/>
    <mergeCell ref="V146:W146"/>
    <mergeCell ref="R145:S145"/>
    <mergeCell ref="T145:U145"/>
    <mergeCell ref="V145:W145"/>
    <mergeCell ref="N145:O145"/>
    <mergeCell ref="P145:Q145"/>
    <mergeCell ref="P142:Q142"/>
    <mergeCell ref="R142:S142"/>
    <mergeCell ref="T142:U142"/>
    <mergeCell ref="V142:W142"/>
    <mergeCell ref="D142:E142"/>
    <mergeCell ref="F142:G142"/>
    <mergeCell ref="H142:I142"/>
    <mergeCell ref="J142:K142"/>
    <mergeCell ref="L142:M142"/>
    <mergeCell ref="N142:O142"/>
    <mergeCell ref="T143:U143"/>
    <mergeCell ref="V143:W143"/>
    <mergeCell ref="D143:E143"/>
    <mergeCell ref="F143:G143"/>
    <mergeCell ref="H143:I143"/>
    <mergeCell ref="J143:K143"/>
    <mergeCell ref="L143:M143"/>
    <mergeCell ref="N143:O143"/>
    <mergeCell ref="P143:Q143"/>
    <mergeCell ref="R143:S143"/>
    <mergeCell ref="A133:A135"/>
    <mergeCell ref="E133:E135"/>
    <mergeCell ref="G133:G135"/>
    <mergeCell ref="I133:I135"/>
    <mergeCell ref="K133:K135"/>
    <mergeCell ref="M133:M135"/>
    <mergeCell ref="O133:O135"/>
    <mergeCell ref="Q133:Q135"/>
    <mergeCell ref="S133:S135"/>
    <mergeCell ref="U133:U135"/>
    <mergeCell ref="W133:W135"/>
    <mergeCell ref="Z133:Z135"/>
    <mergeCell ref="A136:A138"/>
    <mergeCell ref="E136:E138"/>
    <mergeCell ref="G136:G138"/>
    <mergeCell ref="I136:I138"/>
    <mergeCell ref="K136:K138"/>
    <mergeCell ref="M136:M138"/>
    <mergeCell ref="O136:O138"/>
    <mergeCell ref="Q136:Q138"/>
    <mergeCell ref="S136:S138"/>
    <mergeCell ref="U136:U138"/>
    <mergeCell ref="W136:W138"/>
    <mergeCell ref="Z136:Z138"/>
    <mergeCell ref="O127:O129"/>
    <mergeCell ref="Q127:Q129"/>
    <mergeCell ref="P125:Q125"/>
    <mergeCell ref="R125:S125"/>
    <mergeCell ref="T125:U125"/>
    <mergeCell ref="V125:W125"/>
    <mergeCell ref="S127:S129"/>
    <mergeCell ref="U127:U129"/>
    <mergeCell ref="W127:W129"/>
    <mergeCell ref="A127:A129"/>
    <mergeCell ref="E127:E129"/>
    <mergeCell ref="G127:G129"/>
    <mergeCell ref="I127:I129"/>
    <mergeCell ref="K127:K129"/>
    <mergeCell ref="M127:M129"/>
    <mergeCell ref="Z127:Z129"/>
    <mergeCell ref="A130:A132"/>
    <mergeCell ref="E130:E132"/>
    <mergeCell ref="G130:G132"/>
    <mergeCell ref="I130:I132"/>
    <mergeCell ref="K130:K132"/>
    <mergeCell ref="M130:M132"/>
    <mergeCell ref="O130:O132"/>
    <mergeCell ref="Q130:Q132"/>
    <mergeCell ref="S130:S132"/>
    <mergeCell ref="U130:U132"/>
    <mergeCell ref="W130:W132"/>
    <mergeCell ref="Z130:Z132"/>
    <mergeCell ref="B119:C119"/>
    <mergeCell ref="D119:E119"/>
    <mergeCell ref="F119:G119"/>
    <mergeCell ref="H119:I119"/>
    <mergeCell ref="J119:K119"/>
    <mergeCell ref="L119:M119"/>
    <mergeCell ref="F121:Q121"/>
    <mergeCell ref="U121:W121"/>
    <mergeCell ref="X121:Z121"/>
    <mergeCell ref="F122:O122"/>
    <mergeCell ref="N119:O119"/>
    <mergeCell ref="P119:Q119"/>
    <mergeCell ref="R119:S119"/>
    <mergeCell ref="T119:U119"/>
    <mergeCell ref="V119:W119"/>
    <mergeCell ref="D125:E125"/>
    <mergeCell ref="F125:G125"/>
    <mergeCell ref="H125:I125"/>
    <mergeCell ref="J125:K125"/>
    <mergeCell ref="L125:M125"/>
    <mergeCell ref="N125:O125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R117:S117"/>
    <mergeCell ref="T117:U117"/>
    <mergeCell ref="V117:W117"/>
    <mergeCell ref="N118:O118"/>
    <mergeCell ref="P118:Q118"/>
    <mergeCell ref="R118:S118"/>
    <mergeCell ref="T118:U118"/>
    <mergeCell ref="V118:W118"/>
    <mergeCell ref="B118:C118"/>
    <mergeCell ref="D118:E118"/>
    <mergeCell ref="F118:G118"/>
    <mergeCell ref="H118:I118"/>
    <mergeCell ref="J118:K118"/>
    <mergeCell ref="L118:M118"/>
    <mergeCell ref="P114:Q114"/>
    <mergeCell ref="R114:S114"/>
    <mergeCell ref="T114:U114"/>
    <mergeCell ref="V114:W114"/>
    <mergeCell ref="D114:E114"/>
    <mergeCell ref="F114:G114"/>
    <mergeCell ref="H114:I114"/>
    <mergeCell ref="J114:K114"/>
    <mergeCell ref="L114:M114"/>
    <mergeCell ref="N114:O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V116:W116"/>
    <mergeCell ref="R115:S115"/>
    <mergeCell ref="T115:U115"/>
    <mergeCell ref="V115:W115"/>
    <mergeCell ref="N115:O115"/>
    <mergeCell ref="P115:Q115"/>
    <mergeCell ref="P112:Q112"/>
    <mergeCell ref="R112:S112"/>
    <mergeCell ref="T112:U112"/>
    <mergeCell ref="V112:W112"/>
    <mergeCell ref="D112:E112"/>
    <mergeCell ref="F112:G112"/>
    <mergeCell ref="H112:I112"/>
    <mergeCell ref="J112:K112"/>
    <mergeCell ref="L112:M112"/>
    <mergeCell ref="N112:O112"/>
    <mergeCell ref="T113:U113"/>
    <mergeCell ref="V113:W113"/>
    <mergeCell ref="D113:E113"/>
    <mergeCell ref="F113:G113"/>
    <mergeCell ref="H113:I113"/>
    <mergeCell ref="J113:K113"/>
    <mergeCell ref="L113:M113"/>
    <mergeCell ref="N113:O113"/>
    <mergeCell ref="P113:Q113"/>
    <mergeCell ref="R113:S113"/>
    <mergeCell ref="A103:A105"/>
    <mergeCell ref="E103:E105"/>
    <mergeCell ref="G103:G105"/>
    <mergeCell ref="I103:I105"/>
    <mergeCell ref="K103:K105"/>
    <mergeCell ref="M103:M105"/>
    <mergeCell ref="O103:O105"/>
    <mergeCell ref="Q103:Q105"/>
    <mergeCell ref="S103:S105"/>
    <mergeCell ref="U103:U105"/>
    <mergeCell ref="W103:W105"/>
    <mergeCell ref="Z103:Z105"/>
    <mergeCell ref="A106:A108"/>
    <mergeCell ref="E106:E108"/>
    <mergeCell ref="G106:G108"/>
    <mergeCell ref="I106:I108"/>
    <mergeCell ref="K106:K108"/>
    <mergeCell ref="M106:M108"/>
    <mergeCell ref="O106:O108"/>
    <mergeCell ref="Q106:Q108"/>
    <mergeCell ref="S106:S108"/>
    <mergeCell ref="U106:U108"/>
    <mergeCell ref="W106:W108"/>
    <mergeCell ref="Z106:Z108"/>
    <mergeCell ref="O97:O99"/>
    <mergeCell ref="Q97:Q99"/>
    <mergeCell ref="P95:Q95"/>
    <mergeCell ref="R95:S95"/>
    <mergeCell ref="T95:U95"/>
    <mergeCell ref="V95:W95"/>
    <mergeCell ref="S97:S99"/>
    <mergeCell ref="U97:U99"/>
    <mergeCell ref="W97:W99"/>
    <mergeCell ref="A97:A99"/>
    <mergeCell ref="E97:E99"/>
    <mergeCell ref="G97:G99"/>
    <mergeCell ref="I97:I99"/>
    <mergeCell ref="K97:K99"/>
    <mergeCell ref="M97:M99"/>
    <mergeCell ref="Z97:Z99"/>
    <mergeCell ref="A100:A102"/>
    <mergeCell ref="E100:E102"/>
    <mergeCell ref="G100:G102"/>
    <mergeCell ref="I100:I102"/>
    <mergeCell ref="K100:K102"/>
    <mergeCell ref="M100:M102"/>
    <mergeCell ref="O100:O102"/>
    <mergeCell ref="Q100:Q102"/>
    <mergeCell ref="S100:S102"/>
    <mergeCell ref="U100:U102"/>
    <mergeCell ref="W100:W102"/>
    <mergeCell ref="Z100:Z102"/>
    <mergeCell ref="B89:C89"/>
    <mergeCell ref="D89:E89"/>
    <mergeCell ref="F89:G89"/>
    <mergeCell ref="H89:I89"/>
    <mergeCell ref="J89:K89"/>
    <mergeCell ref="L89:M89"/>
    <mergeCell ref="F91:Q91"/>
    <mergeCell ref="U91:W91"/>
    <mergeCell ref="X91:Z91"/>
    <mergeCell ref="F92:O92"/>
    <mergeCell ref="N89:O89"/>
    <mergeCell ref="P89:Q89"/>
    <mergeCell ref="R89:S89"/>
    <mergeCell ref="T89:U89"/>
    <mergeCell ref="V89:W89"/>
    <mergeCell ref="D95:E95"/>
    <mergeCell ref="F95:G95"/>
    <mergeCell ref="H95:I95"/>
    <mergeCell ref="J95:K95"/>
    <mergeCell ref="L95:M95"/>
    <mergeCell ref="N95:O95"/>
    <mergeCell ref="B87:C87"/>
    <mergeCell ref="D87:E87"/>
    <mergeCell ref="F87:G87"/>
    <mergeCell ref="H87:I87"/>
    <mergeCell ref="J87:K87"/>
    <mergeCell ref="L87:M87"/>
    <mergeCell ref="N87:O87"/>
    <mergeCell ref="P87:Q87"/>
    <mergeCell ref="R87:S87"/>
    <mergeCell ref="T87:U87"/>
    <mergeCell ref="V87:W87"/>
    <mergeCell ref="N88:O88"/>
    <mergeCell ref="P88:Q88"/>
    <mergeCell ref="R88:S88"/>
    <mergeCell ref="T88:U88"/>
    <mergeCell ref="V88:W88"/>
    <mergeCell ref="B88:C88"/>
    <mergeCell ref="D88:E88"/>
    <mergeCell ref="F88:G88"/>
    <mergeCell ref="H88:I88"/>
    <mergeCell ref="J88:K88"/>
    <mergeCell ref="L88:M88"/>
    <mergeCell ref="P84:Q84"/>
    <mergeCell ref="R84:S84"/>
    <mergeCell ref="T84:U84"/>
    <mergeCell ref="V84:W84"/>
    <mergeCell ref="D84:E84"/>
    <mergeCell ref="F84:G84"/>
    <mergeCell ref="H84:I84"/>
    <mergeCell ref="J84:K84"/>
    <mergeCell ref="L84:M84"/>
    <mergeCell ref="N84:O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N86:O86"/>
    <mergeCell ref="P86:Q86"/>
    <mergeCell ref="R86:S86"/>
    <mergeCell ref="T86:U86"/>
    <mergeCell ref="V86:W86"/>
    <mergeCell ref="R85:S85"/>
    <mergeCell ref="T85:U85"/>
    <mergeCell ref="V85:W85"/>
    <mergeCell ref="N85:O85"/>
    <mergeCell ref="P85:Q85"/>
    <mergeCell ref="P82:Q82"/>
    <mergeCell ref="R82:S82"/>
    <mergeCell ref="T82:U82"/>
    <mergeCell ref="V82:W82"/>
    <mergeCell ref="D82:E82"/>
    <mergeCell ref="F82:G82"/>
    <mergeCell ref="H82:I82"/>
    <mergeCell ref="J82:K82"/>
    <mergeCell ref="L82:M82"/>
    <mergeCell ref="N82:O82"/>
    <mergeCell ref="T83:U83"/>
    <mergeCell ref="V83:W83"/>
    <mergeCell ref="D83:E83"/>
    <mergeCell ref="F83:G83"/>
    <mergeCell ref="H83:I83"/>
    <mergeCell ref="J83:K83"/>
    <mergeCell ref="L83:M83"/>
    <mergeCell ref="N83:O83"/>
    <mergeCell ref="P83:Q83"/>
    <mergeCell ref="R83:S83"/>
    <mergeCell ref="A73:A75"/>
    <mergeCell ref="E73:E75"/>
    <mergeCell ref="G73:G75"/>
    <mergeCell ref="I73:I75"/>
    <mergeCell ref="K73:K75"/>
    <mergeCell ref="M73:M75"/>
    <mergeCell ref="O73:O75"/>
    <mergeCell ref="Q73:Q75"/>
    <mergeCell ref="S73:S75"/>
    <mergeCell ref="U73:U75"/>
    <mergeCell ref="W73:W75"/>
    <mergeCell ref="Z73:Z75"/>
    <mergeCell ref="A76:A78"/>
    <mergeCell ref="E76:E78"/>
    <mergeCell ref="G76:G78"/>
    <mergeCell ref="I76:I78"/>
    <mergeCell ref="K76:K78"/>
    <mergeCell ref="M76:M78"/>
    <mergeCell ref="O76:O78"/>
    <mergeCell ref="Q76:Q78"/>
    <mergeCell ref="S76:S78"/>
    <mergeCell ref="U76:U78"/>
    <mergeCell ref="W76:W78"/>
    <mergeCell ref="Z76:Z78"/>
    <mergeCell ref="O67:O69"/>
    <mergeCell ref="Q67:Q69"/>
    <mergeCell ref="P65:Q65"/>
    <mergeCell ref="R65:S65"/>
    <mergeCell ref="T65:U65"/>
    <mergeCell ref="V65:W65"/>
    <mergeCell ref="S67:S69"/>
    <mergeCell ref="U67:U69"/>
    <mergeCell ref="W67:W69"/>
    <mergeCell ref="A67:A69"/>
    <mergeCell ref="E67:E69"/>
    <mergeCell ref="G67:G69"/>
    <mergeCell ref="I67:I69"/>
    <mergeCell ref="K67:K69"/>
    <mergeCell ref="M67:M69"/>
    <mergeCell ref="Z67:Z69"/>
    <mergeCell ref="A70:A72"/>
    <mergeCell ref="E70:E72"/>
    <mergeCell ref="G70:G72"/>
    <mergeCell ref="I70:I72"/>
    <mergeCell ref="K70:K72"/>
    <mergeCell ref="M70:M72"/>
    <mergeCell ref="O70:O72"/>
    <mergeCell ref="Q70:Q72"/>
    <mergeCell ref="S70:S72"/>
    <mergeCell ref="U70:U72"/>
    <mergeCell ref="W70:W72"/>
    <mergeCell ref="Z70:Z72"/>
    <mergeCell ref="B59:C59"/>
    <mergeCell ref="D59:E59"/>
    <mergeCell ref="F59:G59"/>
    <mergeCell ref="H59:I59"/>
    <mergeCell ref="J59:K59"/>
    <mergeCell ref="L59:M59"/>
    <mergeCell ref="F61:Q61"/>
    <mergeCell ref="U61:W61"/>
    <mergeCell ref="X61:Z61"/>
    <mergeCell ref="F62:O62"/>
    <mergeCell ref="N59:O59"/>
    <mergeCell ref="P59:Q59"/>
    <mergeCell ref="R59:S59"/>
    <mergeCell ref="T59:U59"/>
    <mergeCell ref="V59:W59"/>
    <mergeCell ref="D65:E65"/>
    <mergeCell ref="F65:G65"/>
    <mergeCell ref="H65:I65"/>
    <mergeCell ref="J65:K65"/>
    <mergeCell ref="L65:M65"/>
    <mergeCell ref="N65:O65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N58:O58"/>
    <mergeCell ref="P58:Q58"/>
    <mergeCell ref="R58:S58"/>
    <mergeCell ref="T58:U58"/>
    <mergeCell ref="V58:W58"/>
    <mergeCell ref="B58:C58"/>
    <mergeCell ref="D58:E58"/>
    <mergeCell ref="F58:G58"/>
    <mergeCell ref="H58:I58"/>
    <mergeCell ref="J58:K58"/>
    <mergeCell ref="L58:M58"/>
    <mergeCell ref="P54:Q54"/>
    <mergeCell ref="R54:S54"/>
    <mergeCell ref="T54:U54"/>
    <mergeCell ref="V54:W54"/>
    <mergeCell ref="D54:E54"/>
    <mergeCell ref="F54:G54"/>
    <mergeCell ref="H54:I54"/>
    <mergeCell ref="J54:K54"/>
    <mergeCell ref="L54:M54"/>
    <mergeCell ref="N54:O54"/>
    <mergeCell ref="B55:C55"/>
    <mergeCell ref="D55:E55"/>
    <mergeCell ref="F55:G55"/>
    <mergeCell ref="H55:I55"/>
    <mergeCell ref="J55:K55"/>
    <mergeCell ref="L55:M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R55:S55"/>
    <mergeCell ref="T55:U55"/>
    <mergeCell ref="V55:W55"/>
    <mergeCell ref="N55:O55"/>
    <mergeCell ref="P55:Q55"/>
    <mergeCell ref="P52:Q52"/>
    <mergeCell ref="R52:S52"/>
    <mergeCell ref="T52:U52"/>
    <mergeCell ref="V52:W52"/>
    <mergeCell ref="D52:E52"/>
    <mergeCell ref="F52:G52"/>
    <mergeCell ref="H52:I52"/>
    <mergeCell ref="J52:K52"/>
    <mergeCell ref="L52:M52"/>
    <mergeCell ref="N52:O52"/>
    <mergeCell ref="T53:U53"/>
    <mergeCell ref="V53:W53"/>
    <mergeCell ref="D53:E53"/>
    <mergeCell ref="F53:G53"/>
    <mergeCell ref="H53:I53"/>
    <mergeCell ref="J53:K53"/>
    <mergeCell ref="L53:M53"/>
    <mergeCell ref="N53:O53"/>
    <mergeCell ref="P53:Q53"/>
    <mergeCell ref="R53:S53"/>
    <mergeCell ref="A43:A45"/>
    <mergeCell ref="E43:E45"/>
    <mergeCell ref="G43:G45"/>
    <mergeCell ref="I43:I45"/>
    <mergeCell ref="K43:K45"/>
    <mergeCell ref="M43:M45"/>
    <mergeCell ref="O43:O45"/>
    <mergeCell ref="Q43:Q45"/>
    <mergeCell ref="S43:S45"/>
    <mergeCell ref="U43:U45"/>
    <mergeCell ref="W43:W45"/>
    <mergeCell ref="Z43:Z45"/>
    <mergeCell ref="A46:A48"/>
    <mergeCell ref="E46:E48"/>
    <mergeCell ref="G46:G48"/>
    <mergeCell ref="I46:I48"/>
    <mergeCell ref="K46:K48"/>
    <mergeCell ref="M46:M48"/>
    <mergeCell ref="O46:O48"/>
    <mergeCell ref="Q46:Q48"/>
    <mergeCell ref="S46:S48"/>
    <mergeCell ref="U46:U48"/>
    <mergeCell ref="W46:W48"/>
    <mergeCell ref="Z46:Z48"/>
    <mergeCell ref="O37:O39"/>
    <mergeCell ref="Q37:Q39"/>
    <mergeCell ref="P35:Q35"/>
    <mergeCell ref="R35:S35"/>
    <mergeCell ref="T35:U35"/>
    <mergeCell ref="V35:W35"/>
    <mergeCell ref="S37:S39"/>
    <mergeCell ref="U37:U39"/>
    <mergeCell ref="W37:W39"/>
    <mergeCell ref="A37:A39"/>
    <mergeCell ref="E37:E39"/>
    <mergeCell ref="G37:G39"/>
    <mergeCell ref="I37:I39"/>
    <mergeCell ref="K37:K39"/>
    <mergeCell ref="M37:M39"/>
    <mergeCell ref="Z37:Z39"/>
    <mergeCell ref="A40:A42"/>
    <mergeCell ref="E40:E42"/>
    <mergeCell ref="G40:G42"/>
    <mergeCell ref="I40:I42"/>
    <mergeCell ref="K40:K42"/>
    <mergeCell ref="M40:M42"/>
    <mergeCell ref="O40:O42"/>
    <mergeCell ref="Q40:Q42"/>
    <mergeCell ref="S40:S42"/>
    <mergeCell ref="U40:U42"/>
    <mergeCell ref="W40:W42"/>
    <mergeCell ref="Z40:Z42"/>
    <mergeCell ref="B29:C29"/>
    <mergeCell ref="D29:E29"/>
    <mergeCell ref="F29:G29"/>
    <mergeCell ref="H29:I29"/>
    <mergeCell ref="J29:K29"/>
    <mergeCell ref="L29:M29"/>
    <mergeCell ref="F31:Q31"/>
    <mergeCell ref="U31:W31"/>
    <mergeCell ref="X31:Z31"/>
    <mergeCell ref="F32:O32"/>
    <mergeCell ref="N29:O29"/>
    <mergeCell ref="P29:Q29"/>
    <mergeCell ref="R29:S29"/>
    <mergeCell ref="T29:U29"/>
    <mergeCell ref="V29:W29"/>
    <mergeCell ref="D35:E35"/>
    <mergeCell ref="F35:G35"/>
    <mergeCell ref="H35:I35"/>
    <mergeCell ref="J35:K35"/>
    <mergeCell ref="L35:M35"/>
    <mergeCell ref="N35:O35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N28:O28"/>
    <mergeCell ref="P28:Q28"/>
    <mergeCell ref="R28:S28"/>
    <mergeCell ref="T28:U28"/>
    <mergeCell ref="V28:W28"/>
    <mergeCell ref="B28:C28"/>
    <mergeCell ref="D28:E28"/>
    <mergeCell ref="F28:G28"/>
    <mergeCell ref="H28:I28"/>
    <mergeCell ref="J28:K28"/>
    <mergeCell ref="L28:M28"/>
    <mergeCell ref="P24:Q24"/>
    <mergeCell ref="R24:S24"/>
    <mergeCell ref="T24:U24"/>
    <mergeCell ref="V24:W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R25:S25"/>
    <mergeCell ref="T25:U25"/>
    <mergeCell ref="V25:W25"/>
    <mergeCell ref="N25:O25"/>
    <mergeCell ref="P25:Q25"/>
    <mergeCell ref="P22:Q22"/>
    <mergeCell ref="R22:S22"/>
    <mergeCell ref="T22:U22"/>
    <mergeCell ref="V22:W22"/>
    <mergeCell ref="D22:E22"/>
    <mergeCell ref="F22:G22"/>
    <mergeCell ref="H22:I22"/>
    <mergeCell ref="J22:K22"/>
    <mergeCell ref="L22:M22"/>
    <mergeCell ref="N22:O22"/>
    <mergeCell ref="T23:U23"/>
    <mergeCell ref="V23:W23"/>
    <mergeCell ref="D23:E23"/>
    <mergeCell ref="F23:G23"/>
    <mergeCell ref="H23:I23"/>
    <mergeCell ref="J23:K23"/>
    <mergeCell ref="L23:M23"/>
    <mergeCell ref="N23:O23"/>
    <mergeCell ref="P23:Q23"/>
    <mergeCell ref="R23:S23"/>
    <mergeCell ref="A13:A15"/>
    <mergeCell ref="E13:E15"/>
    <mergeCell ref="G13:G15"/>
    <mergeCell ref="I13:I15"/>
    <mergeCell ref="K13:K15"/>
    <mergeCell ref="M13:M15"/>
    <mergeCell ref="O13:O15"/>
    <mergeCell ref="Q13:Q15"/>
    <mergeCell ref="S13:S15"/>
    <mergeCell ref="U13:U15"/>
    <mergeCell ref="W13:W15"/>
    <mergeCell ref="Z13:Z15"/>
    <mergeCell ref="A16:A18"/>
    <mergeCell ref="E16:E18"/>
    <mergeCell ref="G16:G18"/>
    <mergeCell ref="I16:I18"/>
    <mergeCell ref="K16:K18"/>
    <mergeCell ref="M16:M18"/>
    <mergeCell ref="O16:O18"/>
    <mergeCell ref="Q16:Q18"/>
    <mergeCell ref="S16:S18"/>
    <mergeCell ref="U16:U18"/>
    <mergeCell ref="W16:W18"/>
    <mergeCell ref="Z16:Z18"/>
    <mergeCell ref="A7:A9"/>
    <mergeCell ref="E7:E9"/>
    <mergeCell ref="G7:G9"/>
    <mergeCell ref="I7:I9"/>
    <mergeCell ref="K7:K9"/>
    <mergeCell ref="M7:M9"/>
    <mergeCell ref="Z7:Z9"/>
    <mergeCell ref="A10:A12"/>
    <mergeCell ref="E10:E12"/>
    <mergeCell ref="G10:G12"/>
    <mergeCell ref="I10:I12"/>
    <mergeCell ref="K10:K12"/>
    <mergeCell ref="M10:M12"/>
    <mergeCell ref="O10:O12"/>
    <mergeCell ref="Q10:Q12"/>
    <mergeCell ref="S10:S12"/>
    <mergeCell ref="U10:U12"/>
    <mergeCell ref="W10:W12"/>
    <mergeCell ref="Z10:Z12"/>
    <mergeCell ref="F1:Q1"/>
    <mergeCell ref="U1:W1"/>
    <mergeCell ref="X1:Z1"/>
    <mergeCell ref="F2:O2"/>
    <mergeCell ref="D5:E5"/>
    <mergeCell ref="F5:G5"/>
    <mergeCell ref="H5:I5"/>
    <mergeCell ref="J5:K5"/>
    <mergeCell ref="L5:M5"/>
    <mergeCell ref="N5:O5"/>
    <mergeCell ref="O7:O9"/>
    <mergeCell ref="Q7:Q9"/>
    <mergeCell ref="P5:Q5"/>
    <mergeCell ref="R5:S5"/>
    <mergeCell ref="T5:U5"/>
    <mergeCell ref="V5:W5"/>
    <mergeCell ref="S7:S9"/>
    <mergeCell ref="U7:U9"/>
    <mergeCell ref="W7:W9"/>
  </mergeCells>
  <conditionalFormatting sqref="AB267">
    <cfRule type="expression" dxfId="66" priority="3">
      <formula>$AU$289=0</formula>
    </cfRule>
  </conditionalFormatting>
  <conditionalFormatting sqref="AC25:AT29">
    <cfRule type="expression" dxfId="65" priority="20">
      <formula>$AU$19=0</formula>
    </cfRule>
  </conditionalFormatting>
  <conditionalFormatting sqref="AC55:AT59">
    <cfRule type="expression" dxfId="64" priority="18">
      <formula>$AU$49=0</formula>
    </cfRule>
  </conditionalFormatting>
  <conditionalFormatting sqref="AC85:AT89">
    <cfRule type="expression" dxfId="63" priority="16">
      <formula>$AU$79=0</formula>
    </cfRule>
  </conditionalFormatting>
  <conditionalFormatting sqref="AC115:AT119">
    <cfRule type="expression" dxfId="62" priority="14">
      <formula>$AU$109=0</formula>
    </cfRule>
  </conditionalFormatting>
  <conditionalFormatting sqref="AC145:AT149">
    <cfRule type="expression" dxfId="61" priority="12">
      <formula>$AU$139=0</formula>
    </cfRule>
  </conditionalFormatting>
  <conditionalFormatting sqref="AC175:AT179">
    <cfRule type="expression" dxfId="60" priority="10">
      <formula>$AU$169=0</formula>
    </cfRule>
  </conditionalFormatting>
  <conditionalFormatting sqref="AC205:AT209">
    <cfRule type="expression" dxfId="59" priority="8">
      <formula>$AU$199=0</formula>
    </cfRule>
  </conditionalFormatting>
  <conditionalFormatting sqref="AC235:AT239">
    <cfRule type="expression" dxfId="58" priority="6">
      <formula>$AU$229=0</formula>
    </cfRule>
  </conditionalFormatting>
  <conditionalFormatting sqref="AC265:AT269">
    <cfRule type="expression" dxfId="57" priority="4">
      <formula>$AU$259=0</formula>
    </cfRule>
  </conditionalFormatting>
  <conditionalFormatting sqref="AC295:AT299">
    <cfRule type="expression" dxfId="56" priority="1">
      <formula>$AU$289=0</formula>
    </cfRule>
  </conditionalFormatting>
  <conditionalFormatting sqref="AD7:AD18 AF7:AF18 AH7:AH18 AJ7:AJ18 AL7:AL18 AN7:AN18 AP7:AP18 AR7:AR18 AU7:AV19 AT7:AT20 AC19:AS19 AD20 AF20 AH20 AJ20 AL20 AN20 AP20 AR20 AV20">
    <cfRule type="expression" dxfId="55" priority="21">
      <formula>$AU$19=0</formula>
    </cfRule>
  </conditionalFormatting>
  <conditionalFormatting sqref="AD37:AD48 AF37:AF48 AH37:AH48 AJ37:AJ48 AL37:AL48 AN37:AN48 AP37:AP48 AR37:AR48 AT37:AV50 AC49:AS50">
    <cfRule type="expression" dxfId="54" priority="19">
      <formula>$AU$49=0</formula>
    </cfRule>
  </conditionalFormatting>
  <conditionalFormatting sqref="AD67:AD78 AF67:AF78 AH67:AH78 AJ67:AJ78 AL67:AL78 AN67:AN78 AP67:AP78 AR67:AR78 AT67:AV80 AC79:AS80">
    <cfRule type="expression" dxfId="53" priority="17">
      <formula>$AU$79=0</formula>
    </cfRule>
  </conditionalFormatting>
  <conditionalFormatting sqref="AD97:AD108 AF97:AF108 AH97:AH108 AJ97:AJ108 AL97:AL108 AN97:AN108 AP97:AP108 AR97:AR108 AT97:AV108 AC109:AV110">
    <cfRule type="expression" dxfId="52" priority="15">
      <formula>$AU$109=0</formula>
    </cfRule>
  </conditionalFormatting>
  <conditionalFormatting sqref="AD127:AD138 AF127:AF138 AH127:AH138 AJ127:AJ138 AL127:AL138 AN127:AN138 AP127:AP138 AR127:AR138 AT127:AV138 AC139:AV140">
    <cfRule type="expression" dxfId="51" priority="13">
      <formula>$AU$139=0</formula>
    </cfRule>
  </conditionalFormatting>
  <conditionalFormatting sqref="AD217:AD228 AF217:AF228 AH217:AH228 AJ217:AJ228 AL217:AL228 AN217:AN228 AP217:AP228 AR217:AR228 AT217:AV228 AC229:AV230">
    <cfRule type="expression" dxfId="50" priority="7">
      <formula>$AU$229=0</formula>
    </cfRule>
  </conditionalFormatting>
  <conditionalFormatting sqref="AD277:AD288 AF277:AF288 AH277:AH288 AJ277:AJ288 AL277:AL288 AN277:AN288 AP277:AP288 AR277:AR288 AT277:AV288 AC289:AV290">
    <cfRule type="expression" dxfId="49" priority="2">
      <formula>$AU$289=0</formula>
    </cfRule>
  </conditionalFormatting>
  <conditionalFormatting sqref="AF157:AF168 AH157:AH168 AJ157:AJ168 AL157:AL168 AN157:AN168 AP157:AP168 AR157:AR168 AT157:AV168 AD157:AD170 AC169:AC170 AE169:AV170">
    <cfRule type="expression" dxfId="48" priority="11">
      <formula>$AU$169=0</formula>
    </cfRule>
  </conditionalFormatting>
  <conditionalFormatting sqref="AF187:AF198 AH187:AH198 AJ187:AJ198 AL187:AL198 AN187:AN198 AP187:AP198 AR187:AR198 AT187:AV198 AD187:AD200 AC199:AC200 AE199:AV200">
    <cfRule type="expression" dxfId="47" priority="9">
      <formula>$AU$199=0</formula>
    </cfRule>
  </conditionalFormatting>
  <conditionalFormatting sqref="AF247:AF258 AH247:AH258 AJ247:AJ258 AL247:AL258 AN247:AN258 AP247:AP258 AR247:AR258 AT247:AV258 AD247:AD260 AC259:AC260 AE259:AV260">
    <cfRule type="expression" dxfId="46" priority="5">
      <formula>$AU$259=0</formula>
    </cfRule>
  </conditionalFormatting>
  <pageMargins left="0.47244094488188981" right="0.27559055118110237" top="0.27559055118110237" bottom="0.19685039370078741" header="0.19685039370078741" footer="0.19685039370078741"/>
  <pageSetup paperSize="9" scale="97" fitToHeight="0" orientation="landscape" r:id="rId1"/>
  <headerFooter alignWithMargins="0"/>
  <rowBreaks count="9" manualBreakCount="9">
    <brk id="30" min="25" max="47" man="1"/>
    <brk id="60" min="25" max="47" man="1"/>
    <brk id="90" min="25" max="47" man="1"/>
    <brk id="120" min="25" max="47" man="1"/>
    <brk id="150" min="25" max="47" man="1"/>
    <brk id="180" min="25" max="47" man="1"/>
    <brk id="210" min="25" max="47" man="1"/>
    <brk id="240" min="25" max="47" man="1"/>
    <brk id="270" min="25" max="47" man="1"/>
  </rowBreaks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23">
    <tabColor rgb="FF7030A0"/>
  </sheetPr>
  <dimension ref="A1:P2198"/>
  <sheetViews>
    <sheetView view="pageBreakPreview" zoomScaleNormal="100" zoomScaleSheetLayoutView="100" workbookViewId="0">
      <selection activeCell="B19" sqref="B19:T26"/>
    </sheetView>
  </sheetViews>
  <sheetFormatPr baseColWidth="10" defaultColWidth="11.44140625" defaultRowHeight="13.2" x14ac:dyDescent="0.25"/>
  <cols>
    <col min="1" max="1" width="5.44140625" customWidth="1"/>
    <col min="2" max="2" width="8.33203125" customWidth="1"/>
    <col min="3" max="4" width="27.6640625" customWidth="1"/>
    <col min="5" max="5" width="7.6640625" style="84" customWidth="1"/>
    <col min="6" max="6" width="7.6640625" customWidth="1"/>
    <col min="7" max="7" width="7.6640625" style="118" customWidth="1"/>
    <col min="11" max="11" width="11.44140625" customWidth="1"/>
    <col min="12" max="12" width="11.44140625" style="160" customWidth="1"/>
    <col min="13" max="18" width="11.44140625" customWidth="1"/>
  </cols>
  <sheetData>
    <row r="1" spans="1:16" ht="28.5" customHeight="1" x14ac:dyDescent="0.4">
      <c r="A1" s="26" t="s">
        <v>953</v>
      </c>
      <c r="C1" s="116" t="str">
        <f>Schlüssel!$C$1</f>
        <v>Bayernliga Herren</v>
      </c>
      <c r="D1" s="31"/>
      <c r="E1" s="117"/>
      <c r="F1" s="31"/>
      <c r="L1" s="160" t="s">
        <v>990</v>
      </c>
      <c r="M1" t="s">
        <v>972</v>
      </c>
      <c r="N1" t="s">
        <v>992</v>
      </c>
      <c r="O1" t="s">
        <v>979</v>
      </c>
      <c r="P1" t="s">
        <v>993</v>
      </c>
    </row>
    <row r="2" spans="1:16" ht="28.5" customHeight="1" x14ac:dyDescent="0.4">
      <c r="A2" s="119" t="s">
        <v>952</v>
      </c>
      <c r="C2" s="34">
        <v>4</v>
      </c>
      <c r="D2" s="34" t="s">
        <v>988</v>
      </c>
      <c r="E2" s="120"/>
      <c r="F2" s="38"/>
      <c r="L2" s="264">
        <f>Member!A2</f>
        <v>38175</v>
      </c>
      <c r="M2">
        <f>SUMIF(Erfassung4!BD:BD,L2,Erfassung4!BW:BW)</f>
        <v>0</v>
      </c>
      <c r="N2">
        <f>SUMIF(Erfassung4!BD:BD,L2,Erfassung4!BG:BG)</f>
        <v>0</v>
      </c>
      <c r="O2">
        <f>IF(N2=0,0,M2/N2-ROW()/1000000000)</f>
        <v>0</v>
      </c>
      <c r="P2">
        <f t="shared" ref="P2:P65" si="0">RANK(O2,O:O)</f>
        <v>1</v>
      </c>
    </row>
    <row r="3" spans="1:16" x14ac:dyDescent="0.25">
      <c r="L3" s="264">
        <f>Member!A3</f>
        <v>3175</v>
      </c>
      <c r="M3">
        <f>SUMIF(Erfassung4!BD:BD,L3,Erfassung4!BW:BW)</f>
        <v>0</v>
      </c>
      <c r="N3">
        <f>SUMIF(Erfassung4!BD:BD,L3,Erfassung4!BG:BG)</f>
        <v>0</v>
      </c>
      <c r="O3">
        <f t="shared" ref="O3:O66" si="1">IF(N3=0,0,M3/N3-ROW()/1000000000)</f>
        <v>0</v>
      </c>
      <c r="P3">
        <f t="shared" si="0"/>
        <v>1</v>
      </c>
    </row>
    <row r="4" spans="1:16" x14ac:dyDescent="0.25">
      <c r="A4" s="121" t="s">
        <v>989</v>
      </c>
      <c r="B4" s="121" t="s">
        <v>990</v>
      </c>
      <c r="C4" t="s">
        <v>970</v>
      </c>
      <c r="D4" t="s">
        <v>991</v>
      </c>
      <c r="E4" s="122" t="s">
        <v>972</v>
      </c>
      <c r="F4" s="121" t="s">
        <v>992</v>
      </c>
      <c r="G4" s="123" t="s">
        <v>979</v>
      </c>
      <c r="L4" s="264">
        <f>Member!A4</f>
        <v>7306</v>
      </c>
      <c r="M4">
        <f>SUMIF(Erfassung4!BD:BD,L4,Erfassung4!BW:BW)</f>
        <v>0</v>
      </c>
      <c r="N4">
        <f>SUMIF(Erfassung4!BD:BD,L4,Erfassung4!BG:BG)</f>
        <v>0</v>
      </c>
      <c r="O4">
        <f t="shared" si="1"/>
        <v>0</v>
      </c>
      <c r="P4">
        <f t="shared" si="0"/>
        <v>1</v>
      </c>
    </row>
    <row r="5" spans="1:16" x14ac:dyDescent="0.25">
      <c r="A5">
        <v>1</v>
      </c>
      <c r="B5">
        <f t="shared" ref="B5:B36" si="2">IFERROR(INDEX(L:L,MATCH(A5,P:P,0)),"")</f>
        <v>38175</v>
      </c>
      <c r="C5" t="str">
        <f>IFERROR(_xlfn.CONCAT(VLOOKUP(B5,Member!A:I,3,0)," ",(VLOOKUP(B5,Member!A:I,4,0))),"")</f>
        <v>Bäßler Lars</v>
      </c>
      <c r="D5" t="str">
        <f>IFERROR(VLOOKUP(B5,Member!A:I,9,0),"")</f>
        <v>BC Friedrichshafen</v>
      </c>
      <c r="E5" s="84">
        <f t="shared" ref="E5:E36" si="3">IFERROR(INDEX(M:M,MATCH(A5,P:P,0)),"")</f>
        <v>0</v>
      </c>
      <c r="F5">
        <f t="shared" ref="F5:F36" si="4">IFERROR(INDEX(N:N,MATCH(A5,P:P,0)),"")</f>
        <v>0</v>
      </c>
      <c r="G5" s="118">
        <f t="shared" ref="G5:G36" si="5">IFERROR(INDEX(O:O,MATCH(A5,P:P,0)),"")</f>
        <v>0</v>
      </c>
      <c r="L5" s="264">
        <f>Member!A5</f>
        <v>25487</v>
      </c>
      <c r="M5">
        <f>SUMIF(Erfassung4!BD:BD,L5,Erfassung4!BW:BW)</f>
        <v>0</v>
      </c>
      <c r="N5">
        <f>SUMIF(Erfassung4!BD:BD,L5,Erfassung4!BG:BG)</f>
        <v>0</v>
      </c>
      <c r="O5">
        <f t="shared" si="1"/>
        <v>0</v>
      </c>
      <c r="P5">
        <f t="shared" si="0"/>
        <v>1</v>
      </c>
    </row>
    <row r="6" spans="1:16" x14ac:dyDescent="0.25">
      <c r="A6" t="str">
        <f t="shared" ref="A6:A37" si="6">IFERROR(IF(A5+1&gt;MAX(P:P)-1,"",A5+1),"")</f>
        <v/>
      </c>
      <c r="B6" t="str">
        <f t="shared" si="2"/>
        <v/>
      </c>
      <c r="C6" t="str">
        <f>IFERROR(_xlfn.CONCAT(VLOOKUP(B6,Member!A:I,3,0)," ",(VLOOKUP(B6,Member!A:I,4,0))),"")</f>
        <v/>
      </c>
      <c r="D6" t="str">
        <f>IFERROR(VLOOKUP(B6,Member!A:I,9,0),"")</f>
        <v/>
      </c>
      <c r="E6" s="84" t="str">
        <f t="shared" si="3"/>
        <v/>
      </c>
      <c r="F6" t="str">
        <f t="shared" si="4"/>
        <v/>
      </c>
      <c r="G6" s="118" t="str">
        <f t="shared" si="5"/>
        <v/>
      </c>
      <c r="L6" s="264">
        <f>Member!A6</f>
        <v>7291</v>
      </c>
      <c r="M6">
        <f>SUMIF(Erfassung4!BD:BD,L6,Erfassung4!BW:BW)</f>
        <v>0</v>
      </c>
      <c r="N6">
        <f>SUMIF(Erfassung4!BD:BD,L6,Erfassung4!BG:BG)</f>
        <v>0</v>
      </c>
      <c r="O6">
        <f t="shared" si="1"/>
        <v>0</v>
      </c>
      <c r="P6">
        <f t="shared" si="0"/>
        <v>1</v>
      </c>
    </row>
    <row r="7" spans="1:16" x14ac:dyDescent="0.25">
      <c r="A7" t="str">
        <f t="shared" si="6"/>
        <v/>
      </c>
      <c r="B7" t="str">
        <f t="shared" si="2"/>
        <v/>
      </c>
      <c r="C7" t="str">
        <f>IFERROR(_xlfn.CONCAT(VLOOKUP(B7,Member!A:I,3,0)," ",(VLOOKUP(B7,Member!A:I,4,0))),"")</f>
        <v/>
      </c>
      <c r="D7" t="str">
        <f>IFERROR(VLOOKUP(B7,Member!A:I,9,0),"")</f>
        <v/>
      </c>
      <c r="E7" s="84" t="str">
        <f t="shared" si="3"/>
        <v/>
      </c>
      <c r="F7" t="str">
        <f t="shared" si="4"/>
        <v/>
      </c>
      <c r="G7" s="118" t="str">
        <f t="shared" si="5"/>
        <v/>
      </c>
      <c r="L7" s="264">
        <f>Member!A7</f>
        <v>25445</v>
      </c>
      <c r="M7">
        <f>SUMIF(Erfassung4!BD:BD,L7,Erfassung4!BW:BW)</f>
        <v>0</v>
      </c>
      <c r="N7">
        <f>SUMIF(Erfassung4!BD:BD,L7,Erfassung4!BG:BG)</f>
        <v>0</v>
      </c>
      <c r="O7">
        <f t="shared" si="1"/>
        <v>0</v>
      </c>
      <c r="P7">
        <f t="shared" si="0"/>
        <v>1</v>
      </c>
    </row>
    <row r="8" spans="1:16" x14ac:dyDescent="0.25">
      <c r="A8" t="str">
        <f t="shared" si="6"/>
        <v/>
      </c>
      <c r="B8" t="str">
        <f t="shared" si="2"/>
        <v/>
      </c>
      <c r="C8" t="str">
        <f>IFERROR(_xlfn.CONCAT(VLOOKUP(B8,Member!A:I,3,0)," ",(VLOOKUP(B8,Member!A:I,4,0))),"")</f>
        <v/>
      </c>
      <c r="D8" t="str">
        <f>IFERROR(VLOOKUP(B8,Member!A:I,9,0),"")</f>
        <v/>
      </c>
      <c r="E8" s="84" t="str">
        <f t="shared" si="3"/>
        <v/>
      </c>
      <c r="F8" t="str">
        <f t="shared" si="4"/>
        <v/>
      </c>
      <c r="G8" s="118" t="str">
        <f t="shared" si="5"/>
        <v/>
      </c>
      <c r="L8" s="264">
        <f>Member!A8</f>
        <v>7295</v>
      </c>
      <c r="M8">
        <f>SUMIF(Erfassung4!BD:BD,L8,Erfassung4!BW:BW)</f>
        <v>0</v>
      </c>
      <c r="N8">
        <f>SUMIF(Erfassung4!BD:BD,L8,Erfassung4!BG:BG)</f>
        <v>0</v>
      </c>
      <c r="O8">
        <f t="shared" si="1"/>
        <v>0</v>
      </c>
      <c r="P8">
        <f t="shared" si="0"/>
        <v>1</v>
      </c>
    </row>
    <row r="9" spans="1:16" x14ac:dyDescent="0.25">
      <c r="A9" t="str">
        <f t="shared" si="6"/>
        <v/>
      </c>
      <c r="B9" t="str">
        <f t="shared" si="2"/>
        <v/>
      </c>
      <c r="C9" t="str">
        <f>IFERROR(_xlfn.CONCAT(VLOOKUP(B9,Member!A:I,3,0)," ",(VLOOKUP(B9,Member!A:I,4,0))),"")</f>
        <v/>
      </c>
      <c r="D9" t="str">
        <f>IFERROR(VLOOKUP(B9,Member!A:I,9,0),"")</f>
        <v/>
      </c>
      <c r="E9" s="84" t="str">
        <f t="shared" si="3"/>
        <v/>
      </c>
      <c r="F9" t="str">
        <f t="shared" si="4"/>
        <v/>
      </c>
      <c r="G9" s="118" t="str">
        <f t="shared" si="5"/>
        <v/>
      </c>
      <c r="L9" s="264">
        <f>Member!A9</f>
        <v>29170</v>
      </c>
      <c r="M9">
        <f>SUMIF(Erfassung4!BD:BD,L9,Erfassung4!BW:BW)</f>
        <v>0</v>
      </c>
      <c r="N9">
        <f>SUMIF(Erfassung4!BD:BD,L9,Erfassung4!BG:BG)</f>
        <v>0</v>
      </c>
      <c r="O9">
        <f t="shared" si="1"/>
        <v>0</v>
      </c>
      <c r="P9">
        <f t="shared" si="0"/>
        <v>1</v>
      </c>
    </row>
    <row r="10" spans="1:16" x14ac:dyDescent="0.25">
      <c r="A10" t="str">
        <f t="shared" si="6"/>
        <v/>
      </c>
      <c r="B10" t="str">
        <f t="shared" si="2"/>
        <v/>
      </c>
      <c r="C10" t="str">
        <f>IFERROR(_xlfn.CONCAT(VLOOKUP(B10,Member!A:I,3,0)," ",(VLOOKUP(B10,Member!A:I,4,0))),"")</f>
        <v/>
      </c>
      <c r="D10" t="str">
        <f>IFERROR(VLOOKUP(B10,Member!A:I,9,0),"")</f>
        <v/>
      </c>
      <c r="E10" s="84" t="str">
        <f t="shared" si="3"/>
        <v/>
      </c>
      <c r="F10" t="str">
        <f t="shared" si="4"/>
        <v/>
      </c>
      <c r="G10" s="118" t="str">
        <f t="shared" si="5"/>
        <v/>
      </c>
      <c r="L10" s="264">
        <f>Member!A10</f>
        <v>38761</v>
      </c>
      <c r="M10">
        <f>SUMIF(Erfassung4!BD:BD,L10,Erfassung4!BW:BW)</f>
        <v>0</v>
      </c>
      <c r="N10">
        <f>SUMIF(Erfassung4!BD:BD,L10,Erfassung4!BG:BG)</f>
        <v>0</v>
      </c>
      <c r="O10">
        <f t="shared" si="1"/>
        <v>0</v>
      </c>
      <c r="P10">
        <f t="shared" si="0"/>
        <v>1</v>
      </c>
    </row>
    <row r="11" spans="1:16" x14ac:dyDescent="0.25">
      <c r="A11" t="str">
        <f t="shared" si="6"/>
        <v/>
      </c>
      <c r="B11" t="str">
        <f t="shared" si="2"/>
        <v/>
      </c>
      <c r="C11" t="str">
        <f>IFERROR(_xlfn.CONCAT(VLOOKUP(B11,Member!A:I,3,0)," ",(VLOOKUP(B11,Member!A:I,4,0))),"")</f>
        <v/>
      </c>
      <c r="D11" t="str">
        <f>IFERROR(VLOOKUP(B11,Member!A:I,9,0),"")</f>
        <v/>
      </c>
      <c r="E11" s="84" t="str">
        <f t="shared" si="3"/>
        <v/>
      </c>
      <c r="F11" t="str">
        <f t="shared" si="4"/>
        <v/>
      </c>
      <c r="G11" s="118" t="str">
        <f t="shared" si="5"/>
        <v/>
      </c>
      <c r="L11" s="264">
        <f>Member!A11</f>
        <v>38001</v>
      </c>
      <c r="M11">
        <f>SUMIF(Erfassung4!BD:BD,L11,Erfassung4!BW:BW)</f>
        <v>0</v>
      </c>
      <c r="N11">
        <f>SUMIF(Erfassung4!BD:BD,L11,Erfassung4!BG:BG)</f>
        <v>0</v>
      </c>
      <c r="O11">
        <f t="shared" si="1"/>
        <v>0</v>
      </c>
      <c r="P11">
        <f t="shared" si="0"/>
        <v>1</v>
      </c>
    </row>
    <row r="12" spans="1:16" x14ac:dyDescent="0.25">
      <c r="A12" t="str">
        <f t="shared" si="6"/>
        <v/>
      </c>
      <c r="B12" t="str">
        <f t="shared" si="2"/>
        <v/>
      </c>
      <c r="C12" t="str">
        <f>IFERROR(_xlfn.CONCAT(VLOOKUP(B12,Member!A:I,3,0)," ",(VLOOKUP(B12,Member!A:I,4,0))),"")</f>
        <v/>
      </c>
      <c r="D12" t="str">
        <f>IFERROR(VLOOKUP(B12,Member!A:I,9,0),"")</f>
        <v/>
      </c>
      <c r="E12" s="84" t="str">
        <f t="shared" si="3"/>
        <v/>
      </c>
      <c r="F12" t="str">
        <f t="shared" si="4"/>
        <v/>
      </c>
      <c r="G12" s="118" t="str">
        <f t="shared" si="5"/>
        <v/>
      </c>
      <c r="L12" s="264">
        <f>Member!A12</f>
        <v>16336</v>
      </c>
      <c r="M12">
        <f>SUMIF(Erfassung4!BD:BD,L12,Erfassung4!BW:BW)</f>
        <v>0</v>
      </c>
      <c r="N12">
        <f>SUMIF(Erfassung4!BD:BD,L12,Erfassung4!BG:BG)</f>
        <v>0</v>
      </c>
      <c r="O12">
        <f t="shared" si="1"/>
        <v>0</v>
      </c>
      <c r="P12">
        <f t="shared" si="0"/>
        <v>1</v>
      </c>
    </row>
    <row r="13" spans="1:16" x14ac:dyDescent="0.25">
      <c r="A13" t="str">
        <f t="shared" si="6"/>
        <v/>
      </c>
      <c r="B13" t="str">
        <f t="shared" si="2"/>
        <v/>
      </c>
      <c r="C13" t="str">
        <f>IFERROR(_xlfn.CONCAT(VLOOKUP(B13,Member!A:I,3,0)," ",(VLOOKUP(B13,Member!A:I,4,0))),"")</f>
        <v/>
      </c>
      <c r="D13" t="str">
        <f>IFERROR(VLOOKUP(B13,Member!A:I,9,0),"")</f>
        <v/>
      </c>
      <c r="E13" s="84" t="str">
        <f t="shared" si="3"/>
        <v/>
      </c>
      <c r="F13" t="str">
        <f t="shared" si="4"/>
        <v/>
      </c>
      <c r="G13" s="118" t="str">
        <f t="shared" si="5"/>
        <v/>
      </c>
      <c r="L13" s="264">
        <f>Member!A13</f>
        <v>38954</v>
      </c>
      <c r="M13">
        <f>SUMIF(Erfassung4!BD:BD,L13,Erfassung4!BW:BW)</f>
        <v>0</v>
      </c>
      <c r="N13">
        <f>SUMIF(Erfassung4!BD:BD,L13,Erfassung4!BG:BG)</f>
        <v>0</v>
      </c>
      <c r="O13">
        <f t="shared" si="1"/>
        <v>0</v>
      </c>
      <c r="P13">
        <f t="shared" si="0"/>
        <v>1</v>
      </c>
    </row>
    <row r="14" spans="1:16" x14ac:dyDescent="0.25">
      <c r="A14" t="str">
        <f t="shared" si="6"/>
        <v/>
      </c>
      <c r="B14" t="str">
        <f t="shared" si="2"/>
        <v/>
      </c>
      <c r="C14" t="str">
        <f>IFERROR(_xlfn.CONCAT(VLOOKUP(B14,Member!A:I,3,0)," ",(VLOOKUP(B14,Member!A:I,4,0))),"")</f>
        <v/>
      </c>
      <c r="D14" t="str">
        <f>IFERROR(VLOOKUP(B14,Member!A:I,9,0),"")</f>
        <v/>
      </c>
      <c r="E14" s="84" t="str">
        <f t="shared" si="3"/>
        <v/>
      </c>
      <c r="F14" t="str">
        <f t="shared" si="4"/>
        <v/>
      </c>
      <c r="G14" s="118" t="str">
        <f t="shared" si="5"/>
        <v/>
      </c>
      <c r="L14" s="264">
        <f>Member!A14</f>
        <v>38845</v>
      </c>
      <c r="M14">
        <f>SUMIF(Erfassung4!BD:BD,L14,Erfassung4!BW:BW)</f>
        <v>0</v>
      </c>
      <c r="N14">
        <f>SUMIF(Erfassung4!BD:BD,L14,Erfassung4!BG:BG)</f>
        <v>0</v>
      </c>
      <c r="O14">
        <f t="shared" si="1"/>
        <v>0</v>
      </c>
      <c r="P14">
        <f t="shared" si="0"/>
        <v>1</v>
      </c>
    </row>
    <row r="15" spans="1:16" x14ac:dyDescent="0.25">
      <c r="A15" t="str">
        <f t="shared" si="6"/>
        <v/>
      </c>
      <c r="B15" t="str">
        <f t="shared" si="2"/>
        <v/>
      </c>
      <c r="C15" t="str">
        <f>IFERROR(_xlfn.CONCAT(VLOOKUP(B15,Member!A:I,3,0)," ",(VLOOKUP(B15,Member!A:I,4,0))),"")</f>
        <v/>
      </c>
      <c r="D15" t="str">
        <f>IFERROR(VLOOKUP(B15,Member!A:I,9,0),"")</f>
        <v/>
      </c>
      <c r="E15" s="84" t="str">
        <f t="shared" si="3"/>
        <v/>
      </c>
      <c r="F15" t="str">
        <f t="shared" si="4"/>
        <v/>
      </c>
      <c r="G15" s="118" t="str">
        <f t="shared" si="5"/>
        <v/>
      </c>
      <c r="L15" s="264">
        <f>Member!A15</f>
        <v>38843</v>
      </c>
      <c r="M15">
        <f>SUMIF(Erfassung4!BD:BD,L15,Erfassung4!BW:BW)</f>
        <v>0</v>
      </c>
      <c r="N15">
        <f>SUMIF(Erfassung4!BD:BD,L15,Erfassung4!BG:BG)</f>
        <v>0</v>
      </c>
      <c r="O15">
        <f t="shared" si="1"/>
        <v>0</v>
      </c>
      <c r="P15">
        <f t="shared" si="0"/>
        <v>1</v>
      </c>
    </row>
    <row r="16" spans="1:16" x14ac:dyDescent="0.25">
      <c r="A16" t="str">
        <f t="shared" si="6"/>
        <v/>
      </c>
      <c r="B16" t="str">
        <f t="shared" si="2"/>
        <v/>
      </c>
      <c r="C16" t="str">
        <f>IFERROR(_xlfn.CONCAT(VLOOKUP(B16,Member!A:I,3,0)," ",(VLOOKUP(B16,Member!A:I,4,0))),"")</f>
        <v/>
      </c>
      <c r="D16" t="str">
        <f>IFERROR(VLOOKUP(B16,Member!A:I,9,0),"")</f>
        <v/>
      </c>
      <c r="E16" s="84" t="str">
        <f t="shared" si="3"/>
        <v/>
      </c>
      <c r="F16" t="str">
        <f t="shared" si="4"/>
        <v/>
      </c>
      <c r="G16" s="118" t="str">
        <f t="shared" si="5"/>
        <v/>
      </c>
      <c r="L16" s="264">
        <f>Member!A16</f>
        <v>25691</v>
      </c>
      <c r="M16">
        <f>SUMIF(Erfassung4!BD:BD,L16,Erfassung4!BW:BW)</f>
        <v>0</v>
      </c>
      <c r="N16">
        <f>SUMIF(Erfassung4!BD:BD,L16,Erfassung4!BG:BG)</f>
        <v>0</v>
      </c>
      <c r="O16">
        <f t="shared" si="1"/>
        <v>0</v>
      </c>
      <c r="P16">
        <f t="shared" si="0"/>
        <v>1</v>
      </c>
    </row>
    <row r="17" spans="1:16" x14ac:dyDescent="0.25">
      <c r="A17" t="str">
        <f t="shared" si="6"/>
        <v/>
      </c>
      <c r="B17" t="str">
        <f t="shared" si="2"/>
        <v/>
      </c>
      <c r="C17" t="str">
        <f>IFERROR(_xlfn.CONCAT(VLOOKUP(B17,Member!A:I,3,0)," ",(VLOOKUP(B17,Member!A:I,4,0))),"")</f>
        <v/>
      </c>
      <c r="D17" t="str">
        <f>IFERROR(VLOOKUP(B17,Member!A:I,9,0),"")</f>
        <v/>
      </c>
      <c r="E17" s="84" t="str">
        <f t="shared" si="3"/>
        <v/>
      </c>
      <c r="F17" t="str">
        <f t="shared" si="4"/>
        <v/>
      </c>
      <c r="G17" s="118" t="str">
        <f t="shared" si="5"/>
        <v/>
      </c>
      <c r="L17" s="264">
        <f>Member!A17</f>
        <v>38844</v>
      </c>
      <c r="M17">
        <f>SUMIF(Erfassung4!BD:BD,L17,Erfassung4!BW:BW)</f>
        <v>0</v>
      </c>
      <c r="N17">
        <f>SUMIF(Erfassung4!BD:BD,L17,Erfassung4!BG:BG)</f>
        <v>0</v>
      </c>
      <c r="O17">
        <f t="shared" si="1"/>
        <v>0</v>
      </c>
      <c r="P17">
        <f t="shared" si="0"/>
        <v>1</v>
      </c>
    </row>
    <row r="18" spans="1:16" x14ac:dyDescent="0.25">
      <c r="A18" t="str">
        <f t="shared" si="6"/>
        <v/>
      </c>
      <c r="B18" t="str">
        <f t="shared" si="2"/>
        <v/>
      </c>
      <c r="C18" t="str">
        <f>IFERROR(_xlfn.CONCAT(VLOOKUP(B18,Member!A:I,3,0)," ",(VLOOKUP(B18,Member!A:I,4,0))),"")</f>
        <v/>
      </c>
      <c r="D18" t="str">
        <f>IFERROR(VLOOKUP(B18,Member!A:I,9,0),"")</f>
        <v/>
      </c>
      <c r="E18" s="84" t="str">
        <f t="shared" si="3"/>
        <v/>
      </c>
      <c r="F18" t="str">
        <f t="shared" si="4"/>
        <v/>
      </c>
      <c r="G18" s="118" t="str">
        <f t="shared" si="5"/>
        <v/>
      </c>
      <c r="L18" s="264">
        <f>Member!A18</f>
        <v>38902</v>
      </c>
      <c r="M18">
        <f>SUMIF(Erfassung4!BD:BD,L18,Erfassung4!BW:BW)</f>
        <v>0</v>
      </c>
      <c r="N18">
        <f>SUMIF(Erfassung4!BD:BD,L18,Erfassung4!BG:BG)</f>
        <v>0</v>
      </c>
      <c r="O18">
        <f t="shared" si="1"/>
        <v>0</v>
      </c>
      <c r="P18">
        <f t="shared" si="0"/>
        <v>1</v>
      </c>
    </row>
    <row r="19" spans="1:16" x14ac:dyDescent="0.25">
      <c r="A19" t="str">
        <f t="shared" si="6"/>
        <v/>
      </c>
      <c r="B19" t="str">
        <f t="shared" si="2"/>
        <v/>
      </c>
      <c r="C19" t="str">
        <f>IFERROR(_xlfn.CONCAT(VLOOKUP(B19,Member!A:I,3,0)," ",(VLOOKUP(B19,Member!A:I,4,0))),"")</f>
        <v/>
      </c>
      <c r="D19" t="str">
        <f>IFERROR(VLOOKUP(B19,Member!A:I,9,0),"")</f>
        <v/>
      </c>
      <c r="E19" s="84" t="str">
        <f t="shared" si="3"/>
        <v/>
      </c>
      <c r="F19" t="str">
        <f t="shared" si="4"/>
        <v/>
      </c>
      <c r="G19" s="118" t="str">
        <f t="shared" si="5"/>
        <v/>
      </c>
      <c r="L19" s="264">
        <f>Member!A19</f>
        <v>38940</v>
      </c>
      <c r="M19">
        <f>SUMIF(Erfassung4!BD:BD,L19,Erfassung4!BW:BW)</f>
        <v>0</v>
      </c>
      <c r="N19">
        <f>SUMIF(Erfassung4!BD:BD,L19,Erfassung4!BG:BG)</f>
        <v>0</v>
      </c>
      <c r="O19">
        <f t="shared" si="1"/>
        <v>0</v>
      </c>
      <c r="P19">
        <f t="shared" si="0"/>
        <v>1</v>
      </c>
    </row>
    <row r="20" spans="1:16" x14ac:dyDescent="0.25">
      <c r="A20" t="str">
        <f t="shared" si="6"/>
        <v/>
      </c>
      <c r="B20" t="str">
        <f t="shared" si="2"/>
        <v/>
      </c>
      <c r="C20" t="str">
        <f>IFERROR(_xlfn.CONCAT(VLOOKUP(B20,Member!A:I,3,0)," ",(VLOOKUP(B20,Member!A:I,4,0))),"")</f>
        <v/>
      </c>
      <c r="D20" t="str">
        <f>IFERROR(VLOOKUP(B20,Member!A:I,9,0),"")</f>
        <v/>
      </c>
      <c r="E20" s="84" t="str">
        <f t="shared" si="3"/>
        <v/>
      </c>
      <c r="F20" t="str">
        <f t="shared" si="4"/>
        <v/>
      </c>
      <c r="G20" s="118" t="str">
        <f t="shared" si="5"/>
        <v/>
      </c>
      <c r="L20" s="264">
        <f>Member!A20</f>
        <v>28367</v>
      </c>
      <c r="M20">
        <f>SUMIF(Erfassung4!BD:BD,L20,Erfassung4!BW:BW)</f>
        <v>0</v>
      </c>
      <c r="N20">
        <f>SUMIF(Erfassung4!BD:BD,L20,Erfassung4!BG:BG)</f>
        <v>0</v>
      </c>
      <c r="O20">
        <f t="shared" si="1"/>
        <v>0</v>
      </c>
      <c r="P20">
        <f t="shared" si="0"/>
        <v>1</v>
      </c>
    </row>
    <row r="21" spans="1:16" x14ac:dyDescent="0.25">
      <c r="A21" t="str">
        <f t="shared" si="6"/>
        <v/>
      </c>
      <c r="B21" t="str">
        <f t="shared" si="2"/>
        <v/>
      </c>
      <c r="C21" t="str">
        <f>IFERROR(_xlfn.CONCAT(VLOOKUP(B21,Member!A:I,3,0)," ",(VLOOKUP(B21,Member!A:I,4,0))),"")</f>
        <v/>
      </c>
      <c r="D21" t="str">
        <f>IFERROR(VLOOKUP(B21,Member!A:I,9,0),"")</f>
        <v/>
      </c>
      <c r="E21" s="84" t="str">
        <f t="shared" si="3"/>
        <v/>
      </c>
      <c r="F21" t="str">
        <f t="shared" si="4"/>
        <v/>
      </c>
      <c r="G21" s="118" t="str">
        <f t="shared" si="5"/>
        <v/>
      </c>
      <c r="L21" s="264">
        <f>Member!A21</f>
        <v>25005</v>
      </c>
      <c r="M21">
        <f>SUMIF(Erfassung4!BD:BD,L21,Erfassung4!BW:BW)</f>
        <v>0</v>
      </c>
      <c r="N21">
        <f>SUMIF(Erfassung4!BD:BD,L21,Erfassung4!BG:BG)</f>
        <v>0</v>
      </c>
      <c r="O21">
        <f t="shared" si="1"/>
        <v>0</v>
      </c>
      <c r="P21">
        <f t="shared" si="0"/>
        <v>1</v>
      </c>
    </row>
    <row r="22" spans="1:16" x14ac:dyDescent="0.25">
      <c r="A22" t="str">
        <f t="shared" si="6"/>
        <v/>
      </c>
      <c r="B22" t="str">
        <f t="shared" si="2"/>
        <v/>
      </c>
      <c r="C22" t="str">
        <f>IFERROR(_xlfn.CONCAT(VLOOKUP(B22,Member!A:I,3,0)," ",(VLOOKUP(B22,Member!A:I,4,0))),"")</f>
        <v/>
      </c>
      <c r="D22" t="str">
        <f>IFERROR(VLOOKUP(B22,Member!A:I,9,0),"")</f>
        <v/>
      </c>
      <c r="E22" s="84" t="str">
        <f t="shared" si="3"/>
        <v/>
      </c>
      <c r="F22" t="str">
        <f t="shared" si="4"/>
        <v/>
      </c>
      <c r="G22" s="118" t="str">
        <f t="shared" si="5"/>
        <v/>
      </c>
      <c r="L22" s="264">
        <f>Member!A22</f>
        <v>38659</v>
      </c>
      <c r="M22">
        <f>SUMIF(Erfassung4!BD:BD,L22,Erfassung4!BW:BW)</f>
        <v>0</v>
      </c>
      <c r="N22">
        <f>SUMIF(Erfassung4!BD:BD,L22,Erfassung4!BG:BG)</f>
        <v>0</v>
      </c>
      <c r="O22">
        <f t="shared" si="1"/>
        <v>0</v>
      </c>
      <c r="P22">
        <f t="shared" si="0"/>
        <v>1</v>
      </c>
    </row>
    <row r="23" spans="1:16" x14ac:dyDescent="0.25">
      <c r="A23" t="str">
        <f t="shared" si="6"/>
        <v/>
      </c>
      <c r="B23" t="str">
        <f t="shared" si="2"/>
        <v/>
      </c>
      <c r="C23" t="str">
        <f>IFERROR(_xlfn.CONCAT(VLOOKUP(B23,Member!A:I,3,0)," ",(VLOOKUP(B23,Member!A:I,4,0))),"")</f>
        <v/>
      </c>
      <c r="D23" t="str">
        <f>IFERROR(VLOOKUP(B23,Member!A:I,9,0),"")</f>
        <v/>
      </c>
      <c r="E23" s="84" t="str">
        <f t="shared" si="3"/>
        <v/>
      </c>
      <c r="F23" t="str">
        <f t="shared" si="4"/>
        <v/>
      </c>
      <c r="G23" s="118" t="str">
        <f t="shared" si="5"/>
        <v/>
      </c>
      <c r="L23" s="264">
        <f>Member!A23</f>
        <v>38660</v>
      </c>
      <c r="M23">
        <f>SUMIF(Erfassung4!BD:BD,L23,Erfassung4!BW:BW)</f>
        <v>0</v>
      </c>
      <c r="N23">
        <f>SUMIF(Erfassung4!BD:BD,L23,Erfassung4!BG:BG)</f>
        <v>0</v>
      </c>
      <c r="O23">
        <f t="shared" si="1"/>
        <v>0</v>
      </c>
      <c r="P23">
        <f t="shared" si="0"/>
        <v>1</v>
      </c>
    </row>
    <row r="24" spans="1:16" x14ac:dyDescent="0.25">
      <c r="A24" t="str">
        <f t="shared" si="6"/>
        <v/>
      </c>
      <c r="B24" t="str">
        <f t="shared" si="2"/>
        <v/>
      </c>
      <c r="C24" t="str">
        <f>IFERROR(_xlfn.CONCAT(VLOOKUP(B24,Member!A:I,3,0)," ",(VLOOKUP(B24,Member!A:I,4,0))),"")</f>
        <v/>
      </c>
      <c r="D24" t="str">
        <f>IFERROR(VLOOKUP(B24,Member!A:I,9,0),"")</f>
        <v/>
      </c>
      <c r="E24" s="84" t="str">
        <f t="shared" si="3"/>
        <v/>
      </c>
      <c r="F24" t="str">
        <f t="shared" si="4"/>
        <v/>
      </c>
      <c r="G24" s="118" t="str">
        <f t="shared" si="5"/>
        <v/>
      </c>
      <c r="L24" s="264">
        <f>Member!A24</f>
        <v>38893</v>
      </c>
      <c r="M24">
        <f>SUMIF(Erfassung4!BD:BD,L24,Erfassung4!BW:BW)</f>
        <v>0</v>
      </c>
      <c r="N24">
        <f>SUMIF(Erfassung4!BD:BD,L24,Erfassung4!BG:BG)</f>
        <v>0</v>
      </c>
      <c r="O24">
        <f t="shared" si="1"/>
        <v>0</v>
      </c>
      <c r="P24">
        <f t="shared" si="0"/>
        <v>1</v>
      </c>
    </row>
    <row r="25" spans="1:16" x14ac:dyDescent="0.25">
      <c r="A25" t="str">
        <f t="shared" si="6"/>
        <v/>
      </c>
      <c r="B25" t="str">
        <f t="shared" si="2"/>
        <v/>
      </c>
      <c r="C25" t="str">
        <f>IFERROR(_xlfn.CONCAT(VLOOKUP(B25,Member!A:I,3,0)," ",(VLOOKUP(B25,Member!A:I,4,0))),"")</f>
        <v/>
      </c>
      <c r="D25" t="str">
        <f>IFERROR(VLOOKUP(B25,Member!A:I,9,0),"")</f>
        <v/>
      </c>
      <c r="E25" s="84" t="str">
        <f t="shared" si="3"/>
        <v/>
      </c>
      <c r="F25" t="str">
        <f t="shared" si="4"/>
        <v/>
      </c>
      <c r="G25" s="118" t="str">
        <f t="shared" si="5"/>
        <v/>
      </c>
      <c r="L25" s="264">
        <f>Member!A25</f>
        <v>7646</v>
      </c>
      <c r="M25">
        <f>SUMIF(Erfassung4!BD:BD,L25,Erfassung4!BW:BW)</f>
        <v>0</v>
      </c>
      <c r="N25">
        <f>SUMIF(Erfassung4!BD:BD,L25,Erfassung4!BG:BG)</f>
        <v>0</v>
      </c>
      <c r="O25">
        <f t="shared" si="1"/>
        <v>0</v>
      </c>
      <c r="P25">
        <f t="shared" si="0"/>
        <v>1</v>
      </c>
    </row>
    <row r="26" spans="1:16" x14ac:dyDescent="0.25">
      <c r="A26" t="str">
        <f t="shared" si="6"/>
        <v/>
      </c>
      <c r="B26" t="str">
        <f t="shared" si="2"/>
        <v/>
      </c>
      <c r="C26" t="str">
        <f>IFERROR(_xlfn.CONCAT(VLOOKUP(B26,Member!A:I,3,0)," ",(VLOOKUP(B26,Member!A:I,4,0))),"")</f>
        <v/>
      </c>
      <c r="D26" t="str">
        <f>IFERROR(VLOOKUP(B26,Member!A:I,9,0),"")</f>
        <v/>
      </c>
      <c r="E26" s="84" t="str">
        <f t="shared" si="3"/>
        <v/>
      </c>
      <c r="F26" t="str">
        <f t="shared" si="4"/>
        <v/>
      </c>
      <c r="G26" s="118" t="str">
        <f t="shared" si="5"/>
        <v/>
      </c>
      <c r="L26" s="264">
        <f>Member!A26</f>
        <v>25690</v>
      </c>
      <c r="M26">
        <f>SUMIF(Erfassung4!BD:BD,L26,Erfassung4!BW:BW)</f>
        <v>0</v>
      </c>
      <c r="N26">
        <f>SUMIF(Erfassung4!BD:BD,L26,Erfassung4!BG:BG)</f>
        <v>0</v>
      </c>
      <c r="O26">
        <f t="shared" si="1"/>
        <v>0</v>
      </c>
      <c r="P26">
        <f t="shared" si="0"/>
        <v>1</v>
      </c>
    </row>
    <row r="27" spans="1:16" x14ac:dyDescent="0.25">
      <c r="A27" t="str">
        <f t="shared" si="6"/>
        <v/>
      </c>
      <c r="B27" t="str">
        <f t="shared" si="2"/>
        <v/>
      </c>
      <c r="C27" t="str">
        <f>IFERROR(_xlfn.CONCAT(VLOOKUP(B27,Member!A:I,3,0)," ",(VLOOKUP(B27,Member!A:I,4,0))),"")</f>
        <v/>
      </c>
      <c r="D27" t="str">
        <f>IFERROR(VLOOKUP(B27,Member!A:I,9,0),"")</f>
        <v/>
      </c>
      <c r="E27" s="84" t="str">
        <f t="shared" si="3"/>
        <v/>
      </c>
      <c r="F27" t="str">
        <f t="shared" si="4"/>
        <v/>
      </c>
      <c r="G27" s="118" t="str">
        <f t="shared" si="5"/>
        <v/>
      </c>
      <c r="L27" s="264">
        <f>Member!A27</f>
        <v>38149</v>
      </c>
      <c r="M27">
        <f>SUMIF(Erfassung4!BD:BD,L27,Erfassung4!BW:BW)</f>
        <v>0</v>
      </c>
      <c r="N27">
        <f>SUMIF(Erfassung4!BD:BD,L27,Erfassung4!BG:BG)</f>
        <v>0</v>
      </c>
      <c r="O27">
        <f t="shared" si="1"/>
        <v>0</v>
      </c>
      <c r="P27">
        <f t="shared" si="0"/>
        <v>1</v>
      </c>
    </row>
    <row r="28" spans="1:16" x14ac:dyDescent="0.25">
      <c r="A28" t="str">
        <f t="shared" si="6"/>
        <v/>
      </c>
      <c r="B28" t="str">
        <f t="shared" si="2"/>
        <v/>
      </c>
      <c r="C28" t="str">
        <f>IFERROR(_xlfn.CONCAT(VLOOKUP(B28,Member!A:I,3,0)," ",(VLOOKUP(B28,Member!A:I,4,0))),"")</f>
        <v/>
      </c>
      <c r="D28" t="str">
        <f>IFERROR(VLOOKUP(B28,Member!A:I,9,0),"")</f>
        <v/>
      </c>
      <c r="E28" s="84" t="str">
        <f t="shared" si="3"/>
        <v/>
      </c>
      <c r="F28" t="str">
        <f t="shared" si="4"/>
        <v/>
      </c>
      <c r="G28" s="118" t="str">
        <f t="shared" si="5"/>
        <v/>
      </c>
      <c r="L28" s="264">
        <f>Member!A28</f>
        <v>38772</v>
      </c>
      <c r="M28">
        <f>SUMIF(Erfassung4!BD:BD,L28,Erfassung4!BW:BW)</f>
        <v>0</v>
      </c>
      <c r="N28">
        <f>SUMIF(Erfassung4!BD:BD,L28,Erfassung4!BG:BG)</f>
        <v>0</v>
      </c>
      <c r="O28">
        <f t="shared" si="1"/>
        <v>0</v>
      </c>
      <c r="P28">
        <f t="shared" si="0"/>
        <v>1</v>
      </c>
    </row>
    <row r="29" spans="1:16" x14ac:dyDescent="0.25">
      <c r="A29" t="str">
        <f t="shared" si="6"/>
        <v/>
      </c>
      <c r="B29" t="str">
        <f t="shared" si="2"/>
        <v/>
      </c>
      <c r="C29" t="str">
        <f>IFERROR(_xlfn.CONCAT(VLOOKUP(B29,Member!A:I,3,0)," ",(VLOOKUP(B29,Member!A:I,4,0))),"")</f>
        <v/>
      </c>
      <c r="D29" t="str">
        <f>IFERROR(VLOOKUP(B29,Member!A:I,9,0),"")</f>
        <v/>
      </c>
      <c r="E29" s="84" t="str">
        <f t="shared" si="3"/>
        <v/>
      </c>
      <c r="F29" t="str">
        <f t="shared" si="4"/>
        <v/>
      </c>
      <c r="G29" s="118" t="str">
        <f t="shared" si="5"/>
        <v/>
      </c>
      <c r="L29" s="264">
        <f>Member!A29</f>
        <v>38530</v>
      </c>
      <c r="M29">
        <f>SUMIF(Erfassung4!BD:BD,L29,Erfassung4!BW:BW)</f>
        <v>0</v>
      </c>
      <c r="N29">
        <f>SUMIF(Erfassung4!BD:BD,L29,Erfassung4!BG:BG)</f>
        <v>0</v>
      </c>
      <c r="O29">
        <f t="shared" si="1"/>
        <v>0</v>
      </c>
      <c r="P29">
        <f t="shared" si="0"/>
        <v>1</v>
      </c>
    </row>
    <row r="30" spans="1:16" x14ac:dyDescent="0.25">
      <c r="A30" t="str">
        <f t="shared" si="6"/>
        <v/>
      </c>
      <c r="B30" t="str">
        <f t="shared" si="2"/>
        <v/>
      </c>
      <c r="C30" t="str">
        <f>IFERROR(_xlfn.CONCAT(VLOOKUP(B30,Member!A:I,3,0)," ",(VLOOKUP(B30,Member!A:I,4,0))),"")</f>
        <v/>
      </c>
      <c r="D30" t="str">
        <f>IFERROR(VLOOKUP(B30,Member!A:I,9,0),"")</f>
        <v/>
      </c>
      <c r="E30" s="84" t="str">
        <f t="shared" si="3"/>
        <v/>
      </c>
      <c r="F30" t="str">
        <f t="shared" si="4"/>
        <v/>
      </c>
      <c r="G30" s="118" t="str">
        <f t="shared" si="5"/>
        <v/>
      </c>
      <c r="L30" s="264">
        <f>Member!A30</f>
        <v>38729</v>
      </c>
      <c r="M30">
        <f>SUMIF(Erfassung4!BD:BD,L30,Erfassung4!BW:BW)</f>
        <v>0</v>
      </c>
      <c r="N30">
        <f>SUMIF(Erfassung4!BD:BD,L30,Erfassung4!BG:BG)</f>
        <v>0</v>
      </c>
      <c r="O30">
        <f t="shared" si="1"/>
        <v>0</v>
      </c>
      <c r="P30">
        <f t="shared" si="0"/>
        <v>1</v>
      </c>
    </row>
    <row r="31" spans="1:16" x14ac:dyDescent="0.25">
      <c r="A31" t="str">
        <f t="shared" si="6"/>
        <v/>
      </c>
      <c r="B31" t="str">
        <f t="shared" si="2"/>
        <v/>
      </c>
      <c r="C31" t="str">
        <f>IFERROR(_xlfn.CONCAT(VLOOKUP(B31,Member!A:I,3,0)," ",(VLOOKUP(B31,Member!A:I,4,0))),"")</f>
        <v/>
      </c>
      <c r="D31" t="str">
        <f>IFERROR(VLOOKUP(B31,Member!A:I,9,0),"")</f>
        <v/>
      </c>
      <c r="E31" s="84" t="str">
        <f t="shared" si="3"/>
        <v/>
      </c>
      <c r="F31" t="str">
        <f t="shared" si="4"/>
        <v/>
      </c>
      <c r="G31" s="118" t="str">
        <f t="shared" si="5"/>
        <v/>
      </c>
      <c r="L31" s="264">
        <f>Member!A31</f>
        <v>38958</v>
      </c>
      <c r="M31">
        <f>SUMIF(Erfassung4!BD:BD,L31,Erfassung4!BW:BW)</f>
        <v>0</v>
      </c>
      <c r="N31">
        <f>SUMIF(Erfassung4!BD:BD,L31,Erfassung4!BG:BG)</f>
        <v>0</v>
      </c>
      <c r="O31">
        <f t="shared" si="1"/>
        <v>0</v>
      </c>
      <c r="P31">
        <f t="shared" si="0"/>
        <v>1</v>
      </c>
    </row>
    <row r="32" spans="1:16" x14ac:dyDescent="0.25">
      <c r="A32" t="str">
        <f t="shared" si="6"/>
        <v/>
      </c>
      <c r="B32" t="str">
        <f t="shared" si="2"/>
        <v/>
      </c>
      <c r="C32" t="str">
        <f>IFERROR(_xlfn.CONCAT(VLOOKUP(B32,Member!A:I,3,0)," ",(VLOOKUP(B32,Member!A:I,4,0))),"")</f>
        <v/>
      </c>
      <c r="D32" t="str">
        <f>IFERROR(VLOOKUP(B32,Member!A:I,9,0),"")</f>
        <v/>
      </c>
      <c r="E32" s="84" t="str">
        <f t="shared" si="3"/>
        <v/>
      </c>
      <c r="F32" t="str">
        <f t="shared" si="4"/>
        <v/>
      </c>
      <c r="G32" s="118" t="str">
        <f t="shared" si="5"/>
        <v/>
      </c>
      <c r="L32" s="264">
        <f>Member!A32</f>
        <v>25829</v>
      </c>
      <c r="M32">
        <f>SUMIF(Erfassung4!BD:BD,L32,Erfassung4!BW:BW)</f>
        <v>0</v>
      </c>
      <c r="N32">
        <f>SUMIF(Erfassung4!BD:BD,L32,Erfassung4!BG:BG)</f>
        <v>0</v>
      </c>
      <c r="O32">
        <f t="shared" si="1"/>
        <v>0</v>
      </c>
      <c r="P32">
        <f t="shared" si="0"/>
        <v>1</v>
      </c>
    </row>
    <row r="33" spans="1:16" x14ac:dyDescent="0.25">
      <c r="A33" t="str">
        <f t="shared" si="6"/>
        <v/>
      </c>
      <c r="B33" t="str">
        <f t="shared" si="2"/>
        <v/>
      </c>
      <c r="C33" t="str">
        <f>IFERROR(_xlfn.CONCAT(VLOOKUP(B33,Member!A:I,3,0)," ",(VLOOKUP(B33,Member!A:I,4,0))),"")</f>
        <v/>
      </c>
      <c r="D33" t="str">
        <f>IFERROR(VLOOKUP(B33,Member!A:I,9,0),"")</f>
        <v/>
      </c>
      <c r="E33" s="84" t="str">
        <f t="shared" si="3"/>
        <v/>
      </c>
      <c r="F33" t="str">
        <f t="shared" si="4"/>
        <v/>
      </c>
      <c r="G33" s="118" t="str">
        <f t="shared" si="5"/>
        <v/>
      </c>
      <c r="L33" s="264">
        <f>Member!A33</f>
        <v>38352</v>
      </c>
      <c r="M33">
        <f>SUMIF(Erfassung4!BD:BD,L33,Erfassung4!BW:BW)</f>
        <v>0</v>
      </c>
      <c r="N33">
        <f>SUMIF(Erfassung4!BD:BD,L33,Erfassung4!BG:BG)</f>
        <v>0</v>
      </c>
      <c r="O33">
        <f t="shared" si="1"/>
        <v>0</v>
      </c>
      <c r="P33">
        <f t="shared" si="0"/>
        <v>1</v>
      </c>
    </row>
    <row r="34" spans="1:16" x14ac:dyDescent="0.25">
      <c r="A34" t="str">
        <f t="shared" si="6"/>
        <v/>
      </c>
      <c r="B34" t="str">
        <f t="shared" si="2"/>
        <v/>
      </c>
      <c r="C34" t="str">
        <f>IFERROR(_xlfn.CONCAT(VLOOKUP(B34,Member!A:I,3,0)," ",(VLOOKUP(B34,Member!A:I,4,0))),"")</f>
        <v/>
      </c>
      <c r="D34" t="str">
        <f>IFERROR(VLOOKUP(B34,Member!A:I,9,0),"")</f>
        <v/>
      </c>
      <c r="E34" s="84" t="str">
        <f t="shared" si="3"/>
        <v/>
      </c>
      <c r="F34" t="str">
        <f t="shared" si="4"/>
        <v/>
      </c>
      <c r="G34" s="118" t="str">
        <f t="shared" si="5"/>
        <v/>
      </c>
      <c r="L34" s="264">
        <f>Member!A34</f>
        <v>38539</v>
      </c>
      <c r="M34">
        <f>SUMIF(Erfassung4!BD:BD,L34,Erfassung4!BW:BW)</f>
        <v>0</v>
      </c>
      <c r="N34">
        <f>SUMIF(Erfassung4!BD:BD,L34,Erfassung4!BG:BG)</f>
        <v>0</v>
      </c>
      <c r="O34">
        <f t="shared" si="1"/>
        <v>0</v>
      </c>
      <c r="P34">
        <f t="shared" si="0"/>
        <v>1</v>
      </c>
    </row>
    <row r="35" spans="1:16" x14ac:dyDescent="0.25">
      <c r="A35" t="str">
        <f t="shared" si="6"/>
        <v/>
      </c>
      <c r="B35" t="str">
        <f t="shared" si="2"/>
        <v/>
      </c>
      <c r="C35" t="str">
        <f>IFERROR(_xlfn.CONCAT(VLOOKUP(B35,Member!A:I,3,0)," ",(VLOOKUP(B35,Member!A:I,4,0))),"")</f>
        <v/>
      </c>
      <c r="D35" t="str">
        <f>IFERROR(VLOOKUP(B35,Member!A:I,9,0),"")</f>
        <v/>
      </c>
      <c r="E35" s="84" t="str">
        <f t="shared" si="3"/>
        <v/>
      </c>
      <c r="F35" t="str">
        <f t="shared" si="4"/>
        <v/>
      </c>
      <c r="G35" s="118" t="str">
        <f t="shared" si="5"/>
        <v/>
      </c>
      <c r="L35" s="264">
        <f>Member!A35</f>
        <v>38540</v>
      </c>
      <c r="M35">
        <f>SUMIF(Erfassung4!BD:BD,L35,Erfassung4!BW:BW)</f>
        <v>0</v>
      </c>
      <c r="N35">
        <f>SUMIF(Erfassung4!BD:BD,L35,Erfassung4!BG:BG)</f>
        <v>0</v>
      </c>
      <c r="O35">
        <f t="shared" si="1"/>
        <v>0</v>
      </c>
      <c r="P35">
        <f t="shared" si="0"/>
        <v>1</v>
      </c>
    </row>
    <row r="36" spans="1:16" x14ac:dyDescent="0.25">
      <c r="A36" t="str">
        <f t="shared" si="6"/>
        <v/>
      </c>
      <c r="B36" t="str">
        <f t="shared" si="2"/>
        <v/>
      </c>
      <c r="C36" t="str">
        <f>IFERROR(_xlfn.CONCAT(VLOOKUP(B36,Member!A:I,3,0)," ",(VLOOKUP(B36,Member!A:I,4,0))),"")</f>
        <v/>
      </c>
      <c r="D36" t="str">
        <f>IFERROR(VLOOKUP(B36,Member!A:I,9,0),"")</f>
        <v/>
      </c>
      <c r="E36" s="84" t="str">
        <f t="shared" si="3"/>
        <v/>
      </c>
      <c r="F36" t="str">
        <f t="shared" si="4"/>
        <v/>
      </c>
      <c r="G36" s="118" t="str">
        <f t="shared" si="5"/>
        <v/>
      </c>
      <c r="L36" s="264">
        <f>Member!A36</f>
        <v>25359</v>
      </c>
      <c r="M36">
        <f>SUMIF(Erfassung4!BD:BD,L36,Erfassung4!BW:BW)</f>
        <v>0</v>
      </c>
      <c r="N36">
        <f>SUMIF(Erfassung4!BD:BD,L36,Erfassung4!BG:BG)</f>
        <v>0</v>
      </c>
      <c r="O36">
        <f t="shared" si="1"/>
        <v>0</v>
      </c>
      <c r="P36">
        <f t="shared" si="0"/>
        <v>1</v>
      </c>
    </row>
    <row r="37" spans="1:16" x14ac:dyDescent="0.25">
      <c r="A37" t="str">
        <f t="shared" si="6"/>
        <v/>
      </c>
      <c r="B37" t="str">
        <f t="shared" ref="B37:B68" si="7">IFERROR(INDEX(L:L,MATCH(A37,P:P,0)),"")</f>
        <v/>
      </c>
      <c r="C37" t="str">
        <f>IFERROR(_xlfn.CONCAT(VLOOKUP(B37,Member!A:I,3,0)," ",(VLOOKUP(B37,Member!A:I,4,0))),"")</f>
        <v/>
      </c>
      <c r="D37" t="str">
        <f>IFERROR(VLOOKUP(B37,Member!A:I,9,0),"")</f>
        <v/>
      </c>
      <c r="E37" s="84" t="str">
        <f t="shared" ref="E37:E68" si="8">IFERROR(INDEX(M:M,MATCH(A37,P:P,0)),"")</f>
        <v/>
      </c>
      <c r="F37" t="str">
        <f t="shared" ref="F37:F68" si="9">IFERROR(INDEX(N:N,MATCH(A37,P:P,0)),"")</f>
        <v/>
      </c>
      <c r="G37" s="118" t="str">
        <f t="shared" ref="G37:G68" si="10">IFERROR(INDEX(O:O,MATCH(A37,P:P,0)),"")</f>
        <v/>
      </c>
      <c r="L37" s="264">
        <f>Member!A37</f>
        <v>25965</v>
      </c>
      <c r="M37">
        <f>SUMIF(Erfassung4!BD:BD,L37,Erfassung4!BW:BW)</f>
        <v>0</v>
      </c>
      <c r="N37">
        <f>SUMIF(Erfassung4!BD:BD,L37,Erfassung4!BG:BG)</f>
        <v>0</v>
      </c>
      <c r="O37">
        <f t="shared" si="1"/>
        <v>0</v>
      </c>
      <c r="P37">
        <f t="shared" si="0"/>
        <v>1</v>
      </c>
    </row>
    <row r="38" spans="1:16" x14ac:dyDescent="0.25">
      <c r="A38" t="str">
        <f t="shared" ref="A38:A69" si="11">IFERROR(IF(A37+1&gt;MAX(P:P)-1,"",A37+1),"")</f>
        <v/>
      </c>
      <c r="B38" t="str">
        <f t="shared" si="7"/>
        <v/>
      </c>
      <c r="C38" t="str">
        <f>IFERROR(_xlfn.CONCAT(VLOOKUP(B38,Member!A:I,3,0)," ",(VLOOKUP(B38,Member!A:I,4,0))),"")</f>
        <v/>
      </c>
      <c r="D38" t="str">
        <f>IFERROR(VLOOKUP(B38,Member!A:I,9,0),"")</f>
        <v/>
      </c>
      <c r="E38" s="84" t="str">
        <f t="shared" si="8"/>
        <v/>
      </c>
      <c r="F38" t="str">
        <f t="shared" si="9"/>
        <v/>
      </c>
      <c r="G38" s="118" t="str">
        <f t="shared" si="10"/>
        <v/>
      </c>
      <c r="L38" s="264">
        <f>Member!A38</f>
        <v>38425</v>
      </c>
      <c r="M38">
        <f>SUMIF(Erfassung4!BD:BD,L38,Erfassung4!BW:BW)</f>
        <v>0</v>
      </c>
      <c r="N38">
        <f>SUMIF(Erfassung4!BD:BD,L38,Erfassung4!BG:BG)</f>
        <v>0</v>
      </c>
      <c r="O38">
        <f t="shared" si="1"/>
        <v>0</v>
      </c>
      <c r="P38">
        <f t="shared" si="0"/>
        <v>1</v>
      </c>
    </row>
    <row r="39" spans="1:16" x14ac:dyDescent="0.25">
      <c r="A39" t="str">
        <f t="shared" si="11"/>
        <v/>
      </c>
      <c r="B39" t="str">
        <f t="shared" si="7"/>
        <v/>
      </c>
      <c r="C39" t="str">
        <f>IFERROR(_xlfn.CONCAT(VLOOKUP(B39,Member!A:I,3,0)," ",(VLOOKUP(B39,Member!A:I,4,0))),"")</f>
        <v/>
      </c>
      <c r="D39" t="str">
        <f>IFERROR(VLOOKUP(B39,Member!A:I,9,0),"")</f>
        <v/>
      </c>
      <c r="E39" s="84" t="str">
        <f t="shared" si="8"/>
        <v/>
      </c>
      <c r="F39" t="str">
        <f t="shared" si="9"/>
        <v/>
      </c>
      <c r="G39" s="118" t="str">
        <f t="shared" si="10"/>
        <v/>
      </c>
      <c r="L39" s="264">
        <f>Member!A39</f>
        <v>38369</v>
      </c>
      <c r="M39">
        <f>SUMIF(Erfassung4!BD:BD,L39,Erfassung4!BW:BW)</f>
        <v>0</v>
      </c>
      <c r="N39">
        <f>SUMIF(Erfassung4!BD:BD,L39,Erfassung4!BG:BG)</f>
        <v>0</v>
      </c>
      <c r="O39">
        <f t="shared" si="1"/>
        <v>0</v>
      </c>
      <c r="P39">
        <f t="shared" si="0"/>
        <v>1</v>
      </c>
    </row>
    <row r="40" spans="1:16" x14ac:dyDescent="0.25">
      <c r="A40" t="str">
        <f t="shared" si="11"/>
        <v/>
      </c>
      <c r="B40" t="str">
        <f t="shared" si="7"/>
        <v/>
      </c>
      <c r="C40" t="str">
        <f>IFERROR(_xlfn.CONCAT(VLOOKUP(B40,Member!A:I,3,0)," ",(VLOOKUP(B40,Member!A:I,4,0))),"")</f>
        <v/>
      </c>
      <c r="D40" t="str">
        <f>IFERROR(VLOOKUP(B40,Member!A:I,9,0),"")</f>
        <v/>
      </c>
      <c r="E40" s="84" t="str">
        <f t="shared" si="8"/>
        <v/>
      </c>
      <c r="F40" t="str">
        <f t="shared" si="9"/>
        <v/>
      </c>
      <c r="G40" s="118" t="str">
        <f t="shared" si="10"/>
        <v/>
      </c>
      <c r="L40" s="264">
        <f>Member!A40</f>
        <v>16165</v>
      </c>
      <c r="M40">
        <f>SUMIF(Erfassung4!BD:BD,L40,Erfassung4!BW:BW)</f>
        <v>0</v>
      </c>
      <c r="N40">
        <f>SUMIF(Erfassung4!BD:BD,L40,Erfassung4!BG:BG)</f>
        <v>0</v>
      </c>
      <c r="O40">
        <f t="shared" si="1"/>
        <v>0</v>
      </c>
      <c r="P40">
        <f t="shared" si="0"/>
        <v>1</v>
      </c>
    </row>
    <row r="41" spans="1:16" x14ac:dyDescent="0.25">
      <c r="A41" t="str">
        <f t="shared" si="11"/>
        <v/>
      </c>
      <c r="B41" t="str">
        <f t="shared" si="7"/>
        <v/>
      </c>
      <c r="C41" t="str">
        <f>IFERROR(_xlfn.CONCAT(VLOOKUP(B41,Member!A:I,3,0)," ",(VLOOKUP(B41,Member!A:I,4,0))),"")</f>
        <v/>
      </c>
      <c r="D41" t="str">
        <f>IFERROR(VLOOKUP(B41,Member!A:I,9,0),"")</f>
        <v/>
      </c>
      <c r="E41" s="84" t="str">
        <f t="shared" si="8"/>
        <v/>
      </c>
      <c r="F41" t="str">
        <f t="shared" si="9"/>
        <v/>
      </c>
      <c r="G41" s="118" t="str">
        <f t="shared" si="10"/>
        <v/>
      </c>
      <c r="L41" s="264">
        <f>Member!A41</f>
        <v>38134</v>
      </c>
      <c r="M41">
        <f>SUMIF(Erfassung4!BD:BD,L41,Erfassung4!BW:BW)</f>
        <v>0</v>
      </c>
      <c r="N41">
        <f>SUMIF(Erfassung4!BD:BD,L41,Erfassung4!BG:BG)</f>
        <v>0</v>
      </c>
      <c r="O41">
        <f t="shared" si="1"/>
        <v>0</v>
      </c>
      <c r="P41">
        <f t="shared" si="0"/>
        <v>1</v>
      </c>
    </row>
    <row r="42" spans="1:16" x14ac:dyDescent="0.25">
      <c r="A42" t="str">
        <f t="shared" si="11"/>
        <v/>
      </c>
      <c r="B42" t="str">
        <f t="shared" si="7"/>
        <v/>
      </c>
      <c r="C42" t="str">
        <f>IFERROR(_xlfn.CONCAT(VLOOKUP(B42,Member!A:I,3,0)," ",(VLOOKUP(B42,Member!A:I,4,0))),"")</f>
        <v/>
      </c>
      <c r="D42" t="str">
        <f>IFERROR(VLOOKUP(B42,Member!A:I,9,0),"")</f>
        <v/>
      </c>
      <c r="E42" s="84" t="str">
        <f t="shared" si="8"/>
        <v/>
      </c>
      <c r="F42" t="str">
        <f t="shared" si="9"/>
        <v/>
      </c>
      <c r="G42" s="118" t="str">
        <f t="shared" si="10"/>
        <v/>
      </c>
      <c r="L42" s="264">
        <f>Member!A42</f>
        <v>38936</v>
      </c>
      <c r="M42">
        <f>SUMIF(Erfassung4!BD:BD,L42,Erfassung4!BW:BW)</f>
        <v>0</v>
      </c>
      <c r="N42">
        <f>SUMIF(Erfassung4!BD:BD,L42,Erfassung4!BG:BG)</f>
        <v>0</v>
      </c>
      <c r="O42">
        <f t="shared" si="1"/>
        <v>0</v>
      </c>
      <c r="P42">
        <f t="shared" si="0"/>
        <v>1</v>
      </c>
    </row>
    <row r="43" spans="1:16" x14ac:dyDescent="0.25">
      <c r="A43" t="str">
        <f t="shared" si="11"/>
        <v/>
      </c>
      <c r="B43" t="str">
        <f t="shared" si="7"/>
        <v/>
      </c>
      <c r="C43" t="str">
        <f>IFERROR(_xlfn.CONCAT(VLOOKUP(B43,Member!A:I,3,0)," ",(VLOOKUP(B43,Member!A:I,4,0))),"")</f>
        <v/>
      </c>
      <c r="D43" t="str">
        <f>IFERROR(VLOOKUP(B43,Member!A:I,9,0),"")</f>
        <v/>
      </c>
      <c r="E43" s="84" t="str">
        <f t="shared" si="8"/>
        <v/>
      </c>
      <c r="F43" t="str">
        <f t="shared" si="9"/>
        <v/>
      </c>
      <c r="G43" s="118" t="str">
        <f t="shared" si="10"/>
        <v/>
      </c>
      <c r="L43" s="264">
        <f>Member!A43</f>
        <v>25378</v>
      </c>
      <c r="M43">
        <f>SUMIF(Erfassung4!BD:BD,L43,Erfassung4!BW:BW)</f>
        <v>0</v>
      </c>
      <c r="N43">
        <f>SUMIF(Erfassung4!BD:BD,L43,Erfassung4!BG:BG)</f>
        <v>0</v>
      </c>
      <c r="O43">
        <f t="shared" si="1"/>
        <v>0</v>
      </c>
      <c r="P43">
        <f t="shared" si="0"/>
        <v>1</v>
      </c>
    </row>
    <row r="44" spans="1:16" x14ac:dyDescent="0.25">
      <c r="A44" t="str">
        <f t="shared" si="11"/>
        <v/>
      </c>
      <c r="B44" t="str">
        <f t="shared" si="7"/>
        <v/>
      </c>
      <c r="C44" t="str">
        <f>IFERROR(_xlfn.CONCAT(VLOOKUP(B44,Member!A:I,3,0)," ",(VLOOKUP(B44,Member!A:I,4,0))),"")</f>
        <v/>
      </c>
      <c r="D44" t="str">
        <f>IFERROR(VLOOKUP(B44,Member!A:I,9,0),"")</f>
        <v/>
      </c>
      <c r="E44" s="84" t="str">
        <f t="shared" si="8"/>
        <v/>
      </c>
      <c r="F44" t="str">
        <f t="shared" si="9"/>
        <v/>
      </c>
      <c r="G44" s="118" t="str">
        <f t="shared" si="10"/>
        <v/>
      </c>
      <c r="L44" s="264">
        <f>Member!A44</f>
        <v>38490</v>
      </c>
      <c r="M44">
        <f>SUMIF(Erfassung4!BD:BD,L44,Erfassung4!BW:BW)</f>
        <v>0</v>
      </c>
      <c r="N44">
        <f>SUMIF(Erfassung4!BD:BD,L44,Erfassung4!BG:BG)</f>
        <v>0</v>
      </c>
      <c r="O44">
        <f t="shared" si="1"/>
        <v>0</v>
      </c>
      <c r="P44">
        <f t="shared" si="0"/>
        <v>1</v>
      </c>
    </row>
    <row r="45" spans="1:16" x14ac:dyDescent="0.25">
      <c r="A45" t="str">
        <f t="shared" si="11"/>
        <v/>
      </c>
      <c r="B45" t="str">
        <f t="shared" si="7"/>
        <v/>
      </c>
      <c r="C45" t="str">
        <f>IFERROR(_xlfn.CONCAT(VLOOKUP(B45,Member!A:I,3,0)," ",(VLOOKUP(B45,Member!A:I,4,0))),"")</f>
        <v/>
      </c>
      <c r="D45" t="str">
        <f>IFERROR(VLOOKUP(B45,Member!A:I,9,0),"")</f>
        <v/>
      </c>
      <c r="E45" s="84" t="str">
        <f t="shared" si="8"/>
        <v/>
      </c>
      <c r="F45" t="str">
        <f t="shared" si="9"/>
        <v/>
      </c>
      <c r="G45" s="118" t="str">
        <f t="shared" si="10"/>
        <v/>
      </c>
      <c r="L45" s="264">
        <f>Member!A45</f>
        <v>38489</v>
      </c>
      <c r="M45">
        <f>SUMIF(Erfassung4!BD:BD,L45,Erfassung4!BW:BW)</f>
        <v>0</v>
      </c>
      <c r="N45">
        <f>SUMIF(Erfassung4!BD:BD,L45,Erfassung4!BG:BG)</f>
        <v>0</v>
      </c>
      <c r="O45">
        <f t="shared" si="1"/>
        <v>0</v>
      </c>
      <c r="P45">
        <f t="shared" si="0"/>
        <v>1</v>
      </c>
    </row>
    <row r="46" spans="1:16" x14ac:dyDescent="0.25">
      <c r="A46" t="str">
        <f t="shared" si="11"/>
        <v/>
      </c>
      <c r="B46" t="str">
        <f t="shared" si="7"/>
        <v/>
      </c>
      <c r="C46" t="str">
        <f>IFERROR(_xlfn.CONCAT(VLOOKUP(B46,Member!A:I,3,0)," ",(VLOOKUP(B46,Member!A:I,4,0))),"")</f>
        <v/>
      </c>
      <c r="D46" t="str">
        <f>IFERROR(VLOOKUP(B46,Member!A:I,9,0),"")</f>
        <v/>
      </c>
      <c r="E46" s="84" t="str">
        <f t="shared" si="8"/>
        <v/>
      </c>
      <c r="F46" t="str">
        <f t="shared" si="9"/>
        <v/>
      </c>
      <c r="G46" s="118" t="str">
        <f t="shared" si="10"/>
        <v/>
      </c>
      <c r="L46" s="264">
        <f>Member!A46</f>
        <v>7265</v>
      </c>
      <c r="M46">
        <f>SUMIF(Erfassung4!BD:BD,L46,Erfassung4!BW:BW)</f>
        <v>0</v>
      </c>
      <c r="N46">
        <f>SUMIF(Erfassung4!BD:BD,L46,Erfassung4!BG:BG)</f>
        <v>0</v>
      </c>
      <c r="O46">
        <f t="shared" si="1"/>
        <v>0</v>
      </c>
      <c r="P46">
        <f t="shared" si="0"/>
        <v>1</v>
      </c>
    </row>
    <row r="47" spans="1:16" x14ac:dyDescent="0.25">
      <c r="A47" t="str">
        <f t="shared" si="11"/>
        <v/>
      </c>
      <c r="B47" t="str">
        <f t="shared" si="7"/>
        <v/>
      </c>
      <c r="C47" t="str">
        <f>IFERROR(_xlfn.CONCAT(VLOOKUP(B47,Member!A:I,3,0)," ",(VLOOKUP(B47,Member!A:I,4,0))),"")</f>
        <v/>
      </c>
      <c r="D47" t="str">
        <f>IFERROR(VLOOKUP(B47,Member!A:I,9,0),"")</f>
        <v/>
      </c>
      <c r="E47" s="84" t="str">
        <f t="shared" si="8"/>
        <v/>
      </c>
      <c r="F47" t="str">
        <f t="shared" si="9"/>
        <v/>
      </c>
      <c r="G47" s="118" t="str">
        <f t="shared" si="10"/>
        <v/>
      </c>
      <c r="L47" s="264">
        <f>Member!A47</f>
        <v>38974</v>
      </c>
      <c r="M47">
        <f>SUMIF(Erfassung4!BD:BD,L47,Erfassung4!BW:BW)</f>
        <v>0</v>
      </c>
      <c r="N47">
        <f>SUMIF(Erfassung4!BD:BD,L47,Erfassung4!BG:BG)</f>
        <v>0</v>
      </c>
      <c r="O47">
        <f t="shared" si="1"/>
        <v>0</v>
      </c>
      <c r="P47">
        <f t="shared" si="0"/>
        <v>1</v>
      </c>
    </row>
    <row r="48" spans="1:16" x14ac:dyDescent="0.25">
      <c r="A48" t="str">
        <f t="shared" si="11"/>
        <v/>
      </c>
      <c r="B48" t="str">
        <f t="shared" si="7"/>
        <v/>
      </c>
      <c r="C48" t="str">
        <f>IFERROR(_xlfn.CONCAT(VLOOKUP(B48,Member!A:I,3,0)," ",(VLOOKUP(B48,Member!A:I,4,0))),"")</f>
        <v/>
      </c>
      <c r="D48" t="str">
        <f>IFERROR(VLOOKUP(B48,Member!A:I,9,0),"")</f>
        <v/>
      </c>
      <c r="E48" s="84" t="str">
        <f t="shared" si="8"/>
        <v/>
      </c>
      <c r="F48" t="str">
        <f t="shared" si="9"/>
        <v/>
      </c>
      <c r="G48" s="118" t="str">
        <f t="shared" si="10"/>
        <v/>
      </c>
      <c r="L48" s="264">
        <f>Member!A48</f>
        <v>16897</v>
      </c>
      <c r="M48">
        <f>SUMIF(Erfassung4!BD:BD,L48,Erfassung4!BW:BW)</f>
        <v>0</v>
      </c>
      <c r="N48">
        <f>SUMIF(Erfassung4!BD:BD,L48,Erfassung4!BG:BG)</f>
        <v>0</v>
      </c>
      <c r="O48">
        <f t="shared" si="1"/>
        <v>0</v>
      </c>
      <c r="P48">
        <f t="shared" si="0"/>
        <v>1</v>
      </c>
    </row>
    <row r="49" spans="1:16" x14ac:dyDescent="0.25">
      <c r="A49" t="str">
        <f t="shared" si="11"/>
        <v/>
      </c>
      <c r="B49" t="str">
        <f t="shared" si="7"/>
        <v/>
      </c>
      <c r="C49" t="str">
        <f>IFERROR(_xlfn.CONCAT(VLOOKUP(B49,Member!A:I,3,0)," ",(VLOOKUP(B49,Member!A:I,4,0))),"")</f>
        <v/>
      </c>
      <c r="D49" t="str">
        <f>IFERROR(VLOOKUP(B49,Member!A:I,9,0),"")</f>
        <v/>
      </c>
      <c r="E49" s="84" t="str">
        <f t="shared" si="8"/>
        <v/>
      </c>
      <c r="F49" t="str">
        <f t="shared" si="9"/>
        <v/>
      </c>
      <c r="G49" s="118" t="str">
        <f t="shared" si="10"/>
        <v/>
      </c>
      <c r="L49" s="264">
        <f>Member!A49</f>
        <v>25436</v>
      </c>
      <c r="M49">
        <f>SUMIF(Erfassung4!BD:BD,L49,Erfassung4!BW:BW)</f>
        <v>0</v>
      </c>
      <c r="N49">
        <f>SUMIF(Erfassung4!BD:BD,L49,Erfassung4!BG:BG)</f>
        <v>0</v>
      </c>
      <c r="O49">
        <f t="shared" si="1"/>
        <v>0</v>
      </c>
      <c r="P49">
        <f t="shared" si="0"/>
        <v>1</v>
      </c>
    </row>
    <row r="50" spans="1:16" x14ac:dyDescent="0.25">
      <c r="A50" t="str">
        <f t="shared" si="11"/>
        <v/>
      </c>
      <c r="B50" t="str">
        <f t="shared" si="7"/>
        <v/>
      </c>
      <c r="C50" t="str">
        <f>IFERROR(_xlfn.CONCAT(VLOOKUP(B50,Member!A:I,3,0)," ",(VLOOKUP(B50,Member!A:I,4,0))),"")</f>
        <v/>
      </c>
      <c r="D50" t="str">
        <f>IFERROR(VLOOKUP(B50,Member!A:I,9,0),"")</f>
        <v/>
      </c>
      <c r="E50" s="84" t="str">
        <f t="shared" si="8"/>
        <v/>
      </c>
      <c r="F50" t="str">
        <f t="shared" si="9"/>
        <v/>
      </c>
      <c r="G50" s="118" t="str">
        <f t="shared" si="10"/>
        <v/>
      </c>
      <c r="L50" s="264">
        <f>Member!A50</f>
        <v>25760</v>
      </c>
      <c r="M50">
        <f>SUMIF(Erfassung4!BD:BD,L50,Erfassung4!BW:BW)</f>
        <v>0</v>
      </c>
      <c r="N50">
        <f>SUMIF(Erfassung4!BD:BD,L50,Erfassung4!BG:BG)</f>
        <v>0</v>
      </c>
      <c r="O50">
        <f t="shared" si="1"/>
        <v>0</v>
      </c>
      <c r="P50">
        <f t="shared" si="0"/>
        <v>1</v>
      </c>
    </row>
    <row r="51" spans="1:16" x14ac:dyDescent="0.25">
      <c r="A51" t="str">
        <f t="shared" si="11"/>
        <v/>
      </c>
      <c r="B51" t="str">
        <f t="shared" si="7"/>
        <v/>
      </c>
      <c r="C51" t="str">
        <f>IFERROR(_xlfn.CONCAT(VLOOKUP(B51,Member!A:I,3,0)," ",(VLOOKUP(B51,Member!A:I,4,0))),"")</f>
        <v/>
      </c>
      <c r="D51" t="str">
        <f>IFERROR(VLOOKUP(B51,Member!A:I,9,0),"")</f>
        <v/>
      </c>
      <c r="E51" s="84" t="str">
        <f t="shared" si="8"/>
        <v/>
      </c>
      <c r="F51" t="str">
        <f t="shared" si="9"/>
        <v/>
      </c>
      <c r="G51" s="118" t="str">
        <f t="shared" si="10"/>
        <v/>
      </c>
      <c r="L51" s="264">
        <f>Member!A51</f>
        <v>7286</v>
      </c>
      <c r="M51">
        <f>SUMIF(Erfassung4!BD:BD,L51,Erfassung4!BW:BW)</f>
        <v>0</v>
      </c>
      <c r="N51">
        <f>SUMIF(Erfassung4!BD:BD,L51,Erfassung4!BG:BG)</f>
        <v>0</v>
      </c>
      <c r="O51">
        <f t="shared" si="1"/>
        <v>0</v>
      </c>
      <c r="P51">
        <f t="shared" si="0"/>
        <v>1</v>
      </c>
    </row>
    <row r="52" spans="1:16" x14ac:dyDescent="0.25">
      <c r="A52" t="str">
        <f t="shared" si="11"/>
        <v/>
      </c>
      <c r="B52" t="str">
        <f t="shared" si="7"/>
        <v/>
      </c>
      <c r="C52" t="str">
        <f>IFERROR(_xlfn.CONCAT(VLOOKUP(B52,Member!A:I,3,0)," ",(VLOOKUP(B52,Member!A:I,4,0))),"")</f>
        <v/>
      </c>
      <c r="D52" t="str">
        <f>IFERROR(VLOOKUP(B52,Member!A:I,9,0),"")</f>
        <v/>
      </c>
      <c r="E52" s="84" t="str">
        <f t="shared" si="8"/>
        <v/>
      </c>
      <c r="F52" t="str">
        <f t="shared" si="9"/>
        <v/>
      </c>
      <c r="G52" s="118" t="str">
        <f t="shared" si="10"/>
        <v/>
      </c>
      <c r="L52" s="264">
        <f>Member!A52</f>
        <v>7283</v>
      </c>
      <c r="M52">
        <f>SUMIF(Erfassung4!BD:BD,L52,Erfassung4!BW:BW)</f>
        <v>0</v>
      </c>
      <c r="N52">
        <f>SUMIF(Erfassung4!BD:BD,L52,Erfassung4!BG:BG)</f>
        <v>0</v>
      </c>
      <c r="O52">
        <f t="shared" si="1"/>
        <v>0</v>
      </c>
      <c r="P52">
        <f t="shared" si="0"/>
        <v>1</v>
      </c>
    </row>
    <row r="53" spans="1:16" x14ac:dyDescent="0.25">
      <c r="A53" t="str">
        <f t="shared" si="11"/>
        <v/>
      </c>
      <c r="B53" t="str">
        <f t="shared" si="7"/>
        <v/>
      </c>
      <c r="C53" t="str">
        <f>IFERROR(_xlfn.CONCAT(VLOOKUP(B53,Member!A:I,3,0)," ",(VLOOKUP(B53,Member!A:I,4,0))),"")</f>
        <v/>
      </c>
      <c r="D53" t="str">
        <f>IFERROR(VLOOKUP(B53,Member!A:I,9,0),"")</f>
        <v/>
      </c>
      <c r="E53" s="84" t="str">
        <f t="shared" si="8"/>
        <v/>
      </c>
      <c r="F53" t="str">
        <f t="shared" si="9"/>
        <v/>
      </c>
      <c r="G53" s="118" t="str">
        <f t="shared" si="10"/>
        <v/>
      </c>
      <c r="L53" s="264">
        <f>Member!A53</f>
        <v>7282</v>
      </c>
      <c r="M53">
        <f>SUMIF(Erfassung4!BD:BD,L53,Erfassung4!BW:BW)</f>
        <v>0</v>
      </c>
      <c r="N53">
        <f>SUMIF(Erfassung4!BD:BD,L53,Erfassung4!BG:BG)</f>
        <v>0</v>
      </c>
      <c r="O53">
        <f t="shared" si="1"/>
        <v>0</v>
      </c>
      <c r="P53">
        <f t="shared" si="0"/>
        <v>1</v>
      </c>
    </row>
    <row r="54" spans="1:16" x14ac:dyDescent="0.25">
      <c r="A54" t="str">
        <f t="shared" si="11"/>
        <v/>
      </c>
      <c r="B54" t="str">
        <f t="shared" si="7"/>
        <v/>
      </c>
      <c r="C54" t="str">
        <f>IFERROR(_xlfn.CONCAT(VLOOKUP(B54,Member!A:I,3,0)," ",(VLOOKUP(B54,Member!A:I,4,0))),"")</f>
        <v/>
      </c>
      <c r="D54" t="str">
        <f>IFERROR(VLOOKUP(B54,Member!A:I,9,0),"")</f>
        <v/>
      </c>
      <c r="E54" s="84" t="str">
        <f t="shared" si="8"/>
        <v/>
      </c>
      <c r="F54" t="str">
        <f t="shared" si="9"/>
        <v/>
      </c>
      <c r="G54" s="118" t="str">
        <f t="shared" si="10"/>
        <v/>
      </c>
      <c r="L54" s="264">
        <f>Member!A54</f>
        <v>38930</v>
      </c>
      <c r="M54">
        <f>SUMIF(Erfassung4!BD:BD,L54,Erfassung4!BW:BW)</f>
        <v>0</v>
      </c>
      <c r="N54">
        <f>SUMIF(Erfassung4!BD:BD,L54,Erfassung4!BG:BG)</f>
        <v>0</v>
      </c>
      <c r="O54">
        <f t="shared" si="1"/>
        <v>0</v>
      </c>
      <c r="P54">
        <f t="shared" si="0"/>
        <v>1</v>
      </c>
    </row>
    <row r="55" spans="1:16" x14ac:dyDescent="0.25">
      <c r="A55" t="str">
        <f t="shared" si="11"/>
        <v/>
      </c>
      <c r="B55" t="str">
        <f t="shared" si="7"/>
        <v/>
      </c>
      <c r="C55" t="str">
        <f>IFERROR(_xlfn.CONCAT(VLOOKUP(B55,Member!A:I,3,0)," ",(VLOOKUP(B55,Member!A:I,4,0))),"")</f>
        <v/>
      </c>
      <c r="D55" t="str">
        <f>IFERROR(VLOOKUP(B55,Member!A:I,9,0),"")</f>
        <v/>
      </c>
      <c r="E55" s="84" t="str">
        <f t="shared" si="8"/>
        <v/>
      </c>
      <c r="F55" t="str">
        <f t="shared" si="9"/>
        <v/>
      </c>
      <c r="G55" s="118" t="str">
        <f t="shared" si="10"/>
        <v/>
      </c>
      <c r="L55" s="264">
        <f>Member!A55</f>
        <v>38886</v>
      </c>
      <c r="M55">
        <f>SUMIF(Erfassung4!BD:BD,L55,Erfassung4!BW:BW)</f>
        <v>0</v>
      </c>
      <c r="N55">
        <f>SUMIF(Erfassung4!BD:BD,L55,Erfassung4!BG:BG)</f>
        <v>0</v>
      </c>
      <c r="O55">
        <f t="shared" si="1"/>
        <v>0</v>
      </c>
      <c r="P55">
        <f t="shared" si="0"/>
        <v>1</v>
      </c>
    </row>
    <row r="56" spans="1:16" x14ac:dyDescent="0.25">
      <c r="A56" t="str">
        <f t="shared" si="11"/>
        <v/>
      </c>
      <c r="B56" t="str">
        <f t="shared" si="7"/>
        <v/>
      </c>
      <c r="C56" t="str">
        <f>IFERROR(_xlfn.CONCAT(VLOOKUP(B56,Member!A:I,3,0)," ",(VLOOKUP(B56,Member!A:I,4,0))),"")</f>
        <v/>
      </c>
      <c r="D56" t="str">
        <f>IFERROR(VLOOKUP(B56,Member!A:I,9,0),"")</f>
        <v/>
      </c>
      <c r="E56" s="84" t="str">
        <f t="shared" si="8"/>
        <v/>
      </c>
      <c r="F56" t="str">
        <f t="shared" si="9"/>
        <v/>
      </c>
      <c r="G56" s="118" t="str">
        <f t="shared" si="10"/>
        <v/>
      </c>
      <c r="L56" s="264">
        <f>Member!A56</f>
        <v>25761</v>
      </c>
      <c r="M56">
        <f>SUMIF(Erfassung4!BD:BD,L56,Erfassung4!BW:BW)</f>
        <v>0</v>
      </c>
      <c r="N56">
        <f>SUMIF(Erfassung4!BD:BD,L56,Erfassung4!BG:BG)</f>
        <v>0</v>
      </c>
      <c r="O56">
        <f t="shared" si="1"/>
        <v>0</v>
      </c>
      <c r="P56">
        <f t="shared" si="0"/>
        <v>1</v>
      </c>
    </row>
    <row r="57" spans="1:16" x14ac:dyDescent="0.25">
      <c r="A57" t="str">
        <f t="shared" si="11"/>
        <v/>
      </c>
      <c r="B57" t="str">
        <f t="shared" si="7"/>
        <v/>
      </c>
      <c r="C57" t="str">
        <f>IFERROR(_xlfn.CONCAT(VLOOKUP(B57,Member!A:I,3,0)," ",(VLOOKUP(B57,Member!A:I,4,0))),"")</f>
        <v/>
      </c>
      <c r="D57" t="str">
        <f>IFERROR(VLOOKUP(B57,Member!A:I,9,0),"")</f>
        <v/>
      </c>
      <c r="E57" s="84" t="str">
        <f t="shared" si="8"/>
        <v/>
      </c>
      <c r="F57" t="str">
        <f t="shared" si="9"/>
        <v/>
      </c>
      <c r="G57" s="118" t="str">
        <f t="shared" si="10"/>
        <v/>
      </c>
      <c r="L57" s="264">
        <f>Member!A57</f>
        <v>38082</v>
      </c>
      <c r="M57">
        <f>SUMIF(Erfassung4!BD:BD,L57,Erfassung4!BW:BW)</f>
        <v>0</v>
      </c>
      <c r="N57">
        <f>SUMIF(Erfassung4!BD:BD,L57,Erfassung4!BG:BG)</f>
        <v>0</v>
      </c>
      <c r="O57">
        <f t="shared" si="1"/>
        <v>0</v>
      </c>
      <c r="P57">
        <f t="shared" si="0"/>
        <v>1</v>
      </c>
    </row>
    <row r="58" spans="1:16" x14ac:dyDescent="0.25">
      <c r="A58" t="str">
        <f t="shared" si="11"/>
        <v/>
      </c>
      <c r="B58" t="str">
        <f t="shared" si="7"/>
        <v/>
      </c>
      <c r="C58" t="str">
        <f>IFERROR(_xlfn.CONCAT(VLOOKUP(B58,Member!A:I,3,0)," ",(VLOOKUP(B58,Member!A:I,4,0))),"")</f>
        <v/>
      </c>
      <c r="D58" t="str">
        <f>IFERROR(VLOOKUP(B58,Member!A:I,9,0),"")</f>
        <v/>
      </c>
      <c r="E58" s="84" t="str">
        <f t="shared" si="8"/>
        <v/>
      </c>
      <c r="F58" t="str">
        <f t="shared" si="9"/>
        <v/>
      </c>
      <c r="G58" s="118" t="str">
        <f t="shared" si="10"/>
        <v/>
      </c>
      <c r="L58" s="264">
        <f>Member!A58</f>
        <v>38885</v>
      </c>
      <c r="M58">
        <f>SUMIF(Erfassung4!BD:BD,L58,Erfassung4!BW:BW)</f>
        <v>0</v>
      </c>
      <c r="N58">
        <f>SUMIF(Erfassung4!BD:BD,L58,Erfassung4!BG:BG)</f>
        <v>0</v>
      </c>
      <c r="O58">
        <f t="shared" si="1"/>
        <v>0</v>
      </c>
      <c r="P58">
        <f t="shared" si="0"/>
        <v>1</v>
      </c>
    </row>
    <row r="59" spans="1:16" x14ac:dyDescent="0.25">
      <c r="A59" t="str">
        <f t="shared" si="11"/>
        <v/>
      </c>
      <c r="B59" t="str">
        <f t="shared" si="7"/>
        <v/>
      </c>
      <c r="C59" t="str">
        <f>IFERROR(_xlfn.CONCAT(VLOOKUP(B59,Member!A:I,3,0)," ",(VLOOKUP(B59,Member!A:I,4,0))),"")</f>
        <v/>
      </c>
      <c r="D59" t="str">
        <f>IFERROR(VLOOKUP(B59,Member!A:I,9,0),"")</f>
        <v/>
      </c>
      <c r="E59" s="84" t="str">
        <f t="shared" si="8"/>
        <v/>
      </c>
      <c r="F59" t="str">
        <f t="shared" si="9"/>
        <v/>
      </c>
      <c r="G59" s="118" t="str">
        <f t="shared" si="10"/>
        <v/>
      </c>
      <c r="L59" s="264">
        <f>Member!A59</f>
        <v>25932</v>
      </c>
      <c r="M59">
        <f>SUMIF(Erfassung4!BD:BD,L59,Erfassung4!BW:BW)</f>
        <v>0</v>
      </c>
      <c r="N59">
        <f>SUMIF(Erfassung4!BD:BD,L59,Erfassung4!BG:BG)</f>
        <v>0</v>
      </c>
      <c r="O59">
        <f t="shared" si="1"/>
        <v>0</v>
      </c>
      <c r="P59">
        <f t="shared" si="0"/>
        <v>1</v>
      </c>
    </row>
    <row r="60" spans="1:16" x14ac:dyDescent="0.25">
      <c r="A60" t="str">
        <f t="shared" si="11"/>
        <v/>
      </c>
      <c r="B60" t="str">
        <f t="shared" si="7"/>
        <v/>
      </c>
      <c r="C60" t="str">
        <f>IFERROR(_xlfn.CONCAT(VLOOKUP(B60,Member!A:I,3,0)," ",(VLOOKUP(B60,Member!A:I,4,0))),"")</f>
        <v/>
      </c>
      <c r="D60" t="str">
        <f>IFERROR(VLOOKUP(B60,Member!A:I,9,0),"")</f>
        <v/>
      </c>
      <c r="E60" s="84" t="str">
        <f t="shared" si="8"/>
        <v/>
      </c>
      <c r="F60" t="str">
        <f t="shared" si="9"/>
        <v/>
      </c>
      <c r="G60" s="118" t="str">
        <f t="shared" si="10"/>
        <v/>
      </c>
      <c r="L60" s="264">
        <f>Member!A60</f>
        <v>25044</v>
      </c>
      <c r="M60">
        <f>SUMIF(Erfassung4!BD:BD,L60,Erfassung4!BW:BW)</f>
        <v>0</v>
      </c>
      <c r="N60">
        <f>SUMIF(Erfassung4!BD:BD,L60,Erfassung4!BG:BG)</f>
        <v>0</v>
      </c>
      <c r="O60">
        <f t="shared" si="1"/>
        <v>0</v>
      </c>
      <c r="P60">
        <f t="shared" si="0"/>
        <v>1</v>
      </c>
    </row>
    <row r="61" spans="1:16" x14ac:dyDescent="0.25">
      <c r="A61" t="str">
        <f t="shared" si="11"/>
        <v/>
      </c>
      <c r="B61" t="str">
        <f t="shared" si="7"/>
        <v/>
      </c>
      <c r="C61" t="str">
        <f>IFERROR(_xlfn.CONCAT(VLOOKUP(B61,Member!A:I,3,0)," ",(VLOOKUP(B61,Member!A:I,4,0))),"")</f>
        <v/>
      </c>
      <c r="D61" t="str">
        <f>IFERROR(VLOOKUP(B61,Member!A:I,9,0),"")</f>
        <v/>
      </c>
      <c r="E61" s="84" t="str">
        <f t="shared" si="8"/>
        <v/>
      </c>
      <c r="F61" t="str">
        <f t="shared" si="9"/>
        <v/>
      </c>
      <c r="G61" s="118" t="str">
        <f t="shared" si="10"/>
        <v/>
      </c>
      <c r="L61" s="264">
        <f>Member!A61</f>
        <v>38683</v>
      </c>
      <c r="M61">
        <f>SUMIF(Erfassung4!BD:BD,L61,Erfassung4!BW:BW)</f>
        <v>0</v>
      </c>
      <c r="N61">
        <f>SUMIF(Erfassung4!BD:BD,L61,Erfassung4!BG:BG)</f>
        <v>0</v>
      </c>
      <c r="O61">
        <f t="shared" si="1"/>
        <v>0</v>
      </c>
      <c r="P61">
        <f t="shared" si="0"/>
        <v>1</v>
      </c>
    </row>
    <row r="62" spans="1:16" x14ac:dyDescent="0.25">
      <c r="A62" t="str">
        <f t="shared" si="11"/>
        <v/>
      </c>
      <c r="B62" t="str">
        <f t="shared" si="7"/>
        <v/>
      </c>
      <c r="C62" t="str">
        <f>IFERROR(_xlfn.CONCAT(VLOOKUP(B62,Member!A:I,3,0)," ",(VLOOKUP(B62,Member!A:I,4,0))),"")</f>
        <v/>
      </c>
      <c r="D62" t="str">
        <f>IFERROR(VLOOKUP(B62,Member!A:I,9,0),"")</f>
        <v/>
      </c>
      <c r="E62" s="84" t="str">
        <f t="shared" si="8"/>
        <v/>
      </c>
      <c r="F62" t="str">
        <f t="shared" si="9"/>
        <v/>
      </c>
      <c r="G62" s="118" t="str">
        <f t="shared" si="10"/>
        <v/>
      </c>
      <c r="L62" s="264">
        <f>Member!A62</f>
        <v>25519</v>
      </c>
      <c r="M62">
        <f>SUMIF(Erfassung4!BD:BD,L62,Erfassung4!BW:BW)</f>
        <v>0</v>
      </c>
      <c r="N62">
        <f>SUMIF(Erfassung4!BD:BD,L62,Erfassung4!BG:BG)</f>
        <v>0</v>
      </c>
      <c r="O62">
        <f t="shared" si="1"/>
        <v>0</v>
      </c>
      <c r="P62">
        <f t="shared" si="0"/>
        <v>1</v>
      </c>
    </row>
    <row r="63" spans="1:16" x14ac:dyDescent="0.25">
      <c r="A63" t="str">
        <f t="shared" si="11"/>
        <v/>
      </c>
      <c r="B63" t="str">
        <f t="shared" si="7"/>
        <v/>
      </c>
      <c r="C63" t="str">
        <f>IFERROR(_xlfn.CONCAT(VLOOKUP(B63,Member!A:I,3,0)," ",(VLOOKUP(B63,Member!A:I,4,0))),"")</f>
        <v/>
      </c>
      <c r="D63" t="str">
        <f>IFERROR(VLOOKUP(B63,Member!A:I,9,0),"")</f>
        <v/>
      </c>
      <c r="E63" s="84" t="str">
        <f t="shared" si="8"/>
        <v/>
      </c>
      <c r="F63" t="str">
        <f t="shared" si="9"/>
        <v/>
      </c>
      <c r="G63" s="118" t="str">
        <f t="shared" si="10"/>
        <v/>
      </c>
      <c r="L63" s="264">
        <f>Member!A63</f>
        <v>25521</v>
      </c>
      <c r="M63">
        <f>SUMIF(Erfassung4!BD:BD,L63,Erfassung4!BW:BW)</f>
        <v>0</v>
      </c>
      <c r="N63">
        <f>SUMIF(Erfassung4!BD:BD,L63,Erfassung4!BG:BG)</f>
        <v>0</v>
      </c>
      <c r="O63">
        <f t="shared" si="1"/>
        <v>0</v>
      </c>
      <c r="P63">
        <f t="shared" si="0"/>
        <v>1</v>
      </c>
    </row>
    <row r="64" spans="1:16" x14ac:dyDescent="0.25">
      <c r="A64" t="str">
        <f t="shared" si="11"/>
        <v/>
      </c>
      <c r="B64" t="str">
        <f t="shared" si="7"/>
        <v/>
      </c>
      <c r="C64" t="str">
        <f>IFERROR(_xlfn.CONCAT(VLOOKUP(B64,Member!A:I,3,0)," ",(VLOOKUP(B64,Member!A:I,4,0))),"")</f>
        <v/>
      </c>
      <c r="D64" t="str">
        <f>IFERROR(VLOOKUP(B64,Member!A:I,9,0),"")</f>
        <v/>
      </c>
      <c r="E64" s="84" t="str">
        <f t="shared" si="8"/>
        <v/>
      </c>
      <c r="F64" t="str">
        <f t="shared" si="9"/>
        <v/>
      </c>
      <c r="G64" s="118" t="str">
        <f t="shared" si="10"/>
        <v/>
      </c>
      <c r="L64" s="264">
        <f>Member!A64</f>
        <v>25973</v>
      </c>
      <c r="M64">
        <f>SUMIF(Erfassung4!BD:BD,L64,Erfassung4!BW:BW)</f>
        <v>0</v>
      </c>
      <c r="N64">
        <f>SUMIF(Erfassung4!BD:BD,L64,Erfassung4!BG:BG)</f>
        <v>0</v>
      </c>
      <c r="O64">
        <f t="shared" si="1"/>
        <v>0</v>
      </c>
      <c r="P64">
        <f t="shared" si="0"/>
        <v>1</v>
      </c>
    </row>
    <row r="65" spans="1:16" x14ac:dyDescent="0.25">
      <c r="A65" t="str">
        <f t="shared" si="11"/>
        <v/>
      </c>
      <c r="B65" t="str">
        <f t="shared" si="7"/>
        <v/>
      </c>
      <c r="C65" t="str">
        <f>IFERROR(_xlfn.CONCAT(VLOOKUP(B65,Member!A:I,3,0)," ",(VLOOKUP(B65,Member!A:I,4,0))),"")</f>
        <v/>
      </c>
      <c r="D65" t="str">
        <f>IFERROR(VLOOKUP(B65,Member!A:I,9,0),"")</f>
        <v/>
      </c>
      <c r="E65" s="84" t="str">
        <f t="shared" si="8"/>
        <v/>
      </c>
      <c r="F65" t="str">
        <f t="shared" si="9"/>
        <v/>
      </c>
      <c r="G65" s="118" t="str">
        <f t="shared" si="10"/>
        <v/>
      </c>
      <c r="L65" s="264">
        <f>Member!A65</f>
        <v>16854</v>
      </c>
      <c r="M65">
        <f>SUMIF(Erfassung4!BD:BD,L65,Erfassung4!BW:BW)</f>
        <v>0</v>
      </c>
      <c r="N65">
        <f>SUMIF(Erfassung4!BD:BD,L65,Erfassung4!BG:BG)</f>
        <v>0</v>
      </c>
      <c r="O65">
        <f t="shared" si="1"/>
        <v>0</v>
      </c>
      <c r="P65">
        <f t="shared" si="0"/>
        <v>1</v>
      </c>
    </row>
    <row r="66" spans="1:16" x14ac:dyDescent="0.25">
      <c r="A66" t="str">
        <f t="shared" si="11"/>
        <v/>
      </c>
      <c r="B66" t="str">
        <f t="shared" si="7"/>
        <v/>
      </c>
      <c r="C66" t="str">
        <f>IFERROR(_xlfn.CONCAT(VLOOKUP(B66,Member!A:I,3,0)," ",(VLOOKUP(B66,Member!A:I,4,0))),"")</f>
        <v/>
      </c>
      <c r="D66" t="str">
        <f>IFERROR(VLOOKUP(B66,Member!A:I,9,0),"")</f>
        <v/>
      </c>
      <c r="E66" s="84" t="str">
        <f t="shared" si="8"/>
        <v/>
      </c>
      <c r="F66" t="str">
        <f t="shared" si="9"/>
        <v/>
      </c>
      <c r="G66" s="118" t="str">
        <f t="shared" si="10"/>
        <v/>
      </c>
      <c r="L66" s="264">
        <f>Member!A66</f>
        <v>16707</v>
      </c>
      <c r="M66">
        <f>SUMIF(Erfassung4!BD:BD,L66,Erfassung4!BW:BW)</f>
        <v>0</v>
      </c>
      <c r="N66">
        <f>SUMIF(Erfassung4!BD:BD,L66,Erfassung4!BG:BG)</f>
        <v>0</v>
      </c>
      <c r="O66">
        <f t="shared" si="1"/>
        <v>0</v>
      </c>
      <c r="P66">
        <f t="shared" ref="P66:P129" si="12">RANK(O66,O:O)</f>
        <v>1</v>
      </c>
    </row>
    <row r="67" spans="1:16" x14ac:dyDescent="0.25">
      <c r="A67" t="str">
        <f t="shared" si="11"/>
        <v/>
      </c>
      <c r="B67" t="str">
        <f t="shared" si="7"/>
        <v/>
      </c>
      <c r="C67" t="str">
        <f>IFERROR(_xlfn.CONCAT(VLOOKUP(B67,Member!A:I,3,0)," ",(VLOOKUP(B67,Member!A:I,4,0))),"")</f>
        <v/>
      </c>
      <c r="D67" t="str">
        <f>IFERROR(VLOOKUP(B67,Member!A:I,9,0),"")</f>
        <v/>
      </c>
      <c r="E67" s="84" t="str">
        <f t="shared" si="8"/>
        <v/>
      </c>
      <c r="F67" t="str">
        <f t="shared" si="9"/>
        <v/>
      </c>
      <c r="G67" s="118" t="str">
        <f t="shared" si="10"/>
        <v/>
      </c>
      <c r="L67" s="264">
        <f>Member!A67</f>
        <v>7714</v>
      </c>
      <c r="M67">
        <f>SUMIF(Erfassung4!BD:BD,L67,Erfassung4!BW:BW)</f>
        <v>0</v>
      </c>
      <c r="N67">
        <f>SUMIF(Erfassung4!BD:BD,L67,Erfassung4!BG:BG)</f>
        <v>0</v>
      </c>
      <c r="O67">
        <f t="shared" ref="O67:O130" si="13">IF(N67=0,0,M67/N67-ROW()/1000000000)</f>
        <v>0</v>
      </c>
      <c r="P67">
        <f t="shared" si="12"/>
        <v>1</v>
      </c>
    </row>
    <row r="68" spans="1:16" x14ac:dyDescent="0.25">
      <c r="A68" t="str">
        <f t="shared" si="11"/>
        <v/>
      </c>
      <c r="B68" t="str">
        <f t="shared" si="7"/>
        <v/>
      </c>
      <c r="C68" t="str">
        <f>IFERROR(_xlfn.CONCAT(VLOOKUP(B68,Member!A:I,3,0)," ",(VLOOKUP(B68,Member!A:I,4,0))),"")</f>
        <v/>
      </c>
      <c r="D68" t="str">
        <f>IFERROR(VLOOKUP(B68,Member!A:I,9,0),"")</f>
        <v/>
      </c>
      <c r="E68" s="84" t="str">
        <f t="shared" si="8"/>
        <v/>
      </c>
      <c r="F68" t="str">
        <f t="shared" si="9"/>
        <v/>
      </c>
      <c r="G68" s="118" t="str">
        <f t="shared" si="10"/>
        <v/>
      </c>
      <c r="L68" s="264">
        <f>Member!A68</f>
        <v>25944</v>
      </c>
      <c r="M68">
        <f>SUMIF(Erfassung4!BD:BD,L68,Erfassung4!BW:BW)</f>
        <v>0</v>
      </c>
      <c r="N68">
        <f>SUMIF(Erfassung4!BD:BD,L68,Erfassung4!BG:BG)</f>
        <v>0</v>
      </c>
      <c r="O68">
        <f t="shared" si="13"/>
        <v>0</v>
      </c>
      <c r="P68">
        <f t="shared" si="12"/>
        <v>1</v>
      </c>
    </row>
    <row r="69" spans="1:16" x14ac:dyDescent="0.25">
      <c r="A69" t="str">
        <f t="shared" si="11"/>
        <v/>
      </c>
      <c r="B69" t="str">
        <f t="shared" ref="B69:B100" si="14">IFERROR(INDEX(L:L,MATCH(A69,P:P,0)),"")</f>
        <v/>
      </c>
      <c r="C69" t="str">
        <f>IFERROR(_xlfn.CONCAT(VLOOKUP(B69,Member!A:I,3,0)," ",(VLOOKUP(B69,Member!A:I,4,0))),"")</f>
        <v/>
      </c>
      <c r="D69" t="str">
        <f>IFERROR(VLOOKUP(B69,Member!A:I,9,0),"")</f>
        <v/>
      </c>
      <c r="E69" s="84" t="str">
        <f t="shared" ref="E69:E104" si="15">IFERROR(INDEX(M:M,MATCH(A69,P:P,0)),"")</f>
        <v/>
      </c>
      <c r="F69" t="str">
        <f t="shared" ref="F69:F104" si="16">IFERROR(INDEX(N:N,MATCH(A69,P:P,0)),"")</f>
        <v/>
      </c>
      <c r="G69" s="118" t="str">
        <f t="shared" ref="G69:G104" si="17">IFERROR(INDEX(O:O,MATCH(A69,P:P,0)),"")</f>
        <v/>
      </c>
      <c r="L69" s="264">
        <f>Member!A69</f>
        <v>25811</v>
      </c>
      <c r="M69">
        <f>SUMIF(Erfassung4!BD:BD,L69,Erfassung4!BW:BW)</f>
        <v>0</v>
      </c>
      <c r="N69">
        <f>SUMIF(Erfassung4!BD:BD,L69,Erfassung4!BG:BG)</f>
        <v>0</v>
      </c>
      <c r="O69">
        <f t="shared" si="13"/>
        <v>0</v>
      </c>
      <c r="P69">
        <f t="shared" si="12"/>
        <v>1</v>
      </c>
    </row>
    <row r="70" spans="1:16" x14ac:dyDescent="0.25">
      <c r="A70" t="str">
        <f t="shared" ref="A70:A104" si="18">IFERROR(IF(A69+1&gt;MAX(P:P)-1,"",A69+1),"")</f>
        <v/>
      </c>
      <c r="B70" t="str">
        <f t="shared" si="14"/>
        <v/>
      </c>
      <c r="C70" t="str">
        <f>IFERROR(_xlfn.CONCAT(VLOOKUP(B70,Member!A:I,3,0)," ",(VLOOKUP(B70,Member!A:I,4,0))),"")</f>
        <v/>
      </c>
      <c r="D70" t="str">
        <f>IFERROR(VLOOKUP(B70,Member!A:I,9,0),"")</f>
        <v/>
      </c>
      <c r="E70" s="84" t="str">
        <f t="shared" si="15"/>
        <v/>
      </c>
      <c r="F70" t="str">
        <f t="shared" si="16"/>
        <v/>
      </c>
      <c r="G70" s="118" t="str">
        <f t="shared" si="17"/>
        <v/>
      </c>
      <c r="L70" s="264">
        <f>Member!A70</f>
        <v>7761</v>
      </c>
      <c r="M70">
        <f>SUMIF(Erfassung4!BD:BD,L70,Erfassung4!BW:BW)</f>
        <v>0</v>
      </c>
      <c r="N70">
        <f>SUMIF(Erfassung4!BD:BD,L70,Erfassung4!BG:BG)</f>
        <v>0</v>
      </c>
      <c r="O70">
        <f t="shared" si="13"/>
        <v>0</v>
      </c>
      <c r="P70">
        <f t="shared" si="12"/>
        <v>1</v>
      </c>
    </row>
    <row r="71" spans="1:16" x14ac:dyDescent="0.25">
      <c r="A71" t="str">
        <f t="shared" si="18"/>
        <v/>
      </c>
      <c r="B71" t="str">
        <f t="shared" si="14"/>
        <v/>
      </c>
      <c r="C71" t="str">
        <f>IFERROR(_xlfn.CONCAT(VLOOKUP(B71,Member!A:I,3,0)," ",(VLOOKUP(B71,Member!A:I,4,0))),"")</f>
        <v/>
      </c>
      <c r="D71" t="str">
        <f>IFERROR(VLOOKUP(B71,Member!A:I,9,0),"")</f>
        <v/>
      </c>
      <c r="E71" s="84" t="str">
        <f t="shared" si="15"/>
        <v/>
      </c>
      <c r="F71" t="str">
        <f t="shared" si="16"/>
        <v/>
      </c>
      <c r="G71" s="118" t="str">
        <f t="shared" si="17"/>
        <v/>
      </c>
      <c r="L71" s="264">
        <f>Member!A71</f>
        <v>16245</v>
      </c>
      <c r="M71">
        <f>SUMIF(Erfassung4!BD:BD,L71,Erfassung4!BW:BW)</f>
        <v>0</v>
      </c>
      <c r="N71">
        <f>SUMIF(Erfassung4!BD:BD,L71,Erfassung4!BG:BG)</f>
        <v>0</v>
      </c>
      <c r="O71">
        <f t="shared" si="13"/>
        <v>0</v>
      </c>
      <c r="P71">
        <f t="shared" si="12"/>
        <v>1</v>
      </c>
    </row>
    <row r="72" spans="1:16" x14ac:dyDescent="0.25">
      <c r="A72" t="str">
        <f t="shared" si="18"/>
        <v/>
      </c>
      <c r="B72" t="str">
        <f t="shared" si="14"/>
        <v/>
      </c>
      <c r="C72" t="str">
        <f>IFERROR(_xlfn.CONCAT(VLOOKUP(B72,Member!A:I,3,0)," ",(VLOOKUP(B72,Member!A:I,4,0))),"")</f>
        <v/>
      </c>
      <c r="D72" t="str">
        <f>IFERROR(VLOOKUP(B72,Member!A:I,9,0),"")</f>
        <v/>
      </c>
      <c r="E72" s="84" t="str">
        <f t="shared" si="15"/>
        <v/>
      </c>
      <c r="F72" t="str">
        <f t="shared" si="16"/>
        <v/>
      </c>
      <c r="G72" s="118" t="str">
        <f t="shared" si="17"/>
        <v/>
      </c>
      <c r="L72" s="264">
        <f>Member!A72</f>
        <v>16243</v>
      </c>
      <c r="M72">
        <f>SUMIF(Erfassung4!BD:BD,L72,Erfassung4!BW:BW)</f>
        <v>0</v>
      </c>
      <c r="N72">
        <f>SUMIF(Erfassung4!BD:BD,L72,Erfassung4!BG:BG)</f>
        <v>0</v>
      </c>
      <c r="O72">
        <f t="shared" si="13"/>
        <v>0</v>
      </c>
      <c r="P72">
        <f t="shared" si="12"/>
        <v>1</v>
      </c>
    </row>
    <row r="73" spans="1:16" x14ac:dyDescent="0.25">
      <c r="A73" t="str">
        <f t="shared" si="18"/>
        <v/>
      </c>
      <c r="B73" t="str">
        <f t="shared" si="14"/>
        <v/>
      </c>
      <c r="C73" t="str">
        <f>IFERROR(_xlfn.CONCAT(VLOOKUP(B73,Member!A:I,3,0)," ",(VLOOKUP(B73,Member!A:I,4,0))),"")</f>
        <v/>
      </c>
      <c r="D73" t="str">
        <f>IFERROR(VLOOKUP(B73,Member!A:I,9,0),"")</f>
        <v/>
      </c>
      <c r="E73" s="84" t="str">
        <f t="shared" si="15"/>
        <v/>
      </c>
      <c r="F73" t="str">
        <f t="shared" si="16"/>
        <v/>
      </c>
      <c r="G73" s="118" t="str">
        <f t="shared" si="17"/>
        <v/>
      </c>
      <c r="L73" s="264">
        <f>Member!A73</f>
        <v>16896</v>
      </c>
      <c r="M73">
        <f>SUMIF(Erfassung4!BD:BD,L73,Erfassung4!BW:BW)</f>
        <v>0</v>
      </c>
      <c r="N73">
        <f>SUMIF(Erfassung4!BD:BD,L73,Erfassung4!BG:BG)</f>
        <v>0</v>
      </c>
      <c r="O73">
        <f t="shared" si="13"/>
        <v>0</v>
      </c>
      <c r="P73">
        <f t="shared" si="12"/>
        <v>1</v>
      </c>
    </row>
    <row r="74" spans="1:16" x14ac:dyDescent="0.25">
      <c r="A74" t="str">
        <f t="shared" si="18"/>
        <v/>
      </c>
      <c r="B74" t="str">
        <f t="shared" si="14"/>
        <v/>
      </c>
      <c r="C74" t="str">
        <f>IFERROR(_xlfn.CONCAT(VLOOKUP(B74,Member!A:I,3,0)," ",(VLOOKUP(B74,Member!A:I,4,0))),"")</f>
        <v/>
      </c>
      <c r="D74" t="str">
        <f>IFERROR(VLOOKUP(B74,Member!A:I,9,0),"")</f>
        <v/>
      </c>
      <c r="E74" s="84" t="str">
        <f t="shared" si="15"/>
        <v/>
      </c>
      <c r="F74" t="str">
        <f t="shared" si="16"/>
        <v/>
      </c>
      <c r="G74" s="118" t="str">
        <f t="shared" si="17"/>
        <v/>
      </c>
      <c r="L74" s="264">
        <f>Member!A74</f>
        <v>7102</v>
      </c>
      <c r="M74">
        <f>SUMIF(Erfassung4!BD:BD,L74,Erfassung4!BW:BW)</f>
        <v>0</v>
      </c>
      <c r="N74">
        <f>SUMIF(Erfassung4!BD:BD,L74,Erfassung4!BG:BG)</f>
        <v>0</v>
      </c>
      <c r="O74">
        <f t="shared" si="13"/>
        <v>0</v>
      </c>
      <c r="P74">
        <f t="shared" si="12"/>
        <v>1</v>
      </c>
    </row>
    <row r="75" spans="1:16" x14ac:dyDescent="0.25">
      <c r="A75" t="str">
        <f t="shared" si="18"/>
        <v/>
      </c>
      <c r="B75" t="str">
        <f t="shared" si="14"/>
        <v/>
      </c>
      <c r="C75" t="str">
        <f>IFERROR(_xlfn.CONCAT(VLOOKUP(B75,Member!A:I,3,0)," ",(VLOOKUP(B75,Member!A:I,4,0))),"")</f>
        <v/>
      </c>
      <c r="D75" t="str">
        <f>IFERROR(VLOOKUP(B75,Member!A:I,9,0),"")</f>
        <v/>
      </c>
      <c r="E75" s="84" t="str">
        <f t="shared" si="15"/>
        <v/>
      </c>
      <c r="F75" t="str">
        <f t="shared" si="16"/>
        <v/>
      </c>
      <c r="G75" s="118" t="str">
        <f t="shared" si="17"/>
        <v/>
      </c>
      <c r="L75" s="264">
        <f>Member!A75</f>
        <v>7724</v>
      </c>
      <c r="M75">
        <f>SUMIF(Erfassung4!BD:BD,L75,Erfassung4!BW:BW)</f>
        <v>0</v>
      </c>
      <c r="N75">
        <f>SUMIF(Erfassung4!BD:BD,L75,Erfassung4!BG:BG)</f>
        <v>0</v>
      </c>
      <c r="O75">
        <f t="shared" si="13"/>
        <v>0</v>
      </c>
      <c r="P75">
        <f t="shared" si="12"/>
        <v>1</v>
      </c>
    </row>
    <row r="76" spans="1:16" x14ac:dyDescent="0.25">
      <c r="A76" t="str">
        <f t="shared" si="18"/>
        <v/>
      </c>
      <c r="B76" t="str">
        <f t="shared" si="14"/>
        <v/>
      </c>
      <c r="C76" t="str">
        <f>IFERROR(_xlfn.CONCAT(VLOOKUP(B76,Member!A:I,3,0)," ",(VLOOKUP(B76,Member!A:I,4,0))),"")</f>
        <v/>
      </c>
      <c r="D76" t="str">
        <f>IFERROR(VLOOKUP(B76,Member!A:I,9,0),"")</f>
        <v/>
      </c>
      <c r="E76" s="84" t="str">
        <f t="shared" si="15"/>
        <v/>
      </c>
      <c r="F76" t="str">
        <f t="shared" si="16"/>
        <v/>
      </c>
      <c r="G76" s="118" t="str">
        <f t="shared" si="17"/>
        <v/>
      </c>
      <c r="L76" s="264">
        <f>Member!A76</f>
        <v>7725</v>
      </c>
      <c r="M76">
        <f>SUMIF(Erfassung4!BD:BD,L76,Erfassung4!BW:BW)</f>
        <v>0</v>
      </c>
      <c r="N76">
        <f>SUMIF(Erfassung4!BD:BD,L76,Erfassung4!BG:BG)</f>
        <v>0</v>
      </c>
      <c r="O76">
        <f t="shared" si="13"/>
        <v>0</v>
      </c>
      <c r="P76">
        <f t="shared" si="12"/>
        <v>1</v>
      </c>
    </row>
    <row r="77" spans="1:16" x14ac:dyDescent="0.25">
      <c r="A77" t="str">
        <f t="shared" si="18"/>
        <v/>
      </c>
      <c r="B77" t="str">
        <f t="shared" si="14"/>
        <v/>
      </c>
      <c r="C77" t="str">
        <f>IFERROR(_xlfn.CONCAT(VLOOKUP(B77,Member!A:I,3,0)," ",(VLOOKUP(B77,Member!A:I,4,0))),"")</f>
        <v/>
      </c>
      <c r="D77" t="str">
        <f>IFERROR(VLOOKUP(B77,Member!A:I,9,0),"")</f>
        <v/>
      </c>
      <c r="E77" s="84" t="str">
        <f t="shared" si="15"/>
        <v/>
      </c>
      <c r="F77" t="str">
        <f t="shared" si="16"/>
        <v/>
      </c>
      <c r="G77" s="118" t="str">
        <f t="shared" si="17"/>
        <v/>
      </c>
      <c r="L77" s="264">
        <f>Member!A77</f>
        <v>7734</v>
      </c>
      <c r="M77">
        <f>SUMIF(Erfassung4!BD:BD,L77,Erfassung4!BW:BW)</f>
        <v>0</v>
      </c>
      <c r="N77">
        <f>SUMIF(Erfassung4!BD:BD,L77,Erfassung4!BG:BG)</f>
        <v>0</v>
      </c>
      <c r="O77">
        <f t="shared" si="13"/>
        <v>0</v>
      </c>
      <c r="P77">
        <f t="shared" si="12"/>
        <v>1</v>
      </c>
    </row>
    <row r="78" spans="1:16" x14ac:dyDescent="0.25">
      <c r="A78" t="str">
        <f t="shared" si="18"/>
        <v/>
      </c>
      <c r="B78" t="str">
        <f t="shared" si="14"/>
        <v/>
      </c>
      <c r="C78" t="str">
        <f>IFERROR(_xlfn.CONCAT(VLOOKUP(B78,Member!A:I,3,0)," ",(VLOOKUP(B78,Member!A:I,4,0))),"")</f>
        <v/>
      </c>
      <c r="D78" t="str">
        <f>IFERROR(VLOOKUP(B78,Member!A:I,9,0),"")</f>
        <v/>
      </c>
      <c r="E78" s="84" t="str">
        <f t="shared" si="15"/>
        <v/>
      </c>
      <c r="F78" t="str">
        <f t="shared" si="16"/>
        <v/>
      </c>
      <c r="G78" s="118" t="str">
        <f t="shared" si="17"/>
        <v/>
      </c>
      <c r="L78" s="264">
        <f>Member!A78</f>
        <v>38906</v>
      </c>
      <c r="M78">
        <f>SUMIF(Erfassung4!BD:BD,L78,Erfassung4!BW:BW)</f>
        <v>0</v>
      </c>
      <c r="N78">
        <f>SUMIF(Erfassung4!BD:BD,L78,Erfassung4!BG:BG)</f>
        <v>0</v>
      </c>
      <c r="O78">
        <f t="shared" si="13"/>
        <v>0</v>
      </c>
      <c r="P78">
        <f t="shared" si="12"/>
        <v>1</v>
      </c>
    </row>
    <row r="79" spans="1:16" x14ac:dyDescent="0.25">
      <c r="A79" t="str">
        <f t="shared" si="18"/>
        <v/>
      </c>
      <c r="B79" t="str">
        <f t="shared" si="14"/>
        <v/>
      </c>
      <c r="C79" t="str">
        <f>IFERROR(_xlfn.CONCAT(VLOOKUP(B79,Member!A:I,3,0)," ",(VLOOKUP(B79,Member!A:I,4,0))),"")</f>
        <v/>
      </c>
      <c r="D79" t="str">
        <f>IFERROR(VLOOKUP(B79,Member!A:I,9,0),"")</f>
        <v/>
      </c>
      <c r="E79" s="84" t="str">
        <f t="shared" si="15"/>
        <v/>
      </c>
      <c r="F79" t="str">
        <f t="shared" si="16"/>
        <v/>
      </c>
      <c r="G79" s="118" t="str">
        <f t="shared" si="17"/>
        <v/>
      </c>
      <c r="L79" s="264">
        <f>Member!A79</f>
        <v>7005</v>
      </c>
      <c r="M79">
        <f>SUMIF(Erfassung4!BD:BD,L79,Erfassung4!BW:BW)</f>
        <v>0</v>
      </c>
      <c r="N79">
        <f>SUMIF(Erfassung4!BD:BD,L79,Erfassung4!BG:BG)</f>
        <v>0</v>
      </c>
      <c r="O79">
        <f t="shared" si="13"/>
        <v>0</v>
      </c>
      <c r="P79">
        <f t="shared" si="12"/>
        <v>1</v>
      </c>
    </row>
    <row r="80" spans="1:16" x14ac:dyDescent="0.25">
      <c r="A80" t="str">
        <f t="shared" si="18"/>
        <v/>
      </c>
      <c r="B80" t="str">
        <f t="shared" si="14"/>
        <v/>
      </c>
      <c r="C80" t="str">
        <f>IFERROR(_xlfn.CONCAT(VLOOKUP(B80,Member!A:I,3,0)," ",(VLOOKUP(B80,Member!A:I,4,0))),"")</f>
        <v/>
      </c>
      <c r="D80" t="str">
        <f>IFERROR(VLOOKUP(B80,Member!A:I,9,0),"")</f>
        <v/>
      </c>
      <c r="E80" s="84" t="str">
        <f t="shared" si="15"/>
        <v/>
      </c>
      <c r="F80" t="str">
        <f t="shared" si="16"/>
        <v/>
      </c>
      <c r="G80" s="118" t="str">
        <f t="shared" si="17"/>
        <v/>
      </c>
      <c r="L80" s="264">
        <f>Member!A80</f>
        <v>7019</v>
      </c>
      <c r="M80">
        <f>SUMIF(Erfassung4!BD:BD,L80,Erfassung4!BW:BW)</f>
        <v>0</v>
      </c>
      <c r="N80">
        <f>SUMIF(Erfassung4!BD:BD,L80,Erfassung4!BG:BG)</f>
        <v>0</v>
      </c>
      <c r="O80">
        <f t="shared" si="13"/>
        <v>0</v>
      </c>
      <c r="P80">
        <f t="shared" si="12"/>
        <v>1</v>
      </c>
    </row>
    <row r="81" spans="1:16" x14ac:dyDescent="0.25">
      <c r="A81" t="str">
        <f t="shared" si="18"/>
        <v/>
      </c>
      <c r="B81" t="str">
        <f t="shared" si="14"/>
        <v/>
      </c>
      <c r="C81" t="str">
        <f>IFERROR(_xlfn.CONCAT(VLOOKUP(B81,Member!A:I,3,0)," ",(VLOOKUP(B81,Member!A:I,4,0))),"")</f>
        <v/>
      </c>
      <c r="D81" t="str">
        <f>IFERROR(VLOOKUP(B81,Member!A:I,9,0),"")</f>
        <v/>
      </c>
      <c r="E81" s="84" t="str">
        <f t="shared" si="15"/>
        <v/>
      </c>
      <c r="F81" t="str">
        <f t="shared" si="16"/>
        <v/>
      </c>
      <c r="G81" s="118" t="str">
        <f t="shared" si="17"/>
        <v/>
      </c>
      <c r="L81" s="264">
        <f>Member!A81</f>
        <v>16080</v>
      </c>
      <c r="M81">
        <f>SUMIF(Erfassung4!BD:BD,L81,Erfassung4!BW:BW)</f>
        <v>0</v>
      </c>
      <c r="N81">
        <f>SUMIF(Erfassung4!BD:BD,L81,Erfassung4!BG:BG)</f>
        <v>0</v>
      </c>
      <c r="O81">
        <f t="shared" si="13"/>
        <v>0</v>
      </c>
      <c r="P81">
        <f t="shared" si="12"/>
        <v>1</v>
      </c>
    </row>
    <row r="82" spans="1:16" x14ac:dyDescent="0.25">
      <c r="A82" t="str">
        <f t="shared" si="18"/>
        <v/>
      </c>
      <c r="B82" t="str">
        <f t="shared" si="14"/>
        <v/>
      </c>
      <c r="C82" t="str">
        <f>IFERROR(_xlfn.CONCAT(VLOOKUP(B82,Member!A:I,3,0)," ",(VLOOKUP(B82,Member!A:I,4,0))),"")</f>
        <v/>
      </c>
      <c r="D82" t="str">
        <f>IFERROR(VLOOKUP(B82,Member!A:I,9,0),"")</f>
        <v/>
      </c>
      <c r="E82" s="84" t="str">
        <f t="shared" si="15"/>
        <v/>
      </c>
      <c r="F82" t="str">
        <f t="shared" si="16"/>
        <v/>
      </c>
      <c r="G82" s="118" t="str">
        <f t="shared" si="17"/>
        <v/>
      </c>
      <c r="L82" s="264">
        <f>Member!A82</f>
        <v>38595</v>
      </c>
      <c r="M82">
        <f>SUMIF(Erfassung4!BD:BD,L82,Erfassung4!BW:BW)</f>
        <v>0</v>
      </c>
      <c r="N82">
        <f>SUMIF(Erfassung4!BD:BD,L82,Erfassung4!BG:BG)</f>
        <v>0</v>
      </c>
      <c r="O82">
        <f t="shared" si="13"/>
        <v>0</v>
      </c>
      <c r="P82">
        <f t="shared" si="12"/>
        <v>1</v>
      </c>
    </row>
    <row r="83" spans="1:16" x14ac:dyDescent="0.25">
      <c r="A83" t="str">
        <f t="shared" si="18"/>
        <v/>
      </c>
      <c r="B83" t="str">
        <f t="shared" si="14"/>
        <v/>
      </c>
      <c r="C83" t="str">
        <f>IFERROR(_xlfn.CONCAT(VLOOKUP(B83,Member!A:I,3,0)," ",(VLOOKUP(B83,Member!A:I,4,0))),"")</f>
        <v/>
      </c>
      <c r="D83" t="str">
        <f>IFERROR(VLOOKUP(B83,Member!A:I,9,0),"")</f>
        <v/>
      </c>
      <c r="E83" s="84" t="str">
        <f t="shared" si="15"/>
        <v/>
      </c>
      <c r="F83" t="str">
        <f t="shared" si="16"/>
        <v/>
      </c>
      <c r="G83" s="118" t="str">
        <f t="shared" si="17"/>
        <v/>
      </c>
      <c r="L83" s="264">
        <f>Member!A83</f>
        <v>38236</v>
      </c>
      <c r="M83">
        <f>SUMIF(Erfassung4!BD:BD,L83,Erfassung4!BW:BW)</f>
        <v>0</v>
      </c>
      <c r="N83">
        <f>SUMIF(Erfassung4!BD:BD,L83,Erfassung4!BG:BG)</f>
        <v>0</v>
      </c>
      <c r="O83">
        <f t="shared" si="13"/>
        <v>0</v>
      </c>
      <c r="P83">
        <f t="shared" si="12"/>
        <v>1</v>
      </c>
    </row>
    <row r="84" spans="1:16" x14ac:dyDescent="0.25">
      <c r="A84" t="str">
        <f t="shared" si="18"/>
        <v/>
      </c>
      <c r="B84" t="str">
        <f t="shared" si="14"/>
        <v/>
      </c>
      <c r="C84" t="str">
        <f>IFERROR(_xlfn.CONCAT(VLOOKUP(B84,Member!A:I,3,0)," ",(VLOOKUP(B84,Member!A:I,4,0))),"")</f>
        <v/>
      </c>
      <c r="D84" t="str">
        <f>IFERROR(VLOOKUP(B84,Member!A:I,9,0),"")</f>
        <v/>
      </c>
      <c r="E84" s="84" t="str">
        <f t="shared" si="15"/>
        <v/>
      </c>
      <c r="F84" t="str">
        <f t="shared" si="16"/>
        <v/>
      </c>
      <c r="G84" s="118" t="str">
        <f t="shared" si="17"/>
        <v/>
      </c>
      <c r="L84" s="264">
        <f>Member!A84</f>
        <v>16086</v>
      </c>
      <c r="M84">
        <f>SUMIF(Erfassung4!BD:BD,L84,Erfassung4!BW:BW)</f>
        <v>0</v>
      </c>
      <c r="N84">
        <f>SUMIF(Erfassung4!BD:BD,L84,Erfassung4!BG:BG)</f>
        <v>0</v>
      </c>
      <c r="O84">
        <f t="shared" si="13"/>
        <v>0</v>
      </c>
      <c r="P84">
        <f t="shared" si="12"/>
        <v>1</v>
      </c>
    </row>
    <row r="85" spans="1:16" x14ac:dyDescent="0.25">
      <c r="A85" t="str">
        <f t="shared" si="18"/>
        <v/>
      </c>
      <c r="B85" t="str">
        <f t="shared" si="14"/>
        <v/>
      </c>
      <c r="C85" t="str">
        <f>IFERROR(_xlfn.CONCAT(VLOOKUP(B85,Member!A:I,3,0)," ",(VLOOKUP(B85,Member!A:I,4,0))),"")</f>
        <v/>
      </c>
      <c r="D85" t="str">
        <f>IFERROR(VLOOKUP(B85,Member!A:I,9,0),"")</f>
        <v/>
      </c>
      <c r="E85" s="84" t="str">
        <f t="shared" si="15"/>
        <v/>
      </c>
      <c r="F85" t="str">
        <f t="shared" si="16"/>
        <v/>
      </c>
      <c r="G85" s="118" t="str">
        <f t="shared" si="17"/>
        <v/>
      </c>
      <c r="L85" s="264">
        <f>Member!A85</f>
        <v>38909</v>
      </c>
      <c r="M85">
        <f>SUMIF(Erfassung4!BD:BD,L85,Erfassung4!BW:BW)</f>
        <v>0</v>
      </c>
      <c r="N85">
        <f>SUMIF(Erfassung4!BD:BD,L85,Erfassung4!BG:BG)</f>
        <v>0</v>
      </c>
      <c r="O85">
        <f t="shared" si="13"/>
        <v>0</v>
      </c>
      <c r="P85">
        <f t="shared" si="12"/>
        <v>1</v>
      </c>
    </row>
    <row r="86" spans="1:16" x14ac:dyDescent="0.25">
      <c r="A86" t="str">
        <f t="shared" si="18"/>
        <v/>
      </c>
      <c r="B86" t="str">
        <f t="shared" si="14"/>
        <v/>
      </c>
      <c r="C86" t="str">
        <f>IFERROR(_xlfn.CONCAT(VLOOKUP(B86,Member!A:I,3,0)," ",(VLOOKUP(B86,Member!A:I,4,0))),"")</f>
        <v/>
      </c>
      <c r="D86" t="str">
        <f>IFERROR(VLOOKUP(B86,Member!A:I,9,0),"")</f>
        <v/>
      </c>
      <c r="E86" s="84" t="str">
        <f t="shared" si="15"/>
        <v/>
      </c>
      <c r="F86" t="str">
        <f t="shared" si="16"/>
        <v/>
      </c>
      <c r="G86" s="118" t="str">
        <f t="shared" si="17"/>
        <v/>
      </c>
      <c r="L86" s="264">
        <f>Member!A86</f>
        <v>16088</v>
      </c>
      <c r="M86">
        <f>SUMIF(Erfassung4!BD:BD,L86,Erfassung4!BW:BW)</f>
        <v>0</v>
      </c>
      <c r="N86">
        <f>SUMIF(Erfassung4!BD:BD,L86,Erfassung4!BG:BG)</f>
        <v>0</v>
      </c>
      <c r="O86">
        <f t="shared" si="13"/>
        <v>0</v>
      </c>
      <c r="P86">
        <f t="shared" si="12"/>
        <v>1</v>
      </c>
    </row>
    <row r="87" spans="1:16" x14ac:dyDescent="0.25">
      <c r="A87" t="str">
        <f t="shared" si="18"/>
        <v/>
      </c>
      <c r="B87" t="str">
        <f t="shared" si="14"/>
        <v/>
      </c>
      <c r="C87" t="str">
        <f>IFERROR(_xlfn.CONCAT(VLOOKUP(B87,Member!A:I,3,0)," ",(VLOOKUP(B87,Member!A:I,4,0))),"")</f>
        <v/>
      </c>
      <c r="D87" t="str">
        <f>IFERROR(VLOOKUP(B87,Member!A:I,9,0),"")</f>
        <v/>
      </c>
      <c r="E87" s="84" t="str">
        <f t="shared" si="15"/>
        <v/>
      </c>
      <c r="F87" t="str">
        <f t="shared" si="16"/>
        <v/>
      </c>
      <c r="G87" s="118" t="str">
        <f t="shared" si="17"/>
        <v/>
      </c>
      <c r="L87" s="264">
        <f>Member!A87</f>
        <v>16092</v>
      </c>
      <c r="M87">
        <f>SUMIF(Erfassung4!BD:BD,L87,Erfassung4!BW:BW)</f>
        <v>0</v>
      </c>
      <c r="N87">
        <f>SUMIF(Erfassung4!BD:BD,L87,Erfassung4!BG:BG)</f>
        <v>0</v>
      </c>
      <c r="O87">
        <f t="shared" si="13"/>
        <v>0</v>
      </c>
      <c r="P87">
        <f t="shared" si="12"/>
        <v>1</v>
      </c>
    </row>
    <row r="88" spans="1:16" x14ac:dyDescent="0.25">
      <c r="A88" t="str">
        <f t="shared" si="18"/>
        <v/>
      </c>
      <c r="B88" t="str">
        <f t="shared" si="14"/>
        <v/>
      </c>
      <c r="C88" t="str">
        <f>IFERROR(_xlfn.CONCAT(VLOOKUP(B88,Member!A:I,3,0)," ",(VLOOKUP(B88,Member!A:I,4,0))),"")</f>
        <v/>
      </c>
      <c r="D88" t="str">
        <f>IFERROR(VLOOKUP(B88,Member!A:I,9,0),"")</f>
        <v/>
      </c>
      <c r="E88" s="84" t="str">
        <f t="shared" si="15"/>
        <v/>
      </c>
      <c r="F88" t="str">
        <f t="shared" si="16"/>
        <v/>
      </c>
      <c r="G88" s="118" t="str">
        <f t="shared" si="17"/>
        <v/>
      </c>
      <c r="L88" s="264">
        <f>Member!A88</f>
        <v>16083</v>
      </c>
      <c r="M88">
        <f>SUMIF(Erfassung4!BD:BD,L88,Erfassung4!BW:BW)</f>
        <v>0</v>
      </c>
      <c r="N88">
        <f>SUMIF(Erfassung4!BD:BD,L88,Erfassung4!BG:BG)</f>
        <v>0</v>
      </c>
      <c r="O88">
        <f t="shared" si="13"/>
        <v>0</v>
      </c>
      <c r="P88">
        <f t="shared" si="12"/>
        <v>1</v>
      </c>
    </row>
    <row r="89" spans="1:16" x14ac:dyDescent="0.25">
      <c r="A89" t="str">
        <f t="shared" si="18"/>
        <v/>
      </c>
      <c r="B89" t="str">
        <f t="shared" si="14"/>
        <v/>
      </c>
      <c r="C89" t="str">
        <f>IFERROR(_xlfn.CONCAT(VLOOKUP(B89,Member!A:I,3,0)," ",(VLOOKUP(B89,Member!A:I,4,0))),"")</f>
        <v/>
      </c>
      <c r="D89" t="str">
        <f>IFERROR(VLOOKUP(B89,Member!A:I,9,0),"")</f>
        <v/>
      </c>
      <c r="E89" s="84" t="str">
        <f t="shared" si="15"/>
        <v/>
      </c>
      <c r="F89" t="str">
        <f t="shared" si="16"/>
        <v/>
      </c>
      <c r="G89" s="118" t="str">
        <f t="shared" si="17"/>
        <v/>
      </c>
      <c r="L89" s="264">
        <f>Member!A89</f>
        <v>38597</v>
      </c>
      <c r="M89">
        <f>SUMIF(Erfassung4!BD:BD,L89,Erfassung4!BW:BW)</f>
        <v>0</v>
      </c>
      <c r="N89">
        <f>SUMIF(Erfassung4!BD:BD,L89,Erfassung4!BG:BG)</f>
        <v>0</v>
      </c>
      <c r="O89">
        <f t="shared" si="13"/>
        <v>0</v>
      </c>
      <c r="P89">
        <f t="shared" si="12"/>
        <v>1</v>
      </c>
    </row>
    <row r="90" spans="1:16" x14ac:dyDescent="0.25">
      <c r="A90" t="str">
        <f t="shared" si="18"/>
        <v/>
      </c>
      <c r="B90" t="str">
        <f t="shared" si="14"/>
        <v/>
      </c>
      <c r="C90" t="str">
        <f>IFERROR(_xlfn.CONCAT(VLOOKUP(B90,Member!A:I,3,0)," ",(VLOOKUP(B90,Member!A:I,4,0))),"")</f>
        <v/>
      </c>
      <c r="D90" t="str">
        <f>IFERROR(VLOOKUP(B90,Member!A:I,9,0),"")</f>
        <v/>
      </c>
      <c r="E90" s="84" t="str">
        <f t="shared" si="15"/>
        <v/>
      </c>
      <c r="F90" t="str">
        <f t="shared" si="16"/>
        <v/>
      </c>
      <c r="G90" s="118" t="str">
        <f t="shared" si="17"/>
        <v/>
      </c>
      <c r="L90" s="264">
        <f>Member!A90</f>
        <v>38956</v>
      </c>
      <c r="M90">
        <f>SUMIF(Erfassung4!BD:BD,L90,Erfassung4!BW:BW)</f>
        <v>0</v>
      </c>
      <c r="N90">
        <f>SUMIF(Erfassung4!BD:BD,L90,Erfassung4!BG:BG)</f>
        <v>0</v>
      </c>
      <c r="O90">
        <f t="shared" si="13"/>
        <v>0</v>
      </c>
      <c r="P90">
        <f t="shared" si="12"/>
        <v>1</v>
      </c>
    </row>
    <row r="91" spans="1:16" x14ac:dyDescent="0.25">
      <c r="A91" t="str">
        <f t="shared" si="18"/>
        <v/>
      </c>
      <c r="B91" t="str">
        <f t="shared" si="14"/>
        <v/>
      </c>
      <c r="C91" t="str">
        <f>IFERROR(_xlfn.CONCAT(VLOOKUP(B91,Member!A:I,3,0)," ",(VLOOKUP(B91,Member!A:I,4,0))),"")</f>
        <v/>
      </c>
      <c r="D91" t="str">
        <f>IFERROR(VLOOKUP(B91,Member!A:I,9,0),"")</f>
        <v/>
      </c>
      <c r="E91" s="84" t="str">
        <f t="shared" si="15"/>
        <v/>
      </c>
      <c r="F91" t="str">
        <f t="shared" si="16"/>
        <v/>
      </c>
      <c r="G91" s="118" t="str">
        <f t="shared" si="17"/>
        <v/>
      </c>
      <c r="L91" s="264">
        <f>Member!A91</f>
        <v>16864</v>
      </c>
      <c r="M91">
        <f>SUMIF(Erfassung4!BD:BD,L91,Erfassung4!BW:BW)</f>
        <v>0</v>
      </c>
      <c r="N91">
        <f>SUMIF(Erfassung4!BD:BD,L91,Erfassung4!BG:BG)</f>
        <v>0</v>
      </c>
      <c r="O91">
        <f t="shared" si="13"/>
        <v>0</v>
      </c>
      <c r="P91">
        <f t="shared" si="12"/>
        <v>1</v>
      </c>
    </row>
    <row r="92" spans="1:16" x14ac:dyDescent="0.25">
      <c r="A92" t="str">
        <f t="shared" si="18"/>
        <v/>
      </c>
      <c r="B92" t="str">
        <f t="shared" si="14"/>
        <v/>
      </c>
      <c r="C92" t="str">
        <f>IFERROR(_xlfn.CONCAT(VLOOKUP(B92,Member!A:I,3,0)," ",(VLOOKUP(B92,Member!A:I,4,0))),"")</f>
        <v/>
      </c>
      <c r="D92" t="str">
        <f>IFERROR(VLOOKUP(B92,Member!A:I,9,0),"")</f>
        <v/>
      </c>
      <c r="E92" s="84" t="str">
        <f t="shared" si="15"/>
        <v/>
      </c>
      <c r="F92" t="str">
        <f t="shared" si="16"/>
        <v/>
      </c>
      <c r="G92" s="118" t="str">
        <f t="shared" si="17"/>
        <v/>
      </c>
      <c r="L92" s="264">
        <f>Member!A92</f>
        <v>16999</v>
      </c>
      <c r="M92">
        <f>SUMIF(Erfassung4!BD:BD,L92,Erfassung4!BW:BW)</f>
        <v>0</v>
      </c>
      <c r="N92">
        <f>SUMIF(Erfassung4!BD:BD,L92,Erfassung4!BG:BG)</f>
        <v>0</v>
      </c>
      <c r="O92">
        <f t="shared" si="13"/>
        <v>0</v>
      </c>
      <c r="P92">
        <f t="shared" si="12"/>
        <v>1</v>
      </c>
    </row>
    <row r="93" spans="1:16" x14ac:dyDescent="0.25">
      <c r="A93" t="str">
        <f t="shared" si="18"/>
        <v/>
      </c>
      <c r="B93" t="str">
        <f t="shared" si="14"/>
        <v/>
      </c>
      <c r="C93" t="str">
        <f>IFERROR(_xlfn.CONCAT(VLOOKUP(B93,Member!A:I,3,0)," ",(VLOOKUP(B93,Member!A:I,4,0))),"")</f>
        <v/>
      </c>
      <c r="D93" t="str">
        <f>IFERROR(VLOOKUP(B93,Member!A:I,9,0),"")</f>
        <v/>
      </c>
      <c r="E93" s="84" t="str">
        <f t="shared" si="15"/>
        <v/>
      </c>
      <c r="F93" t="str">
        <f t="shared" si="16"/>
        <v/>
      </c>
      <c r="G93" s="118" t="str">
        <f t="shared" si="17"/>
        <v/>
      </c>
      <c r="L93" s="264">
        <f>Member!A93</f>
        <v>25945</v>
      </c>
      <c r="M93">
        <f>SUMIF(Erfassung4!BD:BD,L93,Erfassung4!BW:BW)</f>
        <v>0</v>
      </c>
      <c r="N93">
        <f>SUMIF(Erfassung4!BD:BD,L93,Erfassung4!BG:BG)</f>
        <v>0</v>
      </c>
      <c r="O93">
        <f t="shared" si="13"/>
        <v>0</v>
      </c>
      <c r="P93">
        <f t="shared" si="12"/>
        <v>1</v>
      </c>
    </row>
    <row r="94" spans="1:16" x14ac:dyDescent="0.25">
      <c r="A94" t="str">
        <f t="shared" si="18"/>
        <v/>
      </c>
      <c r="B94" t="str">
        <f t="shared" si="14"/>
        <v/>
      </c>
      <c r="C94" t="str">
        <f>IFERROR(_xlfn.CONCAT(VLOOKUP(B94,Member!A:I,3,0)," ",(VLOOKUP(B94,Member!A:I,4,0))),"")</f>
        <v/>
      </c>
      <c r="D94" t="str">
        <f>IFERROR(VLOOKUP(B94,Member!A:I,9,0),"")</f>
        <v/>
      </c>
      <c r="E94" s="84" t="str">
        <f t="shared" si="15"/>
        <v/>
      </c>
      <c r="F94" t="str">
        <f t="shared" si="16"/>
        <v/>
      </c>
      <c r="G94" s="118" t="str">
        <f t="shared" si="17"/>
        <v/>
      </c>
      <c r="L94" s="264">
        <f>Member!A94</f>
        <v>38034</v>
      </c>
      <c r="M94">
        <f>SUMIF(Erfassung4!BD:BD,L94,Erfassung4!BW:BW)</f>
        <v>0</v>
      </c>
      <c r="N94">
        <f>SUMIF(Erfassung4!BD:BD,L94,Erfassung4!BG:BG)</f>
        <v>0</v>
      </c>
      <c r="O94">
        <f t="shared" si="13"/>
        <v>0</v>
      </c>
      <c r="P94">
        <f t="shared" si="12"/>
        <v>1</v>
      </c>
    </row>
    <row r="95" spans="1:16" x14ac:dyDescent="0.25">
      <c r="A95" t="str">
        <f t="shared" si="18"/>
        <v/>
      </c>
      <c r="B95" t="str">
        <f t="shared" si="14"/>
        <v/>
      </c>
      <c r="C95" t="str">
        <f>IFERROR(_xlfn.CONCAT(VLOOKUP(B95,Member!A:I,3,0)," ",(VLOOKUP(B95,Member!A:I,4,0))),"")</f>
        <v/>
      </c>
      <c r="D95" t="str">
        <f>IFERROR(VLOOKUP(B95,Member!A:I,9,0),"")</f>
        <v/>
      </c>
      <c r="E95" s="84" t="str">
        <f t="shared" si="15"/>
        <v/>
      </c>
      <c r="F95" t="str">
        <f t="shared" si="16"/>
        <v/>
      </c>
      <c r="G95" s="118" t="str">
        <f t="shared" si="17"/>
        <v/>
      </c>
      <c r="L95" s="264">
        <f>Member!A95</f>
        <v>38033</v>
      </c>
      <c r="M95">
        <f>SUMIF(Erfassung4!BD:BD,L95,Erfassung4!BW:BW)</f>
        <v>0</v>
      </c>
      <c r="N95">
        <f>SUMIF(Erfassung4!BD:BD,L95,Erfassung4!BG:BG)</f>
        <v>0</v>
      </c>
      <c r="O95">
        <f t="shared" si="13"/>
        <v>0</v>
      </c>
      <c r="P95">
        <f t="shared" si="12"/>
        <v>1</v>
      </c>
    </row>
    <row r="96" spans="1:16" x14ac:dyDescent="0.25">
      <c r="A96" t="str">
        <f t="shared" si="18"/>
        <v/>
      </c>
      <c r="B96" t="str">
        <f t="shared" si="14"/>
        <v/>
      </c>
      <c r="C96" t="str">
        <f>IFERROR(_xlfn.CONCAT(VLOOKUP(B96,Member!A:I,3,0)," ",(VLOOKUP(B96,Member!A:I,4,0))),"")</f>
        <v/>
      </c>
      <c r="D96" t="str">
        <f>IFERROR(VLOOKUP(B96,Member!A:I,9,0),"")</f>
        <v/>
      </c>
      <c r="E96" s="84" t="str">
        <f t="shared" si="15"/>
        <v/>
      </c>
      <c r="F96" t="str">
        <f t="shared" si="16"/>
        <v/>
      </c>
      <c r="G96" s="118" t="str">
        <f t="shared" si="17"/>
        <v/>
      </c>
      <c r="L96" s="264">
        <f>Member!A96</f>
        <v>38270</v>
      </c>
      <c r="M96">
        <f>SUMIF(Erfassung4!BD:BD,L96,Erfassung4!BW:BW)</f>
        <v>0</v>
      </c>
      <c r="N96">
        <f>SUMIF(Erfassung4!BD:BD,L96,Erfassung4!BG:BG)</f>
        <v>0</v>
      </c>
      <c r="O96">
        <f t="shared" si="13"/>
        <v>0</v>
      </c>
      <c r="P96">
        <f t="shared" si="12"/>
        <v>1</v>
      </c>
    </row>
    <row r="97" spans="1:16" x14ac:dyDescent="0.25">
      <c r="A97" t="str">
        <f t="shared" si="18"/>
        <v/>
      </c>
      <c r="B97" t="str">
        <f t="shared" si="14"/>
        <v/>
      </c>
      <c r="C97" t="str">
        <f>IFERROR(_xlfn.CONCAT(VLOOKUP(B97,Member!A:I,3,0)," ",(VLOOKUP(B97,Member!A:I,4,0))),"")</f>
        <v/>
      </c>
      <c r="D97" t="str">
        <f>IFERROR(VLOOKUP(B97,Member!A:I,9,0),"")</f>
        <v/>
      </c>
      <c r="E97" s="84" t="str">
        <f t="shared" si="15"/>
        <v/>
      </c>
      <c r="F97" t="str">
        <f t="shared" si="16"/>
        <v/>
      </c>
      <c r="G97" s="118" t="str">
        <f t="shared" si="17"/>
        <v/>
      </c>
      <c r="L97" s="264">
        <f>Member!A97</f>
        <v>38565</v>
      </c>
      <c r="M97">
        <f>SUMIF(Erfassung4!BD:BD,L97,Erfassung4!BW:BW)</f>
        <v>0</v>
      </c>
      <c r="N97">
        <f>SUMIF(Erfassung4!BD:BD,L97,Erfassung4!BG:BG)</f>
        <v>0</v>
      </c>
      <c r="O97">
        <f t="shared" si="13"/>
        <v>0</v>
      </c>
      <c r="P97">
        <f t="shared" si="12"/>
        <v>1</v>
      </c>
    </row>
    <row r="98" spans="1:16" x14ac:dyDescent="0.25">
      <c r="A98" t="str">
        <f t="shared" si="18"/>
        <v/>
      </c>
      <c r="B98" t="str">
        <f t="shared" si="14"/>
        <v/>
      </c>
      <c r="C98" t="str">
        <f>IFERROR(_xlfn.CONCAT(VLOOKUP(B98,Member!A:I,3,0)," ",(VLOOKUP(B98,Member!A:I,4,0))),"")</f>
        <v/>
      </c>
      <c r="D98" t="str">
        <f>IFERROR(VLOOKUP(B98,Member!A:I,9,0),"")</f>
        <v/>
      </c>
      <c r="E98" s="84" t="str">
        <f t="shared" si="15"/>
        <v/>
      </c>
      <c r="F98" t="str">
        <f t="shared" si="16"/>
        <v/>
      </c>
      <c r="G98" s="118" t="str">
        <f t="shared" si="17"/>
        <v/>
      </c>
      <c r="L98" s="264">
        <f>Member!A98</f>
        <v>38237</v>
      </c>
      <c r="M98">
        <f>SUMIF(Erfassung4!BD:BD,L98,Erfassung4!BW:BW)</f>
        <v>0</v>
      </c>
      <c r="N98">
        <f>SUMIF(Erfassung4!BD:BD,L98,Erfassung4!BG:BG)</f>
        <v>0</v>
      </c>
      <c r="O98">
        <f t="shared" si="13"/>
        <v>0</v>
      </c>
      <c r="P98">
        <f t="shared" si="12"/>
        <v>1</v>
      </c>
    </row>
    <row r="99" spans="1:16" x14ac:dyDescent="0.25">
      <c r="A99" t="str">
        <f t="shared" si="18"/>
        <v/>
      </c>
      <c r="B99" t="str">
        <f t="shared" si="14"/>
        <v/>
      </c>
      <c r="C99" t="str">
        <f>IFERROR(_xlfn.CONCAT(VLOOKUP(B99,Member!A:I,3,0)," ",(VLOOKUP(B99,Member!A:I,4,0))),"")</f>
        <v/>
      </c>
      <c r="D99" t="str">
        <f>IFERROR(VLOOKUP(B99,Member!A:I,9,0),"")</f>
        <v/>
      </c>
      <c r="E99" s="84" t="str">
        <f t="shared" si="15"/>
        <v/>
      </c>
      <c r="F99" t="str">
        <f t="shared" si="16"/>
        <v/>
      </c>
      <c r="G99" s="118" t="str">
        <f t="shared" si="17"/>
        <v/>
      </c>
      <c r="L99" s="264">
        <f>Member!A99</f>
        <v>38183</v>
      </c>
      <c r="M99">
        <f>SUMIF(Erfassung4!BD:BD,L99,Erfassung4!BW:BW)</f>
        <v>0</v>
      </c>
      <c r="N99">
        <f>SUMIF(Erfassung4!BD:BD,L99,Erfassung4!BG:BG)</f>
        <v>0</v>
      </c>
      <c r="O99">
        <f t="shared" si="13"/>
        <v>0</v>
      </c>
      <c r="P99">
        <f t="shared" si="12"/>
        <v>1</v>
      </c>
    </row>
    <row r="100" spans="1:16" x14ac:dyDescent="0.25">
      <c r="A100" t="str">
        <f t="shared" si="18"/>
        <v/>
      </c>
      <c r="B100" t="str">
        <f t="shared" si="14"/>
        <v/>
      </c>
      <c r="C100" t="str">
        <f>IFERROR(_xlfn.CONCAT(VLOOKUP(B100,Member!A:I,3,0)," ",(VLOOKUP(B100,Member!A:I,4,0))),"")</f>
        <v/>
      </c>
      <c r="D100" t="str">
        <f>IFERROR(VLOOKUP(B100,Member!A:I,9,0),"")</f>
        <v/>
      </c>
      <c r="E100" s="84" t="str">
        <f t="shared" si="15"/>
        <v/>
      </c>
      <c r="F100" t="str">
        <f t="shared" si="16"/>
        <v/>
      </c>
      <c r="G100" s="118" t="str">
        <f t="shared" si="17"/>
        <v/>
      </c>
      <c r="L100" s="264">
        <f>Member!A100</f>
        <v>38322</v>
      </c>
      <c r="M100">
        <f>SUMIF(Erfassung4!BD:BD,L100,Erfassung4!BW:BW)</f>
        <v>0</v>
      </c>
      <c r="N100">
        <f>SUMIF(Erfassung4!BD:BD,L100,Erfassung4!BG:BG)</f>
        <v>0</v>
      </c>
      <c r="O100">
        <f t="shared" si="13"/>
        <v>0</v>
      </c>
      <c r="P100">
        <f t="shared" si="12"/>
        <v>1</v>
      </c>
    </row>
    <row r="101" spans="1:16" x14ac:dyDescent="0.25">
      <c r="A101" t="str">
        <f t="shared" si="18"/>
        <v/>
      </c>
      <c r="B101" t="str">
        <f t="shared" ref="B101:B104" si="19">IFERROR(INDEX(L:L,MATCH(A101,P:P,0)),"")</f>
        <v/>
      </c>
      <c r="C101" t="str">
        <f>IFERROR(_xlfn.CONCAT(VLOOKUP(B101,Member!A:I,3,0)," ",(VLOOKUP(B101,Member!A:I,4,0))),"")</f>
        <v/>
      </c>
      <c r="D101" t="str">
        <f>IFERROR(VLOOKUP(B101,Member!A:I,9,0),"")</f>
        <v/>
      </c>
      <c r="E101" s="84" t="str">
        <f t="shared" si="15"/>
        <v/>
      </c>
      <c r="F101" t="str">
        <f t="shared" si="16"/>
        <v/>
      </c>
      <c r="G101" s="118" t="str">
        <f t="shared" si="17"/>
        <v/>
      </c>
      <c r="L101" s="264">
        <f>Member!A101</f>
        <v>38250</v>
      </c>
      <c r="M101">
        <f>SUMIF(Erfassung4!BD:BD,L101,Erfassung4!BW:BW)</f>
        <v>0</v>
      </c>
      <c r="N101">
        <f>SUMIF(Erfassung4!BD:BD,L101,Erfassung4!BG:BG)</f>
        <v>0</v>
      </c>
      <c r="O101">
        <f t="shared" si="13"/>
        <v>0</v>
      </c>
      <c r="P101">
        <f t="shared" si="12"/>
        <v>1</v>
      </c>
    </row>
    <row r="102" spans="1:16" x14ac:dyDescent="0.25">
      <c r="A102" t="str">
        <f t="shared" si="18"/>
        <v/>
      </c>
      <c r="B102" t="str">
        <f t="shared" si="19"/>
        <v/>
      </c>
      <c r="C102" t="str">
        <f>IFERROR(_xlfn.CONCAT(VLOOKUP(B102,Member!A:I,3,0)," ",(VLOOKUP(B102,Member!A:I,4,0))),"")</f>
        <v/>
      </c>
      <c r="D102" t="str">
        <f>IFERROR(VLOOKUP(B102,Member!A:I,9,0),"")</f>
        <v/>
      </c>
      <c r="E102" s="84" t="str">
        <f t="shared" si="15"/>
        <v/>
      </c>
      <c r="F102" t="str">
        <f t="shared" si="16"/>
        <v/>
      </c>
      <c r="G102" s="118" t="str">
        <f t="shared" si="17"/>
        <v/>
      </c>
      <c r="L102" s="264">
        <f>Member!A102</f>
        <v>38898</v>
      </c>
      <c r="M102">
        <f>SUMIF(Erfassung4!BD:BD,L102,Erfassung4!BW:BW)</f>
        <v>0</v>
      </c>
      <c r="N102">
        <f>SUMIF(Erfassung4!BD:BD,L102,Erfassung4!BG:BG)</f>
        <v>0</v>
      </c>
      <c r="O102">
        <f t="shared" si="13"/>
        <v>0</v>
      </c>
      <c r="P102">
        <f t="shared" si="12"/>
        <v>1</v>
      </c>
    </row>
    <row r="103" spans="1:16" x14ac:dyDescent="0.25">
      <c r="A103" t="str">
        <f t="shared" si="18"/>
        <v/>
      </c>
      <c r="B103" t="str">
        <f t="shared" si="19"/>
        <v/>
      </c>
      <c r="C103" t="str">
        <f>IFERROR(_xlfn.CONCAT(VLOOKUP(B103,Member!A:I,3,0)," ",(VLOOKUP(B103,Member!A:I,4,0))),"")</f>
        <v/>
      </c>
      <c r="D103" t="str">
        <f>IFERROR(VLOOKUP(B103,Member!A:I,9,0),"")</f>
        <v/>
      </c>
      <c r="E103" s="84" t="str">
        <f t="shared" si="15"/>
        <v/>
      </c>
      <c r="F103" t="str">
        <f t="shared" si="16"/>
        <v/>
      </c>
      <c r="G103" s="118" t="str">
        <f t="shared" si="17"/>
        <v/>
      </c>
      <c r="L103" s="264">
        <f>Member!A103</f>
        <v>38899</v>
      </c>
      <c r="M103">
        <f>SUMIF(Erfassung4!BD:BD,L103,Erfassung4!BW:BW)</f>
        <v>0</v>
      </c>
      <c r="N103">
        <f>SUMIF(Erfassung4!BD:BD,L103,Erfassung4!BG:BG)</f>
        <v>0</v>
      </c>
      <c r="O103">
        <f t="shared" si="13"/>
        <v>0</v>
      </c>
      <c r="P103">
        <f t="shared" si="12"/>
        <v>1</v>
      </c>
    </row>
    <row r="104" spans="1:16" x14ac:dyDescent="0.25">
      <c r="A104" t="str">
        <f t="shared" si="18"/>
        <v/>
      </c>
      <c r="B104" t="str">
        <f t="shared" si="19"/>
        <v/>
      </c>
      <c r="C104" t="str">
        <f>IFERROR(_xlfn.CONCAT(VLOOKUP(B104,Member!A:I,3,0)," ",(VLOOKUP(B104,Member!A:I,4,0))),"")</f>
        <v/>
      </c>
      <c r="D104" t="str">
        <f>IFERROR(VLOOKUP(B104,Member!A:I,9,0),"")</f>
        <v/>
      </c>
      <c r="E104" s="84" t="str">
        <f t="shared" si="15"/>
        <v/>
      </c>
      <c r="F104" t="str">
        <f t="shared" si="16"/>
        <v/>
      </c>
      <c r="G104" s="118" t="str">
        <f t="shared" si="17"/>
        <v/>
      </c>
      <c r="L104" s="264">
        <f>Member!A104</f>
        <v>38789</v>
      </c>
      <c r="M104">
        <f>SUMIF(Erfassung4!BD:BD,L104,Erfassung4!BW:BW)</f>
        <v>0</v>
      </c>
      <c r="N104">
        <f>SUMIF(Erfassung4!BD:BD,L104,Erfassung4!BG:BG)</f>
        <v>0</v>
      </c>
      <c r="O104">
        <f t="shared" si="13"/>
        <v>0</v>
      </c>
      <c r="P104">
        <f t="shared" si="12"/>
        <v>1</v>
      </c>
    </row>
    <row r="105" spans="1:16" x14ac:dyDescent="0.25">
      <c r="C105" t="str">
        <f>IFERROR(_xlfn.CONCAT(VLOOKUP(B105,Member!A:I,3,0)," ",(VLOOKUP(B105,Member!A:I,4,0))),"")</f>
        <v/>
      </c>
      <c r="D105" t="str">
        <f>IFERROR(VLOOKUP(B105,Member!A:I,9,0),"")</f>
        <v/>
      </c>
      <c r="L105" s="264">
        <f>Member!A105</f>
        <v>25064</v>
      </c>
      <c r="M105">
        <f>SUMIF(Erfassung4!BD:BD,L105,Erfassung4!BW:BW)</f>
        <v>0</v>
      </c>
      <c r="N105">
        <f>SUMIF(Erfassung4!BD:BD,L105,Erfassung4!BG:BG)</f>
        <v>0</v>
      </c>
      <c r="O105">
        <f t="shared" si="13"/>
        <v>0</v>
      </c>
      <c r="P105">
        <f t="shared" si="12"/>
        <v>1</v>
      </c>
    </row>
    <row r="106" spans="1:16" x14ac:dyDescent="0.25">
      <c r="C106" t="str">
        <f>IFERROR(_xlfn.CONCAT(VLOOKUP(B106,Member!A:I,3,0)," ",(VLOOKUP(B106,Member!A:I,4,0))),"")</f>
        <v/>
      </c>
      <c r="D106" t="str">
        <f>IFERROR(VLOOKUP(B106,Member!A:I,9,0),"")</f>
        <v/>
      </c>
      <c r="L106" s="264">
        <f>Member!A106</f>
        <v>38926</v>
      </c>
      <c r="M106">
        <f>SUMIF(Erfassung4!BD:BD,L106,Erfassung4!BW:BW)</f>
        <v>0</v>
      </c>
      <c r="N106">
        <f>SUMIF(Erfassung4!BD:BD,L106,Erfassung4!BG:BG)</f>
        <v>0</v>
      </c>
      <c r="O106">
        <f t="shared" si="13"/>
        <v>0</v>
      </c>
      <c r="P106">
        <f t="shared" si="12"/>
        <v>1</v>
      </c>
    </row>
    <row r="107" spans="1:16" x14ac:dyDescent="0.25">
      <c r="C107" t="str">
        <f>IFERROR(_xlfn.CONCAT(VLOOKUP(B107,Member!A:I,3,0)," ",(VLOOKUP(B107,Member!A:I,4,0))),"")</f>
        <v/>
      </c>
      <c r="D107" t="str">
        <f>IFERROR(VLOOKUP(B107,Member!A:I,9,0),"")</f>
        <v/>
      </c>
      <c r="L107" s="264">
        <f>Member!A107</f>
        <v>38684</v>
      </c>
      <c r="M107">
        <f>SUMIF(Erfassung4!BD:BD,L107,Erfassung4!BW:BW)</f>
        <v>0</v>
      </c>
      <c r="N107">
        <f>SUMIF(Erfassung4!BD:BD,L107,Erfassung4!BG:BG)</f>
        <v>0</v>
      </c>
      <c r="O107">
        <f t="shared" si="13"/>
        <v>0</v>
      </c>
      <c r="P107">
        <f t="shared" si="12"/>
        <v>1</v>
      </c>
    </row>
    <row r="108" spans="1:16" x14ac:dyDescent="0.25">
      <c r="C108" t="str">
        <f>IFERROR(_xlfn.CONCAT(VLOOKUP(B108,Member!A:I,3,0)," ",(VLOOKUP(B108,Member!A:I,4,0))),"")</f>
        <v/>
      </c>
      <c r="D108" t="str">
        <f>IFERROR(VLOOKUP(B108,Member!A:I,9,0),"")</f>
        <v/>
      </c>
      <c r="L108" s="264">
        <f>Member!A108</f>
        <v>38731</v>
      </c>
      <c r="M108">
        <f>SUMIF(Erfassung4!BD:BD,L108,Erfassung4!BW:BW)</f>
        <v>0</v>
      </c>
      <c r="N108">
        <f>SUMIF(Erfassung4!BD:BD,L108,Erfassung4!BG:BG)</f>
        <v>0</v>
      </c>
      <c r="O108">
        <f t="shared" si="13"/>
        <v>0</v>
      </c>
      <c r="P108">
        <f t="shared" si="12"/>
        <v>1</v>
      </c>
    </row>
    <row r="109" spans="1:16" x14ac:dyDescent="0.25">
      <c r="C109" t="str">
        <f>IFERROR(_xlfn.CONCAT(VLOOKUP(B109,Member!A:I,3,0)," ",(VLOOKUP(B109,Member!A:I,4,0))),"")</f>
        <v/>
      </c>
      <c r="D109" t="str">
        <f>IFERROR(VLOOKUP(B109,Member!A:I,9,0),"")</f>
        <v/>
      </c>
      <c r="L109" s="264">
        <f>Member!A109</f>
        <v>10706</v>
      </c>
      <c r="M109">
        <f>SUMIF(Erfassung4!BD:BD,L109,Erfassung4!BW:BW)</f>
        <v>0</v>
      </c>
      <c r="N109">
        <f>SUMIF(Erfassung4!BD:BD,L109,Erfassung4!BG:BG)</f>
        <v>0</v>
      </c>
      <c r="O109">
        <f t="shared" si="13"/>
        <v>0</v>
      </c>
      <c r="P109">
        <f t="shared" si="12"/>
        <v>1</v>
      </c>
    </row>
    <row r="110" spans="1:16" x14ac:dyDescent="0.25">
      <c r="C110" t="str">
        <f>IFERROR(_xlfn.CONCAT(VLOOKUP(B110,Member!A:I,3,0)," ",(VLOOKUP(B110,Member!A:I,4,0))),"")</f>
        <v/>
      </c>
      <c r="D110" t="str">
        <f>IFERROR(VLOOKUP(B110,Member!A:I,9,0),"")</f>
        <v/>
      </c>
      <c r="L110" s="264">
        <f>Member!A110</f>
        <v>38173</v>
      </c>
      <c r="M110">
        <f>SUMIF(Erfassung4!BD:BD,L110,Erfassung4!BW:BW)</f>
        <v>0</v>
      </c>
      <c r="N110">
        <f>SUMIF(Erfassung4!BD:BD,L110,Erfassung4!BG:BG)</f>
        <v>0</v>
      </c>
      <c r="O110">
        <f t="shared" si="13"/>
        <v>0</v>
      </c>
      <c r="P110">
        <f t="shared" si="12"/>
        <v>1</v>
      </c>
    </row>
    <row r="111" spans="1:16" x14ac:dyDescent="0.25">
      <c r="C111" t="str">
        <f>IFERROR(_xlfn.CONCAT(VLOOKUP(B111,Member!A:I,3,0)," ",(VLOOKUP(B111,Member!A:I,4,0))),"")</f>
        <v/>
      </c>
      <c r="D111" t="str">
        <f>IFERROR(VLOOKUP(B111,Member!A:I,9,0),"")</f>
        <v/>
      </c>
      <c r="L111" s="264">
        <f>Member!A111</f>
        <v>38971</v>
      </c>
      <c r="M111">
        <f>SUMIF(Erfassung4!BD:BD,L111,Erfassung4!BW:BW)</f>
        <v>0</v>
      </c>
      <c r="N111">
        <f>SUMIF(Erfassung4!BD:BD,L111,Erfassung4!BG:BG)</f>
        <v>0</v>
      </c>
      <c r="O111">
        <f t="shared" si="13"/>
        <v>0</v>
      </c>
      <c r="P111">
        <f t="shared" si="12"/>
        <v>1</v>
      </c>
    </row>
    <row r="112" spans="1:16" x14ac:dyDescent="0.25">
      <c r="C112" t="str">
        <f>IFERROR(_xlfn.CONCAT(VLOOKUP(B112,Member!A:I,3,0)," ",(VLOOKUP(B112,Member!A:I,4,0))),"")</f>
        <v/>
      </c>
      <c r="D112" t="str">
        <f>IFERROR(VLOOKUP(B112,Member!A:I,9,0),"")</f>
        <v/>
      </c>
      <c r="L112" s="264">
        <f>Member!A112</f>
        <v>38172</v>
      </c>
      <c r="M112">
        <f>SUMIF(Erfassung4!BD:BD,L112,Erfassung4!BW:BW)</f>
        <v>0</v>
      </c>
      <c r="N112">
        <f>SUMIF(Erfassung4!BD:BD,L112,Erfassung4!BG:BG)</f>
        <v>0</v>
      </c>
      <c r="O112">
        <f t="shared" si="13"/>
        <v>0</v>
      </c>
      <c r="P112">
        <f t="shared" si="12"/>
        <v>1</v>
      </c>
    </row>
    <row r="113" spans="3:16" x14ac:dyDescent="0.25">
      <c r="C113" t="str">
        <f>IFERROR(_xlfn.CONCAT(VLOOKUP(B113,Member!A:I,3,0)," ",(VLOOKUP(B113,Member!A:I,4,0))),"")</f>
        <v/>
      </c>
      <c r="D113" t="str">
        <f>IFERROR(VLOOKUP(B113,Member!A:I,9,0),"")</f>
        <v/>
      </c>
      <c r="L113" s="264">
        <f>Member!A113</f>
        <v>7926</v>
      </c>
      <c r="M113">
        <f>SUMIF(Erfassung4!BD:BD,L113,Erfassung4!BW:BW)</f>
        <v>0</v>
      </c>
      <c r="N113">
        <f>SUMIF(Erfassung4!BD:BD,L113,Erfassung4!BG:BG)</f>
        <v>0</v>
      </c>
      <c r="O113">
        <f t="shared" si="13"/>
        <v>0</v>
      </c>
      <c r="P113">
        <f t="shared" si="12"/>
        <v>1</v>
      </c>
    </row>
    <row r="114" spans="3:16" x14ac:dyDescent="0.25">
      <c r="C114" t="str">
        <f>IFERROR(_xlfn.CONCAT(VLOOKUP(B114,Member!A:I,3,0)," ",(VLOOKUP(B114,Member!A:I,4,0))),"")</f>
        <v/>
      </c>
      <c r="D114" t="str">
        <f>IFERROR(VLOOKUP(B114,Member!A:I,9,0),"")</f>
        <v/>
      </c>
      <c r="L114" s="264">
        <f>Member!A114</f>
        <v>7928</v>
      </c>
      <c r="M114">
        <f>SUMIF(Erfassung4!BD:BD,L114,Erfassung4!BW:BW)</f>
        <v>0</v>
      </c>
      <c r="N114">
        <f>SUMIF(Erfassung4!BD:BD,L114,Erfassung4!BG:BG)</f>
        <v>0</v>
      </c>
      <c r="O114">
        <f t="shared" si="13"/>
        <v>0</v>
      </c>
      <c r="P114">
        <f t="shared" si="12"/>
        <v>1</v>
      </c>
    </row>
    <row r="115" spans="3:16" x14ac:dyDescent="0.25">
      <c r="C115" t="str">
        <f>IFERROR(_xlfn.CONCAT(VLOOKUP(B115,Member!A:I,3,0)," ",(VLOOKUP(B115,Member!A:I,4,0))),"")</f>
        <v/>
      </c>
      <c r="D115" t="str">
        <f>IFERROR(VLOOKUP(B115,Member!A:I,9,0),"")</f>
        <v/>
      </c>
      <c r="L115" s="264">
        <f>Member!A115</f>
        <v>7930</v>
      </c>
      <c r="M115">
        <f>SUMIF(Erfassung4!BD:BD,L115,Erfassung4!BW:BW)</f>
        <v>0</v>
      </c>
      <c r="N115">
        <f>SUMIF(Erfassung4!BD:BD,L115,Erfassung4!BG:BG)</f>
        <v>0</v>
      </c>
      <c r="O115">
        <f t="shared" si="13"/>
        <v>0</v>
      </c>
      <c r="P115">
        <f t="shared" si="12"/>
        <v>1</v>
      </c>
    </row>
    <row r="116" spans="3:16" x14ac:dyDescent="0.25">
      <c r="C116" t="str">
        <f>IFERROR(_xlfn.CONCAT(VLOOKUP(B116,Member!A:I,3,0)," ",(VLOOKUP(B116,Member!A:I,4,0))),"")</f>
        <v/>
      </c>
      <c r="D116" t="str">
        <f>IFERROR(VLOOKUP(B116,Member!A:I,9,0),"")</f>
        <v/>
      </c>
      <c r="L116" s="264">
        <f>Member!A116</f>
        <v>7927</v>
      </c>
      <c r="M116">
        <f>SUMIF(Erfassung4!BD:BD,L116,Erfassung4!BW:BW)</f>
        <v>0</v>
      </c>
      <c r="N116">
        <f>SUMIF(Erfassung4!BD:BD,L116,Erfassung4!BG:BG)</f>
        <v>0</v>
      </c>
      <c r="O116">
        <f t="shared" si="13"/>
        <v>0</v>
      </c>
      <c r="P116">
        <f t="shared" si="12"/>
        <v>1</v>
      </c>
    </row>
    <row r="117" spans="3:16" x14ac:dyDescent="0.25">
      <c r="C117" t="str">
        <f>IFERROR(_xlfn.CONCAT(VLOOKUP(B117,Member!A:I,3,0)," ",(VLOOKUP(B117,Member!A:I,4,0))),"")</f>
        <v/>
      </c>
      <c r="D117" t="str">
        <f>IFERROR(VLOOKUP(B117,Member!A:I,9,0),"")</f>
        <v/>
      </c>
      <c r="L117" s="264">
        <f>Member!A117</f>
        <v>16977</v>
      </c>
      <c r="M117">
        <f>SUMIF(Erfassung4!BD:BD,L117,Erfassung4!BW:BW)</f>
        <v>0</v>
      </c>
      <c r="N117">
        <f>SUMIF(Erfassung4!BD:BD,L117,Erfassung4!BG:BG)</f>
        <v>0</v>
      </c>
      <c r="O117">
        <f t="shared" si="13"/>
        <v>0</v>
      </c>
      <c r="P117">
        <f t="shared" si="12"/>
        <v>1</v>
      </c>
    </row>
    <row r="118" spans="3:16" x14ac:dyDescent="0.25">
      <c r="C118" t="str">
        <f>IFERROR(_xlfn.CONCAT(VLOOKUP(B118,Member!A:I,3,0)," ",(VLOOKUP(B118,Member!A:I,4,0))),"")</f>
        <v/>
      </c>
      <c r="D118" t="str">
        <f>IFERROR(VLOOKUP(B118,Member!A:I,9,0),"")</f>
        <v/>
      </c>
      <c r="L118" s="264">
        <f>Member!A118</f>
        <v>7929</v>
      </c>
      <c r="M118">
        <f>SUMIF(Erfassung4!BD:BD,L118,Erfassung4!BW:BW)</f>
        <v>0</v>
      </c>
      <c r="N118">
        <f>SUMIF(Erfassung4!BD:BD,L118,Erfassung4!BG:BG)</f>
        <v>0</v>
      </c>
      <c r="O118">
        <f t="shared" si="13"/>
        <v>0</v>
      </c>
      <c r="P118">
        <f t="shared" si="12"/>
        <v>1</v>
      </c>
    </row>
    <row r="119" spans="3:16" x14ac:dyDescent="0.25">
      <c r="C119" t="str">
        <f>IFERROR(_xlfn.CONCAT(VLOOKUP(B119,Member!A:I,3,0)," ",(VLOOKUP(B119,Member!A:I,4,0))),"")</f>
        <v/>
      </c>
      <c r="D119" t="str">
        <f>IFERROR(VLOOKUP(B119,Member!A:I,9,0),"")</f>
        <v/>
      </c>
      <c r="L119" s="264">
        <f>Member!A119</f>
        <v>38697</v>
      </c>
      <c r="M119">
        <f>SUMIF(Erfassung4!BD:BD,L119,Erfassung4!BW:BW)</f>
        <v>0</v>
      </c>
      <c r="N119">
        <f>SUMIF(Erfassung4!BD:BD,L119,Erfassung4!BG:BG)</f>
        <v>0</v>
      </c>
      <c r="O119">
        <f t="shared" si="13"/>
        <v>0</v>
      </c>
      <c r="P119">
        <f t="shared" si="12"/>
        <v>1</v>
      </c>
    </row>
    <row r="120" spans="3:16" x14ac:dyDescent="0.25">
      <c r="C120" t="str">
        <f>IFERROR(_xlfn.CONCAT(VLOOKUP(B120,Member!A:I,3,0)," ",(VLOOKUP(B120,Member!A:I,4,0))),"")</f>
        <v/>
      </c>
      <c r="D120" t="str">
        <f>IFERROR(VLOOKUP(B120,Member!A:I,9,0),"")</f>
        <v/>
      </c>
      <c r="L120" s="264">
        <f>Member!A120</f>
        <v>38512</v>
      </c>
      <c r="M120">
        <f>SUMIF(Erfassung4!BD:BD,L120,Erfassung4!BW:BW)</f>
        <v>0</v>
      </c>
      <c r="N120">
        <f>SUMIF(Erfassung4!BD:BD,L120,Erfassung4!BG:BG)</f>
        <v>0</v>
      </c>
      <c r="O120">
        <f t="shared" si="13"/>
        <v>0</v>
      </c>
      <c r="P120">
        <f t="shared" si="12"/>
        <v>1</v>
      </c>
    </row>
    <row r="121" spans="3:16" x14ac:dyDescent="0.25">
      <c r="C121" t="str">
        <f>IFERROR(_xlfn.CONCAT(VLOOKUP(B121,Member!A:I,3,0)," ",(VLOOKUP(B121,Member!A:I,4,0))),"")</f>
        <v/>
      </c>
      <c r="D121" t="str">
        <f>IFERROR(VLOOKUP(B121,Member!A:I,9,0),"")</f>
        <v/>
      </c>
      <c r="L121" s="264">
        <f>Member!A121</f>
        <v>7956</v>
      </c>
      <c r="M121">
        <f>SUMIF(Erfassung4!BD:BD,L121,Erfassung4!BW:BW)</f>
        <v>0</v>
      </c>
      <c r="N121">
        <f>SUMIF(Erfassung4!BD:BD,L121,Erfassung4!BG:BG)</f>
        <v>0</v>
      </c>
      <c r="O121">
        <f t="shared" si="13"/>
        <v>0</v>
      </c>
      <c r="P121">
        <f t="shared" si="12"/>
        <v>1</v>
      </c>
    </row>
    <row r="122" spans="3:16" x14ac:dyDescent="0.25">
      <c r="C122" t="str">
        <f>IFERROR(_xlfn.CONCAT(VLOOKUP(B122,Member!A:I,3,0)," ",(VLOOKUP(B122,Member!A:I,4,0))),"")</f>
        <v/>
      </c>
      <c r="D122" t="str">
        <f>IFERROR(VLOOKUP(B122,Member!A:I,9,0),"")</f>
        <v/>
      </c>
      <c r="L122" s="264">
        <f>Member!A122</f>
        <v>7946</v>
      </c>
      <c r="M122">
        <f>SUMIF(Erfassung4!BD:BD,L122,Erfassung4!BW:BW)</f>
        <v>0</v>
      </c>
      <c r="N122">
        <f>SUMIF(Erfassung4!BD:BD,L122,Erfassung4!BG:BG)</f>
        <v>0</v>
      </c>
      <c r="O122">
        <f t="shared" si="13"/>
        <v>0</v>
      </c>
      <c r="P122">
        <f t="shared" si="12"/>
        <v>1</v>
      </c>
    </row>
    <row r="123" spans="3:16" x14ac:dyDescent="0.25">
      <c r="C123" t="str">
        <f>IFERROR(_xlfn.CONCAT(VLOOKUP(B123,Member!A:I,3,0)," ",(VLOOKUP(B123,Member!A:I,4,0))),"")</f>
        <v/>
      </c>
      <c r="D123" t="str">
        <f>IFERROR(VLOOKUP(B123,Member!A:I,9,0),"")</f>
        <v/>
      </c>
      <c r="L123" s="264">
        <f>Member!A123</f>
        <v>7952</v>
      </c>
      <c r="M123">
        <f>SUMIF(Erfassung4!BD:BD,L123,Erfassung4!BW:BW)</f>
        <v>0</v>
      </c>
      <c r="N123">
        <f>SUMIF(Erfassung4!BD:BD,L123,Erfassung4!BG:BG)</f>
        <v>0</v>
      </c>
      <c r="O123">
        <f t="shared" si="13"/>
        <v>0</v>
      </c>
      <c r="P123">
        <f t="shared" si="12"/>
        <v>1</v>
      </c>
    </row>
    <row r="124" spans="3:16" x14ac:dyDescent="0.25">
      <c r="C124" t="str">
        <f>IFERROR(_xlfn.CONCAT(VLOOKUP(B124,Member!A:I,3,0)," ",(VLOOKUP(B124,Member!A:I,4,0))),"")</f>
        <v/>
      </c>
      <c r="D124" t="str">
        <f>IFERROR(VLOOKUP(B124,Member!A:I,9,0),"")</f>
        <v/>
      </c>
      <c r="L124" s="264">
        <f>Member!A124</f>
        <v>25310</v>
      </c>
      <c r="M124">
        <f>SUMIF(Erfassung4!BD:BD,L124,Erfassung4!BW:BW)</f>
        <v>0</v>
      </c>
      <c r="N124">
        <f>SUMIF(Erfassung4!BD:BD,L124,Erfassung4!BG:BG)</f>
        <v>0</v>
      </c>
      <c r="O124">
        <f t="shared" si="13"/>
        <v>0</v>
      </c>
      <c r="P124">
        <f t="shared" si="12"/>
        <v>1</v>
      </c>
    </row>
    <row r="125" spans="3:16" x14ac:dyDescent="0.25">
      <c r="C125" t="str">
        <f>IFERROR(_xlfn.CONCAT(VLOOKUP(B125,Member!A:I,3,0)," ",(VLOOKUP(B125,Member!A:I,4,0))),"")</f>
        <v/>
      </c>
      <c r="D125" t="str">
        <f>IFERROR(VLOOKUP(B125,Member!A:I,9,0),"")</f>
        <v/>
      </c>
      <c r="L125" s="264">
        <f>Member!A125</f>
        <v>38790</v>
      </c>
      <c r="M125">
        <f>SUMIF(Erfassung4!BD:BD,L125,Erfassung4!BW:BW)</f>
        <v>0</v>
      </c>
      <c r="N125">
        <f>SUMIF(Erfassung4!BD:BD,L125,Erfassung4!BG:BG)</f>
        <v>0</v>
      </c>
      <c r="O125">
        <f t="shared" si="13"/>
        <v>0</v>
      </c>
      <c r="P125">
        <f t="shared" si="12"/>
        <v>1</v>
      </c>
    </row>
    <row r="126" spans="3:16" x14ac:dyDescent="0.25">
      <c r="C126" t="str">
        <f>IFERROR(_xlfn.CONCAT(VLOOKUP(B126,Member!A:I,3,0)," ",(VLOOKUP(B126,Member!A:I,4,0))),"")</f>
        <v/>
      </c>
      <c r="D126" t="str">
        <f>IFERROR(VLOOKUP(B126,Member!A:I,9,0),"")</f>
        <v/>
      </c>
      <c r="L126" s="264">
        <f>Member!A126</f>
        <v>38825</v>
      </c>
      <c r="M126">
        <f>SUMIF(Erfassung4!BD:BD,L126,Erfassung4!BW:BW)</f>
        <v>0</v>
      </c>
      <c r="N126">
        <f>SUMIF(Erfassung4!BD:BD,L126,Erfassung4!BG:BG)</f>
        <v>0</v>
      </c>
      <c r="O126">
        <f t="shared" si="13"/>
        <v>0</v>
      </c>
      <c r="P126">
        <f t="shared" si="12"/>
        <v>1</v>
      </c>
    </row>
    <row r="127" spans="3:16" x14ac:dyDescent="0.25">
      <c r="C127" t="str">
        <f>IFERROR(_xlfn.CONCAT(VLOOKUP(B127,Member!A:I,3,0)," ",(VLOOKUP(B127,Member!A:I,4,0))),"")</f>
        <v/>
      </c>
      <c r="D127" t="str">
        <f>IFERROR(VLOOKUP(B127,Member!A:I,9,0),"")</f>
        <v/>
      </c>
      <c r="L127" s="264">
        <f>Member!A127</f>
        <v>7937</v>
      </c>
      <c r="M127">
        <f>SUMIF(Erfassung4!BD:BD,L127,Erfassung4!BW:BW)</f>
        <v>0</v>
      </c>
      <c r="N127">
        <f>SUMIF(Erfassung4!BD:BD,L127,Erfassung4!BG:BG)</f>
        <v>0</v>
      </c>
      <c r="O127">
        <f t="shared" si="13"/>
        <v>0</v>
      </c>
      <c r="P127">
        <f t="shared" si="12"/>
        <v>1</v>
      </c>
    </row>
    <row r="128" spans="3:16" x14ac:dyDescent="0.25">
      <c r="C128" t="str">
        <f>IFERROR(_xlfn.CONCAT(VLOOKUP(B128,Member!A:I,3,0)," ",(VLOOKUP(B128,Member!A:I,4,0))),"")</f>
        <v/>
      </c>
      <c r="D128" t="str">
        <f>IFERROR(VLOOKUP(B128,Member!A:I,9,0),"")</f>
        <v/>
      </c>
      <c r="L128" s="264">
        <f>Member!A128</f>
        <v>7947</v>
      </c>
      <c r="M128">
        <f>SUMIF(Erfassung4!BD:BD,L128,Erfassung4!BW:BW)</f>
        <v>0</v>
      </c>
      <c r="N128">
        <f>SUMIF(Erfassung4!BD:BD,L128,Erfassung4!BG:BG)</f>
        <v>0</v>
      </c>
      <c r="O128">
        <f t="shared" si="13"/>
        <v>0</v>
      </c>
      <c r="P128">
        <f t="shared" si="12"/>
        <v>1</v>
      </c>
    </row>
    <row r="129" spans="3:16" x14ac:dyDescent="0.25">
      <c r="C129" t="str">
        <f>IFERROR(_xlfn.CONCAT(VLOOKUP(B129,Member!A:I,3,0)," ",(VLOOKUP(B129,Member!A:I,4,0))),"")</f>
        <v/>
      </c>
      <c r="D129" t="str">
        <f>IFERROR(VLOOKUP(B129,Member!A:I,9,0),"")</f>
        <v/>
      </c>
      <c r="L129" s="264">
        <f>Member!A129</f>
        <v>7746</v>
      </c>
      <c r="M129">
        <f>SUMIF(Erfassung4!BD:BD,L129,Erfassung4!BW:BW)</f>
        <v>0</v>
      </c>
      <c r="N129">
        <f>SUMIF(Erfassung4!BD:BD,L129,Erfassung4!BG:BG)</f>
        <v>0</v>
      </c>
      <c r="O129">
        <f t="shared" si="13"/>
        <v>0</v>
      </c>
      <c r="P129">
        <f t="shared" si="12"/>
        <v>1</v>
      </c>
    </row>
    <row r="130" spans="3:16" x14ac:dyDescent="0.25">
      <c r="C130" t="str">
        <f>IFERROR(_xlfn.CONCAT(VLOOKUP(B130,Member!A:I,3,0)," ",(VLOOKUP(B130,Member!A:I,4,0))),"")</f>
        <v/>
      </c>
      <c r="D130" t="str">
        <f>IFERROR(VLOOKUP(B130,Member!A:I,9,0),"")</f>
        <v/>
      </c>
      <c r="L130" s="264">
        <f>Member!A130</f>
        <v>7977</v>
      </c>
      <c r="M130">
        <f>SUMIF(Erfassung4!BD:BD,L130,Erfassung4!BW:BW)</f>
        <v>0</v>
      </c>
      <c r="N130">
        <f>SUMIF(Erfassung4!BD:BD,L130,Erfassung4!BG:BG)</f>
        <v>0</v>
      </c>
      <c r="O130">
        <f t="shared" si="13"/>
        <v>0</v>
      </c>
      <c r="P130">
        <f t="shared" ref="P130:P193" si="20">RANK(O130,O:O)</f>
        <v>1</v>
      </c>
    </row>
    <row r="131" spans="3:16" x14ac:dyDescent="0.25">
      <c r="C131" t="str">
        <f>IFERROR(_xlfn.CONCAT(VLOOKUP(B131,Member!A:I,3,0)," ",(VLOOKUP(B131,Member!A:I,4,0))),"")</f>
        <v/>
      </c>
      <c r="D131" t="str">
        <f>IFERROR(VLOOKUP(B131,Member!A:I,9,0),"")</f>
        <v/>
      </c>
      <c r="L131" s="264">
        <f>Member!A131</f>
        <v>38184</v>
      </c>
      <c r="M131">
        <f>SUMIF(Erfassung4!BD:BD,L131,Erfassung4!BW:BW)</f>
        <v>0</v>
      </c>
      <c r="N131">
        <f>SUMIF(Erfassung4!BD:BD,L131,Erfassung4!BG:BG)</f>
        <v>0</v>
      </c>
      <c r="O131">
        <f t="shared" ref="O131:O194" si="21">IF(N131=0,0,M131/N131-ROW()/1000000000)</f>
        <v>0</v>
      </c>
      <c r="P131">
        <f t="shared" si="20"/>
        <v>1</v>
      </c>
    </row>
    <row r="132" spans="3:16" x14ac:dyDescent="0.25">
      <c r="C132" t="str">
        <f>IFERROR(_xlfn.CONCAT(VLOOKUP(B132,Member!A:I,3,0)," ",(VLOOKUP(B132,Member!A:I,4,0))),"")</f>
        <v/>
      </c>
      <c r="D132" t="str">
        <f>IFERROR(VLOOKUP(B132,Member!A:I,9,0),"")</f>
        <v/>
      </c>
      <c r="L132" s="264">
        <f>Member!A132</f>
        <v>38443</v>
      </c>
      <c r="M132">
        <f>SUMIF(Erfassung4!BD:BD,L132,Erfassung4!BW:BW)</f>
        <v>0</v>
      </c>
      <c r="N132">
        <f>SUMIF(Erfassung4!BD:BD,L132,Erfassung4!BG:BG)</f>
        <v>0</v>
      </c>
      <c r="O132">
        <f t="shared" si="21"/>
        <v>0</v>
      </c>
      <c r="P132">
        <f t="shared" si="20"/>
        <v>1</v>
      </c>
    </row>
    <row r="133" spans="3:16" x14ac:dyDescent="0.25">
      <c r="C133" t="str">
        <f>IFERROR(_xlfn.CONCAT(VLOOKUP(B133,Member!A:I,3,0)," ",(VLOOKUP(B133,Member!A:I,4,0))),"")</f>
        <v/>
      </c>
      <c r="D133" t="str">
        <f>IFERROR(VLOOKUP(B133,Member!A:I,9,0),"")</f>
        <v/>
      </c>
      <c r="L133" s="264">
        <f>Member!A133</f>
        <v>38469</v>
      </c>
      <c r="M133">
        <f>SUMIF(Erfassung4!BD:BD,L133,Erfassung4!BW:BW)</f>
        <v>0</v>
      </c>
      <c r="N133">
        <f>SUMIF(Erfassung4!BD:BD,L133,Erfassung4!BG:BG)</f>
        <v>0</v>
      </c>
      <c r="O133">
        <f t="shared" si="21"/>
        <v>0</v>
      </c>
      <c r="P133">
        <f t="shared" si="20"/>
        <v>1</v>
      </c>
    </row>
    <row r="134" spans="3:16" x14ac:dyDescent="0.25">
      <c r="C134" t="str">
        <f>IFERROR(_xlfn.CONCAT(VLOOKUP(B134,Member!A:I,3,0)," ",(VLOOKUP(B134,Member!A:I,4,0))),"")</f>
        <v/>
      </c>
      <c r="D134" t="str">
        <f>IFERROR(VLOOKUP(B134,Member!A:I,9,0),"")</f>
        <v/>
      </c>
      <c r="L134" s="264">
        <f>Member!A134</f>
        <v>7965</v>
      </c>
      <c r="M134">
        <f>SUMIF(Erfassung4!BD:BD,L134,Erfassung4!BW:BW)</f>
        <v>0</v>
      </c>
      <c r="N134">
        <f>SUMIF(Erfassung4!BD:BD,L134,Erfassung4!BG:BG)</f>
        <v>0</v>
      </c>
      <c r="O134">
        <f t="shared" si="21"/>
        <v>0</v>
      </c>
      <c r="P134">
        <f t="shared" si="20"/>
        <v>1</v>
      </c>
    </row>
    <row r="135" spans="3:16" x14ac:dyDescent="0.25">
      <c r="C135" t="str">
        <f>IFERROR(_xlfn.CONCAT(VLOOKUP(B135,Member!A:I,3,0)," ",(VLOOKUP(B135,Member!A:I,4,0))),"")</f>
        <v/>
      </c>
      <c r="D135" t="str">
        <f>IFERROR(VLOOKUP(B135,Member!A:I,9,0),"")</f>
        <v/>
      </c>
      <c r="L135" s="264">
        <f>Member!A135</f>
        <v>7438</v>
      </c>
      <c r="M135">
        <f>SUMIF(Erfassung4!BD:BD,L135,Erfassung4!BW:BW)</f>
        <v>0</v>
      </c>
      <c r="N135">
        <f>SUMIF(Erfassung4!BD:BD,L135,Erfassung4!BG:BG)</f>
        <v>0</v>
      </c>
      <c r="O135">
        <f t="shared" si="21"/>
        <v>0</v>
      </c>
      <c r="P135">
        <f t="shared" si="20"/>
        <v>1</v>
      </c>
    </row>
    <row r="136" spans="3:16" x14ac:dyDescent="0.25">
      <c r="C136" t="str">
        <f>IFERROR(_xlfn.CONCAT(VLOOKUP(B136,Member!A:I,3,0)," ",(VLOOKUP(B136,Member!A:I,4,0))),"")</f>
        <v/>
      </c>
      <c r="D136" t="str">
        <f>IFERROR(VLOOKUP(B136,Member!A:I,9,0),"")</f>
        <v/>
      </c>
      <c r="L136" s="264">
        <f>Member!A136</f>
        <v>7741</v>
      </c>
      <c r="M136">
        <f>SUMIF(Erfassung4!BD:BD,L136,Erfassung4!BW:BW)</f>
        <v>0</v>
      </c>
      <c r="N136">
        <f>SUMIF(Erfassung4!BD:BD,L136,Erfassung4!BG:BG)</f>
        <v>0</v>
      </c>
      <c r="O136">
        <f t="shared" si="21"/>
        <v>0</v>
      </c>
      <c r="P136">
        <f t="shared" si="20"/>
        <v>1</v>
      </c>
    </row>
    <row r="137" spans="3:16" x14ac:dyDescent="0.25">
      <c r="C137" t="str">
        <f>IFERROR(_xlfn.CONCAT(VLOOKUP(B137,Member!A:I,3,0)," ",(VLOOKUP(B137,Member!A:I,4,0))),"")</f>
        <v/>
      </c>
      <c r="D137" t="str">
        <f>IFERROR(VLOOKUP(B137,Member!A:I,9,0),"")</f>
        <v/>
      </c>
      <c r="L137" s="264">
        <f>Member!A137</f>
        <v>13166</v>
      </c>
      <c r="M137">
        <f>SUMIF(Erfassung4!BD:BD,L137,Erfassung4!BW:BW)</f>
        <v>0</v>
      </c>
      <c r="N137">
        <f>SUMIF(Erfassung4!BD:BD,L137,Erfassung4!BG:BG)</f>
        <v>0</v>
      </c>
      <c r="O137">
        <f t="shared" si="21"/>
        <v>0</v>
      </c>
      <c r="P137">
        <f t="shared" si="20"/>
        <v>1</v>
      </c>
    </row>
    <row r="138" spans="3:16" x14ac:dyDescent="0.25">
      <c r="C138" t="str">
        <f>IFERROR(_xlfn.CONCAT(VLOOKUP(B138,Member!A:I,3,0)," ",(VLOOKUP(B138,Member!A:I,4,0))),"")</f>
        <v/>
      </c>
      <c r="D138" t="str">
        <f>IFERROR(VLOOKUP(B138,Member!A:I,9,0),"")</f>
        <v/>
      </c>
      <c r="L138" s="264">
        <f>Member!A138</f>
        <v>7958</v>
      </c>
      <c r="M138">
        <f>SUMIF(Erfassung4!BD:BD,L138,Erfassung4!BW:BW)</f>
        <v>0</v>
      </c>
      <c r="N138">
        <f>SUMIF(Erfassung4!BD:BD,L138,Erfassung4!BG:BG)</f>
        <v>0</v>
      </c>
      <c r="O138">
        <f t="shared" si="21"/>
        <v>0</v>
      </c>
      <c r="P138">
        <f t="shared" si="20"/>
        <v>1</v>
      </c>
    </row>
    <row r="139" spans="3:16" x14ac:dyDescent="0.25">
      <c r="C139" t="str">
        <f>IFERROR(_xlfn.CONCAT(VLOOKUP(B139,Member!A:I,3,0)," ",(VLOOKUP(B139,Member!A:I,4,0))),"")</f>
        <v/>
      </c>
      <c r="D139" t="str">
        <f>IFERROR(VLOOKUP(B139,Member!A:I,9,0),"")</f>
        <v/>
      </c>
      <c r="L139" s="264">
        <f>Member!A139</f>
        <v>7972</v>
      </c>
      <c r="M139">
        <f>SUMIF(Erfassung4!BD:BD,L139,Erfassung4!BW:BW)</f>
        <v>0</v>
      </c>
      <c r="N139">
        <f>SUMIF(Erfassung4!BD:BD,L139,Erfassung4!BG:BG)</f>
        <v>0</v>
      </c>
      <c r="O139">
        <f t="shared" si="21"/>
        <v>0</v>
      </c>
      <c r="P139">
        <f t="shared" si="20"/>
        <v>1</v>
      </c>
    </row>
    <row r="140" spans="3:16" x14ac:dyDescent="0.25">
      <c r="C140" t="str">
        <f>IFERROR(_xlfn.CONCAT(VLOOKUP(B140,Member!A:I,3,0)," ",(VLOOKUP(B140,Member!A:I,4,0))),"")</f>
        <v/>
      </c>
      <c r="D140" t="str">
        <f>IFERROR(VLOOKUP(B140,Member!A:I,9,0),"")</f>
        <v/>
      </c>
      <c r="L140" s="264">
        <f>Member!A140</f>
        <v>16263</v>
      </c>
      <c r="M140">
        <f>SUMIF(Erfassung4!BD:BD,L140,Erfassung4!BW:BW)</f>
        <v>0</v>
      </c>
      <c r="N140">
        <f>SUMIF(Erfassung4!BD:BD,L140,Erfassung4!BG:BG)</f>
        <v>0</v>
      </c>
      <c r="O140">
        <f t="shared" si="21"/>
        <v>0</v>
      </c>
      <c r="P140">
        <f t="shared" si="20"/>
        <v>1</v>
      </c>
    </row>
    <row r="141" spans="3:16" x14ac:dyDescent="0.25">
      <c r="C141" t="str">
        <f>IFERROR(_xlfn.CONCAT(VLOOKUP(B141,Member!A:I,3,0)," ",(VLOOKUP(B141,Member!A:I,4,0))),"")</f>
        <v/>
      </c>
      <c r="D141" t="str">
        <f>IFERROR(VLOOKUP(B141,Member!A:I,9,0),"")</f>
        <v/>
      </c>
      <c r="L141" s="264">
        <f>Member!A141</f>
        <v>7735</v>
      </c>
      <c r="M141">
        <f>SUMIF(Erfassung4!BD:BD,L141,Erfassung4!BW:BW)</f>
        <v>0</v>
      </c>
      <c r="N141">
        <f>SUMIF(Erfassung4!BD:BD,L141,Erfassung4!BG:BG)</f>
        <v>0</v>
      </c>
      <c r="O141">
        <f t="shared" si="21"/>
        <v>0</v>
      </c>
      <c r="P141">
        <f t="shared" si="20"/>
        <v>1</v>
      </c>
    </row>
    <row r="142" spans="3:16" x14ac:dyDescent="0.25">
      <c r="C142" t="str">
        <f>IFERROR(_xlfn.CONCAT(VLOOKUP(B142,Member!A:I,3,0)," ",(VLOOKUP(B142,Member!A:I,4,0))),"")</f>
        <v/>
      </c>
      <c r="D142" t="str">
        <f>IFERROR(VLOOKUP(B142,Member!A:I,9,0),"")</f>
        <v/>
      </c>
      <c r="L142" s="264">
        <f>Member!A142</f>
        <v>38947</v>
      </c>
      <c r="M142">
        <f>SUMIF(Erfassung4!BD:BD,L142,Erfassung4!BW:BW)</f>
        <v>0</v>
      </c>
      <c r="N142">
        <f>SUMIF(Erfassung4!BD:BD,L142,Erfassung4!BG:BG)</f>
        <v>0</v>
      </c>
      <c r="O142">
        <f t="shared" si="21"/>
        <v>0</v>
      </c>
      <c r="P142">
        <f t="shared" si="20"/>
        <v>1</v>
      </c>
    </row>
    <row r="143" spans="3:16" x14ac:dyDescent="0.25">
      <c r="C143" t="str">
        <f>IFERROR(_xlfn.CONCAT(VLOOKUP(B143,Member!A:I,3,0)," ",(VLOOKUP(B143,Member!A:I,4,0))),"")</f>
        <v/>
      </c>
      <c r="D143" t="str">
        <f>IFERROR(VLOOKUP(B143,Member!A:I,9,0),"")</f>
        <v/>
      </c>
      <c r="L143" s="264">
        <f>Member!A143</f>
        <v>10124</v>
      </c>
      <c r="M143">
        <f>SUMIF(Erfassung4!BD:BD,L143,Erfassung4!BW:BW)</f>
        <v>0</v>
      </c>
      <c r="N143">
        <f>SUMIF(Erfassung4!BD:BD,L143,Erfassung4!BG:BG)</f>
        <v>0</v>
      </c>
      <c r="O143">
        <f t="shared" si="21"/>
        <v>0</v>
      </c>
      <c r="P143">
        <f t="shared" si="20"/>
        <v>1</v>
      </c>
    </row>
    <row r="144" spans="3:16" x14ac:dyDescent="0.25">
      <c r="C144" t="str">
        <f>IFERROR(_xlfn.CONCAT(VLOOKUP(B144,Member!A:I,3,0)," ",(VLOOKUP(B144,Member!A:I,4,0))),"")</f>
        <v/>
      </c>
      <c r="D144" t="str">
        <f>IFERROR(VLOOKUP(B144,Member!A:I,9,0),"")</f>
        <v/>
      </c>
      <c r="L144" s="264">
        <f>Member!A144</f>
        <v>7083</v>
      </c>
      <c r="M144">
        <f>SUMIF(Erfassung4!BD:BD,L144,Erfassung4!BW:BW)</f>
        <v>0</v>
      </c>
      <c r="N144">
        <f>SUMIF(Erfassung4!BD:BD,L144,Erfassung4!BG:BG)</f>
        <v>0</v>
      </c>
      <c r="O144">
        <f t="shared" si="21"/>
        <v>0</v>
      </c>
      <c r="P144">
        <f t="shared" si="20"/>
        <v>1</v>
      </c>
    </row>
    <row r="145" spans="3:16" x14ac:dyDescent="0.25">
      <c r="C145" t="str">
        <f>IFERROR(_xlfn.CONCAT(VLOOKUP(B145,Member!A:I,3,0)," ",(VLOOKUP(B145,Member!A:I,4,0))),"")</f>
        <v/>
      </c>
      <c r="D145" t="str">
        <f>IFERROR(VLOOKUP(B145,Member!A:I,9,0),"")</f>
        <v/>
      </c>
      <c r="L145" s="264">
        <f>Member!A145</f>
        <v>38616</v>
      </c>
      <c r="M145">
        <f>SUMIF(Erfassung4!BD:BD,L145,Erfassung4!BW:BW)</f>
        <v>0</v>
      </c>
      <c r="N145">
        <f>SUMIF(Erfassung4!BD:BD,L145,Erfassung4!BG:BG)</f>
        <v>0</v>
      </c>
      <c r="O145">
        <f t="shared" si="21"/>
        <v>0</v>
      </c>
      <c r="P145">
        <f t="shared" si="20"/>
        <v>1</v>
      </c>
    </row>
    <row r="146" spans="3:16" x14ac:dyDescent="0.25">
      <c r="C146" t="str">
        <f>IFERROR(_xlfn.CONCAT(VLOOKUP(B146,Member!A:I,3,0)," ",(VLOOKUP(B146,Member!A:I,4,0))),"")</f>
        <v/>
      </c>
      <c r="D146" t="str">
        <f>IFERROR(VLOOKUP(B146,Member!A:I,9,0),"")</f>
        <v/>
      </c>
      <c r="L146" s="264">
        <f>Member!A146</f>
        <v>7976</v>
      </c>
      <c r="M146">
        <f>SUMIF(Erfassung4!BD:BD,L146,Erfassung4!BW:BW)</f>
        <v>0</v>
      </c>
      <c r="N146">
        <f>SUMIF(Erfassung4!BD:BD,L146,Erfassung4!BG:BG)</f>
        <v>0</v>
      </c>
      <c r="O146">
        <f t="shared" si="21"/>
        <v>0</v>
      </c>
      <c r="P146">
        <f t="shared" si="20"/>
        <v>1</v>
      </c>
    </row>
    <row r="147" spans="3:16" x14ac:dyDescent="0.25">
      <c r="C147" t="str">
        <f>IFERROR(_xlfn.CONCAT(VLOOKUP(B147,Member!A:I,3,0)," ",(VLOOKUP(B147,Member!A:I,4,0))),"")</f>
        <v/>
      </c>
      <c r="D147" t="str">
        <f>IFERROR(VLOOKUP(B147,Member!A:I,9,0),"")</f>
        <v/>
      </c>
      <c r="L147" s="264">
        <f>Member!A147</f>
        <v>7740</v>
      </c>
      <c r="M147">
        <f>SUMIF(Erfassung4!BD:BD,L147,Erfassung4!BW:BW)</f>
        <v>0</v>
      </c>
      <c r="N147">
        <f>SUMIF(Erfassung4!BD:BD,L147,Erfassung4!BG:BG)</f>
        <v>0</v>
      </c>
      <c r="O147">
        <f t="shared" si="21"/>
        <v>0</v>
      </c>
      <c r="P147">
        <f t="shared" si="20"/>
        <v>1</v>
      </c>
    </row>
    <row r="148" spans="3:16" x14ac:dyDescent="0.25">
      <c r="C148" t="str">
        <f>IFERROR(_xlfn.CONCAT(VLOOKUP(B148,Member!A:I,3,0)," ",(VLOOKUP(B148,Member!A:I,4,0))),"")</f>
        <v/>
      </c>
      <c r="D148" t="str">
        <f>IFERROR(VLOOKUP(B148,Member!A:I,9,0),"")</f>
        <v/>
      </c>
      <c r="L148" s="264">
        <f>Member!A148</f>
        <v>38376</v>
      </c>
      <c r="M148">
        <f>SUMIF(Erfassung4!BD:BD,L148,Erfassung4!BW:BW)</f>
        <v>0</v>
      </c>
      <c r="N148">
        <f>SUMIF(Erfassung4!BD:BD,L148,Erfassung4!BG:BG)</f>
        <v>0</v>
      </c>
      <c r="O148">
        <f t="shared" si="21"/>
        <v>0</v>
      </c>
      <c r="P148">
        <f t="shared" si="20"/>
        <v>1</v>
      </c>
    </row>
    <row r="149" spans="3:16" x14ac:dyDescent="0.25">
      <c r="C149" t="str">
        <f>IFERROR(_xlfn.CONCAT(VLOOKUP(B149,Member!A:I,3,0)," ",(VLOOKUP(B149,Member!A:I,4,0))),"")</f>
        <v/>
      </c>
      <c r="D149" t="str">
        <f>IFERROR(VLOOKUP(B149,Member!A:I,9,0),"")</f>
        <v/>
      </c>
      <c r="L149" s="264">
        <f>Member!A149</f>
        <v>38824</v>
      </c>
      <c r="M149">
        <f>SUMIF(Erfassung4!BD:BD,L149,Erfassung4!BW:BW)</f>
        <v>0</v>
      </c>
      <c r="N149">
        <f>SUMIF(Erfassung4!BD:BD,L149,Erfassung4!BG:BG)</f>
        <v>0</v>
      </c>
      <c r="O149">
        <f t="shared" si="21"/>
        <v>0</v>
      </c>
      <c r="P149">
        <f t="shared" si="20"/>
        <v>1</v>
      </c>
    </row>
    <row r="150" spans="3:16" x14ac:dyDescent="0.25">
      <c r="C150" t="str">
        <f>IFERROR(_xlfn.CONCAT(VLOOKUP(B150,Member!A:I,3,0)," ",(VLOOKUP(B150,Member!A:I,4,0))),"")</f>
        <v/>
      </c>
      <c r="D150" t="str">
        <f>IFERROR(VLOOKUP(B150,Member!A:I,9,0),"")</f>
        <v/>
      </c>
      <c r="L150" s="264">
        <f>Member!A150</f>
        <v>38907</v>
      </c>
      <c r="M150">
        <f>SUMIF(Erfassung4!BD:BD,L150,Erfassung4!BW:BW)</f>
        <v>0</v>
      </c>
      <c r="N150">
        <f>SUMIF(Erfassung4!BD:BD,L150,Erfassung4!BG:BG)</f>
        <v>0</v>
      </c>
      <c r="O150">
        <f t="shared" si="21"/>
        <v>0</v>
      </c>
      <c r="P150">
        <f t="shared" si="20"/>
        <v>1</v>
      </c>
    </row>
    <row r="151" spans="3:16" x14ac:dyDescent="0.25">
      <c r="C151" t="str">
        <f>IFERROR(_xlfn.CONCAT(VLOOKUP(B151,Member!A:I,3,0)," ",(VLOOKUP(B151,Member!A:I,4,0))),"")</f>
        <v/>
      </c>
      <c r="D151" t="str">
        <f>IFERROR(VLOOKUP(B151,Member!A:I,9,0),"")</f>
        <v/>
      </c>
      <c r="L151" s="264">
        <f>Member!A151</f>
        <v>25704</v>
      </c>
      <c r="M151">
        <f>SUMIF(Erfassung4!BD:BD,L151,Erfassung4!BW:BW)</f>
        <v>0</v>
      </c>
      <c r="N151">
        <f>SUMIF(Erfassung4!BD:BD,L151,Erfassung4!BG:BG)</f>
        <v>0</v>
      </c>
      <c r="O151">
        <f t="shared" si="21"/>
        <v>0</v>
      </c>
      <c r="P151">
        <f t="shared" si="20"/>
        <v>1</v>
      </c>
    </row>
    <row r="152" spans="3:16" x14ac:dyDescent="0.25">
      <c r="C152" t="str">
        <f>IFERROR(_xlfn.CONCAT(VLOOKUP(B152,Member!A:I,3,0)," ",(VLOOKUP(B152,Member!A:I,4,0))),"")</f>
        <v/>
      </c>
      <c r="D152" t="str">
        <f>IFERROR(VLOOKUP(B152,Member!A:I,9,0),"")</f>
        <v/>
      </c>
      <c r="L152" s="264">
        <f>Member!A152</f>
        <v>7959</v>
      </c>
      <c r="M152">
        <f>SUMIF(Erfassung4!BD:BD,L152,Erfassung4!BW:BW)</f>
        <v>0</v>
      </c>
      <c r="N152">
        <f>SUMIF(Erfassung4!BD:BD,L152,Erfassung4!BG:BG)</f>
        <v>0</v>
      </c>
      <c r="O152">
        <f t="shared" si="21"/>
        <v>0</v>
      </c>
      <c r="P152">
        <f t="shared" si="20"/>
        <v>1</v>
      </c>
    </row>
    <row r="153" spans="3:16" x14ac:dyDescent="0.25">
      <c r="C153" t="str">
        <f>IFERROR(_xlfn.CONCAT(VLOOKUP(B153,Member!A:I,3,0)," ",(VLOOKUP(B153,Member!A:I,4,0))),"")</f>
        <v/>
      </c>
      <c r="D153" t="str">
        <f>IFERROR(VLOOKUP(B153,Member!A:I,9,0),"")</f>
        <v/>
      </c>
      <c r="L153" s="264">
        <f>Member!A153</f>
        <v>25753</v>
      </c>
      <c r="M153">
        <f>SUMIF(Erfassung4!BD:BD,L153,Erfassung4!BW:BW)</f>
        <v>0</v>
      </c>
      <c r="N153">
        <f>SUMIF(Erfassung4!BD:BD,L153,Erfassung4!BG:BG)</f>
        <v>0</v>
      </c>
      <c r="O153">
        <f t="shared" si="21"/>
        <v>0</v>
      </c>
      <c r="P153">
        <f t="shared" si="20"/>
        <v>1</v>
      </c>
    </row>
    <row r="154" spans="3:16" x14ac:dyDescent="0.25">
      <c r="C154" t="str">
        <f>IFERROR(_xlfn.CONCAT(VLOOKUP(B154,Member!A:I,3,0)," ",(VLOOKUP(B154,Member!A:I,4,0))),"")</f>
        <v/>
      </c>
      <c r="D154" t="str">
        <f>IFERROR(VLOOKUP(B154,Member!A:I,9,0),"")</f>
        <v/>
      </c>
      <c r="L154" s="264">
        <f>Member!A154</f>
        <v>38377</v>
      </c>
      <c r="M154">
        <f>SUMIF(Erfassung4!BD:BD,L154,Erfassung4!BW:BW)</f>
        <v>0</v>
      </c>
      <c r="N154">
        <f>SUMIF(Erfassung4!BD:BD,L154,Erfassung4!BG:BG)</f>
        <v>0</v>
      </c>
      <c r="O154">
        <f t="shared" si="21"/>
        <v>0</v>
      </c>
      <c r="P154">
        <f t="shared" si="20"/>
        <v>1</v>
      </c>
    </row>
    <row r="155" spans="3:16" x14ac:dyDescent="0.25">
      <c r="C155" t="str">
        <f>IFERROR(_xlfn.CONCAT(VLOOKUP(B155,Member!A:I,3,0)," ",(VLOOKUP(B155,Member!A:I,4,0))),"")</f>
        <v/>
      </c>
      <c r="D155" t="str">
        <f>IFERROR(VLOOKUP(B155,Member!A:I,9,0),"")</f>
        <v/>
      </c>
      <c r="L155" s="264">
        <f>Member!A155</f>
        <v>16782</v>
      </c>
      <c r="M155">
        <f>SUMIF(Erfassung4!BD:BD,L155,Erfassung4!BW:BW)</f>
        <v>0</v>
      </c>
      <c r="N155">
        <f>SUMIF(Erfassung4!BD:BD,L155,Erfassung4!BG:BG)</f>
        <v>0</v>
      </c>
      <c r="O155">
        <f t="shared" si="21"/>
        <v>0</v>
      </c>
      <c r="P155">
        <f t="shared" si="20"/>
        <v>1</v>
      </c>
    </row>
    <row r="156" spans="3:16" x14ac:dyDescent="0.25">
      <c r="C156" t="str">
        <f>IFERROR(_xlfn.CONCAT(VLOOKUP(B156,Member!A:I,3,0)," ",(VLOOKUP(B156,Member!A:I,4,0))),"")</f>
        <v/>
      </c>
      <c r="D156" t="str">
        <f>IFERROR(VLOOKUP(B156,Member!A:I,9,0),"")</f>
        <v/>
      </c>
      <c r="L156" s="264">
        <f>Member!A156</f>
        <v>36696</v>
      </c>
      <c r="M156">
        <f>SUMIF(Erfassung4!BD:BD,L156,Erfassung4!BW:BW)</f>
        <v>0</v>
      </c>
      <c r="N156">
        <f>SUMIF(Erfassung4!BD:BD,L156,Erfassung4!BG:BG)</f>
        <v>0</v>
      </c>
      <c r="O156">
        <f t="shared" si="21"/>
        <v>0</v>
      </c>
      <c r="P156">
        <f t="shared" si="20"/>
        <v>1</v>
      </c>
    </row>
    <row r="157" spans="3:16" x14ac:dyDescent="0.25">
      <c r="C157" t="str">
        <f>IFERROR(_xlfn.CONCAT(VLOOKUP(B157,Member!A:I,3,0)," ",(VLOOKUP(B157,Member!A:I,4,0))),"")</f>
        <v/>
      </c>
      <c r="D157" t="str">
        <f>IFERROR(VLOOKUP(B157,Member!A:I,9,0),"")</f>
        <v/>
      </c>
      <c r="L157" s="264">
        <f>Member!A157</f>
        <v>7975</v>
      </c>
      <c r="M157">
        <f>SUMIF(Erfassung4!BD:BD,L157,Erfassung4!BW:BW)</f>
        <v>0</v>
      </c>
      <c r="N157">
        <f>SUMIF(Erfassung4!BD:BD,L157,Erfassung4!BG:BG)</f>
        <v>0</v>
      </c>
      <c r="O157">
        <f t="shared" si="21"/>
        <v>0</v>
      </c>
      <c r="P157">
        <f t="shared" si="20"/>
        <v>1</v>
      </c>
    </row>
    <row r="158" spans="3:16" x14ac:dyDescent="0.25">
      <c r="C158" t="str">
        <f>IFERROR(_xlfn.CONCAT(VLOOKUP(B158,Member!A:I,3,0)," ",(VLOOKUP(B158,Member!A:I,4,0))),"")</f>
        <v/>
      </c>
      <c r="D158" t="str">
        <f>IFERROR(VLOOKUP(B158,Member!A:I,9,0),"")</f>
        <v/>
      </c>
      <c r="L158" s="264">
        <f>Member!A158</f>
        <v>38745</v>
      </c>
      <c r="M158">
        <f>SUMIF(Erfassung4!BD:BD,L158,Erfassung4!BW:BW)</f>
        <v>0</v>
      </c>
      <c r="N158">
        <f>SUMIF(Erfassung4!BD:BD,L158,Erfassung4!BG:BG)</f>
        <v>0</v>
      </c>
      <c r="O158">
        <f t="shared" si="21"/>
        <v>0</v>
      </c>
      <c r="P158">
        <f t="shared" si="20"/>
        <v>1</v>
      </c>
    </row>
    <row r="159" spans="3:16" x14ac:dyDescent="0.25">
      <c r="C159" t="str">
        <f>IFERROR(_xlfn.CONCAT(VLOOKUP(B159,Member!A:I,3,0)," ",(VLOOKUP(B159,Member!A:I,4,0))),"")</f>
        <v/>
      </c>
      <c r="D159" t="str">
        <f>IFERROR(VLOOKUP(B159,Member!A:I,9,0),"")</f>
        <v/>
      </c>
      <c r="L159" s="264">
        <f>Member!A159</f>
        <v>16641</v>
      </c>
      <c r="M159">
        <f>SUMIF(Erfassung4!BD:BD,L159,Erfassung4!BW:BW)</f>
        <v>0</v>
      </c>
      <c r="N159">
        <f>SUMIF(Erfassung4!BD:BD,L159,Erfassung4!BG:BG)</f>
        <v>0</v>
      </c>
      <c r="O159">
        <f t="shared" si="21"/>
        <v>0</v>
      </c>
      <c r="P159">
        <f t="shared" si="20"/>
        <v>1</v>
      </c>
    </row>
    <row r="160" spans="3:16" x14ac:dyDescent="0.25">
      <c r="C160" t="str">
        <f>IFERROR(_xlfn.CONCAT(VLOOKUP(B160,Member!A:I,3,0)," ",(VLOOKUP(B160,Member!A:I,4,0))),"")</f>
        <v/>
      </c>
      <c r="D160" t="str">
        <f>IFERROR(VLOOKUP(B160,Member!A:I,9,0),"")</f>
        <v/>
      </c>
      <c r="L160" s="264">
        <f>Member!A160</f>
        <v>16454</v>
      </c>
      <c r="M160">
        <f>SUMIF(Erfassung4!BD:BD,L160,Erfassung4!BW:BW)</f>
        <v>0</v>
      </c>
      <c r="N160">
        <f>SUMIF(Erfassung4!BD:BD,L160,Erfassung4!BG:BG)</f>
        <v>0</v>
      </c>
      <c r="O160">
        <f t="shared" si="21"/>
        <v>0</v>
      </c>
      <c r="P160">
        <f t="shared" si="20"/>
        <v>1</v>
      </c>
    </row>
    <row r="161" spans="3:16" x14ac:dyDescent="0.25">
      <c r="C161" t="str">
        <f>IFERROR(_xlfn.CONCAT(VLOOKUP(B161,Member!A:I,3,0)," ",(VLOOKUP(B161,Member!A:I,4,0))),"")</f>
        <v/>
      </c>
      <c r="D161" t="str">
        <f>IFERROR(VLOOKUP(B161,Member!A:I,9,0),"")</f>
        <v/>
      </c>
      <c r="L161" s="264">
        <f>Member!A161</f>
        <v>7961</v>
      </c>
      <c r="M161">
        <f>SUMIF(Erfassung4!BD:BD,L161,Erfassung4!BW:BW)</f>
        <v>0</v>
      </c>
      <c r="N161">
        <f>SUMIF(Erfassung4!BD:BD,L161,Erfassung4!BG:BG)</f>
        <v>0</v>
      </c>
      <c r="O161">
        <f t="shared" si="21"/>
        <v>0</v>
      </c>
      <c r="P161">
        <f t="shared" si="20"/>
        <v>1</v>
      </c>
    </row>
    <row r="162" spans="3:16" x14ac:dyDescent="0.25">
      <c r="C162" t="str">
        <f>IFERROR(_xlfn.CONCAT(VLOOKUP(B162,Member!A:I,3,0)," ",(VLOOKUP(B162,Member!A:I,4,0))),"")</f>
        <v/>
      </c>
      <c r="D162" t="str">
        <f>IFERROR(VLOOKUP(B162,Member!A:I,9,0),"")</f>
        <v/>
      </c>
      <c r="L162" s="264">
        <f>Member!A162</f>
        <v>7974</v>
      </c>
      <c r="M162">
        <f>SUMIF(Erfassung4!BD:BD,L162,Erfassung4!BW:BW)</f>
        <v>0</v>
      </c>
      <c r="N162">
        <f>SUMIF(Erfassung4!BD:BD,L162,Erfassung4!BG:BG)</f>
        <v>0</v>
      </c>
      <c r="O162">
        <f t="shared" si="21"/>
        <v>0</v>
      </c>
      <c r="P162">
        <f t="shared" si="20"/>
        <v>1</v>
      </c>
    </row>
    <row r="163" spans="3:16" x14ac:dyDescent="0.25">
      <c r="C163" t="str">
        <f>IFERROR(_xlfn.CONCAT(VLOOKUP(B163,Member!A:I,3,0)," ",(VLOOKUP(B163,Member!A:I,4,0))),"")</f>
        <v/>
      </c>
      <c r="D163" t="str">
        <f>IFERROR(VLOOKUP(B163,Member!A:I,9,0),"")</f>
        <v/>
      </c>
      <c r="L163" s="264">
        <f>Member!A163</f>
        <v>7738</v>
      </c>
      <c r="M163">
        <f>SUMIF(Erfassung4!BD:BD,L163,Erfassung4!BW:BW)</f>
        <v>0</v>
      </c>
      <c r="N163">
        <f>SUMIF(Erfassung4!BD:BD,L163,Erfassung4!BG:BG)</f>
        <v>0</v>
      </c>
      <c r="O163">
        <f t="shared" si="21"/>
        <v>0</v>
      </c>
      <c r="P163">
        <f t="shared" si="20"/>
        <v>1</v>
      </c>
    </row>
    <row r="164" spans="3:16" x14ac:dyDescent="0.25">
      <c r="C164" t="str">
        <f>IFERROR(_xlfn.CONCAT(VLOOKUP(B164,Member!A:I,3,0)," ",(VLOOKUP(B164,Member!A:I,4,0))),"")</f>
        <v/>
      </c>
      <c r="D164" t="str">
        <f>IFERROR(VLOOKUP(B164,Member!A:I,9,0),"")</f>
        <v/>
      </c>
      <c r="L164" s="264">
        <f>Member!A164</f>
        <v>38513</v>
      </c>
      <c r="M164">
        <f>SUMIF(Erfassung4!BD:BD,L164,Erfassung4!BW:BW)</f>
        <v>0</v>
      </c>
      <c r="N164">
        <f>SUMIF(Erfassung4!BD:BD,L164,Erfassung4!BG:BG)</f>
        <v>0</v>
      </c>
      <c r="O164">
        <f t="shared" si="21"/>
        <v>0</v>
      </c>
      <c r="P164">
        <f t="shared" si="20"/>
        <v>1</v>
      </c>
    </row>
    <row r="165" spans="3:16" x14ac:dyDescent="0.25">
      <c r="C165" t="str">
        <f>IFERROR(_xlfn.CONCAT(VLOOKUP(B165,Member!A:I,3,0)," ",(VLOOKUP(B165,Member!A:I,4,0))),"")</f>
        <v/>
      </c>
      <c r="D165" t="str">
        <f>IFERROR(VLOOKUP(B165,Member!A:I,9,0),"")</f>
        <v/>
      </c>
      <c r="L165" s="264">
        <f>Member!A165</f>
        <v>38976</v>
      </c>
      <c r="M165">
        <f>SUMIF(Erfassung4!BD:BD,L165,Erfassung4!BW:BW)</f>
        <v>0</v>
      </c>
      <c r="N165">
        <f>SUMIF(Erfassung4!BD:BD,L165,Erfassung4!BG:BG)</f>
        <v>0</v>
      </c>
      <c r="O165">
        <f t="shared" si="21"/>
        <v>0</v>
      </c>
      <c r="P165">
        <f t="shared" si="20"/>
        <v>1</v>
      </c>
    </row>
    <row r="166" spans="3:16" x14ac:dyDescent="0.25">
      <c r="C166" t="str">
        <f>IFERROR(_xlfn.CONCAT(VLOOKUP(B166,Member!A:I,3,0)," ",(VLOOKUP(B166,Member!A:I,4,0))),"")</f>
        <v/>
      </c>
      <c r="D166" t="str">
        <f>IFERROR(VLOOKUP(B166,Member!A:I,9,0),"")</f>
        <v/>
      </c>
      <c r="L166" s="264">
        <f>Member!A166</f>
        <v>25465</v>
      </c>
      <c r="M166">
        <f>SUMIF(Erfassung4!BD:BD,L166,Erfassung4!BW:BW)</f>
        <v>0</v>
      </c>
      <c r="N166">
        <f>SUMIF(Erfassung4!BD:BD,L166,Erfassung4!BG:BG)</f>
        <v>0</v>
      </c>
      <c r="O166">
        <f t="shared" si="21"/>
        <v>0</v>
      </c>
      <c r="P166">
        <f t="shared" si="20"/>
        <v>1</v>
      </c>
    </row>
    <row r="167" spans="3:16" x14ac:dyDescent="0.25">
      <c r="C167" t="str">
        <f>IFERROR(_xlfn.CONCAT(VLOOKUP(B167,Member!A:I,3,0)," ",(VLOOKUP(B167,Member!A:I,4,0))),"")</f>
        <v/>
      </c>
      <c r="D167" t="str">
        <f>IFERROR(VLOOKUP(B167,Member!A:I,9,0),"")</f>
        <v/>
      </c>
      <c r="L167" s="264">
        <f>Member!A167</f>
        <v>25551</v>
      </c>
      <c r="M167">
        <f>SUMIF(Erfassung4!BD:BD,L167,Erfassung4!BW:BW)</f>
        <v>0</v>
      </c>
      <c r="N167">
        <f>SUMIF(Erfassung4!BD:BD,L167,Erfassung4!BG:BG)</f>
        <v>0</v>
      </c>
      <c r="O167">
        <f t="shared" si="21"/>
        <v>0</v>
      </c>
      <c r="P167">
        <f t="shared" si="20"/>
        <v>1</v>
      </c>
    </row>
    <row r="168" spans="3:16" x14ac:dyDescent="0.25">
      <c r="C168" t="str">
        <f>IFERROR(_xlfn.CONCAT(VLOOKUP(B168,Member!A:I,3,0)," ",(VLOOKUP(B168,Member!A:I,4,0))),"")</f>
        <v/>
      </c>
      <c r="D168" t="str">
        <f>IFERROR(VLOOKUP(B168,Member!A:I,9,0),"")</f>
        <v/>
      </c>
      <c r="L168" s="264">
        <f>Member!A168</f>
        <v>38948</v>
      </c>
      <c r="M168">
        <f>SUMIF(Erfassung4!BD:BD,L168,Erfassung4!BW:BW)</f>
        <v>0</v>
      </c>
      <c r="N168">
        <f>SUMIF(Erfassung4!BD:BD,L168,Erfassung4!BG:BG)</f>
        <v>0</v>
      </c>
      <c r="O168">
        <f t="shared" si="21"/>
        <v>0</v>
      </c>
      <c r="P168">
        <f t="shared" si="20"/>
        <v>1</v>
      </c>
    </row>
    <row r="169" spans="3:16" x14ac:dyDescent="0.25">
      <c r="C169" t="str">
        <f>IFERROR(_xlfn.CONCAT(VLOOKUP(B169,Member!A:I,3,0)," ",(VLOOKUP(B169,Member!A:I,4,0))),"")</f>
        <v/>
      </c>
      <c r="D169" t="str">
        <f>IFERROR(VLOOKUP(B169,Member!A:I,9,0),"")</f>
        <v/>
      </c>
      <c r="L169" s="264">
        <f>Member!A169</f>
        <v>25350</v>
      </c>
      <c r="M169">
        <f>SUMIF(Erfassung4!BD:BD,L169,Erfassung4!BW:BW)</f>
        <v>0</v>
      </c>
      <c r="N169">
        <f>SUMIF(Erfassung4!BD:BD,L169,Erfassung4!BG:BG)</f>
        <v>0</v>
      </c>
      <c r="O169">
        <f t="shared" si="21"/>
        <v>0</v>
      </c>
      <c r="P169">
        <f t="shared" si="20"/>
        <v>1</v>
      </c>
    </row>
    <row r="170" spans="3:16" x14ac:dyDescent="0.25">
      <c r="C170" t="str">
        <f>IFERROR(_xlfn.CONCAT(VLOOKUP(B170,Member!A:I,3,0)," ",(VLOOKUP(B170,Member!A:I,4,0))),"")</f>
        <v/>
      </c>
      <c r="D170" t="str">
        <f>IFERROR(VLOOKUP(B170,Member!A:I,9,0),"")</f>
        <v/>
      </c>
      <c r="L170" s="264">
        <f>Member!A170</f>
        <v>38872</v>
      </c>
      <c r="M170">
        <f>SUMIF(Erfassung4!BD:BD,L170,Erfassung4!BW:BW)</f>
        <v>0</v>
      </c>
      <c r="N170">
        <f>SUMIF(Erfassung4!BD:BD,L170,Erfassung4!BG:BG)</f>
        <v>0</v>
      </c>
      <c r="O170">
        <f t="shared" si="21"/>
        <v>0</v>
      </c>
      <c r="P170">
        <f t="shared" si="20"/>
        <v>1</v>
      </c>
    </row>
    <row r="171" spans="3:16" x14ac:dyDescent="0.25">
      <c r="C171" t="str">
        <f>IFERROR(_xlfn.CONCAT(VLOOKUP(B171,Member!A:I,3,0)," ",(VLOOKUP(B171,Member!A:I,4,0))),"")</f>
        <v/>
      </c>
      <c r="D171" t="str">
        <f>IFERROR(VLOOKUP(B171,Member!A:I,9,0),"")</f>
        <v/>
      </c>
      <c r="L171" s="264">
        <f>Member!A171</f>
        <v>25329</v>
      </c>
      <c r="M171">
        <f>SUMIF(Erfassung4!BD:BD,L171,Erfassung4!BW:BW)</f>
        <v>0</v>
      </c>
      <c r="N171">
        <f>SUMIF(Erfassung4!BD:BD,L171,Erfassung4!BG:BG)</f>
        <v>0</v>
      </c>
      <c r="O171">
        <f t="shared" si="21"/>
        <v>0</v>
      </c>
      <c r="P171">
        <f t="shared" si="20"/>
        <v>1</v>
      </c>
    </row>
    <row r="172" spans="3:16" x14ac:dyDescent="0.25">
      <c r="C172" t="str">
        <f>IFERROR(_xlfn.CONCAT(VLOOKUP(B172,Member!A:I,3,0)," ",(VLOOKUP(B172,Member!A:I,4,0))),"")</f>
        <v/>
      </c>
      <c r="D172" t="str">
        <f>IFERROR(VLOOKUP(B172,Member!A:I,9,0),"")</f>
        <v/>
      </c>
      <c r="L172" s="264">
        <f>Member!A172</f>
        <v>7981</v>
      </c>
      <c r="M172">
        <f>SUMIF(Erfassung4!BD:BD,L172,Erfassung4!BW:BW)</f>
        <v>0</v>
      </c>
      <c r="N172">
        <f>SUMIF(Erfassung4!BD:BD,L172,Erfassung4!BG:BG)</f>
        <v>0</v>
      </c>
      <c r="O172">
        <f t="shared" si="21"/>
        <v>0</v>
      </c>
      <c r="P172">
        <f t="shared" si="20"/>
        <v>1</v>
      </c>
    </row>
    <row r="173" spans="3:16" x14ac:dyDescent="0.25">
      <c r="C173" t="str">
        <f>IFERROR(_xlfn.CONCAT(VLOOKUP(B173,Member!A:I,3,0)," ",(VLOOKUP(B173,Member!A:I,4,0))),"")</f>
        <v/>
      </c>
      <c r="D173" t="str">
        <f>IFERROR(VLOOKUP(B173,Member!A:I,9,0),"")</f>
        <v/>
      </c>
      <c r="L173" s="264">
        <f>Member!A173</f>
        <v>25408</v>
      </c>
      <c r="M173">
        <f>SUMIF(Erfassung4!BD:BD,L173,Erfassung4!BW:BW)</f>
        <v>0</v>
      </c>
      <c r="N173">
        <f>SUMIF(Erfassung4!BD:BD,L173,Erfassung4!BG:BG)</f>
        <v>0</v>
      </c>
      <c r="O173">
        <f t="shared" si="21"/>
        <v>0</v>
      </c>
      <c r="P173">
        <f t="shared" si="20"/>
        <v>1</v>
      </c>
    </row>
    <row r="174" spans="3:16" x14ac:dyDescent="0.25">
      <c r="C174" t="str">
        <f>IFERROR(_xlfn.CONCAT(VLOOKUP(B174,Member!A:I,3,0)," ",(VLOOKUP(B174,Member!A:I,4,0))),"")</f>
        <v/>
      </c>
      <c r="D174" t="str">
        <f>IFERROR(VLOOKUP(B174,Member!A:I,9,0),"")</f>
        <v/>
      </c>
      <c r="L174" s="264">
        <f>Member!A174</f>
        <v>38110</v>
      </c>
      <c r="M174">
        <f>SUMIF(Erfassung4!BD:BD,L174,Erfassung4!BW:BW)</f>
        <v>0</v>
      </c>
      <c r="N174">
        <f>SUMIF(Erfassung4!BD:BD,L174,Erfassung4!BG:BG)</f>
        <v>0</v>
      </c>
      <c r="O174">
        <f t="shared" si="21"/>
        <v>0</v>
      </c>
      <c r="P174">
        <f t="shared" si="20"/>
        <v>1</v>
      </c>
    </row>
    <row r="175" spans="3:16" x14ac:dyDescent="0.25">
      <c r="C175" t="str">
        <f>IFERROR(_xlfn.CONCAT(VLOOKUP(B175,Member!A:I,3,0)," ",(VLOOKUP(B175,Member!A:I,4,0))),"")</f>
        <v/>
      </c>
      <c r="D175" t="str">
        <f>IFERROR(VLOOKUP(B175,Member!A:I,9,0),"")</f>
        <v/>
      </c>
      <c r="L175" s="264">
        <f>Member!A175</f>
        <v>25542</v>
      </c>
      <c r="M175">
        <f>SUMIF(Erfassung4!BD:BD,L175,Erfassung4!BW:BW)</f>
        <v>0</v>
      </c>
      <c r="N175">
        <f>SUMIF(Erfassung4!BD:BD,L175,Erfassung4!BG:BG)</f>
        <v>0</v>
      </c>
      <c r="O175">
        <f t="shared" si="21"/>
        <v>0</v>
      </c>
      <c r="P175">
        <f t="shared" si="20"/>
        <v>1</v>
      </c>
    </row>
    <row r="176" spans="3:16" x14ac:dyDescent="0.25">
      <c r="C176" t="str">
        <f>IFERROR(_xlfn.CONCAT(VLOOKUP(B176,Member!A:I,3,0)," ",(VLOOKUP(B176,Member!A:I,4,0))),"")</f>
        <v/>
      </c>
      <c r="D176" t="str">
        <f>IFERROR(VLOOKUP(B176,Member!A:I,9,0),"")</f>
        <v/>
      </c>
      <c r="L176" s="264">
        <f>Member!A176</f>
        <v>38967</v>
      </c>
      <c r="M176">
        <f>SUMIF(Erfassung4!BD:BD,L176,Erfassung4!BW:BW)</f>
        <v>0</v>
      </c>
      <c r="N176">
        <f>SUMIF(Erfassung4!BD:BD,L176,Erfassung4!BG:BG)</f>
        <v>0</v>
      </c>
      <c r="O176">
        <f t="shared" si="21"/>
        <v>0</v>
      </c>
      <c r="P176">
        <f t="shared" si="20"/>
        <v>1</v>
      </c>
    </row>
    <row r="177" spans="3:16" x14ac:dyDescent="0.25">
      <c r="C177" t="str">
        <f>IFERROR(_xlfn.CONCAT(VLOOKUP(B177,Member!A:I,3,0)," ",(VLOOKUP(B177,Member!A:I,4,0))),"")</f>
        <v/>
      </c>
      <c r="D177" t="str">
        <f>IFERROR(VLOOKUP(B177,Member!A:I,9,0),"")</f>
        <v/>
      </c>
      <c r="L177" s="264">
        <f>Member!A177</f>
        <v>38827</v>
      </c>
      <c r="M177">
        <f>SUMIF(Erfassung4!BD:BD,L177,Erfassung4!BW:BW)</f>
        <v>0</v>
      </c>
      <c r="N177">
        <f>SUMIF(Erfassung4!BD:BD,L177,Erfassung4!BG:BG)</f>
        <v>0</v>
      </c>
      <c r="O177">
        <f t="shared" si="21"/>
        <v>0</v>
      </c>
      <c r="P177">
        <f t="shared" si="20"/>
        <v>1</v>
      </c>
    </row>
    <row r="178" spans="3:16" x14ac:dyDescent="0.25">
      <c r="C178" t="str">
        <f>IFERROR(_xlfn.CONCAT(VLOOKUP(B178,Member!A:I,3,0)," ",(VLOOKUP(B178,Member!A:I,4,0))),"")</f>
        <v/>
      </c>
      <c r="D178" t="str">
        <f>IFERROR(VLOOKUP(B178,Member!A:I,9,0),"")</f>
        <v/>
      </c>
      <c r="L178" s="264">
        <f>Member!A178</f>
        <v>38957</v>
      </c>
      <c r="M178">
        <f>SUMIF(Erfassung4!BD:BD,L178,Erfassung4!BW:BW)</f>
        <v>0</v>
      </c>
      <c r="N178">
        <f>SUMIF(Erfassung4!BD:BD,L178,Erfassung4!BG:BG)</f>
        <v>0</v>
      </c>
      <c r="O178">
        <f t="shared" si="21"/>
        <v>0</v>
      </c>
      <c r="P178">
        <f t="shared" si="20"/>
        <v>1</v>
      </c>
    </row>
    <row r="179" spans="3:16" x14ac:dyDescent="0.25">
      <c r="C179" t="str">
        <f>IFERROR(_xlfn.CONCAT(VLOOKUP(B179,Member!A:I,3,0)," ",(VLOOKUP(B179,Member!A:I,4,0))),"")</f>
        <v/>
      </c>
      <c r="D179" t="str">
        <f>IFERROR(VLOOKUP(B179,Member!A:I,9,0),"")</f>
        <v/>
      </c>
      <c r="L179" s="264">
        <f>Member!A179</f>
        <v>25138</v>
      </c>
      <c r="M179">
        <f>SUMIF(Erfassung4!BD:BD,L179,Erfassung4!BW:BW)</f>
        <v>0</v>
      </c>
      <c r="N179">
        <f>SUMIF(Erfassung4!BD:BD,L179,Erfassung4!BG:BG)</f>
        <v>0</v>
      </c>
      <c r="O179">
        <f t="shared" si="21"/>
        <v>0</v>
      </c>
      <c r="P179">
        <f t="shared" si="20"/>
        <v>1</v>
      </c>
    </row>
    <row r="180" spans="3:16" x14ac:dyDescent="0.25">
      <c r="C180" t="str">
        <f>IFERROR(_xlfn.CONCAT(VLOOKUP(B180,Member!A:I,3,0)," ",(VLOOKUP(B180,Member!A:I,4,0))),"")</f>
        <v/>
      </c>
      <c r="D180" t="str">
        <f>IFERROR(VLOOKUP(B180,Member!A:I,9,0),"")</f>
        <v/>
      </c>
      <c r="L180" s="264">
        <f>Member!A180</f>
        <v>16633</v>
      </c>
      <c r="M180">
        <f>SUMIF(Erfassung4!BD:BD,L180,Erfassung4!BW:BW)</f>
        <v>0</v>
      </c>
      <c r="N180">
        <f>SUMIF(Erfassung4!BD:BD,L180,Erfassung4!BG:BG)</f>
        <v>0</v>
      </c>
      <c r="O180">
        <f t="shared" si="21"/>
        <v>0</v>
      </c>
      <c r="P180">
        <f t="shared" si="20"/>
        <v>1</v>
      </c>
    </row>
    <row r="181" spans="3:16" x14ac:dyDescent="0.25">
      <c r="C181" t="str">
        <f>IFERROR(_xlfn.CONCAT(VLOOKUP(B181,Member!A:I,3,0)," ",(VLOOKUP(B181,Member!A:I,4,0))),"")</f>
        <v/>
      </c>
      <c r="D181" t="str">
        <f>IFERROR(VLOOKUP(B181,Member!A:I,9,0),"")</f>
        <v/>
      </c>
      <c r="L181" s="264">
        <f>Member!A181</f>
        <v>38665</v>
      </c>
      <c r="M181">
        <f>SUMIF(Erfassung4!BD:BD,L181,Erfassung4!BW:BW)</f>
        <v>0</v>
      </c>
      <c r="N181">
        <f>SUMIF(Erfassung4!BD:BD,L181,Erfassung4!BG:BG)</f>
        <v>0</v>
      </c>
      <c r="O181">
        <f t="shared" si="21"/>
        <v>0</v>
      </c>
      <c r="P181">
        <f t="shared" si="20"/>
        <v>1</v>
      </c>
    </row>
    <row r="182" spans="3:16" x14ac:dyDescent="0.25">
      <c r="C182" t="str">
        <f>IFERROR(_xlfn.CONCAT(VLOOKUP(B182,Member!A:I,3,0)," ",(VLOOKUP(B182,Member!A:I,4,0))),"")</f>
        <v/>
      </c>
      <c r="D182" t="str">
        <f>IFERROR(VLOOKUP(B182,Member!A:I,9,0),"")</f>
        <v/>
      </c>
      <c r="L182" s="264">
        <f>Member!A182</f>
        <v>38842</v>
      </c>
      <c r="M182">
        <f>SUMIF(Erfassung4!BD:BD,L182,Erfassung4!BW:BW)</f>
        <v>0</v>
      </c>
      <c r="N182">
        <f>SUMIF(Erfassung4!BD:BD,L182,Erfassung4!BG:BG)</f>
        <v>0</v>
      </c>
      <c r="O182">
        <f t="shared" si="21"/>
        <v>0</v>
      </c>
      <c r="P182">
        <f t="shared" si="20"/>
        <v>1</v>
      </c>
    </row>
    <row r="183" spans="3:16" x14ac:dyDescent="0.25">
      <c r="C183" t="str">
        <f>IFERROR(_xlfn.CONCAT(VLOOKUP(B183,Member!A:I,3,0)," ",(VLOOKUP(B183,Member!A:I,4,0))),"")</f>
        <v/>
      </c>
      <c r="D183" t="str">
        <f>IFERROR(VLOOKUP(B183,Member!A:I,9,0),"")</f>
        <v/>
      </c>
      <c r="L183" s="264">
        <f>Member!A183</f>
        <v>16064</v>
      </c>
      <c r="M183">
        <f>SUMIF(Erfassung4!BD:BD,L183,Erfassung4!BW:BW)</f>
        <v>0</v>
      </c>
      <c r="N183">
        <f>SUMIF(Erfassung4!BD:BD,L183,Erfassung4!BG:BG)</f>
        <v>0</v>
      </c>
      <c r="O183">
        <f t="shared" si="21"/>
        <v>0</v>
      </c>
      <c r="P183">
        <f t="shared" si="20"/>
        <v>1</v>
      </c>
    </row>
    <row r="184" spans="3:16" x14ac:dyDescent="0.25">
      <c r="C184" t="str">
        <f>IFERROR(_xlfn.CONCAT(VLOOKUP(B184,Member!A:I,3,0)," ",(VLOOKUP(B184,Member!A:I,4,0))),"")</f>
        <v/>
      </c>
      <c r="D184" t="str">
        <f>IFERROR(VLOOKUP(B184,Member!A:I,9,0),"")</f>
        <v/>
      </c>
      <c r="L184" s="264">
        <f>Member!A184</f>
        <v>38829</v>
      </c>
      <c r="M184">
        <f>SUMIF(Erfassung4!BD:BD,L184,Erfassung4!BW:BW)</f>
        <v>0</v>
      </c>
      <c r="N184">
        <f>SUMIF(Erfassung4!BD:BD,L184,Erfassung4!BG:BG)</f>
        <v>0</v>
      </c>
      <c r="O184">
        <f t="shared" si="21"/>
        <v>0</v>
      </c>
      <c r="P184">
        <f t="shared" si="20"/>
        <v>1</v>
      </c>
    </row>
    <row r="185" spans="3:16" x14ac:dyDescent="0.25">
      <c r="C185" t="str">
        <f>IFERROR(_xlfn.CONCAT(VLOOKUP(B185,Member!A:I,3,0)," ",(VLOOKUP(B185,Member!A:I,4,0))),"")</f>
        <v/>
      </c>
      <c r="D185" t="str">
        <f>IFERROR(VLOOKUP(B185,Member!A:I,9,0),"")</f>
        <v/>
      </c>
      <c r="L185" s="264">
        <f>Member!A185</f>
        <v>38696</v>
      </c>
      <c r="M185">
        <f>SUMIF(Erfassung4!BD:BD,L185,Erfassung4!BW:BW)</f>
        <v>0</v>
      </c>
      <c r="N185">
        <f>SUMIF(Erfassung4!BD:BD,L185,Erfassung4!BG:BG)</f>
        <v>0</v>
      </c>
      <c r="O185">
        <f t="shared" si="21"/>
        <v>0</v>
      </c>
      <c r="P185">
        <f t="shared" si="20"/>
        <v>1</v>
      </c>
    </row>
    <row r="186" spans="3:16" x14ac:dyDescent="0.25">
      <c r="C186" t="str">
        <f>IFERROR(_xlfn.CONCAT(VLOOKUP(B186,Member!A:I,3,0)," ",(VLOOKUP(B186,Member!A:I,4,0))),"")</f>
        <v/>
      </c>
      <c r="D186" t="str">
        <f>IFERROR(VLOOKUP(B186,Member!A:I,9,0),"")</f>
        <v/>
      </c>
      <c r="L186" s="264">
        <f>Member!A186</f>
        <v>7985</v>
      </c>
      <c r="M186">
        <f>SUMIF(Erfassung4!BD:BD,L186,Erfassung4!BW:BW)</f>
        <v>0</v>
      </c>
      <c r="N186">
        <f>SUMIF(Erfassung4!BD:BD,L186,Erfassung4!BG:BG)</f>
        <v>0</v>
      </c>
      <c r="O186">
        <f t="shared" si="21"/>
        <v>0</v>
      </c>
      <c r="P186">
        <f t="shared" si="20"/>
        <v>1</v>
      </c>
    </row>
    <row r="187" spans="3:16" x14ac:dyDescent="0.25">
      <c r="C187" t="str">
        <f>IFERROR(_xlfn.CONCAT(VLOOKUP(B187,Member!A:I,3,0)," ",(VLOOKUP(B187,Member!A:I,4,0))),"")</f>
        <v/>
      </c>
      <c r="D187" t="str">
        <f>IFERROR(VLOOKUP(B187,Member!A:I,9,0),"")</f>
        <v/>
      </c>
      <c r="L187" s="264">
        <f>Member!A187</f>
        <v>38703</v>
      </c>
      <c r="M187">
        <f>SUMIF(Erfassung4!BD:BD,L187,Erfassung4!BW:BW)</f>
        <v>0</v>
      </c>
      <c r="N187">
        <f>SUMIF(Erfassung4!BD:BD,L187,Erfassung4!BG:BG)</f>
        <v>0</v>
      </c>
      <c r="O187">
        <f t="shared" si="21"/>
        <v>0</v>
      </c>
      <c r="P187">
        <f t="shared" si="20"/>
        <v>1</v>
      </c>
    </row>
    <row r="188" spans="3:16" x14ac:dyDescent="0.25">
      <c r="C188" t="str">
        <f>IFERROR(_xlfn.CONCAT(VLOOKUP(B188,Member!A:I,3,0)," ",(VLOOKUP(B188,Member!A:I,4,0))),"")</f>
        <v/>
      </c>
      <c r="D188" t="str">
        <f>IFERROR(VLOOKUP(B188,Member!A:I,9,0),"")</f>
        <v/>
      </c>
      <c r="L188" s="264">
        <f>Member!A188</f>
        <v>38568</v>
      </c>
      <c r="M188">
        <f>SUMIF(Erfassung4!BD:BD,L188,Erfassung4!BW:BW)</f>
        <v>0</v>
      </c>
      <c r="N188">
        <f>SUMIF(Erfassung4!BD:BD,L188,Erfassung4!BG:BG)</f>
        <v>0</v>
      </c>
      <c r="O188">
        <f t="shared" si="21"/>
        <v>0</v>
      </c>
      <c r="P188">
        <f t="shared" si="20"/>
        <v>1</v>
      </c>
    </row>
    <row r="189" spans="3:16" x14ac:dyDescent="0.25">
      <c r="C189" t="str">
        <f>IFERROR(_xlfn.CONCAT(VLOOKUP(B189,Member!A:I,3,0)," ",(VLOOKUP(B189,Member!A:I,4,0))),"")</f>
        <v/>
      </c>
      <c r="D189" t="str">
        <f>IFERROR(VLOOKUP(B189,Member!A:I,9,0),"")</f>
        <v/>
      </c>
      <c r="L189" s="264">
        <f>Member!A189</f>
        <v>16069</v>
      </c>
      <c r="M189">
        <f>SUMIF(Erfassung4!BD:BD,L189,Erfassung4!BW:BW)</f>
        <v>0</v>
      </c>
      <c r="N189">
        <f>SUMIF(Erfassung4!BD:BD,L189,Erfassung4!BG:BG)</f>
        <v>0</v>
      </c>
      <c r="O189">
        <f t="shared" si="21"/>
        <v>0</v>
      </c>
      <c r="P189">
        <f t="shared" si="20"/>
        <v>1</v>
      </c>
    </row>
    <row r="190" spans="3:16" x14ac:dyDescent="0.25">
      <c r="C190" t="str">
        <f>IFERROR(_xlfn.CONCAT(VLOOKUP(B190,Member!A:I,3,0)," ",(VLOOKUP(B190,Member!A:I,4,0))),"")</f>
        <v/>
      </c>
      <c r="D190" t="str">
        <f>IFERROR(VLOOKUP(B190,Member!A:I,9,0),"")</f>
        <v/>
      </c>
      <c r="L190" s="264">
        <f>Member!A190</f>
        <v>38911</v>
      </c>
      <c r="M190">
        <f>SUMIF(Erfassung4!BD:BD,L190,Erfassung4!BW:BW)</f>
        <v>0</v>
      </c>
      <c r="N190">
        <f>SUMIF(Erfassung4!BD:BD,L190,Erfassung4!BG:BG)</f>
        <v>0</v>
      </c>
      <c r="O190">
        <f t="shared" si="21"/>
        <v>0</v>
      </c>
      <c r="P190">
        <f t="shared" si="20"/>
        <v>1</v>
      </c>
    </row>
    <row r="191" spans="3:16" x14ac:dyDescent="0.25">
      <c r="C191" t="str">
        <f>IFERROR(_xlfn.CONCAT(VLOOKUP(B191,Member!A:I,3,0)," ",(VLOOKUP(B191,Member!A:I,4,0))),"")</f>
        <v/>
      </c>
      <c r="D191" t="str">
        <f>IFERROR(VLOOKUP(B191,Member!A:I,9,0),"")</f>
        <v/>
      </c>
      <c r="L191" s="264">
        <f>Member!A191</f>
        <v>38707</v>
      </c>
      <c r="M191">
        <f>SUMIF(Erfassung4!BD:BD,L191,Erfassung4!BW:BW)</f>
        <v>0</v>
      </c>
      <c r="N191">
        <f>SUMIF(Erfassung4!BD:BD,L191,Erfassung4!BG:BG)</f>
        <v>0</v>
      </c>
      <c r="O191">
        <f t="shared" si="21"/>
        <v>0</v>
      </c>
      <c r="P191">
        <f t="shared" si="20"/>
        <v>1</v>
      </c>
    </row>
    <row r="192" spans="3:16" x14ac:dyDescent="0.25">
      <c r="C192" t="str">
        <f>IFERROR(_xlfn.CONCAT(VLOOKUP(B192,Member!A:I,3,0)," ",(VLOOKUP(B192,Member!A:I,4,0))),"")</f>
        <v/>
      </c>
      <c r="D192" t="str">
        <f>IFERROR(VLOOKUP(B192,Member!A:I,9,0),"")</f>
        <v/>
      </c>
      <c r="L192" s="264">
        <f>Member!A192</f>
        <v>38828</v>
      </c>
      <c r="M192">
        <f>SUMIF(Erfassung4!BD:BD,L192,Erfassung4!BW:BW)</f>
        <v>0</v>
      </c>
      <c r="N192">
        <f>SUMIF(Erfassung4!BD:BD,L192,Erfassung4!BG:BG)</f>
        <v>0</v>
      </c>
      <c r="O192">
        <f t="shared" si="21"/>
        <v>0</v>
      </c>
      <c r="P192">
        <f t="shared" si="20"/>
        <v>1</v>
      </c>
    </row>
    <row r="193" spans="3:16" x14ac:dyDescent="0.25">
      <c r="C193" t="str">
        <f>IFERROR(_xlfn.CONCAT(VLOOKUP(B193,Member!A:I,3,0)," ",(VLOOKUP(B193,Member!A:I,4,0))),"")</f>
        <v/>
      </c>
      <c r="D193" t="str">
        <f>IFERROR(VLOOKUP(B193,Member!A:I,9,0),"")</f>
        <v/>
      </c>
      <c r="L193" s="264">
        <f>Member!A193</f>
        <v>16024</v>
      </c>
      <c r="M193">
        <f>SUMIF(Erfassung4!BD:BD,L193,Erfassung4!BW:BW)</f>
        <v>0</v>
      </c>
      <c r="N193">
        <f>SUMIF(Erfassung4!BD:BD,L193,Erfassung4!BG:BG)</f>
        <v>0</v>
      </c>
      <c r="O193">
        <f t="shared" si="21"/>
        <v>0</v>
      </c>
      <c r="P193">
        <f t="shared" si="20"/>
        <v>1</v>
      </c>
    </row>
    <row r="194" spans="3:16" x14ac:dyDescent="0.25">
      <c r="C194" t="str">
        <f>IFERROR(_xlfn.CONCAT(VLOOKUP(B194,Member!A:I,3,0)," ",(VLOOKUP(B194,Member!A:I,4,0))),"")</f>
        <v/>
      </c>
      <c r="D194" t="str">
        <f>IFERROR(VLOOKUP(B194,Member!A:I,9,0),"")</f>
        <v/>
      </c>
      <c r="L194" s="264">
        <f>Member!A194</f>
        <v>16051</v>
      </c>
      <c r="M194">
        <f>SUMIF(Erfassung4!BD:BD,L194,Erfassung4!BW:BW)</f>
        <v>0</v>
      </c>
      <c r="N194">
        <f>SUMIF(Erfassung4!BD:BD,L194,Erfassung4!BG:BG)</f>
        <v>0</v>
      </c>
      <c r="O194">
        <f t="shared" si="21"/>
        <v>0</v>
      </c>
      <c r="P194">
        <f t="shared" ref="P194:P257" si="22">RANK(O194,O:O)</f>
        <v>1</v>
      </c>
    </row>
    <row r="195" spans="3:16" x14ac:dyDescent="0.25">
      <c r="C195" t="str">
        <f>IFERROR(_xlfn.CONCAT(VLOOKUP(B195,Member!A:I,3,0)," ",(VLOOKUP(B195,Member!A:I,4,0))),"")</f>
        <v/>
      </c>
      <c r="D195" t="str">
        <f>IFERROR(VLOOKUP(B195,Member!A:I,9,0),"")</f>
        <v/>
      </c>
      <c r="L195" s="264">
        <f>Member!A195</f>
        <v>25229</v>
      </c>
      <c r="M195">
        <f>SUMIF(Erfassung4!BD:BD,L195,Erfassung4!BW:BW)</f>
        <v>0</v>
      </c>
      <c r="N195">
        <f>SUMIF(Erfassung4!BD:BD,L195,Erfassung4!BG:BG)</f>
        <v>0</v>
      </c>
      <c r="O195">
        <f t="shared" ref="O195:O258" si="23">IF(N195=0,0,M195/N195-ROW()/1000000000)</f>
        <v>0</v>
      </c>
      <c r="P195">
        <f t="shared" si="22"/>
        <v>1</v>
      </c>
    </row>
    <row r="196" spans="3:16" x14ac:dyDescent="0.25">
      <c r="C196" t="str">
        <f>IFERROR(_xlfn.CONCAT(VLOOKUP(B196,Member!A:I,3,0)," ",(VLOOKUP(B196,Member!A:I,4,0))),"")</f>
        <v/>
      </c>
      <c r="D196" t="str">
        <f>IFERROR(VLOOKUP(B196,Member!A:I,9,0),"")</f>
        <v/>
      </c>
      <c r="L196" s="264">
        <f>Member!A196</f>
        <v>7587</v>
      </c>
      <c r="M196">
        <f>SUMIF(Erfassung4!BD:BD,L196,Erfassung4!BW:BW)</f>
        <v>0</v>
      </c>
      <c r="N196">
        <f>SUMIF(Erfassung4!BD:BD,L196,Erfassung4!BG:BG)</f>
        <v>0</v>
      </c>
      <c r="O196">
        <f t="shared" si="23"/>
        <v>0</v>
      </c>
      <c r="P196">
        <f t="shared" si="22"/>
        <v>1</v>
      </c>
    </row>
    <row r="197" spans="3:16" x14ac:dyDescent="0.25">
      <c r="C197" t="str">
        <f>IFERROR(_xlfn.CONCAT(VLOOKUP(B197,Member!A:I,3,0)," ",(VLOOKUP(B197,Member!A:I,4,0))),"")</f>
        <v/>
      </c>
      <c r="D197" t="str">
        <f>IFERROR(VLOOKUP(B197,Member!A:I,9,0),"")</f>
        <v/>
      </c>
      <c r="L197" s="264">
        <f>Member!A197</f>
        <v>7018</v>
      </c>
      <c r="M197">
        <f>SUMIF(Erfassung4!BD:BD,L197,Erfassung4!BW:BW)</f>
        <v>0</v>
      </c>
      <c r="N197">
        <f>SUMIF(Erfassung4!BD:BD,L197,Erfassung4!BG:BG)</f>
        <v>0</v>
      </c>
      <c r="O197">
        <f t="shared" si="23"/>
        <v>0</v>
      </c>
      <c r="P197">
        <f t="shared" si="22"/>
        <v>1</v>
      </c>
    </row>
    <row r="198" spans="3:16" x14ac:dyDescent="0.25">
      <c r="C198" t="str">
        <f>IFERROR(_xlfn.CONCAT(VLOOKUP(B198,Member!A:I,3,0)," ",(VLOOKUP(B198,Member!A:I,4,0))),"")</f>
        <v/>
      </c>
      <c r="D198" t="str">
        <f>IFERROR(VLOOKUP(B198,Member!A:I,9,0),"")</f>
        <v/>
      </c>
      <c r="L198" s="264">
        <f>Member!A198</f>
        <v>16002</v>
      </c>
      <c r="M198">
        <f>SUMIF(Erfassung4!BD:BD,L198,Erfassung4!BW:BW)</f>
        <v>0</v>
      </c>
      <c r="N198">
        <f>SUMIF(Erfassung4!BD:BD,L198,Erfassung4!BG:BG)</f>
        <v>0</v>
      </c>
      <c r="O198">
        <f t="shared" si="23"/>
        <v>0</v>
      </c>
      <c r="P198">
        <f t="shared" si="22"/>
        <v>1</v>
      </c>
    </row>
    <row r="199" spans="3:16" x14ac:dyDescent="0.25">
      <c r="C199" t="str">
        <f>IFERROR(_xlfn.CONCAT(VLOOKUP(B199,Member!A:I,3,0)," ",(VLOOKUP(B199,Member!A:I,4,0))),"")</f>
        <v/>
      </c>
      <c r="D199" t="str">
        <f>IFERROR(VLOOKUP(B199,Member!A:I,9,0),"")</f>
        <v/>
      </c>
      <c r="L199" s="264">
        <f>Member!A199</f>
        <v>7590</v>
      </c>
      <c r="M199">
        <f>SUMIF(Erfassung4!BD:BD,L199,Erfassung4!BW:BW)</f>
        <v>0</v>
      </c>
      <c r="N199">
        <f>SUMIF(Erfassung4!BD:BD,L199,Erfassung4!BG:BG)</f>
        <v>0</v>
      </c>
      <c r="O199">
        <f t="shared" si="23"/>
        <v>0</v>
      </c>
      <c r="P199">
        <f t="shared" si="22"/>
        <v>1</v>
      </c>
    </row>
    <row r="200" spans="3:16" x14ac:dyDescent="0.25">
      <c r="C200" t="str">
        <f>IFERROR(_xlfn.CONCAT(VLOOKUP(B200,Member!A:I,3,0)," ",(VLOOKUP(B200,Member!A:I,4,0))),"")</f>
        <v/>
      </c>
      <c r="D200" t="str">
        <f>IFERROR(VLOOKUP(B200,Member!A:I,9,0),"")</f>
        <v/>
      </c>
      <c r="L200" s="264">
        <f>Member!A200</f>
        <v>38786</v>
      </c>
      <c r="M200">
        <f>SUMIF(Erfassung4!BD:BD,L200,Erfassung4!BW:BW)</f>
        <v>0</v>
      </c>
      <c r="N200">
        <f>SUMIF(Erfassung4!BD:BD,L200,Erfassung4!BG:BG)</f>
        <v>0</v>
      </c>
      <c r="O200">
        <f t="shared" si="23"/>
        <v>0</v>
      </c>
      <c r="P200">
        <f t="shared" si="22"/>
        <v>1</v>
      </c>
    </row>
    <row r="201" spans="3:16" x14ac:dyDescent="0.25">
      <c r="L201" s="264">
        <f>Member!A201</f>
        <v>25502</v>
      </c>
      <c r="M201">
        <f>SUMIF(Erfassung4!BD:BD,L201,Erfassung4!BW:BW)</f>
        <v>0</v>
      </c>
      <c r="N201">
        <f>SUMIF(Erfassung4!BD:BD,L201,Erfassung4!BG:BG)</f>
        <v>0</v>
      </c>
      <c r="O201">
        <f t="shared" si="23"/>
        <v>0</v>
      </c>
      <c r="P201">
        <f t="shared" si="22"/>
        <v>1</v>
      </c>
    </row>
    <row r="202" spans="3:16" x14ac:dyDescent="0.25">
      <c r="L202" s="264">
        <f>Member!A202</f>
        <v>25784</v>
      </c>
      <c r="M202">
        <f>SUMIF(Erfassung4!BD:BD,L202,Erfassung4!BW:BW)</f>
        <v>0</v>
      </c>
      <c r="N202">
        <f>SUMIF(Erfassung4!BD:BD,L202,Erfassung4!BG:BG)</f>
        <v>0</v>
      </c>
      <c r="O202">
        <f t="shared" si="23"/>
        <v>0</v>
      </c>
      <c r="P202">
        <f t="shared" si="22"/>
        <v>1</v>
      </c>
    </row>
    <row r="203" spans="3:16" x14ac:dyDescent="0.25">
      <c r="L203" s="264">
        <f>Member!A203</f>
        <v>38359</v>
      </c>
      <c r="M203">
        <f>SUMIF(Erfassung4!BD:BD,L203,Erfassung4!BW:BW)</f>
        <v>0</v>
      </c>
      <c r="N203">
        <f>SUMIF(Erfassung4!BD:BD,L203,Erfassung4!BG:BG)</f>
        <v>0</v>
      </c>
      <c r="O203">
        <f t="shared" si="23"/>
        <v>0</v>
      </c>
      <c r="P203">
        <f t="shared" si="22"/>
        <v>1</v>
      </c>
    </row>
    <row r="204" spans="3:16" x14ac:dyDescent="0.25">
      <c r="L204" s="264">
        <f>Member!A204</f>
        <v>16341</v>
      </c>
      <c r="M204">
        <f>SUMIF(Erfassung4!BD:BD,L204,Erfassung4!BW:BW)</f>
        <v>0</v>
      </c>
      <c r="N204">
        <f>SUMIF(Erfassung4!BD:BD,L204,Erfassung4!BG:BG)</f>
        <v>0</v>
      </c>
      <c r="O204">
        <f t="shared" si="23"/>
        <v>0</v>
      </c>
      <c r="P204">
        <f t="shared" si="22"/>
        <v>1</v>
      </c>
    </row>
    <row r="205" spans="3:16" x14ac:dyDescent="0.25">
      <c r="L205" s="264">
        <f>Member!A205</f>
        <v>38972</v>
      </c>
      <c r="M205">
        <f>SUMIF(Erfassung4!BD:BD,L205,Erfassung4!BW:BW)</f>
        <v>0</v>
      </c>
      <c r="N205">
        <f>SUMIF(Erfassung4!BD:BD,L205,Erfassung4!BG:BG)</f>
        <v>0</v>
      </c>
      <c r="O205">
        <f t="shared" si="23"/>
        <v>0</v>
      </c>
      <c r="P205">
        <f t="shared" si="22"/>
        <v>1</v>
      </c>
    </row>
    <row r="206" spans="3:16" x14ac:dyDescent="0.25">
      <c r="L206" s="264">
        <f>Member!A206</f>
        <v>16338</v>
      </c>
      <c r="M206">
        <f>SUMIF(Erfassung4!BD:BD,L206,Erfassung4!BW:BW)</f>
        <v>0</v>
      </c>
      <c r="N206">
        <f>SUMIF(Erfassung4!BD:BD,L206,Erfassung4!BG:BG)</f>
        <v>0</v>
      </c>
      <c r="O206">
        <f t="shared" si="23"/>
        <v>0</v>
      </c>
      <c r="P206">
        <f t="shared" si="22"/>
        <v>1</v>
      </c>
    </row>
    <row r="207" spans="3:16" x14ac:dyDescent="0.25">
      <c r="L207" s="264">
        <f>Member!A207</f>
        <v>38472</v>
      </c>
      <c r="M207">
        <f>SUMIF(Erfassung4!BD:BD,L207,Erfassung4!BW:BW)</f>
        <v>0</v>
      </c>
      <c r="N207">
        <f>SUMIF(Erfassung4!BD:BD,L207,Erfassung4!BG:BG)</f>
        <v>0</v>
      </c>
      <c r="O207">
        <f t="shared" si="23"/>
        <v>0</v>
      </c>
      <c r="P207">
        <f t="shared" si="22"/>
        <v>1</v>
      </c>
    </row>
    <row r="208" spans="3:16" x14ac:dyDescent="0.25">
      <c r="L208" s="264">
        <f>Member!A208</f>
        <v>38730</v>
      </c>
      <c r="M208">
        <f>SUMIF(Erfassung4!BD:BD,L208,Erfassung4!BW:BW)</f>
        <v>0</v>
      </c>
      <c r="N208">
        <f>SUMIF(Erfassung4!BD:BD,L208,Erfassung4!BG:BG)</f>
        <v>0</v>
      </c>
      <c r="O208">
        <f t="shared" si="23"/>
        <v>0</v>
      </c>
      <c r="P208">
        <f t="shared" si="22"/>
        <v>1</v>
      </c>
    </row>
    <row r="209" spans="12:16" x14ac:dyDescent="0.25">
      <c r="L209" s="264">
        <f>Member!A209</f>
        <v>16335</v>
      </c>
      <c r="M209">
        <f>SUMIF(Erfassung4!BD:BD,L209,Erfassung4!BW:BW)</f>
        <v>0</v>
      </c>
      <c r="N209">
        <f>SUMIF(Erfassung4!BD:BD,L209,Erfassung4!BG:BG)</f>
        <v>0</v>
      </c>
      <c r="O209">
        <f t="shared" si="23"/>
        <v>0</v>
      </c>
      <c r="P209">
        <f t="shared" si="22"/>
        <v>1</v>
      </c>
    </row>
    <row r="210" spans="12:16" x14ac:dyDescent="0.25">
      <c r="L210" s="264">
        <f>Member!A210</f>
        <v>16342</v>
      </c>
      <c r="M210">
        <f>SUMIF(Erfassung4!BD:BD,L210,Erfassung4!BW:BW)</f>
        <v>0</v>
      </c>
      <c r="N210">
        <f>SUMIF(Erfassung4!BD:BD,L210,Erfassung4!BG:BG)</f>
        <v>0</v>
      </c>
      <c r="O210">
        <f t="shared" si="23"/>
        <v>0</v>
      </c>
      <c r="P210">
        <f t="shared" si="22"/>
        <v>1</v>
      </c>
    </row>
    <row r="211" spans="12:16" x14ac:dyDescent="0.25">
      <c r="L211" s="264">
        <f>Member!A211</f>
        <v>38892</v>
      </c>
      <c r="M211">
        <f>SUMIF(Erfassung4!BD:BD,L211,Erfassung4!BW:BW)</f>
        <v>0</v>
      </c>
      <c r="N211">
        <f>SUMIF(Erfassung4!BD:BD,L211,Erfassung4!BG:BG)</f>
        <v>0</v>
      </c>
      <c r="O211">
        <f t="shared" si="23"/>
        <v>0</v>
      </c>
      <c r="P211">
        <f t="shared" si="22"/>
        <v>1</v>
      </c>
    </row>
    <row r="212" spans="12:16" x14ac:dyDescent="0.25">
      <c r="L212" s="264">
        <f>Member!A212</f>
        <v>16324</v>
      </c>
      <c r="M212">
        <f>SUMIF(Erfassung4!BD:BD,L212,Erfassung4!BW:BW)</f>
        <v>0</v>
      </c>
      <c r="N212">
        <f>SUMIF(Erfassung4!BD:BD,L212,Erfassung4!BG:BG)</f>
        <v>0</v>
      </c>
      <c r="O212">
        <f t="shared" si="23"/>
        <v>0</v>
      </c>
      <c r="P212">
        <f t="shared" si="22"/>
        <v>1</v>
      </c>
    </row>
    <row r="213" spans="12:16" x14ac:dyDescent="0.25">
      <c r="L213" s="264">
        <f>Member!A213</f>
        <v>7372</v>
      </c>
      <c r="M213">
        <f>SUMIF(Erfassung4!BD:BD,L213,Erfassung4!BW:BW)</f>
        <v>0</v>
      </c>
      <c r="N213">
        <f>SUMIF(Erfassung4!BD:BD,L213,Erfassung4!BG:BG)</f>
        <v>0</v>
      </c>
      <c r="O213">
        <f t="shared" si="23"/>
        <v>0</v>
      </c>
      <c r="P213">
        <f t="shared" si="22"/>
        <v>1</v>
      </c>
    </row>
    <row r="214" spans="12:16" x14ac:dyDescent="0.25">
      <c r="L214" s="264">
        <f>Member!A214</f>
        <v>25178</v>
      </c>
      <c r="M214">
        <f>SUMIF(Erfassung4!BD:BD,L214,Erfassung4!BW:BW)</f>
        <v>0</v>
      </c>
      <c r="N214">
        <f>SUMIF(Erfassung4!BD:BD,L214,Erfassung4!BG:BG)</f>
        <v>0</v>
      </c>
      <c r="O214">
        <f t="shared" si="23"/>
        <v>0</v>
      </c>
      <c r="P214">
        <f t="shared" si="22"/>
        <v>1</v>
      </c>
    </row>
    <row r="215" spans="12:16" x14ac:dyDescent="0.25">
      <c r="L215" s="264">
        <f>Member!A215</f>
        <v>25351</v>
      </c>
      <c r="M215">
        <f>SUMIF(Erfassung4!BD:BD,L215,Erfassung4!BW:BW)</f>
        <v>0</v>
      </c>
      <c r="N215">
        <f>SUMIF(Erfassung4!BD:BD,L215,Erfassung4!BG:BG)</f>
        <v>0</v>
      </c>
      <c r="O215">
        <f t="shared" si="23"/>
        <v>0</v>
      </c>
      <c r="P215">
        <f t="shared" si="22"/>
        <v>1</v>
      </c>
    </row>
    <row r="216" spans="12:16" x14ac:dyDescent="0.25">
      <c r="L216" s="264">
        <f>Member!A216</f>
        <v>38651</v>
      </c>
      <c r="M216">
        <f>SUMIF(Erfassung4!BD:BD,L216,Erfassung4!BW:BW)</f>
        <v>0</v>
      </c>
      <c r="N216">
        <f>SUMIF(Erfassung4!BD:BD,L216,Erfassung4!BG:BG)</f>
        <v>0</v>
      </c>
      <c r="O216">
        <f t="shared" si="23"/>
        <v>0</v>
      </c>
      <c r="P216">
        <f t="shared" si="22"/>
        <v>1</v>
      </c>
    </row>
    <row r="217" spans="12:16" x14ac:dyDescent="0.25">
      <c r="L217" s="264">
        <f>Member!A217</f>
        <v>7700</v>
      </c>
      <c r="M217">
        <f>SUMIF(Erfassung4!BD:BD,L217,Erfassung4!BW:BW)</f>
        <v>0</v>
      </c>
      <c r="N217">
        <f>SUMIF(Erfassung4!BD:BD,L217,Erfassung4!BG:BG)</f>
        <v>0</v>
      </c>
      <c r="O217">
        <f t="shared" si="23"/>
        <v>0</v>
      </c>
      <c r="P217">
        <f t="shared" si="22"/>
        <v>1</v>
      </c>
    </row>
    <row r="218" spans="12:16" x14ac:dyDescent="0.25">
      <c r="L218" s="264">
        <f>Member!A218</f>
        <v>16805</v>
      </c>
      <c r="M218">
        <f>SUMIF(Erfassung4!BD:BD,L218,Erfassung4!BW:BW)</f>
        <v>0</v>
      </c>
      <c r="N218">
        <f>SUMIF(Erfassung4!BD:BD,L218,Erfassung4!BG:BG)</f>
        <v>0</v>
      </c>
      <c r="O218">
        <f t="shared" si="23"/>
        <v>0</v>
      </c>
      <c r="P218">
        <f t="shared" si="22"/>
        <v>1</v>
      </c>
    </row>
    <row r="219" spans="12:16" x14ac:dyDescent="0.25">
      <c r="L219" s="264">
        <f>Member!A219</f>
        <v>38416</v>
      </c>
      <c r="M219">
        <f>SUMIF(Erfassung4!BD:BD,L219,Erfassung4!BW:BW)</f>
        <v>0</v>
      </c>
      <c r="N219">
        <f>SUMIF(Erfassung4!BD:BD,L219,Erfassung4!BG:BG)</f>
        <v>0</v>
      </c>
      <c r="O219">
        <f t="shared" si="23"/>
        <v>0</v>
      </c>
      <c r="P219">
        <f t="shared" si="22"/>
        <v>1</v>
      </c>
    </row>
    <row r="220" spans="12:16" x14ac:dyDescent="0.25">
      <c r="L220" s="264">
        <f>Member!A220</f>
        <v>38973</v>
      </c>
      <c r="M220">
        <f>SUMIF(Erfassung4!BD:BD,L220,Erfassung4!BW:BW)</f>
        <v>0</v>
      </c>
      <c r="N220">
        <f>SUMIF(Erfassung4!BD:BD,L220,Erfassung4!BG:BG)</f>
        <v>0</v>
      </c>
      <c r="O220">
        <f t="shared" si="23"/>
        <v>0</v>
      </c>
      <c r="P220">
        <f t="shared" si="22"/>
        <v>1</v>
      </c>
    </row>
    <row r="221" spans="12:16" x14ac:dyDescent="0.25">
      <c r="L221" s="264">
        <f>Member!A221</f>
        <v>38702</v>
      </c>
      <c r="M221">
        <f>SUMIF(Erfassung4!BD:BD,L221,Erfassung4!BW:BW)</f>
        <v>0</v>
      </c>
      <c r="N221">
        <f>SUMIF(Erfassung4!BD:BD,L221,Erfassung4!BG:BG)</f>
        <v>0</v>
      </c>
      <c r="O221">
        <f t="shared" si="23"/>
        <v>0</v>
      </c>
      <c r="P221">
        <f t="shared" si="22"/>
        <v>1</v>
      </c>
    </row>
    <row r="222" spans="12:16" x14ac:dyDescent="0.25">
      <c r="L222" s="264">
        <f>Member!A222</f>
        <v>38908</v>
      </c>
      <c r="M222">
        <f>SUMIF(Erfassung4!BD:BD,L222,Erfassung4!BW:BW)</f>
        <v>0</v>
      </c>
      <c r="N222">
        <f>SUMIF(Erfassung4!BD:BD,L222,Erfassung4!BG:BG)</f>
        <v>0</v>
      </c>
      <c r="O222">
        <f t="shared" si="23"/>
        <v>0</v>
      </c>
      <c r="P222">
        <f t="shared" si="22"/>
        <v>1</v>
      </c>
    </row>
    <row r="223" spans="12:16" x14ac:dyDescent="0.25">
      <c r="L223" s="264">
        <f>Member!A223</f>
        <v>38859</v>
      </c>
      <c r="M223">
        <f>SUMIF(Erfassung4!BD:BD,L223,Erfassung4!BW:BW)</f>
        <v>0</v>
      </c>
      <c r="N223">
        <f>SUMIF(Erfassung4!BD:BD,L223,Erfassung4!BG:BG)</f>
        <v>0</v>
      </c>
      <c r="O223">
        <f t="shared" si="23"/>
        <v>0</v>
      </c>
      <c r="P223">
        <f t="shared" si="22"/>
        <v>1</v>
      </c>
    </row>
    <row r="224" spans="12:16" x14ac:dyDescent="0.25">
      <c r="L224" s="264">
        <f>Member!A224</f>
        <v>13606</v>
      </c>
      <c r="M224">
        <f>SUMIF(Erfassung4!BD:BD,L224,Erfassung4!BW:BW)</f>
        <v>0</v>
      </c>
      <c r="N224">
        <f>SUMIF(Erfassung4!BD:BD,L224,Erfassung4!BG:BG)</f>
        <v>0</v>
      </c>
      <c r="O224">
        <f t="shared" si="23"/>
        <v>0</v>
      </c>
      <c r="P224">
        <f t="shared" si="22"/>
        <v>1</v>
      </c>
    </row>
    <row r="225" spans="12:16" x14ac:dyDescent="0.25">
      <c r="L225" s="264">
        <f>Member!A225</f>
        <v>16327</v>
      </c>
      <c r="M225">
        <f>SUMIF(Erfassung4!BD:BD,L225,Erfassung4!BW:BW)</f>
        <v>0</v>
      </c>
      <c r="N225">
        <f>SUMIF(Erfassung4!BD:BD,L225,Erfassung4!BG:BG)</f>
        <v>0</v>
      </c>
      <c r="O225">
        <f t="shared" si="23"/>
        <v>0</v>
      </c>
      <c r="P225">
        <f t="shared" si="22"/>
        <v>1</v>
      </c>
    </row>
    <row r="226" spans="12:16" x14ac:dyDescent="0.25">
      <c r="L226" s="264">
        <f>Member!A226</f>
        <v>7493</v>
      </c>
      <c r="M226">
        <f>SUMIF(Erfassung4!BD:BD,L226,Erfassung4!BW:BW)</f>
        <v>0</v>
      </c>
      <c r="N226">
        <f>SUMIF(Erfassung4!BD:BD,L226,Erfassung4!BG:BG)</f>
        <v>0</v>
      </c>
      <c r="O226">
        <f t="shared" si="23"/>
        <v>0</v>
      </c>
      <c r="P226">
        <f t="shared" si="22"/>
        <v>1</v>
      </c>
    </row>
    <row r="227" spans="12:16" x14ac:dyDescent="0.25">
      <c r="L227" s="264">
        <f>Member!A227</f>
        <v>7330</v>
      </c>
      <c r="M227">
        <f>SUMIF(Erfassung4!BD:BD,L227,Erfassung4!BW:BW)</f>
        <v>0</v>
      </c>
      <c r="N227">
        <f>SUMIF(Erfassung4!BD:BD,L227,Erfassung4!BG:BG)</f>
        <v>0</v>
      </c>
      <c r="O227">
        <f t="shared" si="23"/>
        <v>0</v>
      </c>
      <c r="P227">
        <f t="shared" si="22"/>
        <v>1</v>
      </c>
    </row>
    <row r="228" spans="12:16" x14ac:dyDescent="0.25">
      <c r="L228" s="264">
        <f>Member!A228</f>
        <v>16333</v>
      </c>
      <c r="M228">
        <f>SUMIF(Erfassung4!BD:BD,L228,Erfassung4!BW:BW)</f>
        <v>0</v>
      </c>
      <c r="N228">
        <f>SUMIF(Erfassung4!BD:BD,L228,Erfassung4!BG:BG)</f>
        <v>0</v>
      </c>
      <c r="O228">
        <f t="shared" si="23"/>
        <v>0</v>
      </c>
      <c r="P228">
        <f t="shared" si="22"/>
        <v>1</v>
      </c>
    </row>
    <row r="229" spans="12:16" x14ac:dyDescent="0.25">
      <c r="L229" s="264">
        <f>Member!A229</f>
        <v>16085</v>
      </c>
      <c r="M229">
        <f>SUMIF(Erfassung4!BD:BD,L229,Erfassung4!BW:BW)</f>
        <v>0</v>
      </c>
      <c r="N229">
        <f>SUMIF(Erfassung4!BD:BD,L229,Erfassung4!BG:BG)</f>
        <v>0</v>
      </c>
      <c r="O229">
        <f t="shared" si="23"/>
        <v>0</v>
      </c>
      <c r="P229">
        <f t="shared" si="22"/>
        <v>1</v>
      </c>
    </row>
    <row r="230" spans="12:16" x14ac:dyDescent="0.25">
      <c r="L230" s="264">
        <f>Member!A230</f>
        <v>38240</v>
      </c>
      <c r="M230">
        <f>SUMIF(Erfassung4!BD:BD,L230,Erfassung4!BW:BW)</f>
        <v>0</v>
      </c>
      <c r="N230">
        <f>SUMIF(Erfassung4!BD:BD,L230,Erfassung4!BG:BG)</f>
        <v>0</v>
      </c>
      <c r="O230">
        <f t="shared" si="23"/>
        <v>0</v>
      </c>
      <c r="P230">
        <f t="shared" si="22"/>
        <v>1</v>
      </c>
    </row>
    <row r="231" spans="12:16" x14ac:dyDescent="0.25">
      <c r="L231" s="264">
        <f>Member!A231</f>
        <v>16224</v>
      </c>
      <c r="M231">
        <f>SUMIF(Erfassung4!BD:BD,L231,Erfassung4!BW:BW)</f>
        <v>0</v>
      </c>
      <c r="N231">
        <f>SUMIF(Erfassung4!BD:BD,L231,Erfassung4!BG:BG)</f>
        <v>0</v>
      </c>
      <c r="O231">
        <f t="shared" si="23"/>
        <v>0</v>
      </c>
      <c r="P231">
        <f t="shared" si="22"/>
        <v>1</v>
      </c>
    </row>
    <row r="232" spans="12:16" x14ac:dyDescent="0.25">
      <c r="L232" s="264">
        <f>Member!A232</f>
        <v>16120</v>
      </c>
      <c r="M232">
        <f>SUMIF(Erfassung4!BD:BD,L232,Erfassung4!BW:BW)</f>
        <v>0</v>
      </c>
      <c r="N232">
        <f>SUMIF(Erfassung4!BD:BD,L232,Erfassung4!BG:BG)</f>
        <v>0</v>
      </c>
      <c r="O232">
        <f t="shared" si="23"/>
        <v>0</v>
      </c>
      <c r="P232">
        <f t="shared" si="22"/>
        <v>1</v>
      </c>
    </row>
    <row r="233" spans="12:16" x14ac:dyDescent="0.25">
      <c r="L233" s="264">
        <f>Member!A233</f>
        <v>25911</v>
      </c>
      <c r="M233">
        <f>SUMIF(Erfassung4!BD:BD,L233,Erfassung4!BW:BW)</f>
        <v>0</v>
      </c>
      <c r="N233">
        <f>SUMIF(Erfassung4!BD:BD,L233,Erfassung4!BG:BG)</f>
        <v>0</v>
      </c>
      <c r="O233">
        <f t="shared" si="23"/>
        <v>0</v>
      </c>
      <c r="P233">
        <f t="shared" si="22"/>
        <v>1</v>
      </c>
    </row>
    <row r="234" spans="12:16" x14ac:dyDescent="0.25">
      <c r="L234" s="264">
        <f>Member!A234</f>
        <v>38287</v>
      </c>
      <c r="M234">
        <f>SUMIF(Erfassung4!BD:BD,L234,Erfassung4!BW:BW)</f>
        <v>0</v>
      </c>
      <c r="N234">
        <f>SUMIF(Erfassung4!BD:BD,L234,Erfassung4!BG:BG)</f>
        <v>0</v>
      </c>
      <c r="O234">
        <f t="shared" si="23"/>
        <v>0</v>
      </c>
      <c r="P234">
        <f t="shared" si="22"/>
        <v>1</v>
      </c>
    </row>
    <row r="235" spans="12:16" x14ac:dyDescent="0.25">
      <c r="L235" s="264">
        <f>Member!A235</f>
        <v>16121</v>
      </c>
      <c r="M235">
        <f>SUMIF(Erfassung4!BD:BD,L235,Erfassung4!BW:BW)</f>
        <v>0</v>
      </c>
      <c r="N235">
        <f>SUMIF(Erfassung4!BD:BD,L235,Erfassung4!BG:BG)</f>
        <v>0</v>
      </c>
      <c r="O235">
        <f t="shared" si="23"/>
        <v>0</v>
      </c>
      <c r="P235">
        <f t="shared" si="22"/>
        <v>1</v>
      </c>
    </row>
    <row r="236" spans="12:16" x14ac:dyDescent="0.25">
      <c r="L236" s="264">
        <f>Member!A236</f>
        <v>16214</v>
      </c>
      <c r="M236">
        <f>SUMIF(Erfassung4!BD:BD,L236,Erfassung4!BW:BW)</f>
        <v>0</v>
      </c>
      <c r="N236">
        <f>SUMIF(Erfassung4!BD:BD,L236,Erfassung4!BG:BG)</f>
        <v>0</v>
      </c>
      <c r="O236">
        <f t="shared" si="23"/>
        <v>0</v>
      </c>
      <c r="P236">
        <f t="shared" si="22"/>
        <v>1</v>
      </c>
    </row>
    <row r="237" spans="12:16" x14ac:dyDescent="0.25">
      <c r="L237" s="264">
        <f>Member!A237</f>
        <v>38380</v>
      </c>
      <c r="M237">
        <f>SUMIF(Erfassung4!BD:BD,L237,Erfassung4!BW:BW)</f>
        <v>0</v>
      </c>
      <c r="N237">
        <f>SUMIF(Erfassung4!BD:BD,L237,Erfassung4!BG:BG)</f>
        <v>0</v>
      </c>
      <c r="O237">
        <f t="shared" si="23"/>
        <v>0</v>
      </c>
      <c r="P237">
        <f t="shared" si="22"/>
        <v>1</v>
      </c>
    </row>
    <row r="238" spans="12:16" x14ac:dyDescent="0.25">
      <c r="L238" s="264">
        <f>Member!A238</f>
        <v>25549</v>
      </c>
      <c r="M238">
        <f>SUMIF(Erfassung4!BD:BD,L238,Erfassung4!BW:BW)</f>
        <v>0</v>
      </c>
      <c r="N238">
        <f>SUMIF(Erfassung4!BD:BD,L238,Erfassung4!BG:BG)</f>
        <v>0</v>
      </c>
      <c r="O238">
        <f t="shared" si="23"/>
        <v>0</v>
      </c>
      <c r="P238">
        <f t="shared" si="22"/>
        <v>1</v>
      </c>
    </row>
    <row r="239" spans="12:16" x14ac:dyDescent="0.25">
      <c r="L239" s="264">
        <f>Member!A239</f>
        <v>25550</v>
      </c>
      <c r="M239">
        <f>SUMIF(Erfassung4!BD:BD,L239,Erfassung4!BW:BW)</f>
        <v>0</v>
      </c>
      <c r="N239">
        <f>SUMIF(Erfassung4!BD:BD,L239,Erfassung4!BG:BG)</f>
        <v>0</v>
      </c>
      <c r="O239">
        <f t="shared" si="23"/>
        <v>0</v>
      </c>
      <c r="P239">
        <f t="shared" si="22"/>
        <v>1</v>
      </c>
    </row>
    <row r="240" spans="12:16" x14ac:dyDescent="0.25">
      <c r="L240" s="264">
        <f>Member!A240</f>
        <v>25748</v>
      </c>
      <c r="M240">
        <f>SUMIF(Erfassung4!BD:BD,L240,Erfassung4!BW:BW)</f>
        <v>0</v>
      </c>
      <c r="N240">
        <f>SUMIF(Erfassung4!BD:BD,L240,Erfassung4!BG:BG)</f>
        <v>0</v>
      </c>
      <c r="O240">
        <f t="shared" si="23"/>
        <v>0</v>
      </c>
      <c r="P240">
        <f t="shared" si="22"/>
        <v>1</v>
      </c>
    </row>
    <row r="241" spans="12:16" x14ac:dyDescent="0.25">
      <c r="L241" s="264">
        <f>Member!A241</f>
        <v>25749</v>
      </c>
      <c r="M241">
        <f>SUMIF(Erfassung4!BD:BD,L241,Erfassung4!BW:BW)</f>
        <v>0</v>
      </c>
      <c r="N241">
        <f>SUMIF(Erfassung4!BD:BD,L241,Erfassung4!BG:BG)</f>
        <v>0</v>
      </c>
      <c r="O241">
        <f t="shared" si="23"/>
        <v>0</v>
      </c>
      <c r="P241">
        <f t="shared" si="22"/>
        <v>1</v>
      </c>
    </row>
    <row r="242" spans="12:16" x14ac:dyDescent="0.25">
      <c r="L242" s="264">
        <f>Member!A242</f>
        <v>38838</v>
      </c>
      <c r="M242">
        <f>SUMIF(Erfassung4!BD:BD,L242,Erfassung4!BW:BW)</f>
        <v>0</v>
      </c>
      <c r="N242">
        <f>SUMIF(Erfassung4!BD:BD,L242,Erfassung4!BG:BG)</f>
        <v>0</v>
      </c>
      <c r="O242">
        <f t="shared" si="23"/>
        <v>0</v>
      </c>
      <c r="P242">
        <f t="shared" si="22"/>
        <v>1</v>
      </c>
    </row>
    <row r="243" spans="12:16" x14ac:dyDescent="0.25">
      <c r="L243" s="264">
        <f>Member!A243</f>
        <v>25266</v>
      </c>
      <c r="M243">
        <f>SUMIF(Erfassung4!BD:BD,L243,Erfassung4!BW:BW)</f>
        <v>0</v>
      </c>
      <c r="N243">
        <f>SUMIF(Erfassung4!BD:BD,L243,Erfassung4!BG:BG)</f>
        <v>0</v>
      </c>
      <c r="O243">
        <f t="shared" si="23"/>
        <v>0</v>
      </c>
      <c r="P243">
        <f t="shared" si="22"/>
        <v>1</v>
      </c>
    </row>
    <row r="244" spans="12:16" x14ac:dyDescent="0.25">
      <c r="L244" s="264">
        <f>Member!A244</f>
        <v>29466</v>
      </c>
      <c r="M244">
        <f>SUMIF(Erfassung4!BD:BD,L244,Erfassung4!BW:BW)</f>
        <v>0</v>
      </c>
      <c r="N244">
        <f>SUMIF(Erfassung4!BD:BD,L244,Erfassung4!BG:BG)</f>
        <v>0</v>
      </c>
      <c r="O244">
        <f t="shared" si="23"/>
        <v>0</v>
      </c>
      <c r="P244">
        <f t="shared" si="22"/>
        <v>1</v>
      </c>
    </row>
    <row r="245" spans="12:16" x14ac:dyDescent="0.25">
      <c r="L245" s="264">
        <f>Member!A245</f>
        <v>16220</v>
      </c>
      <c r="M245">
        <f>SUMIF(Erfassung4!BD:BD,L245,Erfassung4!BW:BW)</f>
        <v>0</v>
      </c>
      <c r="N245">
        <f>SUMIF(Erfassung4!BD:BD,L245,Erfassung4!BG:BG)</f>
        <v>0</v>
      </c>
      <c r="O245">
        <f t="shared" si="23"/>
        <v>0</v>
      </c>
      <c r="P245">
        <f t="shared" si="22"/>
        <v>1</v>
      </c>
    </row>
    <row r="246" spans="12:16" x14ac:dyDescent="0.25">
      <c r="L246" s="264">
        <f>Member!A246</f>
        <v>16218</v>
      </c>
      <c r="M246">
        <f>SUMIF(Erfassung4!BD:BD,L246,Erfassung4!BW:BW)</f>
        <v>0</v>
      </c>
      <c r="N246">
        <f>SUMIF(Erfassung4!BD:BD,L246,Erfassung4!BG:BG)</f>
        <v>0</v>
      </c>
      <c r="O246">
        <f t="shared" si="23"/>
        <v>0</v>
      </c>
      <c r="P246">
        <f t="shared" si="22"/>
        <v>1</v>
      </c>
    </row>
    <row r="247" spans="12:16" x14ac:dyDescent="0.25">
      <c r="L247" s="264">
        <f>Member!A247</f>
        <v>38379</v>
      </c>
      <c r="M247">
        <f>SUMIF(Erfassung4!BD:BD,L247,Erfassung4!BW:BW)</f>
        <v>0</v>
      </c>
      <c r="N247">
        <f>SUMIF(Erfassung4!BD:BD,L247,Erfassung4!BG:BG)</f>
        <v>0</v>
      </c>
      <c r="O247">
        <f t="shared" si="23"/>
        <v>0</v>
      </c>
      <c r="P247">
        <f t="shared" si="22"/>
        <v>1</v>
      </c>
    </row>
    <row r="248" spans="12:16" x14ac:dyDescent="0.25">
      <c r="L248" s="264">
        <f>Member!A248</f>
        <v>31583</v>
      </c>
      <c r="M248">
        <f>SUMIF(Erfassung4!BD:BD,L248,Erfassung4!BW:BW)</f>
        <v>0</v>
      </c>
      <c r="N248">
        <f>SUMIF(Erfassung4!BD:BD,L248,Erfassung4!BG:BG)</f>
        <v>0</v>
      </c>
      <c r="O248">
        <f t="shared" si="23"/>
        <v>0</v>
      </c>
      <c r="P248">
        <f t="shared" si="22"/>
        <v>1</v>
      </c>
    </row>
    <row r="249" spans="12:16" x14ac:dyDescent="0.25">
      <c r="L249" s="264">
        <f>Member!A249</f>
        <v>16292</v>
      </c>
      <c r="M249">
        <f>SUMIF(Erfassung4!BD:BD,L249,Erfassung4!BW:BW)</f>
        <v>0</v>
      </c>
      <c r="N249">
        <f>SUMIF(Erfassung4!BD:BD,L249,Erfassung4!BG:BG)</f>
        <v>0</v>
      </c>
      <c r="O249">
        <f t="shared" si="23"/>
        <v>0</v>
      </c>
      <c r="P249">
        <f t="shared" si="22"/>
        <v>1</v>
      </c>
    </row>
    <row r="250" spans="12:16" x14ac:dyDescent="0.25">
      <c r="L250" s="264">
        <f>Member!A250</f>
        <v>38733</v>
      </c>
      <c r="M250">
        <f>SUMIF(Erfassung4!BD:BD,L250,Erfassung4!BW:BW)</f>
        <v>0</v>
      </c>
      <c r="N250">
        <f>SUMIF(Erfassung4!BD:BD,L250,Erfassung4!BG:BG)</f>
        <v>0</v>
      </c>
      <c r="O250">
        <f t="shared" si="23"/>
        <v>0</v>
      </c>
      <c r="P250">
        <f t="shared" si="22"/>
        <v>1</v>
      </c>
    </row>
    <row r="251" spans="12:16" x14ac:dyDescent="0.25">
      <c r="L251" s="264">
        <f>Member!A251</f>
        <v>38734</v>
      </c>
      <c r="M251">
        <f>SUMIF(Erfassung4!BD:BD,L251,Erfassung4!BW:BW)</f>
        <v>0</v>
      </c>
      <c r="N251">
        <f>SUMIF(Erfassung4!BD:BD,L251,Erfassung4!BG:BG)</f>
        <v>0</v>
      </c>
      <c r="O251">
        <f t="shared" si="23"/>
        <v>0</v>
      </c>
      <c r="P251">
        <f t="shared" si="22"/>
        <v>1</v>
      </c>
    </row>
    <row r="252" spans="12:16" x14ac:dyDescent="0.25">
      <c r="L252" s="264">
        <f>Member!A252</f>
        <v>38975</v>
      </c>
      <c r="M252">
        <f>SUMIF(Erfassung4!BD:BD,L252,Erfassung4!BW:BW)</f>
        <v>0</v>
      </c>
      <c r="N252">
        <f>SUMIF(Erfassung4!BD:BD,L252,Erfassung4!BG:BG)</f>
        <v>0</v>
      </c>
      <c r="O252">
        <f t="shared" si="23"/>
        <v>0</v>
      </c>
      <c r="P252">
        <f t="shared" si="22"/>
        <v>1</v>
      </c>
    </row>
    <row r="253" spans="12:16" x14ac:dyDescent="0.25">
      <c r="L253" s="264">
        <f>Member!A253</f>
        <v>16215</v>
      </c>
      <c r="M253">
        <f>SUMIF(Erfassung4!BD:BD,L253,Erfassung4!BW:BW)</f>
        <v>0</v>
      </c>
      <c r="N253">
        <f>SUMIF(Erfassung4!BD:BD,L253,Erfassung4!BG:BG)</f>
        <v>0</v>
      </c>
      <c r="O253">
        <f t="shared" si="23"/>
        <v>0</v>
      </c>
      <c r="P253">
        <f t="shared" si="22"/>
        <v>1</v>
      </c>
    </row>
    <row r="254" spans="12:16" x14ac:dyDescent="0.25">
      <c r="L254" s="264">
        <f>Member!A254</f>
        <v>38874</v>
      </c>
      <c r="M254">
        <f>SUMIF(Erfassung4!BD:BD,L254,Erfassung4!BW:BW)</f>
        <v>0</v>
      </c>
      <c r="N254">
        <f>SUMIF(Erfassung4!BD:BD,L254,Erfassung4!BG:BG)</f>
        <v>0</v>
      </c>
      <c r="O254">
        <f t="shared" si="23"/>
        <v>0</v>
      </c>
      <c r="P254">
        <f t="shared" si="22"/>
        <v>1</v>
      </c>
    </row>
    <row r="255" spans="12:16" x14ac:dyDescent="0.25">
      <c r="L255" s="264">
        <f>Member!A255</f>
        <v>18884</v>
      </c>
      <c r="M255">
        <f>SUMIF(Erfassung4!BD:BD,L255,Erfassung4!BW:BW)</f>
        <v>0</v>
      </c>
      <c r="N255">
        <f>SUMIF(Erfassung4!BD:BD,L255,Erfassung4!BG:BG)</f>
        <v>0</v>
      </c>
      <c r="O255">
        <f t="shared" si="23"/>
        <v>0</v>
      </c>
      <c r="P255">
        <f t="shared" si="22"/>
        <v>1</v>
      </c>
    </row>
    <row r="256" spans="12:16" x14ac:dyDescent="0.25">
      <c r="L256" s="264">
        <f>Member!A256</f>
        <v>38467</v>
      </c>
      <c r="M256">
        <f>SUMIF(Erfassung4!BD:BD,L256,Erfassung4!BW:BW)</f>
        <v>0</v>
      </c>
      <c r="N256">
        <f>SUMIF(Erfassung4!BD:BD,L256,Erfassung4!BG:BG)</f>
        <v>0</v>
      </c>
      <c r="O256">
        <f t="shared" si="23"/>
        <v>0</v>
      </c>
      <c r="P256">
        <f t="shared" si="22"/>
        <v>1</v>
      </c>
    </row>
    <row r="257" spans="12:16" x14ac:dyDescent="0.25">
      <c r="L257" s="264">
        <f>Member!A257</f>
        <v>38043</v>
      </c>
      <c r="M257">
        <f>SUMIF(Erfassung4!BD:BD,L257,Erfassung4!BW:BW)</f>
        <v>0</v>
      </c>
      <c r="N257">
        <f>SUMIF(Erfassung4!BD:BD,L257,Erfassung4!BG:BG)</f>
        <v>0</v>
      </c>
      <c r="O257">
        <f t="shared" si="23"/>
        <v>0</v>
      </c>
      <c r="P257">
        <f t="shared" si="22"/>
        <v>1</v>
      </c>
    </row>
    <row r="258" spans="12:16" x14ac:dyDescent="0.25">
      <c r="L258" s="264">
        <f>Member!A258</f>
        <v>12248</v>
      </c>
      <c r="M258">
        <f>SUMIF(Erfassung4!BD:BD,L258,Erfassung4!BW:BW)</f>
        <v>0</v>
      </c>
      <c r="N258">
        <f>SUMIF(Erfassung4!BD:BD,L258,Erfassung4!BG:BG)</f>
        <v>0</v>
      </c>
      <c r="O258">
        <f t="shared" si="23"/>
        <v>0</v>
      </c>
      <c r="P258">
        <f t="shared" ref="P258:P321" si="24">RANK(O258,O:O)</f>
        <v>1</v>
      </c>
    </row>
    <row r="259" spans="12:16" x14ac:dyDescent="0.25">
      <c r="L259" s="264">
        <f>Member!A259</f>
        <v>16247</v>
      </c>
      <c r="M259">
        <f>SUMIF(Erfassung4!BD:BD,L259,Erfassung4!BW:BW)</f>
        <v>0</v>
      </c>
      <c r="N259">
        <f>SUMIF(Erfassung4!BD:BD,L259,Erfassung4!BG:BG)</f>
        <v>0</v>
      </c>
      <c r="O259">
        <f t="shared" ref="O259:O322" si="25">IF(N259=0,0,M259/N259-ROW()/1000000000)</f>
        <v>0</v>
      </c>
      <c r="P259">
        <f t="shared" si="24"/>
        <v>1</v>
      </c>
    </row>
    <row r="260" spans="12:16" x14ac:dyDescent="0.25">
      <c r="L260" s="264">
        <f>Member!A260</f>
        <v>38249</v>
      </c>
      <c r="M260">
        <f>SUMIF(Erfassung4!BD:BD,L260,Erfassung4!BW:BW)</f>
        <v>0</v>
      </c>
      <c r="N260">
        <f>SUMIF(Erfassung4!BD:BD,L260,Erfassung4!BG:BG)</f>
        <v>0</v>
      </c>
      <c r="O260">
        <f t="shared" si="25"/>
        <v>0</v>
      </c>
      <c r="P260">
        <f t="shared" si="24"/>
        <v>1</v>
      </c>
    </row>
    <row r="261" spans="12:16" x14ac:dyDescent="0.25">
      <c r="L261" s="264">
        <f>Member!A261</f>
        <v>7099</v>
      </c>
      <c r="M261">
        <f>SUMIF(Erfassung4!BD:BD,L261,Erfassung4!BW:BW)</f>
        <v>0</v>
      </c>
      <c r="N261">
        <f>SUMIF(Erfassung4!BD:BD,L261,Erfassung4!BG:BG)</f>
        <v>0</v>
      </c>
      <c r="O261">
        <f t="shared" si="25"/>
        <v>0</v>
      </c>
      <c r="P261">
        <f t="shared" si="24"/>
        <v>1</v>
      </c>
    </row>
    <row r="262" spans="12:16" x14ac:dyDescent="0.25">
      <c r="L262" s="264">
        <f>Member!A262</f>
        <v>16533</v>
      </c>
      <c r="M262">
        <f>SUMIF(Erfassung4!BD:BD,L262,Erfassung4!BW:BW)</f>
        <v>0</v>
      </c>
      <c r="N262">
        <f>SUMIF(Erfassung4!BD:BD,L262,Erfassung4!BG:BG)</f>
        <v>0</v>
      </c>
      <c r="O262">
        <f t="shared" si="25"/>
        <v>0</v>
      </c>
      <c r="P262">
        <f t="shared" si="24"/>
        <v>1</v>
      </c>
    </row>
    <row r="263" spans="12:16" x14ac:dyDescent="0.25">
      <c r="L263" s="264">
        <f>Member!A263</f>
        <v>16532</v>
      </c>
      <c r="M263">
        <f>SUMIF(Erfassung4!BD:BD,L263,Erfassung4!BW:BW)</f>
        <v>0</v>
      </c>
      <c r="N263">
        <f>SUMIF(Erfassung4!BD:BD,L263,Erfassung4!BG:BG)</f>
        <v>0</v>
      </c>
      <c r="O263">
        <f t="shared" si="25"/>
        <v>0</v>
      </c>
      <c r="P263">
        <f t="shared" si="24"/>
        <v>1</v>
      </c>
    </row>
    <row r="264" spans="12:16" x14ac:dyDescent="0.25">
      <c r="L264" s="264">
        <f>Member!A264</f>
        <v>16545</v>
      </c>
      <c r="M264">
        <f>SUMIF(Erfassung4!BD:BD,L264,Erfassung4!BW:BW)</f>
        <v>0</v>
      </c>
      <c r="N264">
        <f>SUMIF(Erfassung4!BD:BD,L264,Erfassung4!BG:BG)</f>
        <v>0</v>
      </c>
      <c r="O264">
        <f t="shared" si="25"/>
        <v>0</v>
      </c>
      <c r="P264">
        <f t="shared" si="24"/>
        <v>1</v>
      </c>
    </row>
    <row r="265" spans="12:16" x14ac:dyDescent="0.25">
      <c r="L265" s="264">
        <f>Member!A265</f>
        <v>16874</v>
      </c>
      <c r="M265">
        <f>SUMIF(Erfassung4!BD:BD,L265,Erfassung4!BW:BW)</f>
        <v>0</v>
      </c>
      <c r="N265">
        <f>SUMIF(Erfassung4!BD:BD,L265,Erfassung4!BG:BG)</f>
        <v>0</v>
      </c>
      <c r="O265">
        <f t="shared" si="25"/>
        <v>0</v>
      </c>
      <c r="P265">
        <f t="shared" si="24"/>
        <v>1</v>
      </c>
    </row>
    <row r="266" spans="12:16" x14ac:dyDescent="0.25">
      <c r="L266" s="264">
        <f>Member!A266</f>
        <v>16534</v>
      </c>
      <c r="M266">
        <f>SUMIF(Erfassung4!BD:BD,L266,Erfassung4!BW:BW)</f>
        <v>0</v>
      </c>
      <c r="N266">
        <f>SUMIF(Erfassung4!BD:BD,L266,Erfassung4!BG:BG)</f>
        <v>0</v>
      </c>
      <c r="O266">
        <f t="shared" si="25"/>
        <v>0</v>
      </c>
      <c r="P266">
        <f t="shared" si="24"/>
        <v>1</v>
      </c>
    </row>
    <row r="267" spans="12:16" x14ac:dyDescent="0.25">
      <c r="L267" s="264">
        <f>Member!A267</f>
        <v>25516</v>
      </c>
      <c r="M267">
        <f>SUMIF(Erfassung4!BD:BD,L267,Erfassung4!BW:BW)</f>
        <v>0</v>
      </c>
      <c r="N267">
        <f>SUMIF(Erfassung4!BD:BD,L267,Erfassung4!BG:BG)</f>
        <v>0</v>
      </c>
      <c r="O267">
        <f t="shared" si="25"/>
        <v>0</v>
      </c>
      <c r="P267">
        <f t="shared" si="24"/>
        <v>1</v>
      </c>
    </row>
    <row r="268" spans="12:16" x14ac:dyDescent="0.25">
      <c r="L268" s="264">
        <f>Member!A268</f>
        <v>16873</v>
      </c>
      <c r="M268">
        <f>SUMIF(Erfassung4!BD:BD,L268,Erfassung4!BW:BW)</f>
        <v>0</v>
      </c>
      <c r="N268">
        <f>SUMIF(Erfassung4!BD:BD,L268,Erfassung4!BG:BG)</f>
        <v>0</v>
      </c>
      <c r="O268">
        <f t="shared" si="25"/>
        <v>0</v>
      </c>
      <c r="P268">
        <f t="shared" si="24"/>
        <v>1</v>
      </c>
    </row>
    <row r="269" spans="12:16" x14ac:dyDescent="0.25">
      <c r="L269" s="264">
        <f>Member!A269</f>
        <v>16251</v>
      </c>
      <c r="M269">
        <f>SUMIF(Erfassung4!BD:BD,L269,Erfassung4!BW:BW)</f>
        <v>0</v>
      </c>
      <c r="N269">
        <f>SUMIF(Erfassung4!BD:BD,L269,Erfassung4!BG:BG)</f>
        <v>0</v>
      </c>
      <c r="O269">
        <f t="shared" si="25"/>
        <v>0</v>
      </c>
      <c r="P269">
        <f t="shared" si="24"/>
        <v>1</v>
      </c>
    </row>
    <row r="270" spans="12:16" x14ac:dyDescent="0.25">
      <c r="L270" s="264">
        <f>Member!A270</f>
        <v>38041</v>
      </c>
      <c r="M270">
        <f>SUMIF(Erfassung4!BD:BD,L270,Erfassung4!BW:BW)</f>
        <v>0</v>
      </c>
      <c r="N270">
        <f>SUMIF(Erfassung4!BD:BD,L270,Erfassung4!BG:BG)</f>
        <v>0</v>
      </c>
      <c r="O270">
        <f t="shared" si="25"/>
        <v>0</v>
      </c>
      <c r="P270">
        <f t="shared" si="24"/>
        <v>1</v>
      </c>
    </row>
    <row r="271" spans="12:16" x14ac:dyDescent="0.25">
      <c r="L271" s="264">
        <f>Member!A271</f>
        <v>38688</v>
      </c>
      <c r="M271">
        <f>SUMIF(Erfassung4!BD:BD,L271,Erfassung4!BW:BW)</f>
        <v>0</v>
      </c>
      <c r="N271">
        <f>SUMIF(Erfassung4!BD:BD,L271,Erfassung4!BG:BG)</f>
        <v>0</v>
      </c>
      <c r="O271">
        <f t="shared" si="25"/>
        <v>0</v>
      </c>
      <c r="P271">
        <f t="shared" si="24"/>
        <v>1</v>
      </c>
    </row>
    <row r="272" spans="12:16" x14ac:dyDescent="0.25">
      <c r="L272" s="264">
        <f>Member!A272</f>
        <v>25883</v>
      </c>
      <c r="M272">
        <f>SUMIF(Erfassung4!BD:BD,L272,Erfassung4!BW:BW)</f>
        <v>0</v>
      </c>
      <c r="N272">
        <f>SUMIF(Erfassung4!BD:BD,L272,Erfassung4!BG:BG)</f>
        <v>0</v>
      </c>
      <c r="O272">
        <f t="shared" si="25"/>
        <v>0</v>
      </c>
      <c r="P272">
        <f t="shared" si="24"/>
        <v>1</v>
      </c>
    </row>
    <row r="273" spans="12:16" x14ac:dyDescent="0.25">
      <c r="L273" s="264">
        <f>Member!A273</f>
        <v>16535</v>
      </c>
      <c r="M273">
        <f>SUMIF(Erfassung4!BD:BD,L273,Erfassung4!BW:BW)</f>
        <v>0</v>
      </c>
      <c r="N273">
        <f>SUMIF(Erfassung4!BD:BD,L273,Erfassung4!BG:BG)</f>
        <v>0</v>
      </c>
      <c r="O273">
        <f t="shared" si="25"/>
        <v>0</v>
      </c>
      <c r="P273">
        <f t="shared" si="24"/>
        <v>1</v>
      </c>
    </row>
    <row r="274" spans="12:16" x14ac:dyDescent="0.25">
      <c r="L274" s="264">
        <f>Member!A274</f>
        <v>25250</v>
      </c>
      <c r="M274">
        <f>SUMIF(Erfassung4!BD:BD,L274,Erfassung4!BW:BW)</f>
        <v>0</v>
      </c>
      <c r="N274">
        <f>SUMIF(Erfassung4!BD:BD,L274,Erfassung4!BG:BG)</f>
        <v>0</v>
      </c>
      <c r="O274">
        <f t="shared" si="25"/>
        <v>0</v>
      </c>
      <c r="P274">
        <f t="shared" si="24"/>
        <v>1</v>
      </c>
    </row>
    <row r="275" spans="12:16" x14ac:dyDescent="0.25">
      <c r="L275" s="264">
        <f>Member!A275</f>
        <v>25063</v>
      </c>
      <c r="M275">
        <f>SUMIF(Erfassung4!BD:BD,L275,Erfassung4!BW:BW)</f>
        <v>0</v>
      </c>
      <c r="N275">
        <f>SUMIF(Erfassung4!BD:BD,L275,Erfassung4!BG:BG)</f>
        <v>0</v>
      </c>
      <c r="O275">
        <f t="shared" si="25"/>
        <v>0</v>
      </c>
      <c r="P275">
        <f t="shared" si="24"/>
        <v>1</v>
      </c>
    </row>
    <row r="276" spans="12:16" x14ac:dyDescent="0.25">
      <c r="L276" s="264">
        <f>Member!A276</f>
        <v>16559</v>
      </c>
      <c r="M276">
        <f>SUMIF(Erfassung4!BD:BD,L276,Erfassung4!BW:BW)</f>
        <v>0</v>
      </c>
      <c r="N276">
        <f>SUMIF(Erfassung4!BD:BD,L276,Erfassung4!BG:BG)</f>
        <v>0</v>
      </c>
      <c r="O276">
        <f t="shared" si="25"/>
        <v>0</v>
      </c>
      <c r="P276">
        <f t="shared" si="24"/>
        <v>1</v>
      </c>
    </row>
    <row r="277" spans="12:16" x14ac:dyDescent="0.25">
      <c r="L277" s="264">
        <f>Member!A277</f>
        <v>7230</v>
      </c>
      <c r="M277">
        <f>SUMIF(Erfassung4!BD:BD,L277,Erfassung4!BW:BW)</f>
        <v>0</v>
      </c>
      <c r="N277">
        <f>SUMIF(Erfassung4!BD:BD,L277,Erfassung4!BG:BG)</f>
        <v>0</v>
      </c>
      <c r="O277">
        <f t="shared" si="25"/>
        <v>0</v>
      </c>
      <c r="P277">
        <f t="shared" si="24"/>
        <v>1</v>
      </c>
    </row>
    <row r="278" spans="12:16" x14ac:dyDescent="0.25">
      <c r="L278" s="264">
        <f>Member!A278</f>
        <v>7214</v>
      </c>
      <c r="M278">
        <f>SUMIF(Erfassung4!BD:BD,L278,Erfassung4!BW:BW)</f>
        <v>0</v>
      </c>
      <c r="N278">
        <f>SUMIF(Erfassung4!BD:BD,L278,Erfassung4!BG:BG)</f>
        <v>0</v>
      </c>
      <c r="O278">
        <f t="shared" si="25"/>
        <v>0</v>
      </c>
      <c r="P278">
        <f t="shared" si="24"/>
        <v>1</v>
      </c>
    </row>
    <row r="279" spans="12:16" x14ac:dyDescent="0.25">
      <c r="L279" s="264">
        <f>Member!A279</f>
        <v>7181</v>
      </c>
      <c r="M279">
        <f>SUMIF(Erfassung4!BD:BD,L279,Erfassung4!BW:BW)</f>
        <v>0</v>
      </c>
      <c r="N279">
        <f>SUMIF(Erfassung4!BD:BD,L279,Erfassung4!BG:BG)</f>
        <v>0</v>
      </c>
      <c r="O279">
        <f t="shared" si="25"/>
        <v>0</v>
      </c>
      <c r="P279">
        <f t="shared" si="24"/>
        <v>1</v>
      </c>
    </row>
    <row r="280" spans="12:16" x14ac:dyDescent="0.25">
      <c r="L280" s="264">
        <f>Member!A280</f>
        <v>7185</v>
      </c>
      <c r="M280">
        <f>SUMIF(Erfassung4!BD:BD,L280,Erfassung4!BW:BW)</f>
        <v>0</v>
      </c>
      <c r="N280">
        <f>SUMIF(Erfassung4!BD:BD,L280,Erfassung4!BG:BG)</f>
        <v>0</v>
      </c>
      <c r="O280">
        <f t="shared" si="25"/>
        <v>0</v>
      </c>
      <c r="P280">
        <f t="shared" si="24"/>
        <v>1</v>
      </c>
    </row>
    <row r="281" spans="12:16" x14ac:dyDescent="0.25">
      <c r="L281" s="264">
        <f>Member!A281</f>
        <v>25455</v>
      </c>
      <c r="M281">
        <f>SUMIF(Erfassung4!BD:BD,L281,Erfassung4!BW:BW)</f>
        <v>0</v>
      </c>
      <c r="N281">
        <f>SUMIF(Erfassung4!BD:BD,L281,Erfassung4!BG:BG)</f>
        <v>0</v>
      </c>
      <c r="O281">
        <f t="shared" si="25"/>
        <v>0</v>
      </c>
      <c r="P281">
        <f t="shared" si="24"/>
        <v>1</v>
      </c>
    </row>
    <row r="282" spans="12:16" x14ac:dyDescent="0.25">
      <c r="L282" s="264">
        <f>Member!A282</f>
        <v>16198</v>
      </c>
      <c r="M282">
        <f>SUMIF(Erfassung4!BD:BD,L282,Erfassung4!BW:BW)</f>
        <v>0</v>
      </c>
      <c r="N282">
        <f>SUMIF(Erfassung4!BD:BD,L282,Erfassung4!BG:BG)</f>
        <v>0</v>
      </c>
      <c r="O282">
        <f t="shared" si="25"/>
        <v>0</v>
      </c>
      <c r="P282">
        <f t="shared" si="24"/>
        <v>1</v>
      </c>
    </row>
    <row r="283" spans="12:16" x14ac:dyDescent="0.25">
      <c r="L283" s="264">
        <f>Member!A283</f>
        <v>38209</v>
      </c>
      <c r="M283">
        <f>SUMIF(Erfassung4!BD:BD,L283,Erfassung4!BW:BW)</f>
        <v>0</v>
      </c>
      <c r="N283">
        <f>SUMIF(Erfassung4!BD:BD,L283,Erfassung4!BG:BG)</f>
        <v>0</v>
      </c>
      <c r="O283">
        <f t="shared" si="25"/>
        <v>0</v>
      </c>
      <c r="P283">
        <f t="shared" si="24"/>
        <v>1</v>
      </c>
    </row>
    <row r="284" spans="12:16" x14ac:dyDescent="0.25">
      <c r="L284" s="264">
        <f>Member!A284</f>
        <v>38795</v>
      </c>
      <c r="M284">
        <f>SUMIF(Erfassung4!BD:BD,L284,Erfassung4!BW:BW)</f>
        <v>0</v>
      </c>
      <c r="N284">
        <f>SUMIF(Erfassung4!BD:BD,L284,Erfassung4!BG:BG)</f>
        <v>0</v>
      </c>
      <c r="O284">
        <f t="shared" si="25"/>
        <v>0</v>
      </c>
      <c r="P284">
        <f t="shared" si="24"/>
        <v>1</v>
      </c>
    </row>
    <row r="285" spans="12:16" x14ac:dyDescent="0.25">
      <c r="L285" s="264">
        <f>Member!A285</f>
        <v>38942</v>
      </c>
      <c r="M285">
        <f>SUMIF(Erfassung4!BD:BD,L285,Erfassung4!BW:BW)</f>
        <v>0</v>
      </c>
      <c r="N285">
        <f>SUMIF(Erfassung4!BD:BD,L285,Erfassung4!BG:BG)</f>
        <v>0</v>
      </c>
      <c r="O285">
        <f t="shared" si="25"/>
        <v>0</v>
      </c>
      <c r="P285">
        <f t="shared" si="24"/>
        <v>1</v>
      </c>
    </row>
    <row r="286" spans="12:16" x14ac:dyDescent="0.25">
      <c r="L286" s="264">
        <f>Member!A286</f>
        <v>38674</v>
      </c>
      <c r="M286">
        <f>SUMIF(Erfassung4!BD:BD,L286,Erfassung4!BW:BW)</f>
        <v>0</v>
      </c>
      <c r="N286">
        <f>SUMIF(Erfassung4!BD:BD,L286,Erfassung4!BG:BG)</f>
        <v>0</v>
      </c>
      <c r="O286">
        <f t="shared" si="25"/>
        <v>0</v>
      </c>
      <c r="P286">
        <f t="shared" si="24"/>
        <v>1</v>
      </c>
    </row>
    <row r="287" spans="12:16" x14ac:dyDescent="0.25">
      <c r="L287" s="264">
        <f>Member!A287</f>
        <v>38894</v>
      </c>
      <c r="M287">
        <f>SUMIF(Erfassung4!BD:BD,L287,Erfassung4!BW:BW)</f>
        <v>0</v>
      </c>
      <c r="N287">
        <f>SUMIF(Erfassung4!BD:BD,L287,Erfassung4!BG:BG)</f>
        <v>0</v>
      </c>
      <c r="O287">
        <f t="shared" si="25"/>
        <v>0</v>
      </c>
      <c r="P287">
        <f t="shared" si="24"/>
        <v>1</v>
      </c>
    </row>
    <row r="288" spans="12:16" x14ac:dyDescent="0.25">
      <c r="L288" s="264">
        <f>Member!A288</f>
        <v>25994</v>
      </c>
      <c r="M288">
        <f>SUMIF(Erfassung4!BD:BD,L288,Erfassung4!BW:BW)</f>
        <v>0</v>
      </c>
      <c r="N288">
        <f>SUMIF(Erfassung4!BD:BD,L288,Erfassung4!BG:BG)</f>
        <v>0</v>
      </c>
      <c r="O288">
        <f t="shared" si="25"/>
        <v>0</v>
      </c>
      <c r="P288">
        <f t="shared" si="24"/>
        <v>1</v>
      </c>
    </row>
    <row r="289" spans="12:16" x14ac:dyDescent="0.25">
      <c r="L289" s="264">
        <f>Member!A289</f>
        <v>38915</v>
      </c>
      <c r="M289">
        <f>SUMIF(Erfassung4!BD:BD,L289,Erfassung4!BW:BW)</f>
        <v>0</v>
      </c>
      <c r="N289">
        <f>SUMIF(Erfassung4!BD:BD,L289,Erfassung4!BG:BG)</f>
        <v>0</v>
      </c>
      <c r="O289">
        <f t="shared" si="25"/>
        <v>0</v>
      </c>
      <c r="P289">
        <f t="shared" si="24"/>
        <v>1</v>
      </c>
    </row>
    <row r="290" spans="12:16" x14ac:dyDescent="0.25">
      <c r="L290" s="264">
        <f>Member!A290</f>
        <v>38781</v>
      </c>
      <c r="M290">
        <f>SUMIF(Erfassung4!BD:BD,L290,Erfassung4!BW:BW)</f>
        <v>0</v>
      </c>
      <c r="N290">
        <f>SUMIF(Erfassung4!BD:BD,L290,Erfassung4!BG:BG)</f>
        <v>0</v>
      </c>
      <c r="O290">
        <f t="shared" si="25"/>
        <v>0</v>
      </c>
      <c r="P290">
        <f t="shared" si="24"/>
        <v>1</v>
      </c>
    </row>
    <row r="291" spans="12:16" x14ac:dyDescent="0.25">
      <c r="L291" s="264">
        <f>Member!A291</f>
        <v>7076</v>
      </c>
      <c r="M291">
        <f>SUMIF(Erfassung4!BD:BD,L291,Erfassung4!BW:BW)</f>
        <v>0</v>
      </c>
      <c r="N291">
        <f>SUMIF(Erfassung4!BD:BD,L291,Erfassung4!BG:BG)</f>
        <v>0</v>
      </c>
      <c r="O291">
        <f t="shared" si="25"/>
        <v>0</v>
      </c>
      <c r="P291">
        <f t="shared" si="24"/>
        <v>1</v>
      </c>
    </row>
    <row r="292" spans="12:16" x14ac:dyDescent="0.25">
      <c r="L292" s="264">
        <f>Member!A292</f>
        <v>7041</v>
      </c>
      <c r="M292">
        <f>SUMIF(Erfassung4!BD:BD,L292,Erfassung4!BW:BW)</f>
        <v>0</v>
      </c>
      <c r="N292">
        <f>SUMIF(Erfassung4!BD:BD,L292,Erfassung4!BG:BG)</f>
        <v>0</v>
      </c>
      <c r="O292">
        <f t="shared" si="25"/>
        <v>0</v>
      </c>
      <c r="P292">
        <f t="shared" si="24"/>
        <v>1</v>
      </c>
    </row>
    <row r="293" spans="12:16" x14ac:dyDescent="0.25">
      <c r="L293" s="264">
        <f>Member!A293</f>
        <v>25411</v>
      </c>
      <c r="M293">
        <f>SUMIF(Erfassung4!BD:BD,L293,Erfassung4!BW:BW)</f>
        <v>0</v>
      </c>
      <c r="N293">
        <f>SUMIF(Erfassung4!BD:BD,L293,Erfassung4!BG:BG)</f>
        <v>0</v>
      </c>
      <c r="O293">
        <f t="shared" si="25"/>
        <v>0</v>
      </c>
      <c r="P293">
        <f t="shared" si="24"/>
        <v>1</v>
      </c>
    </row>
    <row r="294" spans="12:16" x14ac:dyDescent="0.25">
      <c r="L294" s="264">
        <f>Member!A294</f>
        <v>25968</v>
      </c>
      <c r="M294">
        <f>SUMIF(Erfassung4!BD:BD,L294,Erfassung4!BW:BW)</f>
        <v>0</v>
      </c>
      <c r="N294">
        <f>SUMIF(Erfassung4!BD:BD,L294,Erfassung4!BG:BG)</f>
        <v>0</v>
      </c>
      <c r="O294">
        <f t="shared" si="25"/>
        <v>0</v>
      </c>
      <c r="P294">
        <f t="shared" si="24"/>
        <v>1</v>
      </c>
    </row>
    <row r="295" spans="12:16" x14ac:dyDescent="0.25">
      <c r="L295" s="264">
        <f>Member!A295</f>
        <v>7030</v>
      </c>
      <c r="M295">
        <f>SUMIF(Erfassung4!BD:BD,L295,Erfassung4!BW:BW)</f>
        <v>0</v>
      </c>
      <c r="N295">
        <f>SUMIF(Erfassung4!BD:BD,L295,Erfassung4!BG:BG)</f>
        <v>0</v>
      </c>
      <c r="O295">
        <f t="shared" si="25"/>
        <v>0</v>
      </c>
      <c r="P295">
        <f t="shared" si="24"/>
        <v>1</v>
      </c>
    </row>
    <row r="296" spans="12:16" x14ac:dyDescent="0.25">
      <c r="L296" s="264">
        <f>Member!A296</f>
        <v>7055</v>
      </c>
      <c r="M296">
        <f>SUMIF(Erfassung4!BD:BD,L296,Erfassung4!BW:BW)</f>
        <v>0</v>
      </c>
      <c r="N296">
        <f>SUMIF(Erfassung4!BD:BD,L296,Erfassung4!BG:BG)</f>
        <v>0</v>
      </c>
      <c r="O296">
        <f t="shared" si="25"/>
        <v>0</v>
      </c>
      <c r="P296">
        <f t="shared" si="24"/>
        <v>1</v>
      </c>
    </row>
    <row r="297" spans="12:16" x14ac:dyDescent="0.25">
      <c r="L297" s="264">
        <f>Member!A297</f>
        <v>38966</v>
      </c>
      <c r="M297">
        <f>SUMIF(Erfassung4!BD:BD,L297,Erfassung4!BW:BW)</f>
        <v>0</v>
      </c>
      <c r="N297">
        <f>SUMIF(Erfassung4!BD:BD,L297,Erfassung4!BG:BG)</f>
        <v>0</v>
      </c>
      <c r="O297">
        <f t="shared" si="25"/>
        <v>0</v>
      </c>
      <c r="P297">
        <f t="shared" si="24"/>
        <v>1</v>
      </c>
    </row>
    <row r="298" spans="12:16" x14ac:dyDescent="0.25">
      <c r="L298" s="264">
        <f>Member!A298</f>
        <v>16325</v>
      </c>
      <c r="M298">
        <f>SUMIF(Erfassung4!BD:BD,L298,Erfassung4!BW:BW)</f>
        <v>0</v>
      </c>
      <c r="N298">
        <f>SUMIF(Erfassung4!BD:BD,L298,Erfassung4!BG:BG)</f>
        <v>0</v>
      </c>
      <c r="O298">
        <f t="shared" si="25"/>
        <v>0</v>
      </c>
      <c r="P298">
        <f t="shared" si="24"/>
        <v>1</v>
      </c>
    </row>
    <row r="299" spans="12:16" x14ac:dyDescent="0.25">
      <c r="L299" s="264">
        <f>Member!A299</f>
        <v>7031</v>
      </c>
      <c r="M299">
        <f>SUMIF(Erfassung4!BD:BD,L299,Erfassung4!BW:BW)</f>
        <v>0</v>
      </c>
      <c r="N299">
        <f>SUMIF(Erfassung4!BD:BD,L299,Erfassung4!BG:BG)</f>
        <v>0</v>
      </c>
      <c r="O299">
        <f t="shared" si="25"/>
        <v>0</v>
      </c>
      <c r="P299">
        <f t="shared" si="24"/>
        <v>1</v>
      </c>
    </row>
    <row r="300" spans="12:16" x14ac:dyDescent="0.25">
      <c r="L300" s="264">
        <f>Member!A300</f>
        <v>7003</v>
      </c>
      <c r="M300">
        <f>SUMIF(Erfassung4!BD:BD,L300,Erfassung4!BW:BW)</f>
        <v>0</v>
      </c>
      <c r="N300">
        <f>SUMIF(Erfassung4!BD:BD,L300,Erfassung4!BG:BG)</f>
        <v>0</v>
      </c>
      <c r="O300">
        <f t="shared" si="25"/>
        <v>0</v>
      </c>
      <c r="P300">
        <f t="shared" si="24"/>
        <v>1</v>
      </c>
    </row>
    <row r="301" spans="12:16" x14ac:dyDescent="0.25">
      <c r="L301" s="264">
        <f>Member!A301</f>
        <v>7058</v>
      </c>
      <c r="M301">
        <f>SUMIF(Erfassung4!BD:BD,L301,Erfassung4!BW:BW)</f>
        <v>0</v>
      </c>
      <c r="N301">
        <f>SUMIF(Erfassung4!BD:BD,L301,Erfassung4!BG:BG)</f>
        <v>0</v>
      </c>
      <c r="O301">
        <f t="shared" si="25"/>
        <v>0</v>
      </c>
      <c r="P301">
        <f t="shared" si="24"/>
        <v>1</v>
      </c>
    </row>
    <row r="302" spans="12:16" x14ac:dyDescent="0.25">
      <c r="L302" s="264">
        <f>Member!A302</f>
        <v>7012</v>
      </c>
      <c r="M302">
        <f>SUMIF(Erfassung4!BD:BD,L302,Erfassung4!BW:BW)</f>
        <v>0</v>
      </c>
      <c r="N302">
        <f>SUMIF(Erfassung4!BD:BD,L302,Erfassung4!BG:BG)</f>
        <v>0</v>
      </c>
      <c r="O302">
        <f t="shared" si="25"/>
        <v>0</v>
      </c>
      <c r="P302">
        <f t="shared" si="24"/>
        <v>1</v>
      </c>
    </row>
    <row r="303" spans="12:16" x14ac:dyDescent="0.25">
      <c r="L303" s="264">
        <f>Member!A303</f>
        <v>7040</v>
      </c>
      <c r="M303">
        <f>SUMIF(Erfassung4!BD:BD,L303,Erfassung4!BW:BW)</f>
        <v>0</v>
      </c>
      <c r="N303">
        <f>SUMIF(Erfassung4!BD:BD,L303,Erfassung4!BG:BG)</f>
        <v>0</v>
      </c>
      <c r="O303">
        <f t="shared" si="25"/>
        <v>0</v>
      </c>
      <c r="P303">
        <f t="shared" si="24"/>
        <v>1</v>
      </c>
    </row>
    <row r="304" spans="12:16" x14ac:dyDescent="0.25">
      <c r="L304" s="264">
        <f>Member!A304</f>
        <v>16790</v>
      </c>
      <c r="M304">
        <f>SUMIF(Erfassung4!BD:BD,L304,Erfassung4!BW:BW)</f>
        <v>0</v>
      </c>
      <c r="N304">
        <f>SUMIF(Erfassung4!BD:BD,L304,Erfassung4!BG:BG)</f>
        <v>0</v>
      </c>
      <c r="O304">
        <f t="shared" si="25"/>
        <v>0</v>
      </c>
      <c r="P304">
        <f t="shared" si="24"/>
        <v>1</v>
      </c>
    </row>
    <row r="305" spans="12:16" x14ac:dyDescent="0.25">
      <c r="L305" s="264">
        <f>Member!A305</f>
        <v>7860</v>
      </c>
      <c r="M305">
        <f>SUMIF(Erfassung4!BD:BD,L305,Erfassung4!BW:BW)</f>
        <v>0</v>
      </c>
      <c r="N305">
        <f>SUMIF(Erfassung4!BD:BD,L305,Erfassung4!BG:BG)</f>
        <v>0</v>
      </c>
      <c r="O305">
        <f t="shared" si="25"/>
        <v>0</v>
      </c>
      <c r="P305">
        <f t="shared" si="24"/>
        <v>1</v>
      </c>
    </row>
    <row r="306" spans="12:16" x14ac:dyDescent="0.25">
      <c r="L306" s="264">
        <f>Member!A306</f>
        <v>25387</v>
      </c>
      <c r="M306">
        <f>SUMIF(Erfassung4!BD:BD,L306,Erfassung4!BW:BW)</f>
        <v>0</v>
      </c>
      <c r="N306">
        <f>SUMIF(Erfassung4!BD:BD,L306,Erfassung4!BG:BG)</f>
        <v>0</v>
      </c>
      <c r="O306">
        <f t="shared" si="25"/>
        <v>0</v>
      </c>
      <c r="P306">
        <f t="shared" si="24"/>
        <v>1</v>
      </c>
    </row>
    <row r="307" spans="12:16" x14ac:dyDescent="0.25">
      <c r="L307" s="264">
        <f>Member!A307</f>
        <v>7586</v>
      </c>
      <c r="M307">
        <f>SUMIF(Erfassung4!BD:BD,L307,Erfassung4!BW:BW)</f>
        <v>0</v>
      </c>
      <c r="N307">
        <f>SUMIF(Erfassung4!BD:BD,L307,Erfassung4!BG:BG)</f>
        <v>0</v>
      </c>
      <c r="O307">
        <f t="shared" si="25"/>
        <v>0</v>
      </c>
      <c r="P307">
        <f t="shared" si="24"/>
        <v>1</v>
      </c>
    </row>
    <row r="308" spans="12:16" x14ac:dyDescent="0.25">
      <c r="L308" s="264">
        <f>Member!A308</f>
        <v>7967</v>
      </c>
      <c r="M308">
        <f>SUMIF(Erfassung4!BD:BD,L308,Erfassung4!BW:BW)</f>
        <v>0</v>
      </c>
      <c r="N308">
        <f>SUMIF(Erfassung4!BD:BD,L308,Erfassung4!BG:BG)</f>
        <v>0</v>
      </c>
      <c r="O308">
        <f t="shared" si="25"/>
        <v>0</v>
      </c>
      <c r="P308">
        <f t="shared" si="24"/>
        <v>1</v>
      </c>
    </row>
    <row r="309" spans="12:16" x14ac:dyDescent="0.25">
      <c r="L309" s="264">
        <f>Member!A309</f>
        <v>9936</v>
      </c>
      <c r="M309">
        <f>SUMIF(Erfassung4!BD:BD,L309,Erfassung4!BW:BW)</f>
        <v>0</v>
      </c>
      <c r="N309">
        <f>SUMIF(Erfassung4!BD:BD,L309,Erfassung4!BG:BG)</f>
        <v>0</v>
      </c>
      <c r="O309">
        <f t="shared" si="25"/>
        <v>0</v>
      </c>
      <c r="P309">
        <f t="shared" si="24"/>
        <v>1</v>
      </c>
    </row>
    <row r="310" spans="12:16" x14ac:dyDescent="0.25">
      <c r="L310" s="264">
        <f>Member!A310</f>
        <v>7193</v>
      </c>
      <c r="M310">
        <f>SUMIF(Erfassung4!BD:BD,L310,Erfassung4!BW:BW)</f>
        <v>0</v>
      </c>
      <c r="N310">
        <f>SUMIF(Erfassung4!BD:BD,L310,Erfassung4!BG:BG)</f>
        <v>0</v>
      </c>
      <c r="O310">
        <f t="shared" si="25"/>
        <v>0</v>
      </c>
      <c r="P310">
        <f t="shared" si="24"/>
        <v>1</v>
      </c>
    </row>
    <row r="311" spans="12:16" x14ac:dyDescent="0.25">
      <c r="L311" s="264">
        <f>Member!A311</f>
        <v>7747</v>
      </c>
      <c r="M311">
        <f>SUMIF(Erfassung4!BD:BD,L311,Erfassung4!BW:BW)</f>
        <v>0</v>
      </c>
      <c r="N311">
        <f>SUMIF(Erfassung4!BD:BD,L311,Erfassung4!BG:BG)</f>
        <v>0</v>
      </c>
      <c r="O311">
        <f t="shared" si="25"/>
        <v>0</v>
      </c>
      <c r="P311">
        <f t="shared" si="24"/>
        <v>1</v>
      </c>
    </row>
    <row r="312" spans="12:16" x14ac:dyDescent="0.25">
      <c r="L312" s="264">
        <f>Member!A312</f>
        <v>38543</v>
      </c>
      <c r="M312">
        <f>SUMIF(Erfassung4!BD:BD,L312,Erfassung4!BW:BW)</f>
        <v>0</v>
      </c>
      <c r="N312">
        <f>SUMIF(Erfassung4!BD:BD,L312,Erfassung4!BG:BG)</f>
        <v>0</v>
      </c>
      <c r="O312">
        <f t="shared" si="25"/>
        <v>0</v>
      </c>
      <c r="P312">
        <f t="shared" si="24"/>
        <v>1</v>
      </c>
    </row>
    <row r="313" spans="12:16" x14ac:dyDescent="0.25">
      <c r="L313" s="264">
        <f>Member!A313</f>
        <v>38735</v>
      </c>
      <c r="M313">
        <f>SUMIF(Erfassung4!BD:BD,L313,Erfassung4!BW:BW)</f>
        <v>0</v>
      </c>
      <c r="N313">
        <f>SUMIF(Erfassung4!BD:BD,L313,Erfassung4!BG:BG)</f>
        <v>0</v>
      </c>
      <c r="O313">
        <f t="shared" si="25"/>
        <v>0</v>
      </c>
      <c r="P313">
        <f t="shared" si="24"/>
        <v>1</v>
      </c>
    </row>
    <row r="314" spans="12:16" x14ac:dyDescent="0.25">
      <c r="L314" s="264">
        <f>Member!A314</f>
        <v>38900</v>
      </c>
      <c r="M314">
        <f>SUMIF(Erfassung4!BD:BD,L314,Erfassung4!BW:BW)</f>
        <v>0</v>
      </c>
      <c r="N314">
        <f>SUMIF(Erfassung4!BD:BD,L314,Erfassung4!BG:BG)</f>
        <v>0</v>
      </c>
      <c r="O314">
        <f t="shared" si="25"/>
        <v>0</v>
      </c>
      <c r="P314">
        <f t="shared" si="24"/>
        <v>1</v>
      </c>
    </row>
    <row r="315" spans="12:16" x14ac:dyDescent="0.25">
      <c r="L315" s="264">
        <f>Member!A315</f>
        <v>7152</v>
      </c>
      <c r="M315">
        <f>SUMIF(Erfassung4!BD:BD,L315,Erfassung4!BW:BW)</f>
        <v>0</v>
      </c>
      <c r="N315">
        <f>SUMIF(Erfassung4!BD:BD,L315,Erfassung4!BG:BG)</f>
        <v>0</v>
      </c>
      <c r="O315">
        <f t="shared" si="25"/>
        <v>0</v>
      </c>
      <c r="P315">
        <f t="shared" si="24"/>
        <v>1</v>
      </c>
    </row>
    <row r="316" spans="12:16" x14ac:dyDescent="0.25">
      <c r="L316" s="264">
        <f>Member!A316</f>
        <v>38277</v>
      </c>
      <c r="M316">
        <f>SUMIF(Erfassung4!BD:BD,L316,Erfassung4!BW:BW)</f>
        <v>0</v>
      </c>
      <c r="N316">
        <f>SUMIF(Erfassung4!BD:BD,L316,Erfassung4!BG:BG)</f>
        <v>0</v>
      </c>
      <c r="O316">
        <f t="shared" si="25"/>
        <v>0</v>
      </c>
      <c r="P316">
        <f t="shared" si="24"/>
        <v>1</v>
      </c>
    </row>
    <row r="317" spans="12:16" x14ac:dyDescent="0.25">
      <c r="L317" s="264">
        <f>Member!A317</f>
        <v>16744</v>
      </c>
      <c r="M317">
        <f>SUMIF(Erfassung4!BD:BD,L317,Erfassung4!BW:BW)</f>
        <v>0</v>
      </c>
      <c r="N317">
        <f>SUMIF(Erfassung4!BD:BD,L317,Erfassung4!BG:BG)</f>
        <v>0</v>
      </c>
      <c r="O317">
        <f t="shared" si="25"/>
        <v>0</v>
      </c>
      <c r="P317">
        <f t="shared" si="24"/>
        <v>1</v>
      </c>
    </row>
    <row r="318" spans="12:16" x14ac:dyDescent="0.25">
      <c r="L318" s="264">
        <f>Member!A318</f>
        <v>38901</v>
      </c>
      <c r="M318">
        <f>SUMIF(Erfassung4!BD:BD,L318,Erfassung4!BW:BW)</f>
        <v>0</v>
      </c>
      <c r="N318">
        <f>SUMIF(Erfassung4!BD:BD,L318,Erfassung4!BG:BG)</f>
        <v>0</v>
      </c>
      <c r="O318">
        <f t="shared" si="25"/>
        <v>0</v>
      </c>
      <c r="P318">
        <f t="shared" si="24"/>
        <v>1</v>
      </c>
    </row>
    <row r="319" spans="12:16" x14ac:dyDescent="0.25">
      <c r="L319" s="264">
        <f>Member!A319</f>
        <v>16453</v>
      </c>
      <c r="M319">
        <f>SUMIF(Erfassung4!BD:BD,L319,Erfassung4!BW:BW)</f>
        <v>0</v>
      </c>
      <c r="N319">
        <f>SUMIF(Erfassung4!BD:BD,L319,Erfassung4!BG:BG)</f>
        <v>0</v>
      </c>
      <c r="O319">
        <f t="shared" si="25"/>
        <v>0</v>
      </c>
      <c r="P319">
        <f t="shared" si="24"/>
        <v>1</v>
      </c>
    </row>
    <row r="320" spans="12:16" x14ac:dyDescent="0.25">
      <c r="L320" s="264">
        <f>Member!A320</f>
        <v>7156</v>
      </c>
      <c r="M320">
        <f>SUMIF(Erfassung4!BD:BD,L320,Erfassung4!BW:BW)</f>
        <v>0</v>
      </c>
      <c r="N320">
        <f>SUMIF(Erfassung4!BD:BD,L320,Erfassung4!BG:BG)</f>
        <v>0</v>
      </c>
      <c r="O320">
        <f t="shared" si="25"/>
        <v>0</v>
      </c>
      <c r="P320">
        <f t="shared" si="24"/>
        <v>1</v>
      </c>
    </row>
    <row r="321" spans="12:16" x14ac:dyDescent="0.25">
      <c r="L321" s="264">
        <f>Member!A321</f>
        <v>38823</v>
      </c>
      <c r="M321">
        <f>SUMIF(Erfassung4!BD:BD,L321,Erfassung4!BW:BW)</f>
        <v>0</v>
      </c>
      <c r="N321">
        <f>SUMIF(Erfassung4!BD:BD,L321,Erfassung4!BG:BG)</f>
        <v>0</v>
      </c>
      <c r="O321">
        <f t="shared" si="25"/>
        <v>0</v>
      </c>
      <c r="P321">
        <f t="shared" si="24"/>
        <v>1</v>
      </c>
    </row>
    <row r="322" spans="12:16" x14ac:dyDescent="0.25">
      <c r="L322" s="264">
        <f>Member!A322</f>
        <v>25478</v>
      </c>
      <c r="M322">
        <f>SUMIF(Erfassung4!BD:BD,L322,Erfassung4!BW:BW)</f>
        <v>0</v>
      </c>
      <c r="N322">
        <f>SUMIF(Erfassung4!BD:BD,L322,Erfassung4!BG:BG)</f>
        <v>0</v>
      </c>
      <c r="O322">
        <f t="shared" si="25"/>
        <v>0</v>
      </c>
      <c r="P322">
        <f t="shared" ref="P322:P385" si="26">RANK(O322,O:O)</f>
        <v>1</v>
      </c>
    </row>
    <row r="323" spans="12:16" x14ac:dyDescent="0.25">
      <c r="L323" s="264">
        <f>Member!A323</f>
        <v>38836</v>
      </c>
      <c r="M323">
        <f>SUMIF(Erfassung4!BD:BD,L323,Erfassung4!BW:BW)</f>
        <v>0</v>
      </c>
      <c r="N323">
        <f>SUMIF(Erfassung4!BD:BD,L323,Erfassung4!BG:BG)</f>
        <v>0</v>
      </c>
      <c r="O323">
        <f t="shared" ref="O323:O386" si="27">IF(N323=0,0,M323/N323-ROW()/1000000000)</f>
        <v>0</v>
      </c>
      <c r="P323">
        <f t="shared" si="26"/>
        <v>1</v>
      </c>
    </row>
    <row r="324" spans="12:16" x14ac:dyDescent="0.25">
      <c r="L324" s="264">
        <f>Member!A324</f>
        <v>7154</v>
      </c>
      <c r="M324">
        <f>SUMIF(Erfassung4!BD:BD,L324,Erfassung4!BW:BW)</f>
        <v>0</v>
      </c>
      <c r="N324">
        <f>SUMIF(Erfassung4!BD:BD,L324,Erfassung4!BG:BG)</f>
        <v>0</v>
      </c>
      <c r="O324">
        <f t="shared" si="27"/>
        <v>0</v>
      </c>
      <c r="P324">
        <f t="shared" si="26"/>
        <v>1</v>
      </c>
    </row>
    <row r="325" spans="12:16" x14ac:dyDescent="0.25">
      <c r="L325" s="264">
        <f>Member!A325</f>
        <v>7182</v>
      </c>
      <c r="M325">
        <f>SUMIF(Erfassung4!BD:BD,L325,Erfassung4!BW:BW)</f>
        <v>0</v>
      </c>
      <c r="N325">
        <f>SUMIF(Erfassung4!BD:BD,L325,Erfassung4!BG:BG)</f>
        <v>0</v>
      </c>
      <c r="O325">
        <f t="shared" si="27"/>
        <v>0</v>
      </c>
      <c r="P325">
        <f t="shared" si="26"/>
        <v>1</v>
      </c>
    </row>
    <row r="326" spans="12:16" x14ac:dyDescent="0.25">
      <c r="L326" s="264">
        <f>Member!A326</f>
        <v>25484</v>
      </c>
      <c r="M326">
        <f>SUMIF(Erfassung4!BD:BD,L326,Erfassung4!BW:BW)</f>
        <v>0</v>
      </c>
      <c r="N326">
        <f>SUMIF(Erfassung4!BD:BD,L326,Erfassung4!BG:BG)</f>
        <v>0</v>
      </c>
      <c r="O326">
        <f t="shared" si="27"/>
        <v>0</v>
      </c>
      <c r="P326">
        <f t="shared" si="26"/>
        <v>1</v>
      </c>
    </row>
    <row r="327" spans="12:16" x14ac:dyDescent="0.25">
      <c r="L327" s="264">
        <f>Member!A327</f>
        <v>38509</v>
      </c>
      <c r="M327">
        <f>SUMIF(Erfassung4!BD:BD,L327,Erfassung4!BW:BW)</f>
        <v>0</v>
      </c>
      <c r="N327">
        <f>SUMIF(Erfassung4!BD:BD,L327,Erfassung4!BG:BG)</f>
        <v>0</v>
      </c>
      <c r="O327">
        <f t="shared" si="27"/>
        <v>0</v>
      </c>
      <c r="P327">
        <f t="shared" si="26"/>
        <v>1</v>
      </c>
    </row>
    <row r="328" spans="12:16" x14ac:dyDescent="0.25">
      <c r="L328" s="264">
        <f>Member!A328</f>
        <v>25082</v>
      </c>
      <c r="M328">
        <f>SUMIF(Erfassung4!BD:BD,L328,Erfassung4!BW:BW)</f>
        <v>0</v>
      </c>
      <c r="N328">
        <f>SUMIF(Erfassung4!BD:BD,L328,Erfassung4!BG:BG)</f>
        <v>0</v>
      </c>
      <c r="O328">
        <f t="shared" si="27"/>
        <v>0</v>
      </c>
      <c r="P328">
        <f t="shared" si="26"/>
        <v>1</v>
      </c>
    </row>
    <row r="329" spans="12:16" x14ac:dyDescent="0.25">
      <c r="L329" s="264">
        <f>Member!A329</f>
        <v>38115</v>
      </c>
      <c r="M329">
        <f>SUMIF(Erfassung4!BD:BD,L329,Erfassung4!BW:BW)</f>
        <v>0</v>
      </c>
      <c r="N329">
        <f>SUMIF(Erfassung4!BD:BD,L329,Erfassung4!BG:BG)</f>
        <v>0</v>
      </c>
      <c r="O329">
        <f t="shared" si="27"/>
        <v>0</v>
      </c>
      <c r="P329">
        <f t="shared" si="26"/>
        <v>1</v>
      </c>
    </row>
    <row r="330" spans="12:16" x14ac:dyDescent="0.25">
      <c r="L330" s="264">
        <f>Member!A330</f>
        <v>7228</v>
      </c>
      <c r="M330">
        <f>SUMIF(Erfassung4!BD:BD,L330,Erfassung4!BW:BW)</f>
        <v>0</v>
      </c>
      <c r="N330">
        <f>SUMIF(Erfassung4!BD:BD,L330,Erfassung4!BG:BG)</f>
        <v>0</v>
      </c>
      <c r="O330">
        <f t="shared" si="27"/>
        <v>0</v>
      </c>
      <c r="P330">
        <f t="shared" si="26"/>
        <v>1</v>
      </c>
    </row>
    <row r="331" spans="12:16" x14ac:dyDescent="0.25">
      <c r="L331" s="264">
        <f>Member!A331</f>
        <v>38275</v>
      </c>
      <c r="M331">
        <f>SUMIF(Erfassung4!BD:BD,L331,Erfassung4!BW:BW)</f>
        <v>0</v>
      </c>
      <c r="N331">
        <f>SUMIF(Erfassung4!BD:BD,L331,Erfassung4!BG:BG)</f>
        <v>0</v>
      </c>
      <c r="O331">
        <f t="shared" si="27"/>
        <v>0</v>
      </c>
      <c r="P331">
        <f t="shared" si="26"/>
        <v>1</v>
      </c>
    </row>
    <row r="332" spans="12:16" x14ac:dyDescent="0.25">
      <c r="L332" s="264">
        <f>Member!A332</f>
        <v>7135</v>
      </c>
      <c r="M332">
        <f>SUMIF(Erfassung4!BD:BD,L332,Erfassung4!BW:BW)</f>
        <v>0</v>
      </c>
      <c r="N332">
        <f>SUMIF(Erfassung4!BD:BD,L332,Erfassung4!BG:BG)</f>
        <v>0</v>
      </c>
      <c r="O332">
        <f t="shared" si="27"/>
        <v>0</v>
      </c>
      <c r="P332">
        <f t="shared" si="26"/>
        <v>1</v>
      </c>
    </row>
    <row r="333" spans="12:16" x14ac:dyDescent="0.25">
      <c r="L333" s="264">
        <f>Member!A333</f>
        <v>38366</v>
      </c>
      <c r="M333">
        <f>SUMIF(Erfassung4!BD:BD,L333,Erfassung4!BW:BW)</f>
        <v>0</v>
      </c>
      <c r="N333">
        <f>SUMIF(Erfassung4!BD:BD,L333,Erfassung4!BG:BG)</f>
        <v>0</v>
      </c>
      <c r="O333">
        <f t="shared" si="27"/>
        <v>0</v>
      </c>
      <c r="P333">
        <f t="shared" si="26"/>
        <v>1</v>
      </c>
    </row>
    <row r="334" spans="12:16" x14ac:dyDescent="0.25">
      <c r="L334" s="264">
        <f>Member!A334</f>
        <v>38367</v>
      </c>
      <c r="M334">
        <f>SUMIF(Erfassung4!BD:BD,L334,Erfassung4!BW:BW)</f>
        <v>0</v>
      </c>
      <c r="N334">
        <f>SUMIF(Erfassung4!BD:BD,L334,Erfassung4!BG:BG)</f>
        <v>0</v>
      </c>
      <c r="O334">
        <f t="shared" si="27"/>
        <v>0</v>
      </c>
      <c r="P334">
        <f t="shared" si="26"/>
        <v>1</v>
      </c>
    </row>
    <row r="335" spans="12:16" x14ac:dyDescent="0.25">
      <c r="L335" s="264">
        <f>Member!A335</f>
        <v>25085</v>
      </c>
      <c r="M335">
        <f>SUMIF(Erfassung4!BD:BD,L335,Erfassung4!BW:BW)</f>
        <v>0</v>
      </c>
      <c r="N335">
        <f>SUMIF(Erfassung4!BD:BD,L335,Erfassung4!BG:BG)</f>
        <v>0</v>
      </c>
      <c r="O335">
        <f t="shared" si="27"/>
        <v>0</v>
      </c>
      <c r="P335">
        <f t="shared" si="26"/>
        <v>1</v>
      </c>
    </row>
    <row r="336" spans="12:16" x14ac:dyDescent="0.25">
      <c r="L336" s="264">
        <f>Member!A336</f>
        <v>38661</v>
      </c>
      <c r="M336">
        <f>SUMIF(Erfassung4!BD:BD,L336,Erfassung4!BW:BW)</f>
        <v>0</v>
      </c>
      <c r="N336">
        <f>SUMIF(Erfassung4!BD:BD,L336,Erfassung4!BG:BG)</f>
        <v>0</v>
      </c>
      <c r="O336">
        <f t="shared" si="27"/>
        <v>0</v>
      </c>
      <c r="P336">
        <f t="shared" si="26"/>
        <v>1</v>
      </c>
    </row>
    <row r="337" spans="12:16" x14ac:dyDescent="0.25">
      <c r="L337" s="264">
        <f>Member!A337</f>
        <v>7131</v>
      </c>
      <c r="M337">
        <f>SUMIF(Erfassung4!BD:BD,L337,Erfassung4!BW:BW)</f>
        <v>0</v>
      </c>
      <c r="N337">
        <f>SUMIF(Erfassung4!BD:BD,L337,Erfassung4!BG:BG)</f>
        <v>0</v>
      </c>
      <c r="O337">
        <f t="shared" si="27"/>
        <v>0</v>
      </c>
      <c r="P337">
        <f t="shared" si="26"/>
        <v>1</v>
      </c>
    </row>
    <row r="338" spans="12:16" x14ac:dyDescent="0.25">
      <c r="L338" s="264">
        <f>Member!A338</f>
        <v>7123</v>
      </c>
      <c r="M338">
        <f>SUMIF(Erfassung4!BD:BD,L338,Erfassung4!BW:BW)</f>
        <v>0</v>
      </c>
      <c r="N338">
        <f>SUMIF(Erfassung4!BD:BD,L338,Erfassung4!BG:BG)</f>
        <v>0</v>
      </c>
      <c r="O338">
        <f t="shared" si="27"/>
        <v>0</v>
      </c>
      <c r="P338">
        <f t="shared" si="26"/>
        <v>1</v>
      </c>
    </row>
    <row r="339" spans="12:16" x14ac:dyDescent="0.25">
      <c r="L339" s="264">
        <f>Member!A339</f>
        <v>7136</v>
      </c>
      <c r="M339">
        <f>SUMIF(Erfassung4!BD:BD,L339,Erfassung4!BW:BW)</f>
        <v>0</v>
      </c>
      <c r="N339">
        <f>SUMIF(Erfassung4!BD:BD,L339,Erfassung4!BG:BG)</f>
        <v>0</v>
      </c>
      <c r="O339">
        <f t="shared" si="27"/>
        <v>0</v>
      </c>
      <c r="P339">
        <f t="shared" si="26"/>
        <v>1</v>
      </c>
    </row>
    <row r="340" spans="12:16" x14ac:dyDescent="0.25">
      <c r="L340" s="264">
        <f>Member!A340</f>
        <v>7723</v>
      </c>
      <c r="M340">
        <f>SUMIF(Erfassung4!BD:BD,L340,Erfassung4!BW:BW)</f>
        <v>0</v>
      </c>
      <c r="N340">
        <f>SUMIF(Erfassung4!BD:BD,L340,Erfassung4!BG:BG)</f>
        <v>0</v>
      </c>
      <c r="O340">
        <f t="shared" si="27"/>
        <v>0</v>
      </c>
      <c r="P340">
        <f t="shared" si="26"/>
        <v>1</v>
      </c>
    </row>
    <row r="341" spans="12:16" x14ac:dyDescent="0.25">
      <c r="L341" s="264">
        <f>Member!A341</f>
        <v>25479</v>
      </c>
      <c r="M341">
        <f>SUMIF(Erfassung4!BD:BD,L341,Erfassung4!BW:BW)</f>
        <v>0</v>
      </c>
      <c r="N341">
        <f>SUMIF(Erfassung4!BD:BD,L341,Erfassung4!BG:BG)</f>
        <v>0</v>
      </c>
      <c r="O341">
        <f t="shared" si="27"/>
        <v>0</v>
      </c>
      <c r="P341">
        <f t="shared" si="26"/>
        <v>1</v>
      </c>
    </row>
    <row r="342" spans="12:16" x14ac:dyDescent="0.25">
      <c r="L342" s="264">
        <f>Member!A342</f>
        <v>7126</v>
      </c>
      <c r="M342">
        <f>SUMIF(Erfassung4!BD:BD,L342,Erfassung4!BW:BW)</f>
        <v>0</v>
      </c>
      <c r="N342">
        <f>SUMIF(Erfassung4!BD:BD,L342,Erfassung4!BG:BG)</f>
        <v>0</v>
      </c>
      <c r="O342">
        <f t="shared" si="27"/>
        <v>0</v>
      </c>
      <c r="P342">
        <f t="shared" si="26"/>
        <v>1</v>
      </c>
    </row>
    <row r="343" spans="12:16" x14ac:dyDescent="0.25">
      <c r="L343" s="264">
        <f>Member!A343</f>
        <v>38760</v>
      </c>
      <c r="M343">
        <f>SUMIF(Erfassung4!BD:BD,L343,Erfassung4!BW:BW)</f>
        <v>0</v>
      </c>
      <c r="N343">
        <f>SUMIF(Erfassung4!BD:BD,L343,Erfassung4!BG:BG)</f>
        <v>0</v>
      </c>
      <c r="O343">
        <f t="shared" si="27"/>
        <v>0</v>
      </c>
      <c r="P343">
        <f t="shared" si="26"/>
        <v>1</v>
      </c>
    </row>
    <row r="344" spans="12:16" x14ac:dyDescent="0.25">
      <c r="L344" s="264">
        <f>Member!A344</f>
        <v>38962</v>
      </c>
      <c r="M344">
        <f>SUMIF(Erfassung4!BD:BD,L344,Erfassung4!BW:BW)</f>
        <v>0</v>
      </c>
      <c r="N344">
        <f>SUMIF(Erfassung4!BD:BD,L344,Erfassung4!BG:BG)</f>
        <v>0</v>
      </c>
      <c r="O344">
        <f t="shared" si="27"/>
        <v>0</v>
      </c>
      <c r="P344">
        <f t="shared" si="26"/>
        <v>1</v>
      </c>
    </row>
    <row r="345" spans="12:16" x14ac:dyDescent="0.25">
      <c r="L345" s="264">
        <f>Member!A345</f>
        <v>38575</v>
      </c>
      <c r="M345">
        <f>SUMIF(Erfassung4!BD:BD,L345,Erfassung4!BW:BW)</f>
        <v>0</v>
      </c>
      <c r="N345">
        <f>SUMIF(Erfassung4!BD:BD,L345,Erfassung4!BG:BG)</f>
        <v>0</v>
      </c>
      <c r="O345">
        <f t="shared" si="27"/>
        <v>0</v>
      </c>
      <c r="P345">
        <f t="shared" si="26"/>
        <v>1</v>
      </c>
    </row>
    <row r="346" spans="12:16" x14ac:dyDescent="0.25">
      <c r="L346" s="264">
        <f>Member!A346</f>
        <v>16888</v>
      </c>
      <c r="M346">
        <f>SUMIF(Erfassung4!BD:BD,L346,Erfassung4!BW:BW)</f>
        <v>0</v>
      </c>
      <c r="N346">
        <f>SUMIF(Erfassung4!BD:BD,L346,Erfassung4!BG:BG)</f>
        <v>0</v>
      </c>
      <c r="O346">
        <f t="shared" si="27"/>
        <v>0</v>
      </c>
      <c r="P346">
        <f t="shared" si="26"/>
        <v>1</v>
      </c>
    </row>
    <row r="347" spans="12:16" x14ac:dyDescent="0.25">
      <c r="L347" s="264">
        <f>Member!A347</f>
        <v>25298</v>
      </c>
      <c r="M347">
        <f>SUMIF(Erfassung4!BD:BD,L347,Erfassung4!BW:BW)</f>
        <v>0</v>
      </c>
      <c r="N347">
        <f>SUMIF(Erfassung4!BD:BD,L347,Erfassung4!BG:BG)</f>
        <v>0</v>
      </c>
      <c r="O347">
        <f t="shared" si="27"/>
        <v>0</v>
      </c>
      <c r="P347">
        <f t="shared" si="26"/>
        <v>1</v>
      </c>
    </row>
    <row r="348" spans="12:16" x14ac:dyDescent="0.25">
      <c r="L348" s="264">
        <f>Member!A348</f>
        <v>38061</v>
      </c>
      <c r="M348">
        <f>SUMIF(Erfassung4!BD:BD,L348,Erfassung4!BW:BW)</f>
        <v>0</v>
      </c>
      <c r="N348">
        <f>SUMIF(Erfassung4!BD:BD,L348,Erfassung4!BG:BG)</f>
        <v>0</v>
      </c>
      <c r="O348">
        <f t="shared" si="27"/>
        <v>0</v>
      </c>
      <c r="P348">
        <f t="shared" si="26"/>
        <v>1</v>
      </c>
    </row>
    <row r="349" spans="12:16" x14ac:dyDescent="0.25">
      <c r="L349" s="264">
        <f>Member!A349</f>
        <v>38050</v>
      </c>
      <c r="M349">
        <f>SUMIF(Erfassung4!BD:BD,L349,Erfassung4!BW:BW)</f>
        <v>0</v>
      </c>
      <c r="N349">
        <f>SUMIF(Erfassung4!BD:BD,L349,Erfassung4!BG:BG)</f>
        <v>0</v>
      </c>
      <c r="O349">
        <f t="shared" si="27"/>
        <v>0</v>
      </c>
      <c r="P349">
        <f t="shared" si="26"/>
        <v>1</v>
      </c>
    </row>
    <row r="350" spans="12:16" x14ac:dyDescent="0.25">
      <c r="L350" s="264">
        <f>Member!A350</f>
        <v>38912</v>
      </c>
      <c r="M350">
        <f>SUMIF(Erfassung4!BD:BD,L350,Erfassung4!BW:BW)</f>
        <v>0</v>
      </c>
      <c r="N350">
        <f>SUMIF(Erfassung4!BD:BD,L350,Erfassung4!BG:BG)</f>
        <v>0</v>
      </c>
      <c r="O350">
        <f t="shared" si="27"/>
        <v>0</v>
      </c>
      <c r="P350">
        <f t="shared" si="26"/>
        <v>1</v>
      </c>
    </row>
    <row r="351" spans="12:16" x14ac:dyDescent="0.25">
      <c r="L351" s="264">
        <f>Member!A351</f>
        <v>38809</v>
      </c>
      <c r="M351">
        <f>SUMIF(Erfassung4!BD:BD,L351,Erfassung4!BW:BW)</f>
        <v>0</v>
      </c>
      <c r="N351">
        <f>SUMIF(Erfassung4!BD:BD,L351,Erfassung4!BG:BG)</f>
        <v>0</v>
      </c>
      <c r="O351">
        <f t="shared" si="27"/>
        <v>0</v>
      </c>
      <c r="P351">
        <f t="shared" si="26"/>
        <v>1</v>
      </c>
    </row>
    <row r="352" spans="12:16" x14ac:dyDescent="0.25">
      <c r="L352" s="264">
        <f>Member!A352</f>
        <v>25953</v>
      </c>
      <c r="M352">
        <f>SUMIF(Erfassung4!BD:BD,L352,Erfassung4!BW:BW)</f>
        <v>0</v>
      </c>
      <c r="N352">
        <f>SUMIF(Erfassung4!BD:BD,L352,Erfassung4!BG:BG)</f>
        <v>0</v>
      </c>
      <c r="O352">
        <f t="shared" si="27"/>
        <v>0</v>
      </c>
      <c r="P352">
        <f t="shared" si="26"/>
        <v>1</v>
      </c>
    </row>
    <row r="353" spans="12:16" x14ac:dyDescent="0.25">
      <c r="L353" s="264">
        <f>Member!A353</f>
        <v>38725</v>
      </c>
      <c r="M353">
        <f>SUMIF(Erfassung4!BD:BD,L353,Erfassung4!BW:BW)</f>
        <v>0</v>
      </c>
      <c r="N353">
        <f>SUMIF(Erfassung4!BD:BD,L353,Erfassung4!BG:BG)</f>
        <v>0</v>
      </c>
      <c r="O353">
        <f t="shared" si="27"/>
        <v>0</v>
      </c>
      <c r="P353">
        <f t="shared" si="26"/>
        <v>1</v>
      </c>
    </row>
    <row r="354" spans="12:16" x14ac:dyDescent="0.25">
      <c r="L354" s="264">
        <f>Member!A354</f>
        <v>38850</v>
      </c>
      <c r="M354">
        <f>SUMIF(Erfassung4!BD:BD,L354,Erfassung4!BW:BW)</f>
        <v>0</v>
      </c>
      <c r="N354">
        <f>SUMIF(Erfassung4!BD:BD,L354,Erfassung4!BG:BG)</f>
        <v>0</v>
      </c>
      <c r="O354">
        <f t="shared" si="27"/>
        <v>0</v>
      </c>
      <c r="P354">
        <f t="shared" si="26"/>
        <v>1</v>
      </c>
    </row>
    <row r="355" spans="12:16" x14ac:dyDescent="0.25">
      <c r="L355" s="264">
        <f>Member!A355</f>
        <v>25630</v>
      </c>
      <c r="M355">
        <f>SUMIF(Erfassung4!BD:BD,L355,Erfassung4!BW:BW)</f>
        <v>0</v>
      </c>
      <c r="N355">
        <f>SUMIF(Erfassung4!BD:BD,L355,Erfassung4!BG:BG)</f>
        <v>0</v>
      </c>
      <c r="O355">
        <f t="shared" si="27"/>
        <v>0</v>
      </c>
      <c r="P355">
        <f t="shared" si="26"/>
        <v>1</v>
      </c>
    </row>
    <row r="356" spans="12:16" x14ac:dyDescent="0.25">
      <c r="L356" s="264">
        <f>Member!A356</f>
        <v>38963</v>
      </c>
      <c r="M356">
        <f>SUMIF(Erfassung4!BD:BD,L356,Erfassung4!BW:BW)</f>
        <v>0</v>
      </c>
      <c r="N356">
        <f>SUMIF(Erfassung4!BD:BD,L356,Erfassung4!BG:BG)</f>
        <v>0</v>
      </c>
      <c r="O356">
        <f t="shared" si="27"/>
        <v>0</v>
      </c>
      <c r="P356">
        <f t="shared" si="26"/>
        <v>1</v>
      </c>
    </row>
    <row r="357" spans="12:16" x14ac:dyDescent="0.25">
      <c r="L357" s="264">
        <f>Member!A357</f>
        <v>25671</v>
      </c>
      <c r="M357">
        <f>SUMIF(Erfassung4!BD:BD,L357,Erfassung4!BW:BW)</f>
        <v>0</v>
      </c>
      <c r="N357">
        <f>SUMIF(Erfassung4!BD:BD,L357,Erfassung4!BG:BG)</f>
        <v>0</v>
      </c>
      <c r="O357">
        <f t="shared" si="27"/>
        <v>0</v>
      </c>
      <c r="P357">
        <f t="shared" si="26"/>
        <v>1</v>
      </c>
    </row>
    <row r="358" spans="12:16" x14ac:dyDescent="0.25">
      <c r="L358" s="264">
        <f>Member!A358</f>
        <v>25644</v>
      </c>
      <c r="M358">
        <f>SUMIF(Erfassung4!BD:BD,L358,Erfassung4!BW:BW)</f>
        <v>0</v>
      </c>
      <c r="N358">
        <f>SUMIF(Erfassung4!BD:BD,L358,Erfassung4!BG:BG)</f>
        <v>0</v>
      </c>
      <c r="O358">
        <f t="shared" si="27"/>
        <v>0</v>
      </c>
      <c r="P358">
        <f t="shared" si="26"/>
        <v>1</v>
      </c>
    </row>
    <row r="359" spans="12:16" x14ac:dyDescent="0.25">
      <c r="L359" s="264">
        <f>Member!A359</f>
        <v>16730</v>
      </c>
      <c r="M359">
        <f>SUMIF(Erfassung4!BD:BD,L359,Erfassung4!BW:BW)</f>
        <v>0</v>
      </c>
      <c r="N359">
        <f>SUMIF(Erfassung4!BD:BD,L359,Erfassung4!BG:BG)</f>
        <v>0</v>
      </c>
      <c r="O359">
        <f t="shared" si="27"/>
        <v>0</v>
      </c>
      <c r="P359">
        <f t="shared" si="26"/>
        <v>1</v>
      </c>
    </row>
    <row r="360" spans="12:16" x14ac:dyDescent="0.25">
      <c r="L360" s="264">
        <f>Member!A360</f>
        <v>38092</v>
      </c>
      <c r="M360">
        <f>SUMIF(Erfassung4!BD:BD,L360,Erfassung4!BW:BW)</f>
        <v>0</v>
      </c>
      <c r="N360">
        <f>SUMIF(Erfassung4!BD:BD,L360,Erfassung4!BG:BG)</f>
        <v>0</v>
      </c>
      <c r="O360">
        <f t="shared" si="27"/>
        <v>0</v>
      </c>
      <c r="P360">
        <f t="shared" si="26"/>
        <v>1</v>
      </c>
    </row>
    <row r="361" spans="12:16" x14ac:dyDescent="0.25">
      <c r="L361" s="264">
        <f>Member!A361</f>
        <v>25672</v>
      </c>
      <c r="M361">
        <f>SUMIF(Erfassung4!BD:BD,L361,Erfassung4!BW:BW)</f>
        <v>0</v>
      </c>
      <c r="N361">
        <f>SUMIF(Erfassung4!BD:BD,L361,Erfassung4!BG:BG)</f>
        <v>0</v>
      </c>
      <c r="O361">
        <f t="shared" si="27"/>
        <v>0</v>
      </c>
      <c r="P361">
        <f t="shared" si="26"/>
        <v>1</v>
      </c>
    </row>
    <row r="362" spans="12:16" x14ac:dyDescent="0.25">
      <c r="L362" s="264">
        <f>Member!A362</f>
        <v>25340</v>
      </c>
      <c r="M362">
        <f>SUMIF(Erfassung4!BD:BD,L362,Erfassung4!BW:BW)</f>
        <v>0</v>
      </c>
      <c r="N362">
        <f>SUMIF(Erfassung4!BD:BD,L362,Erfassung4!BG:BG)</f>
        <v>0</v>
      </c>
      <c r="O362">
        <f t="shared" si="27"/>
        <v>0</v>
      </c>
      <c r="P362">
        <f t="shared" si="26"/>
        <v>1</v>
      </c>
    </row>
    <row r="363" spans="12:16" x14ac:dyDescent="0.25">
      <c r="L363" s="264">
        <f>Member!A363</f>
        <v>38727</v>
      </c>
      <c r="M363">
        <f>SUMIF(Erfassung4!BD:BD,L363,Erfassung4!BW:BW)</f>
        <v>0</v>
      </c>
      <c r="N363">
        <f>SUMIF(Erfassung4!BD:BD,L363,Erfassung4!BG:BG)</f>
        <v>0</v>
      </c>
      <c r="O363">
        <f t="shared" si="27"/>
        <v>0</v>
      </c>
      <c r="P363">
        <f t="shared" si="26"/>
        <v>1</v>
      </c>
    </row>
    <row r="364" spans="12:16" x14ac:dyDescent="0.25">
      <c r="L364" s="264">
        <f>Member!A364</f>
        <v>38363</v>
      </c>
      <c r="M364">
        <f>SUMIF(Erfassung4!BD:BD,L364,Erfassung4!BW:BW)</f>
        <v>0</v>
      </c>
      <c r="N364">
        <f>SUMIF(Erfassung4!BD:BD,L364,Erfassung4!BG:BG)</f>
        <v>0</v>
      </c>
      <c r="O364">
        <f t="shared" si="27"/>
        <v>0</v>
      </c>
      <c r="P364">
        <f t="shared" si="26"/>
        <v>1</v>
      </c>
    </row>
    <row r="365" spans="12:16" x14ac:dyDescent="0.25">
      <c r="L365" s="264">
        <f>Member!A365</f>
        <v>22116</v>
      </c>
      <c r="M365">
        <f>SUMIF(Erfassung4!BD:BD,L365,Erfassung4!BW:BW)</f>
        <v>0</v>
      </c>
      <c r="N365">
        <f>SUMIF(Erfassung4!BD:BD,L365,Erfassung4!BG:BG)</f>
        <v>0</v>
      </c>
      <c r="O365">
        <f t="shared" si="27"/>
        <v>0</v>
      </c>
      <c r="P365">
        <f t="shared" si="26"/>
        <v>1</v>
      </c>
    </row>
    <row r="366" spans="12:16" x14ac:dyDescent="0.25">
      <c r="L366" s="264">
        <f>Member!A366</f>
        <v>38458</v>
      </c>
      <c r="M366">
        <f>SUMIF(Erfassung4!BD:BD,L366,Erfassung4!BW:BW)</f>
        <v>0</v>
      </c>
      <c r="N366">
        <f>SUMIF(Erfassung4!BD:BD,L366,Erfassung4!BG:BG)</f>
        <v>0</v>
      </c>
      <c r="O366">
        <f t="shared" si="27"/>
        <v>0</v>
      </c>
      <c r="P366">
        <f t="shared" si="26"/>
        <v>1</v>
      </c>
    </row>
    <row r="367" spans="12:16" x14ac:dyDescent="0.25">
      <c r="L367" s="264">
        <f>Member!A367</f>
        <v>38833</v>
      </c>
      <c r="M367">
        <f>SUMIF(Erfassung4!BD:BD,L367,Erfassung4!BW:BW)</f>
        <v>0</v>
      </c>
      <c r="N367">
        <f>SUMIF(Erfassung4!BD:BD,L367,Erfassung4!BG:BG)</f>
        <v>0</v>
      </c>
      <c r="O367">
        <f t="shared" si="27"/>
        <v>0</v>
      </c>
      <c r="P367">
        <f t="shared" si="26"/>
        <v>1</v>
      </c>
    </row>
    <row r="368" spans="12:16" x14ac:dyDescent="0.25">
      <c r="L368" s="264">
        <f>Member!A368</f>
        <v>25011</v>
      </c>
      <c r="M368">
        <f>SUMIF(Erfassung4!BD:BD,L368,Erfassung4!BW:BW)</f>
        <v>0</v>
      </c>
      <c r="N368">
        <f>SUMIF(Erfassung4!BD:BD,L368,Erfassung4!BG:BG)</f>
        <v>0</v>
      </c>
      <c r="O368">
        <f t="shared" si="27"/>
        <v>0</v>
      </c>
      <c r="P368">
        <f t="shared" si="26"/>
        <v>1</v>
      </c>
    </row>
    <row r="369" spans="12:16" x14ac:dyDescent="0.25">
      <c r="L369" s="264">
        <f>Member!A369</f>
        <v>38848</v>
      </c>
      <c r="M369">
        <f>SUMIF(Erfassung4!BD:BD,L369,Erfassung4!BW:BW)</f>
        <v>0</v>
      </c>
      <c r="N369">
        <f>SUMIF(Erfassung4!BD:BD,L369,Erfassung4!BG:BG)</f>
        <v>0</v>
      </c>
      <c r="O369">
        <f t="shared" si="27"/>
        <v>0</v>
      </c>
      <c r="P369">
        <f t="shared" si="26"/>
        <v>1</v>
      </c>
    </row>
    <row r="370" spans="12:16" x14ac:dyDescent="0.25">
      <c r="L370" s="264">
        <f>Member!A370</f>
        <v>38849</v>
      </c>
      <c r="M370">
        <f>SUMIF(Erfassung4!BD:BD,L370,Erfassung4!BW:BW)</f>
        <v>0</v>
      </c>
      <c r="N370">
        <f>SUMIF(Erfassung4!BD:BD,L370,Erfassung4!BG:BG)</f>
        <v>0</v>
      </c>
      <c r="O370">
        <f t="shared" si="27"/>
        <v>0</v>
      </c>
      <c r="P370">
        <f t="shared" si="26"/>
        <v>1</v>
      </c>
    </row>
    <row r="371" spans="12:16" x14ac:dyDescent="0.25">
      <c r="L371" s="264">
        <f>Member!A371</f>
        <v>38814</v>
      </c>
      <c r="M371">
        <f>SUMIF(Erfassung4!BD:BD,L371,Erfassung4!BW:BW)</f>
        <v>0</v>
      </c>
      <c r="N371">
        <f>SUMIF(Erfassung4!BD:BD,L371,Erfassung4!BG:BG)</f>
        <v>0</v>
      </c>
      <c r="O371">
        <f t="shared" si="27"/>
        <v>0</v>
      </c>
      <c r="P371">
        <f t="shared" si="26"/>
        <v>1</v>
      </c>
    </row>
    <row r="372" spans="12:16" x14ac:dyDescent="0.25">
      <c r="L372" s="264">
        <f>Member!A372</f>
        <v>38813</v>
      </c>
      <c r="M372">
        <f>SUMIF(Erfassung4!BD:BD,L372,Erfassung4!BW:BW)</f>
        <v>0</v>
      </c>
      <c r="N372">
        <f>SUMIF(Erfassung4!BD:BD,L372,Erfassung4!BG:BG)</f>
        <v>0</v>
      </c>
      <c r="O372">
        <f t="shared" si="27"/>
        <v>0</v>
      </c>
      <c r="P372">
        <f t="shared" si="26"/>
        <v>1</v>
      </c>
    </row>
    <row r="373" spans="12:16" x14ac:dyDescent="0.25">
      <c r="L373" s="264">
        <f>Member!A373</f>
        <v>38574</v>
      </c>
      <c r="M373">
        <f>SUMIF(Erfassung4!BD:BD,L373,Erfassung4!BW:BW)</f>
        <v>0</v>
      </c>
      <c r="N373">
        <f>SUMIF(Erfassung4!BD:BD,L373,Erfassung4!BG:BG)</f>
        <v>0</v>
      </c>
      <c r="O373">
        <f t="shared" si="27"/>
        <v>0</v>
      </c>
      <c r="P373">
        <f t="shared" si="26"/>
        <v>1</v>
      </c>
    </row>
    <row r="374" spans="12:16" x14ac:dyDescent="0.25">
      <c r="L374" s="264">
        <f>Member!A374</f>
        <v>38719</v>
      </c>
      <c r="M374">
        <f>SUMIF(Erfassung4!BD:BD,L374,Erfassung4!BW:BW)</f>
        <v>0</v>
      </c>
      <c r="N374">
        <f>SUMIF(Erfassung4!BD:BD,L374,Erfassung4!BG:BG)</f>
        <v>0</v>
      </c>
      <c r="O374">
        <f t="shared" si="27"/>
        <v>0</v>
      </c>
      <c r="P374">
        <f t="shared" si="26"/>
        <v>1</v>
      </c>
    </row>
    <row r="375" spans="12:16" x14ac:dyDescent="0.25">
      <c r="L375" s="264">
        <f>Member!A375</f>
        <v>38758</v>
      </c>
      <c r="M375">
        <f>SUMIF(Erfassung4!BD:BD,L375,Erfassung4!BW:BW)</f>
        <v>0</v>
      </c>
      <c r="N375">
        <f>SUMIF(Erfassung4!BD:BD,L375,Erfassung4!BG:BG)</f>
        <v>0</v>
      </c>
      <c r="O375">
        <f t="shared" si="27"/>
        <v>0</v>
      </c>
      <c r="P375">
        <f t="shared" si="26"/>
        <v>1</v>
      </c>
    </row>
    <row r="376" spans="12:16" x14ac:dyDescent="0.25">
      <c r="L376" s="264">
        <f>Member!A376</f>
        <v>38808</v>
      </c>
      <c r="M376">
        <f>SUMIF(Erfassung4!BD:BD,L376,Erfassung4!BW:BW)</f>
        <v>0</v>
      </c>
      <c r="N376">
        <f>SUMIF(Erfassung4!BD:BD,L376,Erfassung4!BG:BG)</f>
        <v>0</v>
      </c>
      <c r="O376">
        <f t="shared" si="27"/>
        <v>0</v>
      </c>
      <c r="P376">
        <f t="shared" si="26"/>
        <v>1</v>
      </c>
    </row>
    <row r="377" spans="12:16" x14ac:dyDescent="0.25">
      <c r="L377" s="264">
        <f>Member!A377</f>
        <v>16729</v>
      </c>
      <c r="M377">
        <f>SUMIF(Erfassung4!BD:BD,L377,Erfassung4!BW:BW)</f>
        <v>0</v>
      </c>
      <c r="N377">
        <f>SUMIF(Erfassung4!BD:BD,L377,Erfassung4!BG:BG)</f>
        <v>0</v>
      </c>
      <c r="O377">
        <f t="shared" si="27"/>
        <v>0</v>
      </c>
      <c r="P377">
        <f t="shared" si="26"/>
        <v>1</v>
      </c>
    </row>
    <row r="378" spans="12:16" x14ac:dyDescent="0.25">
      <c r="L378" s="264">
        <f>Member!A378</f>
        <v>16518</v>
      </c>
      <c r="M378">
        <f>SUMIF(Erfassung4!BD:BD,L378,Erfassung4!BW:BW)</f>
        <v>0</v>
      </c>
      <c r="N378">
        <f>SUMIF(Erfassung4!BD:BD,L378,Erfassung4!BG:BG)</f>
        <v>0</v>
      </c>
      <c r="O378">
        <f t="shared" si="27"/>
        <v>0</v>
      </c>
      <c r="P378">
        <f t="shared" si="26"/>
        <v>1</v>
      </c>
    </row>
    <row r="379" spans="12:16" x14ac:dyDescent="0.25">
      <c r="L379" s="264">
        <f>Member!A379</f>
        <v>38757</v>
      </c>
      <c r="M379">
        <f>SUMIF(Erfassung4!BD:BD,L379,Erfassung4!BW:BW)</f>
        <v>0</v>
      </c>
      <c r="N379">
        <f>SUMIF(Erfassung4!BD:BD,L379,Erfassung4!BG:BG)</f>
        <v>0</v>
      </c>
      <c r="O379">
        <f t="shared" si="27"/>
        <v>0</v>
      </c>
      <c r="P379">
        <f t="shared" si="26"/>
        <v>1</v>
      </c>
    </row>
    <row r="380" spans="12:16" x14ac:dyDescent="0.25">
      <c r="L380" s="264">
        <f>Member!A380</f>
        <v>16524</v>
      </c>
      <c r="M380">
        <f>SUMIF(Erfassung4!BD:BD,L380,Erfassung4!BW:BW)</f>
        <v>0</v>
      </c>
      <c r="N380">
        <f>SUMIF(Erfassung4!BD:BD,L380,Erfassung4!BG:BG)</f>
        <v>0</v>
      </c>
      <c r="O380">
        <f t="shared" si="27"/>
        <v>0</v>
      </c>
      <c r="P380">
        <f t="shared" si="26"/>
        <v>1</v>
      </c>
    </row>
    <row r="381" spans="12:16" x14ac:dyDescent="0.25">
      <c r="L381" s="264">
        <f>Member!A381</f>
        <v>38921</v>
      </c>
      <c r="M381">
        <f>SUMIF(Erfassung4!BD:BD,L381,Erfassung4!BW:BW)</f>
        <v>0</v>
      </c>
      <c r="N381">
        <f>SUMIF(Erfassung4!BD:BD,L381,Erfassung4!BG:BG)</f>
        <v>0</v>
      </c>
      <c r="O381">
        <f t="shared" si="27"/>
        <v>0</v>
      </c>
      <c r="P381">
        <f t="shared" si="26"/>
        <v>1</v>
      </c>
    </row>
    <row r="382" spans="12:16" x14ac:dyDescent="0.25">
      <c r="L382" s="264">
        <f>Member!A382</f>
        <v>38922</v>
      </c>
      <c r="M382">
        <f>SUMIF(Erfassung4!BD:BD,L382,Erfassung4!BW:BW)</f>
        <v>0</v>
      </c>
      <c r="N382">
        <f>SUMIF(Erfassung4!BD:BD,L382,Erfassung4!BG:BG)</f>
        <v>0</v>
      </c>
      <c r="O382">
        <f t="shared" si="27"/>
        <v>0</v>
      </c>
      <c r="P382">
        <f t="shared" si="26"/>
        <v>1</v>
      </c>
    </row>
    <row r="383" spans="12:16" x14ac:dyDescent="0.25">
      <c r="L383" s="264">
        <f>Member!A383</f>
        <v>25061</v>
      </c>
      <c r="M383">
        <f>SUMIF(Erfassung4!BD:BD,L383,Erfassung4!BW:BW)</f>
        <v>0</v>
      </c>
      <c r="N383">
        <f>SUMIF(Erfassung4!BD:BD,L383,Erfassung4!BG:BG)</f>
        <v>0</v>
      </c>
      <c r="O383">
        <f t="shared" si="27"/>
        <v>0</v>
      </c>
      <c r="P383">
        <f t="shared" si="26"/>
        <v>1</v>
      </c>
    </row>
    <row r="384" spans="12:16" x14ac:dyDescent="0.25">
      <c r="L384" s="264">
        <f>Member!A384</f>
        <v>38920</v>
      </c>
      <c r="M384">
        <f>SUMIF(Erfassung4!BD:BD,L384,Erfassung4!BW:BW)</f>
        <v>0</v>
      </c>
      <c r="N384">
        <f>SUMIF(Erfassung4!BD:BD,L384,Erfassung4!BG:BG)</f>
        <v>0</v>
      </c>
      <c r="O384">
        <f t="shared" si="27"/>
        <v>0</v>
      </c>
      <c r="P384">
        <f t="shared" si="26"/>
        <v>1</v>
      </c>
    </row>
    <row r="385" spans="12:16" x14ac:dyDescent="0.25">
      <c r="L385" s="264">
        <f>Member!A385</f>
        <v>38724</v>
      </c>
      <c r="M385">
        <f>SUMIF(Erfassung4!BD:BD,L385,Erfassung4!BW:BW)</f>
        <v>0</v>
      </c>
      <c r="N385">
        <f>SUMIF(Erfassung4!BD:BD,L385,Erfassung4!BG:BG)</f>
        <v>0</v>
      </c>
      <c r="O385">
        <f t="shared" si="27"/>
        <v>0</v>
      </c>
      <c r="P385">
        <f t="shared" si="26"/>
        <v>1</v>
      </c>
    </row>
    <row r="386" spans="12:16" x14ac:dyDescent="0.25">
      <c r="L386" s="264">
        <f>Member!A386</f>
        <v>38759</v>
      </c>
      <c r="M386">
        <f>SUMIF(Erfassung4!BD:BD,L386,Erfassung4!BW:BW)</f>
        <v>0</v>
      </c>
      <c r="N386">
        <f>SUMIF(Erfassung4!BD:BD,L386,Erfassung4!BG:BG)</f>
        <v>0</v>
      </c>
      <c r="O386">
        <f t="shared" si="27"/>
        <v>0</v>
      </c>
      <c r="P386">
        <f t="shared" ref="P386:P449" si="28">RANK(O386,O:O)</f>
        <v>1</v>
      </c>
    </row>
    <row r="387" spans="12:16" x14ac:dyDescent="0.25">
      <c r="L387" s="264">
        <f>Member!A387</f>
        <v>38831</v>
      </c>
      <c r="M387">
        <f>SUMIF(Erfassung4!BD:BD,L387,Erfassung4!BW:BW)</f>
        <v>0</v>
      </c>
      <c r="N387">
        <f>SUMIF(Erfassung4!BD:BD,L387,Erfassung4!BG:BG)</f>
        <v>0</v>
      </c>
      <c r="O387">
        <f t="shared" ref="O387:O450" si="29">IF(N387=0,0,M387/N387-ROW()/1000000000)</f>
        <v>0</v>
      </c>
      <c r="P387">
        <f t="shared" si="28"/>
        <v>1</v>
      </c>
    </row>
    <row r="388" spans="12:16" x14ac:dyDescent="0.25">
      <c r="L388" s="264">
        <f>Member!A388</f>
        <v>16519</v>
      </c>
      <c r="M388">
        <f>SUMIF(Erfassung4!BD:BD,L388,Erfassung4!BW:BW)</f>
        <v>0</v>
      </c>
      <c r="N388">
        <f>SUMIF(Erfassung4!BD:BD,L388,Erfassung4!BG:BG)</f>
        <v>0</v>
      </c>
      <c r="O388">
        <f t="shared" si="29"/>
        <v>0</v>
      </c>
      <c r="P388">
        <f t="shared" si="28"/>
        <v>1</v>
      </c>
    </row>
    <row r="389" spans="12:16" x14ac:dyDescent="0.25">
      <c r="L389" s="264">
        <f>Member!A389</f>
        <v>38964</v>
      </c>
      <c r="M389">
        <f>SUMIF(Erfassung4!BD:BD,L389,Erfassung4!BW:BW)</f>
        <v>0</v>
      </c>
      <c r="N389">
        <f>SUMIF(Erfassung4!BD:BD,L389,Erfassung4!BG:BG)</f>
        <v>0</v>
      </c>
      <c r="O389">
        <f t="shared" si="29"/>
        <v>0</v>
      </c>
      <c r="P389">
        <f t="shared" si="28"/>
        <v>1</v>
      </c>
    </row>
    <row r="390" spans="12:16" x14ac:dyDescent="0.25">
      <c r="L390" s="264">
        <f>Member!A390</f>
        <v>25297</v>
      </c>
      <c r="M390">
        <f>SUMIF(Erfassung4!BD:BD,L390,Erfassung4!BW:BW)</f>
        <v>0</v>
      </c>
      <c r="N390">
        <f>SUMIF(Erfassung4!BD:BD,L390,Erfassung4!BG:BG)</f>
        <v>0</v>
      </c>
      <c r="O390">
        <f t="shared" si="29"/>
        <v>0</v>
      </c>
      <c r="P390">
        <f t="shared" si="28"/>
        <v>1</v>
      </c>
    </row>
    <row r="391" spans="12:16" x14ac:dyDescent="0.25">
      <c r="L391" s="264">
        <f>Member!A391</f>
        <v>38056</v>
      </c>
      <c r="M391">
        <f>SUMIF(Erfassung4!BD:BD,L391,Erfassung4!BW:BW)</f>
        <v>0</v>
      </c>
      <c r="N391">
        <f>SUMIF(Erfassung4!BD:BD,L391,Erfassung4!BG:BG)</f>
        <v>0</v>
      </c>
      <c r="O391">
        <f t="shared" si="29"/>
        <v>0</v>
      </c>
      <c r="P391">
        <f t="shared" si="28"/>
        <v>1</v>
      </c>
    </row>
    <row r="392" spans="12:16" x14ac:dyDescent="0.25">
      <c r="L392" s="264">
        <f>Member!A392</f>
        <v>38810</v>
      </c>
      <c r="M392">
        <f>SUMIF(Erfassung4!BD:BD,L392,Erfassung4!BW:BW)</f>
        <v>0</v>
      </c>
      <c r="N392">
        <f>SUMIF(Erfassung4!BD:BD,L392,Erfassung4!BG:BG)</f>
        <v>0</v>
      </c>
      <c r="O392">
        <f t="shared" si="29"/>
        <v>0</v>
      </c>
      <c r="P392">
        <f t="shared" si="28"/>
        <v>1</v>
      </c>
    </row>
    <row r="393" spans="12:16" x14ac:dyDescent="0.25">
      <c r="L393" s="264">
        <f>Member!A393</f>
        <v>38851</v>
      </c>
      <c r="M393">
        <f>SUMIF(Erfassung4!BD:BD,L393,Erfassung4!BW:BW)</f>
        <v>0</v>
      </c>
      <c r="N393">
        <f>SUMIF(Erfassung4!BD:BD,L393,Erfassung4!BG:BG)</f>
        <v>0</v>
      </c>
      <c r="O393">
        <f t="shared" si="29"/>
        <v>0</v>
      </c>
      <c r="P393">
        <f t="shared" si="28"/>
        <v>1</v>
      </c>
    </row>
    <row r="394" spans="12:16" x14ac:dyDescent="0.25">
      <c r="L394" s="264">
        <f>Member!A394</f>
        <v>38923</v>
      </c>
      <c r="M394">
        <f>SUMIF(Erfassung4!BD:BD,L394,Erfassung4!BW:BW)</f>
        <v>0</v>
      </c>
      <c r="N394">
        <f>SUMIF(Erfassung4!BD:BD,L394,Erfassung4!BG:BG)</f>
        <v>0</v>
      </c>
      <c r="O394">
        <f t="shared" si="29"/>
        <v>0</v>
      </c>
      <c r="P394">
        <f t="shared" si="28"/>
        <v>1</v>
      </c>
    </row>
    <row r="395" spans="12:16" x14ac:dyDescent="0.25">
      <c r="L395" s="264">
        <f>Member!A395</f>
        <v>38773</v>
      </c>
      <c r="M395">
        <f>SUMIF(Erfassung4!BD:BD,L395,Erfassung4!BW:BW)</f>
        <v>0</v>
      </c>
      <c r="N395">
        <f>SUMIF(Erfassung4!BD:BD,L395,Erfassung4!BG:BG)</f>
        <v>0</v>
      </c>
      <c r="O395">
        <f t="shared" si="29"/>
        <v>0</v>
      </c>
      <c r="P395">
        <f t="shared" si="28"/>
        <v>1</v>
      </c>
    </row>
    <row r="396" spans="12:16" x14ac:dyDescent="0.25">
      <c r="L396" s="264">
        <f>Member!A396</f>
        <v>7425</v>
      </c>
      <c r="M396">
        <f>SUMIF(Erfassung4!BD:BD,L396,Erfassung4!BW:BW)</f>
        <v>0</v>
      </c>
      <c r="N396">
        <f>SUMIF(Erfassung4!BD:BD,L396,Erfassung4!BG:BG)</f>
        <v>0</v>
      </c>
      <c r="O396">
        <f t="shared" si="29"/>
        <v>0</v>
      </c>
      <c r="P396">
        <f t="shared" si="28"/>
        <v>1</v>
      </c>
    </row>
    <row r="397" spans="12:16" x14ac:dyDescent="0.25">
      <c r="L397" s="264">
        <f>Member!A397</f>
        <v>38355</v>
      </c>
      <c r="M397">
        <f>SUMIF(Erfassung4!BD:BD,L397,Erfassung4!BW:BW)</f>
        <v>0</v>
      </c>
      <c r="N397">
        <f>SUMIF(Erfassung4!BD:BD,L397,Erfassung4!BG:BG)</f>
        <v>0</v>
      </c>
      <c r="O397">
        <f t="shared" si="29"/>
        <v>0</v>
      </c>
      <c r="P397">
        <f t="shared" si="28"/>
        <v>1</v>
      </c>
    </row>
    <row r="398" spans="12:16" x14ac:dyDescent="0.25">
      <c r="L398" s="264">
        <f>Member!A398</f>
        <v>16465</v>
      </c>
      <c r="M398">
        <f>SUMIF(Erfassung4!BD:BD,L398,Erfassung4!BW:BW)</f>
        <v>0</v>
      </c>
      <c r="N398">
        <f>SUMIF(Erfassung4!BD:BD,L398,Erfassung4!BG:BG)</f>
        <v>0</v>
      </c>
      <c r="O398">
        <f t="shared" si="29"/>
        <v>0</v>
      </c>
      <c r="P398">
        <f t="shared" si="28"/>
        <v>1</v>
      </c>
    </row>
    <row r="399" spans="12:16" x14ac:dyDescent="0.25">
      <c r="L399" s="264">
        <f>Member!A399</f>
        <v>16917</v>
      </c>
      <c r="M399">
        <f>SUMIF(Erfassung4!BD:BD,L399,Erfassung4!BW:BW)</f>
        <v>0</v>
      </c>
      <c r="N399">
        <f>SUMIF(Erfassung4!BD:BD,L399,Erfassung4!BG:BG)</f>
        <v>0</v>
      </c>
      <c r="O399">
        <f t="shared" si="29"/>
        <v>0</v>
      </c>
      <c r="P399">
        <f t="shared" si="28"/>
        <v>1</v>
      </c>
    </row>
    <row r="400" spans="12:16" x14ac:dyDescent="0.25">
      <c r="L400" s="264">
        <f>Member!A400</f>
        <v>25095</v>
      </c>
      <c r="M400">
        <f>SUMIF(Erfassung4!BD:BD,L400,Erfassung4!BW:BW)</f>
        <v>0</v>
      </c>
      <c r="N400">
        <f>SUMIF(Erfassung4!BD:BD,L400,Erfassung4!BG:BG)</f>
        <v>0</v>
      </c>
      <c r="O400">
        <f t="shared" si="29"/>
        <v>0</v>
      </c>
      <c r="P400">
        <f t="shared" si="28"/>
        <v>1</v>
      </c>
    </row>
    <row r="401" spans="12:16" x14ac:dyDescent="0.25">
      <c r="L401" s="264">
        <f>Member!A401</f>
        <v>25555</v>
      </c>
      <c r="M401">
        <f>SUMIF(Erfassung4!BD:BD,L401,Erfassung4!BW:BW)</f>
        <v>0</v>
      </c>
      <c r="N401">
        <f>SUMIF(Erfassung4!BD:BD,L401,Erfassung4!BG:BG)</f>
        <v>0</v>
      </c>
      <c r="O401">
        <f t="shared" si="29"/>
        <v>0</v>
      </c>
      <c r="P401">
        <f t="shared" si="28"/>
        <v>1</v>
      </c>
    </row>
    <row r="402" spans="12:16" x14ac:dyDescent="0.25">
      <c r="L402" s="264">
        <f>Member!A402</f>
        <v>25097</v>
      </c>
      <c r="M402">
        <f>SUMIF(Erfassung4!BD:BD,L402,Erfassung4!BW:BW)</f>
        <v>0</v>
      </c>
      <c r="N402">
        <f>SUMIF(Erfassung4!BD:BD,L402,Erfassung4!BG:BG)</f>
        <v>0</v>
      </c>
      <c r="O402">
        <f t="shared" si="29"/>
        <v>0</v>
      </c>
      <c r="P402">
        <f t="shared" si="28"/>
        <v>1</v>
      </c>
    </row>
    <row r="403" spans="12:16" x14ac:dyDescent="0.25">
      <c r="L403" s="264">
        <f>Member!A403</f>
        <v>25614</v>
      </c>
      <c r="M403">
        <f>SUMIF(Erfassung4!BD:BD,L403,Erfassung4!BW:BW)</f>
        <v>0</v>
      </c>
      <c r="N403">
        <f>SUMIF(Erfassung4!BD:BD,L403,Erfassung4!BG:BG)</f>
        <v>0</v>
      </c>
      <c r="O403">
        <f t="shared" si="29"/>
        <v>0</v>
      </c>
      <c r="P403">
        <f t="shared" si="28"/>
        <v>1</v>
      </c>
    </row>
    <row r="404" spans="12:16" x14ac:dyDescent="0.25">
      <c r="L404" s="264">
        <f>Member!A404</f>
        <v>25093</v>
      </c>
      <c r="M404">
        <f>SUMIF(Erfassung4!BD:BD,L404,Erfassung4!BW:BW)</f>
        <v>0</v>
      </c>
      <c r="N404">
        <f>SUMIF(Erfassung4!BD:BD,L404,Erfassung4!BG:BG)</f>
        <v>0</v>
      </c>
      <c r="O404">
        <f t="shared" si="29"/>
        <v>0</v>
      </c>
      <c r="P404">
        <f t="shared" si="28"/>
        <v>1</v>
      </c>
    </row>
    <row r="405" spans="12:16" x14ac:dyDescent="0.25">
      <c r="L405" s="264">
        <f>Member!A405</f>
        <v>25948</v>
      </c>
      <c r="M405">
        <f>SUMIF(Erfassung4!BD:BD,L405,Erfassung4!BW:BW)</f>
        <v>0</v>
      </c>
      <c r="N405">
        <f>SUMIF(Erfassung4!BD:BD,L405,Erfassung4!BG:BG)</f>
        <v>0</v>
      </c>
      <c r="O405">
        <f t="shared" si="29"/>
        <v>0</v>
      </c>
      <c r="P405">
        <f t="shared" si="28"/>
        <v>1</v>
      </c>
    </row>
    <row r="406" spans="12:16" x14ac:dyDescent="0.25">
      <c r="L406" s="264">
        <f>Member!A406</f>
        <v>25615</v>
      </c>
      <c r="M406">
        <f>SUMIF(Erfassung4!BD:BD,L406,Erfassung4!BW:BW)</f>
        <v>0</v>
      </c>
      <c r="N406">
        <f>SUMIF(Erfassung4!BD:BD,L406,Erfassung4!BG:BG)</f>
        <v>0</v>
      </c>
      <c r="O406">
        <f t="shared" si="29"/>
        <v>0</v>
      </c>
      <c r="P406">
        <f t="shared" si="28"/>
        <v>1</v>
      </c>
    </row>
    <row r="407" spans="12:16" x14ac:dyDescent="0.25">
      <c r="L407" s="264">
        <f>Member!A407</f>
        <v>16456</v>
      </c>
      <c r="M407">
        <f>SUMIF(Erfassung4!BD:BD,L407,Erfassung4!BW:BW)</f>
        <v>0</v>
      </c>
      <c r="N407">
        <f>SUMIF(Erfassung4!BD:BD,L407,Erfassung4!BG:BG)</f>
        <v>0</v>
      </c>
      <c r="O407">
        <f t="shared" si="29"/>
        <v>0</v>
      </c>
      <c r="P407">
        <f t="shared" si="28"/>
        <v>1</v>
      </c>
    </row>
    <row r="408" spans="12:16" x14ac:dyDescent="0.25">
      <c r="L408" s="264">
        <f>Member!A408</f>
        <v>16459</v>
      </c>
      <c r="M408">
        <f>SUMIF(Erfassung4!BD:BD,L408,Erfassung4!BW:BW)</f>
        <v>0</v>
      </c>
      <c r="N408">
        <f>SUMIF(Erfassung4!BD:BD,L408,Erfassung4!BG:BG)</f>
        <v>0</v>
      </c>
      <c r="O408">
        <f t="shared" si="29"/>
        <v>0</v>
      </c>
      <c r="P408">
        <f t="shared" si="28"/>
        <v>1</v>
      </c>
    </row>
    <row r="409" spans="12:16" x14ac:dyDescent="0.25">
      <c r="L409" s="264">
        <f>Member!A409</f>
        <v>38711</v>
      </c>
      <c r="M409">
        <f>SUMIF(Erfassung4!BD:BD,L409,Erfassung4!BW:BW)</f>
        <v>0</v>
      </c>
      <c r="N409">
        <f>SUMIF(Erfassung4!BD:BD,L409,Erfassung4!BG:BG)</f>
        <v>0</v>
      </c>
      <c r="O409">
        <f t="shared" si="29"/>
        <v>0</v>
      </c>
      <c r="P409">
        <f t="shared" si="28"/>
        <v>1</v>
      </c>
    </row>
    <row r="410" spans="12:16" x14ac:dyDescent="0.25">
      <c r="L410" s="264">
        <f>Member!A410</f>
        <v>16462</v>
      </c>
      <c r="M410">
        <f>SUMIF(Erfassung4!BD:BD,L410,Erfassung4!BW:BW)</f>
        <v>0</v>
      </c>
      <c r="N410">
        <f>SUMIF(Erfassung4!BD:BD,L410,Erfassung4!BG:BG)</f>
        <v>0</v>
      </c>
      <c r="O410">
        <f t="shared" si="29"/>
        <v>0</v>
      </c>
      <c r="P410">
        <f t="shared" si="28"/>
        <v>1</v>
      </c>
    </row>
    <row r="411" spans="12:16" x14ac:dyDescent="0.25">
      <c r="L411" s="264">
        <f>Member!A411</f>
        <v>16811</v>
      </c>
      <c r="M411">
        <f>SUMIF(Erfassung4!BD:BD,L411,Erfassung4!BW:BW)</f>
        <v>0</v>
      </c>
      <c r="N411">
        <f>SUMIF(Erfassung4!BD:BD,L411,Erfassung4!BG:BG)</f>
        <v>0</v>
      </c>
      <c r="O411">
        <f t="shared" si="29"/>
        <v>0</v>
      </c>
      <c r="P411">
        <f t="shared" si="28"/>
        <v>1</v>
      </c>
    </row>
    <row r="412" spans="12:16" x14ac:dyDescent="0.25">
      <c r="L412" s="264">
        <f>Member!A412</f>
        <v>38878</v>
      </c>
      <c r="M412">
        <f>SUMIF(Erfassung4!BD:BD,L412,Erfassung4!BW:BW)</f>
        <v>0</v>
      </c>
      <c r="N412">
        <f>SUMIF(Erfassung4!BD:BD,L412,Erfassung4!BG:BG)</f>
        <v>0</v>
      </c>
      <c r="O412">
        <f t="shared" si="29"/>
        <v>0</v>
      </c>
      <c r="P412">
        <f t="shared" si="28"/>
        <v>1</v>
      </c>
    </row>
    <row r="413" spans="12:16" x14ac:dyDescent="0.25">
      <c r="L413" s="264">
        <f>Member!A413</f>
        <v>38403</v>
      </c>
      <c r="M413">
        <f>SUMIF(Erfassung4!BD:BD,L413,Erfassung4!BW:BW)</f>
        <v>0</v>
      </c>
      <c r="N413">
        <f>SUMIF(Erfassung4!BD:BD,L413,Erfassung4!BG:BG)</f>
        <v>0</v>
      </c>
      <c r="O413">
        <f t="shared" si="29"/>
        <v>0</v>
      </c>
      <c r="P413">
        <f t="shared" si="28"/>
        <v>1</v>
      </c>
    </row>
    <row r="414" spans="12:16" x14ac:dyDescent="0.25">
      <c r="L414" s="264">
        <f>Member!A414</f>
        <v>16471</v>
      </c>
      <c r="M414">
        <f>SUMIF(Erfassung4!BD:BD,L414,Erfassung4!BW:BW)</f>
        <v>0</v>
      </c>
      <c r="N414">
        <f>SUMIF(Erfassung4!BD:BD,L414,Erfassung4!BG:BG)</f>
        <v>0</v>
      </c>
      <c r="O414">
        <f t="shared" si="29"/>
        <v>0</v>
      </c>
      <c r="P414">
        <f t="shared" si="28"/>
        <v>1</v>
      </c>
    </row>
    <row r="415" spans="12:16" x14ac:dyDescent="0.25">
      <c r="L415" s="264">
        <f>Member!A415</f>
        <v>16461</v>
      </c>
      <c r="M415">
        <f>SUMIF(Erfassung4!BD:BD,L415,Erfassung4!BW:BW)</f>
        <v>0</v>
      </c>
      <c r="N415">
        <f>SUMIF(Erfassung4!BD:BD,L415,Erfassung4!BG:BG)</f>
        <v>0</v>
      </c>
      <c r="O415">
        <f t="shared" si="29"/>
        <v>0</v>
      </c>
      <c r="P415">
        <f t="shared" si="28"/>
        <v>1</v>
      </c>
    </row>
    <row r="416" spans="12:16" x14ac:dyDescent="0.25">
      <c r="L416" s="264">
        <f>Member!A416</f>
        <v>38639</v>
      </c>
      <c r="M416">
        <f>SUMIF(Erfassung4!BD:BD,L416,Erfassung4!BW:BW)</f>
        <v>0</v>
      </c>
      <c r="N416">
        <f>SUMIF(Erfassung4!BD:BD,L416,Erfassung4!BG:BG)</f>
        <v>0</v>
      </c>
      <c r="O416">
        <f t="shared" si="29"/>
        <v>0</v>
      </c>
      <c r="P416">
        <f t="shared" si="28"/>
        <v>1</v>
      </c>
    </row>
    <row r="417" spans="12:16" x14ac:dyDescent="0.25">
      <c r="L417" s="264">
        <f>Member!A417</f>
        <v>38638</v>
      </c>
      <c r="M417">
        <f>SUMIF(Erfassung4!BD:BD,L417,Erfassung4!BW:BW)</f>
        <v>0</v>
      </c>
      <c r="N417">
        <f>SUMIF(Erfassung4!BD:BD,L417,Erfassung4!BG:BG)</f>
        <v>0</v>
      </c>
      <c r="O417">
        <f t="shared" si="29"/>
        <v>0</v>
      </c>
      <c r="P417">
        <f t="shared" si="28"/>
        <v>1</v>
      </c>
    </row>
    <row r="418" spans="12:16" x14ac:dyDescent="0.25">
      <c r="L418" s="264">
        <f>Member!A418</f>
        <v>38637</v>
      </c>
      <c r="M418">
        <f>SUMIF(Erfassung4!BD:BD,L418,Erfassung4!BW:BW)</f>
        <v>0</v>
      </c>
      <c r="N418">
        <f>SUMIF(Erfassung4!BD:BD,L418,Erfassung4!BG:BG)</f>
        <v>0</v>
      </c>
      <c r="O418">
        <f t="shared" si="29"/>
        <v>0</v>
      </c>
      <c r="P418">
        <f t="shared" si="28"/>
        <v>1</v>
      </c>
    </row>
    <row r="419" spans="12:16" x14ac:dyDescent="0.25">
      <c r="L419" s="264">
        <f>Member!A419</f>
        <v>38549</v>
      </c>
      <c r="M419">
        <f>SUMIF(Erfassung4!BD:BD,L419,Erfassung4!BW:BW)</f>
        <v>0</v>
      </c>
      <c r="N419">
        <f>SUMIF(Erfassung4!BD:BD,L419,Erfassung4!BG:BG)</f>
        <v>0</v>
      </c>
      <c r="O419">
        <f t="shared" si="29"/>
        <v>0</v>
      </c>
      <c r="P419">
        <f t="shared" si="28"/>
        <v>1</v>
      </c>
    </row>
    <row r="420" spans="12:16" x14ac:dyDescent="0.25">
      <c r="L420" s="264">
        <f>Member!A420</f>
        <v>38746</v>
      </c>
      <c r="M420">
        <f>SUMIF(Erfassung4!BD:BD,L420,Erfassung4!BW:BW)</f>
        <v>0</v>
      </c>
      <c r="N420">
        <f>SUMIF(Erfassung4!BD:BD,L420,Erfassung4!BG:BG)</f>
        <v>0</v>
      </c>
      <c r="O420">
        <f t="shared" si="29"/>
        <v>0</v>
      </c>
      <c r="P420">
        <f t="shared" si="28"/>
        <v>1</v>
      </c>
    </row>
    <row r="421" spans="12:16" x14ac:dyDescent="0.25">
      <c r="L421" s="264">
        <f>Member!A421</f>
        <v>38593</v>
      </c>
      <c r="M421">
        <f>SUMIF(Erfassung4!BD:BD,L421,Erfassung4!BW:BW)</f>
        <v>0</v>
      </c>
      <c r="N421">
        <f>SUMIF(Erfassung4!BD:BD,L421,Erfassung4!BG:BG)</f>
        <v>0</v>
      </c>
      <c r="O421">
        <f t="shared" si="29"/>
        <v>0</v>
      </c>
      <c r="P421">
        <f t="shared" si="28"/>
        <v>1</v>
      </c>
    </row>
    <row r="422" spans="12:16" x14ac:dyDescent="0.25">
      <c r="L422" s="264">
        <f>Member!A422</f>
        <v>7753</v>
      </c>
      <c r="M422">
        <f>SUMIF(Erfassung4!BD:BD,L422,Erfassung4!BW:BW)</f>
        <v>0</v>
      </c>
      <c r="N422">
        <f>SUMIF(Erfassung4!BD:BD,L422,Erfassung4!BG:BG)</f>
        <v>0</v>
      </c>
      <c r="O422">
        <f t="shared" si="29"/>
        <v>0</v>
      </c>
      <c r="P422">
        <f t="shared" si="28"/>
        <v>1</v>
      </c>
    </row>
    <row r="423" spans="12:16" x14ac:dyDescent="0.25">
      <c r="L423" s="264">
        <f>Member!A423</f>
        <v>38717</v>
      </c>
      <c r="M423">
        <f>SUMIF(Erfassung4!BD:BD,L423,Erfassung4!BW:BW)</f>
        <v>0</v>
      </c>
      <c r="N423">
        <f>SUMIF(Erfassung4!BD:BD,L423,Erfassung4!BG:BG)</f>
        <v>0</v>
      </c>
      <c r="O423">
        <f t="shared" si="29"/>
        <v>0</v>
      </c>
      <c r="P423">
        <f t="shared" si="28"/>
        <v>1</v>
      </c>
    </row>
    <row r="424" spans="12:16" x14ac:dyDescent="0.25">
      <c r="L424" s="264">
        <f>Member!A424</f>
        <v>38800</v>
      </c>
      <c r="M424">
        <f>SUMIF(Erfassung4!BD:BD,L424,Erfassung4!BW:BW)</f>
        <v>0</v>
      </c>
      <c r="N424">
        <f>SUMIF(Erfassung4!BD:BD,L424,Erfassung4!BG:BG)</f>
        <v>0</v>
      </c>
      <c r="O424">
        <f t="shared" si="29"/>
        <v>0</v>
      </c>
      <c r="P424">
        <f t="shared" si="28"/>
        <v>1</v>
      </c>
    </row>
    <row r="425" spans="12:16" x14ac:dyDescent="0.25">
      <c r="L425" s="264">
        <f>Member!A425</f>
        <v>38732</v>
      </c>
      <c r="M425">
        <f>SUMIF(Erfassung4!BD:BD,L425,Erfassung4!BW:BW)</f>
        <v>0</v>
      </c>
      <c r="N425">
        <f>SUMIF(Erfassung4!BD:BD,L425,Erfassung4!BG:BG)</f>
        <v>0</v>
      </c>
      <c r="O425">
        <f t="shared" si="29"/>
        <v>0</v>
      </c>
      <c r="P425">
        <f t="shared" si="28"/>
        <v>1</v>
      </c>
    </row>
    <row r="426" spans="12:16" x14ac:dyDescent="0.25">
      <c r="L426" s="264">
        <f>Member!A426</f>
        <v>38747</v>
      </c>
      <c r="M426">
        <f>SUMIF(Erfassung4!BD:BD,L426,Erfassung4!BW:BW)</f>
        <v>0</v>
      </c>
      <c r="N426">
        <f>SUMIF(Erfassung4!BD:BD,L426,Erfassung4!BG:BG)</f>
        <v>0</v>
      </c>
      <c r="O426">
        <f t="shared" si="29"/>
        <v>0</v>
      </c>
      <c r="P426">
        <f t="shared" si="28"/>
        <v>1</v>
      </c>
    </row>
    <row r="427" spans="12:16" x14ac:dyDescent="0.25">
      <c r="L427" s="264">
        <f>Member!A427</f>
        <v>15911</v>
      </c>
      <c r="M427">
        <f>SUMIF(Erfassung4!BD:BD,L427,Erfassung4!BW:BW)</f>
        <v>0</v>
      </c>
      <c r="N427">
        <f>SUMIF(Erfassung4!BD:BD,L427,Erfassung4!BG:BG)</f>
        <v>0</v>
      </c>
      <c r="O427">
        <f t="shared" si="29"/>
        <v>0</v>
      </c>
      <c r="P427">
        <f t="shared" si="28"/>
        <v>1</v>
      </c>
    </row>
    <row r="428" spans="12:16" x14ac:dyDescent="0.25">
      <c r="L428" s="264">
        <f>Member!A428</f>
        <v>7177</v>
      </c>
      <c r="M428">
        <f>SUMIF(Erfassung4!BD:BD,L428,Erfassung4!BW:BW)</f>
        <v>0</v>
      </c>
      <c r="N428">
        <f>SUMIF(Erfassung4!BD:BD,L428,Erfassung4!BG:BG)</f>
        <v>0</v>
      </c>
      <c r="O428">
        <f t="shared" si="29"/>
        <v>0</v>
      </c>
      <c r="P428">
        <f t="shared" si="28"/>
        <v>1</v>
      </c>
    </row>
    <row r="429" spans="12:16" x14ac:dyDescent="0.25">
      <c r="L429" s="264">
        <f>Member!A429</f>
        <v>38044</v>
      </c>
      <c r="M429">
        <f>SUMIF(Erfassung4!BD:BD,L429,Erfassung4!BW:BW)</f>
        <v>0</v>
      </c>
      <c r="N429">
        <f>SUMIF(Erfassung4!BD:BD,L429,Erfassung4!BG:BG)</f>
        <v>0</v>
      </c>
      <c r="O429">
        <f t="shared" si="29"/>
        <v>0</v>
      </c>
      <c r="P429">
        <f t="shared" si="28"/>
        <v>1</v>
      </c>
    </row>
    <row r="430" spans="12:16" x14ac:dyDescent="0.25">
      <c r="L430" s="264">
        <f>Member!A430</f>
        <v>38401</v>
      </c>
      <c r="M430">
        <f>SUMIF(Erfassung4!BD:BD,L430,Erfassung4!BW:BW)</f>
        <v>0</v>
      </c>
      <c r="N430">
        <f>SUMIF(Erfassung4!BD:BD,L430,Erfassung4!BG:BG)</f>
        <v>0</v>
      </c>
      <c r="O430">
        <f t="shared" si="29"/>
        <v>0</v>
      </c>
      <c r="P430">
        <f t="shared" si="28"/>
        <v>1</v>
      </c>
    </row>
    <row r="431" spans="12:16" x14ac:dyDescent="0.25">
      <c r="L431" s="264">
        <f>Member!A431</f>
        <v>16900</v>
      </c>
      <c r="M431">
        <f>SUMIF(Erfassung4!BD:BD,L431,Erfassung4!BW:BW)</f>
        <v>0</v>
      </c>
      <c r="N431">
        <f>SUMIF(Erfassung4!BD:BD,L431,Erfassung4!BG:BG)</f>
        <v>0</v>
      </c>
      <c r="O431">
        <f t="shared" si="29"/>
        <v>0</v>
      </c>
      <c r="P431">
        <f t="shared" si="28"/>
        <v>1</v>
      </c>
    </row>
    <row r="432" spans="12:16" x14ac:dyDescent="0.25">
      <c r="L432" s="264">
        <f>Member!A432</f>
        <v>38583</v>
      </c>
      <c r="M432">
        <f>SUMIF(Erfassung4!BD:BD,L432,Erfassung4!BW:BW)</f>
        <v>0</v>
      </c>
      <c r="N432">
        <f>SUMIF(Erfassung4!BD:BD,L432,Erfassung4!BG:BG)</f>
        <v>0</v>
      </c>
      <c r="O432">
        <f t="shared" si="29"/>
        <v>0</v>
      </c>
      <c r="P432">
        <f t="shared" si="28"/>
        <v>1</v>
      </c>
    </row>
    <row r="433" spans="12:16" x14ac:dyDescent="0.25">
      <c r="L433" s="264">
        <f>Member!A433</f>
        <v>38607</v>
      </c>
      <c r="M433">
        <f>SUMIF(Erfassung4!BD:BD,L433,Erfassung4!BW:BW)</f>
        <v>0</v>
      </c>
      <c r="N433">
        <f>SUMIF(Erfassung4!BD:BD,L433,Erfassung4!BG:BG)</f>
        <v>0</v>
      </c>
      <c r="O433">
        <f t="shared" si="29"/>
        <v>0</v>
      </c>
      <c r="P433">
        <f t="shared" si="28"/>
        <v>1</v>
      </c>
    </row>
    <row r="434" spans="12:16" x14ac:dyDescent="0.25">
      <c r="L434" s="264">
        <f>Member!A434</f>
        <v>38365</v>
      </c>
      <c r="M434">
        <f>SUMIF(Erfassung4!BD:BD,L434,Erfassung4!BW:BW)</f>
        <v>0</v>
      </c>
      <c r="N434">
        <f>SUMIF(Erfassung4!BD:BD,L434,Erfassung4!BG:BG)</f>
        <v>0</v>
      </c>
      <c r="O434">
        <f t="shared" si="29"/>
        <v>0</v>
      </c>
      <c r="P434">
        <f t="shared" si="28"/>
        <v>1</v>
      </c>
    </row>
    <row r="435" spans="12:16" x14ac:dyDescent="0.25">
      <c r="L435" s="264">
        <f>Member!A435</f>
        <v>7787</v>
      </c>
      <c r="M435">
        <f>SUMIF(Erfassung4!BD:BD,L435,Erfassung4!BW:BW)</f>
        <v>0</v>
      </c>
      <c r="N435">
        <f>SUMIF(Erfassung4!BD:BD,L435,Erfassung4!BG:BG)</f>
        <v>0</v>
      </c>
      <c r="O435">
        <f t="shared" si="29"/>
        <v>0</v>
      </c>
      <c r="P435">
        <f t="shared" si="28"/>
        <v>1</v>
      </c>
    </row>
    <row r="436" spans="12:16" x14ac:dyDescent="0.25">
      <c r="L436" s="264">
        <f>Member!A436</f>
        <v>7770</v>
      </c>
      <c r="M436">
        <f>SUMIF(Erfassung4!BD:BD,L436,Erfassung4!BW:BW)</f>
        <v>0</v>
      </c>
      <c r="N436">
        <f>SUMIF(Erfassung4!BD:BD,L436,Erfassung4!BG:BG)</f>
        <v>0</v>
      </c>
      <c r="O436">
        <f t="shared" si="29"/>
        <v>0</v>
      </c>
      <c r="P436">
        <f t="shared" si="28"/>
        <v>1</v>
      </c>
    </row>
    <row r="437" spans="12:16" x14ac:dyDescent="0.25">
      <c r="L437" s="264">
        <f>Member!A437</f>
        <v>38604</v>
      </c>
      <c r="M437">
        <f>SUMIF(Erfassung4!BD:BD,L437,Erfassung4!BW:BW)</f>
        <v>0</v>
      </c>
      <c r="N437">
        <f>SUMIF(Erfassung4!BD:BD,L437,Erfassung4!BG:BG)</f>
        <v>0</v>
      </c>
      <c r="O437">
        <f t="shared" si="29"/>
        <v>0</v>
      </c>
      <c r="P437">
        <f t="shared" si="28"/>
        <v>1</v>
      </c>
    </row>
    <row r="438" spans="12:16" x14ac:dyDescent="0.25">
      <c r="L438" s="264">
        <f>Member!A438</f>
        <v>38210</v>
      </c>
      <c r="M438">
        <f>SUMIF(Erfassung4!BD:BD,L438,Erfassung4!BW:BW)</f>
        <v>0</v>
      </c>
      <c r="N438">
        <f>SUMIF(Erfassung4!BD:BD,L438,Erfassung4!BG:BG)</f>
        <v>0</v>
      </c>
      <c r="O438">
        <f t="shared" si="29"/>
        <v>0</v>
      </c>
      <c r="P438">
        <f t="shared" si="28"/>
        <v>1</v>
      </c>
    </row>
    <row r="439" spans="12:16" x14ac:dyDescent="0.25">
      <c r="L439" s="264">
        <f>Member!A439</f>
        <v>29621</v>
      </c>
      <c r="M439">
        <f>SUMIF(Erfassung4!BD:BD,L439,Erfassung4!BW:BW)</f>
        <v>0</v>
      </c>
      <c r="N439">
        <f>SUMIF(Erfassung4!BD:BD,L439,Erfassung4!BG:BG)</f>
        <v>0</v>
      </c>
      <c r="O439">
        <f t="shared" si="29"/>
        <v>0</v>
      </c>
      <c r="P439">
        <f t="shared" si="28"/>
        <v>1</v>
      </c>
    </row>
    <row r="440" spans="12:16" x14ac:dyDescent="0.25">
      <c r="L440" s="264">
        <f>Member!A440</f>
        <v>7772</v>
      </c>
      <c r="M440">
        <f>SUMIF(Erfassung4!BD:BD,L440,Erfassung4!BW:BW)</f>
        <v>0</v>
      </c>
      <c r="N440">
        <f>SUMIF(Erfassung4!BD:BD,L440,Erfassung4!BG:BG)</f>
        <v>0</v>
      </c>
      <c r="O440">
        <f t="shared" si="29"/>
        <v>0</v>
      </c>
      <c r="P440">
        <f t="shared" si="28"/>
        <v>1</v>
      </c>
    </row>
    <row r="441" spans="12:16" x14ac:dyDescent="0.25">
      <c r="L441" s="264">
        <f>Member!A441</f>
        <v>7786</v>
      </c>
      <c r="M441">
        <f>SUMIF(Erfassung4!BD:BD,L441,Erfassung4!BW:BW)</f>
        <v>0</v>
      </c>
      <c r="N441">
        <f>SUMIF(Erfassung4!BD:BD,L441,Erfassung4!BG:BG)</f>
        <v>0</v>
      </c>
      <c r="O441">
        <f t="shared" si="29"/>
        <v>0</v>
      </c>
      <c r="P441">
        <f t="shared" si="28"/>
        <v>1</v>
      </c>
    </row>
    <row r="442" spans="12:16" x14ac:dyDescent="0.25">
      <c r="L442" s="264">
        <f>Member!A442</f>
        <v>38640</v>
      </c>
      <c r="M442">
        <f>SUMIF(Erfassung4!BD:BD,L442,Erfassung4!BW:BW)</f>
        <v>0</v>
      </c>
      <c r="N442">
        <f>SUMIF(Erfassung4!BD:BD,L442,Erfassung4!BG:BG)</f>
        <v>0</v>
      </c>
      <c r="O442">
        <f t="shared" si="29"/>
        <v>0</v>
      </c>
      <c r="P442">
        <f t="shared" si="28"/>
        <v>1</v>
      </c>
    </row>
    <row r="443" spans="12:16" x14ac:dyDescent="0.25">
      <c r="L443" s="264">
        <f>Member!A443</f>
        <v>38554</v>
      </c>
      <c r="M443">
        <f>SUMIF(Erfassung4!BD:BD,L443,Erfassung4!BW:BW)</f>
        <v>0</v>
      </c>
      <c r="N443">
        <f>SUMIF(Erfassung4!BD:BD,L443,Erfassung4!BG:BG)</f>
        <v>0</v>
      </c>
      <c r="O443">
        <f t="shared" si="29"/>
        <v>0</v>
      </c>
      <c r="P443">
        <f t="shared" si="28"/>
        <v>1</v>
      </c>
    </row>
    <row r="444" spans="12:16" x14ac:dyDescent="0.25">
      <c r="L444" s="264">
        <f>Member!A444</f>
        <v>38977</v>
      </c>
      <c r="M444">
        <f>SUMIF(Erfassung4!BD:BD,L444,Erfassung4!BW:BW)</f>
        <v>0</v>
      </c>
      <c r="N444">
        <f>SUMIF(Erfassung4!BD:BD,L444,Erfassung4!BG:BG)</f>
        <v>0</v>
      </c>
      <c r="O444">
        <f t="shared" si="29"/>
        <v>0</v>
      </c>
      <c r="P444">
        <f t="shared" si="28"/>
        <v>1</v>
      </c>
    </row>
    <row r="445" spans="12:16" x14ac:dyDescent="0.25">
      <c r="L445" s="264">
        <f>Member!A445</f>
        <v>25347</v>
      </c>
      <c r="M445">
        <f>SUMIF(Erfassung4!BD:BD,L445,Erfassung4!BW:BW)</f>
        <v>0</v>
      </c>
      <c r="N445">
        <f>SUMIF(Erfassung4!BD:BD,L445,Erfassung4!BG:BG)</f>
        <v>0</v>
      </c>
      <c r="O445">
        <f t="shared" si="29"/>
        <v>0</v>
      </c>
      <c r="P445">
        <f t="shared" si="28"/>
        <v>1</v>
      </c>
    </row>
    <row r="446" spans="12:16" x14ac:dyDescent="0.25">
      <c r="L446" s="264">
        <f>Member!A446</f>
        <v>7721</v>
      </c>
      <c r="M446">
        <f>SUMIF(Erfassung4!BD:BD,L446,Erfassung4!BW:BW)</f>
        <v>0</v>
      </c>
      <c r="N446">
        <f>SUMIF(Erfassung4!BD:BD,L446,Erfassung4!BG:BG)</f>
        <v>0</v>
      </c>
      <c r="O446">
        <f t="shared" si="29"/>
        <v>0</v>
      </c>
      <c r="P446">
        <f t="shared" si="28"/>
        <v>1</v>
      </c>
    </row>
    <row r="447" spans="12:16" x14ac:dyDescent="0.25">
      <c r="L447" s="264">
        <f>Member!A447</f>
        <v>7801</v>
      </c>
      <c r="M447">
        <f>SUMIF(Erfassung4!BD:BD,L447,Erfassung4!BW:BW)</f>
        <v>0</v>
      </c>
      <c r="N447">
        <f>SUMIF(Erfassung4!BD:BD,L447,Erfassung4!BG:BG)</f>
        <v>0</v>
      </c>
      <c r="O447">
        <f t="shared" si="29"/>
        <v>0</v>
      </c>
      <c r="P447">
        <f t="shared" si="28"/>
        <v>1</v>
      </c>
    </row>
    <row r="448" spans="12:16" x14ac:dyDescent="0.25">
      <c r="L448" s="264">
        <f>Member!A448</f>
        <v>7709</v>
      </c>
      <c r="M448">
        <f>SUMIF(Erfassung4!BD:BD,L448,Erfassung4!BW:BW)</f>
        <v>0</v>
      </c>
      <c r="N448">
        <f>SUMIF(Erfassung4!BD:BD,L448,Erfassung4!BG:BG)</f>
        <v>0</v>
      </c>
      <c r="O448">
        <f t="shared" si="29"/>
        <v>0</v>
      </c>
      <c r="P448">
        <f t="shared" si="28"/>
        <v>1</v>
      </c>
    </row>
    <row r="449" spans="12:16" x14ac:dyDescent="0.25">
      <c r="L449" s="264">
        <f>Member!A449</f>
        <v>38351</v>
      </c>
      <c r="M449">
        <f>SUMIF(Erfassung4!BD:BD,L449,Erfassung4!BW:BW)</f>
        <v>0</v>
      </c>
      <c r="N449">
        <f>SUMIF(Erfassung4!BD:BD,L449,Erfassung4!BG:BG)</f>
        <v>0</v>
      </c>
      <c r="O449">
        <f t="shared" si="29"/>
        <v>0</v>
      </c>
      <c r="P449">
        <f t="shared" si="28"/>
        <v>1</v>
      </c>
    </row>
    <row r="450" spans="12:16" x14ac:dyDescent="0.25">
      <c r="L450" s="264">
        <f>Member!A450</f>
        <v>38664</v>
      </c>
      <c r="M450">
        <f>SUMIF(Erfassung4!BD:BD,L450,Erfassung4!BW:BW)</f>
        <v>0</v>
      </c>
      <c r="N450">
        <f>SUMIF(Erfassung4!BD:BD,L450,Erfassung4!BG:BG)</f>
        <v>0</v>
      </c>
      <c r="O450">
        <f t="shared" si="29"/>
        <v>0</v>
      </c>
      <c r="P450">
        <f t="shared" ref="P450:P513" si="30">RANK(O450,O:O)</f>
        <v>1</v>
      </c>
    </row>
    <row r="451" spans="12:16" x14ac:dyDescent="0.25">
      <c r="L451" s="264">
        <f>Member!A451</f>
        <v>25692</v>
      </c>
      <c r="M451">
        <f>SUMIF(Erfassung4!BD:BD,L451,Erfassung4!BW:BW)</f>
        <v>0</v>
      </c>
      <c r="N451">
        <f>SUMIF(Erfassung4!BD:BD,L451,Erfassung4!BG:BG)</f>
        <v>0</v>
      </c>
      <c r="O451">
        <f t="shared" ref="O451:O514" si="31">IF(N451=0,0,M451/N451-ROW()/1000000000)</f>
        <v>0</v>
      </c>
      <c r="P451">
        <f t="shared" si="30"/>
        <v>1</v>
      </c>
    </row>
    <row r="452" spans="12:16" x14ac:dyDescent="0.25">
      <c r="L452" s="264">
        <f>Member!A452</f>
        <v>38774</v>
      </c>
      <c r="M452">
        <f>SUMIF(Erfassung4!BD:BD,L452,Erfassung4!BW:BW)</f>
        <v>0</v>
      </c>
      <c r="N452">
        <f>SUMIF(Erfassung4!BD:BD,L452,Erfassung4!BG:BG)</f>
        <v>0</v>
      </c>
      <c r="O452">
        <f t="shared" si="31"/>
        <v>0</v>
      </c>
      <c r="P452">
        <f t="shared" si="30"/>
        <v>1</v>
      </c>
    </row>
    <row r="453" spans="12:16" x14ac:dyDescent="0.25">
      <c r="L453" s="264">
        <f>Member!A453</f>
        <v>38257</v>
      </c>
      <c r="M453">
        <f>SUMIF(Erfassung4!BD:BD,L453,Erfassung4!BW:BW)</f>
        <v>0</v>
      </c>
      <c r="N453">
        <f>SUMIF(Erfassung4!BD:BD,L453,Erfassung4!BG:BG)</f>
        <v>0</v>
      </c>
      <c r="O453">
        <f t="shared" si="31"/>
        <v>0</v>
      </c>
      <c r="P453">
        <f t="shared" si="30"/>
        <v>1</v>
      </c>
    </row>
    <row r="454" spans="12:16" x14ac:dyDescent="0.25">
      <c r="L454" s="264">
        <f>Member!A454</f>
        <v>25423</v>
      </c>
      <c r="M454">
        <f>SUMIF(Erfassung4!BD:BD,L454,Erfassung4!BW:BW)</f>
        <v>0</v>
      </c>
      <c r="N454">
        <f>SUMIF(Erfassung4!BD:BD,L454,Erfassung4!BG:BG)</f>
        <v>0</v>
      </c>
      <c r="O454">
        <f t="shared" si="31"/>
        <v>0</v>
      </c>
      <c r="P454">
        <f t="shared" si="30"/>
        <v>1</v>
      </c>
    </row>
    <row r="455" spans="12:16" x14ac:dyDescent="0.25">
      <c r="L455" s="264">
        <f>Member!A455</f>
        <v>38935</v>
      </c>
      <c r="M455">
        <f>SUMIF(Erfassung4!BD:BD,L455,Erfassung4!BW:BW)</f>
        <v>0</v>
      </c>
      <c r="N455">
        <f>SUMIF(Erfassung4!BD:BD,L455,Erfassung4!BG:BG)</f>
        <v>0</v>
      </c>
      <c r="O455">
        <f t="shared" si="31"/>
        <v>0</v>
      </c>
      <c r="P455">
        <f t="shared" si="30"/>
        <v>1</v>
      </c>
    </row>
    <row r="456" spans="12:16" x14ac:dyDescent="0.25">
      <c r="L456" s="264">
        <f>Member!A456</f>
        <v>38884</v>
      </c>
      <c r="M456">
        <f>SUMIF(Erfassung4!BD:BD,L456,Erfassung4!BW:BW)</f>
        <v>0</v>
      </c>
      <c r="N456">
        <f>SUMIF(Erfassung4!BD:BD,L456,Erfassung4!BG:BG)</f>
        <v>0</v>
      </c>
      <c r="O456">
        <f t="shared" si="31"/>
        <v>0</v>
      </c>
      <c r="P456">
        <f t="shared" si="30"/>
        <v>1</v>
      </c>
    </row>
    <row r="457" spans="12:16" x14ac:dyDescent="0.25">
      <c r="L457" s="264">
        <f>Member!A457</f>
        <v>38744</v>
      </c>
      <c r="M457">
        <f>SUMIF(Erfassung4!BD:BD,L457,Erfassung4!BW:BW)</f>
        <v>0</v>
      </c>
      <c r="N457">
        <f>SUMIF(Erfassung4!BD:BD,L457,Erfassung4!BG:BG)</f>
        <v>0</v>
      </c>
      <c r="O457">
        <f t="shared" si="31"/>
        <v>0</v>
      </c>
      <c r="P457">
        <f t="shared" si="30"/>
        <v>1</v>
      </c>
    </row>
    <row r="458" spans="12:16" x14ac:dyDescent="0.25">
      <c r="L458" s="264">
        <f>Member!A458</f>
        <v>25923</v>
      </c>
      <c r="M458">
        <f>SUMIF(Erfassung4!BD:BD,L458,Erfassung4!BW:BW)</f>
        <v>0</v>
      </c>
      <c r="N458">
        <f>SUMIF(Erfassung4!BD:BD,L458,Erfassung4!BG:BG)</f>
        <v>0</v>
      </c>
      <c r="O458">
        <f t="shared" si="31"/>
        <v>0</v>
      </c>
      <c r="P458">
        <f t="shared" si="30"/>
        <v>1</v>
      </c>
    </row>
    <row r="459" spans="12:16" x14ac:dyDescent="0.25">
      <c r="L459" s="264">
        <f>Member!A459</f>
        <v>38914</v>
      </c>
      <c r="M459">
        <f>SUMIF(Erfassung4!BD:BD,L459,Erfassung4!BW:BW)</f>
        <v>0</v>
      </c>
      <c r="N459">
        <f>SUMIF(Erfassung4!BD:BD,L459,Erfassung4!BG:BG)</f>
        <v>0</v>
      </c>
      <c r="O459">
        <f t="shared" si="31"/>
        <v>0</v>
      </c>
      <c r="P459">
        <f t="shared" si="30"/>
        <v>1</v>
      </c>
    </row>
    <row r="460" spans="12:16" x14ac:dyDescent="0.25">
      <c r="L460" s="264">
        <f>Member!A460</f>
        <v>25919</v>
      </c>
      <c r="M460">
        <f>SUMIF(Erfassung4!BD:BD,L460,Erfassung4!BW:BW)</f>
        <v>0</v>
      </c>
      <c r="N460">
        <f>SUMIF(Erfassung4!BD:BD,L460,Erfassung4!BG:BG)</f>
        <v>0</v>
      </c>
      <c r="O460">
        <f t="shared" si="31"/>
        <v>0</v>
      </c>
      <c r="P460">
        <f t="shared" si="30"/>
        <v>1</v>
      </c>
    </row>
    <row r="461" spans="12:16" x14ac:dyDescent="0.25">
      <c r="L461" s="264">
        <f>Member!A461</f>
        <v>38188</v>
      </c>
      <c r="M461">
        <f>SUMIF(Erfassung4!BD:BD,L461,Erfassung4!BW:BW)</f>
        <v>0</v>
      </c>
      <c r="N461">
        <f>SUMIF(Erfassung4!BD:BD,L461,Erfassung4!BG:BG)</f>
        <v>0</v>
      </c>
      <c r="O461">
        <f t="shared" si="31"/>
        <v>0</v>
      </c>
      <c r="P461">
        <f t="shared" si="30"/>
        <v>1</v>
      </c>
    </row>
    <row r="462" spans="12:16" x14ac:dyDescent="0.25">
      <c r="L462" s="264">
        <f>Member!A462</f>
        <v>25433</v>
      </c>
      <c r="M462">
        <f>SUMIF(Erfassung4!BD:BD,L462,Erfassung4!BW:BW)</f>
        <v>0</v>
      </c>
      <c r="N462">
        <f>SUMIF(Erfassung4!BD:BD,L462,Erfassung4!BG:BG)</f>
        <v>0</v>
      </c>
      <c r="O462">
        <f t="shared" si="31"/>
        <v>0</v>
      </c>
      <c r="P462">
        <f t="shared" si="30"/>
        <v>1</v>
      </c>
    </row>
    <row r="463" spans="12:16" x14ac:dyDescent="0.25">
      <c r="L463" s="264">
        <f>Member!A463</f>
        <v>16899</v>
      </c>
      <c r="M463">
        <f>SUMIF(Erfassung4!BD:BD,L463,Erfassung4!BW:BW)</f>
        <v>0</v>
      </c>
      <c r="N463">
        <f>SUMIF(Erfassung4!BD:BD,L463,Erfassung4!BG:BG)</f>
        <v>0</v>
      </c>
      <c r="O463">
        <f t="shared" si="31"/>
        <v>0</v>
      </c>
      <c r="P463">
        <f t="shared" si="30"/>
        <v>1</v>
      </c>
    </row>
    <row r="464" spans="12:16" x14ac:dyDescent="0.25">
      <c r="L464" s="264">
        <f>Member!A464</f>
        <v>19862</v>
      </c>
      <c r="M464">
        <f>SUMIF(Erfassung4!BD:BD,L464,Erfassung4!BW:BW)</f>
        <v>0</v>
      </c>
      <c r="N464">
        <f>SUMIF(Erfassung4!BD:BD,L464,Erfassung4!BG:BG)</f>
        <v>0</v>
      </c>
      <c r="O464">
        <f t="shared" si="31"/>
        <v>0</v>
      </c>
      <c r="P464">
        <f t="shared" si="30"/>
        <v>1</v>
      </c>
    </row>
    <row r="465" spans="12:16" x14ac:dyDescent="0.25">
      <c r="L465" s="264">
        <f>Member!A465</f>
        <v>10678</v>
      </c>
      <c r="M465">
        <f>SUMIF(Erfassung4!BD:BD,L465,Erfassung4!BW:BW)</f>
        <v>0</v>
      </c>
      <c r="N465">
        <f>SUMIF(Erfassung4!BD:BD,L465,Erfassung4!BG:BG)</f>
        <v>0</v>
      </c>
      <c r="O465">
        <f t="shared" si="31"/>
        <v>0</v>
      </c>
      <c r="P465">
        <f t="shared" si="30"/>
        <v>1</v>
      </c>
    </row>
    <row r="466" spans="12:16" x14ac:dyDescent="0.25">
      <c r="L466" s="264">
        <f>Member!A466</f>
        <v>38299</v>
      </c>
      <c r="M466">
        <f>SUMIF(Erfassung4!BD:BD,L466,Erfassung4!BW:BW)</f>
        <v>0</v>
      </c>
      <c r="N466">
        <f>SUMIF(Erfassung4!BD:BD,L466,Erfassung4!BG:BG)</f>
        <v>0</v>
      </c>
      <c r="O466">
        <f t="shared" si="31"/>
        <v>0</v>
      </c>
      <c r="P466">
        <f t="shared" si="30"/>
        <v>1</v>
      </c>
    </row>
    <row r="467" spans="12:16" x14ac:dyDescent="0.25">
      <c r="L467" s="264">
        <f>Member!A467</f>
        <v>7245</v>
      </c>
      <c r="M467">
        <f>SUMIF(Erfassung4!BD:BD,L467,Erfassung4!BW:BW)</f>
        <v>0</v>
      </c>
      <c r="N467">
        <f>SUMIF(Erfassung4!BD:BD,L467,Erfassung4!BG:BG)</f>
        <v>0</v>
      </c>
      <c r="O467">
        <f t="shared" si="31"/>
        <v>0</v>
      </c>
      <c r="P467">
        <f t="shared" si="30"/>
        <v>1</v>
      </c>
    </row>
    <row r="468" spans="12:16" x14ac:dyDescent="0.25">
      <c r="L468" s="264">
        <f>Member!A468</f>
        <v>38310</v>
      </c>
      <c r="M468">
        <f>SUMIF(Erfassung4!BD:BD,L468,Erfassung4!BW:BW)</f>
        <v>0</v>
      </c>
      <c r="N468">
        <f>SUMIF(Erfassung4!BD:BD,L468,Erfassung4!BG:BG)</f>
        <v>0</v>
      </c>
      <c r="O468">
        <f t="shared" si="31"/>
        <v>0</v>
      </c>
      <c r="P468">
        <f t="shared" si="30"/>
        <v>1</v>
      </c>
    </row>
    <row r="469" spans="12:16" x14ac:dyDescent="0.25">
      <c r="L469" s="264">
        <f>Member!A469</f>
        <v>38889</v>
      </c>
      <c r="M469">
        <f>SUMIF(Erfassung4!BD:BD,L469,Erfassung4!BW:BW)</f>
        <v>0</v>
      </c>
      <c r="N469">
        <f>SUMIF(Erfassung4!BD:BD,L469,Erfassung4!BG:BG)</f>
        <v>0</v>
      </c>
      <c r="O469">
        <f t="shared" si="31"/>
        <v>0</v>
      </c>
      <c r="P469">
        <f t="shared" si="30"/>
        <v>1</v>
      </c>
    </row>
    <row r="470" spans="12:16" x14ac:dyDescent="0.25">
      <c r="L470" s="264">
        <f>Member!A470</f>
        <v>38541</v>
      </c>
      <c r="M470">
        <f>SUMIF(Erfassung4!BD:BD,L470,Erfassung4!BW:BW)</f>
        <v>0</v>
      </c>
      <c r="N470">
        <f>SUMIF(Erfassung4!BD:BD,L470,Erfassung4!BG:BG)</f>
        <v>0</v>
      </c>
      <c r="O470">
        <f t="shared" si="31"/>
        <v>0</v>
      </c>
      <c r="P470">
        <f t="shared" si="30"/>
        <v>1</v>
      </c>
    </row>
    <row r="471" spans="12:16" x14ac:dyDescent="0.25">
      <c r="L471" s="264">
        <f>Member!A471</f>
        <v>25785</v>
      </c>
      <c r="M471">
        <f>SUMIF(Erfassung4!BD:BD,L471,Erfassung4!BW:BW)</f>
        <v>0</v>
      </c>
      <c r="N471">
        <f>SUMIF(Erfassung4!BD:BD,L471,Erfassung4!BG:BG)</f>
        <v>0</v>
      </c>
      <c r="O471">
        <f t="shared" si="31"/>
        <v>0</v>
      </c>
      <c r="P471">
        <f t="shared" si="30"/>
        <v>1</v>
      </c>
    </row>
    <row r="472" spans="12:16" x14ac:dyDescent="0.25">
      <c r="L472" s="264">
        <f>Member!A472</f>
        <v>38712</v>
      </c>
      <c r="M472">
        <f>SUMIF(Erfassung4!BD:BD,L472,Erfassung4!BW:BW)</f>
        <v>0</v>
      </c>
      <c r="N472">
        <f>SUMIF(Erfassung4!BD:BD,L472,Erfassung4!BG:BG)</f>
        <v>0</v>
      </c>
      <c r="O472">
        <f t="shared" si="31"/>
        <v>0</v>
      </c>
      <c r="P472">
        <f t="shared" si="30"/>
        <v>1</v>
      </c>
    </row>
    <row r="473" spans="12:16" x14ac:dyDescent="0.25">
      <c r="L473" s="264">
        <f>Member!A473</f>
        <v>38357</v>
      </c>
      <c r="M473">
        <f>SUMIF(Erfassung4!BD:BD,L473,Erfassung4!BW:BW)</f>
        <v>0</v>
      </c>
      <c r="N473">
        <f>SUMIF(Erfassung4!BD:BD,L473,Erfassung4!BG:BG)</f>
        <v>0</v>
      </c>
      <c r="O473">
        <f t="shared" si="31"/>
        <v>0</v>
      </c>
      <c r="P473">
        <f t="shared" si="30"/>
        <v>1</v>
      </c>
    </row>
    <row r="474" spans="12:16" x14ac:dyDescent="0.25">
      <c r="L474" s="264">
        <f>Member!A474</f>
        <v>16820</v>
      </c>
      <c r="M474">
        <f>SUMIF(Erfassung4!BD:BD,L474,Erfassung4!BW:BW)</f>
        <v>0</v>
      </c>
      <c r="N474">
        <f>SUMIF(Erfassung4!BD:BD,L474,Erfassung4!BG:BG)</f>
        <v>0</v>
      </c>
      <c r="O474">
        <f t="shared" si="31"/>
        <v>0</v>
      </c>
      <c r="P474">
        <f t="shared" si="30"/>
        <v>1</v>
      </c>
    </row>
    <row r="475" spans="12:16" x14ac:dyDescent="0.25">
      <c r="L475" s="264">
        <f>Member!A475</f>
        <v>38307</v>
      </c>
      <c r="M475">
        <f>SUMIF(Erfassung4!BD:BD,L475,Erfassung4!BW:BW)</f>
        <v>0</v>
      </c>
      <c r="N475">
        <f>SUMIF(Erfassung4!BD:BD,L475,Erfassung4!BG:BG)</f>
        <v>0</v>
      </c>
      <c r="O475">
        <f t="shared" si="31"/>
        <v>0</v>
      </c>
      <c r="P475">
        <f t="shared" si="30"/>
        <v>1</v>
      </c>
    </row>
    <row r="476" spans="12:16" x14ac:dyDescent="0.25">
      <c r="L476" s="264">
        <f>Member!A476</f>
        <v>38305</v>
      </c>
      <c r="M476">
        <f>SUMIF(Erfassung4!BD:BD,L476,Erfassung4!BW:BW)</f>
        <v>0</v>
      </c>
      <c r="N476">
        <f>SUMIF(Erfassung4!BD:BD,L476,Erfassung4!BG:BG)</f>
        <v>0</v>
      </c>
      <c r="O476">
        <f t="shared" si="31"/>
        <v>0</v>
      </c>
      <c r="P476">
        <f t="shared" si="30"/>
        <v>1</v>
      </c>
    </row>
    <row r="477" spans="12:16" x14ac:dyDescent="0.25">
      <c r="L477" s="264">
        <f>Member!A477</f>
        <v>38864</v>
      </c>
      <c r="M477">
        <f>SUMIF(Erfassung4!BD:BD,L477,Erfassung4!BW:BW)</f>
        <v>0</v>
      </c>
      <c r="N477">
        <f>SUMIF(Erfassung4!BD:BD,L477,Erfassung4!BG:BG)</f>
        <v>0</v>
      </c>
      <c r="O477">
        <f t="shared" si="31"/>
        <v>0</v>
      </c>
      <c r="P477">
        <f t="shared" si="30"/>
        <v>1</v>
      </c>
    </row>
    <row r="478" spans="12:16" x14ac:dyDescent="0.25">
      <c r="L478" s="264">
        <f>Member!A478</f>
        <v>38955</v>
      </c>
      <c r="M478">
        <f>SUMIF(Erfassung4!BD:BD,L478,Erfassung4!BW:BW)</f>
        <v>0</v>
      </c>
      <c r="N478">
        <f>SUMIF(Erfassung4!BD:BD,L478,Erfassung4!BG:BG)</f>
        <v>0</v>
      </c>
      <c r="O478">
        <f t="shared" si="31"/>
        <v>0</v>
      </c>
      <c r="P478">
        <f t="shared" si="30"/>
        <v>1</v>
      </c>
    </row>
    <row r="479" spans="12:16" x14ac:dyDescent="0.25">
      <c r="L479" s="264">
        <f>Member!A479</f>
        <v>38860</v>
      </c>
      <c r="M479">
        <f>SUMIF(Erfassung4!BD:BD,L479,Erfassung4!BW:BW)</f>
        <v>0</v>
      </c>
      <c r="N479">
        <f>SUMIF(Erfassung4!BD:BD,L479,Erfassung4!BG:BG)</f>
        <v>0</v>
      </c>
      <c r="O479">
        <f t="shared" si="31"/>
        <v>0</v>
      </c>
      <c r="P479">
        <f t="shared" si="30"/>
        <v>1</v>
      </c>
    </row>
    <row r="480" spans="12:16" x14ac:dyDescent="0.25">
      <c r="L480" s="264">
        <f>Member!A480</f>
        <v>7253</v>
      </c>
      <c r="M480">
        <f>SUMIF(Erfassung4!BD:BD,L480,Erfassung4!BW:BW)</f>
        <v>0</v>
      </c>
      <c r="N480">
        <f>SUMIF(Erfassung4!BD:BD,L480,Erfassung4!BG:BG)</f>
        <v>0</v>
      </c>
      <c r="O480">
        <f t="shared" si="31"/>
        <v>0</v>
      </c>
      <c r="P480">
        <f t="shared" si="30"/>
        <v>1</v>
      </c>
    </row>
    <row r="481" spans="12:16" x14ac:dyDescent="0.25">
      <c r="L481" s="264">
        <f>Member!A481</f>
        <v>38337</v>
      </c>
      <c r="M481">
        <f>SUMIF(Erfassung4!BD:BD,L481,Erfassung4!BW:BW)</f>
        <v>0</v>
      </c>
      <c r="N481">
        <f>SUMIF(Erfassung4!BD:BD,L481,Erfassung4!BG:BG)</f>
        <v>0</v>
      </c>
      <c r="O481">
        <f t="shared" si="31"/>
        <v>0</v>
      </c>
      <c r="P481">
        <f t="shared" si="30"/>
        <v>1</v>
      </c>
    </row>
    <row r="482" spans="12:16" x14ac:dyDescent="0.25">
      <c r="L482" s="264">
        <f>Member!A482</f>
        <v>38865</v>
      </c>
      <c r="M482">
        <f>SUMIF(Erfassung4!BD:BD,L482,Erfassung4!BW:BW)</f>
        <v>0</v>
      </c>
      <c r="N482">
        <f>SUMIF(Erfassung4!BD:BD,L482,Erfassung4!BG:BG)</f>
        <v>0</v>
      </c>
      <c r="O482">
        <f t="shared" si="31"/>
        <v>0</v>
      </c>
      <c r="P482">
        <f t="shared" si="30"/>
        <v>1</v>
      </c>
    </row>
    <row r="483" spans="12:16" x14ac:dyDescent="0.25">
      <c r="L483" s="264">
        <f>Member!A483</f>
        <v>38905</v>
      </c>
      <c r="M483">
        <f>SUMIF(Erfassung4!BD:BD,L483,Erfassung4!BW:BW)</f>
        <v>0</v>
      </c>
      <c r="N483">
        <f>SUMIF(Erfassung4!BD:BD,L483,Erfassung4!BG:BG)</f>
        <v>0</v>
      </c>
      <c r="O483">
        <f t="shared" si="31"/>
        <v>0</v>
      </c>
      <c r="P483">
        <f t="shared" si="30"/>
        <v>1</v>
      </c>
    </row>
    <row r="484" spans="12:16" x14ac:dyDescent="0.25">
      <c r="L484" s="264">
        <f>Member!A484</f>
        <v>38103</v>
      </c>
      <c r="M484">
        <f>SUMIF(Erfassung4!BD:BD,L484,Erfassung4!BW:BW)</f>
        <v>0</v>
      </c>
      <c r="N484">
        <f>SUMIF(Erfassung4!BD:BD,L484,Erfassung4!BG:BG)</f>
        <v>0</v>
      </c>
      <c r="O484">
        <f t="shared" si="31"/>
        <v>0</v>
      </c>
      <c r="P484">
        <f t="shared" si="30"/>
        <v>1</v>
      </c>
    </row>
    <row r="485" spans="12:16" x14ac:dyDescent="0.25">
      <c r="L485" s="264">
        <f>Member!A485</f>
        <v>38819</v>
      </c>
      <c r="M485">
        <f>SUMIF(Erfassung4!BD:BD,L485,Erfassung4!BW:BW)</f>
        <v>0</v>
      </c>
      <c r="N485">
        <f>SUMIF(Erfassung4!BD:BD,L485,Erfassung4!BG:BG)</f>
        <v>0</v>
      </c>
      <c r="O485">
        <f t="shared" si="31"/>
        <v>0</v>
      </c>
      <c r="P485">
        <f t="shared" si="30"/>
        <v>1</v>
      </c>
    </row>
    <row r="486" spans="12:16" x14ac:dyDescent="0.25">
      <c r="L486" s="264">
        <f>Member!A486</f>
        <v>38563</v>
      </c>
      <c r="M486">
        <f>SUMIF(Erfassung4!BD:BD,L486,Erfassung4!BW:BW)</f>
        <v>0</v>
      </c>
      <c r="N486">
        <f>SUMIF(Erfassung4!BD:BD,L486,Erfassung4!BG:BG)</f>
        <v>0</v>
      </c>
      <c r="O486">
        <f t="shared" si="31"/>
        <v>0</v>
      </c>
      <c r="P486">
        <f t="shared" si="30"/>
        <v>1</v>
      </c>
    </row>
    <row r="487" spans="12:16" x14ac:dyDescent="0.25">
      <c r="L487" s="264">
        <f>Member!A487</f>
        <v>38714</v>
      </c>
      <c r="M487">
        <f>SUMIF(Erfassung4!BD:BD,L487,Erfassung4!BW:BW)</f>
        <v>0</v>
      </c>
      <c r="N487">
        <f>SUMIF(Erfassung4!BD:BD,L487,Erfassung4!BG:BG)</f>
        <v>0</v>
      </c>
      <c r="O487">
        <f t="shared" si="31"/>
        <v>0</v>
      </c>
      <c r="P487">
        <f t="shared" si="30"/>
        <v>1</v>
      </c>
    </row>
    <row r="488" spans="12:16" x14ac:dyDescent="0.25">
      <c r="L488" s="264">
        <f>Member!A488</f>
        <v>16746</v>
      </c>
      <c r="M488">
        <f>SUMIF(Erfassung4!BD:BD,L488,Erfassung4!BW:BW)</f>
        <v>0</v>
      </c>
      <c r="N488">
        <f>SUMIF(Erfassung4!BD:BD,L488,Erfassung4!BG:BG)</f>
        <v>0</v>
      </c>
      <c r="O488">
        <f t="shared" si="31"/>
        <v>0</v>
      </c>
      <c r="P488">
        <f t="shared" si="30"/>
        <v>1</v>
      </c>
    </row>
    <row r="489" spans="12:16" x14ac:dyDescent="0.25">
      <c r="L489" s="264">
        <f>Member!A489</f>
        <v>16443</v>
      </c>
      <c r="M489">
        <f>SUMIF(Erfassung4!BD:BD,L489,Erfassung4!BW:BW)</f>
        <v>0</v>
      </c>
      <c r="N489">
        <f>SUMIF(Erfassung4!BD:BD,L489,Erfassung4!BG:BG)</f>
        <v>0</v>
      </c>
      <c r="O489">
        <f t="shared" si="31"/>
        <v>0</v>
      </c>
      <c r="P489">
        <f t="shared" si="30"/>
        <v>1</v>
      </c>
    </row>
    <row r="490" spans="12:16" x14ac:dyDescent="0.25">
      <c r="L490" s="264">
        <f>Member!A490</f>
        <v>16432</v>
      </c>
      <c r="M490">
        <f>SUMIF(Erfassung4!BD:BD,L490,Erfassung4!BW:BW)</f>
        <v>0</v>
      </c>
      <c r="N490">
        <f>SUMIF(Erfassung4!BD:BD,L490,Erfassung4!BG:BG)</f>
        <v>0</v>
      </c>
      <c r="O490">
        <f t="shared" si="31"/>
        <v>0</v>
      </c>
      <c r="P490">
        <f t="shared" si="30"/>
        <v>1</v>
      </c>
    </row>
    <row r="491" spans="12:16" x14ac:dyDescent="0.25">
      <c r="L491" s="264">
        <f>Member!A491</f>
        <v>16437</v>
      </c>
      <c r="M491">
        <f>SUMIF(Erfassung4!BD:BD,L491,Erfassung4!BW:BW)</f>
        <v>0</v>
      </c>
      <c r="N491">
        <f>SUMIF(Erfassung4!BD:BD,L491,Erfassung4!BG:BG)</f>
        <v>0</v>
      </c>
      <c r="O491">
        <f t="shared" si="31"/>
        <v>0</v>
      </c>
      <c r="P491">
        <f t="shared" si="30"/>
        <v>1</v>
      </c>
    </row>
    <row r="492" spans="12:16" x14ac:dyDescent="0.25">
      <c r="L492" s="264">
        <f>Member!A492</f>
        <v>16493</v>
      </c>
      <c r="M492">
        <f>SUMIF(Erfassung4!BD:BD,L492,Erfassung4!BW:BW)</f>
        <v>0</v>
      </c>
      <c r="N492">
        <f>SUMIF(Erfassung4!BD:BD,L492,Erfassung4!BG:BG)</f>
        <v>0</v>
      </c>
      <c r="O492">
        <f t="shared" si="31"/>
        <v>0</v>
      </c>
      <c r="P492">
        <f t="shared" si="30"/>
        <v>1</v>
      </c>
    </row>
    <row r="493" spans="12:16" x14ac:dyDescent="0.25">
      <c r="L493" s="264">
        <f>Member!A493</f>
        <v>38791</v>
      </c>
      <c r="M493">
        <f>SUMIF(Erfassung4!BD:BD,L493,Erfassung4!BW:BW)</f>
        <v>0</v>
      </c>
      <c r="N493">
        <f>SUMIF(Erfassung4!BD:BD,L493,Erfassung4!BG:BG)</f>
        <v>0</v>
      </c>
      <c r="O493">
        <f t="shared" si="31"/>
        <v>0</v>
      </c>
      <c r="P493">
        <f t="shared" si="30"/>
        <v>1</v>
      </c>
    </row>
    <row r="494" spans="12:16" x14ac:dyDescent="0.25">
      <c r="L494" s="264">
        <f>Member!A494</f>
        <v>38804</v>
      </c>
      <c r="M494">
        <f>SUMIF(Erfassung4!BD:BD,L494,Erfassung4!BW:BW)</f>
        <v>0</v>
      </c>
      <c r="N494">
        <f>SUMIF(Erfassung4!BD:BD,L494,Erfassung4!BG:BG)</f>
        <v>0</v>
      </c>
      <c r="O494">
        <f t="shared" si="31"/>
        <v>0</v>
      </c>
      <c r="P494">
        <f t="shared" si="30"/>
        <v>1</v>
      </c>
    </row>
    <row r="495" spans="12:16" x14ac:dyDescent="0.25">
      <c r="L495" s="264">
        <f>Member!A495</f>
        <v>38917</v>
      </c>
      <c r="M495">
        <f>SUMIF(Erfassung4!BD:BD,L495,Erfassung4!BW:BW)</f>
        <v>0</v>
      </c>
      <c r="N495">
        <f>SUMIF(Erfassung4!BD:BD,L495,Erfassung4!BG:BG)</f>
        <v>0</v>
      </c>
      <c r="O495">
        <f t="shared" si="31"/>
        <v>0</v>
      </c>
      <c r="P495">
        <f t="shared" si="30"/>
        <v>1</v>
      </c>
    </row>
    <row r="496" spans="12:16" x14ac:dyDescent="0.25">
      <c r="L496" s="264">
        <f>Member!A496</f>
        <v>16501</v>
      </c>
      <c r="M496">
        <f>SUMIF(Erfassung4!BD:BD,L496,Erfassung4!BW:BW)</f>
        <v>0</v>
      </c>
      <c r="N496">
        <f>SUMIF(Erfassung4!BD:BD,L496,Erfassung4!BG:BG)</f>
        <v>0</v>
      </c>
      <c r="O496">
        <f t="shared" si="31"/>
        <v>0</v>
      </c>
      <c r="P496">
        <f t="shared" si="30"/>
        <v>1</v>
      </c>
    </row>
    <row r="497" spans="12:16" x14ac:dyDescent="0.25">
      <c r="L497" s="264">
        <f>Member!A497</f>
        <v>16431</v>
      </c>
      <c r="M497">
        <f>SUMIF(Erfassung4!BD:BD,L497,Erfassung4!BW:BW)</f>
        <v>0</v>
      </c>
      <c r="N497">
        <f>SUMIF(Erfassung4!BD:BD,L497,Erfassung4!BG:BG)</f>
        <v>0</v>
      </c>
      <c r="O497">
        <f t="shared" si="31"/>
        <v>0</v>
      </c>
      <c r="P497">
        <f t="shared" si="30"/>
        <v>1</v>
      </c>
    </row>
    <row r="498" spans="12:16" x14ac:dyDescent="0.25">
      <c r="L498" s="264">
        <f>Member!A498</f>
        <v>16438</v>
      </c>
      <c r="M498">
        <f>SUMIF(Erfassung4!BD:BD,L498,Erfassung4!BW:BW)</f>
        <v>0</v>
      </c>
      <c r="N498">
        <f>SUMIF(Erfassung4!BD:BD,L498,Erfassung4!BG:BG)</f>
        <v>0</v>
      </c>
      <c r="O498">
        <f t="shared" si="31"/>
        <v>0</v>
      </c>
      <c r="P498">
        <f t="shared" si="30"/>
        <v>1</v>
      </c>
    </row>
    <row r="499" spans="12:16" x14ac:dyDescent="0.25">
      <c r="L499" s="264">
        <f>Member!A499</f>
        <v>16439</v>
      </c>
      <c r="M499">
        <f>SUMIF(Erfassung4!BD:BD,L499,Erfassung4!BW:BW)</f>
        <v>0</v>
      </c>
      <c r="N499">
        <f>SUMIF(Erfassung4!BD:BD,L499,Erfassung4!BG:BG)</f>
        <v>0</v>
      </c>
      <c r="O499">
        <f t="shared" si="31"/>
        <v>0</v>
      </c>
      <c r="P499">
        <f t="shared" si="30"/>
        <v>1</v>
      </c>
    </row>
    <row r="500" spans="12:16" x14ac:dyDescent="0.25">
      <c r="L500" s="264">
        <f>Member!A500</f>
        <v>16430</v>
      </c>
      <c r="M500">
        <f>SUMIF(Erfassung4!BD:BD,L500,Erfassung4!BW:BW)</f>
        <v>0</v>
      </c>
      <c r="N500">
        <f>SUMIF(Erfassung4!BD:BD,L500,Erfassung4!BG:BG)</f>
        <v>0</v>
      </c>
      <c r="O500">
        <f t="shared" si="31"/>
        <v>0</v>
      </c>
      <c r="P500">
        <f t="shared" si="30"/>
        <v>1</v>
      </c>
    </row>
    <row r="501" spans="12:16" x14ac:dyDescent="0.25">
      <c r="L501" s="264">
        <f>Member!A501</f>
        <v>25267</v>
      </c>
      <c r="M501">
        <f>SUMIF(Erfassung4!BD:BD,L501,Erfassung4!BW:BW)</f>
        <v>0</v>
      </c>
      <c r="N501">
        <f>SUMIF(Erfassung4!BD:BD,L501,Erfassung4!BG:BG)</f>
        <v>0</v>
      </c>
      <c r="O501">
        <f t="shared" si="31"/>
        <v>0</v>
      </c>
      <c r="P501">
        <f t="shared" si="30"/>
        <v>1</v>
      </c>
    </row>
    <row r="502" spans="12:16" x14ac:dyDescent="0.25">
      <c r="L502" s="264">
        <f>Member!A502</f>
        <v>7393</v>
      </c>
      <c r="M502">
        <f>SUMIF(Erfassung4!BD:BD,L502,Erfassung4!BW:BW)</f>
        <v>0</v>
      </c>
      <c r="N502">
        <f>SUMIF(Erfassung4!BD:BD,L502,Erfassung4!BG:BG)</f>
        <v>0</v>
      </c>
      <c r="O502">
        <f t="shared" si="31"/>
        <v>0</v>
      </c>
      <c r="P502">
        <f t="shared" si="30"/>
        <v>1</v>
      </c>
    </row>
    <row r="503" spans="12:16" x14ac:dyDescent="0.25">
      <c r="L503" s="264">
        <f>Member!A503</f>
        <v>7387</v>
      </c>
      <c r="M503">
        <f>SUMIF(Erfassung4!BD:BD,L503,Erfassung4!BW:BW)</f>
        <v>0</v>
      </c>
      <c r="N503">
        <f>SUMIF(Erfassung4!BD:BD,L503,Erfassung4!BG:BG)</f>
        <v>0</v>
      </c>
      <c r="O503">
        <f t="shared" si="31"/>
        <v>0</v>
      </c>
      <c r="P503">
        <f t="shared" si="30"/>
        <v>1</v>
      </c>
    </row>
    <row r="504" spans="12:16" x14ac:dyDescent="0.25">
      <c r="L504" s="264">
        <f>Member!A504</f>
        <v>25638</v>
      </c>
      <c r="M504">
        <f>SUMIF(Erfassung4!BD:BD,L504,Erfassung4!BW:BW)</f>
        <v>0</v>
      </c>
      <c r="N504">
        <f>SUMIF(Erfassung4!BD:BD,L504,Erfassung4!BG:BG)</f>
        <v>0</v>
      </c>
      <c r="O504">
        <f t="shared" si="31"/>
        <v>0</v>
      </c>
      <c r="P504">
        <f t="shared" si="30"/>
        <v>1</v>
      </c>
    </row>
    <row r="505" spans="12:16" x14ac:dyDescent="0.25">
      <c r="L505" s="264">
        <f>Member!A505</f>
        <v>7390</v>
      </c>
      <c r="M505">
        <f>SUMIF(Erfassung4!BD:BD,L505,Erfassung4!BW:BW)</f>
        <v>0</v>
      </c>
      <c r="N505">
        <f>SUMIF(Erfassung4!BD:BD,L505,Erfassung4!BG:BG)</f>
        <v>0</v>
      </c>
      <c r="O505">
        <f t="shared" si="31"/>
        <v>0</v>
      </c>
      <c r="P505">
        <f t="shared" si="30"/>
        <v>1</v>
      </c>
    </row>
    <row r="506" spans="12:16" x14ac:dyDescent="0.25">
      <c r="L506" s="264">
        <f>Member!A506</f>
        <v>25727</v>
      </c>
      <c r="M506">
        <f>SUMIF(Erfassung4!BD:BD,L506,Erfassung4!BW:BW)</f>
        <v>0</v>
      </c>
      <c r="N506">
        <f>SUMIF(Erfassung4!BD:BD,L506,Erfassung4!BG:BG)</f>
        <v>0</v>
      </c>
      <c r="O506">
        <f t="shared" si="31"/>
        <v>0</v>
      </c>
      <c r="P506">
        <f t="shared" si="30"/>
        <v>1</v>
      </c>
    </row>
    <row r="507" spans="12:16" x14ac:dyDescent="0.25">
      <c r="L507" s="264">
        <f>Member!A507</f>
        <v>16809</v>
      </c>
      <c r="M507">
        <f>SUMIF(Erfassung4!BD:BD,L507,Erfassung4!BW:BW)</f>
        <v>0</v>
      </c>
      <c r="N507">
        <f>SUMIF(Erfassung4!BD:BD,L507,Erfassung4!BG:BG)</f>
        <v>0</v>
      </c>
      <c r="O507">
        <f t="shared" si="31"/>
        <v>0</v>
      </c>
      <c r="P507">
        <f t="shared" si="30"/>
        <v>1</v>
      </c>
    </row>
    <row r="508" spans="12:16" x14ac:dyDescent="0.25">
      <c r="L508" s="264">
        <f>Member!A508</f>
        <v>7397</v>
      </c>
      <c r="M508">
        <f>SUMIF(Erfassung4!BD:BD,L508,Erfassung4!BW:BW)</f>
        <v>0</v>
      </c>
      <c r="N508">
        <f>SUMIF(Erfassung4!BD:BD,L508,Erfassung4!BG:BG)</f>
        <v>0</v>
      </c>
      <c r="O508">
        <f t="shared" si="31"/>
        <v>0</v>
      </c>
      <c r="P508">
        <f t="shared" si="30"/>
        <v>1</v>
      </c>
    </row>
    <row r="509" spans="12:16" x14ac:dyDescent="0.25">
      <c r="L509" s="264">
        <f>Member!A509</f>
        <v>7395</v>
      </c>
      <c r="M509">
        <f>SUMIF(Erfassung4!BD:BD,L509,Erfassung4!BW:BW)</f>
        <v>0</v>
      </c>
      <c r="N509">
        <f>SUMIF(Erfassung4!BD:BD,L509,Erfassung4!BG:BG)</f>
        <v>0</v>
      </c>
      <c r="O509">
        <f t="shared" si="31"/>
        <v>0</v>
      </c>
      <c r="P509">
        <f t="shared" si="30"/>
        <v>1</v>
      </c>
    </row>
    <row r="510" spans="12:16" x14ac:dyDescent="0.25">
      <c r="L510" s="264">
        <f>Member!A510</f>
        <v>38521</v>
      </c>
      <c r="M510">
        <f>SUMIF(Erfassung4!BD:BD,L510,Erfassung4!BW:BW)</f>
        <v>0</v>
      </c>
      <c r="N510">
        <f>SUMIF(Erfassung4!BD:BD,L510,Erfassung4!BG:BG)</f>
        <v>0</v>
      </c>
      <c r="O510">
        <f t="shared" si="31"/>
        <v>0</v>
      </c>
      <c r="P510">
        <f t="shared" si="30"/>
        <v>1</v>
      </c>
    </row>
    <row r="511" spans="12:16" x14ac:dyDescent="0.25">
      <c r="L511" s="264">
        <f>Member!A511</f>
        <v>7394</v>
      </c>
      <c r="M511">
        <f>SUMIF(Erfassung4!BD:BD,L511,Erfassung4!BW:BW)</f>
        <v>0</v>
      </c>
      <c r="N511">
        <f>SUMIF(Erfassung4!BD:BD,L511,Erfassung4!BG:BG)</f>
        <v>0</v>
      </c>
      <c r="O511">
        <f t="shared" si="31"/>
        <v>0</v>
      </c>
      <c r="P511">
        <f t="shared" si="30"/>
        <v>1</v>
      </c>
    </row>
    <row r="512" spans="12:16" x14ac:dyDescent="0.25">
      <c r="L512" s="264">
        <f>Member!A512</f>
        <v>38807</v>
      </c>
      <c r="M512">
        <f>SUMIF(Erfassung4!BD:BD,L512,Erfassung4!BW:BW)</f>
        <v>0</v>
      </c>
      <c r="N512">
        <f>SUMIF(Erfassung4!BD:BD,L512,Erfassung4!BG:BG)</f>
        <v>0</v>
      </c>
      <c r="O512">
        <f t="shared" si="31"/>
        <v>0</v>
      </c>
      <c r="P512">
        <f t="shared" si="30"/>
        <v>1</v>
      </c>
    </row>
    <row r="513" spans="12:16" x14ac:dyDescent="0.25">
      <c r="L513" s="264">
        <f>Member!A513</f>
        <v>16894</v>
      </c>
      <c r="M513">
        <f>SUMIF(Erfassung4!BD:BD,L513,Erfassung4!BW:BW)</f>
        <v>0</v>
      </c>
      <c r="N513">
        <f>SUMIF(Erfassung4!BD:BD,L513,Erfassung4!BG:BG)</f>
        <v>0</v>
      </c>
      <c r="O513">
        <f t="shared" si="31"/>
        <v>0</v>
      </c>
      <c r="P513">
        <f t="shared" si="30"/>
        <v>1</v>
      </c>
    </row>
    <row r="514" spans="12:16" x14ac:dyDescent="0.25">
      <c r="L514" s="264">
        <f>Member!A514</f>
        <v>7396</v>
      </c>
      <c r="M514">
        <f>SUMIF(Erfassung4!BD:BD,L514,Erfassung4!BW:BW)</f>
        <v>0</v>
      </c>
      <c r="N514">
        <f>SUMIF(Erfassung4!BD:BD,L514,Erfassung4!BG:BG)</f>
        <v>0</v>
      </c>
      <c r="O514">
        <f t="shared" si="31"/>
        <v>0</v>
      </c>
      <c r="P514">
        <f t="shared" ref="P514:P577" si="32">RANK(O514,O:O)</f>
        <v>1</v>
      </c>
    </row>
    <row r="515" spans="12:16" x14ac:dyDescent="0.25">
      <c r="L515" s="264">
        <f>Member!A515</f>
        <v>16972</v>
      </c>
      <c r="M515">
        <f>SUMIF(Erfassung4!BD:BD,L515,Erfassung4!BW:BW)</f>
        <v>0</v>
      </c>
      <c r="N515">
        <f>SUMIF(Erfassung4!BD:BD,L515,Erfassung4!BG:BG)</f>
        <v>0</v>
      </c>
      <c r="O515">
        <f t="shared" ref="O515:O578" si="33">IF(N515=0,0,M515/N515-ROW()/1000000000)</f>
        <v>0</v>
      </c>
      <c r="P515">
        <f t="shared" si="32"/>
        <v>1</v>
      </c>
    </row>
    <row r="516" spans="12:16" x14ac:dyDescent="0.25">
      <c r="L516" s="264">
        <f>Member!A516</f>
        <v>25130</v>
      </c>
      <c r="M516">
        <f>SUMIF(Erfassung4!BD:BD,L516,Erfassung4!BW:BW)</f>
        <v>0</v>
      </c>
      <c r="N516">
        <f>SUMIF(Erfassung4!BD:BD,L516,Erfassung4!BG:BG)</f>
        <v>0</v>
      </c>
      <c r="O516">
        <f t="shared" si="33"/>
        <v>0</v>
      </c>
      <c r="P516">
        <f t="shared" si="32"/>
        <v>1</v>
      </c>
    </row>
    <row r="517" spans="12:16" x14ac:dyDescent="0.25">
      <c r="L517" s="264">
        <f>Member!A517</f>
        <v>7730</v>
      </c>
      <c r="M517">
        <f>SUMIF(Erfassung4!BD:BD,L517,Erfassung4!BW:BW)</f>
        <v>0</v>
      </c>
      <c r="N517">
        <f>SUMIF(Erfassung4!BD:BD,L517,Erfassung4!BG:BG)</f>
        <v>0</v>
      </c>
      <c r="O517">
        <f t="shared" si="33"/>
        <v>0</v>
      </c>
      <c r="P517">
        <f t="shared" si="32"/>
        <v>1</v>
      </c>
    </row>
    <row r="518" spans="12:16" x14ac:dyDescent="0.25">
      <c r="L518" s="264">
        <f>Member!A518</f>
        <v>25723</v>
      </c>
      <c r="M518">
        <f>SUMIF(Erfassung4!BD:BD,L518,Erfassung4!BW:BW)</f>
        <v>0</v>
      </c>
      <c r="N518">
        <f>SUMIF(Erfassung4!BD:BD,L518,Erfassung4!BG:BG)</f>
        <v>0</v>
      </c>
      <c r="O518">
        <f t="shared" si="33"/>
        <v>0</v>
      </c>
      <c r="P518">
        <f t="shared" si="32"/>
        <v>1</v>
      </c>
    </row>
    <row r="519" spans="12:16" x14ac:dyDescent="0.25">
      <c r="L519" s="264">
        <f>Member!A519</f>
        <v>38570</v>
      </c>
      <c r="M519">
        <f>SUMIF(Erfassung4!BD:BD,L519,Erfassung4!BW:BW)</f>
        <v>0</v>
      </c>
      <c r="N519">
        <f>SUMIF(Erfassung4!BD:BD,L519,Erfassung4!BG:BG)</f>
        <v>0</v>
      </c>
      <c r="O519">
        <f t="shared" si="33"/>
        <v>0</v>
      </c>
      <c r="P519">
        <f t="shared" si="32"/>
        <v>1</v>
      </c>
    </row>
    <row r="520" spans="12:16" x14ac:dyDescent="0.25">
      <c r="L520" s="264">
        <f>Member!A520</f>
        <v>25895</v>
      </c>
      <c r="M520">
        <f>SUMIF(Erfassung4!BD:BD,L520,Erfassung4!BW:BW)</f>
        <v>0</v>
      </c>
      <c r="N520">
        <f>SUMIF(Erfassung4!BD:BD,L520,Erfassung4!BG:BG)</f>
        <v>0</v>
      </c>
      <c r="O520">
        <f t="shared" si="33"/>
        <v>0</v>
      </c>
      <c r="P520">
        <f t="shared" si="32"/>
        <v>1</v>
      </c>
    </row>
    <row r="521" spans="12:16" x14ac:dyDescent="0.25">
      <c r="L521" s="264">
        <f>Member!A521</f>
        <v>38046</v>
      </c>
      <c r="M521">
        <f>SUMIF(Erfassung4!BD:BD,L521,Erfassung4!BW:BW)</f>
        <v>0</v>
      </c>
      <c r="N521">
        <f>SUMIF(Erfassung4!BD:BD,L521,Erfassung4!BG:BG)</f>
        <v>0</v>
      </c>
      <c r="O521">
        <f t="shared" si="33"/>
        <v>0</v>
      </c>
      <c r="P521">
        <f t="shared" si="32"/>
        <v>1</v>
      </c>
    </row>
    <row r="522" spans="12:16" x14ac:dyDescent="0.25">
      <c r="L522" s="264">
        <f>Member!A522</f>
        <v>7816</v>
      </c>
      <c r="M522">
        <f>SUMIF(Erfassung4!BD:BD,L522,Erfassung4!BW:BW)</f>
        <v>0</v>
      </c>
      <c r="N522">
        <f>SUMIF(Erfassung4!BD:BD,L522,Erfassung4!BG:BG)</f>
        <v>0</v>
      </c>
      <c r="O522">
        <f t="shared" si="33"/>
        <v>0</v>
      </c>
      <c r="P522">
        <f t="shared" si="32"/>
        <v>1</v>
      </c>
    </row>
    <row r="523" spans="12:16" x14ac:dyDescent="0.25">
      <c r="L523" s="264">
        <f>Member!A523</f>
        <v>7814</v>
      </c>
      <c r="M523">
        <f>SUMIF(Erfassung4!BD:BD,L523,Erfassung4!BW:BW)</f>
        <v>0</v>
      </c>
      <c r="N523">
        <f>SUMIF(Erfassung4!BD:BD,L523,Erfassung4!BG:BG)</f>
        <v>0</v>
      </c>
      <c r="O523">
        <f t="shared" si="33"/>
        <v>0</v>
      </c>
      <c r="P523">
        <f t="shared" si="32"/>
        <v>1</v>
      </c>
    </row>
    <row r="524" spans="12:16" x14ac:dyDescent="0.25">
      <c r="L524" s="264">
        <f>Member!A524</f>
        <v>38663</v>
      </c>
      <c r="M524">
        <f>SUMIF(Erfassung4!BD:BD,L524,Erfassung4!BW:BW)</f>
        <v>0</v>
      </c>
      <c r="N524">
        <f>SUMIF(Erfassung4!BD:BD,L524,Erfassung4!BG:BG)</f>
        <v>0</v>
      </c>
      <c r="O524">
        <f t="shared" si="33"/>
        <v>0</v>
      </c>
      <c r="P524">
        <f t="shared" si="32"/>
        <v>1</v>
      </c>
    </row>
    <row r="525" spans="12:16" x14ac:dyDescent="0.25">
      <c r="L525" s="264">
        <f>Member!A525</f>
        <v>38870</v>
      </c>
      <c r="M525">
        <f>SUMIF(Erfassung4!BD:BD,L525,Erfassung4!BW:BW)</f>
        <v>0</v>
      </c>
      <c r="N525">
        <f>SUMIF(Erfassung4!BD:BD,L525,Erfassung4!BG:BG)</f>
        <v>0</v>
      </c>
      <c r="O525">
        <f t="shared" si="33"/>
        <v>0</v>
      </c>
      <c r="P525">
        <f t="shared" si="32"/>
        <v>1</v>
      </c>
    </row>
    <row r="526" spans="12:16" x14ac:dyDescent="0.25">
      <c r="L526" s="264">
        <f>Member!A526</f>
        <v>7810</v>
      </c>
      <c r="M526">
        <f>SUMIF(Erfassung4!BD:BD,L526,Erfassung4!BW:BW)</f>
        <v>0</v>
      </c>
      <c r="N526">
        <f>SUMIF(Erfassung4!BD:BD,L526,Erfassung4!BG:BG)</f>
        <v>0</v>
      </c>
      <c r="O526">
        <f t="shared" si="33"/>
        <v>0</v>
      </c>
      <c r="P526">
        <f t="shared" si="32"/>
        <v>1</v>
      </c>
    </row>
    <row r="527" spans="12:16" x14ac:dyDescent="0.25">
      <c r="L527" s="264">
        <f>Member!A527</f>
        <v>7820</v>
      </c>
      <c r="M527">
        <f>SUMIF(Erfassung4!BD:BD,L527,Erfassung4!BW:BW)</f>
        <v>0</v>
      </c>
      <c r="N527">
        <f>SUMIF(Erfassung4!BD:BD,L527,Erfassung4!BG:BG)</f>
        <v>0</v>
      </c>
      <c r="O527">
        <f t="shared" si="33"/>
        <v>0</v>
      </c>
      <c r="P527">
        <f t="shared" si="32"/>
        <v>1</v>
      </c>
    </row>
    <row r="528" spans="12:16" x14ac:dyDescent="0.25">
      <c r="L528" s="264">
        <f>Member!A528</f>
        <v>38038</v>
      </c>
      <c r="M528">
        <f>SUMIF(Erfassung4!BD:BD,L528,Erfassung4!BW:BW)</f>
        <v>0</v>
      </c>
      <c r="N528">
        <f>SUMIF(Erfassung4!BD:BD,L528,Erfassung4!BG:BG)</f>
        <v>0</v>
      </c>
      <c r="O528">
        <f t="shared" si="33"/>
        <v>0</v>
      </c>
      <c r="P528">
        <f t="shared" si="32"/>
        <v>1</v>
      </c>
    </row>
    <row r="529" spans="12:16" x14ac:dyDescent="0.25">
      <c r="L529" s="264">
        <f>Member!A529</f>
        <v>38571</v>
      </c>
      <c r="M529">
        <f>SUMIF(Erfassung4!BD:BD,L529,Erfassung4!BW:BW)</f>
        <v>0</v>
      </c>
      <c r="N529">
        <f>SUMIF(Erfassung4!BD:BD,L529,Erfassung4!BG:BG)</f>
        <v>0</v>
      </c>
      <c r="O529">
        <f t="shared" si="33"/>
        <v>0</v>
      </c>
      <c r="P529">
        <f t="shared" si="32"/>
        <v>1</v>
      </c>
    </row>
    <row r="530" spans="12:16" x14ac:dyDescent="0.25">
      <c r="L530" s="264">
        <f>Member!A530</f>
        <v>38869</v>
      </c>
      <c r="M530">
        <f>SUMIF(Erfassung4!BD:BD,L530,Erfassung4!BW:BW)</f>
        <v>0</v>
      </c>
      <c r="N530">
        <f>SUMIF(Erfassung4!BD:BD,L530,Erfassung4!BG:BG)</f>
        <v>0</v>
      </c>
      <c r="O530">
        <f t="shared" si="33"/>
        <v>0</v>
      </c>
      <c r="P530">
        <f t="shared" si="32"/>
        <v>1</v>
      </c>
    </row>
    <row r="531" spans="12:16" x14ac:dyDescent="0.25">
      <c r="L531" s="264">
        <f>Member!A531</f>
        <v>7884</v>
      </c>
      <c r="M531">
        <f>SUMIF(Erfassung4!BD:BD,L531,Erfassung4!BW:BW)</f>
        <v>0</v>
      </c>
      <c r="N531">
        <f>SUMIF(Erfassung4!BD:BD,L531,Erfassung4!BG:BG)</f>
        <v>0</v>
      </c>
      <c r="O531">
        <f t="shared" si="33"/>
        <v>0</v>
      </c>
      <c r="P531">
        <f t="shared" si="32"/>
        <v>1</v>
      </c>
    </row>
    <row r="532" spans="12:16" x14ac:dyDescent="0.25">
      <c r="L532" s="264">
        <f>Member!A532</f>
        <v>7849</v>
      </c>
      <c r="M532">
        <f>SUMIF(Erfassung4!BD:BD,L532,Erfassung4!BW:BW)</f>
        <v>0</v>
      </c>
      <c r="N532">
        <f>SUMIF(Erfassung4!BD:BD,L532,Erfassung4!BG:BG)</f>
        <v>0</v>
      </c>
      <c r="O532">
        <f t="shared" si="33"/>
        <v>0</v>
      </c>
      <c r="P532">
        <f t="shared" si="32"/>
        <v>1</v>
      </c>
    </row>
    <row r="533" spans="12:16" x14ac:dyDescent="0.25">
      <c r="L533" s="264">
        <f>Member!A533</f>
        <v>7880</v>
      </c>
      <c r="M533">
        <f>SUMIF(Erfassung4!BD:BD,L533,Erfassung4!BW:BW)</f>
        <v>0</v>
      </c>
      <c r="N533">
        <f>SUMIF(Erfassung4!BD:BD,L533,Erfassung4!BG:BG)</f>
        <v>0</v>
      </c>
      <c r="O533">
        <f t="shared" si="33"/>
        <v>0</v>
      </c>
      <c r="P533">
        <f t="shared" si="32"/>
        <v>1</v>
      </c>
    </row>
    <row r="534" spans="12:16" x14ac:dyDescent="0.25">
      <c r="L534" s="264">
        <f>Member!A534</f>
        <v>7813</v>
      </c>
      <c r="M534">
        <f>SUMIF(Erfassung4!BD:BD,L534,Erfassung4!BW:BW)</f>
        <v>0</v>
      </c>
      <c r="N534">
        <f>SUMIF(Erfassung4!BD:BD,L534,Erfassung4!BG:BG)</f>
        <v>0</v>
      </c>
      <c r="O534">
        <f t="shared" si="33"/>
        <v>0</v>
      </c>
      <c r="P534">
        <f t="shared" si="32"/>
        <v>1</v>
      </c>
    </row>
    <row r="535" spans="12:16" x14ac:dyDescent="0.25">
      <c r="L535" s="264">
        <f>Member!A535</f>
        <v>38260</v>
      </c>
      <c r="M535">
        <f>SUMIF(Erfassung4!BD:BD,L535,Erfassung4!BW:BW)</f>
        <v>0</v>
      </c>
      <c r="N535">
        <f>SUMIF(Erfassung4!BD:BD,L535,Erfassung4!BG:BG)</f>
        <v>0</v>
      </c>
      <c r="O535">
        <f t="shared" si="33"/>
        <v>0</v>
      </c>
      <c r="P535">
        <f t="shared" si="32"/>
        <v>1</v>
      </c>
    </row>
    <row r="536" spans="12:16" x14ac:dyDescent="0.25">
      <c r="L536" s="264">
        <f>Member!A536</f>
        <v>25315</v>
      </c>
      <c r="M536">
        <f>SUMIF(Erfassung4!BD:BD,L536,Erfassung4!BW:BW)</f>
        <v>0</v>
      </c>
      <c r="N536">
        <f>SUMIF(Erfassung4!BD:BD,L536,Erfassung4!BG:BG)</f>
        <v>0</v>
      </c>
      <c r="O536">
        <f t="shared" si="33"/>
        <v>0</v>
      </c>
      <c r="P536">
        <f t="shared" si="32"/>
        <v>1</v>
      </c>
    </row>
    <row r="537" spans="12:16" x14ac:dyDescent="0.25">
      <c r="L537" s="264">
        <f>Member!A537</f>
        <v>16007</v>
      </c>
      <c r="M537">
        <f>SUMIF(Erfassung4!BD:BD,L537,Erfassung4!BW:BW)</f>
        <v>0</v>
      </c>
      <c r="N537">
        <f>SUMIF(Erfassung4!BD:BD,L537,Erfassung4!BG:BG)</f>
        <v>0</v>
      </c>
      <c r="O537">
        <f t="shared" si="33"/>
        <v>0</v>
      </c>
      <c r="P537">
        <f t="shared" si="32"/>
        <v>1</v>
      </c>
    </row>
    <row r="538" spans="12:16" x14ac:dyDescent="0.25">
      <c r="L538" s="264">
        <f>Member!A538</f>
        <v>7901</v>
      </c>
      <c r="M538">
        <f>SUMIF(Erfassung4!BD:BD,L538,Erfassung4!BW:BW)</f>
        <v>0</v>
      </c>
      <c r="N538">
        <f>SUMIF(Erfassung4!BD:BD,L538,Erfassung4!BG:BG)</f>
        <v>0</v>
      </c>
      <c r="O538">
        <f t="shared" si="33"/>
        <v>0</v>
      </c>
      <c r="P538">
        <f t="shared" si="32"/>
        <v>1</v>
      </c>
    </row>
    <row r="539" spans="12:16" x14ac:dyDescent="0.25">
      <c r="L539" s="264">
        <f>Member!A539</f>
        <v>7830</v>
      </c>
      <c r="M539">
        <f>SUMIF(Erfassung4!BD:BD,L539,Erfassung4!BW:BW)</f>
        <v>0</v>
      </c>
      <c r="N539">
        <f>SUMIF(Erfassung4!BD:BD,L539,Erfassung4!BG:BG)</f>
        <v>0</v>
      </c>
      <c r="O539">
        <f t="shared" si="33"/>
        <v>0</v>
      </c>
      <c r="P539">
        <f t="shared" si="32"/>
        <v>1</v>
      </c>
    </row>
    <row r="540" spans="12:16" x14ac:dyDescent="0.25">
      <c r="L540" s="264">
        <f>Member!A540</f>
        <v>25764</v>
      </c>
      <c r="M540">
        <f>SUMIF(Erfassung4!BD:BD,L540,Erfassung4!BW:BW)</f>
        <v>0</v>
      </c>
      <c r="N540">
        <f>SUMIF(Erfassung4!BD:BD,L540,Erfassung4!BG:BG)</f>
        <v>0</v>
      </c>
      <c r="O540">
        <f t="shared" si="33"/>
        <v>0</v>
      </c>
      <c r="P540">
        <f t="shared" si="32"/>
        <v>1</v>
      </c>
    </row>
    <row r="541" spans="12:16" x14ac:dyDescent="0.25">
      <c r="L541" s="264">
        <f>Member!A541</f>
        <v>38763</v>
      </c>
      <c r="M541">
        <f>SUMIF(Erfassung4!BD:BD,L541,Erfassung4!BW:BW)</f>
        <v>0</v>
      </c>
      <c r="N541">
        <f>SUMIF(Erfassung4!BD:BD,L541,Erfassung4!BG:BG)</f>
        <v>0</v>
      </c>
      <c r="O541">
        <f t="shared" si="33"/>
        <v>0</v>
      </c>
      <c r="P541">
        <f t="shared" si="32"/>
        <v>1</v>
      </c>
    </row>
    <row r="542" spans="12:16" x14ac:dyDescent="0.25">
      <c r="L542" s="264">
        <f>Member!A542</f>
        <v>25271</v>
      </c>
      <c r="M542">
        <f>SUMIF(Erfassung4!BD:BD,L542,Erfassung4!BW:BW)</f>
        <v>0</v>
      </c>
      <c r="N542">
        <f>SUMIF(Erfassung4!BD:BD,L542,Erfassung4!BG:BG)</f>
        <v>0</v>
      </c>
      <c r="O542">
        <f t="shared" si="33"/>
        <v>0</v>
      </c>
      <c r="P542">
        <f t="shared" si="32"/>
        <v>1</v>
      </c>
    </row>
    <row r="543" spans="12:16" x14ac:dyDescent="0.25">
      <c r="L543" s="264">
        <f>Member!A543</f>
        <v>38946</v>
      </c>
      <c r="M543">
        <f>SUMIF(Erfassung4!BD:BD,L543,Erfassung4!BW:BW)</f>
        <v>0</v>
      </c>
      <c r="N543">
        <f>SUMIF(Erfassung4!BD:BD,L543,Erfassung4!BG:BG)</f>
        <v>0</v>
      </c>
      <c r="O543">
        <f t="shared" si="33"/>
        <v>0</v>
      </c>
      <c r="P543">
        <f t="shared" si="32"/>
        <v>1</v>
      </c>
    </row>
    <row r="544" spans="12:16" x14ac:dyDescent="0.25">
      <c r="L544" s="264">
        <f>Member!A544</f>
        <v>38965</v>
      </c>
      <c r="M544">
        <f>SUMIF(Erfassung4!BD:BD,L544,Erfassung4!BW:BW)</f>
        <v>0</v>
      </c>
      <c r="N544">
        <f>SUMIF(Erfassung4!BD:BD,L544,Erfassung4!BG:BG)</f>
        <v>0</v>
      </c>
      <c r="O544">
        <f t="shared" si="33"/>
        <v>0</v>
      </c>
      <c r="P544">
        <f t="shared" si="32"/>
        <v>1</v>
      </c>
    </row>
    <row r="545" spans="12:16" x14ac:dyDescent="0.25">
      <c r="L545" s="264">
        <f>Member!A545</f>
        <v>25865</v>
      </c>
      <c r="M545">
        <f>SUMIF(Erfassung4!BD:BD,L545,Erfassung4!BW:BW)</f>
        <v>0</v>
      </c>
      <c r="N545">
        <f>SUMIF(Erfassung4!BD:BD,L545,Erfassung4!BG:BG)</f>
        <v>0</v>
      </c>
      <c r="O545">
        <f t="shared" si="33"/>
        <v>0</v>
      </c>
      <c r="P545">
        <f t="shared" si="32"/>
        <v>1</v>
      </c>
    </row>
    <row r="546" spans="12:16" x14ac:dyDescent="0.25">
      <c r="L546" s="264">
        <f>Member!A546</f>
        <v>7831</v>
      </c>
      <c r="M546">
        <f>SUMIF(Erfassung4!BD:BD,L546,Erfassung4!BW:BW)</f>
        <v>0</v>
      </c>
      <c r="N546">
        <f>SUMIF(Erfassung4!BD:BD,L546,Erfassung4!BG:BG)</f>
        <v>0</v>
      </c>
      <c r="O546">
        <f t="shared" si="33"/>
        <v>0</v>
      </c>
      <c r="P546">
        <f t="shared" si="32"/>
        <v>1</v>
      </c>
    </row>
    <row r="547" spans="12:16" x14ac:dyDescent="0.25">
      <c r="L547" s="264">
        <f>Member!A547</f>
        <v>38883</v>
      </c>
      <c r="M547">
        <f>SUMIF(Erfassung4!BD:BD,L547,Erfassung4!BW:BW)</f>
        <v>0</v>
      </c>
      <c r="N547">
        <f>SUMIF(Erfassung4!BD:BD,L547,Erfassung4!BG:BG)</f>
        <v>0</v>
      </c>
      <c r="O547">
        <f t="shared" si="33"/>
        <v>0</v>
      </c>
      <c r="P547">
        <f t="shared" si="32"/>
        <v>1</v>
      </c>
    </row>
    <row r="548" spans="12:16" x14ac:dyDescent="0.25">
      <c r="L548" s="264">
        <f>Member!A548</f>
        <v>38025</v>
      </c>
      <c r="M548">
        <f>SUMIF(Erfassung4!BD:BD,L548,Erfassung4!BW:BW)</f>
        <v>0</v>
      </c>
      <c r="N548">
        <f>SUMIF(Erfassung4!BD:BD,L548,Erfassung4!BG:BG)</f>
        <v>0</v>
      </c>
      <c r="O548">
        <f t="shared" si="33"/>
        <v>0</v>
      </c>
      <c r="P548">
        <f t="shared" si="32"/>
        <v>1</v>
      </c>
    </row>
    <row r="549" spans="12:16" x14ac:dyDescent="0.25">
      <c r="L549" s="264">
        <f>Member!A549</f>
        <v>38952</v>
      </c>
      <c r="M549">
        <f>SUMIF(Erfassung4!BD:BD,L549,Erfassung4!BW:BW)</f>
        <v>0</v>
      </c>
      <c r="N549">
        <f>SUMIF(Erfassung4!BD:BD,L549,Erfassung4!BG:BG)</f>
        <v>0</v>
      </c>
      <c r="O549">
        <f t="shared" si="33"/>
        <v>0</v>
      </c>
      <c r="P549">
        <f t="shared" si="32"/>
        <v>1</v>
      </c>
    </row>
    <row r="550" spans="12:16" x14ac:dyDescent="0.25">
      <c r="L550" s="264">
        <f>Member!A550</f>
        <v>25592</v>
      </c>
      <c r="M550">
        <f>SUMIF(Erfassung4!BD:BD,L550,Erfassung4!BW:BW)</f>
        <v>0</v>
      </c>
      <c r="N550">
        <f>SUMIF(Erfassung4!BD:BD,L550,Erfassung4!BG:BG)</f>
        <v>0</v>
      </c>
      <c r="O550">
        <f t="shared" si="33"/>
        <v>0</v>
      </c>
      <c r="P550">
        <f t="shared" si="32"/>
        <v>1</v>
      </c>
    </row>
    <row r="551" spans="12:16" x14ac:dyDescent="0.25">
      <c r="L551" s="264">
        <f>Member!A551</f>
        <v>25949</v>
      </c>
      <c r="M551">
        <f>SUMIF(Erfassung4!BD:BD,L551,Erfassung4!BW:BW)</f>
        <v>0</v>
      </c>
      <c r="N551">
        <f>SUMIF(Erfassung4!BD:BD,L551,Erfassung4!BG:BG)</f>
        <v>0</v>
      </c>
      <c r="O551">
        <f t="shared" si="33"/>
        <v>0</v>
      </c>
      <c r="P551">
        <f t="shared" si="32"/>
        <v>1</v>
      </c>
    </row>
    <row r="552" spans="12:16" x14ac:dyDescent="0.25">
      <c r="L552" s="264">
        <f>Member!A552</f>
        <v>25604</v>
      </c>
      <c r="M552">
        <f>SUMIF(Erfassung4!BD:BD,L552,Erfassung4!BW:BW)</f>
        <v>0</v>
      </c>
      <c r="N552">
        <f>SUMIF(Erfassung4!BD:BD,L552,Erfassung4!BG:BG)</f>
        <v>0</v>
      </c>
      <c r="O552">
        <f t="shared" si="33"/>
        <v>0</v>
      </c>
      <c r="P552">
        <f t="shared" si="32"/>
        <v>1</v>
      </c>
    </row>
    <row r="553" spans="12:16" x14ac:dyDescent="0.25">
      <c r="L553" s="264">
        <f>Member!A553</f>
        <v>25804</v>
      </c>
      <c r="M553">
        <f>SUMIF(Erfassung4!BD:BD,L553,Erfassung4!BW:BW)</f>
        <v>0</v>
      </c>
      <c r="N553">
        <f>SUMIF(Erfassung4!BD:BD,L553,Erfassung4!BG:BG)</f>
        <v>0</v>
      </c>
      <c r="O553">
        <f t="shared" si="33"/>
        <v>0</v>
      </c>
      <c r="P553">
        <f t="shared" si="32"/>
        <v>1</v>
      </c>
    </row>
    <row r="554" spans="12:16" x14ac:dyDescent="0.25">
      <c r="L554" s="264">
        <f>Member!A554</f>
        <v>38803</v>
      </c>
      <c r="M554">
        <f>SUMIF(Erfassung4!BD:BD,L554,Erfassung4!BW:BW)</f>
        <v>0</v>
      </c>
      <c r="N554">
        <f>SUMIF(Erfassung4!BD:BD,L554,Erfassung4!BG:BG)</f>
        <v>0</v>
      </c>
      <c r="O554">
        <f t="shared" si="33"/>
        <v>0</v>
      </c>
      <c r="P554">
        <f t="shared" si="32"/>
        <v>1</v>
      </c>
    </row>
    <row r="555" spans="12:16" x14ac:dyDescent="0.25">
      <c r="L555" s="264">
        <f>Member!A555</f>
        <v>38258</v>
      </c>
      <c r="M555">
        <f>SUMIF(Erfassung4!BD:BD,L555,Erfassung4!BW:BW)</f>
        <v>0</v>
      </c>
      <c r="N555">
        <f>SUMIF(Erfassung4!BD:BD,L555,Erfassung4!BG:BG)</f>
        <v>0</v>
      </c>
      <c r="O555">
        <f t="shared" si="33"/>
        <v>0</v>
      </c>
      <c r="P555">
        <f t="shared" si="32"/>
        <v>1</v>
      </c>
    </row>
    <row r="556" spans="12:16" x14ac:dyDescent="0.25">
      <c r="L556" s="264">
        <f>Member!A556</f>
        <v>38931</v>
      </c>
      <c r="M556">
        <f>SUMIF(Erfassung4!BD:BD,L556,Erfassung4!BW:BW)</f>
        <v>0</v>
      </c>
      <c r="N556">
        <f>SUMIF(Erfassung4!BD:BD,L556,Erfassung4!BG:BG)</f>
        <v>0</v>
      </c>
      <c r="O556">
        <f t="shared" si="33"/>
        <v>0</v>
      </c>
      <c r="P556">
        <f t="shared" si="32"/>
        <v>1</v>
      </c>
    </row>
    <row r="557" spans="12:16" x14ac:dyDescent="0.25">
      <c r="L557" s="264">
        <f>Member!A557</f>
        <v>25751</v>
      </c>
      <c r="M557">
        <f>SUMIF(Erfassung4!BD:BD,L557,Erfassung4!BW:BW)</f>
        <v>0</v>
      </c>
      <c r="N557">
        <f>SUMIF(Erfassung4!BD:BD,L557,Erfassung4!BG:BG)</f>
        <v>0</v>
      </c>
      <c r="O557">
        <f t="shared" si="33"/>
        <v>0</v>
      </c>
      <c r="P557">
        <f t="shared" si="32"/>
        <v>1</v>
      </c>
    </row>
    <row r="558" spans="12:16" x14ac:dyDescent="0.25">
      <c r="L558" s="264">
        <f>Member!A558</f>
        <v>7903</v>
      </c>
      <c r="M558">
        <f>SUMIF(Erfassung4!BD:BD,L558,Erfassung4!BW:BW)</f>
        <v>0</v>
      </c>
      <c r="N558">
        <f>SUMIF(Erfassung4!BD:BD,L558,Erfassung4!BG:BG)</f>
        <v>0</v>
      </c>
      <c r="O558">
        <f t="shared" si="33"/>
        <v>0</v>
      </c>
      <c r="P558">
        <f t="shared" si="32"/>
        <v>1</v>
      </c>
    </row>
    <row r="559" spans="12:16" x14ac:dyDescent="0.25">
      <c r="L559" s="264">
        <f>Member!A559</f>
        <v>16170</v>
      </c>
      <c r="M559">
        <f>SUMIF(Erfassung4!BD:BD,L559,Erfassung4!BW:BW)</f>
        <v>0</v>
      </c>
      <c r="N559">
        <f>SUMIF(Erfassung4!BD:BD,L559,Erfassung4!BG:BG)</f>
        <v>0</v>
      </c>
      <c r="O559">
        <f t="shared" si="33"/>
        <v>0</v>
      </c>
      <c r="P559">
        <f t="shared" si="32"/>
        <v>1</v>
      </c>
    </row>
    <row r="560" spans="12:16" x14ac:dyDescent="0.25">
      <c r="L560" s="264">
        <f>Member!A560</f>
        <v>7889</v>
      </c>
      <c r="M560">
        <f>SUMIF(Erfassung4!BD:BD,L560,Erfassung4!BW:BW)</f>
        <v>0</v>
      </c>
      <c r="N560">
        <f>SUMIF(Erfassung4!BD:BD,L560,Erfassung4!BG:BG)</f>
        <v>0</v>
      </c>
      <c r="O560">
        <f t="shared" si="33"/>
        <v>0</v>
      </c>
      <c r="P560">
        <f t="shared" si="32"/>
        <v>1</v>
      </c>
    </row>
    <row r="561" spans="12:16" x14ac:dyDescent="0.25">
      <c r="L561" s="264">
        <f>Member!A561</f>
        <v>7900</v>
      </c>
      <c r="M561">
        <f>SUMIF(Erfassung4!BD:BD,L561,Erfassung4!BW:BW)</f>
        <v>0</v>
      </c>
      <c r="N561">
        <f>SUMIF(Erfassung4!BD:BD,L561,Erfassung4!BG:BG)</f>
        <v>0</v>
      </c>
      <c r="O561">
        <f t="shared" si="33"/>
        <v>0</v>
      </c>
      <c r="P561">
        <f t="shared" si="32"/>
        <v>1</v>
      </c>
    </row>
    <row r="562" spans="12:16" x14ac:dyDescent="0.25">
      <c r="L562" s="264">
        <f>Member!A562</f>
        <v>13855</v>
      </c>
      <c r="M562">
        <f>SUMIF(Erfassung4!BD:BD,L562,Erfassung4!BW:BW)</f>
        <v>0</v>
      </c>
      <c r="N562">
        <f>SUMIF(Erfassung4!BD:BD,L562,Erfassung4!BG:BG)</f>
        <v>0</v>
      </c>
      <c r="O562">
        <f t="shared" si="33"/>
        <v>0</v>
      </c>
      <c r="P562">
        <f t="shared" si="32"/>
        <v>1</v>
      </c>
    </row>
    <row r="563" spans="12:16" x14ac:dyDescent="0.25">
      <c r="L563" s="264">
        <f>Member!A563</f>
        <v>25381</v>
      </c>
      <c r="M563">
        <f>SUMIF(Erfassung4!BD:BD,L563,Erfassung4!BW:BW)</f>
        <v>0</v>
      </c>
      <c r="N563">
        <f>SUMIF(Erfassung4!BD:BD,L563,Erfassung4!BG:BG)</f>
        <v>0</v>
      </c>
      <c r="O563">
        <f t="shared" si="33"/>
        <v>0</v>
      </c>
      <c r="P563">
        <f t="shared" si="32"/>
        <v>1</v>
      </c>
    </row>
    <row r="564" spans="12:16" x14ac:dyDescent="0.25">
      <c r="L564" s="264">
        <f>Member!A564</f>
        <v>38553</v>
      </c>
      <c r="M564">
        <f>SUMIF(Erfassung4!BD:BD,L564,Erfassung4!BW:BW)</f>
        <v>0</v>
      </c>
      <c r="N564">
        <f>SUMIF(Erfassung4!BD:BD,L564,Erfassung4!BG:BG)</f>
        <v>0</v>
      </c>
      <c r="O564">
        <f t="shared" si="33"/>
        <v>0</v>
      </c>
      <c r="P564">
        <f t="shared" si="32"/>
        <v>1</v>
      </c>
    </row>
    <row r="565" spans="12:16" x14ac:dyDescent="0.25">
      <c r="L565" s="264">
        <f>Member!A565</f>
        <v>38045</v>
      </c>
      <c r="M565">
        <f>SUMIF(Erfassung4!BD:BD,L565,Erfassung4!BW:BW)</f>
        <v>0</v>
      </c>
      <c r="N565">
        <f>SUMIF(Erfassung4!BD:BD,L565,Erfassung4!BG:BG)</f>
        <v>0</v>
      </c>
      <c r="O565">
        <f t="shared" si="33"/>
        <v>0</v>
      </c>
      <c r="P565">
        <f t="shared" si="32"/>
        <v>1</v>
      </c>
    </row>
    <row r="566" spans="12:16" x14ac:dyDescent="0.25">
      <c r="L566" s="264">
        <f>Member!A566</f>
        <v>7445</v>
      </c>
      <c r="M566">
        <f>SUMIF(Erfassung4!BD:BD,L566,Erfassung4!BW:BW)</f>
        <v>0</v>
      </c>
      <c r="N566">
        <f>SUMIF(Erfassung4!BD:BD,L566,Erfassung4!BG:BG)</f>
        <v>0</v>
      </c>
      <c r="O566">
        <f t="shared" si="33"/>
        <v>0</v>
      </c>
      <c r="P566">
        <f t="shared" si="32"/>
        <v>1</v>
      </c>
    </row>
    <row r="567" spans="12:16" x14ac:dyDescent="0.25">
      <c r="L567" s="264">
        <f>Member!A567</f>
        <v>8843</v>
      </c>
      <c r="M567">
        <f>SUMIF(Erfassung4!BD:BD,L567,Erfassung4!BW:BW)</f>
        <v>0</v>
      </c>
      <c r="N567">
        <f>SUMIF(Erfassung4!BD:BD,L567,Erfassung4!BG:BG)</f>
        <v>0</v>
      </c>
      <c r="O567">
        <f t="shared" si="33"/>
        <v>0</v>
      </c>
      <c r="P567">
        <f t="shared" si="32"/>
        <v>1</v>
      </c>
    </row>
    <row r="568" spans="12:16" x14ac:dyDescent="0.25">
      <c r="L568" s="264">
        <f>Member!A568</f>
        <v>7827</v>
      </c>
      <c r="M568">
        <f>SUMIF(Erfassung4!BD:BD,L568,Erfassung4!BW:BW)</f>
        <v>0</v>
      </c>
      <c r="N568">
        <f>SUMIF(Erfassung4!BD:BD,L568,Erfassung4!BG:BG)</f>
        <v>0</v>
      </c>
      <c r="O568">
        <f t="shared" si="33"/>
        <v>0</v>
      </c>
      <c r="P568">
        <f t="shared" si="32"/>
        <v>1</v>
      </c>
    </row>
    <row r="569" spans="12:16" x14ac:dyDescent="0.25">
      <c r="L569" s="264">
        <f>Member!A569</f>
        <v>34400</v>
      </c>
      <c r="M569">
        <f>SUMIF(Erfassung4!BD:BD,L569,Erfassung4!BW:BW)</f>
        <v>0</v>
      </c>
      <c r="N569">
        <f>SUMIF(Erfassung4!BD:BD,L569,Erfassung4!BG:BG)</f>
        <v>0</v>
      </c>
      <c r="O569">
        <f t="shared" si="33"/>
        <v>0</v>
      </c>
      <c r="P569">
        <f t="shared" si="32"/>
        <v>1</v>
      </c>
    </row>
    <row r="570" spans="12:16" x14ac:dyDescent="0.25">
      <c r="L570" s="264">
        <f>Member!A570</f>
        <v>27004</v>
      </c>
      <c r="M570">
        <f>SUMIF(Erfassung4!BD:BD,L570,Erfassung4!BW:BW)</f>
        <v>0</v>
      </c>
      <c r="N570">
        <f>SUMIF(Erfassung4!BD:BD,L570,Erfassung4!BG:BG)</f>
        <v>0</v>
      </c>
      <c r="O570">
        <f t="shared" si="33"/>
        <v>0</v>
      </c>
      <c r="P570">
        <f t="shared" si="32"/>
        <v>1</v>
      </c>
    </row>
    <row r="571" spans="12:16" x14ac:dyDescent="0.25">
      <c r="L571" s="264">
        <f>Member!A571</f>
        <v>35141</v>
      </c>
      <c r="M571">
        <f>SUMIF(Erfassung4!BD:BD,L571,Erfassung4!BW:BW)</f>
        <v>0</v>
      </c>
      <c r="N571">
        <f>SUMIF(Erfassung4!BD:BD,L571,Erfassung4!BG:BG)</f>
        <v>0</v>
      </c>
      <c r="O571">
        <f t="shared" si="33"/>
        <v>0</v>
      </c>
      <c r="P571">
        <f t="shared" si="32"/>
        <v>1</v>
      </c>
    </row>
    <row r="572" spans="12:16" x14ac:dyDescent="0.25">
      <c r="L572" s="264">
        <f>Member!A572</f>
        <v>38740</v>
      </c>
      <c r="M572">
        <f>SUMIF(Erfassung4!BD:BD,L572,Erfassung4!BW:BW)</f>
        <v>0</v>
      </c>
      <c r="N572">
        <f>SUMIF(Erfassung4!BD:BD,L572,Erfassung4!BG:BG)</f>
        <v>0</v>
      </c>
      <c r="O572">
        <f t="shared" si="33"/>
        <v>0</v>
      </c>
      <c r="P572">
        <f t="shared" si="32"/>
        <v>1</v>
      </c>
    </row>
    <row r="573" spans="12:16" x14ac:dyDescent="0.25">
      <c r="L573" s="264">
        <f>Member!A573</f>
        <v>16796</v>
      </c>
      <c r="M573">
        <f>SUMIF(Erfassung4!BD:BD,L573,Erfassung4!BW:BW)</f>
        <v>0</v>
      </c>
      <c r="N573">
        <f>SUMIF(Erfassung4!BD:BD,L573,Erfassung4!BG:BG)</f>
        <v>0</v>
      </c>
      <c r="O573">
        <f t="shared" si="33"/>
        <v>0</v>
      </c>
      <c r="P573">
        <f t="shared" si="32"/>
        <v>1</v>
      </c>
    </row>
    <row r="574" spans="12:16" x14ac:dyDescent="0.25">
      <c r="L574" s="264">
        <f>Member!A574</f>
        <v>7868</v>
      </c>
      <c r="M574">
        <f>SUMIF(Erfassung4!BD:BD,L574,Erfassung4!BW:BW)</f>
        <v>0</v>
      </c>
      <c r="N574">
        <f>SUMIF(Erfassung4!BD:BD,L574,Erfassung4!BG:BG)</f>
        <v>0</v>
      </c>
      <c r="O574">
        <f t="shared" si="33"/>
        <v>0</v>
      </c>
      <c r="P574">
        <f t="shared" si="32"/>
        <v>1</v>
      </c>
    </row>
    <row r="575" spans="12:16" x14ac:dyDescent="0.25">
      <c r="L575" s="264">
        <f>Member!A575</f>
        <v>16386</v>
      </c>
      <c r="M575">
        <f>SUMIF(Erfassung4!BD:BD,L575,Erfassung4!BW:BW)</f>
        <v>0</v>
      </c>
      <c r="N575">
        <f>SUMIF(Erfassung4!BD:BD,L575,Erfassung4!BG:BG)</f>
        <v>0</v>
      </c>
      <c r="O575">
        <f t="shared" si="33"/>
        <v>0</v>
      </c>
      <c r="P575">
        <f t="shared" si="32"/>
        <v>1</v>
      </c>
    </row>
    <row r="576" spans="12:16" x14ac:dyDescent="0.25">
      <c r="L576" s="264">
        <f>Member!A576</f>
        <v>18802</v>
      </c>
      <c r="M576">
        <f>SUMIF(Erfassung4!BD:BD,L576,Erfassung4!BW:BW)</f>
        <v>0</v>
      </c>
      <c r="N576">
        <f>SUMIF(Erfassung4!BD:BD,L576,Erfassung4!BG:BG)</f>
        <v>0</v>
      </c>
      <c r="O576">
        <f t="shared" si="33"/>
        <v>0</v>
      </c>
      <c r="P576">
        <f t="shared" si="32"/>
        <v>1</v>
      </c>
    </row>
    <row r="577" spans="12:16" x14ac:dyDescent="0.25">
      <c r="L577" s="264">
        <f>Member!A577</f>
        <v>38226</v>
      </c>
      <c r="M577">
        <f>SUMIF(Erfassung4!BD:BD,L577,Erfassung4!BW:BW)</f>
        <v>0</v>
      </c>
      <c r="N577">
        <f>SUMIF(Erfassung4!BD:BD,L577,Erfassung4!BG:BG)</f>
        <v>0</v>
      </c>
      <c r="O577">
        <f t="shared" si="33"/>
        <v>0</v>
      </c>
      <c r="P577">
        <f t="shared" si="32"/>
        <v>1</v>
      </c>
    </row>
    <row r="578" spans="12:16" x14ac:dyDescent="0.25">
      <c r="L578" s="264">
        <f>Member!A578</f>
        <v>18530</v>
      </c>
      <c r="M578">
        <f>SUMIF(Erfassung4!BD:BD,L578,Erfassung4!BW:BW)</f>
        <v>0</v>
      </c>
      <c r="N578">
        <f>SUMIF(Erfassung4!BD:BD,L578,Erfassung4!BG:BG)</f>
        <v>0</v>
      </c>
      <c r="O578">
        <f t="shared" si="33"/>
        <v>0</v>
      </c>
      <c r="P578">
        <f t="shared" ref="P578:P641" si="34">RANK(O578,O:O)</f>
        <v>1</v>
      </c>
    </row>
    <row r="579" spans="12:16" x14ac:dyDescent="0.25">
      <c r="L579" s="264">
        <f>Member!A579</f>
        <v>7869</v>
      </c>
      <c r="M579">
        <f>SUMIF(Erfassung4!BD:BD,L579,Erfassung4!BW:BW)</f>
        <v>0</v>
      </c>
      <c r="N579">
        <f>SUMIF(Erfassung4!BD:BD,L579,Erfassung4!BG:BG)</f>
        <v>0</v>
      </c>
      <c r="O579">
        <f t="shared" ref="O579:O642" si="35">IF(N579=0,0,M579/N579-ROW()/1000000000)</f>
        <v>0</v>
      </c>
      <c r="P579">
        <f t="shared" si="34"/>
        <v>1</v>
      </c>
    </row>
    <row r="580" spans="12:16" x14ac:dyDescent="0.25">
      <c r="L580" s="264">
        <f>Member!A580</f>
        <v>38230</v>
      </c>
      <c r="M580">
        <f>SUMIF(Erfassung4!BD:BD,L580,Erfassung4!BW:BW)</f>
        <v>0</v>
      </c>
      <c r="N580">
        <f>SUMIF(Erfassung4!BD:BD,L580,Erfassung4!BG:BG)</f>
        <v>0</v>
      </c>
      <c r="O580">
        <f t="shared" si="35"/>
        <v>0</v>
      </c>
      <c r="P580">
        <f t="shared" si="34"/>
        <v>1</v>
      </c>
    </row>
    <row r="581" spans="12:16" x14ac:dyDescent="0.25">
      <c r="L581" s="264">
        <f>Member!A581</f>
        <v>7836</v>
      </c>
      <c r="M581">
        <f>SUMIF(Erfassung4!BD:BD,L581,Erfassung4!BW:BW)</f>
        <v>0</v>
      </c>
      <c r="N581">
        <f>SUMIF(Erfassung4!BD:BD,L581,Erfassung4!BG:BG)</f>
        <v>0</v>
      </c>
      <c r="O581">
        <f t="shared" si="35"/>
        <v>0</v>
      </c>
      <c r="P581">
        <f t="shared" si="34"/>
        <v>1</v>
      </c>
    </row>
    <row r="582" spans="12:16" x14ac:dyDescent="0.25">
      <c r="L582" s="264">
        <f>Member!A582</f>
        <v>7647</v>
      </c>
      <c r="M582">
        <f>SUMIF(Erfassung4!BD:BD,L582,Erfassung4!BW:BW)</f>
        <v>0</v>
      </c>
      <c r="N582">
        <f>SUMIF(Erfassung4!BD:BD,L582,Erfassung4!BG:BG)</f>
        <v>0</v>
      </c>
      <c r="O582">
        <f t="shared" si="35"/>
        <v>0</v>
      </c>
      <c r="P582">
        <f t="shared" si="34"/>
        <v>1</v>
      </c>
    </row>
    <row r="583" spans="12:16" x14ac:dyDescent="0.25">
      <c r="L583" s="264">
        <f>Member!A583</f>
        <v>25788</v>
      </c>
      <c r="M583">
        <f>SUMIF(Erfassung4!BD:BD,L583,Erfassung4!BW:BW)</f>
        <v>0</v>
      </c>
      <c r="N583">
        <f>SUMIF(Erfassung4!BD:BD,L583,Erfassung4!BG:BG)</f>
        <v>0</v>
      </c>
      <c r="O583">
        <f t="shared" si="35"/>
        <v>0</v>
      </c>
      <c r="P583">
        <f t="shared" si="34"/>
        <v>1</v>
      </c>
    </row>
    <row r="584" spans="12:16" x14ac:dyDescent="0.25">
      <c r="L584" s="264">
        <f>Member!A584</f>
        <v>38066</v>
      </c>
      <c r="M584">
        <f>SUMIF(Erfassung4!BD:BD,L584,Erfassung4!BW:BW)</f>
        <v>0</v>
      </c>
      <c r="N584">
        <f>SUMIF(Erfassung4!BD:BD,L584,Erfassung4!BG:BG)</f>
        <v>0</v>
      </c>
      <c r="O584">
        <f t="shared" si="35"/>
        <v>0</v>
      </c>
      <c r="P584">
        <f t="shared" si="34"/>
        <v>1</v>
      </c>
    </row>
    <row r="585" spans="12:16" x14ac:dyDescent="0.25">
      <c r="L585" s="264">
        <f>Member!A585</f>
        <v>16749</v>
      </c>
      <c r="M585">
        <f>SUMIF(Erfassung4!BD:BD,L585,Erfassung4!BW:BW)</f>
        <v>0</v>
      </c>
      <c r="N585">
        <f>SUMIF(Erfassung4!BD:BD,L585,Erfassung4!BG:BG)</f>
        <v>0</v>
      </c>
      <c r="O585">
        <f t="shared" si="35"/>
        <v>0</v>
      </c>
      <c r="P585">
        <f t="shared" si="34"/>
        <v>1</v>
      </c>
    </row>
    <row r="586" spans="12:16" x14ac:dyDescent="0.25">
      <c r="L586" s="264">
        <f>Member!A586</f>
        <v>38193</v>
      </c>
      <c r="M586">
        <f>SUMIF(Erfassung4!BD:BD,L586,Erfassung4!BW:BW)</f>
        <v>0</v>
      </c>
      <c r="N586">
        <f>SUMIF(Erfassung4!BD:BD,L586,Erfassung4!BG:BG)</f>
        <v>0</v>
      </c>
      <c r="O586">
        <f t="shared" si="35"/>
        <v>0</v>
      </c>
      <c r="P586">
        <f t="shared" si="34"/>
        <v>1</v>
      </c>
    </row>
    <row r="587" spans="12:16" x14ac:dyDescent="0.25">
      <c r="L587" s="264">
        <f>Member!A587</f>
        <v>25649</v>
      </c>
      <c r="M587">
        <f>SUMIF(Erfassung4!BD:BD,L587,Erfassung4!BW:BW)</f>
        <v>0</v>
      </c>
      <c r="N587">
        <f>SUMIF(Erfassung4!BD:BD,L587,Erfassung4!BG:BG)</f>
        <v>0</v>
      </c>
      <c r="O587">
        <f t="shared" si="35"/>
        <v>0</v>
      </c>
      <c r="P587">
        <f t="shared" si="34"/>
        <v>1</v>
      </c>
    </row>
    <row r="588" spans="12:16" x14ac:dyDescent="0.25">
      <c r="L588" s="264">
        <f>Member!A588</f>
        <v>38065</v>
      </c>
      <c r="M588">
        <f>SUMIF(Erfassung4!BD:BD,L588,Erfassung4!BW:BW)</f>
        <v>0</v>
      </c>
      <c r="N588">
        <f>SUMIF(Erfassung4!BD:BD,L588,Erfassung4!BG:BG)</f>
        <v>0</v>
      </c>
      <c r="O588">
        <f t="shared" si="35"/>
        <v>0</v>
      </c>
      <c r="P588">
        <f t="shared" si="34"/>
        <v>1</v>
      </c>
    </row>
    <row r="589" spans="12:16" x14ac:dyDescent="0.25">
      <c r="L589" s="264">
        <f>Member!A589</f>
        <v>7314</v>
      </c>
      <c r="M589">
        <f>SUMIF(Erfassung4!BD:BD,L589,Erfassung4!BW:BW)</f>
        <v>0</v>
      </c>
      <c r="N589">
        <f>SUMIF(Erfassung4!BD:BD,L589,Erfassung4!BG:BG)</f>
        <v>0</v>
      </c>
      <c r="O589">
        <f t="shared" si="35"/>
        <v>0</v>
      </c>
      <c r="P589">
        <f t="shared" si="34"/>
        <v>1</v>
      </c>
    </row>
    <row r="590" spans="12:16" x14ac:dyDescent="0.25">
      <c r="L590" s="264">
        <f>Member!A590</f>
        <v>25822</v>
      </c>
      <c r="M590">
        <f>SUMIF(Erfassung4!BD:BD,L590,Erfassung4!BW:BW)</f>
        <v>0</v>
      </c>
      <c r="N590">
        <f>SUMIF(Erfassung4!BD:BD,L590,Erfassung4!BG:BG)</f>
        <v>0</v>
      </c>
      <c r="O590">
        <f t="shared" si="35"/>
        <v>0</v>
      </c>
      <c r="P590">
        <f t="shared" si="34"/>
        <v>1</v>
      </c>
    </row>
    <row r="591" spans="12:16" x14ac:dyDescent="0.25">
      <c r="L591" s="264">
        <f>Member!A591</f>
        <v>38218</v>
      </c>
      <c r="M591">
        <f>SUMIF(Erfassung4!BD:BD,L591,Erfassung4!BW:BW)</f>
        <v>0</v>
      </c>
      <c r="N591">
        <f>SUMIF(Erfassung4!BD:BD,L591,Erfassung4!BG:BG)</f>
        <v>0</v>
      </c>
      <c r="O591">
        <f t="shared" si="35"/>
        <v>0</v>
      </c>
      <c r="P591">
        <f t="shared" si="34"/>
        <v>1</v>
      </c>
    </row>
    <row r="592" spans="12:16" x14ac:dyDescent="0.25">
      <c r="L592" s="264">
        <f>Member!A592</f>
        <v>7309</v>
      </c>
      <c r="M592">
        <f>SUMIF(Erfassung4!BD:BD,L592,Erfassung4!BW:BW)</f>
        <v>0</v>
      </c>
      <c r="N592">
        <f>SUMIF(Erfassung4!BD:BD,L592,Erfassung4!BG:BG)</f>
        <v>0</v>
      </c>
      <c r="O592">
        <f t="shared" si="35"/>
        <v>0</v>
      </c>
      <c r="P592">
        <f t="shared" si="34"/>
        <v>1</v>
      </c>
    </row>
    <row r="593" spans="12:16" x14ac:dyDescent="0.25">
      <c r="L593" s="264">
        <f>Member!A593</f>
        <v>38510</v>
      </c>
      <c r="M593">
        <f>SUMIF(Erfassung4!BD:BD,L593,Erfassung4!BW:BW)</f>
        <v>0</v>
      </c>
      <c r="N593">
        <f>SUMIF(Erfassung4!BD:BD,L593,Erfassung4!BG:BG)</f>
        <v>0</v>
      </c>
      <c r="O593">
        <f t="shared" si="35"/>
        <v>0</v>
      </c>
      <c r="P593">
        <f t="shared" si="34"/>
        <v>1</v>
      </c>
    </row>
    <row r="594" spans="12:16" x14ac:dyDescent="0.25">
      <c r="L594" s="264">
        <f>Member!A594</f>
        <v>7322</v>
      </c>
      <c r="M594">
        <f>SUMIF(Erfassung4!BD:BD,L594,Erfassung4!BW:BW)</f>
        <v>0</v>
      </c>
      <c r="N594">
        <f>SUMIF(Erfassung4!BD:BD,L594,Erfassung4!BG:BG)</f>
        <v>0</v>
      </c>
      <c r="O594">
        <f t="shared" si="35"/>
        <v>0</v>
      </c>
      <c r="P594">
        <f t="shared" si="34"/>
        <v>1</v>
      </c>
    </row>
    <row r="595" spans="12:16" x14ac:dyDescent="0.25">
      <c r="L595" s="264">
        <f>Member!A595</f>
        <v>38316</v>
      </c>
      <c r="M595">
        <f>SUMIF(Erfassung4!BD:BD,L595,Erfassung4!BW:BW)</f>
        <v>0</v>
      </c>
      <c r="N595">
        <f>SUMIF(Erfassung4!BD:BD,L595,Erfassung4!BG:BG)</f>
        <v>0</v>
      </c>
      <c r="O595">
        <f t="shared" si="35"/>
        <v>0</v>
      </c>
      <c r="P595">
        <f t="shared" si="34"/>
        <v>1</v>
      </c>
    </row>
    <row r="596" spans="12:16" x14ac:dyDescent="0.25">
      <c r="L596" s="264">
        <f>Member!A596</f>
        <v>25166</v>
      </c>
      <c r="M596">
        <f>SUMIF(Erfassung4!BD:BD,L596,Erfassung4!BW:BW)</f>
        <v>0</v>
      </c>
      <c r="N596">
        <f>SUMIF(Erfassung4!BD:BD,L596,Erfassung4!BG:BG)</f>
        <v>0</v>
      </c>
      <c r="O596">
        <f t="shared" si="35"/>
        <v>0</v>
      </c>
      <c r="P596">
        <f t="shared" si="34"/>
        <v>1</v>
      </c>
    </row>
    <row r="597" spans="12:16" x14ac:dyDescent="0.25">
      <c r="L597" s="264">
        <f>Member!A597</f>
        <v>7321</v>
      </c>
      <c r="M597">
        <f>SUMIF(Erfassung4!BD:BD,L597,Erfassung4!BW:BW)</f>
        <v>0</v>
      </c>
      <c r="N597">
        <f>SUMIF(Erfassung4!BD:BD,L597,Erfassung4!BG:BG)</f>
        <v>0</v>
      </c>
      <c r="O597">
        <f t="shared" si="35"/>
        <v>0</v>
      </c>
      <c r="P597">
        <f t="shared" si="34"/>
        <v>1</v>
      </c>
    </row>
    <row r="598" spans="12:16" x14ac:dyDescent="0.25">
      <c r="L598" s="264">
        <f>Member!A598</f>
        <v>25453</v>
      </c>
      <c r="M598">
        <f>SUMIF(Erfassung4!BD:BD,L598,Erfassung4!BW:BW)</f>
        <v>0</v>
      </c>
      <c r="N598">
        <f>SUMIF(Erfassung4!BD:BD,L598,Erfassung4!BG:BG)</f>
        <v>0</v>
      </c>
      <c r="O598">
        <f t="shared" si="35"/>
        <v>0</v>
      </c>
      <c r="P598">
        <f t="shared" si="34"/>
        <v>1</v>
      </c>
    </row>
    <row r="599" spans="12:16" x14ac:dyDescent="0.25">
      <c r="L599" s="264">
        <f>Member!A599</f>
        <v>25915</v>
      </c>
      <c r="M599">
        <f>SUMIF(Erfassung4!BD:BD,L599,Erfassung4!BW:BW)</f>
        <v>0</v>
      </c>
      <c r="N599">
        <f>SUMIF(Erfassung4!BD:BD,L599,Erfassung4!BG:BG)</f>
        <v>0</v>
      </c>
      <c r="O599">
        <f t="shared" si="35"/>
        <v>0</v>
      </c>
      <c r="P599">
        <f t="shared" si="34"/>
        <v>1</v>
      </c>
    </row>
    <row r="600" spans="12:16" x14ac:dyDescent="0.25">
      <c r="L600" s="264">
        <f>Member!A600</f>
        <v>7317</v>
      </c>
      <c r="M600">
        <f>SUMIF(Erfassung4!BD:BD,L600,Erfassung4!BW:BW)</f>
        <v>0</v>
      </c>
      <c r="N600">
        <f>SUMIF(Erfassung4!BD:BD,L600,Erfassung4!BG:BG)</f>
        <v>0</v>
      </c>
      <c r="O600">
        <f t="shared" si="35"/>
        <v>0</v>
      </c>
      <c r="P600">
        <f t="shared" si="34"/>
        <v>1</v>
      </c>
    </row>
    <row r="601" spans="12:16" x14ac:dyDescent="0.25">
      <c r="L601" s="264">
        <f>Member!A601</f>
        <v>25452</v>
      </c>
      <c r="M601">
        <f>SUMIF(Erfassung4!BD:BD,L601,Erfassung4!BW:BW)</f>
        <v>0</v>
      </c>
      <c r="N601">
        <f>SUMIF(Erfassung4!BD:BD,L601,Erfassung4!BG:BG)</f>
        <v>0</v>
      </c>
      <c r="O601">
        <f t="shared" si="35"/>
        <v>0</v>
      </c>
      <c r="P601">
        <f t="shared" si="34"/>
        <v>1</v>
      </c>
    </row>
    <row r="602" spans="12:16" x14ac:dyDescent="0.25">
      <c r="L602" s="264">
        <f>Member!A602</f>
        <v>38537</v>
      </c>
      <c r="M602">
        <f>SUMIF(Erfassung4!BD:BD,L602,Erfassung4!BW:BW)</f>
        <v>0</v>
      </c>
      <c r="N602">
        <f>SUMIF(Erfassung4!BD:BD,L602,Erfassung4!BG:BG)</f>
        <v>0</v>
      </c>
      <c r="O602">
        <f t="shared" si="35"/>
        <v>0</v>
      </c>
      <c r="P602">
        <f t="shared" si="34"/>
        <v>1</v>
      </c>
    </row>
    <row r="603" spans="12:16" x14ac:dyDescent="0.25">
      <c r="L603" s="264">
        <f>Member!A603</f>
        <v>7683</v>
      </c>
      <c r="M603">
        <f>SUMIF(Erfassung4!BD:BD,L603,Erfassung4!BW:BW)</f>
        <v>0</v>
      </c>
      <c r="N603">
        <f>SUMIF(Erfassung4!BD:BD,L603,Erfassung4!BG:BG)</f>
        <v>0</v>
      </c>
      <c r="O603">
        <f t="shared" si="35"/>
        <v>0</v>
      </c>
      <c r="P603">
        <f t="shared" si="34"/>
        <v>1</v>
      </c>
    </row>
    <row r="604" spans="12:16" x14ac:dyDescent="0.25">
      <c r="L604" s="264">
        <f>Member!A604</f>
        <v>25273</v>
      </c>
      <c r="M604">
        <f>SUMIF(Erfassung4!BD:BD,L604,Erfassung4!BW:BW)</f>
        <v>0</v>
      </c>
      <c r="N604">
        <f>SUMIF(Erfassung4!BD:BD,L604,Erfassung4!BG:BG)</f>
        <v>0</v>
      </c>
      <c r="O604">
        <f t="shared" si="35"/>
        <v>0</v>
      </c>
      <c r="P604">
        <f t="shared" si="34"/>
        <v>1</v>
      </c>
    </row>
    <row r="605" spans="12:16" x14ac:dyDescent="0.25">
      <c r="L605" s="264">
        <f>Member!A605</f>
        <v>38011</v>
      </c>
      <c r="M605">
        <f>SUMIF(Erfassung4!BD:BD,L605,Erfassung4!BW:BW)</f>
        <v>0</v>
      </c>
      <c r="N605">
        <f>SUMIF(Erfassung4!BD:BD,L605,Erfassung4!BG:BG)</f>
        <v>0</v>
      </c>
      <c r="O605">
        <f t="shared" si="35"/>
        <v>0</v>
      </c>
      <c r="P605">
        <f t="shared" si="34"/>
        <v>1</v>
      </c>
    </row>
    <row r="606" spans="12:16" x14ac:dyDescent="0.25">
      <c r="L606" s="264">
        <f>Member!A606</f>
        <v>16426</v>
      </c>
      <c r="M606">
        <f>SUMIF(Erfassung4!BD:BD,L606,Erfassung4!BW:BW)</f>
        <v>0</v>
      </c>
      <c r="N606">
        <f>SUMIF(Erfassung4!BD:BD,L606,Erfassung4!BG:BG)</f>
        <v>0</v>
      </c>
      <c r="O606">
        <f t="shared" si="35"/>
        <v>0</v>
      </c>
      <c r="P606">
        <f t="shared" si="34"/>
        <v>1</v>
      </c>
    </row>
    <row r="607" spans="12:16" x14ac:dyDescent="0.25">
      <c r="L607" s="264">
        <f>Member!A607</f>
        <v>16423</v>
      </c>
      <c r="M607">
        <f>SUMIF(Erfassung4!BD:BD,L607,Erfassung4!BW:BW)</f>
        <v>0</v>
      </c>
      <c r="N607">
        <f>SUMIF(Erfassung4!BD:BD,L607,Erfassung4!BG:BG)</f>
        <v>0</v>
      </c>
      <c r="O607">
        <f t="shared" si="35"/>
        <v>0</v>
      </c>
      <c r="P607">
        <f t="shared" si="34"/>
        <v>1</v>
      </c>
    </row>
    <row r="608" spans="12:16" x14ac:dyDescent="0.25">
      <c r="L608" s="264">
        <f>Member!A608</f>
        <v>16424</v>
      </c>
      <c r="M608">
        <f>SUMIF(Erfassung4!BD:BD,L608,Erfassung4!BW:BW)</f>
        <v>0</v>
      </c>
      <c r="N608">
        <f>SUMIF(Erfassung4!BD:BD,L608,Erfassung4!BG:BG)</f>
        <v>0</v>
      </c>
      <c r="O608">
        <f t="shared" si="35"/>
        <v>0</v>
      </c>
      <c r="P608">
        <f t="shared" si="34"/>
        <v>1</v>
      </c>
    </row>
    <row r="609" spans="12:16" x14ac:dyDescent="0.25">
      <c r="L609" s="264">
        <f>Member!A609</f>
        <v>34468</v>
      </c>
      <c r="M609">
        <f>SUMIF(Erfassung4!BD:BD,L609,Erfassung4!BW:BW)</f>
        <v>0</v>
      </c>
      <c r="N609">
        <f>SUMIF(Erfassung4!BD:BD,L609,Erfassung4!BG:BG)</f>
        <v>0</v>
      </c>
      <c r="O609">
        <f t="shared" si="35"/>
        <v>0</v>
      </c>
      <c r="P609">
        <f t="shared" si="34"/>
        <v>1</v>
      </c>
    </row>
    <row r="610" spans="12:16" x14ac:dyDescent="0.25">
      <c r="L610" s="264">
        <f>Member!A610</f>
        <v>7541</v>
      </c>
      <c r="M610">
        <f>SUMIF(Erfassung4!BD:BD,L610,Erfassung4!BW:BW)</f>
        <v>0</v>
      </c>
      <c r="N610">
        <f>SUMIF(Erfassung4!BD:BD,L610,Erfassung4!BG:BG)</f>
        <v>0</v>
      </c>
      <c r="O610">
        <f t="shared" si="35"/>
        <v>0</v>
      </c>
      <c r="P610">
        <f t="shared" si="34"/>
        <v>1</v>
      </c>
    </row>
    <row r="611" spans="12:16" x14ac:dyDescent="0.25">
      <c r="L611" s="264">
        <f>Member!A611</f>
        <v>10603</v>
      </c>
      <c r="M611">
        <f>SUMIF(Erfassung4!BD:BD,L611,Erfassung4!BW:BW)</f>
        <v>0</v>
      </c>
      <c r="N611">
        <f>SUMIF(Erfassung4!BD:BD,L611,Erfassung4!BG:BG)</f>
        <v>0</v>
      </c>
      <c r="O611">
        <f t="shared" si="35"/>
        <v>0</v>
      </c>
      <c r="P611">
        <f t="shared" si="34"/>
        <v>1</v>
      </c>
    </row>
    <row r="612" spans="12:16" x14ac:dyDescent="0.25">
      <c r="L612" s="264">
        <f>Member!A612</f>
        <v>25115</v>
      </c>
      <c r="M612">
        <f>SUMIF(Erfassung4!BD:BD,L612,Erfassung4!BW:BW)</f>
        <v>0</v>
      </c>
      <c r="N612">
        <f>SUMIF(Erfassung4!BD:BD,L612,Erfassung4!BG:BG)</f>
        <v>0</v>
      </c>
      <c r="O612">
        <f t="shared" si="35"/>
        <v>0</v>
      </c>
      <c r="P612">
        <f t="shared" si="34"/>
        <v>1</v>
      </c>
    </row>
    <row r="613" spans="12:16" x14ac:dyDescent="0.25">
      <c r="L613" s="264">
        <f>Member!A613</f>
        <v>25277</v>
      </c>
      <c r="M613">
        <f>SUMIF(Erfassung4!BD:BD,L613,Erfassung4!BW:BW)</f>
        <v>0</v>
      </c>
      <c r="N613">
        <f>SUMIF(Erfassung4!BD:BD,L613,Erfassung4!BG:BG)</f>
        <v>0</v>
      </c>
      <c r="O613">
        <f t="shared" si="35"/>
        <v>0</v>
      </c>
      <c r="P613">
        <f t="shared" si="34"/>
        <v>1</v>
      </c>
    </row>
    <row r="614" spans="12:16" x14ac:dyDescent="0.25">
      <c r="L614" s="264">
        <f>Member!A614</f>
        <v>38354</v>
      </c>
      <c r="M614">
        <f>SUMIF(Erfassung4!BD:BD,L614,Erfassung4!BW:BW)</f>
        <v>0</v>
      </c>
      <c r="N614">
        <f>SUMIF(Erfassung4!BD:BD,L614,Erfassung4!BG:BG)</f>
        <v>0</v>
      </c>
      <c r="O614">
        <f t="shared" si="35"/>
        <v>0</v>
      </c>
      <c r="P614">
        <f t="shared" si="34"/>
        <v>1</v>
      </c>
    </row>
    <row r="615" spans="12:16" x14ac:dyDescent="0.25">
      <c r="L615" s="264">
        <f>Member!A615</f>
        <v>29670</v>
      </c>
      <c r="M615">
        <f>SUMIF(Erfassung4!BD:BD,L615,Erfassung4!BW:BW)</f>
        <v>0</v>
      </c>
      <c r="N615">
        <f>SUMIF(Erfassung4!BD:BD,L615,Erfassung4!BG:BG)</f>
        <v>0</v>
      </c>
      <c r="O615">
        <f t="shared" si="35"/>
        <v>0</v>
      </c>
      <c r="P615">
        <f t="shared" si="34"/>
        <v>1</v>
      </c>
    </row>
    <row r="616" spans="12:16" x14ac:dyDescent="0.25">
      <c r="L616" s="264">
        <f>Member!A616</f>
        <v>38348</v>
      </c>
      <c r="M616">
        <f>SUMIF(Erfassung4!BD:BD,L616,Erfassung4!BW:BW)</f>
        <v>0</v>
      </c>
      <c r="N616">
        <f>SUMIF(Erfassung4!BD:BD,L616,Erfassung4!BG:BG)</f>
        <v>0</v>
      </c>
      <c r="O616">
        <f t="shared" si="35"/>
        <v>0</v>
      </c>
      <c r="P616">
        <f t="shared" si="34"/>
        <v>1</v>
      </c>
    </row>
    <row r="617" spans="12:16" x14ac:dyDescent="0.25">
      <c r="L617" s="264">
        <f>Member!A617</f>
        <v>16828</v>
      </c>
      <c r="M617">
        <f>SUMIF(Erfassung4!BD:BD,L617,Erfassung4!BW:BW)</f>
        <v>0</v>
      </c>
      <c r="N617">
        <f>SUMIF(Erfassung4!BD:BD,L617,Erfassung4!BG:BG)</f>
        <v>0</v>
      </c>
      <c r="O617">
        <f t="shared" si="35"/>
        <v>0</v>
      </c>
      <c r="P617">
        <f t="shared" si="34"/>
        <v>1</v>
      </c>
    </row>
    <row r="618" spans="12:16" x14ac:dyDescent="0.25">
      <c r="L618" s="264">
        <f>Member!A618</f>
        <v>16409</v>
      </c>
      <c r="M618">
        <f>SUMIF(Erfassung4!BD:BD,L618,Erfassung4!BW:BW)</f>
        <v>0</v>
      </c>
      <c r="N618">
        <f>SUMIF(Erfassung4!BD:BD,L618,Erfassung4!BG:BG)</f>
        <v>0</v>
      </c>
      <c r="O618">
        <f t="shared" si="35"/>
        <v>0</v>
      </c>
      <c r="P618">
        <f t="shared" si="34"/>
        <v>1</v>
      </c>
    </row>
    <row r="619" spans="12:16" x14ac:dyDescent="0.25">
      <c r="L619" s="264">
        <f>Member!A619</f>
        <v>7405</v>
      </c>
      <c r="M619">
        <f>SUMIF(Erfassung4!BD:BD,L619,Erfassung4!BW:BW)</f>
        <v>0</v>
      </c>
      <c r="N619">
        <f>SUMIF(Erfassung4!BD:BD,L619,Erfassung4!BG:BG)</f>
        <v>0</v>
      </c>
      <c r="O619">
        <f t="shared" si="35"/>
        <v>0</v>
      </c>
      <c r="P619">
        <f t="shared" si="34"/>
        <v>1</v>
      </c>
    </row>
    <row r="620" spans="12:16" x14ac:dyDescent="0.25">
      <c r="L620" s="264">
        <f>Member!A620</f>
        <v>16418</v>
      </c>
      <c r="M620">
        <f>SUMIF(Erfassung4!BD:BD,L620,Erfassung4!BW:BW)</f>
        <v>0</v>
      </c>
      <c r="N620">
        <f>SUMIF(Erfassung4!BD:BD,L620,Erfassung4!BG:BG)</f>
        <v>0</v>
      </c>
      <c r="O620">
        <f t="shared" si="35"/>
        <v>0</v>
      </c>
      <c r="P620">
        <f t="shared" si="34"/>
        <v>1</v>
      </c>
    </row>
    <row r="621" spans="12:16" x14ac:dyDescent="0.25">
      <c r="L621" s="264">
        <f>Member!A621</f>
        <v>25931</v>
      </c>
      <c r="M621">
        <f>SUMIF(Erfassung4!BD:BD,L621,Erfassung4!BW:BW)</f>
        <v>0</v>
      </c>
      <c r="N621">
        <f>SUMIF(Erfassung4!BD:BD,L621,Erfassung4!BG:BG)</f>
        <v>0</v>
      </c>
      <c r="O621">
        <f t="shared" si="35"/>
        <v>0</v>
      </c>
      <c r="P621">
        <f t="shared" si="34"/>
        <v>1</v>
      </c>
    </row>
    <row r="622" spans="12:16" x14ac:dyDescent="0.25">
      <c r="L622" s="264">
        <f>Member!A622</f>
        <v>38658</v>
      </c>
      <c r="M622">
        <f>SUMIF(Erfassung4!BD:BD,L622,Erfassung4!BW:BW)</f>
        <v>0</v>
      </c>
      <c r="N622">
        <f>SUMIF(Erfassung4!BD:BD,L622,Erfassung4!BG:BG)</f>
        <v>0</v>
      </c>
      <c r="O622">
        <f t="shared" si="35"/>
        <v>0</v>
      </c>
      <c r="P622">
        <f t="shared" si="34"/>
        <v>1</v>
      </c>
    </row>
    <row r="623" spans="12:16" x14ac:dyDescent="0.25">
      <c r="L623" s="264">
        <f>Member!A623</f>
        <v>7471</v>
      </c>
      <c r="M623">
        <f>SUMIF(Erfassung4!BD:BD,L623,Erfassung4!BW:BW)</f>
        <v>0</v>
      </c>
      <c r="N623">
        <f>SUMIF(Erfassung4!BD:BD,L623,Erfassung4!BG:BG)</f>
        <v>0</v>
      </c>
      <c r="O623">
        <f t="shared" si="35"/>
        <v>0</v>
      </c>
      <c r="P623">
        <f t="shared" si="34"/>
        <v>1</v>
      </c>
    </row>
    <row r="624" spans="12:16" x14ac:dyDescent="0.25">
      <c r="L624" s="264">
        <f>Member!A624</f>
        <v>38395</v>
      </c>
      <c r="M624">
        <f>SUMIF(Erfassung4!BD:BD,L624,Erfassung4!BW:BW)</f>
        <v>0</v>
      </c>
      <c r="N624">
        <f>SUMIF(Erfassung4!BD:BD,L624,Erfassung4!BG:BG)</f>
        <v>0</v>
      </c>
      <c r="O624">
        <f t="shared" si="35"/>
        <v>0</v>
      </c>
      <c r="P624">
        <f t="shared" si="34"/>
        <v>1</v>
      </c>
    </row>
    <row r="625" spans="12:16" x14ac:dyDescent="0.25">
      <c r="L625" s="264">
        <f>Member!A625</f>
        <v>7679</v>
      </c>
      <c r="M625">
        <f>SUMIF(Erfassung4!BD:BD,L625,Erfassung4!BW:BW)</f>
        <v>0</v>
      </c>
      <c r="N625">
        <f>SUMIF(Erfassung4!BD:BD,L625,Erfassung4!BG:BG)</f>
        <v>0</v>
      </c>
      <c r="O625">
        <f t="shared" si="35"/>
        <v>0</v>
      </c>
      <c r="P625">
        <f t="shared" si="34"/>
        <v>1</v>
      </c>
    </row>
    <row r="626" spans="12:16" x14ac:dyDescent="0.25">
      <c r="L626" s="264">
        <f>Member!A626</f>
        <v>7670</v>
      </c>
      <c r="M626">
        <f>SUMIF(Erfassung4!BD:BD,L626,Erfassung4!BW:BW)</f>
        <v>0</v>
      </c>
      <c r="N626">
        <f>SUMIF(Erfassung4!BD:BD,L626,Erfassung4!BG:BG)</f>
        <v>0</v>
      </c>
      <c r="O626">
        <f t="shared" si="35"/>
        <v>0</v>
      </c>
      <c r="P626">
        <f t="shared" si="34"/>
        <v>1</v>
      </c>
    </row>
    <row r="627" spans="12:16" x14ac:dyDescent="0.25">
      <c r="L627" s="264">
        <f>Member!A627</f>
        <v>7545</v>
      </c>
      <c r="M627">
        <f>SUMIF(Erfassung4!BD:BD,L627,Erfassung4!BW:BW)</f>
        <v>0</v>
      </c>
      <c r="N627">
        <f>SUMIF(Erfassung4!BD:BD,L627,Erfassung4!BG:BG)</f>
        <v>0</v>
      </c>
      <c r="O627">
        <f t="shared" si="35"/>
        <v>0</v>
      </c>
      <c r="P627">
        <f t="shared" si="34"/>
        <v>1</v>
      </c>
    </row>
    <row r="628" spans="12:16" x14ac:dyDescent="0.25">
      <c r="L628" s="264">
        <f>Member!A628</f>
        <v>7583</v>
      </c>
      <c r="M628">
        <f>SUMIF(Erfassung4!BD:BD,L628,Erfassung4!BW:BW)</f>
        <v>0</v>
      </c>
      <c r="N628">
        <f>SUMIF(Erfassung4!BD:BD,L628,Erfassung4!BG:BG)</f>
        <v>0</v>
      </c>
      <c r="O628">
        <f t="shared" si="35"/>
        <v>0</v>
      </c>
      <c r="P628">
        <f t="shared" si="34"/>
        <v>1</v>
      </c>
    </row>
    <row r="629" spans="12:16" x14ac:dyDescent="0.25">
      <c r="L629" s="264">
        <f>Member!A629</f>
        <v>7907</v>
      </c>
      <c r="M629">
        <f>SUMIF(Erfassung4!BD:BD,L629,Erfassung4!BW:BW)</f>
        <v>0</v>
      </c>
      <c r="N629">
        <f>SUMIF(Erfassung4!BD:BD,L629,Erfassung4!BG:BG)</f>
        <v>0</v>
      </c>
      <c r="O629">
        <f t="shared" si="35"/>
        <v>0</v>
      </c>
      <c r="P629">
        <f t="shared" si="34"/>
        <v>1</v>
      </c>
    </row>
    <row r="630" spans="12:16" x14ac:dyDescent="0.25">
      <c r="L630" s="264">
        <f>Member!A630</f>
        <v>7914</v>
      </c>
      <c r="M630">
        <f>SUMIF(Erfassung4!BD:BD,L630,Erfassung4!BW:BW)</f>
        <v>0</v>
      </c>
      <c r="N630">
        <f>SUMIF(Erfassung4!BD:BD,L630,Erfassung4!BG:BG)</f>
        <v>0</v>
      </c>
      <c r="O630">
        <f t="shared" si="35"/>
        <v>0</v>
      </c>
      <c r="P630">
        <f t="shared" si="34"/>
        <v>1</v>
      </c>
    </row>
    <row r="631" spans="12:16" x14ac:dyDescent="0.25">
      <c r="L631" s="264">
        <f>Member!A631</f>
        <v>38498</v>
      </c>
      <c r="M631">
        <f>SUMIF(Erfassung4!BD:BD,L631,Erfassung4!BW:BW)</f>
        <v>0</v>
      </c>
      <c r="N631">
        <f>SUMIF(Erfassung4!BD:BD,L631,Erfassung4!BG:BG)</f>
        <v>0</v>
      </c>
      <c r="O631">
        <f t="shared" si="35"/>
        <v>0</v>
      </c>
      <c r="P631">
        <f t="shared" si="34"/>
        <v>1</v>
      </c>
    </row>
    <row r="632" spans="12:16" x14ac:dyDescent="0.25">
      <c r="L632" s="264">
        <f>Member!A632</f>
        <v>38669</v>
      </c>
      <c r="M632">
        <f>SUMIF(Erfassung4!BD:BD,L632,Erfassung4!BW:BW)</f>
        <v>0</v>
      </c>
      <c r="N632">
        <f>SUMIF(Erfassung4!BD:BD,L632,Erfassung4!BG:BG)</f>
        <v>0</v>
      </c>
      <c r="O632">
        <f t="shared" si="35"/>
        <v>0</v>
      </c>
      <c r="P632">
        <f t="shared" si="34"/>
        <v>1</v>
      </c>
    </row>
    <row r="633" spans="12:16" x14ac:dyDescent="0.25">
      <c r="L633" s="264">
        <f>Member!A633</f>
        <v>38873</v>
      </c>
      <c r="M633">
        <f>SUMIF(Erfassung4!BD:BD,L633,Erfassung4!BW:BW)</f>
        <v>0</v>
      </c>
      <c r="N633">
        <f>SUMIF(Erfassung4!BD:BD,L633,Erfassung4!BG:BG)</f>
        <v>0</v>
      </c>
      <c r="O633">
        <f t="shared" si="35"/>
        <v>0</v>
      </c>
      <c r="P633">
        <f t="shared" si="34"/>
        <v>1</v>
      </c>
    </row>
    <row r="634" spans="12:16" x14ac:dyDescent="0.25">
      <c r="L634" s="264">
        <f>Member!A634</f>
        <v>38500</v>
      </c>
      <c r="M634">
        <f>SUMIF(Erfassung4!BD:BD,L634,Erfassung4!BW:BW)</f>
        <v>0</v>
      </c>
      <c r="N634">
        <f>SUMIF(Erfassung4!BD:BD,L634,Erfassung4!BG:BG)</f>
        <v>0</v>
      </c>
      <c r="O634">
        <f t="shared" si="35"/>
        <v>0</v>
      </c>
      <c r="P634">
        <f t="shared" si="34"/>
        <v>1</v>
      </c>
    </row>
    <row r="635" spans="12:16" x14ac:dyDescent="0.25">
      <c r="L635" s="264">
        <f>Member!A635</f>
        <v>38502</v>
      </c>
      <c r="M635">
        <f>SUMIF(Erfassung4!BD:BD,L635,Erfassung4!BW:BW)</f>
        <v>0</v>
      </c>
      <c r="N635">
        <f>SUMIF(Erfassung4!BD:BD,L635,Erfassung4!BG:BG)</f>
        <v>0</v>
      </c>
      <c r="O635">
        <f t="shared" si="35"/>
        <v>0</v>
      </c>
      <c r="P635">
        <f t="shared" si="34"/>
        <v>1</v>
      </c>
    </row>
    <row r="636" spans="12:16" x14ac:dyDescent="0.25">
      <c r="L636" s="264">
        <f>Member!A636</f>
        <v>7917</v>
      </c>
      <c r="M636">
        <f>SUMIF(Erfassung4!BD:BD,L636,Erfassung4!BW:BW)</f>
        <v>0</v>
      </c>
      <c r="N636">
        <f>SUMIF(Erfassung4!BD:BD,L636,Erfassung4!BG:BG)</f>
        <v>0</v>
      </c>
      <c r="O636">
        <f t="shared" si="35"/>
        <v>0</v>
      </c>
      <c r="P636">
        <f t="shared" si="34"/>
        <v>1</v>
      </c>
    </row>
    <row r="637" spans="12:16" x14ac:dyDescent="0.25">
      <c r="L637" s="264">
        <f>Member!A637</f>
        <v>7906</v>
      </c>
      <c r="M637">
        <f>SUMIF(Erfassung4!BD:BD,L637,Erfassung4!BW:BW)</f>
        <v>0</v>
      </c>
      <c r="N637">
        <f>SUMIF(Erfassung4!BD:BD,L637,Erfassung4!BG:BG)</f>
        <v>0</v>
      </c>
      <c r="O637">
        <f t="shared" si="35"/>
        <v>0</v>
      </c>
      <c r="P637">
        <f t="shared" si="34"/>
        <v>1</v>
      </c>
    </row>
    <row r="638" spans="12:16" x14ac:dyDescent="0.25">
      <c r="L638" s="264">
        <f>Member!A638</f>
        <v>7909</v>
      </c>
      <c r="M638">
        <f>SUMIF(Erfassung4!BD:BD,L638,Erfassung4!BW:BW)</f>
        <v>0</v>
      </c>
      <c r="N638">
        <f>SUMIF(Erfassung4!BD:BD,L638,Erfassung4!BG:BG)</f>
        <v>0</v>
      </c>
      <c r="O638">
        <f t="shared" si="35"/>
        <v>0</v>
      </c>
      <c r="P638">
        <f t="shared" si="34"/>
        <v>1</v>
      </c>
    </row>
    <row r="639" spans="12:16" x14ac:dyDescent="0.25">
      <c r="L639" s="264">
        <f>Member!A639</f>
        <v>38916</v>
      </c>
      <c r="M639">
        <f>SUMIF(Erfassung4!BD:BD,L639,Erfassung4!BW:BW)</f>
        <v>0</v>
      </c>
      <c r="N639">
        <f>SUMIF(Erfassung4!BD:BD,L639,Erfassung4!BG:BG)</f>
        <v>0</v>
      </c>
      <c r="O639">
        <f t="shared" si="35"/>
        <v>0</v>
      </c>
      <c r="P639">
        <f t="shared" si="34"/>
        <v>1</v>
      </c>
    </row>
    <row r="640" spans="12:16" x14ac:dyDescent="0.25">
      <c r="L640" s="264">
        <f>Member!A640</f>
        <v>38749</v>
      </c>
      <c r="M640">
        <f>SUMIF(Erfassung4!BD:BD,L640,Erfassung4!BW:BW)</f>
        <v>0</v>
      </c>
      <c r="N640">
        <f>SUMIF(Erfassung4!BD:BD,L640,Erfassung4!BG:BG)</f>
        <v>0</v>
      </c>
      <c r="O640">
        <f t="shared" si="35"/>
        <v>0</v>
      </c>
      <c r="P640">
        <f t="shared" si="34"/>
        <v>1</v>
      </c>
    </row>
    <row r="641" spans="12:16" x14ac:dyDescent="0.25">
      <c r="L641" s="264">
        <f>Member!A641</f>
        <v>38590</v>
      </c>
      <c r="M641">
        <f>SUMIF(Erfassung4!BD:BD,L641,Erfassung4!BW:BW)</f>
        <v>0</v>
      </c>
      <c r="N641">
        <f>SUMIF(Erfassung4!BD:BD,L641,Erfassung4!BG:BG)</f>
        <v>0</v>
      </c>
      <c r="O641">
        <f t="shared" si="35"/>
        <v>0</v>
      </c>
      <c r="P641">
        <f t="shared" si="34"/>
        <v>1</v>
      </c>
    </row>
    <row r="642" spans="12:16" x14ac:dyDescent="0.25">
      <c r="L642" s="264">
        <f>Member!A642</f>
        <v>25684</v>
      </c>
      <c r="M642">
        <f>SUMIF(Erfassung4!BD:BD,L642,Erfassung4!BW:BW)</f>
        <v>0</v>
      </c>
      <c r="N642">
        <f>SUMIF(Erfassung4!BD:BD,L642,Erfassung4!BG:BG)</f>
        <v>0</v>
      </c>
      <c r="O642">
        <f t="shared" si="35"/>
        <v>0</v>
      </c>
      <c r="P642">
        <f t="shared" ref="P642:P705" si="36">RANK(O642,O:O)</f>
        <v>1</v>
      </c>
    </row>
    <row r="643" spans="12:16" x14ac:dyDescent="0.25">
      <c r="L643" s="264">
        <f>Member!A643</f>
        <v>38741</v>
      </c>
      <c r="M643">
        <f>SUMIF(Erfassung4!BD:BD,L643,Erfassung4!BW:BW)</f>
        <v>0</v>
      </c>
      <c r="N643">
        <f>SUMIF(Erfassung4!BD:BD,L643,Erfassung4!BG:BG)</f>
        <v>0</v>
      </c>
      <c r="O643">
        <f t="shared" ref="O643:O706" si="37">IF(N643=0,0,M643/N643-ROW()/1000000000)</f>
        <v>0</v>
      </c>
      <c r="P643">
        <f t="shared" si="36"/>
        <v>1</v>
      </c>
    </row>
    <row r="644" spans="12:16" x14ac:dyDescent="0.25">
      <c r="L644" s="264">
        <f>Member!A644</f>
        <v>38214</v>
      </c>
      <c r="M644">
        <f>SUMIF(Erfassung4!BD:BD,L644,Erfassung4!BW:BW)</f>
        <v>0</v>
      </c>
      <c r="N644">
        <f>SUMIF(Erfassung4!BD:BD,L644,Erfassung4!BG:BG)</f>
        <v>0</v>
      </c>
      <c r="O644">
        <f t="shared" si="37"/>
        <v>0</v>
      </c>
      <c r="P644">
        <f t="shared" si="36"/>
        <v>1</v>
      </c>
    </row>
    <row r="645" spans="12:16" x14ac:dyDescent="0.25">
      <c r="L645" s="264">
        <f>Member!A645</f>
        <v>38450</v>
      </c>
      <c r="M645">
        <f>SUMIF(Erfassung4!BD:BD,L645,Erfassung4!BW:BW)</f>
        <v>0</v>
      </c>
      <c r="N645">
        <f>SUMIF(Erfassung4!BD:BD,L645,Erfassung4!BG:BG)</f>
        <v>0</v>
      </c>
      <c r="O645">
        <f t="shared" si="37"/>
        <v>0</v>
      </c>
      <c r="P645">
        <f t="shared" si="36"/>
        <v>1</v>
      </c>
    </row>
    <row r="646" spans="12:16" x14ac:dyDescent="0.25">
      <c r="L646" s="264">
        <f>Member!A646</f>
        <v>25055</v>
      </c>
      <c r="M646">
        <f>SUMIF(Erfassung4!BD:BD,L646,Erfassung4!BW:BW)</f>
        <v>0</v>
      </c>
      <c r="N646">
        <f>SUMIF(Erfassung4!BD:BD,L646,Erfassung4!BG:BG)</f>
        <v>0</v>
      </c>
      <c r="O646">
        <f t="shared" si="37"/>
        <v>0</v>
      </c>
      <c r="P646">
        <f t="shared" si="36"/>
        <v>1</v>
      </c>
    </row>
    <row r="647" spans="12:16" x14ac:dyDescent="0.25">
      <c r="L647" s="264">
        <f>Member!A647</f>
        <v>38112</v>
      </c>
      <c r="M647">
        <f>SUMIF(Erfassung4!BD:BD,L647,Erfassung4!BW:BW)</f>
        <v>0</v>
      </c>
      <c r="N647">
        <f>SUMIF(Erfassung4!BD:BD,L647,Erfassung4!BG:BG)</f>
        <v>0</v>
      </c>
      <c r="O647">
        <f t="shared" si="37"/>
        <v>0</v>
      </c>
      <c r="P647">
        <f t="shared" si="36"/>
        <v>1</v>
      </c>
    </row>
    <row r="648" spans="12:16" x14ac:dyDescent="0.25">
      <c r="L648" s="264">
        <f>Member!A648</f>
        <v>25901</v>
      </c>
      <c r="M648">
        <f>SUMIF(Erfassung4!BD:BD,L648,Erfassung4!BW:BW)</f>
        <v>0</v>
      </c>
      <c r="N648">
        <f>SUMIF(Erfassung4!BD:BD,L648,Erfassung4!BG:BG)</f>
        <v>0</v>
      </c>
      <c r="O648">
        <f t="shared" si="37"/>
        <v>0</v>
      </c>
      <c r="P648">
        <f t="shared" si="36"/>
        <v>1</v>
      </c>
    </row>
    <row r="649" spans="12:16" x14ac:dyDescent="0.25">
      <c r="L649" s="264">
        <f>Member!A649</f>
        <v>38576</v>
      </c>
      <c r="M649">
        <f>SUMIF(Erfassung4!BD:BD,L649,Erfassung4!BW:BW)</f>
        <v>0</v>
      </c>
      <c r="N649">
        <f>SUMIF(Erfassung4!BD:BD,L649,Erfassung4!BG:BG)</f>
        <v>0</v>
      </c>
      <c r="O649">
        <f t="shared" si="37"/>
        <v>0</v>
      </c>
      <c r="P649">
        <f t="shared" si="36"/>
        <v>1</v>
      </c>
    </row>
    <row r="650" spans="12:16" x14ac:dyDescent="0.25">
      <c r="L650" s="264">
        <f>Member!A650</f>
        <v>16393</v>
      </c>
      <c r="M650">
        <f>SUMIF(Erfassung4!BD:BD,L650,Erfassung4!BW:BW)</f>
        <v>0</v>
      </c>
      <c r="N650">
        <f>SUMIF(Erfassung4!BD:BD,L650,Erfassung4!BG:BG)</f>
        <v>0</v>
      </c>
      <c r="O650">
        <f t="shared" si="37"/>
        <v>0</v>
      </c>
      <c r="P650">
        <f t="shared" si="36"/>
        <v>1</v>
      </c>
    </row>
    <row r="651" spans="12:16" x14ac:dyDescent="0.25">
      <c r="L651" s="264">
        <f>Member!A651</f>
        <v>25302</v>
      </c>
      <c r="M651">
        <f>SUMIF(Erfassung4!BD:BD,L651,Erfassung4!BW:BW)</f>
        <v>0</v>
      </c>
      <c r="N651">
        <f>SUMIF(Erfassung4!BD:BD,L651,Erfassung4!BG:BG)</f>
        <v>0</v>
      </c>
      <c r="O651">
        <f t="shared" si="37"/>
        <v>0</v>
      </c>
      <c r="P651">
        <f t="shared" si="36"/>
        <v>1</v>
      </c>
    </row>
    <row r="652" spans="12:16" x14ac:dyDescent="0.25">
      <c r="L652" s="264">
        <f>Member!A652</f>
        <v>25074</v>
      </c>
      <c r="M652">
        <f>SUMIF(Erfassung4!BD:BD,L652,Erfassung4!BW:BW)</f>
        <v>0</v>
      </c>
      <c r="N652">
        <f>SUMIF(Erfassung4!BD:BD,L652,Erfassung4!BG:BG)</f>
        <v>0</v>
      </c>
      <c r="O652">
        <f t="shared" si="37"/>
        <v>0</v>
      </c>
      <c r="P652">
        <f t="shared" si="36"/>
        <v>1</v>
      </c>
    </row>
    <row r="653" spans="12:16" x14ac:dyDescent="0.25">
      <c r="L653" s="264">
        <f>Member!A653</f>
        <v>16402</v>
      </c>
      <c r="M653">
        <f>SUMIF(Erfassung4!BD:BD,L653,Erfassung4!BW:BW)</f>
        <v>0</v>
      </c>
      <c r="N653">
        <f>SUMIF(Erfassung4!BD:BD,L653,Erfassung4!BG:BG)</f>
        <v>0</v>
      </c>
      <c r="O653">
        <f t="shared" si="37"/>
        <v>0</v>
      </c>
      <c r="P653">
        <f t="shared" si="36"/>
        <v>1</v>
      </c>
    </row>
    <row r="654" spans="12:16" x14ac:dyDescent="0.25">
      <c r="L654" s="264">
        <f>Member!A654</f>
        <v>16763</v>
      </c>
      <c r="M654">
        <f>SUMIF(Erfassung4!BD:BD,L654,Erfassung4!BW:BW)</f>
        <v>0</v>
      </c>
      <c r="N654">
        <f>SUMIF(Erfassung4!BD:BD,L654,Erfassung4!BG:BG)</f>
        <v>0</v>
      </c>
      <c r="O654">
        <f t="shared" si="37"/>
        <v>0</v>
      </c>
      <c r="P654">
        <f t="shared" si="36"/>
        <v>1</v>
      </c>
    </row>
    <row r="655" spans="12:16" x14ac:dyDescent="0.25">
      <c r="L655" s="264">
        <f>Member!A655</f>
        <v>16391</v>
      </c>
      <c r="M655">
        <f>SUMIF(Erfassung4!BD:BD,L655,Erfassung4!BW:BW)</f>
        <v>0</v>
      </c>
      <c r="N655">
        <f>SUMIF(Erfassung4!BD:BD,L655,Erfassung4!BG:BG)</f>
        <v>0</v>
      </c>
      <c r="O655">
        <f t="shared" si="37"/>
        <v>0</v>
      </c>
      <c r="P655">
        <f t="shared" si="36"/>
        <v>1</v>
      </c>
    </row>
    <row r="656" spans="12:16" x14ac:dyDescent="0.25">
      <c r="L656" s="264">
        <f>Member!A656</f>
        <v>25802</v>
      </c>
      <c r="M656">
        <f>SUMIF(Erfassung4!BD:BD,L656,Erfassung4!BW:BW)</f>
        <v>0</v>
      </c>
      <c r="N656">
        <f>SUMIF(Erfassung4!BD:BD,L656,Erfassung4!BG:BG)</f>
        <v>0</v>
      </c>
      <c r="O656">
        <f t="shared" si="37"/>
        <v>0</v>
      </c>
      <c r="P656">
        <f t="shared" si="36"/>
        <v>1</v>
      </c>
    </row>
    <row r="657" spans="12:16" x14ac:dyDescent="0.25">
      <c r="L657" s="264">
        <f>Member!A657</f>
        <v>16390</v>
      </c>
      <c r="M657">
        <f>SUMIF(Erfassung4!BD:BD,L657,Erfassung4!BW:BW)</f>
        <v>0</v>
      </c>
      <c r="N657">
        <f>SUMIF(Erfassung4!BD:BD,L657,Erfassung4!BG:BG)</f>
        <v>0</v>
      </c>
      <c r="O657">
        <f t="shared" si="37"/>
        <v>0</v>
      </c>
      <c r="P657">
        <f t="shared" si="36"/>
        <v>1</v>
      </c>
    </row>
    <row r="658" spans="12:16" x14ac:dyDescent="0.25">
      <c r="L658" s="264">
        <f>Member!A658</f>
        <v>21197</v>
      </c>
      <c r="M658">
        <f>SUMIF(Erfassung4!BD:BD,L658,Erfassung4!BW:BW)</f>
        <v>0</v>
      </c>
      <c r="N658">
        <f>SUMIF(Erfassung4!BD:BD,L658,Erfassung4!BG:BG)</f>
        <v>0</v>
      </c>
      <c r="O658">
        <f t="shared" si="37"/>
        <v>0</v>
      </c>
      <c r="P658">
        <f t="shared" si="36"/>
        <v>1</v>
      </c>
    </row>
    <row r="659" spans="12:16" x14ac:dyDescent="0.25">
      <c r="L659" s="264">
        <f>Member!A659</f>
        <v>38932</v>
      </c>
      <c r="M659">
        <f>SUMIF(Erfassung4!BD:BD,L659,Erfassung4!BW:BW)</f>
        <v>0</v>
      </c>
      <c r="N659">
        <f>SUMIF(Erfassung4!BD:BD,L659,Erfassung4!BG:BG)</f>
        <v>0</v>
      </c>
      <c r="O659">
        <f t="shared" si="37"/>
        <v>0</v>
      </c>
      <c r="P659">
        <f t="shared" si="36"/>
        <v>1</v>
      </c>
    </row>
    <row r="660" spans="12:16" x14ac:dyDescent="0.25">
      <c r="L660" s="264">
        <f>Member!A660</f>
        <v>38634</v>
      </c>
      <c r="M660">
        <f>SUMIF(Erfassung4!BD:BD,L660,Erfassung4!BW:BW)</f>
        <v>0</v>
      </c>
      <c r="N660">
        <f>SUMIF(Erfassung4!BD:BD,L660,Erfassung4!BG:BG)</f>
        <v>0</v>
      </c>
      <c r="O660">
        <f t="shared" si="37"/>
        <v>0</v>
      </c>
      <c r="P660">
        <f t="shared" si="36"/>
        <v>1</v>
      </c>
    </row>
    <row r="661" spans="12:16" x14ac:dyDescent="0.25">
      <c r="L661" s="264">
        <f>Member!A661</f>
        <v>38969</v>
      </c>
      <c r="M661">
        <f>SUMIF(Erfassung4!BD:BD,L661,Erfassung4!BW:BW)</f>
        <v>0</v>
      </c>
      <c r="N661">
        <f>SUMIF(Erfassung4!BD:BD,L661,Erfassung4!BG:BG)</f>
        <v>0</v>
      </c>
      <c r="O661">
        <f t="shared" si="37"/>
        <v>0</v>
      </c>
      <c r="P661">
        <f t="shared" si="36"/>
        <v>1</v>
      </c>
    </row>
    <row r="662" spans="12:16" x14ac:dyDescent="0.25">
      <c r="L662" s="264">
        <f>Member!A662</f>
        <v>38949</v>
      </c>
      <c r="M662">
        <f>SUMIF(Erfassung4!BD:BD,L662,Erfassung4!BW:BW)</f>
        <v>0</v>
      </c>
      <c r="N662">
        <f>SUMIF(Erfassung4!BD:BD,L662,Erfassung4!BG:BG)</f>
        <v>0</v>
      </c>
      <c r="O662">
        <f t="shared" si="37"/>
        <v>0</v>
      </c>
      <c r="P662">
        <f t="shared" si="36"/>
        <v>1</v>
      </c>
    </row>
    <row r="663" spans="12:16" x14ac:dyDescent="0.25">
      <c r="L663" s="264">
        <f>Member!A663</f>
        <v>25554</v>
      </c>
      <c r="M663">
        <f>SUMIF(Erfassung4!BD:BD,L663,Erfassung4!BW:BW)</f>
        <v>0</v>
      </c>
      <c r="N663">
        <f>SUMIF(Erfassung4!BD:BD,L663,Erfassung4!BG:BG)</f>
        <v>0</v>
      </c>
      <c r="O663">
        <f t="shared" si="37"/>
        <v>0</v>
      </c>
      <c r="P663">
        <f t="shared" si="36"/>
        <v>1</v>
      </c>
    </row>
    <row r="664" spans="12:16" x14ac:dyDescent="0.25">
      <c r="L664" s="264">
        <f>Member!A664</f>
        <v>38706</v>
      </c>
      <c r="M664">
        <f>SUMIF(Erfassung4!BD:BD,L664,Erfassung4!BW:BW)</f>
        <v>0</v>
      </c>
      <c r="N664">
        <f>SUMIF(Erfassung4!BD:BD,L664,Erfassung4!BG:BG)</f>
        <v>0</v>
      </c>
      <c r="O664">
        <f t="shared" si="37"/>
        <v>0</v>
      </c>
      <c r="P664">
        <f t="shared" si="36"/>
        <v>1</v>
      </c>
    </row>
    <row r="665" spans="12:16" x14ac:dyDescent="0.25">
      <c r="L665" s="264">
        <f>Member!A665</f>
        <v>38927</v>
      </c>
      <c r="M665">
        <f>SUMIF(Erfassung4!BD:BD,L665,Erfassung4!BW:BW)</f>
        <v>0</v>
      </c>
      <c r="N665">
        <f>SUMIF(Erfassung4!BD:BD,L665,Erfassung4!BG:BG)</f>
        <v>0</v>
      </c>
      <c r="O665">
        <f t="shared" si="37"/>
        <v>0</v>
      </c>
      <c r="P665">
        <f t="shared" si="36"/>
        <v>1</v>
      </c>
    </row>
    <row r="666" spans="12:16" x14ac:dyDescent="0.25">
      <c r="L666" s="264">
        <f>Member!A666</f>
        <v>16398</v>
      </c>
      <c r="M666">
        <f>SUMIF(Erfassung4!BD:BD,L666,Erfassung4!BW:BW)</f>
        <v>0</v>
      </c>
      <c r="N666">
        <f>SUMIF(Erfassung4!BD:BD,L666,Erfassung4!BG:BG)</f>
        <v>0</v>
      </c>
      <c r="O666">
        <f t="shared" si="37"/>
        <v>0</v>
      </c>
      <c r="P666">
        <f t="shared" si="36"/>
        <v>1</v>
      </c>
    </row>
    <row r="667" spans="12:16" x14ac:dyDescent="0.25">
      <c r="L667" s="264">
        <f>Member!A667</f>
        <v>38673</v>
      </c>
      <c r="M667">
        <f>SUMIF(Erfassung4!BD:BD,L667,Erfassung4!BW:BW)</f>
        <v>0</v>
      </c>
      <c r="N667">
        <f>SUMIF(Erfassung4!BD:BD,L667,Erfassung4!BG:BG)</f>
        <v>0</v>
      </c>
      <c r="O667">
        <f t="shared" si="37"/>
        <v>0</v>
      </c>
      <c r="P667">
        <f t="shared" si="36"/>
        <v>1</v>
      </c>
    </row>
    <row r="668" spans="12:16" x14ac:dyDescent="0.25">
      <c r="L668" s="264">
        <f>Member!A668</f>
        <v>7418</v>
      </c>
      <c r="M668">
        <f>SUMIF(Erfassung4!BD:BD,L668,Erfassung4!BW:BW)</f>
        <v>0</v>
      </c>
      <c r="N668">
        <f>SUMIF(Erfassung4!BD:BD,L668,Erfassung4!BG:BG)</f>
        <v>0</v>
      </c>
      <c r="O668">
        <f t="shared" si="37"/>
        <v>0</v>
      </c>
      <c r="P668">
        <f t="shared" si="36"/>
        <v>1</v>
      </c>
    </row>
    <row r="669" spans="12:16" x14ac:dyDescent="0.25">
      <c r="L669" s="264">
        <f>Member!A669</f>
        <v>16713</v>
      </c>
      <c r="M669">
        <f>SUMIF(Erfassung4!BD:BD,L669,Erfassung4!BW:BW)</f>
        <v>0</v>
      </c>
      <c r="N669">
        <f>SUMIF(Erfassung4!BD:BD,L669,Erfassung4!BG:BG)</f>
        <v>0</v>
      </c>
      <c r="O669">
        <f t="shared" si="37"/>
        <v>0</v>
      </c>
      <c r="P669">
        <f t="shared" si="36"/>
        <v>1</v>
      </c>
    </row>
    <row r="670" spans="12:16" x14ac:dyDescent="0.25">
      <c r="L670" s="264">
        <f>Member!A670</f>
        <v>7596</v>
      </c>
      <c r="M670">
        <f>SUMIF(Erfassung4!BD:BD,L670,Erfassung4!BW:BW)</f>
        <v>0</v>
      </c>
      <c r="N670">
        <f>SUMIF(Erfassung4!BD:BD,L670,Erfassung4!BG:BG)</f>
        <v>0</v>
      </c>
      <c r="O670">
        <f t="shared" si="37"/>
        <v>0</v>
      </c>
      <c r="P670">
        <f t="shared" si="36"/>
        <v>1</v>
      </c>
    </row>
    <row r="671" spans="12:16" x14ac:dyDescent="0.25">
      <c r="L671" s="264">
        <f>Member!A671</f>
        <v>38424</v>
      </c>
      <c r="M671">
        <f>SUMIF(Erfassung4!BD:BD,L671,Erfassung4!BW:BW)</f>
        <v>0</v>
      </c>
      <c r="N671">
        <f>SUMIF(Erfassung4!BD:BD,L671,Erfassung4!BG:BG)</f>
        <v>0</v>
      </c>
      <c r="O671">
        <f t="shared" si="37"/>
        <v>0</v>
      </c>
      <c r="P671">
        <f t="shared" si="36"/>
        <v>1</v>
      </c>
    </row>
    <row r="672" spans="12:16" x14ac:dyDescent="0.25">
      <c r="L672" s="264">
        <f>Member!A672</f>
        <v>38918</v>
      </c>
      <c r="M672">
        <f>SUMIF(Erfassung4!BD:BD,L672,Erfassung4!BW:BW)</f>
        <v>0</v>
      </c>
      <c r="N672">
        <f>SUMIF(Erfassung4!BD:BD,L672,Erfassung4!BG:BG)</f>
        <v>0</v>
      </c>
      <c r="O672">
        <f t="shared" si="37"/>
        <v>0</v>
      </c>
      <c r="P672">
        <f t="shared" si="36"/>
        <v>1</v>
      </c>
    </row>
    <row r="673" spans="12:16" x14ac:dyDescent="0.25">
      <c r="L673" s="264">
        <f>Member!A673</f>
        <v>38950</v>
      </c>
      <c r="M673">
        <f>SUMIF(Erfassung4!BD:BD,L673,Erfassung4!BW:BW)</f>
        <v>0</v>
      </c>
      <c r="N673">
        <f>SUMIF(Erfassung4!BD:BD,L673,Erfassung4!BG:BG)</f>
        <v>0</v>
      </c>
      <c r="O673">
        <f t="shared" si="37"/>
        <v>0</v>
      </c>
      <c r="P673">
        <f t="shared" si="36"/>
        <v>1</v>
      </c>
    </row>
    <row r="674" spans="12:16" x14ac:dyDescent="0.25">
      <c r="L674" s="264">
        <f>Member!A674</f>
        <v>38910</v>
      </c>
      <c r="M674">
        <f>SUMIF(Erfassung4!BD:BD,L674,Erfassung4!BW:BW)</f>
        <v>0</v>
      </c>
      <c r="N674">
        <f>SUMIF(Erfassung4!BD:BD,L674,Erfassung4!BG:BG)</f>
        <v>0</v>
      </c>
      <c r="O674">
        <f t="shared" si="37"/>
        <v>0</v>
      </c>
      <c r="P674">
        <f t="shared" si="36"/>
        <v>1</v>
      </c>
    </row>
    <row r="675" spans="12:16" x14ac:dyDescent="0.25">
      <c r="L675" s="264">
        <f>Member!A675</f>
        <v>7881</v>
      </c>
      <c r="M675">
        <f>SUMIF(Erfassung4!BD:BD,L675,Erfassung4!BW:BW)</f>
        <v>0</v>
      </c>
      <c r="N675">
        <f>SUMIF(Erfassung4!BD:BD,L675,Erfassung4!BG:BG)</f>
        <v>0</v>
      </c>
      <c r="O675">
        <f t="shared" si="37"/>
        <v>0</v>
      </c>
      <c r="P675">
        <f t="shared" si="36"/>
        <v>1</v>
      </c>
    </row>
    <row r="676" spans="12:16" x14ac:dyDescent="0.25">
      <c r="L676" s="264">
        <f>Member!A676</f>
        <v>7883</v>
      </c>
      <c r="M676">
        <f>SUMIF(Erfassung4!BD:BD,L676,Erfassung4!BW:BW)</f>
        <v>0</v>
      </c>
      <c r="N676">
        <f>SUMIF(Erfassung4!BD:BD,L676,Erfassung4!BG:BG)</f>
        <v>0</v>
      </c>
      <c r="O676">
        <f t="shared" si="37"/>
        <v>0</v>
      </c>
      <c r="P676">
        <f t="shared" si="36"/>
        <v>1</v>
      </c>
    </row>
    <row r="677" spans="12:16" x14ac:dyDescent="0.25">
      <c r="L677" s="264">
        <f>Member!A677</f>
        <v>25540</v>
      </c>
      <c r="M677">
        <f>SUMIF(Erfassung4!BD:BD,L677,Erfassung4!BW:BW)</f>
        <v>0</v>
      </c>
      <c r="N677">
        <f>SUMIF(Erfassung4!BD:BD,L677,Erfassung4!BG:BG)</f>
        <v>0</v>
      </c>
      <c r="O677">
        <f t="shared" si="37"/>
        <v>0</v>
      </c>
      <c r="P677">
        <f t="shared" si="36"/>
        <v>1</v>
      </c>
    </row>
    <row r="678" spans="12:16" x14ac:dyDescent="0.25">
      <c r="L678" s="264">
        <f>Member!A678</f>
        <v>38890</v>
      </c>
      <c r="M678">
        <f>SUMIF(Erfassung4!BD:BD,L678,Erfassung4!BW:BW)</f>
        <v>0</v>
      </c>
      <c r="N678">
        <f>SUMIF(Erfassung4!BD:BD,L678,Erfassung4!BG:BG)</f>
        <v>0</v>
      </c>
      <c r="O678">
        <f t="shared" si="37"/>
        <v>0</v>
      </c>
      <c r="P678">
        <f t="shared" si="36"/>
        <v>1</v>
      </c>
    </row>
    <row r="679" spans="12:16" x14ac:dyDescent="0.25">
      <c r="L679" s="264">
        <f>Member!A679</f>
        <v>25675</v>
      </c>
      <c r="M679">
        <f>SUMIF(Erfassung4!BD:BD,L679,Erfassung4!BW:BW)</f>
        <v>0</v>
      </c>
      <c r="N679">
        <f>SUMIF(Erfassung4!BD:BD,L679,Erfassung4!BG:BG)</f>
        <v>0</v>
      </c>
      <c r="O679">
        <f t="shared" si="37"/>
        <v>0</v>
      </c>
      <c r="P679">
        <f t="shared" si="36"/>
        <v>1</v>
      </c>
    </row>
    <row r="680" spans="12:16" x14ac:dyDescent="0.25">
      <c r="L680" s="264">
        <f>Member!A680</f>
        <v>7557</v>
      </c>
      <c r="M680">
        <f>SUMIF(Erfassung4!BD:BD,L680,Erfassung4!BW:BW)</f>
        <v>0</v>
      </c>
      <c r="N680">
        <f>SUMIF(Erfassung4!BD:BD,L680,Erfassung4!BG:BG)</f>
        <v>0</v>
      </c>
      <c r="O680">
        <f t="shared" si="37"/>
        <v>0</v>
      </c>
      <c r="P680">
        <f t="shared" si="36"/>
        <v>1</v>
      </c>
    </row>
    <row r="681" spans="12:16" x14ac:dyDescent="0.25">
      <c r="L681" s="264">
        <f>Member!A681</f>
        <v>7879</v>
      </c>
      <c r="M681">
        <f>SUMIF(Erfassung4!BD:BD,L681,Erfassung4!BW:BW)</f>
        <v>0</v>
      </c>
      <c r="N681">
        <f>SUMIF(Erfassung4!BD:BD,L681,Erfassung4!BG:BG)</f>
        <v>0</v>
      </c>
      <c r="O681">
        <f t="shared" si="37"/>
        <v>0</v>
      </c>
      <c r="P681">
        <f t="shared" si="36"/>
        <v>1</v>
      </c>
    </row>
    <row r="682" spans="12:16" x14ac:dyDescent="0.25">
      <c r="L682" s="264">
        <f>Member!A682</f>
        <v>38868</v>
      </c>
      <c r="M682">
        <f>SUMIF(Erfassung4!BD:BD,L682,Erfassung4!BW:BW)</f>
        <v>0</v>
      </c>
      <c r="N682">
        <f>SUMIF(Erfassung4!BD:BD,L682,Erfassung4!BG:BG)</f>
        <v>0</v>
      </c>
      <c r="O682">
        <f t="shared" si="37"/>
        <v>0</v>
      </c>
      <c r="P682">
        <f t="shared" si="36"/>
        <v>1</v>
      </c>
    </row>
    <row r="683" spans="12:16" x14ac:dyDescent="0.25">
      <c r="L683" s="264">
        <f>Member!A683</f>
        <v>13493</v>
      </c>
      <c r="M683">
        <f>SUMIF(Erfassung4!BD:BD,L683,Erfassung4!BW:BW)</f>
        <v>0</v>
      </c>
      <c r="N683">
        <f>SUMIF(Erfassung4!BD:BD,L683,Erfassung4!BG:BG)</f>
        <v>0</v>
      </c>
      <c r="O683">
        <f t="shared" si="37"/>
        <v>0</v>
      </c>
      <c r="P683">
        <f t="shared" si="36"/>
        <v>1</v>
      </c>
    </row>
    <row r="684" spans="12:16" x14ac:dyDescent="0.25">
      <c r="L684" s="264">
        <f>Member!A684</f>
        <v>38334</v>
      </c>
      <c r="M684">
        <f>SUMIF(Erfassung4!BD:BD,L684,Erfassung4!BW:BW)</f>
        <v>0</v>
      </c>
      <c r="N684">
        <f>SUMIF(Erfassung4!BD:BD,L684,Erfassung4!BG:BG)</f>
        <v>0</v>
      </c>
      <c r="O684">
        <f t="shared" si="37"/>
        <v>0</v>
      </c>
      <c r="P684">
        <f t="shared" si="36"/>
        <v>1</v>
      </c>
    </row>
    <row r="685" spans="12:16" x14ac:dyDescent="0.25">
      <c r="L685" s="264">
        <f>Member!A685</f>
        <v>38806</v>
      </c>
      <c r="M685">
        <f>SUMIF(Erfassung4!BD:BD,L685,Erfassung4!BW:BW)</f>
        <v>0</v>
      </c>
      <c r="N685">
        <f>SUMIF(Erfassung4!BD:BD,L685,Erfassung4!BG:BG)</f>
        <v>0</v>
      </c>
      <c r="O685">
        <f t="shared" si="37"/>
        <v>0</v>
      </c>
      <c r="P685">
        <f t="shared" si="36"/>
        <v>1</v>
      </c>
    </row>
    <row r="686" spans="12:16" x14ac:dyDescent="0.25">
      <c r="L686" s="264">
        <f>Member!A686</f>
        <v>38349</v>
      </c>
      <c r="M686">
        <f>SUMIF(Erfassung4!BD:BD,L686,Erfassung4!BW:BW)</f>
        <v>0</v>
      </c>
      <c r="N686">
        <f>SUMIF(Erfassung4!BD:BD,L686,Erfassung4!BG:BG)</f>
        <v>0</v>
      </c>
      <c r="O686">
        <f t="shared" si="37"/>
        <v>0</v>
      </c>
      <c r="P686">
        <f t="shared" si="36"/>
        <v>1</v>
      </c>
    </row>
    <row r="687" spans="12:16" x14ac:dyDescent="0.25">
      <c r="L687" s="264">
        <f>Member!A687</f>
        <v>27134</v>
      </c>
      <c r="M687">
        <f>SUMIF(Erfassung4!BD:BD,L687,Erfassung4!BW:BW)</f>
        <v>0</v>
      </c>
      <c r="N687">
        <f>SUMIF(Erfassung4!BD:BD,L687,Erfassung4!BG:BG)</f>
        <v>0</v>
      </c>
      <c r="O687">
        <f t="shared" si="37"/>
        <v>0</v>
      </c>
      <c r="P687">
        <f t="shared" si="36"/>
        <v>1</v>
      </c>
    </row>
    <row r="688" spans="12:16" x14ac:dyDescent="0.25">
      <c r="L688" s="264">
        <f>Member!A688</f>
        <v>38648</v>
      </c>
      <c r="M688">
        <f>SUMIF(Erfassung4!BD:BD,L688,Erfassung4!BW:BW)</f>
        <v>0</v>
      </c>
      <c r="N688">
        <f>SUMIF(Erfassung4!BD:BD,L688,Erfassung4!BG:BG)</f>
        <v>0</v>
      </c>
      <c r="O688">
        <f t="shared" si="37"/>
        <v>0</v>
      </c>
      <c r="P688">
        <f t="shared" si="36"/>
        <v>1</v>
      </c>
    </row>
    <row r="689" spans="12:16" x14ac:dyDescent="0.25">
      <c r="L689" s="264">
        <f>Member!A689</f>
        <v>25839</v>
      </c>
      <c r="M689">
        <f>SUMIF(Erfassung4!BD:BD,L689,Erfassung4!BW:BW)</f>
        <v>0</v>
      </c>
      <c r="N689">
        <f>SUMIF(Erfassung4!BD:BD,L689,Erfassung4!BG:BG)</f>
        <v>0</v>
      </c>
      <c r="O689">
        <f t="shared" si="37"/>
        <v>0</v>
      </c>
      <c r="P689">
        <f t="shared" si="36"/>
        <v>1</v>
      </c>
    </row>
    <row r="690" spans="12:16" x14ac:dyDescent="0.25">
      <c r="L690" s="264">
        <f>Member!A690</f>
        <v>7489</v>
      </c>
      <c r="M690">
        <f>SUMIF(Erfassung4!BD:BD,L690,Erfassung4!BW:BW)</f>
        <v>0</v>
      </c>
      <c r="N690">
        <f>SUMIF(Erfassung4!BD:BD,L690,Erfassung4!BG:BG)</f>
        <v>0</v>
      </c>
      <c r="O690">
        <f t="shared" si="37"/>
        <v>0</v>
      </c>
      <c r="P690">
        <f t="shared" si="36"/>
        <v>1</v>
      </c>
    </row>
    <row r="691" spans="12:16" x14ac:dyDescent="0.25">
      <c r="L691" s="264">
        <f>Member!A691</f>
        <v>38769</v>
      </c>
      <c r="M691">
        <f>SUMIF(Erfassung4!BD:BD,L691,Erfassung4!BW:BW)</f>
        <v>0</v>
      </c>
      <c r="N691">
        <f>SUMIF(Erfassung4!BD:BD,L691,Erfassung4!BG:BG)</f>
        <v>0</v>
      </c>
      <c r="O691">
        <f t="shared" si="37"/>
        <v>0</v>
      </c>
      <c r="P691">
        <f t="shared" si="36"/>
        <v>1</v>
      </c>
    </row>
    <row r="692" spans="12:16" x14ac:dyDescent="0.25">
      <c r="L692" s="264">
        <f>Member!A692</f>
        <v>38785</v>
      </c>
      <c r="M692">
        <f>SUMIF(Erfassung4!BD:BD,L692,Erfassung4!BW:BW)</f>
        <v>0</v>
      </c>
      <c r="N692">
        <f>SUMIF(Erfassung4!BD:BD,L692,Erfassung4!BG:BG)</f>
        <v>0</v>
      </c>
      <c r="O692">
        <f t="shared" si="37"/>
        <v>0</v>
      </c>
      <c r="P692">
        <f t="shared" si="36"/>
        <v>1</v>
      </c>
    </row>
    <row r="693" spans="12:16" x14ac:dyDescent="0.25">
      <c r="L693" s="264">
        <f>Member!A693</f>
        <v>7653</v>
      </c>
      <c r="M693">
        <f>SUMIF(Erfassung4!BD:BD,L693,Erfassung4!BW:BW)</f>
        <v>0</v>
      </c>
      <c r="N693">
        <f>SUMIF(Erfassung4!BD:BD,L693,Erfassung4!BG:BG)</f>
        <v>0</v>
      </c>
      <c r="O693">
        <f t="shared" si="37"/>
        <v>0</v>
      </c>
      <c r="P693">
        <f t="shared" si="36"/>
        <v>1</v>
      </c>
    </row>
    <row r="694" spans="12:16" x14ac:dyDescent="0.25">
      <c r="L694" s="264">
        <f>Member!A694</f>
        <v>7442</v>
      </c>
      <c r="M694">
        <f>SUMIF(Erfassung4!BD:BD,L694,Erfassung4!BW:BW)</f>
        <v>0</v>
      </c>
      <c r="N694">
        <f>SUMIF(Erfassung4!BD:BD,L694,Erfassung4!BG:BG)</f>
        <v>0</v>
      </c>
      <c r="O694">
        <f t="shared" si="37"/>
        <v>0</v>
      </c>
      <c r="P694">
        <f t="shared" si="36"/>
        <v>1</v>
      </c>
    </row>
    <row r="695" spans="12:16" x14ac:dyDescent="0.25">
      <c r="L695" s="264">
        <f>Member!A695</f>
        <v>38830</v>
      </c>
      <c r="M695">
        <f>SUMIF(Erfassung4!BD:BD,L695,Erfassung4!BW:BW)</f>
        <v>0</v>
      </c>
      <c r="N695">
        <f>SUMIF(Erfassung4!BD:BD,L695,Erfassung4!BG:BG)</f>
        <v>0</v>
      </c>
      <c r="O695">
        <f t="shared" si="37"/>
        <v>0</v>
      </c>
      <c r="P695">
        <f t="shared" si="36"/>
        <v>1</v>
      </c>
    </row>
    <row r="696" spans="12:16" x14ac:dyDescent="0.25">
      <c r="L696" s="264">
        <f>Member!A696</f>
        <v>24496</v>
      </c>
      <c r="M696">
        <f>SUMIF(Erfassung4!BD:BD,L696,Erfassung4!BW:BW)</f>
        <v>0</v>
      </c>
      <c r="N696">
        <f>SUMIF(Erfassung4!BD:BD,L696,Erfassung4!BG:BG)</f>
        <v>0</v>
      </c>
      <c r="O696">
        <f t="shared" si="37"/>
        <v>0</v>
      </c>
      <c r="P696">
        <f t="shared" si="36"/>
        <v>1</v>
      </c>
    </row>
    <row r="697" spans="12:16" x14ac:dyDescent="0.25">
      <c r="L697" s="264">
        <f>Member!A697</f>
        <v>7428</v>
      </c>
      <c r="M697">
        <f>SUMIF(Erfassung4!BD:BD,L697,Erfassung4!BW:BW)</f>
        <v>0</v>
      </c>
      <c r="N697">
        <f>SUMIF(Erfassung4!BD:BD,L697,Erfassung4!BG:BG)</f>
        <v>0</v>
      </c>
      <c r="O697">
        <f t="shared" si="37"/>
        <v>0</v>
      </c>
      <c r="P697">
        <f t="shared" si="36"/>
        <v>1</v>
      </c>
    </row>
    <row r="698" spans="12:16" x14ac:dyDescent="0.25">
      <c r="L698" s="264">
        <f>Member!A698</f>
        <v>7602</v>
      </c>
      <c r="M698">
        <f>SUMIF(Erfassung4!BD:BD,L698,Erfassung4!BW:BW)</f>
        <v>0</v>
      </c>
      <c r="N698">
        <f>SUMIF(Erfassung4!BD:BD,L698,Erfassung4!BG:BG)</f>
        <v>0</v>
      </c>
      <c r="O698">
        <f t="shared" si="37"/>
        <v>0</v>
      </c>
      <c r="P698">
        <f t="shared" si="36"/>
        <v>1</v>
      </c>
    </row>
    <row r="699" spans="12:16" x14ac:dyDescent="0.25">
      <c r="L699" s="264">
        <f>Member!A699</f>
        <v>38801</v>
      </c>
      <c r="M699">
        <f>SUMIF(Erfassung4!BD:BD,L699,Erfassung4!BW:BW)</f>
        <v>0</v>
      </c>
      <c r="N699">
        <f>SUMIF(Erfassung4!BD:BD,L699,Erfassung4!BG:BG)</f>
        <v>0</v>
      </c>
      <c r="O699">
        <f t="shared" si="37"/>
        <v>0</v>
      </c>
      <c r="P699">
        <f t="shared" si="36"/>
        <v>1</v>
      </c>
    </row>
    <row r="700" spans="12:16" x14ac:dyDescent="0.25">
      <c r="L700" s="264">
        <f>Member!A700</f>
        <v>7264</v>
      </c>
      <c r="M700">
        <f>SUMIF(Erfassung4!BD:BD,L700,Erfassung4!BW:BW)</f>
        <v>0</v>
      </c>
      <c r="N700">
        <f>SUMIF(Erfassung4!BD:BD,L700,Erfassung4!BG:BG)</f>
        <v>0</v>
      </c>
      <c r="O700">
        <f t="shared" si="37"/>
        <v>0</v>
      </c>
      <c r="P700">
        <f t="shared" si="36"/>
        <v>1</v>
      </c>
    </row>
    <row r="701" spans="12:16" x14ac:dyDescent="0.25">
      <c r="L701" s="264">
        <f>Member!A701</f>
        <v>38312</v>
      </c>
      <c r="M701">
        <f>SUMIF(Erfassung4!BD:BD,L701,Erfassung4!BW:BW)</f>
        <v>0</v>
      </c>
      <c r="N701">
        <f>SUMIF(Erfassung4!BD:BD,L701,Erfassung4!BG:BG)</f>
        <v>0</v>
      </c>
      <c r="O701">
        <f t="shared" si="37"/>
        <v>0</v>
      </c>
      <c r="P701">
        <f t="shared" si="36"/>
        <v>1</v>
      </c>
    </row>
    <row r="702" spans="12:16" x14ac:dyDescent="0.25">
      <c r="L702" s="264">
        <f>Member!A702</f>
        <v>38846</v>
      </c>
      <c r="M702">
        <f>SUMIF(Erfassung4!BD:BD,L702,Erfassung4!BW:BW)</f>
        <v>0</v>
      </c>
      <c r="N702">
        <f>SUMIF(Erfassung4!BD:BD,L702,Erfassung4!BG:BG)</f>
        <v>0</v>
      </c>
      <c r="O702">
        <f t="shared" si="37"/>
        <v>0</v>
      </c>
      <c r="P702">
        <f t="shared" si="36"/>
        <v>1</v>
      </c>
    </row>
    <row r="703" spans="12:16" x14ac:dyDescent="0.25">
      <c r="L703" s="264">
        <f>Member!A703</f>
        <v>16351</v>
      </c>
      <c r="M703">
        <f>SUMIF(Erfassung4!BD:BD,L703,Erfassung4!BW:BW)</f>
        <v>0</v>
      </c>
      <c r="N703">
        <f>SUMIF(Erfassung4!BD:BD,L703,Erfassung4!BG:BG)</f>
        <v>0</v>
      </c>
      <c r="O703">
        <f t="shared" si="37"/>
        <v>0</v>
      </c>
      <c r="P703">
        <f t="shared" si="36"/>
        <v>1</v>
      </c>
    </row>
    <row r="704" spans="12:16" x14ac:dyDescent="0.25">
      <c r="L704" s="264">
        <f>Member!A704</f>
        <v>10903</v>
      </c>
      <c r="M704">
        <f>SUMIF(Erfassung4!BD:BD,L704,Erfassung4!BW:BW)</f>
        <v>0</v>
      </c>
      <c r="N704">
        <f>SUMIF(Erfassung4!BD:BD,L704,Erfassung4!BG:BG)</f>
        <v>0</v>
      </c>
      <c r="O704">
        <f t="shared" si="37"/>
        <v>0</v>
      </c>
      <c r="P704">
        <f t="shared" si="36"/>
        <v>1</v>
      </c>
    </row>
    <row r="705" spans="12:16" x14ac:dyDescent="0.25">
      <c r="L705" s="264">
        <f>Member!A705</f>
        <v>38904</v>
      </c>
      <c r="M705">
        <f>SUMIF(Erfassung4!BD:BD,L705,Erfassung4!BW:BW)</f>
        <v>0</v>
      </c>
      <c r="N705">
        <f>SUMIF(Erfassung4!BD:BD,L705,Erfassung4!BG:BG)</f>
        <v>0</v>
      </c>
      <c r="O705">
        <f t="shared" si="37"/>
        <v>0</v>
      </c>
      <c r="P705">
        <f t="shared" si="36"/>
        <v>1</v>
      </c>
    </row>
    <row r="706" spans="12:16" x14ac:dyDescent="0.25">
      <c r="L706" s="264">
        <f>Member!A706</f>
        <v>38613</v>
      </c>
      <c r="M706">
        <f>SUMIF(Erfassung4!BD:BD,L706,Erfassung4!BW:BW)</f>
        <v>0</v>
      </c>
      <c r="N706">
        <f>SUMIF(Erfassung4!BD:BD,L706,Erfassung4!BG:BG)</f>
        <v>0</v>
      </c>
      <c r="O706">
        <f t="shared" si="37"/>
        <v>0</v>
      </c>
      <c r="P706">
        <f t="shared" ref="P706:P769" si="38">RANK(O706,O:O)</f>
        <v>1</v>
      </c>
    </row>
    <row r="707" spans="12:16" x14ac:dyDescent="0.25">
      <c r="L707" s="264">
        <f>Member!A707</f>
        <v>25325</v>
      </c>
      <c r="M707">
        <f>SUMIF(Erfassung4!BD:BD,L707,Erfassung4!BW:BW)</f>
        <v>0</v>
      </c>
      <c r="N707">
        <f>SUMIF(Erfassung4!BD:BD,L707,Erfassung4!BG:BG)</f>
        <v>0</v>
      </c>
      <c r="O707">
        <f t="shared" ref="O707:O770" si="39">IF(N707=0,0,M707/N707-ROW()/1000000000)</f>
        <v>0</v>
      </c>
      <c r="P707">
        <f t="shared" si="38"/>
        <v>1</v>
      </c>
    </row>
    <row r="708" spans="12:16" x14ac:dyDescent="0.25">
      <c r="L708" s="264">
        <f>Member!A708</f>
        <v>25695</v>
      </c>
      <c r="M708">
        <f>SUMIF(Erfassung4!BD:BD,L708,Erfassung4!BW:BW)</f>
        <v>0</v>
      </c>
      <c r="N708">
        <f>SUMIF(Erfassung4!BD:BD,L708,Erfassung4!BG:BG)</f>
        <v>0</v>
      </c>
      <c r="O708">
        <f t="shared" si="39"/>
        <v>0</v>
      </c>
      <c r="P708">
        <f t="shared" si="38"/>
        <v>1</v>
      </c>
    </row>
    <row r="709" spans="12:16" x14ac:dyDescent="0.25">
      <c r="L709" s="264">
        <f>Member!A709</f>
        <v>25849</v>
      </c>
      <c r="M709">
        <f>SUMIF(Erfassung4!BD:BD,L709,Erfassung4!BW:BW)</f>
        <v>0</v>
      </c>
      <c r="N709">
        <f>SUMIF(Erfassung4!BD:BD,L709,Erfassung4!BG:BG)</f>
        <v>0</v>
      </c>
      <c r="O709">
        <f t="shared" si="39"/>
        <v>0</v>
      </c>
      <c r="P709">
        <f t="shared" si="38"/>
        <v>1</v>
      </c>
    </row>
    <row r="710" spans="12:16" x14ac:dyDescent="0.25">
      <c r="L710" s="264">
        <f>Member!A710</f>
        <v>7028</v>
      </c>
      <c r="M710">
        <f>SUMIF(Erfassung4!BD:BD,L710,Erfassung4!BW:BW)</f>
        <v>0</v>
      </c>
      <c r="N710">
        <f>SUMIF(Erfassung4!BD:BD,L710,Erfassung4!BG:BG)</f>
        <v>0</v>
      </c>
      <c r="O710">
        <f t="shared" si="39"/>
        <v>0</v>
      </c>
      <c r="P710">
        <f t="shared" si="38"/>
        <v>1</v>
      </c>
    </row>
    <row r="711" spans="12:16" x14ac:dyDescent="0.25">
      <c r="L711" s="264">
        <f>Member!A711</f>
        <v>7009</v>
      </c>
      <c r="M711">
        <f>SUMIF(Erfassung4!BD:BD,L711,Erfassung4!BW:BW)</f>
        <v>0</v>
      </c>
      <c r="N711">
        <f>SUMIF(Erfassung4!BD:BD,L711,Erfassung4!BG:BG)</f>
        <v>0</v>
      </c>
      <c r="O711">
        <f t="shared" si="39"/>
        <v>0</v>
      </c>
      <c r="P711">
        <f t="shared" si="38"/>
        <v>1</v>
      </c>
    </row>
    <row r="712" spans="12:16" x14ac:dyDescent="0.25">
      <c r="L712" s="264">
        <f>Member!A712</f>
        <v>7087</v>
      </c>
      <c r="M712">
        <f>SUMIF(Erfassung4!BD:BD,L712,Erfassung4!BW:BW)</f>
        <v>0</v>
      </c>
      <c r="N712">
        <f>SUMIF(Erfassung4!BD:BD,L712,Erfassung4!BG:BG)</f>
        <v>0</v>
      </c>
      <c r="O712">
        <f t="shared" si="39"/>
        <v>0</v>
      </c>
      <c r="P712">
        <f t="shared" si="38"/>
        <v>1</v>
      </c>
    </row>
    <row r="713" spans="12:16" x14ac:dyDescent="0.25">
      <c r="L713" s="264">
        <f>Member!A713</f>
        <v>7431</v>
      </c>
      <c r="M713">
        <f>SUMIF(Erfassung4!BD:BD,L713,Erfassung4!BW:BW)</f>
        <v>0</v>
      </c>
      <c r="N713">
        <f>SUMIF(Erfassung4!BD:BD,L713,Erfassung4!BG:BG)</f>
        <v>0</v>
      </c>
      <c r="O713">
        <f t="shared" si="39"/>
        <v>0</v>
      </c>
      <c r="P713">
        <f t="shared" si="38"/>
        <v>1</v>
      </c>
    </row>
    <row r="714" spans="12:16" x14ac:dyDescent="0.25">
      <c r="L714" s="264">
        <f>Member!A714</f>
        <v>16414</v>
      </c>
      <c r="M714">
        <f>SUMIF(Erfassung4!BD:BD,L714,Erfassung4!BW:BW)</f>
        <v>0</v>
      </c>
      <c r="N714">
        <f>SUMIF(Erfassung4!BD:BD,L714,Erfassung4!BG:BG)</f>
        <v>0</v>
      </c>
      <c r="O714">
        <f t="shared" si="39"/>
        <v>0</v>
      </c>
      <c r="P714">
        <f t="shared" si="38"/>
        <v>1</v>
      </c>
    </row>
    <row r="715" spans="12:16" x14ac:dyDescent="0.25">
      <c r="L715" s="264">
        <f>Member!A715</f>
        <v>7544</v>
      </c>
      <c r="M715">
        <f>SUMIF(Erfassung4!BD:BD,L715,Erfassung4!BW:BW)</f>
        <v>0</v>
      </c>
      <c r="N715">
        <f>SUMIF(Erfassung4!BD:BD,L715,Erfassung4!BG:BG)</f>
        <v>0</v>
      </c>
      <c r="O715">
        <f t="shared" si="39"/>
        <v>0</v>
      </c>
      <c r="P715">
        <f t="shared" si="38"/>
        <v>1</v>
      </c>
    </row>
    <row r="716" spans="12:16" x14ac:dyDescent="0.25">
      <c r="L716" s="264">
        <f>Member!A716</f>
        <v>7546</v>
      </c>
      <c r="M716">
        <f>SUMIF(Erfassung4!BD:BD,L716,Erfassung4!BW:BW)</f>
        <v>0</v>
      </c>
      <c r="N716">
        <f>SUMIF(Erfassung4!BD:BD,L716,Erfassung4!BG:BG)</f>
        <v>0</v>
      </c>
      <c r="O716">
        <f t="shared" si="39"/>
        <v>0</v>
      </c>
      <c r="P716">
        <f t="shared" si="38"/>
        <v>1</v>
      </c>
    </row>
    <row r="717" spans="12:16" x14ac:dyDescent="0.25">
      <c r="L717" s="264">
        <f>Member!A717</f>
        <v>16953</v>
      </c>
      <c r="M717">
        <f>SUMIF(Erfassung4!BD:BD,L717,Erfassung4!BW:BW)</f>
        <v>0</v>
      </c>
      <c r="N717">
        <f>SUMIF(Erfassung4!BD:BD,L717,Erfassung4!BG:BG)</f>
        <v>0</v>
      </c>
      <c r="O717">
        <f t="shared" si="39"/>
        <v>0</v>
      </c>
      <c r="P717">
        <f t="shared" si="38"/>
        <v>1</v>
      </c>
    </row>
    <row r="718" spans="12:16" x14ac:dyDescent="0.25">
      <c r="L718" s="264">
        <f>Member!A718</f>
        <v>21185</v>
      </c>
      <c r="M718">
        <f>SUMIF(Erfassung4!BD:BD,L718,Erfassung4!BW:BW)</f>
        <v>0</v>
      </c>
      <c r="N718">
        <f>SUMIF(Erfassung4!BD:BD,L718,Erfassung4!BG:BG)</f>
        <v>0</v>
      </c>
      <c r="O718">
        <f t="shared" si="39"/>
        <v>0</v>
      </c>
      <c r="P718">
        <f t="shared" si="38"/>
        <v>1</v>
      </c>
    </row>
    <row r="719" spans="12:16" x14ac:dyDescent="0.25">
      <c r="L719" s="264">
        <f>Member!A719</f>
        <v>7551</v>
      </c>
      <c r="M719">
        <f>SUMIF(Erfassung4!BD:BD,L719,Erfassung4!BW:BW)</f>
        <v>0</v>
      </c>
      <c r="N719">
        <f>SUMIF(Erfassung4!BD:BD,L719,Erfassung4!BG:BG)</f>
        <v>0</v>
      </c>
      <c r="O719">
        <f t="shared" si="39"/>
        <v>0</v>
      </c>
      <c r="P719">
        <f t="shared" si="38"/>
        <v>1</v>
      </c>
    </row>
    <row r="720" spans="12:16" x14ac:dyDescent="0.25">
      <c r="L720" s="264">
        <f>Member!A720</f>
        <v>38555</v>
      </c>
      <c r="M720">
        <f>SUMIF(Erfassung4!BD:BD,L720,Erfassung4!BW:BW)</f>
        <v>0</v>
      </c>
      <c r="N720">
        <f>SUMIF(Erfassung4!BD:BD,L720,Erfassung4!BG:BG)</f>
        <v>0</v>
      </c>
      <c r="O720">
        <f t="shared" si="39"/>
        <v>0</v>
      </c>
      <c r="P720">
        <f t="shared" si="38"/>
        <v>1</v>
      </c>
    </row>
    <row r="721" spans="12:16" x14ac:dyDescent="0.25">
      <c r="L721" s="264">
        <f>Member!A721</f>
        <v>38388</v>
      </c>
      <c r="M721">
        <f>SUMIF(Erfassung4!BD:BD,L721,Erfassung4!BW:BW)</f>
        <v>0</v>
      </c>
      <c r="N721">
        <f>SUMIF(Erfassung4!BD:BD,L721,Erfassung4!BG:BG)</f>
        <v>0</v>
      </c>
      <c r="O721">
        <f t="shared" si="39"/>
        <v>0</v>
      </c>
      <c r="P721">
        <f t="shared" si="38"/>
        <v>1</v>
      </c>
    </row>
    <row r="722" spans="12:16" x14ac:dyDescent="0.25">
      <c r="L722" s="264">
        <f>Member!A722</f>
        <v>16582</v>
      </c>
      <c r="M722">
        <f>SUMIF(Erfassung4!BD:BD,L722,Erfassung4!BW:BW)</f>
        <v>0</v>
      </c>
      <c r="N722">
        <f>SUMIF(Erfassung4!BD:BD,L722,Erfassung4!BG:BG)</f>
        <v>0</v>
      </c>
      <c r="O722">
        <f t="shared" si="39"/>
        <v>0</v>
      </c>
      <c r="P722">
        <f t="shared" si="38"/>
        <v>1</v>
      </c>
    </row>
    <row r="723" spans="12:16" x14ac:dyDescent="0.25">
      <c r="L723" s="264">
        <f>Member!A723</f>
        <v>16876</v>
      </c>
      <c r="M723">
        <f>SUMIF(Erfassung4!BD:BD,L723,Erfassung4!BW:BW)</f>
        <v>0</v>
      </c>
      <c r="N723">
        <f>SUMIF(Erfassung4!BD:BD,L723,Erfassung4!BG:BG)</f>
        <v>0</v>
      </c>
      <c r="O723">
        <f t="shared" si="39"/>
        <v>0</v>
      </c>
      <c r="P723">
        <f t="shared" si="38"/>
        <v>1</v>
      </c>
    </row>
    <row r="724" spans="12:16" x14ac:dyDescent="0.25">
      <c r="L724" s="264">
        <f>Member!A724</f>
        <v>38289</v>
      </c>
      <c r="M724">
        <f>SUMIF(Erfassung4!BD:BD,L724,Erfassung4!BW:BW)</f>
        <v>0</v>
      </c>
      <c r="N724">
        <f>SUMIF(Erfassung4!BD:BD,L724,Erfassung4!BG:BG)</f>
        <v>0</v>
      </c>
      <c r="O724">
        <f t="shared" si="39"/>
        <v>0</v>
      </c>
      <c r="P724">
        <f t="shared" si="38"/>
        <v>1</v>
      </c>
    </row>
    <row r="725" spans="12:16" x14ac:dyDescent="0.25">
      <c r="L725" s="264">
        <f>Member!A725</f>
        <v>38605</v>
      </c>
      <c r="M725">
        <f>SUMIF(Erfassung4!BD:BD,L725,Erfassung4!BW:BW)</f>
        <v>0</v>
      </c>
      <c r="N725">
        <f>SUMIF(Erfassung4!BD:BD,L725,Erfassung4!BG:BG)</f>
        <v>0</v>
      </c>
      <c r="O725">
        <f t="shared" si="39"/>
        <v>0</v>
      </c>
      <c r="P725">
        <f t="shared" si="38"/>
        <v>1</v>
      </c>
    </row>
    <row r="726" spans="12:16" x14ac:dyDescent="0.25">
      <c r="L726" s="264">
        <f>Member!A726</f>
        <v>16583</v>
      </c>
      <c r="M726">
        <f>SUMIF(Erfassung4!BD:BD,L726,Erfassung4!BW:BW)</f>
        <v>0</v>
      </c>
      <c r="N726">
        <f>SUMIF(Erfassung4!BD:BD,L726,Erfassung4!BG:BG)</f>
        <v>0</v>
      </c>
      <c r="O726">
        <f t="shared" si="39"/>
        <v>0</v>
      </c>
      <c r="P726">
        <f t="shared" si="38"/>
        <v>1</v>
      </c>
    </row>
    <row r="727" spans="12:16" x14ac:dyDescent="0.25">
      <c r="L727" s="264">
        <f>Member!A727</f>
        <v>16137</v>
      </c>
      <c r="M727">
        <f>SUMIF(Erfassung4!BD:BD,L727,Erfassung4!BW:BW)</f>
        <v>0</v>
      </c>
      <c r="N727">
        <f>SUMIF(Erfassung4!BD:BD,L727,Erfassung4!BG:BG)</f>
        <v>0</v>
      </c>
      <c r="O727">
        <f t="shared" si="39"/>
        <v>0</v>
      </c>
      <c r="P727">
        <f t="shared" si="38"/>
        <v>1</v>
      </c>
    </row>
    <row r="728" spans="12:16" x14ac:dyDescent="0.25">
      <c r="L728" s="264">
        <f>Member!A728</f>
        <v>38887</v>
      </c>
      <c r="M728">
        <f>SUMIF(Erfassung4!BD:BD,L728,Erfassung4!BW:BW)</f>
        <v>0</v>
      </c>
      <c r="N728">
        <f>SUMIF(Erfassung4!BD:BD,L728,Erfassung4!BG:BG)</f>
        <v>0</v>
      </c>
      <c r="O728">
        <f t="shared" si="39"/>
        <v>0</v>
      </c>
      <c r="P728">
        <f t="shared" si="38"/>
        <v>1</v>
      </c>
    </row>
    <row r="729" spans="12:16" x14ac:dyDescent="0.25">
      <c r="L729" s="264">
        <f>Member!A729</f>
        <v>38937</v>
      </c>
      <c r="M729">
        <f>SUMIF(Erfassung4!BD:BD,L729,Erfassung4!BW:BW)</f>
        <v>0</v>
      </c>
      <c r="N729">
        <f>SUMIF(Erfassung4!BD:BD,L729,Erfassung4!BG:BG)</f>
        <v>0</v>
      </c>
      <c r="O729">
        <f t="shared" si="39"/>
        <v>0</v>
      </c>
      <c r="P729">
        <f t="shared" si="38"/>
        <v>1</v>
      </c>
    </row>
    <row r="730" spans="12:16" x14ac:dyDescent="0.25">
      <c r="L730" s="264">
        <f>Member!A730</f>
        <v>7484</v>
      </c>
      <c r="M730">
        <f>SUMIF(Erfassung4!BD:BD,L730,Erfassung4!BW:BW)</f>
        <v>0</v>
      </c>
      <c r="N730">
        <f>SUMIF(Erfassung4!BD:BD,L730,Erfassung4!BG:BG)</f>
        <v>0</v>
      </c>
      <c r="O730">
        <f t="shared" si="39"/>
        <v>0</v>
      </c>
      <c r="P730">
        <f t="shared" si="38"/>
        <v>1</v>
      </c>
    </row>
    <row r="731" spans="12:16" x14ac:dyDescent="0.25">
      <c r="L731" s="264">
        <f>Member!A731</f>
        <v>38903</v>
      </c>
      <c r="M731">
        <f>SUMIF(Erfassung4!BD:BD,L731,Erfassung4!BW:BW)</f>
        <v>0</v>
      </c>
      <c r="N731">
        <f>SUMIF(Erfassung4!BD:BD,L731,Erfassung4!BG:BG)</f>
        <v>0</v>
      </c>
      <c r="O731">
        <f t="shared" si="39"/>
        <v>0</v>
      </c>
      <c r="P731">
        <f t="shared" si="38"/>
        <v>1</v>
      </c>
    </row>
    <row r="732" spans="12:16" x14ac:dyDescent="0.25">
      <c r="L732" s="264">
        <f>Member!A732</f>
        <v>25833</v>
      </c>
      <c r="M732">
        <f>SUMIF(Erfassung4!BD:BD,L732,Erfassung4!BW:BW)</f>
        <v>0</v>
      </c>
      <c r="N732">
        <f>SUMIF(Erfassung4!BD:BD,L732,Erfassung4!BG:BG)</f>
        <v>0</v>
      </c>
      <c r="O732">
        <f t="shared" si="39"/>
        <v>0</v>
      </c>
      <c r="P732">
        <f t="shared" si="38"/>
        <v>1</v>
      </c>
    </row>
    <row r="733" spans="12:16" x14ac:dyDescent="0.25">
      <c r="L733" s="264">
        <f>Member!A733</f>
        <v>25466</v>
      </c>
      <c r="M733">
        <f>SUMIF(Erfassung4!BD:BD,L733,Erfassung4!BW:BW)</f>
        <v>0</v>
      </c>
      <c r="N733">
        <f>SUMIF(Erfassung4!BD:BD,L733,Erfassung4!BG:BG)</f>
        <v>0</v>
      </c>
      <c r="O733">
        <f t="shared" si="39"/>
        <v>0</v>
      </c>
      <c r="P733">
        <f t="shared" si="38"/>
        <v>1</v>
      </c>
    </row>
    <row r="734" spans="12:16" x14ac:dyDescent="0.25">
      <c r="L734" s="264">
        <f>Member!A734</f>
        <v>16141</v>
      </c>
      <c r="M734">
        <f>SUMIF(Erfassung4!BD:BD,L734,Erfassung4!BW:BW)</f>
        <v>0</v>
      </c>
      <c r="N734">
        <f>SUMIF(Erfassung4!BD:BD,L734,Erfassung4!BG:BG)</f>
        <v>0</v>
      </c>
      <c r="O734">
        <f t="shared" si="39"/>
        <v>0</v>
      </c>
      <c r="P734">
        <f t="shared" si="38"/>
        <v>1</v>
      </c>
    </row>
    <row r="735" spans="12:16" x14ac:dyDescent="0.25">
      <c r="L735" s="264">
        <f>Member!A735</f>
        <v>38641</v>
      </c>
      <c r="M735">
        <f>SUMIF(Erfassung4!BD:BD,L735,Erfassung4!BW:BW)</f>
        <v>0</v>
      </c>
      <c r="N735">
        <f>SUMIF(Erfassung4!BD:BD,L735,Erfassung4!BG:BG)</f>
        <v>0</v>
      </c>
      <c r="O735">
        <f t="shared" si="39"/>
        <v>0</v>
      </c>
      <c r="P735">
        <f t="shared" si="38"/>
        <v>1</v>
      </c>
    </row>
    <row r="736" spans="12:16" x14ac:dyDescent="0.25">
      <c r="L736" s="264">
        <f>Member!A736</f>
        <v>16992</v>
      </c>
      <c r="M736">
        <f>SUMIF(Erfassung4!BD:BD,L736,Erfassung4!BW:BW)</f>
        <v>0</v>
      </c>
      <c r="N736">
        <f>SUMIF(Erfassung4!BD:BD,L736,Erfassung4!BG:BG)</f>
        <v>0</v>
      </c>
      <c r="O736">
        <f t="shared" si="39"/>
        <v>0</v>
      </c>
      <c r="P736">
        <f t="shared" si="38"/>
        <v>1</v>
      </c>
    </row>
    <row r="737" spans="12:16" x14ac:dyDescent="0.25">
      <c r="L737" s="264">
        <f>Member!A737</f>
        <v>38662</v>
      </c>
      <c r="M737">
        <f>SUMIF(Erfassung4!BD:BD,L737,Erfassung4!BW:BW)</f>
        <v>0</v>
      </c>
      <c r="N737">
        <f>SUMIF(Erfassung4!BD:BD,L737,Erfassung4!BG:BG)</f>
        <v>0</v>
      </c>
      <c r="O737">
        <f t="shared" si="39"/>
        <v>0</v>
      </c>
      <c r="P737">
        <f t="shared" si="38"/>
        <v>1</v>
      </c>
    </row>
    <row r="738" spans="12:16" x14ac:dyDescent="0.25">
      <c r="L738" s="264">
        <f>Member!A738</f>
        <v>7641</v>
      </c>
      <c r="M738">
        <f>SUMIF(Erfassung4!BD:BD,L738,Erfassung4!BW:BW)</f>
        <v>0</v>
      </c>
      <c r="N738">
        <f>SUMIF(Erfassung4!BD:BD,L738,Erfassung4!BG:BG)</f>
        <v>0</v>
      </c>
      <c r="O738">
        <f t="shared" si="39"/>
        <v>0</v>
      </c>
      <c r="P738">
        <f t="shared" si="38"/>
        <v>1</v>
      </c>
    </row>
    <row r="739" spans="12:16" x14ac:dyDescent="0.25">
      <c r="L739" s="264">
        <f>Member!A739</f>
        <v>10526</v>
      </c>
      <c r="M739">
        <f>SUMIF(Erfassung4!BD:BD,L739,Erfassung4!BW:BW)</f>
        <v>0</v>
      </c>
      <c r="N739">
        <f>SUMIF(Erfassung4!BD:BD,L739,Erfassung4!BG:BG)</f>
        <v>0</v>
      </c>
      <c r="O739">
        <f t="shared" si="39"/>
        <v>0</v>
      </c>
      <c r="P739">
        <f t="shared" si="38"/>
        <v>1</v>
      </c>
    </row>
    <row r="740" spans="12:16" x14ac:dyDescent="0.25">
      <c r="L740" s="264">
        <f>Member!A740</f>
        <v>25886</v>
      </c>
      <c r="M740">
        <f>SUMIF(Erfassung4!BD:BD,L740,Erfassung4!BW:BW)</f>
        <v>0</v>
      </c>
      <c r="N740">
        <f>SUMIF(Erfassung4!BD:BD,L740,Erfassung4!BG:BG)</f>
        <v>0</v>
      </c>
      <c r="O740">
        <f t="shared" si="39"/>
        <v>0</v>
      </c>
      <c r="P740">
        <f t="shared" si="38"/>
        <v>1</v>
      </c>
    </row>
    <row r="741" spans="12:16" x14ac:dyDescent="0.25">
      <c r="L741" s="264">
        <f>Member!A741</f>
        <v>38837</v>
      </c>
      <c r="M741">
        <f>SUMIF(Erfassung4!BD:BD,L741,Erfassung4!BW:BW)</f>
        <v>0</v>
      </c>
      <c r="N741">
        <f>SUMIF(Erfassung4!BD:BD,L741,Erfassung4!BG:BG)</f>
        <v>0</v>
      </c>
      <c r="O741">
        <f t="shared" si="39"/>
        <v>0</v>
      </c>
      <c r="P741">
        <f t="shared" si="38"/>
        <v>1</v>
      </c>
    </row>
    <row r="742" spans="12:16" x14ac:dyDescent="0.25">
      <c r="L742" s="264">
        <f>Member!A742</f>
        <v>25786</v>
      </c>
      <c r="M742">
        <f>SUMIF(Erfassung4!BD:BD,L742,Erfassung4!BW:BW)</f>
        <v>0</v>
      </c>
      <c r="N742">
        <f>SUMIF(Erfassung4!BD:BD,L742,Erfassung4!BG:BG)</f>
        <v>0</v>
      </c>
      <c r="O742">
        <f t="shared" si="39"/>
        <v>0</v>
      </c>
      <c r="P742">
        <f t="shared" si="38"/>
        <v>1</v>
      </c>
    </row>
    <row r="743" spans="12:16" x14ac:dyDescent="0.25">
      <c r="L743" s="264">
        <f>Member!A743</f>
        <v>10797</v>
      </c>
      <c r="M743">
        <f>SUMIF(Erfassung4!BD:BD,L743,Erfassung4!BW:BW)</f>
        <v>0</v>
      </c>
      <c r="N743">
        <f>SUMIF(Erfassung4!BD:BD,L743,Erfassung4!BG:BG)</f>
        <v>0</v>
      </c>
      <c r="O743">
        <f t="shared" si="39"/>
        <v>0</v>
      </c>
      <c r="P743">
        <f t="shared" si="38"/>
        <v>1</v>
      </c>
    </row>
    <row r="744" spans="12:16" x14ac:dyDescent="0.25">
      <c r="L744" s="264">
        <f>Member!A744</f>
        <v>38393</v>
      </c>
      <c r="M744">
        <f>SUMIF(Erfassung4!BD:BD,L744,Erfassung4!BW:BW)</f>
        <v>0</v>
      </c>
      <c r="N744">
        <f>SUMIF(Erfassung4!BD:BD,L744,Erfassung4!BG:BG)</f>
        <v>0</v>
      </c>
      <c r="O744">
        <f t="shared" si="39"/>
        <v>0</v>
      </c>
      <c r="P744">
        <f t="shared" si="38"/>
        <v>1</v>
      </c>
    </row>
    <row r="745" spans="12:16" x14ac:dyDescent="0.25">
      <c r="L745" s="264">
        <f>Member!A745</f>
        <v>16760</v>
      </c>
      <c r="M745">
        <f>SUMIF(Erfassung4!BD:BD,L745,Erfassung4!BW:BW)</f>
        <v>0</v>
      </c>
      <c r="N745">
        <f>SUMIF(Erfassung4!BD:BD,L745,Erfassung4!BG:BG)</f>
        <v>0</v>
      </c>
      <c r="O745">
        <f t="shared" si="39"/>
        <v>0</v>
      </c>
      <c r="P745">
        <f t="shared" si="38"/>
        <v>1</v>
      </c>
    </row>
    <row r="746" spans="12:16" x14ac:dyDescent="0.25">
      <c r="L746" s="264">
        <f>Member!A746</f>
        <v>25884</v>
      </c>
      <c r="M746">
        <f>SUMIF(Erfassung4!BD:BD,L746,Erfassung4!BW:BW)</f>
        <v>0</v>
      </c>
      <c r="N746">
        <f>SUMIF(Erfassung4!BD:BD,L746,Erfassung4!BG:BG)</f>
        <v>0</v>
      </c>
      <c r="O746">
        <f t="shared" si="39"/>
        <v>0</v>
      </c>
      <c r="P746">
        <f t="shared" si="38"/>
        <v>1</v>
      </c>
    </row>
    <row r="747" spans="12:16" x14ac:dyDescent="0.25">
      <c r="L747" s="264">
        <f>Member!A747</f>
        <v>25885</v>
      </c>
      <c r="M747">
        <f>SUMIF(Erfassung4!BD:BD,L747,Erfassung4!BW:BW)</f>
        <v>0</v>
      </c>
      <c r="N747">
        <f>SUMIF(Erfassung4!BD:BD,L747,Erfassung4!BG:BG)</f>
        <v>0</v>
      </c>
      <c r="O747">
        <f t="shared" si="39"/>
        <v>0</v>
      </c>
      <c r="P747">
        <f t="shared" si="38"/>
        <v>1</v>
      </c>
    </row>
    <row r="748" spans="12:16" x14ac:dyDescent="0.25">
      <c r="L748" s="264">
        <f>Member!A748</f>
        <v>10185</v>
      </c>
      <c r="M748">
        <f>SUMIF(Erfassung4!BD:BD,L748,Erfassung4!BW:BW)</f>
        <v>0</v>
      </c>
      <c r="N748">
        <f>SUMIF(Erfassung4!BD:BD,L748,Erfassung4!BG:BG)</f>
        <v>0</v>
      </c>
      <c r="O748">
        <f t="shared" si="39"/>
        <v>0</v>
      </c>
      <c r="P748">
        <f t="shared" si="38"/>
        <v>1</v>
      </c>
    </row>
    <row r="749" spans="12:16" x14ac:dyDescent="0.25">
      <c r="L749" s="264">
        <f>Member!A749</f>
        <v>25993</v>
      </c>
      <c r="M749">
        <f>SUMIF(Erfassung4!BD:BD,L749,Erfassung4!BW:BW)</f>
        <v>0</v>
      </c>
      <c r="N749">
        <f>SUMIF(Erfassung4!BD:BD,L749,Erfassung4!BG:BG)</f>
        <v>0</v>
      </c>
      <c r="O749">
        <f t="shared" si="39"/>
        <v>0</v>
      </c>
      <c r="P749">
        <f t="shared" si="38"/>
        <v>1</v>
      </c>
    </row>
    <row r="750" spans="12:16" x14ac:dyDescent="0.25">
      <c r="L750" s="264">
        <f>Member!A750</f>
        <v>25992</v>
      </c>
      <c r="M750">
        <f>SUMIF(Erfassung4!BD:BD,L750,Erfassung4!BW:BW)</f>
        <v>0</v>
      </c>
      <c r="N750">
        <f>SUMIF(Erfassung4!BD:BD,L750,Erfassung4!BG:BG)</f>
        <v>0</v>
      </c>
      <c r="O750">
        <f t="shared" si="39"/>
        <v>0</v>
      </c>
      <c r="P750">
        <f t="shared" si="38"/>
        <v>1</v>
      </c>
    </row>
    <row r="751" spans="12:16" x14ac:dyDescent="0.25">
      <c r="L751" s="264">
        <f>Member!A751</f>
        <v>38608</v>
      </c>
      <c r="M751">
        <f>SUMIF(Erfassung4!BD:BD,L751,Erfassung4!BW:BW)</f>
        <v>0</v>
      </c>
      <c r="N751">
        <f>SUMIF(Erfassung4!BD:BD,L751,Erfassung4!BG:BG)</f>
        <v>0</v>
      </c>
      <c r="O751">
        <f t="shared" si="39"/>
        <v>0</v>
      </c>
      <c r="P751">
        <f t="shared" si="38"/>
        <v>1</v>
      </c>
    </row>
    <row r="752" spans="12:16" x14ac:dyDescent="0.25">
      <c r="L752" s="264">
        <f>Member!A752</f>
        <v>38588</v>
      </c>
      <c r="M752">
        <f>SUMIF(Erfassung4!BD:BD,L752,Erfassung4!BW:BW)</f>
        <v>0</v>
      </c>
      <c r="N752">
        <f>SUMIF(Erfassung4!BD:BD,L752,Erfassung4!BG:BG)</f>
        <v>0</v>
      </c>
      <c r="O752">
        <f t="shared" si="39"/>
        <v>0</v>
      </c>
      <c r="P752">
        <f t="shared" si="38"/>
        <v>1</v>
      </c>
    </row>
    <row r="753" spans="12:16" x14ac:dyDescent="0.25">
      <c r="L753" s="264">
        <f>Member!A753</f>
        <v>25524</v>
      </c>
      <c r="M753">
        <f>SUMIF(Erfassung4!BD:BD,L753,Erfassung4!BW:BW)</f>
        <v>0</v>
      </c>
      <c r="N753">
        <f>SUMIF(Erfassung4!BD:BD,L753,Erfassung4!BG:BG)</f>
        <v>0</v>
      </c>
      <c r="O753">
        <f t="shared" si="39"/>
        <v>0</v>
      </c>
      <c r="P753">
        <f t="shared" si="38"/>
        <v>1</v>
      </c>
    </row>
    <row r="754" spans="12:16" x14ac:dyDescent="0.25">
      <c r="L754" s="264">
        <f>Member!A754</f>
        <v>16184</v>
      </c>
      <c r="M754">
        <f>SUMIF(Erfassung4!BD:BD,L754,Erfassung4!BW:BW)</f>
        <v>0</v>
      </c>
      <c r="N754">
        <f>SUMIF(Erfassung4!BD:BD,L754,Erfassung4!BG:BG)</f>
        <v>0</v>
      </c>
      <c r="O754">
        <f t="shared" si="39"/>
        <v>0</v>
      </c>
      <c r="P754">
        <f t="shared" si="38"/>
        <v>1</v>
      </c>
    </row>
    <row r="755" spans="12:16" x14ac:dyDescent="0.25">
      <c r="L755" s="264">
        <f>Member!A755</f>
        <v>25888</v>
      </c>
      <c r="M755">
        <f>SUMIF(Erfassung4!BD:BD,L755,Erfassung4!BW:BW)</f>
        <v>0</v>
      </c>
      <c r="N755">
        <f>SUMIF(Erfassung4!BD:BD,L755,Erfassung4!BG:BG)</f>
        <v>0</v>
      </c>
      <c r="O755">
        <f t="shared" si="39"/>
        <v>0</v>
      </c>
      <c r="P755">
        <f t="shared" si="38"/>
        <v>1</v>
      </c>
    </row>
    <row r="756" spans="12:16" x14ac:dyDescent="0.25">
      <c r="L756" s="264">
        <f>Member!A756</f>
        <v>25887</v>
      </c>
      <c r="M756">
        <f>SUMIF(Erfassung4!BD:BD,L756,Erfassung4!BW:BW)</f>
        <v>0</v>
      </c>
      <c r="N756">
        <f>SUMIF(Erfassung4!BD:BD,L756,Erfassung4!BG:BG)</f>
        <v>0</v>
      </c>
      <c r="O756">
        <f t="shared" si="39"/>
        <v>0</v>
      </c>
      <c r="P756">
        <f t="shared" si="38"/>
        <v>1</v>
      </c>
    </row>
    <row r="757" spans="12:16" x14ac:dyDescent="0.25">
      <c r="L757" s="264">
        <f>Member!A757</f>
        <v>7607</v>
      </c>
      <c r="M757">
        <f>SUMIF(Erfassung4!BD:BD,L757,Erfassung4!BW:BW)</f>
        <v>0</v>
      </c>
      <c r="N757">
        <f>SUMIF(Erfassung4!BD:BD,L757,Erfassung4!BG:BG)</f>
        <v>0</v>
      </c>
      <c r="O757">
        <f t="shared" si="39"/>
        <v>0</v>
      </c>
      <c r="P757">
        <f t="shared" si="38"/>
        <v>1</v>
      </c>
    </row>
    <row r="758" spans="12:16" x14ac:dyDescent="0.25">
      <c r="L758" s="264">
        <f>Member!A758</f>
        <v>38548</v>
      </c>
      <c r="M758">
        <f>SUMIF(Erfassung4!BD:BD,L758,Erfassung4!BW:BW)</f>
        <v>0</v>
      </c>
      <c r="N758">
        <f>SUMIF(Erfassung4!BD:BD,L758,Erfassung4!BG:BG)</f>
        <v>0</v>
      </c>
      <c r="O758">
        <f t="shared" si="39"/>
        <v>0</v>
      </c>
      <c r="P758">
        <f t="shared" si="38"/>
        <v>1</v>
      </c>
    </row>
    <row r="759" spans="12:16" x14ac:dyDescent="0.25">
      <c r="L759" s="264">
        <f>Member!A759</f>
        <v>38417</v>
      </c>
      <c r="M759">
        <f>SUMIF(Erfassung4!BD:BD,L759,Erfassung4!BW:BW)</f>
        <v>0</v>
      </c>
      <c r="N759">
        <f>SUMIF(Erfassung4!BD:BD,L759,Erfassung4!BG:BG)</f>
        <v>0</v>
      </c>
      <c r="O759">
        <f t="shared" si="39"/>
        <v>0</v>
      </c>
      <c r="P759">
        <f t="shared" si="38"/>
        <v>1</v>
      </c>
    </row>
    <row r="760" spans="12:16" x14ac:dyDescent="0.25">
      <c r="L760" s="264">
        <f>Member!A760</f>
        <v>25891</v>
      </c>
      <c r="M760">
        <f>SUMIF(Erfassung4!BD:BD,L760,Erfassung4!BW:BW)</f>
        <v>0</v>
      </c>
      <c r="N760">
        <f>SUMIF(Erfassung4!BD:BD,L760,Erfassung4!BG:BG)</f>
        <v>0</v>
      </c>
      <c r="O760">
        <f t="shared" si="39"/>
        <v>0</v>
      </c>
      <c r="P760">
        <f t="shared" si="38"/>
        <v>1</v>
      </c>
    </row>
    <row r="761" spans="12:16" x14ac:dyDescent="0.25">
      <c r="L761" s="264">
        <f>Member!A761</f>
        <v>38516</v>
      </c>
      <c r="M761">
        <f>SUMIF(Erfassung4!BD:BD,L761,Erfassung4!BW:BW)</f>
        <v>0</v>
      </c>
      <c r="N761">
        <f>SUMIF(Erfassung4!BD:BD,L761,Erfassung4!BG:BG)</f>
        <v>0</v>
      </c>
      <c r="O761">
        <f t="shared" si="39"/>
        <v>0</v>
      </c>
      <c r="P761">
        <f t="shared" si="38"/>
        <v>1</v>
      </c>
    </row>
    <row r="762" spans="12:16" x14ac:dyDescent="0.25">
      <c r="L762" s="264">
        <f>Member!A762</f>
        <v>7620</v>
      </c>
      <c r="M762">
        <f>SUMIF(Erfassung4!BD:BD,L762,Erfassung4!BW:BW)</f>
        <v>0</v>
      </c>
      <c r="N762">
        <f>SUMIF(Erfassung4!BD:BD,L762,Erfassung4!BG:BG)</f>
        <v>0</v>
      </c>
      <c r="O762">
        <f t="shared" si="39"/>
        <v>0</v>
      </c>
      <c r="P762">
        <f t="shared" si="38"/>
        <v>1</v>
      </c>
    </row>
    <row r="763" spans="12:16" x14ac:dyDescent="0.25">
      <c r="L763" s="264">
        <f>Member!A763</f>
        <v>7627</v>
      </c>
      <c r="M763">
        <f>SUMIF(Erfassung4!BD:BD,L763,Erfassung4!BW:BW)</f>
        <v>0</v>
      </c>
      <c r="N763">
        <f>SUMIF(Erfassung4!BD:BD,L763,Erfassung4!BG:BG)</f>
        <v>0</v>
      </c>
      <c r="O763">
        <f t="shared" si="39"/>
        <v>0</v>
      </c>
      <c r="P763">
        <f t="shared" si="38"/>
        <v>1</v>
      </c>
    </row>
    <row r="764" spans="12:16" x14ac:dyDescent="0.25">
      <c r="L764" s="264">
        <f>Member!A764</f>
        <v>16672</v>
      </c>
      <c r="M764">
        <f>SUMIF(Erfassung4!BD:BD,L764,Erfassung4!BW:BW)</f>
        <v>0</v>
      </c>
      <c r="N764">
        <f>SUMIF(Erfassung4!BD:BD,L764,Erfassung4!BG:BG)</f>
        <v>0</v>
      </c>
      <c r="O764">
        <f t="shared" si="39"/>
        <v>0</v>
      </c>
      <c r="P764">
        <f t="shared" si="38"/>
        <v>1</v>
      </c>
    </row>
    <row r="765" spans="12:16" x14ac:dyDescent="0.25">
      <c r="L765" s="264">
        <f>Member!A765</f>
        <v>38392</v>
      </c>
      <c r="M765">
        <f>SUMIF(Erfassung4!BD:BD,L765,Erfassung4!BW:BW)</f>
        <v>0</v>
      </c>
      <c r="N765">
        <f>SUMIF(Erfassung4!BD:BD,L765,Erfassung4!BG:BG)</f>
        <v>0</v>
      </c>
      <c r="O765">
        <f t="shared" si="39"/>
        <v>0</v>
      </c>
      <c r="P765">
        <f t="shared" si="38"/>
        <v>1</v>
      </c>
    </row>
    <row r="766" spans="12:16" x14ac:dyDescent="0.25">
      <c r="L766" s="264">
        <f>Member!A766</f>
        <v>38391</v>
      </c>
      <c r="M766">
        <f>SUMIF(Erfassung4!BD:BD,L766,Erfassung4!BW:BW)</f>
        <v>0</v>
      </c>
      <c r="N766">
        <f>SUMIF(Erfassung4!BD:BD,L766,Erfassung4!BG:BG)</f>
        <v>0</v>
      </c>
      <c r="O766">
        <f t="shared" si="39"/>
        <v>0</v>
      </c>
      <c r="P766">
        <f t="shared" si="38"/>
        <v>1</v>
      </c>
    </row>
    <row r="767" spans="12:16" x14ac:dyDescent="0.25">
      <c r="L767" s="264">
        <f>Member!A767</f>
        <v>38586</v>
      </c>
      <c r="M767">
        <f>SUMIF(Erfassung4!BD:BD,L767,Erfassung4!BW:BW)</f>
        <v>0</v>
      </c>
      <c r="N767">
        <f>SUMIF(Erfassung4!BD:BD,L767,Erfassung4!BG:BG)</f>
        <v>0</v>
      </c>
      <c r="O767">
        <f t="shared" si="39"/>
        <v>0</v>
      </c>
      <c r="P767">
        <f t="shared" si="38"/>
        <v>1</v>
      </c>
    </row>
    <row r="768" spans="12:16" x14ac:dyDescent="0.25">
      <c r="L768" s="264">
        <f>Member!A768</f>
        <v>16187</v>
      </c>
      <c r="M768">
        <f>SUMIF(Erfassung4!BD:BD,L768,Erfassung4!BW:BW)</f>
        <v>0</v>
      </c>
      <c r="N768">
        <f>SUMIF(Erfassung4!BD:BD,L768,Erfassung4!BG:BG)</f>
        <v>0</v>
      </c>
      <c r="O768">
        <f t="shared" si="39"/>
        <v>0</v>
      </c>
      <c r="P768">
        <f t="shared" si="38"/>
        <v>1</v>
      </c>
    </row>
    <row r="769" spans="12:16" x14ac:dyDescent="0.25">
      <c r="L769" s="264">
        <f>Member!A769</f>
        <v>16185</v>
      </c>
      <c r="M769">
        <f>SUMIF(Erfassung4!BD:BD,L769,Erfassung4!BW:BW)</f>
        <v>0</v>
      </c>
      <c r="N769">
        <f>SUMIF(Erfassung4!BD:BD,L769,Erfassung4!BG:BG)</f>
        <v>0</v>
      </c>
      <c r="O769">
        <f t="shared" si="39"/>
        <v>0</v>
      </c>
      <c r="P769">
        <f t="shared" si="38"/>
        <v>1</v>
      </c>
    </row>
    <row r="770" spans="12:16" x14ac:dyDescent="0.25">
      <c r="L770" s="264">
        <f>Member!A770</f>
        <v>38635</v>
      </c>
      <c r="M770">
        <f>SUMIF(Erfassung4!BD:BD,L770,Erfassung4!BW:BW)</f>
        <v>0</v>
      </c>
      <c r="N770">
        <f>SUMIF(Erfassung4!BD:BD,L770,Erfassung4!BG:BG)</f>
        <v>0</v>
      </c>
      <c r="O770">
        <f t="shared" si="39"/>
        <v>0</v>
      </c>
      <c r="P770">
        <f t="shared" ref="P770:P833" si="40">RANK(O770,O:O)</f>
        <v>1</v>
      </c>
    </row>
    <row r="771" spans="12:16" x14ac:dyDescent="0.25">
      <c r="L771" s="264">
        <f>Member!A771</f>
        <v>25972</v>
      </c>
      <c r="M771">
        <f>SUMIF(Erfassung4!BD:BD,L771,Erfassung4!BW:BW)</f>
        <v>0</v>
      </c>
      <c r="N771">
        <f>SUMIF(Erfassung4!BD:BD,L771,Erfassung4!BG:BG)</f>
        <v>0</v>
      </c>
      <c r="O771">
        <f t="shared" ref="O771:O834" si="41">IF(N771=0,0,M771/N771-ROW()/1000000000)</f>
        <v>0</v>
      </c>
      <c r="P771">
        <f t="shared" si="40"/>
        <v>1</v>
      </c>
    </row>
    <row r="772" spans="12:16" x14ac:dyDescent="0.25">
      <c r="L772" s="264">
        <f>Member!A772</f>
        <v>38335</v>
      </c>
      <c r="M772">
        <f>SUMIF(Erfassung4!BD:BD,L772,Erfassung4!BW:BW)</f>
        <v>0</v>
      </c>
      <c r="N772">
        <f>SUMIF(Erfassung4!BD:BD,L772,Erfassung4!BG:BG)</f>
        <v>0</v>
      </c>
      <c r="O772">
        <f t="shared" si="41"/>
        <v>0</v>
      </c>
      <c r="P772">
        <f t="shared" si="40"/>
        <v>1</v>
      </c>
    </row>
    <row r="773" spans="12:16" x14ac:dyDescent="0.25">
      <c r="L773" s="264">
        <f>Member!A773</f>
        <v>38478</v>
      </c>
      <c r="M773">
        <f>SUMIF(Erfassung4!BD:BD,L773,Erfassung4!BW:BW)</f>
        <v>0</v>
      </c>
      <c r="N773">
        <f>SUMIF(Erfassung4!BD:BD,L773,Erfassung4!BG:BG)</f>
        <v>0</v>
      </c>
      <c r="O773">
        <f t="shared" si="41"/>
        <v>0</v>
      </c>
      <c r="P773">
        <f t="shared" si="40"/>
        <v>1</v>
      </c>
    </row>
    <row r="774" spans="12:16" x14ac:dyDescent="0.25">
      <c r="L774" s="264">
        <f>Member!A774</f>
        <v>38959</v>
      </c>
      <c r="M774">
        <f>SUMIF(Erfassung4!BD:BD,L774,Erfassung4!BW:BW)</f>
        <v>0</v>
      </c>
      <c r="N774">
        <f>SUMIF(Erfassung4!BD:BD,L774,Erfassung4!BG:BG)</f>
        <v>0</v>
      </c>
      <c r="O774">
        <f t="shared" si="41"/>
        <v>0</v>
      </c>
      <c r="P774">
        <f t="shared" si="40"/>
        <v>1</v>
      </c>
    </row>
    <row r="775" spans="12:16" x14ac:dyDescent="0.25">
      <c r="L775" s="264">
        <f>Member!A775</f>
        <v>7660</v>
      </c>
      <c r="M775">
        <f>SUMIF(Erfassung4!BD:BD,L775,Erfassung4!BW:BW)</f>
        <v>0</v>
      </c>
      <c r="N775">
        <f>SUMIF(Erfassung4!BD:BD,L775,Erfassung4!BG:BG)</f>
        <v>0</v>
      </c>
      <c r="O775">
        <f t="shared" si="41"/>
        <v>0</v>
      </c>
      <c r="P775">
        <f t="shared" si="40"/>
        <v>1</v>
      </c>
    </row>
    <row r="776" spans="12:16" x14ac:dyDescent="0.25">
      <c r="L776" s="264">
        <f>Member!A776</f>
        <v>25344</v>
      </c>
      <c r="M776">
        <f>SUMIF(Erfassung4!BD:BD,L776,Erfassung4!BW:BW)</f>
        <v>0</v>
      </c>
      <c r="N776">
        <f>SUMIF(Erfassung4!BD:BD,L776,Erfassung4!BG:BG)</f>
        <v>0</v>
      </c>
      <c r="O776">
        <f t="shared" si="41"/>
        <v>0</v>
      </c>
      <c r="P776">
        <f t="shared" si="40"/>
        <v>1</v>
      </c>
    </row>
    <row r="777" spans="12:16" x14ac:dyDescent="0.25">
      <c r="L777" s="264">
        <f>Member!A777</f>
        <v>7422</v>
      </c>
      <c r="M777">
        <f>SUMIF(Erfassung4!BD:BD,L777,Erfassung4!BW:BW)</f>
        <v>0</v>
      </c>
      <c r="N777">
        <f>SUMIF(Erfassung4!BD:BD,L777,Erfassung4!BG:BG)</f>
        <v>0</v>
      </c>
      <c r="O777">
        <f t="shared" si="41"/>
        <v>0</v>
      </c>
      <c r="P777">
        <f t="shared" si="40"/>
        <v>1</v>
      </c>
    </row>
    <row r="778" spans="12:16" x14ac:dyDescent="0.25">
      <c r="L778" s="264">
        <f>Member!A778</f>
        <v>25083</v>
      </c>
      <c r="M778">
        <f>SUMIF(Erfassung4!BD:BD,L778,Erfassung4!BW:BW)</f>
        <v>0</v>
      </c>
      <c r="N778">
        <f>SUMIF(Erfassung4!BD:BD,L778,Erfassung4!BG:BG)</f>
        <v>0</v>
      </c>
      <c r="O778">
        <f t="shared" si="41"/>
        <v>0</v>
      </c>
      <c r="P778">
        <f t="shared" si="40"/>
        <v>1</v>
      </c>
    </row>
    <row r="779" spans="12:16" x14ac:dyDescent="0.25">
      <c r="L779" s="264">
        <f>Member!A779</f>
        <v>7408</v>
      </c>
      <c r="M779">
        <f>SUMIF(Erfassung4!BD:BD,L779,Erfassung4!BW:BW)</f>
        <v>0</v>
      </c>
      <c r="N779">
        <f>SUMIF(Erfassung4!BD:BD,L779,Erfassung4!BG:BG)</f>
        <v>0</v>
      </c>
      <c r="O779">
        <f t="shared" si="41"/>
        <v>0</v>
      </c>
      <c r="P779">
        <f t="shared" si="40"/>
        <v>1</v>
      </c>
    </row>
    <row r="780" spans="12:16" x14ac:dyDescent="0.25">
      <c r="L780" s="264">
        <f>Member!A780</f>
        <v>25010</v>
      </c>
      <c r="M780">
        <f>SUMIF(Erfassung4!BD:BD,L780,Erfassung4!BW:BW)</f>
        <v>0</v>
      </c>
      <c r="N780">
        <f>SUMIF(Erfassung4!BD:BD,L780,Erfassung4!BG:BG)</f>
        <v>0</v>
      </c>
      <c r="O780">
        <f t="shared" si="41"/>
        <v>0</v>
      </c>
      <c r="P780">
        <f t="shared" si="40"/>
        <v>1</v>
      </c>
    </row>
    <row r="781" spans="12:16" x14ac:dyDescent="0.25">
      <c r="L781" s="264">
        <f>Member!A781</f>
        <v>16762</v>
      </c>
      <c r="M781">
        <f>SUMIF(Erfassung4!BD:BD,L781,Erfassung4!BW:BW)</f>
        <v>0</v>
      </c>
      <c r="N781">
        <f>SUMIF(Erfassung4!BD:BD,L781,Erfassung4!BG:BG)</f>
        <v>0</v>
      </c>
      <c r="O781">
        <f t="shared" si="41"/>
        <v>0</v>
      </c>
      <c r="P781">
        <f t="shared" si="40"/>
        <v>1</v>
      </c>
    </row>
    <row r="782" spans="12:16" x14ac:dyDescent="0.25">
      <c r="L782" s="264">
        <f>Member!A782</f>
        <v>38438</v>
      </c>
      <c r="M782">
        <f>SUMIF(Erfassung4!BD:BD,L782,Erfassung4!BW:BW)</f>
        <v>0</v>
      </c>
      <c r="N782">
        <f>SUMIF(Erfassung4!BD:BD,L782,Erfassung4!BG:BG)</f>
        <v>0</v>
      </c>
      <c r="O782">
        <f t="shared" si="41"/>
        <v>0</v>
      </c>
      <c r="P782">
        <f t="shared" si="40"/>
        <v>1</v>
      </c>
    </row>
    <row r="783" spans="12:16" x14ac:dyDescent="0.25">
      <c r="L783" s="264">
        <f>Member!A783</f>
        <v>13303</v>
      </c>
      <c r="M783">
        <f>SUMIF(Erfassung4!BD:BD,L783,Erfassung4!BW:BW)</f>
        <v>0</v>
      </c>
      <c r="N783">
        <f>SUMIF(Erfassung4!BD:BD,L783,Erfassung4!BG:BG)</f>
        <v>0</v>
      </c>
      <c r="O783">
        <f t="shared" si="41"/>
        <v>0</v>
      </c>
      <c r="P783">
        <f t="shared" si="40"/>
        <v>1</v>
      </c>
    </row>
    <row r="784" spans="12:16" x14ac:dyDescent="0.25">
      <c r="L784" s="264">
        <f>Member!A784</f>
        <v>16712</v>
      </c>
      <c r="M784">
        <f>SUMIF(Erfassung4!BD:BD,L784,Erfassung4!BW:BW)</f>
        <v>0</v>
      </c>
      <c r="N784">
        <f>SUMIF(Erfassung4!BD:BD,L784,Erfassung4!BG:BG)</f>
        <v>0</v>
      </c>
      <c r="O784">
        <f t="shared" si="41"/>
        <v>0</v>
      </c>
      <c r="P784">
        <f t="shared" si="40"/>
        <v>1</v>
      </c>
    </row>
    <row r="785" spans="12:16" x14ac:dyDescent="0.25">
      <c r="L785" s="264">
        <f>Member!A785</f>
        <v>7600</v>
      </c>
      <c r="M785">
        <f>SUMIF(Erfassung4!BD:BD,L785,Erfassung4!BW:BW)</f>
        <v>0</v>
      </c>
      <c r="N785">
        <f>SUMIF(Erfassung4!BD:BD,L785,Erfassung4!BG:BG)</f>
        <v>0</v>
      </c>
      <c r="O785">
        <f t="shared" si="41"/>
        <v>0</v>
      </c>
      <c r="P785">
        <f t="shared" si="40"/>
        <v>1</v>
      </c>
    </row>
    <row r="786" spans="12:16" x14ac:dyDescent="0.25">
      <c r="L786" s="264">
        <f>Member!A786</f>
        <v>7601</v>
      </c>
      <c r="M786">
        <f>SUMIF(Erfassung4!BD:BD,L786,Erfassung4!BW:BW)</f>
        <v>0</v>
      </c>
      <c r="N786">
        <f>SUMIF(Erfassung4!BD:BD,L786,Erfassung4!BG:BG)</f>
        <v>0</v>
      </c>
      <c r="O786">
        <f t="shared" si="41"/>
        <v>0</v>
      </c>
      <c r="P786">
        <f t="shared" si="40"/>
        <v>1</v>
      </c>
    </row>
    <row r="787" spans="12:16" x14ac:dyDescent="0.25">
      <c r="L787" s="264">
        <f>Member!A787</f>
        <v>7251</v>
      </c>
      <c r="M787">
        <f>SUMIF(Erfassung4!BD:BD,L787,Erfassung4!BW:BW)</f>
        <v>0</v>
      </c>
      <c r="N787">
        <f>SUMIF(Erfassung4!BD:BD,L787,Erfassung4!BG:BG)</f>
        <v>0</v>
      </c>
      <c r="O787">
        <f t="shared" si="41"/>
        <v>0</v>
      </c>
      <c r="P787">
        <f t="shared" si="40"/>
        <v>1</v>
      </c>
    </row>
    <row r="788" spans="12:16" x14ac:dyDescent="0.25">
      <c r="L788" s="264">
        <f>Member!A788</f>
        <v>7443</v>
      </c>
      <c r="M788">
        <f>SUMIF(Erfassung4!BD:BD,L788,Erfassung4!BW:BW)</f>
        <v>0</v>
      </c>
      <c r="N788">
        <f>SUMIF(Erfassung4!BD:BD,L788,Erfassung4!BG:BG)</f>
        <v>0</v>
      </c>
      <c r="O788">
        <f t="shared" si="41"/>
        <v>0</v>
      </c>
      <c r="P788">
        <f t="shared" si="40"/>
        <v>1</v>
      </c>
    </row>
    <row r="789" spans="12:16" x14ac:dyDescent="0.25">
      <c r="L789" s="264">
        <f>Member!A789</f>
        <v>7416</v>
      </c>
      <c r="M789">
        <f>SUMIF(Erfassung4!BD:BD,L789,Erfassung4!BW:BW)</f>
        <v>0</v>
      </c>
      <c r="N789">
        <f>SUMIF(Erfassung4!BD:BD,L789,Erfassung4!BG:BG)</f>
        <v>0</v>
      </c>
      <c r="O789">
        <f t="shared" si="41"/>
        <v>0</v>
      </c>
      <c r="P789">
        <f t="shared" si="40"/>
        <v>1</v>
      </c>
    </row>
    <row r="790" spans="12:16" x14ac:dyDescent="0.25">
      <c r="L790" s="264">
        <f>Member!A790</f>
        <v>38099</v>
      </c>
      <c r="M790">
        <f>SUMIF(Erfassung4!BD:BD,L790,Erfassung4!BW:BW)</f>
        <v>0</v>
      </c>
      <c r="N790">
        <f>SUMIF(Erfassung4!BD:BD,L790,Erfassung4!BG:BG)</f>
        <v>0</v>
      </c>
      <c r="O790">
        <f t="shared" si="41"/>
        <v>0</v>
      </c>
      <c r="P790">
        <f t="shared" si="40"/>
        <v>1</v>
      </c>
    </row>
    <row r="791" spans="12:16" x14ac:dyDescent="0.25">
      <c r="L791" s="264">
        <f>Member!A791</f>
        <v>7424</v>
      </c>
      <c r="M791">
        <f>SUMIF(Erfassung4!BD:BD,L791,Erfassung4!BW:BW)</f>
        <v>0</v>
      </c>
      <c r="N791">
        <f>SUMIF(Erfassung4!BD:BD,L791,Erfassung4!BG:BG)</f>
        <v>0</v>
      </c>
      <c r="O791">
        <f t="shared" si="41"/>
        <v>0</v>
      </c>
      <c r="P791">
        <f t="shared" si="40"/>
        <v>1</v>
      </c>
    </row>
    <row r="792" spans="12:16" x14ac:dyDescent="0.25">
      <c r="L792" s="264">
        <f>Member!A792</f>
        <v>7439</v>
      </c>
      <c r="M792">
        <f>SUMIF(Erfassung4!BD:BD,L792,Erfassung4!BW:BW)</f>
        <v>0</v>
      </c>
      <c r="N792">
        <f>SUMIF(Erfassung4!BD:BD,L792,Erfassung4!BG:BG)</f>
        <v>0</v>
      </c>
      <c r="O792">
        <f t="shared" si="41"/>
        <v>0</v>
      </c>
      <c r="P792">
        <f t="shared" si="40"/>
        <v>1</v>
      </c>
    </row>
    <row r="793" spans="12:16" x14ac:dyDescent="0.25">
      <c r="L793" s="264">
        <f>Member!A793</f>
        <v>7415</v>
      </c>
      <c r="M793">
        <f>SUMIF(Erfassung4!BD:BD,L793,Erfassung4!BW:BW)</f>
        <v>0</v>
      </c>
      <c r="N793">
        <f>SUMIF(Erfassung4!BD:BD,L793,Erfassung4!BG:BG)</f>
        <v>0</v>
      </c>
      <c r="O793">
        <f t="shared" si="41"/>
        <v>0</v>
      </c>
      <c r="P793">
        <f t="shared" si="40"/>
        <v>1</v>
      </c>
    </row>
    <row r="794" spans="12:16" x14ac:dyDescent="0.25">
      <c r="L794" s="264">
        <f>Member!A794</f>
        <v>25722</v>
      </c>
      <c r="M794">
        <f>SUMIF(Erfassung4!BD:BD,L794,Erfassung4!BW:BW)</f>
        <v>0</v>
      </c>
      <c r="N794">
        <f>SUMIF(Erfassung4!BD:BD,L794,Erfassung4!BG:BG)</f>
        <v>0</v>
      </c>
      <c r="O794">
        <f t="shared" si="41"/>
        <v>0</v>
      </c>
      <c r="P794">
        <f t="shared" si="40"/>
        <v>1</v>
      </c>
    </row>
    <row r="795" spans="12:16" x14ac:dyDescent="0.25">
      <c r="L795" s="264">
        <f>Member!A795</f>
        <v>38944</v>
      </c>
      <c r="M795">
        <f>SUMIF(Erfassung4!BD:BD,L795,Erfassung4!BW:BW)</f>
        <v>0</v>
      </c>
      <c r="N795">
        <f>SUMIF(Erfassung4!BD:BD,L795,Erfassung4!BG:BG)</f>
        <v>0</v>
      </c>
      <c r="O795">
        <f t="shared" si="41"/>
        <v>0</v>
      </c>
      <c r="P795">
        <f t="shared" si="40"/>
        <v>1</v>
      </c>
    </row>
    <row r="796" spans="12:16" x14ac:dyDescent="0.25">
      <c r="L796" s="264">
        <f>Member!A796</f>
        <v>38713</v>
      </c>
      <c r="M796">
        <f>SUMIF(Erfassung4!BD:BD,L796,Erfassung4!BW:BW)</f>
        <v>0</v>
      </c>
      <c r="N796">
        <f>SUMIF(Erfassung4!BD:BD,L796,Erfassung4!BG:BG)</f>
        <v>0</v>
      </c>
      <c r="O796">
        <f t="shared" si="41"/>
        <v>0</v>
      </c>
      <c r="P796">
        <f t="shared" si="40"/>
        <v>1</v>
      </c>
    </row>
    <row r="797" spans="12:16" x14ac:dyDescent="0.25">
      <c r="L797" s="264">
        <f>Member!A797</f>
        <v>38216</v>
      </c>
      <c r="M797">
        <f>SUMIF(Erfassung4!BD:BD,L797,Erfassung4!BW:BW)</f>
        <v>0</v>
      </c>
      <c r="N797">
        <f>SUMIF(Erfassung4!BD:BD,L797,Erfassung4!BG:BG)</f>
        <v>0</v>
      </c>
      <c r="O797">
        <f t="shared" si="41"/>
        <v>0</v>
      </c>
      <c r="P797">
        <f t="shared" si="40"/>
        <v>1</v>
      </c>
    </row>
    <row r="798" spans="12:16" x14ac:dyDescent="0.25">
      <c r="L798" s="264">
        <f>Member!A798</f>
        <v>38677</v>
      </c>
      <c r="M798">
        <f>SUMIF(Erfassung4!BD:BD,L798,Erfassung4!BW:BW)</f>
        <v>0</v>
      </c>
      <c r="N798">
        <f>SUMIF(Erfassung4!BD:BD,L798,Erfassung4!BG:BG)</f>
        <v>0</v>
      </c>
      <c r="O798">
        <f t="shared" si="41"/>
        <v>0</v>
      </c>
      <c r="P798">
        <f t="shared" si="40"/>
        <v>1</v>
      </c>
    </row>
    <row r="799" spans="12:16" x14ac:dyDescent="0.25">
      <c r="L799" s="264">
        <f>Member!A799</f>
        <v>38667</v>
      </c>
      <c r="M799">
        <f>SUMIF(Erfassung4!BD:BD,L799,Erfassung4!BW:BW)</f>
        <v>0</v>
      </c>
      <c r="N799">
        <f>SUMIF(Erfassung4!BD:BD,L799,Erfassung4!BG:BG)</f>
        <v>0</v>
      </c>
      <c r="O799">
        <f t="shared" si="41"/>
        <v>0</v>
      </c>
      <c r="P799">
        <f t="shared" si="40"/>
        <v>1</v>
      </c>
    </row>
    <row r="800" spans="12:16" x14ac:dyDescent="0.25">
      <c r="L800" s="264">
        <f>Member!A800</f>
        <v>25711</v>
      </c>
      <c r="M800">
        <f>SUMIF(Erfassung4!BD:BD,L800,Erfassung4!BW:BW)</f>
        <v>0</v>
      </c>
      <c r="N800">
        <f>SUMIF(Erfassung4!BD:BD,L800,Erfassung4!BG:BG)</f>
        <v>0</v>
      </c>
      <c r="O800">
        <f t="shared" si="41"/>
        <v>0</v>
      </c>
      <c r="P800">
        <f t="shared" si="40"/>
        <v>1</v>
      </c>
    </row>
    <row r="801" spans="12:16" x14ac:dyDescent="0.25">
      <c r="L801" s="264">
        <f>Member!A801</f>
        <v>38579</v>
      </c>
      <c r="M801">
        <f>SUMIF(Erfassung4!BD:BD,L801,Erfassung4!BW:BW)</f>
        <v>0</v>
      </c>
      <c r="N801">
        <f>SUMIF(Erfassung4!BD:BD,L801,Erfassung4!BG:BG)</f>
        <v>0</v>
      </c>
      <c r="O801">
        <f t="shared" si="41"/>
        <v>0</v>
      </c>
      <c r="P801">
        <f t="shared" si="40"/>
        <v>1</v>
      </c>
    </row>
    <row r="802" spans="12:16" x14ac:dyDescent="0.25">
      <c r="L802" s="264">
        <f>Member!A802</f>
        <v>25826</v>
      </c>
      <c r="M802">
        <f>SUMIF(Erfassung4!BD:BD,L802,Erfassung4!BW:BW)</f>
        <v>0</v>
      </c>
      <c r="N802">
        <f>SUMIF(Erfassung4!BD:BD,L802,Erfassung4!BG:BG)</f>
        <v>0</v>
      </c>
      <c r="O802">
        <f t="shared" si="41"/>
        <v>0</v>
      </c>
      <c r="P802">
        <f t="shared" si="40"/>
        <v>1</v>
      </c>
    </row>
    <row r="803" spans="12:16" x14ac:dyDescent="0.25">
      <c r="L803" s="264">
        <f>Member!A803</f>
        <v>38652</v>
      </c>
      <c r="M803">
        <f>SUMIF(Erfassung4!BD:BD,L803,Erfassung4!BW:BW)</f>
        <v>0</v>
      </c>
      <c r="N803">
        <f>SUMIF(Erfassung4!BD:BD,L803,Erfassung4!BG:BG)</f>
        <v>0</v>
      </c>
      <c r="O803">
        <f t="shared" si="41"/>
        <v>0</v>
      </c>
      <c r="P803">
        <f t="shared" si="40"/>
        <v>1</v>
      </c>
    </row>
    <row r="804" spans="12:16" x14ac:dyDescent="0.25">
      <c r="L804" s="264">
        <f>Member!A804</f>
        <v>38577</v>
      </c>
      <c r="M804">
        <f>SUMIF(Erfassung4!BD:BD,L804,Erfassung4!BW:BW)</f>
        <v>0</v>
      </c>
      <c r="N804">
        <f>SUMIF(Erfassung4!BD:BD,L804,Erfassung4!BG:BG)</f>
        <v>0</v>
      </c>
      <c r="O804">
        <f t="shared" si="41"/>
        <v>0</v>
      </c>
      <c r="P804">
        <f t="shared" si="40"/>
        <v>1</v>
      </c>
    </row>
    <row r="805" spans="12:16" x14ac:dyDescent="0.25">
      <c r="L805" s="264">
        <f>Member!A805</f>
        <v>38960</v>
      </c>
      <c r="M805">
        <f>SUMIF(Erfassung4!BD:BD,L805,Erfassung4!BW:BW)</f>
        <v>0</v>
      </c>
      <c r="N805">
        <f>SUMIF(Erfassung4!BD:BD,L805,Erfassung4!BG:BG)</f>
        <v>0</v>
      </c>
      <c r="O805">
        <f t="shared" si="41"/>
        <v>0</v>
      </c>
      <c r="P805">
        <f t="shared" si="40"/>
        <v>1</v>
      </c>
    </row>
    <row r="806" spans="12:16" x14ac:dyDescent="0.25">
      <c r="L806" s="264">
        <f>Member!A806</f>
        <v>38356</v>
      </c>
      <c r="M806">
        <f>SUMIF(Erfassung4!BD:BD,L806,Erfassung4!BW:BW)</f>
        <v>0</v>
      </c>
      <c r="N806">
        <f>SUMIF(Erfassung4!BD:BD,L806,Erfassung4!BG:BG)</f>
        <v>0</v>
      </c>
      <c r="O806">
        <f t="shared" si="41"/>
        <v>0</v>
      </c>
      <c r="P806">
        <f t="shared" si="40"/>
        <v>1</v>
      </c>
    </row>
    <row r="807" spans="12:16" x14ac:dyDescent="0.25">
      <c r="L807" s="264">
        <f>Member!A807</f>
        <v>3234</v>
      </c>
      <c r="M807">
        <f>SUMIF(Erfassung4!BD:BD,L807,Erfassung4!BW:BW)</f>
        <v>0</v>
      </c>
      <c r="N807">
        <f>SUMIF(Erfassung4!BD:BD,L807,Erfassung4!BG:BG)</f>
        <v>0</v>
      </c>
      <c r="O807">
        <f t="shared" si="41"/>
        <v>0</v>
      </c>
      <c r="P807">
        <f t="shared" si="40"/>
        <v>1</v>
      </c>
    </row>
    <row r="808" spans="12:16" x14ac:dyDescent="0.25">
      <c r="L808" s="264">
        <f>Member!A808</f>
        <v>3233</v>
      </c>
      <c r="M808">
        <f>SUMIF(Erfassung4!BD:BD,L808,Erfassung4!BW:BW)</f>
        <v>0</v>
      </c>
      <c r="N808">
        <f>SUMIF(Erfassung4!BD:BD,L808,Erfassung4!BG:BG)</f>
        <v>0</v>
      </c>
      <c r="O808">
        <f t="shared" si="41"/>
        <v>0</v>
      </c>
      <c r="P808">
        <f t="shared" si="40"/>
        <v>1</v>
      </c>
    </row>
    <row r="809" spans="12:16" x14ac:dyDescent="0.25">
      <c r="L809" s="264">
        <f>Member!A809</f>
        <v>38547</v>
      </c>
      <c r="M809">
        <f>SUMIF(Erfassung4!BD:BD,L809,Erfassung4!BW:BW)</f>
        <v>0</v>
      </c>
      <c r="N809">
        <f>SUMIF(Erfassung4!BD:BD,L809,Erfassung4!BG:BG)</f>
        <v>0</v>
      </c>
      <c r="O809">
        <f t="shared" si="41"/>
        <v>0</v>
      </c>
      <c r="P809">
        <f t="shared" si="40"/>
        <v>1</v>
      </c>
    </row>
    <row r="810" spans="12:16" x14ac:dyDescent="0.25">
      <c r="L810" s="264">
        <f>Member!A810</f>
        <v>25828</v>
      </c>
      <c r="M810">
        <f>SUMIF(Erfassung4!BD:BD,L810,Erfassung4!BW:BW)</f>
        <v>0</v>
      </c>
      <c r="N810">
        <f>SUMIF(Erfassung4!BD:BD,L810,Erfassung4!BG:BG)</f>
        <v>0</v>
      </c>
      <c r="O810">
        <f t="shared" si="41"/>
        <v>0</v>
      </c>
      <c r="P810">
        <f t="shared" si="40"/>
        <v>1</v>
      </c>
    </row>
    <row r="811" spans="12:16" x14ac:dyDescent="0.25">
      <c r="L811" s="264">
        <f>Member!A811</f>
        <v>38743</v>
      </c>
      <c r="M811">
        <f>SUMIF(Erfassung4!BD:BD,L811,Erfassung4!BW:BW)</f>
        <v>0</v>
      </c>
      <c r="N811">
        <f>SUMIF(Erfassung4!BD:BD,L811,Erfassung4!BG:BG)</f>
        <v>0</v>
      </c>
      <c r="O811">
        <f t="shared" si="41"/>
        <v>0</v>
      </c>
      <c r="P811">
        <f t="shared" si="40"/>
        <v>1</v>
      </c>
    </row>
    <row r="812" spans="12:16" x14ac:dyDescent="0.25">
      <c r="L812" s="264">
        <f>Member!A812</f>
        <v>7666</v>
      </c>
      <c r="M812">
        <f>SUMIF(Erfassung4!BD:BD,L812,Erfassung4!BW:BW)</f>
        <v>0</v>
      </c>
      <c r="N812">
        <f>SUMIF(Erfassung4!BD:BD,L812,Erfassung4!BG:BG)</f>
        <v>0</v>
      </c>
      <c r="O812">
        <f t="shared" si="41"/>
        <v>0</v>
      </c>
      <c r="P812">
        <f t="shared" si="40"/>
        <v>1</v>
      </c>
    </row>
    <row r="813" spans="12:16" x14ac:dyDescent="0.25">
      <c r="L813" s="264">
        <f>Member!A813</f>
        <v>25192</v>
      </c>
      <c r="M813">
        <f>SUMIF(Erfassung4!BD:BD,L813,Erfassung4!BW:BW)</f>
        <v>0</v>
      </c>
      <c r="N813">
        <f>SUMIF(Erfassung4!BD:BD,L813,Erfassung4!BG:BG)</f>
        <v>0</v>
      </c>
      <c r="O813">
        <f t="shared" si="41"/>
        <v>0</v>
      </c>
      <c r="P813">
        <f t="shared" si="40"/>
        <v>1</v>
      </c>
    </row>
    <row r="814" spans="12:16" x14ac:dyDescent="0.25">
      <c r="L814" s="264">
        <f>Member!A814</f>
        <v>16804</v>
      </c>
      <c r="M814">
        <f>SUMIF(Erfassung4!BD:BD,L814,Erfassung4!BW:BW)</f>
        <v>0</v>
      </c>
      <c r="N814">
        <f>SUMIF(Erfassung4!BD:BD,L814,Erfassung4!BG:BG)</f>
        <v>0</v>
      </c>
      <c r="O814">
        <f t="shared" si="41"/>
        <v>0</v>
      </c>
      <c r="P814">
        <f t="shared" si="40"/>
        <v>1</v>
      </c>
    </row>
    <row r="815" spans="12:16" x14ac:dyDescent="0.25">
      <c r="L815" s="264">
        <f>Member!A815</f>
        <v>38738</v>
      </c>
      <c r="M815">
        <f>SUMIF(Erfassung4!BD:BD,L815,Erfassung4!BW:BW)</f>
        <v>0</v>
      </c>
      <c r="N815">
        <f>SUMIF(Erfassung4!BD:BD,L815,Erfassung4!BG:BG)</f>
        <v>0</v>
      </c>
      <c r="O815">
        <f t="shared" si="41"/>
        <v>0</v>
      </c>
      <c r="P815">
        <f t="shared" si="40"/>
        <v>1</v>
      </c>
    </row>
    <row r="816" spans="12:16" x14ac:dyDescent="0.25">
      <c r="L816" s="264">
        <f>Member!A816</f>
        <v>38737</v>
      </c>
      <c r="M816">
        <f>SUMIF(Erfassung4!BD:BD,L816,Erfassung4!BW:BW)</f>
        <v>0</v>
      </c>
      <c r="N816">
        <f>SUMIF(Erfassung4!BD:BD,L816,Erfassung4!BG:BG)</f>
        <v>0</v>
      </c>
      <c r="O816">
        <f t="shared" si="41"/>
        <v>0</v>
      </c>
      <c r="P816">
        <f t="shared" si="40"/>
        <v>1</v>
      </c>
    </row>
    <row r="817" spans="12:16" x14ac:dyDescent="0.25">
      <c r="L817" s="264">
        <f>Member!A817</f>
        <v>25390</v>
      </c>
      <c r="M817">
        <f>SUMIF(Erfassung4!BD:BD,L817,Erfassung4!BW:BW)</f>
        <v>0</v>
      </c>
      <c r="N817">
        <f>SUMIF(Erfassung4!BD:BD,L817,Erfassung4!BG:BG)</f>
        <v>0</v>
      </c>
      <c r="O817">
        <f t="shared" si="41"/>
        <v>0</v>
      </c>
      <c r="P817">
        <f t="shared" si="40"/>
        <v>1</v>
      </c>
    </row>
    <row r="818" spans="12:16" x14ac:dyDescent="0.25">
      <c r="L818" s="264">
        <f>Member!A818</f>
        <v>7082</v>
      </c>
      <c r="M818">
        <f>SUMIF(Erfassung4!BD:BD,L818,Erfassung4!BW:BW)</f>
        <v>0</v>
      </c>
      <c r="N818">
        <f>SUMIF(Erfassung4!BD:BD,L818,Erfassung4!BG:BG)</f>
        <v>0</v>
      </c>
      <c r="O818">
        <f t="shared" si="41"/>
        <v>0</v>
      </c>
      <c r="P818">
        <f t="shared" si="40"/>
        <v>1</v>
      </c>
    </row>
    <row r="819" spans="12:16" x14ac:dyDescent="0.25">
      <c r="L819" s="264">
        <f>Member!A819</f>
        <v>16270</v>
      </c>
      <c r="M819">
        <f>SUMIF(Erfassung4!BD:BD,L819,Erfassung4!BW:BW)</f>
        <v>0</v>
      </c>
      <c r="N819">
        <f>SUMIF(Erfassung4!BD:BD,L819,Erfassung4!BG:BG)</f>
        <v>0</v>
      </c>
      <c r="O819">
        <f t="shared" si="41"/>
        <v>0</v>
      </c>
      <c r="P819">
        <f t="shared" si="40"/>
        <v>1</v>
      </c>
    </row>
    <row r="820" spans="12:16" x14ac:dyDescent="0.25">
      <c r="L820" s="264">
        <f>Member!A820</f>
        <v>16807</v>
      </c>
      <c r="M820">
        <f>SUMIF(Erfassung4!BD:BD,L820,Erfassung4!BW:BW)</f>
        <v>0</v>
      </c>
      <c r="N820">
        <f>SUMIF(Erfassung4!BD:BD,L820,Erfassung4!BG:BG)</f>
        <v>0</v>
      </c>
      <c r="O820">
        <f t="shared" si="41"/>
        <v>0</v>
      </c>
      <c r="P820">
        <f t="shared" si="40"/>
        <v>1</v>
      </c>
    </row>
    <row r="821" spans="12:16" x14ac:dyDescent="0.25">
      <c r="L821" s="264">
        <f>Member!A821</f>
        <v>7662</v>
      </c>
      <c r="M821">
        <f>SUMIF(Erfassung4!BD:BD,L821,Erfassung4!BW:BW)</f>
        <v>0</v>
      </c>
      <c r="N821">
        <f>SUMIF(Erfassung4!BD:BD,L821,Erfassung4!BG:BG)</f>
        <v>0</v>
      </c>
      <c r="O821">
        <f t="shared" si="41"/>
        <v>0</v>
      </c>
      <c r="P821">
        <f t="shared" si="40"/>
        <v>1</v>
      </c>
    </row>
    <row r="822" spans="12:16" x14ac:dyDescent="0.25">
      <c r="L822" s="264">
        <f>Member!A822</f>
        <v>7412</v>
      </c>
      <c r="M822">
        <f>SUMIF(Erfassung4!BD:BD,L822,Erfassung4!BW:BW)</f>
        <v>0</v>
      </c>
      <c r="N822">
        <f>SUMIF(Erfassung4!BD:BD,L822,Erfassung4!BG:BG)</f>
        <v>0</v>
      </c>
      <c r="O822">
        <f t="shared" si="41"/>
        <v>0</v>
      </c>
      <c r="P822">
        <f t="shared" si="40"/>
        <v>1</v>
      </c>
    </row>
    <row r="823" spans="12:16" x14ac:dyDescent="0.25">
      <c r="L823" s="264">
        <f>Member!A823</f>
        <v>25409</v>
      </c>
      <c r="M823">
        <f>SUMIF(Erfassung4!BD:BD,L823,Erfassung4!BW:BW)</f>
        <v>0</v>
      </c>
      <c r="N823">
        <f>SUMIF(Erfassung4!BD:BD,L823,Erfassung4!BG:BG)</f>
        <v>0</v>
      </c>
      <c r="O823">
        <f t="shared" si="41"/>
        <v>0</v>
      </c>
      <c r="P823">
        <f t="shared" si="40"/>
        <v>1</v>
      </c>
    </row>
    <row r="824" spans="12:16" x14ac:dyDescent="0.25">
      <c r="L824" s="264">
        <f>Member!A824</f>
        <v>25906</v>
      </c>
      <c r="M824">
        <f>SUMIF(Erfassung4!BD:BD,L824,Erfassung4!BW:BW)</f>
        <v>0</v>
      </c>
      <c r="N824">
        <f>SUMIF(Erfassung4!BD:BD,L824,Erfassung4!BG:BG)</f>
        <v>0</v>
      </c>
      <c r="O824">
        <f t="shared" si="41"/>
        <v>0</v>
      </c>
      <c r="P824">
        <f t="shared" si="40"/>
        <v>1</v>
      </c>
    </row>
    <row r="825" spans="12:16" x14ac:dyDescent="0.25">
      <c r="L825" s="264">
        <f>Member!A825</f>
        <v>7549</v>
      </c>
      <c r="M825">
        <f>SUMIF(Erfassung4!BD:BD,L825,Erfassung4!BW:BW)</f>
        <v>0</v>
      </c>
      <c r="N825">
        <f>SUMIF(Erfassung4!BD:BD,L825,Erfassung4!BG:BG)</f>
        <v>0</v>
      </c>
      <c r="O825">
        <f t="shared" si="41"/>
        <v>0</v>
      </c>
      <c r="P825">
        <f t="shared" si="40"/>
        <v>1</v>
      </c>
    </row>
    <row r="826" spans="12:16" x14ac:dyDescent="0.25">
      <c r="L826" s="264">
        <f>Member!A826</f>
        <v>38610</v>
      </c>
      <c r="M826">
        <f>SUMIF(Erfassung4!BD:BD,L826,Erfassung4!BW:BW)</f>
        <v>0</v>
      </c>
      <c r="N826">
        <f>SUMIF(Erfassung4!BD:BD,L826,Erfassung4!BG:BG)</f>
        <v>0</v>
      </c>
      <c r="O826">
        <f t="shared" si="41"/>
        <v>0</v>
      </c>
      <c r="P826">
        <f t="shared" si="40"/>
        <v>1</v>
      </c>
    </row>
    <row r="827" spans="12:16" x14ac:dyDescent="0.25">
      <c r="L827" s="264">
        <f>Member!A827</f>
        <v>7676</v>
      </c>
      <c r="M827">
        <f>SUMIF(Erfassung4!BD:BD,L827,Erfassung4!BW:BW)</f>
        <v>0</v>
      </c>
      <c r="N827">
        <f>SUMIF(Erfassung4!BD:BD,L827,Erfassung4!BG:BG)</f>
        <v>0</v>
      </c>
      <c r="O827">
        <f t="shared" si="41"/>
        <v>0</v>
      </c>
      <c r="P827">
        <f t="shared" si="40"/>
        <v>1</v>
      </c>
    </row>
    <row r="828" spans="12:16" x14ac:dyDescent="0.25">
      <c r="L828" s="264">
        <f>Member!A828</f>
        <v>7668</v>
      </c>
      <c r="M828">
        <f>SUMIF(Erfassung4!BD:BD,L828,Erfassung4!BW:BW)</f>
        <v>0</v>
      </c>
      <c r="N828">
        <f>SUMIF(Erfassung4!BD:BD,L828,Erfassung4!BG:BG)</f>
        <v>0</v>
      </c>
      <c r="O828">
        <f t="shared" si="41"/>
        <v>0</v>
      </c>
      <c r="P828">
        <f t="shared" si="40"/>
        <v>1</v>
      </c>
    </row>
    <row r="829" spans="12:16" x14ac:dyDescent="0.25">
      <c r="L829" s="264">
        <f>Member!A829</f>
        <v>25821</v>
      </c>
      <c r="M829">
        <f>SUMIF(Erfassung4!BD:BD,L829,Erfassung4!BW:BW)</f>
        <v>0</v>
      </c>
      <c r="N829">
        <f>SUMIF(Erfassung4!BD:BD,L829,Erfassung4!BG:BG)</f>
        <v>0</v>
      </c>
      <c r="O829">
        <f t="shared" si="41"/>
        <v>0</v>
      </c>
      <c r="P829">
        <f t="shared" si="40"/>
        <v>1</v>
      </c>
    </row>
    <row r="830" spans="12:16" x14ac:dyDescent="0.25">
      <c r="L830" s="264">
        <f>Member!A830</f>
        <v>25798</v>
      </c>
      <c r="M830">
        <f>SUMIF(Erfassung4!BD:BD,L830,Erfassung4!BW:BW)</f>
        <v>0</v>
      </c>
      <c r="N830">
        <f>SUMIF(Erfassung4!BD:BD,L830,Erfassung4!BG:BG)</f>
        <v>0</v>
      </c>
      <c r="O830">
        <f t="shared" si="41"/>
        <v>0</v>
      </c>
      <c r="P830">
        <f t="shared" si="40"/>
        <v>1</v>
      </c>
    </row>
    <row r="831" spans="12:16" x14ac:dyDescent="0.25">
      <c r="L831" s="264">
        <f>Member!A831</f>
        <v>7534</v>
      </c>
      <c r="M831">
        <f>SUMIF(Erfassung4!BD:BD,L831,Erfassung4!BW:BW)</f>
        <v>0</v>
      </c>
      <c r="N831">
        <f>SUMIF(Erfassung4!BD:BD,L831,Erfassung4!BG:BG)</f>
        <v>0</v>
      </c>
      <c r="O831">
        <f t="shared" si="41"/>
        <v>0</v>
      </c>
      <c r="P831">
        <f t="shared" si="40"/>
        <v>1</v>
      </c>
    </row>
    <row r="832" spans="12:16" x14ac:dyDescent="0.25">
      <c r="L832" s="264">
        <f>Member!A832</f>
        <v>7080</v>
      </c>
      <c r="M832">
        <f>SUMIF(Erfassung4!BD:BD,L832,Erfassung4!BW:BW)</f>
        <v>0</v>
      </c>
      <c r="N832">
        <f>SUMIF(Erfassung4!BD:BD,L832,Erfassung4!BG:BG)</f>
        <v>0</v>
      </c>
      <c r="O832">
        <f t="shared" si="41"/>
        <v>0</v>
      </c>
      <c r="P832">
        <f t="shared" si="40"/>
        <v>1</v>
      </c>
    </row>
    <row r="833" spans="12:16" x14ac:dyDescent="0.25">
      <c r="L833" s="264">
        <f>Member!A833</f>
        <v>16405</v>
      </c>
      <c r="M833">
        <f>SUMIF(Erfassung4!BD:BD,L833,Erfassung4!BW:BW)</f>
        <v>0</v>
      </c>
      <c r="N833">
        <f>SUMIF(Erfassung4!BD:BD,L833,Erfassung4!BG:BG)</f>
        <v>0</v>
      </c>
      <c r="O833">
        <f t="shared" si="41"/>
        <v>0</v>
      </c>
      <c r="P833">
        <f t="shared" si="40"/>
        <v>1</v>
      </c>
    </row>
    <row r="834" spans="12:16" x14ac:dyDescent="0.25">
      <c r="L834" s="264">
        <f>Member!A834</f>
        <v>16700</v>
      </c>
      <c r="M834">
        <f>SUMIF(Erfassung4!BD:BD,L834,Erfassung4!BW:BW)</f>
        <v>0</v>
      </c>
      <c r="N834">
        <f>SUMIF(Erfassung4!BD:BD,L834,Erfassung4!BG:BG)</f>
        <v>0</v>
      </c>
      <c r="O834">
        <f t="shared" si="41"/>
        <v>0</v>
      </c>
      <c r="P834">
        <f t="shared" ref="P834:P897" si="42">RANK(O834,O:O)</f>
        <v>1</v>
      </c>
    </row>
    <row r="835" spans="12:16" x14ac:dyDescent="0.25">
      <c r="L835" s="264">
        <f>Member!A835</f>
        <v>38113</v>
      </c>
      <c r="M835">
        <f>SUMIF(Erfassung4!BD:BD,L835,Erfassung4!BW:BW)</f>
        <v>0</v>
      </c>
      <c r="N835">
        <f>SUMIF(Erfassung4!BD:BD,L835,Erfassung4!BG:BG)</f>
        <v>0</v>
      </c>
      <c r="O835">
        <f t="shared" ref="O835:O898" si="43">IF(N835=0,0,M835/N835-ROW()/1000000000)</f>
        <v>0</v>
      </c>
      <c r="P835">
        <f t="shared" si="42"/>
        <v>1</v>
      </c>
    </row>
    <row r="836" spans="12:16" x14ac:dyDescent="0.25">
      <c r="L836" s="264">
        <f>Member!A836</f>
        <v>7978</v>
      </c>
      <c r="M836">
        <f>SUMIF(Erfassung4!BD:BD,L836,Erfassung4!BW:BW)</f>
        <v>0</v>
      </c>
      <c r="N836">
        <f>SUMIF(Erfassung4!BD:BD,L836,Erfassung4!BG:BG)</f>
        <v>0</v>
      </c>
      <c r="O836">
        <f t="shared" si="43"/>
        <v>0</v>
      </c>
      <c r="P836">
        <f t="shared" si="42"/>
        <v>1</v>
      </c>
    </row>
    <row r="837" spans="12:16" x14ac:dyDescent="0.25">
      <c r="L837" s="264">
        <f>Member!A837</f>
        <v>16572</v>
      </c>
      <c r="M837">
        <f>SUMIF(Erfassung4!BD:BD,L837,Erfassung4!BW:BW)</f>
        <v>0</v>
      </c>
      <c r="N837">
        <f>SUMIF(Erfassung4!BD:BD,L837,Erfassung4!BG:BG)</f>
        <v>0</v>
      </c>
      <c r="O837">
        <f t="shared" si="43"/>
        <v>0</v>
      </c>
      <c r="P837">
        <f t="shared" si="42"/>
        <v>1</v>
      </c>
    </row>
    <row r="838" spans="12:16" x14ac:dyDescent="0.25">
      <c r="L838" s="264">
        <f>Member!A838</f>
        <v>25714</v>
      </c>
      <c r="M838">
        <f>SUMIF(Erfassung4!BD:BD,L838,Erfassung4!BW:BW)</f>
        <v>0</v>
      </c>
      <c r="N838">
        <f>SUMIF(Erfassung4!BD:BD,L838,Erfassung4!BG:BG)</f>
        <v>0</v>
      </c>
      <c r="O838">
        <f t="shared" si="43"/>
        <v>0</v>
      </c>
      <c r="P838">
        <f t="shared" si="42"/>
        <v>1</v>
      </c>
    </row>
    <row r="839" spans="12:16" x14ac:dyDescent="0.25">
      <c r="L839" s="264">
        <f>Member!A839</f>
        <v>7072</v>
      </c>
      <c r="M839">
        <f>SUMIF(Erfassung4!BD:BD,L839,Erfassung4!BW:BW)</f>
        <v>0</v>
      </c>
      <c r="N839">
        <f>SUMIF(Erfassung4!BD:BD,L839,Erfassung4!BG:BG)</f>
        <v>0</v>
      </c>
      <c r="O839">
        <f t="shared" si="43"/>
        <v>0</v>
      </c>
      <c r="P839">
        <f t="shared" si="42"/>
        <v>1</v>
      </c>
    </row>
    <row r="840" spans="12:16" x14ac:dyDescent="0.25">
      <c r="L840" s="264">
        <f>Member!A840</f>
        <v>38131</v>
      </c>
      <c r="M840">
        <f>SUMIF(Erfassung4!BD:BD,L840,Erfassung4!BW:BW)</f>
        <v>0</v>
      </c>
      <c r="N840">
        <f>SUMIF(Erfassung4!BD:BD,L840,Erfassung4!BG:BG)</f>
        <v>0</v>
      </c>
      <c r="O840">
        <f t="shared" si="43"/>
        <v>0</v>
      </c>
      <c r="P840">
        <f t="shared" si="42"/>
        <v>1</v>
      </c>
    </row>
    <row r="841" spans="12:16" x14ac:dyDescent="0.25">
      <c r="L841" s="264">
        <f>Member!A841</f>
        <v>7991</v>
      </c>
      <c r="M841">
        <f>SUMIF(Erfassung4!BD:BD,L841,Erfassung4!BW:BW)</f>
        <v>0</v>
      </c>
      <c r="N841">
        <f>SUMIF(Erfassung4!BD:BD,L841,Erfassung4!BG:BG)</f>
        <v>0</v>
      </c>
      <c r="O841">
        <f t="shared" si="43"/>
        <v>0</v>
      </c>
      <c r="P841">
        <f t="shared" si="42"/>
        <v>1</v>
      </c>
    </row>
    <row r="842" spans="12:16" x14ac:dyDescent="0.25">
      <c r="L842" s="264">
        <f>Member!A842</f>
        <v>7752</v>
      </c>
      <c r="M842">
        <f>SUMIF(Erfassung4!BD:BD,L842,Erfassung4!BW:BW)</f>
        <v>0</v>
      </c>
      <c r="N842">
        <f>SUMIF(Erfassung4!BD:BD,L842,Erfassung4!BG:BG)</f>
        <v>0</v>
      </c>
      <c r="O842">
        <f t="shared" si="43"/>
        <v>0</v>
      </c>
      <c r="P842">
        <f t="shared" si="42"/>
        <v>1</v>
      </c>
    </row>
    <row r="843" spans="12:16" x14ac:dyDescent="0.25">
      <c r="L843" s="264">
        <f>Member!A843</f>
        <v>25397</v>
      </c>
      <c r="M843">
        <f>SUMIF(Erfassung4!BD:BD,L843,Erfassung4!BW:BW)</f>
        <v>0</v>
      </c>
      <c r="N843">
        <f>SUMIF(Erfassung4!BD:BD,L843,Erfassung4!BG:BG)</f>
        <v>0</v>
      </c>
      <c r="O843">
        <f t="shared" si="43"/>
        <v>0</v>
      </c>
      <c r="P843">
        <f t="shared" si="42"/>
        <v>1</v>
      </c>
    </row>
    <row r="844" spans="12:16" x14ac:dyDescent="0.25">
      <c r="L844" s="264">
        <f>Member!A844</f>
        <v>16029</v>
      </c>
      <c r="M844">
        <f>SUMIF(Erfassung4!BD:BD,L844,Erfassung4!BW:BW)</f>
        <v>0</v>
      </c>
      <c r="N844">
        <f>SUMIF(Erfassung4!BD:BD,L844,Erfassung4!BG:BG)</f>
        <v>0</v>
      </c>
      <c r="O844">
        <f t="shared" si="43"/>
        <v>0</v>
      </c>
      <c r="P844">
        <f t="shared" si="42"/>
        <v>1</v>
      </c>
    </row>
    <row r="845" spans="12:16" x14ac:dyDescent="0.25">
      <c r="L845" s="264">
        <f>Member!A845</f>
        <v>7669</v>
      </c>
      <c r="M845">
        <f>SUMIF(Erfassung4!BD:BD,L845,Erfassung4!BW:BW)</f>
        <v>0</v>
      </c>
      <c r="N845">
        <f>SUMIF(Erfassung4!BD:BD,L845,Erfassung4!BG:BG)</f>
        <v>0</v>
      </c>
      <c r="O845">
        <f t="shared" si="43"/>
        <v>0</v>
      </c>
      <c r="P845">
        <f t="shared" si="42"/>
        <v>1</v>
      </c>
    </row>
    <row r="846" spans="12:16" x14ac:dyDescent="0.25">
      <c r="L846" s="264">
        <f>Member!A846</f>
        <v>38459</v>
      </c>
      <c r="M846">
        <f>SUMIF(Erfassung4!BD:BD,L846,Erfassung4!BW:BW)</f>
        <v>0</v>
      </c>
      <c r="N846">
        <f>SUMIF(Erfassung4!BD:BD,L846,Erfassung4!BG:BG)</f>
        <v>0</v>
      </c>
      <c r="O846">
        <f t="shared" si="43"/>
        <v>0</v>
      </c>
      <c r="P846">
        <f t="shared" si="42"/>
        <v>1</v>
      </c>
    </row>
    <row r="847" spans="12:16" x14ac:dyDescent="0.25">
      <c r="L847" s="264">
        <f>Member!A847</f>
        <v>38751</v>
      </c>
      <c r="M847">
        <f>SUMIF(Erfassung4!BD:BD,L847,Erfassung4!BW:BW)</f>
        <v>0</v>
      </c>
      <c r="N847">
        <f>SUMIF(Erfassung4!BD:BD,L847,Erfassung4!BG:BG)</f>
        <v>0</v>
      </c>
      <c r="O847">
        <f t="shared" si="43"/>
        <v>0</v>
      </c>
      <c r="P847">
        <f t="shared" si="42"/>
        <v>1</v>
      </c>
    </row>
    <row r="848" spans="12:16" x14ac:dyDescent="0.25">
      <c r="L848" s="264">
        <f>Member!A848</f>
        <v>25808</v>
      </c>
      <c r="M848">
        <f>SUMIF(Erfassung4!BD:BD,L848,Erfassung4!BW:BW)</f>
        <v>0</v>
      </c>
      <c r="N848">
        <f>SUMIF(Erfassung4!BD:BD,L848,Erfassung4!BG:BG)</f>
        <v>0</v>
      </c>
      <c r="O848">
        <f t="shared" si="43"/>
        <v>0</v>
      </c>
      <c r="P848">
        <f t="shared" si="42"/>
        <v>1</v>
      </c>
    </row>
    <row r="849" spans="12:16" x14ac:dyDescent="0.25">
      <c r="L849" s="264">
        <f>Member!A849</f>
        <v>38929</v>
      </c>
      <c r="M849">
        <f>SUMIF(Erfassung4!BD:BD,L849,Erfassung4!BW:BW)</f>
        <v>0</v>
      </c>
      <c r="N849">
        <f>SUMIF(Erfassung4!BD:BD,L849,Erfassung4!BG:BG)</f>
        <v>0</v>
      </c>
      <c r="O849">
        <f t="shared" si="43"/>
        <v>0</v>
      </c>
      <c r="P849">
        <f t="shared" si="42"/>
        <v>1</v>
      </c>
    </row>
    <row r="850" spans="12:16" x14ac:dyDescent="0.25">
      <c r="L850" s="264">
        <f>Member!A850</f>
        <v>10645</v>
      </c>
      <c r="M850">
        <f>SUMIF(Erfassung4!BD:BD,L850,Erfassung4!BW:BW)</f>
        <v>0</v>
      </c>
      <c r="N850">
        <f>SUMIF(Erfassung4!BD:BD,L850,Erfassung4!BG:BG)</f>
        <v>0</v>
      </c>
      <c r="O850">
        <f t="shared" si="43"/>
        <v>0</v>
      </c>
      <c r="P850">
        <f t="shared" si="42"/>
        <v>1</v>
      </c>
    </row>
    <row r="851" spans="12:16" x14ac:dyDescent="0.25">
      <c r="L851" s="264">
        <f>Member!A851</f>
        <v>38891</v>
      </c>
      <c r="M851">
        <f>SUMIF(Erfassung4!BD:BD,L851,Erfassung4!BW:BW)</f>
        <v>0</v>
      </c>
      <c r="N851">
        <f>SUMIF(Erfassung4!BD:BD,L851,Erfassung4!BG:BG)</f>
        <v>0</v>
      </c>
      <c r="O851">
        <f t="shared" si="43"/>
        <v>0</v>
      </c>
      <c r="P851">
        <f t="shared" si="42"/>
        <v>1</v>
      </c>
    </row>
    <row r="852" spans="12:16" x14ac:dyDescent="0.25">
      <c r="L852" s="264">
        <f>Member!A852</f>
        <v>38650</v>
      </c>
      <c r="M852">
        <f>SUMIF(Erfassung4!BD:BD,L852,Erfassung4!BW:BW)</f>
        <v>0</v>
      </c>
      <c r="N852">
        <f>SUMIF(Erfassung4!BD:BD,L852,Erfassung4!BG:BG)</f>
        <v>0</v>
      </c>
      <c r="O852">
        <f t="shared" si="43"/>
        <v>0</v>
      </c>
      <c r="P852">
        <f t="shared" si="42"/>
        <v>1</v>
      </c>
    </row>
    <row r="853" spans="12:16" x14ac:dyDescent="0.25">
      <c r="L853" s="264">
        <f>Member!A853</f>
        <v>16401</v>
      </c>
      <c r="M853">
        <f>SUMIF(Erfassung4!BD:BD,L853,Erfassung4!BW:BW)</f>
        <v>0</v>
      </c>
      <c r="N853">
        <f>SUMIF(Erfassung4!BD:BD,L853,Erfassung4!BG:BG)</f>
        <v>0</v>
      </c>
      <c r="O853">
        <f t="shared" si="43"/>
        <v>0</v>
      </c>
      <c r="P853">
        <f t="shared" si="42"/>
        <v>1</v>
      </c>
    </row>
    <row r="854" spans="12:16" x14ac:dyDescent="0.25">
      <c r="L854" s="264">
        <f>Member!A854</f>
        <v>25525</v>
      </c>
      <c r="M854">
        <f>SUMIF(Erfassung4!BD:BD,L854,Erfassung4!BW:BW)</f>
        <v>0</v>
      </c>
      <c r="N854">
        <f>SUMIF(Erfassung4!BD:BD,L854,Erfassung4!BG:BG)</f>
        <v>0</v>
      </c>
      <c r="O854">
        <f t="shared" si="43"/>
        <v>0</v>
      </c>
      <c r="P854">
        <f t="shared" si="42"/>
        <v>1</v>
      </c>
    </row>
    <row r="855" spans="12:16" x14ac:dyDescent="0.25">
      <c r="L855" s="264">
        <f>Member!A855</f>
        <v>38752</v>
      </c>
      <c r="M855">
        <f>SUMIF(Erfassung4!BD:BD,L855,Erfassung4!BW:BW)</f>
        <v>0</v>
      </c>
      <c r="N855">
        <f>SUMIF(Erfassung4!BD:BD,L855,Erfassung4!BG:BG)</f>
        <v>0</v>
      </c>
      <c r="O855">
        <f t="shared" si="43"/>
        <v>0</v>
      </c>
      <c r="P855">
        <f t="shared" si="42"/>
        <v>1</v>
      </c>
    </row>
    <row r="856" spans="12:16" x14ac:dyDescent="0.25">
      <c r="L856" s="264">
        <f>Member!A856</f>
        <v>38753</v>
      </c>
      <c r="M856">
        <f>SUMIF(Erfassung4!BD:BD,L856,Erfassung4!BW:BW)</f>
        <v>0</v>
      </c>
      <c r="N856">
        <f>SUMIF(Erfassung4!BD:BD,L856,Erfassung4!BG:BG)</f>
        <v>0</v>
      </c>
      <c r="O856">
        <f t="shared" si="43"/>
        <v>0</v>
      </c>
      <c r="P856">
        <f t="shared" si="42"/>
        <v>1</v>
      </c>
    </row>
    <row r="857" spans="12:16" x14ac:dyDescent="0.25">
      <c r="L857" s="264">
        <f>Member!A857</f>
        <v>25842</v>
      </c>
      <c r="M857">
        <f>SUMIF(Erfassung4!BD:BD,L857,Erfassung4!BW:BW)</f>
        <v>0</v>
      </c>
      <c r="N857">
        <f>SUMIF(Erfassung4!BD:BD,L857,Erfassung4!BG:BG)</f>
        <v>0</v>
      </c>
      <c r="O857">
        <f t="shared" si="43"/>
        <v>0</v>
      </c>
      <c r="P857">
        <f t="shared" si="42"/>
        <v>1</v>
      </c>
    </row>
    <row r="858" spans="12:16" x14ac:dyDescent="0.25">
      <c r="L858" s="264">
        <f>Member!A858</f>
        <v>38221</v>
      </c>
      <c r="M858">
        <f>SUMIF(Erfassung4!BD:BD,L858,Erfassung4!BW:BW)</f>
        <v>0</v>
      </c>
      <c r="N858">
        <f>SUMIF(Erfassung4!BD:BD,L858,Erfassung4!BG:BG)</f>
        <v>0</v>
      </c>
      <c r="O858">
        <f t="shared" si="43"/>
        <v>0</v>
      </c>
      <c r="P858">
        <f t="shared" si="42"/>
        <v>1</v>
      </c>
    </row>
    <row r="859" spans="12:16" x14ac:dyDescent="0.25">
      <c r="L859" s="264">
        <f>Member!A859</f>
        <v>38862</v>
      </c>
      <c r="M859">
        <f>SUMIF(Erfassung4!BD:BD,L859,Erfassung4!BW:BW)</f>
        <v>0</v>
      </c>
      <c r="N859">
        <f>SUMIF(Erfassung4!BD:BD,L859,Erfassung4!BG:BG)</f>
        <v>0</v>
      </c>
      <c r="O859">
        <f t="shared" si="43"/>
        <v>0</v>
      </c>
      <c r="P859">
        <f t="shared" si="42"/>
        <v>1</v>
      </c>
    </row>
    <row r="860" spans="12:16" x14ac:dyDescent="0.25">
      <c r="L860" s="264">
        <f>Member!A860</f>
        <v>38486</v>
      </c>
      <c r="M860">
        <f>SUMIF(Erfassung4!BD:BD,L860,Erfassung4!BW:BW)</f>
        <v>0</v>
      </c>
      <c r="N860">
        <f>SUMIF(Erfassung4!BD:BD,L860,Erfassung4!BG:BG)</f>
        <v>0</v>
      </c>
      <c r="O860">
        <f t="shared" si="43"/>
        <v>0</v>
      </c>
      <c r="P860">
        <f t="shared" si="42"/>
        <v>1</v>
      </c>
    </row>
    <row r="861" spans="12:16" x14ac:dyDescent="0.25">
      <c r="L861" s="264">
        <f>Member!A861</f>
        <v>38487</v>
      </c>
      <c r="M861">
        <f>SUMIF(Erfassung4!BD:BD,L861,Erfassung4!BW:BW)</f>
        <v>0</v>
      </c>
      <c r="N861">
        <f>SUMIF(Erfassung4!BD:BD,L861,Erfassung4!BG:BG)</f>
        <v>0</v>
      </c>
      <c r="O861">
        <f t="shared" si="43"/>
        <v>0</v>
      </c>
      <c r="P861">
        <f t="shared" si="42"/>
        <v>1</v>
      </c>
    </row>
    <row r="862" spans="12:16" x14ac:dyDescent="0.25">
      <c r="L862" s="264">
        <f>Member!A862</f>
        <v>10080</v>
      </c>
      <c r="M862">
        <f>SUMIF(Erfassung4!BD:BD,L862,Erfassung4!BW:BW)</f>
        <v>0</v>
      </c>
      <c r="N862">
        <f>SUMIF(Erfassung4!BD:BD,L862,Erfassung4!BG:BG)</f>
        <v>0</v>
      </c>
      <c r="O862">
        <f t="shared" si="43"/>
        <v>0</v>
      </c>
      <c r="P862">
        <f t="shared" si="42"/>
        <v>1</v>
      </c>
    </row>
    <row r="863" spans="12:16" x14ac:dyDescent="0.25">
      <c r="L863" s="264">
        <f>Member!A863</f>
        <v>38863</v>
      </c>
      <c r="M863">
        <f>SUMIF(Erfassung4!BD:BD,L863,Erfassung4!BW:BW)</f>
        <v>0</v>
      </c>
      <c r="N863">
        <f>SUMIF(Erfassung4!BD:BD,L863,Erfassung4!BG:BG)</f>
        <v>0</v>
      </c>
      <c r="O863">
        <f t="shared" si="43"/>
        <v>0</v>
      </c>
      <c r="P863">
        <f t="shared" si="42"/>
        <v>1</v>
      </c>
    </row>
    <row r="864" spans="12:16" x14ac:dyDescent="0.25">
      <c r="L864" s="264">
        <f>Member!A864</f>
        <v>38485</v>
      </c>
      <c r="M864">
        <f>SUMIF(Erfassung4!BD:BD,L864,Erfassung4!BW:BW)</f>
        <v>0</v>
      </c>
      <c r="N864">
        <f>SUMIF(Erfassung4!BD:BD,L864,Erfassung4!BG:BG)</f>
        <v>0</v>
      </c>
      <c r="O864">
        <f t="shared" si="43"/>
        <v>0</v>
      </c>
      <c r="P864">
        <f t="shared" si="42"/>
        <v>1</v>
      </c>
    </row>
    <row r="865" spans="12:16" x14ac:dyDescent="0.25">
      <c r="L865" s="264">
        <f>Member!A865</f>
        <v>10798</v>
      </c>
      <c r="M865">
        <f>SUMIF(Erfassung4!BD:BD,L865,Erfassung4!BW:BW)</f>
        <v>0</v>
      </c>
      <c r="N865">
        <f>SUMIF(Erfassung4!BD:BD,L865,Erfassung4!BG:BG)</f>
        <v>0</v>
      </c>
      <c r="O865">
        <f t="shared" si="43"/>
        <v>0</v>
      </c>
      <c r="P865">
        <f t="shared" si="42"/>
        <v>1</v>
      </c>
    </row>
    <row r="866" spans="12:16" x14ac:dyDescent="0.25">
      <c r="L866" s="264">
        <f>Member!A866</f>
        <v>38793</v>
      </c>
      <c r="M866">
        <f>SUMIF(Erfassung4!BD:BD,L866,Erfassung4!BW:BW)</f>
        <v>0</v>
      </c>
      <c r="N866">
        <f>SUMIF(Erfassung4!BD:BD,L866,Erfassung4!BG:BG)</f>
        <v>0</v>
      </c>
      <c r="O866">
        <f t="shared" si="43"/>
        <v>0</v>
      </c>
      <c r="P866">
        <f t="shared" si="42"/>
        <v>1</v>
      </c>
    </row>
    <row r="867" spans="12:16" x14ac:dyDescent="0.25">
      <c r="L867" s="264">
        <f>Member!A867</f>
        <v>25114</v>
      </c>
      <c r="M867">
        <f>SUMIF(Erfassung4!BD:BD,L867,Erfassung4!BW:BW)</f>
        <v>0</v>
      </c>
      <c r="N867">
        <f>SUMIF(Erfassung4!BD:BD,L867,Erfassung4!BG:BG)</f>
        <v>0</v>
      </c>
      <c r="O867">
        <f t="shared" si="43"/>
        <v>0</v>
      </c>
      <c r="P867">
        <f t="shared" si="42"/>
        <v>1</v>
      </c>
    </row>
    <row r="868" spans="12:16" x14ac:dyDescent="0.25">
      <c r="L868" s="264">
        <f>Member!A868</f>
        <v>38002</v>
      </c>
      <c r="M868">
        <f>SUMIF(Erfassung4!BD:BD,L868,Erfassung4!BW:BW)</f>
        <v>0</v>
      </c>
      <c r="N868">
        <f>SUMIF(Erfassung4!BD:BD,L868,Erfassung4!BG:BG)</f>
        <v>0</v>
      </c>
      <c r="O868">
        <f t="shared" si="43"/>
        <v>0</v>
      </c>
      <c r="P868">
        <f t="shared" si="42"/>
        <v>1</v>
      </c>
    </row>
    <row r="869" spans="12:16" x14ac:dyDescent="0.25">
      <c r="L869" s="264">
        <f>Member!A869</f>
        <v>38387</v>
      </c>
      <c r="M869">
        <f>SUMIF(Erfassung4!BD:BD,L869,Erfassung4!BW:BW)</f>
        <v>0</v>
      </c>
      <c r="N869">
        <f>SUMIF(Erfassung4!BD:BD,L869,Erfassung4!BG:BG)</f>
        <v>0</v>
      </c>
      <c r="O869">
        <f t="shared" si="43"/>
        <v>0</v>
      </c>
      <c r="P869">
        <f t="shared" si="42"/>
        <v>1</v>
      </c>
    </row>
    <row r="870" spans="12:16" x14ac:dyDescent="0.25">
      <c r="L870" s="264">
        <f>Member!A870</f>
        <v>38928</v>
      </c>
      <c r="M870">
        <f>SUMIF(Erfassung4!BD:BD,L870,Erfassung4!BW:BW)</f>
        <v>0</v>
      </c>
      <c r="N870">
        <f>SUMIF(Erfassung4!BD:BD,L870,Erfassung4!BG:BG)</f>
        <v>0</v>
      </c>
      <c r="O870">
        <f t="shared" si="43"/>
        <v>0</v>
      </c>
      <c r="P870">
        <f t="shared" si="42"/>
        <v>1</v>
      </c>
    </row>
    <row r="871" spans="12:16" x14ac:dyDescent="0.25">
      <c r="L871" s="264">
        <f>Member!A871</f>
        <v>3316</v>
      </c>
      <c r="M871">
        <f>SUMIF(Erfassung4!BD:BD,L871,Erfassung4!BW:BW)</f>
        <v>0</v>
      </c>
      <c r="N871">
        <f>SUMIF(Erfassung4!BD:BD,L871,Erfassung4!BG:BG)</f>
        <v>0</v>
      </c>
      <c r="O871">
        <f t="shared" si="43"/>
        <v>0</v>
      </c>
      <c r="P871">
        <f t="shared" si="42"/>
        <v>1</v>
      </c>
    </row>
    <row r="872" spans="12:16" x14ac:dyDescent="0.25">
      <c r="L872" s="264">
        <f>Member!A872</f>
        <v>7591</v>
      </c>
      <c r="M872">
        <f>SUMIF(Erfassung4!BD:BD,L872,Erfassung4!BW:BW)</f>
        <v>0</v>
      </c>
      <c r="N872">
        <f>SUMIF(Erfassung4!BD:BD,L872,Erfassung4!BG:BG)</f>
        <v>0</v>
      </c>
      <c r="O872">
        <f t="shared" si="43"/>
        <v>0</v>
      </c>
      <c r="P872">
        <f t="shared" si="42"/>
        <v>1</v>
      </c>
    </row>
    <row r="873" spans="12:16" x14ac:dyDescent="0.25">
      <c r="L873" s="264">
        <f>Member!A873</f>
        <v>7592</v>
      </c>
      <c r="M873">
        <f>SUMIF(Erfassung4!BD:BD,L873,Erfassung4!BW:BW)</f>
        <v>0</v>
      </c>
      <c r="N873">
        <f>SUMIF(Erfassung4!BD:BD,L873,Erfassung4!BG:BG)</f>
        <v>0</v>
      </c>
      <c r="O873">
        <f t="shared" si="43"/>
        <v>0</v>
      </c>
      <c r="P873">
        <f t="shared" si="42"/>
        <v>1</v>
      </c>
    </row>
    <row r="874" spans="12:16" x14ac:dyDescent="0.25">
      <c r="L874" s="264">
        <f>Member!A874</f>
        <v>7593</v>
      </c>
      <c r="M874">
        <f>SUMIF(Erfassung4!BD:BD,L874,Erfassung4!BW:BW)</f>
        <v>0</v>
      </c>
      <c r="N874">
        <f>SUMIF(Erfassung4!BD:BD,L874,Erfassung4!BG:BG)</f>
        <v>0</v>
      </c>
      <c r="O874">
        <f t="shared" si="43"/>
        <v>0</v>
      </c>
      <c r="P874">
        <f t="shared" si="42"/>
        <v>1</v>
      </c>
    </row>
    <row r="875" spans="12:16" x14ac:dyDescent="0.25">
      <c r="L875" s="264">
        <f>Member!A875</f>
        <v>7539</v>
      </c>
      <c r="M875">
        <f>SUMIF(Erfassung4!BD:BD,L875,Erfassung4!BW:BW)</f>
        <v>0</v>
      </c>
      <c r="N875">
        <f>SUMIF(Erfassung4!BD:BD,L875,Erfassung4!BG:BG)</f>
        <v>0</v>
      </c>
      <c r="O875">
        <f t="shared" si="43"/>
        <v>0</v>
      </c>
      <c r="P875">
        <f t="shared" si="42"/>
        <v>1</v>
      </c>
    </row>
    <row r="876" spans="12:16" x14ac:dyDescent="0.25">
      <c r="L876" s="264">
        <f>Member!A876</f>
        <v>7598</v>
      </c>
      <c r="M876">
        <f>SUMIF(Erfassung4!BD:BD,L876,Erfassung4!BW:BW)</f>
        <v>0</v>
      </c>
      <c r="N876">
        <f>SUMIF(Erfassung4!BD:BD,L876,Erfassung4!BG:BG)</f>
        <v>0</v>
      </c>
      <c r="O876">
        <f t="shared" si="43"/>
        <v>0</v>
      </c>
      <c r="P876">
        <f t="shared" si="42"/>
        <v>1</v>
      </c>
    </row>
    <row r="877" spans="12:16" x14ac:dyDescent="0.25">
      <c r="L877" s="264">
        <f>Member!A877</f>
        <v>7574</v>
      </c>
      <c r="M877">
        <f>SUMIF(Erfassung4!BD:BD,L877,Erfassung4!BW:BW)</f>
        <v>0</v>
      </c>
      <c r="N877">
        <f>SUMIF(Erfassung4!BD:BD,L877,Erfassung4!BG:BG)</f>
        <v>0</v>
      </c>
      <c r="O877">
        <f t="shared" si="43"/>
        <v>0</v>
      </c>
      <c r="P877">
        <f t="shared" si="42"/>
        <v>1</v>
      </c>
    </row>
    <row r="878" spans="12:16" x14ac:dyDescent="0.25">
      <c r="L878" s="264">
        <f>Member!A878</f>
        <v>16856</v>
      </c>
      <c r="M878">
        <f>SUMIF(Erfassung4!BD:BD,L878,Erfassung4!BW:BW)</f>
        <v>0</v>
      </c>
      <c r="N878">
        <f>SUMIF(Erfassung4!BD:BD,L878,Erfassung4!BG:BG)</f>
        <v>0</v>
      </c>
      <c r="O878">
        <f t="shared" si="43"/>
        <v>0</v>
      </c>
      <c r="P878">
        <f t="shared" si="42"/>
        <v>1</v>
      </c>
    </row>
    <row r="879" spans="12:16" x14ac:dyDescent="0.25">
      <c r="L879" s="264">
        <f>Member!A879</f>
        <v>16879</v>
      </c>
      <c r="M879">
        <f>SUMIF(Erfassung4!BD:BD,L879,Erfassung4!BW:BW)</f>
        <v>0</v>
      </c>
      <c r="N879">
        <f>SUMIF(Erfassung4!BD:BD,L879,Erfassung4!BG:BG)</f>
        <v>0</v>
      </c>
      <c r="O879">
        <f t="shared" si="43"/>
        <v>0</v>
      </c>
      <c r="P879">
        <f t="shared" si="42"/>
        <v>1</v>
      </c>
    </row>
    <row r="880" spans="12:16" x14ac:dyDescent="0.25">
      <c r="L880" s="264">
        <f>Member!A880</f>
        <v>38748</v>
      </c>
      <c r="M880">
        <f>SUMIF(Erfassung4!BD:BD,L880,Erfassung4!BW:BW)</f>
        <v>0</v>
      </c>
      <c r="N880">
        <f>SUMIF(Erfassung4!BD:BD,L880,Erfassung4!BG:BG)</f>
        <v>0</v>
      </c>
      <c r="O880">
        <f t="shared" si="43"/>
        <v>0</v>
      </c>
      <c r="P880">
        <f t="shared" si="42"/>
        <v>1</v>
      </c>
    </row>
    <row r="881" spans="12:16" x14ac:dyDescent="0.25">
      <c r="L881" s="264">
        <f>Member!A881</f>
        <v>7575</v>
      </c>
      <c r="M881">
        <f>SUMIF(Erfassung4!BD:BD,L881,Erfassung4!BW:BW)</f>
        <v>0</v>
      </c>
      <c r="N881">
        <f>SUMIF(Erfassung4!BD:BD,L881,Erfassung4!BG:BG)</f>
        <v>0</v>
      </c>
      <c r="O881">
        <f t="shared" si="43"/>
        <v>0</v>
      </c>
      <c r="P881">
        <f t="shared" si="42"/>
        <v>1</v>
      </c>
    </row>
    <row r="882" spans="12:16" x14ac:dyDescent="0.25">
      <c r="L882" s="264">
        <f>Member!A882</f>
        <v>16679</v>
      </c>
      <c r="M882">
        <f>SUMIF(Erfassung4!BD:BD,L882,Erfassung4!BW:BW)</f>
        <v>0</v>
      </c>
      <c r="N882">
        <f>SUMIF(Erfassung4!BD:BD,L882,Erfassung4!BG:BG)</f>
        <v>0</v>
      </c>
      <c r="O882">
        <f t="shared" si="43"/>
        <v>0</v>
      </c>
      <c r="P882">
        <f t="shared" si="42"/>
        <v>1</v>
      </c>
    </row>
    <row r="883" spans="12:16" x14ac:dyDescent="0.25">
      <c r="L883" s="264">
        <f>Member!A883</f>
        <v>7595</v>
      </c>
      <c r="M883">
        <f>SUMIF(Erfassung4!BD:BD,L883,Erfassung4!BW:BW)</f>
        <v>0</v>
      </c>
      <c r="N883">
        <f>SUMIF(Erfassung4!BD:BD,L883,Erfassung4!BG:BG)</f>
        <v>0</v>
      </c>
      <c r="O883">
        <f t="shared" si="43"/>
        <v>0</v>
      </c>
      <c r="P883">
        <f t="shared" si="42"/>
        <v>1</v>
      </c>
    </row>
    <row r="884" spans="12:16" x14ac:dyDescent="0.25">
      <c r="L884" s="264">
        <f>Member!A884</f>
        <v>7024</v>
      </c>
      <c r="M884">
        <f>SUMIF(Erfassung4!BD:BD,L884,Erfassung4!BW:BW)</f>
        <v>0</v>
      </c>
      <c r="N884">
        <f>SUMIF(Erfassung4!BD:BD,L884,Erfassung4!BG:BG)</f>
        <v>0</v>
      </c>
      <c r="O884">
        <f t="shared" si="43"/>
        <v>0</v>
      </c>
      <c r="P884">
        <f t="shared" si="42"/>
        <v>1</v>
      </c>
    </row>
    <row r="885" spans="12:16" x14ac:dyDescent="0.25">
      <c r="L885" s="264">
        <f>Member!A885</f>
        <v>38546</v>
      </c>
      <c r="M885">
        <f>SUMIF(Erfassung4!BD:BD,L885,Erfassung4!BW:BW)</f>
        <v>0</v>
      </c>
      <c r="N885">
        <f>SUMIF(Erfassung4!BD:BD,L885,Erfassung4!BG:BG)</f>
        <v>0</v>
      </c>
      <c r="O885">
        <f t="shared" si="43"/>
        <v>0</v>
      </c>
      <c r="P885">
        <f t="shared" si="42"/>
        <v>1</v>
      </c>
    </row>
    <row r="886" spans="12:16" x14ac:dyDescent="0.25">
      <c r="L886" s="264">
        <f>Member!A886</f>
        <v>38708</v>
      </c>
      <c r="M886">
        <f>SUMIF(Erfassung4!BD:BD,L886,Erfassung4!BW:BW)</f>
        <v>0</v>
      </c>
      <c r="N886">
        <f>SUMIF(Erfassung4!BD:BD,L886,Erfassung4!BG:BG)</f>
        <v>0</v>
      </c>
      <c r="O886">
        <f t="shared" si="43"/>
        <v>0</v>
      </c>
      <c r="P886">
        <f t="shared" si="42"/>
        <v>1</v>
      </c>
    </row>
    <row r="887" spans="12:16" x14ac:dyDescent="0.25">
      <c r="L887" s="264">
        <f>Member!A887</f>
        <v>16912</v>
      </c>
      <c r="M887">
        <f>SUMIF(Erfassung4!BD:BD,L887,Erfassung4!BW:BW)</f>
        <v>0</v>
      </c>
      <c r="N887">
        <f>SUMIF(Erfassung4!BD:BD,L887,Erfassung4!BG:BG)</f>
        <v>0</v>
      </c>
      <c r="O887">
        <f t="shared" si="43"/>
        <v>0</v>
      </c>
      <c r="P887">
        <f t="shared" si="42"/>
        <v>1</v>
      </c>
    </row>
    <row r="888" spans="12:16" x14ac:dyDescent="0.25">
      <c r="L888" s="264">
        <f>Member!A888</f>
        <v>7867</v>
      </c>
      <c r="M888">
        <f>SUMIF(Erfassung4!BD:BD,L888,Erfassung4!BW:BW)</f>
        <v>0</v>
      </c>
      <c r="N888">
        <f>SUMIF(Erfassung4!BD:BD,L888,Erfassung4!BG:BG)</f>
        <v>0</v>
      </c>
      <c r="O888">
        <f t="shared" si="43"/>
        <v>0</v>
      </c>
      <c r="P888">
        <f t="shared" si="42"/>
        <v>1</v>
      </c>
    </row>
    <row r="889" spans="12:16" x14ac:dyDescent="0.25">
      <c r="L889" s="264">
        <f>Member!A889</f>
        <v>7885</v>
      </c>
      <c r="M889">
        <f>SUMIF(Erfassung4!BD:BD,L889,Erfassung4!BW:BW)</f>
        <v>0</v>
      </c>
      <c r="N889">
        <f>SUMIF(Erfassung4!BD:BD,L889,Erfassung4!BG:BG)</f>
        <v>0</v>
      </c>
      <c r="O889">
        <f t="shared" si="43"/>
        <v>0</v>
      </c>
      <c r="P889">
        <f t="shared" si="42"/>
        <v>1</v>
      </c>
    </row>
    <row r="890" spans="12:16" x14ac:dyDescent="0.25">
      <c r="L890" s="264">
        <f>Member!A890</f>
        <v>7578</v>
      </c>
      <c r="M890">
        <f>SUMIF(Erfassung4!BD:BD,L890,Erfassung4!BW:BW)</f>
        <v>0</v>
      </c>
      <c r="N890">
        <f>SUMIF(Erfassung4!BD:BD,L890,Erfassung4!BG:BG)</f>
        <v>0</v>
      </c>
      <c r="O890">
        <f t="shared" si="43"/>
        <v>0</v>
      </c>
      <c r="P890">
        <f t="shared" si="42"/>
        <v>1</v>
      </c>
    </row>
    <row r="891" spans="12:16" x14ac:dyDescent="0.25">
      <c r="L891" s="264">
        <f>Member!A891</f>
        <v>7341</v>
      </c>
      <c r="M891">
        <f>SUMIF(Erfassung4!BD:BD,L891,Erfassung4!BW:BW)</f>
        <v>0</v>
      </c>
      <c r="N891">
        <f>SUMIF(Erfassung4!BD:BD,L891,Erfassung4!BG:BG)</f>
        <v>0</v>
      </c>
      <c r="O891">
        <f t="shared" si="43"/>
        <v>0</v>
      </c>
      <c r="P891">
        <f t="shared" si="42"/>
        <v>1</v>
      </c>
    </row>
    <row r="892" spans="12:16" x14ac:dyDescent="0.25">
      <c r="L892" s="264">
        <f>Member!A892</f>
        <v>38327</v>
      </c>
      <c r="M892">
        <f>SUMIF(Erfassung4!BD:BD,L892,Erfassung4!BW:BW)</f>
        <v>0</v>
      </c>
      <c r="N892">
        <f>SUMIF(Erfassung4!BD:BD,L892,Erfassung4!BG:BG)</f>
        <v>0</v>
      </c>
      <c r="O892">
        <f t="shared" si="43"/>
        <v>0</v>
      </c>
      <c r="P892">
        <f t="shared" si="42"/>
        <v>1</v>
      </c>
    </row>
    <row r="893" spans="12:16" x14ac:dyDescent="0.25">
      <c r="L893" s="264">
        <f>Member!A893</f>
        <v>25213</v>
      </c>
      <c r="M893">
        <f>SUMIF(Erfassung4!BD:BD,L893,Erfassung4!BW:BW)</f>
        <v>0</v>
      </c>
      <c r="N893">
        <f>SUMIF(Erfassung4!BD:BD,L893,Erfassung4!BG:BG)</f>
        <v>0</v>
      </c>
      <c r="O893">
        <f t="shared" si="43"/>
        <v>0</v>
      </c>
      <c r="P893">
        <f t="shared" si="42"/>
        <v>1</v>
      </c>
    </row>
    <row r="894" spans="12:16" x14ac:dyDescent="0.25">
      <c r="L894" s="264">
        <f>Member!A894</f>
        <v>18708</v>
      </c>
      <c r="M894">
        <f>SUMIF(Erfassung4!BD:BD,L894,Erfassung4!BW:BW)</f>
        <v>0</v>
      </c>
      <c r="N894">
        <f>SUMIF(Erfassung4!BD:BD,L894,Erfassung4!BG:BG)</f>
        <v>0</v>
      </c>
      <c r="O894">
        <f t="shared" si="43"/>
        <v>0</v>
      </c>
      <c r="P894">
        <f t="shared" si="42"/>
        <v>1</v>
      </c>
    </row>
    <row r="895" spans="12:16" x14ac:dyDescent="0.25">
      <c r="L895" s="264">
        <f>Member!A895</f>
        <v>7597</v>
      </c>
      <c r="M895">
        <f>SUMIF(Erfassung4!BD:BD,L895,Erfassung4!BW:BW)</f>
        <v>0</v>
      </c>
      <c r="N895">
        <f>SUMIF(Erfassung4!BD:BD,L895,Erfassung4!BG:BG)</f>
        <v>0</v>
      </c>
      <c r="O895">
        <f t="shared" si="43"/>
        <v>0</v>
      </c>
      <c r="P895">
        <f t="shared" si="42"/>
        <v>1</v>
      </c>
    </row>
    <row r="896" spans="12:16" x14ac:dyDescent="0.25">
      <c r="L896" s="264">
        <f>Member!A896</f>
        <v>7576</v>
      </c>
      <c r="M896">
        <f>SUMIF(Erfassung4!BD:BD,L896,Erfassung4!BW:BW)</f>
        <v>0</v>
      </c>
      <c r="N896">
        <f>SUMIF(Erfassung4!BD:BD,L896,Erfassung4!BG:BG)</f>
        <v>0</v>
      </c>
      <c r="O896">
        <f t="shared" si="43"/>
        <v>0</v>
      </c>
      <c r="P896">
        <f t="shared" si="42"/>
        <v>1</v>
      </c>
    </row>
    <row r="897" spans="12:16" x14ac:dyDescent="0.25">
      <c r="L897" s="264">
        <f>Member!A897</f>
        <v>7440</v>
      </c>
      <c r="M897">
        <f>SUMIF(Erfassung4!BD:BD,L897,Erfassung4!BW:BW)</f>
        <v>0</v>
      </c>
      <c r="N897">
        <f>SUMIF(Erfassung4!BD:BD,L897,Erfassung4!BG:BG)</f>
        <v>0</v>
      </c>
      <c r="O897">
        <f t="shared" si="43"/>
        <v>0</v>
      </c>
      <c r="P897">
        <f t="shared" si="42"/>
        <v>1</v>
      </c>
    </row>
    <row r="898" spans="12:16" x14ac:dyDescent="0.25">
      <c r="L898" s="264">
        <f>Member!A898</f>
        <v>7004</v>
      </c>
      <c r="M898">
        <f>SUMIF(Erfassung4!BD:BD,L898,Erfassung4!BW:BW)</f>
        <v>0</v>
      </c>
      <c r="N898">
        <f>SUMIF(Erfassung4!BD:BD,L898,Erfassung4!BG:BG)</f>
        <v>0</v>
      </c>
      <c r="O898">
        <f t="shared" si="43"/>
        <v>0</v>
      </c>
      <c r="P898">
        <f t="shared" ref="P898:P961" si="44">RANK(O898,O:O)</f>
        <v>1</v>
      </c>
    </row>
    <row r="899" spans="12:16" x14ac:dyDescent="0.25">
      <c r="L899" s="264">
        <f>Member!A899</f>
        <v>7580</v>
      </c>
      <c r="M899">
        <f>SUMIF(Erfassung4!BD:BD,L899,Erfassung4!BW:BW)</f>
        <v>0</v>
      </c>
      <c r="N899">
        <f>SUMIF(Erfassung4!BD:BD,L899,Erfassung4!BG:BG)</f>
        <v>0</v>
      </c>
      <c r="O899">
        <f t="shared" ref="O899:O962" si="45">IF(N899=0,0,M899/N899-ROW()/1000000000)</f>
        <v>0</v>
      </c>
      <c r="P899">
        <f t="shared" si="44"/>
        <v>1</v>
      </c>
    </row>
    <row r="900" spans="12:16" x14ac:dyDescent="0.25">
      <c r="L900" s="264">
        <f>Member!A900</f>
        <v>16965</v>
      </c>
      <c r="M900">
        <f>SUMIF(Erfassung4!BD:BD,L900,Erfassung4!BW:BW)</f>
        <v>0</v>
      </c>
      <c r="N900">
        <f>SUMIF(Erfassung4!BD:BD,L900,Erfassung4!BG:BG)</f>
        <v>0</v>
      </c>
      <c r="O900">
        <f t="shared" si="45"/>
        <v>0</v>
      </c>
      <c r="P900">
        <f t="shared" si="44"/>
        <v>1</v>
      </c>
    </row>
    <row r="901" spans="12:16" x14ac:dyDescent="0.25">
      <c r="L901" s="264">
        <f>Member!A901</f>
        <v>25534</v>
      </c>
      <c r="M901">
        <f>SUMIF(Erfassung4!BD:BD,L901,Erfassung4!BW:BW)</f>
        <v>0</v>
      </c>
      <c r="N901">
        <f>SUMIF(Erfassung4!BD:BD,L901,Erfassung4!BG:BG)</f>
        <v>0</v>
      </c>
      <c r="O901">
        <f t="shared" si="45"/>
        <v>0</v>
      </c>
      <c r="P901">
        <f t="shared" si="44"/>
        <v>1</v>
      </c>
    </row>
    <row r="902" spans="12:16" x14ac:dyDescent="0.25">
      <c r="L902" s="264">
        <f>Member!A902</f>
        <v>12850</v>
      </c>
      <c r="M902">
        <f>SUMIF(Erfassung4!BD:BD,L902,Erfassung4!BW:BW)</f>
        <v>0</v>
      </c>
      <c r="N902">
        <f>SUMIF(Erfassung4!BD:BD,L902,Erfassung4!BG:BG)</f>
        <v>0</v>
      </c>
      <c r="O902">
        <f t="shared" si="45"/>
        <v>0</v>
      </c>
      <c r="P902">
        <f t="shared" si="44"/>
        <v>1</v>
      </c>
    </row>
    <row r="903" spans="12:16" x14ac:dyDescent="0.25">
      <c r="L903" s="264">
        <f>Member!A903</f>
        <v>7865</v>
      </c>
      <c r="M903">
        <f>SUMIF(Erfassung4!BD:BD,L903,Erfassung4!BW:BW)</f>
        <v>0</v>
      </c>
      <c r="N903">
        <f>SUMIF(Erfassung4!BD:BD,L903,Erfassung4!BG:BG)</f>
        <v>0</v>
      </c>
      <c r="O903">
        <f t="shared" si="45"/>
        <v>0</v>
      </c>
      <c r="P903">
        <f t="shared" si="44"/>
        <v>1</v>
      </c>
    </row>
    <row r="904" spans="12:16" x14ac:dyDescent="0.25">
      <c r="L904" s="264">
        <f>Member!A904</f>
        <v>16998</v>
      </c>
      <c r="M904">
        <f>SUMIF(Erfassung4!BD:BD,L904,Erfassung4!BW:BW)</f>
        <v>0</v>
      </c>
      <c r="N904">
        <f>SUMIF(Erfassung4!BD:BD,L904,Erfassung4!BG:BG)</f>
        <v>0</v>
      </c>
      <c r="O904">
        <f t="shared" si="45"/>
        <v>0</v>
      </c>
      <c r="P904">
        <f t="shared" si="44"/>
        <v>1</v>
      </c>
    </row>
    <row r="905" spans="12:16" x14ac:dyDescent="0.25">
      <c r="L905" s="264">
        <f>Member!A905</f>
        <v>16595</v>
      </c>
      <c r="M905">
        <f>SUMIF(Erfassung4!BD:BD,L905,Erfassung4!BW:BW)</f>
        <v>0</v>
      </c>
      <c r="N905">
        <f>SUMIF(Erfassung4!BD:BD,L905,Erfassung4!BG:BG)</f>
        <v>0</v>
      </c>
      <c r="O905">
        <f t="shared" si="45"/>
        <v>0</v>
      </c>
      <c r="P905">
        <f t="shared" si="44"/>
        <v>1</v>
      </c>
    </row>
    <row r="906" spans="12:16" x14ac:dyDescent="0.25">
      <c r="L906" s="264">
        <f>Member!A906</f>
        <v>16594</v>
      </c>
      <c r="M906">
        <f>SUMIF(Erfassung4!BD:BD,L906,Erfassung4!BW:BW)</f>
        <v>0</v>
      </c>
      <c r="N906">
        <f>SUMIF(Erfassung4!BD:BD,L906,Erfassung4!BG:BG)</f>
        <v>0</v>
      </c>
      <c r="O906">
        <f t="shared" si="45"/>
        <v>0</v>
      </c>
      <c r="P906">
        <f t="shared" si="44"/>
        <v>1</v>
      </c>
    </row>
    <row r="907" spans="12:16" x14ac:dyDescent="0.25">
      <c r="L907" s="264">
        <f>Member!A907</f>
        <v>38350</v>
      </c>
      <c r="M907">
        <f>SUMIF(Erfassung4!BD:BD,L907,Erfassung4!BW:BW)</f>
        <v>0</v>
      </c>
      <c r="N907">
        <f>SUMIF(Erfassung4!BD:BD,L907,Erfassung4!BG:BG)</f>
        <v>0</v>
      </c>
      <c r="O907">
        <f t="shared" si="45"/>
        <v>0</v>
      </c>
      <c r="P907">
        <f t="shared" si="44"/>
        <v>1</v>
      </c>
    </row>
    <row r="908" spans="12:16" x14ac:dyDescent="0.25">
      <c r="L908" s="264">
        <f>Member!A908</f>
        <v>7485</v>
      </c>
      <c r="M908">
        <f>SUMIF(Erfassung4!BD:BD,L908,Erfassung4!BW:BW)</f>
        <v>0</v>
      </c>
      <c r="N908">
        <f>SUMIF(Erfassung4!BD:BD,L908,Erfassung4!BG:BG)</f>
        <v>0</v>
      </c>
      <c r="O908">
        <f t="shared" si="45"/>
        <v>0</v>
      </c>
      <c r="P908">
        <f t="shared" si="44"/>
        <v>1</v>
      </c>
    </row>
    <row r="909" spans="12:16" x14ac:dyDescent="0.25">
      <c r="L909" s="264">
        <f>Member!A909</f>
        <v>7071</v>
      </c>
      <c r="M909">
        <f>SUMIF(Erfassung4!BD:BD,L909,Erfassung4!BW:BW)</f>
        <v>0</v>
      </c>
      <c r="N909">
        <f>SUMIF(Erfassung4!BD:BD,L909,Erfassung4!BG:BG)</f>
        <v>0</v>
      </c>
      <c r="O909">
        <f t="shared" si="45"/>
        <v>0</v>
      </c>
      <c r="P909">
        <f t="shared" si="44"/>
        <v>1</v>
      </c>
    </row>
    <row r="910" spans="12:16" x14ac:dyDescent="0.25">
      <c r="L910" s="264">
        <f>Member!A910</f>
        <v>16093</v>
      </c>
      <c r="M910">
        <f>SUMIF(Erfassung4!BD:BD,L910,Erfassung4!BW:BW)</f>
        <v>0</v>
      </c>
      <c r="N910">
        <f>SUMIF(Erfassung4!BD:BD,L910,Erfassung4!BG:BG)</f>
        <v>0</v>
      </c>
      <c r="O910">
        <f t="shared" si="45"/>
        <v>0</v>
      </c>
      <c r="P910">
        <f t="shared" si="44"/>
        <v>1</v>
      </c>
    </row>
    <row r="911" spans="12:16" x14ac:dyDescent="0.25">
      <c r="L911" s="264">
        <f>Member!A911</f>
        <v>7061</v>
      </c>
      <c r="M911">
        <f>SUMIF(Erfassung4!BD:BD,L911,Erfassung4!BW:BW)</f>
        <v>0</v>
      </c>
      <c r="N911">
        <f>SUMIF(Erfassung4!BD:BD,L911,Erfassung4!BG:BG)</f>
        <v>0</v>
      </c>
      <c r="O911">
        <f t="shared" si="45"/>
        <v>0</v>
      </c>
      <c r="P911">
        <f t="shared" si="44"/>
        <v>1</v>
      </c>
    </row>
    <row r="912" spans="12:16" x14ac:dyDescent="0.25">
      <c r="L912" s="264">
        <f>Member!A912</f>
        <v>38655</v>
      </c>
      <c r="M912">
        <f>SUMIF(Erfassung4!BD:BD,L912,Erfassung4!BW:BW)</f>
        <v>0</v>
      </c>
      <c r="N912">
        <f>SUMIF(Erfassung4!BD:BD,L912,Erfassung4!BG:BG)</f>
        <v>0</v>
      </c>
      <c r="O912">
        <f t="shared" si="45"/>
        <v>0</v>
      </c>
      <c r="P912">
        <f t="shared" si="44"/>
        <v>1</v>
      </c>
    </row>
    <row r="913" spans="12:16" x14ac:dyDescent="0.25">
      <c r="L913" s="264">
        <f>Member!A913</f>
        <v>25205</v>
      </c>
      <c r="M913">
        <f>SUMIF(Erfassung4!BD:BD,L913,Erfassung4!BW:BW)</f>
        <v>0</v>
      </c>
      <c r="N913">
        <f>SUMIF(Erfassung4!BD:BD,L913,Erfassung4!BG:BG)</f>
        <v>0</v>
      </c>
      <c r="O913">
        <f t="shared" si="45"/>
        <v>0</v>
      </c>
      <c r="P913">
        <f t="shared" si="44"/>
        <v>1</v>
      </c>
    </row>
    <row r="914" spans="12:16" x14ac:dyDescent="0.25">
      <c r="L914" s="264">
        <f>Member!A914</f>
        <v>25557</v>
      </c>
      <c r="M914">
        <f>SUMIF(Erfassung4!BD:BD,L914,Erfassung4!BW:BW)</f>
        <v>0</v>
      </c>
      <c r="N914">
        <f>SUMIF(Erfassung4!BD:BD,L914,Erfassung4!BG:BG)</f>
        <v>0</v>
      </c>
      <c r="O914">
        <f t="shared" si="45"/>
        <v>0</v>
      </c>
      <c r="P914">
        <f t="shared" si="44"/>
        <v>1</v>
      </c>
    </row>
    <row r="915" spans="12:16" x14ac:dyDescent="0.25">
      <c r="L915" s="264">
        <f>Member!A915</f>
        <v>25830</v>
      </c>
      <c r="M915">
        <f>SUMIF(Erfassung4!BD:BD,L915,Erfassung4!BW:BW)</f>
        <v>0</v>
      </c>
      <c r="N915">
        <f>SUMIF(Erfassung4!BD:BD,L915,Erfassung4!BG:BG)</f>
        <v>0</v>
      </c>
      <c r="O915">
        <f t="shared" si="45"/>
        <v>0</v>
      </c>
      <c r="P915">
        <f t="shared" si="44"/>
        <v>1</v>
      </c>
    </row>
    <row r="916" spans="12:16" x14ac:dyDescent="0.25">
      <c r="L916" s="264">
        <f>Member!A916</f>
        <v>25203</v>
      </c>
      <c r="M916">
        <f>SUMIF(Erfassung4!BD:BD,L916,Erfassung4!BW:BW)</f>
        <v>0</v>
      </c>
      <c r="N916">
        <f>SUMIF(Erfassung4!BD:BD,L916,Erfassung4!BG:BG)</f>
        <v>0</v>
      </c>
      <c r="O916">
        <f t="shared" si="45"/>
        <v>0</v>
      </c>
      <c r="P916">
        <f t="shared" si="44"/>
        <v>1</v>
      </c>
    </row>
    <row r="917" spans="12:16" x14ac:dyDescent="0.25">
      <c r="L917" s="264">
        <f>Member!A917</f>
        <v>25204</v>
      </c>
      <c r="M917">
        <f>SUMIF(Erfassung4!BD:BD,L917,Erfassung4!BW:BW)</f>
        <v>0</v>
      </c>
      <c r="N917">
        <f>SUMIF(Erfassung4!BD:BD,L917,Erfassung4!BG:BG)</f>
        <v>0</v>
      </c>
      <c r="O917">
        <f t="shared" si="45"/>
        <v>0</v>
      </c>
      <c r="P917">
        <f t="shared" si="44"/>
        <v>1</v>
      </c>
    </row>
    <row r="918" spans="12:16" x14ac:dyDescent="0.25">
      <c r="L918" s="264">
        <f>Member!A918</f>
        <v>26157</v>
      </c>
      <c r="M918">
        <f>SUMIF(Erfassung4!BD:BD,L918,Erfassung4!BW:BW)</f>
        <v>0</v>
      </c>
      <c r="N918">
        <f>SUMIF(Erfassung4!BD:BD,L918,Erfassung4!BG:BG)</f>
        <v>0</v>
      </c>
      <c r="O918">
        <f t="shared" si="45"/>
        <v>0</v>
      </c>
      <c r="P918">
        <f t="shared" si="44"/>
        <v>1</v>
      </c>
    </row>
    <row r="919" spans="12:16" x14ac:dyDescent="0.25">
      <c r="L919" s="264">
        <f>Member!A919</f>
        <v>38626</v>
      </c>
      <c r="M919">
        <f>SUMIF(Erfassung4!BD:BD,L919,Erfassung4!BW:BW)</f>
        <v>0</v>
      </c>
      <c r="N919">
        <f>SUMIF(Erfassung4!BD:BD,L919,Erfassung4!BG:BG)</f>
        <v>0</v>
      </c>
      <c r="O919">
        <f t="shared" si="45"/>
        <v>0</v>
      </c>
      <c r="P919">
        <f t="shared" si="44"/>
        <v>1</v>
      </c>
    </row>
    <row r="920" spans="12:16" x14ac:dyDescent="0.25">
      <c r="L920" s="264">
        <f>Member!A920</f>
        <v>7573</v>
      </c>
      <c r="M920">
        <f>SUMIF(Erfassung4!BD:BD,L920,Erfassung4!BW:BW)</f>
        <v>0</v>
      </c>
      <c r="N920">
        <f>SUMIF(Erfassung4!BD:BD,L920,Erfassung4!BG:BG)</f>
        <v>0</v>
      </c>
      <c r="O920">
        <f t="shared" si="45"/>
        <v>0</v>
      </c>
      <c r="P920">
        <f t="shared" si="44"/>
        <v>1</v>
      </c>
    </row>
    <row r="921" spans="12:16" x14ac:dyDescent="0.25">
      <c r="L921" s="264">
        <f>Member!A921</f>
        <v>38672</v>
      </c>
      <c r="M921">
        <f>SUMIF(Erfassung4!BD:BD,L921,Erfassung4!BW:BW)</f>
        <v>0</v>
      </c>
      <c r="N921">
        <f>SUMIF(Erfassung4!BD:BD,L921,Erfassung4!BG:BG)</f>
        <v>0</v>
      </c>
      <c r="O921">
        <f t="shared" si="45"/>
        <v>0</v>
      </c>
      <c r="P921">
        <f t="shared" si="44"/>
        <v>1</v>
      </c>
    </row>
    <row r="922" spans="12:16" x14ac:dyDescent="0.25">
      <c r="L922" s="264">
        <f>Member!A922</f>
        <v>38049</v>
      </c>
      <c r="M922">
        <f>SUMIF(Erfassung4!BD:BD,L922,Erfassung4!BW:BW)</f>
        <v>0</v>
      </c>
      <c r="N922">
        <f>SUMIF(Erfassung4!BD:BD,L922,Erfassung4!BG:BG)</f>
        <v>0</v>
      </c>
      <c r="O922">
        <f t="shared" si="45"/>
        <v>0</v>
      </c>
      <c r="P922">
        <f t="shared" si="44"/>
        <v>1</v>
      </c>
    </row>
    <row r="923" spans="12:16" x14ac:dyDescent="0.25">
      <c r="L923" s="264">
        <f>Member!A923</f>
        <v>38867</v>
      </c>
      <c r="M923">
        <f>SUMIF(Erfassung4!BD:BD,L923,Erfassung4!BW:BW)</f>
        <v>0</v>
      </c>
      <c r="N923">
        <f>SUMIF(Erfassung4!BD:BD,L923,Erfassung4!BG:BG)</f>
        <v>0</v>
      </c>
      <c r="O923">
        <f t="shared" si="45"/>
        <v>0</v>
      </c>
      <c r="P923">
        <f t="shared" si="44"/>
        <v>1</v>
      </c>
    </row>
    <row r="924" spans="12:16" x14ac:dyDescent="0.25">
      <c r="L924" s="264">
        <f>Member!A924</f>
        <v>25127</v>
      </c>
      <c r="M924">
        <f>SUMIF(Erfassung4!BD:BD,L924,Erfassung4!BW:BW)</f>
        <v>0</v>
      </c>
      <c r="N924">
        <f>SUMIF(Erfassung4!BD:BD,L924,Erfassung4!BG:BG)</f>
        <v>0</v>
      </c>
      <c r="O924">
        <f t="shared" si="45"/>
        <v>0</v>
      </c>
      <c r="P924">
        <f t="shared" si="44"/>
        <v>1</v>
      </c>
    </row>
    <row r="925" spans="12:16" x14ac:dyDescent="0.25">
      <c r="L925" s="264">
        <f>Member!A925</f>
        <v>25857</v>
      </c>
      <c r="M925">
        <f>SUMIF(Erfassung4!BD:BD,L925,Erfassung4!BW:BW)</f>
        <v>0</v>
      </c>
      <c r="N925">
        <f>SUMIF(Erfassung4!BD:BD,L925,Erfassung4!BG:BG)</f>
        <v>0</v>
      </c>
      <c r="O925">
        <f t="shared" si="45"/>
        <v>0</v>
      </c>
      <c r="P925">
        <f t="shared" si="44"/>
        <v>1</v>
      </c>
    </row>
    <row r="926" spans="12:16" x14ac:dyDescent="0.25">
      <c r="L926" s="264">
        <f>Member!A926</f>
        <v>25388</v>
      </c>
      <c r="M926">
        <f>SUMIF(Erfassung4!BD:BD,L926,Erfassung4!BW:BW)</f>
        <v>0</v>
      </c>
      <c r="N926">
        <f>SUMIF(Erfassung4!BD:BD,L926,Erfassung4!BG:BG)</f>
        <v>0</v>
      </c>
      <c r="O926">
        <f t="shared" si="45"/>
        <v>0</v>
      </c>
      <c r="P926">
        <f t="shared" si="44"/>
        <v>1</v>
      </c>
    </row>
    <row r="927" spans="12:16" x14ac:dyDescent="0.25">
      <c r="L927" s="264">
        <f>Member!A927</f>
        <v>7558</v>
      </c>
      <c r="M927">
        <f>SUMIF(Erfassung4!BD:BD,L927,Erfassung4!BW:BW)</f>
        <v>0</v>
      </c>
      <c r="N927">
        <f>SUMIF(Erfassung4!BD:BD,L927,Erfassung4!BG:BG)</f>
        <v>0</v>
      </c>
      <c r="O927">
        <f t="shared" si="45"/>
        <v>0</v>
      </c>
      <c r="P927">
        <f t="shared" si="44"/>
        <v>1</v>
      </c>
    </row>
    <row r="928" spans="12:16" x14ac:dyDescent="0.25">
      <c r="L928" s="264">
        <f>Member!A928</f>
        <v>7561</v>
      </c>
      <c r="M928">
        <f>SUMIF(Erfassung4!BD:BD,L928,Erfassung4!BW:BW)</f>
        <v>0</v>
      </c>
      <c r="N928">
        <f>SUMIF(Erfassung4!BD:BD,L928,Erfassung4!BG:BG)</f>
        <v>0</v>
      </c>
      <c r="O928">
        <f t="shared" si="45"/>
        <v>0</v>
      </c>
      <c r="P928">
        <f t="shared" si="44"/>
        <v>1</v>
      </c>
    </row>
    <row r="929" spans="12:16" x14ac:dyDescent="0.25">
      <c r="L929" s="264">
        <f>Member!A929</f>
        <v>7565</v>
      </c>
      <c r="M929">
        <f>SUMIF(Erfassung4!BD:BD,L929,Erfassung4!BW:BW)</f>
        <v>0</v>
      </c>
      <c r="N929">
        <f>SUMIF(Erfassung4!BD:BD,L929,Erfassung4!BG:BG)</f>
        <v>0</v>
      </c>
      <c r="O929">
        <f t="shared" si="45"/>
        <v>0</v>
      </c>
      <c r="P929">
        <f t="shared" si="44"/>
        <v>1</v>
      </c>
    </row>
    <row r="930" spans="12:16" x14ac:dyDescent="0.25">
      <c r="L930" s="264">
        <f>Member!A930</f>
        <v>7501</v>
      </c>
      <c r="M930">
        <f>SUMIF(Erfassung4!BD:BD,L930,Erfassung4!BW:BW)</f>
        <v>0</v>
      </c>
      <c r="N930">
        <f>SUMIF(Erfassung4!BD:BD,L930,Erfassung4!BG:BG)</f>
        <v>0</v>
      </c>
      <c r="O930">
        <f t="shared" si="45"/>
        <v>0</v>
      </c>
      <c r="P930">
        <f t="shared" si="44"/>
        <v>1</v>
      </c>
    </row>
    <row r="931" spans="12:16" x14ac:dyDescent="0.25">
      <c r="L931" s="264">
        <f>Member!A931</f>
        <v>38542</v>
      </c>
      <c r="M931">
        <f>SUMIF(Erfassung4!BD:BD,L931,Erfassung4!BW:BW)</f>
        <v>0</v>
      </c>
      <c r="N931">
        <f>SUMIF(Erfassung4!BD:BD,L931,Erfassung4!BG:BG)</f>
        <v>0</v>
      </c>
      <c r="O931">
        <f t="shared" si="45"/>
        <v>0</v>
      </c>
      <c r="P931">
        <f t="shared" si="44"/>
        <v>1</v>
      </c>
    </row>
    <row r="932" spans="12:16" x14ac:dyDescent="0.25">
      <c r="L932" s="264">
        <f>Member!A932</f>
        <v>25631</v>
      </c>
      <c r="M932">
        <f>SUMIF(Erfassung4!BD:BD,L932,Erfassung4!BW:BW)</f>
        <v>0</v>
      </c>
      <c r="N932">
        <f>SUMIF(Erfassung4!BD:BD,L932,Erfassung4!BG:BG)</f>
        <v>0</v>
      </c>
      <c r="O932">
        <f t="shared" si="45"/>
        <v>0</v>
      </c>
      <c r="P932">
        <f t="shared" si="44"/>
        <v>1</v>
      </c>
    </row>
    <row r="933" spans="12:16" x14ac:dyDescent="0.25">
      <c r="L933" s="264">
        <f>Member!A933</f>
        <v>38186</v>
      </c>
      <c r="M933">
        <f>SUMIF(Erfassung4!BD:BD,L933,Erfassung4!BW:BW)</f>
        <v>0</v>
      </c>
      <c r="N933">
        <f>SUMIF(Erfassung4!BD:BD,L933,Erfassung4!BG:BG)</f>
        <v>0</v>
      </c>
      <c r="O933">
        <f t="shared" si="45"/>
        <v>0</v>
      </c>
      <c r="P933">
        <f t="shared" si="44"/>
        <v>1</v>
      </c>
    </row>
    <row r="934" spans="12:16" x14ac:dyDescent="0.25">
      <c r="L934" s="264">
        <f>Member!A934</f>
        <v>25814</v>
      </c>
      <c r="M934">
        <f>SUMIF(Erfassung4!BD:BD,L934,Erfassung4!BW:BW)</f>
        <v>0</v>
      </c>
      <c r="N934">
        <f>SUMIF(Erfassung4!BD:BD,L934,Erfassung4!BG:BG)</f>
        <v>0</v>
      </c>
      <c r="O934">
        <f t="shared" si="45"/>
        <v>0</v>
      </c>
      <c r="P934">
        <f t="shared" si="44"/>
        <v>1</v>
      </c>
    </row>
    <row r="935" spans="12:16" x14ac:dyDescent="0.25">
      <c r="L935" s="264">
        <f>Member!A935</f>
        <v>38526</v>
      </c>
      <c r="M935">
        <f>SUMIF(Erfassung4!BD:BD,L935,Erfassung4!BW:BW)</f>
        <v>0</v>
      </c>
      <c r="N935">
        <f>SUMIF(Erfassung4!BD:BD,L935,Erfassung4!BG:BG)</f>
        <v>0</v>
      </c>
      <c r="O935">
        <f t="shared" si="45"/>
        <v>0</v>
      </c>
      <c r="P935">
        <f t="shared" si="44"/>
        <v>1</v>
      </c>
    </row>
    <row r="936" spans="12:16" x14ac:dyDescent="0.25">
      <c r="L936" s="264">
        <f>Member!A936</f>
        <v>38835</v>
      </c>
      <c r="M936">
        <f>SUMIF(Erfassung4!BD:BD,L936,Erfassung4!BW:BW)</f>
        <v>0</v>
      </c>
      <c r="N936">
        <f>SUMIF(Erfassung4!BD:BD,L936,Erfassung4!BG:BG)</f>
        <v>0</v>
      </c>
      <c r="O936">
        <f t="shared" si="45"/>
        <v>0</v>
      </c>
      <c r="P936">
        <f t="shared" si="44"/>
        <v>1</v>
      </c>
    </row>
    <row r="937" spans="12:16" x14ac:dyDescent="0.25">
      <c r="L937" s="264">
        <f>Member!A937</f>
        <v>38538</v>
      </c>
      <c r="M937">
        <f>SUMIF(Erfassung4!BD:BD,L937,Erfassung4!BW:BW)</f>
        <v>0</v>
      </c>
      <c r="N937">
        <f>SUMIF(Erfassung4!BD:BD,L937,Erfassung4!BG:BG)</f>
        <v>0</v>
      </c>
      <c r="O937">
        <f t="shared" si="45"/>
        <v>0</v>
      </c>
      <c r="P937">
        <f t="shared" si="44"/>
        <v>1</v>
      </c>
    </row>
    <row r="938" spans="12:16" x14ac:dyDescent="0.25">
      <c r="L938" s="264">
        <f>Member!A938</f>
        <v>7650</v>
      </c>
      <c r="M938">
        <f>SUMIF(Erfassung4!BD:BD,L938,Erfassung4!BW:BW)</f>
        <v>0</v>
      </c>
      <c r="N938">
        <f>SUMIF(Erfassung4!BD:BD,L938,Erfassung4!BG:BG)</f>
        <v>0</v>
      </c>
      <c r="O938">
        <f t="shared" si="45"/>
        <v>0</v>
      </c>
      <c r="P938">
        <f t="shared" si="44"/>
        <v>1</v>
      </c>
    </row>
    <row r="939" spans="12:16" x14ac:dyDescent="0.25">
      <c r="L939" s="264">
        <f>Member!A939</f>
        <v>38728</v>
      </c>
      <c r="M939">
        <f>SUMIF(Erfassung4!BD:BD,L939,Erfassung4!BW:BW)</f>
        <v>0</v>
      </c>
      <c r="N939">
        <f>SUMIF(Erfassung4!BD:BD,L939,Erfassung4!BG:BG)</f>
        <v>0</v>
      </c>
      <c r="O939">
        <f t="shared" si="45"/>
        <v>0</v>
      </c>
      <c r="P939">
        <f t="shared" si="44"/>
        <v>1</v>
      </c>
    </row>
    <row r="940" spans="12:16" x14ac:dyDescent="0.25">
      <c r="L940" s="264">
        <f>Member!A940</f>
        <v>38970</v>
      </c>
      <c r="M940">
        <f>SUMIF(Erfassung4!BD:BD,L940,Erfassung4!BW:BW)</f>
        <v>0</v>
      </c>
      <c r="N940">
        <f>SUMIF(Erfassung4!BD:BD,L940,Erfassung4!BG:BG)</f>
        <v>0</v>
      </c>
      <c r="O940">
        <f t="shared" si="45"/>
        <v>0</v>
      </c>
      <c r="P940">
        <f t="shared" si="44"/>
        <v>1</v>
      </c>
    </row>
    <row r="941" spans="12:16" x14ac:dyDescent="0.25">
      <c r="L941" s="264">
        <f>Member!A941</f>
        <v>38681</v>
      </c>
      <c r="M941">
        <f>SUMIF(Erfassung4!BD:BD,L941,Erfassung4!BW:BW)</f>
        <v>0</v>
      </c>
      <c r="N941">
        <f>SUMIF(Erfassung4!BD:BD,L941,Erfassung4!BG:BG)</f>
        <v>0</v>
      </c>
      <c r="O941">
        <f t="shared" si="45"/>
        <v>0</v>
      </c>
      <c r="P941">
        <f t="shared" si="44"/>
        <v>1</v>
      </c>
    </row>
    <row r="942" spans="12:16" x14ac:dyDescent="0.25">
      <c r="L942" s="264">
        <f>Member!A942</f>
        <v>25629</v>
      </c>
      <c r="M942">
        <f>SUMIF(Erfassung4!BD:BD,L942,Erfassung4!BW:BW)</f>
        <v>0</v>
      </c>
      <c r="N942">
        <f>SUMIF(Erfassung4!BD:BD,L942,Erfassung4!BG:BG)</f>
        <v>0</v>
      </c>
      <c r="O942">
        <f t="shared" si="45"/>
        <v>0</v>
      </c>
      <c r="P942">
        <f t="shared" si="44"/>
        <v>1</v>
      </c>
    </row>
    <row r="943" spans="12:16" x14ac:dyDescent="0.25">
      <c r="L943" s="264">
        <f>Member!A943</f>
        <v>38933</v>
      </c>
      <c r="M943">
        <f>SUMIF(Erfassung4!BD:BD,L943,Erfassung4!BW:BW)</f>
        <v>0</v>
      </c>
      <c r="N943">
        <f>SUMIF(Erfassung4!BD:BD,L943,Erfassung4!BG:BG)</f>
        <v>0</v>
      </c>
      <c r="O943">
        <f t="shared" si="45"/>
        <v>0</v>
      </c>
      <c r="P943">
        <f t="shared" si="44"/>
        <v>1</v>
      </c>
    </row>
    <row r="944" spans="12:16" x14ac:dyDescent="0.25">
      <c r="L944" s="264">
        <f>Member!A944</f>
        <v>25279</v>
      </c>
      <c r="M944">
        <f>SUMIF(Erfassung4!BD:BD,L944,Erfassung4!BW:BW)</f>
        <v>0</v>
      </c>
      <c r="N944">
        <f>SUMIF(Erfassung4!BD:BD,L944,Erfassung4!BG:BG)</f>
        <v>0</v>
      </c>
      <c r="O944">
        <f t="shared" si="45"/>
        <v>0</v>
      </c>
      <c r="P944">
        <f t="shared" si="44"/>
        <v>1</v>
      </c>
    </row>
    <row r="945" spans="12:16" x14ac:dyDescent="0.25">
      <c r="L945" s="264">
        <f>Member!A945</f>
        <v>25778</v>
      </c>
      <c r="M945">
        <f>SUMIF(Erfassung4!BD:BD,L945,Erfassung4!BW:BW)</f>
        <v>0</v>
      </c>
      <c r="N945">
        <f>SUMIF(Erfassung4!BD:BD,L945,Erfassung4!BG:BG)</f>
        <v>0</v>
      </c>
      <c r="O945">
        <f t="shared" si="45"/>
        <v>0</v>
      </c>
      <c r="P945">
        <f t="shared" si="44"/>
        <v>1</v>
      </c>
    </row>
    <row r="946" spans="12:16" x14ac:dyDescent="0.25">
      <c r="L946" s="264">
        <f>Member!A946</f>
        <v>38344</v>
      </c>
      <c r="M946">
        <f>SUMIF(Erfassung4!BD:BD,L946,Erfassung4!BW:BW)</f>
        <v>0</v>
      </c>
      <c r="N946">
        <f>SUMIF(Erfassung4!BD:BD,L946,Erfassung4!BG:BG)</f>
        <v>0</v>
      </c>
      <c r="O946">
        <f t="shared" si="45"/>
        <v>0</v>
      </c>
      <c r="P946">
        <f t="shared" si="44"/>
        <v>1</v>
      </c>
    </row>
    <row r="947" spans="12:16" x14ac:dyDescent="0.25">
      <c r="L947" s="264">
        <f>Member!A947</f>
        <v>38480</v>
      </c>
      <c r="M947">
        <f>SUMIF(Erfassung4!BD:BD,L947,Erfassung4!BW:BW)</f>
        <v>0</v>
      </c>
      <c r="N947">
        <f>SUMIF(Erfassung4!BD:BD,L947,Erfassung4!BG:BG)</f>
        <v>0</v>
      </c>
      <c r="O947">
        <f t="shared" si="45"/>
        <v>0</v>
      </c>
      <c r="P947">
        <f t="shared" si="44"/>
        <v>1</v>
      </c>
    </row>
    <row r="948" spans="12:16" x14ac:dyDescent="0.25">
      <c r="L948" s="264">
        <f>Member!A948</f>
        <v>38847</v>
      </c>
      <c r="M948">
        <f>SUMIF(Erfassung4!BD:BD,L948,Erfassung4!BW:BW)</f>
        <v>0</v>
      </c>
      <c r="N948">
        <f>SUMIF(Erfassung4!BD:BD,L948,Erfassung4!BG:BG)</f>
        <v>0</v>
      </c>
      <c r="O948">
        <f t="shared" si="45"/>
        <v>0</v>
      </c>
      <c r="P948">
        <f t="shared" si="44"/>
        <v>1</v>
      </c>
    </row>
    <row r="949" spans="12:16" x14ac:dyDescent="0.25">
      <c r="L949" s="264">
        <f>Member!A949</f>
        <v>38202</v>
      </c>
      <c r="M949">
        <f>SUMIF(Erfassung4!BD:BD,L949,Erfassung4!BW:BW)</f>
        <v>0</v>
      </c>
      <c r="N949">
        <f>SUMIF(Erfassung4!BD:BD,L949,Erfassung4!BG:BG)</f>
        <v>0</v>
      </c>
      <c r="O949">
        <f t="shared" si="45"/>
        <v>0</v>
      </c>
      <c r="P949">
        <f t="shared" si="44"/>
        <v>1</v>
      </c>
    </row>
    <row r="950" spans="12:16" x14ac:dyDescent="0.25">
      <c r="L950" s="264">
        <f>Member!A950</f>
        <v>4788</v>
      </c>
      <c r="M950">
        <f>SUMIF(Erfassung4!BD:BD,L950,Erfassung4!BW:BW)</f>
        <v>0</v>
      </c>
      <c r="N950">
        <f>SUMIF(Erfassung4!BD:BD,L950,Erfassung4!BG:BG)</f>
        <v>0</v>
      </c>
      <c r="O950">
        <f t="shared" si="45"/>
        <v>0</v>
      </c>
      <c r="P950">
        <f t="shared" si="44"/>
        <v>1</v>
      </c>
    </row>
    <row r="951" spans="12:16" x14ac:dyDescent="0.25">
      <c r="L951" s="264">
        <f>Member!A951</f>
        <v>16861</v>
      </c>
      <c r="M951">
        <f>SUMIF(Erfassung4!BD:BD,L951,Erfassung4!BW:BW)</f>
        <v>0</v>
      </c>
      <c r="N951">
        <f>SUMIF(Erfassung4!BD:BD,L951,Erfassung4!BG:BG)</f>
        <v>0</v>
      </c>
      <c r="O951">
        <f t="shared" si="45"/>
        <v>0</v>
      </c>
      <c r="P951">
        <f t="shared" si="44"/>
        <v>1</v>
      </c>
    </row>
    <row r="952" spans="12:16" x14ac:dyDescent="0.25">
      <c r="L952" s="264">
        <f>Member!A952</f>
        <v>16860</v>
      </c>
      <c r="M952">
        <f>SUMIF(Erfassung4!BD:BD,L952,Erfassung4!BW:BW)</f>
        <v>0</v>
      </c>
      <c r="N952">
        <f>SUMIF(Erfassung4!BD:BD,L952,Erfassung4!BG:BG)</f>
        <v>0</v>
      </c>
      <c r="O952">
        <f t="shared" si="45"/>
        <v>0</v>
      </c>
      <c r="P952">
        <f t="shared" si="44"/>
        <v>1</v>
      </c>
    </row>
    <row r="953" spans="12:16" x14ac:dyDescent="0.25">
      <c r="L953" s="264">
        <f>Member!A953</f>
        <v>38643</v>
      </c>
      <c r="M953">
        <f>SUMIF(Erfassung4!BD:BD,L953,Erfassung4!BW:BW)</f>
        <v>0</v>
      </c>
      <c r="N953">
        <f>SUMIF(Erfassung4!BD:BD,L953,Erfassung4!BG:BG)</f>
        <v>0</v>
      </c>
      <c r="O953">
        <f t="shared" si="45"/>
        <v>0</v>
      </c>
      <c r="P953">
        <f t="shared" si="44"/>
        <v>1</v>
      </c>
    </row>
    <row r="954" spans="12:16" x14ac:dyDescent="0.25">
      <c r="L954" s="264">
        <f>Member!A954</f>
        <v>16862</v>
      </c>
      <c r="M954">
        <f>SUMIF(Erfassung4!BD:BD,L954,Erfassung4!BW:BW)</f>
        <v>0</v>
      </c>
      <c r="N954">
        <f>SUMIF(Erfassung4!BD:BD,L954,Erfassung4!BG:BG)</f>
        <v>0</v>
      </c>
      <c r="O954">
        <f t="shared" si="45"/>
        <v>0</v>
      </c>
      <c r="P954">
        <f t="shared" si="44"/>
        <v>1</v>
      </c>
    </row>
    <row r="955" spans="12:16" x14ac:dyDescent="0.25">
      <c r="L955" s="264">
        <f>Member!A955</f>
        <v>38895</v>
      </c>
      <c r="M955">
        <f>SUMIF(Erfassung4!BD:BD,L955,Erfassung4!BW:BW)</f>
        <v>0</v>
      </c>
      <c r="N955">
        <f>SUMIF(Erfassung4!BD:BD,L955,Erfassung4!BG:BG)</f>
        <v>0</v>
      </c>
      <c r="O955">
        <f t="shared" si="45"/>
        <v>0</v>
      </c>
      <c r="P955">
        <f t="shared" si="44"/>
        <v>1</v>
      </c>
    </row>
    <row r="956" spans="12:16" x14ac:dyDescent="0.25">
      <c r="L956" s="264">
        <f>Member!A956</f>
        <v>16565</v>
      </c>
      <c r="M956">
        <f>SUMIF(Erfassung4!BD:BD,L956,Erfassung4!BW:BW)</f>
        <v>0</v>
      </c>
      <c r="N956">
        <f>SUMIF(Erfassung4!BD:BD,L956,Erfassung4!BG:BG)</f>
        <v>0</v>
      </c>
      <c r="O956">
        <f t="shared" si="45"/>
        <v>0</v>
      </c>
      <c r="P956">
        <f t="shared" si="44"/>
        <v>1</v>
      </c>
    </row>
    <row r="957" spans="12:16" x14ac:dyDescent="0.25">
      <c r="L957" s="264">
        <f>Member!A957</f>
        <v>38721</v>
      </c>
      <c r="M957">
        <f>SUMIF(Erfassung4!BD:BD,L957,Erfassung4!BW:BW)</f>
        <v>0</v>
      </c>
      <c r="N957">
        <f>SUMIF(Erfassung4!BD:BD,L957,Erfassung4!BG:BG)</f>
        <v>0</v>
      </c>
      <c r="O957">
        <f t="shared" si="45"/>
        <v>0</v>
      </c>
      <c r="P957">
        <f t="shared" si="44"/>
        <v>1</v>
      </c>
    </row>
    <row r="958" spans="12:16" x14ac:dyDescent="0.25">
      <c r="L958" s="264">
        <f>Member!A958</f>
        <v>38968</v>
      </c>
      <c r="M958">
        <f>SUMIF(Erfassung4!BD:BD,L958,Erfassung4!BW:BW)</f>
        <v>0</v>
      </c>
      <c r="N958">
        <f>SUMIF(Erfassung4!BD:BD,L958,Erfassung4!BG:BG)</f>
        <v>0</v>
      </c>
      <c r="O958">
        <f t="shared" si="45"/>
        <v>0</v>
      </c>
      <c r="P958">
        <f t="shared" si="44"/>
        <v>1</v>
      </c>
    </row>
    <row r="959" spans="12:16" x14ac:dyDescent="0.25">
      <c r="L959" s="264">
        <f>Member!A959</f>
        <v>38544</v>
      </c>
      <c r="M959">
        <f>SUMIF(Erfassung4!BD:BD,L959,Erfassung4!BW:BW)</f>
        <v>0</v>
      </c>
      <c r="N959">
        <f>SUMIF(Erfassung4!BD:BD,L959,Erfassung4!BG:BG)</f>
        <v>0</v>
      </c>
      <c r="O959">
        <f t="shared" si="45"/>
        <v>0</v>
      </c>
      <c r="P959">
        <f t="shared" si="44"/>
        <v>1</v>
      </c>
    </row>
    <row r="960" spans="12:16" x14ac:dyDescent="0.25">
      <c r="L960" s="264">
        <f>Member!A960</f>
        <v>38856</v>
      </c>
      <c r="M960">
        <f>SUMIF(Erfassung4!BD:BD,L960,Erfassung4!BW:BW)</f>
        <v>0</v>
      </c>
      <c r="N960">
        <f>SUMIF(Erfassung4!BD:BD,L960,Erfassung4!BG:BG)</f>
        <v>0</v>
      </c>
      <c r="O960">
        <f t="shared" si="45"/>
        <v>0</v>
      </c>
      <c r="P960">
        <f t="shared" si="44"/>
        <v>1</v>
      </c>
    </row>
    <row r="961" spans="12:16" x14ac:dyDescent="0.25">
      <c r="L961" s="264">
        <f>Member!A961</f>
        <v>38775</v>
      </c>
      <c r="M961">
        <f>SUMIF(Erfassung4!BD:BD,L961,Erfassung4!BW:BW)</f>
        <v>0</v>
      </c>
      <c r="N961">
        <f>SUMIF(Erfassung4!BD:BD,L961,Erfassung4!BG:BG)</f>
        <v>0</v>
      </c>
      <c r="O961">
        <f t="shared" si="45"/>
        <v>0</v>
      </c>
      <c r="P961">
        <f t="shared" si="44"/>
        <v>1</v>
      </c>
    </row>
    <row r="962" spans="12:16" x14ac:dyDescent="0.25">
      <c r="L962" s="264">
        <f>Member!A962</f>
        <v>38919</v>
      </c>
      <c r="M962">
        <f>SUMIF(Erfassung4!BD:BD,L962,Erfassung4!BW:BW)</f>
        <v>0</v>
      </c>
      <c r="N962">
        <f>SUMIF(Erfassung4!BD:BD,L962,Erfassung4!BG:BG)</f>
        <v>0</v>
      </c>
      <c r="O962">
        <f t="shared" si="45"/>
        <v>0</v>
      </c>
      <c r="P962">
        <f t="shared" ref="P962:P1025" si="46">RANK(O962,O:O)</f>
        <v>1</v>
      </c>
    </row>
    <row r="963" spans="12:16" x14ac:dyDescent="0.25">
      <c r="L963" s="264">
        <f>Member!A963</f>
        <v>38876</v>
      </c>
      <c r="M963">
        <f>SUMIF(Erfassung4!BD:BD,L963,Erfassung4!BW:BW)</f>
        <v>0</v>
      </c>
      <c r="N963">
        <f>SUMIF(Erfassung4!BD:BD,L963,Erfassung4!BG:BG)</f>
        <v>0</v>
      </c>
      <c r="O963">
        <f t="shared" ref="O963:O1026" si="47">IF(N963=0,0,M963/N963-ROW()/1000000000)</f>
        <v>0</v>
      </c>
      <c r="P963">
        <f t="shared" si="46"/>
        <v>1</v>
      </c>
    </row>
    <row r="964" spans="12:16" x14ac:dyDescent="0.25">
      <c r="L964" s="264">
        <f>Member!A964</f>
        <v>16349</v>
      </c>
      <c r="M964">
        <f>SUMIF(Erfassung4!BD:BD,L964,Erfassung4!BW:BW)</f>
        <v>0</v>
      </c>
      <c r="N964">
        <f>SUMIF(Erfassung4!BD:BD,L964,Erfassung4!BG:BG)</f>
        <v>0</v>
      </c>
      <c r="O964">
        <f t="shared" si="47"/>
        <v>0</v>
      </c>
      <c r="P964">
        <f t="shared" si="46"/>
        <v>1</v>
      </c>
    </row>
    <row r="965" spans="12:16" x14ac:dyDescent="0.25">
      <c r="L965" s="264">
        <f>Member!A965</f>
        <v>38545</v>
      </c>
      <c r="M965">
        <f>SUMIF(Erfassung4!BD:BD,L965,Erfassung4!BW:BW)</f>
        <v>0</v>
      </c>
      <c r="N965">
        <f>SUMIF(Erfassung4!BD:BD,L965,Erfassung4!BG:BG)</f>
        <v>0</v>
      </c>
      <c r="O965">
        <f t="shared" si="47"/>
        <v>0</v>
      </c>
      <c r="P965">
        <f t="shared" si="46"/>
        <v>1</v>
      </c>
    </row>
    <row r="966" spans="12:16" x14ac:dyDescent="0.25">
      <c r="L966" s="264">
        <f>Member!A966</f>
        <v>38780</v>
      </c>
      <c r="M966">
        <f>SUMIF(Erfassung4!BD:BD,L966,Erfassung4!BW:BW)</f>
        <v>0</v>
      </c>
      <c r="N966">
        <f>SUMIF(Erfassung4!BD:BD,L966,Erfassung4!BG:BG)</f>
        <v>0</v>
      </c>
      <c r="O966">
        <f t="shared" si="47"/>
        <v>0</v>
      </c>
      <c r="P966">
        <f t="shared" si="46"/>
        <v>1</v>
      </c>
    </row>
    <row r="967" spans="12:16" x14ac:dyDescent="0.25">
      <c r="L967" s="264">
        <f>Member!A967</f>
        <v>16945</v>
      </c>
      <c r="M967">
        <f>SUMIF(Erfassung4!BD:BD,L967,Erfassung4!BW:BW)</f>
        <v>0</v>
      </c>
      <c r="N967">
        <f>SUMIF(Erfassung4!BD:BD,L967,Erfassung4!BG:BG)</f>
        <v>0</v>
      </c>
      <c r="O967">
        <f t="shared" si="47"/>
        <v>0</v>
      </c>
      <c r="P967">
        <f t="shared" si="46"/>
        <v>1</v>
      </c>
    </row>
    <row r="968" spans="12:16" x14ac:dyDescent="0.25">
      <c r="L968" s="264">
        <f>Member!A968</f>
        <v>38620</v>
      </c>
      <c r="M968">
        <f>SUMIF(Erfassung4!BD:BD,L968,Erfassung4!BW:BW)</f>
        <v>0</v>
      </c>
      <c r="N968">
        <f>SUMIF(Erfassung4!BD:BD,L968,Erfassung4!BG:BG)</f>
        <v>0</v>
      </c>
      <c r="O968">
        <f t="shared" si="47"/>
        <v>0</v>
      </c>
      <c r="P968">
        <f t="shared" si="46"/>
        <v>1</v>
      </c>
    </row>
    <row r="969" spans="12:16" x14ac:dyDescent="0.25">
      <c r="L969" s="264">
        <f>Member!A969</f>
        <v>38642</v>
      </c>
      <c r="M969">
        <f>SUMIF(Erfassung4!BD:BD,L969,Erfassung4!BW:BW)</f>
        <v>0</v>
      </c>
      <c r="N969">
        <f>SUMIF(Erfassung4!BD:BD,L969,Erfassung4!BG:BG)</f>
        <v>0</v>
      </c>
      <c r="O969">
        <f t="shared" si="47"/>
        <v>0</v>
      </c>
      <c r="P969">
        <f t="shared" si="46"/>
        <v>1</v>
      </c>
    </row>
    <row r="970" spans="12:16" x14ac:dyDescent="0.25">
      <c r="L970" s="264">
        <f>Member!A970</f>
        <v>38396</v>
      </c>
      <c r="M970">
        <f>SUMIF(Erfassung4!BD:BD,L970,Erfassung4!BW:BW)</f>
        <v>0</v>
      </c>
      <c r="N970">
        <f>SUMIF(Erfassung4!BD:BD,L970,Erfassung4!BG:BG)</f>
        <v>0</v>
      </c>
      <c r="O970">
        <f t="shared" si="47"/>
        <v>0</v>
      </c>
      <c r="P970">
        <f t="shared" si="46"/>
        <v>1</v>
      </c>
    </row>
    <row r="971" spans="12:16" x14ac:dyDescent="0.25">
      <c r="L971" s="264">
        <f>Member!A971</f>
        <v>16348</v>
      </c>
      <c r="M971">
        <f>SUMIF(Erfassung4!BD:BD,L971,Erfassung4!BW:BW)</f>
        <v>0</v>
      </c>
      <c r="N971">
        <f>SUMIF(Erfassung4!BD:BD,L971,Erfassung4!BG:BG)</f>
        <v>0</v>
      </c>
      <c r="O971">
        <f t="shared" si="47"/>
        <v>0</v>
      </c>
      <c r="P971">
        <f t="shared" si="46"/>
        <v>1</v>
      </c>
    </row>
    <row r="972" spans="12:16" x14ac:dyDescent="0.25">
      <c r="L972" s="264">
        <f>Member!A972</f>
        <v>38453</v>
      </c>
      <c r="M972">
        <f>SUMIF(Erfassung4!BD:BD,L972,Erfassung4!BW:BW)</f>
        <v>0</v>
      </c>
      <c r="N972">
        <f>SUMIF(Erfassung4!BD:BD,L972,Erfassung4!BG:BG)</f>
        <v>0</v>
      </c>
      <c r="O972">
        <f t="shared" si="47"/>
        <v>0</v>
      </c>
      <c r="P972">
        <f t="shared" si="46"/>
        <v>1</v>
      </c>
    </row>
    <row r="973" spans="12:16" x14ac:dyDescent="0.25">
      <c r="L973" s="264">
        <f>Member!A973</f>
        <v>16352</v>
      </c>
      <c r="M973">
        <f>SUMIF(Erfassung4!BD:BD,L973,Erfassung4!BW:BW)</f>
        <v>0</v>
      </c>
      <c r="N973">
        <f>SUMIF(Erfassung4!BD:BD,L973,Erfassung4!BG:BG)</f>
        <v>0</v>
      </c>
      <c r="O973">
        <f t="shared" si="47"/>
        <v>0</v>
      </c>
      <c r="P973">
        <f t="shared" si="46"/>
        <v>1</v>
      </c>
    </row>
    <row r="974" spans="12:16" x14ac:dyDescent="0.25">
      <c r="L974" s="264">
        <f>Member!A974</f>
        <v>16346</v>
      </c>
      <c r="M974">
        <f>SUMIF(Erfassung4!BD:BD,L974,Erfassung4!BW:BW)</f>
        <v>0</v>
      </c>
      <c r="N974">
        <f>SUMIF(Erfassung4!BD:BD,L974,Erfassung4!BG:BG)</f>
        <v>0</v>
      </c>
      <c r="O974">
        <f t="shared" si="47"/>
        <v>0</v>
      </c>
      <c r="P974">
        <f t="shared" si="46"/>
        <v>1</v>
      </c>
    </row>
    <row r="975" spans="12:16" x14ac:dyDescent="0.25">
      <c r="L975" s="264">
        <f>Member!A975</f>
        <v>38005</v>
      </c>
      <c r="M975">
        <f>SUMIF(Erfassung4!BD:BD,L975,Erfassung4!BW:BW)</f>
        <v>0</v>
      </c>
      <c r="N975">
        <f>SUMIF(Erfassung4!BD:BD,L975,Erfassung4!BG:BG)</f>
        <v>0</v>
      </c>
      <c r="O975">
        <f t="shared" si="47"/>
        <v>0</v>
      </c>
      <c r="P975">
        <f t="shared" si="46"/>
        <v>1</v>
      </c>
    </row>
    <row r="976" spans="12:16" x14ac:dyDescent="0.25">
      <c r="L976" s="264">
        <f>Member!A976</f>
        <v>38934</v>
      </c>
      <c r="M976">
        <f>SUMIF(Erfassung4!BD:BD,L976,Erfassung4!BW:BW)</f>
        <v>0</v>
      </c>
      <c r="N976">
        <f>SUMIF(Erfassung4!BD:BD,L976,Erfassung4!BG:BG)</f>
        <v>0</v>
      </c>
      <c r="O976">
        <f t="shared" si="47"/>
        <v>0</v>
      </c>
      <c r="P976">
        <f t="shared" si="46"/>
        <v>1</v>
      </c>
    </row>
    <row r="977" spans="12:16" x14ac:dyDescent="0.25">
      <c r="L977" s="264">
        <f>Member!A977</f>
        <v>38877</v>
      </c>
      <c r="M977">
        <f>SUMIF(Erfassung4!BD:BD,L977,Erfassung4!BW:BW)</f>
        <v>0</v>
      </c>
      <c r="N977">
        <f>SUMIF(Erfassung4!BD:BD,L977,Erfassung4!BG:BG)</f>
        <v>0</v>
      </c>
      <c r="O977">
        <f t="shared" si="47"/>
        <v>0</v>
      </c>
      <c r="P977">
        <f t="shared" si="46"/>
        <v>1</v>
      </c>
    </row>
    <row r="978" spans="12:16" x14ac:dyDescent="0.25">
      <c r="L978" s="264">
        <f>Member!A978</f>
        <v>16495</v>
      </c>
      <c r="M978">
        <f>SUMIF(Erfassung4!BD:BD,L978,Erfassung4!BW:BW)</f>
        <v>0</v>
      </c>
      <c r="N978">
        <f>SUMIF(Erfassung4!BD:BD,L978,Erfassung4!BG:BG)</f>
        <v>0</v>
      </c>
      <c r="O978">
        <f t="shared" si="47"/>
        <v>0</v>
      </c>
      <c r="P978">
        <f t="shared" si="46"/>
        <v>1</v>
      </c>
    </row>
    <row r="979" spans="12:16" x14ac:dyDescent="0.25">
      <c r="L979" s="264">
        <f>Member!A979</f>
        <v>16488</v>
      </c>
      <c r="M979">
        <f>SUMIF(Erfassung4!BD:BD,L979,Erfassung4!BW:BW)</f>
        <v>0</v>
      </c>
      <c r="N979">
        <f>SUMIF(Erfassung4!BD:BD,L979,Erfassung4!BG:BG)</f>
        <v>0</v>
      </c>
      <c r="O979">
        <f t="shared" si="47"/>
        <v>0</v>
      </c>
      <c r="P979">
        <f t="shared" si="46"/>
        <v>1</v>
      </c>
    </row>
    <row r="980" spans="12:16" x14ac:dyDescent="0.25">
      <c r="L980" s="264">
        <f>Member!A980</f>
        <v>16371</v>
      </c>
      <c r="M980">
        <f>SUMIF(Erfassung4!BD:BD,L980,Erfassung4!BW:BW)</f>
        <v>0</v>
      </c>
      <c r="N980">
        <f>SUMIF(Erfassung4!BD:BD,L980,Erfassung4!BG:BG)</f>
        <v>0</v>
      </c>
      <c r="O980">
        <f t="shared" si="47"/>
        <v>0</v>
      </c>
      <c r="P980">
        <f t="shared" si="46"/>
        <v>1</v>
      </c>
    </row>
    <row r="981" spans="12:16" x14ac:dyDescent="0.25">
      <c r="L981" s="264">
        <f>Member!A981</f>
        <v>38777</v>
      </c>
      <c r="M981">
        <f>SUMIF(Erfassung4!BD:BD,L981,Erfassung4!BW:BW)</f>
        <v>0</v>
      </c>
      <c r="N981">
        <f>SUMIF(Erfassung4!BD:BD,L981,Erfassung4!BG:BG)</f>
        <v>0</v>
      </c>
      <c r="O981">
        <f t="shared" si="47"/>
        <v>0</v>
      </c>
      <c r="P981">
        <f t="shared" si="46"/>
        <v>1</v>
      </c>
    </row>
    <row r="982" spans="12:16" x14ac:dyDescent="0.25">
      <c r="L982" s="264">
        <f>Member!A982</f>
        <v>16848</v>
      </c>
      <c r="M982">
        <f>SUMIF(Erfassung4!BD:BD,L982,Erfassung4!BW:BW)</f>
        <v>0</v>
      </c>
      <c r="N982">
        <f>SUMIF(Erfassung4!BD:BD,L982,Erfassung4!BG:BG)</f>
        <v>0</v>
      </c>
      <c r="O982">
        <f t="shared" si="47"/>
        <v>0</v>
      </c>
      <c r="P982">
        <f t="shared" si="46"/>
        <v>1</v>
      </c>
    </row>
    <row r="983" spans="12:16" x14ac:dyDescent="0.25">
      <c r="L983" s="264">
        <f>Member!A983</f>
        <v>16852</v>
      </c>
      <c r="M983">
        <f>SUMIF(Erfassung4!BD:BD,L983,Erfassung4!BW:BW)</f>
        <v>0</v>
      </c>
      <c r="N983">
        <f>SUMIF(Erfassung4!BD:BD,L983,Erfassung4!BG:BG)</f>
        <v>0</v>
      </c>
      <c r="O983">
        <f t="shared" si="47"/>
        <v>0</v>
      </c>
      <c r="P983">
        <f t="shared" si="46"/>
        <v>1</v>
      </c>
    </row>
    <row r="984" spans="12:16" x14ac:dyDescent="0.25">
      <c r="L984" s="264">
        <f>Member!A984</f>
        <v>25541</v>
      </c>
      <c r="M984">
        <f>SUMIF(Erfassung4!BD:BD,L984,Erfassung4!BW:BW)</f>
        <v>0</v>
      </c>
      <c r="N984">
        <f>SUMIF(Erfassung4!BD:BD,L984,Erfassung4!BG:BG)</f>
        <v>0</v>
      </c>
      <c r="O984">
        <f t="shared" si="47"/>
        <v>0</v>
      </c>
      <c r="P984">
        <f t="shared" si="46"/>
        <v>1</v>
      </c>
    </row>
    <row r="985" spans="12:16" x14ac:dyDescent="0.25">
      <c r="L985" s="264">
        <f>Member!A985</f>
        <v>25199</v>
      </c>
      <c r="M985">
        <f>SUMIF(Erfassung4!BD:BD,L985,Erfassung4!BW:BW)</f>
        <v>0</v>
      </c>
      <c r="N985">
        <f>SUMIF(Erfassung4!BD:BD,L985,Erfassung4!BG:BG)</f>
        <v>0</v>
      </c>
      <c r="O985">
        <f t="shared" si="47"/>
        <v>0</v>
      </c>
      <c r="P985">
        <f t="shared" si="46"/>
        <v>1</v>
      </c>
    </row>
    <row r="986" spans="12:16" x14ac:dyDescent="0.25">
      <c r="L986" s="264">
        <f>Member!A986</f>
        <v>38686</v>
      </c>
      <c r="M986">
        <f>SUMIF(Erfassung4!BD:BD,L986,Erfassung4!BW:BW)</f>
        <v>0</v>
      </c>
      <c r="N986">
        <f>SUMIF(Erfassung4!BD:BD,L986,Erfassung4!BG:BG)</f>
        <v>0</v>
      </c>
      <c r="O986">
        <f t="shared" si="47"/>
        <v>0</v>
      </c>
      <c r="P986">
        <f t="shared" si="46"/>
        <v>1</v>
      </c>
    </row>
    <row r="987" spans="12:16" x14ac:dyDescent="0.25">
      <c r="L987" s="264">
        <f>Member!A987</f>
        <v>16287</v>
      </c>
      <c r="M987">
        <f>SUMIF(Erfassung4!BD:BD,L987,Erfassung4!BW:BW)</f>
        <v>0</v>
      </c>
      <c r="N987">
        <f>SUMIF(Erfassung4!BD:BD,L987,Erfassung4!BG:BG)</f>
        <v>0</v>
      </c>
      <c r="O987">
        <f t="shared" si="47"/>
        <v>0</v>
      </c>
      <c r="P987">
        <f t="shared" si="46"/>
        <v>1</v>
      </c>
    </row>
    <row r="988" spans="12:16" x14ac:dyDescent="0.25">
      <c r="L988" s="264">
        <f>Member!A988</f>
        <v>16277</v>
      </c>
      <c r="M988">
        <f>SUMIF(Erfassung4!BD:BD,L988,Erfassung4!BW:BW)</f>
        <v>0</v>
      </c>
      <c r="N988">
        <f>SUMIF(Erfassung4!BD:BD,L988,Erfassung4!BG:BG)</f>
        <v>0</v>
      </c>
      <c r="O988">
        <f t="shared" si="47"/>
        <v>0</v>
      </c>
      <c r="P988">
        <f t="shared" si="46"/>
        <v>1</v>
      </c>
    </row>
    <row r="989" spans="12:16" x14ac:dyDescent="0.25">
      <c r="L989" s="264">
        <f>Member!A989</f>
        <v>38840</v>
      </c>
      <c r="M989">
        <f>SUMIF(Erfassung4!BD:BD,L989,Erfassung4!BW:BW)</f>
        <v>0</v>
      </c>
      <c r="N989">
        <f>SUMIF(Erfassung4!BD:BD,L989,Erfassung4!BG:BG)</f>
        <v>0</v>
      </c>
      <c r="O989">
        <f t="shared" si="47"/>
        <v>0</v>
      </c>
      <c r="P989">
        <f t="shared" si="46"/>
        <v>1</v>
      </c>
    </row>
    <row r="990" spans="12:16" x14ac:dyDescent="0.25">
      <c r="L990" s="264">
        <f>Member!A990</f>
        <v>38687</v>
      </c>
      <c r="M990">
        <f>SUMIF(Erfassung4!BD:BD,L990,Erfassung4!BW:BW)</f>
        <v>0</v>
      </c>
      <c r="N990">
        <f>SUMIF(Erfassung4!BD:BD,L990,Erfassung4!BG:BG)</f>
        <v>0</v>
      </c>
      <c r="O990">
        <f t="shared" si="47"/>
        <v>0</v>
      </c>
      <c r="P990">
        <f t="shared" si="46"/>
        <v>1</v>
      </c>
    </row>
    <row r="991" spans="12:16" x14ac:dyDescent="0.25">
      <c r="L991" s="264">
        <f>Member!A991</f>
        <v>25425</v>
      </c>
      <c r="M991">
        <f>SUMIF(Erfassung4!BD:BD,L991,Erfassung4!BW:BW)</f>
        <v>0</v>
      </c>
      <c r="N991">
        <f>SUMIF(Erfassung4!BD:BD,L991,Erfassung4!BG:BG)</f>
        <v>0</v>
      </c>
      <c r="O991">
        <f t="shared" si="47"/>
        <v>0</v>
      </c>
      <c r="P991">
        <f t="shared" si="46"/>
        <v>1</v>
      </c>
    </row>
    <row r="992" spans="12:16" x14ac:dyDescent="0.25">
      <c r="L992" s="264">
        <f>Member!A992</f>
        <v>16285</v>
      </c>
      <c r="M992">
        <f>SUMIF(Erfassung4!BD:BD,L992,Erfassung4!BW:BW)</f>
        <v>0</v>
      </c>
      <c r="N992">
        <f>SUMIF(Erfassung4!BD:BD,L992,Erfassung4!BG:BG)</f>
        <v>0</v>
      </c>
      <c r="O992">
        <f t="shared" si="47"/>
        <v>0</v>
      </c>
      <c r="P992">
        <f t="shared" si="46"/>
        <v>1</v>
      </c>
    </row>
    <row r="993" spans="12:16" x14ac:dyDescent="0.25">
      <c r="L993" s="264">
        <f>Member!A993</f>
        <v>10622</v>
      </c>
      <c r="M993">
        <f>SUMIF(Erfassung4!BD:BD,L993,Erfassung4!BW:BW)</f>
        <v>0</v>
      </c>
      <c r="N993">
        <f>SUMIF(Erfassung4!BD:BD,L993,Erfassung4!BG:BG)</f>
        <v>0</v>
      </c>
      <c r="O993">
        <f t="shared" si="47"/>
        <v>0</v>
      </c>
      <c r="P993">
        <f t="shared" si="46"/>
        <v>1</v>
      </c>
    </row>
    <row r="994" spans="12:16" x14ac:dyDescent="0.25">
      <c r="L994" s="264">
        <f>Member!A994</f>
        <v>38961</v>
      </c>
      <c r="M994">
        <f>SUMIF(Erfassung4!BD:BD,L994,Erfassung4!BW:BW)</f>
        <v>0</v>
      </c>
      <c r="N994">
        <f>SUMIF(Erfassung4!BD:BD,L994,Erfassung4!BG:BG)</f>
        <v>0</v>
      </c>
      <c r="O994">
        <f t="shared" si="47"/>
        <v>0</v>
      </c>
      <c r="P994">
        <f t="shared" si="46"/>
        <v>1</v>
      </c>
    </row>
    <row r="995" spans="12:16" x14ac:dyDescent="0.25">
      <c r="L995" s="264">
        <f>Member!A995</f>
        <v>38039</v>
      </c>
      <c r="M995">
        <f>SUMIF(Erfassung4!BD:BD,L995,Erfassung4!BW:BW)</f>
        <v>0</v>
      </c>
      <c r="N995">
        <f>SUMIF(Erfassung4!BD:BD,L995,Erfassung4!BG:BG)</f>
        <v>0</v>
      </c>
      <c r="O995">
        <f t="shared" si="47"/>
        <v>0</v>
      </c>
      <c r="P995">
        <f t="shared" si="46"/>
        <v>1</v>
      </c>
    </row>
    <row r="996" spans="12:16" x14ac:dyDescent="0.25">
      <c r="L996" s="264">
        <f>Member!A996</f>
        <v>38841</v>
      </c>
      <c r="M996">
        <f>SUMIF(Erfassung4!BD:BD,L996,Erfassung4!BW:BW)</f>
        <v>0</v>
      </c>
      <c r="N996">
        <f>SUMIF(Erfassung4!BD:BD,L996,Erfassung4!BG:BG)</f>
        <v>0</v>
      </c>
      <c r="O996">
        <f t="shared" si="47"/>
        <v>0</v>
      </c>
      <c r="P996">
        <f t="shared" si="46"/>
        <v>1</v>
      </c>
    </row>
    <row r="997" spans="12:16" x14ac:dyDescent="0.25">
      <c r="L997" s="264">
        <f>Member!A997</f>
        <v>16939</v>
      </c>
      <c r="M997">
        <f>SUMIF(Erfassung4!BD:BD,L997,Erfassung4!BW:BW)</f>
        <v>0</v>
      </c>
      <c r="N997">
        <f>SUMIF(Erfassung4!BD:BD,L997,Erfassung4!BG:BG)</f>
        <v>0</v>
      </c>
      <c r="O997">
        <f t="shared" si="47"/>
        <v>0</v>
      </c>
      <c r="P997">
        <f t="shared" si="46"/>
        <v>1</v>
      </c>
    </row>
    <row r="998" spans="12:16" x14ac:dyDescent="0.25">
      <c r="L998" s="264">
        <f>Member!A998</f>
        <v>16305</v>
      </c>
      <c r="M998">
        <f>SUMIF(Erfassung4!BD:BD,L998,Erfassung4!BW:BW)</f>
        <v>0</v>
      </c>
      <c r="N998">
        <f>SUMIF(Erfassung4!BD:BD,L998,Erfassung4!BG:BG)</f>
        <v>0</v>
      </c>
      <c r="O998">
        <f t="shared" si="47"/>
        <v>0</v>
      </c>
      <c r="P998">
        <f t="shared" si="46"/>
        <v>1</v>
      </c>
    </row>
    <row r="999" spans="12:16" x14ac:dyDescent="0.25">
      <c r="L999" s="264">
        <f>Member!A999</f>
        <v>16300</v>
      </c>
      <c r="M999">
        <f>SUMIF(Erfassung4!BD:BD,L999,Erfassung4!BW:BW)</f>
        <v>0</v>
      </c>
      <c r="N999">
        <f>SUMIF(Erfassung4!BD:BD,L999,Erfassung4!BG:BG)</f>
        <v>0</v>
      </c>
      <c r="O999">
        <f t="shared" si="47"/>
        <v>0</v>
      </c>
      <c r="P999">
        <f t="shared" si="46"/>
        <v>1</v>
      </c>
    </row>
    <row r="1000" spans="12:16" x14ac:dyDescent="0.25">
      <c r="L1000" s="264">
        <f>Member!A1000</f>
        <v>38723</v>
      </c>
      <c r="M1000">
        <f>SUMIF(Erfassung4!BD:BD,L1000,Erfassung4!BW:BW)</f>
        <v>0</v>
      </c>
      <c r="N1000">
        <f>SUMIF(Erfassung4!BD:BD,L1000,Erfassung4!BG:BG)</f>
        <v>0</v>
      </c>
      <c r="O1000">
        <f t="shared" si="47"/>
        <v>0</v>
      </c>
      <c r="P1000">
        <f t="shared" si="46"/>
        <v>1</v>
      </c>
    </row>
    <row r="1001" spans="12:16" x14ac:dyDescent="0.25">
      <c r="L1001" s="264">
        <f>Member!A1001</f>
        <v>16291</v>
      </c>
      <c r="M1001">
        <f>SUMIF(Erfassung4!BD:BD,L1001,Erfassung4!BW:BW)</f>
        <v>0</v>
      </c>
      <c r="N1001">
        <f>SUMIF(Erfassung4!BD:BD,L1001,Erfassung4!BG:BG)</f>
        <v>0</v>
      </c>
      <c r="O1001">
        <f t="shared" si="47"/>
        <v>0</v>
      </c>
      <c r="P1001">
        <f t="shared" si="46"/>
        <v>1</v>
      </c>
    </row>
    <row r="1002" spans="12:16" x14ac:dyDescent="0.25">
      <c r="L1002" s="264">
        <f>Member!A1002</f>
        <v>16301</v>
      </c>
      <c r="M1002">
        <f>SUMIF(Erfassung4!BD:BD,L1002,Erfassung4!BW:BW)</f>
        <v>0</v>
      </c>
      <c r="N1002">
        <f>SUMIF(Erfassung4!BD:BD,L1002,Erfassung4!BG:BG)</f>
        <v>0</v>
      </c>
      <c r="O1002">
        <f t="shared" si="47"/>
        <v>0</v>
      </c>
      <c r="P1002">
        <f t="shared" si="46"/>
        <v>1</v>
      </c>
    </row>
    <row r="1003" spans="12:16" x14ac:dyDescent="0.25">
      <c r="L1003" s="264">
        <f>Member!A1003</f>
        <v>38018</v>
      </c>
      <c r="M1003">
        <f>SUMIF(Erfassung4!BD:BD,L1003,Erfassung4!BW:BW)</f>
        <v>0</v>
      </c>
      <c r="N1003">
        <f>SUMIF(Erfassung4!BD:BD,L1003,Erfassung4!BG:BG)</f>
        <v>0</v>
      </c>
      <c r="O1003">
        <f t="shared" si="47"/>
        <v>0</v>
      </c>
      <c r="P1003">
        <f t="shared" si="46"/>
        <v>1</v>
      </c>
    </row>
    <row r="1004" spans="12:16" x14ac:dyDescent="0.25">
      <c r="L1004" s="264">
        <f>Member!A1004</f>
        <v>25025</v>
      </c>
      <c r="M1004">
        <f>SUMIF(Erfassung4!BD:BD,L1004,Erfassung4!BW:BW)</f>
        <v>0</v>
      </c>
      <c r="N1004">
        <f>SUMIF(Erfassung4!BD:BD,L1004,Erfassung4!BG:BG)</f>
        <v>0</v>
      </c>
      <c r="O1004">
        <f t="shared" si="47"/>
        <v>0</v>
      </c>
      <c r="P1004">
        <f t="shared" si="46"/>
        <v>1</v>
      </c>
    </row>
    <row r="1005" spans="12:16" x14ac:dyDescent="0.25">
      <c r="L1005" s="264">
        <f>Member!A1005</f>
        <v>38411</v>
      </c>
      <c r="M1005">
        <f>SUMIF(Erfassung4!BD:BD,L1005,Erfassung4!BW:BW)</f>
        <v>0</v>
      </c>
      <c r="N1005">
        <f>SUMIF(Erfassung4!BD:BD,L1005,Erfassung4!BG:BG)</f>
        <v>0</v>
      </c>
      <c r="O1005">
        <f t="shared" si="47"/>
        <v>0</v>
      </c>
      <c r="P1005">
        <f t="shared" si="46"/>
        <v>1</v>
      </c>
    </row>
    <row r="1006" spans="12:16" x14ac:dyDescent="0.25">
      <c r="L1006" s="264">
        <f>Member!A1006</f>
        <v>7337</v>
      </c>
      <c r="M1006">
        <f>SUMIF(Erfassung4!BD:BD,L1006,Erfassung4!BW:BW)</f>
        <v>0</v>
      </c>
      <c r="N1006">
        <f>SUMIF(Erfassung4!BD:BD,L1006,Erfassung4!BG:BG)</f>
        <v>0</v>
      </c>
      <c r="O1006">
        <f t="shared" si="47"/>
        <v>0</v>
      </c>
      <c r="P1006">
        <f t="shared" si="46"/>
        <v>1</v>
      </c>
    </row>
    <row r="1007" spans="12:16" x14ac:dyDescent="0.25">
      <c r="L1007" s="264">
        <f>Member!A1007</f>
        <v>38360</v>
      </c>
      <c r="M1007">
        <f>SUMIF(Erfassung4!BD:BD,L1007,Erfassung4!BW:BW)</f>
        <v>0</v>
      </c>
      <c r="N1007">
        <f>SUMIF(Erfassung4!BD:BD,L1007,Erfassung4!BG:BG)</f>
        <v>0</v>
      </c>
      <c r="O1007">
        <f t="shared" si="47"/>
        <v>0</v>
      </c>
      <c r="P1007">
        <f t="shared" si="46"/>
        <v>1</v>
      </c>
    </row>
    <row r="1008" spans="12:16" x14ac:dyDescent="0.25">
      <c r="L1008" s="264">
        <f>Member!A1008</f>
        <v>7344</v>
      </c>
      <c r="M1008">
        <f>SUMIF(Erfassung4!BD:BD,L1008,Erfassung4!BW:BW)</f>
        <v>0</v>
      </c>
      <c r="N1008">
        <f>SUMIF(Erfassung4!BD:BD,L1008,Erfassung4!BG:BG)</f>
        <v>0</v>
      </c>
      <c r="O1008">
        <f t="shared" si="47"/>
        <v>0</v>
      </c>
      <c r="P1008">
        <f t="shared" si="46"/>
        <v>1</v>
      </c>
    </row>
    <row r="1009" spans="12:16" x14ac:dyDescent="0.25">
      <c r="L1009" s="264">
        <f>Member!A1009</f>
        <v>25024</v>
      </c>
      <c r="M1009">
        <f>SUMIF(Erfassung4!BD:BD,L1009,Erfassung4!BW:BW)</f>
        <v>0</v>
      </c>
      <c r="N1009">
        <f>SUMIF(Erfassung4!BD:BD,L1009,Erfassung4!BG:BG)</f>
        <v>0</v>
      </c>
      <c r="O1009">
        <f t="shared" si="47"/>
        <v>0</v>
      </c>
      <c r="P1009">
        <f t="shared" si="46"/>
        <v>1</v>
      </c>
    </row>
    <row r="1010" spans="12:16" x14ac:dyDescent="0.25">
      <c r="L1010" s="264">
        <f>Member!A1010</f>
        <v>38361</v>
      </c>
      <c r="M1010">
        <f>SUMIF(Erfassung4!BD:BD,L1010,Erfassung4!BW:BW)</f>
        <v>0</v>
      </c>
      <c r="N1010">
        <f>SUMIF(Erfassung4!BD:BD,L1010,Erfassung4!BG:BG)</f>
        <v>0</v>
      </c>
      <c r="O1010">
        <f t="shared" si="47"/>
        <v>0</v>
      </c>
      <c r="P1010">
        <f t="shared" si="46"/>
        <v>1</v>
      </c>
    </row>
    <row r="1011" spans="12:16" x14ac:dyDescent="0.25">
      <c r="L1011" s="264">
        <f>Member!A1011</f>
        <v>25606</v>
      </c>
      <c r="M1011">
        <f>SUMIF(Erfassung4!BD:BD,L1011,Erfassung4!BW:BW)</f>
        <v>0</v>
      </c>
      <c r="N1011">
        <f>SUMIF(Erfassung4!BD:BD,L1011,Erfassung4!BG:BG)</f>
        <v>0</v>
      </c>
      <c r="O1011">
        <f t="shared" si="47"/>
        <v>0</v>
      </c>
      <c r="P1011">
        <f t="shared" si="46"/>
        <v>1</v>
      </c>
    </row>
    <row r="1012" spans="12:16" x14ac:dyDescent="0.25">
      <c r="L1012" s="264">
        <f>Member!A1012</f>
        <v>38550</v>
      </c>
      <c r="M1012">
        <f>SUMIF(Erfassung4!BD:BD,L1012,Erfassung4!BW:BW)</f>
        <v>0</v>
      </c>
      <c r="N1012">
        <f>SUMIF(Erfassung4!BD:BD,L1012,Erfassung4!BG:BG)</f>
        <v>0</v>
      </c>
      <c r="O1012">
        <f t="shared" si="47"/>
        <v>0</v>
      </c>
      <c r="P1012">
        <f t="shared" si="46"/>
        <v>1</v>
      </c>
    </row>
    <row r="1013" spans="12:16" x14ac:dyDescent="0.25">
      <c r="L1013" s="264">
        <f>Member!A1013</f>
        <v>7348</v>
      </c>
      <c r="M1013">
        <f>SUMIF(Erfassung4!BD:BD,L1013,Erfassung4!BW:BW)</f>
        <v>0</v>
      </c>
      <c r="N1013">
        <f>SUMIF(Erfassung4!BD:BD,L1013,Erfassung4!BG:BG)</f>
        <v>0</v>
      </c>
      <c r="O1013">
        <f t="shared" si="47"/>
        <v>0</v>
      </c>
      <c r="P1013">
        <f t="shared" si="46"/>
        <v>1</v>
      </c>
    </row>
    <row r="1014" spans="12:16" x14ac:dyDescent="0.25">
      <c r="L1014" s="264">
        <f>Member!A1014</f>
        <v>38569</v>
      </c>
      <c r="M1014">
        <f>SUMIF(Erfassung4!BD:BD,L1014,Erfassung4!BW:BW)</f>
        <v>0</v>
      </c>
      <c r="N1014">
        <f>SUMIF(Erfassung4!BD:BD,L1014,Erfassung4!BG:BG)</f>
        <v>0</v>
      </c>
      <c r="O1014">
        <f t="shared" si="47"/>
        <v>0</v>
      </c>
      <c r="P1014">
        <f t="shared" si="46"/>
        <v>1</v>
      </c>
    </row>
    <row r="1015" spans="12:16" x14ac:dyDescent="0.25">
      <c r="L1015" s="264">
        <f>Member!A1015</f>
        <v>16096</v>
      </c>
      <c r="M1015">
        <f>SUMIF(Erfassung4!BD:BD,L1015,Erfassung4!BW:BW)</f>
        <v>0</v>
      </c>
      <c r="N1015">
        <f>SUMIF(Erfassung4!BD:BD,L1015,Erfassung4!BG:BG)</f>
        <v>0</v>
      </c>
      <c r="O1015">
        <f t="shared" si="47"/>
        <v>0</v>
      </c>
      <c r="P1015">
        <f t="shared" si="46"/>
        <v>1</v>
      </c>
    </row>
    <row r="1016" spans="12:16" x14ac:dyDescent="0.25">
      <c r="L1016" s="264">
        <f>Member!A1016</f>
        <v>16099</v>
      </c>
      <c r="M1016">
        <f>SUMIF(Erfassung4!BD:BD,L1016,Erfassung4!BW:BW)</f>
        <v>0</v>
      </c>
      <c r="N1016">
        <f>SUMIF(Erfassung4!BD:BD,L1016,Erfassung4!BG:BG)</f>
        <v>0</v>
      </c>
      <c r="O1016">
        <f t="shared" si="47"/>
        <v>0</v>
      </c>
      <c r="P1016">
        <f t="shared" si="46"/>
        <v>1</v>
      </c>
    </row>
    <row r="1017" spans="12:16" x14ac:dyDescent="0.25">
      <c r="L1017" s="264">
        <f>Member!A1017</f>
        <v>16094</v>
      </c>
      <c r="M1017">
        <f>SUMIF(Erfassung4!BD:BD,L1017,Erfassung4!BW:BW)</f>
        <v>0</v>
      </c>
      <c r="N1017">
        <f>SUMIF(Erfassung4!BD:BD,L1017,Erfassung4!BG:BG)</f>
        <v>0</v>
      </c>
      <c r="O1017">
        <f t="shared" si="47"/>
        <v>0</v>
      </c>
      <c r="P1017">
        <f t="shared" si="46"/>
        <v>1</v>
      </c>
    </row>
    <row r="1018" spans="12:16" x14ac:dyDescent="0.25">
      <c r="L1018" s="264">
        <f>Member!A1018</f>
        <v>16095</v>
      </c>
      <c r="M1018">
        <f>SUMIF(Erfassung4!BD:BD,L1018,Erfassung4!BW:BW)</f>
        <v>0</v>
      </c>
      <c r="N1018">
        <f>SUMIF(Erfassung4!BD:BD,L1018,Erfassung4!BG:BG)</f>
        <v>0</v>
      </c>
      <c r="O1018">
        <f t="shared" si="47"/>
        <v>0</v>
      </c>
      <c r="P1018">
        <f t="shared" si="46"/>
        <v>1</v>
      </c>
    </row>
    <row r="1019" spans="12:16" x14ac:dyDescent="0.25">
      <c r="L1019" s="264">
        <f>Member!A1019</f>
        <v>16084</v>
      </c>
      <c r="M1019">
        <f>SUMIF(Erfassung4!BD:BD,L1019,Erfassung4!BW:BW)</f>
        <v>0</v>
      </c>
      <c r="N1019">
        <f>SUMIF(Erfassung4!BD:BD,L1019,Erfassung4!BG:BG)</f>
        <v>0</v>
      </c>
      <c r="O1019">
        <f t="shared" si="47"/>
        <v>0</v>
      </c>
      <c r="P1019">
        <f t="shared" si="46"/>
        <v>1</v>
      </c>
    </row>
    <row r="1020" spans="12:16" x14ac:dyDescent="0.25">
      <c r="L1020" s="264">
        <f>Member!A1020</f>
        <v>16105</v>
      </c>
      <c r="M1020">
        <f>SUMIF(Erfassung4!BD:BD,L1020,Erfassung4!BW:BW)</f>
        <v>0</v>
      </c>
      <c r="N1020">
        <f>SUMIF(Erfassung4!BD:BD,L1020,Erfassung4!BG:BG)</f>
        <v>0</v>
      </c>
      <c r="O1020">
        <f t="shared" si="47"/>
        <v>0</v>
      </c>
      <c r="P1020">
        <f t="shared" si="46"/>
        <v>1</v>
      </c>
    </row>
    <row r="1021" spans="12:16" x14ac:dyDescent="0.25">
      <c r="L1021" s="264">
        <f>Member!A1021</f>
        <v>0</v>
      </c>
      <c r="M1021">
        <f>SUMIF(Erfassung4!BD:BD,L1021,Erfassung4!BW:BW)</f>
        <v>0</v>
      </c>
      <c r="N1021">
        <f>SUMIF(Erfassung4!BD:BD,L1021,Erfassung4!BG:BG)</f>
        <v>0</v>
      </c>
      <c r="O1021">
        <f t="shared" si="47"/>
        <v>0</v>
      </c>
      <c r="P1021">
        <f t="shared" si="46"/>
        <v>1</v>
      </c>
    </row>
    <row r="1022" spans="12:16" x14ac:dyDescent="0.25">
      <c r="L1022" s="264">
        <f>Member!A1022</f>
        <v>0</v>
      </c>
      <c r="M1022">
        <f>SUMIF(Erfassung4!BD:BD,L1022,Erfassung4!BW:BW)</f>
        <v>0</v>
      </c>
      <c r="N1022">
        <f>SUMIF(Erfassung4!BD:BD,L1022,Erfassung4!BG:BG)</f>
        <v>0</v>
      </c>
      <c r="O1022">
        <f t="shared" si="47"/>
        <v>0</v>
      </c>
      <c r="P1022">
        <f t="shared" si="46"/>
        <v>1</v>
      </c>
    </row>
    <row r="1023" spans="12:16" x14ac:dyDescent="0.25">
      <c r="L1023" s="264">
        <f>Member!A1023</f>
        <v>0</v>
      </c>
      <c r="M1023">
        <f>SUMIF(Erfassung4!BD:BD,L1023,Erfassung4!BW:BW)</f>
        <v>0</v>
      </c>
      <c r="N1023">
        <f>SUMIF(Erfassung4!BD:BD,L1023,Erfassung4!BG:BG)</f>
        <v>0</v>
      </c>
      <c r="O1023">
        <f t="shared" si="47"/>
        <v>0</v>
      </c>
      <c r="P1023">
        <f t="shared" si="46"/>
        <v>1</v>
      </c>
    </row>
    <row r="1024" spans="12:16" x14ac:dyDescent="0.25">
      <c r="L1024" s="264">
        <f>Member!A1024</f>
        <v>0</v>
      </c>
      <c r="M1024">
        <f>SUMIF(Erfassung4!BD:BD,L1024,Erfassung4!BW:BW)</f>
        <v>0</v>
      </c>
      <c r="N1024">
        <f>SUMIF(Erfassung4!BD:BD,L1024,Erfassung4!BG:BG)</f>
        <v>0</v>
      </c>
      <c r="O1024">
        <f t="shared" si="47"/>
        <v>0</v>
      </c>
      <c r="P1024">
        <f t="shared" si="46"/>
        <v>1</v>
      </c>
    </row>
    <row r="1025" spans="12:16" x14ac:dyDescent="0.25">
      <c r="L1025" s="264">
        <f>Member!A1025</f>
        <v>0</v>
      </c>
      <c r="M1025">
        <f>SUMIF(Erfassung4!BD:BD,L1025,Erfassung4!BW:BW)</f>
        <v>0</v>
      </c>
      <c r="N1025">
        <f>SUMIF(Erfassung4!BD:BD,L1025,Erfassung4!BG:BG)</f>
        <v>0</v>
      </c>
      <c r="O1025">
        <f t="shared" si="47"/>
        <v>0</v>
      </c>
      <c r="P1025">
        <f t="shared" si="46"/>
        <v>1</v>
      </c>
    </row>
    <row r="1026" spans="12:16" x14ac:dyDescent="0.25">
      <c r="L1026" s="264">
        <f>Member!A1026</f>
        <v>0</v>
      </c>
      <c r="M1026">
        <f>SUMIF(Erfassung4!BD:BD,L1026,Erfassung4!BW:BW)</f>
        <v>0</v>
      </c>
      <c r="N1026">
        <f>SUMIF(Erfassung4!BD:BD,L1026,Erfassung4!BG:BG)</f>
        <v>0</v>
      </c>
      <c r="O1026">
        <f t="shared" si="47"/>
        <v>0</v>
      </c>
      <c r="P1026">
        <f t="shared" ref="P1026:P1089" si="48">RANK(O1026,O:O)</f>
        <v>1</v>
      </c>
    </row>
    <row r="1027" spans="12:16" x14ac:dyDescent="0.25">
      <c r="L1027" s="264">
        <f>Member!A1027</f>
        <v>0</v>
      </c>
      <c r="M1027">
        <f>SUMIF(Erfassung4!BD:BD,L1027,Erfassung4!BW:BW)</f>
        <v>0</v>
      </c>
      <c r="N1027">
        <f>SUMIF(Erfassung4!BD:BD,L1027,Erfassung4!BG:BG)</f>
        <v>0</v>
      </c>
      <c r="O1027">
        <f t="shared" ref="O1027:O1090" si="49">IF(N1027=0,0,M1027/N1027-ROW()/1000000000)</f>
        <v>0</v>
      </c>
      <c r="P1027">
        <f t="shared" si="48"/>
        <v>1</v>
      </c>
    </row>
    <row r="1028" spans="12:16" x14ac:dyDescent="0.25">
      <c r="L1028" s="264">
        <f>Member!A1028</f>
        <v>0</v>
      </c>
      <c r="M1028">
        <f>SUMIF(Erfassung4!BD:BD,L1028,Erfassung4!BW:BW)</f>
        <v>0</v>
      </c>
      <c r="N1028">
        <f>SUMIF(Erfassung4!BD:BD,L1028,Erfassung4!BG:BG)</f>
        <v>0</v>
      </c>
      <c r="O1028">
        <f t="shared" si="49"/>
        <v>0</v>
      </c>
      <c r="P1028">
        <f t="shared" si="48"/>
        <v>1</v>
      </c>
    </row>
    <row r="1029" spans="12:16" x14ac:dyDescent="0.25">
      <c r="L1029" s="264">
        <f>Member!A1029</f>
        <v>0</v>
      </c>
      <c r="M1029">
        <f>SUMIF(Erfassung4!BD:BD,L1029,Erfassung4!BW:BW)</f>
        <v>0</v>
      </c>
      <c r="N1029">
        <f>SUMIF(Erfassung4!BD:BD,L1029,Erfassung4!BG:BG)</f>
        <v>0</v>
      </c>
      <c r="O1029">
        <f t="shared" si="49"/>
        <v>0</v>
      </c>
      <c r="P1029">
        <f t="shared" si="48"/>
        <v>1</v>
      </c>
    </row>
    <row r="1030" spans="12:16" x14ac:dyDescent="0.25">
      <c r="L1030" s="264">
        <f>Member!A1030</f>
        <v>0</v>
      </c>
      <c r="M1030">
        <f>SUMIF(Erfassung4!BD:BD,L1030,Erfassung4!BW:BW)</f>
        <v>0</v>
      </c>
      <c r="N1030">
        <f>SUMIF(Erfassung4!BD:BD,L1030,Erfassung4!BG:BG)</f>
        <v>0</v>
      </c>
      <c r="O1030">
        <f t="shared" si="49"/>
        <v>0</v>
      </c>
      <c r="P1030">
        <f t="shared" si="48"/>
        <v>1</v>
      </c>
    </row>
    <row r="1031" spans="12:16" x14ac:dyDescent="0.25">
      <c r="L1031" s="264">
        <f>Member!A1031</f>
        <v>0</v>
      </c>
      <c r="M1031">
        <f>SUMIF(Erfassung4!BD:BD,L1031,Erfassung4!BW:BW)</f>
        <v>0</v>
      </c>
      <c r="N1031">
        <f>SUMIF(Erfassung4!BD:BD,L1031,Erfassung4!BG:BG)</f>
        <v>0</v>
      </c>
      <c r="O1031">
        <f t="shared" si="49"/>
        <v>0</v>
      </c>
      <c r="P1031">
        <f t="shared" si="48"/>
        <v>1</v>
      </c>
    </row>
    <row r="1032" spans="12:16" x14ac:dyDescent="0.25">
      <c r="L1032" s="264">
        <f>Member!A1032</f>
        <v>0</v>
      </c>
      <c r="M1032">
        <f>SUMIF(Erfassung4!BD:BD,L1032,Erfassung4!BW:BW)</f>
        <v>0</v>
      </c>
      <c r="N1032">
        <f>SUMIF(Erfassung4!BD:BD,L1032,Erfassung4!BG:BG)</f>
        <v>0</v>
      </c>
      <c r="O1032">
        <f t="shared" si="49"/>
        <v>0</v>
      </c>
      <c r="P1032">
        <f t="shared" si="48"/>
        <v>1</v>
      </c>
    </row>
    <row r="1033" spans="12:16" x14ac:dyDescent="0.25">
      <c r="L1033" s="264">
        <f>Member!A1033</f>
        <v>0</v>
      </c>
      <c r="M1033">
        <f>SUMIF(Erfassung4!BD:BD,L1033,Erfassung4!BW:BW)</f>
        <v>0</v>
      </c>
      <c r="N1033">
        <f>SUMIF(Erfassung4!BD:BD,L1033,Erfassung4!BG:BG)</f>
        <v>0</v>
      </c>
      <c r="O1033">
        <f t="shared" si="49"/>
        <v>0</v>
      </c>
      <c r="P1033">
        <f t="shared" si="48"/>
        <v>1</v>
      </c>
    </row>
    <row r="1034" spans="12:16" x14ac:dyDescent="0.25">
      <c r="L1034" s="264">
        <f>Member!A1034</f>
        <v>0</v>
      </c>
      <c r="M1034">
        <f>SUMIF(Erfassung4!BD:BD,L1034,Erfassung4!BW:BW)</f>
        <v>0</v>
      </c>
      <c r="N1034">
        <f>SUMIF(Erfassung4!BD:BD,L1034,Erfassung4!BG:BG)</f>
        <v>0</v>
      </c>
      <c r="O1034">
        <f t="shared" si="49"/>
        <v>0</v>
      </c>
      <c r="P1034">
        <f t="shared" si="48"/>
        <v>1</v>
      </c>
    </row>
    <row r="1035" spans="12:16" x14ac:dyDescent="0.25">
      <c r="L1035" s="264">
        <f>Member!A1035</f>
        <v>0</v>
      </c>
      <c r="M1035">
        <f>SUMIF(Erfassung4!BD:BD,L1035,Erfassung4!BW:BW)</f>
        <v>0</v>
      </c>
      <c r="N1035">
        <f>SUMIF(Erfassung4!BD:BD,L1035,Erfassung4!BG:BG)</f>
        <v>0</v>
      </c>
      <c r="O1035">
        <f t="shared" si="49"/>
        <v>0</v>
      </c>
      <c r="P1035">
        <f t="shared" si="48"/>
        <v>1</v>
      </c>
    </row>
    <row r="1036" spans="12:16" x14ac:dyDescent="0.25">
      <c r="L1036" s="264">
        <f>Member!A1036</f>
        <v>0</v>
      </c>
      <c r="M1036">
        <f>SUMIF(Erfassung4!BD:BD,L1036,Erfassung4!BW:BW)</f>
        <v>0</v>
      </c>
      <c r="N1036">
        <f>SUMIF(Erfassung4!BD:BD,L1036,Erfassung4!BG:BG)</f>
        <v>0</v>
      </c>
      <c r="O1036">
        <f t="shared" si="49"/>
        <v>0</v>
      </c>
      <c r="P1036">
        <f t="shared" si="48"/>
        <v>1</v>
      </c>
    </row>
    <row r="1037" spans="12:16" x14ac:dyDescent="0.25">
      <c r="L1037" s="264">
        <f>Member!A1037</f>
        <v>0</v>
      </c>
      <c r="M1037">
        <f>SUMIF(Erfassung4!BD:BD,L1037,Erfassung4!BW:BW)</f>
        <v>0</v>
      </c>
      <c r="N1037">
        <f>SUMIF(Erfassung4!BD:BD,L1037,Erfassung4!BG:BG)</f>
        <v>0</v>
      </c>
      <c r="O1037">
        <f t="shared" si="49"/>
        <v>0</v>
      </c>
      <c r="P1037">
        <f t="shared" si="48"/>
        <v>1</v>
      </c>
    </row>
    <row r="1038" spans="12:16" x14ac:dyDescent="0.25">
      <c r="L1038" s="264">
        <f>Member!A1038</f>
        <v>0</v>
      </c>
      <c r="M1038">
        <f>SUMIF(Erfassung4!BD:BD,L1038,Erfassung4!BW:BW)</f>
        <v>0</v>
      </c>
      <c r="N1038">
        <f>SUMIF(Erfassung4!BD:BD,L1038,Erfassung4!BG:BG)</f>
        <v>0</v>
      </c>
      <c r="O1038">
        <f t="shared" si="49"/>
        <v>0</v>
      </c>
      <c r="P1038">
        <f t="shared" si="48"/>
        <v>1</v>
      </c>
    </row>
    <row r="1039" spans="12:16" x14ac:dyDescent="0.25">
      <c r="L1039" s="264">
        <f>Member!A1039</f>
        <v>0</v>
      </c>
      <c r="M1039">
        <f>SUMIF(Erfassung4!BD:BD,L1039,Erfassung4!BW:BW)</f>
        <v>0</v>
      </c>
      <c r="N1039">
        <f>SUMIF(Erfassung4!BD:BD,L1039,Erfassung4!BG:BG)</f>
        <v>0</v>
      </c>
      <c r="O1039">
        <f t="shared" si="49"/>
        <v>0</v>
      </c>
      <c r="P1039">
        <f t="shared" si="48"/>
        <v>1</v>
      </c>
    </row>
    <row r="1040" spans="12:16" x14ac:dyDescent="0.25">
      <c r="L1040" s="264">
        <f>Member!A1040</f>
        <v>0</v>
      </c>
      <c r="M1040">
        <f>SUMIF(Erfassung4!BD:BD,L1040,Erfassung4!BW:BW)</f>
        <v>0</v>
      </c>
      <c r="N1040">
        <f>SUMIF(Erfassung4!BD:BD,L1040,Erfassung4!BG:BG)</f>
        <v>0</v>
      </c>
      <c r="O1040">
        <f t="shared" si="49"/>
        <v>0</v>
      </c>
      <c r="P1040">
        <f t="shared" si="48"/>
        <v>1</v>
      </c>
    </row>
    <row r="1041" spans="12:16" x14ac:dyDescent="0.25">
      <c r="L1041" s="264">
        <f>Member!A1041</f>
        <v>0</v>
      </c>
      <c r="M1041">
        <f>SUMIF(Erfassung4!BD:BD,L1041,Erfassung4!BW:BW)</f>
        <v>0</v>
      </c>
      <c r="N1041">
        <f>SUMIF(Erfassung4!BD:BD,L1041,Erfassung4!BG:BG)</f>
        <v>0</v>
      </c>
      <c r="O1041">
        <f t="shared" si="49"/>
        <v>0</v>
      </c>
      <c r="P1041">
        <f t="shared" si="48"/>
        <v>1</v>
      </c>
    </row>
    <row r="1042" spans="12:16" x14ac:dyDescent="0.25">
      <c r="L1042" s="264">
        <f>Member!A1042</f>
        <v>0</v>
      </c>
      <c r="M1042">
        <f>SUMIF(Erfassung4!BD:BD,L1042,Erfassung4!BW:BW)</f>
        <v>0</v>
      </c>
      <c r="N1042">
        <f>SUMIF(Erfassung4!BD:BD,L1042,Erfassung4!BG:BG)</f>
        <v>0</v>
      </c>
      <c r="O1042">
        <f t="shared" si="49"/>
        <v>0</v>
      </c>
      <c r="P1042">
        <f t="shared" si="48"/>
        <v>1</v>
      </c>
    </row>
    <row r="1043" spans="12:16" x14ac:dyDescent="0.25">
      <c r="L1043" s="264">
        <f>Member!A1043</f>
        <v>0</v>
      </c>
      <c r="M1043">
        <f>SUMIF(Erfassung4!BD:BD,L1043,Erfassung4!BW:BW)</f>
        <v>0</v>
      </c>
      <c r="N1043">
        <f>SUMIF(Erfassung4!BD:BD,L1043,Erfassung4!BG:BG)</f>
        <v>0</v>
      </c>
      <c r="O1043">
        <f t="shared" si="49"/>
        <v>0</v>
      </c>
      <c r="P1043">
        <f t="shared" si="48"/>
        <v>1</v>
      </c>
    </row>
    <row r="1044" spans="12:16" x14ac:dyDescent="0.25">
      <c r="L1044" s="264">
        <f>Member!A1044</f>
        <v>0</v>
      </c>
      <c r="M1044">
        <f>SUMIF(Erfassung4!BD:BD,L1044,Erfassung4!BW:BW)</f>
        <v>0</v>
      </c>
      <c r="N1044">
        <f>SUMIF(Erfassung4!BD:BD,L1044,Erfassung4!BG:BG)</f>
        <v>0</v>
      </c>
      <c r="O1044">
        <f t="shared" si="49"/>
        <v>0</v>
      </c>
      <c r="P1044">
        <f t="shared" si="48"/>
        <v>1</v>
      </c>
    </row>
    <row r="1045" spans="12:16" x14ac:dyDescent="0.25">
      <c r="L1045" s="264">
        <f>Member!A1045</f>
        <v>0</v>
      </c>
      <c r="M1045">
        <f>SUMIF(Erfassung4!BD:BD,L1045,Erfassung4!BW:BW)</f>
        <v>0</v>
      </c>
      <c r="N1045">
        <f>SUMIF(Erfassung4!BD:BD,L1045,Erfassung4!BG:BG)</f>
        <v>0</v>
      </c>
      <c r="O1045">
        <f t="shared" si="49"/>
        <v>0</v>
      </c>
      <c r="P1045">
        <f t="shared" si="48"/>
        <v>1</v>
      </c>
    </row>
    <row r="1046" spans="12:16" x14ac:dyDescent="0.25">
      <c r="L1046" s="264">
        <f>Member!A1046</f>
        <v>0</v>
      </c>
      <c r="M1046">
        <f>SUMIF(Erfassung4!BD:BD,L1046,Erfassung4!BW:BW)</f>
        <v>0</v>
      </c>
      <c r="N1046">
        <f>SUMIF(Erfassung4!BD:BD,L1046,Erfassung4!BG:BG)</f>
        <v>0</v>
      </c>
      <c r="O1046">
        <f t="shared" si="49"/>
        <v>0</v>
      </c>
      <c r="P1046">
        <f t="shared" si="48"/>
        <v>1</v>
      </c>
    </row>
    <row r="1047" spans="12:16" x14ac:dyDescent="0.25">
      <c r="L1047" s="264">
        <f>Member!A1047</f>
        <v>0</v>
      </c>
      <c r="M1047">
        <f>SUMIF(Erfassung4!BD:BD,L1047,Erfassung4!BW:BW)</f>
        <v>0</v>
      </c>
      <c r="N1047">
        <f>SUMIF(Erfassung4!BD:BD,L1047,Erfassung4!BG:BG)</f>
        <v>0</v>
      </c>
      <c r="O1047">
        <f t="shared" si="49"/>
        <v>0</v>
      </c>
      <c r="P1047">
        <f t="shared" si="48"/>
        <v>1</v>
      </c>
    </row>
    <row r="1048" spans="12:16" x14ac:dyDescent="0.25">
      <c r="L1048" s="264">
        <f>Member!A1048</f>
        <v>0</v>
      </c>
      <c r="M1048">
        <f>SUMIF(Erfassung4!BD:BD,L1048,Erfassung4!BW:BW)</f>
        <v>0</v>
      </c>
      <c r="N1048">
        <f>SUMIF(Erfassung4!BD:BD,L1048,Erfassung4!BG:BG)</f>
        <v>0</v>
      </c>
      <c r="O1048">
        <f t="shared" si="49"/>
        <v>0</v>
      </c>
      <c r="P1048">
        <f t="shared" si="48"/>
        <v>1</v>
      </c>
    </row>
    <row r="1049" spans="12:16" x14ac:dyDescent="0.25">
      <c r="L1049" s="264">
        <f>Member!A1049</f>
        <v>0</v>
      </c>
      <c r="M1049">
        <f>SUMIF(Erfassung4!BD:BD,L1049,Erfassung4!BW:BW)</f>
        <v>0</v>
      </c>
      <c r="N1049">
        <f>SUMIF(Erfassung4!BD:BD,L1049,Erfassung4!BG:BG)</f>
        <v>0</v>
      </c>
      <c r="O1049">
        <f t="shared" si="49"/>
        <v>0</v>
      </c>
      <c r="P1049">
        <f t="shared" si="48"/>
        <v>1</v>
      </c>
    </row>
    <row r="1050" spans="12:16" x14ac:dyDescent="0.25">
      <c r="L1050" s="264">
        <f>Member!A1050</f>
        <v>0</v>
      </c>
      <c r="M1050">
        <f>SUMIF(Erfassung4!BD:BD,L1050,Erfassung4!BW:BW)</f>
        <v>0</v>
      </c>
      <c r="N1050">
        <f>SUMIF(Erfassung4!BD:BD,L1050,Erfassung4!BG:BG)</f>
        <v>0</v>
      </c>
      <c r="O1050">
        <f t="shared" si="49"/>
        <v>0</v>
      </c>
      <c r="P1050">
        <f t="shared" si="48"/>
        <v>1</v>
      </c>
    </row>
    <row r="1051" spans="12:16" x14ac:dyDescent="0.25">
      <c r="L1051" s="264">
        <f>Member!A1051</f>
        <v>0</v>
      </c>
      <c r="M1051">
        <f>SUMIF(Erfassung4!BD:BD,L1051,Erfassung4!BW:BW)</f>
        <v>0</v>
      </c>
      <c r="N1051">
        <f>SUMIF(Erfassung4!BD:BD,L1051,Erfassung4!BG:BG)</f>
        <v>0</v>
      </c>
      <c r="O1051">
        <f t="shared" si="49"/>
        <v>0</v>
      </c>
      <c r="P1051">
        <f t="shared" si="48"/>
        <v>1</v>
      </c>
    </row>
    <row r="1052" spans="12:16" x14ac:dyDescent="0.25">
      <c r="L1052" s="264">
        <f>Member!A1052</f>
        <v>0</v>
      </c>
      <c r="M1052">
        <f>SUMIF(Erfassung4!BD:BD,L1052,Erfassung4!BW:BW)</f>
        <v>0</v>
      </c>
      <c r="N1052">
        <f>SUMIF(Erfassung4!BD:BD,L1052,Erfassung4!BG:BG)</f>
        <v>0</v>
      </c>
      <c r="O1052">
        <f t="shared" si="49"/>
        <v>0</v>
      </c>
      <c r="P1052">
        <f t="shared" si="48"/>
        <v>1</v>
      </c>
    </row>
    <row r="1053" spans="12:16" x14ac:dyDescent="0.25">
      <c r="L1053" s="264">
        <f>Member!A1053</f>
        <v>0</v>
      </c>
      <c r="M1053">
        <f>SUMIF(Erfassung4!BD:BD,L1053,Erfassung4!BW:BW)</f>
        <v>0</v>
      </c>
      <c r="N1053">
        <f>SUMIF(Erfassung4!BD:BD,L1053,Erfassung4!BG:BG)</f>
        <v>0</v>
      </c>
      <c r="O1053">
        <f t="shared" si="49"/>
        <v>0</v>
      </c>
      <c r="P1053">
        <f t="shared" si="48"/>
        <v>1</v>
      </c>
    </row>
    <row r="1054" spans="12:16" x14ac:dyDescent="0.25">
      <c r="L1054" s="264">
        <f>Member!A1054</f>
        <v>0</v>
      </c>
      <c r="M1054">
        <f>SUMIF(Erfassung4!BD:BD,L1054,Erfassung4!BW:BW)</f>
        <v>0</v>
      </c>
      <c r="N1054">
        <f>SUMIF(Erfassung4!BD:BD,L1054,Erfassung4!BG:BG)</f>
        <v>0</v>
      </c>
      <c r="O1054">
        <f t="shared" si="49"/>
        <v>0</v>
      </c>
      <c r="P1054">
        <f t="shared" si="48"/>
        <v>1</v>
      </c>
    </row>
    <row r="1055" spans="12:16" x14ac:dyDescent="0.25">
      <c r="L1055" s="264">
        <f>Member!A1055</f>
        <v>0</v>
      </c>
      <c r="M1055">
        <f>SUMIF(Erfassung4!BD:BD,L1055,Erfassung4!BW:BW)</f>
        <v>0</v>
      </c>
      <c r="N1055">
        <f>SUMIF(Erfassung4!BD:BD,L1055,Erfassung4!BG:BG)</f>
        <v>0</v>
      </c>
      <c r="O1055">
        <f t="shared" si="49"/>
        <v>0</v>
      </c>
      <c r="P1055">
        <f t="shared" si="48"/>
        <v>1</v>
      </c>
    </row>
    <row r="1056" spans="12:16" x14ac:dyDescent="0.25">
      <c r="L1056" s="264">
        <f>Member!A1056</f>
        <v>0</v>
      </c>
      <c r="M1056">
        <f>SUMIF(Erfassung4!BD:BD,L1056,Erfassung4!BW:BW)</f>
        <v>0</v>
      </c>
      <c r="N1056">
        <f>SUMIF(Erfassung4!BD:BD,L1056,Erfassung4!BG:BG)</f>
        <v>0</v>
      </c>
      <c r="O1056">
        <f t="shared" si="49"/>
        <v>0</v>
      </c>
      <c r="P1056">
        <f t="shared" si="48"/>
        <v>1</v>
      </c>
    </row>
    <row r="1057" spans="12:16" x14ac:dyDescent="0.25">
      <c r="L1057" s="264">
        <f>Member!A1057</f>
        <v>0</v>
      </c>
      <c r="M1057">
        <f>SUMIF(Erfassung4!BD:BD,L1057,Erfassung4!BW:BW)</f>
        <v>0</v>
      </c>
      <c r="N1057">
        <f>SUMIF(Erfassung4!BD:BD,L1057,Erfassung4!BG:BG)</f>
        <v>0</v>
      </c>
      <c r="O1057">
        <f t="shared" si="49"/>
        <v>0</v>
      </c>
      <c r="P1057">
        <f t="shared" si="48"/>
        <v>1</v>
      </c>
    </row>
    <row r="1058" spans="12:16" x14ac:dyDescent="0.25">
      <c r="L1058" s="264">
        <f>Member!A1058</f>
        <v>0</v>
      </c>
      <c r="M1058">
        <f>SUMIF(Erfassung4!BD:BD,L1058,Erfassung4!BW:BW)</f>
        <v>0</v>
      </c>
      <c r="N1058">
        <f>SUMIF(Erfassung4!BD:BD,L1058,Erfassung4!BG:BG)</f>
        <v>0</v>
      </c>
      <c r="O1058">
        <f t="shared" si="49"/>
        <v>0</v>
      </c>
      <c r="P1058">
        <f t="shared" si="48"/>
        <v>1</v>
      </c>
    </row>
    <row r="1059" spans="12:16" x14ac:dyDescent="0.25">
      <c r="L1059" s="264">
        <f>Member!A1059</f>
        <v>0</v>
      </c>
      <c r="M1059">
        <f>SUMIF(Erfassung4!BD:BD,L1059,Erfassung4!BW:BW)</f>
        <v>0</v>
      </c>
      <c r="N1059">
        <f>SUMIF(Erfassung4!BD:BD,L1059,Erfassung4!BG:BG)</f>
        <v>0</v>
      </c>
      <c r="O1059">
        <f t="shared" si="49"/>
        <v>0</v>
      </c>
      <c r="P1059">
        <f t="shared" si="48"/>
        <v>1</v>
      </c>
    </row>
    <row r="1060" spans="12:16" x14ac:dyDescent="0.25">
      <c r="L1060" s="264">
        <f>Member!A1060</f>
        <v>0</v>
      </c>
      <c r="M1060">
        <f>SUMIF(Erfassung4!BD:BD,L1060,Erfassung4!BW:BW)</f>
        <v>0</v>
      </c>
      <c r="N1060">
        <f>SUMIF(Erfassung4!BD:BD,L1060,Erfassung4!BG:BG)</f>
        <v>0</v>
      </c>
      <c r="O1060">
        <f t="shared" si="49"/>
        <v>0</v>
      </c>
      <c r="P1060">
        <f t="shared" si="48"/>
        <v>1</v>
      </c>
    </row>
    <row r="1061" spans="12:16" x14ac:dyDescent="0.25">
      <c r="L1061" s="264">
        <f>Member!A1061</f>
        <v>0</v>
      </c>
      <c r="M1061">
        <f>SUMIF(Erfassung4!BD:BD,L1061,Erfassung4!BW:BW)</f>
        <v>0</v>
      </c>
      <c r="N1061">
        <f>SUMIF(Erfassung4!BD:BD,L1061,Erfassung4!BG:BG)</f>
        <v>0</v>
      </c>
      <c r="O1061">
        <f t="shared" si="49"/>
        <v>0</v>
      </c>
      <c r="P1061">
        <f t="shared" si="48"/>
        <v>1</v>
      </c>
    </row>
    <row r="1062" spans="12:16" x14ac:dyDescent="0.25">
      <c r="L1062" s="264">
        <f>Member!A1062</f>
        <v>0</v>
      </c>
      <c r="M1062">
        <f>SUMIF(Erfassung4!BD:BD,L1062,Erfassung4!BW:BW)</f>
        <v>0</v>
      </c>
      <c r="N1062">
        <f>SUMIF(Erfassung4!BD:BD,L1062,Erfassung4!BG:BG)</f>
        <v>0</v>
      </c>
      <c r="O1062">
        <f t="shared" si="49"/>
        <v>0</v>
      </c>
      <c r="P1062">
        <f t="shared" si="48"/>
        <v>1</v>
      </c>
    </row>
    <row r="1063" spans="12:16" x14ac:dyDescent="0.25">
      <c r="L1063" s="264">
        <f>Member!A1063</f>
        <v>0</v>
      </c>
      <c r="M1063">
        <f>SUMIF(Erfassung4!BD:BD,L1063,Erfassung4!BW:BW)</f>
        <v>0</v>
      </c>
      <c r="N1063">
        <f>SUMIF(Erfassung4!BD:BD,L1063,Erfassung4!BG:BG)</f>
        <v>0</v>
      </c>
      <c r="O1063">
        <f t="shared" si="49"/>
        <v>0</v>
      </c>
      <c r="P1063">
        <f t="shared" si="48"/>
        <v>1</v>
      </c>
    </row>
    <row r="1064" spans="12:16" x14ac:dyDescent="0.25">
      <c r="L1064" s="264">
        <f>Member!A1064</f>
        <v>0</v>
      </c>
      <c r="M1064">
        <f>SUMIF(Erfassung4!BD:BD,L1064,Erfassung4!BW:BW)</f>
        <v>0</v>
      </c>
      <c r="N1064">
        <f>SUMIF(Erfassung4!BD:BD,L1064,Erfassung4!BG:BG)</f>
        <v>0</v>
      </c>
      <c r="O1064">
        <f t="shared" si="49"/>
        <v>0</v>
      </c>
      <c r="P1064">
        <f t="shared" si="48"/>
        <v>1</v>
      </c>
    </row>
    <row r="1065" spans="12:16" x14ac:dyDescent="0.25">
      <c r="L1065" s="264">
        <f>Member!A1065</f>
        <v>0</v>
      </c>
      <c r="M1065">
        <f>SUMIF(Erfassung4!BD:BD,L1065,Erfassung4!BW:BW)</f>
        <v>0</v>
      </c>
      <c r="N1065">
        <f>SUMIF(Erfassung4!BD:BD,L1065,Erfassung4!BG:BG)</f>
        <v>0</v>
      </c>
      <c r="O1065">
        <f t="shared" si="49"/>
        <v>0</v>
      </c>
      <c r="P1065">
        <f t="shared" si="48"/>
        <v>1</v>
      </c>
    </row>
    <row r="1066" spans="12:16" x14ac:dyDescent="0.25">
      <c r="L1066" s="264">
        <f>Member!A1066</f>
        <v>0</v>
      </c>
      <c r="M1066">
        <f>SUMIF(Erfassung4!BD:BD,L1066,Erfassung4!BW:BW)</f>
        <v>0</v>
      </c>
      <c r="N1066">
        <f>SUMIF(Erfassung4!BD:BD,L1066,Erfassung4!BG:BG)</f>
        <v>0</v>
      </c>
      <c r="O1066">
        <f t="shared" si="49"/>
        <v>0</v>
      </c>
      <c r="P1066">
        <f t="shared" si="48"/>
        <v>1</v>
      </c>
    </row>
    <row r="1067" spans="12:16" x14ac:dyDescent="0.25">
      <c r="L1067" s="264">
        <f>Member!A1067</f>
        <v>0</v>
      </c>
      <c r="M1067">
        <f>SUMIF(Erfassung4!BD:BD,L1067,Erfassung4!BW:BW)</f>
        <v>0</v>
      </c>
      <c r="N1067">
        <f>SUMIF(Erfassung4!BD:BD,L1067,Erfassung4!BG:BG)</f>
        <v>0</v>
      </c>
      <c r="O1067">
        <f t="shared" si="49"/>
        <v>0</v>
      </c>
      <c r="P1067">
        <f t="shared" si="48"/>
        <v>1</v>
      </c>
    </row>
    <row r="1068" spans="12:16" x14ac:dyDescent="0.25">
      <c r="L1068" s="264">
        <f>Member!A1068</f>
        <v>0</v>
      </c>
      <c r="M1068">
        <f>SUMIF(Erfassung4!BD:BD,L1068,Erfassung4!BW:BW)</f>
        <v>0</v>
      </c>
      <c r="N1068">
        <f>SUMIF(Erfassung4!BD:BD,L1068,Erfassung4!BG:BG)</f>
        <v>0</v>
      </c>
      <c r="O1068">
        <f t="shared" si="49"/>
        <v>0</v>
      </c>
      <c r="P1068">
        <f t="shared" si="48"/>
        <v>1</v>
      </c>
    </row>
    <row r="1069" spans="12:16" x14ac:dyDescent="0.25">
      <c r="L1069" s="264">
        <f>Member!A1069</f>
        <v>0</v>
      </c>
      <c r="M1069">
        <f>SUMIF(Erfassung4!BD:BD,L1069,Erfassung4!BW:BW)</f>
        <v>0</v>
      </c>
      <c r="N1069">
        <f>SUMIF(Erfassung4!BD:BD,L1069,Erfassung4!BG:BG)</f>
        <v>0</v>
      </c>
      <c r="O1069">
        <f t="shared" si="49"/>
        <v>0</v>
      </c>
      <c r="P1069">
        <f t="shared" si="48"/>
        <v>1</v>
      </c>
    </row>
    <row r="1070" spans="12:16" x14ac:dyDescent="0.25">
      <c r="L1070" s="264">
        <f>Member!A1070</f>
        <v>0</v>
      </c>
      <c r="M1070">
        <f>SUMIF(Erfassung4!BD:BD,L1070,Erfassung4!BW:BW)</f>
        <v>0</v>
      </c>
      <c r="N1070">
        <f>SUMIF(Erfassung4!BD:BD,L1070,Erfassung4!BG:BG)</f>
        <v>0</v>
      </c>
      <c r="O1070">
        <f t="shared" si="49"/>
        <v>0</v>
      </c>
      <c r="P1070">
        <f t="shared" si="48"/>
        <v>1</v>
      </c>
    </row>
    <row r="1071" spans="12:16" x14ac:dyDescent="0.25">
      <c r="L1071" s="264">
        <f>Member!A1071</f>
        <v>0</v>
      </c>
      <c r="M1071">
        <f>SUMIF(Erfassung4!BD:BD,L1071,Erfassung4!BW:BW)</f>
        <v>0</v>
      </c>
      <c r="N1071">
        <f>SUMIF(Erfassung4!BD:BD,L1071,Erfassung4!BG:BG)</f>
        <v>0</v>
      </c>
      <c r="O1071">
        <f t="shared" si="49"/>
        <v>0</v>
      </c>
      <c r="P1071">
        <f t="shared" si="48"/>
        <v>1</v>
      </c>
    </row>
    <row r="1072" spans="12:16" x14ac:dyDescent="0.25">
      <c r="L1072" s="264">
        <f>Member!A1072</f>
        <v>0</v>
      </c>
      <c r="M1072">
        <f>SUMIF(Erfassung4!BD:BD,L1072,Erfassung4!BW:BW)</f>
        <v>0</v>
      </c>
      <c r="N1072">
        <f>SUMIF(Erfassung4!BD:BD,L1072,Erfassung4!BG:BG)</f>
        <v>0</v>
      </c>
      <c r="O1072">
        <f t="shared" si="49"/>
        <v>0</v>
      </c>
      <c r="P1072">
        <f t="shared" si="48"/>
        <v>1</v>
      </c>
    </row>
    <row r="1073" spans="12:16" x14ac:dyDescent="0.25">
      <c r="L1073" s="264">
        <f>Member!A1073</f>
        <v>0</v>
      </c>
      <c r="M1073">
        <f>SUMIF(Erfassung4!BD:BD,L1073,Erfassung4!BW:BW)</f>
        <v>0</v>
      </c>
      <c r="N1073">
        <f>SUMIF(Erfassung4!BD:BD,L1073,Erfassung4!BG:BG)</f>
        <v>0</v>
      </c>
      <c r="O1073">
        <f t="shared" si="49"/>
        <v>0</v>
      </c>
      <c r="P1073">
        <f t="shared" si="48"/>
        <v>1</v>
      </c>
    </row>
    <row r="1074" spans="12:16" x14ac:dyDescent="0.25">
      <c r="L1074" s="264">
        <f>Member!A1074</f>
        <v>0</v>
      </c>
      <c r="M1074">
        <f>SUMIF(Erfassung4!BD:BD,L1074,Erfassung4!BW:BW)</f>
        <v>0</v>
      </c>
      <c r="N1074">
        <f>SUMIF(Erfassung4!BD:BD,L1074,Erfassung4!BG:BG)</f>
        <v>0</v>
      </c>
      <c r="O1074">
        <f t="shared" si="49"/>
        <v>0</v>
      </c>
      <c r="P1074">
        <f t="shared" si="48"/>
        <v>1</v>
      </c>
    </row>
    <row r="1075" spans="12:16" x14ac:dyDescent="0.25">
      <c r="L1075" s="264">
        <f>Member!A1075</f>
        <v>0</v>
      </c>
      <c r="M1075">
        <f>SUMIF(Erfassung4!BD:BD,L1075,Erfassung4!BW:BW)</f>
        <v>0</v>
      </c>
      <c r="N1075">
        <f>SUMIF(Erfassung4!BD:BD,L1075,Erfassung4!BG:BG)</f>
        <v>0</v>
      </c>
      <c r="O1075">
        <f t="shared" si="49"/>
        <v>0</v>
      </c>
      <c r="P1075">
        <f t="shared" si="48"/>
        <v>1</v>
      </c>
    </row>
    <row r="1076" spans="12:16" x14ac:dyDescent="0.25">
      <c r="L1076" s="264">
        <f>Member!A1076</f>
        <v>0</v>
      </c>
      <c r="M1076">
        <f>SUMIF(Erfassung4!BD:BD,L1076,Erfassung4!BW:BW)</f>
        <v>0</v>
      </c>
      <c r="N1076">
        <f>SUMIF(Erfassung4!BD:BD,L1076,Erfassung4!BG:BG)</f>
        <v>0</v>
      </c>
      <c r="O1076">
        <f t="shared" si="49"/>
        <v>0</v>
      </c>
      <c r="P1076">
        <f t="shared" si="48"/>
        <v>1</v>
      </c>
    </row>
    <row r="1077" spans="12:16" x14ac:dyDescent="0.25">
      <c r="L1077" s="264">
        <f>Member!A1077</f>
        <v>0</v>
      </c>
      <c r="M1077">
        <f>SUMIF(Erfassung4!BD:BD,L1077,Erfassung4!BW:BW)</f>
        <v>0</v>
      </c>
      <c r="N1077">
        <f>SUMIF(Erfassung4!BD:BD,L1077,Erfassung4!BG:BG)</f>
        <v>0</v>
      </c>
      <c r="O1077">
        <f t="shared" si="49"/>
        <v>0</v>
      </c>
      <c r="P1077">
        <f t="shared" si="48"/>
        <v>1</v>
      </c>
    </row>
    <row r="1078" spans="12:16" x14ac:dyDescent="0.25">
      <c r="L1078" s="264">
        <f>Member!A1078</f>
        <v>0</v>
      </c>
      <c r="M1078">
        <f>SUMIF(Erfassung4!BD:BD,L1078,Erfassung4!BW:BW)</f>
        <v>0</v>
      </c>
      <c r="N1078">
        <f>SUMIF(Erfassung4!BD:BD,L1078,Erfassung4!BG:BG)</f>
        <v>0</v>
      </c>
      <c r="O1078">
        <f t="shared" si="49"/>
        <v>0</v>
      </c>
      <c r="P1078">
        <f t="shared" si="48"/>
        <v>1</v>
      </c>
    </row>
    <row r="1079" spans="12:16" x14ac:dyDescent="0.25">
      <c r="L1079" s="264">
        <f>Member!A1079</f>
        <v>0</v>
      </c>
      <c r="M1079">
        <f>SUMIF(Erfassung4!BD:BD,L1079,Erfassung4!BW:BW)</f>
        <v>0</v>
      </c>
      <c r="N1079">
        <f>SUMIF(Erfassung4!BD:BD,L1079,Erfassung4!BG:BG)</f>
        <v>0</v>
      </c>
      <c r="O1079">
        <f t="shared" si="49"/>
        <v>0</v>
      </c>
      <c r="P1079">
        <f t="shared" si="48"/>
        <v>1</v>
      </c>
    </row>
    <row r="1080" spans="12:16" x14ac:dyDescent="0.25">
      <c r="L1080" s="264">
        <f>Member!A1080</f>
        <v>0</v>
      </c>
      <c r="M1080">
        <f>SUMIF(Erfassung4!BD:BD,L1080,Erfassung4!BW:BW)</f>
        <v>0</v>
      </c>
      <c r="N1080">
        <f>SUMIF(Erfassung4!BD:BD,L1080,Erfassung4!BG:BG)</f>
        <v>0</v>
      </c>
      <c r="O1080">
        <f t="shared" si="49"/>
        <v>0</v>
      </c>
      <c r="P1080">
        <f t="shared" si="48"/>
        <v>1</v>
      </c>
    </row>
    <row r="1081" spans="12:16" x14ac:dyDescent="0.25">
      <c r="L1081" s="264">
        <f>Member!A1081</f>
        <v>0</v>
      </c>
      <c r="M1081">
        <f>SUMIF(Erfassung4!BD:BD,L1081,Erfassung4!BW:BW)</f>
        <v>0</v>
      </c>
      <c r="N1081">
        <f>SUMIF(Erfassung4!BD:BD,L1081,Erfassung4!BG:BG)</f>
        <v>0</v>
      </c>
      <c r="O1081">
        <f t="shared" si="49"/>
        <v>0</v>
      </c>
      <c r="P1081">
        <f t="shared" si="48"/>
        <v>1</v>
      </c>
    </row>
    <row r="1082" spans="12:16" x14ac:dyDescent="0.25">
      <c r="L1082" s="264">
        <f>Member!A1082</f>
        <v>0</v>
      </c>
      <c r="M1082">
        <f>SUMIF(Erfassung4!BD:BD,L1082,Erfassung4!BW:BW)</f>
        <v>0</v>
      </c>
      <c r="N1082">
        <f>SUMIF(Erfassung4!BD:BD,L1082,Erfassung4!BG:BG)</f>
        <v>0</v>
      </c>
      <c r="O1082">
        <f t="shared" si="49"/>
        <v>0</v>
      </c>
      <c r="P1082">
        <f t="shared" si="48"/>
        <v>1</v>
      </c>
    </row>
    <row r="1083" spans="12:16" x14ac:dyDescent="0.25">
      <c r="L1083" s="264">
        <f>Member!A1083</f>
        <v>0</v>
      </c>
      <c r="M1083">
        <f>SUMIF(Erfassung4!BD:BD,L1083,Erfassung4!BW:BW)</f>
        <v>0</v>
      </c>
      <c r="N1083">
        <f>SUMIF(Erfassung4!BD:BD,L1083,Erfassung4!BG:BG)</f>
        <v>0</v>
      </c>
      <c r="O1083">
        <f t="shared" si="49"/>
        <v>0</v>
      </c>
      <c r="P1083">
        <f t="shared" si="48"/>
        <v>1</v>
      </c>
    </row>
    <row r="1084" spans="12:16" x14ac:dyDescent="0.25">
      <c r="L1084" s="264">
        <f>Member!A1084</f>
        <v>0</v>
      </c>
      <c r="M1084">
        <f>SUMIF(Erfassung4!BD:BD,L1084,Erfassung4!BW:BW)</f>
        <v>0</v>
      </c>
      <c r="N1084">
        <f>SUMIF(Erfassung4!BD:BD,L1084,Erfassung4!BG:BG)</f>
        <v>0</v>
      </c>
      <c r="O1084">
        <f t="shared" si="49"/>
        <v>0</v>
      </c>
      <c r="P1084">
        <f t="shared" si="48"/>
        <v>1</v>
      </c>
    </row>
    <row r="1085" spans="12:16" x14ac:dyDescent="0.25">
      <c r="L1085" s="264">
        <f>Member!A1085</f>
        <v>0</v>
      </c>
      <c r="M1085">
        <f>SUMIF(Erfassung4!BD:BD,L1085,Erfassung4!BW:BW)</f>
        <v>0</v>
      </c>
      <c r="N1085">
        <f>SUMIF(Erfassung4!BD:BD,L1085,Erfassung4!BG:BG)</f>
        <v>0</v>
      </c>
      <c r="O1085">
        <f t="shared" si="49"/>
        <v>0</v>
      </c>
      <c r="P1085">
        <f t="shared" si="48"/>
        <v>1</v>
      </c>
    </row>
    <row r="1086" spans="12:16" x14ac:dyDescent="0.25">
      <c r="L1086" s="264">
        <f>Member!A1086</f>
        <v>0</v>
      </c>
      <c r="M1086">
        <f>SUMIF(Erfassung4!BD:BD,L1086,Erfassung4!BW:BW)</f>
        <v>0</v>
      </c>
      <c r="N1086">
        <f>SUMIF(Erfassung4!BD:BD,L1086,Erfassung4!BG:BG)</f>
        <v>0</v>
      </c>
      <c r="O1086">
        <f t="shared" si="49"/>
        <v>0</v>
      </c>
      <c r="P1086">
        <f t="shared" si="48"/>
        <v>1</v>
      </c>
    </row>
    <row r="1087" spans="12:16" x14ac:dyDescent="0.25">
      <c r="L1087" s="264">
        <f>Member!A1087</f>
        <v>0</v>
      </c>
      <c r="M1087">
        <f>SUMIF(Erfassung4!BD:BD,L1087,Erfassung4!BW:BW)</f>
        <v>0</v>
      </c>
      <c r="N1087">
        <f>SUMIF(Erfassung4!BD:BD,L1087,Erfassung4!BG:BG)</f>
        <v>0</v>
      </c>
      <c r="O1087">
        <f t="shared" si="49"/>
        <v>0</v>
      </c>
      <c r="P1087">
        <f t="shared" si="48"/>
        <v>1</v>
      </c>
    </row>
    <row r="1088" spans="12:16" x14ac:dyDescent="0.25">
      <c r="L1088" s="264">
        <f>Member!A1088</f>
        <v>0</v>
      </c>
      <c r="M1088">
        <f>SUMIF(Erfassung4!BD:BD,L1088,Erfassung4!BW:BW)</f>
        <v>0</v>
      </c>
      <c r="N1088">
        <f>SUMIF(Erfassung4!BD:BD,L1088,Erfassung4!BG:BG)</f>
        <v>0</v>
      </c>
      <c r="O1088">
        <f t="shared" si="49"/>
        <v>0</v>
      </c>
      <c r="P1088">
        <f t="shared" si="48"/>
        <v>1</v>
      </c>
    </row>
    <row r="1089" spans="12:16" x14ac:dyDescent="0.25">
      <c r="L1089" s="264">
        <f>Member!A1089</f>
        <v>0</v>
      </c>
      <c r="M1089">
        <f>SUMIF(Erfassung4!BD:BD,L1089,Erfassung4!BW:BW)</f>
        <v>0</v>
      </c>
      <c r="N1089">
        <f>SUMIF(Erfassung4!BD:BD,L1089,Erfassung4!BG:BG)</f>
        <v>0</v>
      </c>
      <c r="O1089">
        <f t="shared" si="49"/>
        <v>0</v>
      </c>
      <c r="P1089">
        <f t="shared" si="48"/>
        <v>1</v>
      </c>
    </row>
    <row r="1090" spans="12:16" x14ac:dyDescent="0.25">
      <c r="L1090" s="264">
        <f>Member!A1090</f>
        <v>0</v>
      </c>
      <c r="M1090">
        <f>SUMIF(Erfassung4!BD:BD,L1090,Erfassung4!BW:BW)</f>
        <v>0</v>
      </c>
      <c r="N1090">
        <f>SUMIF(Erfassung4!BD:BD,L1090,Erfassung4!BG:BG)</f>
        <v>0</v>
      </c>
      <c r="O1090">
        <f t="shared" si="49"/>
        <v>0</v>
      </c>
      <c r="P1090">
        <f t="shared" ref="P1090:P1153" si="50">RANK(O1090,O:O)</f>
        <v>1</v>
      </c>
    </row>
    <row r="1091" spans="12:16" x14ac:dyDescent="0.25">
      <c r="L1091" s="264">
        <f>Member!A1091</f>
        <v>0</v>
      </c>
      <c r="M1091">
        <f>SUMIF(Erfassung4!BD:BD,L1091,Erfassung4!BW:BW)</f>
        <v>0</v>
      </c>
      <c r="N1091">
        <f>SUMIF(Erfassung4!BD:BD,L1091,Erfassung4!BG:BG)</f>
        <v>0</v>
      </c>
      <c r="O1091">
        <f t="shared" ref="O1091:O1154" si="51">IF(N1091=0,0,M1091/N1091-ROW()/1000000000)</f>
        <v>0</v>
      </c>
      <c r="P1091">
        <f t="shared" si="50"/>
        <v>1</v>
      </c>
    </row>
    <row r="1092" spans="12:16" x14ac:dyDescent="0.25">
      <c r="L1092" s="264">
        <f>Member!A1092</f>
        <v>0</v>
      </c>
      <c r="M1092">
        <f>SUMIF(Erfassung4!BD:BD,L1092,Erfassung4!BW:BW)</f>
        <v>0</v>
      </c>
      <c r="N1092">
        <f>SUMIF(Erfassung4!BD:BD,L1092,Erfassung4!BG:BG)</f>
        <v>0</v>
      </c>
      <c r="O1092">
        <f t="shared" si="51"/>
        <v>0</v>
      </c>
      <c r="P1092">
        <f t="shared" si="50"/>
        <v>1</v>
      </c>
    </row>
    <row r="1093" spans="12:16" x14ac:dyDescent="0.25">
      <c r="L1093" s="264">
        <f>Member!A1093</f>
        <v>0</v>
      </c>
      <c r="M1093">
        <f>SUMIF(Erfassung4!BD:BD,L1093,Erfassung4!BW:BW)</f>
        <v>0</v>
      </c>
      <c r="N1093">
        <f>SUMIF(Erfassung4!BD:BD,L1093,Erfassung4!BG:BG)</f>
        <v>0</v>
      </c>
      <c r="O1093">
        <f t="shared" si="51"/>
        <v>0</v>
      </c>
      <c r="P1093">
        <f t="shared" si="50"/>
        <v>1</v>
      </c>
    </row>
    <row r="1094" spans="12:16" x14ac:dyDescent="0.25">
      <c r="L1094" s="264">
        <f>Member!A1094</f>
        <v>0</v>
      </c>
      <c r="M1094">
        <f>SUMIF(Erfassung4!BD:BD,L1094,Erfassung4!BW:BW)</f>
        <v>0</v>
      </c>
      <c r="N1094">
        <f>SUMIF(Erfassung4!BD:BD,L1094,Erfassung4!BG:BG)</f>
        <v>0</v>
      </c>
      <c r="O1094">
        <f t="shared" si="51"/>
        <v>0</v>
      </c>
      <c r="P1094">
        <f t="shared" si="50"/>
        <v>1</v>
      </c>
    </row>
    <row r="1095" spans="12:16" x14ac:dyDescent="0.25">
      <c r="L1095" s="264">
        <f>Member!A1095</f>
        <v>0</v>
      </c>
      <c r="M1095">
        <f>SUMIF(Erfassung4!BD:BD,L1095,Erfassung4!BW:BW)</f>
        <v>0</v>
      </c>
      <c r="N1095">
        <f>SUMIF(Erfassung4!BD:BD,L1095,Erfassung4!BG:BG)</f>
        <v>0</v>
      </c>
      <c r="O1095">
        <f t="shared" si="51"/>
        <v>0</v>
      </c>
      <c r="P1095">
        <f t="shared" si="50"/>
        <v>1</v>
      </c>
    </row>
    <row r="1096" spans="12:16" x14ac:dyDescent="0.25">
      <c r="L1096" s="264">
        <f>Member!A1096</f>
        <v>0</v>
      </c>
      <c r="M1096">
        <f>SUMIF(Erfassung4!BD:BD,L1096,Erfassung4!BW:BW)</f>
        <v>0</v>
      </c>
      <c r="N1096">
        <f>SUMIF(Erfassung4!BD:BD,L1096,Erfassung4!BG:BG)</f>
        <v>0</v>
      </c>
      <c r="O1096">
        <f t="shared" si="51"/>
        <v>0</v>
      </c>
      <c r="P1096">
        <f t="shared" si="50"/>
        <v>1</v>
      </c>
    </row>
    <row r="1097" spans="12:16" x14ac:dyDescent="0.25">
      <c r="L1097" s="264">
        <f>Member!A1097</f>
        <v>0</v>
      </c>
      <c r="M1097">
        <f>SUMIF(Erfassung4!BD:BD,L1097,Erfassung4!BW:BW)</f>
        <v>0</v>
      </c>
      <c r="N1097">
        <f>SUMIF(Erfassung4!BD:BD,L1097,Erfassung4!BG:BG)</f>
        <v>0</v>
      </c>
      <c r="O1097">
        <f t="shared" si="51"/>
        <v>0</v>
      </c>
      <c r="P1097">
        <f t="shared" si="50"/>
        <v>1</v>
      </c>
    </row>
    <row r="1098" spans="12:16" x14ac:dyDescent="0.25">
      <c r="L1098" s="264">
        <f>Member!A1098</f>
        <v>0</v>
      </c>
      <c r="M1098">
        <f>SUMIF(Erfassung4!BD:BD,L1098,Erfassung4!BW:BW)</f>
        <v>0</v>
      </c>
      <c r="N1098">
        <f>SUMIF(Erfassung4!BD:BD,L1098,Erfassung4!BG:BG)</f>
        <v>0</v>
      </c>
      <c r="O1098">
        <f t="shared" si="51"/>
        <v>0</v>
      </c>
      <c r="P1098">
        <f t="shared" si="50"/>
        <v>1</v>
      </c>
    </row>
    <row r="1099" spans="12:16" x14ac:dyDescent="0.25">
      <c r="L1099" s="264">
        <f>Member!A1099</f>
        <v>0</v>
      </c>
      <c r="M1099">
        <f>SUMIF(Erfassung4!BD:BD,L1099,Erfassung4!BW:BW)</f>
        <v>0</v>
      </c>
      <c r="N1099">
        <f>SUMIF(Erfassung4!BD:BD,L1099,Erfassung4!BG:BG)</f>
        <v>0</v>
      </c>
      <c r="O1099">
        <f t="shared" si="51"/>
        <v>0</v>
      </c>
      <c r="P1099">
        <f t="shared" si="50"/>
        <v>1</v>
      </c>
    </row>
    <row r="1100" spans="12:16" x14ac:dyDescent="0.25">
      <c r="L1100" s="264">
        <f>Member!A1100</f>
        <v>0</v>
      </c>
      <c r="M1100">
        <f>SUMIF(Erfassung4!BD:BD,L1100,Erfassung4!BW:BW)</f>
        <v>0</v>
      </c>
      <c r="N1100">
        <f>SUMIF(Erfassung4!BD:BD,L1100,Erfassung4!BG:BG)</f>
        <v>0</v>
      </c>
      <c r="O1100">
        <f t="shared" si="51"/>
        <v>0</v>
      </c>
      <c r="P1100">
        <f t="shared" si="50"/>
        <v>1</v>
      </c>
    </row>
    <row r="1101" spans="12:16" x14ac:dyDescent="0.25">
      <c r="L1101" s="264">
        <f>Member!A1101</f>
        <v>0</v>
      </c>
      <c r="M1101">
        <f>SUMIF(Erfassung4!BD:BD,L1101,Erfassung4!BW:BW)</f>
        <v>0</v>
      </c>
      <c r="N1101">
        <f>SUMIF(Erfassung4!BD:BD,L1101,Erfassung4!BG:BG)</f>
        <v>0</v>
      </c>
      <c r="O1101">
        <f t="shared" si="51"/>
        <v>0</v>
      </c>
      <c r="P1101">
        <f t="shared" si="50"/>
        <v>1</v>
      </c>
    </row>
    <row r="1102" spans="12:16" x14ac:dyDescent="0.25">
      <c r="L1102" s="264">
        <f>Member!A1102</f>
        <v>0</v>
      </c>
      <c r="M1102">
        <f>SUMIF(Erfassung4!BD:BD,L1102,Erfassung4!BW:BW)</f>
        <v>0</v>
      </c>
      <c r="N1102">
        <f>SUMIF(Erfassung4!BD:BD,L1102,Erfassung4!BG:BG)</f>
        <v>0</v>
      </c>
      <c r="O1102">
        <f t="shared" si="51"/>
        <v>0</v>
      </c>
      <c r="P1102">
        <f t="shared" si="50"/>
        <v>1</v>
      </c>
    </row>
    <row r="1103" spans="12:16" x14ac:dyDescent="0.25">
      <c r="L1103" s="264">
        <f>Member!A1103</f>
        <v>0</v>
      </c>
      <c r="M1103">
        <f>SUMIF(Erfassung4!BD:BD,L1103,Erfassung4!BW:BW)</f>
        <v>0</v>
      </c>
      <c r="N1103">
        <f>SUMIF(Erfassung4!BD:BD,L1103,Erfassung4!BG:BG)</f>
        <v>0</v>
      </c>
      <c r="O1103">
        <f t="shared" si="51"/>
        <v>0</v>
      </c>
      <c r="P1103">
        <f t="shared" si="50"/>
        <v>1</v>
      </c>
    </row>
    <row r="1104" spans="12:16" x14ac:dyDescent="0.25">
      <c r="L1104" s="264">
        <f>Member!A1104</f>
        <v>0</v>
      </c>
      <c r="M1104">
        <f>SUMIF(Erfassung4!BD:BD,L1104,Erfassung4!BW:BW)</f>
        <v>0</v>
      </c>
      <c r="N1104">
        <f>SUMIF(Erfassung4!BD:BD,L1104,Erfassung4!BG:BG)</f>
        <v>0</v>
      </c>
      <c r="O1104">
        <f t="shared" si="51"/>
        <v>0</v>
      </c>
      <c r="P1104">
        <f t="shared" si="50"/>
        <v>1</v>
      </c>
    </row>
    <row r="1105" spans="12:16" x14ac:dyDescent="0.25">
      <c r="L1105" s="264">
        <f>Member!A1105</f>
        <v>0</v>
      </c>
      <c r="M1105">
        <f>SUMIF(Erfassung4!BD:BD,L1105,Erfassung4!BW:BW)</f>
        <v>0</v>
      </c>
      <c r="N1105">
        <f>SUMIF(Erfassung4!BD:BD,L1105,Erfassung4!BG:BG)</f>
        <v>0</v>
      </c>
      <c r="O1105">
        <f t="shared" si="51"/>
        <v>0</v>
      </c>
      <c r="P1105">
        <f t="shared" si="50"/>
        <v>1</v>
      </c>
    </row>
    <row r="1106" spans="12:16" x14ac:dyDescent="0.25">
      <c r="L1106" s="264">
        <f>Member!A1106</f>
        <v>0</v>
      </c>
      <c r="M1106">
        <f>SUMIF(Erfassung4!BD:BD,L1106,Erfassung4!BW:BW)</f>
        <v>0</v>
      </c>
      <c r="N1106">
        <f>SUMIF(Erfassung4!BD:BD,L1106,Erfassung4!BG:BG)</f>
        <v>0</v>
      </c>
      <c r="O1106">
        <f t="shared" si="51"/>
        <v>0</v>
      </c>
      <c r="P1106">
        <f t="shared" si="50"/>
        <v>1</v>
      </c>
    </row>
    <row r="1107" spans="12:16" x14ac:dyDescent="0.25">
      <c r="L1107" s="264">
        <f>Member!A1107</f>
        <v>0</v>
      </c>
      <c r="M1107">
        <f>SUMIF(Erfassung4!BD:BD,L1107,Erfassung4!BW:BW)</f>
        <v>0</v>
      </c>
      <c r="N1107">
        <f>SUMIF(Erfassung4!BD:BD,L1107,Erfassung4!BG:BG)</f>
        <v>0</v>
      </c>
      <c r="O1107">
        <f t="shared" si="51"/>
        <v>0</v>
      </c>
      <c r="P1107">
        <f t="shared" si="50"/>
        <v>1</v>
      </c>
    </row>
    <row r="1108" spans="12:16" x14ac:dyDescent="0.25">
      <c r="L1108" s="264">
        <f>Member!A1108</f>
        <v>0</v>
      </c>
      <c r="M1108">
        <f>SUMIF(Erfassung4!BD:BD,L1108,Erfassung4!BW:BW)</f>
        <v>0</v>
      </c>
      <c r="N1108">
        <f>SUMIF(Erfassung4!BD:BD,L1108,Erfassung4!BG:BG)</f>
        <v>0</v>
      </c>
      <c r="O1108">
        <f t="shared" si="51"/>
        <v>0</v>
      </c>
      <c r="P1108">
        <f t="shared" si="50"/>
        <v>1</v>
      </c>
    </row>
    <row r="1109" spans="12:16" x14ac:dyDescent="0.25">
      <c r="L1109" s="264">
        <f>Member!A1109</f>
        <v>0</v>
      </c>
      <c r="M1109">
        <f>SUMIF(Erfassung4!BD:BD,L1109,Erfassung4!BW:BW)</f>
        <v>0</v>
      </c>
      <c r="N1109">
        <f>SUMIF(Erfassung4!BD:BD,L1109,Erfassung4!BG:BG)</f>
        <v>0</v>
      </c>
      <c r="O1109">
        <f t="shared" si="51"/>
        <v>0</v>
      </c>
      <c r="P1109">
        <f t="shared" si="50"/>
        <v>1</v>
      </c>
    </row>
    <row r="1110" spans="12:16" x14ac:dyDescent="0.25">
      <c r="L1110" s="264">
        <f>Member!A1110</f>
        <v>0</v>
      </c>
      <c r="M1110">
        <f>SUMIF(Erfassung4!BD:BD,L1110,Erfassung4!BW:BW)</f>
        <v>0</v>
      </c>
      <c r="N1110">
        <f>SUMIF(Erfassung4!BD:BD,L1110,Erfassung4!BG:BG)</f>
        <v>0</v>
      </c>
      <c r="O1110">
        <f t="shared" si="51"/>
        <v>0</v>
      </c>
      <c r="P1110">
        <f t="shared" si="50"/>
        <v>1</v>
      </c>
    </row>
    <row r="1111" spans="12:16" x14ac:dyDescent="0.25">
      <c r="L1111" s="264">
        <f>Member!A1111</f>
        <v>0</v>
      </c>
      <c r="M1111">
        <f>SUMIF(Erfassung4!BD:BD,L1111,Erfassung4!BW:BW)</f>
        <v>0</v>
      </c>
      <c r="N1111">
        <f>SUMIF(Erfassung4!BD:BD,L1111,Erfassung4!BG:BG)</f>
        <v>0</v>
      </c>
      <c r="O1111">
        <f t="shared" si="51"/>
        <v>0</v>
      </c>
      <c r="P1111">
        <f t="shared" si="50"/>
        <v>1</v>
      </c>
    </row>
    <row r="1112" spans="12:16" x14ac:dyDescent="0.25">
      <c r="L1112" s="264">
        <f>Member!A1112</f>
        <v>0</v>
      </c>
      <c r="M1112">
        <f>SUMIF(Erfassung4!BD:BD,L1112,Erfassung4!BW:BW)</f>
        <v>0</v>
      </c>
      <c r="N1112">
        <f>SUMIF(Erfassung4!BD:BD,L1112,Erfassung4!BG:BG)</f>
        <v>0</v>
      </c>
      <c r="O1112">
        <f t="shared" si="51"/>
        <v>0</v>
      </c>
      <c r="P1112">
        <f t="shared" si="50"/>
        <v>1</v>
      </c>
    </row>
    <row r="1113" spans="12:16" x14ac:dyDescent="0.25">
      <c r="L1113" s="264">
        <f>Member!A1113</f>
        <v>0</v>
      </c>
      <c r="M1113">
        <f>SUMIF(Erfassung4!BD:BD,L1113,Erfassung4!BW:BW)</f>
        <v>0</v>
      </c>
      <c r="N1113">
        <f>SUMIF(Erfassung4!BD:BD,L1113,Erfassung4!BG:BG)</f>
        <v>0</v>
      </c>
      <c r="O1113">
        <f t="shared" si="51"/>
        <v>0</v>
      </c>
      <c r="P1113">
        <f t="shared" si="50"/>
        <v>1</v>
      </c>
    </row>
    <row r="1114" spans="12:16" x14ac:dyDescent="0.25">
      <c r="L1114" s="264">
        <f>Member!A1114</f>
        <v>0</v>
      </c>
      <c r="M1114">
        <f>SUMIF(Erfassung4!BD:BD,L1114,Erfassung4!BW:BW)</f>
        <v>0</v>
      </c>
      <c r="N1114">
        <f>SUMIF(Erfassung4!BD:BD,L1114,Erfassung4!BG:BG)</f>
        <v>0</v>
      </c>
      <c r="O1114">
        <f t="shared" si="51"/>
        <v>0</v>
      </c>
      <c r="P1114">
        <f t="shared" si="50"/>
        <v>1</v>
      </c>
    </row>
    <row r="1115" spans="12:16" x14ac:dyDescent="0.25">
      <c r="L1115" s="264">
        <f>Member!A1115</f>
        <v>0</v>
      </c>
      <c r="M1115">
        <f>SUMIF(Erfassung4!BD:BD,L1115,Erfassung4!BW:BW)</f>
        <v>0</v>
      </c>
      <c r="N1115">
        <f>SUMIF(Erfassung4!BD:BD,L1115,Erfassung4!BG:BG)</f>
        <v>0</v>
      </c>
      <c r="O1115">
        <f t="shared" si="51"/>
        <v>0</v>
      </c>
      <c r="P1115">
        <f t="shared" si="50"/>
        <v>1</v>
      </c>
    </row>
    <row r="1116" spans="12:16" x14ac:dyDescent="0.25">
      <c r="L1116" s="264">
        <f>Member!A1116</f>
        <v>0</v>
      </c>
      <c r="M1116">
        <f>SUMIF(Erfassung4!BD:BD,L1116,Erfassung4!BW:BW)</f>
        <v>0</v>
      </c>
      <c r="N1116">
        <f>SUMIF(Erfassung4!BD:BD,L1116,Erfassung4!BG:BG)</f>
        <v>0</v>
      </c>
      <c r="O1116">
        <f t="shared" si="51"/>
        <v>0</v>
      </c>
      <c r="P1116">
        <f t="shared" si="50"/>
        <v>1</v>
      </c>
    </row>
    <row r="1117" spans="12:16" x14ac:dyDescent="0.25">
      <c r="L1117" s="264">
        <f>Member!A1117</f>
        <v>0</v>
      </c>
      <c r="M1117">
        <f>SUMIF(Erfassung4!BD:BD,L1117,Erfassung4!BW:BW)</f>
        <v>0</v>
      </c>
      <c r="N1117">
        <f>SUMIF(Erfassung4!BD:BD,L1117,Erfassung4!BG:BG)</f>
        <v>0</v>
      </c>
      <c r="O1117">
        <f t="shared" si="51"/>
        <v>0</v>
      </c>
      <c r="P1117">
        <f t="shared" si="50"/>
        <v>1</v>
      </c>
    </row>
    <row r="1118" spans="12:16" x14ac:dyDescent="0.25">
      <c r="L1118" s="264">
        <f>Member!A1118</f>
        <v>0</v>
      </c>
      <c r="M1118">
        <f>SUMIF(Erfassung4!BD:BD,L1118,Erfassung4!BW:BW)</f>
        <v>0</v>
      </c>
      <c r="N1118">
        <f>SUMIF(Erfassung4!BD:BD,L1118,Erfassung4!BG:BG)</f>
        <v>0</v>
      </c>
      <c r="O1118">
        <f t="shared" si="51"/>
        <v>0</v>
      </c>
      <c r="P1118">
        <f t="shared" si="50"/>
        <v>1</v>
      </c>
    </row>
    <row r="1119" spans="12:16" x14ac:dyDescent="0.25">
      <c r="L1119" s="264">
        <f>Member!A1119</f>
        <v>0</v>
      </c>
      <c r="M1119">
        <f>SUMIF(Erfassung4!BD:BD,L1119,Erfassung4!BW:BW)</f>
        <v>0</v>
      </c>
      <c r="N1119">
        <f>SUMIF(Erfassung4!BD:BD,L1119,Erfassung4!BG:BG)</f>
        <v>0</v>
      </c>
      <c r="O1119">
        <f t="shared" si="51"/>
        <v>0</v>
      </c>
      <c r="P1119">
        <f t="shared" si="50"/>
        <v>1</v>
      </c>
    </row>
    <row r="1120" spans="12:16" x14ac:dyDescent="0.25">
      <c r="L1120" s="264">
        <f>Member!A1120</f>
        <v>0</v>
      </c>
      <c r="M1120">
        <f>SUMIF(Erfassung4!BD:BD,L1120,Erfassung4!BW:BW)</f>
        <v>0</v>
      </c>
      <c r="N1120">
        <f>SUMIF(Erfassung4!BD:BD,L1120,Erfassung4!BG:BG)</f>
        <v>0</v>
      </c>
      <c r="O1120">
        <f t="shared" si="51"/>
        <v>0</v>
      </c>
      <c r="P1120">
        <f t="shared" si="50"/>
        <v>1</v>
      </c>
    </row>
    <row r="1121" spans="12:16" x14ac:dyDescent="0.25">
      <c r="L1121" s="264">
        <f>Member!A1121</f>
        <v>0</v>
      </c>
      <c r="M1121">
        <f>SUMIF(Erfassung4!BD:BD,L1121,Erfassung4!BW:BW)</f>
        <v>0</v>
      </c>
      <c r="N1121">
        <f>SUMIF(Erfassung4!BD:BD,L1121,Erfassung4!BG:BG)</f>
        <v>0</v>
      </c>
      <c r="O1121">
        <f t="shared" si="51"/>
        <v>0</v>
      </c>
      <c r="P1121">
        <f t="shared" si="50"/>
        <v>1</v>
      </c>
    </row>
    <row r="1122" spans="12:16" x14ac:dyDescent="0.25">
      <c r="L1122" s="264">
        <f>Member!A1122</f>
        <v>0</v>
      </c>
      <c r="M1122">
        <f>SUMIF(Erfassung4!BD:BD,L1122,Erfassung4!BW:BW)</f>
        <v>0</v>
      </c>
      <c r="N1122">
        <f>SUMIF(Erfassung4!BD:BD,L1122,Erfassung4!BG:BG)</f>
        <v>0</v>
      </c>
      <c r="O1122">
        <f t="shared" si="51"/>
        <v>0</v>
      </c>
      <c r="P1122">
        <f t="shared" si="50"/>
        <v>1</v>
      </c>
    </row>
    <row r="1123" spans="12:16" x14ac:dyDescent="0.25">
      <c r="L1123" s="264">
        <f>Member!A1123</f>
        <v>0</v>
      </c>
      <c r="M1123">
        <f>SUMIF(Erfassung4!BD:BD,L1123,Erfassung4!BW:BW)</f>
        <v>0</v>
      </c>
      <c r="N1123">
        <f>SUMIF(Erfassung4!BD:BD,L1123,Erfassung4!BG:BG)</f>
        <v>0</v>
      </c>
      <c r="O1123">
        <f t="shared" si="51"/>
        <v>0</v>
      </c>
      <c r="P1123">
        <f t="shared" si="50"/>
        <v>1</v>
      </c>
    </row>
    <row r="1124" spans="12:16" x14ac:dyDescent="0.25">
      <c r="L1124" s="264">
        <f>Member!A1124</f>
        <v>0</v>
      </c>
      <c r="M1124">
        <f>SUMIF(Erfassung4!BD:BD,L1124,Erfassung4!BW:BW)</f>
        <v>0</v>
      </c>
      <c r="N1124">
        <f>SUMIF(Erfassung4!BD:BD,L1124,Erfassung4!BG:BG)</f>
        <v>0</v>
      </c>
      <c r="O1124">
        <f t="shared" si="51"/>
        <v>0</v>
      </c>
      <c r="P1124">
        <f t="shared" si="50"/>
        <v>1</v>
      </c>
    </row>
    <row r="1125" spans="12:16" x14ac:dyDescent="0.25">
      <c r="L1125" s="264">
        <f>Member!A1125</f>
        <v>0</v>
      </c>
      <c r="M1125">
        <f>SUMIF(Erfassung4!BD:BD,L1125,Erfassung4!BW:BW)</f>
        <v>0</v>
      </c>
      <c r="N1125">
        <f>SUMIF(Erfassung4!BD:BD,L1125,Erfassung4!BG:BG)</f>
        <v>0</v>
      </c>
      <c r="O1125">
        <f t="shared" si="51"/>
        <v>0</v>
      </c>
      <c r="P1125">
        <f t="shared" si="50"/>
        <v>1</v>
      </c>
    </row>
    <row r="1126" spans="12:16" x14ac:dyDescent="0.25">
      <c r="L1126" s="264">
        <f>Member!A1126</f>
        <v>0</v>
      </c>
      <c r="M1126">
        <f>SUMIF(Erfassung4!BD:BD,L1126,Erfassung4!BW:BW)</f>
        <v>0</v>
      </c>
      <c r="N1126">
        <f>SUMIF(Erfassung4!BD:BD,L1126,Erfassung4!BG:BG)</f>
        <v>0</v>
      </c>
      <c r="O1126">
        <f t="shared" si="51"/>
        <v>0</v>
      </c>
      <c r="P1126">
        <f t="shared" si="50"/>
        <v>1</v>
      </c>
    </row>
    <row r="1127" spans="12:16" x14ac:dyDescent="0.25">
      <c r="L1127" s="264">
        <f>Member!A1127</f>
        <v>0</v>
      </c>
      <c r="M1127">
        <f>SUMIF(Erfassung4!BD:BD,L1127,Erfassung4!BW:BW)</f>
        <v>0</v>
      </c>
      <c r="N1127">
        <f>SUMIF(Erfassung4!BD:BD,L1127,Erfassung4!BG:BG)</f>
        <v>0</v>
      </c>
      <c r="O1127">
        <f t="shared" si="51"/>
        <v>0</v>
      </c>
      <c r="P1127">
        <f t="shared" si="50"/>
        <v>1</v>
      </c>
    </row>
    <row r="1128" spans="12:16" x14ac:dyDescent="0.25">
      <c r="L1128" s="264">
        <f>Member!A1128</f>
        <v>0</v>
      </c>
      <c r="M1128">
        <f>SUMIF(Erfassung4!BD:BD,L1128,Erfassung4!BW:BW)</f>
        <v>0</v>
      </c>
      <c r="N1128">
        <f>SUMIF(Erfassung4!BD:BD,L1128,Erfassung4!BG:BG)</f>
        <v>0</v>
      </c>
      <c r="O1128">
        <f t="shared" si="51"/>
        <v>0</v>
      </c>
      <c r="P1128">
        <f t="shared" si="50"/>
        <v>1</v>
      </c>
    </row>
    <row r="1129" spans="12:16" x14ac:dyDescent="0.25">
      <c r="L1129" s="264">
        <f>Member!A1129</f>
        <v>0</v>
      </c>
      <c r="M1129">
        <f>SUMIF(Erfassung4!BD:BD,L1129,Erfassung4!BW:BW)</f>
        <v>0</v>
      </c>
      <c r="N1129">
        <f>SUMIF(Erfassung4!BD:BD,L1129,Erfassung4!BG:BG)</f>
        <v>0</v>
      </c>
      <c r="O1129">
        <f t="shared" si="51"/>
        <v>0</v>
      </c>
      <c r="P1129">
        <f t="shared" si="50"/>
        <v>1</v>
      </c>
    </row>
    <row r="1130" spans="12:16" x14ac:dyDescent="0.25">
      <c r="L1130" s="264">
        <f>Member!A1130</f>
        <v>0</v>
      </c>
      <c r="M1130">
        <f>SUMIF(Erfassung4!BD:BD,L1130,Erfassung4!BW:BW)</f>
        <v>0</v>
      </c>
      <c r="N1130">
        <f>SUMIF(Erfassung4!BD:BD,L1130,Erfassung4!BG:BG)</f>
        <v>0</v>
      </c>
      <c r="O1130">
        <f t="shared" si="51"/>
        <v>0</v>
      </c>
      <c r="P1130">
        <f t="shared" si="50"/>
        <v>1</v>
      </c>
    </row>
    <row r="1131" spans="12:16" x14ac:dyDescent="0.25">
      <c r="L1131" s="264">
        <f>Member!A1131</f>
        <v>0</v>
      </c>
      <c r="M1131">
        <f>SUMIF(Erfassung4!BD:BD,L1131,Erfassung4!BW:BW)</f>
        <v>0</v>
      </c>
      <c r="N1131">
        <f>SUMIF(Erfassung4!BD:BD,L1131,Erfassung4!BG:BG)</f>
        <v>0</v>
      </c>
      <c r="O1131">
        <f t="shared" si="51"/>
        <v>0</v>
      </c>
      <c r="P1131">
        <f t="shared" si="50"/>
        <v>1</v>
      </c>
    </row>
    <row r="1132" spans="12:16" x14ac:dyDescent="0.25">
      <c r="L1132" s="264">
        <f>Member!A1132</f>
        <v>0</v>
      </c>
      <c r="M1132">
        <f>SUMIF(Erfassung4!BD:BD,L1132,Erfassung4!BW:BW)</f>
        <v>0</v>
      </c>
      <c r="N1132">
        <f>SUMIF(Erfassung4!BD:BD,L1132,Erfassung4!BG:BG)</f>
        <v>0</v>
      </c>
      <c r="O1132">
        <f t="shared" si="51"/>
        <v>0</v>
      </c>
      <c r="P1132">
        <f t="shared" si="50"/>
        <v>1</v>
      </c>
    </row>
    <row r="1133" spans="12:16" x14ac:dyDescent="0.25">
      <c r="L1133" s="264">
        <f>Member!A1133</f>
        <v>0</v>
      </c>
      <c r="M1133">
        <f>SUMIF(Erfassung4!BD:BD,L1133,Erfassung4!BW:BW)</f>
        <v>0</v>
      </c>
      <c r="N1133">
        <f>SUMIF(Erfassung4!BD:BD,L1133,Erfassung4!BG:BG)</f>
        <v>0</v>
      </c>
      <c r="O1133">
        <f t="shared" si="51"/>
        <v>0</v>
      </c>
      <c r="P1133">
        <f t="shared" si="50"/>
        <v>1</v>
      </c>
    </row>
    <row r="1134" spans="12:16" x14ac:dyDescent="0.25">
      <c r="L1134" s="264">
        <f>Member!A1134</f>
        <v>0</v>
      </c>
      <c r="M1134">
        <f>SUMIF(Erfassung4!BD:BD,L1134,Erfassung4!BW:BW)</f>
        <v>0</v>
      </c>
      <c r="N1134">
        <f>SUMIF(Erfassung4!BD:BD,L1134,Erfassung4!BG:BG)</f>
        <v>0</v>
      </c>
      <c r="O1134">
        <f t="shared" si="51"/>
        <v>0</v>
      </c>
      <c r="P1134">
        <f t="shared" si="50"/>
        <v>1</v>
      </c>
    </row>
    <row r="1135" spans="12:16" x14ac:dyDescent="0.25">
      <c r="L1135" s="264">
        <f>Member!A1135</f>
        <v>0</v>
      </c>
      <c r="M1135">
        <f>SUMIF(Erfassung4!BD:BD,L1135,Erfassung4!BW:BW)</f>
        <v>0</v>
      </c>
      <c r="N1135">
        <f>SUMIF(Erfassung4!BD:BD,L1135,Erfassung4!BG:BG)</f>
        <v>0</v>
      </c>
      <c r="O1135">
        <f t="shared" si="51"/>
        <v>0</v>
      </c>
      <c r="P1135">
        <f t="shared" si="50"/>
        <v>1</v>
      </c>
    </row>
    <row r="1136" spans="12:16" x14ac:dyDescent="0.25">
      <c r="L1136" s="264">
        <f>Member!A1136</f>
        <v>0</v>
      </c>
      <c r="M1136">
        <f>SUMIF(Erfassung4!BD:BD,L1136,Erfassung4!BW:BW)</f>
        <v>0</v>
      </c>
      <c r="N1136">
        <f>SUMIF(Erfassung4!BD:BD,L1136,Erfassung4!BG:BG)</f>
        <v>0</v>
      </c>
      <c r="O1136">
        <f t="shared" si="51"/>
        <v>0</v>
      </c>
      <c r="P1136">
        <f t="shared" si="50"/>
        <v>1</v>
      </c>
    </row>
    <row r="1137" spans="12:16" x14ac:dyDescent="0.25">
      <c r="L1137" s="264">
        <f>Member!A1137</f>
        <v>0</v>
      </c>
      <c r="M1137">
        <f>SUMIF(Erfassung4!BD:BD,L1137,Erfassung4!BW:BW)</f>
        <v>0</v>
      </c>
      <c r="N1137">
        <f>SUMIF(Erfassung4!BD:BD,L1137,Erfassung4!BG:BG)</f>
        <v>0</v>
      </c>
      <c r="O1137">
        <f t="shared" si="51"/>
        <v>0</v>
      </c>
      <c r="P1137">
        <f t="shared" si="50"/>
        <v>1</v>
      </c>
    </row>
    <row r="1138" spans="12:16" x14ac:dyDescent="0.25">
      <c r="L1138" s="264">
        <f>Member!A1138</f>
        <v>0</v>
      </c>
      <c r="M1138">
        <f>SUMIF(Erfassung4!BD:BD,L1138,Erfassung4!BW:BW)</f>
        <v>0</v>
      </c>
      <c r="N1138">
        <f>SUMIF(Erfassung4!BD:BD,L1138,Erfassung4!BG:BG)</f>
        <v>0</v>
      </c>
      <c r="O1138">
        <f t="shared" si="51"/>
        <v>0</v>
      </c>
      <c r="P1138">
        <f t="shared" si="50"/>
        <v>1</v>
      </c>
    </row>
    <row r="1139" spans="12:16" x14ac:dyDescent="0.25">
      <c r="L1139" s="264">
        <f>Member!A1139</f>
        <v>0</v>
      </c>
      <c r="M1139">
        <f>SUMIF(Erfassung4!BD:BD,L1139,Erfassung4!BW:BW)</f>
        <v>0</v>
      </c>
      <c r="N1139">
        <f>SUMIF(Erfassung4!BD:BD,L1139,Erfassung4!BG:BG)</f>
        <v>0</v>
      </c>
      <c r="O1139">
        <f t="shared" si="51"/>
        <v>0</v>
      </c>
      <c r="P1139">
        <f t="shared" si="50"/>
        <v>1</v>
      </c>
    </row>
    <row r="1140" spans="12:16" x14ac:dyDescent="0.25">
      <c r="L1140" s="264">
        <f>Member!A1140</f>
        <v>0</v>
      </c>
      <c r="M1140">
        <f>SUMIF(Erfassung4!BD:BD,L1140,Erfassung4!BW:BW)</f>
        <v>0</v>
      </c>
      <c r="N1140">
        <f>SUMIF(Erfassung4!BD:BD,L1140,Erfassung4!BG:BG)</f>
        <v>0</v>
      </c>
      <c r="O1140">
        <f t="shared" si="51"/>
        <v>0</v>
      </c>
      <c r="P1140">
        <f t="shared" si="50"/>
        <v>1</v>
      </c>
    </row>
    <row r="1141" spans="12:16" x14ac:dyDescent="0.25">
      <c r="L1141" s="264">
        <f>Member!A1141</f>
        <v>0</v>
      </c>
      <c r="M1141">
        <f>SUMIF(Erfassung4!BD:BD,L1141,Erfassung4!BW:BW)</f>
        <v>0</v>
      </c>
      <c r="N1141">
        <f>SUMIF(Erfassung4!BD:BD,L1141,Erfassung4!BG:BG)</f>
        <v>0</v>
      </c>
      <c r="O1141">
        <f t="shared" si="51"/>
        <v>0</v>
      </c>
      <c r="P1141">
        <f t="shared" si="50"/>
        <v>1</v>
      </c>
    </row>
    <row r="1142" spans="12:16" x14ac:dyDescent="0.25">
      <c r="L1142" s="264">
        <f>Member!A1142</f>
        <v>0</v>
      </c>
      <c r="M1142">
        <f>SUMIF(Erfassung4!BD:BD,L1142,Erfassung4!BW:BW)</f>
        <v>0</v>
      </c>
      <c r="N1142">
        <f>SUMIF(Erfassung4!BD:BD,L1142,Erfassung4!BG:BG)</f>
        <v>0</v>
      </c>
      <c r="O1142">
        <f t="shared" si="51"/>
        <v>0</v>
      </c>
      <c r="P1142">
        <f t="shared" si="50"/>
        <v>1</v>
      </c>
    </row>
    <row r="1143" spans="12:16" x14ac:dyDescent="0.25">
      <c r="L1143" s="264">
        <f>Member!A1143</f>
        <v>0</v>
      </c>
      <c r="M1143">
        <f>SUMIF(Erfassung4!BD:BD,L1143,Erfassung4!BW:BW)</f>
        <v>0</v>
      </c>
      <c r="N1143">
        <f>SUMIF(Erfassung4!BD:BD,L1143,Erfassung4!BG:BG)</f>
        <v>0</v>
      </c>
      <c r="O1143">
        <f t="shared" si="51"/>
        <v>0</v>
      </c>
      <c r="P1143">
        <f t="shared" si="50"/>
        <v>1</v>
      </c>
    </row>
    <row r="1144" spans="12:16" x14ac:dyDescent="0.25">
      <c r="L1144" s="264">
        <f>Member!A1144</f>
        <v>0</v>
      </c>
      <c r="M1144">
        <f>SUMIF(Erfassung4!BD:BD,L1144,Erfassung4!BW:BW)</f>
        <v>0</v>
      </c>
      <c r="N1144">
        <f>SUMIF(Erfassung4!BD:BD,L1144,Erfassung4!BG:BG)</f>
        <v>0</v>
      </c>
      <c r="O1144">
        <f t="shared" si="51"/>
        <v>0</v>
      </c>
      <c r="P1144">
        <f t="shared" si="50"/>
        <v>1</v>
      </c>
    </row>
    <row r="1145" spans="12:16" x14ac:dyDescent="0.25">
      <c r="L1145" s="264">
        <f>Member!A1145</f>
        <v>0</v>
      </c>
      <c r="M1145">
        <f>SUMIF(Erfassung4!BD:BD,L1145,Erfassung4!BW:BW)</f>
        <v>0</v>
      </c>
      <c r="N1145">
        <f>SUMIF(Erfassung4!BD:BD,L1145,Erfassung4!BG:BG)</f>
        <v>0</v>
      </c>
      <c r="O1145">
        <f t="shared" si="51"/>
        <v>0</v>
      </c>
      <c r="P1145">
        <f t="shared" si="50"/>
        <v>1</v>
      </c>
    </row>
    <row r="1146" spans="12:16" x14ac:dyDescent="0.25">
      <c r="L1146" s="264">
        <f>Member!A1146</f>
        <v>0</v>
      </c>
      <c r="M1146">
        <f>SUMIF(Erfassung4!BD:BD,L1146,Erfassung4!BW:BW)</f>
        <v>0</v>
      </c>
      <c r="N1146">
        <f>SUMIF(Erfassung4!BD:BD,L1146,Erfassung4!BG:BG)</f>
        <v>0</v>
      </c>
      <c r="O1146">
        <f t="shared" si="51"/>
        <v>0</v>
      </c>
      <c r="P1146">
        <f t="shared" si="50"/>
        <v>1</v>
      </c>
    </row>
    <row r="1147" spans="12:16" x14ac:dyDescent="0.25">
      <c r="L1147" s="264">
        <f>Member!A1147</f>
        <v>0</v>
      </c>
      <c r="M1147">
        <f>SUMIF(Erfassung4!BD:BD,L1147,Erfassung4!BW:BW)</f>
        <v>0</v>
      </c>
      <c r="N1147">
        <f>SUMIF(Erfassung4!BD:BD,L1147,Erfassung4!BG:BG)</f>
        <v>0</v>
      </c>
      <c r="O1147">
        <f t="shared" si="51"/>
        <v>0</v>
      </c>
      <c r="P1147">
        <f t="shared" si="50"/>
        <v>1</v>
      </c>
    </row>
    <row r="1148" spans="12:16" x14ac:dyDescent="0.25">
      <c r="L1148" s="264">
        <f>Member!A1148</f>
        <v>0</v>
      </c>
      <c r="M1148">
        <f>SUMIF(Erfassung4!BD:BD,L1148,Erfassung4!BW:BW)</f>
        <v>0</v>
      </c>
      <c r="N1148">
        <f>SUMIF(Erfassung4!BD:BD,L1148,Erfassung4!BG:BG)</f>
        <v>0</v>
      </c>
      <c r="O1148">
        <f t="shared" si="51"/>
        <v>0</v>
      </c>
      <c r="P1148">
        <f t="shared" si="50"/>
        <v>1</v>
      </c>
    </row>
    <row r="1149" spans="12:16" x14ac:dyDescent="0.25">
      <c r="L1149" s="264">
        <f>Member!A1149</f>
        <v>0</v>
      </c>
      <c r="M1149">
        <f>SUMIF(Erfassung4!BD:BD,L1149,Erfassung4!BW:BW)</f>
        <v>0</v>
      </c>
      <c r="N1149">
        <f>SUMIF(Erfassung4!BD:BD,L1149,Erfassung4!BG:BG)</f>
        <v>0</v>
      </c>
      <c r="O1149">
        <f t="shared" si="51"/>
        <v>0</v>
      </c>
      <c r="P1149">
        <f t="shared" si="50"/>
        <v>1</v>
      </c>
    </row>
    <row r="1150" spans="12:16" x14ac:dyDescent="0.25">
      <c r="L1150" s="264">
        <f>Member!A1150</f>
        <v>0</v>
      </c>
      <c r="M1150">
        <f>SUMIF(Erfassung4!BD:BD,L1150,Erfassung4!BW:BW)</f>
        <v>0</v>
      </c>
      <c r="N1150">
        <f>SUMIF(Erfassung4!BD:BD,L1150,Erfassung4!BG:BG)</f>
        <v>0</v>
      </c>
      <c r="O1150">
        <f t="shared" si="51"/>
        <v>0</v>
      </c>
      <c r="P1150">
        <f t="shared" si="50"/>
        <v>1</v>
      </c>
    </row>
    <row r="1151" spans="12:16" x14ac:dyDescent="0.25">
      <c r="L1151" s="264">
        <f>Member!A1151</f>
        <v>0</v>
      </c>
      <c r="M1151">
        <f>SUMIF(Erfassung4!BD:BD,L1151,Erfassung4!BW:BW)</f>
        <v>0</v>
      </c>
      <c r="N1151">
        <f>SUMIF(Erfassung4!BD:BD,L1151,Erfassung4!BG:BG)</f>
        <v>0</v>
      </c>
      <c r="O1151">
        <f t="shared" si="51"/>
        <v>0</v>
      </c>
      <c r="P1151">
        <f t="shared" si="50"/>
        <v>1</v>
      </c>
    </row>
    <row r="1152" spans="12:16" x14ac:dyDescent="0.25">
      <c r="L1152" s="264">
        <f>Member!A1152</f>
        <v>0</v>
      </c>
      <c r="M1152">
        <f>SUMIF(Erfassung4!BD:BD,L1152,Erfassung4!BW:BW)</f>
        <v>0</v>
      </c>
      <c r="N1152">
        <f>SUMIF(Erfassung4!BD:BD,L1152,Erfassung4!BG:BG)</f>
        <v>0</v>
      </c>
      <c r="O1152">
        <f t="shared" si="51"/>
        <v>0</v>
      </c>
      <c r="P1152">
        <f t="shared" si="50"/>
        <v>1</v>
      </c>
    </row>
    <row r="1153" spans="12:16" x14ac:dyDescent="0.25">
      <c r="L1153" s="264">
        <f>Member!A1153</f>
        <v>0</v>
      </c>
      <c r="M1153">
        <f>SUMIF(Erfassung4!BD:BD,L1153,Erfassung4!BW:BW)</f>
        <v>0</v>
      </c>
      <c r="N1153">
        <f>SUMIF(Erfassung4!BD:BD,L1153,Erfassung4!BG:BG)</f>
        <v>0</v>
      </c>
      <c r="O1153">
        <f t="shared" si="51"/>
        <v>0</v>
      </c>
      <c r="P1153">
        <f t="shared" si="50"/>
        <v>1</v>
      </c>
    </row>
    <row r="1154" spans="12:16" x14ac:dyDescent="0.25">
      <c r="L1154" s="264">
        <f>Member!A1154</f>
        <v>0</v>
      </c>
      <c r="M1154">
        <f>SUMIF(Erfassung4!BD:BD,L1154,Erfassung4!BW:BW)</f>
        <v>0</v>
      </c>
      <c r="N1154">
        <f>SUMIF(Erfassung4!BD:BD,L1154,Erfassung4!BG:BG)</f>
        <v>0</v>
      </c>
      <c r="O1154">
        <f t="shared" si="51"/>
        <v>0</v>
      </c>
      <c r="P1154">
        <f t="shared" ref="P1154:P1217" si="52">RANK(O1154,O:O)</f>
        <v>1</v>
      </c>
    </row>
    <row r="1155" spans="12:16" x14ac:dyDescent="0.25">
      <c r="L1155" s="264">
        <f>Member!A1155</f>
        <v>0</v>
      </c>
      <c r="M1155">
        <f>SUMIF(Erfassung4!BD:BD,L1155,Erfassung4!BW:BW)</f>
        <v>0</v>
      </c>
      <c r="N1155">
        <f>SUMIF(Erfassung4!BD:BD,L1155,Erfassung4!BG:BG)</f>
        <v>0</v>
      </c>
      <c r="O1155">
        <f t="shared" ref="O1155:O1218" si="53">IF(N1155=0,0,M1155/N1155-ROW()/1000000000)</f>
        <v>0</v>
      </c>
      <c r="P1155">
        <f t="shared" si="52"/>
        <v>1</v>
      </c>
    </row>
    <row r="1156" spans="12:16" x14ac:dyDescent="0.25">
      <c r="L1156" s="264">
        <f>Member!A1156</f>
        <v>0</v>
      </c>
      <c r="M1156">
        <f>SUMIF(Erfassung4!BD:BD,L1156,Erfassung4!BW:BW)</f>
        <v>0</v>
      </c>
      <c r="N1156">
        <f>SUMIF(Erfassung4!BD:BD,L1156,Erfassung4!BG:BG)</f>
        <v>0</v>
      </c>
      <c r="O1156">
        <f t="shared" si="53"/>
        <v>0</v>
      </c>
      <c r="P1156">
        <f t="shared" si="52"/>
        <v>1</v>
      </c>
    </row>
    <row r="1157" spans="12:16" x14ac:dyDescent="0.25">
      <c r="L1157" s="264">
        <f>Member!A1157</f>
        <v>0</v>
      </c>
      <c r="M1157">
        <f>SUMIF(Erfassung4!BD:BD,L1157,Erfassung4!BW:BW)</f>
        <v>0</v>
      </c>
      <c r="N1157">
        <f>SUMIF(Erfassung4!BD:BD,L1157,Erfassung4!BG:BG)</f>
        <v>0</v>
      </c>
      <c r="O1157">
        <f t="shared" si="53"/>
        <v>0</v>
      </c>
      <c r="P1157">
        <f t="shared" si="52"/>
        <v>1</v>
      </c>
    </row>
    <row r="1158" spans="12:16" x14ac:dyDescent="0.25">
      <c r="L1158" s="264">
        <f>Member!A1158</f>
        <v>0</v>
      </c>
      <c r="M1158">
        <f>SUMIF(Erfassung4!BD:BD,L1158,Erfassung4!BW:BW)</f>
        <v>0</v>
      </c>
      <c r="N1158">
        <f>SUMIF(Erfassung4!BD:BD,L1158,Erfassung4!BG:BG)</f>
        <v>0</v>
      </c>
      <c r="O1158">
        <f t="shared" si="53"/>
        <v>0</v>
      </c>
      <c r="P1158">
        <f t="shared" si="52"/>
        <v>1</v>
      </c>
    </row>
    <row r="1159" spans="12:16" x14ac:dyDescent="0.25">
      <c r="L1159" s="264">
        <f>Member!A1159</f>
        <v>0</v>
      </c>
      <c r="M1159">
        <f>SUMIF(Erfassung4!BD:BD,L1159,Erfassung4!BW:BW)</f>
        <v>0</v>
      </c>
      <c r="N1159">
        <f>SUMIF(Erfassung4!BD:BD,L1159,Erfassung4!BG:BG)</f>
        <v>0</v>
      </c>
      <c r="O1159">
        <f t="shared" si="53"/>
        <v>0</v>
      </c>
      <c r="P1159">
        <f t="shared" si="52"/>
        <v>1</v>
      </c>
    </row>
    <row r="1160" spans="12:16" x14ac:dyDescent="0.25">
      <c r="L1160" s="264">
        <f>Member!A1160</f>
        <v>0</v>
      </c>
      <c r="M1160">
        <f>SUMIF(Erfassung4!BD:BD,L1160,Erfassung4!BW:BW)</f>
        <v>0</v>
      </c>
      <c r="N1160">
        <f>SUMIF(Erfassung4!BD:BD,L1160,Erfassung4!BG:BG)</f>
        <v>0</v>
      </c>
      <c r="O1160">
        <f t="shared" si="53"/>
        <v>0</v>
      </c>
      <c r="P1160">
        <f t="shared" si="52"/>
        <v>1</v>
      </c>
    </row>
    <row r="1161" spans="12:16" x14ac:dyDescent="0.25">
      <c r="L1161" s="264">
        <f>Member!A1161</f>
        <v>0</v>
      </c>
      <c r="M1161">
        <f>SUMIF(Erfassung4!BD:BD,L1161,Erfassung4!BW:BW)</f>
        <v>0</v>
      </c>
      <c r="N1161">
        <f>SUMIF(Erfassung4!BD:BD,L1161,Erfassung4!BG:BG)</f>
        <v>0</v>
      </c>
      <c r="O1161">
        <f t="shared" si="53"/>
        <v>0</v>
      </c>
      <c r="P1161">
        <f t="shared" si="52"/>
        <v>1</v>
      </c>
    </row>
    <row r="1162" spans="12:16" x14ac:dyDescent="0.25">
      <c r="L1162" s="264">
        <f>Member!A1162</f>
        <v>0</v>
      </c>
      <c r="M1162">
        <f>SUMIF(Erfassung4!BD:BD,L1162,Erfassung4!BW:BW)</f>
        <v>0</v>
      </c>
      <c r="N1162">
        <f>SUMIF(Erfassung4!BD:BD,L1162,Erfassung4!BG:BG)</f>
        <v>0</v>
      </c>
      <c r="O1162">
        <f t="shared" si="53"/>
        <v>0</v>
      </c>
      <c r="P1162">
        <f t="shared" si="52"/>
        <v>1</v>
      </c>
    </row>
    <row r="1163" spans="12:16" x14ac:dyDescent="0.25">
      <c r="L1163" s="264">
        <f>Member!A1163</f>
        <v>0</v>
      </c>
      <c r="M1163">
        <f>SUMIF(Erfassung4!BD:BD,L1163,Erfassung4!BW:BW)</f>
        <v>0</v>
      </c>
      <c r="N1163">
        <f>SUMIF(Erfassung4!BD:BD,L1163,Erfassung4!BG:BG)</f>
        <v>0</v>
      </c>
      <c r="O1163">
        <f t="shared" si="53"/>
        <v>0</v>
      </c>
      <c r="P1163">
        <f t="shared" si="52"/>
        <v>1</v>
      </c>
    </row>
    <row r="1164" spans="12:16" x14ac:dyDescent="0.25">
      <c r="L1164" s="264">
        <f>Member!A1164</f>
        <v>0</v>
      </c>
      <c r="M1164">
        <f>SUMIF(Erfassung4!BD:BD,L1164,Erfassung4!BW:BW)</f>
        <v>0</v>
      </c>
      <c r="N1164">
        <f>SUMIF(Erfassung4!BD:BD,L1164,Erfassung4!BG:BG)</f>
        <v>0</v>
      </c>
      <c r="O1164">
        <f t="shared" si="53"/>
        <v>0</v>
      </c>
      <c r="P1164">
        <f t="shared" si="52"/>
        <v>1</v>
      </c>
    </row>
    <row r="1165" spans="12:16" x14ac:dyDescent="0.25">
      <c r="L1165" s="264">
        <f>Member!A1165</f>
        <v>0</v>
      </c>
      <c r="M1165">
        <f>SUMIF(Erfassung4!BD:BD,L1165,Erfassung4!BW:BW)</f>
        <v>0</v>
      </c>
      <c r="N1165">
        <f>SUMIF(Erfassung4!BD:BD,L1165,Erfassung4!BG:BG)</f>
        <v>0</v>
      </c>
      <c r="O1165">
        <f t="shared" si="53"/>
        <v>0</v>
      </c>
      <c r="P1165">
        <f t="shared" si="52"/>
        <v>1</v>
      </c>
    </row>
    <row r="1166" spans="12:16" x14ac:dyDescent="0.25">
      <c r="L1166" s="264">
        <f>Member!A1166</f>
        <v>0</v>
      </c>
      <c r="M1166">
        <f>SUMIF(Erfassung4!BD:BD,L1166,Erfassung4!BW:BW)</f>
        <v>0</v>
      </c>
      <c r="N1166">
        <f>SUMIF(Erfassung4!BD:BD,L1166,Erfassung4!BG:BG)</f>
        <v>0</v>
      </c>
      <c r="O1166">
        <f t="shared" si="53"/>
        <v>0</v>
      </c>
      <c r="P1166">
        <f t="shared" si="52"/>
        <v>1</v>
      </c>
    </row>
    <row r="1167" spans="12:16" x14ac:dyDescent="0.25">
      <c r="L1167" s="264">
        <f>Member!A1167</f>
        <v>0</v>
      </c>
      <c r="M1167">
        <f>SUMIF(Erfassung4!BD:BD,L1167,Erfassung4!BW:BW)</f>
        <v>0</v>
      </c>
      <c r="N1167">
        <f>SUMIF(Erfassung4!BD:BD,L1167,Erfassung4!BG:BG)</f>
        <v>0</v>
      </c>
      <c r="O1167">
        <f t="shared" si="53"/>
        <v>0</v>
      </c>
      <c r="P1167">
        <f t="shared" si="52"/>
        <v>1</v>
      </c>
    </row>
    <row r="1168" spans="12:16" x14ac:dyDescent="0.25">
      <c r="L1168" s="264">
        <f>Member!A1168</f>
        <v>0</v>
      </c>
      <c r="M1168">
        <f>SUMIF(Erfassung4!BD:BD,L1168,Erfassung4!BW:BW)</f>
        <v>0</v>
      </c>
      <c r="N1168">
        <f>SUMIF(Erfassung4!BD:BD,L1168,Erfassung4!BG:BG)</f>
        <v>0</v>
      </c>
      <c r="O1168">
        <f t="shared" si="53"/>
        <v>0</v>
      </c>
      <c r="P1168">
        <f t="shared" si="52"/>
        <v>1</v>
      </c>
    </row>
    <row r="1169" spans="12:16" x14ac:dyDescent="0.25">
      <c r="L1169" s="264">
        <f>Member!A1169</f>
        <v>0</v>
      </c>
      <c r="M1169">
        <f>SUMIF(Erfassung4!BD:BD,L1169,Erfassung4!BW:BW)</f>
        <v>0</v>
      </c>
      <c r="N1169">
        <f>SUMIF(Erfassung4!BD:BD,L1169,Erfassung4!BG:BG)</f>
        <v>0</v>
      </c>
      <c r="O1169">
        <f t="shared" si="53"/>
        <v>0</v>
      </c>
      <c r="P1169">
        <f t="shared" si="52"/>
        <v>1</v>
      </c>
    </row>
    <row r="1170" spans="12:16" x14ac:dyDescent="0.25">
      <c r="L1170" s="264">
        <f>Member!A1170</f>
        <v>0</v>
      </c>
      <c r="M1170">
        <f>SUMIF(Erfassung4!BD:BD,L1170,Erfassung4!BW:BW)</f>
        <v>0</v>
      </c>
      <c r="N1170">
        <f>SUMIF(Erfassung4!BD:BD,L1170,Erfassung4!BG:BG)</f>
        <v>0</v>
      </c>
      <c r="O1170">
        <f t="shared" si="53"/>
        <v>0</v>
      </c>
      <c r="P1170">
        <f t="shared" si="52"/>
        <v>1</v>
      </c>
    </row>
    <row r="1171" spans="12:16" x14ac:dyDescent="0.25">
      <c r="L1171" s="264">
        <f>Member!A1171</f>
        <v>0</v>
      </c>
      <c r="M1171">
        <f>SUMIF(Erfassung4!BD:BD,L1171,Erfassung4!BW:BW)</f>
        <v>0</v>
      </c>
      <c r="N1171">
        <f>SUMIF(Erfassung4!BD:BD,L1171,Erfassung4!BG:BG)</f>
        <v>0</v>
      </c>
      <c r="O1171">
        <f t="shared" si="53"/>
        <v>0</v>
      </c>
      <c r="P1171">
        <f t="shared" si="52"/>
        <v>1</v>
      </c>
    </row>
    <row r="1172" spans="12:16" x14ac:dyDescent="0.25">
      <c r="L1172" s="264">
        <f>Member!A1172</f>
        <v>0</v>
      </c>
      <c r="M1172">
        <f>SUMIF(Erfassung4!BD:BD,L1172,Erfassung4!BW:BW)</f>
        <v>0</v>
      </c>
      <c r="N1172">
        <f>SUMIF(Erfassung4!BD:BD,L1172,Erfassung4!BG:BG)</f>
        <v>0</v>
      </c>
      <c r="O1172">
        <f t="shared" si="53"/>
        <v>0</v>
      </c>
      <c r="P1172">
        <f t="shared" si="52"/>
        <v>1</v>
      </c>
    </row>
    <row r="1173" spans="12:16" x14ac:dyDescent="0.25">
      <c r="L1173" s="264">
        <f>Member!A1173</f>
        <v>0</v>
      </c>
      <c r="M1173">
        <f>SUMIF(Erfassung4!BD:BD,L1173,Erfassung4!BW:BW)</f>
        <v>0</v>
      </c>
      <c r="N1173">
        <f>SUMIF(Erfassung4!BD:BD,L1173,Erfassung4!BG:BG)</f>
        <v>0</v>
      </c>
      <c r="O1173">
        <f t="shared" si="53"/>
        <v>0</v>
      </c>
      <c r="P1173">
        <f t="shared" si="52"/>
        <v>1</v>
      </c>
    </row>
    <row r="1174" spans="12:16" x14ac:dyDescent="0.25">
      <c r="L1174" s="264">
        <f>Member!A1174</f>
        <v>0</v>
      </c>
      <c r="M1174">
        <f>SUMIF(Erfassung4!BD:BD,L1174,Erfassung4!BW:BW)</f>
        <v>0</v>
      </c>
      <c r="N1174">
        <f>SUMIF(Erfassung4!BD:BD,L1174,Erfassung4!BG:BG)</f>
        <v>0</v>
      </c>
      <c r="O1174">
        <f t="shared" si="53"/>
        <v>0</v>
      </c>
      <c r="P1174">
        <f t="shared" si="52"/>
        <v>1</v>
      </c>
    </row>
    <row r="1175" spans="12:16" x14ac:dyDescent="0.25">
      <c r="L1175" s="264">
        <f>Member!A1175</f>
        <v>0</v>
      </c>
      <c r="M1175">
        <f>SUMIF(Erfassung4!BD:BD,L1175,Erfassung4!BW:BW)</f>
        <v>0</v>
      </c>
      <c r="N1175">
        <f>SUMIF(Erfassung4!BD:BD,L1175,Erfassung4!BG:BG)</f>
        <v>0</v>
      </c>
      <c r="O1175">
        <f t="shared" si="53"/>
        <v>0</v>
      </c>
      <c r="P1175">
        <f t="shared" si="52"/>
        <v>1</v>
      </c>
    </row>
    <row r="1176" spans="12:16" x14ac:dyDescent="0.25">
      <c r="L1176" s="264">
        <f>Member!A1176</f>
        <v>0</v>
      </c>
      <c r="M1176">
        <f>SUMIF(Erfassung4!BD:BD,L1176,Erfassung4!BW:BW)</f>
        <v>0</v>
      </c>
      <c r="N1176">
        <f>SUMIF(Erfassung4!BD:BD,L1176,Erfassung4!BG:BG)</f>
        <v>0</v>
      </c>
      <c r="O1176">
        <f t="shared" si="53"/>
        <v>0</v>
      </c>
      <c r="P1176">
        <f t="shared" si="52"/>
        <v>1</v>
      </c>
    </row>
    <row r="1177" spans="12:16" x14ac:dyDescent="0.25">
      <c r="L1177" s="264">
        <f>Member!A1177</f>
        <v>0</v>
      </c>
      <c r="M1177">
        <f>SUMIF(Erfassung4!BD:BD,L1177,Erfassung4!BW:BW)</f>
        <v>0</v>
      </c>
      <c r="N1177">
        <f>SUMIF(Erfassung4!BD:BD,L1177,Erfassung4!BG:BG)</f>
        <v>0</v>
      </c>
      <c r="O1177">
        <f t="shared" si="53"/>
        <v>0</v>
      </c>
      <c r="P1177">
        <f t="shared" si="52"/>
        <v>1</v>
      </c>
    </row>
    <row r="1178" spans="12:16" x14ac:dyDescent="0.25">
      <c r="L1178" s="264">
        <f>Member!A1178</f>
        <v>0</v>
      </c>
      <c r="M1178">
        <f>SUMIF(Erfassung4!BD:BD,L1178,Erfassung4!BW:BW)</f>
        <v>0</v>
      </c>
      <c r="N1178">
        <f>SUMIF(Erfassung4!BD:BD,L1178,Erfassung4!BG:BG)</f>
        <v>0</v>
      </c>
      <c r="O1178">
        <f t="shared" si="53"/>
        <v>0</v>
      </c>
      <c r="P1178">
        <f t="shared" si="52"/>
        <v>1</v>
      </c>
    </row>
    <row r="1179" spans="12:16" x14ac:dyDescent="0.25">
      <c r="L1179" s="264">
        <f>Member!A1179</f>
        <v>0</v>
      </c>
      <c r="M1179">
        <f>SUMIF(Erfassung4!BD:BD,L1179,Erfassung4!BW:BW)</f>
        <v>0</v>
      </c>
      <c r="N1179">
        <f>SUMIF(Erfassung4!BD:BD,L1179,Erfassung4!BG:BG)</f>
        <v>0</v>
      </c>
      <c r="O1179">
        <f t="shared" si="53"/>
        <v>0</v>
      </c>
      <c r="P1179">
        <f t="shared" si="52"/>
        <v>1</v>
      </c>
    </row>
    <row r="1180" spans="12:16" x14ac:dyDescent="0.25">
      <c r="L1180" s="264">
        <f>Member!A1180</f>
        <v>0</v>
      </c>
      <c r="M1180">
        <f>SUMIF(Erfassung4!BD:BD,L1180,Erfassung4!BW:BW)</f>
        <v>0</v>
      </c>
      <c r="N1180">
        <f>SUMIF(Erfassung4!BD:BD,L1180,Erfassung4!BG:BG)</f>
        <v>0</v>
      </c>
      <c r="O1180">
        <f t="shared" si="53"/>
        <v>0</v>
      </c>
      <c r="P1180">
        <f t="shared" si="52"/>
        <v>1</v>
      </c>
    </row>
    <row r="1181" spans="12:16" x14ac:dyDescent="0.25">
      <c r="L1181" s="264">
        <f>Member!A1181</f>
        <v>0</v>
      </c>
      <c r="M1181">
        <f>SUMIF(Erfassung4!BD:BD,L1181,Erfassung4!BW:BW)</f>
        <v>0</v>
      </c>
      <c r="N1181">
        <f>SUMIF(Erfassung4!BD:BD,L1181,Erfassung4!BG:BG)</f>
        <v>0</v>
      </c>
      <c r="O1181">
        <f t="shared" si="53"/>
        <v>0</v>
      </c>
      <c r="P1181">
        <f t="shared" si="52"/>
        <v>1</v>
      </c>
    </row>
    <row r="1182" spans="12:16" x14ac:dyDescent="0.25">
      <c r="L1182" s="264">
        <f>Member!A1182</f>
        <v>0</v>
      </c>
      <c r="M1182">
        <f>SUMIF(Erfassung4!BD:BD,L1182,Erfassung4!BW:BW)</f>
        <v>0</v>
      </c>
      <c r="N1182">
        <f>SUMIF(Erfassung4!BD:BD,L1182,Erfassung4!BG:BG)</f>
        <v>0</v>
      </c>
      <c r="O1182">
        <f t="shared" si="53"/>
        <v>0</v>
      </c>
      <c r="P1182">
        <f t="shared" si="52"/>
        <v>1</v>
      </c>
    </row>
    <row r="1183" spans="12:16" x14ac:dyDescent="0.25">
      <c r="L1183" s="264">
        <f>Member!A1183</f>
        <v>0</v>
      </c>
      <c r="M1183">
        <f>SUMIF(Erfassung4!BD:BD,L1183,Erfassung4!BW:BW)</f>
        <v>0</v>
      </c>
      <c r="N1183">
        <f>SUMIF(Erfassung4!BD:BD,L1183,Erfassung4!BG:BG)</f>
        <v>0</v>
      </c>
      <c r="O1183">
        <f t="shared" si="53"/>
        <v>0</v>
      </c>
      <c r="P1183">
        <f t="shared" si="52"/>
        <v>1</v>
      </c>
    </row>
    <row r="1184" spans="12:16" x14ac:dyDescent="0.25">
      <c r="L1184" s="264">
        <f>Member!A1184</f>
        <v>0</v>
      </c>
      <c r="M1184">
        <f>SUMIF(Erfassung4!BD:BD,L1184,Erfassung4!BW:BW)</f>
        <v>0</v>
      </c>
      <c r="N1184">
        <f>SUMIF(Erfassung4!BD:BD,L1184,Erfassung4!BG:BG)</f>
        <v>0</v>
      </c>
      <c r="O1184">
        <f t="shared" si="53"/>
        <v>0</v>
      </c>
      <c r="P1184">
        <f t="shared" si="52"/>
        <v>1</v>
      </c>
    </row>
    <row r="1185" spans="12:16" x14ac:dyDescent="0.25">
      <c r="L1185" s="264">
        <f>Member!A1185</f>
        <v>0</v>
      </c>
      <c r="M1185">
        <f>SUMIF(Erfassung4!BD:BD,L1185,Erfassung4!BW:BW)</f>
        <v>0</v>
      </c>
      <c r="N1185">
        <f>SUMIF(Erfassung4!BD:BD,L1185,Erfassung4!BG:BG)</f>
        <v>0</v>
      </c>
      <c r="O1185">
        <f t="shared" si="53"/>
        <v>0</v>
      </c>
      <c r="P1185">
        <f t="shared" si="52"/>
        <v>1</v>
      </c>
    </row>
    <row r="1186" spans="12:16" x14ac:dyDescent="0.25">
      <c r="L1186" s="264">
        <f>Member!A1186</f>
        <v>0</v>
      </c>
      <c r="M1186">
        <f>SUMIF(Erfassung4!BD:BD,L1186,Erfassung4!BW:BW)</f>
        <v>0</v>
      </c>
      <c r="N1186">
        <f>SUMIF(Erfassung4!BD:BD,L1186,Erfassung4!BG:BG)</f>
        <v>0</v>
      </c>
      <c r="O1186">
        <f t="shared" si="53"/>
        <v>0</v>
      </c>
      <c r="P1186">
        <f t="shared" si="52"/>
        <v>1</v>
      </c>
    </row>
    <row r="1187" spans="12:16" x14ac:dyDescent="0.25">
      <c r="L1187" s="264">
        <f>Member!A1187</f>
        <v>0</v>
      </c>
      <c r="M1187">
        <f>SUMIF(Erfassung4!BD:BD,L1187,Erfassung4!BW:BW)</f>
        <v>0</v>
      </c>
      <c r="N1187">
        <f>SUMIF(Erfassung4!BD:BD,L1187,Erfassung4!BG:BG)</f>
        <v>0</v>
      </c>
      <c r="O1187">
        <f t="shared" si="53"/>
        <v>0</v>
      </c>
      <c r="P1187">
        <f t="shared" si="52"/>
        <v>1</v>
      </c>
    </row>
    <row r="1188" spans="12:16" x14ac:dyDescent="0.25">
      <c r="L1188" s="264">
        <f>Member!A1188</f>
        <v>0</v>
      </c>
      <c r="M1188">
        <f>SUMIF(Erfassung4!BD:BD,L1188,Erfassung4!BW:BW)</f>
        <v>0</v>
      </c>
      <c r="N1188">
        <f>SUMIF(Erfassung4!BD:BD,L1188,Erfassung4!BG:BG)</f>
        <v>0</v>
      </c>
      <c r="O1188">
        <f t="shared" si="53"/>
        <v>0</v>
      </c>
      <c r="P1188">
        <f t="shared" si="52"/>
        <v>1</v>
      </c>
    </row>
    <row r="1189" spans="12:16" x14ac:dyDescent="0.25">
      <c r="L1189" s="264">
        <f>Member!A1189</f>
        <v>0</v>
      </c>
      <c r="M1189">
        <f>SUMIF(Erfassung4!BD:BD,L1189,Erfassung4!BW:BW)</f>
        <v>0</v>
      </c>
      <c r="N1189">
        <f>SUMIF(Erfassung4!BD:BD,L1189,Erfassung4!BG:BG)</f>
        <v>0</v>
      </c>
      <c r="O1189">
        <f t="shared" si="53"/>
        <v>0</v>
      </c>
      <c r="P1189">
        <f t="shared" si="52"/>
        <v>1</v>
      </c>
    </row>
    <row r="1190" spans="12:16" x14ac:dyDescent="0.25">
      <c r="L1190" s="264">
        <f>Member!A1190</f>
        <v>0</v>
      </c>
      <c r="M1190">
        <f>SUMIF(Erfassung4!BD:BD,L1190,Erfassung4!BW:BW)</f>
        <v>0</v>
      </c>
      <c r="N1190">
        <f>SUMIF(Erfassung4!BD:BD,L1190,Erfassung4!BG:BG)</f>
        <v>0</v>
      </c>
      <c r="O1190">
        <f t="shared" si="53"/>
        <v>0</v>
      </c>
      <c r="P1190">
        <f t="shared" si="52"/>
        <v>1</v>
      </c>
    </row>
    <row r="1191" spans="12:16" x14ac:dyDescent="0.25">
      <c r="L1191" s="264">
        <f>Member!A1191</f>
        <v>0</v>
      </c>
      <c r="M1191">
        <f>SUMIF(Erfassung4!BD:BD,L1191,Erfassung4!BW:BW)</f>
        <v>0</v>
      </c>
      <c r="N1191">
        <f>SUMIF(Erfassung4!BD:BD,L1191,Erfassung4!BG:BG)</f>
        <v>0</v>
      </c>
      <c r="O1191">
        <f t="shared" si="53"/>
        <v>0</v>
      </c>
      <c r="P1191">
        <f t="shared" si="52"/>
        <v>1</v>
      </c>
    </row>
    <row r="1192" spans="12:16" x14ac:dyDescent="0.25">
      <c r="L1192" s="264">
        <f>Member!A1192</f>
        <v>0</v>
      </c>
      <c r="M1192">
        <f>SUMIF(Erfassung4!BD:BD,L1192,Erfassung4!BW:BW)</f>
        <v>0</v>
      </c>
      <c r="N1192">
        <f>SUMIF(Erfassung4!BD:BD,L1192,Erfassung4!BG:BG)</f>
        <v>0</v>
      </c>
      <c r="O1192">
        <f t="shared" si="53"/>
        <v>0</v>
      </c>
      <c r="P1192">
        <f t="shared" si="52"/>
        <v>1</v>
      </c>
    </row>
    <row r="1193" spans="12:16" x14ac:dyDescent="0.25">
      <c r="L1193" s="264">
        <f>Member!A1193</f>
        <v>0</v>
      </c>
      <c r="M1193">
        <f>SUMIF(Erfassung4!BD:BD,L1193,Erfassung4!BW:BW)</f>
        <v>0</v>
      </c>
      <c r="N1193">
        <f>SUMIF(Erfassung4!BD:BD,L1193,Erfassung4!BG:BG)</f>
        <v>0</v>
      </c>
      <c r="O1193">
        <f t="shared" si="53"/>
        <v>0</v>
      </c>
      <c r="P1193">
        <f t="shared" si="52"/>
        <v>1</v>
      </c>
    </row>
    <row r="1194" spans="12:16" x14ac:dyDescent="0.25">
      <c r="L1194" s="264">
        <f>Member!A1194</f>
        <v>0</v>
      </c>
      <c r="M1194">
        <f>SUMIF(Erfassung4!BD:BD,L1194,Erfassung4!BW:BW)</f>
        <v>0</v>
      </c>
      <c r="N1194">
        <f>SUMIF(Erfassung4!BD:BD,L1194,Erfassung4!BG:BG)</f>
        <v>0</v>
      </c>
      <c r="O1194">
        <f t="shared" si="53"/>
        <v>0</v>
      </c>
      <c r="P1194">
        <f t="shared" si="52"/>
        <v>1</v>
      </c>
    </row>
    <row r="1195" spans="12:16" x14ac:dyDescent="0.25">
      <c r="L1195" s="264">
        <f>Member!A1195</f>
        <v>0</v>
      </c>
      <c r="M1195">
        <f>SUMIF(Erfassung4!BD:BD,L1195,Erfassung4!BW:BW)</f>
        <v>0</v>
      </c>
      <c r="N1195">
        <f>SUMIF(Erfassung4!BD:BD,L1195,Erfassung4!BG:BG)</f>
        <v>0</v>
      </c>
      <c r="O1195">
        <f t="shared" si="53"/>
        <v>0</v>
      </c>
      <c r="P1195">
        <f t="shared" si="52"/>
        <v>1</v>
      </c>
    </row>
    <row r="1196" spans="12:16" x14ac:dyDescent="0.25">
      <c r="L1196" s="264">
        <f>Member!A1196</f>
        <v>0</v>
      </c>
      <c r="M1196">
        <f>SUMIF(Erfassung4!BD:BD,L1196,Erfassung4!BW:BW)</f>
        <v>0</v>
      </c>
      <c r="N1196">
        <f>SUMIF(Erfassung4!BD:BD,L1196,Erfassung4!BG:BG)</f>
        <v>0</v>
      </c>
      <c r="O1196">
        <f t="shared" si="53"/>
        <v>0</v>
      </c>
      <c r="P1196">
        <f t="shared" si="52"/>
        <v>1</v>
      </c>
    </row>
    <row r="1197" spans="12:16" x14ac:dyDescent="0.25">
      <c r="L1197" s="264">
        <f>Member!A1197</f>
        <v>0</v>
      </c>
      <c r="M1197">
        <f>SUMIF(Erfassung4!BD:BD,L1197,Erfassung4!BW:BW)</f>
        <v>0</v>
      </c>
      <c r="N1197">
        <f>SUMIF(Erfassung4!BD:BD,L1197,Erfassung4!BG:BG)</f>
        <v>0</v>
      </c>
      <c r="O1197">
        <f t="shared" si="53"/>
        <v>0</v>
      </c>
      <c r="P1197">
        <f t="shared" si="52"/>
        <v>1</v>
      </c>
    </row>
    <row r="1198" spans="12:16" x14ac:dyDescent="0.25">
      <c r="L1198" s="264">
        <f>Member!A1198</f>
        <v>0</v>
      </c>
      <c r="M1198">
        <f>SUMIF(Erfassung4!BD:BD,L1198,Erfassung4!BW:BW)</f>
        <v>0</v>
      </c>
      <c r="N1198">
        <f>SUMIF(Erfassung4!BD:BD,L1198,Erfassung4!BG:BG)</f>
        <v>0</v>
      </c>
      <c r="O1198">
        <f t="shared" si="53"/>
        <v>0</v>
      </c>
      <c r="P1198">
        <f t="shared" si="52"/>
        <v>1</v>
      </c>
    </row>
    <row r="1199" spans="12:16" x14ac:dyDescent="0.25">
      <c r="L1199" s="264">
        <f>Member!A1199</f>
        <v>0</v>
      </c>
      <c r="M1199">
        <f>SUMIF(Erfassung4!BD:BD,L1199,Erfassung4!BW:BW)</f>
        <v>0</v>
      </c>
      <c r="N1199">
        <f>SUMIF(Erfassung4!BD:BD,L1199,Erfassung4!BG:BG)</f>
        <v>0</v>
      </c>
      <c r="O1199">
        <f t="shared" si="53"/>
        <v>0</v>
      </c>
      <c r="P1199">
        <f t="shared" si="52"/>
        <v>1</v>
      </c>
    </row>
    <row r="1200" spans="12:16" x14ac:dyDescent="0.25">
      <c r="L1200" s="264">
        <f>Member!A1200</f>
        <v>0</v>
      </c>
      <c r="M1200">
        <f>SUMIF(Erfassung4!BD:BD,L1200,Erfassung4!BW:BW)</f>
        <v>0</v>
      </c>
      <c r="N1200">
        <f>SUMIF(Erfassung4!BD:BD,L1200,Erfassung4!BG:BG)</f>
        <v>0</v>
      </c>
      <c r="O1200">
        <f t="shared" si="53"/>
        <v>0</v>
      </c>
      <c r="P1200">
        <f t="shared" si="52"/>
        <v>1</v>
      </c>
    </row>
    <row r="1201" spans="12:16" x14ac:dyDescent="0.25">
      <c r="L1201" s="264">
        <f>Member!A1201</f>
        <v>0</v>
      </c>
      <c r="M1201">
        <f>SUMIF(Erfassung4!BD:BD,L1201,Erfassung4!BW:BW)</f>
        <v>0</v>
      </c>
      <c r="N1201">
        <f>SUMIF(Erfassung4!BD:BD,L1201,Erfassung4!BG:BG)</f>
        <v>0</v>
      </c>
      <c r="O1201">
        <f t="shared" si="53"/>
        <v>0</v>
      </c>
      <c r="P1201">
        <f t="shared" si="52"/>
        <v>1</v>
      </c>
    </row>
    <row r="1202" spans="12:16" x14ac:dyDescent="0.25">
      <c r="L1202" s="264">
        <f>Member!A1202</f>
        <v>0</v>
      </c>
      <c r="M1202">
        <f>SUMIF(Erfassung4!BD:BD,L1202,Erfassung4!BW:BW)</f>
        <v>0</v>
      </c>
      <c r="N1202">
        <f>SUMIF(Erfassung4!BD:BD,L1202,Erfassung4!BG:BG)</f>
        <v>0</v>
      </c>
      <c r="O1202">
        <f t="shared" si="53"/>
        <v>0</v>
      </c>
      <c r="P1202">
        <f t="shared" si="52"/>
        <v>1</v>
      </c>
    </row>
    <row r="1203" spans="12:16" x14ac:dyDescent="0.25">
      <c r="L1203" s="264">
        <f>Member!A1203</f>
        <v>0</v>
      </c>
      <c r="M1203">
        <f>SUMIF(Erfassung4!BD:BD,L1203,Erfassung4!BW:BW)</f>
        <v>0</v>
      </c>
      <c r="N1203">
        <f>SUMIF(Erfassung4!BD:BD,L1203,Erfassung4!BG:BG)</f>
        <v>0</v>
      </c>
      <c r="O1203">
        <f t="shared" si="53"/>
        <v>0</v>
      </c>
      <c r="P1203">
        <f t="shared" si="52"/>
        <v>1</v>
      </c>
    </row>
    <row r="1204" spans="12:16" x14ac:dyDescent="0.25">
      <c r="L1204" s="264">
        <f>Member!A1204</f>
        <v>0</v>
      </c>
      <c r="M1204">
        <f>SUMIF(Erfassung4!BD:BD,L1204,Erfassung4!BW:BW)</f>
        <v>0</v>
      </c>
      <c r="N1204">
        <f>SUMIF(Erfassung4!BD:BD,L1204,Erfassung4!BG:BG)</f>
        <v>0</v>
      </c>
      <c r="O1204">
        <f t="shared" si="53"/>
        <v>0</v>
      </c>
      <c r="P1204">
        <f t="shared" si="52"/>
        <v>1</v>
      </c>
    </row>
    <row r="1205" spans="12:16" x14ac:dyDescent="0.25">
      <c r="L1205" s="264">
        <f>Member!A1205</f>
        <v>0</v>
      </c>
      <c r="M1205">
        <f>SUMIF(Erfassung4!BD:BD,L1205,Erfassung4!BW:BW)</f>
        <v>0</v>
      </c>
      <c r="N1205">
        <f>SUMIF(Erfassung4!BD:BD,L1205,Erfassung4!BG:BG)</f>
        <v>0</v>
      </c>
      <c r="O1205">
        <f t="shared" si="53"/>
        <v>0</v>
      </c>
      <c r="P1205">
        <f t="shared" si="52"/>
        <v>1</v>
      </c>
    </row>
    <row r="1206" spans="12:16" x14ac:dyDescent="0.25">
      <c r="L1206" s="264">
        <f>Member!A1206</f>
        <v>0</v>
      </c>
      <c r="M1206">
        <f>SUMIF(Erfassung4!BD:BD,L1206,Erfassung4!BW:BW)</f>
        <v>0</v>
      </c>
      <c r="N1206">
        <f>SUMIF(Erfassung4!BD:BD,L1206,Erfassung4!BG:BG)</f>
        <v>0</v>
      </c>
      <c r="O1206">
        <f t="shared" si="53"/>
        <v>0</v>
      </c>
      <c r="P1206">
        <f t="shared" si="52"/>
        <v>1</v>
      </c>
    </row>
    <row r="1207" spans="12:16" x14ac:dyDescent="0.25">
      <c r="L1207" s="264">
        <f>Member!A1207</f>
        <v>0</v>
      </c>
      <c r="M1207">
        <f>SUMIF(Erfassung4!BD:BD,L1207,Erfassung4!BW:BW)</f>
        <v>0</v>
      </c>
      <c r="N1207">
        <f>SUMIF(Erfassung4!BD:BD,L1207,Erfassung4!BG:BG)</f>
        <v>0</v>
      </c>
      <c r="O1207">
        <f t="shared" si="53"/>
        <v>0</v>
      </c>
      <c r="P1207">
        <f t="shared" si="52"/>
        <v>1</v>
      </c>
    </row>
    <row r="1208" spans="12:16" x14ac:dyDescent="0.25">
      <c r="L1208" s="264">
        <f>Member!A1208</f>
        <v>0</v>
      </c>
      <c r="M1208">
        <f>SUMIF(Erfassung4!BD:BD,L1208,Erfassung4!BW:BW)</f>
        <v>0</v>
      </c>
      <c r="N1208">
        <f>SUMIF(Erfassung4!BD:BD,L1208,Erfassung4!BG:BG)</f>
        <v>0</v>
      </c>
      <c r="O1208">
        <f t="shared" si="53"/>
        <v>0</v>
      </c>
      <c r="P1208">
        <f t="shared" si="52"/>
        <v>1</v>
      </c>
    </row>
    <row r="1209" spans="12:16" x14ac:dyDescent="0.25">
      <c r="L1209" s="264">
        <f>Member!A1209</f>
        <v>0</v>
      </c>
      <c r="M1209">
        <f>SUMIF(Erfassung4!BD:BD,L1209,Erfassung4!BW:BW)</f>
        <v>0</v>
      </c>
      <c r="N1209">
        <f>SUMIF(Erfassung4!BD:BD,L1209,Erfassung4!BG:BG)</f>
        <v>0</v>
      </c>
      <c r="O1209">
        <f t="shared" si="53"/>
        <v>0</v>
      </c>
      <c r="P1209">
        <f t="shared" si="52"/>
        <v>1</v>
      </c>
    </row>
    <row r="1210" spans="12:16" x14ac:dyDescent="0.25">
      <c r="L1210" s="264">
        <f>Member!A1210</f>
        <v>0</v>
      </c>
      <c r="M1210">
        <f>SUMIF(Erfassung4!BD:BD,L1210,Erfassung4!BW:BW)</f>
        <v>0</v>
      </c>
      <c r="N1210">
        <f>SUMIF(Erfassung4!BD:BD,L1210,Erfassung4!BG:BG)</f>
        <v>0</v>
      </c>
      <c r="O1210">
        <f t="shared" si="53"/>
        <v>0</v>
      </c>
      <c r="P1210">
        <f t="shared" si="52"/>
        <v>1</v>
      </c>
    </row>
    <row r="1211" spans="12:16" x14ac:dyDescent="0.25">
      <c r="L1211" s="264">
        <f>Member!A1211</f>
        <v>0</v>
      </c>
      <c r="M1211">
        <f>SUMIF(Erfassung4!BD:BD,L1211,Erfassung4!BW:BW)</f>
        <v>0</v>
      </c>
      <c r="N1211">
        <f>SUMIF(Erfassung4!BD:BD,L1211,Erfassung4!BG:BG)</f>
        <v>0</v>
      </c>
      <c r="O1211">
        <f t="shared" si="53"/>
        <v>0</v>
      </c>
      <c r="P1211">
        <f t="shared" si="52"/>
        <v>1</v>
      </c>
    </row>
    <row r="1212" spans="12:16" x14ac:dyDescent="0.25">
      <c r="L1212" s="264">
        <f>Member!A1212</f>
        <v>0</v>
      </c>
      <c r="M1212">
        <f>SUMIF(Erfassung4!BD:BD,L1212,Erfassung4!BW:BW)</f>
        <v>0</v>
      </c>
      <c r="N1212">
        <f>SUMIF(Erfassung4!BD:BD,L1212,Erfassung4!BG:BG)</f>
        <v>0</v>
      </c>
      <c r="O1212">
        <f t="shared" si="53"/>
        <v>0</v>
      </c>
      <c r="P1212">
        <f t="shared" si="52"/>
        <v>1</v>
      </c>
    </row>
    <row r="1213" spans="12:16" x14ac:dyDescent="0.25">
      <c r="L1213" s="264">
        <f>Member!A1213</f>
        <v>0</v>
      </c>
      <c r="M1213">
        <f>SUMIF(Erfassung4!BD:BD,L1213,Erfassung4!BW:BW)</f>
        <v>0</v>
      </c>
      <c r="N1213">
        <f>SUMIF(Erfassung4!BD:BD,L1213,Erfassung4!BG:BG)</f>
        <v>0</v>
      </c>
      <c r="O1213">
        <f t="shared" si="53"/>
        <v>0</v>
      </c>
      <c r="P1213">
        <f t="shared" si="52"/>
        <v>1</v>
      </c>
    </row>
    <row r="1214" spans="12:16" x14ac:dyDescent="0.25">
      <c r="L1214" s="264">
        <f>Member!A1214</f>
        <v>0</v>
      </c>
      <c r="M1214">
        <f>SUMIF(Erfassung4!BD:BD,L1214,Erfassung4!BW:BW)</f>
        <v>0</v>
      </c>
      <c r="N1214">
        <f>SUMIF(Erfassung4!BD:BD,L1214,Erfassung4!BG:BG)</f>
        <v>0</v>
      </c>
      <c r="O1214">
        <f t="shared" si="53"/>
        <v>0</v>
      </c>
      <c r="P1214">
        <f t="shared" si="52"/>
        <v>1</v>
      </c>
    </row>
    <row r="1215" spans="12:16" x14ac:dyDescent="0.25">
      <c r="L1215" s="264">
        <f>Member!A1215</f>
        <v>0</v>
      </c>
      <c r="M1215">
        <f>SUMIF(Erfassung4!BD:BD,L1215,Erfassung4!BW:BW)</f>
        <v>0</v>
      </c>
      <c r="N1215">
        <f>SUMIF(Erfassung4!BD:BD,L1215,Erfassung4!BG:BG)</f>
        <v>0</v>
      </c>
      <c r="O1215">
        <f t="shared" si="53"/>
        <v>0</v>
      </c>
      <c r="P1215">
        <f t="shared" si="52"/>
        <v>1</v>
      </c>
    </row>
    <row r="1216" spans="12:16" x14ac:dyDescent="0.25">
      <c r="L1216" s="264">
        <f>Member!A1216</f>
        <v>0</v>
      </c>
      <c r="M1216">
        <f>SUMIF(Erfassung4!BD:BD,L1216,Erfassung4!BW:BW)</f>
        <v>0</v>
      </c>
      <c r="N1216">
        <f>SUMIF(Erfassung4!BD:BD,L1216,Erfassung4!BG:BG)</f>
        <v>0</v>
      </c>
      <c r="O1216">
        <f t="shared" si="53"/>
        <v>0</v>
      </c>
      <c r="P1216">
        <f t="shared" si="52"/>
        <v>1</v>
      </c>
    </row>
    <row r="1217" spans="12:16" x14ac:dyDescent="0.25">
      <c r="L1217" s="264">
        <f>Member!A1217</f>
        <v>0</v>
      </c>
      <c r="M1217">
        <f>SUMIF(Erfassung4!BD:BD,L1217,Erfassung4!BW:BW)</f>
        <v>0</v>
      </c>
      <c r="N1217">
        <f>SUMIF(Erfassung4!BD:BD,L1217,Erfassung4!BG:BG)</f>
        <v>0</v>
      </c>
      <c r="O1217">
        <f t="shared" si="53"/>
        <v>0</v>
      </c>
      <c r="P1217">
        <f t="shared" si="52"/>
        <v>1</v>
      </c>
    </row>
    <row r="1218" spans="12:16" x14ac:dyDescent="0.25">
      <c r="L1218" s="264">
        <f>Member!A1218</f>
        <v>0</v>
      </c>
      <c r="M1218">
        <f>SUMIF(Erfassung4!BD:BD,L1218,Erfassung4!BW:BW)</f>
        <v>0</v>
      </c>
      <c r="N1218">
        <f>SUMIF(Erfassung4!BD:BD,L1218,Erfassung4!BG:BG)</f>
        <v>0</v>
      </c>
      <c r="O1218">
        <f t="shared" si="53"/>
        <v>0</v>
      </c>
      <c r="P1218">
        <f t="shared" ref="P1218:P1281" si="54">RANK(O1218,O:O)</f>
        <v>1</v>
      </c>
    </row>
    <row r="1219" spans="12:16" x14ac:dyDescent="0.25">
      <c r="L1219" s="264">
        <f>Member!A1219</f>
        <v>0</v>
      </c>
      <c r="M1219">
        <f>SUMIF(Erfassung4!BD:BD,L1219,Erfassung4!BW:BW)</f>
        <v>0</v>
      </c>
      <c r="N1219">
        <f>SUMIF(Erfassung4!BD:BD,L1219,Erfassung4!BG:BG)</f>
        <v>0</v>
      </c>
      <c r="O1219">
        <f t="shared" ref="O1219:O1282" si="55">IF(N1219=0,0,M1219/N1219-ROW()/1000000000)</f>
        <v>0</v>
      </c>
      <c r="P1219">
        <f t="shared" si="54"/>
        <v>1</v>
      </c>
    </row>
    <row r="1220" spans="12:16" x14ac:dyDescent="0.25">
      <c r="L1220" s="264">
        <f>Member!A1220</f>
        <v>0</v>
      </c>
      <c r="M1220">
        <f>SUMIF(Erfassung4!BD:BD,L1220,Erfassung4!BW:BW)</f>
        <v>0</v>
      </c>
      <c r="N1220">
        <f>SUMIF(Erfassung4!BD:BD,L1220,Erfassung4!BG:BG)</f>
        <v>0</v>
      </c>
      <c r="O1220">
        <f t="shared" si="55"/>
        <v>0</v>
      </c>
      <c r="P1220">
        <f t="shared" si="54"/>
        <v>1</v>
      </c>
    </row>
    <row r="1221" spans="12:16" x14ac:dyDescent="0.25">
      <c r="L1221" s="264">
        <f>Member!A1221</f>
        <v>0</v>
      </c>
      <c r="M1221">
        <f>SUMIF(Erfassung4!BD:BD,L1221,Erfassung4!BW:BW)</f>
        <v>0</v>
      </c>
      <c r="N1221">
        <f>SUMIF(Erfassung4!BD:BD,L1221,Erfassung4!BG:BG)</f>
        <v>0</v>
      </c>
      <c r="O1221">
        <f t="shared" si="55"/>
        <v>0</v>
      </c>
      <c r="P1221">
        <f t="shared" si="54"/>
        <v>1</v>
      </c>
    </row>
    <row r="1222" spans="12:16" x14ac:dyDescent="0.25">
      <c r="L1222" s="264">
        <f>Member!A1222</f>
        <v>0</v>
      </c>
      <c r="M1222">
        <f>SUMIF(Erfassung4!BD:BD,L1222,Erfassung4!BW:BW)</f>
        <v>0</v>
      </c>
      <c r="N1222">
        <f>SUMIF(Erfassung4!BD:BD,L1222,Erfassung4!BG:BG)</f>
        <v>0</v>
      </c>
      <c r="O1222">
        <f t="shared" si="55"/>
        <v>0</v>
      </c>
      <c r="P1222">
        <f t="shared" si="54"/>
        <v>1</v>
      </c>
    </row>
    <row r="1223" spans="12:16" x14ac:dyDescent="0.25">
      <c r="L1223" s="264">
        <f>Member!A1223</f>
        <v>0</v>
      </c>
      <c r="M1223">
        <f>SUMIF(Erfassung4!BD:BD,L1223,Erfassung4!BW:BW)</f>
        <v>0</v>
      </c>
      <c r="N1223">
        <f>SUMIF(Erfassung4!BD:BD,L1223,Erfassung4!BG:BG)</f>
        <v>0</v>
      </c>
      <c r="O1223">
        <f t="shared" si="55"/>
        <v>0</v>
      </c>
      <c r="P1223">
        <f t="shared" si="54"/>
        <v>1</v>
      </c>
    </row>
    <row r="1224" spans="12:16" x14ac:dyDescent="0.25">
      <c r="L1224" s="264">
        <f>Member!A1224</f>
        <v>0</v>
      </c>
      <c r="M1224">
        <f>SUMIF(Erfassung4!BD:BD,L1224,Erfassung4!BW:BW)</f>
        <v>0</v>
      </c>
      <c r="N1224">
        <f>SUMIF(Erfassung4!BD:BD,L1224,Erfassung4!BG:BG)</f>
        <v>0</v>
      </c>
      <c r="O1224">
        <f t="shared" si="55"/>
        <v>0</v>
      </c>
      <c r="P1224">
        <f t="shared" si="54"/>
        <v>1</v>
      </c>
    </row>
    <row r="1225" spans="12:16" x14ac:dyDescent="0.25">
      <c r="L1225" s="264">
        <f>Member!A1225</f>
        <v>0</v>
      </c>
      <c r="M1225">
        <f>SUMIF(Erfassung4!BD:BD,L1225,Erfassung4!BW:BW)</f>
        <v>0</v>
      </c>
      <c r="N1225">
        <f>SUMIF(Erfassung4!BD:BD,L1225,Erfassung4!BG:BG)</f>
        <v>0</v>
      </c>
      <c r="O1225">
        <f t="shared" si="55"/>
        <v>0</v>
      </c>
      <c r="P1225">
        <f t="shared" si="54"/>
        <v>1</v>
      </c>
    </row>
    <row r="1226" spans="12:16" x14ac:dyDescent="0.25">
      <c r="L1226" s="264">
        <f>Member!A1226</f>
        <v>0</v>
      </c>
      <c r="M1226">
        <f>SUMIF(Erfassung4!BD:BD,L1226,Erfassung4!BW:BW)</f>
        <v>0</v>
      </c>
      <c r="N1226">
        <f>SUMIF(Erfassung4!BD:BD,L1226,Erfassung4!BG:BG)</f>
        <v>0</v>
      </c>
      <c r="O1226">
        <f t="shared" si="55"/>
        <v>0</v>
      </c>
      <c r="P1226">
        <f t="shared" si="54"/>
        <v>1</v>
      </c>
    </row>
    <row r="1227" spans="12:16" x14ac:dyDescent="0.25">
      <c r="L1227" s="264">
        <f>Member!A1227</f>
        <v>0</v>
      </c>
      <c r="M1227">
        <f>SUMIF(Erfassung4!BD:BD,L1227,Erfassung4!BW:BW)</f>
        <v>0</v>
      </c>
      <c r="N1227">
        <f>SUMIF(Erfassung4!BD:BD,L1227,Erfassung4!BG:BG)</f>
        <v>0</v>
      </c>
      <c r="O1227">
        <f t="shared" si="55"/>
        <v>0</v>
      </c>
      <c r="P1227">
        <f t="shared" si="54"/>
        <v>1</v>
      </c>
    </row>
    <row r="1228" spans="12:16" x14ac:dyDescent="0.25">
      <c r="L1228" s="264">
        <f>Member!A1228</f>
        <v>0</v>
      </c>
      <c r="M1228">
        <f>SUMIF(Erfassung4!BD:BD,L1228,Erfassung4!BW:BW)</f>
        <v>0</v>
      </c>
      <c r="N1228">
        <f>SUMIF(Erfassung4!BD:BD,L1228,Erfassung4!BG:BG)</f>
        <v>0</v>
      </c>
      <c r="O1228">
        <f t="shared" si="55"/>
        <v>0</v>
      </c>
      <c r="P1228">
        <f t="shared" si="54"/>
        <v>1</v>
      </c>
    </row>
    <row r="1229" spans="12:16" x14ac:dyDescent="0.25">
      <c r="L1229" s="264">
        <f>Member!A1229</f>
        <v>0</v>
      </c>
      <c r="M1229">
        <f>SUMIF(Erfassung4!BD:BD,L1229,Erfassung4!BW:BW)</f>
        <v>0</v>
      </c>
      <c r="N1229">
        <f>SUMIF(Erfassung4!BD:BD,L1229,Erfassung4!BG:BG)</f>
        <v>0</v>
      </c>
      <c r="O1229">
        <f t="shared" si="55"/>
        <v>0</v>
      </c>
      <c r="P1229">
        <f t="shared" si="54"/>
        <v>1</v>
      </c>
    </row>
    <row r="1230" spans="12:16" x14ac:dyDescent="0.25">
      <c r="L1230" s="264">
        <f>Member!A1230</f>
        <v>0</v>
      </c>
      <c r="M1230">
        <f>SUMIF(Erfassung4!BD:BD,L1230,Erfassung4!BW:BW)</f>
        <v>0</v>
      </c>
      <c r="N1230">
        <f>SUMIF(Erfassung4!BD:BD,L1230,Erfassung4!BG:BG)</f>
        <v>0</v>
      </c>
      <c r="O1230">
        <f t="shared" si="55"/>
        <v>0</v>
      </c>
      <c r="P1230">
        <f t="shared" si="54"/>
        <v>1</v>
      </c>
    </row>
    <row r="1231" spans="12:16" x14ac:dyDescent="0.25">
      <c r="L1231" s="264">
        <f>Member!A1231</f>
        <v>0</v>
      </c>
      <c r="M1231">
        <f>SUMIF(Erfassung4!BD:BD,L1231,Erfassung4!BW:BW)</f>
        <v>0</v>
      </c>
      <c r="N1231">
        <f>SUMIF(Erfassung4!BD:BD,L1231,Erfassung4!BG:BG)</f>
        <v>0</v>
      </c>
      <c r="O1231">
        <f t="shared" si="55"/>
        <v>0</v>
      </c>
      <c r="P1231">
        <f t="shared" si="54"/>
        <v>1</v>
      </c>
    </row>
    <row r="1232" spans="12:16" x14ac:dyDescent="0.25">
      <c r="L1232" s="264">
        <f>Member!A1232</f>
        <v>0</v>
      </c>
      <c r="M1232">
        <f>SUMIF(Erfassung4!BD:BD,L1232,Erfassung4!BW:BW)</f>
        <v>0</v>
      </c>
      <c r="N1232">
        <f>SUMIF(Erfassung4!BD:BD,L1232,Erfassung4!BG:BG)</f>
        <v>0</v>
      </c>
      <c r="O1232">
        <f t="shared" si="55"/>
        <v>0</v>
      </c>
      <c r="P1232">
        <f t="shared" si="54"/>
        <v>1</v>
      </c>
    </row>
    <row r="1233" spans="12:16" x14ac:dyDescent="0.25">
      <c r="L1233" s="264">
        <f>Member!A1233</f>
        <v>0</v>
      </c>
      <c r="M1233">
        <f>SUMIF(Erfassung4!BD:BD,L1233,Erfassung4!BW:BW)</f>
        <v>0</v>
      </c>
      <c r="N1233">
        <f>SUMIF(Erfassung4!BD:BD,L1233,Erfassung4!BG:BG)</f>
        <v>0</v>
      </c>
      <c r="O1233">
        <f t="shared" si="55"/>
        <v>0</v>
      </c>
      <c r="P1233">
        <f t="shared" si="54"/>
        <v>1</v>
      </c>
    </row>
    <row r="1234" spans="12:16" x14ac:dyDescent="0.25">
      <c r="L1234" s="264">
        <f>Member!A1234</f>
        <v>0</v>
      </c>
      <c r="M1234">
        <f>SUMIF(Erfassung4!BD:BD,L1234,Erfassung4!BW:BW)</f>
        <v>0</v>
      </c>
      <c r="N1234">
        <f>SUMIF(Erfassung4!BD:BD,L1234,Erfassung4!BG:BG)</f>
        <v>0</v>
      </c>
      <c r="O1234">
        <f t="shared" si="55"/>
        <v>0</v>
      </c>
      <c r="P1234">
        <f t="shared" si="54"/>
        <v>1</v>
      </c>
    </row>
    <row r="1235" spans="12:16" x14ac:dyDescent="0.25">
      <c r="L1235" s="264">
        <f>Member!A1235</f>
        <v>0</v>
      </c>
      <c r="M1235">
        <f>SUMIF(Erfassung4!BD:BD,L1235,Erfassung4!BW:BW)</f>
        <v>0</v>
      </c>
      <c r="N1235">
        <f>SUMIF(Erfassung4!BD:BD,L1235,Erfassung4!BG:BG)</f>
        <v>0</v>
      </c>
      <c r="O1235">
        <f t="shared" si="55"/>
        <v>0</v>
      </c>
      <c r="P1235">
        <f t="shared" si="54"/>
        <v>1</v>
      </c>
    </row>
    <row r="1236" spans="12:16" x14ac:dyDescent="0.25">
      <c r="L1236" s="264">
        <f>Member!A1236</f>
        <v>0</v>
      </c>
      <c r="M1236">
        <f>SUMIF(Erfassung4!BD:BD,L1236,Erfassung4!BW:BW)</f>
        <v>0</v>
      </c>
      <c r="N1236">
        <f>SUMIF(Erfassung4!BD:BD,L1236,Erfassung4!BG:BG)</f>
        <v>0</v>
      </c>
      <c r="O1236">
        <f t="shared" si="55"/>
        <v>0</v>
      </c>
      <c r="P1236">
        <f t="shared" si="54"/>
        <v>1</v>
      </c>
    </row>
    <row r="1237" spans="12:16" x14ac:dyDescent="0.25">
      <c r="L1237" s="264">
        <f>Member!A1237</f>
        <v>0</v>
      </c>
      <c r="M1237">
        <f>SUMIF(Erfassung4!BD:BD,L1237,Erfassung4!BW:BW)</f>
        <v>0</v>
      </c>
      <c r="N1237">
        <f>SUMIF(Erfassung4!BD:BD,L1237,Erfassung4!BG:BG)</f>
        <v>0</v>
      </c>
      <c r="O1237">
        <f t="shared" si="55"/>
        <v>0</v>
      </c>
      <c r="P1237">
        <f t="shared" si="54"/>
        <v>1</v>
      </c>
    </row>
    <row r="1238" spans="12:16" x14ac:dyDescent="0.25">
      <c r="L1238" s="264">
        <f>Member!A1238</f>
        <v>0</v>
      </c>
      <c r="M1238">
        <f>SUMIF(Erfassung4!BD:BD,L1238,Erfassung4!BW:BW)</f>
        <v>0</v>
      </c>
      <c r="N1238">
        <f>SUMIF(Erfassung4!BD:BD,L1238,Erfassung4!BG:BG)</f>
        <v>0</v>
      </c>
      <c r="O1238">
        <f t="shared" si="55"/>
        <v>0</v>
      </c>
      <c r="P1238">
        <f t="shared" si="54"/>
        <v>1</v>
      </c>
    </row>
    <row r="1239" spans="12:16" x14ac:dyDescent="0.25">
      <c r="L1239" s="264">
        <f>Member!A1239</f>
        <v>0</v>
      </c>
      <c r="M1239">
        <f>SUMIF(Erfassung4!BD:BD,L1239,Erfassung4!BW:BW)</f>
        <v>0</v>
      </c>
      <c r="N1239">
        <f>SUMIF(Erfassung4!BD:BD,L1239,Erfassung4!BG:BG)</f>
        <v>0</v>
      </c>
      <c r="O1239">
        <f t="shared" si="55"/>
        <v>0</v>
      </c>
      <c r="P1239">
        <f t="shared" si="54"/>
        <v>1</v>
      </c>
    </row>
    <row r="1240" spans="12:16" x14ac:dyDescent="0.25">
      <c r="L1240" s="264">
        <f>Member!A1240</f>
        <v>0</v>
      </c>
      <c r="M1240">
        <f>SUMIF(Erfassung4!BD:BD,L1240,Erfassung4!BW:BW)</f>
        <v>0</v>
      </c>
      <c r="N1240">
        <f>SUMIF(Erfassung4!BD:BD,L1240,Erfassung4!BG:BG)</f>
        <v>0</v>
      </c>
      <c r="O1240">
        <f t="shared" si="55"/>
        <v>0</v>
      </c>
      <c r="P1240">
        <f t="shared" si="54"/>
        <v>1</v>
      </c>
    </row>
    <row r="1241" spans="12:16" x14ac:dyDescent="0.25">
      <c r="L1241" s="264">
        <f>Member!A1241</f>
        <v>0</v>
      </c>
      <c r="M1241">
        <f>SUMIF(Erfassung4!BD:BD,L1241,Erfassung4!BW:BW)</f>
        <v>0</v>
      </c>
      <c r="N1241">
        <f>SUMIF(Erfassung4!BD:BD,L1241,Erfassung4!BG:BG)</f>
        <v>0</v>
      </c>
      <c r="O1241">
        <f t="shared" si="55"/>
        <v>0</v>
      </c>
      <c r="P1241">
        <f t="shared" si="54"/>
        <v>1</v>
      </c>
    </row>
    <row r="1242" spans="12:16" x14ac:dyDescent="0.25">
      <c r="L1242" s="264">
        <f>Member!A1242</f>
        <v>0</v>
      </c>
      <c r="M1242">
        <f>SUMIF(Erfassung4!BD:BD,L1242,Erfassung4!BW:BW)</f>
        <v>0</v>
      </c>
      <c r="N1242">
        <f>SUMIF(Erfassung4!BD:BD,L1242,Erfassung4!BG:BG)</f>
        <v>0</v>
      </c>
      <c r="O1242">
        <f t="shared" si="55"/>
        <v>0</v>
      </c>
      <c r="P1242">
        <f t="shared" si="54"/>
        <v>1</v>
      </c>
    </row>
    <row r="1243" spans="12:16" x14ac:dyDescent="0.25">
      <c r="L1243" s="264">
        <f>Member!A1243</f>
        <v>0</v>
      </c>
      <c r="M1243">
        <f>SUMIF(Erfassung4!BD:BD,L1243,Erfassung4!BW:BW)</f>
        <v>0</v>
      </c>
      <c r="N1243">
        <f>SUMIF(Erfassung4!BD:BD,L1243,Erfassung4!BG:BG)</f>
        <v>0</v>
      </c>
      <c r="O1243">
        <f t="shared" si="55"/>
        <v>0</v>
      </c>
      <c r="P1243">
        <f t="shared" si="54"/>
        <v>1</v>
      </c>
    </row>
    <row r="1244" spans="12:16" x14ac:dyDescent="0.25">
      <c r="L1244" s="264">
        <f>Member!A1244</f>
        <v>0</v>
      </c>
      <c r="M1244">
        <f>SUMIF(Erfassung4!BD:BD,L1244,Erfassung4!BW:BW)</f>
        <v>0</v>
      </c>
      <c r="N1244">
        <f>SUMIF(Erfassung4!BD:BD,L1244,Erfassung4!BG:BG)</f>
        <v>0</v>
      </c>
      <c r="O1244">
        <f t="shared" si="55"/>
        <v>0</v>
      </c>
      <c r="P1244">
        <f t="shared" si="54"/>
        <v>1</v>
      </c>
    </row>
    <row r="1245" spans="12:16" x14ac:dyDescent="0.25">
      <c r="L1245" s="264">
        <f>Member!A1245</f>
        <v>0</v>
      </c>
      <c r="M1245">
        <f>SUMIF(Erfassung4!BD:BD,L1245,Erfassung4!BW:BW)</f>
        <v>0</v>
      </c>
      <c r="N1245">
        <f>SUMIF(Erfassung4!BD:BD,L1245,Erfassung4!BG:BG)</f>
        <v>0</v>
      </c>
      <c r="O1245">
        <f t="shared" si="55"/>
        <v>0</v>
      </c>
      <c r="P1245">
        <f t="shared" si="54"/>
        <v>1</v>
      </c>
    </row>
    <row r="1246" spans="12:16" x14ac:dyDescent="0.25">
      <c r="L1246" s="264">
        <f>Member!A1246</f>
        <v>0</v>
      </c>
      <c r="M1246">
        <f>SUMIF(Erfassung4!BD:BD,L1246,Erfassung4!BW:BW)</f>
        <v>0</v>
      </c>
      <c r="N1246">
        <f>SUMIF(Erfassung4!BD:BD,L1246,Erfassung4!BG:BG)</f>
        <v>0</v>
      </c>
      <c r="O1246">
        <f t="shared" si="55"/>
        <v>0</v>
      </c>
      <c r="P1246">
        <f t="shared" si="54"/>
        <v>1</v>
      </c>
    </row>
    <row r="1247" spans="12:16" x14ac:dyDescent="0.25">
      <c r="L1247" s="264">
        <f>Member!A1247</f>
        <v>0</v>
      </c>
      <c r="M1247">
        <f>SUMIF(Erfassung4!BD:BD,L1247,Erfassung4!BW:BW)</f>
        <v>0</v>
      </c>
      <c r="N1247">
        <f>SUMIF(Erfassung4!BD:BD,L1247,Erfassung4!BG:BG)</f>
        <v>0</v>
      </c>
      <c r="O1247">
        <f t="shared" si="55"/>
        <v>0</v>
      </c>
      <c r="P1247">
        <f t="shared" si="54"/>
        <v>1</v>
      </c>
    </row>
    <row r="1248" spans="12:16" x14ac:dyDescent="0.25">
      <c r="L1248" s="264">
        <f>Member!A1248</f>
        <v>0</v>
      </c>
      <c r="M1248">
        <f>SUMIF(Erfassung4!BD:BD,L1248,Erfassung4!BW:BW)</f>
        <v>0</v>
      </c>
      <c r="N1248">
        <f>SUMIF(Erfassung4!BD:BD,L1248,Erfassung4!BG:BG)</f>
        <v>0</v>
      </c>
      <c r="O1248">
        <f t="shared" si="55"/>
        <v>0</v>
      </c>
      <c r="P1248">
        <f t="shared" si="54"/>
        <v>1</v>
      </c>
    </row>
    <row r="1249" spans="12:16" x14ac:dyDescent="0.25">
      <c r="L1249" s="264">
        <f>Member!A1249</f>
        <v>0</v>
      </c>
      <c r="M1249">
        <f>SUMIF(Erfassung4!BD:BD,L1249,Erfassung4!BW:BW)</f>
        <v>0</v>
      </c>
      <c r="N1249">
        <f>SUMIF(Erfassung4!BD:BD,L1249,Erfassung4!BG:BG)</f>
        <v>0</v>
      </c>
      <c r="O1249">
        <f t="shared" si="55"/>
        <v>0</v>
      </c>
      <c r="P1249">
        <f t="shared" si="54"/>
        <v>1</v>
      </c>
    </row>
    <row r="1250" spans="12:16" x14ac:dyDescent="0.25">
      <c r="L1250" s="264">
        <f>Member!A1250</f>
        <v>0</v>
      </c>
      <c r="M1250">
        <f>SUMIF(Erfassung4!BD:BD,L1250,Erfassung4!BW:BW)</f>
        <v>0</v>
      </c>
      <c r="N1250">
        <f>SUMIF(Erfassung4!BD:BD,L1250,Erfassung4!BG:BG)</f>
        <v>0</v>
      </c>
      <c r="O1250">
        <f t="shared" si="55"/>
        <v>0</v>
      </c>
      <c r="P1250">
        <f t="shared" si="54"/>
        <v>1</v>
      </c>
    </row>
    <row r="1251" spans="12:16" x14ac:dyDescent="0.25">
      <c r="L1251" s="264">
        <f>Member!A1251</f>
        <v>0</v>
      </c>
      <c r="M1251">
        <f>SUMIF(Erfassung4!BD:BD,L1251,Erfassung4!BW:BW)</f>
        <v>0</v>
      </c>
      <c r="N1251">
        <f>SUMIF(Erfassung4!BD:BD,L1251,Erfassung4!BG:BG)</f>
        <v>0</v>
      </c>
      <c r="O1251">
        <f t="shared" si="55"/>
        <v>0</v>
      </c>
      <c r="P1251">
        <f t="shared" si="54"/>
        <v>1</v>
      </c>
    </row>
    <row r="1252" spans="12:16" x14ac:dyDescent="0.25">
      <c r="L1252" s="264">
        <f>Member!A1252</f>
        <v>0</v>
      </c>
      <c r="M1252">
        <f>SUMIF(Erfassung4!BD:BD,L1252,Erfassung4!BW:BW)</f>
        <v>0</v>
      </c>
      <c r="N1252">
        <f>SUMIF(Erfassung4!BD:BD,L1252,Erfassung4!BG:BG)</f>
        <v>0</v>
      </c>
      <c r="O1252">
        <f t="shared" si="55"/>
        <v>0</v>
      </c>
      <c r="P1252">
        <f t="shared" si="54"/>
        <v>1</v>
      </c>
    </row>
    <row r="1253" spans="12:16" x14ac:dyDescent="0.25">
      <c r="L1253" s="264">
        <f>Member!A1253</f>
        <v>0</v>
      </c>
      <c r="M1253">
        <f>SUMIF(Erfassung4!BD:BD,L1253,Erfassung4!BW:BW)</f>
        <v>0</v>
      </c>
      <c r="N1253">
        <f>SUMIF(Erfassung4!BD:BD,L1253,Erfassung4!BG:BG)</f>
        <v>0</v>
      </c>
      <c r="O1253">
        <f t="shared" si="55"/>
        <v>0</v>
      </c>
      <c r="P1253">
        <f t="shared" si="54"/>
        <v>1</v>
      </c>
    </row>
    <row r="1254" spans="12:16" x14ac:dyDescent="0.25">
      <c r="L1254" s="264">
        <f>Member!A1254</f>
        <v>0</v>
      </c>
      <c r="M1254">
        <f>SUMIF(Erfassung4!BD:BD,L1254,Erfassung4!BW:BW)</f>
        <v>0</v>
      </c>
      <c r="N1254">
        <f>SUMIF(Erfassung4!BD:BD,L1254,Erfassung4!BG:BG)</f>
        <v>0</v>
      </c>
      <c r="O1254">
        <f t="shared" si="55"/>
        <v>0</v>
      </c>
      <c r="P1254">
        <f t="shared" si="54"/>
        <v>1</v>
      </c>
    </row>
    <row r="1255" spans="12:16" x14ac:dyDescent="0.25">
      <c r="L1255" s="264">
        <f>Member!A1255</f>
        <v>0</v>
      </c>
      <c r="M1255">
        <f>SUMIF(Erfassung4!BD:BD,L1255,Erfassung4!BW:BW)</f>
        <v>0</v>
      </c>
      <c r="N1255">
        <f>SUMIF(Erfassung4!BD:BD,L1255,Erfassung4!BG:BG)</f>
        <v>0</v>
      </c>
      <c r="O1255">
        <f t="shared" si="55"/>
        <v>0</v>
      </c>
      <c r="P1255">
        <f t="shared" si="54"/>
        <v>1</v>
      </c>
    </row>
    <row r="1256" spans="12:16" x14ac:dyDescent="0.25">
      <c r="L1256" s="264">
        <f>Member!A1256</f>
        <v>0</v>
      </c>
      <c r="M1256">
        <f>SUMIF(Erfassung4!BD:BD,L1256,Erfassung4!BW:BW)</f>
        <v>0</v>
      </c>
      <c r="N1256">
        <f>SUMIF(Erfassung4!BD:BD,L1256,Erfassung4!BG:BG)</f>
        <v>0</v>
      </c>
      <c r="O1256">
        <f t="shared" si="55"/>
        <v>0</v>
      </c>
      <c r="P1256">
        <f t="shared" si="54"/>
        <v>1</v>
      </c>
    </row>
    <row r="1257" spans="12:16" x14ac:dyDescent="0.25">
      <c r="L1257" s="264">
        <f>Member!A1257</f>
        <v>0</v>
      </c>
      <c r="M1257">
        <f>SUMIF(Erfassung4!BD:BD,L1257,Erfassung4!BW:BW)</f>
        <v>0</v>
      </c>
      <c r="N1257">
        <f>SUMIF(Erfassung4!BD:BD,L1257,Erfassung4!BG:BG)</f>
        <v>0</v>
      </c>
      <c r="O1257">
        <f t="shared" si="55"/>
        <v>0</v>
      </c>
      <c r="P1257">
        <f t="shared" si="54"/>
        <v>1</v>
      </c>
    </row>
    <row r="1258" spans="12:16" x14ac:dyDescent="0.25">
      <c r="L1258" s="264">
        <f>Member!A1258</f>
        <v>0</v>
      </c>
      <c r="M1258">
        <f>SUMIF(Erfassung4!BD:BD,L1258,Erfassung4!BW:BW)</f>
        <v>0</v>
      </c>
      <c r="N1258">
        <f>SUMIF(Erfassung4!BD:BD,L1258,Erfassung4!BG:BG)</f>
        <v>0</v>
      </c>
      <c r="O1258">
        <f t="shared" si="55"/>
        <v>0</v>
      </c>
      <c r="P1258">
        <f t="shared" si="54"/>
        <v>1</v>
      </c>
    </row>
    <row r="1259" spans="12:16" x14ac:dyDescent="0.25">
      <c r="L1259" s="264">
        <f>Member!A1259</f>
        <v>0</v>
      </c>
      <c r="M1259">
        <f>SUMIF(Erfassung4!BD:BD,L1259,Erfassung4!BW:BW)</f>
        <v>0</v>
      </c>
      <c r="N1259">
        <f>SUMIF(Erfassung4!BD:BD,L1259,Erfassung4!BG:BG)</f>
        <v>0</v>
      </c>
      <c r="O1259">
        <f t="shared" si="55"/>
        <v>0</v>
      </c>
      <c r="P1259">
        <f t="shared" si="54"/>
        <v>1</v>
      </c>
    </row>
    <row r="1260" spans="12:16" x14ac:dyDescent="0.25">
      <c r="L1260" s="264">
        <f>Member!A1260</f>
        <v>0</v>
      </c>
      <c r="M1260">
        <f>SUMIF(Erfassung4!BD:BD,L1260,Erfassung4!BW:BW)</f>
        <v>0</v>
      </c>
      <c r="N1260">
        <f>SUMIF(Erfassung4!BD:BD,L1260,Erfassung4!BG:BG)</f>
        <v>0</v>
      </c>
      <c r="O1260">
        <f t="shared" si="55"/>
        <v>0</v>
      </c>
      <c r="P1260">
        <f t="shared" si="54"/>
        <v>1</v>
      </c>
    </row>
    <row r="1261" spans="12:16" x14ac:dyDescent="0.25">
      <c r="L1261" s="264">
        <f>Member!A1261</f>
        <v>0</v>
      </c>
      <c r="M1261">
        <f>SUMIF(Erfassung4!BD:BD,L1261,Erfassung4!BW:BW)</f>
        <v>0</v>
      </c>
      <c r="N1261">
        <f>SUMIF(Erfassung4!BD:BD,L1261,Erfassung4!BG:BG)</f>
        <v>0</v>
      </c>
      <c r="O1261">
        <f t="shared" si="55"/>
        <v>0</v>
      </c>
      <c r="P1261">
        <f t="shared" si="54"/>
        <v>1</v>
      </c>
    </row>
    <row r="1262" spans="12:16" x14ac:dyDescent="0.25">
      <c r="L1262" s="264">
        <f>Member!A1262</f>
        <v>0</v>
      </c>
      <c r="M1262">
        <f>SUMIF(Erfassung4!BD:BD,L1262,Erfassung4!BW:BW)</f>
        <v>0</v>
      </c>
      <c r="N1262">
        <f>SUMIF(Erfassung4!BD:BD,L1262,Erfassung4!BG:BG)</f>
        <v>0</v>
      </c>
      <c r="O1262">
        <f t="shared" si="55"/>
        <v>0</v>
      </c>
      <c r="P1262">
        <f t="shared" si="54"/>
        <v>1</v>
      </c>
    </row>
    <row r="1263" spans="12:16" x14ac:dyDescent="0.25">
      <c r="L1263" s="264">
        <f>Member!A1263</f>
        <v>0</v>
      </c>
      <c r="M1263">
        <f>SUMIF(Erfassung4!BD:BD,L1263,Erfassung4!BW:BW)</f>
        <v>0</v>
      </c>
      <c r="N1263">
        <f>SUMIF(Erfassung4!BD:BD,L1263,Erfassung4!BG:BG)</f>
        <v>0</v>
      </c>
      <c r="O1263">
        <f t="shared" si="55"/>
        <v>0</v>
      </c>
      <c r="P1263">
        <f t="shared" si="54"/>
        <v>1</v>
      </c>
    </row>
    <row r="1264" spans="12:16" x14ac:dyDescent="0.25">
      <c r="L1264" s="264">
        <f>Member!A1264</f>
        <v>0</v>
      </c>
      <c r="M1264">
        <f>SUMIF(Erfassung4!BD:BD,L1264,Erfassung4!BW:BW)</f>
        <v>0</v>
      </c>
      <c r="N1264">
        <f>SUMIF(Erfassung4!BD:BD,L1264,Erfassung4!BG:BG)</f>
        <v>0</v>
      </c>
      <c r="O1264">
        <f t="shared" si="55"/>
        <v>0</v>
      </c>
      <c r="P1264">
        <f t="shared" si="54"/>
        <v>1</v>
      </c>
    </row>
    <row r="1265" spans="12:16" x14ac:dyDescent="0.25">
      <c r="L1265" s="264">
        <f>Member!A1265</f>
        <v>0</v>
      </c>
      <c r="M1265">
        <f>SUMIF(Erfassung4!BD:BD,L1265,Erfassung4!BW:BW)</f>
        <v>0</v>
      </c>
      <c r="N1265">
        <f>SUMIF(Erfassung4!BD:BD,L1265,Erfassung4!BG:BG)</f>
        <v>0</v>
      </c>
      <c r="O1265">
        <f t="shared" si="55"/>
        <v>0</v>
      </c>
      <c r="P1265">
        <f t="shared" si="54"/>
        <v>1</v>
      </c>
    </row>
    <row r="1266" spans="12:16" x14ac:dyDescent="0.25">
      <c r="L1266" s="264">
        <f>Member!A1266</f>
        <v>0</v>
      </c>
      <c r="M1266">
        <f>SUMIF(Erfassung4!BD:BD,L1266,Erfassung4!BW:BW)</f>
        <v>0</v>
      </c>
      <c r="N1266">
        <f>SUMIF(Erfassung4!BD:BD,L1266,Erfassung4!BG:BG)</f>
        <v>0</v>
      </c>
      <c r="O1266">
        <f t="shared" si="55"/>
        <v>0</v>
      </c>
      <c r="P1266">
        <f t="shared" si="54"/>
        <v>1</v>
      </c>
    </row>
    <row r="1267" spans="12:16" x14ac:dyDescent="0.25">
      <c r="L1267" s="264">
        <f>Member!A1267</f>
        <v>0</v>
      </c>
      <c r="M1267">
        <f>SUMIF(Erfassung4!BD:BD,L1267,Erfassung4!BW:BW)</f>
        <v>0</v>
      </c>
      <c r="N1267">
        <f>SUMIF(Erfassung4!BD:BD,L1267,Erfassung4!BG:BG)</f>
        <v>0</v>
      </c>
      <c r="O1267">
        <f t="shared" si="55"/>
        <v>0</v>
      </c>
      <c r="P1267">
        <f t="shared" si="54"/>
        <v>1</v>
      </c>
    </row>
    <row r="1268" spans="12:16" x14ac:dyDescent="0.25">
      <c r="L1268" s="264">
        <f>Member!A1268</f>
        <v>0</v>
      </c>
      <c r="M1268">
        <f>SUMIF(Erfassung4!BD:BD,L1268,Erfassung4!BW:BW)</f>
        <v>0</v>
      </c>
      <c r="N1268">
        <f>SUMIF(Erfassung4!BD:BD,L1268,Erfassung4!BG:BG)</f>
        <v>0</v>
      </c>
      <c r="O1268">
        <f t="shared" si="55"/>
        <v>0</v>
      </c>
      <c r="P1268">
        <f t="shared" si="54"/>
        <v>1</v>
      </c>
    </row>
    <row r="1269" spans="12:16" x14ac:dyDescent="0.25">
      <c r="L1269" s="264">
        <f>Member!A1269</f>
        <v>0</v>
      </c>
      <c r="M1269">
        <f>SUMIF(Erfassung4!BD:BD,L1269,Erfassung4!BW:BW)</f>
        <v>0</v>
      </c>
      <c r="N1269">
        <f>SUMIF(Erfassung4!BD:BD,L1269,Erfassung4!BG:BG)</f>
        <v>0</v>
      </c>
      <c r="O1269">
        <f t="shared" si="55"/>
        <v>0</v>
      </c>
      <c r="P1269">
        <f t="shared" si="54"/>
        <v>1</v>
      </c>
    </row>
    <row r="1270" spans="12:16" x14ac:dyDescent="0.25">
      <c r="L1270" s="264">
        <f>Member!A1270</f>
        <v>0</v>
      </c>
      <c r="M1270">
        <f>SUMIF(Erfassung4!BD:BD,L1270,Erfassung4!BW:BW)</f>
        <v>0</v>
      </c>
      <c r="N1270">
        <f>SUMIF(Erfassung4!BD:BD,L1270,Erfassung4!BG:BG)</f>
        <v>0</v>
      </c>
      <c r="O1270">
        <f t="shared" si="55"/>
        <v>0</v>
      </c>
      <c r="P1270">
        <f t="shared" si="54"/>
        <v>1</v>
      </c>
    </row>
    <row r="1271" spans="12:16" x14ac:dyDescent="0.25">
      <c r="L1271" s="264">
        <f>Member!A1271</f>
        <v>0</v>
      </c>
      <c r="M1271">
        <f>SUMIF(Erfassung4!BD:BD,L1271,Erfassung4!BW:BW)</f>
        <v>0</v>
      </c>
      <c r="N1271">
        <f>SUMIF(Erfassung4!BD:BD,L1271,Erfassung4!BG:BG)</f>
        <v>0</v>
      </c>
      <c r="O1271">
        <f t="shared" si="55"/>
        <v>0</v>
      </c>
      <c r="P1271">
        <f t="shared" si="54"/>
        <v>1</v>
      </c>
    </row>
    <row r="1272" spans="12:16" x14ac:dyDescent="0.25">
      <c r="L1272" s="264">
        <f>Member!A1272</f>
        <v>0</v>
      </c>
      <c r="M1272">
        <f>SUMIF(Erfassung4!BD:BD,L1272,Erfassung4!BW:BW)</f>
        <v>0</v>
      </c>
      <c r="N1272">
        <f>SUMIF(Erfassung4!BD:BD,L1272,Erfassung4!BG:BG)</f>
        <v>0</v>
      </c>
      <c r="O1272">
        <f t="shared" si="55"/>
        <v>0</v>
      </c>
      <c r="P1272">
        <f t="shared" si="54"/>
        <v>1</v>
      </c>
    </row>
    <row r="1273" spans="12:16" x14ac:dyDescent="0.25">
      <c r="L1273" s="264">
        <f>Member!A1273</f>
        <v>0</v>
      </c>
      <c r="M1273">
        <f>SUMIF(Erfassung4!BD:BD,L1273,Erfassung4!BW:BW)</f>
        <v>0</v>
      </c>
      <c r="N1273">
        <f>SUMIF(Erfassung4!BD:BD,L1273,Erfassung4!BG:BG)</f>
        <v>0</v>
      </c>
      <c r="O1273">
        <f t="shared" si="55"/>
        <v>0</v>
      </c>
      <c r="P1273">
        <f t="shared" si="54"/>
        <v>1</v>
      </c>
    </row>
    <row r="1274" spans="12:16" x14ac:dyDescent="0.25">
      <c r="L1274" s="264">
        <f>Member!A1274</f>
        <v>0</v>
      </c>
      <c r="M1274">
        <f>SUMIF(Erfassung4!BD:BD,L1274,Erfassung4!BW:BW)</f>
        <v>0</v>
      </c>
      <c r="N1274">
        <f>SUMIF(Erfassung4!BD:BD,L1274,Erfassung4!BG:BG)</f>
        <v>0</v>
      </c>
      <c r="O1274">
        <f t="shared" si="55"/>
        <v>0</v>
      </c>
      <c r="P1274">
        <f t="shared" si="54"/>
        <v>1</v>
      </c>
    </row>
    <row r="1275" spans="12:16" x14ac:dyDescent="0.25">
      <c r="L1275" s="264">
        <f>Member!A1275</f>
        <v>0</v>
      </c>
      <c r="M1275">
        <f>SUMIF(Erfassung4!BD:BD,L1275,Erfassung4!BW:BW)</f>
        <v>0</v>
      </c>
      <c r="N1275">
        <f>SUMIF(Erfassung4!BD:BD,L1275,Erfassung4!BG:BG)</f>
        <v>0</v>
      </c>
      <c r="O1275">
        <f t="shared" si="55"/>
        <v>0</v>
      </c>
      <c r="P1275">
        <f t="shared" si="54"/>
        <v>1</v>
      </c>
    </row>
    <row r="1276" spans="12:16" x14ac:dyDescent="0.25">
      <c r="L1276" s="264">
        <f>Member!A1276</f>
        <v>0</v>
      </c>
      <c r="M1276">
        <f>SUMIF(Erfassung4!BD:BD,L1276,Erfassung4!BW:BW)</f>
        <v>0</v>
      </c>
      <c r="N1276">
        <f>SUMIF(Erfassung4!BD:BD,L1276,Erfassung4!BG:BG)</f>
        <v>0</v>
      </c>
      <c r="O1276">
        <f t="shared" si="55"/>
        <v>0</v>
      </c>
      <c r="P1276">
        <f t="shared" si="54"/>
        <v>1</v>
      </c>
    </row>
    <row r="1277" spans="12:16" x14ac:dyDescent="0.25">
      <c r="L1277" s="264">
        <f>Member!A1277</f>
        <v>0</v>
      </c>
      <c r="M1277">
        <f>SUMIF(Erfassung4!BD:BD,L1277,Erfassung4!BW:BW)</f>
        <v>0</v>
      </c>
      <c r="N1277">
        <f>SUMIF(Erfassung4!BD:BD,L1277,Erfassung4!BG:BG)</f>
        <v>0</v>
      </c>
      <c r="O1277">
        <f t="shared" si="55"/>
        <v>0</v>
      </c>
      <c r="P1277">
        <f t="shared" si="54"/>
        <v>1</v>
      </c>
    </row>
    <row r="1278" spans="12:16" x14ac:dyDescent="0.25">
      <c r="L1278" s="264">
        <f>Member!A1278</f>
        <v>0</v>
      </c>
      <c r="M1278">
        <f>SUMIF(Erfassung4!BD:BD,L1278,Erfassung4!BW:BW)</f>
        <v>0</v>
      </c>
      <c r="N1278">
        <f>SUMIF(Erfassung4!BD:BD,L1278,Erfassung4!BG:BG)</f>
        <v>0</v>
      </c>
      <c r="O1278">
        <f t="shared" si="55"/>
        <v>0</v>
      </c>
      <c r="P1278">
        <f t="shared" si="54"/>
        <v>1</v>
      </c>
    </row>
    <row r="1279" spans="12:16" x14ac:dyDescent="0.25">
      <c r="L1279" s="264">
        <f>Member!A1279</f>
        <v>0</v>
      </c>
      <c r="M1279">
        <f>SUMIF(Erfassung4!BD:BD,L1279,Erfassung4!BW:BW)</f>
        <v>0</v>
      </c>
      <c r="N1279">
        <f>SUMIF(Erfassung4!BD:BD,L1279,Erfassung4!BG:BG)</f>
        <v>0</v>
      </c>
      <c r="O1279">
        <f t="shared" si="55"/>
        <v>0</v>
      </c>
      <c r="P1279">
        <f t="shared" si="54"/>
        <v>1</v>
      </c>
    </row>
    <row r="1280" spans="12:16" x14ac:dyDescent="0.25">
      <c r="L1280" s="264">
        <f>Member!A1280</f>
        <v>0</v>
      </c>
      <c r="M1280">
        <f>SUMIF(Erfassung4!BD:BD,L1280,Erfassung4!BW:BW)</f>
        <v>0</v>
      </c>
      <c r="N1280">
        <f>SUMIF(Erfassung4!BD:BD,L1280,Erfassung4!BG:BG)</f>
        <v>0</v>
      </c>
      <c r="O1280">
        <f t="shared" si="55"/>
        <v>0</v>
      </c>
      <c r="P1280">
        <f t="shared" si="54"/>
        <v>1</v>
      </c>
    </row>
    <row r="1281" spans="12:16" x14ac:dyDescent="0.25">
      <c r="L1281" s="264">
        <f>Member!A1281</f>
        <v>0</v>
      </c>
      <c r="M1281">
        <f>SUMIF(Erfassung4!BD:BD,L1281,Erfassung4!BW:BW)</f>
        <v>0</v>
      </c>
      <c r="N1281">
        <f>SUMIF(Erfassung4!BD:BD,L1281,Erfassung4!BG:BG)</f>
        <v>0</v>
      </c>
      <c r="O1281">
        <f t="shared" si="55"/>
        <v>0</v>
      </c>
      <c r="P1281">
        <f t="shared" si="54"/>
        <v>1</v>
      </c>
    </row>
    <row r="1282" spans="12:16" x14ac:dyDescent="0.25">
      <c r="L1282" s="264">
        <f>Member!A1282</f>
        <v>0</v>
      </c>
      <c r="M1282">
        <f>SUMIF(Erfassung4!BD:BD,L1282,Erfassung4!BW:BW)</f>
        <v>0</v>
      </c>
      <c r="N1282">
        <f>SUMIF(Erfassung4!BD:BD,L1282,Erfassung4!BG:BG)</f>
        <v>0</v>
      </c>
      <c r="O1282">
        <f t="shared" si="55"/>
        <v>0</v>
      </c>
      <c r="P1282">
        <f t="shared" ref="P1282:P1345" si="56">RANK(O1282,O:O)</f>
        <v>1</v>
      </c>
    </row>
    <row r="1283" spans="12:16" x14ac:dyDescent="0.25">
      <c r="L1283" s="264">
        <f>Member!A1283</f>
        <v>0</v>
      </c>
      <c r="M1283">
        <f>SUMIF(Erfassung4!BD:BD,L1283,Erfassung4!BW:BW)</f>
        <v>0</v>
      </c>
      <c r="N1283">
        <f>SUMIF(Erfassung4!BD:BD,L1283,Erfassung4!BG:BG)</f>
        <v>0</v>
      </c>
      <c r="O1283">
        <f t="shared" ref="O1283:O1346" si="57">IF(N1283=0,0,M1283/N1283-ROW()/1000000000)</f>
        <v>0</v>
      </c>
      <c r="P1283">
        <f t="shared" si="56"/>
        <v>1</v>
      </c>
    </row>
    <row r="1284" spans="12:16" x14ac:dyDescent="0.25">
      <c r="L1284" s="264">
        <f>Member!A1284</f>
        <v>0</v>
      </c>
      <c r="M1284">
        <f>SUMIF(Erfassung4!BD:BD,L1284,Erfassung4!BW:BW)</f>
        <v>0</v>
      </c>
      <c r="N1284">
        <f>SUMIF(Erfassung4!BD:BD,L1284,Erfassung4!BG:BG)</f>
        <v>0</v>
      </c>
      <c r="O1284">
        <f t="shared" si="57"/>
        <v>0</v>
      </c>
      <c r="P1284">
        <f t="shared" si="56"/>
        <v>1</v>
      </c>
    </row>
    <row r="1285" spans="12:16" x14ac:dyDescent="0.25">
      <c r="L1285" s="264">
        <f>Member!A1285</f>
        <v>0</v>
      </c>
      <c r="M1285">
        <f>SUMIF(Erfassung4!BD:BD,L1285,Erfassung4!BW:BW)</f>
        <v>0</v>
      </c>
      <c r="N1285">
        <f>SUMIF(Erfassung4!BD:BD,L1285,Erfassung4!BG:BG)</f>
        <v>0</v>
      </c>
      <c r="O1285">
        <f t="shared" si="57"/>
        <v>0</v>
      </c>
      <c r="P1285">
        <f t="shared" si="56"/>
        <v>1</v>
      </c>
    </row>
    <row r="1286" spans="12:16" x14ac:dyDescent="0.25">
      <c r="L1286" s="264">
        <f>Member!A1286</f>
        <v>0</v>
      </c>
      <c r="M1286">
        <f>SUMIF(Erfassung4!BD:BD,L1286,Erfassung4!BW:BW)</f>
        <v>0</v>
      </c>
      <c r="N1286">
        <f>SUMIF(Erfassung4!BD:BD,L1286,Erfassung4!BG:BG)</f>
        <v>0</v>
      </c>
      <c r="O1286">
        <f t="shared" si="57"/>
        <v>0</v>
      </c>
      <c r="P1286">
        <f t="shared" si="56"/>
        <v>1</v>
      </c>
    </row>
    <row r="1287" spans="12:16" x14ac:dyDescent="0.25">
      <c r="L1287" s="264">
        <f>Member!A1287</f>
        <v>0</v>
      </c>
      <c r="M1287">
        <f>SUMIF(Erfassung4!BD:BD,L1287,Erfassung4!BW:BW)</f>
        <v>0</v>
      </c>
      <c r="N1287">
        <f>SUMIF(Erfassung4!BD:BD,L1287,Erfassung4!BG:BG)</f>
        <v>0</v>
      </c>
      <c r="O1287">
        <f t="shared" si="57"/>
        <v>0</v>
      </c>
      <c r="P1287">
        <f t="shared" si="56"/>
        <v>1</v>
      </c>
    </row>
    <row r="1288" spans="12:16" x14ac:dyDescent="0.25">
      <c r="L1288" s="264">
        <f>Member!A1288</f>
        <v>0</v>
      </c>
      <c r="M1288">
        <f>SUMIF(Erfassung4!BD:BD,L1288,Erfassung4!BW:BW)</f>
        <v>0</v>
      </c>
      <c r="N1288">
        <f>SUMIF(Erfassung4!BD:BD,L1288,Erfassung4!BG:BG)</f>
        <v>0</v>
      </c>
      <c r="O1288">
        <f t="shared" si="57"/>
        <v>0</v>
      </c>
      <c r="P1288">
        <f t="shared" si="56"/>
        <v>1</v>
      </c>
    </row>
    <row r="1289" spans="12:16" x14ac:dyDescent="0.25">
      <c r="L1289" s="264">
        <f>Member!A1289</f>
        <v>0</v>
      </c>
      <c r="M1289">
        <f>SUMIF(Erfassung4!BD:BD,L1289,Erfassung4!BW:BW)</f>
        <v>0</v>
      </c>
      <c r="N1289">
        <f>SUMIF(Erfassung4!BD:BD,L1289,Erfassung4!BG:BG)</f>
        <v>0</v>
      </c>
      <c r="O1289">
        <f t="shared" si="57"/>
        <v>0</v>
      </c>
      <c r="P1289">
        <f t="shared" si="56"/>
        <v>1</v>
      </c>
    </row>
    <row r="1290" spans="12:16" x14ac:dyDescent="0.25">
      <c r="L1290" s="264">
        <f>Member!A1290</f>
        <v>0</v>
      </c>
      <c r="M1290">
        <f>SUMIF(Erfassung4!BD:BD,L1290,Erfassung4!BW:BW)</f>
        <v>0</v>
      </c>
      <c r="N1290">
        <f>SUMIF(Erfassung4!BD:BD,L1290,Erfassung4!BG:BG)</f>
        <v>0</v>
      </c>
      <c r="O1290">
        <f t="shared" si="57"/>
        <v>0</v>
      </c>
      <c r="P1290">
        <f t="shared" si="56"/>
        <v>1</v>
      </c>
    </row>
    <row r="1291" spans="12:16" x14ac:dyDescent="0.25">
      <c r="L1291" s="264">
        <f>Member!A1291</f>
        <v>0</v>
      </c>
      <c r="M1291">
        <f>SUMIF(Erfassung4!BD:BD,L1291,Erfassung4!BW:BW)</f>
        <v>0</v>
      </c>
      <c r="N1291">
        <f>SUMIF(Erfassung4!BD:BD,L1291,Erfassung4!BG:BG)</f>
        <v>0</v>
      </c>
      <c r="O1291">
        <f t="shared" si="57"/>
        <v>0</v>
      </c>
      <c r="P1291">
        <f t="shared" si="56"/>
        <v>1</v>
      </c>
    </row>
    <row r="1292" spans="12:16" x14ac:dyDescent="0.25">
      <c r="L1292" s="264">
        <f>Member!A1292</f>
        <v>0</v>
      </c>
      <c r="M1292">
        <f>SUMIF(Erfassung4!BD:BD,L1292,Erfassung4!BW:BW)</f>
        <v>0</v>
      </c>
      <c r="N1292">
        <f>SUMIF(Erfassung4!BD:BD,L1292,Erfassung4!BG:BG)</f>
        <v>0</v>
      </c>
      <c r="O1292">
        <f t="shared" si="57"/>
        <v>0</v>
      </c>
      <c r="P1292">
        <f t="shared" si="56"/>
        <v>1</v>
      </c>
    </row>
    <row r="1293" spans="12:16" x14ac:dyDescent="0.25">
      <c r="L1293" s="264">
        <f>Member!A1293</f>
        <v>0</v>
      </c>
      <c r="M1293">
        <f>SUMIF(Erfassung4!BD:BD,L1293,Erfassung4!BW:BW)</f>
        <v>0</v>
      </c>
      <c r="N1293">
        <f>SUMIF(Erfassung4!BD:BD,L1293,Erfassung4!BG:BG)</f>
        <v>0</v>
      </c>
      <c r="O1293">
        <f t="shared" si="57"/>
        <v>0</v>
      </c>
      <c r="P1293">
        <f t="shared" si="56"/>
        <v>1</v>
      </c>
    </row>
    <row r="1294" spans="12:16" x14ac:dyDescent="0.25">
      <c r="L1294" s="264">
        <f>Member!A1294</f>
        <v>0</v>
      </c>
      <c r="M1294">
        <f>SUMIF(Erfassung4!BD:BD,L1294,Erfassung4!BW:BW)</f>
        <v>0</v>
      </c>
      <c r="N1294">
        <f>SUMIF(Erfassung4!BD:BD,L1294,Erfassung4!BG:BG)</f>
        <v>0</v>
      </c>
      <c r="O1294">
        <f t="shared" si="57"/>
        <v>0</v>
      </c>
      <c r="P1294">
        <f t="shared" si="56"/>
        <v>1</v>
      </c>
    </row>
    <row r="1295" spans="12:16" x14ac:dyDescent="0.25">
      <c r="L1295" s="264">
        <f>Member!A1295</f>
        <v>0</v>
      </c>
      <c r="M1295">
        <f>SUMIF(Erfassung4!BD:BD,L1295,Erfassung4!BW:BW)</f>
        <v>0</v>
      </c>
      <c r="N1295">
        <f>SUMIF(Erfassung4!BD:BD,L1295,Erfassung4!BG:BG)</f>
        <v>0</v>
      </c>
      <c r="O1295">
        <f t="shared" si="57"/>
        <v>0</v>
      </c>
      <c r="P1295">
        <f t="shared" si="56"/>
        <v>1</v>
      </c>
    </row>
    <row r="1296" spans="12:16" x14ac:dyDescent="0.25">
      <c r="L1296" s="264">
        <f>Member!A1296</f>
        <v>0</v>
      </c>
      <c r="M1296">
        <f>SUMIF(Erfassung4!BD:BD,L1296,Erfassung4!BW:BW)</f>
        <v>0</v>
      </c>
      <c r="N1296">
        <f>SUMIF(Erfassung4!BD:BD,L1296,Erfassung4!BG:BG)</f>
        <v>0</v>
      </c>
      <c r="O1296">
        <f t="shared" si="57"/>
        <v>0</v>
      </c>
      <c r="P1296">
        <f t="shared" si="56"/>
        <v>1</v>
      </c>
    </row>
    <row r="1297" spans="12:16" x14ac:dyDescent="0.25">
      <c r="L1297" s="264">
        <f>Member!A1297</f>
        <v>0</v>
      </c>
      <c r="M1297">
        <f>SUMIF(Erfassung4!BD:BD,L1297,Erfassung4!BW:BW)</f>
        <v>0</v>
      </c>
      <c r="N1297">
        <f>SUMIF(Erfassung4!BD:BD,L1297,Erfassung4!BG:BG)</f>
        <v>0</v>
      </c>
      <c r="O1297">
        <f t="shared" si="57"/>
        <v>0</v>
      </c>
      <c r="P1297">
        <f t="shared" si="56"/>
        <v>1</v>
      </c>
    </row>
    <row r="1298" spans="12:16" x14ac:dyDescent="0.25">
      <c r="L1298" s="264">
        <f>Member!A1298</f>
        <v>0</v>
      </c>
      <c r="M1298">
        <f>SUMIF(Erfassung4!BD:BD,L1298,Erfassung4!BW:BW)</f>
        <v>0</v>
      </c>
      <c r="N1298">
        <f>SUMIF(Erfassung4!BD:BD,L1298,Erfassung4!BG:BG)</f>
        <v>0</v>
      </c>
      <c r="O1298">
        <f t="shared" si="57"/>
        <v>0</v>
      </c>
      <c r="P1298">
        <f t="shared" si="56"/>
        <v>1</v>
      </c>
    </row>
    <row r="1299" spans="12:16" x14ac:dyDescent="0.25">
      <c r="L1299" s="264">
        <f>Member!A1299</f>
        <v>0</v>
      </c>
      <c r="M1299">
        <f>SUMIF(Erfassung4!BD:BD,L1299,Erfassung4!BW:BW)</f>
        <v>0</v>
      </c>
      <c r="N1299">
        <f>SUMIF(Erfassung4!BD:BD,L1299,Erfassung4!BG:BG)</f>
        <v>0</v>
      </c>
      <c r="O1299">
        <f t="shared" si="57"/>
        <v>0</v>
      </c>
      <c r="P1299">
        <f t="shared" si="56"/>
        <v>1</v>
      </c>
    </row>
    <row r="1300" spans="12:16" x14ac:dyDescent="0.25">
      <c r="L1300" s="264">
        <f>Member!A1300</f>
        <v>0</v>
      </c>
      <c r="M1300">
        <f>SUMIF(Erfassung4!BD:BD,L1300,Erfassung4!BW:BW)</f>
        <v>0</v>
      </c>
      <c r="N1300">
        <f>SUMIF(Erfassung4!BD:BD,L1300,Erfassung4!BG:BG)</f>
        <v>0</v>
      </c>
      <c r="O1300">
        <f t="shared" si="57"/>
        <v>0</v>
      </c>
      <c r="P1300">
        <f t="shared" si="56"/>
        <v>1</v>
      </c>
    </row>
    <row r="1301" spans="12:16" x14ac:dyDescent="0.25">
      <c r="L1301" s="264">
        <f>Member!A1301</f>
        <v>0</v>
      </c>
      <c r="M1301">
        <f>SUMIF(Erfassung4!BD:BD,L1301,Erfassung4!BW:BW)</f>
        <v>0</v>
      </c>
      <c r="N1301">
        <f>SUMIF(Erfassung4!BD:BD,L1301,Erfassung4!BG:BG)</f>
        <v>0</v>
      </c>
      <c r="O1301">
        <f t="shared" si="57"/>
        <v>0</v>
      </c>
      <c r="P1301">
        <f t="shared" si="56"/>
        <v>1</v>
      </c>
    </row>
    <row r="1302" spans="12:16" x14ac:dyDescent="0.25">
      <c r="L1302" s="264">
        <f>Member!A1302</f>
        <v>0</v>
      </c>
      <c r="M1302">
        <f>SUMIF(Erfassung4!BD:BD,L1302,Erfassung4!BW:BW)</f>
        <v>0</v>
      </c>
      <c r="N1302">
        <f>SUMIF(Erfassung4!BD:BD,L1302,Erfassung4!BG:BG)</f>
        <v>0</v>
      </c>
      <c r="O1302">
        <f t="shared" si="57"/>
        <v>0</v>
      </c>
      <c r="P1302">
        <f t="shared" si="56"/>
        <v>1</v>
      </c>
    </row>
    <row r="1303" spans="12:16" x14ac:dyDescent="0.25">
      <c r="L1303" s="264">
        <f>Member!A1303</f>
        <v>0</v>
      </c>
      <c r="M1303">
        <f>SUMIF(Erfassung4!BD:BD,L1303,Erfassung4!BW:BW)</f>
        <v>0</v>
      </c>
      <c r="N1303">
        <f>SUMIF(Erfassung4!BD:BD,L1303,Erfassung4!BG:BG)</f>
        <v>0</v>
      </c>
      <c r="O1303">
        <f t="shared" si="57"/>
        <v>0</v>
      </c>
      <c r="P1303">
        <f t="shared" si="56"/>
        <v>1</v>
      </c>
    </row>
    <row r="1304" spans="12:16" x14ac:dyDescent="0.25">
      <c r="L1304" s="264">
        <f>Member!A1304</f>
        <v>0</v>
      </c>
      <c r="M1304">
        <f>SUMIF(Erfassung4!BD:BD,L1304,Erfassung4!BW:BW)</f>
        <v>0</v>
      </c>
      <c r="N1304">
        <f>SUMIF(Erfassung4!BD:BD,L1304,Erfassung4!BG:BG)</f>
        <v>0</v>
      </c>
      <c r="O1304">
        <f t="shared" si="57"/>
        <v>0</v>
      </c>
      <c r="P1304">
        <f t="shared" si="56"/>
        <v>1</v>
      </c>
    </row>
    <row r="1305" spans="12:16" x14ac:dyDescent="0.25">
      <c r="L1305" s="264">
        <f>Member!A1305</f>
        <v>0</v>
      </c>
      <c r="M1305">
        <f>SUMIF(Erfassung4!BD:BD,L1305,Erfassung4!BW:BW)</f>
        <v>0</v>
      </c>
      <c r="N1305">
        <f>SUMIF(Erfassung4!BD:BD,L1305,Erfassung4!BG:BG)</f>
        <v>0</v>
      </c>
      <c r="O1305">
        <f t="shared" si="57"/>
        <v>0</v>
      </c>
      <c r="P1305">
        <f t="shared" si="56"/>
        <v>1</v>
      </c>
    </row>
    <row r="1306" spans="12:16" x14ac:dyDescent="0.25">
      <c r="L1306" s="264">
        <f>Member!A1306</f>
        <v>0</v>
      </c>
      <c r="M1306">
        <f>SUMIF(Erfassung4!BD:BD,L1306,Erfassung4!BW:BW)</f>
        <v>0</v>
      </c>
      <c r="N1306">
        <f>SUMIF(Erfassung4!BD:BD,L1306,Erfassung4!BG:BG)</f>
        <v>0</v>
      </c>
      <c r="O1306">
        <f t="shared" si="57"/>
        <v>0</v>
      </c>
      <c r="P1306">
        <f t="shared" si="56"/>
        <v>1</v>
      </c>
    </row>
    <row r="1307" spans="12:16" x14ac:dyDescent="0.25">
      <c r="L1307" s="264">
        <f>Member!A1307</f>
        <v>0</v>
      </c>
      <c r="M1307">
        <f>SUMIF(Erfassung4!BD:BD,L1307,Erfassung4!BW:BW)</f>
        <v>0</v>
      </c>
      <c r="N1307">
        <f>SUMIF(Erfassung4!BD:BD,L1307,Erfassung4!BG:BG)</f>
        <v>0</v>
      </c>
      <c r="O1307">
        <f t="shared" si="57"/>
        <v>0</v>
      </c>
      <c r="P1307">
        <f t="shared" si="56"/>
        <v>1</v>
      </c>
    </row>
    <row r="1308" spans="12:16" x14ac:dyDescent="0.25">
      <c r="L1308" s="264">
        <f>Member!A1308</f>
        <v>0</v>
      </c>
      <c r="M1308">
        <f>SUMIF(Erfassung4!BD:BD,L1308,Erfassung4!BW:BW)</f>
        <v>0</v>
      </c>
      <c r="N1308">
        <f>SUMIF(Erfassung4!BD:BD,L1308,Erfassung4!BG:BG)</f>
        <v>0</v>
      </c>
      <c r="O1308">
        <f t="shared" si="57"/>
        <v>0</v>
      </c>
      <c r="P1308">
        <f t="shared" si="56"/>
        <v>1</v>
      </c>
    </row>
    <row r="1309" spans="12:16" x14ac:dyDescent="0.25">
      <c r="L1309" s="264">
        <f>Member!A1309</f>
        <v>0</v>
      </c>
      <c r="M1309">
        <f>SUMIF(Erfassung4!BD:BD,L1309,Erfassung4!BW:BW)</f>
        <v>0</v>
      </c>
      <c r="N1309">
        <f>SUMIF(Erfassung4!BD:BD,L1309,Erfassung4!BG:BG)</f>
        <v>0</v>
      </c>
      <c r="O1309">
        <f t="shared" si="57"/>
        <v>0</v>
      </c>
      <c r="P1309">
        <f t="shared" si="56"/>
        <v>1</v>
      </c>
    </row>
    <row r="1310" spans="12:16" x14ac:dyDescent="0.25">
      <c r="L1310" s="264">
        <f>Member!A1310</f>
        <v>0</v>
      </c>
      <c r="M1310">
        <f>SUMIF(Erfassung4!BD:BD,L1310,Erfassung4!BW:BW)</f>
        <v>0</v>
      </c>
      <c r="N1310">
        <f>SUMIF(Erfassung4!BD:BD,L1310,Erfassung4!BG:BG)</f>
        <v>0</v>
      </c>
      <c r="O1310">
        <f t="shared" si="57"/>
        <v>0</v>
      </c>
      <c r="P1310">
        <f t="shared" si="56"/>
        <v>1</v>
      </c>
    </row>
    <row r="1311" spans="12:16" x14ac:dyDescent="0.25">
      <c r="L1311" s="264">
        <f>Member!A1311</f>
        <v>0</v>
      </c>
      <c r="M1311">
        <f>SUMIF(Erfassung4!BD:BD,L1311,Erfassung4!BW:BW)</f>
        <v>0</v>
      </c>
      <c r="N1311">
        <f>SUMIF(Erfassung4!BD:BD,L1311,Erfassung4!BG:BG)</f>
        <v>0</v>
      </c>
      <c r="O1311">
        <f t="shared" si="57"/>
        <v>0</v>
      </c>
      <c r="P1311">
        <f t="shared" si="56"/>
        <v>1</v>
      </c>
    </row>
    <row r="1312" spans="12:16" x14ac:dyDescent="0.25">
      <c r="L1312" s="264">
        <f>Member!A1312</f>
        <v>0</v>
      </c>
      <c r="M1312">
        <f>SUMIF(Erfassung4!BD:BD,L1312,Erfassung4!BW:BW)</f>
        <v>0</v>
      </c>
      <c r="N1312">
        <f>SUMIF(Erfassung4!BD:BD,L1312,Erfassung4!BG:BG)</f>
        <v>0</v>
      </c>
      <c r="O1312">
        <f t="shared" si="57"/>
        <v>0</v>
      </c>
      <c r="P1312">
        <f t="shared" si="56"/>
        <v>1</v>
      </c>
    </row>
    <row r="1313" spans="12:16" x14ac:dyDescent="0.25">
      <c r="L1313" s="264">
        <f>Member!A1313</f>
        <v>0</v>
      </c>
      <c r="M1313">
        <f>SUMIF(Erfassung4!BD:BD,L1313,Erfassung4!BW:BW)</f>
        <v>0</v>
      </c>
      <c r="N1313">
        <f>SUMIF(Erfassung4!BD:BD,L1313,Erfassung4!BG:BG)</f>
        <v>0</v>
      </c>
      <c r="O1313">
        <f t="shared" si="57"/>
        <v>0</v>
      </c>
      <c r="P1313">
        <f t="shared" si="56"/>
        <v>1</v>
      </c>
    </row>
    <row r="1314" spans="12:16" x14ac:dyDescent="0.25">
      <c r="L1314" s="264">
        <f>Member!A1314</f>
        <v>0</v>
      </c>
      <c r="M1314">
        <f>SUMIF(Erfassung4!BD:BD,L1314,Erfassung4!BW:BW)</f>
        <v>0</v>
      </c>
      <c r="N1314">
        <f>SUMIF(Erfassung4!BD:BD,L1314,Erfassung4!BG:BG)</f>
        <v>0</v>
      </c>
      <c r="O1314">
        <f t="shared" si="57"/>
        <v>0</v>
      </c>
      <c r="P1314">
        <f t="shared" si="56"/>
        <v>1</v>
      </c>
    </row>
    <row r="1315" spans="12:16" x14ac:dyDescent="0.25">
      <c r="L1315" s="264">
        <f>Member!A1315</f>
        <v>0</v>
      </c>
      <c r="M1315">
        <f>SUMIF(Erfassung4!BD:BD,L1315,Erfassung4!BW:BW)</f>
        <v>0</v>
      </c>
      <c r="N1315">
        <f>SUMIF(Erfassung4!BD:BD,L1315,Erfassung4!BG:BG)</f>
        <v>0</v>
      </c>
      <c r="O1315">
        <f t="shared" si="57"/>
        <v>0</v>
      </c>
      <c r="P1315">
        <f t="shared" si="56"/>
        <v>1</v>
      </c>
    </row>
    <row r="1316" spans="12:16" x14ac:dyDescent="0.25">
      <c r="L1316" s="264">
        <f>Member!A1316</f>
        <v>0</v>
      </c>
      <c r="M1316">
        <f>SUMIF(Erfassung4!BD:BD,L1316,Erfassung4!BW:BW)</f>
        <v>0</v>
      </c>
      <c r="N1316">
        <f>SUMIF(Erfassung4!BD:BD,L1316,Erfassung4!BG:BG)</f>
        <v>0</v>
      </c>
      <c r="O1316">
        <f t="shared" si="57"/>
        <v>0</v>
      </c>
      <c r="P1316">
        <f t="shared" si="56"/>
        <v>1</v>
      </c>
    </row>
    <row r="1317" spans="12:16" x14ac:dyDescent="0.25">
      <c r="L1317" s="264">
        <f>Member!A1317</f>
        <v>0</v>
      </c>
      <c r="M1317">
        <f>SUMIF(Erfassung4!BD:BD,L1317,Erfassung4!BW:BW)</f>
        <v>0</v>
      </c>
      <c r="N1317">
        <f>SUMIF(Erfassung4!BD:BD,L1317,Erfassung4!BG:BG)</f>
        <v>0</v>
      </c>
      <c r="O1317">
        <f t="shared" si="57"/>
        <v>0</v>
      </c>
      <c r="P1317">
        <f t="shared" si="56"/>
        <v>1</v>
      </c>
    </row>
    <row r="1318" spans="12:16" x14ac:dyDescent="0.25">
      <c r="L1318" s="264">
        <f>Member!A1318</f>
        <v>0</v>
      </c>
      <c r="M1318">
        <f>SUMIF(Erfassung4!BD:BD,L1318,Erfassung4!BW:BW)</f>
        <v>0</v>
      </c>
      <c r="N1318">
        <f>SUMIF(Erfassung4!BD:BD,L1318,Erfassung4!BG:BG)</f>
        <v>0</v>
      </c>
      <c r="O1318">
        <f t="shared" si="57"/>
        <v>0</v>
      </c>
      <c r="P1318">
        <f t="shared" si="56"/>
        <v>1</v>
      </c>
    </row>
    <row r="1319" spans="12:16" x14ac:dyDescent="0.25">
      <c r="L1319" s="264">
        <f>Member!A1319</f>
        <v>0</v>
      </c>
      <c r="M1319">
        <f>SUMIF(Erfassung4!BD:BD,L1319,Erfassung4!BW:BW)</f>
        <v>0</v>
      </c>
      <c r="N1319">
        <f>SUMIF(Erfassung4!BD:BD,L1319,Erfassung4!BG:BG)</f>
        <v>0</v>
      </c>
      <c r="O1319">
        <f t="shared" si="57"/>
        <v>0</v>
      </c>
      <c r="P1319">
        <f t="shared" si="56"/>
        <v>1</v>
      </c>
    </row>
    <row r="1320" spans="12:16" x14ac:dyDescent="0.25">
      <c r="L1320" s="264">
        <f>Member!A1320</f>
        <v>0</v>
      </c>
      <c r="M1320">
        <f>SUMIF(Erfassung4!BD:BD,L1320,Erfassung4!BW:BW)</f>
        <v>0</v>
      </c>
      <c r="N1320">
        <f>SUMIF(Erfassung4!BD:BD,L1320,Erfassung4!BG:BG)</f>
        <v>0</v>
      </c>
      <c r="O1320">
        <f t="shared" si="57"/>
        <v>0</v>
      </c>
      <c r="P1320">
        <f t="shared" si="56"/>
        <v>1</v>
      </c>
    </row>
    <row r="1321" spans="12:16" x14ac:dyDescent="0.25">
      <c r="L1321" s="264">
        <f>Member!A1321</f>
        <v>0</v>
      </c>
      <c r="M1321">
        <f>SUMIF(Erfassung4!BD:BD,L1321,Erfassung4!BW:BW)</f>
        <v>0</v>
      </c>
      <c r="N1321">
        <f>SUMIF(Erfassung4!BD:BD,L1321,Erfassung4!BG:BG)</f>
        <v>0</v>
      </c>
      <c r="O1321">
        <f t="shared" si="57"/>
        <v>0</v>
      </c>
      <c r="P1321">
        <f t="shared" si="56"/>
        <v>1</v>
      </c>
    </row>
    <row r="1322" spans="12:16" x14ac:dyDescent="0.25">
      <c r="L1322" s="264">
        <f>Member!A1322</f>
        <v>0</v>
      </c>
      <c r="M1322">
        <f>SUMIF(Erfassung4!BD:BD,L1322,Erfassung4!BW:BW)</f>
        <v>0</v>
      </c>
      <c r="N1322">
        <f>SUMIF(Erfassung4!BD:BD,L1322,Erfassung4!BG:BG)</f>
        <v>0</v>
      </c>
      <c r="O1322">
        <f t="shared" si="57"/>
        <v>0</v>
      </c>
      <c r="P1322">
        <f t="shared" si="56"/>
        <v>1</v>
      </c>
    </row>
    <row r="1323" spans="12:16" x14ac:dyDescent="0.25">
      <c r="L1323" s="264">
        <f>Member!A1323</f>
        <v>0</v>
      </c>
      <c r="M1323">
        <f>SUMIF(Erfassung4!BD:BD,L1323,Erfassung4!BW:BW)</f>
        <v>0</v>
      </c>
      <c r="N1323">
        <f>SUMIF(Erfassung4!BD:BD,L1323,Erfassung4!BG:BG)</f>
        <v>0</v>
      </c>
      <c r="O1323">
        <f t="shared" si="57"/>
        <v>0</v>
      </c>
      <c r="P1323">
        <f t="shared" si="56"/>
        <v>1</v>
      </c>
    </row>
    <row r="1324" spans="12:16" x14ac:dyDescent="0.25">
      <c r="L1324" s="264">
        <f>Member!A1324</f>
        <v>0</v>
      </c>
      <c r="M1324">
        <f>SUMIF(Erfassung4!BD:BD,L1324,Erfassung4!BW:BW)</f>
        <v>0</v>
      </c>
      <c r="N1324">
        <f>SUMIF(Erfassung4!BD:BD,L1324,Erfassung4!BG:BG)</f>
        <v>0</v>
      </c>
      <c r="O1324">
        <f t="shared" si="57"/>
        <v>0</v>
      </c>
      <c r="P1324">
        <f t="shared" si="56"/>
        <v>1</v>
      </c>
    </row>
    <row r="1325" spans="12:16" x14ac:dyDescent="0.25">
      <c r="L1325" s="264">
        <f>Member!A1325</f>
        <v>0</v>
      </c>
      <c r="M1325">
        <f>SUMIF(Erfassung4!BD:BD,L1325,Erfassung4!BW:BW)</f>
        <v>0</v>
      </c>
      <c r="N1325">
        <f>SUMIF(Erfassung4!BD:BD,L1325,Erfassung4!BG:BG)</f>
        <v>0</v>
      </c>
      <c r="O1325">
        <f t="shared" si="57"/>
        <v>0</v>
      </c>
      <c r="P1325">
        <f t="shared" si="56"/>
        <v>1</v>
      </c>
    </row>
    <row r="1326" spans="12:16" x14ac:dyDescent="0.25">
      <c r="L1326" s="264">
        <f>Member!A1326</f>
        <v>0</v>
      </c>
      <c r="M1326">
        <f>SUMIF(Erfassung4!BD:BD,L1326,Erfassung4!BW:BW)</f>
        <v>0</v>
      </c>
      <c r="N1326">
        <f>SUMIF(Erfassung4!BD:BD,L1326,Erfassung4!BG:BG)</f>
        <v>0</v>
      </c>
      <c r="O1326">
        <f t="shared" si="57"/>
        <v>0</v>
      </c>
      <c r="P1326">
        <f t="shared" si="56"/>
        <v>1</v>
      </c>
    </row>
    <row r="1327" spans="12:16" x14ac:dyDescent="0.25">
      <c r="L1327" s="264">
        <f>Member!A1327</f>
        <v>0</v>
      </c>
      <c r="M1327">
        <f>SUMIF(Erfassung4!BD:BD,L1327,Erfassung4!BW:BW)</f>
        <v>0</v>
      </c>
      <c r="N1327">
        <f>SUMIF(Erfassung4!BD:BD,L1327,Erfassung4!BG:BG)</f>
        <v>0</v>
      </c>
      <c r="O1327">
        <f t="shared" si="57"/>
        <v>0</v>
      </c>
      <c r="P1327">
        <f t="shared" si="56"/>
        <v>1</v>
      </c>
    </row>
    <row r="1328" spans="12:16" x14ac:dyDescent="0.25">
      <c r="L1328" s="264">
        <f>Member!A1328</f>
        <v>0</v>
      </c>
      <c r="M1328">
        <f>SUMIF(Erfassung4!BD:BD,L1328,Erfassung4!BW:BW)</f>
        <v>0</v>
      </c>
      <c r="N1328">
        <f>SUMIF(Erfassung4!BD:BD,L1328,Erfassung4!BG:BG)</f>
        <v>0</v>
      </c>
      <c r="O1328">
        <f t="shared" si="57"/>
        <v>0</v>
      </c>
      <c r="P1328">
        <f t="shared" si="56"/>
        <v>1</v>
      </c>
    </row>
    <row r="1329" spans="12:16" x14ac:dyDescent="0.25">
      <c r="L1329" s="264">
        <f>Member!A1329</f>
        <v>0</v>
      </c>
      <c r="M1329">
        <f>SUMIF(Erfassung4!BD:BD,L1329,Erfassung4!BW:BW)</f>
        <v>0</v>
      </c>
      <c r="N1329">
        <f>SUMIF(Erfassung4!BD:BD,L1329,Erfassung4!BG:BG)</f>
        <v>0</v>
      </c>
      <c r="O1329">
        <f t="shared" si="57"/>
        <v>0</v>
      </c>
      <c r="P1329">
        <f t="shared" si="56"/>
        <v>1</v>
      </c>
    </row>
    <row r="1330" spans="12:16" x14ac:dyDescent="0.25">
      <c r="L1330" s="264">
        <f>Member!A1330</f>
        <v>0</v>
      </c>
      <c r="M1330">
        <f>SUMIF(Erfassung4!BD:BD,L1330,Erfassung4!BW:BW)</f>
        <v>0</v>
      </c>
      <c r="N1330">
        <f>SUMIF(Erfassung4!BD:BD,L1330,Erfassung4!BG:BG)</f>
        <v>0</v>
      </c>
      <c r="O1330">
        <f t="shared" si="57"/>
        <v>0</v>
      </c>
      <c r="P1330">
        <f t="shared" si="56"/>
        <v>1</v>
      </c>
    </row>
    <row r="1331" spans="12:16" x14ac:dyDescent="0.25">
      <c r="L1331" s="264">
        <f>Member!A1331</f>
        <v>0</v>
      </c>
      <c r="M1331">
        <f>SUMIF(Erfassung4!BD:BD,L1331,Erfassung4!BW:BW)</f>
        <v>0</v>
      </c>
      <c r="N1331">
        <f>SUMIF(Erfassung4!BD:BD,L1331,Erfassung4!BG:BG)</f>
        <v>0</v>
      </c>
      <c r="O1331">
        <f t="shared" si="57"/>
        <v>0</v>
      </c>
      <c r="P1331">
        <f t="shared" si="56"/>
        <v>1</v>
      </c>
    </row>
    <row r="1332" spans="12:16" x14ac:dyDescent="0.25">
      <c r="L1332" s="264">
        <f>Member!A1332</f>
        <v>0</v>
      </c>
      <c r="M1332">
        <f>SUMIF(Erfassung4!BD:BD,L1332,Erfassung4!BW:BW)</f>
        <v>0</v>
      </c>
      <c r="N1332">
        <f>SUMIF(Erfassung4!BD:BD,L1332,Erfassung4!BG:BG)</f>
        <v>0</v>
      </c>
      <c r="O1332">
        <f t="shared" si="57"/>
        <v>0</v>
      </c>
      <c r="P1332">
        <f t="shared" si="56"/>
        <v>1</v>
      </c>
    </row>
    <row r="1333" spans="12:16" x14ac:dyDescent="0.25">
      <c r="L1333" s="264">
        <f>Member!A1333</f>
        <v>0</v>
      </c>
      <c r="M1333">
        <f>SUMIF(Erfassung4!BD:BD,L1333,Erfassung4!BW:BW)</f>
        <v>0</v>
      </c>
      <c r="N1333">
        <f>SUMIF(Erfassung4!BD:BD,L1333,Erfassung4!BG:BG)</f>
        <v>0</v>
      </c>
      <c r="O1333">
        <f t="shared" si="57"/>
        <v>0</v>
      </c>
      <c r="P1333">
        <f t="shared" si="56"/>
        <v>1</v>
      </c>
    </row>
    <row r="1334" spans="12:16" x14ac:dyDescent="0.25">
      <c r="L1334" s="264">
        <f>Member!A1334</f>
        <v>0</v>
      </c>
      <c r="M1334">
        <f>SUMIF(Erfassung4!BD:BD,L1334,Erfassung4!BW:BW)</f>
        <v>0</v>
      </c>
      <c r="N1334">
        <f>SUMIF(Erfassung4!BD:BD,L1334,Erfassung4!BG:BG)</f>
        <v>0</v>
      </c>
      <c r="O1334">
        <f t="shared" si="57"/>
        <v>0</v>
      </c>
      <c r="P1334">
        <f t="shared" si="56"/>
        <v>1</v>
      </c>
    </row>
    <row r="1335" spans="12:16" x14ac:dyDescent="0.25">
      <c r="L1335" s="264">
        <f>Member!A1335</f>
        <v>0</v>
      </c>
      <c r="M1335">
        <f>SUMIF(Erfassung4!BD:BD,L1335,Erfassung4!BW:BW)</f>
        <v>0</v>
      </c>
      <c r="N1335">
        <f>SUMIF(Erfassung4!BD:BD,L1335,Erfassung4!BG:BG)</f>
        <v>0</v>
      </c>
      <c r="O1335">
        <f t="shared" si="57"/>
        <v>0</v>
      </c>
      <c r="P1335">
        <f t="shared" si="56"/>
        <v>1</v>
      </c>
    </row>
    <row r="1336" spans="12:16" x14ac:dyDescent="0.25">
      <c r="L1336" s="264">
        <f>Member!A1336</f>
        <v>0</v>
      </c>
      <c r="M1336">
        <f>SUMIF(Erfassung4!BD:BD,L1336,Erfassung4!BW:BW)</f>
        <v>0</v>
      </c>
      <c r="N1336">
        <f>SUMIF(Erfassung4!BD:BD,L1336,Erfassung4!BG:BG)</f>
        <v>0</v>
      </c>
      <c r="O1336">
        <f t="shared" si="57"/>
        <v>0</v>
      </c>
      <c r="P1336">
        <f t="shared" si="56"/>
        <v>1</v>
      </c>
    </row>
    <row r="1337" spans="12:16" x14ac:dyDescent="0.25">
      <c r="L1337" s="264">
        <f>Member!A1337</f>
        <v>0</v>
      </c>
      <c r="M1337">
        <f>SUMIF(Erfassung4!BD:BD,L1337,Erfassung4!BW:BW)</f>
        <v>0</v>
      </c>
      <c r="N1337">
        <f>SUMIF(Erfassung4!BD:BD,L1337,Erfassung4!BG:BG)</f>
        <v>0</v>
      </c>
      <c r="O1337">
        <f t="shared" si="57"/>
        <v>0</v>
      </c>
      <c r="P1337">
        <f t="shared" si="56"/>
        <v>1</v>
      </c>
    </row>
    <row r="1338" spans="12:16" x14ac:dyDescent="0.25">
      <c r="L1338" s="264">
        <f>Member!A1338</f>
        <v>0</v>
      </c>
      <c r="M1338">
        <f>SUMIF(Erfassung4!BD:BD,L1338,Erfassung4!BW:BW)</f>
        <v>0</v>
      </c>
      <c r="N1338">
        <f>SUMIF(Erfassung4!BD:BD,L1338,Erfassung4!BG:BG)</f>
        <v>0</v>
      </c>
      <c r="O1338">
        <f t="shared" si="57"/>
        <v>0</v>
      </c>
      <c r="P1338">
        <f t="shared" si="56"/>
        <v>1</v>
      </c>
    </row>
    <row r="1339" spans="12:16" x14ac:dyDescent="0.25">
      <c r="L1339" s="264">
        <f>Member!A1339</f>
        <v>0</v>
      </c>
      <c r="M1339">
        <f>SUMIF(Erfassung4!BD:BD,L1339,Erfassung4!BW:BW)</f>
        <v>0</v>
      </c>
      <c r="N1339">
        <f>SUMIF(Erfassung4!BD:BD,L1339,Erfassung4!BG:BG)</f>
        <v>0</v>
      </c>
      <c r="O1339">
        <f t="shared" si="57"/>
        <v>0</v>
      </c>
      <c r="P1339">
        <f t="shared" si="56"/>
        <v>1</v>
      </c>
    </row>
    <row r="1340" spans="12:16" x14ac:dyDescent="0.25">
      <c r="L1340" s="264">
        <f>Member!A1340</f>
        <v>0</v>
      </c>
      <c r="M1340">
        <f>SUMIF(Erfassung4!BD:BD,L1340,Erfassung4!BW:BW)</f>
        <v>0</v>
      </c>
      <c r="N1340">
        <f>SUMIF(Erfassung4!BD:BD,L1340,Erfassung4!BG:BG)</f>
        <v>0</v>
      </c>
      <c r="O1340">
        <f t="shared" si="57"/>
        <v>0</v>
      </c>
      <c r="P1340">
        <f t="shared" si="56"/>
        <v>1</v>
      </c>
    </row>
    <row r="1341" spans="12:16" x14ac:dyDescent="0.25">
      <c r="L1341" s="264">
        <f>Member!A1341</f>
        <v>0</v>
      </c>
      <c r="M1341">
        <f>SUMIF(Erfassung4!BD:BD,L1341,Erfassung4!BW:BW)</f>
        <v>0</v>
      </c>
      <c r="N1341">
        <f>SUMIF(Erfassung4!BD:BD,L1341,Erfassung4!BG:BG)</f>
        <v>0</v>
      </c>
      <c r="O1341">
        <f t="shared" si="57"/>
        <v>0</v>
      </c>
      <c r="P1341">
        <f t="shared" si="56"/>
        <v>1</v>
      </c>
    </row>
    <row r="1342" spans="12:16" x14ac:dyDescent="0.25">
      <c r="L1342" s="264">
        <f>Member!A1342</f>
        <v>0</v>
      </c>
      <c r="M1342">
        <f>SUMIF(Erfassung4!BD:BD,L1342,Erfassung4!BW:BW)</f>
        <v>0</v>
      </c>
      <c r="N1342">
        <f>SUMIF(Erfassung4!BD:BD,L1342,Erfassung4!BG:BG)</f>
        <v>0</v>
      </c>
      <c r="O1342">
        <f t="shared" si="57"/>
        <v>0</v>
      </c>
      <c r="P1342">
        <f t="shared" si="56"/>
        <v>1</v>
      </c>
    </row>
    <row r="1343" spans="12:16" x14ac:dyDescent="0.25">
      <c r="L1343" s="264">
        <f>Member!A1343</f>
        <v>0</v>
      </c>
      <c r="M1343">
        <f>SUMIF(Erfassung4!BD:BD,L1343,Erfassung4!BW:BW)</f>
        <v>0</v>
      </c>
      <c r="N1343">
        <f>SUMIF(Erfassung4!BD:BD,L1343,Erfassung4!BG:BG)</f>
        <v>0</v>
      </c>
      <c r="O1343">
        <f t="shared" si="57"/>
        <v>0</v>
      </c>
      <c r="P1343">
        <f t="shared" si="56"/>
        <v>1</v>
      </c>
    </row>
    <row r="1344" spans="12:16" x14ac:dyDescent="0.25">
      <c r="L1344" s="264">
        <f>Member!A1344</f>
        <v>0</v>
      </c>
      <c r="M1344">
        <f>SUMIF(Erfassung4!BD:BD,L1344,Erfassung4!BW:BW)</f>
        <v>0</v>
      </c>
      <c r="N1344">
        <f>SUMIF(Erfassung4!BD:BD,L1344,Erfassung4!BG:BG)</f>
        <v>0</v>
      </c>
      <c r="O1344">
        <f t="shared" si="57"/>
        <v>0</v>
      </c>
      <c r="P1344">
        <f t="shared" si="56"/>
        <v>1</v>
      </c>
    </row>
    <row r="1345" spans="12:16" x14ac:dyDescent="0.25">
      <c r="L1345" s="264">
        <f>Member!A1345</f>
        <v>0</v>
      </c>
      <c r="M1345">
        <f>SUMIF(Erfassung4!BD:BD,L1345,Erfassung4!BW:BW)</f>
        <v>0</v>
      </c>
      <c r="N1345">
        <f>SUMIF(Erfassung4!BD:BD,L1345,Erfassung4!BG:BG)</f>
        <v>0</v>
      </c>
      <c r="O1345">
        <f t="shared" si="57"/>
        <v>0</v>
      </c>
      <c r="P1345">
        <f t="shared" si="56"/>
        <v>1</v>
      </c>
    </row>
    <row r="1346" spans="12:16" x14ac:dyDescent="0.25">
      <c r="L1346" s="264">
        <f>Member!A1346</f>
        <v>0</v>
      </c>
      <c r="M1346">
        <f>SUMIF(Erfassung4!BD:BD,L1346,Erfassung4!BW:BW)</f>
        <v>0</v>
      </c>
      <c r="N1346">
        <f>SUMIF(Erfassung4!BD:BD,L1346,Erfassung4!BG:BG)</f>
        <v>0</v>
      </c>
      <c r="O1346">
        <f t="shared" si="57"/>
        <v>0</v>
      </c>
      <c r="P1346">
        <f t="shared" ref="P1346:P1409" si="58">RANK(O1346,O:O)</f>
        <v>1</v>
      </c>
    </row>
    <row r="1347" spans="12:16" x14ac:dyDescent="0.25">
      <c r="L1347" s="264">
        <f>Member!A1347</f>
        <v>0</v>
      </c>
      <c r="M1347">
        <f>SUMIF(Erfassung4!BD:BD,L1347,Erfassung4!BW:BW)</f>
        <v>0</v>
      </c>
      <c r="N1347">
        <f>SUMIF(Erfassung4!BD:BD,L1347,Erfassung4!BG:BG)</f>
        <v>0</v>
      </c>
      <c r="O1347">
        <f t="shared" ref="O1347:O1410" si="59">IF(N1347=0,0,M1347/N1347-ROW()/1000000000)</f>
        <v>0</v>
      </c>
      <c r="P1347">
        <f t="shared" si="58"/>
        <v>1</v>
      </c>
    </row>
    <row r="1348" spans="12:16" x14ac:dyDescent="0.25">
      <c r="L1348" s="264">
        <f>Member!A1348</f>
        <v>0</v>
      </c>
      <c r="M1348">
        <f>SUMIF(Erfassung4!BD:BD,L1348,Erfassung4!BW:BW)</f>
        <v>0</v>
      </c>
      <c r="N1348">
        <f>SUMIF(Erfassung4!BD:BD,L1348,Erfassung4!BG:BG)</f>
        <v>0</v>
      </c>
      <c r="O1348">
        <f t="shared" si="59"/>
        <v>0</v>
      </c>
      <c r="P1348">
        <f t="shared" si="58"/>
        <v>1</v>
      </c>
    </row>
    <row r="1349" spans="12:16" x14ac:dyDescent="0.25">
      <c r="L1349" s="264">
        <f>Member!A1349</f>
        <v>0</v>
      </c>
      <c r="M1349">
        <f>SUMIF(Erfassung4!BD:BD,L1349,Erfassung4!BW:BW)</f>
        <v>0</v>
      </c>
      <c r="N1349">
        <f>SUMIF(Erfassung4!BD:BD,L1349,Erfassung4!BG:BG)</f>
        <v>0</v>
      </c>
      <c r="O1349">
        <f t="shared" si="59"/>
        <v>0</v>
      </c>
      <c r="P1349">
        <f t="shared" si="58"/>
        <v>1</v>
      </c>
    </row>
    <row r="1350" spans="12:16" x14ac:dyDescent="0.25">
      <c r="L1350" s="264">
        <f>Member!A1350</f>
        <v>0</v>
      </c>
      <c r="M1350">
        <f>SUMIF(Erfassung4!BD:BD,L1350,Erfassung4!BW:BW)</f>
        <v>0</v>
      </c>
      <c r="N1350">
        <f>SUMIF(Erfassung4!BD:BD,L1350,Erfassung4!BG:BG)</f>
        <v>0</v>
      </c>
      <c r="O1350">
        <f t="shared" si="59"/>
        <v>0</v>
      </c>
      <c r="P1350">
        <f t="shared" si="58"/>
        <v>1</v>
      </c>
    </row>
    <row r="1351" spans="12:16" x14ac:dyDescent="0.25">
      <c r="L1351" s="264">
        <f>Member!A1351</f>
        <v>0</v>
      </c>
      <c r="M1351">
        <f>SUMIF(Erfassung4!BD:BD,L1351,Erfassung4!BW:BW)</f>
        <v>0</v>
      </c>
      <c r="N1351">
        <f>SUMIF(Erfassung4!BD:BD,L1351,Erfassung4!BG:BG)</f>
        <v>0</v>
      </c>
      <c r="O1351">
        <f t="shared" si="59"/>
        <v>0</v>
      </c>
      <c r="P1351">
        <f t="shared" si="58"/>
        <v>1</v>
      </c>
    </row>
    <row r="1352" spans="12:16" x14ac:dyDescent="0.25">
      <c r="L1352" s="264">
        <f>Member!A1352</f>
        <v>0</v>
      </c>
      <c r="M1352">
        <f>SUMIF(Erfassung4!BD:BD,L1352,Erfassung4!BW:BW)</f>
        <v>0</v>
      </c>
      <c r="N1352">
        <f>SUMIF(Erfassung4!BD:BD,L1352,Erfassung4!BG:BG)</f>
        <v>0</v>
      </c>
      <c r="O1352">
        <f t="shared" si="59"/>
        <v>0</v>
      </c>
      <c r="P1352">
        <f t="shared" si="58"/>
        <v>1</v>
      </c>
    </row>
    <row r="1353" spans="12:16" x14ac:dyDescent="0.25">
      <c r="L1353" s="264">
        <f>Member!A1353</f>
        <v>0</v>
      </c>
      <c r="M1353">
        <f>SUMIF(Erfassung4!BD:BD,L1353,Erfassung4!BW:BW)</f>
        <v>0</v>
      </c>
      <c r="N1353">
        <f>SUMIF(Erfassung4!BD:BD,L1353,Erfassung4!BG:BG)</f>
        <v>0</v>
      </c>
      <c r="O1353">
        <f t="shared" si="59"/>
        <v>0</v>
      </c>
      <c r="P1353">
        <f t="shared" si="58"/>
        <v>1</v>
      </c>
    </row>
    <row r="1354" spans="12:16" x14ac:dyDescent="0.25">
      <c r="L1354" s="264">
        <f>Member!A1354</f>
        <v>0</v>
      </c>
      <c r="M1354">
        <f>SUMIF(Erfassung4!BD:BD,L1354,Erfassung4!BW:BW)</f>
        <v>0</v>
      </c>
      <c r="N1354">
        <f>SUMIF(Erfassung4!BD:BD,L1354,Erfassung4!BG:BG)</f>
        <v>0</v>
      </c>
      <c r="O1354">
        <f t="shared" si="59"/>
        <v>0</v>
      </c>
      <c r="P1354">
        <f t="shared" si="58"/>
        <v>1</v>
      </c>
    </row>
    <row r="1355" spans="12:16" x14ac:dyDescent="0.25">
      <c r="L1355" s="264">
        <f>Member!A1355</f>
        <v>0</v>
      </c>
      <c r="M1355">
        <f>SUMIF(Erfassung4!BD:BD,L1355,Erfassung4!BW:BW)</f>
        <v>0</v>
      </c>
      <c r="N1355">
        <f>SUMIF(Erfassung4!BD:BD,L1355,Erfassung4!BG:BG)</f>
        <v>0</v>
      </c>
      <c r="O1355">
        <f t="shared" si="59"/>
        <v>0</v>
      </c>
      <c r="P1355">
        <f t="shared" si="58"/>
        <v>1</v>
      </c>
    </row>
    <row r="1356" spans="12:16" x14ac:dyDescent="0.25">
      <c r="L1356" s="264">
        <f>Member!A1356</f>
        <v>0</v>
      </c>
      <c r="M1356">
        <f>SUMIF(Erfassung4!BD:BD,L1356,Erfassung4!BW:BW)</f>
        <v>0</v>
      </c>
      <c r="N1356">
        <f>SUMIF(Erfassung4!BD:BD,L1356,Erfassung4!BG:BG)</f>
        <v>0</v>
      </c>
      <c r="O1356">
        <f t="shared" si="59"/>
        <v>0</v>
      </c>
      <c r="P1356">
        <f t="shared" si="58"/>
        <v>1</v>
      </c>
    </row>
    <row r="1357" spans="12:16" x14ac:dyDescent="0.25">
      <c r="L1357" s="264">
        <f>Member!A1357</f>
        <v>0</v>
      </c>
      <c r="M1357">
        <f>SUMIF(Erfassung4!BD:BD,L1357,Erfassung4!BW:BW)</f>
        <v>0</v>
      </c>
      <c r="N1357">
        <f>SUMIF(Erfassung4!BD:BD,L1357,Erfassung4!BG:BG)</f>
        <v>0</v>
      </c>
      <c r="O1357">
        <f t="shared" si="59"/>
        <v>0</v>
      </c>
      <c r="P1357">
        <f t="shared" si="58"/>
        <v>1</v>
      </c>
    </row>
    <row r="1358" spans="12:16" x14ac:dyDescent="0.25">
      <c r="L1358" s="264">
        <f>Member!A1358</f>
        <v>0</v>
      </c>
      <c r="M1358">
        <f>SUMIF(Erfassung4!BD:BD,L1358,Erfassung4!BW:BW)</f>
        <v>0</v>
      </c>
      <c r="N1358">
        <f>SUMIF(Erfassung4!BD:BD,L1358,Erfassung4!BG:BG)</f>
        <v>0</v>
      </c>
      <c r="O1358">
        <f t="shared" si="59"/>
        <v>0</v>
      </c>
      <c r="P1358">
        <f t="shared" si="58"/>
        <v>1</v>
      </c>
    </row>
    <row r="1359" spans="12:16" x14ac:dyDescent="0.25">
      <c r="L1359" s="264">
        <f>Member!A1359</f>
        <v>0</v>
      </c>
      <c r="M1359">
        <f>SUMIF(Erfassung4!BD:BD,L1359,Erfassung4!BW:BW)</f>
        <v>0</v>
      </c>
      <c r="N1359">
        <f>SUMIF(Erfassung4!BD:BD,L1359,Erfassung4!BG:BG)</f>
        <v>0</v>
      </c>
      <c r="O1359">
        <f t="shared" si="59"/>
        <v>0</v>
      </c>
      <c r="P1359">
        <f t="shared" si="58"/>
        <v>1</v>
      </c>
    </row>
    <row r="1360" spans="12:16" x14ac:dyDescent="0.25">
      <c r="L1360" s="264">
        <f>Member!A1360</f>
        <v>0</v>
      </c>
      <c r="M1360">
        <f>SUMIF(Erfassung4!BD:BD,L1360,Erfassung4!BW:BW)</f>
        <v>0</v>
      </c>
      <c r="N1360">
        <f>SUMIF(Erfassung4!BD:BD,L1360,Erfassung4!BG:BG)</f>
        <v>0</v>
      </c>
      <c r="O1360">
        <f t="shared" si="59"/>
        <v>0</v>
      </c>
      <c r="P1360">
        <f t="shared" si="58"/>
        <v>1</v>
      </c>
    </row>
    <row r="1361" spans="12:16" x14ac:dyDescent="0.25">
      <c r="L1361" s="264">
        <f>Member!A1361</f>
        <v>0</v>
      </c>
      <c r="M1361">
        <f>SUMIF(Erfassung4!BD:BD,L1361,Erfassung4!BW:BW)</f>
        <v>0</v>
      </c>
      <c r="N1361">
        <f>SUMIF(Erfassung4!BD:BD,L1361,Erfassung4!BG:BG)</f>
        <v>0</v>
      </c>
      <c r="O1361">
        <f t="shared" si="59"/>
        <v>0</v>
      </c>
      <c r="P1361">
        <f t="shared" si="58"/>
        <v>1</v>
      </c>
    </row>
    <row r="1362" spans="12:16" x14ac:dyDescent="0.25">
      <c r="L1362" s="264">
        <f>Member!A1362</f>
        <v>0</v>
      </c>
      <c r="M1362">
        <f>SUMIF(Erfassung4!BD:BD,L1362,Erfassung4!BW:BW)</f>
        <v>0</v>
      </c>
      <c r="N1362">
        <f>SUMIF(Erfassung4!BD:BD,L1362,Erfassung4!BG:BG)</f>
        <v>0</v>
      </c>
      <c r="O1362">
        <f t="shared" si="59"/>
        <v>0</v>
      </c>
      <c r="P1362">
        <f t="shared" si="58"/>
        <v>1</v>
      </c>
    </row>
    <row r="1363" spans="12:16" x14ac:dyDescent="0.25">
      <c r="L1363" s="264">
        <f>Member!A1363</f>
        <v>0</v>
      </c>
      <c r="M1363">
        <f>SUMIF(Erfassung4!BD:BD,L1363,Erfassung4!BW:BW)</f>
        <v>0</v>
      </c>
      <c r="N1363">
        <f>SUMIF(Erfassung4!BD:BD,L1363,Erfassung4!BG:BG)</f>
        <v>0</v>
      </c>
      <c r="O1363">
        <f t="shared" si="59"/>
        <v>0</v>
      </c>
      <c r="P1363">
        <f t="shared" si="58"/>
        <v>1</v>
      </c>
    </row>
    <row r="1364" spans="12:16" x14ac:dyDescent="0.25">
      <c r="L1364" s="264">
        <f>Member!A1364</f>
        <v>0</v>
      </c>
      <c r="M1364">
        <f>SUMIF(Erfassung4!BD:BD,L1364,Erfassung4!BW:BW)</f>
        <v>0</v>
      </c>
      <c r="N1364">
        <f>SUMIF(Erfassung4!BD:BD,L1364,Erfassung4!BG:BG)</f>
        <v>0</v>
      </c>
      <c r="O1364">
        <f t="shared" si="59"/>
        <v>0</v>
      </c>
      <c r="P1364">
        <f t="shared" si="58"/>
        <v>1</v>
      </c>
    </row>
    <row r="1365" spans="12:16" x14ac:dyDescent="0.25">
      <c r="L1365" s="264">
        <f>Member!A1365</f>
        <v>0</v>
      </c>
      <c r="M1365">
        <f>SUMIF(Erfassung4!BD:BD,L1365,Erfassung4!BW:BW)</f>
        <v>0</v>
      </c>
      <c r="N1365">
        <f>SUMIF(Erfassung4!BD:BD,L1365,Erfassung4!BG:BG)</f>
        <v>0</v>
      </c>
      <c r="O1365">
        <f t="shared" si="59"/>
        <v>0</v>
      </c>
      <c r="P1365">
        <f t="shared" si="58"/>
        <v>1</v>
      </c>
    </row>
    <row r="1366" spans="12:16" x14ac:dyDescent="0.25">
      <c r="L1366" s="264">
        <f>Member!A1366</f>
        <v>0</v>
      </c>
      <c r="M1366">
        <f>SUMIF(Erfassung4!BD:BD,L1366,Erfassung4!BW:BW)</f>
        <v>0</v>
      </c>
      <c r="N1366">
        <f>SUMIF(Erfassung4!BD:BD,L1366,Erfassung4!BG:BG)</f>
        <v>0</v>
      </c>
      <c r="O1366">
        <f t="shared" si="59"/>
        <v>0</v>
      </c>
      <c r="P1366">
        <f t="shared" si="58"/>
        <v>1</v>
      </c>
    </row>
    <row r="1367" spans="12:16" x14ac:dyDescent="0.25">
      <c r="L1367" s="264">
        <f>Member!A1367</f>
        <v>0</v>
      </c>
      <c r="M1367">
        <f>SUMIF(Erfassung4!BD:BD,L1367,Erfassung4!BW:BW)</f>
        <v>0</v>
      </c>
      <c r="N1367">
        <f>SUMIF(Erfassung4!BD:BD,L1367,Erfassung4!BG:BG)</f>
        <v>0</v>
      </c>
      <c r="O1367">
        <f t="shared" si="59"/>
        <v>0</v>
      </c>
      <c r="P1367">
        <f t="shared" si="58"/>
        <v>1</v>
      </c>
    </row>
    <row r="1368" spans="12:16" x14ac:dyDescent="0.25">
      <c r="L1368" s="264">
        <f>Member!A1368</f>
        <v>0</v>
      </c>
      <c r="M1368">
        <f>SUMIF(Erfassung4!BD:BD,L1368,Erfassung4!BW:BW)</f>
        <v>0</v>
      </c>
      <c r="N1368">
        <f>SUMIF(Erfassung4!BD:BD,L1368,Erfassung4!BG:BG)</f>
        <v>0</v>
      </c>
      <c r="O1368">
        <f t="shared" si="59"/>
        <v>0</v>
      </c>
      <c r="P1368">
        <f t="shared" si="58"/>
        <v>1</v>
      </c>
    </row>
    <row r="1369" spans="12:16" x14ac:dyDescent="0.25">
      <c r="L1369" s="264">
        <f>Member!A1369</f>
        <v>0</v>
      </c>
      <c r="M1369">
        <f>SUMIF(Erfassung4!BD:BD,L1369,Erfassung4!BW:BW)</f>
        <v>0</v>
      </c>
      <c r="N1369">
        <f>SUMIF(Erfassung4!BD:BD,L1369,Erfassung4!BG:BG)</f>
        <v>0</v>
      </c>
      <c r="O1369">
        <f t="shared" si="59"/>
        <v>0</v>
      </c>
      <c r="P1369">
        <f t="shared" si="58"/>
        <v>1</v>
      </c>
    </row>
    <row r="1370" spans="12:16" x14ac:dyDescent="0.25">
      <c r="L1370" s="264">
        <f>Member!A1370</f>
        <v>0</v>
      </c>
      <c r="M1370">
        <f>SUMIF(Erfassung4!BD:BD,L1370,Erfassung4!BW:BW)</f>
        <v>0</v>
      </c>
      <c r="N1370">
        <f>SUMIF(Erfassung4!BD:BD,L1370,Erfassung4!BG:BG)</f>
        <v>0</v>
      </c>
      <c r="O1370">
        <f t="shared" si="59"/>
        <v>0</v>
      </c>
      <c r="P1370">
        <f t="shared" si="58"/>
        <v>1</v>
      </c>
    </row>
    <row r="1371" spans="12:16" x14ac:dyDescent="0.25">
      <c r="L1371" s="264">
        <f>Member!A1371</f>
        <v>0</v>
      </c>
      <c r="M1371">
        <f>SUMIF(Erfassung4!BD:BD,L1371,Erfassung4!BW:BW)</f>
        <v>0</v>
      </c>
      <c r="N1371">
        <f>SUMIF(Erfassung4!BD:BD,L1371,Erfassung4!BG:BG)</f>
        <v>0</v>
      </c>
      <c r="O1371">
        <f t="shared" si="59"/>
        <v>0</v>
      </c>
      <c r="P1371">
        <f t="shared" si="58"/>
        <v>1</v>
      </c>
    </row>
    <row r="1372" spans="12:16" x14ac:dyDescent="0.25">
      <c r="L1372" s="264">
        <f>Member!A1372</f>
        <v>0</v>
      </c>
      <c r="M1372">
        <f>SUMIF(Erfassung4!BD:BD,L1372,Erfassung4!BW:BW)</f>
        <v>0</v>
      </c>
      <c r="N1372">
        <f>SUMIF(Erfassung4!BD:BD,L1372,Erfassung4!BG:BG)</f>
        <v>0</v>
      </c>
      <c r="O1372">
        <f t="shared" si="59"/>
        <v>0</v>
      </c>
      <c r="P1372">
        <f t="shared" si="58"/>
        <v>1</v>
      </c>
    </row>
    <row r="1373" spans="12:16" x14ac:dyDescent="0.25">
      <c r="L1373" s="264">
        <f>Member!A1373</f>
        <v>0</v>
      </c>
      <c r="M1373">
        <f>SUMIF(Erfassung4!BD:BD,L1373,Erfassung4!BW:BW)</f>
        <v>0</v>
      </c>
      <c r="N1373">
        <f>SUMIF(Erfassung4!BD:BD,L1373,Erfassung4!BG:BG)</f>
        <v>0</v>
      </c>
      <c r="O1373">
        <f t="shared" si="59"/>
        <v>0</v>
      </c>
      <c r="P1373">
        <f t="shared" si="58"/>
        <v>1</v>
      </c>
    </row>
    <row r="1374" spans="12:16" x14ac:dyDescent="0.25">
      <c r="L1374" s="264">
        <f>Member!A1374</f>
        <v>0</v>
      </c>
      <c r="M1374">
        <f>SUMIF(Erfassung4!BD:BD,L1374,Erfassung4!BW:BW)</f>
        <v>0</v>
      </c>
      <c r="N1374">
        <f>SUMIF(Erfassung4!BD:BD,L1374,Erfassung4!BG:BG)</f>
        <v>0</v>
      </c>
      <c r="O1374">
        <f t="shared" si="59"/>
        <v>0</v>
      </c>
      <c r="P1374">
        <f t="shared" si="58"/>
        <v>1</v>
      </c>
    </row>
    <row r="1375" spans="12:16" x14ac:dyDescent="0.25">
      <c r="L1375" s="264">
        <f>Member!A1375</f>
        <v>0</v>
      </c>
      <c r="M1375">
        <f>SUMIF(Erfassung4!BD:BD,L1375,Erfassung4!BW:BW)</f>
        <v>0</v>
      </c>
      <c r="N1375">
        <f>SUMIF(Erfassung4!BD:BD,L1375,Erfassung4!BG:BG)</f>
        <v>0</v>
      </c>
      <c r="O1375">
        <f t="shared" si="59"/>
        <v>0</v>
      </c>
      <c r="P1375">
        <f t="shared" si="58"/>
        <v>1</v>
      </c>
    </row>
    <row r="1376" spans="12:16" x14ac:dyDescent="0.25">
      <c r="L1376" s="264">
        <f>Member!A1376</f>
        <v>0</v>
      </c>
      <c r="M1376">
        <f>SUMIF(Erfassung4!BD:BD,L1376,Erfassung4!BW:BW)</f>
        <v>0</v>
      </c>
      <c r="N1376">
        <f>SUMIF(Erfassung4!BD:BD,L1376,Erfassung4!BG:BG)</f>
        <v>0</v>
      </c>
      <c r="O1376">
        <f t="shared" si="59"/>
        <v>0</v>
      </c>
      <c r="P1376">
        <f t="shared" si="58"/>
        <v>1</v>
      </c>
    </row>
    <row r="1377" spans="12:16" x14ac:dyDescent="0.25">
      <c r="L1377" s="264">
        <f>Member!A1377</f>
        <v>0</v>
      </c>
      <c r="M1377">
        <f>SUMIF(Erfassung4!BD:BD,L1377,Erfassung4!BW:BW)</f>
        <v>0</v>
      </c>
      <c r="N1377">
        <f>SUMIF(Erfassung4!BD:BD,L1377,Erfassung4!BG:BG)</f>
        <v>0</v>
      </c>
      <c r="O1377">
        <f t="shared" si="59"/>
        <v>0</v>
      </c>
      <c r="P1377">
        <f t="shared" si="58"/>
        <v>1</v>
      </c>
    </row>
    <row r="1378" spans="12:16" x14ac:dyDescent="0.25">
      <c r="L1378" s="264">
        <f>Member!A1378</f>
        <v>0</v>
      </c>
      <c r="M1378">
        <f>SUMIF(Erfassung4!BD:BD,L1378,Erfassung4!BW:BW)</f>
        <v>0</v>
      </c>
      <c r="N1378">
        <f>SUMIF(Erfassung4!BD:BD,L1378,Erfassung4!BG:BG)</f>
        <v>0</v>
      </c>
      <c r="O1378">
        <f t="shared" si="59"/>
        <v>0</v>
      </c>
      <c r="P1378">
        <f t="shared" si="58"/>
        <v>1</v>
      </c>
    </row>
    <row r="1379" spans="12:16" x14ac:dyDescent="0.25">
      <c r="L1379" s="264">
        <f>Member!A1379</f>
        <v>0</v>
      </c>
      <c r="M1379">
        <f>SUMIF(Erfassung4!BD:BD,L1379,Erfassung4!BW:BW)</f>
        <v>0</v>
      </c>
      <c r="N1379">
        <f>SUMIF(Erfassung4!BD:BD,L1379,Erfassung4!BG:BG)</f>
        <v>0</v>
      </c>
      <c r="O1379">
        <f t="shared" si="59"/>
        <v>0</v>
      </c>
      <c r="P1379">
        <f t="shared" si="58"/>
        <v>1</v>
      </c>
    </row>
    <row r="1380" spans="12:16" x14ac:dyDescent="0.25">
      <c r="L1380" s="264">
        <f>Member!A1380</f>
        <v>0</v>
      </c>
      <c r="M1380">
        <f>SUMIF(Erfassung4!BD:BD,L1380,Erfassung4!BW:BW)</f>
        <v>0</v>
      </c>
      <c r="N1380">
        <f>SUMIF(Erfassung4!BD:BD,L1380,Erfassung4!BG:BG)</f>
        <v>0</v>
      </c>
      <c r="O1380">
        <f t="shared" si="59"/>
        <v>0</v>
      </c>
      <c r="P1380">
        <f t="shared" si="58"/>
        <v>1</v>
      </c>
    </row>
    <row r="1381" spans="12:16" x14ac:dyDescent="0.25">
      <c r="L1381" s="264">
        <f>Member!A1381</f>
        <v>0</v>
      </c>
      <c r="M1381">
        <f>SUMIF(Erfassung4!BD:BD,L1381,Erfassung4!BW:BW)</f>
        <v>0</v>
      </c>
      <c r="N1381">
        <f>SUMIF(Erfassung4!BD:BD,L1381,Erfassung4!BG:BG)</f>
        <v>0</v>
      </c>
      <c r="O1381">
        <f t="shared" si="59"/>
        <v>0</v>
      </c>
      <c r="P1381">
        <f t="shared" si="58"/>
        <v>1</v>
      </c>
    </row>
    <row r="1382" spans="12:16" x14ac:dyDescent="0.25">
      <c r="L1382" s="264">
        <f>Member!A1382</f>
        <v>0</v>
      </c>
      <c r="M1382">
        <f>SUMIF(Erfassung4!BD:BD,L1382,Erfassung4!BW:BW)</f>
        <v>0</v>
      </c>
      <c r="N1382">
        <f>SUMIF(Erfassung4!BD:BD,L1382,Erfassung4!BG:BG)</f>
        <v>0</v>
      </c>
      <c r="O1382">
        <f t="shared" si="59"/>
        <v>0</v>
      </c>
      <c r="P1382">
        <f t="shared" si="58"/>
        <v>1</v>
      </c>
    </row>
    <row r="1383" spans="12:16" x14ac:dyDescent="0.25">
      <c r="L1383" s="264">
        <f>Member!A1383</f>
        <v>0</v>
      </c>
      <c r="M1383">
        <f>SUMIF(Erfassung4!BD:BD,L1383,Erfassung4!BW:BW)</f>
        <v>0</v>
      </c>
      <c r="N1383">
        <f>SUMIF(Erfassung4!BD:BD,L1383,Erfassung4!BG:BG)</f>
        <v>0</v>
      </c>
      <c r="O1383">
        <f t="shared" si="59"/>
        <v>0</v>
      </c>
      <c r="P1383">
        <f t="shared" si="58"/>
        <v>1</v>
      </c>
    </row>
    <row r="1384" spans="12:16" x14ac:dyDescent="0.25">
      <c r="L1384" s="264">
        <f>Member!A1384</f>
        <v>0</v>
      </c>
      <c r="M1384">
        <f>SUMIF(Erfassung4!BD:BD,L1384,Erfassung4!BW:BW)</f>
        <v>0</v>
      </c>
      <c r="N1384">
        <f>SUMIF(Erfassung4!BD:BD,L1384,Erfassung4!BG:BG)</f>
        <v>0</v>
      </c>
      <c r="O1384">
        <f t="shared" si="59"/>
        <v>0</v>
      </c>
      <c r="P1384">
        <f t="shared" si="58"/>
        <v>1</v>
      </c>
    </row>
    <row r="1385" spans="12:16" x14ac:dyDescent="0.25">
      <c r="L1385" s="264">
        <f>Member!A1385</f>
        <v>0</v>
      </c>
      <c r="M1385">
        <f>SUMIF(Erfassung4!BD:BD,L1385,Erfassung4!BW:BW)</f>
        <v>0</v>
      </c>
      <c r="N1385">
        <f>SUMIF(Erfassung4!BD:BD,L1385,Erfassung4!BG:BG)</f>
        <v>0</v>
      </c>
      <c r="O1385">
        <f t="shared" si="59"/>
        <v>0</v>
      </c>
      <c r="P1385">
        <f t="shared" si="58"/>
        <v>1</v>
      </c>
    </row>
    <row r="1386" spans="12:16" x14ac:dyDescent="0.25">
      <c r="L1386" s="264">
        <f>Member!A1386</f>
        <v>0</v>
      </c>
      <c r="M1386">
        <f>SUMIF(Erfassung4!BD:BD,L1386,Erfassung4!BW:BW)</f>
        <v>0</v>
      </c>
      <c r="N1386">
        <f>SUMIF(Erfassung4!BD:BD,L1386,Erfassung4!BG:BG)</f>
        <v>0</v>
      </c>
      <c r="O1386">
        <f t="shared" si="59"/>
        <v>0</v>
      </c>
      <c r="P1386">
        <f t="shared" si="58"/>
        <v>1</v>
      </c>
    </row>
    <row r="1387" spans="12:16" x14ac:dyDescent="0.25">
      <c r="L1387" s="264">
        <f>Member!A1387</f>
        <v>0</v>
      </c>
      <c r="M1387">
        <f>SUMIF(Erfassung4!BD:BD,L1387,Erfassung4!BW:BW)</f>
        <v>0</v>
      </c>
      <c r="N1387">
        <f>SUMIF(Erfassung4!BD:BD,L1387,Erfassung4!BG:BG)</f>
        <v>0</v>
      </c>
      <c r="O1387">
        <f t="shared" si="59"/>
        <v>0</v>
      </c>
      <c r="P1387">
        <f t="shared" si="58"/>
        <v>1</v>
      </c>
    </row>
    <row r="1388" spans="12:16" x14ac:dyDescent="0.25">
      <c r="L1388" s="264">
        <f>Member!A1388</f>
        <v>0</v>
      </c>
      <c r="M1388">
        <f>SUMIF(Erfassung4!BD:BD,L1388,Erfassung4!BW:BW)</f>
        <v>0</v>
      </c>
      <c r="N1388">
        <f>SUMIF(Erfassung4!BD:BD,L1388,Erfassung4!BG:BG)</f>
        <v>0</v>
      </c>
      <c r="O1388">
        <f t="shared" si="59"/>
        <v>0</v>
      </c>
      <c r="P1388">
        <f t="shared" si="58"/>
        <v>1</v>
      </c>
    </row>
    <row r="1389" spans="12:16" x14ac:dyDescent="0.25">
      <c r="L1389" s="264">
        <f>Member!A1389</f>
        <v>0</v>
      </c>
      <c r="M1389">
        <f>SUMIF(Erfassung4!BD:BD,L1389,Erfassung4!BW:BW)</f>
        <v>0</v>
      </c>
      <c r="N1389">
        <f>SUMIF(Erfassung4!BD:BD,L1389,Erfassung4!BG:BG)</f>
        <v>0</v>
      </c>
      <c r="O1389">
        <f t="shared" si="59"/>
        <v>0</v>
      </c>
      <c r="P1389">
        <f t="shared" si="58"/>
        <v>1</v>
      </c>
    </row>
    <row r="1390" spans="12:16" x14ac:dyDescent="0.25">
      <c r="L1390" s="264">
        <f>Member!A1390</f>
        <v>0</v>
      </c>
      <c r="M1390">
        <f>SUMIF(Erfassung4!BD:BD,L1390,Erfassung4!BW:BW)</f>
        <v>0</v>
      </c>
      <c r="N1390">
        <f>SUMIF(Erfassung4!BD:BD,L1390,Erfassung4!BG:BG)</f>
        <v>0</v>
      </c>
      <c r="O1390">
        <f t="shared" si="59"/>
        <v>0</v>
      </c>
      <c r="P1390">
        <f t="shared" si="58"/>
        <v>1</v>
      </c>
    </row>
    <row r="1391" spans="12:16" x14ac:dyDescent="0.25">
      <c r="L1391" s="264">
        <f>Member!A1391</f>
        <v>0</v>
      </c>
      <c r="M1391">
        <f>SUMIF(Erfassung4!BD:BD,L1391,Erfassung4!BW:BW)</f>
        <v>0</v>
      </c>
      <c r="N1391">
        <f>SUMIF(Erfassung4!BD:BD,L1391,Erfassung4!BG:BG)</f>
        <v>0</v>
      </c>
      <c r="O1391">
        <f t="shared" si="59"/>
        <v>0</v>
      </c>
      <c r="P1391">
        <f t="shared" si="58"/>
        <v>1</v>
      </c>
    </row>
    <row r="1392" spans="12:16" x14ac:dyDescent="0.25">
      <c r="L1392" s="264">
        <f>Member!A1392</f>
        <v>0</v>
      </c>
      <c r="M1392">
        <f>SUMIF(Erfassung4!BD:BD,L1392,Erfassung4!BW:BW)</f>
        <v>0</v>
      </c>
      <c r="N1392">
        <f>SUMIF(Erfassung4!BD:BD,L1392,Erfassung4!BG:BG)</f>
        <v>0</v>
      </c>
      <c r="O1392">
        <f t="shared" si="59"/>
        <v>0</v>
      </c>
      <c r="P1392">
        <f t="shared" si="58"/>
        <v>1</v>
      </c>
    </row>
    <row r="1393" spans="12:16" x14ac:dyDescent="0.25">
      <c r="L1393" s="264">
        <f>Member!A1393</f>
        <v>0</v>
      </c>
      <c r="M1393">
        <f>SUMIF(Erfassung4!BD:BD,L1393,Erfassung4!BW:BW)</f>
        <v>0</v>
      </c>
      <c r="N1393">
        <f>SUMIF(Erfassung4!BD:BD,L1393,Erfassung4!BG:BG)</f>
        <v>0</v>
      </c>
      <c r="O1393">
        <f t="shared" si="59"/>
        <v>0</v>
      </c>
      <c r="P1393">
        <f t="shared" si="58"/>
        <v>1</v>
      </c>
    </row>
    <row r="1394" spans="12:16" x14ac:dyDescent="0.25">
      <c r="L1394" s="264">
        <f>Member!A1394</f>
        <v>0</v>
      </c>
      <c r="M1394">
        <f>SUMIF(Erfassung4!BD:BD,L1394,Erfassung4!BW:BW)</f>
        <v>0</v>
      </c>
      <c r="N1394">
        <f>SUMIF(Erfassung4!BD:BD,L1394,Erfassung4!BG:BG)</f>
        <v>0</v>
      </c>
      <c r="O1394">
        <f t="shared" si="59"/>
        <v>0</v>
      </c>
      <c r="P1394">
        <f t="shared" si="58"/>
        <v>1</v>
      </c>
    </row>
    <row r="1395" spans="12:16" x14ac:dyDescent="0.25">
      <c r="L1395" s="264">
        <f>Member!A1395</f>
        <v>0</v>
      </c>
      <c r="M1395">
        <f>SUMIF(Erfassung4!BD:BD,L1395,Erfassung4!BW:BW)</f>
        <v>0</v>
      </c>
      <c r="N1395">
        <f>SUMIF(Erfassung4!BD:BD,L1395,Erfassung4!BG:BG)</f>
        <v>0</v>
      </c>
      <c r="O1395">
        <f t="shared" si="59"/>
        <v>0</v>
      </c>
      <c r="P1395">
        <f t="shared" si="58"/>
        <v>1</v>
      </c>
    </row>
    <row r="1396" spans="12:16" x14ac:dyDescent="0.25">
      <c r="L1396" s="264">
        <f>Member!A1396</f>
        <v>0</v>
      </c>
      <c r="M1396">
        <f>SUMIF(Erfassung4!BD:BD,L1396,Erfassung4!BW:BW)</f>
        <v>0</v>
      </c>
      <c r="N1396">
        <f>SUMIF(Erfassung4!BD:BD,L1396,Erfassung4!BG:BG)</f>
        <v>0</v>
      </c>
      <c r="O1396">
        <f t="shared" si="59"/>
        <v>0</v>
      </c>
      <c r="P1396">
        <f t="shared" si="58"/>
        <v>1</v>
      </c>
    </row>
    <row r="1397" spans="12:16" x14ac:dyDescent="0.25">
      <c r="L1397" s="264">
        <f>Member!A1397</f>
        <v>0</v>
      </c>
      <c r="M1397">
        <f>SUMIF(Erfassung4!BD:BD,L1397,Erfassung4!BW:BW)</f>
        <v>0</v>
      </c>
      <c r="N1397">
        <f>SUMIF(Erfassung4!BD:BD,L1397,Erfassung4!BG:BG)</f>
        <v>0</v>
      </c>
      <c r="O1397">
        <f t="shared" si="59"/>
        <v>0</v>
      </c>
      <c r="P1397">
        <f t="shared" si="58"/>
        <v>1</v>
      </c>
    </row>
    <row r="1398" spans="12:16" x14ac:dyDescent="0.25">
      <c r="L1398" s="264">
        <f>Member!A1398</f>
        <v>0</v>
      </c>
      <c r="M1398">
        <f>SUMIF(Erfassung4!BD:BD,L1398,Erfassung4!BW:BW)</f>
        <v>0</v>
      </c>
      <c r="N1398">
        <f>SUMIF(Erfassung4!BD:BD,L1398,Erfassung4!BG:BG)</f>
        <v>0</v>
      </c>
      <c r="O1398">
        <f t="shared" si="59"/>
        <v>0</v>
      </c>
      <c r="P1398">
        <f t="shared" si="58"/>
        <v>1</v>
      </c>
    </row>
    <row r="1399" spans="12:16" x14ac:dyDescent="0.25">
      <c r="L1399" s="264">
        <f>Member!A1399</f>
        <v>0</v>
      </c>
      <c r="M1399">
        <f>SUMIF(Erfassung4!BD:BD,L1399,Erfassung4!BW:BW)</f>
        <v>0</v>
      </c>
      <c r="N1399">
        <f>SUMIF(Erfassung4!BD:BD,L1399,Erfassung4!BG:BG)</f>
        <v>0</v>
      </c>
      <c r="O1399">
        <f t="shared" si="59"/>
        <v>0</v>
      </c>
      <c r="P1399">
        <f t="shared" si="58"/>
        <v>1</v>
      </c>
    </row>
    <row r="1400" spans="12:16" x14ac:dyDescent="0.25">
      <c r="L1400" s="264">
        <f>Member!A1400</f>
        <v>0</v>
      </c>
      <c r="M1400">
        <f>SUMIF(Erfassung4!BD:BD,L1400,Erfassung4!BW:BW)</f>
        <v>0</v>
      </c>
      <c r="N1400">
        <f>SUMIF(Erfassung4!BD:BD,L1400,Erfassung4!BG:BG)</f>
        <v>0</v>
      </c>
      <c r="O1400">
        <f t="shared" si="59"/>
        <v>0</v>
      </c>
      <c r="P1400">
        <f t="shared" si="58"/>
        <v>1</v>
      </c>
    </row>
    <row r="1401" spans="12:16" x14ac:dyDescent="0.25">
      <c r="L1401" s="264">
        <f>Member!A1401</f>
        <v>0</v>
      </c>
      <c r="M1401">
        <f>SUMIF(Erfassung4!BD:BD,L1401,Erfassung4!BW:BW)</f>
        <v>0</v>
      </c>
      <c r="N1401">
        <f>SUMIF(Erfassung4!BD:BD,L1401,Erfassung4!BG:BG)</f>
        <v>0</v>
      </c>
      <c r="O1401">
        <f t="shared" si="59"/>
        <v>0</v>
      </c>
      <c r="P1401">
        <f t="shared" si="58"/>
        <v>1</v>
      </c>
    </row>
    <row r="1402" spans="12:16" x14ac:dyDescent="0.25">
      <c r="L1402" s="264">
        <f>Member!A1402</f>
        <v>0</v>
      </c>
      <c r="M1402">
        <f>SUMIF(Erfassung4!BD:BD,L1402,Erfassung4!BW:BW)</f>
        <v>0</v>
      </c>
      <c r="N1402">
        <f>SUMIF(Erfassung4!BD:BD,L1402,Erfassung4!BG:BG)</f>
        <v>0</v>
      </c>
      <c r="O1402">
        <f t="shared" si="59"/>
        <v>0</v>
      </c>
      <c r="P1402">
        <f t="shared" si="58"/>
        <v>1</v>
      </c>
    </row>
    <row r="1403" spans="12:16" x14ac:dyDescent="0.25">
      <c r="L1403" s="264">
        <f>Member!A1403</f>
        <v>0</v>
      </c>
      <c r="M1403">
        <f>SUMIF(Erfassung4!BD:BD,L1403,Erfassung4!BW:BW)</f>
        <v>0</v>
      </c>
      <c r="N1403">
        <f>SUMIF(Erfassung4!BD:BD,L1403,Erfassung4!BG:BG)</f>
        <v>0</v>
      </c>
      <c r="O1403">
        <f t="shared" si="59"/>
        <v>0</v>
      </c>
      <c r="P1403">
        <f t="shared" si="58"/>
        <v>1</v>
      </c>
    </row>
    <row r="1404" spans="12:16" x14ac:dyDescent="0.25">
      <c r="L1404" s="264">
        <f>Member!A1404</f>
        <v>0</v>
      </c>
      <c r="M1404">
        <f>SUMIF(Erfassung4!BD:BD,L1404,Erfassung4!BW:BW)</f>
        <v>0</v>
      </c>
      <c r="N1404">
        <f>SUMIF(Erfassung4!BD:BD,L1404,Erfassung4!BG:BG)</f>
        <v>0</v>
      </c>
      <c r="O1404">
        <f t="shared" si="59"/>
        <v>0</v>
      </c>
      <c r="P1404">
        <f t="shared" si="58"/>
        <v>1</v>
      </c>
    </row>
    <row r="1405" spans="12:16" x14ac:dyDescent="0.25">
      <c r="L1405" s="264">
        <f>Member!A1405</f>
        <v>0</v>
      </c>
      <c r="M1405">
        <f>SUMIF(Erfassung4!BD:BD,L1405,Erfassung4!BW:BW)</f>
        <v>0</v>
      </c>
      <c r="N1405">
        <f>SUMIF(Erfassung4!BD:BD,L1405,Erfassung4!BG:BG)</f>
        <v>0</v>
      </c>
      <c r="O1405">
        <f t="shared" si="59"/>
        <v>0</v>
      </c>
      <c r="P1405">
        <f t="shared" si="58"/>
        <v>1</v>
      </c>
    </row>
    <row r="1406" spans="12:16" x14ac:dyDescent="0.25">
      <c r="L1406" s="264">
        <f>Member!A1406</f>
        <v>0</v>
      </c>
      <c r="M1406">
        <f>SUMIF(Erfassung4!BD:BD,L1406,Erfassung4!BW:BW)</f>
        <v>0</v>
      </c>
      <c r="N1406">
        <f>SUMIF(Erfassung4!BD:BD,L1406,Erfassung4!BG:BG)</f>
        <v>0</v>
      </c>
      <c r="O1406">
        <f t="shared" si="59"/>
        <v>0</v>
      </c>
      <c r="P1406">
        <f t="shared" si="58"/>
        <v>1</v>
      </c>
    </row>
    <row r="1407" spans="12:16" x14ac:dyDescent="0.25">
      <c r="L1407" s="264">
        <f>Member!A1407</f>
        <v>0</v>
      </c>
      <c r="M1407">
        <f>SUMIF(Erfassung4!BD:BD,L1407,Erfassung4!BW:BW)</f>
        <v>0</v>
      </c>
      <c r="N1407">
        <f>SUMIF(Erfassung4!BD:BD,L1407,Erfassung4!BG:BG)</f>
        <v>0</v>
      </c>
      <c r="O1407">
        <f t="shared" si="59"/>
        <v>0</v>
      </c>
      <c r="P1407">
        <f t="shared" si="58"/>
        <v>1</v>
      </c>
    </row>
    <row r="1408" spans="12:16" x14ac:dyDescent="0.25">
      <c r="L1408" s="264">
        <f>Member!A1408</f>
        <v>0</v>
      </c>
      <c r="M1408">
        <f>SUMIF(Erfassung4!BD:BD,L1408,Erfassung4!BW:BW)</f>
        <v>0</v>
      </c>
      <c r="N1408">
        <f>SUMIF(Erfassung4!BD:BD,L1408,Erfassung4!BG:BG)</f>
        <v>0</v>
      </c>
      <c r="O1408">
        <f t="shared" si="59"/>
        <v>0</v>
      </c>
      <c r="P1408">
        <f t="shared" si="58"/>
        <v>1</v>
      </c>
    </row>
    <row r="1409" spans="12:16" x14ac:dyDescent="0.25">
      <c r="L1409" s="264">
        <f>Member!A1409</f>
        <v>0</v>
      </c>
      <c r="M1409">
        <f>SUMIF(Erfassung4!BD:BD,L1409,Erfassung4!BW:BW)</f>
        <v>0</v>
      </c>
      <c r="N1409">
        <f>SUMIF(Erfassung4!BD:BD,L1409,Erfassung4!BG:BG)</f>
        <v>0</v>
      </c>
      <c r="O1409">
        <f t="shared" si="59"/>
        <v>0</v>
      </c>
      <c r="P1409">
        <f t="shared" si="58"/>
        <v>1</v>
      </c>
    </row>
    <row r="1410" spans="12:16" x14ac:dyDescent="0.25">
      <c r="L1410" s="264">
        <f>Member!A1410</f>
        <v>0</v>
      </c>
      <c r="M1410">
        <f>SUMIF(Erfassung4!BD:BD,L1410,Erfassung4!BW:BW)</f>
        <v>0</v>
      </c>
      <c r="N1410">
        <f>SUMIF(Erfassung4!BD:BD,L1410,Erfassung4!BG:BG)</f>
        <v>0</v>
      </c>
      <c r="O1410">
        <f t="shared" si="59"/>
        <v>0</v>
      </c>
      <c r="P1410">
        <f t="shared" ref="P1410:P1473" si="60">RANK(O1410,O:O)</f>
        <v>1</v>
      </c>
    </row>
    <row r="1411" spans="12:16" x14ac:dyDescent="0.25">
      <c r="L1411" s="264">
        <f>Member!A1411</f>
        <v>0</v>
      </c>
      <c r="M1411">
        <f>SUMIF(Erfassung4!BD:BD,L1411,Erfassung4!BW:BW)</f>
        <v>0</v>
      </c>
      <c r="N1411">
        <f>SUMIF(Erfassung4!BD:BD,L1411,Erfassung4!BG:BG)</f>
        <v>0</v>
      </c>
      <c r="O1411">
        <f t="shared" ref="O1411:O1474" si="61">IF(N1411=0,0,M1411/N1411-ROW()/1000000000)</f>
        <v>0</v>
      </c>
      <c r="P1411">
        <f t="shared" si="60"/>
        <v>1</v>
      </c>
    </row>
    <row r="1412" spans="12:16" x14ac:dyDescent="0.25">
      <c r="L1412" s="264">
        <f>Member!A1412</f>
        <v>0</v>
      </c>
      <c r="M1412">
        <f>SUMIF(Erfassung4!BD:BD,L1412,Erfassung4!BW:BW)</f>
        <v>0</v>
      </c>
      <c r="N1412">
        <f>SUMIF(Erfassung4!BD:BD,L1412,Erfassung4!BG:BG)</f>
        <v>0</v>
      </c>
      <c r="O1412">
        <f t="shared" si="61"/>
        <v>0</v>
      </c>
      <c r="P1412">
        <f t="shared" si="60"/>
        <v>1</v>
      </c>
    </row>
    <row r="1413" spans="12:16" x14ac:dyDescent="0.25">
      <c r="L1413" s="264">
        <f>Member!A1413</f>
        <v>0</v>
      </c>
      <c r="M1413">
        <f>SUMIF(Erfassung4!BD:BD,L1413,Erfassung4!BW:BW)</f>
        <v>0</v>
      </c>
      <c r="N1413">
        <f>SUMIF(Erfassung4!BD:BD,L1413,Erfassung4!BG:BG)</f>
        <v>0</v>
      </c>
      <c r="O1413">
        <f t="shared" si="61"/>
        <v>0</v>
      </c>
      <c r="P1413">
        <f t="shared" si="60"/>
        <v>1</v>
      </c>
    </row>
    <row r="1414" spans="12:16" x14ac:dyDescent="0.25">
      <c r="L1414" s="264">
        <f>Member!A1414</f>
        <v>0</v>
      </c>
      <c r="M1414">
        <f>SUMIF(Erfassung4!BD:BD,L1414,Erfassung4!BW:BW)</f>
        <v>0</v>
      </c>
      <c r="N1414">
        <f>SUMIF(Erfassung4!BD:BD,L1414,Erfassung4!BG:BG)</f>
        <v>0</v>
      </c>
      <c r="O1414">
        <f t="shared" si="61"/>
        <v>0</v>
      </c>
      <c r="P1414">
        <f t="shared" si="60"/>
        <v>1</v>
      </c>
    </row>
    <row r="1415" spans="12:16" x14ac:dyDescent="0.25">
      <c r="L1415" s="264">
        <f>Member!A1415</f>
        <v>0</v>
      </c>
      <c r="M1415">
        <f>SUMIF(Erfassung4!BD:BD,L1415,Erfassung4!BW:BW)</f>
        <v>0</v>
      </c>
      <c r="N1415">
        <f>SUMIF(Erfassung4!BD:BD,L1415,Erfassung4!BG:BG)</f>
        <v>0</v>
      </c>
      <c r="O1415">
        <f t="shared" si="61"/>
        <v>0</v>
      </c>
      <c r="P1415">
        <f t="shared" si="60"/>
        <v>1</v>
      </c>
    </row>
    <row r="1416" spans="12:16" x14ac:dyDescent="0.25">
      <c r="L1416" s="264">
        <f>Member!A1416</f>
        <v>0</v>
      </c>
      <c r="M1416">
        <f>SUMIF(Erfassung4!BD:BD,L1416,Erfassung4!BW:BW)</f>
        <v>0</v>
      </c>
      <c r="N1416">
        <f>SUMIF(Erfassung4!BD:BD,L1416,Erfassung4!BG:BG)</f>
        <v>0</v>
      </c>
      <c r="O1416">
        <f t="shared" si="61"/>
        <v>0</v>
      </c>
      <c r="P1416">
        <f t="shared" si="60"/>
        <v>1</v>
      </c>
    </row>
    <row r="1417" spans="12:16" x14ac:dyDescent="0.25">
      <c r="L1417" s="264">
        <f>Member!A1417</f>
        <v>0</v>
      </c>
      <c r="M1417">
        <f>SUMIF(Erfassung4!BD:BD,L1417,Erfassung4!BW:BW)</f>
        <v>0</v>
      </c>
      <c r="N1417">
        <f>SUMIF(Erfassung4!BD:BD,L1417,Erfassung4!BG:BG)</f>
        <v>0</v>
      </c>
      <c r="O1417">
        <f t="shared" si="61"/>
        <v>0</v>
      </c>
      <c r="P1417">
        <f t="shared" si="60"/>
        <v>1</v>
      </c>
    </row>
    <row r="1418" spans="12:16" x14ac:dyDescent="0.25">
      <c r="L1418" s="264">
        <f>Member!A1418</f>
        <v>0</v>
      </c>
      <c r="M1418">
        <f>SUMIF(Erfassung4!BD:BD,L1418,Erfassung4!BW:BW)</f>
        <v>0</v>
      </c>
      <c r="N1418">
        <f>SUMIF(Erfassung4!BD:BD,L1418,Erfassung4!BG:BG)</f>
        <v>0</v>
      </c>
      <c r="O1418">
        <f t="shared" si="61"/>
        <v>0</v>
      </c>
      <c r="P1418">
        <f t="shared" si="60"/>
        <v>1</v>
      </c>
    </row>
    <row r="1419" spans="12:16" x14ac:dyDescent="0.25">
      <c r="L1419" s="264">
        <f>Member!A1419</f>
        <v>0</v>
      </c>
      <c r="M1419">
        <f>SUMIF(Erfassung4!BD:BD,L1419,Erfassung4!BW:BW)</f>
        <v>0</v>
      </c>
      <c r="N1419">
        <f>SUMIF(Erfassung4!BD:BD,L1419,Erfassung4!BG:BG)</f>
        <v>0</v>
      </c>
      <c r="O1419">
        <f t="shared" si="61"/>
        <v>0</v>
      </c>
      <c r="P1419">
        <f t="shared" si="60"/>
        <v>1</v>
      </c>
    </row>
    <row r="1420" spans="12:16" x14ac:dyDescent="0.25">
      <c r="L1420" s="264">
        <f>Member!A1420</f>
        <v>0</v>
      </c>
      <c r="M1420">
        <f>SUMIF(Erfassung4!BD:BD,L1420,Erfassung4!BW:BW)</f>
        <v>0</v>
      </c>
      <c r="N1420">
        <f>SUMIF(Erfassung4!BD:BD,L1420,Erfassung4!BG:BG)</f>
        <v>0</v>
      </c>
      <c r="O1420">
        <f t="shared" si="61"/>
        <v>0</v>
      </c>
      <c r="P1420">
        <f t="shared" si="60"/>
        <v>1</v>
      </c>
    </row>
    <row r="1421" spans="12:16" x14ac:dyDescent="0.25">
      <c r="L1421" s="264">
        <f>Member!A1421</f>
        <v>0</v>
      </c>
      <c r="M1421">
        <f>SUMIF(Erfassung4!BD:BD,L1421,Erfassung4!BW:BW)</f>
        <v>0</v>
      </c>
      <c r="N1421">
        <f>SUMIF(Erfassung4!BD:BD,L1421,Erfassung4!BG:BG)</f>
        <v>0</v>
      </c>
      <c r="O1421">
        <f t="shared" si="61"/>
        <v>0</v>
      </c>
      <c r="P1421">
        <f t="shared" si="60"/>
        <v>1</v>
      </c>
    </row>
    <row r="1422" spans="12:16" x14ac:dyDescent="0.25">
      <c r="L1422" s="264">
        <f>Member!A1422</f>
        <v>0</v>
      </c>
      <c r="M1422">
        <f>SUMIF(Erfassung4!BD:BD,L1422,Erfassung4!BW:BW)</f>
        <v>0</v>
      </c>
      <c r="N1422">
        <f>SUMIF(Erfassung4!BD:BD,L1422,Erfassung4!BG:BG)</f>
        <v>0</v>
      </c>
      <c r="O1422">
        <f t="shared" si="61"/>
        <v>0</v>
      </c>
      <c r="P1422">
        <f t="shared" si="60"/>
        <v>1</v>
      </c>
    </row>
    <row r="1423" spans="12:16" x14ac:dyDescent="0.25">
      <c r="L1423" s="264">
        <f>Member!A1423</f>
        <v>0</v>
      </c>
      <c r="M1423">
        <f>SUMIF(Erfassung4!BD:BD,L1423,Erfassung4!BW:BW)</f>
        <v>0</v>
      </c>
      <c r="N1423">
        <f>SUMIF(Erfassung4!BD:BD,L1423,Erfassung4!BG:BG)</f>
        <v>0</v>
      </c>
      <c r="O1423">
        <f t="shared" si="61"/>
        <v>0</v>
      </c>
      <c r="P1423">
        <f t="shared" si="60"/>
        <v>1</v>
      </c>
    </row>
    <row r="1424" spans="12:16" x14ac:dyDescent="0.25">
      <c r="L1424" s="264">
        <f>Member!A1424</f>
        <v>0</v>
      </c>
      <c r="M1424">
        <f>SUMIF(Erfassung4!BD:BD,L1424,Erfassung4!BW:BW)</f>
        <v>0</v>
      </c>
      <c r="N1424">
        <f>SUMIF(Erfassung4!BD:BD,L1424,Erfassung4!BG:BG)</f>
        <v>0</v>
      </c>
      <c r="O1424">
        <f t="shared" si="61"/>
        <v>0</v>
      </c>
      <c r="P1424">
        <f t="shared" si="60"/>
        <v>1</v>
      </c>
    </row>
    <row r="1425" spans="12:16" x14ac:dyDescent="0.25">
      <c r="L1425" s="264">
        <f>Member!A1425</f>
        <v>0</v>
      </c>
      <c r="M1425">
        <f>SUMIF(Erfassung4!BD:BD,L1425,Erfassung4!BW:BW)</f>
        <v>0</v>
      </c>
      <c r="N1425">
        <f>SUMIF(Erfassung4!BD:BD,L1425,Erfassung4!BG:BG)</f>
        <v>0</v>
      </c>
      <c r="O1425">
        <f t="shared" si="61"/>
        <v>0</v>
      </c>
      <c r="P1425">
        <f t="shared" si="60"/>
        <v>1</v>
      </c>
    </row>
    <row r="1426" spans="12:16" x14ac:dyDescent="0.25">
      <c r="L1426" s="264">
        <f>Member!A1426</f>
        <v>0</v>
      </c>
      <c r="M1426">
        <f>SUMIF(Erfassung4!BD:BD,L1426,Erfassung4!BW:BW)</f>
        <v>0</v>
      </c>
      <c r="N1426">
        <f>SUMIF(Erfassung4!BD:BD,L1426,Erfassung4!BG:BG)</f>
        <v>0</v>
      </c>
      <c r="O1426">
        <f t="shared" si="61"/>
        <v>0</v>
      </c>
      <c r="P1426">
        <f t="shared" si="60"/>
        <v>1</v>
      </c>
    </row>
    <row r="1427" spans="12:16" x14ac:dyDescent="0.25">
      <c r="L1427" s="264">
        <f>Member!A1427</f>
        <v>0</v>
      </c>
      <c r="M1427">
        <f>SUMIF(Erfassung4!BD:BD,L1427,Erfassung4!BW:BW)</f>
        <v>0</v>
      </c>
      <c r="N1427">
        <f>SUMIF(Erfassung4!BD:BD,L1427,Erfassung4!BG:BG)</f>
        <v>0</v>
      </c>
      <c r="O1427">
        <f t="shared" si="61"/>
        <v>0</v>
      </c>
      <c r="P1427">
        <f t="shared" si="60"/>
        <v>1</v>
      </c>
    </row>
    <row r="1428" spans="12:16" x14ac:dyDescent="0.25">
      <c r="L1428" s="264">
        <f>Member!A1428</f>
        <v>0</v>
      </c>
      <c r="M1428">
        <f>SUMIF(Erfassung4!BD:BD,L1428,Erfassung4!BW:BW)</f>
        <v>0</v>
      </c>
      <c r="N1428">
        <f>SUMIF(Erfassung4!BD:BD,L1428,Erfassung4!BG:BG)</f>
        <v>0</v>
      </c>
      <c r="O1428">
        <f t="shared" si="61"/>
        <v>0</v>
      </c>
      <c r="P1428">
        <f t="shared" si="60"/>
        <v>1</v>
      </c>
    </row>
    <row r="1429" spans="12:16" x14ac:dyDescent="0.25">
      <c r="L1429" s="264">
        <f>Member!A1429</f>
        <v>0</v>
      </c>
      <c r="M1429">
        <f>SUMIF(Erfassung4!BD:BD,L1429,Erfassung4!BW:BW)</f>
        <v>0</v>
      </c>
      <c r="N1429">
        <f>SUMIF(Erfassung4!BD:BD,L1429,Erfassung4!BG:BG)</f>
        <v>0</v>
      </c>
      <c r="O1429">
        <f t="shared" si="61"/>
        <v>0</v>
      </c>
      <c r="P1429">
        <f t="shared" si="60"/>
        <v>1</v>
      </c>
    </row>
    <row r="1430" spans="12:16" x14ac:dyDescent="0.25">
      <c r="L1430" s="264">
        <f>Member!A1430</f>
        <v>0</v>
      </c>
      <c r="M1430">
        <f>SUMIF(Erfassung4!BD:BD,L1430,Erfassung4!BW:BW)</f>
        <v>0</v>
      </c>
      <c r="N1430">
        <f>SUMIF(Erfassung4!BD:BD,L1430,Erfassung4!BG:BG)</f>
        <v>0</v>
      </c>
      <c r="O1430">
        <f t="shared" si="61"/>
        <v>0</v>
      </c>
      <c r="P1430">
        <f t="shared" si="60"/>
        <v>1</v>
      </c>
    </row>
    <row r="1431" spans="12:16" x14ac:dyDescent="0.25">
      <c r="L1431" s="264">
        <f>Member!A1431</f>
        <v>0</v>
      </c>
      <c r="M1431">
        <f>SUMIF(Erfassung4!BD:BD,L1431,Erfassung4!BW:BW)</f>
        <v>0</v>
      </c>
      <c r="N1431">
        <f>SUMIF(Erfassung4!BD:BD,L1431,Erfassung4!BG:BG)</f>
        <v>0</v>
      </c>
      <c r="O1431">
        <f t="shared" si="61"/>
        <v>0</v>
      </c>
      <c r="P1431">
        <f t="shared" si="60"/>
        <v>1</v>
      </c>
    </row>
    <row r="1432" spans="12:16" x14ac:dyDescent="0.25">
      <c r="L1432" s="264">
        <f>Member!A1432</f>
        <v>0</v>
      </c>
      <c r="M1432">
        <f>SUMIF(Erfassung4!BD:BD,L1432,Erfassung4!BW:BW)</f>
        <v>0</v>
      </c>
      <c r="N1432">
        <f>SUMIF(Erfassung4!BD:BD,L1432,Erfassung4!BG:BG)</f>
        <v>0</v>
      </c>
      <c r="O1432">
        <f t="shared" si="61"/>
        <v>0</v>
      </c>
      <c r="P1432">
        <f t="shared" si="60"/>
        <v>1</v>
      </c>
    </row>
    <row r="1433" spans="12:16" x14ac:dyDescent="0.25">
      <c r="L1433" s="264">
        <f>Member!A1433</f>
        <v>0</v>
      </c>
      <c r="M1433">
        <f>SUMIF(Erfassung4!BD:BD,L1433,Erfassung4!BW:BW)</f>
        <v>0</v>
      </c>
      <c r="N1433">
        <f>SUMIF(Erfassung4!BD:BD,L1433,Erfassung4!BG:BG)</f>
        <v>0</v>
      </c>
      <c r="O1433">
        <f t="shared" si="61"/>
        <v>0</v>
      </c>
      <c r="P1433">
        <f t="shared" si="60"/>
        <v>1</v>
      </c>
    </row>
    <row r="1434" spans="12:16" x14ac:dyDescent="0.25">
      <c r="L1434" s="264">
        <f>Member!A1434</f>
        <v>0</v>
      </c>
      <c r="M1434">
        <f>SUMIF(Erfassung4!BD:BD,L1434,Erfassung4!BW:BW)</f>
        <v>0</v>
      </c>
      <c r="N1434">
        <f>SUMIF(Erfassung4!BD:BD,L1434,Erfassung4!BG:BG)</f>
        <v>0</v>
      </c>
      <c r="O1434">
        <f t="shared" si="61"/>
        <v>0</v>
      </c>
      <c r="P1434">
        <f t="shared" si="60"/>
        <v>1</v>
      </c>
    </row>
    <row r="1435" spans="12:16" x14ac:dyDescent="0.25">
      <c r="L1435" s="264">
        <f>Member!A1435</f>
        <v>0</v>
      </c>
      <c r="M1435">
        <f>SUMIF(Erfassung4!BD:BD,L1435,Erfassung4!BW:BW)</f>
        <v>0</v>
      </c>
      <c r="N1435">
        <f>SUMIF(Erfassung4!BD:BD,L1435,Erfassung4!BG:BG)</f>
        <v>0</v>
      </c>
      <c r="O1435">
        <f t="shared" si="61"/>
        <v>0</v>
      </c>
      <c r="P1435">
        <f t="shared" si="60"/>
        <v>1</v>
      </c>
    </row>
    <row r="1436" spans="12:16" x14ac:dyDescent="0.25">
      <c r="L1436" s="264">
        <f>Member!A1436</f>
        <v>0</v>
      </c>
      <c r="M1436">
        <f>SUMIF(Erfassung4!BD:BD,L1436,Erfassung4!BW:BW)</f>
        <v>0</v>
      </c>
      <c r="N1436">
        <f>SUMIF(Erfassung4!BD:BD,L1436,Erfassung4!BG:BG)</f>
        <v>0</v>
      </c>
      <c r="O1436">
        <f t="shared" si="61"/>
        <v>0</v>
      </c>
      <c r="P1436">
        <f t="shared" si="60"/>
        <v>1</v>
      </c>
    </row>
    <row r="1437" spans="12:16" x14ac:dyDescent="0.25">
      <c r="L1437" s="264">
        <f>Member!A1437</f>
        <v>0</v>
      </c>
      <c r="M1437">
        <f>SUMIF(Erfassung4!BD:BD,L1437,Erfassung4!BW:BW)</f>
        <v>0</v>
      </c>
      <c r="N1437">
        <f>SUMIF(Erfassung4!BD:BD,L1437,Erfassung4!BG:BG)</f>
        <v>0</v>
      </c>
      <c r="O1437">
        <f t="shared" si="61"/>
        <v>0</v>
      </c>
      <c r="P1437">
        <f t="shared" si="60"/>
        <v>1</v>
      </c>
    </row>
    <row r="1438" spans="12:16" x14ac:dyDescent="0.25">
      <c r="L1438" s="264">
        <f>Member!A1438</f>
        <v>0</v>
      </c>
      <c r="M1438">
        <f>SUMIF(Erfassung4!BD:BD,L1438,Erfassung4!BW:BW)</f>
        <v>0</v>
      </c>
      <c r="N1438">
        <f>SUMIF(Erfassung4!BD:BD,L1438,Erfassung4!BG:BG)</f>
        <v>0</v>
      </c>
      <c r="O1438">
        <f t="shared" si="61"/>
        <v>0</v>
      </c>
      <c r="P1438">
        <f t="shared" si="60"/>
        <v>1</v>
      </c>
    </row>
    <row r="1439" spans="12:16" x14ac:dyDescent="0.25">
      <c r="L1439" s="264">
        <f>Member!A1439</f>
        <v>0</v>
      </c>
      <c r="M1439">
        <f>SUMIF(Erfassung4!BD:BD,L1439,Erfassung4!BW:BW)</f>
        <v>0</v>
      </c>
      <c r="N1439">
        <f>SUMIF(Erfassung4!BD:BD,L1439,Erfassung4!BG:BG)</f>
        <v>0</v>
      </c>
      <c r="O1439">
        <f t="shared" si="61"/>
        <v>0</v>
      </c>
      <c r="P1439">
        <f t="shared" si="60"/>
        <v>1</v>
      </c>
    </row>
    <row r="1440" spans="12:16" x14ac:dyDescent="0.25">
      <c r="L1440" s="264">
        <f>Member!A1440</f>
        <v>0</v>
      </c>
      <c r="M1440">
        <f>SUMIF(Erfassung4!BD:BD,L1440,Erfassung4!BW:BW)</f>
        <v>0</v>
      </c>
      <c r="N1440">
        <f>SUMIF(Erfassung4!BD:BD,L1440,Erfassung4!BG:BG)</f>
        <v>0</v>
      </c>
      <c r="O1440">
        <f t="shared" si="61"/>
        <v>0</v>
      </c>
      <c r="P1440">
        <f t="shared" si="60"/>
        <v>1</v>
      </c>
    </row>
    <row r="1441" spans="12:16" x14ac:dyDescent="0.25">
      <c r="L1441" s="264">
        <f>Member!A1441</f>
        <v>0</v>
      </c>
      <c r="M1441">
        <f>SUMIF(Erfassung4!BD:BD,L1441,Erfassung4!BW:BW)</f>
        <v>0</v>
      </c>
      <c r="N1441">
        <f>SUMIF(Erfassung4!BD:BD,L1441,Erfassung4!BG:BG)</f>
        <v>0</v>
      </c>
      <c r="O1441">
        <f t="shared" si="61"/>
        <v>0</v>
      </c>
      <c r="P1441">
        <f t="shared" si="60"/>
        <v>1</v>
      </c>
    </row>
    <row r="1442" spans="12:16" x14ac:dyDescent="0.25">
      <c r="L1442" s="264">
        <f>Member!A1442</f>
        <v>0</v>
      </c>
      <c r="M1442">
        <f>SUMIF(Erfassung4!BD:BD,L1442,Erfassung4!BW:BW)</f>
        <v>0</v>
      </c>
      <c r="N1442">
        <f>SUMIF(Erfassung4!BD:BD,L1442,Erfassung4!BG:BG)</f>
        <v>0</v>
      </c>
      <c r="O1442">
        <f t="shared" si="61"/>
        <v>0</v>
      </c>
      <c r="P1442">
        <f t="shared" si="60"/>
        <v>1</v>
      </c>
    </row>
    <row r="1443" spans="12:16" x14ac:dyDescent="0.25">
      <c r="L1443" s="264">
        <f>Member!A1443</f>
        <v>0</v>
      </c>
      <c r="M1443">
        <f>SUMIF(Erfassung4!BD:BD,L1443,Erfassung4!BW:BW)</f>
        <v>0</v>
      </c>
      <c r="N1443">
        <f>SUMIF(Erfassung4!BD:BD,L1443,Erfassung4!BG:BG)</f>
        <v>0</v>
      </c>
      <c r="O1443">
        <f t="shared" si="61"/>
        <v>0</v>
      </c>
      <c r="P1443">
        <f t="shared" si="60"/>
        <v>1</v>
      </c>
    </row>
    <row r="1444" spans="12:16" x14ac:dyDescent="0.25">
      <c r="L1444" s="264">
        <f>Member!A1444</f>
        <v>0</v>
      </c>
      <c r="M1444">
        <f>SUMIF(Erfassung4!BD:BD,L1444,Erfassung4!BW:BW)</f>
        <v>0</v>
      </c>
      <c r="N1444">
        <f>SUMIF(Erfassung4!BD:BD,L1444,Erfassung4!BG:BG)</f>
        <v>0</v>
      </c>
      <c r="O1444">
        <f t="shared" si="61"/>
        <v>0</v>
      </c>
      <c r="P1444">
        <f t="shared" si="60"/>
        <v>1</v>
      </c>
    </row>
    <row r="1445" spans="12:16" x14ac:dyDescent="0.25">
      <c r="L1445" s="264">
        <f>Member!A1445</f>
        <v>0</v>
      </c>
      <c r="M1445">
        <f>SUMIF(Erfassung4!BD:BD,L1445,Erfassung4!BW:BW)</f>
        <v>0</v>
      </c>
      <c r="N1445">
        <f>SUMIF(Erfassung4!BD:BD,L1445,Erfassung4!BG:BG)</f>
        <v>0</v>
      </c>
      <c r="O1445">
        <f t="shared" si="61"/>
        <v>0</v>
      </c>
      <c r="P1445">
        <f t="shared" si="60"/>
        <v>1</v>
      </c>
    </row>
    <row r="1446" spans="12:16" x14ac:dyDescent="0.25">
      <c r="L1446" s="264">
        <f>Member!A1446</f>
        <v>0</v>
      </c>
      <c r="M1446">
        <f>SUMIF(Erfassung4!BD:BD,L1446,Erfassung4!BW:BW)</f>
        <v>0</v>
      </c>
      <c r="N1446">
        <f>SUMIF(Erfassung4!BD:BD,L1446,Erfassung4!BG:BG)</f>
        <v>0</v>
      </c>
      <c r="O1446">
        <f t="shared" si="61"/>
        <v>0</v>
      </c>
      <c r="P1446">
        <f t="shared" si="60"/>
        <v>1</v>
      </c>
    </row>
    <row r="1447" spans="12:16" x14ac:dyDescent="0.25">
      <c r="L1447" s="264">
        <f>Member!A1447</f>
        <v>0</v>
      </c>
      <c r="M1447">
        <f>SUMIF(Erfassung4!BD:BD,L1447,Erfassung4!BW:BW)</f>
        <v>0</v>
      </c>
      <c r="N1447">
        <f>SUMIF(Erfassung4!BD:BD,L1447,Erfassung4!BG:BG)</f>
        <v>0</v>
      </c>
      <c r="O1447">
        <f t="shared" si="61"/>
        <v>0</v>
      </c>
      <c r="P1447">
        <f t="shared" si="60"/>
        <v>1</v>
      </c>
    </row>
    <row r="1448" spans="12:16" x14ac:dyDescent="0.25">
      <c r="L1448" s="264">
        <f>Member!A1448</f>
        <v>0</v>
      </c>
      <c r="M1448">
        <f>SUMIF(Erfassung4!BD:BD,L1448,Erfassung4!BW:BW)</f>
        <v>0</v>
      </c>
      <c r="N1448">
        <f>SUMIF(Erfassung4!BD:BD,L1448,Erfassung4!BG:BG)</f>
        <v>0</v>
      </c>
      <c r="O1448">
        <f t="shared" si="61"/>
        <v>0</v>
      </c>
      <c r="P1448">
        <f t="shared" si="60"/>
        <v>1</v>
      </c>
    </row>
    <row r="1449" spans="12:16" x14ac:dyDescent="0.25">
      <c r="L1449" s="264">
        <f>Member!A1449</f>
        <v>0</v>
      </c>
      <c r="M1449">
        <f>SUMIF(Erfassung4!BD:BD,L1449,Erfassung4!BW:BW)</f>
        <v>0</v>
      </c>
      <c r="N1449">
        <f>SUMIF(Erfassung4!BD:BD,L1449,Erfassung4!BG:BG)</f>
        <v>0</v>
      </c>
      <c r="O1449">
        <f t="shared" si="61"/>
        <v>0</v>
      </c>
      <c r="P1449">
        <f t="shared" si="60"/>
        <v>1</v>
      </c>
    </row>
    <row r="1450" spans="12:16" x14ac:dyDescent="0.25">
      <c r="L1450" s="264">
        <f>Member!A1450</f>
        <v>0</v>
      </c>
      <c r="M1450">
        <f>SUMIF(Erfassung4!BD:BD,L1450,Erfassung4!BW:BW)</f>
        <v>0</v>
      </c>
      <c r="N1450">
        <f>SUMIF(Erfassung4!BD:BD,L1450,Erfassung4!BG:BG)</f>
        <v>0</v>
      </c>
      <c r="O1450">
        <f t="shared" si="61"/>
        <v>0</v>
      </c>
      <c r="P1450">
        <f t="shared" si="60"/>
        <v>1</v>
      </c>
    </row>
    <row r="1451" spans="12:16" x14ac:dyDescent="0.25">
      <c r="L1451" s="264">
        <f>Member!A1451</f>
        <v>0</v>
      </c>
      <c r="M1451">
        <f>SUMIF(Erfassung4!BD:BD,L1451,Erfassung4!BW:BW)</f>
        <v>0</v>
      </c>
      <c r="N1451">
        <f>SUMIF(Erfassung4!BD:BD,L1451,Erfassung4!BG:BG)</f>
        <v>0</v>
      </c>
      <c r="O1451">
        <f t="shared" si="61"/>
        <v>0</v>
      </c>
      <c r="P1451">
        <f t="shared" si="60"/>
        <v>1</v>
      </c>
    </row>
    <row r="1452" spans="12:16" x14ac:dyDescent="0.25">
      <c r="L1452" s="264">
        <f>Member!A1452</f>
        <v>0</v>
      </c>
      <c r="M1452">
        <f>SUMIF(Erfassung4!BD:BD,L1452,Erfassung4!BW:BW)</f>
        <v>0</v>
      </c>
      <c r="N1452">
        <f>SUMIF(Erfassung4!BD:BD,L1452,Erfassung4!BG:BG)</f>
        <v>0</v>
      </c>
      <c r="O1452">
        <f t="shared" si="61"/>
        <v>0</v>
      </c>
      <c r="P1452">
        <f t="shared" si="60"/>
        <v>1</v>
      </c>
    </row>
    <row r="1453" spans="12:16" x14ac:dyDescent="0.25">
      <c r="L1453" s="264">
        <f>Member!A1453</f>
        <v>0</v>
      </c>
      <c r="M1453">
        <f>SUMIF(Erfassung4!BD:BD,L1453,Erfassung4!BW:BW)</f>
        <v>0</v>
      </c>
      <c r="N1453">
        <f>SUMIF(Erfassung4!BD:BD,L1453,Erfassung4!BG:BG)</f>
        <v>0</v>
      </c>
      <c r="O1453">
        <f t="shared" si="61"/>
        <v>0</v>
      </c>
      <c r="P1453">
        <f t="shared" si="60"/>
        <v>1</v>
      </c>
    </row>
    <row r="1454" spans="12:16" x14ac:dyDescent="0.25">
      <c r="L1454" s="264">
        <f>Member!A1454</f>
        <v>0</v>
      </c>
      <c r="M1454">
        <f>SUMIF(Erfassung4!BD:BD,L1454,Erfassung4!BW:BW)</f>
        <v>0</v>
      </c>
      <c r="N1454">
        <f>SUMIF(Erfassung4!BD:BD,L1454,Erfassung4!BG:BG)</f>
        <v>0</v>
      </c>
      <c r="O1454">
        <f t="shared" si="61"/>
        <v>0</v>
      </c>
      <c r="P1454">
        <f t="shared" si="60"/>
        <v>1</v>
      </c>
    </row>
    <row r="1455" spans="12:16" x14ac:dyDescent="0.25">
      <c r="L1455" s="264">
        <f>Member!A1455</f>
        <v>0</v>
      </c>
      <c r="M1455">
        <f>SUMIF(Erfassung4!BD:BD,L1455,Erfassung4!BW:BW)</f>
        <v>0</v>
      </c>
      <c r="N1455">
        <f>SUMIF(Erfassung4!BD:BD,L1455,Erfassung4!BG:BG)</f>
        <v>0</v>
      </c>
      <c r="O1455">
        <f t="shared" si="61"/>
        <v>0</v>
      </c>
      <c r="P1455">
        <f t="shared" si="60"/>
        <v>1</v>
      </c>
    </row>
    <row r="1456" spans="12:16" x14ac:dyDescent="0.25">
      <c r="L1456" s="264">
        <f>Member!A1456</f>
        <v>0</v>
      </c>
      <c r="M1456">
        <f>SUMIF(Erfassung4!BD:BD,L1456,Erfassung4!BW:BW)</f>
        <v>0</v>
      </c>
      <c r="N1456">
        <f>SUMIF(Erfassung4!BD:BD,L1456,Erfassung4!BG:BG)</f>
        <v>0</v>
      </c>
      <c r="O1456">
        <f t="shared" si="61"/>
        <v>0</v>
      </c>
      <c r="P1456">
        <f t="shared" si="60"/>
        <v>1</v>
      </c>
    </row>
    <row r="1457" spans="12:16" x14ac:dyDescent="0.25">
      <c r="L1457" s="264">
        <f>Member!A1457</f>
        <v>0</v>
      </c>
      <c r="M1457">
        <f>SUMIF(Erfassung4!BD:BD,L1457,Erfassung4!BW:BW)</f>
        <v>0</v>
      </c>
      <c r="N1457">
        <f>SUMIF(Erfassung4!BD:BD,L1457,Erfassung4!BG:BG)</f>
        <v>0</v>
      </c>
      <c r="O1457">
        <f t="shared" si="61"/>
        <v>0</v>
      </c>
      <c r="P1457">
        <f t="shared" si="60"/>
        <v>1</v>
      </c>
    </row>
    <row r="1458" spans="12:16" x14ac:dyDescent="0.25">
      <c r="L1458" s="264">
        <f>Member!A1458</f>
        <v>0</v>
      </c>
      <c r="M1458">
        <f>SUMIF(Erfassung4!BD:BD,L1458,Erfassung4!BW:BW)</f>
        <v>0</v>
      </c>
      <c r="N1458">
        <f>SUMIF(Erfassung4!BD:BD,L1458,Erfassung4!BG:BG)</f>
        <v>0</v>
      </c>
      <c r="O1458">
        <f t="shared" si="61"/>
        <v>0</v>
      </c>
      <c r="P1458">
        <f t="shared" si="60"/>
        <v>1</v>
      </c>
    </row>
    <row r="1459" spans="12:16" x14ac:dyDescent="0.25">
      <c r="L1459" s="264">
        <f>Member!A1459</f>
        <v>0</v>
      </c>
      <c r="M1459">
        <f>SUMIF(Erfassung4!BD:BD,L1459,Erfassung4!BW:BW)</f>
        <v>0</v>
      </c>
      <c r="N1459">
        <f>SUMIF(Erfassung4!BD:BD,L1459,Erfassung4!BG:BG)</f>
        <v>0</v>
      </c>
      <c r="O1459">
        <f t="shared" si="61"/>
        <v>0</v>
      </c>
      <c r="P1459">
        <f t="shared" si="60"/>
        <v>1</v>
      </c>
    </row>
    <row r="1460" spans="12:16" x14ac:dyDescent="0.25">
      <c r="L1460" s="264">
        <f>Member!A1460</f>
        <v>0</v>
      </c>
      <c r="M1460">
        <f>SUMIF(Erfassung4!BD:BD,L1460,Erfassung4!BW:BW)</f>
        <v>0</v>
      </c>
      <c r="N1460">
        <f>SUMIF(Erfassung4!BD:BD,L1460,Erfassung4!BG:BG)</f>
        <v>0</v>
      </c>
      <c r="O1460">
        <f t="shared" si="61"/>
        <v>0</v>
      </c>
      <c r="P1460">
        <f t="shared" si="60"/>
        <v>1</v>
      </c>
    </row>
    <row r="1461" spans="12:16" x14ac:dyDescent="0.25">
      <c r="L1461" s="264">
        <f>Member!A1461</f>
        <v>0</v>
      </c>
      <c r="M1461">
        <f>SUMIF(Erfassung4!BD:BD,L1461,Erfassung4!BW:BW)</f>
        <v>0</v>
      </c>
      <c r="N1461">
        <f>SUMIF(Erfassung4!BD:BD,L1461,Erfassung4!BG:BG)</f>
        <v>0</v>
      </c>
      <c r="O1461">
        <f t="shared" si="61"/>
        <v>0</v>
      </c>
      <c r="P1461">
        <f t="shared" si="60"/>
        <v>1</v>
      </c>
    </row>
    <row r="1462" spans="12:16" x14ac:dyDescent="0.25">
      <c r="L1462" s="264">
        <f>Member!A1462</f>
        <v>0</v>
      </c>
      <c r="M1462">
        <f>SUMIF(Erfassung4!BD:BD,L1462,Erfassung4!BW:BW)</f>
        <v>0</v>
      </c>
      <c r="N1462">
        <f>SUMIF(Erfassung4!BD:BD,L1462,Erfassung4!BG:BG)</f>
        <v>0</v>
      </c>
      <c r="O1462">
        <f t="shared" si="61"/>
        <v>0</v>
      </c>
      <c r="P1462">
        <f t="shared" si="60"/>
        <v>1</v>
      </c>
    </row>
    <row r="1463" spans="12:16" x14ac:dyDescent="0.25">
      <c r="L1463" s="264">
        <f>Member!A1463</f>
        <v>0</v>
      </c>
      <c r="M1463">
        <f>SUMIF(Erfassung4!BD:BD,L1463,Erfassung4!BW:BW)</f>
        <v>0</v>
      </c>
      <c r="N1463">
        <f>SUMIF(Erfassung4!BD:BD,L1463,Erfassung4!BG:BG)</f>
        <v>0</v>
      </c>
      <c r="O1463">
        <f t="shared" si="61"/>
        <v>0</v>
      </c>
      <c r="P1463">
        <f t="shared" si="60"/>
        <v>1</v>
      </c>
    </row>
    <row r="1464" spans="12:16" x14ac:dyDescent="0.25">
      <c r="L1464" s="264">
        <f>Member!A1464</f>
        <v>0</v>
      </c>
      <c r="M1464">
        <f>SUMIF(Erfassung4!BD:BD,L1464,Erfassung4!BW:BW)</f>
        <v>0</v>
      </c>
      <c r="N1464">
        <f>SUMIF(Erfassung4!BD:BD,L1464,Erfassung4!BG:BG)</f>
        <v>0</v>
      </c>
      <c r="O1464">
        <f t="shared" si="61"/>
        <v>0</v>
      </c>
      <c r="P1464">
        <f t="shared" si="60"/>
        <v>1</v>
      </c>
    </row>
    <row r="1465" spans="12:16" x14ac:dyDescent="0.25">
      <c r="L1465" s="264">
        <f>Member!A1465</f>
        <v>0</v>
      </c>
      <c r="M1465">
        <f>SUMIF(Erfassung4!BD:BD,L1465,Erfassung4!BW:BW)</f>
        <v>0</v>
      </c>
      <c r="N1465">
        <f>SUMIF(Erfassung4!BD:BD,L1465,Erfassung4!BG:BG)</f>
        <v>0</v>
      </c>
      <c r="O1465">
        <f t="shared" si="61"/>
        <v>0</v>
      </c>
      <c r="P1465">
        <f t="shared" si="60"/>
        <v>1</v>
      </c>
    </row>
    <row r="1466" spans="12:16" x14ac:dyDescent="0.25">
      <c r="L1466" s="264">
        <f>Member!A1466</f>
        <v>0</v>
      </c>
      <c r="M1466">
        <f>SUMIF(Erfassung4!BD:BD,L1466,Erfassung4!BW:BW)</f>
        <v>0</v>
      </c>
      <c r="N1466">
        <f>SUMIF(Erfassung4!BD:BD,L1466,Erfassung4!BG:BG)</f>
        <v>0</v>
      </c>
      <c r="O1466">
        <f t="shared" si="61"/>
        <v>0</v>
      </c>
      <c r="P1466">
        <f t="shared" si="60"/>
        <v>1</v>
      </c>
    </row>
    <row r="1467" spans="12:16" x14ac:dyDescent="0.25">
      <c r="L1467" s="264">
        <f>Member!A1467</f>
        <v>0</v>
      </c>
      <c r="M1467">
        <f>SUMIF(Erfassung4!BD:BD,L1467,Erfassung4!BW:BW)</f>
        <v>0</v>
      </c>
      <c r="N1467">
        <f>SUMIF(Erfassung4!BD:BD,L1467,Erfassung4!BG:BG)</f>
        <v>0</v>
      </c>
      <c r="O1467">
        <f t="shared" si="61"/>
        <v>0</v>
      </c>
      <c r="P1467">
        <f t="shared" si="60"/>
        <v>1</v>
      </c>
    </row>
    <row r="1468" spans="12:16" x14ac:dyDescent="0.25">
      <c r="L1468" s="264">
        <f>Member!A1468</f>
        <v>0</v>
      </c>
      <c r="M1468">
        <f>SUMIF(Erfassung4!BD:BD,L1468,Erfassung4!BW:BW)</f>
        <v>0</v>
      </c>
      <c r="N1468">
        <f>SUMIF(Erfassung4!BD:BD,L1468,Erfassung4!BG:BG)</f>
        <v>0</v>
      </c>
      <c r="O1468">
        <f t="shared" si="61"/>
        <v>0</v>
      </c>
      <c r="P1468">
        <f t="shared" si="60"/>
        <v>1</v>
      </c>
    </row>
    <row r="1469" spans="12:16" x14ac:dyDescent="0.25">
      <c r="L1469" s="264">
        <f>Member!A1469</f>
        <v>0</v>
      </c>
      <c r="M1469">
        <f>SUMIF(Erfassung4!BD:BD,L1469,Erfassung4!BW:BW)</f>
        <v>0</v>
      </c>
      <c r="N1469">
        <f>SUMIF(Erfassung4!BD:BD,L1469,Erfassung4!BG:BG)</f>
        <v>0</v>
      </c>
      <c r="O1469">
        <f t="shared" si="61"/>
        <v>0</v>
      </c>
      <c r="P1469">
        <f t="shared" si="60"/>
        <v>1</v>
      </c>
    </row>
    <row r="1470" spans="12:16" x14ac:dyDescent="0.25">
      <c r="L1470" s="264">
        <f>Member!A1470</f>
        <v>0</v>
      </c>
      <c r="M1470">
        <f>SUMIF(Erfassung4!BD:BD,L1470,Erfassung4!BW:BW)</f>
        <v>0</v>
      </c>
      <c r="N1470">
        <f>SUMIF(Erfassung4!BD:BD,L1470,Erfassung4!BG:BG)</f>
        <v>0</v>
      </c>
      <c r="O1470">
        <f t="shared" si="61"/>
        <v>0</v>
      </c>
      <c r="P1470">
        <f t="shared" si="60"/>
        <v>1</v>
      </c>
    </row>
    <row r="1471" spans="12:16" x14ac:dyDescent="0.25">
      <c r="L1471" s="264">
        <f>Member!A1471</f>
        <v>0</v>
      </c>
      <c r="M1471">
        <f>SUMIF(Erfassung4!BD:BD,L1471,Erfassung4!BW:BW)</f>
        <v>0</v>
      </c>
      <c r="N1471">
        <f>SUMIF(Erfassung4!BD:BD,L1471,Erfassung4!BG:BG)</f>
        <v>0</v>
      </c>
      <c r="O1471">
        <f t="shared" si="61"/>
        <v>0</v>
      </c>
      <c r="P1471">
        <f t="shared" si="60"/>
        <v>1</v>
      </c>
    </row>
    <row r="1472" spans="12:16" x14ac:dyDescent="0.25">
      <c r="L1472" s="264">
        <f>Member!A1472</f>
        <v>0</v>
      </c>
      <c r="M1472">
        <f>SUMIF(Erfassung4!BD:BD,L1472,Erfassung4!BW:BW)</f>
        <v>0</v>
      </c>
      <c r="N1472">
        <f>SUMIF(Erfassung4!BD:BD,L1472,Erfassung4!BG:BG)</f>
        <v>0</v>
      </c>
      <c r="O1472">
        <f t="shared" si="61"/>
        <v>0</v>
      </c>
      <c r="P1472">
        <f t="shared" si="60"/>
        <v>1</v>
      </c>
    </row>
    <row r="1473" spans="12:16" x14ac:dyDescent="0.25">
      <c r="L1473" s="264">
        <f>Member!A1473</f>
        <v>0</v>
      </c>
      <c r="M1473">
        <f>SUMIF(Erfassung4!BD:BD,L1473,Erfassung4!BW:BW)</f>
        <v>0</v>
      </c>
      <c r="N1473">
        <f>SUMIF(Erfassung4!BD:BD,L1473,Erfassung4!BG:BG)</f>
        <v>0</v>
      </c>
      <c r="O1473">
        <f t="shared" si="61"/>
        <v>0</v>
      </c>
      <c r="P1473">
        <f t="shared" si="60"/>
        <v>1</v>
      </c>
    </row>
    <row r="1474" spans="12:16" x14ac:dyDescent="0.25">
      <c r="L1474" s="264">
        <f>Member!A1474</f>
        <v>0</v>
      </c>
      <c r="M1474">
        <f>SUMIF(Erfassung4!BD:BD,L1474,Erfassung4!BW:BW)</f>
        <v>0</v>
      </c>
      <c r="N1474">
        <f>SUMIF(Erfassung4!BD:BD,L1474,Erfassung4!BG:BG)</f>
        <v>0</v>
      </c>
      <c r="O1474">
        <f t="shared" si="61"/>
        <v>0</v>
      </c>
      <c r="P1474">
        <f t="shared" ref="P1474:P1537" si="62">RANK(O1474,O:O)</f>
        <v>1</v>
      </c>
    </row>
    <row r="1475" spans="12:16" x14ac:dyDescent="0.25">
      <c r="L1475" s="264">
        <f>Member!A1475</f>
        <v>0</v>
      </c>
      <c r="M1475">
        <f>SUMIF(Erfassung4!BD:BD,L1475,Erfassung4!BW:BW)</f>
        <v>0</v>
      </c>
      <c r="N1475">
        <f>SUMIF(Erfassung4!BD:BD,L1475,Erfassung4!BG:BG)</f>
        <v>0</v>
      </c>
      <c r="O1475">
        <f t="shared" ref="O1475:O1538" si="63">IF(N1475=0,0,M1475/N1475-ROW()/1000000000)</f>
        <v>0</v>
      </c>
      <c r="P1475">
        <f t="shared" si="62"/>
        <v>1</v>
      </c>
    </row>
    <row r="1476" spans="12:16" x14ac:dyDescent="0.25">
      <c r="L1476" s="264">
        <f>Member!A1476</f>
        <v>0</v>
      </c>
      <c r="M1476">
        <f>SUMIF(Erfassung4!BD:BD,L1476,Erfassung4!BW:BW)</f>
        <v>0</v>
      </c>
      <c r="N1476">
        <f>SUMIF(Erfassung4!BD:BD,L1476,Erfassung4!BG:BG)</f>
        <v>0</v>
      </c>
      <c r="O1476">
        <f t="shared" si="63"/>
        <v>0</v>
      </c>
      <c r="P1476">
        <f t="shared" si="62"/>
        <v>1</v>
      </c>
    </row>
    <row r="1477" spans="12:16" x14ac:dyDescent="0.25">
      <c r="L1477" s="264">
        <f>Member!A1477</f>
        <v>0</v>
      </c>
      <c r="M1477">
        <f>SUMIF(Erfassung4!BD:BD,L1477,Erfassung4!BW:BW)</f>
        <v>0</v>
      </c>
      <c r="N1477">
        <f>SUMIF(Erfassung4!BD:BD,L1477,Erfassung4!BG:BG)</f>
        <v>0</v>
      </c>
      <c r="O1477">
        <f t="shared" si="63"/>
        <v>0</v>
      </c>
      <c r="P1477">
        <f t="shared" si="62"/>
        <v>1</v>
      </c>
    </row>
    <row r="1478" spans="12:16" x14ac:dyDescent="0.25">
      <c r="L1478" s="264">
        <f>Member!A1478</f>
        <v>0</v>
      </c>
      <c r="M1478">
        <f>SUMIF(Erfassung4!BD:BD,L1478,Erfassung4!BW:BW)</f>
        <v>0</v>
      </c>
      <c r="N1478">
        <f>SUMIF(Erfassung4!BD:BD,L1478,Erfassung4!BG:BG)</f>
        <v>0</v>
      </c>
      <c r="O1478">
        <f t="shared" si="63"/>
        <v>0</v>
      </c>
      <c r="P1478">
        <f t="shared" si="62"/>
        <v>1</v>
      </c>
    </row>
    <row r="1479" spans="12:16" x14ac:dyDescent="0.25">
      <c r="L1479" s="264">
        <f>Member!A1479</f>
        <v>0</v>
      </c>
      <c r="M1479">
        <f>SUMIF(Erfassung4!BD:BD,L1479,Erfassung4!BW:BW)</f>
        <v>0</v>
      </c>
      <c r="N1479">
        <f>SUMIF(Erfassung4!BD:BD,L1479,Erfassung4!BG:BG)</f>
        <v>0</v>
      </c>
      <c r="O1479">
        <f t="shared" si="63"/>
        <v>0</v>
      </c>
      <c r="P1479">
        <f t="shared" si="62"/>
        <v>1</v>
      </c>
    </row>
    <row r="1480" spans="12:16" x14ac:dyDescent="0.25">
      <c r="L1480" s="264">
        <f>Member!A1480</f>
        <v>0</v>
      </c>
      <c r="M1480">
        <f>SUMIF(Erfassung4!BD:BD,L1480,Erfassung4!BW:BW)</f>
        <v>0</v>
      </c>
      <c r="N1480">
        <f>SUMIF(Erfassung4!BD:BD,L1480,Erfassung4!BG:BG)</f>
        <v>0</v>
      </c>
      <c r="O1480">
        <f t="shared" si="63"/>
        <v>0</v>
      </c>
      <c r="P1480">
        <f t="shared" si="62"/>
        <v>1</v>
      </c>
    </row>
    <row r="1481" spans="12:16" x14ac:dyDescent="0.25">
      <c r="L1481" s="264">
        <f>Member!A1481</f>
        <v>0</v>
      </c>
      <c r="M1481">
        <f>SUMIF(Erfassung4!BD:BD,L1481,Erfassung4!BW:BW)</f>
        <v>0</v>
      </c>
      <c r="N1481">
        <f>SUMIF(Erfassung4!BD:BD,L1481,Erfassung4!BG:BG)</f>
        <v>0</v>
      </c>
      <c r="O1481">
        <f t="shared" si="63"/>
        <v>0</v>
      </c>
      <c r="P1481">
        <f t="shared" si="62"/>
        <v>1</v>
      </c>
    </row>
    <row r="1482" spans="12:16" x14ac:dyDescent="0.25">
      <c r="L1482" s="264">
        <f>Member!A1482</f>
        <v>0</v>
      </c>
      <c r="M1482">
        <f>SUMIF(Erfassung4!BD:BD,L1482,Erfassung4!BW:BW)</f>
        <v>0</v>
      </c>
      <c r="N1482">
        <f>SUMIF(Erfassung4!BD:BD,L1482,Erfassung4!BG:BG)</f>
        <v>0</v>
      </c>
      <c r="O1482">
        <f t="shared" si="63"/>
        <v>0</v>
      </c>
      <c r="P1482">
        <f t="shared" si="62"/>
        <v>1</v>
      </c>
    </row>
    <row r="1483" spans="12:16" x14ac:dyDescent="0.25">
      <c r="L1483" s="264">
        <f>Member!A1483</f>
        <v>0</v>
      </c>
      <c r="M1483">
        <f>SUMIF(Erfassung4!BD:BD,L1483,Erfassung4!BW:BW)</f>
        <v>0</v>
      </c>
      <c r="N1483">
        <f>SUMIF(Erfassung4!BD:BD,L1483,Erfassung4!BG:BG)</f>
        <v>0</v>
      </c>
      <c r="O1483">
        <f t="shared" si="63"/>
        <v>0</v>
      </c>
      <c r="P1483">
        <f t="shared" si="62"/>
        <v>1</v>
      </c>
    </row>
    <row r="1484" spans="12:16" x14ac:dyDescent="0.25">
      <c r="L1484" s="264">
        <f>Member!A1484</f>
        <v>0</v>
      </c>
      <c r="M1484">
        <f>SUMIF(Erfassung4!BD:BD,L1484,Erfassung4!BW:BW)</f>
        <v>0</v>
      </c>
      <c r="N1484">
        <f>SUMIF(Erfassung4!BD:BD,L1484,Erfassung4!BG:BG)</f>
        <v>0</v>
      </c>
      <c r="O1484">
        <f t="shared" si="63"/>
        <v>0</v>
      </c>
      <c r="P1484">
        <f t="shared" si="62"/>
        <v>1</v>
      </c>
    </row>
    <row r="1485" spans="12:16" x14ac:dyDescent="0.25">
      <c r="L1485" s="264">
        <f>Member!A1485</f>
        <v>0</v>
      </c>
      <c r="M1485">
        <f>SUMIF(Erfassung4!BD:BD,L1485,Erfassung4!BW:BW)</f>
        <v>0</v>
      </c>
      <c r="N1485">
        <f>SUMIF(Erfassung4!BD:BD,L1485,Erfassung4!BG:BG)</f>
        <v>0</v>
      </c>
      <c r="O1485">
        <f t="shared" si="63"/>
        <v>0</v>
      </c>
      <c r="P1485">
        <f t="shared" si="62"/>
        <v>1</v>
      </c>
    </row>
    <row r="1486" spans="12:16" x14ac:dyDescent="0.25">
      <c r="L1486" s="264">
        <f>Member!A1486</f>
        <v>0</v>
      </c>
      <c r="M1486">
        <f>SUMIF(Erfassung4!BD:BD,L1486,Erfassung4!BW:BW)</f>
        <v>0</v>
      </c>
      <c r="N1486">
        <f>SUMIF(Erfassung4!BD:BD,L1486,Erfassung4!BG:BG)</f>
        <v>0</v>
      </c>
      <c r="O1486">
        <f t="shared" si="63"/>
        <v>0</v>
      </c>
      <c r="P1486">
        <f t="shared" si="62"/>
        <v>1</v>
      </c>
    </row>
    <row r="1487" spans="12:16" x14ac:dyDescent="0.25">
      <c r="L1487" s="264">
        <f>Member!A1487</f>
        <v>0</v>
      </c>
      <c r="M1487">
        <f>SUMIF(Erfassung4!BD:BD,L1487,Erfassung4!BW:BW)</f>
        <v>0</v>
      </c>
      <c r="N1487">
        <f>SUMIF(Erfassung4!BD:BD,L1487,Erfassung4!BG:BG)</f>
        <v>0</v>
      </c>
      <c r="O1487">
        <f t="shared" si="63"/>
        <v>0</v>
      </c>
      <c r="P1487">
        <f t="shared" si="62"/>
        <v>1</v>
      </c>
    </row>
    <row r="1488" spans="12:16" x14ac:dyDescent="0.25">
      <c r="L1488" s="264">
        <f>Member!A1488</f>
        <v>0</v>
      </c>
      <c r="M1488">
        <f>SUMIF(Erfassung4!BD:BD,L1488,Erfassung4!BW:BW)</f>
        <v>0</v>
      </c>
      <c r="N1488">
        <f>SUMIF(Erfassung4!BD:BD,L1488,Erfassung4!BG:BG)</f>
        <v>0</v>
      </c>
      <c r="O1488">
        <f t="shared" si="63"/>
        <v>0</v>
      </c>
      <c r="P1488">
        <f t="shared" si="62"/>
        <v>1</v>
      </c>
    </row>
    <row r="1489" spans="12:16" x14ac:dyDescent="0.25">
      <c r="L1489" s="264">
        <f>Member!A1489</f>
        <v>0</v>
      </c>
      <c r="M1489">
        <f>SUMIF(Erfassung4!BD:BD,L1489,Erfassung4!BW:BW)</f>
        <v>0</v>
      </c>
      <c r="N1489">
        <f>SUMIF(Erfassung4!BD:BD,L1489,Erfassung4!BG:BG)</f>
        <v>0</v>
      </c>
      <c r="O1489">
        <f t="shared" si="63"/>
        <v>0</v>
      </c>
      <c r="P1489">
        <f t="shared" si="62"/>
        <v>1</v>
      </c>
    </row>
    <row r="1490" spans="12:16" x14ac:dyDescent="0.25">
      <c r="L1490" s="264">
        <f>Member!A1490</f>
        <v>0</v>
      </c>
      <c r="M1490">
        <f>SUMIF(Erfassung4!BD:BD,L1490,Erfassung4!BW:BW)</f>
        <v>0</v>
      </c>
      <c r="N1490">
        <f>SUMIF(Erfassung4!BD:BD,L1490,Erfassung4!BG:BG)</f>
        <v>0</v>
      </c>
      <c r="O1490">
        <f t="shared" si="63"/>
        <v>0</v>
      </c>
      <c r="P1490">
        <f t="shared" si="62"/>
        <v>1</v>
      </c>
    </row>
    <row r="1491" spans="12:16" x14ac:dyDescent="0.25">
      <c r="L1491" s="264">
        <f>Member!A1491</f>
        <v>0</v>
      </c>
      <c r="M1491">
        <f>SUMIF(Erfassung4!BD:BD,L1491,Erfassung4!BW:BW)</f>
        <v>0</v>
      </c>
      <c r="N1491">
        <f>SUMIF(Erfassung4!BD:BD,L1491,Erfassung4!BG:BG)</f>
        <v>0</v>
      </c>
      <c r="O1491">
        <f t="shared" si="63"/>
        <v>0</v>
      </c>
      <c r="P1491">
        <f t="shared" si="62"/>
        <v>1</v>
      </c>
    </row>
    <row r="1492" spans="12:16" x14ac:dyDescent="0.25">
      <c r="L1492" s="264">
        <f>Member!A1492</f>
        <v>0</v>
      </c>
      <c r="M1492">
        <f>SUMIF(Erfassung4!BD:BD,L1492,Erfassung4!BW:BW)</f>
        <v>0</v>
      </c>
      <c r="N1492">
        <f>SUMIF(Erfassung4!BD:BD,L1492,Erfassung4!BG:BG)</f>
        <v>0</v>
      </c>
      <c r="O1492">
        <f t="shared" si="63"/>
        <v>0</v>
      </c>
      <c r="P1492">
        <f t="shared" si="62"/>
        <v>1</v>
      </c>
    </row>
    <row r="1493" spans="12:16" x14ac:dyDescent="0.25">
      <c r="L1493" s="264">
        <f>Member!A1493</f>
        <v>0</v>
      </c>
      <c r="M1493">
        <f>SUMIF(Erfassung4!BD:BD,L1493,Erfassung4!BW:BW)</f>
        <v>0</v>
      </c>
      <c r="N1493">
        <f>SUMIF(Erfassung4!BD:BD,L1493,Erfassung4!BG:BG)</f>
        <v>0</v>
      </c>
      <c r="O1493">
        <f t="shared" si="63"/>
        <v>0</v>
      </c>
      <c r="P1493">
        <f t="shared" si="62"/>
        <v>1</v>
      </c>
    </row>
    <row r="1494" spans="12:16" x14ac:dyDescent="0.25">
      <c r="L1494" s="264">
        <f>Member!A1494</f>
        <v>0</v>
      </c>
      <c r="M1494">
        <f>SUMIF(Erfassung4!BD:BD,L1494,Erfassung4!BW:BW)</f>
        <v>0</v>
      </c>
      <c r="N1494">
        <f>SUMIF(Erfassung4!BD:BD,L1494,Erfassung4!BG:BG)</f>
        <v>0</v>
      </c>
      <c r="O1494">
        <f t="shared" si="63"/>
        <v>0</v>
      </c>
      <c r="P1494">
        <f t="shared" si="62"/>
        <v>1</v>
      </c>
    </row>
    <row r="1495" spans="12:16" x14ac:dyDescent="0.25">
      <c r="L1495" s="264">
        <f>Member!A1495</f>
        <v>0</v>
      </c>
      <c r="M1495">
        <f>SUMIF(Erfassung4!BD:BD,L1495,Erfassung4!BW:BW)</f>
        <v>0</v>
      </c>
      <c r="N1495">
        <f>SUMIF(Erfassung4!BD:BD,L1495,Erfassung4!BG:BG)</f>
        <v>0</v>
      </c>
      <c r="O1495">
        <f t="shared" si="63"/>
        <v>0</v>
      </c>
      <c r="P1495">
        <f t="shared" si="62"/>
        <v>1</v>
      </c>
    </row>
    <row r="1496" spans="12:16" x14ac:dyDescent="0.25">
      <c r="L1496" s="264">
        <f>Member!A1496</f>
        <v>0</v>
      </c>
      <c r="M1496">
        <f>SUMIF(Erfassung4!BD:BD,L1496,Erfassung4!BW:BW)</f>
        <v>0</v>
      </c>
      <c r="N1496">
        <f>SUMIF(Erfassung4!BD:BD,L1496,Erfassung4!BG:BG)</f>
        <v>0</v>
      </c>
      <c r="O1496">
        <f t="shared" si="63"/>
        <v>0</v>
      </c>
      <c r="P1496">
        <f t="shared" si="62"/>
        <v>1</v>
      </c>
    </row>
    <row r="1497" spans="12:16" x14ac:dyDescent="0.25">
      <c r="L1497" s="264">
        <f>Member!A1497</f>
        <v>0</v>
      </c>
      <c r="M1497">
        <f>SUMIF(Erfassung4!BD:BD,L1497,Erfassung4!BW:BW)</f>
        <v>0</v>
      </c>
      <c r="N1497">
        <f>SUMIF(Erfassung4!BD:BD,L1497,Erfassung4!BG:BG)</f>
        <v>0</v>
      </c>
      <c r="O1497">
        <f t="shared" si="63"/>
        <v>0</v>
      </c>
      <c r="P1497">
        <f t="shared" si="62"/>
        <v>1</v>
      </c>
    </row>
    <row r="1498" spans="12:16" x14ac:dyDescent="0.25">
      <c r="L1498" s="264">
        <f>Member!A1498</f>
        <v>0</v>
      </c>
      <c r="M1498">
        <f>SUMIF(Erfassung4!BD:BD,L1498,Erfassung4!BW:BW)</f>
        <v>0</v>
      </c>
      <c r="N1498">
        <f>SUMIF(Erfassung4!BD:BD,L1498,Erfassung4!BG:BG)</f>
        <v>0</v>
      </c>
      <c r="O1498">
        <f t="shared" si="63"/>
        <v>0</v>
      </c>
      <c r="P1498">
        <f t="shared" si="62"/>
        <v>1</v>
      </c>
    </row>
    <row r="1499" spans="12:16" x14ac:dyDescent="0.25">
      <c r="L1499" s="264">
        <f>Member!A1499</f>
        <v>0</v>
      </c>
      <c r="M1499">
        <f>SUMIF(Erfassung4!BD:BD,L1499,Erfassung4!BW:BW)</f>
        <v>0</v>
      </c>
      <c r="N1499">
        <f>SUMIF(Erfassung4!BD:BD,L1499,Erfassung4!BG:BG)</f>
        <v>0</v>
      </c>
      <c r="O1499">
        <f t="shared" si="63"/>
        <v>0</v>
      </c>
      <c r="P1499">
        <f t="shared" si="62"/>
        <v>1</v>
      </c>
    </row>
    <row r="1500" spans="12:16" x14ac:dyDescent="0.25">
      <c r="L1500" s="264">
        <f>Member!A1500</f>
        <v>0</v>
      </c>
      <c r="M1500">
        <f>SUMIF(Erfassung4!BD:BD,L1500,Erfassung4!BW:BW)</f>
        <v>0</v>
      </c>
      <c r="N1500">
        <f>SUMIF(Erfassung4!BD:BD,L1500,Erfassung4!BG:BG)</f>
        <v>0</v>
      </c>
      <c r="O1500">
        <f t="shared" si="63"/>
        <v>0</v>
      </c>
      <c r="P1500">
        <f t="shared" si="62"/>
        <v>1</v>
      </c>
    </row>
    <row r="1501" spans="12:16" x14ac:dyDescent="0.25">
      <c r="L1501" s="264">
        <f>Member!A1501</f>
        <v>0</v>
      </c>
      <c r="M1501">
        <f>SUMIF(Erfassung4!BD:BD,L1501,Erfassung4!BW:BW)</f>
        <v>0</v>
      </c>
      <c r="N1501">
        <f>SUMIF(Erfassung4!BD:BD,L1501,Erfassung4!BG:BG)</f>
        <v>0</v>
      </c>
      <c r="O1501">
        <f t="shared" si="63"/>
        <v>0</v>
      </c>
      <c r="P1501">
        <f t="shared" si="62"/>
        <v>1</v>
      </c>
    </row>
    <row r="1502" spans="12:16" x14ac:dyDescent="0.25">
      <c r="L1502" s="264">
        <f>Member!A1502</f>
        <v>0</v>
      </c>
      <c r="M1502">
        <f>SUMIF(Erfassung4!BD:BD,L1502,Erfassung4!BW:BW)</f>
        <v>0</v>
      </c>
      <c r="N1502">
        <f>SUMIF(Erfassung4!BD:BD,L1502,Erfassung4!BG:BG)</f>
        <v>0</v>
      </c>
      <c r="O1502">
        <f t="shared" si="63"/>
        <v>0</v>
      </c>
      <c r="P1502">
        <f t="shared" si="62"/>
        <v>1</v>
      </c>
    </row>
    <row r="1503" spans="12:16" x14ac:dyDescent="0.25">
      <c r="L1503" s="264">
        <f>Member!A1503</f>
        <v>0</v>
      </c>
      <c r="M1503">
        <f>SUMIF(Erfassung4!BD:BD,L1503,Erfassung4!BW:BW)</f>
        <v>0</v>
      </c>
      <c r="N1503">
        <f>SUMIF(Erfassung4!BD:BD,L1503,Erfassung4!BG:BG)</f>
        <v>0</v>
      </c>
      <c r="O1503">
        <f t="shared" si="63"/>
        <v>0</v>
      </c>
      <c r="P1503">
        <f t="shared" si="62"/>
        <v>1</v>
      </c>
    </row>
    <row r="1504" spans="12:16" x14ac:dyDescent="0.25">
      <c r="L1504" s="264">
        <f>Member!A1504</f>
        <v>0</v>
      </c>
      <c r="M1504">
        <f>SUMIF(Erfassung4!BD:BD,L1504,Erfassung4!BW:BW)</f>
        <v>0</v>
      </c>
      <c r="N1504">
        <f>SUMIF(Erfassung4!BD:BD,L1504,Erfassung4!BG:BG)</f>
        <v>0</v>
      </c>
      <c r="O1504">
        <f t="shared" si="63"/>
        <v>0</v>
      </c>
      <c r="P1504">
        <f t="shared" si="62"/>
        <v>1</v>
      </c>
    </row>
    <row r="1505" spans="12:16" x14ac:dyDescent="0.25">
      <c r="L1505" s="264">
        <f>Member!A1505</f>
        <v>0</v>
      </c>
      <c r="M1505">
        <f>SUMIF(Erfassung4!BD:BD,L1505,Erfassung4!BW:BW)</f>
        <v>0</v>
      </c>
      <c r="N1505">
        <f>SUMIF(Erfassung4!BD:BD,L1505,Erfassung4!BG:BG)</f>
        <v>0</v>
      </c>
      <c r="O1505">
        <f t="shared" si="63"/>
        <v>0</v>
      </c>
      <c r="P1505">
        <f t="shared" si="62"/>
        <v>1</v>
      </c>
    </row>
    <row r="1506" spans="12:16" x14ac:dyDescent="0.25">
      <c r="L1506" s="264">
        <f>Member!A1506</f>
        <v>0</v>
      </c>
      <c r="M1506">
        <f>SUMIF(Erfassung4!BD:BD,L1506,Erfassung4!BW:BW)</f>
        <v>0</v>
      </c>
      <c r="N1506">
        <f>SUMIF(Erfassung4!BD:BD,L1506,Erfassung4!BG:BG)</f>
        <v>0</v>
      </c>
      <c r="O1506">
        <f t="shared" si="63"/>
        <v>0</v>
      </c>
      <c r="P1506">
        <f t="shared" si="62"/>
        <v>1</v>
      </c>
    </row>
    <row r="1507" spans="12:16" x14ac:dyDescent="0.25">
      <c r="L1507" s="264">
        <f>Member!A1507</f>
        <v>0</v>
      </c>
      <c r="M1507">
        <f>SUMIF(Erfassung4!BD:BD,L1507,Erfassung4!BW:BW)</f>
        <v>0</v>
      </c>
      <c r="N1507">
        <f>SUMIF(Erfassung4!BD:BD,L1507,Erfassung4!BG:BG)</f>
        <v>0</v>
      </c>
      <c r="O1507">
        <f t="shared" si="63"/>
        <v>0</v>
      </c>
      <c r="P1507">
        <f t="shared" si="62"/>
        <v>1</v>
      </c>
    </row>
    <row r="1508" spans="12:16" x14ac:dyDescent="0.25">
      <c r="L1508" s="264">
        <f>Member!A1508</f>
        <v>0</v>
      </c>
      <c r="M1508">
        <f>SUMIF(Erfassung4!BD:BD,L1508,Erfassung4!BW:BW)</f>
        <v>0</v>
      </c>
      <c r="N1508">
        <f>SUMIF(Erfassung4!BD:BD,L1508,Erfassung4!BG:BG)</f>
        <v>0</v>
      </c>
      <c r="O1508">
        <f t="shared" si="63"/>
        <v>0</v>
      </c>
      <c r="P1508">
        <f t="shared" si="62"/>
        <v>1</v>
      </c>
    </row>
    <row r="1509" spans="12:16" x14ac:dyDescent="0.25">
      <c r="L1509" s="264">
        <f>Member!A1509</f>
        <v>0</v>
      </c>
      <c r="M1509">
        <f>SUMIF(Erfassung4!BD:BD,L1509,Erfassung4!BW:BW)</f>
        <v>0</v>
      </c>
      <c r="N1509">
        <f>SUMIF(Erfassung4!BD:BD,L1509,Erfassung4!BG:BG)</f>
        <v>0</v>
      </c>
      <c r="O1509">
        <f t="shared" si="63"/>
        <v>0</v>
      </c>
      <c r="P1509">
        <f t="shared" si="62"/>
        <v>1</v>
      </c>
    </row>
    <row r="1510" spans="12:16" x14ac:dyDescent="0.25">
      <c r="L1510" s="264">
        <f>Member!A1510</f>
        <v>0</v>
      </c>
      <c r="M1510">
        <f>SUMIF(Erfassung4!BD:BD,L1510,Erfassung4!BW:BW)</f>
        <v>0</v>
      </c>
      <c r="N1510">
        <f>SUMIF(Erfassung4!BD:BD,L1510,Erfassung4!BG:BG)</f>
        <v>0</v>
      </c>
      <c r="O1510">
        <f t="shared" si="63"/>
        <v>0</v>
      </c>
      <c r="P1510">
        <f t="shared" si="62"/>
        <v>1</v>
      </c>
    </row>
    <row r="1511" spans="12:16" x14ac:dyDescent="0.25">
      <c r="L1511" s="264">
        <f>Member!A1511</f>
        <v>0</v>
      </c>
      <c r="M1511">
        <f>SUMIF(Erfassung4!BD:BD,L1511,Erfassung4!BW:BW)</f>
        <v>0</v>
      </c>
      <c r="N1511">
        <f>SUMIF(Erfassung4!BD:BD,L1511,Erfassung4!BG:BG)</f>
        <v>0</v>
      </c>
      <c r="O1511">
        <f t="shared" si="63"/>
        <v>0</v>
      </c>
      <c r="P1511">
        <f t="shared" si="62"/>
        <v>1</v>
      </c>
    </row>
    <row r="1512" spans="12:16" x14ac:dyDescent="0.25">
      <c r="L1512" s="264">
        <f>Member!A1512</f>
        <v>0</v>
      </c>
      <c r="M1512">
        <f>SUMIF(Erfassung4!BD:BD,L1512,Erfassung4!BW:BW)</f>
        <v>0</v>
      </c>
      <c r="N1512">
        <f>SUMIF(Erfassung4!BD:BD,L1512,Erfassung4!BG:BG)</f>
        <v>0</v>
      </c>
      <c r="O1512">
        <f t="shared" si="63"/>
        <v>0</v>
      </c>
      <c r="P1512">
        <f t="shared" si="62"/>
        <v>1</v>
      </c>
    </row>
    <row r="1513" spans="12:16" x14ac:dyDescent="0.25">
      <c r="L1513" s="264">
        <f>Member!A1513</f>
        <v>0</v>
      </c>
      <c r="M1513">
        <f>SUMIF(Erfassung4!BD:BD,L1513,Erfassung4!BW:BW)</f>
        <v>0</v>
      </c>
      <c r="N1513">
        <f>SUMIF(Erfassung4!BD:BD,L1513,Erfassung4!BG:BG)</f>
        <v>0</v>
      </c>
      <c r="O1513">
        <f t="shared" si="63"/>
        <v>0</v>
      </c>
      <c r="P1513">
        <f t="shared" si="62"/>
        <v>1</v>
      </c>
    </row>
    <row r="1514" spans="12:16" x14ac:dyDescent="0.25">
      <c r="L1514" s="264">
        <f>Member!A1514</f>
        <v>0</v>
      </c>
      <c r="M1514">
        <f>SUMIF(Erfassung4!BD:BD,L1514,Erfassung4!BW:BW)</f>
        <v>0</v>
      </c>
      <c r="N1514">
        <f>SUMIF(Erfassung4!BD:BD,L1514,Erfassung4!BG:BG)</f>
        <v>0</v>
      </c>
      <c r="O1514">
        <f t="shared" si="63"/>
        <v>0</v>
      </c>
      <c r="P1514">
        <f t="shared" si="62"/>
        <v>1</v>
      </c>
    </row>
    <row r="1515" spans="12:16" x14ac:dyDescent="0.25">
      <c r="L1515" s="264">
        <f>Member!A1515</f>
        <v>0</v>
      </c>
      <c r="M1515">
        <f>SUMIF(Erfassung4!BD:BD,L1515,Erfassung4!BW:BW)</f>
        <v>0</v>
      </c>
      <c r="N1515">
        <f>SUMIF(Erfassung4!BD:BD,L1515,Erfassung4!BG:BG)</f>
        <v>0</v>
      </c>
      <c r="O1515">
        <f t="shared" si="63"/>
        <v>0</v>
      </c>
      <c r="P1515">
        <f t="shared" si="62"/>
        <v>1</v>
      </c>
    </row>
    <row r="1516" spans="12:16" x14ac:dyDescent="0.25">
      <c r="L1516" s="264">
        <f>Member!A1516</f>
        <v>0</v>
      </c>
      <c r="M1516">
        <f>SUMIF(Erfassung4!BD:BD,L1516,Erfassung4!BW:BW)</f>
        <v>0</v>
      </c>
      <c r="N1516">
        <f>SUMIF(Erfassung4!BD:BD,L1516,Erfassung4!BG:BG)</f>
        <v>0</v>
      </c>
      <c r="O1516">
        <f t="shared" si="63"/>
        <v>0</v>
      </c>
      <c r="P1516">
        <f t="shared" si="62"/>
        <v>1</v>
      </c>
    </row>
    <row r="1517" spans="12:16" x14ac:dyDescent="0.25">
      <c r="L1517" s="264">
        <f>Member!A1517</f>
        <v>0</v>
      </c>
      <c r="M1517">
        <f>SUMIF(Erfassung4!BD:BD,L1517,Erfassung4!BW:BW)</f>
        <v>0</v>
      </c>
      <c r="N1517">
        <f>SUMIF(Erfassung4!BD:BD,L1517,Erfassung4!BG:BG)</f>
        <v>0</v>
      </c>
      <c r="O1517">
        <f t="shared" si="63"/>
        <v>0</v>
      </c>
      <c r="P1517">
        <f t="shared" si="62"/>
        <v>1</v>
      </c>
    </row>
    <row r="1518" spans="12:16" x14ac:dyDescent="0.25">
      <c r="L1518" s="264">
        <f>Member!A1518</f>
        <v>0</v>
      </c>
      <c r="M1518">
        <f>SUMIF(Erfassung4!BD:BD,L1518,Erfassung4!BW:BW)</f>
        <v>0</v>
      </c>
      <c r="N1518">
        <f>SUMIF(Erfassung4!BD:BD,L1518,Erfassung4!BG:BG)</f>
        <v>0</v>
      </c>
      <c r="O1518">
        <f t="shared" si="63"/>
        <v>0</v>
      </c>
      <c r="P1518">
        <f t="shared" si="62"/>
        <v>1</v>
      </c>
    </row>
    <row r="1519" spans="12:16" x14ac:dyDescent="0.25">
      <c r="L1519" s="264">
        <f>Member!A1519</f>
        <v>0</v>
      </c>
      <c r="M1519">
        <f>SUMIF(Erfassung4!BD:BD,L1519,Erfassung4!BW:BW)</f>
        <v>0</v>
      </c>
      <c r="N1519">
        <f>SUMIF(Erfassung4!BD:BD,L1519,Erfassung4!BG:BG)</f>
        <v>0</v>
      </c>
      <c r="O1519">
        <f t="shared" si="63"/>
        <v>0</v>
      </c>
      <c r="P1519">
        <f t="shared" si="62"/>
        <v>1</v>
      </c>
    </row>
    <row r="1520" spans="12:16" x14ac:dyDescent="0.25">
      <c r="L1520" s="264">
        <f>Member!A1520</f>
        <v>0</v>
      </c>
      <c r="M1520">
        <f>SUMIF(Erfassung4!BD:BD,L1520,Erfassung4!BW:BW)</f>
        <v>0</v>
      </c>
      <c r="N1520">
        <f>SUMIF(Erfassung4!BD:BD,L1520,Erfassung4!BG:BG)</f>
        <v>0</v>
      </c>
      <c r="O1520">
        <f t="shared" si="63"/>
        <v>0</v>
      </c>
      <c r="P1520">
        <f t="shared" si="62"/>
        <v>1</v>
      </c>
    </row>
    <row r="1521" spans="12:16" x14ac:dyDescent="0.25">
      <c r="L1521" s="264">
        <f>Member!A1521</f>
        <v>0</v>
      </c>
      <c r="M1521">
        <f>SUMIF(Erfassung4!BD:BD,L1521,Erfassung4!BW:BW)</f>
        <v>0</v>
      </c>
      <c r="N1521">
        <f>SUMIF(Erfassung4!BD:BD,L1521,Erfassung4!BG:BG)</f>
        <v>0</v>
      </c>
      <c r="O1521">
        <f t="shared" si="63"/>
        <v>0</v>
      </c>
      <c r="P1521">
        <f t="shared" si="62"/>
        <v>1</v>
      </c>
    </row>
    <row r="1522" spans="12:16" x14ac:dyDescent="0.25">
      <c r="L1522" s="264">
        <f>Member!A1522</f>
        <v>0</v>
      </c>
      <c r="M1522">
        <f>SUMIF(Erfassung4!BD:BD,L1522,Erfassung4!BW:BW)</f>
        <v>0</v>
      </c>
      <c r="N1522">
        <f>SUMIF(Erfassung4!BD:BD,L1522,Erfassung4!BG:BG)</f>
        <v>0</v>
      </c>
      <c r="O1522">
        <f t="shared" si="63"/>
        <v>0</v>
      </c>
      <c r="P1522">
        <f t="shared" si="62"/>
        <v>1</v>
      </c>
    </row>
    <row r="1523" spans="12:16" x14ac:dyDescent="0.25">
      <c r="L1523" s="264">
        <f>Member!A1523</f>
        <v>0</v>
      </c>
      <c r="M1523">
        <f>SUMIF(Erfassung4!BD:BD,L1523,Erfassung4!BW:BW)</f>
        <v>0</v>
      </c>
      <c r="N1523">
        <f>SUMIF(Erfassung4!BD:BD,L1523,Erfassung4!BG:BG)</f>
        <v>0</v>
      </c>
      <c r="O1523">
        <f t="shared" si="63"/>
        <v>0</v>
      </c>
      <c r="P1523">
        <f t="shared" si="62"/>
        <v>1</v>
      </c>
    </row>
    <row r="1524" spans="12:16" x14ac:dyDescent="0.25">
      <c r="L1524" s="264">
        <f>Member!A1524</f>
        <v>0</v>
      </c>
      <c r="M1524">
        <f>SUMIF(Erfassung4!BD:BD,L1524,Erfassung4!BW:BW)</f>
        <v>0</v>
      </c>
      <c r="N1524">
        <f>SUMIF(Erfassung4!BD:BD,L1524,Erfassung4!BG:BG)</f>
        <v>0</v>
      </c>
      <c r="O1524">
        <f t="shared" si="63"/>
        <v>0</v>
      </c>
      <c r="P1524">
        <f t="shared" si="62"/>
        <v>1</v>
      </c>
    </row>
    <row r="1525" spans="12:16" x14ac:dyDescent="0.25">
      <c r="L1525" s="264">
        <f>Member!A1525</f>
        <v>0</v>
      </c>
      <c r="M1525">
        <f>SUMIF(Erfassung4!BD:BD,L1525,Erfassung4!BW:BW)</f>
        <v>0</v>
      </c>
      <c r="N1525">
        <f>SUMIF(Erfassung4!BD:BD,L1525,Erfassung4!BG:BG)</f>
        <v>0</v>
      </c>
      <c r="O1525">
        <f t="shared" si="63"/>
        <v>0</v>
      </c>
      <c r="P1525">
        <f t="shared" si="62"/>
        <v>1</v>
      </c>
    </row>
    <row r="1526" spans="12:16" x14ac:dyDescent="0.25">
      <c r="L1526" s="264">
        <f>Member!A1526</f>
        <v>0</v>
      </c>
      <c r="M1526">
        <f>SUMIF(Erfassung4!BD:BD,L1526,Erfassung4!BW:BW)</f>
        <v>0</v>
      </c>
      <c r="N1526">
        <f>SUMIF(Erfassung4!BD:BD,L1526,Erfassung4!BG:BG)</f>
        <v>0</v>
      </c>
      <c r="O1526">
        <f t="shared" si="63"/>
        <v>0</v>
      </c>
      <c r="P1526">
        <f t="shared" si="62"/>
        <v>1</v>
      </c>
    </row>
    <row r="1527" spans="12:16" x14ac:dyDescent="0.25">
      <c r="L1527" s="264">
        <f>Member!A1527</f>
        <v>0</v>
      </c>
      <c r="M1527">
        <f>SUMIF(Erfassung4!BD:BD,L1527,Erfassung4!BW:BW)</f>
        <v>0</v>
      </c>
      <c r="N1527">
        <f>SUMIF(Erfassung4!BD:BD,L1527,Erfassung4!BG:BG)</f>
        <v>0</v>
      </c>
      <c r="O1527">
        <f t="shared" si="63"/>
        <v>0</v>
      </c>
      <c r="P1527">
        <f t="shared" si="62"/>
        <v>1</v>
      </c>
    </row>
    <row r="1528" spans="12:16" x14ac:dyDescent="0.25">
      <c r="L1528" s="264">
        <f>Member!A1528</f>
        <v>0</v>
      </c>
      <c r="M1528">
        <f>SUMIF(Erfassung4!BD:BD,L1528,Erfassung4!BW:BW)</f>
        <v>0</v>
      </c>
      <c r="N1528">
        <f>SUMIF(Erfassung4!BD:BD,L1528,Erfassung4!BG:BG)</f>
        <v>0</v>
      </c>
      <c r="O1528">
        <f t="shared" si="63"/>
        <v>0</v>
      </c>
      <c r="P1528">
        <f t="shared" si="62"/>
        <v>1</v>
      </c>
    </row>
    <row r="1529" spans="12:16" x14ac:dyDescent="0.25">
      <c r="L1529" s="264">
        <f>Member!A1529</f>
        <v>0</v>
      </c>
      <c r="M1529">
        <f>SUMIF(Erfassung4!BD:BD,L1529,Erfassung4!BW:BW)</f>
        <v>0</v>
      </c>
      <c r="N1529">
        <f>SUMIF(Erfassung4!BD:BD,L1529,Erfassung4!BG:BG)</f>
        <v>0</v>
      </c>
      <c r="O1529">
        <f t="shared" si="63"/>
        <v>0</v>
      </c>
      <c r="P1529">
        <f t="shared" si="62"/>
        <v>1</v>
      </c>
    </row>
    <row r="1530" spans="12:16" x14ac:dyDescent="0.25">
      <c r="L1530" s="264">
        <f>Member!A1530</f>
        <v>0</v>
      </c>
      <c r="M1530">
        <f>SUMIF(Erfassung4!BD:BD,L1530,Erfassung4!BW:BW)</f>
        <v>0</v>
      </c>
      <c r="N1530">
        <f>SUMIF(Erfassung4!BD:BD,L1530,Erfassung4!BG:BG)</f>
        <v>0</v>
      </c>
      <c r="O1530">
        <f t="shared" si="63"/>
        <v>0</v>
      </c>
      <c r="P1530">
        <f t="shared" si="62"/>
        <v>1</v>
      </c>
    </row>
    <row r="1531" spans="12:16" x14ac:dyDescent="0.25">
      <c r="L1531" s="264">
        <f>Member!A1531</f>
        <v>0</v>
      </c>
      <c r="M1531">
        <f>SUMIF(Erfassung4!BD:BD,L1531,Erfassung4!BW:BW)</f>
        <v>0</v>
      </c>
      <c r="N1531">
        <f>SUMIF(Erfassung4!BD:BD,L1531,Erfassung4!BG:BG)</f>
        <v>0</v>
      </c>
      <c r="O1531">
        <f t="shared" si="63"/>
        <v>0</v>
      </c>
      <c r="P1531">
        <f t="shared" si="62"/>
        <v>1</v>
      </c>
    </row>
    <row r="1532" spans="12:16" x14ac:dyDescent="0.25">
      <c r="L1532" s="264">
        <f>Member!A1532</f>
        <v>0</v>
      </c>
      <c r="M1532">
        <f>SUMIF(Erfassung4!BD:BD,L1532,Erfassung4!BW:BW)</f>
        <v>0</v>
      </c>
      <c r="N1532">
        <f>SUMIF(Erfassung4!BD:BD,L1532,Erfassung4!BG:BG)</f>
        <v>0</v>
      </c>
      <c r="O1532">
        <f t="shared" si="63"/>
        <v>0</v>
      </c>
      <c r="P1532">
        <f t="shared" si="62"/>
        <v>1</v>
      </c>
    </row>
    <row r="1533" spans="12:16" x14ac:dyDescent="0.25">
      <c r="L1533" s="264">
        <f>Member!A1533</f>
        <v>0</v>
      </c>
      <c r="M1533">
        <f>SUMIF(Erfassung4!BD:BD,L1533,Erfassung4!BW:BW)</f>
        <v>0</v>
      </c>
      <c r="N1533">
        <f>SUMIF(Erfassung4!BD:BD,L1533,Erfassung4!BG:BG)</f>
        <v>0</v>
      </c>
      <c r="O1533">
        <f t="shared" si="63"/>
        <v>0</v>
      </c>
      <c r="P1533">
        <f t="shared" si="62"/>
        <v>1</v>
      </c>
    </row>
    <row r="1534" spans="12:16" x14ac:dyDescent="0.25">
      <c r="L1534" s="264">
        <f>Member!A1534</f>
        <v>0</v>
      </c>
      <c r="M1534">
        <f>SUMIF(Erfassung4!BD:BD,L1534,Erfassung4!BW:BW)</f>
        <v>0</v>
      </c>
      <c r="N1534">
        <f>SUMIF(Erfassung4!BD:BD,L1534,Erfassung4!BG:BG)</f>
        <v>0</v>
      </c>
      <c r="O1534">
        <f t="shared" si="63"/>
        <v>0</v>
      </c>
      <c r="P1534">
        <f t="shared" si="62"/>
        <v>1</v>
      </c>
    </row>
    <row r="1535" spans="12:16" x14ac:dyDescent="0.25">
      <c r="L1535" s="264">
        <f>Member!A1535</f>
        <v>0</v>
      </c>
      <c r="M1535">
        <f>SUMIF(Erfassung4!BD:BD,L1535,Erfassung4!BW:BW)</f>
        <v>0</v>
      </c>
      <c r="N1535">
        <f>SUMIF(Erfassung4!BD:BD,L1535,Erfassung4!BG:BG)</f>
        <v>0</v>
      </c>
      <c r="O1535">
        <f t="shared" si="63"/>
        <v>0</v>
      </c>
      <c r="P1535">
        <f t="shared" si="62"/>
        <v>1</v>
      </c>
    </row>
    <row r="1536" spans="12:16" x14ac:dyDescent="0.25">
      <c r="L1536" s="264">
        <f>Member!A1536</f>
        <v>0</v>
      </c>
      <c r="M1536">
        <f>SUMIF(Erfassung4!BD:BD,L1536,Erfassung4!BW:BW)</f>
        <v>0</v>
      </c>
      <c r="N1536">
        <f>SUMIF(Erfassung4!BD:BD,L1536,Erfassung4!BG:BG)</f>
        <v>0</v>
      </c>
      <c r="O1536">
        <f t="shared" si="63"/>
        <v>0</v>
      </c>
      <c r="P1536">
        <f t="shared" si="62"/>
        <v>1</v>
      </c>
    </row>
    <row r="1537" spans="12:16" x14ac:dyDescent="0.25">
      <c r="L1537" s="264">
        <f>Member!A1537</f>
        <v>0</v>
      </c>
      <c r="M1537">
        <f>SUMIF(Erfassung4!BD:BD,L1537,Erfassung4!BW:BW)</f>
        <v>0</v>
      </c>
      <c r="N1537">
        <f>SUMIF(Erfassung4!BD:BD,L1537,Erfassung4!BG:BG)</f>
        <v>0</v>
      </c>
      <c r="O1537">
        <f t="shared" si="63"/>
        <v>0</v>
      </c>
      <c r="P1537">
        <f t="shared" si="62"/>
        <v>1</v>
      </c>
    </row>
    <row r="1538" spans="12:16" x14ac:dyDescent="0.25">
      <c r="L1538" s="264">
        <f>Member!A1538</f>
        <v>0</v>
      </c>
      <c r="M1538">
        <f>SUMIF(Erfassung4!BD:BD,L1538,Erfassung4!BW:BW)</f>
        <v>0</v>
      </c>
      <c r="N1538">
        <f>SUMIF(Erfassung4!BD:BD,L1538,Erfassung4!BG:BG)</f>
        <v>0</v>
      </c>
      <c r="O1538">
        <f t="shared" si="63"/>
        <v>0</v>
      </c>
      <c r="P1538">
        <f t="shared" ref="P1538:P1601" si="64">RANK(O1538,O:O)</f>
        <v>1</v>
      </c>
    </row>
    <row r="1539" spans="12:16" x14ac:dyDescent="0.25">
      <c r="L1539" s="264">
        <f>Member!A1539</f>
        <v>0</v>
      </c>
      <c r="M1539">
        <f>SUMIF(Erfassung4!BD:BD,L1539,Erfassung4!BW:BW)</f>
        <v>0</v>
      </c>
      <c r="N1539">
        <f>SUMIF(Erfassung4!BD:BD,L1539,Erfassung4!BG:BG)</f>
        <v>0</v>
      </c>
      <c r="O1539">
        <f t="shared" ref="O1539:O1602" si="65">IF(N1539=0,0,M1539/N1539-ROW()/1000000000)</f>
        <v>0</v>
      </c>
      <c r="P1539">
        <f t="shared" si="64"/>
        <v>1</v>
      </c>
    </row>
    <row r="1540" spans="12:16" x14ac:dyDescent="0.25">
      <c r="L1540" s="264">
        <f>Member!A1540</f>
        <v>0</v>
      </c>
      <c r="M1540">
        <f>SUMIF(Erfassung4!BD:BD,L1540,Erfassung4!BW:BW)</f>
        <v>0</v>
      </c>
      <c r="N1540">
        <f>SUMIF(Erfassung4!BD:BD,L1540,Erfassung4!BG:BG)</f>
        <v>0</v>
      </c>
      <c r="O1540">
        <f t="shared" si="65"/>
        <v>0</v>
      </c>
      <c r="P1540">
        <f t="shared" si="64"/>
        <v>1</v>
      </c>
    </row>
    <row r="1541" spans="12:16" x14ac:dyDescent="0.25">
      <c r="L1541" s="264">
        <f>Member!A1541</f>
        <v>0</v>
      </c>
      <c r="M1541">
        <f>SUMIF(Erfassung4!BD:BD,L1541,Erfassung4!BW:BW)</f>
        <v>0</v>
      </c>
      <c r="N1541">
        <f>SUMIF(Erfassung4!BD:BD,L1541,Erfassung4!BG:BG)</f>
        <v>0</v>
      </c>
      <c r="O1541">
        <f t="shared" si="65"/>
        <v>0</v>
      </c>
      <c r="P1541">
        <f t="shared" si="64"/>
        <v>1</v>
      </c>
    </row>
    <row r="1542" spans="12:16" x14ac:dyDescent="0.25">
      <c r="L1542" s="264">
        <f>Member!A1542</f>
        <v>0</v>
      </c>
      <c r="M1542">
        <f>SUMIF(Erfassung4!BD:BD,L1542,Erfassung4!BW:BW)</f>
        <v>0</v>
      </c>
      <c r="N1542">
        <f>SUMIF(Erfassung4!BD:BD,L1542,Erfassung4!BG:BG)</f>
        <v>0</v>
      </c>
      <c r="O1542">
        <f t="shared" si="65"/>
        <v>0</v>
      </c>
      <c r="P1542">
        <f t="shared" si="64"/>
        <v>1</v>
      </c>
    </row>
    <row r="1543" spans="12:16" x14ac:dyDescent="0.25">
      <c r="L1543" s="264">
        <f>Member!A1543</f>
        <v>0</v>
      </c>
      <c r="M1543">
        <f>SUMIF(Erfassung4!BD:BD,L1543,Erfassung4!BW:BW)</f>
        <v>0</v>
      </c>
      <c r="N1543">
        <f>SUMIF(Erfassung4!BD:BD,L1543,Erfassung4!BG:BG)</f>
        <v>0</v>
      </c>
      <c r="O1543">
        <f t="shared" si="65"/>
        <v>0</v>
      </c>
      <c r="P1543">
        <f t="shared" si="64"/>
        <v>1</v>
      </c>
    </row>
    <row r="1544" spans="12:16" x14ac:dyDescent="0.25">
      <c r="L1544" s="264">
        <f>Member!A1544</f>
        <v>0</v>
      </c>
      <c r="M1544">
        <f>SUMIF(Erfassung4!BD:BD,L1544,Erfassung4!BW:BW)</f>
        <v>0</v>
      </c>
      <c r="N1544">
        <f>SUMIF(Erfassung4!BD:BD,L1544,Erfassung4!BG:BG)</f>
        <v>0</v>
      </c>
      <c r="O1544">
        <f t="shared" si="65"/>
        <v>0</v>
      </c>
      <c r="P1544">
        <f t="shared" si="64"/>
        <v>1</v>
      </c>
    </row>
    <row r="1545" spans="12:16" x14ac:dyDescent="0.25">
      <c r="L1545" s="264">
        <f>Member!A1545</f>
        <v>0</v>
      </c>
      <c r="M1545">
        <f>SUMIF(Erfassung4!BD:BD,L1545,Erfassung4!BW:BW)</f>
        <v>0</v>
      </c>
      <c r="N1545">
        <f>SUMIF(Erfassung4!BD:BD,L1545,Erfassung4!BG:BG)</f>
        <v>0</v>
      </c>
      <c r="O1545">
        <f t="shared" si="65"/>
        <v>0</v>
      </c>
      <c r="P1545">
        <f t="shared" si="64"/>
        <v>1</v>
      </c>
    </row>
    <row r="1546" spans="12:16" x14ac:dyDescent="0.25">
      <c r="L1546" s="264">
        <f>Member!A1546</f>
        <v>0</v>
      </c>
      <c r="M1546">
        <f>SUMIF(Erfassung4!BD:BD,L1546,Erfassung4!BW:BW)</f>
        <v>0</v>
      </c>
      <c r="N1546">
        <f>SUMIF(Erfassung4!BD:BD,L1546,Erfassung4!BG:BG)</f>
        <v>0</v>
      </c>
      <c r="O1546">
        <f t="shared" si="65"/>
        <v>0</v>
      </c>
      <c r="P1546">
        <f t="shared" si="64"/>
        <v>1</v>
      </c>
    </row>
    <row r="1547" spans="12:16" x14ac:dyDescent="0.25">
      <c r="L1547" s="264">
        <f>Member!A1547</f>
        <v>0</v>
      </c>
      <c r="M1547">
        <f>SUMIF(Erfassung4!BD:BD,L1547,Erfassung4!BW:BW)</f>
        <v>0</v>
      </c>
      <c r="N1547">
        <f>SUMIF(Erfassung4!BD:BD,L1547,Erfassung4!BG:BG)</f>
        <v>0</v>
      </c>
      <c r="O1547">
        <f t="shared" si="65"/>
        <v>0</v>
      </c>
      <c r="P1547">
        <f t="shared" si="64"/>
        <v>1</v>
      </c>
    </row>
    <row r="1548" spans="12:16" x14ac:dyDescent="0.25">
      <c r="L1548" s="264">
        <f>Member!A1548</f>
        <v>0</v>
      </c>
      <c r="M1548">
        <f>SUMIF(Erfassung4!BD:BD,L1548,Erfassung4!BW:BW)</f>
        <v>0</v>
      </c>
      <c r="N1548">
        <f>SUMIF(Erfassung4!BD:BD,L1548,Erfassung4!BG:BG)</f>
        <v>0</v>
      </c>
      <c r="O1548">
        <f t="shared" si="65"/>
        <v>0</v>
      </c>
      <c r="P1548">
        <f t="shared" si="64"/>
        <v>1</v>
      </c>
    </row>
    <row r="1549" spans="12:16" x14ac:dyDescent="0.25">
      <c r="L1549" s="264">
        <f>Member!A1549</f>
        <v>0</v>
      </c>
      <c r="M1549">
        <f>SUMIF(Erfassung4!BD:BD,L1549,Erfassung4!BW:BW)</f>
        <v>0</v>
      </c>
      <c r="N1549">
        <f>SUMIF(Erfassung4!BD:BD,L1549,Erfassung4!BG:BG)</f>
        <v>0</v>
      </c>
      <c r="O1549">
        <f t="shared" si="65"/>
        <v>0</v>
      </c>
      <c r="P1549">
        <f t="shared" si="64"/>
        <v>1</v>
      </c>
    </row>
    <row r="1550" spans="12:16" x14ac:dyDescent="0.25">
      <c r="L1550" s="264">
        <f>Member!A1550</f>
        <v>0</v>
      </c>
      <c r="M1550">
        <f>SUMIF(Erfassung4!BD:BD,L1550,Erfassung4!BW:BW)</f>
        <v>0</v>
      </c>
      <c r="N1550">
        <f>SUMIF(Erfassung4!BD:BD,L1550,Erfassung4!BG:BG)</f>
        <v>0</v>
      </c>
      <c r="O1550">
        <f t="shared" si="65"/>
        <v>0</v>
      </c>
      <c r="P1550">
        <f t="shared" si="64"/>
        <v>1</v>
      </c>
    </row>
    <row r="1551" spans="12:16" x14ac:dyDescent="0.25">
      <c r="L1551" s="264">
        <f>Member!A1551</f>
        <v>0</v>
      </c>
      <c r="M1551">
        <f>SUMIF(Erfassung4!BD:BD,L1551,Erfassung4!BW:BW)</f>
        <v>0</v>
      </c>
      <c r="N1551">
        <f>SUMIF(Erfassung4!BD:BD,L1551,Erfassung4!BG:BG)</f>
        <v>0</v>
      </c>
      <c r="O1551">
        <f t="shared" si="65"/>
        <v>0</v>
      </c>
      <c r="P1551">
        <f t="shared" si="64"/>
        <v>1</v>
      </c>
    </row>
    <row r="1552" spans="12:16" x14ac:dyDescent="0.25">
      <c r="L1552" s="264">
        <f>Member!A1552</f>
        <v>0</v>
      </c>
      <c r="M1552">
        <f>SUMIF(Erfassung4!BD:BD,L1552,Erfassung4!BW:BW)</f>
        <v>0</v>
      </c>
      <c r="N1552">
        <f>SUMIF(Erfassung4!BD:BD,L1552,Erfassung4!BG:BG)</f>
        <v>0</v>
      </c>
      <c r="O1552">
        <f t="shared" si="65"/>
        <v>0</v>
      </c>
      <c r="P1552">
        <f t="shared" si="64"/>
        <v>1</v>
      </c>
    </row>
    <row r="1553" spans="12:16" x14ac:dyDescent="0.25">
      <c r="L1553" s="264">
        <f>Member!A1553</f>
        <v>0</v>
      </c>
      <c r="M1553">
        <f>SUMIF(Erfassung4!BD:BD,L1553,Erfassung4!BW:BW)</f>
        <v>0</v>
      </c>
      <c r="N1553">
        <f>SUMIF(Erfassung4!BD:BD,L1553,Erfassung4!BG:BG)</f>
        <v>0</v>
      </c>
      <c r="O1553">
        <f t="shared" si="65"/>
        <v>0</v>
      </c>
      <c r="P1553">
        <f t="shared" si="64"/>
        <v>1</v>
      </c>
    </row>
    <row r="1554" spans="12:16" x14ac:dyDescent="0.25">
      <c r="L1554" s="264">
        <f>Member!A1554</f>
        <v>0</v>
      </c>
      <c r="M1554">
        <f>SUMIF(Erfassung4!BD:BD,L1554,Erfassung4!BW:BW)</f>
        <v>0</v>
      </c>
      <c r="N1554">
        <f>SUMIF(Erfassung4!BD:BD,L1554,Erfassung4!BG:BG)</f>
        <v>0</v>
      </c>
      <c r="O1554">
        <f t="shared" si="65"/>
        <v>0</v>
      </c>
      <c r="P1554">
        <f t="shared" si="64"/>
        <v>1</v>
      </c>
    </row>
    <row r="1555" spans="12:16" x14ac:dyDescent="0.25">
      <c r="L1555" s="264">
        <f>Member!A1555</f>
        <v>0</v>
      </c>
      <c r="M1555">
        <f>SUMIF(Erfassung4!BD:BD,L1555,Erfassung4!BW:BW)</f>
        <v>0</v>
      </c>
      <c r="N1555">
        <f>SUMIF(Erfassung4!BD:BD,L1555,Erfassung4!BG:BG)</f>
        <v>0</v>
      </c>
      <c r="O1555">
        <f t="shared" si="65"/>
        <v>0</v>
      </c>
      <c r="P1555">
        <f t="shared" si="64"/>
        <v>1</v>
      </c>
    </row>
    <row r="1556" spans="12:16" x14ac:dyDescent="0.25">
      <c r="L1556" s="264">
        <f>Member!A1556</f>
        <v>0</v>
      </c>
      <c r="M1556">
        <f>SUMIF(Erfassung4!BD:BD,L1556,Erfassung4!BW:BW)</f>
        <v>0</v>
      </c>
      <c r="N1556">
        <f>SUMIF(Erfassung4!BD:BD,L1556,Erfassung4!BG:BG)</f>
        <v>0</v>
      </c>
      <c r="O1556">
        <f t="shared" si="65"/>
        <v>0</v>
      </c>
      <c r="P1556">
        <f t="shared" si="64"/>
        <v>1</v>
      </c>
    </row>
    <row r="1557" spans="12:16" x14ac:dyDescent="0.25">
      <c r="L1557" s="264">
        <f>Member!A1557</f>
        <v>0</v>
      </c>
      <c r="M1557">
        <f>SUMIF(Erfassung4!BD:BD,L1557,Erfassung4!BW:BW)</f>
        <v>0</v>
      </c>
      <c r="N1557">
        <f>SUMIF(Erfassung4!BD:BD,L1557,Erfassung4!BG:BG)</f>
        <v>0</v>
      </c>
      <c r="O1557">
        <f t="shared" si="65"/>
        <v>0</v>
      </c>
      <c r="P1557">
        <f t="shared" si="64"/>
        <v>1</v>
      </c>
    </row>
    <row r="1558" spans="12:16" x14ac:dyDescent="0.25">
      <c r="L1558" s="264">
        <f>Member!A1558</f>
        <v>0</v>
      </c>
      <c r="M1558">
        <f>SUMIF(Erfassung4!BD:BD,L1558,Erfassung4!BW:BW)</f>
        <v>0</v>
      </c>
      <c r="N1558">
        <f>SUMIF(Erfassung4!BD:BD,L1558,Erfassung4!BG:BG)</f>
        <v>0</v>
      </c>
      <c r="O1558">
        <f t="shared" si="65"/>
        <v>0</v>
      </c>
      <c r="P1558">
        <f t="shared" si="64"/>
        <v>1</v>
      </c>
    </row>
    <row r="1559" spans="12:16" x14ac:dyDescent="0.25">
      <c r="L1559" s="264">
        <f>Member!A1559</f>
        <v>0</v>
      </c>
      <c r="M1559">
        <f>SUMIF(Erfassung4!BD:BD,L1559,Erfassung4!BW:BW)</f>
        <v>0</v>
      </c>
      <c r="N1559">
        <f>SUMIF(Erfassung4!BD:BD,L1559,Erfassung4!BG:BG)</f>
        <v>0</v>
      </c>
      <c r="O1559">
        <f t="shared" si="65"/>
        <v>0</v>
      </c>
      <c r="P1559">
        <f t="shared" si="64"/>
        <v>1</v>
      </c>
    </row>
    <row r="1560" spans="12:16" x14ac:dyDescent="0.25">
      <c r="L1560" s="264">
        <f>Member!A1560</f>
        <v>0</v>
      </c>
      <c r="M1560">
        <f>SUMIF(Erfassung4!BD:BD,L1560,Erfassung4!BW:BW)</f>
        <v>0</v>
      </c>
      <c r="N1560">
        <f>SUMIF(Erfassung4!BD:BD,L1560,Erfassung4!BG:BG)</f>
        <v>0</v>
      </c>
      <c r="O1560">
        <f t="shared" si="65"/>
        <v>0</v>
      </c>
      <c r="P1560">
        <f t="shared" si="64"/>
        <v>1</v>
      </c>
    </row>
    <row r="1561" spans="12:16" x14ac:dyDescent="0.25">
      <c r="L1561" s="264">
        <f>Member!A1561</f>
        <v>0</v>
      </c>
      <c r="M1561">
        <f>SUMIF(Erfassung4!BD:BD,L1561,Erfassung4!BW:BW)</f>
        <v>0</v>
      </c>
      <c r="N1561">
        <f>SUMIF(Erfassung4!BD:BD,L1561,Erfassung4!BG:BG)</f>
        <v>0</v>
      </c>
      <c r="O1561">
        <f t="shared" si="65"/>
        <v>0</v>
      </c>
      <c r="P1561">
        <f t="shared" si="64"/>
        <v>1</v>
      </c>
    </row>
    <row r="1562" spans="12:16" x14ac:dyDescent="0.25">
      <c r="L1562" s="264">
        <f>Member!A1562</f>
        <v>0</v>
      </c>
      <c r="M1562">
        <f>SUMIF(Erfassung4!BD:BD,L1562,Erfassung4!BW:BW)</f>
        <v>0</v>
      </c>
      <c r="N1562">
        <f>SUMIF(Erfassung4!BD:BD,L1562,Erfassung4!BG:BG)</f>
        <v>0</v>
      </c>
      <c r="O1562">
        <f t="shared" si="65"/>
        <v>0</v>
      </c>
      <c r="P1562">
        <f t="shared" si="64"/>
        <v>1</v>
      </c>
    </row>
    <row r="1563" spans="12:16" x14ac:dyDescent="0.25">
      <c r="L1563" s="264">
        <f>Member!A1563</f>
        <v>0</v>
      </c>
      <c r="M1563">
        <f>SUMIF(Erfassung4!BD:BD,L1563,Erfassung4!BW:BW)</f>
        <v>0</v>
      </c>
      <c r="N1563">
        <f>SUMIF(Erfassung4!BD:BD,L1563,Erfassung4!BG:BG)</f>
        <v>0</v>
      </c>
      <c r="O1563">
        <f t="shared" si="65"/>
        <v>0</v>
      </c>
      <c r="P1563">
        <f t="shared" si="64"/>
        <v>1</v>
      </c>
    </row>
    <row r="1564" spans="12:16" x14ac:dyDescent="0.25">
      <c r="L1564" s="264">
        <f>Member!A1564</f>
        <v>0</v>
      </c>
      <c r="M1564">
        <f>SUMIF(Erfassung4!BD:BD,L1564,Erfassung4!BW:BW)</f>
        <v>0</v>
      </c>
      <c r="N1564">
        <f>SUMIF(Erfassung4!BD:BD,L1564,Erfassung4!BG:BG)</f>
        <v>0</v>
      </c>
      <c r="O1564">
        <f t="shared" si="65"/>
        <v>0</v>
      </c>
      <c r="P1564">
        <f t="shared" si="64"/>
        <v>1</v>
      </c>
    </row>
    <row r="1565" spans="12:16" x14ac:dyDescent="0.25">
      <c r="L1565" s="264">
        <f>Member!A1565</f>
        <v>0</v>
      </c>
      <c r="M1565">
        <f>SUMIF(Erfassung4!BD:BD,L1565,Erfassung4!BW:BW)</f>
        <v>0</v>
      </c>
      <c r="N1565">
        <f>SUMIF(Erfassung4!BD:BD,L1565,Erfassung4!BG:BG)</f>
        <v>0</v>
      </c>
      <c r="O1565">
        <f t="shared" si="65"/>
        <v>0</v>
      </c>
      <c r="P1565">
        <f t="shared" si="64"/>
        <v>1</v>
      </c>
    </row>
    <row r="1566" spans="12:16" x14ac:dyDescent="0.25">
      <c r="L1566" s="264">
        <f>Member!A1566</f>
        <v>0</v>
      </c>
      <c r="M1566">
        <f>SUMIF(Erfassung4!BD:BD,L1566,Erfassung4!BW:BW)</f>
        <v>0</v>
      </c>
      <c r="N1566">
        <f>SUMIF(Erfassung4!BD:BD,L1566,Erfassung4!BG:BG)</f>
        <v>0</v>
      </c>
      <c r="O1566">
        <f t="shared" si="65"/>
        <v>0</v>
      </c>
      <c r="P1566">
        <f t="shared" si="64"/>
        <v>1</v>
      </c>
    </row>
    <row r="1567" spans="12:16" x14ac:dyDescent="0.25">
      <c r="L1567" s="264">
        <f>Member!A1567</f>
        <v>0</v>
      </c>
      <c r="M1567">
        <f>SUMIF(Erfassung4!BD:BD,L1567,Erfassung4!BW:BW)</f>
        <v>0</v>
      </c>
      <c r="N1567">
        <f>SUMIF(Erfassung4!BD:BD,L1567,Erfassung4!BG:BG)</f>
        <v>0</v>
      </c>
      <c r="O1567">
        <f t="shared" si="65"/>
        <v>0</v>
      </c>
      <c r="P1567">
        <f t="shared" si="64"/>
        <v>1</v>
      </c>
    </row>
    <row r="1568" spans="12:16" x14ac:dyDescent="0.25">
      <c r="L1568" s="264">
        <f>Member!A1568</f>
        <v>0</v>
      </c>
      <c r="M1568">
        <f>SUMIF(Erfassung4!BD:BD,L1568,Erfassung4!BW:BW)</f>
        <v>0</v>
      </c>
      <c r="N1568">
        <f>SUMIF(Erfassung4!BD:BD,L1568,Erfassung4!BG:BG)</f>
        <v>0</v>
      </c>
      <c r="O1568">
        <f t="shared" si="65"/>
        <v>0</v>
      </c>
      <c r="P1568">
        <f t="shared" si="64"/>
        <v>1</v>
      </c>
    </row>
    <row r="1569" spans="12:16" x14ac:dyDescent="0.25">
      <c r="L1569" s="264">
        <f>Member!A1569</f>
        <v>0</v>
      </c>
      <c r="M1569">
        <f>SUMIF(Erfassung4!BD:BD,L1569,Erfassung4!BW:BW)</f>
        <v>0</v>
      </c>
      <c r="N1569">
        <f>SUMIF(Erfassung4!BD:BD,L1569,Erfassung4!BG:BG)</f>
        <v>0</v>
      </c>
      <c r="O1569">
        <f t="shared" si="65"/>
        <v>0</v>
      </c>
      <c r="P1569">
        <f t="shared" si="64"/>
        <v>1</v>
      </c>
    </row>
    <row r="1570" spans="12:16" x14ac:dyDescent="0.25">
      <c r="L1570" s="264">
        <f>Member!A1570</f>
        <v>0</v>
      </c>
      <c r="M1570">
        <f>SUMIF(Erfassung4!BD:BD,L1570,Erfassung4!BW:BW)</f>
        <v>0</v>
      </c>
      <c r="N1570">
        <f>SUMIF(Erfassung4!BD:BD,L1570,Erfassung4!BG:BG)</f>
        <v>0</v>
      </c>
      <c r="O1570">
        <f t="shared" si="65"/>
        <v>0</v>
      </c>
      <c r="P1570">
        <f t="shared" si="64"/>
        <v>1</v>
      </c>
    </row>
    <row r="1571" spans="12:16" x14ac:dyDescent="0.25">
      <c r="L1571" s="264">
        <f>Member!A1571</f>
        <v>0</v>
      </c>
      <c r="M1571">
        <f>SUMIF(Erfassung4!BD:BD,L1571,Erfassung4!BW:BW)</f>
        <v>0</v>
      </c>
      <c r="N1571">
        <f>SUMIF(Erfassung4!BD:BD,L1571,Erfassung4!BG:BG)</f>
        <v>0</v>
      </c>
      <c r="O1571">
        <f t="shared" si="65"/>
        <v>0</v>
      </c>
      <c r="P1571">
        <f t="shared" si="64"/>
        <v>1</v>
      </c>
    </row>
    <row r="1572" spans="12:16" x14ac:dyDescent="0.25">
      <c r="L1572" s="264">
        <f>Member!A1572</f>
        <v>0</v>
      </c>
      <c r="M1572">
        <f>SUMIF(Erfassung4!BD:BD,L1572,Erfassung4!BW:BW)</f>
        <v>0</v>
      </c>
      <c r="N1572">
        <f>SUMIF(Erfassung4!BD:BD,L1572,Erfassung4!BG:BG)</f>
        <v>0</v>
      </c>
      <c r="O1572">
        <f t="shared" si="65"/>
        <v>0</v>
      </c>
      <c r="P1572">
        <f t="shared" si="64"/>
        <v>1</v>
      </c>
    </row>
    <row r="1573" spans="12:16" x14ac:dyDescent="0.25">
      <c r="L1573" s="264">
        <f>Member!A1573</f>
        <v>0</v>
      </c>
      <c r="M1573">
        <f>SUMIF(Erfassung4!BD:BD,L1573,Erfassung4!BW:BW)</f>
        <v>0</v>
      </c>
      <c r="N1573">
        <f>SUMIF(Erfassung4!BD:BD,L1573,Erfassung4!BG:BG)</f>
        <v>0</v>
      </c>
      <c r="O1573">
        <f t="shared" si="65"/>
        <v>0</v>
      </c>
      <c r="P1573">
        <f t="shared" si="64"/>
        <v>1</v>
      </c>
    </row>
    <row r="1574" spans="12:16" x14ac:dyDescent="0.25">
      <c r="L1574" s="264">
        <f>Member!A1574</f>
        <v>0</v>
      </c>
      <c r="M1574">
        <f>SUMIF(Erfassung4!BD:BD,L1574,Erfassung4!BW:BW)</f>
        <v>0</v>
      </c>
      <c r="N1574">
        <f>SUMIF(Erfassung4!BD:BD,L1574,Erfassung4!BG:BG)</f>
        <v>0</v>
      </c>
      <c r="O1574">
        <f t="shared" si="65"/>
        <v>0</v>
      </c>
      <c r="P1574">
        <f t="shared" si="64"/>
        <v>1</v>
      </c>
    </row>
    <row r="1575" spans="12:16" x14ac:dyDescent="0.25">
      <c r="L1575" s="264">
        <f>Member!A1575</f>
        <v>0</v>
      </c>
      <c r="M1575">
        <f>SUMIF(Erfassung4!BD:BD,L1575,Erfassung4!BW:BW)</f>
        <v>0</v>
      </c>
      <c r="N1575">
        <f>SUMIF(Erfassung4!BD:BD,L1575,Erfassung4!BG:BG)</f>
        <v>0</v>
      </c>
      <c r="O1575">
        <f t="shared" si="65"/>
        <v>0</v>
      </c>
      <c r="P1575">
        <f t="shared" si="64"/>
        <v>1</v>
      </c>
    </row>
    <row r="1576" spans="12:16" x14ac:dyDescent="0.25">
      <c r="L1576" s="264">
        <f>Member!A1576</f>
        <v>0</v>
      </c>
      <c r="M1576">
        <f>SUMIF(Erfassung4!BD:BD,L1576,Erfassung4!BW:BW)</f>
        <v>0</v>
      </c>
      <c r="N1576">
        <f>SUMIF(Erfassung4!BD:BD,L1576,Erfassung4!BG:BG)</f>
        <v>0</v>
      </c>
      <c r="O1576">
        <f t="shared" si="65"/>
        <v>0</v>
      </c>
      <c r="P1576">
        <f t="shared" si="64"/>
        <v>1</v>
      </c>
    </row>
    <row r="1577" spans="12:16" x14ac:dyDescent="0.25">
      <c r="L1577" s="264">
        <f>Member!A1577</f>
        <v>0</v>
      </c>
      <c r="M1577">
        <f>SUMIF(Erfassung4!BD:BD,L1577,Erfassung4!BW:BW)</f>
        <v>0</v>
      </c>
      <c r="N1577">
        <f>SUMIF(Erfassung4!BD:BD,L1577,Erfassung4!BG:BG)</f>
        <v>0</v>
      </c>
      <c r="O1577">
        <f t="shared" si="65"/>
        <v>0</v>
      </c>
      <c r="P1577">
        <f t="shared" si="64"/>
        <v>1</v>
      </c>
    </row>
    <row r="1578" spans="12:16" x14ac:dyDescent="0.25">
      <c r="L1578" s="264">
        <f>Member!A1578</f>
        <v>0</v>
      </c>
      <c r="M1578">
        <f>SUMIF(Erfassung4!BD:BD,L1578,Erfassung4!BW:BW)</f>
        <v>0</v>
      </c>
      <c r="N1578">
        <f>SUMIF(Erfassung4!BD:BD,L1578,Erfassung4!BG:BG)</f>
        <v>0</v>
      </c>
      <c r="O1578">
        <f t="shared" si="65"/>
        <v>0</v>
      </c>
      <c r="P1578">
        <f t="shared" si="64"/>
        <v>1</v>
      </c>
    </row>
    <row r="1579" spans="12:16" x14ac:dyDescent="0.25">
      <c r="L1579" s="264">
        <f>Member!A1579</f>
        <v>0</v>
      </c>
      <c r="M1579">
        <f>SUMIF(Erfassung4!BD:BD,L1579,Erfassung4!BW:BW)</f>
        <v>0</v>
      </c>
      <c r="N1579">
        <f>SUMIF(Erfassung4!BD:BD,L1579,Erfassung4!BG:BG)</f>
        <v>0</v>
      </c>
      <c r="O1579">
        <f t="shared" si="65"/>
        <v>0</v>
      </c>
      <c r="P1579">
        <f t="shared" si="64"/>
        <v>1</v>
      </c>
    </row>
    <row r="1580" spans="12:16" x14ac:dyDescent="0.25">
      <c r="L1580" s="264">
        <f>Member!A1580</f>
        <v>0</v>
      </c>
      <c r="M1580">
        <f>SUMIF(Erfassung4!BD:BD,L1580,Erfassung4!BW:BW)</f>
        <v>0</v>
      </c>
      <c r="N1580">
        <f>SUMIF(Erfassung4!BD:BD,L1580,Erfassung4!BG:BG)</f>
        <v>0</v>
      </c>
      <c r="O1580">
        <f t="shared" si="65"/>
        <v>0</v>
      </c>
      <c r="P1580">
        <f t="shared" si="64"/>
        <v>1</v>
      </c>
    </row>
    <row r="1581" spans="12:16" x14ac:dyDescent="0.25">
      <c r="L1581" s="264">
        <f>Member!A1581</f>
        <v>0</v>
      </c>
      <c r="M1581">
        <f>SUMIF(Erfassung4!BD:BD,L1581,Erfassung4!BW:BW)</f>
        <v>0</v>
      </c>
      <c r="N1581">
        <f>SUMIF(Erfassung4!BD:BD,L1581,Erfassung4!BG:BG)</f>
        <v>0</v>
      </c>
      <c r="O1581">
        <f t="shared" si="65"/>
        <v>0</v>
      </c>
      <c r="P1581">
        <f t="shared" si="64"/>
        <v>1</v>
      </c>
    </row>
    <row r="1582" spans="12:16" x14ac:dyDescent="0.25">
      <c r="L1582" s="264">
        <f>Member!A1582</f>
        <v>0</v>
      </c>
      <c r="M1582">
        <f>SUMIF(Erfassung4!BD:BD,L1582,Erfassung4!BW:BW)</f>
        <v>0</v>
      </c>
      <c r="N1582">
        <f>SUMIF(Erfassung4!BD:BD,L1582,Erfassung4!BG:BG)</f>
        <v>0</v>
      </c>
      <c r="O1582">
        <f t="shared" si="65"/>
        <v>0</v>
      </c>
      <c r="P1582">
        <f t="shared" si="64"/>
        <v>1</v>
      </c>
    </row>
    <row r="1583" spans="12:16" x14ac:dyDescent="0.25">
      <c r="L1583" s="264">
        <f>Member!A1583</f>
        <v>0</v>
      </c>
      <c r="M1583">
        <f>SUMIF(Erfassung4!BD:BD,L1583,Erfassung4!BW:BW)</f>
        <v>0</v>
      </c>
      <c r="N1583">
        <f>SUMIF(Erfassung4!BD:BD,L1583,Erfassung4!BG:BG)</f>
        <v>0</v>
      </c>
      <c r="O1583">
        <f t="shared" si="65"/>
        <v>0</v>
      </c>
      <c r="P1583">
        <f t="shared" si="64"/>
        <v>1</v>
      </c>
    </row>
    <row r="1584" spans="12:16" x14ac:dyDescent="0.25">
      <c r="L1584" s="264">
        <f>Member!A1584</f>
        <v>0</v>
      </c>
      <c r="M1584">
        <f>SUMIF(Erfassung4!BD:BD,L1584,Erfassung4!BW:BW)</f>
        <v>0</v>
      </c>
      <c r="N1584">
        <f>SUMIF(Erfassung4!BD:BD,L1584,Erfassung4!BG:BG)</f>
        <v>0</v>
      </c>
      <c r="O1584">
        <f t="shared" si="65"/>
        <v>0</v>
      </c>
      <c r="P1584">
        <f t="shared" si="64"/>
        <v>1</v>
      </c>
    </row>
    <row r="1585" spans="12:16" x14ac:dyDescent="0.25">
      <c r="L1585" s="264">
        <f>Member!A1585</f>
        <v>0</v>
      </c>
      <c r="M1585">
        <f>SUMIF(Erfassung4!BD:BD,L1585,Erfassung4!BW:BW)</f>
        <v>0</v>
      </c>
      <c r="N1585">
        <f>SUMIF(Erfassung4!BD:BD,L1585,Erfassung4!BG:BG)</f>
        <v>0</v>
      </c>
      <c r="O1585">
        <f t="shared" si="65"/>
        <v>0</v>
      </c>
      <c r="P1585">
        <f t="shared" si="64"/>
        <v>1</v>
      </c>
    </row>
    <row r="1586" spans="12:16" x14ac:dyDescent="0.25">
      <c r="L1586" s="264">
        <f>Member!A1586</f>
        <v>0</v>
      </c>
      <c r="M1586">
        <f>SUMIF(Erfassung4!BD:BD,L1586,Erfassung4!BW:BW)</f>
        <v>0</v>
      </c>
      <c r="N1586">
        <f>SUMIF(Erfassung4!BD:BD,L1586,Erfassung4!BG:BG)</f>
        <v>0</v>
      </c>
      <c r="O1586">
        <f t="shared" si="65"/>
        <v>0</v>
      </c>
      <c r="P1586">
        <f t="shared" si="64"/>
        <v>1</v>
      </c>
    </row>
    <row r="1587" spans="12:16" x14ac:dyDescent="0.25">
      <c r="L1587" s="264">
        <f>Member!A1587</f>
        <v>0</v>
      </c>
      <c r="M1587">
        <f>SUMIF(Erfassung4!BD:BD,L1587,Erfassung4!BW:BW)</f>
        <v>0</v>
      </c>
      <c r="N1587">
        <f>SUMIF(Erfassung4!BD:BD,L1587,Erfassung4!BG:BG)</f>
        <v>0</v>
      </c>
      <c r="O1587">
        <f t="shared" si="65"/>
        <v>0</v>
      </c>
      <c r="P1587">
        <f t="shared" si="64"/>
        <v>1</v>
      </c>
    </row>
    <row r="1588" spans="12:16" x14ac:dyDescent="0.25">
      <c r="L1588" s="264">
        <f>Member!A1588</f>
        <v>0</v>
      </c>
      <c r="M1588">
        <f>SUMIF(Erfassung4!BD:BD,L1588,Erfassung4!BW:BW)</f>
        <v>0</v>
      </c>
      <c r="N1588">
        <f>SUMIF(Erfassung4!BD:BD,L1588,Erfassung4!BG:BG)</f>
        <v>0</v>
      </c>
      <c r="O1588">
        <f t="shared" si="65"/>
        <v>0</v>
      </c>
      <c r="P1588">
        <f t="shared" si="64"/>
        <v>1</v>
      </c>
    </row>
    <row r="1589" spans="12:16" x14ac:dyDescent="0.25">
      <c r="L1589" s="264">
        <f>Member!A1589</f>
        <v>0</v>
      </c>
      <c r="M1589">
        <f>SUMIF(Erfassung4!BD:BD,L1589,Erfassung4!BW:BW)</f>
        <v>0</v>
      </c>
      <c r="N1589">
        <f>SUMIF(Erfassung4!BD:BD,L1589,Erfassung4!BG:BG)</f>
        <v>0</v>
      </c>
      <c r="O1589">
        <f t="shared" si="65"/>
        <v>0</v>
      </c>
      <c r="P1589">
        <f t="shared" si="64"/>
        <v>1</v>
      </c>
    </row>
    <row r="1590" spans="12:16" x14ac:dyDescent="0.25">
      <c r="L1590" s="264">
        <f>Member!A1590</f>
        <v>0</v>
      </c>
      <c r="M1590">
        <f>SUMIF(Erfassung4!BD:BD,L1590,Erfassung4!BW:BW)</f>
        <v>0</v>
      </c>
      <c r="N1590">
        <f>SUMIF(Erfassung4!BD:BD,L1590,Erfassung4!BG:BG)</f>
        <v>0</v>
      </c>
      <c r="O1590">
        <f t="shared" si="65"/>
        <v>0</v>
      </c>
      <c r="P1590">
        <f t="shared" si="64"/>
        <v>1</v>
      </c>
    </row>
    <row r="1591" spans="12:16" x14ac:dyDescent="0.25">
      <c r="L1591" s="264">
        <f>Member!A1591</f>
        <v>0</v>
      </c>
      <c r="M1591">
        <f>SUMIF(Erfassung4!BD:BD,L1591,Erfassung4!BW:BW)</f>
        <v>0</v>
      </c>
      <c r="N1591">
        <f>SUMIF(Erfassung4!BD:BD,L1591,Erfassung4!BG:BG)</f>
        <v>0</v>
      </c>
      <c r="O1591">
        <f t="shared" si="65"/>
        <v>0</v>
      </c>
      <c r="P1591">
        <f t="shared" si="64"/>
        <v>1</v>
      </c>
    </row>
    <row r="1592" spans="12:16" x14ac:dyDescent="0.25">
      <c r="L1592" s="264">
        <f>Member!A1592</f>
        <v>0</v>
      </c>
      <c r="M1592">
        <f>SUMIF(Erfassung4!BD:BD,L1592,Erfassung4!BW:BW)</f>
        <v>0</v>
      </c>
      <c r="N1592">
        <f>SUMIF(Erfassung4!BD:BD,L1592,Erfassung4!BG:BG)</f>
        <v>0</v>
      </c>
      <c r="O1592">
        <f t="shared" si="65"/>
        <v>0</v>
      </c>
      <c r="P1592">
        <f t="shared" si="64"/>
        <v>1</v>
      </c>
    </row>
    <row r="1593" spans="12:16" x14ac:dyDescent="0.25">
      <c r="L1593" s="264">
        <f>Member!A1593</f>
        <v>0</v>
      </c>
      <c r="M1593">
        <f>SUMIF(Erfassung4!BD:BD,L1593,Erfassung4!BW:BW)</f>
        <v>0</v>
      </c>
      <c r="N1593">
        <f>SUMIF(Erfassung4!BD:BD,L1593,Erfassung4!BG:BG)</f>
        <v>0</v>
      </c>
      <c r="O1593">
        <f t="shared" si="65"/>
        <v>0</v>
      </c>
      <c r="P1593">
        <f t="shared" si="64"/>
        <v>1</v>
      </c>
    </row>
    <row r="1594" spans="12:16" x14ac:dyDescent="0.25">
      <c r="L1594" s="264">
        <f>Member!A1594</f>
        <v>0</v>
      </c>
      <c r="M1594">
        <f>SUMIF(Erfassung4!BD:BD,L1594,Erfassung4!BW:BW)</f>
        <v>0</v>
      </c>
      <c r="N1594">
        <f>SUMIF(Erfassung4!BD:BD,L1594,Erfassung4!BG:BG)</f>
        <v>0</v>
      </c>
      <c r="O1594">
        <f t="shared" si="65"/>
        <v>0</v>
      </c>
      <c r="P1594">
        <f t="shared" si="64"/>
        <v>1</v>
      </c>
    </row>
    <row r="1595" spans="12:16" x14ac:dyDescent="0.25">
      <c r="L1595" s="264">
        <f>Member!A1595</f>
        <v>0</v>
      </c>
      <c r="M1595">
        <f>SUMIF(Erfassung4!BD:BD,L1595,Erfassung4!BW:BW)</f>
        <v>0</v>
      </c>
      <c r="N1595">
        <f>SUMIF(Erfassung4!BD:BD,L1595,Erfassung4!BG:BG)</f>
        <v>0</v>
      </c>
      <c r="O1595">
        <f t="shared" si="65"/>
        <v>0</v>
      </c>
      <c r="P1595">
        <f t="shared" si="64"/>
        <v>1</v>
      </c>
    </row>
    <row r="1596" spans="12:16" x14ac:dyDescent="0.25">
      <c r="L1596" s="264">
        <f>Member!A1596</f>
        <v>0</v>
      </c>
      <c r="M1596">
        <f>SUMIF(Erfassung4!BD:BD,L1596,Erfassung4!BW:BW)</f>
        <v>0</v>
      </c>
      <c r="N1596">
        <f>SUMIF(Erfassung4!BD:BD,L1596,Erfassung4!BG:BG)</f>
        <v>0</v>
      </c>
      <c r="O1596">
        <f t="shared" si="65"/>
        <v>0</v>
      </c>
      <c r="P1596">
        <f t="shared" si="64"/>
        <v>1</v>
      </c>
    </row>
    <row r="1597" spans="12:16" x14ac:dyDescent="0.25">
      <c r="L1597" s="264">
        <f>Member!A1597</f>
        <v>0</v>
      </c>
      <c r="M1597">
        <f>SUMIF(Erfassung4!BD:BD,L1597,Erfassung4!BW:BW)</f>
        <v>0</v>
      </c>
      <c r="N1597">
        <f>SUMIF(Erfassung4!BD:BD,L1597,Erfassung4!BG:BG)</f>
        <v>0</v>
      </c>
      <c r="O1597">
        <f t="shared" si="65"/>
        <v>0</v>
      </c>
      <c r="P1597">
        <f t="shared" si="64"/>
        <v>1</v>
      </c>
    </row>
    <row r="1598" spans="12:16" x14ac:dyDescent="0.25">
      <c r="L1598" s="264">
        <f>Member!A1598</f>
        <v>0</v>
      </c>
      <c r="M1598">
        <f>SUMIF(Erfassung4!BD:BD,L1598,Erfassung4!BW:BW)</f>
        <v>0</v>
      </c>
      <c r="N1598">
        <f>SUMIF(Erfassung4!BD:BD,L1598,Erfassung4!BG:BG)</f>
        <v>0</v>
      </c>
      <c r="O1598">
        <f t="shared" si="65"/>
        <v>0</v>
      </c>
      <c r="P1598">
        <f t="shared" si="64"/>
        <v>1</v>
      </c>
    </row>
    <row r="1599" spans="12:16" x14ac:dyDescent="0.25">
      <c r="L1599" s="264">
        <f>Member!A1599</f>
        <v>0</v>
      </c>
      <c r="M1599">
        <f>SUMIF(Erfassung4!BD:BD,L1599,Erfassung4!BW:BW)</f>
        <v>0</v>
      </c>
      <c r="N1599">
        <f>SUMIF(Erfassung4!BD:BD,L1599,Erfassung4!BG:BG)</f>
        <v>0</v>
      </c>
      <c r="O1599">
        <f t="shared" si="65"/>
        <v>0</v>
      </c>
      <c r="P1599">
        <f t="shared" si="64"/>
        <v>1</v>
      </c>
    </row>
    <row r="1600" spans="12:16" x14ac:dyDescent="0.25">
      <c r="L1600" s="264">
        <f>Member!A1600</f>
        <v>0</v>
      </c>
      <c r="M1600">
        <f>SUMIF(Erfassung4!BD:BD,L1600,Erfassung4!BW:BW)</f>
        <v>0</v>
      </c>
      <c r="N1600">
        <f>SUMIF(Erfassung4!BD:BD,L1600,Erfassung4!BG:BG)</f>
        <v>0</v>
      </c>
      <c r="O1600">
        <f t="shared" si="65"/>
        <v>0</v>
      </c>
      <c r="P1600">
        <f t="shared" si="64"/>
        <v>1</v>
      </c>
    </row>
    <row r="1601" spans="12:16" x14ac:dyDescent="0.25">
      <c r="L1601" s="264">
        <f>Member!A1601</f>
        <v>0</v>
      </c>
      <c r="M1601">
        <f>SUMIF(Erfassung4!BD:BD,L1601,Erfassung4!BW:BW)</f>
        <v>0</v>
      </c>
      <c r="N1601">
        <f>SUMIF(Erfassung4!BD:BD,L1601,Erfassung4!BG:BG)</f>
        <v>0</v>
      </c>
      <c r="O1601">
        <f t="shared" si="65"/>
        <v>0</v>
      </c>
      <c r="P1601">
        <f t="shared" si="64"/>
        <v>1</v>
      </c>
    </row>
    <row r="1602" spans="12:16" x14ac:dyDescent="0.25">
      <c r="L1602" s="264">
        <f>Member!A1602</f>
        <v>0</v>
      </c>
      <c r="M1602">
        <f>SUMIF(Erfassung4!BD:BD,L1602,Erfassung4!BW:BW)</f>
        <v>0</v>
      </c>
      <c r="N1602">
        <f>SUMIF(Erfassung4!BD:BD,L1602,Erfassung4!BG:BG)</f>
        <v>0</v>
      </c>
      <c r="O1602">
        <f t="shared" si="65"/>
        <v>0</v>
      </c>
      <c r="P1602">
        <f t="shared" ref="P1602:P1665" si="66">RANK(O1602,O:O)</f>
        <v>1</v>
      </c>
    </row>
    <row r="1603" spans="12:16" x14ac:dyDescent="0.25">
      <c r="L1603" s="264">
        <f>Member!A1603</f>
        <v>0</v>
      </c>
      <c r="M1603">
        <f>SUMIF(Erfassung4!BD:BD,L1603,Erfassung4!BW:BW)</f>
        <v>0</v>
      </c>
      <c r="N1603">
        <f>SUMIF(Erfassung4!BD:BD,L1603,Erfassung4!BG:BG)</f>
        <v>0</v>
      </c>
      <c r="O1603">
        <f t="shared" ref="O1603:O1666" si="67">IF(N1603=0,0,M1603/N1603-ROW()/1000000000)</f>
        <v>0</v>
      </c>
      <c r="P1603">
        <f t="shared" si="66"/>
        <v>1</v>
      </c>
    </row>
    <row r="1604" spans="12:16" x14ac:dyDescent="0.25">
      <c r="L1604" s="264">
        <f>Member!A1604</f>
        <v>0</v>
      </c>
      <c r="M1604">
        <f>SUMIF(Erfassung4!BD:BD,L1604,Erfassung4!BW:BW)</f>
        <v>0</v>
      </c>
      <c r="N1604">
        <f>SUMIF(Erfassung4!BD:BD,L1604,Erfassung4!BG:BG)</f>
        <v>0</v>
      </c>
      <c r="O1604">
        <f t="shared" si="67"/>
        <v>0</v>
      </c>
      <c r="P1604">
        <f t="shared" si="66"/>
        <v>1</v>
      </c>
    </row>
    <row r="1605" spans="12:16" x14ac:dyDescent="0.25">
      <c r="L1605" s="264">
        <f>Member!A1605</f>
        <v>0</v>
      </c>
      <c r="M1605">
        <f>SUMIF(Erfassung4!BD:BD,L1605,Erfassung4!BW:BW)</f>
        <v>0</v>
      </c>
      <c r="N1605">
        <f>SUMIF(Erfassung4!BD:BD,L1605,Erfassung4!BG:BG)</f>
        <v>0</v>
      </c>
      <c r="O1605">
        <f t="shared" si="67"/>
        <v>0</v>
      </c>
      <c r="P1605">
        <f t="shared" si="66"/>
        <v>1</v>
      </c>
    </row>
    <row r="1606" spans="12:16" x14ac:dyDescent="0.25">
      <c r="L1606" s="264">
        <f>Member!A1606</f>
        <v>0</v>
      </c>
      <c r="M1606">
        <f>SUMIF(Erfassung4!BD:BD,L1606,Erfassung4!BW:BW)</f>
        <v>0</v>
      </c>
      <c r="N1606">
        <f>SUMIF(Erfassung4!BD:BD,L1606,Erfassung4!BG:BG)</f>
        <v>0</v>
      </c>
      <c r="O1606">
        <f t="shared" si="67"/>
        <v>0</v>
      </c>
      <c r="P1606">
        <f t="shared" si="66"/>
        <v>1</v>
      </c>
    </row>
    <row r="1607" spans="12:16" x14ac:dyDescent="0.25">
      <c r="L1607" s="264">
        <f>Member!A1607</f>
        <v>0</v>
      </c>
      <c r="M1607">
        <f>SUMIF(Erfassung4!BD:BD,L1607,Erfassung4!BW:BW)</f>
        <v>0</v>
      </c>
      <c r="N1607">
        <f>SUMIF(Erfassung4!BD:BD,L1607,Erfassung4!BG:BG)</f>
        <v>0</v>
      </c>
      <c r="O1607">
        <f t="shared" si="67"/>
        <v>0</v>
      </c>
      <c r="P1607">
        <f t="shared" si="66"/>
        <v>1</v>
      </c>
    </row>
    <row r="1608" spans="12:16" x14ac:dyDescent="0.25">
      <c r="L1608" s="264">
        <f>Member!A1608</f>
        <v>0</v>
      </c>
      <c r="M1608">
        <f>SUMIF(Erfassung4!BD:BD,L1608,Erfassung4!BW:BW)</f>
        <v>0</v>
      </c>
      <c r="N1608">
        <f>SUMIF(Erfassung4!BD:BD,L1608,Erfassung4!BG:BG)</f>
        <v>0</v>
      </c>
      <c r="O1608">
        <f t="shared" si="67"/>
        <v>0</v>
      </c>
      <c r="P1608">
        <f t="shared" si="66"/>
        <v>1</v>
      </c>
    </row>
    <row r="1609" spans="12:16" x14ac:dyDescent="0.25">
      <c r="L1609" s="264">
        <f>Member!A1609</f>
        <v>0</v>
      </c>
      <c r="M1609">
        <f>SUMIF(Erfassung4!BD:BD,L1609,Erfassung4!BW:BW)</f>
        <v>0</v>
      </c>
      <c r="N1609">
        <f>SUMIF(Erfassung4!BD:BD,L1609,Erfassung4!BG:BG)</f>
        <v>0</v>
      </c>
      <c r="O1609">
        <f t="shared" si="67"/>
        <v>0</v>
      </c>
      <c r="P1609">
        <f t="shared" si="66"/>
        <v>1</v>
      </c>
    </row>
    <row r="1610" spans="12:16" x14ac:dyDescent="0.25">
      <c r="L1610" s="264">
        <f>Member!A1610</f>
        <v>0</v>
      </c>
      <c r="M1610">
        <f>SUMIF(Erfassung4!BD:BD,L1610,Erfassung4!BW:BW)</f>
        <v>0</v>
      </c>
      <c r="N1610">
        <f>SUMIF(Erfassung4!BD:BD,L1610,Erfassung4!BG:BG)</f>
        <v>0</v>
      </c>
      <c r="O1610">
        <f t="shared" si="67"/>
        <v>0</v>
      </c>
      <c r="P1610">
        <f t="shared" si="66"/>
        <v>1</v>
      </c>
    </row>
    <row r="1611" spans="12:16" x14ac:dyDescent="0.25">
      <c r="L1611" s="264">
        <f>Member!A1611</f>
        <v>0</v>
      </c>
      <c r="M1611">
        <f>SUMIF(Erfassung4!BD:BD,L1611,Erfassung4!BW:BW)</f>
        <v>0</v>
      </c>
      <c r="N1611">
        <f>SUMIF(Erfassung4!BD:BD,L1611,Erfassung4!BG:BG)</f>
        <v>0</v>
      </c>
      <c r="O1611">
        <f t="shared" si="67"/>
        <v>0</v>
      </c>
      <c r="P1611">
        <f t="shared" si="66"/>
        <v>1</v>
      </c>
    </row>
    <row r="1612" spans="12:16" x14ac:dyDescent="0.25">
      <c r="L1612" s="264">
        <f>Member!A1612</f>
        <v>0</v>
      </c>
      <c r="M1612">
        <f>SUMIF(Erfassung4!BD:BD,L1612,Erfassung4!BW:BW)</f>
        <v>0</v>
      </c>
      <c r="N1612">
        <f>SUMIF(Erfassung4!BD:BD,L1612,Erfassung4!BG:BG)</f>
        <v>0</v>
      </c>
      <c r="O1612">
        <f t="shared" si="67"/>
        <v>0</v>
      </c>
      <c r="P1612">
        <f t="shared" si="66"/>
        <v>1</v>
      </c>
    </row>
    <row r="1613" spans="12:16" x14ac:dyDescent="0.25">
      <c r="L1613" s="264">
        <f>Member!A1613</f>
        <v>0</v>
      </c>
      <c r="M1613">
        <f>SUMIF(Erfassung4!BD:BD,L1613,Erfassung4!BW:BW)</f>
        <v>0</v>
      </c>
      <c r="N1613">
        <f>SUMIF(Erfassung4!BD:BD,L1613,Erfassung4!BG:BG)</f>
        <v>0</v>
      </c>
      <c r="O1613">
        <f t="shared" si="67"/>
        <v>0</v>
      </c>
      <c r="P1613">
        <f t="shared" si="66"/>
        <v>1</v>
      </c>
    </row>
    <row r="1614" spans="12:16" x14ac:dyDescent="0.25">
      <c r="L1614" s="264">
        <f>Member!A1614</f>
        <v>0</v>
      </c>
      <c r="M1614">
        <f>SUMIF(Erfassung4!BD:BD,L1614,Erfassung4!BW:BW)</f>
        <v>0</v>
      </c>
      <c r="N1614">
        <f>SUMIF(Erfassung4!BD:BD,L1614,Erfassung4!BG:BG)</f>
        <v>0</v>
      </c>
      <c r="O1614">
        <f t="shared" si="67"/>
        <v>0</v>
      </c>
      <c r="P1614">
        <f t="shared" si="66"/>
        <v>1</v>
      </c>
    </row>
    <row r="1615" spans="12:16" x14ac:dyDescent="0.25">
      <c r="L1615" s="264">
        <f>Member!A1615</f>
        <v>0</v>
      </c>
      <c r="M1615">
        <f>SUMIF(Erfassung4!BD:BD,L1615,Erfassung4!BW:BW)</f>
        <v>0</v>
      </c>
      <c r="N1615">
        <f>SUMIF(Erfassung4!BD:BD,L1615,Erfassung4!BG:BG)</f>
        <v>0</v>
      </c>
      <c r="O1615">
        <f t="shared" si="67"/>
        <v>0</v>
      </c>
      <c r="P1615">
        <f t="shared" si="66"/>
        <v>1</v>
      </c>
    </row>
    <row r="1616" spans="12:16" x14ac:dyDescent="0.25">
      <c r="L1616" s="264">
        <f>Member!A1616</f>
        <v>0</v>
      </c>
      <c r="M1616">
        <f>SUMIF(Erfassung4!BD:BD,L1616,Erfassung4!BW:BW)</f>
        <v>0</v>
      </c>
      <c r="N1616">
        <f>SUMIF(Erfassung4!BD:BD,L1616,Erfassung4!BG:BG)</f>
        <v>0</v>
      </c>
      <c r="O1616">
        <f t="shared" si="67"/>
        <v>0</v>
      </c>
      <c r="P1616">
        <f t="shared" si="66"/>
        <v>1</v>
      </c>
    </row>
    <row r="1617" spans="12:16" x14ac:dyDescent="0.25">
      <c r="L1617" s="264">
        <f>Member!A1617</f>
        <v>0</v>
      </c>
      <c r="M1617">
        <f>SUMIF(Erfassung4!BD:BD,L1617,Erfassung4!BW:BW)</f>
        <v>0</v>
      </c>
      <c r="N1617">
        <f>SUMIF(Erfassung4!BD:BD,L1617,Erfassung4!BG:BG)</f>
        <v>0</v>
      </c>
      <c r="O1617">
        <f t="shared" si="67"/>
        <v>0</v>
      </c>
      <c r="P1617">
        <f t="shared" si="66"/>
        <v>1</v>
      </c>
    </row>
    <row r="1618" spans="12:16" x14ac:dyDescent="0.25">
      <c r="L1618" s="264">
        <f>Member!A1618</f>
        <v>0</v>
      </c>
      <c r="M1618">
        <f>SUMIF(Erfassung4!BD:BD,L1618,Erfassung4!BW:BW)</f>
        <v>0</v>
      </c>
      <c r="N1618">
        <f>SUMIF(Erfassung4!BD:BD,L1618,Erfassung4!BG:BG)</f>
        <v>0</v>
      </c>
      <c r="O1618">
        <f t="shared" si="67"/>
        <v>0</v>
      </c>
      <c r="P1618">
        <f t="shared" si="66"/>
        <v>1</v>
      </c>
    </row>
    <row r="1619" spans="12:16" x14ac:dyDescent="0.25">
      <c r="L1619" s="264">
        <f>Member!A1619</f>
        <v>0</v>
      </c>
      <c r="M1619">
        <f>SUMIF(Erfassung4!BD:BD,L1619,Erfassung4!BW:BW)</f>
        <v>0</v>
      </c>
      <c r="N1619">
        <f>SUMIF(Erfassung4!BD:BD,L1619,Erfassung4!BG:BG)</f>
        <v>0</v>
      </c>
      <c r="O1619">
        <f t="shared" si="67"/>
        <v>0</v>
      </c>
      <c r="P1619">
        <f t="shared" si="66"/>
        <v>1</v>
      </c>
    </row>
    <row r="1620" spans="12:16" x14ac:dyDescent="0.25">
      <c r="L1620" s="264">
        <f>Member!A1620</f>
        <v>0</v>
      </c>
      <c r="M1620">
        <f>SUMIF(Erfassung4!BD:BD,L1620,Erfassung4!BW:BW)</f>
        <v>0</v>
      </c>
      <c r="N1620">
        <f>SUMIF(Erfassung4!BD:BD,L1620,Erfassung4!BG:BG)</f>
        <v>0</v>
      </c>
      <c r="O1620">
        <f t="shared" si="67"/>
        <v>0</v>
      </c>
      <c r="P1620">
        <f t="shared" si="66"/>
        <v>1</v>
      </c>
    </row>
    <row r="1621" spans="12:16" x14ac:dyDescent="0.25">
      <c r="L1621" s="264">
        <f>Member!A1621</f>
        <v>0</v>
      </c>
      <c r="M1621">
        <f>SUMIF(Erfassung4!BD:BD,L1621,Erfassung4!BW:BW)</f>
        <v>0</v>
      </c>
      <c r="N1621">
        <f>SUMIF(Erfassung4!BD:BD,L1621,Erfassung4!BG:BG)</f>
        <v>0</v>
      </c>
      <c r="O1621">
        <f t="shared" si="67"/>
        <v>0</v>
      </c>
      <c r="P1621">
        <f t="shared" si="66"/>
        <v>1</v>
      </c>
    </row>
    <row r="1622" spans="12:16" x14ac:dyDescent="0.25">
      <c r="L1622" s="264">
        <f>Member!A1622</f>
        <v>0</v>
      </c>
      <c r="M1622">
        <f>SUMIF(Erfassung4!BD:BD,L1622,Erfassung4!BW:BW)</f>
        <v>0</v>
      </c>
      <c r="N1622">
        <f>SUMIF(Erfassung4!BD:BD,L1622,Erfassung4!BG:BG)</f>
        <v>0</v>
      </c>
      <c r="O1622">
        <f t="shared" si="67"/>
        <v>0</v>
      </c>
      <c r="P1622">
        <f t="shared" si="66"/>
        <v>1</v>
      </c>
    </row>
    <row r="1623" spans="12:16" x14ac:dyDescent="0.25">
      <c r="L1623" s="264">
        <f>Member!A1623</f>
        <v>0</v>
      </c>
      <c r="M1623">
        <f>SUMIF(Erfassung4!BD:BD,L1623,Erfassung4!BW:BW)</f>
        <v>0</v>
      </c>
      <c r="N1623">
        <f>SUMIF(Erfassung4!BD:BD,L1623,Erfassung4!BG:BG)</f>
        <v>0</v>
      </c>
      <c r="O1623">
        <f t="shared" si="67"/>
        <v>0</v>
      </c>
      <c r="P1623">
        <f t="shared" si="66"/>
        <v>1</v>
      </c>
    </row>
    <row r="1624" spans="12:16" x14ac:dyDescent="0.25">
      <c r="L1624" s="264">
        <f>Member!A1624</f>
        <v>0</v>
      </c>
      <c r="M1624">
        <f>SUMIF(Erfassung4!BD:BD,L1624,Erfassung4!BW:BW)</f>
        <v>0</v>
      </c>
      <c r="N1624">
        <f>SUMIF(Erfassung4!BD:BD,L1624,Erfassung4!BG:BG)</f>
        <v>0</v>
      </c>
      <c r="O1624">
        <f t="shared" si="67"/>
        <v>0</v>
      </c>
      <c r="P1624">
        <f t="shared" si="66"/>
        <v>1</v>
      </c>
    </row>
    <row r="1625" spans="12:16" x14ac:dyDescent="0.25">
      <c r="L1625" s="264">
        <f>Member!A1625</f>
        <v>0</v>
      </c>
      <c r="M1625">
        <f>SUMIF(Erfassung4!BD:BD,L1625,Erfassung4!BW:BW)</f>
        <v>0</v>
      </c>
      <c r="N1625">
        <f>SUMIF(Erfassung4!BD:BD,L1625,Erfassung4!BG:BG)</f>
        <v>0</v>
      </c>
      <c r="O1625">
        <f t="shared" si="67"/>
        <v>0</v>
      </c>
      <c r="P1625">
        <f t="shared" si="66"/>
        <v>1</v>
      </c>
    </row>
    <row r="1626" spans="12:16" x14ac:dyDescent="0.25">
      <c r="L1626" s="264">
        <f>Member!A1626</f>
        <v>0</v>
      </c>
      <c r="M1626">
        <f>SUMIF(Erfassung4!BD:BD,L1626,Erfassung4!BW:BW)</f>
        <v>0</v>
      </c>
      <c r="N1626">
        <f>SUMIF(Erfassung4!BD:BD,L1626,Erfassung4!BG:BG)</f>
        <v>0</v>
      </c>
      <c r="O1626">
        <f t="shared" si="67"/>
        <v>0</v>
      </c>
      <c r="P1626">
        <f t="shared" si="66"/>
        <v>1</v>
      </c>
    </row>
    <row r="1627" spans="12:16" x14ac:dyDescent="0.25">
      <c r="L1627" s="264">
        <f>Member!A1627</f>
        <v>0</v>
      </c>
      <c r="M1627">
        <f>SUMIF(Erfassung4!BD:BD,L1627,Erfassung4!BW:BW)</f>
        <v>0</v>
      </c>
      <c r="N1627">
        <f>SUMIF(Erfassung4!BD:BD,L1627,Erfassung4!BG:BG)</f>
        <v>0</v>
      </c>
      <c r="O1627">
        <f t="shared" si="67"/>
        <v>0</v>
      </c>
      <c r="P1627">
        <f t="shared" si="66"/>
        <v>1</v>
      </c>
    </row>
    <row r="1628" spans="12:16" x14ac:dyDescent="0.25">
      <c r="L1628" s="264">
        <f>Member!A1628</f>
        <v>0</v>
      </c>
      <c r="M1628">
        <f>SUMIF(Erfassung4!BD:BD,L1628,Erfassung4!BW:BW)</f>
        <v>0</v>
      </c>
      <c r="N1628">
        <f>SUMIF(Erfassung4!BD:BD,L1628,Erfassung4!BG:BG)</f>
        <v>0</v>
      </c>
      <c r="O1628">
        <f t="shared" si="67"/>
        <v>0</v>
      </c>
      <c r="P1628">
        <f t="shared" si="66"/>
        <v>1</v>
      </c>
    </row>
    <row r="1629" spans="12:16" x14ac:dyDescent="0.25">
      <c r="L1629" s="264">
        <f>Member!A1629</f>
        <v>0</v>
      </c>
      <c r="M1629">
        <f>SUMIF(Erfassung4!BD:BD,L1629,Erfassung4!BW:BW)</f>
        <v>0</v>
      </c>
      <c r="N1629">
        <f>SUMIF(Erfassung4!BD:BD,L1629,Erfassung4!BG:BG)</f>
        <v>0</v>
      </c>
      <c r="O1629">
        <f t="shared" si="67"/>
        <v>0</v>
      </c>
      <c r="P1629">
        <f t="shared" si="66"/>
        <v>1</v>
      </c>
    </row>
    <row r="1630" spans="12:16" x14ac:dyDescent="0.25">
      <c r="L1630" s="264">
        <f>Member!A1630</f>
        <v>0</v>
      </c>
      <c r="M1630">
        <f>SUMIF(Erfassung4!BD:BD,L1630,Erfassung4!BW:BW)</f>
        <v>0</v>
      </c>
      <c r="N1630">
        <f>SUMIF(Erfassung4!BD:BD,L1630,Erfassung4!BG:BG)</f>
        <v>0</v>
      </c>
      <c r="O1630">
        <f t="shared" si="67"/>
        <v>0</v>
      </c>
      <c r="P1630">
        <f t="shared" si="66"/>
        <v>1</v>
      </c>
    </row>
    <row r="1631" spans="12:16" x14ac:dyDescent="0.25">
      <c r="L1631" s="264">
        <f>Member!A1631</f>
        <v>0</v>
      </c>
      <c r="M1631">
        <f>SUMIF(Erfassung4!BD:BD,L1631,Erfassung4!BW:BW)</f>
        <v>0</v>
      </c>
      <c r="N1631">
        <f>SUMIF(Erfassung4!BD:BD,L1631,Erfassung4!BG:BG)</f>
        <v>0</v>
      </c>
      <c r="O1631">
        <f t="shared" si="67"/>
        <v>0</v>
      </c>
      <c r="P1631">
        <f t="shared" si="66"/>
        <v>1</v>
      </c>
    </row>
    <row r="1632" spans="12:16" x14ac:dyDescent="0.25">
      <c r="L1632" s="264">
        <f>Member!A1632</f>
        <v>0</v>
      </c>
      <c r="M1632">
        <f>SUMIF(Erfassung4!BD:BD,L1632,Erfassung4!BW:BW)</f>
        <v>0</v>
      </c>
      <c r="N1632">
        <f>SUMIF(Erfassung4!BD:BD,L1632,Erfassung4!BG:BG)</f>
        <v>0</v>
      </c>
      <c r="O1632">
        <f t="shared" si="67"/>
        <v>0</v>
      </c>
      <c r="P1632">
        <f t="shared" si="66"/>
        <v>1</v>
      </c>
    </row>
    <row r="1633" spans="12:16" x14ac:dyDescent="0.25">
      <c r="L1633" s="264">
        <f>Member!A1633</f>
        <v>0</v>
      </c>
      <c r="M1633">
        <f>SUMIF(Erfassung4!BD:BD,L1633,Erfassung4!BW:BW)</f>
        <v>0</v>
      </c>
      <c r="N1633">
        <f>SUMIF(Erfassung4!BD:BD,L1633,Erfassung4!BG:BG)</f>
        <v>0</v>
      </c>
      <c r="O1633">
        <f t="shared" si="67"/>
        <v>0</v>
      </c>
      <c r="P1633">
        <f t="shared" si="66"/>
        <v>1</v>
      </c>
    </row>
    <row r="1634" spans="12:16" x14ac:dyDescent="0.25">
      <c r="L1634" s="264">
        <f>Member!A1634</f>
        <v>0</v>
      </c>
      <c r="M1634">
        <f>SUMIF(Erfassung4!BD:BD,L1634,Erfassung4!BW:BW)</f>
        <v>0</v>
      </c>
      <c r="N1634">
        <f>SUMIF(Erfassung4!BD:BD,L1634,Erfassung4!BG:BG)</f>
        <v>0</v>
      </c>
      <c r="O1634">
        <f t="shared" si="67"/>
        <v>0</v>
      </c>
      <c r="P1634">
        <f t="shared" si="66"/>
        <v>1</v>
      </c>
    </row>
    <row r="1635" spans="12:16" x14ac:dyDescent="0.25">
      <c r="L1635" s="264">
        <f>Member!A1635</f>
        <v>0</v>
      </c>
      <c r="M1635">
        <f>SUMIF(Erfassung4!BD:BD,L1635,Erfassung4!BW:BW)</f>
        <v>0</v>
      </c>
      <c r="N1635">
        <f>SUMIF(Erfassung4!BD:BD,L1635,Erfassung4!BG:BG)</f>
        <v>0</v>
      </c>
      <c r="O1635">
        <f t="shared" si="67"/>
        <v>0</v>
      </c>
      <c r="P1635">
        <f t="shared" si="66"/>
        <v>1</v>
      </c>
    </row>
    <row r="1636" spans="12:16" x14ac:dyDescent="0.25">
      <c r="L1636" s="264">
        <f>Member!A1636</f>
        <v>0</v>
      </c>
      <c r="M1636">
        <f>SUMIF(Erfassung4!BD:BD,L1636,Erfassung4!BW:BW)</f>
        <v>0</v>
      </c>
      <c r="N1636">
        <f>SUMIF(Erfassung4!BD:BD,L1636,Erfassung4!BG:BG)</f>
        <v>0</v>
      </c>
      <c r="O1636">
        <f t="shared" si="67"/>
        <v>0</v>
      </c>
      <c r="P1636">
        <f t="shared" si="66"/>
        <v>1</v>
      </c>
    </row>
    <row r="1637" spans="12:16" x14ac:dyDescent="0.25">
      <c r="L1637" s="264">
        <f>Member!A1637</f>
        <v>0</v>
      </c>
      <c r="M1637">
        <f>SUMIF(Erfassung4!BD:BD,L1637,Erfassung4!BW:BW)</f>
        <v>0</v>
      </c>
      <c r="N1637">
        <f>SUMIF(Erfassung4!BD:BD,L1637,Erfassung4!BG:BG)</f>
        <v>0</v>
      </c>
      <c r="O1637">
        <f t="shared" si="67"/>
        <v>0</v>
      </c>
      <c r="P1637">
        <f t="shared" si="66"/>
        <v>1</v>
      </c>
    </row>
    <row r="1638" spans="12:16" x14ac:dyDescent="0.25">
      <c r="L1638" s="264">
        <f>Member!A1638</f>
        <v>0</v>
      </c>
      <c r="M1638">
        <f>SUMIF(Erfassung4!BD:BD,L1638,Erfassung4!BW:BW)</f>
        <v>0</v>
      </c>
      <c r="N1638">
        <f>SUMIF(Erfassung4!BD:BD,L1638,Erfassung4!BG:BG)</f>
        <v>0</v>
      </c>
      <c r="O1638">
        <f t="shared" si="67"/>
        <v>0</v>
      </c>
      <c r="P1638">
        <f t="shared" si="66"/>
        <v>1</v>
      </c>
    </row>
    <row r="1639" spans="12:16" x14ac:dyDescent="0.25">
      <c r="L1639" s="264">
        <f>Member!A1639</f>
        <v>0</v>
      </c>
      <c r="M1639">
        <f>SUMIF(Erfassung4!BD:BD,L1639,Erfassung4!BW:BW)</f>
        <v>0</v>
      </c>
      <c r="N1639">
        <f>SUMIF(Erfassung4!BD:BD,L1639,Erfassung4!BG:BG)</f>
        <v>0</v>
      </c>
      <c r="O1639">
        <f t="shared" si="67"/>
        <v>0</v>
      </c>
      <c r="P1639">
        <f t="shared" si="66"/>
        <v>1</v>
      </c>
    </row>
    <row r="1640" spans="12:16" x14ac:dyDescent="0.25">
      <c r="L1640" s="264">
        <f>Member!A1640</f>
        <v>0</v>
      </c>
      <c r="M1640">
        <f>SUMIF(Erfassung4!BD:BD,L1640,Erfassung4!BW:BW)</f>
        <v>0</v>
      </c>
      <c r="N1640">
        <f>SUMIF(Erfassung4!BD:BD,L1640,Erfassung4!BG:BG)</f>
        <v>0</v>
      </c>
      <c r="O1640">
        <f t="shared" si="67"/>
        <v>0</v>
      </c>
      <c r="P1640">
        <f t="shared" si="66"/>
        <v>1</v>
      </c>
    </row>
    <row r="1641" spans="12:16" x14ac:dyDescent="0.25">
      <c r="L1641" s="264">
        <f>Member!A1641</f>
        <v>0</v>
      </c>
      <c r="M1641">
        <f>SUMIF(Erfassung4!BD:BD,L1641,Erfassung4!BW:BW)</f>
        <v>0</v>
      </c>
      <c r="N1641">
        <f>SUMIF(Erfassung4!BD:BD,L1641,Erfassung4!BG:BG)</f>
        <v>0</v>
      </c>
      <c r="O1641">
        <f t="shared" si="67"/>
        <v>0</v>
      </c>
      <c r="P1641">
        <f t="shared" si="66"/>
        <v>1</v>
      </c>
    </row>
    <row r="1642" spans="12:16" x14ac:dyDescent="0.25">
      <c r="L1642" s="264">
        <f>Member!A1642</f>
        <v>0</v>
      </c>
      <c r="M1642">
        <f>SUMIF(Erfassung4!BD:BD,L1642,Erfassung4!BW:BW)</f>
        <v>0</v>
      </c>
      <c r="N1642">
        <f>SUMIF(Erfassung4!BD:BD,L1642,Erfassung4!BG:BG)</f>
        <v>0</v>
      </c>
      <c r="O1642">
        <f t="shared" si="67"/>
        <v>0</v>
      </c>
      <c r="P1642">
        <f t="shared" si="66"/>
        <v>1</v>
      </c>
    </row>
    <row r="1643" spans="12:16" x14ac:dyDescent="0.25">
      <c r="L1643" s="264">
        <f>Member!A1643</f>
        <v>0</v>
      </c>
      <c r="M1643">
        <f>SUMIF(Erfassung4!BD:BD,L1643,Erfassung4!BW:BW)</f>
        <v>0</v>
      </c>
      <c r="N1643">
        <f>SUMIF(Erfassung4!BD:BD,L1643,Erfassung4!BG:BG)</f>
        <v>0</v>
      </c>
      <c r="O1643">
        <f t="shared" si="67"/>
        <v>0</v>
      </c>
      <c r="P1643">
        <f t="shared" si="66"/>
        <v>1</v>
      </c>
    </row>
    <row r="1644" spans="12:16" x14ac:dyDescent="0.25">
      <c r="L1644" s="264">
        <f>Member!A1644</f>
        <v>0</v>
      </c>
      <c r="M1644">
        <f>SUMIF(Erfassung4!BD:BD,L1644,Erfassung4!BW:BW)</f>
        <v>0</v>
      </c>
      <c r="N1644">
        <f>SUMIF(Erfassung4!BD:BD,L1644,Erfassung4!BG:BG)</f>
        <v>0</v>
      </c>
      <c r="O1644">
        <f t="shared" si="67"/>
        <v>0</v>
      </c>
      <c r="P1644">
        <f t="shared" si="66"/>
        <v>1</v>
      </c>
    </row>
    <row r="1645" spans="12:16" x14ac:dyDescent="0.25">
      <c r="L1645" s="264">
        <f>Member!A1645</f>
        <v>0</v>
      </c>
      <c r="M1645">
        <f>SUMIF(Erfassung4!BD:BD,L1645,Erfassung4!BW:BW)</f>
        <v>0</v>
      </c>
      <c r="N1645">
        <f>SUMIF(Erfassung4!BD:BD,L1645,Erfassung4!BG:BG)</f>
        <v>0</v>
      </c>
      <c r="O1645">
        <f t="shared" si="67"/>
        <v>0</v>
      </c>
      <c r="P1645">
        <f t="shared" si="66"/>
        <v>1</v>
      </c>
    </row>
    <row r="1646" spans="12:16" x14ac:dyDescent="0.25">
      <c r="L1646" s="264">
        <f>Member!A1646</f>
        <v>0</v>
      </c>
      <c r="M1646">
        <f>SUMIF(Erfassung4!BD:BD,L1646,Erfassung4!BW:BW)</f>
        <v>0</v>
      </c>
      <c r="N1646">
        <f>SUMIF(Erfassung4!BD:BD,L1646,Erfassung4!BG:BG)</f>
        <v>0</v>
      </c>
      <c r="O1646">
        <f t="shared" si="67"/>
        <v>0</v>
      </c>
      <c r="P1646">
        <f t="shared" si="66"/>
        <v>1</v>
      </c>
    </row>
    <row r="1647" spans="12:16" x14ac:dyDescent="0.25">
      <c r="L1647" s="264">
        <f>Member!A1647</f>
        <v>0</v>
      </c>
      <c r="M1647">
        <f>SUMIF(Erfassung4!BD:BD,L1647,Erfassung4!BW:BW)</f>
        <v>0</v>
      </c>
      <c r="N1647">
        <f>SUMIF(Erfassung4!BD:BD,L1647,Erfassung4!BG:BG)</f>
        <v>0</v>
      </c>
      <c r="O1647">
        <f t="shared" si="67"/>
        <v>0</v>
      </c>
      <c r="P1647">
        <f t="shared" si="66"/>
        <v>1</v>
      </c>
    </row>
    <row r="1648" spans="12:16" x14ac:dyDescent="0.25">
      <c r="L1648" s="264">
        <f>Member!A1648</f>
        <v>0</v>
      </c>
      <c r="M1648">
        <f>SUMIF(Erfassung4!BD:BD,L1648,Erfassung4!BW:BW)</f>
        <v>0</v>
      </c>
      <c r="N1648">
        <f>SUMIF(Erfassung4!BD:BD,L1648,Erfassung4!BG:BG)</f>
        <v>0</v>
      </c>
      <c r="O1648">
        <f t="shared" si="67"/>
        <v>0</v>
      </c>
      <c r="P1648">
        <f t="shared" si="66"/>
        <v>1</v>
      </c>
    </row>
    <row r="1649" spans="12:16" x14ac:dyDescent="0.25">
      <c r="L1649" s="264">
        <f>Member!A1649</f>
        <v>0</v>
      </c>
      <c r="M1649">
        <f>SUMIF(Erfassung4!BD:BD,L1649,Erfassung4!BW:BW)</f>
        <v>0</v>
      </c>
      <c r="N1649">
        <f>SUMIF(Erfassung4!BD:BD,L1649,Erfassung4!BG:BG)</f>
        <v>0</v>
      </c>
      <c r="O1649">
        <f t="shared" si="67"/>
        <v>0</v>
      </c>
      <c r="P1649">
        <f t="shared" si="66"/>
        <v>1</v>
      </c>
    </row>
    <row r="1650" spans="12:16" x14ac:dyDescent="0.25">
      <c r="L1650" s="264">
        <f>Member!A1650</f>
        <v>0</v>
      </c>
      <c r="M1650">
        <f>SUMIF(Erfassung4!BD:BD,L1650,Erfassung4!BW:BW)</f>
        <v>0</v>
      </c>
      <c r="N1650">
        <f>SUMIF(Erfassung4!BD:BD,L1650,Erfassung4!BG:BG)</f>
        <v>0</v>
      </c>
      <c r="O1650">
        <f t="shared" si="67"/>
        <v>0</v>
      </c>
      <c r="P1650">
        <f t="shared" si="66"/>
        <v>1</v>
      </c>
    </row>
    <row r="1651" spans="12:16" x14ac:dyDescent="0.25">
      <c r="L1651" s="264">
        <f>Member!A1651</f>
        <v>0</v>
      </c>
      <c r="M1651">
        <f>SUMIF(Erfassung4!BD:BD,L1651,Erfassung4!BW:BW)</f>
        <v>0</v>
      </c>
      <c r="N1651">
        <f>SUMIF(Erfassung4!BD:BD,L1651,Erfassung4!BG:BG)</f>
        <v>0</v>
      </c>
      <c r="O1651">
        <f t="shared" si="67"/>
        <v>0</v>
      </c>
      <c r="P1651">
        <f t="shared" si="66"/>
        <v>1</v>
      </c>
    </row>
    <row r="1652" spans="12:16" x14ac:dyDescent="0.25">
      <c r="L1652" s="264">
        <f>Member!A1652</f>
        <v>0</v>
      </c>
      <c r="M1652">
        <f>SUMIF(Erfassung4!BD:BD,L1652,Erfassung4!BW:BW)</f>
        <v>0</v>
      </c>
      <c r="N1652">
        <f>SUMIF(Erfassung4!BD:BD,L1652,Erfassung4!BG:BG)</f>
        <v>0</v>
      </c>
      <c r="O1652">
        <f t="shared" si="67"/>
        <v>0</v>
      </c>
      <c r="P1652">
        <f t="shared" si="66"/>
        <v>1</v>
      </c>
    </row>
    <row r="1653" spans="12:16" x14ac:dyDescent="0.25">
      <c r="L1653" s="264">
        <f>Member!A1653</f>
        <v>0</v>
      </c>
      <c r="M1653">
        <f>SUMIF(Erfassung4!BD:BD,L1653,Erfassung4!BW:BW)</f>
        <v>0</v>
      </c>
      <c r="N1653">
        <f>SUMIF(Erfassung4!BD:BD,L1653,Erfassung4!BG:BG)</f>
        <v>0</v>
      </c>
      <c r="O1653">
        <f t="shared" si="67"/>
        <v>0</v>
      </c>
      <c r="P1653">
        <f t="shared" si="66"/>
        <v>1</v>
      </c>
    </row>
    <row r="1654" spans="12:16" x14ac:dyDescent="0.25">
      <c r="L1654" s="264">
        <f>Member!A1654</f>
        <v>0</v>
      </c>
      <c r="M1654">
        <f>SUMIF(Erfassung4!BD:BD,L1654,Erfassung4!BW:BW)</f>
        <v>0</v>
      </c>
      <c r="N1654">
        <f>SUMIF(Erfassung4!BD:BD,L1654,Erfassung4!BG:BG)</f>
        <v>0</v>
      </c>
      <c r="O1654">
        <f t="shared" si="67"/>
        <v>0</v>
      </c>
      <c r="P1654">
        <f t="shared" si="66"/>
        <v>1</v>
      </c>
    </row>
    <row r="1655" spans="12:16" x14ac:dyDescent="0.25">
      <c r="L1655" s="264">
        <f>Member!A1655</f>
        <v>0</v>
      </c>
      <c r="M1655">
        <f>SUMIF(Erfassung4!BD:BD,L1655,Erfassung4!BW:BW)</f>
        <v>0</v>
      </c>
      <c r="N1655">
        <f>SUMIF(Erfassung4!BD:BD,L1655,Erfassung4!BG:BG)</f>
        <v>0</v>
      </c>
      <c r="O1655">
        <f t="shared" si="67"/>
        <v>0</v>
      </c>
      <c r="P1655">
        <f t="shared" si="66"/>
        <v>1</v>
      </c>
    </row>
    <row r="1656" spans="12:16" x14ac:dyDescent="0.25">
      <c r="L1656" s="264">
        <f>Member!A1656</f>
        <v>0</v>
      </c>
      <c r="M1656">
        <f>SUMIF(Erfassung4!BD:BD,L1656,Erfassung4!BW:BW)</f>
        <v>0</v>
      </c>
      <c r="N1656">
        <f>SUMIF(Erfassung4!BD:BD,L1656,Erfassung4!BG:BG)</f>
        <v>0</v>
      </c>
      <c r="O1656">
        <f t="shared" si="67"/>
        <v>0</v>
      </c>
      <c r="P1656">
        <f t="shared" si="66"/>
        <v>1</v>
      </c>
    </row>
    <row r="1657" spans="12:16" x14ac:dyDescent="0.25">
      <c r="L1657" s="264">
        <f>Member!A1657</f>
        <v>0</v>
      </c>
      <c r="M1657">
        <f>SUMIF(Erfassung4!BD:BD,L1657,Erfassung4!BW:BW)</f>
        <v>0</v>
      </c>
      <c r="N1657">
        <f>SUMIF(Erfassung4!BD:BD,L1657,Erfassung4!BG:BG)</f>
        <v>0</v>
      </c>
      <c r="O1657">
        <f t="shared" si="67"/>
        <v>0</v>
      </c>
      <c r="P1657">
        <f t="shared" si="66"/>
        <v>1</v>
      </c>
    </row>
    <row r="1658" spans="12:16" x14ac:dyDescent="0.25">
      <c r="L1658" s="264">
        <f>Member!A1658</f>
        <v>0</v>
      </c>
      <c r="M1658">
        <f>SUMIF(Erfassung4!BD:BD,L1658,Erfassung4!BW:BW)</f>
        <v>0</v>
      </c>
      <c r="N1658">
        <f>SUMIF(Erfassung4!BD:BD,L1658,Erfassung4!BG:BG)</f>
        <v>0</v>
      </c>
      <c r="O1658">
        <f t="shared" si="67"/>
        <v>0</v>
      </c>
      <c r="P1658">
        <f t="shared" si="66"/>
        <v>1</v>
      </c>
    </row>
    <row r="1659" spans="12:16" x14ac:dyDescent="0.25">
      <c r="L1659" s="264">
        <f>Member!A1659</f>
        <v>0</v>
      </c>
      <c r="M1659">
        <f>SUMIF(Erfassung4!BD:BD,L1659,Erfassung4!BW:BW)</f>
        <v>0</v>
      </c>
      <c r="N1659">
        <f>SUMIF(Erfassung4!BD:BD,L1659,Erfassung4!BG:BG)</f>
        <v>0</v>
      </c>
      <c r="O1659">
        <f t="shared" si="67"/>
        <v>0</v>
      </c>
      <c r="P1659">
        <f t="shared" si="66"/>
        <v>1</v>
      </c>
    </row>
    <row r="1660" spans="12:16" x14ac:dyDescent="0.25">
      <c r="L1660" s="264">
        <f>Member!A1660</f>
        <v>0</v>
      </c>
      <c r="M1660">
        <f>SUMIF(Erfassung4!BD:BD,L1660,Erfassung4!BW:BW)</f>
        <v>0</v>
      </c>
      <c r="N1660">
        <f>SUMIF(Erfassung4!BD:BD,L1660,Erfassung4!BG:BG)</f>
        <v>0</v>
      </c>
      <c r="O1660">
        <f t="shared" si="67"/>
        <v>0</v>
      </c>
      <c r="P1660">
        <f t="shared" si="66"/>
        <v>1</v>
      </c>
    </row>
    <row r="1661" spans="12:16" x14ac:dyDescent="0.25">
      <c r="L1661" s="264">
        <f>Member!A1661</f>
        <v>0</v>
      </c>
      <c r="M1661">
        <f>SUMIF(Erfassung4!BD:BD,L1661,Erfassung4!BW:BW)</f>
        <v>0</v>
      </c>
      <c r="N1661">
        <f>SUMIF(Erfassung4!BD:BD,L1661,Erfassung4!BG:BG)</f>
        <v>0</v>
      </c>
      <c r="O1661">
        <f t="shared" si="67"/>
        <v>0</v>
      </c>
      <c r="P1661">
        <f t="shared" si="66"/>
        <v>1</v>
      </c>
    </row>
    <row r="1662" spans="12:16" x14ac:dyDescent="0.25">
      <c r="L1662" s="264">
        <f>Member!A1662</f>
        <v>0</v>
      </c>
      <c r="M1662">
        <f>SUMIF(Erfassung4!BD:BD,L1662,Erfassung4!BW:BW)</f>
        <v>0</v>
      </c>
      <c r="N1662">
        <f>SUMIF(Erfassung4!BD:BD,L1662,Erfassung4!BG:BG)</f>
        <v>0</v>
      </c>
      <c r="O1662">
        <f t="shared" si="67"/>
        <v>0</v>
      </c>
      <c r="P1662">
        <f t="shared" si="66"/>
        <v>1</v>
      </c>
    </row>
    <row r="1663" spans="12:16" x14ac:dyDescent="0.25">
      <c r="L1663" s="264">
        <f>Member!A1663</f>
        <v>0</v>
      </c>
      <c r="M1663">
        <f>SUMIF(Erfassung4!BD:BD,L1663,Erfassung4!BW:BW)</f>
        <v>0</v>
      </c>
      <c r="N1663">
        <f>SUMIF(Erfassung4!BD:BD,L1663,Erfassung4!BG:BG)</f>
        <v>0</v>
      </c>
      <c r="O1663">
        <f t="shared" si="67"/>
        <v>0</v>
      </c>
      <c r="P1663">
        <f t="shared" si="66"/>
        <v>1</v>
      </c>
    </row>
    <row r="1664" spans="12:16" x14ac:dyDescent="0.25">
      <c r="L1664" s="264">
        <f>Member!A1664</f>
        <v>0</v>
      </c>
      <c r="M1664">
        <f>SUMIF(Erfassung4!BD:BD,L1664,Erfassung4!BW:BW)</f>
        <v>0</v>
      </c>
      <c r="N1664">
        <f>SUMIF(Erfassung4!BD:BD,L1664,Erfassung4!BG:BG)</f>
        <v>0</v>
      </c>
      <c r="O1664">
        <f t="shared" si="67"/>
        <v>0</v>
      </c>
      <c r="P1664">
        <f t="shared" si="66"/>
        <v>1</v>
      </c>
    </row>
    <row r="1665" spans="12:16" x14ac:dyDescent="0.25">
      <c r="L1665" s="264">
        <f>Member!A1665</f>
        <v>0</v>
      </c>
      <c r="M1665">
        <f>SUMIF(Erfassung4!BD:BD,L1665,Erfassung4!BW:BW)</f>
        <v>0</v>
      </c>
      <c r="N1665">
        <f>SUMIF(Erfassung4!BD:BD,L1665,Erfassung4!BG:BG)</f>
        <v>0</v>
      </c>
      <c r="O1665">
        <f t="shared" si="67"/>
        <v>0</v>
      </c>
      <c r="P1665">
        <f t="shared" si="66"/>
        <v>1</v>
      </c>
    </row>
    <row r="1666" spans="12:16" x14ac:dyDescent="0.25">
      <c r="L1666" s="264">
        <f>Member!A1666</f>
        <v>0</v>
      </c>
      <c r="M1666">
        <f>SUMIF(Erfassung4!BD:BD,L1666,Erfassung4!BW:BW)</f>
        <v>0</v>
      </c>
      <c r="N1666">
        <f>SUMIF(Erfassung4!BD:BD,L1666,Erfassung4!BG:BG)</f>
        <v>0</v>
      </c>
      <c r="O1666">
        <f t="shared" si="67"/>
        <v>0</v>
      </c>
      <c r="P1666">
        <f t="shared" ref="P1666:P1729" si="68">RANK(O1666,O:O)</f>
        <v>1</v>
      </c>
    </row>
    <row r="1667" spans="12:16" x14ac:dyDescent="0.25">
      <c r="L1667" s="264">
        <f>Member!A1667</f>
        <v>0</v>
      </c>
      <c r="M1667">
        <f>SUMIF(Erfassung4!BD:BD,L1667,Erfassung4!BW:BW)</f>
        <v>0</v>
      </c>
      <c r="N1667">
        <f>SUMIF(Erfassung4!BD:BD,L1667,Erfassung4!BG:BG)</f>
        <v>0</v>
      </c>
      <c r="O1667">
        <f t="shared" ref="O1667:O1730" si="69">IF(N1667=0,0,M1667/N1667-ROW()/1000000000)</f>
        <v>0</v>
      </c>
      <c r="P1667">
        <f t="shared" si="68"/>
        <v>1</v>
      </c>
    </row>
    <row r="1668" spans="12:16" x14ac:dyDescent="0.25">
      <c r="L1668" s="264">
        <f>Member!A1668</f>
        <v>0</v>
      </c>
      <c r="M1668">
        <f>SUMIF(Erfassung4!BD:BD,L1668,Erfassung4!BW:BW)</f>
        <v>0</v>
      </c>
      <c r="N1668">
        <f>SUMIF(Erfassung4!BD:BD,L1668,Erfassung4!BG:BG)</f>
        <v>0</v>
      </c>
      <c r="O1668">
        <f t="shared" si="69"/>
        <v>0</v>
      </c>
      <c r="P1668">
        <f t="shared" si="68"/>
        <v>1</v>
      </c>
    </row>
    <row r="1669" spans="12:16" x14ac:dyDescent="0.25">
      <c r="L1669" s="264">
        <f>Member!A1669</f>
        <v>0</v>
      </c>
      <c r="M1669">
        <f>SUMIF(Erfassung4!BD:BD,L1669,Erfassung4!BW:BW)</f>
        <v>0</v>
      </c>
      <c r="N1669">
        <f>SUMIF(Erfassung4!BD:BD,L1669,Erfassung4!BG:BG)</f>
        <v>0</v>
      </c>
      <c r="O1669">
        <f t="shared" si="69"/>
        <v>0</v>
      </c>
      <c r="P1669">
        <f t="shared" si="68"/>
        <v>1</v>
      </c>
    </row>
    <row r="1670" spans="12:16" x14ac:dyDescent="0.25">
      <c r="L1670" s="264">
        <f>Member!A1670</f>
        <v>0</v>
      </c>
      <c r="M1670">
        <f>SUMIF(Erfassung4!BD:BD,L1670,Erfassung4!BW:BW)</f>
        <v>0</v>
      </c>
      <c r="N1670">
        <f>SUMIF(Erfassung4!BD:BD,L1670,Erfassung4!BG:BG)</f>
        <v>0</v>
      </c>
      <c r="O1670">
        <f t="shared" si="69"/>
        <v>0</v>
      </c>
      <c r="P1670">
        <f t="shared" si="68"/>
        <v>1</v>
      </c>
    </row>
    <row r="1671" spans="12:16" x14ac:dyDescent="0.25">
      <c r="L1671" s="264">
        <f>Member!A1671</f>
        <v>0</v>
      </c>
      <c r="M1671">
        <f>SUMIF(Erfassung4!BD:BD,L1671,Erfassung4!BW:BW)</f>
        <v>0</v>
      </c>
      <c r="N1671">
        <f>SUMIF(Erfassung4!BD:BD,L1671,Erfassung4!BG:BG)</f>
        <v>0</v>
      </c>
      <c r="O1671">
        <f t="shared" si="69"/>
        <v>0</v>
      </c>
      <c r="P1671">
        <f t="shared" si="68"/>
        <v>1</v>
      </c>
    </row>
    <row r="1672" spans="12:16" x14ac:dyDescent="0.25">
      <c r="L1672" s="264">
        <f>Member!A1672</f>
        <v>0</v>
      </c>
      <c r="M1672">
        <f>SUMIF(Erfassung4!BD:BD,L1672,Erfassung4!BW:BW)</f>
        <v>0</v>
      </c>
      <c r="N1672">
        <f>SUMIF(Erfassung4!BD:BD,L1672,Erfassung4!BG:BG)</f>
        <v>0</v>
      </c>
      <c r="O1672">
        <f t="shared" si="69"/>
        <v>0</v>
      </c>
      <c r="P1672">
        <f t="shared" si="68"/>
        <v>1</v>
      </c>
    </row>
    <row r="1673" spans="12:16" x14ac:dyDescent="0.25">
      <c r="L1673" s="264">
        <f>Member!A1673</f>
        <v>0</v>
      </c>
      <c r="M1673">
        <f>SUMIF(Erfassung4!BD:BD,L1673,Erfassung4!BW:BW)</f>
        <v>0</v>
      </c>
      <c r="N1673">
        <f>SUMIF(Erfassung4!BD:BD,L1673,Erfassung4!BG:BG)</f>
        <v>0</v>
      </c>
      <c r="O1673">
        <f t="shared" si="69"/>
        <v>0</v>
      </c>
      <c r="P1673">
        <f t="shared" si="68"/>
        <v>1</v>
      </c>
    </row>
    <row r="1674" spans="12:16" x14ac:dyDescent="0.25">
      <c r="L1674" s="264">
        <f>Member!A1674</f>
        <v>0</v>
      </c>
      <c r="M1674">
        <f>SUMIF(Erfassung4!BD:BD,L1674,Erfassung4!BW:BW)</f>
        <v>0</v>
      </c>
      <c r="N1674">
        <f>SUMIF(Erfassung4!BD:BD,L1674,Erfassung4!BG:BG)</f>
        <v>0</v>
      </c>
      <c r="O1674">
        <f t="shared" si="69"/>
        <v>0</v>
      </c>
      <c r="P1674">
        <f t="shared" si="68"/>
        <v>1</v>
      </c>
    </row>
    <row r="1675" spans="12:16" x14ac:dyDescent="0.25">
      <c r="L1675" s="264">
        <f>Member!A1675</f>
        <v>0</v>
      </c>
      <c r="M1675">
        <f>SUMIF(Erfassung4!BD:BD,L1675,Erfassung4!BW:BW)</f>
        <v>0</v>
      </c>
      <c r="N1675">
        <f>SUMIF(Erfassung4!BD:BD,L1675,Erfassung4!BG:BG)</f>
        <v>0</v>
      </c>
      <c r="O1675">
        <f t="shared" si="69"/>
        <v>0</v>
      </c>
      <c r="P1675">
        <f t="shared" si="68"/>
        <v>1</v>
      </c>
    </row>
    <row r="1676" spans="12:16" x14ac:dyDescent="0.25">
      <c r="L1676" s="264">
        <f>Member!A1676</f>
        <v>0</v>
      </c>
      <c r="M1676">
        <f>SUMIF(Erfassung4!BD:BD,L1676,Erfassung4!BW:BW)</f>
        <v>0</v>
      </c>
      <c r="N1676">
        <f>SUMIF(Erfassung4!BD:BD,L1676,Erfassung4!BG:BG)</f>
        <v>0</v>
      </c>
      <c r="O1676">
        <f t="shared" si="69"/>
        <v>0</v>
      </c>
      <c r="P1676">
        <f t="shared" si="68"/>
        <v>1</v>
      </c>
    </row>
    <row r="1677" spans="12:16" x14ac:dyDescent="0.25">
      <c r="L1677" s="264">
        <f>Member!A1677</f>
        <v>0</v>
      </c>
      <c r="M1677">
        <f>SUMIF(Erfassung4!BD:BD,L1677,Erfassung4!BW:BW)</f>
        <v>0</v>
      </c>
      <c r="N1677">
        <f>SUMIF(Erfassung4!BD:BD,L1677,Erfassung4!BG:BG)</f>
        <v>0</v>
      </c>
      <c r="O1677">
        <f t="shared" si="69"/>
        <v>0</v>
      </c>
      <c r="P1677">
        <f t="shared" si="68"/>
        <v>1</v>
      </c>
    </row>
    <row r="1678" spans="12:16" x14ac:dyDescent="0.25">
      <c r="L1678" s="264">
        <f>Member!A1678</f>
        <v>0</v>
      </c>
      <c r="M1678">
        <f>SUMIF(Erfassung4!BD:BD,L1678,Erfassung4!BW:BW)</f>
        <v>0</v>
      </c>
      <c r="N1678">
        <f>SUMIF(Erfassung4!BD:BD,L1678,Erfassung4!BG:BG)</f>
        <v>0</v>
      </c>
      <c r="O1678">
        <f t="shared" si="69"/>
        <v>0</v>
      </c>
      <c r="P1678">
        <f t="shared" si="68"/>
        <v>1</v>
      </c>
    </row>
    <row r="1679" spans="12:16" x14ac:dyDescent="0.25">
      <c r="L1679" s="264">
        <f>Member!A1679</f>
        <v>0</v>
      </c>
      <c r="M1679">
        <f>SUMIF(Erfassung4!BD:BD,L1679,Erfassung4!BW:BW)</f>
        <v>0</v>
      </c>
      <c r="N1679">
        <f>SUMIF(Erfassung4!BD:BD,L1679,Erfassung4!BG:BG)</f>
        <v>0</v>
      </c>
      <c r="O1679">
        <f t="shared" si="69"/>
        <v>0</v>
      </c>
      <c r="P1679">
        <f t="shared" si="68"/>
        <v>1</v>
      </c>
    </row>
    <row r="1680" spans="12:16" x14ac:dyDescent="0.25">
      <c r="L1680" s="264">
        <f>Member!A1680</f>
        <v>0</v>
      </c>
      <c r="M1680">
        <f>SUMIF(Erfassung4!BD:BD,L1680,Erfassung4!BW:BW)</f>
        <v>0</v>
      </c>
      <c r="N1680">
        <f>SUMIF(Erfassung4!BD:BD,L1680,Erfassung4!BG:BG)</f>
        <v>0</v>
      </c>
      <c r="O1680">
        <f t="shared" si="69"/>
        <v>0</v>
      </c>
      <c r="P1680">
        <f t="shared" si="68"/>
        <v>1</v>
      </c>
    </row>
    <row r="1681" spans="12:16" x14ac:dyDescent="0.25">
      <c r="L1681" s="264">
        <f>Member!A1681</f>
        <v>0</v>
      </c>
      <c r="M1681">
        <f>SUMIF(Erfassung4!BD:BD,L1681,Erfassung4!BW:BW)</f>
        <v>0</v>
      </c>
      <c r="N1681">
        <f>SUMIF(Erfassung4!BD:BD,L1681,Erfassung4!BG:BG)</f>
        <v>0</v>
      </c>
      <c r="O1681">
        <f t="shared" si="69"/>
        <v>0</v>
      </c>
      <c r="P1681">
        <f t="shared" si="68"/>
        <v>1</v>
      </c>
    </row>
    <row r="1682" spans="12:16" x14ac:dyDescent="0.25">
      <c r="L1682" s="264">
        <f>Member!A1682</f>
        <v>0</v>
      </c>
      <c r="M1682">
        <f>SUMIF(Erfassung4!BD:BD,L1682,Erfassung4!BW:BW)</f>
        <v>0</v>
      </c>
      <c r="N1682">
        <f>SUMIF(Erfassung4!BD:BD,L1682,Erfassung4!BG:BG)</f>
        <v>0</v>
      </c>
      <c r="O1682">
        <f t="shared" si="69"/>
        <v>0</v>
      </c>
      <c r="P1682">
        <f t="shared" si="68"/>
        <v>1</v>
      </c>
    </row>
    <row r="1683" spans="12:16" x14ac:dyDescent="0.25">
      <c r="L1683" s="264">
        <f>Member!A1683</f>
        <v>0</v>
      </c>
      <c r="M1683">
        <f>SUMIF(Erfassung4!BD:BD,L1683,Erfassung4!BW:BW)</f>
        <v>0</v>
      </c>
      <c r="N1683">
        <f>SUMIF(Erfassung4!BD:BD,L1683,Erfassung4!BG:BG)</f>
        <v>0</v>
      </c>
      <c r="O1683">
        <f t="shared" si="69"/>
        <v>0</v>
      </c>
      <c r="P1683">
        <f t="shared" si="68"/>
        <v>1</v>
      </c>
    </row>
    <row r="1684" spans="12:16" x14ac:dyDescent="0.25">
      <c r="L1684" s="264">
        <f>Member!A1684</f>
        <v>0</v>
      </c>
      <c r="M1684">
        <f>SUMIF(Erfassung4!BD:BD,L1684,Erfassung4!BW:BW)</f>
        <v>0</v>
      </c>
      <c r="N1684">
        <f>SUMIF(Erfassung4!BD:BD,L1684,Erfassung4!BG:BG)</f>
        <v>0</v>
      </c>
      <c r="O1684">
        <f t="shared" si="69"/>
        <v>0</v>
      </c>
      <c r="P1684">
        <f t="shared" si="68"/>
        <v>1</v>
      </c>
    </row>
    <row r="1685" spans="12:16" x14ac:dyDescent="0.25">
      <c r="L1685" s="264">
        <f>Member!A1685</f>
        <v>0</v>
      </c>
      <c r="M1685">
        <f>SUMIF(Erfassung4!BD:BD,L1685,Erfassung4!BW:BW)</f>
        <v>0</v>
      </c>
      <c r="N1685">
        <f>SUMIF(Erfassung4!BD:BD,L1685,Erfassung4!BG:BG)</f>
        <v>0</v>
      </c>
      <c r="O1685">
        <f t="shared" si="69"/>
        <v>0</v>
      </c>
      <c r="P1685">
        <f t="shared" si="68"/>
        <v>1</v>
      </c>
    </row>
    <row r="1686" spans="12:16" x14ac:dyDescent="0.25">
      <c r="L1686" s="264">
        <f>Member!A1686</f>
        <v>0</v>
      </c>
      <c r="M1686">
        <f>SUMIF(Erfassung4!BD:BD,L1686,Erfassung4!BW:BW)</f>
        <v>0</v>
      </c>
      <c r="N1686">
        <f>SUMIF(Erfassung4!BD:BD,L1686,Erfassung4!BG:BG)</f>
        <v>0</v>
      </c>
      <c r="O1686">
        <f t="shared" si="69"/>
        <v>0</v>
      </c>
      <c r="P1686">
        <f t="shared" si="68"/>
        <v>1</v>
      </c>
    </row>
    <row r="1687" spans="12:16" x14ac:dyDescent="0.25">
      <c r="L1687" s="264">
        <f>Member!A1687</f>
        <v>0</v>
      </c>
      <c r="M1687">
        <f>SUMIF(Erfassung4!BD:BD,L1687,Erfassung4!BW:BW)</f>
        <v>0</v>
      </c>
      <c r="N1687">
        <f>SUMIF(Erfassung4!BD:BD,L1687,Erfassung4!BG:BG)</f>
        <v>0</v>
      </c>
      <c r="O1687">
        <f t="shared" si="69"/>
        <v>0</v>
      </c>
      <c r="P1687">
        <f t="shared" si="68"/>
        <v>1</v>
      </c>
    </row>
    <row r="1688" spans="12:16" x14ac:dyDescent="0.25">
      <c r="L1688" s="264">
        <f>Member!A1688</f>
        <v>0</v>
      </c>
      <c r="M1688">
        <f>SUMIF(Erfassung4!BD:BD,L1688,Erfassung4!BW:BW)</f>
        <v>0</v>
      </c>
      <c r="N1688">
        <f>SUMIF(Erfassung4!BD:BD,L1688,Erfassung4!BG:BG)</f>
        <v>0</v>
      </c>
      <c r="O1688">
        <f t="shared" si="69"/>
        <v>0</v>
      </c>
      <c r="P1688">
        <f t="shared" si="68"/>
        <v>1</v>
      </c>
    </row>
    <row r="1689" spans="12:16" x14ac:dyDescent="0.25">
      <c r="L1689" s="264">
        <f>Member!A1689</f>
        <v>0</v>
      </c>
      <c r="M1689">
        <f>SUMIF(Erfassung4!BD:BD,L1689,Erfassung4!BW:BW)</f>
        <v>0</v>
      </c>
      <c r="N1689">
        <f>SUMIF(Erfassung4!BD:BD,L1689,Erfassung4!BG:BG)</f>
        <v>0</v>
      </c>
      <c r="O1689">
        <f t="shared" si="69"/>
        <v>0</v>
      </c>
      <c r="P1689">
        <f t="shared" si="68"/>
        <v>1</v>
      </c>
    </row>
    <row r="1690" spans="12:16" x14ac:dyDescent="0.25">
      <c r="L1690" s="264">
        <f>Member!A1690</f>
        <v>0</v>
      </c>
      <c r="M1690">
        <f>SUMIF(Erfassung4!BD:BD,L1690,Erfassung4!BW:BW)</f>
        <v>0</v>
      </c>
      <c r="N1690">
        <f>SUMIF(Erfassung4!BD:BD,L1690,Erfassung4!BG:BG)</f>
        <v>0</v>
      </c>
      <c r="O1690">
        <f t="shared" si="69"/>
        <v>0</v>
      </c>
      <c r="P1690">
        <f t="shared" si="68"/>
        <v>1</v>
      </c>
    </row>
    <row r="1691" spans="12:16" x14ac:dyDescent="0.25">
      <c r="L1691" s="264">
        <f>Member!A1691</f>
        <v>0</v>
      </c>
      <c r="M1691">
        <f>SUMIF(Erfassung4!BD:BD,L1691,Erfassung4!BW:BW)</f>
        <v>0</v>
      </c>
      <c r="N1691">
        <f>SUMIF(Erfassung4!BD:BD,L1691,Erfassung4!BG:BG)</f>
        <v>0</v>
      </c>
      <c r="O1691">
        <f t="shared" si="69"/>
        <v>0</v>
      </c>
      <c r="P1691">
        <f t="shared" si="68"/>
        <v>1</v>
      </c>
    </row>
    <row r="1692" spans="12:16" x14ac:dyDescent="0.25">
      <c r="L1692" s="264">
        <f>Member!A1692</f>
        <v>0</v>
      </c>
      <c r="M1692">
        <f>SUMIF(Erfassung4!BD:BD,L1692,Erfassung4!BW:BW)</f>
        <v>0</v>
      </c>
      <c r="N1692">
        <f>SUMIF(Erfassung4!BD:BD,L1692,Erfassung4!BG:BG)</f>
        <v>0</v>
      </c>
      <c r="O1692">
        <f t="shared" si="69"/>
        <v>0</v>
      </c>
      <c r="P1692">
        <f t="shared" si="68"/>
        <v>1</v>
      </c>
    </row>
    <row r="1693" spans="12:16" x14ac:dyDescent="0.25">
      <c r="L1693" s="264">
        <f>Member!A1693</f>
        <v>0</v>
      </c>
      <c r="M1693">
        <f>SUMIF(Erfassung4!BD:BD,L1693,Erfassung4!BW:BW)</f>
        <v>0</v>
      </c>
      <c r="N1693">
        <f>SUMIF(Erfassung4!BD:BD,L1693,Erfassung4!BG:BG)</f>
        <v>0</v>
      </c>
      <c r="O1693">
        <f t="shared" si="69"/>
        <v>0</v>
      </c>
      <c r="P1693">
        <f t="shared" si="68"/>
        <v>1</v>
      </c>
    </row>
    <row r="1694" spans="12:16" x14ac:dyDescent="0.25">
      <c r="L1694" s="264">
        <f>Member!A1694</f>
        <v>0</v>
      </c>
      <c r="M1694">
        <f>SUMIF(Erfassung4!BD:BD,L1694,Erfassung4!BW:BW)</f>
        <v>0</v>
      </c>
      <c r="N1694">
        <f>SUMIF(Erfassung4!BD:BD,L1694,Erfassung4!BG:BG)</f>
        <v>0</v>
      </c>
      <c r="O1694">
        <f t="shared" si="69"/>
        <v>0</v>
      </c>
      <c r="P1694">
        <f t="shared" si="68"/>
        <v>1</v>
      </c>
    </row>
    <row r="1695" spans="12:16" x14ac:dyDescent="0.25">
      <c r="L1695" s="264">
        <f>Member!A1695</f>
        <v>0</v>
      </c>
      <c r="M1695">
        <f>SUMIF(Erfassung4!BD:BD,L1695,Erfassung4!BW:BW)</f>
        <v>0</v>
      </c>
      <c r="N1695">
        <f>SUMIF(Erfassung4!BD:BD,L1695,Erfassung4!BG:BG)</f>
        <v>0</v>
      </c>
      <c r="O1695">
        <f t="shared" si="69"/>
        <v>0</v>
      </c>
      <c r="P1695">
        <f t="shared" si="68"/>
        <v>1</v>
      </c>
    </row>
    <row r="1696" spans="12:16" x14ac:dyDescent="0.25">
      <c r="L1696" s="264">
        <f>Member!A1696</f>
        <v>0</v>
      </c>
      <c r="M1696">
        <f>SUMIF(Erfassung4!BD:BD,L1696,Erfassung4!BW:BW)</f>
        <v>0</v>
      </c>
      <c r="N1696">
        <f>SUMIF(Erfassung4!BD:BD,L1696,Erfassung4!BG:BG)</f>
        <v>0</v>
      </c>
      <c r="O1696">
        <f t="shared" si="69"/>
        <v>0</v>
      </c>
      <c r="P1696">
        <f t="shared" si="68"/>
        <v>1</v>
      </c>
    </row>
    <row r="1697" spans="12:16" x14ac:dyDescent="0.25">
      <c r="L1697" s="264">
        <f>Member!A1697</f>
        <v>0</v>
      </c>
      <c r="M1697">
        <f>SUMIF(Erfassung4!BD:BD,L1697,Erfassung4!BW:BW)</f>
        <v>0</v>
      </c>
      <c r="N1697">
        <f>SUMIF(Erfassung4!BD:BD,L1697,Erfassung4!BG:BG)</f>
        <v>0</v>
      </c>
      <c r="O1697">
        <f t="shared" si="69"/>
        <v>0</v>
      </c>
      <c r="P1697">
        <f t="shared" si="68"/>
        <v>1</v>
      </c>
    </row>
    <row r="1698" spans="12:16" x14ac:dyDescent="0.25">
      <c r="L1698" s="264">
        <f>Member!A1698</f>
        <v>0</v>
      </c>
      <c r="M1698">
        <f>SUMIF(Erfassung4!BD:BD,L1698,Erfassung4!BW:BW)</f>
        <v>0</v>
      </c>
      <c r="N1698">
        <f>SUMIF(Erfassung4!BD:BD,L1698,Erfassung4!BG:BG)</f>
        <v>0</v>
      </c>
      <c r="O1698">
        <f t="shared" si="69"/>
        <v>0</v>
      </c>
      <c r="P1698">
        <f t="shared" si="68"/>
        <v>1</v>
      </c>
    </row>
    <row r="1699" spans="12:16" x14ac:dyDescent="0.25">
      <c r="L1699" s="264">
        <f>Member!A1699</f>
        <v>0</v>
      </c>
      <c r="M1699">
        <f>SUMIF(Erfassung4!BD:BD,L1699,Erfassung4!BW:BW)</f>
        <v>0</v>
      </c>
      <c r="N1699">
        <f>SUMIF(Erfassung4!BD:BD,L1699,Erfassung4!BG:BG)</f>
        <v>0</v>
      </c>
      <c r="O1699">
        <f t="shared" si="69"/>
        <v>0</v>
      </c>
      <c r="P1699">
        <f t="shared" si="68"/>
        <v>1</v>
      </c>
    </row>
    <row r="1700" spans="12:16" x14ac:dyDescent="0.25">
      <c r="L1700" s="264">
        <f>Member!A1700</f>
        <v>0</v>
      </c>
      <c r="M1700">
        <f>SUMIF(Erfassung4!BD:BD,L1700,Erfassung4!BW:BW)</f>
        <v>0</v>
      </c>
      <c r="N1700">
        <f>SUMIF(Erfassung4!BD:BD,L1700,Erfassung4!BG:BG)</f>
        <v>0</v>
      </c>
      <c r="O1700">
        <f t="shared" si="69"/>
        <v>0</v>
      </c>
      <c r="P1700">
        <f t="shared" si="68"/>
        <v>1</v>
      </c>
    </row>
    <row r="1701" spans="12:16" x14ac:dyDescent="0.25">
      <c r="L1701" s="264">
        <f>Member!A1701</f>
        <v>0</v>
      </c>
      <c r="M1701">
        <f>SUMIF(Erfassung4!BD:BD,L1701,Erfassung4!BW:BW)</f>
        <v>0</v>
      </c>
      <c r="N1701">
        <f>SUMIF(Erfassung4!BD:BD,L1701,Erfassung4!BG:BG)</f>
        <v>0</v>
      </c>
      <c r="O1701">
        <f t="shared" si="69"/>
        <v>0</v>
      </c>
      <c r="P1701">
        <f t="shared" si="68"/>
        <v>1</v>
      </c>
    </row>
    <row r="1702" spans="12:16" x14ac:dyDescent="0.25">
      <c r="L1702" s="264">
        <f>Member!A1702</f>
        <v>0</v>
      </c>
      <c r="M1702">
        <f>SUMIF(Erfassung4!BD:BD,L1702,Erfassung4!BW:BW)</f>
        <v>0</v>
      </c>
      <c r="N1702">
        <f>SUMIF(Erfassung4!BD:BD,L1702,Erfassung4!BG:BG)</f>
        <v>0</v>
      </c>
      <c r="O1702">
        <f t="shared" si="69"/>
        <v>0</v>
      </c>
      <c r="P1702">
        <f t="shared" si="68"/>
        <v>1</v>
      </c>
    </row>
    <row r="1703" spans="12:16" x14ac:dyDescent="0.25">
      <c r="L1703" s="264">
        <f>Member!A1703</f>
        <v>0</v>
      </c>
      <c r="M1703">
        <f>SUMIF(Erfassung4!BD:BD,L1703,Erfassung4!BW:BW)</f>
        <v>0</v>
      </c>
      <c r="N1703">
        <f>SUMIF(Erfassung4!BD:BD,L1703,Erfassung4!BG:BG)</f>
        <v>0</v>
      </c>
      <c r="O1703">
        <f t="shared" si="69"/>
        <v>0</v>
      </c>
      <c r="P1703">
        <f t="shared" si="68"/>
        <v>1</v>
      </c>
    </row>
    <row r="1704" spans="12:16" x14ac:dyDescent="0.25">
      <c r="L1704" s="264">
        <f>Member!A1704</f>
        <v>0</v>
      </c>
      <c r="M1704">
        <f>SUMIF(Erfassung4!BD:BD,L1704,Erfassung4!BW:BW)</f>
        <v>0</v>
      </c>
      <c r="N1704">
        <f>SUMIF(Erfassung4!BD:BD,L1704,Erfassung4!BG:BG)</f>
        <v>0</v>
      </c>
      <c r="O1704">
        <f t="shared" si="69"/>
        <v>0</v>
      </c>
      <c r="P1704">
        <f t="shared" si="68"/>
        <v>1</v>
      </c>
    </row>
    <row r="1705" spans="12:16" x14ac:dyDescent="0.25">
      <c r="L1705" s="264">
        <f>Member!A1705</f>
        <v>0</v>
      </c>
      <c r="M1705">
        <f>SUMIF(Erfassung4!BD:BD,L1705,Erfassung4!BW:BW)</f>
        <v>0</v>
      </c>
      <c r="N1705">
        <f>SUMIF(Erfassung4!BD:BD,L1705,Erfassung4!BG:BG)</f>
        <v>0</v>
      </c>
      <c r="O1705">
        <f t="shared" si="69"/>
        <v>0</v>
      </c>
      <c r="P1705">
        <f t="shared" si="68"/>
        <v>1</v>
      </c>
    </row>
    <row r="1706" spans="12:16" x14ac:dyDescent="0.25">
      <c r="L1706" s="264">
        <f>Member!A1706</f>
        <v>0</v>
      </c>
      <c r="M1706">
        <f>SUMIF(Erfassung4!BD:BD,L1706,Erfassung4!BW:BW)</f>
        <v>0</v>
      </c>
      <c r="N1706">
        <f>SUMIF(Erfassung4!BD:BD,L1706,Erfassung4!BG:BG)</f>
        <v>0</v>
      </c>
      <c r="O1706">
        <f t="shared" si="69"/>
        <v>0</v>
      </c>
      <c r="P1706">
        <f t="shared" si="68"/>
        <v>1</v>
      </c>
    </row>
    <row r="1707" spans="12:16" x14ac:dyDescent="0.25">
      <c r="L1707" s="264">
        <f>Member!A1707</f>
        <v>0</v>
      </c>
      <c r="M1707">
        <f>SUMIF(Erfassung4!BD:BD,L1707,Erfassung4!BW:BW)</f>
        <v>0</v>
      </c>
      <c r="N1707">
        <f>SUMIF(Erfassung4!BD:BD,L1707,Erfassung4!BG:BG)</f>
        <v>0</v>
      </c>
      <c r="O1707">
        <f t="shared" si="69"/>
        <v>0</v>
      </c>
      <c r="P1707">
        <f t="shared" si="68"/>
        <v>1</v>
      </c>
    </row>
    <row r="1708" spans="12:16" x14ac:dyDescent="0.25">
      <c r="L1708" s="264">
        <f>Member!A1708</f>
        <v>0</v>
      </c>
      <c r="M1708">
        <f>SUMIF(Erfassung4!BD:BD,L1708,Erfassung4!BW:BW)</f>
        <v>0</v>
      </c>
      <c r="N1708">
        <f>SUMIF(Erfassung4!BD:BD,L1708,Erfassung4!BG:BG)</f>
        <v>0</v>
      </c>
      <c r="O1708">
        <f t="shared" si="69"/>
        <v>0</v>
      </c>
      <c r="P1708">
        <f t="shared" si="68"/>
        <v>1</v>
      </c>
    </row>
    <row r="1709" spans="12:16" x14ac:dyDescent="0.25">
      <c r="L1709" s="264">
        <f>Member!A1709</f>
        <v>0</v>
      </c>
      <c r="M1709">
        <f>SUMIF(Erfassung4!BD:BD,L1709,Erfassung4!BW:BW)</f>
        <v>0</v>
      </c>
      <c r="N1709">
        <f>SUMIF(Erfassung4!BD:BD,L1709,Erfassung4!BG:BG)</f>
        <v>0</v>
      </c>
      <c r="O1709">
        <f t="shared" si="69"/>
        <v>0</v>
      </c>
      <c r="P1709">
        <f t="shared" si="68"/>
        <v>1</v>
      </c>
    </row>
    <row r="1710" spans="12:16" x14ac:dyDescent="0.25">
      <c r="L1710" s="264">
        <f>Member!A1710</f>
        <v>0</v>
      </c>
      <c r="M1710">
        <f>SUMIF(Erfassung4!BD:BD,L1710,Erfassung4!BW:BW)</f>
        <v>0</v>
      </c>
      <c r="N1710">
        <f>SUMIF(Erfassung4!BD:BD,L1710,Erfassung4!BG:BG)</f>
        <v>0</v>
      </c>
      <c r="O1710">
        <f t="shared" si="69"/>
        <v>0</v>
      </c>
      <c r="P1710">
        <f t="shared" si="68"/>
        <v>1</v>
      </c>
    </row>
    <row r="1711" spans="12:16" x14ac:dyDescent="0.25">
      <c r="L1711" s="264">
        <f>Member!A1711</f>
        <v>0</v>
      </c>
      <c r="M1711">
        <f>SUMIF(Erfassung4!BD:BD,L1711,Erfassung4!BW:BW)</f>
        <v>0</v>
      </c>
      <c r="N1711">
        <f>SUMIF(Erfassung4!BD:BD,L1711,Erfassung4!BG:BG)</f>
        <v>0</v>
      </c>
      <c r="O1711">
        <f t="shared" si="69"/>
        <v>0</v>
      </c>
      <c r="P1711">
        <f t="shared" si="68"/>
        <v>1</v>
      </c>
    </row>
    <row r="1712" spans="12:16" x14ac:dyDescent="0.25">
      <c r="L1712" s="264">
        <f>Member!A1712</f>
        <v>0</v>
      </c>
      <c r="M1712">
        <f>SUMIF(Erfassung4!BD:BD,L1712,Erfassung4!BW:BW)</f>
        <v>0</v>
      </c>
      <c r="N1712">
        <f>SUMIF(Erfassung4!BD:BD,L1712,Erfassung4!BG:BG)</f>
        <v>0</v>
      </c>
      <c r="O1712">
        <f t="shared" si="69"/>
        <v>0</v>
      </c>
      <c r="P1712">
        <f t="shared" si="68"/>
        <v>1</v>
      </c>
    </row>
    <row r="1713" spans="12:16" x14ac:dyDescent="0.25">
      <c r="L1713" s="264">
        <f>Member!A1713</f>
        <v>0</v>
      </c>
      <c r="M1713">
        <f>SUMIF(Erfassung4!BD:BD,L1713,Erfassung4!BW:BW)</f>
        <v>0</v>
      </c>
      <c r="N1713">
        <f>SUMIF(Erfassung4!BD:BD,L1713,Erfassung4!BG:BG)</f>
        <v>0</v>
      </c>
      <c r="O1713">
        <f t="shared" si="69"/>
        <v>0</v>
      </c>
      <c r="P1713">
        <f t="shared" si="68"/>
        <v>1</v>
      </c>
    </row>
    <row r="1714" spans="12:16" x14ac:dyDescent="0.25">
      <c r="L1714" s="264">
        <f>Member!A1714</f>
        <v>0</v>
      </c>
      <c r="M1714">
        <f>SUMIF(Erfassung4!BD:BD,L1714,Erfassung4!BW:BW)</f>
        <v>0</v>
      </c>
      <c r="N1714">
        <f>SUMIF(Erfassung4!BD:BD,L1714,Erfassung4!BG:BG)</f>
        <v>0</v>
      </c>
      <c r="O1714">
        <f t="shared" si="69"/>
        <v>0</v>
      </c>
      <c r="P1714">
        <f t="shared" si="68"/>
        <v>1</v>
      </c>
    </row>
    <row r="1715" spans="12:16" x14ac:dyDescent="0.25">
      <c r="L1715" s="264">
        <f>Member!A1715</f>
        <v>0</v>
      </c>
      <c r="M1715">
        <f>SUMIF(Erfassung4!BD:BD,L1715,Erfassung4!BW:BW)</f>
        <v>0</v>
      </c>
      <c r="N1715">
        <f>SUMIF(Erfassung4!BD:BD,L1715,Erfassung4!BG:BG)</f>
        <v>0</v>
      </c>
      <c r="O1715">
        <f t="shared" si="69"/>
        <v>0</v>
      </c>
      <c r="P1715">
        <f t="shared" si="68"/>
        <v>1</v>
      </c>
    </row>
    <row r="1716" spans="12:16" x14ac:dyDescent="0.25">
      <c r="L1716" s="264">
        <f>Member!A1716</f>
        <v>0</v>
      </c>
      <c r="M1716">
        <f>SUMIF(Erfassung4!BD:BD,L1716,Erfassung4!BW:BW)</f>
        <v>0</v>
      </c>
      <c r="N1716">
        <f>SUMIF(Erfassung4!BD:BD,L1716,Erfassung4!BG:BG)</f>
        <v>0</v>
      </c>
      <c r="O1716">
        <f t="shared" si="69"/>
        <v>0</v>
      </c>
      <c r="P1716">
        <f t="shared" si="68"/>
        <v>1</v>
      </c>
    </row>
    <row r="1717" spans="12:16" x14ac:dyDescent="0.25">
      <c r="L1717" s="264">
        <f>Member!A1717</f>
        <v>0</v>
      </c>
      <c r="M1717">
        <f>SUMIF(Erfassung4!BD:BD,L1717,Erfassung4!BW:BW)</f>
        <v>0</v>
      </c>
      <c r="N1717">
        <f>SUMIF(Erfassung4!BD:BD,L1717,Erfassung4!BG:BG)</f>
        <v>0</v>
      </c>
      <c r="O1717">
        <f t="shared" si="69"/>
        <v>0</v>
      </c>
      <c r="P1717">
        <f t="shared" si="68"/>
        <v>1</v>
      </c>
    </row>
    <row r="1718" spans="12:16" x14ac:dyDescent="0.25">
      <c r="L1718" s="264">
        <f>Member!A1718</f>
        <v>0</v>
      </c>
      <c r="M1718">
        <f>SUMIF(Erfassung4!BD:BD,L1718,Erfassung4!BW:BW)</f>
        <v>0</v>
      </c>
      <c r="N1718">
        <f>SUMIF(Erfassung4!BD:BD,L1718,Erfassung4!BG:BG)</f>
        <v>0</v>
      </c>
      <c r="O1718">
        <f t="shared" si="69"/>
        <v>0</v>
      </c>
      <c r="P1718">
        <f t="shared" si="68"/>
        <v>1</v>
      </c>
    </row>
    <row r="1719" spans="12:16" x14ac:dyDescent="0.25">
      <c r="L1719" s="264">
        <f>Member!A1719</f>
        <v>0</v>
      </c>
      <c r="M1719">
        <f>SUMIF(Erfassung4!BD:BD,L1719,Erfassung4!BW:BW)</f>
        <v>0</v>
      </c>
      <c r="N1719">
        <f>SUMIF(Erfassung4!BD:BD,L1719,Erfassung4!BG:BG)</f>
        <v>0</v>
      </c>
      <c r="O1719">
        <f t="shared" si="69"/>
        <v>0</v>
      </c>
      <c r="P1719">
        <f t="shared" si="68"/>
        <v>1</v>
      </c>
    </row>
    <row r="1720" spans="12:16" x14ac:dyDescent="0.25">
      <c r="L1720" s="264">
        <f>Member!A1720</f>
        <v>0</v>
      </c>
      <c r="M1720">
        <f>SUMIF(Erfassung4!BD:BD,L1720,Erfassung4!BW:BW)</f>
        <v>0</v>
      </c>
      <c r="N1720">
        <f>SUMIF(Erfassung4!BD:BD,L1720,Erfassung4!BG:BG)</f>
        <v>0</v>
      </c>
      <c r="O1720">
        <f t="shared" si="69"/>
        <v>0</v>
      </c>
      <c r="P1720">
        <f t="shared" si="68"/>
        <v>1</v>
      </c>
    </row>
    <row r="1721" spans="12:16" x14ac:dyDescent="0.25">
      <c r="L1721" s="264">
        <f>Member!A1721</f>
        <v>0</v>
      </c>
      <c r="M1721">
        <f>SUMIF(Erfassung4!BD:BD,L1721,Erfassung4!BW:BW)</f>
        <v>0</v>
      </c>
      <c r="N1721">
        <f>SUMIF(Erfassung4!BD:BD,L1721,Erfassung4!BG:BG)</f>
        <v>0</v>
      </c>
      <c r="O1721">
        <f t="shared" si="69"/>
        <v>0</v>
      </c>
      <c r="P1721">
        <f t="shared" si="68"/>
        <v>1</v>
      </c>
    </row>
    <row r="1722" spans="12:16" x14ac:dyDescent="0.25">
      <c r="L1722" s="264">
        <f>Member!A1722</f>
        <v>0</v>
      </c>
      <c r="M1722">
        <f>SUMIF(Erfassung4!BD:BD,L1722,Erfassung4!BW:BW)</f>
        <v>0</v>
      </c>
      <c r="N1722">
        <f>SUMIF(Erfassung4!BD:BD,L1722,Erfassung4!BG:BG)</f>
        <v>0</v>
      </c>
      <c r="O1722">
        <f t="shared" si="69"/>
        <v>0</v>
      </c>
      <c r="P1722">
        <f t="shared" si="68"/>
        <v>1</v>
      </c>
    </row>
    <row r="1723" spans="12:16" x14ac:dyDescent="0.25">
      <c r="L1723" s="264">
        <f>Member!A1723</f>
        <v>0</v>
      </c>
      <c r="M1723">
        <f>SUMIF(Erfassung4!BD:BD,L1723,Erfassung4!BW:BW)</f>
        <v>0</v>
      </c>
      <c r="N1723">
        <f>SUMIF(Erfassung4!BD:BD,L1723,Erfassung4!BG:BG)</f>
        <v>0</v>
      </c>
      <c r="O1723">
        <f t="shared" si="69"/>
        <v>0</v>
      </c>
      <c r="P1723">
        <f t="shared" si="68"/>
        <v>1</v>
      </c>
    </row>
    <row r="1724" spans="12:16" x14ac:dyDescent="0.25">
      <c r="L1724" s="264">
        <f>Member!A1724</f>
        <v>0</v>
      </c>
      <c r="M1724">
        <f>SUMIF(Erfassung4!BD:BD,L1724,Erfassung4!BW:BW)</f>
        <v>0</v>
      </c>
      <c r="N1724">
        <f>SUMIF(Erfassung4!BD:BD,L1724,Erfassung4!BG:BG)</f>
        <v>0</v>
      </c>
      <c r="O1724">
        <f t="shared" si="69"/>
        <v>0</v>
      </c>
      <c r="P1724">
        <f t="shared" si="68"/>
        <v>1</v>
      </c>
    </row>
    <row r="1725" spans="12:16" x14ac:dyDescent="0.25">
      <c r="L1725" s="264">
        <f>Member!A1725</f>
        <v>0</v>
      </c>
      <c r="M1725">
        <f>SUMIF(Erfassung4!BD:BD,L1725,Erfassung4!BW:BW)</f>
        <v>0</v>
      </c>
      <c r="N1725">
        <f>SUMIF(Erfassung4!BD:BD,L1725,Erfassung4!BG:BG)</f>
        <v>0</v>
      </c>
      <c r="O1725">
        <f t="shared" si="69"/>
        <v>0</v>
      </c>
      <c r="P1725">
        <f t="shared" si="68"/>
        <v>1</v>
      </c>
    </row>
    <row r="1726" spans="12:16" x14ac:dyDescent="0.25">
      <c r="L1726" s="264">
        <f>Member!A1726</f>
        <v>0</v>
      </c>
      <c r="M1726">
        <f>SUMIF(Erfassung4!BD:BD,L1726,Erfassung4!BW:BW)</f>
        <v>0</v>
      </c>
      <c r="N1726">
        <f>SUMIF(Erfassung4!BD:BD,L1726,Erfassung4!BG:BG)</f>
        <v>0</v>
      </c>
      <c r="O1726">
        <f t="shared" si="69"/>
        <v>0</v>
      </c>
      <c r="P1726">
        <f t="shared" si="68"/>
        <v>1</v>
      </c>
    </row>
    <row r="1727" spans="12:16" x14ac:dyDescent="0.25">
      <c r="L1727" s="264">
        <f>Member!A1727</f>
        <v>0</v>
      </c>
      <c r="M1727">
        <f>SUMIF(Erfassung4!BD:BD,L1727,Erfassung4!BW:BW)</f>
        <v>0</v>
      </c>
      <c r="N1727">
        <f>SUMIF(Erfassung4!BD:BD,L1727,Erfassung4!BG:BG)</f>
        <v>0</v>
      </c>
      <c r="O1727">
        <f t="shared" si="69"/>
        <v>0</v>
      </c>
      <c r="P1727">
        <f t="shared" si="68"/>
        <v>1</v>
      </c>
    </row>
    <row r="1728" spans="12:16" x14ac:dyDescent="0.25">
      <c r="L1728" s="264">
        <f>Member!A1728</f>
        <v>0</v>
      </c>
      <c r="M1728">
        <f>SUMIF(Erfassung4!BD:BD,L1728,Erfassung4!BW:BW)</f>
        <v>0</v>
      </c>
      <c r="N1728">
        <f>SUMIF(Erfassung4!BD:BD,L1728,Erfassung4!BG:BG)</f>
        <v>0</v>
      </c>
      <c r="O1728">
        <f t="shared" si="69"/>
        <v>0</v>
      </c>
      <c r="P1728">
        <f t="shared" si="68"/>
        <v>1</v>
      </c>
    </row>
    <row r="1729" spans="12:16" x14ac:dyDescent="0.25">
      <c r="L1729" s="264">
        <f>Member!A1729</f>
        <v>0</v>
      </c>
      <c r="M1729">
        <f>SUMIF(Erfassung4!BD:BD,L1729,Erfassung4!BW:BW)</f>
        <v>0</v>
      </c>
      <c r="N1729">
        <f>SUMIF(Erfassung4!BD:BD,L1729,Erfassung4!BG:BG)</f>
        <v>0</v>
      </c>
      <c r="O1729">
        <f t="shared" si="69"/>
        <v>0</v>
      </c>
      <c r="P1729">
        <f t="shared" si="68"/>
        <v>1</v>
      </c>
    </row>
    <row r="1730" spans="12:16" x14ac:dyDescent="0.25">
      <c r="L1730" s="264">
        <f>Member!A1730</f>
        <v>0</v>
      </c>
      <c r="M1730">
        <f>SUMIF(Erfassung4!BD:BD,L1730,Erfassung4!BW:BW)</f>
        <v>0</v>
      </c>
      <c r="N1730">
        <f>SUMIF(Erfassung4!BD:BD,L1730,Erfassung4!BG:BG)</f>
        <v>0</v>
      </c>
      <c r="O1730">
        <f t="shared" si="69"/>
        <v>0</v>
      </c>
      <c r="P1730">
        <f t="shared" ref="P1730:P1793" si="70">RANK(O1730,O:O)</f>
        <v>1</v>
      </c>
    </row>
    <row r="1731" spans="12:16" x14ac:dyDescent="0.25">
      <c r="L1731" s="264">
        <f>Member!A1731</f>
        <v>0</v>
      </c>
      <c r="M1731">
        <f>SUMIF(Erfassung4!BD:BD,L1731,Erfassung4!BW:BW)</f>
        <v>0</v>
      </c>
      <c r="N1731">
        <f>SUMIF(Erfassung4!BD:BD,L1731,Erfassung4!BG:BG)</f>
        <v>0</v>
      </c>
      <c r="O1731">
        <f t="shared" ref="O1731:O1794" si="71">IF(N1731=0,0,M1731/N1731-ROW()/1000000000)</f>
        <v>0</v>
      </c>
      <c r="P1731">
        <f t="shared" si="70"/>
        <v>1</v>
      </c>
    </row>
    <row r="1732" spans="12:16" x14ac:dyDescent="0.25">
      <c r="L1732" s="264">
        <f>Member!A1732</f>
        <v>0</v>
      </c>
      <c r="M1732">
        <f>SUMIF(Erfassung4!BD:BD,L1732,Erfassung4!BW:BW)</f>
        <v>0</v>
      </c>
      <c r="N1732">
        <f>SUMIF(Erfassung4!BD:BD,L1732,Erfassung4!BG:BG)</f>
        <v>0</v>
      </c>
      <c r="O1732">
        <f t="shared" si="71"/>
        <v>0</v>
      </c>
      <c r="P1732">
        <f t="shared" si="70"/>
        <v>1</v>
      </c>
    </row>
    <row r="1733" spans="12:16" x14ac:dyDescent="0.25">
      <c r="L1733" s="264">
        <f>Member!A1733</f>
        <v>0</v>
      </c>
      <c r="M1733">
        <f>SUMIF(Erfassung4!BD:BD,L1733,Erfassung4!BW:BW)</f>
        <v>0</v>
      </c>
      <c r="N1733">
        <f>SUMIF(Erfassung4!BD:BD,L1733,Erfassung4!BG:BG)</f>
        <v>0</v>
      </c>
      <c r="O1733">
        <f t="shared" si="71"/>
        <v>0</v>
      </c>
      <c r="P1733">
        <f t="shared" si="70"/>
        <v>1</v>
      </c>
    </row>
    <row r="1734" spans="12:16" x14ac:dyDescent="0.25">
      <c r="L1734" s="264">
        <f>Member!A1734</f>
        <v>0</v>
      </c>
      <c r="M1734">
        <f>SUMIF(Erfassung4!BD:BD,L1734,Erfassung4!BW:BW)</f>
        <v>0</v>
      </c>
      <c r="N1734">
        <f>SUMIF(Erfassung4!BD:BD,L1734,Erfassung4!BG:BG)</f>
        <v>0</v>
      </c>
      <c r="O1734">
        <f t="shared" si="71"/>
        <v>0</v>
      </c>
      <c r="P1734">
        <f t="shared" si="70"/>
        <v>1</v>
      </c>
    </row>
    <row r="1735" spans="12:16" x14ac:dyDescent="0.25">
      <c r="L1735" s="264">
        <f>Member!A1735</f>
        <v>0</v>
      </c>
      <c r="M1735">
        <f>SUMIF(Erfassung4!BD:BD,L1735,Erfassung4!BW:BW)</f>
        <v>0</v>
      </c>
      <c r="N1735">
        <f>SUMIF(Erfassung4!BD:BD,L1735,Erfassung4!BG:BG)</f>
        <v>0</v>
      </c>
      <c r="O1735">
        <f t="shared" si="71"/>
        <v>0</v>
      </c>
      <c r="P1735">
        <f t="shared" si="70"/>
        <v>1</v>
      </c>
    </row>
    <row r="1736" spans="12:16" x14ac:dyDescent="0.25">
      <c r="L1736" s="264">
        <f>Member!A1736</f>
        <v>0</v>
      </c>
      <c r="M1736">
        <f>SUMIF(Erfassung4!BD:BD,L1736,Erfassung4!BW:BW)</f>
        <v>0</v>
      </c>
      <c r="N1736">
        <f>SUMIF(Erfassung4!BD:BD,L1736,Erfassung4!BG:BG)</f>
        <v>0</v>
      </c>
      <c r="O1736">
        <f t="shared" si="71"/>
        <v>0</v>
      </c>
      <c r="P1736">
        <f t="shared" si="70"/>
        <v>1</v>
      </c>
    </row>
    <row r="1737" spans="12:16" x14ac:dyDescent="0.25">
      <c r="L1737" s="264">
        <f>Member!A1737</f>
        <v>0</v>
      </c>
      <c r="M1737">
        <f>SUMIF(Erfassung4!BD:BD,L1737,Erfassung4!BW:BW)</f>
        <v>0</v>
      </c>
      <c r="N1737">
        <f>SUMIF(Erfassung4!BD:BD,L1737,Erfassung4!BG:BG)</f>
        <v>0</v>
      </c>
      <c r="O1737">
        <f t="shared" si="71"/>
        <v>0</v>
      </c>
      <c r="P1737">
        <f t="shared" si="70"/>
        <v>1</v>
      </c>
    </row>
    <row r="1738" spans="12:16" x14ac:dyDescent="0.25">
      <c r="L1738" s="264">
        <f>Member!A1738</f>
        <v>0</v>
      </c>
      <c r="M1738">
        <f>SUMIF(Erfassung4!BD:BD,L1738,Erfassung4!BW:BW)</f>
        <v>0</v>
      </c>
      <c r="N1738">
        <f>SUMIF(Erfassung4!BD:BD,L1738,Erfassung4!BG:BG)</f>
        <v>0</v>
      </c>
      <c r="O1738">
        <f t="shared" si="71"/>
        <v>0</v>
      </c>
      <c r="P1738">
        <f t="shared" si="70"/>
        <v>1</v>
      </c>
    </row>
    <row r="1739" spans="12:16" x14ac:dyDescent="0.25">
      <c r="L1739" s="264">
        <f>Member!A1739</f>
        <v>0</v>
      </c>
      <c r="M1739">
        <f>SUMIF(Erfassung4!BD:BD,L1739,Erfassung4!BW:BW)</f>
        <v>0</v>
      </c>
      <c r="N1739">
        <f>SUMIF(Erfassung4!BD:BD,L1739,Erfassung4!BG:BG)</f>
        <v>0</v>
      </c>
      <c r="O1739">
        <f t="shared" si="71"/>
        <v>0</v>
      </c>
      <c r="P1739">
        <f t="shared" si="70"/>
        <v>1</v>
      </c>
    </row>
    <row r="1740" spans="12:16" x14ac:dyDescent="0.25">
      <c r="L1740" s="264">
        <f>Member!A1740</f>
        <v>0</v>
      </c>
      <c r="M1740">
        <f>SUMIF(Erfassung4!BD:BD,L1740,Erfassung4!BW:BW)</f>
        <v>0</v>
      </c>
      <c r="N1740">
        <f>SUMIF(Erfassung4!BD:BD,L1740,Erfassung4!BG:BG)</f>
        <v>0</v>
      </c>
      <c r="O1740">
        <f t="shared" si="71"/>
        <v>0</v>
      </c>
      <c r="P1740">
        <f t="shared" si="70"/>
        <v>1</v>
      </c>
    </row>
    <row r="1741" spans="12:16" x14ac:dyDescent="0.25">
      <c r="L1741" s="264">
        <f>Member!A1741</f>
        <v>0</v>
      </c>
      <c r="M1741">
        <f>SUMIF(Erfassung4!BD:BD,L1741,Erfassung4!BW:BW)</f>
        <v>0</v>
      </c>
      <c r="N1741">
        <f>SUMIF(Erfassung4!BD:BD,L1741,Erfassung4!BG:BG)</f>
        <v>0</v>
      </c>
      <c r="O1741">
        <f t="shared" si="71"/>
        <v>0</v>
      </c>
      <c r="P1741">
        <f t="shared" si="70"/>
        <v>1</v>
      </c>
    </row>
    <row r="1742" spans="12:16" x14ac:dyDescent="0.25">
      <c r="L1742" s="264">
        <f>Member!A1742</f>
        <v>0</v>
      </c>
      <c r="M1742">
        <f>SUMIF(Erfassung4!BD:BD,L1742,Erfassung4!BW:BW)</f>
        <v>0</v>
      </c>
      <c r="N1742">
        <f>SUMIF(Erfassung4!BD:BD,L1742,Erfassung4!BG:BG)</f>
        <v>0</v>
      </c>
      <c r="O1742">
        <f t="shared" si="71"/>
        <v>0</v>
      </c>
      <c r="P1742">
        <f t="shared" si="70"/>
        <v>1</v>
      </c>
    </row>
    <row r="1743" spans="12:16" x14ac:dyDescent="0.25">
      <c r="L1743" s="264">
        <f>Member!A1743</f>
        <v>0</v>
      </c>
      <c r="M1743">
        <f>SUMIF(Erfassung4!BD:BD,L1743,Erfassung4!BW:BW)</f>
        <v>0</v>
      </c>
      <c r="N1743">
        <f>SUMIF(Erfassung4!BD:BD,L1743,Erfassung4!BG:BG)</f>
        <v>0</v>
      </c>
      <c r="O1743">
        <f t="shared" si="71"/>
        <v>0</v>
      </c>
      <c r="P1743">
        <f t="shared" si="70"/>
        <v>1</v>
      </c>
    </row>
    <row r="1744" spans="12:16" x14ac:dyDescent="0.25">
      <c r="L1744" s="264">
        <f>Member!A1744</f>
        <v>0</v>
      </c>
      <c r="M1744">
        <f>SUMIF(Erfassung4!BD:BD,L1744,Erfassung4!BW:BW)</f>
        <v>0</v>
      </c>
      <c r="N1744">
        <f>SUMIF(Erfassung4!BD:BD,L1744,Erfassung4!BG:BG)</f>
        <v>0</v>
      </c>
      <c r="O1744">
        <f t="shared" si="71"/>
        <v>0</v>
      </c>
      <c r="P1744">
        <f t="shared" si="70"/>
        <v>1</v>
      </c>
    </row>
    <row r="1745" spans="12:16" x14ac:dyDescent="0.25">
      <c r="L1745" s="264">
        <f>Member!A1745</f>
        <v>0</v>
      </c>
      <c r="M1745">
        <f>SUMIF(Erfassung4!BD:BD,L1745,Erfassung4!BW:BW)</f>
        <v>0</v>
      </c>
      <c r="N1745">
        <f>SUMIF(Erfassung4!BD:BD,L1745,Erfassung4!BG:BG)</f>
        <v>0</v>
      </c>
      <c r="O1745">
        <f t="shared" si="71"/>
        <v>0</v>
      </c>
      <c r="P1745">
        <f t="shared" si="70"/>
        <v>1</v>
      </c>
    </row>
    <row r="1746" spans="12:16" x14ac:dyDescent="0.25">
      <c r="L1746" s="264">
        <f>Member!A1746</f>
        <v>0</v>
      </c>
      <c r="M1746">
        <f>SUMIF(Erfassung4!BD:BD,L1746,Erfassung4!BW:BW)</f>
        <v>0</v>
      </c>
      <c r="N1746">
        <f>SUMIF(Erfassung4!BD:BD,L1746,Erfassung4!BG:BG)</f>
        <v>0</v>
      </c>
      <c r="O1746">
        <f t="shared" si="71"/>
        <v>0</v>
      </c>
      <c r="P1746">
        <f t="shared" si="70"/>
        <v>1</v>
      </c>
    </row>
    <row r="1747" spans="12:16" x14ac:dyDescent="0.25">
      <c r="L1747" s="264">
        <f>Member!A1747</f>
        <v>0</v>
      </c>
      <c r="M1747">
        <f>SUMIF(Erfassung4!BD:BD,L1747,Erfassung4!BW:BW)</f>
        <v>0</v>
      </c>
      <c r="N1747">
        <f>SUMIF(Erfassung4!BD:BD,L1747,Erfassung4!BG:BG)</f>
        <v>0</v>
      </c>
      <c r="O1747">
        <f t="shared" si="71"/>
        <v>0</v>
      </c>
      <c r="P1747">
        <f t="shared" si="70"/>
        <v>1</v>
      </c>
    </row>
    <row r="1748" spans="12:16" x14ac:dyDescent="0.25">
      <c r="L1748" s="264">
        <f>Member!A1748</f>
        <v>0</v>
      </c>
      <c r="M1748">
        <f>SUMIF(Erfassung4!BD:BD,L1748,Erfassung4!BW:BW)</f>
        <v>0</v>
      </c>
      <c r="N1748">
        <f>SUMIF(Erfassung4!BD:BD,L1748,Erfassung4!BG:BG)</f>
        <v>0</v>
      </c>
      <c r="O1748">
        <f t="shared" si="71"/>
        <v>0</v>
      </c>
      <c r="P1748">
        <f t="shared" si="70"/>
        <v>1</v>
      </c>
    </row>
    <row r="1749" spans="12:16" x14ac:dyDescent="0.25">
      <c r="L1749" s="264">
        <f>Member!A1749</f>
        <v>0</v>
      </c>
      <c r="M1749">
        <f>SUMIF(Erfassung4!BD:BD,L1749,Erfassung4!BW:BW)</f>
        <v>0</v>
      </c>
      <c r="N1749">
        <f>SUMIF(Erfassung4!BD:BD,L1749,Erfassung4!BG:BG)</f>
        <v>0</v>
      </c>
      <c r="O1749">
        <f t="shared" si="71"/>
        <v>0</v>
      </c>
      <c r="P1749">
        <f t="shared" si="70"/>
        <v>1</v>
      </c>
    </row>
    <row r="1750" spans="12:16" x14ac:dyDescent="0.25">
      <c r="L1750" s="264">
        <f>Member!A1750</f>
        <v>0</v>
      </c>
      <c r="M1750">
        <f>SUMIF(Erfassung4!BD:BD,L1750,Erfassung4!BW:BW)</f>
        <v>0</v>
      </c>
      <c r="N1750">
        <f>SUMIF(Erfassung4!BD:BD,L1750,Erfassung4!BG:BG)</f>
        <v>0</v>
      </c>
      <c r="O1750">
        <f t="shared" si="71"/>
        <v>0</v>
      </c>
      <c r="P1750">
        <f t="shared" si="70"/>
        <v>1</v>
      </c>
    </row>
    <row r="1751" spans="12:16" x14ac:dyDescent="0.25">
      <c r="L1751" s="264">
        <f>Member!A1751</f>
        <v>0</v>
      </c>
      <c r="M1751">
        <f>SUMIF(Erfassung4!BD:BD,L1751,Erfassung4!BW:BW)</f>
        <v>0</v>
      </c>
      <c r="N1751">
        <f>SUMIF(Erfassung4!BD:BD,L1751,Erfassung4!BG:BG)</f>
        <v>0</v>
      </c>
      <c r="O1751">
        <f t="shared" si="71"/>
        <v>0</v>
      </c>
      <c r="P1751">
        <f t="shared" si="70"/>
        <v>1</v>
      </c>
    </row>
    <row r="1752" spans="12:16" x14ac:dyDescent="0.25">
      <c r="L1752" s="264">
        <f>Member!A1752</f>
        <v>0</v>
      </c>
      <c r="M1752">
        <f>SUMIF(Erfassung4!BD:BD,L1752,Erfassung4!BW:BW)</f>
        <v>0</v>
      </c>
      <c r="N1752">
        <f>SUMIF(Erfassung4!BD:BD,L1752,Erfassung4!BG:BG)</f>
        <v>0</v>
      </c>
      <c r="O1752">
        <f t="shared" si="71"/>
        <v>0</v>
      </c>
      <c r="P1752">
        <f t="shared" si="70"/>
        <v>1</v>
      </c>
    </row>
    <row r="1753" spans="12:16" x14ac:dyDescent="0.25">
      <c r="L1753" s="264">
        <f>Member!A1753</f>
        <v>0</v>
      </c>
      <c r="M1753">
        <f>SUMIF(Erfassung4!BD:BD,L1753,Erfassung4!BW:BW)</f>
        <v>0</v>
      </c>
      <c r="N1753">
        <f>SUMIF(Erfassung4!BD:BD,L1753,Erfassung4!BG:BG)</f>
        <v>0</v>
      </c>
      <c r="O1753">
        <f t="shared" si="71"/>
        <v>0</v>
      </c>
      <c r="P1753">
        <f t="shared" si="70"/>
        <v>1</v>
      </c>
    </row>
    <row r="1754" spans="12:16" x14ac:dyDescent="0.25">
      <c r="L1754" s="264">
        <f>Member!A1754</f>
        <v>0</v>
      </c>
      <c r="M1754">
        <f>SUMIF(Erfassung4!BD:BD,L1754,Erfassung4!BW:BW)</f>
        <v>0</v>
      </c>
      <c r="N1754">
        <f>SUMIF(Erfassung4!BD:BD,L1754,Erfassung4!BG:BG)</f>
        <v>0</v>
      </c>
      <c r="O1754">
        <f t="shared" si="71"/>
        <v>0</v>
      </c>
      <c r="P1754">
        <f t="shared" si="70"/>
        <v>1</v>
      </c>
    </row>
    <row r="1755" spans="12:16" x14ac:dyDescent="0.25">
      <c r="L1755" s="264">
        <f>Member!A1755</f>
        <v>0</v>
      </c>
      <c r="M1755">
        <f>SUMIF(Erfassung4!BD:BD,L1755,Erfassung4!BW:BW)</f>
        <v>0</v>
      </c>
      <c r="N1755">
        <f>SUMIF(Erfassung4!BD:BD,L1755,Erfassung4!BG:BG)</f>
        <v>0</v>
      </c>
      <c r="O1755">
        <f t="shared" si="71"/>
        <v>0</v>
      </c>
      <c r="P1755">
        <f t="shared" si="70"/>
        <v>1</v>
      </c>
    </row>
    <row r="1756" spans="12:16" x14ac:dyDescent="0.25">
      <c r="L1756" s="264">
        <f>Member!A1756</f>
        <v>0</v>
      </c>
      <c r="M1756">
        <f>SUMIF(Erfassung4!BD:BD,L1756,Erfassung4!BW:BW)</f>
        <v>0</v>
      </c>
      <c r="N1756">
        <f>SUMIF(Erfassung4!BD:BD,L1756,Erfassung4!BG:BG)</f>
        <v>0</v>
      </c>
      <c r="O1756">
        <f t="shared" si="71"/>
        <v>0</v>
      </c>
      <c r="P1756">
        <f t="shared" si="70"/>
        <v>1</v>
      </c>
    </row>
    <row r="1757" spans="12:16" x14ac:dyDescent="0.25">
      <c r="L1757" s="264">
        <f>Member!A1757</f>
        <v>0</v>
      </c>
      <c r="M1757">
        <f>SUMIF(Erfassung4!BD:BD,L1757,Erfassung4!BW:BW)</f>
        <v>0</v>
      </c>
      <c r="N1757">
        <f>SUMIF(Erfassung4!BD:BD,L1757,Erfassung4!BG:BG)</f>
        <v>0</v>
      </c>
      <c r="O1757">
        <f t="shared" si="71"/>
        <v>0</v>
      </c>
      <c r="P1757">
        <f t="shared" si="70"/>
        <v>1</v>
      </c>
    </row>
    <row r="1758" spans="12:16" x14ac:dyDescent="0.25">
      <c r="L1758" s="264">
        <f>Member!A1758</f>
        <v>0</v>
      </c>
      <c r="M1758">
        <f>SUMIF(Erfassung4!BD:BD,L1758,Erfassung4!BW:BW)</f>
        <v>0</v>
      </c>
      <c r="N1758">
        <f>SUMIF(Erfassung4!BD:BD,L1758,Erfassung4!BG:BG)</f>
        <v>0</v>
      </c>
      <c r="O1758">
        <f t="shared" si="71"/>
        <v>0</v>
      </c>
      <c r="P1758">
        <f t="shared" si="70"/>
        <v>1</v>
      </c>
    </row>
    <row r="1759" spans="12:16" x14ac:dyDescent="0.25">
      <c r="L1759" s="264">
        <f>Member!A1759</f>
        <v>0</v>
      </c>
      <c r="M1759">
        <f>SUMIF(Erfassung4!BD:BD,L1759,Erfassung4!BW:BW)</f>
        <v>0</v>
      </c>
      <c r="N1759">
        <f>SUMIF(Erfassung4!BD:BD,L1759,Erfassung4!BG:BG)</f>
        <v>0</v>
      </c>
      <c r="O1759">
        <f t="shared" si="71"/>
        <v>0</v>
      </c>
      <c r="P1759">
        <f t="shared" si="70"/>
        <v>1</v>
      </c>
    </row>
    <row r="1760" spans="12:16" x14ac:dyDescent="0.25">
      <c r="L1760" s="264">
        <f>Member!A1760</f>
        <v>0</v>
      </c>
      <c r="M1760">
        <f>SUMIF(Erfassung4!BD:BD,L1760,Erfassung4!BW:BW)</f>
        <v>0</v>
      </c>
      <c r="N1760">
        <f>SUMIF(Erfassung4!BD:BD,L1760,Erfassung4!BG:BG)</f>
        <v>0</v>
      </c>
      <c r="O1760">
        <f t="shared" si="71"/>
        <v>0</v>
      </c>
      <c r="P1760">
        <f t="shared" si="70"/>
        <v>1</v>
      </c>
    </row>
    <row r="1761" spans="12:16" x14ac:dyDescent="0.25">
      <c r="L1761" s="264">
        <f>Member!A1761</f>
        <v>0</v>
      </c>
      <c r="M1761">
        <f>SUMIF(Erfassung4!BD:BD,L1761,Erfassung4!BW:BW)</f>
        <v>0</v>
      </c>
      <c r="N1761">
        <f>SUMIF(Erfassung4!BD:BD,L1761,Erfassung4!BG:BG)</f>
        <v>0</v>
      </c>
      <c r="O1761">
        <f t="shared" si="71"/>
        <v>0</v>
      </c>
      <c r="P1761">
        <f t="shared" si="70"/>
        <v>1</v>
      </c>
    </row>
    <row r="1762" spans="12:16" x14ac:dyDescent="0.25">
      <c r="L1762" s="264">
        <f>Member!A1762</f>
        <v>0</v>
      </c>
      <c r="M1762">
        <f>SUMIF(Erfassung4!BD:BD,L1762,Erfassung4!BW:BW)</f>
        <v>0</v>
      </c>
      <c r="N1762">
        <f>SUMIF(Erfassung4!BD:BD,L1762,Erfassung4!BG:BG)</f>
        <v>0</v>
      </c>
      <c r="O1762">
        <f t="shared" si="71"/>
        <v>0</v>
      </c>
      <c r="P1762">
        <f t="shared" si="70"/>
        <v>1</v>
      </c>
    </row>
    <row r="1763" spans="12:16" x14ac:dyDescent="0.25">
      <c r="L1763" s="264">
        <f>Member!A1763</f>
        <v>0</v>
      </c>
      <c r="M1763">
        <f>SUMIF(Erfassung4!BD:BD,L1763,Erfassung4!BW:BW)</f>
        <v>0</v>
      </c>
      <c r="N1763">
        <f>SUMIF(Erfassung4!BD:BD,L1763,Erfassung4!BG:BG)</f>
        <v>0</v>
      </c>
      <c r="O1763">
        <f t="shared" si="71"/>
        <v>0</v>
      </c>
      <c r="P1763">
        <f t="shared" si="70"/>
        <v>1</v>
      </c>
    </row>
    <row r="1764" spans="12:16" x14ac:dyDescent="0.25">
      <c r="L1764" s="264">
        <f>Member!A1764</f>
        <v>0</v>
      </c>
      <c r="M1764">
        <f>SUMIF(Erfassung4!BD:BD,L1764,Erfassung4!BW:BW)</f>
        <v>0</v>
      </c>
      <c r="N1764">
        <f>SUMIF(Erfassung4!BD:BD,L1764,Erfassung4!BG:BG)</f>
        <v>0</v>
      </c>
      <c r="O1764">
        <f t="shared" si="71"/>
        <v>0</v>
      </c>
      <c r="P1764">
        <f t="shared" si="70"/>
        <v>1</v>
      </c>
    </row>
    <row r="1765" spans="12:16" x14ac:dyDescent="0.25">
      <c r="L1765" s="264">
        <f>Member!A1765</f>
        <v>0</v>
      </c>
      <c r="M1765">
        <f>SUMIF(Erfassung4!BD:BD,L1765,Erfassung4!BW:BW)</f>
        <v>0</v>
      </c>
      <c r="N1765">
        <f>SUMIF(Erfassung4!BD:BD,L1765,Erfassung4!BG:BG)</f>
        <v>0</v>
      </c>
      <c r="O1765">
        <f t="shared" si="71"/>
        <v>0</v>
      </c>
      <c r="P1765">
        <f t="shared" si="70"/>
        <v>1</v>
      </c>
    </row>
    <row r="1766" spans="12:16" x14ac:dyDescent="0.25">
      <c r="L1766" s="264">
        <f>Member!A1766</f>
        <v>0</v>
      </c>
      <c r="M1766">
        <f>SUMIF(Erfassung4!BD:BD,L1766,Erfassung4!BW:BW)</f>
        <v>0</v>
      </c>
      <c r="N1766">
        <f>SUMIF(Erfassung4!BD:BD,L1766,Erfassung4!BG:BG)</f>
        <v>0</v>
      </c>
      <c r="O1766">
        <f t="shared" si="71"/>
        <v>0</v>
      </c>
      <c r="P1766">
        <f t="shared" si="70"/>
        <v>1</v>
      </c>
    </row>
    <row r="1767" spans="12:16" x14ac:dyDescent="0.25">
      <c r="L1767" s="264">
        <f>Member!A1767</f>
        <v>0</v>
      </c>
      <c r="M1767">
        <f>SUMIF(Erfassung4!BD:BD,L1767,Erfassung4!BW:BW)</f>
        <v>0</v>
      </c>
      <c r="N1767">
        <f>SUMIF(Erfassung4!BD:BD,L1767,Erfassung4!BG:BG)</f>
        <v>0</v>
      </c>
      <c r="O1767">
        <f t="shared" si="71"/>
        <v>0</v>
      </c>
      <c r="P1767">
        <f t="shared" si="70"/>
        <v>1</v>
      </c>
    </row>
    <row r="1768" spans="12:16" x14ac:dyDescent="0.25">
      <c r="L1768" s="264">
        <f>Member!A1768</f>
        <v>0</v>
      </c>
      <c r="M1768">
        <f>SUMIF(Erfassung4!BD:BD,L1768,Erfassung4!BW:BW)</f>
        <v>0</v>
      </c>
      <c r="N1768">
        <f>SUMIF(Erfassung4!BD:BD,L1768,Erfassung4!BG:BG)</f>
        <v>0</v>
      </c>
      <c r="O1768">
        <f t="shared" si="71"/>
        <v>0</v>
      </c>
      <c r="P1768">
        <f t="shared" si="70"/>
        <v>1</v>
      </c>
    </row>
    <row r="1769" spans="12:16" x14ac:dyDescent="0.25">
      <c r="L1769" s="264">
        <f>Member!A1769</f>
        <v>0</v>
      </c>
      <c r="M1769">
        <f>SUMIF(Erfassung4!BD:BD,L1769,Erfassung4!BW:BW)</f>
        <v>0</v>
      </c>
      <c r="N1769">
        <f>SUMIF(Erfassung4!BD:BD,L1769,Erfassung4!BG:BG)</f>
        <v>0</v>
      </c>
      <c r="O1769">
        <f t="shared" si="71"/>
        <v>0</v>
      </c>
      <c r="P1769">
        <f t="shared" si="70"/>
        <v>1</v>
      </c>
    </row>
    <row r="1770" spans="12:16" x14ac:dyDescent="0.25">
      <c r="L1770" s="264">
        <f>Member!A1770</f>
        <v>0</v>
      </c>
      <c r="M1770">
        <f>SUMIF(Erfassung4!BD:BD,L1770,Erfassung4!BW:BW)</f>
        <v>0</v>
      </c>
      <c r="N1770">
        <f>SUMIF(Erfassung4!BD:BD,L1770,Erfassung4!BG:BG)</f>
        <v>0</v>
      </c>
      <c r="O1770">
        <f t="shared" si="71"/>
        <v>0</v>
      </c>
      <c r="P1770">
        <f t="shared" si="70"/>
        <v>1</v>
      </c>
    </row>
    <row r="1771" spans="12:16" x14ac:dyDescent="0.25">
      <c r="L1771" s="264">
        <f>Member!A1771</f>
        <v>0</v>
      </c>
      <c r="M1771">
        <f>SUMIF(Erfassung4!BD:BD,L1771,Erfassung4!BW:BW)</f>
        <v>0</v>
      </c>
      <c r="N1771">
        <f>SUMIF(Erfassung4!BD:BD,L1771,Erfassung4!BG:BG)</f>
        <v>0</v>
      </c>
      <c r="O1771">
        <f t="shared" si="71"/>
        <v>0</v>
      </c>
      <c r="P1771">
        <f t="shared" si="70"/>
        <v>1</v>
      </c>
    </row>
    <row r="1772" spans="12:16" x14ac:dyDescent="0.25">
      <c r="L1772" s="264">
        <f>Member!A1772</f>
        <v>0</v>
      </c>
      <c r="M1772">
        <f>SUMIF(Erfassung4!BD:BD,L1772,Erfassung4!BW:BW)</f>
        <v>0</v>
      </c>
      <c r="N1772">
        <f>SUMIF(Erfassung4!BD:BD,L1772,Erfassung4!BG:BG)</f>
        <v>0</v>
      </c>
      <c r="O1772">
        <f t="shared" si="71"/>
        <v>0</v>
      </c>
      <c r="P1772">
        <f t="shared" si="70"/>
        <v>1</v>
      </c>
    </row>
    <row r="1773" spans="12:16" x14ac:dyDescent="0.25">
      <c r="L1773" s="264">
        <f>Member!A1773</f>
        <v>0</v>
      </c>
      <c r="M1773">
        <f>SUMIF(Erfassung4!BD:BD,L1773,Erfassung4!BW:BW)</f>
        <v>0</v>
      </c>
      <c r="N1773">
        <f>SUMIF(Erfassung4!BD:BD,L1773,Erfassung4!BG:BG)</f>
        <v>0</v>
      </c>
      <c r="O1773">
        <f t="shared" si="71"/>
        <v>0</v>
      </c>
      <c r="P1773">
        <f t="shared" si="70"/>
        <v>1</v>
      </c>
    </row>
    <row r="1774" spans="12:16" x14ac:dyDescent="0.25">
      <c r="L1774" s="264">
        <f>Member!A1774</f>
        <v>0</v>
      </c>
      <c r="M1774">
        <f>SUMIF(Erfassung4!BD:BD,L1774,Erfassung4!BW:BW)</f>
        <v>0</v>
      </c>
      <c r="N1774">
        <f>SUMIF(Erfassung4!BD:BD,L1774,Erfassung4!BG:BG)</f>
        <v>0</v>
      </c>
      <c r="O1774">
        <f t="shared" si="71"/>
        <v>0</v>
      </c>
      <c r="P1774">
        <f t="shared" si="70"/>
        <v>1</v>
      </c>
    </row>
    <row r="1775" spans="12:16" x14ac:dyDescent="0.25">
      <c r="L1775" s="264">
        <f>Member!A1775</f>
        <v>0</v>
      </c>
      <c r="M1775">
        <f>SUMIF(Erfassung4!BD:BD,L1775,Erfassung4!BW:BW)</f>
        <v>0</v>
      </c>
      <c r="N1775">
        <f>SUMIF(Erfassung4!BD:BD,L1775,Erfassung4!BG:BG)</f>
        <v>0</v>
      </c>
      <c r="O1775">
        <f t="shared" si="71"/>
        <v>0</v>
      </c>
      <c r="P1775">
        <f t="shared" si="70"/>
        <v>1</v>
      </c>
    </row>
    <row r="1776" spans="12:16" x14ac:dyDescent="0.25">
      <c r="L1776" s="264">
        <f>Member!A1776</f>
        <v>0</v>
      </c>
      <c r="M1776">
        <f>SUMIF(Erfassung4!BD:BD,L1776,Erfassung4!BW:BW)</f>
        <v>0</v>
      </c>
      <c r="N1776">
        <f>SUMIF(Erfassung4!BD:BD,L1776,Erfassung4!BG:BG)</f>
        <v>0</v>
      </c>
      <c r="O1776">
        <f t="shared" si="71"/>
        <v>0</v>
      </c>
      <c r="P1776">
        <f t="shared" si="70"/>
        <v>1</v>
      </c>
    </row>
    <row r="1777" spans="12:16" x14ac:dyDescent="0.25">
      <c r="L1777" s="264">
        <f>Member!A1777</f>
        <v>0</v>
      </c>
      <c r="M1777">
        <f>SUMIF(Erfassung4!BD:BD,L1777,Erfassung4!BW:BW)</f>
        <v>0</v>
      </c>
      <c r="N1777">
        <f>SUMIF(Erfassung4!BD:BD,L1777,Erfassung4!BG:BG)</f>
        <v>0</v>
      </c>
      <c r="O1777">
        <f t="shared" si="71"/>
        <v>0</v>
      </c>
      <c r="P1777">
        <f t="shared" si="70"/>
        <v>1</v>
      </c>
    </row>
    <row r="1778" spans="12:16" x14ac:dyDescent="0.25">
      <c r="L1778" s="264">
        <f>Member!A1778</f>
        <v>0</v>
      </c>
      <c r="M1778">
        <f>SUMIF(Erfassung4!BD:BD,L1778,Erfassung4!BW:BW)</f>
        <v>0</v>
      </c>
      <c r="N1778">
        <f>SUMIF(Erfassung4!BD:BD,L1778,Erfassung4!BG:BG)</f>
        <v>0</v>
      </c>
      <c r="O1778">
        <f t="shared" si="71"/>
        <v>0</v>
      </c>
      <c r="P1778">
        <f t="shared" si="70"/>
        <v>1</v>
      </c>
    </row>
    <row r="1779" spans="12:16" x14ac:dyDescent="0.25">
      <c r="L1779" s="264">
        <f>Member!A1779</f>
        <v>0</v>
      </c>
      <c r="M1779">
        <f>SUMIF(Erfassung4!BD:BD,L1779,Erfassung4!BW:BW)</f>
        <v>0</v>
      </c>
      <c r="N1779">
        <f>SUMIF(Erfassung4!BD:BD,L1779,Erfassung4!BG:BG)</f>
        <v>0</v>
      </c>
      <c r="O1779">
        <f t="shared" si="71"/>
        <v>0</v>
      </c>
      <c r="P1779">
        <f t="shared" si="70"/>
        <v>1</v>
      </c>
    </row>
    <row r="1780" spans="12:16" x14ac:dyDescent="0.25">
      <c r="L1780" s="264">
        <f>Member!A1780</f>
        <v>0</v>
      </c>
      <c r="M1780">
        <f>SUMIF(Erfassung4!BD:BD,L1780,Erfassung4!BW:BW)</f>
        <v>0</v>
      </c>
      <c r="N1780">
        <f>SUMIF(Erfassung4!BD:BD,L1780,Erfassung4!BG:BG)</f>
        <v>0</v>
      </c>
      <c r="O1780">
        <f t="shared" si="71"/>
        <v>0</v>
      </c>
      <c r="P1780">
        <f t="shared" si="70"/>
        <v>1</v>
      </c>
    </row>
    <row r="1781" spans="12:16" x14ac:dyDescent="0.25">
      <c r="L1781" s="264">
        <f>Member!A1781</f>
        <v>0</v>
      </c>
      <c r="M1781">
        <f>SUMIF(Erfassung4!BD:BD,L1781,Erfassung4!BW:BW)</f>
        <v>0</v>
      </c>
      <c r="N1781">
        <f>SUMIF(Erfassung4!BD:BD,L1781,Erfassung4!BG:BG)</f>
        <v>0</v>
      </c>
      <c r="O1781">
        <f t="shared" si="71"/>
        <v>0</v>
      </c>
      <c r="P1781">
        <f t="shared" si="70"/>
        <v>1</v>
      </c>
    </row>
    <row r="1782" spans="12:16" x14ac:dyDescent="0.25">
      <c r="L1782" s="264">
        <f>Member!A1782</f>
        <v>0</v>
      </c>
      <c r="M1782">
        <f>SUMIF(Erfassung4!BD:BD,L1782,Erfassung4!BW:BW)</f>
        <v>0</v>
      </c>
      <c r="N1782">
        <f>SUMIF(Erfassung4!BD:BD,L1782,Erfassung4!BG:BG)</f>
        <v>0</v>
      </c>
      <c r="O1782">
        <f t="shared" si="71"/>
        <v>0</v>
      </c>
      <c r="P1782">
        <f t="shared" si="70"/>
        <v>1</v>
      </c>
    </row>
    <row r="1783" spans="12:16" x14ac:dyDescent="0.25">
      <c r="L1783" s="264">
        <f>Member!A1783</f>
        <v>0</v>
      </c>
      <c r="M1783">
        <f>SUMIF(Erfassung4!BD:BD,L1783,Erfassung4!BW:BW)</f>
        <v>0</v>
      </c>
      <c r="N1783">
        <f>SUMIF(Erfassung4!BD:BD,L1783,Erfassung4!BG:BG)</f>
        <v>0</v>
      </c>
      <c r="O1783">
        <f t="shared" si="71"/>
        <v>0</v>
      </c>
      <c r="P1783">
        <f t="shared" si="70"/>
        <v>1</v>
      </c>
    </row>
    <row r="1784" spans="12:16" x14ac:dyDescent="0.25">
      <c r="L1784" s="264">
        <f>Member!A1784</f>
        <v>0</v>
      </c>
      <c r="M1784">
        <f>SUMIF(Erfassung4!BD:BD,L1784,Erfassung4!BW:BW)</f>
        <v>0</v>
      </c>
      <c r="N1784">
        <f>SUMIF(Erfassung4!BD:BD,L1784,Erfassung4!BG:BG)</f>
        <v>0</v>
      </c>
      <c r="O1784">
        <f t="shared" si="71"/>
        <v>0</v>
      </c>
      <c r="P1784">
        <f t="shared" si="70"/>
        <v>1</v>
      </c>
    </row>
    <row r="1785" spans="12:16" x14ac:dyDescent="0.25">
      <c r="L1785" s="264">
        <f>Member!A1785</f>
        <v>0</v>
      </c>
      <c r="M1785">
        <f>SUMIF(Erfassung4!BD:BD,L1785,Erfassung4!BW:BW)</f>
        <v>0</v>
      </c>
      <c r="N1785">
        <f>SUMIF(Erfassung4!BD:BD,L1785,Erfassung4!BG:BG)</f>
        <v>0</v>
      </c>
      <c r="O1785">
        <f t="shared" si="71"/>
        <v>0</v>
      </c>
      <c r="P1785">
        <f t="shared" si="70"/>
        <v>1</v>
      </c>
    </row>
    <row r="1786" spans="12:16" x14ac:dyDescent="0.25">
      <c r="L1786" s="264">
        <f>Member!A1786</f>
        <v>0</v>
      </c>
      <c r="M1786">
        <f>SUMIF(Erfassung4!BD:BD,L1786,Erfassung4!BW:BW)</f>
        <v>0</v>
      </c>
      <c r="N1786">
        <f>SUMIF(Erfassung4!BD:BD,L1786,Erfassung4!BG:BG)</f>
        <v>0</v>
      </c>
      <c r="O1786">
        <f t="shared" si="71"/>
        <v>0</v>
      </c>
      <c r="P1786">
        <f t="shared" si="70"/>
        <v>1</v>
      </c>
    </row>
    <row r="1787" spans="12:16" x14ac:dyDescent="0.25">
      <c r="L1787" s="264">
        <f>Member!A1787</f>
        <v>0</v>
      </c>
      <c r="M1787">
        <f>SUMIF(Erfassung4!BD:BD,L1787,Erfassung4!BW:BW)</f>
        <v>0</v>
      </c>
      <c r="N1787">
        <f>SUMIF(Erfassung4!BD:BD,L1787,Erfassung4!BG:BG)</f>
        <v>0</v>
      </c>
      <c r="O1787">
        <f t="shared" si="71"/>
        <v>0</v>
      </c>
      <c r="P1787">
        <f t="shared" si="70"/>
        <v>1</v>
      </c>
    </row>
    <row r="1788" spans="12:16" x14ac:dyDescent="0.25">
      <c r="L1788" s="264">
        <f>Member!A1788</f>
        <v>0</v>
      </c>
      <c r="M1788">
        <f>SUMIF(Erfassung4!BD:BD,L1788,Erfassung4!BW:BW)</f>
        <v>0</v>
      </c>
      <c r="N1788">
        <f>SUMIF(Erfassung4!BD:BD,L1788,Erfassung4!BG:BG)</f>
        <v>0</v>
      </c>
      <c r="O1788">
        <f t="shared" si="71"/>
        <v>0</v>
      </c>
      <c r="P1788">
        <f t="shared" si="70"/>
        <v>1</v>
      </c>
    </row>
    <row r="1789" spans="12:16" x14ac:dyDescent="0.25">
      <c r="L1789" s="264">
        <f>Member!A1789</f>
        <v>0</v>
      </c>
      <c r="M1789">
        <f>SUMIF(Erfassung4!BD:BD,L1789,Erfassung4!BW:BW)</f>
        <v>0</v>
      </c>
      <c r="N1789">
        <f>SUMIF(Erfassung4!BD:BD,L1789,Erfassung4!BG:BG)</f>
        <v>0</v>
      </c>
      <c r="O1789">
        <f t="shared" si="71"/>
        <v>0</v>
      </c>
      <c r="P1789">
        <f t="shared" si="70"/>
        <v>1</v>
      </c>
    </row>
    <row r="1790" spans="12:16" x14ac:dyDescent="0.25">
      <c r="L1790" s="264">
        <f>Member!A1790</f>
        <v>0</v>
      </c>
      <c r="M1790">
        <f>SUMIF(Erfassung4!BD:BD,L1790,Erfassung4!BW:BW)</f>
        <v>0</v>
      </c>
      <c r="N1790">
        <f>SUMIF(Erfassung4!BD:BD,L1790,Erfassung4!BG:BG)</f>
        <v>0</v>
      </c>
      <c r="O1790">
        <f t="shared" si="71"/>
        <v>0</v>
      </c>
      <c r="P1790">
        <f t="shared" si="70"/>
        <v>1</v>
      </c>
    </row>
    <row r="1791" spans="12:16" x14ac:dyDescent="0.25">
      <c r="L1791" s="264">
        <f>Member!A1791</f>
        <v>0</v>
      </c>
      <c r="M1791">
        <f>SUMIF(Erfassung4!BD:BD,L1791,Erfassung4!BW:BW)</f>
        <v>0</v>
      </c>
      <c r="N1791">
        <f>SUMIF(Erfassung4!BD:BD,L1791,Erfassung4!BG:BG)</f>
        <v>0</v>
      </c>
      <c r="O1791">
        <f t="shared" si="71"/>
        <v>0</v>
      </c>
      <c r="P1791">
        <f t="shared" si="70"/>
        <v>1</v>
      </c>
    </row>
    <row r="1792" spans="12:16" x14ac:dyDescent="0.25">
      <c r="L1792" s="264">
        <f>Member!A1792</f>
        <v>0</v>
      </c>
      <c r="M1792">
        <f>SUMIF(Erfassung4!BD:BD,L1792,Erfassung4!BW:BW)</f>
        <v>0</v>
      </c>
      <c r="N1792">
        <f>SUMIF(Erfassung4!BD:BD,L1792,Erfassung4!BG:BG)</f>
        <v>0</v>
      </c>
      <c r="O1792">
        <f t="shared" si="71"/>
        <v>0</v>
      </c>
      <c r="P1792">
        <f t="shared" si="70"/>
        <v>1</v>
      </c>
    </row>
    <row r="1793" spans="12:16" x14ac:dyDescent="0.25">
      <c r="L1793" s="264">
        <f>Member!A1793</f>
        <v>0</v>
      </c>
      <c r="M1793">
        <f>SUMIF(Erfassung4!BD:BD,L1793,Erfassung4!BW:BW)</f>
        <v>0</v>
      </c>
      <c r="N1793">
        <f>SUMIF(Erfassung4!BD:BD,L1793,Erfassung4!BG:BG)</f>
        <v>0</v>
      </c>
      <c r="O1793">
        <f t="shared" si="71"/>
        <v>0</v>
      </c>
      <c r="P1793">
        <f t="shared" si="70"/>
        <v>1</v>
      </c>
    </row>
    <row r="1794" spans="12:16" x14ac:dyDescent="0.25">
      <c r="L1794" s="264">
        <f>Member!A1794</f>
        <v>0</v>
      </c>
      <c r="M1794">
        <f>SUMIF(Erfassung4!BD:BD,L1794,Erfassung4!BW:BW)</f>
        <v>0</v>
      </c>
      <c r="N1794">
        <f>SUMIF(Erfassung4!BD:BD,L1794,Erfassung4!BG:BG)</f>
        <v>0</v>
      </c>
      <c r="O1794">
        <f t="shared" si="71"/>
        <v>0</v>
      </c>
      <c r="P1794">
        <f t="shared" ref="P1794:P1857" si="72">RANK(O1794,O:O)</f>
        <v>1</v>
      </c>
    </row>
    <row r="1795" spans="12:16" x14ac:dyDescent="0.25">
      <c r="L1795" s="264">
        <f>Member!A1795</f>
        <v>0</v>
      </c>
      <c r="M1795">
        <f>SUMIF(Erfassung4!BD:BD,L1795,Erfassung4!BW:BW)</f>
        <v>0</v>
      </c>
      <c r="N1795">
        <f>SUMIF(Erfassung4!BD:BD,L1795,Erfassung4!BG:BG)</f>
        <v>0</v>
      </c>
      <c r="O1795">
        <f t="shared" ref="O1795:O1858" si="73">IF(N1795=0,0,M1795/N1795-ROW()/1000000000)</f>
        <v>0</v>
      </c>
      <c r="P1795">
        <f t="shared" si="72"/>
        <v>1</v>
      </c>
    </row>
    <row r="1796" spans="12:16" x14ac:dyDescent="0.25">
      <c r="L1796" s="264">
        <f>Member!A1796</f>
        <v>0</v>
      </c>
      <c r="M1796">
        <f>SUMIF(Erfassung4!BD:BD,L1796,Erfassung4!BW:BW)</f>
        <v>0</v>
      </c>
      <c r="N1796">
        <f>SUMIF(Erfassung4!BD:BD,L1796,Erfassung4!BG:BG)</f>
        <v>0</v>
      </c>
      <c r="O1796">
        <f t="shared" si="73"/>
        <v>0</v>
      </c>
      <c r="P1796">
        <f t="shared" si="72"/>
        <v>1</v>
      </c>
    </row>
    <row r="1797" spans="12:16" x14ac:dyDescent="0.25">
      <c r="L1797" s="264">
        <f>Member!A1797</f>
        <v>0</v>
      </c>
      <c r="M1797">
        <f>SUMIF(Erfassung4!BD:BD,L1797,Erfassung4!BW:BW)</f>
        <v>0</v>
      </c>
      <c r="N1797">
        <f>SUMIF(Erfassung4!BD:BD,L1797,Erfassung4!BG:BG)</f>
        <v>0</v>
      </c>
      <c r="O1797">
        <f t="shared" si="73"/>
        <v>0</v>
      </c>
      <c r="P1797">
        <f t="shared" si="72"/>
        <v>1</v>
      </c>
    </row>
    <row r="1798" spans="12:16" x14ac:dyDescent="0.25">
      <c r="L1798" s="264">
        <f>Member!A1798</f>
        <v>0</v>
      </c>
      <c r="M1798">
        <f>SUMIF(Erfassung4!BD:BD,L1798,Erfassung4!BW:BW)</f>
        <v>0</v>
      </c>
      <c r="N1798">
        <f>SUMIF(Erfassung4!BD:BD,L1798,Erfassung4!BG:BG)</f>
        <v>0</v>
      </c>
      <c r="O1798">
        <f t="shared" si="73"/>
        <v>0</v>
      </c>
      <c r="P1798">
        <f t="shared" si="72"/>
        <v>1</v>
      </c>
    </row>
    <row r="1799" spans="12:16" x14ac:dyDescent="0.25">
      <c r="L1799" s="264">
        <f>Member!A1799</f>
        <v>0</v>
      </c>
      <c r="M1799">
        <f>SUMIF(Erfassung4!BD:BD,L1799,Erfassung4!BW:BW)</f>
        <v>0</v>
      </c>
      <c r="N1799">
        <f>SUMIF(Erfassung4!BD:BD,L1799,Erfassung4!BG:BG)</f>
        <v>0</v>
      </c>
      <c r="O1799">
        <f t="shared" si="73"/>
        <v>0</v>
      </c>
      <c r="P1799">
        <f t="shared" si="72"/>
        <v>1</v>
      </c>
    </row>
    <row r="1800" spans="12:16" x14ac:dyDescent="0.25">
      <c r="L1800" s="264">
        <f>Member!A1800</f>
        <v>0</v>
      </c>
      <c r="M1800">
        <f>SUMIF(Erfassung4!BD:BD,L1800,Erfassung4!BW:BW)</f>
        <v>0</v>
      </c>
      <c r="N1800">
        <f>SUMIF(Erfassung4!BD:BD,L1800,Erfassung4!BG:BG)</f>
        <v>0</v>
      </c>
      <c r="O1800">
        <f t="shared" si="73"/>
        <v>0</v>
      </c>
      <c r="P1800">
        <f t="shared" si="72"/>
        <v>1</v>
      </c>
    </row>
    <row r="1801" spans="12:16" x14ac:dyDescent="0.25">
      <c r="L1801" s="264">
        <f>Member!A1801</f>
        <v>0</v>
      </c>
      <c r="M1801">
        <f>SUMIF(Erfassung4!BD:BD,L1801,Erfassung4!BW:BW)</f>
        <v>0</v>
      </c>
      <c r="N1801">
        <f>SUMIF(Erfassung4!BD:BD,L1801,Erfassung4!BG:BG)</f>
        <v>0</v>
      </c>
      <c r="O1801">
        <f t="shared" si="73"/>
        <v>0</v>
      </c>
      <c r="P1801">
        <f t="shared" si="72"/>
        <v>1</v>
      </c>
    </row>
    <row r="1802" spans="12:16" x14ac:dyDescent="0.25">
      <c r="L1802" s="264">
        <f>Member!A1802</f>
        <v>0</v>
      </c>
      <c r="M1802">
        <f>SUMIF(Erfassung4!BD:BD,L1802,Erfassung4!BW:BW)</f>
        <v>0</v>
      </c>
      <c r="N1802">
        <f>SUMIF(Erfassung4!BD:BD,L1802,Erfassung4!BG:BG)</f>
        <v>0</v>
      </c>
      <c r="O1802">
        <f t="shared" si="73"/>
        <v>0</v>
      </c>
      <c r="P1802">
        <f t="shared" si="72"/>
        <v>1</v>
      </c>
    </row>
    <row r="1803" spans="12:16" x14ac:dyDescent="0.25">
      <c r="L1803" s="264">
        <f>Member!A1803</f>
        <v>0</v>
      </c>
      <c r="M1803">
        <f>SUMIF(Erfassung4!BD:BD,L1803,Erfassung4!BW:BW)</f>
        <v>0</v>
      </c>
      <c r="N1803">
        <f>SUMIF(Erfassung4!BD:BD,L1803,Erfassung4!BG:BG)</f>
        <v>0</v>
      </c>
      <c r="O1803">
        <f t="shared" si="73"/>
        <v>0</v>
      </c>
      <c r="P1803">
        <f t="shared" si="72"/>
        <v>1</v>
      </c>
    </row>
    <row r="1804" spans="12:16" x14ac:dyDescent="0.25">
      <c r="L1804" s="264">
        <f>Member!A1804</f>
        <v>0</v>
      </c>
      <c r="M1804">
        <f>SUMIF(Erfassung4!BD:BD,L1804,Erfassung4!BW:BW)</f>
        <v>0</v>
      </c>
      <c r="N1804">
        <f>SUMIF(Erfassung4!BD:BD,L1804,Erfassung4!BG:BG)</f>
        <v>0</v>
      </c>
      <c r="O1804">
        <f t="shared" si="73"/>
        <v>0</v>
      </c>
      <c r="P1804">
        <f t="shared" si="72"/>
        <v>1</v>
      </c>
    </row>
    <row r="1805" spans="12:16" x14ac:dyDescent="0.25">
      <c r="L1805" s="264">
        <f>Member!A1805</f>
        <v>0</v>
      </c>
      <c r="M1805">
        <f>SUMIF(Erfassung4!BD:BD,L1805,Erfassung4!BW:BW)</f>
        <v>0</v>
      </c>
      <c r="N1805">
        <f>SUMIF(Erfassung4!BD:BD,L1805,Erfassung4!BG:BG)</f>
        <v>0</v>
      </c>
      <c r="O1805">
        <f t="shared" si="73"/>
        <v>0</v>
      </c>
      <c r="P1805">
        <f t="shared" si="72"/>
        <v>1</v>
      </c>
    </row>
    <row r="1806" spans="12:16" x14ac:dyDescent="0.25">
      <c r="L1806" s="264">
        <f>Member!A1806</f>
        <v>0</v>
      </c>
      <c r="M1806">
        <f>SUMIF(Erfassung4!BD:BD,L1806,Erfassung4!BW:BW)</f>
        <v>0</v>
      </c>
      <c r="N1806">
        <f>SUMIF(Erfassung4!BD:BD,L1806,Erfassung4!BG:BG)</f>
        <v>0</v>
      </c>
      <c r="O1806">
        <f t="shared" si="73"/>
        <v>0</v>
      </c>
      <c r="P1806">
        <f t="shared" si="72"/>
        <v>1</v>
      </c>
    </row>
    <row r="1807" spans="12:16" x14ac:dyDescent="0.25">
      <c r="L1807" s="264">
        <f>Member!A1807</f>
        <v>0</v>
      </c>
      <c r="M1807">
        <f>SUMIF(Erfassung4!BD:BD,L1807,Erfassung4!BW:BW)</f>
        <v>0</v>
      </c>
      <c r="N1807">
        <f>SUMIF(Erfassung4!BD:BD,L1807,Erfassung4!BG:BG)</f>
        <v>0</v>
      </c>
      <c r="O1807">
        <f t="shared" si="73"/>
        <v>0</v>
      </c>
      <c r="P1807">
        <f t="shared" si="72"/>
        <v>1</v>
      </c>
    </row>
    <row r="1808" spans="12:16" x14ac:dyDescent="0.25">
      <c r="L1808" s="264">
        <f>Member!A1808</f>
        <v>0</v>
      </c>
      <c r="M1808">
        <f>SUMIF(Erfassung4!BD:BD,L1808,Erfassung4!BW:BW)</f>
        <v>0</v>
      </c>
      <c r="N1808">
        <f>SUMIF(Erfassung4!BD:BD,L1808,Erfassung4!BG:BG)</f>
        <v>0</v>
      </c>
      <c r="O1808">
        <f t="shared" si="73"/>
        <v>0</v>
      </c>
      <c r="P1808">
        <f t="shared" si="72"/>
        <v>1</v>
      </c>
    </row>
    <row r="1809" spans="12:16" x14ac:dyDescent="0.25">
      <c r="L1809" s="264">
        <f>Member!A1809</f>
        <v>0</v>
      </c>
      <c r="M1809">
        <f>SUMIF(Erfassung4!BD:BD,L1809,Erfassung4!BW:BW)</f>
        <v>0</v>
      </c>
      <c r="N1809">
        <f>SUMIF(Erfassung4!BD:BD,L1809,Erfassung4!BG:BG)</f>
        <v>0</v>
      </c>
      <c r="O1809">
        <f t="shared" si="73"/>
        <v>0</v>
      </c>
      <c r="P1809">
        <f t="shared" si="72"/>
        <v>1</v>
      </c>
    </row>
    <row r="1810" spans="12:16" x14ac:dyDescent="0.25">
      <c r="L1810" s="264">
        <f>Member!A1810</f>
        <v>0</v>
      </c>
      <c r="M1810">
        <f>SUMIF(Erfassung4!BD:BD,L1810,Erfassung4!BW:BW)</f>
        <v>0</v>
      </c>
      <c r="N1810">
        <f>SUMIF(Erfassung4!BD:BD,L1810,Erfassung4!BG:BG)</f>
        <v>0</v>
      </c>
      <c r="O1810">
        <f t="shared" si="73"/>
        <v>0</v>
      </c>
      <c r="P1810">
        <f t="shared" si="72"/>
        <v>1</v>
      </c>
    </row>
    <row r="1811" spans="12:16" x14ac:dyDescent="0.25">
      <c r="L1811" s="264">
        <f>Member!A1811</f>
        <v>0</v>
      </c>
      <c r="M1811">
        <f>SUMIF(Erfassung4!BD:BD,L1811,Erfassung4!BW:BW)</f>
        <v>0</v>
      </c>
      <c r="N1811">
        <f>SUMIF(Erfassung4!BD:BD,L1811,Erfassung4!BG:BG)</f>
        <v>0</v>
      </c>
      <c r="O1811">
        <f t="shared" si="73"/>
        <v>0</v>
      </c>
      <c r="P1811">
        <f t="shared" si="72"/>
        <v>1</v>
      </c>
    </row>
    <row r="1812" spans="12:16" x14ac:dyDescent="0.25">
      <c r="L1812" s="264">
        <f>Member!A1812</f>
        <v>0</v>
      </c>
      <c r="M1812">
        <f>SUMIF(Erfassung4!BD:BD,L1812,Erfassung4!BW:BW)</f>
        <v>0</v>
      </c>
      <c r="N1812">
        <f>SUMIF(Erfassung4!BD:BD,L1812,Erfassung4!BG:BG)</f>
        <v>0</v>
      </c>
      <c r="O1812">
        <f t="shared" si="73"/>
        <v>0</v>
      </c>
      <c r="P1812">
        <f t="shared" si="72"/>
        <v>1</v>
      </c>
    </row>
    <row r="1813" spans="12:16" x14ac:dyDescent="0.25">
      <c r="L1813" s="264">
        <f>Member!A1813</f>
        <v>0</v>
      </c>
      <c r="M1813">
        <f>SUMIF(Erfassung4!BD:BD,L1813,Erfassung4!BW:BW)</f>
        <v>0</v>
      </c>
      <c r="N1813">
        <f>SUMIF(Erfassung4!BD:BD,L1813,Erfassung4!BG:BG)</f>
        <v>0</v>
      </c>
      <c r="O1813">
        <f t="shared" si="73"/>
        <v>0</v>
      </c>
      <c r="P1813">
        <f t="shared" si="72"/>
        <v>1</v>
      </c>
    </row>
    <row r="1814" spans="12:16" x14ac:dyDescent="0.25">
      <c r="L1814" s="264">
        <f>Member!A1814</f>
        <v>0</v>
      </c>
      <c r="M1814">
        <f>SUMIF(Erfassung4!BD:BD,L1814,Erfassung4!BW:BW)</f>
        <v>0</v>
      </c>
      <c r="N1814">
        <f>SUMIF(Erfassung4!BD:BD,L1814,Erfassung4!BG:BG)</f>
        <v>0</v>
      </c>
      <c r="O1814">
        <f t="shared" si="73"/>
        <v>0</v>
      </c>
      <c r="P1814">
        <f t="shared" si="72"/>
        <v>1</v>
      </c>
    </row>
    <row r="1815" spans="12:16" x14ac:dyDescent="0.25">
      <c r="L1815" s="264">
        <f>Member!A1815</f>
        <v>0</v>
      </c>
      <c r="M1815">
        <f>SUMIF(Erfassung4!BD:BD,L1815,Erfassung4!BW:BW)</f>
        <v>0</v>
      </c>
      <c r="N1815">
        <f>SUMIF(Erfassung4!BD:BD,L1815,Erfassung4!BG:BG)</f>
        <v>0</v>
      </c>
      <c r="O1815">
        <f t="shared" si="73"/>
        <v>0</v>
      </c>
      <c r="P1815">
        <f t="shared" si="72"/>
        <v>1</v>
      </c>
    </row>
    <row r="1816" spans="12:16" x14ac:dyDescent="0.25">
      <c r="L1816" s="264">
        <f>Member!A1816</f>
        <v>0</v>
      </c>
      <c r="M1816">
        <f>SUMIF(Erfassung4!BD:BD,L1816,Erfassung4!BW:BW)</f>
        <v>0</v>
      </c>
      <c r="N1816">
        <f>SUMIF(Erfassung4!BD:BD,L1816,Erfassung4!BG:BG)</f>
        <v>0</v>
      </c>
      <c r="O1816">
        <f t="shared" si="73"/>
        <v>0</v>
      </c>
      <c r="P1816">
        <f t="shared" si="72"/>
        <v>1</v>
      </c>
    </row>
    <row r="1817" spans="12:16" x14ac:dyDescent="0.25">
      <c r="L1817" s="264">
        <f>Member!A1817</f>
        <v>0</v>
      </c>
      <c r="M1817">
        <f>SUMIF(Erfassung4!BD:BD,L1817,Erfassung4!BW:BW)</f>
        <v>0</v>
      </c>
      <c r="N1817">
        <f>SUMIF(Erfassung4!BD:BD,L1817,Erfassung4!BG:BG)</f>
        <v>0</v>
      </c>
      <c r="O1817">
        <f t="shared" si="73"/>
        <v>0</v>
      </c>
      <c r="P1817">
        <f t="shared" si="72"/>
        <v>1</v>
      </c>
    </row>
    <row r="1818" spans="12:16" x14ac:dyDescent="0.25">
      <c r="L1818" s="264">
        <f>Member!A1818</f>
        <v>0</v>
      </c>
      <c r="M1818">
        <f>SUMIF(Erfassung4!BD:BD,L1818,Erfassung4!BW:BW)</f>
        <v>0</v>
      </c>
      <c r="N1818">
        <f>SUMIF(Erfassung4!BD:BD,L1818,Erfassung4!BG:BG)</f>
        <v>0</v>
      </c>
      <c r="O1818">
        <f t="shared" si="73"/>
        <v>0</v>
      </c>
      <c r="P1818">
        <f t="shared" si="72"/>
        <v>1</v>
      </c>
    </row>
    <row r="1819" spans="12:16" x14ac:dyDescent="0.25">
      <c r="L1819" s="264">
        <f>Member!A1819</f>
        <v>0</v>
      </c>
      <c r="M1819">
        <f>SUMIF(Erfassung4!BD:BD,L1819,Erfassung4!BW:BW)</f>
        <v>0</v>
      </c>
      <c r="N1819">
        <f>SUMIF(Erfassung4!BD:BD,L1819,Erfassung4!BG:BG)</f>
        <v>0</v>
      </c>
      <c r="O1819">
        <f t="shared" si="73"/>
        <v>0</v>
      </c>
      <c r="P1819">
        <f t="shared" si="72"/>
        <v>1</v>
      </c>
    </row>
    <row r="1820" spans="12:16" x14ac:dyDescent="0.25">
      <c r="L1820" s="264">
        <f>Member!A1820</f>
        <v>0</v>
      </c>
      <c r="M1820">
        <f>SUMIF(Erfassung4!BD:BD,L1820,Erfassung4!BW:BW)</f>
        <v>0</v>
      </c>
      <c r="N1820">
        <f>SUMIF(Erfassung4!BD:BD,L1820,Erfassung4!BG:BG)</f>
        <v>0</v>
      </c>
      <c r="O1820">
        <f t="shared" si="73"/>
        <v>0</v>
      </c>
      <c r="P1820">
        <f t="shared" si="72"/>
        <v>1</v>
      </c>
    </row>
    <row r="1821" spans="12:16" x14ac:dyDescent="0.25">
      <c r="L1821" s="264">
        <f>Member!A1821</f>
        <v>0</v>
      </c>
      <c r="M1821">
        <f>SUMIF(Erfassung4!BD:BD,L1821,Erfassung4!BW:BW)</f>
        <v>0</v>
      </c>
      <c r="N1821">
        <f>SUMIF(Erfassung4!BD:BD,L1821,Erfassung4!BG:BG)</f>
        <v>0</v>
      </c>
      <c r="O1821">
        <f t="shared" si="73"/>
        <v>0</v>
      </c>
      <c r="P1821">
        <f t="shared" si="72"/>
        <v>1</v>
      </c>
    </row>
    <row r="1822" spans="12:16" x14ac:dyDescent="0.25">
      <c r="L1822" s="264">
        <f>Member!A1822</f>
        <v>0</v>
      </c>
      <c r="M1822">
        <f>SUMIF(Erfassung4!BD:BD,L1822,Erfassung4!BW:BW)</f>
        <v>0</v>
      </c>
      <c r="N1822">
        <f>SUMIF(Erfassung4!BD:BD,L1822,Erfassung4!BG:BG)</f>
        <v>0</v>
      </c>
      <c r="O1822">
        <f t="shared" si="73"/>
        <v>0</v>
      </c>
      <c r="P1822">
        <f t="shared" si="72"/>
        <v>1</v>
      </c>
    </row>
    <row r="1823" spans="12:16" x14ac:dyDescent="0.25">
      <c r="L1823" s="264">
        <f>Member!A1823</f>
        <v>0</v>
      </c>
      <c r="M1823">
        <f>SUMIF(Erfassung4!BD:BD,L1823,Erfassung4!BW:BW)</f>
        <v>0</v>
      </c>
      <c r="N1823">
        <f>SUMIF(Erfassung4!BD:BD,L1823,Erfassung4!BG:BG)</f>
        <v>0</v>
      </c>
      <c r="O1823">
        <f t="shared" si="73"/>
        <v>0</v>
      </c>
      <c r="P1823">
        <f t="shared" si="72"/>
        <v>1</v>
      </c>
    </row>
    <row r="1824" spans="12:16" x14ac:dyDescent="0.25">
      <c r="L1824" s="264">
        <f>Member!A1824</f>
        <v>0</v>
      </c>
      <c r="M1824">
        <f>SUMIF(Erfassung4!BD:BD,L1824,Erfassung4!BW:BW)</f>
        <v>0</v>
      </c>
      <c r="N1824">
        <f>SUMIF(Erfassung4!BD:BD,L1824,Erfassung4!BG:BG)</f>
        <v>0</v>
      </c>
      <c r="O1824">
        <f t="shared" si="73"/>
        <v>0</v>
      </c>
      <c r="P1824">
        <f t="shared" si="72"/>
        <v>1</v>
      </c>
    </row>
    <row r="1825" spans="12:16" x14ac:dyDescent="0.25">
      <c r="L1825" s="264">
        <f>Member!A1825</f>
        <v>0</v>
      </c>
      <c r="M1825">
        <f>SUMIF(Erfassung4!BD:BD,L1825,Erfassung4!BW:BW)</f>
        <v>0</v>
      </c>
      <c r="N1825">
        <f>SUMIF(Erfassung4!BD:BD,L1825,Erfassung4!BG:BG)</f>
        <v>0</v>
      </c>
      <c r="O1825">
        <f t="shared" si="73"/>
        <v>0</v>
      </c>
      <c r="P1825">
        <f t="shared" si="72"/>
        <v>1</v>
      </c>
    </row>
    <row r="1826" spans="12:16" x14ac:dyDescent="0.25">
      <c r="L1826" s="264">
        <f>Member!A1826</f>
        <v>0</v>
      </c>
      <c r="M1826">
        <f>SUMIF(Erfassung4!BD:BD,L1826,Erfassung4!BW:BW)</f>
        <v>0</v>
      </c>
      <c r="N1826">
        <f>SUMIF(Erfassung4!BD:BD,L1826,Erfassung4!BG:BG)</f>
        <v>0</v>
      </c>
      <c r="O1826">
        <f t="shared" si="73"/>
        <v>0</v>
      </c>
      <c r="P1826">
        <f t="shared" si="72"/>
        <v>1</v>
      </c>
    </row>
    <row r="1827" spans="12:16" x14ac:dyDescent="0.25">
      <c r="L1827" s="264">
        <f>Member!A1827</f>
        <v>0</v>
      </c>
      <c r="M1827">
        <f>SUMIF(Erfassung4!BD:BD,L1827,Erfassung4!BW:BW)</f>
        <v>0</v>
      </c>
      <c r="N1827">
        <f>SUMIF(Erfassung4!BD:BD,L1827,Erfassung4!BG:BG)</f>
        <v>0</v>
      </c>
      <c r="O1827">
        <f t="shared" si="73"/>
        <v>0</v>
      </c>
      <c r="P1827">
        <f t="shared" si="72"/>
        <v>1</v>
      </c>
    </row>
    <row r="1828" spans="12:16" x14ac:dyDescent="0.25">
      <c r="L1828" s="264">
        <f>Member!A1828</f>
        <v>0</v>
      </c>
      <c r="M1828">
        <f>SUMIF(Erfassung4!BD:BD,L1828,Erfassung4!BW:BW)</f>
        <v>0</v>
      </c>
      <c r="N1828">
        <f>SUMIF(Erfassung4!BD:BD,L1828,Erfassung4!BG:BG)</f>
        <v>0</v>
      </c>
      <c r="O1828">
        <f t="shared" si="73"/>
        <v>0</v>
      </c>
      <c r="P1828">
        <f t="shared" si="72"/>
        <v>1</v>
      </c>
    </row>
    <row r="1829" spans="12:16" x14ac:dyDescent="0.25">
      <c r="L1829" s="264">
        <f>Member!A1829</f>
        <v>0</v>
      </c>
      <c r="M1829">
        <f>SUMIF(Erfassung4!BD:BD,L1829,Erfassung4!BW:BW)</f>
        <v>0</v>
      </c>
      <c r="N1829">
        <f>SUMIF(Erfassung4!BD:BD,L1829,Erfassung4!BG:BG)</f>
        <v>0</v>
      </c>
      <c r="O1829">
        <f t="shared" si="73"/>
        <v>0</v>
      </c>
      <c r="P1829">
        <f t="shared" si="72"/>
        <v>1</v>
      </c>
    </row>
    <row r="1830" spans="12:16" x14ac:dyDescent="0.25">
      <c r="L1830" s="264">
        <f>Member!A1830</f>
        <v>0</v>
      </c>
      <c r="M1830">
        <f>SUMIF(Erfassung4!BD:BD,L1830,Erfassung4!BW:BW)</f>
        <v>0</v>
      </c>
      <c r="N1830">
        <f>SUMIF(Erfassung4!BD:BD,L1830,Erfassung4!BG:BG)</f>
        <v>0</v>
      </c>
      <c r="O1830">
        <f t="shared" si="73"/>
        <v>0</v>
      </c>
      <c r="P1830">
        <f t="shared" si="72"/>
        <v>1</v>
      </c>
    </row>
    <row r="1831" spans="12:16" x14ac:dyDescent="0.25">
      <c r="L1831" s="264">
        <f>Member!A1831</f>
        <v>0</v>
      </c>
      <c r="M1831">
        <f>SUMIF(Erfassung4!BD:BD,L1831,Erfassung4!BW:BW)</f>
        <v>0</v>
      </c>
      <c r="N1831">
        <f>SUMIF(Erfassung4!BD:BD,L1831,Erfassung4!BG:BG)</f>
        <v>0</v>
      </c>
      <c r="O1831">
        <f t="shared" si="73"/>
        <v>0</v>
      </c>
      <c r="P1831">
        <f t="shared" si="72"/>
        <v>1</v>
      </c>
    </row>
    <row r="1832" spans="12:16" x14ac:dyDescent="0.25">
      <c r="L1832" s="264">
        <f>Member!A1832</f>
        <v>0</v>
      </c>
      <c r="M1832">
        <f>SUMIF(Erfassung4!BD:BD,L1832,Erfassung4!BW:BW)</f>
        <v>0</v>
      </c>
      <c r="N1832">
        <f>SUMIF(Erfassung4!BD:BD,L1832,Erfassung4!BG:BG)</f>
        <v>0</v>
      </c>
      <c r="O1832">
        <f t="shared" si="73"/>
        <v>0</v>
      </c>
      <c r="P1832">
        <f t="shared" si="72"/>
        <v>1</v>
      </c>
    </row>
    <row r="1833" spans="12:16" x14ac:dyDescent="0.25">
      <c r="L1833" s="264">
        <f>Member!A1833</f>
        <v>0</v>
      </c>
      <c r="M1833">
        <f>SUMIF(Erfassung4!BD:BD,L1833,Erfassung4!BW:BW)</f>
        <v>0</v>
      </c>
      <c r="N1833">
        <f>SUMIF(Erfassung4!BD:BD,L1833,Erfassung4!BG:BG)</f>
        <v>0</v>
      </c>
      <c r="O1833">
        <f t="shared" si="73"/>
        <v>0</v>
      </c>
      <c r="P1833">
        <f t="shared" si="72"/>
        <v>1</v>
      </c>
    </row>
    <row r="1834" spans="12:16" x14ac:dyDescent="0.25">
      <c r="L1834" s="264">
        <f>Member!A1834</f>
        <v>0</v>
      </c>
      <c r="M1834">
        <f>SUMIF(Erfassung4!BD:BD,L1834,Erfassung4!BW:BW)</f>
        <v>0</v>
      </c>
      <c r="N1834">
        <f>SUMIF(Erfassung4!BD:BD,L1834,Erfassung4!BG:BG)</f>
        <v>0</v>
      </c>
      <c r="O1834">
        <f t="shared" si="73"/>
        <v>0</v>
      </c>
      <c r="P1834">
        <f t="shared" si="72"/>
        <v>1</v>
      </c>
    </row>
    <row r="1835" spans="12:16" x14ac:dyDescent="0.25">
      <c r="L1835" s="264">
        <f>Member!A1835</f>
        <v>0</v>
      </c>
      <c r="M1835">
        <f>SUMIF(Erfassung4!BD:BD,L1835,Erfassung4!BW:BW)</f>
        <v>0</v>
      </c>
      <c r="N1835">
        <f>SUMIF(Erfassung4!BD:BD,L1835,Erfassung4!BG:BG)</f>
        <v>0</v>
      </c>
      <c r="O1835">
        <f t="shared" si="73"/>
        <v>0</v>
      </c>
      <c r="P1835">
        <f t="shared" si="72"/>
        <v>1</v>
      </c>
    </row>
    <row r="1836" spans="12:16" x14ac:dyDescent="0.25">
      <c r="L1836" s="264">
        <f>Member!A1836</f>
        <v>0</v>
      </c>
      <c r="M1836">
        <f>SUMIF(Erfassung4!BD:BD,L1836,Erfassung4!BW:BW)</f>
        <v>0</v>
      </c>
      <c r="N1836">
        <f>SUMIF(Erfassung4!BD:BD,L1836,Erfassung4!BG:BG)</f>
        <v>0</v>
      </c>
      <c r="O1836">
        <f t="shared" si="73"/>
        <v>0</v>
      </c>
      <c r="P1836">
        <f t="shared" si="72"/>
        <v>1</v>
      </c>
    </row>
    <row r="1837" spans="12:16" x14ac:dyDescent="0.25">
      <c r="L1837" s="264">
        <f>Member!A1837</f>
        <v>0</v>
      </c>
      <c r="M1837">
        <f>SUMIF(Erfassung4!BD:BD,L1837,Erfassung4!BW:BW)</f>
        <v>0</v>
      </c>
      <c r="N1837">
        <f>SUMIF(Erfassung4!BD:BD,L1837,Erfassung4!BG:BG)</f>
        <v>0</v>
      </c>
      <c r="O1837">
        <f t="shared" si="73"/>
        <v>0</v>
      </c>
      <c r="P1837">
        <f t="shared" si="72"/>
        <v>1</v>
      </c>
    </row>
    <row r="1838" spans="12:16" x14ac:dyDescent="0.25">
      <c r="L1838" s="264">
        <f>Member!A1838</f>
        <v>0</v>
      </c>
      <c r="M1838">
        <f>SUMIF(Erfassung4!BD:BD,L1838,Erfassung4!BW:BW)</f>
        <v>0</v>
      </c>
      <c r="N1838">
        <f>SUMIF(Erfassung4!BD:BD,L1838,Erfassung4!BG:BG)</f>
        <v>0</v>
      </c>
      <c r="O1838">
        <f t="shared" si="73"/>
        <v>0</v>
      </c>
      <c r="P1838">
        <f t="shared" si="72"/>
        <v>1</v>
      </c>
    </row>
    <row r="1839" spans="12:16" x14ac:dyDescent="0.25">
      <c r="L1839" s="264">
        <f>Member!A1839</f>
        <v>0</v>
      </c>
      <c r="M1839">
        <f>SUMIF(Erfassung4!BD:BD,L1839,Erfassung4!BW:BW)</f>
        <v>0</v>
      </c>
      <c r="N1839">
        <f>SUMIF(Erfassung4!BD:BD,L1839,Erfassung4!BG:BG)</f>
        <v>0</v>
      </c>
      <c r="O1839">
        <f t="shared" si="73"/>
        <v>0</v>
      </c>
      <c r="P1839">
        <f t="shared" si="72"/>
        <v>1</v>
      </c>
    </row>
    <row r="1840" spans="12:16" x14ac:dyDescent="0.25">
      <c r="L1840" s="264">
        <f>Member!A1840</f>
        <v>0</v>
      </c>
      <c r="M1840">
        <f>SUMIF(Erfassung4!BD:BD,L1840,Erfassung4!BW:BW)</f>
        <v>0</v>
      </c>
      <c r="N1840">
        <f>SUMIF(Erfassung4!BD:BD,L1840,Erfassung4!BG:BG)</f>
        <v>0</v>
      </c>
      <c r="O1840">
        <f t="shared" si="73"/>
        <v>0</v>
      </c>
      <c r="P1840">
        <f t="shared" si="72"/>
        <v>1</v>
      </c>
    </row>
    <row r="1841" spans="12:16" x14ac:dyDescent="0.25">
      <c r="L1841" s="264">
        <f>Member!A1841</f>
        <v>0</v>
      </c>
      <c r="M1841">
        <f>SUMIF(Erfassung4!BD:BD,L1841,Erfassung4!BW:BW)</f>
        <v>0</v>
      </c>
      <c r="N1841">
        <f>SUMIF(Erfassung4!BD:BD,L1841,Erfassung4!BG:BG)</f>
        <v>0</v>
      </c>
      <c r="O1841">
        <f t="shared" si="73"/>
        <v>0</v>
      </c>
      <c r="P1841">
        <f t="shared" si="72"/>
        <v>1</v>
      </c>
    </row>
    <row r="1842" spans="12:16" x14ac:dyDescent="0.25">
      <c r="L1842" s="264">
        <f>Member!A1842</f>
        <v>0</v>
      </c>
      <c r="M1842">
        <f>SUMIF(Erfassung4!BD:BD,L1842,Erfassung4!BW:BW)</f>
        <v>0</v>
      </c>
      <c r="N1842">
        <f>SUMIF(Erfassung4!BD:BD,L1842,Erfassung4!BG:BG)</f>
        <v>0</v>
      </c>
      <c r="O1842">
        <f t="shared" si="73"/>
        <v>0</v>
      </c>
      <c r="P1842">
        <f t="shared" si="72"/>
        <v>1</v>
      </c>
    </row>
    <row r="1843" spans="12:16" x14ac:dyDescent="0.25">
      <c r="L1843" s="264">
        <f>Member!A1843</f>
        <v>0</v>
      </c>
      <c r="M1843">
        <f>SUMIF(Erfassung4!BD:BD,L1843,Erfassung4!BW:BW)</f>
        <v>0</v>
      </c>
      <c r="N1843">
        <f>SUMIF(Erfassung4!BD:BD,L1843,Erfassung4!BG:BG)</f>
        <v>0</v>
      </c>
      <c r="O1843">
        <f t="shared" si="73"/>
        <v>0</v>
      </c>
      <c r="P1843">
        <f t="shared" si="72"/>
        <v>1</v>
      </c>
    </row>
    <row r="1844" spans="12:16" x14ac:dyDescent="0.25">
      <c r="L1844" s="264">
        <f>Member!A1844</f>
        <v>0</v>
      </c>
      <c r="M1844">
        <f>SUMIF(Erfassung4!BD:BD,L1844,Erfassung4!BW:BW)</f>
        <v>0</v>
      </c>
      <c r="N1844">
        <f>SUMIF(Erfassung4!BD:BD,L1844,Erfassung4!BG:BG)</f>
        <v>0</v>
      </c>
      <c r="O1844">
        <f t="shared" si="73"/>
        <v>0</v>
      </c>
      <c r="P1844">
        <f t="shared" si="72"/>
        <v>1</v>
      </c>
    </row>
    <row r="1845" spans="12:16" x14ac:dyDescent="0.25">
      <c r="L1845" s="264">
        <f>Member!A1845</f>
        <v>0</v>
      </c>
      <c r="M1845">
        <f>SUMIF(Erfassung4!BD:BD,L1845,Erfassung4!BW:BW)</f>
        <v>0</v>
      </c>
      <c r="N1845">
        <f>SUMIF(Erfassung4!BD:BD,L1845,Erfassung4!BG:BG)</f>
        <v>0</v>
      </c>
      <c r="O1845">
        <f t="shared" si="73"/>
        <v>0</v>
      </c>
      <c r="P1845">
        <f t="shared" si="72"/>
        <v>1</v>
      </c>
    </row>
    <row r="1846" spans="12:16" x14ac:dyDescent="0.25">
      <c r="L1846" s="264">
        <f>Member!A1846</f>
        <v>0</v>
      </c>
      <c r="M1846">
        <f>SUMIF(Erfassung4!BD:BD,L1846,Erfassung4!BW:BW)</f>
        <v>0</v>
      </c>
      <c r="N1846">
        <f>SUMIF(Erfassung4!BD:BD,L1846,Erfassung4!BG:BG)</f>
        <v>0</v>
      </c>
      <c r="O1846">
        <f t="shared" si="73"/>
        <v>0</v>
      </c>
      <c r="P1846">
        <f t="shared" si="72"/>
        <v>1</v>
      </c>
    </row>
    <row r="1847" spans="12:16" x14ac:dyDescent="0.25">
      <c r="L1847" s="264">
        <f>Member!A1847</f>
        <v>0</v>
      </c>
      <c r="M1847">
        <f>SUMIF(Erfassung4!BD:BD,L1847,Erfassung4!BW:BW)</f>
        <v>0</v>
      </c>
      <c r="N1847">
        <f>SUMIF(Erfassung4!BD:BD,L1847,Erfassung4!BG:BG)</f>
        <v>0</v>
      </c>
      <c r="O1847">
        <f t="shared" si="73"/>
        <v>0</v>
      </c>
      <c r="P1847">
        <f t="shared" si="72"/>
        <v>1</v>
      </c>
    </row>
    <row r="1848" spans="12:16" x14ac:dyDescent="0.25">
      <c r="L1848" s="264">
        <f>Member!A1848</f>
        <v>0</v>
      </c>
      <c r="M1848">
        <f>SUMIF(Erfassung4!BD:BD,L1848,Erfassung4!BW:BW)</f>
        <v>0</v>
      </c>
      <c r="N1848">
        <f>SUMIF(Erfassung4!BD:BD,L1848,Erfassung4!BG:BG)</f>
        <v>0</v>
      </c>
      <c r="O1848">
        <f t="shared" si="73"/>
        <v>0</v>
      </c>
      <c r="P1848">
        <f t="shared" si="72"/>
        <v>1</v>
      </c>
    </row>
    <row r="1849" spans="12:16" x14ac:dyDescent="0.25">
      <c r="L1849" s="264">
        <f>Member!A1849</f>
        <v>0</v>
      </c>
      <c r="M1849">
        <f>SUMIF(Erfassung4!BD:BD,L1849,Erfassung4!BW:BW)</f>
        <v>0</v>
      </c>
      <c r="N1849">
        <f>SUMIF(Erfassung4!BD:BD,L1849,Erfassung4!BG:BG)</f>
        <v>0</v>
      </c>
      <c r="O1849">
        <f t="shared" si="73"/>
        <v>0</v>
      </c>
      <c r="P1849">
        <f t="shared" si="72"/>
        <v>1</v>
      </c>
    </row>
    <row r="1850" spans="12:16" x14ac:dyDescent="0.25">
      <c r="L1850" s="264">
        <f>Member!A1850</f>
        <v>0</v>
      </c>
      <c r="M1850">
        <f>SUMIF(Erfassung4!BD:BD,L1850,Erfassung4!BW:BW)</f>
        <v>0</v>
      </c>
      <c r="N1850">
        <f>SUMIF(Erfassung4!BD:BD,L1850,Erfassung4!BG:BG)</f>
        <v>0</v>
      </c>
      <c r="O1850">
        <f t="shared" si="73"/>
        <v>0</v>
      </c>
      <c r="P1850">
        <f t="shared" si="72"/>
        <v>1</v>
      </c>
    </row>
    <row r="1851" spans="12:16" x14ac:dyDescent="0.25">
      <c r="L1851" s="264">
        <f>Member!A1851</f>
        <v>0</v>
      </c>
      <c r="M1851">
        <f>SUMIF(Erfassung4!BD:BD,L1851,Erfassung4!BW:BW)</f>
        <v>0</v>
      </c>
      <c r="N1851">
        <f>SUMIF(Erfassung4!BD:BD,L1851,Erfassung4!BG:BG)</f>
        <v>0</v>
      </c>
      <c r="O1851">
        <f t="shared" si="73"/>
        <v>0</v>
      </c>
      <c r="P1851">
        <f t="shared" si="72"/>
        <v>1</v>
      </c>
    </row>
    <row r="1852" spans="12:16" x14ac:dyDescent="0.25">
      <c r="L1852" s="264">
        <f>Member!A1852</f>
        <v>0</v>
      </c>
      <c r="M1852">
        <f>SUMIF(Erfassung4!BD:BD,L1852,Erfassung4!BW:BW)</f>
        <v>0</v>
      </c>
      <c r="N1852">
        <f>SUMIF(Erfassung4!BD:BD,L1852,Erfassung4!BG:BG)</f>
        <v>0</v>
      </c>
      <c r="O1852">
        <f t="shared" si="73"/>
        <v>0</v>
      </c>
      <c r="P1852">
        <f t="shared" si="72"/>
        <v>1</v>
      </c>
    </row>
    <row r="1853" spans="12:16" x14ac:dyDescent="0.25">
      <c r="L1853" s="264">
        <f>Member!A1853</f>
        <v>0</v>
      </c>
      <c r="M1853">
        <f>SUMIF(Erfassung4!BD:BD,L1853,Erfassung4!BW:BW)</f>
        <v>0</v>
      </c>
      <c r="N1853">
        <f>SUMIF(Erfassung4!BD:BD,L1853,Erfassung4!BG:BG)</f>
        <v>0</v>
      </c>
      <c r="O1853">
        <f t="shared" si="73"/>
        <v>0</v>
      </c>
      <c r="P1853">
        <f t="shared" si="72"/>
        <v>1</v>
      </c>
    </row>
    <row r="1854" spans="12:16" x14ac:dyDescent="0.25">
      <c r="L1854" s="264">
        <f>Member!A1854</f>
        <v>0</v>
      </c>
      <c r="M1854">
        <f>SUMIF(Erfassung4!BD:BD,L1854,Erfassung4!BW:BW)</f>
        <v>0</v>
      </c>
      <c r="N1854">
        <f>SUMIF(Erfassung4!BD:BD,L1854,Erfassung4!BG:BG)</f>
        <v>0</v>
      </c>
      <c r="O1854">
        <f t="shared" si="73"/>
        <v>0</v>
      </c>
      <c r="P1854">
        <f t="shared" si="72"/>
        <v>1</v>
      </c>
    </row>
    <row r="1855" spans="12:16" x14ac:dyDescent="0.25">
      <c r="L1855" s="264">
        <f>Member!A1855</f>
        <v>0</v>
      </c>
      <c r="M1855">
        <f>SUMIF(Erfassung4!BD:BD,L1855,Erfassung4!BW:BW)</f>
        <v>0</v>
      </c>
      <c r="N1855">
        <f>SUMIF(Erfassung4!BD:BD,L1855,Erfassung4!BG:BG)</f>
        <v>0</v>
      </c>
      <c r="O1855">
        <f t="shared" si="73"/>
        <v>0</v>
      </c>
      <c r="P1855">
        <f t="shared" si="72"/>
        <v>1</v>
      </c>
    </row>
    <row r="1856" spans="12:16" x14ac:dyDescent="0.25">
      <c r="L1856" s="264">
        <f>Member!A1856</f>
        <v>0</v>
      </c>
      <c r="M1856">
        <f>SUMIF(Erfassung4!BD:BD,L1856,Erfassung4!BW:BW)</f>
        <v>0</v>
      </c>
      <c r="N1856">
        <f>SUMIF(Erfassung4!BD:BD,L1856,Erfassung4!BG:BG)</f>
        <v>0</v>
      </c>
      <c r="O1856">
        <f t="shared" si="73"/>
        <v>0</v>
      </c>
      <c r="P1856">
        <f t="shared" si="72"/>
        <v>1</v>
      </c>
    </row>
    <row r="1857" spans="12:16" x14ac:dyDescent="0.25">
      <c r="L1857" s="264">
        <f>Member!A1857</f>
        <v>0</v>
      </c>
      <c r="M1857">
        <f>SUMIF(Erfassung4!BD:BD,L1857,Erfassung4!BW:BW)</f>
        <v>0</v>
      </c>
      <c r="N1857">
        <f>SUMIF(Erfassung4!BD:BD,L1857,Erfassung4!BG:BG)</f>
        <v>0</v>
      </c>
      <c r="O1857">
        <f t="shared" si="73"/>
        <v>0</v>
      </c>
      <c r="P1857">
        <f t="shared" si="72"/>
        <v>1</v>
      </c>
    </row>
    <row r="1858" spans="12:16" x14ac:dyDescent="0.25">
      <c r="L1858" s="264">
        <f>Member!A1858</f>
        <v>0</v>
      </c>
      <c r="M1858">
        <f>SUMIF(Erfassung4!BD:BD,L1858,Erfassung4!BW:BW)</f>
        <v>0</v>
      </c>
      <c r="N1858">
        <f>SUMIF(Erfassung4!BD:BD,L1858,Erfassung4!BG:BG)</f>
        <v>0</v>
      </c>
      <c r="O1858">
        <f t="shared" si="73"/>
        <v>0</v>
      </c>
      <c r="P1858">
        <f t="shared" ref="P1858:P1921" si="74">RANK(O1858,O:O)</f>
        <v>1</v>
      </c>
    </row>
    <row r="1859" spans="12:16" x14ac:dyDescent="0.25">
      <c r="L1859" s="264">
        <f>Member!A1859</f>
        <v>0</v>
      </c>
      <c r="M1859">
        <f>SUMIF(Erfassung4!BD:BD,L1859,Erfassung4!BW:BW)</f>
        <v>0</v>
      </c>
      <c r="N1859">
        <f>SUMIF(Erfassung4!BD:BD,L1859,Erfassung4!BG:BG)</f>
        <v>0</v>
      </c>
      <c r="O1859">
        <f t="shared" ref="O1859:O1922" si="75">IF(N1859=0,0,M1859/N1859-ROW()/1000000000)</f>
        <v>0</v>
      </c>
      <c r="P1859">
        <f t="shared" si="74"/>
        <v>1</v>
      </c>
    </row>
    <row r="1860" spans="12:16" x14ac:dyDescent="0.25">
      <c r="L1860" s="264">
        <f>Member!A1860</f>
        <v>0</v>
      </c>
      <c r="M1860">
        <f>SUMIF(Erfassung4!BD:BD,L1860,Erfassung4!BW:BW)</f>
        <v>0</v>
      </c>
      <c r="N1860">
        <f>SUMIF(Erfassung4!BD:BD,L1860,Erfassung4!BG:BG)</f>
        <v>0</v>
      </c>
      <c r="O1860">
        <f t="shared" si="75"/>
        <v>0</v>
      </c>
      <c r="P1860">
        <f t="shared" si="74"/>
        <v>1</v>
      </c>
    </row>
    <row r="1861" spans="12:16" x14ac:dyDescent="0.25">
      <c r="L1861" s="264">
        <f>Member!A1861</f>
        <v>0</v>
      </c>
      <c r="M1861">
        <f>SUMIF(Erfassung4!BD:BD,L1861,Erfassung4!BW:BW)</f>
        <v>0</v>
      </c>
      <c r="N1861">
        <f>SUMIF(Erfassung4!BD:BD,L1861,Erfassung4!BG:BG)</f>
        <v>0</v>
      </c>
      <c r="O1861">
        <f t="shared" si="75"/>
        <v>0</v>
      </c>
      <c r="P1861">
        <f t="shared" si="74"/>
        <v>1</v>
      </c>
    </row>
    <row r="1862" spans="12:16" x14ac:dyDescent="0.25">
      <c r="L1862" s="264">
        <f>Member!A1862</f>
        <v>0</v>
      </c>
      <c r="M1862">
        <f>SUMIF(Erfassung4!BD:BD,L1862,Erfassung4!BW:BW)</f>
        <v>0</v>
      </c>
      <c r="N1862">
        <f>SUMIF(Erfassung4!BD:BD,L1862,Erfassung4!BG:BG)</f>
        <v>0</v>
      </c>
      <c r="O1862">
        <f t="shared" si="75"/>
        <v>0</v>
      </c>
      <c r="P1862">
        <f t="shared" si="74"/>
        <v>1</v>
      </c>
    </row>
    <row r="1863" spans="12:16" x14ac:dyDescent="0.25">
      <c r="L1863" s="264">
        <f>Member!A1863</f>
        <v>0</v>
      </c>
      <c r="M1863">
        <f>SUMIF(Erfassung4!BD:BD,L1863,Erfassung4!BW:BW)</f>
        <v>0</v>
      </c>
      <c r="N1863">
        <f>SUMIF(Erfassung4!BD:BD,L1863,Erfassung4!BG:BG)</f>
        <v>0</v>
      </c>
      <c r="O1863">
        <f t="shared" si="75"/>
        <v>0</v>
      </c>
      <c r="P1863">
        <f t="shared" si="74"/>
        <v>1</v>
      </c>
    </row>
    <row r="1864" spans="12:16" x14ac:dyDescent="0.25">
      <c r="L1864" s="264">
        <f>Member!A1864</f>
        <v>0</v>
      </c>
      <c r="M1864">
        <f>SUMIF(Erfassung4!BD:BD,L1864,Erfassung4!BW:BW)</f>
        <v>0</v>
      </c>
      <c r="N1864">
        <f>SUMIF(Erfassung4!BD:BD,L1864,Erfassung4!BG:BG)</f>
        <v>0</v>
      </c>
      <c r="O1864">
        <f t="shared" si="75"/>
        <v>0</v>
      </c>
      <c r="P1864">
        <f t="shared" si="74"/>
        <v>1</v>
      </c>
    </row>
    <row r="1865" spans="12:16" x14ac:dyDescent="0.25">
      <c r="L1865" s="264">
        <f>Member!A1865</f>
        <v>0</v>
      </c>
      <c r="M1865">
        <f>SUMIF(Erfassung4!BD:BD,L1865,Erfassung4!BW:BW)</f>
        <v>0</v>
      </c>
      <c r="N1865">
        <f>SUMIF(Erfassung4!BD:BD,L1865,Erfassung4!BG:BG)</f>
        <v>0</v>
      </c>
      <c r="O1865">
        <f t="shared" si="75"/>
        <v>0</v>
      </c>
      <c r="P1865">
        <f t="shared" si="74"/>
        <v>1</v>
      </c>
    </row>
    <row r="1866" spans="12:16" x14ac:dyDescent="0.25">
      <c r="L1866" s="264">
        <f>Member!A1866</f>
        <v>0</v>
      </c>
      <c r="M1866">
        <f>SUMIF(Erfassung4!BD:BD,L1866,Erfassung4!BW:BW)</f>
        <v>0</v>
      </c>
      <c r="N1866">
        <f>SUMIF(Erfassung4!BD:BD,L1866,Erfassung4!BG:BG)</f>
        <v>0</v>
      </c>
      <c r="O1866">
        <f t="shared" si="75"/>
        <v>0</v>
      </c>
      <c r="P1866">
        <f t="shared" si="74"/>
        <v>1</v>
      </c>
    </row>
    <row r="1867" spans="12:16" x14ac:dyDescent="0.25">
      <c r="L1867" s="264">
        <f>Member!A1867</f>
        <v>0</v>
      </c>
      <c r="M1867">
        <f>SUMIF(Erfassung4!BD:BD,L1867,Erfassung4!BW:BW)</f>
        <v>0</v>
      </c>
      <c r="N1867">
        <f>SUMIF(Erfassung4!BD:BD,L1867,Erfassung4!BG:BG)</f>
        <v>0</v>
      </c>
      <c r="O1867">
        <f t="shared" si="75"/>
        <v>0</v>
      </c>
      <c r="P1867">
        <f t="shared" si="74"/>
        <v>1</v>
      </c>
    </row>
    <row r="1868" spans="12:16" x14ac:dyDescent="0.25">
      <c r="L1868" s="264">
        <f>Member!A1868</f>
        <v>0</v>
      </c>
      <c r="M1868">
        <f>SUMIF(Erfassung4!BD:BD,L1868,Erfassung4!BW:BW)</f>
        <v>0</v>
      </c>
      <c r="N1868">
        <f>SUMIF(Erfassung4!BD:BD,L1868,Erfassung4!BG:BG)</f>
        <v>0</v>
      </c>
      <c r="O1868">
        <f t="shared" si="75"/>
        <v>0</v>
      </c>
      <c r="P1868">
        <f t="shared" si="74"/>
        <v>1</v>
      </c>
    </row>
    <row r="1869" spans="12:16" x14ac:dyDescent="0.25">
      <c r="L1869" s="264">
        <f>Member!A1869</f>
        <v>0</v>
      </c>
      <c r="M1869">
        <f>SUMIF(Erfassung4!BD:BD,L1869,Erfassung4!BW:BW)</f>
        <v>0</v>
      </c>
      <c r="N1869">
        <f>SUMIF(Erfassung4!BD:BD,L1869,Erfassung4!BG:BG)</f>
        <v>0</v>
      </c>
      <c r="O1869">
        <f t="shared" si="75"/>
        <v>0</v>
      </c>
      <c r="P1869">
        <f t="shared" si="74"/>
        <v>1</v>
      </c>
    </row>
    <row r="1870" spans="12:16" x14ac:dyDescent="0.25">
      <c r="L1870" s="264">
        <f>Member!A1870</f>
        <v>0</v>
      </c>
      <c r="M1870">
        <f>SUMIF(Erfassung4!BD:BD,L1870,Erfassung4!BW:BW)</f>
        <v>0</v>
      </c>
      <c r="N1870">
        <f>SUMIF(Erfassung4!BD:BD,L1870,Erfassung4!BG:BG)</f>
        <v>0</v>
      </c>
      <c r="O1870">
        <f t="shared" si="75"/>
        <v>0</v>
      </c>
      <c r="P1870">
        <f t="shared" si="74"/>
        <v>1</v>
      </c>
    </row>
    <row r="1871" spans="12:16" x14ac:dyDescent="0.25">
      <c r="L1871" s="264">
        <f>Member!A1871</f>
        <v>0</v>
      </c>
      <c r="M1871">
        <f>SUMIF(Erfassung4!BD:BD,L1871,Erfassung4!BW:BW)</f>
        <v>0</v>
      </c>
      <c r="N1871">
        <f>SUMIF(Erfassung4!BD:BD,L1871,Erfassung4!BG:BG)</f>
        <v>0</v>
      </c>
      <c r="O1871">
        <f t="shared" si="75"/>
        <v>0</v>
      </c>
      <c r="P1871">
        <f t="shared" si="74"/>
        <v>1</v>
      </c>
    </row>
    <row r="1872" spans="12:16" x14ac:dyDescent="0.25">
      <c r="L1872" s="264">
        <f>Member!A1872</f>
        <v>0</v>
      </c>
      <c r="M1872">
        <f>SUMIF(Erfassung4!BD:BD,L1872,Erfassung4!BW:BW)</f>
        <v>0</v>
      </c>
      <c r="N1872">
        <f>SUMIF(Erfassung4!BD:BD,L1872,Erfassung4!BG:BG)</f>
        <v>0</v>
      </c>
      <c r="O1872">
        <f t="shared" si="75"/>
        <v>0</v>
      </c>
      <c r="P1872">
        <f t="shared" si="74"/>
        <v>1</v>
      </c>
    </row>
    <row r="1873" spans="12:16" x14ac:dyDescent="0.25">
      <c r="L1873" s="264">
        <f>Member!A1873</f>
        <v>0</v>
      </c>
      <c r="M1873">
        <f>SUMIF(Erfassung4!BD:BD,L1873,Erfassung4!BW:BW)</f>
        <v>0</v>
      </c>
      <c r="N1873">
        <f>SUMIF(Erfassung4!BD:BD,L1873,Erfassung4!BG:BG)</f>
        <v>0</v>
      </c>
      <c r="O1873">
        <f t="shared" si="75"/>
        <v>0</v>
      </c>
      <c r="P1873">
        <f t="shared" si="74"/>
        <v>1</v>
      </c>
    </row>
    <row r="1874" spans="12:16" x14ac:dyDescent="0.25">
      <c r="L1874" s="264">
        <f>Member!A1874</f>
        <v>0</v>
      </c>
      <c r="M1874">
        <f>SUMIF(Erfassung4!BD:BD,L1874,Erfassung4!BW:BW)</f>
        <v>0</v>
      </c>
      <c r="N1874">
        <f>SUMIF(Erfassung4!BD:BD,L1874,Erfassung4!BG:BG)</f>
        <v>0</v>
      </c>
      <c r="O1874">
        <f t="shared" si="75"/>
        <v>0</v>
      </c>
      <c r="P1874">
        <f t="shared" si="74"/>
        <v>1</v>
      </c>
    </row>
    <row r="1875" spans="12:16" x14ac:dyDescent="0.25">
      <c r="L1875" s="264">
        <f>Member!A1875</f>
        <v>0</v>
      </c>
      <c r="M1875">
        <f>SUMIF(Erfassung4!BD:BD,L1875,Erfassung4!BW:BW)</f>
        <v>0</v>
      </c>
      <c r="N1875">
        <f>SUMIF(Erfassung4!BD:BD,L1875,Erfassung4!BG:BG)</f>
        <v>0</v>
      </c>
      <c r="O1875">
        <f t="shared" si="75"/>
        <v>0</v>
      </c>
      <c r="P1875">
        <f t="shared" si="74"/>
        <v>1</v>
      </c>
    </row>
    <row r="1876" spans="12:16" x14ac:dyDescent="0.25">
      <c r="L1876" s="264">
        <f>Member!A1876</f>
        <v>0</v>
      </c>
      <c r="M1876">
        <f>SUMIF(Erfassung4!BD:BD,L1876,Erfassung4!BW:BW)</f>
        <v>0</v>
      </c>
      <c r="N1876">
        <f>SUMIF(Erfassung4!BD:BD,L1876,Erfassung4!BG:BG)</f>
        <v>0</v>
      </c>
      <c r="O1876">
        <f t="shared" si="75"/>
        <v>0</v>
      </c>
      <c r="P1876">
        <f t="shared" si="74"/>
        <v>1</v>
      </c>
    </row>
    <row r="1877" spans="12:16" x14ac:dyDescent="0.25">
      <c r="L1877" s="264">
        <f>Member!A1877</f>
        <v>0</v>
      </c>
      <c r="M1877">
        <f>SUMIF(Erfassung4!BD:BD,L1877,Erfassung4!BW:BW)</f>
        <v>0</v>
      </c>
      <c r="N1877">
        <f>SUMIF(Erfassung4!BD:BD,L1877,Erfassung4!BG:BG)</f>
        <v>0</v>
      </c>
      <c r="O1877">
        <f t="shared" si="75"/>
        <v>0</v>
      </c>
      <c r="P1877">
        <f t="shared" si="74"/>
        <v>1</v>
      </c>
    </row>
    <row r="1878" spans="12:16" x14ac:dyDescent="0.25">
      <c r="L1878" s="264">
        <f>Member!A1878</f>
        <v>0</v>
      </c>
      <c r="M1878">
        <f>SUMIF(Erfassung4!BD:BD,L1878,Erfassung4!BW:BW)</f>
        <v>0</v>
      </c>
      <c r="N1878">
        <f>SUMIF(Erfassung4!BD:BD,L1878,Erfassung4!BG:BG)</f>
        <v>0</v>
      </c>
      <c r="O1878">
        <f t="shared" si="75"/>
        <v>0</v>
      </c>
      <c r="P1878">
        <f t="shared" si="74"/>
        <v>1</v>
      </c>
    </row>
    <row r="1879" spans="12:16" x14ac:dyDescent="0.25">
      <c r="L1879" s="264">
        <f>Member!A1879</f>
        <v>0</v>
      </c>
      <c r="M1879">
        <f>SUMIF(Erfassung4!BD:BD,L1879,Erfassung4!BW:BW)</f>
        <v>0</v>
      </c>
      <c r="N1879">
        <f>SUMIF(Erfassung4!BD:BD,L1879,Erfassung4!BG:BG)</f>
        <v>0</v>
      </c>
      <c r="O1879">
        <f t="shared" si="75"/>
        <v>0</v>
      </c>
      <c r="P1879">
        <f t="shared" si="74"/>
        <v>1</v>
      </c>
    </row>
    <row r="1880" spans="12:16" x14ac:dyDescent="0.25">
      <c r="L1880" s="264">
        <f>Member!A1880</f>
        <v>0</v>
      </c>
      <c r="M1880">
        <f>SUMIF(Erfassung4!BD:BD,L1880,Erfassung4!BW:BW)</f>
        <v>0</v>
      </c>
      <c r="N1880">
        <f>SUMIF(Erfassung4!BD:BD,L1880,Erfassung4!BG:BG)</f>
        <v>0</v>
      </c>
      <c r="O1880">
        <f t="shared" si="75"/>
        <v>0</v>
      </c>
      <c r="P1880">
        <f t="shared" si="74"/>
        <v>1</v>
      </c>
    </row>
    <row r="1881" spans="12:16" x14ac:dyDescent="0.25">
      <c r="L1881" s="264">
        <f>Member!A1881</f>
        <v>0</v>
      </c>
      <c r="M1881">
        <f>SUMIF(Erfassung4!BD:BD,L1881,Erfassung4!BW:BW)</f>
        <v>0</v>
      </c>
      <c r="N1881">
        <f>SUMIF(Erfassung4!BD:BD,L1881,Erfassung4!BG:BG)</f>
        <v>0</v>
      </c>
      <c r="O1881">
        <f t="shared" si="75"/>
        <v>0</v>
      </c>
      <c r="P1881">
        <f t="shared" si="74"/>
        <v>1</v>
      </c>
    </row>
    <row r="1882" spans="12:16" x14ac:dyDescent="0.25">
      <c r="L1882" s="264">
        <f>Member!A1882</f>
        <v>0</v>
      </c>
      <c r="M1882">
        <f>SUMIF(Erfassung4!BD:BD,L1882,Erfassung4!BW:BW)</f>
        <v>0</v>
      </c>
      <c r="N1882">
        <f>SUMIF(Erfassung4!BD:BD,L1882,Erfassung4!BG:BG)</f>
        <v>0</v>
      </c>
      <c r="O1882">
        <f t="shared" si="75"/>
        <v>0</v>
      </c>
      <c r="P1882">
        <f t="shared" si="74"/>
        <v>1</v>
      </c>
    </row>
    <row r="1883" spans="12:16" x14ac:dyDescent="0.25">
      <c r="L1883" s="264">
        <f>Member!A1883</f>
        <v>0</v>
      </c>
      <c r="M1883">
        <f>SUMIF(Erfassung4!BD:BD,L1883,Erfassung4!BW:BW)</f>
        <v>0</v>
      </c>
      <c r="N1883">
        <f>SUMIF(Erfassung4!BD:BD,L1883,Erfassung4!BG:BG)</f>
        <v>0</v>
      </c>
      <c r="O1883">
        <f t="shared" si="75"/>
        <v>0</v>
      </c>
      <c r="P1883">
        <f t="shared" si="74"/>
        <v>1</v>
      </c>
    </row>
    <row r="1884" spans="12:16" x14ac:dyDescent="0.25">
      <c r="L1884" s="264">
        <f>Member!A1884</f>
        <v>0</v>
      </c>
      <c r="M1884">
        <f>SUMIF(Erfassung4!BD:BD,L1884,Erfassung4!BW:BW)</f>
        <v>0</v>
      </c>
      <c r="N1884">
        <f>SUMIF(Erfassung4!BD:BD,L1884,Erfassung4!BG:BG)</f>
        <v>0</v>
      </c>
      <c r="O1884">
        <f t="shared" si="75"/>
        <v>0</v>
      </c>
      <c r="P1884">
        <f t="shared" si="74"/>
        <v>1</v>
      </c>
    </row>
    <row r="1885" spans="12:16" x14ac:dyDescent="0.25">
      <c r="L1885" s="264">
        <f>Member!A1885</f>
        <v>0</v>
      </c>
      <c r="M1885">
        <f>SUMIF(Erfassung4!BD:BD,L1885,Erfassung4!BW:BW)</f>
        <v>0</v>
      </c>
      <c r="N1885">
        <f>SUMIF(Erfassung4!BD:BD,L1885,Erfassung4!BG:BG)</f>
        <v>0</v>
      </c>
      <c r="O1885">
        <f t="shared" si="75"/>
        <v>0</v>
      </c>
      <c r="P1885">
        <f t="shared" si="74"/>
        <v>1</v>
      </c>
    </row>
    <row r="1886" spans="12:16" x14ac:dyDescent="0.25">
      <c r="L1886" s="264">
        <f>Member!A1886</f>
        <v>0</v>
      </c>
      <c r="M1886">
        <f>SUMIF(Erfassung4!BD:BD,L1886,Erfassung4!BW:BW)</f>
        <v>0</v>
      </c>
      <c r="N1886">
        <f>SUMIF(Erfassung4!BD:BD,L1886,Erfassung4!BG:BG)</f>
        <v>0</v>
      </c>
      <c r="O1886">
        <f t="shared" si="75"/>
        <v>0</v>
      </c>
      <c r="P1886">
        <f t="shared" si="74"/>
        <v>1</v>
      </c>
    </row>
    <row r="1887" spans="12:16" x14ac:dyDescent="0.25">
      <c r="L1887" s="264">
        <f>Member!A1887</f>
        <v>0</v>
      </c>
      <c r="M1887">
        <f>SUMIF(Erfassung4!BD:BD,L1887,Erfassung4!BW:BW)</f>
        <v>0</v>
      </c>
      <c r="N1887">
        <f>SUMIF(Erfassung4!BD:BD,L1887,Erfassung4!BG:BG)</f>
        <v>0</v>
      </c>
      <c r="O1887">
        <f t="shared" si="75"/>
        <v>0</v>
      </c>
      <c r="P1887">
        <f t="shared" si="74"/>
        <v>1</v>
      </c>
    </row>
    <row r="1888" spans="12:16" x14ac:dyDescent="0.25">
      <c r="L1888" s="264">
        <f>Member!A1888</f>
        <v>0</v>
      </c>
      <c r="M1888">
        <f>SUMIF(Erfassung4!BD:BD,L1888,Erfassung4!BW:BW)</f>
        <v>0</v>
      </c>
      <c r="N1888">
        <f>SUMIF(Erfassung4!BD:BD,L1888,Erfassung4!BG:BG)</f>
        <v>0</v>
      </c>
      <c r="O1888">
        <f t="shared" si="75"/>
        <v>0</v>
      </c>
      <c r="P1888">
        <f t="shared" si="74"/>
        <v>1</v>
      </c>
    </row>
    <row r="1889" spans="12:16" x14ac:dyDescent="0.25">
      <c r="L1889" s="264">
        <f>Member!A1889</f>
        <v>0</v>
      </c>
      <c r="M1889">
        <f>SUMIF(Erfassung4!BD:BD,L1889,Erfassung4!BW:BW)</f>
        <v>0</v>
      </c>
      <c r="N1889">
        <f>SUMIF(Erfassung4!BD:BD,L1889,Erfassung4!BG:BG)</f>
        <v>0</v>
      </c>
      <c r="O1889">
        <f t="shared" si="75"/>
        <v>0</v>
      </c>
      <c r="P1889">
        <f t="shared" si="74"/>
        <v>1</v>
      </c>
    </row>
    <row r="1890" spans="12:16" x14ac:dyDescent="0.25">
      <c r="L1890" s="264">
        <f>Member!A1890</f>
        <v>0</v>
      </c>
      <c r="M1890">
        <f>SUMIF(Erfassung4!BD:BD,L1890,Erfassung4!BW:BW)</f>
        <v>0</v>
      </c>
      <c r="N1890">
        <f>SUMIF(Erfassung4!BD:BD,L1890,Erfassung4!BG:BG)</f>
        <v>0</v>
      </c>
      <c r="O1890">
        <f t="shared" si="75"/>
        <v>0</v>
      </c>
      <c r="P1890">
        <f t="shared" si="74"/>
        <v>1</v>
      </c>
    </row>
    <row r="1891" spans="12:16" x14ac:dyDescent="0.25">
      <c r="L1891" s="264">
        <f>Member!A1891</f>
        <v>0</v>
      </c>
      <c r="M1891">
        <f>SUMIF(Erfassung4!BD:BD,L1891,Erfassung4!BW:BW)</f>
        <v>0</v>
      </c>
      <c r="N1891">
        <f>SUMIF(Erfassung4!BD:BD,L1891,Erfassung4!BG:BG)</f>
        <v>0</v>
      </c>
      <c r="O1891">
        <f t="shared" si="75"/>
        <v>0</v>
      </c>
      <c r="P1891">
        <f t="shared" si="74"/>
        <v>1</v>
      </c>
    </row>
    <row r="1892" spans="12:16" x14ac:dyDescent="0.25">
      <c r="L1892" s="264">
        <f>Member!A1892</f>
        <v>0</v>
      </c>
      <c r="M1892">
        <f>SUMIF(Erfassung4!BD:BD,L1892,Erfassung4!BW:BW)</f>
        <v>0</v>
      </c>
      <c r="N1892">
        <f>SUMIF(Erfassung4!BD:BD,L1892,Erfassung4!BG:BG)</f>
        <v>0</v>
      </c>
      <c r="O1892">
        <f t="shared" si="75"/>
        <v>0</v>
      </c>
      <c r="P1892">
        <f t="shared" si="74"/>
        <v>1</v>
      </c>
    </row>
    <row r="1893" spans="12:16" x14ac:dyDescent="0.25">
      <c r="L1893" s="264">
        <f>Member!A1893</f>
        <v>0</v>
      </c>
      <c r="M1893">
        <f>SUMIF(Erfassung4!BD:BD,L1893,Erfassung4!BW:BW)</f>
        <v>0</v>
      </c>
      <c r="N1893">
        <f>SUMIF(Erfassung4!BD:BD,L1893,Erfassung4!BG:BG)</f>
        <v>0</v>
      </c>
      <c r="O1893">
        <f t="shared" si="75"/>
        <v>0</v>
      </c>
      <c r="P1893">
        <f t="shared" si="74"/>
        <v>1</v>
      </c>
    </row>
    <row r="1894" spans="12:16" x14ac:dyDescent="0.25">
      <c r="L1894" s="264">
        <f>Member!A1894</f>
        <v>0</v>
      </c>
      <c r="M1894">
        <f>SUMIF(Erfassung4!BD:BD,L1894,Erfassung4!BW:BW)</f>
        <v>0</v>
      </c>
      <c r="N1894">
        <f>SUMIF(Erfassung4!BD:BD,L1894,Erfassung4!BG:BG)</f>
        <v>0</v>
      </c>
      <c r="O1894">
        <f t="shared" si="75"/>
        <v>0</v>
      </c>
      <c r="P1894">
        <f t="shared" si="74"/>
        <v>1</v>
      </c>
    </row>
    <row r="1895" spans="12:16" x14ac:dyDescent="0.25">
      <c r="L1895" s="264">
        <f>Member!A1895</f>
        <v>0</v>
      </c>
      <c r="M1895">
        <f>SUMIF(Erfassung4!BD:BD,L1895,Erfassung4!BW:BW)</f>
        <v>0</v>
      </c>
      <c r="N1895">
        <f>SUMIF(Erfassung4!BD:BD,L1895,Erfassung4!BG:BG)</f>
        <v>0</v>
      </c>
      <c r="O1895">
        <f t="shared" si="75"/>
        <v>0</v>
      </c>
      <c r="P1895">
        <f t="shared" si="74"/>
        <v>1</v>
      </c>
    </row>
    <row r="1896" spans="12:16" x14ac:dyDescent="0.25">
      <c r="L1896" s="264">
        <f>Member!A1896</f>
        <v>0</v>
      </c>
      <c r="M1896">
        <f>SUMIF(Erfassung4!BD:BD,L1896,Erfassung4!BW:BW)</f>
        <v>0</v>
      </c>
      <c r="N1896">
        <f>SUMIF(Erfassung4!BD:BD,L1896,Erfassung4!BG:BG)</f>
        <v>0</v>
      </c>
      <c r="O1896">
        <f t="shared" si="75"/>
        <v>0</v>
      </c>
      <c r="P1896">
        <f t="shared" si="74"/>
        <v>1</v>
      </c>
    </row>
    <row r="1897" spans="12:16" x14ac:dyDescent="0.25">
      <c r="L1897" s="264">
        <f>Member!A1897</f>
        <v>0</v>
      </c>
      <c r="M1897">
        <f>SUMIF(Erfassung4!BD:BD,L1897,Erfassung4!BW:BW)</f>
        <v>0</v>
      </c>
      <c r="N1897">
        <f>SUMIF(Erfassung4!BD:BD,L1897,Erfassung4!BG:BG)</f>
        <v>0</v>
      </c>
      <c r="O1897">
        <f t="shared" si="75"/>
        <v>0</v>
      </c>
      <c r="P1897">
        <f t="shared" si="74"/>
        <v>1</v>
      </c>
    </row>
    <row r="1898" spans="12:16" x14ac:dyDescent="0.25">
      <c r="L1898" s="264">
        <f>Member!A1898</f>
        <v>0</v>
      </c>
      <c r="M1898">
        <f>SUMIF(Erfassung4!BD:BD,L1898,Erfassung4!BW:BW)</f>
        <v>0</v>
      </c>
      <c r="N1898">
        <f>SUMIF(Erfassung4!BD:BD,L1898,Erfassung4!BG:BG)</f>
        <v>0</v>
      </c>
      <c r="O1898">
        <f t="shared" si="75"/>
        <v>0</v>
      </c>
      <c r="P1898">
        <f t="shared" si="74"/>
        <v>1</v>
      </c>
    </row>
    <row r="1899" spans="12:16" x14ac:dyDescent="0.25">
      <c r="L1899" s="264">
        <f>Member!A1899</f>
        <v>0</v>
      </c>
      <c r="M1899">
        <f>SUMIF(Erfassung4!BD:BD,L1899,Erfassung4!BW:BW)</f>
        <v>0</v>
      </c>
      <c r="N1899">
        <f>SUMIF(Erfassung4!BD:BD,L1899,Erfassung4!BG:BG)</f>
        <v>0</v>
      </c>
      <c r="O1899">
        <f t="shared" si="75"/>
        <v>0</v>
      </c>
      <c r="P1899">
        <f t="shared" si="74"/>
        <v>1</v>
      </c>
    </row>
    <row r="1900" spans="12:16" x14ac:dyDescent="0.25">
      <c r="L1900" s="264">
        <f>Member!A1900</f>
        <v>0</v>
      </c>
      <c r="M1900">
        <f>SUMIF(Erfassung4!BD:BD,L1900,Erfassung4!BW:BW)</f>
        <v>0</v>
      </c>
      <c r="N1900">
        <f>SUMIF(Erfassung4!BD:BD,L1900,Erfassung4!BG:BG)</f>
        <v>0</v>
      </c>
      <c r="O1900">
        <f t="shared" si="75"/>
        <v>0</v>
      </c>
      <c r="P1900">
        <f t="shared" si="74"/>
        <v>1</v>
      </c>
    </row>
    <row r="1901" spans="12:16" x14ac:dyDescent="0.25">
      <c r="L1901" s="264">
        <f>Member!A1901</f>
        <v>0</v>
      </c>
      <c r="M1901">
        <f>SUMIF(Erfassung4!BD:BD,L1901,Erfassung4!BW:BW)</f>
        <v>0</v>
      </c>
      <c r="N1901">
        <f>SUMIF(Erfassung4!BD:BD,L1901,Erfassung4!BG:BG)</f>
        <v>0</v>
      </c>
      <c r="O1901">
        <f t="shared" si="75"/>
        <v>0</v>
      </c>
      <c r="P1901">
        <f t="shared" si="74"/>
        <v>1</v>
      </c>
    </row>
    <row r="1902" spans="12:16" x14ac:dyDescent="0.25">
      <c r="L1902" s="264">
        <f>Member!A1902</f>
        <v>0</v>
      </c>
      <c r="M1902">
        <f>SUMIF(Erfassung4!BD:BD,L1902,Erfassung4!BW:BW)</f>
        <v>0</v>
      </c>
      <c r="N1902">
        <f>SUMIF(Erfassung4!BD:BD,L1902,Erfassung4!BG:BG)</f>
        <v>0</v>
      </c>
      <c r="O1902">
        <f t="shared" si="75"/>
        <v>0</v>
      </c>
      <c r="P1902">
        <f t="shared" si="74"/>
        <v>1</v>
      </c>
    </row>
    <row r="1903" spans="12:16" x14ac:dyDescent="0.25">
      <c r="L1903" s="264">
        <f>Member!A1903</f>
        <v>0</v>
      </c>
      <c r="M1903">
        <f>SUMIF(Erfassung4!BD:BD,L1903,Erfassung4!BW:BW)</f>
        <v>0</v>
      </c>
      <c r="N1903">
        <f>SUMIF(Erfassung4!BD:BD,L1903,Erfassung4!BG:BG)</f>
        <v>0</v>
      </c>
      <c r="O1903">
        <f t="shared" si="75"/>
        <v>0</v>
      </c>
      <c r="P1903">
        <f t="shared" si="74"/>
        <v>1</v>
      </c>
    </row>
    <row r="1904" spans="12:16" x14ac:dyDescent="0.25">
      <c r="L1904" s="264">
        <f>Member!A1904</f>
        <v>0</v>
      </c>
      <c r="M1904">
        <f>SUMIF(Erfassung4!BD:BD,L1904,Erfassung4!BW:BW)</f>
        <v>0</v>
      </c>
      <c r="N1904">
        <f>SUMIF(Erfassung4!BD:BD,L1904,Erfassung4!BG:BG)</f>
        <v>0</v>
      </c>
      <c r="O1904">
        <f t="shared" si="75"/>
        <v>0</v>
      </c>
      <c r="P1904">
        <f t="shared" si="74"/>
        <v>1</v>
      </c>
    </row>
    <row r="1905" spans="12:16" x14ac:dyDescent="0.25">
      <c r="L1905" s="264">
        <f>Member!A1905</f>
        <v>0</v>
      </c>
      <c r="M1905">
        <f>SUMIF(Erfassung4!BD:BD,L1905,Erfassung4!BW:BW)</f>
        <v>0</v>
      </c>
      <c r="N1905">
        <f>SUMIF(Erfassung4!BD:BD,L1905,Erfassung4!BG:BG)</f>
        <v>0</v>
      </c>
      <c r="O1905">
        <f t="shared" si="75"/>
        <v>0</v>
      </c>
      <c r="P1905">
        <f t="shared" si="74"/>
        <v>1</v>
      </c>
    </row>
    <row r="1906" spans="12:16" x14ac:dyDescent="0.25">
      <c r="L1906" s="264">
        <f>Member!A1906</f>
        <v>0</v>
      </c>
      <c r="M1906">
        <f>SUMIF(Erfassung4!BD:BD,L1906,Erfassung4!BW:BW)</f>
        <v>0</v>
      </c>
      <c r="N1906">
        <f>SUMIF(Erfassung4!BD:BD,L1906,Erfassung4!BG:BG)</f>
        <v>0</v>
      </c>
      <c r="O1906">
        <f t="shared" si="75"/>
        <v>0</v>
      </c>
      <c r="P1906">
        <f t="shared" si="74"/>
        <v>1</v>
      </c>
    </row>
    <row r="1907" spans="12:16" x14ac:dyDescent="0.25">
      <c r="L1907" s="264">
        <f>Member!A1907</f>
        <v>0</v>
      </c>
      <c r="M1907">
        <f>SUMIF(Erfassung4!BD:BD,L1907,Erfassung4!BW:BW)</f>
        <v>0</v>
      </c>
      <c r="N1907">
        <f>SUMIF(Erfassung4!BD:BD,L1907,Erfassung4!BG:BG)</f>
        <v>0</v>
      </c>
      <c r="O1907">
        <f t="shared" si="75"/>
        <v>0</v>
      </c>
      <c r="P1907">
        <f t="shared" si="74"/>
        <v>1</v>
      </c>
    </row>
    <row r="1908" spans="12:16" x14ac:dyDescent="0.25">
      <c r="L1908" s="264">
        <f>Member!A1908</f>
        <v>0</v>
      </c>
      <c r="M1908">
        <f>SUMIF(Erfassung4!BD:BD,L1908,Erfassung4!BW:BW)</f>
        <v>0</v>
      </c>
      <c r="N1908">
        <f>SUMIF(Erfassung4!BD:BD,L1908,Erfassung4!BG:BG)</f>
        <v>0</v>
      </c>
      <c r="O1908">
        <f t="shared" si="75"/>
        <v>0</v>
      </c>
      <c r="P1908">
        <f t="shared" si="74"/>
        <v>1</v>
      </c>
    </row>
    <row r="1909" spans="12:16" x14ac:dyDescent="0.25">
      <c r="L1909" s="264">
        <f>Member!A1909</f>
        <v>0</v>
      </c>
      <c r="M1909">
        <f>SUMIF(Erfassung4!BD:BD,L1909,Erfassung4!BW:BW)</f>
        <v>0</v>
      </c>
      <c r="N1909">
        <f>SUMIF(Erfassung4!BD:BD,L1909,Erfassung4!BG:BG)</f>
        <v>0</v>
      </c>
      <c r="O1909">
        <f t="shared" si="75"/>
        <v>0</v>
      </c>
      <c r="P1909">
        <f t="shared" si="74"/>
        <v>1</v>
      </c>
    </row>
    <row r="1910" spans="12:16" x14ac:dyDescent="0.25">
      <c r="L1910" s="264">
        <f>Member!A1910</f>
        <v>0</v>
      </c>
      <c r="M1910">
        <f>SUMIF(Erfassung4!BD:BD,L1910,Erfassung4!BW:BW)</f>
        <v>0</v>
      </c>
      <c r="N1910">
        <f>SUMIF(Erfassung4!BD:BD,L1910,Erfassung4!BG:BG)</f>
        <v>0</v>
      </c>
      <c r="O1910">
        <f t="shared" si="75"/>
        <v>0</v>
      </c>
      <c r="P1910">
        <f t="shared" si="74"/>
        <v>1</v>
      </c>
    </row>
    <row r="1911" spans="12:16" x14ac:dyDescent="0.25">
      <c r="L1911" s="264">
        <f>Member!A1911</f>
        <v>0</v>
      </c>
      <c r="M1911">
        <f>SUMIF(Erfassung4!BD:BD,L1911,Erfassung4!BW:BW)</f>
        <v>0</v>
      </c>
      <c r="N1911">
        <f>SUMIF(Erfassung4!BD:BD,L1911,Erfassung4!BG:BG)</f>
        <v>0</v>
      </c>
      <c r="O1911">
        <f t="shared" si="75"/>
        <v>0</v>
      </c>
      <c r="P1911">
        <f t="shared" si="74"/>
        <v>1</v>
      </c>
    </row>
    <row r="1912" spans="12:16" x14ac:dyDescent="0.25">
      <c r="L1912" s="264">
        <f>Member!A1912</f>
        <v>0</v>
      </c>
      <c r="M1912">
        <f>SUMIF(Erfassung4!BD:BD,L1912,Erfassung4!BW:BW)</f>
        <v>0</v>
      </c>
      <c r="N1912">
        <f>SUMIF(Erfassung4!BD:BD,L1912,Erfassung4!BG:BG)</f>
        <v>0</v>
      </c>
      <c r="O1912">
        <f t="shared" si="75"/>
        <v>0</v>
      </c>
      <c r="P1912">
        <f t="shared" si="74"/>
        <v>1</v>
      </c>
    </row>
    <row r="1913" spans="12:16" x14ac:dyDescent="0.25">
      <c r="L1913" s="264">
        <f>Member!A1913</f>
        <v>0</v>
      </c>
      <c r="M1913">
        <f>SUMIF(Erfassung4!BD:BD,L1913,Erfassung4!BW:BW)</f>
        <v>0</v>
      </c>
      <c r="N1913">
        <f>SUMIF(Erfassung4!BD:BD,L1913,Erfassung4!BG:BG)</f>
        <v>0</v>
      </c>
      <c r="O1913">
        <f t="shared" si="75"/>
        <v>0</v>
      </c>
      <c r="P1913">
        <f t="shared" si="74"/>
        <v>1</v>
      </c>
    </row>
    <row r="1914" spans="12:16" x14ac:dyDescent="0.25">
      <c r="L1914" s="264">
        <f>Member!A1914</f>
        <v>0</v>
      </c>
      <c r="M1914">
        <f>SUMIF(Erfassung4!BD:BD,L1914,Erfassung4!BW:BW)</f>
        <v>0</v>
      </c>
      <c r="N1914">
        <f>SUMIF(Erfassung4!BD:BD,L1914,Erfassung4!BG:BG)</f>
        <v>0</v>
      </c>
      <c r="O1914">
        <f t="shared" si="75"/>
        <v>0</v>
      </c>
      <c r="P1914">
        <f t="shared" si="74"/>
        <v>1</v>
      </c>
    </row>
    <row r="1915" spans="12:16" x14ac:dyDescent="0.25">
      <c r="L1915" s="264">
        <f>Member!A1915</f>
        <v>0</v>
      </c>
      <c r="M1915">
        <f>SUMIF(Erfassung4!BD:BD,L1915,Erfassung4!BW:BW)</f>
        <v>0</v>
      </c>
      <c r="N1915">
        <f>SUMIF(Erfassung4!BD:BD,L1915,Erfassung4!BG:BG)</f>
        <v>0</v>
      </c>
      <c r="O1915">
        <f t="shared" si="75"/>
        <v>0</v>
      </c>
      <c r="P1915">
        <f t="shared" si="74"/>
        <v>1</v>
      </c>
    </row>
    <row r="1916" spans="12:16" x14ac:dyDescent="0.25">
      <c r="L1916" s="264">
        <f>Member!A1916</f>
        <v>0</v>
      </c>
      <c r="M1916">
        <f>SUMIF(Erfassung4!BD:BD,L1916,Erfassung4!BW:BW)</f>
        <v>0</v>
      </c>
      <c r="N1916">
        <f>SUMIF(Erfassung4!BD:BD,L1916,Erfassung4!BG:BG)</f>
        <v>0</v>
      </c>
      <c r="O1916">
        <f t="shared" si="75"/>
        <v>0</v>
      </c>
      <c r="P1916">
        <f t="shared" si="74"/>
        <v>1</v>
      </c>
    </row>
    <row r="1917" spans="12:16" x14ac:dyDescent="0.25">
      <c r="L1917" s="264">
        <f>Member!A1917</f>
        <v>0</v>
      </c>
      <c r="M1917">
        <f>SUMIF(Erfassung4!BD:BD,L1917,Erfassung4!BW:BW)</f>
        <v>0</v>
      </c>
      <c r="N1917">
        <f>SUMIF(Erfassung4!BD:BD,L1917,Erfassung4!BG:BG)</f>
        <v>0</v>
      </c>
      <c r="O1917">
        <f t="shared" si="75"/>
        <v>0</v>
      </c>
      <c r="P1917">
        <f t="shared" si="74"/>
        <v>1</v>
      </c>
    </row>
    <row r="1918" spans="12:16" x14ac:dyDescent="0.25">
      <c r="L1918" s="264">
        <f>Member!A1918</f>
        <v>0</v>
      </c>
      <c r="M1918">
        <f>SUMIF(Erfassung4!BD:BD,L1918,Erfassung4!BW:BW)</f>
        <v>0</v>
      </c>
      <c r="N1918">
        <f>SUMIF(Erfassung4!BD:BD,L1918,Erfassung4!BG:BG)</f>
        <v>0</v>
      </c>
      <c r="O1918">
        <f t="shared" si="75"/>
        <v>0</v>
      </c>
      <c r="P1918">
        <f t="shared" si="74"/>
        <v>1</v>
      </c>
    </row>
    <row r="1919" spans="12:16" x14ac:dyDescent="0.25">
      <c r="L1919" s="264">
        <f>Member!A1919</f>
        <v>0</v>
      </c>
      <c r="M1919">
        <f>SUMIF(Erfassung4!BD:BD,L1919,Erfassung4!BW:BW)</f>
        <v>0</v>
      </c>
      <c r="N1919">
        <f>SUMIF(Erfassung4!BD:BD,L1919,Erfassung4!BG:BG)</f>
        <v>0</v>
      </c>
      <c r="O1919">
        <f t="shared" si="75"/>
        <v>0</v>
      </c>
      <c r="P1919">
        <f t="shared" si="74"/>
        <v>1</v>
      </c>
    </row>
    <row r="1920" spans="12:16" x14ac:dyDescent="0.25">
      <c r="L1920" s="264">
        <f>Member!A1920</f>
        <v>0</v>
      </c>
      <c r="M1920">
        <f>SUMIF(Erfassung4!BD:BD,L1920,Erfassung4!BW:BW)</f>
        <v>0</v>
      </c>
      <c r="N1920">
        <f>SUMIF(Erfassung4!BD:BD,L1920,Erfassung4!BG:BG)</f>
        <v>0</v>
      </c>
      <c r="O1920">
        <f t="shared" si="75"/>
        <v>0</v>
      </c>
      <c r="P1920">
        <f t="shared" si="74"/>
        <v>1</v>
      </c>
    </row>
    <row r="1921" spans="12:16" x14ac:dyDescent="0.25">
      <c r="L1921" s="264">
        <f>Member!A1921</f>
        <v>0</v>
      </c>
      <c r="M1921">
        <f>SUMIF(Erfassung4!BD:BD,L1921,Erfassung4!BW:BW)</f>
        <v>0</v>
      </c>
      <c r="N1921">
        <f>SUMIF(Erfassung4!BD:BD,L1921,Erfassung4!BG:BG)</f>
        <v>0</v>
      </c>
      <c r="O1921">
        <f t="shared" si="75"/>
        <v>0</v>
      </c>
      <c r="P1921">
        <f t="shared" si="74"/>
        <v>1</v>
      </c>
    </row>
    <row r="1922" spans="12:16" x14ac:dyDescent="0.25">
      <c r="L1922" s="264">
        <f>Member!A1922</f>
        <v>0</v>
      </c>
      <c r="M1922">
        <f>SUMIF(Erfassung4!BD:BD,L1922,Erfassung4!BW:BW)</f>
        <v>0</v>
      </c>
      <c r="N1922">
        <f>SUMIF(Erfassung4!BD:BD,L1922,Erfassung4!BG:BG)</f>
        <v>0</v>
      </c>
      <c r="O1922">
        <f t="shared" si="75"/>
        <v>0</v>
      </c>
      <c r="P1922">
        <f t="shared" ref="P1922:P1985" si="76">RANK(O1922,O:O)</f>
        <v>1</v>
      </c>
    </row>
    <row r="1923" spans="12:16" x14ac:dyDescent="0.25">
      <c r="L1923" s="264">
        <f>Member!A1923</f>
        <v>0</v>
      </c>
      <c r="M1923">
        <f>SUMIF(Erfassung4!BD:BD,L1923,Erfassung4!BW:BW)</f>
        <v>0</v>
      </c>
      <c r="N1923">
        <f>SUMIF(Erfassung4!BD:BD,L1923,Erfassung4!BG:BG)</f>
        <v>0</v>
      </c>
      <c r="O1923">
        <f t="shared" ref="O1923:O1986" si="77">IF(N1923=0,0,M1923/N1923-ROW()/1000000000)</f>
        <v>0</v>
      </c>
      <c r="P1923">
        <f t="shared" si="76"/>
        <v>1</v>
      </c>
    </row>
    <row r="1924" spans="12:16" x14ac:dyDescent="0.25">
      <c r="L1924" s="264">
        <f>Member!A1924</f>
        <v>0</v>
      </c>
      <c r="M1924">
        <f>SUMIF(Erfassung4!BD:BD,L1924,Erfassung4!BW:BW)</f>
        <v>0</v>
      </c>
      <c r="N1924">
        <f>SUMIF(Erfassung4!BD:BD,L1924,Erfassung4!BG:BG)</f>
        <v>0</v>
      </c>
      <c r="O1924">
        <f t="shared" si="77"/>
        <v>0</v>
      </c>
      <c r="P1924">
        <f t="shared" si="76"/>
        <v>1</v>
      </c>
    </row>
    <row r="1925" spans="12:16" x14ac:dyDescent="0.25">
      <c r="L1925" s="264">
        <f>Member!A1925</f>
        <v>0</v>
      </c>
      <c r="M1925">
        <f>SUMIF(Erfassung4!BD:BD,L1925,Erfassung4!BW:BW)</f>
        <v>0</v>
      </c>
      <c r="N1925">
        <f>SUMIF(Erfassung4!BD:BD,L1925,Erfassung4!BG:BG)</f>
        <v>0</v>
      </c>
      <c r="O1925">
        <f t="shared" si="77"/>
        <v>0</v>
      </c>
      <c r="P1925">
        <f t="shared" si="76"/>
        <v>1</v>
      </c>
    </row>
    <row r="1926" spans="12:16" x14ac:dyDescent="0.25">
      <c r="L1926" s="264">
        <f>Member!A1926</f>
        <v>0</v>
      </c>
      <c r="M1926">
        <f>SUMIF(Erfassung4!BD:BD,L1926,Erfassung4!BW:BW)</f>
        <v>0</v>
      </c>
      <c r="N1926">
        <f>SUMIF(Erfassung4!BD:BD,L1926,Erfassung4!BG:BG)</f>
        <v>0</v>
      </c>
      <c r="O1926">
        <f t="shared" si="77"/>
        <v>0</v>
      </c>
      <c r="P1926">
        <f t="shared" si="76"/>
        <v>1</v>
      </c>
    </row>
    <row r="1927" spans="12:16" x14ac:dyDescent="0.25">
      <c r="L1927" s="264">
        <f>Member!A1927</f>
        <v>0</v>
      </c>
      <c r="M1927">
        <f>SUMIF(Erfassung4!BD:BD,L1927,Erfassung4!BW:BW)</f>
        <v>0</v>
      </c>
      <c r="N1927">
        <f>SUMIF(Erfassung4!BD:BD,L1927,Erfassung4!BG:BG)</f>
        <v>0</v>
      </c>
      <c r="O1927">
        <f t="shared" si="77"/>
        <v>0</v>
      </c>
      <c r="P1927">
        <f t="shared" si="76"/>
        <v>1</v>
      </c>
    </row>
    <row r="1928" spans="12:16" x14ac:dyDescent="0.25">
      <c r="L1928" s="264">
        <f>Member!A1928</f>
        <v>0</v>
      </c>
      <c r="M1928">
        <f>SUMIF(Erfassung4!BD:BD,L1928,Erfassung4!BW:BW)</f>
        <v>0</v>
      </c>
      <c r="N1928">
        <f>SUMIF(Erfassung4!BD:BD,L1928,Erfassung4!BG:BG)</f>
        <v>0</v>
      </c>
      <c r="O1928">
        <f t="shared" si="77"/>
        <v>0</v>
      </c>
      <c r="P1928">
        <f t="shared" si="76"/>
        <v>1</v>
      </c>
    </row>
    <row r="1929" spans="12:16" x14ac:dyDescent="0.25">
      <c r="L1929" s="264">
        <f>Member!A1929</f>
        <v>0</v>
      </c>
      <c r="M1929">
        <f>SUMIF(Erfassung4!BD:BD,L1929,Erfassung4!BW:BW)</f>
        <v>0</v>
      </c>
      <c r="N1929">
        <f>SUMIF(Erfassung4!BD:BD,L1929,Erfassung4!BG:BG)</f>
        <v>0</v>
      </c>
      <c r="O1929">
        <f t="shared" si="77"/>
        <v>0</v>
      </c>
      <c r="P1929">
        <f t="shared" si="76"/>
        <v>1</v>
      </c>
    </row>
    <row r="1930" spans="12:16" x14ac:dyDescent="0.25">
      <c r="L1930" s="264">
        <f>Member!A1930</f>
        <v>0</v>
      </c>
      <c r="M1930">
        <f>SUMIF(Erfassung4!BD:BD,L1930,Erfassung4!BW:BW)</f>
        <v>0</v>
      </c>
      <c r="N1930">
        <f>SUMIF(Erfassung4!BD:BD,L1930,Erfassung4!BG:BG)</f>
        <v>0</v>
      </c>
      <c r="O1930">
        <f t="shared" si="77"/>
        <v>0</v>
      </c>
      <c r="P1930">
        <f t="shared" si="76"/>
        <v>1</v>
      </c>
    </row>
    <row r="1931" spans="12:16" x14ac:dyDescent="0.25">
      <c r="L1931" s="264">
        <f>Member!A1931</f>
        <v>0</v>
      </c>
      <c r="M1931">
        <f>SUMIF(Erfassung4!BD:BD,L1931,Erfassung4!BW:BW)</f>
        <v>0</v>
      </c>
      <c r="N1931">
        <f>SUMIF(Erfassung4!BD:BD,L1931,Erfassung4!BG:BG)</f>
        <v>0</v>
      </c>
      <c r="O1931">
        <f t="shared" si="77"/>
        <v>0</v>
      </c>
      <c r="P1931">
        <f t="shared" si="76"/>
        <v>1</v>
      </c>
    </row>
    <row r="1932" spans="12:16" x14ac:dyDescent="0.25">
      <c r="L1932" s="264">
        <f>Member!A1932</f>
        <v>0</v>
      </c>
      <c r="M1932">
        <f>SUMIF(Erfassung4!BD:BD,L1932,Erfassung4!BW:BW)</f>
        <v>0</v>
      </c>
      <c r="N1932">
        <f>SUMIF(Erfassung4!BD:BD,L1932,Erfassung4!BG:BG)</f>
        <v>0</v>
      </c>
      <c r="O1932">
        <f t="shared" si="77"/>
        <v>0</v>
      </c>
      <c r="P1932">
        <f t="shared" si="76"/>
        <v>1</v>
      </c>
    </row>
    <row r="1933" spans="12:16" x14ac:dyDescent="0.25">
      <c r="L1933" s="264">
        <f>Member!A1933</f>
        <v>0</v>
      </c>
      <c r="M1933">
        <f>SUMIF(Erfassung4!BD:BD,L1933,Erfassung4!BW:BW)</f>
        <v>0</v>
      </c>
      <c r="N1933">
        <f>SUMIF(Erfassung4!BD:BD,L1933,Erfassung4!BG:BG)</f>
        <v>0</v>
      </c>
      <c r="O1933">
        <f t="shared" si="77"/>
        <v>0</v>
      </c>
      <c r="P1933">
        <f t="shared" si="76"/>
        <v>1</v>
      </c>
    </row>
    <row r="1934" spans="12:16" x14ac:dyDescent="0.25">
      <c r="L1934" s="264">
        <f>Member!A1934</f>
        <v>0</v>
      </c>
      <c r="M1934">
        <f>SUMIF(Erfassung4!BD:BD,L1934,Erfassung4!BW:BW)</f>
        <v>0</v>
      </c>
      <c r="N1934">
        <f>SUMIF(Erfassung4!BD:BD,L1934,Erfassung4!BG:BG)</f>
        <v>0</v>
      </c>
      <c r="O1934">
        <f t="shared" si="77"/>
        <v>0</v>
      </c>
      <c r="P1934">
        <f t="shared" si="76"/>
        <v>1</v>
      </c>
    </row>
    <row r="1935" spans="12:16" x14ac:dyDescent="0.25">
      <c r="L1935" s="264">
        <f>Member!A1935</f>
        <v>0</v>
      </c>
      <c r="M1935">
        <f>SUMIF(Erfassung4!BD:BD,L1935,Erfassung4!BW:BW)</f>
        <v>0</v>
      </c>
      <c r="N1935">
        <f>SUMIF(Erfassung4!BD:BD,L1935,Erfassung4!BG:BG)</f>
        <v>0</v>
      </c>
      <c r="O1935">
        <f t="shared" si="77"/>
        <v>0</v>
      </c>
      <c r="P1935">
        <f t="shared" si="76"/>
        <v>1</v>
      </c>
    </row>
    <row r="1936" spans="12:16" x14ac:dyDescent="0.25">
      <c r="L1936" s="264">
        <f>Member!A1936</f>
        <v>0</v>
      </c>
      <c r="M1936">
        <f>SUMIF(Erfassung4!BD:BD,L1936,Erfassung4!BW:BW)</f>
        <v>0</v>
      </c>
      <c r="N1936">
        <f>SUMIF(Erfassung4!BD:BD,L1936,Erfassung4!BG:BG)</f>
        <v>0</v>
      </c>
      <c r="O1936">
        <f t="shared" si="77"/>
        <v>0</v>
      </c>
      <c r="P1936">
        <f t="shared" si="76"/>
        <v>1</v>
      </c>
    </row>
    <row r="1937" spans="12:16" x14ac:dyDescent="0.25">
      <c r="L1937" s="264">
        <f>Member!A1937</f>
        <v>0</v>
      </c>
      <c r="M1937">
        <f>SUMIF(Erfassung4!BD:BD,L1937,Erfassung4!BW:BW)</f>
        <v>0</v>
      </c>
      <c r="N1937">
        <f>SUMIF(Erfassung4!BD:BD,L1937,Erfassung4!BG:BG)</f>
        <v>0</v>
      </c>
      <c r="O1937">
        <f t="shared" si="77"/>
        <v>0</v>
      </c>
      <c r="P1937">
        <f t="shared" si="76"/>
        <v>1</v>
      </c>
    </row>
    <row r="1938" spans="12:16" x14ac:dyDescent="0.25">
      <c r="L1938" s="264">
        <f>Member!A1938</f>
        <v>0</v>
      </c>
      <c r="M1938">
        <f>SUMIF(Erfassung4!BD:BD,L1938,Erfassung4!BW:BW)</f>
        <v>0</v>
      </c>
      <c r="N1938">
        <f>SUMIF(Erfassung4!BD:BD,L1938,Erfassung4!BG:BG)</f>
        <v>0</v>
      </c>
      <c r="O1938">
        <f t="shared" si="77"/>
        <v>0</v>
      </c>
      <c r="P1938">
        <f t="shared" si="76"/>
        <v>1</v>
      </c>
    </row>
    <row r="1939" spans="12:16" x14ac:dyDescent="0.25">
      <c r="L1939" s="264">
        <f>Member!A1939</f>
        <v>0</v>
      </c>
      <c r="M1939">
        <f>SUMIF(Erfassung4!BD:BD,L1939,Erfassung4!BW:BW)</f>
        <v>0</v>
      </c>
      <c r="N1939">
        <f>SUMIF(Erfassung4!BD:BD,L1939,Erfassung4!BG:BG)</f>
        <v>0</v>
      </c>
      <c r="O1939">
        <f t="shared" si="77"/>
        <v>0</v>
      </c>
      <c r="P1939">
        <f t="shared" si="76"/>
        <v>1</v>
      </c>
    </row>
    <row r="1940" spans="12:16" x14ac:dyDescent="0.25">
      <c r="L1940" s="264">
        <f>Member!A1940</f>
        <v>0</v>
      </c>
      <c r="M1940">
        <f>SUMIF(Erfassung4!BD:BD,L1940,Erfassung4!BW:BW)</f>
        <v>0</v>
      </c>
      <c r="N1940">
        <f>SUMIF(Erfassung4!BD:BD,L1940,Erfassung4!BG:BG)</f>
        <v>0</v>
      </c>
      <c r="O1940">
        <f t="shared" si="77"/>
        <v>0</v>
      </c>
      <c r="P1940">
        <f t="shared" si="76"/>
        <v>1</v>
      </c>
    </row>
    <row r="1941" spans="12:16" x14ac:dyDescent="0.25">
      <c r="L1941" s="264">
        <f>Member!A1941</f>
        <v>0</v>
      </c>
      <c r="M1941">
        <f>SUMIF(Erfassung4!BD:BD,L1941,Erfassung4!BW:BW)</f>
        <v>0</v>
      </c>
      <c r="N1941">
        <f>SUMIF(Erfassung4!BD:BD,L1941,Erfassung4!BG:BG)</f>
        <v>0</v>
      </c>
      <c r="O1941">
        <f t="shared" si="77"/>
        <v>0</v>
      </c>
      <c r="P1941">
        <f t="shared" si="76"/>
        <v>1</v>
      </c>
    </row>
    <row r="1942" spans="12:16" x14ac:dyDescent="0.25">
      <c r="L1942" s="264">
        <f>Member!A1942</f>
        <v>0</v>
      </c>
      <c r="M1942">
        <f>SUMIF(Erfassung4!BD:BD,L1942,Erfassung4!BW:BW)</f>
        <v>0</v>
      </c>
      <c r="N1942">
        <f>SUMIF(Erfassung4!BD:BD,L1942,Erfassung4!BG:BG)</f>
        <v>0</v>
      </c>
      <c r="O1942">
        <f t="shared" si="77"/>
        <v>0</v>
      </c>
      <c r="P1942">
        <f t="shared" si="76"/>
        <v>1</v>
      </c>
    </row>
    <row r="1943" spans="12:16" x14ac:dyDescent="0.25">
      <c r="L1943" s="264">
        <f>Member!A1943</f>
        <v>0</v>
      </c>
      <c r="M1943">
        <f>SUMIF(Erfassung4!BD:BD,L1943,Erfassung4!BW:BW)</f>
        <v>0</v>
      </c>
      <c r="N1943">
        <f>SUMIF(Erfassung4!BD:BD,L1943,Erfassung4!BG:BG)</f>
        <v>0</v>
      </c>
      <c r="O1943">
        <f t="shared" si="77"/>
        <v>0</v>
      </c>
      <c r="P1943">
        <f t="shared" si="76"/>
        <v>1</v>
      </c>
    </row>
    <row r="1944" spans="12:16" x14ac:dyDescent="0.25">
      <c r="L1944" s="264">
        <f>Member!A1944</f>
        <v>0</v>
      </c>
      <c r="M1944">
        <f>SUMIF(Erfassung4!BD:BD,L1944,Erfassung4!BW:BW)</f>
        <v>0</v>
      </c>
      <c r="N1944">
        <f>SUMIF(Erfassung4!BD:BD,L1944,Erfassung4!BG:BG)</f>
        <v>0</v>
      </c>
      <c r="O1944">
        <f t="shared" si="77"/>
        <v>0</v>
      </c>
      <c r="P1944">
        <f t="shared" si="76"/>
        <v>1</v>
      </c>
    </row>
    <row r="1945" spans="12:16" x14ac:dyDescent="0.25">
      <c r="L1945" s="264">
        <f>Member!A1945</f>
        <v>0</v>
      </c>
      <c r="M1945">
        <f>SUMIF(Erfassung4!BD:BD,L1945,Erfassung4!BW:BW)</f>
        <v>0</v>
      </c>
      <c r="N1945">
        <f>SUMIF(Erfassung4!BD:BD,L1945,Erfassung4!BG:BG)</f>
        <v>0</v>
      </c>
      <c r="O1945">
        <f t="shared" si="77"/>
        <v>0</v>
      </c>
      <c r="P1945">
        <f t="shared" si="76"/>
        <v>1</v>
      </c>
    </row>
    <row r="1946" spans="12:16" x14ac:dyDescent="0.25">
      <c r="L1946" s="264">
        <f>Member!A1946</f>
        <v>0</v>
      </c>
      <c r="M1946">
        <f>SUMIF(Erfassung4!BD:BD,L1946,Erfassung4!BW:BW)</f>
        <v>0</v>
      </c>
      <c r="N1946">
        <f>SUMIF(Erfassung4!BD:BD,L1946,Erfassung4!BG:BG)</f>
        <v>0</v>
      </c>
      <c r="O1946">
        <f t="shared" si="77"/>
        <v>0</v>
      </c>
      <c r="P1946">
        <f t="shared" si="76"/>
        <v>1</v>
      </c>
    </row>
    <row r="1947" spans="12:16" x14ac:dyDescent="0.25">
      <c r="L1947" s="264">
        <f>Member!A1947</f>
        <v>0</v>
      </c>
      <c r="M1947">
        <f>SUMIF(Erfassung4!BD:BD,L1947,Erfassung4!BW:BW)</f>
        <v>0</v>
      </c>
      <c r="N1947">
        <f>SUMIF(Erfassung4!BD:BD,L1947,Erfassung4!BG:BG)</f>
        <v>0</v>
      </c>
      <c r="O1947">
        <f t="shared" si="77"/>
        <v>0</v>
      </c>
      <c r="P1947">
        <f t="shared" si="76"/>
        <v>1</v>
      </c>
    </row>
    <row r="1948" spans="12:16" x14ac:dyDescent="0.25">
      <c r="L1948" s="264">
        <f>Member!A1948</f>
        <v>0</v>
      </c>
      <c r="M1948">
        <f>SUMIF(Erfassung4!BD:BD,L1948,Erfassung4!BW:BW)</f>
        <v>0</v>
      </c>
      <c r="N1948">
        <f>SUMIF(Erfassung4!BD:BD,L1948,Erfassung4!BG:BG)</f>
        <v>0</v>
      </c>
      <c r="O1948">
        <f t="shared" si="77"/>
        <v>0</v>
      </c>
      <c r="P1948">
        <f t="shared" si="76"/>
        <v>1</v>
      </c>
    </row>
    <row r="1949" spans="12:16" x14ac:dyDescent="0.25">
      <c r="L1949" s="264">
        <f>Member!A1949</f>
        <v>0</v>
      </c>
      <c r="M1949">
        <f>SUMIF(Erfassung4!BD:BD,L1949,Erfassung4!BW:BW)</f>
        <v>0</v>
      </c>
      <c r="N1949">
        <f>SUMIF(Erfassung4!BD:BD,L1949,Erfassung4!BG:BG)</f>
        <v>0</v>
      </c>
      <c r="O1949">
        <f t="shared" si="77"/>
        <v>0</v>
      </c>
      <c r="P1949">
        <f t="shared" si="76"/>
        <v>1</v>
      </c>
    </row>
    <row r="1950" spans="12:16" x14ac:dyDescent="0.25">
      <c r="L1950" s="264">
        <f>Member!A1950</f>
        <v>0</v>
      </c>
      <c r="M1950">
        <f>SUMIF(Erfassung4!BD:BD,L1950,Erfassung4!BW:BW)</f>
        <v>0</v>
      </c>
      <c r="N1950">
        <f>SUMIF(Erfassung4!BD:BD,L1950,Erfassung4!BG:BG)</f>
        <v>0</v>
      </c>
      <c r="O1950">
        <f t="shared" si="77"/>
        <v>0</v>
      </c>
      <c r="P1950">
        <f t="shared" si="76"/>
        <v>1</v>
      </c>
    </row>
    <row r="1951" spans="12:16" x14ac:dyDescent="0.25">
      <c r="L1951" s="264">
        <f>Member!A1951</f>
        <v>0</v>
      </c>
      <c r="M1951">
        <f>SUMIF(Erfassung4!BD:BD,L1951,Erfassung4!BW:BW)</f>
        <v>0</v>
      </c>
      <c r="N1951">
        <f>SUMIF(Erfassung4!BD:BD,L1951,Erfassung4!BG:BG)</f>
        <v>0</v>
      </c>
      <c r="O1951">
        <f t="shared" si="77"/>
        <v>0</v>
      </c>
      <c r="P1951">
        <f t="shared" si="76"/>
        <v>1</v>
      </c>
    </row>
    <row r="1952" spans="12:16" x14ac:dyDescent="0.25">
      <c r="L1952" s="264">
        <f>Member!A1952</f>
        <v>0</v>
      </c>
      <c r="M1952">
        <f>SUMIF(Erfassung4!BD:BD,L1952,Erfassung4!BW:BW)</f>
        <v>0</v>
      </c>
      <c r="N1952">
        <f>SUMIF(Erfassung4!BD:BD,L1952,Erfassung4!BG:BG)</f>
        <v>0</v>
      </c>
      <c r="O1952">
        <f t="shared" si="77"/>
        <v>0</v>
      </c>
      <c r="P1952">
        <f t="shared" si="76"/>
        <v>1</v>
      </c>
    </row>
    <row r="1953" spans="12:16" x14ac:dyDescent="0.25">
      <c r="L1953" s="264">
        <f>Member!A1953</f>
        <v>0</v>
      </c>
      <c r="M1953">
        <f>SUMIF(Erfassung4!BD:BD,L1953,Erfassung4!BW:BW)</f>
        <v>0</v>
      </c>
      <c r="N1953">
        <f>SUMIF(Erfassung4!BD:BD,L1953,Erfassung4!BG:BG)</f>
        <v>0</v>
      </c>
      <c r="O1953">
        <f t="shared" si="77"/>
        <v>0</v>
      </c>
      <c r="P1953">
        <f t="shared" si="76"/>
        <v>1</v>
      </c>
    </row>
    <row r="1954" spans="12:16" x14ac:dyDescent="0.25">
      <c r="L1954" s="264">
        <f>Member!A1954</f>
        <v>0</v>
      </c>
      <c r="M1954">
        <f>SUMIF(Erfassung4!BD:BD,L1954,Erfassung4!BW:BW)</f>
        <v>0</v>
      </c>
      <c r="N1954">
        <f>SUMIF(Erfassung4!BD:BD,L1954,Erfassung4!BG:BG)</f>
        <v>0</v>
      </c>
      <c r="O1954">
        <f t="shared" si="77"/>
        <v>0</v>
      </c>
      <c r="P1954">
        <f t="shared" si="76"/>
        <v>1</v>
      </c>
    </row>
    <row r="1955" spans="12:16" x14ac:dyDescent="0.25">
      <c r="L1955" s="264">
        <f>Member!A1955</f>
        <v>0</v>
      </c>
      <c r="M1955">
        <f>SUMIF(Erfassung4!BD:BD,L1955,Erfassung4!BW:BW)</f>
        <v>0</v>
      </c>
      <c r="N1955">
        <f>SUMIF(Erfassung4!BD:BD,L1955,Erfassung4!BG:BG)</f>
        <v>0</v>
      </c>
      <c r="O1955">
        <f t="shared" si="77"/>
        <v>0</v>
      </c>
      <c r="P1955">
        <f t="shared" si="76"/>
        <v>1</v>
      </c>
    </row>
    <row r="1956" spans="12:16" x14ac:dyDescent="0.25">
      <c r="L1956" s="264">
        <f>Member!A1956</f>
        <v>0</v>
      </c>
      <c r="M1956">
        <f>SUMIF(Erfassung4!BD:BD,L1956,Erfassung4!BW:BW)</f>
        <v>0</v>
      </c>
      <c r="N1956">
        <f>SUMIF(Erfassung4!BD:BD,L1956,Erfassung4!BG:BG)</f>
        <v>0</v>
      </c>
      <c r="O1956">
        <f t="shared" si="77"/>
        <v>0</v>
      </c>
      <c r="P1956">
        <f t="shared" si="76"/>
        <v>1</v>
      </c>
    </row>
    <row r="1957" spans="12:16" x14ac:dyDescent="0.25">
      <c r="L1957" s="264">
        <f>Member!A1957</f>
        <v>0</v>
      </c>
      <c r="M1957">
        <f>SUMIF(Erfassung4!BD:BD,L1957,Erfassung4!BW:BW)</f>
        <v>0</v>
      </c>
      <c r="N1957">
        <f>SUMIF(Erfassung4!BD:BD,L1957,Erfassung4!BG:BG)</f>
        <v>0</v>
      </c>
      <c r="O1957">
        <f t="shared" si="77"/>
        <v>0</v>
      </c>
      <c r="P1957">
        <f t="shared" si="76"/>
        <v>1</v>
      </c>
    </row>
    <row r="1958" spans="12:16" x14ac:dyDescent="0.25">
      <c r="L1958" s="264">
        <f>Member!A1958</f>
        <v>0</v>
      </c>
      <c r="M1958">
        <f>SUMIF(Erfassung4!BD:BD,L1958,Erfassung4!BW:BW)</f>
        <v>0</v>
      </c>
      <c r="N1958">
        <f>SUMIF(Erfassung4!BD:BD,L1958,Erfassung4!BG:BG)</f>
        <v>0</v>
      </c>
      <c r="O1958">
        <f t="shared" si="77"/>
        <v>0</v>
      </c>
      <c r="P1958">
        <f t="shared" si="76"/>
        <v>1</v>
      </c>
    </row>
    <row r="1959" spans="12:16" x14ac:dyDescent="0.25">
      <c r="L1959" s="264">
        <f>Member!A1959</f>
        <v>0</v>
      </c>
      <c r="M1959">
        <f>SUMIF(Erfassung4!BD:BD,L1959,Erfassung4!BW:BW)</f>
        <v>0</v>
      </c>
      <c r="N1959">
        <f>SUMIF(Erfassung4!BD:BD,L1959,Erfassung4!BG:BG)</f>
        <v>0</v>
      </c>
      <c r="O1959">
        <f t="shared" si="77"/>
        <v>0</v>
      </c>
      <c r="P1959">
        <f t="shared" si="76"/>
        <v>1</v>
      </c>
    </row>
    <row r="1960" spans="12:16" x14ac:dyDescent="0.25">
      <c r="L1960" s="264">
        <f>Member!A1960</f>
        <v>0</v>
      </c>
      <c r="M1960">
        <f>SUMIF(Erfassung4!BD:BD,L1960,Erfassung4!BW:BW)</f>
        <v>0</v>
      </c>
      <c r="N1960">
        <f>SUMIF(Erfassung4!BD:BD,L1960,Erfassung4!BG:BG)</f>
        <v>0</v>
      </c>
      <c r="O1960">
        <f t="shared" si="77"/>
        <v>0</v>
      </c>
      <c r="P1960">
        <f t="shared" si="76"/>
        <v>1</v>
      </c>
    </row>
    <row r="1961" spans="12:16" x14ac:dyDescent="0.25">
      <c r="L1961" s="264">
        <f>Member!A1961</f>
        <v>0</v>
      </c>
      <c r="M1961">
        <f>SUMIF(Erfassung4!BD:BD,L1961,Erfassung4!BW:BW)</f>
        <v>0</v>
      </c>
      <c r="N1961">
        <f>SUMIF(Erfassung4!BD:BD,L1961,Erfassung4!BG:BG)</f>
        <v>0</v>
      </c>
      <c r="O1961">
        <f t="shared" si="77"/>
        <v>0</v>
      </c>
      <c r="P1961">
        <f t="shared" si="76"/>
        <v>1</v>
      </c>
    </row>
    <row r="1962" spans="12:16" x14ac:dyDescent="0.25">
      <c r="L1962" s="264">
        <f>Member!A1962</f>
        <v>0</v>
      </c>
      <c r="M1962">
        <f>SUMIF(Erfassung4!BD:BD,L1962,Erfassung4!BW:BW)</f>
        <v>0</v>
      </c>
      <c r="N1962">
        <f>SUMIF(Erfassung4!BD:BD,L1962,Erfassung4!BG:BG)</f>
        <v>0</v>
      </c>
      <c r="O1962">
        <f t="shared" si="77"/>
        <v>0</v>
      </c>
      <c r="P1962">
        <f t="shared" si="76"/>
        <v>1</v>
      </c>
    </row>
    <row r="1963" spans="12:16" x14ac:dyDescent="0.25">
      <c r="L1963" s="264">
        <f>Member!A1963</f>
        <v>0</v>
      </c>
      <c r="M1963">
        <f>SUMIF(Erfassung4!BD:BD,L1963,Erfassung4!BW:BW)</f>
        <v>0</v>
      </c>
      <c r="N1963">
        <f>SUMIF(Erfassung4!BD:BD,L1963,Erfassung4!BG:BG)</f>
        <v>0</v>
      </c>
      <c r="O1963">
        <f t="shared" si="77"/>
        <v>0</v>
      </c>
      <c r="P1963">
        <f t="shared" si="76"/>
        <v>1</v>
      </c>
    </row>
    <row r="1964" spans="12:16" x14ac:dyDescent="0.25">
      <c r="L1964" s="264">
        <f>Member!A1964</f>
        <v>0</v>
      </c>
      <c r="M1964">
        <f>SUMIF(Erfassung4!BD:BD,L1964,Erfassung4!BW:BW)</f>
        <v>0</v>
      </c>
      <c r="N1964">
        <f>SUMIF(Erfassung4!BD:BD,L1964,Erfassung4!BG:BG)</f>
        <v>0</v>
      </c>
      <c r="O1964">
        <f t="shared" si="77"/>
        <v>0</v>
      </c>
      <c r="P1964">
        <f t="shared" si="76"/>
        <v>1</v>
      </c>
    </row>
    <row r="1965" spans="12:16" x14ac:dyDescent="0.25">
      <c r="L1965" s="264">
        <f>Member!A1965</f>
        <v>0</v>
      </c>
      <c r="M1965">
        <f>SUMIF(Erfassung4!BD:BD,L1965,Erfassung4!BW:BW)</f>
        <v>0</v>
      </c>
      <c r="N1965">
        <f>SUMIF(Erfassung4!BD:BD,L1965,Erfassung4!BG:BG)</f>
        <v>0</v>
      </c>
      <c r="O1965">
        <f t="shared" si="77"/>
        <v>0</v>
      </c>
      <c r="P1965">
        <f t="shared" si="76"/>
        <v>1</v>
      </c>
    </row>
    <row r="1966" spans="12:16" x14ac:dyDescent="0.25">
      <c r="L1966" s="264">
        <f>Member!A1966</f>
        <v>0</v>
      </c>
      <c r="M1966">
        <f>SUMIF(Erfassung4!BD:BD,L1966,Erfassung4!BW:BW)</f>
        <v>0</v>
      </c>
      <c r="N1966">
        <f>SUMIF(Erfassung4!BD:BD,L1966,Erfassung4!BG:BG)</f>
        <v>0</v>
      </c>
      <c r="O1966">
        <f t="shared" si="77"/>
        <v>0</v>
      </c>
      <c r="P1966">
        <f t="shared" si="76"/>
        <v>1</v>
      </c>
    </row>
    <row r="1967" spans="12:16" x14ac:dyDescent="0.25">
      <c r="L1967" s="264">
        <f>Member!A1967</f>
        <v>0</v>
      </c>
      <c r="M1967">
        <f>SUMIF(Erfassung4!BD:BD,L1967,Erfassung4!BW:BW)</f>
        <v>0</v>
      </c>
      <c r="N1967">
        <f>SUMIF(Erfassung4!BD:BD,L1967,Erfassung4!BG:BG)</f>
        <v>0</v>
      </c>
      <c r="O1967">
        <f t="shared" si="77"/>
        <v>0</v>
      </c>
      <c r="P1967">
        <f t="shared" si="76"/>
        <v>1</v>
      </c>
    </row>
    <row r="1968" spans="12:16" x14ac:dyDescent="0.25">
      <c r="L1968" s="264">
        <f>Member!A1968</f>
        <v>0</v>
      </c>
      <c r="M1968">
        <f>SUMIF(Erfassung4!BD:BD,L1968,Erfassung4!BW:BW)</f>
        <v>0</v>
      </c>
      <c r="N1968">
        <f>SUMIF(Erfassung4!BD:BD,L1968,Erfassung4!BG:BG)</f>
        <v>0</v>
      </c>
      <c r="O1968">
        <f t="shared" si="77"/>
        <v>0</v>
      </c>
      <c r="P1968">
        <f t="shared" si="76"/>
        <v>1</v>
      </c>
    </row>
    <row r="1969" spans="12:16" x14ac:dyDescent="0.25">
      <c r="L1969" s="264">
        <f>Member!A1969</f>
        <v>0</v>
      </c>
      <c r="M1969">
        <f>SUMIF(Erfassung4!BD:BD,L1969,Erfassung4!BW:BW)</f>
        <v>0</v>
      </c>
      <c r="N1969">
        <f>SUMIF(Erfassung4!BD:BD,L1969,Erfassung4!BG:BG)</f>
        <v>0</v>
      </c>
      <c r="O1969">
        <f t="shared" si="77"/>
        <v>0</v>
      </c>
      <c r="P1969">
        <f t="shared" si="76"/>
        <v>1</v>
      </c>
    </row>
    <row r="1970" spans="12:16" x14ac:dyDescent="0.25">
      <c r="L1970" s="264">
        <f>Member!A1970</f>
        <v>0</v>
      </c>
      <c r="M1970">
        <f>SUMIF(Erfassung4!BD:BD,L1970,Erfassung4!BW:BW)</f>
        <v>0</v>
      </c>
      <c r="N1970">
        <f>SUMIF(Erfassung4!BD:BD,L1970,Erfassung4!BG:BG)</f>
        <v>0</v>
      </c>
      <c r="O1970">
        <f t="shared" si="77"/>
        <v>0</v>
      </c>
      <c r="P1970">
        <f t="shared" si="76"/>
        <v>1</v>
      </c>
    </row>
    <row r="1971" spans="12:16" x14ac:dyDescent="0.25">
      <c r="L1971" s="264">
        <f>Member!A1971</f>
        <v>0</v>
      </c>
      <c r="M1971">
        <f>SUMIF(Erfassung4!BD:BD,L1971,Erfassung4!BW:BW)</f>
        <v>0</v>
      </c>
      <c r="N1971">
        <f>SUMIF(Erfassung4!BD:BD,L1971,Erfassung4!BG:BG)</f>
        <v>0</v>
      </c>
      <c r="O1971">
        <f t="shared" si="77"/>
        <v>0</v>
      </c>
      <c r="P1971">
        <f t="shared" si="76"/>
        <v>1</v>
      </c>
    </row>
    <row r="1972" spans="12:16" x14ac:dyDescent="0.25">
      <c r="L1972" s="264">
        <f>Member!A1972</f>
        <v>0</v>
      </c>
      <c r="M1972">
        <f>SUMIF(Erfassung4!BD:BD,L1972,Erfassung4!BW:BW)</f>
        <v>0</v>
      </c>
      <c r="N1972">
        <f>SUMIF(Erfassung4!BD:BD,L1972,Erfassung4!BG:BG)</f>
        <v>0</v>
      </c>
      <c r="O1972">
        <f t="shared" si="77"/>
        <v>0</v>
      </c>
      <c r="P1972">
        <f t="shared" si="76"/>
        <v>1</v>
      </c>
    </row>
    <row r="1973" spans="12:16" x14ac:dyDescent="0.25">
      <c r="L1973" s="264">
        <f>Member!A1973</f>
        <v>0</v>
      </c>
      <c r="M1973">
        <f>SUMIF(Erfassung4!BD:BD,L1973,Erfassung4!BW:BW)</f>
        <v>0</v>
      </c>
      <c r="N1973">
        <f>SUMIF(Erfassung4!BD:BD,L1973,Erfassung4!BG:BG)</f>
        <v>0</v>
      </c>
      <c r="O1973">
        <f t="shared" si="77"/>
        <v>0</v>
      </c>
      <c r="P1973">
        <f t="shared" si="76"/>
        <v>1</v>
      </c>
    </row>
    <row r="1974" spans="12:16" x14ac:dyDescent="0.25">
      <c r="L1974" s="264">
        <f>Member!A1974</f>
        <v>0</v>
      </c>
      <c r="M1974">
        <f>SUMIF(Erfassung4!BD:BD,L1974,Erfassung4!BW:BW)</f>
        <v>0</v>
      </c>
      <c r="N1974">
        <f>SUMIF(Erfassung4!BD:BD,L1974,Erfassung4!BG:BG)</f>
        <v>0</v>
      </c>
      <c r="O1974">
        <f t="shared" si="77"/>
        <v>0</v>
      </c>
      <c r="P1974">
        <f t="shared" si="76"/>
        <v>1</v>
      </c>
    </row>
    <row r="1975" spans="12:16" x14ac:dyDescent="0.25">
      <c r="L1975" s="264">
        <f>Member!A1975</f>
        <v>0</v>
      </c>
      <c r="M1975">
        <f>SUMIF(Erfassung4!BD:BD,L1975,Erfassung4!BW:BW)</f>
        <v>0</v>
      </c>
      <c r="N1975">
        <f>SUMIF(Erfassung4!BD:BD,L1975,Erfassung4!BG:BG)</f>
        <v>0</v>
      </c>
      <c r="O1975">
        <f t="shared" si="77"/>
        <v>0</v>
      </c>
      <c r="P1975">
        <f t="shared" si="76"/>
        <v>1</v>
      </c>
    </row>
    <row r="1976" spans="12:16" x14ac:dyDescent="0.25">
      <c r="L1976" s="264">
        <f>Member!A1976</f>
        <v>0</v>
      </c>
      <c r="M1976">
        <f>SUMIF(Erfassung4!BD:BD,L1976,Erfassung4!BW:BW)</f>
        <v>0</v>
      </c>
      <c r="N1976">
        <f>SUMIF(Erfassung4!BD:BD,L1976,Erfassung4!BG:BG)</f>
        <v>0</v>
      </c>
      <c r="O1976">
        <f t="shared" si="77"/>
        <v>0</v>
      </c>
      <c r="P1976">
        <f t="shared" si="76"/>
        <v>1</v>
      </c>
    </row>
    <row r="1977" spans="12:16" x14ac:dyDescent="0.25">
      <c r="L1977" s="264">
        <f>Member!A1977</f>
        <v>0</v>
      </c>
      <c r="M1977">
        <f>SUMIF(Erfassung4!BD:BD,L1977,Erfassung4!BW:BW)</f>
        <v>0</v>
      </c>
      <c r="N1977">
        <f>SUMIF(Erfassung4!BD:BD,L1977,Erfassung4!BG:BG)</f>
        <v>0</v>
      </c>
      <c r="O1977">
        <f t="shared" si="77"/>
        <v>0</v>
      </c>
      <c r="P1977">
        <f t="shared" si="76"/>
        <v>1</v>
      </c>
    </row>
    <row r="1978" spans="12:16" x14ac:dyDescent="0.25">
      <c r="L1978" s="264">
        <f>Member!A1978</f>
        <v>0</v>
      </c>
      <c r="M1978">
        <f>SUMIF(Erfassung4!BD:BD,L1978,Erfassung4!BW:BW)</f>
        <v>0</v>
      </c>
      <c r="N1978">
        <f>SUMIF(Erfassung4!BD:BD,L1978,Erfassung4!BG:BG)</f>
        <v>0</v>
      </c>
      <c r="O1978">
        <f t="shared" si="77"/>
        <v>0</v>
      </c>
      <c r="P1978">
        <f t="shared" si="76"/>
        <v>1</v>
      </c>
    </row>
    <row r="1979" spans="12:16" x14ac:dyDescent="0.25">
      <c r="L1979" s="264">
        <f>Member!A1979</f>
        <v>0</v>
      </c>
      <c r="M1979">
        <f>SUMIF(Erfassung4!BD:BD,L1979,Erfassung4!BW:BW)</f>
        <v>0</v>
      </c>
      <c r="N1979">
        <f>SUMIF(Erfassung4!BD:BD,L1979,Erfassung4!BG:BG)</f>
        <v>0</v>
      </c>
      <c r="O1979">
        <f t="shared" si="77"/>
        <v>0</v>
      </c>
      <c r="P1979">
        <f t="shared" si="76"/>
        <v>1</v>
      </c>
    </row>
    <row r="1980" spans="12:16" x14ac:dyDescent="0.25">
      <c r="L1980" s="264">
        <f>Member!A1980</f>
        <v>0</v>
      </c>
      <c r="M1980">
        <f>SUMIF(Erfassung4!BD:BD,L1980,Erfassung4!BW:BW)</f>
        <v>0</v>
      </c>
      <c r="N1980">
        <f>SUMIF(Erfassung4!BD:BD,L1980,Erfassung4!BG:BG)</f>
        <v>0</v>
      </c>
      <c r="O1980">
        <f t="shared" si="77"/>
        <v>0</v>
      </c>
      <c r="P1980">
        <f t="shared" si="76"/>
        <v>1</v>
      </c>
    </row>
    <row r="1981" spans="12:16" x14ac:dyDescent="0.25">
      <c r="L1981" s="264">
        <f>Member!A1981</f>
        <v>0</v>
      </c>
      <c r="M1981">
        <f>SUMIF(Erfassung4!BD:BD,L1981,Erfassung4!BW:BW)</f>
        <v>0</v>
      </c>
      <c r="N1981">
        <f>SUMIF(Erfassung4!BD:BD,L1981,Erfassung4!BG:BG)</f>
        <v>0</v>
      </c>
      <c r="O1981">
        <f t="shared" si="77"/>
        <v>0</v>
      </c>
      <c r="P1981">
        <f t="shared" si="76"/>
        <v>1</v>
      </c>
    </row>
    <row r="1982" spans="12:16" x14ac:dyDescent="0.25">
      <c r="L1982" s="264">
        <f>Member!A1982</f>
        <v>0</v>
      </c>
      <c r="M1982">
        <f>SUMIF(Erfassung4!BD:BD,L1982,Erfassung4!BW:BW)</f>
        <v>0</v>
      </c>
      <c r="N1982">
        <f>SUMIF(Erfassung4!BD:BD,L1982,Erfassung4!BG:BG)</f>
        <v>0</v>
      </c>
      <c r="O1982">
        <f t="shared" si="77"/>
        <v>0</v>
      </c>
      <c r="P1982">
        <f t="shared" si="76"/>
        <v>1</v>
      </c>
    </row>
    <row r="1983" spans="12:16" x14ac:dyDescent="0.25">
      <c r="L1983" s="264">
        <f>Member!A1983</f>
        <v>0</v>
      </c>
      <c r="M1983">
        <f>SUMIF(Erfassung4!BD:BD,L1983,Erfassung4!BW:BW)</f>
        <v>0</v>
      </c>
      <c r="N1983">
        <f>SUMIF(Erfassung4!BD:BD,L1983,Erfassung4!BG:BG)</f>
        <v>0</v>
      </c>
      <c r="O1983">
        <f t="shared" si="77"/>
        <v>0</v>
      </c>
      <c r="P1983">
        <f t="shared" si="76"/>
        <v>1</v>
      </c>
    </row>
    <row r="1984" spans="12:16" x14ac:dyDescent="0.25">
      <c r="L1984" s="264">
        <f>Member!A1984</f>
        <v>0</v>
      </c>
      <c r="M1984">
        <f>SUMIF(Erfassung4!BD:BD,L1984,Erfassung4!BW:BW)</f>
        <v>0</v>
      </c>
      <c r="N1984">
        <f>SUMIF(Erfassung4!BD:BD,L1984,Erfassung4!BG:BG)</f>
        <v>0</v>
      </c>
      <c r="O1984">
        <f t="shared" si="77"/>
        <v>0</v>
      </c>
      <c r="P1984">
        <f t="shared" si="76"/>
        <v>1</v>
      </c>
    </row>
    <row r="1985" spans="12:16" x14ac:dyDescent="0.25">
      <c r="L1985" s="264">
        <f>Member!A1985</f>
        <v>0</v>
      </c>
      <c r="M1985">
        <f>SUMIF(Erfassung4!BD:BD,L1985,Erfassung4!BW:BW)</f>
        <v>0</v>
      </c>
      <c r="N1985">
        <f>SUMIF(Erfassung4!BD:BD,L1985,Erfassung4!BG:BG)</f>
        <v>0</v>
      </c>
      <c r="O1985">
        <f t="shared" si="77"/>
        <v>0</v>
      </c>
      <c r="P1985">
        <f t="shared" si="76"/>
        <v>1</v>
      </c>
    </row>
    <row r="1986" spans="12:16" x14ac:dyDescent="0.25">
      <c r="L1986" s="264">
        <f>Member!A1986</f>
        <v>0</v>
      </c>
      <c r="M1986">
        <f>SUMIF(Erfassung4!BD:BD,L1986,Erfassung4!BW:BW)</f>
        <v>0</v>
      </c>
      <c r="N1986">
        <f>SUMIF(Erfassung4!BD:BD,L1986,Erfassung4!BG:BG)</f>
        <v>0</v>
      </c>
      <c r="O1986">
        <f t="shared" si="77"/>
        <v>0</v>
      </c>
      <c r="P1986">
        <f t="shared" ref="P1986:P2049" si="78">RANK(O1986,O:O)</f>
        <v>1</v>
      </c>
    </row>
    <row r="1987" spans="12:16" x14ac:dyDescent="0.25">
      <c r="L1987" s="264">
        <f>Member!A1987</f>
        <v>0</v>
      </c>
      <c r="M1987">
        <f>SUMIF(Erfassung4!BD:BD,L1987,Erfassung4!BW:BW)</f>
        <v>0</v>
      </c>
      <c r="N1987">
        <f>SUMIF(Erfassung4!BD:BD,L1987,Erfassung4!BG:BG)</f>
        <v>0</v>
      </c>
      <c r="O1987">
        <f t="shared" ref="O1987:O2050" si="79">IF(N1987=0,0,M1987/N1987-ROW()/1000000000)</f>
        <v>0</v>
      </c>
      <c r="P1987">
        <f t="shared" si="78"/>
        <v>1</v>
      </c>
    </row>
    <row r="1988" spans="12:16" x14ac:dyDescent="0.25">
      <c r="L1988" s="264">
        <f>Member!A1988</f>
        <v>0</v>
      </c>
      <c r="M1988">
        <f>SUMIF(Erfassung4!BD:BD,L1988,Erfassung4!BW:BW)</f>
        <v>0</v>
      </c>
      <c r="N1988">
        <f>SUMIF(Erfassung4!BD:BD,L1988,Erfassung4!BG:BG)</f>
        <v>0</v>
      </c>
      <c r="O1988">
        <f t="shared" si="79"/>
        <v>0</v>
      </c>
      <c r="P1988">
        <f t="shared" si="78"/>
        <v>1</v>
      </c>
    </row>
    <row r="1989" spans="12:16" x14ac:dyDescent="0.25">
      <c r="L1989" s="264">
        <f>Member!A1989</f>
        <v>0</v>
      </c>
      <c r="M1989">
        <f>SUMIF(Erfassung4!BD:BD,L1989,Erfassung4!BW:BW)</f>
        <v>0</v>
      </c>
      <c r="N1989">
        <f>SUMIF(Erfassung4!BD:BD,L1989,Erfassung4!BG:BG)</f>
        <v>0</v>
      </c>
      <c r="O1989">
        <f t="shared" si="79"/>
        <v>0</v>
      </c>
      <c r="P1989">
        <f t="shared" si="78"/>
        <v>1</v>
      </c>
    </row>
    <row r="1990" spans="12:16" x14ac:dyDescent="0.25">
      <c r="L1990" s="264">
        <f>Member!A1990</f>
        <v>0</v>
      </c>
      <c r="M1990">
        <f>SUMIF(Erfassung4!BD:BD,L1990,Erfassung4!BW:BW)</f>
        <v>0</v>
      </c>
      <c r="N1990">
        <f>SUMIF(Erfassung4!BD:BD,L1990,Erfassung4!BG:BG)</f>
        <v>0</v>
      </c>
      <c r="O1990">
        <f t="shared" si="79"/>
        <v>0</v>
      </c>
      <c r="P1990">
        <f t="shared" si="78"/>
        <v>1</v>
      </c>
    </row>
    <row r="1991" spans="12:16" x14ac:dyDescent="0.25">
      <c r="L1991" s="264">
        <f>Member!A1991</f>
        <v>0</v>
      </c>
      <c r="M1991">
        <f>SUMIF(Erfassung4!BD:BD,L1991,Erfassung4!BW:BW)</f>
        <v>0</v>
      </c>
      <c r="N1991">
        <f>SUMIF(Erfassung4!BD:BD,L1991,Erfassung4!BG:BG)</f>
        <v>0</v>
      </c>
      <c r="O1991">
        <f t="shared" si="79"/>
        <v>0</v>
      </c>
      <c r="P1991">
        <f t="shared" si="78"/>
        <v>1</v>
      </c>
    </row>
    <row r="1992" spans="12:16" x14ac:dyDescent="0.25">
      <c r="L1992" s="264">
        <f>Member!A1992</f>
        <v>0</v>
      </c>
      <c r="M1992">
        <f>SUMIF(Erfassung4!BD:BD,L1992,Erfassung4!BW:BW)</f>
        <v>0</v>
      </c>
      <c r="N1992">
        <f>SUMIF(Erfassung4!BD:BD,L1992,Erfassung4!BG:BG)</f>
        <v>0</v>
      </c>
      <c r="O1992">
        <f t="shared" si="79"/>
        <v>0</v>
      </c>
      <c r="P1992">
        <f t="shared" si="78"/>
        <v>1</v>
      </c>
    </row>
    <row r="1993" spans="12:16" x14ac:dyDescent="0.25">
      <c r="L1993" s="264">
        <f>Member!A1993</f>
        <v>0</v>
      </c>
      <c r="M1993">
        <f>SUMIF(Erfassung4!BD:BD,L1993,Erfassung4!BW:BW)</f>
        <v>0</v>
      </c>
      <c r="N1993">
        <f>SUMIF(Erfassung4!BD:BD,L1993,Erfassung4!BG:BG)</f>
        <v>0</v>
      </c>
      <c r="O1993">
        <f t="shared" si="79"/>
        <v>0</v>
      </c>
      <c r="P1993">
        <f t="shared" si="78"/>
        <v>1</v>
      </c>
    </row>
    <row r="1994" spans="12:16" x14ac:dyDescent="0.25">
      <c r="L1994" s="264">
        <f>Member!A1994</f>
        <v>0</v>
      </c>
      <c r="M1994">
        <f>SUMIF(Erfassung4!BD:BD,L1994,Erfassung4!BW:BW)</f>
        <v>0</v>
      </c>
      <c r="N1994">
        <f>SUMIF(Erfassung4!BD:BD,L1994,Erfassung4!BG:BG)</f>
        <v>0</v>
      </c>
      <c r="O1994">
        <f t="shared" si="79"/>
        <v>0</v>
      </c>
      <c r="P1994">
        <f t="shared" si="78"/>
        <v>1</v>
      </c>
    </row>
    <row r="1995" spans="12:16" x14ac:dyDescent="0.25">
      <c r="L1995" s="264">
        <f>Member!A1995</f>
        <v>0</v>
      </c>
      <c r="M1995">
        <f>SUMIF(Erfassung4!BD:BD,L1995,Erfassung4!BW:BW)</f>
        <v>0</v>
      </c>
      <c r="N1995">
        <f>SUMIF(Erfassung4!BD:BD,L1995,Erfassung4!BG:BG)</f>
        <v>0</v>
      </c>
      <c r="O1995">
        <f t="shared" si="79"/>
        <v>0</v>
      </c>
      <c r="P1995">
        <f t="shared" si="78"/>
        <v>1</v>
      </c>
    </row>
    <row r="1996" spans="12:16" x14ac:dyDescent="0.25">
      <c r="L1996" s="264">
        <f>Member!A1996</f>
        <v>0</v>
      </c>
      <c r="M1996">
        <f>SUMIF(Erfassung4!BD:BD,L1996,Erfassung4!BW:BW)</f>
        <v>0</v>
      </c>
      <c r="N1996">
        <f>SUMIF(Erfassung4!BD:BD,L1996,Erfassung4!BG:BG)</f>
        <v>0</v>
      </c>
      <c r="O1996">
        <f t="shared" si="79"/>
        <v>0</v>
      </c>
      <c r="P1996">
        <f t="shared" si="78"/>
        <v>1</v>
      </c>
    </row>
    <row r="1997" spans="12:16" x14ac:dyDescent="0.25">
      <c r="L1997" s="264">
        <f>Member!A1997</f>
        <v>0</v>
      </c>
      <c r="M1997">
        <f>SUMIF(Erfassung4!BD:BD,L1997,Erfassung4!BW:BW)</f>
        <v>0</v>
      </c>
      <c r="N1997">
        <f>SUMIF(Erfassung4!BD:BD,L1997,Erfassung4!BG:BG)</f>
        <v>0</v>
      </c>
      <c r="O1997">
        <f t="shared" si="79"/>
        <v>0</v>
      </c>
      <c r="P1997">
        <f t="shared" si="78"/>
        <v>1</v>
      </c>
    </row>
    <row r="1998" spans="12:16" x14ac:dyDescent="0.25">
      <c r="L1998" s="264">
        <f>Member!A1998</f>
        <v>0</v>
      </c>
      <c r="M1998">
        <f>SUMIF(Erfassung4!BD:BD,L1998,Erfassung4!BW:BW)</f>
        <v>0</v>
      </c>
      <c r="N1998">
        <f>SUMIF(Erfassung4!BD:BD,L1998,Erfassung4!BG:BG)</f>
        <v>0</v>
      </c>
      <c r="O1998">
        <f t="shared" si="79"/>
        <v>0</v>
      </c>
      <c r="P1998">
        <f t="shared" si="78"/>
        <v>1</v>
      </c>
    </row>
    <row r="1999" spans="12:16" x14ac:dyDescent="0.25">
      <c r="L1999" s="264">
        <f>Member!A1999</f>
        <v>0</v>
      </c>
      <c r="M1999">
        <f>SUMIF(Erfassung4!BD:BD,L1999,Erfassung4!BW:BW)</f>
        <v>0</v>
      </c>
      <c r="N1999">
        <f>SUMIF(Erfassung4!BD:BD,L1999,Erfassung4!BG:BG)</f>
        <v>0</v>
      </c>
      <c r="O1999">
        <f t="shared" si="79"/>
        <v>0</v>
      </c>
      <c r="P1999">
        <f t="shared" si="78"/>
        <v>1</v>
      </c>
    </row>
    <row r="2000" spans="12:16" x14ac:dyDescent="0.25">
      <c r="L2000" s="264">
        <f>Member!A2000</f>
        <v>0</v>
      </c>
      <c r="M2000">
        <f>SUMIF(Erfassung4!BD:BD,L2000,Erfassung4!BW:BW)</f>
        <v>0</v>
      </c>
      <c r="N2000">
        <f>SUMIF(Erfassung4!BD:BD,L2000,Erfassung4!BG:BG)</f>
        <v>0</v>
      </c>
      <c r="O2000">
        <f t="shared" si="79"/>
        <v>0</v>
      </c>
      <c r="P2000">
        <f t="shared" si="78"/>
        <v>1</v>
      </c>
    </row>
    <row r="2001" spans="12:16" x14ac:dyDescent="0.25">
      <c r="L2001" s="264">
        <f>Member!A2001</f>
        <v>0</v>
      </c>
      <c r="M2001">
        <f>SUMIF(Erfassung4!BD:BD,L2001,Erfassung4!BW:BW)</f>
        <v>0</v>
      </c>
      <c r="N2001">
        <f>SUMIF(Erfassung4!BD:BD,L2001,Erfassung4!BG:BG)</f>
        <v>0</v>
      </c>
      <c r="O2001">
        <f t="shared" si="79"/>
        <v>0</v>
      </c>
      <c r="P2001">
        <f t="shared" si="78"/>
        <v>1</v>
      </c>
    </row>
    <row r="2002" spans="12:16" x14ac:dyDescent="0.25">
      <c r="L2002" s="264">
        <f>Member!A2002</f>
        <v>0</v>
      </c>
      <c r="M2002">
        <f>SUMIF(Erfassung4!BD:BD,L2002,Erfassung4!BW:BW)</f>
        <v>0</v>
      </c>
      <c r="N2002">
        <f>SUMIF(Erfassung4!BD:BD,L2002,Erfassung4!BG:BG)</f>
        <v>0</v>
      </c>
      <c r="O2002">
        <f t="shared" si="79"/>
        <v>0</v>
      </c>
      <c r="P2002">
        <f t="shared" si="78"/>
        <v>1</v>
      </c>
    </row>
    <row r="2003" spans="12:16" x14ac:dyDescent="0.25">
      <c r="L2003" s="264">
        <f>Member!A2003</f>
        <v>0</v>
      </c>
      <c r="M2003">
        <f>SUMIF(Erfassung4!BD:BD,L2003,Erfassung4!BW:BW)</f>
        <v>0</v>
      </c>
      <c r="N2003">
        <f>SUMIF(Erfassung4!BD:BD,L2003,Erfassung4!BG:BG)</f>
        <v>0</v>
      </c>
      <c r="O2003">
        <f t="shared" si="79"/>
        <v>0</v>
      </c>
      <c r="P2003">
        <f t="shared" si="78"/>
        <v>1</v>
      </c>
    </row>
    <row r="2004" spans="12:16" x14ac:dyDescent="0.25">
      <c r="L2004" s="264">
        <f>Member!A2004</f>
        <v>0</v>
      </c>
      <c r="M2004">
        <f>SUMIF(Erfassung4!BD:BD,L2004,Erfassung4!BW:BW)</f>
        <v>0</v>
      </c>
      <c r="N2004">
        <f>SUMIF(Erfassung4!BD:BD,L2004,Erfassung4!BG:BG)</f>
        <v>0</v>
      </c>
      <c r="O2004">
        <f t="shared" si="79"/>
        <v>0</v>
      </c>
      <c r="P2004">
        <f t="shared" si="78"/>
        <v>1</v>
      </c>
    </row>
    <row r="2005" spans="12:16" x14ac:dyDescent="0.25">
      <c r="L2005" s="264">
        <f>Member!A2005</f>
        <v>0</v>
      </c>
      <c r="M2005">
        <f>SUMIF(Erfassung4!BD:BD,L2005,Erfassung4!BW:BW)</f>
        <v>0</v>
      </c>
      <c r="N2005">
        <f>SUMIF(Erfassung4!BD:BD,L2005,Erfassung4!BG:BG)</f>
        <v>0</v>
      </c>
      <c r="O2005">
        <f t="shared" si="79"/>
        <v>0</v>
      </c>
      <c r="P2005">
        <f t="shared" si="78"/>
        <v>1</v>
      </c>
    </row>
    <row r="2006" spans="12:16" x14ac:dyDescent="0.25">
      <c r="L2006" s="264">
        <f>Member!A2006</f>
        <v>0</v>
      </c>
      <c r="M2006">
        <f>SUMIF(Erfassung4!BD:BD,L2006,Erfassung4!BW:BW)</f>
        <v>0</v>
      </c>
      <c r="N2006">
        <f>SUMIF(Erfassung4!BD:BD,L2006,Erfassung4!BG:BG)</f>
        <v>0</v>
      </c>
      <c r="O2006">
        <f t="shared" si="79"/>
        <v>0</v>
      </c>
      <c r="P2006">
        <f t="shared" si="78"/>
        <v>1</v>
      </c>
    </row>
    <row r="2007" spans="12:16" x14ac:dyDescent="0.25">
      <c r="L2007" s="264">
        <f>Member!A2007</f>
        <v>0</v>
      </c>
      <c r="M2007">
        <f>SUMIF(Erfassung4!BD:BD,L2007,Erfassung4!BW:BW)</f>
        <v>0</v>
      </c>
      <c r="N2007">
        <f>SUMIF(Erfassung4!BD:BD,L2007,Erfassung4!BG:BG)</f>
        <v>0</v>
      </c>
      <c r="O2007">
        <f t="shared" si="79"/>
        <v>0</v>
      </c>
      <c r="P2007">
        <f t="shared" si="78"/>
        <v>1</v>
      </c>
    </row>
    <row r="2008" spans="12:16" x14ac:dyDescent="0.25">
      <c r="L2008" s="264">
        <f>Member!A2008</f>
        <v>0</v>
      </c>
      <c r="M2008">
        <f>SUMIF(Erfassung4!BD:BD,L2008,Erfassung4!BW:BW)</f>
        <v>0</v>
      </c>
      <c r="N2008">
        <f>SUMIF(Erfassung4!BD:BD,L2008,Erfassung4!BG:BG)</f>
        <v>0</v>
      </c>
      <c r="O2008">
        <f t="shared" si="79"/>
        <v>0</v>
      </c>
      <c r="P2008">
        <f t="shared" si="78"/>
        <v>1</v>
      </c>
    </row>
    <row r="2009" spans="12:16" x14ac:dyDescent="0.25">
      <c r="L2009" s="264">
        <f>Member!A2009</f>
        <v>0</v>
      </c>
      <c r="M2009">
        <f>SUMIF(Erfassung4!BD:BD,L2009,Erfassung4!BW:BW)</f>
        <v>0</v>
      </c>
      <c r="N2009">
        <f>SUMIF(Erfassung4!BD:BD,L2009,Erfassung4!BG:BG)</f>
        <v>0</v>
      </c>
      <c r="O2009">
        <f t="shared" si="79"/>
        <v>0</v>
      </c>
      <c r="P2009">
        <f t="shared" si="78"/>
        <v>1</v>
      </c>
    </row>
    <row r="2010" spans="12:16" x14ac:dyDescent="0.25">
      <c r="L2010" s="264">
        <f>Member!A2010</f>
        <v>0</v>
      </c>
      <c r="M2010">
        <f>SUMIF(Erfassung4!BD:BD,L2010,Erfassung4!BW:BW)</f>
        <v>0</v>
      </c>
      <c r="N2010">
        <f>SUMIF(Erfassung4!BD:BD,L2010,Erfassung4!BG:BG)</f>
        <v>0</v>
      </c>
      <c r="O2010">
        <f t="shared" si="79"/>
        <v>0</v>
      </c>
      <c r="P2010">
        <f t="shared" si="78"/>
        <v>1</v>
      </c>
    </row>
    <row r="2011" spans="12:16" x14ac:dyDescent="0.25">
      <c r="L2011" s="264">
        <f>Member!A2011</f>
        <v>0</v>
      </c>
      <c r="M2011">
        <f>SUMIF(Erfassung4!BD:BD,L2011,Erfassung4!BW:BW)</f>
        <v>0</v>
      </c>
      <c r="N2011">
        <f>SUMIF(Erfassung4!BD:BD,L2011,Erfassung4!BG:BG)</f>
        <v>0</v>
      </c>
      <c r="O2011">
        <f t="shared" si="79"/>
        <v>0</v>
      </c>
      <c r="P2011">
        <f t="shared" si="78"/>
        <v>1</v>
      </c>
    </row>
    <row r="2012" spans="12:16" x14ac:dyDescent="0.25">
      <c r="L2012" s="264">
        <f>Member!A2012</f>
        <v>0</v>
      </c>
      <c r="M2012">
        <f>SUMIF(Erfassung4!BD:BD,L2012,Erfassung4!BW:BW)</f>
        <v>0</v>
      </c>
      <c r="N2012">
        <f>SUMIF(Erfassung4!BD:BD,L2012,Erfassung4!BG:BG)</f>
        <v>0</v>
      </c>
      <c r="O2012">
        <f t="shared" si="79"/>
        <v>0</v>
      </c>
      <c r="P2012">
        <f t="shared" si="78"/>
        <v>1</v>
      </c>
    </row>
    <row r="2013" spans="12:16" x14ac:dyDescent="0.25">
      <c r="L2013" s="264">
        <f>Member!A2013</f>
        <v>0</v>
      </c>
      <c r="M2013">
        <f>SUMIF(Erfassung4!BD:BD,L2013,Erfassung4!BW:BW)</f>
        <v>0</v>
      </c>
      <c r="N2013">
        <f>SUMIF(Erfassung4!BD:BD,L2013,Erfassung4!BG:BG)</f>
        <v>0</v>
      </c>
      <c r="O2013">
        <f t="shared" si="79"/>
        <v>0</v>
      </c>
      <c r="P2013">
        <f t="shared" si="78"/>
        <v>1</v>
      </c>
    </row>
    <row r="2014" spans="12:16" x14ac:dyDescent="0.25">
      <c r="L2014" s="264">
        <f>Member!A2014</f>
        <v>0</v>
      </c>
      <c r="M2014">
        <f>SUMIF(Erfassung4!BD:BD,L2014,Erfassung4!BW:BW)</f>
        <v>0</v>
      </c>
      <c r="N2014">
        <f>SUMIF(Erfassung4!BD:BD,L2014,Erfassung4!BG:BG)</f>
        <v>0</v>
      </c>
      <c r="O2014">
        <f t="shared" si="79"/>
        <v>0</v>
      </c>
      <c r="P2014">
        <f t="shared" si="78"/>
        <v>1</v>
      </c>
    </row>
    <row r="2015" spans="12:16" x14ac:dyDescent="0.25">
      <c r="L2015" s="264">
        <f>Member!A2015</f>
        <v>0</v>
      </c>
      <c r="M2015">
        <f>SUMIF(Erfassung4!BD:BD,L2015,Erfassung4!BW:BW)</f>
        <v>0</v>
      </c>
      <c r="N2015">
        <f>SUMIF(Erfassung4!BD:BD,L2015,Erfassung4!BG:BG)</f>
        <v>0</v>
      </c>
      <c r="O2015">
        <f t="shared" si="79"/>
        <v>0</v>
      </c>
      <c r="P2015">
        <f t="shared" si="78"/>
        <v>1</v>
      </c>
    </row>
    <row r="2016" spans="12:16" x14ac:dyDescent="0.25">
      <c r="L2016" s="264">
        <f>Member!A2016</f>
        <v>0</v>
      </c>
      <c r="M2016">
        <f>SUMIF(Erfassung4!BD:BD,L2016,Erfassung4!BW:BW)</f>
        <v>0</v>
      </c>
      <c r="N2016">
        <f>SUMIF(Erfassung4!BD:BD,L2016,Erfassung4!BG:BG)</f>
        <v>0</v>
      </c>
      <c r="O2016">
        <f t="shared" si="79"/>
        <v>0</v>
      </c>
      <c r="P2016">
        <f t="shared" si="78"/>
        <v>1</v>
      </c>
    </row>
    <row r="2017" spans="12:16" x14ac:dyDescent="0.25">
      <c r="L2017" s="264">
        <f>Member!A2017</f>
        <v>0</v>
      </c>
      <c r="M2017">
        <f>SUMIF(Erfassung4!BD:BD,L2017,Erfassung4!BW:BW)</f>
        <v>0</v>
      </c>
      <c r="N2017">
        <f>SUMIF(Erfassung4!BD:BD,L2017,Erfassung4!BG:BG)</f>
        <v>0</v>
      </c>
      <c r="O2017">
        <f t="shared" si="79"/>
        <v>0</v>
      </c>
      <c r="P2017">
        <f t="shared" si="78"/>
        <v>1</v>
      </c>
    </row>
    <row r="2018" spans="12:16" x14ac:dyDescent="0.25">
      <c r="L2018" s="264">
        <f>Member!A2018</f>
        <v>0</v>
      </c>
      <c r="M2018">
        <f>SUMIF(Erfassung4!BD:BD,L2018,Erfassung4!BW:BW)</f>
        <v>0</v>
      </c>
      <c r="N2018">
        <f>SUMIF(Erfassung4!BD:BD,L2018,Erfassung4!BG:BG)</f>
        <v>0</v>
      </c>
      <c r="O2018">
        <f t="shared" si="79"/>
        <v>0</v>
      </c>
      <c r="P2018">
        <f t="shared" si="78"/>
        <v>1</v>
      </c>
    </row>
    <row r="2019" spans="12:16" x14ac:dyDescent="0.25">
      <c r="L2019" s="264">
        <f>Member!A2019</f>
        <v>0</v>
      </c>
      <c r="M2019">
        <f>SUMIF(Erfassung4!BD:BD,L2019,Erfassung4!BW:BW)</f>
        <v>0</v>
      </c>
      <c r="N2019">
        <f>SUMIF(Erfassung4!BD:BD,L2019,Erfassung4!BG:BG)</f>
        <v>0</v>
      </c>
      <c r="O2019">
        <f t="shared" si="79"/>
        <v>0</v>
      </c>
      <c r="P2019">
        <f t="shared" si="78"/>
        <v>1</v>
      </c>
    </row>
    <row r="2020" spans="12:16" x14ac:dyDescent="0.25">
      <c r="L2020" s="264">
        <f>Member!A2020</f>
        <v>0</v>
      </c>
      <c r="M2020">
        <f>SUMIF(Erfassung4!BD:BD,L2020,Erfassung4!BW:BW)</f>
        <v>0</v>
      </c>
      <c r="N2020">
        <f>SUMIF(Erfassung4!BD:BD,L2020,Erfassung4!BG:BG)</f>
        <v>0</v>
      </c>
      <c r="O2020">
        <f t="shared" si="79"/>
        <v>0</v>
      </c>
      <c r="P2020">
        <f t="shared" si="78"/>
        <v>1</v>
      </c>
    </row>
    <row r="2021" spans="12:16" x14ac:dyDescent="0.25">
      <c r="L2021" s="264">
        <f>Member!A2021</f>
        <v>0</v>
      </c>
      <c r="M2021">
        <f>SUMIF(Erfassung4!BD:BD,L2021,Erfassung4!BW:BW)</f>
        <v>0</v>
      </c>
      <c r="N2021">
        <f>SUMIF(Erfassung4!BD:BD,L2021,Erfassung4!BG:BG)</f>
        <v>0</v>
      </c>
      <c r="O2021">
        <f t="shared" si="79"/>
        <v>0</v>
      </c>
      <c r="P2021">
        <f t="shared" si="78"/>
        <v>1</v>
      </c>
    </row>
    <row r="2022" spans="12:16" x14ac:dyDescent="0.25">
      <c r="L2022" s="264">
        <f>Member!A2022</f>
        <v>0</v>
      </c>
      <c r="M2022">
        <f>SUMIF(Erfassung4!BD:BD,L2022,Erfassung4!BW:BW)</f>
        <v>0</v>
      </c>
      <c r="N2022">
        <f>SUMIF(Erfassung4!BD:BD,L2022,Erfassung4!BG:BG)</f>
        <v>0</v>
      </c>
      <c r="O2022">
        <f t="shared" si="79"/>
        <v>0</v>
      </c>
      <c r="P2022">
        <f t="shared" si="78"/>
        <v>1</v>
      </c>
    </row>
    <row r="2023" spans="12:16" x14ac:dyDescent="0.25">
      <c r="L2023" s="264">
        <f>Member!A2023</f>
        <v>0</v>
      </c>
      <c r="M2023">
        <f>SUMIF(Erfassung4!BD:BD,L2023,Erfassung4!BW:BW)</f>
        <v>0</v>
      </c>
      <c r="N2023">
        <f>SUMIF(Erfassung4!BD:BD,L2023,Erfassung4!BG:BG)</f>
        <v>0</v>
      </c>
      <c r="O2023">
        <f t="shared" si="79"/>
        <v>0</v>
      </c>
      <c r="P2023">
        <f t="shared" si="78"/>
        <v>1</v>
      </c>
    </row>
    <row r="2024" spans="12:16" x14ac:dyDescent="0.25">
      <c r="L2024" s="264">
        <f>Member!A2024</f>
        <v>0</v>
      </c>
      <c r="M2024">
        <f>SUMIF(Erfassung4!BD:BD,L2024,Erfassung4!BW:BW)</f>
        <v>0</v>
      </c>
      <c r="N2024">
        <f>SUMIF(Erfassung4!BD:BD,L2024,Erfassung4!BG:BG)</f>
        <v>0</v>
      </c>
      <c r="O2024">
        <f t="shared" si="79"/>
        <v>0</v>
      </c>
      <c r="P2024">
        <f t="shared" si="78"/>
        <v>1</v>
      </c>
    </row>
    <row r="2025" spans="12:16" x14ac:dyDescent="0.25">
      <c r="L2025" s="264">
        <f>Member!A2025</f>
        <v>0</v>
      </c>
      <c r="M2025">
        <f>SUMIF(Erfassung4!BD:BD,L2025,Erfassung4!BW:BW)</f>
        <v>0</v>
      </c>
      <c r="N2025">
        <f>SUMIF(Erfassung4!BD:BD,L2025,Erfassung4!BG:BG)</f>
        <v>0</v>
      </c>
      <c r="O2025">
        <f t="shared" si="79"/>
        <v>0</v>
      </c>
      <c r="P2025">
        <f t="shared" si="78"/>
        <v>1</v>
      </c>
    </row>
    <row r="2026" spans="12:16" x14ac:dyDescent="0.25">
      <c r="L2026" s="264">
        <f>Member!A2026</f>
        <v>0</v>
      </c>
      <c r="M2026">
        <f>SUMIF(Erfassung4!BD:BD,L2026,Erfassung4!BW:BW)</f>
        <v>0</v>
      </c>
      <c r="N2026">
        <f>SUMIF(Erfassung4!BD:BD,L2026,Erfassung4!BG:BG)</f>
        <v>0</v>
      </c>
      <c r="O2026">
        <f t="shared" si="79"/>
        <v>0</v>
      </c>
      <c r="P2026">
        <f t="shared" si="78"/>
        <v>1</v>
      </c>
    </row>
    <row r="2027" spans="12:16" x14ac:dyDescent="0.25">
      <c r="L2027" s="264">
        <f>Member!A2027</f>
        <v>0</v>
      </c>
      <c r="M2027">
        <f>SUMIF(Erfassung4!BD:BD,L2027,Erfassung4!BW:BW)</f>
        <v>0</v>
      </c>
      <c r="N2027">
        <f>SUMIF(Erfassung4!BD:BD,L2027,Erfassung4!BG:BG)</f>
        <v>0</v>
      </c>
      <c r="O2027">
        <f t="shared" si="79"/>
        <v>0</v>
      </c>
      <c r="P2027">
        <f t="shared" si="78"/>
        <v>1</v>
      </c>
    </row>
    <row r="2028" spans="12:16" x14ac:dyDescent="0.25">
      <c r="L2028" s="264">
        <f>Member!A2028</f>
        <v>0</v>
      </c>
      <c r="M2028">
        <f>SUMIF(Erfassung4!BD:BD,L2028,Erfassung4!BW:BW)</f>
        <v>0</v>
      </c>
      <c r="N2028">
        <f>SUMIF(Erfassung4!BD:BD,L2028,Erfassung4!BG:BG)</f>
        <v>0</v>
      </c>
      <c r="O2028">
        <f t="shared" si="79"/>
        <v>0</v>
      </c>
      <c r="P2028">
        <f t="shared" si="78"/>
        <v>1</v>
      </c>
    </row>
    <row r="2029" spans="12:16" x14ac:dyDescent="0.25">
      <c r="L2029" s="264">
        <f>Member!A2029</f>
        <v>0</v>
      </c>
      <c r="M2029">
        <f>SUMIF(Erfassung4!BD:BD,L2029,Erfassung4!BW:BW)</f>
        <v>0</v>
      </c>
      <c r="N2029">
        <f>SUMIF(Erfassung4!BD:BD,L2029,Erfassung4!BG:BG)</f>
        <v>0</v>
      </c>
      <c r="O2029">
        <f t="shared" si="79"/>
        <v>0</v>
      </c>
      <c r="P2029">
        <f t="shared" si="78"/>
        <v>1</v>
      </c>
    </row>
    <row r="2030" spans="12:16" x14ac:dyDescent="0.25">
      <c r="L2030" s="264">
        <f>Member!A2030</f>
        <v>0</v>
      </c>
      <c r="M2030">
        <f>SUMIF(Erfassung4!BD:BD,L2030,Erfassung4!BW:BW)</f>
        <v>0</v>
      </c>
      <c r="N2030">
        <f>SUMIF(Erfassung4!BD:BD,L2030,Erfassung4!BG:BG)</f>
        <v>0</v>
      </c>
      <c r="O2030">
        <f t="shared" si="79"/>
        <v>0</v>
      </c>
      <c r="P2030">
        <f t="shared" si="78"/>
        <v>1</v>
      </c>
    </row>
    <row r="2031" spans="12:16" x14ac:dyDescent="0.25">
      <c r="L2031" s="264">
        <f>Member!A2031</f>
        <v>0</v>
      </c>
      <c r="M2031">
        <f>SUMIF(Erfassung4!BD:BD,L2031,Erfassung4!BW:BW)</f>
        <v>0</v>
      </c>
      <c r="N2031">
        <f>SUMIF(Erfassung4!BD:BD,L2031,Erfassung4!BG:BG)</f>
        <v>0</v>
      </c>
      <c r="O2031">
        <f t="shared" si="79"/>
        <v>0</v>
      </c>
      <c r="P2031">
        <f t="shared" si="78"/>
        <v>1</v>
      </c>
    </row>
    <row r="2032" spans="12:16" x14ac:dyDescent="0.25">
      <c r="L2032" s="264">
        <f>Member!A2032</f>
        <v>0</v>
      </c>
      <c r="M2032">
        <f>SUMIF(Erfassung4!BD:BD,L2032,Erfassung4!BW:BW)</f>
        <v>0</v>
      </c>
      <c r="N2032">
        <f>SUMIF(Erfassung4!BD:BD,L2032,Erfassung4!BG:BG)</f>
        <v>0</v>
      </c>
      <c r="O2032">
        <f t="shared" si="79"/>
        <v>0</v>
      </c>
      <c r="P2032">
        <f t="shared" si="78"/>
        <v>1</v>
      </c>
    </row>
    <row r="2033" spans="12:16" x14ac:dyDescent="0.25">
      <c r="L2033" s="264">
        <f>Member!A2033</f>
        <v>0</v>
      </c>
      <c r="M2033">
        <f>SUMIF(Erfassung4!BD:BD,L2033,Erfassung4!BW:BW)</f>
        <v>0</v>
      </c>
      <c r="N2033">
        <f>SUMIF(Erfassung4!BD:BD,L2033,Erfassung4!BG:BG)</f>
        <v>0</v>
      </c>
      <c r="O2033">
        <f t="shared" si="79"/>
        <v>0</v>
      </c>
      <c r="P2033">
        <f t="shared" si="78"/>
        <v>1</v>
      </c>
    </row>
    <row r="2034" spans="12:16" x14ac:dyDescent="0.25">
      <c r="L2034" s="264">
        <f>Member!A2034</f>
        <v>0</v>
      </c>
      <c r="M2034">
        <f>SUMIF(Erfassung4!BD:BD,L2034,Erfassung4!BW:BW)</f>
        <v>0</v>
      </c>
      <c r="N2034">
        <f>SUMIF(Erfassung4!BD:BD,L2034,Erfassung4!BG:BG)</f>
        <v>0</v>
      </c>
      <c r="O2034">
        <f t="shared" si="79"/>
        <v>0</v>
      </c>
      <c r="P2034">
        <f t="shared" si="78"/>
        <v>1</v>
      </c>
    </row>
    <row r="2035" spans="12:16" x14ac:dyDescent="0.25">
      <c r="L2035" s="264">
        <f>Member!A2035</f>
        <v>0</v>
      </c>
      <c r="M2035">
        <f>SUMIF(Erfassung4!BD:BD,L2035,Erfassung4!BW:BW)</f>
        <v>0</v>
      </c>
      <c r="N2035">
        <f>SUMIF(Erfassung4!BD:BD,L2035,Erfassung4!BG:BG)</f>
        <v>0</v>
      </c>
      <c r="O2035">
        <f t="shared" si="79"/>
        <v>0</v>
      </c>
      <c r="P2035">
        <f t="shared" si="78"/>
        <v>1</v>
      </c>
    </row>
    <row r="2036" spans="12:16" x14ac:dyDescent="0.25">
      <c r="L2036" s="264">
        <f>Member!A2036</f>
        <v>0</v>
      </c>
      <c r="M2036">
        <f>SUMIF(Erfassung4!BD:BD,L2036,Erfassung4!BW:BW)</f>
        <v>0</v>
      </c>
      <c r="N2036">
        <f>SUMIF(Erfassung4!BD:BD,L2036,Erfassung4!BG:BG)</f>
        <v>0</v>
      </c>
      <c r="O2036">
        <f t="shared" si="79"/>
        <v>0</v>
      </c>
      <c r="P2036">
        <f t="shared" si="78"/>
        <v>1</v>
      </c>
    </row>
    <row r="2037" spans="12:16" x14ac:dyDescent="0.25">
      <c r="L2037" s="264">
        <f>Member!A2037</f>
        <v>0</v>
      </c>
      <c r="M2037">
        <f>SUMIF(Erfassung4!BD:BD,L2037,Erfassung4!BW:BW)</f>
        <v>0</v>
      </c>
      <c r="N2037">
        <f>SUMIF(Erfassung4!BD:BD,L2037,Erfassung4!BG:BG)</f>
        <v>0</v>
      </c>
      <c r="O2037">
        <f t="shared" si="79"/>
        <v>0</v>
      </c>
      <c r="P2037">
        <f t="shared" si="78"/>
        <v>1</v>
      </c>
    </row>
    <row r="2038" spans="12:16" x14ac:dyDescent="0.25">
      <c r="L2038" s="264">
        <f>Member!A2038</f>
        <v>0</v>
      </c>
      <c r="M2038">
        <f>SUMIF(Erfassung4!BD:BD,L2038,Erfassung4!BW:BW)</f>
        <v>0</v>
      </c>
      <c r="N2038">
        <f>SUMIF(Erfassung4!BD:BD,L2038,Erfassung4!BG:BG)</f>
        <v>0</v>
      </c>
      <c r="O2038">
        <f t="shared" si="79"/>
        <v>0</v>
      </c>
      <c r="P2038">
        <f t="shared" si="78"/>
        <v>1</v>
      </c>
    </row>
    <row r="2039" spans="12:16" x14ac:dyDescent="0.25">
      <c r="L2039" s="264">
        <f>Member!A2039</f>
        <v>0</v>
      </c>
      <c r="M2039">
        <f>SUMIF(Erfassung4!BD:BD,L2039,Erfassung4!BW:BW)</f>
        <v>0</v>
      </c>
      <c r="N2039">
        <f>SUMIF(Erfassung4!BD:BD,L2039,Erfassung4!BG:BG)</f>
        <v>0</v>
      </c>
      <c r="O2039">
        <f t="shared" si="79"/>
        <v>0</v>
      </c>
      <c r="P2039">
        <f t="shared" si="78"/>
        <v>1</v>
      </c>
    </row>
    <row r="2040" spans="12:16" x14ac:dyDescent="0.25">
      <c r="L2040" s="264">
        <f>Member!A2040</f>
        <v>0</v>
      </c>
      <c r="M2040">
        <f>SUMIF(Erfassung4!BD:BD,L2040,Erfassung4!BW:BW)</f>
        <v>0</v>
      </c>
      <c r="N2040">
        <f>SUMIF(Erfassung4!BD:BD,L2040,Erfassung4!BG:BG)</f>
        <v>0</v>
      </c>
      <c r="O2040">
        <f t="shared" si="79"/>
        <v>0</v>
      </c>
      <c r="P2040">
        <f t="shared" si="78"/>
        <v>1</v>
      </c>
    </row>
    <row r="2041" spans="12:16" x14ac:dyDescent="0.25">
      <c r="L2041" s="264">
        <f>Member!A2041</f>
        <v>0</v>
      </c>
      <c r="M2041">
        <f>SUMIF(Erfassung4!BD:BD,L2041,Erfassung4!BW:BW)</f>
        <v>0</v>
      </c>
      <c r="N2041">
        <f>SUMIF(Erfassung4!BD:BD,L2041,Erfassung4!BG:BG)</f>
        <v>0</v>
      </c>
      <c r="O2041">
        <f t="shared" si="79"/>
        <v>0</v>
      </c>
      <c r="P2041">
        <f t="shared" si="78"/>
        <v>1</v>
      </c>
    </row>
    <row r="2042" spans="12:16" x14ac:dyDescent="0.25">
      <c r="L2042" s="264">
        <f>Member!A2042</f>
        <v>0</v>
      </c>
      <c r="M2042">
        <f>SUMIF(Erfassung4!BD:BD,L2042,Erfassung4!BW:BW)</f>
        <v>0</v>
      </c>
      <c r="N2042">
        <f>SUMIF(Erfassung4!BD:BD,L2042,Erfassung4!BG:BG)</f>
        <v>0</v>
      </c>
      <c r="O2042">
        <f t="shared" si="79"/>
        <v>0</v>
      </c>
      <c r="P2042">
        <f t="shared" si="78"/>
        <v>1</v>
      </c>
    </row>
    <row r="2043" spans="12:16" x14ac:dyDescent="0.25">
      <c r="L2043" s="264">
        <f>Member!A2043</f>
        <v>0</v>
      </c>
      <c r="M2043">
        <f>SUMIF(Erfassung4!BD:BD,L2043,Erfassung4!BW:BW)</f>
        <v>0</v>
      </c>
      <c r="N2043">
        <f>SUMIF(Erfassung4!BD:BD,L2043,Erfassung4!BG:BG)</f>
        <v>0</v>
      </c>
      <c r="O2043">
        <f t="shared" si="79"/>
        <v>0</v>
      </c>
      <c r="P2043">
        <f t="shared" si="78"/>
        <v>1</v>
      </c>
    </row>
    <row r="2044" spans="12:16" x14ac:dyDescent="0.25">
      <c r="L2044" s="264">
        <f>Member!A2044</f>
        <v>0</v>
      </c>
      <c r="M2044">
        <f>SUMIF(Erfassung4!BD:BD,L2044,Erfassung4!BW:BW)</f>
        <v>0</v>
      </c>
      <c r="N2044">
        <f>SUMIF(Erfassung4!BD:BD,L2044,Erfassung4!BG:BG)</f>
        <v>0</v>
      </c>
      <c r="O2044">
        <f t="shared" si="79"/>
        <v>0</v>
      </c>
      <c r="P2044">
        <f t="shared" si="78"/>
        <v>1</v>
      </c>
    </row>
    <row r="2045" spans="12:16" x14ac:dyDescent="0.25">
      <c r="L2045" s="264">
        <f>Member!A2045</f>
        <v>0</v>
      </c>
      <c r="M2045">
        <f>SUMIF(Erfassung4!BD:BD,L2045,Erfassung4!BW:BW)</f>
        <v>0</v>
      </c>
      <c r="N2045">
        <f>SUMIF(Erfassung4!BD:BD,L2045,Erfassung4!BG:BG)</f>
        <v>0</v>
      </c>
      <c r="O2045">
        <f t="shared" si="79"/>
        <v>0</v>
      </c>
      <c r="P2045">
        <f t="shared" si="78"/>
        <v>1</v>
      </c>
    </row>
    <row r="2046" spans="12:16" x14ac:dyDescent="0.25">
      <c r="L2046" s="264">
        <f>Member!A2046</f>
        <v>0</v>
      </c>
      <c r="M2046">
        <f>SUMIF(Erfassung4!BD:BD,L2046,Erfassung4!BW:BW)</f>
        <v>0</v>
      </c>
      <c r="N2046">
        <f>SUMIF(Erfassung4!BD:BD,L2046,Erfassung4!BG:BG)</f>
        <v>0</v>
      </c>
      <c r="O2046">
        <f t="shared" si="79"/>
        <v>0</v>
      </c>
      <c r="P2046">
        <f t="shared" si="78"/>
        <v>1</v>
      </c>
    </row>
    <row r="2047" spans="12:16" x14ac:dyDescent="0.25">
      <c r="L2047" s="264">
        <f>Member!A2047</f>
        <v>0</v>
      </c>
      <c r="M2047">
        <f>SUMIF(Erfassung4!BD:BD,L2047,Erfassung4!BW:BW)</f>
        <v>0</v>
      </c>
      <c r="N2047">
        <f>SUMIF(Erfassung4!BD:BD,L2047,Erfassung4!BG:BG)</f>
        <v>0</v>
      </c>
      <c r="O2047">
        <f t="shared" si="79"/>
        <v>0</v>
      </c>
      <c r="P2047">
        <f t="shared" si="78"/>
        <v>1</v>
      </c>
    </row>
    <row r="2048" spans="12:16" x14ac:dyDescent="0.25">
      <c r="L2048" s="264">
        <f>Member!A2048</f>
        <v>0</v>
      </c>
      <c r="M2048">
        <f>SUMIF(Erfassung4!BD:BD,L2048,Erfassung4!BW:BW)</f>
        <v>0</v>
      </c>
      <c r="N2048">
        <f>SUMIF(Erfassung4!BD:BD,L2048,Erfassung4!BG:BG)</f>
        <v>0</v>
      </c>
      <c r="O2048">
        <f t="shared" si="79"/>
        <v>0</v>
      </c>
      <c r="P2048">
        <f t="shared" si="78"/>
        <v>1</v>
      </c>
    </row>
    <row r="2049" spans="12:16" x14ac:dyDescent="0.25">
      <c r="L2049" s="264">
        <f>Member!A2049</f>
        <v>0</v>
      </c>
      <c r="M2049">
        <f>SUMIF(Erfassung4!BD:BD,L2049,Erfassung4!BW:BW)</f>
        <v>0</v>
      </c>
      <c r="N2049">
        <f>SUMIF(Erfassung4!BD:BD,L2049,Erfassung4!BG:BG)</f>
        <v>0</v>
      </c>
      <c r="O2049">
        <f t="shared" si="79"/>
        <v>0</v>
      </c>
      <c r="P2049">
        <f t="shared" si="78"/>
        <v>1</v>
      </c>
    </row>
    <row r="2050" spans="12:16" x14ac:dyDescent="0.25">
      <c r="L2050" s="264">
        <f>Member!A2050</f>
        <v>0</v>
      </c>
      <c r="M2050">
        <f>SUMIF(Erfassung4!BD:BD,L2050,Erfassung4!BW:BW)</f>
        <v>0</v>
      </c>
      <c r="N2050">
        <f>SUMIF(Erfassung4!BD:BD,L2050,Erfassung4!BG:BG)</f>
        <v>0</v>
      </c>
      <c r="O2050">
        <f t="shared" si="79"/>
        <v>0</v>
      </c>
      <c r="P2050">
        <f t="shared" ref="P2050:P2113" si="80">RANK(O2050,O:O)</f>
        <v>1</v>
      </c>
    </row>
    <row r="2051" spans="12:16" x14ac:dyDescent="0.25">
      <c r="L2051" s="264">
        <f>Member!A2051</f>
        <v>0</v>
      </c>
      <c r="M2051">
        <f>SUMIF(Erfassung4!BD:BD,L2051,Erfassung4!BW:BW)</f>
        <v>0</v>
      </c>
      <c r="N2051">
        <f>SUMIF(Erfassung4!BD:BD,L2051,Erfassung4!BG:BG)</f>
        <v>0</v>
      </c>
      <c r="O2051">
        <f t="shared" ref="O2051:O2114" si="81">IF(N2051=0,0,M2051/N2051-ROW()/1000000000)</f>
        <v>0</v>
      </c>
      <c r="P2051">
        <f t="shared" si="80"/>
        <v>1</v>
      </c>
    </row>
    <row r="2052" spans="12:16" x14ac:dyDescent="0.25">
      <c r="L2052" s="264">
        <f>Member!A2052</f>
        <v>0</v>
      </c>
      <c r="M2052">
        <f>SUMIF(Erfassung4!BD:BD,L2052,Erfassung4!BW:BW)</f>
        <v>0</v>
      </c>
      <c r="N2052">
        <f>SUMIF(Erfassung4!BD:BD,L2052,Erfassung4!BG:BG)</f>
        <v>0</v>
      </c>
      <c r="O2052">
        <f t="shared" si="81"/>
        <v>0</v>
      </c>
      <c r="P2052">
        <f t="shared" si="80"/>
        <v>1</v>
      </c>
    </row>
    <row r="2053" spans="12:16" x14ac:dyDescent="0.25">
      <c r="L2053" s="264">
        <f>Member!A2053</f>
        <v>0</v>
      </c>
      <c r="M2053">
        <f>SUMIF(Erfassung4!BD:BD,L2053,Erfassung4!BW:BW)</f>
        <v>0</v>
      </c>
      <c r="N2053">
        <f>SUMIF(Erfassung4!BD:BD,L2053,Erfassung4!BG:BG)</f>
        <v>0</v>
      </c>
      <c r="O2053">
        <f t="shared" si="81"/>
        <v>0</v>
      </c>
      <c r="P2053">
        <f t="shared" si="80"/>
        <v>1</v>
      </c>
    </row>
    <row r="2054" spans="12:16" x14ac:dyDescent="0.25">
      <c r="L2054" s="264">
        <f>Member!A2054</f>
        <v>0</v>
      </c>
      <c r="M2054">
        <f>SUMIF(Erfassung4!BD:BD,L2054,Erfassung4!BW:BW)</f>
        <v>0</v>
      </c>
      <c r="N2054">
        <f>SUMIF(Erfassung4!BD:BD,L2054,Erfassung4!BG:BG)</f>
        <v>0</v>
      </c>
      <c r="O2054">
        <f t="shared" si="81"/>
        <v>0</v>
      </c>
      <c r="P2054">
        <f t="shared" si="80"/>
        <v>1</v>
      </c>
    </row>
    <row r="2055" spans="12:16" x14ac:dyDescent="0.25">
      <c r="L2055" s="264">
        <f>Member!A2055</f>
        <v>0</v>
      </c>
      <c r="M2055">
        <f>SUMIF(Erfassung4!BD:BD,L2055,Erfassung4!BW:BW)</f>
        <v>0</v>
      </c>
      <c r="N2055">
        <f>SUMIF(Erfassung4!BD:BD,L2055,Erfassung4!BG:BG)</f>
        <v>0</v>
      </c>
      <c r="O2055">
        <f t="shared" si="81"/>
        <v>0</v>
      </c>
      <c r="P2055">
        <f t="shared" si="80"/>
        <v>1</v>
      </c>
    </row>
    <row r="2056" spans="12:16" x14ac:dyDescent="0.25">
      <c r="L2056" s="264">
        <f>Member!A2056</f>
        <v>0</v>
      </c>
      <c r="M2056">
        <f>SUMIF(Erfassung4!BD:BD,L2056,Erfassung4!BW:BW)</f>
        <v>0</v>
      </c>
      <c r="N2056">
        <f>SUMIF(Erfassung4!BD:BD,L2056,Erfassung4!BG:BG)</f>
        <v>0</v>
      </c>
      <c r="O2056">
        <f t="shared" si="81"/>
        <v>0</v>
      </c>
      <c r="P2056">
        <f t="shared" si="80"/>
        <v>1</v>
      </c>
    </row>
    <row r="2057" spans="12:16" x14ac:dyDescent="0.25">
      <c r="L2057" s="264">
        <f>Member!A2057</f>
        <v>0</v>
      </c>
      <c r="M2057">
        <f>SUMIF(Erfassung4!BD:BD,L2057,Erfassung4!BW:BW)</f>
        <v>0</v>
      </c>
      <c r="N2057">
        <f>SUMIF(Erfassung4!BD:BD,L2057,Erfassung4!BG:BG)</f>
        <v>0</v>
      </c>
      <c r="O2057">
        <f t="shared" si="81"/>
        <v>0</v>
      </c>
      <c r="P2057">
        <f t="shared" si="80"/>
        <v>1</v>
      </c>
    </row>
    <row r="2058" spans="12:16" x14ac:dyDescent="0.25">
      <c r="L2058" s="264">
        <f>Member!A2058</f>
        <v>0</v>
      </c>
      <c r="M2058">
        <f>SUMIF(Erfassung4!BD:BD,L2058,Erfassung4!BW:BW)</f>
        <v>0</v>
      </c>
      <c r="N2058">
        <f>SUMIF(Erfassung4!BD:BD,L2058,Erfassung4!BG:BG)</f>
        <v>0</v>
      </c>
      <c r="O2058">
        <f t="shared" si="81"/>
        <v>0</v>
      </c>
      <c r="P2058">
        <f t="shared" si="80"/>
        <v>1</v>
      </c>
    </row>
    <row r="2059" spans="12:16" x14ac:dyDescent="0.25">
      <c r="L2059" s="264">
        <f>Member!A2059</f>
        <v>0</v>
      </c>
      <c r="M2059">
        <f>SUMIF(Erfassung4!BD:BD,L2059,Erfassung4!BW:BW)</f>
        <v>0</v>
      </c>
      <c r="N2059">
        <f>SUMIF(Erfassung4!BD:BD,L2059,Erfassung4!BG:BG)</f>
        <v>0</v>
      </c>
      <c r="O2059">
        <f t="shared" si="81"/>
        <v>0</v>
      </c>
      <c r="P2059">
        <f t="shared" si="80"/>
        <v>1</v>
      </c>
    </row>
    <row r="2060" spans="12:16" x14ac:dyDescent="0.25">
      <c r="L2060" s="264">
        <f>Member!A2060</f>
        <v>0</v>
      </c>
      <c r="M2060">
        <f>SUMIF(Erfassung4!BD:BD,L2060,Erfassung4!BW:BW)</f>
        <v>0</v>
      </c>
      <c r="N2060">
        <f>SUMIF(Erfassung4!BD:BD,L2060,Erfassung4!BG:BG)</f>
        <v>0</v>
      </c>
      <c r="O2060">
        <f t="shared" si="81"/>
        <v>0</v>
      </c>
      <c r="P2060">
        <f t="shared" si="80"/>
        <v>1</v>
      </c>
    </row>
    <row r="2061" spans="12:16" x14ac:dyDescent="0.25">
      <c r="L2061" s="264">
        <f>Member!A2061</f>
        <v>0</v>
      </c>
      <c r="M2061">
        <f>SUMIF(Erfassung4!BD:BD,L2061,Erfassung4!BW:BW)</f>
        <v>0</v>
      </c>
      <c r="N2061">
        <f>SUMIF(Erfassung4!BD:BD,L2061,Erfassung4!BG:BG)</f>
        <v>0</v>
      </c>
      <c r="O2061">
        <f t="shared" si="81"/>
        <v>0</v>
      </c>
      <c r="P2061">
        <f t="shared" si="80"/>
        <v>1</v>
      </c>
    </row>
    <row r="2062" spans="12:16" x14ac:dyDescent="0.25">
      <c r="L2062" s="264">
        <f>Member!A2062</f>
        <v>0</v>
      </c>
      <c r="M2062">
        <f>SUMIF(Erfassung4!BD:BD,L2062,Erfassung4!BW:BW)</f>
        <v>0</v>
      </c>
      <c r="N2062">
        <f>SUMIF(Erfassung4!BD:BD,L2062,Erfassung4!BG:BG)</f>
        <v>0</v>
      </c>
      <c r="O2062">
        <f t="shared" si="81"/>
        <v>0</v>
      </c>
      <c r="P2062">
        <f t="shared" si="80"/>
        <v>1</v>
      </c>
    </row>
    <row r="2063" spans="12:16" x14ac:dyDescent="0.25">
      <c r="L2063" s="264">
        <f>Member!A2063</f>
        <v>0</v>
      </c>
      <c r="M2063">
        <f>SUMIF(Erfassung4!BD:BD,L2063,Erfassung4!BW:BW)</f>
        <v>0</v>
      </c>
      <c r="N2063">
        <f>SUMIF(Erfassung4!BD:BD,L2063,Erfassung4!BG:BG)</f>
        <v>0</v>
      </c>
      <c r="O2063">
        <f t="shared" si="81"/>
        <v>0</v>
      </c>
      <c r="P2063">
        <f t="shared" si="80"/>
        <v>1</v>
      </c>
    </row>
    <row r="2064" spans="12:16" x14ac:dyDescent="0.25">
      <c r="L2064" s="264">
        <f>Member!A2064</f>
        <v>0</v>
      </c>
      <c r="M2064">
        <f>SUMIF(Erfassung4!BD:BD,L2064,Erfassung4!BW:BW)</f>
        <v>0</v>
      </c>
      <c r="N2064">
        <f>SUMIF(Erfassung4!BD:BD,L2064,Erfassung4!BG:BG)</f>
        <v>0</v>
      </c>
      <c r="O2064">
        <f t="shared" si="81"/>
        <v>0</v>
      </c>
      <c r="P2064">
        <f t="shared" si="80"/>
        <v>1</v>
      </c>
    </row>
    <row r="2065" spans="12:16" x14ac:dyDescent="0.25">
      <c r="L2065" s="264">
        <f>Member!A2065</f>
        <v>0</v>
      </c>
      <c r="M2065">
        <f>SUMIF(Erfassung4!BD:BD,L2065,Erfassung4!BW:BW)</f>
        <v>0</v>
      </c>
      <c r="N2065">
        <f>SUMIF(Erfassung4!BD:BD,L2065,Erfassung4!BG:BG)</f>
        <v>0</v>
      </c>
      <c r="O2065">
        <f t="shared" si="81"/>
        <v>0</v>
      </c>
      <c r="P2065">
        <f t="shared" si="80"/>
        <v>1</v>
      </c>
    </row>
    <row r="2066" spans="12:16" x14ac:dyDescent="0.25">
      <c r="L2066" s="264">
        <f>Member!A2066</f>
        <v>0</v>
      </c>
      <c r="M2066">
        <f>SUMIF(Erfassung4!BD:BD,L2066,Erfassung4!BW:BW)</f>
        <v>0</v>
      </c>
      <c r="N2066">
        <f>SUMIF(Erfassung4!BD:BD,L2066,Erfassung4!BG:BG)</f>
        <v>0</v>
      </c>
      <c r="O2066">
        <f t="shared" si="81"/>
        <v>0</v>
      </c>
      <c r="P2066">
        <f t="shared" si="80"/>
        <v>1</v>
      </c>
    </row>
    <row r="2067" spans="12:16" x14ac:dyDescent="0.25">
      <c r="L2067" s="264">
        <f>Member!A2067</f>
        <v>0</v>
      </c>
      <c r="M2067">
        <f>SUMIF(Erfassung4!BD:BD,L2067,Erfassung4!BW:BW)</f>
        <v>0</v>
      </c>
      <c r="N2067">
        <f>SUMIF(Erfassung4!BD:BD,L2067,Erfassung4!BG:BG)</f>
        <v>0</v>
      </c>
      <c r="O2067">
        <f t="shared" si="81"/>
        <v>0</v>
      </c>
      <c r="P2067">
        <f t="shared" si="80"/>
        <v>1</v>
      </c>
    </row>
    <row r="2068" spans="12:16" x14ac:dyDescent="0.25">
      <c r="L2068" s="264">
        <f>Member!A2068</f>
        <v>0</v>
      </c>
      <c r="M2068">
        <f>SUMIF(Erfassung4!BD:BD,L2068,Erfassung4!BW:BW)</f>
        <v>0</v>
      </c>
      <c r="N2068">
        <f>SUMIF(Erfassung4!BD:BD,L2068,Erfassung4!BG:BG)</f>
        <v>0</v>
      </c>
      <c r="O2068">
        <f t="shared" si="81"/>
        <v>0</v>
      </c>
      <c r="P2068">
        <f t="shared" si="80"/>
        <v>1</v>
      </c>
    </row>
    <row r="2069" spans="12:16" x14ac:dyDescent="0.25">
      <c r="L2069" s="264">
        <f>Member!A2069</f>
        <v>0</v>
      </c>
      <c r="M2069">
        <f>SUMIF(Erfassung4!BD:BD,L2069,Erfassung4!BW:BW)</f>
        <v>0</v>
      </c>
      <c r="N2069">
        <f>SUMIF(Erfassung4!BD:BD,L2069,Erfassung4!BG:BG)</f>
        <v>0</v>
      </c>
      <c r="O2069">
        <f t="shared" si="81"/>
        <v>0</v>
      </c>
      <c r="P2069">
        <f t="shared" si="80"/>
        <v>1</v>
      </c>
    </row>
    <row r="2070" spans="12:16" x14ac:dyDescent="0.25">
      <c r="L2070" s="264">
        <f>Member!A2070</f>
        <v>0</v>
      </c>
      <c r="M2070">
        <f>SUMIF(Erfassung4!BD:BD,L2070,Erfassung4!BW:BW)</f>
        <v>0</v>
      </c>
      <c r="N2070">
        <f>SUMIF(Erfassung4!BD:BD,L2070,Erfassung4!BG:BG)</f>
        <v>0</v>
      </c>
      <c r="O2070">
        <f t="shared" si="81"/>
        <v>0</v>
      </c>
      <c r="P2070">
        <f t="shared" si="80"/>
        <v>1</v>
      </c>
    </row>
    <row r="2071" spans="12:16" x14ac:dyDescent="0.25">
      <c r="L2071" s="264">
        <f>Member!A2071</f>
        <v>0</v>
      </c>
      <c r="M2071">
        <f>SUMIF(Erfassung4!BD:BD,L2071,Erfassung4!BW:BW)</f>
        <v>0</v>
      </c>
      <c r="N2071">
        <f>SUMIF(Erfassung4!BD:BD,L2071,Erfassung4!BG:BG)</f>
        <v>0</v>
      </c>
      <c r="O2071">
        <f t="shared" si="81"/>
        <v>0</v>
      </c>
      <c r="P2071">
        <f t="shared" si="80"/>
        <v>1</v>
      </c>
    </row>
    <row r="2072" spans="12:16" x14ac:dyDescent="0.25">
      <c r="L2072" s="264">
        <f>Member!A2072</f>
        <v>0</v>
      </c>
      <c r="M2072">
        <f>SUMIF(Erfassung4!BD:BD,L2072,Erfassung4!BW:BW)</f>
        <v>0</v>
      </c>
      <c r="N2072">
        <f>SUMIF(Erfassung4!BD:BD,L2072,Erfassung4!BG:BG)</f>
        <v>0</v>
      </c>
      <c r="O2072">
        <f t="shared" si="81"/>
        <v>0</v>
      </c>
      <c r="P2072">
        <f t="shared" si="80"/>
        <v>1</v>
      </c>
    </row>
    <row r="2073" spans="12:16" x14ac:dyDescent="0.25">
      <c r="L2073" s="264">
        <f>Member!A2073</f>
        <v>0</v>
      </c>
      <c r="M2073">
        <f>SUMIF(Erfassung4!BD:BD,L2073,Erfassung4!BW:BW)</f>
        <v>0</v>
      </c>
      <c r="N2073">
        <f>SUMIF(Erfassung4!BD:BD,L2073,Erfassung4!BG:BG)</f>
        <v>0</v>
      </c>
      <c r="O2073">
        <f t="shared" si="81"/>
        <v>0</v>
      </c>
      <c r="P2073">
        <f t="shared" si="80"/>
        <v>1</v>
      </c>
    </row>
    <row r="2074" spans="12:16" x14ac:dyDescent="0.25">
      <c r="L2074" s="264">
        <f>Member!A2074</f>
        <v>0</v>
      </c>
      <c r="M2074">
        <f>SUMIF(Erfassung4!BD:BD,L2074,Erfassung4!BW:BW)</f>
        <v>0</v>
      </c>
      <c r="N2074">
        <f>SUMIF(Erfassung4!BD:BD,L2074,Erfassung4!BG:BG)</f>
        <v>0</v>
      </c>
      <c r="O2074">
        <f t="shared" si="81"/>
        <v>0</v>
      </c>
      <c r="P2074">
        <f t="shared" si="80"/>
        <v>1</v>
      </c>
    </row>
    <row r="2075" spans="12:16" x14ac:dyDescent="0.25">
      <c r="L2075" s="264">
        <f>Member!A2075</f>
        <v>0</v>
      </c>
      <c r="M2075">
        <f>SUMIF(Erfassung4!BD:BD,L2075,Erfassung4!BW:BW)</f>
        <v>0</v>
      </c>
      <c r="N2075">
        <f>SUMIF(Erfassung4!BD:BD,L2075,Erfassung4!BG:BG)</f>
        <v>0</v>
      </c>
      <c r="O2075">
        <f t="shared" si="81"/>
        <v>0</v>
      </c>
      <c r="P2075">
        <f t="shared" si="80"/>
        <v>1</v>
      </c>
    </row>
    <row r="2076" spans="12:16" x14ac:dyDescent="0.25">
      <c r="L2076" s="264">
        <f>Member!A2076</f>
        <v>0</v>
      </c>
      <c r="M2076">
        <f>SUMIF(Erfassung4!BD:BD,L2076,Erfassung4!BW:BW)</f>
        <v>0</v>
      </c>
      <c r="N2076">
        <f>SUMIF(Erfassung4!BD:BD,L2076,Erfassung4!BG:BG)</f>
        <v>0</v>
      </c>
      <c r="O2076">
        <f t="shared" si="81"/>
        <v>0</v>
      </c>
      <c r="P2076">
        <f t="shared" si="80"/>
        <v>1</v>
      </c>
    </row>
    <row r="2077" spans="12:16" x14ac:dyDescent="0.25">
      <c r="L2077" s="264">
        <f>Member!A2077</f>
        <v>0</v>
      </c>
      <c r="M2077">
        <f>SUMIF(Erfassung4!BD:BD,L2077,Erfassung4!BW:BW)</f>
        <v>0</v>
      </c>
      <c r="N2077">
        <f>SUMIF(Erfassung4!BD:BD,L2077,Erfassung4!BG:BG)</f>
        <v>0</v>
      </c>
      <c r="O2077">
        <f t="shared" si="81"/>
        <v>0</v>
      </c>
      <c r="P2077">
        <f t="shared" si="80"/>
        <v>1</v>
      </c>
    </row>
    <row r="2078" spans="12:16" x14ac:dyDescent="0.25">
      <c r="L2078" s="264">
        <f>Member!A2078</f>
        <v>0</v>
      </c>
      <c r="M2078">
        <f>SUMIF(Erfassung4!BD:BD,L2078,Erfassung4!BW:BW)</f>
        <v>0</v>
      </c>
      <c r="N2078">
        <f>SUMIF(Erfassung4!BD:BD,L2078,Erfassung4!BG:BG)</f>
        <v>0</v>
      </c>
      <c r="O2078">
        <f t="shared" si="81"/>
        <v>0</v>
      </c>
      <c r="P2078">
        <f t="shared" si="80"/>
        <v>1</v>
      </c>
    </row>
    <row r="2079" spans="12:16" x14ac:dyDescent="0.25">
      <c r="L2079" s="264">
        <f>Member!A2079</f>
        <v>0</v>
      </c>
      <c r="M2079">
        <f>SUMIF(Erfassung4!BD:BD,L2079,Erfassung4!BW:BW)</f>
        <v>0</v>
      </c>
      <c r="N2079">
        <f>SUMIF(Erfassung4!BD:BD,L2079,Erfassung4!BG:BG)</f>
        <v>0</v>
      </c>
      <c r="O2079">
        <f t="shared" si="81"/>
        <v>0</v>
      </c>
      <c r="P2079">
        <f t="shared" si="80"/>
        <v>1</v>
      </c>
    </row>
    <row r="2080" spans="12:16" x14ac:dyDescent="0.25">
      <c r="L2080" s="264">
        <f>Member!A2080</f>
        <v>0</v>
      </c>
      <c r="M2080">
        <f>SUMIF(Erfassung4!BD:BD,L2080,Erfassung4!BW:BW)</f>
        <v>0</v>
      </c>
      <c r="N2080">
        <f>SUMIF(Erfassung4!BD:BD,L2080,Erfassung4!BG:BG)</f>
        <v>0</v>
      </c>
      <c r="O2080">
        <f t="shared" si="81"/>
        <v>0</v>
      </c>
      <c r="P2080">
        <f t="shared" si="80"/>
        <v>1</v>
      </c>
    </row>
    <row r="2081" spans="12:16" x14ac:dyDescent="0.25">
      <c r="L2081" s="264">
        <f>Member!A2081</f>
        <v>0</v>
      </c>
      <c r="M2081">
        <f>SUMIF(Erfassung4!BD:BD,L2081,Erfassung4!BW:BW)</f>
        <v>0</v>
      </c>
      <c r="N2081">
        <f>SUMIF(Erfassung4!BD:BD,L2081,Erfassung4!BG:BG)</f>
        <v>0</v>
      </c>
      <c r="O2081">
        <f t="shared" si="81"/>
        <v>0</v>
      </c>
      <c r="P2081">
        <f t="shared" si="80"/>
        <v>1</v>
      </c>
    </row>
    <row r="2082" spans="12:16" x14ac:dyDescent="0.25">
      <c r="L2082" s="264">
        <f>Member!A2082</f>
        <v>0</v>
      </c>
      <c r="M2082">
        <f>SUMIF(Erfassung4!BD:BD,L2082,Erfassung4!BW:BW)</f>
        <v>0</v>
      </c>
      <c r="N2082">
        <f>SUMIF(Erfassung4!BD:BD,L2082,Erfassung4!BG:BG)</f>
        <v>0</v>
      </c>
      <c r="O2082">
        <f t="shared" si="81"/>
        <v>0</v>
      </c>
      <c r="P2082">
        <f t="shared" si="80"/>
        <v>1</v>
      </c>
    </row>
    <row r="2083" spans="12:16" x14ac:dyDescent="0.25">
      <c r="L2083" s="264">
        <f>Member!A2083</f>
        <v>0</v>
      </c>
      <c r="M2083">
        <f>SUMIF(Erfassung4!BD:BD,L2083,Erfassung4!BW:BW)</f>
        <v>0</v>
      </c>
      <c r="N2083">
        <f>SUMIF(Erfassung4!BD:BD,L2083,Erfassung4!BG:BG)</f>
        <v>0</v>
      </c>
      <c r="O2083">
        <f t="shared" si="81"/>
        <v>0</v>
      </c>
      <c r="P2083">
        <f t="shared" si="80"/>
        <v>1</v>
      </c>
    </row>
    <row r="2084" spans="12:16" x14ac:dyDescent="0.25">
      <c r="L2084" s="264">
        <f>Member!A2084</f>
        <v>0</v>
      </c>
      <c r="M2084">
        <f>SUMIF(Erfassung4!BD:BD,L2084,Erfassung4!BW:BW)</f>
        <v>0</v>
      </c>
      <c r="N2084">
        <f>SUMIF(Erfassung4!BD:BD,L2084,Erfassung4!BG:BG)</f>
        <v>0</v>
      </c>
      <c r="O2084">
        <f t="shared" si="81"/>
        <v>0</v>
      </c>
      <c r="P2084">
        <f t="shared" si="80"/>
        <v>1</v>
      </c>
    </row>
    <row r="2085" spans="12:16" x14ac:dyDescent="0.25">
      <c r="L2085" s="264">
        <f>Member!A2085</f>
        <v>0</v>
      </c>
      <c r="M2085">
        <f>SUMIF(Erfassung4!BD:BD,L2085,Erfassung4!BW:BW)</f>
        <v>0</v>
      </c>
      <c r="N2085">
        <f>SUMIF(Erfassung4!BD:BD,L2085,Erfassung4!BG:BG)</f>
        <v>0</v>
      </c>
      <c r="O2085">
        <f t="shared" si="81"/>
        <v>0</v>
      </c>
      <c r="P2085">
        <f t="shared" si="80"/>
        <v>1</v>
      </c>
    </row>
    <row r="2086" spans="12:16" x14ac:dyDescent="0.25">
      <c r="L2086" s="264">
        <f>Member!A2086</f>
        <v>0</v>
      </c>
      <c r="M2086">
        <f>SUMIF(Erfassung4!BD:BD,L2086,Erfassung4!BW:BW)</f>
        <v>0</v>
      </c>
      <c r="N2086">
        <f>SUMIF(Erfassung4!BD:BD,L2086,Erfassung4!BG:BG)</f>
        <v>0</v>
      </c>
      <c r="O2086">
        <f t="shared" si="81"/>
        <v>0</v>
      </c>
      <c r="P2086">
        <f t="shared" si="80"/>
        <v>1</v>
      </c>
    </row>
    <row r="2087" spans="12:16" x14ac:dyDescent="0.25">
      <c r="L2087" s="264">
        <f>Member!A2087</f>
        <v>0</v>
      </c>
      <c r="M2087">
        <f>SUMIF(Erfassung4!BD:BD,L2087,Erfassung4!BW:BW)</f>
        <v>0</v>
      </c>
      <c r="N2087">
        <f>SUMIF(Erfassung4!BD:BD,L2087,Erfassung4!BG:BG)</f>
        <v>0</v>
      </c>
      <c r="O2087">
        <f t="shared" si="81"/>
        <v>0</v>
      </c>
      <c r="P2087">
        <f t="shared" si="80"/>
        <v>1</v>
      </c>
    </row>
    <row r="2088" spans="12:16" x14ac:dyDescent="0.25">
      <c r="L2088" s="264">
        <f>Member!A2088</f>
        <v>0</v>
      </c>
      <c r="M2088">
        <f>SUMIF(Erfassung4!BD:BD,L2088,Erfassung4!BW:BW)</f>
        <v>0</v>
      </c>
      <c r="N2088">
        <f>SUMIF(Erfassung4!BD:BD,L2088,Erfassung4!BG:BG)</f>
        <v>0</v>
      </c>
      <c r="O2088">
        <f t="shared" si="81"/>
        <v>0</v>
      </c>
      <c r="P2088">
        <f t="shared" si="80"/>
        <v>1</v>
      </c>
    </row>
    <row r="2089" spans="12:16" x14ac:dyDescent="0.25">
      <c r="L2089" s="264">
        <f>Member!A2089</f>
        <v>0</v>
      </c>
      <c r="M2089">
        <f>SUMIF(Erfassung4!BD:BD,L2089,Erfassung4!BW:BW)</f>
        <v>0</v>
      </c>
      <c r="N2089">
        <f>SUMIF(Erfassung4!BD:BD,L2089,Erfassung4!BG:BG)</f>
        <v>0</v>
      </c>
      <c r="O2089">
        <f t="shared" si="81"/>
        <v>0</v>
      </c>
      <c r="P2089">
        <f t="shared" si="80"/>
        <v>1</v>
      </c>
    </row>
    <row r="2090" spans="12:16" x14ac:dyDescent="0.25">
      <c r="L2090" s="264">
        <f>Member!A2090</f>
        <v>0</v>
      </c>
      <c r="M2090">
        <f>SUMIF(Erfassung4!BD:BD,L2090,Erfassung4!BW:BW)</f>
        <v>0</v>
      </c>
      <c r="N2090">
        <f>SUMIF(Erfassung4!BD:BD,L2090,Erfassung4!BG:BG)</f>
        <v>0</v>
      </c>
      <c r="O2090">
        <f t="shared" si="81"/>
        <v>0</v>
      </c>
      <c r="P2090">
        <f t="shared" si="80"/>
        <v>1</v>
      </c>
    </row>
    <row r="2091" spans="12:16" x14ac:dyDescent="0.25">
      <c r="L2091" s="264">
        <f>Member!A2091</f>
        <v>0</v>
      </c>
      <c r="M2091">
        <f>SUMIF(Erfassung4!BD:BD,L2091,Erfassung4!BW:BW)</f>
        <v>0</v>
      </c>
      <c r="N2091">
        <f>SUMIF(Erfassung4!BD:BD,L2091,Erfassung4!BG:BG)</f>
        <v>0</v>
      </c>
      <c r="O2091">
        <f t="shared" si="81"/>
        <v>0</v>
      </c>
      <c r="P2091">
        <f t="shared" si="80"/>
        <v>1</v>
      </c>
    </row>
    <row r="2092" spans="12:16" x14ac:dyDescent="0.25">
      <c r="L2092" s="264">
        <f>Member!A2092</f>
        <v>0</v>
      </c>
      <c r="M2092">
        <f>SUMIF(Erfassung4!BD:BD,L2092,Erfassung4!BW:BW)</f>
        <v>0</v>
      </c>
      <c r="N2092">
        <f>SUMIF(Erfassung4!BD:BD,L2092,Erfassung4!BG:BG)</f>
        <v>0</v>
      </c>
      <c r="O2092">
        <f t="shared" si="81"/>
        <v>0</v>
      </c>
      <c r="P2092">
        <f t="shared" si="80"/>
        <v>1</v>
      </c>
    </row>
    <row r="2093" spans="12:16" x14ac:dyDescent="0.25">
      <c r="L2093" s="264">
        <f>Member!A2093</f>
        <v>0</v>
      </c>
      <c r="M2093">
        <f>SUMIF(Erfassung4!BD:BD,L2093,Erfassung4!BW:BW)</f>
        <v>0</v>
      </c>
      <c r="N2093">
        <f>SUMIF(Erfassung4!BD:BD,L2093,Erfassung4!BG:BG)</f>
        <v>0</v>
      </c>
      <c r="O2093">
        <f t="shared" si="81"/>
        <v>0</v>
      </c>
      <c r="P2093">
        <f t="shared" si="80"/>
        <v>1</v>
      </c>
    </row>
    <row r="2094" spans="12:16" x14ac:dyDescent="0.25">
      <c r="L2094" s="264">
        <f>Member!A2094</f>
        <v>0</v>
      </c>
      <c r="M2094">
        <f>SUMIF(Erfassung4!BD:BD,L2094,Erfassung4!BW:BW)</f>
        <v>0</v>
      </c>
      <c r="N2094">
        <f>SUMIF(Erfassung4!BD:BD,L2094,Erfassung4!BG:BG)</f>
        <v>0</v>
      </c>
      <c r="O2094">
        <f t="shared" si="81"/>
        <v>0</v>
      </c>
      <c r="P2094">
        <f t="shared" si="80"/>
        <v>1</v>
      </c>
    </row>
    <row r="2095" spans="12:16" x14ac:dyDescent="0.25">
      <c r="L2095" s="264">
        <f>Member!A2095</f>
        <v>0</v>
      </c>
      <c r="M2095">
        <f>SUMIF(Erfassung4!BD:BD,L2095,Erfassung4!BW:BW)</f>
        <v>0</v>
      </c>
      <c r="N2095">
        <f>SUMIF(Erfassung4!BD:BD,L2095,Erfassung4!BG:BG)</f>
        <v>0</v>
      </c>
      <c r="O2095">
        <f t="shared" si="81"/>
        <v>0</v>
      </c>
      <c r="P2095">
        <f t="shared" si="80"/>
        <v>1</v>
      </c>
    </row>
    <row r="2096" spans="12:16" x14ac:dyDescent="0.25">
      <c r="L2096" s="264">
        <f>Member!A2096</f>
        <v>0</v>
      </c>
      <c r="M2096">
        <f>SUMIF(Erfassung4!BD:BD,L2096,Erfassung4!BW:BW)</f>
        <v>0</v>
      </c>
      <c r="N2096">
        <f>SUMIF(Erfassung4!BD:BD,L2096,Erfassung4!BG:BG)</f>
        <v>0</v>
      </c>
      <c r="O2096">
        <f t="shared" si="81"/>
        <v>0</v>
      </c>
      <c r="P2096">
        <f t="shared" si="80"/>
        <v>1</v>
      </c>
    </row>
    <row r="2097" spans="12:16" x14ac:dyDescent="0.25">
      <c r="L2097" s="264">
        <f>Member!A2097</f>
        <v>0</v>
      </c>
      <c r="M2097">
        <f>SUMIF(Erfassung4!BD:BD,L2097,Erfassung4!BW:BW)</f>
        <v>0</v>
      </c>
      <c r="N2097">
        <f>SUMIF(Erfassung4!BD:BD,L2097,Erfassung4!BG:BG)</f>
        <v>0</v>
      </c>
      <c r="O2097">
        <f t="shared" si="81"/>
        <v>0</v>
      </c>
      <c r="P2097">
        <f t="shared" si="80"/>
        <v>1</v>
      </c>
    </row>
    <row r="2098" spans="12:16" x14ac:dyDescent="0.25">
      <c r="L2098" s="264">
        <f>Member!A2098</f>
        <v>0</v>
      </c>
      <c r="M2098">
        <f>SUMIF(Erfassung4!BD:BD,L2098,Erfassung4!BW:BW)</f>
        <v>0</v>
      </c>
      <c r="N2098">
        <f>SUMIF(Erfassung4!BD:BD,L2098,Erfassung4!BG:BG)</f>
        <v>0</v>
      </c>
      <c r="O2098">
        <f t="shared" si="81"/>
        <v>0</v>
      </c>
      <c r="P2098">
        <f t="shared" si="80"/>
        <v>1</v>
      </c>
    </row>
    <row r="2099" spans="12:16" x14ac:dyDescent="0.25">
      <c r="L2099" s="264">
        <f>Member!A2099</f>
        <v>0</v>
      </c>
      <c r="M2099">
        <f>SUMIF(Erfassung4!BD:BD,L2099,Erfassung4!BW:BW)</f>
        <v>0</v>
      </c>
      <c r="N2099">
        <f>SUMIF(Erfassung4!BD:BD,L2099,Erfassung4!BG:BG)</f>
        <v>0</v>
      </c>
      <c r="O2099">
        <f t="shared" si="81"/>
        <v>0</v>
      </c>
      <c r="P2099">
        <f t="shared" si="80"/>
        <v>1</v>
      </c>
    </row>
    <row r="2100" spans="12:16" x14ac:dyDescent="0.25">
      <c r="L2100" s="264">
        <f>Member!A2100</f>
        <v>0</v>
      </c>
      <c r="M2100">
        <f>SUMIF(Erfassung4!BD:BD,L2100,Erfassung4!BW:BW)</f>
        <v>0</v>
      </c>
      <c r="N2100">
        <f>SUMIF(Erfassung4!BD:BD,L2100,Erfassung4!BG:BG)</f>
        <v>0</v>
      </c>
      <c r="O2100">
        <f t="shared" si="81"/>
        <v>0</v>
      </c>
      <c r="P2100">
        <f t="shared" si="80"/>
        <v>1</v>
      </c>
    </row>
    <row r="2101" spans="12:16" x14ac:dyDescent="0.25">
      <c r="L2101" s="264">
        <f>Member!A2101</f>
        <v>0</v>
      </c>
      <c r="M2101">
        <f>SUMIF(Erfassung4!BD:BD,L2101,Erfassung4!BW:BW)</f>
        <v>0</v>
      </c>
      <c r="N2101">
        <f>SUMIF(Erfassung4!BD:BD,L2101,Erfassung4!BG:BG)</f>
        <v>0</v>
      </c>
      <c r="O2101">
        <f t="shared" si="81"/>
        <v>0</v>
      </c>
      <c r="P2101">
        <f t="shared" si="80"/>
        <v>1</v>
      </c>
    </row>
    <row r="2102" spans="12:16" x14ac:dyDescent="0.25">
      <c r="L2102" s="264">
        <f>Member!A2102</f>
        <v>0</v>
      </c>
      <c r="M2102">
        <f>SUMIF(Erfassung4!BD:BD,L2102,Erfassung4!BW:BW)</f>
        <v>0</v>
      </c>
      <c r="N2102">
        <f>SUMIF(Erfassung4!BD:BD,L2102,Erfassung4!BG:BG)</f>
        <v>0</v>
      </c>
      <c r="O2102">
        <f t="shared" si="81"/>
        <v>0</v>
      </c>
      <c r="P2102">
        <f t="shared" si="80"/>
        <v>1</v>
      </c>
    </row>
    <row r="2103" spans="12:16" x14ac:dyDescent="0.25">
      <c r="L2103" s="264">
        <f>Member!A2103</f>
        <v>0</v>
      </c>
      <c r="M2103">
        <f>SUMIF(Erfassung4!BD:BD,L2103,Erfassung4!BW:BW)</f>
        <v>0</v>
      </c>
      <c r="N2103">
        <f>SUMIF(Erfassung4!BD:BD,L2103,Erfassung4!BG:BG)</f>
        <v>0</v>
      </c>
      <c r="O2103">
        <f t="shared" si="81"/>
        <v>0</v>
      </c>
      <c r="P2103">
        <f t="shared" si="80"/>
        <v>1</v>
      </c>
    </row>
    <row r="2104" spans="12:16" x14ac:dyDescent="0.25">
      <c r="L2104" s="264">
        <f>Member!A2104</f>
        <v>0</v>
      </c>
      <c r="M2104">
        <f>SUMIF(Erfassung4!BD:BD,L2104,Erfassung4!BW:BW)</f>
        <v>0</v>
      </c>
      <c r="N2104">
        <f>SUMIF(Erfassung4!BD:BD,L2104,Erfassung4!BG:BG)</f>
        <v>0</v>
      </c>
      <c r="O2104">
        <f t="shared" si="81"/>
        <v>0</v>
      </c>
      <c r="P2104">
        <f t="shared" si="80"/>
        <v>1</v>
      </c>
    </row>
    <row r="2105" spans="12:16" x14ac:dyDescent="0.25">
      <c r="L2105" s="264">
        <f>Member!A2105</f>
        <v>0</v>
      </c>
      <c r="M2105">
        <f>SUMIF(Erfassung4!BD:BD,L2105,Erfassung4!BW:BW)</f>
        <v>0</v>
      </c>
      <c r="N2105">
        <f>SUMIF(Erfassung4!BD:BD,L2105,Erfassung4!BG:BG)</f>
        <v>0</v>
      </c>
      <c r="O2105">
        <f t="shared" si="81"/>
        <v>0</v>
      </c>
      <c r="P2105">
        <f t="shared" si="80"/>
        <v>1</v>
      </c>
    </row>
    <row r="2106" spans="12:16" x14ac:dyDescent="0.25">
      <c r="L2106" s="264">
        <f>Member!A2106</f>
        <v>0</v>
      </c>
      <c r="M2106">
        <f>SUMIF(Erfassung4!BD:BD,L2106,Erfassung4!BW:BW)</f>
        <v>0</v>
      </c>
      <c r="N2106">
        <f>SUMIF(Erfassung4!BD:BD,L2106,Erfassung4!BG:BG)</f>
        <v>0</v>
      </c>
      <c r="O2106">
        <f t="shared" si="81"/>
        <v>0</v>
      </c>
      <c r="P2106">
        <f t="shared" si="80"/>
        <v>1</v>
      </c>
    </row>
    <row r="2107" spans="12:16" x14ac:dyDescent="0.25">
      <c r="L2107" s="264">
        <f>Member!A2107</f>
        <v>0</v>
      </c>
      <c r="M2107">
        <f>SUMIF(Erfassung4!BD:BD,L2107,Erfassung4!BW:BW)</f>
        <v>0</v>
      </c>
      <c r="N2107">
        <f>SUMIF(Erfassung4!BD:BD,L2107,Erfassung4!BG:BG)</f>
        <v>0</v>
      </c>
      <c r="O2107">
        <f t="shared" si="81"/>
        <v>0</v>
      </c>
      <c r="P2107">
        <f t="shared" si="80"/>
        <v>1</v>
      </c>
    </row>
    <row r="2108" spans="12:16" x14ac:dyDescent="0.25">
      <c r="L2108" s="264">
        <f>Member!A2108</f>
        <v>0</v>
      </c>
      <c r="M2108">
        <f>SUMIF(Erfassung4!BD:BD,L2108,Erfassung4!BW:BW)</f>
        <v>0</v>
      </c>
      <c r="N2108">
        <f>SUMIF(Erfassung4!BD:BD,L2108,Erfassung4!BG:BG)</f>
        <v>0</v>
      </c>
      <c r="O2108">
        <f t="shared" si="81"/>
        <v>0</v>
      </c>
      <c r="P2108">
        <f t="shared" si="80"/>
        <v>1</v>
      </c>
    </row>
    <row r="2109" spans="12:16" x14ac:dyDescent="0.25">
      <c r="L2109" s="264">
        <f>Member!A2109</f>
        <v>0</v>
      </c>
      <c r="M2109">
        <f>SUMIF(Erfassung4!BD:BD,L2109,Erfassung4!BW:BW)</f>
        <v>0</v>
      </c>
      <c r="N2109">
        <f>SUMIF(Erfassung4!BD:BD,L2109,Erfassung4!BG:BG)</f>
        <v>0</v>
      </c>
      <c r="O2109">
        <f t="shared" si="81"/>
        <v>0</v>
      </c>
      <c r="P2109">
        <f t="shared" si="80"/>
        <v>1</v>
      </c>
    </row>
    <row r="2110" spans="12:16" x14ac:dyDescent="0.25">
      <c r="L2110" s="264">
        <f>Member!A2110</f>
        <v>0</v>
      </c>
      <c r="M2110">
        <f>SUMIF(Erfassung4!BD:BD,L2110,Erfassung4!BW:BW)</f>
        <v>0</v>
      </c>
      <c r="N2110">
        <f>SUMIF(Erfassung4!BD:BD,L2110,Erfassung4!BG:BG)</f>
        <v>0</v>
      </c>
      <c r="O2110">
        <f t="shared" si="81"/>
        <v>0</v>
      </c>
      <c r="P2110">
        <f t="shared" si="80"/>
        <v>1</v>
      </c>
    </row>
    <row r="2111" spans="12:16" x14ac:dyDescent="0.25">
      <c r="L2111" s="264">
        <f>Member!A2111</f>
        <v>0</v>
      </c>
      <c r="M2111">
        <f>SUMIF(Erfassung4!BD:BD,L2111,Erfassung4!BW:BW)</f>
        <v>0</v>
      </c>
      <c r="N2111">
        <f>SUMIF(Erfassung4!BD:BD,L2111,Erfassung4!BG:BG)</f>
        <v>0</v>
      </c>
      <c r="O2111">
        <f t="shared" si="81"/>
        <v>0</v>
      </c>
      <c r="P2111">
        <f t="shared" si="80"/>
        <v>1</v>
      </c>
    </row>
    <row r="2112" spans="12:16" x14ac:dyDescent="0.25">
      <c r="L2112" s="264">
        <f>Member!A2112</f>
        <v>0</v>
      </c>
      <c r="M2112">
        <f>SUMIF(Erfassung4!BD:BD,L2112,Erfassung4!BW:BW)</f>
        <v>0</v>
      </c>
      <c r="N2112">
        <f>SUMIF(Erfassung4!BD:BD,L2112,Erfassung4!BG:BG)</f>
        <v>0</v>
      </c>
      <c r="O2112">
        <f t="shared" si="81"/>
        <v>0</v>
      </c>
      <c r="P2112">
        <f t="shared" si="80"/>
        <v>1</v>
      </c>
    </row>
    <row r="2113" spans="12:16" x14ac:dyDescent="0.25">
      <c r="L2113" s="264">
        <f>Member!A2113</f>
        <v>0</v>
      </c>
      <c r="M2113">
        <f>SUMIF(Erfassung4!BD:BD,L2113,Erfassung4!BW:BW)</f>
        <v>0</v>
      </c>
      <c r="N2113">
        <f>SUMIF(Erfassung4!BD:BD,L2113,Erfassung4!BG:BG)</f>
        <v>0</v>
      </c>
      <c r="O2113">
        <f t="shared" si="81"/>
        <v>0</v>
      </c>
      <c r="P2113">
        <f t="shared" si="80"/>
        <v>1</v>
      </c>
    </row>
    <row r="2114" spans="12:16" x14ac:dyDescent="0.25">
      <c r="L2114" s="264">
        <f>Member!A2114</f>
        <v>0</v>
      </c>
      <c r="M2114">
        <f>SUMIF(Erfassung4!BD:BD,L2114,Erfassung4!BW:BW)</f>
        <v>0</v>
      </c>
      <c r="N2114">
        <f>SUMIF(Erfassung4!BD:BD,L2114,Erfassung4!BG:BG)</f>
        <v>0</v>
      </c>
      <c r="O2114">
        <f t="shared" si="81"/>
        <v>0</v>
      </c>
      <c r="P2114">
        <f t="shared" ref="P2114:P2177" si="82">RANK(O2114,O:O)</f>
        <v>1</v>
      </c>
    </row>
    <row r="2115" spans="12:16" x14ac:dyDescent="0.25">
      <c r="L2115" s="264">
        <f>Member!A2115</f>
        <v>0</v>
      </c>
      <c r="M2115">
        <f>SUMIF(Erfassung4!BD:BD,L2115,Erfassung4!BW:BW)</f>
        <v>0</v>
      </c>
      <c r="N2115">
        <f>SUMIF(Erfassung4!BD:BD,L2115,Erfassung4!BG:BG)</f>
        <v>0</v>
      </c>
      <c r="O2115">
        <f t="shared" ref="O2115:O2178" si="83">IF(N2115=0,0,M2115/N2115-ROW()/1000000000)</f>
        <v>0</v>
      </c>
      <c r="P2115">
        <f t="shared" si="82"/>
        <v>1</v>
      </c>
    </row>
    <row r="2116" spans="12:16" x14ac:dyDescent="0.25">
      <c r="L2116" s="264">
        <f>Member!A2116</f>
        <v>0</v>
      </c>
      <c r="M2116">
        <f>SUMIF(Erfassung4!BD:BD,L2116,Erfassung4!BW:BW)</f>
        <v>0</v>
      </c>
      <c r="N2116">
        <f>SUMIF(Erfassung4!BD:BD,L2116,Erfassung4!BG:BG)</f>
        <v>0</v>
      </c>
      <c r="O2116">
        <f t="shared" si="83"/>
        <v>0</v>
      </c>
      <c r="P2116">
        <f t="shared" si="82"/>
        <v>1</v>
      </c>
    </row>
    <row r="2117" spans="12:16" x14ac:dyDescent="0.25">
      <c r="L2117" s="264">
        <f>Member!A2117</f>
        <v>0</v>
      </c>
      <c r="M2117">
        <f>SUMIF(Erfassung4!BD:BD,L2117,Erfassung4!BW:BW)</f>
        <v>0</v>
      </c>
      <c r="N2117">
        <f>SUMIF(Erfassung4!BD:BD,L2117,Erfassung4!BG:BG)</f>
        <v>0</v>
      </c>
      <c r="O2117">
        <f t="shared" si="83"/>
        <v>0</v>
      </c>
      <c r="P2117">
        <f t="shared" si="82"/>
        <v>1</v>
      </c>
    </row>
    <row r="2118" spans="12:16" x14ac:dyDescent="0.25">
      <c r="L2118" s="264">
        <f>Member!A2118</f>
        <v>0</v>
      </c>
      <c r="M2118">
        <f>SUMIF(Erfassung4!BD:BD,L2118,Erfassung4!BW:BW)</f>
        <v>0</v>
      </c>
      <c r="N2118">
        <f>SUMIF(Erfassung4!BD:BD,L2118,Erfassung4!BG:BG)</f>
        <v>0</v>
      </c>
      <c r="O2118">
        <f t="shared" si="83"/>
        <v>0</v>
      </c>
      <c r="P2118">
        <f t="shared" si="82"/>
        <v>1</v>
      </c>
    </row>
    <row r="2119" spans="12:16" x14ac:dyDescent="0.25">
      <c r="L2119" s="264">
        <f>Member!A2119</f>
        <v>0</v>
      </c>
      <c r="M2119">
        <f>SUMIF(Erfassung4!BD:BD,L2119,Erfassung4!BW:BW)</f>
        <v>0</v>
      </c>
      <c r="N2119">
        <f>SUMIF(Erfassung4!BD:BD,L2119,Erfassung4!BG:BG)</f>
        <v>0</v>
      </c>
      <c r="O2119">
        <f t="shared" si="83"/>
        <v>0</v>
      </c>
      <c r="P2119">
        <f t="shared" si="82"/>
        <v>1</v>
      </c>
    </row>
    <row r="2120" spans="12:16" x14ac:dyDescent="0.25">
      <c r="L2120" s="264">
        <f>Member!A2120</f>
        <v>0</v>
      </c>
      <c r="M2120">
        <f>SUMIF(Erfassung4!BD:BD,L2120,Erfassung4!BW:BW)</f>
        <v>0</v>
      </c>
      <c r="N2120">
        <f>SUMIF(Erfassung4!BD:BD,L2120,Erfassung4!BG:BG)</f>
        <v>0</v>
      </c>
      <c r="O2120">
        <f t="shared" si="83"/>
        <v>0</v>
      </c>
      <c r="P2120">
        <f t="shared" si="82"/>
        <v>1</v>
      </c>
    </row>
    <row r="2121" spans="12:16" x14ac:dyDescent="0.25">
      <c r="L2121" s="264">
        <f>Member!A2121</f>
        <v>0</v>
      </c>
      <c r="M2121">
        <f>SUMIF(Erfassung4!BD:BD,L2121,Erfassung4!BW:BW)</f>
        <v>0</v>
      </c>
      <c r="N2121">
        <f>SUMIF(Erfassung4!BD:BD,L2121,Erfassung4!BG:BG)</f>
        <v>0</v>
      </c>
      <c r="O2121">
        <f t="shared" si="83"/>
        <v>0</v>
      </c>
      <c r="P2121">
        <f t="shared" si="82"/>
        <v>1</v>
      </c>
    </row>
    <row r="2122" spans="12:16" x14ac:dyDescent="0.25">
      <c r="L2122" s="264">
        <f>Member!A2122</f>
        <v>0</v>
      </c>
      <c r="M2122">
        <f>SUMIF(Erfassung4!BD:BD,L2122,Erfassung4!BW:BW)</f>
        <v>0</v>
      </c>
      <c r="N2122">
        <f>SUMIF(Erfassung4!BD:BD,L2122,Erfassung4!BG:BG)</f>
        <v>0</v>
      </c>
      <c r="O2122">
        <f t="shared" si="83"/>
        <v>0</v>
      </c>
      <c r="P2122">
        <f t="shared" si="82"/>
        <v>1</v>
      </c>
    </row>
    <row r="2123" spans="12:16" x14ac:dyDescent="0.25">
      <c r="L2123" s="264">
        <f>Member!A2123</f>
        <v>0</v>
      </c>
      <c r="M2123">
        <f>SUMIF(Erfassung4!BD:BD,L2123,Erfassung4!BW:BW)</f>
        <v>0</v>
      </c>
      <c r="N2123">
        <f>SUMIF(Erfassung4!BD:BD,L2123,Erfassung4!BG:BG)</f>
        <v>0</v>
      </c>
      <c r="O2123">
        <f t="shared" si="83"/>
        <v>0</v>
      </c>
      <c r="P2123">
        <f t="shared" si="82"/>
        <v>1</v>
      </c>
    </row>
    <row r="2124" spans="12:16" x14ac:dyDescent="0.25">
      <c r="L2124" s="264">
        <f>Member!A2124</f>
        <v>0</v>
      </c>
      <c r="M2124">
        <f>SUMIF(Erfassung4!BD:BD,L2124,Erfassung4!BW:BW)</f>
        <v>0</v>
      </c>
      <c r="N2124">
        <f>SUMIF(Erfassung4!BD:BD,L2124,Erfassung4!BG:BG)</f>
        <v>0</v>
      </c>
      <c r="O2124">
        <f t="shared" si="83"/>
        <v>0</v>
      </c>
      <c r="P2124">
        <f t="shared" si="82"/>
        <v>1</v>
      </c>
    </row>
    <row r="2125" spans="12:16" x14ac:dyDescent="0.25">
      <c r="L2125" s="264">
        <f>Member!A2125</f>
        <v>0</v>
      </c>
      <c r="M2125">
        <f>SUMIF(Erfassung4!BD:BD,L2125,Erfassung4!BW:BW)</f>
        <v>0</v>
      </c>
      <c r="N2125">
        <f>SUMIF(Erfassung4!BD:BD,L2125,Erfassung4!BG:BG)</f>
        <v>0</v>
      </c>
      <c r="O2125">
        <f t="shared" si="83"/>
        <v>0</v>
      </c>
      <c r="P2125">
        <f t="shared" si="82"/>
        <v>1</v>
      </c>
    </row>
    <row r="2126" spans="12:16" x14ac:dyDescent="0.25">
      <c r="L2126" s="264">
        <f>Member!A2126</f>
        <v>0</v>
      </c>
      <c r="M2126">
        <f>SUMIF(Erfassung4!BD:BD,L2126,Erfassung4!BW:BW)</f>
        <v>0</v>
      </c>
      <c r="N2126">
        <f>SUMIF(Erfassung4!BD:BD,L2126,Erfassung4!BG:BG)</f>
        <v>0</v>
      </c>
      <c r="O2126">
        <f t="shared" si="83"/>
        <v>0</v>
      </c>
      <c r="P2126">
        <f t="shared" si="82"/>
        <v>1</v>
      </c>
    </row>
    <row r="2127" spans="12:16" x14ac:dyDescent="0.25">
      <c r="L2127" s="264">
        <f>Member!A2127</f>
        <v>0</v>
      </c>
      <c r="M2127">
        <f>SUMIF(Erfassung4!BD:BD,L2127,Erfassung4!BW:BW)</f>
        <v>0</v>
      </c>
      <c r="N2127">
        <f>SUMIF(Erfassung4!BD:BD,L2127,Erfassung4!BG:BG)</f>
        <v>0</v>
      </c>
      <c r="O2127">
        <f t="shared" si="83"/>
        <v>0</v>
      </c>
      <c r="P2127">
        <f t="shared" si="82"/>
        <v>1</v>
      </c>
    </row>
    <row r="2128" spans="12:16" x14ac:dyDescent="0.25">
      <c r="L2128" s="264">
        <f>Member!A2128</f>
        <v>0</v>
      </c>
      <c r="M2128">
        <f>SUMIF(Erfassung4!BD:BD,L2128,Erfassung4!BW:BW)</f>
        <v>0</v>
      </c>
      <c r="N2128">
        <f>SUMIF(Erfassung4!BD:BD,L2128,Erfassung4!BG:BG)</f>
        <v>0</v>
      </c>
      <c r="O2128">
        <f t="shared" si="83"/>
        <v>0</v>
      </c>
      <c r="P2128">
        <f t="shared" si="82"/>
        <v>1</v>
      </c>
    </row>
    <row r="2129" spans="12:16" x14ac:dyDescent="0.25">
      <c r="L2129" s="264">
        <f>Member!A2129</f>
        <v>0</v>
      </c>
      <c r="M2129">
        <f>SUMIF(Erfassung4!BD:BD,L2129,Erfassung4!BW:BW)</f>
        <v>0</v>
      </c>
      <c r="N2129">
        <f>SUMIF(Erfassung4!BD:BD,L2129,Erfassung4!BG:BG)</f>
        <v>0</v>
      </c>
      <c r="O2129">
        <f t="shared" si="83"/>
        <v>0</v>
      </c>
      <c r="P2129">
        <f t="shared" si="82"/>
        <v>1</v>
      </c>
    </row>
    <row r="2130" spans="12:16" x14ac:dyDescent="0.25">
      <c r="L2130" s="264">
        <f>Member!A2130</f>
        <v>0</v>
      </c>
      <c r="M2130">
        <f>SUMIF(Erfassung4!BD:BD,L2130,Erfassung4!BW:BW)</f>
        <v>0</v>
      </c>
      <c r="N2130">
        <f>SUMIF(Erfassung4!BD:BD,L2130,Erfassung4!BG:BG)</f>
        <v>0</v>
      </c>
      <c r="O2130">
        <f t="shared" si="83"/>
        <v>0</v>
      </c>
      <c r="P2130">
        <f t="shared" si="82"/>
        <v>1</v>
      </c>
    </row>
    <row r="2131" spans="12:16" x14ac:dyDescent="0.25">
      <c r="L2131" s="264">
        <f>Member!A2131</f>
        <v>0</v>
      </c>
      <c r="M2131">
        <f>SUMIF(Erfassung4!BD:BD,L2131,Erfassung4!BW:BW)</f>
        <v>0</v>
      </c>
      <c r="N2131">
        <f>SUMIF(Erfassung4!BD:BD,L2131,Erfassung4!BG:BG)</f>
        <v>0</v>
      </c>
      <c r="O2131">
        <f t="shared" si="83"/>
        <v>0</v>
      </c>
      <c r="P2131">
        <f t="shared" si="82"/>
        <v>1</v>
      </c>
    </row>
    <row r="2132" spans="12:16" x14ac:dyDescent="0.25">
      <c r="L2132" s="264">
        <f>Member!A2132</f>
        <v>0</v>
      </c>
      <c r="M2132">
        <f>SUMIF(Erfassung4!BD:BD,L2132,Erfassung4!BW:BW)</f>
        <v>0</v>
      </c>
      <c r="N2132">
        <f>SUMIF(Erfassung4!BD:BD,L2132,Erfassung4!BG:BG)</f>
        <v>0</v>
      </c>
      <c r="O2132">
        <f t="shared" si="83"/>
        <v>0</v>
      </c>
      <c r="P2132">
        <f t="shared" si="82"/>
        <v>1</v>
      </c>
    </row>
    <row r="2133" spans="12:16" x14ac:dyDescent="0.25">
      <c r="L2133" s="264">
        <f>Member!A2133</f>
        <v>0</v>
      </c>
      <c r="M2133">
        <f>SUMIF(Erfassung4!BD:BD,L2133,Erfassung4!BW:BW)</f>
        <v>0</v>
      </c>
      <c r="N2133">
        <f>SUMIF(Erfassung4!BD:BD,L2133,Erfassung4!BG:BG)</f>
        <v>0</v>
      </c>
      <c r="O2133">
        <f t="shared" si="83"/>
        <v>0</v>
      </c>
      <c r="P2133">
        <f t="shared" si="82"/>
        <v>1</v>
      </c>
    </row>
    <row r="2134" spans="12:16" x14ac:dyDescent="0.25">
      <c r="L2134" s="264">
        <f>Member!A2134</f>
        <v>0</v>
      </c>
      <c r="M2134">
        <f>SUMIF(Erfassung4!BD:BD,L2134,Erfassung4!BW:BW)</f>
        <v>0</v>
      </c>
      <c r="N2134">
        <f>SUMIF(Erfassung4!BD:BD,L2134,Erfassung4!BG:BG)</f>
        <v>0</v>
      </c>
      <c r="O2134">
        <f t="shared" si="83"/>
        <v>0</v>
      </c>
      <c r="P2134">
        <f t="shared" si="82"/>
        <v>1</v>
      </c>
    </row>
    <row r="2135" spans="12:16" x14ac:dyDescent="0.25">
      <c r="L2135" s="264">
        <f>Member!A2135</f>
        <v>0</v>
      </c>
      <c r="M2135">
        <f>SUMIF(Erfassung4!BD:BD,L2135,Erfassung4!BW:BW)</f>
        <v>0</v>
      </c>
      <c r="N2135">
        <f>SUMIF(Erfassung4!BD:BD,L2135,Erfassung4!BG:BG)</f>
        <v>0</v>
      </c>
      <c r="O2135">
        <f t="shared" si="83"/>
        <v>0</v>
      </c>
      <c r="P2135">
        <f t="shared" si="82"/>
        <v>1</v>
      </c>
    </row>
    <row r="2136" spans="12:16" x14ac:dyDescent="0.25">
      <c r="L2136" s="264">
        <f>Member!A2136</f>
        <v>0</v>
      </c>
      <c r="M2136">
        <f>SUMIF(Erfassung4!BD:BD,L2136,Erfassung4!BW:BW)</f>
        <v>0</v>
      </c>
      <c r="N2136">
        <f>SUMIF(Erfassung4!BD:BD,L2136,Erfassung4!BG:BG)</f>
        <v>0</v>
      </c>
      <c r="O2136">
        <f t="shared" si="83"/>
        <v>0</v>
      </c>
      <c r="P2136">
        <f t="shared" si="82"/>
        <v>1</v>
      </c>
    </row>
    <row r="2137" spans="12:16" x14ac:dyDescent="0.25">
      <c r="L2137" s="264">
        <f>Member!A2137</f>
        <v>0</v>
      </c>
      <c r="M2137">
        <f>SUMIF(Erfassung4!BD:BD,L2137,Erfassung4!BW:BW)</f>
        <v>0</v>
      </c>
      <c r="N2137">
        <f>SUMIF(Erfassung4!BD:BD,L2137,Erfassung4!BG:BG)</f>
        <v>0</v>
      </c>
      <c r="O2137">
        <f t="shared" si="83"/>
        <v>0</v>
      </c>
      <c r="P2137">
        <f t="shared" si="82"/>
        <v>1</v>
      </c>
    </row>
    <row r="2138" spans="12:16" x14ac:dyDescent="0.25">
      <c r="L2138" s="264">
        <f>Member!A2138</f>
        <v>0</v>
      </c>
      <c r="M2138">
        <f>SUMIF(Erfassung4!BD:BD,L2138,Erfassung4!BW:BW)</f>
        <v>0</v>
      </c>
      <c r="N2138">
        <f>SUMIF(Erfassung4!BD:BD,L2138,Erfassung4!BG:BG)</f>
        <v>0</v>
      </c>
      <c r="O2138">
        <f t="shared" si="83"/>
        <v>0</v>
      </c>
      <c r="P2138">
        <f t="shared" si="82"/>
        <v>1</v>
      </c>
    </row>
    <row r="2139" spans="12:16" x14ac:dyDescent="0.25">
      <c r="L2139" s="264">
        <f>Member!A2139</f>
        <v>0</v>
      </c>
      <c r="M2139">
        <f>SUMIF(Erfassung4!BD:BD,L2139,Erfassung4!BW:BW)</f>
        <v>0</v>
      </c>
      <c r="N2139">
        <f>SUMIF(Erfassung4!BD:BD,L2139,Erfassung4!BG:BG)</f>
        <v>0</v>
      </c>
      <c r="O2139">
        <f t="shared" si="83"/>
        <v>0</v>
      </c>
      <c r="P2139">
        <f t="shared" si="82"/>
        <v>1</v>
      </c>
    </row>
    <row r="2140" spans="12:16" x14ac:dyDescent="0.25">
      <c r="L2140" s="264">
        <f>Member!A2140</f>
        <v>0</v>
      </c>
      <c r="M2140">
        <f>SUMIF(Erfassung4!BD:BD,L2140,Erfassung4!BW:BW)</f>
        <v>0</v>
      </c>
      <c r="N2140">
        <f>SUMIF(Erfassung4!BD:BD,L2140,Erfassung4!BG:BG)</f>
        <v>0</v>
      </c>
      <c r="O2140">
        <f t="shared" si="83"/>
        <v>0</v>
      </c>
      <c r="P2140">
        <f t="shared" si="82"/>
        <v>1</v>
      </c>
    </row>
    <row r="2141" spans="12:16" x14ac:dyDescent="0.25">
      <c r="L2141" s="264">
        <f>Member!A2141</f>
        <v>0</v>
      </c>
      <c r="M2141">
        <f>SUMIF(Erfassung4!BD:BD,L2141,Erfassung4!BW:BW)</f>
        <v>0</v>
      </c>
      <c r="N2141">
        <f>SUMIF(Erfassung4!BD:BD,L2141,Erfassung4!BG:BG)</f>
        <v>0</v>
      </c>
      <c r="O2141">
        <f t="shared" si="83"/>
        <v>0</v>
      </c>
      <c r="P2141">
        <f t="shared" si="82"/>
        <v>1</v>
      </c>
    </row>
    <row r="2142" spans="12:16" x14ac:dyDescent="0.25">
      <c r="L2142" s="264">
        <f>Member!A2142</f>
        <v>0</v>
      </c>
      <c r="M2142">
        <f>SUMIF(Erfassung4!BD:BD,L2142,Erfassung4!BW:BW)</f>
        <v>0</v>
      </c>
      <c r="N2142">
        <f>SUMIF(Erfassung4!BD:BD,L2142,Erfassung4!BG:BG)</f>
        <v>0</v>
      </c>
      <c r="O2142">
        <f t="shared" si="83"/>
        <v>0</v>
      </c>
      <c r="P2142">
        <f t="shared" si="82"/>
        <v>1</v>
      </c>
    </row>
    <row r="2143" spans="12:16" x14ac:dyDescent="0.25">
      <c r="L2143" s="264">
        <f>Member!A2143</f>
        <v>0</v>
      </c>
      <c r="M2143">
        <f>SUMIF(Erfassung4!BD:BD,L2143,Erfassung4!BW:BW)</f>
        <v>0</v>
      </c>
      <c r="N2143">
        <f>SUMIF(Erfassung4!BD:BD,L2143,Erfassung4!BG:BG)</f>
        <v>0</v>
      </c>
      <c r="O2143">
        <f t="shared" si="83"/>
        <v>0</v>
      </c>
      <c r="P2143">
        <f t="shared" si="82"/>
        <v>1</v>
      </c>
    </row>
    <row r="2144" spans="12:16" x14ac:dyDescent="0.25">
      <c r="L2144" s="264">
        <f>Member!A2144</f>
        <v>0</v>
      </c>
      <c r="M2144">
        <f>SUMIF(Erfassung4!BD:BD,L2144,Erfassung4!BW:BW)</f>
        <v>0</v>
      </c>
      <c r="N2144">
        <f>SUMIF(Erfassung4!BD:BD,L2144,Erfassung4!BG:BG)</f>
        <v>0</v>
      </c>
      <c r="O2144">
        <f t="shared" si="83"/>
        <v>0</v>
      </c>
      <c r="P2144">
        <f t="shared" si="82"/>
        <v>1</v>
      </c>
    </row>
    <row r="2145" spans="12:16" x14ac:dyDescent="0.25">
      <c r="L2145" s="264">
        <f>Member!A2145</f>
        <v>0</v>
      </c>
      <c r="M2145">
        <f>SUMIF(Erfassung4!BD:BD,L2145,Erfassung4!BW:BW)</f>
        <v>0</v>
      </c>
      <c r="N2145">
        <f>SUMIF(Erfassung4!BD:BD,L2145,Erfassung4!BG:BG)</f>
        <v>0</v>
      </c>
      <c r="O2145">
        <f t="shared" si="83"/>
        <v>0</v>
      </c>
      <c r="P2145">
        <f t="shared" si="82"/>
        <v>1</v>
      </c>
    </row>
    <row r="2146" spans="12:16" x14ac:dyDescent="0.25">
      <c r="L2146" s="264">
        <f>Member!A2146</f>
        <v>0</v>
      </c>
      <c r="M2146">
        <f>SUMIF(Erfassung4!BD:BD,L2146,Erfassung4!BW:BW)</f>
        <v>0</v>
      </c>
      <c r="N2146">
        <f>SUMIF(Erfassung4!BD:BD,L2146,Erfassung4!BG:BG)</f>
        <v>0</v>
      </c>
      <c r="O2146">
        <f t="shared" si="83"/>
        <v>0</v>
      </c>
      <c r="P2146">
        <f t="shared" si="82"/>
        <v>1</v>
      </c>
    </row>
    <row r="2147" spans="12:16" x14ac:dyDescent="0.25">
      <c r="L2147" s="264">
        <f>Member!A2147</f>
        <v>0</v>
      </c>
      <c r="M2147">
        <f>SUMIF(Erfassung4!BD:BD,L2147,Erfassung4!BW:BW)</f>
        <v>0</v>
      </c>
      <c r="N2147">
        <f>SUMIF(Erfassung4!BD:BD,L2147,Erfassung4!BG:BG)</f>
        <v>0</v>
      </c>
      <c r="O2147">
        <f t="shared" si="83"/>
        <v>0</v>
      </c>
      <c r="P2147">
        <f t="shared" si="82"/>
        <v>1</v>
      </c>
    </row>
    <row r="2148" spans="12:16" x14ac:dyDescent="0.25">
      <c r="L2148" s="264">
        <f>Member!A2148</f>
        <v>0</v>
      </c>
      <c r="M2148">
        <f>SUMIF(Erfassung4!BD:BD,L2148,Erfassung4!BW:BW)</f>
        <v>0</v>
      </c>
      <c r="N2148">
        <f>SUMIF(Erfassung4!BD:BD,L2148,Erfassung4!BG:BG)</f>
        <v>0</v>
      </c>
      <c r="O2148">
        <f t="shared" si="83"/>
        <v>0</v>
      </c>
      <c r="P2148">
        <f t="shared" si="82"/>
        <v>1</v>
      </c>
    </row>
    <row r="2149" spans="12:16" x14ac:dyDescent="0.25">
      <c r="L2149" s="264">
        <f>Member!A2149</f>
        <v>0</v>
      </c>
      <c r="M2149">
        <f>SUMIF(Erfassung4!BD:BD,L2149,Erfassung4!BW:BW)</f>
        <v>0</v>
      </c>
      <c r="N2149">
        <f>SUMIF(Erfassung4!BD:BD,L2149,Erfassung4!BG:BG)</f>
        <v>0</v>
      </c>
      <c r="O2149">
        <f t="shared" si="83"/>
        <v>0</v>
      </c>
      <c r="P2149">
        <f t="shared" si="82"/>
        <v>1</v>
      </c>
    </row>
    <row r="2150" spans="12:16" x14ac:dyDescent="0.25">
      <c r="L2150" s="264">
        <f>Member!A2150</f>
        <v>0</v>
      </c>
      <c r="M2150">
        <f>SUMIF(Erfassung4!BD:BD,L2150,Erfassung4!BW:BW)</f>
        <v>0</v>
      </c>
      <c r="N2150">
        <f>SUMIF(Erfassung4!BD:BD,L2150,Erfassung4!BG:BG)</f>
        <v>0</v>
      </c>
      <c r="O2150">
        <f t="shared" si="83"/>
        <v>0</v>
      </c>
      <c r="P2150">
        <f t="shared" si="82"/>
        <v>1</v>
      </c>
    </row>
    <row r="2151" spans="12:16" x14ac:dyDescent="0.25">
      <c r="L2151" s="264">
        <f>Member!A2151</f>
        <v>0</v>
      </c>
      <c r="M2151">
        <f>SUMIF(Erfassung4!BD:BD,L2151,Erfassung4!BW:BW)</f>
        <v>0</v>
      </c>
      <c r="N2151">
        <f>SUMIF(Erfassung4!BD:BD,L2151,Erfassung4!BG:BG)</f>
        <v>0</v>
      </c>
      <c r="O2151">
        <f t="shared" si="83"/>
        <v>0</v>
      </c>
      <c r="P2151">
        <f t="shared" si="82"/>
        <v>1</v>
      </c>
    </row>
    <row r="2152" spans="12:16" x14ac:dyDescent="0.25">
      <c r="L2152" s="264">
        <f>Member!A2152</f>
        <v>0</v>
      </c>
      <c r="M2152">
        <f>SUMIF(Erfassung4!BD:BD,L2152,Erfassung4!BW:BW)</f>
        <v>0</v>
      </c>
      <c r="N2152">
        <f>SUMIF(Erfassung4!BD:BD,L2152,Erfassung4!BG:BG)</f>
        <v>0</v>
      </c>
      <c r="O2152">
        <f t="shared" si="83"/>
        <v>0</v>
      </c>
      <c r="P2152">
        <f t="shared" si="82"/>
        <v>1</v>
      </c>
    </row>
    <row r="2153" spans="12:16" x14ac:dyDescent="0.25">
      <c r="L2153" s="264">
        <f>Member!A2153</f>
        <v>0</v>
      </c>
      <c r="M2153">
        <f>SUMIF(Erfassung4!BD:BD,L2153,Erfassung4!BW:BW)</f>
        <v>0</v>
      </c>
      <c r="N2153">
        <f>SUMIF(Erfassung4!BD:BD,L2153,Erfassung4!BG:BG)</f>
        <v>0</v>
      </c>
      <c r="O2153">
        <f t="shared" si="83"/>
        <v>0</v>
      </c>
      <c r="P2153">
        <f t="shared" si="82"/>
        <v>1</v>
      </c>
    </row>
    <row r="2154" spans="12:16" x14ac:dyDescent="0.25">
      <c r="L2154" s="264">
        <f>Member!A2154</f>
        <v>0</v>
      </c>
      <c r="M2154">
        <f>SUMIF(Erfassung4!BD:BD,L2154,Erfassung4!BW:BW)</f>
        <v>0</v>
      </c>
      <c r="N2154">
        <f>SUMIF(Erfassung4!BD:BD,L2154,Erfassung4!BG:BG)</f>
        <v>0</v>
      </c>
      <c r="O2154">
        <f t="shared" si="83"/>
        <v>0</v>
      </c>
      <c r="P2154">
        <f t="shared" si="82"/>
        <v>1</v>
      </c>
    </row>
    <row r="2155" spans="12:16" x14ac:dyDescent="0.25">
      <c r="L2155" s="264">
        <f>Member!A2155</f>
        <v>0</v>
      </c>
      <c r="M2155">
        <f>SUMIF(Erfassung4!BD:BD,L2155,Erfassung4!BW:BW)</f>
        <v>0</v>
      </c>
      <c r="N2155">
        <f>SUMIF(Erfassung4!BD:BD,L2155,Erfassung4!BG:BG)</f>
        <v>0</v>
      </c>
      <c r="O2155">
        <f t="shared" si="83"/>
        <v>0</v>
      </c>
      <c r="P2155">
        <f t="shared" si="82"/>
        <v>1</v>
      </c>
    </row>
    <row r="2156" spans="12:16" x14ac:dyDescent="0.25">
      <c r="L2156" s="264">
        <f>Member!A2156</f>
        <v>0</v>
      </c>
      <c r="M2156">
        <f>SUMIF(Erfassung4!BD:BD,L2156,Erfassung4!BW:BW)</f>
        <v>0</v>
      </c>
      <c r="N2156">
        <f>SUMIF(Erfassung4!BD:BD,L2156,Erfassung4!BG:BG)</f>
        <v>0</v>
      </c>
      <c r="O2156">
        <f t="shared" si="83"/>
        <v>0</v>
      </c>
      <c r="P2156">
        <f t="shared" si="82"/>
        <v>1</v>
      </c>
    </row>
    <row r="2157" spans="12:16" x14ac:dyDescent="0.25">
      <c r="L2157" s="264">
        <f>Member!A2157</f>
        <v>0</v>
      </c>
      <c r="M2157">
        <f>SUMIF(Erfassung4!BD:BD,L2157,Erfassung4!BW:BW)</f>
        <v>0</v>
      </c>
      <c r="N2157">
        <f>SUMIF(Erfassung4!BD:BD,L2157,Erfassung4!BG:BG)</f>
        <v>0</v>
      </c>
      <c r="O2157">
        <f t="shared" si="83"/>
        <v>0</v>
      </c>
      <c r="P2157">
        <f t="shared" si="82"/>
        <v>1</v>
      </c>
    </row>
    <row r="2158" spans="12:16" x14ac:dyDescent="0.25">
      <c r="L2158" s="264">
        <f>Member!A2158</f>
        <v>0</v>
      </c>
      <c r="M2158">
        <f>SUMIF(Erfassung4!BD:BD,L2158,Erfassung4!BW:BW)</f>
        <v>0</v>
      </c>
      <c r="N2158">
        <f>SUMIF(Erfassung4!BD:BD,L2158,Erfassung4!BG:BG)</f>
        <v>0</v>
      </c>
      <c r="O2158">
        <f t="shared" si="83"/>
        <v>0</v>
      </c>
      <c r="P2158">
        <f t="shared" si="82"/>
        <v>1</v>
      </c>
    </row>
    <row r="2159" spans="12:16" x14ac:dyDescent="0.25">
      <c r="L2159" s="264">
        <f>Member!A2159</f>
        <v>0</v>
      </c>
      <c r="M2159">
        <f>SUMIF(Erfassung4!BD:BD,L2159,Erfassung4!BW:BW)</f>
        <v>0</v>
      </c>
      <c r="N2159">
        <f>SUMIF(Erfassung4!BD:BD,L2159,Erfassung4!BG:BG)</f>
        <v>0</v>
      </c>
      <c r="O2159">
        <f t="shared" si="83"/>
        <v>0</v>
      </c>
      <c r="P2159">
        <f t="shared" si="82"/>
        <v>1</v>
      </c>
    </row>
    <row r="2160" spans="12:16" x14ac:dyDescent="0.25">
      <c r="L2160" s="264">
        <f>Member!A2160</f>
        <v>0</v>
      </c>
      <c r="M2160">
        <f>SUMIF(Erfassung4!BD:BD,L2160,Erfassung4!BW:BW)</f>
        <v>0</v>
      </c>
      <c r="N2160">
        <f>SUMIF(Erfassung4!BD:BD,L2160,Erfassung4!BG:BG)</f>
        <v>0</v>
      </c>
      <c r="O2160">
        <f t="shared" si="83"/>
        <v>0</v>
      </c>
      <c r="P2160">
        <f t="shared" si="82"/>
        <v>1</v>
      </c>
    </row>
    <row r="2161" spans="12:16" x14ac:dyDescent="0.25">
      <c r="L2161" s="264">
        <f>Member!A2161</f>
        <v>0</v>
      </c>
      <c r="M2161">
        <f>SUMIF(Erfassung4!BD:BD,L2161,Erfassung4!BW:BW)</f>
        <v>0</v>
      </c>
      <c r="N2161">
        <f>SUMIF(Erfassung4!BD:BD,L2161,Erfassung4!BG:BG)</f>
        <v>0</v>
      </c>
      <c r="O2161">
        <f t="shared" si="83"/>
        <v>0</v>
      </c>
      <c r="P2161">
        <f t="shared" si="82"/>
        <v>1</v>
      </c>
    </row>
    <row r="2162" spans="12:16" x14ac:dyDescent="0.25">
      <c r="L2162" s="264">
        <f>Member!A2162</f>
        <v>0</v>
      </c>
      <c r="M2162">
        <f>SUMIF(Erfassung4!BD:BD,L2162,Erfassung4!BW:BW)</f>
        <v>0</v>
      </c>
      <c r="N2162">
        <f>SUMIF(Erfassung4!BD:BD,L2162,Erfassung4!BG:BG)</f>
        <v>0</v>
      </c>
      <c r="O2162">
        <f t="shared" si="83"/>
        <v>0</v>
      </c>
      <c r="P2162">
        <f t="shared" si="82"/>
        <v>1</v>
      </c>
    </row>
    <row r="2163" spans="12:16" x14ac:dyDescent="0.25">
      <c r="L2163" s="264">
        <f>Member!A2163</f>
        <v>0</v>
      </c>
      <c r="M2163">
        <f>SUMIF(Erfassung4!BD:BD,L2163,Erfassung4!BW:BW)</f>
        <v>0</v>
      </c>
      <c r="N2163">
        <f>SUMIF(Erfassung4!BD:BD,L2163,Erfassung4!BG:BG)</f>
        <v>0</v>
      </c>
      <c r="O2163">
        <f t="shared" si="83"/>
        <v>0</v>
      </c>
      <c r="P2163">
        <f t="shared" si="82"/>
        <v>1</v>
      </c>
    </row>
    <row r="2164" spans="12:16" x14ac:dyDescent="0.25">
      <c r="L2164" s="264">
        <f>Member!A2164</f>
        <v>0</v>
      </c>
      <c r="M2164">
        <f>SUMIF(Erfassung4!BD:BD,L2164,Erfassung4!BW:BW)</f>
        <v>0</v>
      </c>
      <c r="N2164">
        <f>SUMIF(Erfassung4!BD:BD,L2164,Erfassung4!BG:BG)</f>
        <v>0</v>
      </c>
      <c r="O2164">
        <f t="shared" si="83"/>
        <v>0</v>
      </c>
      <c r="P2164">
        <f t="shared" si="82"/>
        <v>1</v>
      </c>
    </row>
    <row r="2165" spans="12:16" x14ac:dyDescent="0.25">
      <c r="L2165" s="264">
        <f>Member!A2165</f>
        <v>0</v>
      </c>
      <c r="M2165">
        <f>SUMIF(Erfassung4!BD:BD,L2165,Erfassung4!BW:BW)</f>
        <v>0</v>
      </c>
      <c r="N2165">
        <f>SUMIF(Erfassung4!BD:BD,L2165,Erfassung4!BG:BG)</f>
        <v>0</v>
      </c>
      <c r="O2165">
        <f t="shared" si="83"/>
        <v>0</v>
      </c>
      <c r="P2165">
        <f t="shared" si="82"/>
        <v>1</v>
      </c>
    </row>
    <row r="2166" spans="12:16" x14ac:dyDescent="0.25">
      <c r="L2166" s="264">
        <f>Member!A2166</f>
        <v>0</v>
      </c>
      <c r="M2166">
        <f>SUMIF(Erfassung4!BD:BD,L2166,Erfassung4!BW:BW)</f>
        <v>0</v>
      </c>
      <c r="N2166">
        <f>SUMIF(Erfassung4!BD:BD,L2166,Erfassung4!BG:BG)</f>
        <v>0</v>
      </c>
      <c r="O2166">
        <f t="shared" si="83"/>
        <v>0</v>
      </c>
      <c r="P2166">
        <f t="shared" si="82"/>
        <v>1</v>
      </c>
    </row>
    <row r="2167" spans="12:16" x14ac:dyDescent="0.25">
      <c r="L2167" s="264">
        <f>Member!A2167</f>
        <v>0</v>
      </c>
      <c r="M2167">
        <f>SUMIF(Erfassung4!BD:BD,L2167,Erfassung4!BW:BW)</f>
        <v>0</v>
      </c>
      <c r="N2167">
        <f>SUMIF(Erfassung4!BD:BD,L2167,Erfassung4!BG:BG)</f>
        <v>0</v>
      </c>
      <c r="O2167">
        <f t="shared" si="83"/>
        <v>0</v>
      </c>
      <c r="P2167">
        <f t="shared" si="82"/>
        <v>1</v>
      </c>
    </row>
    <row r="2168" spans="12:16" x14ac:dyDescent="0.25">
      <c r="L2168" s="264">
        <f>Member!A2168</f>
        <v>0</v>
      </c>
      <c r="M2168">
        <f>SUMIF(Erfassung4!BD:BD,L2168,Erfassung4!BW:BW)</f>
        <v>0</v>
      </c>
      <c r="N2168">
        <f>SUMIF(Erfassung4!BD:BD,L2168,Erfassung4!BG:BG)</f>
        <v>0</v>
      </c>
      <c r="O2168">
        <f t="shared" si="83"/>
        <v>0</v>
      </c>
      <c r="P2168">
        <f t="shared" si="82"/>
        <v>1</v>
      </c>
    </row>
    <row r="2169" spans="12:16" x14ac:dyDescent="0.25">
      <c r="L2169" s="264">
        <f>Member!A2169</f>
        <v>0</v>
      </c>
      <c r="M2169">
        <f>SUMIF(Erfassung4!BD:BD,L2169,Erfassung4!BW:BW)</f>
        <v>0</v>
      </c>
      <c r="N2169">
        <f>SUMIF(Erfassung4!BD:BD,L2169,Erfassung4!BG:BG)</f>
        <v>0</v>
      </c>
      <c r="O2169">
        <f t="shared" si="83"/>
        <v>0</v>
      </c>
      <c r="P2169">
        <f t="shared" si="82"/>
        <v>1</v>
      </c>
    </row>
    <row r="2170" spans="12:16" x14ac:dyDescent="0.25">
      <c r="L2170" s="264">
        <f>Member!A2170</f>
        <v>0</v>
      </c>
      <c r="M2170">
        <f>SUMIF(Erfassung4!BD:BD,L2170,Erfassung4!BW:BW)</f>
        <v>0</v>
      </c>
      <c r="N2170">
        <f>SUMIF(Erfassung4!BD:BD,L2170,Erfassung4!BG:BG)</f>
        <v>0</v>
      </c>
      <c r="O2170">
        <f t="shared" si="83"/>
        <v>0</v>
      </c>
      <c r="P2170">
        <f t="shared" si="82"/>
        <v>1</v>
      </c>
    </row>
    <row r="2171" spans="12:16" x14ac:dyDescent="0.25">
      <c r="L2171" s="264">
        <f>Member!A2171</f>
        <v>0</v>
      </c>
      <c r="M2171">
        <f>SUMIF(Erfassung4!BD:BD,L2171,Erfassung4!BW:BW)</f>
        <v>0</v>
      </c>
      <c r="N2171">
        <f>SUMIF(Erfassung4!BD:BD,L2171,Erfassung4!BG:BG)</f>
        <v>0</v>
      </c>
      <c r="O2171">
        <f t="shared" si="83"/>
        <v>0</v>
      </c>
      <c r="P2171">
        <f t="shared" si="82"/>
        <v>1</v>
      </c>
    </row>
    <row r="2172" spans="12:16" x14ac:dyDescent="0.25">
      <c r="L2172" s="264">
        <f>Member!A2172</f>
        <v>0</v>
      </c>
      <c r="M2172">
        <f>SUMIF(Erfassung4!BD:BD,L2172,Erfassung4!BW:BW)</f>
        <v>0</v>
      </c>
      <c r="N2172">
        <f>SUMIF(Erfassung4!BD:BD,L2172,Erfassung4!BG:BG)</f>
        <v>0</v>
      </c>
      <c r="O2172">
        <f t="shared" si="83"/>
        <v>0</v>
      </c>
      <c r="P2172">
        <f t="shared" si="82"/>
        <v>1</v>
      </c>
    </row>
    <row r="2173" spans="12:16" x14ac:dyDescent="0.25">
      <c r="L2173" s="264">
        <f>Member!A2173</f>
        <v>0</v>
      </c>
      <c r="M2173">
        <f>SUMIF(Erfassung4!BD:BD,L2173,Erfassung4!BW:BW)</f>
        <v>0</v>
      </c>
      <c r="N2173">
        <f>SUMIF(Erfassung4!BD:BD,L2173,Erfassung4!BG:BG)</f>
        <v>0</v>
      </c>
      <c r="O2173">
        <f t="shared" si="83"/>
        <v>0</v>
      </c>
      <c r="P2173">
        <f t="shared" si="82"/>
        <v>1</v>
      </c>
    </row>
    <row r="2174" spans="12:16" x14ac:dyDescent="0.25">
      <c r="L2174" s="264">
        <f>Member!A2174</f>
        <v>0</v>
      </c>
      <c r="M2174">
        <f>SUMIF(Erfassung4!BD:BD,L2174,Erfassung4!BW:BW)</f>
        <v>0</v>
      </c>
      <c r="N2174">
        <f>SUMIF(Erfassung4!BD:BD,L2174,Erfassung4!BG:BG)</f>
        <v>0</v>
      </c>
      <c r="O2174">
        <f t="shared" si="83"/>
        <v>0</v>
      </c>
      <c r="P2174">
        <f t="shared" si="82"/>
        <v>1</v>
      </c>
    </row>
    <row r="2175" spans="12:16" x14ac:dyDescent="0.25">
      <c r="L2175" s="264">
        <f>Member!A2175</f>
        <v>0</v>
      </c>
      <c r="M2175">
        <f>SUMIF(Erfassung4!BD:BD,L2175,Erfassung4!BW:BW)</f>
        <v>0</v>
      </c>
      <c r="N2175">
        <f>SUMIF(Erfassung4!BD:BD,L2175,Erfassung4!BG:BG)</f>
        <v>0</v>
      </c>
      <c r="O2175">
        <f t="shared" si="83"/>
        <v>0</v>
      </c>
      <c r="P2175">
        <f t="shared" si="82"/>
        <v>1</v>
      </c>
    </row>
    <row r="2176" spans="12:16" x14ac:dyDescent="0.25">
      <c r="L2176" s="264">
        <f>Member!A2176</f>
        <v>0</v>
      </c>
      <c r="M2176">
        <f>SUMIF(Erfassung4!BD:BD,L2176,Erfassung4!BW:BW)</f>
        <v>0</v>
      </c>
      <c r="N2176">
        <f>SUMIF(Erfassung4!BD:BD,L2176,Erfassung4!BG:BG)</f>
        <v>0</v>
      </c>
      <c r="O2176">
        <f t="shared" si="83"/>
        <v>0</v>
      </c>
      <c r="P2176">
        <f t="shared" si="82"/>
        <v>1</v>
      </c>
    </row>
    <row r="2177" spans="12:16" x14ac:dyDescent="0.25">
      <c r="L2177" s="264">
        <f>Member!A2177</f>
        <v>0</v>
      </c>
      <c r="M2177">
        <f>SUMIF(Erfassung4!BD:BD,L2177,Erfassung4!BW:BW)</f>
        <v>0</v>
      </c>
      <c r="N2177">
        <f>SUMIF(Erfassung4!BD:BD,L2177,Erfassung4!BG:BG)</f>
        <v>0</v>
      </c>
      <c r="O2177">
        <f t="shared" si="83"/>
        <v>0</v>
      </c>
      <c r="P2177">
        <f t="shared" si="82"/>
        <v>1</v>
      </c>
    </row>
    <row r="2178" spans="12:16" x14ac:dyDescent="0.25">
      <c r="L2178" s="264">
        <f>Member!A2178</f>
        <v>0</v>
      </c>
      <c r="M2178">
        <f>SUMIF(Erfassung4!BD:BD,L2178,Erfassung4!BW:BW)</f>
        <v>0</v>
      </c>
      <c r="N2178">
        <f>SUMIF(Erfassung4!BD:BD,L2178,Erfassung4!BG:BG)</f>
        <v>0</v>
      </c>
      <c r="O2178">
        <f t="shared" si="83"/>
        <v>0</v>
      </c>
      <c r="P2178">
        <f t="shared" ref="P2178:P2198" si="84">RANK(O2178,O:O)</f>
        <v>1</v>
      </c>
    </row>
    <row r="2179" spans="12:16" x14ac:dyDescent="0.25">
      <c r="L2179" s="264">
        <f>Member!A2179</f>
        <v>0</v>
      </c>
      <c r="M2179">
        <f>SUMIF(Erfassung4!BD:BD,L2179,Erfassung4!BW:BW)</f>
        <v>0</v>
      </c>
      <c r="N2179">
        <f>SUMIF(Erfassung4!BD:BD,L2179,Erfassung4!BG:BG)</f>
        <v>0</v>
      </c>
      <c r="O2179">
        <f t="shared" ref="O2179:O2198" si="85">IF(N2179=0,0,M2179/N2179-ROW()/1000000000)</f>
        <v>0</v>
      </c>
      <c r="P2179">
        <f t="shared" si="84"/>
        <v>1</v>
      </c>
    </row>
    <row r="2180" spans="12:16" x14ac:dyDescent="0.25">
      <c r="L2180" s="264">
        <f>Member!A2180</f>
        <v>0</v>
      </c>
      <c r="M2180">
        <f>SUMIF(Erfassung4!BD:BD,L2180,Erfassung4!BW:BW)</f>
        <v>0</v>
      </c>
      <c r="N2180">
        <f>SUMIF(Erfassung4!BD:BD,L2180,Erfassung4!BG:BG)</f>
        <v>0</v>
      </c>
      <c r="O2180">
        <f t="shared" si="85"/>
        <v>0</v>
      </c>
      <c r="P2180">
        <f t="shared" si="84"/>
        <v>1</v>
      </c>
    </row>
    <row r="2181" spans="12:16" x14ac:dyDescent="0.25">
      <c r="L2181" s="264">
        <f>Member!A2181</f>
        <v>0</v>
      </c>
      <c r="M2181">
        <f>SUMIF(Erfassung4!BD:BD,L2181,Erfassung4!BW:BW)</f>
        <v>0</v>
      </c>
      <c r="N2181">
        <f>SUMIF(Erfassung4!BD:BD,L2181,Erfassung4!BG:BG)</f>
        <v>0</v>
      </c>
      <c r="O2181">
        <f t="shared" si="85"/>
        <v>0</v>
      </c>
      <c r="P2181">
        <f t="shared" si="84"/>
        <v>1</v>
      </c>
    </row>
    <row r="2182" spans="12:16" x14ac:dyDescent="0.25">
      <c r="L2182" s="264">
        <f>Member!A2182</f>
        <v>0</v>
      </c>
      <c r="M2182">
        <f>SUMIF(Erfassung4!BD:BD,L2182,Erfassung4!BW:BW)</f>
        <v>0</v>
      </c>
      <c r="N2182">
        <f>SUMIF(Erfassung4!BD:BD,L2182,Erfassung4!BG:BG)</f>
        <v>0</v>
      </c>
      <c r="O2182">
        <f t="shared" si="85"/>
        <v>0</v>
      </c>
      <c r="P2182">
        <f t="shared" si="84"/>
        <v>1</v>
      </c>
    </row>
    <row r="2183" spans="12:16" x14ac:dyDescent="0.25">
      <c r="L2183" s="264">
        <f>Member!A2183</f>
        <v>0</v>
      </c>
      <c r="M2183">
        <f>SUMIF(Erfassung4!BD:BD,L2183,Erfassung4!BW:BW)</f>
        <v>0</v>
      </c>
      <c r="N2183">
        <f>SUMIF(Erfassung4!BD:BD,L2183,Erfassung4!BG:BG)</f>
        <v>0</v>
      </c>
      <c r="O2183">
        <f t="shared" si="85"/>
        <v>0</v>
      </c>
      <c r="P2183">
        <f t="shared" si="84"/>
        <v>1</v>
      </c>
    </row>
    <row r="2184" spans="12:16" x14ac:dyDescent="0.25">
      <c r="L2184" s="264">
        <f>Member!A2184</f>
        <v>0</v>
      </c>
      <c r="M2184">
        <f>SUMIF(Erfassung4!BD:BD,L2184,Erfassung4!BW:BW)</f>
        <v>0</v>
      </c>
      <c r="N2184">
        <f>SUMIF(Erfassung4!BD:BD,L2184,Erfassung4!BG:BG)</f>
        <v>0</v>
      </c>
      <c r="O2184">
        <f t="shared" si="85"/>
        <v>0</v>
      </c>
      <c r="P2184">
        <f t="shared" si="84"/>
        <v>1</v>
      </c>
    </row>
    <row r="2185" spans="12:16" x14ac:dyDescent="0.25">
      <c r="L2185" s="264">
        <f>Member!A2185</f>
        <v>0</v>
      </c>
      <c r="M2185">
        <f>SUMIF(Erfassung4!BD:BD,L2185,Erfassung4!BW:BW)</f>
        <v>0</v>
      </c>
      <c r="N2185">
        <f>SUMIF(Erfassung4!BD:BD,L2185,Erfassung4!BG:BG)</f>
        <v>0</v>
      </c>
      <c r="O2185">
        <f t="shared" si="85"/>
        <v>0</v>
      </c>
      <c r="P2185">
        <f t="shared" si="84"/>
        <v>1</v>
      </c>
    </row>
    <row r="2186" spans="12:16" x14ac:dyDescent="0.25">
      <c r="L2186" s="264">
        <f>Member!A2186</f>
        <v>0</v>
      </c>
      <c r="M2186">
        <f>SUMIF(Erfassung4!BD:BD,L2186,Erfassung4!BW:BW)</f>
        <v>0</v>
      </c>
      <c r="N2186">
        <f>SUMIF(Erfassung4!BD:BD,L2186,Erfassung4!BG:BG)</f>
        <v>0</v>
      </c>
      <c r="O2186">
        <f t="shared" si="85"/>
        <v>0</v>
      </c>
      <c r="P2186">
        <f t="shared" si="84"/>
        <v>1</v>
      </c>
    </row>
    <row r="2187" spans="12:16" x14ac:dyDescent="0.25">
      <c r="L2187" s="264">
        <f>Member!A2187</f>
        <v>0</v>
      </c>
      <c r="M2187">
        <f>SUMIF(Erfassung4!BD:BD,L2187,Erfassung4!BW:BW)</f>
        <v>0</v>
      </c>
      <c r="N2187">
        <f>SUMIF(Erfassung4!BD:BD,L2187,Erfassung4!BG:BG)</f>
        <v>0</v>
      </c>
      <c r="O2187">
        <f t="shared" si="85"/>
        <v>0</v>
      </c>
      <c r="P2187">
        <f t="shared" si="84"/>
        <v>1</v>
      </c>
    </row>
    <row r="2188" spans="12:16" x14ac:dyDescent="0.25">
      <c r="L2188" s="264">
        <f>Member!A2188</f>
        <v>0</v>
      </c>
      <c r="M2188">
        <f>SUMIF(Erfassung4!BD:BD,L2188,Erfassung4!BW:BW)</f>
        <v>0</v>
      </c>
      <c r="N2188">
        <f>SUMIF(Erfassung4!BD:BD,L2188,Erfassung4!BG:BG)</f>
        <v>0</v>
      </c>
      <c r="O2188">
        <f t="shared" si="85"/>
        <v>0</v>
      </c>
      <c r="P2188">
        <f t="shared" si="84"/>
        <v>1</v>
      </c>
    </row>
    <row r="2189" spans="12:16" x14ac:dyDescent="0.25">
      <c r="L2189" s="264">
        <f>Member!A2189</f>
        <v>0</v>
      </c>
      <c r="M2189">
        <f>SUMIF(Erfassung4!BD:BD,L2189,Erfassung4!BW:BW)</f>
        <v>0</v>
      </c>
      <c r="N2189">
        <f>SUMIF(Erfassung4!BD:BD,L2189,Erfassung4!BG:BG)</f>
        <v>0</v>
      </c>
      <c r="O2189">
        <f t="shared" si="85"/>
        <v>0</v>
      </c>
      <c r="P2189">
        <f t="shared" si="84"/>
        <v>1</v>
      </c>
    </row>
    <row r="2190" spans="12:16" x14ac:dyDescent="0.25">
      <c r="L2190" s="264">
        <f>Member!A2190</f>
        <v>0</v>
      </c>
      <c r="M2190">
        <f>SUMIF(Erfassung4!BD:BD,L2190,Erfassung4!BW:BW)</f>
        <v>0</v>
      </c>
      <c r="N2190">
        <f>SUMIF(Erfassung4!BD:BD,L2190,Erfassung4!BG:BG)</f>
        <v>0</v>
      </c>
      <c r="O2190">
        <f t="shared" si="85"/>
        <v>0</v>
      </c>
      <c r="P2190">
        <f t="shared" si="84"/>
        <v>1</v>
      </c>
    </row>
    <row r="2191" spans="12:16" x14ac:dyDescent="0.25">
      <c r="L2191" s="264">
        <f>Member!A2191</f>
        <v>0</v>
      </c>
      <c r="M2191">
        <f>SUMIF(Erfassung4!BD:BD,L2191,Erfassung4!BW:BW)</f>
        <v>0</v>
      </c>
      <c r="N2191">
        <f>SUMIF(Erfassung4!BD:BD,L2191,Erfassung4!BG:BG)</f>
        <v>0</v>
      </c>
      <c r="O2191">
        <f t="shared" si="85"/>
        <v>0</v>
      </c>
      <c r="P2191">
        <f t="shared" si="84"/>
        <v>1</v>
      </c>
    </row>
    <row r="2192" spans="12:16" x14ac:dyDescent="0.25">
      <c r="L2192" s="264">
        <f>Member!A2192</f>
        <v>0</v>
      </c>
      <c r="M2192">
        <f>SUMIF(Erfassung4!BD:BD,L2192,Erfassung4!BW:BW)</f>
        <v>0</v>
      </c>
      <c r="N2192">
        <f>SUMIF(Erfassung4!BD:BD,L2192,Erfassung4!BG:BG)</f>
        <v>0</v>
      </c>
      <c r="O2192">
        <f t="shared" si="85"/>
        <v>0</v>
      </c>
      <c r="P2192">
        <f t="shared" si="84"/>
        <v>1</v>
      </c>
    </row>
    <row r="2193" spans="12:16" x14ac:dyDescent="0.25">
      <c r="L2193" s="264">
        <f>Member!A2193</f>
        <v>0</v>
      </c>
      <c r="M2193">
        <f>SUMIF(Erfassung4!BD:BD,L2193,Erfassung4!BW:BW)</f>
        <v>0</v>
      </c>
      <c r="N2193">
        <f>SUMIF(Erfassung4!BD:BD,L2193,Erfassung4!BG:BG)</f>
        <v>0</v>
      </c>
      <c r="O2193">
        <f t="shared" si="85"/>
        <v>0</v>
      </c>
      <c r="P2193">
        <f t="shared" si="84"/>
        <v>1</v>
      </c>
    </row>
    <row r="2194" spans="12:16" x14ac:dyDescent="0.25">
      <c r="L2194" s="264">
        <f>Member!A2194</f>
        <v>0</v>
      </c>
      <c r="M2194">
        <f>SUMIF(Erfassung4!BD:BD,L2194,Erfassung4!BW:BW)</f>
        <v>0</v>
      </c>
      <c r="N2194">
        <f>SUMIF(Erfassung4!BD:BD,L2194,Erfassung4!BG:BG)</f>
        <v>0</v>
      </c>
      <c r="O2194">
        <f t="shared" si="85"/>
        <v>0</v>
      </c>
      <c r="P2194">
        <f t="shared" si="84"/>
        <v>1</v>
      </c>
    </row>
    <row r="2195" spans="12:16" x14ac:dyDescent="0.25">
      <c r="L2195" s="264">
        <f>Member!A2195</f>
        <v>0</v>
      </c>
      <c r="M2195">
        <f>SUMIF(Erfassung4!BD:BD,L2195,Erfassung4!BW:BW)</f>
        <v>0</v>
      </c>
      <c r="N2195">
        <f>SUMIF(Erfassung4!BD:BD,L2195,Erfassung4!BG:BG)</f>
        <v>0</v>
      </c>
      <c r="O2195">
        <f t="shared" si="85"/>
        <v>0</v>
      </c>
      <c r="P2195">
        <f t="shared" si="84"/>
        <v>1</v>
      </c>
    </row>
    <row r="2196" spans="12:16" x14ac:dyDescent="0.25">
      <c r="L2196" s="264">
        <f>Member!A2196</f>
        <v>0</v>
      </c>
      <c r="M2196">
        <f>SUMIF(Erfassung4!BD:BD,L2196,Erfassung4!BW:BW)</f>
        <v>0</v>
      </c>
      <c r="N2196">
        <f>SUMIF(Erfassung4!BD:BD,L2196,Erfassung4!BG:BG)</f>
        <v>0</v>
      </c>
      <c r="O2196">
        <f t="shared" si="85"/>
        <v>0</v>
      </c>
      <c r="P2196">
        <f t="shared" si="84"/>
        <v>1</v>
      </c>
    </row>
    <row r="2197" spans="12:16" x14ac:dyDescent="0.25">
      <c r="L2197" s="264">
        <f>Member!A2197</f>
        <v>0</v>
      </c>
      <c r="M2197">
        <f>SUMIF(Erfassung4!BD:BD,L2197,Erfassung4!BW:BW)</f>
        <v>0</v>
      </c>
      <c r="N2197">
        <f>SUMIF(Erfassung4!BD:BD,L2197,Erfassung4!BG:BG)</f>
        <v>0</v>
      </c>
      <c r="O2197">
        <f t="shared" si="85"/>
        <v>0</v>
      </c>
      <c r="P2197">
        <f t="shared" si="84"/>
        <v>1</v>
      </c>
    </row>
    <row r="2198" spans="12:16" x14ac:dyDescent="0.25">
      <c r="L2198" s="264">
        <f>Member!A2198</f>
        <v>0</v>
      </c>
      <c r="M2198">
        <f>SUMIF(Erfassung4!BD:BD,L2198,Erfassung4!BW:BW)</f>
        <v>0</v>
      </c>
      <c r="N2198">
        <f>SUMIF(Erfassung4!BD:BD,L2198,Erfassung4!BG:BG)</f>
        <v>0</v>
      </c>
      <c r="O2198">
        <f t="shared" si="85"/>
        <v>0</v>
      </c>
      <c r="P2198">
        <f t="shared" si="84"/>
        <v>1</v>
      </c>
    </row>
  </sheetData>
  <sheetProtection algorithmName="SHA-512" hashValue="sqFPHXTSg7z3spK7Q6Qvhse4rGid0JUzRfqgwn1N5ZPBTIt1E+W4Z11beI1icTEMI7RbLK9SJBueA6bc0nwLGA==" saltValue="7ejrt4UzqnntwYJOwywElg==" spinCount="100000" sheet="1" formatCells="0" formatColumns="0" formatRows="0"/>
  <pageMargins left="0.47244094488188981" right="0.27559055118110237" top="0.27559055118110237" bottom="0.19685039370078741" header="0.19685039370078741" footer="0.19685039370078741"/>
  <pageSetup paperSize="9" fitToHeight="0" orientation="portrait" r:id="rId1"/>
  <headerFooter alignWithMargins="0"/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E690-3306-45D0-8F09-5DEB8614A6E5}">
  <sheetPr>
    <tabColor theme="1"/>
    <pageSetUpPr autoPageBreaks="0"/>
  </sheetPr>
  <dimension ref="A1:V130"/>
  <sheetViews>
    <sheetView showGridLines="0" view="pageBreakPreview" topLeftCell="A86" zoomScale="120" zoomScaleNormal="100" zoomScaleSheetLayoutView="120" workbookViewId="0">
      <selection activeCell="Q85" sqref="Q85"/>
    </sheetView>
  </sheetViews>
  <sheetFormatPr baseColWidth="10" defaultColWidth="3.33203125" defaultRowHeight="13.2" x14ac:dyDescent="0.25"/>
  <cols>
    <col min="1" max="1" width="1.109375" style="166" customWidth="1"/>
    <col min="2" max="2" width="3.5546875" style="166" customWidth="1"/>
    <col min="3" max="4" width="7.33203125" style="166" customWidth="1"/>
    <col min="5" max="5" width="1.44140625" style="166" customWidth="1"/>
    <col min="6" max="6" width="3.6640625" style="166" customWidth="1"/>
    <col min="7" max="7" width="3" style="166" customWidth="1"/>
    <col min="8" max="8" width="2" style="166" customWidth="1"/>
    <col min="9" max="9" width="11" style="166" customWidth="1"/>
    <col min="10" max="10" width="2.109375" style="166" customWidth="1"/>
    <col min="11" max="11" width="3.109375" style="166" customWidth="1"/>
    <col min="12" max="12" width="0.88671875" style="166" customWidth="1"/>
    <col min="13" max="13" width="19.33203125" style="166" customWidth="1"/>
    <col min="14" max="14" width="2.109375" style="166" customWidth="1"/>
    <col min="15" max="256" width="3.33203125" style="166"/>
    <col min="257" max="257" width="1.109375" style="166" customWidth="1"/>
    <col min="258" max="258" width="3.5546875" style="166" customWidth="1"/>
    <col min="259" max="260" width="7.33203125" style="166" customWidth="1"/>
    <col min="261" max="261" width="1.44140625" style="166" customWidth="1"/>
    <col min="262" max="262" width="3.6640625" style="166" customWidth="1"/>
    <col min="263" max="263" width="3" style="166" customWidth="1"/>
    <col min="264" max="264" width="2" style="166" customWidth="1"/>
    <col min="265" max="265" width="11" style="166" customWidth="1"/>
    <col min="266" max="266" width="2.109375" style="166" customWidth="1"/>
    <col min="267" max="267" width="3.109375" style="166" customWidth="1"/>
    <col min="268" max="268" width="0.88671875" style="166" customWidth="1"/>
    <col min="269" max="269" width="19.33203125" style="166" customWidth="1"/>
    <col min="270" max="270" width="2.109375" style="166" customWidth="1"/>
    <col min="271" max="512" width="3.33203125" style="166"/>
    <col min="513" max="513" width="1.109375" style="166" customWidth="1"/>
    <col min="514" max="514" width="3.5546875" style="166" customWidth="1"/>
    <col min="515" max="516" width="7.33203125" style="166" customWidth="1"/>
    <col min="517" max="517" width="1.44140625" style="166" customWidth="1"/>
    <col min="518" max="518" width="3.6640625" style="166" customWidth="1"/>
    <col min="519" max="519" width="3" style="166" customWidth="1"/>
    <col min="520" max="520" width="2" style="166" customWidth="1"/>
    <col min="521" max="521" width="11" style="166" customWidth="1"/>
    <col min="522" max="522" width="2.109375" style="166" customWidth="1"/>
    <col min="523" max="523" width="3.109375" style="166" customWidth="1"/>
    <col min="524" max="524" width="0.88671875" style="166" customWidth="1"/>
    <col min="525" max="525" width="19.33203125" style="166" customWidth="1"/>
    <col min="526" max="526" width="2.109375" style="166" customWidth="1"/>
    <col min="527" max="768" width="3.33203125" style="166"/>
    <col min="769" max="769" width="1.109375" style="166" customWidth="1"/>
    <col min="770" max="770" width="3.5546875" style="166" customWidth="1"/>
    <col min="771" max="772" width="7.33203125" style="166" customWidth="1"/>
    <col min="773" max="773" width="1.44140625" style="166" customWidth="1"/>
    <col min="774" max="774" width="3.6640625" style="166" customWidth="1"/>
    <col min="775" max="775" width="3" style="166" customWidth="1"/>
    <col min="776" max="776" width="2" style="166" customWidth="1"/>
    <col min="777" max="777" width="11" style="166" customWidth="1"/>
    <col min="778" max="778" width="2.109375" style="166" customWidth="1"/>
    <col min="779" max="779" width="3.109375" style="166" customWidth="1"/>
    <col min="780" max="780" width="0.88671875" style="166" customWidth="1"/>
    <col min="781" max="781" width="19.33203125" style="166" customWidth="1"/>
    <col min="782" max="782" width="2.109375" style="166" customWidth="1"/>
    <col min="783" max="1024" width="3.33203125" style="166"/>
    <col min="1025" max="1025" width="1.109375" style="166" customWidth="1"/>
    <col min="1026" max="1026" width="3.5546875" style="166" customWidth="1"/>
    <col min="1027" max="1028" width="7.33203125" style="166" customWidth="1"/>
    <col min="1029" max="1029" width="1.44140625" style="166" customWidth="1"/>
    <col min="1030" max="1030" width="3.6640625" style="166" customWidth="1"/>
    <col min="1031" max="1031" width="3" style="166" customWidth="1"/>
    <col min="1032" max="1032" width="2" style="166" customWidth="1"/>
    <col min="1033" max="1033" width="11" style="166" customWidth="1"/>
    <col min="1034" max="1034" width="2.109375" style="166" customWidth="1"/>
    <col min="1035" max="1035" width="3.109375" style="166" customWidth="1"/>
    <col min="1036" max="1036" width="0.88671875" style="166" customWidth="1"/>
    <col min="1037" max="1037" width="19.33203125" style="166" customWidth="1"/>
    <col min="1038" max="1038" width="2.109375" style="166" customWidth="1"/>
    <col min="1039" max="1280" width="3.33203125" style="166"/>
    <col min="1281" max="1281" width="1.109375" style="166" customWidth="1"/>
    <col min="1282" max="1282" width="3.5546875" style="166" customWidth="1"/>
    <col min="1283" max="1284" width="7.33203125" style="166" customWidth="1"/>
    <col min="1285" max="1285" width="1.44140625" style="166" customWidth="1"/>
    <col min="1286" max="1286" width="3.6640625" style="166" customWidth="1"/>
    <col min="1287" max="1287" width="3" style="166" customWidth="1"/>
    <col min="1288" max="1288" width="2" style="166" customWidth="1"/>
    <col min="1289" max="1289" width="11" style="166" customWidth="1"/>
    <col min="1290" max="1290" width="2.109375" style="166" customWidth="1"/>
    <col min="1291" max="1291" width="3.109375" style="166" customWidth="1"/>
    <col min="1292" max="1292" width="0.88671875" style="166" customWidth="1"/>
    <col min="1293" max="1293" width="19.33203125" style="166" customWidth="1"/>
    <col min="1294" max="1294" width="2.109375" style="166" customWidth="1"/>
    <col min="1295" max="1536" width="3.33203125" style="166"/>
    <col min="1537" max="1537" width="1.109375" style="166" customWidth="1"/>
    <col min="1538" max="1538" width="3.5546875" style="166" customWidth="1"/>
    <col min="1539" max="1540" width="7.33203125" style="166" customWidth="1"/>
    <col min="1541" max="1541" width="1.44140625" style="166" customWidth="1"/>
    <col min="1542" max="1542" width="3.6640625" style="166" customWidth="1"/>
    <col min="1543" max="1543" width="3" style="166" customWidth="1"/>
    <col min="1544" max="1544" width="2" style="166" customWidth="1"/>
    <col min="1545" max="1545" width="11" style="166" customWidth="1"/>
    <col min="1546" max="1546" width="2.109375" style="166" customWidth="1"/>
    <col min="1547" max="1547" width="3.109375" style="166" customWidth="1"/>
    <col min="1548" max="1548" width="0.88671875" style="166" customWidth="1"/>
    <col min="1549" max="1549" width="19.33203125" style="166" customWidth="1"/>
    <col min="1550" max="1550" width="2.109375" style="166" customWidth="1"/>
    <col min="1551" max="1792" width="3.33203125" style="166"/>
    <col min="1793" max="1793" width="1.109375" style="166" customWidth="1"/>
    <col min="1794" max="1794" width="3.5546875" style="166" customWidth="1"/>
    <col min="1795" max="1796" width="7.33203125" style="166" customWidth="1"/>
    <col min="1797" max="1797" width="1.44140625" style="166" customWidth="1"/>
    <col min="1798" max="1798" width="3.6640625" style="166" customWidth="1"/>
    <col min="1799" max="1799" width="3" style="166" customWidth="1"/>
    <col min="1800" max="1800" width="2" style="166" customWidth="1"/>
    <col min="1801" max="1801" width="11" style="166" customWidth="1"/>
    <col min="1802" max="1802" width="2.109375" style="166" customWidth="1"/>
    <col min="1803" max="1803" width="3.109375" style="166" customWidth="1"/>
    <col min="1804" max="1804" width="0.88671875" style="166" customWidth="1"/>
    <col min="1805" max="1805" width="19.33203125" style="166" customWidth="1"/>
    <col min="1806" max="1806" width="2.109375" style="166" customWidth="1"/>
    <col min="1807" max="2048" width="3.33203125" style="166"/>
    <col min="2049" max="2049" width="1.109375" style="166" customWidth="1"/>
    <col min="2050" max="2050" width="3.5546875" style="166" customWidth="1"/>
    <col min="2051" max="2052" width="7.33203125" style="166" customWidth="1"/>
    <col min="2053" max="2053" width="1.44140625" style="166" customWidth="1"/>
    <col min="2054" max="2054" width="3.6640625" style="166" customWidth="1"/>
    <col min="2055" max="2055" width="3" style="166" customWidth="1"/>
    <col min="2056" max="2056" width="2" style="166" customWidth="1"/>
    <col min="2057" max="2057" width="11" style="166" customWidth="1"/>
    <col min="2058" max="2058" width="2.109375" style="166" customWidth="1"/>
    <col min="2059" max="2059" width="3.109375" style="166" customWidth="1"/>
    <col min="2060" max="2060" width="0.88671875" style="166" customWidth="1"/>
    <col min="2061" max="2061" width="19.33203125" style="166" customWidth="1"/>
    <col min="2062" max="2062" width="2.109375" style="166" customWidth="1"/>
    <col min="2063" max="2304" width="3.33203125" style="166"/>
    <col min="2305" max="2305" width="1.109375" style="166" customWidth="1"/>
    <col min="2306" max="2306" width="3.5546875" style="166" customWidth="1"/>
    <col min="2307" max="2308" width="7.33203125" style="166" customWidth="1"/>
    <col min="2309" max="2309" width="1.44140625" style="166" customWidth="1"/>
    <col min="2310" max="2310" width="3.6640625" style="166" customWidth="1"/>
    <col min="2311" max="2311" width="3" style="166" customWidth="1"/>
    <col min="2312" max="2312" width="2" style="166" customWidth="1"/>
    <col min="2313" max="2313" width="11" style="166" customWidth="1"/>
    <col min="2314" max="2314" width="2.109375" style="166" customWidth="1"/>
    <col min="2315" max="2315" width="3.109375" style="166" customWidth="1"/>
    <col min="2316" max="2316" width="0.88671875" style="166" customWidth="1"/>
    <col min="2317" max="2317" width="19.33203125" style="166" customWidth="1"/>
    <col min="2318" max="2318" width="2.109375" style="166" customWidth="1"/>
    <col min="2319" max="2560" width="3.33203125" style="166"/>
    <col min="2561" max="2561" width="1.109375" style="166" customWidth="1"/>
    <col min="2562" max="2562" width="3.5546875" style="166" customWidth="1"/>
    <col min="2563" max="2564" width="7.33203125" style="166" customWidth="1"/>
    <col min="2565" max="2565" width="1.44140625" style="166" customWidth="1"/>
    <col min="2566" max="2566" width="3.6640625" style="166" customWidth="1"/>
    <col min="2567" max="2567" width="3" style="166" customWidth="1"/>
    <col min="2568" max="2568" width="2" style="166" customWidth="1"/>
    <col min="2569" max="2569" width="11" style="166" customWidth="1"/>
    <col min="2570" max="2570" width="2.109375" style="166" customWidth="1"/>
    <col min="2571" max="2571" width="3.109375" style="166" customWidth="1"/>
    <col min="2572" max="2572" width="0.88671875" style="166" customWidth="1"/>
    <col min="2573" max="2573" width="19.33203125" style="166" customWidth="1"/>
    <col min="2574" max="2574" width="2.109375" style="166" customWidth="1"/>
    <col min="2575" max="2816" width="3.33203125" style="166"/>
    <col min="2817" max="2817" width="1.109375" style="166" customWidth="1"/>
    <col min="2818" max="2818" width="3.5546875" style="166" customWidth="1"/>
    <col min="2819" max="2820" width="7.33203125" style="166" customWidth="1"/>
    <col min="2821" max="2821" width="1.44140625" style="166" customWidth="1"/>
    <col min="2822" max="2822" width="3.6640625" style="166" customWidth="1"/>
    <col min="2823" max="2823" width="3" style="166" customWidth="1"/>
    <col min="2824" max="2824" width="2" style="166" customWidth="1"/>
    <col min="2825" max="2825" width="11" style="166" customWidth="1"/>
    <col min="2826" max="2826" width="2.109375" style="166" customWidth="1"/>
    <col min="2827" max="2827" width="3.109375" style="166" customWidth="1"/>
    <col min="2828" max="2828" width="0.88671875" style="166" customWidth="1"/>
    <col min="2829" max="2829" width="19.33203125" style="166" customWidth="1"/>
    <col min="2830" max="2830" width="2.109375" style="166" customWidth="1"/>
    <col min="2831" max="3072" width="3.33203125" style="166"/>
    <col min="3073" max="3073" width="1.109375" style="166" customWidth="1"/>
    <col min="3074" max="3074" width="3.5546875" style="166" customWidth="1"/>
    <col min="3075" max="3076" width="7.33203125" style="166" customWidth="1"/>
    <col min="3077" max="3077" width="1.44140625" style="166" customWidth="1"/>
    <col min="3078" max="3078" width="3.6640625" style="166" customWidth="1"/>
    <col min="3079" max="3079" width="3" style="166" customWidth="1"/>
    <col min="3080" max="3080" width="2" style="166" customWidth="1"/>
    <col min="3081" max="3081" width="11" style="166" customWidth="1"/>
    <col min="3082" max="3082" width="2.109375" style="166" customWidth="1"/>
    <col min="3083" max="3083" width="3.109375" style="166" customWidth="1"/>
    <col min="3084" max="3084" width="0.88671875" style="166" customWidth="1"/>
    <col min="3085" max="3085" width="19.33203125" style="166" customWidth="1"/>
    <col min="3086" max="3086" width="2.109375" style="166" customWidth="1"/>
    <col min="3087" max="3328" width="3.33203125" style="166"/>
    <col min="3329" max="3329" width="1.109375" style="166" customWidth="1"/>
    <col min="3330" max="3330" width="3.5546875" style="166" customWidth="1"/>
    <col min="3331" max="3332" width="7.33203125" style="166" customWidth="1"/>
    <col min="3333" max="3333" width="1.44140625" style="166" customWidth="1"/>
    <col min="3334" max="3334" width="3.6640625" style="166" customWidth="1"/>
    <col min="3335" max="3335" width="3" style="166" customWidth="1"/>
    <col min="3336" max="3336" width="2" style="166" customWidth="1"/>
    <col min="3337" max="3337" width="11" style="166" customWidth="1"/>
    <col min="3338" max="3338" width="2.109375" style="166" customWidth="1"/>
    <col min="3339" max="3339" width="3.109375" style="166" customWidth="1"/>
    <col min="3340" max="3340" width="0.88671875" style="166" customWidth="1"/>
    <col min="3341" max="3341" width="19.33203125" style="166" customWidth="1"/>
    <col min="3342" max="3342" width="2.109375" style="166" customWidth="1"/>
    <col min="3343" max="3584" width="3.33203125" style="166"/>
    <col min="3585" max="3585" width="1.109375" style="166" customWidth="1"/>
    <col min="3586" max="3586" width="3.5546875" style="166" customWidth="1"/>
    <col min="3587" max="3588" width="7.33203125" style="166" customWidth="1"/>
    <col min="3589" max="3589" width="1.44140625" style="166" customWidth="1"/>
    <col min="3590" max="3590" width="3.6640625" style="166" customWidth="1"/>
    <col min="3591" max="3591" width="3" style="166" customWidth="1"/>
    <col min="3592" max="3592" width="2" style="166" customWidth="1"/>
    <col min="3593" max="3593" width="11" style="166" customWidth="1"/>
    <col min="3594" max="3594" width="2.109375" style="166" customWidth="1"/>
    <col min="3595" max="3595" width="3.109375" style="166" customWidth="1"/>
    <col min="3596" max="3596" width="0.88671875" style="166" customWidth="1"/>
    <col min="3597" max="3597" width="19.33203125" style="166" customWidth="1"/>
    <col min="3598" max="3598" width="2.109375" style="166" customWidth="1"/>
    <col min="3599" max="3840" width="3.33203125" style="166"/>
    <col min="3841" max="3841" width="1.109375" style="166" customWidth="1"/>
    <col min="3842" max="3842" width="3.5546875" style="166" customWidth="1"/>
    <col min="3843" max="3844" width="7.33203125" style="166" customWidth="1"/>
    <col min="3845" max="3845" width="1.44140625" style="166" customWidth="1"/>
    <col min="3846" max="3846" width="3.6640625" style="166" customWidth="1"/>
    <col min="3847" max="3847" width="3" style="166" customWidth="1"/>
    <col min="3848" max="3848" width="2" style="166" customWidth="1"/>
    <col min="3849" max="3849" width="11" style="166" customWidth="1"/>
    <col min="3850" max="3850" width="2.109375" style="166" customWidth="1"/>
    <col min="3851" max="3851" width="3.109375" style="166" customWidth="1"/>
    <col min="3852" max="3852" width="0.88671875" style="166" customWidth="1"/>
    <col min="3853" max="3853" width="19.33203125" style="166" customWidth="1"/>
    <col min="3854" max="3854" width="2.109375" style="166" customWidth="1"/>
    <col min="3855" max="4096" width="3.33203125" style="166"/>
    <col min="4097" max="4097" width="1.109375" style="166" customWidth="1"/>
    <col min="4098" max="4098" width="3.5546875" style="166" customWidth="1"/>
    <col min="4099" max="4100" width="7.33203125" style="166" customWidth="1"/>
    <col min="4101" max="4101" width="1.44140625" style="166" customWidth="1"/>
    <col min="4102" max="4102" width="3.6640625" style="166" customWidth="1"/>
    <col min="4103" max="4103" width="3" style="166" customWidth="1"/>
    <col min="4104" max="4104" width="2" style="166" customWidth="1"/>
    <col min="4105" max="4105" width="11" style="166" customWidth="1"/>
    <col min="4106" max="4106" width="2.109375" style="166" customWidth="1"/>
    <col min="4107" max="4107" width="3.109375" style="166" customWidth="1"/>
    <col min="4108" max="4108" width="0.88671875" style="166" customWidth="1"/>
    <col min="4109" max="4109" width="19.33203125" style="166" customWidth="1"/>
    <col min="4110" max="4110" width="2.109375" style="166" customWidth="1"/>
    <col min="4111" max="4352" width="3.33203125" style="166"/>
    <col min="4353" max="4353" width="1.109375" style="166" customWidth="1"/>
    <col min="4354" max="4354" width="3.5546875" style="166" customWidth="1"/>
    <col min="4355" max="4356" width="7.33203125" style="166" customWidth="1"/>
    <col min="4357" max="4357" width="1.44140625" style="166" customWidth="1"/>
    <col min="4358" max="4358" width="3.6640625" style="166" customWidth="1"/>
    <col min="4359" max="4359" width="3" style="166" customWidth="1"/>
    <col min="4360" max="4360" width="2" style="166" customWidth="1"/>
    <col min="4361" max="4361" width="11" style="166" customWidth="1"/>
    <col min="4362" max="4362" width="2.109375" style="166" customWidth="1"/>
    <col min="4363" max="4363" width="3.109375" style="166" customWidth="1"/>
    <col min="4364" max="4364" width="0.88671875" style="166" customWidth="1"/>
    <col min="4365" max="4365" width="19.33203125" style="166" customWidth="1"/>
    <col min="4366" max="4366" width="2.109375" style="166" customWidth="1"/>
    <col min="4367" max="4608" width="3.33203125" style="166"/>
    <col min="4609" max="4609" width="1.109375" style="166" customWidth="1"/>
    <col min="4610" max="4610" width="3.5546875" style="166" customWidth="1"/>
    <col min="4611" max="4612" width="7.33203125" style="166" customWidth="1"/>
    <col min="4613" max="4613" width="1.44140625" style="166" customWidth="1"/>
    <col min="4614" max="4614" width="3.6640625" style="166" customWidth="1"/>
    <col min="4615" max="4615" width="3" style="166" customWidth="1"/>
    <col min="4616" max="4616" width="2" style="166" customWidth="1"/>
    <col min="4617" max="4617" width="11" style="166" customWidth="1"/>
    <col min="4618" max="4618" width="2.109375" style="166" customWidth="1"/>
    <col min="4619" max="4619" width="3.109375" style="166" customWidth="1"/>
    <col min="4620" max="4620" width="0.88671875" style="166" customWidth="1"/>
    <col min="4621" max="4621" width="19.33203125" style="166" customWidth="1"/>
    <col min="4622" max="4622" width="2.109375" style="166" customWidth="1"/>
    <col min="4623" max="4864" width="3.33203125" style="166"/>
    <col min="4865" max="4865" width="1.109375" style="166" customWidth="1"/>
    <col min="4866" max="4866" width="3.5546875" style="166" customWidth="1"/>
    <col min="4867" max="4868" width="7.33203125" style="166" customWidth="1"/>
    <col min="4869" max="4869" width="1.44140625" style="166" customWidth="1"/>
    <col min="4870" max="4870" width="3.6640625" style="166" customWidth="1"/>
    <col min="4871" max="4871" width="3" style="166" customWidth="1"/>
    <col min="4872" max="4872" width="2" style="166" customWidth="1"/>
    <col min="4873" max="4873" width="11" style="166" customWidth="1"/>
    <col min="4874" max="4874" width="2.109375" style="166" customWidth="1"/>
    <col min="4875" max="4875" width="3.109375" style="166" customWidth="1"/>
    <col min="4876" max="4876" width="0.88671875" style="166" customWidth="1"/>
    <col min="4877" max="4877" width="19.33203125" style="166" customWidth="1"/>
    <col min="4878" max="4878" width="2.109375" style="166" customWidth="1"/>
    <col min="4879" max="5120" width="3.33203125" style="166"/>
    <col min="5121" max="5121" width="1.109375" style="166" customWidth="1"/>
    <col min="5122" max="5122" width="3.5546875" style="166" customWidth="1"/>
    <col min="5123" max="5124" width="7.33203125" style="166" customWidth="1"/>
    <col min="5125" max="5125" width="1.44140625" style="166" customWidth="1"/>
    <col min="5126" max="5126" width="3.6640625" style="166" customWidth="1"/>
    <col min="5127" max="5127" width="3" style="166" customWidth="1"/>
    <col min="5128" max="5128" width="2" style="166" customWidth="1"/>
    <col min="5129" max="5129" width="11" style="166" customWidth="1"/>
    <col min="5130" max="5130" width="2.109375" style="166" customWidth="1"/>
    <col min="5131" max="5131" width="3.109375" style="166" customWidth="1"/>
    <col min="5132" max="5132" width="0.88671875" style="166" customWidth="1"/>
    <col min="5133" max="5133" width="19.33203125" style="166" customWidth="1"/>
    <col min="5134" max="5134" width="2.109375" style="166" customWidth="1"/>
    <col min="5135" max="5376" width="3.33203125" style="166"/>
    <col min="5377" max="5377" width="1.109375" style="166" customWidth="1"/>
    <col min="5378" max="5378" width="3.5546875" style="166" customWidth="1"/>
    <col min="5379" max="5380" width="7.33203125" style="166" customWidth="1"/>
    <col min="5381" max="5381" width="1.44140625" style="166" customWidth="1"/>
    <col min="5382" max="5382" width="3.6640625" style="166" customWidth="1"/>
    <col min="5383" max="5383" width="3" style="166" customWidth="1"/>
    <col min="5384" max="5384" width="2" style="166" customWidth="1"/>
    <col min="5385" max="5385" width="11" style="166" customWidth="1"/>
    <col min="5386" max="5386" width="2.109375" style="166" customWidth="1"/>
    <col min="5387" max="5387" width="3.109375" style="166" customWidth="1"/>
    <col min="5388" max="5388" width="0.88671875" style="166" customWidth="1"/>
    <col min="5389" max="5389" width="19.33203125" style="166" customWidth="1"/>
    <col min="5390" max="5390" width="2.109375" style="166" customWidth="1"/>
    <col min="5391" max="5632" width="3.33203125" style="166"/>
    <col min="5633" max="5633" width="1.109375" style="166" customWidth="1"/>
    <col min="5634" max="5634" width="3.5546875" style="166" customWidth="1"/>
    <col min="5635" max="5636" width="7.33203125" style="166" customWidth="1"/>
    <col min="5637" max="5637" width="1.44140625" style="166" customWidth="1"/>
    <col min="5638" max="5638" width="3.6640625" style="166" customWidth="1"/>
    <col min="5639" max="5639" width="3" style="166" customWidth="1"/>
    <col min="5640" max="5640" width="2" style="166" customWidth="1"/>
    <col min="5641" max="5641" width="11" style="166" customWidth="1"/>
    <col min="5642" max="5642" width="2.109375" style="166" customWidth="1"/>
    <col min="5643" max="5643" width="3.109375" style="166" customWidth="1"/>
    <col min="5644" max="5644" width="0.88671875" style="166" customWidth="1"/>
    <col min="5645" max="5645" width="19.33203125" style="166" customWidth="1"/>
    <col min="5646" max="5646" width="2.109375" style="166" customWidth="1"/>
    <col min="5647" max="5888" width="3.33203125" style="166"/>
    <col min="5889" max="5889" width="1.109375" style="166" customWidth="1"/>
    <col min="5890" max="5890" width="3.5546875" style="166" customWidth="1"/>
    <col min="5891" max="5892" width="7.33203125" style="166" customWidth="1"/>
    <col min="5893" max="5893" width="1.44140625" style="166" customWidth="1"/>
    <col min="5894" max="5894" width="3.6640625" style="166" customWidth="1"/>
    <col min="5895" max="5895" width="3" style="166" customWidth="1"/>
    <col min="5896" max="5896" width="2" style="166" customWidth="1"/>
    <col min="5897" max="5897" width="11" style="166" customWidth="1"/>
    <col min="5898" max="5898" width="2.109375" style="166" customWidth="1"/>
    <col min="5899" max="5899" width="3.109375" style="166" customWidth="1"/>
    <col min="5900" max="5900" width="0.88671875" style="166" customWidth="1"/>
    <col min="5901" max="5901" width="19.33203125" style="166" customWidth="1"/>
    <col min="5902" max="5902" width="2.109375" style="166" customWidth="1"/>
    <col min="5903" max="6144" width="3.33203125" style="166"/>
    <col min="6145" max="6145" width="1.109375" style="166" customWidth="1"/>
    <col min="6146" max="6146" width="3.5546875" style="166" customWidth="1"/>
    <col min="6147" max="6148" width="7.33203125" style="166" customWidth="1"/>
    <col min="6149" max="6149" width="1.44140625" style="166" customWidth="1"/>
    <col min="6150" max="6150" width="3.6640625" style="166" customWidth="1"/>
    <col min="6151" max="6151" width="3" style="166" customWidth="1"/>
    <col min="6152" max="6152" width="2" style="166" customWidth="1"/>
    <col min="6153" max="6153" width="11" style="166" customWidth="1"/>
    <col min="6154" max="6154" width="2.109375" style="166" customWidth="1"/>
    <col min="6155" max="6155" width="3.109375" style="166" customWidth="1"/>
    <col min="6156" max="6156" width="0.88671875" style="166" customWidth="1"/>
    <col min="6157" max="6157" width="19.33203125" style="166" customWidth="1"/>
    <col min="6158" max="6158" width="2.109375" style="166" customWidth="1"/>
    <col min="6159" max="6400" width="3.33203125" style="166"/>
    <col min="6401" max="6401" width="1.109375" style="166" customWidth="1"/>
    <col min="6402" max="6402" width="3.5546875" style="166" customWidth="1"/>
    <col min="6403" max="6404" width="7.33203125" style="166" customWidth="1"/>
    <col min="6405" max="6405" width="1.44140625" style="166" customWidth="1"/>
    <col min="6406" max="6406" width="3.6640625" style="166" customWidth="1"/>
    <col min="6407" max="6407" width="3" style="166" customWidth="1"/>
    <col min="6408" max="6408" width="2" style="166" customWidth="1"/>
    <col min="6409" max="6409" width="11" style="166" customWidth="1"/>
    <col min="6410" max="6410" width="2.109375" style="166" customWidth="1"/>
    <col min="6411" max="6411" width="3.109375" style="166" customWidth="1"/>
    <col min="6412" max="6412" width="0.88671875" style="166" customWidth="1"/>
    <col min="6413" max="6413" width="19.33203125" style="166" customWidth="1"/>
    <col min="6414" max="6414" width="2.109375" style="166" customWidth="1"/>
    <col min="6415" max="6656" width="3.33203125" style="166"/>
    <col min="6657" max="6657" width="1.109375" style="166" customWidth="1"/>
    <col min="6658" max="6658" width="3.5546875" style="166" customWidth="1"/>
    <col min="6659" max="6660" width="7.33203125" style="166" customWidth="1"/>
    <col min="6661" max="6661" width="1.44140625" style="166" customWidth="1"/>
    <col min="6662" max="6662" width="3.6640625" style="166" customWidth="1"/>
    <col min="6663" max="6663" width="3" style="166" customWidth="1"/>
    <col min="6664" max="6664" width="2" style="166" customWidth="1"/>
    <col min="6665" max="6665" width="11" style="166" customWidth="1"/>
    <col min="6666" max="6666" width="2.109375" style="166" customWidth="1"/>
    <col min="6667" max="6667" width="3.109375" style="166" customWidth="1"/>
    <col min="6668" max="6668" width="0.88671875" style="166" customWidth="1"/>
    <col min="6669" max="6669" width="19.33203125" style="166" customWidth="1"/>
    <col min="6670" max="6670" width="2.109375" style="166" customWidth="1"/>
    <col min="6671" max="6912" width="3.33203125" style="166"/>
    <col min="6913" max="6913" width="1.109375" style="166" customWidth="1"/>
    <col min="6914" max="6914" width="3.5546875" style="166" customWidth="1"/>
    <col min="6915" max="6916" width="7.33203125" style="166" customWidth="1"/>
    <col min="6917" max="6917" width="1.44140625" style="166" customWidth="1"/>
    <col min="6918" max="6918" width="3.6640625" style="166" customWidth="1"/>
    <col min="6919" max="6919" width="3" style="166" customWidth="1"/>
    <col min="6920" max="6920" width="2" style="166" customWidth="1"/>
    <col min="6921" max="6921" width="11" style="166" customWidth="1"/>
    <col min="6922" max="6922" width="2.109375" style="166" customWidth="1"/>
    <col min="6923" max="6923" width="3.109375" style="166" customWidth="1"/>
    <col min="6924" max="6924" width="0.88671875" style="166" customWidth="1"/>
    <col min="6925" max="6925" width="19.33203125" style="166" customWidth="1"/>
    <col min="6926" max="6926" width="2.109375" style="166" customWidth="1"/>
    <col min="6927" max="7168" width="3.33203125" style="166"/>
    <col min="7169" max="7169" width="1.109375" style="166" customWidth="1"/>
    <col min="7170" max="7170" width="3.5546875" style="166" customWidth="1"/>
    <col min="7171" max="7172" width="7.33203125" style="166" customWidth="1"/>
    <col min="7173" max="7173" width="1.44140625" style="166" customWidth="1"/>
    <col min="7174" max="7174" width="3.6640625" style="166" customWidth="1"/>
    <col min="7175" max="7175" width="3" style="166" customWidth="1"/>
    <col min="7176" max="7176" width="2" style="166" customWidth="1"/>
    <col min="7177" max="7177" width="11" style="166" customWidth="1"/>
    <col min="7178" max="7178" width="2.109375" style="166" customWidth="1"/>
    <col min="7179" max="7179" width="3.109375" style="166" customWidth="1"/>
    <col min="7180" max="7180" width="0.88671875" style="166" customWidth="1"/>
    <col min="7181" max="7181" width="19.33203125" style="166" customWidth="1"/>
    <col min="7182" max="7182" width="2.109375" style="166" customWidth="1"/>
    <col min="7183" max="7424" width="3.33203125" style="166"/>
    <col min="7425" max="7425" width="1.109375" style="166" customWidth="1"/>
    <col min="7426" max="7426" width="3.5546875" style="166" customWidth="1"/>
    <col min="7427" max="7428" width="7.33203125" style="166" customWidth="1"/>
    <col min="7429" max="7429" width="1.44140625" style="166" customWidth="1"/>
    <col min="7430" max="7430" width="3.6640625" style="166" customWidth="1"/>
    <col min="7431" max="7431" width="3" style="166" customWidth="1"/>
    <col min="7432" max="7432" width="2" style="166" customWidth="1"/>
    <col min="7433" max="7433" width="11" style="166" customWidth="1"/>
    <col min="7434" max="7434" width="2.109375" style="166" customWidth="1"/>
    <col min="7435" max="7435" width="3.109375" style="166" customWidth="1"/>
    <col min="7436" max="7436" width="0.88671875" style="166" customWidth="1"/>
    <col min="7437" max="7437" width="19.33203125" style="166" customWidth="1"/>
    <col min="7438" max="7438" width="2.109375" style="166" customWidth="1"/>
    <col min="7439" max="7680" width="3.33203125" style="166"/>
    <col min="7681" max="7681" width="1.109375" style="166" customWidth="1"/>
    <col min="7682" max="7682" width="3.5546875" style="166" customWidth="1"/>
    <col min="7683" max="7684" width="7.33203125" style="166" customWidth="1"/>
    <col min="7685" max="7685" width="1.44140625" style="166" customWidth="1"/>
    <col min="7686" max="7686" width="3.6640625" style="166" customWidth="1"/>
    <col min="7687" max="7687" width="3" style="166" customWidth="1"/>
    <col min="7688" max="7688" width="2" style="166" customWidth="1"/>
    <col min="7689" max="7689" width="11" style="166" customWidth="1"/>
    <col min="7690" max="7690" width="2.109375" style="166" customWidth="1"/>
    <col min="7691" max="7691" width="3.109375" style="166" customWidth="1"/>
    <col min="7692" max="7692" width="0.88671875" style="166" customWidth="1"/>
    <col min="7693" max="7693" width="19.33203125" style="166" customWidth="1"/>
    <col min="7694" max="7694" width="2.109375" style="166" customWidth="1"/>
    <col min="7695" max="7936" width="3.33203125" style="166"/>
    <col min="7937" max="7937" width="1.109375" style="166" customWidth="1"/>
    <col min="7938" max="7938" width="3.5546875" style="166" customWidth="1"/>
    <col min="7939" max="7940" width="7.33203125" style="166" customWidth="1"/>
    <col min="7941" max="7941" width="1.44140625" style="166" customWidth="1"/>
    <col min="7942" max="7942" width="3.6640625" style="166" customWidth="1"/>
    <col min="7943" max="7943" width="3" style="166" customWidth="1"/>
    <col min="7944" max="7944" width="2" style="166" customWidth="1"/>
    <col min="7945" max="7945" width="11" style="166" customWidth="1"/>
    <col min="7946" max="7946" width="2.109375" style="166" customWidth="1"/>
    <col min="7947" max="7947" width="3.109375" style="166" customWidth="1"/>
    <col min="7948" max="7948" width="0.88671875" style="166" customWidth="1"/>
    <col min="7949" max="7949" width="19.33203125" style="166" customWidth="1"/>
    <col min="7950" max="7950" width="2.109375" style="166" customWidth="1"/>
    <col min="7951" max="8192" width="3.33203125" style="166"/>
    <col min="8193" max="8193" width="1.109375" style="166" customWidth="1"/>
    <col min="8194" max="8194" width="3.5546875" style="166" customWidth="1"/>
    <col min="8195" max="8196" width="7.33203125" style="166" customWidth="1"/>
    <col min="8197" max="8197" width="1.44140625" style="166" customWidth="1"/>
    <col min="8198" max="8198" width="3.6640625" style="166" customWidth="1"/>
    <col min="8199" max="8199" width="3" style="166" customWidth="1"/>
    <col min="8200" max="8200" width="2" style="166" customWidth="1"/>
    <col min="8201" max="8201" width="11" style="166" customWidth="1"/>
    <col min="8202" max="8202" width="2.109375" style="166" customWidth="1"/>
    <col min="8203" max="8203" width="3.109375" style="166" customWidth="1"/>
    <col min="8204" max="8204" width="0.88671875" style="166" customWidth="1"/>
    <col min="8205" max="8205" width="19.33203125" style="166" customWidth="1"/>
    <col min="8206" max="8206" width="2.109375" style="166" customWidth="1"/>
    <col min="8207" max="8448" width="3.33203125" style="166"/>
    <col min="8449" max="8449" width="1.109375" style="166" customWidth="1"/>
    <col min="8450" max="8450" width="3.5546875" style="166" customWidth="1"/>
    <col min="8451" max="8452" width="7.33203125" style="166" customWidth="1"/>
    <col min="8453" max="8453" width="1.44140625" style="166" customWidth="1"/>
    <col min="8454" max="8454" width="3.6640625" style="166" customWidth="1"/>
    <col min="8455" max="8455" width="3" style="166" customWidth="1"/>
    <col min="8456" max="8456" width="2" style="166" customWidth="1"/>
    <col min="8457" max="8457" width="11" style="166" customWidth="1"/>
    <col min="8458" max="8458" width="2.109375" style="166" customWidth="1"/>
    <col min="8459" max="8459" width="3.109375" style="166" customWidth="1"/>
    <col min="8460" max="8460" width="0.88671875" style="166" customWidth="1"/>
    <col min="8461" max="8461" width="19.33203125" style="166" customWidth="1"/>
    <col min="8462" max="8462" width="2.109375" style="166" customWidth="1"/>
    <col min="8463" max="8704" width="3.33203125" style="166"/>
    <col min="8705" max="8705" width="1.109375" style="166" customWidth="1"/>
    <col min="8706" max="8706" width="3.5546875" style="166" customWidth="1"/>
    <col min="8707" max="8708" width="7.33203125" style="166" customWidth="1"/>
    <col min="8709" max="8709" width="1.44140625" style="166" customWidth="1"/>
    <col min="8710" max="8710" width="3.6640625" style="166" customWidth="1"/>
    <col min="8711" max="8711" width="3" style="166" customWidth="1"/>
    <col min="8712" max="8712" width="2" style="166" customWidth="1"/>
    <col min="8713" max="8713" width="11" style="166" customWidth="1"/>
    <col min="8714" max="8714" width="2.109375" style="166" customWidth="1"/>
    <col min="8715" max="8715" width="3.109375" style="166" customWidth="1"/>
    <col min="8716" max="8716" width="0.88671875" style="166" customWidth="1"/>
    <col min="8717" max="8717" width="19.33203125" style="166" customWidth="1"/>
    <col min="8718" max="8718" width="2.109375" style="166" customWidth="1"/>
    <col min="8719" max="8960" width="3.33203125" style="166"/>
    <col min="8961" max="8961" width="1.109375" style="166" customWidth="1"/>
    <col min="8962" max="8962" width="3.5546875" style="166" customWidth="1"/>
    <col min="8963" max="8964" width="7.33203125" style="166" customWidth="1"/>
    <col min="8965" max="8965" width="1.44140625" style="166" customWidth="1"/>
    <col min="8966" max="8966" width="3.6640625" style="166" customWidth="1"/>
    <col min="8967" max="8967" width="3" style="166" customWidth="1"/>
    <col min="8968" max="8968" width="2" style="166" customWidth="1"/>
    <col min="8969" max="8969" width="11" style="166" customWidth="1"/>
    <col min="8970" max="8970" width="2.109375" style="166" customWidth="1"/>
    <col min="8971" max="8971" width="3.109375" style="166" customWidth="1"/>
    <col min="8972" max="8972" width="0.88671875" style="166" customWidth="1"/>
    <col min="8973" max="8973" width="19.33203125" style="166" customWidth="1"/>
    <col min="8974" max="8974" width="2.109375" style="166" customWidth="1"/>
    <col min="8975" max="9216" width="3.33203125" style="166"/>
    <col min="9217" max="9217" width="1.109375" style="166" customWidth="1"/>
    <col min="9218" max="9218" width="3.5546875" style="166" customWidth="1"/>
    <col min="9219" max="9220" width="7.33203125" style="166" customWidth="1"/>
    <col min="9221" max="9221" width="1.44140625" style="166" customWidth="1"/>
    <col min="9222" max="9222" width="3.6640625" style="166" customWidth="1"/>
    <col min="9223" max="9223" width="3" style="166" customWidth="1"/>
    <col min="9224" max="9224" width="2" style="166" customWidth="1"/>
    <col min="9225" max="9225" width="11" style="166" customWidth="1"/>
    <col min="9226" max="9226" width="2.109375" style="166" customWidth="1"/>
    <col min="9227" max="9227" width="3.109375" style="166" customWidth="1"/>
    <col min="9228" max="9228" width="0.88671875" style="166" customWidth="1"/>
    <col min="9229" max="9229" width="19.33203125" style="166" customWidth="1"/>
    <col min="9230" max="9230" width="2.109375" style="166" customWidth="1"/>
    <col min="9231" max="9472" width="3.33203125" style="166"/>
    <col min="9473" max="9473" width="1.109375" style="166" customWidth="1"/>
    <col min="9474" max="9474" width="3.5546875" style="166" customWidth="1"/>
    <col min="9475" max="9476" width="7.33203125" style="166" customWidth="1"/>
    <col min="9477" max="9477" width="1.44140625" style="166" customWidth="1"/>
    <col min="9478" max="9478" width="3.6640625" style="166" customWidth="1"/>
    <col min="9479" max="9479" width="3" style="166" customWidth="1"/>
    <col min="9480" max="9480" width="2" style="166" customWidth="1"/>
    <col min="9481" max="9481" width="11" style="166" customWidth="1"/>
    <col min="9482" max="9482" width="2.109375" style="166" customWidth="1"/>
    <col min="9483" max="9483" width="3.109375" style="166" customWidth="1"/>
    <col min="9484" max="9484" width="0.88671875" style="166" customWidth="1"/>
    <col min="9485" max="9485" width="19.33203125" style="166" customWidth="1"/>
    <col min="9486" max="9486" width="2.109375" style="166" customWidth="1"/>
    <col min="9487" max="9728" width="3.33203125" style="166"/>
    <col min="9729" max="9729" width="1.109375" style="166" customWidth="1"/>
    <col min="9730" max="9730" width="3.5546875" style="166" customWidth="1"/>
    <col min="9731" max="9732" width="7.33203125" style="166" customWidth="1"/>
    <col min="9733" max="9733" width="1.44140625" style="166" customWidth="1"/>
    <col min="9734" max="9734" width="3.6640625" style="166" customWidth="1"/>
    <col min="9735" max="9735" width="3" style="166" customWidth="1"/>
    <col min="9736" max="9736" width="2" style="166" customWidth="1"/>
    <col min="9737" max="9737" width="11" style="166" customWidth="1"/>
    <col min="9738" max="9738" width="2.109375" style="166" customWidth="1"/>
    <col min="9739" max="9739" width="3.109375" style="166" customWidth="1"/>
    <col min="9740" max="9740" width="0.88671875" style="166" customWidth="1"/>
    <col min="9741" max="9741" width="19.33203125" style="166" customWidth="1"/>
    <col min="9742" max="9742" width="2.109375" style="166" customWidth="1"/>
    <col min="9743" max="9984" width="3.33203125" style="166"/>
    <col min="9985" max="9985" width="1.109375" style="166" customWidth="1"/>
    <col min="9986" max="9986" width="3.5546875" style="166" customWidth="1"/>
    <col min="9987" max="9988" width="7.33203125" style="166" customWidth="1"/>
    <col min="9989" max="9989" width="1.44140625" style="166" customWidth="1"/>
    <col min="9990" max="9990" width="3.6640625" style="166" customWidth="1"/>
    <col min="9991" max="9991" width="3" style="166" customWidth="1"/>
    <col min="9992" max="9992" width="2" style="166" customWidth="1"/>
    <col min="9993" max="9993" width="11" style="166" customWidth="1"/>
    <col min="9994" max="9994" width="2.109375" style="166" customWidth="1"/>
    <col min="9995" max="9995" width="3.109375" style="166" customWidth="1"/>
    <col min="9996" max="9996" width="0.88671875" style="166" customWidth="1"/>
    <col min="9997" max="9997" width="19.33203125" style="166" customWidth="1"/>
    <col min="9998" max="9998" width="2.109375" style="166" customWidth="1"/>
    <col min="9999" max="10240" width="3.33203125" style="166"/>
    <col min="10241" max="10241" width="1.109375" style="166" customWidth="1"/>
    <col min="10242" max="10242" width="3.5546875" style="166" customWidth="1"/>
    <col min="10243" max="10244" width="7.33203125" style="166" customWidth="1"/>
    <col min="10245" max="10245" width="1.44140625" style="166" customWidth="1"/>
    <col min="10246" max="10246" width="3.6640625" style="166" customWidth="1"/>
    <col min="10247" max="10247" width="3" style="166" customWidth="1"/>
    <col min="10248" max="10248" width="2" style="166" customWidth="1"/>
    <col min="10249" max="10249" width="11" style="166" customWidth="1"/>
    <col min="10250" max="10250" width="2.109375" style="166" customWidth="1"/>
    <col min="10251" max="10251" width="3.109375" style="166" customWidth="1"/>
    <col min="10252" max="10252" width="0.88671875" style="166" customWidth="1"/>
    <col min="10253" max="10253" width="19.33203125" style="166" customWidth="1"/>
    <col min="10254" max="10254" width="2.109375" style="166" customWidth="1"/>
    <col min="10255" max="10496" width="3.33203125" style="166"/>
    <col min="10497" max="10497" width="1.109375" style="166" customWidth="1"/>
    <col min="10498" max="10498" width="3.5546875" style="166" customWidth="1"/>
    <col min="10499" max="10500" width="7.33203125" style="166" customWidth="1"/>
    <col min="10501" max="10501" width="1.44140625" style="166" customWidth="1"/>
    <col min="10502" max="10502" width="3.6640625" style="166" customWidth="1"/>
    <col min="10503" max="10503" width="3" style="166" customWidth="1"/>
    <col min="10504" max="10504" width="2" style="166" customWidth="1"/>
    <col min="10505" max="10505" width="11" style="166" customWidth="1"/>
    <col min="10506" max="10506" width="2.109375" style="166" customWidth="1"/>
    <col min="10507" max="10507" width="3.109375" style="166" customWidth="1"/>
    <col min="10508" max="10508" width="0.88671875" style="166" customWidth="1"/>
    <col min="10509" max="10509" width="19.33203125" style="166" customWidth="1"/>
    <col min="10510" max="10510" width="2.109375" style="166" customWidth="1"/>
    <col min="10511" max="10752" width="3.33203125" style="166"/>
    <col min="10753" max="10753" width="1.109375" style="166" customWidth="1"/>
    <col min="10754" max="10754" width="3.5546875" style="166" customWidth="1"/>
    <col min="10755" max="10756" width="7.33203125" style="166" customWidth="1"/>
    <col min="10757" max="10757" width="1.44140625" style="166" customWidth="1"/>
    <col min="10758" max="10758" width="3.6640625" style="166" customWidth="1"/>
    <col min="10759" max="10759" width="3" style="166" customWidth="1"/>
    <col min="10760" max="10760" width="2" style="166" customWidth="1"/>
    <col min="10761" max="10761" width="11" style="166" customWidth="1"/>
    <col min="10762" max="10762" width="2.109375" style="166" customWidth="1"/>
    <col min="10763" max="10763" width="3.109375" style="166" customWidth="1"/>
    <col min="10764" max="10764" width="0.88671875" style="166" customWidth="1"/>
    <col min="10765" max="10765" width="19.33203125" style="166" customWidth="1"/>
    <col min="10766" max="10766" width="2.109375" style="166" customWidth="1"/>
    <col min="10767" max="11008" width="3.33203125" style="166"/>
    <col min="11009" max="11009" width="1.109375" style="166" customWidth="1"/>
    <col min="11010" max="11010" width="3.5546875" style="166" customWidth="1"/>
    <col min="11011" max="11012" width="7.33203125" style="166" customWidth="1"/>
    <col min="11013" max="11013" width="1.44140625" style="166" customWidth="1"/>
    <col min="11014" max="11014" width="3.6640625" style="166" customWidth="1"/>
    <col min="11015" max="11015" width="3" style="166" customWidth="1"/>
    <col min="11016" max="11016" width="2" style="166" customWidth="1"/>
    <col min="11017" max="11017" width="11" style="166" customWidth="1"/>
    <col min="11018" max="11018" width="2.109375" style="166" customWidth="1"/>
    <col min="11019" max="11019" width="3.109375" style="166" customWidth="1"/>
    <col min="11020" max="11020" width="0.88671875" style="166" customWidth="1"/>
    <col min="11021" max="11021" width="19.33203125" style="166" customWidth="1"/>
    <col min="11022" max="11022" width="2.109375" style="166" customWidth="1"/>
    <col min="11023" max="11264" width="3.33203125" style="166"/>
    <col min="11265" max="11265" width="1.109375" style="166" customWidth="1"/>
    <col min="11266" max="11266" width="3.5546875" style="166" customWidth="1"/>
    <col min="11267" max="11268" width="7.33203125" style="166" customWidth="1"/>
    <col min="11269" max="11269" width="1.44140625" style="166" customWidth="1"/>
    <col min="11270" max="11270" width="3.6640625" style="166" customWidth="1"/>
    <col min="11271" max="11271" width="3" style="166" customWidth="1"/>
    <col min="11272" max="11272" width="2" style="166" customWidth="1"/>
    <col min="11273" max="11273" width="11" style="166" customWidth="1"/>
    <col min="11274" max="11274" width="2.109375" style="166" customWidth="1"/>
    <col min="11275" max="11275" width="3.109375" style="166" customWidth="1"/>
    <col min="11276" max="11276" width="0.88671875" style="166" customWidth="1"/>
    <col min="11277" max="11277" width="19.33203125" style="166" customWidth="1"/>
    <col min="11278" max="11278" width="2.109375" style="166" customWidth="1"/>
    <col min="11279" max="11520" width="3.33203125" style="166"/>
    <col min="11521" max="11521" width="1.109375" style="166" customWidth="1"/>
    <col min="11522" max="11522" width="3.5546875" style="166" customWidth="1"/>
    <col min="11523" max="11524" width="7.33203125" style="166" customWidth="1"/>
    <col min="11525" max="11525" width="1.44140625" style="166" customWidth="1"/>
    <col min="11526" max="11526" width="3.6640625" style="166" customWidth="1"/>
    <col min="11527" max="11527" width="3" style="166" customWidth="1"/>
    <col min="11528" max="11528" width="2" style="166" customWidth="1"/>
    <col min="11529" max="11529" width="11" style="166" customWidth="1"/>
    <col min="11530" max="11530" width="2.109375" style="166" customWidth="1"/>
    <col min="11531" max="11531" width="3.109375" style="166" customWidth="1"/>
    <col min="11532" max="11532" width="0.88671875" style="166" customWidth="1"/>
    <col min="11533" max="11533" width="19.33203125" style="166" customWidth="1"/>
    <col min="11534" max="11534" width="2.109375" style="166" customWidth="1"/>
    <col min="11535" max="11776" width="3.33203125" style="166"/>
    <col min="11777" max="11777" width="1.109375" style="166" customWidth="1"/>
    <col min="11778" max="11778" width="3.5546875" style="166" customWidth="1"/>
    <col min="11779" max="11780" width="7.33203125" style="166" customWidth="1"/>
    <col min="11781" max="11781" width="1.44140625" style="166" customWidth="1"/>
    <col min="11782" max="11782" width="3.6640625" style="166" customWidth="1"/>
    <col min="11783" max="11783" width="3" style="166" customWidth="1"/>
    <col min="11784" max="11784" width="2" style="166" customWidth="1"/>
    <col min="11785" max="11785" width="11" style="166" customWidth="1"/>
    <col min="11786" max="11786" width="2.109375" style="166" customWidth="1"/>
    <col min="11787" max="11787" width="3.109375" style="166" customWidth="1"/>
    <col min="11788" max="11788" width="0.88671875" style="166" customWidth="1"/>
    <col min="11789" max="11789" width="19.33203125" style="166" customWidth="1"/>
    <col min="11790" max="11790" width="2.109375" style="166" customWidth="1"/>
    <col min="11791" max="12032" width="3.33203125" style="166"/>
    <col min="12033" max="12033" width="1.109375" style="166" customWidth="1"/>
    <col min="12034" max="12034" width="3.5546875" style="166" customWidth="1"/>
    <col min="12035" max="12036" width="7.33203125" style="166" customWidth="1"/>
    <col min="12037" max="12037" width="1.44140625" style="166" customWidth="1"/>
    <col min="12038" max="12038" width="3.6640625" style="166" customWidth="1"/>
    <col min="12039" max="12039" width="3" style="166" customWidth="1"/>
    <col min="12040" max="12040" width="2" style="166" customWidth="1"/>
    <col min="12041" max="12041" width="11" style="166" customWidth="1"/>
    <col min="12042" max="12042" width="2.109375" style="166" customWidth="1"/>
    <col min="12043" max="12043" width="3.109375" style="166" customWidth="1"/>
    <col min="12044" max="12044" width="0.88671875" style="166" customWidth="1"/>
    <col min="12045" max="12045" width="19.33203125" style="166" customWidth="1"/>
    <col min="12046" max="12046" width="2.109375" style="166" customWidth="1"/>
    <col min="12047" max="12288" width="3.33203125" style="166"/>
    <col min="12289" max="12289" width="1.109375" style="166" customWidth="1"/>
    <col min="12290" max="12290" width="3.5546875" style="166" customWidth="1"/>
    <col min="12291" max="12292" width="7.33203125" style="166" customWidth="1"/>
    <col min="12293" max="12293" width="1.44140625" style="166" customWidth="1"/>
    <col min="12294" max="12294" width="3.6640625" style="166" customWidth="1"/>
    <col min="12295" max="12295" width="3" style="166" customWidth="1"/>
    <col min="12296" max="12296" width="2" style="166" customWidth="1"/>
    <col min="12297" max="12297" width="11" style="166" customWidth="1"/>
    <col min="12298" max="12298" width="2.109375" style="166" customWidth="1"/>
    <col min="12299" max="12299" width="3.109375" style="166" customWidth="1"/>
    <col min="12300" max="12300" width="0.88671875" style="166" customWidth="1"/>
    <col min="12301" max="12301" width="19.33203125" style="166" customWidth="1"/>
    <col min="12302" max="12302" width="2.109375" style="166" customWidth="1"/>
    <col min="12303" max="12544" width="3.33203125" style="166"/>
    <col min="12545" max="12545" width="1.109375" style="166" customWidth="1"/>
    <col min="12546" max="12546" width="3.5546875" style="166" customWidth="1"/>
    <col min="12547" max="12548" width="7.33203125" style="166" customWidth="1"/>
    <col min="12549" max="12549" width="1.44140625" style="166" customWidth="1"/>
    <col min="12550" max="12550" width="3.6640625" style="166" customWidth="1"/>
    <col min="12551" max="12551" width="3" style="166" customWidth="1"/>
    <col min="12552" max="12552" width="2" style="166" customWidth="1"/>
    <col min="12553" max="12553" width="11" style="166" customWidth="1"/>
    <col min="12554" max="12554" width="2.109375" style="166" customWidth="1"/>
    <col min="12555" max="12555" width="3.109375" style="166" customWidth="1"/>
    <col min="12556" max="12556" width="0.88671875" style="166" customWidth="1"/>
    <col min="12557" max="12557" width="19.33203125" style="166" customWidth="1"/>
    <col min="12558" max="12558" width="2.109375" style="166" customWidth="1"/>
    <col min="12559" max="12800" width="3.33203125" style="166"/>
    <col min="12801" max="12801" width="1.109375" style="166" customWidth="1"/>
    <col min="12802" max="12802" width="3.5546875" style="166" customWidth="1"/>
    <col min="12803" max="12804" width="7.33203125" style="166" customWidth="1"/>
    <col min="12805" max="12805" width="1.44140625" style="166" customWidth="1"/>
    <col min="12806" max="12806" width="3.6640625" style="166" customWidth="1"/>
    <col min="12807" max="12807" width="3" style="166" customWidth="1"/>
    <col min="12808" max="12808" width="2" style="166" customWidth="1"/>
    <col min="12809" max="12809" width="11" style="166" customWidth="1"/>
    <col min="12810" max="12810" width="2.109375" style="166" customWidth="1"/>
    <col min="12811" max="12811" width="3.109375" style="166" customWidth="1"/>
    <col min="12812" max="12812" width="0.88671875" style="166" customWidth="1"/>
    <col min="12813" max="12813" width="19.33203125" style="166" customWidth="1"/>
    <col min="12814" max="12814" width="2.109375" style="166" customWidth="1"/>
    <col min="12815" max="13056" width="3.33203125" style="166"/>
    <col min="13057" max="13057" width="1.109375" style="166" customWidth="1"/>
    <col min="13058" max="13058" width="3.5546875" style="166" customWidth="1"/>
    <col min="13059" max="13060" width="7.33203125" style="166" customWidth="1"/>
    <col min="13061" max="13061" width="1.44140625" style="166" customWidth="1"/>
    <col min="13062" max="13062" width="3.6640625" style="166" customWidth="1"/>
    <col min="13063" max="13063" width="3" style="166" customWidth="1"/>
    <col min="13064" max="13064" width="2" style="166" customWidth="1"/>
    <col min="13065" max="13065" width="11" style="166" customWidth="1"/>
    <col min="13066" max="13066" width="2.109375" style="166" customWidth="1"/>
    <col min="13067" max="13067" width="3.109375" style="166" customWidth="1"/>
    <col min="13068" max="13068" width="0.88671875" style="166" customWidth="1"/>
    <col min="13069" max="13069" width="19.33203125" style="166" customWidth="1"/>
    <col min="13070" max="13070" width="2.109375" style="166" customWidth="1"/>
    <col min="13071" max="13312" width="3.33203125" style="166"/>
    <col min="13313" max="13313" width="1.109375" style="166" customWidth="1"/>
    <col min="13314" max="13314" width="3.5546875" style="166" customWidth="1"/>
    <col min="13315" max="13316" width="7.33203125" style="166" customWidth="1"/>
    <col min="13317" max="13317" width="1.44140625" style="166" customWidth="1"/>
    <col min="13318" max="13318" width="3.6640625" style="166" customWidth="1"/>
    <col min="13319" max="13319" width="3" style="166" customWidth="1"/>
    <col min="13320" max="13320" width="2" style="166" customWidth="1"/>
    <col min="13321" max="13321" width="11" style="166" customWidth="1"/>
    <col min="13322" max="13322" width="2.109375" style="166" customWidth="1"/>
    <col min="13323" max="13323" width="3.109375" style="166" customWidth="1"/>
    <col min="13324" max="13324" width="0.88671875" style="166" customWidth="1"/>
    <col min="13325" max="13325" width="19.33203125" style="166" customWidth="1"/>
    <col min="13326" max="13326" width="2.109375" style="166" customWidth="1"/>
    <col min="13327" max="13568" width="3.33203125" style="166"/>
    <col min="13569" max="13569" width="1.109375" style="166" customWidth="1"/>
    <col min="13570" max="13570" width="3.5546875" style="166" customWidth="1"/>
    <col min="13571" max="13572" width="7.33203125" style="166" customWidth="1"/>
    <col min="13573" max="13573" width="1.44140625" style="166" customWidth="1"/>
    <col min="13574" max="13574" width="3.6640625" style="166" customWidth="1"/>
    <col min="13575" max="13575" width="3" style="166" customWidth="1"/>
    <col min="13576" max="13576" width="2" style="166" customWidth="1"/>
    <col min="13577" max="13577" width="11" style="166" customWidth="1"/>
    <col min="13578" max="13578" width="2.109375" style="166" customWidth="1"/>
    <col min="13579" max="13579" width="3.109375" style="166" customWidth="1"/>
    <col min="13580" max="13580" width="0.88671875" style="166" customWidth="1"/>
    <col min="13581" max="13581" width="19.33203125" style="166" customWidth="1"/>
    <col min="13582" max="13582" width="2.109375" style="166" customWidth="1"/>
    <col min="13583" max="13824" width="3.33203125" style="166"/>
    <col min="13825" max="13825" width="1.109375" style="166" customWidth="1"/>
    <col min="13826" max="13826" width="3.5546875" style="166" customWidth="1"/>
    <col min="13827" max="13828" width="7.33203125" style="166" customWidth="1"/>
    <col min="13829" max="13829" width="1.44140625" style="166" customWidth="1"/>
    <col min="13830" max="13830" width="3.6640625" style="166" customWidth="1"/>
    <col min="13831" max="13831" width="3" style="166" customWidth="1"/>
    <col min="13832" max="13832" width="2" style="166" customWidth="1"/>
    <col min="13833" max="13833" width="11" style="166" customWidth="1"/>
    <col min="13834" max="13834" width="2.109375" style="166" customWidth="1"/>
    <col min="13835" max="13835" width="3.109375" style="166" customWidth="1"/>
    <col min="13836" max="13836" width="0.88671875" style="166" customWidth="1"/>
    <col min="13837" max="13837" width="19.33203125" style="166" customWidth="1"/>
    <col min="13838" max="13838" width="2.109375" style="166" customWidth="1"/>
    <col min="13839" max="14080" width="3.33203125" style="166"/>
    <col min="14081" max="14081" width="1.109375" style="166" customWidth="1"/>
    <col min="14082" max="14082" width="3.5546875" style="166" customWidth="1"/>
    <col min="14083" max="14084" width="7.33203125" style="166" customWidth="1"/>
    <col min="14085" max="14085" width="1.44140625" style="166" customWidth="1"/>
    <col min="14086" max="14086" width="3.6640625" style="166" customWidth="1"/>
    <col min="14087" max="14087" width="3" style="166" customWidth="1"/>
    <col min="14088" max="14088" width="2" style="166" customWidth="1"/>
    <col min="14089" max="14089" width="11" style="166" customWidth="1"/>
    <col min="14090" max="14090" width="2.109375" style="166" customWidth="1"/>
    <col min="14091" max="14091" width="3.109375" style="166" customWidth="1"/>
    <col min="14092" max="14092" width="0.88671875" style="166" customWidth="1"/>
    <col min="14093" max="14093" width="19.33203125" style="166" customWidth="1"/>
    <col min="14094" max="14094" width="2.109375" style="166" customWidth="1"/>
    <col min="14095" max="14336" width="3.33203125" style="166"/>
    <col min="14337" max="14337" width="1.109375" style="166" customWidth="1"/>
    <col min="14338" max="14338" width="3.5546875" style="166" customWidth="1"/>
    <col min="14339" max="14340" width="7.33203125" style="166" customWidth="1"/>
    <col min="14341" max="14341" width="1.44140625" style="166" customWidth="1"/>
    <col min="14342" max="14342" width="3.6640625" style="166" customWidth="1"/>
    <col min="14343" max="14343" width="3" style="166" customWidth="1"/>
    <col min="14344" max="14344" width="2" style="166" customWidth="1"/>
    <col min="14345" max="14345" width="11" style="166" customWidth="1"/>
    <col min="14346" max="14346" width="2.109375" style="166" customWidth="1"/>
    <col min="14347" max="14347" width="3.109375" style="166" customWidth="1"/>
    <col min="14348" max="14348" width="0.88671875" style="166" customWidth="1"/>
    <col min="14349" max="14349" width="19.33203125" style="166" customWidth="1"/>
    <col min="14350" max="14350" width="2.109375" style="166" customWidth="1"/>
    <col min="14351" max="14592" width="3.33203125" style="166"/>
    <col min="14593" max="14593" width="1.109375" style="166" customWidth="1"/>
    <col min="14594" max="14594" width="3.5546875" style="166" customWidth="1"/>
    <col min="14595" max="14596" width="7.33203125" style="166" customWidth="1"/>
    <col min="14597" max="14597" width="1.44140625" style="166" customWidth="1"/>
    <col min="14598" max="14598" width="3.6640625" style="166" customWidth="1"/>
    <col min="14599" max="14599" width="3" style="166" customWidth="1"/>
    <col min="14600" max="14600" width="2" style="166" customWidth="1"/>
    <col min="14601" max="14601" width="11" style="166" customWidth="1"/>
    <col min="14602" max="14602" width="2.109375" style="166" customWidth="1"/>
    <col min="14603" max="14603" width="3.109375" style="166" customWidth="1"/>
    <col min="14604" max="14604" width="0.88671875" style="166" customWidth="1"/>
    <col min="14605" max="14605" width="19.33203125" style="166" customWidth="1"/>
    <col min="14606" max="14606" width="2.109375" style="166" customWidth="1"/>
    <col min="14607" max="14848" width="3.33203125" style="166"/>
    <col min="14849" max="14849" width="1.109375" style="166" customWidth="1"/>
    <col min="14850" max="14850" width="3.5546875" style="166" customWidth="1"/>
    <col min="14851" max="14852" width="7.33203125" style="166" customWidth="1"/>
    <col min="14853" max="14853" width="1.44140625" style="166" customWidth="1"/>
    <col min="14854" max="14854" width="3.6640625" style="166" customWidth="1"/>
    <col min="14855" max="14855" width="3" style="166" customWidth="1"/>
    <col min="14856" max="14856" width="2" style="166" customWidth="1"/>
    <col min="14857" max="14857" width="11" style="166" customWidth="1"/>
    <col min="14858" max="14858" width="2.109375" style="166" customWidth="1"/>
    <col min="14859" max="14859" width="3.109375" style="166" customWidth="1"/>
    <col min="14860" max="14860" width="0.88671875" style="166" customWidth="1"/>
    <col min="14861" max="14861" width="19.33203125" style="166" customWidth="1"/>
    <col min="14862" max="14862" width="2.109375" style="166" customWidth="1"/>
    <col min="14863" max="15104" width="3.33203125" style="166"/>
    <col min="15105" max="15105" width="1.109375" style="166" customWidth="1"/>
    <col min="15106" max="15106" width="3.5546875" style="166" customWidth="1"/>
    <col min="15107" max="15108" width="7.33203125" style="166" customWidth="1"/>
    <col min="15109" max="15109" width="1.44140625" style="166" customWidth="1"/>
    <col min="15110" max="15110" width="3.6640625" style="166" customWidth="1"/>
    <col min="15111" max="15111" width="3" style="166" customWidth="1"/>
    <col min="15112" max="15112" width="2" style="166" customWidth="1"/>
    <col min="15113" max="15113" width="11" style="166" customWidth="1"/>
    <col min="15114" max="15114" width="2.109375" style="166" customWidth="1"/>
    <col min="15115" max="15115" width="3.109375" style="166" customWidth="1"/>
    <col min="15116" max="15116" width="0.88671875" style="166" customWidth="1"/>
    <col min="15117" max="15117" width="19.33203125" style="166" customWidth="1"/>
    <col min="15118" max="15118" width="2.109375" style="166" customWidth="1"/>
    <col min="15119" max="15360" width="3.33203125" style="166"/>
    <col min="15361" max="15361" width="1.109375" style="166" customWidth="1"/>
    <col min="15362" max="15362" width="3.5546875" style="166" customWidth="1"/>
    <col min="15363" max="15364" width="7.33203125" style="166" customWidth="1"/>
    <col min="15365" max="15365" width="1.44140625" style="166" customWidth="1"/>
    <col min="15366" max="15366" width="3.6640625" style="166" customWidth="1"/>
    <col min="15367" max="15367" width="3" style="166" customWidth="1"/>
    <col min="15368" max="15368" width="2" style="166" customWidth="1"/>
    <col min="15369" max="15369" width="11" style="166" customWidth="1"/>
    <col min="15370" max="15370" width="2.109375" style="166" customWidth="1"/>
    <col min="15371" max="15371" width="3.109375" style="166" customWidth="1"/>
    <col min="15372" max="15372" width="0.88671875" style="166" customWidth="1"/>
    <col min="15373" max="15373" width="19.33203125" style="166" customWidth="1"/>
    <col min="15374" max="15374" width="2.109375" style="166" customWidth="1"/>
    <col min="15375" max="15616" width="3.33203125" style="166"/>
    <col min="15617" max="15617" width="1.109375" style="166" customWidth="1"/>
    <col min="15618" max="15618" width="3.5546875" style="166" customWidth="1"/>
    <col min="15619" max="15620" width="7.33203125" style="166" customWidth="1"/>
    <col min="15621" max="15621" width="1.44140625" style="166" customWidth="1"/>
    <col min="15622" max="15622" width="3.6640625" style="166" customWidth="1"/>
    <col min="15623" max="15623" width="3" style="166" customWidth="1"/>
    <col min="15624" max="15624" width="2" style="166" customWidth="1"/>
    <col min="15625" max="15625" width="11" style="166" customWidth="1"/>
    <col min="15626" max="15626" width="2.109375" style="166" customWidth="1"/>
    <col min="15627" max="15627" width="3.109375" style="166" customWidth="1"/>
    <col min="15628" max="15628" width="0.88671875" style="166" customWidth="1"/>
    <col min="15629" max="15629" width="19.33203125" style="166" customWidth="1"/>
    <col min="15630" max="15630" width="2.109375" style="166" customWidth="1"/>
    <col min="15631" max="15872" width="3.33203125" style="166"/>
    <col min="15873" max="15873" width="1.109375" style="166" customWidth="1"/>
    <col min="15874" max="15874" width="3.5546875" style="166" customWidth="1"/>
    <col min="15875" max="15876" width="7.33203125" style="166" customWidth="1"/>
    <col min="15877" max="15877" width="1.44140625" style="166" customWidth="1"/>
    <col min="15878" max="15878" width="3.6640625" style="166" customWidth="1"/>
    <col min="15879" max="15879" width="3" style="166" customWidth="1"/>
    <col min="15880" max="15880" width="2" style="166" customWidth="1"/>
    <col min="15881" max="15881" width="11" style="166" customWidth="1"/>
    <col min="15882" max="15882" width="2.109375" style="166" customWidth="1"/>
    <col min="15883" max="15883" width="3.109375" style="166" customWidth="1"/>
    <col min="15884" max="15884" width="0.88671875" style="166" customWidth="1"/>
    <col min="15885" max="15885" width="19.33203125" style="166" customWidth="1"/>
    <col min="15886" max="15886" width="2.109375" style="166" customWidth="1"/>
    <col min="15887" max="16128" width="3.33203125" style="166"/>
    <col min="16129" max="16129" width="1.109375" style="166" customWidth="1"/>
    <col min="16130" max="16130" width="3.5546875" style="166" customWidth="1"/>
    <col min="16131" max="16132" width="7.33203125" style="166" customWidth="1"/>
    <col min="16133" max="16133" width="1.44140625" style="166" customWidth="1"/>
    <col min="16134" max="16134" width="3.6640625" style="166" customWidth="1"/>
    <col min="16135" max="16135" width="3" style="166" customWidth="1"/>
    <col min="16136" max="16136" width="2" style="166" customWidth="1"/>
    <col min="16137" max="16137" width="11" style="166" customWidth="1"/>
    <col min="16138" max="16138" width="2.109375" style="166" customWidth="1"/>
    <col min="16139" max="16139" width="3.109375" style="166" customWidth="1"/>
    <col min="16140" max="16140" width="0.88671875" style="166" customWidth="1"/>
    <col min="16141" max="16141" width="19.33203125" style="166" customWidth="1"/>
    <col min="16142" max="16142" width="2.109375" style="166" customWidth="1"/>
    <col min="16143" max="16384" width="3.33203125" style="166"/>
  </cols>
  <sheetData>
    <row r="1" spans="2:22" ht="3.75" customHeight="1" x14ac:dyDescent="0.25"/>
    <row r="2" spans="2:22" ht="24.6" x14ac:dyDescent="0.4">
      <c r="B2" s="313" t="s">
        <v>996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3"/>
    </row>
    <row r="3" spans="2:22" ht="11.25" customHeight="1" x14ac:dyDescent="0.4"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</row>
    <row r="4" spans="2:22" ht="18" customHeight="1" thickBot="1" x14ac:dyDescent="0.3">
      <c r="Q4" s="168"/>
      <c r="R4" s="314"/>
      <c r="S4" s="314"/>
      <c r="T4" s="314"/>
      <c r="U4" s="314"/>
      <c r="V4" s="314"/>
    </row>
    <row r="5" spans="2:22" ht="11.25" customHeight="1" x14ac:dyDescent="0.25"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1"/>
    </row>
    <row r="6" spans="2:22" x14ac:dyDescent="0.25">
      <c r="B6" s="172"/>
      <c r="D6" s="173"/>
      <c r="E6" s="173"/>
      <c r="G6" s="173" t="s">
        <v>956</v>
      </c>
      <c r="H6" s="315">
        <f>Schlüssel!CA2</f>
        <v>4</v>
      </c>
      <c r="I6" s="316"/>
      <c r="M6" s="173" t="s">
        <v>997</v>
      </c>
      <c r="N6" s="317" t="str">
        <f>Schlüssel!BU1</f>
        <v>30.01./01.02.</v>
      </c>
      <c r="O6" s="318">
        <v>0</v>
      </c>
      <c r="P6" s="318">
        <v>0</v>
      </c>
      <c r="Q6" s="319">
        <v>0</v>
      </c>
      <c r="V6" s="174"/>
    </row>
    <row r="7" spans="2:22" x14ac:dyDescent="0.25">
      <c r="B7" s="172"/>
      <c r="C7" s="173"/>
      <c r="D7" s="173"/>
      <c r="E7" s="173"/>
      <c r="V7" s="174"/>
    </row>
    <row r="8" spans="2:22" x14ac:dyDescent="0.25">
      <c r="B8" s="172"/>
      <c r="D8" s="173"/>
      <c r="E8" s="173"/>
      <c r="G8" s="173" t="s">
        <v>999</v>
      </c>
      <c r="H8" s="315" t="str">
        <f>Schlüssel!C1</f>
        <v>Bayernliga Herren</v>
      </c>
      <c r="I8" s="320"/>
      <c r="J8" s="320"/>
      <c r="K8" s="320"/>
      <c r="L8" s="320"/>
      <c r="M8" s="320"/>
      <c r="N8" s="320"/>
      <c r="O8" s="320"/>
      <c r="P8" s="320"/>
      <c r="Q8" s="316"/>
      <c r="V8" s="174"/>
    </row>
    <row r="9" spans="2:22" x14ac:dyDescent="0.25">
      <c r="B9" s="172"/>
      <c r="R9" s="175"/>
      <c r="S9" s="175"/>
      <c r="T9" s="175"/>
      <c r="U9" s="175"/>
      <c r="V9" s="174"/>
    </row>
    <row r="10" spans="2:22" x14ac:dyDescent="0.25">
      <c r="B10" s="172"/>
      <c r="C10" s="173"/>
      <c r="D10" s="173"/>
      <c r="E10" s="173"/>
      <c r="G10" s="173" t="s">
        <v>998</v>
      </c>
      <c r="H10" s="315" t="str">
        <f>Schlüssel!BK2</f>
        <v>Regensburg Super Bowl</v>
      </c>
      <c r="I10" s="320"/>
      <c r="J10" s="320"/>
      <c r="K10" s="320"/>
      <c r="L10" s="320"/>
      <c r="M10" s="320"/>
      <c r="N10" s="320"/>
      <c r="O10" s="320"/>
      <c r="P10" s="320"/>
      <c r="Q10" s="316"/>
      <c r="R10" s="175"/>
      <c r="S10" s="175"/>
      <c r="T10" s="175"/>
      <c r="U10" s="175"/>
      <c r="V10" s="174"/>
    </row>
    <row r="11" spans="2:22" x14ac:dyDescent="0.25">
      <c r="B11" s="172"/>
      <c r="C11" s="173"/>
      <c r="D11" s="173"/>
      <c r="E11" s="173"/>
      <c r="F11" s="175"/>
      <c r="G11" s="175"/>
      <c r="H11" s="175"/>
      <c r="I11" s="175"/>
      <c r="J11" s="175"/>
      <c r="K11" s="175"/>
      <c r="O11" s="173"/>
      <c r="Q11" s="175"/>
      <c r="R11" s="175"/>
      <c r="S11" s="175"/>
      <c r="T11" s="175"/>
      <c r="U11" s="175"/>
      <c r="V11" s="174"/>
    </row>
    <row r="12" spans="2:22" x14ac:dyDescent="0.25">
      <c r="B12" s="172"/>
      <c r="E12" s="173"/>
      <c r="F12" s="175"/>
      <c r="G12" s="173" t="s">
        <v>1314</v>
      </c>
      <c r="H12" s="315"/>
      <c r="I12" s="320"/>
      <c r="J12" s="320"/>
      <c r="K12" s="320"/>
      <c r="L12" s="320"/>
      <c r="M12" s="320"/>
      <c r="N12" s="320"/>
      <c r="O12" s="320"/>
      <c r="P12" s="320"/>
      <c r="Q12" s="316"/>
      <c r="R12" s="175"/>
      <c r="S12" s="175"/>
      <c r="T12" s="175"/>
      <c r="U12" s="175"/>
      <c r="V12" s="174"/>
    </row>
    <row r="13" spans="2:22" x14ac:dyDescent="0.25">
      <c r="B13" s="172"/>
      <c r="E13" s="173"/>
      <c r="H13" s="175"/>
      <c r="I13" s="175"/>
      <c r="J13" s="175"/>
      <c r="K13" s="175"/>
      <c r="O13" s="173"/>
      <c r="Q13" s="175"/>
      <c r="R13" s="175"/>
      <c r="S13" s="175"/>
      <c r="T13" s="175"/>
      <c r="U13" s="175"/>
      <c r="V13" s="174"/>
    </row>
    <row r="14" spans="2:22" x14ac:dyDescent="0.25">
      <c r="B14" s="172"/>
      <c r="E14" s="173"/>
      <c r="F14" s="175"/>
      <c r="G14" s="173" t="s">
        <v>1315</v>
      </c>
      <c r="H14" s="315"/>
      <c r="I14" s="320"/>
      <c r="J14" s="320"/>
      <c r="K14" s="320"/>
      <c r="L14" s="320"/>
      <c r="M14" s="320"/>
      <c r="N14" s="320"/>
      <c r="O14" s="320"/>
      <c r="P14" s="320"/>
      <c r="Q14" s="316"/>
      <c r="R14" s="175"/>
      <c r="S14" s="175"/>
      <c r="T14" s="175"/>
      <c r="U14" s="175"/>
      <c r="V14" s="174"/>
    </row>
    <row r="15" spans="2:22" x14ac:dyDescent="0.25">
      <c r="B15" s="172"/>
      <c r="C15" s="173"/>
      <c r="D15" s="173"/>
      <c r="E15" s="173"/>
      <c r="F15" s="175"/>
      <c r="H15" s="175"/>
      <c r="I15" s="175"/>
      <c r="J15" s="175"/>
      <c r="K15" s="175"/>
      <c r="L15" s="175"/>
      <c r="O15" s="173"/>
      <c r="Q15" s="175"/>
      <c r="R15" s="175"/>
      <c r="S15" s="175"/>
      <c r="T15" s="175"/>
      <c r="U15" s="175"/>
      <c r="V15" s="174"/>
    </row>
    <row r="16" spans="2:22" x14ac:dyDescent="0.25">
      <c r="B16" s="172"/>
      <c r="F16" s="173"/>
      <c r="G16" s="173" t="s">
        <v>1316</v>
      </c>
      <c r="H16" s="176"/>
      <c r="I16" s="175" t="s">
        <v>1317</v>
      </c>
      <c r="J16" s="175"/>
      <c r="K16" s="175"/>
      <c r="L16" s="175"/>
      <c r="O16" s="173"/>
      <c r="Q16" s="175"/>
      <c r="R16" s="175"/>
      <c r="S16" s="175"/>
      <c r="T16" s="175"/>
      <c r="U16" s="175"/>
      <c r="V16" s="174"/>
    </row>
    <row r="17" spans="2:22" x14ac:dyDescent="0.25">
      <c r="B17" s="172"/>
      <c r="C17" s="173"/>
      <c r="E17" s="173"/>
      <c r="H17" s="175"/>
      <c r="I17" s="175"/>
      <c r="J17" s="175"/>
      <c r="K17" s="175"/>
      <c r="L17" s="175"/>
      <c r="O17" s="173"/>
      <c r="Q17" s="175"/>
      <c r="R17" s="175"/>
      <c r="S17" s="175"/>
      <c r="T17" s="175"/>
      <c r="U17" s="175"/>
      <c r="V17" s="174"/>
    </row>
    <row r="18" spans="2:22" x14ac:dyDescent="0.25">
      <c r="B18" s="172"/>
      <c r="C18" s="173"/>
      <c r="D18" s="173"/>
      <c r="E18" s="173"/>
      <c r="H18" s="176"/>
      <c r="I18" s="175" t="s">
        <v>1318</v>
      </c>
      <c r="J18" s="175"/>
      <c r="K18" s="175"/>
      <c r="L18" s="175"/>
      <c r="O18" s="173"/>
      <c r="Q18" s="175"/>
      <c r="R18" s="175"/>
      <c r="S18" s="175"/>
      <c r="T18" s="175"/>
      <c r="U18" s="175"/>
      <c r="V18" s="174"/>
    </row>
    <row r="19" spans="2:22" x14ac:dyDescent="0.25">
      <c r="B19" s="172"/>
      <c r="C19" s="173"/>
      <c r="D19" s="173"/>
      <c r="E19" s="173"/>
      <c r="F19" s="175"/>
      <c r="H19" s="175"/>
      <c r="I19" s="175"/>
      <c r="J19" s="175"/>
      <c r="K19" s="175"/>
      <c r="L19" s="175"/>
      <c r="O19" s="173"/>
      <c r="Q19" s="175"/>
      <c r="R19" s="175"/>
      <c r="S19" s="175"/>
      <c r="T19" s="175"/>
      <c r="U19" s="175"/>
      <c r="V19" s="174"/>
    </row>
    <row r="20" spans="2:22" x14ac:dyDescent="0.25">
      <c r="B20" s="172"/>
      <c r="C20" s="173"/>
      <c r="D20" s="173"/>
      <c r="E20" s="173"/>
      <c r="F20" s="175"/>
      <c r="H20" s="176"/>
      <c r="I20" s="175" t="s">
        <v>1319</v>
      </c>
      <c r="J20" s="175"/>
      <c r="K20" s="175"/>
      <c r="L20" s="175"/>
      <c r="O20" s="173"/>
      <c r="Q20" s="175"/>
      <c r="R20" s="175"/>
      <c r="S20" s="175"/>
      <c r="T20" s="175"/>
      <c r="U20" s="175"/>
      <c r="V20" s="174"/>
    </row>
    <row r="21" spans="2:22" x14ac:dyDescent="0.25">
      <c r="B21" s="172"/>
      <c r="C21" s="173"/>
      <c r="D21" s="173"/>
      <c r="E21" s="173"/>
      <c r="F21" s="175"/>
      <c r="G21" s="175"/>
      <c r="H21" s="175"/>
      <c r="I21" s="175"/>
      <c r="J21" s="175"/>
      <c r="K21" s="175"/>
      <c r="O21" s="173"/>
      <c r="Q21" s="175"/>
      <c r="R21" s="175"/>
      <c r="S21" s="175"/>
      <c r="T21" s="175"/>
      <c r="U21" s="175"/>
      <c r="V21" s="174"/>
    </row>
    <row r="22" spans="2:22" ht="11.25" customHeight="1" thickBot="1" x14ac:dyDescent="0.3">
      <c r="B22" s="177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</row>
    <row r="23" spans="2:22" ht="13.8" thickBot="1" x14ac:dyDescent="0.3"/>
    <row r="24" spans="2:22" s="182" customFormat="1" ht="30" customHeight="1" thickBot="1" x14ac:dyDescent="0.3">
      <c r="B24" s="180"/>
      <c r="C24" s="326" t="s">
        <v>1000</v>
      </c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181"/>
    </row>
    <row r="25" spans="2:22" ht="21.75" customHeight="1" x14ac:dyDescent="0.25">
      <c r="B25" s="183"/>
      <c r="C25" s="327" t="s">
        <v>1001</v>
      </c>
      <c r="D25" s="327"/>
      <c r="E25" s="327"/>
      <c r="F25" s="327"/>
      <c r="G25" s="327"/>
      <c r="H25" s="327"/>
      <c r="I25" s="327"/>
      <c r="J25" s="327"/>
      <c r="K25" s="327"/>
      <c r="M25" s="184"/>
      <c r="N25" s="185" t="s">
        <v>1002</v>
      </c>
      <c r="Q25" s="186"/>
      <c r="V25" s="174"/>
    </row>
    <row r="26" spans="2:22" ht="6.75" customHeight="1" thickBot="1" x14ac:dyDescent="0.35">
      <c r="B26" s="187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9"/>
    </row>
    <row r="27" spans="2:22" ht="12.75" customHeight="1" x14ac:dyDescent="0.25">
      <c r="B27" s="172"/>
      <c r="V27" s="174"/>
    </row>
    <row r="28" spans="2:22" x14ac:dyDescent="0.25">
      <c r="B28" s="172"/>
      <c r="C28" s="188" t="s">
        <v>1003</v>
      </c>
      <c r="D28" s="188"/>
      <c r="E28" s="188"/>
      <c r="G28" s="189"/>
      <c r="H28" s="190"/>
      <c r="I28" s="166" t="s">
        <v>1004</v>
      </c>
      <c r="K28" s="189"/>
      <c r="M28" s="166" t="s">
        <v>1005</v>
      </c>
      <c r="V28" s="174"/>
    </row>
    <row r="29" spans="2:22" x14ac:dyDescent="0.25">
      <c r="B29" s="172"/>
      <c r="C29" s="188"/>
      <c r="D29" s="188"/>
      <c r="E29" s="188"/>
      <c r="G29" s="191"/>
      <c r="K29" s="192"/>
      <c r="V29" s="174"/>
    </row>
    <row r="30" spans="2:22" x14ac:dyDescent="0.25">
      <c r="B30" s="172"/>
      <c r="C30" s="188" t="s">
        <v>1006</v>
      </c>
      <c r="D30" s="188"/>
      <c r="E30" s="188"/>
      <c r="G30" s="189"/>
      <c r="H30" s="190"/>
      <c r="I30" s="166" t="s">
        <v>1004</v>
      </c>
      <c r="K30" s="189"/>
      <c r="M30" s="166" t="s">
        <v>1005</v>
      </c>
      <c r="V30" s="174"/>
    </row>
    <row r="31" spans="2:22" ht="18.75" customHeight="1" x14ac:dyDescent="0.25">
      <c r="B31" s="172"/>
      <c r="C31" s="188" t="s">
        <v>1007</v>
      </c>
      <c r="D31" s="188"/>
      <c r="E31" s="188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74"/>
    </row>
    <row r="32" spans="2:22" ht="35.1" customHeight="1" x14ac:dyDescent="0.25">
      <c r="B32" s="172"/>
      <c r="C32" s="321"/>
      <c r="D32" s="322"/>
      <c r="E32" s="322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9"/>
      <c r="V32" s="174"/>
    </row>
    <row r="33" spans="2:22" ht="12.75" customHeight="1" x14ac:dyDescent="0.25">
      <c r="B33" s="172"/>
      <c r="C33" s="194"/>
      <c r="D33" s="194"/>
      <c r="E33" s="194"/>
      <c r="F33" s="195"/>
      <c r="G33" s="196"/>
      <c r="H33" s="195"/>
      <c r="I33" s="195"/>
      <c r="J33" s="195"/>
      <c r="K33" s="196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74"/>
    </row>
    <row r="34" spans="2:22" ht="13.5" customHeight="1" x14ac:dyDescent="0.25">
      <c r="B34" s="172"/>
      <c r="C34" s="188" t="s">
        <v>1008</v>
      </c>
      <c r="D34" s="188"/>
      <c r="E34" s="188"/>
      <c r="V34" s="174"/>
    </row>
    <row r="35" spans="2:22" x14ac:dyDescent="0.25">
      <c r="B35" s="172"/>
      <c r="C35" s="188" t="s">
        <v>1009</v>
      </c>
      <c r="D35" s="188"/>
      <c r="E35" s="188"/>
      <c r="G35" s="189"/>
      <c r="I35" s="166" t="s">
        <v>1004</v>
      </c>
      <c r="K35" s="189"/>
      <c r="M35" s="166" t="s">
        <v>1005</v>
      </c>
      <c r="V35" s="174"/>
    </row>
    <row r="36" spans="2:22" ht="18.75" customHeight="1" x14ac:dyDescent="0.25">
      <c r="B36" s="172"/>
      <c r="C36" s="188" t="s">
        <v>1007</v>
      </c>
      <c r="D36" s="188"/>
      <c r="E36" s="188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74"/>
    </row>
    <row r="37" spans="2:22" ht="35.1" customHeight="1" x14ac:dyDescent="0.25">
      <c r="B37" s="172"/>
      <c r="C37" s="321"/>
      <c r="D37" s="322"/>
      <c r="E37" s="322"/>
      <c r="F37" s="322"/>
      <c r="G37" s="322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22"/>
      <c r="T37" s="322"/>
      <c r="U37" s="323"/>
      <c r="V37" s="174"/>
    </row>
    <row r="38" spans="2:22" ht="12.75" customHeight="1" thickBot="1" x14ac:dyDescent="0.3">
      <c r="B38" s="172"/>
      <c r="C38" s="197"/>
      <c r="D38" s="197"/>
      <c r="E38" s="197"/>
      <c r="V38" s="174"/>
    </row>
    <row r="39" spans="2:22" ht="13.5" hidden="1" customHeight="1" x14ac:dyDescent="0.25">
      <c r="B39" s="172"/>
      <c r="C39" s="188" t="s">
        <v>1010</v>
      </c>
      <c r="D39" s="188"/>
      <c r="E39" s="188"/>
      <c r="V39" s="174"/>
    </row>
    <row r="40" spans="2:22" ht="13.8" hidden="1" thickBot="1" x14ac:dyDescent="0.3">
      <c r="B40" s="172"/>
      <c r="C40" s="188" t="s">
        <v>1320</v>
      </c>
      <c r="D40" s="188"/>
      <c r="E40" s="188"/>
      <c r="G40" s="189"/>
      <c r="I40" s="166" t="s">
        <v>1004</v>
      </c>
      <c r="K40" s="189"/>
      <c r="M40" s="166" t="s">
        <v>1005</v>
      </c>
      <c r="V40" s="174"/>
    </row>
    <row r="41" spans="2:22" ht="18.75" hidden="1" customHeight="1" x14ac:dyDescent="0.25">
      <c r="B41" s="172"/>
      <c r="C41" s="188" t="s">
        <v>1007</v>
      </c>
      <c r="D41" s="188"/>
      <c r="E41" s="188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74"/>
    </row>
    <row r="42" spans="2:22" ht="35.1" hidden="1" customHeight="1" x14ac:dyDescent="0.25">
      <c r="B42" s="172"/>
      <c r="C42" s="321"/>
      <c r="D42" s="322"/>
      <c r="E42" s="322"/>
      <c r="F42" s="322"/>
      <c r="G42" s="322"/>
      <c r="H42" s="322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3"/>
      <c r="V42" s="174"/>
    </row>
    <row r="43" spans="2:22" ht="12.75" hidden="1" customHeight="1" thickBot="1" x14ac:dyDescent="0.3">
      <c r="B43" s="172"/>
      <c r="C43" s="197"/>
      <c r="D43" s="197"/>
      <c r="E43" s="197"/>
      <c r="Q43" s="198"/>
      <c r="V43" s="174"/>
    </row>
    <row r="44" spans="2:22" s="204" customFormat="1" ht="21.75" customHeight="1" x14ac:dyDescent="0.25">
      <c r="B44" s="199" t="s">
        <v>1011</v>
      </c>
      <c r="C44" s="200"/>
      <c r="D44" s="200"/>
      <c r="E44" s="200"/>
      <c r="F44" s="200"/>
      <c r="G44" s="200"/>
      <c r="H44" s="200"/>
      <c r="I44" s="201"/>
      <c r="J44" s="200"/>
      <c r="K44" s="202" t="s">
        <v>1012</v>
      </c>
      <c r="L44" s="202"/>
      <c r="M44" s="201"/>
      <c r="N44" s="202" t="s">
        <v>1002</v>
      </c>
      <c r="O44" s="202"/>
      <c r="P44" s="202"/>
      <c r="Q44" s="200"/>
      <c r="R44" s="200"/>
      <c r="S44" s="200"/>
      <c r="T44" s="200"/>
      <c r="U44" s="200"/>
      <c r="V44" s="203"/>
    </row>
    <row r="45" spans="2:22" ht="9" customHeight="1" thickBot="1" x14ac:dyDescent="0.35">
      <c r="B45" s="187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9"/>
    </row>
    <row r="46" spans="2:22" ht="9" customHeight="1" x14ac:dyDescent="0.3">
      <c r="B46" s="205"/>
      <c r="V46" s="174"/>
    </row>
    <row r="47" spans="2:22" x14ac:dyDescent="0.25">
      <c r="B47" s="172"/>
      <c r="C47" s="188" t="s">
        <v>1013</v>
      </c>
      <c r="D47" s="188"/>
      <c r="E47" s="188"/>
      <c r="G47" s="189"/>
      <c r="I47" s="166" t="s">
        <v>1004</v>
      </c>
      <c r="K47" s="189"/>
      <c r="M47" s="166" t="s">
        <v>1005</v>
      </c>
      <c r="V47" s="174"/>
    </row>
    <row r="48" spans="2:22" ht="17.25" customHeight="1" x14ac:dyDescent="0.25">
      <c r="B48" s="172"/>
      <c r="C48" s="188" t="s">
        <v>1014</v>
      </c>
      <c r="D48" s="188"/>
      <c r="E48" s="188"/>
      <c r="G48" s="324"/>
      <c r="H48" s="324"/>
      <c r="I48" s="188"/>
      <c r="V48" s="174"/>
    </row>
    <row r="49" spans="2:22" ht="17.25" customHeight="1" x14ac:dyDescent="0.25">
      <c r="B49" s="172"/>
      <c r="C49" s="188" t="s">
        <v>1015</v>
      </c>
      <c r="D49" s="188"/>
      <c r="E49" s="188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74"/>
    </row>
    <row r="50" spans="2:22" ht="35.1" customHeight="1" x14ac:dyDescent="0.25">
      <c r="B50" s="172"/>
      <c r="C50" s="321"/>
      <c r="D50" s="322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3"/>
      <c r="V50" s="174"/>
    </row>
    <row r="51" spans="2:22" x14ac:dyDescent="0.25">
      <c r="B51" s="172"/>
      <c r="C51" s="197"/>
      <c r="D51" s="197"/>
      <c r="E51" s="197"/>
      <c r="V51" s="174"/>
    </row>
    <row r="52" spans="2:22" ht="6.75" customHeight="1" x14ac:dyDescent="0.25">
      <c r="B52" s="172"/>
      <c r="C52" s="197"/>
      <c r="D52" s="197"/>
      <c r="E52" s="197"/>
      <c r="V52" s="174"/>
    </row>
    <row r="53" spans="2:22" x14ac:dyDescent="0.25">
      <c r="B53" s="172"/>
      <c r="C53" s="188" t="s">
        <v>1016</v>
      </c>
      <c r="D53" s="188"/>
      <c r="E53" s="188"/>
      <c r="G53" s="189"/>
      <c r="I53" s="166" t="s">
        <v>1017</v>
      </c>
      <c r="K53" s="189"/>
      <c r="M53" s="206" t="s">
        <v>1018</v>
      </c>
      <c r="O53" s="189"/>
      <c r="Q53" s="166" t="s">
        <v>1019</v>
      </c>
      <c r="V53" s="174"/>
    </row>
    <row r="54" spans="2:22" ht="16.5" customHeight="1" x14ac:dyDescent="0.25">
      <c r="B54" s="172"/>
      <c r="C54" s="207" t="s">
        <v>1020</v>
      </c>
      <c r="D54" s="207"/>
      <c r="E54" s="207"/>
      <c r="G54" s="325"/>
      <c r="H54" s="325"/>
      <c r="I54" s="325"/>
      <c r="V54" s="174"/>
    </row>
    <row r="55" spans="2:22" ht="11.25" customHeight="1" x14ac:dyDescent="0.25">
      <c r="B55" s="172"/>
      <c r="V55" s="174"/>
    </row>
    <row r="56" spans="2:22" ht="13.8" x14ac:dyDescent="0.25">
      <c r="B56" s="208" t="s">
        <v>1021</v>
      </c>
      <c r="V56" s="174"/>
    </row>
    <row r="57" spans="2:22" ht="9" customHeight="1" x14ac:dyDescent="0.25">
      <c r="B57" s="172"/>
      <c r="V57" s="174"/>
    </row>
    <row r="58" spans="2:22" ht="49.95" customHeight="1" x14ac:dyDescent="0.25">
      <c r="B58" s="172"/>
      <c r="C58" s="321"/>
      <c r="D58" s="322"/>
      <c r="E58" s="322"/>
      <c r="F58" s="322"/>
      <c r="G58" s="322"/>
      <c r="H58" s="322"/>
      <c r="I58" s="322"/>
      <c r="J58" s="322"/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3"/>
      <c r="V58" s="174"/>
    </row>
    <row r="59" spans="2:22" ht="11.25" customHeight="1" thickBot="1" x14ac:dyDescent="0.3">
      <c r="B59" s="177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9"/>
    </row>
    <row r="60" spans="2:22" ht="13.8" thickBot="1" x14ac:dyDescent="0.3"/>
    <row r="61" spans="2:22" s="182" customFormat="1" ht="30" customHeight="1" thickBot="1" x14ac:dyDescent="0.3">
      <c r="B61" s="180"/>
      <c r="C61" s="326" t="s">
        <v>1022</v>
      </c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181"/>
    </row>
    <row r="62" spans="2:22" ht="9" customHeight="1" x14ac:dyDescent="0.25">
      <c r="B62" s="169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1"/>
    </row>
    <row r="63" spans="2:22" ht="13.8" x14ac:dyDescent="0.25">
      <c r="B63" s="208"/>
      <c r="E63" s="186"/>
      <c r="V63" s="174"/>
    </row>
    <row r="64" spans="2:22" ht="12.75" customHeight="1" thickBot="1" x14ac:dyDescent="0.3">
      <c r="B64" s="172"/>
      <c r="V64" s="174"/>
    </row>
    <row r="65" spans="2:22" ht="138" customHeight="1" thickBot="1" x14ac:dyDescent="0.3">
      <c r="B65" s="172"/>
      <c r="C65" s="191" t="s">
        <v>990</v>
      </c>
      <c r="D65" s="191"/>
      <c r="E65" s="191" t="s">
        <v>970</v>
      </c>
      <c r="F65" s="191"/>
      <c r="G65" s="191"/>
      <c r="H65" s="191"/>
      <c r="I65" s="186" t="s">
        <v>1015</v>
      </c>
      <c r="J65" s="186"/>
      <c r="O65" s="209" t="s">
        <v>1321</v>
      </c>
      <c r="P65" s="210" t="s">
        <v>1322</v>
      </c>
      <c r="Q65" s="210" t="s">
        <v>1323</v>
      </c>
      <c r="R65" s="210" t="s">
        <v>1324</v>
      </c>
      <c r="S65" s="211" t="s">
        <v>1325</v>
      </c>
      <c r="T65" s="212"/>
      <c r="V65" s="174"/>
    </row>
    <row r="66" spans="2:22" ht="25.2" customHeight="1" x14ac:dyDescent="0.25">
      <c r="B66" s="172"/>
      <c r="C66" s="213"/>
      <c r="D66" s="333" t="str">
        <f>IF(C66=0,"",_xlfn.CONCAT(VLOOKUP(C66,#REF!,3,FALSE)," ",VLOOKUP(C66,#REF!,4,FALSE)))</f>
        <v/>
      </c>
      <c r="E66" s="334"/>
      <c r="F66" s="334"/>
      <c r="G66" s="334"/>
      <c r="H66" s="335"/>
      <c r="I66" s="333"/>
      <c r="J66" s="334"/>
      <c r="K66" s="334"/>
      <c r="L66" s="334"/>
      <c r="M66" s="334"/>
      <c r="N66" s="335"/>
      <c r="O66" s="214"/>
      <c r="P66" s="214"/>
      <c r="Q66" s="214"/>
      <c r="R66" s="214"/>
      <c r="S66" s="215"/>
      <c r="V66" s="174"/>
    </row>
    <row r="67" spans="2:22" ht="25.2" customHeight="1" x14ac:dyDescent="0.25">
      <c r="B67" s="172"/>
      <c r="C67" s="216"/>
      <c r="D67" s="330" t="str">
        <f>IF(C67=0,"",_xlfn.CONCAT(VLOOKUP(C67,#REF!,3,FALSE)," ",VLOOKUP(C67,#REF!,4,FALSE)))</f>
        <v/>
      </c>
      <c r="E67" s="331"/>
      <c r="F67" s="331"/>
      <c r="G67" s="331"/>
      <c r="H67" s="332"/>
      <c r="I67" s="330"/>
      <c r="J67" s="331"/>
      <c r="K67" s="331"/>
      <c r="L67" s="331"/>
      <c r="M67" s="331"/>
      <c r="N67" s="332"/>
      <c r="O67" s="217"/>
      <c r="P67" s="217"/>
      <c r="Q67" s="217"/>
      <c r="R67" s="217"/>
      <c r="S67" s="218"/>
      <c r="V67" s="174"/>
    </row>
    <row r="68" spans="2:22" ht="25.2" customHeight="1" x14ac:dyDescent="0.25">
      <c r="B68" s="172"/>
      <c r="C68" s="216"/>
      <c r="D68" s="330" t="str">
        <f>IF(C68=0,"",_xlfn.CONCAT(VLOOKUP(C68,#REF!,3,FALSE)," ",VLOOKUP(C68,#REF!,4,FALSE)))</f>
        <v/>
      </c>
      <c r="E68" s="331"/>
      <c r="F68" s="331"/>
      <c r="G68" s="331"/>
      <c r="H68" s="332"/>
      <c r="I68" s="330"/>
      <c r="J68" s="331"/>
      <c r="K68" s="331"/>
      <c r="L68" s="331"/>
      <c r="M68" s="331"/>
      <c r="N68" s="332"/>
      <c r="O68" s="217"/>
      <c r="P68" s="217"/>
      <c r="Q68" s="217"/>
      <c r="R68" s="217"/>
      <c r="S68" s="218"/>
      <c r="V68" s="174"/>
    </row>
    <row r="69" spans="2:22" ht="25.2" customHeight="1" x14ac:dyDescent="0.25">
      <c r="B69" s="172"/>
      <c r="C69" s="216"/>
      <c r="D69" s="330" t="str">
        <f>IF(C69=0,"",_xlfn.CONCAT(VLOOKUP(C69,#REF!,3,FALSE)," ",VLOOKUP(C69,#REF!,4,FALSE)))</f>
        <v/>
      </c>
      <c r="E69" s="331"/>
      <c r="F69" s="331"/>
      <c r="G69" s="331"/>
      <c r="H69" s="332"/>
      <c r="I69" s="330"/>
      <c r="J69" s="331"/>
      <c r="K69" s="331"/>
      <c r="L69" s="331"/>
      <c r="M69" s="331"/>
      <c r="N69" s="332"/>
      <c r="O69" s="217"/>
      <c r="P69" s="217"/>
      <c r="Q69" s="217"/>
      <c r="R69" s="217"/>
      <c r="S69" s="218"/>
      <c r="V69" s="174"/>
    </row>
    <row r="70" spans="2:22" ht="25.2" customHeight="1" x14ac:dyDescent="0.25">
      <c r="B70" s="172"/>
      <c r="C70" s="216"/>
      <c r="D70" s="330" t="str">
        <f>IF(C70=0,"",_xlfn.CONCAT(VLOOKUP(C70,#REF!,3,FALSE)," ",VLOOKUP(C70,#REF!,4,FALSE)))</f>
        <v/>
      </c>
      <c r="E70" s="331"/>
      <c r="F70" s="331"/>
      <c r="G70" s="331"/>
      <c r="H70" s="332"/>
      <c r="I70" s="330"/>
      <c r="J70" s="331"/>
      <c r="K70" s="331"/>
      <c r="L70" s="331"/>
      <c r="M70" s="331"/>
      <c r="N70" s="332"/>
      <c r="O70" s="217"/>
      <c r="P70" s="217"/>
      <c r="Q70" s="217"/>
      <c r="R70" s="217"/>
      <c r="S70" s="218"/>
      <c r="V70" s="174"/>
    </row>
    <row r="71" spans="2:22" ht="25.2" customHeight="1" x14ac:dyDescent="0.25">
      <c r="B71" s="172"/>
      <c r="C71" s="216"/>
      <c r="D71" s="330" t="str">
        <f>IF(C71=0,"",_xlfn.CONCAT(VLOOKUP(C71,#REF!,3,FALSE)," ",VLOOKUP(C71,#REF!,4,FALSE)))</f>
        <v/>
      </c>
      <c r="E71" s="331"/>
      <c r="F71" s="331"/>
      <c r="G71" s="331"/>
      <c r="H71" s="332"/>
      <c r="I71" s="330"/>
      <c r="J71" s="331"/>
      <c r="K71" s="331"/>
      <c r="L71" s="331"/>
      <c r="M71" s="331"/>
      <c r="N71" s="332"/>
      <c r="O71" s="217"/>
      <c r="P71" s="217"/>
      <c r="Q71" s="217"/>
      <c r="R71" s="217"/>
      <c r="S71" s="218"/>
      <c r="V71" s="174"/>
    </row>
    <row r="72" spans="2:22" ht="25.2" customHeight="1" x14ac:dyDescent="0.25">
      <c r="B72" s="172"/>
      <c r="C72" s="216"/>
      <c r="D72" s="330" t="str">
        <f>IF(C72=0,"",_xlfn.CONCAT(VLOOKUP(C72,#REF!,3,FALSE)," ",VLOOKUP(C72,#REF!,4,FALSE)))</f>
        <v/>
      </c>
      <c r="E72" s="331"/>
      <c r="F72" s="331"/>
      <c r="G72" s="331"/>
      <c r="H72" s="332"/>
      <c r="I72" s="330"/>
      <c r="J72" s="331"/>
      <c r="K72" s="331"/>
      <c r="L72" s="331"/>
      <c r="M72" s="331"/>
      <c r="N72" s="332"/>
      <c r="O72" s="217"/>
      <c r="P72" s="217"/>
      <c r="Q72" s="217"/>
      <c r="R72" s="217"/>
      <c r="S72" s="218"/>
      <c r="V72" s="174"/>
    </row>
    <row r="73" spans="2:22" ht="25.2" customHeight="1" x14ac:dyDescent="0.25">
      <c r="B73" s="172"/>
      <c r="C73" s="216"/>
      <c r="D73" s="330" t="str">
        <f>IF(C73=0,"",_xlfn.CONCAT(VLOOKUP(C73,#REF!,3,FALSE)," ",VLOOKUP(C73,#REF!,4,FALSE)))</f>
        <v/>
      </c>
      <c r="E73" s="331"/>
      <c r="F73" s="331"/>
      <c r="G73" s="331"/>
      <c r="H73" s="332"/>
      <c r="I73" s="330"/>
      <c r="J73" s="331"/>
      <c r="K73" s="331"/>
      <c r="L73" s="331"/>
      <c r="M73" s="331"/>
      <c r="N73" s="332"/>
      <c r="O73" s="217"/>
      <c r="P73" s="217"/>
      <c r="Q73" s="217"/>
      <c r="R73" s="217"/>
      <c r="S73" s="218"/>
      <c r="V73" s="174"/>
    </row>
    <row r="74" spans="2:22" ht="25.2" customHeight="1" x14ac:dyDescent="0.25">
      <c r="B74" s="172"/>
      <c r="C74" s="216"/>
      <c r="D74" s="330" t="str">
        <f>IF(C74=0,"",_xlfn.CONCAT(VLOOKUP(C74,#REF!,3,FALSE)," ",VLOOKUP(C74,#REF!,4,FALSE)))</f>
        <v/>
      </c>
      <c r="E74" s="331"/>
      <c r="F74" s="331"/>
      <c r="G74" s="331"/>
      <c r="H74" s="332"/>
      <c r="I74" s="330"/>
      <c r="J74" s="331"/>
      <c r="K74" s="331"/>
      <c r="L74" s="331"/>
      <c r="M74" s="331"/>
      <c r="N74" s="332"/>
      <c r="O74" s="217"/>
      <c r="P74" s="217"/>
      <c r="Q74" s="217"/>
      <c r="R74" s="217"/>
      <c r="S74" s="218"/>
      <c r="V74" s="174"/>
    </row>
    <row r="75" spans="2:22" ht="25.2" customHeight="1" x14ac:dyDescent="0.25">
      <c r="B75" s="172"/>
      <c r="C75" s="216"/>
      <c r="D75" s="330" t="str">
        <f>IF(C75=0,"",_xlfn.CONCAT(VLOOKUP(C75,#REF!,3,FALSE)," ",VLOOKUP(C75,#REF!,4,FALSE)))</f>
        <v/>
      </c>
      <c r="E75" s="331"/>
      <c r="F75" s="331"/>
      <c r="G75" s="331"/>
      <c r="H75" s="332"/>
      <c r="I75" s="330"/>
      <c r="J75" s="331"/>
      <c r="K75" s="331"/>
      <c r="L75" s="331"/>
      <c r="M75" s="331"/>
      <c r="N75" s="332"/>
      <c r="O75" s="217"/>
      <c r="P75" s="217"/>
      <c r="Q75" s="217"/>
      <c r="R75" s="217"/>
      <c r="S75" s="218"/>
      <c r="V75" s="174"/>
    </row>
    <row r="76" spans="2:22" ht="25.2" customHeight="1" x14ac:dyDescent="0.25">
      <c r="B76" s="172"/>
      <c r="C76" s="216"/>
      <c r="D76" s="330" t="str">
        <f>IF(C76=0,"",_xlfn.CONCAT(VLOOKUP(C76,#REF!,3,FALSE)," ",VLOOKUP(C76,#REF!,4,FALSE)))</f>
        <v/>
      </c>
      <c r="E76" s="331"/>
      <c r="F76" s="331"/>
      <c r="G76" s="331"/>
      <c r="H76" s="332"/>
      <c r="I76" s="330"/>
      <c r="J76" s="331"/>
      <c r="K76" s="331"/>
      <c r="L76" s="331"/>
      <c r="M76" s="331"/>
      <c r="N76" s="332"/>
      <c r="O76" s="217"/>
      <c r="P76" s="217"/>
      <c r="Q76" s="217"/>
      <c r="R76" s="217"/>
      <c r="S76" s="218"/>
      <c r="V76" s="174"/>
    </row>
    <row r="77" spans="2:22" ht="25.2" customHeight="1" thickBot="1" x14ac:dyDescent="0.3">
      <c r="B77" s="172"/>
      <c r="C77" s="219"/>
      <c r="D77" s="336" t="str">
        <f>IF(C77=0,"",_xlfn.CONCAT(VLOOKUP(C77,#REF!,3,FALSE)," ",VLOOKUP(C77,#REF!,4,FALSE)))</f>
        <v/>
      </c>
      <c r="E77" s="337"/>
      <c r="F77" s="337"/>
      <c r="G77" s="337"/>
      <c r="H77" s="338"/>
      <c r="I77" s="336"/>
      <c r="J77" s="337"/>
      <c r="K77" s="337"/>
      <c r="L77" s="337"/>
      <c r="M77" s="337"/>
      <c r="N77" s="338"/>
      <c r="O77" s="220"/>
      <c r="P77" s="220"/>
      <c r="Q77" s="220"/>
      <c r="R77" s="220"/>
      <c r="S77" s="221"/>
      <c r="V77" s="174"/>
    </row>
    <row r="78" spans="2:22" ht="25.2" customHeight="1" thickBot="1" x14ac:dyDescent="0.3">
      <c r="B78" s="177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9"/>
    </row>
    <row r="79" spans="2:22" ht="13.8" thickBot="1" x14ac:dyDescent="0.3"/>
    <row r="80" spans="2:22" s="182" customFormat="1" ht="30" customHeight="1" thickBot="1" x14ac:dyDescent="0.3">
      <c r="B80" s="180"/>
      <c r="C80" s="326" t="s">
        <v>1326</v>
      </c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181"/>
    </row>
    <row r="81" spans="2:22" ht="9" customHeight="1" x14ac:dyDescent="0.25">
      <c r="B81" s="169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1"/>
    </row>
    <row r="82" spans="2:22" ht="14.4" thickBot="1" x14ac:dyDescent="0.3">
      <c r="B82" s="208"/>
      <c r="E82" s="186"/>
      <c r="V82" s="174"/>
    </row>
    <row r="83" spans="2:22" ht="12.75" customHeight="1" thickBot="1" x14ac:dyDescent="0.3">
      <c r="B83" s="172"/>
      <c r="D83" s="339" t="s">
        <v>1327</v>
      </c>
      <c r="E83" s="339"/>
      <c r="F83" s="339"/>
      <c r="G83" s="339"/>
      <c r="H83" s="339"/>
      <c r="I83" s="340"/>
      <c r="J83" s="222"/>
      <c r="V83" s="174"/>
    </row>
    <row r="84" spans="2:22" ht="138" customHeight="1" thickBot="1" x14ac:dyDescent="0.3">
      <c r="B84" s="172"/>
      <c r="C84" s="191" t="s">
        <v>990</v>
      </c>
      <c r="D84" s="191"/>
      <c r="E84" s="191" t="s">
        <v>970</v>
      </c>
      <c r="F84" s="191"/>
      <c r="G84" s="191"/>
      <c r="H84" s="191"/>
      <c r="I84" s="186" t="s">
        <v>1015</v>
      </c>
      <c r="J84" s="186"/>
      <c r="O84" s="209" t="s">
        <v>1328</v>
      </c>
      <c r="P84" s="210" t="s">
        <v>1329</v>
      </c>
      <c r="Q84" s="210" t="s">
        <v>1538</v>
      </c>
      <c r="R84" s="210" t="s">
        <v>1330</v>
      </c>
      <c r="S84" s="211"/>
      <c r="T84" s="212"/>
      <c r="V84" s="174"/>
    </row>
    <row r="85" spans="2:22" ht="25.2" customHeight="1" x14ac:dyDescent="0.25">
      <c r="B85" s="172"/>
      <c r="C85" s="213"/>
      <c r="D85" s="333" t="str">
        <f>IF(C85=0,"",_xlfn.CONCAT(VLOOKUP(C85,#REF!,3,FALSE)," ",VLOOKUP(C85,#REF!,4,FALSE)))</f>
        <v/>
      </c>
      <c r="E85" s="334"/>
      <c r="F85" s="334"/>
      <c r="G85" s="334"/>
      <c r="H85" s="335"/>
      <c r="I85" s="333"/>
      <c r="J85" s="334"/>
      <c r="K85" s="334"/>
      <c r="L85" s="334"/>
      <c r="M85" s="334"/>
      <c r="N85" s="335"/>
      <c r="O85" s="214"/>
      <c r="P85" s="214"/>
      <c r="Q85" s="214"/>
      <c r="R85" s="214"/>
      <c r="S85" s="215"/>
      <c r="V85" s="174"/>
    </row>
    <row r="86" spans="2:22" ht="25.2" customHeight="1" x14ac:dyDescent="0.25">
      <c r="B86" s="172"/>
      <c r="C86" s="216"/>
      <c r="D86" s="330" t="str">
        <f>IF(C86=0,"",_xlfn.CONCAT(VLOOKUP(C86,#REF!,3,FALSE)," ",VLOOKUP(C86,#REF!,4,FALSE)))</f>
        <v/>
      </c>
      <c r="E86" s="331"/>
      <c r="F86" s="331"/>
      <c r="G86" s="331"/>
      <c r="H86" s="332"/>
      <c r="I86" s="330"/>
      <c r="J86" s="331"/>
      <c r="K86" s="331"/>
      <c r="L86" s="331"/>
      <c r="M86" s="331"/>
      <c r="N86" s="332"/>
      <c r="O86" s="217"/>
      <c r="P86" s="217"/>
      <c r="Q86" s="217"/>
      <c r="R86" s="217"/>
      <c r="S86" s="218"/>
      <c r="V86" s="174"/>
    </row>
    <row r="87" spans="2:22" ht="25.2" customHeight="1" x14ac:dyDescent="0.25">
      <c r="B87" s="172"/>
      <c r="C87" s="216"/>
      <c r="D87" s="330" t="str">
        <f>IF(C87=0,"",_xlfn.CONCAT(VLOOKUP(C87,#REF!,3,FALSE)," ",VLOOKUP(C87,#REF!,4,FALSE)))</f>
        <v/>
      </c>
      <c r="E87" s="331"/>
      <c r="F87" s="331"/>
      <c r="G87" s="331"/>
      <c r="H87" s="332"/>
      <c r="I87" s="330"/>
      <c r="J87" s="331"/>
      <c r="K87" s="331"/>
      <c r="L87" s="331"/>
      <c r="M87" s="331"/>
      <c r="N87" s="332"/>
      <c r="O87" s="217"/>
      <c r="P87" s="217"/>
      <c r="Q87" s="217"/>
      <c r="R87" s="217"/>
      <c r="S87" s="218"/>
      <c r="V87" s="174"/>
    </row>
    <row r="88" spans="2:22" ht="25.2" customHeight="1" x14ac:dyDescent="0.25">
      <c r="B88" s="172"/>
      <c r="C88" s="216"/>
      <c r="D88" s="330" t="str">
        <f>IF(C88=0,"",_xlfn.CONCAT(VLOOKUP(C88,#REF!,3,FALSE)," ",VLOOKUP(C88,#REF!,4,FALSE)))</f>
        <v/>
      </c>
      <c r="E88" s="331"/>
      <c r="F88" s="331"/>
      <c r="G88" s="331"/>
      <c r="H88" s="332"/>
      <c r="I88" s="330"/>
      <c r="J88" s="331"/>
      <c r="K88" s="331"/>
      <c r="L88" s="331"/>
      <c r="M88" s="331"/>
      <c r="N88" s="332"/>
      <c r="O88" s="217"/>
      <c r="P88" s="217"/>
      <c r="Q88" s="217"/>
      <c r="R88" s="217"/>
      <c r="S88" s="218"/>
      <c r="V88" s="174"/>
    </row>
    <row r="89" spans="2:22" ht="25.2" customHeight="1" x14ac:dyDescent="0.25">
      <c r="B89" s="172"/>
      <c r="C89" s="216"/>
      <c r="D89" s="330" t="str">
        <f>IF(C89=0,"",_xlfn.CONCAT(VLOOKUP(C89,#REF!,3,FALSE)," ",VLOOKUP(C89,#REF!,4,FALSE)))</f>
        <v/>
      </c>
      <c r="E89" s="331"/>
      <c r="F89" s="331"/>
      <c r="G89" s="331"/>
      <c r="H89" s="332"/>
      <c r="I89" s="330"/>
      <c r="J89" s="331"/>
      <c r="K89" s="331"/>
      <c r="L89" s="331"/>
      <c r="M89" s="331"/>
      <c r="N89" s="332"/>
      <c r="O89" s="217"/>
      <c r="P89" s="217"/>
      <c r="Q89" s="217"/>
      <c r="R89" s="217"/>
      <c r="S89" s="218"/>
      <c r="V89" s="174"/>
    </row>
    <row r="90" spans="2:22" ht="25.2" customHeight="1" x14ac:dyDescent="0.25">
      <c r="B90" s="172"/>
      <c r="C90" s="216"/>
      <c r="D90" s="330" t="str">
        <f>IF(C90=0,"",_xlfn.CONCAT(VLOOKUP(C90,#REF!,3,FALSE)," ",VLOOKUP(C90,#REF!,4,FALSE)))</f>
        <v/>
      </c>
      <c r="E90" s="331"/>
      <c r="F90" s="331"/>
      <c r="G90" s="331"/>
      <c r="H90" s="332"/>
      <c r="I90" s="330"/>
      <c r="J90" s="331"/>
      <c r="K90" s="331"/>
      <c r="L90" s="331"/>
      <c r="M90" s="331"/>
      <c r="N90" s="332"/>
      <c r="O90" s="217"/>
      <c r="P90" s="217"/>
      <c r="Q90" s="217"/>
      <c r="R90" s="217"/>
      <c r="S90" s="218"/>
      <c r="V90" s="174"/>
    </row>
    <row r="91" spans="2:22" ht="25.2" customHeight="1" x14ac:dyDescent="0.25">
      <c r="B91" s="172"/>
      <c r="C91" s="216"/>
      <c r="D91" s="330" t="str">
        <f>IF(C91=0,"",_xlfn.CONCAT(VLOOKUP(C91,#REF!,3,FALSE)," ",VLOOKUP(C91,#REF!,4,FALSE)))</f>
        <v/>
      </c>
      <c r="E91" s="331"/>
      <c r="F91" s="331"/>
      <c r="G91" s="331"/>
      <c r="H91" s="332"/>
      <c r="I91" s="330"/>
      <c r="J91" s="331"/>
      <c r="K91" s="331"/>
      <c r="L91" s="331"/>
      <c r="M91" s="331"/>
      <c r="N91" s="332"/>
      <c r="O91" s="217"/>
      <c r="P91" s="217"/>
      <c r="Q91" s="217"/>
      <c r="R91" s="217"/>
      <c r="S91" s="218"/>
      <c r="V91" s="174"/>
    </row>
    <row r="92" spans="2:22" ht="25.2" customHeight="1" x14ac:dyDescent="0.25">
      <c r="B92" s="172"/>
      <c r="C92" s="216"/>
      <c r="D92" s="330" t="str">
        <f>IF(C92=0,"",_xlfn.CONCAT(VLOOKUP(C92,#REF!,3,FALSE)," ",VLOOKUP(C92,#REF!,4,FALSE)))</f>
        <v/>
      </c>
      <c r="E92" s="331"/>
      <c r="F92" s="331"/>
      <c r="G92" s="331"/>
      <c r="H92" s="332"/>
      <c r="I92" s="330"/>
      <c r="J92" s="331"/>
      <c r="K92" s="331"/>
      <c r="L92" s="331"/>
      <c r="M92" s="331"/>
      <c r="N92" s="332"/>
      <c r="O92" s="217"/>
      <c r="P92" s="217"/>
      <c r="Q92" s="217"/>
      <c r="R92" s="217"/>
      <c r="S92" s="218"/>
      <c r="V92" s="174"/>
    </row>
    <row r="93" spans="2:22" ht="25.2" customHeight="1" x14ac:dyDescent="0.25">
      <c r="B93" s="172"/>
      <c r="C93" s="216"/>
      <c r="D93" s="330" t="str">
        <f>IF(C93=0,"",_xlfn.CONCAT(VLOOKUP(C93,#REF!,3,FALSE)," ",VLOOKUP(C93,#REF!,4,FALSE)))</f>
        <v/>
      </c>
      <c r="E93" s="331"/>
      <c r="F93" s="331"/>
      <c r="G93" s="331"/>
      <c r="H93" s="332"/>
      <c r="I93" s="330"/>
      <c r="J93" s="331"/>
      <c r="K93" s="331"/>
      <c r="L93" s="331"/>
      <c r="M93" s="331"/>
      <c r="N93" s="332"/>
      <c r="O93" s="217"/>
      <c r="P93" s="217"/>
      <c r="Q93" s="217"/>
      <c r="R93" s="217"/>
      <c r="S93" s="218"/>
      <c r="V93" s="174"/>
    </row>
    <row r="94" spans="2:22" ht="25.2" customHeight="1" x14ac:dyDescent="0.25">
      <c r="B94" s="172"/>
      <c r="C94" s="216"/>
      <c r="D94" s="330" t="str">
        <f>IF(C94=0,"",_xlfn.CONCAT(VLOOKUP(C94,#REF!,3,FALSE)," ",VLOOKUP(C94,#REF!,4,FALSE)))</f>
        <v/>
      </c>
      <c r="E94" s="331"/>
      <c r="F94" s="331"/>
      <c r="G94" s="331"/>
      <c r="H94" s="332"/>
      <c r="I94" s="330"/>
      <c r="J94" s="331"/>
      <c r="K94" s="331"/>
      <c r="L94" s="331"/>
      <c r="M94" s="331"/>
      <c r="N94" s="332"/>
      <c r="O94" s="217"/>
      <c r="P94" s="217"/>
      <c r="Q94" s="217"/>
      <c r="R94" s="217"/>
      <c r="S94" s="218"/>
      <c r="V94" s="174"/>
    </row>
    <row r="95" spans="2:22" ht="25.2" customHeight="1" x14ac:dyDescent="0.25">
      <c r="B95" s="172"/>
      <c r="C95" s="216"/>
      <c r="D95" s="330" t="str">
        <f>IF(C95=0,"",_xlfn.CONCAT(VLOOKUP(C95,#REF!,3,FALSE)," ",VLOOKUP(C95,#REF!,4,FALSE)))</f>
        <v/>
      </c>
      <c r="E95" s="331"/>
      <c r="F95" s="331"/>
      <c r="G95" s="331"/>
      <c r="H95" s="332"/>
      <c r="I95" s="330"/>
      <c r="J95" s="331"/>
      <c r="K95" s="331"/>
      <c r="L95" s="331"/>
      <c r="M95" s="331"/>
      <c r="N95" s="332"/>
      <c r="O95" s="217"/>
      <c r="P95" s="217"/>
      <c r="Q95" s="217"/>
      <c r="R95" s="217"/>
      <c r="S95" s="218"/>
      <c r="V95" s="174"/>
    </row>
    <row r="96" spans="2:22" ht="25.2" customHeight="1" thickBot="1" x14ac:dyDescent="0.3">
      <c r="B96" s="172"/>
      <c r="C96" s="219"/>
      <c r="D96" s="336" t="str">
        <f>IF(C96=0,"",_xlfn.CONCAT(VLOOKUP(C96,#REF!,3,FALSE)," ",VLOOKUP(C96,#REF!,4,FALSE)))</f>
        <v/>
      </c>
      <c r="E96" s="337"/>
      <c r="F96" s="337"/>
      <c r="G96" s="337"/>
      <c r="H96" s="338"/>
      <c r="I96" s="336"/>
      <c r="J96" s="337"/>
      <c r="K96" s="337"/>
      <c r="L96" s="337"/>
      <c r="M96" s="337"/>
      <c r="N96" s="338"/>
      <c r="O96" s="220"/>
      <c r="P96" s="220"/>
      <c r="Q96" s="220"/>
      <c r="R96" s="220"/>
      <c r="S96" s="221"/>
      <c r="V96" s="174"/>
    </row>
    <row r="97" spans="2:22" ht="25.2" customHeight="1" x14ac:dyDescent="0.25">
      <c r="B97" s="172"/>
      <c r="V97" s="174"/>
    </row>
    <row r="98" spans="2:22" ht="25.2" customHeight="1" thickBot="1" x14ac:dyDescent="0.3">
      <c r="B98" s="177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9"/>
    </row>
    <row r="99" spans="2:22" s="182" customFormat="1" ht="30" customHeight="1" thickBot="1" x14ac:dyDescent="0.3">
      <c r="B99" s="180"/>
      <c r="C99" s="326" t="s">
        <v>1331</v>
      </c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181"/>
    </row>
    <row r="100" spans="2:22" ht="9" customHeight="1" x14ac:dyDescent="0.25">
      <c r="B100" s="169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1"/>
    </row>
    <row r="101" spans="2:22" ht="13.8" x14ac:dyDescent="0.25">
      <c r="B101" s="208"/>
      <c r="E101" s="186"/>
      <c r="V101" s="174"/>
    </row>
    <row r="102" spans="2:22" ht="12.75" customHeight="1" thickBot="1" x14ac:dyDescent="0.3">
      <c r="B102" s="172"/>
      <c r="V102" s="174"/>
    </row>
    <row r="103" spans="2:22" ht="19.2" customHeight="1" thickBot="1" x14ac:dyDescent="0.3">
      <c r="B103" s="172"/>
      <c r="C103" s="223" t="s">
        <v>990</v>
      </c>
      <c r="D103" s="347" t="s">
        <v>970</v>
      </c>
      <c r="E103" s="348"/>
      <c r="F103" s="348"/>
      <c r="G103" s="348"/>
      <c r="H103" s="349"/>
      <c r="I103" s="347" t="s">
        <v>1332</v>
      </c>
      <c r="J103" s="348"/>
      <c r="K103" s="348"/>
      <c r="L103" s="348"/>
      <c r="M103" s="348"/>
      <c r="N103" s="348"/>
      <c r="O103" s="348"/>
      <c r="P103" s="348"/>
      <c r="Q103" s="349"/>
      <c r="R103" s="348" t="s">
        <v>987</v>
      </c>
      <c r="S103" s="348"/>
      <c r="T103" s="350" t="s">
        <v>1333</v>
      </c>
      <c r="U103" s="351"/>
      <c r="V103" s="174"/>
    </row>
    <row r="104" spans="2:22" ht="25.2" customHeight="1" x14ac:dyDescent="0.25">
      <c r="B104" s="172"/>
      <c r="C104" s="213"/>
      <c r="D104" s="341" t="str">
        <f>IF(C104=0,"",_xlfn.CONCAT(VLOOKUP(C104,#REF!,3,FALSE)," ",VLOOKUP(C104,#REF!,4,FALSE)))</f>
        <v/>
      </c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2"/>
      <c r="U104" s="343"/>
      <c r="V104" s="174"/>
    </row>
    <row r="105" spans="2:22" ht="25.2" customHeight="1" x14ac:dyDescent="0.25">
      <c r="B105" s="172"/>
      <c r="C105" s="216"/>
      <c r="D105" s="344" t="str">
        <f>IF(C105=0,"",_xlfn.CONCAT(VLOOKUP(C105,#REF!,3,FALSE)," ",VLOOKUP(C105,#REF!,4,FALSE)))</f>
        <v/>
      </c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5"/>
      <c r="U105" s="346"/>
      <c r="V105" s="174"/>
    </row>
    <row r="106" spans="2:22" ht="25.2" customHeight="1" x14ac:dyDescent="0.25">
      <c r="B106" s="172"/>
      <c r="C106" s="216"/>
      <c r="D106" s="344" t="str">
        <f>IF(C106=0,"",_xlfn.CONCAT(VLOOKUP(C106,#REF!,3,FALSE)," ",VLOOKUP(C106,#REF!,4,FALSE)))</f>
        <v/>
      </c>
      <c r="E106" s="344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  <c r="Q106" s="344"/>
      <c r="R106" s="344"/>
      <c r="S106" s="344"/>
      <c r="T106" s="345"/>
      <c r="U106" s="346"/>
      <c r="V106" s="174"/>
    </row>
    <row r="107" spans="2:22" ht="25.2" customHeight="1" x14ac:dyDescent="0.25">
      <c r="B107" s="172"/>
      <c r="C107" s="216"/>
      <c r="D107" s="344" t="str">
        <f>IF(C107=0,"",_xlfn.CONCAT(VLOOKUP(C107,#REF!,3,FALSE)," ",VLOOKUP(C107,#REF!,4,FALSE)))</f>
        <v/>
      </c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44"/>
      <c r="R107" s="344"/>
      <c r="S107" s="344"/>
      <c r="T107" s="345"/>
      <c r="U107" s="346"/>
      <c r="V107" s="174"/>
    </row>
    <row r="108" spans="2:22" ht="25.2" customHeight="1" x14ac:dyDescent="0.25">
      <c r="B108" s="172"/>
      <c r="C108" s="216"/>
      <c r="D108" s="344" t="str">
        <f>IF(C108=0,"",_xlfn.CONCAT(VLOOKUP(C108,#REF!,3,FALSE)," ",VLOOKUP(C108,#REF!,4,FALSE)))</f>
        <v/>
      </c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5"/>
      <c r="U108" s="346"/>
      <c r="V108" s="174"/>
    </row>
    <row r="109" spans="2:22" ht="25.2" customHeight="1" x14ac:dyDescent="0.25">
      <c r="B109" s="172"/>
      <c r="C109" s="216"/>
      <c r="D109" s="344" t="str">
        <f>IF(C109=0,"",_xlfn.CONCAT(VLOOKUP(C109,#REF!,3,FALSE)," ",VLOOKUP(C109,#REF!,4,FALSE)))</f>
        <v/>
      </c>
      <c r="E109" s="344"/>
      <c r="F109" s="344"/>
      <c r="G109" s="344"/>
      <c r="H109" s="344"/>
      <c r="I109" s="344"/>
      <c r="J109" s="344"/>
      <c r="K109" s="344"/>
      <c r="L109" s="344"/>
      <c r="M109" s="344"/>
      <c r="N109" s="344"/>
      <c r="O109" s="344"/>
      <c r="P109" s="344"/>
      <c r="Q109" s="344"/>
      <c r="R109" s="344"/>
      <c r="S109" s="344"/>
      <c r="T109" s="345"/>
      <c r="U109" s="346"/>
      <c r="V109" s="174"/>
    </row>
    <row r="110" spans="2:22" ht="25.2" customHeight="1" x14ac:dyDescent="0.25">
      <c r="B110" s="172"/>
      <c r="C110" s="216"/>
      <c r="D110" s="344" t="str">
        <f>IF(C110=0,"",_xlfn.CONCAT(VLOOKUP(C110,#REF!,3,FALSE)," ",VLOOKUP(C110,#REF!,4,FALSE)))</f>
        <v/>
      </c>
      <c r="E110" s="344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  <c r="Q110" s="344"/>
      <c r="R110" s="344"/>
      <c r="S110" s="344"/>
      <c r="T110" s="345"/>
      <c r="U110" s="346"/>
      <c r="V110" s="174"/>
    </row>
    <row r="111" spans="2:22" ht="25.2" customHeight="1" x14ac:dyDescent="0.25">
      <c r="B111" s="172"/>
      <c r="C111" s="216"/>
      <c r="D111" s="344" t="str">
        <f>IF(C111=0,"",_xlfn.CONCAT(VLOOKUP(C111,#REF!,3,FALSE)," ",VLOOKUP(C111,#REF!,4,FALSE)))</f>
        <v/>
      </c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5"/>
      <c r="U111" s="346"/>
      <c r="V111" s="174"/>
    </row>
    <row r="112" spans="2:22" ht="25.2" customHeight="1" x14ac:dyDescent="0.25">
      <c r="B112" s="172"/>
      <c r="C112" s="216"/>
      <c r="D112" s="344" t="str">
        <f>IF(C112=0,"",_xlfn.CONCAT(VLOOKUP(C112,#REF!,3,FALSE)," ",VLOOKUP(C112,#REF!,4,FALSE)))</f>
        <v/>
      </c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5"/>
      <c r="U112" s="346"/>
      <c r="V112" s="174"/>
    </row>
    <row r="113" spans="1:22" ht="25.2" customHeight="1" x14ac:dyDescent="0.25">
      <c r="B113" s="172"/>
      <c r="C113" s="216"/>
      <c r="D113" s="344" t="str">
        <f>IF(C113=0,"",_xlfn.CONCAT(VLOOKUP(C113,#REF!,3,FALSE)," ",VLOOKUP(C113,#REF!,4,FALSE)))</f>
        <v/>
      </c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5"/>
      <c r="U113" s="346"/>
      <c r="V113" s="174"/>
    </row>
    <row r="114" spans="1:22" ht="25.2" customHeight="1" x14ac:dyDescent="0.25">
      <c r="B114" s="172"/>
      <c r="C114" s="216"/>
      <c r="D114" s="344" t="str">
        <f>IF(C114=0,"",_xlfn.CONCAT(VLOOKUP(C114,#REF!,3,FALSE)," ",VLOOKUP(C114,#REF!,4,FALSE)))</f>
        <v/>
      </c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4"/>
      <c r="P114" s="344"/>
      <c r="Q114" s="344"/>
      <c r="R114" s="344"/>
      <c r="S114" s="344"/>
      <c r="T114" s="345"/>
      <c r="U114" s="346"/>
      <c r="V114" s="174"/>
    </row>
    <row r="115" spans="1:22" ht="25.2" customHeight="1" thickBot="1" x14ac:dyDescent="0.3">
      <c r="B115" s="172"/>
      <c r="C115" s="219"/>
      <c r="D115" s="356" t="str">
        <f>IF(C115=0,"",_xlfn.CONCAT(VLOOKUP(C115,#REF!,3,FALSE)," ",VLOOKUP(C115,#REF!,4,FALSE)))</f>
        <v/>
      </c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7"/>
      <c r="U115" s="358"/>
      <c r="V115" s="174"/>
    </row>
    <row r="116" spans="1:22" ht="25.2" customHeight="1" x14ac:dyDescent="0.25">
      <c r="B116" s="172"/>
      <c r="V116" s="174"/>
    </row>
    <row r="117" spans="1:22" ht="11.25" customHeight="1" thickBot="1" x14ac:dyDescent="0.3">
      <c r="B117" s="177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9"/>
    </row>
    <row r="118" spans="1:22" ht="13.5" customHeight="1" thickBot="1" x14ac:dyDescent="0.3">
      <c r="B118" s="225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225"/>
    </row>
    <row r="119" spans="1:22" ht="11.25" customHeight="1" x14ac:dyDescent="0.3">
      <c r="B119" s="205"/>
      <c r="V119" s="174"/>
    </row>
    <row r="120" spans="1:22" s="229" customFormat="1" ht="18" customHeight="1" x14ac:dyDescent="0.3">
      <c r="A120" s="166"/>
      <c r="B120" s="226"/>
      <c r="C120" s="227" t="s">
        <v>1023</v>
      </c>
      <c r="D120" s="227"/>
      <c r="E120" s="227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228"/>
      <c r="S120" s="166"/>
      <c r="T120" s="166"/>
      <c r="U120" s="166"/>
      <c r="V120" s="174"/>
    </row>
    <row r="121" spans="1:22" ht="14.25" customHeight="1" x14ac:dyDescent="0.25">
      <c r="B121" s="172"/>
      <c r="Q121" s="229"/>
      <c r="R121" s="229"/>
      <c r="V121" s="174"/>
    </row>
    <row r="122" spans="1:22" ht="6" customHeight="1" x14ac:dyDescent="0.25">
      <c r="B122" s="172"/>
      <c r="C122" s="230"/>
      <c r="D122" s="230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174"/>
    </row>
    <row r="123" spans="1:22" ht="35.1" customHeight="1" x14ac:dyDescent="0.25">
      <c r="B123" s="172"/>
      <c r="C123" s="352"/>
      <c r="D123" s="353"/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53"/>
      <c r="R123" s="353"/>
      <c r="S123" s="353"/>
      <c r="T123" s="353"/>
      <c r="U123" s="354"/>
      <c r="V123" s="174"/>
    </row>
    <row r="124" spans="1:22" ht="11.25" customHeight="1" thickBot="1" x14ac:dyDescent="0.3">
      <c r="B124" s="177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9"/>
    </row>
    <row r="125" spans="1:22" ht="22.5" customHeight="1" x14ac:dyDescent="0.25"/>
    <row r="126" spans="1:22" x14ac:dyDescent="0.25">
      <c r="B126" s="186" t="s">
        <v>1024</v>
      </c>
      <c r="E126" s="355"/>
      <c r="F126" s="355"/>
      <c r="G126" s="355"/>
      <c r="H126" s="355"/>
      <c r="I126" s="355"/>
      <c r="J126" s="355"/>
      <c r="K126" s="355"/>
      <c r="L126" s="355"/>
      <c r="M126" s="355"/>
      <c r="N126" s="355"/>
      <c r="Q126" s="355"/>
      <c r="R126" s="355"/>
      <c r="S126" s="355"/>
      <c r="T126" s="355"/>
      <c r="U126" s="355"/>
      <c r="V126" s="355"/>
    </row>
    <row r="127" spans="1:22" x14ac:dyDescent="0.25">
      <c r="B127" s="229"/>
      <c r="C127" s="231"/>
      <c r="D127" s="231"/>
      <c r="E127" s="229" t="s">
        <v>1025</v>
      </c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 t="s">
        <v>1026</v>
      </c>
      <c r="R127" s="229"/>
      <c r="S127" s="229"/>
      <c r="T127" s="229"/>
      <c r="U127" s="229"/>
      <c r="V127" s="229"/>
    </row>
    <row r="128" spans="1:22" ht="17.25" customHeight="1" x14ac:dyDescent="0.25">
      <c r="A128" s="229"/>
    </row>
    <row r="129" spans="2:22" x14ac:dyDescent="0.25">
      <c r="B129" s="186" t="s">
        <v>1027</v>
      </c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Q129" s="355"/>
      <c r="R129" s="355"/>
      <c r="S129" s="355"/>
      <c r="T129" s="355"/>
      <c r="U129" s="355"/>
      <c r="V129" s="355"/>
    </row>
    <row r="130" spans="2:22" x14ac:dyDescent="0.25">
      <c r="C130" s="231"/>
      <c r="D130" s="231"/>
      <c r="E130" s="229" t="s">
        <v>1025</v>
      </c>
      <c r="Q130" s="232" t="s">
        <v>1026</v>
      </c>
    </row>
  </sheetData>
  <sheetProtection formatCells="0" formatColumns="0" formatRows="0" selectLockedCells="1"/>
  <mergeCells count="126">
    <mergeCell ref="C123:U123"/>
    <mergeCell ref="E126:N126"/>
    <mergeCell ref="Q126:V126"/>
    <mergeCell ref="E129:N129"/>
    <mergeCell ref="Q129:V129"/>
    <mergeCell ref="D114:H114"/>
    <mergeCell ref="I114:Q114"/>
    <mergeCell ref="R114:S114"/>
    <mergeCell ref="T114:U114"/>
    <mergeCell ref="D115:H115"/>
    <mergeCell ref="I115:Q115"/>
    <mergeCell ref="R115:S115"/>
    <mergeCell ref="T115:U115"/>
    <mergeCell ref="D112:H112"/>
    <mergeCell ref="I112:Q112"/>
    <mergeCell ref="R112:S112"/>
    <mergeCell ref="T112:U112"/>
    <mergeCell ref="D113:H113"/>
    <mergeCell ref="I113:Q113"/>
    <mergeCell ref="R113:S113"/>
    <mergeCell ref="T113:U113"/>
    <mergeCell ref="D110:H110"/>
    <mergeCell ref="I110:Q110"/>
    <mergeCell ref="R110:S110"/>
    <mergeCell ref="T110:U110"/>
    <mergeCell ref="D111:H111"/>
    <mergeCell ref="I111:Q111"/>
    <mergeCell ref="R111:S111"/>
    <mergeCell ref="T111:U111"/>
    <mergeCell ref="D108:H108"/>
    <mergeCell ref="I108:Q108"/>
    <mergeCell ref="R108:S108"/>
    <mergeCell ref="T108:U108"/>
    <mergeCell ref="D109:H109"/>
    <mergeCell ref="I109:Q109"/>
    <mergeCell ref="R109:S109"/>
    <mergeCell ref="T109:U109"/>
    <mergeCell ref="D106:H106"/>
    <mergeCell ref="I106:Q106"/>
    <mergeCell ref="R106:S106"/>
    <mergeCell ref="T106:U106"/>
    <mergeCell ref="D107:H107"/>
    <mergeCell ref="I107:Q107"/>
    <mergeCell ref="R107:S107"/>
    <mergeCell ref="T107:U107"/>
    <mergeCell ref="D104:H104"/>
    <mergeCell ref="I104:Q104"/>
    <mergeCell ref="R104:S104"/>
    <mergeCell ref="T104:U104"/>
    <mergeCell ref="D105:H105"/>
    <mergeCell ref="I105:Q105"/>
    <mergeCell ref="R105:S105"/>
    <mergeCell ref="T105:U105"/>
    <mergeCell ref="D96:H96"/>
    <mergeCell ref="I96:N96"/>
    <mergeCell ref="C99:U99"/>
    <mergeCell ref="D103:H103"/>
    <mergeCell ref="I103:Q103"/>
    <mergeCell ref="R103:S103"/>
    <mergeCell ref="T103:U103"/>
    <mergeCell ref="D93:H93"/>
    <mergeCell ref="I93:N93"/>
    <mergeCell ref="D94:H94"/>
    <mergeCell ref="I94:N94"/>
    <mergeCell ref="D95:H95"/>
    <mergeCell ref="I95:N95"/>
    <mergeCell ref="D90:H90"/>
    <mergeCell ref="I90:N90"/>
    <mergeCell ref="D91:H91"/>
    <mergeCell ref="I91:N91"/>
    <mergeCell ref="D92:H92"/>
    <mergeCell ref="I92:N92"/>
    <mergeCell ref="D87:H87"/>
    <mergeCell ref="I87:N87"/>
    <mergeCell ref="D88:H88"/>
    <mergeCell ref="I88:N88"/>
    <mergeCell ref="D89:H89"/>
    <mergeCell ref="I89:N89"/>
    <mergeCell ref="C80:U80"/>
    <mergeCell ref="D83:I83"/>
    <mergeCell ref="D85:H85"/>
    <mergeCell ref="I85:N85"/>
    <mergeCell ref="D86:H86"/>
    <mergeCell ref="I86:N86"/>
    <mergeCell ref="D75:H75"/>
    <mergeCell ref="I75:N75"/>
    <mergeCell ref="D76:H76"/>
    <mergeCell ref="I76:N76"/>
    <mergeCell ref="D77:H77"/>
    <mergeCell ref="I77:N77"/>
    <mergeCell ref="D72:H72"/>
    <mergeCell ref="I72:N72"/>
    <mergeCell ref="D73:H73"/>
    <mergeCell ref="I73:N73"/>
    <mergeCell ref="D74:H74"/>
    <mergeCell ref="I74:N74"/>
    <mergeCell ref="D69:H69"/>
    <mergeCell ref="I69:N69"/>
    <mergeCell ref="D70:H70"/>
    <mergeCell ref="I70:N70"/>
    <mergeCell ref="D71:H71"/>
    <mergeCell ref="I71:N71"/>
    <mergeCell ref="D66:H66"/>
    <mergeCell ref="I66:N66"/>
    <mergeCell ref="D67:H67"/>
    <mergeCell ref="I67:N67"/>
    <mergeCell ref="D68:H68"/>
    <mergeCell ref="I68:N68"/>
    <mergeCell ref="G54:I54"/>
    <mergeCell ref="C58:U58"/>
    <mergeCell ref="C61:U61"/>
    <mergeCell ref="H12:Q12"/>
    <mergeCell ref="H14:Q14"/>
    <mergeCell ref="C24:U24"/>
    <mergeCell ref="C25:K25"/>
    <mergeCell ref="C32:U32"/>
    <mergeCell ref="C37:U37"/>
    <mergeCell ref="B2:V2"/>
    <mergeCell ref="R4:V4"/>
    <mergeCell ref="H6:I6"/>
    <mergeCell ref="N6:Q6"/>
    <mergeCell ref="H8:Q8"/>
    <mergeCell ref="H10:Q10"/>
    <mergeCell ref="C42:U42"/>
    <mergeCell ref="G48:H48"/>
    <mergeCell ref="C50:U50"/>
  </mergeCells>
  <pageMargins left="0.47244094488188981" right="0.27559055118110237" top="0.27559055118110237" bottom="0.19685039370078741" header="0.19685039370078741" footer="0.19685039370078741"/>
  <pageSetup paperSize="9" orientation="portrait" r:id="rId1"/>
  <headerFooter alignWithMargins="0"/>
  <rowBreaks count="3" manualBreakCount="3">
    <brk id="59" max="16383" man="1"/>
    <brk id="78" max="16383" man="1"/>
    <brk id="97" max="16383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7">
    <tabColor rgb="FFFFFF00"/>
    <pageSetUpPr fitToPage="1"/>
  </sheetPr>
  <dimension ref="A1:Y26"/>
  <sheetViews>
    <sheetView view="pageBreakPreview" topLeftCell="A12" zoomScale="60" zoomScaleNormal="100" workbookViewId="0">
      <selection activeCell="B19" sqref="B19:U26"/>
    </sheetView>
  </sheetViews>
  <sheetFormatPr baseColWidth="10" defaultColWidth="11.44140625" defaultRowHeight="13.2" x14ac:dyDescent="0.25"/>
  <cols>
    <col min="1" max="1" width="4" customWidth="1"/>
    <col min="2" max="2" width="18.44140625" customWidth="1"/>
    <col min="3" max="3" width="6.33203125" customWidth="1"/>
    <col min="4" max="4" width="4.6640625" customWidth="1"/>
    <col min="5" max="5" width="6.33203125" customWidth="1"/>
    <col min="6" max="6" width="4.6640625" customWidth="1"/>
    <col min="7" max="7" width="6.33203125" customWidth="1"/>
    <col min="8" max="8" width="4.6640625" customWidth="1"/>
    <col min="9" max="9" width="6.33203125" customWidth="1"/>
    <col min="10" max="10" width="4.6640625" customWidth="1"/>
    <col min="11" max="11" width="6.33203125" customWidth="1"/>
    <col min="12" max="12" width="4.6640625" customWidth="1"/>
    <col min="13" max="13" width="6.33203125" customWidth="1"/>
    <col min="14" max="14" width="4.6640625" customWidth="1"/>
    <col min="15" max="15" width="6.33203125" customWidth="1"/>
    <col min="16" max="16" width="4.6640625" customWidth="1"/>
    <col min="17" max="17" width="6.33203125" customWidth="1"/>
    <col min="18" max="18" width="4.6640625" customWidth="1"/>
    <col min="19" max="19" width="6.33203125" customWidth="1"/>
    <col min="20" max="20" width="4.6640625" customWidth="1"/>
    <col min="21" max="21" width="9.44140625" customWidth="1"/>
    <col min="22" max="22" width="7.6640625" customWidth="1"/>
    <col min="24" max="24" width="4.44140625" customWidth="1"/>
    <col min="26" max="45" width="11.44140625" customWidth="1"/>
  </cols>
  <sheetData>
    <row r="1" spans="1:25" ht="28.5" customHeight="1" x14ac:dyDescent="0.25">
      <c r="A1" s="378" t="str">
        <f>Schlüssel!$C$1</f>
        <v>Bayernliga Herren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5"/>
      <c r="Y1" s="5"/>
    </row>
    <row r="2" spans="1:25" ht="28.5" customHeight="1" x14ac:dyDescent="0.25">
      <c r="A2" s="379" t="str">
        <f>"Saison "&amp;Spielorte!C18&amp;"     -     Spieltag "&amp;Erfassung5!AS2&amp;"     -     "&amp;Erfassung5!AT1</f>
        <v>Saison 2025/2026     -     Spieltag 5     -     28.02./01.03.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5"/>
      <c r="Y2" s="5"/>
    </row>
    <row r="3" spans="1:25" ht="28.5" customHeight="1" x14ac:dyDescent="0.25">
      <c r="A3" s="379" t="str">
        <f>+Erfassung5!AE2</f>
        <v>Schweinfurt Extreme Bowlingarena</v>
      </c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5"/>
      <c r="Y3" s="5"/>
    </row>
    <row r="4" spans="1:25" ht="28.5" customHeight="1" thickBot="1" x14ac:dyDescent="0.45">
      <c r="A4" s="19"/>
      <c r="B4" s="19"/>
      <c r="C4" s="27"/>
      <c r="D4" s="155"/>
      <c r="E4" s="19"/>
      <c r="F4" s="155"/>
      <c r="G4" s="155"/>
      <c r="H4" s="155"/>
      <c r="I4" s="155"/>
      <c r="J4" s="155"/>
      <c r="K4" s="155"/>
      <c r="L4" s="155"/>
      <c r="M4" s="156"/>
      <c r="N4" s="19"/>
      <c r="O4" s="157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382" t="s">
        <v>977</v>
      </c>
      <c r="B5" s="384" t="s">
        <v>978</v>
      </c>
      <c r="C5" s="372" t="s">
        <v>961</v>
      </c>
      <c r="D5" s="373"/>
      <c r="E5" s="372" t="s">
        <v>962</v>
      </c>
      <c r="F5" s="373"/>
      <c r="G5" s="372" t="s">
        <v>963</v>
      </c>
      <c r="H5" s="373"/>
      <c r="I5" s="372" t="s">
        <v>964</v>
      </c>
      <c r="J5" s="373"/>
      <c r="K5" s="372" t="s">
        <v>965</v>
      </c>
      <c r="L5" s="373"/>
      <c r="M5" s="372" t="s">
        <v>966</v>
      </c>
      <c r="N5" s="373"/>
      <c r="O5" s="372" t="s">
        <v>967</v>
      </c>
      <c r="P5" s="373"/>
      <c r="Q5" s="372" t="s">
        <v>968</v>
      </c>
      <c r="R5" s="373"/>
      <c r="S5" s="374" t="s">
        <v>969</v>
      </c>
      <c r="T5" s="373"/>
      <c r="U5" s="372" t="s">
        <v>960</v>
      </c>
      <c r="V5" s="373"/>
      <c r="W5" s="380" t="s">
        <v>979</v>
      </c>
    </row>
    <row r="6" spans="1:25" ht="13.8" thickBot="1" x14ac:dyDescent="0.3">
      <c r="A6" s="383"/>
      <c r="B6" s="385"/>
      <c r="C6" s="22" t="s">
        <v>980</v>
      </c>
      <c r="D6" s="23" t="s">
        <v>973</v>
      </c>
      <c r="E6" s="22" t="s">
        <v>980</v>
      </c>
      <c r="F6" s="23" t="s">
        <v>973</v>
      </c>
      <c r="G6" s="22" t="s">
        <v>980</v>
      </c>
      <c r="H6" s="23" t="s">
        <v>973</v>
      </c>
      <c r="I6" s="22" t="s">
        <v>980</v>
      </c>
      <c r="J6" s="23" t="s">
        <v>973</v>
      </c>
      <c r="K6" s="22" t="s">
        <v>980</v>
      </c>
      <c r="L6" s="23" t="s">
        <v>973</v>
      </c>
      <c r="M6" s="22" t="s">
        <v>980</v>
      </c>
      <c r="N6" s="23" t="s">
        <v>973</v>
      </c>
      <c r="O6" s="22" t="s">
        <v>980</v>
      </c>
      <c r="P6" s="23" t="s">
        <v>973</v>
      </c>
      <c r="Q6" s="22" t="s">
        <v>980</v>
      </c>
      <c r="R6" s="23" t="s">
        <v>973</v>
      </c>
      <c r="S6" s="22" t="s">
        <v>980</v>
      </c>
      <c r="T6" s="23" t="s">
        <v>973</v>
      </c>
      <c r="U6" s="22" t="s">
        <v>972</v>
      </c>
      <c r="V6" s="23" t="s">
        <v>973</v>
      </c>
      <c r="W6" s="381"/>
    </row>
    <row r="7" spans="1:25" ht="42" customHeight="1" thickBot="1" x14ac:dyDescent="0.3">
      <c r="A7" s="158">
        <v>1</v>
      </c>
      <c r="B7" s="109" t="str">
        <f>IFERROR(INDEX(Erfassung5!$AA:$AA,MATCH($A7,Erfassung5!$BR:$BR,0)-17),Schlüssel!B5)</f>
        <v>BC Comet Nürnberg</v>
      </c>
      <c r="C7" s="110">
        <f>INDEX(Erfassung5!AC:AC,MATCH($A7,Erfassung5!$BR:$BR,0)-1)</f>
        <v>0</v>
      </c>
      <c r="D7" s="111">
        <f>INDEX(Erfassung5!AD:AD,MATCH($A7,Erfassung5!$BR:$BR,0))</f>
        <v>0</v>
      </c>
      <c r="E7" s="110">
        <f>INDEX(Erfassung5!AE:AE,MATCH($A7,Erfassung5!$BR:$BR,0)-1)</f>
        <v>0</v>
      </c>
      <c r="F7" s="111">
        <f>INDEX(Erfassung5!AF:AF,MATCH($A7,Erfassung5!$BR:$BR,0))</f>
        <v>0</v>
      </c>
      <c r="G7" s="110">
        <f>INDEX(Erfassung5!AG:AG,MATCH($A7,Erfassung5!$BR:$BR,0)-1)</f>
        <v>0</v>
      </c>
      <c r="H7" s="111">
        <f>INDEX(Erfassung5!AH:AH,MATCH($A7,Erfassung5!$BR:$BR,0))</f>
        <v>0</v>
      </c>
      <c r="I7" s="110">
        <f>INDEX(Erfassung5!AI:AI,MATCH($A7,Erfassung5!$BR:$BR,0)-1)</f>
        <v>0</v>
      </c>
      <c r="J7" s="111">
        <f>INDEX(Erfassung5!AJ:AJ,MATCH($A7,Erfassung5!$BR:$BR,0))</f>
        <v>0</v>
      </c>
      <c r="K7" s="110">
        <f>INDEX(Erfassung5!AK:AK,MATCH($A7,Erfassung5!$BR:$BR,0)-1)</f>
        <v>0</v>
      </c>
      <c r="L7" s="111">
        <f>INDEX(Erfassung5!AL:AL,MATCH($A7,Erfassung5!$BR:$BR,0))</f>
        <v>0</v>
      </c>
      <c r="M7" s="110">
        <f>INDEX(Erfassung5!AM:AM,MATCH($A7,Erfassung5!$BR:$BR,0)-1)</f>
        <v>0</v>
      </c>
      <c r="N7" s="111">
        <f>INDEX(Erfassung5!AN:AN,MATCH($A7,Erfassung5!$BR:$BR,0))</f>
        <v>0</v>
      </c>
      <c r="O7" s="110">
        <f>INDEX(Erfassung5!AO:AO,MATCH($A7,Erfassung5!$BR:$BR,0)-1)</f>
        <v>0</v>
      </c>
      <c r="P7" s="111">
        <f>INDEX(Erfassung5!AP:AP,MATCH($A7,Erfassung5!$BR:$BR,0))</f>
        <v>0</v>
      </c>
      <c r="Q7" s="110">
        <f>INDEX(Erfassung5!AQ:AQ,MATCH($A7,Erfassung5!$BR:$BR,0)-1)</f>
        <v>0</v>
      </c>
      <c r="R7" s="111">
        <f>INDEX(Erfassung5!AR:AR,MATCH($A7,Erfassung5!$BR:$BR,0))</f>
        <v>0</v>
      </c>
      <c r="S7" s="110">
        <f>INDEX(Erfassung5!AS:AS,MATCH($A7,Erfassung5!$BR:$BR,0)-1)</f>
        <v>0</v>
      </c>
      <c r="T7" s="111">
        <f>INDEX(Erfassung5!AT:AT,MATCH($A7,Erfassung5!$BR:$BR,0))</f>
        <v>0</v>
      </c>
      <c r="U7" s="112">
        <f>IFERROR(SUM(C7+E7+G7+I7+K7+M7+O7+Q7+S7),0)</f>
        <v>0</v>
      </c>
      <c r="V7" s="113">
        <f>IFERROR(SUM(D7+F7+H7+J7+L7+N7+P7+R7+T7),0)</f>
        <v>0</v>
      </c>
      <c r="W7" s="159">
        <f>IFERROR(U7/INDEX(Erfassung5!BF:BF,MATCH(A7,Erfassung5!BR:BR,0)),0)</f>
        <v>0</v>
      </c>
      <c r="X7" s="24"/>
    </row>
    <row r="8" spans="1:25" ht="42" customHeight="1" thickBot="1" x14ac:dyDescent="0.3">
      <c r="A8" s="158">
        <v>2</v>
      </c>
      <c r="B8" s="109" t="str">
        <f>IFERROR(INDEX(Erfassung5!$AA:$AA,MATCH($A8,Erfassung5!$BR:$BR,0)-17),Schlüssel!B6)</f>
        <v>BK München 3</v>
      </c>
      <c r="C8" s="110" t="e">
        <f>INDEX(Erfassung5!AC:AC,MATCH($A8,Erfassung5!$BR:$BR,0)-1)</f>
        <v>#N/A</v>
      </c>
      <c r="D8" s="111" t="e">
        <f>INDEX(Erfassung5!AD:AD,MATCH($A8,Erfassung5!$BR:$BR,0))</f>
        <v>#N/A</v>
      </c>
      <c r="E8" s="110" t="e">
        <f>INDEX(Erfassung5!AE:AE,MATCH($A8,Erfassung5!$BR:$BR,0)-1)</f>
        <v>#N/A</v>
      </c>
      <c r="F8" s="111" t="e">
        <f>INDEX(Erfassung5!AF:AF,MATCH($A8,Erfassung5!$BR:$BR,0))</f>
        <v>#N/A</v>
      </c>
      <c r="G8" s="110" t="e">
        <f>INDEX(Erfassung5!AG:AG,MATCH($A8,Erfassung5!$BR:$BR,0)-1)</f>
        <v>#N/A</v>
      </c>
      <c r="H8" s="111" t="e">
        <f>INDEX(Erfassung5!AH:AH,MATCH($A8,Erfassung5!$BR:$BR,0))</f>
        <v>#N/A</v>
      </c>
      <c r="I8" s="110" t="e">
        <f>INDEX(Erfassung5!AI:AI,MATCH($A8,Erfassung5!$BR:$BR,0)-1)</f>
        <v>#N/A</v>
      </c>
      <c r="J8" s="111" t="e">
        <f>INDEX(Erfassung5!AJ:AJ,MATCH($A8,Erfassung5!$BR:$BR,0))</f>
        <v>#N/A</v>
      </c>
      <c r="K8" s="110" t="e">
        <f>INDEX(Erfassung5!AK:AK,MATCH($A8,Erfassung5!$BR:$BR,0)-1)</f>
        <v>#N/A</v>
      </c>
      <c r="L8" s="111" t="e">
        <f>INDEX(Erfassung5!AL:AL,MATCH($A8,Erfassung5!$BR:$BR,0))</f>
        <v>#N/A</v>
      </c>
      <c r="M8" s="110" t="e">
        <f>INDEX(Erfassung5!AM:AM,MATCH($A8,Erfassung5!$BR:$BR,0)-1)</f>
        <v>#N/A</v>
      </c>
      <c r="N8" s="111" t="e">
        <f>INDEX(Erfassung5!AN:AN,MATCH($A8,Erfassung5!$BR:$BR,0))</f>
        <v>#N/A</v>
      </c>
      <c r="O8" s="110" t="e">
        <f>INDEX(Erfassung5!AO:AO,MATCH($A8,Erfassung5!$BR:$BR,0)-1)</f>
        <v>#N/A</v>
      </c>
      <c r="P8" s="111" t="e">
        <f>INDEX(Erfassung5!AP:AP,MATCH($A8,Erfassung5!$BR:$BR,0))</f>
        <v>#N/A</v>
      </c>
      <c r="Q8" s="110" t="e">
        <f>INDEX(Erfassung5!AQ:AQ,MATCH($A8,Erfassung5!$BR:$BR,0)-1)</f>
        <v>#N/A</v>
      </c>
      <c r="R8" s="111" t="e">
        <f>INDEX(Erfassung5!AR:AR,MATCH($A8,Erfassung5!$BR:$BR,0))</f>
        <v>#N/A</v>
      </c>
      <c r="S8" s="110" t="e">
        <f>INDEX(Erfassung5!AS:AS,MATCH($A8,Erfassung5!$BR:$BR,0)-1)</f>
        <v>#N/A</v>
      </c>
      <c r="T8" s="111" t="e">
        <f>INDEX(Erfassung5!AT:AT,MATCH($A8,Erfassung5!$BR:$BR,0))</f>
        <v>#N/A</v>
      </c>
      <c r="U8" s="112">
        <f>IFERROR(SUM(C8+E8+G8+I8+K8+M8+O8+Q8+S8),0)</f>
        <v>0</v>
      </c>
      <c r="V8" s="113">
        <f>IFERROR(SUM(D8+F8+H8+J8+L8+N8+P8+R8+T8),0)</f>
        <v>0</v>
      </c>
      <c r="W8" s="159">
        <f>IFERROR(U8/INDEX(Erfassung5!BF:BF,MATCH(A8,Erfassung5!BR:BR,0)),0)</f>
        <v>0</v>
      </c>
      <c r="X8" s="24"/>
    </row>
    <row r="9" spans="1:25" ht="42" customHeight="1" thickBot="1" x14ac:dyDescent="0.3">
      <c r="A9" s="158">
        <v>3</v>
      </c>
      <c r="B9" s="109" t="str">
        <f>IFERROR(INDEX(Erfassung5!$AA:$AA,MATCH($A9,Erfassung5!$BR:$BR,0)-17),Schlüssel!B7)</f>
        <v>SG DJK Rimpar 1</v>
      </c>
      <c r="C9" s="110" t="e">
        <f>INDEX(Erfassung5!AC:AC,MATCH($A9,Erfassung5!$BR:$BR,0)-1)</f>
        <v>#N/A</v>
      </c>
      <c r="D9" s="111" t="e">
        <f>INDEX(Erfassung5!AD:AD,MATCH($A9,Erfassung5!$BR:$BR,0))</f>
        <v>#N/A</v>
      </c>
      <c r="E9" s="110" t="e">
        <f>INDEX(Erfassung5!AE:AE,MATCH($A9,Erfassung5!$BR:$BR,0)-1)</f>
        <v>#N/A</v>
      </c>
      <c r="F9" s="111" t="e">
        <f>INDEX(Erfassung5!AF:AF,MATCH($A9,Erfassung5!$BR:$BR,0))</f>
        <v>#N/A</v>
      </c>
      <c r="G9" s="110" t="e">
        <f>INDEX(Erfassung5!AG:AG,MATCH($A9,Erfassung5!$BR:$BR,0)-1)</f>
        <v>#N/A</v>
      </c>
      <c r="H9" s="111" t="e">
        <f>INDEX(Erfassung5!AH:AH,MATCH($A9,Erfassung5!$BR:$BR,0))</f>
        <v>#N/A</v>
      </c>
      <c r="I9" s="110" t="e">
        <f>INDEX(Erfassung5!AI:AI,MATCH($A9,Erfassung5!$BR:$BR,0)-1)</f>
        <v>#N/A</v>
      </c>
      <c r="J9" s="111" t="e">
        <f>INDEX(Erfassung5!AJ:AJ,MATCH($A9,Erfassung5!$BR:$BR,0))</f>
        <v>#N/A</v>
      </c>
      <c r="K9" s="110" t="e">
        <f>INDEX(Erfassung5!AK:AK,MATCH($A9,Erfassung5!$BR:$BR,0)-1)</f>
        <v>#N/A</v>
      </c>
      <c r="L9" s="111" t="e">
        <f>INDEX(Erfassung5!AL:AL,MATCH($A9,Erfassung5!$BR:$BR,0))</f>
        <v>#N/A</v>
      </c>
      <c r="M9" s="110" t="e">
        <f>INDEX(Erfassung5!AM:AM,MATCH($A9,Erfassung5!$BR:$BR,0)-1)</f>
        <v>#N/A</v>
      </c>
      <c r="N9" s="111" t="e">
        <f>INDEX(Erfassung5!AN:AN,MATCH($A9,Erfassung5!$BR:$BR,0))</f>
        <v>#N/A</v>
      </c>
      <c r="O9" s="110" t="e">
        <f>INDEX(Erfassung5!AO:AO,MATCH($A9,Erfassung5!$BR:$BR,0)-1)</f>
        <v>#N/A</v>
      </c>
      <c r="P9" s="111" t="e">
        <f>INDEX(Erfassung5!AP:AP,MATCH($A9,Erfassung5!$BR:$BR,0))</f>
        <v>#N/A</v>
      </c>
      <c r="Q9" s="110" t="e">
        <f>INDEX(Erfassung5!AQ:AQ,MATCH($A9,Erfassung5!$BR:$BR,0)-1)</f>
        <v>#N/A</v>
      </c>
      <c r="R9" s="111" t="e">
        <f>INDEX(Erfassung5!AR:AR,MATCH($A9,Erfassung5!$BR:$BR,0))</f>
        <v>#N/A</v>
      </c>
      <c r="S9" s="110" t="e">
        <f>INDEX(Erfassung5!AS:AS,MATCH($A9,Erfassung5!$BR:$BR,0)-1)</f>
        <v>#N/A</v>
      </c>
      <c r="T9" s="111" t="e">
        <f>INDEX(Erfassung5!AT:AT,MATCH($A9,Erfassung5!$BR:$BR,0))</f>
        <v>#N/A</v>
      </c>
      <c r="U9" s="112">
        <f t="shared" ref="U9:V16" si="0">IFERROR(SUM(C9+E9+G9+I9+K9+M9+O9+Q9+S9),0)</f>
        <v>0</v>
      </c>
      <c r="V9" s="113">
        <f t="shared" si="0"/>
        <v>0</v>
      </c>
      <c r="W9" s="159">
        <f>IFERROR(U9/INDEX(Erfassung5!BF:BF,MATCH(A9,Erfassung5!BR:BR,0)),0)</f>
        <v>0</v>
      </c>
      <c r="X9" s="24"/>
    </row>
    <row r="10" spans="1:25" ht="42" customHeight="1" thickBot="1" x14ac:dyDescent="0.3">
      <c r="A10" s="158">
        <v>4</v>
      </c>
      <c r="B10" s="109" t="str">
        <f>IFERROR(INDEX(Erfassung5!$AA:$AA,MATCH($A10,Erfassung5!$BR:$BR,0)-17),Schlüssel!B8)</f>
        <v>SG Rottendorf 1</v>
      </c>
      <c r="C10" s="110" t="e">
        <f>INDEX(Erfassung5!AC:AC,MATCH($A10,Erfassung5!$BR:$BR,0)-1)</f>
        <v>#N/A</v>
      </c>
      <c r="D10" s="111" t="e">
        <f>INDEX(Erfassung5!AD:AD,MATCH($A10,Erfassung5!$BR:$BR,0))</f>
        <v>#N/A</v>
      </c>
      <c r="E10" s="110" t="e">
        <f>INDEX(Erfassung5!AE:AE,MATCH($A10,Erfassung5!$BR:$BR,0)-1)</f>
        <v>#N/A</v>
      </c>
      <c r="F10" s="111" t="e">
        <f>INDEX(Erfassung5!AF:AF,MATCH($A10,Erfassung5!$BR:$BR,0))</f>
        <v>#N/A</v>
      </c>
      <c r="G10" s="110" t="e">
        <f>INDEX(Erfassung5!AG:AG,MATCH($A10,Erfassung5!$BR:$BR,0)-1)</f>
        <v>#N/A</v>
      </c>
      <c r="H10" s="111" t="e">
        <f>INDEX(Erfassung5!AH:AH,MATCH($A10,Erfassung5!$BR:$BR,0))</f>
        <v>#N/A</v>
      </c>
      <c r="I10" s="110" t="e">
        <f>INDEX(Erfassung5!AI:AI,MATCH($A10,Erfassung5!$BR:$BR,0)-1)</f>
        <v>#N/A</v>
      </c>
      <c r="J10" s="111" t="e">
        <f>INDEX(Erfassung5!AJ:AJ,MATCH($A10,Erfassung5!$BR:$BR,0))</f>
        <v>#N/A</v>
      </c>
      <c r="K10" s="110" t="e">
        <f>INDEX(Erfassung5!AK:AK,MATCH($A10,Erfassung5!$BR:$BR,0)-1)</f>
        <v>#N/A</v>
      </c>
      <c r="L10" s="111" t="e">
        <f>INDEX(Erfassung5!AL:AL,MATCH($A10,Erfassung5!$BR:$BR,0))</f>
        <v>#N/A</v>
      </c>
      <c r="M10" s="110" t="e">
        <f>INDEX(Erfassung5!AM:AM,MATCH($A10,Erfassung5!$BR:$BR,0)-1)</f>
        <v>#N/A</v>
      </c>
      <c r="N10" s="111" t="e">
        <f>INDEX(Erfassung5!AN:AN,MATCH($A10,Erfassung5!$BR:$BR,0))</f>
        <v>#N/A</v>
      </c>
      <c r="O10" s="110" t="e">
        <f>INDEX(Erfassung5!AO:AO,MATCH($A10,Erfassung5!$BR:$BR,0)-1)</f>
        <v>#N/A</v>
      </c>
      <c r="P10" s="111" t="e">
        <f>INDEX(Erfassung5!AP:AP,MATCH($A10,Erfassung5!$BR:$BR,0))</f>
        <v>#N/A</v>
      </c>
      <c r="Q10" s="110" t="e">
        <f>INDEX(Erfassung5!AQ:AQ,MATCH($A10,Erfassung5!$BR:$BR,0)-1)</f>
        <v>#N/A</v>
      </c>
      <c r="R10" s="111" t="e">
        <f>INDEX(Erfassung5!AR:AR,MATCH($A10,Erfassung5!$BR:$BR,0))</f>
        <v>#N/A</v>
      </c>
      <c r="S10" s="110" t="e">
        <f>INDEX(Erfassung5!AS:AS,MATCH($A10,Erfassung5!$BR:$BR,0)-1)</f>
        <v>#N/A</v>
      </c>
      <c r="T10" s="111" t="e">
        <f>INDEX(Erfassung5!AT:AT,MATCH($A10,Erfassung5!$BR:$BR,0))</f>
        <v>#N/A</v>
      </c>
      <c r="U10" s="112">
        <f t="shared" si="0"/>
        <v>0</v>
      </c>
      <c r="V10" s="113">
        <f t="shared" si="0"/>
        <v>0</v>
      </c>
      <c r="W10" s="159">
        <f>IFERROR(U10/INDEX(Erfassung5!BF:BF,MATCH(A10,Erfassung5!BR:BR,0)),0)</f>
        <v>0</v>
      </c>
      <c r="X10" s="24"/>
    </row>
    <row r="11" spans="1:25" ht="42" customHeight="1" thickBot="1" x14ac:dyDescent="0.3">
      <c r="A11" s="158">
        <v>5</v>
      </c>
      <c r="B11" s="109" t="str">
        <f>IFERROR(INDEX(Erfassung5!$AA:$AA,MATCH($A11,Erfassung5!$BR:$BR,0)-17),Schlüssel!B9)</f>
        <v>BC EMAX Unterföhring 2</v>
      </c>
      <c r="C11" s="110" t="e">
        <f>INDEX(Erfassung5!AC:AC,MATCH($A11,Erfassung5!$BR:$BR,0)-1)</f>
        <v>#N/A</v>
      </c>
      <c r="D11" s="111" t="e">
        <f>INDEX(Erfassung5!AD:AD,MATCH($A11,Erfassung5!$BR:$BR,0))</f>
        <v>#N/A</v>
      </c>
      <c r="E11" s="110" t="e">
        <f>INDEX(Erfassung5!AE:AE,MATCH($A11,Erfassung5!$BR:$BR,0)-1)</f>
        <v>#N/A</v>
      </c>
      <c r="F11" s="111" t="e">
        <f>INDEX(Erfassung5!AF:AF,MATCH($A11,Erfassung5!$BR:$BR,0))</f>
        <v>#N/A</v>
      </c>
      <c r="G11" s="110" t="e">
        <f>INDEX(Erfassung5!AG:AG,MATCH($A11,Erfassung5!$BR:$BR,0)-1)</f>
        <v>#N/A</v>
      </c>
      <c r="H11" s="111" t="e">
        <f>INDEX(Erfassung5!AH:AH,MATCH($A11,Erfassung5!$BR:$BR,0))</f>
        <v>#N/A</v>
      </c>
      <c r="I11" s="110" t="e">
        <f>INDEX(Erfassung5!AI:AI,MATCH($A11,Erfassung5!$BR:$BR,0)-1)</f>
        <v>#N/A</v>
      </c>
      <c r="J11" s="111" t="e">
        <f>INDEX(Erfassung5!AJ:AJ,MATCH($A11,Erfassung5!$BR:$BR,0))</f>
        <v>#N/A</v>
      </c>
      <c r="K11" s="110" t="e">
        <f>INDEX(Erfassung5!AK:AK,MATCH($A11,Erfassung5!$BR:$BR,0)-1)</f>
        <v>#N/A</v>
      </c>
      <c r="L11" s="111" t="e">
        <f>INDEX(Erfassung5!AL:AL,MATCH($A11,Erfassung5!$BR:$BR,0))</f>
        <v>#N/A</v>
      </c>
      <c r="M11" s="110" t="e">
        <f>INDEX(Erfassung5!AM:AM,MATCH($A11,Erfassung5!$BR:$BR,0)-1)</f>
        <v>#N/A</v>
      </c>
      <c r="N11" s="111" t="e">
        <f>INDEX(Erfassung5!AN:AN,MATCH($A11,Erfassung5!$BR:$BR,0))</f>
        <v>#N/A</v>
      </c>
      <c r="O11" s="110" t="e">
        <f>INDEX(Erfassung5!AO:AO,MATCH($A11,Erfassung5!$BR:$BR,0)-1)</f>
        <v>#N/A</v>
      </c>
      <c r="P11" s="111" t="e">
        <f>INDEX(Erfassung5!AP:AP,MATCH($A11,Erfassung5!$BR:$BR,0))</f>
        <v>#N/A</v>
      </c>
      <c r="Q11" s="110" t="e">
        <f>INDEX(Erfassung5!AQ:AQ,MATCH($A11,Erfassung5!$BR:$BR,0)-1)</f>
        <v>#N/A</v>
      </c>
      <c r="R11" s="111" t="e">
        <f>INDEX(Erfassung5!AR:AR,MATCH($A11,Erfassung5!$BR:$BR,0))</f>
        <v>#N/A</v>
      </c>
      <c r="S11" s="110" t="e">
        <f>INDEX(Erfassung5!AS:AS,MATCH($A11,Erfassung5!$BR:$BR,0)-1)</f>
        <v>#N/A</v>
      </c>
      <c r="T11" s="111" t="e">
        <f>INDEX(Erfassung5!AT:AT,MATCH($A11,Erfassung5!$BR:$BR,0))</f>
        <v>#N/A</v>
      </c>
      <c r="U11" s="112">
        <f t="shared" si="0"/>
        <v>0</v>
      </c>
      <c r="V11" s="113">
        <f t="shared" si="0"/>
        <v>0</v>
      </c>
      <c r="W11" s="159">
        <f>IFERROR(U11/INDEX(Erfassung5!BF:BF,MATCH(A11,Erfassung5!BR:BR,0)),0)</f>
        <v>0</v>
      </c>
      <c r="X11" s="24"/>
    </row>
    <row r="12" spans="1:25" ht="42" customHeight="1" thickBot="1" x14ac:dyDescent="0.3">
      <c r="A12" s="158">
        <v>6</v>
      </c>
      <c r="B12" s="109" t="str">
        <f>IFERROR(INDEX(Erfassung5!$AA:$AA,MATCH($A12,Erfassung5!$BR:$BR,0)-17),Schlüssel!B10)</f>
        <v>Bajuwaren München 1</v>
      </c>
      <c r="C12" s="110" t="e">
        <f>INDEX(Erfassung5!AC:AC,MATCH($A12,Erfassung5!$BR:$BR,0)-1)</f>
        <v>#N/A</v>
      </c>
      <c r="D12" s="111" t="e">
        <f>INDEX(Erfassung5!AD:AD,MATCH($A12,Erfassung5!$BR:$BR,0))</f>
        <v>#N/A</v>
      </c>
      <c r="E12" s="110" t="e">
        <f>INDEX(Erfassung5!AE:AE,MATCH($A12,Erfassung5!$BR:$BR,0)-1)</f>
        <v>#N/A</v>
      </c>
      <c r="F12" s="111" t="e">
        <f>INDEX(Erfassung5!AF:AF,MATCH($A12,Erfassung5!$BR:$BR,0))</f>
        <v>#N/A</v>
      </c>
      <c r="G12" s="110" t="e">
        <f>INDEX(Erfassung5!AG:AG,MATCH($A12,Erfassung5!$BR:$BR,0)-1)</f>
        <v>#N/A</v>
      </c>
      <c r="H12" s="111" t="e">
        <f>INDEX(Erfassung5!AH:AH,MATCH($A12,Erfassung5!$BR:$BR,0))</f>
        <v>#N/A</v>
      </c>
      <c r="I12" s="110" t="e">
        <f>INDEX(Erfassung5!AI:AI,MATCH($A12,Erfassung5!$BR:$BR,0)-1)</f>
        <v>#N/A</v>
      </c>
      <c r="J12" s="111" t="e">
        <f>INDEX(Erfassung5!AJ:AJ,MATCH($A12,Erfassung5!$BR:$BR,0))</f>
        <v>#N/A</v>
      </c>
      <c r="K12" s="110" t="e">
        <f>INDEX(Erfassung5!AK:AK,MATCH($A12,Erfassung5!$BR:$BR,0)-1)</f>
        <v>#N/A</v>
      </c>
      <c r="L12" s="111" t="e">
        <f>INDEX(Erfassung5!AL:AL,MATCH($A12,Erfassung5!$BR:$BR,0))</f>
        <v>#N/A</v>
      </c>
      <c r="M12" s="110" t="e">
        <f>INDEX(Erfassung5!AM:AM,MATCH($A12,Erfassung5!$BR:$BR,0)-1)</f>
        <v>#N/A</v>
      </c>
      <c r="N12" s="111" t="e">
        <f>INDEX(Erfassung5!AN:AN,MATCH($A12,Erfassung5!$BR:$BR,0))</f>
        <v>#N/A</v>
      </c>
      <c r="O12" s="110" t="e">
        <f>INDEX(Erfassung5!AO:AO,MATCH($A12,Erfassung5!$BR:$BR,0)-1)</f>
        <v>#N/A</v>
      </c>
      <c r="P12" s="111" t="e">
        <f>INDEX(Erfassung5!AP:AP,MATCH($A12,Erfassung5!$BR:$BR,0))</f>
        <v>#N/A</v>
      </c>
      <c r="Q12" s="110" t="e">
        <f>INDEX(Erfassung5!AQ:AQ,MATCH($A12,Erfassung5!$BR:$BR,0)-1)</f>
        <v>#N/A</v>
      </c>
      <c r="R12" s="111" t="e">
        <f>INDEX(Erfassung5!AR:AR,MATCH($A12,Erfassung5!$BR:$BR,0))</f>
        <v>#N/A</v>
      </c>
      <c r="S12" s="110" t="e">
        <f>INDEX(Erfassung5!AS:AS,MATCH($A12,Erfassung5!$BR:$BR,0)-1)</f>
        <v>#N/A</v>
      </c>
      <c r="T12" s="111" t="e">
        <f>INDEX(Erfassung5!AT:AT,MATCH($A12,Erfassung5!$BR:$BR,0))</f>
        <v>#N/A</v>
      </c>
      <c r="U12" s="112">
        <f t="shared" si="0"/>
        <v>0</v>
      </c>
      <c r="V12" s="113">
        <f t="shared" si="0"/>
        <v>0</v>
      </c>
      <c r="W12" s="159">
        <f>IFERROR(U12/INDEX(Erfassung5!BF:BF,MATCH(A12,Erfassung5!BR:BR,0)),0)</f>
        <v>0</v>
      </c>
      <c r="X12" s="24"/>
    </row>
    <row r="13" spans="1:25" ht="42" customHeight="1" thickBot="1" x14ac:dyDescent="0.3">
      <c r="A13" s="158">
        <v>7</v>
      </c>
      <c r="B13" s="109" t="str">
        <f>IFERROR(INDEX(Erfassung5!$AA:$AA,MATCH($A13,Erfassung5!$BR:$BR,0)-17),Schlüssel!B11)</f>
        <v>Bowlinghaus Bamberg 1</v>
      </c>
      <c r="C13" s="110" t="e">
        <f>INDEX(Erfassung5!AC:AC,MATCH($A13,Erfassung5!$BR:$BR,0)-1)</f>
        <v>#N/A</v>
      </c>
      <c r="D13" s="111" t="e">
        <f>INDEX(Erfassung5!AD:AD,MATCH($A13,Erfassung5!$BR:$BR,0))</f>
        <v>#N/A</v>
      </c>
      <c r="E13" s="110" t="e">
        <f>INDEX(Erfassung5!AE:AE,MATCH($A13,Erfassung5!$BR:$BR,0)-1)</f>
        <v>#N/A</v>
      </c>
      <c r="F13" s="111" t="e">
        <f>INDEX(Erfassung5!AF:AF,MATCH($A13,Erfassung5!$BR:$BR,0))</f>
        <v>#N/A</v>
      </c>
      <c r="G13" s="110" t="e">
        <f>INDEX(Erfassung5!AG:AG,MATCH($A13,Erfassung5!$BR:$BR,0)-1)</f>
        <v>#N/A</v>
      </c>
      <c r="H13" s="111" t="e">
        <f>INDEX(Erfassung5!AH:AH,MATCH($A13,Erfassung5!$BR:$BR,0))</f>
        <v>#N/A</v>
      </c>
      <c r="I13" s="110" t="e">
        <f>INDEX(Erfassung5!AI:AI,MATCH($A13,Erfassung5!$BR:$BR,0)-1)</f>
        <v>#N/A</v>
      </c>
      <c r="J13" s="111" t="e">
        <f>INDEX(Erfassung5!AJ:AJ,MATCH($A13,Erfassung5!$BR:$BR,0))</f>
        <v>#N/A</v>
      </c>
      <c r="K13" s="110" t="e">
        <f>INDEX(Erfassung5!AK:AK,MATCH($A13,Erfassung5!$BR:$BR,0)-1)</f>
        <v>#N/A</v>
      </c>
      <c r="L13" s="111" t="e">
        <f>INDEX(Erfassung5!AL:AL,MATCH($A13,Erfassung5!$BR:$BR,0))</f>
        <v>#N/A</v>
      </c>
      <c r="M13" s="110" t="e">
        <f>INDEX(Erfassung5!AM:AM,MATCH($A13,Erfassung5!$BR:$BR,0)-1)</f>
        <v>#N/A</v>
      </c>
      <c r="N13" s="111" t="e">
        <f>INDEX(Erfassung5!AN:AN,MATCH($A13,Erfassung5!$BR:$BR,0))</f>
        <v>#N/A</v>
      </c>
      <c r="O13" s="110" t="e">
        <f>INDEX(Erfassung5!AO:AO,MATCH($A13,Erfassung5!$BR:$BR,0)-1)</f>
        <v>#N/A</v>
      </c>
      <c r="P13" s="111" t="e">
        <f>INDEX(Erfassung5!AP:AP,MATCH($A13,Erfassung5!$BR:$BR,0))</f>
        <v>#N/A</v>
      </c>
      <c r="Q13" s="110" t="e">
        <f>INDEX(Erfassung5!AQ:AQ,MATCH($A13,Erfassung5!$BR:$BR,0)-1)</f>
        <v>#N/A</v>
      </c>
      <c r="R13" s="111" t="e">
        <f>INDEX(Erfassung5!AR:AR,MATCH($A13,Erfassung5!$BR:$BR,0))</f>
        <v>#N/A</v>
      </c>
      <c r="S13" s="110" t="e">
        <f>INDEX(Erfassung5!AS:AS,MATCH($A13,Erfassung5!$BR:$BR,0)-1)</f>
        <v>#N/A</v>
      </c>
      <c r="T13" s="111" t="e">
        <f>INDEX(Erfassung5!AT:AT,MATCH($A13,Erfassung5!$BR:$BR,0))</f>
        <v>#N/A</v>
      </c>
      <c r="U13" s="112">
        <f t="shared" si="0"/>
        <v>0</v>
      </c>
      <c r="V13" s="113">
        <f t="shared" si="0"/>
        <v>0</v>
      </c>
      <c r="W13" s="159">
        <f>IFERROR(U13/INDEX(Erfassung5!BF:BF,MATCH(A13,Erfassung5!BR:BR,0)),0)</f>
        <v>0</v>
      </c>
      <c r="X13" s="24"/>
    </row>
    <row r="14" spans="1:25" ht="42" customHeight="1" thickBot="1" x14ac:dyDescent="0.3">
      <c r="A14" s="158">
        <v>8</v>
      </c>
      <c r="B14" s="109" t="str">
        <f>IFERROR(INDEX(Erfassung5!$AA:$AA,MATCH($A14,Erfassung5!$BR:$BR,0)-17),Schlüssel!B12)</f>
        <v>Schanzer Ingolstadt 1</v>
      </c>
      <c r="C14" s="110" t="e">
        <f>INDEX(Erfassung5!AC:AC,MATCH($A14,Erfassung5!$BR:$BR,0)-1)</f>
        <v>#N/A</v>
      </c>
      <c r="D14" s="111" t="e">
        <f>INDEX(Erfassung5!AD:AD,MATCH($A14,Erfassung5!$BR:$BR,0))</f>
        <v>#N/A</v>
      </c>
      <c r="E14" s="110" t="e">
        <f>INDEX(Erfassung5!AE:AE,MATCH($A14,Erfassung5!$BR:$BR,0)-1)</f>
        <v>#N/A</v>
      </c>
      <c r="F14" s="111" t="e">
        <f>INDEX(Erfassung5!AF:AF,MATCH($A14,Erfassung5!$BR:$BR,0))</f>
        <v>#N/A</v>
      </c>
      <c r="G14" s="110" t="e">
        <f>INDEX(Erfassung5!AG:AG,MATCH($A14,Erfassung5!$BR:$BR,0)-1)</f>
        <v>#N/A</v>
      </c>
      <c r="H14" s="111" t="e">
        <f>INDEX(Erfassung5!AH:AH,MATCH($A14,Erfassung5!$BR:$BR,0))</f>
        <v>#N/A</v>
      </c>
      <c r="I14" s="110" t="e">
        <f>INDEX(Erfassung5!AI:AI,MATCH($A14,Erfassung5!$BR:$BR,0)-1)</f>
        <v>#N/A</v>
      </c>
      <c r="J14" s="111" t="e">
        <f>INDEX(Erfassung5!AJ:AJ,MATCH($A14,Erfassung5!$BR:$BR,0))</f>
        <v>#N/A</v>
      </c>
      <c r="K14" s="110" t="e">
        <f>INDEX(Erfassung5!AK:AK,MATCH($A14,Erfassung5!$BR:$BR,0)-1)</f>
        <v>#N/A</v>
      </c>
      <c r="L14" s="111" t="e">
        <f>INDEX(Erfassung5!AL:AL,MATCH($A14,Erfassung5!$BR:$BR,0))</f>
        <v>#N/A</v>
      </c>
      <c r="M14" s="110" t="e">
        <f>INDEX(Erfassung5!AM:AM,MATCH($A14,Erfassung5!$BR:$BR,0)-1)</f>
        <v>#N/A</v>
      </c>
      <c r="N14" s="111" t="e">
        <f>INDEX(Erfassung5!AN:AN,MATCH($A14,Erfassung5!$BR:$BR,0))</f>
        <v>#N/A</v>
      </c>
      <c r="O14" s="110" t="e">
        <f>INDEX(Erfassung5!AO:AO,MATCH($A14,Erfassung5!$BR:$BR,0)-1)</f>
        <v>#N/A</v>
      </c>
      <c r="P14" s="111" t="e">
        <f>INDEX(Erfassung5!AP:AP,MATCH($A14,Erfassung5!$BR:$BR,0))</f>
        <v>#N/A</v>
      </c>
      <c r="Q14" s="110" t="e">
        <f>INDEX(Erfassung5!AQ:AQ,MATCH($A14,Erfassung5!$BR:$BR,0)-1)</f>
        <v>#N/A</v>
      </c>
      <c r="R14" s="111" t="e">
        <f>INDEX(Erfassung5!AR:AR,MATCH($A14,Erfassung5!$BR:$BR,0))</f>
        <v>#N/A</v>
      </c>
      <c r="S14" s="110" t="e">
        <f>INDEX(Erfassung5!AS:AS,MATCH($A14,Erfassung5!$BR:$BR,0)-1)</f>
        <v>#N/A</v>
      </c>
      <c r="T14" s="111" t="e">
        <f>INDEX(Erfassung5!AT:AT,MATCH($A14,Erfassung5!$BR:$BR,0))</f>
        <v>#N/A</v>
      </c>
      <c r="U14" s="112">
        <f t="shared" si="0"/>
        <v>0</v>
      </c>
      <c r="V14" s="113">
        <f t="shared" si="0"/>
        <v>0</v>
      </c>
      <c r="W14" s="159">
        <f>IFERROR(U14/INDEX(Erfassung5!BF:BF,MATCH(A14,Erfassung5!BR:BR,0)),0)</f>
        <v>0</v>
      </c>
      <c r="X14" s="24"/>
    </row>
    <row r="15" spans="1:25" ht="42" customHeight="1" thickBot="1" x14ac:dyDescent="0.3">
      <c r="A15" s="158">
        <v>9</v>
      </c>
      <c r="B15" s="109" t="str">
        <f>IFERROR(INDEX(Erfassung5!$AA:$AA,MATCH($A15,Erfassung5!$BR:$BR,0)-17),Schlüssel!B13)</f>
        <v>Werdenfels 1</v>
      </c>
      <c r="C15" s="110" t="e">
        <f>INDEX(Erfassung5!AC:AC,MATCH($A15,Erfassung5!$BR:$BR,0)-1)</f>
        <v>#N/A</v>
      </c>
      <c r="D15" s="111" t="e">
        <f>INDEX(Erfassung5!AD:AD,MATCH($A15,Erfassung5!$BR:$BR,0))</f>
        <v>#N/A</v>
      </c>
      <c r="E15" s="110" t="e">
        <f>INDEX(Erfassung5!AE:AE,MATCH($A15,Erfassung5!$BR:$BR,0)-1)</f>
        <v>#N/A</v>
      </c>
      <c r="F15" s="111" t="e">
        <f>INDEX(Erfassung5!AF:AF,MATCH($A15,Erfassung5!$BR:$BR,0))</f>
        <v>#N/A</v>
      </c>
      <c r="G15" s="110" t="e">
        <f>INDEX(Erfassung5!AG:AG,MATCH($A15,Erfassung5!$BR:$BR,0)-1)</f>
        <v>#N/A</v>
      </c>
      <c r="H15" s="111" t="e">
        <f>INDEX(Erfassung5!AH:AH,MATCH($A15,Erfassung5!$BR:$BR,0))</f>
        <v>#N/A</v>
      </c>
      <c r="I15" s="110" t="e">
        <f>INDEX(Erfassung5!AI:AI,MATCH($A15,Erfassung5!$BR:$BR,0)-1)</f>
        <v>#N/A</v>
      </c>
      <c r="J15" s="111" t="e">
        <f>INDEX(Erfassung5!AJ:AJ,MATCH($A15,Erfassung5!$BR:$BR,0))</f>
        <v>#N/A</v>
      </c>
      <c r="K15" s="110" t="e">
        <f>INDEX(Erfassung5!AK:AK,MATCH($A15,Erfassung5!$BR:$BR,0)-1)</f>
        <v>#N/A</v>
      </c>
      <c r="L15" s="111" t="e">
        <f>INDEX(Erfassung5!AL:AL,MATCH($A15,Erfassung5!$BR:$BR,0))</f>
        <v>#N/A</v>
      </c>
      <c r="M15" s="110" t="e">
        <f>INDEX(Erfassung5!AM:AM,MATCH($A15,Erfassung5!$BR:$BR,0)-1)</f>
        <v>#N/A</v>
      </c>
      <c r="N15" s="111" t="e">
        <f>INDEX(Erfassung5!AN:AN,MATCH($A15,Erfassung5!$BR:$BR,0))</f>
        <v>#N/A</v>
      </c>
      <c r="O15" s="110" t="e">
        <f>INDEX(Erfassung5!AO:AO,MATCH($A15,Erfassung5!$BR:$BR,0)-1)</f>
        <v>#N/A</v>
      </c>
      <c r="P15" s="111" t="e">
        <f>INDEX(Erfassung5!AP:AP,MATCH($A15,Erfassung5!$BR:$BR,0))</f>
        <v>#N/A</v>
      </c>
      <c r="Q15" s="110" t="e">
        <f>INDEX(Erfassung5!AQ:AQ,MATCH($A15,Erfassung5!$BR:$BR,0)-1)</f>
        <v>#N/A</v>
      </c>
      <c r="R15" s="111" t="e">
        <f>INDEX(Erfassung5!AR:AR,MATCH($A15,Erfassung5!$BR:$BR,0))</f>
        <v>#N/A</v>
      </c>
      <c r="S15" s="110" t="e">
        <f>INDEX(Erfassung5!AS:AS,MATCH($A15,Erfassung5!$BR:$BR,0)-1)</f>
        <v>#N/A</v>
      </c>
      <c r="T15" s="111" t="e">
        <f>INDEX(Erfassung5!AT:AT,MATCH($A15,Erfassung5!$BR:$BR,0))</f>
        <v>#N/A</v>
      </c>
      <c r="U15" s="112">
        <f t="shared" si="0"/>
        <v>0</v>
      </c>
      <c r="V15" s="113">
        <f t="shared" si="0"/>
        <v>0</v>
      </c>
      <c r="W15" s="159">
        <f>IFERROR(U15/INDEX(Erfassung5!BF:BF,MATCH(A15,Erfassung5!BR:BR,0)),0)</f>
        <v>0</v>
      </c>
      <c r="X15" s="24"/>
    </row>
    <row r="16" spans="1:25" ht="42" customHeight="1" thickBot="1" x14ac:dyDescent="0.3">
      <c r="A16" s="158">
        <v>10</v>
      </c>
      <c r="B16" s="109" t="str">
        <f>IFERROR(INDEX(Erfassung5!$AA:$AA,MATCH($A16,Erfassung5!$BR:$BR,0)-17),Schlüssel!B14)</f>
        <v>Donaubowler Regensburg 1</v>
      </c>
      <c r="C16" s="110" t="e">
        <f>INDEX(Erfassung5!AC:AC,MATCH($A16,Erfassung5!$BR:$BR,0)-1)</f>
        <v>#N/A</v>
      </c>
      <c r="D16" s="111" t="e">
        <f>INDEX(Erfassung5!AD:AD,MATCH($A16,Erfassung5!$BR:$BR,0))</f>
        <v>#N/A</v>
      </c>
      <c r="E16" s="110" t="e">
        <f>INDEX(Erfassung5!AE:AE,MATCH($A16,Erfassung5!$BR:$BR,0)-1)</f>
        <v>#N/A</v>
      </c>
      <c r="F16" s="111" t="e">
        <f>INDEX(Erfassung5!AF:AF,MATCH($A16,Erfassung5!$BR:$BR,0))</f>
        <v>#N/A</v>
      </c>
      <c r="G16" s="110" t="e">
        <f>INDEX(Erfassung5!AG:AG,MATCH($A16,Erfassung5!$BR:$BR,0)-1)</f>
        <v>#N/A</v>
      </c>
      <c r="H16" s="111" t="e">
        <f>INDEX(Erfassung5!AH:AH,MATCH($A16,Erfassung5!$BR:$BR,0))</f>
        <v>#N/A</v>
      </c>
      <c r="I16" s="110" t="e">
        <f>INDEX(Erfassung5!AI:AI,MATCH($A16,Erfassung5!$BR:$BR,0)-1)</f>
        <v>#N/A</v>
      </c>
      <c r="J16" s="111" t="e">
        <f>INDEX(Erfassung5!AJ:AJ,MATCH($A16,Erfassung5!$BR:$BR,0))</f>
        <v>#N/A</v>
      </c>
      <c r="K16" s="110" t="e">
        <f>INDEX(Erfassung5!AK:AK,MATCH($A16,Erfassung5!$BR:$BR,0)-1)</f>
        <v>#N/A</v>
      </c>
      <c r="L16" s="111" t="e">
        <f>INDEX(Erfassung5!AL:AL,MATCH($A16,Erfassung5!$BR:$BR,0))</f>
        <v>#N/A</v>
      </c>
      <c r="M16" s="110" t="e">
        <f>INDEX(Erfassung5!AM:AM,MATCH($A16,Erfassung5!$BR:$BR,0)-1)</f>
        <v>#N/A</v>
      </c>
      <c r="N16" s="111" t="e">
        <f>INDEX(Erfassung5!AN:AN,MATCH($A16,Erfassung5!$BR:$BR,0))</f>
        <v>#N/A</v>
      </c>
      <c r="O16" s="110" t="e">
        <f>INDEX(Erfassung5!AO:AO,MATCH($A16,Erfassung5!$BR:$BR,0)-1)</f>
        <v>#N/A</v>
      </c>
      <c r="P16" s="111" t="e">
        <f>INDEX(Erfassung5!AP:AP,MATCH($A16,Erfassung5!$BR:$BR,0))</f>
        <v>#N/A</v>
      </c>
      <c r="Q16" s="110" t="e">
        <f>INDEX(Erfassung5!AQ:AQ,MATCH($A16,Erfassung5!$BR:$BR,0)-1)</f>
        <v>#N/A</v>
      </c>
      <c r="R16" s="111" t="e">
        <f>INDEX(Erfassung5!AR:AR,MATCH($A16,Erfassung5!$BR:$BR,0))</f>
        <v>#N/A</v>
      </c>
      <c r="S16" s="110" t="e">
        <f>INDEX(Erfassung5!AS:AS,MATCH($A16,Erfassung5!$BR:$BR,0)-1)</f>
        <v>#N/A</v>
      </c>
      <c r="T16" s="111" t="e">
        <f>INDEX(Erfassung5!AT:AT,MATCH($A16,Erfassung5!$BR:$BR,0))</f>
        <v>#N/A</v>
      </c>
      <c r="U16" s="112">
        <f t="shared" si="0"/>
        <v>0</v>
      </c>
      <c r="V16" s="113">
        <f t="shared" si="0"/>
        <v>0</v>
      </c>
      <c r="W16" s="159">
        <f>IFERROR(U16/INDEX(Erfassung5!BF:BF,MATCH(A16,Erfassung5!BR:BR,0)),0)</f>
        <v>0</v>
      </c>
      <c r="X16" s="24"/>
    </row>
    <row r="19" spans="2:23" ht="15.6" x14ac:dyDescent="0.3"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6"/>
      <c r="V19" s="376"/>
      <c r="W19" s="376"/>
    </row>
    <row r="20" spans="2:23" x14ac:dyDescent="0.25">
      <c r="C20" s="376"/>
      <c r="D20" s="376"/>
      <c r="E20" s="376"/>
      <c r="F20" s="376"/>
      <c r="G20" s="376"/>
      <c r="H20" s="376"/>
    </row>
    <row r="21" spans="2:23" x14ac:dyDescent="0.25">
      <c r="B21" s="127"/>
      <c r="N21" s="114"/>
    </row>
    <row r="22" spans="2:23" x14ac:dyDescent="0.25">
      <c r="B22" s="127"/>
      <c r="N22" s="115"/>
    </row>
    <row r="23" spans="2:23" x14ac:dyDescent="0.25">
      <c r="B23" s="127"/>
      <c r="N23" s="115"/>
    </row>
    <row r="24" spans="2:23" x14ac:dyDescent="0.25">
      <c r="B24" s="127"/>
      <c r="N24" s="377"/>
      <c r="O24" s="377"/>
      <c r="P24" s="377"/>
    </row>
    <row r="25" spans="2:23" x14ac:dyDescent="0.25">
      <c r="E25" s="2"/>
      <c r="N25" s="115"/>
    </row>
    <row r="26" spans="2:23" x14ac:dyDescent="0.25">
      <c r="E26" s="2"/>
      <c r="N26" s="115"/>
    </row>
  </sheetData>
  <sheetProtection algorithmName="SHA-512" hashValue="RXvgrQivZ+HL/E+57Ff6PyomUyRq9oMtS364p5Zv+lBwSaYC8m2JJBoKXRGVVSDMQwIQot20ZZDIHgdl2iBlig==" saltValue="f3vBsolnPDDiKIYvWGUjew==" spinCount="100000" sheet="1" formatCells="0" formatColumns="0" formatRows="0"/>
  <mergeCells count="20">
    <mergeCell ref="A1:W1"/>
    <mergeCell ref="A2:W2"/>
    <mergeCell ref="A3:W3"/>
    <mergeCell ref="A5:A6"/>
    <mergeCell ref="B5:B6"/>
    <mergeCell ref="C5:D5"/>
    <mergeCell ref="U5:V5"/>
    <mergeCell ref="W5:W6"/>
    <mergeCell ref="G5:H5"/>
    <mergeCell ref="I5:J5"/>
    <mergeCell ref="K5:L5"/>
    <mergeCell ref="E5:F5"/>
    <mergeCell ref="Q5:R5"/>
    <mergeCell ref="S5:T5"/>
    <mergeCell ref="C20:H20"/>
    <mergeCell ref="N24:P24"/>
    <mergeCell ref="B19:T19"/>
    <mergeCell ref="U19:W19"/>
    <mergeCell ref="M5:N5"/>
    <mergeCell ref="O5:P5"/>
  </mergeCells>
  <conditionalFormatting sqref="C7:T16">
    <cfRule type="top10" dxfId="45" priority="2" stopIfTrue="1" rank="1"/>
  </conditionalFormatting>
  <conditionalFormatting sqref="U7:U16">
    <cfRule type="top10" dxfId="44" priority="1" stopIfTrue="1" rank="1"/>
  </conditionalFormatting>
  <printOptions horizontalCentered="1"/>
  <pageMargins left="0.47244094488188981" right="0.47244094488188981" top="0.27559055118110237" bottom="0.19685039370078741" header="0.19685039370078741" footer="0.19685039370078741"/>
  <pageSetup paperSize="9" scale="93" orientation="landscape" r:id="rId1"/>
  <headerFooter alignWithMargins="0"/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26">
    <tabColor rgb="FF92D050"/>
    <pageSetUpPr fitToPage="1"/>
  </sheetPr>
  <dimension ref="A1:BZ300"/>
  <sheetViews>
    <sheetView view="pageBreakPreview" topLeftCell="Z1" zoomScaleNormal="100" zoomScaleSheetLayoutView="100" workbookViewId="0">
      <selection activeCell="L45" sqref="L45"/>
    </sheetView>
  </sheetViews>
  <sheetFormatPr baseColWidth="10" defaultColWidth="11.44140625" defaultRowHeight="13.2" x14ac:dyDescent="0.25"/>
  <cols>
    <col min="1" max="1" width="4.44140625" style="5" hidden="1" customWidth="1"/>
    <col min="2" max="2" width="18.109375" hidden="1" customWidth="1"/>
    <col min="3" max="3" width="6.44140625" hidden="1" customWidth="1"/>
    <col min="4" max="21" width="5.6640625" hidden="1" customWidth="1"/>
    <col min="22" max="22" width="8.44140625" hidden="1" customWidth="1"/>
    <col min="23" max="23" width="6.5546875" hidden="1" customWidth="1"/>
    <col min="24" max="25" width="11.44140625" hidden="1" customWidth="1"/>
    <col min="26" max="26" width="4.44140625" customWidth="1"/>
    <col min="27" max="27" width="18.109375" customWidth="1"/>
    <col min="28" max="28" width="6.44140625" customWidth="1"/>
    <col min="29" max="46" width="5.6640625" customWidth="1"/>
    <col min="47" max="47" width="8.44140625" customWidth="1"/>
    <col min="48" max="48" width="6.5546875" customWidth="1"/>
    <col min="49" max="50" width="11.44140625" customWidth="1"/>
    <col min="51" max="51" width="9.5546875" customWidth="1"/>
    <col min="52" max="52" width="11.44140625" customWidth="1"/>
    <col min="53" max="53" width="6.44140625" style="152" hidden="1" customWidth="1"/>
    <col min="54" max="54" width="5.44140625" style="152" hidden="1" customWidth="1"/>
    <col min="55" max="55" width="5.5546875" style="152" hidden="1" customWidth="1"/>
    <col min="56" max="56" width="6.33203125" style="152" hidden="1" customWidth="1"/>
    <col min="57" max="57" width="5.44140625" style="152" hidden="1" customWidth="1"/>
    <col min="58" max="58" width="5.88671875" style="152" hidden="1" customWidth="1"/>
    <col min="59" max="59" width="8.44140625" style="152" hidden="1" customWidth="1"/>
    <col min="60" max="68" width="4.33203125" style="152" hidden="1" customWidth="1"/>
    <col min="69" max="69" width="14.6640625" style="152" hidden="1" customWidth="1"/>
    <col min="70" max="70" width="5.44140625" style="152" hidden="1" customWidth="1"/>
    <col min="71" max="71" width="9.44140625" style="152" hidden="1" customWidth="1"/>
    <col min="72" max="72" width="11" style="152" hidden="1" customWidth="1"/>
    <col min="73" max="73" width="17.44140625" style="152" hidden="1" customWidth="1"/>
    <col min="74" max="75" width="5.44140625" style="152" hidden="1" customWidth="1"/>
    <col min="76" max="76" width="7.6640625" style="152" hidden="1" customWidth="1"/>
    <col min="77" max="77" width="11.44140625" style="152" hidden="1" customWidth="1"/>
    <col min="78" max="78" width="5.44140625" style="152" hidden="1" customWidth="1"/>
    <col min="79" max="99" width="11.44140625" customWidth="1"/>
  </cols>
  <sheetData>
    <row r="1" spans="1:78" ht="21" customHeight="1" x14ac:dyDescent="0.4">
      <c r="B1" s="28" t="str">
        <f>AA1</f>
        <v>Team-Nr.</v>
      </c>
      <c r="C1" s="29"/>
      <c r="D1" s="28" t="str">
        <f>AC1</f>
        <v>Liga:</v>
      </c>
      <c r="E1" s="31"/>
      <c r="F1" s="390" t="str">
        <f>AE1</f>
        <v>Bayernliga Herren</v>
      </c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2"/>
      <c r="S1" s="33" t="s">
        <v>955</v>
      </c>
      <c r="T1" s="34"/>
      <c r="U1" s="401" t="str">
        <f>AT1</f>
        <v>28.02./01.03.</v>
      </c>
      <c r="V1" s="402"/>
      <c r="W1" s="403"/>
      <c r="X1" s="386"/>
      <c r="Y1" s="387"/>
      <c r="Z1" s="387"/>
      <c r="AA1" s="28" t="s">
        <v>974</v>
      </c>
      <c r="AB1" s="29"/>
      <c r="AC1" s="30" t="s">
        <v>953</v>
      </c>
      <c r="AD1" s="31"/>
      <c r="AE1" s="29" t="str">
        <f>Schlüssel!$C$1</f>
        <v>Bayernliga Herren</v>
      </c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32"/>
      <c r="AR1" s="33" t="s">
        <v>955</v>
      </c>
      <c r="AS1" s="34"/>
      <c r="AT1" s="401" t="str">
        <f>VLOOKUP(AS2,Spielorte!$A$1:$C$6,2)</f>
        <v>28.02./01.03.</v>
      </c>
      <c r="AU1" s="402"/>
      <c r="AV1" s="403"/>
      <c r="AW1" s="83"/>
      <c r="AX1" s="84"/>
      <c r="BA1" s="149" t="s">
        <v>1117</v>
      </c>
      <c r="BB1" s="150" t="s">
        <v>972</v>
      </c>
      <c r="BC1" s="151" t="s">
        <v>991</v>
      </c>
      <c r="BD1" s="152" t="s">
        <v>990</v>
      </c>
      <c r="BE1" s="152" t="s">
        <v>972</v>
      </c>
      <c r="BF1" s="152" t="s">
        <v>992</v>
      </c>
      <c r="BG1" s="152" t="s">
        <v>1028</v>
      </c>
      <c r="BH1" s="152" t="s">
        <v>1118</v>
      </c>
      <c r="BI1" s="152" t="s">
        <v>1119</v>
      </c>
      <c r="BJ1" s="152" t="s">
        <v>1120</v>
      </c>
      <c r="BK1" s="152" t="s">
        <v>1121</v>
      </c>
      <c r="BL1" s="152" t="s">
        <v>1122</v>
      </c>
      <c r="BM1" s="152" t="s">
        <v>1129</v>
      </c>
      <c r="BN1" s="152" t="s">
        <v>1130</v>
      </c>
      <c r="BO1" s="152" t="s">
        <v>1131</v>
      </c>
      <c r="BP1" s="152" t="s">
        <v>1132</v>
      </c>
      <c r="BQ1" s="153" t="s">
        <v>1123</v>
      </c>
      <c r="BR1" s="151" t="s">
        <v>993</v>
      </c>
      <c r="BS1" s="152" t="s">
        <v>1124</v>
      </c>
      <c r="BT1" s="152" t="s">
        <v>1125</v>
      </c>
      <c r="BU1" s="152" t="s">
        <v>991</v>
      </c>
      <c r="BV1" s="151" t="s">
        <v>993</v>
      </c>
      <c r="BW1" s="153" t="s">
        <v>1126</v>
      </c>
      <c r="BX1" s="152" t="s">
        <v>1127</v>
      </c>
      <c r="BY1" s="152" t="s">
        <v>1128</v>
      </c>
      <c r="BZ1" s="151" t="s">
        <v>993</v>
      </c>
    </row>
    <row r="2" spans="1:78" ht="17.25" customHeight="1" thickBot="1" x14ac:dyDescent="0.45">
      <c r="B2" s="37">
        <f>AA2</f>
        <v>1</v>
      </c>
      <c r="D2" s="30" t="s">
        <v>954</v>
      </c>
      <c r="E2" s="38"/>
      <c r="F2" s="400" t="str">
        <f>AE2</f>
        <v>Schweinfurt Extreme Bowlingarena</v>
      </c>
      <c r="G2" s="400"/>
      <c r="H2" s="400"/>
      <c r="I2" s="400"/>
      <c r="J2" s="400"/>
      <c r="K2" s="400"/>
      <c r="L2" s="400"/>
      <c r="M2" s="400"/>
      <c r="N2" s="400"/>
      <c r="O2" s="400"/>
      <c r="P2" s="39"/>
      <c r="Q2" s="39"/>
      <c r="S2" s="33" t="s">
        <v>952</v>
      </c>
      <c r="T2" s="40">
        <f>AS2</f>
        <v>5</v>
      </c>
      <c r="U2" s="34"/>
      <c r="V2" s="34"/>
      <c r="Z2" s="36"/>
      <c r="AA2" s="37">
        <v>1</v>
      </c>
      <c r="AC2" s="30" t="s">
        <v>954</v>
      </c>
      <c r="AD2" s="38"/>
      <c r="AE2" s="85" t="str">
        <f>VLOOKUP(AS2,Spielorte!$A$1:$C$6,3)</f>
        <v>Schweinfurt Extreme Bowlingarena</v>
      </c>
      <c r="AF2" s="85"/>
      <c r="AG2" s="85"/>
      <c r="AH2" s="85"/>
      <c r="AI2" s="85"/>
      <c r="AJ2" s="85"/>
      <c r="AK2" s="85"/>
      <c r="AL2" s="85"/>
      <c r="AM2" s="85"/>
      <c r="AN2" s="85"/>
      <c r="AO2" s="39"/>
      <c r="AP2" s="39"/>
      <c r="AR2" s="33" t="s">
        <v>952</v>
      </c>
      <c r="AS2" s="40">
        <v>5</v>
      </c>
      <c r="AT2" s="34"/>
      <c r="AU2" s="34"/>
      <c r="AW2" s="83"/>
      <c r="AX2" s="84"/>
      <c r="BA2" s="149"/>
      <c r="BB2" s="150"/>
      <c r="BC2" s="151"/>
      <c r="BQ2" s="153"/>
      <c r="BR2" s="151"/>
      <c r="BV2" s="151"/>
      <c r="BW2" s="153"/>
      <c r="BZ2" s="151"/>
    </row>
    <row r="3" spans="1:78" ht="15.75" customHeight="1" thickBot="1" x14ac:dyDescent="0.3">
      <c r="B3" s="41" t="str">
        <f>VLOOKUP(B2,Schlüssel!$A$5:$B$14,2)</f>
        <v>BC Comet Nürnberg</v>
      </c>
      <c r="C3" s="42"/>
      <c r="D3" s="43"/>
      <c r="E3" s="44"/>
      <c r="F3" s="45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AA3" s="41" t="str">
        <f>VLOOKUP(AA2,Schlüssel!$A$5:$B$14,2)</f>
        <v>BC Comet Nürnberg</v>
      </c>
      <c r="AB3" s="42"/>
      <c r="AC3" s="43"/>
      <c r="AD3" s="44"/>
      <c r="AE3" s="45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W3" s="83"/>
      <c r="AX3" s="84"/>
      <c r="AY3" s="35" t="s">
        <v>995</v>
      </c>
      <c r="BA3" s="149"/>
      <c r="BB3" s="150"/>
      <c r="BC3" s="151"/>
      <c r="BQ3" s="153"/>
      <c r="BR3" s="151"/>
      <c r="BV3" s="151"/>
      <c r="BW3" s="153"/>
      <c r="BZ3" s="151"/>
    </row>
    <row r="4" spans="1:78" ht="14.4" thickBot="1" x14ac:dyDescent="0.3">
      <c r="A4" s="4"/>
      <c r="B4" s="28"/>
      <c r="C4" s="47"/>
      <c r="D4" s="48" t="s">
        <v>10</v>
      </c>
      <c r="E4" s="28">
        <f>VLOOKUP($B$2,Schlüssel!$A$5:$DZ$14,13)</f>
        <v>7</v>
      </c>
      <c r="F4" s="49" t="s">
        <v>10</v>
      </c>
      <c r="G4" s="28">
        <f>VLOOKUP($B$2,Schlüssel!$A$5:$DZ$14,14)</f>
        <v>6</v>
      </c>
      <c r="H4" s="49" t="s">
        <v>10</v>
      </c>
      <c r="I4" s="28">
        <f>VLOOKUP($B$2,Schlüssel!$A$5:$DZ$14,15)</f>
        <v>9</v>
      </c>
      <c r="J4" s="49" t="s">
        <v>10</v>
      </c>
      <c r="K4" s="28">
        <f>VLOOKUP($B$2,Schlüssel!$A$5:$DZ$14,16)</f>
        <v>11</v>
      </c>
      <c r="L4" s="49" t="s">
        <v>10</v>
      </c>
      <c r="M4" s="28">
        <f>VLOOKUP($B$2,Schlüssel!$A$5:$DZ$14,17)</f>
        <v>3</v>
      </c>
      <c r="N4" s="49" t="s">
        <v>10</v>
      </c>
      <c r="O4" s="28">
        <f>VLOOKUP($B$2,Schlüssel!$A$5:$DZ$14,18)</f>
        <v>5</v>
      </c>
      <c r="P4" s="49" t="s">
        <v>10</v>
      </c>
      <c r="Q4" s="28">
        <f>VLOOKUP($B$2,Schlüssel!$A$5:$DZ$14,19)</f>
        <v>12</v>
      </c>
      <c r="R4" s="49" t="s">
        <v>10</v>
      </c>
      <c r="S4" s="28">
        <f>VLOOKUP($B$2,Schlüssel!$A$5:$DZ$14,20)</f>
        <v>10</v>
      </c>
      <c r="T4" s="49" t="s">
        <v>10</v>
      </c>
      <c r="U4" s="28">
        <f>VLOOKUP($B$2,Schlüssel!$A$5:$DZ$14,21)</f>
        <v>4</v>
      </c>
      <c r="Z4" s="2"/>
      <c r="AA4" s="28"/>
      <c r="AB4" s="47"/>
      <c r="AC4" s="48" t="s">
        <v>10</v>
      </c>
      <c r="AD4" s="28">
        <f>VLOOKUP(AA2,Schlüssel!$A$5:$DZ$14,93)</f>
        <v>19</v>
      </c>
      <c r="AE4" s="49" t="s">
        <v>10</v>
      </c>
      <c r="AF4" s="28">
        <f>VLOOKUP(AA2,Schlüssel!$A$5:$DZ$14,94)</f>
        <v>16</v>
      </c>
      <c r="AG4" s="49" t="s">
        <v>10</v>
      </c>
      <c r="AH4" s="28">
        <f>VLOOKUP(AA2,Schlüssel!$A$5:$DZ$14,95)</f>
        <v>18</v>
      </c>
      <c r="AI4" s="49" t="s">
        <v>10</v>
      </c>
      <c r="AJ4" s="28">
        <f>VLOOKUP(AA2,Schlüssel!$A$5:$DZ$14,96)</f>
        <v>20</v>
      </c>
      <c r="AK4" s="49" t="s">
        <v>10</v>
      </c>
      <c r="AL4" s="28">
        <f>VLOOKUP(AA2,Schlüssel!$A$5:$DZ$14,97)</f>
        <v>12</v>
      </c>
      <c r="AM4" s="49" t="s">
        <v>10</v>
      </c>
      <c r="AN4" s="28">
        <f>VLOOKUP(AA2,Schlüssel!$A$5:$DZ$14,98)</f>
        <v>14</v>
      </c>
      <c r="AO4" s="49" t="s">
        <v>10</v>
      </c>
      <c r="AP4" s="28">
        <f>VLOOKUP(AA2,Schlüssel!$A$5:$DZ$14,99)</f>
        <v>17</v>
      </c>
      <c r="AQ4" s="49" t="s">
        <v>10</v>
      </c>
      <c r="AR4" s="28">
        <f>VLOOKUP(AA2,Schlüssel!$A$5:$DZ$14,100)</f>
        <v>15</v>
      </c>
      <c r="AS4" s="49" t="s">
        <v>10</v>
      </c>
      <c r="AT4" s="28">
        <f>VLOOKUP(AA2,Schlüssel!$A$5:$DZ$14,101)</f>
        <v>11</v>
      </c>
      <c r="AW4" s="83"/>
      <c r="AX4" s="84"/>
      <c r="AY4" s="79">
        <v>11</v>
      </c>
      <c r="BA4" s="149"/>
      <c r="BB4" s="150"/>
      <c r="BC4" s="151"/>
      <c r="BQ4" s="153"/>
      <c r="BR4" s="151"/>
      <c r="BV4" s="151"/>
      <c r="BW4" s="153"/>
      <c r="BZ4" s="151"/>
    </row>
    <row r="5" spans="1:78" ht="20.25" customHeight="1" x14ac:dyDescent="0.25">
      <c r="B5" s="50" t="s">
        <v>1</v>
      </c>
      <c r="C5" s="51"/>
      <c r="D5" s="388" t="s">
        <v>961</v>
      </c>
      <c r="E5" s="389"/>
      <c r="F5" s="388" t="s">
        <v>962</v>
      </c>
      <c r="G5" s="389"/>
      <c r="H5" s="388" t="s">
        <v>963</v>
      </c>
      <c r="I5" s="389"/>
      <c r="J5" s="388" t="s">
        <v>964</v>
      </c>
      <c r="K5" s="389"/>
      <c r="L5" s="388" t="s">
        <v>965</v>
      </c>
      <c r="M5" s="389"/>
      <c r="N5" s="388" t="s">
        <v>966</v>
      </c>
      <c r="O5" s="389"/>
      <c r="P5" s="388" t="s">
        <v>967</v>
      </c>
      <c r="Q5" s="389"/>
      <c r="R5" s="388" t="s">
        <v>968</v>
      </c>
      <c r="S5" s="389"/>
      <c r="T5" s="388" t="s">
        <v>969</v>
      </c>
      <c r="U5" s="389"/>
      <c r="V5" s="416" t="s">
        <v>960</v>
      </c>
      <c r="W5" s="417"/>
      <c r="AA5" s="50" t="s">
        <v>1</v>
      </c>
      <c r="AB5" s="51"/>
      <c r="AC5" s="76" t="s">
        <v>961</v>
      </c>
      <c r="AD5" s="77"/>
      <c r="AE5" s="76" t="s">
        <v>962</v>
      </c>
      <c r="AF5" s="77"/>
      <c r="AG5" s="76" t="s">
        <v>963</v>
      </c>
      <c r="AH5" s="77"/>
      <c r="AI5" s="76" t="s">
        <v>964</v>
      </c>
      <c r="AJ5" s="77"/>
      <c r="AK5" s="76" t="s">
        <v>965</v>
      </c>
      <c r="AL5" s="77"/>
      <c r="AM5" s="76" t="s">
        <v>966</v>
      </c>
      <c r="AN5" s="77"/>
      <c r="AO5" s="76" t="s">
        <v>967</v>
      </c>
      <c r="AP5" s="77"/>
      <c r="AQ5" s="76" t="s">
        <v>968</v>
      </c>
      <c r="AR5" s="77"/>
      <c r="AS5" s="76" t="s">
        <v>969</v>
      </c>
      <c r="AT5" s="86"/>
      <c r="AU5" s="87" t="s">
        <v>960</v>
      </c>
      <c r="AV5" s="88"/>
      <c r="AW5" s="83"/>
      <c r="AX5" s="84"/>
      <c r="BA5" s="149"/>
      <c r="BB5" s="150"/>
      <c r="BC5" s="151"/>
      <c r="BQ5" s="153"/>
      <c r="BR5" s="151"/>
      <c r="BV5" s="151"/>
      <c r="BZ5" s="151"/>
    </row>
    <row r="6" spans="1:78" ht="15" customHeight="1" thickBot="1" x14ac:dyDescent="0.3">
      <c r="B6" s="52" t="s">
        <v>970</v>
      </c>
      <c r="C6" s="53" t="s">
        <v>971</v>
      </c>
      <c r="D6" s="54" t="s">
        <v>972</v>
      </c>
      <c r="E6" s="54" t="s">
        <v>973</v>
      </c>
      <c r="F6" s="54" t="s">
        <v>972</v>
      </c>
      <c r="G6" s="54" t="s">
        <v>973</v>
      </c>
      <c r="H6" s="54" t="s">
        <v>972</v>
      </c>
      <c r="I6" s="54" t="s">
        <v>973</v>
      </c>
      <c r="J6" s="54" t="s">
        <v>972</v>
      </c>
      <c r="K6" s="54" t="s">
        <v>973</v>
      </c>
      <c r="L6" s="54" t="s">
        <v>972</v>
      </c>
      <c r="M6" s="54" t="s">
        <v>973</v>
      </c>
      <c r="N6" s="54" t="s">
        <v>972</v>
      </c>
      <c r="O6" s="54" t="s">
        <v>973</v>
      </c>
      <c r="P6" s="54" t="s">
        <v>972</v>
      </c>
      <c r="Q6" s="54" t="s">
        <v>973</v>
      </c>
      <c r="R6" s="54" t="s">
        <v>972</v>
      </c>
      <c r="S6" s="54" t="s">
        <v>973</v>
      </c>
      <c r="T6" s="54" t="s">
        <v>972</v>
      </c>
      <c r="U6" s="54" t="s">
        <v>973</v>
      </c>
      <c r="V6" s="54" t="s">
        <v>972</v>
      </c>
      <c r="W6" s="55" t="s">
        <v>973</v>
      </c>
      <c r="AA6" s="52" t="s">
        <v>970</v>
      </c>
      <c r="AB6" s="53" t="s">
        <v>971</v>
      </c>
      <c r="AC6" s="54" t="s">
        <v>972</v>
      </c>
      <c r="AD6" s="54" t="s">
        <v>973</v>
      </c>
      <c r="AE6" s="54" t="s">
        <v>972</v>
      </c>
      <c r="AF6" s="54" t="s">
        <v>973</v>
      </c>
      <c r="AG6" s="54" t="s">
        <v>972</v>
      </c>
      <c r="AH6" s="54" t="s">
        <v>973</v>
      </c>
      <c r="AI6" s="54" t="s">
        <v>972</v>
      </c>
      <c r="AJ6" s="54" t="s">
        <v>973</v>
      </c>
      <c r="AK6" s="54" t="s">
        <v>972</v>
      </c>
      <c r="AL6" s="54" t="s">
        <v>973</v>
      </c>
      <c r="AM6" s="54" t="s">
        <v>972</v>
      </c>
      <c r="AN6" s="54" t="s">
        <v>973</v>
      </c>
      <c r="AO6" s="54" t="s">
        <v>972</v>
      </c>
      <c r="AP6" s="54" t="s">
        <v>973</v>
      </c>
      <c r="AQ6" s="54" t="s">
        <v>972</v>
      </c>
      <c r="AR6" s="54" t="s">
        <v>973</v>
      </c>
      <c r="AS6" s="54" t="s">
        <v>972</v>
      </c>
      <c r="AT6" s="89" t="s">
        <v>973</v>
      </c>
      <c r="AU6" s="52" t="s">
        <v>972</v>
      </c>
      <c r="AV6" s="55" t="s">
        <v>973</v>
      </c>
      <c r="AW6" s="83"/>
      <c r="AX6" s="84"/>
      <c r="BA6" s="149"/>
      <c r="BB6" s="150"/>
      <c r="BC6" s="151"/>
      <c r="BQ6" s="153"/>
      <c r="BR6" s="151"/>
      <c r="BV6" s="151"/>
      <c r="BZ6" s="151"/>
    </row>
    <row r="7" spans="1:78" ht="17.100000000000001" customHeight="1" x14ac:dyDescent="0.25">
      <c r="A7" s="413" t="s">
        <v>0</v>
      </c>
      <c r="B7" s="56" t="str">
        <f>IF(AA7=0,"",AA7)</f>
        <v/>
      </c>
      <c r="C7" s="57" t="str">
        <f>IF(AB7=0,"",AB7)</f>
        <v/>
      </c>
      <c r="D7" s="58" t="str">
        <f>IF(AC7=0,"",AC7)</f>
        <v/>
      </c>
      <c r="E7" s="397">
        <f>IF(AD7="","",AD7)</f>
        <v>0</v>
      </c>
      <c r="F7" s="58" t="str">
        <f t="shared" ref="F7:F20" si="0">IF(AE7=0,"",AE7)</f>
        <v/>
      </c>
      <c r="G7" s="397">
        <f>IF(AF7="","",AF7)</f>
        <v>0</v>
      </c>
      <c r="H7" s="58" t="str">
        <f t="shared" ref="H7:H20" si="1">IF(AG7=0,"",AG7)</f>
        <v/>
      </c>
      <c r="I7" s="397">
        <f>IF(AH7="","",AH7)</f>
        <v>0</v>
      </c>
      <c r="J7" s="58" t="str">
        <f t="shared" ref="J7:J20" si="2">IF(AI7=0,"",AI7)</f>
        <v/>
      </c>
      <c r="K7" s="397">
        <f>IF(AJ7="","",AJ7)</f>
        <v>0</v>
      </c>
      <c r="L7" s="58" t="str">
        <f t="shared" ref="L7:L20" si="3">IF(AK7=0,"",AK7)</f>
        <v/>
      </c>
      <c r="M7" s="397">
        <f>IF(AL7="","",AL7)</f>
        <v>0</v>
      </c>
      <c r="N7" s="58" t="str">
        <f>IF(AM7=0,"",AM7)</f>
        <v/>
      </c>
      <c r="O7" s="397">
        <f>IF(AN7="","",AN7)</f>
        <v>0</v>
      </c>
      <c r="P7" s="58" t="str">
        <f t="shared" ref="P7:P20" si="4">IF(AO7=0,"",AO7)</f>
        <v/>
      </c>
      <c r="Q7" s="397">
        <f>IF(AP7="","",AP7)</f>
        <v>0</v>
      </c>
      <c r="R7" s="58" t="str">
        <f t="shared" ref="R7:R20" si="5">IF(AQ7=0,"",AQ7)</f>
        <v/>
      </c>
      <c r="S7" s="397">
        <f>IF(AR7="","",AR7)</f>
        <v>0</v>
      </c>
      <c r="T7" s="58" t="str">
        <f t="shared" ref="T7:T20" si="6">IF(AS7=0,"",AS7)</f>
        <v/>
      </c>
      <c r="U7" s="397">
        <f>IF(AT7="","",AT7)</f>
        <v>0</v>
      </c>
      <c r="V7" s="58" t="str">
        <f t="shared" ref="V7:V20" si="7">IF(AU7=0,"",AU7)</f>
        <v/>
      </c>
      <c r="W7" s="397">
        <f>IF(AV7="","",AV7)</f>
        <v>0</v>
      </c>
      <c r="Z7" s="405" t="s">
        <v>0</v>
      </c>
      <c r="AA7" s="272" t="str">
        <f>IF(AB7=0,"",_xlfn.CONCAT(VLOOKUP(AB7,Starter!A:C,2,0)))</f>
        <v/>
      </c>
      <c r="AB7" s="81"/>
      <c r="AC7" s="129"/>
      <c r="AD7" s="163">
        <f>IF(SUM(AC7:AC9)+AC25=0,0,IF(SUM(ABS(AC7),ABS(AC8),ABS(AC9))=AC25,0.5,IF(SUM(ABS(AC7),ABS(AC8),ABS(AC9))&gt;AC25,1,0)))</f>
        <v>0</v>
      </c>
      <c r="AE7" s="132"/>
      <c r="AF7" s="91">
        <f>IF(SUM(AE7:AE9)+AE25=0,0,IF(SUM(ABS(AE7),ABS(AE8),ABS(AE9))=AE25,0.5,IF(SUM(ABS(AE7),ABS(AE8),ABS(AE9))&gt;AE25,1,0)))</f>
        <v>0</v>
      </c>
      <c r="AG7" s="129"/>
      <c r="AH7" s="91">
        <f>IF(SUM(AG7:AG9)+AG25=0,0,IF(SUM(ABS(AG7),ABS(AG8),ABS(AG9))=AG25,0.5,IF(SUM(ABS(AG7),ABS(AG8),ABS(AG9))&gt;AG25,1,0)))</f>
        <v>0</v>
      </c>
      <c r="AI7" s="129"/>
      <c r="AJ7" s="91">
        <f>IF(SUM(AI7:AI9)+AI25=0,0,IF(SUM(ABS(AI7),ABS(AI8),ABS(AI9))=AI25,0.5,IF(SUM(ABS(AI7),ABS(AI8),ABS(AI9))&gt;AI25,1,0)))</f>
        <v>0</v>
      </c>
      <c r="AK7" s="129"/>
      <c r="AL7" s="91">
        <f>IF(SUM(AK7:AK9)+AK25=0,0,IF(SUM(ABS(AK7),ABS(AK8),ABS(AK9))=AK25,0.5,IF(SUM(ABS(AK7),ABS(AK8),ABS(AK9))&gt;AK25,1,0)))</f>
        <v>0</v>
      </c>
      <c r="AM7" s="129"/>
      <c r="AN7" s="91">
        <f>IF(SUM(AM7:AM9)+AM25=0,0,IF(SUM(ABS(AM7),ABS(AM8),ABS(AM9))=AM25,0.5,IF(SUM(ABS(AM7),ABS(AM8),ABS(AM9))&gt;AM25,1,0)))</f>
        <v>0</v>
      </c>
      <c r="AO7" s="129"/>
      <c r="AP7" s="91">
        <f>IF(SUM(AO7:AO9)+AO25=0,0,IF(SUM(ABS(AO7),ABS(AO8),ABS(AO9))=AO25,0.5,IF(SUM(ABS(AO7),ABS(AO8),ABS(AO9))&gt;AO25,1,0)))</f>
        <v>0</v>
      </c>
      <c r="AQ7" s="129"/>
      <c r="AR7" s="91">
        <f>IF(SUM(AQ7:AQ9)+AQ25=0,0,IF(SUM(ABS(AQ7),ABS(AQ8),ABS(AQ9))=AQ25,0.5,IF(SUM(ABS(AQ7),ABS(AQ8),ABS(AQ9))&gt;AQ25,1,0)))</f>
        <v>0</v>
      </c>
      <c r="AS7" s="129"/>
      <c r="AT7" s="91">
        <f>IF(SUM(AS7:AS9)+AS25=0,0,IF(SUM(ABS(AS7),ABS(AS8),ABS(AS9))=AS25,0.5,IF(SUM(ABS(AS7),ABS(AS8),ABS(AS9))&gt;AS25,1,0)))</f>
        <v>0</v>
      </c>
      <c r="AU7" s="92">
        <f t="shared" ref="AU7:AU18" si="8">ABS(SUM(AC7:AC7))+ABS(SUM(AE7:AE7))+ABS(SUM(AG7:AG7))+ABS(SUM(AI7:AI7))+ABS(SUM(AK7:AK7))+ABS(SUM(AM7:AM7))+ABS(SUM(AO7:AO7))+ABS(SUM(AQ7:AQ7))+ABS(SUM(AS7:AS7))</f>
        <v>0</v>
      </c>
      <c r="AV7" s="93">
        <f>SUM(AD7+AF7+AH7+AJ7+AL7+AN7+AP7+AR7+AT7)</f>
        <v>0</v>
      </c>
      <c r="AW7" s="83"/>
      <c r="AX7" s="84"/>
      <c r="AZ7" s="47"/>
      <c r="BA7" s="149"/>
      <c r="BB7" s="150"/>
      <c r="BC7" s="151"/>
      <c r="BD7" s="154">
        <f>+AB7</f>
        <v>0</v>
      </c>
      <c r="BE7" s="150">
        <f>+AU7</f>
        <v>0</v>
      </c>
      <c r="BF7" s="152">
        <f>COUNT(BH7:BP7)</f>
        <v>0</v>
      </c>
      <c r="BG7" s="152">
        <f>COUNTIF(BH7:BP7,"&gt;0")</f>
        <v>0</v>
      </c>
      <c r="BH7" s="152" t="str">
        <f t="shared" ref="BH7:BH18" si="9">IF(AC7=0,"",AC7)</f>
        <v/>
      </c>
      <c r="BI7" s="152" t="str">
        <f t="shared" ref="BI7:BI18" si="10">IF(AE7=0,"",AE7)</f>
        <v/>
      </c>
      <c r="BJ7" s="152" t="str">
        <f t="shared" ref="BJ7:BJ18" si="11">IF(AG7=0,"",AG7)</f>
        <v/>
      </c>
      <c r="BK7" s="152" t="str">
        <f t="shared" ref="BK7:BK18" si="12">IF(AI7=0,"",AI7)</f>
        <v/>
      </c>
      <c r="BL7" s="152" t="str">
        <f t="shared" ref="BL7:BL18" si="13">IF(AK7=0,"",AK7)</f>
        <v/>
      </c>
      <c r="BM7" s="152" t="str">
        <f t="shared" ref="BM7:BM18" si="14">IF(AM7=0,"",AM7)</f>
        <v/>
      </c>
      <c r="BN7" s="152" t="str">
        <f t="shared" ref="BN7:BN18" si="15">IF(AO7=0,"",AO7)</f>
        <v/>
      </c>
      <c r="BO7" s="152" t="str">
        <f t="shared" ref="BO7:BO18" si="16">IF(AQ7=0,"",AQ7)</f>
        <v/>
      </c>
      <c r="BP7" s="152" t="str">
        <f t="shared" ref="BP7:BP18" si="17">IF(AS7=0,"",AS7)</f>
        <v/>
      </c>
      <c r="BQ7" s="153"/>
      <c r="BR7" s="151"/>
      <c r="BS7" s="152">
        <f>MAX(BH7:BP7)</f>
        <v>0</v>
      </c>
      <c r="BT7" s="152">
        <f>IF(BS7&lt;MAX(BS:BS),0,BS7+ROW()/1000000000)</f>
        <v>6.9999999999999998E-9</v>
      </c>
      <c r="BU7" s="152" t="str">
        <f>+AA3</f>
        <v>BC Comet Nürnberg</v>
      </c>
      <c r="BV7" s="151">
        <f>RANK(BT7,BT:BT)</f>
        <v>120</v>
      </c>
      <c r="BW7" s="152">
        <f>SUMIF(BH7:BP7,"&gt;0")</f>
        <v>0</v>
      </c>
      <c r="BX7" s="152">
        <f>IF(COUNTIF(BH7:BP7,"&gt;0")&lt;Spielorte!$A$23,0,BE7/Spielorte!$A$23)</f>
        <v>0</v>
      </c>
      <c r="BY7" s="152">
        <f>IF(BX7&lt;MAX(BX:BX),0,BX7+ROW()/1000000000)</f>
        <v>6.9999999999999998E-9</v>
      </c>
      <c r="BZ7" s="151">
        <f t="shared" ref="BZ7:BZ18" si="18">IF(BY7=0,0,RANK(BY7,BY:BY))</f>
        <v>120</v>
      </c>
    </row>
    <row r="8" spans="1:78" ht="17.100000000000001" customHeight="1" x14ac:dyDescent="0.25">
      <c r="A8" s="414"/>
      <c r="B8" s="59" t="str">
        <f t="shared" ref="B8:D20" si="19">IF(AA8=0,"",AA8)</f>
        <v/>
      </c>
      <c r="C8" s="60" t="str">
        <f t="shared" si="19"/>
        <v/>
      </c>
      <c r="D8" s="61" t="str">
        <f t="shared" si="19"/>
        <v/>
      </c>
      <c r="E8" s="398"/>
      <c r="F8" s="61" t="str">
        <f t="shared" si="0"/>
        <v/>
      </c>
      <c r="G8" s="398"/>
      <c r="H8" s="61" t="str">
        <f t="shared" si="1"/>
        <v/>
      </c>
      <c r="I8" s="398"/>
      <c r="J8" s="61" t="str">
        <f t="shared" si="2"/>
        <v/>
      </c>
      <c r="K8" s="398"/>
      <c r="L8" s="61" t="str">
        <f t="shared" si="3"/>
        <v/>
      </c>
      <c r="M8" s="398"/>
      <c r="N8" s="61" t="str">
        <f t="shared" ref="N8:N20" si="20">IF(AM8=0,"",AM8)</f>
        <v/>
      </c>
      <c r="O8" s="398"/>
      <c r="P8" s="61" t="str">
        <f t="shared" si="4"/>
        <v/>
      </c>
      <c r="Q8" s="398"/>
      <c r="R8" s="61" t="str">
        <f t="shared" si="5"/>
        <v/>
      </c>
      <c r="S8" s="398"/>
      <c r="T8" s="61" t="str">
        <f t="shared" si="6"/>
        <v/>
      </c>
      <c r="U8" s="398"/>
      <c r="V8" s="61" t="str">
        <f t="shared" si="7"/>
        <v/>
      </c>
      <c r="W8" s="398"/>
      <c r="Z8" s="406"/>
      <c r="AA8" s="90" t="str">
        <f>IF(AB8=0,"",_xlfn.CONCAT(VLOOKUP(AB8,Starter!A:C,2,0)))</f>
        <v/>
      </c>
      <c r="AB8" s="80"/>
      <c r="AC8" s="130"/>
      <c r="AD8" s="94"/>
      <c r="AE8" s="130"/>
      <c r="AF8" s="94"/>
      <c r="AG8" s="130"/>
      <c r="AH8" s="94"/>
      <c r="AI8" s="130"/>
      <c r="AJ8" s="94"/>
      <c r="AK8" s="130"/>
      <c r="AL8" s="94"/>
      <c r="AM8" s="130"/>
      <c r="AN8" s="94"/>
      <c r="AO8" s="130"/>
      <c r="AP8" s="94"/>
      <c r="AQ8" s="130"/>
      <c r="AR8" s="94"/>
      <c r="AS8" s="130"/>
      <c r="AT8" s="94"/>
      <c r="AU8" s="95">
        <f t="shared" si="8"/>
        <v>0</v>
      </c>
      <c r="AV8" s="96"/>
      <c r="AW8" s="83"/>
      <c r="AX8" s="84"/>
      <c r="AZ8" s="47"/>
      <c r="BA8" s="149"/>
      <c r="BB8" s="150"/>
      <c r="BC8" s="151"/>
      <c r="BD8" s="154">
        <f t="shared" ref="BD8:BD18" si="21">+AB8</f>
        <v>0</v>
      </c>
      <c r="BE8" s="150">
        <f t="shared" ref="BE8:BE18" si="22">+AU8</f>
        <v>0</v>
      </c>
      <c r="BF8" s="152">
        <f t="shared" ref="BF8:BF18" si="23">COUNT(BH8:BP8)</f>
        <v>0</v>
      </c>
      <c r="BG8" s="152">
        <f t="shared" ref="BG8:BG18" si="24">COUNTIF(BH8:BP8,"&gt;0")</f>
        <v>0</v>
      </c>
      <c r="BH8" s="152" t="str">
        <f t="shared" si="9"/>
        <v/>
      </c>
      <c r="BI8" s="152" t="str">
        <f t="shared" si="10"/>
        <v/>
      </c>
      <c r="BJ8" s="152" t="str">
        <f t="shared" si="11"/>
        <v/>
      </c>
      <c r="BK8" s="152" t="str">
        <f t="shared" si="12"/>
        <v/>
      </c>
      <c r="BL8" s="152" t="str">
        <f t="shared" si="13"/>
        <v/>
      </c>
      <c r="BM8" s="152" t="str">
        <f t="shared" si="14"/>
        <v/>
      </c>
      <c r="BN8" s="152" t="str">
        <f t="shared" si="15"/>
        <v/>
      </c>
      <c r="BO8" s="152" t="str">
        <f t="shared" si="16"/>
        <v/>
      </c>
      <c r="BP8" s="152" t="str">
        <f t="shared" si="17"/>
        <v/>
      </c>
      <c r="BQ8" s="153"/>
      <c r="BR8" s="151"/>
      <c r="BS8" s="152">
        <f t="shared" ref="BS8:BS18" si="25">MAX(BH8:BP8)</f>
        <v>0</v>
      </c>
      <c r="BT8" s="152">
        <f t="shared" ref="BT8:BT18" si="26">IF(BS8&lt;MAX(BS:BS),0,BS8+ROW()/1000000000)</f>
        <v>8.0000000000000005E-9</v>
      </c>
      <c r="BU8" s="152" t="str">
        <f t="shared" ref="BU8:BU18" si="27">+BU7</f>
        <v>BC Comet Nürnberg</v>
      </c>
      <c r="BV8" s="151">
        <f t="shared" ref="BV8:BV18" si="28">RANK(BT8,BT:BT)</f>
        <v>119</v>
      </c>
      <c r="BW8" s="152">
        <f t="shared" ref="BW8:BW18" si="29">SUMIF(BH8:BP8,"&gt;0")</f>
        <v>0</v>
      </c>
      <c r="BX8" s="152">
        <f>IF(COUNTIF(BH8:BP8,"&gt;0")&lt;Spielorte!$A$23,0,BE8/Spielorte!$A$23)</f>
        <v>0</v>
      </c>
      <c r="BY8" s="152">
        <f t="shared" ref="BY8:BY18" si="30">IF(BX8&lt;MAX(BX:BX),0,BX8+ROW()/1000000000)</f>
        <v>8.0000000000000005E-9</v>
      </c>
      <c r="BZ8" s="151">
        <f t="shared" si="18"/>
        <v>119</v>
      </c>
    </row>
    <row r="9" spans="1:78" ht="17.100000000000001" customHeight="1" thickBot="1" x14ac:dyDescent="0.3">
      <c r="A9" s="415"/>
      <c r="B9" s="62" t="str">
        <f t="shared" si="19"/>
        <v/>
      </c>
      <c r="C9" s="63" t="str">
        <f t="shared" si="19"/>
        <v/>
      </c>
      <c r="D9" s="52" t="str">
        <f t="shared" si="19"/>
        <v/>
      </c>
      <c r="E9" s="399"/>
      <c r="F9" s="52" t="str">
        <f t="shared" si="0"/>
        <v/>
      </c>
      <c r="G9" s="399"/>
      <c r="H9" s="52" t="str">
        <f t="shared" si="1"/>
        <v/>
      </c>
      <c r="I9" s="399"/>
      <c r="J9" s="52" t="str">
        <f t="shared" si="2"/>
        <v/>
      </c>
      <c r="K9" s="399"/>
      <c r="L9" s="52" t="str">
        <f t="shared" si="3"/>
        <v/>
      </c>
      <c r="M9" s="399"/>
      <c r="N9" s="52" t="str">
        <f t="shared" si="20"/>
        <v/>
      </c>
      <c r="O9" s="399"/>
      <c r="P9" s="52" t="str">
        <f t="shared" si="4"/>
        <v/>
      </c>
      <c r="Q9" s="399"/>
      <c r="R9" s="52" t="str">
        <f t="shared" si="5"/>
        <v/>
      </c>
      <c r="S9" s="399"/>
      <c r="T9" s="52" t="str">
        <f t="shared" si="6"/>
        <v/>
      </c>
      <c r="U9" s="399"/>
      <c r="V9" s="52" t="str">
        <f t="shared" si="7"/>
        <v/>
      </c>
      <c r="W9" s="399"/>
      <c r="Z9" s="407"/>
      <c r="AA9" s="99" t="str">
        <f>IF(AB9=0,"",_xlfn.CONCAT(VLOOKUP(AB9,Starter!A:C,2,0)))</f>
        <v/>
      </c>
      <c r="AB9" s="82"/>
      <c r="AC9" s="131"/>
      <c r="AD9" s="94"/>
      <c r="AE9" s="131"/>
      <c r="AF9" s="94"/>
      <c r="AG9" s="131"/>
      <c r="AH9" s="94"/>
      <c r="AI9" s="131"/>
      <c r="AJ9" s="94"/>
      <c r="AK9" s="131"/>
      <c r="AL9" s="94"/>
      <c r="AM9" s="131"/>
      <c r="AN9" s="94"/>
      <c r="AO9" s="131"/>
      <c r="AP9" s="94"/>
      <c r="AQ9" s="131"/>
      <c r="AR9" s="94"/>
      <c r="AS9" s="131"/>
      <c r="AT9" s="94"/>
      <c r="AU9" s="97">
        <f t="shared" si="8"/>
        <v>0</v>
      </c>
      <c r="AV9" s="98"/>
      <c r="AW9" s="83"/>
      <c r="AX9" s="84"/>
      <c r="AZ9" s="47"/>
      <c r="BA9" s="149"/>
      <c r="BB9" s="150"/>
      <c r="BC9" s="151"/>
      <c r="BD9" s="154">
        <f t="shared" si="21"/>
        <v>0</v>
      </c>
      <c r="BE9" s="150">
        <f t="shared" si="22"/>
        <v>0</v>
      </c>
      <c r="BF9" s="152">
        <f t="shared" si="23"/>
        <v>0</v>
      </c>
      <c r="BG9" s="152">
        <f t="shared" si="24"/>
        <v>0</v>
      </c>
      <c r="BH9" s="152" t="str">
        <f t="shared" si="9"/>
        <v/>
      </c>
      <c r="BI9" s="152" t="str">
        <f t="shared" si="10"/>
        <v/>
      </c>
      <c r="BJ9" s="152" t="str">
        <f t="shared" si="11"/>
        <v/>
      </c>
      <c r="BK9" s="152" t="str">
        <f t="shared" si="12"/>
        <v/>
      </c>
      <c r="BL9" s="152" t="str">
        <f t="shared" si="13"/>
        <v/>
      </c>
      <c r="BM9" s="152" t="str">
        <f t="shared" si="14"/>
        <v/>
      </c>
      <c r="BN9" s="152" t="str">
        <f t="shared" si="15"/>
        <v/>
      </c>
      <c r="BO9" s="152" t="str">
        <f t="shared" si="16"/>
        <v/>
      </c>
      <c r="BP9" s="152" t="str">
        <f t="shared" si="17"/>
        <v/>
      </c>
      <c r="BQ9" s="153"/>
      <c r="BR9" s="151"/>
      <c r="BS9" s="152">
        <f t="shared" si="25"/>
        <v>0</v>
      </c>
      <c r="BT9" s="152">
        <f t="shared" si="26"/>
        <v>8.9999999999999995E-9</v>
      </c>
      <c r="BU9" s="152" t="str">
        <f t="shared" si="27"/>
        <v>BC Comet Nürnberg</v>
      </c>
      <c r="BV9" s="151">
        <f t="shared" si="28"/>
        <v>118</v>
      </c>
      <c r="BW9" s="152">
        <f t="shared" si="29"/>
        <v>0</v>
      </c>
      <c r="BX9" s="152">
        <f>IF(COUNTIF(BH9:BP9,"&gt;0")&lt;Spielorte!$A$23,0,BE9/Spielorte!$A$23)</f>
        <v>0</v>
      </c>
      <c r="BY9" s="152">
        <f t="shared" si="30"/>
        <v>8.9999999999999995E-9</v>
      </c>
      <c r="BZ9" s="151">
        <f t="shared" si="18"/>
        <v>118</v>
      </c>
    </row>
    <row r="10" spans="1:78" ht="17.100000000000001" customHeight="1" x14ac:dyDescent="0.25">
      <c r="A10" s="413" t="s">
        <v>2</v>
      </c>
      <c r="B10" s="56" t="str">
        <f t="shared" si="19"/>
        <v/>
      </c>
      <c r="C10" s="57" t="str">
        <f t="shared" si="19"/>
        <v/>
      </c>
      <c r="D10" s="58" t="str">
        <f t="shared" si="19"/>
        <v/>
      </c>
      <c r="E10" s="397">
        <f>IF(AD10="","",AD10)</f>
        <v>0</v>
      </c>
      <c r="F10" s="58" t="str">
        <f t="shared" si="0"/>
        <v/>
      </c>
      <c r="G10" s="397">
        <f>IF(AF10="","",AF10)</f>
        <v>0</v>
      </c>
      <c r="H10" s="58" t="str">
        <f t="shared" si="1"/>
        <v/>
      </c>
      <c r="I10" s="397">
        <f>IF(AH10="","",AH10)</f>
        <v>0</v>
      </c>
      <c r="J10" s="58" t="str">
        <f t="shared" si="2"/>
        <v/>
      </c>
      <c r="K10" s="397">
        <f>IF(AJ10="","",AJ10)</f>
        <v>0</v>
      </c>
      <c r="L10" s="58" t="str">
        <f t="shared" si="3"/>
        <v/>
      </c>
      <c r="M10" s="397">
        <f>IF(AL10="","",AL10)</f>
        <v>0</v>
      </c>
      <c r="N10" s="58" t="str">
        <f t="shared" si="20"/>
        <v/>
      </c>
      <c r="O10" s="397">
        <f>IF(AN10="","",AN10)</f>
        <v>0</v>
      </c>
      <c r="P10" s="58" t="str">
        <f t="shared" si="4"/>
        <v/>
      </c>
      <c r="Q10" s="397">
        <f>IF(AP10="","",AP10)</f>
        <v>0</v>
      </c>
      <c r="R10" s="58" t="str">
        <f t="shared" si="5"/>
        <v/>
      </c>
      <c r="S10" s="397">
        <f>IF(AR10="","",AR10)</f>
        <v>0</v>
      </c>
      <c r="T10" s="58" t="str">
        <f t="shared" si="6"/>
        <v/>
      </c>
      <c r="U10" s="397">
        <f>IF(AT10="","",AT10)</f>
        <v>0</v>
      </c>
      <c r="V10" s="58" t="str">
        <f t="shared" si="7"/>
        <v/>
      </c>
      <c r="W10" s="397">
        <f>IF(AV10="","",AV10)</f>
        <v>0</v>
      </c>
      <c r="Z10" s="405" t="s">
        <v>2</v>
      </c>
      <c r="AA10" s="272" t="str">
        <f>IF(AB10=0,"",_xlfn.CONCAT(VLOOKUP(AB10,Starter!A:C,2,0)))</f>
        <v/>
      </c>
      <c r="AB10" s="81"/>
      <c r="AC10" s="132"/>
      <c r="AD10" s="91">
        <f>IF(SUM(AC10:AC12)+AC26=0,0,IF(SUM(ABS(AC10),ABS(AC11),ABS(AC12))=AC26,0.5,IF(SUM(ABS(AC10),ABS(AC11),ABS(AC12))&gt;AC26,1,0)))</f>
        <v>0</v>
      </c>
      <c r="AE10" s="132"/>
      <c r="AF10" s="91">
        <f>IF(SUM(AE10:AE12)+AE26=0,0,IF(SUM(ABS(AE10),ABS(AE11),ABS(AE12))=AE26,0.5,IF(SUM(ABS(AE10),ABS(AE11),ABS(AE12))&gt;AE26,1,0)))</f>
        <v>0</v>
      </c>
      <c r="AG10" s="132"/>
      <c r="AH10" s="91">
        <f>IF(SUM(AG10:AG12)+AG26=0,0,IF(SUM(ABS(AG10),ABS(AG11),ABS(AG12))=AG26,0.5,IF(SUM(ABS(AG10),ABS(AG11),ABS(AG12))&gt;AG26,1,0)))</f>
        <v>0</v>
      </c>
      <c r="AI10" s="132"/>
      <c r="AJ10" s="91">
        <f>IF(SUM(AI10:AI12)+AI26=0,0,IF(SUM(ABS(AI10),ABS(AI11),ABS(AI12))=AI26,0.5,IF(SUM(ABS(AI10),ABS(AI11),ABS(AI12))&gt;AI26,1,0)))</f>
        <v>0</v>
      </c>
      <c r="AK10" s="132"/>
      <c r="AL10" s="91">
        <f>IF(SUM(AK10:AK12)+AK26=0,0,IF(SUM(ABS(AK10),ABS(AK11),ABS(AK12))=AK26,0.5,IF(SUM(ABS(AK10),ABS(AK11),ABS(AK12))&gt;AK26,1,0)))</f>
        <v>0</v>
      </c>
      <c r="AM10" s="132"/>
      <c r="AN10" s="91">
        <f>IF(SUM(AM10:AM12)+AM26=0,0,IF(SUM(ABS(AM10),ABS(AM11),ABS(AM12))=AM26,0.5,IF(SUM(ABS(AM10),ABS(AM11),ABS(AM12))&gt;AM26,1,0)))</f>
        <v>0</v>
      </c>
      <c r="AO10" s="132"/>
      <c r="AP10" s="91">
        <f>IF(SUM(AO10:AO12)+AO26=0,0,IF(SUM(ABS(AO10),ABS(AO11),ABS(AO12))=AO26,0.5,IF(SUM(ABS(AO10),ABS(AO11),ABS(AO12))&gt;AO26,1,0)))</f>
        <v>0</v>
      </c>
      <c r="AQ10" s="132"/>
      <c r="AR10" s="91">
        <f>IF(SUM(AQ10:AQ12)+AQ26=0,0,IF(SUM(ABS(AQ10),ABS(AQ11),ABS(AQ12))=AQ26,0.5,IF(SUM(ABS(AQ10),ABS(AQ11),ABS(AQ12))&gt;AQ26,1,0)))</f>
        <v>0</v>
      </c>
      <c r="AS10" s="132"/>
      <c r="AT10" s="91">
        <f>IF(SUM(AS10:AS12)+AS26=0,0,IF(SUM(ABS(AS10),ABS(AS11),ABS(AS12))=AS26,0.5,IF(SUM(ABS(AS10),ABS(AS11),ABS(AS12))&gt;AS26,1,0)))</f>
        <v>0</v>
      </c>
      <c r="AU10" s="92">
        <f t="shared" si="8"/>
        <v>0</v>
      </c>
      <c r="AV10" s="93">
        <f>SUM(AD10+AF10+AH10+AJ10+AL10+AN10+AP10+AR10+AT10)</f>
        <v>0</v>
      </c>
      <c r="AW10" s="83"/>
      <c r="AX10" s="84"/>
      <c r="AZ10" s="47"/>
      <c r="BA10" s="149"/>
      <c r="BB10" s="150"/>
      <c r="BC10" s="151"/>
      <c r="BD10" s="154">
        <f t="shared" si="21"/>
        <v>0</v>
      </c>
      <c r="BE10" s="150">
        <f t="shared" si="22"/>
        <v>0</v>
      </c>
      <c r="BF10" s="152">
        <f t="shared" si="23"/>
        <v>0</v>
      </c>
      <c r="BG10" s="152">
        <f t="shared" si="24"/>
        <v>0</v>
      </c>
      <c r="BH10" s="152" t="str">
        <f t="shared" si="9"/>
        <v/>
      </c>
      <c r="BI10" s="152" t="str">
        <f t="shared" si="10"/>
        <v/>
      </c>
      <c r="BJ10" s="152" t="str">
        <f t="shared" si="11"/>
        <v/>
      </c>
      <c r="BK10" s="152" t="str">
        <f t="shared" si="12"/>
        <v/>
      </c>
      <c r="BL10" s="152" t="str">
        <f t="shared" si="13"/>
        <v/>
      </c>
      <c r="BM10" s="152" t="str">
        <f t="shared" si="14"/>
        <v/>
      </c>
      <c r="BN10" s="152" t="str">
        <f t="shared" si="15"/>
        <v/>
      </c>
      <c r="BO10" s="152" t="str">
        <f t="shared" si="16"/>
        <v/>
      </c>
      <c r="BP10" s="152" t="str">
        <f t="shared" si="17"/>
        <v/>
      </c>
      <c r="BQ10" s="153"/>
      <c r="BR10" s="151"/>
      <c r="BS10" s="152">
        <f t="shared" si="25"/>
        <v>0</v>
      </c>
      <c r="BT10" s="152">
        <f t="shared" si="26"/>
        <v>1E-8</v>
      </c>
      <c r="BU10" s="152" t="str">
        <f t="shared" si="27"/>
        <v>BC Comet Nürnberg</v>
      </c>
      <c r="BV10" s="151">
        <f t="shared" si="28"/>
        <v>117</v>
      </c>
      <c r="BW10" s="152">
        <f t="shared" si="29"/>
        <v>0</v>
      </c>
      <c r="BX10" s="152">
        <f>IF(COUNTIF(BH10:BP10,"&gt;0")&lt;Spielorte!$A$23,0,BE10/Spielorte!$A$23)</f>
        <v>0</v>
      </c>
      <c r="BY10" s="152">
        <f t="shared" si="30"/>
        <v>1E-8</v>
      </c>
      <c r="BZ10" s="151">
        <f t="shared" si="18"/>
        <v>117</v>
      </c>
    </row>
    <row r="11" spans="1:78" ht="17.100000000000001" customHeight="1" x14ac:dyDescent="0.25">
      <c r="A11" s="414"/>
      <c r="B11" s="59" t="str">
        <f t="shared" si="19"/>
        <v/>
      </c>
      <c r="C11" s="60" t="str">
        <f t="shared" si="19"/>
        <v/>
      </c>
      <c r="D11" s="61" t="str">
        <f t="shared" si="19"/>
        <v/>
      </c>
      <c r="E11" s="398"/>
      <c r="F11" s="61" t="str">
        <f t="shared" si="0"/>
        <v/>
      </c>
      <c r="G11" s="398"/>
      <c r="H11" s="61" t="str">
        <f t="shared" si="1"/>
        <v/>
      </c>
      <c r="I11" s="398"/>
      <c r="J11" s="61" t="str">
        <f t="shared" si="2"/>
        <v/>
      </c>
      <c r="K11" s="398"/>
      <c r="L11" s="61" t="str">
        <f t="shared" si="3"/>
        <v/>
      </c>
      <c r="M11" s="398"/>
      <c r="N11" s="61" t="str">
        <f t="shared" si="20"/>
        <v/>
      </c>
      <c r="O11" s="398"/>
      <c r="P11" s="61" t="str">
        <f t="shared" si="4"/>
        <v/>
      </c>
      <c r="Q11" s="398"/>
      <c r="R11" s="61" t="str">
        <f t="shared" si="5"/>
        <v/>
      </c>
      <c r="S11" s="398"/>
      <c r="T11" s="61" t="str">
        <f t="shared" si="6"/>
        <v/>
      </c>
      <c r="U11" s="398"/>
      <c r="V11" s="61" t="str">
        <f t="shared" si="7"/>
        <v/>
      </c>
      <c r="W11" s="398"/>
      <c r="Z11" s="406"/>
      <c r="AA11" s="90" t="str">
        <f>IF(AB11=0,"",_xlfn.CONCAT(VLOOKUP(AB11,Starter!A:C,2,0)))</f>
        <v/>
      </c>
      <c r="AB11" s="80"/>
      <c r="AC11" s="130"/>
      <c r="AD11" s="94"/>
      <c r="AE11" s="130"/>
      <c r="AF11" s="94"/>
      <c r="AG11" s="130"/>
      <c r="AH11" s="94"/>
      <c r="AI11" s="130"/>
      <c r="AJ11" s="94"/>
      <c r="AK11" s="130"/>
      <c r="AL11" s="94"/>
      <c r="AM11" s="130"/>
      <c r="AN11" s="94"/>
      <c r="AO11" s="134"/>
      <c r="AP11" s="94"/>
      <c r="AQ11" s="134"/>
      <c r="AR11" s="94"/>
      <c r="AS11" s="134"/>
      <c r="AT11" s="94"/>
      <c r="AU11" s="95">
        <f t="shared" si="8"/>
        <v>0</v>
      </c>
      <c r="AV11" s="96"/>
      <c r="AW11" s="83"/>
      <c r="AX11" s="84"/>
      <c r="AZ11" s="47"/>
      <c r="BA11" s="149"/>
      <c r="BB11" s="150"/>
      <c r="BC11" s="151"/>
      <c r="BD11" s="154">
        <f t="shared" si="21"/>
        <v>0</v>
      </c>
      <c r="BE11" s="150">
        <f t="shared" si="22"/>
        <v>0</v>
      </c>
      <c r="BF11" s="152">
        <f t="shared" si="23"/>
        <v>0</v>
      </c>
      <c r="BG11" s="152">
        <f t="shared" si="24"/>
        <v>0</v>
      </c>
      <c r="BH11" s="152" t="str">
        <f t="shared" si="9"/>
        <v/>
      </c>
      <c r="BI11" s="152" t="str">
        <f t="shared" si="10"/>
        <v/>
      </c>
      <c r="BJ11" s="152" t="str">
        <f t="shared" si="11"/>
        <v/>
      </c>
      <c r="BK11" s="152" t="str">
        <f t="shared" si="12"/>
        <v/>
      </c>
      <c r="BL11" s="152" t="str">
        <f t="shared" si="13"/>
        <v/>
      </c>
      <c r="BM11" s="152" t="str">
        <f t="shared" si="14"/>
        <v/>
      </c>
      <c r="BN11" s="152" t="str">
        <f t="shared" si="15"/>
        <v/>
      </c>
      <c r="BO11" s="152" t="str">
        <f t="shared" si="16"/>
        <v/>
      </c>
      <c r="BP11" s="152" t="str">
        <f t="shared" si="17"/>
        <v/>
      </c>
      <c r="BQ11" s="153"/>
      <c r="BR11" s="151"/>
      <c r="BS11" s="152">
        <f t="shared" si="25"/>
        <v>0</v>
      </c>
      <c r="BT11" s="152">
        <f t="shared" si="26"/>
        <v>1.0999999999999999E-8</v>
      </c>
      <c r="BU11" s="152" t="str">
        <f t="shared" si="27"/>
        <v>BC Comet Nürnberg</v>
      </c>
      <c r="BV11" s="151">
        <f t="shared" si="28"/>
        <v>116</v>
      </c>
      <c r="BW11" s="152">
        <f t="shared" si="29"/>
        <v>0</v>
      </c>
      <c r="BX11" s="152">
        <f>IF(COUNTIF(BH11:BP11,"&gt;0")&lt;Spielorte!$A$23,0,BE11/Spielorte!$A$23)</f>
        <v>0</v>
      </c>
      <c r="BY11" s="152">
        <f t="shared" si="30"/>
        <v>1.0999999999999999E-8</v>
      </c>
      <c r="BZ11" s="151">
        <f t="shared" si="18"/>
        <v>116</v>
      </c>
    </row>
    <row r="12" spans="1:78" ht="17.100000000000001" customHeight="1" thickBot="1" x14ac:dyDescent="0.3">
      <c r="A12" s="415"/>
      <c r="B12" s="62" t="str">
        <f t="shared" si="19"/>
        <v/>
      </c>
      <c r="C12" s="63" t="str">
        <f t="shared" si="19"/>
        <v/>
      </c>
      <c r="D12" s="52" t="str">
        <f t="shared" si="19"/>
        <v/>
      </c>
      <c r="E12" s="399"/>
      <c r="F12" s="52" t="str">
        <f t="shared" si="0"/>
        <v/>
      </c>
      <c r="G12" s="399"/>
      <c r="H12" s="52" t="str">
        <f t="shared" si="1"/>
        <v/>
      </c>
      <c r="I12" s="399"/>
      <c r="J12" s="52" t="str">
        <f t="shared" si="2"/>
        <v/>
      </c>
      <c r="K12" s="399"/>
      <c r="L12" s="52" t="str">
        <f t="shared" si="3"/>
        <v/>
      </c>
      <c r="M12" s="399"/>
      <c r="N12" s="52" t="str">
        <f t="shared" si="20"/>
        <v/>
      </c>
      <c r="O12" s="399"/>
      <c r="P12" s="52" t="str">
        <f t="shared" si="4"/>
        <v/>
      </c>
      <c r="Q12" s="399"/>
      <c r="R12" s="52" t="str">
        <f t="shared" si="5"/>
        <v/>
      </c>
      <c r="S12" s="399"/>
      <c r="T12" s="52" t="str">
        <f t="shared" si="6"/>
        <v/>
      </c>
      <c r="U12" s="399"/>
      <c r="V12" s="52" t="str">
        <f t="shared" si="7"/>
        <v/>
      </c>
      <c r="W12" s="399"/>
      <c r="Z12" s="407"/>
      <c r="AA12" s="99" t="str">
        <f>IF(AB12=0,"",_xlfn.CONCAT(VLOOKUP(AB12,Starter!A:C,2,0)))</f>
        <v/>
      </c>
      <c r="AB12" s="82"/>
      <c r="AC12" s="133"/>
      <c r="AD12" s="100"/>
      <c r="AE12" s="133"/>
      <c r="AF12" s="100"/>
      <c r="AG12" s="133"/>
      <c r="AH12" s="100"/>
      <c r="AI12" s="133"/>
      <c r="AJ12" s="100"/>
      <c r="AK12" s="133"/>
      <c r="AL12" s="100"/>
      <c r="AM12" s="133"/>
      <c r="AN12" s="100"/>
      <c r="AO12" s="133"/>
      <c r="AP12" s="100"/>
      <c r="AQ12" s="133"/>
      <c r="AR12" s="100"/>
      <c r="AS12" s="133"/>
      <c r="AT12" s="100"/>
      <c r="AU12" s="97">
        <f t="shared" si="8"/>
        <v>0</v>
      </c>
      <c r="AV12" s="98"/>
      <c r="AW12" s="83"/>
      <c r="AX12" s="84"/>
      <c r="AZ12" s="47"/>
      <c r="BA12" s="149"/>
      <c r="BB12" s="150"/>
      <c r="BC12" s="151"/>
      <c r="BD12" s="154">
        <f t="shared" si="21"/>
        <v>0</v>
      </c>
      <c r="BE12" s="150">
        <f t="shared" si="22"/>
        <v>0</v>
      </c>
      <c r="BF12" s="152">
        <f t="shared" si="23"/>
        <v>0</v>
      </c>
      <c r="BG12" s="152">
        <f t="shared" si="24"/>
        <v>0</v>
      </c>
      <c r="BH12" s="152" t="str">
        <f t="shared" si="9"/>
        <v/>
      </c>
      <c r="BI12" s="152" t="str">
        <f t="shared" si="10"/>
        <v/>
      </c>
      <c r="BJ12" s="152" t="str">
        <f t="shared" si="11"/>
        <v/>
      </c>
      <c r="BK12" s="152" t="str">
        <f t="shared" si="12"/>
        <v/>
      </c>
      <c r="BL12" s="152" t="str">
        <f t="shared" si="13"/>
        <v/>
      </c>
      <c r="BM12" s="152" t="str">
        <f t="shared" si="14"/>
        <v/>
      </c>
      <c r="BN12" s="152" t="str">
        <f t="shared" si="15"/>
        <v/>
      </c>
      <c r="BO12" s="152" t="str">
        <f t="shared" si="16"/>
        <v/>
      </c>
      <c r="BP12" s="152" t="str">
        <f t="shared" si="17"/>
        <v/>
      </c>
      <c r="BQ12" s="153"/>
      <c r="BR12" s="151"/>
      <c r="BS12" s="152">
        <f t="shared" si="25"/>
        <v>0</v>
      </c>
      <c r="BT12" s="152">
        <f t="shared" si="26"/>
        <v>1.2E-8</v>
      </c>
      <c r="BU12" s="152" t="str">
        <f t="shared" si="27"/>
        <v>BC Comet Nürnberg</v>
      </c>
      <c r="BV12" s="151">
        <f t="shared" si="28"/>
        <v>115</v>
      </c>
      <c r="BW12" s="152">
        <f t="shared" si="29"/>
        <v>0</v>
      </c>
      <c r="BX12" s="152">
        <f>IF(COUNTIF(BH12:BP12,"&gt;0")&lt;Spielorte!$A$23,0,BE12/Spielorte!$A$23)</f>
        <v>0</v>
      </c>
      <c r="BY12" s="152">
        <f t="shared" si="30"/>
        <v>1.2E-8</v>
      </c>
      <c r="BZ12" s="151">
        <f t="shared" si="18"/>
        <v>115</v>
      </c>
    </row>
    <row r="13" spans="1:78" ht="17.100000000000001" customHeight="1" x14ac:dyDescent="0.25">
      <c r="A13" s="413" t="s">
        <v>3</v>
      </c>
      <c r="B13" s="56" t="str">
        <f t="shared" si="19"/>
        <v/>
      </c>
      <c r="C13" s="57" t="str">
        <f t="shared" si="19"/>
        <v/>
      </c>
      <c r="D13" s="58" t="str">
        <f t="shared" si="19"/>
        <v/>
      </c>
      <c r="E13" s="397">
        <f>IF(AD13="","",AD13)</f>
        <v>0</v>
      </c>
      <c r="F13" s="58" t="str">
        <f t="shared" si="0"/>
        <v/>
      </c>
      <c r="G13" s="397">
        <f>IF(AF13="","",AF13)</f>
        <v>0</v>
      </c>
      <c r="H13" s="58" t="str">
        <f t="shared" si="1"/>
        <v/>
      </c>
      <c r="I13" s="397">
        <f>IF(AH13="","",AH13)</f>
        <v>0</v>
      </c>
      <c r="J13" s="58" t="str">
        <f t="shared" si="2"/>
        <v/>
      </c>
      <c r="K13" s="397">
        <f>IF(AJ13="","",AJ13)</f>
        <v>0</v>
      </c>
      <c r="L13" s="58" t="str">
        <f t="shared" si="3"/>
        <v/>
      </c>
      <c r="M13" s="397">
        <f>IF(AL13="","",AL13)</f>
        <v>0</v>
      </c>
      <c r="N13" s="58" t="str">
        <f t="shared" si="20"/>
        <v/>
      </c>
      <c r="O13" s="397">
        <f>IF(AN13="","",AN13)</f>
        <v>0</v>
      </c>
      <c r="P13" s="58" t="str">
        <f t="shared" si="4"/>
        <v/>
      </c>
      <c r="Q13" s="397">
        <f>IF(AP13="","",AP13)</f>
        <v>0</v>
      </c>
      <c r="R13" s="58" t="str">
        <f t="shared" si="5"/>
        <v/>
      </c>
      <c r="S13" s="397">
        <f>IF(AR13="","",AR13)</f>
        <v>0</v>
      </c>
      <c r="T13" s="58" t="str">
        <f t="shared" si="6"/>
        <v/>
      </c>
      <c r="U13" s="397">
        <f>IF(AT13="","",AT13)</f>
        <v>0</v>
      </c>
      <c r="V13" s="58" t="str">
        <f t="shared" si="7"/>
        <v/>
      </c>
      <c r="W13" s="397">
        <f>IF(AV13="","",AV13)</f>
        <v>0</v>
      </c>
      <c r="Z13" s="405" t="s">
        <v>3</v>
      </c>
      <c r="AA13" s="272" t="str">
        <f>IF(AB13=0,"",_xlfn.CONCAT(VLOOKUP(AB13,Starter!A:C,2,0)))</f>
        <v/>
      </c>
      <c r="AB13" s="81"/>
      <c r="AC13" s="132"/>
      <c r="AD13" s="91">
        <f>IF(SUM(AC13:AC15)+AC27=0,0,IF(SUM(ABS(AC13),ABS(AC14),ABS(AC15))=AC27,0.5,IF(SUM(ABS(AC13),ABS(AC14),ABS(AC15))&gt;AC27,1,0)))</f>
        <v>0</v>
      </c>
      <c r="AE13" s="132"/>
      <c r="AF13" s="91">
        <f>IF(SUM(AE13:AE15)+AE27=0,0,IF(SUM(ABS(AE13),ABS(AE14),ABS(AE15))=AE27,0.5,IF(SUM(ABS(AE13),ABS(AE14),ABS(AE15))&gt;AE27,1,0)))</f>
        <v>0</v>
      </c>
      <c r="AG13" s="132"/>
      <c r="AH13" s="91">
        <f>IF(SUM(AG13:AG15)+AG27=0,0,IF(SUM(ABS(AG13),ABS(AG14),ABS(AG15))=AG27,0.5,IF(SUM(ABS(AG13),ABS(AG14),ABS(AG15))&gt;AG27,1,0)))</f>
        <v>0</v>
      </c>
      <c r="AI13" s="132"/>
      <c r="AJ13" s="91">
        <f>IF(SUM(AI13:AI15)+AI27=0,0,IF(SUM(ABS(AI13),ABS(AI14),ABS(AI15))=AI27,0.5,IF(SUM(ABS(AI13),ABS(AI14),ABS(AI15))&gt;AI27,1,0)))</f>
        <v>0</v>
      </c>
      <c r="AK13" s="132"/>
      <c r="AL13" s="91">
        <f>IF(SUM(AK13:AK15)+AK27=0,0,IF(SUM(ABS(AK13),ABS(AK14),ABS(AK15))=AK27,0.5,IF(SUM(ABS(AK13),ABS(AK14),ABS(AK15))&gt;AK27,1,0)))</f>
        <v>0</v>
      </c>
      <c r="AM13" s="132"/>
      <c r="AN13" s="91">
        <f>IF(SUM(AM13:AM15)+AM27=0,0,IF(SUM(ABS(AM13),ABS(AM14),ABS(AM15))=AM27,0.5,IF(SUM(ABS(AM13),ABS(AM14),ABS(AM15))&gt;AM27,1,0)))</f>
        <v>0</v>
      </c>
      <c r="AO13" s="132"/>
      <c r="AP13" s="91">
        <f>IF(SUM(AO13:AO15)+AO27=0,0,IF(SUM(ABS(AO13),ABS(AO14),ABS(AO15))=AO27,0.5,IF(SUM(ABS(AO13),ABS(AO14),ABS(AO15))&gt;AO27,1,0)))</f>
        <v>0</v>
      </c>
      <c r="AQ13" s="132"/>
      <c r="AR13" s="91">
        <f>IF(SUM(AQ13:AQ15)+AQ27=0,0,IF(SUM(ABS(AQ13),ABS(AQ14),ABS(AQ15))=AQ27,0.5,IF(SUM(ABS(AQ13),ABS(AQ14),ABS(AQ15))&gt;AQ27,1,0)))</f>
        <v>0</v>
      </c>
      <c r="AS13" s="132"/>
      <c r="AT13" s="91">
        <f>IF(SUM(AS13:AS15)+AS27=0,0,IF(SUM(ABS(AS13),ABS(AS14),ABS(AS15))=AS27,0.5,IF(SUM(ABS(AS13),ABS(AS14),ABS(AS15))&gt;AS27,1,0)))</f>
        <v>0</v>
      </c>
      <c r="AU13" s="92">
        <f t="shared" si="8"/>
        <v>0</v>
      </c>
      <c r="AV13" s="93">
        <f>SUM(AD13+AF13+AH13+AJ13+AL13+AN13+AP13+AR13+AT13)</f>
        <v>0</v>
      </c>
      <c r="AW13" s="83"/>
      <c r="AX13" s="84"/>
      <c r="AZ13" s="47"/>
      <c r="BA13" s="149"/>
      <c r="BB13" s="150"/>
      <c r="BC13" s="151"/>
      <c r="BD13" s="154">
        <f t="shared" si="21"/>
        <v>0</v>
      </c>
      <c r="BE13" s="150">
        <f t="shared" si="22"/>
        <v>0</v>
      </c>
      <c r="BF13" s="152">
        <f t="shared" si="23"/>
        <v>0</v>
      </c>
      <c r="BG13" s="152">
        <f t="shared" si="24"/>
        <v>0</v>
      </c>
      <c r="BH13" s="152" t="str">
        <f t="shared" si="9"/>
        <v/>
      </c>
      <c r="BI13" s="152" t="str">
        <f t="shared" si="10"/>
        <v/>
      </c>
      <c r="BJ13" s="152" t="str">
        <f t="shared" si="11"/>
        <v/>
      </c>
      <c r="BK13" s="152" t="str">
        <f t="shared" si="12"/>
        <v/>
      </c>
      <c r="BL13" s="152" t="str">
        <f t="shared" si="13"/>
        <v/>
      </c>
      <c r="BM13" s="152" t="str">
        <f t="shared" si="14"/>
        <v/>
      </c>
      <c r="BN13" s="152" t="str">
        <f t="shared" si="15"/>
        <v/>
      </c>
      <c r="BO13" s="152" t="str">
        <f t="shared" si="16"/>
        <v/>
      </c>
      <c r="BP13" s="152" t="str">
        <f t="shared" si="17"/>
        <v/>
      </c>
      <c r="BQ13" s="153"/>
      <c r="BR13" s="151"/>
      <c r="BS13" s="152">
        <f t="shared" si="25"/>
        <v>0</v>
      </c>
      <c r="BT13" s="152">
        <f t="shared" si="26"/>
        <v>1.3000000000000001E-8</v>
      </c>
      <c r="BU13" s="152" t="str">
        <f t="shared" si="27"/>
        <v>BC Comet Nürnberg</v>
      </c>
      <c r="BV13" s="151">
        <f t="shared" si="28"/>
        <v>114</v>
      </c>
      <c r="BW13" s="152">
        <f t="shared" si="29"/>
        <v>0</v>
      </c>
      <c r="BX13" s="152">
        <f>IF(COUNTIF(BH13:BP13,"&gt;0")&lt;Spielorte!$A$23,0,BE13/Spielorte!$A$23)</f>
        <v>0</v>
      </c>
      <c r="BY13" s="152">
        <f t="shared" si="30"/>
        <v>1.3000000000000001E-8</v>
      </c>
      <c r="BZ13" s="151">
        <f t="shared" si="18"/>
        <v>114</v>
      </c>
    </row>
    <row r="14" spans="1:78" ht="17.100000000000001" customHeight="1" x14ac:dyDescent="0.25">
      <c r="A14" s="414"/>
      <c r="B14" s="59" t="str">
        <f t="shared" si="19"/>
        <v/>
      </c>
      <c r="C14" s="60" t="str">
        <f t="shared" si="19"/>
        <v/>
      </c>
      <c r="D14" s="61" t="str">
        <f t="shared" si="19"/>
        <v/>
      </c>
      <c r="E14" s="398"/>
      <c r="F14" s="61" t="str">
        <f t="shared" si="0"/>
        <v/>
      </c>
      <c r="G14" s="398"/>
      <c r="H14" s="61" t="str">
        <f t="shared" si="1"/>
        <v/>
      </c>
      <c r="I14" s="398"/>
      <c r="J14" s="61" t="str">
        <f t="shared" si="2"/>
        <v/>
      </c>
      <c r="K14" s="398"/>
      <c r="L14" s="61" t="str">
        <f t="shared" si="3"/>
        <v/>
      </c>
      <c r="M14" s="398"/>
      <c r="N14" s="61" t="str">
        <f t="shared" si="20"/>
        <v/>
      </c>
      <c r="O14" s="398"/>
      <c r="P14" s="61" t="str">
        <f t="shared" si="4"/>
        <v/>
      </c>
      <c r="Q14" s="398"/>
      <c r="R14" s="61" t="str">
        <f t="shared" si="5"/>
        <v/>
      </c>
      <c r="S14" s="398"/>
      <c r="T14" s="61" t="str">
        <f t="shared" si="6"/>
        <v/>
      </c>
      <c r="U14" s="398"/>
      <c r="V14" s="61" t="str">
        <f t="shared" si="7"/>
        <v/>
      </c>
      <c r="W14" s="398"/>
      <c r="Z14" s="406"/>
      <c r="AA14" s="90" t="str">
        <f>IF(AB14=0,"",_xlfn.CONCAT(VLOOKUP(AB14,Starter!A:C,2,0)))</f>
        <v/>
      </c>
      <c r="AB14" s="80"/>
      <c r="AC14" s="130"/>
      <c r="AD14" s="94"/>
      <c r="AE14" s="130"/>
      <c r="AF14" s="94"/>
      <c r="AG14" s="130"/>
      <c r="AH14" s="94"/>
      <c r="AI14" s="130"/>
      <c r="AJ14" s="94"/>
      <c r="AK14" s="130"/>
      <c r="AL14" s="94"/>
      <c r="AM14" s="130"/>
      <c r="AN14" s="94"/>
      <c r="AO14" s="130"/>
      <c r="AP14" s="94"/>
      <c r="AQ14" s="130"/>
      <c r="AR14" s="94"/>
      <c r="AS14" s="130"/>
      <c r="AT14" s="94"/>
      <c r="AU14" s="95">
        <f t="shared" si="8"/>
        <v>0</v>
      </c>
      <c r="AV14" s="96"/>
      <c r="AW14" s="83"/>
      <c r="AX14" s="84"/>
      <c r="AZ14" s="47"/>
      <c r="BA14" s="149"/>
      <c r="BB14" s="150"/>
      <c r="BC14" s="151"/>
      <c r="BD14" s="154">
        <f t="shared" si="21"/>
        <v>0</v>
      </c>
      <c r="BE14" s="150">
        <f t="shared" si="22"/>
        <v>0</v>
      </c>
      <c r="BF14" s="152">
        <f t="shared" si="23"/>
        <v>0</v>
      </c>
      <c r="BG14" s="152">
        <f t="shared" si="24"/>
        <v>0</v>
      </c>
      <c r="BH14" s="152" t="str">
        <f t="shared" si="9"/>
        <v/>
      </c>
      <c r="BI14" s="152" t="str">
        <f t="shared" si="10"/>
        <v/>
      </c>
      <c r="BJ14" s="152" t="str">
        <f t="shared" si="11"/>
        <v/>
      </c>
      <c r="BK14" s="152" t="str">
        <f t="shared" si="12"/>
        <v/>
      </c>
      <c r="BL14" s="152" t="str">
        <f t="shared" si="13"/>
        <v/>
      </c>
      <c r="BM14" s="152" t="str">
        <f t="shared" si="14"/>
        <v/>
      </c>
      <c r="BN14" s="152" t="str">
        <f t="shared" si="15"/>
        <v/>
      </c>
      <c r="BO14" s="152" t="str">
        <f t="shared" si="16"/>
        <v/>
      </c>
      <c r="BP14" s="152" t="str">
        <f t="shared" si="17"/>
        <v/>
      </c>
      <c r="BQ14" s="153"/>
      <c r="BR14" s="151"/>
      <c r="BS14" s="152">
        <f t="shared" si="25"/>
        <v>0</v>
      </c>
      <c r="BT14" s="152">
        <f t="shared" si="26"/>
        <v>1.4E-8</v>
      </c>
      <c r="BU14" s="152" t="str">
        <f t="shared" si="27"/>
        <v>BC Comet Nürnberg</v>
      </c>
      <c r="BV14" s="151">
        <f t="shared" si="28"/>
        <v>113</v>
      </c>
      <c r="BW14" s="152">
        <f t="shared" si="29"/>
        <v>0</v>
      </c>
      <c r="BX14" s="152">
        <f>IF(COUNTIF(BH14:BP14,"&gt;0")&lt;Spielorte!$A$23,0,BE14/Spielorte!$A$23)</f>
        <v>0</v>
      </c>
      <c r="BY14" s="152">
        <f t="shared" si="30"/>
        <v>1.4E-8</v>
      </c>
      <c r="BZ14" s="151">
        <f t="shared" si="18"/>
        <v>113</v>
      </c>
    </row>
    <row r="15" spans="1:78" ht="17.100000000000001" customHeight="1" thickBot="1" x14ac:dyDescent="0.3">
      <c r="A15" s="415"/>
      <c r="B15" s="62" t="str">
        <f t="shared" si="19"/>
        <v/>
      </c>
      <c r="C15" s="63" t="str">
        <f t="shared" si="19"/>
        <v/>
      </c>
      <c r="D15" s="52" t="str">
        <f t="shared" si="19"/>
        <v/>
      </c>
      <c r="E15" s="399"/>
      <c r="F15" s="52" t="str">
        <f t="shared" si="0"/>
        <v/>
      </c>
      <c r="G15" s="399"/>
      <c r="H15" s="52" t="str">
        <f t="shared" si="1"/>
        <v/>
      </c>
      <c r="I15" s="399"/>
      <c r="J15" s="52" t="str">
        <f t="shared" si="2"/>
        <v/>
      </c>
      <c r="K15" s="399"/>
      <c r="L15" s="52" t="str">
        <f t="shared" si="3"/>
        <v/>
      </c>
      <c r="M15" s="399"/>
      <c r="N15" s="52" t="str">
        <f t="shared" si="20"/>
        <v/>
      </c>
      <c r="O15" s="399"/>
      <c r="P15" s="52" t="str">
        <f t="shared" si="4"/>
        <v/>
      </c>
      <c r="Q15" s="399"/>
      <c r="R15" s="52" t="str">
        <f t="shared" si="5"/>
        <v/>
      </c>
      <c r="S15" s="399"/>
      <c r="T15" s="52" t="str">
        <f t="shared" si="6"/>
        <v/>
      </c>
      <c r="U15" s="399"/>
      <c r="V15" s="52" t="str">
        <f t="shared" si="7"/>
        <v/>
      </c>
      <c r="W15" s="399"/>
      <c r="Z15" s="407"/>
      <c r="AA15" s="99" t="str">
        <f>IF(AB15=0,"",_xlfn.CONCAT(VLOOKUP(AB15,Starter!A:C,2,0)))</f>
        <v/>
      </c>
      <c r="AB15" s="82"/>
      <c r="AC15" s="133"/>
      <c r="AD15" s="100"/>
      <c r="AE15" s="133"/>
      <c r="AF15" s="100"/>
      <c r="AG15" s="133"/>
      <c r="AH15" s="100"/>
      <c r="AI15" s="133"/>
      <c r="AJ15" s="100"/>
      <c r="AK15" s="133"/>
      <c r="AL15" s="100"/>
      <c r="AM15" s="133"/>
      <c r="AN15" s="100"/>
      <c r="AO15" s="133"/>
      <c r="AP15" s="100"/>
      <c r="AQ15" s="133"/>
      <c r="AR15" s="100"/>
      <c r="AS15" s="133"/>
      <c r="AT15" s="100"/>
      <c r="AU15" s="97">
        <f t="shared" si="8"/>
        <v>0</v>
      </c>
      <c r="AV15" s="98"/>
      <c r="AW15" s="83"/>
      <c r="AX15" s="84"/>
      <c r="AZ15" s="47"/>
      <c r="BA15" s="149"/>
      <c r="BB15" s="150"/>
      <c r="BC15" s="151"/>
      <c r="BD15" s="154">
        <f t="shared" si="21"/>
        <v>0</v>
      </c>
      <c r="BE15" s="150">
        <f t="shared" si="22"/>
        <v>0</v>
      </c>
      <c r="BF15" s="152">
        <f t="shared" si="23"/>
        <v>0</v>
      </c>
      <c r="BG15" s="152">
        <f t="shared" si="24"/>
        <v>0</v>
      </c>
      <c r="BH15" s="152" t="str">
        <f t="shared" si="9"/>
        <v/>
      </c>
      <c r="BI15" s="152" t="str">
        <f t="shared" si="10"/>
        <v/>
      </c>
      <c r="BJ15" s="152" t="str">
        <f t="shared" si="11"/>
        <v/>
      </c>
      <c r="BK15" s="152" t="str">
        <f t="shared" si="12"/>
        <v/>
      </c>
      <c r="BL15" s="152" t="str">
        <f t="shared" si="13"/>
        <v/>
      </c>
      <c r="BM15" s="152" t="str">
        <f t="shared" si="14"/>
        <v/>
      </c>
      <c r="BN15" s="152" t="str">
        <f t="shared" si="15"/>
        <v/>
      </c>
      <c r="BO15" s="152" t="str">
        <f t="shared" si="16"/>
        <v/>
      </c>
      <c r="BP15" s="152" t="str">
        <f t="shared" si="17"/>
        <v/>
      </c>
      <c r="BQ15" s="153"/>
      <c r="BR15" s="151"/>
      <c r="BS15" s="152">
        <f t="shared" si="25"/>
        <v>0</v>
      </c>
      <c r="BT15" s="152">
        <f t="shared" si="26"/>
        <v>1.4999999999999999E-8</v>
      </c>
      <c r="BU15" s="152" t="str">
        <f t="shared" si="27"/>
        <v>BC Comet Nürnberg</v>
      </c>
      <c r="BV15" s="151">
        <f t="shared" si="28"/>
        <v>112</v>
      </c>
      <c r="BW15" s="152">
        <f t="shared" si="29"/>
        <v>0</v>
      </c>
      <c r="BX15" s="152">
        <f>IF(COUNTIF(BH15:BP15,"&gt;0")&lt;Spielorte!$A$23,0,BE15/Spielorte!$A$23)</f>
        <v>0</v>
      </c>
      <c r="BY15" s="152">
        <f t="shared" si="30"/>
        <v>1.4999999999999999E-8</v>
      </c>
      <c r="BZ15" s="151">
        <f t="shared" si="18"/>
        <v>112</v>
      </c>
    </row>
    <row r="16" spans="1:78" ht="17.100000000000001" customHeight="1" x14ac:dyDescent="0.25">
      <c r="A16" s="413" t="s">
        <v>11</v>
      </c>
      <c r="B16" s="56" t="str">
        <f>IF(AA16=0,"",AA16)</f>
        <v/>
      </c>
      <c r="C16" s="57" t="str">
        <f t="shared" si="19"/>
        <v/>
      </c>
      <c r="D16" s="58" t="str">
        <f t="shared" si="19"/>
        <v/>
      </c>
      <c r="E16" s="397">
        <f>IF(AD16="","",AD16)</f>
        <v>0</v>
      </c>
      <c r="F16" s="58" t="str">
        <f t="shared" si="0"/>
        <v/>
      </c>
      <c r="G16" s="397">
        <f>IF(AF16="","",AF16)</f>
        <v>0</v>
      </c>
      <c r="H16" s="58" t="str">
        <f t="shared" si="1"/>
        <v/>
      </c>
      <c r="I16" s="397">
        <f>IF(AH16="","",AH16)</f>
        <v>0</v>
      </c>
      <c r="J16" s="58" t="str">
        <f t="shared" si="2"/>
        <v/>
      </c>
      <c r="K16" s="397">
        <f>IF(AJ16="","",AJ16)</f>
        <v>0</v>
      </c>
      <c r="L16" s="58" t="str">
        <f t="shared" si="3"/>
        <v/>
      </c>
      <c r="M16" s="397">
        <f>IF(AL16="","",AL16)</f>
        <v>0</v>
      </c>
      <c r="N16" s="58" t="str">
        <f t="shared" si="20"/>
        <v/>
      </c>
      <c r="O16" s="397">
        <f>IF(AN16="","",AN16)</f>
        <v>0</v>
      </c>
      <c r="P16" s="58" t="str">
        <f t="shared" si="4"/>
        <v/>
      </c>
      <c r="Q16" s="397">
        <f>IF(AP16="","",AP16)</f>
        <v>0</v>
      </c>
      <c r="R16" s="58" t="str">
        <f t="shared" si="5"/>
        <v/>
      </c>
      <c r="S16" s="397">
        <f>IF(AR16="","",AR16)</f>
        <v>0</v>
      </c>
      <c r="T16" s="58" t="str">
        <f t="shared" si="6"/>
        <v/>
      </c>
      <c r="U16" s="397">
        <f>IF(AT16="","",AT16)</f>
        <v>0</v>
      </c>
      <c r="V16" s="58" t="str">
        <f t="shared" si="7"/>
        <v/>
      </c>
      <c r="W16" s="397">
        <f>IF(AV16="","",AV16)</f>
        <v>0</v>
      </c>
      <c r="Z16" s="405" t="s">
        <v>11</v>
      </c>
      <c r="AA16" s="90" t="str">
        <f>IF(AB16=0,"",_xlfn.CONCAT(VLOOKUP(AB16,Starter!A:C,2,0)))</f>
        <v/>
      </c>
      <c r="AB16" s="81"/>
      <c r="AC16" s="132"/>
      <c r="AD16" s="91">
        <f>IF(SUM(AC16:AC18)+AC28=0,0,IF(SUM(ABS(AC16),ABS(AC17),ABS(AC18))=AC28,0.5,IF(SUM(ABS(AC16),ABS(AC17),ABS(AC18))&gt;AC28,1,0)))</f>
        <v>0</v>
      </c>
      <c r="AE16" s="132"/>
      <c r="AF16" s="91">
        <f>IF(SUM(AE16:AE18)+AE28=0,0,IF(SUM(ABS(AE16),ABS(AE17),ABS(AE18))=AE28,0.5,IF(SUM(ABS(AE16),ABS(AE17),ABS(AE18))&gt;AE28,1,0)))</f>
        <v>0</v>
      </c>
      <c r="AG16" s="132"/>
      <c r="AH16" s="91">
        <f>IF(SUM(AG16:AG18)+AG28=0,0,IF(SUM(ABS(AG16),ABS(AG17),ABS(AG18))=AG28,0.5,IF(SUM(ABS(AG16),ABS(AG17),ABS(AG18))&gt;AG28,1,0)))</f>
        <v>0</v>
      </c>
      <c r="AI16" s="132"/>
      <c r="AJ16" s="91">
        <f>IF(SUM(AI16:AI18)+AI28=0,0,IF(SUM(ABS(AI16),ABS(AI17),ABS(AI18))=AI28,0.5,IF(SUM(ABS(AI16),ABS(AI17),ABS(AI18))&gt;AI28,1,0)))</f>
        <v>0</v>
      </c>
      <c r="AK16" s="132"/>
      <c r="AL16" s="91">
        <f>IF(SUM(AK16:AK18)+AK28=0,0,IF(SUM(ABS(AK16),ABS(AK17),ABS(AK18))=AK28,0.5,IF(SUM(ABS(AK16),ABS(AK17),ABS(AK18))&gt;AK28,1,0)))</f>
        <v>0</v>
      </c>
      <c r="AM16" s="132"/>
      <c r="AN16" s="91">
        <f>IF(SUM(AM16:AM18)+AM28=0,0,IF(SUM(ABS(AM16),ABS(AM17),ABS(AM18))=AM28,0.5,IF(SUM(ABS(AM16),ABS(AM17),ABS(AM18))&gt;AM28,1,0)))</f>
        <v>0</v>
      </c>
      <c r="AO16" s="132"/>
      <c r="AP16" s="91">
        <f>IF(SUM(AO16:AO18)+AO28=0,0,IF(SUM(ABS(AO16),ABS(AO17),ABS(AO18))=AO28,0.5,IF(SUM(ABS(AO16),ABS(AO17),ABS(AO18))&gt;AO28,1,0)))</f>
        <v>0</v>
      </c>
      <c r="AQ16" s="132"/>
      <c r="AR16" s="91">
        <f>IF(SUM(AQ16:AQ18)+AQ28=0,0,IF(SUM(ABS(AQ16),ABS(AQ17),ABS(AQ18))=AQ28,0.5,IF(SUM(ABS(AQ16),ABS(AQ17),ABS(AQ18))&gt;AQ28,1,0)))</f>
        <v>0</v>
      </c>
      <c r="AS16" s="132"/>
      <c r="AT16" s="91">
        <f>IF(SUM(AS16:AS18)+AS28=0,0,IF(SUM(ABS(AS16),ABS(AS17),ABS(AS18))=AS28,0.5,IF(SUM(ABS(AS16),ABS(AS17),ABS(AS18))&gt;AS28,1,0)))</f>
        <v>0</v>
      </c>
      <c r="AU16" s="92">
        <f t="shared" si="8"/>
        <v>0</v>
      </c>
      <c r="AV16" s="93">
        <f>SUM(AD16+AF16+AH16+AJ16+AL16+AN16+AP16+AR16+AT16)</f>
        <v>0</v>
      </c>
      <c r="AW16" s="83"/>
      <c r="AX16" s="84"/>
      <c r="AZ16" s="47"/>
      <c r="BA16" s="149"/>
      <c r="BB16" s="150"/>
      <c r="BC16" s="151"/>
      <c r="BD16" s="154">
        <f t="shared" si="21"/>
        <v>0</v>
      </c>
      <c r="BE16" s="150">
        <f t="shared" si="22"/>
        <v>0</v>
      </c>
      <c r="BF16" s="152">
        <f t="shared" si="23"/>
        <v>0</v>
      </c>
      <c r="BG16" s="152">
        <f t="shared" si="24"/>
        <v>0</v>
      </c>
      <c r="BH16" s="152" t="str">
        <f t="shared" si="9"/>
        <v/>
      </c>
      <c r="BI16" s="152" t="str">
        <f t="shared" si="10"/>
        <v/>
      </c>
      <c r="BJ16" s="152" t="str">
        <f t="shared" si="11"/>
        <v/>
      </c>
      <c r="BK16" s="152" t="str">
        <f t="shared" si="12"/>
        <v/>
      </c>
      <c r="BL16" s="152" t="str">
        <f t="shared" si="13"/>
        <v/>
      </c>
      <c r="BM16" s="152" t="str">
        <f t="shared" si="14"/>
        <v/>
      </c>
      <c r="BN16" s="152" t="str">
        <f t="shared" si="15"/>
        <v/>
      </c>
      <c r="BO16" s="152" t="str">
        <f t="shared" si="16"/>
        <v/>
      </c>
      <c r="BP16" s="152" t="str">
        <f t="shared" si="17"/>
        <v/>
      </c>
      <c r="BQ16" s="153"/>
      <c r="BR16" s="151"/>
      <c r="BS16" s="152">
        <f t="shared" si="25"/>
        <v>0</v>
      </c>
      <c r="BT16" s="152">
        <f t="shared" si="26"/>
        <v>1.6000000000000001E-8</v>
      </c>
      <c r="BU16" s="152" t="str">
        <f t="shared" si="27"/>
        <v>BC Comet Nürnberg</v>
      </c>
      <c r="BV16" s="151">
        <f t="shared" si="28"/>
        <v>111</v>
      </c>
      <c r="BW16" s="152">
        <f t="shared" si="29"/>
        <v>0</v>
      </c>
      <c r="BX16" s="152">
        <f>IF(COUNTIF(BH16:BP16,"&gt;0")&lt;Spielorte!$A$23,0,BE16/Spielorte!$A$23)</f>
        <v>0</v>
      </c>
      <c r="BY16" s="152">
        <f t="shared" si="30"/>
        <v>1.6000000000000001E-8</v>
      </c>
      <c r="BZ16" s="151">
        <f t="shared" si="18"/>
        <v>111</v>
      </c>
    </row>
    <row r="17" spans="1:78" ht="17.100000000000001" customHeight="1" x14ac:dyDescent="0.25">
      <c r="A17" s="414"/>
      <c r="B17" s="59" t="str">
        <f>IF(AA17=0,"",AA17)</f>
        <v/>
      </c>
      <c r="C17" s="60" t="str">
        <f t="shared" si="19"/>
        <v/>
      </c>
      <c r="D17" s="61" t="str">
        <f t="shared" si="19"/>
        <v/>
      </c>
      <c r="E17" s="398"/>
      <c r="F17" s="61" t="str">
        <f t="shared" si="0"/>
        <v/>
      </c>
      <c r="G17" s="398"/>
      <c r="H17" s="61" t="str">
        <f t="shared" si="1"/>
        <v/>
      </c>
      <c r="I17" s="398"/>
      <c r="J17" s="61" t="str">
        <f t="shared" si="2"/>
        <v/>
      </c>
      <c r="K17" s="398"/>
      <c r="L17" s="61" t="str">
        <f t="shared" si="3"/>
        <v/>
      </c>
      <c r="M17" s="398"/>
      <c r="N17" s="61" t="str">
        <f t="shared" si="20"/>
        <v/>
      </c>
      <c r="O17" s="398"/>
      <c r="P17" s="61" t="str">
        <f t="shared" si="4"/>
        <v/>
      </c>
      <c r="Q17" s="398"/>
      <c r="R17" s="61" t="str">
        <f t="shared" si="5"/>
        <v/>
      </c>
      <c r="S17" s="398"/>
      <c r="T17" s="61" t="str">
        <f t="shared" si="6"/>
        <v/>
      </c>
      <c r="U17" s="398"/>
      <c r="V17" s="61" t="str">
        <f t="shared" si="7"/>
        <v/>
      </c>
      <c r="W17" s="398"/>
      <c r="Z17" s="406"/>
      <c r="AA17" s="90" t="str">
        <f>IF(AB17=0,"",_xlfn.CONCAT(VLOOKUP(AB17,Starter!A:C,2,0)))</f>
        <v/>
      </c>
      <c r="AB17" s="80"/>
      <c r="AC17" s="130"/>
      <c r="AD17" s="94"/>
      <c r="AE17" s="130"/>
      <c r="AF17" s="94"/>
      <c r="AG17" s="130"/>
      <c r="AH17" s="94"/>
      <c r="AI17" s="130"/>
      <c r="AJ17" s="94"/>
      <c r="AK17" s="130"/>
      <c r="AL17" s="94"/>
      <c r="AM17" s="130"/>
      <c r="AN17" s="94"/>
      <c r="AO17" s="130"/>
      <c r="AP17" s="94"/>
      <c r="AQ17" s="130"/>
      <c r="AR17" s="94"/>
      <c r="AS17" s="130"/>
      <c r="AT17" s="94"/>
      <c r="AU17" s="95">
        <f t="shared" si="8"/>
        <v>0</v>
      </c>
      <c r="AV17" s="96"/>
      <c r="AW17" s="83"/>
      <c r="AX17" s="84"/>
      <c r="AZ17" s="47"/>
      <c r="BA17" s="149"/>
      <c r="BB17" s="150"/>
      <c r="BC17" s="151"/>
      <c r="BD17" s="154">
        <f t="shared" si="21"/>
        <v>0</v>
      </c>
      <c r="BE17" s="150">
        <f t="shared" si="22"/>
        <v>0</v>
      </c>
      <c r="BF17" s="152">
        <f t="shared" si="23"/>
        <v>0</v>
      </c>
      <c r="BG17" s="152">
        <f t="shared" si="24"/>
        <v>0</v>
      </c>
      <c r="BH17" s="152" t="str">
        <f t="shared" si="9"/>
        <v/>
      </c>
      <c r="BI17" s="152" t="str">
        <f t="shared" si="10"/>
        <v/>
      </c>
      <c r="BJ17" s="152" t="str">
        <f t="shared" si="11"/>
        <v/>
      </c>
      <c r="BK17" s="152" t="str">
        <f t="shared" si="12"/>
        <v/>
      </c>
      <c r="BL17" s="152" t="str">
        <f t="shared" si="13"/>
        <v/>
      </c>
      <c r="BM17" s="152" t="str">
        <f t="shared" si="14"/>
        <v/>
      </c>
      <c r="BN17" s="152" t="str">
        <f t="shared" si="15"/>
        <v/>
      </c>
      <c r="BO17" s="152" t="str">
        <f t="shared" si="16"/>
        <v/>
      </c>
      <c r="BP17" s="152" t="str">
        <f t="shared" si="17"/>
        <v/>
      </c>
      <c r="BQ17" s="153"/>
      <c r="BR17" s="151"/>
      <c r="BS17" s="152">
        <f t="shared" si="25"/>
        <v>0</v>
      </c>
      <c r="BT17" s="152">
        <f t="shared" si="26"/>
        <v>1.7E-8</v>
      </c>
      <c r="BU17" s="152" t="str">
        <f t="shared" si="27"/>
        <v>BC Comet Nürnberg</v>
      </c>
      <c r="BV17" s="151">
        <f t="shared" si="28"/>
        <v>110</v>
      </c>
      <c r="BW17" s="152">
        <f t="shared" si="29"/>
        <v>0</v>
      </c>
      <c r="BX17" s="152">
        <f>IF(COUNTIF(BH17:BP17,"&gt;0")&lt;Spielorte!$A$23,0,BE17/Spielorte!$A$23)</f>
        <v>0</v>
      </c>
      <c r="BY17" s="152">
        <f t="shared" si="30"/>
        <v>1.7E-8</v>
      </c>
      <c r="BZ17" s="151">
        <f t="shared" si="18"/>
        <v>110</v>
      </c>
    </row>
    <row r="18" spans="1:78" ht="17.100000000000001" customHeight="1" thickBot="1" x14ac:dyDescent="0.3">
      <c r="A18" s="415"/>
      <c r="B18" s="62" t="str">
        <f>IF(AA18=0,"",AA18)</f>
        <v/>
      </c>
      <c r="C18" s="63" t="str">
        <f t="shared" si="19"/>
        <v/>
      </c>
      <c r="D18" s="52" t="str">
        <f t="shared" si="19"/>
        <v/>
      </c>
      <c r="E18" s="399"/>
      <c r="F18" s="52" t="str">
        <f t="shared" si="0"/>
        <v/>
      </c>
      <c r="G18" s="399"/>
      <c r="H18" s="52" t="str">
        <f t="shared" si="1"/>
        <v/>
      </c>
      <c r="I18" s="399"/>
      <c r="J18" s="52" t="str">
        <f t="shared" si="2"/>
        <v/>
      </c>
      <c r="K18" s="399"/>
      <c r="L18" s="52" t="str">
        <f t="shared" si="3"/>
        <v/>
      </c>
      <c r="M18" s="399"/>
      <c r="N18" s="52" t="str">
        <f t="shared" si="20"/>
        <v/>
      </c>
      <c r="O18" s="399"/>
      <c r="P18" s="52" t="str">
        <f t="shared" si="4"/>
        <v/>
      </c>
      <c r="Q18" s="399"/>
      <c r="R18" s="52" t="str">
        <f t="shared" si="5"/>
        <v/>
      </c>
      <c r="S18" s="399"/>
      <c r="T18" s="52" t="str">
        <f t="shared" si="6"/>
        <v/>
      </c>
      <c r="U18" s="399"/>
      <c r="V18" s="52" t="str">
        <f t="shared" si="7"/>
        <v/>
      </c>
      <c r="W18" s="399"/>
      <c r="Z18" s="407"/>
      <c r="AA18" s="90" t="str">
        <f>IF(AB18=0,"",_xlfn.CONCAT(VLOOKUP(AB18,Starter!A:C,2,0)))</f>
        <v/>
      </c>
      <c r="AB18" s="82"/>
      <c r="AC18" s="133"/>
      <c r="AD18" s="100"/>
      <c r="AE18" s="133"/>
      <c r="AF18" s="100"/>
      <c r="AG18" s="133"/>
      <c r="AH18" s="100"/>
      <c r="AI18" s="133"/>
      <c r="AJ18" s="100"/>
      <c r="AK18" s="133"/>
      <c r="AL18" s="100"/>
      <c r="AM18" s="133"/>
      <c r="AN18" s="100"/>
      <c r="AO18" s="133"/>
      <c r="AP18" s="100"/>
      <c r="AQ18" s="133"/>
      <c r="AR18" s="100"/>
      <c r="AS18" s="133"/>
      <c r="AT18" s="100"/>
      <c r="AU18" s="97">
        <f t="shared" si="8"/>
        <v>0</v>
      </c>
      <c r="AV18" s="98"/>
      <c r="AW18" s="83"/>
      <c r="AX18" s="84"/>
      <c r="AZ18" s="47"/>
      <c r="BA18" s="149"/>
      <c r="BB18" s="150"/>
      <c r="BC18" s="151"/>
      <c r="BD18" s="154">
        <f t="shared" si="21"/>
        <v>0</v>
      </c>
      <c r="BE18" s="150">
        <f t="shared" si="22"/>
        <v>0</v>
      </c>
      <c r="BF18" s="152">
        <f t="shared" si="23"/>
        <v>0</v>
      </c>
      <c r="BG18" s="152">
        <f t="shared" si="24"/>
        <v>0</v>
      </c>
      <c r="BH18" s="152" t="str">
        <f t="shared" si="9"/>
        <v/>
      </c>
      <c r="BI18" s="152" t="str">
        <f t="shared" si="10"/>
        <v/>
      </c>
      <c r="BJ18" s="152" t="str">
        <f t="shared" si="11"/>
        <v/>
      </c>
      <c r="BK18" s="152" t="str">
        <f t="shared" si="12"/>
        <v/>
      </c>
      <c r="BL18" s="152" t="str">
        <f t="shared" si="13"/>
        <v/>
      </c>
      <c r="BM18" s="152" t="str">
        <f t="shared" si="14"/>
        <v/>
      </c>
      <c r="BN18" s="152" t="str">
        <f t="shared" si="15"/>
        <v/>
      </c>
      <c r="BO18" s="152" t="str">
        <f t="shared" si="16"/>
        <v/>
      </c>
      <c r="BP18" s="152" t="str">
        <f t="shared" si="17"/>
        <v/>
      </c>
      <c r="BQ18" s="153"/>
      <c r="BR18" s="151"/>
      <c r="BS18" s="152">
        <f t="shared" si="25"/>
        <v>0</v>
      </c>
      <c r="BT18" s="152">
        <f t="shared" si="26"/>
        <v>1.7999999999999999E-8</v>
      </c>
      <c r="BU18" s="152" t="str">
        <f t="shared" si="27"/>
        <v>BC Comet Nürnberg</v>
      </c>
      <c r="BV18" s="151">
        <f t="shared" si="28"/>
        <v>109</v>
      </c>
      <c r="BW18" s="152">
        <f t="shared" si="29"/>
        <v>0</v>
      </c>
      <c r="BX18" s="152">
        <f>IF(COUNTIF(BH18:BP18,"&gt;0")&lt;Spielorte!$A$23,0,BE18/Spielorte!$A$23)</f>
        <v>0</v>
      </c>
      <c r="BY18" s="152">
        <f t="shared" si="30"/>
        <v>1.7999999999999999E-8</v>
      </c>
      <c r="BZ18" s="151">
        <f t="shared" si="18"/>
        <v>109</v>
      </c>
    </row>
    <row r="19" spans="1:78" ht="27.75" customHeight="1" thickBot="1" x14ac:dyDescent="0.3">
      <c r="B19" s="64" t="str">
        <f>IF(AA19=0,"",AA19)</f>
        <v>Gesamt</v>
      </c>
      <c r="C19" s="65" t="str">
        <f t="shared" si="19"/>
        <v/>
      </c>
      <c r="D19" s="66" t="str">
        <f t="shared" si="19"/>
        <v/>
      </c>
      <c r="E19" s="67">
        <f>IF(AD19="","",AD19)</f>
        <v>0</v>
      </c>
      <c r="F19" s="66" t="str">
        <f t="shared" si="0"/>
        <v/>
      </c>
      <c r="G19" s="67">
        <f>IF(AF19="","",AF19)</f>
        <v>0</v>
      </c>
      <c r="H19" s="66" t="str">
        <f t="shared" si="1"/>
        <v/>
      </c>
      <c r="I19" s="67">
        <f>IF(AH19="","",AH19)</f>
        <v>0</v>
      </c>
      <c r="J19" s="66" t="str">
        <f t="shared" si="2"/>
        <v/>
      </c>
      <c r="K19" s="67">
        <f>IF(AJ19="","",AJ19)</f>
        <v>0</v>
      </c>
      <c r="L19" s="66" t="str">
        <f t="shared" si="3"/>
        <v/>
      </c>
      <c r="M19" s="67">
        <f>IF(AL19="","",AL19)</f>
        <v>0</v>
      </c>
      <c r="N19" s="66" t="str">
        <f t="shared" si="20"/>
        <v/>
      </c>
      <c r="O19" s="67">
        <f>IF(AN19="","",AN19)</f>
        <v>0</v>
      </c>
      <c r="P19" s="66" t="str">
        <f t="shared" si="4"/>
        <v/>
      </c>
      <c r="Q19" s="67">
        <f>IF(AP19="","",AP19)</f>
        <v>0</v>
      </c>
      <c r="R19" s="66" t="str">
        <f t="shared" si="5"/>
        <v/>
      </c>
      <c r="S19" s="67">
        <f>IF(AR19="","",AR19)</f>
        <v>0</v>
      </c>
      <c r="T19" s="66" t="str">
        <f t="shared" si="6"/>
        <v/>
      </c>
      <c r="U19" s="67">
        <f>IF(AT19="","",AT19)</f>
        <v>0</v>
      </c>
      <c r="V19" s="66" t="str">
        <f t="shared" si="7"/>
        <v/>
      </c>
      <c r="W19" s="67">
        <f>IF(AV19="","",AV19)</f>
        <v>0</v>
      </c>
      <c r="AA19" s="64" t="s">
        <v>960</v>
      </c>
      <c r="AB19" s="101"/>
      <c r="AC19" s="148">
        <f>ABS(SUM(AC7:AC9))+ABS(SUM(AC10:AC12))+ABS(SUM(AC13:AC15))+ABS(SUM(AC16:AC18))</f>
        <v>0</v>
      </c>
      <c r="AD19" s="102">
        <f>IF(AC19+AC29=0,0,IF(AC19=AC29,1.5,IF(AC19&gt;AC29,3,0)))</f>
        <v>0</v>
      </c>
      <c r="AE19" s="148">
        <f>ABS(SUM(AE7:AE9))+ABS(SUM(AE10:AE12))+ABS(SUM(AE13:AE15))+ABS(SUM(AE16:AE18))</f>
        <v>0</v>
      </c>
      <c r="AF19" s="102">
        <f>IF(AE19+AE29=0,0,IF(AE19=AE29,1.5,IF(AE19&gt;AE29,3,0)))</f>
        <v>0</v>
      </c>
      <c r="AG19" s="148">
        <f>ABS(SUM(AG7:AG9))+ABS(SUM(AG10:AG12))+ABS(SUM(AG13:AG15))+ABS(SUM(AG16:AG18))</f>
        <v>0</v>
      </c>
      <c r="AH19" s="102">
        <f>IF(AG19+AG29=0,0,IF(AG19=AG29,1.5,IF(AG19&gt;AG29,3,0)))</f>
        <v>0</v>
      </c>
      <c r="AI19" s="148">
        <f>ABS(SUM(AI7:AI9))+ABS(SUM(AI10:AI12))+ABS(SUM(AI13:AI15))+ABS(SUM(AI16:AI18))</f>
        <v>0</v>
      </c>
      <c r="AJ19" s="102">
        <f>IF(AI19+AI29=0,0,IF(AI19=AI29,1.5,IF(AI19&gt;AI29,3,0)))</f>
        <v>0</v>
      </c>
      <c r="AK19" s="148">
        <f>ABS(SUM(AK7:AK9))+ABS(SUM(AK10:AK12))+ABS(SUM(AK13:AK15))+ABS(SUM(AK16:AK18))</f>
        <v>0</v>
      </c>
      <c r="AL19" s="102">
        <f>IF(AK19+AK29=0,0,IF(AK19=AK29,1.5,IF(AK19&gt;AK29,3,0)))</f>
        <v>0</v>
      </c>
      <c r="AM19" s="148">
        <f>ABS(SUM(AM7:AM9))+ABS(SUM(AM10:AM12))+ABS(SUM(AM13:AM15))+ABS(SUM(AM16:AM18))</f>
        <v>0</v>
      </c>
      <c r="AN19" s="102">
        <f>IF(AM19+AM29=0,0,IF(AM19=AM29,1.5,IF(AM19&gt;AM29,3,0)))</f>
        <v>0</v>
      </c>
      <c r="AO19" s="148">
        <f>ABS(SUM(AO7:AO9))+ABS(SUM(AO10:AO12))+ABS(SUM(AO13:AO15))+ABS(SUM(AO16:AO18))</f>
        <v>0</v>
      </c>
      <c r="AP19" s="102">
        <f>IF(AO19+AO29=0,0,IF(AO19=AO29,1.5,IF(AO19&gt;AO29,3,0)))</f>
        <v>0</v>
      </c>
      <c r="AQ19" s="148">
        <f>ABS(SUM(AQ7:AQ9))+ABS(SUM(AQ10:AQ12))+ABS(SUM(AQ13:AQ15))+ABS(SUM(AQ16:AQ18))</f>
        <v>0</v>
      </c>
      <c r="AR19" s="102">
        <f>IF(AQ19+AQ29=0,0,IF(AQ19=AQ29,1.5,IF(AQ19&gt;AQ29,3,0)))</f>
        <v>0</v>
      </c>
      <c r="AS19" s="148">
        <f>ABS(SUM(AS7:AS9))+ABS(SUM(AS10:AS12))+ABS(SUM(AS13:AS15))+ABS(SUM(AS16:AS18))</f>
        <v>0</v>
      </c>
      <c r="AT19" s="102">
        <f>IF(AS19+AS29=0,0,IF(AS19=AS29,1.5,IF(AS19&gt;AS29,3,0)))</f>
        <v>0</v>
      </c>
      <c r="AU19" s="103">
        <f>SUM(AC19+AE19+AG19+AI19+AK19+AM19+AO19+AQ19+AS19)</f>
        <v>0</v>
      </c>
      <c r="AV19" s="104">
        <f>SUM(AD19+AF19+AH19+AJ19+AL19+AN19+AP19+AR19+AT19)</f>
        <v>0</v>
      </c>
      <c r="AW19" s="83"/>
      <c r="AX19" s="84"/>
      <c r="BA19" s="149"/>
      <c r="BB19" s="150"/>
      <c r="BC19" s="151"/>
      <c r="BQ19" s="153"/>
      <c r="BR19" s="151"/>
      <c r="BV19" s="151"/>
      <c r="BZ19" s="151"/>
    </row>
    <row r="20" spans="1:78" ht="24" customHeight="1" thickBot="1" x14ac:dyDescent="0.3">
      <c r="B20" s="68" t="str">
        <f>IF(AA20=0,"",AA20)</f>
        <v>Gesamt - Punkte</v>
      </c>
      <c r="C20" s="69" t="str">
        <f t="shared" si="19"/>
        <v/>
      </c>
      <c r="D20" s="69" t="str">
        <f t="shared" si="19"/>
        <v/>
      </c>
      <c r="E20" s="70">
        <f>IF(AD20="","",AD20)</f>
        <v>0</v>
      </c>
      <c r="F20" s="69" t="str">
        <f t="shared" si="0"/>
        <v/>
      </c>
      <c r="G20" s="70">
        <f>IF(AF20="","",AF20)</f>
        <v>0</v>
      </c>
      <c r="H20" s="69" t="str">
        <f t="shared" si="1"/>
        <v/>
      </c>
      <c r="I20" s="70">
        <f>IF(AH20="","",AH20)</f>
        <v>0</v>
      </c>
      <c r="J20" s="69" t="str">
        <f t="shared" si="2"/>
        <v/>
      </c>
      <c r="K20" s="70">
        <f>IF(AJ20="","",AJ20)</f>
        <v>0</v>
      </c>
      <c r="L20" s="69" t="str">
        <f t="shared" si="3"/>
        <v/>
      </c>
      <c r="M20" s="70">
        <f>IF(AL20="","",AL20)</f>
        <v>0</v>
      </c>
      <c r="N20" s="69" t="str">
        <f t="shared" si="20"/>
        <v/>
      </c>
      <c r="O20" s="70">
        <f>IF(AN20="","",AN20)</f>
        <v>0</v>
      </c>
      <c r="P20" s="69" t="str">
        <f t="shared" si="4"/>
        <v/>
      </c>
      <c r="Q20" s="70">
        <f>IF(AP20="","",AP20)</f>
        <v>0</v>
      </c>
      <c r="R20" s="69" t="str">
        <f t="shared" si="5"/>
        <v/>
      </c>
      <c r="S20" s="70">
        <f>IF(AR20="","",AR20)</f>
        <v>0</v>
      </c>
      <c r="T20" s="69" t="str">
        <f t="shared" si="6"/>
        <v/>
      </c>
      <c r="U20" s="70">
        <f>IF(AT20="","",AT20)</f>
        <v>0</v>
      </c>
      <c r="V20" s="69" t="str">
        <f t="shared" si="7"/>
        <v/>
      </c>
      <c r="W20" s="70">
        <f>IF(AV20="","",AV20)</f>
        <v>0</v>
      </c>
      <c r="AA20" s="68" t="s">
        <v>975</v>
      </c>
      <c r="AB20" s="69"/>
      <c r="AC20" s="69"/>
      <c r="AD20" s="105">
        <f>SUM(AD7:AD19)</f>
        <v>0</v>
      </c>
      <c r="AE20" s="69"/>
      <c r="AF20" s="105">
        <f>SUM(AF7:AF19)</f>
        <v>0</v>
      </c>
      <c r="AG20" s="69"/>
      <c r="AH20" s="105">
        <f>SUM(AH7:AH19)</f>
        <v>0</v>
      </c>
      <c r="AI20" s="69"/>
      <c r="AJ20" s="105">
        <f>SUM(AJ7:AJ19)</f>
        <v>0</v>
      </c>
      <c r="AK20" s="69"/>
      <c r="AL20" s="105">
        <f>SUM(AL7:AL19)</f>
        <v>0</v>
      </c>
      <c r="AM20" s="69"/>
      <c r="AN20" s="105">
        <f>SUM(AN7:AN19)</f>
        <v>0</v>
      </c>
      <c r="AO20" s="69"/>
      <c r="AP20" s="105">
        <f>SUM(AP7:AP19)</f>
        <v>0</v>
      </c>
      <c r="AQ20" s="69"/>
      <c r="AR20" s="105">
        <f>SUM(AR7:AR19)</f>
        <v>0</v>
      </c>
      <c r="AS20" s="69"/>
      <c r="AT20" s="105">
        <f>SUM(AT7:AT19)</f>
        <v>0</v>
      </c>
      <c r="AU20" s="69"/>
      <c r="AV20" s="106">
        <f>SUM(AV7:AV19)</f>
        <v>0</v>
      </c>
      <c r="AW20" s="83"/>
      <c r="AX20" s="84"/>
      <c r="BA20" s="149">
        <f>+AV20</f>
        <v>0</v>
      </c>
      <c r="BB20" s="150">
        <f>+AU19</f>
        <v>0</v>
      </c>
      <c r="BC20" s="151">
        <f>+AA2</f>
        <v>1</v>
      </c>
      <c r="BF20" s="152">
        <f>SUM(BF1:BF19)</f>
        <v>0</v>
      </c>
      <c r="BQ20" s="149">
        <f>+BB20/1000000+BA20</f>
        <v>0</v>
      </c>
      <c r="BR20" s="151">
        <f>RANK(BQ20,BQ:BQ)</f>
        <v>1</v>
      </c>
      <c r="BV20" s="151"/>
      <c r="BZ20" s="151"/>
    </row>
    <row r="21" spans="1:78" ht="11.25" customHeight="1" x14ac:dyDescent="0.25">
      <c r="B21" s="69"/>
      <c r="C21" s="69"/>
      <c r="D21" s="69"/>
      <c r="E21" s="1"/>
      <c r="F21" s="69"/>
      <c r="G21" s="1"/>
      <c r="H21" s="69"/>
      <c r="I21" s="1"/>
      <c r="J21" s="69"/>
      <c r="K21" s="1"/>
      <c r="L21" s="69"/>
      <c r="M21" s="1"/>
      <c r="N21" s="69"/>
      <c r="O21" s="1"/>
      <c r="P21" s="69"/>
      <c r="Q21" s="1"/>
      <c r="R21" s="69"/>
      <c r="S21" s="1"/>
      <c r="T21" s="69"/>
      <c r="U21" s="1"/>
      <c r="V21" s="69"/>
      <c r="W21" s="1"/>
      <c r="AA21" s="69"/>
      <c r="AB21" s="69"/>
      <c r="AC21" s="69"/>
      <c r="AD21" s="1"/>
      <c r="AE21" s="69"/>
      <c r="AF21" s="1"/>
      <c r="AG21" s="69"/>
      <c r="AH21" s="1"/>
      <c r="AI21" s="69"/>
      <c r="AJ21" s="1"/>
      <c r="AK21" s="69"/>
      <c r="AL21" s="1"/>
      <c r="AM21" s="69"/>
      <c r="AN21" s="1"/>
      <c r="AO21" s="69"/>
      <c r="AP21" s="1"/>
      <c r="AQ21" s="69"/>
      <c r="AR21" s="1"/>
      <c r="AS21" s="69"/>
      <c r="AT21" s="1"/>
      <c r="AU21" s="69"/>
      <c r="AV21" s="1"/>
      <c r="AW21" s="83"/>
      <c r="AX21" s="84"/>
      <c r="BA21" s="149"/>
      <c r="BB21" s="150"/>
      <c r="BC21" s="151"/>
      <c r="BQ21" s="153"/>
      <c r="BR21" s="151"/>
      <c r="BV21" s="151"/>
      <c r="BZ21" s="151"/>
    </row>
    <row r="22" spans="1:78" ht="12.75" customHeight="1" x14ac:dyDescent="0.25">
      <c r="B22" s="71" t="str">
        <f t="shared" ref="B22:K24" si="31">IF(AA22=0,"",AA22)</f>
        <v>Gegner-Nr.:</v>
      </c>
      <c r="C22" s="72" t="str">
        <f t="shared" si="31"/>
        <v>&gt;&gt;&gt;&gt;</v>
      </c>
      <c r="D22" s="396">
        <f t="shared" si="31"/>
        <v>2</v>
      </c>
      <c r="E22" s="396" t="str">
        <f t="shared" si="31"/>
        <v/>
      </c>
      <c r="F22" s="396">
        <f t="shared" si="31"/>
        <v>6</v>
      </c>
      <c r="G22" s="396" t="str">
        <f t="shared" si="31"/>
        <v/>
      </c>
      <c r="H22" s="396">
        <f t="shared" si="31"/>
        <v>10</v>
      </c>
      <c r="I22" s="396" t="str">
        <f t="shared" si="31"/>
        <v/>
      </c>
      <c r="J22" s="396">
        <f t="shared" si="31"/>
        <v>9</v>
      </c>
      <c r="K22" s="396" t="str">
        <f t="shared" si="31"/>
        <v/>
      </c>
      <c r="L22" s="396">
        <f t="shared" ref="L22:U24" si="32">IF(AK22=0,"",AK22)</f>
        <v>4</v>
      </c>
      <c r="M22" s="396" t="str">
        <f t="shared" si="32"/>
        <v/>
      </c>
      <c r="N22" s="396">
        <f t="shared" si="32"/>
        <v>3</v>
      </c>
      <c r="O22" s="396" t="str">
        <f t="shared" si="32"/>
        <v/>
      </c>
      <c r="P22" s="396">
        <f t="shared" si="32"/>
        <v>5</v>
      </c>
      <c r="Q22" s="396" t="str">
        <f t="shared" si="32"/>
        <v/>
      </c>
      <c r="R22" s="396">
        <f t="shared" si="32"/>
        <v>8</v>
      </c>
      <c r="S22" s="396" t="str">
        <f t="shared" si="32"/>
        <v/>
      </c>
      <c r="T22" s="396">
        <f t="shared" si="32"/>
        <v>7</v>
      </c>
      <c r="U22" s="396" t="str">
        <f t="shared" si="32"/>
        <v/>
      </c>
      <c r="V22" s="412"/>
      <c r="W22" s="412"/>
      <c r="AA22" s="71" t="s">
        <v>958</v>
      </c>
      <c r="AB22" s="72" t="s">
        <v>959</v>
      </c>
      <c r="AC22" s="418">
        <f>VLOOKUP($AA2,Schlüssel!$A$5:$DG$14,83)</f>
        <v>2</v>
      </c>
      <c r="AD22" s="419"/>
      <c r="AE22" s="418">
        <f>VLOOKUP($AA2,Schlüssel!$A$5:$EK$14,84)</f>
        <v>6</v>
      </c>
      <c r="AF22" s="419"/>
      <c r="AG22" s="418">
        <f>VLOOKUP($AA2,Schlüssel!$A$5:$EK$14,85)</f>
        <v>10</v>
      </c>
      <c r="AH22" s="419"/>
      <c r="AI22" s="418">
        <f>VLOOKUP($AA2,Schlüssel!$A$5:$EK$14,86)</f>
        <v>9</v>
      </c>
      <c r="AJ22" s="419"/>
      <c r="AK22" s="418">
        <f>VLOOKUP($AA2,Schlüssel!$A$5:$EK$14,87)</f>
        <v>4</v>
      </c>
      <c r="AL22" s="419"/>
      <c r="AM22" s="418">
        <f>VLOOKUP($AA2,Schlüssel!$A$5:$EK$14,88)</f>
        <v>3</v>
      </c>
      <c r="AN22" s="419"/>
      <c r="AO22" s="418">
        <f>VLOOKUP($AA2,Schlüssel!$A$5:$EK$14,89)</f>
        <v>5</v>
      </c>
      <c r="AP22" s="419"/>
      <c r="AQ22" s="418">
        <f>VLOOKUP($AA2,Schlüssel!$A$5:$EK$14,90)</f>
        <v>8</v>
      </c>
      <c r="AR22" s="419"/>
      <c r="AS22" s="418">
        <f>VLOOKUP($AA2,Schlüssel!$A$5:$EK$14,91)</f>
        <v>7</v>
      </c>
      <c r="AT22" s="419"/>
      <c r="AU22" s="107"/>
      <c r="AV22" s="107"/>
      <c r="AW22" s="83"/>
      <c r="AX22" s="84"/>
      <c r="BA22" s="149"/>
      <c r="BB22" s="150"/>
      <c r="BC22" s="151"/>
      <c r="BQ22" s="153"/>
      <c r="BR22" s="151"/>
      <c r="BV22" s="151"/>
      <c r="BZ22" s="151"/>
    </row>
    <row r="23" spans="1:78" ht="28.5" customHeight="1" x14ac:dyDescent="0.25">
      <c r="B23" s="73" t="str">
        <f t="shared" si="31"/>
        <v/>
      </c>
      <c r="C23" s="69" t="str">
        <f t="shared" si="31"/>
        <v/>
      </c>
      <c r="D23" s="409" t="str">
        <f t="shared" si="31"/>
        <v>BK München 3</v>
      </c>
      <c r="E23" s="410" t="str">
        <f t="shared" si="31"/>
        <v/>
      </c>
      <c r="F23" s="409" t="str">
        <f t="shared" si="31"/>
        <v>Bajuwaren München 1</v>
      </c>
      <c r="G23" s="410" t="str">
        <f t="shared" si="31"/>
        <v/>
      </c>
      <c r="H23" s="409" t="str">
        <f t="shared" si="31"/>
        <v>Donaubowler Regensburg 1</v>
      </c>
      <c r="I23" s="410" t="str">
        <f t="shared" si="31"/>
        <v/>
      </c>
      <c r="J23" s="409" t="str">
        <f t="shared" si="31"/>
        <v>Werdenfels 1</v>
      </c>
      <c r="K23" s="410" t="str">
        <f t="shared" si="31"/>
        <v/>
      </c>
      <c r="L23" s="409" t="str">
        <f t="shared" si="32"/>
        <v>SG Rottendorf 1</v>
      </c>
      <c r="M23" s="410" t="str">
        <f t="shared" si="32"/>
        <v/>
      </c>
      <c r="N23" s="409" t="str">
        <f t="shared" si="32"/>
        <v>SG DJK Rimpar 1</v>
      </c>
      <c r="O23" s="410" t="str">
        <f t="shared" si="32"/>
        <v/>
      </c>
      <c r="P23" s="409" t="str">
        <f t="shared" si="32"/>
        <v>BC EMAX Unterföhring 2</v>
      </c>
      <c r="Q23" s="410" t="str">
        <f t="shared" si="32"/>
        <v/>
      </c>
      <c r="R23" s="409" t="str">
        <f t="shared" si="32"/>
        <v>Schanzer Ingolstadt 1</v>
      </c>
      <c r="S23" s="410" t="str">
        <f t="shared" si="32"/>
        <v/>
      </c>
      <c r="T23" s="409" t="str">
        <f t="shared" si="32"/>
        <v>Bowlinghaus Bamberg 1</v>
      </c>
      <c r="U23" s="410" t="str">
        <f t="shared" si="32"/>
        <v/>
      </c>
      <c r="V23" s="411"/>
      <c r="W23" s="411"/>
      <c r="AA23" s="73"/>
      <c r="AB23" s="69"/>
      <c r="AC23" s="409" t="str">
        <f>VLOOKUP(AC22,Schlüssel!$A$5:$K$14,2)</f>
        <v>BK München 3</v>
      </c>
      <c r="AD23" s="410"/>
      <c r="AE23" s="409" t="str">
        <f>VLOOKUP(AE22,Schlüssel!$A$5:$K$14,2)</f>
        <v>Bajuwaren München 1</v>
      </c>
      <c r="AF23" s="410"/>
      <c r="AG23" s="409" t="str">
        <f>VLOOKUP(AG22,Schlüssel!$A$5:$K$14,2)</f>
        <v>Donaubowler Regensburg 1</v>
      </c>
      <c r="AH23" s="410"/>
      <c r="AI23" s="409" t="str">
        <f>VLOOKUP(AI22,Schlüssel!$A$5:$K$14,2)</f>
        <v>Werdenfels 1</v>
      </c>
      <c r="AJ23" s="410"/>
      <c r="AK23" s="409" t="str">
        <f>VLOOKUP(AK22,Schlüssel!$A$5:$K$14,2)</f>
        <v>SG Rottendorf 1</v>
      </c>
      <c r="AL23" s="410"/>
      <c r="AM23" s="409" t="str">
        <f>VLOOKUP(AM22,Schlüssel!$A$5:$K$14,2)</f>
        <v>SG DJK Rimpar 1</v>
      </c>
      <c r="AN23" s="410"/>
      <c r="AO23" s="409" t="str">
        <f>VLOOKUP(AO22,Schlüssel!$A$5:$K$14,2)</f>
        <v>BC EMAX Unterföhring 2</v>
      </c>
      <c r="AP23" s="410"/>
      <c r="AQ23" s="409" t="str">
        <f>VLOOKUP(AQ22,Schlüssel!$A$5:$K$14,2)</f>
        <v>Schanzer Ingolstadt 1</v>
      </c>
      <c r="AR23" s="410"/>
      <c r="AS23" s="409" t="str">
        <f>VLOOKUP(AS22,Schlüssel!$A$5:$K$14,2)</f>
        <v>Bowlinghaus Bamberg 1</v>
      </c>
      <c r="AT23" s="410"/>
      <c r="AU23" s="108"/>
      <c r="AV23" s="108"/>
      <c r="AW23" s="83"/>
      <c r="AX23" s="84"/>
      <c r="BA23" s="149"/>
      <c r="BB23" s="150"/>
      <c r="BC23" s="151"/>
      <c r="BQ23" s="153"/>
      <c r="BR23" s="151"/>
      <c r="BV23" s="151"/>
      <c r="BZ23" s="151"/>
    </row>
    <row r="24" spans="1:78" ht="12" customHeight="1" x14ac:dyDescent="0.25">
      <c r="B24" s="73" t="str">
        <f t="shared" si="31"/>
        <v/>
      </c>
      <c r="C24" s="69" t="str">
        <f t="shared" si="31"/>
        <v/>
      </c>
      <c r="D24" s="395" t="str">
        <f t="shared" si="31"/>
        <v/>
      </c>
      <c r="E24" s="395" t="str">
        <f t="shared" si="31"/>
        <v/>
      </c>
      <c r="F24" s="395" t="str">
        <f t="shared" si="31"/>
        <v/>
      </c>
      <c r="G24" s="395" t="str">
        <f t="shared" si="31"/>
        <v/>
      </c>
      <c r="H24" s="395" t="str">
        <f t="shared" si="31"/>
        <v/>
      </c>
      <c r="I24" s="395" t="str">
        <f t="shared" si="31"/>
        <v/>
      </c>
      <c r="J24" s="395" t="str">
        <f t="shared" si="31"/>
        <v/>
      </c>
      <c r="K24" s="395" t="str">
        <f t="shared" si="31"/>
        <v/>
      </c>
      <c r="L24" s="395" t="str">
        <f t="shared" si="32"/>
        <v/>
      </c>
      <c r="M24" s="395" t="str">
        <f t="shared" si="32"/>
        <v/>
      </c>
      <c r="N24" s="395" t="str">
        <f t="shared" si="32"/>
        <v/>
      </c>
      <c r="O24" s="395" t="str">
        <f t="shared" si="32"/>
        <v/>
      </c>
      <c r="P24" s="395" t="str">
        <f t="shared" si="32"/>
        <v/>
      </c>
      <c r="Q24" s="395" t="str">
        <f t="shared" si="32"/>
        <v/>
      </c>
      <c r="R24" s="395" t="str">
        <f t="shared" si="32"/>
        <v/>
      </c>
      <c r="S24" s="395" t="str">
        <f t="shared" si="32"/>
        <v/>
      </c>
      <c r="T24" s="395" t="str">
        <f t="shared" si="32"/>
        <v/>
      </c>
      <c r="U24" s="408" t="str">
        <f t="shared" si="32"/>
        <v/>
      </c>
      <c r="V24" s="301"/>
      <c r="W24" s="301"/>
      <c r="AA24" s="73"/>
      <c r="AB24" s="69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78"/>
      <c r="AV24" s="78"/>
      <c r="AW24" s="83"/>
      <c r="AX24" s="84"/>
      <c r="BA24" s="149"/>
      <c r="BB24" s="150"/>
      <c r="BC24" s="151"/>
      <c r="BQ24" s="153"/>
      <c r="BR24" s="151"/>
      <c r="BV24" s="151"/>
      <c r="BZ24" s="151"/>
    </row>
    <row r="25" spans="1:78" ht="15.9" customHeight="1" x14ac:dyDescent="0.25">
      <c r="B25" s="391" t="str">
        <f t="shared" ref="B25:C29" si="33">IF(AA25=0,"",AA25)</f>
        <v>Spieler 1</v>
      </c>
      <c r="C25" s="392" t="str">
        <f t="shared" si="33"/>
        <v/>
      </c>
      <c r="D25" s="393">
        <f>IF(AC25=301,"",AC25)</f>
        <v>0</v>
      </c>
      <c r="E25" s="393" t="str">
        <f>IF(AD25=0,"",AD25)</f>
        <v/>
      </c>
      <c r="F25" s="393">
        <f>IF(AE25=301,"",AE25)</f>
        <v>0</v>
      </c>
      <c r="G25" s="393" t="str">
        <f>IF(AF25=0,"",AF25)</f>
        <v/>
      </c>
      <c r="H25" s="393">
        <f>IF(AG25=301,"",AG25)</f>
        <v>0</v>
      </c>
      <c r="I25" s="393" t="str">
        <f>IF(AH25=0,"",AH25)</f>
        <v/>
      </c>
      <c r="J25" s="393">
        <f>IF(AI25=301,"",AI25)</f>
        <v>0</v>
      </c>
      <c r="K25" s="393" t="str">
        <f>IF(AJ25=0,"",AJ25)</f>
        <v/>
      </c>
      <c r="L25" s="393">
        <f>IF(AK25=301,"",AK25)</f>
        <v>0</v>
      </c>
      <c r="M25" s="393" t="str">
        <f>IF(AL25=0,"",AL25)</f>
        <v/>
      </c>
      <c r="N25" s="393">
        <f>IF(AM25=301,"",AM25)</f>
        <v>0</v>
      </c>
      <c r="O25" s="393" t="str">
        <f>IF(AN25=0,"",AN25)</f>
        <v/>
      </c>
      <c r="P25" s="393">
        <f>IF(AO25=301,"",AO25)</f>
        <v>0</v>
      </c>
      <c r="Q25" s="393" t="str">
        <f>IF(AP25=0,"",AP25)</f>
        <v/>
      </c>
      <c r="R25" s="393">
        <f>IF(AQ25=301,"",AQ25)</f>
        <v>0</v>
      </c>
      <c r="S25" s="393" t="str">
        <f>IF(AR25=0,"",AR25)</f>
        <v/>
      </c>
      <c r="T25" s="393">
        <f>IF(AS25=301,"",AS25)</f>
        <v>0</v>
      </c>
      <c r="U25" s="393" t="str">
        <f>IF(AT25=0,"",AT25)</f>
        <v/>
      </c>
      <c r="V25" s="404"/>
      <c r="W25" s="404"/>
      <c r="AA25" s="74" t="s">
        <v>0</v>
      </c>
      <c r="AB25" s="75"/>
      <c r="AC25" s="420">
        <f>ABS(INDEX(AC:AC,MATCH(AC22,$AA:$AA,0)+5)+INDEX(AC:AC,MATCH(AC22,$AA:$AA,0)+6)+INDEX(AC:AC,MATCH(AC22,$AA:$AA,0)+7))</f>
        <v>0</v>
      </c>
      <c r="AD25" s="421"/>
      <c r="AE25" s="420">
        <f>ABS(INDEX(AE:AE,MATCH(AE22,$AA:$AA,0)+5)+INDEX(AE:AE,MATCH(AE22,$AA:$AA,0)+6)+INDEX(AE:AE,MATCH(AE22,$AA:$AA,0)+7))</f>
        <v>0</v>
      </c>
      <c r="AF25" s="421"/>
      <c r="AG25" s="420">
        <f>ABS(INDEX(AG:AG,MATCH(AG22,$AA:$AA,0)+5)+INDEX(AG:AG,MATCH(AG22,$AA:$AA,0)+6)+INDEX(AG:AG,MATCH(AG22,$AA:$AA,0)+7))</f>
        <v>0</v>
      </c>
      <c r="AH25" s="421"/>
      <c r="AI25" s="420">
        <f>ABS(INDEX(AI:AI,MATCH(AI22,$AA:$AA,0)+5)+INDEX(AI:AI,MATCH(AI22,$AA:$AA,0)+6)+INDEX(AI:AI,MATCH(AI22,$AA:$AA,0)+7))</f>
        <v>0</v>
      </c>
      <c r="AJ25" s="421"/>
      <c r="AK25" s="420">
        <f>ABS(INDEX(AK:AK,MATCH(AK22,$AA:$AA,0)+5)+INDEX(AK:AK,MATCH(AK22,$AA:$AA,0)+6)+INDEX(AK:AK,MATCH(AK22,$AA:$AA,0)+7))</f>
        <v>0</v>
      </c>
      <c r="AL25" s="421"/>
      <c r="AM25" s="420">
        <f>ABS(INDEX(AM:AM,MATCH(AM22,$AA:$AA,0)+5)+INDEX(AM:AM,MATCH(AM22,$AA:$AA,0)+6)+INDEX(AM:AM,MATCH(AM22,$AA:$AA,0)+7))</f>
        <v>0</v>
      </c>
      <c r="AN25" s="421"/>
      <c r="AO25" s="420">
        <f>ABS(INDEX(AO:AO,MATCH(AO22,$AA:$AA,0)+5)+INDEX(AO:AO,MATCH(AO22,$AA:$AA,0)+6)+INDEX(AO:AO,MATCH(AO22,$AA:$AA,0)+7))</f>
        <v>0</v>
      </c>
      <c r="AP25" s="421"/>
      <c r="AQ25" s="420">
        <f>ABS(INDEX(AQ:AQ,MATCH(AQ22,$AA:$AA,0)+5)+INDEX(AQ:AQ,MATCH(AQ22,$AA:$AA,0)+6)+INDEX(AQ:AQ,MATCH(AQ22,$AA:$AA,0)+7))</f>
        <v>0</v>
      </c>
      <c r="AR25" s="421"/>
      <c r="AS25" s="420">
        <f>ABS(INDEX(AS:AS,MATCH(AS22,$AA:$AA,0)+5)+INDEX(AS:AS,MATCH(AS22,$AA:$AA,0)+6)+INDEX(AS:AS,MATCH(AS22,$AA:$AA,0)+7))</f>
        <v>0</v>
      </c>
      <c r="AT25" s="421"/>
      <c r="AU25" s="1"/>
      <c r="AV25" s="1"/>
      <c r="AW25" s="83"/>
      <c r="AX25" s="84"/>
      <c r="BA25" s="149"/>
      <c r="BB25" s="150"/>
      <c r="BC25" s="151"/>
      <c r="BQ25" s="153"/>
      <c r="BR25" s="151"/>
      <c r="BV25" s="151"/>
      <c r="BZ25" s="151"/>
    </row>
    <row r="26" spans="1:78" ht="15.9" customHeight="1" x14ac:dyDescent="0.25">
      <c r="B26" s="391" t="str">
        <f t="shared" si="33"/>
        <v>Spieler 2</v>
      </c>
      <c r="C26" s="392" t="str">
        <f t="shared" si="33"/>
        <v/>
      </c>
      <c r="D26" s="393">
        <f>IF(AC26=301,"",AC26)</f>
        <v>0</v>
      </c>
      <c r="E26" s="393" t="str">
        <f>IF(AD26=0,"",AD26)</f>
        <v/>
      </c>
      <c r="F26" s="393">
        <f>IF(AE26=301,"",AE26)</f>
        <v>0</v>
      </c>
      <c r="G26" s="393" t="str">
        <f>IF(AF26=0,"",AF26)</f>
        <v/>
      </c>
      <c r="H26" s="393">
        <f>IF(AG26=301,"",AG26)</f>
        <v>0</v>
      </c>
      <c r="I26" s="393" t="str">
        <f>IF(AH26=0,"",AH26)</f>
        <v/>
      </c>
      <c r="J26" s="393">
        <f>IF(AI26=301,"",AI26)</f>
        <v>0</v>
      </c>
      <c r="K26" s="393" t="str">
        <f>IF(AJ26=0,"",AJ26)</f>
        <v/>
      </c>
      <c r="L26" s="393">
        <f>IF(AK26=301,"",AK26)</f>
        <v>0</v>
      </c>
      <c r="M26" s="393" t="str">
        <f>IF(AL26=0,"",AL26)</f>
        <v/>
      </c>
      <c r="N26" s="393">
        <f>IF(AM26=301,"",AM26)</f>
        <v>0</v>
      </c>
      <c r="O26" s="393" t="str">
        <f>IF(AN26=0,"",AN26)</f>
        <v/>
      </c>
      <c r="P26" s="393">
        <f>IF(AO26=301,"",AO26)</f>
        <v>0</v>
      </c>
      <c r="Q26" s="393" t="str">
        <f>IF(AP26=0,"",AP26)</f>
        <v/>
      </c>
      <c r="R26" s="393">
        <f>IF(AQ26=301,"",AQ26)</f>
        <v>0</v>
      </c>
      <c r="S26" s="393" t="str">
        <f>IF(AR26=0,"",AR26)</f>
        <v/>
      </c>
      <c r="T26" s="393">
        <f>IF(AS26=301,"",AS26)</f>
        <v>0</v>
      </c>
      <c r="U26" s="393" t="str">
        <f>IF(AT26=0,"",AT26)</f>
        <v/>
      </c>
      <c r="V26" s="404"/>
      <c r="W26" s="404"/>
      <c r="AA26" s="74" t="s">
        <v>2</v>
      </c>
      <c r="AB26" s="75"/>
      <c r="AC26" s="422">
        <f>ABS(INDEX(AC:AC,MATCH(AC22,$AA:$AA,0)+8)+INDEX(AC:AC,MATCH(AC22,$AA:$AA,0)+9)+INDEX(AC:AC,MATCH(AC22,$AA:$AA,0)+10))</f>
        <v>0</v>
      </c>
      <c r="AD26" s="423"/>
      <c r="AE26" s="422">
        <f>ABS(INDEX(AE:AE,MATCH(AE22,$AA:$AA,0)+8)+INDEX(AE:AE,MATCH(AE22,$AA:$AA,0)+9)+INDEX(AE:AE,MATCH(AE22,$AA:$AA,0)+10))</f>
        <v>0</v>
      </c>
      <c r="AF26" s="423"/>
      <c r="AG26" s="422">
        <f>ABS(INDEX(AG:AG,MATCH(AG22,$AA:$AA,0)+8)+INDEX(AG:AG,MATCH(AG22,$AA:$AA,0)+9)+INDEX(AG:AG,MATCH(AG22,$AA:$AA,0)+10))</f>
        <v>0</v>
      </c>
      <c r="AH26" s="423"/>
      <c r="AI26" s="422">
        <f>ABS(INDEX(AI:AI,MATCH(AI22,$AA:$AA,0)+8)+INDEX(AI:AI,MATCH(AI22,$AA:$AA,0)+9)+INDEX(AI:AI,MATCH(AI22,$AA:$AA,0)+10))</f>
        <v>0</v>
      </c>
      <c r="AJ26" s="423"/>
      <c r="AK26" s="422">
        <f>ABS(INDEX(AK:AK,MATCH(AK22,$AA:$AA,0)+8)+INDEX(AK:AK,MATCH(AK22,$AA:$AA,0)+9)+INDEX(AK:AK,MATCH(AK22,$AA:$AA,0)+10))</f>
        <v>0</v>
      </c>
      <c r="AL26" s="423"/>
      <c r="AM26" s="422">
        <f>ABS(INDEX(AM:AM,MATCH(AM22,$AA:$AA,0)+8)+INDEX(AM:AM,MATCH(AM22,$AA:$AA,0)+9)+INDEX(AM:AM,MATCH(AM22,$AA:$AA,0)+10))</f>
        <v>0</v>
      </c>
      <c r="AN26" s="423"/>
      <c r="AO26" s="422">
        <f>ABS(INDEX(AO:AO,MATCH(AO22,$AA:$AA,0)+8)+INDEX(AO:AO,MATCH(AO22,$AA:$AA,0)+9)+INDEX(AO:AO,MATCH(AO22,$AA:$AA,0)+10))</f>
        <v>0</v>
      </c>
      <c r="AP26" s="423"/>
      <c r="AQ26" s="422">
        <f>ABS(INDEX(AQ:AQ,MATCH(AQ22,$AA:$AA,0)+8)+INDEX(AQ:AQ,MATCH(AQ22,$AA:$AA,0)+9)+INDEX(AQ:AQ,MATCH(AQ22,$AA:$AA,0)+10))</f>
        <v>0</v>
      </c>
      <c r="AR26" s="423"/>
      <c r="AS26" s="422">
        <f>ABS(INDEX(AS:AS,MATCH(AS22,$AA:$AA,0)+8)+INDEX(AS:AS,MATCH(AS22,$AA:$AA,0)+9)+INDEX(AS:AS,MATCH(AS22,$AA:$AA,0)+10))</f>
        <v>0</v>
      </c>
      <c r="AT26" s="423"/>
      <c r="AU26" s="1"/>
      <c r="AV26" s="1"/>
      <c r="AW26" s="83"/>
      <c r="AX26" s="84"/>
      <c r="BA26" s="149"/>
      <c r="BB26" s="150"/>
      <c r="BC26" s="151"/>
      <c r="BQ26" s="153"/>
      <c r="BR26" s="151"/>
      <c r="BV26" s="151"/>
      <c r="BZ26" s="151"/>
    </row>
    <row r="27" spans="1:78" ht="15.9" customHeight="1" x14ac:dyDescent="0.25">
      <c r="B27" s="391" t="str">
        <f t="shared" si="33"/>
        <v>Spieler 3</v>
      </c>
      <c r="C27" s="392" t="str">
        <f t="shared" si="33"/>
        <v/>
      </c>
      <c r="D27" s="393">
        <f>IF(AC27=301,"",AC27)</f>
        <v>0</v>
      </c>
      <c r="E27" s="393" t="str">
        <f>IF(AD27=0,"",AD27)</f>
        <v/>
      </c>
      <c r="F27" s="393">
        <f>IF(AE27=301,"",AE27)</f>
        <v>0</v>
      </c>
      <c r="G27" s="393" t="str">
        <f>IF(AF27=0,"",AF27)</f>
        <v/>
      </c>
      <c r="H27" s="393">
        <f>IF(AG27=301,"",AG27)</f>
        <v>0</v>
      </c>
      <c r="I27" s="393" t="str">
        <f>IF(AH27=0,"",AH27)</f>
        <v/>
      </c>
      <c r="J27" s="393">
        <f>IF(AI27=301,"",AI27)</f>
        <v>0</v>
      </c>
      <c r="K27" s="393" t="str">
        <f>IF(AJ27=0,"",AJ27)</f>
        <v/>
      </c>
      <c r="L27" s="393">
        <f>IF(AK27=301,"",AK27)</f>
        <v>0</v>
      </c>
      <c r="M27" s="393" t="str">
        <f>IF(AL27=0,"",AL27)</f>
        <v/>
      </c>
      <c r="N27" s="393">
        <f>IF(AM27=301,"",AM27)</f>
        <v>0</v>
      </c>
      <c r="O27" s="393" t="str">
        <f>IF(AN27=0,"",AN27)</f>
        <v/>
      </c>
      <c r="P27" s="393">
        <f>IF(AO27=301,"",AO27)</f>
        <v>0</v>
      </c>
      <c r="Q27" s="393" t="str">
        <f>IF(AP27=0,"",AP27)</f>
        <v/>
      </c>
      <c r="R27" s="393">
        <f>IF(AQ27=301,"",AQ27)</f>
        <v>0</v>
      </c>
      <c r="S27" s="393" t="str">
        <f>IF(AR27=0,"",AR27)</f>
        <v/>
      </c>
      <c r="T27" s="393">
        <f>IF(AS27=301,"",AS27)</f>
        <v>0</v>
      </c>
      <c r="U27" s="393" t="str">
        <f>IF(AT27=0,"",AT27)</f>
        <v/>
      </c>
      <c r="V27" s="404"/>
      <c r="W27" s="404"/>
      <c r="AA27" s="74" t="s">
        <v>3</v>
      </c>
      <c r="AB27" s="75"/>
      <c r="AC27" s="422">
        <f>ABS(INDEX(AC:AC,MATCH(AC22,$AA:$AA,0)+11)+INDEX(AC:AC,MATCH(AC22,$AA:$AA,0)+12)+INDEX(AC:AC,MATCH(AC22,$AA:$AA,0)+13))</f>
        <v>0</v>
      </c>
      <c r="AD27" s="423"/>
      <c r="AE27" s="422">
        <f>ABS(INDEX(AE:AE,MATCH(AE22,$AA:$AA,0)+11)+INDEX(AE:AE,MATCH(AE22,$AA:$AA,0)+12)+INDEX(AE:AE,MATCH(AE22,$AA:$AA,0)+13))</f>
        <v>0</v>
      </c>
      <c r="AF27" s="423"/>
      <c r="AG27" s="422">
        <f>ABS(INDEX(AG:AG,MATCH(AG22,$AA:$AA,0)+11)+INDEX(AG:AG,MATCH(AG22,$AA:$AA,0)+12)+INDEX(AG:AG,MATCH(AG22,$AA:$AA,0)+13))</f>
        <v>0</v>
      </c>
      <c r="AH27" s="423"/>
      <c r="AI27" s="422">
        <f>ABS(INDEX(AI:AI,MATCH(AI22,$AA:$AA,0)+11)+INDEX(AI:AI,MATCH(AI22,$AA:$AA,0)+12)+INDEX(AI:AI,MATCH(AI22,$AA:$AA,0)+13))</f>
        <v>0</v>
      </c>
      <c r="AJ27" s="423"/>
      <c r="AK27" s="422">
        <f>ABS(INDEX(AK:AK,MATCH(AK22,$AA:$AA,0)+11)+INDEX(AK:AK,MATCH(AK22,$AA:$AA,0)+12)+INDEX(AK:AK,MATCH(AK22,$AA:$AA,0)+13))</f>
        <v>0</v>
      </c>
      <c r="AL27" s="423"/>
      <c r="AM27" s="422">
        <f>ABS(INDEX(AM:AM,MATCH(AM22,$AA:$AA,0)+11)+INDEX(AM:AM,MATCH(AM22,$AA:$AA,0)+12)+INDEX(AM:AM,MATCH(AM22,$AA:$AA,0)+13))</f>
        <v>0</v>
      </c>
      <c r="AN27" s="423"/>
      <c r="AO27" s="422">
        <f>ABS(INDEX(AO:AO,MATCH(AO22,$AA:$AA,0)+11)+INDEX(AO:AO,MATCH(AO22,$AA:$AA,0)+12)+INDEX(AO:AO,MATCH(AO22,$AA:$AA,0)+13))</f>
        <v>0</v>
      </c>
      <c r="AP27" s="423"/>
      <c r="AQ27" s="422">
        <f>ABS(INDEX(AQ:AQ,MATCH(AQ22,$AA:$AA,0)+11)+INDEX(AQ:AQ,MATCH(AQ22,$AA:$AA,0)+12)+INDEX(AQ:AQ,MATCH(AQ22,$AA:$AA,0)+13))</f>
        <v>0</v>
      </c>
      <c r="AR27" s="423"/>
      <c r="AS27" s="422">
        <f>ABS(INDEX(AS:AS,MATCH(AS22,$AA:$AA,0)+11)+INDEX(AS:AS,MATCH(AS22,$AA:$AA,0)+12)+INDEX(AS:AS,MATCH(AS22,$AA:$AA,0)+13))</f>
        <v>0</v>
      </c>
      <c r="AT27" s="423"/>
      <c r="AU27" s="1"/>
      <c r="AV27" s="1"/>
      <c r="AW27" s="83"/>
      <c r="AX27" s="84"/>
      <c r="BA27" s="149"/>
      <c r="BB27" s="150"/>
      <c r="BC27" s="151"/>
      <c r="BQ27" s="153"/>
      <c r="BR27" s="151"/>
      <c r="BV27" s="151"/>
      <c r="BZ27" s="151"/>
    </row>
    <row r="28" spans="1:78" ht="15.9" customHeight="1" x14ac:dyDescent="0.25">
      <c r="B28" s="391" t="str">
        <f t="shared" si="33"/>
        <v>Spieler 4</v>
      </c>
      <c r="C28" s="392" t="str">
        <f t="shared" si="33"/>
        <v/>
      </c>
      <c r="D28" s="393">
        <f>IF(AC28=301,"",AC28)</f>
        <v>0</v>
      </c>
      <c r="E28" s="393" t="str">
        <f>IF(AD28=0,"",AD28)</f>
        <v/>
      </c>
      <c r="F28" s="393">
        <f>IF(AE28=301,"",AE28)</f>
        <v>0</v>
      </c>
      <c r="G28" s="393" t="str">
        <f>IF(AF28=0,"",AF28)</f>
        <v/>
      </c>
      <c r="H28" s="393">
        <f>IF(AG28=301,"",AG28)</f>
        <v>0</v>
      </c>
      <c r="I28" s="393" t="str">
        <f>IF(AH28=0,"",AH28)</f>
        <v/>
      </c>
      <c r="J28" s="393">
        <f>IF(AI28=301,"",AI28)</f>
        <v>0</v>
      </c>
      <c r="K28" s="393" t="str">
        <f>IF(AJ28=0,"",AJ28)</f>
        <v/>
      </c>
      <c r="L28" s="393">
        <f>IF(AK28=301,"",AK28)</f>
        <v>0</v>
      </c>
      <c r="M28" s="393" t="str">
        <f>IF(AL28=0,"",AL28)</f>
        <v/>
      </c>
      <c r="N28" s="393">
        <f>IF(AM28=301,"",AM28)</f>
        <v>0</v>
      </c>
      <c r="O28" s="393" t="str">
        <f>IF(AN28=0,"",AN28)</f>
        <v/>
      </c>
      <c r="P28" s="393">
        <f>IF(AO28=301,"",AO28)</f>
        <v>0</v>
      </c>
      <c r="Q28" s="393" t="str">
        <f>IF(AP28=0,"",AP28)</f>
        <v/>
      </c>
      <c r="R28" s="393">
        <f>IF(AQ28=301,"",AQ28)</f>
        <v>0</v>
      </c>
      <c r="S28" s="393" t="str">
        <f>IF(AR28=0,"",AR28)</f>
        <v/>
      </c>
      <c r="T28" s="393">
        <f>IF(AS28=301,"",AS28)</f>
        <v>0</v>
      </c>
      <c r="U28" s="393" t="str">
        <f>IF(AT28=0,"",AT28)</f>
        <v/>
      </c>
      <c r="V28" s="404"/>
      <c r="W28" s="404"/>
      <c r="AA28" s="74" t="s">
        <v>11</v>
      </c>
      <c r="AB28" s="75"/>
      <c r="AC28" s="422">
        <f>ABS(INDEX(AC:AC,MATCH(AC22,$AA:$AA,0)+14)+INDEX(AC:AC,MATCH(AC22,$AA:$AA,0)+15)+INDEX(AC:AC,MATCH(AC22,$AA:$AA,0)+16))</f>
        <v>0</v>
      </c>
      <c r="AD28" s="423"/>
      <c r="AE28" s="422">
        <f>ABS(INDEX(AE:AE,MATCH(AE22,$AA:$AA,0)+14)+INDEX(AE:AE,MATCH(AE22,$AA:$AA,0)+15)+INDEX(AE:AE,MATCH(AE22,$AA:$AA,0)+16))</f>
        <v>0</v>
      </c>
      <c r="AF28" s="423"/>
      <c r="AG28" s="422">
        <f>ABS(INDEX(AG:AG,MATCH(AG22,$AA:$AA,0)+14)+INDEX(AG:AG,MATCH(AG22,$AA:$AA,0)+15)+INDEX(AG:AG,MATCH(AG22,$AA:$AA,0)+16))</f>
        <v>0</v>
      </c>
      <c r="AH28" s="423"/>
      <c r="AI28" s="422">
        <f>ABS(INDEX(AI:AI,MATCH(AI22,$AA:$AA,0)+14)+INDEX(AI:AI,MATCH(AI22,$AA:$AA,0)+15)+INDEX(AI:AI,MATCH(AI22,$AA:$AA,0)+16))</f>
        <v>0</v>
      </c>
      <c r="AJ28" s="423"/>
      <c r="AK28" s="422">
        <f>ABS(INDEX(AK:AK,MATCH(AK22,$AA:$AA,0)+14)+INDEX(AK:AK,MATCH(AK22,$AA:$AA,0)+15)+INDEX(AK:AK,MATCH(AK22,$AA:$AA,0)+16))</f>
        <v>0</v>
      </c>
      <c r="AL28" s="423"/>
      <c r="AM28" s="422">
        <f>ABS(INDEX(AM:AM,MATCH(AM22,$AA:$AA,0)+14)+INDEX(AM:AM,MATCH(AM22,$AA:$AA,0)+15)+INDEX(AM:AM,MATCH(AM22,$AA:$AA,0)+16))</f>
        <v>0</v>
      </c>
      <c r="AN28" s="423"/>
      <c r="AO28" s="422">
        <f>ABS(INDEX(AO:AO,MATCH(AO22,$AA:$AA,0)+14)+INDEX(AO:AO,MATCH(AO22,$AA:$AA,0)+15)+INDEX(AO:AO,MATCH(AO22,$AA:$AA,0)+16))</f>
        <v>0</v>
      </c>
      <c r="AP28" s="423"/>
      <c r="AQ28" s="422">
        <f>ABS(INDEX(AQ:AQ,MATCH(AQ22,$AA:$AA,0)+14)+INDEX(AQ:AQ,MATCH(AQ22,$AA:$AA,0)+15)+INDEX(AQ:AQ,MATCH(AQ22,$AA:$AA,0)+16))</f>
        <v>0</v>
      </c>
      <c r="AR28" s="423"/>
      <c r="AS28" s="422">
        <f>ABS(INDEX(AS:AS,MATCH(AS22,$AA:$AA,0)+14)+INDEX(AS:AS,MATCH(AS22,$AA:$AA,0)+15)+INDEX(AS:AS,MATCH(AS22,$AA:$AA,0)+16))</f>
        <v>0</v>
      </c>
      <c r="AT28" s="423"/>
      <c r="AU28" s="1"/>
      <c r="AV28" s="1"/>
      <c r="AW28" s="83"/>
      <c r="AX28" s="84"/>
      <c r="BA28" s="149"/>
      <c r="BB28" s="150"/>
      <c r="BC28" s="151"/>
      <c r="BQ28" s="153"/>
      <c r="BR28" s="151"/>
      <c r="BV28" s="151"/>
      <c r="BZ28" s="151"/>
    </row>
    <row r="29" spans="1:78" ht="15.9" customHeight="1" x14ac:dyDescent="0.25">
      <c r="B29" s="388" t="str">
        <f t="shared" si="33"/>
        <v>Gesamt</v>
      </c>
      <c r="C29" s="389" t="str">
        <f t="shared" si="33"/>
        <v/>
      </c>
      <c r="D29" s="394">
        <f>IF(AC29=1505,"",AC29)</f>
        <v>0</v>
      </c>
      <c r="E29" s="394" t="str">
        <f>IF(AD29=0,"",AD29)</f>
        <v/>
      </c>
      <c r="F29" s="394">
        <f>IF(AE29=1505,"",AE29)</f>
        <v>0</v>
      </c>
      <c r="G29" s="394" t="str">
        <f>IF(AF29=0,"",AF29)</f>
        <v/>
      </c>
      <c r="H29" s="394">
        <f>IF(AG29=1505,"",AG29)</f>
        <v>0</v>
      </c>
      <c r="I29" s="394" t="str">
        <f>IF(AH29=0,"",AH29)</f>
        <v/>
      </c>
      <c r="J29" s="394">
        <f>IF(AI29=1505,"",AI29)</f>
        <v>0</v>
      </c>
      <c r="K29" s="394" t="str">
        <f>IF(AJ29=0,"",AJ29)</f>
        <v/>
      </c>
      <c r="L29" s="394">
        <f>IF(AK29=1505,"",AK29)</f>
        <v>0</v>
      </c>
      <c r="M29" s="394" t="str">
        <f>IF(AL29=0,"",AL29)</f>
        <v/>
      </c>
      <c r="N29" s="394">
        <f>IF(AM29=1505,"",AM29)</f>
        <v>0</v>
      </c>
      <c r="O29" s="394" t="str">
        <f>IF(AN29=0,"",AN29)</f>
        <v/>
      </c>
      <c r="P29" s="394">
        <f>IF(AO29=1505,"",AO29)</f>
        <v>0</v>
      </c>
      <c r="Q29" s="394" t="str">
        <f>IF(AP29=0,"",AP29)</f>
        <v/>
      </c>
      <c r="R29" s="394">
        <f>IF(AQ29=1505,"",AQ29)</f>
        <v>0</v>
      </c>
      <c r="S29" s="394" t="str">
        <f>IF(AR29=0,"",AR29)</f>
        <v/>
      </c>
      <c r="T29" s="394">
        <f>IF(AS29=1505,"",AS29)</f>
        <v>0</v>
      </c>
      <c r="U29" s="394" t="str">
        <f>IF(AT29=0,"",AT29)</f>
        <v/>
      </c>
      <c r="V29" s="290"/>
      <c r="W29" s="290"/>
      <c r="AA29" s="76" t="s">
        <v>960</v>
      </c>
      <c r="AB29" s="77"/>
      <c r="AC29" s="388">
        <f>SUM(AC25:AC28)</f>
        <v>0</v>
      </c>
      <c r="AD29" s="389"/>
      <c r="AE29" s="388">
        <f>SUM(AE25:AE28)</f>
        <v>0</v>
      </c>
      <c r="AF29" s="389"/>
      <c r="AG29" s="388">
        <f>SUM(AG25:AG28)</f>
        <v>0</v>
      </c>
      <c r="AH29" s="389"/>
      <c r="AI29" s="388">
        <f>SUM(AI25:AI28)</f>
        <v>0</v>
      </c>
      <c r="AJ29" s="389"/>
      <c r="AK29" s="388">
        <f>SUM(AK25:AK28)</f>
        <v>0</v>
      </c>
      <c r="AL29" s="389"/>
      <c r="AM29" s="388">
        <f>SUM(AM25:AM28)</f>
        <v>0</v>
      </c>
      <c r="AN29" s="389"/>
      <c r="AO29" s="388">
        <f>SUM(AO25:AO28)</f>
        <v>0</v>
      </c>
      <c r="AP29" s="389"/>
      <c r="AQ29" s="388">
        <f>SUM(AQ25:AQ28)</f>
        <v>0</v>
      </c>
      <c r="AR29" s="389"/>
      <c r="AS29" s="388">
        <f>SUM(AS25:AS28)</f>
        <v>0</v>
      </c>
      <c r="AT29" s="389"/>
      <c r="AU29" s="69"/>
      <c r="AV29" s="69"/>
      <c r="AW29" s="83"/>
      <c r="AX29" s="84"/>
      <c r="BA29" s="149"/>
      <c r="BB29" s="150"/>
      <c r="BC29" s="151"/>
      <c r="BQ29" s="153"/>
      <c r="BR29" s="151"/>
      <c r="BV29" s="151"/>
      <c r="BZ29" s="151"/>
    </row>
    <row r="30" spans="1:78" ht="10.5" customHeight="1" x14ac:dyDescent="0.25">
      <c r="B30" s="78"/>
      <c r="C30" s="6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AA30" s="78"/>
      <c r="AB30" s="69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83"/>
      <c r="AX30" s="84"/>
      <c r="BA30" s="149"/>
      <c r="BB30" s="150"/>
      <c r="BC30" s="151"/>
      <c r="BQ30" s="153"/>
      <c r="BR30" s="151"/>
      <c r="BV30" s="151"/>
      <c r="BZ30" s="151"/>
    </row>
    <row r="31" spans="1:78" ht="21" customHeight="1" x14ac:dyDescent="0.4">
      <c r="B31" s="28" t="str">
        <f>AA31</f>
        <v>Team-Nr.</v>
      </c>
      <c r="C31" s="29"/>
      <c r="D31" s="28" t="str">
        <f>AC31</f>
        <v>Liga:</v>
      </c>
      <c r="E31" s="31"/>
      <c r="F31" s="390" t="str">
        <f>AE31</f>
        <v>Bayernliga Herren</v>
      </c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2"/>
      <c r="S31" s="33" t="s">
        <v>955</v>
      </c>
      <c r="T31" s="34"/>
      <c r="U31" s="401" t="str">
        <f>AT31</f>
        <v>28.02./01.03.</v>
      </c>
      <c r="V31" s="402"/>
      <c r="W31" s="403"/>
      <c r="X31" s="386"/>
      <c r="Y31" s="387"/>
      <c r="Z31" s="387"/>
      <c r="AA31" s="28" t="s">
        <v>974</v>
      </c>
      <c r="AB31" s="29"/>
      <c r="AC31" s="30" t="s">
        <v>953</v>
      </c>
      <c r="AD31" s="31"/>
      <c r="AE31" s="29" t="str">
        <f>Schlüssel!$C$1</f>
        <v>Bayernliga Herren</v>
      </c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32"/>
      <c r="AR31" s="33" t="s">
        <v>955</v>
      </c>
      <c r="AS31" s="34"/>
      <c r="AT31" s="401" t="str">
        <f>VLOOKUP(AS32,Spielorte!$A$1:$C$6,2)</f>
        <v>28.02./01.03.</v>
      </c>
      <c r="AU31" s="402"/>
      <c r="AV31" s="403"/>
      <c r="AW31" s="83"/>
      <c r="AX31" s="84"/>
      <c r="BA31" s="149" t="s">
        <v>1117</v>
      </c>
      <c r="BB31" s="150" t="s">
        <v>972</v>
      </c>
      <c r="BC31" s="151" t="s">
        <v>991</v>
      </c>
      <c r="BD31" s="152" t="s">
        <v>990</v>
      </c>
      <c r="BE31" s="152" t="s">
        <v>972</v>
      </c>
      <c r="BF31" s="152" t="s">
        <v>992</v>
      </c>
      <c r="BG31" s="152" t="s">
        <v>1028</v>
      </c>
      <c r="BH31" s="152" t="s">
        <v>1118</v>
      </c>
      <c r="BI31" s="152" t="s">
        <v>1119</v>
      </c>
      <c r="BJ31" s="152" t="s">
        <v>1120</v>
      </c>
      <c r="BK31" s="152" t="s">
        <v>1121</v>
      </c>
      <c r="BL31" s="152" t="s">
        <v>1122</v>
      </c>
      <c r="BM31" s="152" t="s">
        <v>1129</v>
      </c>
      <c r="BN31" s="152" t="s">
        <v>1130</v>
      </c>
      <c r="BO31" s="152" t="s">
        <v>1131</v>
      </c>
      <c r="BP31" s="152" t="s">
        <v>1132</v>
      </c>
      <c r="BQ31" s="153" t="s">
        <v>1123</v>
      </c>
      <c r="BR31" s="151" t="s">
        <v>993</v>
      </c>
      <c r="BS31" s="152" t="s">
        <v>1124</v>
      </c>
      <c r="BT31" s="152" t="s">
        <v>1125</v>
      </c>
      <c r="BU31" s="152" t="s">
        <v>991</v>
      </c>
      <c r="BV31" s="151" t="s">
        <v>993</v>
      </c>
      <c r="BW31" s="153" t="s">
        <v>1126</v>
      </c>
      <c r="BX31" s="152" t="s">
        <v>1127</v>
      </c>
      <c r="BY31" s="152" t="s">
        <v>1128</v>
      </c>
      <c r="BZ31" s="151" t="s">
        <v>993</v>
      </c>
    </row>
    <row r="32" spans="1:78" ht="17.25" customHeight="1" thickBot="1" x14ac:dyDescent="0.45">
      <c r="B32" s="37">
        <f>AA32</f>
        <v>2</v>
      </c>
      <c r="D32" s="30" t="s">
        <v>954</v>
      </c>
      <c r="E32" s="38"/>
      <c r="F32" s="400" t="str">
        <f>AE32</f>
        <v>Schweinfurt Extreme Bowlingarena</v>
      </c>
      <c r="G32" s="400"/>
      <c r="H32" s="400"/>
      <c r="I32" s="400"/>
      <c r="J32" s="400"/>
      <c r="K32" s="400"/>
      <c r="L32" s="400"/>
      <c r="M32" s="400"/>
      <c r="N32" s="400"/>
      <c r="O32" s="400"/>
      <c r="P32" s="39"/>
      <c r="Q32" s="39"/>
      <c r="S32" s="33" t="s">
        <v>952</v>
      </c>
      <c r="T32" s="40">
        <f>AS32</f>
        <v>5</v>
      </c>
      <c r="U32" s="34"/>
      <c r="V32" s="34"/>
      <c r="Z32" s="36"/>
      <c r="AA32" s="37">
        <v>2</v>
      </c>
      <c r="AC32" s="30" t="s">
        <v>954</v>
      </c>
      <c r="AD32" s="38"/>
      <c r="AE32" s="85" t="str">
        <f>VLOOKUP(AS32,Spielorte!$A$1:$C$6,3)</f>
        <v>Schweinfurt Extreme Bowlingarena</v>
      </c>
      <c r="AF32" s="85"/>
      <c r="AG32" s="85"/>
      <c r="AH32" s="85"/>
      <c r="AI32" s="85"/>
      <c r="AJ32" s="85"/>
      <c r="AK32" s="85"/>
      <c r="AL32" s="85"/>
      <c r="AM32" s="85"/>
      <c r="AN32" s="85"/>
      <c r="AO32" s="39"/>
      <c r="AP32" s="39"/>
      <c r="AR32" s="33" t="s">
        <v>952</v>
      </c>
      <c r="AS32" s="40">
        <v>5</v>
      </c>
      <c r="AT32" s="34"/>
      <c r="AU32" s="34"/>
      <c r="AW32" s="83"/>
      <c r="AX32" s="84"/>
      <c r="BA32" s="149"/>
      <c r="BB32" s="150"/>
      <c r="BC32" s="151"/>
      <c r="BQ32" s="153"/>
      <c r="BR32" s="151"/>
      <c r="BV32" s="151"/>
      <c r="BW32" s="153"/>
      <c r="BZ32" s="151"/>
    </row>
    <row r="33" spans="1:78" ht="15.75" customHeight="1" thickBot="1" x14ac:dyDescent="0.3">
      <c r="B33" s="41" t="str">
        <f>VLOOKUP(B32,Schlüssel!$A$5:$B$14,2)</f>
        <v>BK München 3</v>
      </c>
      <c r="C33" s="42"/>
      <c r="D33" s="43"/>
      <c r="E33" s="44"/>
      <c r="F33" s="45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AA33" s="41" t="str">
        <f>VLOOKUP(AA32,Schlüssel!$A$5:$B$14,2)</f>
        <v>BK München 3</v>
      </c>
      <c r="AB33" s="42"/>
      <c r="AC33" s="43"/>
      <c r="AD33" s="44"/>
      <c r="AE33" s="45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W33" s="83"/>
      <c r="AX33" s="84"/>
      <c r="BA33" s="149"/>
      <c r="BB33" s="150"/>
      <c r="BC33" s="151"/>
      <c r="BQ33" s="153"/>
      <c r="BR33" s="151"/>
      <c r="BV33" s="151"/>
      <c r="BW33" s="153"/>
      <c r="BZ33" s="151"/>
    </row>
    <row r="34" spans="1:78" ht="13.8" thickBot="1" x14ac:dyDescent="0.3">
      <c r="A34" s="4"/>
      <c r="B34" s="28"/>
      <c r="C34" s="47"/>
      <c r="D34" s="48" t="s">
        <v>10</v>
      </c>
      <c r="E34" s="28">
        <f>VLOOKUP($B$2,Schlüssel!$A$5:$DZ$14,13)</f>
        <v>7</v>
      </c>
      <c r="F34" s="49" t="s">
        <v>10</v>
      </c>
      <c r="G34" s="28">
        <f>VLOOKUP($B$2,Schlüssel!$A$5:$DZ$14,14)</f>
        <v>6</v>
      </c>
      <c r="H34" s="49" t="s">
        <v>10</v>
      </c>
      <c r="I34" s="28">
        <f>VLOOKUP($B$2,Schlüssel!$A$5:$DZ$14,15)</f>
        <v>9</v>
      </c>
      <c r="J34" s="49" t="s">
        <v>10</v>
      </c>
      <c r="K34" s="28">
        <f>VLOOKUP($B$2,Schlüssel!$A$5:$DZ$14,16)</f>
        <v>11</v>
      </c>
      <c r="L34" s="49" t="s">
        <v>10</v>
      </c>
      <c r="M34" s="28">
        <f>VLOOKUP($B$2,Schlüssel!$A$5:$DZ$14,17)</f>
        <v>3</v>
      </c>
      <c r="N34" s="49" t="s">
        <v>10</v>
      </c>
      <c r="O34" s="28">
        <f>VLOOKUP($B$2,Schlüssel!$A$5:$DZ$14,18)</f>
        <v>5</v>
      </c>
      <c r="P34" s="49" t="s">
        <v>10</v>
      </c>
      <c r="Q34" s="28">
        <f>VLOOKUP($B$2,Schlüssel!$A$5:$DZ$14,19)</f>
        <v>12</v>
      </c>
      <c r="R34" s="49" t="s">
        <v>10</v>
      </c>
      <c r="S34" s="28">
        <f>VLOOKUP($B$2,Schlüssel!$A$5:$DZ$14,20)</f>
        <v>10</v>
      </c>
      <c r="T34" s="49" t="s">
        <v>10</v>
      </c>
      <c r="U34" s="28">
        <f>VLOOKUP($B$2,Schlüssel!$A$5:$DZ$14,21)</f>
        <v>4</v>
      </c>
      <c r="Z34" s="2"/>
      <c r="AA34" s="28"/>
      <c r="AB34" s="47"/>
      <c r="AC34" s="48" t="s">
        <v>10</v>
      </c>
      <c r="AD34" s="28">
        <f>VLOOKUP(AA32,Schlüssel!$A$5:$DZ$14,93)</f>
        <v>20</v>
      </c>
      <c r="AE34" s="49" t="s">
        <v>10</v>
      </c>
      <c r="AF34" s="28">
        <f>VLOOKUP(AA32,Schlüssel!$A$5:$DZ$14,94)</f>
        <v>17</v>
      </c>
      <c r="AG34" s="49" t="s">
        <v>10</v>
      </c>
      <c r="AH34" s="28">
        <f>VLOOKUP(AA32,Schlüssel!$A$5:$DZ$14,95)</f>
        <v>12</v>
      </c>
      <c r="AI34" s="49" t="s">
        <v>10</v>
      </c>
      <c r="AJ34" s="28">
        <f>VLOOKUP(AA32,Schlüssel!$A$5:$DZ$14,96)</f>
        <v>13</v>
      </c>
      <c r="AK34" s="49" t="s">
        <v>10</v>
      </c>
      <c r="AL34" s="28">
        <f>VLOOKUP(AA32,Schlüssel!$A$5:$DZ$14,97)</f>
        <v>15</v>
      </c>
      <c r="AM34" s="49" t="s">
        <v>10</v>
      </c>
      <c r="AN34" s="28">
        <f>VLOOKUP(AA32,Schlüssel!$A$5:$DZ$14,98)</f>
        <v>18</v>
      </c>
      <c r="AO34" s="49" t="s">
        <v>10</v>
      </c>
      <c r="AP34" s="28">
        <f>VLOOKUP(AA32,Schlüssel!$A$5:$DZ$14,99)</f>
        <v>14</v>
      </c>
      <c r="AQ34" s="49" t="s">
        <v>10</v>
      </c>
      <c r="AR34" s="28">
        <f>VLOOKUP(AA32,Schlüssel!$A$5:$DZ$14,100)</f>
        <v>11</v>
      </c>
      <c r="AS34" s="49" t="s">
        <v>10</v>
      </c>
      <c r="AT34" s="28">
        <f>VLOOKUP(AA32,Schlüssel!$A$5:$DZ$14,101)</f>
        <v>16</v>
      </c>
      <c r="AW34" s="83"/>
      <c r="AX34" s="84"/>
      <c r="BA34" s="149"/>
      <c r="BB34" s="150"/>
      <c r="BC34" s="151"/>
      <c r="BQ34" s="153"/>
      <c r="BR34" s="151"/>
      <c r="BV34" s="151"/>
      <c r="BW34" s="153"/>
      <c r="BZ34" s="151"/>
    </row>
    <row r="35" spans="1:78" ht="20.25" customHeight="1" x14ac:dyDescent="0.25">
      <c r="B35" s="50" t="s">
        <v>1</v>
      </c>
      <c r="C35" s="51"/>
      <c r="D35" s="388" t="s">
        <v>961</v>
      </c>
      <c r="E35" s="389"/>
      <c r="F35" s="388" t="s">
        <v>962</v>
      </c>
      <c r="G35" s="389"/>
      <c r="H35" s="388" t="s">
        <v>963</v>
      </c>
      <c r="I35" s="389"/>
      <c r="J35" s="388" t="s">
        <v>964</v>
      </c>
      <c r="K35" s="389"/>
      <c r="L35" s="388" t="s">
        <v>965</v>
      </c>
      <c r="M35" s="389"/>
      <c r="N35" s="388" t="s">
        <v>966</v>
      </c>
      <c r="O35" s="389"/>
      <c r="P35" s="388" t="s">
        <v>967</v>
      </c>
      <c r="Q35" s="389"/>
      <c r="R35" s="388" t="s">
        <v>968</v>
      </c>
      <c r="S35" s="389"/>
      <c r="T35" s="388" t="s">
        <v>969</v>
      </c>
      <c r="U35" s="389"/>
      <c r="V35" s="416" t="s">
        <v>960</v>
      </c>
      <c r="W35" s="417"/>
      <c r="AA35" s="50" t="s">
        <v>1</v>
      </c>
      <c r="AB35" s="51"/>
      <c r="AC35" s="76" t="s">
        <v>961</v>
      </c>
      <c r="AD35" s="77"/>
      <c r="AE35" s="76" t="s">
        <v>962</v>
      </c>
      <c r="AF35" s="77"/>
      <c r="AG35" s="76" t="s">
        <v>963</v>
      </c>
      <c r="AH35" s="77"/>
      <c r="AI35" s="76" t="s">
        <v>964</v>
      </c>
      <c r="AJ35" s="77"/>
      <c r="AK35" s="76" t="s">
        <v>965</v>
      </c>
      <c r="AL35" s="77"/>
      <c r="AM35" s="76" t="s">
        <v>966</v>
      </c>
      <c r="AN35" s="77"/>
      <c r="AO35" s="76" t="s">
        <v>967</v>
      </c>
      <c r="AP35" s="77"/>
      <c r="AQ35" s="76" t="s">
        <v>968</v>
      </c>
      <c r="AR35" s="77"/>
      <c r="AS35" s="76" t="s">
        <v>969</v>
      </c>
      <c r="AT35" s="86"/>
      <c r="AU35" s="87" t="s">
        <v>960</v>
      </c>
      <c r="AV35" s="88"/>
      <c r="AW35" s="83"/>
      <c r="AX35" s="84"/>
      <c r="BA35" s="149"/>
      <c r="BB35" s="150"/>
      <c r="BC35" s="151"/>
      <c r="BQ35" s="153"/>
      <c r="BR35" s="151"/>
      <c r="BV35" s="151"/>
      <c r="BZ35" s="151"/>
    </row>
    <row r="36" spans="1:78" ht="15" customHeight="1" thickBot="1" x14ac:dyDescent="0.3">
      <c r="B36" s="52" t="s">
        <v>970</v>
      </c>
      <c r="C36" s="53" t="s">
        <v>971</v>
      </c>
      <c r="D36" s="54" t="s">
        <v>972</v>
      </c>
      <c r="E36" s="54" t="s">
        <v>973</v>
      </c>
      <c r="F36" s="54" t="s">
        <v>972</v>
      </c>
      <c r="G36" s="54" t="s">
        <v>973</v>
      </c>
      <c r="H36" s="54" t="s">
        <v>972</v>
      </c>
      <c r="I36" s="54" t="s">
        <v>973</v>
      </c>
      <c r="J36" s="54" t="s">
        <v>972</v>
      </c>
      <c r="K36" s="54" t="s">
        <v>973</v>
      </c>
      <c r="L36" s="54" t="s">
        <v>972</v>
      </c>
      <c r="M36" s="54" t="s">
        <v>973</v>
      </c>
      <c r="N36" s="54" t="s">
        <v>972</v>
      </c>
      <c r="O36" s="54" t="s">
        <v>973</v>
      </c>
      <c r="P36" s="54" t="s">
        <v>972</v>
      </c>
      <c r="Q36" s="54" t="s">
        <v>973</v>
      </c>
      <c r="R36" s="54" t="s">
        <v>972</v>
      </c>
      <c r="S36" s="54" t="s">
        <v>973</v>
      </c>
      <c r="T36" s="54" t="s">
        <v>972</v>
      </c>
      <c r="U36" s="54" t="s">
        <v>973</v>
      </c>
      <c r="V36" s="54" t="s">
        <v>972</v>
      </c>
      <c r="W36" s="55" t="s">
        <v>973</v>
      </c>
      <c r="AA36" s="52" t="s">
        <v>970</v>
      </c>
      <c r="AB36" s="53" t="s">
        <v>971</v>
      </c>
      <c r="AC36" s="54" t="s">
        <v>972</v>
      </c>
      <c r="AD36" s="54" t="s">
        <v>973</v>
      </c>
      <c r="AE36" s="54" t="s">
        <v>972</v>
      </c>
      <c r="AF36" s="54" t="s">
        <v>973</v>
      </c>
      <c r="AG36" s="54" t="s">
        <v>972</v>
      </c>
      <c r="AH36" s="54" t="s">
        <v>973</v>
      </c>
      <c r="AI36" s="54" t="s">
        <v>972</v>
      </c>
      <c r="AJ36" s="54" t="s">
        <v>973</v>
      </c>
      <c r="AK36" s="54" t="s">
        <v>972</v>
      </c>
      <c r="AL36" s="54" t="s">
        <v>973</v>
      </c>
      <c r="AM36" s="54" t="s">
        <v>972</v>
      </c>
      <c r="AN36" s="54" t="s">
        <v>973</v>
      </c>
      <c r="AO36" s="54" t="s">
        <v>972</v>
      </c>
      <c r="AP36" s="54" t="s">
        <v>973</v>
      </c>
      <c r="AQ36" s="54" t="s">
        <v>972</v>
      </c>
      <c r="AR36" s="54" t="s">
        <v>973</v>
      </c>
      <c r="AS36" s="54" t="s">
        <v>972</v>
      </c>
      <c r="AT36" s="89" t="s">
        <v>973</v>
      </c>
      <c r="AU36" s="52" t="s">
        <v>972</v>
      </c>
      <c r="AV36" s="55" t="s">
        <v>973</v>
      </c>
      <c r="AW36" s="83"/>
      <c r="AX36" s="84"/>
      <c r="BA36" s="149"/>
      <c r="BB36" s="150"/>
      <c r="BC36" s="151"/>
      <c r="BQ36" s="153"/>
      <c r="BR36" s="151"/>
      <c r="BV36" s="151"/>
      <c r="BZ36" s="151"/>
    </row>
    <row r="37" spans="1:78" ht="17.100000000000001" customHeight="1" x14ac:dyDescent="0.25">
      <c r="A37" s="413" t="s">
        <v>0</v>
      </c>
      <c r="B37" s="56" t="str">
        <f>IF(AA37=0,"",AA37)</f>
        <v/>
      </c>
      <c r="C37" s="57" t="str">
        <f>IF(AB37=0,"",AB37)</f>
        <v/>
      </c>
      <c r="D37" s="58" t="str">
        <f>IF(AC37=0,"",AC37)</f>
        <v/>
      </c>
      <c r="E37" s="397">
        <f>IF(AD37="","",AD37)</f>
        <v>0</v>
      </c>
      <c r="F37" s="58" t="str">
        <f t="shared" ref="F37:F50" si="34">IF(AE37=0,"",AE37)</f>
        <v/>
      </c>
      <c r="G37" s="397">
        <f>IF(AF37="","",AF37)</f>
        <v>0</v>
      </c>
      <c r="H37" s="58" t="str">
        <f t="shared" ref="H37:H50" si="35">IF(AG37=0,"",AG37)</f>
        <v/>
      </c>
      <c r="I37" s="397">
        <f>IF(AH37="","",AH37)</f>
        <v>0</v>
      </c>
      <c r="J37" s="58" t="str">
        <f t="shared" ref="J37:J50" si="36">IF(AI37=0,"",AI37)</f>
        <v/>
      </c>
      <c r="K37" s="397">
        <f>IF(AJ37="","",AJ37)</f>
        <v>0</v>
      </c>
      <c r="L37" s="58" t="str">
        <f t="shared" ref="L37:L50" si="37">IF(AK37=0,"",AK37)</f>
        <v/>
      </c>
      <c r="M37" s="397">
        <f>IF(AL37="","",AL37)</f>
        <v>0</v>
      </c>
      <c r="N37" s="58" t="str">
        <f>IF(AM37=0,"",AM37)</f>
        <v/>
      </c>
      <c r="O37" s="397">
        <f>IF(AN37="","",AN37)</f>
        <v>0</v>
      </c>
      <c r="P37" s="58" t="str">
        <f t="shared" ref="P37:P50" si="38">IF(AO37=0,"",AO37)</f>
        <v/>
      </c>
      <c r="Q37" s="397">
        <f>IF(AP37="","",AP37)</f>
        <v>0</v>
      </c>
      <c r="R37" s="58" t="str">
        <f t="shared" ref="R37:R50" si="39">IF(AQ37=0,"",AQ37)</f>
        <v/>
      </c>
      <c r="S37" s="397">
        <f>IF(AR37="","",AR37)</f>
        <v>0</v>
      </c>
      <c r="T37" s="58" t="str">
        <f t="shared" ref="T37:T50" si="40">IF(AS37=0,"",AS37)</f>
        <v/>
      </c>
      <c r="U37" s="397">
        <f>IF(AT37="","",AT37)</f>
        <v>0</v>
      </c>
      <c r="V37" s="58" t="str">
        <f t="shared" ref="V37:V50" si="41">IF(AU37=0,"",AU37)</f>
        <v/>
      </c>
      <c r="W37" s="397">
        <f>IF(AV37="","",AV37)</f>
        <v>0</v>
      </c>
      <c r="Z37" s="405" t="s">
        <v>0</v>
      </c>
      <c r="AA37" s="272" t="str">
        <f>IF(AB37=0,"",_xlfn.CONCAT(VLOOKUP(AB37,Starter!A:C,2,0)))</f>
        <v/>
      </c>
      <c r="AB37" s="81"/>
      <c r="AC37" s="129"/>
      <c r="AD37" s="163">
        <f>IF(SUM(AC37:AC39)+AC55=0,0,IF(SUM(ABS(AC37),ABS(AC38),ABS(AC39))=AC55,0.5,IF(SUM(ABS(AC37),ABS(AC38),ABS(AC39))&gt;AC55,1,0)))</f>
        <v>0</v>
      </c>
      <c r="AE37" s="132"/>
      <c r="AF37" s="91">
        <f>IF(SUM(AE37:AE39)+AE55=0,0,IF(SUM(ABS(AE37),ABS(AE38),ABS(AE39))=AE55,0.5,IF(SUM(ABS(AE37),ABS(AE38),ABS(AE39))&gt;AE55,1,0)))</f>
        <v>0</v>
      </c>
      <c r="AG37" s="129"/>
      <c r="AH37" s="91">
        <f>IF(SUM(AG37:AG39)+AG55=0,0,IF(SUM(ABS(AG37),ABS(AG38),ABS(AG39))=AG55,0.5,IF(SUM(ABS(AG37),ABS(AG38),ABS(AG39))&gt;AG55,1,0)))</f>
        <v>0</v>
      </c>
      <c r="AI37" s="129"/>
      <c r="AJ37" s="91">
        <f>IF(SUM(AI37:AI39)+AI55=0,0,IF(SUM(ABS(AI37),ABS(AI38),ABS(AI39))=AI55,0.5,IF(SUM(ABS(AI37),ABS(AI38),ABS(AI39))&gt;AI55,1,0)))</f>
        <v>0</v>
      </c>
      <c r="AK37" s="129"/>
      <c r="AL37" s="91">
        <f>IF(SUM(AK37:AK39)+AK55=0,0,IF(SUM(ABS(AK37),ABS(AK38),ABS(AK39))=AK55,0.5,IF(SUM(ABS(AK37),ABS(AK38),ABS(AK39))&gt;AK55,1,0)))</f>
        <v>0</v>
      </c>
      <c r="AM37" s="129"/>
      <c r="AN37" s="91">
        <f>IF(SUM(AM37:AM39)+AM55=0,0,IF(SUM(ABS(AM37),ABS(AM38),ABS(AM39))=AM55,0.5,IF(SUM(ABS(AM37),ABS(AM38),ABS(AM39))&gt;AM55,1,0)))</f>
        <v>0</v>
      </c>
      <c r="AO37" s="129"/>
      <c r="AP37" s="91">
        <f>IF(SUM(AO37:AO39)+AO55=0,0,IF(SUM(ABS(AO37),ABS(AO38),ABS(AO39))=AO55,0.5,IF(SUM(ABS(AO37),ABS(AO38),ABS(AO39))&gt;AO55,1,0)))</f>
        <v>0</v>
      </c>
      <c r="AQ37" s="129"/>
      <c r="AR37" s="91">
        <f>IF(SUM(AQ37:AQ39)+AQ55=0,0,IF(SUM(ABS(AQ37),ABS(AQ38),ABS(AQ39))=AQ55,0.5,IF(SUM(ABS(AQ37),ABS(AQ38),ABS(AQ39))&gt;AQ55,1,0)))</f>
        <v>0</v>
      </c>
      <c r="AS37" s="129"/>
      <c r="AT37" s="91">
        <f>IF(SUM(AS37:AS39)+AS55=0,0,IF(SUM(ABS(AS37),ABS(AS38),ABS(AS39))=AS55,0.5,IF(SUM(ABS(AS37),ABS(AS38),ABS(AS39))&gt;AS55,1,0)))</f>
        <v>0</v>
      </c>
      <c r="AU37" s="92">
        <f t="shared" ref="AU37:AU48" si="42">ABS(SUM(AC37:AC37))+ABS(SUM(AE37:AE37))+ABS(SUM(AG37:AG37))+ABS(SUM(AI37:AI37))+ABS(SUM(AK37:AK37))+ABS(SUM(AM37:AM37))+ABS(SUM(AO37:AO37))+ABS(SUM(AQ37:AQ37))+ABS(SUM(AS37:AS37))</f>
        <v>0</v>
      </c>
      <c r="AV37" s="93">
        <f>SUM(AD37+AF37+AH37+AJ37+AL37+AN37+AP37+AR37+AT37)</f>
        <v>0</v>
      </c>
      <c r="AW37" s="83"/>
      <c r="AX37" s="84"/>
      <c r="AZ37" s="47"/>
      <c r="BA37" s="149"/>
      <c r="BB37" s="150"/>
      <c r="BC37" s="151"/>
      <c r="BD37" s="154">
        <f>+AB37</f>
        <v>0</v>
      </c>
      <c r="BE37" s="150">
        <f>+AU37</f>
        <v>0</v>
      </c>
      <c r="BF37" s="152">
        <f>COUNT(BH37:BP37)</f>
        <v>0</v>
      </c>
      <c r="BG37" s="152">
        <f>COUNTIF(BH37:BP37,"&gt;0")</f>
        <v>0</v>
      </c>
      <c r="BH37" s="152" t="str">
        <f t="shared" ref="BH37:BH48" si="43">IF(AC37=0,"",AC37)</f>
        <v/>
      </c>
      <c r="BI37" s="152" t="str">
        <f t="shared" ref="BI37:BI48" si="44">IF(AE37=0,"",AE37)</f>
        <v/>
      </c>
      <c r="BJ37" s="152" t="str">
        <f t="shared" ref="BJ37:BJ48" si="45">IF(AG37=0,"",AG37)</f>
        <v/>
      </c>
      <c r="BK37" s="152" t="str">
        <f t="shared" ref="BK37:BK48" si="46">IF(AI37=0,"",AI37)</f>
        <v/>
      </c>
      <c r="BL37" s="152" t="str">
        <f t="shared" ref="BL37:BL48" si="47">IF(AK37=0,"",AK37)</f>
        <v/>
      </c>
      <c r="BM37" s="152" t="str">
        <f t="shared" ref="BM37:BM48" si="48">IF(AM37=0,"",AM37)</f>
        <v/>
      </c>
      <c r="BN37" s="152" t="str">
        <f t="shared" ref="BN37:BN48" si="49">IF(AO37=0,"",AO37)</f>
        <v/>
      </c>
      <c r="BO37" s="152" t="str">
        <f t="shared" ref="BO37:BO48" si="50">IF(AQ37=0,"",AQ37)</f>
        <v/>
      </c>
      <c r="BP37" s="152" t="str">
        <f t="shared" ref="BP37:BP48" si="51">IF(AS37=0,"",AS37)</f>
        <v/>
      </c>
      <c r="BQ37" s="153"/>
      <c r="BR37" s="151"/>
      <c r="BS37" s="152">
        <f>MAX(BH37:BP37)</f>
        <v>0</v>
      </c>
      <c r="BT37" s="152">
        <f>IF(BS37&lt;MAX(BS:BS),0,BS37+ROW()/1000000000)</f>
        <v>3.7E-8</v>
      </c>
      <c r="BU37" s="152" t="str">
        <f>+AA33</f>
        <v>BK München 3</v>
      </c>
      <c r="BV37" s="151">
        <f>RANK(BT37,BT:BT)</f>
        <v>108</v>
      </c>
      <c r="BW37" s="152">
        <f>SUMIF(BH37:BP37,"&gt;0")</f>
        <v>0</v>
      </c>
      <c r="BX37" s="152">
        <f>IF(COUNTIF(BH37:BP37,"&gt;0")&lt;Spielorte!$A$23,0,BE37/Spielorte!$A$23)</f>
        <v>0</v>
      </c>
      <c r="BY37" s="152">
        <f>IF(BX37&lt;MAX(BX:BX),0,BX37+ROW()/1000000000)</f>
        <v>3.7E-8</v>
      </c>
      <c r="BZ37" s="151">
        <f t="shared" ref="BZ37:BZ48" si="52">IF(BY37=0,0,RANK(BY37,BY:BY))</f>
        <v>108</v>
      </c>
    </row>
    <row r="38" spans="1:78" ht="17.100000000000001" customHeight="1" x14ac:dyDescent="0.25">
      <c r="A38" s="414"/>
      <c r="B38" s="59" t="str">
        <f t="shared" ref="B38:D50" si="53">IF(AA38=0,"",AA38)</f>
        <v/>
      </c>
      <c r="C38" s="60" t="str">
        <f t="shared" si="53"/>
        <v/>
      </c>
      <c r="D38" s="61" t="str">
        <f t="shared" si="53"/>
        <v/>
      </c>
      <c r="E38" s="398"/>
      <c r="F38" s="61" t="str">
        <f t="shared" si="34"/>
        <v/>
      </c>
      <c r="G38" s="398"/>
      <c r="H38" s="61" t="str">
        <f t="shared" si="35"/>
        <v/>
      </c>
      <c r="I38" s="398"/>
      <c r="J38" s="61" t="str">
        <f t="shared" si="36"/>
        <v/>
      </c>
      <c r="K38" s="398"/>
      <c r="L38" s="61" t="str">
        <f t="shared" si="37"/>
        <v/>
      </c>
      <c r="M38" s="398"/>
      <c r="N38" s="61" t="str">
        <f t="shared" ref="N38:N50" si="54">IF(AM38=0,"",AM38)</f>
        <v/>
      </c>
      <c r="O38" s="398"/>
      <c r="P38" s="61" t="str">
        <f t="shared" si="38"/>
        <v/>
      </c>
      <c r="Q38" s="398"/>
      <c r="R38" s="61" t="str">
        <f t="shared" si="39"/>
        <v/>
      </c>
      <c r="S38" s="398"/>
      <c r="T38" s="61" t="str">
        <f t="shared" si="40"/>
        <v/>
      </c>
      <c r="U38" s="398"/>
      <c r="V38" s="61" t="str">
        <f t="shared" si="41"/>
        <v/>
      </c>
      <c r="W38" s="398"/>
      <c r="Z38" s="406"/>
      <c r="AA38" s="90" t="str">
        <f>IF(AB38=0,"",_xlfn.CONCAT(VLOOKUP(AB38,Starter!A:C,2,0)))</f>
        <v/>
      </c>
      <c r="AB38" s="80"/>
      <c r="AC38" s="130"/>
      <c r="AD38" s="94"/>
      <c r="AE38" s="130"/>
      <c r="AF38" s="94"/>
      <c r="AG38" s="130"/>
      <c r="AH38" s="94"/>
      <c r="AI38" s="130"/>
      <c r="AJ38" s="94"/>
      <c r="AK38" s="130"/>
      <c r="AL38" s="94"/>
      <c r="AM38" s="130"/>
      <c r="AN38" s="94"/>
      <c r="AO38" s="130"/>
      <c r="AP38" s="94"/>
      <c r="AQ38" s="130"/>
      <c r="AR38" s="94"/>
      <c r="AS38" s="130"/>
      <c r="AT38" s="94"/>
      <c r="AU38" s="95">
        <f t="shared" si="42"/>
        <v>0</v>
      </c>
      <c r="AV38" s="96"/>
      <c r="AW38" s="83"/>
      <c r="AX38" s="84"/>
      <c r="AZ38" s="47"/>
      <c r="BA38" s="149"/>
      <c r="BB38" s="150"/>
      <c r="BC38" s="151"/>
      <c r="BD38" s="154">
        <f t="shared" ref="BD38:BD48" si="55">+AB38</f>
        <v>0</v>
      </c>
      <c r="BE38" s="150">
        <f t="shared" ref="BE38:BE48" si="56">+AU38</f>
        <v>0</v>
      </c>
      <c r="BF38" s="152">
        <f t="shared" ref="BF38:BF48" si="57">COUNT(BH38:BP38)</f>
        <v>0</v>
      </c>
      <c r="BG38" s="152">
        <f t="shared" ref="BG38:BG48" si="58">COUNTIF(BH38:BP38,"&gt;0")</f>
        <v>0</v>
      </c>
      <c r="BH38" s="152" t="str">
        <f t="shared" si="43"/>
        <v/>
      </c>
      <c r="BI38" s="152" t="str">
        <f t="shared" si="44"/>
        <v/>
      </c>
      <c r="BJ38" s="152" t="str">
        <f t="shared" si="45"/>
        <v/>
      </c>
      <c r="BK38" s="152" t="str">
        <f t="shared" si="46"/>
        <v/>
      </c>
      <c r="BL38" s="152" t="str">
        <f t="shared" si="47"/>
        <v/>
      </c>
      <c r="BM38" s="152" t="str">
        <f t="shared" si="48"/>
        <v/>
      </c>
      <c r="BN38" s="152" t="str">
        <f t="shared" si="49"/>
        <v/>
      </c>
      <c r="BO38" s="152" t="str">
        <f t="shared" si="50"/>
        <v/>
      </c>
      <c r="BP38" s="152" t="str">
        <f t="shared" si="51"/>
        <v/>
      </c>
      <c r="BQ38" s="153"/>
      <c r="BR38" s="151"/>
      <c r="BS38" s="152">
        <f t="shared" ref="BS38:BS48" si="59">MAX(BH38:BP38)</f>
        <v>0</v>
      </c>
      <c r="BT38" s="152">
        <f t="shared" ref="BT38:BT48" si="60">IF(BS38&lt;MAX(BS:BS),0,BS38+ROW()/1000000000)</f>
        <v>3.8000000000000003E-8</v>
      </c>
      <c r="BU38" s="152" t="str">
        <f t="shared" ref="BU38:BU48" si="61">+BU37</f>
        <v>BK München 3</v>
      </c>
      <c r="BV38" s="151">
        <f t="shared" ref="BV38:BV48" si="62">RANK(BT38,BT:BT)</f>
        <v>107</v>
      </c>
      <c r="BW38" s="152">
        <f t="shared" ref="BW38:BW48" si="63">SUMIF(BH38:BP38,"&gt;0")</f>
        <v>0</v>
      </c>
      <c r="BX38" s="152">
        <f>IF(COUNTIF(BH38:BP38,"&gt;0")&lt;Spielorte!$A$23,0,BE38/Spielorte!$A$23)</f>
        <v>0</v>
      </c>
      <c r="BY38" s="152">
        <f t="shared" ref="BY38:BY48" si="64">IF(BX38&lt;MAX(BX:BX),0,BX38+ROW()/1000000000)</f>
        <v>3.8000000000000003E-8</v>
      </c>
      <c r="BZ38" s="151">
        <f t="shared" si="52"/>
        <v>107</v>
      </c>
    </row>
    <row r="39" spans="1:78" ht="17.100000000000001" customHeight="1" thickBot="1" x14ac:dyDescent="0.3">
      <c r="A39" s="415"/>
      <c r="B39" s="62" t="str">
        <f t="shared" si="53"/>
        <v/>
      </c>
      <c r="C39" s="63" t="str">
        <f t="shared" si="53"/>
        <v/>
      </c>
      <c r="D39" s="52" t="str">
        <f t="shared" si="53"/>
        <v/>
      </c>
      <c r="E39" s="399"/>
      <c r="F39" s="52" t="str">
        <f t="shared" si="34"/>
        <v/>
      </c>
      <c r="G39" s="399"/>
      <c r="H39" s="52" t="str">
        <f t="shared" si="35"/>
        <v/>
      </c>
      <c r="I39" s="399"/>
      <c r="J39" s="52" t="str">
        <f t="shared" si="36"/>
        <v/>
      </c>
      <c r="K39" s="399"/>
      <c r="L39" s="52" t="str">
        <f t="shared" si="37"/>
        <v/>
      </c>
      <c r="M39" s="399"/>
      <c r="N39" s="52" t="str">
        <f t="shared" si="54"/>
        <v/>
      </c>
      <c r="O39" s="399"/>
      <c r="P39" s="52" t="str">
        <f t="shared" si="38"/>
        <v/>
      </c>
      <c r="Q39" s="399"/>
      <c r="R39" s="52" t="str">
        <f t="shared" si="39"/>
        <v/>
      </c>
      <c r="S39" s="399"/>
      <c r="T39" s="52" t="str">
        <f t="shared" si="40"/>
        <v/>
      </c>
      <c r="U39" s="399"/>
      <c r="V39" s="52" t="str">
        <f t="shared" si="41"/>
        <v/>
      </c>
      <c r="W39" s="399"/>
      <c r="Z39" s="407"/>
      <c r="AA39" s="99" t="str">
        <f>IF(AB39=0,"",_xlfn.CONCAT(VLOOKUP(AB39,Starter!A:C,2,0)))</f>
        <v/>
      </c>
      <c r="AB39" s="82"/>
      <c r="AC39" s="131"/>
      <c r="AD39" s="94"/>
      <c r="AE39" s="131"/>
      <c r="AF39" s="94"/>
      <c r="AG39" s="131"/>
      <c r="AH39" s="94"/>
      <c r="AI39" s="131"/>
      <c r="AJ39" s="94"/>
      <c r="AK39" s="131"/>
      <c r="AL39" s="94"/>
      <c r="AM39" s="131"/>
      <c r="AN39" s="94"/>
      <c r="AO39" s="131"/>
      <c r="AP39" s="94"/>
      <c r="AQ39" s="131"/>
      <c r="AR39" s="94"/>
      <c r="AS39" s="131"/>
      <c r="AT39" s="94"/>
      <c r="AU39" s="97">
        <f t="shared" si="42"/>
        <v>0</v>
      </c>
      <c r="AV39" s="98"/>
      <c r="AW39" s="83"/>
      <c r="AX39" s="84"/>
      <c r="AZ39" s="47"/>
      <c r="BA39" s="149"/>
      <c r="BB39" s="150"/>
      <c r="BC39" s="151"/>
      <c r="BD39" s="154">
        <f t="shared" si="55"/>
        <v>0</v>
      </c>
      <c r="BE39" s="150">
        <f t="shared" si="56"/>
        <v>0</v>
      </c>
      <c r="BF39" s="152">
        <f t="shared" si="57"/>
        <v>0</v>
      </c>
      <c r="BG39" s="152">
        <f t="shared" si="58"/>
        <v>0</v>
      </c>
      <c r="BH39" s="152" t="str">
        <f t="shared" si="43"/>
        <v/>
      </c>
      <c r="BI39" s="152" t="str">
        <f t="shared" si="44"/>
        <v/>
      </c>
      <c r="BJ39" s="152" t="str">
        <f t="shared" si="45"/>
        <v/>
      </c>
      <c r="BK39" s="152" t="str">
        <f t="shared" si="46"/>
        <v/>
      </c>
      <c r="BL39" s="152" t="str">
        <f t="shared" si="47"/>
        <v/>
      </c>
      <c r="BM39" s="152" t="str">
        <f t="shared" si="48"/>
        <v/>
      </c>
      <c r="BN39" s="152" t="str">
        <f t="shared" si="49"/>
        <v/>
      </c>
      <c r="BO39" s="152" t="str">
        <f t="shared" si="50"/>
        <v/>
      </c>
      <c r="BP39" s="152" t="str">
        <f t="shared" si="51"/>
        <v/>
      </c>
      <c r="BQ39" s="153"/>
      <c r="BR39" s="151"/>
      <c r="BS39" s="152">
        <f t="shared" si="59"/>
        <v>0</v>
      </c>
      <c r="BT39" s="152">
        <f t="shared" si="60"/>
        <v>3.8999999999999998E-8</v>
      </c>
      <c r="BU39" s="152" t="str">
        <f t="shared" si="61"/>
        <v>BK München 3</v>
      </c>
      <c r="BV39" s="151">
        <f t="shared" si="62"/>
        <v>106</v>
      </c>
      <c r="BW39" s="152">
        <f t="shared" si="63"/>
        <v>0</v>
      </c>
      <c r="BX39" s="152">
        <f>IF(COUNTIF(BH39:BP39,"&gt;0")&lt;Spielorte!$A$23,0,BE39/Spielorte!$A$23)</f>
        <v>0</v>
      </c>
      <c r="BY39" s="152">
        <f t="shared" si="64"/>
        <v>3.8999999999999998E-8</v>
      </c>
      <c r="BZ39" s="151">
        <f t="shared" si="52"/>
        <v>106</v>
      </c>
    </row>
    <row r="40" spans="1:78" ht="17.100000000000001" customHeight="1" x14ac:dyDescent="0.25">
      <c r="A40" s="413" t="s">
        <v>2</v>
      </c>
      <c r="B40" s="56" t="str">
        <f t="shared" si="53"/>
        <v/>
      </c>
      <c r="C40" s="57" t="str">
        <f t="shared" si="53"/>
        <v/>
      </c>
      <c r="D40" s="58" t="str">
        <f t="shared" si="53"/>
        <v/>
      </c>
      <c r="E40" s="397">
        <f>IF(AD40="","",AD40)</f>
        <v>0</v>
      </c>
      <c r="F40" s="58" t="str">
        <f t="shared" si="34"/>
        <v/>
      </c>
      <c r="G40" s="397">
        <f>IF(AF40="","",AF40)</f>
        <v>0</v>
      </c>
      <c r="H40" s="58" t="str">
        <f t="shared" si="35"/>
        <v/>
      </c>
      <c r="I40" s="397">
        <f>IF(AH40="","",AH40)</f>
        <v>0</v>
      </c>
      <c r="J40" s="58" t="str">
        <f t="shared" si="36"/>
        <v/>
      </c>
      <c r="K40" s="397">
        <f>IF(AJ40="","",AJ40)</f>
        <v>0</v>
      </c>
      <c r="L40" s="58" t="str">
        <f t="shared" si="37"/>
        <v/>
      </c>
      <c r="M40" s="397">
        <f>IF(AL40="","",AL40)</f>
        <v>0</v>
      </c>
      <c r="N40" s="58" t="str">
        <f t="shared" si="54"/>
        <v/>
      </c>
      <c r="O40" s="397">
        <f>IF(AN40="","",AN40)</f>
        <v>0</v>
      </c>
      <c r="P40" s="58" t="str">
        <f t="shared" si="38"/>
        <v/>
      </c>
      <c r="Q40" s="397">
        <f>IF(AP40="","",AP40)</f>
        <v>0</v>
      </c>
      <c r="R40" s="58" t="str">
        <f t="shared" si="39"/>
        <v/>
      </c>
      <c r="S40" s="397">
        <f>IF(AR40="","",AR40)</f>
        <v>0</v>
      </c>
      <c r="T40" s="58" t="str">
        <f t="shared" si="40"/>
        <v/>
      </c>
      <c r="U40" s="397">
        <f>IF(AT40="","",AT40)</f>
        <v>0</v>
      </c>
      <c r="V40" s="58" t="str">
        <f t="shared" si="41"/>
        <v/>
      </c>
      <c r="W40" s="397">
        <f>IF(AV40="","",AV40)</f>
        <v>0</v>
      </c>
      <c r="Z40" s="405" t="s">
        <v>2</v>
      </c>
      <c r="AA40" s="272" t="str">
        <f>IF(AB40=0,"",_xlfn.CONCAT(VLOOKUP(AB40,Starter!A:C,2,0)))</f>
        <v/>
      </c>
      <c r="AB40" s="81"/>
      <c r="AC40" s="132"/>
      <c r="AD40" s="91">
        <f>IF(SUM(AC40:AC42)+AC56=0,0,IF(SUM(ABS(AC40),ABS(AC41),ABS(AC42))=AC56,0.5,IF(SUM(ABS(AC40),ABS(AC41),ABS(AC42))&gt;AC56,1,0)))</f>
        <v>0</v>
      </c>
      <c r="AE40" s="132"/>
      <c r="AF40" s="91">
        <f>IF(SUM(AE40:AE42)+AE56=0,0,IF(SUM(ABS(AE40),ABS(AE41),ABS(AE42))=AE56,0.5,IF(SUM(ABS(AE40),ABS(AE41),ABS(AE42))&gt;AE56,1,0)))</f>
        <v>0</v>
      </c>
      <c r="AG40" s="132"/>
      <c r="AH40" s="91">
        <f>IF(SUM(AG40:AG42)+AG56=0,0,IF(SUM(ABS(AG40),ABS(AG41),ABS(AG42))=AG56,0.5,IF(SUM(ABS(AG40),ABS(AG41),ABS(AG42))&gt;AG56,1,0)))</f>
        <v>0</v>
      </c>
      <c r="AI40" s="132"/>
      <c r="AJ40" s="91">
        <f>IF(SUM(AI40:AI42)+AI56=0,0,IF(SUM(ABS(AI40),ABS(AI41),ABS(AI42))=AI56,0.5,IF(SUM(ABS(AI40),ABS(AI41),ABS(AI42))&gt;AI56,1,0)))</f>
        <v>0</v>
      </c>
      <c r="AK40" s="132"/>
      <c r="AL40" s="91">
        <f>IF(SUM(AK40:AK42)+AK56=0,0,IF(SUM(ABS(AK40),ABS(AK41),ABS(AK42))=AK56,0.5,IF(SUM(ABS(AK40),ABS(AK41),ABS(AK42))&gt;AK56,1,0)))</f>
        <v>0</v>
      </c>
      <c r="AM40" s="132"/>
      <c r="AN40" s="91">
        <f>IF(SUM(AM40:AM42)+AM56=0,0,IF(SUM(ABS(AM40),ABS(AM41),ABS(AM42))=AM56,0.5,IF(SUM(ABS(AM40),ABS(AM41),ABS(AM42))&gt;AM56,1,0)))</f>
        <v>0</v>
      </c>
      <c r="AO40" s="132"/>
      <c r="AP40" s="91">
        <f>IF(SUM(AO40:AO42)+AO56=0,0,IF(SUM(ABS(AO40),ABS(AO41),ABS(AO42))=AO56,0.5,IF(SUM(ABS(AO40),ABS(AO41),ABS(AO42))&gt;AO56,1,0)))</f>
        <v>0</v>
      </c>
      <c r="AQ40" s="132"/>
      <c r="AR40" s="91">
        <f>IF(SUM(AQ40:AQ42)+AQ56=0,0,IF(SUM(ABS(AQ40),ABS(AQ41),ABS(AQ42))=AQ56,0.5,IF(SUM(ABS(AQ40),ABS(AQ41),ABS(AQ42))&gt;AQ56,1,0)))</f>
        <v>0</v>
      </c>
      <c r="AS40" s="132"/>
      <c r="AT40" s="91">
        <f>IF(SUM(AS40:AS42)+AS56=0,0,IF(SUM(ABS(AS40),ABS(AS41),ABS(AS42))=AS56,0.5,IF(SUM(ABS(AS40),ABS(AS41),ABS(AS42))&gt;AS56,1,0)))</f>
        <v>0</v>
      </c>
      <c r="AU40" s="92">
        <f t="shared" si="42"/>
        <v>0</v>
      </c>
      <c r="AV40" s="93">
        <f>SUM(AD40+AF40+AH40+AJ40+AL40+AN40+AP40+AR40+AT40)</f>
        <v>0</v>
      </c>
      <c r="AW40" s="83"/>
      <c r="AX40" s="84"/>
      <c r="AZ40" s="47"/>
      <c r="BA40" s="149"/>
      <c r="BB40" s="150"/>
      <c r="BC40" s="151"/>
      <c r="BD40" s="154">
        <f t="shared" si="55"/>
        <v>0</v>
      </c>
      <c r="BE40" s="150">
        <f t="shared" si="56"/>
        <v>0</v>
      </c>
      <c r="BF40" s="152">
        <f t="shared" si="57"/>
        <v>0</v>
      </c>
      <c r="BG40" s="152">
        <f t="shared" si="58"/>
        <v>0</v>
      </c>
      <c r="BH40" s="152" t="str">
        <f t="shared" si="43"/>
        <v/>
      </c>
      <c r="BI40" s="152" t="str">
        <f t="shared" si="44"/>
        <v/>
      </c>
      <c r="BJ40" s="152" t="str">
        <f t="shared" si="45"/>
        <v/>
      </c>
      <c r="BK40" s="152" t="str">
        <f t="shared" si="46"/>
        <v/>
      </c>
      <c r="BL40" s="152" t="str">
        <f t="shared" si="47"/>
        <v/>
      </c>
      <c r="BM40" s="152" t="str">
        <f t="shared" si="48"/>
        <v/>
      </c>
      <c r="BN40" s="152" t="str">
        <f t="shared" si="49"/>
        <v/>
      </c>
      <c r="BO40" s="152" t="str">
        <f t="shared" si="50"/>
        <v/>
      </c>
      <c r="BP40" s="152" t="str">
        <f t="shared" si="51"/>
        <v/>
      </c>
      <c r="BQ40" s="153"/>
      <c r="BR40" s="151"/>
      <c r="BS40" s="152">
        <f t="shared" si="59"/>
        <v>0</v>
      </c>
      <c r="BT40" s="152">
        <f t="shared" si="60"/>
        <v>4.0000000000000001E-8</v>
      </c>
      <c r="BU40" s="152" t="str">
        <f t="shared" si="61"/>
        <v>BK München 3</v>
      </c>
      <c r="BV40" s="151">
        <f t="shared" si="62"/>
        <v>105</v>
      </c>
      <c r="BW40" s="152">
        <f t="shared" si="63"/>
        <v>0</v>
      </c>
      <c r="BX40" s="152">
        <f>IF(COUNTIF(BH40:BP40,"&gt;0")&lt;Spielorte!$A$23,0,BE40/Spielorte!$A$23)</f>
        <v>0</v>
      </c>
      <c r="BY40" s="152">
        <f t="shared" si="64"/>
        <v>4.0000000000000001E-8</v>
      </c>
      <c r="BZ40" s="151">
        <f t="shared" si="52"/>
        <v>105</v>
      </c>
    </row>
    <row r="41" spans="1:78" ht="17.100000000000001" customHeight="1" x14ac:dyDescent="0.25">
      <c r="A41" s="414"/>
      <c r="B41" s="59" t="str">
        <f t="shared" si="53"/>
        <v/>
      </c>
      <c r="C41" s="60" t="str">
        <f t="shared" si="53"/>
        <v/>
      </c>
      <c r="D41" s="61" t="str">
        <f t="shared" si="53"/>
        <v/>
      </c>
      <c r="E41" s="398"/>
      <c r="F41" s="61" t="str">
        <f t="shared" si="34"/>
        <v/>
      </c>
      <c r="G41" s="398"/>
      <c r="H41" s="61" t="str">
        <f t="shared" si="35"/>
        <v/>
      </c>
      <c r="I41" s="398"/>
      <c r="J41" s="61" t="str">
        <f t="shared" si="36"/>
        <v/>
      </c>
      <c r="K41" s="398"/>
      <c r="L41" s="61" t="str">
        <f t="shared" si="37"/>
        <v/>
      </c>
      <c r="M41" s="398"/>
      <c r="N41" s="61" t="str">
        <f t="shared" si="54"/>
        <v/>
      </c>
      <c r="O41" s="398"/>
      <c r="P41" s="61" t="str">
        <f t="shared" si="38"/>
        <v/>
      </c>
      <c r="Q41" s="398"/>
      <c r="R41" s="61" t="str">
        <f t="shared" si="39"/>
        <v/>
      </c>
      <c r="S41" s="398"/>
      <c r="T41" s="61" t="str">
        <f t="shared" si="40"/>
        <v/>
      </c>
      <c r="U41" s="398"/>
      <c r="V41" s="61" t="str">
        <f t="shared" si="41"/>
        <v/>
      </c>
      <c r="W41" s="398"/>
      <c r="Z41" s="406"/>
      <c r="AA41" s="90" t="str">
        <f>IF(AB41=0,"",_xlfn.CONCAT(VLOOKUP(AB41,Starter!A:C,2,0)))</f>
        <v/>
      </c>
      <c r="AB41" s="80"/>
      <c r="AC41" s="130"/>
      <c r="AD41" s="94"/>
      <c r="AE41" s="130"/>
      <c r="AF41" s="94"/>
      <c r="AG41" s="130"/>
      <c r="AH41" s="94"/>
      <c r="AI41" s="130"/>
      <c r="AJ41" s="94"/>
      <c r="AK41" s="130"/>
      <c r="AL41" s="94"/>
      <c r="AM41" s="130"/>
      <c r="AN41" s="94"/>
      <c r="AO41" s="134"/>
      <c r="AP41" s="94"/>
      <c r="AQ41" s="134"/>
      <c r="AR41" s="94"/>
      <c r="AS41" s="134"/>
      <c r="AT41" s="94"/>
      <c r="AU41" s="95">
        <f t="shared" si="42"/>
        <v>0</v>
      </c>
      <c r="AV41" s="96"/>
      <c r="AW41" s="83"/>
      <c r="AX41" s="84"/>
      <c r="AZ41" s="47"/>
      <c r="BA41" s="149"/>
      <c r="BB41" s="150"/>
      <c r="BC41" s="151"/>
      <c r="BD41" s="154">
        <f t="shared" si="55"/>
        <v>0</v>
      </c>
      <c r="BE41" s="150">
        <f t="shared" si="56"/>
        <v>0</v>
      </c>
      <c r="BF41" s="152">
        <f t="shared" si="57"/>
        <v>0</v>
      </c>
      <c r="BG41" s="152">
        <f t="shared" si="58"/>
        <v>0</v>
      </c>
      <c r="BH41" s="152" t="str">
        <f t="shared" si="43"/>
        <v/>
      </c>
      <c r="BI41" s="152" t="str">
        <f t="shared" si="44"/>
        <v/>
      </c>
      <c r="BJ41" s="152" t="str">
        <f t="shared" si="45"/>
        <v/>
      </c>
      <c r="BK41" s="152" t="str">
        <f t="shared" si="46"/>
        <v/>
      </c>
      <c r="BL41" s="152" t="str">
        <f t="shared" si="47"/>
        <v/>
      </c>
      <c r="BM41" s="152" t="str">
        <f t="shared" si="48"/>
        <v/>
      </c>
      <c r="BN41" s="152" t="str">
        <f t="shared" si="49"/>
        <v/>
      </c>
      <c r="BO41" s="152" t="str">
        <f t="shared" si="50"/>
        <v/>
      </c>
      <c r="BP41" s="152" t="str">
        <f t="shared" si="51"/>
        <v/>
      </c>
      <c r="BQ41" s="153"/>
      <c r="BR41" s="151"/>
      <c r="BS41" s="152">
        <f t="shared" si="59"/>
        <v>0</v>
      </c>
      <c r="BT41" s="152">
        <f t="shared" si="60"/>
        <v>4.1000000000000003E-8</v>
      </c>
      <c r="BU41" s="152" t="str">
        <f t="shared" si="61"/>
        <v>BK München 3</v>
      </c>
      <c r="BV41" s="151">
        <f t="shared" si="62"/>
        <v>104</v>
      </c>
      <c r="BW41" s="152">
        <f t="shared" si="63"/>
        <v>0</v>
      </c>
      <c r="BX41" s="152">
        <f>IF(COUNTIF(BH41:BP41,"&gt;0")&lt;Spielorte!$A$23,0,BE41/Spielorte!$A$23)</f>
        <v>0</v>
      </c>
      <c r="BY41" s="152">
        <f t="shared" si="64"/>
        <v>4.1000000000000003E-8</v>
      </c>
      <c r="BZ41" s="151">
        <f t="shared" si="52"/>
        <v>104</v>
      </c>
    </row>
    <row r="42" spans="1:78" ht="17.100000000000001" customHeight="1" thickBot="1" x14ac:dyDescent="0.3">
      <c r="A42" s="415"/>
      <c r="B42" s="62" t="str">
        <f t="shared" si="53"/>
        <v/>
      </c>
      <c r="C42" s="63" t="str">
        <f t="shared" si="53"/>
        <v/>
      </c>
      <c r="D42" s="52" t="str">
        <f t="shared" si="53"/>
        <v/>
      </c>
      <c r="E42" s="399"/>
      <c r="F42" s="52" t="str">
        <f t="shared" si="34"/>
        <v/>
      </c>
      <c r="G42" s="399"/>
      <c r="H42" s="52" t="str">
        <f t="shared" si="35"/>
        <v/>
      </c>
      <c r="I42" s="399"/>
      <c r="J42" s="52" t="str">
        <f t="shared" si="36"/>
        <v/>
      </c>
      <c r="K42" s="399"/>
      <c r="L42" s="52" t="str">
        <f t="shared" si="37"/>
        <v/>
      </c>
      <c r="M42" s="399"/>
      <c r="N42" s="52" t="str">
        <f t="shared" si="54"/>
        <v/>
      </c>
      <c r="O42" s="399"/>
      <c r="P42" s="52" t="str">
        <f t="shared" si="38"/>
        <v/>
      </c>
      <c r="Q42" s="399"/>
      <c r="R42" s="52" t="str">
        <f t="shared" si="39"/>
        <v/>
      </c>
      <c r="S42" s="399"/>
      <c r="T42" s="52" t="str">
        <f t="shared" si="40"/>
        <v/>
      </c>
      <c r="U42" s="399"/>
      <c r="V42" s="52" t="str">
        <f t="shared" si="41"/>
        <v/>
      </c>
      <c r="W42" s="399"/>
      <c r="Z42" s="407"/>
      <c r="AA42" s="99" t="str">
        <f>IF(AB42=0,"",_xlfn.CONCAT(VLOOKUP(AB42,Starter!A:C,2,0)))</f>
        <v/>
      </c>
      <c r="AB42" s="82"/>
      <c r="AC42" s="133"/>
      <c r="AD42" s="100"/>
      <c r="AE42" s="133"/>
      <c r="AF42" s="100"/>
      <c r="AG42" s="133"/>
      <c r="AH42" s="100"/>
      <c r="AI42" s="133"/>
      <c r="AJ42" s="100"/>
      <c r="AK42" s="133"/>
      <c r="AL42" s="100"/>
      <c r="AM42" s="133"/>
      <c r="AN42" s="100"/>
      <c r="AO42" s="133"/>
      <c r="AP42" s="100"/>
      <c r="AQ42" s="133"/>
      <c r="AR42" s="100"/>
      <c r="AS42" s="133"/>
      <c r="AT42" s="100"/>
      <c r="AU42" s="97">
        <f t="shared" si="42"/>
        <v>0</v>
      </c>
      <c r="AV42" s="98"/>
      <c r="AW42" s="83"/>
      <c r="AX42" s="84"/>
      <c r="AZ42" s="47"/>
      <c r="BA42" s="149"/>
      <c r="BB42" s="150"/>
      <c r="BC42" s="151"/>
      <c r="BD42" s="154">
        <f t="shared" si="55"/>
        <v>0</v>
      </c>
      <c r="BE42" s="150">
        <f t="shared" si="56"/>
        <v>0</v>
      </c>
      <c r="BF42" s="152">
        <f t="shared" si="57"/>
        <v>0</v>
      </c>
      <c r="BG42" s="152">
        <f t="shared" si="58"/>
        <v>0</v>
      </c>
      <c r="BH42" s="152" t="str">
        <f t="shared" si="43"/>
        <v/>
      </c>
      <c r="BI42" s="152" t="str">
        <f t="shared" si="44"/>
        <v/>
      </c>
      <c r="BJ42" s="152" t="str">
        <f t="shared" si="45"/>
        <v/>
      </c>
      <c r="BK42" s="152" t="str">
        <f t="shared" si="46"/>
        <v/>
      </c>
      <c r="BL42" s="152" t="str">
        <f t="shared" si="47"/>
        <v/>
      </c>
      <c r="BM42" s="152" t="str">
        <f t="shared" si="48"/>
        <v/>
      </c>
      <c r="BN42" s="152" t="str">
        <f t="shared" si="49"/>
        <v/>
      </c>
      <c r="BO42" s="152" t="str">
        <f t="shared" si="50"/>
        <v/>
      </c>
      <c r="BP42" s="152" t="str">
        <f t="shared" si="51"/>
        <v/>
      </c>
      <c r="BQ42" s="153"/>
      <c r="BR42" s="151"/>
      <c r="BS42" s="152">
        <f t="shared" si="59"/>
        <v>0</v>
      </c>
      <c r="BT42" s="152">
        <f t="shared" si="60"/>
        <v>4.1999999999999999E-8</v>
      </c>
      <c r="BU42" s="152" t="str">
        <f t="shared" si="61"/>
        <v>BK München 3</v>
      </c>
      <c r="BV42" s="151">
        <f t="shared" si="62"/>
        <v>103</v>
      </c>
      <c r="BW42" s="152">
        <f t="shared" si="63"/>
        <v>0</v>
      </c>
      <c r="BX42" s="152">
        <f>IF(COUNTIF(BH42:BP42,"&gt;0")&lt;Spielorte!$A$23,0,BE42/Spielorte!$A$23)</f>
        <v>0</v>
      </c>
      <c r="BY42" s="152">
        <f t="shared" si="64"/>
        <v>4.1999999999999999E-8</v>
      </c>
      <c r="BZ42" s="151">
        <f t="shared" si="52"/>
        <v>103</v>
      </c>
    </row>
    <row r="43" spans="1:78" ht="17.100000000000001" customHeight="1" x14ac:dyDescent="0.25">
      <c r="A43" s="413" t="s">
        <v>3</v>
      </c>
      <c r="B43" s="56" t="str">
        <f t="shared" si="53"/>
        <v/>
      </c>
      <c r="C43" s="57" t="str">
        <f t="shared" si="53"/>
        <v/>
      </c>
      <c r="D43" s="58" t="str">
        <f t="shared" si="53"/>
        <v/>
      </c>
      <c r="E43" s="397">
        <f>IF(AD43="","",AD43)</f>
        <v>0</v>
      </c>
      <c r="F43" s="58" t="str">
        <f t="shared" si="34"/>
        <v/>
      </c>
      <c r="G43" s="397">
        <f>IF(AF43="","",AF43)</f>
        <v>0</v>
      </c>
      <c r="H43" s="58" t="str">
        <f t="shared" si="35"/>
        <v/>
      </c>
      <c r="I43" s="397">
        <f>IF(AH43="","",AH43)</f>
        <v>0</v>
      </c>
      <c r="J43" s="58" t="str">
        <f t="shared" si="36"/>
        <v/>
      </c>
      <c r="K43" s="397">
        <f>IF(AJ43="","",AJ43)</f>
        <v>0</v>
      </c>
      <c r="L43" s="58" t="str">
        <f t="shared" si="37"/>
        <v/>
      </c>
      <c r="M43" s="397">
        <f>IF(AL43="","",AL43)</f>
        <v>0</v>
      </c>
      <c r="N43" s="58" t="str">
        <f t="shared" si="54"/>
        <v/>
      </c>
      <c r="O43" s="397">
        <f>IF(AN43="","",AN43)</f>
        <v>0</v>
      </c>
      <c r="P43" s="58" t="str">
        <f t="shared" si="38"/>
        <v/>
      </c>
      <c r="Q43" s="397">
        <f>IF(AP43="","",AP43)</f>
        <v>0</v>
      </c>
      <c r="R43" s="58" t="str">
        <f t="shared" si="39"/>
        <v/>
      </c>
      <c r="S43" s="397">
        <f>IF(AR43="","",AR43)</f>
        <v>0</v>
      </c>
      <c r="T43" s="58" t="str">
        <f t="shared" si="40"/>
        <v/>
      </c>
      <c r="U43" s="397">
        <f>IF(AT43="","",AT43)</f>
        <v>0</v>
      </c>
      <c r="V43" s="58" t="str">
        <f t="shared" si="41"/>
        <v/>
      </c>
      <c r="W43" s="397">
        <f>IF(AV43="","",AV43)</f>
        <v>0</v>
      </c>
      <c r="Z43" s="405" t="s">
        <v>3</v>
      </c>
      <c r="AA43" s="272" t="str">
        <f>IF(AB43=0,"",_xlfn.CONCAT(VLOOKUP(AB43,Starter!A:C,2,0)))</f>
        <v/>
      </c>
      <c r="AB43" s="81"/>
      <c r="AC43" s="132"/>
      <c r="AD43" s="91">
        <f>IF(SUM(AC43:AC45)+AC57=0,0,IF(SUM(ABS(AC43),ABS(AC44),ABS(AC45))=AC57,0.5,IF(SUM(ABS(AC43),ABS(AC44),ABS(AC45))&gt;AC57,1,0)))</f>
        <v>0</v>
      </c>
      <c r="AE43" s="132"/>
      <c r="AF43" s="91">
        <f>IF(SUM(AE43:AE45)+AE57=0,0,IF(SUM(ABS(AE43),ABS(AE44),ABS(AE45))=AE57,0.5,IF(SUM(ABS(AE43),ABS(AE44),ABS(AE45))&gt;AE57,1,0)))</f>
        <v>0</v>
      </c>
      <c r="AG43" s="132"/>
      <c r="AH43" s="91">
        <f>IF(SUM(AG43:AG45)+AG57=0,0,IF(SUM(ABS(AG43),ABS(AG44),ABS(AG45))=AG57,0.5,IF(SUM(ABS(AG43),ABS(AG44),ABS(AG45))&gt;AG57,1,0)))</f>
        <v>0</v>
      </c>
      <c r="AI43" s="132"/>
      <c r="AJ43" s="91">
        <f>IF(SUM(AI43:AI45)+AI57=0,0,IF(SUM(ABS(AI43),ABS(AI44),ABS(AI45))=AI57,0.5,IF(SUM(ABS(AI43),ABS(AI44),ABS(AI45))&gt;AI57,1,0)))</f>
        <v>0</v>
      </c>
      <c r="AK43" s="132"/>
      <c r="AL43" s="91">
        <f>IF(SUM(AK43:AK45)+AK57=0,0,IF(SUM(ABS(AK43),ABS(AK44),ABS(AK45))=AK57,0.5,IF(SUM(ABS(AK43),ABS(AK44),ABS(AK45))&gt;AK57,1,0)))</f>
        <v>0</v>
      </c>
      <c r="AM43" s="132"/>
      <c r="AN43" s="91">
        <f>IF(SUM(AM43:AM45)+AM57=0,0,IF(SUM(ABS(AM43),ABS(AM44),ABS(AM45))=AM57,0.5,IF(SUM(ABS(AM43),ABS(AM44),ABS(AM45))&gt;AM57,1,0)))</f>
        <v>0</v>
      </c>
      <c r="AO43" s="132"/>
      <c r="AP43" s="91">
        <f>IF(SUM(AO43:AO45)+AO57=0,0,IF(SUM(ABS(AO43),ABS(AO44),ABS(AO45))=AO57,0.5,IF(SUM(ABS(AO43),ABS(AO44),ABS(AO45))&gt;AO57,1,0)))</f>
        <v>0</v>
      </c>
      <c r="AQ43" s="132"/>
      <c r="AR43" s="91">
        <f>IF(SUM(AQ43:AQ45)+AQ57=0,0,IF(SUM(ABS(AQ43),ABS(AQ44),ABS(AQ45))=AQ57,0.5,IF(SUM(ABS(AQ43),ABS(AQ44),ABS(AQ45))&gt;AQ57,1,0)))</f>
        <v>0</v>
      </c>
      <c r="AS43" s="132"/>
      <c r="AT43" s="91">
        <f>IF(SUM(AS43:AS45)+AS57=0,0,IF(SUM(ABS(AS43),ABS(AS44),ABS(AS45))=AS57,0.5,IF(SUM(ABS(AS43),ABS(AS44),ABS(AS45))&gt;AS57,1,0)))</f>
        <v>0</v>
      </c>
      <c r="AU43" s="92">
        <f t="shared" si="42"/>
        <v>0</v>
      </c>
      <c r="AV43" s="93">
        <f>SUM(AD43+AF43+AH43+AJ43+AL43+AN43+AP43+AR43+AT43)</f>
        <v>0</v>
      </c>
      <c r="AW43" s="83"/>
      <c r="AX43" s="84"/>
      <c r="AZ43" s="47"/>
      <c r="BA43" s="149"/>
      <c r="BB43" s="150"/>
      <c r="BC43" s="151"/>
      <c r="BD43" s="154">
        <f t="shared" si="55"/>
        <v>0</v>
      </c>
      <c r="BE43" s="150">
        <f t="shared" si="56"/>
        <v>0</v>
      </c>
      <c r="BF43" s="152">
        <f t="shared" si="57"/>
        <v>0</v>
      </c>
      <c r="BG43" s="152">
        <f t="shared" si="58"/>
        <v>0</v>
      </c>
      <c r="BH43" s="152" t="str">
        <f t="shared" si="43"/>
        <v/>
      </c>
      <c r="BI43" s="152" t="str">
        <f t="shared" si="44"/>
        <v/>
      </c>
      <c r="BJ43" s="152" t="str">
        <f t="shared" si="45"/>
        <v/>
      </c>
      <c r="BK43" s="152" t="str">
        <f t="shared" si="46"/>
        <v/>
      </c>
      <c r="BL43" s="152" t="str">
        <f t="shared" si="47"/>
        <v/>
      </c>
      <c r="BM43" s="152" t="str">
        <f t="shared" si="48"/>
        <v/>
      </c>
      <c r="BN43" s="152" t="str">
        <f t="shared" si="49"/>
        <v/>
      </c>
      <c r="BO43" s="152" t="str">
        <f t="shared" si="50"/>
        <v/>
      </c>
      <c r="BP43" s="152" t="str">
        <f t="shared" si="51"/>
        <v/>
      </c>
      <c r="BQ43" s="153"/>
      <c r="BR43" s="151"/>
      <c r="BS43" s="152">
        <f t="shared" si="59"/>
        <v>0</v>
      </c>
      <c r="BT43" s="152">
        <f t="shared" si="60"/>
        <v>4.3000000000000001E-8</v>
      </c>
      <c r="BU43" s="152" t="str">
        <f t="shared" si="61"/>
        <v>BK München 3</v>
      </c>
      <c r="BV43" s="151">
        <f t="shared" si="62"/>
        <v>102</v>
      </c>
      <c r="BW43" s="152">
        <f t="shared" si="63"/>
        <v>0</v>
      </c>
      <c r="BX43" s="152">
        <f>IF(COUNTIF(BH43:BP43,"&gt;0")&lt;Spielorte!$A$23,0,BE43/Spielorte!$A$23)</f>
        <v>0</v>
      </c>
      <c r="BY43" s="152">
        <f t="shared" si="64"/>
        <v>4.3000000000000001E-8</v>
      </c>
      <c r="BZ43" s="151">
        <f t="shared" si="52"/>
        <v>102</v>
      </c>
    </row>
    <row r="44" spans="1:78" ht="17.100000000000001" customHeight="1" x14ac:dyDescent="0.25">
      <c r="A44" s="414"/>
      <c r="B44" s="59" t="str">
        <f t="shared" si="53"/>
        <v/>
      </c>
      <c r="C44" s="60" t="str">
        <f t="shared" si="53"/>
        <v/>
      </c>
      <c r="D44" s="61" t="str">
        <f t="shared" si="53"/>
        <v/>
      </c>
      <c r="E44" s="398"/>
      <c r="F44" s="61" t="str">
        <f t="shared" si="34"/>
        <v/>
      </c>
      <c r="G44" s="398"/>
      <c r="H44" s="61" t="str">
        <f t="shared" si="35"/>
        <v/>
      </c>
      <c r="I44" s="398"/>
      <c r="J44" s="61" t="str">
        <f t="shared" si="36"/>
        <v/>
      </c>
      <c r="K44" s="398"/>
      <c r="L44" s="61" t="str">
        <f t="shared" si="37"/>
        <v/>
      </c>
      <c r="M44" s="398"/>
      <c r="N44" s="61" t="str">
        <f t="shared" si="54"/>
        <v/>
      </c>
      <c r="O44" s="398"/>
      <c r="P44" s="61" t="str">
        <f t="shared" si="38"/>
        <v/>
      </c>
      <c r="Q44" s="398"/>
      <c r="R44" s="61" t="str">
        <f t="shared" si="39"/>
        <v/>
      </c>
      <c r="S44" s="398"/>
      <c r="T44" s="61" t="str">
        <f t="shared" si="40"/>
        <v/>
      </c>
      <c r="U44" s="398"/>
      <c r="V44" s="61" t="str">
        <f t="shared" si="41"/>
        <v/>
      </c>
      <c r="W44" s="398"/>
      <c r="Z44" s="406"/>
      <c r="AA44" s="90" t="str">
        <f>IF(AB44=0,"",_xlfn.CONCAT(VLOOKUP(AB44,Starter!A:C,2,0)))</f>
        <v/>
      </c>
      <c r="AB44" s="80"/>
      <c r="AC44" s="130"/>
      <c r="AD44" s="94"/>
      <c r="AE44" s="130"/>
      <c r="AF44" s="94"/>
      <c r="AG44" s="130"/>
      <c r="AH44" s="94"/>
      <c r="AI44" s="130"/>
      <c r="AJ44" s="94"/>
      <c r="AK44" s="130"/>
      <c r="AL44" s="94"/>
      <c r="AM44" s="130"/>
      <c r="AN44" s="94"/>
      <c r="AO44" s="130"/>
      <c r="AP44" s="94"/>
      <c r="AQ44" s="130"/>
      <c r="AR44" s="94"/>
      <c r="AS44" s="130"/>
      <c r="AT44" s="94"/>
      <c r="AU44" s="95">
        <f t="shared" si="42"/>
        <v>0</v>
      </c>
      <c r="AV44" s="96"/>
      <c r="AW44" s="83"/>
      <c r="AX44" s="84"/>
      <c r="AZ44" s="47"/>
      <c r="BA44" s="149"/>
      <c r="BB44" s="150"/>
      <c r="BC44" s="151"/>
      <c r="BD44" s="154">
        <f t="shared" si="55"/>
        <v>0</v>
      </c>
      <c r="BE44" s="150">
        <f t="shared" si="56"/>
        <v>0</v>
      </c>
      <c r="BF44" s="152">
        <f t="shared" si="57"/>
        <v>0</v>
      </c>
      <c r="BG44" s="152">
        <f t="shared" si="58"/>
        <v>0</v>
      </c>
      <c r="BH44" s="152" t="str">
        <f t="shared" si="43"/>
        <v/>
      </c>
      <c r="BI44" s="152" t="str">
        <f t="shared" si="44"/>
        <v/>
      </c>
      <c r="BJ44" s="152" t="str">
        <f t="shared" si="45"/>
        <v/>
      </c>
      <c r="BK44" s="152" t="str">
        <f t="shared" si="46"/>
        <v/>
      </c>
      <c r="BL44" s="152" t="str">
        <f t="shared" si="47"/>
        <v/>
      </c>
      <c r="BM44" s="152" t="str">
        <f t="shared" si="48"/>
        <v/>
      </c>
      <c r="BN44" s="152" t="str">
        <f t="shared" si="49"/>
        <v/>
      </c>
      <c r="BO44" s="152" t="str">
        <f t="shared" si="50"/>
        <v/>
      </c>
      <c r="BP44" s="152" t="str">
        <f t="shared" si="51"/>
        <v/>
      </c>
      <c r="BQ44" s="153"/>
      <c r="BR44" s="151"/>
      <c r="BS44" s="152">
        <f t="shared" si="59"/>
        <v>0</v>
      </c>
      <c r="BT44" s="152">
        <f t="shared" si="60"/>
        <v>4.3999999999999997E-8</v>
      </c>
      <c r="BU44" s="152" t="str">
        <f t="shared" si="61"/>
        <v>BK München 3</v>
      </c>
      <c r="BV44" s="151">
        <f t="shared" si="62"/>
        <v>101</v>
      </c>
      <c r="BW44" s="152">
        <f t="shared" si="63"/>
        <v>0</v>
      </c>
      <c r="BX44" s="152">
        <f>IF(COUNTIF(BH44:BP44,"&gt;0")&lt;Spielorte!$A$23,0,BE44/Spielorte!$A$23)</f>
        <v>0</v>
      </c>
      <c r="BY44" s="152">
        <f t="shared" si="64"/>
        <v>4.3999999999999997E-8</v>
      </c>
      <c r="BZ44" s="151">
        <f t="shared" si="52"/>
        <v>101</v>
      </c>
    </row>
    <row r="45" spans="1:78" ht="17.100000000000001" customHeight="1" thickBot="1" x14ac:dyDescent="0.3">
      <c r="A45" s="415"/>
      <c r="B45" s="62" t="str">
        <f t="shared" si="53"/>
        <v/>
      </c>
      <c r="C45" s="63" t="str">
        <f t="shared" si="53"/>
        <v/>
      </c>
      <c r="D45" s="52" t="str">
        <f t="shared" si="53"/>
        <v/>
      </c>
      <c r="E45" s="399"/>
      <c r="F45" s="52" t="str">
        <f t="shared" si="34"/>
        <v/>
      </c>
      <c r="G45" s="399"/>
      <c r="H45" s="52" t="str">
        <f t="shared" si="35"/>
        <v/>
      </c>
      <c r="I45" s="399"/>
      <c r="J45" s="52" t="str">
        <f t="shared" si="36"/>
        <v/>
      </c>
      <c r="K45" s="399"/>
      <c r="L45" s="52" t="str">
        <f t="shared" si="37"/>
        <v/>
      </c>
      <c r="M45" s="399"/>
      <c r="N45" s="52" t="str">
        <f t="shared" si="54"/>
        <v/>
      </c>
      <c r="O45" s="399"/>
      <c r="P45" s="52" t="str">
        <f t="shared" si="38"/>
        <v/>
      </c>
      <c r="Q45" s="399"/>
      <c r="R45" s="52" t="str">
        <f t="shared" si="39"/>
        <v/>
      </c>
      <c r="S45" s="399"/>
      <c r="T45" s="52" t="str">
        <f t="shared" si="40"/>
        <v/>
      </c>
      <c r="U45" s="399"/>
      <c r="V45" s="52" t="str">
        <f t="shared" si="41"/>
        <v/>
      </c>
      <c r="W45" s="399"/>
      <c r="Z45" s="407"/>
      <c r="AA45" s="99" t="str">
        <f>IF(AB45=0,"",_xlfn.CONCAT(VLOOKUP(AB45,Starter!A:C,2,0)))</f>
        <v/>
      </c>
      <c r="AB45" s="82"/>
      <c r="AC45" s="133"/>
      <c r="AD45" s="100"/>
      <c r="AE45" s="133"/>
      <c r="AF45" s="100"/>
      <c r="AG45" s="133"/>
      <c r="AH45" s="100"/>
      <c r="AI45" s="133"/>
      <c r="AJ45" s="100"/>
      <c r="AK45" s="133"/>
      <c r="AL45" s="100"/>
      <c r="AM45" s="133"/>
      <c r="AN45" s="100"/>
      <c r="AO45" s="133"/>
      <c r="AP45" s="100"/>
      <c r="AQ45" s="133"/>
      <c r="AR45" s="100"/>
      <c r="AS45" s="133"/>
      <c r="AT45" s="100"/>
      <c r="AU45" s="97">
        <f t="shared" si="42"/>
        <v>0</v>
      </c>
      <c r="AV45" s="98"/>
      <c r="AW45" s="83"/>
      <c r="AX45" s="84"/>
      <c r="AZ45" s="47"/>
      <c r="BA45" s="149"/>
      <c r="BB45" s="150"/>
      <c r="BC45" s="151"/>
      <c r="BD45" s="154">
        <f t="shared" si="55"/>
        <v>0</v>
      </c>
      <c r="BE45" s="150">
        <f t="shared" si="56"/>
        <v>0</v>
      </c>
      <c r="BF45" s="152">
        <f t="shared" si="57"/>
        <v>0</v>
      </c>
      <c r="BG45" s="152">
        <f t="shared" si="58"/>
        <v>0</v>
      </c>
      <c r="BH45" s="152" t="str">
        <f t="shared" si="43"/>
        <v/>
      </c>
      <c r="BI45" s="152" t="str">
        <f t="shared" si="44"/>
        <v/>
      </c>
      <c r="BJ45" s="152" t="str">
        <f t="shared" si="45"/>
        <v/>
      </c>
      <c r="BK45" s="152" t="str">
        <f t="shared" si="46"/>
        <v/>
      </c>
      <c r="BL45" s="152" t="str">
        <f t="shared" si="47"/>
        <v/>
      </c>
      <c r="BM45" s="152" t="str">
        <f t="shared" si="48"/>
        <v/>
      </c>
      <c r="BN45" s="152" t="str">
        <f t="shared" si="49"/>
        <v/>
      </c>
      <c r="BO45" s="152" t="str">
        <f t="shared" si="50"/>
        <v/>
      </c>
      <c r="BP45" s="152" t="str">
        <f t="shared" si="51"/>
        <v/>
      </c>
      <c r="BQ45" s="153"/>
      <c r="BR45" s="151"/>
      <c r="BS45" s="152">
        <f t="shared" si="59"/>
        <v>0</v>
      </c>
      <c r="BT45" s="152">
        <f t="shared" si="60"/>
        <v>4.4999999999999999E-8</v>
      </c>
      <c r="BU45" s="152" t="str">
        <f t="shared" si="61"/>
        <v>BK München 3</v>
      </c>
      <c r="BV45" s="151">
        <f t="shared" si="62"/>
        <v>100</v>
      </c>
      <c r="BW45" s="152">
        <f t="shared" si="63"/>
        <v>0</v>
      </c>
      <c r="BX45" s="152">
        <f>IF(COUNTIF(BH45:BP45,"&gt;0")&lt;Spielorte!$A$23,0,BE45/Spielorte!$A$23)</f>
        <v>0</v>
      </c>
      <c r="BY45" s="152">
        <f t="shared" si="64"/>
        <v>4.4999999999999999E-8</v>
      </c>
      <c r="BZ45" s="151">
        <f t="shared" si="52"/>
        <v>100</v>
      </c>
    </row>
    <row r="46" spans="1:78" ht="17.100000000000001" customHeight="1" x14ac:dyDescent="0.25">
      <c r="A46" s="413" t="s">
        <v>11</v>
      </c>
      <c r="B46" s="56" t="str">
        <f>IF(AA46=0,"",AA46)</f>
        <v/>
      </c>
      <c r="C46" s="57" t="str">
        <f t="shared" si="53"/>
        <v/>
      </c>
      <c r="D46" s="58" t="str">
        <f t="shared" si="53"/>
        <v/>
      </c>
      <c r="E46" s="397">
        <f>IF(AD46="","",AD46)</f>
        <v>0</v>
      </c>
      <c r="F46" s="58" t="str">
        <f t="shared" si="34"/>
        <v/>
      </c>
      <c r="G46" s="397">
        <f>IF(AF46="","",AF46)</f>
        <v>0</v>
      </c>
      <c r="H46" s="58" t="str">
        <f t="shared" si="35"/>
        <v/>
      </c>
      <c r="I46" s="397">
        <f>IF(AH46="","",AH46)</f>
        <v>0</v>
      </c>
      <c r="J46" s="58" t="str">
        <f t="shared" si="36"/>
        <v/>
      </c>
      <c r="K46" s="397">
        <f>IF(AJ46="","",AJ46)</f>
        <v>0</v>
      </c>
      <c r="L46" s="58" t="str">
        <f t="shared" si="37"/>
        <v/>
      </c>
      <c r="M46" s="397">
        <f>IF(AL46="","",AL46)</f>
        <v>0</v>
      </c>
      <c r="N46" s="58" t="str">
        <f t="shared" si="54"/>
        <v/>
      </c>
      <c r="O46" s="397">
        <f>IF(AN46="","",AN46)</f>
        <v>0</v>
      </c>
      <c r="P46" s="58" t="str">
        <f t="shared" si="38"/>
        <v/>
      </c>
      <c r="Q46" s="397">
        <f>IF(AP46="","",AP46)</f>
        <v>0</v>
      </c>
      <c r="R46" s="58" t="str">
        <f t="shared" si="39"/>
        <v/>
      </c>
      <c r="S46" s="397">
        <f>IF(AR46="","",AR46)</f>
        <v>0</v>
      </c>
      <c r="T46" s="58" t="str">
        <f t="shared" si="40"/>
        <v/>
      </c>
      <c r="U46" s="397">
        <f>IF(AT46="","",AT46)</f>
        <v>0</v>
      </c>
      <c r="V46" s="58" t="str">
        <f t="shared" si="41"/>
        <v/>
      </c>
      <c r="W46" s="397">
        <f>IF(AV46="","",AV46)</f>
        <v>0</v>
      </c>
      <c r="Z46" s="405" t="s">
        <v>11</v>
      </c>
      <c r="AA46" s="90" t="str">
        <f>IF(AB46=0,"",_xlfn.CONCAT(VLOOKUP(AB46,Starter!A:C,2,0)))</f>
        <v/>
      </c>
      <c r="AB46" s="81"/>
      <c r="AC46" s="132"/>
      <c r="AD46" s="91">
        <f>IF(SUM(AC46:AC48)+AC58=0,0,IF(SUM(ABS(AC46),ABS(AC47),ABS(AC48))=AC58,0.5,IF(SUM(ABS(AC46),ABS(AC47),ABS(AC48))&gt;AC58,1,0)))</f>
        <v>0</v>
      </c>
      <c r="AE46" s="132"/>
      <c r="AF46" s="91">
        <f>IF(SUM(AE46:AE48)+AE58=0,0,IF(SUM(ABS(AE46),ABS(AE47),ABS(AE48))=AE58,0.5,IF(SUM(ABS(AE46),ABS(AE47),ABS(AE48))&gt;AE58,1,0)))</f>
        <v>0</v>
      </c>
      <c r="AG46" s="132"/>
      <c r="AH46" s="91">
        <f>IF(SUM(AG46:AG48)+AG58=0,0,IF(SUM(ABS(AG46),ABS(AG47),ABS(AG48))=AG58,0.5,IF(SUM(ABS(AG46),ABS(AG47),ABS(AG48))&gt;AG58,1,0)))</f>
        <v>0</v>
      </c>
      <c r="AI46" s="132"/>
      <c r="AJ46" s="91">
        <f>IF(SUM(AI46:AI48)+AI58=0,0,IF(SUM(ABS(AI46),ABS(AI47),ABS(AI48))=AI58,0.5,IF(SUM(ABS(AI46),ABS(AI47),ABS(AI48))&gt;AI58,1,0)))</f>
        <v>0</v>
      </c>
      <c r="AK46" s="132"/>
      <c r="AL46" s="91">
        <f>IF(SUM(AK46:AK48)+AK58=0,0,IF(SUM(ABS(AK46),ABS(AK47),ABS(AK48))=AK58,0.5,IF(SUM(ABS(AK46),ABS(AK47),ABS(AK48))&gt;AK58,1,0)))</f>
        <v>0</v>
      </c>
      <c r="AM46" s="132"/>
      <c r="AN46" s="91">
        <f>IF(SUM(AM46:AM48)+AM58=0,0,IF(SUM(ABS(AM46),ABS(AM47),ABS(AM48))=AM58,0.5,IF(SUM(ABS(AM46),ABS(AM47),ABS(AM48))&gt;AM58,1,0)))</f>
        <v>0</v>
      </c>
      <c r="AO46" s="132"/>
      <c r="AP46" s="91">
        <f>IF(SUM(AO46:AO48)+AO58=0,0,IF(SUM(ABS(AO46),ABS(AO47),ABS(AO48))=AO58,0.5,IF(SUM(ABS(AO46),ABS(AO47),ABS(AO48))&gt;AO58,1,0)))</f>
        <v>0</v>
      </c>
      <c r="AQ46" s="132"/>
      <c r="AR46" s="91">
        <f>IF(SUM(AQ46:AQ48)+AQ58=0,0,IF(SUM(ABS(AQ46),ABS(AQ47),ABS(AQ48))=AQ58,0.5,IF(SUM(ABS(AQ46),ABS(AQ47),ABS(AQ48))&gt;AQ58,1,0)))</f>
        <v>0</v>
      </c>
      <c r="AS46" s="132"/>
      <c r="AT46" s="91">
        <f>IF(SUM(AS46:AS48)+AS58=0,0,IF(SUM(ABS(AS46),ABS(AS47),ABS(AS48))=AS58,0.5,IF(SUM(ABS(AS46),ABS(AS47),ABS(AS48))&gt;AS58,1,0)))</f>
        <v>0</v>
      </c>
      <c r="AU46" s="92">
        <f t="shared" si="42"/>
        <v>0</v>
      </c>
      <c r="AV46" s="93">
        <f>SUM(AD46+AF46+AH46+AJ46+AL46+AN46+AP46+AR46+AT46)</f>
        <v>0</v>
      </c>
      <c r="AW46" s="83"/>
      <c r="AX46" s="84"/>
      <c r="AZ46" s="47"/>
      <c r="BA46" s="149"/>
      <c r="BB46" s="150"/>
      <c r="BC46" s="151"/>
      <c r="BD46" s="154">
        <f t="shared" si="55"/>
        <v>0</v>
      </c>
      <c r="BE46" s="150">
        <f t="shared" si="56"/>
        <v>0</v>
      </c>
      <c r="BF46" s="152">
        <f t="shared" si="57"/>
        <v>0</v>
      </c>
      <c r="BG46" s="152">
        <f t="shared" si="58"/>
        <v>0</v>
      </c>
      <c r="BH46" s="152" t="str">
        <f t="shared" si="43"/>
        <v/>
      </c>
      <c r="BI46" s="152" t="str">
        <f t="shared" si="44"/>
        <v/>
      </c>
      <c r="BJ46" s="152" t="str">
        <f t="shared" si="45"/>
        <v/>
      </c>
      <c r="BK46" s="152" t="str">
        <f t="shared" si="46"/>
        <v/>
      </c>
      <c r="BL46" s="152" t="str">
        <f t="shared" si="47"/>
        <v/>
      </c>
      <c r="BM46" s="152" t="str">
        <f t="shared" si="48"/>
        <v/>
      </c>
      <c r="BN46" s="152" t="str">
        <f t="shared" si="49"/>
        <v/>
      </c>
      <c r="BO46" s="152" t="str">
        <f t="shared" si="50"/>
        <v/>
      </c>
      <c r="BP46" s="152" t="str">
        <f t="shared" si="51"/>
        <v/>
      </c>
      <c r="BQ46" s="153"/>
      <c r="BR46" s="151"/>
      <c r="BS46" s="152">
        <f t="shared" si="59"/>
        <v>0</v>
      </c>
      <c r="BT46" s="152">
        <f t="shared" si="60"/>
        <v>4.6000000000000002E-8</v>
      </c>
      <c r="BU46" s="152" t="str">
        <f t="shared" si="61"/>
        <v>BK München 3</v>
      </c>
      <c r="BV46" s="151">
        <f t="shared" si="62"/>
        <v>99</v>
      </c>
      <c r="BW46" s="152">
        <f t="shared" si="63"/>
        <v>0</v>
      </c>
      <c r="BX46" s="152">
        <f>IF(COUNTIF(BH46:BP46,"&gt;0")&lt;Spielorte!$A$23,0,BE46/Spielorte!$A$23)</f>
        <v>0</v>
      </c>
      <c r="BY46" s="152">
        <f t="shared" si="64"/>
        <v>4.6000000000000002E-8</v>
      </c>
      <c r="BZ46" s="151">
        <f t="shared" si="52"/>
        <v>99</v>
      </c>
    </row>
    <row r="47" spans="1:78" ht="17.100000000000001" customHeight="1" x14ac:dyDescent="0.25">
      <c r="A47" s="414"/>
      <c r="B47" s="59" t="str">
        <f>IF(AA47=0,"",AA47)</f>
        <v/>
      </c>
      <c r="C47" s="60" t="str">
        <f t="shared" si="53"/>
        <v/>
      </c>
      <c r="D47" s="61" t="str">
        <f t="shared" si="53"/>
        <v/>
      </c>
      <c r="E47" s="398"/>
      <c r="F47" s="61" t="str">
        <f t="shared" si="34"/>
        <v/>
      </c>
      <c r="G47" s="398"/>
      <c r="H47" s="61" t="str">
        <f t="shared" si="35"/>
        <v/>
      </c>
      <c r="I47" s="398"/>
      <c r="J47" s="61" t="str">
        <f t="shared" si="36"/>
        <v/>
      </c>
      <c r="K47" s="398"/>
      <c r="L47" s="61" t="str">
        <f t="shared" si="37"/>
        <v/>
      </c>
      <c r="M47" s="398"/>
      <c r="N47" s="61" t="str">
        <f t="shared" si="54"/>
        <v/>
      </c>
      <c r="O47" s="398"/>
      <c r="P47" s="61" t="str">
        <f t="shared" si="38"/>
        <v/>
      </c>
      <c r="Q47" s="398"/>
      <c r="R47" s="61" t="str">
        <f t="shared" si="39"/>
        <v/>
      </c>
      <c r="S47" s="398"/>
      <c r="T47" s="61" t="str">
        <f t="shared" si="40"/>
        <v/>
      </c>
      <c r="U47" s="398"/>
      <c r="V47" s="61" t="str">
        <f t="shared" si="41"/>
        <v/>
      </c>
      <c r="W47" s="398"/>
      <c r="Z47" s="406"/>
      <c r="AA47" s="90" t="str">
        <f>IF(AB47=0,"",_xlfn.CONCAT(VLOOKUP(AB47,Starter!A:C,2,0)))</f>
        <v/>
      </c>
      <c r="AB47" s="80"/>
      <c r="AC47" s="130"/>
      <c r="AD47" s="94"/>
      <c r="AE47" s="130"/>
      <c r="AF47" s="94"/>
      <c r="AG47" s="130"/>
      <c r="AH47" s="94"/>
      <c r="AI47" s="130"/>
      <c r="AJ47" s="94"/>
      <c r="AK47" s="130"/>
      <c r="AL47" s="94"/>
      <c r="AM47" s="130"/>
      <c r="AN47" s="94"/>
      <c r="AO47" s="130"/>
      <c r="AP47" s="94"/>
      <c r="AQ47" s="130"/>
      <c r="AR47" s="94"/>
      <c r="AS47" s="130"/>
      <c r="AT47" s="94"/>
      <c r="AU47" s="95">
        <f t="shared" si="42"/>
        <v>0</v>
      </c>
      <c r="AV47" s="96"/>
      <c r="AW47" s="83"/>
      <c r="AX47" s="84"/>
      <c r="AZ47" s="47"/>
      <c r="BA47" s="149"/>
      <c r="BB47" s="150"/>
      <c r="BC47" s="151"/>
      <c r="BD47" s="154">
        <f t="shared" si="55"/>
        <v>0</v>
      </c>
      <c r="BE47" s="150">
        <f t="shared" si="56"/>
        <v>0</v>
      </c>
      <c r="BF47" s="152">
        <f t="shared" si="57"/>
        <v>0</v>
      </c>
      <c r="BG47" s="152">
        <f t="shared" si="58"/>
        <v>0</v>
      </c>
      <c r="BH47" s="152" t="str">
        <f t="shared" si="43"/>
        <v/>
      </c>
      <c r="BI47" s="152" t="str">
        <f t="shared" si="44"/>
        <v/>
      </c>
      <c r="BJ47" s="152" t="str">
        <f t="shared" si="45"/>
        <v/>
      </c>
      <c r="BK47" s="152" t="str">
        <f t="shared" si="46"/>
        <v/>
      </c>
      <c r="BL47" s="152" t="str">
        <f t="shared" si="47"/>
        <v/>
      </c>
      <c r="BM47" s="152" t="str">
        <f t="shared" si="48"/>
        <v/>
      </c>
      <c r="BN47" s="152" t="str">
        <f t="shared" si="49"/>
        <v/>
      </c>
      <c r="BO47" s="152" t="str">
        <f t="shared" si="50"/>
        <v/>
      </c>
      <c r="BP47" s="152" t="str">
        <f t="shared" si="51"/>
        <v/>
      </c>
      <c r="BQ47" s="153"/>
      <c r="BR47" s="151"/>
      <c r="BS47" s="152">
        <f t="shared" si="59"/>
        <v>0</v>
      </c>
      <c r="BT47" s="152">
        <f t="shared" si="60"/>
        <v>4.6999999999999997E-8</v>
      </c>
      <c r="BU47" s="152" t="str">
        <f t="shared" si="61"/>
        <v>BK München 3</v>
      </c>
      <c r="BV47" s="151">
        <f t="shared" si="62"/>
        <v>98</v>
      </c>
      <c r="BW47" s="152">
        <f t="shared" si="63"/>
        <v>0</v>
      </c>
      <c r="BX47" s="152">
        <f>IF(COUNTIF(BH47:BP47,"&gt;0")&lt;Spielorte!$A$23,0,BE47/Spielorte!$A$23)</f>
        <v>0</v>
      </c>
      <c r="BY47" s="152">
        <f t="shared" si="64"/>
        <v>4.6999999999999997E-8</v>
      </c>
      <c r="BZ47" s="151">
        <f t="shared" si="52"/>
        <v>98</v>
      </c>
    </row>
    <row r="48" spans="1:78" ht="17.100000000000001" customHeight="1" thickBot="1" x14ac:dyDescent="0.3">
      <c r="A48" s="415"/>
      <c r="B48" s="62" t="str">
        <f>IF(AA48=0,"",AA48)</f>
        <v/>
      </c>
      <c r="C48" s="63" t="str">
        <f t="shared" si="53"/>
        <v/>
      </c>
      <c r="D48" s="52" t="str">
        <f t="shared" si="53"/>
        <v/>
      </c>
      <c r="E48" s="399"/>
      <c r="F48" s="52" t="str">
        <f t="shared" si="34"/>
        <v/>
      </c>
      <c r="G48" s="399"/>
      <c r="H48" s="52" t="str">
        <f t="shared" si="35"/>
        <v/>
      </c>
      <c r="I48" s="399"/>
      <c r="J48" s="52" t="str">
        <f t="shared" si="36"/>
        <v/>
      </c>
      <c r="K48" s="399"/>
      <c r="L48" s="52" t="str">
        <f t="shared" si="37"/>
        <v/>
      </c>
      <c r="M48" s="399"/>
      <c r="N48" s="52" t="str">
        <f t="shared" si="54"/>
        <v/>
      </c>
      <c r="O48" s="399"/>
      <c r="P48" s="52" t="str">
        <f t="shared" si="38"/>
        <v/>
      </c>
      <c r="Q48" s="399"/>
      <c r="R48" s="52" t="str">
        <f t="shared" si="39"/>
        <v/>
      </c>
      <c r="S48" s="399"/>
      <c r="T48" s="52" t="str">
        <f t="shared" si="40"/>
        <v/>
      </c>
      <c r="U48" s="399"/>
      <c r="V48" s="52" t="str">
        <f t="shared" si="41"/>
        <v/>
      </c>
      <c r="W48" s="399"/>
      <c r="Z48" s="407"/>
      <c r="AA48" s="90" t="str">
        <f>IF(AB48=0,"",_xlfn.CONCAT(VLOOKUP(AB48,Starter!A:C,2,0)))</f>
        <v/>
      </c>
      <c r="AB48" s="82"/>
      <c r="AC48" s="133"/>
      <c r="AD48" s="100"/>
      <c r="AE48" s="133"/>
      <c r="AF48" s="100"/>
      <c r="AG48" s="133"/>
      <c r="AH48" s="100"/>
      <c r="AI48" s="133"/>
      <c r="AJ48" s="100"/>
      <c r="AK48" s="133"/>
      <c r="AL48" s="100"/>
      <c r="AM48" s="133"/>
      <c r="AN48" s="100"/>
      <c r="AO48" s="133"/>
      <c r="AP48" s="100"/>
      <c r="AQ48" s="133"/>
      <c r="AR48" s="100"/>
      <c r="AS48" s="133"/>
      <c r="AT48" s="100"/>
      <c r="AU48" s="97">
        <f t="shared" si="42"/>
        <v>0</v>
      </c>
      <c r="AV48" s="98"/>
      <c r="AW48" s="83"/>
      <c r="AX48" s="84"/>
      <c r="AZ48" s="47"/>
      <c r="BA48" s="149"/>
      <c r="BB48" s="150"/>
      <c r="BC48" s="151"/>
      <c r="BD48" s="154">
        <f t="shared" si="55"/>
        <v>0</v>
      </c>
      <c r="BE48" s="150">
        <f t="shared" si="56"/>
        <v>0</v>
      </c>
      <c r="BF48" s="152">
        <f t="shared" si="57"/>
        <v>0</v>
      </c>
      <c r="BG48" s="152">
        <f t="shared" si="58"/>
        <v>0</v>
      </c>
      <c r="BH48" s="152" t="str">
        <f t="shared" si="43"/>
        <v/>
      </c>
      <c r="BI48" s="152" t="str">
        <f t="shared" si="44"/>
        <v/>
      </c>
      <c r="BJ48" s="152" t="str">
        <f t="shared" si="45"/>
        <v/>
      </c>
      <c r="BK48" s="152" t="str">
        <f t="shared" si="46"/>
        <v/>
      </c>
      <c r="BL48" s="152" t="str">
        <f t="shared" si="47"/>
        <v/>
      </c>
      <c r="BM48" s="152" t="str">
        <f t="shared" si="48"/>
        <v/>
      </c>
      <c r="BN48" s="152" t="str">
        <f t="shared" si="49"/>
        <v/>
      </c>
      <c r="BO48" s="152" t="str">
        <f t="shared" si="50"/>
        <v/>
      </c>
      <c r="BP48" s="152" t="str">
        <f t="shared" si="51"/>
        <v/>
      </c>
      <c r="BQ48" s="153"/>
      <c r="BR48" s="151"/>
      <c r="BS48" s="152">
        <f t="shared" si="59"/>
        <v>0</v>
      </c>
      <c r="BT48" s="152">
        <f t="shared" si="60"/>
        <v>4.8E-8</v>
      </c>
      <c r="BU48" s="152" t="str">
        <f t="shared" si="61"/>
        <v>BK München 3</v>
      </c>
      <c r="BV48" s="151">
        <f t="shared" si="62"/>
        <v>97</v>
      </c>
      <c r="BW48" s="152">
        <f t="shared" si="63"/>
        <v>0</v>
      </c>
      <c r="BX48" s="152">
        <f>IF(COUNTIF(BH48:BP48,"&gt;0")&lt;Spielorte!$A$23,0,BE48/Spielorte!$A$23)</f>
        <v>0</v>
      </c>
      <c r="BY48" s="152">
        <f t="shared" si="64"/>
        <v>4.8E-8</v>
      </c>
      <c r="BZ48" s="151">
        <f t="shared" si="52"/>
        <v>97</v>
      </c>
    </row>
    <row r="49" spans="1:78" ht="27.75" customHeight="1" thickBot="1" x14ac:dyDescent="0.3">
      <c r="B49" s="64" t="str">
        <f>IF(AA49=0,"",AA49)</f>
        <v>Gesamt</v>
      </c>
      <c r="C49" s="65" t="str">
        <f t="shared" si="53"/>
        <v/>
      </c>
      <c r="D49" s="66" t="str">
        <f t="shared" si="53"/>
        <v/>
      </c>
      <c r="E49" s="67">
        <f>IF(AD49="","",AD49)</f>
        <v>0</v>
      </c>
      <c r="F49" s="66" t="str">
        <f t="shared" si="34"/>
        <v/>
      </c>
      <c r="G49" s="67">
        <f>IF(AF49="","",AF49)</f>
        <v>0</v>
      </c>
      <c r="H49" s="66" t="str">
        <f t="shared" si="35"/>
        <v/>
      </c>
      <c r="I49" s="67">
        <f>IF(AH49="","",AH49)</f>
        <v>0</v>
      </c>
      <c r="J49" s="66" t="str">
        <f t="shared" si="36"/>
        <v/>
      </c>
      <c r="K49" s="67">
        <f>IF(AJ49="","",AJ49)</f>
        <v>0</v>
      </c>
      <c r="L49" s="66" t="str">
        <f t="shared" si="37"/>
        <v/>
      </c>
      <c r="M49" s="67">
        <f>IF(AL49="","",AL49)</f>
        <v>0</v>
      </c>
      <c r="N49" s="66" t="str">
        <f t="shared" si="54"/>
        <v/>
      </c>
      <c r="O49" s="67">
        <f>IF(AN49="","",AN49)</f>
        <v>0</v>
      </c>
      <c r="P49" s="66" t="str">
        <f t="shared" si="38"/>
        <v/>
      </c>
      <c r="Q49" s="67">
        <f>IF(AP49="","",AP49)</f>
        <v>0</v>
      </c>
      <c r="R49" s="66" t="str">
        <f t="shared" si="39"/>
        <v/>
      </c>
      <c r="S49" s="67">
        <f>IF(AR49="","",AR49)</f>
        <v>0</v>
      </c>
      <c r="T49" s="66" t="str">
        <f t="shared" si="40"/>
        <v/>
      </c>
      <c r="U49" s="67">
        <f>IF(AT49="","",AT49)</f>
        <v>0</v>
      </c>
      <c r="V49" s="66" t="str">
        <f t="shared" si="41"/>
        <v/>
      </c>
      <c r="W49" s="67">
        <f>IF(AV49="","",AV49)</f>
        <v>0</v>
      </c>
      <c r="AA49" s="64" t="s">
        <v>960</v>
      </c>
      <c r="AB49" s="101"/>
      <c r="AC49" s="148">
        <f>ABS(SUM(AC37:AC39))+ABS(SUM(AC40:AC42))+ABS(SUM(AC43:AC45))+ABS(SUM(AC46:AC48))</f>
        <v>0</v>
      </c>
      <c r="AD49" s="102">
        <f>IF(AC49+AC59=0,0,IF(AC49=AC59,1.5,IF(AC49&gt;AC59,3,0)))</f>
        <v>0</v>
      </c>
      <c r="AE49" s="148">
        <f>ABS(SUM(AE37:AE39))+ABS(SUM(AE40:AE42))+ABS(SUM(AE43:AE45))+ABS(SUM(AE46:AE48))</f>
        <v>0</v>
      </c>
      <c r="AF49" s="102">
        <f>IF(AE49+AE59=0,0,IF(AE49=AE59,1.5,IF(AE49&gt;AE59,3,0)))</f>
        <v>0</v>
      </c>
      <c r="AG49" s="148">
        <f>ABS(SUM(AG37:AG39))+ABS(SUM(AG40:AG42))+ABS(SUM(AG43:AG45))+ABS(SUM(AG46:AG48))</f>
        <v>0</v>
      </c>
      <c r="AH49" s="102">
        <f>IF(AG49+AG59=0,0,IF(AG49=AG59,1.5,IF(AG49&gt;AG59,3,0)))</f>
        <v>0</v>
      </c>
      <c r="AI49" s="148">
        <f>ABS(SUM(AI37:AI39))+ABS(SUM(AI40:AI42))+ABS(SUM(AI43:AI45))+ABS(SUM(AI46:AI48))</f>
        <v>0</v>
      </c>
      <c r="AJ49" s="102">
        <f>IF(AI49+AI59=0,0,IF(AI49=AI59,1.5,IF(AI49&gt;AI59,3,0)))</f>
        <v>0</v>
      </c>
      <c r="AK49" s="148">
        <f>ABS(SUM(AK37:AK39))+ABS(SUM(AK40:AK42))+ABS(SUM(AK43:AK45))+ABS(SUM(AK46:AK48))</f>
        <v>0</v>
      </c>
      <c r="AL49" s="102">
        <f>IF(AK49+AK59=0,0,IF(AK49=AK59,1.5,IF(AK49&gt;AK59,3,0)))</f>
        <v>0</v>
      </c>
      <c r="AM49" s="148">
        <f>ABS(SUM(AM37:AM39))+ABS(SUM(AM40:AM42))+ABS(SUM(AM43:AM45))+ABS(SUM(AM46:AM48))</f>
        <v>0</v>
      </c>
      <c r="AN49" s="102">
        <f>IF(AM49+AM59=0,0,IF(AM49=AM59,1.5,IF(AM49&gt;AM59,3,0)))</f>
        <v>0</v>
      </c>
      <c r="AO49" s="148">
        <f>ABS(SUM(AO37:AO39))+ABS(SUM(AO40:AO42))+ABS(SUM(AO43:AO45))+ABS(SUM(AO46:AO48))</f>
        <v>0</v>
      </c>
      <c r="AP49" s="102">
        <f>IF(AO49+AO59=0,0,IF(AO49=AO59,1.5,IF(AO49&gt;AO59,3,0)))</f>
        <v>0</v>
      </c>
      <c r="AQ49" s="148">
        <f>ABS(SUM(AQ37:AQ39))+ABS(SUM(AQ40:AQ42))+ABS(SUM(AQ43:AQ45))+ABS(SUM(AQ46:AQ48))</f>
        <v>0</v>
      </c>
      <c r="AR49" s="102">
        <f>IF(AQ49+AQ59=0,0,IF(AQ49=AQ59,1.5,IF(AQ49&gt;AQ59,3,0)))</f>
        <v>0</v>
      </c>
      <c r="AS49" s="148">
        <f>ABS(SUM(AS37:AS39))+ABS(SUM(AS40:AS42))+ABS(SUM(AS43:AS45))+ABS(SUM(AS46:AS48))</f>
        <v>0</v>
      </c>
      <c r="AT49" s="102">
        <f>IF(AS49+AS59=0,0,IF(AS49=AS59,1.5,IF(AS49&gt;AS59,3,0)))</f>
        <v>0</v>
      </c>
      <c r="AU49" s="103">
        <f>SUM(AC49+AE49+AG49+AI49+AK49+AM49+AO49+AQ49+AS49)</f>
        <v>0</v>
      </c>
      <c r="AV49" s="104">
        <f>SUM(AD49+AF49+AH49+AJ49+AL49+AN49+AP49+AR49+AT49)</f>
        <v>0</v>
      </c>
      <c r="AW49" s="83"/>
      <c r="AX49" s="84"/>
      <c r="BA49" s="149"/>
      <c r="BB49" s="150"/>
      <c r="BC49" s="151"/>
      <c r="BQ49" s="153"/>
      <c r="BR49" s="151"/>
      <c r="BV49" s="151"/>
      <c r="BZ49" s="151"/>
    </row>
    <row r="50" spans="1:78" ht="24" customHeight="1" thickBot="1" x14ac:dyDescent="0.3">
      <c r="B50" s="68" t="str">
        <f>IF(AA50=0,"",AA50)</f>
        <v>Gesamt - Punkte</v>
      </c>
      <c r="C50" s="69" t="str">
        <f t="shared" si="53"/>
        <v/>
      </c>
      <c r="D50" s="69" t="str">
        <f t="shared" si="53"/>
        <v/>
      </c>
      <c r="E50" s="70">
        <f>IF(AD50="","",AD50)</f>
        <v>0</v>
      </c>
      <c r="F50" s="69" t="str">
        <f t="shared" si="34"/>
        <v/>
      </c>
      <c r="G50" s="70">
        <f>IF(AF50="","",AF50)</f>
        <v>0</v>
      </c>
      <c r="H50" s="69" t="str">
        <f t="shared" si="35"/>
        <v/>
      </c>
      <c r="I50" s="70">
        <f>IF(AH50="","",AH50)</f>
        <v>0</v>
      </c>
      <c r="J50" s="69" t="str">
        <f t="shared" si="36"/>
        <v/>
      </c>
      <c r="K50" s="70">
        <f>IF(AJ50="","",AJ50)</f>
        <v>0</v>
      </c>
      <c r="L50" s="69" t="str">
        <f t="shared" si="37"/>
        <v/>
      </c>
      <c r="M50" s="70">
        <f>IF(AL50="","",AL50)</f>
        <v>0</v>
      </c>
      <c r="N50" s="69" t="str">
        <f t="shared" si="54"/>
        <v/>
      </c>
      <c r="O50" s="70">
        <f>IF(AN50="","",AN50)</f>
        <v>0</v>
      </c>
      <c r="P50" s="69" t="str">
        <f t="shared" si="38"/>
        <v/>
      </c>
      <c r="Q50" s="70">
        <f>IF(AP50="","",AP50)</f>
        <v>0</v>
      </c>
      <c r="R50" s="69" t="str">
        <f t="shared" si="39"/>
        <v/>
      </c>
      <c r="S50" s="70">
        <f>IF(AR50="","",AR50)</f>
        <v>0</v>
      </c>
      <c r="T50" s="69" t="str">
        <f t="shared" si="40"/>
        <v/>
      </c>
      <c r="U50" s="70">
        <f>IF(AT50="","",AT50)</f>
        <v>0</v>
      </c>
      <c r="V50" s="69" t="str">
        <f t="shared" si="41"/>
        <v/>
      </c>
      <c r="W50" s="70">
        <f>IF(AV50="","",AV50)</f>
        <v>0</v>
      </c>
      <c r="AA50" s="68" t="s">
        <v>975</v>
      </c>
      <c r="AB50" s="69"/>
      <c r="AC50" s="69"/>
      <c r="AD50" s="105">
        <f>SUM(AD37:AD49)</f>
        <v>0</v>
      </c>
      <c r="AE50" s="69"/>
      <c r="AF50" s="105">
        <f>SUM(AF37:AF49)</f>
        <v>0</v>
      </c>
      <c r="AG50" s="69"/>
      <c r="AH50" s="105">
        <f>SUM(AH37:AH49)</f>
        <v>0</v>
      </c>
      <c r="AI50" s="69"/>
      <c r="AJ50" s="105">
        <f>SUM(AJ37:AJ49)</f>
        <v>0</v>
      </c>
      <c r="AK50" s="69"/>
      <c r="AL50" s="105">
        <f>SUM(AL37:AL49)</f>
        <v>0</v>
      </c>
      <c r="AM50" s="69"/>
      <c r="AN50" s="105">
        <f>SUM(AN37:AN49)</f>
        <v>0</v>
      </c>
      <c r="AO50" s="69"/>
      <c r="AP50" s="105">
        <f>SUM(AP37:AP49)</f>
        <v>0</v>
      </c>
      <c r="AQ50" s="69"/>
      <c r="AR50" s="105">
        <f>SUM(AR37:AR49)</f>
        <v>0</v>
      </c>
      <c r="AS50" s="69"/>
      <c r="AT50" s="105">
        <f>SUM(AT37:AT49)</f>
        <v>0</v>
      </c>
      <c r="AU50" s="69"/>
      <c r="AV50" s="106">
        <f>SUM(AV37:AV49)</f>
        <v>0</v>
      </c>
      <c r="AW50" s="83"/>
      <c r="AX50" s="84"/>
      <c r="BA50" s="149">
        <f>+AV50</f>
        <v>0</v>
      </c>
      <c r="BB50" s="150">
        <f>+AU49</f>
        <v>0</v>
      </c>
      <c r="BC50" s="151">
        <f>+AA32</f>
        <v>2</v>
      </c>
      <c r="BF50" s="152">
        <f>SUM(BF31:BF49)</f>
        <v>0</v>
      </c>
      <c r="BQ50" s="149">
        <f>+BB50/1000000+BA50</f>
        <v>0</v>
      </c>
      <c r="BR50" s="151">
        <f>RANK(BQ50,BQ:BQ)</f>
        <v>1</v>
      </c>
      <c r="BV50" s="151"/>
      <c r="BZ50" s="151"/>
    </row>
    <row r="51" spans="1:78" ht="11.25" customHeight="1" x14ac:dyDescent="0.25">
      <c r="B51" s="69"/>
      <c r="C51" s="69"/>
      <c r="D51" s="69"/>
      <c r="E51" s="1"/>
      <c r="F51" s="69"/>
      <c r="G51" s="1"/>
      <c r="H51" s="69"/>
      <c r="I51" s="1"/>
      <c r="J51" s="69"/>
      <c r="K51" s="1"/>
      <c r="L51" s="69"/>
      <c r="M51" s="1"/>
      <c r="N51" s="69"/>
      <c r="O51" s="1"/>
      <c r="P51" s="69"/>
      <c r="Q51" s="1"/>
      <c r="R51" s="69"/>
      <c r="S51" s="1"/>
      <c r="T51" s="69"/>
      <c r="U51" s="1"/>
      <c r="V51" s="69"/>
      <c r="W51" s="1"/>
      <c r="AA51" s="69"/>
      <c r="AB51" s="69"/>
      <c r="AC51" s="69"/>
      <c r="AD51" s="1"/>
      <c r="AE51" s="69"/>
      <c r="AF51" s="1"/>
      <c r="AG51" s="69"/>
      <c r="AH51" s="1"/>
      <c r="AI51" s="69"/>
      <c r="AJ51" s="1"/>
      <c r="AK51" s="69"/>
      <c r="AL51" s="1"/>
      <c r="AM51" s="69"/>
      <c r="AN51" s="1"/>
      <c r="AO51" s="69"/>
      <c r="AP51" s="1"/>
      <c r="AQ51" s="69"/>
      <c r="AR51" s="1"/>
      <c r="AS51" s="69"/>
      <c r="AT51" s="1"/>
      <c r="AU51" s="69"/>
      <c r="AV51" s="1"/>
      <c r="AW51" s="83"/>
      <c r="AX51" s="84"/>
      <c r="BA51" s="149"/>
      <c r="BB51" s="150"/>
      <c r="BC51" s="151"/>
      <c r="BQ51" s="153"/>
      <c r="BR51" s="151"/>
      <c r="BV51" s="151"/>
      <c r="BZ51" s="151"/>
    </row>
    <row r="52" spans="1:78" ht="12.75" customHeight="1" x14ac:dyDescent="0.25">
      <c r="B52" s="71" t="str">
        <f t="shared" ref="B52:Q52" si="65">IF(AA52=0,"",AA52)</f>
        <v>Gegner-Nr.:</v>
      </c>
      <c r="C52" s="72" t="str">
        <f t="shared" si="65"/>
        <v>&gt;&gt;&gt;&gt;</v>
      </c>
      <c r="D52" s="396">
        <f t="shared" si="65"/>
        <v>1</v>
      </c>
      <c r="E52" s="396" t="str">
        <f t="shared" si="65"/>
        <v/>
      </c>
      <c r="F52" s="396">
        <f t="shared" si="65"/>
        <v>9</v>
      </c>
      <c r="G52" s="396" t="str">
        <f t="shared" si="65"/>
        <v/>
      </c>
      <c r="H52" s="396">
        <f t="shared" si="65"/>
        <v>3</v>
      </c>
      <c r="I52" s="396" t="str">
        <f t="shared" si="65"/>
        <v/>
      </c>
      <c r="J52" s="396">
        <f t="shared" si="65"/>
        <v>10</v>
      </c>
      <c r="K52" s="396" t="str">
        <f t="shared" si="65"/>
        <v/>
      </c>
      <c r="L52" s="396">
        <f t="shared" si="65"/>
        <v>6</v>
      </c>
      <c r="M52" s="396" t="str">
        <f t="shared" si="65"/>
        <v/>
      </c>
      <c r="N52" s="396">
        <f t="shared" si="65"/>
        <v>7</v>
      </c>
      <c r="O52" s="396" t="str">
        <f t="shared" si="65"/>
        <v/>
      </c>
      <c r="P52" s="396">
        <f t="shared" si="65"/>
        <v>8</v>
      </c>
      <c r="Q52" s="396" t="str">
        <f t="shared" si="65"/>
        <v/>
      </c>
      <c r="R52" s="396">
        <f t="shared" ref="L52:U54" si="66">IF(AQ52=0,"",AQ52)</f>
        <v>4</v>
      </c>
      <c r="S52" s="396" t="str">
        <f t="shared" si="66"/>
        <v/>
      </c>
      <c r="T52" s="396">
        <f t="shared" si="66"/>
        <v>5</v>
      </c>
      <c r="U52" s="396" t="str">
        <f t="shared" si="66"/>
        <v/>
      </c>
      <c r="V52" s="412"/>
      <c r="W52" s="412"/>
      <c r="AA52" s="71" t="s">
        <v>958</v>
      </c>
      <c r="AB52" s="72" t="s">
        <v>959</v>
      </c>
      <c r="AC52" s="418">
        <f>VLOOKUP($AA32,Schlüssel!$A$5:$DG$14,83)</f>
        <v>1</v>
      </c>
      <c r="AD52" s="419"/>
      <c r="AE52" s="418">
        <f>VLOOKUP($AA32,Schlüssel!$A$5:$EK$14,84)</f>
        <v>9</v>
      </c>
      <c r="AF52" s="419"/>
      <c r="AG52" s="418">
        <f>VLOOKUP($AA32,Schlüssel!$A$5:$EK$14,85)</f>
        <v>3</v>
      </c>
      <c r="AH52" s="419"/>
      <c r="AI52" s="418">
        <f>VLOOKUP($AA32,Schlüssel!$A$5:$EK$14,86)</f>
        <v>10</v>
      </c>
      <c r="AJ52" s="419"/>
      <c r="AK52" s="418">
        <f>VLOOKUP($AA32,Schlüssel!$A$5:$EK$14,87)</f>
        <v>6</v>
      </c>
      <c r="AL52" s="419"/>
      <c r="AM52" s="418">
        <f>VLOOKUP($AA32,Schlüssel!$A$5:$EK$14,88)</f>
        <v>7</v>
      </c>
      <c r="AN52" s="419"/>
      <c r="AO52" s="418">
        <f>VLOOKUP($AA32,Schlüssel!$A$5:$EK$14,89)</f>
        <v>8</v>
      </c>
      <c r="AP52" s="419"/>
      <c r="AQ52" s="418">
        <f>VLOOKUP($AA32,Schlüssel!$A$5:$EK$14,90)</f>
        <v>4</v>
      </c>
      <c r="AR52" s="419"/>
      <c r="AS52" s="418">
        <f>VLOOKUP($AA32,Schlüssel!$A$5:$EK$14,91)</f>
        <v>5</v>
      </c>
      <c r="AT52" s="419"/>
      <c r="AU52" s="107"/>
      <c r="AV52" s="107"/>
      <c r="AW52" s="83"/>
      <c r="AX52" s="84"/>
      <c r="BA52" s="149"/>
      <c r="BB52" s="150"/>
      <c r="BC52" s="151"/>
      <c r="BQ52" s="153"/>
      <c r="BR52" s="151"/>
      <c r="BV52" s="151"/>
      <c r="BZ52" s="151"/>
    </row>
    <row r="53" spans="1:78" ht="28.5" customHeight="1" x14ac:dyDescent="0.25">
      <c r="B53" s="73" t="str">
        <f t="shared" ref="B53:K54" si="67">IF(AA53=0,"",AA53)</f>
        <v/>
      </c>
      <c r="C53" s="69" t="str">
        <f t="shared" si="67"/>
        <v/>
      </c>
      <c r="D53" s="409" t="str">
        <f t="shared" si="67"/>
        <v>BC Comet Nürnberg</v>
      </c>
      <c r="E53" s="410" t="str">
        <f t="shared" si="67"/>
        <v/>
      </c>
      <c r="F53" s="409" t="str">
        <f t="shared" si="67"/>
        <v>Werdenfels 1</v>
      </c>
      <c r="G53" s="410" t="str">
        <f t="shared" si="67"/>
        <v/>
      </c>
      <c r="H53" s="409" t="str">
        <f t="shared" si="67"/>
        <v>SG DJK Rimpar 1</v>
      </c>
      <c r="I53" s="410" t="str">
        <f t="shared" si="67"/>
        <v/>
      </c>
      <c r="J53" s="409" t="str">
        <f t="shared" si="67"/>
        <v>Donaubowler Regensburg 1</v>
      </c>
      <c r="K53" s="410" t="str">
        <f t="shared" si="67"/>
        <v/>
      </c>
      <c r="L53" s="409" t="str">
        <f t="shared" si="66"/>
        <v>Bajuwaren München 1</v>
      </c>
      <c r="M53" s="410" t="str">
        <f t="shared" si="66"/>
        <v/>
      </c>
      <c r="N53" s="409" t="str">
        <f t="shared" si="66"/>
        <v>Bowlinghaus Bamberg 1</v>
      </c>
      <c r="O53" s="410" t="str">
        <f t="shared" si="66"/>
        <v/>
      </c>
      <c r="P53" s="409" t="str">
        <f t="shared" si="66"/>
        <v>Schanzer Ingolstadt 1</v>
      </c>
      <c r="Q53" s="410" t="str">
        <f t="shared" si="66"/>
        <v/>
      </c>
      <c r="R53" s="409" t="str">
        <f t="shared" si="66"/>
        <v>SG Rottendorf 1</v>
      </c>
      <c r="S53" s="410" t="str">
        <f t="shared" si="66"/>
        <v/>
      </c>
      <c r="T53" s="409" t="str">
        <f t="shared" si="66"/>
        <v>BC EMAX Unterföhring 2</v>
      </c>
      <c r="U53" s="410" t="str">
        <f t="shared" si="66"/>
        <v/>
      </c>
      <c r="V53" s="411"/>
      <c r="W53" s="411"/>
      <c r="AA53" s="73"/>
      <c r="AB53" s="69"/>
      <c r="AC53" s="409" t="str">
        <f>VLOOKUP(AC52,Schlüssel!$A$5:$K$14,2)</f>
        <v>BC Comet Nürnberg</v>
      </c>
      <c r="AD53" s="410"/>
      <c r="AE53" s="409" t="str">
        <f>VLOOKUP(AE52,Schlüssel!$A$5:$K$14,2)</f>
        <v>Werdenfels 1</v>
      </c>
      <c r="AF53" s="410"/>
      <c r="AG53" s="409" t="str">
        <f>VLOOKUP(AG52,Schlüssel!$A$5:$K$14,2)</f>
        <v>SG DJK Rimpar 1</v>
      </c>
      <c r="AH53" s="410"/>
      <c r="AI53" s="409" t="str">
        <f>VLOOKUP(AI52,Schlüssel!$A$5:$K$14,2)</f>
        <v>Donaubowler Regensburg 1</v>
      </c>
      <c r="AJ53" s="410"/>
      <c r="AK53" s="409" t="str">
        <f>VLOOKUP(AK52,Schlüssel!$A$5:$K$14,2)</f>
        <v>Bajuwaren München 1</v>
      </c>
      <c r="AL53" s="410"/>
      <c r="AM53" s="409" t="str">
        <f>VLOOKUP(AM52,Schlüssel!$A$5:$K$14,2)</f>
        <v>Bowlinghaus Bamberg 1</v>
      </c>
      <c r="AN53" s="410"/>
      <c r="AO53" s="409" t="str">
        <f>VLOOKUP(AO52,Schlüssel!$A$5:$K$14,2)</f>
        <v>Schanzer Ingolstadt 1</v>
      </c>
      <c r="AP53" s="410"/>
      <c r="AQ53" s="409" t="str">
        <f>VLOOKUP(AQ52,Schlüssel!$A$5:$K$14,2)</f>
        <v>SG Rottendorf 1</v>
      </c>
      <c r="AR53" s="410"/>
      <c r="AS53" s="409" t="str">
        <f>VLOOKUP(AS52,Schlüssel!$A$5:$K$14,2)</f>
        <v>BC EMAX Unterföhring 2</v>
      </c>
      <c r="AT53" s="410"/>
      <c r="AU53" s="108"/>
      <c r="AV53" s="108"/>
      <c r="AW53" s="83"/>
      <c r="AX53" s="84"/>
      <c r="BA53" s="149"/>
      <c r="BB53" s="150"/>
      <c r="BC53" s="151"/>
      <c r="BQ53" s="153"/>
      <c r="BR53" s="151"/>
      <c r="BV53" s="151"/>
      <c r="BZ53" s="151"/>
    </row>
    <row r="54" spans="1:78" ht="12" customHeight="1" x14ac:dyDescent="0.25">
      <c r="B54" s="73" t="str">
        <f t="shared" si="67"/>
        <v/>
      </c>
      <c r="C54" s="69" t="str">
        <f t="shared" si="67"/>
        <v/>
      </c>
      <c r="D54" s="395" t="str">
        <f t="shared" si="67"/>
        <v/>
      </c>
      <c r="E54" s="395" t="str">
        <f t="shared" si="67"/>
        <v/>
      </c>
      <c r="F54" s="395" t="str">
        <f t="shared" si="67"/>
        <v/>
      </c>
      <c r="G54" s="395" t="str">
        <f t="shared" si="67"/>
        <v/>
      </c>
      <c r="H54" s="395" t="str">
        <f t="shared" si="67"/>
        <v/>
      </c>
      <c r="I54" s="395" t="str">
        <f t="shared" si="67"/>
        <v/>
      </c>
      <c r="J54" s="395" t="str">
        <f t="shared" si="67"/>
        <v/>
      </c>
      <c r="K54" s="395" t="str">
        <f t="shared" si="67"/>
        <v/>
      </c>
      <c r="L54" s="395" t="str">
        <f t="shared" si="66"/>
        <v/>
      </c>
      <c r="M54" s="395" t="str">
        <f t="shared" si="66"/>
        <v/>
      </c>
      <c r="N54" s="395" t="str">
        <f t="shared" si="66"/>
        <v/>
      </c>
      <c r="O54" s="395" t="str">
        <f t="shared" si="66"/>
        <v/>
      </c>
      <c r="P54" s="395" t="str">
        <f t="shared" si="66"/>
        <v/>
      </c>
      <c r="Q54" s="395" t="str">
        <f t="shared" si="66"/>
        <v/>
      </c>
      <c r="R54" s="395" t="str">
        <f t="shared" si="66"/>
        <v/>
      </c>
      <c r="S54" s="395" t="str">
        <f t="shared" si="66"/>
        <v/>
      </c>
      <c r="T54" s="395" t="str">
        <f t="shared" si="66"/>
        <v/>
      </c>
      <c r="U54" s="408" t="str">
        <f t="shared" si="66"/>
        <v/>
      </c>
      <c r="V54" s="301"/>
      <c r="W54" s="301"/>
      <c r="AA54" s="73"/>
      <c r="AB54" s="69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78"/>
      <c r="AV54" s="78"/>
      <c r="AW54" s="83"/>
      <c r="AX54" s="84"/>
      <c r="BA54" s="149"/>
      <c r="BB54" s="150"/>
      <c r="BC54" s="151"/>
      <c r="BQ54" s="153"/>
      <c r="BR54" s="151"/>
      <c r="BV54" s="151"/>
      <c r="BZ54" s="151"/>
    </row>
    <row r="55" spans="1:78" ht="15.9" customHeight="1" x14ac:dyDescent="0.25">
      <c r="B55" s="391" t="str">
        <f t="shared" ref="B55:C59" si="68">IF(AA55=0,"",AA55)</f>
        <v>Spieler 1</v>
      </c>
      <c r="C55" s="392" t="str">
        <f t="shared" si="68"/>
        <v/>
      </c>
      <c r="D55" s="393">
        <f>IF(AC55=301,"",AC55)</f>
        <v>0</v>
      </c>
      <c r="E55" s="393" t="str">
        <f>IF(AD55=0,"",AD55)</f>
        <v/>
      </c>
      <c r="F55" s="393">
        <f>IF(AE55=301,"",AE55)</f>
        <v>0</v>
      </c>
      <c r="G55" s="393" t="str">
        <f>IF(AF55=0,"",AF55)</f>
        <v/>
      </c>
      <c r="H55" s="393">
        <f>IF(AG55=301,"",AG55)</f>
        <v>0</v>
      </c>
      <c r="I55" s="393" t="str">
        <f>IF(AH55=0,"",AH55)</f>
        <v/>
      </c>
      <c r="J55" s="393">
        <f>IF(AI55=301,"",AI55)</f>
        <v>0</v>
      </c>
      <c r="K55" s="393" t="str">
        <f>IF(AJ55=0,"",AJ55)</f>
        <v/>
      </c>
      <c r="L55" s="393">
        <f>IF(AK55=301,"",AK55)</f>
        <v>0</v>
      </c>
      <c r="M55" s="393" t="str">
        <f>IF(AL55=0,"",AL55)</f>
        <v/>
      </c>
      <c r="N55" s="393">
        <f>IF(AM55=301,"",AM55)</f>
        <v>0</v>
      </c>
      <c r="O55" s="393" t="str">
        <f>IF(AN55=0,"",AN55)</f>
        <v/>
      </c>
      <c r="P55" s="393">
        <f>IF(AO55=301,"",AO55)</f>
        <v>0</v>
      </c>
      <c r="Q55" s="393" t="str">
        <f>IF(AP55=0,"",AP55)</f>
        <v/>
      </c>
      <c r="R55" s="393">
        <f>IF(AQ55=301,"",AQ55)</f>
        <v>0</v>
      </c>
      <c r="S55" s="393" t="str">
        <f>IF(AR55=0,"",AR55)</f>
        <v/>
      </c>
      <c r="T55" s="393">
        <f>IF(AS55=301,"",AS55)</f>
        <v>0</v>
      </c>
      <c r="U55" s="393" t="str">
        <f>IF(AT55=0,"",AT55)</f>
        <v/>
      </c>
      <c r="V55" s="404"/>
      <c r="W55" s="404"/>
      <c r="AA55" s="74" t="s">
        <v>0</v>
      </c>
      <c r="AB55" s="75"/>
      <c r="AC55" s="420">
        <f>ABS(INDEX(AC:AC,MATCH(AC52,$AA:$AA,0)+5)+INDEX(AC:AC,MATCH(AC52,$AA:$AA,0)+6)+INDEX(AC:AC,MATCH(AC52,$AA:$AA,0)+7))</f>
        <v>0</v>
      </c>
      <c r="AD55" s="421"/>
      <c r="AE55" s="420">
        <f>ABS(INDEX(AE:AE,MATCH(AE52,$AA:$AA,0)+5)+INDEX(AE:AE,MATCH(AE52,$AA:$AA,0)+6)+INDEX(AE:AE,MATCH(AE52,$AA:$AA,0)+7))</f>
        <v>0</v>
      </c>
      <c r="AF55" s="421"/>
      <c r="AG55" s="420">
        <f>ABS(INDEX(AG:AG,MATCH(AG52,$AA:$AA,0)+5)+INDEX(AG:AG,MATCH(AG52,$AA:$AA,0)+6)+INDEX(AG:AG,MATCH(AG52,$AA:$AA,0)+7))</f>
        <v>0</v>
      </c>
      <c r="AH55" s="421"/>
      <c r="AI55" s="420">
        <f>ABS(INDEX(AI:AI,MATCH(AI52,$AA:$AA,0)+5)+INDEX(AI:AI,MATCH(AI52,$AA:$AA,0)+6)+INDEX(AI:AI,MATCH(AI52,$AA:$AA,0)+7))</f>
        <v>0</v>
      </c>
      <c r="AJ55" s="421"/>
      <c r="AK55" s="420">
        <f>ABS(INDEX(AK:AK,MATCH(AK52,$AA:$AA,0)+5)+INDEX(AK:AK,MATCH(AK52,$AA:$AA,0)+6)+INDEX(AK:AK,MATCH(AK52,$AA:$AA,0)+7))</f>
        <v>0</v>
      </c>
      <c r="AL55" s="421"/>
      <c r="AM55" s="420">
        <f>ABS(INDEX(AM:AM,MATCH(AM52,$AA:$AA,0)+5)+INDEX(AM:AM,MATCH(AM52,$AA:$AA,0)+6)+INDEX(AM:AM,MATCH(AM52,$AA:$AA,0)+7))</f>
        <v>0</v>
      </c>
      <c r="AN55" s="421"/>
      <c r="AO55" s="420">
        <f>ABS(INDEX(AO:AO,MATCH(AO52,$AA:$AA,0)+5)+INDEX(AO:AO,MATCH(AO52,$AA:$AA,0)+6)+INDEX(AO:AO,MATCH(AO52,$AA:$AA,0)+7))</f>
        <v>0</v>
      </c>
      <c r="AP55" s="421"/>
      <c r="AQ55" s="420">
        <f>ABS(INDEX(AQ:AQ,MATCH(AQ52,$AA:$AA,0)+5)+INDEX(AQ:AQ,MATCH(AQ52,$AA:$AA,0)+6)+INDEX(AQ:AQ,MATCH(AQ52,$AA:$AA,0)+7))</f>
        <v>0</v>
      </c>
      <c r="AR55" s="421"/>
      <c r="AS55" s="420">
        <f>ABS(INDEX(AS:AS,MATCH(AS52,$AA:$AA,0)+5)+INDEX(AS:AS,MATCH(AS52,$AA:$AA,0)+6)+INDEX(AS:AS,MATCH(AS52,$AA:$AA,0)+7))</f>
        <v>0</v>
      </c>
      <c r="AT55" s="421"/>
      <c r="AU55" s="1"/>
      <c r="AV55" s="1"/>
      <c r="AW55" s="83"/>
      <c r="AX55" s="84"/>
      <c r="BA55" s="149"/>
      <c r="BB55" s="150"/>
      <c r="BC55" s="151"/>
      <c r="BQ55" s="153"/>
      <c r="BR55" s="151"/>
      <c r="BV55" s="151"/>
      <c r="BZ55" s="151"/>
    </row>
    <row r="56" spans="1:78" ht="15.9" customHeight="1" x14ac:dyDescent="0.25">
      <c r="B56" s="391" t="str">
        <f t="shared" si="68"/>
        <v>Spieler 2</v>
      </c>
      <c r="C56" s="392" t="str">
        <f t="shared" si="68"/>
        <v/>
      </c>
      <c r="D56" s="393">
        <f>IF(AC56=301,"",AC56)</f>
        <v>0</v>
      </c>
      <c r="E56" s="393" t="str">
        <f>IF(AD56=0,"",AD56)</f>
        <v/>
      </c>
      <c r="F56" s="393">
        <f>IF(AE56=301,"",AE56)</f>
        <v>0</v>
      </c>
      <c r="G56" s="393" t="str">
        <f>IF(AF56=0,"",AF56)</f>
        <v/>
      </c>
      <c r="H56" s="393">
        <f>IF(AG56=301,"",AG56)</f>
        <v>0</v>
      </c>
      <c r="I56" s="393" t="str">
        <f>IF(AH56=0,"",AH56)</f>
        <v/>
      </c>
      <c r="J56" s="393">
        <f>IF(AI56=301,"",AI56)</f>
        <v>0</v>
      </c>
      <c r="K56" s="393" t="str">
        <f>IF(AJ56=0,"",AJ56)</f>
        <v/>
      </c>
      <c r="L56" s="393">
        <f>IF(AK56=301,"",AK56)</f>
        <v>0</v>
      </c>
      <c r="M56" s="393" t="str">
        <f>IF(AL56=0,"",AL56)</f>
        <v/>
      </c>
      <c r="N56" s="393">
        <f>IF(AM56=301,"",AM56)</f>
        <v>0</v>
      </c>
      <c r="O56" s="393" t="str">
        <f>IF(AN56=0,"",AN56)</f>
        <v/>
      </c>
      <c r="P56" s="393">
        <f>IF(AO56=301,"",AO56)</f>
        <v>0</v>
      </c>
      <c r="Q56" s="393" t="str">
        <f>IF(AP56=0,"",AP56)</f>
        <v/>
      </c>
      <c r="R56" s="393">
        <f>IF(AQ56=301,"",AQ56)</f>
        <v>0</v>
      </c>
      <c r="S56" s="393" t="str">
        <f>IF(AR56=0,"",AR56)</f>
        <v/>
      </c>
      <c r="T56" s="393">
        <f>IF(AS56=301,"",AS56)</f>
        <v>0</v>
      </c>
      <c r="U56" s="393" t="str">
        <f>IF(AT56=0,"",AT56)</f>
        <v/>
      </c>
      <c r="V56" s="404"/>
      <c r="W56" s="404"/>
      <c r="AA56" s="74" t="s">
        <v>2</v>
      </c>
      <c r="AB56" s="75"/>
      <c r="AC56" s="422">
        <f>ABS(INDEX(AC:AC,MATCH(AC52,$AA:$AA,0)+8)+INDEX(AC:AC,MATCH(AC52,$AA:$AA,0)+9)+INDEX(AC:AC,MATCH(AC52,$AA:$AA,0)+10))</f>
        <v>0</v>
      </c>
      <c r="AD56" s="423"/>
      <c r="AE56" s="422">
        <f>ABS(INDEX(AE:AE,MATCH(AE52,$AA:$AA,0)+8)+INDEX(AE:AE,MATCH(AE52,$AA:$AA,0)+9)+INDEX(AE:AE,MATCH(AE52,$AA:$AA,0)+10))</f>
        <v>0</v>
      </c>
      <c r="AF56" s="423"/>
      <c r="AG56" s="422">
        <f>ABS(INDEX(AG:AG,MATCH(AG52,$AA:$AA,0)+8)+INDEX(AG:AG,MATCH(AG52,$AA:$AA,0)+9)+INDEX(AG:AG,MATCH(AG52,$AA:$AA,0)+10))</f>
        <v>0</v>
      </c>
      <c r="AH56" s="423"/>
      <c r="AI56" s="422">
        <f>ABS(INDEX(AI:AI,MATCH(AI52,$AA:$AA,0)+8)+INDEX(AI:AI,MATCH(AI52,$AA:$AA,0)+9)+INDEX(AI:AI,MATCH(AI52,$AA:$AA,0)+10))</f>
        <v>0</v>
      </c>
      <c r="AJ56" s="423"/>
      <c r="AK56" s="422">
        <f>ABS(INDEX(AK:AK,MATCH(AK52,$AA:$AA,0)+8)+INDEX(AK:AK,MATCH(AK52,$AA:$AA,0)+9)+INDEX(AK:AK,MATCH(AK52,$AA:$AA,0)+10))</f>
        <v>0</v>
      </c>
      <c r="AL56" s="423"/>
      <c r="AM56" s="422">
        <f>ABS(INDEX(AM:AM,MATCH(AM52,$AA:$AA,0)+8)+INDEX(AM:AM,MATCH(AM52,$AA:$AA,0)+9)+INDEX(AM:AM,MATCH(AM52,$AA:$AA,0)+10))</f>
        <v>0</v>
      </c>
      <c r="AN56" s="423"/>
      <c r="AO56" s="422">
        <f>ABS(INDEX(AO:AO,MATCH(AO52,$AA:$AA,0)+8)+INDEX(AO:AO,MATCH(AO52,$AA:$AA,0)+9)+INDEX(AO:AO,MATCH(AO52,$AA:$AA,0)+10))</f>
        <v>0</v>
      </c>
      <c r="AP56" s="423"/>
      <c r="AQ56" s="422">
        <f>ABS(INDEX(AQ:AQ,MATCH(AQ52,$AA:$AA,0)+8)+INDEX(AQ:AQ,MATCH(AQ52,$AA:$AA,0)+9)+INDEX(AQ:AQ,MATCH(AQ52,$AA:$AA,0)+10))</f>
        <v>0</v>
      </c>
      <c r="AR56" s="423"/>
      <c r="AS56" s="422">
        <f>ABS(INDEX(AS:AS,MATCH(AS52,$AA:$AA,0)+8)+INDEX(AS:AS,MATCH(AS52,$AA:$AA,0)+9)+INDEX(AS:AS,MATCH(AS52,$AA:$AA,0)+10))</f>
        <v>0</v>
      </c>
      <c r="AT56" s="423"/>
      <c r="AU56" s="1"/>
      <c r="AV56" s="1"/>
      <c r="AW56" s="83"/>
      <c r="AX56" s="84"/>
      <c r="BA56" s="149"/>
      <c r="BB56" s="150"/>
      <c r="BC56" s="151"/>
      <c r="BQ56" s="153"/>
      <c r="BR56" s="151"/>
      <c r="BV56" s="151"/>
      <c r="BZ56" s="151"/>
    </row>
    <row r="57" spans="1:78" ht="15.9" customHeight="1" x14ac:dyDescent="0.25">
      <c r="B57" s="391" t="str">
        <f t="shared" si="68"/>
        <v>Spieler 3</v>
      </c>
      <c r="C57" s="392" t="str">
        <f t="shared" si="68"/>
        <v/>
      </c>
      <c r="D57" s="393">
        <f>IF(AC57=301,"",AC57)</f>
        <v>0</v>
      </c>
      <c r="E57" s="393" t="str">
        <f>IF(AD57=0,"",AD57)</f>
        <v/>
      </c>
      <c r="F57" s="393">
        <f>IF(AE57=301,"",AE57)</f>
        <v>0</v>
      </c>
      <c r="G57" s="393" t="str">
        <f>IF(AF57=0,"",AF57)</f>
        <v/>
      </c>
      <c r="H57" s="393">
        <f>IF(AG57=301,"",AG57)</f>
        <v>0</v>
      </c>
      <c r="I57" s="393" t="str">
        <f>IF(AH57=0,"",AH57)</f>
        <v/>
      </c>
      <c r="J57" s="393">
        <f>IF(AI57=301,"",AI57)</f>
        <v>0</v>
      </c>
      <c r="K57" s="393" t="str">
        <f>IF(AJ57=0,"",AJ57)</f>
        <v/>
      </c>
      <c r="L57" s="393">
        <f>IF(AK57=301,"",AK57)</f>
        <v>0</v>
      </c>
      <c r="M57" s="393" t="str">
        <f>IF(AL57=0,"",AL57)</f>
        <v/>
      </c>
      <c r="N57" s="393">
        <f>IF(AM57=301,"",AM57)</f>
        <v>0</v>
      </c>
      <c r="O57" s="393" t="str">
        <f>IF(AN57=0,"",AN57)</f>
        <v/>
      </c>
      <c r="P57" s="393">
        <f>IF(AO57=301,"",AO57)</f>
        <v>0</v>
      </c>
      <c r="Q57" s="393" t="str">
        <f>IF(AP57=0,"",AP57)</f>
        <v/>
      </c>
      <c r="R57" s="393">
        <f>IF(AQ57=301,"",AQ57)</f>
        <v>0</v>
      </c>
      <c r="S57" s="393" t="str">
        <f>IF(AR57=0,"",AR57)</f>
        <v/>
      </c>
      <c r="T57" s="393">
        <f>IF(AS57=301,"",AS57)</f>
        <v>0</v>
      </c>
      <c r="U57" s="393" t="str">
        <f>IF(AT57=0,"",AT57)</f>
        <v/>
      </c>
      <c r="V57" s="404"/>
      <c r="W57" s="404"/>
      <c r="AA57" s="74" t="s">
        <v>3</v>
      </c>
      <c r="AB57" s="75"/>
      <c r="AC57" s="422">
        <f>ABS(INDEX(AC:AC,MATCH(AC52,$AA:$AA,0)+11)+INDEX(AC:AC,MATCH(AC52,$AA:$AA,0)+12)+INDEX(AC:AC,MATCH(AC52,$AA:$AA,0)+13))</f>
        <v>0</v>
      </c>
      <c r="AD57" s="423"/>
      <c r="AE57" s="422">
        <f>ABS(INDEX(AE:AE,MATCH(AE52,$AA:$AA,0)+11)+INDEX(AE:AE,MATCH(AE52,$AA:$AA,0)+12)+INDEX(AE:AE,MATCH(AE52,$AA:$AA,0)+13))</f>
        <v>0</v>
      </c>
      <c r="AF57" s="423"/>
      <c r="AG57" s="422">
        <f>ABS(INDEX(AG:AG,MATCH(AG52,$AA:$AA,0)+11)+INDEX(AG:AG,MATCH(AG52,$AA:$AA,0)+12)+INDEX(AG:AG,MATCH(AG52,$AA:$AA,0)+13))</f>
        <v>0</v>
      </c>
      <c r="AH57" s="423"/>
      <c r="AI57" s="422">
        <f>ABS(INDEX(AI:AI,MATCH(AI52,$AA:$AA,0)+11)+INDEX(AI:AI,MATCH(AI52,$AA:$AA,0)+12)+INDEX(AI:AI,MATCH(AI52,$AA:$AA,0)+13))</f>
        <v>0</v>
      </c>
      <c r="AJ57" s="423"/>
      <c r="AK57" s="422">
        <f>ABS(INDEX(AK:AK,MATCH(AK52,$AA:$AA,0)+11)+INDEX(AK:AK,MATCH(AK52,$AA:$AA,0)+12)+INDEX(AK:AK,MATCH(AK52,$AA:$AA,0)+13))</f>
        <v>0</v>
      </c>
      <c r="AL57" s="423"/>
      <c r="AM57" s="422">
        <f>ABS(INDEX(AM:AM,MATCH(AM52,$AA:$AA,0)+11)+INDEX(AM:AM,MATCH(AM52,$AA:$AA,0)+12)+INDEX(AM:AM,MATCH(AM52,$AA:$AA,0)+13))</f>
        <v>0</v>
      </c>
      <c r="AN57" s="423"/>
      <c r="AO57" s="422">
        <f>ABS(INDEX(AO:AO,MATCH(AO52,$AA:$AA,0)+11)+INDEX(AO:AO,MATCH(AO52,$AA:$AA,0)+12)+INDEX(AO:AO,MATCH(AO52,$AA:$AA,0)+13))</f>
        <v>0</v>
      </c>
      <c r="AP57" s="423"/>
      <c r="AQ57" s="422">
        <f>ABS(INDEX(AQ:AQ,MATCH(AQ52,$AA:$AA,0)+11)+INDEX(AQ:AQ,MATCH(AQ52,$AA:$AA,0)+12)+INDEX(AQ:AQ,MATCH(AQ52,$AA:$AA,0)+13))</f>
        <v>0</v>
      </c>
      <c r="AR57" s="423"/>
      <c r="AS57" s="422">
        <f>ABS(INDEX(AS:AS,MATCH(AS52,$AA:$AA,0)+11)+INDEX(AS:AS,MATCH(AS52,$AA:$AA,0)+12)+INDEX(AS:AS,MATCH(AS52,$AA:$AA,0)+13))</f>
        <v>0</v>
      </c>
      <c r="AT57" s="423"/>
      <c r="AU57" s="1"/>
      <c r="AV57" s="1"/>
      <c r="AW57" s="83"/>
      <c r="AX57" s="84"/>
      <c r="BA57" s="149"/>
      <c r="BB57" s="150"/>
      <c r="BC57" s="151"/>
      <c r="BQ57" s="153"/>
      <c r="BR57" s="151"/>
      <c r="BV57" s="151"/>
      <c r="BZ57" s="151"/>
    </row>
    <row r="58" spans="1:78" ht="15.9" customHeight="1" x14ac:dyDescent="0.25">
      <c r="B58" s="391" t="str">
        <f t="shared" si="68"/>
        <v>Spieler 4</v>
      </c>
      <c r="C58" s="392" t="str">
        <f t="shared" si="68"/>
        <v/>
      </c>
      <c r="D58" s="393">
        <f>IF(AC58=301,"",AC58)</f>
        <v>0</v>
      </c>
      <c r="E58" s="393" t="str">
        <f>IF(AD58=0,"",AD58)</f>
        <v/>
      </c>
      <c r="F58" s="393">
        <f>IF(AE58=301,"",AE58)</f>
        <v>0</v>
      </c>
      <c r="G58" s="393" t="str">
        <f>IF(AF58=0,"",AF58)</f>
        <v/>
      </c>
      <c r="H58" s="393">
        <f>IF(AG58=301,"",AG58)</f>
        <v>0</v>
      </c>
      <c r="I58" s="393" t="str">
        <f>IF(AH58=0,"",AH58)</f>
        <v/>
      </c>
      <c r="J58" s="393">
        <f>IF(AI58=301,"",AI58)</f>
        <v>0</v>
      </c>
      <c r="K58" s="393" t="str">
        <f>IF(AJ58=0,"",AJ58)</f>
        <v/>
      </c>
      <c r="L58" s="393">
        <f>IF(AK58=301,"",AK58)</f>
        <v>0</v>
      </c>
      <c r="M58" s="393" t="str">
        <f>IF(AL58=0,"",AL58)</f>
        <v/>
      </c>
      <c r="N58" s="393">
        <f>IF(AM58=301,"",AM58)</f>
        <v>0</v>
      </c>
      <c r="O58" s="393" t="str">
        <f>IF(AN58=0,"",AN58)</f>
        <v/>
      </c>
      <c r="P58" s="393">
        <f>IF(AO58=301,"",AO58)</f>
        <v>0</v>
      </c>
      <c r="Q58" s="393" t="str">
        <f>IF(AP58=0,"",AP58)</f>
        <v/>
      </c>
      <c r="R58" s="393">
        <f>IF(AQ58=301,"",AQ58)</f>
        <v>0</v>
      </c>
      <c r="S58" s="393" t="str">
        <f>IF(AR58=0,"",AR58)</f>
        <v/>
      </c>
      <c r="T58" s="393">
        <f>IF(AS58=301,"",AS58)</f>
        <v>0</v>
      </c>
      <c r="U58" s="393" t="str">
        <f>IF(AT58=0,"",AT58)</f>
        <v/>
      </c>
      <c r="V58" s="404"/>
      <c r="W58" s="404"/>
      <c r="AA58" s="74" t="s">
        <v>11</v>
      </c>
      <c r="AB58" s="75"/>
      <c r="AC58" s="422">
        <f>ABS(INDEX(AC:AC,MATCH(AC52,$AA:$AA,0)+14)+INDEX(AC:AC,MATCH(AC52,$AA:$AA,0)+15)+INDEX(AC:AC,MATCH(AC52,$AA:$AA,0)+16))</f>
        <v>0</v>
      </c>
      <c r="AD58" s="423"/>
      <c r="AE58" s="422">
        <f>ABS(INDEX(AE:AE,MATCH(AE52,$AA:$AA,0)+14)+INDEX(AE:AE,MATCH(AE52,$AA:$AA,0)+15)+INDEX(AE:AE,MATCH(AE52,$AA:$AA,0)+16))</f>
        <v>0</v>
      </c>
      <c r="AF58" s="423"/>
      <c r="AG58" s="422">
        <f>ABS(INDEX(AG:AG,MATCH(AG52,$AA:$AA,0)+14)+INDEX(AG:AG,MATCH(AG52,$AA:$AA,0)+15)+INDEX(AG:AG,MATCH(AG52,$AA:$AA,0)+16))</f>
        <v>0</v>
      </c>
      <c r="AH58" s="423"/>
      <c r="AI58" s="422">
        <f>ABS(INDEX(AI:AI,MATCH(AI52,$AA:$AA,0)+14)+INDEX(AI:AI,MATCH(AI52,$AA:$AA,0)+15)+INDEX(AI:AI,MATCH(AI52,$AA:$AA,0)+16))</f>
        <v>0</v>
      </c>
      <c r="AJ58" s="423"/>
      <c r="AK58" s="422">
        <f>ABS(INDEX(AK:AK,MATCH(AK52,$AA:$AA,0)+14)+INDEX(AK:AK,MATCH(AK52,$AA:$AA,0)+15)+INDEX(AK:AK,MATCH(AK52,$AA:$AA,0)+16))</f>
        <v>0</v>
      </c>
      <c r="AL58" s="423"/>
      <c r="AM58" s="422">
        <f>ABS(INDEX(AM:AM,MATCH(AM52,$AA:$AA,0)+14)+INDEX(AM:AM,MATCH(AM52,$AA:$AA,0)+15)+INDEX(AM:AM,MATCH(AM52,$AA:$AA,0)+16))</f>
        <v>0</v>
      </c>
      <c r="AN58" s="423"/>
      <c r="AO58" s="422">
        <f>ABS(INDEX(AO:AO,MATCH(AO52,$AA:$AA,0)+14)+INDEX(AO:AO,MATCH(AO52,$AA:$AA,0)+15)+INDEX(AO:AO,MATCH(AO52,$AA:$AA,0)+16))</f>
        <v>0</v>
      </c>
      <c r="AP58" s="423"/>
      <c r="AQ58" s="422">
        <f>ABS(INDEX(AQ:AQ,MATCH(AQ52,$AA:$AA,0)+14)+INDEX(AQ:AQ,MATCH(AQ52,$AA:$AA,0)+15)+INDEX(AQ:AQ,MATCH(AQ52,$AA:$AA,0)+16))</f>
        <v>0</v>
      </c>
      <c r="AR58" s="423"/>
      <c r="AS58" s="422">
        <f>ABS(INDEX(AS:AS,MATCH(AS52,$AA:$AA,0)+14)+INDEX(AS:AS,MATCH(AS52,$AA:$AA,0)+15)+INDEX(AS:AS,MATCH(AS52,$AA:$AA,0)+16))</f>
        <v>0</v>
      </c>
      <c r="AT58" s="423"/>
      <c r="AU58" s="1"/>
      <c r="AV58" s="1"/>
      <c r="AW58" s="83"/>
      <c r="AX58" s="84"/>
      <c r="BA58" s="149"/>
      <c r="BB58" s="150"/>
      <c r="BC58" s="151"/>
      <c r="BQ58" s="153"/>
      <c r="BR58" s="151"/>
      <c r="BV58" s="151"/>
      <c r="BZ58" s="151"/>
    </row>
    <row r="59" spans="1:78" ht="15.9" customHeight="1" x14ac:dyDescent="0.25">
      <c r="B59" s="388" t="str">
        <f t="shared" si="68"/>
        <v>Gesamt</v>
      </c>
      <c r="C59" s="389" t="str">
        <f t="shared" si="68"/>
        <v/>
      </c>
      <c r="D59" s="394">
        <f>IF(AC59=1505,"",AC59)</f>
        <v>0</v>
      </c>
      <c r="E59" s="394" t="str">
        <f>IF(AD59=0,"",AD59)</f>
        <v/>
      </c>
      <c r="F59" s="394">
        <f>IF(AE59=1505,"",AE59)</f>
        <v>0</v>
      </c>
      <c r="G59" s="394" t="str">
        <f>IF(AF59=0,"",AF59)</f>
        <v/>
      </c>
      <c r="H59" s="394">
        <f>IF(AG59=1505,"",AG59)</f>
        <v>0</v>
      </c>
      <c r="I59" s="394" t="str">
        <f>IF(AH59=0,"",AH59)</f>
        <v/>
      </c>
      <c r="J59" s="394">
        <f>IF(AI59=1505,"",AI59)</f>
        <v>0</v>
      </c>
      <c r="K59" s="394" t="str">
        <f>IF(AJ59=0,"",AJ59)</f>
        <v/>
      </c>
      <c r="L59" s="394">
        <f>IF(AK59=1505,"",AK59)</f>
        <v>0</v>
      </c>
      <c r="M59" s="394" t="str">
        <f>IF(AL59=0,"",AL59)</f>
        <v/>
      </c>
      <c r="N59" s="394">
        <f>IF(AM59=1505,"",AM59)</f>
        <v>0</v>
      </c>
      <c r="O59" s="394" t="str">
        <f>IF(AN59=0,"",AN59)</f>
        <v/>
      </c>
      <c r="P59" s="394">
        <f>IF(AO59=1505,"",AO59)</f>
        <v>0</v>
      </c>
      <c r="Q59" s="394" t="str">
        <f>IF(AP59=0,"",AP59)</f>
        <v/>
      </c>
      <c r="R59" s="394">
        <f>IF(AQ59=1505,"",AQ59)</f>
        <v>0</v>
      </c>
      <c r="S59" s="394" t="str">
        <f>IF(AR59=0,"",AR59)</f>
        <v/>
      </c>
      <c r="T59" s="394">
        <f>IF(AS59=1505,"",AS59)</f>
        <v>0</v>
      </c>
      <c r="U59" s="394" t="str">
        <f>IF(AT59=0,"",AT59)</f>
        <v/>
      </c>
      <c r="V59" s="290"/>
      <c r="W59" s="290"/>
      <c r="AA59" s="76" t="s">
        <v>960</v>
      </c>
      <c r="AB59" s="77"/>
      <c r="AC59" s="388">
        <f>SUM(AC55:AC58)</f>
        <v>0</v>
      </c>
      <c r="AD59" s="389"/>
      <c r="AE59" s="388">
        <f>SUM(AE55:AE58)</f>
        <v>0</v>
      </c>
      <c r="AF59" s="389"/>
      <c r="AG59" s="388">
        <f>SUM(AG55:AG58)</f>
        <v>0</v>
      </c>
      <c r="AH59" s="389"/>
      <c r="AI59" s="388">
        <f>SUM(AI55:AI58)</f>
        <v>0</v>
      </c>
      <c r="AJ59" s="389"/>
      <c r="AK59" s="388">
        <f>SUM(AK55:AK58)</f>
        <v>0</v>
      </c>
      <c r="AL59" s="389"/>
      <c r="AM59" s="388">
        <f>SUM(AM55:AM58)</f>
        <v>0</v>
      </c>
      <c r="AN59" s="389"/>
      <c r="AO59" s="388">
        <f>SUM(AO55:AO58)</f>
        <v>0</v>
      </c>
      <c r="AP59" s="389"/>
      <c r="AQ59" s="388">
        <f>SUM(AQ55:AQ58)</f>
        <v>0</v>
      </c>
      <c r="AR59" s="389"/>
      <c r="AS59" s="388">
        <f>SUM(AS55:AS58)</f>
        <v>0</v>
      </c>
      <c r="AT59" s="389"/>
      <c r="AU59" s="69"/>
      <c r="AV59" s="69"/>
      <c r="AW59" s="83"/>
      <c r="AX59" s="84"/>
      <c r="BA59" s="149"/>
      <c r="BB59" s="150"/>
      <c r="BC59" s="151"/>
      <c r="BQ59" s="153"/>
      <c r="BR59" s="151"/>
      <c r="BV59" s="151"/>
      <c r="BZ59" s="151"/>
    </row>
    <row r="60" spans="1:78" ht="10.5" customHeight="1" x14ac:dyDescent="0.25">
      <c r="B60" s="78"/>
      <c r="C60" s="6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AA60" s="78"/>
      <c r="AB60" s="69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83"/>
      <c r="AX60" s="84"/>
      <c r="BA60" s="149"/>
      <c r="BB60" s="150"/>
      <c r="BC60" s="151"/>
      <c r="BQ60" s="153"/>
      <c r="BR60" s="151"/>
      <c r="BV60" s="151"/>
      <c r="BZ60" s="151"/>
    </row>
    <row r="61" spans="1:78" ht="21" customHeight="1" x14ac:dyDescent="0.4">
      <c r="B61" s="28" t="str">
        <f>AA61</f>
        <v>Team-Nr.</v>
      </c>
      <c r="C61" s="29"/>
      <c r="D61" s="28" t="str">
        <f>AC61</f>
        <v>Liga:</v>
      </c>
      <c r="E61" s="31"/>
      <c r="F61" s="390" t="str">
        <f>AE61</f>
        <v>Bayernliga Herren</v>
      </c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2"/>
      <c r="S61" s="33" t="s">
        <v>955</v>
      </c>
      <c r="T61" s="34"/>
      <c r="U61" s="401" t="str">
        <f>AT61</f>
        <v>28.02./01.03.</v>
      </c>
      <c r="V61" s="402"/>
      <c r="W61" s="403"/>
      <c r="X61" s="386"/>
      <c r="Y61" s="387"/>
      <c r="Z61" s="387"/>
      <c r="AA61" s="28" t="s">
        <v>974</v>
      </c>
      <c r="AB61" s="29"/>
      <c r="AC61" s="30" t="s">
        <v>953</v>
      </c>
      <c r="AD61" s="31"/>
      <c r="AE61" s="29" t="str">
        <f>Schlüssel!$C$1</f>
        <v>Bayernliga Herren</v>
      </c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32"/>
      <c r="AR61" s="33" t="s">
        <v>955</v>
      </c>
      <c r="AS61" s="34"/>
      <c r="AT61" s="401" t="str">
        <f>VLOOKUP(AS62,Spielorte!$A$1:$C$6,2)</f>
        <v>28.02./01.03.</v>
      </c>
      <c r="AU61" s="402"/>
      <c r="AV61" s="403"/>
      <c r="AW61" s="83"/>
      <c r="AX61" s="84"/>
      <c r="BA61" s="149" t="s">
        <v>1117</v>
      </c>
      <c r="BB61" s="150" t="s">
        <v>972</v>
      </c>
      <c r="BC61" s="151" t="s">
        <v>991</v>
      </c>
      <c r="BD61" s="152" t="s">
        <v>990</v>
      </c>
      <c r="BE61" s="152" t="s">
        <v>972</v>
      </c>
      <c r="BF61" s="152" t="s">
        <v>992</v>
      </c>
      <c r="BG61" s="152" t="s">
        <v>1028</v>
      </c>
      <c r="BH61" s="152" t="s">
        <v>1118</v>
      </c>
      <c r="BI61" s="152" t="s">
        <v>1119</v>
      </c>
      <c r="BJ61" s="152" t="s">
        <v>1120</v>
      </c>
      <c r="BK61" s="152" t="s">
        <v>1121</v>
      </c>
      <c r="BL61" s="152" t="s">
        <v>1122</v>
      </c>
      <c r="BM61" s="152" t="s">
        <v>1129</v>
      </c>
      <c r="BN61" s="152" t="s">
        <v>1130</v>
      </c>
      <c r="BO61" s="152" t="s">
        <v>1131</v>
      </c>
      <c r="BP61" s="152" t="s">
        <v>1132</v>
      </c>
      <c r="BQ61" s="153" t="s">
        <v>1123</v>
      </c>
      <c r="BR61" s="151" t="s">
        <v>993</v>
      </c>
      <c r="BS61" s="152" t="s">
        <v>1124</v>
      </c>
      <c r="BT61" s="152" t="s">
        <v>1125</v>
      </c>
      <c r="BU61" s="152" t="s">
        <v>991</v>
      </c>
      <c r="BV61" s="151" t="s">
        <v>993</v>
      </c>
      <c r="BW61" s="153" t="s">
        <v>1126</v>
      </c>
      <c r="BX61" s="152" t="s">
        <v>1127</v>
      </c>
      <c r="BY61" s="152" t="s">
        <v>1128</v>
      </c>
      <c r="BZ61" s="151" t="s">
        <v>993</v>
      </c>
    </row>
    <row r="62" spans="1:78" ht="17.25" customHeight="1" thickBot="1" x14ac:dyDescent="0.45">
      <c r="B62" s="37">
        <f>AA62</f>
        <v>3</v>
      </c>
      <c r="D62" s="30" t="s">
        <v>954</v>
      </c>
      <c r="E62" s="38"/>
      <c r="F62" s="400" t="str">
        <f>AE62</f>
        <v>Schweinfurt Extreme Bowlingarena</v>
      </c>
      <c r="G62" s="400"/>
      <c r="H62" s="400"/>
      <c r="I62" s="400"/>
      <c r="J62" s="400"/>
      <c r="K62" s="400"/>
      <c r="L62" s="400"/>
      <c r="M62" s="400"/>
      <c r="N62" s="400"/>
      <c r="O62" s="400"/>
      <c r="P62" s="39"/>
      <c r="Q62" s="39"/>
      <c r="S62" s="33" t="s">
        <v>952</v>
      </c>
      <c r="T62" s="40">
        <f>AS62</f>
        <v>5</v>
      </c>
      <c r="U62" s="34"/>
      <c r="V62" s="34"/>
      <c r="Z62" s="36"/>
      <c r="AA62" s="37">
        <v>3</v>
      </c>
      <c r="AC62" s="30" t="s">
        <v>954</v>
      </c>
      <c r="AD62" s="38"/>
      <c r="AE62" s="85" t="str">
        <f>VLOOKUP(AS62,Spielorte!$A$1:$C$6,3)</f>
        <v>Schweinfurt Extreme Bowlingarena</v>
      </c>
      <c r="AF62" s="85"/>
      <c r="AG62" s="85"/>
      <c r="AH62" s="85"/>
      <c r="AI62" s="85"/>
      <c r="AJ62" s="85"/>
      <c r="AK62" s="85"/>
      <c r="AL62" s="85"/>
      <c r="AM62" s="85"/>
      <c r="AN62" s="85"/>
      <c r="AO62" s="39"/>
      <c r="AP62" s="39"/>
      <c r="AR62" s="33" t="s">
        <v>952</v>
      </c>
      <c r="AS62" s="40">
        <v>5</v>
      </c>
      <c r="AT62" s="34"/>
      <c r="AU62" s="34"/>
      <c r="AW62" s="83"/>
      <c r="AX62" s="84"/>
      <c r="BA62" s="149"/>
      <c r="BB62" s="150"/>
      <c r="BC62" s="151"/>
      <c r="BQ62" s="153"/>
      <c r="BR62" s="151"/>
      <c r="BV62" s="151"/>
      <c r="BW62" s="153"/>
      <c r="BZ62" s="151"/>
    </row>
    <row r="63" spans="1:78" ht="15.75" customHeight="1" thickBot="1" x14ac:dyDescent="0.3">
      <c r="B63" s="41" t="str">
        <f>VLOOKUP(B62,Schlüssel!$A$5:$B$14,2)</f>
        <v>SG DJK Rimpar 1</v>
      </c>
      <c r="C63" s="42"/>
      <c r="D63" s="43"/>
      <c r="E63" s="44"/>
      <c r="F63" s="45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AA63" s="41" t="str">
        <f>VLOOKUP(AA62,Schlüssel!$A$5:$B$14,2)</f>
        <v>SG DJK Rimpar 1</v>
      </c>
      <c r="AB63" s="42"/>
      <c r="AC63" s="43"/>
      <c r="AD63" s="44"/>
      <c r="AE63" s="45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W63" s="83"/>
      <c r="AX63" s="84"/>
      <c r="BA63" s="149"/>
      <c r="BB63" s="150"/>
      <c r="BC63" s="151"/>
      <c r="BQ63" s="153"/>
      <c r="BR63" s="151"/>
      <c r="BV63" s="151"/>
      <c r="BW63" s="153"/>
      <c r="BZ63" s="151"/>
    </row>
    <row r="64" spans="1:78" ht="13.8" thickBot="1" x14ac:dyDescent="0.3">
      <c r="A64" s="4"/>
      <c r="B64" s="28"/>
      <c r="C64" s="47"/>
      <c r="D64" s="48" t="s">
        <v>10</v>
      </c>
      <c r="E64" s="28">
        <f>VLOOKUP($B$2,Schlüssel!$A$5:$DZ$14,13)</f>
        <v>7</v>
      </c>
      <c r="F64" s="49" t="s">
        <v>10</v>
      </c>
      <c r="G64" s="28">
        <f>VLOOKUP($B$2,Schlüssel!$A$5:$DZ$14,14)</f>
        <v>6</v>
      </c>
      <c r="H64" s="49" t="s">
        <v>10</v>
      </c>
      <c r="I64" s="28">
        <f>VLOOKUP($B$2,Schlüssel!$A$5:$DZ$14,15)</f>
        <v>9</v>
      </c>
      <c r="J64" s="49" t="s">
        <v>10</v>
      </c>
      <c r="K64" s="28">
        <f>VLOOKUP($B$2,Schlüssel!$A$5:$DZ$14,16)</f>
        <v>11</v>
      </c>
      <c r="L64" s="49" t="s">
        <v>10</v>
      </c>
      <c r="M64" s="28">
        <f>VLOOKUP($B$2,Schlüssel!$A$5:$DZ$14,17)</f>
        <v>3</v>
      </c>
      <c r="N64" s="49" t="s">
        <v>10</v>
      </c>
      <c r="O64" s="28">
        <f>VLOOKUP($B$2,Schlüssel!$A$5:$DZ$14,18)</f>
        <v>5</v>
      </c>
      <c r="P64" s="49" t="s">
        <v>10</v>
      </c>
      <c r="Q64" s="28">
        <f>VLOOKUP($B$2,Schlüssel!$A$5:$DZ$14,19)</f>
        <v>12</v>
      </c>
      <c r="R64" s="49" t="s">
        <v>10</v>
      </c>
      <c r="S64" s="28">
        <f>VLOOKUP($B$2,Schlüssel!$A$5:$DZ$14,20)</f>
        <v>10</v>
      </c>
      <c r="T64" s="49" t="s">
        <v>10</v>
      </c>
      <c r="U64" s="28">
        <f>VLOOKUP($B$2,Schlüssel!$A$5:$DZ$14,21)</f>
        <v>4</v>
      </c>
      <c r="Z64" s="2"/>
      <c r="AA64" s="28"/>
      <c r="AB64" s="47"/>
      <c r="AC64" s="48" t="s">
        <v>10</v>
      </c>
      <c r="AD64" s="28">
        <f>VLOOKUP(AA62,Schlüssel!$A$5:$DZ$14,93)</f>
        <v>16</v>
      </c>
      <c r="AE64" s="49" t="s">
        <v>10</v>
      </c>
      <c r="AF64" s="28">
        <f>VLOOKUP(AA62,Schlüssel!$A$5:$DZ$14,94)</f>
        <v>20</v>
      </c>
      <c r="AG64" s="49" t="s">
        <v>10</v>
      </c>
      <c r="AH64" s="28">
        <f>VLOOKUP(AA62,Schlüssel!$A$5:$DZ$14,95)</f>
        <v>11</v>
      </c>
      <c r="AI64" s="49" t="s">
        <v>10</v>
      </c>
      <c r="AJ64" s="28">
        <f>VLOOKUP(AA62,Schlüssel!$A$5:$DZ$14,96)</f>
        <v>15</v>
      </c>
      <c r="AK64" s="49" t="s">
        <v>10</v>
      </c>
      <c r="AL64" s="28">
        <f>VLOOKUP(AA62,Schlüssel!$A$5:$DZ$14,97)</f>
        <v>17</v>
      </c>
      <c r="AM64" s="49" t="s">
        <v>10</v>
      </c>
      <c r="AN64" s="28">
        <f>VLOOKUP(AA62,Schlüssel!$A$5:$DZ$14,98)</f>
        <v>13</v>
      </c>
      <c r="AO64" s="49" t="s">
        <v>10</v>
      </c>
      <c r="AP64" s="28">
        <f>VLOOKUP(AA62,Schlüssel!$A$5:$DZ$14,99)</f>
        <v>12</v>
      </c>
      <c r="AQ64" s="49" t="s">
        <v>10</v>
      </c>
      <c r="AR64" s="28">
        <f>VLOOKUP(AA62,Schlüssel!$A$5:$DZ$14,100)</f>
        <v>19</v>
      </c>
      <c r="AS64" s="49" t="s">
        <v>10</v>
      </c>
      <c r="AT64" s="28">
        <f>VLOOKUP(AA62,Schlüssel!$A$5:$DZ$14,101)</f>
        <v>14</v>
      </c>
      <c r="AW64" s="83"/>
      <c r="AX64" s="84"/>
      <c r="BA64" s="149"/>
      <c r="BB64" s="150"/>
      <c r="BC64" s="151"/>
      <c r="BQ64" s="153"/>
      <c r="BR64" s="151"/>
      <c r="BV64" s="151"/>
      <c r="BW64" s="153"/>
      <c r="BZ64" s="151"/>
    </row>
    <row r="65" spans="1:78" ht="20.25" customHeight="1" x14ac:dyDescent="0.25">
      <c r="B65" s="50" t="s">
        <v>1</v>
      </c>
      <c r="C65" s="51"/>
      <c r="D65" s="388" t="s">
        <v>961</v>
      </c>
      <c r="E65" s="389"/>
      <c r="F65" s="388" t="s">
        <v>962</v>
      </c>
      <c r="G65" s="389"/>
      <c r="H65" s="388" t="s">
        <v>963</v>
      </c>
      <c r="I65" s="389"/>
      <c r="J65" s="388" t="s">
        <v>964</v>
      </c>
      <c r="K65" s="389"/>
      <c r="L65" s="388" t="s">
        <v>965</v>
      </c>
      <c r="M65" s="389"/>
      <c r="N65" s="388" t="s">
        <v>966</v>
      </c>
      <c r="O65" s="389"/>
      <c r="P65" s="388" t="s">
        <v>967</v>
      </c>
      <c r="Q65" s="389"/>
      <c r="R65" s="388" t="s">
        <v>968</v>
      </c>
      <c r="S65" s="389"/>
      <c r="T65" s="388" t="s">
        <v>969</v>
      </c>
      <c r="U65" s="389"/>
      <c r="V65" s="416" t="s">
        <v>960</v>
      </c>
      <c r="W65" s="417"/>
      <c r="AA65" s="50" t="s">
        <v>1</v>
      </c>
      <c r="AB65" s="51"/>
      <c r="AC65" s="76" t="s">
        <v>961</v>
      </c>
      <c r="AD65" s="77"/>
      <c r="AE65" s="76" t="s">
        <v>962</v>
      </c>
      <c r="AF65" s="77"/>
      <c r="AG65" s="76" t="s">
        <v>963</v>
      </c>
      <c r="AH65" s="77"/>
      <c r="AI65" s="76" t="s">
        <v>964</v>
      </c>
      <c r="AJ65" s="77"/>
      <c r="AK65" s="76" t="s">
        <v>965</v>
      </c>
      <c r="AL65" s="77"/>
      <c r="AM65" s="76" t="s">
        <v>966</v>
      </c>
      <c r="AN65" s="77"/>
      <c r="AO65" s="76" t="s">
        <v>967</v>
      </c>
      <c r="AP65" s="77"/>
      <c r="AQ65" s="76" t="s">
        <v>968</v>
      </c>
      <c r="AR65" s="77"/>
      <c r="AS65" s="76" t="s">
        <v>969</v>
      </c>
      <c r="AT65" s="86"/>
      <c r="AU65" s="87" t="s">
        <v>960</v>
      </c>
      <c r="AV65" s="88"/>
      <c r="AW65" s="83"/>
      <c r="AX65" s="84"/>
      <c r="BA65" s="149"/>
      <c r="BB65" s="150"/>
      <c r="BC65" s="151"/>
      <c r="BQ65" s="153"/>
      <c r="BR65" s="151"/>
      <c r="BV65" s="151"/>
      <c r="BZ65" s="151"/>
    </row>
    <row r="66" spans="1:78" ht="15" customHeight="1" thickBot="1" x14ac:dyDescent="0.3">
      <c r="B66" s="52" t="s">
        <v>970</v>
      </c>
      <c r="C66" s="53" t="s">
        <v>971</v>
      </c>
      <c r="D66" s="54" t="s">
        <v>972</v>
      </c>
      <c r="E66" s="54" t="s">
        <v>973</v>
      </c>
      <c r="F66" s="54" t="s">
        <v>972</v>
      </c>
      <c r="G66" s="54" t="s">
        <v>973</v>
      </c>
      <c r="H66" s="54" t="s">
        <v>972</v>
      </c>
      <c r="I66" s="54" t="s">
        <v>973</v>
      </c>
      <c r="J66" s="54" t="s">
        <v>972</v>
      </c>
      <c r="K66" s="54" t="s">
        <v>973</v>
      </c>
      <c r="L66" s="54" t="s">
        <v>972</v>
      </c>
      <c r="M66" s="54" t="s">
        <v>973</v>
      </c>
      <c r="N66" s="54" t="s">
        <v>972</v>
      </c>
      <c r="O66" s="54" t="s">
        <v>973</v>
      </c>
      <c r="P66" s="54" t="s">
        <v>972</v>
      </c>
      <c r="Q66" s="54" t="s">
        <v>973</v>
      </c>
      <c r="R66" s="54" t="s">
        <v>972</v>
      </c>
      <c r="S66" s="54" t="s">
        <v>973</v>
      </c>
      <c r="T66" s="54" t="s">
        <v>972</v>
      </c>
      <c r="U66" s="54" t="s">
        <v>973</v>
      </c>
      <c r="V66" s="54" t="s">
        <v>972</v>
      </c>
      <c r="W66" s="55" t="s">
        <v>973</v>
      </c>
      <c r="AA66" s="52" t="s">
        <v>970</v>
      </c>
      <c r="AB66" s="53" t="s">
        <v>971</v>
      </c>
      <c r="AC66" s="54" t="s">
        <v>972</v>
      </c>
      <c r="AD66" s="54" t="s">
        <v>973</v>
      </c>
      <c r="AE66" s="54" t="s">
        <v>972</v>
      </c>
      <c r="AF66" s="54" t="s">
        <v>973</v>
      </c>
      <c r="AG66" s="54" t="s">
        <v>972</v>
      </c>
      <c r="AH66" s="54" t="s">
        <v>973</v>
      </c>
      <c r="AI66" s="54" t="s">
        <v>972</v>
      </c>
      <c r="AJ66" s="54" t="s">
        <v>973</v>
      </c>
      <c r="AK66" s="54" t="s">
        <v>972</v>
      </c>
      <c r="AL66" s="54" t="s">
        <v>973</v>
      </c>
      <c r="AM66" s="54" t="s">
        <v>972</v>
      </c>
      <c r="AN66" s="54" t="s">
        <v>973</v>
      </c>
      <c r="AO66" s="54" t="s">
        <v>972</v>
      </c>
      <c r="AP66" s="54" t="s">
        <v>973</v>
      </c>
      <c r="AQ66" s="54" t="s">
        <v>972</v>
      </c>
      <c r="AR66" s="54" t="s">
        <v>973</v>
      </c>
      <c r="AS66" s="54" t="s">
        <v>972</v>
      </c>
      <c r="AT66" s="89" t="s">
        <v>973</v>
      </c>
      <c r="AU66" s="52" t="s">
        <v>972</v>
      </c>
      <c r="AV66" s="55" t="s">
        <v>973</v>
      </c>
      <c r="AW66" s="83"/>
      <c r="AX66" s="84"/>
      <c r="BA66" s="149"/>
      <c r="BB66" s="150"/>
      <c r="BC66" s="151"/>
      <c r="BQ66" s="153"/>
      <c r="BR66" s="151"/>
      <c r="BV66" s="151"/>
      <c r="BZ66" s="151"/>
    </row>
    <row r="67" spans="1:78" ht="17.100000000000001" customHeight="1" x14ac:dyDescent="0.25">
      <c r="A67" s="413" t="s">
        <v>0</v>
      </c>
      <c r="B67" s="56" t="str">
        <f>IF(AA67=0,"",AA67)</f>
        <v/>
      </c>
      <c r="C67" s="57" t="str">
        <f>IF(AB67=0,"",AB67)</f>
        <v/>
      </c>
      <c r="D67" s="58" t="str">
        <f>IF(AC67=0,"",AC67)</f>
        <v/>
      </c>
      <c r="E67" s="397">
        <f>IF(AD67="","",AD67)</f>
        <v>0</v>
      </c>
      <c r="F67" s="58" t="str">
        <f t="shared" ref="F67:F80" si="69">IF(AE67=0,"",AE67)</f>
        <v/>
      </c>
      <c r="G67" s="397">
        <f>IF(AF67="","",AF67)</f>
        <v>0</v>
      </c>
      <c r="H67" s="58" t="str">
        <f t="shared" ref="H67:H80" si="70">IF(AG67=0,"",AG67)</f>
        <v/>
      </c>
      <c r="I67" s="397">
        <f>IF(AH67="","",AH67)</f>
        <v>0</v>
      </c>
      <c r="J67" s="58" t="str">
        <f t="shared" ref="J67:J80" si="71">IF(AI67=0,"",AI67)</f>
        <v/>
      </c>
      <c r="K67" s="397">
        <f>IF(AJ67="","",AJ67)</f>
        <v>0</v>
      </c>
      <c r="L67" s="58" t="str">
        <f t="shared" ref="L67:L80" si="72">IF(AK67=0,"",AK67)</f>
        <v/>
      </c>
      <c r="M67" s="397">
        <f>IF(AL67="","",AL67)</f>
        <v>0</v>
      </c>
      <c r="N67" s="58" t="str">
        <f>IF(AM67=0,"",AM67)</f>
        <v/>
      </c>
      <c r="O67" s="397">
        <f>IF(AN67="","",AN67)</f>
        <v>0</v>
      </c>
      <c r="P67" s="58" t="str">
        <f t="shared" ref="P67:P80" si="73">IF(AO67=0,"",AO67)</f>
        <v/>
      </c>
      <c r="Q67" s="397">
        <f>IF(AP67="","",AP67)</f>
        <v>0</v>
      </c>
      <c r="R67" s="58" t="str">
        <f t="shared" ref="R67:R80" si="74">IF(AQ67=0,"",AQ67)</f>
        <v/>
      </c>
      <c r="S67" s="397">
        <f>IF(AR67="","",AR67)</f>
        <v>0</v>
      </c>
      <c r="T67" s="58" t="str">
        <f t="shared" ref="T67:T80" si="75">IF(AS67=0,"",AS67)</f>
        <v/>
      </c>
      <c r="U67" s="397">
        <f>IF(AT67="","",AT67)</f>
        <v>0</v>
      </c>
      <c r="V67" s="58" t="str">
        <f t="shared" ref="V67:V80" si="76">IF(AU67=0,"",AU67)</f>
        <v/>
      </c>
      <c r="W67" s="397">
        <f>IF(AV67="","",AV67)</f>
        <v>0</v>
      </c>
      <c r="Z67" s="405" t="s">
        <v>0</v>
      </c>
      <c r="AA67" s="272" t="str">
        <f>IF(AB67=0,"",_xlfn.CONCAT(VLOOKUP(AB67,Starter!A:C,2,0)))</f>
        <v/>
      </c>
      <c r="AB67" s="81"/>
      <c r="AC67" s="283"/>
      <c r="AD67" s="163">
        <f>IF(SUM(AC67:AC69)+AC85=0,0,IF(SUM(ABS(AC67),ABS(AC68),ABS(AC69))=AC85,0.5,IF(SUM(ABS(AC67),ABS(AC68),ABS(AC69))&gt;AC85,1,0)))</f>
        <v>0</v>
      </c>
      <c r="AE67" s="132"/>
      <c r="AF67" s="91">
        <f>IF(SUM(AE67:AE69)+AE85=0,0,IF(SUM(ABS(AE67),ABS(AE68),ABS(AE69))=AE85,0.5,IF(SUM(ABS(AE67),ABS(AE68),ABS(AE69))&gt;AE85,1,0)))</f>
        <v>0</v>
      </c>
      <c r="AG67" s="129"/>
      <c r="AH67" s="91">
        <f>IF(SUM(AG67:AG69)+AG85=0,0,IF(SUM(ABS(AG67),ABS(AG68),ABS(AG69))=AG85,0.5,IF(SUM(ABS(AG67),ABS(AG68),ABS(AG69))&gt;AG85,1,0)))</f>
        <v>0</v>
      </c>
      <c r="AI67" s="129"/>
      <c r="AJ67" s="91">
        <f>IF(SUM(AI67:AI69)+AI85=0,0,IF(SUM(ABS(AI67),ABS(AI68),ABS(AI69))=AI85,0.5,IF(SUM(ABS(AI67),ABS(AI68),ABS(AI69))&gt;AI85,1,0)))</f>
        <v>0</v>
      </c>
      <c r="AK67" s="129"/>
      <c r="AL67" s="91">
        <f>IF(SUM(AK67:AK69)+AK85=0,0,IF(SUM(ABS(AK67),ABS(AK68),ABS(AK69))=AK85,0.5,IF(SUM(ABS(AK67),ABS(AK68),ABS(AK69))&gt;AK85,1,0)))</f>
        <v>0</v>
      </c>
      <c r="AM67" s="129"/>
      <c r="AN67" s="91">
        <f>IF(SUM(AM67:AM69)+AM85=0,0,IF(SUM(ABS(AM67),ABS(AM68),ABS(AM69))=AM85,0.5,IF(SUM(ABS(AM67),ABS(AM68),ABS(AM69))&gt;AM85,1,0)))</f>
        <v>0</v>
      </c>
      <c r="AO67" s="129"/>
      <c r="AP67" s="91">
        <f>IF(SUM(AO67:AO69)+AO85=0,0,IF(SUM(ABS(AO67),ABS(AO68),ABS(AO69))=AO85,0.5,IF(SUM(ABS(AO67),ABS(AO68),ABS(AO69))&gt;AO85,1,0)))</f>
        <v>0</v>
      </c>
      <c r="AQ67" s="129"/>
      <c r="AR67" s="91">
        <f>IF(SUM(AQ67:AQ69)+AQ85=0,0,IF(SUM(ABS(AQ67),ABS(AQ68),ABS(AQ69))=AQ85,0.5,IF(SUM(ABS(AQ67),ABS(AQ68),ABS(AQ69))&gt;AQ85,1,0)))</f>
        <v>0</v>
      </c>
      <c r="AS67" s="129"/>
      <c r="AT67" s="91">
        <f>IF(SUM(AS67:AS69)+AS85=0,0,IF(SUM(ABS(AS67),ABS(AS68),ABS(AS69))=AS85,0.5,IF(SUM(ABS(AS67),ABS(AS68),ABS(AS69))&gt;AS85,1,0)))</f>
        <v>0</v>
      </c>
      <c r="AU67" s="92">
        <f t="shared" ref="AU67:AU78" si="77">ABS(SUM(AC67:AC67))+ABS(SUM(AE67:AE67))+ABS(SUM(AG67:AG67))+ABS(SUM(AI67:AI67))+ABS(SUM(AK67:AK67))+ABS(SUM(AM67:AM67))+ABS(SUM(AO67:AO67))+ABS(SUM(AQ67:AQ67))+ABS(SUM(AS67:AS67))</f>
        <v>0</v>
      </c>
      <c r="AV67" s="93">
        <f>SUM(AD67+AF67+AH67+AJ67+AL67+AN67+AP67+AR67+AT67)</f>
        <v>0</v>
      </c>
      <c r="AW67" s="83"/>
      <c r="AX67" s="84"/>
      <c r="AZ67" s="47"/>
      <c r="BA67" s="149"/>
      <c r="BB67" s="150"/>
      <c r="BC67" s="151"/>
      <c r="BD67" s="154">
        <f>+AB67</f>
        <v>0</v>
      </c>
      <c r="BE67" s="150">
        <f>+AU67</f>
        <v>0</v>
      </c>
      <c r="BF67" s="152">
        <f>COUNT(BH67:BP67)</f>
        <v>0</v>
      </c>
      <c r="BG67" s="152">
        <f>COUNTIF(BH67:BP67,"&gt;0")</f>
        <v>0</v>
      </c>
      <c r="BH67" s="152" t="str">
        <f t="shared" ref="BH67:BH78" si="78">IF(AC67=0,"",AC67)</f>
        <v/>
      </c>
      <c r="BI67" s="152" t="str">
        <f t="shared" ref="BI67:BI78" si="79">IF(AE67=0,"",AE67)</f>
        <v/>
      </c>
      <c r="BJ67" s="152" t="str">
        <f t="shared" ref="BJ67:BJ78" si="80">IF(AG67=0,"",AG67)</f>
        <v/>
      </c>
      <c r="BK67" s="152" t="str">
        <f t="shared" ref="BK67:BK78" si="81">IF(AI67=0,"",AI67)</f>
        <v/>
      </c>
      <c r="BL67" s="152" t="str">
        <f t="shared" ref="BL67:BL78" si="82">IF(AK67=0,"",AK67)</f>
        <v/>
      </c>
      <c r="BM67" s="152" t="str">
        <f t="shared" ref="BM67:BM78" si="83">IF(AM67=0,"",AM67)</f>
        <v/>
      </c>
      <c r="BN67" s="152" t="str">
        <f t="shared" ref="BN67:BN78" si="84">IF(AO67=0,"",AO67)</f>
        <v/>
      </c>
      <c r="BO67" s="152" t="str">
        <f t="shared" ref="BO67:BO78" si="85">IF(AQ67=0,"",AQ67)</f>
        <v/>
      </c>
      <c r="BP67" s="152" t="str">
        <f t="shared" ref="BP67:BP78" si="86">IF(AS67=0,"",AS67)</f>
        <v/>
      </c>
      <c r="BQ67" s="153"/>
      <c r="BR67" s="151"/>
      <c r="BS67" s="152">
        <f>MAX(BH67:BP67)</f>
        <v>0</v>
      </c>
      <c r="BT67" s="152">
        <f>IF(BS67&lt;MAX(BS:BS),0,BS67+ROW()/1000000000)</f>
        <v>6.7000000000000004E-8</v>
      </c>
      <c r="BU67" s="152" t="str">
        <f>+AA63</f>
        <v>SG DJK Rimpar 1</v>
      </c>
      <c r="BV67" s="151">
        <f>RANK(BT67,BT:BT)</f>
        <v>96</v>
      </c>
      <c r="BW67" s="152">
        <f>SUMIF(BH67:BP67,"&gt;0")</f>
        <v>0</v>
      </c>
      <c r="BX67" s="152">
        <f>IF(COUNTIF(BH67:BP67,"&gt;0")&lt;Spielorte!$A$23,0,BE67/Spielorte!$A$23)</f>
        <v>0</v>
      </c>
      <c r="BY67" s="152">
        <f>IF(BX67&lt;MAX(BX:BX),0,BX67+ROW()/1000000000)</f>
        <v>6.7000000000000004E-8</v>
      </c>
      <c r="BZ67" s="151">
        <f t="shared" ref="BZ67:BZ78" si="87">IF(BY67=0,0,RANK(BY67,BY:BY))</f>
        <v>96</v>
      </c>
    </row>
    <row r="68" spans="1:78" ht="17.100000000000001" customHeight="1" x14ac:dyDescent="0.25">
      <c r="A68" s="414"/>
      <c r="B68" s="59" t="str">
        <f t="shared" ref="B68:D80" si="88">IF(AA68=0,"",AA68)</f>
        <v/>
      </c>
      <c r="C68" s="60" t="str">
        <f t="shared" si="88"/>
        <v/>
      </c>
      <c r="D68" s="61" t="str">
        <f t="shared" si="88"/>
        <v/>
      </c>
      <c r="E68" s="398"/>
      <c r="F68" s="61" t="str">
        <f t="shared" si="69"/>
        <v/>
      </c>
      <c r="G68" s="398"/>
      <c r="H68" s="61" t="str">
        <f t="shared" si="70"/>
        <v/>
      </c>
      <c r="I68" s="398"/>
      <c r="J68" s="61" t="str">
        <f t="shared" si="71"/>
        <v/>
      </c>
      <c r="K68" s="398"/>
      <c r="L68" s="61" t="str">
        <f t="shared" si="72"/>
        <v/>
      </c>
      <c r="M68" s="398"/>
      <c r="N68" s="61" t="str">
        <f t="shared" ref="N68:N80" si="89">IF(AM68=0,"",AM68)</f>
        <v/>
      </c>
      <c r="O68" s="398"/>
      <c r="P68" s="61" t="str">
        <f t="shared" si="73"/>
        <v/>
      </c>
      <c r="Q68" s="398"/>
      <c r="R68" s="61" t="str">
        <f t="shared" si="74"/>
        <v/>
      </c>
      <c r="S68" s="398"/>
      <c r="T68" s="61" t="str">
        <f t="shared" si="75"/>
        <v/>
      </c>
      <c r="U68" s="398"/>
      <c r="V68" s="61" t="str">
        <f t="shared" si="76"/>
        <v/>
      </c>
      <c r="W68" s="398"/>
      <c r="Z68" s="406"/>
      <c r="AA68" s="90" t="str">
        <f>IF(AB68=0,"",_xlfn.CONCAT(VLOOKUP(AB68,Starter!A:C,2,0)))</f>
        <v/>
      </c>
      <c r="AB68" s="80"/>
      <c r="AC68" s="130"/>
      <c r="AD68" s="94"/>
      <c r="AE68" s="130"/>
      <c r="AF68" s="94"/>
      <c r="AG68" s="130"/>
      <c r="AH68" s="94"/>
      <c r="AI68" s="130"/>
      <c r="AJ68" s="94"/>
      <c r="AK68" s="130"/>
      <c r="AL68" s="94"/>
      <c r="AM68" s="130"/>
      <c r="AN68" s="94"/>
      <c r="AO68" s="130"/>
      <c r="AP68" s="94"/>
      <c r="AQ68" s="130"/>
      <c r="AR68" s="94"/>
      <c r="AS68" s="130"/>
      <c r="AT68" s="94"/>
      <c r="AU68" s="95">
        <f t="shared" si="77"/>
        <v>0</v>
      </c>
      <c r="AV68" s="96"/>
      <c r="AW68" s="83"/>
      <c r="AX68" s="84"/>
      <c r="AZ68" s="47"/>
      <c r="BA68" s="149"/>
      <c r="BB68" s="150"/>
      <c r="BC68" s="151"/>
      <c r="BD68" s="154">
        <f t="shared" ref="BD68:BD78" si="90">+AB68</f>
        <v>0</v>
      </c>
      <c r="BE68" s="150">
        <f t="shared" ref="BE68:BE78" si="91">+AU68</f>
        <v>0</v>
      </c>
      <c r="BF68" s="152">
        <f t="shared" ref="BF68:BF78" si="92">COUNT(BH68:BP68)</f>
        <v>0</v>
      </c>
      <c r="BG68" s="152">
        <f t="shared" ref="BG68:BG78" si="93">COUNTIF(BH68:BP68,"&gt;0")</f>
        <v>0</v>
      </c>
      <c r="BH68" s="152" t="str">
        <f t="shared" si="78"/>
        <v/>
      </c>
      <c r="BI68" s="152" t="str">
        <f t="shared" si="79"/>
        <v/>
      </c>
      <c r="BJ68" s="152" t="str">
        <f t="shared" si="80"/>
        <v/>
      </c>
      <c r="BK68" s="152" t="str">
        <f t="shared" si="81"/>
        <v/>
      </c>
      <c r="BL68" s="152" t="str">
        <f t="shared" si="82"/>
        <v/>
      </c>
      <c r="BM68" s="152" t="str">
        <f t="shared" si="83"/>
        <v/>
      </c>
      <c r="BN68" s="152" t="str">
        <f t="shared" si="84"/>
        <v/>
      </c>
      <c r="BO68" s="152" t="str">
        <f t="shared" si="85"/>
        <v/>
      </c>
      <c r="BP68" s="152" t="str">
        <f t="shared" si="86"/>
        <v/>
      </c>
      <c r="BQ68" s="153"/>
      <c r="BR68" s="151"/>
      <c r="BS68" s="152">
        <f t="shared" ref="BS68:BS78" si="94">MAX(BH68:BP68)</f>
        <v>0</v>
      </c>
      <c r="BT68" s="152">
        <f t="shared" ref="BT68:BT78" si="95">IF(BS68&lt;MAX(BS:BS),0,BS68+ROW()/1000000000)</f>
        <v>6.8E-8</v>
      </c>
      <c r="BU68" s="152" t="str">
        <f t="shared" ref="BU68:BU78" si="96">+BU67</f>
        <v>SG DJK Rimpar 1</v>
      </c>
      <c r="BV68" s="151">
        <f t="shared" ref="BV68:BV78" si="97">RANK(BT68,BT:BT)</f>
        <v>95</v>
      </c>
      <c r="BW68" s="152">
        <f t="shared" ref="BW68:BW78" si="98">SUMIF(BH68:BP68,"&gt;0")</f>
        <v>0</v>
      </c>
      <c r="BX68" s="152">
        <f>IF(COUNTIF(BH68:BP68,"&gt;0")&lt;Spielorte!$A$23,0,BE68/Spielorte!$A$23)</f>
        <v>0</v>
      </c>
      <c r="BY68" s="152">
        <f t="shared" ref="BY68:BY78" si="99">IF(BX68&lt;MAX(BX:BX),0,BX68+ROW()/1000000000)</f>
        <v>6.8E-8</v>
      </c>
      <c r="BZ68" s="151">
        <f t="shared" si="87"/>
        <v>95</v>
      </c>
    </row>
    <row r="69" spans="1:78" ht="17.100000000000001" customHeight="1" thickBot="1" x14ac:dyDescent="0.3">
      <c r="A69" s="415"/>
      <c r="B69" s="62" t="str">
        <f t="shared" si="88"/>
        <v/>
      </c>
      <c r="C69" s="63" t="str">
        <f t="shared" si="88"/>
        <v/>
      </c>
      <c r="D69" s="52" t="str">
        <f t="shared" si="88"/>
        <v/>
      </c>
      <c r="E69" s="399"/>
      <c r="F69" s="52" t="str">
        <f t="shared" si="69"/>
        <v/>
      </c>
      <c r="G69" s="399"/>
      <c r="H69" s="52" t="str">
        <f t="shared" si="70"/>
        <v/>
      </c>
      <c r="I69" s="399"/>
      <c r="J69" s="52" t="str">
        <f t="shared" si="71"/>
        <v/>
      </c>
      <c r="K69" s="399"/>
      <c r="L69" s="52" t="str">
        <f t="shared" si="72"/>
        <v/>
      </c>
      <c r="M69" s="399"/>
      <c r="N69" s="52" t="str">
        <f t="shared" si="89"/>
        <v/>
      </c>
      <c r="O69" s="399"/>
      <c r="P69" s="52" t="str">
        <f t="shared" si="73"/>
        <v/>
      </c>
      <c r="Q69" s="399"/>
      <c r="R69" s="52" t="str">
        <f t="shared" si="74"/>
        <v/>
      </c>
      <c r="S69" s="399"/>
      <c r="T69" s="52" t="str">
        <f t="shared" si="75"/>
        <v/>
      </c>
      <c r="U69" s="399"/>
      <c r="V69" s="52" t="str">
        <f t="shared" si="76"/>
        <v/>
      </c>
      <c r="W69" s="399"/>
      <c r="Z69" s="407"/>
      <c r="AA69" s="99" t="str">
        <f>IF(AB69=0,"",_xlfn.CONCAT(VLOOKUP(AB69,Starter!A:C,2,0)))</f>
        <v/>
      </c>
      <c r="AB69" s="82"/>
      <c r="AC69" s="131"/>
      <c r="AD69" s="94"/>
      <c r="AE69" s="131"/>
      <c r="AF69" s="94"/>
      <c r="AG69" s="131"/>
      <c r="AH69" s="94"/>
      <c r="AI69" s="131"/>
      <c r="AJ69" s="94"/>
      <c r="AK69" s="131"/>
      <c r="AL69" s="94"/>
      <c r="AM69" s="131"/>
      <c r="AN69" s="94"/>
      <c r="AO69" s="131"/>
      <c r="AP69" s="94"/>
      <c r="AQ69" s="131"/>
      <c r="AR69" s="94"/>
      <c r="AS69" s="131"/>
      <c r="AT69" s="94"/>
      <c r="AU69" s="97">
        <f t="shared" si="77"/>
        <v>0</v>
      </c>
      <c r="AV69" s="98"/>
      <c r="AW69" s="83"/>
      <c r="AX69" s="84"/>
      <c r="AZ69" s="47"/>
      <c r="BA69" s="149"/>
      <c r="BB69" s="150"/>
      <c r="BC69" s="151"/>
      <c r="BD69" s="154">
        <f t="shared" si="90"/>
        <v>0</v>
      </c>
      <c r="BE69" s="150">
        <f t="shared" si="91"/>
        <v>0</v>
      </c>
      <c r="BF69" s="152">
        <f t="shared" si="92"/>
        <v>0</v>
      </c>
      <c r="BG69" s="152">
        <f t="shared" si="93"/>
        <v>0</v>
      </c>
      <c r="BH69" s="152" t="str">
        <f t="shared" si="78"/>
        <v/>
      </c>
      <c r="BI69" s="152" t="str">
        <f t="shared" si="79"/>
        <v/>
      </c>
      <c r="BJ69" s="152" t="str">
        <f t="shared" si="80"/>
        <v/>
      </c>
      <c r="BK69" s="152" t="str">
        <f t="shared" si="81"/>
        <v/>
      </c>
      <c r="BL69" s="152" t="str">
        <f t="shared" si="82"/>
        <v/>
      </c>
      <c r="BM69" s="152" t="str">
        <f t="shared" si="83"/>
        <v/>
      </c>
      <c r="BN69" s="152" t="str">
        <f t="shared" si="84"/>
        <v/>
      </c>
      <c r="BO69" s="152" t="str">
        <f t="shared" si="85"/>
        <v/>
      </c>
      <c r="BP69" s="152" t="str">
        <f t="shared" si="86"/>
        <v/>
      </c>
      <c r="BQ69" s="153"/>
      <c r="BR69" s="151"/>
      <c r="BS69" s="152">
        <f t="shared" si="94"/>
        <v>0</v>
      </c>
      <c r="BT69" s="152">
        <f t="shared" si="95"/>
        <v>6.8999999999999996E-8</v>
      </c>
      <c r="BU69" s="152" t="str">
        <f t="shared" si="96"/>
        <v>SG DJK Rimpar 1</v>
      </c>
      <c r="BV69" s="151">
        <f t="shared" si="97"/>
        <v>94</v>
      </c>
      <c r="BW69" s="152">
        <f t="shared" si="98"/>
        <v>0</v>
      </c>
      <c r="BX69" s="152">
        <f>IF(COUNTIF(BH69:BP69,"&gt;0")&lt;Spielorte!$A$23,0,BE69/Spielorte!$A$23)</f>
        <v>0</v>
      </c>
      <c r="BY69" s="152">
        <f t="shared" si="99"/>
        <v>6.8999999999999996E-8</v>
      </c>
      <c r="BZ69" s="151">
        <f t="shared" si="87"/>
        <v>94</v>
      </c>
    </row>
    <row r="70" spans="1:78" ht="17.100000000000001" customHeight="1" x14ac:dyDescent="0.25">
      <c r="A70" s="413" t="s">
        <v>2</v>
      </c>
      <c r="B70" s="56" t="str">
        <f t="shared" si="88"/>
        <v/>
      </c>
      <c r="C70" s="57" t="str">
        <f t="shared" si="88"/>
        <v/>
      </c>
      <c r="D70" s="58" t="str">
        <f t="shared" si="88"/>
        <v/>
      </c>
      <c r="E70" s="397">
        <f>IF(AD70="","",AD70)</f>
        <v>0</v>
      </c>
      <c r="F70" s="58" t="str">
        <f t="shared" si="69"/>
        <v/>
      </c>
      <c r="G70" s="397">
        <f>IF(AF70="","",AF70)</f>
        <v>0</v>
      </c>
      <c r="H70" s="58" t="str">
        <f t="shared" si="70"/>
        <v/>
      </c>
      <c r="I70" s="397">
        <f>IF(AH70="","",AH70)</f>
        <v>0</v>
      </c>
      <c r="J70" s="58" t="str">
        <f t="shared" si="71"/>
        <v/>
      </c>
      <c r="K70" s="397">
        <f>IF(AJ70="","",AJ70)</f>
        <v>0</v>
      </c>
      <c r="L70" s="58" t="str">
        <f t="shared" si="72"/>
        <v/>
      </c>
      <c r="M70" s="397">
        <f>IF(AL70="","",AL70)</f>
        <v>0</v>
      </c>
      <c r="N70" s="58" t="str">
        <f t="shared" si="89"/>
        <v/>
      </c>
      <c r="O70" s="397">
        <f>IF(AN70="","",AN70)</f>
        <v>0</v>
      </c>
      <c r="P70" s="58" t="str">
        <f t="shared" si="73"/>
        <v/>
      </c>
      <c r="Q70" s="397">
        <f>IF(AP70="","",AP70)</f>
        <v>0</v>
      </c>
      <c r="R70" s="58" t="str">
        <f t="shared" si="74"/>
        <v/>
      </c>
      <c r="S70" s="397">
        <f>IF(AR70="","",AR70)</f>
        <v>0</v>
      </c>
      <c r="T70" s="58" t="str">
        <f t="shared" si="75"/>
        <v/>
      </c>
      <c r="U70" s="397">
        <f>IF(AT70="","",AT70)</f>
        <v>0</v>
      </c>
      <c r="V70" s="58" t="str">
        <f t="shared" si="76"/>
        <v/>
      </c>
      <c r="W70" s="397">
        <f>IF(AV70="","",AV70)</f>
        <v>0</v>
      </c>
      <c r="Z70" s="405" t="s">
        <v>2</v>
      </c>
      <c r="AA70" s="272" t="str">
        <f>IF(AB70=0,"",_xlfn.CONCAT(VLOOKUP(AB70,Starter!A:C,2,0)))</f>
        <v/>
      </c>
      <c r="AB70" s="81"/>
      <c r="AC70" s="132"/>
      <c r="AD70" s="91">
        <f>IF(SUM(AC70:AC72)+AC86=0,0,IF(SUM(ABS(AC70),ABS(AC71),ABS(AC72))=AC86,0.5,IF(SUM(ABS(AC70),ABS(AC71),ABS(AC72))&gt;AC86,1,0)))</f>
        <v>0</v>
      </c>
      <c r="AE70" s="132"/>
      <c r="AF70" s="91">
        <f>IF(SUM(AE70:AE72)+AE86=0,0,IF(SUM(ABS(AE70),ABS(AE71),ABS(AE72))=AE86,0.5,IF(SUM(ABS(AE70),ABS(AE71),ABS(AE72))&gt;AE86,1,0)))</f>
        <v>0</v>
      </c>
      <c r="AG70" s="132"/>
      <c r="AH70" s="91">
        <f>IF(SUM(AG70:AG72)+AG86=0,0,IF(SUM(ABS(AG70),ABS(AG71),ABS(AG72))=AG86,0.5,IF(SUM(ABS(AG70),ABS(AG71),ABS(AG72))&gt;AG86,1,0)))</f>
        <v>0</v>
      </c>
      <c r="AI70" s="132"/>
      <c r="AJ70" s="91">
        <f>IF(SUM(AI70:AI72)+AI86=0,0,IF(SUM(ABS(AI70),ABS(AI71),ABS(AI72))=AI86,0.5,IF(SUM(ABS(AI70),ABS(AI71),ABS(AI72))&gt;AI86,1,0)))</f>
        <v>0</v>
      </c>
      <c r="AK70" s="132"/>
      <c r="AL70" s="91">
        <f>IF(SUM(AK70:AK72)+AK86=0,0,IF(SUM(ABS(AK70),ABS(AK71),ABS(AK72))=AK86,0.5,IF(SUM(ABS(AK70),ABS(AK71),ABS(AK72))&gt;AK86,1,0)))</f>
        <v>0</v>
      </c>
      <c r="AM70" s="132"/>
      <c r="AN70" s="91">
        <f>IF(SUM(AM70:AM72)+AM86=0,0,IF(SUM(ABS(AM70),ABS(AM71),ABS(AM72))=AM86,0.5,IF(SUM(ABS(AM70),ABS(AM71),ABS(AM72))&gt;AM86,1,0)))</f>
        <v>0</v>
      </c>
      <c r="AO70" s="132"/>
      <c r="AP70" s="91">
        <f>IF(SUM(AO70:AO72)+AO86=0,0,IF(SUM(ABS(AO70),ABS(AO71),ABS(AO72))=AO86,0.5,IF(SUM(ABS(AO70),ABS(AO71),ABS(AO72))&gt;AO86,1,0)))</f>
        <v>0</v>
      </c>
      <c r="AQ70" s="132"/>
      <c r="AR70" s="91">
        <f>IF(SUM(AQ70:AQ72)+AQ86=0,0,IF(SUM(ABS(AQ70),ABS(AQ71),ABS(AQ72))=AQ86,0.5,IF(SUM(ABS(AQ70),ABS(AQ71),ABS(AQ72))&gt;AQ86,1,0)))</f>
        <v>0</v>
      </c>
      <c r="AS70" s="132"/>
      <c r="AT70" s="91">
        <f>IF(SUM(AS70:AS72)+AS86=0,0,IF(SUM(ABS(AS70),ABS(AS71),ABS(AS72))=AS86,0.5,IF(SUM(ABS(AS70),ABS(AS71),ABS(AS72))&gt;AS86,1,0)))</f>
        <v>0</v>
      </c>
      <c r="AU70" s="92">
        <f t="shared" si="77"/>
        <v>0</v>
      </c>
      <c r="AV70" s="93">
        <f>SUM(AD70+AF70+AH70+AJ70+AL70+AN70+AP70+AR70+AT70)</f>
        <v>0</v>
      </c>
      <c r="AW70" s="83"/>
      <c r="AX70" s="84"/>
      <c r="AZ70" s="47"/>
      <c r="BA70" s="149"/>
      <c r="BB70" s="150"/>
      <c r="BC70" s="151"/>
      <c r="BD70" s="154">
        <f t="shared" si="90"/>
        <v>0</v>
      </c>
      <c r="BE70" s="150">
        <f t="shared" si="91"/>
        <v>0</v>
      </c>
      <c r="BF70" s="152">
        <f t="shared" si="92"/>
        <v>0</v>
      </c>
      <c r="BG70" s="152">
        <f t="shared" si="93"/>
        <v>0</v>
      </c>
      <c r="BH70" s="152" t="str">
        <f t="shared" si="78"/>
        <v/>
      </c>
      <c r="BI70" s="152" t="str">
        <f t="shared" si="79"/>
        <v/>
      </c>
      <c r="BJ70" s="152" t="str">
        <f t="shared" si="80"/>
        <v/>
      </c>
      <c r="BK70" s="152" t="str">
        <f t="shared" si="81"/>
        <v/>
      </c>
      <c r="BL70" s="152" t="str">
        <f t="shared" si="82"/>
        <v/>
      </c>
      <c r="BM70" s="152" t="str">
        <f t="shared" si="83"/>
        <v/>
      </c>
      <c r="BN70" s="152" t="str">
        <f t="shared" si="84"/>
        <v/>
      </c>
      <c r="BO70" s="152" t="str">
        <f t="shared" si="85"/>
        <v/>
      </c>
      <c r="BP70" s="152" t="str">
        <f t="shared" si="86"/>
        <v/>
      </c>
      <c r="BQ70" s="153"/>
      <c r="BR70" s="151"/>
      <c r="BS70" s="152">
        <f t="shared" si="94"/>
        <v>0</v>
      </c>
      <c r="BT70" s="152">
        <f t="shared" si="95"/>
        <v>7.0000000000000005E-8</v>
      </c>
      <c r="BU70" s="152" t="str">
        <f t="shared" si="96"/>
        <v>SG DJK Rimpar 1</v>
      </c>
      <c r="BV70" s="151">
        <f t="shared" si="97"/>
        <v>93</v>
      </c>
      <c r="BW70" s="152">
        <f t="shared" si="98"/>
        <v>0</v>
      </c>
      <c r="BX70" s="152">
        <f>IF(COUNTIF(BH70:BP70,"&gt;0")&lt;Spielorte!$A$23,0,BE70/Spielorte!$A$23)</f>
        <v>0</v>
      </c>
      <c r="BY70" s="152">
        <f t="shared" si="99"/>
        <v>7.0000000000000005E-8</v>
      </c>
      <c r="BZ70" s="151">
        <f t="shared" si="87"/>
        <v>93</v>
      </c>
    </row>
    <row r="71" spans="1:78" ht="17.100000000000001" customHeight="1" x14ac:dyDescent="0.25">
      <c r="A71" s="414"/>
      <c r="B71" s="59" t="str">
        <f t="shared" si="88"/>
        <v/>
      </c>
      <c r="C71" s="60" t="str">
        <f t="shared" si="88"/>
        <v/>
      </c>
      <c r="D71" s="61" t="str">
        <f t="shared" si="88"/>
        <v/>
      </c>
      <c r="E71" s="398"/>
      <c r="F71" s="61" t="str">
        <f t="shared" si="69"/>
        <v/>
      </c>
      <c r="G71" s="398"/>
      <c r="H71" s="61" t="str">
        <f t="shared" si="70"/>
        <v/>
      </c>
      <c r="I71" s="398"/>
      <c r="J71" s="61" t="str">
        <f t="shared" si="71"/>
        <v/>
      </c>
      <c r="K71" s="398"/>
      <c r="L71" s="61" t="str">
        <f t="shared" si="72"/>
        <v/>
      </c>
      <c r="M71" s="398"/>
      <c r="N71" s="61" t="str">
        <f t="shared" si="89"/>
        <v/>
      </c>
      <c r="O71" s="398"/>
      <c r="P71" s="61" t="str">
        <f t="shared" si="73"/>
        <v/>
      </c>
      <c r="Q71" s="398"/>
      <c r="R71" s="61" t="str">
        <f t="shared" si="74"/>
        <v/>
      </c>
      <c r="S71" s="398"/>
      <c r="T71" s="61" t="str">
        <f t="shared" si="75"/>
        <v/>
      </c>
      <c r="U71" s="398"/>
      <c r="V71" s="61" t="str">
        <f t="shared" si="76"/>
        <v/>
      </c>
      <c r="W71" s="398"/>
      <c r="Z71" s="406"/>
      <c r="AA71" s="90" t="str">
        <f>IF(AB71=0,"",_xlfn.CONCAT(VLOOKUP(AB71,Starter!A:C,2,0)))</f>
        <v/>
      </c>
      <c r="AB71" s="80"/>
      <c r="AC71" s="130"/>
      <c r="AD71" s="94"/>
      <c r="AE71" s="130"/>
      <c r="AF71" s="94"/>
      <c r="AG71" s="130"/>
      <c r="AH71" s="94"/>
      <c r="AI71" s="130"/>
      <c r="AJ71" s="94"/>
      <c r="AK71" s="130"/>
      <c r="AL71" s="94"/>
      <c r="AM71" s="130"/>
      <c r="AN71" s="94"/>
      <c r="AO71" s="134"/>
      <c r="AP71" s="94"/>
      <c r="AQ71" s="134"/>
      <c r="AR71" s="94"/>
      <c r="AS71" s="134"/>
      <c r="AT71" s="94"/>
      <c r="AU71" s="95">
        <f t="shared" si="77"/>
        <v>0</v>
      </c>
      <c r="AV71" s="96"/>
      <c r="AW71" s="83"/>
      <c r="AX71" s="84"/>
      <c r="AZ71" s="47"/>
      <c r="BA71" s="149"/>
      <c r="BB71" s="150"/>
      <c r="BC71" s="151"/>
      <c r="BD71" s="154">
        <f t="shared" si="90"/>
        <v>0</v>
      </c>
      <c r="BE71" s="150">
        <f t="shared" si="91"/>
        <v>0</v>
      </c>
      <c r="BF71" s="152">
        <f t="shared" si="92"/>
        <v>0</v>
      </c>
      <c r="BG71" s="152">
        <f t="shared" si="93"/>
        <v>0</v>
      </c>
      <c r="BH71" s="152" t="str">
        <f t="shared" si="78"/>
        <v/>
      </c>
      <c r="BI71" s="152" t="str">
        <f t="shared" si="79"/>
        <v/>
      </c>
      <c r="BJ71" s="152" t="str">
        <f t="shared" si="80"/>
        <v/>
      </c>
      <c r="BK71" s="152" t="str">
        <f t="shared" si="81"/>
        <v/>
      </c>
      <c r="BL71" s="152" t="str">
        <f t="shared" si="82"/>
        <v/>
      </c>
      <c r="BM71" s="152" t="str">
        <f t="shared" si="83"/>
        <v/>
      </c>
      <c r="BN71" s="152" t="str">
        <f t="shared" si="84"/>
        <v/>
      </c>
      <c r="BO71" s="152" t="str">
        <f t="shared" si="85"/>
        <v/>
      </c>
      <c r="BP71" s="152" t="str">
        <f t="shared" si="86"/>
        <v/>
      </c>
      <c r="BQ71" s="153"/>
      <c r="BR71" s="151"/>
      <c r="BS71" s="152">
        <f t="shared" si="94"/>
        <v>0</v>
      </c>
      <c r="BT71" s="152">
        <f t="shared" si="95"/>
        <v>7.1E-8</v>
      </c>
      <c r="BU71" s="152" t="str">
        <f t="shared" si="96"/>
        <v>SG DJK Rimpar 1</v>
      </c>
      <c r="BV71" s="151">
        <f t="shared" si="97"/>
        <v>92</v>
      </c>
      <c r="BW71" s="152">
        <f t="shared" si="98"/>
        <v>0</v>
      </c>
      <c r="BX71" s="152">
        <f>IF(COUNTIF(BH71:BP71,"&gt;0")&lt;Spielorte!$A$23,0,BE71/Spielorte!$A$23)</f>
        <v>0</v>
      </c>
      <c r="BY71" s="152">
        <f t="shared" si="99"/>
        <v>7.1E-8</v>
      </c>
      <c r="BZ71" s="151">
        <f t="shared" si="87"/>
        <v>92</v>
      </c>
    </row>
    <row r="72" spans="1:78" ht="17.100000000000001" customHeight="1" thickBot="1" x14ac:dyDescent="0.3">
      <c r="A72" s="415"/>
      <c r="B72" s="62" t="str">
        <f t="shared" si="88"/>
        <v/>
      </c>
      <c r="C72" s="63" t="str">
        <f t="shared" si="88"/>
        <v/>
      </c>
      <c r="D72" s="52" t="str">
        <f t="shared" si="88"/>
        <v/>
      </c>
      <c r="E72" s="399"/>
      <c r="F72" s="52" t="str">
        <f t="shared" si="69"/>
        <v/>
      </c>
      <c r="G72" s="399"/>
      <c r="H72" s="52" t="str">
        <f t="shared" si="70"/>
        <v/>
      </c>
      <c r="I72" s="399"/>
      <c r="J72" s="52" t="str">
        <f t="shared" si="71"/>
        <v/>
      </c>
      <c r="K72" s="399"/>
      <c r="L72" s="52" t="str">
        <f t="shared" si="72"/>
        <v/>
      </c>
      <c r="M72" s="399"/>
      <c r="N72" s="52" t="str">
        <f t="shared" si="89"/>
        <v/>
      </c>
      <c r="O72" s="399"/>
      <c r="P72" s="52" t="str">
        <f t="shared" si="73"/>
        <v/>
      </c>
      <c r="Q72" s="399"/>
      <c r="R72" s="52" t="str">
        <f t="shared" si="74"/>
        <v/>
      </c>
      <c r="S72" s="399"/>
      <c r="T72" s="52" t="str">
        <f t="shared" si="75"/>
        <v/>
      </c>
      <c r="U72" s="399"/>
      <c r="V72" s="52" t="str">
        <f t="shared" si="76"/>
        <v/>
      </c>
      <c r="W72" s="399"/>
      <c r="Z72" s="407"/>
      <c r="AA72" s="99" t="str">
        <f>IF(AB72=0,"",_xlfn.CONCAT(VLOOKUP(AB72,Starter!A:C,2,0)))</f>
        <v/>
      </c>
      <c r="AB72" s="82"/>
      <c r="AC72" s="133"/>
      <c r="AD72" s="100"/>
      <c r="AE72" s="133"/>
      <c r="AF72" s="100"/>
      <c r="AG72" s="133"/>
      <c r="AH72" s="100"/>
      <c r="AI72" s="133"/>
      <c r="AJ72" s="100"/>
      <c r="AK72" s="133"/>
      <c r="AL72" s="100"/>
      <c r="AM72" s="133"/>
      <c r="AN72" s="100"/>
      <c r="AO72" s="133"/>
      <c r="AP72" s="100"/>
      <c r="AQ72" s="133"/>
      <c r="AR72" s="100"/>
      <c r="AS72" s="133"/>
      <c r="AT72" s="100"/>
      <c r="AU72" s="97">
        <f t="shared" si="77"/>
        <v>0</v>
      </c>
      <c r="AV72" s="98"/>
      <c r="AW72" s="83"/>
      <c r="AX72" s="84"/>
      <c r="AZ72" s="47"/>
      <c r="BA72" s="149"/>
      <c r="BB72" s="150"/>
      <c r="BC72" s="151"/>
      <c r="BD72" s="154">
        <f t="shared" si="90"/>
        <v>0</v>
      </c>
      <c r="BE72" s="150">
        <f t="shared" si="91"/>
        <v>0</v>
      </c>
      <c r="BF72" s="152">
        <f t="shared" si="92"/>
        <v>0</v>
      </c>
      <c r="BG72" s="152">
        <f t="shared" si="93"/>
        <v>0</v>
      </c>
      <c r="BH72" s="152" t="str">
        <f t="shared" si="78"/>
        <v/>
      </c>
      <c r="BI72" s="152" t="str">
        <f t="shared" si="79"/>
        <v/>
      </c>
      <c r="BJ72" s="152" t="str">
        <f t="shared" si="80"/>
        <v/>
      </c>
      <c r="BK72" s="152" t="str">
        <f t="shared" si="81"/>
        <v/>
      </c>
      <c r="BL72" s="152" t="str">
        <f t="shared" si="82"/>
        <v/>
      </c>
      <c r="BM72" s="152" t="str">
        <f t="shared" si="83"/>
        <v/>
      </c>
      <c r="BN72" s="152" t="str">
        <f t="shared" si="84"/>
        <v/>
      </c>
      <c r="BO72" s="152" t="str">
        <f t="shared" si="85"/>
        <v/>
      </c>
      <c r="BP72" s="152" t="str">
        <f t="shared" si="86"/>
        <v/>
      </c>
      <c r="BQ72" s="153"/>
      <c r="BR72" s="151"/>
      <c r="BS72" s="152">
        <f t="shared" si="94"/>
        <v>0</v>
      </c>
      <c r="BT72" s="152">
        <f t="shared" si="95"/>
        <v>7.1999999999999996E-8</v>
      </c>
      <c r="BU72" s="152" t="str">
        <f t="shared" si="96"/>
        <v>SG DJK Rimpar 1</v>
      </c>
      <c r="BV72" s="151">
        <f t="shared" si="97"/>
        <v>91</v>
      </c>
      <c r="BW72" s="152">
        <f t="shared" si="98"/>
        <v>0</v>
      </c>
      <c r="BX72" s="152">
        <f>IF(COUNTIF(BH72:BP72,"&gt;0")&lt;Spielorte!$A$23,0,BE72/Spielorte!$A$23)</f>
        <v>0</v>
      </c>
      <c r="BY72" s="152">
        <f t="shared" si="99"/>
        <v>7.1999999999999996E-8</v>
      </c>
      <c r="BZ72" s="151">
        <f t="shared" si="87"/>
        <v>91</v>
      </c>
    </row>
    <row r="73" spans="1:78" ht="17.100000000000001" customHeight="1" x14ac:dyDescent="0.25">
      <c r="A73" s="413" t="s">
        <v>3</v>
      </c>
      <c r="B73" s="56" t="str">
        <f t="shared" si="88"/>
        <v/>
      </c>
      <c r="C73" s="57" t="str">
        <f t="shared" si="88"/>
        <v/>
      </c>
      <c r="D73" s="58" t="str">
        <f t="shared" si="88"/>
        <v/>
      </c>
      <c r="E73" s="397">
        <f>IF(AD73="","",AD73)</f>
        <v>0</v>
      </c>
      <c r="F73" s="58" t="str">
        <f t="shared" si="69"/>
        <v/>
      </c>
      <c r="G73" s="397">
        <f>IF(AF73="","",AF73)</f>
        <v>0</v>
      </c>
      <c r="H73" s="58" t="str">
        <f t="shared" si="70"/>
        <v/>
      </c>
      <c r="I73" s="397">
        <f>IF(AH73="","",AH73)</f>
        <v>0</v>
      </c>
      <c r="J73" s="58" t="str">
        <f t="shared" si="71"/>
        <v/>
      </c>
      <c r="K73" s="397">
        <f>IF(AJ73="","",AJ73)</f>
        <v>0</v>
      </c>
      <c r="L73" s="58" t="str">
        <f t="shared" si="72"/>
        <v/>
      </c>
      <c r="M73" s="397">
        <f>IF(AL73="","",AL73)</f>
        <v>0</v>
      </c>
      <c r="N73" s="58" t="str">
        <f t="shared" si="89"/>
        <v/>
      </c>
      <c r="O73" s="397">
        <f>IF(AN73="","",AN73)</f>
        <v>0</v>
      </c>
      <c r="P73" s="58" t="str">
        <f t="shared" si="73"/>
        <v/>
      </c>
      <c r="Q73" s="397">
        <f>IF(AP73="","",AP73)</f>
        <v>0</v>
      </c>
      <c r="R73" s="58" t="str">
        <f t="shared" si="74"/>
        <v/>
      </c>
      <c r="S73" s="397">
        <f>IF(AR73="","",AR73)</f>
        <v>0</v>
      </c>
      <c r="T73" s="58" t="str">
        <f t="shared" si="75"/>
        <v/>
      </c>
      <c r="U73" s="397">
        <f>IF(AT73="","",AT73)</f>
        <v>0</v>
      </c>
      <c r="V73" s="58" t="str">
        <f t="shared" si="76"/>
        <v/>
      </c>
      <c r="W73" s="397">
        <f>IF(AV73="","",AV73)</f>
        <v>0</v>
      </c>
      <c r="Z73" s="405" t="s">
        <v>3</v>
      </c>
      <c r="AA73" s="272" t="str">
        <f>IF(AB73=0,"",_xlfn.CONCAT(VLOOKUP(AB73,Starter!A:C,2,0)))</f>
        <v/>
      </c>
      <c r="AB73" s="81"/>
      <c r="AC73" s="132"/>
      <c r="AD73" s="91">
        <f>IF(SUM(AC73:AC75)+AC87=0,0,IF(SUM(ABS(AC73),ABS(AC74),ABS(AC75))=AC87,0.5,IF(SUM(ABS(AC73),ABS(AC74),ABS(AC75))&gt;AC87,1,0)))</f>
        <v>0</v>
      </c>
      <c r="AE73" s="132"/>
      <c r="AF73" s="91">
        <f>IF(SUM(AE73:AE75)+AE87=0,0,IF(SUM(ABS(AE73),ABS(AE74),ABS(AE75))=AE87,0.5,IF(SUM(ABS(AE73),ABS(AE74),ABS(AE75))&gt;AE87,1,0)))</f>
        <v>0</v>
      </c>
      <c r="AG73" s="132"/>
      <c r="AH73" s="91">
        <f>IF(SUM(AG73:AG75)+AG87=0,0,IF(SUM(ABS(AG73),ABS(AG74),ABS(AG75))=AG87,0.5,IF(SUM(ABS(AG73),ABS(AG74),ABS(AG75))&gt;AG87,1,0)))</f>
        <v>0</v>
      </c>
      <c r="AI73" s="132"/>
      <c r="AJ73" s="91">
        <f>IF(SUM(AI73:AI75)+AI87=0,0,IF(SUM(ABS(AI73),ABS(AI74),ABS(AI75))=AI87,0.5,IF(SUM(ABS(AI73),ABS(AI74),ABS(AI75))&gt;AI87,1,0)))</f>
        <v>0</v>
      </c>
      <c r="AK73" s="132"/>
      <c r="AL73" s="91">
        <f>IF(SUM(AK73:AK75)+AK87=0,0,IF(SUM(ABS(AK73),ABS(AK74),ABS(AK75))=AK87,0.5,IF(SUM(ABS(AK73),ABS(AK74),ABS(AK75))&gt;AK87,1,0)))</f>
        <v>0</v>
      </c>
      <c r="AM73" s="132"/>
      <c r="AN73" s="91">
        <f>IF(SUM(AM73:AM75)+AM87=0,0,IF(SUM(ABS(AM73),ABS(AM74),ABS(AM75))=AM87,0.5,IF(SUM(ABS(AM73),ABS(AM74),ABS(AM75))&gt;AM87,1,0)))</f>
        <v>0</v>
      </c>
      <c r="AO73" s="132"/>
      <c r="AP73" s="91">
        <f>IF(SUM(AO73:AO75)+AO87=0,0,IF(SUM(ABS(AO73),ABS(AO74),ABS(AO75))=AO87,0.5,IF(SUM(ABS(AO73),ABS(AO74),ABS(AO75))&gt;AO87,1,0)))</f>
        <v>0</v>
      </c>
      <c r="AQ73" s="132"/>
      <c r="AR73" s="91">
        <f>IF(SUM(AQ73:AQ75)+AQ87=0,0,IF(SUM(ABS(AQ73),ABS(AQ74),ABS(AQ75))=AQ87,0.5,IF(SUM(ABS(AQ73),ABS(AQ74),ABS(AQ75))&gt;AQ87,1,0)))</f>
        <v>0</v>
      </c>
      <c r="AS73" s="132"/>
      <c r="AT73" s="91">
        <f>IF(SUM(AS73:AS75)+AS87=0,0,IF(SUM(ABS(AS73),ABS(AS74),ABS(AS75))=AS87,0.5,IF(SUM(ABS(AS73),ABS(AS74),ABS(AS75))&gt;AS87,1,0)))</f>
        <v>0</v>
      </c>
      <c r="AU73" s="92">
        <f t="shared" si="77"/>
        <v>0</v>
      </c>
      <c r="AV73" s="93">
        <f>SUM(AD73+AF73+AH73+AJ73+AL73+AN73+AP73+AR73+AT73)</f>
        <v>0</v>
      </c>
      <c r="AW73" s="83"/>
      <c r="AX73" s="84"/>
      <c r="AZ73" s="47"/>
      <c r="BA73" s="149"/>
      <c r="BB73" s="150"/>
      <c r="BC73" s="151"/>
      <c r="BD73" s="154">
        <f t="shared" si="90"/>
        <v>0</v>
      </c>
      <c r="BE73" s="150">
        <f t="shared" si="91"/>
        <v>0</v>
      </c>
      <c r="BF73" s="152">
        <f t="shared" si="92"/>
        <v>0</v>
      </c>
      <c r="BG73" s="152">
        <f t="shared" si="93"/>
        <v>0</v>
      </c>
      <c r="BH73" s="152" t="str">
        <f t="shared" si="78"/>
        <v/>
      </c>
      <c r="BI73" s="152" t="str">
        <f t="shared" si="79"/>
        <v/>
      </c>
      <c r="BJ73" s="152" t="str">
        <f t="shared" si="80"/>
        <v/>
      </c>
      <c r="BK73" s="152" t="str">
        <f t="shared" si="81"/>
        <v/>
      </c>
      <c r="BL73" s="152" t="str">
        <f t="shared" si="82"/>
        <v/>
      </c>
      <c r="BM73" s="152" t="str">
        <f t="shared" si="83"/>
        <v/>
      </c>
      <c r="BN73" s="152" t="str">
        <f t="shared" si="84"/>
        <v/>
      </c>
      <c r="BO73" s="152" t="str">
        <f t="shared" si="85"/>
        <v/>
      </c>
      <c r="BP73" s="152" t="str">
        <f t="shared" si="86"/>
        <v/>
      </c>
      <c r="BQ73" s="153"/>
      <c r="BR73" s="151"/>
      <c r="BS73" s="152">
        <f t="shared" si="94"/>
        <v>0</v>
      </c>
      <c r="BT73" s="152">
        <f t="shared" si="95"/>
        <v>7.3000000000000005E-8</v>
      </c>
      <c r="BU73" s="152" t="str">
        <f t="shared" si="96"/>
        <v>SG DJK Rimpar 1</v>
      </c>
      <c r="BV73" s="151">
        <f t="shared" si="97"/>
        <v>90</v>
      </c>
      <c r="BW73" s="152">
        <f t="shared" si="98"/>
        <v>0</v>
      </c>
      <c r="BX73" s="152">
        <f>IF(COUNTIF(BH73:BP73,"&gt;0")&lt;Spielorte!$A$23,0,BE73/Spielorte!$A$23)</f>
        <v>0</v>
      </c>
      <c r="BY73" s="152">
        <f t="shared" si="99"/>
        <v>7.3000000000000005E-8</v>
      </c>
      <c r="BZ73" s="151">
        <f t="shared" si="87"/>
        <v>90</v>
      </c>
    </row>
    <row r="74" spans="1:78" ht="17.100000000000001" customHeight="1" x14ac:dyDescent="0.25">
      <c r="A74" s="414"/>
      <c r="B74" s="59" t="str">
        <f t="shared" si="88"/>
        <v/>
      </c>
      <c r="C74" s="60" t="str">
        <f t="shared" si="88"/>
        <v/>
      </c>
      <c r="D74" s="61" t="str">
        <f t="shared" si="88"/>
        <v/>
      </c>
      <c r="E74" s="398"/>
      <c r="F74" s="61" t="str">
        <f t="shared" si="69"/>
        <v/>
      </c>
      <c r="G74" s="398"/>
      <c r="H74" s="61" t="str">
        <f t="shared" si="70"/>
        <v/>
      </c>
      <c r="I74" s="398"/>
      <c r="J74" s="61" t="str">
        <f t="shared" si="71"/>
        <v/>
      </c>
      <c r="K74" s="398"/>
      <c r="L74" s="61" t="str">
        <f t="shared" si="72"/>
        <v/>
      </c>
      <c r="M74" s="398"/>
      <c r="N74" s="61" t="str">
        <f t="shared" si="89"/>
        <v/>
      </c>
      <c r="O74" s="398"/>
      <c r="P74" s="61" t="str">
        <f t="shared" si="73"/>
        <v/>
      </c>
      <c r="Q74" s="398"/>
      <c r="R74" s="61" t="str">
        <f t="shared" si="74"/>
        <v/>
      </c>
      <c r="S74" s="398"/>
      <c r="T74" s="61" t="str">
        <f t="shared" si="75"/>
        <v/>
      </c>
      <c r="U74" s="398"/>
      <c r="V74" s="61" t="str">
        <f t="shared" si="76"/>
        <v/>
      </c>
      <c r="W74" s="398"/>
      <c r="Z74" s="406"/>
      <c r="AA74" s="90" t="str">
        <f>IF(AB74=0,"",_xlfn.CONCAT(VLOOKUP(AB74,Starter!A:C,2,0)))</f>
        <v/>
      </c>
      <c r="AB74" s="80"/>
      <c r="AC74" s="130"/>
      <c r="AD74" s="94"/>
      <c r="AE74" s="130"/>
      <c r="AF74" s="94"/>
      <c r="AG74" s="130"/>
      <c r="AH74" s="94"/>
      <c r="AI74" s="130"/>
      <c r="AJ74" s="94"/>
      <c r="AK74" s="130"/>
      <c r="AL74" s="94"/>
      <c r="AM74" s="130"/>
      <c r="AN74" s="94"/>
      <c r="AO74" s="130"/>
      <c r="AP74" s="94"/>
      <c r="AQ74" s="130"/>
      <c r="AR74" s="94"/>
      <c r="AS74" s="130"/>
      <c r="AT74" s="94"/>
      <c r="AU74" s="95">
        <f t="shared" si="77"/>
        <v>0</v>
      </c>
      <c r="AV74" s="96"/>
      <c r="AW74" s="83"/>
      <c r="AX74" s="84"/>
      <c r="AZ74" s="47"/>
      <c r="BA74" s="149"/>
      <c r="BB74" s="150"/>
      <c r="BC74" s="151"/>
      <c r="BD74" s="154">
        <f t="shared" si="90"/>
        <v>0</v>
      </c>
      <c r="BE74" s="150">
        <f t="shared" si="91"/>
        <v>0</v>
      </c>
      <c r="BF74" s="152">
        <f t="shared" si="92"/>
        <v>0</v>
      </c>
      <c r="BG74" s="152">
        <f t="shared" si="93"/>
        <v>0</v>
      </c>
      <c r="BH74" s="152" t="str">
        <f t="shared" si="78"/>
        <v/>
      </c>
      <c r="BI74" s="152" t="str">
        <f t="shared" si="79"/>
        <v/>
      </c>
      <c r="BJ74" s="152" t="str">
        <f t="shared" si="80"/>
        <v/>
      </c>
      <c r="BK74" s="152" t="str">
        <f t="shared" si="81"/>
        <v/>
      </c>
      <c r="BL74" s="152" t="str">
        <f t="shared" si="82"/>
        <v/>
      </c>
      <c r="BM74" s="152" t="str">
        <f t="shared" si="83"/>
        <v/>
      </c>
      <c r="BN74" s="152" t="str">
        <f t="shared" si="84"/>
        <v/>
      </c>
      <c r="BO74" s="152" t="str">
        <f t="shared" si="85"/>
        <v/>
      </c>
      <c r="BP74" s="152" t="str">
        <f t="shared" si="86"/>
        <v/>
      </c>
      <c r="BQ74" s="153"/>
      <c r="BR74" s="151"/>
      <c r="BS74" s="152">
        <f t="shared" si="94"/>
        <v>0</v>
      </c>
      <c r="BT74" s="152">
        <f t="shared" si="95"/>
        <v>7.4000000000000001E-8</v>
      </c>
      <c r="BU74" s="152" t="str">
        <f t="shared" si="96"/>
        <v>SG DJK Rimpar 1</v>
      </c>
      <c r="BV74" s="151">
        <f t="shared" si="97"/>
        <v>89</v>
      </c>
      <c r="BW74" s="152">
        <f t="shared" si="98"/>
        <v>0</v>
      </c>
      <c r="BX74" s="152">
        <f>IF(COUNTIF(BH74:BP74,"&gt;0")&lt;Spielorte!$A$23,0,BE74/Spielorte!$A$23)</f>
        <v>0</v>
      </c>
      <c r="BY74" s="152">
        <f t="shared" si="99"/>
        <v>7.4000000000000001E-8</v>
      </c>
      <c r="BZ74" s="151">
        <f t="shared" si="87"/>
        <v>89</v>
      </c>
    </row>
    <row r="75" spans="1:78" ht="17.100000000000001" customHeight="1" thickBot="1" x14ac:dyDescent="0.3">
      <c r="A75" s="415"/>
      <c r="B75" s="62" t="str">
        <f t="shared" si="88"/>
        <v/>
      </c>
      <c r="C75" s="63" t="str">
        <f t="shared" si="88"/>
        <v/>
      </c>
      <c r="D75" s="52" t="str">
        <f t="shared" si="88"/>
        <v/>
      </c>
      <c r="E75" s="399"/>
      <c r="F75" s="52" t="str">
        <f t="shared" si="69"/>
        <v/>
      </c>
      <c r="G75" s="399"/>
      <c r="H75" s="52" t="str">
        <f t="shared" si="70"/>
        <v/>
      </c>
      <c r="I75" s="399"/>
      <c r="J75" s="52" t="str">
        <f t="shared" si="71"/>
        <v/>
      </c>
      <c r="K75" s="399"/>
      <c r="L75" s="52" t="str">
        <f t="shared" si="72"/>
        <v/>
      </c>
      <c r="M75" s="399"/>
      <c r="N75" s="52" t="str">
        <f t="shared" si="89"/>
        <v/>
      </c>
      <c r="O75" s="399"/>
      <c r="P75" s="52" t="str">
        <f t="shared" si="73"/>
        <v/>
      </c>
      <c r="Q75" s="399"/>
      <c r="R75" s="52" t="str">
        <f t="shared" si="74"/>
        <v/>
      </c>
      <c r="S75" s="399"/>
      <c r="T75" s="52" t="str">
        <f t="shared" si="75"/>
        <v/>
      </c>
      <c r="U75" s="399"/>
      <c r="V75" s="52" t="str">
        <f t="shared" si="76"/>
        <v/>
      </c>
      <c r="W75" s="399"/>
      <c r="Z75" s="407"/>
      <c r="AA75" s="99" t="str">
        <f>IF(AB75=0,"",_xlfn.CONCAT(VLOOKUP(AB75,Starter!A:C,2,0)))</f>
        <v/>
      </c>
      <c r="AB75" s="82"/>
      <c r="AC75" s="133"/>
      <c r="AD75" s="100"/>
      <c r="AE75" s="133"/>
      <c r="AF75" s="100"/>
      <c r="AG75" s="133"/>
      <c r="AH75" s="100"/>
      <c r="AI75" s="133"/>
      <c r="AJ75" s="100"/>
      <c r="AK75" s="133"/>
      <c r="AL75" s="100"/>
      <c r="AM75" s="133"/>
      <c r="AN75" s="100"/>
      <c r="AO75" s="133"/>
      <c r="AP75" s="100"/>
      <c r="AQ75" s="133"/>
      <c r="AR75" s="100"/>
      <c r="AS75" s="133"/>
      <c r="AT75" s="100"/>
      <c r="AU75" s="97">
        <f t="shared" si="77"/>
        <v>0</v>
      </c>
      <c r="AV75" s="98"/>
      <c r="AW75" s="83"/>
      <c r="AX75" s="84"/>
      <c r="AZ75" s="47"/>
      <c r="BA75" s="149"/>
      <c r="BB75" s="150"/>
      <c r="BC75" s="151"/>
      <c r="BD75" s="154">
        <f t="shared" si="90"/>
        <v>0</v>
      </c>
      <c r="BE75" s="150">
        <f t="shared" si="91"/>
        <v>0</v>
      </c>
      <c r="BF75" s="152">
        <f t="shared" si="92"/>
        <v>0</v>
      </c>
      <c r="BG75" s="152">
        <f t="shared" si="93"/>
        <v>0</v>
      </c>
      <c r="BH75" s="152" t="str">
        <f t="shared" si="78"/>
        <v/>
      </c>
      <c r="BI75" s="152" t="str">
        <f t="shared" si="79"/>
        <v/>
      </c>
      <c r="BJ75" s="152" t="str">
        <f t="shared" si="80"/>
        <v/>
      </c>
      <c r="BK75" s="152" t="str">
        <f t="shared" si="81"/>
        <v/>
      </c>
      <c r="BL75" s="152" t="str">
        <f t="shared" si="82"/>
        <v/>
      </c>
      <c r="BM75" s="152" t="str">
        <f t="shared" si="83"/>
        <v/>
      </c>
      <c r="BN75" s="152" t="str">
        <f t="shared" si="84"/>
        <v/>
      </c>
      <c r="BO75" s="152" t="str">
        <f t="shared" si="85"/>
        <v/>
      </c>
      <c r="BP75" s="152" t="str">
        <f t="shared" si="86"/>
        <v/>
      </c>
      <c r="BQ75" s="153"/>
      <c r="BR75" s="151"/>
      <c r="BS75" s="152">
        <f t="shared" si="94"/>
        <v>0</v>
      </c>
      <c r="BT75" s="152">
        <f t="shared" si="95"/>
        <v>7.4999999999999997E-8</v>
      </c>
      <c r="BU75" s="152" t="str">
        <f t="shared" si="96"/>
        <v>SG DJK Rimpar 1</v>
      </c>
      <c r="BV75" s="151">
        <f t="shared" si="97"/>
        <v>88</v>
      </c>
      <c r="BW75" s="152">
        <f t="shared" si="98"/>
        <v>0</v>
      </c>
      <c r="BX75" s="152">
        <f>IF(COUNTIF(BH75:BP75,"&gt;0")&lt;Spielorte!$A$23,0,BE75/Spielorte!$A$23)</f>
        <v>0</v>
      </c>
      <c r="BY75" s="152">
        <f t="shared" si="99"/>
        <v>7.4999999999999997E-8</v>
      </c>
      <c r="BZ75" s="151">
        <f t="shared" si="87"/>
        <v>88</v>
      </c>
    </row>
    <row r="76" spans="1:78" ht="17.100000000000001" customHeight="1" x14ac:dyDescent="0.25">
      <c r="A76" s="413" t="s">
        <v>11</v>
      </c>
      <c r="B76" s="56" t="str">
        <f>IF(AA76=0,"",AA76)</f>
        <v/>
      </c>
      <c r="C76" s="57" t="str">
        <f t="shared" si="88"/>
        <v/>
      </c>
      <c r="D76" s="58" t="str">
        <f t="shared" si="88"/>
        <v/>
      </c>
      <c r="E76" s="397">
        <f>IF(AD76="","",AD76)</f>
        <v>0</v>
      </c>
      <c r="F76" s="58" t="str">
        <f t="shared" si="69"/>
        <v/>
      </c>
      <c r="G76" s="397">
        <f>IF(AF76="","",AF76)</f>
        <v>0</v>
      </c>
      <c r="H76" s="58" t="str">
        <f t="shared" si="70"/>
        <v/>
      </c>
      <c r="I76" s="397">
        <f>IF(AH76="","",AH76)</f>
        <v>0</v>
      </c>
      <c r="J76" s="58" t="str">
        <f t="shared" si="71"/>
        <v/>
      </c>
      <c r="K76" s="397">
        <f>IF(AJ76="","",AJ76)</f>
        <v>0</v>
      </c>
      <c r="L76" s="58" t="str">
        <f t="shared" si="72"/>
        <v/>
      </c>
      <c r="M76" s="397">
        <f>IF(AL76="","",AL76)</f>
        <v>0</v>
      </c>
      <c r="N76" s="58" t="str">
        <f t="shared" si="89"/>
        <v/>
      </c>
      <c r="O76" s="397">
        <f>IF(AN76="","",AN76)</f>
        <v>0</v>
      </c>
      <c r="P76" s="58" t="str">
        <f t="shared" si="73"/>
        <v/>
      </c>
      <c r="Q76" s="397">
        <f>IF(AP76="","",AP76)</f>
        <v>0</v>
      </c>
      <c r="R76" s="58" t="str">
        <f t="shared" si="74"/>
        <v/>
      </c>
      <c r="S76" s="397">
        <f>IF(AR76="","",AR76)</f>
        <v>0</v>
      </c>
      <c r="T76" s="58" t="str">
        <f t="shared" si="75"/>
        <v/>
      </c>
      <c r="U76" s="397">
        <f>IF(AT76="","",AT76)</f>
        <v>0</v>
      </c>
      <c r="V76" s="58" t="str">
        <f t="shared" si="76"/>
        <v/>
      </c>
      <c r="W76" s="397">
        <f>IF(AV76="","",AV76)</f>
        <v>0</v>
      </c>
      <c r="Z76" s="405" t="s">
        <v>11</v>
      </c>
      <c r="AA76" s="90" t="str">
        <f>IF(AB76=0,"",_xlfn.CONCAT(VLOOKUP(AB76,Starter!A:C,2,0)))</f>
        <v/>
      </c>
      <c r="AB76" s="81"/>
      <c r="AC76" s="132"/>
      <c r="AD76" s="91">
        <f>IF(SUM(AC76:AC78)+AC88=0,0,IF(SUM(ABS(AC76),ABS(AC77),ABS(AC78))=AC88,0.5,IF(SUM(ABS(AC76),ABS(AC77),ABS(AC78))&gt;AC88,1,0)))</f>
        <v>0</v>
      </c>
      <c r="AE76" s="132"/>
      <c r="AF76" s="91">
        <f>IF(SUM(AE76:AE78)+AE88=0,0,IF(SUM(ABS(AE76),ABS(AE77),ABS(AE78))=AE88,0.5,IF(SUM(ABS(AE76),ABS(AE77),ABS(AE78))&gt;AE88,1,0)))</f>
        <v>0</v>
      </c>
      <c r="AG76" s="132"/>
      <c r="AH76" s="91">
        <f>IF(SUM(AG76:AG78)+AG88=0,0,IF(SUM(ABS(AG76),ABS(AG77),ABS(AG78))=AG88,0.5,IF(SUM(ABS(AG76),ABS(AG77),ABS(AG78))&gt;AG88,1,0)))</f>
        <v>0</v>
      </c>
      <c r="AI76" s="132"/>
      <c r="AJ76" s="91">
        <f>IF(SUM(AI76:AI78)+AI88=0,0,IF(SUM(ABS(AI76),ABS(AI77),ABS(AI78))=AI88,0.5,IF(SUM(ABS(AI76),ABS(AI77),ABS(AI78))&gt;AI88,1,0)))</f>
        <v>0</v>
      </c>
      <c r="AK76" s="132"/>
      <c r="AL76" s="91">
        <f>IF(SUM(AK76:AK78)+AK88=0,0,IF(SUM(ABS(AK76),ABS(AK77),ABS(AK78))=AK88,0.5,IF(SUM(ABS(AK76),ABS(AK77),ABS(AK78))&gt;AK88,1,0)))</f>
        <v>0</v>
      </c>
      <c r="AM76" s="132"/>
      <c r="AN76" s="91">
        <f>IF(SUM(AM76:AM78)+AM88=0,0,IF(SUM(ABS(AM76),ABS(AM77),ABS(AM78))=AM88,0.5,IF(SUM(ABS(AM76),ABS(AM77),ABS(AM78))&gt;AM88,1,0)))</f>
        <v>0</v>
      </c>
      <c r="AO76" s="132"/>
      <c r="AP76" s="91">
        <f>IF(SUM(AO76:AO78)+AO88=0,0,IF(SUM(ABS(AO76),ABS(AO77),ABS(AO78))=AO88,0.5,IF(SUM(ABS(AO76),ABS(AO77),ABS(AO78))&gt;AO88,1,0)))</f>
        <v>0</v>
      </c>
      <c r="AQ76" s="132"/>
      <c r="AR76" s="91">
        <f>IF(SUM(AQ76:AQ78)+AQ88=0,0,IF(SUM(ABS(AQ76),ABS(AQ77),ABS(AQ78))=AQ88,0.5,IF(SUM(ABS(AQ76),ABS(AQ77),ABS(AQ78))&gt;AQ88,1,0)))</f>
        <v>0</v>
      </c>
      <c r="AS76" s="132"/>
      <c r="AT76" s="91">
        <f>IF(SUM(AS76:AS78)+AS88=0,0,IF(SUM(ABS(AS76),ABS(AS77),ABS(AS78))=AS88,0.5,IF(SUM(ABS(AS76),ABS(AS77),ABS(AS78))&gt;AS88,1,0)))</f>
        <v>0</v>
      </c>
      <c r="AU76" s="92">
        <f t="shared" si="77"/>
        <v>0</v>
      </c>
      <c r="AV76" s="93">
        <f>SUM(AD76+AF76+AH76+AJ76+AL76+AN76+AP76+AR76+AT76)</f>
        <v>0</v>
      </c>
      <c r="AW76" s="83"/>
      <c r="AX76" s="84"/>
      <c r="AZ76" s="47"/>
      <c r="BA76" s="149"/>
      <c r="BB76" s="150"/>
      <c r="BC76" s="151"/>
      <c r="BD76" s="154">
        <f t="shared" si="90"/>
        <v>0</v>
      </c>
      <c r="BE76" s="150">
        <f t="shared" si="91"/>
        <v>0</v>
      </c>
      <c r="BF76" s="152">
        <f t="shared" si="92"/>
        <v>0</v>
      </c>
      <c r="BG76" s="152">
        <f t="shared" si="93"/>
        <v>0</v>
      </c>
      <c r="BH76" s="152" t="str">
        <f t="shared" si="78"/>
        <v/>
      </c>
      <c r="BI76" s="152" t="str">
        <f t="shared" si="79"/>
        <v/>
      </c>
      <c r="BJ76" s="152" t="str">
        <f t="shared" si="80"/>
        <v/>
      </c>
      <c r="BK76" s="152" t="str">
        <f t="shared" si="81"/>
        <v/>
      </c>
      <c r="BL76" s="152" t="str">
        <f t="shared" si="82"/>
        <v/>
      </c>
      <c r="BM76" s="152" t="str">
        <f t="shared" si="83"/>
        <v/>
      </c>
      <c r="BN76" s="152" t="str">
        <f t="shared" si="84"/>
        <v/>
      </c>
      <c r="BO76" s="152" t="str">
        <f t="shared" si="85"/>
        <v/>
      </c>
      <c r="BP76" s="152" t="str">
        <f t="shared" si="86"/>
        <v/>
      </c>
      <c r="BQ76" s="153"/>
      <c r="BR76" s="151"/>
      <c r="BS76" s="152">
        <f t="shared" si="94"/>
        <v>0</v>
      </c>
      <c r="BT76" s="152">
        <f t="shared" si="95"/>
        <v>7.6000000000000006E-8</v>
      </c>
      <c r="BU76" s="152" t="str">
        <f t="shared" si="96"/>
        <v>SG DJK Rimpar 1</v>
      </c>
      <c r="BV76" s="151">
        <f t="shared" si="97"/>
        <v>87</v>
      </c>
      <c r="BW76" s="152">
        <f t="shared" si="98"/>
        <v>0</v>
      </c>
      <c r="BX76" s="152">
        <f>IF(COUNTIF(BH76:BP76,"&gt;0")&lt;Spielorte!$A$23,0,BE76/Spielorte!$A$23)</f>
        <v>0</v>
      </c>
      <c r="BY76" s="152">
        <f t="shared" si="99"/>
        <v>7.6000000000000006E-8</v>
      </c>
      <c r="BZ76" s="151">
        <f t="shared" si="87"/>
        <v>87</v>
      </c>
    </row>
    <row r="77" spans="1:78" ht="17.100000000000001" customHeight="1" x14ac:dyDescent="0.25">
      <c r="A77" s="414"/>
      <c r="B77" s="59" t="str">
        <f>IF(AA77=0,"",AA77)</f>
        <v/>
      </c>
      <c r="C77" s="60" t="str">
        <f t="shared" si="88"/>
        <v/>
      </c>
      <c r="D77" s="61" t="str">
        <f t="shared" si="88"/>
        <v/>
      </c>
      <c r="E77" s="398"/>
      <c r="F77" s="61" t="str">
        <f t="shared" si="69"/>
        <v/>
      </c>
      <c r="G77" s="398"/>
      <c r="H77" s="61" t="str">
        <f t="shared" si="70"/>
        <v/>
      </c>
      <c r="I77" s="398"/>
      <c r="J77" s="61" t="str">
        <f t="shared" si="71"/>
        <v/>
      </c>
      <c r="K77" s="398"/>
      <c r="L77" s="61" t="str">
        <f t="shared" si="72"/>
        <v/>
      </c>
      <c r="M77" s="398"/>
      <c r="N77" s="61" t="str">
        <f t="shared" si="89"/>
        <v/>
      </c>
      <c r="O77" s="398"/>
      <c r="P77" s="61" t="str">
        <f t="shared" si="73"/>
        <v/>
      </c>
      <c r="Q77" s="398"/>
      <c r="R77" s="61" t="str">
        <f t="shared" si="74"/>
        <v/>
      </c>
      <c r="S77" s="398"/>
      <c r="T77" s="61" t="str">
        <f t="shared" si="75"/>
        <v/>
      </c>
      <c r="U77" s="398"/>
      <c r="V77" s="61" t="str">
        <f t="shared" si="76"/>
        <v/>
      </c>
      <c r="W77" s="398"/>
      <c r="Z77" s="406"/>
      <c r="AA77" s="90" t="str">
        <f>IF(AB77=0,"",_xlfn.CONCAT(VLOOKUP(AB77,Starter!A:C,2,0)))</f>
        <v/>
      </c>
      <c r="AB77" s="80"/>
      <c r="AC77" s="130"/>
      <c r="AD77" s="94"/>
      <c r="AE77" s="130"/>
      <c r="AF77" s="94"/>
      <c r="AG77" s="130"/>
      <c r="AH77" s="94"/>
      <c r="AI77" s="130"/>
      <c r="AJ77" s="94"/>
      <c r="AK77" s="130"/>
      <c r="AL77" s="94"/>
      <c r="AM77" s="130"/>
      <c r="AN77" s="94"/>
      <c r="AO77" s="130"/>
      <c r="AP77" s="94"/>
      <c r="AQ77" s="130"/>
      <c r="AR77" s="94"/>
      <c r="AS77" s="130"/>
      <c r="AT77" s="94"/>
      <c r="AU77" s="95">
        <f t="shared" si="77"/>
        <v>0</v>
      </c>
      <c r="AV77" s="96"/>
      <c r="AW77" s="83"/>
      <c r="AX77" s="84"/>
      <c r="AZ77" s="47"/>
      <c r="BA77" s="149"/>
      <c r="BB77" s="150"/>
      <c r="BC77" s="151"/>
      <c r="BD77" s="154">
        <f t="shared" si="90"/>
        <v>0</v>
      </c>
      <c r="BE77" s="150">
        <f t="shared" si="91"/>
        <v>0</v>
      </c>
      <c r="BF77" s="152">
        <f t="shared" si="92"/>
        <v>0</v>
      </c>
      <c r="BG77" s="152">
        <f t="shared" si="93"/>
        <v>0</v>
      </c>
      <c r="BH77" s="152" t="str">
        <f t="shared" si="78"/>
        <v/>
      </c>
      <c r="BI77" s="152" t="str">
        <f t="shared" si="79"/>
        <v/>
      </c>
      <c r="BJ77" s="152" t="str">
        <f t="shared" si="80"/>
        <v/>
      </c>
      <c r="BK77" s="152" t="str">
        <f t="shared" si="81"/>
        <v/>
      </c>
      <c r="BL77" s="152" t="str">
        <f t="shared" si="82"/>
        <v/>
      </c>
      <c r="BM77" s="152" t="str">
        <f t="shared" si="83"/>
        <v/>
      </c>
      <c r="BN77" s="152" t="str">
        <f t="shared" si="84"/>
        <v/>
      </c>
      <c r="BO77" s="152" t="str">
        <f t="shared" si="85"/>
        <v/>
      </c>
      <c r="BP77" s="152" t="str">
        <f t="shared" si="86"/>
        <v/>
      </c>
      <c r="BQ77" s="153"/>
      <c r="BR77" s="151"/>
      <c r="BS77" s="152">
        <f t="shared" si="94"/>
        <v>0</v>
      </c>
      <c r="BT77" s="152">
        <f t="shared" si="95"/>
        <v>7.7000000000000001E-8</v>
      </c>
      <c r="BU77" s="152" t="str">
        <f t="shared" si="96"/>
        <v>SG DJK Rimpar 1</v>
      </c>
      <c r="BV77" s="151">
        <f t="shared" si="97"/>
        <v>86</v>
      </c>
      <c r="BW77" s="152">
        <f t="shared" si="98"/>
        <v>0</v>
      </c>
      <c r="BX77" s="152">
        <f>IF(COUNTIF(BH77:BP77,"&gt;0")&lt;Spielorte!$A$23,0,BE77/Spielorte!$A$23)</f>
        <v>0</v>
      </c>
      <c r="BY77" s="152">
        <f t="shared" si="99"/>
        <v>7.7000000000000001E-8</v>
      </c>
      <c r="BZ77" s="151">
        <f t="shared" si="87"/>
        <v>86</v>
      </c>
    </row>
    <row r="78" spans="1:78" ht="17.100000000000001" customHeight="1" thickBot="1" x14ac:dyDescent="0.3">
      <c r="A78" s="415"/>
      <c r="B78" s="62" t="str">
        <f>IF(AA78=0,"",AA78)</f>
        <v/>
      </c>
      <c r="C78" s="63" t="str">
        <f t="shared" si="88"/>
        <v/>
      </c>
      <c r="D78" s="52" t="str">
        <f t="shared" si="88"/>
        <v/>
      </c>
      <c r="E78" s="399"/>
      <c r="F78" s="52" t="str">
        <f t="shared" si="69"/>
        <v/>
      </c>
      <c r="G78" s="399"/>
      <c r="H78" s="52" t="str">
        <f t="shared" si="70"/>
        <v/>
      </c>
      <c r="I78" s="399"/>
      <c r="J78" s="52" t="str">
        <f t="shared" si="71"/>
        <v/>
      </c>
      <c r="K78" s="399"/>
      <c r="L78" s="52" t="str">
        <f t="shared" si="72"/>
        <v/>
      </c>
      <c r="M78" s="399"/>
      <c r="N78" s="52" t="str">
        <f t="shared" si="89"/>
        <v/>
      </c>
      <c r="O78" s="399"/>
      <c r="P78" s="52" t="str">
        <f t="shared" si="73"/>
        <v/>
      </c>
      <c r="Q78" s="399"/>
      <c r="R78" s="52" t="str">
        <f t="shared" si="74"/>
        <v/>
      </c>
      <c r="S78" s="399"/>
      <c r="T78" s="52" t="str">
        <f t="shared" si="75"/>
        <v/>
      </c>
      <c r="U78" s="399"/>
      <c r="V78" s="52" t="str">
        <f t="shared" si="76"/>
        <v/>
      </c>
      <c r="W78" s="399"/>
      <c r="Z78" s="407"/>
      <c r="AA78" s="90" t="str">
        <f>IF(AB78=0,"",_xlfn.CONCAT(VLOOKUP(AB78,Starter!A:C,2,0)))</f>
        <v/>
      </c>
      <c r="AB78" s="82"/>
      <c r="AC78" s="133"/>
      <c r="AD78" s="100"/>
      <c r="AE78" s="133"/>
      <c r="AF78" s="100"/>
      <c r="AG78" s="133"/>
      <c r="AH78" s="100"/>
      <c r="AI78" s="133"/>
      <c r="AJ78" s="100"/>
      <c r="AK78" s="133"/>
      <c r="AL78" s="100"/>
      <c r="AM78" s="133"/>
      <c r="AN78" s="100"/>
      <c r="AO78" s="133"/>
      <c r="AP78" s="100"/>
      <c r="AQ78" s="133"/>
      <c r="AR78" s="100"/>
      <c r="AS78" s="133"/>
      <c r="AT78" s="100"/>
      <c r="AU78" s="97">
        <f t="shared" si="77"/>
        <v>0</v>
      </c>
      <c r="AV78" s="98"/>
      <c r="AW78" s="83"/>
      <c r="AX78" s="84"/>
      <c r="AZ78" s="47"/>
      <c r="BA78" s="149"/>
      <c r="BB78" s="150"/>
      <c r="BC78" s="151"/>
      <c r="BD78" s="154">
        <f t="shared" si="90"/>
        <v>0</v>
      </c>
      <c r="BE78" s="150">
        <f t="shared" si="91"/>
        <v>0</v>
      </c>
      <c r="BF78" s="152">
        <f t="shared" si="92"/>
        <v>0</v>
      </c>
      <c r="BG78" s="152">
        <f t="shared" si="93"/>
        <v>0</v>
      </c>
      <c r="BH78" s="152" t="str">
        <f t="shared" si="78"/>
        <v/>
      </c>
      <c r="BI78" s="152" t="str">
        <f t="shared" si="79"/>
        <v/>
      </c>
      <c r="BJ78" s="152" t="str">
        <f t="shared" si="80"/>
        <v/>
      </c>
      <c r="BK78" s="152" t="str">
        <f t="shared" si="81"/>
        <v/>
      </c>
      <c r="BL78" s="152" t="str">
        <f t="shared" si="82"/>
        <v/>
      </c>
      <c r="BM78" s="152" t="str">
        <f t="shared" si="83"/>
        <v/>
      </c>
      <c r="BN78" s="152" t="str">
        <f t="shared" si="84"/>
        <v/>
      </c>
      <c r="BO78" s="152" t="str">
        <f t="shared" si="85"/>
        <v/>
      </c>
      <c r="BP78" s="152" t="str">
        <f t="shared" si="86"/>
        <v/>
      </c>
      <c r="BQ78" s="153"/>
      <c r="BR78" s="151"/>
      <c r="BS78" s="152">
        <f t="shared" si="94"/>
        <v>0</v>
      </c>
      <c r="BT78" s="152">
        <f t="shared" si="95"/>
        <v>7.7999999999999997E-8</v>
      </c>
      <c r="BU78" s="152" t="str">
        <f t="shared" si="96"/>
        <v>SG DJK Rimpar 1</v>
      </c>
      <c r="BV78" s="151">
        <f t="shared" si="97"/>
        <v>85</v>
      </c>
      <c r="BW78" s="152">
        <f t="shared" si="98"/>
        <v>0</v>
      </c>
      <c r="BX78" s="152">
        <f>IF(COUNTIF(BH78:BP78,"&gt;0")&lt;Spielorte!$A$23,0,BE78/Spielorte!$A$23)</f>
        <v>0</v>
      </c>
      <c r="BY78" s="152">
        <f t="shared" si="99"/>
        <v>7.7999999999999997E-8</v>
      </c>
      <c r="BZ78" s="151">
        <f t="shared" si="87"/>
        <v>85</v>
      </c>
    </row>
    <row r="79" spans="1:78" ht="27.75" customHeight="1" thickBot="1" x14ac:dyDescent="0.3">
      <c r="B79" s="64" t="str">
        <f>IF(AA79=0,"",AA79)</f>
        <v>Gesamt</v>
      </c>
      <c r="C79" s="65" t="str">
        <f t="shared" si="88"/>
        <v/>
      </c>
      <c r="D79" s="66" t="str">
        <f t="shared" si="88"/>
        <v/>
      </c>
      <c r="E79" s="67">
        <f>IF(AD79="","",AD79)</f>
        <v>0</v>
      </c>
      <c r="F79" s="66" t="str">
        <f t="shared" si="69"/>
        <v/>
      </c>
      <c r="G79" s="67">
        <f>IF(AF79="","",AF79)</f>
        <v>0</v>
      </c>
      <c r="H79" s="66" t="str">
        <f t="shared" si="70"/>
        <v/>
      </c>
      <c r="I79" s="67">
        <f>IF(AH79="","",AH79)</f>
        <v>0</v>
      </c>
      <c r="J79" s="66" t="str">
        <f t="shared" si="71"/>
        <v/>
      </c>
      <c r="K79" s="67">
        <f>IF(AJ79="","",AJ79)</f>
        <v>0</v>
      </c>
      <c r="L79" s="66" t="str">
        <f t="shared" si="72"/>
        <v/>
      </c>
      <c r="M79" s="67">
        <f>IF(AL79="","",AL79)</f>
        <v>0</v>
      </c>
      <c r="N79" s="66" t="str">
        <f t="shared" si="89"/>
        <v/>
      </c>
      <c r="O79" s="67">
        <f>IF(AN79="","",AN79)</f>
        <v>0</v>
      </c>
      <c r="P79" s="66" t="str">
        <f t="shared" si="73"/>
        <v/>
      </c>
      <c r="Q79" s="67">
        <f>IF(AP79="","",AP79)</f>
        <v>0</v>
      </c>
      <c r="R79" s="66" t="str">
        <f t="shared" si="74"/>
        <v/>
      </c>
      <c r="S79" s="67">
        <f>IF(AR79="","",AR79)</f>
        <v>0</v>
      </c>
      <c r="T79" s="66" t="str">
        <f t="shared" si="75"/>
        <v/>
      </c>
      <c r="U79" s="67">
        <f>IF(AT79="","",AT79)</f>
        <v>0</v>
      </c>
      <c r="V79" s="66" t="str">
        <f t="shared" si="76"/>
        <v/>
      </c>
      <c r="W79" s="67">
        <f>IF(AV79="","",AV79)</f>
        <v>0</v>
      </c>
      <c r="AA79" s="64" t="s">
        <v>960</v>
      </c>
      <c r="AB79" s="101"/>
      <c r="AC79" s="148">
        <f>ABS(SUM(AC67:AC69))+ABS(SUM(AC70:AC72))+ABS(SUM(AC73:AC75))+ABS(SUM(AC76:AC78))</f>
        <v>0</v>
      </c>
      <c r="AD79" s="102">
        <f>IF(AC79+AC89=0,0,IF(AC79=AC89,1.5,IF(AC79&gt;AC89,3,0)))</f>
        <v>0</v>
      </c>
      <c r="AE79" s="148">
        <f>ABS(SUM(AE67:AE69))+ABS(SUM(AE70:AE72))+ABS(SUM(AE73:AE75))+ABS(SUM(AE76:AE78))</f>
        <v>0</v>
      </c>
      <c r="AF79" s="102">
        <f>IF(AE79+AE89=0,0,IF(AE79=AE89,1.5,IF(AE79&gt;AE89,3,0)))</f>
        <v>0</v>
      </c>
      <c r="AG79" s="148">
        <f>ABS(SUM(AG67:AG69))+ABS(SUM(AG70:AG72))+ABS(SUM(AG73:AG75))+ABS(SUM(AG76:AG78))</f>
        <v>0</v>
      </c>
      <c r="AH79" s="102">
        <f>IF(AG79+AG89=0,0,IF(AG79=AG89,1.5,IF(AG79&gt;AG89,3,0)))</f>
        <v>0</v>
      </c>
      <c r="AI79" s="148">
        <f>ABS(SUM(AI67:AI69))+ABS(SUM(AI70:AI72))+ABS(SUM(AI73:AI75))+ABS(SUM(AI76:AI78))</f>
        <v>0</v>
      </c>
      <c r="AJ79" s="102">
        <f>IF(AI79+AI89=0,0,IF(AI79=AI89,1.5,IF(AI79&gt;AI89,3,0)))</f>
        <v>0</v>
      </c>
      <c r="AK79" s="148">
        <f>ABS(SUM(AK67:AK69))+ABS(SUM(AK70:AK72))+ABS(SUM(AK73:AK75))+ABS(SUM(AK76:AK78))</f>
        <v>0</v>
      </c>
      <c r="AL79" s="102">
        <f>IF(AK79+AK89=0,0,IF(AK79=AK89,1.5,IF(AK79&gt;AK89,3,0)))</f>
        <v>0</v>
      </c>
      <c r="AM79" s="148">
        <f>ABS(SUM(AM67:AM69))+ABS(SUM(AM70:AM72))+ABS(SUM(AM73:AM75))+ABS(SUM(AM76:AM78))</f>
        <v>0</v>
      </c>
      <c r="AN79" s="102">
        <f>IF(AM79+AM89=0,0,IF(AM79=AM89,1.5,IF(AM79&gt;AM89,3,0)))</f>
        <v>0</v>
      </c>
      <c r="AO79" s="148">
        <f>ABS(SUM(AO67:AO69))+ABS(SUM(AO70:AO72))+ABS(SUM(AO73:AO75))+ABS(SUM(AO76:AO78))</f>
        <v>0</v>
      </c>
      <c r="AP79" s="102">
        <f>IF(AO79+AO89=0,0,IF(AO79=AO89,1.5,IF(AO79&gt;AO89,3,0)))</f>
        <v>0</v>
      </c>
      <c r="AQ79" s="148">
        <f>ABS(SUM(AQ67:AQ69))+ABS(SUM(AQ70:AQ72))+ABS(SUM(AQ73:AQ75))+ABS(SUM(AQ76:AQ78))</f>
        <v>0</v>
      </c>
      <c r="AR79" s="102">
        <f>IF(AQ79+AQ89=0,0,IF(AQ79=AQ89,1.5,IF(AQ79&gt;AQ89,3,0)))</f>
        <v>0</v>
      </c>
      <c r="AS79" s="148">
        <f>ABS(SUM(AS67:AS69))+ABS(SUM(AS70:AS72))+ABS(SUM(AS73:AS75))+ABS(SUM(AS76:AS78))</f>
        <v>0</v>
      </c>
      <c r="AT79" s="102">
        <f>IF(AS79+AS89=0,0,IF(AS79=AS89,1.5,IF(AS79&gt;AS89,3,0)))</f>
        <v>0</v>
      </c>
      <c r="AU79" s="103">
        <f>SUM(AC79+AE79+AG79+AI79+AK79+AM79+AO79+AQ79+AS79)</f>
        <v>0</v>
      </c>
      <c r="AV79" s="104">
        <f>SUM(AD79+AF79+AH79+AJ79+AL79+AN79+AP79+AR79+AT79)</f>
        <v>0</v>
      </c>
      <c r="AW79" s="83"/>
      <c r="AX79" s="84"/>
      <c r="BA79" s="149"/>
      <c r="BB79" s="150"/>
      <c r="BC79" s="151"/>
      <c r="BQ79" s="153"/>
      <c r="BR79" s="151"/>
      <c r="BV79" s="151"/>
      <c r="BZ79" s="151"/>
    </row>
    <row r="80" spans="1:78" ht="24" customHeight="1" thickBot="1" x14ac:dyDescent="0.3">
      <c r="B80" s="68" t="str">
        <f>IF(AA80=0,"",AA80)</f>
        <v>Gesamt - Punkte</v>
      </c>
      <c r="C80" s="69" t="str">
        <f t="shared" si="88"/>
        <v/>
      </c>
      <c r="D80" s="69" t="str">
        <f t="shared" si="88"/>
        <v/>
      </c>
      <c r="E80" s="70">
        <f>IF(AD80="","",AD80)</f>
        <v>0</v>
      </c>
      <c r="F80" s="69" t="str">
        <f t="shared" si="69"/>
        <v/>
      </c>
      <c r="G80" s="70">
        <f>IF(AF80="","",AF80)</f>
        <v>0</v>
      </c>
      <c r="H80" s="69" t="str">
        <f t="shared" si="70"/>
        <v/>
      </c>
      <c r="I80" s="70">
        <f>IF(AH80="","",AH80)</f>
        <v>0</v>
      </c>
      <c r="J80" s="69" t="str">
        <f t="shared" si="71"/>
        <v/>
      </c>
      <c r="K80" s="70">
        <f>IF(AJ80="","",AJ80)</f>
        <v>0</v>
      </c>
      <c r="L80" s="69" t="str">
        <f t="shared" si="72"/>
        <v/>
      </c>
      <c r="M80" s="70">
        <f>IF(AL80="","",AL80)</f>
        <v>0</v>
      </c>
      <c r="N80" s="69" t="str">
        <f t="shared" si="89"/>
        <v/>
      </c>
      <c r="O80" s="70">
        <f>IF(AN80="","",AN80)</f>
        <v>0</v>
      </c>
      <c r="P80" s="69" t="str">
        <f t="shared" si="73"/>
        <v/>
      </c>
      <c r="Q80" s="70">
        <f>IF(AP80="","",AP80)</f>
        <v>0</v>
      </c>
      <c r="R80" s="69" t="str">
        <f t="shared" si="74"/>
        <v/>
      </c>
      <c r="S80" s="70">
        <f>IF(AR80="","",AR80)</f>
        <v>0</v>
      </c>
      <c r="T80" s="69" t="str">
        <f t="shared" si="75"/>
        <v/>
      </c>
      <c r="U80" s="70">
        <f>IF(AT80="","",AT80)</f>
        <v>0</v>
      </c>
      <c r="V80" s="69" t="str">
        <f t="shared" si="76"/>
        <v/>
      </c>
      <c r="W80" s="70">
        <f>IF(AV80="","",AV80)</f>
        <v>0</v>
      </c>
      <c r="AA80" s="68" t="s">
        <v>975</v>
      </c>
      <c r="AB80" s="69"/>
      <c r="AC80" s="69"/>
      <c r="AD80" s="105">
        <f>SUM(AD67:AD79)</f>
        <v>0</v>
      </c>
      <c r="AE80" s="69"/>
      <c r="AF80" s="105">
        <f>SUM(AF67:AF79)</f>
        <v>0</v>
      </c>
      <c r="AG80" s="69"/>
      <c r="AH80" s="105">
        <f>SUM(AH67:AH79)</f>
        <v>0</v>
      </c>
      <c r="AI80" s="69"/>
      <c r="AJ80" s="105">
        <f>SUM(AJ67:AJ79)</f>
        <v>0</v>
      </c>
      <c r="AK80" s="69"/>
      <c r="AL80" s="105">
        <f>SUM(AL67:AL79)</f>
        <v>0</v>
      </c>
      <c r="AM80" s="69"/>
      <c r="AN80" s="105">
        <f>SUM(AN67:AN79)</f>
        <v>0</v>
      </c>
      <c r="AO80" s="69"/>
      <c r="AP80" s="105">
        <f>SUM(AP67:AP79)</f>
        <v>0</v>
      </c>
      <c r="AQ80" s="69"/>
      <c r="AR80" s="105">
        <f>SUM(AR67:AR79)</f>
        <v>0</v>
      </c>
      <c r="AS80" s="69"/>
      <c r="AT80" s="105">
        <f>SUM(AT67:AT79)</f>
        <v>0</v>
      </c>
      <c r="AU80" s="69"/>
      <c r="AV80" s="106">
        <f>SUM(AV67:AV79)</f>
        <v>0</v>
      </c>
      <c r="AW80" s="83"/>
      <c r="AX80" s="84"/>
      <c r="BA80" s="149">
        <f>+AV80</f>
        <v>0</v>
      </c>
      <c r="BB80" s="150">
        <f>+AU79</f>
        <v>0</v>
      </c>
      <c r="BC80" s="151">
        <f>+AA62</f>
        <v>3</v>
      </c>
      <c r="BF80" s="152">
        <f>SUM(BF61:BF79)</f>
        <v>0</v>
      </c>
      <c r="BQ80" s="149">
        <f>+BB80/1000000+BA80</f>
        <v>0</v>
      </c>
      <c r="BR80" s="151">
        <f>RANK(BQ80,BQ:BQ)</f>
        <v>1</v>
      </c>
      <c r="BV80" s="151"/>
      <c r="BZ80" s="151"/>
    </row>
    <row r="81" spans="1:78" ht="11.25" customHeight="1" x14ac:dyDescent="0.25">
      <c r="B81" s="69"/>
      <c r="C81" s="69"/>
      <c r="D81" s="69"/>
      <c r="E81" s="1"/>
      <c r="F81" s="69"/>
      <c r="G81" s="1"/>
      <c r="H81" s="69"/>
      <c r="I81" s="1"/>
      <c r="J81" s="69"/>
      <c r="K81" s="1"/>
      <c r="L81" s="69"/>
      <c r="M81" s="1"/>
      <c r="N81" s="69"/>
      <c r="O81" s="1"/>
      <c r="P81" s="69"/>
      <c r="Q81" s="1"/>
      <c r="R81" s="69"/>
      <c r="S81" s="1"/>
      <c r="T81" s="69"/>
      <c r="U81" s="1"/>
      <c r="V81" s="69"/>
      <c r="W81" s="1"/>
      <c r="AA81" s="69"/>
      <c r="AB81" s="69"/>
      <c r="AC81" s="69"/>
      <c r="AD81" s="1"/>
      <c r="AE81" s="69"/>
      <c r="AF81" s="1"/>
      <c r="AG81" s="69"/>
      <c r="AH81" s="1"/>
      <c r="AI81" s="69"/>
      <c r="AJ81" s="1"/>
      <c r="AK81" s="69"/>
      <c r="AL81" s="1"/>
      <c r="AM81" s="69"/>
      <c r="AN81" s="1"/>
      <c r="AO81" s="69"/>
      <c r="AP81" s="1"/>
      <c r="AQ81" s="69"/>
      <c r="AR81" s="1"/>
      <c r="AS81" s="69"/>
      <c r="AT81" s="1"/>
      <c r="AU81" s="69"/>
      <c r="AV81" s="1"/>
      <c r="AW81" s="83"/>
      <c r="AX81" s="84"/>
      <c r="BA81" s="149"/>
      <c r="BB81" s="150"/>
      <c r="BC81" s="151"/>
      <c r="BQ81" s="153"/>
      <c r="BR81" s="151"/>
      <c r="BV81" s="151"/>
      <c r="BZ81" s="151"/>
    </row>
    <row r="82" spans="1:78" ht="12.75" customHeight="1" x14ac:dyDescent="0.25">
      <c r="B82" s="71" t="str">
        <f t="shared" ref="B82:Q82" si="100">IF(AA82=0,"",AA82)</f>
        <v>Gegner-Nr.:</v>
      </c>
      <c r="C82" s="72" t="str">
        <f t="shared" si="100"/>
        <v>&gt;&gt;&gt;&gt;</v>
      </c>
      <c r="D82" s="396">
        <f t="shared" si="100"/>
        <v>4</v>
      </c>
      <c r="E82" s="396" t="str">
        <f t="shared" si="100"/>
        <v/>
      </c>
      <c r="F82" s="396">
        <f t="shared" si="100"/>
        <v>7</v>
      </c>
      <c r="G82" s="396" t="str">
        <f t="shared" si="100"/>
        <v/>
      </c>
      <c r="H82" s="396">
        <f t="shared" si="100"/>
        <v>2</v>
      </c>
      <c r="I82" s="396" t="str">
        <f t="shared" si="100"/>
        <v/>
      </c>
      <c r="J82" s="396">
        <f t="shared" si="100"/>
        <v>5</v>
      </c>
      <c r="K82" s="396" t="str">
        <f t="shared" si="100"/>
        <v/>
      </c>
      <c r="L82" s="396">
        <f t="shared" si="100"/>
        <v>8</v>
      </c>
      <c r="M82" s="396" t="str">
        <f t="shared" si="100"/>
        <v/>
      </c>
      <c r="N82" s="396">
        <f t="shared" si="100"/>
        <v>1</v>
      </c>
      <c r="O82" s="396" t="str">
        <f t="shared" si="100"/>
        <v/>
      </c>
      <c r="P82" s="396">
        <f t="shared" si="100"/>
        <v>10</v>
      </c>
      <c r="Q82" s="396" t="str">
        <f t="shared" si="100"/>
        <v/>
      </c>
      <c r="R82" s="396">
        <f t="shared" ref="L82:U84" si="101">IF(AQ82=0,"",AQ82)</f>
        <v>9</v>
      </c>
      <c r="S82" s="396" t="str">
        <f t="shared" si="101"/>
        <v/>
      </c>
      <c r="T82" s="396">
        <f t="shared" si="101"/>
        <v>6</v>
      </c>
      <c r="U82" s="396" t="str">
        <f t="shared" si="101"/>
        <v/>
      </c>
      <c r="V82" s="412"/>
      <c r="W82" s="412"/>
      <c r="AA82" s="71" t="s">
        <v>958</v>
      </c>
      <c r="AB82" s="72" t="s">
        <v>959</v>
      </c>
      <c r="AC82" s="418">
        <f>VLOOKUP($AA62,Schlüssel!$A$5:$DG$14,83)</f>
        <v>4</v>
      </c>
      <c r="AD82" s="419"/>
      <c r="AE82" s="418">
        <f>VLOOKUP($AA62,Schlüssel!$A$5:$EK$14,84)</f>
        <v>7</v>
      </c>
      <c r="AF82" s="419"/>
      <c r="AG82" s="418">
        <f>VLOOKUP($AA62,Schlüssel!$A$5:$EK$14,85)</f>
        <v>2</v>
      </c>
      <c r="AH82" s="419"/>
      <c r="AI82" s="418">
        <f>VLOOKUP($AA62,Schlüssel!$A$5:$EK$14,86)</f>
        <v>5</v>
      </c>
      <c r="AJ82" s="419"/>
      <c r="AK82" s="418">
        <f>VLOOKUP($AA62,Schlüssel!$A$5:$EK$14,87)</f>
        <v>8</v>
      </c>
      <c r="AL82" s="419"/>
      <c r="AM82" s="418">
        <f>VLOOKUP($AA62,Schlüssel!$A$5:$EK$14,88)</f>
        <v>1</v>
      </c>
      <c r="AN82" s="419"/>
      <c r="AO82" s="418">
        <f>VLOOKUP($AA62,Schlüssel!$A$5:$EK$14,89)</f>
        <v>10</v>
      </c>
      <c r="AP82" s="419"/>
      <c r="AQ82" s="418">
        <f>VLOOKUP($AA62,Schlüssel!$A$5:$EK$14,90)</f>
        <v>9</v>
      </c>
      <c r="AR82" s="419"/>
      <c r="AS82" s="418">
        <f>VLOOKUP($AA62,Schlüssel!$A$5:$EK$14,91)</f>
        <v>6</v>
      </c>
      <c r="AT82" s="419"/>
      <c r="AU82" s="107"/>
      <c r="AV82" s="107"/>
      <c r="AW82" s="83"/>
      <c r="AX82" s="84"/>
      <c r="BA82" s="149"/>
      <c r="BB82" s="150"/>
      <c r="BC82" s="151"/>
      <c r="BQ82" s="153"/>
      <c r="BR82" s="151"/>
      <c r="BV82" s="151"/>
      <c r="BZ82" s="151"/>
    </row>
    <row r="83" spans="1:78" ht="28.5" customHeight="1" x14ac:dyDescent="0.25">
      <c r="B83" s="73" t="str">
        <f t="shared" ref="B83:K84" si="102">IF(AA83=0,"",AA83)</f>
        <v/>
      </c>
      <c r="C83" s="69" t="str">
        <f t="shared" si="102"/>
        <v/>
      </c>
      <c r="D83" s="409" t="str">
        <f t="shared" si="102"/>
        <v>SG Rottendorf 1</v>
      </c>
      <c r="E83" s="410" t="str">
        <f t="shared" si="102"/>
        <v/>
      </c>
      <c r="F83" s="409" t="str">
        <f t="shared" si="102"/>
        <v>Bowlinghaus Bamberg 1</v>
      </c>
      <c r="G83" s="410" t="str">
        <f t="shared" si="102"/>
        <v/>
      </c>
      <c r="H83" s="409" t="str">
        <f t="shared" si="102"/>
        <v>BK München 3</v>
      </c>
      <c r="I83" s="410" t="str">
        <f t="shared" si="102"/>
        <v/>
      </c>
      <c r="J83" s="409" t="str">
        <f t="shared" si="102"/>
        <v>BC EMAX Unterföhring 2</v>
      </c>
      <c r="K83" s="410" t="str">
        <f t="shared" si="102"/>
        <v/>
      </c>
      <c r="L83" s="409" t="str">
        <f t="shared" si="101"/>
        <v>Schanzer Ingolstadt 1</v>
      </c>
      <c r="M83" s="410" t="str">
        <f t="shared" si="101"/>
        <v/>
      </c>
      <c r="N83" s="409" t="str">
        <f t="shared" si="101"/>
        <v>BC Comet Nürnberg</v>
      </c>
      <c r="O83" s="410" t="str">
        <f t="shared" si="101"/>
        <v/>
      </c>
      <c r="P83" s="409" t="str">
        <f t="shared" si="101"/>
        <v>Donaubowler Regensburg 1</v>
      </c>
      <c r="Q83" s="410" t="str">
        <f t="shared" si="101"/>
        <v/>
      </c>
      <c r="R83" s="409" t="str">
        <f t="shared" si="101"/>
        <v>Werdenfels 1</v>
      </c>
      <c r="S83" s="410" t="str">
        <f t="shared" si="101"/>
        <v/>
      </c>
      <c r="T83" s="409" t="str">
        <f t="shared" si="101"/>
        <v>Bajuwaren München 1</v>
      </c>
      <c r="U83" s="410" t="str">
        <f t="shared" si="101"/>
        <v/>
      </c>
      <c r="V83" s="411"/>
      <c r="W83" s="411"/>
      <c r="AA83" s="73"/>
      <c r="AB83" s="69"/>
      <c r="AC83" s="409" t="str">
        <f>VLOOKUP(AC82,Schlüssel!$A$5:$K$14,2)</f>
        <v>SG Rottendorf 1</v>
      </c>
      <c r="AD83" s="410"/>
      <c r="AE83" s="409" t="str">
        <f>VLOOKUP(AE82,Schlüssel!$A$5:$K$14,2)</f>
        <v>Bowlinghaus Bamberg 1</v>
      </c>
      <c r="AF83" s="410"/>
      <c r="AG83" s="409" t="str">
        <f>VLOOKUP(AG82,Schlüssel!$A$5:$K$14,2)</f>
        <v>BK München 3</v>
      </c>
      <c r="AH83" s="410"/>
      <c r="AI83" s="409" t="str">
        <f>VLOOKUP(AI82,Schlüssel!$A$5:$K$14,2)</f>
        <v>BC EMAX Unterföhring 2</v>
      </c>
      <c r="AJ83" s="410"/>
      <c r="AK83" s="409" t="str">
        <f>VLOOKUP(AK82,Schlüssel!$A$5:$K$14,2)</f>
        <v>Schanzer Ingolstadt 1</v>
      </c>
      <c r="AL83" s="410"/>
      <c r="AM83" s="409" t="str">
        <f>VLOOKUP(AM82,Schlüssel!$A$5:$K$14,2)</f>
        <v>BC Comet Nürnberg</v>
      </c>
      <c r="AN83" s="410"/>
      <c r="AO83" s="409" t="str">
        <f>VLOOKUP(AO82,Schlüssel!$A$5:$K$14,2)</f>
        <v>Donaubowler Regensburg 1</v>
      </c>
      <c r="AP83" s="410"/>
      <c r="AQ83" s="409" t="str">
        <f>VLOOKUP(AQ82,Schlüssel!$A$5:$K$14,2)</f>
        <v>Werdenfels 1</v>
      </c>
      <c r="AR83" s="410"/>
      <c r="AS83" s="409" t="str">
        <f>VLOOKUP(AS82,Schlüssel!$A$5:$K$14,2)</f>
        <v>Bajuwaren München 1</v>
      </c>
      <c r="AT83" s="410"/>
      <c r="AU83" s="108"/>
      <c r="AV83" s="108"/>
      <c r="AW83" s="83"/>
      <c r="AX83" s="84"/>
      <c r="BA83" s="149"/>
      <c r="BB83" s="150"/>
      <c r="BC83" s="151"/>
      <c r="BQ83" s="153"/>
      <c r="BR83" s="151"/>
      <c r="BV83" s="151"/>
      <c r="BZ83" s="151"/>
    </row>
    <row r="84" spans="1:78" ht="12" customHeight="1" x14ac:dyDescent="0.25">
      <c r="B84" s="73" t="str">
        <f t="shared" si="102"/>
        <v/>
      </c>
      <c r="C84" s="69" t="str">
        <f t="shared" si="102"/>
        <v/>
      </c>
      <c r="D84" s="395" t="str">
        <f t="shared" si="102"/>
        <v/>
      </c>
      <c r="E84" s="395" t="str">
        <f t="shared" si="102"/>
        <v/>
      </c>
      <c r="F84" s="395" t="str">
        <f t="shared" si="102"/>
        <v/>
      </c>
      <c r="G84" s="395" t="str">
        <f t="shared" si="102"/>
        <v/>
      </c>
      <c r="H84" s="395" t="str">
        <f t="shared" si="102"/>
        <v/>
      </c>
      <c r="I84" s="395" t="str">
        <f t="shared" si="102"/>
        <v/>
      </c>
      <c r="J84" s="395" t="str">
        <f t="shared" si="102"/>
        <v/>
      </c>
      <c r="K84" s="395" t="str">
        <f t="shared" si="102"/>
        <v/>
      </c>
      <c r="L84" s="395" t="str">
        <f t="shared" si="101"/>
        <v/>
      </c>
      <c r="M84" s="395" t="str">
        <f t="shared" si="101"/>
        <v/>
      </c>
      <c r="N84" s="395" t="str">
        <f t="shared" si="101"/>
        <v/>
      </c>
      <c r="O84" s="395" t="str">
        <f t="shared" si="101"/>
        <v/>
      </c>
      <c r="P84" s="395" t="str">
        <f t="shared" si="101"/>
        <v/>
      </c>
      <c r="Q84" s="395" t="str">
        <f t="shared" si="101"/>
        <v/>
      </c>
      <c r="R84" s="395" t="str">
        <f t="shared" si="101"/>
        <v/>
      </c>
      <c r="S84" s="395" t="str">
        <f t="shared" si="101"/>
        <v/>
      </c>
      <c r="T84" s="395" t="str">
        <f t="shared" si="101"/>
        <v/>
      </c>
      <c r="U84" s="408" t="str">
        <f t="shared" si="101"/>
        <v/>
      </c>
      <c r="V84" s="301"/>
      <c r="W84" s="301"/>
      <c r="AA84" s="73"/>
      <c r="AB84" s="69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78"/>
      <c r="AV84" s="78"/>
      <c r="AW84" s="83"/>
      <c r="AX84" s="84"/>
      <c r="BA84" s="149"/>
      <c r="BB84" s="150"/>
      <c r="BC84" s="151"/>
      <c r="BQ84" s="153"/>
      <c r="BR84" s="151"/>
      <c r="BV84" s="151"/>
      <c r="BZ84" s="151"/>
    </row>
    <row r="85" spans="1:78" ht="15.9" customHeight="1" x14ac:dyDescent="0.25">
      <c r="B85" s="391" t="str">
        <f t="shared" ref="B85:C89" si="103">IF(AA85=0,"",AA85)</f>
        <v>Spieler 1</v>
      </c>
      <c r="C85" s="392" t="str">
        <f t="shared" si="103"/>
        <v/>
      </c>
      <c r="D85" s="393">
        <f>IF(AC85=301,"",AC85)</f>
        <v>0</v>
      </c>
      <c r="E85" s="393" t="str">
        <f>IF(AD85=0,"",AD85)</f>
        <v/>
      </c>
      <c r="F85" s="393">
        <f>IF(AE85=301,"",AE85)</f>
        <v>0</v>
      </c>
      <c r="G85" s="393" t="str">
        <f>IF(AF85=0,"",AF85)</f>
        <v/>
      </c>
      <c r="H85" s="393">
        <f>IF(AG85=301,"",AG85)</f>
        <v>0</v>
      </c>
      <c r="I85" s="393" t="str">
        <f>IF(AH85=0,"",AH85)</f>
        <v/>
      </c>
      <c r="J85" s="393">
        <f>IF(AI85=301,"",AI85)</f>
        <v>0</v>
      </c>
      <c r="K85" s="393" t="str">
        <f>IF(AJ85=0,"",AJ85)</f>
        <v/>
      </c>
      <c r="L85" s="393">
        <f>IF(AK85=301,"",AK85)</f>
        <v>0</v>
      </c>
      <c r="M85" s="393" t="str">
        <f>IF(AL85=0,"",AL85)</f>
        <v/>
      </c>
      <c r="N85" s="393">
        <f>IF(AM85=301,"",AM85)</f>
        <v>0</v>
      </c>
      <c r="O85" s="393" t="str">
        <f>IF(AN85=0,"",AN85)</f>
        <v/>
      </c>
      <c r="P85" s="393">
        <f>IF(AO85=301,"",AO85)</f>
        <v>0</v>
      </c>
      <c r="Q85" s="393" t="str">
        <f>IF(AP85=0,"",AP85)</f>
        <v/>
      </c>
      <c r="R85" s="393">
        <f>IF(AQ85=301,"",AQ85)</f>
        <v>0</v>
      </c>
      <c r="S85" s="393" t="str">
        <f>IF(AR85=0,"",AR85)</f>
        <v/>
      </c>
      <c r="T85" s="393">
        <f>IF(AS85=301,"",AS85)</f>
        <v>0</v>
      </c>
      <c r="U85" s="393" t="str">
        <f>IF(AT85=0,"",AT85)</f>
        <v/>
      </c>
      <c r="V85" s="404"/>
      <c r="W85" s="404"/>
      <c r="AA85" s="74" t="s">
        <v>0</v>
      </c>
      <c r="AB85" s="75"/>
      <c r="AC85" s="420">
        <f>ABS(INDEX(AC:AC,MATCH(AC82,$AA:$AA,0)+5)+INDEX(AC:AC,MATCH(AC82,$AA:$AA,0)+6)+INDEX(AC:AC,MATCH(AC82,$AA:$AA,0)+7))</f>
        <v>0</v>
      </c>
      <c r="AD85" s="421"/>
      <c r="AE85" s="420">
        <f>ABS(INDEX(AE:AE,MATCH(AE82,$AA:$AA,0)+5)+INDEX(AE:AE,MATCH(AE82,$AA:$AA,0)+6)+INDEX(AE:AE,MATCH(AE82,$AA:$AA,0)+7))</f>
        <v>0</v>
      </c>
      <c r="AF85" s="421"/>
      <c r="AG85" s="420">
        <f>ABS(INDEX(AG:AG,MATCH(AG82,$AA:$AA,0)+5)+INDEX(AG:AG,MATCH(AG82,$AA:$AA,0)+6)+INDEX(AG:AG,MATCH(AG82,$AA:$AA,0)+7))</f>
        <v>0</v>
      </c>
      <c r="AH85" s="421"/>
      <c r="AI85" s="420">
        <f>ABS(INDEX(AI:AI,MATCH(AI82,$AA:$AA,0)+5)+INDEX(AI:AI,MATCH(AI82,$AA:$AA,0)+6)+INDEX(AI:AI,MATCH(AI82,$AA:$AA,0)+7))</f>
        <v>0</v>
      </c>
      <c r="AJ85" s="421"/>
      <c r="AK85" s="420">
        <f>ABS(INDEX(AK:AK,MATCH(AK82,$AA:$AA,0)+5)+INDEX(AK:AK,MATCH(AK82,$AA:$AA,0)+6)+INDEX(AK:AK,MATCH(AK82,$AA:$AA,0)+7))</f>
        <v>0</v>
      </c>
      <c r="AL85" s="421"/>
      <c r="AM85" s="420">
        <f>ABS(INDEX(AM:AM,MATCH(AM82,$AA:$AA,0)+5)+INDEX(AM:AM,MATCH(AM82,$AA:$AA,0)+6)+INDEX(AM:AM,MATCH(AM82,$AA:$AA,0)+7))</f>
        <v>0</v>
      </c>
      <c r="AN85" s="421"/>
      <c r="AO85" s="420">
        <f>ABS(INDEX(AO:AO,MATCH(AO82,$AA:$AA,0)+5)+INDEX(AO:AO,MATCH(AO82,$AA:$AA,0)+6)+INDEX(AO:AO,MATCH(AO82,$AA:$AA,0)+7))</f>
        <v>0</v>
      </c>
      <c r="AP85" s="421"/>
      <c r="AQ85" s="420">
        <f>ABS(INDEX(AQ:AQ,MATCH(AQ82,$AA:$AA,0)+5)+INDEX(AQ:AQ,MATCH(AQ82,$AA:$AA,0)+6)+INDEX(AQ:AQ,MATCH(AQ82,$AA:$AA,0)+7))</f>
        <v>0</v>
      </c>
      <c r="AR85" s="421"/>
      <c r="AS85" s="420">
        <f>ABS(INDEX(AS:AS,MATCH(AS82,$AA:$AA,0)+5)+INDEX(AS:AS,MATCH(AS82,$AA:$AA,0)+6)+INDEX(AS:AS,MATCH(AS82,$AA:$AA,0)+7))</f>
        <v>0</v>
      </c>
      <c r="AT85" s="421"/>
      <c r="AU85" s="1"/>
      <c r="AV85" s="1"/>
      <c r="AW85" s="83"/>
      <c r="AX85" s="84"/>
      <c r="BA85" s="149"/>
      <c r="BB85" s="150"/>
      <c r="BC85" s="151"/>
      <c r="BQ85" s="153"/>
      <c r="BR85" s="151"/>
      <c r="BV85" s="151"/>
      <c r="BZ85" s="151"/>
    </row>
    <row r="86" spans="1:78" ht="15.9" customHeight="1" x14ac:dyDescent="0.25">
      <c r="B86" s="391" t="str">
        <f t="shared" si="103"/>
        <v>Spieler 2</v>
      </c>
      <c r="C86" s="392" t="str">
        <f t="shared" si="103"/>
        <v/>
      </c>
      <c r="D86" s="393">
        <f>IF(AC86=301,"",AC86)</f>
        <v>0</v>
      </c>
      <c r="E86" s="393" t="str">
        <f>IF(AD86=0,"",AD86)</f>
        <v/>
      </c>
      <c r="F86" s="393">
        <f>IF(AE86=301,"",AE86)</f>
        <v>0</v>
      </c>
      <c r="G86" s="393" t="str">
        <f>IF(AF86=0,"",AF86)</f>
        <v/>
      </c>
      <c r="H86" s="393">
        <f>IF(AG86=301,"",AG86)</f>
        <v>0</v>
      </c>
      <c r="I86" s="393" t="str">
        <f>IF(AH86=0,"",AH86)</f>
        <v/>
      </c>
      <c r="J86" s="393">
        <f>IF(AI86=301,"",AI86)</f>
        <v>0</v>
      </c>
      <c r="K86" s="393" t="str">
        <f>IF(AJ86=0,"",AJ86)</f>
        <v/>
      </c>
      <c r="L86" s="393">
        <f>IF(AK86=301,"",AK86)</f>
        <v>0</v>
      </c>
      <c r="M86" s="393" t="str">
        <f>IF(AL86=0,"",AL86)</f>
        <v/>
      </c>
      <c r="N86" s="393">
        <f>IF(AM86=301,"",AM86)</f>
        <v>0</v>
      </c>
      <c r="O86" s="393" t="str">
        <f>IF(AN86=0,"",AN86)</f>
        <v/>
      </c>
      <c r="P86" s="393">
        <f>IF(AO86=301,"",AO86)</f>
        <v>0</v>
      </c>
      <c r="Q86" s="393" t="str">
        <f>IF(AP86=0,"",AP86)</f>
        <v/>
      </c>
      <c r="R86" s="393">
        <f>IF(AQ86=301,"",AQ86)</f>
        <v>0</v>
      </c>
      <c r="S86" s="393" t="str">
        <f>IF(AR86=0,"",AR86)</f>
        <v/>
      </c>
      <c r="T86" s="393">
        <f>IF(AS86=301,"",AS86)</f>
        <v>0</v>
      </c>
      <c r="U86" s="393" t="str">
        <f>IF(AT86=0,"",AT86)</f>
        <v/>
      </c>
      <c r="V86" s="404"/>
      <c r="W86" s="404"/>
      <c r="AA86" s="74" t="s">
        <v>2</v>
      </c>
      <c r="AB86" s="75"/>
      <c r="AC86" s="422">
        <f>ABS(INDEX(AC:AC,MATCH(AC82,$AA:$AA,0)+8)+INDEX(AC:AC,MATCH(AC82,$AA:$AA,0)+9)+INDEX(AC:AC,MATCH(AC82,$AA:$AA,0)+10))</f>
        <v>0</v>
      </c>
      <c r="AD86" s="423"/>
      <c r="AE86" s="422">
        <f>ABS(INDEX(AE:AE,MATCH(AE82,$AA:$AA,0)+8)+INDEX(AE:AE,MATCH(AE82,$AA:$AA,0)+9)+INDEX(AE:AE,MATCH(AE82,$AA:$AA,0)+10))</f>
        <v>0</v>
      </c>
      <c r="AF86" s="423"/>
      <c r="AG86" s="422">
        <f>ABS(INDEX(AG:AG,MATCH(AG82,$AA:$AA,0)+8)+INDEX(AG:AG,MATCH(AG82,$AA:$AA,0)+9)+INDEX(AG:AG,MATCH(AG82,$AA:$AA,0)+10))</f>
        <v>0</v>
      </c>
      <c r="AH86" s="423"/>
      <c r="AI86" s="422">
        <f>ABS(INDEX(AI:AI,MATCH(AI82,$AA:$AA,0)+8)+INDEX(AI:AI,MATCH(AI82,$AA:$AA,0)+9)+INDEX(AI:AI,MATCH(AI82,$AA:$AA,0)+10))</f>
        <v>0</v>
      </c>
      <c r="AJ86" s="423"/>
      <c r="AK86" s="422">
        <f>ABS(INDEX(AK:AK,MATCH(AK82,$AA:$AA,0)+8)+INDEX(AK:AK,MATCH(AK82,$AA:$AA,0)+9)+INDEX(AK:AK,MATCH(AK82,$AA:$AA,0)+10))</f>
        <v>0</v>
      </c>
      <c r="AL86" s="423"/>
      <c r="AM86" s="422">
        <f>ABS(INDEX(AM:AM,MATCH(AM82,$AA:$AA,0)+8)+INDEX(AM:AM,MATCH(AM82,$AA:$AA,0)+9)+INDEX(AM:AM,MATCH(AM82,$AA:$AA,0)+10))</f>
        <v>0</v>
      </c>
      <c r="AN86" s="423"/>
      <c r="AO86" s="422">
        <f>ABS(INDEX(AO:AO,MATCH(AO82,$AA:$AA,0)+8)+INDEX(AO:AO,MATCH(AO82,$AA:$AA,0)+9)+INDEX(AO:AO,MATCH(AO82,$AA:$AA,0)+10))</f>
        <v>0</v>
      </c>
      <c r="AP86" s="423"/>
      <c r="AQ86" s="422">
        <f>ABS(INDEX(AQ:AQ,MATCH(AQ82,$AA:$AA,0)+8)+INDEX(AQ:AQ,MATCH(AQ82,$AA:$AA,0)+9)+INDEX(AQ:AQ,MATCH(AQ82,$AA:$AA,0)+10))</f>
        <v>0</v>
      </c>
      <c r="AR86" s="423"/>
      <c r="AS86" s="422">
        <f>ABS(INDEX(AS:AS,MATCH(AS82,$AA:$AA,0)+8)+INDEX(AS:AS,MATCH(AS82,$AA:$AA,0)+9)+INDEX(AS:AS,MATCH(AS82,$AA:$AA,0)+10))</f>
        <v>0</v>
      </c>
      <c r="AT86" s="423"/>
      <c r="AU86" s="1"/>
      <c r="AV86" s="1"/>
      <c r="AW86" s="83"/>
      <c r="AX86" s="84"/>
      <c r="BA86" s="149"/>
      <c r="BB86" s="150"/>
      <c r="BC86" s="151"/>
      <c r="BQ86" s="153"/>
      <c r="BR86" s="151"/>
      <c r="BV86" s="151"/>
      <c r="BZ86" s="151"/>
    </row>
    <row r="87" spans="1:78" ht="15.9" customHeight="1" x14ac:dyDescent="0.25">
      <c r="B87" s="391" t="str">
        <f t="shared" si="103"/>
        <v>Spieler 3</v>
      </c>
      <c r="C87" s="392" t="str">
        <f t="shared" si="103"/>
        <v/>
      </c>
      <c r="D87" s="393">
        <f>IF(AC87=301,"",AC87)</f>
        <v>0</v>
      </c>
      <c r="E87" s="393" t="str">
        <f>IF(AD87=0,"",AD87)</f>
        <v/>
      </c>
      <c r="F87" s="393">
        <f>IF(AE87=301,"",AE87)</f>
        <v>0</v>
      </c>
      <c r="G87" s="393" t="str">
        <f>IF(AF87=0,"",AF87)</f>
        <v/>
      </c>
      <c r="H87" s="393">
        <f>IF(AG87=301,"",AG87)</f>
        <v>0</v>
      </c>
      <c r="I87" s="393" t="str">
        <f>IF(AH87=0,"",AH87)</f>
        <v/>
      </c>
      <c r="J87" s="393">
        <f>IF(AI87=301,"",AI87)</f>
        <v>0</v>
      </c>
      <c r="K87" s="393" t="str">
        <f>IF(AJ87=0,"",AJ87)</f>
        <v/>
      </c>
      <c r="L87" s="393">
        <f>IF(AK87=301,"",AK87)</f>
        <v>0</v>
      </c>
      <c r="M87" s="393" t="str">
        <f>IF(AL87=0,"",AL87)</f>
        <v/>
      </c>
      <c r="N87" s="393">
        <f>IF(AM87=301,"",AM87)</f>
        <v>0</v>
      </c>
      <c r="O87" s="393" t="str">
        <f>IF(AN87=0,"",AN87)</f>
        <v/>
      </c>
      <c r="P87" s="393">
        <f>IF(AO87=301,"",AO87)</f>
        <v>0</v>
      </c>
      <c r="Q87" s="393" t="str">
        <f>IF(AP87=0,"",AP87)</f>
        <v/>
      </c>
      <c r="R87" s="393">
        <f>IF(AQ87=301,"",AQ87)</f>
        <v>0</v>
      </c>
      <c r="S87" s="393" t="str">
        <f>IF(AR87=0,"",AR87)</f>
        <v/>
      </c>
      <c r="T87" s="393">
        <f>IF(AS87=301,"",AS87)</f>
        <v>0</v>
      </c>
      <c r="U87" s="393" t="str">
        <f>IF(AT87=0,"",AT87)</f>
        <v/>
      </c>
      <c r="V87" s="404"/>
      <c r="W87" s="404"/>
      <c r="AA87" s="74" t="s">
        <v>3</v>
      </c>
      <c r="AB87" s="75"/>
      <c r="AC87" s="422">
        <f>ABS(INDEX(AC:AC,MATCH(AC82,$AA:$AA,0)+11)+INDEX(AC:AC,MATCH(AC82,$AA:$AA,0)+12)+INDEX(AC:AC,MATCH(AC82,$AA:$AA,0)+13))</f>
        <v>0</v>
      </c>
      <c r="AD87" s="423"/>
      <c r="AE87" s="422">
        <f>ABS(INDEX(AE:AE,MATCH(AE82,$AA:$AA,0)+11)+INDEX(AE:AE,MATCH(AE82,$AA:$AA,0)+12)+INDEX(AE:AE,MATCH(AE82,$AA:$AA,0)+13))</f>
        <v>0</v>
      </c>
      <c r="AF87" s="423"/>
      <c r="AG87" s="422">
        <f>ABS(INDEX(AG:AG,MATCH(AG82,$AA:$AA,0)+11)+INDEX(AG:AG,MATCH(AG82,$AA:$AA,0)+12)+INDEX(AG:AG,MATCH(AG82,$AA:$AA,0)+13))</f>
        <v>0</v>
      </c>
      <c r="AH87" s="423"/>
      <c r="AI87" s="422">
        <f>ABS(INDEX(AI:AI,MATCH(AI82,$AA:$AA,0)+11)+INDEX(AI:AI,MATCH(AI82,$AA:$AA,0)+12)+INDEX(AI:AI,MATCH(AI82,$AA:$AA,0)+13))</f>
        <v>0</v>
      </c>
      <c r="AJ87" s="423"/>
      <c r="AK87" s="422">
        <f>ABS(INDEX(AK:AK,MATCH(AK82,$AA:$AA,0)+11)+INDEX(AK:AK,MATCH(AK82,$AA:$AA,0)+12)+INDEX(AK:AK,MATCH(AK82,$AA:$AA,0)+13))</f>
        <v>0</v>
      </c>
      <c r="AL87" s="423"/>
      <c r="AM87" s="422">
        <f>ABS(INDEX(AM:AM,MATCH(AM82,$AA:$AA,0)+11)+INDEX(AM:AM,MATCH(AM82,$AA:$AA,0)+12)+INDEX(AM:AM,MATCH(AM82,$AA:$AA,0)+13))</f>
        <v>0</v>
      </c>
      <c r="AN87" s="423"/>
      <c r="AO87" s="422">
        <f>ABS(INDEX(AO:AO,MATCH(AO82,$AA:$AA,0)+11)+INDEX(AO:AO,MATCH(AO82,$AA:$AA,0)+12)+INDEX(AO:AO,MATCH(AO82,$AA:$AA,0)+13))</f>
        <v>0</v>
      </c>
      <c r="AP87" s="423"/>
      <c r="AQ87" s="422">
        <f>ABS(INDEX(AQ:AQ,MATCH(AQ82,$AA:$AA,0)+11)+INDEX(AQ:AQ,MATCH(AQ82,$AA:$AA,0)+12)+INDEX(AQ:AQ,MATCH(AQ82,$AA:$AA,0)+13))</f>
        <v>0</v>
      </c>
      <c r="AR87" s="423"/>
      <c r="AS87" s="422">
        <f>ABS(INDEX(AS:AS,MATCH(AS82,$AA:$AA,0)+11)+INDEX(AS:AS,MATCH(AS82,$AA:$AA,0)+12)+INDEX(AS:AS,MATCH(AS82,$AA:$AA,0)+13))</f>
        <v>0</v>
      </c>
      <c r="AT87" s="423"/>
      <c r="AU87" s="1"/>
      <c r="AV87" s="1"/>
      <c r="AW87" s="83"/>
      <c r="AX87" s="84"/>
      <c r="BA87" s="149"/>
      <c r="BB87" s="150"/>
      <c r="BC87" s="151"/>
      <c r="BQ87" s="153"/>
      <c r="BR87" s="151"/>
      <c r="BV87" s="151"/>
      <c r="BZ87" s="151"/>
    </row>
    <row r="88" spans="1:78" ht="15.9" customHeight="1" x14ac:dyDescent="0.25">
      <c r="B88" s="391" t="str">
        <f t="shared" si="103"/>
        <v>Spieler 4</v>
      </c>
      <c r="C88" s="392" t="str">
        <f t="shared" si="103"/>
        <v/>
      </c>
      <c r="D88" s="393">
        <f>IF(AC88=301,"",AC88)</f>
        <v>0</v>
      </c>
      <c r="E88" s="393" t="str">
        <f>IF(AD88=0,"",AD88)</f>
        <v/>
      </c>
      <c r="F88" s="393">
        <f>IF(AE88=301,"",AE88)</f>
        <v>0</v>
      </c>
      <c r="G88" s="393" t="str">
        <f>IF(AF88=0,"",AF88)</f>
        <v/>
      </c>
      <c r="H88" s="393">
        <f>IF(AG88=301,"",AG88)</f>
        <v>0</v>
      </c>
      <c r="I88" s="393" t="str">
        <f>IF(AH88=0,"",AH88)</f>
        <v/>
      </c>
      <c r="J88" s="393">
        <f>IF(AI88=301,"",AI88)</f>
        <v>0</v>
      </c>
      <c r="K88" s="393" t="str">
        <f>IF(AJ88=0,"",AJ88)</f>
        <v/>
      </c>
      <c r="L88" s="393">
        <f>IF(AK88=301,"",AK88)</f>
        <v>0</v>
      </c>
      <c r="M88" s="393" t="str">
        <f>IF(AL88=0,"",AL88)</f>
        <v/>
      </c>
      <c r="N88" s="393">
        <f>IF(AM88=301,"",AM88)</f>
        <v>0</v>
      </c>
      <c r="O88" s="393" t="str">
        <f>IF(AN88=0,"",AN88)</f>
        <v/>
      </c>
      <c r="P88" s="393">
        <f>IF(AO88=301,"",AO88)</f>
        <v>0</v>
      </c>
      <c r="Q88" s="393" t="str">
        <f>IF(AP88=0,"",AP88)</f>
        <v/>
      </c>
      <c r="R88" s="393">
        <f>IF(AQ88=301,"",AQ88)</f>
        <v>0</v>
      </c>
      <c r="S88" s="393" t="str">
        <f>IF(AR88=0,"",AR88)</f>
        <v/>
      </c>
      <c r="T88" s="393">
        <f>IF(AS88=301,"",AS88)</f>
        <v>0</v>
      </c>
      <c r="U88" s="393" t="str">
        <f>IF(AT88=0,"",AT88)</f>
        <v/>
      </c>
      <c r="V88" s="404"/>
      <c r="W88" s="404"/>
      <c r="AA88" s="74" t="s">
        <v>11</v>
      </c>
      <c r="AB88" s="75"/>
      <c r="AC88" s="422">
        <f>ABS(INDEX(AC:AC,MATCH(AC82,$AA:$AA,0)+14)+INDEX(AC:AC,MATCH(AC82,$AA:$AA,0)+15)+INDEX(AC:AC,MATCH(AC82,$AA:$AA,0)+16))</f>
        <v>0</v>
      </c>
      <c r="AD88" s="423"/>
      <c r="AE88" s="422">
        <f>ABS(INDEX(AE:AE,MATCH(AE82,$AA:$AA,0)+14)+INDEX(AE:AE,MATCH(AE82,$AA:$AA,0)+15)+INDEX(AE:AE,MATCH(AE82,$AA:$AA,0)+16))</f>
        <v>0</v>
      </c>
      <c r="AF88" s="423"/>
      <c r="AG88" s="422">
        <f>ABS(INDEX(AG:AG,MATCH(AG82,$AA:$AA,0)+14)+INDEX(AG:AG,MATCH(AG82,$AA:$AA,0)+15)+INDEX(AG:AG,MATCH(AG82,$AA:$AA,0)+16))</f>
        <v>0</v>
      </c>
      <c r="AH88" s="423"/>
      <c r="AI88" s="422">
        <f>ABS(INDEX(AI:AI,MATCH(AI82,$AA:$AA,0)+14)+INDEX(AI:AI,MATCH(AI82,$AA:$AA,0)+15)+INDEX(AI:AI,MATCH(AI82,$AA:$AA,0)+16))</f>
        <v>0</v>
      </c>
      <c r="AJ88" s="423"/>
      <c r="AK88" s="422">
        <f>ABS(INDEX(AK:AK,MATCH(AK82,$AA:$AA,0)+14)+INDEX(AK:AK,MATCH(AK82,$AA:$AA,0)+15)+INDEX(AK:AK,MATCH(AK82,$AA:$AA,0)+16))</f>
        <v>0</v>
      </c>
      <c r="AL88" s="423"/>
      <c r="AM88" s="422">
        <f>ABS(INDEX(AM:AM,MATCH(AM82,$AA:$AA,0)+14)+INDEX(AM:AM,MATCH(AM82,$AA:$AA,0)+15)+INDEX(AM:AM,MATCH(AM82,$AA:$AA,0)+16))</f>
        <v>0</v>
      </c>
      <c r="AN88" s="423"/>
      <c r="AO88" s="422">
        <f>ABS(INDEX(AO:AO,MATCH(AO82,$AA:$AA,0)+14)+INDEX(AO:AO,MATCH(AO82,$AA:$AA,0)+15)+INDEX(AO:AO,MATCH(AO82,$AA:$AA,0)+16))</f>
        <v>0</v>
      </c>
      <c r="AP88" s="423"/>
      <c r="AQ88" s="422">
        <f>ABS(INDEX(AQ:AQ,MATCH(AQ82,$AA:$AA,0)+14)+INDEX(AQ:AQ,MATCH(AQ82,$AA:$AA,0)+15)+INDEX(AQ:AQ,MATCH(AQ82,$AA:$AA,0)+16))</f>
        <v>0</v>
      </c>
      <c r="AR88" s="423"/>
      <c r="AS88" s="422">
        <f>ABS(INDEX(AS:AS,MATCH(AS82,$AA:$AA,0)+14)+INDEX(AS:AS,MATCH(AS82,$AA:$AA,0)+15)+INDEX(AS:AS,MATCH(AS82,$AA:$AA,0)+16))</f>
        <v>0</v>
      </c>
      <c r="AT88" s="423"/>
      <c r="AU88" s="1"/>
      <c r="AV88" s="1"/>
      <c r="AW88" s="83"/>
      <c r="AX88" s="84"/>
      <c r="BA88" s="149"/>
      <c r="BB88" s="150"/>
      <c r="BC88" s="151"/>
      <c r="BQ88" s="153"/>
      <c r="BR88" s="151"/>
      <c r="BV88" s="151"/>
      <c r="BZ88" s="151"/>
    </row>
    <row r="89" spans="1:78" ht="15.9" customHeight="1" x14ac:dyDescent="0.25">
      <c r="B89" s="388" t="str">
        <f t="shared" si="103"/>
        <v>Gesamt</v>
      </c>
      <c r="C89" s="389" t="str">
        <f t="shared" si="103"/>
        <v/>
      </c>
      <c r="D89" s="394">
        <f>IF(AC89=1505,"",AC89)</f>
        <v>0</v>
      </c>
      <c r="E89" s="394" t="str">
        <f>IF(AD89=0,"",AD89)</f>
        <v/>
      </c>
      <c r="F89" s="394">
        <f>IF(AE89=1505,"",AE89)</f>
        <v>0</v>
      </c>
      <c r="G89" s="394" t="str">
        <f>IF(AF89=0,"",AF89)</f>
        <v/>
      </c>
      <c r="H89" s="394">
        <f>IF(AG89=1505,"",AG89)</f>
        <v>0</v>
      </c>
      <c r="I89" s="394" t="str">
        <f>IF(AH89=0,"",AH89)</f>
        <v/>
      </c>
      <c r="J89" s="394">
        <f>IF(AI89=1505,"",AI89)</f>
        <v>0</v>
      </c>
      <c r="K89" s="394" t="str">
        <f>IF(AJ89=0,"",AJ89)</f>
        <v/>
      </c>
      <c r="L89" s="394">
        <f>IF(AK89=1505,"",AK89)</f>
        <v>0</v>
      </c>
      <c r="M89" s="394" t="str">
        <f>IF(AL89=0,"",AL89)</f>
        <v/>
      </c>
      <c r="N89" s="394">
        <f>IF(AM89=1505,"",AM89)</f>
        <v>0</v>
      </c>
      <c r="O89" s="394" t="str">
        <f>IF(AN89=0,"",AN89)</f>
        <v/>
      </c>
      <c r="P89" s="394">
        <f>IF(AO89=1505,"",AO89)</f>
        <v>0</v>
      </c>
      <c r="Q89" s="394" t="str">
        <f>IF(AP89=0,"",AP89)</f>
        <v/>
      </c>
      <c r="R89" s="394">
        <f>IF(AQ89=1505,"",AQ89)</f>
        <v>0</v>
      </c>
      <c r="S89" s="394" t="str">
        <f>IF(AR89=0,"",AR89)</f>
        <v/>
      </c>
      <c r="T89" s="394">
        <f>IF(AS89=1505,"",AS89)</f>
        <v>0</v>
      </c>
      <c r="U89" s="394" t="str">
        <f>IF(AT89=0,"",AT89)</f>
        <v/>
      </c>
      <c r="V89" s="290"/>
      <c r="W89" s="290"/>
      <c r="AA89" s="76" t="s">
        <v>960</v>
      </c>
      <c r="AB89" s="77"/>
      <c r="AC89" s="388">
        <f>SUM(AC85:AC88)</f>
        <v>0</v>
      </c>
      <c r="AD89" s="389"/>
      <c r="AE89" s="388">
        <f>SUM(AE85:AE88)</f>
        <v>0</v>
      </c>
      <c r="AF89" s="389"/>
      <c r="AG89" s="388">
        <f>SUM(AG85:AG88)</f>
        <v>0</v>
      </c>
      <c r="AH89" s="389"/>
      <c r="AI89" s="388">
        <f>SUM(AI85:AI88)</f>
        <v>0</v>
      </c>
      <c r="AJ89" s="389"/>
      <c r="AK89" s="388">
        <f>SUM(AK85:AK88)</f>
        <v>0</v>
      </c>
      <c r="AL89" s="389"/>
      <c r="AM89" s="388">
        <f>SUM(AM85:AM88)</f>
        <v>0</v>
      </c>
      <c r="AN89" s="389"/>
      <c r="AO89" s="388">
        <f>SUM(AO85:AO88)</f>
        <v>0</v>
      </c>
      <c r="AP89" s="389"/>
      <c r="AQ89" s="388">
        <f>SUM(AQ85:AQ88)</f>
        <v>0</v>
      </c>
      <c r="AR89" s="389"/>
      <c r="AS89" s="388">
        <f>SUM(AS85:AS88)</f>
        <v>0</v>
      </c>
      <c r="AT89" s="389"/>
      <c r="AU89" s="69"/>
      <c r="AV89" s="69"/>
      <c r="AW89" s="83"/>
      <c r="AX89" s="84"/>
      <c r="BA89" s="149"/>
      <c r="BB89" s="150"/>
      <c r="BC89" s="151"/>
      <c r="BQ89" s="153"/>
      <c r="BR89" s="151"/>
      <c r="BV89" s="151"/>
      <c r="BZ89" s="151"/>
    </row>
    <row r="90" spans="1:78" ht="10.5" customHeight="1" x14ac:dyDescent="0.25">
      <c r="B90" s="78"/>
      <c r="C90" s="6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AA90" s="78"/>
      <c r="AB90" s="69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83"/>
      <c r="AX90" s="84"/>
      <c r="BA90" s="149"/>
      <c r="BB90" s="150"/>
      <c r="BC90" s="151"/>
      <c r="BQ90" s="153"/>
      <c r="BR90" s="151"/>
      <c r="BV90" s="151"/>
      <c r="BZ90" s="151"/>
    </row>
    <row r="91" spans="1:78" ht="21" customHeight="1" x14ac:dyDescent="0.4">
      <c r="B91" s="28" t="str">
        <f>AA91</f>
        <v>Team-Nr.</v>
      </c>
      <c r="C91" s="29"/>
      <c r="D91" s="28" t="str">
        <f>AC91</f>
        <v>Liga:</v>
      </c>
      <c r="E91" s="31"/>
      <c r="F91" s="390" t="str">
        <f>AE91</f>
        <v>Bayernliga Herren</v>
      </c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2"/>
      <c r="S91" s="33" t="s">
        <v>955</v>
      </c>
      <c r="T91" s="34"/>
      <c r="U91" s="401" t="str">
        <f>AT91</f>
        <v>28.02./01.03.</v>
      </c>
      <c r="V91" s="402"/>
      <c r="W91" s="403"/>
      <c r="X91" s="386"/>
      <c r="Y91" s="387"/>
      <c r="Z91" s="387"/>
      <c r="AA91" s="28" t="s">
        <v>974</v>
      </c>
      <c r="AB91" s="29"/>
      <c r="AC91" s="30" t="s">
        <v>953</v>
      </c>
      <c r="AD91" s="31"/>
      <c r="AE91" s="29" t="str">
        <f>Schlüssel!$C$1</f>
        <v>Bayernliga Herren</v>
      </c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32"/>
      <c r="AR91" s="33" t="s">
        <v>955</v>
      </c>
      <c r="AS91" s="34"/>
      <c r="AT91" s="401" t="str">
        <f>VLOOKUP(AS92,Spielorte!$A$1:$C$6,2)</f>
        <v>28.02./01.03.</v>
      </c>
      <c r="AU91" s="402"/>
      <c r="AV91" s="403"/>
      <c r="AW91" s="83"/>
      <c r="AX91" s="84"/>
      <c r="BA91" s="149" t="s">
        <v>1117</v>
      </c>
      <c r="BB91" s="150" t="s">
        <v>972</v>
      </c>
      <c r="BC91" s="151" t="s">
        <v>991</v>
      </c>
      <c r="BD91" s="152" t="s">
        <v>990</v>
      </c>
      <c r="BE91" s="152" t="s">
        <v>972</v>
      </c>
      <c r="BF91" s="152" t="s">
        <v>992</v>
      </c>
      <c r="BG91" s="152" t="s">
        <v>1028</v>
      </c>
      <c r="BH91" s="152" t="s">
        <v>1118</v>
      </c>
      <c r="BI91" s="152" t="s">
        <v>1119</v>
      </c>
      <c r="BJ91" s="152" t="s">
        <v>1120</v>
      </c>
      <c r="BK91" s="152" t="s">
        <v>1121</v>
      </c>
      <c r="BL91" s="152" t="s">
        <v>1122</v>
      </c>
      <c r="BM91" s="152" t="s">
        <v>1129</v>
      </c>
      <c r="BN91" s="152" t="s">
        <v>1130</v>
      </c>
      <c r="BO91" s="152" t="s">
        <v>1131</v>
      </c>
      <c r="BP91" s="152" t="s">
        <v>1132</v>
      </c>
      <c r="BQ91" s="153" t="s">
        <v>1123</v>
      </c>
      <c r="BR91" s="151" t="s">
        <v>993</v>
      </c>
      <c r="BS91" s="152" t="s">
        <v>1124</v>
      </c>
      <c r="BT91" s="152" t="s">
        <v>1125</v>
      </c>
      <c r="BU91" s="152" t="s">
        <v>991</v>
      </c>
      <c r="BV91" s="151" t="s">
        <v>993</v>
      </c>
      <c r="BW91" s="153" t="s">
        <v>1126</v>
      </c>
      <c r="BX91" s="152" t="s">
        <v>1127</v>
      </c>
      <c r="BY91" s="152" t="s">
        <v>1128</v>
      </c>
      <c r="BZ91" s="151" t="s">
        <v>993</v>
      </c>
    </row>
    <row r="92" spans="1:78" ht="17.25" customHeight="1" thickBot="1" x14ac:dyDescent="0.45">
      <c r="B92" s="37">
        <f>AA92</f>
        <v>4</v>
      </c>
      <c r="D92" s="30" t="s">
        <v>954</v>
      </c>
      <c r="E92" s="38"/>
      <c r="F92" s="400" t="str">
        <f>AE92</f>
        <v>Schweinfurt Extreme Bowlingarena</v>
      </c>
      <c r="G92" s="400"/>
      <c r="H92" s="400"/>
      <c r="I92" s="400"/>
      <c r="J92" s="400"/>
      <c r="K92" s="400"/>
      <c r="L92" s="400"/>
      <c r="M92" s="400"/>
      <c r="N92" s="400"/>
      <c r="O92" s="400"/>
      <c r="P92" s="39"/>
      <c r="Q92" s="39"/>
      <c r="S92" s="33" t="s">
        <v>952</v>
      </c>
      <c r="T92" s="40">
        <f>AS92</f>
        <v>5</v>
      </c>
      <c r="U92" s="34"/>
      <c r="V92" s="34"/>
      <c r="Z92" s="36"/>
      <c r="AA92" s="37">
        <v>4</v>
      </c>
      <c r="AC92" s="30" t="s">
        <v>954</v>
      </c>
      <c r="AD92" s="38"/>
      <c r="AE92" s="85" t="str">
        <f>VLOOKUP(AS92,Spielorte!$A$1:$C$6,3)</f>
        <v>Schweinfurt Extreme Bowlingarena</v>
      </c>
      <c r="AF92" s="85"/>
      <c r="AG92" s="85"/>
      <c r="AH92" s="85"/>
      <c r="AI92" s="85"/>
      <c r="AJ92" s="85"/>
      <c r="AK92" s="85"/>
      <c r="AL92" s="85"/>
      <c r="AM92" s="85"/>
      <c r="AN92" s="85"/>
      <c r="AO92" s="39"/>
      <c r="AP92" s="39"/>
      <c r="AR92" s="33" t="s">
        <v>952</v>
      </c>
      <c r="AS92" s="40">
        <v>5</v>
      </c>
      <c r="AT92" s="34"/>
      <c r="AU92" s="34"/>
      <c r="AW92" s="83"/>
      <c r="AX92" s="84"/>
      <c r="BA92" s="149"/>
      <c r="BB92" s="150"/>
      <c r="BC92" s="151"/>
      <c r="BQ92" s="153"/>
      <c r="BR92" s="151"/>
      <c r="BV92" s="151"/>
      <c r="BW92" s="153"/>
      <c r="BZ92" s="151"/>
    </row>
    <row r="93" spans="1:78" ht="15.75" customHeight="1" thickBot="1" x14ac:dyDescent="0.3">
      <c r="B93" s="41" t="str">
        <f>VLOOKUP(B92,Schlüssel!$A$5:$B$14,2)</f>
        <v>SG Rottendorf 1</v>
      </c>
      <c r="C93" s="42"/>
      <c r="D93" s="43"/>
      <c r="E93" s="44"/>
      <c r="F93" s="45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AA93" s="41" t="str">
        <f>VLOOKUP(AA92,Schlüssel!$A$5:$B$14,2)</f>
        <v>SG Rottendorf 1</v>
      </c>
      <c r="AB93" s="42"/>
      <c r="AC93" s="43"/>
      <c r="AD93" s="44"/>
      <c r="AE93" s="45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W93" s="83"/>
      <c r="AX93" s="84"/>
      <c r="BA93" s="149"/>
      <c r="BB93" s="150"/>
      <c r="BC93" s="151"/>
      <c r="BQ93" s="153"/>
      <c r="BR93" s="151"/>
      <c r="BV93" s="151"/>
      <c r="BW93" s="153"/>
      <c r="BZ93" s="151"/>
    </row>
    <row r="94" spans="1:78" ht="13.8" thickBot="1" x14ac:dyDescent="0.3">
      <c r="A94" s="4"/>
      <c r="B94" s="28"/>
      <c r="C94" s="47"/>
      <c r="D94" s="48" t="s">
        <v>10</v>
      </c>
      <c r="E94" s="28">
        <f>VLOOKUP($B$2,Schlüssel!$A$5:$DZ$14,13)</f>
        <v>7</v>
      </c>
      <c r="F94" s="49" t="s">
        <v>10</v>
      </c>
      <c r="G94" s="28">
        <f>VLOOKUP($B$2,Schlüssel!$A$5:$DZ$14,14)</f>
        <v>6</v>
      </c>
      <c r="H94" s="49" t="s">
        <v>10</v>
      </c>
      <c r="I94" s="28">
        <f>VLOOKUP($B$2,Schlüssel!$A$5:$DZ$14,15)</f>
        <v>9</v>
      </c>
      <c r="J94" s="49" t="s">
        <v>10</v>
      </c>
      <c r="K94" s="28">
        <f>VLOOKUP($B$2,Schlüssel!$A$5:$DZ$14,16)</f>
        <v>11</v>
      </c>
      <c r="L94" s="49" t="s">
        <v>10</v>
      </c>
      <c r="M94" s="28">
        <f>VLOOKUP($B$2,Schlüssel!$A$5:$DZ$14,17)</f>
        <v>3</v>
      </c>
      <c r="N94" s="49" t="s">
        <v>10</v>
      </c>
      <c r="O94" s="28">
        <f>VLOOKUP($B$2,Schlüssel!$A$5:$DZ$14,18)</f>
        <v>5</v>
      </c>
      <c r="P94" s="49" t="s">
        <v>10</v>
      </c>
      <c r="Q94" s="28">
        <f>VLOOKUP($B$2,Schlüssel!$A$5:$DZ$14,19)</f>
        <v>12</v>
      </c>
      <c r="R94" s="49" t="s">
        <v>10</v>
      </c>
      <c r="S94" s="28">
        <f>VLOOKUP($B$2,Schlüssel!$A$5:$DZ$14,20)</f>
        <v>10</v>
      </c>
      <c r="T94" s="49" t="s">
        <v>10</v>
      </c>
      <c r="U94" s="28">
        <f>VLOOKUP($B$2,Schlüssel!$A$5:$DZ$14,21)</f>
        <v>4</v>
      </c>
      <c r="Z94" s="2"/>
      <c r="AA94" s="28"/>
      <c r="AB94" s="47"/>
      <c r="AC94" s="48" t="s">
        <v>10</v>
      </c>
      <c r="AD94" s="28">
        <f>VLOOKUP(AA92,Schlüssel!$A$5:$DZ$14,93)</f>
        <v>15</v>
      </c>
      <c r="AE94" s="49" t="s">
        <v>10</v>
      </c>
      <c r="AF94" s="28">
        <f>VLOOKUP(AA92,Schlüssel!$A$5:$DZ$14,94)</f>
        <v>13</v>
      </c>
      <c r="AG94" s="49" t="s">
        <v>10</v>
      </c>
      <c r="AH94" s="28">
        <f>VLOOKUP(AA92,Schlüssel!$A$5:$DZ$14,95)</f>
        <v>19</v>
      </c>
      <c r="AI94" s="49" t="s">
        <v>10</v>
      </c>
      <c r="AJ94" s="28">
        <f>VLOOKUP(AA92,Schlüssel!$A$5:$DZ$14,96)</f>
        <v>17</v>
      </c>
      <c r="AK94" s="49" t="s">
        <v>10</v>
      </c>
      <c r="AL94" s="28">
        <f>VLOOKUP(AA92,Schlüssel!$A$5:$DZ$14,97)</f>
        <v>11</v>
      </c>
      <c r="AM94" s="49" t="s">
        <v>10</v>
      </c>
      <c r="AN94" s="28">
        <f>VLOOKUP(AA92,Schlüssel!$A$5:$DZ$14,98)</f>
        <v>16</v>
      </c>
      <c r="AO94" s="49" t="s">
        <v>10</v>
      </c>
      <c r="AP94" s="28">
        <f>VLOOKUP(AA92,Schlüssel!$A$5:$DZ$14,99)</f>
        <v>20</v>
      </c>
      <c r="AQ94" s="49" t="s">
        <v>10</v>
      </c>
      <c r="AR94" s="28">
        <f>VLOOKUP(AA92,Schlüssel!$A$5:$DZ$14,100)</f>
        <v>12</v>
      </c>
      <c r="AS94" s="49" t="s">
        <v>10</v>
      </c>
      <c r="AT94" s="28">
        <f>VLOOKUP(AA92,Schlüssel!$A$5:$DZ$14,101)</f>
        <v>18</v>
      </c>
      <c r="AW94" s="83"/>
      <c r="AX94" s="84"/>
      <c r="BA94" s="149"/>
      <c r="BB94" s="150"/>
      <c r="BC94" s="151"/>
      <c r="BQ94" s="153"/>
      <c r="BR94" s="151"/>
      <c r="BV94" s="151"/>
      <c r="BW94" s="153"/>
      <c r="BZ94" s="151"/>
    </row>
    <row r="95" spans="1:78" ht="20.25" customHeight="1" x14ac:dyDescent="0.25">
      <c r="B95" s="50" t="s">
        <v>1</v>
      </c>
      <c r="C95" s="51"/>
      <c r="D95" s="388" t="s">
        <v>961</v>
      </c>
      <c r="E95" s="389"/>
      <c r="F95" s="388" t="s">
        <v>962</v>
      </c>
      <c r="G95" s="389"/>
      <c r="H95" s="388" t="s">
        <v>963</v>
      </c>
      <c r="I95" s="389"/>
      <c r="J95" s="388" t="s">
        <v>964</v>
      </c>
      <c r="K95" s="389"/>
      <c r="L95" s="388" t="s">
        <v>965</v>
      </c>
      <c r="M95" s="389"/>
      <c r="N95" s="388" t="s">
        <v>966</v>
      </c>
      <c r="O95" s="389"/>
      <c r="P95" s="388" t="s">
        <v>967</v>
      </c>
      <c r="Q95" s="389"/>
      <c r="R95" s="388" t="s">
        <v>968</v>
      </c>
      <c r="S95" s="389"/>
      <c r="T95" s="388" t="s">
        <v>969</v>
      </c>
      <c r="U95" s="389"/>
      <c r="V95" s="416" t="s">
        <v>960</v>
      </c>
      <c r="W95" s="417"/>
      <c r="AA95" s="50" t="s">
        <v>1</v>
      </c>
      <c r="AB95" s="51"/>
      <c r="AC95" s="76" t="s">
        <v>961</v>
      </c>
      <c r="AD95" s="77"/>
      <c r="AE95" s="76" t="s">
        <v>962</v>
      </c>
      <c r="AF95" s="77"/>
      <c r="AG95" s="76" t="s">
        <v>963</v>
      </c>
      <c r="AH95" s="77"/>
      <c r="AI95" s="76" t="s">
        <v>964</v>
      </c>
      <c r="AJ95" s="77"/>
      <c r="AK95" s="76" t="s">
        <v>965</v>
      </c>
      <c r="AL95" s="77"/>
      <c r="AM95" s="76" t="s">
        <v>966</v>
      </c>
      <c r="AN95" s="77"/>
      <c r="AO95" s="76" t="s">
        <v>967</v>
      </c>
      <c r="AP95" s="77"/>
      <c r="AQ95" s="76" t="s">
        <v>968</v>
      </c>
      <c r="AR95" s="77"/>
      <c r="AS95" s="76" t="s">
        <v>969</v>
      </c>
      <c r="AT95" s="86"/>
      <c r="AU95" s="87" t="s">
        <v>960</v>
      </c>
      <c r="AV95" s="88"/>
      <c r="AW95" s="83"/>
      <c r="AX95" s="84"/>
      <c r="BA95" s="149"/>
      <c r="BB95" s="150"/>
      <c r="BC95" s="151"/>
      <c r="BQ95" s="153"/>
      <c r="BR95" s="151"/>
      <c r="BV95" s="151"/>
      <c r="BZ95" s="151"/>
    </row>
    <row r="96" spans="1:78" ht="15" customHeight="1" thickBot="1" x14ac:dyDescent="0.3">
      <c r="B96" s="52" t="s">
        <v>970</v>
      </c>
      <c r="C96" s="53" t="s">
        <v>971</v>
      </c>
      <c r="D96" s="54" t="s">
        <v>972</v>
      </c>
      <c r="E96" s="54" t="s">
        <v>973</v>
      </c>
      <c r="F96" s="54" t="s">
        <v>972</v>
      </c>
      <c r="G96" s="54" t="s">
        <v>973</v>
      </c>
      <c r="H96" s="54" t="s">
        <v>972</v>
      </c>
      <c r="I96" s="54" t="s">
        <v>973</v>
      </c>
      <c r="J96" s="54" t="s">
        <v>972</v>
      </c>
      <c r="K96" s="54" t="s">
        <v>973</v>
      </c>
      <c r="L96" s="54" t="s">
        <v>972</v>
      </c>
      <c r="M96" s="54" t="s">
        <v>973</v>
      </c>
      <c r="N96" s="54" t="s">
        <v>972</v>
      </c>
      <c r="O96" s="54" t="s">
        <v>973</v>
      </c>
      <c r="P96" s="54" t="s">
        <v>972</v>
      </c>
      <c r="Q96" s="54" t="s">
        <v>973</v>
      </c>
      <c r="R96" s="54" t="s">
        <v>972</v>
      </c>
      <c r="S96" s="54" t="s">
        <v>973</v>
      </c>
      <c r="T96" s="54" t="s">
        <v>972</v>
      </c>
      <c r="U96" s="54" t="s">
        <v>973</v>
      </c>
      <c r="V96" s="54" t="s">
        <v>972</v>
      </c>
      <c r="W96" s="55" t="s">
        <v>973</v>
      </c>
      <c r="AA96" s="52" t="s">
        <v>970</v>
      </c>
      <c r="AB96" s="53" t="s">
        <v>971</v>
      </c>
      <c r="AC96" s="54" t="s">
        <v>972</v>
      </c>
      <c r="AD96" s="54" t="s">
        <v>973</v>
      </c>
      <c r="AE96" s="54" t="s">
        <v>972</v>
      </c>
      <c r="AF96" s="54" t="s">
        <v>973</v>
      </c>
      <c r="AG96" s="54" t="s">
        <v>972</v>
      </c>
      <c r="AH96" s="54" t="s">
        <v>973</v>
      </c>
      <c r="AI96" s="54" t="s">
        <v>972</v>
      </c>
      <c r="AJ96" s="54" t="s">
        <v>973</v>
      </c>
      <c r="AK96" s="54" t="s">
        <v>972</v>
      </c>
      <c r="AL96" s="54" t="s">
        <v>973</v>
      </c>
      <c r="AM96" s="54" t="s">
        <v>972</v>
      </c>
      <c r="AN96" s="54" t="s">
        <v>973</v>
      </c>
      <c r="AO96" s="54" t="s">
        <v>972</v>
      </c>
      <c r="AP96" s="54" t="s">
        <v>973</v>
      </c>
      <c r="AQ96" s="54" t="s">
        <v>972</v>
      </c>
      <c r="AR96" s="54" t="s">
        <v>973</v>
      </c>
      <c r="AS96" s="54" t="s">
        <v>972</v>
      </c>
      <c r="AT96" s="89" t="s">
        <v>973</v>
      </c>
      <c r="AU96" s="52" t="s">
        <v>972</v>
      </c>
      <c r="AV96" s="55" t="s">
        <v>973</v>
      </c>
      <c r="AW96" s="83"/>
      <c r="AX96" s="84"/>
      <c r="BA96" s="149"/>
      <c r="BB96" s="150"/>
      <c r="BC96" s="151"/>
      <c r="BQ96" s="153"/>
      <c r="BR96" s="151"/>
      <c r="BV96" s="151"/>
      <c r="BZ96" s="151"/>
    </row>
    <row r="97" spans="1:78" ht="17.100000000000001" customHeight="1" x14ac:dyDescent="0.25">
      <c r="A97" s="413" t="s">
        <v>0</v>
      </c>
      <c r="B97" s="56" t="str">
        <f>IF(AA97=0,"",AA97)</f>
        <v/>
      </c>
      <c r="C97" s="57" t="str">
        <f>IF(AB97=0,"",AB97)</f>
        <v/>
      </c>
      <c r="D97" s="58" t="str">
        <f>IF(AC97=0,"",AC97)</f>
        <v/>
      </c>
      <c r="E97" s="397">
        <f>IF(AD97="","",AD97)</f>
        <v>0</v>
      </c>
      <c r="F97" s="58" t="str">
        <f t="shared" ref="F97:F110" si="104">IF(AE97=0,"",AE97)</f>
        <v/>
      </c>
      <c r="G97" s="397">
        <f>IF(AF97="","",AF97)</f>
        <v>0</v>
      </c>
      <c r="H97" s="58" t="str">
        <f t="shared" ref="H97:H110" si="105">IF(AG97=0,"",AG97)</f>
        <v/>
      </c>
      <c r="I97" s="397">
        <f>IF(AH97="","",AH97)</f>
        <v>0</v>
      </c>
      <c r="J97" s="58" t="str">
        <f t="shared" ref="J97:J110" si="106">IF(AI97=0,"",AI97)</f>
        <v/>
      </c>
      <c r="K97" s="397">
        <f>IF(AJ97="","",AJ97)</f>
        <v>0</v>
      </c>
      <c r="L97" s="58" t="str">
        <f t="shared" ref="L97:L110" si="107">IF(AK97=0,"",AK97)</f>
        <v/>
      </c>
      <c r="M97" s="397">
        <f>IF(AL97="","",AL97)</f>
        <v>0</v>
      </c>
      <c r="N97" s="58" t="str">
        <f>IF(AM97=0,"",AM97)</f>
        <v/>
      </c>
      <c r="O97" s="397">
        <f>IF(AN97="","",AN97)</f>
        <v>0</v>
      </c>
      <c r="P97" s="58" t="str">
        <f t="shared" ref="P97:P110" si="108">IF(AO97=0,"",AO97)</f>
        <v/>
      </c>
      <c r="Q97" s="397">
        <f>IF(AP97="","",AP97)</f>
        <v>0</v>
      </c>
      <c r="R97" s="58" t="str">
        <f t="shared" ref="R97:R110" si="109">IF(AQ97=0,"",AQ97)</f>
        <v/>
      </c>
      <c r="S97" s="397">
        <f>IF(AR97="","",AR97)</f>
        <v>0</v>
      </c>
      <c r="T97" s="58" t="str">
        <f t="shared" ref="T97:T110" si="110">IF(AS97=0,"",AS97)</f>
        <v/>
      </c>
      <c r="U97" s="397">
        <f>IF(AT97="","",AT97)</f>
        <v>0</v>
      </c>
      <c r="V97" s="58" t="str">
        <f t="shared" ref="V97:V110" si="111">IF(AU97=0,"",AU97)</f>
        <v/>
      </c>
      <c r="W97" s="397">
        <f>IF(AV97="","",AV97)</f>
        <v>0</v>
      </c>
      <c r="Z97" s="405" t="s">
        <v>0</v>
      </c>
      <c r="AA97" s="272" t="str">
        <f>IF(AB97=0,"",_xlfn.CONCAT(VLOOKUP(AB97,Starter!A:C,2,0)))</f>
        <v/>
      </c>
      <c r="AB97" s="81"/>
      <c r="AC97" s="129"/>
      <c r="AD97" s="163">
        <f>IF(SUM(AC97:AC99)+AC115=0,0,IF(SUM(ABS(AC97),ABS(AC98),ABS(AC99))=AC115,0.5,IF(SUM(ABS(AC97),ABS(AC98),ABS(AC99))&gt;AC115,1,0)))</f>
        <v>0</v>
      </c>
      <c r="AE97" s="132"/>
      <c r="AF97" s="91">
        <f>IF(SUM(AE97:AE99)+AE115=0,0,IF(SUM(ABS(AE97),ABS(AE98),ABS(AE99))=AE115,0.5,IF(SUM(ABS(AE97),ABS(AE98),ABS(AE99))&gt;AE115,1,0)))</f>
        <v>0</v>
      </c>
      <c r="AG97" s="129"/>
      <c r="AH97" s="91">
        <f>IF(SUM(AG97:AG99)+AG115=0,0,IF(SUM(ABS(AG97),ABS(AG98),ABS(AG99))=AG115,0.5,IF(SUM(ABS(AG97),ABS(AG98),ABS(AG99))&gt;AG115,1,0)))</f>
        <v>0</v>
      </c>
      <c r="AI97" s="129"/>
      <c r="AJ97" s="91">
        <f>IF(SUM(AI97:AI99)+AI115=0,0,IF(SUM(ABS(AI97),ABS(AI98),ABS(AI99))=AI115,0.5,IF(SUM(ABS(AI97),ABS(AI98),ABS(AI99))&gt;AI115,1,0)))</f>
        <v>0</v>
      </c>
      <c r="AK97" s="129"/>
      <c r="AL97" s="91">
        <f>IF(SUM(AK97:AK99)+AK115=0,0,IF(SUM(ABS(AK97),ABS(AK98),ABS(AK99))=AK115,0.5,IF(SUM(ABS(AK97),ABS(AK98),ABS(AK99))&gt;AK115,1,0)))</f>
        <v>0</v>
      </c>
      <c r="AM97" s="129"/>
      <c r="AN97" s="91">
        <f>IF(SUM(AM97:AM99)+AM115=0,0,IF(SUM(ABS(AM97),ABS(AM98),ABS(AM99))=AM115,0.5,IF(SUM(ABS(AM97),ABS(AM98),ABS(AM99))&gt;AM115,1,0)))</f>
        <v>0</v>
      </c>
      <c r="AO97" s="129"/>
      <c r="AP97" s="91">
        <f>IF(SUM(AO97:AO99)+AO115=0,0,IF(SUM(ABS(AO97),ABS(AO98),ABS(AO99))=AO115,0.5,IF(SUM(ABS(AO97),ABS(AO98),ABS(AO99))&gt;AO115,1,0)))</f>
        <v>0</v>
      </c>
      <c r="AQ97" s="129"/>
      <c r="AR97" s="91">
        <f>IF(SUM(AQ97:AQ99)+AQ115=0,0,IF(SUM(ABS(AQ97),ABS(AQ98),ABS(AQ99))=AQ115,0.5,IF(SUM(ABS(AQ97),ABS(AQ98),ABS(AQ99))&gt;AQ115,1,0)))</f>
        <v>0</v>
      </c>
      <c r="AS97" s="129"/>
      <c r="AT97" s="91">
        <f>IF(SUM(AS97:AS99)+AS115=0,0,IF(SUM(ABS(AS97),ABS(AS98),ABS(AS99))=AS115,0.5,IF(SUM(ABS(AS97),ABS(AS98),ABS(AS99))&gt;AS115,1,0)))</f>
        <v>0</v>
      </c>
      <c r="AU97" s="92">
        <f t="shared" ref="AU97:AU108" si="112">ABS(SUM(AC97:AC97))+ABS(SUM(AE97:AE97))+ABS(SUM(AG97:AG97))+ABS(SUM(AI97:AI97))+ABS(SUM(AK97:AK97))+ABS(SUM(AM97:AM97))+ABS(SUM(AO97:AO97))+ABS(SUM(AQ97:AQ97))+ABS(SUM(AS97:AS97))</f>
        <v>0</v>
      </c>
      <c r="AV97" s="93">
        <f>SUM(AD97+AF97+AH97+AJ97+AL97+AN97+AP97+AR97+AT97)</f>
        <v>0</v>
      </c>
      <c r="AW97" s="83"/>
      <c r="AX97" s="84"/>
      <c r="AZ97" s="47"/>
      <c r="BA97" s="149"/>
      <c r="BB97" s="150"/>
      <c r="BC97" s="151"/>
      <c r="BD97" s="154">
        <f>+AB97</f>
        <v>0</v>
      </c>
      <c r="BE97" s="150">
        <f>+AU97</f>
        <v>0</v>
      </c>
      <c r="BF97" s="152">
        <f>COUNT(BH97:BP97)</f>
        <v>0</v>
      </c>
      <c r="BG97" s="152">
        <f>COUNTIF(BH97:BP97,"&gt;0")</f>
        <v>0</v>
      </c>
      <c r="BH97" s="152" t="str">
        <f t="shared" ref="BH97:BH108" si="113">IF(AC97=0,"",AC97)</f>
        <v/>
      </c>
      <c r="BI97" s="152" t="str">
        <f t="shared" ref="BI97:BI108" si="114">IF(AE97=0,"",AE97)</f>
        <v/>
      </c>
      <c r="BJ97" s="152" t="str">
        <f t="shared" ref="BJ97:BJ108" si="115">IF(AG97=0,"",AG97)</f>
        <v/>
      </c>
      <c r="BK97" s="152" t="str">
        <f t="shared" ref="BK97:BK108" si="116">IF(AI97=0,"",AI97)</f>
        <v/>
      </c>
      <c r="BL97" s="152" t="str">
        <f t="shared" ref="BL97:BL108" si="117">IF(AK97=0,"",AK97)</f>
        <v/>
      </c>
      <c r="BM97" s="152" t="str">
        <f t="shared" ref="BM97:BM108" si="118">IF(AM97=0,"",AM97)</f>
        <v/>
      </c>
      <c r="BN97" s="152" t="str">
        <f t="shared" ref="BN97:BN108" si="119">IF(AO97=0,"",AO97)</f>
        <v/>
      </c>
      <c r="BO97" s="152" t="str">
        <f t="shared" ref="BO97:BO108" si="120">IF(AQ97=0,"",AQ97)</f>
        <v/>
      </c>
      <c r="BP97" s="152" t="str">
        <f t="shared" ref="BP97:BP108" si="121">IF(AS97=0,"",AS97)</f>
        <v/>
      </c>
      <c r="BQ97" s="153"/>
      <c r="BR97" s="151"/>
      <c r="BS97" s="152">
        <f>MAX(BH97:BP97)</f>
        <v>0</v>
      </c>
      <c r="BT97" s="152">
        <f>IF(BS97&lt;MAX(BS:BS),0,BS97+ROW()/1000000000)</f>
        <v>9.6999999999999995E-8</v>
      </c>
      <c r="BU97" s="152" t="str">
        <f>+AA93</f>
        <v>SG Rottendorf 1</v>
      </c>
      <c r="BV97" s="151">
        <f>RANK(BT97,BT:BT)</f>
        <v>84</v>
      </c>
      <c r="BW97" s="152">
        <f>SUMIF(BH97:BP97,"&gt;0")</f>
        <v>0</v>
      </c>
      <c r="BX97" s="152">
        <f>IF(COUNTIF(BH97:BP97,"&gt;0")&lt;Spielorte!$A$23,0,BE97/Spielorte!$A$23)</f>
        <v>0</v>
      </c>
      <c r="BY97" s="152">
        <f>IF(BX97&lt;MAX(BX:BX),0,BX97+ROW()/1000000000)</f>
        <v>9.6999999999999995E-8</v>
      </c>
      <c r="BZ97" s="151">
        <f t="shared" ref="BZ97:BZ108" si="122">IF(BY97=0,0,RANK(BY97,BY:BY))</f>
        <v>84</v>
      </c>
    </row>
    <row r="98" spans="1:78" ht="17.100000000000001" customHeight="1" x14ac:dyDescent="0.25">
      <c r="A98" s="414"/>
      <c r="B98" s="59" t="str">
        <f t="shared" ref="B98:D110" si="123">IF(AA98=0,"",AA98)</f>
        <v/>
      </c>
      <c r="C98" s="60" t="str">
        <f t="shared" si="123"/>
        <v/>
      </c>
      <c r="D98" s="61" t="str">
        <f t="shared" si="123"/>
        <v/>
      </c>
      <c r="E98" s="398"/>
      <c r="F98" s="61" t="str">
        <f t="shared" si="104"/>
        <v/>
      </c>
      <c r="G98" s="398"/>
      <c r="H98" s="61" t="str">
        <f t="shared" si="105"/>
        <v/>
      </c>
      <c r="I98" s="398"/>
      <c r="J98" s="61" t="str">
        <f t="shared" si="106"/>
        <v/>
      </c>
      <c r="K98" s="398"/>
      <c r="L98" s="61" t="str">
        <f t="shared" si="107"/>
        <v/>
      </c>
      <c r="M98" s="398"/>
      <c r="N98" s="61" t="str">
        <f t="shared" ref="N98:N110" si="124">IF(AM98=0,"",AM98)</f>
        <v/>
      </c>
      <c r="O98" s="398"/>
      <c r="P98" s="61" t="str">
        <f t="shared" si="108"/>
        <v/>
      </c>
      <c r="Q98" s="398"/>
      <c r="R98" s="61" t="str">
        <f t="shared" si="109"/>
        <v/>
      </c>
      <c r="S98" s="398"/>
      <c r="T98" s="61" t="str">
        <f t="shared" si="110"/>
        <v/>
      </c>
      <c r="U98" s="398"/>
      <c r="V98" s="61" t="str">
        <f t="shared" si="111"/>
        <v/>
      </c>
      <c r="W98" s="398"/>
      <c r="Z98" s="406"/>
      <c r="AA98" s="90" t="str">
        <f>IF(AB98=0,"",_xlfn.CONCAT(VLOOKUP(AB98,Starter!A:C,2,0)))</f>
        <v/>
      </c>
      <c r="AB98" s="80"/>
      <c r="AC98" s="130"/>
      <c r="AD98" s="94"/>
      <c r="AE98" s="130"/>
      <c r="AF98" s="94"/>
      <c r="AG98" s="130"/>
      <c r="AH98" s="94"/>
      <c r="AI98" s="130"/>
      <c r="AJ98" s="94"/>
      <c r="AK98" s="130"/>
      <c r="AL98" s="94"/>
      <c r="AM98" s="130"/>
      <c r="AN98" s="94"/>
      <c r="AO98" s="130"/>
      <c r="AP98" s="94"/>
      <c r="AQ98" s="130"/>
      <c r="AR98" s="94"/>
      <c r="AS98" s="130"/>
      <c r="AT98" s="94"/>
      <c r="AU98" s="95">
        <f t="shared" si="112"/>
        <v>0</v>
      </c>
      <c r="AV98" s="96"/>
      <c r="AW98" s="83"/>
      <c r="AX98" s="84"/>
      <c r="AZ98" s="47"/>
      <c r="BA98" s="149"/>
      <c r="BB98" s="150"/>
      <c r="BC98" s="151"/>
      <c r="BD98" s="154">
        <f t="shared" ref="BD98:BD108" si="125">+AB98</f>
        <v>0</v>
      </c>
      <c r="BE98" s="150">
        <f t="shared" ref="BE98:BE108" si="126">+AU98</f>
        <v>0</v>
      </c>
      <c r="BF98" s="152">
        <f t="shared" ref="BF98:BF108" si="127">COUNT(BH98:BP98)</f>
        <v>0</v>
      </c>
      <c r="BG98" s="152">
        <f t="shared" ref="BG98:BG108" si="128">COUNTIF(BH98:BP98,"&gt;0")</f>
        <v>0</v>
      </c>
      <c r="BH98" s="152" t="str">
        <f t="shared" si="113"/>
        <v/>
      </c>
      <c r="BI98" s="152" t="str">
        <f t="shared" si="114"/>
        <v/>
      </c>
      <c r="BJ98" s="152" t="str">
        <f t="shared" si="115"/>
        <v/>
      </c>
      <c r="BK98" s="152" t="str">
        <f t="shared" si="116"/>
        <v/>
      </c>
      <c r="BL98" s="152" t="str">
        <f t="shared" si="117"/>
        <v/>
      </c>
      <c r="BM98" s="152" t="str">
        <f t="shared" si="118"/>
        <v/>
      </c>
      <c r="BN98" s="152" t="str">
        <f t="shared" si="119"/>
        <v/>
      </c>
      <c r="BO98" s="152" t="str">
        <f t="shared" si="120"/>
        <v/>
      </c>
      <c r="BP98" s="152" t="str">
        <f t="shared" si="121"/>
        <v/>
      </c>
      <c r="BQ98" s="153"/>
      <c r="BR98" s="151"/>
      <c r="BS98" s="152">
        <f t="shared" ref="BS98:BS108" si="129">MAX(BH98:BP98)</f>
        <v>0</v>
      </c>
      <c r="BT98" s="152">
        <f t="shared" ref="BT98:BT108" si="130">IF(BS98&lt;MAX(BS:BS),0,BS98+ROW()/1000000000)</f>
        <v>9.8000000000000004E-8</v>
      </c>
      <c r="BU98" s="152" t="str">
        <f t="shared" ref="BU98:BU108" si="131">+BU97</f>
        <v>SG Rottendorf 1</v>
      </c>
      <c r="BV98" s="151">
        <f t="shared" ref="BV98:BV108" si="132">RANK(BT98,BT:BT)</f>
        <v>83</v>
      </c>
      <c r="BW98" s="152">
        <f t="shared" ref="BW98:BW108" si="133">SUMIF(BH98:BP98,"&gt;0")</f>
        <v>0</v>
      </c>
      <c r="BX98" s="152">
        <f>IF(COUNTIF(BH98:BP98,"&gt;0")&lt;Spielorte!$A$23,0,BE98/Spielorte!$A$23)</f>
        <v>0</v>
      </c>
      <c r="BY98" s="152">
        <f t="shared" ref="BY98:BY108" si="134">IF(BX98&lt;MAX(BX:BX),0,BX98+ROW()/1000000000)</f>
        <v>9.8000000000000004E-8</v>
      </c>
      <c r="BZ98" s="151">
        <f t="shared" si="122"/>
        <v>83</v>
      </c>
    </row>
    <row r="99" spans="1:78" ht="17.100000000000001" customHeight="1" thickBot="1" x14ac:dyDescent="0.3">
      <c r="A99" s="415"/>
      <c r="B99" s="62" t="str">
        <f t="shared" si="123"/>
        <v/>
      </c>
      <c r="C99" s="63" t="str">
        <f t="shared" si="123"/>
        <v/>
      </c>
      <c r="D99" s="52" t="str">
        <f t="shared" si="123"/>
        <v/>
      </c>
      <c r="E99" s="399"/>
      <c r="F99" s="52" t="str">
        <f t="shared" si="104"/>
        <v/>
      </c>
      <c r="G99" s="399"/>
      <c r="H99" s="52" t="str">
        <f t="shared" si="105"/>
        <v/>
      </c>
      <c r="I99" s="399"/>
      <c r="J99" s="52" t="str">
        <f t="shared" si="106"/>
        <v/>
      </c>
      <c r="K99" s="399"/>
      <c r="L99" s="52" t="str">
        <f t="shared" si="107"/>
        <v/>
      </c>
      <c r="M99" s="399"/>
      <c r="N99" s="52" t="str">
        <f t="shared" si="124"/>
        <v/>
      </c>
      <c r="O99" s="399"/>
      <c r="P99" s="52" t="str">
        <f t="shared" si="108"/>
        <v/>
      </c>
      <c r="Q99" s="399"/>
      <c r="R99" s="52" t="str">
        <f t="shared" si="109"/>
        <v/>
      </c>
      <c r="S99" s="399"/>
      <c r="T99" s="52" t="str">
        <f t="shared" si="110"/>
        <v/>
      </c>
      <c r="U99" s="399"/>
      <c r="V99" s="52" t="str">
        <f t="shared" si="111"/>
        <v/>
      </c>
      <c r="W99" s="399"/>
      <c r="Z99" s="407"/>
      <c r="AA99" s="99" t="str">
        <f>IF(AB99=0,"",_xlfn.CONCAT(VLOOKUP(AB99,Starter!A:C,2,0)))</f>
        <v/>
      </c>
      <c r="AB99" s="82"/>
      <c r="AC99" s="131"/>
      <c r="AD99" s="94"/>
      <c r="AE99" s="131"/>
      <c r="AF99" s="94"/>
      <c r="AG99" s="131"/>
      <c r="AH99" s="94"/>
      <c r="AI99" s="131"/>
      <c r="AJ99" s="94"/>
      <c r="AK99" s="131"/>
      <c r="AL99" s="94"/>
      <c r="AM99" s="131"/>
      <c r="AN99" s="94"/>
      <c r="AO99" s="131"/>
      <c r="AP99" s="94"/>
      <c r="AQ99" s="131"/>
      <c r="AR99" s="94"/>
      <c r="AS99" s="131"/>
      <c r="AT99" s="94"/>
      <c r="AU99" s="97">
        <f t="shared" si="112"/>
        <v>0</v>
      </c>
      <c r="AV99" s="98"/>
      <c r="AW99" s="83"/>
      <c r="AX99" s="84"/>
      <c r="AZ99" s="47"/>
      <c r="BA99" s="149"/>
      <c r="BB99" s="150"/>
      <c r="BC99" s="151"/>
      <c r="BD99" s="154">
        <f t="shared" si="125"/>
        <v>0</v>
      </c>
      <c r="BE99" s="150">
        <f t="shared" si="126"/>
        <v>0</v>
      </c>
      <c r="BF99" s="152">
        <f t="shared" si="127"/>
        <v>0</v>
      </c>
      <c r="BG99" s="152">
        <f t="shared" si="128"/>
        <v>0</v>
      </c>
      <c r="BH99" s="152" t="str">
        <f t="shared" si="113"/>
        <v/>
      </c>
      <c r="BI99" s="152" t="str">
        <f t="shared" si="114"/>
        <v/>
      </c>
      <c r="BJ99" s="152" t="str">
        <f t="shared" si="115"/>
        <v/>
      </c>
      <c r="BK99" s="152" t="str">
        <f t="shared" si="116"/>
        <v/>
      </c>
      <c r="BL99" s="152" t="str">
        <f t="shared" si="117"/>
        <v/>
      </c>
      <c r="BM99" s="152" t="str">
        <f t="shared" si="118"/>
        <v/>
      </c>
      <c r="BN99" s="152" t="str">
        <f t="shared" si="119"/>
        <v/>
      </c>
      <c r="BO99" s="152" t="str">
        <f t="shared" si="120"/>
        <v/>
      </c>
      <c r="BP99" s="152" t="str">
        <f t="shared" si="121"/>
        <v/>
      </c>
      <c r="BQ99" s="153"/>
      <c r="BR99" s="151"/>
      <c r="BS99" s="152">
        <f t="shared" si="129"/>
        <v>0</v>
      </c>
      <c r="BT99" s="152">
        <f t="shared" si="130"/>
        <v>9.9E-8</v>
      </c>
      <c r="BU99" s="152" t="str">
        <f t="shared" si="131"/>
        <v>SG Rottendorf 1</v>
      </c>
      <c r="BV99" s="151">
        <f t="shared" si="132"/>
        <v>82</v>
      </c>
      <c r="BW99" s="152">
        <f t="shared" si="133"/>
        <v>0</v>
      </c>
      <c r="BX99" s="152">
        <f>IF(COUNTIF(BH99:BP99,"&gt;0")&lt;Spielorte!$A$23,0,BE99/Spielorte!$A$23)</f>
        <v>0</v>
      </c>
      <c r="BY99" s="152">
        <f t="shared" si="134"/>
        <v>9.9E-8</v>
      </c>
      <c r="BZ99" s="151">
        <f t="shared" si="122"/>
        <v>82</v>
      </c>
    </row>
    <row r="100" spans="1:78" ht="17.100000000000001" customHeight="1" x14ac:dyDescent="0.25">
      <c r="A100" s="413" t="s">
        <v>2</v>
      </c>
      <c r="B100" s="56" t="str">
        <f t="shared" si="123"/>
        <v/>
      </c>
      <c r="C100" s="57" t="str">
        <f t="shared" si="123"/>
        <v/>
      </c>
      <c r="D100" s="58" t="str">
        <f t="shared" si="123"/>
        <v/>
      </c>
      <c r="E100" s="397">
        <f>IF(AD100="","",AD100)</f>
        <v>0</v>
      </c>
      <c r="F100" s="58" t="str">
        <f t="shared" si="104"/>
        <v/>
      </c>
      <c r="G100" s="397">
        <f>IF(AF100="","",AF100)</f>
        <v>0</v>
      </c>
      <c r="H100" s="58" t="str">
        <f t="shared" si="105"/>
        <v/>
      </c>
      <c r="I100" s="397">
        <f>IF(AH100="","",AH100)</f>
        <v>0</v>
      </c>
      <c r="J100" s="58" t="str">
        <f t="shared" si="106"/>
        <v/>
      </c>
      <c r="K100" s="397">
        <f>IF(AJ100="","",AJ100)</f>
        <v>0</v>
      </c>
      <c r="L100" s="58" t="str">
        <f t="shared" si="107"/>
        <v/>
      </c>
      <c r="M100" s="397">
        <f>IF(AL100="","",AL100)</f>
        <v>0</v>
      </c>
      <c r="N100" s="58" t="str">
        <f t="shared" si="124"/>
        <v/>
      </c>
      <c r="O100" s="397">
        <f>IF(AN100="","",AN100)</f>
        <v>0</v>
      </c>
      <c r="P100" s="58" t="str">
        <f t="shared" si="108"/>
        <v/>
      </c>
      <c r="Q100" s="397">
        <f>IF(AP100="","",AP100)</f>
        <v>0</v>
      </c>
      <c r="R100" s="58" t="str">
        <f t="shared" si="109"/>
        <v/>
      </c>
      <c r="S100" s="397">
        <f>IF(AR100="","",AR100)</f>
        <v>0</v>
      </c>
      <c r="T100" s="58" t="str">
        <f t="shared" si="110"/>
        <v/>
      </c>
      <c r="U100" s="397">
        <f>IF(AT100="","",AT100)</f>
        <v>0</v>
      </c>
      <c r="V100" s="58" t="str">
        <f t="shared" si="111"/>
        <v/>
      </c>
      <c r="W100" s="397">
        <f>IF(AV100="","",AV100)</f>
        <v>0</v>
      </c>
      <c r="Z100" s="405" t="s">
        <v>2</v>
      </c>
      <c r="AA100" s="272" t="str">
        <f>IF(AB100=0,"",_xlfn.CONCAT(VLOOKUP(AB100,Starter!A:C,2,0)))</f>
        <v/>
      </c>
      <c r="AB100" s="81"/>
      <c r="AC100" s="132"/>
      <c r="AD100" s="91">
        <f>IF(SUM(AC100:AC102)+AC116=0,0,IF(SUM(ABS(AC100),ABS(AC101),ABS(AC102))=AC116,0.5,IF(SUM(ABS(AC100),ABS(AC101),ABS(AC102))&gt;AC116,1,0)))</f>
        <v>0</v>
      </c>
      <c r="AE100" s="132"/>
      <c r="AF100" s="91">
        <f>IF(SUM(AE100:AE102)+AE116=0,0,IF(SUM(ABS(AE100),ABS(AE101),ABS(AE102))=AE116,0.5,IF(SUM(ABS(AE100),ABS(AE101),ABS(AE102))&gt;AE116,1,0)))</f>
        <v>0</v>
      </c>
      <c r="AG100" s="132"/>
      <c r="AH100" s="91">
        <f>IF(SUM(AG100:AG102)+AG116=0,0,IF(SUM(ABS(AG100),ABS(AG101),ABS(AG102))=AG116,0.5,IF(SUM(ABS(AG100),ABS(AG101),ABS(AG102))&gt;AG116,1,0)))</f>
        <v>0</v>
      </c>
      <c r="AI100" s="132"/>
      <c r="AJ100" s="91">
        <f>IF(SUM(AI100:AI102)+AI116=0,0,IF(SUM(ABS(AI100),ABS(AI101),ABS(AI102))=AI116,0.5,IF(SUM(ABS(AI100),ABS(AI101),ABS(AI102))&gt;AI116,1,0)))</f>
        <v>0</v>
      </c>
      <c r="AK100" s="132"/>
      <c r="AL100" s="91">
        <f>IF(SUM(AK100:AK102)+AK116=0,0,IF(SUM(ABS(AK100),ABS(AK101),ABS(AK102))=AK116,0.5,IF(SUM(ABS(AK100),ABS(AK101),ABS(AK102))&gt;AK116,1,0)))</f>
        <v>0</v>
      </c>
      <c r="AM100" s="132"/>
      <c r="AN100" s="91">
        <f>IF(SUM(AM100:AM102)+AM116=0,0,IF(SUM(ABS(AM100),ABS(AM101),ABS(AM102))=AM116,0.5,IF(SUM(ABS(AM100),ABS(AM101),ABS(AM102))&gt;AM116,1,0)))</f>
        <v>0</v>
      </c>
      <c r="AO100" s="132"/>
      <c r="AP100" s="91">
        <f>IF(SUM(AO100:AO102)+AO116=0,0,IF(SUM(ABS(AO100),ABS(AO101),ABS(AO102))=AO116,0.5,IF(SUM(ABS(AO100),ABS(AO101),ABS(AO102))&gt;AO116,1,0)))</f>
        <v>0</v>
      </c>
      <c r="AQ100" s="132"/>
      <c r="AR100" s="91">
        <f>IF(SUM(AQ100:AQ102)+AQ116=0,0,IF(SUM(ABS(AQ100),ABS(AQ101),ABS(AQ102))=AQ116,0.5,IF(SUM(ABS(AQ100),ABS(AQ101),ABS(AQ102))&gt;AQ116,1,0)))</f>
        <v>0</v>
      </c>
      <c r="AS100" s="132"/>
      <c r="AT100" s="91">
        <f>IF(SUM(AS100:AS102)+AS116=0,0,IF(SUM(ABS(AS100),ABS(AS101),ABS(AS102))=AS116,0.5,IF(SUM(ABS(AS100),ABS(AS101),ABS(AS102))&gt;AS116,1,0)))</f>
        <v>0</v>
      </c>
      <c r="AU100" s="92">
        <f t="shared" si="112"/>
        <v>0</v>
      </c>
      <c r="AV100" s="93">
        <f>SUM(AD100+AF100+AH100+AJ100+AL100+AN100+AP100+AR100+AT100)</f>
        <v>0</v>
      </c>
      <c r="AW100" s="83"/>
      <c r="AX100" s="84"/>
      <c r="AZ100" s="47"/>
      <c r="BA100" s="149"/>
      <c r="BB100" s="150"/>
      <c r="BC100" s="151"/>
      <c r="BD100" s="154">
        <f t="shared" si="125"/>
        <v>0</v>
      </c>
      <c r="BE100" s="150">
        <f t="shared" si="126"/>
        <v>0</v>
      </c>
      <c r="BF100" s="152">
        <f t="shared" si="127"/>
        <v>0</v>
      </c>
      <c r="BG100" s="152">
        <f t="shared" si="128"/>
        <v>0</v>
      </c>
      <c r="BH100" s="152" t="str">
        <f t="shared" si="113"/>
        <v/>
      </c>
      <c r="BI100" s="152" t="str">
        <f t="shared" si="114"/>
        <v/>
      </c>
      <c r="BJ100" s="152" t="str">
        <f t="shared" si="115"/>
        <v/>
      </c>
      <c r="BK100" s="152" t="str">
        <f t="shared" si="116"/>
        <v/>
      </c>
      <c r="BL100" s="152" t="str">
        <f t="shared" si="117"/>
        <v/>
      </c>
      <c r="BM100" s="152" t="str">
        <f t="shared" si="118"/>
        <v/>
      </c>
      <c r="BN100" s="152" t="str">
        <f t="shared" si="119"/>
        <v/>
      </c>
      <c r="BO100" s="152" t="str">
        <f t="shared" si="120"/>
        <v/>
      </c>
      <c r="BP100" s="152" t="str">
        <f t="shared" si="121"/>
        <v/>
      </c>
      <c r="BQ100" s="153"/>
      <c r="BR100" s="151"/>
      <c r="BS100" s="152">
        <f t="shared" si="129"/>
        <v>0</v>
      </c>
      <c r="BT100" s="152">
        <f t="shared" si="130"/>
        <v>9.9999999999999995E-8</v>
      </c>
      <c r="BU100" s="152" t="str">
        <f t="shared" si="131"/>
        <v>SG Rottendorf 1</v>
      </c>
      <c r="BV100" s="151">
        <f t="shared" si="132"/>
        <v>81</v>
      </c>
      <c r="BW100" s="152">
        <f t="shared" si="133"/>
        <v>0</v>
      </c>
      <c r="BX100" s="152">
        <f>IF(COUNTIF(BH100:BP100,"&gt;0")&lt;Spielorte!$A$23,0,BE100/Spielorte!$A$23)</f>
        <v>0</v>
      </c>
      <c r="BY100" s="152">
        <f t="shared" si="134"/>
        <v>9.9999999999999995E-8</v>
      </c>
      <c r="BZ100" s="151">
        <f t="shared" si="122"/>
        <v>81</v>
      </c>
    </row>
    <row r="101" spans="1:78" ht="17.100000000000001" customHeight="1" x14ac:dyDescent="0.25">
      <c r="A101" s="414"/>
      <c r="B101" s="59" t="str">
        <f t="shared" si="123"/>
        <v/>
      </c>
      <c r="C101" s="60" t="str">
        <f t="shared" si="123"/>
        <v/>
      </c>
      <c r="D101" s="61" t="str">
        <f t="shared" si="123"/>
        <v/>
      </c>
      <c r="E101" s="398"/>
      <c r="F101" s="61" t="str">
        <f t="shared" si="104"/>
        <v/>
      </c>
      <c r="G101" s="398"/>
      <c r="H101" s="61" t="str">
        <f t="shared" si="105"/>
        <v/>
      </c>
      <c r="I101" s="398"/>
      <c r="J101" s="61" t="str">
        <f t="shared" si="106"/>
        <v/>
      </c>
      <c r="K101" s="398"/>
      <c r="L101" s="61" t="str">
        <f t="shared" si="107"/>
        <v/>
      </c>
      <c r="M101" s="398"/>
      <c r="N101" s="61" t="str">
        <f t="shared" si="124"/>
        <v/>
      </c>
      <c r="O101" s="398"/>
      <c r="P101" s="61" t="str">
        <f t="shared" si="108"/>
        <v/>
      </c>
      <c r="Q101" s="398"/>
      <c r="R101" s="61" t="str">
        <f t="shared" si="109"/>
        <v/>
      </c>
      <c r="S101" s="398"/>
      <c r="T101" s="61" t="str">
        <f t="shared" si="110"/>
        <v/>
      </c>
      <c r="U101" s="398"/>
      <c r="V101" s="61" t="str">
        <f t="shared" si="111"/>
        <v/>
      </c>
      <c r="W101" s="398"/>
      <c r="Z101" s="406"/>
      <c r="AA101" s="90" t="str">
        <f>IF(AB101=0,"",_xlfn.CONCAT(VLOOKUP(AB101,Starter!A:C,2,0)))</f>
        <v/>
      </c>
      <c r="AB101" s="80"/>
      <c r="AC101" s="130"/>
      <c r="AD101" s="94"/>
      <c r="AE101" s="130"/>
      <c r="AF101" s="94"/>
      <c r="AG101" s="130"/>
      <c r="AH101" s="94"/>
      <c r="AI101" s="130"/>
      <c r="AJ101" s="94"/>
      <c r="AK101" s="130"/>
      <c r="AL101" s="94"/>
      <c r="AM101" s="130"/>
      <c r="AN101" s="94"/>
      <c r="AO101" s="134"/>
      <c r="AP101" s="94"/>
      <c r="AQ101" s="134"/>
      <c r="AR101" s="94"/>
      <c r="AS101" s="134"/>
      <c r="AT101" s="94"/>
      <c r="AU101" s="95">
        <f t="shared" si="112"/>
        <v>0</v>
      </c>
      <c r="AV101" s="96"/>
      <c r="AW101" s="83"/>
      <c r="AX101" s="84"/>
      <c r="AZ101" s="47"/>
      <c r="BA101" s="149"/>
      <c r="BB101" s="150"/>
      <c r="BC101" s="151"/>
      <c r="BD101" s="154">
        <f t="shared" si="125"/>
        <v>0</v>
      </c>
      <c r="BE101" s="150">
        <f t="shared" si="126"/>
        <v>0</v>
      </c>
      <c r="BF101" s="152">
        <f t="shared" si="127"/>
        <v>0</v>
      </c>
      <c r="BG101" s="152">
        <f t="shared" si="128"/>
        <v>0</v>
      </c>
      <c r="BH101" s="152" t="str">
        <f t="shared" si="113"/>
        <v/>
      </c>
      <c r="BI101" s="152" t="str">
        <f t="shared" si="114"/>
        <v/>
      </c>
      <c r="BJ101" s="152" t="str">
        <f t="shared" si="115"/>
        <v/>
      </c>
      <c r="BK101" s="152" t="str">
        <f t="shared" si="116"/>
        <v/>
      </c>
      <c r="BL101" s="152" t="str">
        <f t="shared" si="117"/>
        <v/>
      </c>
      <c r="BM101" s="152" t="str">
        <f t="shared" si="118"/>
        <v/>
      </c>
      <c r="BN101" s="152" t="str">
        <f t="shared" si="119"/>
        <v/>
      </c>
      <c r="BO101" s="152" t="str">
        <f t="shared" si="120"/>
        <v/>
      </c>
      <c r="BP101" s="152" t="str">
        <f t="shared" si="121"/>
        <v/>
      </c>
      <c r="BQ101" s="153"/>
      <c r="BR101" s="151"/>
      <c r="BS101" s="152">
        <f t="shared" si="129"/>
        <v>0</v>
      </c>
      <c r="BT101" s="152">
        <f t="shared" si="130"/>
        <v>1.01E-7</v>
      </c>
      <c r="BU101" s="152" t="str">
        <f t="shared" si="131"/>
        <v>SG Rottendorf 1</v>
      </c>
      <c r="BV101" s="151">
        <f t="shared" si="132"/>
        <v>80</v>
      </c>
      <c r="BW101" s="152">
        <f t="shared" si="133"/>
        <v>0</v>
      </c>
      <c r="BX101" s="152">
        <f>IF(COUNTIF(BH101:BP101,"&gt;0")&lt;Spielorte!$A$23,0,BE101/Spielorte!$A$23)</f>
        <v>0</v>
      </c>
      <c r="BY101" s="152">
        <f t="shared" si="134"/>
        <v>1.01E-7</v>
      </c>
      <c r="BZ101" s="151">
        <f t="shared" si="122"/>
        <v>80</v>
      </c>
    </row>
    <row r="102" spans="1:78" ht="17.100000000000001" customHeight="1" thickBot="1" x14ac:dyDescent="0.3">
      <c r="A102" s="415"/>
      <c r="B102" s="62" t="str">
        <f t="shared" si="123"/>
        <v/>
      </c>
      <c r="C102" s="63" t="str">
        <f t="shared" si="123"/>
        <v/>
      </c>
      <c r="D102" s="52" t="str">
        <f t="shared" si="123"/>
        <v/>
      </c>
      <c r="E102" s="399"/>
      <c r="F102" s="52" t="str">
        <f t="shared" si="104"/>
        <v/>
      </c>
      <c r="G102" s="399"/>
      <c r="H102" s="52" t="str">
        <f t="shared" si="105"/>
        <v/>
      </c>
      <c r="I102" s="399"/>
      <c r="J102" s="52" t="str">
        <f t="shared" si="106"/>
        <v/>
      </c>
      <c r="K102" s="399"/>
      <c r="L102" s="52" t="str">
        <f t="shared" si="107"/>
        <v/>
      </c>
      <c r="M102" s="399"/>
      <c r="N102" s="52" t="str">
        <f t="shared" si="124"/>
        <v/>
      </c>
      <c r="O102" s="399"/>
      <c r="P102" s="52" t="str">
        <f t="shared" si="108"/>
        <v/>
      </c>
      <c r="Q102" s="399"/>
      <c r="R102" s="52" t="str">
        <f t="shared" si="109"/>
        <v/>
      </c>
      <c r="S102" s="399"/>
      <c r="T102" s="52" t="str">
        <f t="shared" si="110"/>
        <v/>
      </c>
      <c r="U102" s="399"/>
      <c r="V102" s="52" t="str">
        <f t="shared" si="111"/>
        <v/>
      </c>
      <c r="W102" s="399"/>
      <c r="Z102" s="407"/>
      <c r="AA102" s="99" t="str">
        <f>IF(AB102=0,"",_xlfn.CONCAT(VLOOKUP(AB102,Starter!A:C,2,0)))</f>
        <v/>
      </c>
      <c r="AB102" s="82"/>
      <c r="AC102" s="133"/>
      <c r="AD102" s="100"/>
      <c r="AE102" s="133"/>
      <c r="AF102" s="100"/>
      <c r="AG102" s="133"/>
      <c r="AH102" s="100"/>
      <c r="AI102" s="133"/>
      <c r="AJ102" s="100"/>
      <c r="AK102" s="133"/>
      <c r="AL102" s="100"/>
      <c r="AM102" s="133"/>
      <c r="AN102" s="100"/>
      <c r="AO102" s="133"/>
      <c r="AP102" s="100"/>
      <c r="AQ102" s="133"/>
      <c r="AR102" s="100"/>
      <c r="AS102" s="133"/>
      <c r="AT102" s="100"/>
      <c r="AU102" s="97">
        <f t="shared" si="112"/>
        <v>0</v>
      </c>
      <c r="AV102" s="98"/>
      <c r="AW102" s="83"/>
      <c r="AX102" s="84"/>
      <c r="AZ102" s="47"/>
      <c r="BA102" s="149"/>
      <c r="BB102" s="150"/>
      <c r="BC102" s="151"/>
      <c r="BD102" s="154">
        <f t="shared" si="125"/>
        <v>0</v>
      </c>
      <c r="BE102" s="150">
        <f t="shared" si="126"/>
        <v>0</v>
      </c>
      <c r="BF102" s="152">
        <f t="shared" si="127"/>
        <v>0</v>
      </c>
      <c r="BG102" s="152">
        <f t="shared" si="128"/>
        <v>0</v>
      </c>
      <c r="BH102" s="152" t="str">
        <f t="shared" si="113"/>
        <v/>
      </c>
      <c r="BI102" s="152" t="str">
        <f t="shared" si="114"/>
        <v/>
      </c>
      <c r="BJ102" s="152" t="str">
        <f t="shared" si="115"/>
        <v/>
      </c>
      <c r="BK102" s="152" t="str">
        <f t="shared" si="116"/>
        <v/>
      </c>
      <c r="BL102" s="152" t="str">
        <f t="shared" si="117"/>
        <v/>
      </c>
      <c r="BM102" s="152" t="str">
        <f t="shared" si="118"/>
        <v/>
      </c>
      <c r="BN102" s="152" t="str">
        <f t="shared" si="119"/>
        <v/>
      </c>
      <c r="BO102" s="152" t="str">
        <f t="shared" si="120"/>
        <v/>
      </c>
      <c r="BP102" s="152" t="str">
        <f t="shared" si="121"/>
        <v/>
      </c>
      <c r="BQ102" s="153"/>
      <c r="BR102" s="151"/>
      <c r="BS102" s="152">
        <f t="shared" si="129"/>
        <v>0</v>
      </c>
      <c r="BT102" s="152">
        <f t="shared" si="130"/>
        <v>1.02E-7</v>
      </c>
      <c r="BU102" s="152" t="str">
        <f t="shared" si="131"/>
        <v>SG Rottendorf 1</v>
      </c>
      <c r="BV102" s="151">
        <f t="shared" si="132"/>
        <v>79</v>
      </c>
      <c r="BW102" s="152">
        <f t="shared" si="133"/>
        <v>0</v>
      </c>
      <c r="BX102" s="152">
        <f>IF(COUNTIF(BH102:BP102,"&gt;0")&lt;Spielorte!$A$23,0,BE102/Spielorte!$A$23)</f>
        <v>0</v>
      </c>
      <c r="BY102" s="152">
        <f t="shared" si="134"/>
        <v>1.02E-7</v>
      </c>
      <c r="BZ102" s="151">
        <f t="shared" si="122"/>
        <v>79</v>
      </c>
    </row>
    <row r="103" spans="1:78" ht="17.100000000000001" customHeight="1" x14ac:dyDescent="0.25">
      <c r="A103" s="413" t="s">
        <v>3</v>
      </c>
      <c r="B103" s="56" t="str">
        <f t="shared" si="123"/>
        <v/>
      </c>
      <c r="C103" s="57" t="str">
        <f t="shared" si="123"/>
        <v/>
      </c>
      <c r="D103" s="58" t="str">
        <f t="shared" si="123"/>
        <v/>
      </c>
      <c r="E103" s="397">
        <f>IF(AD103="","",AD103)</f>
        <v>0</v>
      </c>
      <c r="F103" s="58" t="str">
        <f t="shared" si="104"/>
        <v/>
      </c>
      <c r="G103" s="397">
        <f>IF(AF103="","",AF103)</f>
        <v>0</v>
      </c>
      <c r="H103" s="58" t="str">
        <f t="shared" si="105"/>
        <v/>
      </c>
      <c r="I103" s="397">
        <f>IF(AH103="","",AH103)</f>
        <v>0</v>
      </c>
      <c r="J103" s="58" t="str">
        <f t="shared" si="106"/>
        <v/>
      </c>
      <c r="K103" s="397">
        <f>IF(AJ103="","",AJ103)</f>
        <v>0</v>
      </c>
      <c r="L103" s="58" t="str">
        <f t="shared" si="107"/>
        <v/>
      </c>
      <c r="M103" s="397">
        <f>IF(AL103="","",AL103)</f>
        <v>0</v>
      </c>
      <c r="N103" s="58" t="str">
        <f t="shared" si="124"/>
        <v/>
      </c>
      <c r="O103" s="397">
        <f>IF(AN103="","",AN103)</f>
        <v>0</v>
      </c>
      <c r="P103" s="58" t="str">
        <f t="shared" si="108"/>
        <v/>
      </c>
      <c r="Q103" s="397">
        <f>IF(AP103="","",AP103)</f>
        <v>0</v>
      </c>
      <c r="R103" s="58" t="str">
        <f t="shared" si="109"/>
        <v/>
      </c>
      <c r="S103" s="397">
        <f>IF(AR103="","",AR103)</f>
        <v>0</v>
      </c>
      <c r="T103" s="58" t="str">
        <f t="shared" si="110"/>
        <v/>
      </c>
      <c r="U103" s="397">
        <f>IF(AT103="","",AT103)</f>
        <v>0</v>
      </c>
      <c r="V103" s="58" t="str">
        <f t="shared" si="111"/>
        <v/>
      </c>
      <c r="W103" s="397">
        <f>IF(AV103="","",AV103)</f>
        <v>0</v>
      </c>
      <c r="Z103" s="405" t="s">
        <v>3</v>
      </c>
      <c r="AA103" s="272" t="str">
        <f>IF(AB103=0,"",_xlfn.CONCAT(VLOOKUP(AB103,Starter!A:C,2,0)))</f>
        <v/>
      </c>
      <c r="AB103" s="81"/>
      <c r="AC103" s="132"/>
      <c r="AD103" s="91">
        <f>IF(SUM(AC103:AC105)+AC117=0,0,IF(SUM(ABS(AC103),ABS(AC104),ABS(AC105))=AC117,0.5,IF(SUM(ABS(AC103),ABS(AC104),ABS(AC105))&gt;AC117,1,0)))</f>
        <v>0</v>
      </c>
      <c r="AE103" s="132"/>
      <c r="AF103" s="91">
        <f>IF(SUM(AE103:AE105)+AE117=0,0,IF(SUM(ABS(AE103),ABS(AE104),ABS(AE105))=AE117,0.5,IF(SUM(ABS(AE103),ABS(AE104),ABS(AE105))&gt;AE117,1,0)))</f>
        <v>0</v>
      </c>
      <c r="AG103" s="132"/>
      <c r="AH103" s="91">
        <f>IF(SUM(AG103:AG105)+AG117=0,0,IF(SUM(ABS(AG103),ABS(AG104),ABS(AG105))=AG117,0.5,IF(SUM(ABS(AG103),ABS(AG104),ABS(AG105))&gt;AG117,1,0)))</f>
        <v>0</v>
      </c>
      <c r="AI103" s="132"/>
      <c r="AJ103" s="91">
        <f>IF(SUM(AI103:AI105)+AI117=0,0,IF(SUM(ABS(AI103),ABS(AI104),ABS(AI105))=AI117,0.5,IF(SUM(ABS(AI103),ABS(AI104),ABS(AI105))&gt;AI117,1,0)))</f>
        <v>0</v>
      </c>
      <c r="AK103" s="132"/>
      <c r="AL103" s="91">
        <f>IF(SUM(AK103:AK105)+AK117=0,0,IF(SUM(ABS(AK103),ABS(AK104),ABS(AK105))=AK117,0.5,IF(SUM(ABS(AK103),ABS(AK104),ABS(AK105))&gt;AK117,1,0)))</f>
        <v>0</v>
      </c>
      <c r="AM103" s="132"/>
      <c r="AN103" s="91">
        <f>IF(SUM(AM103:AM105)+AM117=0,0,IF(SUM(ABS(AM103),ABS(AM104),ABS(AM105))=AM117,0.5,IF(SUM(ABS(AM103),ABS(AM104),ABS(AM105))&gt;AM117,1,0)))</f>
        <v>0</v>
      </c>
      <c r="AO103" s="132"/>
      <c r="AP103" s="91">
        <f>IF(SUM(AO103:AO105)+AO117=0,0,IF(SUM(ABS(AO103),ABS(AO104),ABS(AO105))=AO117,0.5,IF(SUM(ABS(AO103),ABS(AO104),ABS(AO105))&gt;AO117,1,0)))</f>
        <v>0</v>
      </c>
      <c r="AQ103" s="132"/>
      <c r="AR103" s="91">
        <f>IF(SUM(AQ103:AQ105)+AQ117=0,0,IF(SUM(ABS(AQ103),ABS(AQ104),ABS(AQ105))=AQ117,0.5,IF(SUM(ABS(AQ103),ABS(AQ104),ABS(AQ105))&gt;AQ117,1,0)))</f>
        <v>0</v>
      </c>
      <c r="AS103" s="132"/>
      <c r="AT103" s="91">
        <f>IF(SUM(AS103:AS105)+AS117=0,0,IF(SUM(ABS(AS103),ABS(AS104),ABS(AS105))=AS117,0.5,IF(SUM(ABS(AS103),ABS(AS104),ABS(AS105))&gt;AS117,1,0)))</f>
        <v>0</v>
      </c>
      <c r="AU103" s="92">
        <f t="shared" si="112"/>
        <v>0</v>
      </c>
      <c r="AV103" s="93">
        <f>SUM(AD103+AF103+AH103+AJ103+AL103+AN103+AP103+AR103+AT103)</f>
        <v>0</v>
      </c>
      <c r="AW103" s="83"/>
      <c r="AX103" s="84"/>
      <c r="AZ103" s="47"/>
      <c r="BA103" s="149"/>
      <c r="BB103" s="150"/>
      <c r="BC103" s="151"/>
      <c r="BD103" s="154">
        <f t="shared" si="125"/>
        <v>0</v>
      </c>
      <c r="BE103" s="150">
        <f t="shared" si="126"/>
        <v>0</v>
      </c>
      <c r="BF103" s="152">
        <f t="shared" si="127"/>
        <v>0</v>
      </c>
      <c r="BG103" s="152">
        <f t="shared" si="128"/>
        <v>0</v>
      </c>
      <c r="BH103" s="152" t="str">
        <f t="shared" si="113"/>
        <v/>
      </c>
      <c r="BI103" s="152" t="str">
        <f t="shared" si="114"/>
        <v/>
      </c>
      <c r="BJ103" s="152" t="str">
        <f t="shared" si="115"/>
        <v/>
      </c>
      <c r="BK103" s="152" t="str">
        <f t="shared" si="116"/>
        <v/>
      </c>
      <c r="BL103" s="152" t="str">
        <f t="shared" si="117"/>
        <v/>
      </c>
      <c r="BM103" s="152" t="str">
        <f t="shared" si="118"/>
        <v/>
      </c>
      <c r="BN103" s="152" t="str">
        <f t="shared" si="119"/>
        <v/>
      </c>
      <c r="BO103" s="152" t="str">
        <f t="shared" si="120"/>
        <v/>
      </c>
      <c r="BP103" s="152" t="str">
        <f t="shared" si="121"/>
        <v/>
      </c>
      <c r="BQ103" s="153"/>
      <c r="BR103" s="151"/>
      <c r="BS103" s="152">
        <f t="shared" si="129"/>
        <v>0</v>
      </c>
      <c r="BT103" s="152">
        <f t="shared" si="130"/>
        <v>1.03E-7</v>
      </c>
      <c r="BU103" s="152" t="str">
        <f t="shared" si="131"/>
        <v>SG Rottendorf 1</v>
      </c>
      <c r="BV103" s="151">
        <f t="shared" si="132"/>
        <v>78</v>
      </c>
      <c r="BW103" s="152">
        <f t="shared" si="133"/>
        <v>0</v>
      </c>
      <c r="BX103" s="152">
        <f>IF(COUNTIF(BH103:BP103,"&gt;0")&lt;Spielorte!$A$23,0,BE103/Spielorte!$A$23)</f>
        <v>0</v>
      </c>
      <c r="BY103" s="152">
        <f t="shared" si="134"/>
        <v>1.03E-7</v>
      </c>
      <c r="BZ103" s="151">
        <f t="shared" si="122"/>
        <v>78</v>
      </c>
    </row>
    <row r="104" spans="1:78" ht="17.100000000000001" customHeight="1" x14ac:dyDescent="0.25">
      <c r="A104" s="414"/>
      <c r="B104" s="59" t="str">
        <f t="shared" si="123"/>
        <v/>
      </c>
      <c r="C104" s="60" t="str">
        <f t="shared" si="123"/>
        <v/>
      </c>
      <c r="D104" s="61" t="str">
        <f t="shared" si="123"/>
        <v/>
      </c>
      <c r="E104" s="398"/>
      <c r="F104" s="61" t="str">
        <f t="shared" si="104"/>
        <v/>
      </c>
      <c r="G104" s="398"/>
      <c r="H104" s="61" t="str">
        <f t="shared" si="105"/>
        <v/>
      </c>
      <c r="I104" s="398"/>
      <c r="J104" s="61" t="str">
        <f t="shared" si="106"/>
        <v/>
      </c>
      <c r="K104" s="398"/>
      <c r="L104" s="61" t="str">
        <f t="shared" si="107"/>
        <v/>
      </c>
      <c r="M104" s="398"/>
      <c r="N104" s="61" t="str">
        <f t="shared" si="124"/>
        <v/>
      </c>
      <c r="O104" s="398"/>
      <c r="P104" s="61" t="str">
        <f t="shared" si="108"/>
        <v/>
      </c>
      <c r="Q104" s="398"/>
      <c r="R104" s="61" t="str">
        <f t="shared" si="109"/>
        <v/>
      </c>
      <c r="S104" s="398"/>
      <c r="T104" s="61" t="str">
        <f t="shared" si="110"/>
        <v/>
      </c>
      <c r="U104" s="398"/>
      <c r="V104" s="61" t="str">
        <f t="shared" si="111"/>
        <v/>
      </c>
      <c r="W104" s="398"/>
      <c r="Z104" s="406"/>
      <c r="AA104" s="90" t="str">
        <f>IF(AB104=0,"",_xlfn.CONCAT(VLOOKUP(AB104,Starter!A:C,2,0)))</f>
        <v/>
      </c>
      <c r="AB104" s="80"/>
      <c r="AC104" s="130"/>
      <c r="AD104" s="94"/>
      <c r="AE104" s="130"/>
      <c r="AF104" s="94"/>
      <c r="AG104" s="130"/>
      <c r="AH104" s="94"/>
      <c r="AI104" s="130"/>
      <c r="AJ104" s="94"/>
      <c r="AK104" s="130"/>
      <c r="AL104" s="94"/>
      <c r="AM104" s="130"/>
      <c r="AN104" s="94"/>
      <c r="AO104" s="130"/>
      <c r="AP104" s="94"/>
      <c r="AQ104" s="130"/>
      <c r="AR104" s="94"/>
      <c r="AS104" s="130"/>
      <c r="AT104" s="94"/>
      <c r="AU104" s="95">
        <f t="shared" si="112"/>
        <v>0</v>
      </c>
      <c r="AV104" s="96"/>
      <c r="AW104" s="83"/>
      <c r="AX104" s="84"/>
      <c r="AZ104" s="47"/>
      <c r="BA104" s="149"/>
      <c r="BB104" s="150"/>
      <c r="BC104" s="151"/>
      <c r="BD104" s="154">
        <f t="shared" si="125"/>
        <v>0</v>
      </c>
      <c r="BE104" s="150">
        <f t="shared" si="126"/>
        <v>0</v>
      </c>
      <c r="BF104" s="152">
        <f t="shared" si="127"/>
        <v>0</v>
      </c>
      <c r="BG104" s="152">
        <f t="shared" si="128"/>
        <v>0</v>
      </c>
      <c r="BH104" s="152" t="str">
        <f t="shared" si="113"/>
        <v/>
      </c>
      <c r="BI104" s="152" t="str">
        <f t="shared" si="114"/>
        <v/>
      </c>
      <c r="BJ104" s="152" t="str">
        <f t="shared" si="115"/>
        <v/>
      </c>
      <c r="BK104" s="152" t="str">
        <f t="shared" si="116"/>
        <v/>
      </c>
      <c r="BL104" s="152" t="str">
        <f t="shared" si="117"/>
        <v/>
      </c>
      <c r="BM104" s="152" t="str">
        <f t="shared" si="118"/>
        <v/>
      </c>
      <c r="BN104" s="152" t="str">
        <f t="shared" si="119"/>
        <v/>
      </c>
      <c r="BO104" s="152" t="str">
        <f t="shared" si="120"/>
        <v/>
      </c>
      <c r="BP104" s="152" t="str">
        <f t="shared" si="121"/>
        <v/>
      </c>
      <c r="BQ104" s="153"/>
      <c r="BR104" s="151"/>
      <c r="BS104" s="152">
        <f t="shared" si="129"/>
        <v>0</v>
      </c>
      <c r="BT104" s="152">
        <f t="shared" si="130"/>
        <v>1.04E-7</v>
      </c>
      <c r="BU104" s="152" t="str">
        <f t="shared" si="131"/>
        <v>SG Rottendorf 1</v>
      </c>
      <c r="BV104" s="151">
        <f t="shared" si="132"/>
        <v>77</v>
      </c>
      <c r="BW104" s="152">
        <f t="shared" si="133"/>
        <v>0</v>
      </c>
      <c r="BX104" s="152">
        <f>IF(COUNTIF(BH104:BP104,"&gt;0")&lt;Spielorte!$A$23,0,BE104/Spielorte!$A$23)</f>
        <v>0</v>
      </c>
      <c r="BY104" s="152">
        <f t="shared" si="134"/>
        <v>1.04E-7</v>
      </c>
      <c r="BZ104" s="151">
        <f t="shared" si="122"/>
        <v>77</v>
      </c>
    </row>
    <row r="105" spans="1:78" ht="17.100000000000001" customHeight="1" thickBot="1" x14ac:dyDescent="0.3">
      <c r="A105" s="415"/>
      <c r="B105" s="62" t="str">
        <f t="shared" si="123"/>
        <v/>
      </c>
      <c r="C105" s="63" t="str">
        <f t="shared" si="123"/>
        <v/>
      </c>
      <c r="D105" s="52" t="str">
        <f t="shared" si="123"/>
        <v/>
      </c>
      <c r="E105" s="399"/>
      <c r="F105" s="52" t="str">
        <f t="shared" si="104"/>
        <v/>
      </c>
      <c r="G105" s="399"/>
      <c r="H105" s="52" t="str">
        <f t="shared" si="105"/>
        <v/>
      </c>
      <c r="I105" s="399"/>
      <c r="J105" s="52" t="str">
        <f t="shared" si="106"/>
        <v/>
      </c>
      <c r="K105" s="399"/>
      <c r="L105" s="52" t="str">
        <f t="shared" si="107"/>
        <v/>
      </c>
      <c r="M105" s="399"/>
      <c r="N105" s="52" t="str">
        <f t="shared" si="124"/>
        <v/>
      </c>
      <c r="O105" s="399"/>
      <c r="P105" s="52" t="str">
        <f t="shared" si="108"/>
        <v/>
      </c>
      <c r="Q105" s="399"/>
      <c r="R105" s="52" t="str">
        <f t="shared" si="109"/>
        <v/>
      </c>
      <c r="S105" s="399"/>
      <c r="T105" s="52" t="str">
        <f t="shared" si="110"/>
        <v/>
      </c>
      <c r="U105" s="399"/>
      <c r="V105" s="52" t="str">
        <f t="shared" si="111"/>
        <v/>
      </c>
      <c r="W105" s="399"/>
      <c r="Z105" s="407"/>
      <c r="AA105" s="99" t="str">
        <f>IF(AB105=0,"",_xlfn.CONCAT(VLOOKUP(AB105,Starter!A:C,2,0)))</f>
        <v/>
      </c>
      <c r="AB105" s="82"/>
      <c r="AC105" s="133"/>
      <c r="AD105" s="100"/>
      <c r="AE105" s="133"/>
      <c r="AF105" s="100"/>
      <c r="AG105" s="133"/>
      <c r="AH105" s="100"/>
      <c r="AI105" s="133"/>
      <c r="AJ105" s="100"/>
      <c r="AK105" s="133"/>
      <c r="AL105" s="100"/>
      <c r="AM105" s="133"/>
      <c r="AN105" s="100"/>
      <c r="AO105" s="133"/>
      <c r="AP105" s="100"/>
      <c r="AQ105" s="133"/>
      <c r="AR105" s="100"/>
      <c r="AS105" s="133"/>
      <c r="AT105" s="100"/>
      <c r="AU105" s="97">
        <f t="shared" si="112"/>
        <v>0</v>
      </c>
      <c r="AV105" s="98"/>
      <c r="AW105" s="83"/>
      <c r="AX105" s="84"/>
      <c r="AZ105" s="47"/>
      <c r="BA105" s="149"/>
      <c r="BB105" s="150"/>
      <c r="BC105" s="151"/>
      <c r="BD105" s="154">
        <f t="shared" si="125"/>
        <v>0</v>
      </c>
      <c r="BE105" s="150">
        <f t="shared" si="126"/>
        <v>0</v>
      </c>
      <c r="BF105" s="152">
        <f t="shared" si="127"/>
        <v>0</v>
      </c>
      <c r="BG105" s="152">
        <f t="shared" si="128"/>
        <v>0</v>
      </c>
      <c r="BH105" s="152" t="str">
        <f t="shared" si="113"/>
        <v/>
      </c>
      <c r="BI105" s="152" t="str">
        <f t="shared" si="114"/>
        <v/>
      </c>
      <c r="BJ105" s="152" t="str">
        <f t="shared" si="115"/>
        <v/>
      </c>
      <c r="BK105" s="152" t="str">
        <f t="shared" si="116"/>
        <v/>
      </c>
      <c r="BL105" s="152" t="str">
        <f t="shared" si="117"/>
        <v/>
      </c>
      <c r="BM105" s="152" t="str">
        <f t="shared" si="118"/>
        <v/>
      </c>
      <c r="BN105" s="152" t="str">
        <f t="shared" si="119"/>
        <v/>
      </c>
      <c r="BO105" s="152" t="str">
        <f t="shared" si="120"/>
        <v/>
      </c>
      <c r="BP105" s="152" t="str">
        <f t="shared" si="121"/>
        <v/>
      </c>
      <c r="BQ105" s="153"/>
      <c r="BR105" s="151"/>
      <c r="BS105" s="152">
        <f t="shared" si="129"/>
        <v>0</v>
      </c>
      <c r="BT105" s="152">
        <f t="shared" si="130"/>
        <v>1.05E-7</v>
      </c>
      <c r="BU105" s="152" t="str">
        <f t="shared" si="131"/>
        <v>SG Rottendorf 1</v>
      </c>
      <c r="BV105" s="151">
        <f t="shared" si="132"/>
        <v>76</v>
      </c>
      <c r="BW105" s="152">
        <f t="shared" si="133"/>
        <v>0</v>
      </c>
      <c r="BX105" s="152">
        <f>IF(COUNTIF(BH105:BP105,"&gt;0")&lt;Spielorte!$A$23,0,BE105/Spielorte!$A$23)</f>
        <v>0</v>
      </c>
      <c r="BY105" s="152">
        <f t="shared" si="134"/>
        <v>1.05E-7</v>
      </c>
      <c r="BZ105" s="151">
        <f t="shared" si="122"/>
        <v>76</v>
      </c>
    </row>
    <row r="106" spans="1:78" ht="17.100000000000001" customHeight="1" x14ac:dyDescent="0.25">
      <c r="A106" s="413" t="s">
        <v>11</v>
      </c>
      <c r="B106" s="56" t="str">
        <f>IF(AA106=0,"",AA106)</f>
        <v/>
      </c>
      <c r="C106" s="57" t="str">
        <f t="shared" si="123"/>
        <v/>
      </c>
      <c r="D106" s="58" t="str">
        <f t="shared" si="123"/>
        <v/>
      </c>
      <c r="E106" s="397">
        <f>IF(AD106="","",AD106)</f>
        <v>0</v>
      </c>
      <c r="F106" s="58" t="str">
        <f t="shared" si="104"/>
        <v/>
      </c>
      <c r="G106" s="397">
        <f>IF(AF106="","",AF106)</f>
        <v>0</v>
      </c>
      <c r="H106" s="58" t="str">
        <f t="shared" si="105"/>
        <v/>
      </c>
      <c r="I106" s="397">
        <f>IF(AH106="","",AH106)</f>
        <v>0</v>
      </c>
      <c r="J106" s="58" t="str">
        <f t="shared" si="106"/>
        <v/>
      </c>
      <c r="K106" s="397">
        <f>IF(AJ106="","",AJ106)</f>
        <v>0</v>
      </c>
      <c r="L106" s="58" t="str">
        <f t="shared" si="107"/>
        <v/>
      </c>
      <c r="M106" s="397">
        <f>IF(AL106="","",AL106)</f>
        <v>0</v>
      </c>
      <c r="N106" s="58" t="str">
        <f t="shared" si="124"/>
        <v/>
      </c>
      <c r="O106" s="397">
        <f>IF(AN106="","",AN106)</f>
        <v>0</v>
      </c>
      <c r="P106" s="58" t="str">
        <f t="shared" si="108"/>
        <v/>
      </c>
      <c r="Q106" s="397">
        <f>IF(AP106="","",AP106)</f>
        <v>0</v>
      </c>
      <c r="R106" s="58" t="str">
        <f t="shared" si="109"/>
        <v/>
      </c>
      <c r="S106" s="397">
        <f>IF(AR106="","",AR106)</f>
        <v>0</v>
      </c>
      <c r="T106" s="58" t="str">
        <f t="shared" si="110"/>
        <v/>
      </c>
      <c r="U106" s="397">
        <f>IF(AT106="","",AT106)</f>
        <v>0</v>
      </c>
      <c r="V106" s="58" t="str">
        <f t="shared" si="111"/>
        <v/>
      </c>
      <c r="W106" s="397">
        <f>IF(AV106="","",AV106)</f>
        <v>0</v>
      </c>
      <c r="Z106" s="405" t="s">
        <v>11</v>
      </c>
      <c r="AA106" s="90" t="str">
        <f>IF(AB106=0,"",_xlfn.CONCAT(VLOOKUP(AB106,Starter!A:C,2,0)))</f>
        <v/>
      </c>
      <c r="AB106" s="81"/>
      <c r="AC106" s="132"/>
      <c r="AD106" s="91">
        <f>IF(SUM(AC106:AC108)+AC118=0,0,IF(SUM(ABS(AC106),ABS(AC107),ABS(AC108))=AC118,0.5,IF(SUM(ABS(AC106),ABS(AC107),ABS(AC108))&gt;AC118,1,0)))</f>
        <v>0</v>
      </c>
      <c r="AE106" s="132"/>
      <c r="AF106" s="91">
        <f>IF(SUM(AE106:AE108)+AE118=0,0,IF(SUM(ABS(AE106),ABS(AE107),ABS(AE108))=AE118,0.5,IF(SUM(ABS(AE106),ABS(AE107),ABS(AE108))&gt;AE118,1,0)))</f>
        <v>0</v>
      </c>
      <c r="AG106" s="132"/>
      <c r="AH106" s="91">
        <f>IF(SUM(AG106:AG108)+AG118=0,0,IF(SUM(ABS(AG106),ABS(AG107),ABS(AG108))=AG118,0.5,IF(SUM(ABS(AG106),ABS(AG107),ABS(AG108))&gt;AG118,1,0)))</f>
        <v>0</v>
      </c>
      <c r="AI106" s="132"/>
      <c r="AJ106" s="91">
        <f>IF(SUM(AI106:AI108)+AI118=0,0,IF(SUM(ABS(AI106),ABS(AI107),ABS(AI108))=AI118,0.5,IF(SUM(ABS(AI106),ABS(AI107),ABS(AI108))&gt;AI118,1,0)))</f>
        <v>0</v>
      </c>
      <c r="AK106" s="132"/>
      <c r="AL106" s="91">
        <f>IF(SUM(AK106:AK108)+AK118=0,0,IF(SUM(ABS(AK106),ABS(AK107),ABS(AK108))=AK118,0.5,IF(SUM(ABS(AK106),ABS(AK107),ABS(AK108))&gt;AK118,1,0)))</f>
        <v>0</v>
      </c>
      <c r="AM106" s="132"/>
      <c r="AN106" s="91">
        <f>IF(SUM(AM106:AM108)+AM118=0,0,IF(SUM(ABS(AM106),ABS(AM107),ABS(AM108))=AM118,0.5,IF(SUM(ABS(AM106),ABS(AM107),ABS(AM108))&gt;AM118,1,0)))</f>
        <v>0</v>
      </c>
      <c r="AO106" s="132"/>
      <c r="AP106" s="91">
        <f>IF(SUM(AO106:AO108)+AO118=0,0,IF(SUM(ABS(AO106),ABS(AO107),ABS(AO108))=AO118,0.5,IF(SUM(ABS(AO106),ABS(AO107),ABS(AO108))&gt;AO118,1,0)))</f>
        <v>0</v>
      </c>
      <c r="AQ106" s="132"/>
      <c r="AR106" s="91">
        <f>IF(SUM(AQ106:AQ108)+AQ118=0,0,IF(SUM(ABS(AQ106),ABS(AQ107),ABS(AQ108))=AQ118,0.5,IF(SUM(ABS(AQ106),ABS(AQ107),ABS(AQ108))&gt;AQ118,1,0)))</f>
        <v>0</v>
      </c>
      <c r="AS106" s="132"/>
      <c r="AT106" s="91">
        <f>IF(SUM(AS106:AS108)+AS118=0,0,IF(SUM(ABS(AS106),ABS(AS107),ABS(AS108))=AS118,0.5,IF(SUM(ABS(AS106),ABS(AS107),ABS(AS108))&gt;AS118,1,0)))</f>
        <v>0</v>
      </c>
      <c r="AU106" s="92">
        <f t="shared" si="112"/>
        <v>0</v>
      </c>
      <c r="AV106" s="93">
        <f>SUM(AD106+AF106+AH106+AJ106+AL106+AN106+AP106+AR106+AT106)</f>
        <v>0</v>
      </c>
      <c r="AW106" s="83"/>
      <c r="AX106" s="84"/>
      <c r="AZ106" s="47"/>
      <c r="BA106" s="149"/>
      <c r="BB106" s="150"/>
      <c r="BC106" s="151"/>
      <c r="BD106" s="154">
        <f t="shared" si="125"/>
        <v>0</v>
      </c>
      <c r="BE106" s="150">
        <f t="shared" si="126"/>
        <v>0</v>
      </c>
      <c r="BF106" s="152">
        <f t="shared" si="127"/>
        <v>0</v>
      </c>
      <c r="BG106" s="152">
        <f t="shared" si="128"/>
        <v>0</v>
      </c>
      <c r="BH106" s="152" t="str">
        <f t="shared" si="113"/>
        <v/>
      </c>
      <c r="BI106" s="152" t="str">
        <f t="shared" si="114"/>
        <v/>
      </c>
      <c r="BJ106" s="152" t="str">
        <f t="shared" si="115"/>
        <v/>
      </c>
      <c r="BK106" s="152" t="str">
        <f t="shared" si="116"/>
        <v/>
      </c>
      <c r="BL106" s="152" t="str">
        <f t="shared" si="117"/>
        <v/>
      </c>
      <c r="BM106" s="152" t="str">
        <f t="shared" si="118"/>
        <v/>
      </c>
      <c r="BN106" s="152" t="str">
        <f t="shared" si="119"/>
        <v/>
      </c>
      <c r="BO106" s="152" t="str">
        <f t="shared" si="120"/>
        <v/>
      </c>
      <c r="BP106" s="152" t="str">
        <f t="shared" si="121"/>
        <v/>
      </c>
      <c r="BQ106" s="153"/>
      <c r="BR106" s="151"/>
      <c r="BS106" s="152">
        <f t="shared" si="129"/>
        <v>0</v>
      </c>
      <c r="BT106" s="152">
        <f t="shared" si="130"/>
        <v>1.06E-7</v>
      </c>
      <c r="BU106" s="152" t="str">
        <f t="shared" si="131"/>
        <v>SG Rottendorf 1</v>
      </c>
      <c r="BV106" s="151">
        <f t="shared" si="132"/>
        <v>75</v>
      </c>
      <c r="BW106" s="152">
        <f t="shared" si="133"/>
        <v>0</v>
      </c>
      <c r="BX106" s="152">
        <f>IF(COUNTIF(BH106:BP106,"&gt;0")&lt;Spielorte!$A$23,0,BE106/Spielorte!$A$23)</f>
        <v>0</v>
      </c>
      <c r="BY106" s="152">
        <f t="shared" si="134"/>
        <v>1.06E-7</v>
      </c>
      <c r="BZ106" s="151">
        <f t="shared" si="122"/>
        <v>75</v>
      </c>
    </row>
    <row r="107" spans="1:78" ht="17.100000000000001" customHeight="1" x14ac:dyDescent="0.25">
      <c r="A107" s="414"/>
      <c r="B107" s="59" t="str">
        <f>IF(AA107=0,"",AA107)</f>
        <v/>
      </c>
      <c r="C107" s="60" t="str">
        <f t="shared" si="123"/>
        <v/>
      </c>
      <c r="D107" s="61" t="str">
        <f t="shared" si="123"/>
        <v/>
      </c>
      <c r="E107" s="398"/>
      <c r="F107" s="61" t="str">
        <f t="shared" si="104"/>
        <v/>
      </c>
      <c r="G107" s="398"/>
      <c r="H107" s="61" t="str">
        <f t="shared" si="105"/>
        <v/>
      </c>
      <c r="I107" s="398"/>
      <c r="J107" s="61" t="str">
        <f t="shared" si="106"/>
        <v/>
      </c>
      <c r="K107" s="398"/>
      <c r="L107" s="61" t="str">
        <f t="shared" si="107"/>
        <v/>
      </c>
      <c r="M107" s="398"/>
      <c r="N107" s="61" t="str">
        <f t="shared" si="124"/>
        <v/>
      </c>
      <c r="O107" s="398"/>
      <c r="P107" s="61" t="str">
        <f t="shared" si="108"/>
        <v/>
      </c>
      <c r="Q107" s="398"/>
      <c r="R107" s="61" t="str">
        <f t="shared" si="109"/>
        <v/>
      </c>
      <c r="S107" s="398"/>
      <c r="T107" s="61" t="str">
        <f t="shared" si="110"/>
        <v/>
      </c>
      <c r="U107" s="398"/>
      <c r="V107" s="61" t="str">
        <f t="shared" si="111"/>
        <v/>
      </c>
      <c r="W107" s="398"/>
      <c r="Z107" s="406"/>
      <c r="AA107" s="90" t="str">
        <f>IF(AB107=0,"",_xlfn.CONCAT(VLOOKUP(AB107,Starter!A:C,2,0)))</f>
        <v/>
      </c>
      <c r="AB107" s="80"/>
      <c r="AC107" s="130"/>
      <c r="AD107" s="94"/>
      <c r="AE107" s="130"/>
      <c r="AF107" s="94"/>
      <c r="AG107" s="130"/>
      <c r="AH107" s="94"/>
      <c r="AI107" s="130"/>
      <c r="AJ107" s="94"/>
      <c r="AK107" s="130"/>
      <c r="AL107" s="94"/>
      <c r="AM107" s="130"/>
      <c r="AN107" s="94"/>
      <c r="AO107" s="130"/>
      <c r="AP107" s="94"/>
      <c r="AQ107" s="130"/>
      <c r="AR107" s="94"/>
      <c r="AS107" s="130"/>
      <c r="AT107" s="94"/>
      <c r="AU107" s="95">
        <f t="shared" si="112"/>
        <v>0</v>
      </c>
      <c r="AV107" s="96"/>
      <c r="AW107" s="83"/>
      <c r="AX107" s="84"/>
      <c r="AZ107" s="47"/>
      <c r="BA107" s="149"/>
      <c r="BB107" s="150"/>
      <c r="BC107" s="151"/>
      <c r="BD107" s="154">
        <f t="shared" si="125"/>
        <v>0</v>
      </c>
      <c r="BE107" s="150">
        <f t="shared" si="126"/>
        <v>0</v>
      </c>
      <c r="BF107" s="152">
        <f t="shared" si="127"/>
        <v>0</v>
      </c>
      <c r="BG107" s="152">
        <f t="shared" si="128"/>
        <v>0</v>
      </c>
      <c r="BH107" s="152" t="str">
        <f t="shared" si="113"/>
        <v/>
      </c>
      <c r="BI107" s="152" t="str">
        <f t="shared" si="114"/>
        <v/>
      </c>
      <c r="BJ107" s="152" t="str">
        <f t="shared" si="115"/>
        <v/>
      </c>
      <c r="BK107" s="152" t="str">
        <f t="shared" si="116"/>
        <v/>
      </c>
      <c r="BL107" s="152" t="str">
        <f t="shared" si="117"/>
        <v/>
      </c>
      <c r="BM107" s="152" t="str">
        <f t="shared" si="118"/>
        <v/>
      </c>
      <c r="BN107" s="152" t="str">
        <f t="shared" si="119"/>
        <v/>
      </c>
      <c r="BO107" s="152" t="str">
        <f t="shared" si="120"/>
        <v/>
      </c>
      <c r="BP107" s="152" t="str">
        <f t="shared" si="121"/>
        <v/>
      </c>
      <c r="BQ107" s="153"/>
      <c r="BR107" s="151"/>
      <c r="BS107" s="152">
        <f t="shared" si="129"/>
        <v>0</v>
      </c>
      <c r="BT107" s="152">
        <f t="shared" si="130"/>
        <v>1.0700000000000001E-7</v>
      </c>
      <c r="BU107" s="152" t="str">
        <f t="shared" si="131"/>
        <v>SG Rottendorf 1</v>
      </c>
      <c r="BV107" s="151">
        <f t="shared" si="132"/>
        <v>74</v>
      </c>
      <c r="BW107" s="152">
        <f t="shared" si="133"/>
        <v>0</v>
      </c>
      <c r="BX107" s="152">
        <f>IF(COUNTIF(BH107:BP107,"&gt;0")&lt;Spielorte!$A$23,0,BE107/Spielorte!$A$23)</f>
        <v>0</v>
      </c>
      <c r="BY107" s="152">
        <f t="shared" si="134"/>
        <v>1.0700000000000001E-7</v>
      </c>
      <c r="BZ107" s="151">
        <f t="shared" si="122"/>
        <v>74</v>
      </c>
    </row>
    <row r="108" spans="1:78" ht="17.100000000000001" customHeight="1" thickBot="1" x14ac:dyDescent="0.3">
      <c r="A108" s="415"/>
      <c r="B108" s="62" t="str">
        <f>IF(AA108=0,"",AA108)</f>
        <v/>
      </c>
      <c r="C108" s="63" t="str">
        <f t="shared" si="123"/>
        <v/>
      </c>
      <c r="D108" s="52" t="str">
        <f t="shared" si="123"/>
        <v/>
      </c>
      <c r="E108" s="399"/>
      <c r="F108" s="52" t="str">
        <f t="shared" si="104"/>
        <v/>
      </c>
      <c r="G108" s="399"/>
      <c r="H108" s="52" t="str">
        <f t="shared" si="105"/>
        <v/>
      </c>
      <c r="I108" s="399"/>
      <c r="J108" s="52" t="str">
        <f t="shared" si="106"/>
        <v/>
      </c>
      <c r="K108" s="399"/>
      <c r="L108" s="52" t="str">
        <f t="shared" si="107"/>
        <v/>
      </c>
      <c r="M108" s="399"/>
      <c r="N108" s="52" t="str">
        <f t="shared" si="124"/>
        <v/>
      </c>
      <c r="O108" s="399"/>
      <c r="P108" s="52" t="str">
        <f t="shared" si="108"/>
        <v/>
      </c>
      <c r="Q108" s="399"/>
      <c r="R108" s="52" t="str">
        <f t="shared" si="109"/>
        <v/>
      </c>
      <c r="S108" s="399"/>
      <c r="T108" s="52" t="str">
        <f t="shared" si="110"/>
        <v/>
      </c>
      <c r="U108" s="399"/>
      <c r="V108" s="52" t="str">
        <f t="shared" si="111"/>
        <v/>
      </c>
      <c r="W108" s="399"/>
      <c r="Z108" s="407"/>
      <c r="AA108" s="90" t="str">
        <f>IF(AB108=0,"",_xlfn.CONCAT(VLOOKUP(AB108,Starter!A:C,2,0)))</f>
        <v/>
      </c>
      <c r="AB108" s="82"/>
      <c r="AC108" s="133"/>
      <c r="AD108" s="100"/>
      <c r="AE108" s="133"/>
      <c r="AF108" s="100"/>
      <c r="AG108" s="133"/>
      <c r="AH108" s="100"/>
      <c r="AI108" s="133"/>
      <c r="AJ108" s="100"/>
      <c r="AK108" s="133"/>
      <c r="AL108" s="100"/>
      <c r="AM108" s="133"/>
      <c r="AN108" s="100"/>
      <c r="AO108" s="133"/>
      <c r="AP108" s="100"/>
      <c r="AQ108" s="133"/>
      <c r="AR108" s="100"/>
      <c r="AS108" s="133"/>
      <c r="AT108" s="100"/>
      <c r="AU108" s="97">
        <f t="shared" si="112"/>
        <v>0</v>
      </c>
      <c r="AV108" s="98"/>
      <c r="AW108" s="83"/>
      <c r="AX108" s="84"/>
      <c r="AZ108" s="47"/>
      <c r="BA108" s="149"/>
      <c r="BB108" s="150"/>
      <c r="BC108" s="151"/>
      <c r="BD108" s="154">
        <f t="shared" si="125"/>
        <v>0</v>
      </c>
      <c r="BE108" s="150">
        <f t="shared" si="126"/>
        <v>0</v>
      </c>
      <c r="BF108" s="152">
        <f t="shared" si="127"/>
        <v>0</v>
      </c>
      <c r="BG108" s="152">
        <f t="shared" si="128"/>
        <v>0</v>
      </c>
      <c r="BH108" s="152" t="str">
        <f t="shared" si="113"/>
        <v/>
      </c>
      <c r="BI108" s="152" t="str">
        <f t="shared" si="114"/>
        <v/>
      </c>
      <c r="BJ108" s="152" t="str">
        <f t="shared" si="115"/>
        <v/>
      </c>
      <c r="BK108" s="152" t="str">
        <f t="shared" si="116"/>
        <v/>
      </c>
      <c r="BL108" s="152" t="str">
        <f t="shared" si="117"/>
        <v/>
      </c>
      <c r="BM108" s="152" t="str">
        <f t="shared" si="118"/>
        <v/>
      </c>
      <c r="BN108" s="152" t="str">
        <f t="shared" si="119"/>
        <v/>
      </c>
      <c r="BO108" s="152" t="str">
        <f t="shared" si="120"/>
        <v/>
      </c>
      <c r="BP108" s="152" t="str">
        <f t="shared" si="121"/>
        <v/>
      </c>
      <c r="BQ108" s="153"/>
      <c r="BR108" s="151"/>
      <c r="BS108" s="152">
        <f t="shared" si="129"/>
        <v>0</v>
      </c>
      <c r="BT108" s="152">
        <f t="shared" si="130"/>
        <v>1.08E-7</v>
      </c>
      <c r="BU108" s="152" t="str">
        <f t="shared" si="131"/>
        <v>SG Rottendorf 1</v>
      </c>
      <c r="BV108" s="151">
        <f t="shared" si="132"/>
        <v>73</v>
      </c>
      <c r="BW108" s="152">
        <f t="shared" si="133"/>
        <v>0</v>
      </c>
      <c r="BX108" s="152">
        <f>IF(COUNTIF(BH108:BP108,"&gt;0")&lt;Spielorte!$A$23,0,BE108/Spielorte!$A$23)</f>
        <v>0</v>
      </c>
      <c r="BY108" s="152">
        <f t="shared" si="134"/>
        <v>1.08E-7</v>
      </c>
      <c r="BZ108" s="151">
        <f t="shared" si="122"/>
        <v>73</v>
      </c>
    </row>
    <row r="109" spans="1:78" ht="27.75" customHeight="1" thickBot="1" x14ac:dyDescent="0.3">
      <c r="B109" s="64" t="str">
        <f>IF(AA109=0,"",AA109)</f>
        <v>Gesamt</v>
      </c>
      <c r="C109" s="65" t="str">
        <f t="shared" si="123"/>
        <v/>
      </c>
      <c r="D109" s="66" t="str">
        <f t="shared" si="123"/>
        <v/>
      </c>
      <c r="E109" s="67">
        <f>IF(AD109="","",AD109)</f>
        <v>0</v>
      </c>
      <c r="F109" s="66" t="str">
        <f t="shared" si="104"/>
        <v/>
      </c>
      <c r="G109" s="67">
        <f>IF(AF109="","",AF109)</f>
        <v>0</v>
      </c>
      <c r="H109" s="66" t="str">
        <f t="shared" si="105"/>
        <v/>
      </c>
      <c r="I109" s="67">
        <f>IF(AH109="","",AH109)</f>
        <v>0</v>
      </c>
      <c r="J109" s="66" t="str">
        <f t="shared" si="106"/>
        <v/>
      </c>
      <c r="K109" s="67">
        <f>IF(AJ109="","",AJ109)</f>
        <v>0</v>
      </c>
      <c r="L109" s="66" t="str">
        <f t="shared" si="107"/>
        <v/>
      </c>
      <c r="M109" s="67">
        <f>IF(AL109="","",AL109)</f>
        <v>0</v>
      </c>
      <c r="N109" s="66" t="str">
        <f t="shared" si="124"/>
        <v/>
      </c>
      <c r="O109" s="67">
        <f>IF(AN109="","",AN109)</f>
        <v>0</v>
      </c>
      <c r="P109" s="66" t="str">
        <f t="shared" si="108"/>
        <v/>
      </c>
      <c r="Q109" s="67">
        <f>IF(AP109="","",AP109)</f>
        <v>0</v>
      </c>
      <c r="R109" s="66" t="str">
        <f t="shared" si="109"/>
        <v/>
      </c>
      <c r="S109" s="67">
        <f>IF(AR109="","",AR109)</f>
        <v>0</v>
      </c>
      <c r="T109" s="66" t="str">
        <f t="shared" si="110"/>
        <v/>
      </c>
      <c r="U109" s="67">
        <f>IF(AT109="","",AT109)</f>
        <v>0</v>
      </c>
      <c r="V109" s="66" t="str">
        <f t="shared" si="111"/>
        <v/>
      </c>
      <c r="W109" s="67">
        <f>IF(AV109="","",AV109)</f>
        <v>0</v>
      </c>
      <c r="AA109" s="64" t="s">
        <v>960</v>
      </c>
      <c r="AB109" s="101"/>
      <c r="AC109" s="148">
        <f>ABS(SUM(AC97:AC99))+ABS(SUM(AC100:AC102))+ABS(SUM(AC103:AC105))+ABS(SUM(AC106:AC108))</f>
        <v>0</v>
      </c>
      <c r="AD109" s="102">
        <f>IF(AC109+AC119=0,0,IF(AC109=AC119,1.5,IF(AC109&gt;AC119,3,0)))</f>
        <v>0</v>
      </c>
      <c r="AE109" s="148">
        <f>ABS(SUM(AE97:AE99))+ABS(SUM(AE100:AE102))+ABS(SUM(AE103:AE105))+ABS(SUM(AE106:AE108))</f>
        <v>0</v>
      </c>
      <c r="AF109" s="102">
        <f>IF(AE109+AE119=0,0,IF(AE109=AE119,1.5,IF(AE109&gt;AE119,3,0)))</f>
        <v>0</v>
      </c>
      <c r="AG109" s="148">
        <f>ABS(SUM(AG97:AG99))+ABS(SUM(AG100:AG102))+ABS(SUM(AG103:AG105))+ABS(SUM(AG106:AG108))</f>
        <v>0</v>
      </c>
      <c r="AH109" s="102">
        <f>IF(AG109+AG119=0,0,IF(AG109=AG119,1.5,IF(AG109&gt;AG119,3,0)))</f>
        <v>0</v>
      </c>
      <c r="AI109" s="148">
        <f>ABS(SUM(AI97:AI99))+ABS(SUM(AI100:AI102))+ABS(SUM(AI103:AI105))+ABS(SUM(AI106:AI108))</f>
        <v>0</v>
      </c>
      <c r="AJ109" s="102">
        <f>IF(AI109+AI119=0,0,IF(AI109=AI119,1.5,IF(AI109&gt;AI119,3,0)))</f>
        <v>0</v>
      </c>
      <c r="AK109" s="148">
        <f>ABS(SUM(AK97:AK99))+ABS(SUM(AK100:AK102))+ABS(SUM(AK103:AK105))+ABS(SUM(AK106:AK108))</f>
        <v>0</v>
      </c>
      <c r="AL109" s="102">
        <f>IF(AK109+AK119=0,0,IF(AK109=AK119,1.5,IF(AK109&gt;AK119,3,0)))</f>
        <v>0</v>
      </c>
      <c r="AM109" s="148">
        <f>ABS(SUM(AM97:AM99))+ABS(SUM(AM100:AM102))+ABS(SUM(AM103:AM105))+ABS(SUM(AM106:AM108))</f>
        <v>0</v>
      </c>
      <c r="AN109" s="102">
        <f>IF(AM109+AM119=0,0,IF(AM109=AM119,1.5,IF(AM109&gt;AM119,3,0)))</f>
        <v>0</v>
      </c>
      <c r="AO109" s="148">
        <f>ABS(SUM(AO97:AO99))+ABS(SUM(AO100:AO102))+ABS(SUM(AO103:AO105))+ABS(SUM(AO106:AO108))</f>
        <v>0</v>
      </c>
      <c r="AP109" s="102">
        <f>IF(AO109+AO119=0,0,IF(AO109=AO119,1.5,IF(AO109&gt;AO119,3,0)))</f>
        <v>0</v>
      </c>
      <c r="AQ109" s="148">
        <f>ABS(SUM(AQ97:AQ99))+ABS(SUM(AQ100:AQ102))+ABS(SUM(AQ103:AQ105))+ABS(SUM(AQ106:AQ108))</f>
        <v>0</v>
      </c>
      <c r="AR109" s="102">
        <f>IF(AQ109+AQ119=0,0,IF(AQ109=AQ119,1.5,IF(AQ109&gt;AQ119,3,0)))</f>
        <v>0</v>
      </c>
      <c r="AS109" s="148">
        <f>ABS(SUM(AS97:AS99))+ABS(SUM(AS100:AS102))+ABS(SUM(AS103:AS105))+ABS(SUM(AS106:AS108))</f>
        <v>0</v>
      </c>
      <c r="AT109" s="102">
        <f>IF(AS109+AS119=0,0,IF(AS109=AS119,1.5,IF(AS109&gt;AS119,3,0)))</f>
        <v>0</v>
      </c>
      <c r="AU109" s="103">
        <f>SUM(AC109+AE109+AG109+AI109+AK109+AM109+AO109+AQ109+AS109)</f>
        <v>0</v>
      </c>
      <c r="AV109" s="104">
        <f>SUM(AD109+AF109+AH109+AJ109+AL109+AN109+AP109+AR109+AT109)</f>
        <v>0</v>
      </c>
      <c r="AW109" s="83"/>
      <c r="AX109" s="84"/>
      <c r="BA109" s="149"/>
      <c r="BB109" s="150"/>
      <c r="BC109" s="151"/>
      <c r="BQ109" s="153"/>
      <c r="BR109" s="151"/>
      <c r="BV109" s="151"/>
      <c r="BZ109" s="151"/>
    </row>
    <row r="110" spans="1:78" ht="24" customHeight="1" thickBot="1" x14ac:dyDescent="0.3">
      <c r="B110" s="68" t="str">
        <f>IF(AA110=0,"",AA110)</f>
        <v>Gesamt - Punkte</v>
      </c>
      <c r="C110" s="69" t="str">
        <f t="shared" si="123"/>
        <v/>
      </c>
      <c r="D110" s="69" t="str">
        <f t="shared" si="123"/>
        <v/>
      </c>
      <c r="E110" s="70">
        <f>IF(AD110="","",AD110)</f>
        <v>0</v>
      </c>
      <c r="F110" s="69" t="str">
        <f t="shared" si="104"/>
        <v/>
      </c>
      <c r="G110" s="70">
        <f>IF(AF110="","",AF110)</f>
        <v>0</v>
      </c>
      <c r="H110" s="69" t="str">
        <f t="shared" si="105"/>
        <v/>
      </c>
      <c r="I110" s="70">
        <f>IF(AH110="","",AH110)</f>
        <v>0</v>
      </c>
      <c r="J110" s="69" t="str">
        <f t="shared" si="106"/>
        <v/>
      </c>
      <c r="K110" s="70">
        <f>IF(AJ110="","",AJ110)</f>
        <v>0</v>
      </c>
      <c r="L110" s="69" t="str">
        <f t="shared" si="107"/>
        <v/>
      </c>
      <c r="M110" s="70">
        <f>IF(AL110="","",AL110)</f>
        <v>0</v>
      </c>
      <c r="N110" s="69" t="str">
        <f t="shared" si="124"/>
        <v/>
      </c>
      <c r="O110" s="70">
        <f>IF(AN110="","",AN110)</f>
        <v>0</v>
      </c>
      <c r="P110" s="69" t="str">
        <f t="shared" si="108"/>
        <v/>
      </c>
      <c r="Q110" s="70">
        <f>IF(AP110="","",AP110)</f>
        <v>0</v>
      </c>
      <c r="R110" s="69" t="str">
        <f t="shared" si="109"/>
        <v/>
      </c>
      <c r="S110" s="70">
        <f>IF(AR110="","",AR110)</f>
        <v>0</v>
      </c>
      <c r="T110" s="69" t="str">
        <f t="shared" si="110"/>
        <v/>
      </c>
      <c r="U110" s="70">
        <f>IF(AT110="","",AT110)</f>
        <v>0</v>
      </c>
      <c r="V110" s="69" t="str">
        <f t="shared" si="111"/>
        <v/>
      </c>
      <c r="W110" s="70">
        <f>IF(AV110="","",AV110)</f>
        <v>0</v>
      </c>
      <c r="AA110" s="68" t="s">
        <v>975</v>
      </c>
      <c r="AB110" s="69"/>
      <c r="AC110" s="69"/>
      <c r="AD110" s="105">
        <f>SUM(AD97:AD109)</f>
        <v>0</v>
      </c>
      <c r="AE110" s="69"/>
      <c r="AF110" s="105">
        <f>SUM(AF97:AF109)</f>
        <v>0</v>
      </c>
      <c r="AG110" s="69"/>
      <c r="AH110" s="105">
        <f>SUM(AH97:AH109)</f>
        <v>0</v>
      </c>
      <c r="AI110" s="69"/>
      <c r="AJ110" s="105">
        <f>SUM(AJ97:AJ109)</f>
        <v>0</v>
      </c>
      <c r="AK110" s="69"/>
      <c r="AL110" s="105">
        <f>SUM(AL97:AL109)</f>
        <v>0</v>
      </c>
      <c r="AM110" s="69"/>
      <c r="AN110" s="105">
        <f>SUM(AN97:AN109)</f>
        <v>0</v>
      </c>
      <c r="AO110" s="69"/>
      <c r="AP110" s="105">
        <f>SUM(AP97:AP109)</f>
        <v>0</v>
      </c>
      <c r="AQ110" s="69"/>
      <c r="AR110" s="105">
        <f>SUM(AR97:AR109)</f>
        <v>0</v>
      </c>
      <c r="AS110" s="69"/>
      <c r="AT110" s="105">
        <f>SUM(AT97:AT109)</f>
        <v>0</v>
      </c>
      <c r="AU110" s="69"/>
      <c r="AV110" s="106">
        <f>SUM(AV97:AV109)</f>
        <v>0</v>
      </c>
      <c r="AW110" s="83"/>
      <c r="AX110" s="84"/>
      <c r="BA110" s="149">
        <f>+AV110</f>
        <v>0</v>
      </c>
      <c r="BB110" s="150">
        <f>+AU109</f>
        <v>0</v>
      </c>
      <c r="BC110" s="151">
        <f>+AA92</f>
        <v>4</v>
      </c>
      <c r="BF110" s="152">
        <f>SUM(BF91:BF109)</f>
        <v>0</v>
      </c>
      <c r="BQ110" s="149">
        <f>+BB110/1000000+BA110</f>
        <v>0</v>
      </c>
      <c r="BR110" s="151">
        <f>RANK(BQ110,BQ:BQ)</f>
        <v>1</v>
      </c>
      <c r="BV110" s="151"/>
      <c r="BZ110" s="151"/>
    </row>
    <row r="111" spans="1:78" ht="11.25" customHeight="1" x14ac:dyDescent="0.25">
      <c r="B111" s="69"/>
      <c r="C111" s="69"/>
      <c r="D111" s="69"/>
      <c r="E111" s="1"/>
      <c r="F111" s="69"/>
      <c r="G111" s="1"/>
      <c r="H111" s="69"/>
      <c r="I111" s="1"/>
      <c r="J111" s="69"/>
      <c r="K111" s="1"/>
      <c r="L111" s="69"/>
      <c r="M111" s="1"/>
      <c r="N111" s="69"/>
      <c r="O111" s="1"/>
      <c r="P111" s="69"/>
      <c r="Q111" s="1"/>
      <c r="R111" s="69"/>
      <c r="S111" s="1"/>
      <c r="T111" s="69"/>
      <c r="U111" s="1"/>
      <c r="V111" s="69"/>
      <c r="W111" s="1"/>
      <c r="AA111" s="69"/>
      <c r="AB111" s="69"/>
      <c r="AC111" s="69"/>
      <c r="AD111" s="1"/>
      <c r="AE111" s="69"/>
      <c r="AF111" s="1"/>
      <c r="AG111" s="69"/>
      <c r="AH111" s="1"/>
      <c r="AI111" s="69"/>
      <c r="AJ111" s="1"/>
      <c r="AK111" s="69"/>
      <c r="AL111" s="1"/>
      <c r="AM111" s="69"/>
      <c r="AN111" s="1"/>
      <c r="AO111" s="69"/>
      <c r="AP111" s="1"/>
      <c r="AQ111" s="69"/>
      <c r="AR111" s="1"/>
      <c r="AS111" s="69"/>
      <c r="AT111" s="1"/>
      <c r="AU111" s="69"/>
      <c r="AV111" s="1"/>
      <c r="AW111" s="83"/>
      <c r="AX111" s="84"/>
      <c r="BA111" s="149"/>
      <c r="BB111" s="150"/>
      <c r="BC111" s="151"/>
      <c r="BQ111" s="153"/>
      <c r="BR111" s="151"/>
      <c r="BV111" s="151"/>
      <c r="BZ111" s="151"/>
    </row>
    <row r="112" spans="1:78" ht="12.75" customHeight="1" x14ac:dyDescent="0.25">
      <c r="B112" s="71" t="str">
        <f t="shared" ref="B112:Q112" si="135">IF(AA112=0,"",AA112)</f>
        <v>Gegner-Nr.:</v>
      </c>
      <c r="C112" s="72" t="str">
        <f t="shared" si="135"/>
        <v>&gt;&gt;&gt;&gt;</v>
      </c>
      <c r="D112" s="396">
        <f t="shared" si="135"/>
        <v>3</v>
      </c>
      <c r="E112" s="396" t="str">
        <f t="shared" si="135"/>
        <v/>
      </c>
      <c r="F112" s="396">
        <f t="shared" si="135"/>
        <v>8</v>
      </c>
      <c r="G112" s="396" t="str">
        <f t="shared" si="135"/>
        <v/>
      </c>
      <c r="H112" s="396">
        <f t="shared" si="135"/>
        <v>5</v>
      </c>
      <c r="I112" s="396" t="str">
        <f t="shared" si="135"/>
        <v/>
      </c>
      <c r="J112" s="396">
        <f t="shared" si="135"/>
        <v>7</v>
      </c>
      <c r="K112" s="396" t="str">
        <f t="shared" si="135"/>
        <v/>
      </c>
      <c r="L112" s="396">
        <f t="shared" si="135"/>
        <v>1</v>
      </c>
      <c r="M112" s="396" t="str">
        <f t="shared" si="135"/>
        <v/>
      </c>
      <c r="N112" s="396">
        <f t="shared" si="135"/>
        <v>10</v>
      </c>
      <c r="O112" s="396" t="str">
        <f t="shared" si="135"/>
        <v/>
      </c>
      <c r="P112" s="396">
        <f t="shared" si="135"/>
        <v>6</v>
      </c>
      <c r="Q112" s="396" t="str">
        <f t="shared" si="135"/>
        <v/>
      </c>
      <c r="R112" s="396">
        <f t="shared" ref="L112:U114" si="136">IF(AQ112=0,"",AQ112)</f>
        <v>2</v>
      </c>
      <c r="S112" s="396" t="str">
        <f t="shared" si="136"/>
        <v/>
      </c>
      <c r="T112" s="396">
        <f t="shared" si="136"/>
        <v>9</v>
      </c>
      <c r="U112" s="396" t="str">
        <f t="shared" si="136"/>
        <v/>
      </c>
      <c r="V112" s="412"/>
      <c r="W112" s="412"/>
      <c r="AA112" s="71" t="s">
        <v>958</v>
      </c>
      <c r="AB112" s="72" t="s">
        <v>959</v>
      </c>
      <c r="AC112" s="418">
        <f>VLOOKUP($AA92,Schlüssel!$A$5:$DG$14,83)</f>
        <v>3</v>
      </c>
      <c r="AD112" s="419"/>
      <c r="AE112" s="418">
        <f>VLOOKUP($AA92,Schlüssel!$A$5:$EK$14,84)</f>
        <v>8</v>
      </c>
      <c r="AF112" s="419"/>
      <c r="AG112" s="418">
        <f>VLOOKUP($AA92,Schlüssel!$A$5:$EK$14,85)</f>
        <v>5</v>
      </c>
      <c r="AH112" s="419"/>
      <c r="AI112" s="418">
        <f>VLOOKUP($AA92,Schlüssel!$A$5:$EK$14,86)</f>
        <v>7</v>
      </c>
      <c r="AJ112" s="419"/>
      <c r="AK112" s="418">
        <f>VLOOKUP($AA92,Schlüssel!$A$5:$EK$14,87)</f>
        <v>1</v>
      </c>
      <c r="AL112" s="419"/>
      <c r="AM112" s="418">
        <f>VLOOKUP($AA92,Schlüssel!$A$5:$EK$14,88)</f>
        <v>10</v>
      </c>
      <c r="AN112" s="419"/>
      <c r="AO112" s="418">
        <f>VLOOKUP($AA92,Schlüssel!$A$5:$EK$14,89)</f>
        <v>6</v>
      </c>
      <c r="AP112" s="419"/>
      <c r="AQ112" s="418">
        <f>VLOOKUP($AA92,Schlüssel!$A$5:$EK$14,90)</f>
        <v>2</v>
      </c>
      <c r="AR112" s="419"/>
      <c r="AS112" s="418">
        <f>VLOOKUP($AA92,Schlüssel!$A$5:$EK$14,91)</f>
        <v>9</v>
      </c>
      <c r="AT112" s="419"/>
      <c r="AU112" s="107"/>
      <c r="AV112" s="107"/>
      <c r="AW112" s="83"/>
      <c r="AX112" s="84"/>
      <c r="BA112" s="149"/>
      <c r="BB112" s="150"/>
      <c r="BC112" s="151"/>
      <c r="BQ112" s="153"/>
      <c r="BR112" s="151"/>
      <c r="BV112" s="151"/>
      <c r="BZ112" s="151"/>
    </row>
    <row r="113" spans="1:78" ht="28.5" customHeight="1" x14ac:dyDescent="0.25">
      <c r="B113" s="73" t="str">
        <f t="shared" ref="B113:K114" si="137">IF(AA113=0,"",AA113)</f>
        <v/>
      </c>
      <c r="C113" s="69" t="str">
        <f t="shared" si="137"/>
        <v/>
      </c>
      <c r="D113" s="409" t="str">
        <f t="shared" si="137"/>
        <v>SG DJK Rimpar 1</v>
      </c>
      <c r="E113" s="410" t="str">
        <f t="shared" si="137"/>
        <v/>
      </c>
      <c r="F113" s="409" t="str">
        <f t="shared" si="137"/>
        <v>Schanzer Ingolstadt 1</v>
      </c>
      <c r="G113" s="410" t="str">
        <f t="shared" si="137"/>
        <v/>
      </c>
      <c r="H113" s="409" t="str">
        <f t="shared" si="137"/>
        <v>BC EMAX Unterföhring 2</v>
      </c>
      <c r="I113" s="410" t="str">
        <f t="shared" si="137"/>
        <v/>
      </c>
      <c r="J113" s="409" t="str">
        <f t="shared" si="137"/>
        <v>Bowlinghaus Bamberg 1</v>
      </c>
      <c r="K113" s="410" t="str">
        <f t="shared" si="137"/>
        <v/>
      </c>
      <c r="L113" s="409" t="str">
        <f t="shared" si="136"/>
        <v>BC Comet Nürnberg</v>
      </c>
      <c r="M113" s="410" t="str">
        <f t="shared" si="136"/>
        <v/>
      </c>
      <c r="N113" s="409" t="str">
        <f t="shared" si="136"/>
        <v>Donaubowler Regensburg 1</v>
      </c>
      <c r="O113" s="410" t="str">
        <f t="shared" si="136"/>
        <v/>
      </c>
      <c r="P113" s="409" t="str">
        <f t="shared" si="136"/>
        <v>Bajuwaren München 1</v>
      </c>
      <c r="Q113" s="410" t="str">
        <f t="shared" si="136"/>
        <v/>
      </c>
      <c r="R113" s="409" t="str">
        <f t="shared" si="136"/>
        <v>BK München 3</v>
      </c>
      <c r="S113" s="410" t="str">
        <f t="shared" si="136"/>
        <v/>
      </c>
      <c r="T113" s="409" t="str">
        <f t="shared" si="136"/>
        <v>Werdenfels 1</v>
      </c>
      <c r="U113" s="410" t="str">
        <f t="shared" si="136"/>
        <v/>
      </c>
      <c r="V113" s="411"/>
      <c r="W113" s="411"/>
      <c r="AA113" s="73"/>
      <c r="AB113" s="69"/>
      <c r="AC113" s="409" t="str">
        <f>VLOOKUP(AC112,Schlüssel!$A$5:$K$14,2)</f>
        <v>SG DJK Rimpar 1</v>
      </c>
      <c r="AD113" s="410"/>
      <c r="AE113" s="409" t="str">
        <f>VLOOKUP(AE112,Schlüssel!$A$5:$K$14,2)</f>
        <v>Schanzer Ingolstadt 1</v>
      </c>
      <c r="AF113" s="410"/>
      <c r="AG113" s="409" t="str">
        <f>VLOOKUP(AG112,Schlüssel!$A$5:$K$14,2)</f>
        <v>BC EMAX Unterföhring 2</v>
      </c>
      <c r="AH113" s="410"/>
      <c r="AI113" s="409" t="str">
        <f>VLOOKUP(AI112,Schlüssel!$A$5:$K$14,2)</f>
        <v>Bowlinghaus Bamberg 1</v>
      </c>
      <c r="AJ113" s="410"/>
      <c r="AK113" s="409" t="str">
        <f>VLOOKUP(AK112,Schlüssel!$A$5:$K$14,2)</f>
        <v>BC Comet Nürnberg</v>
      </c>
      <c r="AL113" s="410"/>
      <c r="AM113" s="409" t="str">
        <f>VLOOKUP(AM112,Schlüssel!$A$5:$K$14,2)</f>
        <v>Donaubowler Regensburg 1</v>
      </c>
      <c r="AN113" s="410"/>
      <c r="AO113" s="409" t="str">
        <f>VLOOKUP(AO112,Schlüssel!$A$5:$K$14,2)</f>
        <v>Bajuwaren München 1</v>
      </c>
      <c r="AP113" s="410"/>
      <c r="AQ113" s="409" t="str">
        <f>VLOOKUP(AQ112,Schlüssel!$A$5:$K$14,2)</f>
        <v>BK München 3</v>
      </c>
      <c r="AR113" s="410"/>
      <c r="AS113" s="409" t="str">
        <f>VLOOKUP(AS112,Schlüssel!$A$5:$K$14,2)</f>
        <v>Werdenfels 1</v>
      </c>
      <c r="AT113" s="410"/>
      <c r="AU113" s="108"/>
      <c r="AV113" s="108"/>
      <c r="AW113" s="83"/>
      <c r="AX113" s="84"/>
      <c r="BA113" s="149"/>
      <c r="BB113" s="150"/>
      <c r="BC113" s="151"/>
      <c r="BQ113" s="153"/>
      <c r="BR113" s="151"/>
      <c r="BV113" s="151"/>
      <c r="BZ113" s="151"/>
    </row>
    <row r="114" spans="1:78" ht="12" customHeight="1" x14ac:dyDescent="0.25">
      <c r="B114" s="73" t="str">
        <f t="shared" si="137"/>
        <v/>
      </c>
      <c r="C114" s="69" t="str">
        <f t="shared" si="137"/>
        <v/>
      </c>
      <c r="D114" s="395" t="str">
        <f t="shared" si="137"/>
        <v/>
      </c>
      <c r="E114" s="395" t="str">
        <f t="shared" si="137"/>
        <v/>
      </c>
      <c r="F114" s="395" t="str">
        <f t="shared" si="137"/>
        <v/>
      </c>
      <c r="G114" s="395" t="str">
        <f t="shared" si="137"/>
        <v/>
      </c>
      <c r="H114" s="395" t="str">
        <f t="shared" si="137"/>
        <v/>
      </c>
      <c r="I114" s="395" t="str">
        <f t="shared" si="137"/>
        <v/>
      </c>
      <c r="J114" s="395" t="str">
        <f t="shared" si="137"/>
        <v/>
      </c>
      <c r="K114" s="395" t="str">
        <f t="shared" si="137"/>
        <v/>
      </c>
      <c r="L114" s="395" t="str">
        <f t="shared" si="136"/>
        <v/>
      </c>
      <c r="M114" s="395" t="str">
        <f t="shared" si="136"/>
        <v/>
      </c>
      <c r="N114" s="395" t="str">
        <f t="shared" si="136"/>
        <v/>
      </c>
      <c r="O114" s="395" t="str">
        <f t="shared" si="136"/>
        <v/>
      </c>
      <c r="P114" s="395" t="str">
        <f t="shared" si="136"/>
        <v/>
      </c>
      <c r="Q114" s="395" t="str">
        <f t="shared" si="136"/>
        <v/>
      </c>
      <c r="R114" s="395" t="str">
        <f t="shared" si="136"/>
        <v/>
      </c>
      <c r="S114" s="395" t="str">
        <f t="shared" si="136"/>
        <v/>
      </c>
      <c r="T114" s="395" t="str">
        <f t="shared" si="136"/>
        <v/>
      </c>
      <c r="U114" s="408" t="str">
        <f t="shared" si="136"/>
        <v/>
      </c>
      <c r="V114" s="301"/>
      <c r="W114" s="301"/>
      <c r="AA114" s="73"/>
      <c r="AB114" s="69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78"/>
      <c r="AV114" s="78"/>
      <c r="AW114" s="83"/>
      <c r="AX114" s="84"/>
      <c r="BA114" s="149"/>
      <c r="BB114" s="150"/>
      <c r="BC114" s="151"/>
      <c r="BQ114" s="153"/>
      <c r="BR114" s="151"/>
      <c r="BV114" s="151"/>
      <c r="BZ114" s="151"/>
    </row>
    <row r="115" spans="1:78" ht="15.9" customHeight="1" x14ac:dyDescent="0.25">
      <c r="B115" s="391" t="str">
        <f t="shared" ref="B115:C119" si="138">IF(AA115=0,"",AA115)</f>
        <v>Spieler 1</v>
      </c>
      <c r="C115" s="392" t="str">
        <f t="shared" si="138"/>
        <v/>
      </c>
      <c r="D115" s="393">
        <f>IF(AC115=301,"",AC115)</f>
        <v>0</v>
      </c>
      <c r="E115" s="393" t="str">
        <f>IF(AD115=0,"",AD115)</f>
        <v/>
      </c>
      <c r="F115" s="393">
        <f>IF(AE115=301,"",AE115)</f>
        <v>0</v>
      </c>
      <c r="G115" s="393" t="str">
        <f>IF(AF115=0,"",AF115)</f>
        <v/>
      </c>
      <c r="H115" s="393">
        <f>IF(AG115=301,"",AG115)</f>
        <v>0</v>
      </c>
      <c r="I115" s="393" t="str">
        <f>IF(AH115=0,"",AH115)</f>
        <v/>
      </c>
      <c r="J115" s="393">
        <f>IF(AI115=301,"",AI115)</f>
        <v>0</v>
      </c>
      <c r="K115" s="393" t="str">
        <f>IF(AJ115=0,"",AJ115)</f>
        <v/>
      </c>
      <c r="L115" s="393">
        <f>IF(AK115=301,"",AK115)</f>
        <v>0</v>
      </c>
      <c r="M115" s="393" t="str">
        <f>IF(AL115=0,"",AL115)</f>
        <v/>
      </c>
      <c r="N115" s="393">
        <f>IF(AM115=301,"",AM115)</f>
        <v>0</v>
      </c>
      <c r="O115" s="393" t="str">
        <f>IF(AN115=0,"",AN115)</f>
        <v/>
      </c>
      <c r="P115" s="393">
        <f>IF(AO115=301,"",AO115)</f>
        <v>0</v>
      </c>
      <c r="Q115" s="393" t="str">
        <f>IF(AP115=0,"",AP115)</f>
        <v/>
      </c>
      <c r="R115" s="393">
        <f>IF(AQ115=301,"",AQ115)</f>
        <v>0</v>
      </c>
      <c r="S115" s="393" t="str">
        <f>IF(AR115=0,"",AR115)</f>
        <v/>
      </c>
      <c r="T115" s="393">
        <f>IF(AS115=301,"",AS115)</f>
        <v>0</v>
      </c>
      <c r="U115" s="393" t="str">
        <f>IF(AT115=0,"",AT115)</f>
        <v/>
      </c>
      <c r="V115" s="404"/>
      <c r="W115" s="404"/>
      <c r="AA115" s="74" t="s">
        <v>0</v>
      </c>
      <c r="AB115" s="75"/>
      <c r="AC115" s="420">
        <f>ABS(INDEX(AC:AC,MATCH(AC112,$AA:$AA,0)+5)+INDEX(AC:AC,MATCH(AC112,$AA:$AA,0)+6)+INDEX(AC:AC,MATCH(AC112,$AA:$AA,0)+7))</f>
        <v>0</v>
      </c>
      <c r="AD115" s="421"/>
      <c r="AE115" s="420">
        <f>ABS(INDEX(AE:AE,MATCH(AE112,$AA:$AA,0)+5)+INDEX(AE:AE,MATCH(AE112,$AA:$AA,0)+6)+INDEX(AE:AE,MATCH(AE112,$AA:$AA,0)+7))</f>
        <v>0</v>
      </c>
      <c r="AF115" s="421"/>
      <c r="AG115" s="420">
        <f>ABS(INDEX(AG:AG,MATCH(AG112,$AA:$AA,0)+5)+INDEX(AG:AG,MATCH(AG112,$AA:$AA,0)+6)+INDEX(AG:AG,MATCH(AG112,$AA:$AA,0)+7))</f>
        <v>0</v>
      </c>
      <c r="AH115" s="421"/>
      <c r="AI115" s="420">
        <f>ABS(INDEX(AI:AI,MATCH(AI112,$AA:$AA,0)+5)+INDEX(AI:AI,MATCH(AI112,$AA:$AA,0)+6)+INDEX(AI:AI,MATCH(AI112,$AA:$AA,0)+7))</f>
        <v>0</v>
      </c>
      <c r="AJ115" s="421"/>
      <c r="AK115" s="420">
        <f>ABS(INDEX(AK:AK,MATCH(AK112,$AA:$AA,0)+5)+INDEX(AK:AK,MATCH(AK112,$AA:$AA,0)+6)+INDEX(AK:AK,MATCH(AK112,$AA:$AA,0)+7))</f>
        <v>0</v>
      </c>
      <c r="AL115" s="421"/>
      <c r="AM115" s="420">
        <f>ABS(INDEX(AM:AM,MATCH(AM112,$AA:$AA,0)+5)+INDEX(AM:AM,MATCH(AM112,$AA:$AA,0)+6)+INDEX(AM:AM,MATCH(AM112,$AA:$AA,0)+7))</f>
        <v>0</v>
      </c>
      <c r="AN115" s="421"/>
      <c r="AO115" s="420">
        <f>ABS(INDEX(AO:AO,MATCH(AO112,$AA:$AA,0)+5)+INDEX(AO:AO,MATCH(AO112,$AA:$AA,0)+6)+INDEX(AO:AO,MATCH(AO112,$AA:$AA,0)+7))</f>
        <v>0</v>
      </c>
      <c r="AP115" s="421"/>
      <c r="AQ115" s="420">
        <f>ABS(INDEX(AQ:AQ,MATCH(AQ112,$AA:$AA,0)+5)+INDEX(AQ:AQ,MATCH(AQ112,$AA:$AA,0)+6)+INDEX(AQ:AQ,MATCH(AQ112,$AA:$AA,0)+7))</f>
        <v>0</v>
      </c>
      <c r="AR115" s="421"/>
      <c r="AS115" s="420">
        <f>ABS(INDEX(AS:AS,MATCH(AS112,$AA:$AA,0)+5)+INDEX(AS:AS,MATCH(AS112,$AA:$AA,0)+6)+INDEX(AS:AS,MATCH(AS112,$AA:$AA,0)+7))</f>
        <v>0</v>
      </c>
      <c r="AT115" s="421"/>
      <c r="AU115" s="1"/>
      <c r="AV115" s="1"/>
      <c r="AW115" s="83"/>
      <c r="AX115" s="84"/>
      <c r="BA115" s="149"/>
      <c r="BB115" s="150"/>
      <c r="BC115" s="151"/>
      <c r="BQ115" s="153"/>
      <c r="BR115" s="151"/>
      <c r="BV115" s="151"/>
      <c r="BZ115" s="151"/>
    </row>
    <row r="116" spans="1:78" ht="15.9" customHeight="1" x14ac:dyDescent="0.25">
      <c r="B116" s="391" t="str">
        <f t="shared" si="138"/>
        <v>Spieler 2</v>
      </c>
      <c r="C116" s="392" t="str">
        <f t="shared" si="138"/>
        <v/>
      </c>
      <c r="D116" s="393">
        <f>IF(AC116=301,"",AC116)</f>
        <v>0</v>
      </c>
      <c r="E116" s="393" t="str">
        <f>IF(AD116=0,"",AD116)</f>
        <v/>
      </c>
      <c r="F116" s="393">
        <f>IF(AE116=301,"",AE116)</f>
        <v>0</v>
      </c>
      <c r="G116" s="393" t="str">
        <f>IF(AF116=0,"",AF116)</f>
        <v/>
      </c>
      <c r="H116" s="393">
        <f>IF(AG116=301,"",AG116)</f>
        <v>0</v>
      </c>
      <c r="I116" s="393" t="str">
        <f>IF(AH116=0,"",AH116)</f>
        <v/>
      </c>
      <c r="J116" s="393">
        <f>IF(AI116=301,"",AI116)</f>
        <v>0</v>
      </c>
      <c r="K116" s="393" t="str">
        <f>IF(AJ116=0,"",AJ116)</f>
        <v/>
      </c>
      <c r="L116" s="393">
        <f>IF(AK116=301,"",AK116)</f>
        <v>0</v>
      </c>
      <c r="M116" s="393" t="str">
        <f>IF(AL116=0,"",AL116)</f>
        <v/>
      </c>
      <c r="N116" s="393">
        <f>IF(AM116=301,"",AM116)</f>
        <v>0</v>
      </c>
      <c r="O116" s="393" t="str">
        <f>IF(AN116=0,"",AN116)</f>
        <v/>
      </c>
      <c r="P116" s="393">
        <f>IF(AO116=301,"",AO116)</f>
        <v>0</v>
      </c>
      <c r="Q116" s="393" t="str">
        <f>IF(AP116=0,"",AP116)</f>
        <v/>
      </c>
      <c r="R116" s="393">
        <f>IF(AQ116=301,"",AQ116)</f>
        <v>0</v>
      </c>
      <c r="S116" s="393" t="str">
        <f>IF(AR116=0,"",AR116)</f>
        <v/>
      </c>
      <c r="T116" s="393">
        <f>IF(AS116=301,"",AS116)</f>
        <v>0</v>
      </c>
      <c r="U116" s="393" t="str">
        <f>IF(AT116=0,"",AT116)</f>
        <v/>
      </c>
      <c r="V116" s="404"/>
      <c r="W116" s="404"/>
      <c r="AA116" s="74" t="s">
        <v>2</v>
      </c>
      <c r="AB116" s="75"/>
      <c r="AC116" s="422">
        <f>ABS(INDEX(AC:AC,MATCH(AC112,$AA:$AA,0)+8)+INDEX(AC:AC,MATCH(AC112,$AA:$AA,0)+9)+INDEX(AC:AC,MATCH(AC112,$AA:$AA,0)+10))</f>
        <v>0</v>
      </c>
      <c r="AD116" s="423"/>
      <c r="AE116" s="422">
        <f>ABS(INDEX(AE:AE,MATCH(AE112,$AA:$AA,0)+8)+INDEX(AE:AE,MATCH(AE112,$AA:$AA,0)+9)+INDEX(AE:AE,MATCH(AE112,$AA:$AA,0)+10))</f>
        <v>0</v>
      </c>
      <c r="AF116" s="423"/>
      <c r="AG116" s="422">
        <f>ABS(INDEX(AG:AG,MATCH(AG112,$AA:$AA,0)+8)+INDEX(AG:AG,MATCH(AG112,$AA:$AA,0)+9)+INDEX(AG:AG,MATCH(AG112,$AA:$AA,0)+10))</f>
        <v>0</v>
      </c>
      <c r="AH116" s="423"/>
      <c r="AI116" s="422">
        <f>ABS(INDEX(AI:AI,MATCH(AI112,$AA:$AA,0)+8)+INDEX(AI:AI,MATCH(AI112,$AA:$AA,0)+9)+INDEX(AI:AI,MATCH(AI112,$AA:$AA,0)+10))</f>
        <v>0</v>
      </c>
      <c r="AJ116" s="423"/>
      <c r="AK116" s="422">
        <f>ABS(INDEX(AK:AK,MATCH(AK112,$AA:$AA,0)+8)+INDEX(AK:AK,MATCH(AK112,$AA:$AA,0)+9)+INDEX(AK:AK,MATCH(AK112,$AA:$AA,0)+10))</f>
        <v>0</v>
      </c>
      <c r="AL116" s="423"/>
      <c r="AM116" s="422">
        <f>ABS(INDEX(AM:AM,MATCH(AM112,$AA:$AA,0)+8)+INDEX(AM:AM,MATCH(AM112,$AA:$AA,0)+9)+INDEX(AM:AM,MATCH(AM112,$AA:$AA,0)+10))</f>
        <v>0</v>
      </c>
      <c r="AN116" s="423"/>
      <c r="AO116" s="422">
        <f>ABS(INDEX(AO:AO,MATCH(AO112,$AA:$AA,0)+8)+INDEX(AO:AO,MATCH(AO112,$AA:$AA,0)+9)+INDEX(AO:AO,MATCH(AO112,$AA:$AA,0)+10))</f>
        <v>0</v>
      </c>
      <c r="AP116" s="423"/>
      <c r="AQ116" s="422">
        <f>ABS(INDEX(AQ:AQ,MATCH(AQ112,$AA:$AA,0)+8)+INDEX(AQ:AQ,MATCH(AQ112,$AA:$AA,0)+9)+INDEX(AQ:AQ,MATCH(AQ112,$AA:$AA,0)+10))</f>
        <v>0</v>
      </c>
      <c r="AR116" s="423"/>
      <c r="AS116" s="422">
        <f>ABS(INDEX(AS:AS,MATCH(AS112,$AA:$AA,0)+8)+INDEX(AS:AS,MATCH(AS112,$AA:$AA,0)+9)+INDEX(AS:AS,MATCH(AS112,$AA:$AA,0)+10))</f>
        <v>0</v>
      </c>
      <c r="AT116" s="423"/>
      <c r="AU116" s="1"/>
      <c r="AV116" s="1"/>
      <c r="AW116" s="83"/>
      <c r="AX116" s="84"/>
      <c r="BA116" s="149"/>
      <c r="BB116" s="150"/>
      <c r="BC116" s="151"/>
      <c r="BQ116" s="153"/>
      <c r="BR116" s="151"/>
      <c r="BV116" s="151"/>
      <c r="BZ116" s="151"/>
    </row>
    <row r="117" spans="1:78" ht="15.9" customHeight="1" x14ac:dyDescent="0.25">
      <c r="B117" s="391" t="str">
        <f t="shared" si="138"/>
        <v>Spieler 3</v>
      </c>
      <c r="C117" s="392" t="str">
        <f t="shared" si="138"/>
        <v/>
      </c>
      <c r="D117" s="393">
        <f>IF(AC117=301,"",AC117)</f>
        <v>0</v>
      </c>
      <c r="E117" s="393" t="str">
        <f>IF(AD117=0,"",AD117)</f>
        <v/>
      </c>
      <c r="F117" s="393">
        <f>IF(AE117=301,"",AE117)</f>
        <v>0</v>
      </c>
      <c r="G117" s="393" t="str">
        <f>IF(AF117=0,"",AF117)</f>
        <v/>
      </c>
      <c r="H117" s="393">
        <f>IF(AG117=301,"",AG117)</f>
        <v>0</v>
      </c>
      <c r="I117" s="393" t="str">
        <f>IF(AH117=0,"",AH117)</f>
        <v/>
      </c>
      <c r="J117" s="393">
        <f>IF(AI117=301,"",AI117)</f>
        <v>0</v>
      </c>
      <c r="K117" s="393" t="str">
        <f>IF(AJ117=0,"",AJ117)</f>
        <v/>
      </c>
      <c r="L117" s="393">
        <f>IF(AK117=301,"",AK117)</f>
        <v>0</v>
      </c>
      <c r="M117" s="393" t="str">
        <f>IF(AL117=0,"",AL117)</f>
        <v/>
      </c>
      <c r="N117" s="393">
        <f>IF(AM117=301,"",AM117)</f>
        <v>0</v>
      </c>
      <c r="O117" s="393" t="str">
        <f>IF(AN117=0,"",AN117)</f>
        <v/>
      </c>
      <c r="P117" s="393">
        <f>IF(AO117=301,"",AO117)</f>
        <v>0</v>
      </c>
      <c r="Q117" s="393" t="str">
        <f>IF(AP117=0,"",AP117)</f>
        <v/>
      </c>
      <c r="R117" s="393">
        <f>IF(AQ117=301,"",AQ117)</f>
        <v>0</v>
      </c>
      <c r="S117" s="393" t="str">
        <f>IF(AR117=0,"",AR117)</f>
        <v/>
      </c>
      <c r="T117" s="393">
        <f>IF(AS117=301,"",AS117)</f>
        <v>0</v>
      </c>
      <c r="U117" s="393" t="str">
        <f>IF(AT117=0,"",AT117)</f>
        <v/>
      </c>
      <c r="V117" s="404"/>
      <c r="W117" s="404"/>
      <c r="AA117" s="74" t="s">
        <v>3</v>
      </c>
      <c r="AB117" s="75"/>
      <c r="AC117" s="422">
        <f>ABS(INDEX(AC:AC,MATCH(AC112,$AA:$AA,0)+11)+INDEX(AC:AC,MATCH(AC112,$AA:$AA,0)+12)+INDEX(AC:AC,MATCH(AC112,$AA:$AA,0)+13))</f>
        <v>0</v>
      </c>
      <c r="AD117" s="423"/>
      <c r="AE117" s="422">
        <f>ABS(INDEX(AE:AE,MATCH(AE112,$AA:$AA,0)+11)+INDEX(AE:AE,MATCH(AE112,$AA:$AA,0)+12)+INDEX(AE:AE,MATCH(AE112,$AA:$AA,0)+13))</f>
        <v>0</v>
      </c>
      <c r="AF117" s="423"/>
      <c r="AG117" s="422">
        <f>ABS(INDEX(AG:AG,MATCH(AG112,$AA:$AA,0)+11)+INDEX(AG:AG,MATCH(AG112,$AA:$AA,0)+12)+INDEX(AG:AG,MATCH(AG112,$AA:$AA,0)+13))</f>
        <v>0</v>
      </c>
      <c r="AH117" s="423"/>
      <c r="AI117" s="422">
        <f>ABS(INDEX(AI:AI,MATCH(AI112,$AA:$AA,0)+11)+INDEX(AI:AI,MATCH(AI112,$AA:$AA,0)+12)+INDEX(AI:AI,MATCH(AI112,$AA:$AA,0)+13))</f>
        <v>0</v>
      </c>
      <c r="AJ117" s="423"/>
      <c r="AK117" s="422">
        <f>ABS(INDEX(AK:AK,MATCH(AK112,$AA:$AA,0)+11)+INDEX(AK:AK,MATCH(AK112,$AA:$AA,0)+12)+INDEX(AK:AK,MATCH(AK112,$AA:$AA,0)+13))</f>
        <v>0</v>
      </c>
      <c r="AL117" s="423"/>
      <c r="AM117" s="422">
        <f>ABS(INDEX(AM:AM,MATCH(AM112,$AA:$AA,0)+11)+INDEX(AM:AM,MATCH(AM112,$AA:$AA,0)+12)+INDEX(AM:AM,MATCH(AM112,$AA:$AA,0)+13))</f>
        <v>0</v>
      </c>
      <c r="AN117" s="423"/>
      <c r="AO117" s="422">
        <f>ABS(INDEX(AO:AO,MATCH(AO112,$AA:$AA,0)+11)+INDEX(AO:AO,MATCH(AO112,$AA:$AA,0)+12)+INDEX(AO:AO,MATCH(AO112,$AA:$AA,0)+13))</f>
        <v>0</v>
      </c>
      <c r="AP117" s="423"/>
      <c r="AQ117" s="422">
        <f>ABS(INDEX(AQ:AQ,MATCH(AQ112,$AA:$AA,0)+11)+INDEX(AQ:AQ,MATCH(AQ112,$AA:$AA,0)+12)+INDEX(AQ:AQ,MATCH(AQ112,$AA:$AA,0)+13))</f>
        <v>0</v>
      </c>
      <c r="AR117" s="423"/>
      <c r="AS117" s="422">
        <f>ABS(INDEX(AS:AS,MATCH(AS112,$AA:$AA,0)+11)+INDEX(AS:AS,MATCH(AS112,$AA:$AA,0)+12)+INDEX(AS:AS,MATCH(AS112,$AA:$AA,0)+13))</f>
        <v>0</v>
      </c>
      <c r="AT117" s="423"/>
      <c r="AU117" s="1"/>
      <c r="AV117" s="1"/>
      <c r="AW117" s="83"/>
      <c r="AX117" s="84"/>
      <c r="BA117" s="149"/>
      <c r="BB117" s="150"/>
      <c r="BC117" s="151"/>
      <c r="BQ117" s="153"/>
      <c r="BR117" s="151"/>
      <c r="BV117" s="151"/>
      <c r="BZ117" s="151"/>
    </row>
    <row r="118" spans="1:78" ht="15.9" customHeight="1" x14ac:dyDescent="0.25">
      <c r="B118" s="391" t="str">
        <f t="shared" si="138"/>
        <v>Spieler 4</v>
      </c>
      <c r="C118" s="392" t="str">
        <f t="shared" si="138"/>
        <v/>
      </c>
      <c r="D118" s="393">
        <f>IF(AC118=301,"",AC118)</f>
        <v>0</v>
      </c>
      <c r="E118" s="393" t="str">
        <f>IF(AD118=0,"",AD118)</f>
        <v/>
      </c>
      <c r="F118" s="393">
        <f>IF(AE118=301,"",AE118)</f>
        <v>0</v>
      </c>
      <c r="G118" s="393" t="str">
        <f>IF(AF118=0,"",AF118)</f>
        <v/>
      </c>
      <c r="H118" s="393">
        <f>IF(AG118=301,"",AG118)</f>
        <v>0</v>
      </c>
      <c r="I118" s="393" t="str">
        <f>IF(AH118=0,"",AH118)</f>
        <v/>
      </c>
      <c r="J118" s="393">
        <f>IF(AI118=301,"",AI118)</f>
        <v>0</v>
      </c>
      <c r="K118" s="393" t="str">
        <f>IF(AJ118=0,"",AJ118)</f>
        <v/>
      </c>
      <c r="L118" s="393">
        <f>IF(AK118=301,"",AK118)</f>
        <v>0</v>
      </c>
      <c r="M118" s="393" t="str">
        <f>IF(AL118=0,"",AL118)</f>
        <v/>
      </c>
      <c r="N118" s="393">
        <f>IF(AM118=301,"",AM118)</f>
        <v>0</v>
      </c>
      <c r="O118" s="393" t="str">
        <f>IF(AN118=0,"",AN118)</f>
        <v/>
      </c>
      <c r="P118" s="393">
        <f>IF(AO118=301,"",AO118)</f>
        <v>0</v>
      </c>
      <c r="Q118" s="393" t="str">
        <f>IF(AP118=0,"",AP118)</f>
        <v/>
      </c>
      <c r="R118" s="393">
        <f>IF(AQ118=301,"",AQ118)</f>
        <v>0</v>
      </c>
      <c r="S118" s="393" t="str">
        <f>IF(AR118=0,"",AR118)</f>
        <v/>
      </c>
      <c r="T118" s="393">
        <f>IF(AS118=301,"",AS118)</f>
        <v>0</v>
      </c>
      <c r="U118" s="393" t="str">
        <f>IF(AT118=0,"",AT118)</f>
        <v/>
      </c>
      <c r="V118" s="404"/>
      <c r="W118" s="404"/>
      <c r="AA118" s="74" t="s">
        <v>11</v>
      </c>
      <c r="AB118" s="75"/>
      <c r="AC118" s="422">
        <f>ABS(INDEX(AC:AC,MATCH(AC112,$AA:$AA,0)+14)+INDEX(AC:AC,MATCH(AC112,$AA:$AA,0)+15)+INDEX(AC:AC,MATCH(AC112,$AA:$AA,0)+16))</f>
        <v>0</v>
      </c>
      <c r="AD118" s="423"/>
      <c r="AE118" s="422">
        <f>ABS(INDEX(AE:AE,MATCH(AE112,$AA:$AA,0)+14)+INDEX(AE:AE,MATCH(AE112,$AA:$AA,0)+15)+INDEX(AE:AE,MATCH(AE112,$AA:$AA,0)+16))</f>
        <v>0</v>
      </c>
      <c r="AF118" s="423"/>
      <c r="AG118" s="422">
        <f>ABS(INDEX(AG:AG,MATCH(AG112,$AA:$AA,0)+14)+INDEX(AG:AG,MATCH(AG112,$AA:$AA,0)+15)+INDEX(AG:AG,MATCH(AG112,$AA:$AA,0)+16))</f>
        <v>0</v>
      </c>
      <c r="AH118" s="423"/>
      <c r="AI118" s="422">
        <f>ABS(INDEX(AI:AI,MATCH(AI112,$AA:$AA,0)+14)+INDEX(AI:AI,MATCH(AI112,$AA:$AA,0)+15)+INDEX(AI:AI,MATCH(AI112,$AA:$AA,0)+16))</f>
        <v>0</v>
      </c>
      <c r="AJ118" s="423"/>
      <c r="AK118" s="422">
        <f>ABS(INDEX(AK:AK,MATCH(AK112,$AA:$AA,0)+14)+INDEX(AK:AK,MATCH(AK112,$AA:$AA,0)+15)+INDEX(AK:AK,MATCH(AK112,$AA:$AA,0)+16))</f>
        <v>0</v>
      </c>
      <c r="AL118" s="423"/>
      <c r="AM118" s="422">
        <f>ABS(INDEX(AM:AM,MATCH(AM112,$AA:$AA,0)+14)+INDEX(AM:AM,MATCH(AM112,$AA:$AA,0)+15)+INDEX(AM:AM,MATCH(AM112,$AA:$AA,0)+16))</f>
        <v>0</v>
      </c>
      <c r="AN118" s="423"/>
      <c r="AO118" s="422">
        <f>ABS(INDEX(AO:AO,MATCH(AO112,$AA:$AA,0)+14)+INDEX(AO:AO,MATCH(AO112,$AA:$AA,0)+15)+INDEX(AO:AO,MATCH(AO112,$AA:$AA,0)+16))</f>
        <v>0</v>
      </c>
      <c r="AP118" s="423"/>
      <c r="AQ118" s="422">
        <f>ABS(INDEX(AQ:AQ,MATCH(AQ112,$AA:$AA,0)+14)+INDEX(AQ:AQ,MATCH(AQ112,$AA:$AA,0)+15)+INDEX(AQ:AQ,MATCH(AQ112,$AA:$AA,0)+16))</f>
        <v>0</v>
      </c>
      <c r="AR118" s="423"/>
      <c r="AS118" s="422">
        <f>ABS(INDEX(AS:AS,MATCH(AS112,$AA:$AA,0)+14)+INDEX(AS:AS,MATCH(AS112,$AA:$AA,0)+15)+INDEX(AS:AS,MATCH(AS112,$AA:$AA,0)+16))</f>
        <v>0</v>
      </c>
      <c r="AT118" s="423"/>
      <c r="AU118" s="1"/>
      <c r="AV118" s="1"/>
      <c r="AW118" s="83"/>
      <c r="AX118" s="84"/>
      <c r="BA118" s="149"/>
      <c r="BB118" s="150"/>
      <c r="BC118" s="151"/>
      <c r="BQ118" s="153"/>
      <c r="BR118" s="151"/>
      <c r="BV118" s="151"/>
      <c r="BZ118" s="151"/>
    </row>
    <row r="119" spans="1:78" ht="15.9" customHeight="1" x14ac:dyDescent="0.25">
      <c r="B119" s="388" t="str">
        <f t="shared" si="138"/>
        <v>Gesamt</v>
      </c>
      <c r="C119" s="389" t="str">
        <f t="shared" si="138"/>
        <v/>
      </c>
      <c r="D119" s="394">
        <f>IF(AC119=1505,"",AC119)</f>
        <v>0</v>
      </c>
      <c r="E119" s="394" t="str">
        <f>IF(AD119=0,"",AD119)</f>
        <v/>
      </c>
      <c r="F119" s="394">
        <f>IF(AE119=1505,"",AE119)</f>
        <v>0</v>
      </c>
      <c r="G119" s="394" t="str">
        <f>IF(AF119=0,"",AF119)</f>
        <v/>
      </c>
      <c r="H119" s="394">
        <f>IF(AG119=1505,"",AG119)</f>
        <v>0</v>
      </c>
      <c r="I119" s="394" t="str">
        <f>IF(AH119=0,"",AH119)</f>
        <v/>
      </c>
      <c r="J119" s="394">
        <f>IF(AI119=1505,"",AI119)</f>
        <v>0</v>
      </c>
      <c r="K119" s="394" t="str">
        <f>IF(AJ119=0,"",AJ119)</f>
        <v/>
      </c>
      <c r="L119" s="394">
        <f>IF(AK119=1505,"",AK119)</f>
        <v>0</v>
      </c>
      <c r="M119" s="394" t="str">
        <f>IF(AL119=0,"",AL119)</f>
        <v/>
      </c>
      <c r="N119" s="394">
        <f>IF(AM119=1505,"",AM119)</f>
        <v>0</v>
      </c>
      <c r="O119" s="394" t="str">
        <f>IF(AN119=0,"",AN119)</f>
        <v/>
      </c>
      <c r="P119" s="394">
        <f>IF(AO119=1505,"",AO119)</f>
        <v>0</v>
      </c>
      <c r="Q119" s="394" t="str">
        <f>IF(AP119=0,"",AP119)</f>
        <v/>
      </c>
      <c r="R119" s="394">
        <f>IF(AQ119=1505,"",AQ119)</f>
        <v>0</v>
      </c>
      <c r="S119" s="394" t="str">
        <f>IF(AR119=0,"",AR119)</f>
        <v/>
      </c>
      <c r="T119" s="394">
        <f>IF(AS119=1505,"",AS119)</f>
        <v>0</v>
      </c>
      <c r="U119" s="394" t="str">
        <f>IF(AT119=0,"",AT119)</f>
        <v/>
      </c>
      <c r="V119" s="290"/>
      <c r="W119" s="290"/>
      <c r="AA119" s="76" t="s">
        <v>960</v>
      </c>
      <c r="AB119" s="77"/>
      <c r="AC119" s="388">
        <f>SUM(AC115:AC118)</f>
        <v>0</v>
      </c>
      <c r="AD119" s="389"/>
      <c r="AE119" s="388">
        <f>SUM(AE115:AE118)</f>
        <v>0</v>
      </c>
      <c r="AF119" s="389"/>
      <c r="AG119" s="388">
        <f>SUM(AG115:AG118)</f>
        <v>0</v>
      </c>
      <c r="AH119" s="389"/>
      <c r="AI119" s="388">
        <f>SUM(AI115:AI118)</f>
        <v>0</v>
      </c>
      <c r="AJ119" s="389"/>
      <c r="AK119" s="388">
        <f>SUM(AK115:AK118)</f>
        <v>0</v>
      </c>
      <c r="AL119" s="389"/>
      <c r="AM119" s="388">
        <f>SUM(AM115:AM118)</f>
        <v>0</v>
      </c>
      <c r="AN119" s="389"/>
      <c r="AO119" s="388">
        <f>SUM(AO115:AO118)</f>
        <v>0</v>
      </c>
      <c r="AP119" s="389"/>
      <c r="AQ119" s="388">
        <f>SUM(AQ115:AQ118)</f>
        <v>0</v>
      </c>
      <c r="AR119" s="389"/>
      <c r="AS119" s="388">
        <f>SUM(AS115:AS118)</f>
        <v>0</v>
      </c>
      <c r="AT119" s="389"/>
      <c r="AU119" s="69"/>
      <c r="AV119" s="69"/>
      <c r="AW119" s="83"/>
      <c r="AX119" s="84"/>
      <c r="BA119" s="149"/>
      <c r="BB119" s="150"/>
      <c r="BC119" s="151"/>
      <c r="BQ119" s="153"/>
      <c r="BR119" s="151"/>
      <c r="BV119" s="151"/>
      <c r="BZ119" s="151"/>
    </row>
    <row r="120" spans="1:78" ht="10.5" customHeight="1" x14ac:dyDescent="0.25">
      <c r="B120" s="78"/>
      <c r="C120" s="6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AA120" s="78"/>
      <c r="AB120" s="69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83"/>
      <c r="AX120" s="84"/>
      <c r="BA120" s="149"/>
      <c r="BB120" s="150"/>
      <c r="BC120" s="151"/>
      <c r="BQ120" s="153"/>
      <c r="BR120" s="151"/>
      <c r="BV120" s="151"/>
      <c r="BZ120" s="151"/>
    </row>
    <row r="121" spans="1:78" ht="21" customHeight="1" x14ac:dyDescent="0.4">
      <c r="B121" s="28" t="str">
        <f>AA121</f>
        <v>Team-Nr.</v>
      </c>
      <c r="C121" s="29"/>
      <c r="D121" s="28" t="str">
        <f>AC121</f>
        <v>Liga:</v>
      </c>
      <c r="E121" s="31"/>
      <c r="F121" s="390" t="str">
        <f>AE121</f>
        <v>Bayernliga Herren</v>
      </c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2"/>
      <c r="S121" s="33" t="s">
        <v>955</v>
      </c>
      <c r="T121" s="34"/>
      <c r="U121" s="401" t="str">
        <f>AT121</f>
        <v>28.02./01.03.</v>
      </c>
      <c r="V121" s="402"/>
      <c r="W121" s="403"/>
      <c r="X121" s="386"/>
      <c r="Y121" s="387"/>
      <c r="Z121" s="387"/>
      <c r="AA121" s="28" t="s">
        <v>974</v>
      </c>
      <c r="AB121" s="29"/>
      <c r="AC121" s="30" t="s">
        <v>953</v>
      </c>
      <c r="AD121" s="31"/>
      <c r="AE121" s="29" t="str">
        <f>Schlüssel!$C$1</f>
        <v>Bayernliga Herren</v>
      </c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32"/>
      <c r="AR121" s="33" t="s">
        <v>955</v>
      </c>
      <c r="AS121" s="34"/>
      <c r="AT121" s="401" t="str">
        <f>VLOOKUP(AS122,Spielorte!$A$1:$C$6,2)</f>
        <v>28.02./01.03.</v>
      </c>
      <c r="AU121" s="402"/>
      <c r="AV121" s="403"/>
      <c r="AW121" s="83"/>
      <c r="AX121" s="84"/>
      <c r="BA121" s="149" t="s">
        <v>1117</v>
      </c>
      <c r="BB121" s="150" t="s">
        <v>972</v>
      </c>
      <c r="BC121" s="151" t="s">
        <v>991</v>
      </c>
      <c r="BD121" s="152" t="s">
        <v>990</v>
      </c>
      <c r="BE121" s="152" t="s">
        <v>972</v>
      </c>
      <c r="BF121" s="152" t="s">
        <v>992</v>
      </c>
      <c r="BG121" s="152" t="s">
        <v>1028</v>
      </c>
      <c r="BH121" s="152" t="s">
        <v>1118</v>
      </c>
      <c r="BI121" s="152" t="s">
        <v>1119</v>
      </c>
      <c r="BJ121" s="152" t="s">
        <v>1120</v>
      </c>
      <c r="BK121" s="152" t="s">
        <v>1121</v>
      </c>
      <c r="BL121" s="152" t="s">
        <v>1122</v>
      </c>
      <c r="BM121" s="152" t="s">
        <v>1129</v>
      </c>
      <c r="BN121" s="152" t="s">
        <v>1130</v>
      </c>
      <c r="BO121" s="152" t="s">
        <v>1131</v>
      </c>
      <c r="BP121" s="152" t="s">
        <v>1132</v>
      </c>
      <c r="BQ121" s="153" t="s">
        <v>1123</v>
      </c>
      <c r="BR121" s="151" t="s">
        <v>993</v>
      </c>
      <c r="BS121" s="152" t="s">
        <v>1124</v>
      </c>
      <c r="BT121" s="152" t="s">
        <v>1125</v>
      </c>
      <c r="BU121" s="152" t="s">
        <v>991</v>
      </c>
      <c r="BV121" s="151" t="s">
        <v>993</v>
      </c>
      <c r="BW121" s="153" t="s">
        <v>1126</v>
      </c>
      <c r="BX121" s="152" t="s">
        <v>1127</v>
      </c>
      <c r="BY121" s="152" t="s">
        <v>1128</v>
      </c>
      <c r="BZ121" s="151" t="s">
        <v>993</v>
      </c>
    </row>
    <row r="122" spans="1:78" ht="17.25" customHeight="1" thickBot="1" x14ac:dyDescent="0.45">
      <c r="B122" s="37">
        <f>AA122</f>
        <v>5</v>
      </c>
      <c r="D122" s="30" t="s">
        <v>954</v>
      </c>
      <c r="E122" s="38"/>
      <c r="F122" s="400" t="str">
        <f>AE122</f>
        <v>Schweinfurt Extreme Bowlingarena</v>
      </c>
      <c r="G122" s="400"/>
      <c r="H122" s="400"/>
      <c r="I122" s="400"/>
      <c r="J122" s="400"/>
      <c r="K122" s="400"/>
      <c r="L122" s="400"/>
      <c r="M122" s="400"/>
      <c r="N122" s="400"/>
      <c r="O122" s="400"/>
      <c r="P122" s="39"/>
      <c r="Q122" s="39"/>
      <c r="S122" s="33" t="s">
        <v>952</v>
      </c>
      <c r="T122" s="40">
        <f>AS122</f>
        <v>5</v>
      </c>
      <c r="U122" s="34"/>
      <c r="V122" s="34"/>
      <c r="Z122" s="36"/>
      <c r="AA122" s="37">
        <v>5</v>
      </c>
      <c r="AC122" s="30" t="s">
        <v>954</v>
      </c>
      <c r="AD122" s="38"/>
      <c r="AE122" s="85" t="str">
        <f>VLOOKUP(AS122,Spielorte!$A$1:$C$6,3)</f>
        <v>Schweinfurt Extreme Bowlingarena</v>
      </c>
      <c r="AF122" s="85"/>
      <c r="AG122" s="85"/>
      <c r="AH122" s="85"/>
      <c r="AI122" s="85"/>
      <c r="AJ122" s="85"/>
      <c r="AK122" s="85"/>
      <c r="AL122" s="85"/>
      <c r="AM122" s="85"/>
      <c r="AN122" s="85"/>
      <c r="AO122" s="39"/>
      <c r="AP122" s="39"/>
      <c r="AR122" s="33" t="s">
        <v>952</v>
      </c>
      <c r="AS122" s="40">
        <v>5</v>
      </c>
      <c r="AT122" s="34"/>
      <c r="AU122" s="34"/>
      <c r="AW122" s="83"/>
      <c r="AX122" s="84"/>
      <c r="BA122" s="149"/>
      <c r="BB122" s="150"/>
      <c r="BC122" s="151"/>
      <c r="BQ122" s="153"/>
      <c r="BR122" s="151"/>
      <c r="BV122" s="151"/>
      <c r="BW122" s="153"/>
      <c r="BZ122" s="151"/>
    </row>
    <row r="123" spans="1:78" ht="15.75" customHeight="1" thickBot="1" x14ac:dyDescent="0.3">
      <c r="B123" s="41" t="str">
        <f>VLOOKUP(B122,Schlüssel!$A$5:$B$14,2)</f>
        <v>BC EMAX Unterföhring 2</v>
      </c>
      <c r="C123" s="42"/>
      <c r="D123" s="43"/>
      <c r="E123" s="44"/>
      <c r="F123" s="45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AA123" s="41" t="str">
        <f>VLOOKUP(AA122,Schlüssel!$A$5:$B$14,2)</f>
        <v>BC EMAX Unterföhring 2</v>
      </c>
      <c r="AB123" s="42"/>
      <c r="AC123" s="43"/>
      <c r="AD123" s="44"/>
      <c r="AE123" s="45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W123" s="83"/>
      <c r="AX123" s="84"/>
      <c r="BA123" s="149"/>
      <c r="BB123" s="150"/>
      <c r="BC123" s="151"/>
      <c r="BQ123" s="153"/>
      <c r="BR123" s="151"/>
      <c r="BV123" s="151"/>
      <c r="BW123" s="153"/>
      <c r="BZ123" s="151"/>
    </row>
    <row r="124" spans="1:78" ht="13.8" thickBot="1" x14ac:dyDescent="0.3">
      <c r="A124" s="4"/>
      <c r="B124" s="28"/>
      <c r="C124" s="47"/>
      <c r="D124" s="48" t="s">
        <v>10</v>
      </c>
      <c r="E124" s="28">
        <f>VLOOKUP($B$2,Schlüssel!$A$5:$DZ$14,13)</f>
        <v>7</v>
      </c>
      <c r="F124" s="49" t="s">
        <v>10</v>
      </c>
      <c r="G124" s="28">
        <f>VLOOKUP($B$2,Schlüssel!$A$5:$DZ$14,14)</f>
        <v>6</v>
      </c>
      <c r="H124" s="49" t="s">
        <v>10</v>
      </c>
      <c r="I124" s="28">
        <f>VLOOKUP($B$2,Schlüssel!$A$5:$DZ$14,15)</f>
        <v>9</v>
      </c>
      <c r="J124" s="49" t="s">
        <v>10</v>
      </c>
      <c r="K124" s="28">
        <f>VLOOKUP($B$2,Schlüssel!$A$5:$DZ$14,16)</f>
        <v>11</v>
      </c>
      <c r="L124" s="49" t="s">
        <v>10</v>
      </c>
      <c r="M124" s="28">
        <f>VLOOKUP($B$2,Schlüssel!$A$5:$DZ$14,17)</f>
        <v>3</v>
      </c>
      <c r="N124" s="49" t="s">
        <v>10</v>
      </c>
      <c r="O124" s="28">
        <f>VLOOKUP($B$2,Schlüssel!$A$5:$DZ$14,18)</f>
        <v>5</v>
      </c>
      <c r="P124" s="49" t="s">
        <v>10</v>
      </c>
      <c r="Q124" s="28">
        <f>VLOOKUP($B$2,Schlüssel!$A$5:$DZ$14,19)</f>
        <v>12</v>
      </c>
      <c r="R124" s="49" t="s">
        <v>10</v>
      </c>
      <c r="S124" s="28">
        <f>VLOOKUP($B$2,Schlüssel!$A$5:$DZ$14,20)</f>
        <v>10</v>
      </c>
      <c r="T124" s="49" t="s">
        <v>10</v>
      </c>
      <c r="U124" s="28">
        <f>VLOOKUP($B$2,Schlüssel!$A$5:$DZ$14,21)</f>
        <v>4</v>
      </c>
      <c r="Z124" s="2"/>
      <c r="AA124" s="28"/>
      <c r="AB124" s="47"/>
      <c r="AC124" s="48" t="s">
        <v>10</v>
      </c>
      <c r="AD124" s="28">
        <f>VLOOKUP(AA122,Schlüssel!$A$5:$DZ$14,93)</f>
        <v>17</v>
      </c>
      <c r="AE124" s="49" t="s">
        <v>10</v>
      </c>
      <c r="AF124" s="28">
        <f>VLOOKUP(AA122,Schlüssel!$A$5:$DZ$14,94)</f>
        <v>11</v>
      </c>
      <c r="AG124" s="49" t="s">
        <v>10</v>
      </c>
      <c r="AH124" s="28">
        <f>VLOOKUP(AA122,Schlüssel!$A$5:$DZ$14,95)</f>
        <v>20</v>
      </c>
      <c r="AI124" s="49" t="s">
        <v>10</v>
      </c>
      <c r="AJ124" s="28">
        <f>VLOOKUP(AA122,Schlüssel!$A$5:$DZ$14,96)</f>
        <v>16</v>
      </c>
      <c r="AK124" s="49" t="s">
        <v>10</v>
      </c>
      <c r="AL124" s="28">
        <f>VLOOKUP(AA122,Schlüssel!$A$5:$DZ$14,97)</f>
        <v>14</v>
      </c>
      <c r="AM124" s="49" t="s">
        <v>10</v>
      </c>
      <c r="AN124" s="28">
        <f>VLOOKUP(AA122,Schlüssel!$A$5:$DZ$14,98)</f>
        <v>19</v>
      </c>
      <c r="AO124" s="49" t="s">
        <v>10</v>
      </c>
      <c r="AP124" s="28">
        <f>VLOOKUP(AA122,Schlüssel!$A$5:$DZ$14,99)</f>
        <v>18</v>
      </c>
      <c r="AQ124" s="49" t="s">
        <v>10</v>
      </c>
      <c r="AR124" s="28">
        <f>VLOOKUP(AA122,Schlüssel!$A$5:$DZ$14,100)</f>
        <v>13</v>
      </c>
      <c r="AS124" s="49" t="s">
        <v>10</v>
      </c>
      <c r="AT124" s="28">
        <f>VLOOKUP(AA122,Schlüssel!$A$5:$DZ$14,101)</f>
        <v>15</v>
      </c>
      <c r="AW124" s="83"/>
      <c r="AX124" s="84"/>
      <c r="BA124" s="149"/>
      <c r="BB124" s="150"/>
      <c r="BC124" s="151"/>
      <c r="BQ124" s="153"/>
      <c r="BR124" s="151"/>
      <c r="BV124" s="151"/>
      <c r="BW124" s="153"/>
      <c r="BZ124" s="151"/>
    </row>
    <row r="125" spans="1:78" ht="20.25" customHeight="1" x14ac:dyDescent="0.25">
      <c r="B125" s="50" t="s">
        <v>1</v>
      </c>
      <c r="C125" s="51"/>
      <c r="D125" s="388" t="s">
        <v>961</v>
      </c>
      <c r="E125" s="389"/>
      <c r="F125" s="388" t="s">
        <v>962</v>
      </c>
      <c r="G125" s="389"/>
      <c r="H125" s="388" t="s">
        <v>963</v>
      </c>
      <c r="I125" s="389"/>
      <c r="J125" s="388" t="s">
        <v>964</v>
      </c>
      <c r="K125" s="389"/>
      <c r="L125" s="388" t="s">
        <v>965</v>
      </c>
      <c r="M125" s="389"/>
      <c r="N125" s="388" t="s">
        <v>966</v>
      </c>
      <c r="O125" s="389"/>
      <c r="P125" s="388" t="s">
        <v>967</v>
      </c>
      <c r="Q125" s="389"/>
      <c r="R125" s="388" t="s">
        <v>968</v>
      </c>
      <c r="S125" s="389"/>
      <c r="T125" s="388" t="s">
        <v>969</v>
      </c>
      <c r="U125" s="389"/>
      <c r="V125" s="416" t="s">
        <v>960</v>
      </c>
      <c r="W125" s="417"/>
      <c r="AA125" s="50" t="s">
        <v>1</v>
      </c>
      <c r="AB125" s="51"/>
      <c r="AC125" s="76" t="s">
        <v>961</v>
      </c>
      <c r="AD125" s="77"/>
      <c r="AE125" s="76" t="s">
        <v>962</v>
      </c>
      <c r="AF125" s="77"/>
      <c r="AG125" s="76" t="s">
        <v>963</v>
      </c>
      <c r="AH125" s="77"/>
      <c r="AI125" s="76" t="s">
        <v>964</v>
      </c>
      <c r="AJ125" s="77"/>
      <c r="AK125" s="76" t="s">
        <v>965</v>
      </c>
      <c r="AL125" s="77"/>
      <c r="AM125" s="76" t="s">
        <v>966</v>
      </c>
      <c r="AN125" s="77"/>
      <c r="AO125" s="76" t="s">
        <v>967</v>
      </c>
      <c r="AP125" s="77"/>
      <c r="AQ125" s="76" t="s">
        <v>968</v>
      </c>
      <c r="AR125" s="77"/>
      <c r="AS125" s="76" t="s">
        <v>969</v>
      </c>
      <c r="AT125" s="86"/>
      <c r="AU125" s="87" t="s">
        <v>960</v>
      </c>
      <c r="AV125" s="88"/>
      <c r="AW125" s="83"/>
      <c r="AX125" s="84"/>
      <c r="BA125" s="149"/>
      <c r="BB125" s="150"/>
      <c r="BC125" s="151"/>
      <c r="BQ125" s="153"/>
      <c r="BR125" s="151"/>
      <c r="BV125" s="151"/>
      <c r="BZ125" s="151"/>
    </row>
    <row r="126" spans="1:78" ht="15" customHeight="1" thickBot="1" x14ac:dyDescent="0.3">
      <c r="B126" s="52" t="s">
        <v>970</v>
      </c>
      <c r="C126" s="53" t="s">
        <v>971</v>
      </c>
      <c r="D126" s="54" t="s">
        <v>972</v>
      </c>
      <c r="E126" s="54" t="s">
        <v>973</v>
      </c>
      <c r="F126" s="54" t="s">
        <v>972</v>
      </c>
      <c r="G126" s="54" t="s">
        <v>973</v>
      </c>
      <c r="H126" s="54" t="s">
        <v>972</v>
      </c>
      <c r="I126" s="54" t="s">
        <v>973</v>
      </c>
      <c r="J126" s="54" t="s">
        <v>972</v>
      </c>
      <c r="K126" s="54" t="s">
        <v>973</v>
      </c>
      <c r="L126" s="54" t="s">
        <v>972</v>
      </c>
      <c r="M126" s="54" t="s">
        <v>973</v>
      </c>
      <c r="N126" s="54" t="s">
        <v>972</v>
      </c>
      <c r="O126" s="54" t="s">
        <v>973</v>
      </c>
      <c r="P126" s="54" t="s">
        <v>972</v>
      </c>
      <c r="Q126" s="54" t="s">
        <v>973</v>
      </c>
      <c r="R126" s="54" t="s">
        <v>972</v>
      </c>
      <c r="S126" s="54" t="s">
        <v>973</v>
      </c>
      <c r="T126" s="54" t="s">
        <v>972</v>
      </c>
      <c r="U126" s="54" t="s">
        <v>973</v>
      </c>
      <c r="V126" s="54" t="s">
        <v>972</v>
      </c>
      <c r="W126" s="55" t="s">
        <v>973</v>
      </c>
      <c r="AA126" s="52" t="s">
        <v>970</v>
      </c>
      <c r="AB126" s="53" t="s">
        <v>971</v>
      </c>
      <c r="AC126" s="54" t="s">
        <v>972</v>
      </c>
      <c r="AD126" s="54" t="s">
        <v>973</v>
      </c>
      <c r="AE126" s="54" t="s">
        <v>972</v>
      </c>
      <c r="AF126" s="54" t="s">
        <v>973</v>
      </c>
      <c r="AG126" s="54" t="s">
        <v>972</v>
      </c>
      <c r="AH126" s="54" t="s">
        <v>973</v>
      </c>
      <c r="AI126" s="54" t="s">
        <v>972</v>
      </c>
      <c r="AJ126" s="54" t="s">
        <v>973</v>
      </c>
      <c r="AK126" s="54" t="s">
        <v>972</v>
      </c>
      <c r="AL126" s="54" t="s">
        <v>973</v>
      </c>
      <c r="AM126" s="54" t="s">
        <v>972</v>
      </c>
      <c r="AN126" s="54" t="s">
        <v>973</v>
      </c>
      <c r="AO126" s="54" t="s">
        <v>972</v>
      </c>
      <c r="AP126" s="54" t="s">
        <v>973</v>
      </c>
      <c r="AQ126" s="54" t="s">
        <v>972</v>
      </c>
      <c r="AR126" s="54" t="s">
        <v>973</v>
      </c>
      <c r="AS126" s="54" t="s">
        <v>972</v>
      </c>
      <c r="AT126" s="89" t="s">
        <v>973</v>
      </c>
      <c r="AU126" s="52" t="s">
        <v>972</v>
      </c>
      <c r="AV126" s="55" t="s">
        <v>973</v>
      </c>
      <c r="AW126" s="83"/>
      <c r="AX126" s="84"/>
      <c r="BA126" s="149"/>
      <c r="BB126" s="150"/>
      <c r="BC126" s="151"/>
      <c r="BQ126" s="153"/>
      <c r="BR126" s="151"/>
      <c r="BV126" s="151"/>
      <c r="BZ126" s="151"/>
    </row>
    <row r="127" spans="1:78" ht="17.100000000000001" customHeight="1" x14ac:dyDescent="0.25">
      <c r="A127" s="413" t="s">
        <v>0</v>
      </c>
      <c r="B127" s="56" t="str">
        <f>IF(AA127=0,"",AA127)</f>
        <v/>
      </c>
      <c r="C127" s="57" t="str">
        <f>IF(AB127=0,"",AB127)</f>
        <v/>
      </c>
      <c r="D127" s="58" t="str">
        <f>IF(AC127=0,"",AC127)</f>
        <v/>
      </c>
      <c r="E127" s="397">
        <f>IF(AD127="","",AD127)</f>
        <v>0</v>
      </c>
      <c r="F127" s="58" t="str">
        <f t="shared" ref="F127:F140" si="139">IF(AE127=0,"",AE127)</f>
        <v/>
      </c>
      <c r="G127" s="397">
        <f>IF(AF127="","",AF127)</f>
        <v>0</v>
      </c>
      <c r="H127" s="58" t="str">
        <f t="shared" ref="H127:H140" si="140">IF(AG127=0,"",AG127)</f>
        <v/>
      </c>
      <c r="I127" s="397">
        <f>IF(AH127="","",AH127)</f>
        <v>0</v>
      </c>
      <c r="J127" s="58" t="str">
        <f t="shared" ref="J127:J140" si="141">IF(AI127=0,"",AI127)</f>
        <v/>
      </c>
      <c r="K127" s="397">
        <f>IF(AJ127="","",AJ127)</f>
        <v>0</v>
      </c>
      <c r="L127" s="58" t="str">
        <f t="shared" ref="L127:L140" si="142">IF(AK127=0,"",AK127)</f>
        <v/>
      </c>
      <c r="M127" s="397">
        <f>IF(AL127="","",AL127)</f>
        <v>0</v>
      </c>
      <c r="N127" s="58" t="str">
        <f>IF(AM127=0,"",AM127)</f>
        <v/>
      </c>
      <c r="O127" s="397">
        <f>IF(AN127="","",AN127)</f>
        <v>0</v>
      </c>
      <c r="P127" s="58" t="str">
        <f t="shared" ref="P127:P140" si="143">IF(AO127=0,"",AO127)</f>
        <v/>
      </c>
      <c r="Q127" s="397">
        <f>IF(AP127="","",AP127)</f>
        <v>0</v>
      </c>
      <c r="R127" s="58" t="str">
        <f t="shared" ref="R127:R140" si="144">IF(AQ127=0,"",AQ127)</f>
        <v/>
      </c>
      <c r="S127" s="397">
        <f>IF(AR127="","",AR127)</f>
        <v>0</v>
      </c>
      <c r="T127" s="58" t="str">
        <f t="shared" ref="T127:T140" si="145">IF(AS127=0,"",AS127)</f>
        <v/>
      </c>
      <c r="U127" s="397">
        <f>IF(AT127="","",AT127)</f>
        <v>0</v>
      </c>
      <c r="V127" s="58" t="str">
        <f t="shared" ref="V127:V140" si="146">IF(AU127=0,"",AU127)</f>
        <v/>
      </c>
      <c r="W127" s="397">
        <f>IF(AV127="","",AV127)</f>
        <v>0</v>
      </c>
      <c r="Z127" s="405" t="s">
        <v>0</v>
      </c>
      <c r="AA127" s="272" t="str">
        <f>IF(AB127=0,"",_xlfn.CONCAT(VLOOKUP(AB127,Starter!A:C,2,0)))</f>
        <v/>
      </c>
      <c r="AB127" s="81"/>
      <c r="AC127" s="129"/>
      <c r="AD127" s="163">
        <f>IF(SUM(AC127:AC129)+AC145=0,0,IF(SUM(ABS(AC127),ABS(AC128),ABS(AC129))=AC145,0.5,IF(SUM(ABS(AC127),ABS(AC128),ABS(AC129))&gt;AC145,1,0)))</f>
        <v>0</v>
      </c>
      <c r="AE127" s="132"/>
      <c r="AF127" s="91">
        <f>IF(SUM(AE127:AE129)+AE145=0,0,IF(SUM(ABS(AE127),ABS(AE128),ABS(AE129))=AE145,0.5,IF(SUM(ABS(AE127),ABS(AE128),ABS(AE129))&gt;AE145,1,0)))</f>
        <v>0</v>
      </c>
      <c r="AG127" s="129"/>
      <c r="AH127" s="91">
        <f>IF(SUM(AG127:AG129)+AG145=0,0,IF(SUM(ABS(AG127),ABS(AG128),ABS(AG129))=AG145,0.5,IF(SUM(ABS(AG127),ABS(AG128),ABS(AG129))&gt;AG145,1,0)))</f>
        <v>0</v>
      </c>
      <c r="AI127" s="129"/>
      <c r="AJ127" s="91">
        <f>IF(SUM(AI127:AI129)+AI145=0,0,IF(SUM(ABS(AI127),ABS(AI128),ABS(AI129))=AI145,0.5,IF(SUM(ABS(AI127),ABS(AI128),ABS(AI129))&gt;AI145,1,0)))</f>
        <v>0</v>
      </c>
      <c r="AK127" s="129"/>
      <c r="AL127" s="91">
        <f>IF(SUM(AK127:AK129)+AK145=0,0,IF(SUM(ABS(AK127),ABS(AK128),ABS(AK129))=AK145,0.5,IF(SUM(ABS(AK127),ABS(AK128),ABS(AK129))&gt;AK145,1,0)))</f>
        <v>0</v>
      </c>
      <c r="AM127" s="129"/>
      <c r="AN127" s="91">
        <f>IF(SUM(AM127:AM129)+AM145=0,0,IF(SUM(ABS(AM127),ABS(AM128),ABS(AM129))=AM145,0.5,IF(SUM(ABS(AM127),ABS(AM128),ABS(AM129))&gt;AM145,1,0)))</f>
        <v>0</v>
      </c>
      <c r="AO127" s="129"/>
      <c r="AP127" s="91">
        <f>IF(SUM(AO127:AO129)+AO145=0,0,IF(SUM(ABS(AO127),ABS(AO128),ABS(AO129))=AO145,0.5,IF(SUM(ABS(AO127),ABS(AO128),ABS(AO129))&gt;AO145,1,0)))</f>
        <v>0</v>
      </c>
      <c r="AQ127" s="129"/>
      <c r="AR127" s="91">
        <f>IF(SUM(AQ127:AQ129)+AQ145=0,0,IF(SUM(ABS(AQ127),ABS(AQ128),ABS(AQ129))=AQ145,0.5,IF(SUM(ABS(AQ127),ABS(AQ128),ABS(AQ129))&gt;AQ145,1,0)))</f>
        <v>0</v>
      </c>
      <c r="AS127" s="129"/>
      <c r="AT127" s="91">
        <f>IF(SUM(AS127:AS129)+AS145=0,0,IF(SUM(ABS(AS127),ABS(AS128),ABS(AS129))=AS145,0.5,IF(SUM(ABS(AS127),ABS(AS128),ABS(AS129))&gt;AS145,1,0)))</f>
        <v>0</v>
      </c>
      <c r="AU127" s="92">
        <f t="shared" ref="AU127:AU138" si="147">ABS(SUM(AC127:AC127))+ABS(SUM(AE127:AE127))+ABS(SUM(AG127:AG127))+ABS(SUM(AI127:AI127))+ABS(SUM(AK127:AK127))+ABS(SUM(AM127:AM127))+ABS(SUM(AO127:AO127))+ABS(SUM(AQ127:AQ127))+ABS(SUM(AS127:AS127))</f>
        <v>0</v>
      </c>
      <c r="AV127" s="93">
        <f>SUM(AD127+AF127+AH127+AJ127+AL127+AN127+AP127+AR127+AT127)</f>
        <v>0</v>
      </c>
      <c r="AW127" s="83"/>
      <c r="AX127" s="84"/>
      <c r="AZ127" s="47"/>
      <c r="BA127" s="149"/>
      <c r="BB127" s="150"/>
      <c r="BC127" s="151"/>
      <c r="BD127" s="154">
        <f>+AB127</f>
        <v>0</v>
      </c>
      <c r="BE127" s="150">
        <f>+AU127</f>
        <v>0</v>
      </c>
      <c r="BF127" s="152">
        <f>COUNT(BH127:BP127)</f>
        <v>0</v>
      </c>
      <c r="BG127" s="152">
        <f>COUNTIF(BH127:BP127,"&gt;0")</f>
        <v>0</v>
      </c>
      <c r="BH127" s="152" t="str">
        <f t="shared" ref="BH127:BH138" si="148">IF(AC127=0,"",AC127)</f>
        <v/>
      </c>
      <c r="BI127" s="152" t="str">
        <f t="shared" ref="BI127:BI138" si="149">IF(AE127=0,"",AE127)</f>
        <v/>
      </c>
      <c r="BJ127" s="152" t="str">
        <f t="shared" ref="BJ127:BJ138" si="150">IF(AG127=0,"",AG127)</f>
        <v/>
      </c>
      <c r="BK127" s="152" t="str">
        <f t="shared" ref="BK127:BK138" si="151">IF(AI127=0,"",AI127)</f>
        <v/>
      </c>
      <c r="BL127" s="152" t="str">
        <f t="shared" ref="BL127:BL138" si="152">IF(AK127=0,"",AK127)</f>
        <v/>
      </c>
      <c r="BM127" s="152" t="str">
        <f t="shared" ref="BM127:BM138" si="153">IF(AM127=0,"",AM127)</f>
        <v/>
      </c>
      <c r="BN127" s="152" t="str">
        <f t="shared" ref="BN127:BN138" si="154">IF(AO127=0,"",AO127)</f>
        <v/>
      </c>
      <c r="BO127" s="152" t="str">
        <f t="shared" ref="BO127:BO138" si="155">IF(AQ127=0,"",AQ127)</f>
        <v/>
      </c>
      <c r="BP127" s="152" t="str">
        <f t="shared" ref="BP127:BP138" si="156">IF(AS127=0,"",AS127)</f>
        <v/>
      </c>
      <c r="BQ127" s="153"/>
      <c r="BR127" s="151"/>
      <c r="BS127" s="152">
        <f>MAX(BH127:BP127)</f>
        <v>0</v>
      </c>
      <c r="BT127" s="152">
        <f>IF(BS127&lt;MAX(BS:BS),0,BS127+ROW()/1000000000)</f>
        <v>1.2700000000000001E-7</v>
      </c>
      <c r="BU127" s="152" t="str">
        <f>+AA123</f>
        <v>BC EMAX Unterföhring 2</v>
      </c>
      <c r="BV127" s="151">
        <f>RANK(BT127,BT:BT)</f>
        <v>72</v>
      </c>
      <c r="BW127" s="152">
        <f>SUMIF(BH127:BP127,"&gt;0")</f>
        <v>0</v>
      </c>
      <c r="BX127" s="152">
        <f>IF(COUNTIF(BH127:BP127,"&gt;0")&lt;Spielorte!$A$23,0,BE127/Spielorte!$A$23)</f>
        <v>0</v>
      </c>
      <c r="BY127" s="152">
        <f>IF(BX127&lt;MAX(BX:BX),0,BX127+ROW()/1000000000)</f>
        <v>1.2700000000000001E-7</v>
      </c>
      <c r="BZ127" s="151">
        <f t="shared" ref="BZ127:BZ138" si="157">IF(BY127=0,0,RANK(BY127,BY:BY))</f>
        <v>72</v>
      </c>
    </row>
    <row r="128" spans="1:78" ht="17.100000000000001" customHeight="1" x14ac:dyDescent="0.25">
      <c r="A128" s="414"/>
      <c r="B128" s="59" t="str">
        <f t="shared" ref="B128:D140" si="158">IF(AA128=0,"",AA128)</f>
        <v/>
      </c>
      <c r="C128" s="60" t="str">
        <f t="shared" si="158"/>
        <v/>
      </c>
      <c r="D128" s="61" t="str">
        <f t="shared" si="158"/>
        <v/>
      </c>
      <c r="E128" s="398"/>
      <c r="F128" s="61" t="str">
        <f t="shared" si="139"/>
        <v/>
      </c>
      <c r="G128" s="398"/>
      <c r="H128" s="61" t="str">
        <f t="shared" si="140"/>
        <v/>
      </c>
      <c r="I128" s="398"/>
      <c r="J128" s="61" t="str">
        <f t="shared" si="141"/>
        <v/>
      </c>
      <c r="K128" s="398"/>
      <c r="L128" s="61" t="str">
        <f t="shared" si="142"/>
        <v/>
      </c>
      <c r="M128" s="398"/>
      <c r="N128" s="61" t="str">
        <f t="shared" ref="N128:N140" si="159">IF(AM128=0,"",AM128)</f>
        <v/>
      </c>
      <c r="O128" s="398"/>
      <c r="P128" s="61" t="str">
        <f t="shared" si="143"/>
        <v/>
      </c>
      <c r="Q128" s="398"/>
      <c r="R128" s="61" t="str">
        <f t="shared" si="144"/>
        <v/>
      </c>
      <c r="S128" s="398"/>
      <c r="T128" s="61" t="str">
        <f t="shared" si="145"/>
        <v/>
      </c>
      <c r="U128" s="398"/>
      <c r="V128" s="61" t="str">
        <f t="shared" si="146"/>
        <v/>
      </c>
      <c r="W128" s="398"/>
      <c r="Z128" s="406"/>
      <c r="AA128" s="90" t="str">
        <f>IF(AB128=0,"",_xlfn.CONCAT(VLOOKUP(AB128,Starter!A:C,2,0)))</f>
        <v/>
      </c>
      <c r="AB128" s="80"/>
      <c r="AC128" s="130"/>
      <c r="AD128" s="94"/>
      <c r="AE128" s="130"/>
      <c r="AF128" s="94"/>
      <c r="AG128" s="130"/>
      <c r="AH128" s="94"/>
      <c r="AI128" s="130"/>
      <c r="AJ128" s="94"/>
      <c r="AK128" s="130"/>
      <c r="AL128" s="94"/>
      <c r="AM128" s="130"/>
      <c r="AN128" s="94"/>
      <c r="AO128" s="130"/>
      <c r="AP128" s="94"/>
      <c r="AQ128" s="130"/>
      <c r="AR128" s="94"/>
      <c r="AS128" s="130"/>
      <c r="AT128" s="94"/>
      <c r="AU128" s="95">
        <f t="shared" si="147"/>
        <v>0</v>
      </c>
      <c r="AV128" s="96"/>
      <c r="AW128" s="83"/>
      <c r="AX128" s="84"/>
      <c r="AZ128" s="47"/>
      <c r="BA128" s="149"/>
      <c r="BB128" s="150"/>
      <c r="BC128" s="151"/>
      <c r="BD128" s="154">
        <f t="shared" ref="BD128:BD138" si="160">+AB128</f>
        <v>0</v>
      </c>
      <c r="BE128" s="150">
        <f t="shared" ref="BE128:BE138" si="161">+AU128</f>
        <v>0</v>
      </c>
      <c r="BF128" s="152">
        <f t="shared" ref="BF128:BF138" si="162">COUNT(BH128:BP128)</f>
        <v>0</v>
      </c>
      <c r="BG128" s="152">
        <f t="shared" ref="BG128:BG138" si="163">COUNTIF(BH128:BP128,"&gt;0")</f>
        <v>0</v>
      </c>
      <c r="BH128" s="152" t="str">
        <f t="shared" si="148"/>
        <v/>
      </c>
      <c r="BI128" s="152" t="str">
        <f t="shared" si="149"/>
        <v/>
      </c>
      <c r="BJ128" s="152" t="str">
        <f t="shared" si="150"/>
        <v/>
      </c>
      <c r="BK128" s="152" t="str">
        <f t="shared" si="151"/>
        <v/>
      </c>
      <c r="BL128" s="152" t="str">
        <f t="shared" si="152"/>
        <v/>
      </c>
      <c r="BM128" s="152" t="str">
        <f t="shared" si="153"/>
        <v/>
      </c>
      <c r="BN128" s="152" t="str">
        <f t="shared" si="154"/>
        <v/>
      </c>
      <c r="BO128" s="152" t="str">
        <f t="shared" si="155"/>
        <v/>
      </c>
      <c r="BP128" s="152" t="str">
        <f t="shared" si="156"/>
        <v/>
      </c>
      <c r="BQ128" s="153"/>
      <c r="BR128" s="151"/>
      <c r="BS128" s="152">
        <f t="shared" ref="BS128:BS138" si="164">MAX(BH128:BP128)</f>
        <v>0</v>
      </c>
      <c r="BT128" s="152">
        <f t="shared" ref="BT128:BT138" si="165">IF(BS128&lt;MAX(BS:BS),0,BS128+ROW()/1000000000)</f>
        <v>1.2800000000000001E-7</v>
      </c>
      <c r="BU128" s="152" t="str">
        <f t="shared" ref="BU128:BU138" si="166">+BU127</f>
        <v>BC EMAX Unterföhring 2</v>
      </c>
      <c r="BV128" s="151">
        <f t="shared" ref="BV128:BV138" si="167">RANK(BT128,BT:BT)</f>
        <v>71</v>
      </c>
      <c r="BW128" s="152">
        <f t="shared" ref="BW128:BW138" si="168">SUMIF(BH128:BP128,"&gt;0")</f>
        <v>0</v>
      </c>
      <c r="BX128" s="152">
        <f>IF(COUNTIF(BH128:BP128,"&gt;0")&lt;Spielorte!$A$23,0,BE128/Spielorte!$A$23)</f>
        <v>0</v>
      </c>
      <c r="BY128" s="152">
        <f t="shared" ref="BY128:BY138" si="169">IF(BX128&lt;MAX(BX:BX),0,BX128+ROW()/1000000000)</f>
        <v>1.2800000000000001E-7</v>
      </c>
      <c r="BZ128" s="151">
        <f t="shared" si="157"/>
        <v>71</v>
      </c>
    </row>
    <row r="129" spans="1:78" ht="17.100000000000001" customHeight="1" thickBot="1" x14ac:dyDescent="0.3">
      <c r="A129" s="415"/>
      <c r="B129" s="62" t="str">
        <f t="shared" si="158"/>
        <v/>
      </c>
      <c r="C129" s="63" t="str">
        <f t="shared" si="158"/>
        <v/>
      </c>
      <c r="D129" s="52" t="str">
        <f t="shared" si="158"/>
        <v/>
      </c>
      <c r="E129" s="399"/>
      <c r="F129" s="52" t="str">
        <f t="shared" si="139"/>
        <v/>
      </c>
      <c r="G129" s="399"/>
      <c r="H129" s="52" t="str">
        <f t="shared" si="140"/>
        <v/>
      </c>
      <c r="I129" s="399"/>
      <c r="J129" s="52" t="str">
        <f t="shared" si="141"/>
        <v/>
      </c>
      <c r="K129" s="399"/>
      <c r="L129" s="52" t="str">
        <f t="shared" si="142"/>
        <v/>
      </c>
      <c r="M129" s="399"/>
      <c r="N129" s="52" t="str">
        <f t="shared" si="159"/>
        <v/>
      </c>
      <c r="O129" s="399"/>
      <c r="P129" s="52" t="str">
        <f t="shared" si="143"/>
        <v/>
      </c>
      <c r="Q129" s="399"/>
      <c r="R129" s="52" t="str">
        <f t="shared" si="144"/>
        <v/>
      </c>
      <c r="S129" s="399"/>
      <c r="T129" s="52" t="str">
        <f t="shared" si="145"/>
        <v/>
      </c>
      <c r="U129" s="399"/>
      <c r="V129" s="52" t="str">
        <f t="shared" si="146"/>
        <v/>
      </c>
      <c r="W129" s="399"/>
      <c r="Z129" s="407"/>
      <c r="AA129" s="99" t="str">
        <f>IF(AB129=0,"",_xlfn.CONCAT(VLOOKUP(AB129,Starter!A:C,2,0)))</f>
        <v/>
      </c>
      <c r="AB129" s="82"/>
      <c r="AC129" s="131"/>
      <c r="AD129" s="94"/>
      <c r="AE129" s="131"/>
      <c r="AF129" s="94"/>
      <c r="AG129" s="131"/>
      <c r="AH129" s="94"/>
      <c r="AI129" s="131"/>
      <c r="AJ129" s="94"/>
      <c r="AK129" s="131"/>
      <c r="AL129" s="94"/>
      <c r="AM129" s="131"/>
      <c r="AN129" s="94"/>
      <c r="AO129" s="131"/>
      <c r="AP129" s="94"/>
      <c r="AQ129" s="131"/>
      <c r="AR129" s="94"/>
      <c r="AS129" s="131"/>
      <c r="AT129" s="94"/>
      <c r="AU129" s="97">
        <f t="shared" si="147"/>
        <v>0</v>
      </c>
      <c r="AV129" s="98"/>
      <c r="AW129" s="83"/>
      <c r="AX129" s="84"/>
      <c r="AZ129" s="47"/>
      <c r="BA129" s="149"/>
      <c r="BB129" s="150"/>
      <c r="BC129" s="151"/>
      <c r="BD129" s="154">
        <f t="shared" si="160"/>
        <v>0</v>
      </c>
      <c r="BE129" s="150">
        <f t="shared" si="161"/>
        <v>0</v>
      </c>
      <c r="BF129" s="152">
        <f t="shared" si="162"/>
        <v>0</v>
      </c>
      <c r="BG129" s="152">
        <f t="shared" si="163"/>
        <v>0</v>
      </c>
      <c r="BH129" s="152" t="str">
        <f t="shared" si="148"/>
        <v/>
      </c>
      <c r="BI129" s="152" t="str">
        <f t="shared" si="149"/>
        <v/>
      </c>
      <c r="BJ129" s="152" t="str">
        <f t="shared" si="150"/>
        <v/>
      </c>
      <c r="BK129" s="152" t="str">
        <f t="shared" si="151"/>
        <v/>
      </c>
      <c r="BL129" s="152" t="str">
        <f t="shared" si="152"/>
        <v/>
      </c>
      <c r="BM129" s="152" t="str">
        <f t="shared" si="153"/>
        <v/>
      </c>
      <c r="BN129" s="152" t="str">
        <f t="shared" si="154"/>
        <v/>
      </c>
      <c r="BO129" s="152" t="str">
        <f t="shared" si="155"/>
        <v/>
      </c>
      <c r="BP129" s="152" t="str">
        <f t="shared" si="156"/>
        <v/>
      </c>
      <c r="BQ129" s="153"/>
      <c r="BR129" s="151"/>
      <c r="BS129" s="152">
        <f t="shared" si="164"/>
        <v>0</v>
      </c>
      <c r="BT129" s="152">
        <f t="shared" si="165"/>
        <v>1.29E-7</v>
      </c>
      <c r="BU129" s="152" t="str">
        <f t="shared" si="166"/>
        <v>BC EMAX Unterföhring 2</v>
      </c>
      <c r="BV129" s="151">
        <f t="shared" si="167"/>
        <v>70</v>
      </c>
      <c r="BW129" s="152">
        <f t="shared" si="168"/>
        <v>0</v>
      </c>
      <c r="BX129" s="152">
        <f>IF(COUNTIF(BH129:BP129,"&gt;0")&lt;Spielorte!$A$23,0,BE129/Spielorte!$A$23)</f>
        <v>0</v>
      </c>
      <c r="BY129" s="152">
        <f t="shared" si="169"/>
        <v>1.29E-7</v>
      </c>
      <c r="BZ129" s="151">
        <f t="shared" si="157"/>
        <v>70</v>
      </c>
    </row>
    <row r="130" spans="1:78" ht="17.100000000000001" customHeight="1" x14ac:dyDescent="0.25">
      <c r="A130" s="413" t="s">
        <v>2</v>
      </c>
      <c r="B130" s="56" t="str">
        <f t="shared" si="158"/>
        <v/>
      </c>
      <c r="C130" s="57" t="str">
        <f t="shared" si="158"/>
        <v/>
      </c>
      <c r="D130" s="58" t="str">
        <f t="shared" si="158"/>
        <v/>
      </c>
      <c r="E130" s="397">
        <f>IF(AD130="","",AD130)</f>
        <v>0</v>
      </c>
      <c r="F130" s="58" t="str">
        <f t="shared" si="139"/>
        <v/>
      </c>
      <c r="G130" s="397">
        <f>IF(AF130="","",AF130)</f>
        <v>0</v>
      </c>
      <c r="H130" s="58" t="str">
        <f t="shared" si="140"/>
        <v/>
      </c>
      <c r="I130" s="397">
        <f>IF(AH130="","",AH130)</f>
        <v>0</v>
      </c>
      <c r="J130" s="58" t="str">
        <f t="shared" si="141"/>
        <v/>
      </c>
      <c r="K130" s="397">
        <f>IF(AJ130="","",AJ130)</f>
        <v>0</v>
      </c>
      <c r="L130" s="58" t="str">
        <f t="shared" si="142"/>
        <v/>
      </c>
      <c r="M130" s="397">
        <f>IF(AL130="","",AL130)</f>
        <v>0</v>
      </c>
      <c r="N130" s="58" t="str">
        <f t="shared" si="159"/>
        <v/>
      </c>
      <c r="O130" s="397">
        <f>IF(AN130="","",AN130)</f>
        <v>0</v>
      </c>
      <c r="P130" s="58" t="str">
        <f t="shared" si="143"/>
        <v/>
      </c>
      <c r="Q130" s="397">
        <f>IF(AP130="","",AP130)</f>
        <v>0</v>
      </c>
      <c r="R130" s="58" t="str">
        <f t="shared" si="144"/>
        <v/>
      </c>
      <c r="S130" s="397">
        <f>IF(AR130="","",AR130)</f>
        <v>0</v>
      </c>
      <c r="T130" s="58" t="str">
        <f t="shared" si="145"/>
        <v/>
      </c>
      <c r="U130" s="397">
        <f>IF(AT130="","",AT130)</f>
        <v>0</v>
      </c>
      <c r="V130" s="58" t="str">
        <f t="shared" si="146"/>
        <v/>
      </c>
      <c r="W130" s="397">
        <f>IF(AV130="","",AV130)</f>
        <v>0</v>
      </c>
      <c r="Z130" s="405" t="s">
        <v>2</v>
      </c>
      <c r="AA130" s="272" t="str">
        <f>IF(AB130=0,"",_xlfn.CONCAT(VLOOKUP(AB130,Starter!A:C,2,0)))</f>
        <v/>
      </c>
      <c r="AB130" s="81"/>
      <c r="AC130" s="132"/>
      <c r="AD130" s="91">
        <f>IF(SUM(AC130:AC132)+AC146=0,0,IF(SUM(ABS(AC130),ABS(AC131),ABS(AC132))=AC146,0.5,IF(SUM(ABS(AC130),ABS(AC131),ABS(AC132))&gt;AC146,1,0)))</f>
        <v>0</v>
      </c>
      <c r="AE130" s="132"/>
      <c r="AF130" s="91">
        <f>IF(SUM(AE130:AE132)+AE146=0,0,IF(SUM(ABS(AE130),ABS(AE131),ABS(AE132))=AE146,0.5,IF(SUM(ABS(AE130),ABS(AE131),ABS(AE132))&gt;AE146,1,0)))</f>
        <v>0</v>
      </c>
      <c r="AG130" s="132"/>
      <c r="AH130" s="91">
        <f>IF(SUM(AG130:AG132)+AG146=0,0,IF(SUM(ABS(AG130),ABS(AG131),ABS(AG132))=AG146,0.5,IF(SUM(ABS(AG130),ABS(AG131),ABS(AG132))&gt;AG146,1,0)))</f>
        <v>0</v>
      </c>
      <c r="AI130" s="132"/>
      <c r="AJ130" s="91">
        <f>IF(SUM(AI130:AI132)+AI146=0,0,IF(SUM(ABS(AI130),ABS(AI131),ABS(AI132))=AI146,0.5,IF(SUM(ABS(AI130),ABS(AI131),ABS(AI132))&gt;AI146,1,0)))</f>
        <v>0</v>
      </c>
      <c r="AK130" s="132"/>
      <c r="AL130" s="91">
        <f>IF(SUM(AK130:AK132)+AK146=0,0,IF(SUM(ABS(AK130),ABS(AK131),ABS(AK132))=AK146,0.5,IF(SUM(ABS(AK130),ABS(AK131),ABS(AK132))&gt;AK146,1,0)))</f>
        <v>0</v>
      </c>
      <c r="AM130" s="132"/>
      <c r="AN130" s="91">
        <f>IF(SUM(AM130:AM132)+AM146=0,0,IF(SUM(ABS(AM130),ABS(AM131),ABS(AM132))=AM146,0.5,IF(SUM(ABS(AM130),ABS(AM131),ABS(AM132))&gt;AM146,1,0)))</f>
        <v>0</v>
      </c>
      <c r="AO130" s="132"/>
      <c r="AP130" s="91">
        <f>IF(SUM(AO130:AO132)+AO146=0,0,IF(SUM(ABS(AO130),ABS(AO131),ABS(AO132))=AO146,0.5,IF(SUM(ABS(AO130),ABS(AO131),ABS(AO132))&gt;AO146,1,0)))</f>
        <v>0</v>
      </c>
      <c r="AQ130" s="132"/>
      <c r="AR130" s="91">
        <f>IF(SUM(AQ130:AQ132)+AQ146=0,0,IF(SUM(ABS(AQ130),ABS(AQ131),ABS(AQ132))=AQ146,0.5,IF(SUM(ABS(AQ130),ABS(AQ131),ABS(AQ132))&gt;AQ146,1,0)))</f>
        <v>0</v>
      </c>
      <c r="AS130" s="132"/>
      <c r="AT130" s="91">
        <f>IF(SUM(AS130:AS132)+AS146=0,0,IF(SUM(ABS(AS130),ABS(AS131),ABS(AS132))=AS146,0.5,IF(SUM(ABS(AS130),ABS(AS131),ABS(AS132))&gt;AS146,1,0)))</f>
        <v>0</v>
      </c>
      <c r="AU130" s="92">
        <f t="shared" si="147"/>
        <v>0</v>
      </c>
      <c r="AV130" s="93">
        <f>SUM(AD130+AF130+AH130+AJ130+AL130+AN130+AP130+AR130+AT130)</f>
        <v>0</v>
      </c>
      <c r="AW130" s="83"/>
      <c r="AX130" s="84"/>
      <c r="AZ130" s="47"/>
      <c r="BA130" s="149"/>
      <c r="BB130" s="150"/>
      <c r="BC130" s="151"/>
      <c r="BD130" s="154">
        <f t="shared" si="160"/>
        <v>0</v>
      </c>
      <c r="BE130" s="150">
        <f t="shared" si="161"/>
        <v>0</v>
      </c>
      <c r="BF130" s="152">
        <f t="shared" si="162"/>
        <v>0</v>
      </c>
      <c r="BG130" s="152">
        <f t="shared" si="163"/>
        <v>0</v>
      </c>
      <c r="BH130" s="152" t="str">
        <f t="shared" si="148"/>
        <v/>
      </c>
      <c r="BI130" s="152" t="str">
        <f t="shared" si="149"/>
        <v/>
      </c>
      <c r="BJ130" s="152" t="str">
        <f t="shared" si="150"/>
        <v/>
      </c>
      <c r="BK130" s="152" t="str">
        <f t="shared" si="151"/>
        <v/>
      </c>
      <c r="BL130" s="152" t="str">
        <f t="shared" si="152"/>
        <v/>
      </c>
      <c r="BM130" s="152" t="str">
        <f t="shared" si="153"/>
        <v/>
      </c>
      <c r="BN130" s="152" t="str">
        <f t="shared" si="154"/>
        <v/>
      </c>
      <c r="BO130" s="152" t="str">
        <f t="shared" si="155"/>
        <v/>
      </c>
      <c r="BP130" s="152" t="str">
        <f t="shared" si="156"/>
        <v/>
      </c>
      <c r="BQ130" s="153"/>
      <c r="BR130" s="151"/>
      <c r="BS130" s="152">
        <f t="shared" si="164"/>
        <v>0</v>
      </c>
      <c r="BT130" s="152">
        <f t="shared" si="165"/>
        <v>1.3E-7</v>
      </c>
      <c r="BU130" s="152" t="str">
        <f t="shared" si="166"/>
        <v>BC EMAX Unterföhring 2</v>
      </c>
      <c r="BV130" s="151">
        <f t="shared" si="167"/>
        <v>69</v>
      </c>
      <c r="BW130" s="152">
        <f t="shared" si="168"/>
        <v>0</v>
      </c>
      <c r="BX130" s="152">
        <f>IF(COUNTIF(BH130:BP130,"&gt;0")&lt;Spielorte!$A$23,0,BE130/Spielorte!$A$23)</f>
        <v>0</v>
      </c>
      <c r="BY130" s="152">
        <f t="shared" si="169"/>
        <v>1.3E-7</v>
      </c>
      <c r="BZ130" s="151">
        <f t="shared" si="157"/>
        <v>69</v>
      </c>
    </row>
    <row r="131" spans="1:78" ht="17.100000000000001" customHeight="1" x14ac:dyDescent="0.25">
      <c r="A131" s="414"/>
      <c r="B131" s="59" t="str">
        <f t="shared" si="158"/>
        <v/>
      </c>
      <c r="C131" s="60" t="str">
        <f t="shared" si="158"/>
        <v/>
      </c>
      <c r="D131" s="61" t="str">
        <f t="shared" si="158"/>
        <v/>
      </c>
      <c r="E131" s="398"/>
      <c r="F131" s="61" t="str">
        <f t="shared" si="139"/>
        <v/>
      </c>
      <c r="G131" s="398"/>
      <c r="H131" s="61" t="str">
        <f t="shared" si="140"/>
        <v/>
      </c>
      <c r="I131" s="398"/>
      <c r="J131" s="61" t="str">
        <f t="shared" si="141"/>
        <v/>
      </c>
      <c r="K131" s="398"/>
      <c r="L131" s="61" t="str">
        <f t="shared" si="142"/>
        <v/>
      </c>
      <c r="M131" s="398"/>
      <c r="N131" s="61" t="str">
        <f t="shared" si="159"/>
        <v/>
      </c>
      <c r="O131" s="398"/>
      <c r="P131" s="61" t="str">
        <f t="shared" si="143"/>
        <v/>
      </c>
      <c r="Q131" s="398"/>
      <c r="R131" s="61" t="str">
        <f t="shared" si="144"/>
        <v/>
      </c>
      <c r="S131" s="398"/>
      <c r="T131" s="61" t="str">
        <f t="shared" si="145"/>
        <v/>
      </c>
      <c r="U131" s="398"/>
      <c r="V131" s="61" t="str">
        <f t="shared" si="146"/>
        <v/>
      </c>
      <c r="W131" s="398"/>
      <c r="Z131" s="406"/>
      <c r="AA131" s="90" t="str">
        <f>IF(AB131=0,"",_xlfn.CONCAT(VLOOKUP(AB131,Starter!A:C,2,0)))</f>
        <v/>
      </c>
      <c r="AB131" s="80"/>
      <c r="AC131" s="130"/>
      <c r="AD131" s="94"/>
      <c r="AE131" s="130"/>
      <c r="AF131" s="94"/>
      <c r="AG131" s="130"/>
      <c r="AH131" s="94"/>
      <c r="AI131" s="130"/>
      <c r="AJ131" s="94"/>
      <c r="AK131" s="130"/>
      <c r="AL131" s="94"/>
      <c r="AM131" s="130"/>
      <c r="AN131" s="94"/>
      <c r="AO131" s="134"/>
      <c r="AP131" s="94"/>
      <c r="AQ131" s="134"/>
      <c r="AR131" s="94"/>
      <c r="AS131" s="134"/>
      <c r="AT131" s="94"/>
      <c r="AU131" s="95">
        <f t="shared" si="147"/>
        <v>0</v>
      </c>
      <c r="AV131" s="96"/>
      <c r="AW131" s="83"/>
      <c r="AX131" s="84"/>
      <c r="AZ131" s="47"/>
      <c r="BA131" s="149"/>
      <c r="BB131" s="150"/>
      <c r="BC131" s="151"/>
      <c r="BD131" s="154">
        <f t="shared" si="160"/>
        <v>0</v>
      </c>
      <c r="BE131" s="150">
        <f t="shared" si="161"/>
        <v>0</v>
      </c>
      <c r="BF131" s="152">
        <f t="shared" si="162"/>
        <v>0</v>
      </c>
      <c r="BG131" s="152">
        <f t="shared" si="163"/>
        <v>0</v>
      </c>
      <c r="BH131" s="152" t="str">
        <f t="shared" si="148"/>
        <v/>
      </c>
      <c r="BI131" s="152" t="str">
        <f t="shared" si="149"/>
        <v/>
      </c>
      <c r="BJ131" s="152" t="str">
        <f t="shared" si="150"/>
        <v/>
      </c>
      <c r="BK131" s="152" t="str">
        <f t="shared" si="151"/>
        <v/>
      </c>
      <c r="BL131" s="152" t="str">
        <f t="shared" si="152"/>
        <v/>
      </c>
      <c r="BM131" s="152" t="str">
        <f t="shared" si="153"/>
        <v/>
      </c>
      <c r="BN131" s="152" t="str">
        <f t="shared" si="154"/>
        <v/>
      </c>
      <c r="BO131" s="152" t="str">
        <f t="shared" si="155"/>
        <v/>
      </c>
      <c r="BP131" s="152" t="str">
        <f t="shared" si="156"/>
        <v/>
      </c>
      <c r="BQ131" s="153"/>
      <c r="BR131" s="151"/>
      <c r="BS131" s="152">
        <f t="shared" si="164"/>
        <v>0</v>
      </c>
      <c r="BT131" s="152">
        <f t="shared" si="165"/>
        <v>1.31E-7</v>
      </c>
      <c r="BU131" s="152" t="str">
        <f t="shared" si="166"/>
        <v>BC EMAX Unterföhring 2</v>
      </c>
      <c r="BV131" s="151">
        <f t="shared" si="167"/>
        <v>68</v>
      </c>
      <c r="BW131" s="152">
        <f t="shared" si="168"/>
        <v>0</v>
      </c>
      <c r="BX131" s="152">
        <f>IF(COUNTIF(BH131:BP131,"&gt;0")&lt;Spielorte!$A$23,0,BE131/Spielorte!$A$23)</f>
        <v>0</v>
      </c>
      <c r="BY131" s="152">
        <f t="shared" si="169"/>
        <v>1.31E-7</v>
      </c>
      <c r="BZ131" s="151">
        <f t="shared" si="157"/>
        <v>68</v>
      </c>
    </row>
    <row r="132" spans="1:78" ht="17.100000000000001" customHeight="1" thickBot="1" x14ac:dyDescent="0.3">
      <c r="A132" s="415"/>
      <c r="B132" s="62" t="str">
        <f t="shared" si="158"/>
        <v/>
      </c>
      <c r="C132" s="63" t="str">
        <f t="shared" si="158"/>
        <v/>
      </c>
      <c r="D132" s="52" t="str">
        <f t="shared" si="158"/>
        <v/>
      </c>
      <c r="E132" s="399"/>
      <c r="F132" s="52" t="str">
        <f t="shared" si="139"/>
        <v/>
      </c>
      <c r="G132" s="399"/>
      <c r="H132" s="52" t="str">
        <f t="shared" si="140"/>
        <v/>
      </c>
      <c r="I132" s="399"/>
      <c r="J132" s="52" t="str">
        <f t="shared" si="141"/>
        <v/>
      </c>
      <c r="K132" s="399"/>
      <c r="L132" s="52" t="str">
        <f t="shared" si="142"/>
        <v/>
      </c>
      <c r="M132" s="399"/>
      <c r="N132" s="52" t="str">
        <f t="shared" si="159"/>
        <v/>
      </c>
      <c r="O132" s="399"/>
      <c r="P132" s="52" t="str">
        <f t="shared" si="143"/>
        <v/>
      </c>
      <c r="Q132" s="399"/>
      <c r="R132" s="52" t="str">
        <f t="shared" si="144"/>
        <v/>
      </c>
      <c r="S132" s="399"/>
      <c r="T132" s="52" t="str">
        <f t="shared" si="145"/>
        <v/>
      </c>
      <c r="U132" s="399"/>
      <c r="V132" s="52" t="str">
        <f t="shared" si="146"/>
        <v/>
      </c>
      <c r="W132" s="399"/>
      <c r="Z132" s="407"/>
      <c r="AA132" s="99" t="str">
        <f>IF(AB132=0,"",_xlfn.CONCAT(VLOOKUP(AB132,Starter!A:C,2,0)))</f>
        <v/>
      </c>
      <c r="AB132" s="82"/>
      <c r="AC132" s="133"/>
      <c r="AD132" s="100"/>
      <c r="AE132" s="133"/>
      <c r="AF132" s="100"/>
      <c r="AG132" s="133"/>
      <c r="AH132" s="100"/>
      <c r="AI132" s="133"/>
      <c r="AJ132" s="100"/>
      <c r="AK132" s="133"/>
      <c r="AL132" s="100"/>
      <c r="AM132" s="133"/>
      <c r="AN132" s="100"/>
      <c r="AO132" s="133"/>
      <c r="AP132" s="100"/>
      <c r="AQ132" s="133"/>
      <c r="AR132" s="100"/>
      <c r="AS132" s="133"/>
      <c r="AT132" s="100"/>
      <c r="AU132" s="97">
        <f t="shared" si="147"/>
        <v>0</v>
      </c>
      <c r="AV132" s="98"/>
      <c r="AW132" s="83"/>
      <c r="AX132" s="84"/>
      <c r="AZ132" s="47"/>
      <c r="BA132" s="149"/>
      <c r="BB132" s="150"/>
      <c r="BC132" s="151"/>
      <c r="BD132" s="154">
        <f t="shared" si="160"/>
        <v>0</v>
      </c>
      <c r="BE132" s="150">
        <f t="shared" si="161"/>
        <v>0</v>
      </c>
      <c r="BF132" s="152">
        <f t="shared" si="162"/>
        <v>0</v>
      </c>
      <c r="BG132" s="152">
        <f t="shared" si="163"/>
        <v>0</v>
      </c>
      <c r="BH132" s="152" t="str">
        <f t="shared" si="148"/>
        <v/>
      </c>
      <c r="BI132" s="152" t="str">
        <f t="shared" si="149"/>
        <v/>
      </c>
      <c r="BJ132" s="152" t="str">
        <f t="shared" si="150"/>
        <v/>
      </c>
      <c r="BK132" s="152" t="str">
        <f t="shared" si="151"/>
        <v/>
      </c>
      <c r="BL132" s="152" t="str">
        <f t="shared" si="152"/>
        <v/>
      </c>
      <c r="BM132" s="152" t="str">
        <f t="shared" si="153"/>
        <v/>
      </c>
      <c r="BN132" s="152" t="str">
        <f t="shared" si="154"/>
        <v/>
      </c>
      <c r="BO132" s="152" t="str">
        <f t="shared" si="155"/>
        <v/>
      </c>
      <c r="BP132" s="152" t="str">
        <f t="shared" si="156"/>
        <v/>
      </c>
      <c r="BQ132" s="153"/>
      <c r="BR132" s="151"/>
      <c r="BS132" s="152">
        <f t="shared" si="164"/>
        <v>0</v>
      </c>
      <c r="BT132" s="152">
        <f t="shared" si="165"/>
        <v>1.3199999999999999E-7</v>
      </c>
      <c r="BU132" s="152" t="str">
        <f t="shared" si="166"/>
        <v>BC EMAX Unterföhring 2</v>
      </c>
      <c r="BV132" s="151">
        <f t="shared" si="167"/>
        <v>67</v>
      </c>
      <c r="BW132" s="152">
        <f t="shared" si="168"/>
        <v>0</v>
      </c>
      <c r="BX132" s="152">
        <f>IF(COUNTIF(BH132:BP132,"&gt;0")&lt;Spielorte!$A$23,0,BE132/Spielorte!$A$23)</f>
        <v>0</v>
      </c>
      <c r="BY132" s="152">
        <f t="shared" si="169"/>
        <v>1.3199999999999999E-7</v>
      </c>
      <c r="BZ132" s="151">
        <f t="shared" si="157"/>
        <v>67</v>
      </c>
    </row>
    <row r="133" spans="1:78" ht="17.100000000000001" customHeight="1" x14ac:dyDescent="0.25">
      <c r="A133" s="413" t="s">
        <v>3</v>
      </c>
      <c r="B133" s="56" t="str">
        <f t="shared" si="158"/>
        <v/>
      </c>
      <c r="C133" s="57" t="str">
        <f t="shared" si="158"/>
        <v/>
      </c>
      <c r="D133" s="58" t="str">
        <f t="shared" si="158"/>
        <v/>
      </c>
      <c r="E133" s="397">
        <f>IF(AD133="","",AD133)</f>
        <v>0</v>
      </c>
      <c r="F133" s="58" t="str">
        <f t="shared" si="139"/>
        <v/>
      </c>
      <c r="G133" s="397">
        <f>IF(AF133="","",AF133)</f>
        <v>0</v>
      </c>
      <c r="H133" s="58" t="str">
        <f t="shared" si="140"/>
        <v/>
      </c>
      <c r="I133" s="397">
        <f>IF(AH133="","",AH133)</f>
        <v>0</v>
      </c>
      <c r="J133" s="58" t="str">
        <f t="shared" si="141"/>
        <v/>
      </c>
      <c r="K133" s="397">
        <f>IF(AJ133="","",AJ133)</f>
        <v>0</v>
      </c>
      <c r="L133" s="58" t="str">
        <f t="shared" si="142"/>
        <v/>
      </c>
      <c r="M133" s="397">
        <f>IF(AL133="","",AL133)</f>
        <v>0</v>
      </c>
      <c r="N133" s="58" t="str">
        <f t="shared" si="159"/>
        <v/>
      </c>
      <c r="O133" s="397">
        <f>IF(AN133="","",AN133)</f>
        <v>0</v>
      </c>
      <c r="P133" s="58" t="str">
        <f t="shared" si="143"/>
        <v/>
      </c>
      <c r="Q133" s="397">
        <f>IF(AP133="","",AP133)</f>
        <v>0</v>
      </c>
      <c r="R133" s="58" t="str">
        <f t="shared" si="144"/>
        <v/>
      </c>
      <c r="S133" s="397">
        <f>IF(AR133="","",AR133)</f>
        <v>0</v>
      </c>
      <c r="T133" s="58" t="str">
        <f t="shared" si="145"/>
        <v/>
      </c>
      <c r="U133" s="397">
        <f>IF(AT133="","",AT133)</f>
        <v>0</v>
      </c>
      <c r="V133" s="58" t="str">
        <f t="shared" si="146"/>
        <v/>
      </c>
      <c r="W133" s="397">
        <f>IF(AV133="","",AV133)</f>
        <v>0</v>
      </c>
      <c r="Z133" s="405" t="s">
        <v>3</v>
      </c>
      <c r="AA133" s="272" t="str">
        <f>IF(AB133=0,"",_xlfn.CONCAT(VLOOKUP(AB133,Starter!A:C,2,0)))</f>
        <v/>
      </c>
      <c r="AB133" s="81"/>
      <c r="AC133" s="132"/>
      <c r="AD133" s="91">
        <f>IF(SUM(AC133:AC135)+AC147=0,0,IF(SUM(ABS(AC133),ABS(AC134),ABS(AC135))=AC147,0.5,IF(SUM(ABS(AC133),ABS(AC134),ABS(AC135))&gt;AC147,1,0)))</f>
        <v>0</v>
      </c>
      <c r="AE133" s="132"/>
      <c r="AF133" s="91">
        <f>IF(SUM(AE133:AE135)+AE147=0,0,IF(SUM(ABS(AE133),ABS(AE134),ABS(AE135))=AE147,0.5,IF(SUM(ABS(AE133),ABS(AE134),ABS(AE135))&gt;AE147,1,0)))</f>
        <v>0</v>
      </c>
      <c r="AG133" s="132"/>
      <c r="AH133" s="91">
        <f>IF(SUM(AG133:AG135)+AG147=0,0,IF(SUM(ABS(AG133),ABS(AG134),ABS(AG135))=AG147,0.5,IF(SUM(ABS(AG133),ABS(AG134),ABS(AG135))&gt;AG147,1,0)))</f>
        <v>0</v>
      </c>
      <c r="AI133" s="132"/>
      <c r="AJ133" s="91">
        <f>IF(SUM(AI133:AI135)+AI147=0,0,IF(SUM(ABS(AI133),ABS(AI134),ABS(AI135))=AI147,0.5,IF(SUM(ABS(AI133),ABS(AI134),ABS(AI135))&gt;AI147,1,0)))</f>
        <v>0</v>
      </c>
      <c r="AK133" s="132"/>
      <c r="AL133" s="91">
        <f>IF(SUM(AK133:AK135)+AK147=0,0,IF(SUM(ABS(AK133),ABS(AK134),ABS(AK135))=AK147,0.5,IF(SUM(ABS(AK133),ABS(AK134),ABS(AK135))&gt;AK147,1,0)))</f>
        <v>0</v>
      </c>
      <c r="AM133" s="132"/>
      <c r="AN133" s="91">
        <f>IF(SUM(AM133:AM135)+AM147=0,0,IF(SUM(ABS(AM133),ABS(AM134),ABS(AM135))=AM147,0.5,IF(SUM(ABS(AM133),ABS(AM134),ABS(AM135))&gt;AM147,1,0)))</f>
        <v>0</v>
      </c>
      <c r="AO133" s="132"/>
      <c r="AP133" s="91">
        <f>IF(SUM(AO133:AO135)+AO147=0,0,IF(SUM(ABS(AO133),ABS(AO134),ABS(AO135))=AO147,0.5,IF(SUM(ABS(AO133),ABS(AO134),ABS(AO135))&gt;AO147,1,0)))</f>
        <v>0</v>
      </c>
      <c r="AQ133" s="132"/>
      <c r="AR133" s="91">
        <f>IF(SUM(AQ133:AQ135)+AQ147=0,0,IF(SUM(ABS(AQ133),ABS(AQ134),ABS(AQ135))=AQ147,0.5,IF(SUM(ABS(AQ133),ABS(AQ134),ABS(AQ135))&gt;AQ147,1,0)))</f>
        <v>0</v>
      </c>
      <c r="AS133" s="132"/>
      <c r="AT133" s="91">
        <f>IF(SUM(AS133:AS135)+AS147=0,0,IF(SUM(ABS(AS133),ABS(AS134),ABS(AS135))=AS147,0.5,IF(SUM(ABS(AS133),ABS(AS134),ABS(AS135))&gt;AS147,1,0)))</f>
        <v>0</v>
      </c>
      <c r="AU133" s="92">
        <f t="shared" si="147"/>
        <v>0</v>
      </c>
      <c r="AV133" s="93">
        <f>SUM(AD133+AF133+AH133+AJ133+AL133+AN133+AP133+AR133+AT133)</f>
        <v>0</v>
      </c>
      <c r="AW133" s="83"/>
      <c r="AX133" s="84"/>
      <c r="AZ133" s="47"/>
      <c r="BA133" s="149"/>
      <c r="BB133" s="150"/>
      <c r="BC133" s="151"/>
      <c r="BD133" s="154">
        <f t="shared" si="160"/>
        <v>0</v>
      </c>
      <c r="BE133" s="150">
        <f t="shared" si="161"/>
        <v>0</v>
      </c>
      <c r="BF133" s="152">
        <f t="shared" si="162"/>
        <v>0</v>
      </c>
      <c r="BG133" s="152">
        <f t="shared" si="163"/>
        <v>0</v>
      </c>
      <c r="BH133" s="152" t="str">
        <f t="shared" si="148"/>
        <v/>
      </c>
      <c r="BI133" s="152" t="str">
        <f t="shared" si="149"/>
        <v/>
      </c>
      <c r="BJ133" s="152" t="str">
        <f t="shared" si="150"/>
        <v/>
      </c>
      <c r="BK133" s="152" t="str">
        <f t="shared" si="151"/>
        <v/>
      </c>
      <c r="BL133" s="152" t="str">
        <f t="shared" si="152"/>
        <v/>
      </c>
      <c r="BM133" s="152" t="str">
        <f t="shared" si="153"/>
        <v/>
      </c>
      <c r="BN133" s="152" t="str">
        <f t="shared" si="154"/>
        <v/>
      </c>
      <c r="BO133" s="152" t="str">
        <f t="shared" si="155"/>
        <v/>
      </c>
      <c r="BP133" s="152" t="str">
        <f t="shared" si="156"/>
        <v/>
      </c>
      <c r="BQ133" s="153"/>
      <c r="BR133" s="151"/>
      <c r="BS133" s="152">
        <f t="shared" si="164"/>
        <v>0</v>
      </c>
      <c r="BT133" s="152">
        <f t="shared" si="165"/>
        <v>1.3300000000000001E-7</v>
      </c>
      <c r="BU133" s="152" t="str">
        <f t="shared" si="166"/>
        <v>BC EMAX Unterföhring 2</v>
      </c>
      <c r="BV133" s="151">
        <f t="shared" si="167"/>
        <v>66</v>
      </c>
      <c r="BW133" s="152">
        <f t="shared" si="168"/>
        <v>0</v>
      </c>
      <c r="BX133" s="152">
        <f>IF(COUNTIF(BH133:BP133,"&gt;0")&lt;Spielorte!$A$23,0,BE133/Spielorte!$A$23)</f>
        <v>0</v>
      </c>
      <c r="BY133" s="152">
        <f t="shared" si="169"/>
        <v>1.3300000000000001E-7</v>
      </c>
      <c r="BZ133" s="151">
        <f t="shared" si="157"/>
        <v>66</v>
      </c>
    </row>
    <row r="134" spans="1:78" ht="17.100000000000001" customHeight="1" x14ac:dyDescent="0.25">
      <c r="A134" s="414"/>
      <c r="B134" s="59" t="str">
        <f t="shared" si="158"/>
        <v/>
      </c>
      <c r="C134" s="60" t="str">
        <f t="shared" si="158"/>
        <v/>
      </c>
      <c r="D134" s="61" t="str">
        <f t="shared" si="158"/>
        <v/>
      </c>
      <c r="E134" s="398"/>
      <c r="F134" s="61" t="str">
        <f t="shared" si="139"/>
        <v/>
      </c>
      <c r="G134" s="398"/>
      <c r="H134" s="61" t="str">
        <f t="shared" si="140"/>
        <v/>
      </c>
      <c r="I134" s="398"/>
      <c r="J134" s="61" t="str">
        <f t="shared" si="141"/>
        <v/>
      </c>
      <c r="K134" s="398"/>
      <c r="L134" s="61" t="str">
        <f t="shared" si="142"/>
        <v/>
      </c>
      <c r="M134" s="398"/>
      <c r="N134" s="61" t="str">
        <f t="shared" si="159"/>
        <v/>
      </c>
      <c r="O134" s="398"/>
      <c r="P134" s="61" t="str">
        <f t="shared" si="143"/>
        <v/>
      </c>
      <c r="Q134" s="398"/>
      <c r="R134" s="61" t="str">
        <f t="shared" si="144"/>
        <v/>
      </c>
      <c r="S134" s="398"/>
      <c r="T134" s="61" t="str">
        <f t="shared" si="145"/>
        <v/>
      </c>
      <c r="U134" s="398"/>
      <c r="V134" s="61" t="str">
        <f t="shared" si="146"/>
        <v/>
      </c>
      <c r="W134" s="398"/>
      <c r="Z134" s="406"/>
      <c r="AA134" s="90" t="str">
        <f>IF(AB134=0,"",_xlfn.CONCAT(VLOOKUP(AB134,Starter!A:C,2,0)))</f>
        <v/>
      </c>
      <c r="AB134" s="80"/>
      <c r="AC134" s="130"/>
      <c r="AD134" s="94"/>
      <c r="AE134" s="130"/>
      <c r="AF134" s="94"/>
      <c r="AG134" s="130"/>
      <c r="AH134" s="94"/>
      <c r="AI134" s="130"/>
      <c r="AJ134" s="94"/>
      <c r="AK134" s="130"/>
      <c r="AL134" s="94"/>
      <c r="AM134" s="130"/>
      <c r="AN134" s="94"/>
      <c r="AO134" s="130"/>
      <c r="AP134" s="94"/>
      <c r="AQ134" s="130"/>
      <c r="AR134" s="94"/>
      <c r="AS134" s="130"/>
      <c r="AT134" s="94"/>
      <c r="AU134" s="95">
        <f t="shared" si="147"/>
        <v>0</v>
      </c>
      <c r="AV134" s="96"/>
      <c r="AW134" s="83"/>
      <c r="AX134" s="84"/>
      <c r="AZ134" s="47"/>
      <c r="BA134" s="149"/>
      <c r="BB134" s="150"/>
      <c r="BC134" s="151"/>
      <c r="BD134" s="154">
        <f t="shared" si="160"/>
        <v>0</v>
      </c>
      <c r="BE134" s="150">
        <f t="shared" si="161"/>
        <v>0</v>
      </c>
      <c r="BF134" s="152">
        <f t="shared" si="162"/>
        <v>0</v>
      </c>
      <c r="BG134" s="152">
        <f t="shared" si="163"/>
        <v>0</v>
      </c>
      <c r="BH134" s="152" t="str">
        <f t="shared" si="148"/>
        <v/>
      </c>
      <c r="BI134" s="152" t="str">
        <f t="shared" si="149"/>
        <v/>
      </c>
      <c r="BJ134" s="152" t="str">
        <f t="shared" si="150"/>
        <v/>
      </c>
      <c r="BK134" s="152" t="str">
        <f t="shared" si="151"/>
        <v/>
      </c>
      <c r="BL134" s="152" t="str">
        <f t="shared" si="152"/>
        <v/>
      </c>
      <c r="BM134" s="152" t="str">
        <f t="shared" si="153"/>
        <v/>
      </c>
      <c r="BN134" s="152" t="str">
        <f t="shared" si="154"/>
        <v/>
      </c>
      <c r="BO134" s="152" t="str">
        <f t="shared" si="155"/>
        <v/>
      </c>
      <c r="BP134" s="152" t="str">
        <f t="shared" si="156"/>
        <v/>
      </c>
      <c r="BQ134" s="153"/>
      <c r="BR134" s="151"/>
      <c r="BS134" s="152">
        <f t="shared" si="164"/>
        <v>0</v>
      </c>
      <c r="BT134" s="152">
        <f t="shared" si="165"/>
        <v>1.3400000000000001E-7</v>
      </c>
      <c r="BU134" s="152" t="str">
        <f t="shared" si="166"/>
        <v>BC EMAX Unterföhring 2</v>
      </c>
      <c r="BV134" s="151">
        <f t="shared" si="167"/>
        <v>65</v>
      </c>
      <c r="BW134" s="152">
        <f t="shared" si="168"/>
        <v>0</v>
      </c>
      <c r="BX134" s="152">
        <f>IF(COUNTIF(BH134:BP134,"&gt;0")&lt;Spielorte!$A$23,0,BE134/Spielorte!$A$23)</f>
        <v>0</v>
      </c>
      <c r="BY134" s="152">
        <f t="shared" si="169"/>
        <v>1.3400000000000001E-7</v>
      </c>
      <c r="BZ134" s="151">
        <f t="shared" si="157"/>
        <v>65</v>
      </c>
    </row>
    <row r="135" spans="1:78" ht="17.100000000000001" customHeight="1" thickBot="1" x14ac:dyDescent="0.3">
      <c r="A135" s="415"/>
      <c r="B135" s="62" t="str">
        <f t="shared" si="158"/>
        <v/>
      </c>
      <c r="C135" s="63" t="str">
        <f t="shared" si="158"/>
        <v/>
      </c>
      <c r="D135" s="52" t="str">
        <f t="shared" si="158"/>
        <v/>
      </c>
      <c r="E135" s="399"/>
      <c r="F135" s="52" t="str">
        <f t="shared" si="139"/>
        <v/>
      </c>
      <c r="G135" s="399"/>
      <c r="H135" s="52" t="str">
        <f t="shared" si="140"/>
        <v/>
      </c>
      <c r="I135" s="399"/>
      <c r="J135" s="52" t="str">
        <f t="shared" si="141"/>
        <v/>
      </c>
      <c r="K135" s="399"/>
      <c r="L135" s="52" t="str">
        <f t="shared" si="142"/>
        <v/>
      </c>
      <c r="M135" s="399"/>
      <c r="N135" s="52" t="str">
        <f t="shared" si="159"/>
        <v/>
      </c>
      <c r="O135" s="399"/>
      <c r="P135" s="52" t="str">
        <f t="shared" si="143"/>
        <v/>
      </c>
      <c r="Q135" s="399"/>
      <c r="R135" s="52" t="str">
        <f t="shared" si="144"/>
        <v/>
      </c>
      <c r="S135" s="399"/>
      <c r="T135" s="52" t="str">
        <f t="shared" si="145"/>
        <v/>
      </c>
      <c r="U135" s="399"/>
      <c r="V135" s="52" t="str">
        <f t="shared" si="146"/>
        <v/>
      </c>
      <c r="W135" s="399"/>
      <c r="Z135" s="407"/>
      <c r="AA135" s="99" t="str">
        <f>IF(AB135=0,"",_xlfn.CONCAT(VLOOKUP(AB135,Starter!A:C,2,0)))</f>
        <v/>
      </c>
      <c r="AB135" s="82"/>
      <c r="AC135" s="133"/>
      <c r="AD135" s="100"/>
      <c r="AE135" s="133"/>
      <c r="AF135" s="100"/>
      <c r="AG135" s="133"/>
      <c r="AH135" s="100"/>
      <c r="AI135" s="133"/>
      <c r="AJ135" s="100"/>
      <c r="AK135" s="133"/>
      <c r="AL135" s="100"/>
      <c r="AM135" s="133"/>
      <c r="AN135" s="100"/>
      <c r="AO135" s="133"/>
      <c r="AP135" s="100"/>
      <c r="AQ135" s="133"/>
      <c r="AR135" s="100"/>
      <c r="AS135" s="133"/>
      <c r="AT135" s="100"/>
      <c r="AU135" s="97">
        <f t="shared" si="147"/>
        <v>0</v>
      </c>
      <c r="AV135" s="98"/>
      <c r="AW135" s="83"/>
      <c r="AX135" s="84"/>
      <c r="AZ135" s="47"/>
      <c r="BA135" s="149"/>
      <c r="BB135" s="150"/>
      <c r="BC135" s="151"/>
      <c r="BD135" s="154">
        <f t="shared" si="160"/>
        <v>0</v>
      </c>
      <c r="BE135" s="150">
        <f t="shared" si="161"/>
        <v>0</v>
      </c>
      <c r="BF135" s="152">
        <f t="shared" si="162"/>
        <v>0</v>
      </c>
      <c r="BG135" s="152">
        <f t="shared" si="163"/>
        <v>0</v>
      </c>
      <c r="BH135" s="152" t="str">
        <f t="shared" si="148"/>
        <v/>
      </c>
      <c r="BI135" s="152" t="str">
        <f t="shared" si="149"/>
        <v/>
      </c>
      <c r="BJ135" s="152" t="str">
        <f t="shared" si="150"/>
        <v/>
      </c>
      <c r="BK135" s="152" t="str">
        <f t="shared" si="151"/>
        <v/>
      </c>
      <c r="BL135" s="152" t="str">
        <f t="shared" si="152"/>
        <v/>
      </c>
      <c r="BM135" s="152" t="str">
        <f t="shared" si="153"/>
        <v/>
      </c>
      <c r="BN135" s="152" t="str">
        <f t="shared" si="154"/>
        <v/>
      </c>
      <c r="BO135" s="152" t="str">
        <f t="shared" si="155"/>
        <v/>
      </c>
      <c r="BP135" s="152" t="str">
        <f t="shared" si="156"/>
        <v/>
      </c>
      <c r="BQ135" s="153"/>
      <c r="BR135" s="151"/>
      <c r="BS135" s="152">
        <f t="shared" si="164"/>
        <v>0</v>
      </c>
      <c r="BT135" s="152">
        <f t="shared" si="165"/>
        <v>1.35E-7</v>
      </c>
      <c r="BU135" s="152" t="str">
        <f t="shared" si="166"/>
        <v>BC EMAX Unterföhring 2</v>
      </c>
      <c r="BV135" s="151">
        <f t="shared" si="167"/>
        <v>64</v>
      </c>
      <c r="BW135" s="152">
        <f t="shared" si="168"/>
        <v>0</v>
      </c>
      <c r="BX135" s="152">
        <f>IF(COUNTIF(BH135:BP135,"&gt;0")&lt;Spielorte!$A$23,0,BE135/Spielorte!$A$23)</f>
        <v>0</v>
      </c>
      <c r="BY135" s="152">
        <f t="shared" si="169"/>
        <v>1.35E-7</v>
      </c>
      <c r="BZ135" s="151">
        <f t="shared" si="157"/>
        <v>64</v>
      </c>
    </row>
    <row r="136" spans="1:78" ht="17.100000000000001" customHeight="1" x14ac:dyDescent="0.25">
      <c r="A136" s="413" t="s">
        <v>11</v>
      </c>
      <c r="B136" s="56" t="str">
        <f>IF(AA136=0,"",AA136)</f>
        <v/>
      </c>
      <c r="C136" s="57" t="str">
        <f t="shared" si="158"/>
        <v/>
      </c>
      <c r="D136" s="58" t="str">
        <f t="shared" si="158"/>
        <v/>
      </c>
      <c r="E136" s="397">
        <f>IF(AD136="","",AD136)</f>
        <v>0</v>
      </c>
      <c r="F136" s="58" t="str">
        <f t="shared" si="139"/>
        <v/>
      </c>
      <c r="G136" s="397">
        <f>IF(AF136="","",AF136)</f>
        <v>0</v>
      </c>
      <c r="H136" s="58" t="str">
        <f t="shared" si="140"/>
        <v/>
      </c>
      <c r="I136" s="397">
        <f>IF(AH136="","",AH136)</f>
        <v>0</v>
      </c>
      <c r="J136" s="58" t="str">
        <f t="shared" si="141"/>
        <v/>
      </c>
      <c r="K136" s="397">
        <f>IF(AJ136="","",AJ136)</f>
        <v>0</v>
      </c>
      <c r="L136" s="58" t="str">
        <f t="shared" si="142"/>
        <v/>
      </c>
      <c r="M136" s="397">
        <f>IF(AL136="","",AL136)</f>
        <v>0</v>
      </c>
      <c r="N136" s="58" t="str">
        <f t="shared" si="159"/>
        <v/>
      </c>
      <c r="O136" s="397">
        <f>IF(AN136="","",AN136)</f>
        <v>0</v>
      </c>
      <c r="P136" s="58" t="str">
        <f t="shared" si="143"/>
        <v/>
      </c>
      <c r="Q136" s="397">
        <f>IF(AP136="","",AP136)</f>
        <v>0</v>
      </c>
      <c r="R136" s="58" t="str">
        <f t="shared" si="144"/>
        <v/>
      </c>
      <c r="S136" s="397">
        <f>IF(AR136="","",AR136)</f>
        <v>0</v>
      </c>
      <c r="T136" s="58" t="str">
        <f t="shared" si="145"/>
        <v/>
      </c>
      <c r="U136" s="397">
        <f>IF(AT136="","",AT136)</f>
        <v>0</v>
      </c>
      <c r="V136" s="58" t="str">
        <f t="shared" si="146"/>
        <v/>
      </c>
      <c r="W136" s="397">
        <f>IF(AV136="","",AV136)</f>
        <v>0</v>
      </c>
      <c r="Z136" s="405" t="s">
        <v>11</v>
      </c>
      <c r="AA136" s="90" t="str">
        <f>IF(AB136=0,"",_xlfn.CONCAT(VLOOKUP(AB136,Starter!A:C,2,0)))</f>
        <v/>
      </c>
      <c r="AB136" s="81"/>
      <c r="AC136" s="132"/>
      <c r="AD136" s="91">
        <f>IF(SUM(AC136:AC138)+AC148=0,0,IF(SUM(ABS(AC136),ABS(AC137),ABS(AC138))=AC148,0.5,IF(SUM(ABS(AC136),ABS(AC137),ABS(AC138))&gt;AC148,1,0)))</f>
        <v>0</v>
      </c>
      <c r="AE136" s="132"/>
      <c r="AF136" s="91">
        <f>IF(SUM(AE136:AE138)+AE148=0,0,IF(SUM(ABS(AE136),ABS(AE137),ABS(AE138))=AE148,0.5,IF(SUM(ABS(AE136),ABS(AE137),ABS(AE138))&gt;AE148,1,0)))</f>
        <v>0</v>
      </c>
      <c r="AG136" s="132"/>
      <c r="AH136" s="91">
        <f>IF(SUM(AG136:AG138)+AG148=0,0,IF(SUM(ABS(AG136),ABS(AG137),ABS(AG138))=AG148,0.5,IF(SUM(ABS(AG136),ABS(AG137),ABS(AG138))&gt;AG148,1,0)))</f>
        <v>0</v>
      </c>
      <c r="AI136" s="132"/>
      <c r="AJ136" s="91">
        <f>IF(SUM(AI136:AI138)+AI148=0,0,IF(SUM(ABS(AI136),ABS(AI137),ABS(AI138))=AI148,0.5,IF(SUM(ABS(AI136),ABS(AI137),ABS(AI138))&gt;AI148,1,0)))</f>
        <v>0</v>
      </c>
      <c r="AK136" s="132"/>
      <c r="AL136" s="91">
        <f>IF(SUM(AK136:AK138)+AK148=0,0,IF(SUM(ABS(AK136),ABS(AK137),ABS(AK138))=AK148,0.5,IF(SUM(ABS(AK136),ABS(AK137),ABS(AK138))&gt;AK148,1,0)))</f>
        <v>0</v>
      </c>
      <c r="AM136" s="132"/>
      <c r="AN136" s="91">
        <f>IF(SUM(AM136:AM138)+AM148=0,0,IF(SUM(ABS(AM136),ABS(AM137),ABS(AM138))=AM148,0.5,IF(SUM(ABS(AM136),ABS(AM137),ABS(AM138))&gt;AM148,1,0)))</f>
        <v>0</v>
      </c>
      <c r="AO136" s="132"/>
      <c r="AP136" s="91">
        <f>IF(SUM(AO136:AO138)+AO148=0,0,IF(SUM(ABS(AO136),ABS(AO137),ABS(AO138))=AO148,0.5,IF(SUM(ABS(AO136),ABS(AO137),ABS(AO138))&gt;AO148,1,0)))</f>
        <v>0</v>
      </c>
      <c r="AQ136" s="132"/>
      <c r="AR136" s="91">
        <f>IF(SUM(AQ136:AQ138)+AQ148=0,0,IF(SUM(ABS(AQ136),ABS(AQ137),ABS(AQ138))=AQ148,0.5,IF(SUM(ABS(AQ136),ABS(AQ137),ABS(AQ138))&gt;AQ148,1,0)))</f>
        <v>0</v>
      </c>
      <c r="AS136" s="132"/>
      <c r="AT136" s="91">
        <f>IF(SUM(AS136:AS138)+AS148=0,0,IF(SUM(ABS(AS136),ABS(AS137),ABS(AS138))=AS148,0.5,IF(SUM(ABS(AS136),ABS(AS137),ABS(AS138))&gt;AS148,1,0)))</f>
        <v>0</v>
      </c>
      <c r="AU136" s="92">
        <f t="shared" si="147"/>
        <v>0</v>
      </c>
      <c r="AV136" s="93">
        <f>SUM(AD136+AF136+AH136+AJ136+AL136+AN136+AP136+AR136+AT136)</f>
        <v>0</v>
      </c>
      <c r="AW136" s="83"/>
      <c r="AX136" s="84"/>
      <c r="AZ136" s="47"/>
      <c r="BA136" s="149"/>
      <c r="BB136" s="150"/>
      <c r="BC136" s="151"/>
      <c r="BD136" s="154">
        <f t="shared" si="160"/>
        <v>0</v>
      </c>
      <c r="BE136" s="150">
        <f t="shared" si="161"/>
        <v>0</v>
      </c>
      <c r="BF136" s="152">
        <f t="shared" si="162"/>
        <v>0</v>
      </c>
      <c r="BG136" s="152">
        <f t="shared" si="163"/>
        <v>0</v>
      </c>
      <c r="BH136" s="152" t="str">
        <f t="shared" si="148"/>
        <v/>
      </c>
      <c r="BI136" s="152" t="str">
        <f t="shared" si="149"/>
        <v/>
      </c>
      <c r="BJ136" s="152" t="str">
        <f t="shared" si="150"/>
        <v/>
      </c>
      <c r="BK136" s="152" t="str">
        <f t="shared" si="151"/>
        <v/>
      </c>
      <c r="BL136" s="152" t="str">
        <f t="shared" si="152"/>
        <v/>
      </c>
      <c r="BM136" s="152" t="str">
        <f t="shared" si="153"/>
        <v/>
      </c>
      <c r="BN136" s="152" t="str">
        <f t="shared" si="154"/>
        <v/>
      </c>
      <c r="BO136" s="152" t="str">
        <f t="shared" si="155"/>
        <v/>
      </c>
      <c r="BP136" s="152" t="str">
        <f t="shared" si="156"/>
        <v/>
      </c>
      <c r="BQ136" s="153"/>
      <c r="BR136" s="151"/>
      <c r="BS136" s="152">
        <f t="shared" si="164"/>
        <v>0</v>
      </c>
      <c r="BT136" s="152">
        <f t="shared" si="165"/>
        <v>1.36E-7</v>
      </c>
      <c r="BU136" s="152" t="str">
        <f t="shared" si="166"/>
        <v>BC EMAX Unterföhring 2</v>
      </c>
      <c r="BV136" s="151">
        <f t="shared" si="167"/>
        <v>63</v>
      </c>
      <c r="BW136" s="152">
        <f t="shared" si="168"/>
        <v>0</v>
      </c>
      <c r="BX136" s="152">
        <f>IF(COUNTIF(BH136:BP136,"&gt;0")&lt;Spielorte!$A$23,0,BE136/Spielorte!$A$23)</f>
        <v>0</v>
      </c>
      <c r="BY136" s="152">
        <f t="shared" si="169"/>
        <v>1.36E-7</v>
      </c>
      <c r="BZ136" s="151">
        <f t="shared" si="157"/>
        <v>63</v>
      </c>
    </row>
    <row r="137" spans="1:78" ht="17.100000000000001" customHeight="1" x14ac:dyDescent="0.25">
      <c r="A137" s="414"/>
      <c r="B137" s="59" t="str">
        <f>IF(AA137=0,"",AA137)</f>
        <v/>
      </c>
      <c r="C137" s="60" t="str">
        <f t="shared" si="158"/>
        <v/>
      </c>
      <c r="D137" s="61" t="str">
        <f t="shared" si="158"/>
        <v/>
      </c>
      <c r="E137" s="398"/>
      <c r="F137" s="61" t="str">
        <f t="shared" si="139"/>
        <v/>
      </c>
      <c r="G137" s="398"/>
      <c r="H137" s="61" t="str">
        <f t="shared" si="140"/>
        <v/>
      </c>
      <c r="I137" s="398"/>
      <c r="J137" s="61" t="str">
        <f t="shared" si="141"/>
        <v/>
      </c>
      <c r="K137" s="398"/>
      <c r="L137" s="61" t="str">
        <f t="shared" si="142"/>
        <v/>
      </c>
      <c r="M137" s="398"/>
      <c r="N137" s="61" t="str">
        <f t="shared" si="159"/>
        <v/>
      </c>
      <c r="O137" s="398"/>
      <c r="P137" s="61" t="str">
        <f t="shared" si="143"/>
        <v/>
      </c>
      <c r="Q137" s="398"/>
      <c r="R137" s="61" t="str">
        <f t="shared" si="144"/>
        <v/>
      </c>
      <c r="S137" s="398"/>
      <c r="T137" s="61" t="str">
        <f t="shared" si="145"/>
        <v/>
      </c>
      <c r="U137" s="398"/>
      <c r="V137" s="61" t="str">
        <f t="shared" si="146"/>
        <v/>
      </c>
      <c r="W137" s="398"/>
      <c r="Z137" s="406"/>
      <c r="AA137" s="90" t="str">
        <f>IF(AB137=0,"",_xlfn.CONCAT(VLOOKUP(AB137,Starter!A:C,2,0)))</f>
        <v/>
      </c>
      <c r="AB137" s="80"/>
      <c r="AC137" s="130"/>
      <c r="AD137" s="94"/>
      <c r="AE137" s="130"/>
      <c r="AF137" s="94"/>
      <c r="AG137" s="130"/>
      <c r="AH137" s="94"/>
      <c r="AI137" s="130"/>
      <c r="AJ137" s="94"/>
      <c r="AK137" s="130"/>
      <c r="AL137" s="94"/>
      <c r="AM137" s="130"/>
      <c r="AN137" s="94"/>
      <c r="AO137" s="130"/>
      <c r="AP137" s="94"/>
      <c r="AQ137" s="130"/>
      <c r="AR137" s="94"/>
      <c r="AS137" s="130"/>
      <c r="AT137" s="94"/>
      <c r="AU137" s="95">
        <f t="shared" si="147"/>
        <v>0</v>
      </c>
      <c r="AV137" s="96"/>
      <c r="AW137" s="83"/>
      <c r="AX137" s="84"/>
      <c r="AZ137" s="47"/>
      <c r="BA137" s="149"/>
      <c r="BB137" s="150"/>
      <c r="BC137" s="151"/>
      <c r="BD137" s="154">
        <f t="shared" si="160"/>
        <v>0</v>
      </c>
      <c r="BE137" s="150">
        <f t="shared" si="161"/>
        <v>0</v>
      </c>
      <c r="BF137" s="152">
        <f t="shared" si="162"/>
        <v>0</v>
      </c>
      <c r="BG137" s="152">
        <f t="shared" si="163"/>
        <v>0</v>
      </c>
      <c r="BH137" s="152" t="str">
        <f t="shared" si="148"/>
        <v/>
      </c>
      <c r="BI137" s="152" t="str">
        <f t="shared" si="149"/>
        <v/>
      </c>
      <c r="BJ137" s="152" t="str">
        <f t="shared" si="150"/>
        <v/>
      </c>
      <c r="BK137" s="152" t="str">
        <f t="shared" si="151"/>
        <v/>
      </c>
      <c r="BL137" s="152" t="str">
        <f t="shared" si="152"/>
        <v/>
      </c>
      <c r="BM137" s="152" t="str">
        <f t="shared" si="153"/>
        <v/>
      </c>
      <c r="BN137" s="152" t="str">
        <f t="shared" si="154"/>
        <v/>
      </c>
      <c r="BO137" s="152" t="str">
        <f t="shared" si="155"/>
        <v/>
      </c>
      <c r="BP137" s="152" t="str">
        <f t="shared" si="156"/>
        <v/>
      </c>
      <c r="BQ137" s="153"/>
      <c r="BR137" s="151"/>
      <c r="BS137" s="152">
        <f t="shared" si="164"/>
        <v>0</v>
      </c>
      <c r="BT137" s="152">
        <f t="shared" si="165"/>
        <v>1.37E-7</v>
      </c>
      <c r="BU137" s="152" t="str">
        <f t="shared" si="166"/>
        <v>BC EMAX Unterföhring 2</v>
      </c>
      <c r="BV137" s="151">
        <f t="shared" si="167"/>
        <v>62</v>
      </c>
      <c r="BW137" s="152">
        <f t="shared" si="168"/>
        <v>0</v>
      </c>
      <c r="BX137" s="152">
        <f>IF(COUNTIF(BH137:BP137,"&gt;0")&lt;Spielorte!$A$23,0,BE137/Spielorte!$A$23)</f>
        <v>0</v>
      </c>
      <c r="BY137" s="152">
        <f t="shared" si="169"/>
        <v>1.37E-7</v>
      </c>
      <c r="BZ137" s="151">
        <f t="shared" si="157"/>
        <v>62</v>
      </c>
    </row>
    <row r="138" spans="1:78" ht="17.100000000000001" customHeight="1" thickBot="1" x14ac:dyDescent="0.3">
      <c r="A138" s="415"/>
      <c r="B138" s="62" t="str">
        <f>IF(AA138=0,"",AA138)</f>
        <v/>
      </c>
      <c r="C138" s="63" t="str">
        <f t="shared" si="158"/>
        <v/>
      </c>
      <c r="D138" s="52" t="str">
        <f t="shared" si="158"/>
        <v/>
      </c>
      <c r="E138" s="399"/>
      <c r="F138" s="52" t="str">
        <f t="shared" si="139"/>
        <v/>
      </c>
      <c r="G138" s="399"/>
      <c r="H138" s="52" t="str">
        <f t="shared" si="140"/>
        <v/>
      </c>
      <c r="I138" s="399"/>
      <c r="J138" s="52" t="str">
        <f t="shared" si="141"/>
        <v/>
      </c>
      <c r="K138" s="399"/>
      <c r="L138" s="52" t="str">
        <f t="shared" si="142"/>
        <v/>
      </c>
      <c r="M138" s="399"/>
      <c r="N138" s="52" t="str">
        <f t="shared" si="159"/>
        <v/>
      </c>
      <c r="O138" s="399"/>
      <c r="P138" s="52" t="str">
        <f t="shared" si="143"/>
        <v/>
      </c>
      <c r="Q138" s="399"/>
      <c r="R138" s="52" t="str">
        <f t="shared" si="144"/>
        <v/>
      </c>
      <c r="S138" s="399"/>
      <c r="T138" s="52" t="str">
        <f t="shared" si="145"/>
        <v/>
      </c>
      <c r="U138" s="399"/>
      <c r="V138" s="52" t="str">
        <f t="shared" si="146"/>
        <v/>
      </c>
      <c r="W138" s="399"/>
      <c r="Z138" s="407"/>
      <c r="AA138" s="90" t="str">
        <f>IF(AB138=0,"",_xlfn.CONCAT(VLOOKUP(AB138,Starter!A:C,2,0)))</f>
        <v/>
      </c>
      <c r="AB138" s="82"/>
      <c r="AC138" s="133"/>
      <c r="AD138" s="100"/>
      <c r="AE138" s="133"/>
      <c r="AF138" s="100"/>
      <c r="AG138" s="133"/>
      <c r="AH138" s="100"/>
      <c r="AI138" s="133"/>
      <c r="AJ138" s="100"/>
      <c r="AK138" s="133"/>
      <c r="AL138" s="100"/>
      <c r="AM138" s="133"/>
      <c r="AN138" s="100"/>
      <c r="AO138" s="133"/>
      <c r="AP138" s="100"/>
      <c r="AQ138" s="133"/>
      <c r="AR138" s="100"/>
      <c r="AS138" s="133"/>
      <c r="AT138" s="100"/>
      <c r="AU138" s="97">
        <f t="shared" si="147"/>
        <v>0</v>
      </c>
      <c r="AV138" s="98"/>
      <c r="AW138" s="83"/>
      <c r="AX138" s="84"/>
      <c r="AZ138" s="47"/>
      <c r="BA138" s="149"/>
      <c r="BB138" s="150"/>
      <c r="BC138" s="151"/>
      <c r="BD138" s="154">
        <f t="shared" si="160"/>
        <v>0</v>
      </c>
      <c r="BE138" s="150">
        <f t="shared" si="161"/>
        <v>0</v>
      </c>
      <c r="BF138" s="152">
        <f t="shared" si="162"/>
        <v>0</v>
      </c>
      <c r="BG138" s="152">
        <f t="shared" si="163"/>
        <v>0</v>
      </c>
      <c r="BH138" s="152" t="str">
        <f t="shared" si="148"/>
        <v/>
      </c>
      <c r="BI138" s="152" t="str">
        <f t="shared" si="149"/>
        <v/>
      </c>
      <c r="BJ138" s="152" t="str">
        <f t="shared" si="150"/>
        <v/>
      </c>
      <c r="BK138" s="152" t="str">
        <f t="shared" si="151"/>
        <v/>
      </c>
      <c r="BL138" s="152" t="str">
        <f t="shared" si="152"/>
        <v/>
      </c>
      <c r="BM138" s="152" t="str">
        <f t="shared" si="153"/>
        <v/>
      </c>
      <c r="BN138" s="152" t="str">
        <f t="shared" si="154"/>
        <v/>
      </c>
      <c r="BO138" s="152" t="str">
        <f t="shared" si="155"/>
        <v/>
      </c>
      <c r="BP138" s="152" t="str">
        <f t="shared" si="156"/>
        <v/>
      </c>
      <c r="BQ138" s="153"/>
      <c r="BR138" s="151"/>
      <c r="BS138" s="152">
        <f t="shared" si="164"/>
        <v>0</v>
      </c>
      <c r="BT138" s="152">
        <f t="shared" si="165"/>
        <v>1.3799999999999999E-7</v>
      </c>
      <c r="BU138" s="152" t="str">
        <f t="shared" si="166"/>
        <v>BC EMAX Unterföhring 2</v>
      </c>
      <c r="BV138" s="151">
        <f t="shared" si="167"/>
        <v>61</v>
      </c>
      <c r="BW138" s="152">
        <f t="shared" si="168"/>
        <v>0</v>
      </c>
      <c r="BX138" s="152">
        <f>IF(COUNTIF(BH138:BP138,"&gt;0")&lt;Spielorte!$A$23,0,BE138/Spielorte!$A$23)</f>
        <v>0</v>
      </c>
      <c r="BY138" s="152">
        <f t="shared" si="169"/>
        <v>1.3799999999999999E-7</v>
      </c>
      <c r="BZ138" s="151">
        <f t="shared" si="157"/>
        <v>61</v>
      </c>
    </row>
    <row r="139" spans="1:78" ht="27.75" customHeight="1" thickBot="1" x14ac:dyDescent="0.3">
      <c r="B139" s="64" t="str">
        <f>IF(AA139=0,"",AA139)</f>
        <v>Gesamt</v>
      </c>
      <c r="C139" s="65" t="str">
        <f t="shared" si="158"/>
        <v/>
      </c>
      <c r="D139" s="66" t="str">
        <f t="shared" si="158"/>
        <v/>
      </c>
      <c r="E139" s="67">
        <f>IF(AD139="","",AD139)</f>
        <v>0</v>
      </c>
      <c r="F139" s="66" t="str">
        <f t="shared" si="139"/>
        <v/>
      </c>
      <c r="G139" s="67">
        <f>IF(AF139="","",AF139)</f>
        <v>0</v>
      </c>
      <c r="H139" s="66" t="str">
        <f t="shared" si="140"/>
        <v/>
      </c>
      <c r="I139" s="67">
        <f>IF(AH139="","",AH139)</f>
        <v>0</v>
      </c>
      <c r="J139" s="66" t="str">
        <f t="shared" si="141"/>
        <v/>
      </c>
      <c r="K139" s="67">
        <f>IF(AJ139="","",AJ139)</f>
        <v>0</v>
      </c>
      <c r="L139" s="66" t="str">
        <f t="shared" si="142"/>
        <v/>
      </c>
      <c r="M139" s="67">
        <f>IF(AL139="","",AL139)</f>
        <v>0</v>
      </c>
      <c r="N139" s="66" t="str">
        <f t="shared" si="159"/>
        <v/>
      </c>
      <c r="O139" s="67">
        <f>IF(AN139="","",AN139)</f>
        <v>0</v>
      </c>
      <c r="P139" s="66" t="str">
        <f t="shared" si="143"/>
        <v/>
      </c>
      <c r="Q139" s="67">
        <f>IF(AP139="","",AP139)</f>
        <v>0</v>
      </c>
      <c r="R139" s="66" t="str">
        <f t="shared" si="144"/>
        <v/>
      </c>
      <c r="S139" s="67">
        <f>IF(AR139="","",AR139)</f>
        <v>0</v>
      </c>
      <c r="T139" s="66" t="str">
        <f t="shared" si="145"/>
        <v/>
      </c>
      <c r="U139" s="67">
        <f>IF(AT139="","",AT139)</f>
        <v>0</v>
      </c>
      <c r="V139" s="66" t="str">
        <f t="shared" si="146"/>
        <v/>
      </c>
      <c r="W139" s="67">
        <f>IF(AV139="","",AV139)</f>
        <v>0</v>
      </c>
      <c r="AA139" s="64" t="s">
        <v>960</v>
      </c>
      <c r="AB139" s="101"/>
      <c r="AC139" s="148">
        <f>ABS(SUM(AC127:AC129))+ABS(SUM(AC130:AC132))+ABS(SUM(AC133:AC135))+ABS(SUM(AC136:AC138))</f>
        <v>0</v>
      </c>
      <c r="AD139" s="102">
        <f>IF(AC139+AC149=0,0,IF(AC139=AC149,1.5,IF(AC139&gt;AC149,3,0)))</f>
        <v>0</v>
      </c>
      <c r="AE139" s="148">
        <f>ABS(SUM(AE127:AE129))+ABS(SUM(AE130:AE132))+ABS(SUM(AE133:AE135))+ABS(SUM(AE136:AE138))</f>
        <v>0</v>
      </c>
      <c r="AF139" s="102">
        <f>IF(AE139+AE149=0,0,IF(AE139=AE149,1.5,IF(AE139&gt;AE149,3,0)))</f>
        <v>0</v>
      </c>
      <c r="AG139" s="148">
        <f>ABS(SUM(AG127:AG129))+ABS(SUM(AG130:AG132))+ABS(SUM(AG133:AG135))+ABS(SUM(AG136:AG138))</f>
        <v>0</v>
      </c>
      <c r="AH139" s="102">
        <f>IF(AG139+AG149=0,0,IF(AG139=AG149,1.5,IF(AG139&gt;AG149,3,0)))</f>
        <v>0</v>
      </c>
      <c r="AI139" s="148">
        <f>ABS(SUM(AI127:AI129))+ABS(SUM(AI130:AI132))+ABS(SUM(AI133:AI135))+ABS(SUM(AI136:AI138))</f>
        <v>0</v>
      </c>
      <c r="AJ139" s="102">
        <f>IF(AI139+AI149=0,0,IF(AI139=AI149,1.5,IF(AI139&gt;AI149,3,0)))</f>
        <v>0</v>
      </c>
      <c r="AK139" s="148">
        <f>ABS(SUM(AK127:AK129))+ABS(SUM(AK130:AK132))+ABS(SUM(AK133:AK135))+ABS(SUM(AK136:AK138))</f>
        <v>0</v>
      </c>
      <c r="AL139" s="102">
        <f>IF(AK139+AK149=0,0,IF(AK139=AK149,1.5,IF(AK139&gt;AK149,3,0)))</f>
        <v>0</v>
      </c>
      <c r="AM139" s="148">
        <f>ABS(SUM(AM127:AM129))+ABS(SUM(AM130:AM132))+ABS(SUM(AM133:AM135))+ABS(SUM(AM136:AM138))</f>
        <v>0</v>
      </c>
      <c r="AN139" s="102">
        <f>IF(AM139+AM149=0,0,IF(AM139=AM149,1.5,IF(AM139&gt;AM149,3,0)))</f>
        <v>0</v>
      </c>
      <c r="AO139" s="148">
        <f>ABS(SUM(AO127:AO129))+ABS(SUM(AO130:AO132))+ABS(SUM(AO133:AO135))+ABS(SUM(AO136:AO138))</f>
        <v>0</v>
      </c>
      <c r="AP139" s="102">
        <f>IF(AO139+AO149=0,0,IF(AO139=AO149,1.5,IF(AO139&gt;AO149,3,0)))</f>
        <v>0</v>
      </c>
      <c r="AQ139" s="148">
        <f>ABS(SUM(AQ127:AQ129))+ABS(SUM(AQ130:AQ132))+ABS(SUM(AQ133:AQ135))+ABS(SUM(AQ136:AQ138))</f>
        <v>0</v>
      </c>
      <c r="AR139" s="102">
        <f>IF(AQ139+AQ149=0,0,IF(AQ139=AQ149,1.5,IF(AQ139&gt;AQ149,3,0)))</f>
        <v>0</v>
      </c>
      <c r="AS139" s="148">
        <f>ABS(SUM(AS127:AS129))+ABS(SUM(AS130:AS132))+ABS(SUM(AS133:AS135))+ABS(SUM(AS136:AS138))</f>
        <v>0</v>
      </c>
      <c r="AT139" s="102">
        <f>IF(AS139+AS149=0,0,IF(AS139=AS149,1.5,IF(AS139&gt;AS149,3,0)))</f>
        <v>0</v>
      </c>
      <c r="AU139" s="103">
        <f>SUM(AC139+AE139+AG139+AI139+AK139+AM139+AO139+AQ139+AS139)</f>
        <v>0</v>
      </c>
      <c r="AV139" s="104">
        <f>SUM(AD139+AF139+AH139+AJ139+AL139+AN139+AP139+AR139+AT139)</f>
        <v>0</v>
      </c>
      <c r="AW139" s="83"/>
      <c r="AX139" s="84"/>
      <c r="BA139" s="149"/>
      <c r="BB139" s="150"/>
      <c r="BC139" s="151"/>
      <c r="BQ139" s="153"/>
      <c r="BR139" s="151"/>
      <c r="BV139" s="151"/>
      <c r="BZ139" s="151"/>
    </row>
    <row r="140" spans="1:78" ht="24" customHeight="1" thickBot="1" x14ac:dyDescent="0.3">
      <c r="B140" s="68" t="str">
        <f>IF(AA140=0,"",AA140)</f>
        <v>Gesamt - Punkte</v>
      </c>
      <c r="C140" s="69" t="str">
        <f t="shared" si="158"/>
        <v/>
      </c>
      <c r="D140" s="69" t="str">
        <f t="shared" si="158"/>
        <v/>
      </c>
      <c r="E140" s="70">
        <f>IF(AD140="","",AD140)</f>
        <v>0</v>
      </c>
      <c r="F140" s="69" t="str">
        <f t="shared" si="139"/>
        <v/>
      </c>
      <c r="G140" s="70">
        <f>IF(AF140="","",AF140)</f>
        <v>0</v>
      </c>
      <c r="H140" s="69" t="str">
        <f t="shared" si="140"/>
        <v/>
      </c>
      <c r="I140" s="70">
        <f>IF(AH140="","",AH140)</f>
        <v>0</v>
      </c>
      <c r="J140" s="69" t="str">
        <f t="shared" si="141"/>
        <v/>
      </c>
      <c r="K140" s="70">
        <f>IF(AJ140="","",AJ140)</f>
        <v>0</v>
      </c>
      <c r="L140" s="69" t="str">
        <f t="shared" si="142"/>
        <v/>
      </c>
      <c r="M140" s="70">
        <f>IF(AL140="","",AL140)</f>
        <v>0</v>
      </c>
      <c r="N140" s="69" t="str">
        <f t="shared" si="159"/>
        <v/>
      </c>
      <c r="O140" s="70">
        <f>IF(AN140="","",AN140)</f>
        <v>0</v>
      </c>
      <c r="P140" s="69" t="str">
        <f t="shared" si="143"/>
        <v/>
      </c>
      <c r="Q140" s="70">
        <f>IF(AP140="","",AP140)</f>
        <v>0</v>
      </c>
      <c r="R140" s="69" t="str">
        <f t="shared" si="144"/>
        <v/>
      </c>
      <c r="S140" s="70">
        <f>IF(AR140="","",AR140)</f>
        <v>0</v>
      </c>
      <c r="T140" s="69" t="str">
        <f t="shared" si="145"/>
        <v/>
      </c>
      <c r="U140" s="70">
        <f>IF(AT140="","",AT140)</f>
        <v>0</v>
      </c>
      <c r="V140" s="69" t="str">
        <f t="shared" si="146"/>
        <v/>
      </c>
      <c r="W140" s="70">
        <f>IF(AV140="","",AV140)</f>
        <v>0</v>
      </c>
      <c r="AA140" s="68" t="s">
        <v>975</v>
      </c>
      <c r="AB140" s="69"/>
      <c r="AC140" s="69"/>
      <c r="AD140" s="105">
        <f>SUM(AD127:AD139)</f>
        <v>0</v>
      </c>
      <c r="AE140" s="69"/>
      <c r="AF140" s="105">
        <f>SUM(AF127:AF139)</f>
        <v>0</v>
      </c>
      <c r="AG140" s="69"/>
      <c r="AH140" s="105">
        <f>SUM(AH127:AH139)</f>
        <v>0</v>
      </c>
      <c r="AI140" s="69"/>
      <c r="AJ140" s="105">
        <f>SUM(AJ127:AJ139)</f>
        <v>0</v>
      </c>
      <c r="AK140" s="69"/>
      <c r="AL140" s="105">
        <f>SUM(AL127:AL139)</f>
        <v>0</v>
      </c>
      <c r="AM140" s="69"/>
      <c r="AN140" s="105">
        <f>SUM(AN127:AN139)</f>
        <v>0</v>
      </c>
      <c r="AO140" s="69"/>
      <c r="AP140" s="105">
        <f>SUM(AP127:AP139)</f>
        <v>0</v>
      </c>
      <c r="AQ140" s="69"/>
      <c r="AR140" s="105">
        <f>SUM(AR127:AR139)</f>
        <v>0</v>
      </c>
      <c r="AS140" s="69"/>
      <c r="AT140" s="105">
        <f>SUM(AT127:AT139)</f>
        <v>0</v>
      </c>
      <c r="AU140" s="69"/>
      <c r="AV140" s="106">
        <f>SUM(AV127:AV139)</f>
        <v>0</v>
      </c>
      <c r="AW140" s="83"/>
      <c r="AX140" s="84"/>
      <c r="BA140" s="149">
        <f>+AV140</f>
        <v>0</v>
      </c>
      <c r="BB140" s="150">
        <f>+AU139</f>
        <v>0</v>
      </c>
      <c r="BC140" s="151">
        <f>+AA122</f>
        <v>5</v>
      </c>
      <c r="BF140" s="152">
        <f>SUM(BF121:BF139)</f>
        <v>0</v>
      </c>
      <c r="BQ140" s="149">
        <f>+BB140/1000000+BA140</f>
        <v>0</v>
      </c>
      <c r="BR140" s="151">
        <f>RANK(BQ140,BQ:BQ)</f>
        <v>1</v>
      </c>
      <c r="BV140" s="151"/>
      <c r="BZ140" s="151"/>
    </row>
    <row r="141" spans="1:78" ht="11.25" customHeight="1" x14ac:dyDescent="0.25">
      <c r="B141" s="69"/>
      <c r="C141" s="69"/>
      <c r="D141" s="69"/>
      <c r="E141" s="1"/>
      <c r="F141" s="69"/>
      <c r="G141" s="1"/>
      <c r="H141" s="69"/>
      <c r="I141" s="1"/>
      <c r="J141" s="69"/>
      <c r="K141" s="1"/>
      <c r="L141" s="69"/>
      <c r="M141" s="1"/>
      <c r="N141" s="69"/>
      <c r="O141" s="1"/>
      <c r="P141" s="69"/>
      <c r="Q141" s="1"/>
      <c r="R141" s="69"/>
      <c r="S141" s="1"/>
      <c r="T141" s="69"/>
      <c r="U141" s="1"/>
      <c r="V141" s="69"/>
      <c r="W141" s="1"/>
      <c r="AA141" s="69"/>
      <c r="AB141" s="69"/>
      <c r="AC141" s="69"/>
      <c r="AD141" s="1"/>
      <c r="AE141" s="69"/>
      <c r="AF141" s="1"/>
      <c r="AG141" s="69"/>
      <c r="AH141" s="1"/>
      <c r="AI141" s="69"/>
      <c r="AJ141" s="1"/>
      <c r="AK141" s="69"/>
      <c r="AL141" s="1"/>
      <c r="AM141" s="69"/>
      <c r="AN141" s="1"/>
      <c r="AO141" s="69"/>
      <c r="AP141" s="1"/>
      <c r="AQ141" s="69"/>
      <c r="AR141" s="1"/>
      <c r="AS141" s="69"/>
      <c r="AT141" s="1"/>
      <c r="AU141" s="69"/>
      <c r="AV141" s="1"/>
      <c r="AW141" s="83"/>
      <c r="AX141" s="84"/>
      <c r="BA141" s="149"/>
      <c r="BB141" s="150"/>
      <c r="BC141" s="151"/>
      <c r="BQ141" s="153"/>
      <c r="BR141" s="151"/>
      <c r="BV141" s="151"/>
      <c r="BZ141" s="151"/>
    </row>
    <row r="142" spans="1:78" ht="12.75" customHeight="1" x14ac:dyDescent="0.25">
      <c r="B142" s="71" t="str">
        <f t="shared" ref="B142:Q142" si="170">IF(AA142=0,"",AA142)</f>
        <v>Gegner-Nr.:</v>
      </c>
      <c r="C142" s="72" t="str">
        <f t="shared" si="170"/>
        <v>&gt;&gt;&gt;&gt;</v>
      </c>
      <c r="D142" s="396">
        <f t="shared" si="170"/>
        <v>6</v>
      </c>
      <c r="E142" s="396" t="str">
        <f t="shared" si="170"/>
        <v/>
      </c>
      <c r="F142" s="396">
        <f t="shared" si="170"/>
        <v>10</v>
      </c>
      <c r="G142" s="396" t="str">
        <f t="shared" si="170"/>
        <v/>
      </c>
      <c r="H142" s="396">
        <f t="shared" si="170"/>
        <v>4</v>
      </c>
      <c r="I142" s="396" t="str">
        <f t="shared" si="170"/>
        <v/>
      </c>
      <c r="J142" s="396">
        <f t="shared" si="170"/>
        <v>3</v>
      </c>
      <c r="K142" s="396" t="str">
        <f t="shared" si="170"/>
        <v/>
      </c>
      <c r="L142" s="396">
        <f t="shared" si="170"/>
        <v>9</v>
      </c>
      <c r="M142" s="396" t="str">
        <f t="shared" si="170"/>
        <v/>
      </c>
      <c r="N142" s="396">
        <f t="shared" si="170"/>
        <v>8</v>
      </c>
      <c r="O142" s="396" t="str">
        <f t="shared" si="170"/>
        <v/>
      </c>
      <c r="P142" s="396">
        <f t="shared" si="170"/>
        <v>1</v>
      </c>
      <c r="Q142" s="396" t="str">
        <f t="shared" si="170"/>
        <v/>
      </c>
      <c r="R142" s="396">
        <f t="shared" ref="L142:U144" si="171">IF(AQ142=0,"",AQ142)</f>
        <v>7</v>
      </c>
      <c r="S142" s="396" t="str">
        <f t="shared" si="171"/>
        <v/>
      </c>
      <c r="T142" s="396">
        <f t="shared" si="171"/>
        <v>2</v>
      </c>
      <c r="U142" s="396" t="str">
        <f t="shared" si="171"/>
        <v/>
      </c>
      <c r="V142" s="412"/>
      <c r="W142" s="412"/>
      <c r="AA142" s="71" t="s">
        <v>958</v>
      </c>
      <c r="AB142" s="72" t="s">
        <v>959</v>
      </c>
      <c r="AC142" s="418">
        <f>VLOOKUP($AA122,Schlüssel!$A$5:$DG$14,83)</f>
        <v>6</v>
      </c>
      <c r="AD142" s="419"/>
      <c r="AE142" s="418">
        <f>VLOOKUP($AA122,Schlüssel!$A$5:$EK$14,84)</f>
        <v>10</v>
      </c>
      <c r="AF142" s="419"/>
      <c r="AG142" s="418">
        <f>VLOOKUP($AA122,Schlüssel!$A$5:$EK$14,85)</f>
        <v>4</v>
      </c>
      <c r="AH142" s="419"/>
      <c r="AI142" s="418">
        <f>VLOOKUP($AA122,Schlüssel!$A$5:$EK$14,86)</f>
        <v>3</v>
      </c>
      <c r="AJ142" s="419"/>
      <c r="AK142" s="418">
        <f>VLOOKUP($AA122,Schlüssel!$A$5:$EK$14,87)</f>
        <v>9</v>
      </c>
      <c r="AL142" s="419"/>
      <c r="AM142" s="418">
        <f>VLOOKUP($AA122,Schlüssel!$A$5:$EK$14,88)</f>
        <v>8</v>
      </c>
      <c r="AN142" s="419"/>
      <c r="AO142" s="418">
        <f>VLOOKUP($AA122,Schlüssel!$A$5:$EK$14,89)</f>
        <v>1</v>
      </c>
      <c r="AP142" s="419"/>
      <c r="AQ142" s="418">
        <f>VLOOKUP($AA122,Schlüssel!$A$5:$EK$14,90)</f>
        <v>7</v>
      </c>
      <c r="AR142" s="419"/>
      <c r="AS142" s="418">
        <f>VLOOKUP($AA122,Schlüssel!$A$5:$EK$14,91)</f>
        <v>2</v>
      </c>
      <c r="AT142" s="419"/>
      <c r="AU142" s="107"/>
      <c r="AV142" s="107"/>
      <c r="AW142" s="83"/>
      <c r="AX142" s="84"/>
      <c r="BA142" s="149"/>
      <c r="BB142" s="150"/>
      <c r="BC142" s="151"/>
      <c r="BQ142" s="153"/>
      <c r="BR142" s="151"/>
      <c r="BV142" s="151"/>
      <c r="BZ142" s="151"/>
    </row>
    <row r="143" spans="1:78" ht="28.5" customHeight="1" x14ac:dyDescent="0.25">
      <c r="B143" s="73" t="str">
        <f t="shared" ref="B143:K144" si="172">IF(AA143=0,"",AA143)</f>
        <v/>
      </c>
      <c r="C143" s="69" t="str">
        <f t="shared" si="172"/>
        <v/>
      </c>
      <c r="D143" s="409" t="str">
        <f t="shared" si="172"/>
        <v>Bajuwaren München 1</v>
      </c>
      <c r="E143" s="410" t="str">
        <f t="shared" si="172"/>
        <v/>
      </c>
      <c r="F143" s="409" t="str">
        <f t="shared" si="172"/>
        <v>Donaubowler Regensburg 1</v>
      </c>
      <c r="G143" s="410" t="str">
        <f t="shared" si="172"/>
        <v/>
      </c>
      <c r="H143" s="409" t="str">
        <f t="shared" si="172"/>
        <v>SG Rottendorf 1</v>
      </c>
      <c r="I143" s="410" t="str">
        <f t="shared" si="172"/>
        <v/>
      </c>
      <c r="J143" s="409" t="str">
        <f t="shared" si="172"/>
        <v>SG DJK Rimpar 1</v>
      </c>
      <c r="K143" s="410" t="str">
        <f t="shared" si="172"/>
        <v/>
      </c>
      <c r="L143" s="409" t="str">
        <f t="shared" si="171"/>
        <v>Werdenfels 1</v>
      </c>
      <c r="M143" s="410" t="str">
        <f t="shared" si="171"/>
        <v/>
      </c>
      <c r="N143" s="409" t="str">
        <f t="shared" si="171"/>
        <v>Schanzer Ingolstadt 1</v>
      </c>
      <c r="O143" s="410" t="str">
        <f t="shared" si="171"/>
        <v/>
      </c>
      <c r="P143" s="409" t="str">
        <f t="shared" si="171"/>
        <v>BC Comet Nürnberg</v>
      </c>
      <c r="Q143" s="410" t="str">
        <f t="shared" si="171"/>
        <v/>
      </c>
      <c r="R143" s="409" t="str">
        <f t="shared" si="171"/>
        <v>Bowlinghaus Bamberg 1</v>
      </c>
      <c r="S143" s="410" t="str">
        <f t="shared" si="171"/>
        <v/>
      </c>
      <c r="T143" s="409" t="str">
        <f t="shared" si="171"/>
        <v>BK München 3</v>
      </c>
      <c r="U143" s="410" t="str">
        <f t="shared" si="171"/>
        <v/>
      </c>
      <c r="V143" s="411"/>
      <c r="W143" s="411"/>
      <c r="AA143" s="73"/>
      <c r="AB143" s="69"/>
      <c r="AC143" s="409" t="str">
        <f>VLOOKUP(AC142,Schlüssel!$A$5:$K$14,2)</f>
        <v>Bajuwaren München 1</v>
      </c>
      <c r="AD143" s="410"/>
      <c r="AE143" s="409" t="str">
        <f>VLOOKUP(AE142,Schlüssel!$A$5:$K$14,2)</f>
        <v>Donaubowler Regensburg 1</v>
      </c>
      <c r="AF143" s="410"/>
      <c r="AG143" s="409" t="str">
        <f>VLOOKUP(AG142,Schlüssel!$A$5:$K$14,2)</f>
        <v>SG Rottendorf 1</v>
      </c>
      <c r="AH143" s="410"/>
      <c r="AI143" s="409" t="str">
        <f>VLOOKUP(AI142,Schlüssel!$A$5:$K$14,2)</f>
        <v>SG DJK Rimpar 1</v>
      </c>
      <c r="AJ143" s="410"/>
      <c r="AK143" s="409" t="str">
        <f>VLOOKUP(AK142,Schlüssel!$A$5:$K$14,2)</f>
        <v>Werdenfels 1</v>
      </c>
      <c r="AL143" s="410"/>
      <c r="AM143" s="409" t="str">
        <f>VLOOKUP(AM142,Schlüssel!$A$5:$K$14,2)</f>
        <v>Schanzer Ingolstadt 1</v>
      </c>
      <c r="AN143" s="410"/>
      <c r="AO143" s="409" t="str">
        <f>VLOOKUP(AO142,Schlüssel!$A$5:$K$14,2)</f>
        <v>BC Comet Nürnberg</v>
      </c>
      <c r="AP143" s="410"/>
      <c r="AQ143" s="409" t="str">
        <f>VLOOKUP(AQ142,Schlüssel!$A$5:$K$14,2)</f>
        <v>Bowlinghaus Bamberg 1</v>
      </c>
      <c r="AR143" s="410"/>
      <c r="AS143" s="409" t="str">
        <f>VLOOKUP(AS142,Schlüssel!$A$5:$K$14,2)</f>
        <v>BK München 3</v>
      </c>
      <c r="AT143" s="410"/>
      <c r="AU143" s="108"/>
      <c r="AV143" s="108"/>
      <c r="AW143" s="83"/>
      <c r="AX143" s="84"/>
      <c r="BA143" s="149"/>
      <c r="BB143" s="150"/>
      <c r="BC143" s="151"/>
      <c r="BQ143" s="153"/>
      <c r="BR143" s="151"/>
      <c r="BV143" s="151"/>
      <c r="BZ143" s="151"/>
    </row>
    <row r="144" spans="1:78" ht="12" customHeight="1" x14ac:dyDescent="0.25">
      <c r="B144" s="73" t="str">
        <f t="shared" si="172"/>
        <v/>
      </c>
      <c r="C144" s="69" t="str">
        <f t="shared" si="172"/>
        <v/>
      </c>
      <c r="D144" s="395" t="str">
        <f t="shared" si="172"/>
        <v/>
      </c>
      <c r="E144" s="395" t="str">
        <f t="shared" si="172"/>
        <v/>
      </c>
      <c r="F144" s="395" t="str">
        <f t="shared" si="172"/>
        <v/>
      </c>
      <c r="G144" s="395" t="str">
        <f t="shared" si="172"/>
        <v/>
      </c>
      <c r="H144" s="395" t="str">
        <f t="shared" si="172"/>
        <v/>
      </c>
      <c r="I144" s="395" t="str">
        <f t="shared" si="172"/>
        <v/>
      </c>
      <c r="J144" s="395" t="str">
        <f t="shared" si="172"/>
        <v/>
      </c>
      <c r="K144" s="395" t="str">
        <f t="shared" si="172"/>
        <v/>
      </c>
      <c r="L144" s="395" t="str">
        <f t="shared" si="171"/>
        <v/>
      </c>
      <c r="M144" s="395" t="str">
        <f t="shared" si="171"/>
        <v/>
      </c>
      <c r="N144" s="395" t="str">
        <f t="shared" si="171"/>
        <v/>
      </c>
      <c r="O144" s="395" t="str">
        <f t="shared" si="171"/>
        <v/>
      </c>
      <c r="P144" s="395" t="str">
        <f t="shared" si="171"/>
        <v/>
      </c>
      <c r="Q144" s="395" t="str">
        <f t="shared" si="171"/>
        <v/>
      </c>
      <c r="R144" s="395" t="str">
        <f t="shared" si="171"/>
        <v/>
      </c>
      <c r="S144" s="395" t="str">
        <f t="shared" si="171"/>
        <v/>
      </c>
      <c r="T144" s="395" t="str">
        <f t="shared" si="171"/>
        <v/>
      </c>
      <c r="U144" s="408" t="str">
        <f t="shared" si="171"/>
        <v/>
      </c>
      <c r="V144" s="301"/>
      <c r="W144" s="301"/>
      <c r="AA144" s="73"/>
      <c r="AB144" s="69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78"/>
      <c r="AV144" s="78"/>
      <c r="AW144" s="83"/>
      <c r="AX144" s="84"/>
      <c r="BA144" s="149"/>
      <c r="BB144" s="150"/>
      <c r="BC144" s="151"/>
      <c r="BQ144" s="153"/>
      <c r="BR144" s="151"/>
      <c r="BV144" s="151"/>
      <c r="BZ144" s="151"/>
    </row>
    <row r="145" spans="1:78" ht="15.9" customHeight="1" x14ac:dyDescent="0.25">
      <c r="B145" s="391" t="str">
        <f t="shared" ref="B145:C149" si="173">IF(AA145=0,"",AA145)</f>
        <v>Spieler 1</v>
      </c>
      <c r="C145" s="392" t="str">
        <f t="shared" si="173"/>
        <v/>
      </c>
      <c r="D145" s="393">
        <f>IF(AC145=301,"",AC145)</f>
        <v>0</v>
      </c>
      <c r="E145" s="393" t="str">
        <f>IF(AD145=0,"",AD145)</f>
        <v/>
      </c>
      <c r="F145" s="393">
        <f>IF(AE145=301,"",AE145)</f>
        <v>0</v>
      </c>
      <c r="G145" s="393" t="str">
        <f>IF(AF145=0,"",AF145)</f>
        <v/>
      </c>
      <c r="H145" s="393">
        <f>IF(AG145=301,"",AG145)</f>
        <v>0</v>
      </c>
      <c r="I145" s="393" t="str">
        <f>IF(AH145=0,"",AH145)</f>
        <v/>
      </c>
      <c r="J145" s="393">
        <f>IF(AI145=301,"",AI145)</f>
        <v>0</v>
      </c>
      <c r="K145" s="393" t="str">
        <f>IF(AJ145=0,"",AJ145)</f>
        <v/>
      </c>
      <c r="L145" s="393">
        <f>IF(AK145=301,"",AK145)</f>
        <v>0</v>
      </c>
      <c r="M145" s="393" t="str">
        <f>IF(AL145=0,"",AL145)</f>
        <v/>
      </c>
      <c r="N145" s="393">
        <f>IF(AM145=301,"",AM145)</f>
        <v>0</v>
      </c>
      <c r="O145" s="393" t="str">
        <f>IF(AN145=0,"",AN145)</f>
        <v/>
      </c>
      <c r="P145" s="393">
        <f>IF(AO145=301,"",AO145)</f>
        <v>0</v>
      </c>
      <c r="Q145" s="393" t="str">
        <f>IF(AP145=0,"",AP145)</f>
        <v/>
      </c>
      <c r="R145" s="393">
        <f>IF(AQ145=301,"",AQ145)</f>
        <v>0</v>
      </c>
      <c r="S145" s="393" t="str">
        <f>IF(AR145=0,"",AR145)</f>
        <v/>
      </c>
      <c r="T145" s="393">
        <f>IF(AS145=301,"",AS145)</f>
        <v>0</v>
      </c>
      <c r="U145" s="393" t="str">
        <f>IF(AT145=0,"",AT145)</f>
        <v/>
      </c>
      <c r="V145" s="404"/>
      <c r="W145" s="404"/>
      <c r="AA145" s="74" t="s">
        <v>0</v>
      </c>
      <c r="AB145" s="75"/>
      <c r="AC145" s="420">
        <f>ABS(INDEX(AC:AC,MATCH(AC142,$AA:$AA,0)+5)+INDEX(AC:AC,MATCH(AC142,$AA:$AA,0)+6)+INDEX(AC:AC,MATCH(AC142,$AA:$AA,0)+7))</f>
        <v>0</v>
      </c>
      <c r="AD145" s="421"/>
      <c r="AE145" s="420">
        <f>ABS(INDEX(AE:AE,MATCH(AE142,$AA:$AA,0)+5)+INDEX(AE:AE,MATCH(AE142,$AA:$AA,0)+6)+INDEX(AE:AE,MATCH(AE142,$AA:$AA,0)+7))</f>
        <v>0</v>
      </c>
      <c r="AF145" s="421"/>
      <c r="AG145" s="420">
        <f>ABS(INDEX(AG:AG,MATCH(AG142,$AA:$AA,0)+5)+INDEX(AG:AG,MATCH(AG142,$AA:$AA,0)+6)+INDEX(AG:AG,MATCH(AG142,$AA:$AA,0)+7))</f>
        <v>0</v>
      </c>
      <c r="AH145" s="421"/>
      <c r="AI145" s="420">
        <f>ABS(INDEX(AI:AI,MATCH(AI142,$AA:$AA,0)+5)+INDEX(AI:AI,MATCH(AI142,$AA:$AA,0)+6)+INDEX(AI:AI,MATCH(AI142,$AA:$AA,0)+7))</f>
        <v>0</v>
      </c>
      <c r="AJ145" s="421"/>
      <c r="AK145" s="420">
        <f>ABS(INDEX(AK:AK,MATCH(AK142,$AA:$AA,0)+5)+INDEX(AK:AK,MATCH(AK142,$AA:$AA,0)+6)+INDEX(AK:AK,MATCH(AK142,$AA:$AA,0)+7))</f>
        <v>0</v>
      </c>
      <c r="AL145" s="421"/>
      <c r="AM145" s="420">
        <f>ABS(INDEX(AM:AM,MATCH(AM142,$AA:$AA,0)+5)+INDEX(AM:AM,MATCH(AM142,$AA:$AA,0)+6)+INDEX(AM:AM,MATCH(AM142,$AA:$AA,0)+7))</f>
        <v>0</v>
      </c>
      <c r="AN145" s="421"/>
      <c r="AO145" s="420">
        <f>ABS(INDEX(AO:AO,MATCH(AO142,$AA:$AA,0)+5)+INDEX(AO:AO,MATCH(AO142,$AA:$AA,0)+6)+INDEX(AO:AO,MATCH(AO142,$AA:$AA,0)+7))</f>
        <v>0</v>
      </c>
      <c r="AP145" s="421"/>
      <c r="AQ145" s="420">
        <f>ABS(INDEX(AQ:AQ,MATCH(AQ142,$AA:$AA,0)+5)+INDEX(AQ:AQ,MATCH(AQ142,$AA:$AA,0)+6)+INDEX(AQ:AQ,MATCH(AQ142,$AA:$AA,0)+7))</f>
        <v>0</v>
      </c>
      <c r="AR145" s="421"/>
      <c r="AS145" s="420">
        <f>ABS(INDEX(AS:AS,MATCH(AS142,$AA:$AA,0)+5)+INDEX(AS:AS,MATCH(AS142,$AA:$AA,0)+6)+INDEX(AS:AS,MATCH(AS142,$AA:$AA,0)+7))</f>
        <v>0</v>
      </c>
      <c r="AT145" s="421"/>
      <c r="AU145" s="1"/>
      <c r="AV145" s="1"/>
      <c r="AW145" s="83"/>
      <c r="AX145" s="84"/>
      <c r="BA145" s="149"/>
      <c r="BB145" s="150"/>
      <c r="BC145" s="151"/>
      <c r="BQ145" s="153"/>
      <c r="BR145" s="151"/>
      <c r="BV145" s="151"/>
      <c r="BZ145" s="151"/>
    </row>
    <row r="146" spans="1:78" ht="15.9" customHeight="1" x14ac:dyDescent="0.25">
      <c r="B146" s="391" t="str">
        <f t="shared" si="173"/>
        <v>Spieler 2</v>
      </c>
      <c r="C146" s="392" t="str">
        <f t="shared" si="173"/>
        <v/>
      </c>
      <c r="D146" s="393">
        <f>IF(AC146=301,"",AC146)</f>
        <v>0</v>
      </c>
      <c r="E146" s="393" t="str">
        <f>IF(AD146=0,"",AD146)</f>
        <v/>
      </c>
      <c r="F146" s="393">
        <f>IF(AE146=301,"",AE146)</f>
        <v>0</v>
      </c>
      <c r="G146" s="393" t="str">
        <f>IF(AF146=0,"",AF146)</f>
        <v/>
      </c>
      <c r="H146" s="393">
        <f>IF(AG146=301,"",AG146)</f>
        <v>0</v>
      </c>
      <c r="I146" s="393" t="str">
        <f>IF(AH146=0,"",AH146)</f>
        <v/>
      </c>
      <c r="J146" s="393">
        <f>IF(AI146=301,"",AI146)</f>
        <v>0</v>
      </c>
      <c r="K146" s="393" t="str">
        <f>IF(AJ146=0,"",AJ146)</f>
        <v/>
      </c>
      <c r="L146" s="393">
        <f>IF(AK146=301,"",AK146)</f>
        <v>0</v>
      </c>
      <c r="M146" s="393" t="str">
        <f>IF(AL146=0,"",AL146)</f>
        <v/>
      </c>
      <c r="N146" s="393">
        <f>IF(AM146=301,"",AM146)</f>
        <v>0</v>
      </c>
      <c r="O146" s="393" t="str">
        <f>IF(AN146=0,"",AN146)</f>
        <v/>
      </c>
      <c r="P146" s="393">
        <f>IF(AO146=301,"",AO146)</f>
        <v>0</v>
      </c>
      <c r="Q146" s="393" t="str">
        <f>IF(AP146=0,"",AP146)</f>
        <v/>
      </c>
      <c r="R146" s="393">
        <f>IF(AQ146=301,"",AQ146)</f>
        <v>0</v>
      </c>
      <c r="S146" s="393" t="str">
        <f>IF(AR146=0,"",AR146)</f>
        <v/>
      </c>
      <c r="T146" s="393">
        <f>IF(AS146=301,"",AS146)</f>
        <v>0</v>
      </c>
      <c r="U146" s="393" t="str">
        <f>IF(AT146=0,"",AT146)</f>
        <v/>
      </c>
      <c r="V146" s="404"/>
      <c r="W146" s="404"/>
      <c r="AA146" s="74" t="s">
        <v>2</v>
      </c>
      <c r="AB146" s="75"/>
      <c r="AC146" s="422">
        <f>ABS(INDEX(AC:AC,MATCH(AC142,$AA:$AA,0)+8)+INDEX(AC:AC,MATCH(AC142,$AA:$AA,0)+9)+INDEX(AC:AC,MATCH(AC142,$AA:$AA,0)+10))</f>
        <v>0</v>
      </c>
      <c r="AD146" s="423"/>
      <c r="AE146" s="422">
        <f>ABS(INDEX(AE:AE,MATCH(AE142,$AA:$AA,0)+8)+INDEX(AE:AE,MATCH(AE142,$AA:$AA,0)+9)+INDEX(AE:AE,MATCH(AE142,$AA:$AA,0)+10))</f>
        <v>0</v>
      </c>
      <c r="AF146" s="423"/>
      <c r="AG146" s="422">
        <f>ABS(INDEX(AG:AG,MATCH(AG142,$AA:$AA,0)+8)+INDEX(AG:AG,MATCH(AG142,$AA:$AA,0)+9)+INDEX(AG:AG,MATCH(AG142,$AA:$AA,0)+10))</f>
        <v>0</v>
      </c>
      <c r="AH146" s="423"/>
      <c r="AI146" s="422">
        <f>ABS(INDEX(AI:AI,MATCH(AI142,$AA:$AA,0)+8)+INDEX(AI:AI,MATCH(AI142,$AA:$AA,0)+9)+INDEX(AI:AI,MATCH(AI142,$AA:$AA,0)+10))</f>
        <v>0</v>
      </c>
      <c r="AJ146" s="423"/>
      <c r="AK146" s="422">
        <f>ABS(INDEX(AK:AK,MATCH(AK142,$AA:$AA,0)+8)+INDEX(AK:AK,MATCH(AK142,$AA:$AA,0)+9)+INDEX(AK:AK,MATCH(AK142,$AA:$AA,0)+10))</f>
        <v>0</v>
      </c>
      <c r="AL146" s="423"/>
      <c r="AM146" s="422">
        <f>ABS(INDEX(AM:AM,MATCH(AM142,$AA:$AA,0)+8)+INDEX(AM:AM,MATCH(AM142,$AA:$AA,0)+9)+INDEX(AM:AM,MATCH(AM142,$AA:$AA,0)+10))</f>
        <v>0</v>
      </c>
      <c r="AN146" s="423"/>
      <c r="AO146" s="422">
        <f>ABS(INDEX(AO:AO,MATCH(AO142,$AA:$AA,0)+8)+INDEX(AO:AO,MATCH(AO142,$AA:$AA,0)+9)+INDEX(AO:AO,MATCH(AO142,$AA:$AA,0)+10))</f>
        <v>0</v>
      </c>
      <c r="AP146" s="423"/>
      <c r="AQ146" s="422">
        <f>ABS(INDEX(AQ:AQ,MATCH(AQ142,$AA:$AA,0)+8)+INDEX(AQ:AQ,MATCH(AQ142,$AA:$AA,0)+9)+INDEX(AQ:AQ,MATCH(AQ142,$AA:$AA,0)+10))</f>
        <v>0</v>
      </c>
      <c r="AR146" s="423"/>
      <c r="AS146" s="422">
        <f>ABS(INDEX(AS:AS,MATCH(AS142,$AA:$AA,0)+8)+INDEX(AS:AS,MATCH(AS142,$AA:$AA,0)+9)+INDEX(AS:AS,MATCH(AS142,$AA:$AA,0)+10))</f>
        <v>0</v>
      </c>
      <c r="AT146" s="423"/>
      <c r="AU146" s="1"/>
      <c r="AV146" s="1"/>
      <c r="AW146" s="83"/>
      <c r="AX146" s="84"/>
      <c r="BA146" s="149"/>
      <c r="BB146" s="150"/>
      <c r="BC146" s="151"/>
      <c r="BQ146" s="153"/>
      <c r="BR146" s="151"/>
      <c r="BV146" s="151"/>
      <c r="BZ146" s="151"/>
    </row>
    <row r="147" spans="1:78" ht="15.9" customHeight="1" x14ac:dyDescent="0.25">
      <c r="B147" s="391" t="str">
        <f t="shared" si="173"/>
        <v>Spieler 3</v>
      </c>
      <c r="C147" s="392" t="str">
        <f t="shared" si="173"/>
        <v/>
      </c>
      <c r="D147" s="393">
        <f>IF(AC147=301,"",AC147)</f>
        <v>0</v>
      </c>
      <c r="E147" s="393" t="str">
        <f>IF(AD147=0,"",AD147)</f>
        <v/>
      </c>
      <c r="F147" s="393">
        <f>IF(AE147=301,"",AE147)</f>
        <v>0</v>
      </c>
      <c r="G147" s="393" t="str">
        <f>IF(AF147=0,"",AF147)</f>
        <v/>
      </c>
      <c r="H147" s="393">
        <f>IF(AG147=301,"",AG147)</f>
        <v>0</v>
      </c>
      <c r="I147" s="393" t="str">
        <f>IF(AH147=0,"",AH147)</f>
        <v/>
      </c>
      <c r="J147" s="393">
        <f>IF(AI147=301,"",AI147)</f>
        <v>0</v>
      </c>
      <c r="K147" s="393" t="str">
        <f>IF(AJ147=0,"",AJ147)</f>
        <v/>
      </c>
      <c r="L147" s="393">
        <f>IF(AK147=301,"",AK147)</f>
        <v>0</v>
      </c>
      <c r="M147" s="393" t="str">
        <f>IF(AL147=0,"",AL147)</f>
        <v/>
      </c>
      <c r="N147" s="393">
        <f>IF(AM147=301,"",AM147)</f>
        <v>0</v>
      </c>
      <c r="O147" s="393" t="str">
        <f>IF(AN147=0,"",AN147)</f>
        <v/>
      </c>
      <c r="P147" s="393">
        <f>IF(AO147=301,"",AO147)</f>
        <v>0</v>
      </c>
      <c r="Q147" s="393" t="str">
        <f>IF(AP147=0,"",AP147)</f>
        <v/>
      </c>
      <c r="R147" s="393">
        <f>IF(AQ147=301,"",AQ147)</f>
        <v>0</v>
      </c>
      <c r="S147" s="393" t="str">
        <f>IF(AR147=0,"",AR147)</f>
        <v/>
      </c>
      <c r="T147" s="393">
        <f>IF(AS147=301,"",AS147)</f>
        <v>0</v>
      </c>
      <c r="U147" s="393" t="str">
        <f>IF(AT147=0,"",AT147)</f>
        <v/>
      </c>
      <c r="V147" s="404"/>
      <c r="W147" s="404"/>
      <c r="AA147" s="74" t="s">
        <v>3</v>
      </c>
      <c r="AB147" s="75"/>
      <c r="AC147" s="422">
        <f>ABS(INDEX(AC:AC,MATCH(AC142,$AA:$AA,0)+11)+INDEX(AC:AC,MATCH(AC142,$AA:$AA,0)+12)+INDEX(AC:AC,MATCH(AC142,$AA:$AA,0)+13))</f>
        <v>0</v>
      </c>
      <c r="AD147" s="423"/>
      <c r="AE147" s="422">
        <f>ABS(INDEX(AE:AE,MATCH(AE142,$AA:$AA,0)+11)+INDEX(AE:AE,MATCH(AE142,$AA:$AA,0)+12)+INDEX(AE:AE,MATCH(AE142,$AA:$AA,0)+13))</f>
        <v>0</v>
      </c>
      <c r="AF147" s="423"/>
      <c r="AG147" s="422">
        <f>ABS(INDEX(AG:AG,MATCH(AG142,$AA:$AA,0)+11)+INDEX(AG:AG,MATCH(AG142,$AA:$AA,0)+12)+INDEX(AG:AG,MATCH(AG142,$AA:$AA,0)+13))</f>
        <v>0</v>
      </c>
      <c r="AH147" s="423"/>
      <c r="AI147" s="422">
        <f>ABS(INDEX(AI:AI,MATCH(AI142,$AA:$AA,0)+11)+INDEX(AI:AI,MATCH(AI142,$AA:$AA,0)+12)+INDEX(AI:AI,MATCH(AI142,$AA:$AA,0)+13))</f>
        <v>0</v>
      </c>
      <c r="AJ147" s="423"/>
      <c r="AK147" s="422">
        <f>ABS(INDEX(AK:AK,MATCH(AK142,$AA:$AA,0)+11)+INDEX(AK:AK,MATCH(AK142,$AA:$AA,0)+12)+INDEX(AK:AK,MATCH(AK142,$AA:$AA,0)+13))</f>
        <v>0</v>
      </c>
      <c r="AL147" s="423"/>
      <c r="AM147" s="422">
        <f>ABS(INDEX(AM:AM,MATCH(AM142,$AA:$AA,0)+11)+INDEX(AM:AM,MATCH(AM142,$AA:$AA,0)+12)+INDEX(AM:AM,MATCH(AM142,$AA:$AA,0)+13))</f>
        <v>0</v>
      </c>
      <c r="AN147" s="423"/>
      <c r="AO147" s="422">
        <f>ABS(INDEX(AO:AO,MATCH(AO142,$AA:$AA,0)+11)+INDEX(AO:AO,MATCH(AO142,$AA:$AA,0)+12)+INDEX(AO:AO,MATCH(AO142,$AA:$AA,0)+13))</f>
        <v>0</v>
      </c>
      <c r="AP147" s="423"/>
      <c r="AQ147" s="422">
        <f>ABS(INDEX(AQ:AQ,MATCH(AQ142,$AA:$AA,0)+11)+INDEX(AQ:AQ,MATCH(AQ142,$AA:$AA,0)+12)+INDEX(AQ:AQ,MATCH(AQ142,$AA:$AA,0)+13))</f>
        <v>0</v>
      </c>
      <c r="AR147" s="423"/>
      <c r="AS147" s="422">
        <f>ABS(INDEX(AS:AS,MATCH(AS142,$AA:$AA,0)+11)+INDEX(AS:AS,MATCH(AS142,$AA:$AA,0)+12)+INDEX(AS:AS,MATCH(AS142,$AA:$AA,0)+13))</f>
        <v>0</v>
      </c>
      <c r="AT147" s="423"/>
      <c r="AU147" s="1"/>
      <c r="AV147" s="1"/>
      <c r="AW147" s="83"/>
      <c r="AX147" s="84"/>
      <c r="BA147" s="149"/>
      <c r="BB147" s="150"/>
      <c r="BC147" s="151"/>
      <c r="BQ147" s="153"/>
      <c r="BR147" s="151"/>
      <c r="BV147" s="151"/>
      <c r="BZ147" s="151"/>
    </row>
    <row r="148" spans="1:78" ht="15.9" customHeight="1" x14ac:dyDescent="0.25">
      <c r="B148" s="391" t="str">
        <f t="shared" si="173"/>
        <v>Spieler 4</v>
      </c>
      <c r="C148" s="392" t="str">
        <f t="shared" si="173"/>
        <v/>
      </c>
      <c r="D148" s="393">
        <f>IF(AC148=301,"",AC148)</f>
        <v>0</v>
      </c>
      <c r="E148" s="393" t="str">
        <f>IF(AD148=0,"",AD148)</f>
        <v/>
      </c>
      <c r="F148" s="393">
        <f>IF(AE148=301,"",AE148)</f>
        <v>0</v>
      </c>
      <c r="G148" s="393" t="str">
        <f>IF(AF148=0,"",AF148)</f>
        <v/>
      </c>
      <c r="H148" s="393">
        <f>IF(AG148=301,"",AG148)</f>
        <v>0</v>
      </c>
      <c r="I148" s="393" t="str">
        <f>IF(AH148=0,"",AH148)</f>
        <v/>
      </c>
      <c r="J148" s="393">
        <f>IF(AI148=301,"",AI148)</f>
        <v>0</v>
      </c>
      <c r="K148" s="393" t="str">
        <f>IF(AJ148=0,"",AJ148)</f>
        <v/>
      </c>
      <c r="L148" s="393">
        <f>IF(AK148=301,"",AK148)</f>
        <v>0</v>
      </c>
      <c r="M148" s="393" t="str">
        <f>IF(AL148=0,"",AL148)</f>
        <v/>
      </c>
      <c r="N148" s="393">
        <f>IF(AM148=301,"",AM148)</f>
        <v>0</v>
      </c>
      <c r="O148" s="393" t="str">
        <f>IF(AN148=0,"",AN148)</f>
        <v/>
      </c>
      <c r="P148" s="393">
        <f>IF(AO148=301,"",AO148)</f>
        <v>0</v>
      </c>
      <c r="Q148" s="393" t="str">
        <f>IF(AP148=0,"",AP148)</f>
        <v/>
      </c>
      <c r="R148" s="393">
        <f>IF(AQ148=301,"",AQ148)</f>
        <v>0</v>
      </c>
      <c r="S148" s="393" t="str">
        <f>IF(AR148=0,"",AR148)</f>
        <v/>
      </c>
      <c r="T148" s="393">
        <f>IF(AS148=301,"",AS148)</f>
        <v>0</v>
      </c>
      <c r="U148" s="393" t="str">
        <f>IF(AT148=0,"",AT148)</f>
        <v/>
      </c>
      <c r="V148" s="404"/>
      <c r="W148" s="404"/>
      <c r="AA148" s="74" t="s">
        <v>11</v>
      </c>
      <c r="AB148" s="75"/>
      <c r="AC148" s="422">
        <f>ABS(INDEX(AC:AC,MATCH(AC142,$AA:$AA,0)+14)+INDEX(AC:AC,MATCH(AC142,$AA:$AA,0)+15)+INDEX(AC:AC,MATCH(AC142,$AA:$AA,0)+16))</f>
        <v>0</v>
      </c>
      <c r="AD148" s="423"/>
      <c r="AE148" s="422">
        <f>ABS(INDEX(AE:AE,MATCH(AE142,$AA:$AA,0)+14)+INDEX(AE:AE,MATCH(AE142,$AA:$AA,0)+15)+INDEX(AE:AE,MATCH(AE142,$AA:$AA,0)+16))</f>
        <v>0</v>
      </c>
      <c r="AF148" s="423"/>
      <c r="AG148" s="422">
        <f>ABS(INDEX(AG:AG,MATCH(AG142,$AA:$AA,0)+14)+INDEX(AG:AG,MATCH(AG142,$AA:$AA,0)+15)+INDEX(AG:AG,MATCH(AG142,$AA:$AA,0)+16))</f>
        <v>0</v>
      </c>
      <c r="AH148" s="423"/>
      <c r="AI148" s="422">
        <f>ABS(INDEX(AI:AI,MATCH(AI142,$AA:$AA,0)+14)+INDEX(AI:AI,MATCH(AI142,$AA:$AA,0)+15)+INDEX(AI:AI,MATCH(AI142,$AA:$AA,0)+16))</f>
        <v>0</v>
      </c>
      <c r="AJ148" s="423"/>
      <c r="AK148" s="422">
        <f>ABS(INDEX(AK:AK,MATCH(AK142,$AA:$AA,0)+14)+INDEX(AK:AK,MATCH(AK142,$AA:$AA,0)+15)+INDEX(AK:AK,MATCH(AK142,$AA:$AA,0)+16))</f>
        <v>0</v>
      </c>
      <c r="AL148" s="423"/>
      <c r="AM148" s="422">
        <f>ABS(INDEX(AM:AM,MATCH(AM142,$AA:$AA,0)+14)+INDEX(AM:AM,MATCH(AM142,$AA:$AA,0)+15)+INDEX(AM:AM,MATCH(AM142,$AA:$AA,0)+16))</f>
        <v>0</v>
      </c>
      <c r="AN148" s="423"/>
      <c r="AO148" s="422">
        <f>ABS(INDEX(AO:AO,MATCH(AO142,$AA:$AA,0)+14)+INDEX(AO:AO,MATCH(AO142,$AA:$AA,0)+15)+INDEX(AO:AO,MATCH(AO142,$AA:$AA,0)+16))</f>
        <v>0</v>
      </c>
      <c r="AP148" s="423"/>
      <c r="AQ148" s="422">
        <f>ABS(INDEX(AQ:AQ,MATCH(AQ142,$AA:$AA,0)+14)+INDEX(AQ:AQ,MATCH(AQ142,$AA:$AA,0)+15)+INDEX(AQ:AQ,MATCH(AQ142,$AA:$AA,0)+16))</f>
        <v>0</v>
      </c>
      <c r="AR148" s="423"/>
      <c r="AS148" s="422">
        <f>ABS(INDEX(AS:AS,MATCH(AS142,$AA:$AA,0)+14)+INDEX(AS:AS,MATCH(AS142,$AA:$AA,0)+15)+INDEX(AS:AS,MATCH(AS142,$AA:$AA,0)+16))</f>
        <v>0</v>
      </c>
      <c r="AT148" s="423"/>
      <c r="AU148" s="1"/>
      <c r="AV148" s="1"/>
      <c r="AW148" s="83"/>
      <c r="AX148" s="84"/>
      <c r="BA148" s="149"/>
      <c r="BB148" s="150"/>
      <c r="BC148" s="151"/>
      <c r="BQ148" s="153"/>
      <c r="BR148" s="151"/>
      <c r="BV148" s="151"/>
      <c r="BZ148" s="151"/>
    </row>
    <row r="149" spans="1:78" ht="15.9" customHeight="1" x14ac:dyDescent="0.25">
      <c r="B149" s="388" t="str">
        <f t="shared" si="173"/>
        <v>Gesamt</v>
      </c>
      <c r="C149" s="389" t="str">
        <f t="shared" si="173"/>
        <v/>
      </c>
      <c r="D149" s="394">
        <f>IF(AC149=1505,"",AC149)</f>
        <v>0</v>
      </c>
      <c r="E149" s="394" t="str">
        <f>IF(AD149=0,"",AD149)</f>
        <v/>
      </c>
      <c r="F149" s="394">
        <f>IF(AE149=1505,"",AE149)</f>
        <v>0</v>
      </c>
      <c r="G149" s="394" t="str">
        <f>IF(AF149=0,"",AF149)</f>
        <v/>
      </c>
      <c r="H149" s="394">
        <f>IF(AG149=1505,"",AG149)</f>
        <v>0</v>
      </c>
      <c r="I149" s="394" t="str">
        <f>IF(AH149=0,"",AH149)</f>
        <v/>
      </c>
      <c r="J149" s="394">
        <f>IF(AI149=1505,"",AI149)</f>
        <v>0</v>
      </c>
      <c r="K149" s="394" t="str">
        <f>IF(AJ149=0,"",AJ149)</f>
        <v/>
      </c>
      <c r="L149" s="394">
        <f>IF(AK149=1505,"",AK149)</f>
        <v>0</v>
      </c>
      <c r="M149" s="394" t="str">
        <f>IF(AL149=0,"",AL149)</f>
        <v/>
      </c>
      <c r="N149" s="394">
        <f>IF(AM149=1505,"",AM149)</f>
        <v>0</v>
      </c>
      <c r="O149" s="394" t="str">
        <f>IF(AN149=0,"",AN149)</f>
        <v/>
      </c>
      <c r="P149" s="394">
        <f>IF(AO149=1505,"",AO149)</f>
        <v>0</v>
      </c>
      <c r="Q149" s="394" t="str">
        <f>IF(AP149=0,"",AP149)</f>
        <v/>
      </c>
      <c r="R149" s="394">
        <f>IF(AQ149=1505,"",AQ149)</f>
        <v>0</v>
      </c>
      <c r="S149" s="394" t="str">
        <f>IF(AR149=0,"",AR149)</f>
        <v/>
      </c>
      <c r="T149" s="394">
        <f>IF(AS149=1505,"",AS149)</f>
        <v>0</v>
      </c>
      <c r="U149" s="394" t="str">
        <f>IF(AT149=0,"",AT149)</f>
        <v/>
      </c>
      <c r="V149" s="290"/>
      <c r="W149" s="290"/>
      <c r="AA149" s="76" t="s">
        <v>960</v>
      </c>
      <c r="AB149" s="77"/>
      <c r="AC149" s="388">
        <f>SUM(AC145:AC148)</f>
        <v>0</v>
      </c>
      <c r="AD149" s="389"/>
      <c r="AE149" s="388">
        <f>SUM(AE145:AE148)</f>
        <v>0</v>
      </c>
      <c r="AF149" s="389"/>
      <c r="AG149" s="388">
        <f>SUM(AG145:AG148)</f>
        <v>0</v>
      </c>
      <c r="AH149" s="389"/>
      <c r="AI149" s="388">
        <f>SUM(AI145:AI148)</f>
        <v>0</v>
      </c>
      <c r="AJ149" s="389"/>
      <c r="AK149" s="388">
        <f>SUM(AK145:AK148)</f>
        <v>0</v>
      </c>
      <c r="AL149" s="389"/>
      <c r="AM149" s="388">
        <f>SUM(AM145:AM148)</f>
        <v>0</v>
      </c>
      <c r="AN149" s="389"/>
      <c r="AO149" s="388">
        <f>SUM(AO145:AO148)</f>
        <v>0</v>
      </c>
      <c r="AP149" s="389"/>
      <c r="AQ149" s="388">
        <f>SUM(AQ145:AQ148)</f>
        <v>0</v>
      </c>
      <c r="AR149" s="389"/>
      <c r="AS149" s="388">
        <f>SUM(AS145:AS148)</f>
        <v>0</v>
      </c>
      <c r="AT149" s="389"/>
      <c r="AU149" s="69"/>
      <c r="AV149" s="69"/>
      <c r="AW149" s="83"/>
      <c r="AX149" s="84"/>
      <c r="BA149" s="149"/>
      <c r="BB149" s="150"/>
      <c r="BC149" s="151"/>
      <c r="BQ149" s="153"/>
      <c r="BR149" s="151"/>
      <c r="BV149" s="151"/>
      <c r="BZ149" s="151"/>
    </row>
    <row r="150" spans="1:78" ht="10.5" customHeight="1" x14ac:dyDescent="0.25">
      <c r="B150" s="78"/>
      <c r="C150" s="6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AA150" s="78"/>
      <c r="AB150" s="69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83"/>
      <c r="AX150" s="84"/>
      <c r="BA150" s="149"/>
      <c r="BB150" s="150"/>
      <c r="BC150" s="151"/>
      <c r="BQ150" s="153"/>
      <c r="BR150" s="151"/>
      <c r="BV150" s="151"/>
      <c r="BZ150" s="151"/>
    </row>
    <row r="151" spans="1:78" ht="21" customHeight="1" x14ac:dyDescent="0.4">
      <c r="B151" s="28" t="str">
        <f>AA151</f>
        <v>Team-Nr.</v>
      </c>
      <c r="C151" s="29"/>
      <c r="D151" s="28" t="str">
        <f>AC151</f>
        <v>Liga:</v>
      </c>
      <c r="E151" s="31"/>
      <c r="F151" s="390" t="str">
        <f>AE151</f>
        <v>Bayernliga Herren</v>
      </c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2"/>
      <c r="S151" s="33" t="s">
        <v>955</v>
      </c>
      <c r="T151" s="34"/>
      <c r="U151" s="401" t="str">
        <f>AT151</f>
        <v>28.02./01.03.</v>
      </c>
      <c r="V151" s="402"/>
      <c r="W151" s="403"/>
      <c r="X151" s="386"/>
      <c r="Y151" s="387"/>
      <c r="Z151" s="387"/>
      <c r="AA151" s="28" t="s">
        <v>974</v>
      </c>
      <c r="AB151" s="29"/>
      <c r="AC151" s="30" t="s">
        <v>953</v>
      </c>
      <c r="AD151" s="31"/>
      <c r="AE151" s="29" t="str">
        <f>Schlüssel!$C$1</f>
        <v>Bayernliga Herren</v>
      </c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32"/>
      <c r="AR151" s="33" t="s">
        <v>955</v>
      </c>
      <c r="AS151" s="34"/>
      <c r="AT151" s="401" t="str">
        <f>VLOOKUP(AS152,Spielorte!$A$1:$C$6,2)</f>
        <v>28.02./01.03.</v>
      </c>
      <c r="AU151" s="402"/>
      <c r="AV151" s="403"/>
      <c r="AW151" s="83"/>
      <c r="AX151" s="84"/>
      <c r="BA151" s="149" t="s">
        <v>1117</v>
      </c>
      <c r="BB151" s="150" t="s">
        <v>972</v>
      </c>
      <c r="BC151" s="151" t="s">
        <v>991</v>
      </c>
      <c r="BD151" s="152" t="s">
        <v>990</v>
      </c>
      <c r="BE151" s="152" t="s">
        <v>972</v>
      </c>
      <c r="BF151" s="152" t="s">
        <v>992</v>
      </c>
      <c r="BG151" s="152" t="s">
        <v>1028</v>
      </c>
      <c r="BH151" s="152" t="s">
        <v>1118</v>
      </c>
      <c r="BI151" s="152" t="s">
        <v>1119</v>
      </c>
      <c r="BJ151" s="152" t="s">
        <v>1120</v>
      </c>
      <c r="BK151" s="152" t="s">
        <v>1121</v>
      </c>
      <c r="BL151" s="152" t="s">
        <v>1122</v>
      </c>
      <c r="BM151" s="152" t="s">
        <v>1129</v>
      </c>
      <c r="BN151" s="152" t="s">
        <v>1130</v>
      </c>
      <c r="BO151" s="152" t="s">
        <v>1131</v>
      </c>
      <c r="BP151" s="152" t="s">
        <v>1132</v>
      </c>
      <c r="BQ151" s="153" t="s">
        <v>1123</v>
      </c>
      <c r="BR151" s="151" t="s">
        <v>993</v>
      </c>
      <c r="BS151" s="152" t="s">
        <v>1124</v>
      </c>
      <c r="BT151" s="152" t="s">
        <v>1125</v>
      </c>
      <c r="BU151" s="152" t="s">
        <v>991</v>
      </c>
      <c r="BV151" s="151" t="s">
        <v>993</v>
      </c>
      <c r="BW151" s="153" t="s">
        <v>1126</v>
      </c>
      <c r="BX151" s="152" t="s">
        <v>1127</v>
      </c>
      <c r="BY151" s="152" t="s">
        <v>1128</v>
      </c>
      <c r="BZ151" s="151" t="s">
        <v>993</v>
      </c>
    </row>
    <row r="152" spans="1:78" ht="17.25" customHeight="1" thickBot="1" x14ac:dyDescent="0.45">
      <c r="B152" s="37">
        <f>AA152</f>
        <v>6</v>
      </c>
      <c r="D152" s="30" t="s">
        <v>954</v>
      </c>
      <c r="E152" s="38"/>
      <c r="F152" s="400" t="str">
        <f>AE152</f>
        <v>Schweinfurt Extreme Bowlingarena</v>
      </c>
      <c r="G152" s="400"/>
      <c r="H152" s="400"/>
      <c r="I152" s="400"/>
      <c r="J152" s="400"/>
      <c r="K152" s="400"/>
      <c r="L152" s="400"/>
      <c r="M152" s="400"/>
      <c r="N152" s="400"/>
      <c r="O152" s="400"/>
      <c r="P152" s="39"/>
      <c r="Q152" s="39"/>
      <c r="S152" s="33" t="s">
        <v>952</v>
      </c>
      <c r="T152" s="40">
        <f>AS152</f>
        <v>5</v>
      </c>
      <c r="U152" s="34"/>
      <c r="V152" s="34"/>
      <c r="Z152" s="36"/>
      <c r="AA152" s="37">
        <v>6</v>
      </c>
      <c r="AC152" s="30" t="s">
        <v>954</v>
      </c>
      <c r="AD152" s="38"/>
      <c r="AE152" s="85" t="str">
        <f>VLOOKUP(AS152,Spielorte!$A$1:$C$6,3)</f>
        <v>Schweinfurt Extreme Bowlingarena</v>
      </c>
      <c r="AF152" s="85"/>
      <c r="AG152" s="85"/>
      <c r="AH152" s="85"/>
      <c r="AI152" s="85"/>
      <c r="AJ152" s="85"/>
      <c r="AK152" s="85"/>
      <c r="AL152" s="85"/>
      <c r="AM152" s="85"/>
      <c r="AN152" s="85"/>
      <c r="AO152" s="39"/>
      <c r="AP152" s="39"/>
      <c r="AR152" s="33" t="s">
        <v>952</v>
      </c>
      <c r="AS152" s="40">
        <v>5</v>
      </c>
      <c r="AT152" s="34"/>
      <c r="AU152" s="34"/>
      <c r="AW152" s="83"/>
      <c r="AX152" s="84"/>
      <c r="BA152" s="149"/>
      <c r="BB152" s="150"/>
      <c r="BC152" s="151"/>
      <c r="BQ152" s="153"/>
      <c r="BR152" s="151"/>
      <c r="BV152" s="151"/>
      <c r="BW152" s="153"/>
      <c r="BZ152" s="151"/>
    </row>
    <row r="153" spans="1:78" ht="15.75" customHeight="1" thickBot="1" x14ac:dyDescent="0.3">
      <c r="B153" s="41" t="str">
        <f>VLOOKUP(B152,Schlüssel!$A$5:$B$14,2)</f>
        <v>Bajuwaren München 1</v>
      </c>
      <c r="C153" s="42"/>
      <c r="D153" s="43"/>
      <c r="E153" s="44"/>
      <c r="F153" s="45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AA153" s="41" t="str">
        <f>VLOOKUP(AA152,Schlüssel!$A$5:$B$14,2)</f>
        <v>Bajuwaren München 1</v>
      </c>
      <c r="AB153" s="42"/>
      <c r="AC153" s="43"/>
      <c r="AD153" s="44"/>
      <c r="AE153" s="45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W153" s="83"/>
      <c r="AX153" s="84"/>
      <c r="BA153" s="149"/>
      <c r="BB153" s="150"/>
      <c r="BC153" s="151"/>
      <c r="BQ153" s="153"/>
      <c r="BR153" s="151"/>
      <c r="BV153" s="151"/>
      <c r="BW153" s="153"/>
      <c r="BZ153" s="151"/>
    </row>
    <row r="154" spans="1:78" ht="13.8" thickBot="1" x14ac:dyDescent="0.3">
      <c r="A154" s="4"/>
      <c r="B154" s="28"/>
      <c r="C154" s="47"/>
      <c r="D154" s="48" t="s">
        <v>10</v>
      </c>
      <c r="E154" s="28">
        <f>VLOOKUP($B$2,Schlüssel!$A$5:$DZ$14,13)</f>
        <v>7</v>
      </c>
      <c r="F154" s="49" t="s">
        <v>10</v>
      </c>
      <c r="G154" s="28">
        <f>VLOOKUP($B$2,Schlüssel!$A$5:$DZ$14,14)</f>
        <v>6</v>
      </c>
      <c r="H154" s="49" t="s">
        <v>10</v>
      </c>
      <c r="I154" s="28">
        <f>VLOOKUP($B$2,Schlüssel!$A$5:$DZ$14,15)</f>
        <v>9</v>
      </c>
      <c r="J154" s="49" t="s">
        <v>10</v>
      </c>
      <c r="K154" s="28">
        <f>VLOOKUP($B$2,Schlüssel!$A$5:$DZ$14,16)</f>
        <v>11</v>
      </c>
      <c r="L154" s="49" t="s">
        <v>10</v>
      </c>
      <c r="M154" s="28">
        <f>VLOOKUP($B$2,Schlüssel!$A$5:$DZ$14,17)</f>
        <v>3</v>
      </c>
      <c r="N154" s="49" t="s">
        <v>10</v>
      </c>
      <c r="O154" s="28">
        <f>VLOOKUP($B$2,Schlüssel!$A$5:$DZ$14,18)</f>
        <v>5</v>
      </c>
      <c r="P154" s="49" t="s">
        <v>10</v>
      </c>
      <c r="Q154" s="28">
        <f>VLOOKUP($B$2,Schlüssel!$A$5:$DZ$14,19)</f>
        <v>12</v>
      </c>
      <c r="R154" s="49" t="s">
        <v>10</v>
      </c>
      <c r="S154" s="28">
        <f>VLOOKUP($B$2,Schlüssel!$A$5:$DZ$14,20)</f>
        <v>10</v>
      </c>
      <c r="T154" s="49" t="s">
        <v>10</v>
      </c>
      <c r="U154" s="28">
        <f>VLOOKUP($B$2,Schlüssel!$A$5:$DZ$14,21)</f>
        <v>4</v>
      </c>
      <c r="Z154" s="2"/>
      <c r="AA154" s="28"/>
      <c r="AB154" s="47"/>
      <c r="AC154" s="48" t="s">
        <v>10</v>
      </c>
      <c r="AD154" s="28">
        <f>VLOOKUP(AA152,Schlüssel!$A$5:$DZ$14,93)</f>
        <v>18</v>
      </c>
      <c r="AE154" s="49" t="s">
        <v>10</v>
      </c>
      <c r="AF154" s="28">
        <f>VLOOKUP(AA152,Schlüssel!$A$5:$DZ$14,94)</f>
        <v>15</v>
      </c>
      <c r="AG154" s="49" t="s">
        <v>10</v>
      </c>
      <c r="AH154" s="28">
        <f>VLOOKUP(AA152,Schlüssel!$A$5:$DZ$14,95)</f>
        <v>14</v>
      </c>
      <c r="AI154" s="49" t="s">
        <v>10</v>
      </c>
      <c r="AJ154" s="28">
        <f>VLOOKUP(AA152,Schlüssel!$A$5:$DZ$14,96)</f>
        <v>12</v>
      </c>
      <c r="AK154" s="49" t="s">
        <v>10</v>
      </c>
      <c r="AL154" s="28">
        <f>VLOOKUP(AA152,Schlüssel!$A$5:$DZ$14,97)</f>
        <v>16</v>
      </c>
      <c r="AM154" s="49" t="s">
        <v>10</v>
      </c>
      <c r="AN154" s="28">
        <f>VLOOKUP(AA152,Schlüssel!$A$5:$DZ$14,98)</f>
        <v>11</v>
      </c>
      <c r="AO154" s="49" t="s">
        <v>10</v>
      </c>
      <c r="AP154" s="28">
        <f>VLOOKUP(AA152,Schlüssel!$A$5:$DZ$14,99)</f>
        <v>19</v>
      </c>
      <c r="AQ154" s="49" t="s">
        <v>10</v>
      </c>
      <c r="AR154" s="28">
        <f>VLOOKUP(AA152,Schlüssel!$A$5:$DZ$14,100)</f>
        <v>17</v>
      </c>
      <c r="AS154" s="49" t="s">
        <v>10</v>
      </c>
      <c r="AT154" s="28">
        <f>VLOOKUP(AA152,Schlüssel!$A$5:$DZ$14,101)</f>
        <v>13</v>
      </c>
      <c r="AW154" s="83"/>
      <c r="AX154" s="84"/>
      <c r="BA154" s="149"/>
      <c r="BB154" s="150"/>
      <c r="BC154" s="151"/>
      <c r="BQ154" s="153"/>
      <c r="BR154" s="151"/>
      <c r="BV154" s="151"/>
      <c r="BW154" s="153"/>
      <c r="BZ154" s="151"/>
    </row>
    <row r="155" spans="1:78" ht="20.25" customHeight="1" x14ac:dyDescent="0.25">
      <c r="B155" s="50" t="s">
        <v>1</v>
      </c>
      <c r="C155" s="51"/>
      <c r="D155" s="388" t="s">
        <v>961</v>
      </c>
      <c r="E155" s="389"/>
      <c r="F155" s="388" t="s">
        <v>962</v>
      </c>
      <c r="G155" s="389"/>
      <c r="H155" s="388" t="s">
        <v>963</v>
      </c>
      <c r="I155" s="389"/>
      <c r="J155" s="388" t="s">
        <v>964</v>
      </c>
      <c r="K155" s="389"/>
      <c r="L155" s="388" t="s">
        <v>965</v>
      </c>
      <c r="M155" s="389"/>
      <c r="N155" s="388" t="s">
        <v>966</v>
      </c>
      <c r="O155" s="389"/>
      <c r="P155" s="388" t="s">
        <v>967</v>
      </c>
      <c r="Q155" s="389"/>
      <c r="R155" s="388" t="s">
        <v>968</v>
      </c>
      <c r="S155" s="389"/>
      <c r="T155" s="388" t="s">
        <v>969</v>
      </c>
      <c r="U155" s="389"/>
      <c r="V155" s="416" t="s">
        <v>960</v>
      </c>
      <c r="W155" s="417"/>
      <c r="AA155" s="50" t="s">
        <v>1</v>
      </c>
      <c r="AB155" s="51"/>
      <c r="AC155" s="76" t="s">
        <v>961</v>
      </c>
      <c r="AD155" s="77"/>
      <c r="AE155" s="76" t="s">
        <v>962</v>
      </c>
      <c r="AF155" s="77"/>
      <c r="AG155" s="76" t="s">
        <v>963</v>
      </c>
      <c r="AH155" s="77"/>
      <c r="AI155" s="76" t="s">
        <v>964</v>
      </c>
      <c r="AJ155" s="77"/>
      <c r="AK155" s="76" t="s">
        <v>965</v>
      </c>
      <c r="AL155" s="77"/>
      <c r="AM155" s="76" t="s">
        <v>966</v>
      </c>
      <c r="AN155" s="77"/>
      <c r="AO155" s="76" t="s">
        <v>967</v>
      </c>
      <c r="AP155" s="77"/>
      <c r="AQ155" s="76" t="s">
        <v>968</v>
      </c>
      <c r="AR155" s="77"/>
      <c r="AS155" s="76" t="s">
        <v>969</v>
      </c>
      <c r="AT155" s="86"/>
      <c r="AU155" s="87" t="s">
        <v>960</v>
      </c>
      <c r="AV155" s="88"/>
      <c r="AW155" s="83"/>
      <c r="AX155" s="84"/>
      <c r="BA155" s="149"/>
      <c r="BB155" s="150"/>
      <c r="BC155" s="151"/>
      <c r="BQ155" s="153"/>
      <c r="BR155" s="151"/>
      <c r="BV155" s="151"/>
      <c r="BZ155" s="151"/>
    </row>
    <row r="156" spans="1:78" ht="15" customHeight="1" thickBot="1" x14ac:dyDescent="0.3">
      <c r="B156" s="52" t="s">
        <v>970</v>
      </c>
      <c r="C156" s="53" t="s">
        <v>971</v>
      </c>
      <c r="D156" s="54" t="s">
        <v>972</v>
      </c>
      <c r="E156" s="54" t="s">
        <v>973</v>
      </c>
      <c r="F156" s="54" t="s">
        <v>972</v>
      </c>
      <c r="G156" s="54" t="s">
        <v>973</v>
      </c>
      <c r="H156" s="54" t="s">
        <v>972</v>
      </c>
      <c r="I156" s="54" t="s">
        <v>973</v>
      </c>
      <c r="J156" s="54" t="s">
        <v>972</v>
      </c>
      <c r="K156" s="54" t="s">
        <v>973</v>
      </c>
      <c r="L156" s="54" t="s">
        <v>972</v>
      </c>
      <c r="M156" s="54" t="s">
        <v>973</v>
      </c>
      <c r="N156" s="54" t="s">
        <v>972</v>
      </c>
      <c r="O156" s="54" t="s">
        <v>973</v>
      </c>
      <c r="P156" s="54" t="s">
        <v>972</v>
      </c>
      <c r="Q156" s="54" t="s">
        <v>973</v>
      </c>
      <c r="R156" s="54" t="s">
        <v>972</v>
      </c>
      <c r="S156" s="54" t="s">
        <v>973</v>
      </c>
      <c r="T156" s="54" t="s">
        <v>972</v>
      </c>
      <c r="U156" s="54" t="s">
        <v>973</v>
      </c>
      <c r="V156" s="54" t="s">
        <v>972</v>
      </c>
      <c r="W156" s="55" t="s">
        <v>973</v>
      </c>
      <c r="AA156" s="52" t="s">
        <v>970</v>
      </c>
      <c r="AB156" s="53" t="s">
        <v>971</v>
      </c>
      <c r="AC156" s="54" t="s">
        <v>972</v>
      </c>
      <c r="AD156" s="54" t="s">
        <v>973</v>
      </c>
      <c r="AE156" s="54" t="s">
        <v>972</v>
      </c>
      <c r="AF156" s="54" t="s">
        <v>973</v>
      </c>
      <c r="AG156" s="54" t="s">
        <v>972</v>
      </c>
      <c r="AH156" s="54" t="s">
        <v>973</v>
      </c>
      <c r="AI156" s="54" t="s">
        <v>972</v>
      </c>
      <c r="AJ156" s="54" t="s">
        <v>973</v>
      </c>
      <c r="AK156" s="54" t="s">
        <v>972</v>
      </c>
      <c r="AL156" s="54" t="s">
        <v>973</v>
      </c>
      <c r="AM156" s="54" t="s">
        <v>972</v>
      </c>
      <c r="AN156" s="54" t="s">
        <v>973</v>
      </c>
      <c r="AO156" s="54" t="s">
        <v>972</v>
      </c>
      <c r="AP156" s="54" t="s">
        <v>973</v>
      </c>
      <c r="AQ156" s="54" t="s">
        <v>972</v>
      </c>
      <c r="AR156" s="54" t="s">
        <v>973</v>
      </c>
      <c r="AS156" s="54" t="s">
        <v>972</v>
      </c>
      <c r="AT156" s="89" t="s">
        <v>973</v>
      </c>
      <c r="AU156" s="52" t="s">
        <v>972</v>
      </c>
      <c r="AV156" s="55" t="s">
        <v>973</v>
      </c>
      <c r="AW156" s="83"/>
      <c r="AX156" s="84"/>
      <c r="BA156" s="149"/>
      <c r="BB156" s="150"/>
      <c r="BC156" s="151"/>
      <c r="BQ156" s="153"/>
      <c r="BR156" s="151"/>
      <c r="BV156" s="151"/>
      <c r="BZ156" s="151"/>
    </row>
    <row r="157" spans="1:78" ht="17.100000000000001" customHeight="1" x14ac:dyDescent="0.25">
      <c r="A157" s="413" t="s">
        <v>0</v>
      </c>
      <c r="B157" s="56" t="str">
        <f>IF(AA157=0,"",AA157)</f>
        <v/>
      </c>
      <c r="C157" s="57" t="str">
        <f>IF(AB157=0,"",AB157)</f>
        <v/>
      </c>
      <c r="D157" s="58" t="str">
        <f>IF(AC157=0,"",AC157)</f>
        <v/>
      </c>
      <c r="E157" s="397">
        <f>IF(AD157="","",AD157)</f>
        <v>0</v>
      </c>
      <c r="F157" s="58" t="str">
        <f t="shared" ref="F157:F170" si="174">IF(AE157=0,"",AE157)</f>
        <v/>
      </c>
      <c r="G157" s="397">
        <f>IF(AF157="","",AF157)</f>
        <v>0</v>
      </c>
      <c r="H157" s="58" t="str">
        <f t="shared" ref="H157:H170" si="175">IF(AG157=0,"",AG157)</f>
        <v/>
      </c>
      <c r="I157" s="397">
        <f>IF(AH157="","",AH157)</f>
        <v>0</v>
      </c>
      <c r="J157" s="58" t="str">
        <f t="shared" ref="J157:J170" si="176">IF(AI157=0,"",AI157)</f>
        <v/>
      </c>
      <c r="K157" s="397">
        <f>IF(AJ157="","",AJ157)</f>
        <v>0</v>
      </c>
      <c r="L157" s="58" t="str">
        <f t="shared" ref="L157:L170" si="177">IF(AK157=0,"",AK157)</f>
        <v/>
      </c>
      <c r="M157" s="397">
        <f>IF(AL157="","",AL157)</f>
        <v>0</v>
      </c>
      <c r="N157" s="58" t="str">
        <f>IF(AM157=0,"",AM157)</f>
        <v/>
      </c>
      <c r="O157" s="397">
        <f>IF(AN157="","",AN157)</f>
        <v>0</v>
      </c>
      <c r="P157" s="58" t="str">
        <f t="shared" ref="P157:P170" si="178">IF(AO157=0,"",AO157)</f>
        <v/>
      </c>
      <c r="Q157" s="397">
        <f>IF(AP157="","",AP157)</f>
        <v>0</v>
      </c>
      <c r="R157" s="58" t="str">
        <f t="shared" ref="R157:R170" si="179">IF(AQ157=0,"",AQ157)</f>
        <v/>
      </c>
      <c r="S157" s="397">
        <f>IF(AR157="","",AR157)</f>
        <v>0</v>
      </c>
      <c r="T157" s="58" t="str">
        <f t="shared" ref="T157:T170" si="180">IF(AS157=0,"",AS157)</f>
        <v/>
      </c>
      <c r="U157" s="397">
        <f>IF(AT157="","",AT157)</f>
        <v>0</v>
      </c>
      <c r="V157" s="58" t="str">
        <f t="shared" ref="V157:V170" si="181">IF(AU157=0,"",AU157)</f>
        <v/>
      </c>
      <c r="W157" s="397">
        <f>IF(AV157="","",AV157)</f>
        <v>0</v>
      </c>
      <c r="Z157" s="405" t="s">
        <v>0</v>
      </c>
      <c r="AA157" s="272" t="str">
        <f>IF(AB157=0,"",_xlfn.CONCAT(VLOOKUP(AB157,Starter!A:C,2,0)))</f>
        <v/>
      </c>
      <c r="AB157" s="81"/>
      <c r="AC157" s="129"/>
      <c r="AD157" s="163">
        <f>IF(SUM(AC157:AC159)+AC175=0,0,IF(SUM(ABS(AC157),ABS(AC158),ABS(AC159))=AC175,0.5,IF(SUM(ABS(AC157),ABS(AC158),ABS(AC159))&gt;AC175,1,0)))</f>
        <v>0</v>
      </c>
      <c r="AE157" s="132"/>
      <c r="AF157" s="91">
        <f>IF(SUM(AE157:AE159)+AE175=0,0,IF(SUM(ABS(AE157),ABS(AE158),ABS(AE159))=AE175,0.5,IF(SUM(ABS(AE157),ABS(AE158),ABS(AE159))&gt;AE175,1,0)))</f>
        <v>0</v>
      </c>
      <c r="AG157" s="129"/>
      <c r="AH157" s="91">
        <f>IF(SUM(AG157:AG159)+AG175=0,0,IF(SUM(ABS(AG157),ABS(AG158),ABS(AG159))=AG175,0.5,IF(SUM(ABS(AG157),ABS(AG158),ABS(AG159))&gt;AG175,1,0)))</f>
        <v>0</v>
      </c>
      <c r="AI157" s="129"/>
      <c r="AJ157" s="91">
        <f>IF(SUM(AI157:AI159)+AI175=0,0,IF(SUM(ABS(AI157),ABS(AI158),ABS(AI159))=AI175,0.5,IF(SUM(ABS(AI157),ABS(AI158),ABS(AI159))&gt;AI175,1,0)))</f>
        <v>0</v>
      </c>
      <c r="AK157" s="129"/>
      <c r="AL157" s="91">
        <f>IF(SUM(AK157:AK159)+AK175=0,0,IF(SUM(ABS(AK157),ABS(AK158),ABS(AK159))=AK175,0.5,IF(SUM(ABS(AK157),ABS(AK158),ABS(AK159))&gt;AK175,1,0)))</f>
        <v>0</v>
      </c>
      <c r="AM157" s="129"/>
      <c r="AN157" s="91">
        <f>IF(SUM(AM157:AM159)+AM175=0,0,IF(SUM(ABS(AM157),ABS(AM158),ABS(AM159))=AM175,0.5,IF(SUM(ABS(AM157),ABS(AM158),ABS(AM159))&gt;AM175,1,0)))</f>
        <v>0</v>
      </c>
      <c r="AO157" s="129"/>
      <c r="AP157" s="91">
        <f>IF(SUM(AO157:AO159)+AO175=0,0,IF(SUM(ABS(AO157),ABS(AO158),ABS(AO159))=AO175,0.5,IF(SUM(ABS(AO157),ABS(AO158),ABS(AO159))&gt;AO175,1,0)))</f>
        <v>0</v>
      </c>
      <c r="AQ157" s="129"/>
      <c r="AR157" s="91">
        <f>IF(SUM(AQ157:AQ159)+AQ175=0,0,IF(SUM(ABS(AQ157),ABS(AQ158),ABS(AQ159))=AQ175,0.5,IF(SUM(ABS(AQ157),ABS(AQ158),ABS(AQ159))&gt;AQ175,1,0)))</f>
        <v>0</v>
      </c>
      <c r="AS157" s="129"/>
      <c r="AT157" s="91">
        <f>IF(SUM(AS157:AS159)+AS175=0,0,IF(SUM(ABS(AS157),ABS(AS158),ABS(AS159))=AS175,0.5,IF(SUM(ABS(AS157),ABS(AS158),ABS(AS159))&gt;AS175,1,0)))</f>
        <v>0</v>
      </c>
      <c r="AU157" s="92">
        <f t="shared" ref="AU157:AU168" si="182">ABS(SUM(AC157:AC157))+ABS(SUM(AE157:AE157))+ABS(SUM(AG157:AG157))+ABS(SUM(AI157:AI157))+ABS(SUM(AK157:AK157))+ABS(SUM(AM157:AM157))+ABS(SUM(AO157:AO157))+ABS(SUM(AQ157:AQ157))+ABS(SUM(AS157:AS157))</f>
        <v>0</v>
      </c>
      <c r="AV157" s="93">
        <f>SUM(AD157+AF157+AH157+AJ157+AL157+AN157+AP157+AR157+AT157)</f>
        <v>0</v>
      </c>
      <c r="AW157" s="83"/>
      <c r="AX157" s="84"/>
      <c r="AZ157" s="47"/>
      <c r="BA157" s="149"/>
      <c r="BB157" s="150"/>
      <c r="BC157" s="151"/>
      <c r="BD157" s="154">
        <f>+AB157</f>
        <v>0</v>
      </c>
      <c r="BE157" s="150">
        <f>+AU157</f>
        <v>0</v>
      </c>
      <c r="BF157" s="152">
        <f>COUNT(BH157:BP157)</f>
        <v>0</v>
      </c>
      <c r="BG157" s="152">
        <f>COUNTIF(BH157:BP157,"&gt;0")</f>
        <v>0</v>
      </c>
      <c r="BH157" s="152" t="str">
        <f t="shared" ref="BH157:BH168" si="183">IF(AC157=0,"",AC157)</f>
        <v/>
      </c>
      <c r="BI157" s="152" t="str">
        <f t="shared" ref="BI157:BI168" si="184">IF(AE157=0,"",AE157)</f>
        <v/>
      </c>
      <c r="BJ157" s="152" t="str">
        <f t="shared" ref="BJ157:BJ168" si="185">IF(AG157=0,"",AG157)</f>
        <v/>
      </c>
      <c r="BK157" s="152" t="str">
        <f t="shared" ref="BK157:BK168" si="186">IF(AI157=0,"",AI157)</f>
        <v/>
      </c>
      <c r="BL157" s="152" t="str">
        <f t="shared" ref="BL157:BL168" si="187">IF(AK157=0,"",AK157)</f>
        <v/>
      </c>
      <c r="BM157" s="152" t="str">
        <f t="shared" ref="BM157:BM168" si="188">IF(AM157=0,"",AM157)</f>
        <v/>
      </c>
      <c r="BN157" s="152" t="str">
        <f t="shared" ref="BN157:BN168" si="189">IF(AO157=0,"",AO157)</f>
        <v/>
      </c>
      <c r="BO157" s="152" t="str">
        <f t="shared" ref="BO157:BO168" si="190">IF(AQ157=0,"",AQ157)</f>
        <v/>
      </c>
      <c r="BP157" s="152" t="str">
        <f t="shared" ref="BP157:BP168" si="191">IF(AS157=0,"",AS157)</f>
        <v/>
      </c>
      <c r="BQ157" s="153"/>
      <c r="BR157" s="151"/>
      <c r="BS157" s="152">
        <f>MAX(BH157:BP157)</f>
        <v>0</v>
      </c>
      <c r="BT157" s="152">
        <f>IF(BS157&lt;MAX(BS:BS),0,BS157+ROW()/1000000000)</f>
        <v>1.5699999999999999E-7</v>
      </c>
      <c r="BU157" s="152" t="str">
        <f>+AA153</f>
        <v>Bajuwaren München 1</v>
      </c>
      <c r="BV157" s="151">
        <f>RANK(BT157,BT:BT)</f>
        <v>60</v>
      </c>
      <c r="BW157" s="152">
        <f>SUMIF(BH157:BP157,"&gt;0")</f>
        <v>0</v>
      </c>
      <c r="BX157" s="152">
        <f>IF(COUNTIF(BH157:BP157,"&gt;0")&lt;Spielorte!$A$23,0,BE157/Spielorte!$A$23)</f>
        <v>0</v>
      </c>
      <c r="BY157" s="152">
        <f>IF(BX157&lt;MAX(BX:BX),0,BX157+ROW()/1000000000)</f>
        <v>1.5699999999999999E-7</v>
      </c>
      <c r="BZ157" s="151">
        <f t="shared" ref="BZ157:BZ168" si="192">IF(BY157=0,0,RANK(BY157,BY:BY))</f>
        <v>60</v>
      </c>
    </row>
    <row r="158" spans="1:78" ht="17.100000000000001" customHeight="1" x14ac:dyDescent="0.25">
      <c r="A158" s="414"/>
      <c r="B158" s="59" t="str">
        <f t="shared" ref="B158:D170" si="193">IF(AA158=0,"",AA158)</f>
        <v/>
      </c>
      <c r="C158" s="60" t="str">
        <f t="shared" si="193"/>
        <v/>
      </c>
      <c r="D158" s="61" t="str">
        <f t="shared" si="193"/>
        <v/>
      </c>
      <c r="E158" s="398"/>
      <c r="F158" s="61" t="str">
        <f t="shared" si="174"/>
        <v/>
      </c>
      <c r="G158" s="398"/>
      <c r="H158" s="61" t="str">
        <f t="shared" si="175"/>
        <v/>
      </c>
      <c r="I158" s="398"/>
      <c r="J158" s="61" t="str">
        <f t="shared" si="176"/>
        <v/>
      </c>
      <c r="K158" s="398"/>
      <c r="L158" s="61" t="str">
        <f t="shared" si="177"/>
        <v/>
      </c>
      <c r="M158" s="398"/>
      <c r="N158" s="61" t="str">
        <f t="shared" ref="N158:N170" si="194">IF(AM158=0,"",AM158)</f>
        <v/>
      </c>
      <c r="O158" s="398"/>
      <c r="P158" s="61" t="str">
        <f t="shared" si="178"/>
        <v/>
      </c>
      <c r="Q158" s="398"/>
      <c r="R158" s="61" t="str">
        <f t="shared" si="179"/>
        <v/>
      </c>
      <c r="S158" s="398"/>
      <c r="T158" s="61" t="str">
        <f t="shared" si="180"/>
        <v/>
      </c>
      <c r="U158" s="398"/>
      <c r="V158" s="61" t="str">
        <f t="shared" si="181"/>
        <v/>
      </c>
      <c r="W158" s="398"/>
      <c r="Z158" s="406"/>
      <c r="AA158" s="90" t="str">
        <f>IF(AB158=0,"",_xlfn.CONCAT(VLOOKUP(AB158,Starter!A:C,2,0)))</f>
        <v/>
      </c>
      <c r="AB158" s="80"/>
      <c r="AC158" s="130"/>
      <c r="AD158" s="94"/>
      <c r="AE158" s="130"/>
      <c r="AF158" s="94"/>
      <c r="AG158" s="130"/>
      <c r="AH158" s="94"/>
      <c r="AI158" s="130"/>
      <c r="AJ158" s="94"/>
      <c r="AK158" s="130"/>
      <c r="AL158" s="94"/>
      <c r="AM158" s="130"/>
      <c r="AN158" s="94"/>
      <c r="AO158" s="130"/>
      <c r="AP158" s="94"/>
      <c r="AQ158" s="130"/>
      <c r="AR158" s="94"/>
      <c r="AS158" s="130"/>
      <c r="AT158" s="94"/>
      <c r="AU158" s="95">
        <f t="shared" si="182"/>
        <v>0</v>
      </c>
      <c r="AV158" s="96"/>
      <c r="AW158" s="83"/>
      <c r="AX158" s="84"/>
      <c r="AZ158" s="47"/>
      <c r="BA158" s="149"/>
      <c r="BB158" s="150"/>
      <c r="BC158" s="151"/>
      <c r="BD158" s="154">
        <f t="shared" ref="BD158:BD168" si="195">+AB158</f>
        <v>0</v>
      </c>
      <c r="BE158" s="150">
        <f t="shared" ref="BE158:BE168" si="196">+AU158</f>
        <v>0</v>
      </c>
      <c r="BF158" s="152">
        <f t="shared" ref="BF158:BF168" si="197">COUNT(BH158:BP158)</f>
        <v>0</v>
      </c>
      <c r="BG158" s="152">
        <f t="shared" ref="BG158:BG168" si="198">COUNTIF(BH158:BP158,"&gt;0")</f>
        <v>0</v>
      </c>
      <c r="BH158" s="152" t="str">
        <f t="shared" si="183"/>
        <v/>
      </c>
      <c r="BI158" s="152" t="str">
        <f t="shared" si="184"/>
        <v/>
      </c>
      <c r="BJ158" s="152" t="str">
        <f t="shared" si="185"/>
        <v/>
      </c>
      <c r="BK158" s="152" t="str">
        <f t="shared" si="186"/>
        <v/>
      </c>
      <c r="BL158" s="152" t="str">
        <f t="shared" si="187"/>
        <v/>
      </c>
      <c r="BM158" s="152" t="str">
        <f t="shared" si="188"/>
        <v/>
      </c>
      <c r="BN158" s="152" t="str">
        <f t="shared" si="189"/>
        <v/>
      </c>
      <c r="BO158" s="152" t="str">
        <f t="shared" si="190"/>
        <v/>
      </c>
      <c r="BP158" s="152" t="str">
        <f t="shared" si="191"/>
        <v/>
      </c>
      <c r="BQ158" s="153"/>
      <c r="BR158" s="151"/>
      <c r="BS158" s="152">
        <f t="shared" ref="BS158:BS168" si="199">MAX(BH158:BP158)</f>
        <v>0</v>
      </c>
      <c r="BT158" s="152">
        <f t="shared" ref="BT158:BT168" si="200">IF(BS158&lt;MAX(BS:BS),0,BS158+ROW()/1000000000)</f>
        <v>1.5800000000000001E-7</v>
      </c>
      <c r="BU158" s="152" t="str">
        <f t="shared" ref="BU158:BU168" si="201">+BU157</f>
        <v>Bajuwaren München 1</v>
      </c>
      <c r="BV158" s="151">
        <f t="shared" ref="BV158:BV168" si="202">RANK(BT158,BT:BT)</f>
        <v>59</v>
      </c>
      <c r="BW158" s="152">
        <f t="shared" ref="BW158:BW168" si="203">SUMIF(BH158:BP158,"&gt;0")</f>
        <v>0</v>
      </c>
      <c r="BX158" s="152">
        <f>IF(COUNTIF(BH158:BP158,"&gt;0")&lt;Spielorte!$A$23,0,BE158/Spielorte!$A$23)</f>
        <v>0</v>
      </c>
      <c r="BY158" s="152">
        <f t="shared" ref="BY158:BY168" si="204">IF(BX158&lt;MAX(BX:BX),0,BX158+ROW()/1000000000)</f>
        <v>1.5800000000000001E-7</v>
      </c>
      <c r="BZ158" s="151">
        <f t="shared" si="192"/>
        <v>59</v>
      </c>
    </row>
    <row r="159" spans="1:78" ht="17.100000000000001" customHeight="1" thickBot="1" x14ac:dyDescent="0.3">
      <c r="A159" s="415"/>
      <c r="B159" s="62" t="str">
        <f t="shared" si="193"/>
        <v/>
      </c>
      <c r="C159" s="63" t="str">
        <f t="shared" si="193"/>
        <v/>
      </c>
      <c r="D159" s="52" t="str">
        <f t="shared" si="193"/>
        <v/>
      </c>
      <c r="E159" s="399"/>
      <c r="F159" s="52" t="str">
        <f t="shared" si="174"/>
        <v/>
      </c>
      <c r="G159" s="399"/>
      <c r="H159" s="52" t="str">
        <f t="shared" si="175"/>
        <v/>
      </c>
      <c r="I159" s="399"/>
      <c r="J159" s="52" t="str">
        <f t="shared" si="176"/>
        <v/>
      </c>
      <c r="K159" s="399"/>
      <c r="L159" s="52" t="str">
        <f t="shared" si="177"/>
        <v/>
      </c>
      <c r="M159" s="399"/>
      <c r="N159" s="52" t="str">
        <f t="shared" si="194"/>
        <v/>
      </c>
      <c r="O159" s="399"/>
      <c r="P159" s="52" t="str">
        <f t="shared" si="178"/>
        <v/>
      </c>
      <c r="Q159" s="399"/>
      <c r="R159" s="52" t="str">
        <f t="shared" si="179"/>
        <v/>
      </c>
      <c r="S159" s="399"/>
      <c r="T159" s="52" t="str">
        <f t="shared" si="180"/>
        <v/>
      </c>
      <c r="U159" s="399"/>
      <c r="V159" s="52" t="str">
        <f t="shared" si="181"/>
        <v/>
      </c>
      <c r="W159" s="399"/>
      <c r="Z159" s="407"/>
      <c r="AA159" s="99" t="str">
        <f>IF(AB159=0,"",_xlfn.CONCAT(VLOOKUP(AB159,Starter!A:C,2,0)))</f>
        <v/>
      </c>
      <c r="AB159" s="82"/>
      <c r="AC159" s="131"/>
      <c r="AD159" s="94"/>
      <c r="AE159" s="131"/>
      <c r="AF159" s="94"/>
      <c r="AG159" s="131"/>
      <c r="AH159" s="94"/>
      <c r="AI159" s="131"/>
      <c r="AJ159" s="94"/>
      <c r="AK159" s="131"/>
      <c r="AL159" s="94"/>
      <c r="AM159" s="131"/>
      <c r="AN159" s="94"/>
      <c r="AO159" s="131"/>
      <c r="AP159" s="94"/>
      <c r="AQ159" s="131"/>
      <c r="AR159" s="94"/>
      <c r="AS159" s="131"/>
      <c r="AT159" s="94"/>
      <c r="AU159" s="97">
        <f t="shared" si="182"/>
        <v>0</v>
      </c>
      <c r="AV159" s="98"/>
      <c r="AW159" s="83"/>
      <c r="AX159" s="84"/>
      <c r="AZ159" s="47"/>
      <c r="BA159" s="149"/>
      <c r="BB159" s="150"/>
      <c r="BC159" s="151"/>
      <c r="BD159" s="154">
        <f t="shared" si="195"/>
        <v>0</v>
      </c>
      <c r="BE159" s="150">
        <f t="shared" si="196"/>
        <v>0</v>
      </c>
      <c r="BF159" s="152">
        <f t="shared" si="197"/>
        <v>0</v>
      </c>
      <c r="BG159" s="152">
        <f t="shared" si="198"/>
        <v>0</v>
      </c>
      <c r="BH159" s="152" t="str">
        <f t="shared" si="183"/>
        <v/>
      </c>
      <c r="BI159" s="152" t="str">
        <f t="shared" si="184"/>
        <v/>
      </c>
      <c r="BJ159" s="152" t="str">
        <f t="shared" si="185"/>
        <v/>
      </c>
      <c r="BK159" s="152" t="str">
        <f t="shared" si="186"/>
        <v/>
      </c>
      <c r="BL159" s="152" t="str">
        <f t="shared" si="187"/>
        <v/>
      </c>
      <c r="BM159" s="152" t="str">
        <f t="shared" si="188"/>
        <v/>
      </c>
      <c r="BN159" s="152" t="str">
        <f t="shared" si="189"/>
        <v/>
      </c>
      <c r="BO159" s="152" t="str">
        <f t="shared" si="190"/>
        <v/>
      </c>
      <c r="BP159" s="152" t="str">
        <f t="shared" si="191"/>
        <v/>
      </c>
      <c r="BQ159" s="153"/>
      <c r="BR159" s="151"/>
      <c r="BS159" s="152">
        <f t="shared" si="199"/>
        <v>0</v>
      </c>
      <c r="BT159" s="152">
        <f t="shared" si="200"/>
        <v>1.5900000000000001E-7</v>
      </c>
      <c r="BU159" s="152" t="str">
        <f t="shared" si="201"/>
        <v>Bajuwaren München 1</v>
      </c>
      <c r="BV159" s="151">
        <f t="shared" si="202"/>
        <v>58</v>
      </c>
      <c r="BW159" s="152">
        <f t="shared" si="203"/>
        <v>0</v>
      </c>
      <c r="BX159" s="152">
        <f>IF(COUNTIF(BH159:BP159,"&gt;0")&lt;Spielorte!$A$23,0,BE159/Spielorte!$A$23)</f>
        <v>0</v>
      </c>
      <c r="BY159" s="152">
        <f t="shared" si="204"/>
        <v>1.5900000000000001E-7</v>
      </c>
      <c r="BZ159" s="151">
        <f t="shared" si="192"/>
        <v>58</v>
      </c>
    </row>
    <row r="160" spans="1:78" ht="17.100000000000001" customHeight="1" x14ac:dyDescent="0.25">
      <c r="A160" s="413" t="s">
        <v>2</v>
      </c>
      <c r="B160" s="56" t="str">
        <f t="shared" si="193"/>
        <v/>
      </c>
      <c r="C160" s="57" t="str">
        <f t="shared" si="193"/>
        <v/>
      </c>
      <c r="D160" s="58" t="str">
        <f t="shared" si="193"/>
        <v/>
      </c>
      <c r="E160" s="397">
        <f>IF(AD160="","",AD160)</f>
        <v>0</v>
      </c>
      <c r="F160" s="58" t="str">
        <f t="shared" si="174"/>
        <v/>
      </c>
      <c r="G160" s="397">
        <f>IF(AF160="","",AF160)</f>
        <v>0</v>
      </c>
      <c r="H160" s="58" t="str">
        <f t="shared" si="175"/>
        <v/>
      </c>
      <c r="I160" s="397">
        <f>IF(AH160="","",AH160)</f>
        <v>0</v>
      </c>
      <c r="J160" s="58" t="str">
        <f t="shared" si="176"/>
        <v/>
      </c>
      <c r="K160" s="397">
        <f>IF(AJ160="","",AJ160)</f>
        <v>0</v>
      </c>
      <c r="L160" s="58" t="str">
        <f t="shared" si="177"/>
        <v/>
      </c>
      <c r="M160" s="397">
        <f>IF(AL160="","",AL160)</f>
        <v>0</v>
      </c>
      <c r="N160" s="58" t="str">
        <f t="shared" si="194"/>
        <v/>
      </c>
      <c r="O160" s="397">
        <f>IF(AN160="","",AN160)</f>
        <v>0</v>
      </c>
      <c r="P160" s="58" t="str">
        <f t="shared" si="178"/>
        <v/>
      </c>
      <c r="Q160" s="397">
        <f>IF(AP160="","",AP160)</f>
        <v>0</v>
      </c>
      <c r="R160" s="58" t="str">
        <f t="shared" si="179"/>
        <v/>
      </c>
      <c r="S160" s="397">
        <f>IF(AR160="","",AR160)</f>
        <v>0</v>
      </c>
      <c r="T160" s="58" t="str">
        <f t="shared" si="180"/>
        <v/>
      </c>
      <c r="U160" s="397">
        <f>IF(AT160="","",AT160)</f>
        <v>0</v>
      </c>
      <c r="V160" s="58" t="str">
        <f t="shared" si="181"/>
        <v/>
      </c>
      <c r="W160" s="397">
        <f>IF(AV160="","",AV160)</f>
        <v>0</v>
      </c>
      <c r="Z160" s="405" t="s">
        <v>2</v>
      </c>
      <c r="AA160" s="272" t="str">
        <f>IF(AB160=0,"",_xlfn.CONCAT(VLOOKUP(AB160,Starter!A:C,2,0)))</f>
        <v/>
      </c>
      <c r="AB160" s="81"/>
      <c r="AC160" s="132"/>
      <c r="AD160" s="91">
        <f>IF(SUM(AC160:AC162)+AC176=0,0,IF(SUM(ABS(AC160),ABS(AC161),ABS(AC162))=AC176,0.5,IF(SUM(ABS(AC160),ABS(AC161),ABS(AC162))&gt;AC176,1,0)))</f>
        <v>0</v>
      </c>
      <c r="AE160" s="132"/>
      <c r="AF160" s="91">
        <f>IF(SUM(AE160:AE162)+AE176=0,0,IF(SUM(ABS(AE160),ABS(AE161),ABS(AE162))=AE176,0.5,IF(SUM(ABS(AE160),ABS(AE161),ABS(AE162))&gt;AE176,1,0)))</f>
        <v>0</v>
      </c>
      <c r="AG160" s="132"/>
      <c r="AH160" s="91">
        <f>IF(SUM(AG160:AG162)+AG176=0,0,IF(SUM(ABS(AG160),ABS(AG161),ABS(AG162))=AG176,0.5,IF(SUM(ABS(AG160),ABS(AG161),ABS(AG162))&gt;AG176,1,0)))</f>
        <v>0</v>
      </c>
      <c r="AI160" s="132"/>
      <c r="AJ160" s="91">
        <f>IF(SUM(AI160:AI162)+AI176=0,0,IF(SUM(ABS(AI160),ABS(AI161),ABS(AI162))=AI176,0.5,IF(SUM(ABS(AI160),ABS(AI161),ABS(AI162))&gt;AI176,1,0)))</f>
        <v>0</v>
      </c>
      <c r="AK160" s="132"/>
      <c r="AL160" s="91">
        <f>IF(SUM(AK160:AK162)+AK176=0,0,IF(SUM(ABS(AK160),ABS(AK161),ABS(AK162))=AK176,0.5,IF(SUM(ABS(AK160),ABS(AK161),ABS(AK162))&gt;AK176,1,0)))</f>
        <v>0</v>
      </c>
      <c r="AM160" s="132"/>
      <c r="AN160" s="91">
        <f>IF(SUM(AM160:AM162)+AM176=0,0,IF(SUM(ABS(AM160),ABS(AM161),ABS(AM162))=AM176,0.5,IF(SUM(ABS(AM160),ABS(AM161),ABS(AM162))&gt;AM176,1,0)))</f>
        <v>0</v>
      </c>
      <c r="AO160" s="132"/>
      <c r="AP160" s="91">
        <f>IF(SUM(AO160:AO162)+AO176=0,0,IF(SUM(ABS(AO160),ABS(AO161),ABS(AO162))=AO176,0.5,IF(SUM(ABS(AO160),ABS(AO161),ABS(AO162))&gt;AO176,1,0)))</f>
        <v>0</v>
      </c>
      <c r="AQ160" s="132"/>
      <c r="AR160" s="91">
        <f>IF(SUM(AQ160:AQ162)+AQ176=0,0,IF(SUM(ABS(AQ160),ABS(AQ161),ABS(AQ162))=AQ176,0.5,IF(SUM(ABS(AQ160),ABS(AQ161),ABS(AQ162))&gt;AQ176,1,0)))</f>
        <v>0</v>
      </c>
      <c r="AS160" s="132"/>
      <c r="AT160" s="91">
        <f>IF(SUM(AS160:AS162)+AS176=0,0,IF(SUM(ABS(AS160),ABS(AS161),ABS(AS162))=AS176,0.5,IF(SUM(ABS(AS160),ABS(AS161),ABS(AS162))&gt;AS176,1,0)))</f>
        <v>0</v>
      </c>
      <c r="AU160" s="92">
        <f t="shared" si="182"/>
        <v>0</v>
      </c>
      <c r="AV160" s="93">
        <f>SUM(AD160+AF160+AH160+AJ160+AL160+AN160+AP160+AR160+AT160)</f>
        <v>0</v>
      </c>
      <c r="AW160" s="83"/>
      <c r="AX160" s="84"/>
      <c r="AZ160" s="47"/>
      <c r="BA160" s="149"/>
      <c r="BB160" s="150"/>
      <c r="BC160" s="151"/>
      <c r="BD160" s="154">
        <f t="shared" si="195"/>
        <v>0</v>
      </c>
      <c r="BE160" s="150">
        <f t="shared" si="196"/>
        <v>0</v>
      </c>
      <c r="BF160" s="152">
        <f t="shared" si="197"/>
        <v>0</v>
      </c>
      <c r="BG160" s="152">
        <f t="shared" si="198"/>
        <v>0</v>
      </c>
      <c r="BH160" s="152" t="str">
        <f t="shared" si="183"/>
        <v/>
      </c>
      <c r="BI160" s="152" t="str">
        <f t="shared" si="184"/>
        <v/>
      </c>
      <c r="BJ160" s="152" t="str">
        <f t="shared" si="185"/>
        <v/>
      </c>
      <c r="BK160" s="152" t="str">
        <f t="shared" si="186"/>
        <v/>
      </c>
      <c r="BL160" s="152" t="str">
        <f t="shared" si="187"/>
        <v/>
      </c>
      <c r="BM160" s="152" t="str">
        <f t="shared" si="188"/>
        <v/>
      </c>
      <c r="BN160" s="152" t="str">
        <f t="shared" si="189"/>
        <v/>
      </c>
      <c r="BO160" s="152" t="str">
        <f t="shared" si="190"/>
        <v/>
      </c>
      <c r="BP160" s="152" t="str">
        <f t="shared" si="191"/>
        <v/>
      </c>
      <c r="BQ160" s="153"/>
      <c r="BR160" s="151"/>
      <c r="BS160" s="152">
        <f t="shared" si="199"/>
        <v>0</v>
      </c>
      <c r="BT160" s="152">
        <f t="shared" si="200"/>
        <v>1.6E-7</v>
      </c>
      <c r="BU160" s="152" t="str">
        <f t="shared" si="201"/>
        <v>Bajuwaren München 1</v>
      </c>
      <c r="BV160" s="151">
        <f t="shared" si="202"/>
        <v>57</v>
      </c>
      <c r="BW160" s="152">
        <f t="shared" si="203"/>
        <v>0</v>
      </c>
      <c r="BX160" s="152">
        <f>IF(COUNTIF(BH160:BP160,"&gt;0")&lt;Spielorte!$A$23,0,BE160/Spielorte!$A$23)</f>
        <v>0</v>
      </c>
      <c r="BY160" s="152">
        <f t="shared" si="204"/>
        <v>1.6E-7</v>
      </c>
      <c r="BZ160" s="151">
        <f t="shared" si="192"/>
        <v>57</v>
      </c>
    </row>
    <row r="161" spans="1:78" ht="17.100000000000001" customHeight="1" x14ac:dyDescent="0.25">
      <c r="A161" s="414"/>
      <c r="B161" s="59" t="str">
        <f t="shared" si="193"/>
        <v/>
      </c>
      <c r="C161" s="60" t="str">
        <f t="shared" si="193"/>
        <v/>
      </c>
      <c r="D161" s="61" t="str">
        <f t="shared" si="193"/>
        <v/>
      </c>
      <c r="E161" s="398"/>
      <c r="F161" s="61" t="str">
        <f t="shared" si="174"/>
        <v/>
      </c>
      <c r="G161" s="398"/>
      <c r="H161" s="61" t="str">
        <f t="shared" si="175"/>
        <v/>
      </c>
      <c r="I161" s="398"/>
      <c r="J161" s="61" t="str">
        <f t="shared" si="176"/>
        <v/>
      </c>
      <c r="K161" s="398"/>
      <c r="L161" s="61" t="str">
        <f t="shared" si="177"/>
        <v/>
      </c>
      <c r="M161" s="398"/>
      <c r="N161" s="61" t="str">
        <f t="shared" si="194"/>
        <v/>
      </c>
      <c r="O161" s="398"/>
      <c r="P161" s="61" t="str">
        <f t="shared" si="178"/>
        <v/>
      </c>
      <c r="Q161" s="398"/>
      <c r="R161" s="61" t="str">
        <f t="shared" si="179"/>
        <v/>
      </c>
      <c r="S161" s="398"/>
      <c r="T161" s="61" t="str">
        <f t="shared" si="180"/>
        <v/>
      </c>
      <c r="U161" s="398"/>
      <c r="V161" s="61" t="str">
        <f t="shared" si="181"/>
        <v/>
      </c>
      <c r="W161" s="398"/>
      <c r="Z161" s="406"/>
      <c r="AA161" s="90" t="str">
        <f>IF(AB161=0,"",_xlfn.CONCAT(VLOOKUP(AB161,Starter!A:C,2,0)))</f>
        <v/>
      </c>
      <c r="AB161" s="80"/>
      <c r="AC161" s="130"/>
      <c r="AD161" s="94"/>
      <c r="AE161" s="130"/>
      <c r="AF161" s="94"/>
      <c r="AG161" s="130"/>
      <c r="AH161" s="94"/>
      <c r="AI161" s="130"/>
      <c r="AJ161" s="94"/>
      <c r="AK161" s="130"/>
      <c r="AL161" s="94"/>
      <c r="AM161" s="130"/>
      <c r="AN161" s="94"/>
      <c r="AO161" s="134"/>
      <c r="AP161" s="94"/>
      <c r="AQ161" s="134"/>
      <c r="AR161" s="94"/>
      <c r="AS161" s="134"/>
      <c r="AT161" s="94"/>
      <c r="AU161" s="95">
        <f t="shared" si="182"/>
        <v>0</v>
      </c>
      <c r="AV161" s="96"/>
      <c r="AW161" s="83"/>
      <c r="AX161" s="84"/>
      <c r="AZ161" s="47"/>
      <c r="BA161" s="149"/>
      <c r="BB161" s="150"/>
      <c r="BC161" s="151"/>
      <c r="BD161" s="154">
        <f t="shared" si="195"/>
        <v>0</v>
      </c>
      <c r="BE161" s="150">
        <f t="shared" si="196"/>
        <v>0</v>
      </c>
      <c r="BF161" s="152">
        <f t="shared" si="197"/>
        <v>0</v>
      </c>
      <c r="BG161" s="152">
        <f t="shared" si="198"/>
        <v>0</v>
      </c>
      <c r="BH161" s="152" t="str">
        <f t="shared" si="183"/>
        <v/>
      </c>
      <c r="BI161" s="152" t="str">
        <f t="shared" si="184"/>
        <v/>
      </c>
      <c r="BJ161" s="152" t="str">
        <f t="shared" si="185"/>
        <v/>
      </c>
      <c r="BK161" s="152" t="str">
        <f t="shared" si="186"/>
        <v/>
      </c>
      <c r="BL161" s="152" t="str">
        <f t="shared" si="187"/>
        <v/>
      </c>
      <c r="BM161" s="152" t="str">
        <f t="shared" si="188"/>
        <v/>
      </c>
      <c r="BN161" s="152" t="str">
        <f t="shared" si="189"/>
        <v/>
      </c>
      <c r="BO161" s="152" t="str">
        <f t="shared" si="190"/>
        <v/>
      </c>
      <c r="BP161" s="152" t="str">
        <f t="shared" si="191"/>
        <v/>
      </c>
      <c r="BQ161" s="153"/>
      <c r="BR161" s="151"/>
      <c r="BS161" s="152">
        <f t="shared" si="199"/>
        <v>0</v>
      </c>
      <c r="BT161" s="152">
        <f t="shared" si="200"/>
        <v>1.61E-7</v>
      </c>
      <c r="BU161" s="152" t="str">
        <f t="shared" si="201"/>
        <v>Bajuwaren München 1</v>
      </c>
      <c r="BV161" s="151">
        <f t="shared" si="202"/>
        <v>56</v>
      </c>
      <c r="BW161" s="152">
        <f t="shared" si="203"/>
        <v>0</v>
      </c>
      <c r="BX161" s="152">
        <f>IF(COUNTIF(BH161:BP161,"&gt;0")&lt;Spielorte!$A$23,0,BE161/Spielorte!$A$23)</f>
        <v>0</v>
      </c>
      <c r="BY161" s="152">
        <f t="shared" si="204"/>
        <v>1.61E-7</v>
      </c>
      <c r="BZ161" s="151">
        <f t="shared" si="192"/>
        <v>56</v>
      </c>
    </row>
    <row r="162" spans="1:78" ht="17.100000000000001" customHeight="1" thickBot="1" x14ac:dyDescent="0.3">
      <c r="A162" s="415"/>
      <c r="B162" s="62" t="str">
        <f t="shared" si="193"/>
        <v/>
      </c>
      <c r="C162" s="63" t="str">
        <f t="shared" si="193"/>
        <v/>
      </c>
      <c r="D162" s="52" t="str">
        <f t="shared" si="193"/>
        <v/>
      </c>
      <c r="E162" s="399"/>
      <c r="F162" s="52" t="str">
        <f t="shared" si="174"/>
        <v/>
      </c>
      <c r="G162" s="399"/>
      <c r="H162" s="52" t="str">
        <f t="shared" si="175"/>
        <v/>
      </c>
      <c r="I162" s="399"/>
      <c r="J162" s="52" t="str">
        <f t="shared" si="176"/>
        <v/>
      </c>
      <c r="K162" s="399"/>
      <c r="L162" s="52" t="str">
        <f t="shared" si="177"/>
        <v/>
      </c>
      <c r="M162" s="399"/>
      <c r="N162" s="52" t="str">
        <f t="shared" si="194"/>
        <v/>
      </c>
      <c r="O162" s="399"/>
      <c r="P162" s="52" t="str">
        <f t="shared" si="178"/>
        <v/>
      </c>
      <c r="Q162" s="399"/>
      <c r="R162" s="52" t="str">
        <f t="shared" si="179"/>
        <v/>
      </c>
      <c r="S162" s="399"/>
      <c r="T162" s="52" t="str">
        <f t="shared" si="180"/>
        <v/>
      </c>
      <c r="U162" s="399"/>
      <c r="V162" s="52" t="str">
        <f t="shared" si="181"/>
        <v/>
      </c>
      <c r="W162" s="399"/>
      <c r="Z162" s="407"/>
      <c r="AA162" s="99" t="str">
        <f>IF(AB162=0,"",_xlfn.CONCAT(VLOOKUP(AB162,Starter!A:C,2,0)))</f>
        <v/>
      </c>
      <c r="AB162" s="82"/>
      <c r="AC162" s="133"/>
      <c r="AD162" s="100"/>
      <c r="AE162" s="133"/>
      <c r="AF162" s="100"/>
      <c r="AG162" s="133"/>
      <c r="AH162" s="100"/>
      <c r="AI162" s="133"/>
      <c r="AJ162" s="100"/>
      <c r="AK162" s="133"/>
      <c r="AL162" s="100"/>
      <c r="AM162" s="133"/>
      <c r="AN162" s="100"/>
      <c r="AO162" s="133"/>
      <c r="AP162" s="100"/>
      <c r="AQ162" s="133"/>
      <c r="AR162" s="100"/>
      <c r="AS162" s="133"/>
      <c r="AT162" s="100"/>
      <c r="AU162" s="97">
        <f t="shared" si="182"/>
        <v>0</v>
      </c>
      <c r="AV162" s="98"/>
      <c r="AW162" s="83"/>
      <c r="AX162" s="84"/>
      <c r="AZ162" s="47"/>
      <c r="BA162" s="149"/>
      <c r="BB162" s="150"/>
      <c r="BC162" s="151"/>
      <c r="BD162" s="154">
        <f t="shared" si="195"/>
        <v>0</v>
      </c>
      <c r="BE162" s="150">
        <f t="shared" si="196"/>
        <v>0</v>
      </c>
      <c r="BF162" s="152">
        <f t="shared" si="197"/>
        <v>0</v>
      </c>
      <c r="BG162" s="152">
        <f t="shared" si="198"/>
        <v>0</v>
      </c>
      <c r="BH162" s="152" t="str">
        <f t="shared" si="183"/>
        <v/>
      </c>
      <c r="BI162" s="152" t="str">
        <f t="shared" si="184"/>
        <v/>
      </c>
      <c r="BJ162" s="152" t="str">
        <f t="shared" si="185"/>
        <v/>
      </c>
      <c r="BK162" s="152" t="str">
        <f t="shared" si="186"/>
        <v/>
      </c>
      <c r="BL162" s="152" t="str">
        <f t="shared" si="187"/>
        <v/>
      </c>
      <c r="BM162" s="152" t="str">
        <f t="shared" si="188"/>
        <v/>
      </c>
      <c r="BN162" s="152" t="str">
        <f t="shared" si="189"/>
        <v/>
      </c>
      <c r="BO162" s="152" t="str">
        <f t="shared" si="190"/>
        <v/>
      </c>
      <c r="BP162" s="152" t="str">
        <f t="shared" si="191"/>
        <v/>
      </c>
      <c r="BQ162" s="153"/>
      <c r="BR162" s="151"/>
      <c r="BS162" s="152">
        <f t="shared" si="199"/>
        <v>0</v>
      </c>
      <c r="BT162" s="152">
        <f t="shared" si="200"/>
        <v>1.6199999999999999E-7</v>
      </c>
      <c r="BU162" s="152" t="str">
        <f t="shared" si="201"/>
        <v>Bajuwaren München 1</v>
      </c>
      <c r="BV162" s="151">
        <f t="shared" si="202"/>
        <v>55</v>
      </c>
      <c r="BW162" s="152">
        <f t="shared" si="203"/>
        <v>0</v>
      </c>
      <c r="BX162" s="152">
        <f>IF(COUNTIF(BH162:BP162,"&gt;0")&lt;Spielorte!$A$23,0,BE162/Spielorte!$A$23)</f>
        <v>0</v>
      </c>
      <c r="BY162" s="152">
        <f t="shared" si="204"/>
        <v>1.6199999999999999E-7</v>
      </c>
      <c r="BZ162" s="151">
        <f t="shared" si="192"/>
        <v>55</v>
      </c>
    </row>
    <row r="163" spans="1:78" ht="17.100000000000001" customHeight="1" x14ac:dyDescent="0.25">
      <c r="A163" s="413" t="s">
        <v>3</v>
      </c>
      <c r="B163" s="56" t="str">
        <f t="shared" si="193"/>
        <v/>
      </c>
      <c r="C163" s="57" t="str">
        <f t="shared" si="193"/>
        <v/>
      </c>
      <c r="D163" s="58" t="str">
        <f t="shared" si="193"/>
        <v/>
      </c>
      <c r="E163" s="397">
        <f>IF(AD163="","",AD163)</f>
        <v>0</v>
      </c>
      <c r="F163" s="58" t="str">
        <f t="shared" si="174"/>
        <v/>
      </c>
      <c r="G163" s="397">
        <f>IF(AF163="","",AF163)</f>
        <v>0</v>
      </c>
      <c r="H163" s="58" t="str">
        <f t="shared" si="175"/>
        <v/>
      </c>
      <c r="I163" s="397">
        <f>IF(AH163="","",AH163)</f>
        <v>0</v>
      </c>
      <c r="J163" s="58" t="str">
        <f t="shared" si="176"/>
        <v/>
      </c>
      <c r="K163" s="397">
        <f>IF(AJ163="","",AJ163)</f>
        <v>0</v>
      </c>
      <c r="L163" s="58" t="str">
        <f t="shared" si="177"/>
        <v/>
      </c>
      <c r="M163" s="397">
        <f>IF(AL163="","",AL163)</f>
        <v>0</v>
      </c>
      <c r="N163" s="58" t="str">
        <f t="shared" si="194"/>
        <v/>
      </c>
      <c r="O163" s="397">
        <f>IF(AN163="","",AN163)</f>
        <v>0</v>
      </c>
      <c r="P163" s="58" t="str">
        <f t="shared" si="178"/>
        <v/>
      </c>
      <c r="Q163" s="397">
        <f>IF(AP163="","",AP163)</f>
        <v>0</v>
      </c>
      <c r="R163" s="58" t="str">
        <f t="shared" si="179"/>
        <v/>
      </c>
      <c r="S163" s="397">
        <f>IF(AR163="","",AR163)</f>
        <v>0</v>
      </c>
      <c r="T163" s="58" t="str">
        <f t="shared" si="180"/>
        <v/>
      </c>
      <c r="U163" s="397">
        <f>IF(AT163="","",AT163)</f>
        <v>0</v>
      </c>
      <c r="V163" s="58" t="str">
        <f t="shared" si="181"/>
        <v/>
      </c>
      <c r="W163" s="397">
        <f>IF(AV163="","",AV163)</f>
        <v>0</v>
      </c>
      <c r="Z163" s="405" t="s">
        <v>3</v>
      </c>
      <c r="AA163" s="272" t="str">
        <f>IF(AB163=0,"",_xlfn.CONCAT(VLOOKUP(AB163,Starter!A:C,2,0)))</f>
        <v/>
      </c>
      <c r="AB163" s="81"/>
      <c r="AC163" s="132"/>
      <c r="AD163" s="91">
        <f>IF(SUM(AC163:AC165)+AC177=0,0,IF(SUM(ABS(AC163),ABS(AC164),ABS(AC165))=AC177,0.5,IF(SUM(ABS(AC163),ABS(AC164),ABS(AC165))&gt;AC177,1,0)))</f>
        <v>0</v>
      </c>
      <c r="AE163" s="132"/>
      <c r="AF163" s="91">
        <f>IF(SUM(AE163:AE165)+AE177=0,0,IF(SUM(ABS(AE163),ABS(AE164),ABS(AE165))=AE177,0.5,IF(SUM(ABS(AE163),ABS(AE164),ABS(AE165))&gt;AE177,1,0)))</f>
        <v>0</v>
      </c>
      <c r="AG163" s="132"/>
      <c r="AH163" s="91">
        <f>IF(SUM(AG163:AG165)+AG177=0,0,IF(SUM(ABS(AG163),ABS(AG164),ABS(AG165))=AG177,0.5,IF(SUM(ABS(AG163),ABS(AG164),ABS(AG165))&gt;AG177,1,0)))</f>
        <v>0</v>
      </c>
      <c r="AI163" s="132"/>
      <c r="AJ163" s="91">
        <f>IF(SUM(AI163:AI165)+AI177=0,0,IF(SUM(ABS(AI163),ABS(AI164),ABS(AI165))=AI177,0.5,IF(SUM(ABS(AI163),ABS(AI164),ABS(AI165))&gt;AI177,1,0)))</f>
        <v>0</v>
      </c>
      <c r="AK163" s="132"/>
      <c r="AL163" s="91">
        <f>IF(SUM(AK163:AK165)+AK177=0,0,IF(SUM(ABS(AK163),ABS(AK164),ABS(AK165))=AK177,0.5,IF(SUM(ABS(AK163),ABS(AK164),ABS(AK165))&gt;AK177,1,0)))</f>
        <v>0</v>
      </c>
      <c r="AM163" s="132"/>
      <c r="AN163" s="91">
        <f>IF(SUM(AM163:AM165)+AM177=0,0,IF(SUM(ABS(AM163),ABS(AM164),ABS(AM165))=AM177,0.5,IF(SUM(ABS(AM163),ABS(AM164),ABS(AM165))&gt;AM177,1,0)))</f>
        <v>0</v>
      </c>
      <c r="AO163" s="132"/>
      <c r="AP163" s="91">
        <f>IF(SUM(AO163:AO165)+AO177=0,0,IF(SUM(ABS(AO163),ABS(AO164),ABS(AO165))=AO177,0.5,IF(SUM(ABS(AO163),ABS(AO164),ABS(AO165))&gt;AO177,1,0)))</f>
        <v>0</v>
      </c>
      <c r="AQ163" s="132"/>
      <c r="AR163" s="91">
        <f>IF(SUM(AQ163:AQ165)+AQ177=0,0,IF(SUM(ABS(AQ163),ABS(AQ164),ABS(AQ165))=AQ177,0.5,IF(SUM(ABS(AQ163),ABS(AQ164),ABS(AQ165))&gt;AQ177,1,0)))</f>
        <v>0</v>
      </c>
      <c r="AS163" s="132"/>
      <c r="AT163" s="91">
        <f>IF(SUM(AS163:AS165)+AS177=0,0,IF(SUM(ABS(AS163),ABS(AS164),ABS(AS165))=AS177,0.5,IF(SUM(ABS(AS163),ABS(AS164),ABS(AS165))&gt;AS177,1,0)))</f>
        <v>0</v>
      </c>
      <c r="AU163" s="92">
        <f t="shared" si="182"/>
        <v>0</v>
      </c>
      <c r="AV163" s="93">
        <f>SUM(AD163+AF163+AH163+AJ163+AL163+AN163+AP163+AR163+AT163)</f>
        <v>0</v>
      </c>
      <c r="AW163" s="83"/>
      <c r="AX163" s="84"/>
      <c r="AZ163" s="47"/>
      <c r="BA163" s="149"/>
      <c r="BB163" s="150"/>
      <c r="BC163" s="151"/>
      <c r="BD163" s="154">
        <f t="shared" si="195"/>
        <v>0</v>
      </c>
      <c r="BE163" s="150">
        <f t="shared" si="196"/>
        <v>0</v>
      </c>
      <c r="BF163" s="152">
        <f t="shared" si="197"/>
        <v>0</v>
      </c>
      <c r="BG163" s="152">
        <f t="shared" si="198"/>
        <v>0</v>
      </c>
      <c r="BH163" s="152" t="str">
        <f t="shared" si="183"/>
        <v/>
      </c>
      <c r="BI163" s="152" t="str">
        <f t="shared" si="184"/>
        <v/>
      </c>
      <c r="BJ163" s="152" t="str">
        <f t="shared" si="185"/>
        <v/>
      </c>
      <c r="BK163" s="152" t="str">
        <f t="shared" si="186"/>
        <v/>
      </c>
      <c r="BL163" s="152" t="str">
        <f t="shared" si="187"/>
        <v/>
      </c>
      <c r="BM163" s="152" t="str">
        <f t="shared" si="188"/>
        <v/>
      </c>
      <c r="BN163" s="152" t="str">
        <f t="shared" si="189"/>
        <v/>
      </c>
      <c r="BO163" s="152" t="str">
        <f t="shared" si="190"/>
        <v/>
      </c>
      <c r="BP163" s="152" t="str">
        <f t="shared" si="191"/>
        <v/>
      </c>
      <c r="BQ163" s="153"/>
      <c r="BR163" s="151"/>
      <c r="BS163" s="152">
        <f t="shared" si="199"/>
        <v>0</v>
      </c>
      <c r="BT163" s="152">
        <f t="shared" si="200"/>
        <v>1.6299999999999999E-7</v>
      </c>
      <c r="BU163" s="152" t="str">
        <f t="shared" si="201"/>
        <v>Bajuwaren München 1</v>
      </c>
      <c r="BV163" s="151">
        <f t="shared" si="202"/>
        <v>54</v>
      </c>
      <c r="BW163" s="152">
        <f t="shared" si="203"/>
        <v>0</v>
      </c>
      <c r="BX163" s="152">
        <f>IF(COUNTIF(BH163:BP163,"&gt;0")&lt;Spielorte!$A$23,0,BE163/Spielorte!$A$23)</f>
        <v>0</v>
      </c>
      <c r="BY163" s="152">
        <f t="shared" si="204"/>
        <v>1.6299999999999999E-7</v>
      </c>
      <c r="BZ163" s="151">
        <f t="shared" si="192"/>
        <v>54</v>
      </c>
    </row>
    <row r="164" spans="1:78" ht="17.100000000000001" customHeight="1" x14ac:dyDescent="0.25">
      <c r="A164" s="414"/>
      <c r="B164" s="59" t="str">
        <f t="shared" si="193"/>
        <v/>
      </c>
      <c r="C164" s="60" t="str">
        <f t="shared" si="193"/>
        <v/>
      </c>
      <c r="D164" s="61" t="str">
        <f t="shared" si="193"/>
        <v/>
      </c>
      <c r="E164" s="398"/>
      <c r="F164" s="61" t="str">
        <f t="shared" si="174"/>
        <v/>
      </c>
      <c r="G164" s="398"/>
      <c r="H164" s="61" t="str">
        <f t="shared" si="175"/>
        <v/>
      </c>
      <c r="I164" s="398"/>
      <c r="J164" s="61" t="str">
        <f t="shared" si="176"/>
        <v/>
      </c>
      <c r="K164" s="398"/>
      <c r="L164" s="61" t="str">
        <f t="shared" si="177"/>
        <v/>
      </c>
      <c r="M164" s="398"/>
      <c r="N164" s="61" t="str">
        <f t="shared" si="194"/>
        <v/>
      </c>
      <c r="O164" s="398"/>
      <c r="P164" s="61" t="str">
        <f t="shared" si="178"/>
        <v/>
      </c>
      <c r="Q164" s="398"/>
      <c r="R164" s="61" t="str">
        <f t="shared" si="179"/>
        <v/>
      </c>
      <c r="S164" s="398"/>
      <c r="T164" s="61" t="str">
        <f t="shared" si="180"/>
        <v/>
      </c>
      <c r="U164" s="398"/>
      <c r="V164" s="61" t="str">
        <f t="shared" si="181"/>
        <v/>
      </c>
      <c r="W164" s="398"/>
      <c r="Z164" s="406"/>
      <c r="AA164" s="90" t="str">
        <f>IF(AB164=0,"",_xlfn.CONCAT(VLOOKUP(AB164,Starter!A:C,2,0)))</f>
        <v/>
      </c>
      <c r="AB164" s="80"/>
      <c r="AC164" s="130"/>
      <c r="AD164" s="94"/>
      <c r="AE164" s="130"/>
      <c r="AF164" s="94"/>
      <c r="AG164" s="130"/>
      <c r="AH164" s="94"/>
      <c r="AI164" s="130"/>
      <c r="AJ164" s="94"/>
      <c r="AK164" s="130"/>
      <c r="AL164" s="94"/>
      <c r="AM164" s="130"/>
      <c r="AN164" s="94"/>
      <c r="AO164" s="130"/>
      <c r="AP164" s="94"/>
      <c r="AQ164" s="130"/>
      <c r="AR164" s="94"/>
      <c r="AS164" s="130"/>
      <c r="AT164" s="94"/>
      <c r="AU164" s="95">
        <f t="shared" si="182"/>
        <v>0</v>
      </c>
      <c r="AV164" s="96"/>
      <c r="AW164" s="83"/>
      <c r="AX164" s="84"/>
      <c r="AZ164" s="47"/>
      <c r="BA164" s="149"/>
      <c r="BB164" s="150"/>
      <c r="BC164" s="151"/>
      <c r="BD164" s="154">
        <f t="shared" si="195"/>
        <v>0</v>
      </c>
      <c r="BE164" s="150">
        <f t="shared" si="196"/>
        <v>0</v>
      </c>
      <c r="BF164" s="152">
        <f t="shared" si="197"/>
        <v>0</v>
      </c>
      <c r="BG164" s="152">
        <f t="shared" si="198"/>
        <v>0</v>
      </c>
      <c r="BH164" s="152" t="str">
        <f t="shared" si="183"/>
        <v/>
      </c>
      <c r="BI164" s="152" t="str">
        <f t="shared" si="184"/>
        <v/>
      </c>
      <c r="BJ164" s="152" t="str">
        <f t="shared" si="185"/>
        <v/>
      </c>
      <c r="BK164" s="152" t="str">
        <f t="shared" si="186"/>
        <v/>
      </c>
      <c r="BL164" s="152" t="str">
        <f t="shared" si="187"/>
        <v/>
      </c>
      <c r="BM164" s="152" t="str">
        <f t="shared" si="188"/>
        <v/>
      </c>
      <c r="BN164" s="152" t="str">
        <f t="shared" si="189"/>
        <v/>
      </c>
      <c r="BO164" s="152" t="str">
        <f t="shared" si="190"/>
        <v/>
      </c>
      <c r="BP164" s="152" t="str">
        <f t="shared" si="191"/>
        <v/>
      </c>
      <c r="BQ164" s="153"/>
      <c r="BR164" s="151"/>
      <c r="BS164" s="152">
        <f t="shared" si="199"/>
        <v>0</v>
      </c>
      <c r="BT164" s="152">
        <f t="shared" si="200"/>
        <v>1.6400000000000001E-7</v>
      </c>
      <c r="BU164" s="152" t="str">
        <f t="shared" si="201"/>
        <v>Bajuwaren München 1</v>
      </c>
      <c r="BV164" s="151">
        <f t="shared" si="202"/>
        <v>53</v>
      </c>
      <c r="BW164" s="152">
        <f t="shared" si="203"/>
        <v>0</v>
      </c>
      <c r="BX164" s="152">
        <f>IF(COUNTIF(BH164:BP164,"&gt;0")&lt;Spielorte!$A$23,0,BE164/Spielorte!$A$23)</f>
        <v>0</v>
      </c>
      <c r="BY164" s="152">
        <f t="shared" si="204"/>
        <v>1.6400000000000001E-7</v>
      </c>
      <c r="BZ164" s="151">
        <f t="shared" si="192"/>
        <v>53</v>
      </c>
    </row>
    <row r="165" spans="1:78" ht="17.100000000000001" customHeight="1" thickBot="1" x14ac:dyDescent="0.3">
      <c r="A165" s="415"/>
      <c r="B165" s="62" t="str">
        <f t="shared" si="193"/>
        <v/>
      </c>
      <c r="C165" s="63" t="str">
        <f t="shared" si="193"/>
        <v/>
      </c>
      <c r="D165" s="52" t="str">
        <f t="shared" si="193"/>
        <v/>
      </c>
      <c r="E165" s="399"/>
      <c r="F165" s="52" t="str">
        <f t="shared" si="174"/>
        <v/>
      </c>
      <c r="G165" s="399"/>
      <c r="H165" s="52" t="str">
        <f t="shared" si="175"/>
        <v/>
      </c>
      <c r="I165" s="399"/>
      <c r="J165" s="52" t="str">
        <f t="shared" si="176"/>
        <v/>
      </c>
      <c r="K165" s="399"/>
      <c r="L165" s="52" t="str">
        <f t="shared" si="177"/>
        <v/>
      </c>
      <c r="M165" s="399"/>
      <c r="N165" s="52" t="str">
        <f t="shared" si="194"/>
        <v/>
      </c>
      <c r="O165" s="399"/>
      <c r="P165" s="52" t="str">
        <f t="shared" si="178"/>
        <v/>
      </c>
      <c r="Q165" s="399"/>
      <c r="R165" s="52" t="str">
        <f t="shared" si="179"/>
        <v/>
      </c>
      <c r="S165" s="399"/>
      <c r="T165" s="52" t="str">
        <f t="shared" si="180"/>
        <v/>
      </c>
      <c r="U165" s="399"/>
      <c r="V165" s="52" t="str">
        <f t="shared" si="181"/>
        <v/>
      </c>
      <c r="W165" s="399"/>
      <c r="Z165" s="407"/>
      <c r="AA165" s="99" t="str">
        <f>IF(AB165=0,"",_xlfn.CONCAT(VLOOKUP(AB165,Starter!A:C,2,0)))</f>
        <v/>
      </c>
      <c r="AB165" s="82"/>
      <c r="AC165" s="133"/>
      <c r="AD165" s="100"/>
      <c r="AE165" s="133"/>
      <c r="AF165" s="100"/>
      <c r="AG165" s="133"/>
      <c r="AH165" s="100"/>
      <c r="AI165" s="133"/>
      <c r="AJ165" s="100"/>
      <c r="AK165" s="133"/>
      <c r="AL165" s="100"/>
      <c r="AM165" s="133"/>
      <c r="AN165" s="100"/>
      <c r="AO165" s="133"/>
      <c r="AP165" s="100"/>
      <c r="AQ165" s="133"/>
      <c r="AR165" s="100"/>
      <c r="AS165" s="133"/>
      <c r="AT165" s="100"/>
      <c r="AU165" s="97">
        <f t="shared" si="182"/>
        <v>0</v>
      </c>
      <c r="AV165" s="98"/>
      <c r="AW165" s="83"/>
      <c r="AX165" s="84"/>
      <c r="AZ165" s="47"/>
      <c r="BA165" s="149"/>
      <c r="BB165" s="150"/>
      <c r="BC165" s="151"/>
      <c r="BD165" s="154">
        <f t="shared" si="195"/>
        <v>0</v>
      </c>
      <c r="BE165" s="150">
        <f t="shared" si="196"/>
        <v>0</v>
      </c>
      <c r="BF165" s="152">
        <f t="shared" si="197"/>
        <v>0</v>
      </c>
      <c r="BG165" s="152">
        <f t="shared" si="198"/>
        <v>0</v>
      </c>
      <c r="BH165" s="152" t="str">
        <f t="shared" si="183"/>
        <v/>
      </c>
      <c r="BI165" s="152" t="str">
        <f t="shared" si="184"/>
        <v/>
      </c>
      <c r="BJ165" s="152" t="str">
        <f t="shared" si="185"/>
        <v/>
      </c>
      <c r="BK165" s="152" t="str">
        <f t="shared" si="186"/>
        <v/>
      </c>
      <c r="BL165" s="152" t="str">
        <f t="shared" si="187"/>
        <v/>
      </c>
      <c r="BM165" s="152" t="str">
        <f t="shared" si="188"/>
        <v/>
      </c>
      <c r="BN165" s="152" t="str">
        <f t="shared" si="189"/>
        <v/>
      </c>
      <c r="BO165" s="152" t="str">
        <f t="shared" si="190"/>
        <v/>
      </c>
      <c r="BP165" s="152" t="str">
        <f t="shared" si="191"/>
        <v/>
      </c>
      <c r="BQ165" s="153"/>
      <c r="BR165" s="151"/>
      <c r="BS165" s="152">
        <f t="shared" si="199"/>
        <v>0</v>
      </c>
      <c r="BT165" s="152">
        <f t="shared" si="200"/>
        <v>1.6500000000000001E-7</v>
      </c>
      <c r="BU165" s="152" t="str">
        <f t="shared" si="201"/>
        <v>Bajuwaren München 1</v>
      </c>
      <c r="BV165" s="151">
        <f t="shared" si="202"/>
        <v>52</v>
      </c>
      <c r="BW165" s="152">
        <f t="shared" si="203"/>
        <v>0</v>
      </c>
      <c r="BX165" s="152">
        <f>IF(COUNTIF(BH165:BP165,"&gt;0")&lt;Spielorte!$A$23,0,BE165/Spielorte!$A$23)</f>
        <v>0</v>
      </c>
      <c r="BY165" s="152">
        <f t="shared" si="204"/>
        <v>1.6500000000000001E-7</v>
      </c>
      <c r="BZ165" s="151">
        <f t="shared" si="192"/>
        <v>52</v>
      </c>
    </row>
    <row r="166" spans="1:78" ht="17.100000000000001" customHeight="1" x14ac:dyDescent="0.25">
      <c r="A166" s="413" t="s">
        <v>11</v>
      </c>
      <c r="B166" s="56" t="str">
        <f>IF(AA166=0,"",AA166)</f>
        <v/>
      </c>
      <c r="C166" s="57" t="str">
        <f t="shared" si="193"/>
        <v/>
      </c>
      <c r="D166" s="58" t="str">
        <f t="shared" si="193"/>
        <v/>
      </c>
      <c r="E166" s="397">
        <f>IF(AD166="","",AD166)</f>
        <v>0</v>
      </c>
      <c r="F166" s="58" t="str">
        <f t="shared" si="174"/>
        <v/>
      </c>
      <c r="G166" s="397">
        <f>IF(AF166="","",AF166)</f>
        <v>0</v>
      </c>
      <c r="H166" s="58" t="str">
        <f t="shared" si="175"/>
        <v/>
      </c>
      <c r="I166" s="397">
        <f>IF(AH166="","",AH166)</f>
        <v>0</v>
      </c>
      <c r="J166" s="58" t="str">
        <f t="shared" si="176"/>
        <v/>
      </c>
      <c r="K166" s="397">
        <f>IF(AJ166="","",AJ166)</f>
        <v>0</v>
      </c>
      <c r="L166" s="58" t="str">
        <f t="shared" si="177"/>
        <v/>
      </c>
      <c r="M166" s="397">
        <f>IF(AL166="","",AL166)</f>
        <v>0</v>
      </c>
      <c r="N166" s="58" t="str">
        <f t="shared" si="194"/>
        <v/>
      </c>
      <c r="O166" s="397">
        <f>IF(AN166="","",AN166)</f>
        <v>0</v>
      </c>
      <c r="P166" s="58" t="str">
        <f t="shared" si="178"/>
        <v/>
      </c>
      <c r="Q166" s="397">
        <f>IF(AP166="","",AP166)</f>
        <v>0</v>
      </c>
      <c r="R166" s="58" t="str">
        <f t="shared" si="179"/>
        <v/>
      </c>
      <c r="S166" s="397">
        <f>IF(AR166="","",AR166)</f>
        <v>0</v>
      </c>
      <c r="T166" s="58" t="str">
        <f t="shared" si="180"/>
        <v/>
      </c>
      <c r="U166" s="397">
        <f>IF(AT166="","",AT166)</f>
        <v>0</v>
      </c>
      <c r="V166" s="58" t="str">
        <f t="shared" si="181"/>
        <v/>
      </c>
      <c r="W166" s="397">
        <f>IF(AV166="","",AV166)</f>
        <v>0</v>
      </c>
      <c r="Z166" s="405" t="s">
        <v>11</v>
      </c>
      <c r="AA166" s="90" t="str">
        <f>IF(AB166=0,"",_xlfn.CONCAT(VLOOKUP(AB166,Starter!A:C,2,0)))</f>
        <v/>
      </c>
      <c r="AB166" s="81"/>
      <c r="AC166" s="132"/>
      <c r="AD166" s="91">
        <f>IF(SUM(AC166:AC168)+AC178=0,0,IF(SUM(ABS(AC166),ABS(AC167),ABS(AC168))=AC178,0.5,IF(SUM(ABS(AC166),ABS(AC167),ABS(AC168))&gt;AC178,1,0)))</f>
        <v>0</v>
      </c>
      <c r="AE166" s="132"/>
      <c r="AF166" s="91">
        <f>IF(SUM(AE166:AE168)+AE178=0,0,IF(SUM(ABS(AE166),ABS(AE167),ABS(AE168))=AE178,0.5,IF(SUM(ABS(AE166),ABS(AE167),ABS(AE168))&gt;AE178,1,0)))</f>
        <v>0</v>
      </c>
      <c r="AG166" s="132"/>
      <c r="AH166" s="91">
        <f>IF(SUM(AG166:AG168)+AG178=0,0,IF(SUM(ABS(AG166),ABS(AG167),ABS(AG168))=AG178,0.5,IF(SUM(ABS(AG166),ABS(AG167),ABS(AG168))&gt;AG178,1,0)))</f>
        <v>0</v>
      </c>
      <c r="AI166" s="132"/>
      <c r="AJ166" s="91">
        <f>IF(SUM(AI166:AI168)+AI178=0,0,IF(SUM(ABS(AI166),ABS(AI167),ABS(AI168))=AI178,0.5,IF(SUM(ABS(AI166),ABS(AI167),ABS(AI168))&gt;AI178,1,0)))</f>
        <v>0</v>
      </c>
      <c r="AK166" s="132"/>
      <c r="AL166" s="91">
        <f>IF(SUM(AK166:AK168)+AK178=0,0,IF(SUM(ABS(AK166),ABS(AK167),ABS(AK168))=AK178,0.5,IF(SUM(ABS(AK166),ABS(AK167),ABS(AK168))&gt;AK178,1,0)))</f>
        <v>0</v>
      </c>
      <c r="AM166" s="132"/>
      <c r="AN166" s="91">
        <f>IF(SUM(AM166:AM168)+AM178=0,0,IF(SUM(ABS(AM166),ABS(AM167),ABS(AM168))=AM178,0.5,IF(SUM(ABS(AM166),ABS(AM167),ABS(AM168))&gt;AM178,1,0)))</f>
        <v>0</v>
      </c>
      <c r="AO166" s="132"/>
      <c r="AP166" s="91">
        <f>IF(SUM(AO166:AO168)+AO178=0,0,IF(SUM(ABS(AO166),ABS(AO167),ABS(AO168))=AO178,0.5,IF(SUM(ABS(AO166),ABS(AO167),ABS(AO168))&gt;AO178,1,0)))</f>
        <v>0</v>
      </c>
      <c r="AQ166" s="132"/>
      <c r="AR166" s="91">
        <f>IF(SUM(AQ166:AQ168)+AQ178=0,0,IF(SUM(ABS(AQ166),ABS(AQ167),ABS(AQ168))=AQ178,0.5,IF(SUM(ABS(AQ166),ABS(AQ167),ABS(AQ168))&gt;AQ178,1,0)))</f>
        <v>0</v>
      </c>
      <c r="AS166" s="132"/>
      <c r="AT166" s="91">
        <f>IF(SUM(AS166:AS168)+AS178=0,0,IF(SUM(ABS(AS166),ABS(AS167),ABS(AS168))=AS178,0.5,IF(SUM(ABS(AS166),ABS(AS167),ABS(AS168))&gt;AS178,1,0)))</f>
        <v>0</v>
      </c>
      <c r="AU166" s="92">
        <f t="shared" si="182"/>
        <v>0</v>
      </c>
      <c r="AV166" s="93">
        <f>SUM(AD166+AF166+AH166+AJ166+AL166+AN166+AP166+AR166+AT166)</f>
        <v>0</v>
      </c>
      <c r="AW166" s="83"/>
      <c r="AX166" s="84"/>
      <c r="AZ166" s="47"/>
      <c r="BA166" s="149"/>
      <c r="BB166" s="150"/>
      <c r="BC166" s="151"/>
      <c r="BD166" s="154">
        <f t="shared" si="195"/>
        <v>0</v>
      </c>
      <c r="BE166" s="150">
        <f t="shared" si="196"/>
        <v>0</v>
      </c>
      <c r="BF166" s="152">
        <f t="shared" si="197"/>
        <v>0</v>
      </c>
      <c r="BG166" s="152">
        <f t="shared" si="198"/>
        <v>0</v>
      </c>
      <c r="BH166" s="152" t="str">
        <f t="shared" si="183"/>
        <v/>
      </c>
      <c r="BI166" s="152" t="str">
        <f t="shared" si="184"/>
        <v/>
      </c>
      <c r="BJ166" s="152" t="str">
        <f t="shared" si="185"/>
        <v/>
      </c>
      <c r="BK166" s="152" t="str">
        <f t="shared" si="186"/>
        <v/>
      </c>
      <c r="BL166" s="152" t="str">
        <f t="shared" si="187"/>
        <v/>
      </c>
      <c r="BM166" s="152" t="str">
        <f t="shared" si="188"/>
        <v/>
      </c>
      <c r="BN166" s="152" t="str">
        <f t="shared" si="189"/>
        <v/>
      </c>
      <c r="BO166" s="152" t="str">
        <f t="shared" si="190"/>
        <v/>
      </c>
      <c r="BP166" s="152" t="str">
        <f t="shared" si="191"/>
        <v/>
      </c>
      <c r="BQ166" s="153"/>
      <c r="BR166" s="151"/>
      <c r="BS166" s="152">
        <f t="shared" si="199"/>
        <v>0</v>
      </c>
      <c r="BT166" s="152">
        <f t="shared" si="200"/>
        <v>1.66E-7</v>
      </c>
      <c r="BU166" s="152" t="str">
        <f t="shared" si="201"/>
        <v>Bajuwaren München 1</v>
      </c>
      <c r="BV166" s="151">
        <f t="shared" si="202"/>
        <v>51</v>
      </c>
      <c r="BW166" s="152">
        <f t="shared" si="203"/>
        <v>0</v>
      </c>
      <c r="BX166" s="152">
        <f>IF(COUNTIF(BH166:BP166,"&gt;0")&lt;Spielorte!$A$23,0,BE166/Spielorte!$A$23)</f>
        <v>0</v>
      </c>
      <c r="BY166" s="152">
        <f t="shared" si="204"/>
        <v>1.66E-7</v>
      </c>
      <c r="BZ166" s="151">
        <f t="shared" si="192"/>
        <v>51</v>
      </c>
    </row>
    <row r="167" spans="1:78" ht="17.100000000000001" customHeight="1" x14ac:dyDescent="0.25">
      <c r="A167" s="414"/>
      <c r="B167" s="59" t="str">
        <f>IF(AA167=0,"",AA167)</f>
        <v/>
      </c>
      <c r="C167" s="60" t="str">
        <f t="shared" si="193"/>
        <v/>
      </c>
      <c r="D167" s="61" t="str">
        <f t="shared" si="193"/>
        <v/>
      </c>
      <c r="E167" s="398"/>
      <c r="F167" s="61" t="str">
        <f t="shared" si="174"/>
        <v/>
      </c>
      <c r="G167" s="398"/>
      <c r="H167" s="61" t="str">
        <f t="shared" si="175"/>
        <v/>
      </c>
      <c r="I167" s="398"/>
      <c r="J167" s="61" t="str">
        <f t="shared" si="176"/>
        <v/>
      </c>
      <c r="K167" s="398"/>
      <c r="L167" s="61" t="str">
        <f t="shared" si="177"/>
        <v/>
      </c>
      <c r="M167" s="398"/>
      <c r="N167" s="61" t="str">
        <f t="shared" si="194"/>
        <v/>
      </c>
      <c r="O167" s="398"/>
      <c r="P167" s="61" t="str">
        <f t="shared" si="178"/>
        <v/>
      </c>
      <c r="Q167" s="398"/>
      <c r="R167" s="61" t="str">
        <f t="shared" si="179"/>
        <v/>
      </c>
      <c r="S167" s="398"/>
      <c r="T167" s="61" t="str">
        <f t="shared" si="180"/>
        <v/>
      </c>
      <c r="U167" s="398"/>
      <c r="V167" s="61" t="str">
        <f t="shared" si="181"/>
        <v/>
      </c>
      <c r="W167" s="398"/>
      <c r="Z167" s="406"/>
      <c r="AA167" s="90" t="str">
        <f>IF(AB167=0,"",_xlfn.CONCAT(VLOOKUP(AB167,Starter!A:C,2,0)))</f>
        <v/>
      </c>
      <c r="AB167" s="80"/>
      <c r="AC167" s="130"/>
      <c r="AD167" s="94"/>
      <c r="AE167" s="130"/>
      <c r="AF167" s="94"/>
      <c r="AG167" s="130"/>
      <c r="AH167" s="94"/>
      <c r="AI167" s="130"/>
      <c r="AJ167" s="94"/>
      <c r="AK167" s="130"/>
      <c r="AL167" s="94"/>
      <c r="AM167" s="130"/>
      <c r="AN167" s="94"/>
      <c r="AO167" s="130"/>
      <c r="AP167" s="94"/>
      <c r="AQ167" s="130"/>
      <c r="AR167" s="94"/>
      <c r="AS167" s="130"/>
      <c r="AT167" s="94"/>
      <c r="AU167" s="95">
        <f t="shared" si="182"/>
        <v>0</v>
      </c>
      <c r="AV167" s="96"/>
      <c r="AW167" s="83"/>
      <c r="AX167" s="84"/>
      <c r="AZ167" s="47"/>
      <c r="BA167" s="149"/>
      <c r="BB167" s="150"/>
      <c r="BC167" s="151"/>
      <c r="BD167" s="154">
        <f t="shared" si="195"/>
        <v>0</v>
      </c>
      <c r="BE167" s="150">
        <f t="shared" si="196"/>
        <v>0</v>
      </c>
      <c r="BF167" s="152">
        <f t="shared" si="197"/>
        <v>0</v>
      </c>
      <c r="BG167" s="152">
        <f t="shared" si="198"/>
        <v>0</v>
      </c>
      <c r="BH167" s="152" t="str">
        <f t="shared" si="183"/>
        <v/>
      </c>
      <c r="BI167" s="152" t="str">
        <f t="shared" si="184"/>
        <v/>
      </c>
      <c r="BJ167" s="152" t="str">
        <f t="shared" si="185"/>
        <v/>
      </c>
      <c r="BK167" s="152" t="str">
        <f t="shared" si="186"/>
        <v/>
      </c>
      <c r="BL167" s="152" t="str">
        <f t="shared" si="187"/>
        <v/>
      </c>
      <c r="BM167" s="152" t="str">
        <f t="shared" si="188"/>
        <v/>
      </c>
      <c r="BN167" s="152" t="str">
        <f t="shared" si="189"/>
        <v/>
      </c>
      <c r="BO167" s="152" t="str">
        <f t="shared" si="190"/>
        <v/>
      </c>
      <c r="BP167" s="152" t="str">
        <f t="shared" si="191"/>
        <v/>
      </c>
      <c r="BQ167" s="153"/>
      <c r="BR167" s="151"/>
      <c r="BS167" s="152">
        <f t="shared" si="199"/>
        <v>0</v>
      </c>
      <c r="BT167" s="152">
        <f t="shared" si="200"/>
        <v>1.67E-7</v>
      </c>
      <c r="BU167" s="152" t="str">
        <f t="shared" si="201"/>
        <v>Bajuwaren München 1</v>
      </c>
      <c r="BV167" s="151">
        <f t="shared" si="202"/>
        <v>50</v>
      </c>
      <c r="BW167" s="152">
        <f t="shared" si="203"/>
        <v>0</v>
      </c>
      <c r="BX167" s="152">
        <f>IF(COUNTIF(BH167:BP167,"&gt;0")&lt;Spielorte!$A$23,0,BE167/Spielorte!$A$23)</f>
        <v>0</v>
      </c>
      <c r="BY167" s="152">
        <f t="shared" si="204"/>
        <v>1.67E-7</v>
      </c>
      <c r="BZ167" s="151">
        <f t="shared" si="192"/>
        <v>50</v>
      </c>
    </row>
    <row r="168" spans="1:78" ht="17.100000000000001" customHeight="1" thickBot="1" x14ac:dyDescent="0.3">
      <c r="A168" s="415"/>
      <c r="B168" s="62" t="str">
        <f>IF(AA168=0,"",AA168)</f>
        <v/>
      </c>
      <c r="C168" s="63" t="str">
        <f t="shared" si="193"/>
        <v/>
      </c>
      <c r="D168" s="52" t="str">
        <f t="shared" si="193"/>
        <v/>
      </c>
      <c r="E168" s="399"/>
      <c r="F168" s="52" t="str">
        <f t="shared" si="174"/>
        <v/>
      </c>
      <c r="G168" s="399"/>
      <c r="H168" s="52" t="str">
        <f t="shared" si="175"/>
        <v/>
      </c>
      <c r="I168" s="399"/>
      <c r="J168" s="52" t="str">
        <f t="shared" si="176"/>
        <v/>
      </c>
      <c r="K168" s="399"/>
      <c r="L168" s="52" t="str">
        <f t="shared" si="177"/>
        <v/>
      </c>
      <c r="M168" s="399"/>
      <c r="N168" s="52" t="str">
        <f t="shared" si="194"/>
        <v/>
      </c>
      <c r="O168" s="399"/>
      <c r="P168" s="52" t="str">
        <f t="shared" si="178"/>
        <v/>
      </c>
      <c r="Q168" s="399"/>
      <c r="R168" s="52" t="str">
        <f t="shared" si="179"/>
        <v/>
      </c>
      <c r="S168" s="399"/>
      <c r="T168" s="52" t="str">
        <f t="shared" si="180"/>
        <v/>
      </c>
      <c r="U168" s="399"/>
      <c r="V168" s="52" t="str">
        <f t="shared" si="181"/>
        <v/>
      </c>
      <c r="W168" s="399"/>
      <c r="Z168" s="407"/>
      <c r="AA168" s="90" t="str">
        <f>IF(AB168=0,"",_xlfn.CONCAT(VLOOKUP(AB168,Starter!A:C,2,0)))</f>
        <v/>
      </c>
      <c r="AB168" s="82"/>
      <c r="AC168" s="133"/>
      <c r="AD168" s="100"/>
      <c r="AE168" s="133"/>
      <c r="AF168" s="100"/>
      <c r="AG168" s="133"/>
      <c r="AH168" s="100"/>
      <c r="AI168" s="133"/>
      <c r="AJ168" s="100"/>
      <c r="AK168" s="133"/>
      <c r="AL168" s="100"/>
      <c r="AM168" s="133"/>
      <c r="AN168" s="100"/>
      <c r="AO168" s="133"/>
      <c r="AP168" s="100"/>
      <c r="AQ168" s="133"/>
      <c r="AR168" s="100"/>
      <c r="AS168" s="133"/>
      <c r="AT168" s="100"/>
      <c r="AU168" s="97">
        <f t="shared" si="182"/>
        <v>0</v>
      </c>
      <c r="AV168" s="98"/>
      <c r="AW168" s="83"/>
      <c r="AX168" s="84"/>
      <c r="AZ168" s="47"/>
      <c r="BA168" s="149"/>
      <c r="BB168" s="150"/>
      <c r="BC168" s="151"/>
      <c r="BD168" s="154">
        <f t="shared" si="195"/>
        <v>0</v>
      </c>
      <c r="BE168" s="150">
        <f t="shared" si="196"/>
        <v>0</v>
      </c>
      <c r="BF168" s="152">
        <f t="shared" si="197"/>
        <v>0</v>
      </c>
      <c r="BG168" s="152">
        <f t="shared" si="198"/>
        <v>0</v>
      </c>
      <c r="BH168" s="152" t="str">
        <f t="shared" si="183"/>
        <v/>
      </c>
      <c r="BI168" s="152" t="str">
        <f t="shared" si="184"/>
        <v/>
      </c>
      <c r="BJ168" s="152" t="str">
        <f t="shared" si="185"/>
        <v/>
      </c>
      <c r="BK168" s="152" t="str">
        <f t="shared" si="186"/>
        <v/>
      </c>
      <c r="BL168" s="152" t="str">
        <f t="shared" si="187"/>
        <v/>
      </c>
      <c r="BM168" s="152" t="str">
        <f t="shared" si="188"/>
        <v/>
      </c>
      <c r="BN168" s="152" t="str">
        <f t="shared" si="189"/>
        <v/>
      </c>
      <c r="BO168" s="152" t="str">
        <f t="shared" si="190"/>
        <v/>
      </c>
      <c r="BP168" s="152" t="str">
        <f t="shared" si="191"/>
        <v/>
      </c>
      <c r="BQ168" s="153"/>
      <c r="BR168" s="151"/>
      <c r="BS168" s="152">
        <f t="shared" si="199"/>
        <v>0</v>
      </c>
      <c r="BT168" s="152">
        <f t="shared" si="200"/>
        <v>1.68E-7</v>
      </c>
      <c r="BU168" s="152" t="str">
        <f t="shared" si="201"/>
        <v>Bajuwaren München 1</v>
      </c>
      <c r="BV168" s="151">
        <f t="shared" si="202"/>
        <v>49</v>
      </c>
      <c r="BW168" s="152">
        <f t="shared" si="203"/>
        <v>0</v>
      </c>
      <c r="BX168" s="152">
        <f>IF(COUNTIF(BH168:BP168,"&gt;0")&lt;Spielorte!$A$23,0,BE168/Spielorte!$A$23)</f>
        <v>0</v>
      </c>
      <c r="BY168" s="152">
        <f t="shared" si="204"/>
        <v>1.68E-7</v>
      </c>
      <c r="BZ168" s="151">
        <f t="shared" si="192"/>
        <v>49</v>
      </c>
    </row>
    <row r="169" spans="1:78" ht="27.75" customHeight="1" thickBot="1" x14ac:dyDescent="0.3">
      <c r="B169" s="64" t="str">
        <f>IF(AA169=0,"",AA169)</f>
        <v>Gesamt</v>
      </c>
      <c r="C169" s="65" t="str">
        <f t="shared" si="193"/>
        <v/>
      </c>
      <c r="D169" s="66" t="str">
        <f t="shared" si="193"/>
        <v/>
      </c>
      <c r="E169" s="67">
        <f>IF(AD169="","",AD169)</f>
        <v>0</v>
      </c>
      <c r="F169" s="66" t="str">
        <f t="shared" si="174"/>
        <v/>
      </c>
      <c r="G169" s="67">
        <f>IF(AF169="","",AF169)</f>
        <v>0</v>
      </c>
      <c r="H169" s="66" t="str">
        <f t="shared" si="175"/>
        <v/>
      </c>
      <c r="I169" s="67">
        <f>IF(AH169="","",AH169)</f>
        <v>0</v>
      </c>
      <c r="J169" s="66" t="str">
        <f t="shared" si="176"/>
        <v/>
      </c>
      <c r="K169" s="67">
        <f>IF(AJ169="","",AJ169)</f>
        <v>0</v>
      </c>
      <c r="L169" s="66" t="str">
        <f t="shared" si="177"/>
        <v/>
      </c>
      <c r="M169" s="67">
        <f>IF(AL169="","",AL169)</f>
        <v>0</v>
      </c>
      <c r="N169" s="66" t="str">
        <f t="shared" si="194"/>
        <v/>
      </c>
      <c r="O169" s="67">
        <f>IF(AN169="","",AN169)</f>
        <v>0</v>
      </c>
      <c r="P169" s="66" t="str">
        <f t="shared" si="178"/>
        <v/>
      </c>
      <c r="Q169" s="67">
        <f>IF(AP169="","",AP169)</f>
        <v>0</v>
      </c>
      <c r="R169" s="66" t="str">
        <f t="shared" si="179"/>
        <v/>
      </c>
      <c r="S169" s="67">
        <f>IF(AR169="","",AR169)</f>
        <v>0</v>
      </c>
      <c r="T169" s="66" t="str">
        <f t="shared" si="180"/>
        <v/>
      </c>
      <c r="U169" s="67">
        <f>IF(AT169="","",AT169)</f>
        <v>0</v>
      </c>
      <c r="V169" s="66" t="str">
        <f t="shared" si="181"/>
        <v/>
      </c>
      <c r="W169" s="67">
        <f>IF(AV169="","",AV169)</f>
        <v>0</v>
      </c>
      <c r="AA169" s="64" t="s">
        <v>960</v>
      </c>
      <c r="AB169" s="101"/>
      <c r="AC169" s="148">
        <f>ABS(SUM(AC157:AC159))+ABS(SUM(AC160:AC162))+ABS(SUM(AC163:AC165))+ABS(SUM(AC166:AC168))</f>
        <v>0</v>
      </c>
      <c r="AD169" s="102">
        <f>IF(AC169+AC179=0,0,IF(AC169=AC179,1.5,IF(AC169&gt;AC179,3,0)))</f>
        <v>0</v>
      </c>
      <c r="AE169" s="148">
        <f>ABS(SUM(AE157:AE159))+ABS(SUM(AE160:AE162))+ABS(SUM(AE163:AE165))+ABS(SUM(AE166:AE168))</f>
        <v>0</v>
      </c>
      <c r="AF169" s="102">
        <f>IF(AE169+AE179=0,0,IF(AE169=AE179,1.5,IF(AE169&gt;AE179,3,0)))</f>
        <v>0</v>
      </c>
      <c r="AG169" s="148">
        <f>ABS(SUM(AG157:AG159))+ABS(SUM(AG160:AG162))+ABS(SUM(AG163:AG165))+ABS(SUM(AG166:AG168))</f>
        <v>0</v>
      </c>
      <c r="AH169" s="102">
        <f>IF(AG169+AG179=0,0,IF(AG169=AG179,1.5,IF(AG169&gt;AG179,3,0)))</f>
        <v>0</v>
      </c>
      <c r="AI169" s="148">
        <f>ABS(SUM(AI157:AI159))+ABS(SUM(AI160:AI162))+ABS(SUM(AI163:AI165))+ABS(SUM(AI166:AI168))</f>
        <v>0</v>
      </c>
      <c r="AJ169" s="102">
        <f>IF(AI169+AI179=0,0,IF(AI169=AI179,1.5,IF(AI169&gt;AI179,3,0)))</f>
        <v>0</v>
      </c>
      <c r="AK169" s="148">
        <f>ABS(SUM(AK157:AK159))+ABS(SUM(AK160:AK162))+ABS(SUM(AK163:AK165))+ABS(SUM(AK166:AK168))</f>
        <v>0</v>
      </c>
      <c r="AL169" s="102">
        <f>IF(AK169+AK179=0,0,IF(AK169=AK179,1.5,IF(AK169&gt;AK179,3,0)))</f>
        <v>0</v>
      </c>
      <c r="AM169" s="148">
        <f>ABS(SUM(AM157:AM159))+ABS(SUM(AM160:AM162))+ABS(SUM(AM163:AM165))+ABS(SUM(AM166:AM168))</f>
        <v>0</v>
      </c>
      <c r="AN169" s="102">
        <f>IF(AM169+AM179=0,0,IF(AM169=AM179,1.5,IF(AM169&gt;AM179,3,0)))</f>
        <v>0</v>
      </c>
      <c r="AO169" s="148">
        <f>ABS(SUM(AO157:AO159))+ABS(SUM(AO160:AO162))+ABS(SUM(AO163:AO165))+ABS(SUM(AO166:AO168))</f>
        <v>0</v>
      </c>
      <c r="AP169" s="102">
        <f>IF(AO169+AO179=0,0,IF(AO169=AO179,1.5,IF(AO169&gt;AO179,3,0)))</f>
        <v>0</v>
      </c>
      <c r="AQ169" s="148">
        <f>ABS(SUM(AQ157:AQ159))+ABS(SUM(AQ160:AQ162))+ABS(SUM(AQ163:AQ165))+ABS(SUM(AQ166:AQ168))</f>
        <v>0</v>
      </c>
      <c r="AR169" s="102">
        <f>IF(AQ169+AQ179=0,0,IF(AQ169=AQ179,1.5,IF(AQ169&gt;AQ179,3,0)))</f>
        <v>0</v>
      </c>
      <c r="AS169" s="148">
        <f>ABS(SUM(AS157:AS159))+ABS(SUM(AS160:AS162))+ABS(SUM(AS163:AS165))+ABS(SUM(AS166:AS168))</f>
        <v>0</v>
      </c>
      <c r="AT169" s="102">
        <f>IF(AS169+AS179=0,0,IF(AS169=AS179,1.5,IF(AS169&gt;AS179,3,0)))</f>
        <v>0</v>
      </c>
      <c r="AU169" s="103">
        <f>SUM(AC169+AE169+AG169+AI169+AK169+AM169+AO169+AQ169+AS169)</f>
        <v>0</v>
      </c>
      <c r="AV169" s="104">
        <f>SUM(AD169+AF169+AH169+AJ169+AL169+AN169+AP169+AR169+AT169)</f>
        <v>0</v>
      </c>
      <c r="AW169" s="83"/>
      <c r="AX169" s="84"/>
      <c r="BA169" s="149"/>
      <c r="BB169" s="150"/>
      <c r="BC169" s="151"/>
      <c r="BQ169" s="153"/>
      <c r="BR169" s="151"/>
      <c r="BV169" s="151"/>
      <c r="BZ169" s="151"/>
    </row>
    <row r="170" spans="1:78" ht="24" customHeight="1" thickBot="1" x14ac:dyDescent="0.3">
      <c r="B170" s="68" t="str">
        <f>IF(AA170=0,"",AA170)</f>
        <v>Gesamt - Punkte</v>
      </c>
      <c r="C170" s="69" t="str">
        <f t="shared" si="193"/>
        <v/>
      </c>
      <c r="D170" s="69" t="str">
        <f t="shared" si="193"/>
        <v/>
      </c>
      <c r="E170" s="70">
        <f>IF(AD170="","",AD170)</f>
        <v>0</v>
      </c>
      <c r="F170" s="69" t="str">
        <f t="shared" si="174"/>
        <v/>
      </c>
      <c r="G170" s="70">
        <f>IF(AF170="","",AF170)</f>
        <v>0</v>
      </c>
      <c r="H170" s="69" t="str">
        <f t="shared" si="175"/>
        <v/>
      </c>
      <c r="I170" s="70">
        <f>IF(AH170="","",AH170)</f>
        <v>0</v>
      </c>
      <c r="J170" s="69" t="str">
        <f t="shared" si="176"/>
        <v/>
      </c>
      <c r="K170" s="70">
        <f>IF(AJ170="","",AJ170)</f>
        <v>0</v>
      </c>
      <c r="L170" s="69" t="str">
        <f t="shared" si="177"/>
        <v/>
      </c>
      <c r="M170" s="70">
        <f>IF(AL170="","",AL170)</f>
        <v>0</v>
      </c>
      <c r="N170" s="69" t="str">
        <f t="shared" si="194"/>
        <v/>
      </c>
      <c r="O170" s="70">
        <f>IF(AN170="","",AN170)</f>
        <v>0</v>
      </c>
      <c r="P170" s="69" t="str">
        <f t="shared" si="178"/>
        <v/>
      </c>
      <c r="Q170" s="70">
        <f>IF(AP170="","",AP170)</f>
        <v>0</v>
      </c>
      <c r="R170" s="69" t="str">
        <f t="shared" si="179"/>
        <v/>
      </c>
      <c r="S170" s="70">
        <f>IF(AR170="","",AR170)</f>
        <v>0</v>
      </c>
      <c r="T170" s="69" t="str">
        <f t="shared" si="180"/>
        <v/>
      </c>
      <c r="U170" s="70">
        <f>IF(AT170="","",AT170)</f>
        <v>0</v>
      </c>
      <c r="V170" s="69" t="str">
        <f t="shared" si="181"/>
        <v/>
      </c>
      <c r="W170" s="70">
        <f>IF(AV170="","",AV170)</f>
        <v>0</v>
      </c>
      <c r="AA170" s="68" t="s">
        <v>975</v>
      </c>
      <c r="AB170" s="69"/>
      <c r="AC170" s="69"/>
      <c r="AD170" s="105">
        <f>SUM(AD157:AD169)</f>
        <v>0</v>
      </c>
      <c r="AE170" s="69"/>
      <c r="AF170" s="105">
        <f>SUM(AF157:AF169)</f>
        <v>0</v>
      </c>
      <c r="AG170" s="69"/>
      <c r="AH170" s="105">
        <f>SUM(AH157:AH169)</f>
        <v>0</v>
      </c>
      <c r="AI170" s="69"/>
      <c r="AJ170" s="105">
        <f>SUM(AJ157:AJ169)</f>
        <v>0</v>
      </c>
      <c r="AK170" s="69"/>
      <c r="AL170" s="105">
        <f>SUM(AL157:AL169)</f>
        <v>0</v>
      </c>
      <c r="AM170" s="69"/>
      <c r="AN170" s="105">
        <f>SUM(AN157:AN169)</f>
        <v>0</v>
      </c>
      <c r="AO170" s="69"/>
      <c r="AP170" s="105">
        <f>SUM(AP157:AP169)</f>
        <v>0</v>
      </c>
      <c r="AQ170" s="69"/>
      <c r="AR170" s="105">
        <f>SUM(AR157:AR169)</f>
        <v>0</v>
      </c>
      <c r="AS170" s="69"/>
      <c r="AT170" s="105">
        <f>SUM(AT157:AT169)</f>
        <v>0</v>
      </c>
      <c r="AU170" s="69"/>
      <c r="AV170" s="106">
        <f>SUM(AV157:AV169)</f>
        <v>0</v>
      </c>
      <c r="AW170" s="83"/>
      <c r="AX170" s="84"/>
      <c r="BA170" s="149">
        <f>+AV170</f>
        <v>0</v>
      </c>
      <c r="BB170" s="150">
        <f>+AU169</f>
        <v>0</v>
      </c>
      <c r="BC170" s="151">
        <f>+AA152</f>
        <v>6</v>
      </c>
      <c r="BF170" s="152">
        <f>SUM(BF151:BF169)</f>
        <v>0</v>
      </c>
      <c r="BQ170" s="149">
        <f>+BB170/1000000+BA170</f>
        <v>0</v>
      </c>
      <c r="BR170" s="151">
        <f>RANK(BQ170,BQ:BQ)</f>
        <v>1</v>
      </c>
      <c r="BV170" s="151"/>
      <c r="BZ170" s="151"/>
    </row>
    <row r="171" spans="1:78" ht="11.25" customHeight="1" x14ac:dyDescent="0.25">
      <c r="B171" s="69"/>
      <c r="C171" s="69"/>
      <c r="D171" s="69"/>
      <c r="E171" s="1"/>
      <c r="F171" s="69"/>
      <c r="G171" s="1"/>
      <c r="H171" s="69"/>
      <c r="I171" s="1"/>
      <c r="J171" s="69"/>
      <c r="K171" s="1"/>
      <c r="L171" s="69"/>
      <c r="M171" s="1"/>
      <c r="N171" s="69"/>
      <c r="O171" s="1"/>
      <c r="P171" s="69"/>
      <c r="Q171" s="1"/>
      <c r="R171" s="69"/>
      <c r="S171" s="1"/>
      <c r="T171" s="69"/>
      <c r="U171" s="1"/>
      <c r="V171" s="69"/>
      <c r="W171" s="1"/>
      <c r="AA171" s="69"/>
      <c r="AB171" s="69"/>
      <c r="AC171" s="69"/>
      <c r="AD171" s="1"/>
      <c r="AE171" s="69"/>
      <c r="AF171" s="1"/>
      <c r="AG171" s="69"/>
      <c r="AH171" s="1"/>
      <c r="AI171" s="69"/>
      <c r="AJ171" s="1"/>
      <c r="AK171" s="69"/>
      <c r="AL171" s="1"/>
      <c r="AM171" s="69"/>
      <c r="AN171" s="1"/>
      <c r="AO171" s="69"/>
      <c r="AP171" s="1"/>
      <c r="AQ171" s="69"/>
      <c r="AR171" s="1"/>
      <c r="AS171" s="69"/>
      <c r="AT171" s="1"/>
      <c r="AU171" s="69"/>
      <c r="AV171" s="1"/>
      <c r="AW171" s="83"/>
      <c r="AX171" s="84"/>
      <c r="BA171" s="149"/>
      <c r="BB171" s="150"/>
      <c r="BC171" s="151"/>
      <c r="BQ171" s="153"/>
      <c r="BR171" s="151"/>
      <c r="BV171" s="151"/>
      <c r="BZ171" s="151"/>
    </row>
    <row r="172" spans="1:78" ht="12.75" customHeight="1" x14ac:dyDescent="0.25">
      <c r="B172" s="71" t="str">
        <f t="shared" ref="B172:Q172" si="205">IF(AA172=0,"",AA172)</f>
        <v>Gegner-Nr.:</v>
      </c>
      <c r="C172" s="72" t="str">
        <f t="shared" si="205"/>
        <v>&gt;&gt;&gt;&gt;</v>
      </c>
      <c r="D172" s="396">
        <f t="shared" si="205"/>
        <v>5</v>
      </c>
      <c r="E172" s="396" t="str">
        <f t="shared" si="205"/>
        <v/>
      </c>
      <c r="F172" s="396">
        <f t="shared" si="205"/>
        <v>1</v>
      </c>
      <c r="G172" s="396" t="str">
        <f t="shared" si="205"/>
        <v/>
      </c>
      <c r="H172" s="396">
        <f t="shared" si="205"/>
        <v>7</v>
      </c>
      <c r="I172" s="396" t="str">
        <f t="shared" si="205"/>
        <v/>
      </c>
      <c r="J172" s="396">
        <f t="shared" si="205"/>
        <v>8</v>
      </c>
      <c r="K172" s="396" t="str">
        <f t="shared" si="205"/>
        <v/>
      </c>
      <c r="L172" s="396">
        <f t="shared" si="205"/>
        <v>2</v>
      </c>
      <c r="M172" s="396" t="str">
        <f t="shared" si="205"/>
        <v/>
      </c>
      <c r="N172" s="396">
        <f t="shared" si="205"/>
        <v>9</v>
      </c>
      <c r="O172" s="396" t="str">
        <f t="shared" si="205"/>
        <v/>
      </c>
      <c r="P172" s="396">
        <f t="shared" si="205"/>
        <v>4</v>
      </c>
      <c r="Q172" s="396" t="str">
        <f t="shared" si="205"/>
        <v/>
      </c>
      <c r="R172" s="396">
        <f t="shared" ref="L172:U174" si="206">IF(AQ172=0,"",AQ172)</f>
        <v>10</v>
      </c>
      <c r="S172" s="396" t="str">
        <f t="shared" si="206"/>
        <v/>
      </c>
      <c r="T172" s="396">
        <f t="shared" si="206"/>
        <v>3</v>
      </c>
      <c r="U172" s="396" t="str">
        <f t="shared" si="206"/>
        <v/>
      </c>
      <c r="V172" s="412"/>
      <c r="W172" s="412"/>
      <c r="AA172" s="71" t="s">
        <v>958</v>
      </c>
      <c r="AB172" s="72" t="s">
        <v>959</v>
      </c>
      <c r="AC172" s="418">
        <f>VLOOKUP($AA152,Schlüssel!$A$5:$DG$14,83)</f>
        <v>5</v>
      </c>
      <c r="AD172" s="419"/>
      <c r="AE172" s="418">
        <f>VLOOKUP($AA152,Schlüssel!$A$5:$EK$14,84)</f>
        <v>1</v>
      </c>
      <c r="AF172" s="419"/>
      <c r="AG172" s="418">
        <f>VLOOKUP($AA152,Schlüssel!$A$5:$EK$14,85)</f>
        <v>7</v>
      </c>
      <c r="AH172" s="419"/>
      <c r="AI172" s="418">
        <f>VLOOKUP($AA152,Schlüssel!$A$5:$EK$14,86)</f>
        <v>8</v>
      </c>
      <c r="AJ172" s="419"/>
      <c r="AK172" s="418">
        <f>VLOOKUP($AA152,Schlüssel!$A$5:$EK$14,87)</f>
        <v>2</v>
      </c>
      <c r="AL172" s="419"/>
      <c r="AM172" s="418">
        <f>VLOOKUP($AA152,Schlüssel!$A$5:$EK$14,88)</f>
        <v>9</v>
      </c>
      <c r="AN172" s="419"/>
      <c r="AO172" s="418">
        <f>VLOOKUP($AA152,Schlüssel!$A$5:$EK$14,89)</f>
        <v>4</v>
      </c>
      <c r="AP172" s="419"/>
      <c r="AQ172" s="418">
        <f>VLOOKUP($AA152,Schlüssel!$A$5:$EK$14,90)</f>
        <v>10</v>
      </c>
      <c r="AR172" s="419"/>
      <c r="AS172" s="418">
        <f>VLOOKUP($AA152,Schlüssel!$A$5:$EK$14,91)</f>
        <v>3</v>
      </c>
      <c r="AT172" s="419"/>
      <c r="AU172" s="107"/>
      <c r="AV172" s="107"/>
      <c r="AW172" s="83"/>
      <c r="AX172" s="84"/>
      <c r="BA172" s="149"/>
      <c r="BB172" s="150"/>
      <c r="BC172" s="151"/>
      <c r="BQ172" s="153"/>
      <c r="BR172" s="151"/>
      <c r="BV172" s="151"/>
      <c r="BZ172" s="151"/>
    </row>
    <row r="173" spans="1:78" ht="28.5" customHeight="1" x14ac:dyDescent="0.25">
      <c r="B173" s="73" t="str">
        <f t="shared" ref="B173:K174" si="207">IF(AA173=0,"",AA173)</f>
        <v/>
      </c>
      <c r="C173" s="69" t="str">
        <f t="shared" si="207"/>
        <v/>
      </c>
      <c r="D173" s="409" t="str">
        <f t="shared" si="207"/>
        <v>BC EMAX Unterföhring 2</v>
      </c>
      <c r="E173" s="410" t="str">
        <f t="shared" si="207"/>
        <v/>
      </c>
      <c r="F173" s="409" t="str">
        <f t="shared" si="207"/>
        <v>BC Comet Nürnberg</v>
      </c>
      <c r="G173" s="410" t="str">
        <f t="shared" si="207"/>
        <v/>
      </c>
      <c r="H173" s="409" t="str">
        <f t="shared" si="207"/>
        <v>Bowlinghaus Bamberg 1</v>
      </c>
      <c r="I173" s="410" t="str">
        <f t="shared" si="207"/>
        <v/>
      </c>
      <c r="J173" s="409" t="str">
        <f t="shared" si="207"/>
        <v>Schanzer Ingolstadt 1</v>
      </c>
      <c r="K173" s="410" t="str">
        <f t="shared" si="207"/>
        <v/>
      </c>
      <c r="L173" s="409" t="str">
        <f t="shared" si="206"/>
        <v>BK München 3</v>
      </c>
      <c r="M173" s="410" t="str">
        <f t="shared" si="206"/>
        <v/>
      </c>
      <c r="N173" s="409" t="str">
        <f t="shared" si="206"/>
        <v>Werdenfels 1</v>
      </c>
      <c r="O173" s="410" t="str">
        <f t="shared" si="206"/>
        <v/>
      </c>
      <c r="P173" s="409" t="str">
        <f t="shared" si="206"/>
        <v>SG Rottendorf 1</v>
      </c>
      <c r="Q173" s="410" t="str">
        <f t="shared" si="206"/>
        <v/>
      </c>
      <c r="R173" s="409" t="str">
        <f t="shared" si="206"/>
        <v>Donaubowler Regensburg 1</v>
      </c>
      <c r="S173" s="410" t="str">
        <f t="shared" si="206"/>
        <v/>
      </c>
      <c r="T173" s="409" t="str">
        <f t="shared" si="206"/>
        <v>SG DJK Rimpar 1</v>
      </c>
      <c r="U173" s="410" t="str">
        <f t="shared" si="206"/>
        <v/>
      </c>
      <c r="V173" s="411"/>
      <c r="W173" s="411"/>
      <c r="AA173" s="73"/>
      <c r="AB173" s="69"/>
      <c r="AC173" s="409" t="str">
        <f>VLOOKUP(AC172,Schlüssel!$A$5:$K$14,2)</f>
        <v>BC EMAX Unterföhring 2</v>
      </c>
      <c r="AD173" s="410"/>
      <c r="AE173" s="409" t="str">
        <f>VLOOKUP(AE172,Schlüssel!$A$5:$K$14,2)</f>
        <v>BC Comet Nürnberg</v>
      </c>
      <c r="AF173" s="410"/>
      <c r="AG173" s="409" t="str">
        <f>VLOOKUP(AG172,Schlüssel!$A$5:$K$14,2)</f>
        <v>Bowlinghaus Bamberg 1</v>
      </c>
      <c r="AH173" s="410"/>
      <c r="AI173" s="409" t="str">
        <f>VLOOKUP(AI172,Schlüssel!$A$5:$K$14,2)</f>
        <v>Schanzer Ingolstadt 1</v>
      </c>
      <c r="AJ173" s="410"/>
      <c r="AK173" s="409" t="str">
        <f>VLOOKUP(AK172,Schlüssel!$A$5:$K$14,2)</f>
        <v>BK München 3</v>
      </c>
      <c r="AL173" s="410"/>
      <c r="AM173" s="409" t="str">
        <f>VLOOKUP(AM172,Schlüssel!$A$5:$K$14,2)</f>
        <v>Werdenfels 1</v>
      </c>
      <c r="AN173" s="410"/>
      <c r="AO173" s="409" t="str">
        <f>VLOOKUP(AO172,Schlüssel!$A$5:$K$14,2)</f>
        <v>SG Rottendorf 1</v>
      </c>
      <c r="AP173" s="410"/>
      <c r="AQ173" s="409" t="str">
        <f>VLOOKUP(AQ172,Schlüssel!$A$5:$K$14,2)</f>
        <v>Donaubowler Regensburg 1</v>
      </c>
      <c r="AR173" s="410"/>
      <c r="AS173" s="409" t="str">
        <f>VLOOKUP(AS172,Schlüssel!$A$5:$K$14,2)</f>
        <v>SG DJK Rimpar 1</v>
      </c>
      <c r="AT173" s="410"/>
      <c r="AU173" s="108"/>
      <c r="AV173" s="108"/>
      <c r="AW173" s="83"/>
      <c r="AX173" s="84"/>
      <c r="BA173" s="149"/>
      <c r="BB173" s="150"/>
      <c r="BC173" s="151"/>
      <c r="BQ173" s="153"/>
      <c r="BR173" s="151"/>
      <c r="BV173" s="151"/>
      <c r="BZ173" s="151"/>
    </row>
    <row r="174" spans="1:78" ht="12" customHeight="1" x14ac:dyDescent="0.25">
      <c r="B174" s="73" t="str">
        <f t="shared" si="207"/>
        <v/>
      </c>
      <c r="C174" s="69" t="str">
        <f t="shared" si="207"/>
        <v/>
      </c>
      <c r="D174" s="395" t="str">
        <f t="shared" si="207"/>
        <v/>
      </c>
      <c r="E174" s="395" t="str">
        <f t="shared" si="207"/>
        <v/>
      </c>
      <c r="F174" s="395" t="str">
        <f t="shared" si="207"/>
        <v/>
      </c>
      <c r="G174" s="395" t="str">
        <f t="shared" si="207"/>
        <v/>
      </c>
      <c r="H174" s="395" t="str">
        <f t="shared" si="207"/>
        <v/>
      </c>
      <c r="I174" s="395" t="str">
        <f t="shared" si="207"/>
        <v/>
      </c>
      <c r="J174" s="395" t="str">
        <f t="shared" si="207"/>
        <v/>
      </c>
      <c r="K174" s="395" t="str">
        <f t="shared" si="207"/>
        <v/>
      </c>
      <c r="L174" s="395" t="str">
        <f t="shared" si="206"/>
        <v/>
      </c>
      <c r="M174" s="395" t="str">
        <f t="shared" si="206"/>
        <v/>
      </c>
      <c r="N174" s="395" t="str">
        <f t="shared" si="206"/>
        <v/>
      </c>
      <c r="O174" s="395" t="str">
        <f t="shared" si="206"/>
        <v/>
      </c>
      <c r="P174" s="395" t="str">
        <f t="shared" si="206"/>
        <v/>
      </c>
      <c r="Q174" s="395" t="str">
        <f t="shared" si="206"/>
        <v/>
      </c>
      <c r="R174" s="395" t="str">
        <f t="shared" si="206"/>
        <v/>
      </c>
      <c r="S174" s="395" t="str">
        <f t="shared" si="206"/>
        <v/>
      </c>
      <c r="T174" s="395" t="str">
        <f t="shared" si="206"/>
        <v/>
      </c>
      <c r="U174" s="408" t="str">
        <f t="shared" si="206"/>
        <v/>
      </c>
      <c r="V174" s="301"/>
      <c r="W174" s="301"/>
      <c r="AA174" s="73"/>
      <c r="AB174" s="69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78"/>
      <c r="AV174" s="78"/>
      <c r="AW174" s="83"/>
      <c r="AX174" s="84"/>
      <c r="BA174" s="149"/>
      <c r="BB174" s="150"/>
      <c r="BC174" s="151"/>
      <c r="BQ174" s="153"/>
      <c r="BR174" s="151"/>
      <c r="BV174" s="151"/>
      <c r="BZ174" s="151"/>
    </row>
    <row r="175" spans="1:78" ht="15.9" customHeight="1" x14ac:dyDescent="0.25">
      <c r="B175" s="391" t="str">
        <f t="shared" ref="B175:C179" si="208">IF(AA175=0,"",AA175)</f>
        <v>Spieler 1</v>
      </c>
      <c r="C175" s="392" t="str">
        <f t="shared" si="208"/>
        <v/>
      </c>
      <c r="D175" s="393">
        <f>IF(AC175=301,"",AC175)</f>
        <v>0</v>
      </c>
      <c r="E175" s="393" t="str">
        <f>IF(AD175=0,"",AD175)</f>
        <v/>
      </c>
      <c r="F175" s="393">
        <f>IF(AE175=301,"",AE175)</f>
        <v>0</v>
      </c>
      <c r="G175" s="393" t="str">
        <f>IF(AF175=0,"",AF175)</f>
        <v/>
      </c>
      <c r="H175" s="393">
        <f>IF(AG175=301,"",AG175)</f>
        <v>0</v>
      </c>
      <c r="I175" s="393" t="str">
        <f>IF(AH175=0,"",AH175)</f>
        <v/>
      </c>
      <c r="J175" s="393">
        <f>IF(AI175=301,"",AI175)</f>
        <v>0</v>
      </c>
      <c r="K175" s="393" t="str">
        <f>IF(AJ175=0,"",AJ175)</f>
        <v/>
      </c>
      <c r="L175" s="393">
        <f>IF(AK175=301,"",AK175)</f>
        <v>0</v>
      </c>
      <c r="M175" s="393" t="str">
        <f>IF(AL175=0,"",AL175)</f>
        <v/>
      </c>
      <c r="N175" s="393">
        <f>IF(AM175=301,"",AM175)</f>
        <v>0</v>
      </c>
      <c r="O175" s="393" t="str">
        <f>IF(AN175=0,"",AN175)</f>
        <v/>
      </c>
      <c r="P175" s="393">
        <f>IF(AO175=301,"",AO175)</f>
        <v>0</v>
      </c>
      <c r="Q175" s="393" t="str">
        <f>IF(AP175=0,"",AP175)</f>
        <v/>
      </c>
      <c r="R175" s="393">
        <f>IF(AQ175=301,"",AQ175)</f>
        <v>0</v>
      </c>
      <c r="S175" s="393" t="str">
        <f>IF(AR175=0,"",AR175)</f>
        <v/>
      </c>
      <c r="T175" s="393">
        <f>IF(AS175=301,"",AS175)</f>
        <v>0</v>
      </c>
      <c r="U175" s="393" t="str">
        <f>IF(AT175=0,"",AT175)</f>
        <v/>
      </c>
      <c r="V175" s="404"/>
      <c r="W175" s="404"/>
      <c r="AA175" s="74" t="s">
        <v>0</v>
      </c>
      <c r="AB175" s="75"/>
      <c r="AC175" s="420">
        <f>ABS(INDEX(AC:AC,MATCH(AC172,$AA:$AA,0)+5)+INDEX(AC:AC,MATCH(AC172,$AA:$AA,0)+6)+INDEX(AC:AC,MATCH(AC172,$AA:$AA,0)+7))</f>
        <v>0</v>
      </c>
      <c r="AD175" s="421"/>
      <c r="AE175" s="420">
        <f>ABS(INDEX(AE:AE,MATCH(AE172,$AA:$AA,0)+5)+INDEX(AE:AE,MATCH(AE172,$AA:$AA,0)+6)+INDEX(AE:AE,MATCH(AE172,$AA:$AA,0)+7))</f>
        <v>0</v>
      </c>
      <c r="AF175" s="421"/>
      <c r="AG175" s="420">
        <f>ABS(INDEX(AG:AG,MATCH(AG172,$AA:$AA,0)+5)+INDEX(AG:AG,MATCH(AG172,$AA:$AA,0)+6)+INDEX(AG:AG,MATCH(AG172,$AA:$AA,0)+7))</f>
        <v>0</v>
      </c>
      <c r="AH175" s="421"/>
      <c r="AI175" s="420">
        <f>ABS(INDEX(AI:AI,MATCH(AI172,$AA:$AA,0)+5)+INDEX(AI:AI,MATCH(AI172,$AA:$AA,0)+6)+INDEX(AI:AI,MATCH(AI172,$AA:$AA,0)+7))</f>
        <v>0</v>
      </c>
      <c r="AJ175" s="421"/>
      <c r="AK175" s="420">
        <f>ABS(INDEX(AK:AK,MATCH(AK172,$AA:$AA,0)+5)+INDEX(AK:AK,MATCH(AK172,$AA:$AA,0)+6)+INDEX(AK:AK,MATCH(AK172,$AA:$AA,0)+7))</f>
        <v>0</v>
      </c>
      <c r="AL175" s="421"/>
      <c r="AM175" s="420">
        <f>ABS(INDEX(AM:AM,MATCH(AM172,$AA:$AA,0)+5)+INDEX(AM:AM,MATCH(AM172,$AA:$AA,0)+6)+INDEX(AM:AM,MATCH(AM172,$AA:$AA,0)+7))</f>
        <v>0</v>
      </c>
      <c r="AN175" s="421"/>
      <c r="AO175" s="420">
        <f>ABS(INDEX(AO:AO,MATCH(AO172,$AA:$AA,0)+5)+INDEX(AO:AO,MATCH(AO172,$AA:$AA,0)+6)+INDEX(AO:AO,MATCH(AO172,$AA:$AA,0)+7))</f>
        <v>0</v>
      </c>
      <c r="AP175" s="421"/>
      <c r="AQ175" s="420">
        <f>ABS(INDEX(AQ:AQ,MATCH(AQ172,$AA:$AA,0)+5)+INDEX(AQ:AQ,MATCH(AQ172,$AA:$AA,0)+6)+INDEX(AQ:AQ,MATCH(AQ172,$AA:$AA,0)+7))</f>
        <v>0</v>
      </c>
      <c r="AR175" s="421"/>
      <c r="AS175" s="420">
        <f>ABS(INDEX(AS:AS,MATCH(AS172,$AA:$AA,0)+5)+INDEX(AS:AS,MATCH(AS172,$AA:$AA,0)+6)+INDEX(AS:AS,MATCH(AS172,$AA:$AA,0)+7))</f>
        <v>0</v>
      </c>
      <c r="AT175" s="421"/>
      <c r="AU175" s="1"/>
      <c r="AV175" s="1"/>
      <c r="AW175" s="83"/>
      <c r="AX175" s="84"/>
      <c r="BA175" s="149"/>
      <c r="BB175" s="150"/>
      <c r="BC175" s="151"/>
      <c r="BQ175" s="153"/>
      <c r="BR175" s="151"/>
      <c r="BV175" s="151"/>
      <c r="BZ175" s="151"/>
    </row>
    <row r="176" spans="1:78" ht="15.9" customHeight="1" x14ac:dyDescent="0.25">
      <c r="B176" s="391" t="str">
        <f t="shared" si="208"/>
        <v>Spieler 2</v>
      </c>
      <c r="C176" s="392" t="str">
        <f t="shared" si="208"/>
        <v/>
      </c>
      <c r="D176" s="393">
        <f>IF(AC176=301,"",AC176)</f>
        <v>0</v>
      </c>
      <c r="E176" s="393" t="str">
        <f>IF(AD176=0,"",AD176)</f>
        <v/>
      </c>
      <c r="F176" s="393">
        <f>IF(AE176=301,"",AE176)</f>
        <v>0</v>
      </c>
      <c r="G176" s="393" t="str">
        <f>IF(AF176=0,"",AF176)</f>
        <v/>
      </c>
      <c r="H176" s="393">
        <f>IF(AG176=301,"",AG176)</f>
        <v>0</v>
      </c>
      <c r="I176" s="393" t="str">
        <f>IF(AH176=0,"",AH176)</f>
        <v/>
      </c>
      <c r="J176" s="393">
        <f>IF(AI176=301,"",AI176)</f>
        <v>0</v>
      </c>
      <c r="K176" s="393" t="str">
        <f>IF(AJ176=0,"",AJ176)</f>
        <v/>
      </c>
      <c r="L176" s="393">
        <f>IF(AK176=301,"",AK176)</f>
        <v>0</v>
      </c>
      <c r="M176" s="393" t="str">
        <f>IF(AL176=0,"",AL176)</f>
        <v/>
      </c>
      <c r="N176" s="393">
        <f>IF(AM176=301,"",AM176)</f>
        <v>0</v>
      </c>
      <c r="O176" s="393" t="str">
        <f>IF(AN176=0,"",AN176)</f>
        <v/>
      </c>
      <c r="P176" s="393">
        <f>IF(AO176=301,"",AO176)</f>
        <v>0</v>
      </c>
      <c r="Q176" s="393" t="str">
        <f>IF(AP176=0,"",AP176)</f>
        <v/>
      </c>
      <c r="R176" s="393">
        <f>IF(AQ176=301,"",AQ176)</f>
        <v>0</v>
      </c>
      <c r="S176" s="393" t="str">
        <f>IF(AR176=0,"",AR176)</f>
        <v/>
      </c>
      <c r="T176" s="393">
        <f>IF(AS176=301,"",AS176)</f>
        <v>0</v>
      </c>
      <c r="U176" s="393" t="str">
        <f>IF(AT176=0,"",AT176)</f>
        <v/>
      </c>
      <c r="V176" s="404"/>
      <c r="W176" s="404"/>
      <c r="AA176" s="74" t="s">
        <v>2</v>
      </c>
      <c r="AB176" s="75"/>
      <c r="AC176" s="422">
        <f>ABS(INDEX(AC:AC,MATCH(AC172,$AA:$AA,0)+8)+INDEX(AC:AC,MATCH(AC172,$AA:$AA,0)+9)+INDEX(AC:AC,MATCH(AC172,$AA:$AA,0)+10))</f>
        <v>0</v>
      </c>
      <c r="AD176" s="423"/>
      <c r="AE176" s="422">
        <f>ABS(INDEX(AE:AE,MATCH(AE172,$AA:$AA,0)+8)+INDEX(AE:AE,MATCH(AE172,$AA:$AA,0)+9)+INDEX(AE:AE,MATCH(AE172,$AA:$AA,0)+10))</f>
        <v>0</v>
      </c>
      <c r="AF176" s="423"/>
      <c r="AG176" s="422">
        <f>ABS(INDEX(AG:AG,MATCH(AG172,$AA:$AA,0)+8)+INDEX(AG:AG,MATCH(AG172,$AA:$AA,0)+9)+INDEX(AG:AG,MATCH(AG172,$AA:$AA,0)+10))</f>
        <v>0</v>
      </c>
      <c r="AH176" s="423"/>
      <c r="AI176" s="422">
        <f>ABS(INDEX(AI:AI,MATCH(AI172,$AA:$AA,0)+8)+INDEX(AI:AI,MATCH(AI172,$AA:$AA,0)+9)+INDEX(AI:AI,MATCH(AI172,$AA:$AA,0)+10))</f>
        <v>0</v>
      </c>
      <c r="AJ176" s="423"/>
      <c r="AK176" s="422">
        <f>ABS(INDEX(AK:AK,MATCH(AK172,$AA:$AA,0)+8)+INDEX(AK:AK,MATCH(AK172,$AA:$AA,0)+9)+INDEX(AK:AK,MATCH(AK172,$AA:$AA,0)+10))</f>
        <v>0</v>
      </c>
      <c r="AL176" s="423"/>
      <c r="AM176" s="422">
        <f>ABS(INDEX(AM:AM,MATCH(AM172,$AA:$AA,0)+8)+INDEX(AM:AM,MATCH(AM172,$AA:$AA,0)+9)+INDEX(AM:AM,MATCH(AM172,$AA:$AA,0)+10))</f>
        <v>0</v>
      </c>
      <c r="AN176" s="423"/>
      <c r="AO176" s="422">
        <f>ABS(INDEX(AO:AO,MATCH(AO172,$AA:$AA,0)+8)+INDEX(AO:AO,MATCH(AO172,$AA:$AA,0)+9)+INDEX(AO:AO,MATCH(AO172,$AA:$AA,0)+10))</f>
        <v>0</v>
      </c>
      <c r="AP176" s="423"/>
      <c r="AQ176" s="422">
        <f>ABS(INDEX(AQ:AQ,MATCH(AQ172,$AA:$AA,0)+8)+INDEX(AQ:AQ,MATCH(AQ172,$AA:$AA,0)+9)+INDEX(AQ:AQ,MATCH(AQ172,$AA:$AA,0)+10))</f>
        <v>0</v>
      </c>
      <c r="AR176" s="423"/>
      <c r="AS176" s="422">
        <f>ABS(INDEX(AS:AS,MATCH(AS172,$AA:$AA,0)+8)+INDEX(AS:AS,MATCH(AS172,$AA:$AA,0)+9)+INDEX(AS:AS,MATCH(AS172,$AA:$AA,0)+10))</f>
        <v>0</v>
      </c>
      <c r="AT176" s="423"/>
      <c r="AU176" s="1"/>
      <c r="AV176" s="1"/>
      <c r="AW176" s="83"/>
      <c r="AX176" s="84"/>
      <c r="BA176" s="149"/>
      <c r="BB176" s="150"/>
      <c r="BC176" s="151"/>
      <c r="BQ176" s="153"/>
      <c r="BR176" s="151"/>
      <c r="BV176" s="151"/>
      <c r="BZ176" s="151"/>
    </row>
    <row r="177" spans="1:78" ht="15.9" customHeight="1" x14ac:dyDescent="0.25">
      <c r="B177" s="391" t="str">
        <f t="shared" si="208"/>
        <v>Spieler 3</v>
      </c>
      <c r="C177" s="392" t="str">
        <f t="shared" si="208"/>
        <v/>
      </c>
      <c r="D177" s="393">
        <f>IF(AC177=301,"",AC177)</f>
        <v>0</v>
      </c>
      <c r="E177" s="393" t="str">
        <f>IF(AD177=0,"",AD177)</f>
        <v/>
      </c>
      <c r="F177" s="393">
        <f>IF(AE177=301,"",AE177)</f>
        <v>0</v>
      </c>
      <c r="G177" s="393" t="str">
        <f>IF(AF177=0,"",AF177)</f>
        <v/>
      </c>
      <c r="H177" s="393">
        <f>IF(AG177=301,"",AG177)</f>
        <v>0</v>
      </c>
      <c r="I177" s="393" t="str">
        <f>IF(AH177=0,"",AH177)</f>
        <v/>
      </c>
      <c r="J177" s="393">
        <f>IF(AI177=301,"",AI177)</f>
        <v>0</v>
      </c>
      <c r="K177" s="393" t="str">
        <f>IF(AJ177=0,"",AJ177)</f>
        <v/>
      </c>
      <c r="L177" s="393">
        <f>IF(AK177=301,"",AK177)</f>
        <v>0</v>
      </c>
      <c r="M177" s="393" t="str">
        <f>IF(AL177=0,"",AL177)</f>
        <v/>
      </c>
      <c r="N177" s="393">
        <f>IF(AM177=301,"",AM177)</f>
        <v>0</v>
      </c>
      <c r="O177" s="393" t="str">
        <f>IF(AN177=0,"",AN177)</f>
        <v/>
      </c>
      <c r="P177" s="393">
        <f>IF(AO177=301,"",AO177)</f>
        <v>0</v>
      </c>
      <c r="Q177" s="393" t="str">
        <f>IF(AP177=0,"",AP177)</f>
        <v/>
      </c>
      <c r="R177" s="393">
        <f>IF(AQ177=301,"",AQ177)</f>
        <v>0</v>
      </c>
      <c r="S177" s="393" t="str">
        <f>IF(AR177=0,"",AR177)</f>
        <v/>
      </c>
      <c r="T177" s="393">
        <f>IF(AS177=301,"",AS177)</f>
        <v>0</v>
      </c>
      <c r="U177" s="393" t="str">
        <f>IF(AT177=0,"",AT177)</f>
        <v/>
      </c>
      <c r="V177" s="404"/>
      <c r="W177" s="404"/>
      <c r="AA177" s="74" t="s">
        <v>3</v>
      </c>
      <c r="AB177" s="75"/>
      <c r="AC177" s="422">
        <f>ABS(INDEX(AC:AC,MATCH(AC172,$AA:$AA,0)+11)+INDEX(AC:AC,MATCH(AC172,$AA:$AA,0)+12)+INDEX(AC:AC,MATCH(AC172,$AA:$AA,0)+13))</f>
        <v>0</v>
      </c>
      <c r="AD177" s="423"/>
      <c r="AE177" s="422">
        <f>ABS(INDEX(AE:AE,MATCH(AE172,$AA:$AA,0)+11)+INDEX(AE:AE,MATCH(AE172,$AA:$AA,0)+12)+INDEX(AE:AE,MATCH(AE172,$AA:$AA,0)+13))</f>
        <v>0</v>
      </c>
      <c r="AF177" s="423"/>
      <c r="AG177" s="422">
        <f>ABS(INDEX(AG:AG,MATCH(AG172,$AA:$AA,0)+11)+INDEX(AG:AG,MATCH(AG172,$AA:$AA,0)+12)+INDEX(AG:AG,MATCH(AG172,$AA:$AA,0)+13))</f>
        <v>0</v>
      </c>
      <c r="AH177" s="423"/>
      <c r="AI177" s="422">
        <f>ABS(INDEX(AI:AI,MATCH(AI172,$AA:$AA,0)+11)+INDEX(AI:AI,MATCH(AI172,$AA:$AA,0)+12)+INDEX(AI:AI,MATCH(AI172,$AA:$AA,0)+13))</f>
        <v>0</v>
      </c>
      <c r="AJ177" s="423"/>
      <c r="AK177" s="422">
        <f>ABS(INDEX(AK:AK,MATCH(AK172,$AA:$AA,0)+11)+INDEX(AK:AK,MATCH(AK172,$AA:$AA,0)+12)+INDEX(AK:AK,MATCH(AK172,$AA:$AA,0)+13))</f>
        <v>0</v>
      </c>
      <c r="AL177" s="423"/>
      <c r="AM177" s="422">
        <f>ABS(INDEX(AM:AM,MATCH(AM172,$AA:$AA,0)+11)+INDEX(AM:AM,MATCH(AM172,$AA:$AA,0)+12)+INDEX(AM:AM,MATCH(AM172,$AA:$AA,0)+13))</f>
        <v>0</v>
      </c>
      <c r="AN177" s="423"/>
      <c r="AO177" s="422">
        <f>ABS(INDEX(AO:AO,MATCH(AO172,$AA:$AA,0)+11)+INDEX(AO:AO,MATCH(AO172,$AA:$AA,0)+12)+INDEX(AO:AO,MATCH(AO172,$AA:$AA,0)+13))</f>
        <v>0</v>
      </c>
      <c r="AP177" s="423"/>
      <c r="AQ177" s="422">
        <f>ABS(INDEX(AQ:AQ,MATCH(AQ172,$AA:$AA,0)+11)+INDEX(AQ:AQ,MATCH(AQ172,$AA:$AA,0)+12)+INDEX(AQ:AQ,MATCH(AQ172,$AA:$AA,0)+13))</f>
        <v>0</v>
      </c>
      <c r="AR177" s="423"/>
      <c r="AS177" s="422">
        <f>ABS(INDEX(AS:AS,MATCH(AS172,$AA:$AA,0)+11)+INDEX(AS:AS,MATCH(AS172,$AA:$AA,0)+12)+INDEX(AS:AS,MATCH(AS172,$AA:$AA,0)+13))</f>
        <v>0</v>
      </c>
      <c r="AT177" s="423"/>
      <c r="AU177" s="1"/>
      <c r="AV177" s="1"/>
      <c r="AW177" s="83"/>
      <c r="AX177" s="84"/>
      <c r="BA177" s="149"/>
      <c r="BB177" s="150"/>
      <c r="BC177" s="151"/>
      <c r="BQ177" s="153"/>
      <c r="BR177" s="151"/>
      <c r="BV177" s="151"/>
      <c r="BZ177" s="151"/>
    </row>
    <row r="178" spans="1:78" ht="15.9" customHeight="1" x14ac:dyDescent="0.25">
      <c r="B178" s="391" t="str">
        <f t="shared" si="208"/>
        <v>Spieler 4</v>
      </c>
      <c r="C178" s="392" t="str">
        <f t="shared" si="208"/>
        <v/>
      </c>
      <c r="D178" s="393">
        <f>IF(AC178=301,"",AC178)</f>
        <v>0</v>
      </c>
      <c r="E178" s="393" t="str">
        <f>IF(AD178=0,"",AD178)</f>
        <v/>
      </c>
      <c r="F178" s="393">
        <f>IF(AE178=301,"",AE178)</f>
        <v>0</v>
      </c>
      <c r="G178" s="393" t="str">
        <f>IF(AF178=0,"",AF178)</f>
        <v/>
      </c>
      <c r="H178" s="393">
        <f>IF(AG178=301,"",AG178)</f>
        <v>0</v>
      </c>
      <c r="I178" s="393" t="str">
        <f>IF(AH178=0,"",AH178)</f>
        <v/>
      </c>
      <c r="J178" s="393">
        <f>IF(AI178=301,"",AI178)</f>
        <v>0</v>
      </c>
      <c r="K178" s="393" t="str">
        <f>IF(AJ178=0,"",AJ178)</f>
        <v/>
      </c>
      <c r="L178" s="393">
        <f>IF(AK178=301,"",AK178)</f>
        <v>0</v>
      </c>
      <c r="M178" s="393" t="str">
        <f>IF(AL178=0,"",AL178)</f>
        <v/>
      </c>
      <c r="N178" s="393">
        <f>IF(AM178=301,"",AM178)</f>
        <v>0</v>
      </c>
      <c r="O178" s="393" t="str">
        <f>IF(AN178=0,"",AN178)</f>
        <v/>
      </c>
      <c r="P178" s="393">
        <f>IF(AO178=301,"",AO178)</f>
        <v>0</v>
      </c>
      <c r="Q178" s="393" t="str">
        <f>IF(AP178=0,"",AP178)</f>
        <v/>
      </c>
      <c r="R178" s="393">
        <f>IF(AQ178=301,"",AQ178)</f>
        <v>0</v>
      </c>
      <c r="S178" s="393" t="str">
        <f>IF(AR178=0,"",AR178)</f>
        <v/>
      </c>
      <c r="T178" s="393">
        <f>IF(AS178=301,"",AS178)</f>
        <v>0</v>
      </c>
      <c r="U178" s="393" t="str">
        <f>IF(AT178=0,"",AT178)</f>
        <v/>
      </c>
      <c r="V178" s="404"/>
      <c r="W178" s="404"/>
      <c r="AA178" s="74" t="s">
        <v>11</v>
      </c>
      <c r="AB178" s="75"/>
      <c r="AC178" s="422">
        <f>ABS(INDEX(AC:AC,MATCH(AC172,$AA:$AA,0)+14)+INDEX(AC:AC,MATCH(AC172,$AA:$AA,0)+15)+INDEX(AC:AC,MATCH(AC172,$AA:$AA,0)+16))</f>
        <v>0</v>
      </c>
      <c r="AD178" s="423"/>
      <c r="AE178" s="422">
        <f>ABS(INDEX(AE:AE,MATCH(AE172,$AA:$AA,0)+14)+INDEX(AE:AE,MATCH(AE172,$AA:$AA,0)+15)+INDEX(AE:AE,MATCH(AE172,$AA:$AA,0)+16))</f>
        <v>0</v>
      </c>
      <c r="AF178" s="423"/>
      <c r="AG178" s="422">
        <f>ABS(INDEX(AG:AG,MATCH(AG172,$AA:$AA,0)+14)+INDEX(AG:AG,MATCH(AG172,$AA:$AA,0)+15)+INDEX(AG:AG,MATCH(AG172,$AA:$AA,0)+16))</f>
        <v>0</v>
      </c>
      <c r="AH178" s="423"/>
      <c r="AI178" s="422">
        <f>ABS(INDEX(AI:AI,MATCH(AI172,$AA:$AA,0)+14)+INDEX(AI:AI,MATCH(AI172,$AA:$AA,0)+15)+INDEX(AI:AI,MATCH(AI172,$AA:$AA,0)+16))</f>
        <v>0</v>
      </c>
      <c r="AJ178" s="423"/>
      <c r="AK178" s="422">
        <f>ABS(INDEX(AK:AK,MATCH(AK172,$AA:$AA,0)+14)+INDEX(AK:AK,MATCH(AK172,$AA:$AA,0)+15)+INDEX(AK:AK,MATCH(AK172,$AA:$AA,0)+16))</f>
        <v>0</v>
      </c>
      <c r="AL178" s="423"/>
      <c r="AM178" s="422">
        <f>ABS(INDEX(AM:AM,MATCH(AM172,$AA:$AA,0)+14)+INDEX(AM:AM,MATCH(AM172,$AA:$AA,0)+15)+INDEX(AM:AM,MATCH(AM172,$AA:$AA,0)+16))</f>
        <v>0</v>
      </c>
      <c r="AN178" s="423"/>
      <c r="AO178" s="422">
        <f>ABS(INDEX(AO:AO,MATCH(AO172,$AA:$AA,0)+14)+INDEX(AO:AO,MATCH(AO172,$AA:$AA,0)+15)+INDEX(AO:AO,MATCH(AO172,$AA:$AA,0)+16))</f>
        <v>0</v>
      </c>
      <c r="AP178" s="423"/>
      <c r="AQ178" s="422">
        <f>ABS(INDEX(AQ:AQ,MATCH(AQ172,$AA:$AA,0)+14)+INDEX(AQ:AQ,MATCH(AQ172,$AA:$AA,0)+15)+INDEX(AQ:AQ,MATCH(AQ172,$AA:$AA,0)+16))</f>
        <v>0</v>
      </c>
      <c r="AR178" s="423"/>
      <c r="AS178" s="422">
        <f>ABS(INDEX(AS:AS,MATCH(AS172,$AA:$AA,0)+14)+INDEX(AS:AS,MATCH(AS172,$AA:$AA,0)+15)+INDEX(AS:AS,MATCH(AS172,$AA:$AA,0)+16))</f>
        <v>0</v>
      </c>
      <c r="AT178" s="423"/>
      <c r="AU178" s="1"/>
      <c r="AV178" s="1"/>
      <c r="AW178" s="83"/>
      <c r="AX178" s="84"/>
      <c r="BA178" s="149"/>
      <c r="BB178" s="150"/>
      <c r="BC178" s="151"/>
      <c r="BQ178" s="153"/>
      <c r="BR178" s="151"/>
      <c r="BV178" s="151"/>
      <c r="BZ178" s="151"/>
    </row>
    <row r="179" spans="1:78" ht="15.9" customHeight="1" x14ac:dyDescent="0.25">
      <c r="B179" s="388" t="str">
        <f t="shared" si="208"/>
        <v>Gesamt</v>
      </c>
      <c r="C179" s="389" t="str">
        <f t="shared" si="208"/>
        <v/>
      </c>
      <c r="D179" s="394">
        <f>IF(AC179=1505,"",AC179)</f>
        <v>0</v>
      </c>
      <c r="E179" s="394" t="str">
        <f>IF(AD179=0,"",AD179)</f>
        <v/>
      </c>
      <c r="F179" s="394">
        <f>IF(AE179=1505,"",AE179)</f>
        <v>0</v>
      </c>
      <c r="G179" s="394" t="str">
        <f>IF(AF179=0,"",AF179)</f>
        <v/>
      </c>
      <c r="H179" s="394">
        <f>IF(AG179=1505,"",AG179)</f>
        <v>0</v>
      </c>
      <c r="I179" s="394" t="str">
        <f>IF(AH179=0,"",AH179)</f>
        <v/>
      </c>
      <c r="J179" s="394">
        <f>IF(AI179=1505,"",AI179)</f>
        <v>0</v>
      </c>
      <c r="K179" s="394" t="str">
        <f>IF(AJ179=0,"",AJ179)</f>
        <v/>
      </c>
      <c r="L179" s="394">
        <f>IF(AK179=1505,"",AK179)</f>
        <v>0</v>
      </c>
      <c r="M179" s="394" t="str">
        <f>IF(AL179=0,"",AL179)</f>
        <v/>
      </c>
      <c r="N179" s="394">
        <f>IF(AM179=1505,"",AM179)</f>
        <v>0</v>
      </c>
      <c r="O179" s="394" t="str">
        <f>IF(AN179=0,"",AN179)</f>
        <v/>
      </c>
      <c r="P179" s="394">
        <f>IF(AO179=1505,"",AO179)</f>
        <v>0</v>
      </c>
      <c r="Q179" s="394" t="str">
        <f>IF(AP179=0,"",AP179)</f>
        <v/>
      </c>
      <c r="R179" s="394">
        <f>IF(AQ179=1505,"",AQ179)</f>
        <v>0</v>
      </c>
      <c r="S179" s="394" t="str">
        <f>IF(AR179=0,"",AR179)</f>
        <v/>
      </c>
      <c r="T179" s="394">
        <f>IF(AS179=1505,"",AS179)</f>
        <v>0</v>
      </c>
      <c r="U179" s="394" t="str">
        <f>IF(AT179=0,"",AT179)</f>
        <v/>
      </c>
      <c r="V179" s="290"/>
      <c r="W179" s="290"/>
      <c r="AA179" s="76" t="s">
        <v>960</v>
      </c>
      <c r="AB179" s="77"/>
      <c r="AC179" s="388">
        <f>SUM(AC175:AC178)</f>
        <v>0</v>
      </c>
      <c r="AD179" s="389"/>
      <c r="AE179" s="388">
        <f>SUM(AE175:AE178)</f>
        <v>0</v>
      </c>
      <c r="AF179" s="389"/>
      <c r="AG179" s="388">
        <f>SUM(AG175:AG178)</f>
        <v>0</v>
      </c>
      <c r="AH179" s="389"/>
      <c r="AI179" s="388">
        <f>SUM(AI175:AI178)</f>
        <v>0</v>
      </c>
      <c r="AJ179" s="389"/>
      <c r="AK179" s="388">
        <f>SUM(AK175:AK178)</f>
        <v>0</v>
      </c>
      <c r="AL179" s="389"/>
      <c r="AM179" s="388">
        <f>SUM(AM175:AM178)</f>
        <v>0</v>
      </c>
      <c r="AN179" s="389"/>
      <c r="AO179" s="388">
        <f>SUM(AO175:AO178)</f>
        <v>0</v>
      </c>
      <c r="AP179" s="389"/>
      <c r="AQ179" s="388">
        <f>SUM(AQ175:AQ178)</f>
        <v>0</v>
      </c>
      <c r="AR179" s="389"/>
      <c r="AS179" s="388">
        <f>SUM(AS175:AS178)</f>
        <v>0</v>
      </c>
      <c r="AT179" s="389"/>
      <c r="AU179" s="69"/>
      <c r="AV179" s="69"/>
      <c r="AW179" s="83"/>
      <c r="AX179" s="84"/>
      <c r="BA179" s="149"/>
      <c r="BB179" s="150"/>
      <c r="BC179" s="151"/>
      <c r="BQ179" s="153"/>
      <c r="BR179" s="151"/>
      <c r="BV179" s="151"/>
      <c r="BZ179" s="151"/>
    </row>
    <row r="180" spans="1:78" ht="10.5" customHeight="1" x14ac:dyDescent="0.25">
      <c r="B180" s="78"/>
      <c r="C180" s="6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AA180" s="78"/>
      <c r="AB180" s="69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83"/>
      <c r="AX180" s="84"/>
      <c r="BA180" s="149"/>
      <c r="BB180" s="150"/>
      <c r="BC180" s="151"/>
      <c r="BQ180" s="153"/>
      <c r="BR180" s="151"/>
      <c r="BV180" s="151"/>
      <c r="BZ180" s="151"/>
    </row>
    <row r="181" spans="1:78" ht="21" customHeight="1" x14ac:dyDescent="0.4">
      <c r="B181" s="28" t="str">
        <f>AA181</f>
        <v>Team-Nr.</v>
      </c>
      <c r="C181" s="29"/>
      <c r="D181" s="28" t="str">
        <f>AC181</f>
        <v>Liga:</v>
      </c>
      <c r="E181" s="31"/>
      <c r="F181" s="390" t="str">
        <f>AE181</f>
        <v>Bayernliga Herren</v>
      </c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2"/>
      <c r="S181" s="33" t="s">
        <v>955</v>
      </c>
      <c r="T181" s="34"/>
      <c r="U181" s="401" t="str">
        <f>AT181</f>
        <v>28.02./01.03.</v>
      </c>
      <c r="V181" s="402"/>
      <c r="W181" s="403"/>
      <c r="X181" s="386"/>
      <c r="Y181" s="387"/>
      <c r="Z181" s="387"/>
      <c r="AA181" s="28" t="s">
        <v>974</v>
      </c>
      <c r="AB181" s="29"/>
      <c r="AC181" s="30" t="s">
        <v>953</v>
      </c>
      <c r="AD181" s="31"/>
      <c r="AE181" s="29" t="str">
        <f>Schlüssel!$C$1</f>
        <v>Bayernliga Herren</v>
      </c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32"/>
      <c r="AR181" s="33" t="s">
        <v>955</v>
      </c>
      <c r="AS181" s="34"/>
      <c r="AT181" s="401" t="str">
        <f>VLOOKUP(AS182,Spielorte!$A$1:$C$6,2)</f>
        <v>28.02./01.03.</v>
      </c>
      <c r="AU181" s="402"/>
      <c r="AV181" s="403"/>
      <c r="AW181" s="83"/>
      <c r="AX181" s="84"/>
      <c r="BA181" s="149" t="s">
        <v>1117</v>
      </c>
      <c r="BB181" s="150" t="s">
        <v>972</v>
      </c>
      <c r="BC181" s="151" t="s">
        <v>991</v>
      </c>
      <c r="BD181" s="152" t="s">
        <v>990</v>
      </c>
      <c r="BE181" s="152" t="s">
        <v>972</v>
      </c>
      <c r="BF181" s="152" t="s">
        <v>992</v>
      </c>
      <c r="BG181" s="152" t="s">
        <v>1028</v>
      </c>
      <c r="BH181" s="152" t="s">
        <v>1118</v>
      </c>
      <c r="BI181" s="152" t="s">
        <v>1119</v>
      </c>
      <c r="BJ181" s="152" t="s">
        <v>1120</v>
      </c>
      <c r="BK181" s="152" t="s">
        <v>1121</v>
      </c>
      <c r="BL181" s="152" t="s">
        <v>1122</v>
      </c>
      <c r="BM181" s="152" t="s">
        <v>1129</v>
      </c>
      <c r="BN181" s="152" t="s">
        <v>1130</v>
      </c>
      <c r="BO181" s="152" t="s">
        <v>1131</v>
      </c>
      <c r="BP181" s="152" t="s">
        <v>1132</v>
      </c>
      <c r="BQ181" s="153" t="s">
        <v>1123</v>
      </c>
      <c r="BR181" s="151" t="s">
        <v>993</v>
      </c>
      <c r="BS181" s="152" t="s">
        <v>1124</v>
      </c>
      <c r="BT181" s="152" t="s">
        <v>1125</v>
      </c>
      <c r="BU181" s="152" t="s">
        <v>991</v>
      </c>
      <c r="BV181" s="151" t="s">
        <v>993</v>
      </c>
      <c r="BW181" s="153" t="s">
        <v>1126</v>
      </c>
      <c r="BX181" s="152" t="s">
        <v>1127</v>
      </c>
      <c r="BY181" s="152" t="s">
        <v>1128</v>
      </c>
      <c r="BZ181" s="151" t="s">
        <v>993</v>
      </c>
    </row>
    <row r="182" spans="1:78" ht="17.25" customHeight="1" thickBot="1" x14ac:dyDescent="0.45">
      <c r="B182" s="37">
        <f>AA182</f>
        <v>7</v>
      </c>
      <c r="D182" s="30" t="s">
        <v>954</v>
      </c>
      <c r="E182" s="38"/>
      <c r="F182" s="400" t="str">
        <f>AE182</f>
        <v>Schweinfurt Extreme Bowlingarena</v>
      </c>
      <c r="G182" s="400"/>
      <c r="H182" s="400"/>
      <c r="I182" s="400"/>
      <c r="J182" s="400"/>
      <c r="K182" s="400"/>
      <c r="L182" s="400"/>
      <c r="M182" s="400"/>
      <c r="N182" s="400"/>
      <c r="O182" s="400"/>
      <c r="P182" s="39"/>
      <c r="Q182" s="39"/>
      <c r="S182" s="33" t="s">
        <v>952</v>
      </c>
      <c r="T182" s="40">
        <f>AS182</f>
        <v>5</v>
      </c>
      <c r="U182" s="34"/>
      <c r="V182" s="34"/>
      <c r="Z182" s="36"/>
      <c r="AA182" s="37">
        <v>7</v>
      </c>
      <c r="AC182" s="30" t="s">
        <v>954</v>
      </c>
      <c r="AD182" s="38"/>
      <c r="AE182" s="85" t="str">
        <f>VLOOKUP(AS182,Spielorte!$A$1:$C$6,3)</f>
        <v>Schweinfurt Extreme Bowlingarena</v>
      </c>
      <c r="AF182" s="85"/>
      <c r="AG182" s="85"/>
      <c r="AH182" s="85"/>
      <c r="AI182" s="85"/>
      <c r="AJ182" s="85"/>
      <c r="AK182" s="85"/>
      <c r="AL182" s="85"/>
      <c r="AM182" s="85"/>
      <c r="AN182" s="85"/>
      <c r="AO182" s="39"/>
      <c r="AP182" s="39"/>
      <c r="AR182" s="33" t="s">
        <v>952</v>
      </c>
      <c r="AS182" s="40">
        <v>5</v>
      </c>
      <c r="AT182" s="34"/>
      <c r="AU182" s="34"/>
      <c r="AW182" s="83"/>
      <c r="AX182" s="84"/>
      <c r="BA182" s="149"/>
      <c r="BB182" s="150"/>
      <c r="BC182" s="151"/>
      <c r="BQ182" s="153"/>
      <c r="BR182" s="151"/>
      <c r="BV182" s="151"/>
      <c r="BW182" s="153"/>
      <c r="BZ182" s="151"/>
    </row>
    <row r="183" spans="1:78" ht="15.75" customHeight="1" thickBot="1" x14ac:dyDescent="0.3">
      <c r="B183" s="41" t="str">
        <f>VLOOKUP(B182,Schlüssel!$A$5:$B$14,2)</f>
        <v>Bowlinghaus Bamberg 1</v>
      </c>
      <c r="C183" s="42"/>
      <c r="D183" s="43"/>
      <c r="E183" s="44"/>
      <c r="F183" s="45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AA183" s="41" t="str">
        <f>VLOOKUP(AA182,Schlüssel!$A$5:$B$14,2)</f>
        <v>Bowlinghaus Bamberg 1</v>
      </c>
      <c r="AB183" s="42"/>
      <c r="AC183" s="43"/>
      <c r="AD183" s="44"/>
      <c r="AE183" s="45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W183" s="83"/>
      <c r="AX183" s="84"/>
      <c r="BA183" s="149"/>
      <c r="BB183" s="150"/>
      <c r="BC183" s="151"/>
      <c r="BQ183" s="153"/>
      <c r="BR183" s="151"/>
      <c r="BV183" s="151"/>
      <c r="BW183" s="153"/>
      <c r="BZ183" s="151"/>
    </row>
    <row r="184" spans="1:78" ht="13.8" thickBot="1" x14ac:dyDescent="0.3">
      <c r="A184" s="4"/>
      <c r="B184" s="28"/>
      <c r="C184" s="47"/>
      <c r="D184" s="48" t="s">
        <v>10</v>
      </c>
      <c r="E184" s="28">
        <f>VLOOKUP($B$2,Schlüssel!$A$5:$DZ$14,13)</f>
        <v>7</v>
      </c>
      <c r="F184" s="49" t="s">
        <v>10</v>
      </c>
      <c r="G184" s="28">
        <f>VLOOKUP($B$2,Schlüssel!$A$5:$DZ$14,14)</f>
        <v>6</v>
      </c>
      <c r="H184" s="49" t="s">
        <v>10</v>
      </c>
      <c r="I184" s="28">
        <f>VLOOKUP($B$2,Schlüssel!$A$5:$DZ$14,15)</f>
        <v>9</v>
      </c>
      <c r="J184" s="49" t="s">
        <v>10</v>
      </c>
      <c r="K184" s="28">
        <f>VLOOKUP($B$2,Schlüssel!$A$5:$DZ$14,16)</f>
        <v>11</v>
      </c>
      <c r="L184" s="49" t="s">
        <v>10</v>
      </c>
      <c r="M184" s="28">
        <f>VLOOKUP($B$2,Schlüssel!$A$5:$DZ$14,17)</f>
        <v>3</v>
      </c>
      <c r="N184" s="49" t="s">
        <v>10</v>
      </c>
      <c r="O184" s="28">
        <f>VLOOKUP($B$2,Schlüssel!$A$5:$DZ$14,18)</f>
        <v>5</v>
      </c>
      <c r="P184" s="49" t="s">
        <v>10</v>
      </c>
      <c r="Q184" s="28">
        <f>VLOOKUP($B$2,Schlüssel!$A$5:$DZ$14,19)</f>
        <v>12</v>
      </c>
      <c r="R184" s="49" t="s">
        <v>10</v>
      </c>
      <c r="S184" s="28">
        <f>VLOOKUP($B$2,Schlüssel!$A$5:$DZ$14,20)</f>
        <v>10</v>
      </c>
      <c r="T184" s="49" t="s">
        <v>10</v>
      </c>
      <c r="U184" s="28">
        <f>VLOOKUP($B$2,Schlüssel!$A$5:$DZ$14,21)</f>
        <v>4</v>
      </c>
      <c r="Z184" s="2"/>
      <c r="AA184" s="28"/>
      <c r="AB184" s="47"/>
      <c r="AC184" s="48" t="s">
        <v>10</v>
      </c>
      <c r="AD184" s="28">
        <f>VLOOKUP(AA182,Schlüssel!$A$5:$DZ$14,93)</f>
        <v>11</v>
      </c>
      <c r="AE184" s="49" t="s">
        <v>10</v>
      </c>
      <c r="AF184" s="28">
        <f>VLOOKUP(AA182,Schlüssel!$A$5:$DZ$14,94)</f>
        <v>19</v>
      </c>
      <c r="AG184" s="49" t="s">
        <v>10</v>
      </c>
      <c r="AH184" s="28">
        <f>VLOOKUP(AA182,Schlüssel!$A$5:$DZ$14,95)</f>
        <v>13</v>
      </c>
      <c r="AI184" s="49" t="s">
        <v>10</v>
      </c>
      <c r="AJ184" s="28">
        <f>VLOOKUP(AA182,Schlüssel!$A$5:$DZ$14,96)</f>
        <v>18</v>
      </c>
      <c r="AK184" s="49" t="s">
        <v>10</v>
      </c>
      <c r="AL184" s="28">
        <f>VLOOKUP(AA182,Schlüssel!$A$5:$DZ$14,97)</f>
        <v>20</v>
      </c>
      <c r="AM184" s="49" t="s">
        <v>10</v>
      </c>
      <c r="AN184" s="28">
        <f>VLOOKUP(AA182,Schlüssel!$A$5:$DZ$14,98)</f>
        <v>17</v>
      </c>
      <c r="AO184" s="49" t="s">
        <v>10</v>
      </c>
      <c r="AP184" s="28">
        <f>VLOOKUP(AA182,Schlüssel!$A$5:$DZ$14,99)</f>
        <v>16</v>
      </c>
      <c r="AQ184" s="49" t="s">
        <v>10</v>
      </c>
      <c r="AR184" s="28">
        <f>VLOOKUP(AA182,Schlüssel!$A$5:$DZ$14,100)</f>
        <v>14</v>
      </c>
      <c r="AS184" s="49" t="s">
        <v>10</v>
      </c>
      <c r="AT184" s="28">
        <f>VLOOKUP(AA182,Schlüssel!$A$5:$DZ$14,101)</f>
        <v>12</v>
      </c>
      <c r="AW184" s="83"/>
      <c r="AX184" s="84"/>
      <c r="BA184" s="149"/>
      <c r="BB184" s="150"/>
      <c r="BC184" s="151"/>
      <c r="BQ184" s="153"/>
      <c r="BR184" s="151"/>
      <c r="BV184" s="151"/>
      <c r="BW184" s="153"/>
      <c r="BZ184" s="151"/>
    </row>
    <row r="185" spans="1:78" ht="20.25" customHeight="1" x14ac:dyDescent="0.25">
      <c r="B185" s="50" t="s">
        <v>1</v>
      </c>
      <c r="C185" s="51"/>
      <c r="D185" s="388" t="s">
        <v>961</v>
      </c>
      <c r="E185" s="389"/>
      <c r="F185" s="388" t="s">
        <v>962</v>
      </c>
      <c r="G185" s="389"/>
      <c r="H185" s="388" t="s">
        <v>963</v>
      </c>
      <c r="I185" s="389"/>
      <c r="J185" s="388" t="s">
        <v>964</v>
      </c>
      <c r="K185" s="389"/>
      <c r="L185" s="388" t="s">
        <v>965</v>
      </c>
      <c r="M185" s="389"/>
      <c r="N185" s="388" t="s">
        <v>966</v>
      </c>
      <c r="O185" s="389"/>
      <c r="P185" s="388" t="s">
        <v>967</v>
      </c>
      <c r="Q185" s="389"/>
      <c r="R185" s="388" t="s">
        <v>968</v>
      </c>
      <c r="S185" s="389"/>
      <c r="T185" s="388" t="s">
        <v>969</v>
      </c>
      <c r="U185" s="389"/>
      <c r="V185" s="416" t="s">
        <v>960</v>
      </c>
      <c r="W185" s="417"/>
      <c r="AA185" s="50" t="s">
        <v>1</v>
      </c>
      <c r="AB185" s="51"/>
      <c r="AC185" s="76" t="s">
        <v>961</v>
      </c>
      <c r="AD185" s="77"/>
      <c r="AE185" s="76" t="s">
        <v>962</v>
      </c>
      <c r="AF185" s="77"/>
      <c r="AG185" s="76" t="s">
        <v>963</v>
      </c>
      <c r="AH185" s="77"/>
      <c r="AI185" s="76" t="s">
        <v>964</v>
      </c>
      <c r="AJ185" s="77"/>
      <c r="AK185" s="76" t="s">
        <v>965</v>
      </c>
      <c r="AL185" s="77"/>
      <c r="AM185" s="76" t="s">
        <v>966</v>
      </c>
      <c r="AN185" s="77"/>
      <c r="AO185" s="76" t="s">
        <v>967</v>
      </c>
      <c r="AP185" s="77"/>
      <c r="AQ185" s="76" t="s">
        <v>968</v>
      </c>
      <c r="AR185" s="77"/>
      <c r="AS185" s="76" t="s">
        <v>969</v>
      </c>
      <c r="AT185" s="86"/>
      <c r="AU185" s="87" t="s">
        <v>960</v>
      </c>
      <c r="AV185" s="88"/>
      <c r="AW185" s="83"/>
      <c r="AX185" s="84"/>
      <c r="BA185" s="149"/>
      <c r="BB185" s="150"/>
      <c r="BC185" s="151"/>
      <c r="BQ185" s="153"/>
      <c r="BR185" s="151"/>
      <c r="BV185" s="151"/>
      <c r="BZ185" s="151"/>
    </row>
    <row r="186" spans="1:78" ht="15" customHeight="1" thickBot="1" x14ac:dyDescent="0.3">
      <c r="B186" s="52" t="s">
        <v>970</v>
      </c>
      <c r="C186" s="53" t="s">
        <v>971</v>
      </c>
      <c r="D186" s="54" t="s">
        <v>972</v>
      </c>
      <c r="E186" s="54" t="s">
        <v>973</v>
      </c>
      <c r="F186" s="54" t="s">
        <v>972</v>
      </c>
      <c r="G186" s="54" t="s">
        <v>973</v>
      </c>
      <c r="H186" s="54" t="s">
        <v>972</v>
      </c>
      <c r="I186" s="54" t="s">
        <v>973</v>
      </c>
      <c r="J186" s="54" t="s">
        <v>972</v>
      </c>
      <c r="K186" s="54" t="s">
        <v>973</v>
      </c>
      <c r="L186" s="54" t="s">
        <v>972</v>
      </c>
      <c r="M186" s="54" t="s">
        <v>973</v>
      </c>
      <c r="N186" s="54" t="s">
        <v>972</v>
      </c>
      <c r="O186" s="54" t="s">
        <v>973</v>
      </c>
      <c r="P186" s="54" t="s">
        <v>972</v>
      </c>
      <c r="Q186" s="54" t="s">
        <v>973</v>
      </c>
      <c r="R186" s="54" t="s">
        <v>972</v>
      </c>
      <c r="S186" s="54" t="s">
        <v>973</v>
      </c>
      <c r="T186" s="54" t="s">
        <v>972</v>
      </c>
      <c r="U186" s="54" t="s">
        <v>973</v>
      </c>
      <c r="V186" s="54" t="s">
        <v>972</v>
      </c>
      <c r="W186" s="55" t="s">
        <v>973</v>
      </c>
      <c r="AA186" s="52" t="s">
        <v>970</v>
      </c>
      <c r="AB186" s="53" t="s">
        <v>971</v>
      </c>
      <c r="AC186" s="54" t="s">
        <v>972</v>
      </c>
      <c r="AD186" s="54" t="s">
        <v>973</v>
      </c>
      <c r="AE186" s="54" t="s">
        <v>972</v>
      </c>
      <c r="AF186" s="54" t="s">
        <v>973</v>
      </c>
      <c r="AG186" s="54" t="s">
        <v>972</v>
      </c>
      <c r="AH186" s="54" t="s">
        <v>973</v>
      </c>
      <c r="AI186" s="54" t="s">
        <v>972</v>
      </c>
      <c r="AJ186" s="54" t="s">
        <v>973</v>
      </c>
      <c r="AK186" s="54" t="s">
        <v>972</v>
      </c>
      <c r="AL186" s="54" t="s">
        <v>973</v>
      </c>
      <c r="AM186" s="54" t="s">
        <v>972</v>
      </c>
      <c r="AN186" s="54" t="s">
        <v>973</v>
      </c>
      <c r="AO186" s="54" t="s">
        <v>972</v>
      </c>
      <c r="AP186" s="54" t="s">
        <v>973</v>
      </c>
      <c r="AQ186" s="54" t="s">
        <v>972</v>
      </c>
      <c r="AR186" s="54" t="s">
        <v>973</v>
      </c>
      <c r="AS186" s="54" t="s">
        <v>972</v>
      </c>
      <c r="AT186" s="89" t="s">
        <v>973</v>
      </c>
      <c r="AU186" s="52" t="s">
        <v>972</v>
      </c>
      <c r="AV186" s="55" t="s">
        <v>973</v>
      </c>
      <c r="AW186" s="83"/>
      <c r="AX186" s="84"/>
      <c r="BA186" s="149"/>
      <c r="BB186" s="150"/>
      <c r="BC186" s="151"/>
      <c r="BQ186" s="153"/>
      <c r="BR186" s="151"/>
      <c r="BV186" s="151"/>
      <c r="BZ186" s="151"/>
    </row>
    <row r="187" spans="1:78" ht="17.100000000000001" customHeight="1" x14ac:dyDescent="0.25">
      <c r="A187" s="413" t="s">
        <v>0</v>
      </c>
      <c r="B187" s="56" t="str">
        <f>IF(AA187=0,"",AA187)</f>
        <v/>
      </c>
      <c r="C187" s="57" t="str">
        <f>IF(AB187=0,"",AB187)</f>
        <v/>
      </c>
      <c r="D187" s="58" t="str">
        <f>IF(AC187=0,"",AC187)</f>
        <v/>
      </c>
      <c r="E187" s="397">
        <f>IF(AD187="","",AD187)</f>
        <v>0</v>
      </c>
      <c r="F187" s="58" t="str">
        <f t="shared" ref="F187:F200" si="209">IF(AE187=0,"",AE187)</f>
        <v/>
      </c>
      <c r="G187" s="397">
        <f>IF(AF187="","",AF187)</f>
        <v>0</v>
      </c>
      <c r="H187" s="58" t="str">
        <f t="shared" ref="H187:H200" si="210">IF(AG187=0,"",AG187)</f>
        <v/>
      </c>
      <c r="I187" s="397">
        <f>IF(AH187="","",AH187)</f>
        <v>0</v>
      </c>
      <c r="J187" s="58" t="str">
        <f t="shared" ref="J187:J200" si="211">IF(AI187=0,"",AI187)</f>
        <v/>
      </c>
      <c r="K187" s="397">
        <f>IF(AJ187="","",AJ187)</f>
        <v>0</v>
      </c>
      <c r="L187" s="58" t="str">
        <f t="shared" ref="L187:L200" si="212">IF(AK187=0,"",AK187)</f>
        <v/>
      </c>
      <c r="M187" s="397">
        <f>IF(AL187="","",AL187)</f>
        <v>0</v>
      </c>
      <c r="N187" s="58" t="str">
        <f>IF(AM187=0,"",AM187)</f>
        <v/>
      </c>
      <c r="O187" s="397">
        <f>IF(AN187="","",AN187)</f>
        <v>0</v>
      </c>
      <c r="P187" s="58" t="str">
        <f t="shared" ref="P187:P200" si="213">IF(AO187=0,"",AO187)</f>
        <v/>
      </c>
      <c r="Q187" s="397">
        <f>IF(AP187="","",AP187)</f>
        <v>0</v>
      </c>
      <c r="R187" s="58" t="str">
        <f t="shared" ref="R187:R200" si="214">IF(AQ187=0,"",AQ187)</f>
        <v/>
      </c>
      <c r="S187" s="397">
        <f>IF(AR187="","",AR187)</f>
        <v>0</v>
      </c>
      <c r="T187" s="58" t="str">
        <f t="shared" ref="T187:T200" si="215">IF(AS187=0,"",AS187)</f>
        <v/>
      </c>
      <c r="U187" s="397">
        <f>IF(AT187="","",AT187)</f>
        <v>0</v>
      </c>
      <c r="V187" s="58" t="str">
        <f t="shared" ref="V187:V200" si="216">IF(AU187=0,"",AU187)</f>
        <v/>
      </c>
      <c r="W187" s="397">
        <f>IF(AV187="","",AV187)</f>
        <v>0</v>
      </c>
      <c r="Z187" s="405" t="s">
        <v>0</v>
      </c>
      <c r="AA187" s="272" t="str">
        <f>IF(AB187=0,"",_xlfn.CONCAT(VLOOKUP(AB187,Starter!A:C,2,0)))</f>
        <v/>
      </c>
      <c r="AB187" s="81"/>
      <c r="AC187" s="129"/>
      <c r="AD187" s="163">
        <f>IF(SUM(AC187:AC189)+AC205=0,0,IF(SUM(ABS(AC187),ABS(AC188),ABS(AC189))=AC205,0.5,IF(SUM(ABS(AC187),ABS(AC188),ABS(AC189))&gt;AC205,1,0)))</f>
        <v>0</v>
      </c>
      <c r="AE187" s="132"/>
      <c r="AF187" s="91">
        <f>IF(SUM(AE187:AE189)+AE205=0,0,IF(SUM(ABS(AE187),ABS(AE188),ABS(AE189))=AE205,0.5,IF(SUM(ABS(AE187),ABS(AE188),ABS(AE189))&gt;AE205,1,0)))</f>
        <v>0</v>
      </c>
      <c r="AG187" s="129"/>
      <c r="AH187" s="91">
        <f>IF(SUM(AG187:AG189)+AG205=0,0,IF(SUM(ABS(AG187),ABS(AG188),ABS(AG189))=AG205,0.5,IF(SUM(ABS(AG187),ABS(AG188),ABS(AG189))&gt;AG205,1,0)))</f>
        <v>0</v>
      </c>
      <c r="AI187" s="129"/>
      <c r="AJ187" s="91">
        <f>IF(SUM(AI187:AI189)+AI205=0,0,IF(SUM(ABS(AI187),ABS(AI188),ABS(AI189))=AI205,0.5,IF(SUM(ABS(AI187),ABS(AI188),ABS(AI189))&gt;AI205,1,0)))</f>
        <v>0</v>
      </c>
      <c r="AK187" s="129"/>
      <c r="AL187" s="91">
        <f>IF(SUM(AK187:AK189)+AK205=0,0,IF(SUM(ABS(AK187),ABS(AK188),ABS(AK189))=AK205,0.5,IF(SUM(ABS(AK187),ABS(AK188),ABS(AK189))&gt;AK205,1,0)))</f>
        <v>0</v>
      </c>
      <c r="AM187" s="129"/>
      <c r="AN187" s="91">
        <f>IF(SUM(AM187:AM189)+AM205=0,0,IF(SUM(ABS(AM187),ABS(AM188),ABS(AM189))=AM205,0.5,IF(SUM(ABS(AM187),ABS(AM188),ABS(AM189))&gt;AM205,1,0)))</f>
        <v>0</v>
      </c>
      <c r="AO187" s="129"/>
      <c r="AP187" s="91">
        <f>IF(SUM(AO187:AO189)+AO205=0,0,IF(SUM(ABS(AO187),ABS(AO188),ABS(AO189))=AO205,0.5,IF(SUM(ABS(AO187),ABS(AO188),ABS(AO189))&gt;AO205,1,0)))</f>
        <v>0</v>
      </c>
      <c r="AQ187" s="129"/>
      <c r="AR187" s="91">
        <f>IF(SUM(AQ187:AQ189)+AQ205=0,0,IF(SUM(ABS(AQ187),ABS(AQ188),ABS(AQ189))=AQ205,0.5,IF(SUM(ABS(AQ187),ABS(AQ188),ABS(AQ189))&gt;AQ205,1,0)))</f>
        <v>0</v>
      </c>
      <c r="AS187" s="129"/>
      <c r="AT187" s="91">
        <f>IF(SUM(AS187:AS189)+AS205=0,0,IF(SUM(ABS(AS187),ABS(AS188),ABS(AS189))=AS205,0.5,IF(SUM(ABS(AS187),ABS(AS188),ABS(AS189))&gt;AS205,1,0)))</f>
        <v>0</v>
      </c>
      <c r="AU187" s="92">
        <f t="shared" ref="AU187:AU198" si="217">ABS(SUM(AC187:AC187))+ABS(SUM(AE187:AE187))+ABS(SUM(AG187:AG187))+ABS(SUM(AI187:AI187))+ABS(SUM(AK187:AK187))+ABS(SUM(AM187:AM187))+ABS(SUM(AO187:AO187))+ABS(SUM(AQ187:AQ187))+ABS(SUM(AS187:AS187))</f>
        <v>0</v>
      </c>
      <c r="AV187" s="93">
        <f>SUM(AD187+AF187+AH187+AJ187+AL187+AN187+AP187+AR187+AT187)</f>
        <v>0</v>
      </c>
      <c r="AW187" s="83"/>
      <c r="AX187" s="84"/>
      <c r="AZ187" s="47"/>
      <c r="BA187" s="149"/>
      <c r="BB187" s="150"/>
      <c r="BC187" s="151"/>
      <c r="BD187" s="154">
        <f>+AB187</f>
        <v>0</v>
      </c>
      <c r="BE187" s="150">
        <f>+AU187</f>
        <v>0</v>
      </c>
      <c r="BF187" s="152">
        <f>COUNT(BH187:BP187)</f>
        <v>0</v>
      </c>
      <c r="BG187" s="152">
        <f>COUNTIF(BH187:BP187,"&gt;0")</f>
        <v>0</v>
      </c>
      <c r="BH187" s="152" t="str">
        <f t="shared" ref="BH187:BH198" si="218">IF(AC187=0,"",AC187)</f>
        <v/>
      </c>
      <c r="BI187" s="152" t="str">
        <f t="shared" ref="BI187:BI198" si="219">IF(AE187=0,"",AE187)</f>
        <v/>
      </c>
      <c r="BJ187" s="152" t="str">
        <f t="shared" ref="BJ187:BJ198" si="220">IF(AG187=0,"",AG187)</f>
        <v/>
      </c>
      <c r="BK187" s="152" t="str">
        <f t="shared" ref="BK187:BK198" si="221">IF(AI187=0,"",AI187)</f>
        <v/>
      </c>
      <c r="BL187" s="152" t="str">
        <f t="shared" ref="BL187:BL198" si="222">IF(AK187=0,"",AK187)</f>
        <v/>
      </c>
      <c r="BM187" s="152" t="str">
        <f t="shared" ref="BM187:BM198" si="223">IF(AM187=0,"",AM187)</f>
        <v/>
      </c>
      <c r="BN187" s="152" t="str">
        <f t="shared" ref="BN187:BN198" si="224">IF(AO187=0,"",AO187)</f>
        <v/>
      </c>
      <c r="BO187" s="152" t="str">
        <f t="shared" ref="BO187:BO198" si="225">IF(AQ187=0,"",AQ187)</f>
        <v/>
      </c>
      <c r="BP187" s="152" t="str">
        <f t="shared" ref="BP187:BP198" si="226">IF(AS187=0,"",AS187)</f>
        <v/>
      </c>
      <c r="BQ187" s="153"/>
      <c r="BR187" s="151"/>
      <c r="BS187" s="152">
        <f>MAX(BH187:BP187)</f>
        <v>0</v>
      </c>
      <c r="BT187" s="152">
        <f>IF(BS187&lt;MAX(BS:BS),0,BS187+ROW()/1000000000)</f>
        <v>1.8699999999999999E-7</v>
      </c>
      <c r="BU187" s="152" t="str">
        <f>+AA183</f>
        <v>Bowlinghaus Bamberg 1</v>
      </c>
      <c r="BV187" s="151">
        <f>RANK(BT187,BT:BT)</f>
        <v>48</v>
      </c>
      <c r="BW187" s="152">
        <f>SUMIF(BH187:BP187,"&gt;0")</f>
        <v>0</v>
      </c>
      <c r="BX187" s="152">
        <f>IF(COUNTIF(BH187:BP187,"&gt;0")&lt;Spielorte!$A$23,0,BE187/Spielorte!$A$23)</f>
        <v>0</v>
      </c>
      <c r="BY187" s="152">
        <f>IF(BX187&lt;MAX(BX:BX),0,BX187+ROW()/1000000000)</f>
        <v>1.8699999999999999E-7</v>
      </c>
      <c r="BZ187" s="151">
        <f t="shared" ref="BZ187:BZ198" si="227">IF(BY187=0,0,RANK(BY187,BY:BY))</f>
        <v>48</v>
      </c>
    </row>
    <row r="188" spans="1:78" ht="17.100000000000001" customHeight="1" x14ac:dyDescent="0.25">
      <c r="A188" s="414"/>
      <c r="B188" s="59" t="str">
        <f t="shared" ref="B188:D200" si="228">IF(AA188=0,"",AA188)</f>
        <v/>
      </c>
      <c r="C188" s="60" t="str">
        <f t="shared" si="228"/>
        <v/>
      </c>
      <c r="D188" s="61" t="str">
        <f t="shared" si="228"/>
        <v/>
      </c>
      <c r="E188" s="398"/>
      <c r="F188" s="61" t="str">
        <f t="shared" si="209"/>
        <v/>
      </c>
      <c r="G188" s="398"/>
      <c r="H188" s="61" t="str">
        <f t="shared" si="210"/>
        <v/>
      </c>
      <c r="I188" s="398"/>
      <c r="J188" s="61" t="str">
        <f t="shared" si="211"/>
        <v/>
      </c>
      <c r="K188" s="398"/>
      <c r="L188" s="61" t="str">
        <f t="shared" si="212"/>
        <v/>
      </c>
      <c r="M188" s="398"/>
      <c r="N188" s="61" t="str">
        <f t="shared" ref="N188:N200" si="229">IF(AM188=0,"",AM188)</f>
        <v/>
      </c>
      <c r="O188" s="398"/>
      <c r="P188" s="61" t="str">
        <f t="shared" si="213"/>
        <v/>
      </c>
      <c r="Q188" s="398"/>
      <c r="R188" s="61" t="str">
        <f t="shared" si="214"/>
        <v/>
      </c>
      <c r="S188" s="398"/>
      <c r="T188" s="61" t="str">
        <f t="shared" si="215"/>
        <v/>
      </c>
      <c r="U188" s="398"/>
      <c r="V188" s="61" t="str">
        <f t="shared" si="216"/>
        <v/>
      </c>
      <c r="W188" s="398"/>
      <c r="Z188" s="406"/>
      <c r="AA188" s="90" t="str">
        <f>IF(AB188=0,"",_xlfn.CONCAT(VLOOKUP(AB188,Starter!A:C,2,0)))</f>
        <v/>
      </c>
      <c r="AB188" s="80"/>
      <c r="AC188" s="130"/>
      <c r="AD188" s="94"/>
      <c r="AE188" s="130"/>
      <c r="AF188" s="94"/>
      <c r="AG188" s="130"/>
      <c r="AH188" s="94"/>
      <c r="AI188" s="130"/>
      <c r="AJ188" s="94"/>
      <c r="AK188" s="130"/>
      <c r="AL188" s="94"/>
      <c r="AM188" s="130"/>
      <c r="AN188" s="94"/>
      <c r="AO188" s="130"/>
      <c r="AP188" s="94"/>
      <c r="AQ188" s="130"/>
      <c r="AR188" s="94"/>
      <c r="AS188" s="130"/>
      <c r="AT188" s="94"/>
      <c r="AU188" s="95">
        <f t="shared" si="217"/>
        <v>0</v>
      </c>
      <c r="AV188" s="96"/>
      <c r="AW188" s="83"/>
      <c r="AX188" s="84"/>
      <c r="AZ188" s="47"/>
      <c r="BA188" s="149"/>
      <c r="BB188" s="150"/>
      <c r="BC188" s="151"/>
      <c r="BD188" s="154">
        <f t="shared" ref="BD188:BD198" si="230">+AB188</f>
        <v>0</v>
      </c>
      <c r="BE188" s="150">
        <f t="shared" ref="BE188:BE198" si="231">+AU188</f>
        <v>0</v>
      </c>
      <c r="BF188" s="152">
        <f t="shared" ref="BF188:BF198" si="232">COUNT(BH188:BP188)</f>
        <v>0</v>
      </c>
      <c r="BG188" s="152">
        <f t="shared" ref="BG188:BG198" si="233">COUNTIF(BH188:BP188,"&gt;0")</f>
        <v>0</v>
      </c>
      <c r="BH188" s="152" t="str">
        <f t="shared" si="218"/>
        <v/>
      </c>
      <c r="BI188" s="152" t="str">
        <f t="shared" si="219"/>
        <v/>
      </c>
      <c r="BJ188" s="152" t="str">
        <f t="shared" si="220"/>
        <v/>
      </c>
      <c r="BK188" s="152" t="str">
        <f t="shared" si="221"/>
        <v/>
      </c>
      <c r="BL188" s="152" t="str">
        <f t="shared" si="222"/>
        <v/>
      </c>
      <c r="BM188" s="152" t="str">
        <f t="shared" si="223"/>
        <v/>
      </c>
      <c r="BN188" s="152" t="str">
        <f t="shared" si="224"/>
        <v/>
      </c>
      <c r="BO188" s="152" t="str">
        <f t="shared" si="225"/>
        <v/>
      </c>
      <c r="BP188" s="152" t="str">
        <f t="shared" si="226"/>
        <v/>
      </c>
      <c r="BQ188" s="153"/>
      <c r="BR188" s="151"/>
      <c r="BS188" s="152">
        <f t="shared" ref="BS188:BS198" si="234">MAX(BH188:BP188)</f>
        <v>0</v>
      </c>
      <c r="BT188" s="152">
        <f t="shared" ref="BT188:BT198" si="235">IF(BS188&lt;MAX(BS:BS),0,BS188+ROW()/1000000000)</f>
        <v>1.8799999999999999E-7</v>
      </c>
      <c r="BU188" s="152" t="str">
        <f t="shared" ref="BU188:BU198" si="236">+BU187</f>
        <v>Bowlinghaus Bamberg 1</v>
      </c>
      <c r="BV188" s="151">
        <f t="shared" ref="BV188:BV198" si="237">RANK(BT188,BT:BT)</f>
        <v>47</v>
      </c>
      <c r="BW188" s="152">
        <f t="shared" ref="BW188:BW198" si="238">SUMIF(BH188:BP188,"&gt;0")</f>
        <v>0</v>
      </c>
      <c r="BX188" s="152">
        <f>IF(COUNTIF(BH188:BP188,"&gt;0")&lt;Spielorte!$A$23,0,BE188/Spielorte!$A$23)</f>
        <v>0</v>
      </c>
      <c r="BY188" s="152">
        <f t="shared" ref="BY188:BY198" si="239">IF(BX188&lt;MAX(BX:BX),0,BX188+ROW()/1000000000)</f>
        <v>1.8799999999999999E-7</v>
      </c>
      <c r="BZ188" s="151">
        <f t="shared" si="227"/>
        <v>47</v>
      </c>
    </row>
    <row r="189" spans="1:78" ht="17.100000000000001" customHeight="1" thickBot="1" x14ac:dyDescent="0.3">
      <c r="A189" s="415"/>
      <c r="B189" s="62" t="str">
        <f t="shared" si="228"/>
        <v/>
      </c>
      <c r="C189" s="63" t="str">
        <f t="shared" si="228"/>
        <v/>
      </c>
      <c r="D189" s="52" t="str">
        <f t="shared" si="228"/>
        <v/>
      </c>
      <c r="E189" s="399"/>
      <c r="F189" s="52" t="str">
        <f t="shared" si="209"/>
        <v/>
      </c>
      <c r="G189" s="399"/>
      <c r="H189" s="52" t="str">
        <f t="shared" si="210"/>
        <v/>
      </c>
      <c r="I189" s="399"/>
      <c r="J189" s="52" t="str">
        <f t="shared" si="211"/>
        <v/>
      </c>
      <c r="K189" s="399"/>
      <c r="L189" s="52" t="str">
        <f t="shared" si="212"/>
        <v/>
      </c>
      <c r="M189" s="399"/>
      <c r="N189" s="52" t="str">
        <f t="shared" si="229"/>
        <v/>
      </c>
      <c r="O189" s="399"/>
      <c r="P189" s="52" t="str">
        <f t="shared" si="213"/>
        <v/>
      </c>
      <c r="Q189" s="399"/>
      <c r="R189" s="52" t="str">
        <f t="shared" si="214"/>
        <v/>
      </c>
      <c r="S189" s="399"/>
      <c r="T189" s="52" t="str">
        <f t="shared" si="215"/>
        <v/>
      </c>
      <c r="U189" s="399"/>
      <c r="V189" s="52" t="str">
        <f t="shared" si="216"/>
        <v/>
      </c>
      <c r="W189" s="399"/>
      <c r="Z189" s="407"/>
      <c r="AA189" s="99" t="str">
        <f>IF(AB189=0,"",_xlfn.CONCAT(VLOOKUP(AB189,Starter!A:C,2,0)))</f>
        <v/>
      </c>
      <c r="AB189" s="82"/>
      <c r="AC189" s="131"/>
      <c r="AD189" s="94"/>
      <c r="AE189" s="131"/>
      <c r="AF189" s="94"/>
      <c r="AG189" s="131"/>
      <c r="AH189" s="94"/>
      <c r="AI189" s="131"/>
      <c r="AJ189" s="94"/>
      <c r="AK189" s="131"/>
      <c r="AL189" s="94"/>
      <c r="AM189" s="131"/>
      <c r="AN189" s="94"/>
      <c r="AO189" s="131"/>
      <c r="AP189" s="94"/>
      <c r="AQ189" s="131"/>
      <c r="AR189" s="94"/>
      <c r="AS189" s="131"/>
      <c r="AT189" s="94"/>
      <c r="AU189" s="97">
        <f t="shared" si="217"/>
        <v>0</v>
      </c>
      <c r="AV189" s="98"/>
      <c r="AW189" s="83"/>
      <c r="AX189" s="84"/>
      <c r="AZ189" s="47"/>
      <c r="BA189" s="149"/>
      <c r="BB189" s="150"/>
      <c r="BC189" s="151"/>
      <c r="BD189" s="154">
        <f t="shared" si="230"/>
        <v>0</v>
      </c>
      <c r="BE189" s="150">
        <f t="shared" si="231"/>
        <v>0</v>
      </c>
      <c r="BF189" s="152">
        <f t="shared" si="232"/>
        <v>0</v>
      </c>
      <c r="BG189" s="152">
        <f t="shared" si="233"/>
        <v>0</v>
      </c>
      <c r="BH189" s="152" t="str">
        <f t="shared" si="218"/>
        <v/>
      </c>
      <c r="BI189" s="152" t="str">
        <f t="shared" si="219"/>
        <v/>
      </c>
      <c r="BJ189" s="152" t="str">
        <f t="shared" si="220"/>
        <v/>
      </c>
      <c r="BK189" s="152" t="str">
        <f t="shared" si="221"/>
        <v/>
      </c>
      <c r="BL189" s="152" t="str">
        <f t="shared" si="222"/>
        <v/>
      </c>
      <c r="BM189" s="152" t="str">
        <f t="shared" si="223"/>
        <v/>
      </c>
      <c r="BN189" s="152" t="str">
        <f t="shared" si="224"/>
        <v/>
      </c>
      <c r="BO189" s="152" t="str">
        <f t="shared" si="225"/>
        <v/>
      </c>
      <c r="BP189" s="152" t="str">
        <f t="shared" si="226"/>
        <v/>
      </c>
      <c r="BQ189" s="153"/>
      <c r="BR189" s="151"/>
      <c r="BS189" s="152">
        <f t="shared" si="234"/>
        <v>0</v>
      </c>
      <c r="BT189" s="152">
        <f t="shared" si="235"/>
        <v>1.8900000000000001E-7</v>
      </c>
      <c r="BU189" s="152" t="str">
        <f t="shared" si="236"/>
        <v>Bowlinghaus Bamberg 1</v>
      </c>
      <c r="BV189" s="151">
        <f t="shared" si="237"/>
        <v>46</v>
      </c>
      <c r="BW189" s="152">
        <f t="shared" si="238"/>
        <v>0</v>
      </c>
      <c r="BX189" s="152">
        <f>IF(COUNTIF(BH189:BP189,"&gt;0")&lt;Spielorte!$A$23,0,BE189/Spielorte!$A$23)</f>
        <v>0</v>
      </c>
      <c r="BY189" s="152">
        <f t="shared" si="239"/>
        <v>1.8900000000000001E-7</v>
      </c>
      <c r="BZ189" s="151">
        <f t="shared" si="227"/>
        <v>46</v>
      </c>
    </row>
    <row r="190" spans="1:78" ht="17.100000000000001" customHeight="1" x14ac:dyDescent="0.25">
      <c r="A190" s="413" t="s">
        <v>2</v>
      </c>
      <c r="B190" s="56" t="str">
        <f t="shared" si="228"/>
        <v/>
      </c>
      <c r="C190" s="57" t="str">
        <f t="shared" si="228"/>
        <v/>
      </c>
      <c r="D190" s="58" t="str">
        <f t="shared" si="228"/>
        <v/>
      </c>
      <c r="E190" s="397">
        <f>IF(AD190="","",AD190)</f>
        <v>0</v>
      </c>
      <c r="F190" s="58" t="str">
        <f t="shared" si="209"/>
        <v/>
      </c>
      <c r="G190" s="397">
        <f>IF(AF190="","",AF190)</f>
        <v>0</v>
      </c>
      <c r="H190" s="58" t="str">
        <f t="shared" si="210"/>
        <v/>
      </c>
      <c r="I190" s="397">
        <f>IF(AH190="","",AH190)</f>
        <v>0</v>
      </c>
      <c r="J190" s="58" t="str">
        <f t="shared" si="211"/>
        <v/>
      </c>
      <c r="K190" s="397">
        <f>IF(AJ190="","",AJ190)</f>
        <v>0</v>
      </c>
      <c r="L190" s="58" t="str">
        <f t="shared" si="212"/>
        <v/>
      </c>
      <c r="M190" s="397">
        <f>IF(AL190="","",AL190)</f>
        <v>0</v>
      </c>
      <c r="N190" s="58" t="str">
        <f t="shared" si="229"/>
        <v/>
      </c>
      <c r="O190" s="397">
        <f>IF(AN190="","",AN190)</f>
        <v>0</v>
      </c>
      <c r="P190" s="58" t="str">
        <f t="shared" si="213"/>
        <v/>
      </c>
      <c r="Q190" s="397">
        <f>IF(AP190="","",AP190)</f>
        <v>0</v>
      </c>
      <c r="R190" s="58" t="str">
        <f t="shared" si="214"/>
        <v/>
      </c>
      <c r="S190" s="397">
        <f>IF(AR190="","",AR190)</f>
        <v>0</v>
      </c>
      <c r="T190" s="58" t="str">
        <f t="shared" si="215"/>
        <v/>
      </c>
      <c r="U190" s="397">
        <f>IF(AT190="","",AT190)</f>
        <v>0</v>
      </c>
      <c r="V190" s="58" t="str">
        <f t="shared" si="216"/>
        <v/>
      </c>
      <c r="W190" s="397">
        <f>IF(AV190="","",AV190)</f>
        <v>0</v>
      </c>
      <c r="Z190" s="405" t="s">
        <v>2</v>
      </c>
      <c r="AA190" s="272" t="str">
        <f>IF(AB190=0,"",_xlfn.CONCAT(VLOOKUP(AB190,Starter!A:C,2,0)))</f>
        <v/>
      </c>
      <c r="AB190" s="81"/>
      <c r="AC190" s="132"/>
      <c r="AD190" s="91">
        <f>IF(SUM(AC190:AC192)+AC206=0,0,IF(SUM(ABS(AC190),ABS(AC191),ABS(AC192))=AC206,0.5,IF(SUM(ABS(AC190),ABS(AC191),ABS(AC192))&gt;AC206,1,0)))</f>
        <v>0</v>
      </c>
      <c r="AE190" s="132"/>
      <c r="AF190" s="91">
        <f>IF(SUM(AE190:AE192)+AE206=0,0,IF(SUM(ABS(AE190),ABS(AE191),ABS(AE192))=AE206,0.5,IF(SUM(ABS(AE190),ABS(AE191),ABS(AE192))&gt;AE206,1,0)))</f>
        <v>0</v>
      </c>
      <c r="AG190" s="132"/>
      <c r="AH190" s="91">
        <f>IF(SUM(AG190:AG192)+AG206=0,0,IF(SUM(ABS(AG190),ABS(AG191),ABS(AG192))=AG206,0.5,IF(SUM(ABS(AG190),ABS(AG191),ABS(AG192))&gt;AG206,1,0)))</f>
        <v>0</v>
      </c>
      <c r="AI190" s="132"/>
      <c r="AJ190" s="91">
        <f>IF(SUM(AI190:AI192)+AI206=0,0,IF(SUM(ABS(AI190),ABS(AI191),ABS(AI192))=AI206,0.5,IF(SUM(ABS(AI190),ABS(AI191),ABS(AI192))&gt;AI206,1,0)))</f>
        <v>0</v>
      </c>
      <c r="AK190" s="132"/>
      <c r="AL190" s="91">
        <f>IF(SUM(AK190:AK192)+AK206=0,0,IF(SUM(ABS(AK190),ABS(AK191),ABS(AK192))=AK206,0.5,IF(SUM(ABS(AK190),ABS(AK191),ABS(AK192))&gt;AK206,1,0)))</f>
        <v>0</v>
      </c>
      <c r="AM190" s="132"/>
      <c r="AN190" s="91">
        <f>IF(SUM(AM190:AM192)+AM206=0,0,IF(SUM(ABS(AM190),ABS(AM191),ABS(AM192))=AM206,0.5,IF(SUM(ABS(AM190),ABS(AM191),ABS(AM192))&gt;AM206,1,0)))</f>
        <v>0</v>
      </c>
      <c r="AO190" s="132"/>
      <c r="AP190" s="91">
        <f>IF(SUM(AO190:AO192)+AO206=0,0,IF(SUM(ABS(AO190),ABS(AO191),ABS(AO192))=AO206,0.5,IF(SUM(ABS(AO190),ABS(AO191),ABS(AO192))&gt;AO206,1,0)))</f>
        <v>0</v>
      </c>
      <c r="AQ190" s="132"/>
      <c r="AR190" s="91">
        <f>IF(SUM(AQ190:AQ192)+AQ206=0,0,IF(SUM(ABS(AQ190),ABS(AQ191),ABS(AQ192))=AQ206,0.5,IF(SUM(ABS(AQ190),ABS(AQ191),ABS(AQ192))&gt;AQ206,1,0)))</f>
        <v>0</v>
      </c>
      <c r="AS190" s="132"/>
      <c r="AT190" s="91">
        <f>IF(SUM(AS190:AS192)+AS206=0,0,IF(SUM(ABS(AS190),ABS(AS191),ABS(AS192))=AS206,0.5,IF(SUM(ABS(AS190),ABS(AS191),ABS(AS192))&gt;AS206,1,0)))</f>
        <v>0</v>
      </c>
      <c r="AU190" s="92">
        <f t="shared" si="217"/>
        <v>0</v>
      </c>
      <c r="AV190" s="93">
        <f>SUM(AD190+AF190+AH190+AJ190+AL190+AN190+AP190+AR190+AT190)</f>
        <v>0</v>
      </c>
      <c r="AW190" s="83"/>
      <c r="AX190" s="84"/>
      <c r="AZ190" s="47"/>
      <c r="BA190" s="149"/>
      <c r="BB190" s="150"/>
      <c r="BC190" s="151"/>
      <c r="BD190" s="154">
        <f t="shared" si="230"/>
        <v>0</v>
      </c>
      <c r="BE190" s="150">
        <f t="shared" si="231"/>
        <v>0</v>
      </c>
      <c r="BF190" s="152">
        <f t="shared" si="232"/>
        <v>0</v>
      </c>
      <c r="BG190" s="152">
        <f t="shared" si="233"/>
        <v>0</v>
      </c>
      <c r="BH190" s="152" t="str">
        <f t="shared" si="218"/>
        <v/>
      </c>
      <c r="BI190" s="152" t="str">
        <f t="shared" si="219"/>
        <v/>
      </c>
      <c r="BJ190" s="152" t="str">
        <f t="shared" si="220"/>
        <v/>
      </c>
      <c r="BK190" s="152" t="str">
        <f t="shared" si="221"/>
        <v/>
      </c>
      <c r="BL190" s="152" t="str">
        <f t="shared" si="222"/>
        <v/>
      </c>
      <c r="BM190" s="152" t="str">
        <f t="shared" si="223"/>
        <v/>
      </c>
      <c r="BN190" s="152" t="str">
        <f t="shared" si="224"/>
        <v/>
      </c>
      <c r="BO190" s="152" t="str">
        <f t="shared" si="225"/>
        <v/>
      </c>
      <c r="BP190" s="152" t="str">
        <f t="shared" si="226"/>
        <v/>
      </c>
      <c r="BQ190" s="153"/>
      <c r="BR190" s="151"/>
      <c r="BS190" s="152">
        <f t="shared" si="234"/>
        <v>0</v>
      </c>
      <c r="BT190" s="152">
        <f t="shared" si="235"/>
        <v>1.9000000000000001E-7</v>
      </c>
      <c r="BU190" s="152" t="str">
        <f t="shared" si="236"/>
        <v>Bowlinghaus Bamberg 1</v>
      </c>
      <c r="BV190" s="151">
        <f t="shared" si="237"/>
        <v>45</v>
      </c>
      <c r="BW190" s="152">
        <f t="shared" si="238"/>
        <v>0</v>
      </c>
      <c r="BX190" s="152">
        <f>IF(COUNTIF(BH190:BP190,"&gt;0")&lt;Spielorte!$A$23,0,BE190/Spielorte!$A$23)</f>
        <v>0</v>
      </c>
      <c r="BY190" s="152">
        <f t="shared" si="239"/>
        <v>1.9000000000000001E-7</v>
      </c>
      <c r="BZ190" s="151">
        <f t="shared" si="227"/>
        <v>45</v>
      </c>
    </row>
    <row r="191" spans="1:78" ht="17.100000000000001" customHeight="1" x14ac:dyDescent="0.25">
      <c r="A191" s="414"/>
      <c r="B191" s="59" t="str">
        <f t="shared" si="228"/>
        <v/>
      </c>
      <c r="C191" s="60" t="str">
        <f t="shared" si="228"/>
        <v/>
      </c>
      <c r="D191" s="61" t="str">
        <f t="shared" si="228"/>
        <v/>
      </c>
      <c r="E191" s="398"/>
      <c r="F191" s="61" t="str">
        <f t="shared" si="209"/>
        <v/>
      </c>
      <c r="G191" s="398"/>
      <c r="H191" s="61" t="str">
        <f t="shared" si="210"/>
        <v/>
      </c>
      <c r="I191" s="398"/>
      <c r="J191" s="61" t="str">
        <f t="shared" si="211"/>
        <v/>
      </c>
      <c r="K191" s="398"/>
      <c r="L191" s="61" t="str">
        <f t="shared" si="212"/>
        <v/>
      </c>
      <c r="M191" s="398"/>
      <c r="N191" s="61" t="str">
        <f t="shared" si="229"/>
        <v/>
      </c>
      <c r="O191" s="398"/>
      <c r="P191" s="61" t="str">
        <f t="shared" si="213"/>
        <v/>
      </c>
      <c r="Q191" s="398"/>
      <c r="R191" s="61" t="str">
        <f t="shared" si="214"/>
        <v/>
      </c>
      <c r="S191" s="398"/>
      <c r="T191" s="61" t="str">
        <f t="shared" si="215"/>
        <v/>
      </c>
      <c r="U191" s="398"/>
      <c r="V191" s="61" t="str">
        <f t="shared" si="216"/>
        <v/>
      </c>
      <c r="W191" s="398"/>
      <c r="Z191" s="406"/>
      <c r="AA191" s="90" t="str">
        <f>IF(AB191=0,"",_xlfn.CONCAT(VLOOKUP(AB191,Starter!A:C,2,0)))</f>
        <v/>
      </c>
      <c r="AB191" s="80"/>
      <c r="AC191" s="130"/>
      <c r="AD191" s="94"/>
      <c r="AE191" s="130"/>
      <c r="AF191" s="94"/>
      <c r="AG191" s="130"/>
      <c r="AH191" s="94"/>
      <c r="AI191" s="130"/>
      <c r="AJ191" s="94"/>
      <c r="AK191" s="130"/>
      <c r="AL191" s="94"/>
      <c r="AM191" s="130"/>
      <c r="AN191" s="94"/>
      <c r="AO191" s="134"/>
      <c r="AP191" s="94"/>
      <c r="AQ191" s="134"/>
      <c r="AR191" s="94"/>
      <c r="AS191" s="134"/>
      <c r="AT191" s="94"/>
      <c r="AU191" s="95">
        <f t="shared" si="217"/>
        <v>0</v>
      </c>
      <c r="AV191" s="96"/>
      <c r="AW191" s="83"/>
      <c r="AX191" s="84"/>
      <c r="AZ191" s="47"/>
      <c r="BA191" s="149"/>
      <c r="BB191" s="150"/>
      <c r="BC191" s="151"/>
      <c r="BD191" s="154">
        <f t="shared" si="230"/>
        <v>0</v>
      </c>
      <c r="BE191" s="150">
        <f t="shared" si="231"/>
        <v>0</v>
      </c>
      <c r="BF191" s="152">
        <f t="shared" si="232"/>
        <v>0</v>
      </c>
      <c r="BG191" s="152">
        <f t="shared" si="233"/>
        <v>0</v>
      </c>
      <c r="BH191" s="152" t="str">
        <f t="shared" si="218"/>
        <v/>
      </c>
      <c r="BI191" s="152" t="str">
        <f t="shared" si="219"/>
        <v/>
      </c>
      <c r="BJ191" s="152" t="str">
        <f t="shared" si="220"/>
        <v/>
      </c>
      <c r="BK191" s="152" t="str">
        <f t="shared" si="221"/>
        <v/>
      </c>
      <c r="BL191" s="152" t="str">
        <f t="shared" si="222"/>
        <v/>
      </c>
      <c r="BM191" s="152" t="str">
        <f t="shared" si="223"/>
        <v/>
      </c>
      <c r="BN191" s="152" t="str">
        <f t="shared" si="224"/>
        <v/>
      </c>
      <c r="BO191" s="152" t="str">
        <f t="shared" si="225"/>
        <v/>
      </c>
      <c r="BP191" s="152" t="str">
        <f t="shared" si="226"/>
        <v/>
      </c>
      <c r="BQ191" s="153"/>
      <c r="BR191" s="151"/>
      <c r="BS191" s="152">
        <f t="shared" si="234"/>
        <v>0</v>
      </c>
      <c r="BT191" s="152">
        <f t="shared" si="235"/>
        <v>1.91E-7</v>
      </c>
      <c r="BU191" s="152" t="str">
        <f t="shared" si="236"/>
        <v>Bowlinghaus Bamberg 1</v>
      </c>
      <c r="BV191" s="151">
        <f t="shared" si="237"/>
        <v>44</v>
      </c>
      <c r="BW191" s="152">
        <f t="shared" si="238"/>
        <v>0</v>
      </c>
      <c r="BX191" s="152">
        <f>IF(COUNTIF(BH191:BP191,"&gt;0")&lt;Spielorte!$A$23,0,BE191/Spielorte!$A$23)</f>
        <v>0</v>
      </c>
      <c r="BY191" s="152">
        <f t="shared" si="239"/>
        <v>1.91E-7</v>
      </c>
      <c r="BZ191" s="151">
        <f t="shared" si="227"/>
        <v>44</v>
      </c>
    </row>
    <row r="192" spans="1:78" ht="17.100000000000001" customHeight="1" thickBot="1" x14ac:dyDescent="0.3">
      <c r="A192" s="415"/>
      <c r="B192" s="62" t="str">
        <f t="shared" si="228"/>
        <v/>
      </c>
      <c r="C192" s="63" t="str">
        <f t="shared" si="228"/>
        <v/>
      </c>
      <c r="D192" s="52" t="str">
        <f t="shared" si="228"/>
        <v/>
      </c>
      <c r="E192" s="399"/>
      <c r="F192" s="52" t="str">
        <f t="shared" si="209"/>
        <v/>
      </c>
      <c r="G192" s="399"/>
      <c r="H192" s="52" t="str">
        <f t="shared" si="210"/>
        <v/>
      </c>
      <c r="I192" s="399"/>
      <c r="J192" s="52" t="str">
        <f t="shared" si="211"/>
        <v/>
      </c>
      <c r="K192" s="399"/>
      <c r="L192" s="52" t="str">
        <f t="shared" si="212"/>
        <v/>
      </c>
      <c r="M192" s="399"/>
      <c r="N192" s="52" t="str">
        <f t="shared" si="229"/>
        <v/>
      </c>
      <c r="O192" s="399"/>
      <c r="P192" s="52" t="str">
        <f t="shared" si="213"/>
        <v/>
      </c>
      <c r="Q192" s="399"/>
      <c r="R192" s="52" t="str">
        <f t="shared" si="214"/>
        <v/>
      </c>
      <c r="S192" s="399"/>
      <c r="T192" s="52" t="str">
        <f t="shared" si="215"/>
        <v/>
      </c>
      <c r="U192" s="399"/>
      <c r="V192" s="52" t="str">
        <f t="shared" si="216"/>
        <v/>
      </c>
      <c r="W192" s="399"/>
      <c r="Z192" s="407"/>
      <c r="AA192" s="99" t="str">
        <f>IF(AB192=0,"",_xlfn.CONCAT(VLOOKUP(AB192,Starter!A:C,2,0)))</f>
        <v/>
      </c>
      <c r="AB192" s="82"/>
      <c r="AC192" s="133"/>
      <c r="AD192" s="100"/>
      <c r="AE192" s="133"/>
      <c r="AF192" s="100"/>
      <c r="AG192" s="133"/>
      <c r="AH192" s="100"/>
      <c r="AI192" s="133"/>
      <c r="AJ192" s="100"/>
      <c r="AK192" s="133"/>
      <c r="AL192" s="100"/>
      <c r="AM192" s="133"/>
      <c r="AN192" s="100"/>
      <c r="AO192" s="133"/>
      <c r="AP192" s="100"/>
      <c r="AQ192" s="133"/>
      <c r="AR192" s="100"/>
      <c r="AS192" s="133"/>
      <c r="AT192" s="100"/>
      <c r="AU192" s="97">
        <f t="shared" si="217"/>
        <v>0</v>
      </c>
      <c r="AV192" s="98"/>
      <c r="AW192" s="83"/>
      <c r="AX192" s="84"/>
      <c r="AZ192" s="47"/>
      <c r="BA192" s="149"/>
      <c r="BB192" s="150"/>
      <c r="BC192" s="151"/>
      <c r="BD192" s="154">
        <f t="shared" si="230"/>
        <v>0</v>
      </c>
      <c r="BE192" s="150">
        <f t="shared" si="231"/>
        <v>0</v>
      </c>
      <c r="BF192" s="152">
        <f t="shared" si="232"/>
        <v>0</v>
      </c>
      <c r="BG192" s="152">
        <f t="shared" si="233"/>
        <v>0</v>
      </c>
      <c r="BH192" s="152" t="str">
        <f t="shared" si="218"/>
        <v/>
      </c>
      <c r="BI192" s="152" t="str">
        <f t="shared" si="219"/>
        <v/>
      </c>
      <c r="BJ192" s="152" t="str">
        <f t="shared" si="220"/>
        <v/>
      </c>
      <c r="BK192" s="152" t="str">
        <f t="shared" si="221"/>
        <v/>
      </c>
      <c r="BL192" s="152" t="str">
        <f t="shared" si="222"/>
        <v/>
      </c>
      <c r="BM192" s="152" t="str">
        <f t="shared" si="223"/>
        <v/>
      </c>
      <c r="BN192" s="152" t="str">
        <f t="shared" si="224"/>
        <v/>
      </c>
      <c r="BO192" s="152" t="str">
        <f t="shared" si="225"/>
        <v/>
      </c>
      <c r="BP192" s="152" t="str">
        <f t="shared" si="226"/>
        <v/>
      </c>
      <c r="BQ192" s="153"/>
      <c r="BR192" s="151"/>
      <c r="BS192" s="152">
        <f t="shared" si="234"/>
        <v>0</v>
      </c>
      <c r="BT192" s="152">
        <f t="shared" si="235"/>
        <v>1.92E-7</v>
      </c>
      <c r="BU192" s="152" t="str">
        <f t="shared" si="236"/>
        <v>Bowlinghaus Bamberg 1</v>
      </c>
      <c r="BV192" s="151">
        <f t="shared" si="237"/>
        <v>43</v>
      </c>
      <c r="BW192" s="152">
        <f t="shared" si="238"/>
        <v>0</v>
      </c>
      <c r="BX192" s="152">
        <f>IF(COUNTIF(BH192:BP192,"&gt;0")&lt;Spielorte!$A$23,0,BE192/Spielorte!$A$23)</f>
        <v>0</v>
      </c>
      <c r="BY192" s="152">
        <f t="shared" si="239"/>
        <v>1.92E-7</v>
      </c>
      <c r="BZ192" s="151">
        <f t="shared" si="227"/>
        <v>43</v>
      </c>
    </row>
    <row r="193" spans="1:78" ht="17.100000000000001" customHeight="1" x14ac:dyDescent="0.25">
      <c r="A193" s="413" t="s">
        <v>3</v>
      </c>
      <c r="B193" s="56" t="str">
        <f t="shared" si="228"/>
        <v/>
      </c>
      <c r="C193" s="57" t="str">
        <f t="shared" si="228"/>
        <v/>
      </c>
      <c r="D193" s="58" t="str">
        <f t="shared" si="228"/>
        <v/>
      </c>
      <c r="E193" s="397">
        <f>IF(AD193="","",AD193)</f>
        <v>0</v>
      </c>
      <c r="F193" s="58" t="str">
        <f t="shared" si="209"/>
        <v/>
      </c>
      <c r="G193" s="397">
        <f>IF(AF193="","",AF193)</f>
        <v>0</v>
      </c>
      <c r="H193" s="58" t="str">
        <f t="shared" si="210"/>
        <v/>
      </c>
      <c r="I193" s="397">
        <f>IF(AH193="","",AH193)</f>
        <v>0</v>
      </c>
      <c r="J193" s="58" t="str">
        <f t="shared" si="211"/>
        <v/>
      </c>
      <c r="K193" s="397">
        <f>IF(AJ193="","",AJ193)</f>
        <v>0</v>
      </c>
      <c r="L193" s="58" t="str">
        <f t="shared" si="212"/>
        <v/>
      </c>
      <c r="M193" s="397">
        <f>IF(AL193="","",AL193)</f>
        <v>0</v>
      </c>
      <c r="N193" s="58" t="str">
        <f t="shared" si="229"/>
        <v/>
      </c>
      <c r="O193" s="397">
        <f>IF(AN193="","",AN193)</f>
        <v>0</v>
      </c>
      <c r="P193" s="58" t="str">
        <f t="shared" si="213"/>
        <v/>
      </c>
      <c r="Q193" s="397">
        <f>IF(AP193="","",AP193)</f>
        <v>0</v>
      </c>
      <c r="R193" s="58" t="str">
        <f t="shared" si="214"/>
        <v/>
      </c>
      <c r="S193" s="397">
        <f>IF(AR193="","",AR193)</f>
        <v>0</v>
      </c>
      <c r="T193" s="58" t="str">
        <f t="shared" si="215"/>
        <v/>
      </c>
      <c r="U193" s="397">
        <f>IF(AT193="","",AT193)</f>
        <v>0</v>
      </c>
      <c r="V193" s="58" t="str">
        <f t="shared" si="216"/>
        <v/>
      </c>
      <c r="W193" s="397">
        <f>IF(AV193="","",AV193)</f>
        <v>0</v>
      </c>
      <c r="Z193" s="405" t="s">
        <v>3</v>
      </c>
      <c r="AA193" s="272" t="str">
        <f>IF(AB193=0,"",_xlfn.CONCAT(VLOOKUP(AB193,Starter!A:C,2,0)))</f>
        <v/>
      </c>
      <c r="AB193" s="81"/>
      <c r="AC193" s="132"/>
      <c r="AD193" s="91">
        <f>IF(SUM(AC193:AC195)+AC207=0,0,IF(SUM(ABS(AC193),ABS(AC194),ABS(AC195))=AC207,0.5,IF(SUM(ABS(AC193),ABS(AC194),ABS(AC195))&gt;AC207,1,0)))</f>
        <v>0</v>
      </c>
      <c r="AE193" s="132"/>
      <c r="AF193" s="91">
        <f>IF(SUM(AE193:AE195)+AE207=0,0,IF(SUM(ABS(AE193),ABS(AE194),ABS(AE195))=AE207,0.5,IF(SUM(ABS(AE193),ABS(AE194),ABS(AE195))&gt;AE207,1,0)))</f>
        <v>0</v>
      </c>
      <c r="AG193" s="132"/>
      <c r="AH193" s="91">
        <f>IF(SUM(AG193:AG195)+AG207=0,0,IF(SUM(ABS(AG193),ABS(AG194),ABS(AG195))=AG207,0.5,IF(SUM(ABS(AG193),ABS(AG194),ABS(AG195))&gt;AG207,1,0)))</f>
        <v>0</v>
      </c>
      <c r="AI193" s="132"/>
      <c r="AJ193" s="91">
        <f>IF(SUM(AI193:AI195)+AI207=0,0,IF(SUM(ABS(AI193),ABS(AI194),ABS(AI195))=AI207,0.5,IF(SUM(ABS(AI193),ABS(AI194),ABS(AI195))&gt;AI207,1,0)))</f>
        <v>0</v>
      </c>
      <c r="AK193" s="132"/>
      <c r="AL193" s="91">
        <f>IF(SUM(AK193:AK195)+AK207=0,0,IF(SUM(ABS(AK193),ABS(AK194),ABS(AK195))=AK207,0.5,IF(SUM(ABS(AK193),ABS(AK194),ABS(AK195))&gt;AK207,1,0)))</f>
        <v>0</v>
      </c>
      <c r="AM193" s="132"/>
      <c r="AN193" s="91">
        <f>IF(SUM(AM193:AM195)+AM207=0,0,IF(SUM(ABS(AM193),ABS(AM194),ABS(AM195))=AM207,0.5,IF(SUM(ABS(AM193),ABS(AM194),ABS(AM195))&gt;AM207,1,0)))</f>
        <v>0</v>
      </c>
      <c r="AO193" s="132"/>
      <c r="AP193" s="91">
        <f>IF(SUM(AO193:AO195)+AO207=0,0,IF(SUM(ABS(AO193),ABS(AO194),ABS(AO195))=AO207,0.5,IF(SUM(ABS(AO193),ABS(AO194),ABS(AO195))&gt;AO207,1,0)))</f>
        <v>0</v>
      </c>
      <c r="AQ193" s="132"/>
      <c r="AR193" s="91">
        <f>IF(SUM(AQ193:AQ195)+AQ207=0,0,IF(SUM(ABS(AQ193),ABS(AQ194),ABS(AQ195))=AQ207,0.5,IF(SUM(ABS(AQ193),ABS(AQ194),ABS(AQ195))&gt;AQ207,1,0)))</f>
        <v>0</v>
      </c>
      <c r="AS193" s="132"/>
      <c r="AT193" s="91">
        <f>IF(SUM(AS193:AS195)+AS207=0,0,IF(SUM(ABS(AS193),ABS(AS194),ABS(AS195))=AS207,0.5,IF(SUM(ABS(AS193),ABS(AS194),ABS(AS195))&gt;AS207,1,0)))</f>
        <v>0</v>
      </c>
      <c r="AU193" s="92">
        <f t="shared" si="217"/>
        <v>0</v>
      </c>
      <c r="AV193" s="93">
        <f>SUM(AD193+AF193+AH193+AJ193+AL193+AN193+AP193+AR193+AT193)</f>
        <v>0</v>
      </c>
      <c r="AW193" s="83"/>
      <c r="AX193" s="84"/>
      <c r="AZ193" s="47"/>
      <c r="BA193" s="149"/>
      <c r="BB193" s="150"/>
      <c r="BC193" s="151"/>
      <c r="BD193" s="154">
        <f t="shared" si="230"/>
        <v>0</v>
      </c>
      <c r="BE193" s="150">
        <f t="shared" si="231"/>
        <v>0</v>
      </c>
      <c r="BF193" s="152">
        <f t="shared" si="232"/>
        <v>0</v>
      </c>
      <c r="BG193" s="152">
        <f t="shared" si="233"/>
        <v>0</v>
      </c>
      <c r="BH193" s="152" t="str">
        <f t="shared" si="218"/>
        <v/>
      </c>
      <c r="BI193" s="152" t="str">
        <f t="shared" si="219"/>
        <v/>
      </c>
      <c r="BJ193" s="152" t="str">
        <f t="shared" si="220"/>
        <v/>
      </c>
      <c r="BK193" s="152" t="str">
        <f t="shared" si="221"/>
        <v/>
      </c>
      <c r="BL193" s="152" t="str">
        <f t="shared" si="222"/>
        <v/>
      </c>
      <c r="BM193" s="152" t="str">
        <f t="shared" si="223"/>
        <v/>
      </c>
      <c r="BN193" s="152" t="str">
        <f t="shared" si="224"/>
        <v/>
      </c>
      <c r="BO193" s="152" t="str">
        <f t="shared" si="225"/>
        <v/>
      </c>
      <c r="BP193" s="152" t="str">
        <f t="shared" si="226"/>
        <v/>
      </c>
      <c r="BQ193" s="153"/>
      <c r="BR193" s="151"/>
      <c r="BS193" s="152">
        <f t="shared" si="234"/>
        <v>0</v>
      </c>
      <c r="BT193" s="152">
        <f t="shared" si="235"/>
        <v>1.9299999999999999E-7</v>
      </c>
      <c r="BU193" s="152" t="str">
        <f t="shared" si="236"/>
        <v>Bowlinghaus Bamberg 1</v>
      </c>
      <c r="BV193" s="151">
        <f t="shared" si="237"/>
        <v>42</v>
      </c>
      <c r="BW193" s="152">
        <f t="shared" si="238"/>
        <v>0</v>
      </c>
      <c r="BX193" s="152">
        <f>IF(COUNTIF(BH193:BP193,"&gt;0")&lt;Spielorte!$A$23,0,BE193/Spielorte!$A$23)</f>
        <v>0</v>
      </c>
      <c r="BY193" s="152">
        <f t="shared" si="239"/>
        <v>1.9299999999999999E-7</v>
      </c>
      <c r="BZ193" s="151">
        <f t="shared" si="227"/>
        <v>42</v>
      </c>
    </row>
    <row r="194" spans="1:78" ht="17.100000000000001" customHeight="1" x14ac:dyDescent="0.25">
      <c r="A194" s="414"/>
      <c r="B194" s="59" t="str">
        <f t="shared" si="228"/>
        <v/>
      </c>
      <c r="C194" s="60" t="str">
        <f t="shared" si="228"/>
        <v/>
      </c>
      <c r="D194" s="61" t="str">
        <f t="shared" si="228"/>
        <v/>
      </c>
      <c r="E194" s="398"/>
      <c r="F194" s="61" t="str">
        <f t="shared" si="209"/>
        <v/>
      </c>
      <c r="G194" s="398"/>
      <c r="H194" s="61" t="str">
        <f t="shared" si="210"/>
        <v/>
      </c>
      <c r="I194" s="398"/>
      <c r="J194" s="61" t="str">
        <f t="shared" si="211"/>
        <v/>
      </c>
      <c r="K194" s="398"/>
      <c r="L194" s="61" t="str">
        <f t="shared" si="212"/>
        <v/>
      </c>
      <c r="M194" s="398"/>
      <c r="N194" s="61" t="str">
        <f t="shared" si="229"/>
        <v/>
      </c>
      <c r="O194" s="398"/>
      <c r="P194" s="61" t="str">
        <f t="shared" si="213"/>
        <v/>
      </c>
      <c r="Q194" s="398"/>
      <c r="R194" s="61" t="str">
        <f t="shared" si="214"/>
        <v/>
      </c>
      <c r="S194" s="398"/>
      <c r="T194" s="61" t="str">
        <f t="shared" si="215"/>
        <v/>
      </c>
      <c r="U194" s="398"/>
      <c r="V194" s="61" t="str">
        <f t="shared" si="216"/>
        <v/>
      </c>
      <c r="W194" s="398"/>
      <c r="Z194" s="406"/>
      <c r="AA194" s="90" t="str">
        <f>IF(AB194=0,"",_xlfn.CONCAT(VLOOKUP(AB194,Starter!A:C,2,0)))</f>
        <v/>
      </c>
      <c r="AB194" s="80"/>
      <c r="AC194" s="130"/>
      <c r="AD194" s="94"/>
      <c r="AE194" s="130"/>
      <c r="AF194" s="94"/>
      <c r="AG194" s="130"/>
      <c r="AH194" s="94"/>
      <c r="AI194" s="130"/>
      <c r="AJ194" s="94"/>
      <c r="AK194" s="130"/>
      <c r="AL194" s="94"/>
      <c r="AM194" s="130"/>
      <c r="AN194" s="94"/>
      <c r="AO194" s="130"/>
      <c r="AP194" s="94"/>
      <c r="AQ194" s="130"/>
      <c r="AR194" s="94"/>
      <c r="AS194" s="130"/>
      <c r="AT194" s="94"/>
      <c r="AU194" s="95">
        <f t="shared" si="217"/>
        <v>0</v>
      </c>
      <c r="AV194" s="96"/>
      <c r="AW194" s="83"/>
      <c r="AX194" s="84"/>
      <c r="AZ194" s="47"/>
      <c r="BA194" s="149"/>
      <c r="BB194" s="150"/>
      <c r="BC194" s="151"/>
      <c r="BD194" s="154">
        <f t="shared" si="230"/>
        <v>0</v>
      </c>
      <c r="BE194" s="150">
        <f t="shared" si="231"/>
        <v>0</v>
      </c>
      <c r="BF194" s="152">
        <f t="shared" si="232"/>
        <v>0</v>
      </c>
      <c r="BG194" s="152">
        <f t="shared" si="233"/>
        <v>0</v>
      </c>
      <c r="BH194" s="152" t="str">
        <f t="shared" si="218"/>
        <v/>
      </c>
      <c r="BI194" s="152" t="str">
        <f t="shared" si="219"/>
        <v/>
      </c>
      <c r="BJ194" s="152" t="str">
        <f t="shared" si="220"/>
        <v/>
      </c>
      <c r="BK194" s="152" t="str">
        <f t="shared" si="221"/>
        <v/>
      </c>
      <c r="BL194" s="152" t="str">
        <f t="shared" si="222"/>
        <v/>
      </c>
      <c r="BM194" s="152" t="str">
        <f t="shared" si="223"/>
        <v/>
      </c>
      <c r="BN194" s="152" t="str">
        <f t="shared" si="224"/>
        <v/>
      </c>
      <c r="BO194" s="152" t="str">
        <f t="shared" si="225"/>
        <v/>
      </c>
      <c r="BP194" s="152" t="str">
        <f t="shared" si="226"/>
        <v/>
      </c>
      <c r="BQ194" s="153"/>
      <c r="BR194" s="151"/>
      <c r="BS194" s="152">
        <f t="shared" si="234"/>
        <v>0</v>
      </c>
      <c r="BT194" s="152">
        <f t="shared" si="235"/>
        <v>1.9399999999999999E-7</v>
      </c>
      <c r="BU194" s="152" t="str">
        <f t="shared" si="236"/>
        <v>Bowlinghaus Bamberg 1</v>
      </c>
      <c r="BV194" s="151">
        <f t="shared" si="237"/>
        <v>41</v>
      </c>
      <c r="BW194" s="152">
        <f t="shared" si="238"/>
        <v>0</v>
      </c>
      <c r="BX194" s="152">
        <f>IF(COUNTIF(BH194:BP194,"&gt;0")&lt;Spielorte!$A$23,0,BE194/Spielorte!$A$23)</f>
        <v>0</v>
      </c>
      <c r="BY194" s="152">
        <f t="shared" si="239"/>
        <v>1.9399999999999999E-7</v>
      </c>
      <c r="BZ194" s="151">
        <f t="shared" si="227"/>
        <v>41</v>
      </c>
    </row>
    <row r="195" spans="1:78" ht="17.100000000000001" customHeight="1" thickBot="1" x14ac:dyDescent="0.3">
      <c r="A195" s="415"/>
      <c r="B195" s="62" t="str">
        <f t="shared" si="228"/>
        <v/>
      </c>
      <c r="C195" s="63" t="str">
        <f t="shared" si="228"/>
        <v/>
      </c>
      <c r="D195" s="52" t="str">
        <f t="shared" si="228"/>
        <v/>
      </c>
      <c r="E195" s="399"/>
      <c r="F195" s="52" t="str">
        <f t="shared" si="209"/>
        <v/>
      </c>
      <c r="G195" s="399"/>
      <c r="H195" s="52" t="str">
        <f t="shared" si="210"/>
        <v/>
      </c>
      <c r="I195" s="399"/>
      <c r="J195" s="52" t="str">
        <f t="shared" si="211"/>
        <v/>
      </c>
      <c r="K195" s="399"/>
      <c r="L195" s="52" t="str">
        <f t="shared" si="212"/>
        <v/>
      </c>
      <c r="M195" s="399"/>
      <c r="N195" s="52" t="str">
        <f t="shared" si="229"/>
        <v/>
      </c>
      <c r="O195" s="399"/>
      <c r="P195" s="52" t="str">
        <f t="shared" si="213"/>
        <v/>
      </c>
      <c r="Q195" s="399"/>
      <c r="R195" s="52" t="str">
        <f t="shared" si="214"/>
        <v/>
      </c>
      <c r="S195" s="399"/>
      <c r="T195" s="52" t="str">
        <f t="shared" si="215"/>
        <v/>
      </c>
      <c r="U195" s="399"/>
      <c r="V195" s="52" t="str">
        <f t="shared" si="216"/>
        <v/>
      </c>
      <c r="W195" s="399"/>
      <c r="Z195" s="407"/>
      <c r="AA195" s="99" t="str">
        <f>IF(AB195=0,"",_xlfn.CONCAT(VLOOKUP(AB195,Starter!A:C,2,0)))</f>
        <v/>
      </c>
      <c r="AB195" s="82"/>
      <c r="AC195" s="133"/>
      <c r="AD195" s="100"/>
      <c r="AE195" s="133"/>
      <c r="AF195" s="100"/>
      <c r="AG195" s="133"/>
      <c r="AH195" s="100"/>
      <c r="AI195" s="133"/>
      <c r="AJ195" s="100"/>
      <c r="AK195" s="133"/>
      <c r="AL195" s="100"/>
      <c r="AM195" s="133"/>
      <c r="AN195" s="100"/>
      <c r="AO195" s="133"/>
      <c r="AP195" s="100"/>
      <c r="AQ195" s="133"/>
      <c r="AR195" s="100"/>
      <c r="AS195" s="133"/>
      <c r="AT195" s="100"/>
      <c r="AU195" s="97">
        <f t="shared" si="217"/>
        <v>0</v>
      </c>
      <c r="AV195" s="98"/>
      <c r="AW195" s="83"/>
      <c r="AX195" s="84"/>
      <c r="AZ195" s="47"/>
      <c r="BA195" s="149"/>
      <c r="BB195" s="150"/>
      <c r="BC195" s="151"/>
      <c r="BD195" s="154">
        <f t="shared" si="230"/>
        <v>0</v>
      </c>
      <c r="BE195" s="150">
        <f t="shared" si="231"/>
        <v>0</v>
      </c>
      <c r="BF195" s="152">
        <f t="shared" si="232"/>
        <v>0</v>
      </c>
      <c r="BG195" s="152">
        <f t="shared" si="233"/>
        <v>0</v>
      </c>
      <c r="BH195" s="152" t="str">
        <f t="shared" si="218"/>
        <v/>
      </c>
      <c r="BI195" s="152" t="str">
        <f t="shared" si="219"/>
        <v/>
      </c>
      <c r="BJ195" s="152" t="str">
        <f t="shared" si="220"/>
        <v/>
      </c>
      <c r="BK195" s="152" t="str">
        <f t="shared" si="221"/>
        <v/>
      </c>
      <c r="BL195" s="152" t="str">
        <f t="shared" si="222"/>
        <v/>
      </c>
      <c r="BM195" s="152" t="str">
        <f t="shared" si="223"/>
        <v/>
      </c>
      <c r="BN195" s="152" t="str">
        <f t="shared" si="224"/>
        <v/>
      </c>
      <c r="BO195" s="152" t="str">
        <f t="shared" si="225"/>
        <v/>
      </c>
      <c r="BP195" s="152" t="str">
        <f t="shared" si="226"/>
        <v/>
      </c>
      <c r="BQ195" s="153"/>
      <c r="BR195" s="151"/>
      <c r="BS195" s="152">
        <f t="shared" si="234"/>
        <v>0</v>
      </c>
      <c r="BT195" s="152">
        <f t="shared" si="235"/>
        <v>1.9500000000000001E-7</v>
      </c>
      <c r="BU195" s="152" t="str">
        <f t="shared" si="236"/>
        <v>Bowlinghaus Bamberg 1</v>
      </c>
      <c r="BV195" s="151">
        <f t="shared" si="237"/>
        <v>40</v>
      </c>
      <c r="BW195" s="152">
        <f t="shared" si="238"/>
        <v>0</v>
      </c>
      <c r="BX195" s="152">
        <f>IF(COUNTIF(BH195:BP195,"&gt;0")&lt;Spielorte!$A$23,0,BE195/Spielorte!$A$23)</f>
        <v>0</v>
      </c>
      <c r="BY195" s="152">
        <f t="shared" si="239"/>
        <v>1.9500000000000001E-7</v>
      </c>
      <c r="BZ195" s="151">
        <f t="shared" si="227"/>
        <v>40</v>
      </c>
    </row>
    <row r="196" spans="1:78" ht="17.100000000000001" customHeight="1" x14ac:dyDescent="0.25">
      <c r="A196" s="413" t="s">
        <v>11</v>
      </c>
      <c r="B196" s="56" t="str">
        <f>IF(AA196=0,"",AA196)</f>
        <v/>
      </c>
      <c r="C196" s="57" t="str">
        <f t="shared" si="228"/>
        <v/>
      </c>
      <c r="D196" s="58" t="str">
        <f t="shared" si="228"/>
        <v/>
      </c>
      <c r="E196" s="397">
        <f>IF(AD196="","",AD196)</f>
        <v>0</v>
      </c>
      <c r="F196" s="58" t="str">
        <f t="shared" si="209"/>
        <v/>
      </c>
      <c r="G196" s="397">
        <f>IF(AF196="","",AF196)</f>
        <v>0</v>
      </c>
      <c r="H196" s="58" t="str">
        <f t="shared" si="210"/>
        <v/>
      </c>
      <c r="I196" s="397">
        <f>IF(AH196="","",AH196)</f>
        <v>0</v>
      </c>
      <c r="J196" s="58" t="str">
        <f t="shared" si="211"/>
        <v/>
      </c>
      <c r="K196" s="397">
        <f>IF(AJ196="","",AJ196)</f>
        <v>0</v>
      </c>
      <c r="L196" s="58" t="str">
        <f t="shared" si="212"/>
        <v/>
      </c>
      <c r="M196" s="397">
        <f>IF(AL196="","",AL196)</f>
        <v>0</v>
      </c>
      <c r="N196" s="58" t="str">
        <f t="shared" si="229"/>
        <v/>
      </c>
      <c r="O196" s="397">
        <f>IF(AN196="","",AN196)</f>
        <v>0</v>
      </c>
      <c r="P196" s="58" t="str">
        <f t="shared" si="213"/>
        <v/>
      </c>
      <c r="Q196" s="397">
        <f>IF(AP196="","",AP196)</f>
        <v>0</v>
      </c>
      <c r="R196" s="58" t="str">
        <f t="shared" si="214"/>
        <v/>
      </c>
      <c r="S196" s="397">
        <f>IF(AR196="","",AR196)</f>
        <v>0</v>
      </c>
      <c r="T196" s="58" t="str">
        <f t="shared" si="215"/>
        <v/>
      </c>
      <c r="U196" s="397">
        <f>IF(AT196="","",AT196)</f>
        <v>0</v>
      </c>
      <c r="V196" s="58" t="str">
        <f t="shared" si="216"/>
        <v/>
      </c>
      <c r="W196" s="397">
        <f>IF(AV196="","",AV196)</f>
        <v>0</v>
      </c>
      <c r="Z196" s="405" t="s">
        <v>11</v>
      </c>
      <c r="AA196" s="90" t="str">
        <f>IF(AB196=0,"",_xlfn.CONCAT(VLOOKUP(AB196,Starter!A:C,2,0)))</f>
        <v/>
      </c>
      <c r="AB196" s="81"/>
      <c r="AC196" s="132"/>
      <c r="AD196" s="91">
        <f>IF(SUM(AC196:AC198)+AC208=0,0,IF(SUM(ABS(AC196),ABS(AC197),ABS(AC198))=AC208,0.5,IF(SUM(ABS(AC196),ABS(AC197),ABS(AC198))&gt;AC208,1,0)))</f>
        <v>0</v>
      </c>
      <c r="AE196" s="132"/>
      <c r="AF196" s="91">
        <f>IF(SUM(AE196:AE198)+AE208=0,0,IF(SUM(ABS(AE196),ABS(AE197),ABS(AE198))=AE208,0.5,IF(SUM(ABS(AE196),ABS(AE197),ABS(AE198))&gt;AE208,1,0)))</f>
        <v>0</v>
      </c>
      <c r="AG196" s="132"/>
      <c r="AH196" s="91">
        <f>IF(SUM(AG196:AG198)+AG208=0,0,IF(SUM(ABS(AG196),ABS(AG197),ABS(AG198))=AG208,0.5,IF(SUM(ABS(AG196),ABS(AG197),ABS(AG198))&gt;AG208,1,0)))</f>
        <v>0</v>
      </c>
      <c r="AI196" s="132"/>
      <c r="AJ196" s="91">
        <f>IF(SUM(AI196:AI198)+AI208=0,0,IF(SUM(ABS(AI196),ABS(AI197),ABS(AI198))=AI208,0.5,IF(SUM(ABS(AI196),ABS(AI197),ABS(AI198))&gt;AI208,1,0)))</f>
        <v>0</v>
      </c>
      <c r="AK196" s="132"/>
      <c r="AL196" s="91">
        <f>IF(SUM(AK196:AK198)+AK208=0,0,IF(SUM(ABS(AK196),ABS(AK197),ABS(AK198))=AK208,0.5,IF(SUM(ABS(AK196),ABS(AK197),ABS(AK198))&gt;AK208,1,0)))</f>
        <v>0</v>
      </c>
      <c r="AM196" s="132"/>
      <c r="AN196" s="91">
        <f>IF(SUM(AM196:AM198)+AM208=0,0,IF(SUM(ABS(AM196),ABS(AM197),ABS(AM198))=AM208,0.5,IF(SUM(ABS(AM196),ABS(AM197),ABS(AM198))&gt;AM208,1,0)))</f>
        <v>0</v>
      </c>
      <c r="AO196" s="132"/>
      <c r="AP196" s="91">
        <f>IF(SUM(AO196:AO198)+AO208=0,0,IF(SUM(ABS(AO196),ABS(AO197),ABS(AO198))=AO208,0.5,IF(SUM(ABS(AO196),ABS(AO197),ABS(AO198))&gt;AO208,1,0)))</f>
        <v>0</v>
      </c>
      <c r="AQ196" s="132"/>
      <c r="AR196" s="91">
        <f>IF(SUM(AQ196:AQ198)+AQ208=0,0,IF(SUM(ABS(AQ196),ABS(AQ197),ABS(AQ198))=AQ208,0.5,IF(SUM(ABS(AQ196),ABS(AQ197),ABS(AQ198))&gt;AQ208,1,0)))</f>
        <v>0</v>
      </c>
      <c r="AS196" s="132"/>
      <c r="AT196" s="91">
        <f>IF(SUM(AS196:AS198)+AS208=0,0,IF(SUM(ABS(AS196),ABS(AS197),ABS(AS198))=AS208,0.5,IF(SUM(ABS(AS196),ABS(AS197),ABS(AS198))&gt;AS208,1,0)))</f>
        <v>0</v>
      </c>
      <c r="AU196" s="92">
        <f t="shared" si="217"/>
        <v>0</v>
      </c>
      <c r="AV196" s="93">
        <f>SUM(AD196+AF196+AH196+AJ196+AL196+AN196+AP196+AR196+AT196)</f>
        <v>0</v>
      </c>
      <c r="AW196" s="83"/>
      <c r="AX196" s="84"/>
      <c r="AZ196" s="47"/>
      <c r="BA196" s="149"/>
      <c r="BB196" s="150"/>
      <c r="BC196" s="151"/>
      <c r="BD196" s="154">
        <f t="shared" si="230"/>
        <v>0</v>
      </c>
      <c r="BE196" s="150">
        <f t="shared" si="231"/>
        <v>0</v>
      </c>
      <c r="BF196" s="152">
        <f t="shared" si="232"/>
        <v>0</v>
      </c>
      <c r="BG196" s="152">
        <f t="shared" si="233"/>
        <v>0</v>
      </c>
      <c r="BH196" s="152" t="str">
        <f t="shared" si="218"/>
        <v/>
      </c>
      <c r="BI196" s="152" t="str">
        <f t="shared" si="219"/>
        <v/>
      </c>
      <c r="BJ196" s="152" t="str">
        <f t="shared" si="220"/>
        <v/>
      </c>
      <c r="BK196" s="152" t="str">
        <f t="shared" si="221"/>
        <v/>
      </c>
      <c r="BL196" s="152" t="str">
        <f t="shared" si="222"/>
        <v/>
      </c>
      <c r="BM196" s="152" t="str">
        <f t="shared" si="223"/>
        <v/>
      </c>
      <c r="BN196" s="152" t="str">
        <f t="shared" si="224"/>
        <v/>
      </c>
      <c r="BO196" s="152" t="str">
        <f t="shared" si="225"/>
        <v/>
      </c>
      <c r="BP196" s="152" t="str">
        <f t="shared" si="226"/>
        <v/>
      </c>
      <c r="BQ196" s="153"/>
      <c r="BR196" s="151"/>
      <c r="BS196" s="152">
        <f t="shared" si="234"/>
        <v>0</v>
      </c>
      <c r="BT196" s="152">
        <f t="shared" si="235"/>
        <v>1.9600000000000001E-7</v>
      </c>
      <c r="BU196" s="152" t="str">
        <f t="shared" si="236"/>
        <v>Bowlinghaus Bamberg 1</v>
      </c>
      <c r="BV196" s="151">
        <f t="shared" si="237"/>
        <v>39</v>
      </c>
      <c r="BW196" s="152">
        <f t="shared" si="238"/>
        <v>0</v>
      </c>
      <c r="BX196" s="152">
        <f>IF(COUNTIF(BH196:BP196,"&gt;0")&lt;Spielorte!$A$23,0,BE196/Spielorte!$A$23)</f>
        <v>0</v>
      </c>
      <c r="BY196" s="152">
        <f t="shared" si="239"/>
        <v>1.9600000000000001E-7</v>
      </c>
      <c r="BZ196" s="151">
        <f t="shared" si="227"/>
        <v>39</v>
      </c>
    </row>
    <row r="197" spans="1:78" ht="17.100000000000001" customHeight="1" x14ac:dyDescent="0.25">
      <c r="A197" s="414"/>
      <c r="B197" s="59" t="str">
        <f>IF(AA197=0,"",AA197)</f>
        <v/>
      </c>
      <c r="C197" s="60" t="str">
        <f t="shared" si="228"/>
        <v/>
      </c>
      <c r="D197" s="61" t="str">
        <f t="shared" si="228"/>
        <v/>
      </c>
      <c r="E197" s="398"/>
      <c r="F197" s="61" t="str">
        <f t="shared" si="209"/>
        <v/>
      </c>
      <c r="G197" s="398"/>
      <c r="H197" s="61" t="str">
        <f t="shared" si="210"/>
        <v/>
      </c>
      <c r="I197" s="398"/>
      <c r="J197" s="61" t="str">
        <f t="shared" si="211"/>
        <v/>
      </c>
      <c r="K197" s="398"/>
      <c r="L197" s="61" t="str">
        <f t="shared" si="212"/>
        <v/>
      </c>
      <c r="M197" s="398"/>
      <c r="N197" s="61" t="str">
        <f t="shared" si="229"/>
        <v/>
      </c>
      <c r="O197" s="398"/>
      <c r="P197" s="61" t="str">
        <f t="shared" si="213"/>
        <v/>
      </c>
      <c r="Q197" s="398"/>
      <c r="R197" s="61" t="str">
        <f t="shared" si="214"/>
        <v/>
      </c>
      <c r="S197" s="398"/>
      <c r="T197" s="61" t="str">
        <f t="shared" si="215"/>
        <v/>
      </c>
      <c r="U197" s="398"/>
      <c r="V197" s="61" t="str">
        <f t="shared" si="216"/>
        <v/>
      </c>
      <c r="W197" s="398"/>
      <c r="Z197" s="406"/>
      <c r="AA197" s="90" t="str">
        <f>IF(AB197=0,"",_xlfn.CONCAT(VLOOKUP(AB197,Starter!A:C,2,0)))</f>
        <v/>
      </c>
      <c r="AB197" s="80"/>
      <c r="AC197" s="130"/>
      <c r="AD197" s="94"/>
      <c r="AE197" s="130"/>
      <c r="AF197" s="94"/>
      <c r="AG197" s="130"/>
      <c r="AH197" s="94"/>
      <c r="AI197" s="130"/>
      <c r="AJ197" s="94"/>
      <c r="AK197" s="130"/>
      <c r="AL197" s="94"/>
      <c r="AM197" s="130"/>
      <c r="AN197" s="94"/>
      <c r="AO197" s="130"/>
      <c r="AP197" s="94"/>
      <c r="AQ197" s="130"/>
      <c r="AR197" s="94"/>
      <c r="AS197" s="130"/>
      <c r="AT197" s="94"/>
      <c r="AU197" s="95">
        <f t="shared" si="217"/>
        <v>0</v>
      </c>
      <c r="AV197" s="96"/>
      <c r="AW197" s="83"/>
      <c r="AX197" s="84"/>
      <c r="AZ197" s="47"/>
      <c r="BA197" s="149"/>
      <c r="BB197" s="150"/>
      <c r="BC197" s="151"/>
      <c r="BD197" s="154">
        <f t="shared" si="230"/>
        <v>0</v>
      </c>
      <c r="BE197" s="150">
        <f t="shared" si="231"/>
        <v>0</v>
      </c>
      <c r="BF197" s="152">
        <f t="shared" si="232"/>
        <v>0</v>
      </c>
      <c r="BG197" s="152">
        <f t="shared" si="233"/>
        <v>0</v>
      </c>
      <c r="BH197" s="152" t="str">
        <f t="shared" si="218"/>
        <v/>
      </c>
      <c r="BI197" s="152" t="str">
        <f t="shared" si="219"/>
        <v/>
      </c>
      <c r="BJ197" s="152" t="str">
        <f t="shared" si="220"/>
        <v/>
      </c>
      <c r="BK197" s="152" t="str">
        <f t="shared" si="221"/>
        <v/>
      </c>
      <c r="BL197" s="152" t="str">
        <f t="shared" si="222"/>
        <v/>
      </c>
      <c r="BM197" s="152" t="str">
        <f t="shared" si="223"/>
        <v/>
      </c>
      <c r="BN197" s="152" t="str">
        <f t="shared" si="224"/>
        <v/>
      </c>
      <c r="BO197" s="152" t="str">
        <f t="shared" si="225"/>
        <v/>
      </c>
      <c r="BP197" s="152" t="str">
        <f t="shared" si="226"/>
        <v/>
      </c>
      <c r="BQ197" s="153"/>
      <c r="BR197" s="151"/>
      <c r="BS197" s="152">
        <f t="shared" si="234"/>
        <v>0</v>
      </c>
      <c r="BT197" s="152">
        <f t="shared" si="235"/>
        <v>1.97E-7</v>
      </c>
      <c r="BU197" s="152" t="str">
        <f t="shared" si="236"/>
        <v>Bowlinghaus Bamberg 1</v>
      </c>
      <c r="BV197" s="151">
        <f t="shared" si="237"/>
        <v>38</v>
      </c>
      <c r="BW197" s="152">
        <f t="shared" si="238"/>
        <v>0</v>
      </c>
      <c r="BX197" s="152">
        <f>IF(COUNTIF(BH197:BP197,"&gt;0")&lt;Spielorte!$A$23,0,BE197/Spielorte!$A$23)</f>
        <v>0</v>
      </c>
      <c r="BY197" s="152">
        <f t="shared" si="239"/>
        <v>1.97E-7</v>
      </c>
      <c r="BZ197" s="151">
        <f t="shared" si="227"/>
        <v>38</v>
      </c>
    </row>
    <row r="198" spans="1:78" ht="17.100000000000001" customHeight="1" thickBot="1" x14ac:dyDescent="0.3">
      <c r="A198" s="415"/>
      <c r="B198" s="62" t="str">
        <f>IF(AA198=0,"",AA198)</f>
        <v/>
      </c>
      <c r="C198" s="63" t="str">
        <f t="shared" si="228"/>
        <v/>
      </c>
      <c r="D198" s="52" t="str">
        <f t="shared" si="228"/>
        <v/>
      </c>
      <c r="E198" s="399"/>
      <c r="F198" s="52" t="str">
        <f t="shared" si="209"/>
        <v/>
      </c>
      <c r="G198" s="399"/>
      <c r="H198" s="52" t="str">
        <f t="shared" si="210"/>
        <v/>
      </c>
      <c r="I198" s="399"/>
      <c r="J198" s="52" t="str">
        <f t="shared" si="211"/>
        <v/>
      </c>
      <c r="K198" s="399"/>
      <c r="L198" s="52" t="str">
        <f t="shared" si="212"/>
        <v/>
      </c>
      <c r="M198" s="399"/>
      <c r="N198" s="52" t="str">
        <f t="shared" si="229"/>
        <v/>
      </c>
      <c r="O198" s="399"/>
      <c r="P198" s="52" t="str">
        <f t="shared" si="213"/>
        <v/>
      </c>
      <c r="Q198" s="399"/>
      <c r="R198" s="52" t="str">
        <f t="shared" si="214"/>
        <v/>
      </c>
      <c r="S198" s="399"/>
      <c r="T198" s="52" t="str">
        <f t="shared" si="215"/>
        <v/>
      </c>
      <c r="U198" s="399"/>
      <c r="V198" s="52" t="str">
        <f t="shared" si="216"/>
        <v/>
      </c>
      <c r="W198" s="399"/>
      <c r="Z198" s="407"/>
      <c r="AA198" s="90" t="str">
        <f>IF(AB198=0,"",_xlfn.CONCAT(VLOOKUP(AB198,Starter!A:C,2,0)))</f>
        <v/>
      </c>
      <c r="AB198" s="82"/>
      <c r="AC198" s="133"/>
      <c r="AD198" s="100"/>
      <c r="AE198" s="133"/>
      <c r="AF198" s="100"/>
      <c r="AG198" s="133"/>
      <c r="AH198" s="100"/>
      <c r="AI198" s="133"/>
      <c r="AJ198" s="100"/>
      <c r="AK198" s="133"/>
      <c r="AL198" s="100"/>
      <c r="AM198" s="133"/>
      <c r="AN198" s="100"/>
      <c r="AO198" s="133"/>
      <c r="AP198" s="100"/>
      <c r="AQ198" s="133"/>
      <c r="AR198" s="100"/>
      <c r="AS198" s="133"/>
      <c r="AT198" s="100"/>
      <c r="AU198" s="97">
        <f t="shared" si="217"/>
        <v>0</v>
      </c>
      <c r="AV198" s="98"/>
      <c r="AW198" s="83"/>
      <c r="AX198" s="84"/>
      <c r="AZ198" s="47"/>
      <c r="BA198" s="149"/>
      <c r="BB198" s="150"/>
      <c r="BC198" s="151"/>
      <c r="BD198" s="154">
        <f t="shared" si="230"/>
        <v>0</v>
      </c>
      <c r="BE198" s="150">
        <f t="shared" si="231"/>
        <v>0</v>
      </c>
      <c r="BF198" s="152">
        <f t="shared" si="232"/>
        <v>0</v>
      </c>
      <c r="BG198" s="152">
        <f t="shared" si="233"/>
        <v>0</v>
      </c>
      <c r="BH198" s="152" t="str">
        <f t="shared" si="218"/>
        <v/>
      </c>
      <c r="BI198" s="152" t="str">
        <f t="shared" si="219"/>
        <v/>
      </c>
      <c r="BJ198" s="152" t="str">
        <f t="shared" si="220"/>
        <v/>
      </c>
      <c r="BK198" s="152" t="str">
        <f t="shared" si="221"/>
        <v/>
      </c>
      <c r="BL198" s="152" t="str">
        <f t="shared" si="222"/>
        <v/>
      </c>
      <c r="BM198" s="152" t="str">
        <f t="shared" si="223"/>
        <v/>
      </c>
      <c r="BN198" s="152" t="str">
        <f t="shared" si="224"/>
        <v/>
      </c>
      <c r="BO198" s="152" t="str">
        <f t="shared" si="225"/>
        <v/>
      </c>
      <c r="BP198" s="152" t="str">
        <f t="shared" si="226"/>
        <v/>
      </c>
      <c r="BQ198" s="153"/>
      <c r="BR198" s="151"/>
      <c r="BS198" s="152">
        <f t="shared" si="234"/>
        <v>0</v>
      </c>
      <c r="BT198" s="152">
        <f t="shared" si="235"/>
        <v>1.98E-7</v>
      </c>
      <c r="BU198" s="152" t="str">
        <f t="shared" si="236"/>
        <v>Bowlinghaus Bamberg 1</v>
      </c>
      <c r="BV198" s="151">
        <f t="shared" si="237"/>
        <v>37</v>
      </c>
      <c r="BW198" s="152">
        <f t="shared" si="238"/>
        <v>0</v>
      </c>
      <c r="BX198" s="152">
        <f>IF(COUNTIF(BH198:BP198,"&gt;0")&lt;Spielorte!$A$23,0,BE198/Spielorte!$A$23)</f>
        <v>0</v>
      </c>
      <c r="BY198" s="152">
        <f t="shared" si="239"/>
        <v>1.98E-7</v>
      </c>
      <c r="BZ198" s="151">
        <f t="shared" si="227"/>
        <v>37</v>
      </c>
    </row>
    <row r="199" spans="1:78" ht="27.75" customHeight="1" thickBot="1" x14ac:dyDescent="0.3">
      <c r="B199" s="64" t="str">
        <f>IF(AA199=0,"",AA199)</f>
        <v>Gesamt</v>
      </c>
      <c r="C199" s="65" t="str">
        <f t="shared" si="228"/>
        <v/>
      </c>
      <c r="D199" s="66" t="str">
        <f t="shared" si="228"/>
        <v/>
      </c>
      <c r="E199" s="67">
        <f>IF(AD199="","",AD199)</f>
        <v>0</v>
      </c>
      <c r="F199" s="66" t="str">
        <f t="shared" si="209"/>
        <v/>
      </c>
      <c r="G199" s="67">
        <f>IF(AF199="","",AF199)</f>
        <v>0</v>
      </c>
      <c r="H199" s="66" t="str">
        <f t="shared" si="210"/>
        <v/>
      </c>
      <c r="I199" s="67">
        <f>IF(AH199="","",AH199)</f>
        <v>0</v>
      </c>
      <c r="J199" s="66" t="str">
        <f t="shared" si="211"/>
        <v/>
      </c>
      <c r="K199" s="67">
        <f>IF(AJ199="","",AJ199)</f>
        <v>0</v>
      </c>
      <c r="L199" s="66" t="str">
        <f t="shared" si="212"/>
        <v/>
      </c>
      <c r="M199" s="67">
        <f>IF(AL199="","",AL199)</f>
        <v>0</v>
      </c>
      <c r="N199" s="66" t="str">
        <f t="shared" si="229"/>
        <v/>
      </c>
      <c r="O199" s="67">
        <f>IF(AN199="","",AN199)</f>
        <v>0</v>
      </c>
      <c r="P199" s="66" t="str">
        <f t="shared" si="213"/>
        <v/>
      </c>
      <c r="Q199" s="67">
        <f>IF(AP199="","",AP199)</f>
        <v>0</v>
      </c>
      <c r="R199" s="66" t="str">
        <f t="shared" si="214"/>
        <v/>
      </c>
      <c r="S199" s="67">
        <f>IF(AR199="","",AR199)</f>
        <v>0</v>
      </c>
      <c r="T199" s="66" t="str">
        <f t="shared" si="215"/>
        <v/>
      </c>
      <c r="U199" s="67">
        <f>IF(AT199="","",AT199)</f>
        <v>0</v>
      </c>
      <c r="V199" s="66" t="str">
        <f t="shared" si="216"/>
        <v/>
      </c>
      <c r="W199" s="67">
        <f>IF(AV199="","",AV199)</f>
        <v>0</v>
      </c>
      <c r="AA199" s="64" t="s">
        <v>960</v>
      </c>
      <c r="AB199" s="101"/>
      <c r="AC199" s="148">
        <f>ABS(SUM(AC187:AC189))+ABS(SUM(AC190:AC192))+ABS(SUM(AC193:AC195))+ABS(SUM(AC196:AC198))</f>
        <v>0</v>
      </c>
      <c r="AD199" s="102">
        <f>IF(AC199+AC209=0,0,IF(AC199=AC209,1.5,IF(AC199&gt;AC209,3,0)))</f>
        <v>0</v>
      </c>
      <c r="AE199" s="148">
        <f>ABS(SUM(AE187:AE189))+ABS(SUM(AE190:AE192))+ABS(SUM(AE193:AE195))+ABS(SUM(AE196:AE198))</f>
        <v>0</v>
      </c>
      <c r="AF199" s="102">
        <f>IF(AE199+AE209=0,0,IF(AE199=AE209,1.5,IF(AE199&gt;AE209,3,0)))</f>
        <v>0</v>
      </c>
      <c r="AG199" s="148">
        <f>ABS(SUM(AG187:AG189))+ABS(SUM(AG190:AG192))+ABS(SUM(AG193:AG195))+ABS(SUM(AG196:AG198))</f>
        <v>0</v>
      </c>
      <c r="AH199" s="102">
        <f>IF(AG199+AG209=0,0,IF(AG199=AG209,1.5,IF(AG199&gt;AG209,3,0)))</f>
        <v>0</v>
      </c>
      <c r="AI199" s="148">
        <f>ABS(SUM(AI187:AI189))+ABS(SUM(AI190:AI192))+ABS(SUM(AI193:AI195))+ABS(SUM(AI196:AI198))</f>
        <v>0</v>
      </c>
      <c r="AJ199" s="102">
        <f>IF(AI199+AI209=0,0,IF(AI199=AI209,1.5,IF(AI199&gt;AI209,3,0)))</f>
        <v>0</v>
      </c>
      <c r="AK199" s="148">
        <f>ABS(SUM(AK187:AK189))+ABS(SUM(AK190:AK192))+ABS(SUM(AK193:AK195))+ABS(SUM(AK196:AK198))</f>
        <v>0</v>
      </c>
      <c r="AL199" s="102">
        <f>IF(AK199+AK209=0,0,IF(AK199=AK209,1.5,IF(AK199&gt;AK209,3,0)))</f>
        <v>0</v>
      </c>
      <c r="AM199" s="148">
        <f>ABS(SUM(AM187:AM189))+ABS(SUM(AM190:AM192))+ABS(SUM(AM193:AM195))+ABS(SUM(AM196:AM198))</f>
        <v>0</v>
      </c>
      <c r="AN199" s="102">
        <f>IF(AM199+AM209=0,0,IF(AM199=AM209,1.5,IF(AM199&gt;AM209,3,0)))</f>
        <v>0</v>
      </c>
      <c r="AO199" s="148">
        <f>ABS(SUM(AO187:AO189))+ABS(SUM(AO190:AO192))+ABS(SUM(AO193:AO195))+ABS(SUM(AO196:AO198))</f>
        <v>0</v>
      </c>
      <c r="AP199" s="102">
        <f>IF(AO199+AO209=0,0,IF(AO199=AO209,1.5,IF(AO199&gt;AO209,3,0)))</f>
        <v>0</v>
      </c>
      <c r="AQ199" s="148">
        <f>ABS(SUM(AQ187:AQ189))+ABS(SUM(AQ190:AQ192))+ABS(SUM(AQ193:AQ195))+ABS(SUM(AQ196:AQ198))</f>
        <v>0</v>
      </c>
      <c r="AR199" s="102">
        <f>IF(AQ199+AQ209=0,0,IF(AQ199=AQ209,1.5,IF(AQ199&gt;AQ209,3,0)))</f>
        <v>0</v>
      </c>
      <c r="AS199" s="148">
        <f>ABS(SUM(AS187:AS189))+ABS(SUM(AS190:AS192))+ABS(SUM(AS193:AS195))+ABS(SUM(AS196:AS198))</f>
        <v>0</v>
      </c>
      <c r="AT199" s="102">
        <f>IF(AS199+AS209=0,0,IF(AS199=AS209,1.5,IF(AS199&gt;AS209,3,0)))</f>
        <v>0</v>
      </c>
      <c r="AU199" s="103">
        <f>SUM(AC199+AE199+AG199+AI199+AK199+AM199+AO199+AQ199+AS199)</f>
        <v>0</v>
      </c>
      <c r="AV199" s="104">
        <f>SUM(AD199+AF199+AH199+AJ199+AL199+AN199+AP199+AR199+AT199)</f>
        <v>0</v>
      </c>
      <c r="AW199" s="83"/>
      <c r="AX199" s="84"/>
      <c r="BA199" s="149"/>
      <c r="BB199" s="150"/>
      <c r="BC199" s="151"/>
      <c r="BQ199" s="153"/>
      <c r="BR199" s="151"/>
      <c r="BV199" s="151"/>
      <c r="BZ199" s="151"/>
    </row>
    <row r="200" spans="1:78" ht="24" customHeight="1" thickBot="1" x14ac:dyDescent="0.3">
      <c r="B200" s="68" t="str">
        <f>IF(AA200=0,"",AA200)</f>
        <v>Gesamt - Punkte</v>
      </c>
      <c r="C200" s="69" t="str">
        <f t="shared" si="228"/>
        <v/>
      </c>
      <c r="D200" s="69" t="str">
        <f t="shared" si="228"/>
        <v/>
      </c>
      <c r="E200" s="70">
        <f>IF(AD200="","",AD200)</f>
        <v>0</v>
      </c>
      <c r="F200" s="69" t="str">
        <f t="shared" si="209"/>
        <v/>
      </c>
      <c r="G200" s="70">
        <f>IF(AF200="","",AF200)</f>
        <v>0</v>
      </c>
      <c r="H200" s="69" t="str">
        <f t="shared" si="210"/>
        <v/>
      </c>
      <c r="I200" s="70">
        <f>IF(AH200="","",AH200)</f>
        <v>0</v>
      </c>
      <c r="J200" s="69" t="str">
        <f t="shared" si="211"/>
        <v/>
      </c>
      <c r="K200" s="70">
        <f>IF(AJ200="","",AJ200)</f>
        <v>0</v>
      </c>
      <c r="L200" s="69" t="str">
        <f t="shared" si="212"/>
        <v/>
      </c>
      <c r="M200" s="70">
        <f>IF(AL200="","",AL200)</f>
        <v>0</v>
      </c>
      <c r="N200" s="69" t="str">
        <f t="shared" si="229"/>
        <v/>
      </c>
      <c r="O200" s="70">
        <f>IF(AN200="","",AN200)</f>
        <v>0</v>
      </c>
      <c r="P200" s="69" t="str">
        <f t="shared" si="213"/>
        <v/>
      </c>
      <c r="Q200" s="70">
        <f>IF(AP200="","",AP200)</f>
        <v>0</v>
      </c>
      <c r="R200" s="69" t="str">
        <f t="shared" si="214"/>
        <v/>
      </c>
      <c r="S200" s="70">
        <f>IF(AR200="","",AR200)</f>
        <v>0</v>
      </c>
      <c r="T200" s="69" t="str">
        <f t="shared" si="215"/>
        <v/>
      </c>
      <c r="U200" s="70">
        <f>IF(AT200="","",AT200)</f>
        <v>0</v>
      </c>
      <c r="V200" s="69" t="str">
        <f t="shared" si="216"/>
        <v/>
      </c>
      <c r="W200" s="70">
        <f>IF(AV200="","",AV200)</f>
        <v>0</v>
      </c>
      <c r="AA200" s="68" t="s">
        <v>975</v>
      </c>
      <c r="AB200" s="69"/>
      <c r="AC200" s="69"/>
      <c r="AD200" s="105">
        <f>SUM(AD187:AD199)</f>
        <v>0</v>
      </c>
      <c r="AE200" s="69"/>
      <c r="AF200" s="105">
        <f>SUM(AF187:AF199)</f>
        <v>0</v>
      </c>
      <c r="AG200" s="69"/>
      <c r="AH200" s="105">
        <f>SUM(AH187:AH199)</f>
        <v>0</v>
      </c>
      <c r="AI200" s="69"/>
      <c r="AJ200" s="105">
        <f>SUM(AJ187:AJ199)</f>
        <v>0</v>
      </c>
      <c r="AK200" s="69"/>
      <c r="AL200" s="105">
        <f>SUM(AL187:AL199)</f>
        <v>0</v>
      </c>
      <c r="AM200" s="69"/>
      <c r="AN200" s="105">
        <f>SUM(AN187:AN199)</f>
        <v>0</v>
      </c>
      <c r="AO200" s="69"/>
      <c r="AP200" s="105">
        <f>SUM(AP187:AP199)</f>
        <v>0</v>
      </c>
      <c r="AQ200" s="69"/>
      <c r="AR200" s="105">
        <f>SUM(AR187:AR199)</f>
        <v>0</v>
      </c>
      <c r="AS200" s="69"/>
      <c r="AT200" s="105">
        <f>SUM(AT187:AT199)</f>
        <v>0</v>
      </c>
      <c r="AU200" s="69"/>
      <c r="AV200" s="106">
        <f>SUM(AV187:AV199)</f>
        <v>0</v>
      </c>
      <c r="AW200" s="83"/>
      <c r="AX200" s="84"/>
      <c r="BA200" s="149">
        <f>+AV200</f>
        <v>0</v>
      </c>
      <c r="BB200" s="150">
        <f>+AU199</f>
        <v>0</v>
      </c>
      <c r="BC200" s="151">
        <f>+AA182</f>
        <v>7</v>
      </c>
      <c r="BF200" s="152">
        <f>SUM(BF181:BF199)</f>
        <v>0</v>
      </c>
      <c r="BQ200" s="149">
        <f>+BB200/1000000+BA200</f>
        <v>0</v>
      </c>
      <c r="BR200" s="151">
        <f>RANK(BQ200,BQ:BQ)</f>
        <v>1</v>
      </c>
      <c r="BV200" s="151"/>
      <c r="BZ200" s="151"/>
    </row>
    <row r="201" spans="1:78" ht="11.25" customHeight="1" x14ac:dyDescent="0.25">
      <c r="B201" s="69"/>
      <c r="C201" s="69"/>
      <c r="D201" s="69"/>
      <c r="E201" s="1"/>
      <c r="F201" s="69"/>
      <c r="G201" s="1"/>
      <c r="H201" s="69"/>
      <c r="I201" s="1"/>
      <c r="J201" s="69"/>
      <c r="K201" s="1"/>
      <c r="L201" s="69"/>
      <c r="M201" s="1"/>
      <c r="N201" s="69"/>
      <c r="O201" s="1"/>
      <c r="P201" s="69"/>
      <c r="Q201" s="1"/>
      <c r="R201" s="69"/>
      <c r="S201" s="1"/>
      <c r="T201" s="69"/>
      <c r="U201" s="1"/>
      <c r="V201" s="69"/>
      <c r="W201" s="1"/>
      <c r="AA201" s="69"/>
      <c r="AB201" s="69"/>
      <c r="AC201" s="69"/>
      <c r="AD201" s="1"/>
      <c r="AE201" s="69"/>
      <c r="AF201" s="1"/>
      <c r="AG201" s="69"/>
      <c r="AH201" s="1"/>
      <c r="AI201" s="69"/>
      <c r="AJ201" s="1"/>
      <c r="AK201" s="69"/>
      <c r="AL201" s="1"/>
      <c r="AM201" s="69"/>
      <c r="AN201" s="1"/>
      <c r="AO201" s="69"/>
      <c r="AP201" s="1"/>
      <c r="AQ201" s="69"/>
      <c r="AR201" s="1"/>
      <c r="AS201" s="69"/>
      <c r="AT201" s="1"/>
      <c r="AU201" s="69"/>
      <c r="AV201" s="1"/>
      <c r="AW201" s="83"/>
      <c r="AX201" s="84"/>
      <c r="BA201" s="149"/>
      <c r="BB201" s="150"/>
      <c r="BC201" s="151"/>
      <c r="BQ201" s="153"/>
      <c r="BR201" s="151"/>
      <c r="BV201" s="151"/>
      <c r="BZ201" s="151"/>
    </row>
    <row r="202" spans="1:78" ht="12.75" customHeight="1" x14ac:dyDescent="0.25">
      <c r="B202" s="71" t="str">
        <f t="shared" ref="B202:Q202" si="240">IF(AA202=0,"",AA202)</f>
        <v>Gegner-Nr.:</v>
      </c>
      <c r="C202" s="72" t="str">
        <f t="shared" si="240"/>
        <v>&gt;&gt;&gt;&gt;</v>
      </c>
      <c r="D202" s="396">
        <f t="shared" si="240"/>
        <v>8</v>
      </c>
      <c r="E202" s="396" t="str">
        <f t="shared" si="240"/>
        <v/>
      </c>
      <c r="F202" s="396">
        <f t="shared" si="240"/>
        <v>3</v>
      </c>
      <c r="G202" s="396" t="str">
        <f t="shared" si="240"/>
        <v/>
      </c>
      <c r="H202" s="396">
        <f t="shared" si="240"/>
        <v>6</v>
      </c>
      <c r="I202" s="396" t="str">
        <f t="shared" si="240"/>
        <v/>
      </c>
      <c r="J202" s="396">
        <f t="shared" si="240"/>
        <v>4</v>
      </c>
      <c r="K202" s="396" t="str">
        <f t="shared" si="240"/>
        <v/>
      </c>
      <c r="L202" s="396">
        <f t="shared" si="240"/>
        <v>10</v>
      </c>
      <c r="M202" s="396" t="str">
        <f t="shared" si="240"/>
        <v/>
      </c>
      <c r="N202" s="396">
        <f t="shared" si="240"/>
        <v>2</v>
      </c>
      <c r="O202" s="396" t="str">
        <f t="shared" si="240"/>
        <v/>
      </c>
      <c r="P202" s="396">
        <f t="shared" si="240"/>
        <v>9</v>
      </c>
      <c r="Q202" s="396" t="str">
        <f t="shared" si="240"/>
        <v/>
      </c>
      <c r="R202" s="396">
        <f t="shared" ref="L202:U204" si="241">IF(AQ202=0,"",AQ202)</f>
        <v>5</v>
      </c>
      <c r="S202" s="396" t="str">
        <f t="shared" si="241"/>
        <v/>
      </c>
      <c r="T202" s="396">
        <f t="shared" si="241"/>
        <v>1</v>
      </c>
      <c r="U202" s="396" t="str">
        <f t="shared" si="241"/>
        <v/>
      </c>
      <c r="V202" s="412"/>
      <c r="W202" s="412"/>
      <c r="AA202" s="71" t="s">
        <v>958</v>
      </c>
      <c r="AB202" s="72" t="s">
        <v>959</v>
      </c>
      <c r="AC202" s="418">
        <f>VLOOKUP($AA182,Schlüssel!$A$5:$DG$14,83)</f>
        <v>8</v>
      </c>
      <c r="AD202" s="419"/>
      <c r="AE202" s="418">
        <f>VLOOKUP($AA182,Schlüssel!$A$5:$EK$14,84)</f>
        <v>3</v>
      </c>
      <c r="AF202" s="419"/>
      <c r="AG202" s="418">
        <f>VLOOKUP($AA182,Schlüssel!$A$5:$EK$14,85)</f>
        <v>6</v>
      </c>
      <c r="AH202" s="419"/>
      <c r="AI202" s="418">
        <f>VLOOKUP($AA182,Schlüssel!$A$5:$EK$14,86)</f>
        <v>4</v>
      </c>
      <c r="AJ202" s="419"/>
      <c r="AK202" s="418">
        <f>VLOOKUP($AA182,Schlüssel!$A$5:$EK$14,87)</f>
        <v>10</v>
      </c>
      <c r="AL202" s="419"/>
      <c r="AM202" s="418">
        <f>VLOOKUP($AA182,Schlüssel!$A$5:$EK$14,88)</f>
        <v>2</v>
      </c>
      <c r="AN202" s="419"/>
      <c r="AO202" s="418">
        <f>VLOOKUP($AA182,Schlüssel!$A$5:$EK$14,89)</f>
        <v>9</v>
      </c>
      <c r="AP202" s="419"/>
      <c r="AQ202" s="418">
        <f>VLOOKUP($AA182,Schlüssel!$A$5:$EK$14,90)</f>
        <v>5</v>
      </c>
      <c r="AR202" s="419"/>
      <c r="AS202" s="418">
        <f>VLOOKUP($AA182,Schlüssel!$A$5:$EK$14,91)</f>
        <v>1</v>
      </c>
      <c r="AT202" s="419"/>
      <c r="AU202" s="107"/>
      <c r="AV202" s="107"/>
      <c r="AW202" s="83"/>
      <c r="AX202" s="84"/>
      <c r="BA202" s="149"/>
      <c r="BB202" s="150"/>
      <c r="BC202" s="151"/>
      <c r="BQ202" s="153"/>
      <c r="BR202" s="151"/>
      <c r="BV202" s="151"/>
      <c r="BZ202" s="151"/>
    </row>
    <row r="203" spans="1:78" ht="28.5" customHeight="1" x14ac:dyDescent="0.25">
      <c r="B203" s="73" t="str">
        <f t="shared" ref="B203:K204" si="242">IF(AA203=0,"",AA203)</f>
        <v/>
      </c>
      <c r="C203" s="69" t="str">
        <f t="shared" si="242"/>
        <v/>
      </c>
      <c r="D203" s="409" t="str">
        <f t="shared" si="242"/>
        <v>Schanzer Ingolstadt 1</v>
      </c>
      <c r="E203" s="410" t="str">
        <f t="shared" si="242"/>
        <v/>
      </c>
      <c r="F203" s="409" t="str">
        <f t="shared" si="242"/>
        <v>SG DJK Rimpar 1</v>
      </c>
      <c r="G203" s="410" t="str">
        <f t="shared" si="242"/>
        <v/>
      </c>
      <c r="H203" s="409" t="str">
        <f t="shared" si="242"/>
        <v>Bajuwaren München 1</v>
      </c>
      <c r="I203" s="410" t="str">
        <f t="shared" si="242"/>
        <v/>
      </c>
      <c r="J203" s="409" t="str">
        <f t="shared" si="242"/>
        <v>SG Rottendorf 1</v>
      </c>
      <c r="K203" s="410" t="str">
        <f t="shared" si="242"/>
        <v/>
      </c>
      <c r="L203" s="409" t="str">
        <f t="shared" si="241"/>
        <v>Donaubowler Regensburg 1</v>
      </c>
      <c r="M203" s="410" t="str">
        <f t="shared" si="241"/>
        <v/>
      </c>
      <c r="N203" s="409" t="str">
        <f t="shared" si="241"/>
        <v>BK München 3</v>
      </c>
      <c r="O203" s="410" t="str">
        <f t="shared" si="241"/>
        <v/>
      </c>
      <c r="P203" s="409" t="str">
        <f t="shared" si="241"/>
        <v>Werdenfels 1</v>
      </c>
      <c r="Q203" s="410" t="str">
        <f t="shared" si="241"/>
        <v/>
      </c>
      <c r="R203" s="409" t="str">
        <f t="shared" si="241"/>
        <v>BC EMAX Unterföhring 2</v>
      </c>
      <c r="S203" s="410" t="str">
        <f t="shared" si="241"/>
        <v/>
      </c>
      <c r="T203" s="409" t="str">
        <f t="shared" si="241"/>
        <v>BC Comet Nürnberg</v>
      </c>
      <c r="U203" s="410" t="str">
        <f t="shared" si="241"/>
        <v/>
      </c>
      <c r="V203" s="411"/>
      <c r="W203" s="411"/>
      <c r="AA203" s="73"/>
      <c r="AB203" s="69"/>
      <c r="AC203" s="409" t="str">
        <f>VLOOKUP(AC202,Schlüssel!$A$5:$K$14,2)</f>
        <v>Schanzer Ingolstadt 1</v>
      </c>
      <c r="AD203" s="410"/>
      <c r="AE203" s="409" t="str">
        <f>VLOOKUP(AE202,Schlüssel!$A$5:$K$14,2)</f>
        <v>SG DJK Rimpar 1</v>
      </c>
      <c r="AF203" s="410"/>
      <c r="AG203" s="409" t="str">
        <f>VLOOKUP(AG202,Schlüssel!$A$5:$K$14,2)</f>
        <v>Bajuwaren München 1</v>
      </c>
      <c r="AH203" s="410"/>
      <c r="AI203" s="409" t="str">
        <f>VLOOKUP(AI202,Schlüssel!$A$5:$K$14,2)</f>
        <v>SG Rottendorf 1</v>
      </c>
      <c r="AJ203" s="410"/>
      <c r="AK203" s="409" t="str">
        <f>VLOOKUP(AK202,Schlüssel!$A$5:$K$14,2)</f>
        <v>Donaubowler Regensburg 1</v>
      </c>
      <c r="AL203" s="410"/>
      <c r="AM203" s="409" t="str">
        <f>VLOOKUP(AM202,Schlüssel!$A$5:$K$14,2)</f>
        <v>BK München 3</v>
      </c>
      <c r="AN203" s="410"/>
      <c r="AO203" s="409" t="str">
        <f>VLOOKUP(AO202,Schlüssel!$A$5:$K$14,2)</f>
        <v>Werdenfels 1</v>
      </c>
      <c r="AP203" s="410"/>
      <c r="AQ203" s="409" t="str">
        <f>VLOOKUP(AQ202,Schlüssel!$A$5:$K$14,2)</f>
        <v>BC EMAX Unterföhring 2</v>
      </c>
      <c r="AR203" s="410"/>
      <c r="AS203" s="409" t="str">
        <f>VLOOKUP(AS202,Schlüssel!$A$5:$K$14,2)</f>
        <v>BC Comet Nürnberg</v>
      </c>
      <c r="AT203" s="410"/>
      <c r="AU203" s="108"/>
      <c r="AV203" s="108"/>
      <c r="AW203" s="83"/>
      <c r="AX203" s="84"/>
      <c r="BA203" s="149"/>
      <c r="BB203" s="150"/>
      <c r="BC203" s="151"/>
      <c r="BQ203" s="153"/>
      <c r="BR203" s="151"/>
      <c r="BV203" s="151"/>
      <c r="BZ203" s="151"/>
    </row>
    <row r="204" spans="1:78" ht="12" customHeight="1" x14ac:dyDescent="0.25">
      <c r="B204" s="73" t="str">
        <f t="shared" si="242"/>
        <v/>
      </c>
      <c r="C204" s="69" t="str">
        <f t="shared" si="242"/>
        <v/>
      </c>
      <c r="D204" s="395" t="str">
        <f t="shared" si="242"/>
        <v/>
      </c>
      <c r="E204" s="395" t="str">
        <f t="shared" si="242"/>
        <v/>
      </c>
      <c r="F204" s="395" t="str">
        <f t="shared" si="242"/>
        <v/>
      </c>
      <c r="G204" s="395" t="str">
        <f t="shared" si="242"/>
        <v/>
      </c>
      <c r="H204" s="395" t="str">
        <f t="shared" si="242"/>
        <v/>
      </c>
      <c r="I204" s="395" t="str">
        <f t="shared" si="242"/>
        <v/>
      </c>
      <c r="J204" s="395" t="str">
        <f t="shared" si="242"/>
        <v/>
      </c>
      <c r="K204" s="395" t="str">
        <f t="shared" si="242"/>
        <v/>
      </c>
      <c r="L204" s="395" t="str">
        <f t="shared" si="241"/>
        <v/>
      </c>
      <c r="M204" s="395" t="str">
        <f t="shared" si="241"/>
        <v/>
      </c>
      <c r="N204" s="395" t="str">
        <f t="shared" si="241"/>
        <v/>
      </c>
      <c r="O204" s="395" t="str">
        <f t="shared" si="241"/>
        <v/>
      </c>
      <c r="P204" s="395" t="str">
        <f t="shared" si="241"/>
        <v/>
      </c>
      <c r="Q204" s="395" t="str">
        <f t="shared" si="241"/>
        <v/>
      </c>
      <c r="R204" s="395" t="str">
        <f t="shared" si="241"/>
        <v/>
      </c>
      <c r="S204" s="395" t="str">
        <f t="shared" si="241"/>
        <v/>
      </c>
      <c r="T204" s="395" t="str">
        <f t="shared" si="241"/>
        <v/>
      </c>
      <c r="U204" s="408" t="str">
        <f t="shared" si="241"/>
        <v/>
      </c>
      <c r="V204" s="301"/>
      <c r="W204" s="301"/>
      <c r="AA204" s="73"/>
      <c r="AB204" s="69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78"/>
      <c r="AV204" s="78"/>
      <c r="AW204" s="83"/>
      <c r="AX204" s="84"/>
      <c r="BA204" s="149"/>
      <c r="BB204" s="150"/>
      <c r="BC204" s="151"/>
      <c r="BQ204" s="153"/>
      <c r="BR204" s="151"/>
      <c r="BV204" s="151"/>
      <c r="BZ204" s="151"/>
    </row>
    <row r="205" spans="1:78" ht="15.9" customHeight="1" x14ac:dyDescent="0.25">
      <c r="B205" s="391" t="str">
        <f t="shared" ref="B205:C209" si="243">IF(AA205=0,"",AA205)</f>
        <v>Spieler 1</v>
      </c>
      <c r="C205" s="392" t="str">
        <f t="shared" si="243"/>
        <v/>
      </c>
      <c r="D205" s="393">
        <f>IF(AC205=301,"",AC205)</f>
        <v>0</v>
      </c>
      <c r="E205" s="393" t="str">
        <f>IF(AD205=0,"",AD205)</f>
        <v/>
      </c>
      <c r="F205" s="393">
        <f>IF(AE205=301,"",AE205)</f>
        <v>0</v>
      </c>
      <c r="G205" s="393" t="str">
        <f>IF(AF205=0,"",AF205)</f>
        <v/>
      </c>
      <c r="H205" s="393">
        <f>IF(AG205=301,"",AG205)</f>
        <v>0</v>
      </c>
      <c r="I205" s="393" t="str">
        <f>IF(AH205=0,"",AH205)</f>
        <v/>
      </c>
      <c r="J205" s="393">
        <f>IF(AI205=301,"",AI205)</f>
        <v>0</v>
      </c>
      <c r="K205" s="393" t="str">
        <f>IF(AJ205=0,"",AJ205)</f>
        <v/>
      </c>
      <c r="L205" s="393">
        <f>IF(AK205=301,"",AK205)</f>
        <v>0</v>
      </c>
      <c r="M205" s="393" t="str">
        <f>IF(AL205=0,"",AL205)</f>
        <v/>
      </c>
      <c r="N205" s="393">
        <f>IF(AM205=301,"",AM205)</f>
        <v>0</v>
      </c>
      <c r="O205" s="393" t="str">
        <f>IF(AN205=0,"",AN205)</f>
        <v/>
      </c>
      <c r="P205" s="393">
        <f>IF(AO205=301,"",AO205)</f>
        <v>0</v>
      </c>
      <c r="Q205" s="393" t="str">
        <f>IF(AP205=0,"",AP205)</f>
        <v/>
      </c>
      <c r="R205" s="393">
        <f>IF(AQ205=301,"",AQ205)</f>
        <v>0</v>
      </c>
      <c r="S205" s="393" t="str">
        <f>IF(AR205=0,"",AR205)</f>
        <v/>
      </c>
      <c r="T205" s="393">
        <f>IF(AS205=301,"",AS205)</f>
        <v>0</v>
      </c>
      <c r="U205" s="393" t="str">
        <f>IF(AT205=0,"",AT205)</f>
        <v/>
      </c>
      <c r="V205" s="404"/>
      <c r="W205" s="404"/>
      <c r="AA205" s="74" t="s">
        <v>0</v>
      </c>
      <c r="AB205" s="75"/>
      <c r="AC205" s="420">
        <f>ABS(INDEX(AC:AC,MATCH(AC202,$AA:$AA,0)+5)+INDEX(AC:AC,MATCH(AC202,$AA:$AA,0)+6)+INDEX(AC:AC,MATCH(AC202,$AA:$AA,0)+7))</f>
        <v>0</v>
      </c>
      <c r="AD205" s="421"/>
      <c r="AE205" s="420">
        <f>ABS(INDEX(AE:AE,MATCH(AE202,$AA:$AA,0)+5)+INDEX(AE:AE,MATCH(AE202,$AA:$AA,0)+6)+INDEX(AE:AE,MATCH(AE202,$AA:$AA,0)+7))</f>
        <v>0</v>
      </c>
      <c r="AF205" s="421"/>
      <c r="AG205" s="420">
        <f>ABS(INDEX(AG:AG,MATCH(AG202,$AA:$AA,0)+5)+INDEX(AG:AG,MATCH(AG202,$AA:$AA,0)+6)+INDEX(AG:AG,MATCH(AG202,$AA:$AA,0)+7))</f>
        <v>0</v>
      </c>
      <c r="AH205" s="421"/>
      <c r="AI205" s="420">
        <f>ABS(INDEX(AI:AI,MATCH(AI202,$AA:$AA,0)+5)+INDEX(AI:AI,MATCH(AI202,$AA:$AA,0)+6)+INDEX(AI:AI,MATCH(AI202,$AA:$AA,0)+7))</f>
        <v>0</v>
      </c>
      <c r="AJ205" s="421"/>
      <c r="AK205" s="420">
        <f>ABS(INDEX(AK:AK,MATCH(AK202,$AA:$AA,0)+5)+INDEX(AK:AK,MATCH(AK202,$AA:$AA,0)+6)+INDEX(AK:AK,MATCH(AK202,$AA:$AA,0)+7))</f>
        <v>0</v>
      </c>
      <c r="AL205" s="421"/>
      <c r="AM205" s="420">
        <f>ABS(INDEX(AM:AM,MATCH(AM202,$AA:$AA,0)+5)+INDEX(AM:AM,MATCH(AM202,$AA:$AA,0)+6)+INDEX(AM:AM,MATCH(AM202,$AA:$AA,0)+7))</f>
        <v>0</v>
      </c>
      <c r="AN205" s="421"/>
      <c r="AO205" s="420">
        <f>ABS(INDEX(AO:AO,MATCH(AO202,$AA:$AA,0)+5)+INDEX(AO:AO,MATCH(AO202,$AA:$AA,0)+6)+INDEX(AO:AO,MATCH(AO202,$AA:$AA,0)+7))</f>
        <v>0</v>
      </c>
      <c r="AP205" s="421"/>
      <c r="AQ205" s="420">
        <f>ABS(INDEX(AQ:AQ,MATCH(AQ202,$AA:$AA,0)+5)+INDEX(AQ:AQ,MATCH(AQ202,$AA:$AA,0)+6)+INDEX(AQ:AQ,MATCH(AQ202,$AA:$AA,0)+7))</f>
        <v>0</v>
      </c>
      <c r="AR205" s="421"/>
      <c r="AS205" s="420">
        <f>ABS(INDEX(AS:AS,MATCH(AS202,$AA:$AA,0)+5)+INDEX(AS:AS,MATCH(AS202,$AA:$AA,0)+6)+INDEX(AS:AS,MATCH(AS202,$AA:$AA,0)+7))</f>
        <v>0</v>
      </c>
      <c r="AT205" s="421"/>
      <c r="AU205" s="1"/>
      <c r="AV205" s="1"/>
      <c r="AW205" s="83"/>
      <c r="AX205" s="84"/>
      <c r="BA205" s="149"/>
      <c r="BB205" s="150"/>
      <c r="BC205" s="151"/>
      <c r="BQ205" s="153"/>
      <c r="BR205" s="151"/>
      <c r="BV205" s="151"/>
      <c r="BZ205" s="151"/>
    </row>
    <row r="206" spans="1:78" ht="15.9" customHeight="1" x14ac:dyDescent="0.25">
      <c r="B206" s="391" t="str">
        <f t="shared" si="243"/>
        <v>Spieler 2</v>
      </c>
      <c r="C206" s="392" t="str">
        <f t="shared" si="243"/>
        <v/>
      </c>
      <c r="D206" s="393">
        <f>IF(AC206=301,"",AC206)</f>
        <v>0</v>
      </c>
      <c r="E206" s="393" t="str">
        <f>IF(AD206=0,"",AD206)</f>
        <v/>
      </c>
      <c r="F206" s="393">
        <f>IF(AE206=301,"",AE206)</f>
        <v>0</v>
      </c>
      <c r="G206" s="393" t="str">
        <f>IF(AF206=0,"",AF206)</f>
        <v/>
      </c>
      <c r="H206" s="393">
        <f>IF(AG206=301,"",AG206)</f>
        <v>0</v>
      </c>
      <c r="I206" s="393" t="str">
        <f>IF(AH206=0,"",AH206)</f>
        <v/>
      </c>
      <c r="J206" s="393">
        <f>IF(AI206=301,"",AI206)</f>
        <v>0</v>
      </c>
      <c r="K206" s="393" t="str">
        <f>IF(AJ206=0,"",AJ206)</f>
        <v/>
      </c>
      <c r="L206" s="393">
        <f>IF(AK206=301,"",AK206)</f>
        <v>0</v>
      </c>
      <c r="M206" s="393" t="str">
        <f>IF(AL206=0,"",AL206)</f>
        <v/>
      </c>
      <c r="N206" s="393">
        <f>IF(AM206=301,"",AM206)</f>
        <v>0</v>
      </c>
      <c r="O206" s="393" t="str">
        <f>IF(AN206=0,"",AN206)</f>
        <v/>
      </c>
      <c r="P206" s="393">
        <f>IF(AO206=301,"",AO206)</f>
        <v>0</v>
      </c>
      <c r="Q206" s="393" t="str">
        <f>IF(AP206=0,"",AP206)</f>
        <v/>
      </c>
      <c r="R206" s="393">
        <f>IF(AQ206=301,"",AQ206)</f>
        <v>0</v>
      </c>
      <c r="S206" s="393" t="str">
        <f>IF(AR206=0,"",AR206)</f>
        <v/>
      </c>
      <c r="T206" s="393">
        <f>IF(AS206=301,"",AS206)</f>
        <v>0</v>
      </c>
      <c r="U206" s="393" t="str">
        <f>IF(AT206=0,"",AT206)</f>
        <v/>
      </c>
      <c r="V206" s="404"/>
      <c r="W206" s="404"/>
      <c r="AA206" s="74" t="s">
        <v>2</v>
      </c>
      <c r="AB206" s="75"/>
      <c r="AC206" s="422">
        <f>ABS(INDEX(AC:AC,MATCH(AC202,$AA:$AA,0)+8)+INDEX(AC:AC,MATCH(AC202,$AA:$AA,0)+9)+INDEX(AC:AC,MATCH(AC202,$AA:$AA,0)+10))</f>
        <v>0</v>
      </c>
      <c r="AD206" s="423"/>
      <c r="AE206" s="422">
        <f>ABS(INDEX(AE:AE,MATCH(AE202,$AA:$AA,0)+8)+INDEX(AE:AE,MATCH(AE202,$AA:$AA,0)+9)+INDEX(AE:AE,MATCH(AE202,$AA:$AA,0)+10))</f>
        <v>0</v>
      </c>
      <c r="AF206" s="423"/>
      <c r="AG206" s="422">
        <f>ABS(INDEX(AG:AG,MATCH(AG202,$AA:$AA,0)+8)+INDEX(AG:AG,MATCH(AG202,$AA:$AA,0)+9)+INDEX(AG:AG,MATCH(AG202,$AA:$AA,0)+10))</f>
        <v>0</v>
      </c>
      <c r="AH206" s="423"/>
      <c r="AI206" s="422">
        <f>ABS(INDEX(AI:AI,MATCH(AI202,$AA:$AA,0)+8)+INDEX(AI:AI,MATCH(AI202,$AA:$AA,0)+9)+INDEX(AI:AI,MATCH(AI202,$AA:$AA,0)+10))</f>
        <v>0</v>
      </c>
      <c r="AJ206" s="423"/>
      <c r="AK206" s="422">
        <f>ABS(INDEX(AK:AK,MATCH(AK202,$AA:$AA,0)+8)+INDEX(AK:AK,MATCH(AK202,$AA:$AA,0)+9)+INDEX(AK:AK,MATCH(AK202,$AA:$AA,0)+10))</f>
        <v>0</v>
      </c>
      <c r="AL206" s="423"/>
      <c r="AM206" s="422">
        <f>ABS(INDEX(AM:AM,MATCH(AM202,$AA:$AA,0)+8)+INDEX(AM:AM,MATCH(AM202,$AA:$AA,0)+9)+INDEX(AM:AM,MATCH(AM202,$AA:$AA,0)+10))</f>
        <v>0</v>
      </c>
      <c r="AN206" s="423"/>
      <c r="AO206" s="422">
        <f>ABS(INDEX(AO:AO,MATCH(AO202,$AA:$AA,0)+8)+INDEX(AO:AO,MATCH(AO202,$AA:$AA,0)+9)+INDEX(AO:AO,MATCH(AO202,$AA:$AA,0)+10))</f>
        <v>0</v>
      </c>
      <c r="AP206" s="423"/>
      <c r="AQ206" s="422">
        <f>ABS(INDEX(AQ:AQ,MATCH(AQ202,$AA:$AA,0)+8)+INDEX(AQ:AQ,MATCH(AQ202,$AA:$AA,0)+9)+INDEX(AQ:AQ,MATCH(AQ202,$AA:$AA,0)+10))</f>
        <v>0</v>
      </c>
      <c r="AR206" s="423"/>
      <c r="AS206" s="422">
        <f>ABS(INDEX(AS:AS,MATCH(AS202,$AA:$AA,0)+8)+INDEX(AS:AS,MATCH(AS202,$AA:$AA,0)+9)+INDEX(AS:AS,MATCH(AS202,$AA:$AA,0)+10))</f>
        <v>0</v>
      </c>
      <c r="AT206" s="423"/>
      <c r="AU206" s="1"/>
      <c r="AV206" s="1"/>
      <c r="AW206" s="83"/>
      <c r="AX206" s="84"/>
      <c r="BA206" s="149"/>
      <c r="BB206" s="150"/>
      <c r="BC206" s="151"/>
      <c r="BQ206" s="153"/>
      <c r="BR206" s="151"/>
      <c r="BV206" s="151"/>
      <c r="BZ206" s="151"/>
    </row>
    <row r="207" spans="1:78" ht="15.9" customHeight="1" x14ac:dyDescent="0.25">
      <c r="B207" s="391" t="str">
        <f t="shared" si="243"/>
        <v>Spieler 3</v>
      </c>
      <c r="C207" s="392" t="str">
        <f t="shared" si="243"/>
        <v/>
      </c>
      <c r="D207" s="393">
        <f>IF(AC207=301,"",AC207)</f>
        <v>0</v>
      </c>
      <c r="E207" s="393" t="str">
        <f>IF(AD207=0,"",AD207)</f>
        <v/>
      </c>
      <c r="F207" s="393">
        <f>IF(AE207=301,"",AE207)</f>
        <v>0</v>
      </c>
      <c r="G207" s="393" t="str">
        <f>IF(AF207=0,"",AF207)</f>
        <v/>
      </c>
      <c r="H207" s="393">
        <f>IF(AG207=301,"",AG207)</f>
        <v>0</v>
      </c>
      <c r="I207" s="393" t="str">
        <f>IF(AH207=0,"",AH207)</f>
        <v/>
      </c>
      <c r="J207" s="393">
        <f>IF(AI207=301,"",AI207)</f>
        <v>0</v>
      </c>
      <c r="K207" s="393" t="str">
        <f>IF(AJ207=0,"",AJ207)</f>
        <v/>
      </c>
      <c r="L207" s="393">
        <f>IF(AK207=301,"",AK207)</f>
        <v>0</v>
      </c>
      <c r="M207" s="393" t="str">
        <f>IF(AL207=0,"",AL207)</f>
        <v/>
      </c>
      <c r="N207" s="393">
        <f>IF(AM207=301,"",AM207)</f>
        <v>0</v>
      </c>
      <c r="O207" s="393" t="str">
        <f>IF(AN207=0,"",AN207)</f>
        <v/>
      </c>
      <c r="P207" s="393">
        <f>IF(AO207=301,"",AO207)</f>
        <v>0</v>
      </c>
      <c r="Q207" s="393" t="str">
        <f>IF(AP207=0,"",AP207)</f>
        <v/>
      </c>
      <c r="R207" s="393">
        <f>IF(AQ207=301,"",AQ207)</f>
        <v>0</v>
      </c>
      <c r="S207" s="393" t="str">
        <f>IF(AR207=0,"",AR207)</f>
        <v/>
      </c>
      <c r="T207" s="393">
        <f>IF(AS207=301,"",AS207)</f>
        <v>0</v>
      </c>
      <c r="U207" s="393" t="str">
        <f>IF(AT207=0,"",AT207)</f>
        <v/>
      </c>
      <c r="V207" s="404"/>
      <c r="W207" s="404"/>
      <c r="AA207" s="74" t="s">
        <v>3</v>
      </c>
      <c r="AB207" s="75"/>
      <c r="AC207" s="422">
        <f>ABS(INDEX(AC:AC,MATCH(AC202,$AA:$AA,0)+11)+INDEX(AC:AC,MATCH(AC202,$AA:$AA,0)+12)+INDEX(AC:AC,MATCH(AC202,$AA:$AA,0)+13))</f>
        <v>0</v>
      </c>
      <c r="AD207" s="423"/>
      <c r="AE207" s="422">
        <f>ABS(INDEX(AE:AE,MATCH(AE202,$AA:$AA,0)+11)+INDEX(AE:AE,MATCH(AE202,$AA:$AA,0)+12)+INDEX(AE:AE,MATCH(AE202,$AA:$AA,0)+13))</f>
        <v>0</v>
      </c>
      <c r="AF207" s="423"/>
      <c r="AG207" s="422">
        <f>ABS(INDEX(AG:AG,MATCH(AG202,$AA:$AA,0)+11)+INDEX(AG:AG,MATCH(AG202,$AA:$AA,0)+12)+INDEX(AG:AG,MATCH(AG202,$AA:$AA,0)+13))</f>
        <v>0</v>
      </c>
      <c r="AH207" s="423"/>
      <c r="AI207" s="422">
        <f>ABS(INDEX(AI:AI,MATCH(AI202,$AA:$AA,0)+11)+INDEX(AI:AI,MATCH(AI202,$AA:$AA,0)+12)+INDEX(AI:AI,MATCH(AI202,$AA:$AA,0)+13))</f>
        <v>0</v>
      </c>
      <c r="AJ207" s="423"/>
      <c r="AK207" s="422">
        <f>ABS(INDEX(AK:AK,MATCH(AK202,$AA:$AA,0)+11)+INDEX(AK:AK,MATCH(AK202,$AA:$AA,0)+12)+INDEX(AK:AK,MATCH(AK202,$AA:$AA,0)+13))</f>
        <v>0</v>
      </c>
      <c r="AL207" s="423"/>
      <c r="AM207" s="422">
        <f>ABS(INDEX(AM:AM,MATCH(AM202,$AA:$AA,0)+11)+INDEX(AM:AM,MATCH(AM202,$AA:$AA,0)+12)+INDEX(AM:AM,MATCH(AM202,$AA:$AA,0)+13))</f>
        <v>0</v>
      </c>
      <c r="AN207" s="423"/>
      <c r="AO207" s="422">
        <f>ABS(INDEX(AO:AO,MATCH(AO202,$AA:$AA,0)+11)+INDEX(AO:AO,MATCH(AO202,$AA:$AA,0)+12)+INDEX(AO:AO,MATCH(AO202,$AA:$AA,0)+13))</f>
        <v>0</v>
      </c>
      <c r="AP207" s="423"/>
      <c r="AQ207" s="422">
        <f>ABS(INDEX(AQ:AQ,MATCH(AQ202,$AA:$AA,0)+11)+INDEX(AQ:AQ,MATCH(AQ202,$AA:$AA,0)+12)+INDEX(AQ:AQ,MATCH(AQ202,$AA:$AA,0)+13))</f>
        <v>0</v>
      </c>
      <c r="AR207" s="423"/>
      <c r="AS207" s="422">
        <f>ABS(INDEX(AS:AS,MATCH(AS202,$AA:$AA,0)+11)+INDEX(AS:AS,MATCH(AS202,$AA:$AA,0)+12)+INDEX(AS:AS,MATCH(AS202,$AA:$AA,0)+13))</f>
        <v>0</v>
      </c>
      <c r="AT207" s="423"/>
      <c r="AU207" s="1"/>
      <c r="AV207" s="1"/>
      <c r="AW207" s="83"/>
      <c r="AX207" s="84"/>
      <c r="BA207" s="149"/>
      <c r="BB207" s="150"/>
      <c r="BC207" s="151"/>
      <c r="BQ207" s="153"/>
      <c r="BR207" s="151"/>
      <c r="BV207" s="151"/>
      <c r="BZ207" s="151"/>
    </row>
    <row r="208" spans="1:78" ht="15.9" customHeight="1" x14ac:dyDescent="0.25">
      <c r="B208" s="391" t="str">
        <f t="shared" si="243"/>
        <v>Spieler 4</v>
      </c>
      <c r="C208" s="392" t="str">
        <f t="shared" si="243"/>
        <v/>
      </c>
      <c r="D208" s="393">
        <f>IF(AC208=301,"",AC208)</f>
        <v>0</v>
      </c>
      <c r="E208" s="393" t="str">
        <f>IF(AD208=0,"",AD208)</f>
        <v/>
      </c>
      <c r="F208" s="393">
        <f>IF(AE208=301,"",AE208)</f>
        <v>0</v>
      </c>
      <c r="G208" s="393" t="str">
        <f>IF(AF208=0,"",AF208)</f>
        <v/>
      </c>
      <c r="H208" s="393">
        <f>IF(AG208=301,"",AG208)</f>
        <v>0</v>
      </c>
      <c r="I208" s="393" t="str">
        <f>IF(AH208=0,"",AH208)</f>
        <v/>
      </c>
      <c r="J208" s="393">
        <f>IF(AI208=301,"",AI208)</f>
        <v>0</v>
      </c>
      <c r="K208" s="393" t="str">
        <f>IF(AJ208=0,"",AJ208)</f>
        <v/>
      </c>
      <c r="L208" s="393">
        <f>IF(AK208=301,"",AK208)</f>
        <v>0</v>
      </c>
      <c r="M208" s="393" t="str">
        <f>IF(AL208=0,"",AL208)</f>
        <v/>
      </c>
      <c r="N208" s="393">
        <f>IF(AM208=301,"",AM208)</f>
        <v>0</v>
      </c>
      <c r="O208" s="393" t="str">
        <f>IF(AN208=0,"",AN208)</f>
        <v/>
      </c>
      <c r="P208" s="393">
        <f>IF(AO208=301,"",AO208)</f>
        <v>0</v>
      </c>
      <c r="Q208" s="393" t="str">
        <f>IF(AP208=0,"",AP208)</f>
        <v/>
      </c>
      <c r="R208" s="393">
        <f>IF(AQ208=301,"",AQ208)</f>
        <v>0</v>
      </c>
      <c r="S208" s="393" t="str">
        <f>IF(AR208=0,"",AR208)</f>
        <v/>
      </c>
      <c r="T208" s="393">
        <f>IF(AS208=301,"",AS208)</f>
        <v>0</v>
      </c>
      <c r="U208" s="393" t="str">
        <f>IF(AT208=0,"",AT208)</f>
        <v/>
      </c>
      <c r="V208" s="404"/>
      <c r="W208" s="404"/>
      <c r="AA208" s="74" t="s">
        <v>11</v>
      </c>
      <c r="AB208" s="75"/>
      <c r="AC208" s="422">
        <f>ABS(INDEX(AC:AC,MATCH(AC202,$AA:$AA,0)+14)+INDEX(AC:AC,MATCH(AC202,$AA:$AA,0)+15)+INDEX(AC:AC,MATCH(AC202,$AA:$AA,0)+16))</f>
        <v>0</v>
      </c>
      <c r="AD208" s="423"/>
      <c r="AE208" s="422">
        <f>ABS(INDEX(AE:AE,MATCH(AE202,$AA:$AA,0)+14)+INDEX(AE:AE,MATCH(AE202,$AA:$AA,0)+15)+INDEX(AE:AE,MATCH(AE202,$AA:$AA,0)+16))</f>
        <v>0</v>
      </c>
      <c r="AF208" s="423"/>
      <c r="AG208" s="422">
        <f>ABS(INDEX(AG:AG,MATCH(AG202,$AA:$AA,0)+14)+INDEX(AG:AG,MATCH(AG202,$AA:$AA,0)+15)+INDEX(AG:AG,MATCH(AG202,$AA:$AA,0)+16))</f>
        <v>0</v>
      </c>
      <c r="AH208" s="423"/>
      <c r="AI208" s="422">
        <f>ABS(INDEX(AI:AI,MATCH(AI202,$AA:$AA,0)+14)+INDEX(AI:AI,MATCH(AI202,$AA:$AA,0)+15)+INDEX(AI:AI,MATCH(AI202,$AA:$AA,0)+16))</f>
        <v>0</v>
      </c>
      <c r="AJ208" s="423"/>
      <c r="AK208" s="422">
        <f>ABS(INDEX(AK:AK,MATCH(AK202,$AA:$AA,0)+14)+INDEX(AK:AK,MATCH(AK202,$AA:$AA,0)+15)+INDEX(AK:AK,MATCH(AK202,$AA:$AA,0)+16))</f>
        <v>0</v>
      </c>
      <c r="AL208" s="423"/>
      <c r="AM208" s="422">
        <f>ABS(INDEX(AM:AM,MATCH(AM202,$AA:$AA,0)+14)+INDEX(AM:AM,MATCH(AM202,$AA:$AA,0)+15)+INDEX(AM:AM,MATCH(AM202,$AA:$AA,0)+16))</f>
        <v>0</v>
      </c>
      <c r="AN208" s="423"/>
      <c r="AO208" s="422">
        <f>ABS(INDEX(AO:AO,MATCH(AO202,$AA:$AA,0)+14)+INDEX(AO:AO,MATCH(AO202,$AA:$AA,0)+15)+INDEX(AO:AO,MATCH(AO202,$AA:$AA,0)+16))</f>
        <v>0</v>
      </c>
      <c r="AP208" s="423"/>
      <c r="AQ208" s="422">
        <f>ABS(INDEX(AQ:AQ,MATCH(AQ202,$AA:$AA,0)+14)+INDEX(AQ:AQ,MATCH(AQ202,$AA:$AA,0)+15)+INDEX(AQ:AQ,MATCH(AQ202,$AA:$AA,0)+16))</f>
        <v>0</v>
      </c>
      <c r="AR208" s="423"/>
      <c r="AS208" s="422">
        <f>ABS(INDEX(AS:AS,MATCH(AS202,$AA:$AA,0)+14)+INDEX(AS:AS,MATCH(AS202,$AA:$AA,0)+15)+INDEX(AS:AS,MATCH(AS202,$AA:$AA,0)+16))</f>
        <v>0</v>
      </c>
      <c r="AT208" s="423"/>
      <c r="AU208" s="1"/>
      <c r="AV208" s="1"/>
      <c r="AW208" s="83"/>
      <c r="AX208" s="84"/>
      <c r="BA208" s="149"/>
      <c r="BB208" s="150"/>
      <c r="BC208" s="151"/>
      <c r="BQ208" s="153"/>
      <c r="BR208" s="151"/>
      <c r="BV208" s="151"/>
      <c r="BZ208" s="151"/>
    </row>
    <row r="209" spans="1:78" ht="15.9" customHeight="1" x14ac:dyDescent="0.25">
      <c r="B209" s="388" t="str">
        <f t="shared" si="243"/>
        <v>Gesamt</v>
      </c>
      <c r="C209" s="389" t="str">
        <f t="shared" si="243"/>
        <v/>
      </c>
      <c r="D209" s="394">
        <f>IF(AC209=1505,"",AC209)</f>
        <v>0</v>
      </c>
      <c r="E209" s="394" t="str">
        <f>IF(AD209=0,"",AD209)</f>
        <v/>
      </c>
      <c r="F209" s="394">
        <f>IF(AE209=1505,"",AE209)</f>
        <v>0</v>
      </c>
      <c r="G209" s="394" t="str">
        <f>IF(AF209=0,"",AF209)</f>
        <v/>
      </c>
      <c r="H209" s="394">
        <f>IF(AG209=1505,"",AG209)</f>
        <v>0</v>
      </c>
      <c r="I209" s="394" t="str">
        <f>IF(AH209=0,"",AH209)</f>
        <v/>
      </c>
      <c r="J209" s="394">
        <f>IF(AI209=1505,"",AI209)</f>
        <v>0</v>
      </c>
      <c r="K209" s="394" t="str">
        <f>IF(AJ209=0,"",AJ209)</f>
        <v/>
      </c>
      <c r="L209" s="394">
        <f>IF(AK209=1505,"",AK209)</f>
        <v>0</v>
      </c>
      <c r="M209" s="394" t="str">
        <f>IF(AL209=0,"",AL209)</f>
        <v/>
      </c>
      <c r="N209" s="394">
        <f>IF(AM209=1505,"",AM209)</f>
        <v>0</v>
      </c>
      <c r="O209" s="394" t="str">
        <f>IF(AN209=0,"",AN209)</f>
        <v/>
      </c>
      <c r="P209" s="394">
        <f>IF(AO209=1505,"",AO209)</f>
        <v>0</v>
      </c>
      <c r="Q209" s="394" t="str">
        <f>IF(AP209=0,"",AP209)</f>
        <v/>
      </c>
      <c r="R209" s="394">
        <f>IF(AQ209=1505,"",AQ209)</f>
        <v>0</v>
      </c>
      <c r="S209" s="394" t="str">
        <f>IF(AR209=0,"",AR209)</f>
        <v/>
      </c>
      <c r="T209" s="394">
        <f>IF(AS209=1505,"",AS209)</f>
        <v>0</v>
      </c>
      <c r="U209" s="394" t="str">
        <f>IF(AT209=0,"",AT209)</f>
        <v/>
      </c>
      <c r="V209" s="290"/>
      <c r="W209" s="290"/>
      <c r="AA209" s="76" t="s">
        <v>960</v>
      </c>
      <c r="AB209" s="77"/>
      <c r="AC209" s="388">
        <f>SUM(AC205:AC208)</f>
        <v>0</v>
      </c>
      <c r="AD209" s="389"/>
      <c r="AE209" s="388">
        <f>SUM(AE205:AE208)</f>
        <v>0</v>
      </c>
      <c r="AF209" s="389"/>
      <c r="AG209" s="388">
        <f>SUM(AG205:AG208)</f>
        <v>0</v>
      </c>
      <c r="AH209" s="389"/>
      <c r="AI209" s="388">
        <f>SUM(AI205:AI208)</f>
        <v>0</v>
      </c>
      <c r="AJ209" s="389"/>
      <c r="AK209" s="388">
        <f>SUM(AK205:AK208)</f>
        <v>0</v>
      </c>
      <c r="AL209" s="389"/>
      <c r="AM209" s="388">
        <f>SUM(AM205:AM208)</f>
        <v>0</v>
      </c>
      <c r="AN209" s="389"/>
      <c r="AO209" s="388">
        <f>SUM(AO205:AO208)</f>
        <v>0</v>
      </c>
      <c r="AP209" s="389"/>
      <c r="AQ209" s="388">
        <f>SUM(AQ205:AQ208)</f>
        <v>0</v>
      </c>
      <c r="AR209" s="389"/>
      <c r="AS209" s="388">
        <f>SUM(AS205:AS208)</f>
        <v>0</v>
      </c>
      <c r="AT209" s="389"/>
      <c r="AU209" s="69"/>
      <c r="AV209" s="69"/>
      <c r="AW209" s="83"/>
      <c r="AX209" s="84"/>
      <c r="BA209" s="149"/>
      <c r="BB209" s="150"/>
      <c r="BC209" s="151"/>
      <c r="BQ209" s="153"/>
      <c r="BR209" s="151"/>
      <c r="BV209" s="151"/>
      <c r="BZ209" s="151"/>
    </row>
    <row r="210" spans="1:78" ht="10.5" customHeight="1" x14ac:dyDescent="0.25">
      <c r="B210" s="78"/>
      <c r="C210" s="6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AA210" s="78"/>
      <c r="AB210" s="69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83"/>
      <c r="AX210" s="84"/>
      <c r="BA210" s="149"/>
      <c r="BB210" s="150"/>
      <c r="BC210" s="151"/>
      <c r="BQ210" s="153"/>
      <c r="BR210" s="151"/>
      <c r="BV210" s="151"/>
      <c r="BZ210" s="151"/>
    </row>
    <row r="211" spans="1:78" ht="21" customHeight="1" x14ac:dyDescent="0.4">
      <c r="B211" s="28" t="str">
        <f>AA211</f>
        <v>Team-Nr.</v>
      </c>
      <c r="C211" s="29"/>
      <c r="D211" s="28" t="str">
        <f>AC211</f>
        <v>Liga:</v>
      </c>
      <c r="E211" s="31"/>
      <c r="F211" s="390" t="str">
        <f>AE211</f>
        <v>Bayernliga Herren</v>
      </c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2"/>
      <c r="S211" s="33" t="s">
        <v>955</v>
      </c>
      <c r="T211" s="34"/>
      <c r="U211" s="401" t="str">
        <f>AT211</f>
        <v>28.02./01.03.</v>
      </c>
      <c r="V211" s="402"/>
      <c r="W211" s="403"/>
      <c r="X211" s="386"/>
      <c r="Y211" s="387"/>
      <c r="Z211" s="387"/>
      <c r="AA211" s="28" t="s">
        <v>974</v>
      </c>
      <c r="AB211" s="29"/>
      <c r="AC211" s="30" t="s">
        <v>953</v>
      </c>
      <c r="AD211" s="31"/>
      <c r="AE211" s="29" t="str">
        <f>Schlüssel!$C$1</f>
        <v>Bayernliga Herren</v>
      </c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32"/>
      <c r="AR211" s="33" t="s">
        <v>955</v>
      </c>
      <c r="AS211" s="34"/>
      <c r="AT211" s="401" t="str">
        <f>VLOOKUP(AS212,Spielorte!$A$1:$C$6,2)</f>
        <v>28.02./01.03.</v>
      </c>
      <c r="AU211" s="402"/>
      <c r="AV211" s="403"/>
      <c r="AW211" s="83"/>
      <c r="AX211" s="84"/>
      <c r="BA211" s="149" t="s">
        <v>1117</v>
      </c>
      <c r="BB211" s="150" t="s">
        <v>972</v>
      </c>
      <c r="BC211" s="151" t="s">
        <v>991</v>
      </c>
      <c r="BD211" s="152" t="s">
        <v>990</v>
      </c>
      <c r="BE211" s="152" t="s">
        <v>972</v>
      </c>
      <c r="BF211" s="152" t="s">
        <v>992</v>
      </c>
      <c r="BG211" s="152" t="s">
        <v>1028</v>
      </c>
      <c r="BH211" s="152" t="s">
        <v>1118</v>
      </c>
      <c r="BI211" s="152" t="s">
        <v>1119</v>
      </c>
      <c r="BJ211" s="152" t="s">
        <v>1120</v>
      </c>
      <c r="BK211" s="152" t="s">
        <v>1121</v>
      </c>
      <c r="BL211" s="152" t="s">
        <v>1122</v>
      </c>
      <c r="BM211" s="152" t="s">
        <v>1129</v>
      </c>
      <c r="BN211" s="152" t="s">
        <v>1130</v>
      </c>
      <c r="BO211" s="152" t="s">
        <v>1131</v>
      </c>
      <c r="BP211" s="152" t="s">
        <v>1132</v>
      </c>
      <c r="BQ211" s="153" t="s">
        <v>1123</v>
      </c>
      <c r="BR211" s="151" t="s">
        <v>993</v>
      </c>
      <c r="BS211" s="152" t="s">
        <v>1124</v>
      </c>
      <c r="BT211" s="152" t="s">
        <v>1125</v>
      </c>
      <c r="BU211" s="152" t="s">
        <v>991</v>
      </c>
      <c r="BV211" s="151" t="s">
        <v>993</v>
      </c>
      <c r="BW211" s="153" t="s">
        <v>1126</v>
      </c>
      <c r="BX211" s="152" t="s">
        <v>1127</v>
      </c>
      <c r="BY211" s="152" t="s">
        <v>1128</v>
      </c>
      <c r="BZ211" s="151" t="s">
        <v>993</v>
      </c>
    </row>
    <row r="212" spans="1:78" ht="17.25" customHeight="1" thickBot="1" x14ac:dyDescent="0.45">
      <c r="B212" s="37">
        <f>AA212</f>
        <v>8</v>
      </c>
      <c r="D212" s="30" t="s">
        <v>954</v>
      </c>
      <c r="E212" s="38"/>
      <c r="F212" s="400" t="str">
        <f>AE212</f>
        <v>Schweinfurt Extreme Bowlingarena</v>
      </c>
      <c r="G212" s="400"/>
      <c r="H212" s="400"/>
      <c r="I212" s="400"/>
      <c r="J212" s="400"/>
      <c r="K212" s="400"/>
      <c r="L212" s="400"/>
      <c r="M212" s="400"/>
      <c r="N212" s="400"/>
      <c r="O212" s="400"/>
      <c r="P212" s="39"/>
      <c r="Q212" s="39"/>
      <c r="S212" s="33" t="s">
        <v>952</v>
      </c>
      <c r="T212" s="40">
        <f>AS212</f>
        <v>5</v>
      </c>
      <c r="U212" s="34"/>
      <c r="V212" s="34"/>
      <c r="Z212" s="36"/>
      <c r="AA212" s="37">
        <v>8</v>
      </c>
      <c r="AC212" s="30" t="s">
        <v>954</v>
      </c>
      <c r="AD212" s="38"/>
      <c r="AE212" s="85" t="str">
        <f>VLOOKUP(AS212,Spielorte!$A$1:$C$6,3)</f>
        <v>Schweinfurt Extreme Bowlingarena</v>
      </c>
      <c r="AF212" s="85"/>
      <c r="AG212" s="85"/>
      <c r="AH212" s="85"/>
      <c r="AI212" s="85"/>
      <c r="AJ212" s="85"/>
      <c r="AK212" s="85"/>
      <c r="AL212" s="85"/>
      <c r="AM212" s="85"/>
      <c r="AN212" s="85"/>
      <c r="AO212" s="39"/>
      <c r="AP212" s="39"/>
      <c r="AR212" s="33" t="s">
        <v>952</v>
      </c>
      <c r="AS212" s="40">
        <v>5</v>
      </c>
      <c r="AT212" s="34"/>
      <c r="AU212" s="34"/>
      <c r="AW212" s="83"/>
      <c r="AX212" s="84"/>
      <c r="BA212" s="149"/>
      <c r="BB212" s="150"/>
      <c r="BC212" s="151"/>
      <c r="BQ212" s="153"/>
      <c r="BR212" s="151"/>
      <c r="BV212" s="151"/>
      <c r="BW212" s="153"/>
      <c r="BZ212" s="151"/>
    </row>
    <row r="213" spans="1:78" ht="15.75" customHeight="1" thickBot="1" x14ac:dyDescent="0.3">
      <c r="B213" s="41" t="str">
        <f>VLOOKUP(B212,Schlüssel!$A$5:$B$14,2)</f>
        <v>Schanzer Ingolstadt 1</v>
      </c>
      <c r="C213" s="42"/>
      <c r="D213" s="43"/>
      <c r="E213" s="44"/>
      <c r="F213" s="45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AA213" s="41" t="str">
        <f>VLOOKUP(AA212,Schlüssel!$A$5:$B$14,2)</f>
        <v>Schanzer Ingolstadt 1</v>
      </c>
      <c r="AB213" s="42"/>
      <c r="AC213" s="43"/>
      <c r="AD213" s="44"/>
      <c r="AE213" s="45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W213" s="83"/>
      <c r="AX213" s="84"/>
      <c r="BA213" s="149"/>
      <c r="BB213" s="150"/>
      <c r="BC213" s="151"/>
      <c r="BQ213" s="153"/>
      <c r="BR213" s="151"/>
      <c r="BV213" s="151"/>
      <c r="BW213" s="153"/>
      <c r="BZ213" s="151"/>
    </row>
    <row r="214" spans="1:78" ht="13.8" thickBot="1" x14ac:dyDescent="0.3">
      <c r="A214" s="4"/>
      <c r="B214" s="28"/>
      <c r="C214" s="47"/>
      <c r="D214" s="48" t="s">
        <v>10</v>
      </c>
      <c r="E214" s="28">
        <f>VLOOKUP($B$2,Schlüssel!$A$5:$DZ$14,13)</f>
        <v>7</v>
      </c>
      <c r="F214" s="49" t="s">
        <v>10</v>
      </c>
      <c r="G214" s="28">
        <f>VLOOKUP($B$2,Schlüssel!$A$5:$DZ$14,14)</f>
        <v>6</v>
      </c>
      <c r="H214" s="49" t="s">
        <v>10</v>
      </c>
      <c r="I214" s="28">
        <f>VLOOKUP($B$2,Schlüssel!$A$5:$DZ$14,15)</f>
        <v>9</v>
      </c>
      <c r="J214" s="49" t="s">
        <v>10</v>
      </c>
      <c r="K214" s="28">
        <f>VLOOKUP($B$2,Schlüssel!$A$5:$DZ$14,16)</f>
        <v>11</v>
      </c>
      <c r="L214" s="49" t="s">
        <v>10</v>
      </c>
      <c r="M214" s="28">
        <f>VLOOKUP($B$2,Schlüssel!$A$5:$DZ$14,17)</f>
        <v>3</v>
      </c>
      <c r="N214" s="49" t="s">
        <v>10</v>
      </c>
      <c r="O214" s="28">
        <f>VLOOKUP($B$2,Schlüssel!$A$5:$DZ$14,18)</f>
        <v>5</v>
      </c>
      <c r="P214" s="49" t="s">
        <v>10</v>
      </c>
      <c r="Q214" s="28">
        <f>VLOOKUP($B$2,Schlüssel!$A$5:$DZ$14,19)</f>
        <v>12</v>
      </c>
      <c r="R214" s="49" t="s">
        <v>10</v>
      </c>
      <c r="S214" s="28">
        <f>VLOOKUP($B$2,Schlüssel!$A$5:$DZ$14,20)</f>
        <v>10</v>
      </c>
      <c r="T214" s="49" t="s">
        <v>10</v>
      </c>
      <c r="U214" s="28">
        <f>VLOOKUP($B$2,Schlüssel!$A$5:$DZ$14,21)</f>
        <v>4</v>
      </c>
      <c r="Z214" s="2"/>
      <c r="AA214" s="28"/>
      <c r="AB214" s="47"/>
      <c r="AC214" s="48" t="s">
        <v>10</v>
      </c>
      <c r="AD214" s="28">
        <f>VLOOKUP(AA212,Schlüssel!$A$5:$DZ$14,93)</f>
        <v>12</v>
      </c>
      <c r="AE214" s="49" t="s">
        <v>10</v>
      </c>
      <c r="AF214" s="28">
        <f>VLOOKUP(AA212,Schlüssel!$A$5:$DZ$14,94)</f>
        <v>14</v>
      </c>
      <c r="AG214" s="49" t="s">
        <v>10</v>
      </c>
      <c r="AH214" s="28">
        <f>VLOOKUP(AA212,Schlüssel!$A$5:$DZ$14,95)</f>
        <v>15</v>
      </c>
      <c r="AI214" s="49" t="s">
        <v>10</v>
      </c>
      <c r="AJ214" s="28">
        <f>VLOOKUP(AA212,Schlüssel!$A$5:$DZ$14,96)</f>
        <v>11</v>
      </c>
      <c r="AK214" s="49" t="s">
        <v>10</v>
      </c>
      <c r="AL214" s="28">
        <f>VLOOKUP(AA212,Schlüssel!$A$5:$DZ$14,97)</f>
        <v>18</v>
      </c>
      <c r="AM214" s="49" t="s">
        <v>10</v>
      </c>
      <c r="AN214" s="28">
        <f>VLOOKUP(AA212,Schlüssel!$A$5:$DZ$14,98)</f>
        <v>20</v>
      </c>
      <c r="AO214" s="49" t="s">
        <v>10</v>
      </c>
      <c r="AP214" s="28">
        <f>VLOOKUP(AA212,Schlüssel!$A$5:$DZ$14,99)</f>
        <v>13</v>
      </c>
      <c r="AQ214" s="49" t="s">
        <v>10</v>
      </c>
      <c r="AR214" s="28">
        <f>VLOOKUP(AA212,Schlüssel!$A$5:$DZ$14,100)</f>
        <v>16</v>
      </c>
      <c r="AS214" s="49" t="s">
        <v>10</v>
      </c>
      <c r="AT214" s="28">
        <f>VLOOKUP(AA212,Schlüssel!$A$5:$DZ$14,101)</f>
        <v>19</v>
      </c>
      <c r="AW214" s="83"/>
      <c r="AX214" s="84"/>
      <c r="BA214" s="149"/>
      <c r="BB214" s="150"/>
      <c r="BC214" s="151"/>
      <c r="BQ214" s="153"/>
      <c r="BR214" s="151"/>
      <c r="BV214" s="151"/>
      <c r="BW214" s="153"/>
      <c r="BZ214" s="151"/>
    </row>
    <row r="215" spans="1:78" ht="20.25" customHeight="1" x14ac:dyDescent="0.25">
      <c r="B215" s="50" t="s">
        <v>1</v>
      </c>
      <c r="C215" s="51"/>
      <c r="D215" s="388" t="s">
        <v>961</v>
      </c>
      <c r="E215" s="389"/>
      <c r="F215" s="388" t="s">
        <v>962</v>
      </c>
      <c r="G215" s="389"/>
      <c r="H215" s="388" t="s">
        <v>963</v>
      </c>
      <c r="I215" s="389"/>
      <c r="J215" s="388" t="s">
        <v>964</v>
      </c>
      <c r="K215" s="389"/>
      <c r="L215" s="388" t="s">
        <v>965</v>
      </c>
      <c r="M215" s="389"/>
      <c r="N215" s="388" t="s">
        <v>966</v>
      </c>
      <c r="O215" s="389"/>
      <c r="P215" s="388" t="s">
        <v>967</v>
      </c>
      <c r="Q215" s="389"/>
      <c r="R215" s="388" t="s">
        <v>968</v>
      </c>
      <c r="S215" s="389"/>
      <c r="T215" s="388" t="s">
        <v>969</v>
      </c>
      <c r="U215" s="389"/>
      <c r="V215" s="416" t="s">
        <v>960</v>
      </c>
      <c r="W215" s="417"/>
      <c r="AA215" s="50" t="s">
        <v>1</v>
      </c>
      <c r="AB215" s="51"/>
      <c r="AC215" s="76" t="s">
        <v>961</v>
      </c>
      <c r="AD215" s="77"/>
      <c r="AE215" s="76" t="s">
        <v>962</v>
      </c>
      <c r="AF215" s="77"/>
      <c r="AG215" s="76" t="s">
        <v>963</v>
      </c>
      <c r="AH215" s="77"/>
      <c r="AI215" s="76" t="s">
        <v>964</v>
      </c>
      <c r="AJ215" s="77"/>
      <c r="AK215" s="76" t="s">
        <v>965</v>
      </c>
      <c r="AL215" s="77"/>
      <c r="AM215" s="76" t="s">
        <v>966</v>
      </c>
      <c r="AN215" s="77"/>
      <c r="AO215" s="76" t="s">
        <v>967</v>
      </c>
      <c r="AP215" s="77"/>
      <c r="AQ215" s="76" t="s">
        <v>968</v>
      </c>
      <c r="AR215" s="77"/>
      <c r="AS215" s="76" t="s">
        <v>969</v>
      </c>
      <c r="AT215" s="86"/>
      <c r="AU215" s="87" t="s">
        <v>960</v>
      </c>
      <c r="AV215" s="88"/>
      <c r="AW215" s="83"/>
      <c r="AX215" s="84"/>
      <c r="BA215" s="149"/>
      <c r="BB215" s="150"/>
      <c r="BC215" s="151"/>
      <c r="BQ215" s="153"/>
      <c r="BR215" s="151"/>
      <c r="BV215" s="151"/>
      <c r="BZ215" s="151"/>
    </row>
    <row r="216" spans="1:78" ht="15" customHeight="1" thickBot="1" x14ac:dyDescent="0.3">
      <c r="B216" s="52" t="s">
        <v>970</v>
      </c>
      <c r="C216" s="53" t="s">
        <v>971</v>
      </c>
      <c r="D216" s="54" t="s">
        <v>972</v>
      </c>
      <c r="E216" s="54" t="s">
        <v>973</v>
      </c>
      <c r="F216" s="54" t="s">
        <v>972</v>
      </c>
      <c r="G216" s="54" t="s">
        <v>973</v>
      </c>
      <c r="H216" s="54" t="s">
        <v>972</v>
      </c>
      <c r="I216" s="54" t="s">
        <v>973</v>
      </c>
      <c r="J216" s="54" t="s">
        <v>972</v>
      </c>
      <c r="K216" s="54" t="s">
        <v>973</v>
      </c>
      <c r="L216" s="54" t="s">
        <v>972</v>
      </c>
      <c r="M216" s="54" t="s">
        <v>973</v>
      </c>
      <c r="N216" s="54" t="s">
        <v>972</v>
      </c>
      <c r="O216" s="54" t="s">
        <v>973</v>
      </c>
      <c r="P216" s="54" t="s">
        <v>972</v>
      </c>
      <c r="Q216" s="54" t="s">
        <v>973</v>
      </c>
      <c r="R216" s="54" t="s">
        <v>972</v>
      </c>
      <c r="S216" s="54" t="s">
        <v>973</v>
      </c>
      <c r="T216" s="54" t="s">
        <v>972</v>
      </c>
      <c r="U216" s="54" t="s">
        <v>973</v>
      </c>
      <c r="V216" s="54" t="s">
        <v>972</v>
      </c>
      <c r="W216" s="55" t="s">
        <v>973</v>
      </c>
      <c r="AA216" s="52" t="s">
        <v>970</v>
      </c>
      <c r="AB216" s="53" t="s">
        <v>971</v>
      </c>
      <c r="AC216" s="54" t="s">
        <v>972</v>
      </c>
      <c r="AD216" s="54" t="s">
        <v>973</v>
      </c>
      <c r="AE216" s="54" t="s">
        <v>972</v>
      </c>
      <c r="AF216" s="54" t="s">
        <v>973</v>
      </c>
      <c r="AG216" s="54" t="s">
        <v>972</v>
      </c>
      <c r="AH216" s="54" t="s">
        <v>973</v>
      </c>
      <c r="AI216" s="54" t="s">
        <v>972</v>
      </c>
      <c r="AJ216" s="54" t="s">
        <v>973</v>
      </c>
      <c r="AK216" s="54" t="s">
        <v>972</v>
      </c>
      <c r="AL216" s="54" t="s">
        <v>973</v>
      </c>
      <c r="AM216" s="54" t="s">
        <v>972</v>
      </c>
      <c r="AN216" s="54" t="s">
        <v>973</v>
      </c>
      <c r="AO216" s="54" t="s">
        <v>972</v>
      </c>
      <c r="AP216" s="54" t="s">
        <v>973</v>
      </c>
      <c r="AQ216" s="54" t="s">
        <v>972</v>
      </c>
      <c r="AR216" s="54" t="s">
        <v>973</v>
      </c>
      <c r="AS216" s="54" t="s">
        <v>972</v>
      </c>
      <c r="AT216" s="89" t="s">
        <v>973</v>
      </c>
      <c r="AU216" s="52" t="s">
        <v>972</v>
      </c>
      <c r="AV216" s="55" t="s">
        <v>973</v>
      </c>
      <c r="AW216" s="83"/>
      <c r="AX216" s="84"/>
      <c r="BA216" s="149"/>
      <c r="BB216" s="150"/>
      <c r="BC216" s="151"/>
      <c r="BQ216" s="153"/>
      <c r="BR216" s="151"/>
      <c r="BV216" s="151"/>
      <c r="BZ216" s="151"/>
    </row>
    <row r="217" spans="1:78" ht="17.100000000000001" customHeight="1" x14ac:dyDescent="0.25">
      <c r="A217" s="413" t="s">
        <v>0</v>
      </c>
      <c r="B217" s="56" t="str">
        <f>IF(AA217=0,"",AA217)</f>
        <v/>
      </c>
      <c r="C217" s="57" t="str">
        <f>IF(AB217=0,"",AB217)</f>
        <v/>
      </c>
      <c r="D217" s="58" t="str">
        <f>IF(AC217=0,"",AC217)</f>
        <v/>
      </c>
      <c r="E217" s="397">
        <f>IF(AD217="","",AD217)</f>
        <v>0</v>
      </c>
      <c r="F217" s="58" t="str">
        <f t="shared" ref="F217:F230" si="244">IF(AE217=0,"",AE217)</f>
        <v/>
      </c>
      <c r="G217" s="397">
        <f>IF(AF217="","",AF217)</f>
        <v>0</v>
      </c>
      <c r="H217" s="58" t="str">
        <f t="shared" ref="H217:H230" si="245">IF(AG217=0,"",AG217)</f>
        <v/>
      </c>
      <c r="I217" s="397">
        <f>IF(AH217="","",AH217)</f>
        <v>0</v>
      </c>
      <c r="J217" s="58" t="str">
        <f t="shared" ref="J217:J230" si="246">IF(AI217=0,"",AI217)</f>
        <v/>
      </c>
      <c r="K217" s="397">
        <f>IF(AJ217="","",AJ217)</f>
        <v>0</v>
      </c>
      <c r="L217" s="58" t="str">
        <f t="shared" ref="L217:L230" si="247">IF(AK217=0,"",AK217)</f>
        <v/>
      </c>
      <c r="M217" s="397">
        <f>IF(AL217="","",AL217)</f>
        <v>0</v>
      </c>
      <c r="N217" s="58" t="str">
        <f>IF(AM217=0,"",AM217)</f>
        <v/>
      </c>
      <c r="O217" s="397">
        <f>IF(AN217="","",AN217)</f>
        <v>0</v>
      </c>
      <c r="P217" s="58" t="str">
        <f t="shared" ref="P217:P230" si="248">IF(AO217=0,"",AO217)</f>
        <v/>
      </c>
      <c r="Q217" s="397">
        <f>IF(AP217="","",AP217)</f>
        <v>0</v>
      </c>
      <c r="R217" s="58" t="str">
        <f t="shared" ref="R217:R230" si="249">IF(AQ217=0,"",AQ217)</f>
        <v/>
      </c>
      <c r="S217" s="397">
        <f>IF(AR217="","",AR217)</f>
        <v>0</v>
      </c>
      <c r="T217" s="58" t="str">
        <f t="shared" ref="T217:T230" si="250">IF(AS217=0,"",AS217)</f>
        <v/>
      </c>
      <c r="U217" s="397">
        <f>IF(AT217="","",AT217)</f>
        <v>0</v>
      </c>
      <c r="V217" s="58" t="str">
        <f t="shared" ref="V217:V230" si="251">IF(AU217=0,"",AU217)</f>
        <v/>
      </c>
      <c r="W217" s="397">
        <f>IF(AV217="","",AV217)</f>
        <v>0</v>
      </c>
      <c r="Z217" s="405" t="s">
        <v>0</v>
      </c>
      <c r="AA217" s="272" t="str">
        <f>IF(AB217=0,"",_xlfn.CONCAT(VLOOKUP(AB217,Starter!A:C,2,0)))</f>
        <v/>
      </c>
      <c r="AB217" s="81"/>
      <c r="AC217" s="129"/>
      <c r="AD217" s="163">
        <f>IF(SUM(AC217:AC219)+AC235=0,0,IF(SUM(ABS(AC217),ABS(AC218),ABS(AC219))=AC235,0.5,IF(SUM(ABS(AC217),ABS(AC218),ABS(AC219))&gt;AC235,1,0)))</f>
        <v>0</v>
      </c>
      <c r="AE217" s="132"/>
      <c r="AF217" s="91">
        <f>IF(SUM(AE217:AE219)+AE235=0,0,IF(SUM(ABS(AE217),ABS(AE218),ABS(AE219))=AE235,0.5,IF(SUM(ABS(AE217),ABS(AE218),ABS(AE219))&gt;AE235,1,0)))</f>
        <v>0</v>
      </c>
      <c r="AG217" s="129"/>
      <c r="AH217" s="91">
        <f>IF(SUM(AG217:AG219)+AG235=0,0,IF(SUM(ABS(AG217),ABS(AG218),ABS(AG219))=AG235,0.5,IF(SUM(ABS(AG217),ABS(AG218),ABS(AG219))&gt;AG235,1,0)))</f>
        <v>0</v>
      </c>
      <c r="AI217" s="129"/>
      <c r="AJ217" s="91">
        <f>IF(SUM(AI217:AI219)+AI235=0,0,IF(SUM(ABS(AI217),ABS(AI218),ABS(AI219))=AI235,0.5,IF(SUM(ABS(AI217),ABS(AI218),ABS(AI219))&gt;AI235,1,0)))</f>
        <v>0</v>
      </c>
      <c r="AK217" s="129"/>
      <c r="AL217" s="91">
        <f>IF(SUM(AK217:AK219)+AK235=0,0,IF(SUM(ABS(AK217),ABS(AK218),ABS(AK219))=AK235,0.5,IF(SUM(ABS(AK217),ABS(AK218),ABS(AK219))&gt;AK235,1,0)))</f>
        <v>0</v>
      </c>
      <c r="AM217" s="129"/>
      <c r="AN217" s="91">
        <f>IF(SUM(AM217:AM219)+AM235=0,0,IF(SUM(ABS(AM217),ABS(AM218),ABS(AM219))=AM235,0.5,IF(SUM(ABS(AM217),ABS(AM218),ABS(AM219))&gt;AM235,1,0)))</f>
        <v>0</v>
      </c>
      <c r="AO217" s="129"/>
      <c r="AP217" s="91">
        <f>IF(SUM(AO217:AO219)+AO235=0,0,IF(SUM(ABS(AO217),ABS(AO218),ABS(AO219))=AO235,0.5,IF(SUM(ABS(AO217),ABS(AO218),ABS(AO219))&gt;AO235,1,0)))</f>
        <v>0</v>
      </c>
      <c r="AQ217" s="129"/>
      <c r="AR217" s="91">
        <f>IF(SUM(AQ217:AQ219)+AQ235=0,0,IF(SUM(ABS(AQ217),ABS(AQ218),ABS(AQ219))=AQ235,0.5,IF(SUM(ABS(AQ217),ABS(AQ218),ABS(AQ219))&gt;AQ235,1,0)))</f>
        <v>0</v>
      </c>
      <c r="AS217" s="129"/>
      <c r="AT217" s="91">
        <f>IF(SUM(AS217:AS219)+AS235=0,0,IF(SUM(ABS(AS217),ABS(AS218),ABS(AS219))=AS235,0.5,IF(SUM(ABS(AS217),ABS(AS218),ABS(AS219))&gt;AS235,1,0)))</f>
        <v>0</v>
      </c>
      <c r="AU217" s="92">
        <f t="shared" ref="AU217:AU228" si="252">ABS(SUM(AC217:AC217))+ABS(SUM(AE217:AE217))+ABS(SUM(AG217:AG217))+ABS(SUM(AI217:AI217))+ABS(SUM(AK217:AK217))+ABS(SUM(AM217:AM217))+ABS(SUM(AO217:AO217))+ABS(SUM(AQ217:AQ217))+ABS(SUM(AS217:AS217))</f>
        <v>0</v>
      </c>
      <c r="AV217" s="93">
        <f>SUM(AD217+AF217+AH217+AJ217+AL217+AN217+AP217+AR217+AT217)</f>
        <v>0</v>
      </c>
      <c r="AW217" s="83"/>
      <c r="AX217" s="84"/>
      <c r="AZ217" s="47"/>
      <c r="BA217" s="149"/>
      <c r="BB217" s="150"/>
      <c r="BC217" s="151"/>
      <c r="BD217" s="154">
        <f>+AB217</f>
        <v>0</v>
      </c>
      <c r="BE217" s="150">
        <f>+AU217</f>
        <v>0</v>
      </c>
      <c r="BF217" s="152">
        <f>COUNT(BH217:BP217)</f>
        <v>0</v>
      </c>
      <c r="BG217" s="152">
        <f>COUNTIF(BH217:BP217,"&gt;0")</f>
        <v>0</v>
      </c>
      <c r="BH217" s="152" t="str">
        <f t="shared" ref="BH217:BH228" si="253">IF(AC217=0,"",AC217)</f>
        <v/>
      </c>
      <c r="BI217" s="152" t="str">
        <f t="shared" ref="BI217:BI228" si="254">IF(AE217=0,"",AE217)</f>
        <v/>
      </c>
      <c r="BJ217" s="152" t="str">
        <f t="shared" ref="BJ217:BJ228" si="255">IF(AG217=0,"",AG217)</f>
        <v/>
      </c>
      <c r="BK217" s="152" t="str">
        <f t="shared" ref="BK217:BK228" si="256">IF(AI217=0,"",AI217)</f>
        <v/>
      </c>
      <c r="BL217" s="152" t="str">
        <f t="shared" ref="BL217:BL228" si="257">IF(AK217=0,"",AK217)</f>
        <v/>
      </c>
      <c r="BM217" s="152" t="str">
        <f t="shared" ref="BM217:BM228" si="258">IF(AM217=0,"",AM217)</f>
        <v/>
      </c>
      <c r="BN217" s="152" t="str">
        <f t="shared" ref="BN217:BN228" si="259">IF(AO217=0,"",AO217)</f>
        <v/>
      </c>
      <c r="BO217" s="152" t="str">
        <f t="shared" ref="BO217:BO228" si="260">IF(AQ217=0,"",AQ217)</f>
        <v/>
      </c>
      <c r="BP217" s="152" t="str">
        <f t="shared" ref="BP217:BP228" si="261">IF(AS217=0,"",AS217)</f>
        <v/>
      </c>
      <c r="BQ217" s="153"/>
      <c r="BR217" s="151"/>
      <c r="BS217" s="152">
        <f>MAX(BH217:BP217)</f>
        <v>0</v>
      </c>
      <c r="BT217" s="152">
        <f>IF(BS217&lt;MAX(BS:BS),0,BS217+ROW()/1000000000)</f>
        <v>2.17E-7</v>
      </c>
      <c r="BU217" s="152" t="str">
        <f>+AA213</f>
        <v>Schanzer Ingolstadt 1</v>
      </c>
      <c r="BV217" s="151">
        <f>RANK(BT217,BT:BT)</f>
        <v>36</v>
      </c>
      <c r="BW217" s="152">
        <f>SUMIF(BH217:BP217,"&gt;0")</f>
        <v>0</v>
      </c>
      <c r="BX217" s="152">
        <f>IF(COUNTIF(BH217:BP217,"&gt;0")&lt;Spielorte!$A$23,0,BE217/Spielorte!$A$23)</f>
        <v>0</v>
      </c>
      <c r="BY217" s="152">
        <f>IF(BX217&lt;MAX(BX:BX),0,BX217+ROW()/1000000000)</f>
        <v>2.17E-7</v>
      </c>
      <c r="BZ217" s="151">
        <f t="shared" ref="BZ217:BZ228" si="262">IF(BY217=0,0,RANK(BY217,BY:BY))</f>
        <v>36</v>
      </c>
    </row>
    <row r="218" spans="1:78" ht="17.100000000000001" customHeight="1" x14ac:dyDescent="0.25">
      <c r="A218" s="414"/>
      <c r="B218" s="59" t="str">
        <f t="shared" ref="B218:D230" si="263">IF(AA218=0,"",AA218)</f>
        <v/>
      </c>
      <c r="C218" s="60" t="str">
        <f t="shared" si="263"/>
        <v/>
      </c>
      <c r="D218" s="61" t="str">
        <f t="shared" si="263"/>
        <v/>
      </c>
      <c r="E218" s="398"/>
      <c r="F218" s="61" t="str">
        <f t="shared" si="244"/>
        <v/>
      </c>
      <c r="G218" s="398"/>
      <c r="H218" s="61" t="str">
        <f t="shared" si="245"/>
        <v/>
      </c>
      <c r="I218" s="398"/>
      <c r="J218" s="61" t="str">
        <f t="shared" si="246"/>
        <v/>
      </c>
      <c r="K218" s="398"/>
      <c r="L218" s="61" t="str">
        <f t="shared" si="247"/>
        <v/>
      </c>
      <c r="M218" s="398"/>
      <c r="N218" s="61" t="str">
        <f t="shared" ref="N218:N230" si="264">IF(AM218=0,"",AM218)</f>
        <v/>
      </c>
      <c r="O218" s="398"/>
      <c r="P218" s="61" t="str">
        <f t="shared" si="248"/>
        <v/>
      </c>
      <c r="Q218" s="398"/>
      <c r="R218" s="61" t="str">
        <f t="shared" si="249"/>
        <v/>
      </c>
      <c r="S218" s="398"/>
      <c r="T218" s="61" t="str">
        <f t="shared" si="250"/>
        <v/>
      </c>
      <c r="U218" s="398"/>
      <c r="V218" s="61" t="str">
        <f t="shared" si="251"/>
        <v/>
      </c>
      <c r="W218" s="398"/>
      <c r="Z218" s="406"/>
      <c r="AA218" s="90" t="str">
        <f>IF(AB218=0,"",_xlfn.CONCAT(VLOOKUP(AB218,Starter!A:C,2,0)))</f>
        <v/>
      </c>
      <c r="AB218" s="80"/>
      <c r="AC218" s="130"/>
      <c r="AD218" s="94"/>
      <c r="AE218" s="130"/>
      <c r="AF218" s="94"/>
      <c r="AG218" s="130"/>
      <c r="AH218" s="94"/>
      <c r="AI218" s="130"/>
      <c r="AJ218" s="94"/>
      <c r="AK218" s="130"/>
      <c r="AL218" s="94"/>
      <c r="AM218" s="130"/>
      <c r="AN218" s="94"/>
      <c r="AO218" s="130"/>
      <c r="AP218" s="94"/>
      <c r="AQ218" s="130"/>
      <c r="AR218" s="94"/>
      <c r="AS218" s="130"/>
      <c r="AT218" s="94"/>
      <c r="AU218" s="95">
        <f t="shared" si="252"/>
        <v>0</v>
      </c>
      <c r="AV218" s="96"/>
      <c r="AW218" s="83"/>
      <c r="AX218" s="84"/>
      <c r="AZ218" s="47"/>
      <c r="BA218" s="149"/>
      <c r="BB218" s="150"/>
      <c r="BC218" s="151"/>
      <c r="BD218" s="154">
        <f t="shared" ref="BD218:BD228" si="265">+AB218</f>
        <v>0</v>
      </c>
      <c r="BE218" s="150">
        <f t="shared" ref="BE218:BE228" si="266">+AU218</f>
        <v>0</v>
      </c>
      <c r="BF218" s="152">
        <f t="shared" ref="BF218:BF228" si="267">COUNT(BH218:BP218)</f>
        <v>0</v>
      </c>
      <c r="BG218" s="152">
        <f t="shared" ref="BG218:BG228" si="268">COUNTIF(BH218:BP218,"&gt;0")</f>
        <v>0</v>
      </c>
      <c r="BH218" s="152" t="str">
        <f t="shared" si="253"/>
        <v/>
      </c>
      <c r="BI218" s="152" t="str">
        <f t="shared" si="254"/>
        <v/>
      </c>
      <c r="BJ218" s="152" t="str">
        <f t="shared" si="255"/>
        <v/>
      </c>
      <c r="BK218" s="152" t="str">
        <f t="shared" si="256"/>
        <v/>
      </c>
      <c r="BL218" s="152" t="str">
        <f t="shared" si="257"/>
        <v/>
      </c>
      <c r="BM218" s="152" t="str">
        <f t="shared" si="258"/>
        <v/>
      </c>
      <c r="BN218" s="152" t="str">
        <f t="shared" si="259"/>
        <v/>
      </c>
      <c r="BO218" s="152" t="str">
        <f t="shared" si="260"/>
        <v/>
      </c>
      <c r="BP218" s="152" t="str">
        <f t="shared" si="261"/>
        <v/>
      </c>
      <c r="BQ218" s="153"/>
      <c r="BR218" s="151"/>
      <c r="BS218" s="152">
        <f t="shared" ref="BS218:BS228" si="269">MAX(BH218:BP218)</f>
        <v>0</v>
      </c>
      <c r="BT218" s="152">
        <f t="shared" ref="BT218:BT228" si="270">IF(BS218&lt;MAX(BS:BS),0,BS218+ROW()/1000000000)</f>
        <v>2.1799999999999999E-7</v>
      </c>
      <c r="BU218" s="152" t="str">
        <f t="shared" ref="BU218:BU228" si="271">+BU217</f>
        <v>Schanzer Ingolstadt 1</v>
      </c>
      <c r="BV218" s="151">
        <f t="shared" ref="BV218:BV228" si="272">RANK(BT218,BT:BT)</f>
        <v>35</v>
      </c>
      <c r="BW218" s="152">
        <f t="shared" ref="BW218:BW228" si="273">SUMIF(BH218:BP218,"&gt;0")</f>
        <v>0</v>
      </c>
      <c r="BX218" s="152">
        <f>IF(COUNTIF(BH218:BP218,"&gt;0")&lt;Spielorte!$A$23,0,BE218/Spielorte!$A$23)</f>
        <v>0</v>
      </c>
      <c r="BY218" s="152">
        <f t="shared" ref="BY218:BY228" si="274">IF(BX218&lt;MAX(BX:BX),0,BX218+ROW()/1000000000)</f>
        <v>2.1799999999999999E-7</v>
      </c>
      <c r="BZ218" s="151">
        <f t="shared" si="262"/>
        <v>35</v>
      </c>
    </row>
    <row r="219" spans="1:78" ht="17.100000000000001" customHeight="1" thickBot="1" x14ac:dyDescent="0.3">
      <c r="A219" s="415"/>
      <c r="B219" s="62" t="str">
        <f t="shared" si="263"/>
        <v/>
      </c>
      <c r="C219" s="63" t="str">
        <f t="shared" si="263"/>
        <v/>
      </c>
      <c r="D219" s="52" t="str">
        <f t="shared" si="263"/>
        <v/>
      </c>
      <c r="E219" s="399"/>
      <c r="F219" s="52" t="str">
        <f t="shared" si="244"/>
        <v/>
      </c>
      <c r="G219" s="399"/>
      <c r="H219" s="52" t="str">
        <f t="shared" si="245"/>
        <v/>
      </c>
      <c r="I219" s="399"/>
      <c r="J219" s="52" t="str">
        <f t="shared" si="246"/>
        <v/>
      </c>
      <c r="K219" s="399"/>
      <c r="L219" s="52" t="str">
        <f t="shared" si="247"/>
        <v/>
      </c>
      <c r="M219" s="399"/>
      <c r="N219" s="52" t="str">
        <f t="shared" si="264"/>
        <v/>
      </c>
      <c r="O219" s="399"/>
      <c r="P219" s="52" t="str">
        <f t="shared" si="248"/>
        <v/>
      </c>
      <c r="Q219" s="399"/>
      <c r="R219" s="52" t="str">
        <f t="shared" si="249"/>
        <v/>
      </c>
      <c r="S219" s="399"/>
      <c r="T219" s="52" t="str">
        <f t="shared" si="250"/>
        <v/>
      </c>
      <c r="U219" s="399"/>
      <c r="V219" s="52" t="str">
        <f t="shared" si="251"/>
        <v/>
      </c>
      <c r="W219" s="399"/>
      <c r="Z219" s="407"/>
      <c r="AA219" s="99" t="str">
        <f>IF(AB219=0,"",_xlfn.CONCAT(VLOOKUP(AB219,Starter!A:C,2,0)))</f>
        <v/>
      </c>
      <c r="AB219" s="82"/>
      <c r="AC219" s="131"/>
      <c r="AD219" s="94"/>
      <c r="AE219" s="131"/>
      <c r="AF219" s="94"/>
      <c r="AG219" s="131"/>
      <c r="AH219" s="94"/>
      <c r="AI219" s="131"/>
      <c r="AJ219" s="94"/>
      <c r="AK219" s="131"/>
      <c r="AL219" s="94"/>
      <c r="AM219" s="131"/>
      <c r="AN219" s="94"/>
      <c r="AO219" s="131"/>
      <c r="AP219" s="94"/>
      <c r="AQ219" s="131"/>
      <c r="AR219" s="94"/>
      <c r="AS219" s="131"/>
      <c r="AT219" s="94"/>
      <c r="AU219" s="97">
        <f t="shared" si="252"/>
        <v>0</v>
      </c>
      <c r="AV219" s="98"/>
      <c r="AW219" s="83"/>
      <c r="AX219" s="84"/>
      <c r="AZ219" s="47"/>
      <c r="BA219" s="149"/>
      <c r="BB219" s="150"/>
      <c r="BC219" s="151"/>
      <c r="BD219" s="154">
        <f t="shared" si="265"/>
        <v>0</v>
      </c>
      <c r="BE219" s="150">
        <f t="shared" si="266"/>
        <v>0</v>
      </c>
      <c r="BF219" s="152">
        <f t="shared" si="267"/>
        <v>0</v>
      </c>
      <c r="BG219" s="152">
        <f t="shared" si="268"/>
        <v>0</v>
      </c>
      <c r="BH219" s="152" t="str">
        <f t="shared" si="253"/>
        <v/>
      </c>
      <c r="BI219" s="152" t="str">
        <f t="shared" si="254"/>
        <v/>
      </c>
      <c r="BJ219" s="152" t="str">
        <f t="shared" si="255"/>
        <v/>
      </c>
      <c r="BK219" s="152" t="str">
        <f t="shared" si="256"/>
        <v/>
      </c>
      <c r="BL219" s="152" t="str">
        <f t="shared" si="257"/>
        <v/>
      </c>
      <c r="BM219" s="152" t="str">
        <f t="shared" si="258"/>
        <v/>
      </c>
      <c r="BN219" s="152" t="str">
        <f t="shared" si="259"/>
        <v/>
      </c>
      <c r="BO219" s="152" t="str">
        <f t="shared" si="260"/>
        <v/>
      </c>
      <c r="BP219" s="152" t="str">
        <f t="shared" si="261"/>
        <v/>
      </c>
      <c r="BQ219" s="153"/>
      <c r="BR219" s="151"/>
      <c r="BS219" s="152">
        <f t="shared" si="269"/>
        <v>0</v>
      </c>
      <c r="BT219" s="152">
        <f t="shared" si="270"/>
        <v>2.1899999999999999E-7</v>
      </c>
      <c r="BU219" s="152" t="str">
        <f t="shared" si="271"/>
        <v>Schanzer Ingolstadt 1</v>
      </c>
      <c r="BV219" s="151">
        <f t="shared" si="272"/>
        <v>34</v>
      </c>
      <c r="BW219" s="152">
        <f t="shared" si="273"/>
        <v>0</v>
      </c>
      <c r="BX219" s="152">
        <f>IF(COUNTIF(BH219:BP219,"&gt;0")&lt;Spielorte!$A$23,0,BE219/Spielorte!$A$23)</f>
        <v>0</v>
      </c>
      <c r="BY219" s="152">
        <f t="shared" si="274"/>
        <v>2.1899999999999999E-7</v>
      </c>
      <c r="BZ219" s="151">
        <f t="shared" si="262"/>
        <v>34</v>
      </c>
    </row>
    <row r="220" spans="1:78" ht="17.100000000000001" customHeight="1" x14ac:dyDescent="0.25">
      <c r="A220" s="413" t="s">
        <v>2</v>
      </c>
      <c r="B220" s="56" t="str">
        <f t="shared" si="263"/>
        <v/>
      </c>
      <c r="C220" s="57" t="str">
        <f t="shared" si="263"/>
        <v/>
      </c>
      <c r="D220" s="58" t="str">
        <f t="shared" si="263"/>
        <v/>
      </c>
      <c r="E220" s="397">
        <f>IF(AD220="","",AD220)</f>
        <v>0</v>
      </c>
      <c r="F220" s="58" t="str">
        <f t="shared" si="244"/>
        <v/>
      </c>
      <c r="G220" s="397">
        <f>IF(AF220="","",AF220)</f>
        <v>0</v>
      </c>
      <c r="H220" s="58" t="str">
        <f t="shared" si="245"/>
        <v/>
      </c>
      <c r="I220" s="397">
        <f>IF(AH220="","",AH220)</f>
        <v>0</v>
      </c>
      <c r="J220" s="58" t="str">
        <f t="shared" si="246"/>
        <v/>
      </c>
      <c r="K220" s="397">
        <f>IF(AJ220="","",AJ220)</f>
        <v>0</v>
      </c>
      <c r="L220" s="58" t="str">
        <f t="shared" si="247"/>
        <v/>
      </c>
      <c r="M220" s="397">
        <f>IF(AL220="","",AL220)</f>
        <v>0</v>
      </c>
      <c r="N220" s="58" t="str">
        <f t="shared" si="264"/>
        <v/>
      </c>
      <c r="O220" s="397">
        <f>IF(AN220="","",AN220)</f>
        <v>0</v>
      </c>
      <c r="P220" s="58" t="str">
        <f t="shared" si="248"/>
        <v/>
      </c>
      <c r="Q220" s="397">
        <f>IF(AP220="","",AP220)</f>
        <v>0</v>
      </c>
      <c r="R220" s="58" t="str">
        <f t="shared" si="249"/>
        <v/>
      </c>
      <c r="S220" s="397">
        <f>IF(AR220="","",AR220)</f>
        <v>0</v>
      </c>
      <c r="T220" s="58" t="str">
        <f t="shared" si="250"/>
        <v/>
      </c>
      <c r="U220" s="397">
        <f>IF(AT220="","",AT220)</f>
        <v>0</v>
      </c>
      <c r="V220" s="58" t="str">
        <f t="shared" si="251"/>
        <v/>
      </c>
      <c r="W220" s="397">
        <f>IF(AV220="","",AV220)</f>
        <v>0</v>
      </c>
      <c r="Z220" s="405" t="s">
        <v>2</v>
      </c>
      <c r="AA220" s="272" t="str">
        <f>IF(AB220=0,"",_xlfn.CONCAT(VLOOKUP(AB220,Starter!A:C,2,0)))</f>
        <v/>
      </c>
      <c r="AB220" s="81"/>
      <c r="AC220" s="132"/>
      <c r="AD220" s="91">
        <f>IF(SUM(AC220:AC222)+AC236=0,0,IF(SUM(ABS(AC220),ABS(AC221),ABS(AC222))=AC236,0.5,IF(SUM(ABS(AC220),ABS(AC221),ABS(AC222))&gt;AC236,1,0)))</f>
        <v>0</v>
      </c>
      <c r="AE220" s="132"/>
      <c r="AF220" s="91">
        <f>IF(SUM(AE220:AE222)+AE236=0,0,IF(SUM(ABS(AE220),ABS(AE221),ABS(AE222))=AE236,0.5,IF(SUM(ABS(AE220),ABS(AE221),ABS(AE222))&gt;AE236,1,0)))</f>
        <v>0</v>
      </c>
      <c r="AG220" s="132"/>
      <c r="AH220" s="91">
        <f>IF(SUM(AG220:AG222)+AG236=0,0,IF(SUM(ABS(AG220),ABS(AG221),ABS(AG222))=AG236,0.5,IF(SUM(ABS(AG220),ABS(AG221),ABS(AG222))&gt;AG236,1,0)))</f>
        <v>0</v>
      </c>
      <c r="AI220" s="132"/>
      <c r="AJ220" s="91">
        <f>IF(SUM(AI220:AI222)+AI236=0,0,IF(SUM(ABS(AI220),ABS(AI221),ABS(AI222))=AI236,0.5,IF(SUM(ABS(AI220),ABS(AI221),ABS(AI222))&gt;AI236,1,0)))</f>
        <v>0</v>
      </c>
      <c r="AK220" s="132"/>
      <c r="AL220" s="91">
        <f>IF(SUM(AK220:AK222)+AK236=0,0,IF(SUM(ABS(AK220),ABS(AK221),ABS(AK222))=AK236,0.5,IF(SUM(ABS(AK220),ABS(AK221),ABS(AK222))&gt;AK236,1,0)))</f>
        <v>0</v>
      </c>
      <c r="AM220" s="132"/>
      <c r="AN220" s="91">
        <f>IF(SUM(AM220:AM222)+AM236=0,0,IF(SUM(ABS(AM220),ABS(AM221),ABS(AM222))=AM236,0.5,IF(SUM(ABS(AM220),ABS(AM221),ABS(AM222))&gt;AM236,1,0)))</f>
        <v>0</v>
      </c>
      <c r="AO220" s="132"/>
      <c r="AP220" s="91">
        <f>IF(SUM(AO220:AO222)+AO236=0,0,IF(SUM(ABS(AO220),ABS(AO221),ABS(AO222))=AO236,0.5,IF(SUM(ABS(AO220),ABS(AO221),ABS(AO222))&gt;AO236,1,0)))</f>
        <v>0</v>
      </c>
      <c r="AQ220" s="132"/>
      <c r="AR220" s="91">
        <f>IF(SUM(AQ220:AQ222)+AQ236=0,0,IF(SUM(ABS(AQ220),ABS(AQ221),ABS(AQ222))=AQ236,0.5,IF(SUM(ABS(AQ220),ABS(AQ221),ABS(AQ222))&gt;AQ236,1,0)))</f>
        <v>0</v>
      </c>
      <c r="AS220" s="132"/>
      <c r="AT220" s="91">
        <f>IF(SUM(AS220:AS222)+AS236=0,0,IF(SUM(ABS(AS220),ABS(AS221),ABS(AS222))=AS236,0.5,IF(SUM(ABS(AS220),ABS(AS221),ABS(AS222))&gt;AS236,1,0)))</f>
        <v>0</v>
      </c>
      <c r="AU220" s="92">
        <f t="shared" si="252"/>
        <v>0</v>
      </c>
      <c r="AV220" s="93">
        <f>SUM(AD220+AF220+AH220+AJ220+AL220+AN220+AP220+AR220+AT220)</f>
        <v>0</v>
      </c>
      <c r="AW220" s="83"/>
      <c r="AX220" s="84"/>
      <c r="AZ220" s="47"/>
      <c r="BA220" s="149"/>
      <c r="BB220" s="150"/>
      <c r="BC220" s="151"/>
      <c r="BD220" s="154">
        <f t="shared" si="265"/>
        <v>0</v>
      </c>
      <c r="BE220" s="150">
        <f t="shared" si="266"/>
        <v>0</v>
      </c>
      <c r="BF220" s="152">
        <f t="shared" si="267"/>
        <v>0</v>
      </c>
      <c r="BG220" s="152">
        <f t="shared" si="268"/>
        <v>0</v>
      </c>
      <c r="BH220" s="152" t="str">
        <f t="shared" si="253"/>
        <v/>
      </c>
      <c r="BI220" s="152" t="str">
        <f t="shared" si="254"/>
        <v/>
      </c>
      <c r="BJ220" s="152" t="str">
        <f t="shared" si="255"/>
        <v/>
      </c>
      <c r="BK220" s="152" t="str">
        <f t="shared" si="256"/>
        <v/>
      </c>
      <c r="BL220" s="152" t="str">
        <f t="shared" si="257"/>
        <v/>
      </c>
      <c r="BM220" s="152" t="str">
        <f t="shared" si="258"/>
        <v/>
      </c>
      <c r="BN220" s="152" t="str">
        <f t="shared" si="259"/>
        <v/>
      </c>
      <c r="BO220" s="152" t="str">
        <f t="shared" si="260"/>
        <v/>
      </c>
      <c r="BP220" s="152" t="str">
        <f t="shared" si="261"/>
        <v/>
      </c>
      <c r="BQ220" s="153"/>
      <c r="BR220" s="151"/>
      <c r="BS220" s="152">
        <f t="shared" si="269"/>
        <v>0</v>
      </c>
      <c r="BT220" s="152">
        <f t="shared" si="270"/>
        <v>2.2000000000000001E-7</v>
      </c>
      <c r="BU220" s="152" t="str">
        <f t="shared" si="271"/>
        <v>Schanzer Ingolstadt 1</v>
      </c>
      <c r="BV220" s="151">
        <f t="shared" si="272"/>
        <v>33</v>
      </c>
      <c r="BW220" s="152">
        <f t="shared" si="273"/>
        <v>0</v>
      </c>
      <c r="BX220" s="152">
        <f>IF(COUNTIF(BH220:BP220,"&gt;0")&lt;Spielorte!$A$23,0,BE220/Spielorte!$A$23)</f>
        <v>0</v>
      </c>
      <c r="BY220" s="152">
        <f t="shared" si="274"/>
        <v>2.2000000000000001E-7</v>
      </c>
      <c r="BZ220" s="151">
        <f t="shared" si="262"/>
        <v>33</v>
      </c>
    </row>
    <row r="221" spans="1:78" ht="17.100000000000001" customHeight="1" x14ac:dyDescent="0.25">
      <c r="A221" s="414"/>
      <c r="B221" s="59" t="str">
        <f t="shared" si="263"/>
        <v/>
      </c>
      <c r="C221" s="60" t="str">
        <f t="shared" si="263"/>
        <v/>
      </c>
      <c r="D221" s="61" t="str">
        <f t="shared" si="263"/>
        <v/>
      </c>
      <c r="E221" s="398"/>
      <c r="F221" s="61" t="str">
        <f t="shared" si="244"/>
        <v/>
      </c>
      <c r="G221" s="398"/>
      <c r="H221" s="61" t="str">
        <f t="shared" si="245"/>
        <v/>
      </c>
      <c r="I221" s="398"/>
      <c r="J221" s="61" t="str">
        <f t="shared" si="246"/>
        <v/>
      </c>
      <c r="K221" s="398"/>
      <c r="L221" s="61" t="str">
        <f t="shared" si="247"/>
        <v/>
      </c>
      <c r="M221" s="398"/>
      <c r="N221" s="61" t="str">
        <f t="shared" si="264"/>
        <v/>
      </c>
      <c r="O221" s="398"/>
      <c r="P221" s="61" t="str">
        <f t="shared" si="248"/>
        <v/>
      </c>
      <c r="Q221" s="398"/>
      <c r="R221" s="61" t="str">
        <f t="shared" si="249"/>
        <v/>
      </c>
      <c r="S221" s="398"/>
      <c r="T221" s="61" t="str">
        <f t="shared" si="250"/>
        <v/>
      </c>
      <c r="U221" s="398"/>
      <c r="V221" s="61" t="str">
        <f t="shared" si="251"/>
        <v/>
      </c>
      <c r="W221" s="398"/>
      <c r="Z221" s="406"/>
      <c r="AA221" s="90" t="str">
        <f>IF(AB221=0,"",_xlfn.CONCAT(VLOOKUP(AB221,Starter!A:C,2,0)))</f>
        <v/>
      </c>
      <c r="AB221" s="80"/>
      <c r="AC221" s="130"/>
      <c r="AD221" s="94"/>
      <c r="AE221" s="130"/>
      <c r="AF221" s="94"/>
      <c r="AG221" s="130"/>
      <c r="AH221" s="94"/>
      <c r="AI221" s="130"/>
      <c r="AJ221" s="94"/>
      <c r="AK221" s="130"/>
      <c r="AL221" s="94"/>
      <c r="AM221" s="130"/>
      <c r="AN221" s="94"/>
      <c r="AO221" s="134"/>
      <c r="AP221" s="94"/>
      <c r="AQ221" s="134"/>
      <c r="AR221" s="94"/>
      <c r="AS221" s="134"/>
      <c r="AT221" s="94"/>
      <c r="AU221" s="95">
        <f t="shared" si="252"/>
        <v>0</v>
      </c>
      <c r="AV221" s="96"/>
      <c r="AW221" s="83"/>
      <c r="AX221" s="84"/>
      <c r="AZ221" s="47"/>
      <c r="BA221" s="149"/>
      <c r="BB221" s="150"/>
      <c r="BC221" s="151"/>
      <c r="BD221" s="154">
        <f t="shared" si="265"/>
        <v>0</v>
      </c>
      <c r="BE221" s="150">
        <f t="shared" si="266"/>
        <v>0</v>
      </c>
      <c r="BF221" s="152">
        <f t="shared" si="267"/>
        <v>0</v>
      </c>
      <c r="BG221" s="152">
        <f t="shared" si="268"/>
        <v>0</v>
      </c>
      <c r="BH221" s="152" t="str">
        <f t="shared" si="253"/>
        <v/>
      </c>
      <c r="BI221" s="152" t="str">
        <f t="shared" si="254"/>
        <v/>
      </c>
      <c r="BJ221" s="152" t="str">
        <f t="shared" si="255"/>
        <v/>
      </c>
      <c r="BK221" s="152" t="str">
        <f t="shared" si="256"/>
        <v/>
      </c>
      <c r="BL221" s="152" t="str">
        <f t="shared" si="257"/>
        <v/>
      </c>
      <c r="BM221" s="152" t="str">
        <f t="shared" si="258"/>
        <v/>
      </c>
      <c r="BN221" s="152" t="str">
        <f t="shared" si="259"/>
        <v/>
      </c>
      <c r="BO221" s="152" t="str">
        <f t="shared" si="260"/>
        <v/>
      </c>
      <c r="BP221" s="152" t="str">
        <f t="shared" si="261"/>
        <v/>
      </c>
      <c r="BQ221" s="153"/>
      <c r="BR221" s="151"/>
      <c r="BS221" s="152">
        <f t="shared" si="269"/>
        <v>0</v>
      </c>
      <c r="BT221" s="152">
        <f t="shared" si="270"/>
        <v>2.2100000000000001E-7</v>
      </c>
      <c r="BU221" s="152" t="str">
        <f t="shared" si="271"/>
        <v>Schanzer Ingolstadt 1</v>
      </c>
      <c r="BV221" s="151">
        <f t="shared" si="272"/>
        <v>32</v>
      </c>
      <c r="BW221" s="152">
        <f t="shared" si="273"/>
        <v>0</v>
      </c>
      <c r="BX221" s="152">
        <f>IF(COUNTIF(BH221:BP221,"&gt;0")&lt;Spielorte!$A$23,0,BE221/Spielorte!$A$23)</f>
        <v>0</v>
      </c>
      <c r="BY221" s="152">
        <f t="shared" si="274"/>
        <v>2.2100000000000001E-7</v>
      </c>
      <c r="BZ221" s="151">
        <f t="shared" si="262"/>
        <v>32</v>
      </c>
    </row>
    <row r="222" spans="1:78" ht="17.100000000000001" customHeight="1" thickBot="1" x14ac:dyDescent="0.3">
      <c r="A222" s="415"/>
      <c r="B222" s="62" t="str">
        <f t="shared" si="263"/>
        <v/>
      </c>
      <c r="C222" s="63" t="str">
        <f t="shared" si="263"/>
        <v/>
      </c>
      <c r="D222" s="52" t="str">
        <f t="shared" si="263"/>
        <v/>
      </c>
      <c r="E222" s="399"/>
      <c r="F222" s="52" t="str">
        <f t="shared" si="244"/>
        <v/>
      </c>
      <c r="G222" s="399"/>
      <c r="H222" s="52" t="str">
        <f t="shared" si="245"/>
        <v/>
      </c>
      <c r="I222" s="399"/>
      <c r="J222" s="52" t="str">
        <f t="shared" si="246"/>
        <v/>
      </c>
      <c r="K222" s="399"/>
      <c r="L222" s="52" t="str">
        <f t="shared" si="247"/>
        <v/>
      </c>
      <c r="M222" s="399"/>
      <c r="N222" s="52" t="str">
        <f t="shared" si="264"/>
        <v/>
      </c>
      <c r="O222" s="399"/>
      <c r="P222" s="52" t="str">
        <f t="shared" si="248"/>
        <v/>
      </c>
      <c r="Q222" s="399"/>
      <c r="R222" s="52" t="str">
        <f t="shared" si="249"/>
        <v/>
      </c>
      <c r="S222" s="399"/>
      <c r="T222" s="52" t="str">
        <f t="shared" si="250"/>
        <v/>
      </c>
      <c r="U222" s="399"/>
      <c r="V222" s="52" t="str">
        <f t="shared" si="251"/>
        <v/>
      </c>
      <c r="W222" s="399"/>
      <c r="Z222" s="407"/>
      <c r="AA222" s="99" t="str">
        <f>IF(AB222=0,"",_xlfn.CONCAT(VLOOKUP(AB222,Starter!A:C,2,0)))</f>
        <v/>
      </c>
      <c r="AB222" s="82"/>
      <c r="AC222" s="133"/>
      <c r="AD222" s="100"/>
      <c r="AE222" s="133"/>
      <c r="AF222" s="100"/>
      <c r="AG222" s="133"/>
      <c r="AH222" s="100"/>
      <c r="AI222" s="133"/>
      <c r="AJ222" s="100"/>
      <c r="AK222" s="133"/>
      <c r="AL222" s="100"/>
      <c r="AM222" s="133"/>
      <c r="AN222" s="100"/>
      <c r="AO222" s="133"/>
      <c r="AP222" s="100"/>
      <c r="AQ222" s="133"/>
      <c r="AR222" s="100"/>
      <c r="AS222" s="133"/>
      <c r="AT222" s="100"/>
      <c r="AU222" s="97">
        <f t="shared" si="252"/>
        <v>0</v>
      </c>
      <c r="AV222" s="98"/>
      <c r="AW222" s="83"/>
      <c r="AX222" s="84"/>
      <c r="AZ222" s="47"/>
      <c r="BA222" s="149"/>
      <c r="BB222" s="150"/>
      <c r="BC222" s="151"/>
      <c r="BD222" s="154">
        <f t="shared" si="265"/>
        <v>0</v>
      </c>
      <c r="BE222" s="150">
        <f t="shared" si="266"/>
        <v>0</v>
      </c>
      <c r="BF222" s="152">
        <f t="shared" si="267"/>
        <v>0</v>
      </c>
      <c r="BG222" s="152">
        <f t="shared" si="268"/>
        <v>0</v>
      </c>
      <c r="BH222" s="152" t="str">
        <f t="shared" si="253"/>
        <v/>
      </c>
      <c r="BI222" s="152" t="str">
        <f t="shared" si="254"/>
        <v/>
      </c>
      <c r="BJ222" s="152" t="str">
        <f t="shared" si="255"/>
        <v/>
      </c>
      <c r="BK222" s="152" t="str">
        <f t="shared" si="256"/>
        <v/>
      </c>
      <c r="BL222" s="152" t="str">
        <f t="shared" si="257"/>
        <v/>
      </c>
      <c r="BM222" s="152" t="str">
        <f t="shared" si="258"/>
        <v/>
      </c>
      <c r="BN222" s="152" t="str">
        <f t="shared" si="259"/>
        <v/>
      </c>
      <c r="BO222" s="152" t="str">
        <f t="shared" si="260"/>
        <v/>
      </c>
      <c r="BP222" s="152" t="str">
        <f t="shared" si="261"/>
        <v/>
      </c>
      <c r="BQ222" s="153"/>
      <c r="BR222" s="151"/>
      <c r="BS222" s="152">
        <f t="shared" si="269"/>
        <v>0</v>
      </c>
      <c r="BT222" s="152">
        <f t="shared" si="270"/>
        <v>2.22E-7</v>
      </c>
      <c r="BU222" s="152" t="str">
        <f t="shared" si="271"/>
        <v>Schanzer Ingolstadt 1</v>
      </c>
      <c r="BV222" s="151">
        <f t="shared" si="272"/>
        <v>31</v>
      </c>
      <c r="BW222" s="152">
        <f t="shared" si="273"/>
        <v>0</v>
      </c>
      <c r="BX222" s="152">
        <f>IF(COUNTIF(BH222:BP222,"&gt;0")&lt;Spielorte!$A$23,0,BE222/Spielorte!$A$23)</f>
        <v>0</v>
      </c>
      <c r="BY222" s="152">
        <f t="shared" si="274"/>
        <v>2.22E-7</v>
      </c>
      <c r="BZ222" s="151">
        <f t="shared" si="262"/>
        <v>31</v>
      </c>
    </row>
    <row r="223" spans="1:78" ht="17.100000000000001" customHeight="1" x14ac:dyDescent="0.25">
      <c r="A223" s="413" t="s">
        <v>3</v>
      </c>
      <c r="B223" s="56" t="str">
        <f t="shared" si="263"/>
        <v/>
      </c>
      <c r="C223" s="57" t="str">
        <f t="shared" si="263"/>
        <v/>
      </c>
      <c r="D223" s="58" t="str">
        <f t="shared" si="263"/>
        <v/>
      </c>
      <c r="E223" s="397">
        <f>IF(AD223="","",AD223)</f>
        <v>0</v>
      </c>
      <c r="F223" s="58" t="str">
        <f t="shared" si="244"/>
        <v/>
      </c>
      <c r="G223" s="397">
        <f>IF(AF223="","",AF223)</f>
        <v>0</v>
      </c>
      <c r="H223" s="58" t="str">
        <f t="shared" si="245"/>
        <v/>
      </c>
      <c r="I223" s="397">
        <f>IF(AH223="","",AH223)</f>
        <v>0</v>
      </c>
      <c r="J223" s="58" t="str">
        <f t="shared" si="246"/>
        <v/>
      </c>
      <c r="K223" s="397">
        <f>IF(AJ223="","",AJ223)</f>
        <v>0</v>
      </c>
      <c r="L223" s="58" t="str">
        <f t="shared" si="247"/>
        <v/>
      </c>
      <c r="M223" s="397">
        <f>IF(AL223="","",AL223)</f>
        <v>0</v>
      </c>
      <c r="N223" s="58" t="str">
        <f t="shared" si="264"/>
        <v/>
      </c>
      <c r="O223" s="397">
        <f>IF(AN223="","",AN223)</f>
        <v>0</v>
      </c>
      <c r="P223" s="58" t="str">
        <f t="shared" si="248"/>
        <v/>
      </c>
      <c r="Q223" s="397">
        <f>IF(AP223="","",AP223)</f>
        <v>0</v>
      </c>
      <c r="R223" s="58" t="str">
        <f t="shared" si="249"/>
        <v/>
      </c>
      <c r="S223" s="397">
        <f>IF(AR223="","",AR223)</f>
        <v>0</v>
      </c>
      <c r="T223" s="58" t="str">
        <f t="shared" si="250"/>
        <v/>
      </c>
      <c r="U223" s="397">
        <f>IF(AT223="","",AT223)</f>
        <v>0</v>
      </c>
      <c r="V223" s="58" t="str">
        <f t="shared" si="251"/>
        <v/>
      </c>
      <c r="W223" s="397">
        <f>IF(AV223="","",AV223)</f>
        <v>0</v>
      </c>
      <c r="Z223" s="405" t="s">
        <v>3</v>
      </c>
      <c r="AA223" s="272" t="str">
        <f>IF(AB223=0,"",_xlfn.CONCAT(VLOOKUP(AB223,Starter!A:C,2,0)))</f>
        <v/>
      </c>
      <c r="AB223" s="81"/>
      <c r="AC223" s="132"/>
      <c r="AD223" s="91">
        <f>IF(SUM(AC223:AC225)+AC237=0,0,IF(SUM(ABS(AC223),ABS(AC224),ABS(AC225))=AC237,0.5,IF(SUM(ABS(AC223),ABS(AC224),ABS(AC225))&gt;AC237,1,0)))</f>
        <v>0</v>
      </c>
      <c r="AE223" s="132"/>
      <c r="AF223" s="91">
        <f>IF(SUM(AE223:AE225)+AE237=0,0,IF(SUM(ABS(AE223),ABS(AE224),ABS(AE225))=AE237,0.5,IF(SUM(ABS(AE223),ABS(AE224),ABS(AE225))&gt;AE237,1,0)))</f>
        <v>0</v>
      </c>
      <c r="AG223" s="132"/>
      <c r="AH223" s="91">
        <f>IF(SUM(AG223:AG225)+AG237=0,0,IF(SUM(ABS(AG223),ABS(AG224),ABS(AG225))=AG237,0.5,IF(SUM(ABS(AG223),ABS(AG224),ABS(AG225))&gt;AG237,1,0)))</f>
        <v>0</v>
      </c>
      <c r="AI223" s="132"/>
      <c r="AJ223" s="91">
        <f>IF(SUM(AI223:AI225)+AI237=0,0,IF(SUM(ABS(AI223),ABS(AI224),ABS(AI225))=AI237,0.5,IF(SUM(ABS(AI223),ABS(AI224),ABS(AI225))&gt;AI237,1,0)))</f>
        <v>0</v>
      </c>
      <c r="AK223" s="132"/>
      <c r="AL223" s="91">
        <f>IF(SUM(AK223:AK225)+AK237=0,0,IF(SUM(ABS(AK223),ABS(AK224),ABS(AK225))=AK237,0.5,IF(SUM(ABS(AK223),ABS(AK224),ABS(AK225))&gt;AK237,1,0)))</f>
        <v>0</v>
      </c>
      <c r="AM223" s="132"/>
      <c r="AN223" s="91">
        <f>IF(SUM(AM223:AM225)+AM237=0,0,IF(SUM(ABS(AM223),ABS(AM224),ABS(AM225))=AM237,0.5,IF(SUM(ABS(AM223),ABS(AM224),ABS(AM225))&gt;AM237,1,0)))</f>
        <v>0</v>
      </c>
      <c r="AO223" s="132"/>
      <c r="AP223" s="91">
        <f>IF(SUM(AO223:AO225)+AO237=0,0,IF(SUM(ABS(AO223),ABS(AO224),ABS(AO225))=AO237,0.5,IF(SUM(ABS(AO223),ABS(AO224),ABS(AO225))&gt;AO237,1,0)))</f>
        <v>0</v>
      </c>
      <c r="AQ223" s="132"/>
      <c r="AR223" s="91">
        <f>IF(SUM(AQ223:AQ225)+AQ237=0,0,IF(SUM(ABS(AQ223),ABS(AQ224),ABS(AQ225))=AQ237,0.5,IF(SUM(ABS(AQ223),ABS(AQ224),ABS(AQ225))&gt;AQ237,1,0)))</f>
        <v>0</v>
      </c>
      <c r="AS223" s="132"/>
      <c r="AT223" s="91">
        <f>IF(SUM(AS223:AS225)+AS237=0,0,IF(SUM(ABS(AS223),ABS(AS224),ABS(AS225))=AS237,0.5,IF(SUM(ABS(AS223),ABS(AS224),ABS(AS225))&gt;AS237,1,0)))</f>
        <v>0</v>
      </c>
      <c r="AU223" s="92">
        <f t="shared" si="252"/>
        <v>0</v>
      </c>
      <c r="AV223" s="93">
        <f>SUM(AD223+AF223+AH223+AJ223+AL223+AN223+AP223+AR223+AT223)</f>
        <v>0</v>
      </c>
      <c r="AW223" s="83"/>
      <c r="AX223" s="84"/>
      <c r="AZ223" s="47"/>
      <c r="BA223" s="149"/>
      <c r="BB223" s="150"/>
      <c r="BC223" s="151"/>
      <c r="BD223" s="154">
        <f t="shared" si="265"/>
        <v>0</v>
      </c>
      <c r="BE223" s="150">
        <f t="shared" si="266"/>
        <v>0</v>
      </c>
      <c r="BF223" s="152">
        <f t="shared" si="267"/>
        <v>0</v>
      </c>
      <c r="BG223" s="152">
        <f t="shared" si="268"/>
        <v>0</v>
      </c>
      <c r="BH223" s="152" t="str">
        <f t="shared" si="253"/>
        <v/>
      </c>
      <c r="BI223" s="152" t="str">
        <f t="shared" si="254"/>
        <v/>
      </c>
      <c r="BJ223" s="152" t="str">
        <f t="shared" si="255"/>
        <v/>
      </c>
      <c r="BK223" s="152" t="str">
        <f t="shared" si="256"/>
        <v/>
      </c>
      <c r="BL223" s="152" t="str">
        <f t="shared" si="257"/>
        <v/>
      </c>
      <c r="BM223" s="152" t="str">
        <f t="shared" si="258"/>
        <v/>
      </c>
      <c r="BN223" s="152" t="str">
        <f t="shared" si="259"/>
        <v/>
      </c>
      <c r="BO223" s="152" t="str">
        <f t="shared" si="260"/>
        <v/>
      </c>
      <c r="BP223" s="152" t="str">
        <f t="shared" si="261"/>
        <v/>
      </c>
      <c r="BQ223" s="153"/>
      <c r="BR223" s="151"/>
      <c r="BS223" s="152">
        <f t="shared" si="269"/>
        <v>0</v>
      </c>
      <c r="BT223" s="152">
        <f t="shared" si="270"/>
        <v>2.23E-7</v>
      </c>
      <c r="BU223" s="152" t="str">
        <f t="shared" si="271"/>
        <v>Schanzer Ingolstadt 1</v>
      </c>
      <c r="BV223" s="151">
        <f t="shared" si="272"/>
        <v>30</v>
      </c>
      <c r="BW223" s="152">
        <f t="shared" si="273"/>
        <v>0</v>
      </c>
      <c r="BX223" s="152">
        <f>IF(COUNTIF(BH223:BP223,"&gt;0")&lt;Spielorte!$A$23,0,BE223/Spielorte!$A$23)</f>
        <v>0</v>
      </c>
      <c r="BY223" s="152">
        <f t="shared" si="274"/>
        <v>2.23E-7</v>
      </c>
      <c r="BZ223" s="151">
        <f t="shared" si="262"/>
        <v>30</v>
      </c>
    </row>
    <row r="224" spans="1:78" ht="17.100000000000001" customHeight="1" x14ac:dyDescent="0.25">
      <c r="A224" s="414"/>
      <c r="B224" s="59" t="str">
        <f t="shared" si="263"/>
        <v/>
      </c>
      <c r="C224" s="60" t="str">
        <f t="shared" si="263"/>
        <v/>
      </c>
      <c r="D224" s="61" t="str">
        <f t="shared" si="263"/>
        <v/>
      </c>
      <c r="E224" s="398"/>
      <c r="F224" s="61" t="str">
        <f t="shared" si="244"/>
        <v/>
      </c>
      <c r="G224" s="398"/>
      <c r="H224" s="61" t="str">
        <f t="shared" si="245"/>
        <v/>
      </c>
      <c r="I224" s="398"/>
      <c r="J224" s="61" t="str">
        <f t="shared" si="246"/>
        <v/>
      </c>
      <c r="K224" s="398"/>
      <c r="L224" s="61" t="str">
        <f t="shared" si="247"/>
        <v/>
      </c>
      <c r="M224" s="398"/>
      <c r="N224" s="61" t="str">
        <f t="shared" si="264"/>
        <v/>
      </c>
      <c r="O224" s="398"/>
      <c r="P224" s="61" t="str">
        <f t="shared" si="248"/>
        <v/>
      </c>
      <c r="Q224" s="398"/>
      <c r="R224" s="61" t="str">
        <f t="shared" si="249"/>
        <v/>
      </c>
      <c r="S224" s="398"/>
      <c r="T224" s="61" t="str">
        <f t="shared" si="250"/>
        <v/>
      </c>
      <c r="U224" s="398"/>
      <c r="V224" s="61" t="str">
        <f t="shared" si="251"/>
        <v/>
      </c>
      <c r="W224" s="398"/>
      <c r="Z224" s="406"/>
      <c r="AA224" s="90" t="str">
        <f>IF(AB224=0,"",_xlfn.CONCAT(VLOOKUP(AB224,Starter!A:C,2,0)))</f>
        <v/>
      </c>
      <c r="AB224" s="80"/>
      <c r="AC224" s="130"/>
      <c r="AD224" s="94"/>
      <c r="AE224" s="130"/>
      <c r="AF224" s="94"/>
      <c r="AG224" s="130"/>
      <c r="AH224" s="94"/>
      <c r="AI224" s="130"/>
      <c r="AJ224" s="94"/>
      <c r="AK224" s="130"/>
      <c r="AL224" s="94"/>
      <c r="AM224" s="130"/>
      <c r="AN224" s="94"/>
      <c r="AO224" s="130"/>
      <c r="AP224" s="94"/>
      <c r="AQ224" s="130"/>
      <c r="AR224" s="94"/>
      <c r="AS224" s="130"/>
      <c r="AT224" s="94"/>
      <c r="AU224" s="95">
        <f t="shared" si="252"/>
        <v>0</v>
      </c>
      <c r="AV224" s="96"/>
      <c r="AW224" s="83"/>
      <c r="AX224" s="84"/>
      <c r="AZ224" s="47"/>
      <c r="BA224" s="149"/>
      <c r="BB224" s="150"/>
      <c r="BC224" s="151"/>
      <c r="BD224" s="154">
        <f t="shared" si="265"/>
        <v>0</v>
      </c>
      <c r="BE224" s="150">
        <f t="shared" si="266"/>
        <v>0</v>
      </c>
      <c r="BF224" s="152">
        <f t="shared" si="267"/>
        <v>0</v>
      </c>
      <c r="BG224" s="152">
        <f t="shared" si="268"/>
        <v>0</v>
      </c>
      <c r="BH224" s="152" t="str">
        <f t="shared" si="253"/>
        <v/>
      </c>
      <c r="BI224" s="152" t="str">
        <f t="shared" si="254"/>
        <v/>
      </c>
      <c r="BJ224" s="152" t="str">
        <f t="shared" si="255"/>
        <v/>
      </c>
      <c r="BK224" s="152" t="str">
        <f t="shared" si="256"/>
        <v/>
      </c>
      <c r="BL224" s="152" t="str">
        <f t="shared" si="257"/>
        <v/>
      </c>
      <c r="BM224" s="152" t="str">
        <f t="shared" si="258"/>
        <v/>
      </c>
      <c r="BN224" s="152" t="str">
        <f t="shared" si="259"/>
        <v/>
      </c>
      <c r="BO224" s="152" t="str">
        <f t="shared" si="260"/>
        <v/>
      </c>
      <c r="BP224" s="152" t="str">
        <f t="shared" si="261"/>
        <v/>
      </c>
      <c r="BQ224" s="153"/>
      <c r="BR224" s="151"/>
      <c r="BS224" s="152">
        <f t="shared" si="269"/>
        <v>0</v>
      </c>
      <c r="BT224" s="152">
        <f t="shared" si="270"/>
        <v>2.2399999999999999E-7</v>
      </c>
      <c r="BU224" s="152" t="str">
        <f t="shared" si="271"/>
        <v>Schanzer Ingolstadt 1</v>
      </c>
      <c r="BV224" s="151">
        <f t="shared" si="272"/>
        <v>29</v>
      </c>
      <c r="BW224" s="152">
        <f t="shared" si="273"/>
        <v>0</v>
      </c>
      <c r="BX224" s="152">
        <f>IF(COUNTIF(BH224:BP224,"&gt;0")&lt;Spielorte!$A$23,0,BE224/Spielorte!$A$23)</f>
        <v>0</v>
      </c>
      <c r="BY224" s="152">
        <f t="shared" si="274"/>
        <v>2.2399999999999999E-7</v>
      </c>
      <c r="BZ224" s="151">
        <f t="shared" si="262"/>
        <v>29</v>
      </c>
    </row>
    <row r="225" spans="1:78" ht="17.100000000000001" customHeight="1" thickBot="1" x14ac:dyDescent="0.3">
      <c r="A225" s="415"/>
      <c r="B225" s="62" t="str">
        <f t="shared" si="263"/>
        <v/>
      </c>
      <c r="C225" s="63" t="str">
        <f t="shared" si="263"/>
        <v/>
      </c>
      <c r="D225" s="52" t="str">
        <f t="shared" si="263"/>
        <v/>
      </c>
      <c r="E225" s="399"/>
      <c r="F225" s="52" t="str">
        <f t="shared" si="244"/>
        <v/>
      </c>
      <c r="G225" s="399"/>
      <c r="H225" s="52" t="str">
        <f t="shared" si="245"/>
        <v/>
      </c>
      <c r="I225" s="399"/>
      <c r="J225" s="52" t="str">
        <f t="shared" si="246"/>
        <v/>
      </c>
      <c r="K225" s="399"/>
      <c r="L225" s="52" t="str">
        <f t="shared" si="247"/>
        <v/>
      </c>
      <c r="M225" s="399"/>
      <c r="N225" s="52" t="str">
        <f t="shared" si="264"/>
        <v/>
      </c>
      <c r="O225" s="399"/>
      <c r="P225" s="52" t="str">
        <f t="shared" si="248"/>
        <v/>
      </c>
      <c r="Q225" s="399"/>
      <c r="R225" s="52" t="str">
        <f t="shared" si="249"/>
        <v/>
      </c>
      <c r="S225" s="399"/>
      <c r="T225" s="52" t="str">
        <f t="shared" si="250"/>
        <v/>
      </c>
      <c r="U225" s="399"/>
      <c r="V225" s="52" t="str">
        <f t="shared" si="251"/>
        <v/>
      </c>
      <c r="W225" s="399"/>
      <c r="Z225" s="407"/>
      <c r="AA225" s="99" t="str">
        <f>IF(AB225=0,"",_xlfn.CONCAT(VLOOKUP(AB225,Starter!A:C,2,0)))</f>
        <v/>
      </c>
      <c r="AB225" s="82"/>
      <c r="AC225" s="133"/>
      <c r="AD225" s="100"/>
      <c r="AE225" s="133"/>
      <c r="AF225" s="100"/>
      <c r="AG225" s="133"/>
      <c r="AH225" s="100"/>
      <c r="AI225" s="133"/>
      <c r="AJ225" s="100"/>
      <c r="AK225" s="133"/>
      <c r="AL225" s="100"/>
      <c r="AM225" s="133"/>
      <c r="AN225" s="100"/>
      <c r="AO225" s="133"/>
      <c r="AP225" s="100"/>
      <c r="AQ225" s="133"/>
      <c r="AR225" s="100"/>
      <c r="AS225" s="133"/>
      <c r="AT225" s="100"/>
      <c r="AU225" s="97">
        <f t="shared" si="252"/>
        <v>0</v>
      </c>
      <c r="AV225" s="98"/>
      <c r="AW225" s="83"/>
      <c r="AX225" s="84"/>
      <c r="AZ225" s="47"/>
      <c r="BA225" s="149"/>
      <c r="BB225" s="150"/>
      <c r="BC225" s="151"/>
      <c r="BD225" s="154">
        <f t="shared" si="265"/>
        <v>0</v>
      </c>
      <c r="BE225" s="150">
        <f t="shared" si="266"/>
        <v>0</v>
      </c>
      <c r="BF225" s="152">
        <f t="shared" si="267"/>
        <v>0</v>
      </c>
      <c r="BG225" s="152">
        <f t="shared" si="268"/>
        <v>0</v>
      </c>
      <c r="BH225" s="152" t="str">
        <f t="shared" si="253"/>
        <v/>
      </c>
      <c r="BI225" s="152" t="str">
        <f t="shared" si="254"/>
        <v/>
      </c>
      <c r="BJ225" s="152" t="str">
        <f t="shared" si="255"/>
        <v/>
      </c>
      <c r="BK225" s="152" t="str">
        <f t="shared" si="256"/>
        <v/>
      </c>
      <c r="BL225" s="152" t="str">
        <f t="shared" si="257"/>
        <v/>
      </c>
      <c r="BM225" s="152" t="str">
        <f t="shared" si="258"/>
        <v/>
      </c>
      <c r="BN225" s="152" t="str">
        <f t="shared" si="259"/>
        <v/>
      </c>
      <c r="BO225" s="152" t="str">
        <f t="shared" si="260"/>
        <v/>
      </c>
      <c r="BP225" s="152" t="str">
        <f t="shared" si="261"/>
        <v/>
      </c>
      <c r="BQ225" s="153"/>
      <c r="BR225" s="151"/>
      <c r="BS225" s="152">
        <f t="shared" si="269"/>
        <v>0</v>
      </c>
      <c r="BT225" s="152">
        <f t="shared" si="270"/>
        <v>2.2499999999999999E-7</v>
      </c>
      <c r="BU225" s="152" t="str">
        <f t="shared" si="271"/>
        <v>Schanzer Ingolstadt 1</v>
      </c>
      <c r="BV225" s="151">
        <f t="shared" si="272"/>
        <v>28</v>
      </c>
      <c r="BW225" s="152">
        <f t="shared" si="273"/>
        <v>0</v>
      </c>
      <c r="BX225" s="152">
        <f>IF(COUNTIF(BH225:BP225,"&gt;0")&lt;Spielorte!$A$23,0,BE225/Spielorte!$A$23)</f>
        <v>0</v>
      </c>
      <c r="BY225" s="152">
        <f t="shared" si="274"/>
        <v>2.2499999999999999E-7</v>
      </c>
      <c r="BZ225" s="151">
        <f t="shared" si="262"/>
        <v>28</v>
      </c>
    </row>
    <row r="226" spans="1:78" ht="17.100000000000001" customHeight="1" x14ac:dyDescent="0.25">
      <c r="A226" s="413" t="s">
        <v>11</v>
      </c>
      <c r="B226" s="56" t="str">
        <f>IF(AA226=0,"",AA226)</f>
        <v/>
      </c>
      <c r="C226" s="57" t="str">
        <f t="shared" si="263"/>
        <v/>
      </c>
      <c r="D226" s="58" t="str">
        <f t="shared" si="263"/>
        <v/>
      </c>
      <c r="E226" s="397">
        <f>IF(AD226="","",AD226)</f>
        <v>0</v>
      </c>
      <c r="F226" s="58" t="str">
        <f t="shared" si="244"/>
        <v/>
      </c>
      <c r="G226" s="397">
        <f>IF(AF226="","",AF226)</f>
        <v>0</v>
      </c>
      <c r="H226" s="58" t="str">
        <f t="shared" si="245"/>
        <v/>
      </c>
      <c r="I226" s="397">
        <f>IF(AH226="","",AH226)</f>
        <v>0</v>
      </c>
      <c r="J226" s="58" t="str">
        <f t="shared" si="246"/>
        <v/>
      </c>
      <c r="K226" s="397">
        <f>IF(AJ226="","",AJ226)</f>
        <v>0</v>
      </c>
      <c r="L226" s="58" t="str">
        <f t="shared" si="247"/>
        <v/>
      </c>
      <c r="M226" s="397">
        <f>IF(AL226="","",AL226)</f>
        <v>0</v>
      </c>
      <c r="N226" s="58" t="str">
        <f t="shared" si="264"/>
        <v/>
      </c>
      <c r="O226" s="397">
        <f>IF(AN226="","",AN226)</f>
        <v>0</v>
      </c>
      <c r="P226" s="58" t="str">
        <f t="shared" si="248"/>
        <v/>
      </c>
      <c r="Q226" s="397">
        <f>IF(AP226="","",AP226)</f>
        <v>0</v>
      </c>
      <c r="R226" s="58" t="str">
        <f t="shared" si="249"/>
        <v/>
      </c>
      <c r="S226" s="397">
        <f>IF(AR226="","",AR226)</f>
        <v>0</v>
      </c>
      <c r="T226" s="58" t="str">
        <f t="shared" si="250"/>
        <v/>
      </c>
      <c r="U226" s="397">
        <f>IF(AT226="","",AT226)</f>
        <v>0</v>
      </c>
      <c r="V226" s="58" t="str">
        <f t="shared" si="251"/>
        <v/>
      </c>
      <c r="W226" s="397">
        <f>IF(AV226="","",AV226)</f>
        <v>0</v>
      </c>
      <c r="Z226" s="405" t="s">
        <v>11</v>
      </c>
      <c r="AA226" s="90" t="str">
        <f>IF(AB226=0,"",_xlfn.CONCAT(VLOOKUP(AB226,Starter!A:C,2,0)))</f>
        <v/>
      </c>
      <c r="AB226" s="81"/>
      <c r="AC226" s="132"/>
      <c r="AD226" s="91">
        <f>IF(SUM(AC226:AC228)+AC238=0,0,IF(SUM(ABS(AC226),ABS(AC227),ABS(AC228))=AC238,0.5,IF(SUM(ABS(AC226),ABS(AC227),ABS(AC228))&gt;AC238,1,0)))</f>
        <v>0</v>
      </c>
      <c r="AE226" s="132"/>
      <c r="AF226" s="91">
        <f>IF(SUM(AE226:AE228)+AE238=0,0,IF(SUM(ABS(AE226),ABS(AE227),ABS(AE228))=AE238,0.5,IF(SUM(ABS(AE226),ABS(AE227),ABS(AE228))&gt;AE238,1,0)))</f>
        <v>0</v>
      </c>
      <c r="AG226" s="132"/>
      <c r="AH226" s="91">
        <f>IF(SUM(AG226:AG228)+AG238=0,0,IF(SUM(ABS(AG226),ABS(AG227),ABS(AG228))=AG238,0.5,IF(SUM(ABS(AG226),ABS(AG227),ABS(AG228))&gt;AG238,1,0)))</f>
        <v>0</v>
      </c>
      <c r="AI226" s="132"/>
      <c r="AJ226" s="91">
        <f>IF(SUM(AI226:AI228)+AI238=0,0,IF(SUM(ABS(AI226),ABS(AI227),ABS(AI228))=AI238,0.5,IF(SUM(ABS(AI226),ABS(AI227),ABS(AI228))&gt;AI238,1,0)))</f>
        <v>0</v>
      </c>
      <c r="AK226" s="132"/>
      <c r="AL226" s="91">
        <f>IF(SUM(AK226:AK228)+AK238=0,0,IF(SUM(ABS(AK226),ABS(AK227),ABS(AK228))=AK238,0.5,IF(SUM(ABS(AK226),ABS(AK227),ABS(AK228))&gt;AK238,1,0)))</f>
        <v>0</v>
      </c>
      <c r="AM226" s="132"/>
      <c r="AN226" s="91">
        <f>IF(SUM(AM226:AM228)+AM238=0,0,IF(SUM(ABS(AM226),ABS(AM227),ABS(AM228))=AM238,0.5,IF(SUM(ABS(AM226),ABS(AM227),ABS(AM228))&gt;AM238,1,0)))</f>
        <v>0</v>
      </c>
      <c r="AO226" s="132"/>
      <c r="AP226" s="91">
        <f>IF(SUM(AO226:AO228)+AO238=0,0,IF(SUM(ABS(AO226),ABS(AO227),ABS(AO228))=AO238,0.5,IF(SUM(ABS(AO226),ABS(AO227),ABS(AO228))&gt;AO238,1,0)))</f>
        <v>0</v>
      </c>
      <c r="AQ226" s="132"/>
      <c r="AR226" s="91">
        <f>IF(SUM(AQ226:AQ228)+AQ238=0,0,IF(SUM(ABS(AQ226),ABS(AQ227),ABS(AQ228))=AQ238,0.5,IF(SUM(ABS(AQ226),ABS(AQ227),ABS(AQ228))&gt;AQ238,1,0)))</f>
        <v>0</v>
      </c>
      <c r="AS226" s="132"/>
      <c r="AT226" s="91">
        <f>IF(SUM(AS226:AS228)+AS238=0,0,IF(SUM(ABS(AS226),ABS(AS227),ABS(AS228))=AS238,0.5,IF(SUM(ABS(AS226),ABS(AS227),ABS(AS228))&gt;AS238,1,0)))</f>
        <v>0</v>
      </c>
      <c r="AU226" s="92">
        <f t="shared" si="252"/>
        <v>0</v>
      </c>
      <c r="AV226" s="93">
        <f>SUM(AD226+AF226+AH226+AJ226+AL226+AN226+AP226+AR226+AT226)</f>
        <v>0</v>
      </c>
      <c r="AW226" s="83"/>
      <c r="AX226" s="84"/>
      <c r="AZ226" s="47"/>
      <c r="BA226" s="149"/>
      <c r="BB226" s="150"/>
      <c r="BC226" s="151"/>
      <c r="BD226" s="154">
        <f t="shared" si="265"/>
        <v>0</v>
      </c>
      <c r="BE226" s="150">
        <f t="shared" si="266"/>
        <v>0</v>
      </c>
      <c r="BF226" s="152">
        <f t="shared" si="267"/>
        <v>0</v>
      </c>
      <c r="BG226" s="152">
        <f t="shared" si="268"/>
        <v>0</v>
      </c>
      <c r="BH226" s="152" t="str">
        <f t="shared" si="253"/>
        <v/>
      </c>
      <c r="BI226" s="152" t="str">
        <f t="shared" si="254"/>
        <v/>
      </c>
      <c r="BJ226" s="152" t="str">
        <f t="shared" si="255"/>
        <v/>
      </c>
      <c r="BK226" s="152" t="str">
        <f t="shared" si="256"/>
        <v/>
      </c>
      <c r="BL226" s="152" t="str">
        <f t="shared" si="257"/>
        <v/>
      </c>
      <c r="BM226" s="152" t="str">
        <f t="shared" si="258"/>
        <v/>
      </c>
      <c r="BN226" s="152" t="str">
        <f t="shared" si="259"/>
        <v/>
      </c>
      <c r="BO226" s="152" t="str">
        <f t="shared" si="260"/>
        <v/>
      </c>
      <c r="BP226" s="152" t="str">
        <f t="shared" si="261"/>
        <v/>
      </c>
      <c r="BQ226" s="153"/>
      <c r="BR226" s="151"/>
      <c r="BS226" s="152">
        <f t="shared" si="269"/>
        <v>0</v>
      </c>
      <c r="BT226" s="152">
        <f t="shared" si="270"/>
        <v>2.2600000000000001E-7</v>
      </c>
      <c r="BU226" s="152" t="str">
        <f t="shared" si="271"/>
        <v>Schanzer Ingolstadt 1</v>
      </c>
      <c r="BV226" s="151">
        <f t="shared" si="272"/>
        <v>27</v>
      </c>
      <c r="BW226" s="152">
        <f t="shared" si="273"/>
        <v>0</v>
      </c>
      <c r="BX226" s="152">
        <f>IF(COUNTIF(BH226:BP226,"&gt;0")&lt;Spielorte!$A$23,0,BE226/Spielorte!$A$23)</f>
        <v>0</v>
      </c>
      <c r="BY226" s="152">
        <f t="shared" si="274"/>
        <v>2.2600000000000001E-7</v>
      </c>
      <c r="BZ226" s="151">
        <f t="shared" si="262"/>
        <v>27</v>
      </c>
    </row>
    <row r="227" spans="1:78" ht="17.100000000000001" customHeight="1" x14ac:dyDescent="0.25">
      <c r="A227" s="414"/>
      <c r="B227" s="59" t="str">
        <f>IF(AA227=0,"",AA227)</f>
        <v/>
      </c>
      <c r="C227" s="60" t="str">
        <f t="shared" si="263"/>
        <v/>
      </c>
      <c r="D227" s="61" t="str">
        <f t="shared" si="263"/>
        <v/>
      </c>
      <c r="E227" s="398"/>
      <c r="F227" s="61" t="str">
        <f t="shared" si="244"/>
        <v/>
      </c>
      <c r="G227" s="398"/>
      <c r="H227" s="61" t="str">
        <f t="shared" si="245"/>
        <v/>
      </c>
      <c r="I227" s="398"/>
      <c r="J227" s="61" t="str">
        <f t="shared" si="246"/>
        <v/>
      </c>
      <c r="K227" s="398"/>
      <c r="L227" s="61" t="str">
        <f t="shared" si="247"/>
        <v/>
      </c>
      <c r="M227" s="398"/>
      <c r="N227" s="61" t="str">
        <f t="shared" si="264"/>
        <v/>
      </c>
      <c r="O227" s="398"/>
      <c r="P227" s="61" t="str">
        <f t="shared" si="248"/>
        <v/>
      </c>
      <c r="Q227" s="398"/>
      <c r="R227" s="61" t="str">
        <f t="shared" si="249"/>
        <v/>
      </c>
      <c r="S227" s="398"/>
      <c r="T227" s="61" t="str">
        <f t="shared" si="250"/>
        <v/>
      </c>
      <c r="U227" s="398"/>
      <c r="V227" s="61" t="str">
        <f t="shared" si="251"/>
        <v/>
      </c>
      <c r="W227" s="398"/>
      <c r="Z227" s="406"/>
      <c r="AA227" s="90" t="str">
        <f>IF(AB227=0,"",_xlfn.CONCAT(VLOOKUP(AB227,Starter!A:C,2,0)))</f>
        <v/>
      </c>
      <c r="AB227" s="80"/>
      <c r="AC227" s="130"/>
      <c r="AD227" s="94"/>
      <c r="AE227" s="130"/>
      <c r="AF227" s="94"/>
      <c r="AG227" s="130"/>
      <c r="AH227" s="94"/>
      <c r="AI227" s="130"/>
      <c r="AJ227" s="94"/>
      <c r="AK227" s="130"/>
      <c r="AL227" s="94"/>
      <c r="AM227" s="130"/>
      <c r="AN227" s="94"/>
      <c r="AO227" s="130"/>
      <c r="AP227" s="94"/>
      <c r="AQ227" s="130"/>
      <c r="AR227" s="94"/>
      <c r="AS227" s="130"/>
      <c r="AT227" s="94"/>
      <c r="AU227" s="95">
        <f t="shared" si="252"/>
        <v>0</v>
      </c>
      <c r="AV227" s="96"/>
      <c r="AW227" s="83"/>
      <c r="AX227" s="84"/>
      <c r="AZ227" s="47"/>
      <c r="BA227" s="149"/>
      <c r="BB227" s="150"/>
      <c r="BC227" s="151"/>
      <c r="BD227" s="154">
        <f t="shared" si="265"/>
        <v>0</v>
      </c>
      <c r="BE227" s="150">
        <f t="shared" si="266"/>
        <v>0</v>
      </c>
      <c r="BF227" s="152">
        <f t="shared" si="267"/>
        <v>0</v>
      </c>
      <c r="BG227" s="152">
        <f t="shared" si="268"/>
        <v>0</v>
      </c>
      <c r="BH227" s="152" t="str">
        <f t="shared" si="253"/>
        <v/>
      </c>
      <c r="BI227" s="152" t="str">
        <f t="shared" si="254"/>
        <v/>
      </c>
      <c r="BJ227" s="152" t="str">
        <f t="shared" si="255"/>
        <v/>
      </c>
      <c r="BK227" s="152" t="str">
        <f t="shared" si="256"/>
        <v/>
      </c>
      <c r="BL227" s="152" t="str">
        <f t="shared" si="257"/>
        <v/>
      </c>
      <c r="BM227" s="152" t="str">
        <f t="shared" si="258"/>
        <v/>
      </c>
      <c r="BN227" s="152" t="str">
        <f t="shared" si="259"/>
        <v/>
      </c>
      <c r="BO227" s="152" t="str">
        <f t="shared" si="260"/>
        <v/>
      </c>
      <c r="BP227" s="152" t="str">
        <f t="shared" si="261"/>
        <v/>
      </c>
      <c r="BQ227" s="153"/>
      <c r="BR227" s="151"/>
      <c r="BS227" s="152">
        <f t="shared" si="269"/>
        <v>0</v>
      </c>
      <c r="BT227" s="152">
        <f t="shared" si="270"/>
        <v>2.2700000000000001E-7</v>
      </c>
      <c r="BU227" s="152" t="str">
        <f t="shared" si="271"/>
        <v>Schanzer Ingolstadt 1</v>
      </c>
      <c r="BV227" s="151">
        <f t="shared" si="272"/>
        <v>26</v>
      </c>
      <c r="BW227" s="152">
        <f t="shared" si="273"/>
        <v>0</v>
      </c>
      <c r="BX227" s="152">
        <f>IF(COUNTIF(BH227:BP227,"&gt;0")&lt;Spielorte!$A$23,0,BE227/Spielorte!$A$23)</f>
        <v>0</v>
      </c>
      <c r="BY227" s="152">
        <f t="shared" si="274"/>
        <v>2.2700000000000001E-7</v>
      </c>
      <c r="BZ227" s="151">
        <f t="shared" si="262"/>
        <v>26</v>
      </c>
    </row>
    <row r="228" spans="1:78" ht="17.100000000000001" customHeight="1" thickBot="1" x14ac:dyDescent="0.3">
      <c r="A228" s="415"/>
      <c r="B228" s="62" t="str">
        <f>IF(AA228=0,"",AA228)</f>
        <v/>
      </c>
      <c r="C228" s="63" t="str">
        <f t="shared" si="263"/>
        <v/>
      </c>
      <c r="D228" s="52" t="str">
        <f t="shared" si="263"/>
        <v/>
      </c>
      <c r="E228" s="399"/>
      <c r="F228" s="52" t="str">
        <f t="shared" si="244"/>
        <v/>
      </c>
      <c r="G228" s="399"/>
      <c r="H228" s="52" t="str">
        <f t="shared" si="245"/>
        <v/>
      </c>
      <c r="I228" s="399"/>
      <c r="J228" s="52" t="str">
        <f t="shared" si="246"/>
        <v/>
      </c>
      <c r="K228" s="399"/>
      <c r="L228" s="52" t="str">
        <f t="shared" si="247"/>
        <v/>
      </c>
      <c r="M228" s="399"/>
      <c r="N228" s="52" t="str">
        <f t="shared" si="264"/>
        <v/>
      </c>
      <c r="O228" s="399"/>
      <c r="P228" s="52" t="str">
        <f t="shared" si="248"/>
        <v/>
      </c>
      <c r="Q228" s="399"/>
      <c r="R228" s="52" t="str">
        <f t="shared" si="249"/>
        <v/>
      </c>
      <c r="S228" s="399"/>
      <c r="T228" s="52" t="str">
        <f t="shared" si="250"/>
        <v/>
      </c>
      <c r="U228" s="399"/>
      <c r="V228" s="52" t="str">
        <f t="shared" si="251"/>
        <v/>
      </c>
      <c r="W228" s="399"/>
      <c r="Z228" s="407"/>
      <c r="AA228" s="90" t="str">
        <f>IF(AB228=0,"",_xlfn.CONCAT(VLOOKUP(AB228,Starter!A:C,2,0)))</f>
        <v/>
      </c>
      <c r="AB228" s="82"/>
      <c r="AC228" s="133"/>
      <c r="AD228" s="100"/>
      <c r="AE228" s="133"/>
      <c r="AF228" s="100"/>
      <c r="AG228" s="133"/>
      <c r="AH228" s="100"/>
      <c r="AI228" s="133"/>
      <c r="AJ228" s="100"/>
      <c r="AK228" s="133"/>
      <c r="AL228" s="100"/>
      <c r="AM228" s="133"/>
      <c r="AN228" s="100"/>
      <c r="AO228" s="133"/>
      <c r="AP228" s="100"/>
      <c r="AQ228" s="133"/>
      <c r="AR228" s="100"/>
      <c r="AS228" s="133"/>
      <c r="AT228" s="100"/>
      <c r="AU228" s="97">
        <f t="shared" si="252"/>
        <v>0</v>
      </c>
      <c r="AV228" s="98"/>
      <c r="AW228" s="83"/>
      <c r="AX228" s="84"/>
      <c r="AZ228" s="47"/>
      <c r="BA228" s="149"/>
      <c r="BB228" s="150"/>
      <c r="BC228" s="151"/>
      <c r="BD228" s="154">
        <f t="shared" si="265"/>
        <v>0</v>
      </c>
      <c r="BE228" s="150">
        <f t="shared" si="266"/>
        <v>0</v>
      </c>
      <c r="BF228" s="152">
        <f t="shared" si="267"/>
        <v>0</v>
      </c>
      <c r="BG228" s="152">
        <f t="shared" si="268"/>
        <v>0</v>
      </c>
      <c r="BH228" s="152" t="str">
        <f t="shared" si="253"/>
        <v/>
      </c>
      <c r="BI228" s="152" t="str">
        <f t="shared" si="254"/>
        <v/>
      </c>
      <c r="BJ228" s="152" t="str">
        <f t="shared" si="255"/>
        <v/>
      </c>
      <c r="BK228" s="152" t="str">
        <f t="shared" si="256"/>
        <v/>
      </c>
      <c r="BL228" s="152" t="str">
        <f t="shared" si="257"/>
        <v/>
      </c>
      <c r="BM228" s="152" t="str">
        <f t="shared" si="258"/>
        <v/>
      </c>
      <c r="BN228" s="152" t="str">
        <f t="shared" si="259"/>
        <v/>
      </c>
      <c r="BO228" s="152" t="str">
        <f t="shared" si="260"/>
        <v/>
      </c>
      <c r="BP228" s="152" t="str">
        <f t="shared" si="261"/>
        <v/>
      </c>
      <c r="BQ228" s="153"/>
      <c r="BR228" s="151"/>
      <c r="BS228" s="152">
        <f t="shared" si="269"/>
        <v>0</v>
      </c>
      <c r="BT228" s="152">
        <f t="shared" si="270"/>
        <v>2.28E-7</v>
      </c>
      <c r="BU228" s="152" t="str">
        <f t="shared" si="271"/>
        <v>Schanzer Ingolstadt 1</v>
      </c>
      <c r="BV228" s="151">
        <f t="shared" si="272"/>
        <v>25</v>
      </c>
      <c r="BW228" s="152">
        <f t="shared" si="273"/>
        <v>0</v>
      </c>
      <c r="BX228" s="152">
        <f>IF(COUNTIF(BH228:BP228,"&gt;0")&lt;Spielorte!$A$23,0,BE228/Spielorte!$A$23)</f>
        <v>0</v>
      </c>
      <c r="BY228" s="152">
        <f t="shared" si="274"/>
        <v>2.28E-7</v>
      </c>
      <c r="BZ228" s="151">
        <f t="shared" si="262"/>
        <v>25</v>
      </c>
    </row>
    <row r="229" spans="1:78" ht="27.75" customHeight="1" thickBot="1" x14ac:dyDescent="0.3">
      <c r="B229" s="64" t="str">
        <f>IF(AA229=0,"",AA229)</f>
        <v>Gesamt</v>
      </c>
      <c r="C229" s="65" t="str">
        <f t="shared" si="263"/>
        <v/>
      </c>
      <c r="D229" s="66" t="str">
        <f t="shared" si="263"/>
        <v/>
      </c>
      <c r="E229" s="67">
        <f>IF(AD229="","",AD229)</f>
        <v>0</v>
      </c>
      <c r="F229" s="66" t="str">
        <f t="shared" si="244"/>
        <v/>
      </c>
      <c r="G229" s="67">
        <f>IF(AF229="","",AF229)</f>
        <v>0</v>
      </c>
      <c r="H229" s="66" t="str">
        <f t="shared" si="245"/>
        <v/>
      </c>
      <c r="I229" s="67">
        <f>IF(AH229="","",AH229)</f>
        <v>0</v>
      </c>
      <c r="J229" s="66" t="str">
        <f t="shared" si="246"/>
        <v/>
      </c>
      <c r="K229" s="67">
        <f>IF(AJ229="","",AJ229)</f>
        <v>0</v>
      </c>
      <c r="L229" s="66" t="str">
        <f t="shared" si="247"/>
        <v/>
      </c>
      <c r="M229" s="67">
        <f>IF(AL229="","",AL229)</f>
        <v>0</v>
      </c>
      <c r="N229" s="66" t="str">
        <f t="shared" si="264"/>
        <v/>
      </c>
      <c r="O229" s="67">
        <f>IF(AN229="","",AN229)</f>
        <v>0</v>
      </c>
      <c r="P229" s="66" t="str">
        <f t="shared" si="248"/>
        <v/>
      </c>
      <c r="Q229" s="67">
        <f>IF(AP229="","",AP229)</f>
        <v>0</v>
      </c>
      <c r="R229" s="66" t="str">
        <f t="shared" si="249"/>
        <v/>
      </c>
      <c r="S229" s="67">
        <f>IF(AR229="","",AR229)</f>
        <v>0</v>
      </c>
      <c r="T229" s="66" t="str">
        <f t="shared" si="250"/>
        <v/>
      </c>
      <c r="U229" s="67">
        <f>IF(AT229="","",AT229)</f>
        <v>0</v>
      </c>
      <c r="V229" s="66" t="str">
        <f t="shared" si="251"/>
        <v/>
      </c>
      <c r="W229" s="67">
        <f>IF(AV229="","",AV229)</f>
        <v>0</v>
      </c>
      <c r="AA229" s="64" t="s">
        <v>960</v>
      </c>
      <c r="AB229" s="101"/>
      <c r="AC229" s="148">
        <f>ABS(SUM(AC217:AC219))+ABS(SUM(AC220:AC222))+ABS(SUM(AC223:AC225))+ABS(SUM(AC226:AC228))</f>
        <v>0</v>
      </c>
      <c r="AD229" s="102">
        <f>IF(AC229+AC239=0,0,IF(AC229=AC239,1.5,IF(AC229&gt;AC239,3,0)))</f>
        <v>0</v>
      </c>
      <c r="AE229" s="148">
        <f>ABS(SUM(AE217:AE219))+ABS(SUM(AE220:AE222))+ABS(SUM(AE223:AE225))+ABS(SUM(AE226:AE228))</f>
        <v>0</v>
      </c>
      <c r="AF229" s="102">
        <f>IF(AE229+AE239=0,0,IF(AE229=AE239,1.5,IF(AE229&gt;AE239,3,0)))</f>
        <v>0</v>
      </c>
      <c r="AG229" s="148">
        <f>ABS(SUM(AG217:AG219))+ABS(SUM(AG220:AG222))+ABS(SUM(AG223:AG225))+ABS(SUM(AG226:AG228))</f>
        <v>0</v>
      </c>
      <c r="AH229" s="102">
        <f>IF(AG229+AG239=0,0,IF(AG229=AG239,1.5,IF(AG229&gt;AG239,3,0)))</f>
        <v>0</v>
      </c>
      <c r="AI229" s="148">
        <f>ABS(SUM(AI217:AI219))+ABS(SUM(AI220:AI222))+ABS(SUM(AI223:AI225))+ABS(SUM(AI226:AI228))</f>
        <v>0</v>
      </c>
      <c r="AJ229" s="102">
        <f>IF(AI229+AI239=0,0,IF(AI229=AI239,1.5,IF(AI229&gt;AI239,3,0)))</f>
        <v>0</v>
      </c>
      <c r="AK229" s="148">
        <f>ABS(SUM(AK217:AK219))+ABS(SUM(AK220:AK222))+ABS(SUM(AK223:AK225))+ABS(SUM(AK226:AK228))</f>
        <v>0</v>
      </c>
      <c r="AL229" s="102">
        <f>IF(AK229+AK239=0,0,IF(AK229=AK239,1.5,IF(AK229&gt;AK239,3,0)))</f>
        <v>0</v>
      </c>
      <c r="AM229" s="148">
        <f>ABS(SUM(AM217:AM219))+ABS(SUM(AM220:AM222))+ABS(SUM(AM223:AM225))+ABS(SUM(AM226:AM228))</f>
        <v>0</v>
      </c>
      <c r="AN229" s="102">
        <f>IF(AM229+AM239=0,0,IF(AM229=AM239,1.5,IF(AM229&gt;AM239,3,0)))</f>
        <v>0</v>
      </c>
      <c r="AO229" s="148">
        <f>ABS(SUM(AO217:AO219))+ABS(SUM(AO220:AO222))+ABS(SUM(AO223:AO225))+ABS(SUM(AO226:AO228))</f>
        <v>0</v>
      </c>
      <c r="AP229" s="102">
        <f>IF(AO229+AO239=0,0,IF(AO229=AO239,1.5,IF(AO229&gt;AO239,3,0)))</f>
        <v>0</v>
      </c>
      <c r="AQ229" s="148">
        <f>ABS(SUM(AQ217:AQ219))+ABS(SUM(AQ220:AQ222))+ABS(SUM(AQ223:AQ225))+ABS(SUM(AQ226:AQ228))</f>
        <v>0</v>
      </c>
      <c r="AR229" s="102">
        <f>IF(AQ229+AQ239=0,0,IF(AQ229=AQ239,1.5,IF(AQ229&gt;AQ239,3,0)))</f>
        <v>0</v>
      </c>
      <c r="AS229" s="148">
        <f>ABS(SUM(AS217:AS219))+ABS(SUM(AS220:AS222))+ABS(SUM(AS223:AS225))+ABS(SUM(AS226:AS228))</f>
        <v>0</v>
      </c>
      <c r="AT229" s="102">
        <f>IF(AS229+AS239=0,0,IF(AS229=AS239,1.5,IF(AS229&gt;AS239,3,0)))</f>
        <v>0</v>
      </c>
      <c r="AU229" s="103">
        <f>SUM(AC229+AE229+AG229+AI229+AK229+AM229+AO229+AQ229+AS229)</f>
        <v>0</v>
      </c>
      <c r="AV229" s="104">
        <f>SUM(AD229+AF229+AH229+AJ229+AL229+AN229+AP229+AR229+AT229)</f>
        <v>0</v>
      </c>
      <c r="AW229" s="83"/>
      <c r="AX229" s="84"/>
      <c r="BA229" s="149"/>
      <c r="BB229" s="150"/>
      <c r="BC229" s="151"/>
      <c r="BQ229" s="153"/>
      <c r="BR229" s="151"/>
      <c r="BV229" s="151"/>
      <c r="BZ229" s="151"/>
    </row>
    <row r="230" spans="1:78" ht="24" customHeight="1" thickBot="1" x14ac:dyDescent="0.3">
      <c r="B230" s="68" t="str">
        <f>IF(AA230=0,"",AA230)</f>
        <v>Gesamt - Punkte</v>
      </c>
      <c r="C230" s="69" t="str">
        <f t="shared" si="263"/>
        <v/>
      </c>
      <c r="D230" s="69" t="str">
        <f t="shared" si="263"/>
        <v/>
      </c>
      <c r="E230" s="70">
        <f>IF(AD230="","",AD230)</f>
        <v>0</v>
      </c>
      <c r="F230" s="69" t="str">
        <f t="shared" si="244"/>
        <v/>
      </c>
      <c r="G230" s="70">
        <f>IF(AF230="","",AF230)</f>
        <v>0</v>
      </c>
      <c r="H230" s="69" t="str">
        <f t="shared" si="245"/>
        <v/>
      </c>
      <c r="I230" s="70">
        <f>IF(AH230="","",AH230)</f>
        <v>0</v>
      </c>
      <c r="J230" s="69" t="str">
        <f t="shared" si="246"/>
        <v/>
      </c>
      <c r="K230" s="70">
        <f>IF(AJ230="","",AJ230)</f>
        <v>0</v>
      </c>
      <c r="L230" s="69" t="str">
        <f t="shared" si="247"/>
        <v/>
      </c>
      <c r="M230" s="70">
        <f>IF(AL230="","",AL230)</f>
        <v>0</v>
      </c>
      <c r="N230" s="69" t="str">
        <f t="shared" si="264"/>
        <v/>
      </c>
      <c r="O230" s="70">
        <f>IF(AN230="","",AN230)</f>
        <v>0</v>
      </c>
      <c r="P230" s="69" t="str">
        <f t="shared" si="248"/>
        <v/>
      </c>
      <c r="Q230" s="70">
        <f>IF(AP230="","",AP230)</f>
        <v>0</v>
      </c>
      <c r="R230" s="69" t="str">
        <f t="shared" si="249"/>
        <v/>
      </c>
      <c r="S230" s="70">
        <f>IF(AR230="","",AR230)</f>
        <v>0</v>
      </c>
      <c r="T230" s="69" t="str">
        <f t="shared" si="250"/>
        <v/>
      </c>
      <c r="U230" s="70">
        <f>IF(AT230="","",AT230)</f>
        <v>0</v>
      </c>
      <c r="V230" s="69" t="str">
        <f t="shared" si="251"/>
        <v/>
      </c>
      <c r="W230" s="70">
        <f>IF(AV230="","",AV230)</f>
        <v>0</v>
      </c>
      <c r="AA230" s="68" t="s">
        <v>975</v>
      </c>
      <c r="AB230" s="69"/>
      <c r="AC230" s="69"/>
      <c r="AD230" s="105">
        <f>SUM(AD217:AD229)</f>
        <v>0</v>
      </c>
      <c r="AE230" s="69"/>
      <c r="AF230" s="105">
        <f>SUM(AF217:AF229)</f>
        <v>0</v>
      </c>
      <c r="AG230" s="69"/>
      <c r="AH230" s="105">
        <f>SUM(AH217:AH229)</f>
        <v>0</v>
      </c>
      <c r="AI230" s="69"/>
      <c r="AJ230" s="105">
        <f>SUM(AJ217:AJ229)</f>
        <v>0</v>
      </c>
      <c r="AK230" s="69"/>
      <c r="AL230" s="105">
        <f>SUM(AL217:AL229)</f>
        <v>0</v>
      </c>
      <c r="AM230" s="69"/>
      <c r="AN230" s="105">
        <f>SUM(AN217:AN229)</f>
        <v>0</v>
      </c>
      <c r="AO230" s="69"/>
      <c r="AP230" s="105">
        <f>SUM(AP217:AP229)</f>
        <v>0</v>
      </c>
      <c r="AQ230" s="69"/>
      <c r="AR230" s="105">
        <f>SUM(AR217:AR229)</f>
        <v>0</v>
      </c>
      <c r="AS230" s="69"/>
      <c r="AT230" s="105">
        <f>SUM(AT217:AT229)</f>
        <v>0</v>
      </c>
      <c r="AU230" s="69"/>
      <c r="AV230" s="106">
        <f>SUM(AV217:AV229)</f>
        <v>0</v>
      </c>
      <c r="AW230" s="83"/>
      <c r="AX230" s="84"/>
      <c r="BA230" s="149">
        <f>+AV230</f>
        <v>0</v>
      </c>
      <c r="BB230" s="150">
        <f>+AU229</f>
        <v>0</v>
      </c>
      <c r="BC230" s="151">
        <f>+AA212</f>
        <v>8</v>
      </c>
      <c r="BF230" s="152">
        <f>SUM(BF211:BF229)</f>
        <v>0</v>
      </c>
      <c r="BQ230" s="149">
        <f>+BB230/1000000+BA230</f>
        <v>0</v>
      </c>
      <c r="BR230" s="151">
        <f>RANK(BQ230,BQ:BQ)</f>
        <v>1</v>
      </c>
      <c r="BV230" s="151"/>
      <c r="BZ230" s="151"/>
    </row>
    <row r="231" spans="1:78" ht="11.25" customHeight="1" x14ac:dyDescent="0.25">
      <c r="B231" s="69"/>
      <c r="C231" s="69"/>
      <c r="D231" s="69"/>
      <c r="E231" s="1"/>
      <c r="F231" s="69"/>
      <c r="G231" s="1"/>
      <c r="H231" s="69"/>
      <c r="I231" s="1"/>
      <c r="J231" s="69"/>
      <c r="K231" s="1"/>
      <c r="L231" s="69"/>
      <c r="M231" s="1"/>
      <c r="N231" s="69"/>
      <c r="O231" s="1"/>
      <c r="P231" s="69"/>
      <c r="Q231" s="1"/>
      <c r="R231" s="69"/>
      <c r="S231" s="1"/>
      <c r="T231" s="69"/>
      <c r="U231" s="1"/>
      <c r="V231" s="69"/>
      <c r="W231" s="1"/>
      <c r="AA231" s="69"/>
      <c r="AB231" s="69"/>
      <c r="AC231" s="69"/>
      <c r="AD231" s="1"/>
      <c r="AE231" s="69"/>
      <c r="AF231" s="1"/>
      <c r="AG231" s="69"/>
      <c r="AH231" s="1"/>
      <c r="AI231" s="69"/>
      <c r="AJ231" s="1"/>
      <c r="AK231" s="69"/>
      <c r="AL231" s="1"/>
      <c r="AM231" s="69"/>
      <c r="AN231" s="1"/>
      <c r="AO231" s="69"/>
      <c r="AP231" s="1"/>
      <c r="AQ231" s="69"/>
      <c r="AR231" s="1"/>
      <c r="AS231" s="69"/>
      <c r="AT231" s="1"/>
      <c r="AU231" s="69"/>
      <c r="AV231" s="1"/>
      <c r="AW231" s="83"/>
      <c r="AX231" s="84"/>
      <c r="BA231" s="149"/>
      <c r="BB231" s="150"/>
      <c r="BC231" s="151"/>
      <c r="BQ231" s="153"/>
      <c r="BR231" s="151"/>
      <c r="BV231" s="151"/>
      <c r="BZ231" s="151"/>
    </row>
    <row r="232" spans="1:78" ht="12.75" customHeight="1" x14ac:dyDescent="0.25">
      <c r="B232" s="71" t="str">
        <f t="shared" ref="B232:Q232" si="275">IF(AA232=0,"",AA232)</f>
        <v>Gegner-Nr.:</v>
      </c>
      <c r="C232" s="72" t="str">
        <f t="shared" si="275"/>
        <v>&gt;&gt;&gt;&gt;</v>
      </c>
      <c r="D232" s="396">
        <f t="shared" si="275"/>
        <v>7</v>
      </c>
      <c r="E232" s="396" t="str">
        <f t="shared" si="275"/>
        <v/>
      </c>
      <c r="F232" s="396">
        <f t="shared" si="275"/>
        <v>4</v>
      </c>
      <c r="G232" s="396" t="str">
        <f t="shared" si="275"/>
        <v/>
      </c>
      <c r="H232" s="396">
        <f t="shared" si="275"/>
        <v>9</v>
      </c>
      <c r="I232" s="396" t="str">
        <f t="shared" si="275"/>
        <v/>
      </c>
      <c r="J232" s="396">
        <f t="shared" si="275"/>
        <v>6</v>
      </c>
      <c r="K232" s="396" t="str">
        <f t="shared" si="275"/>
        <v/>
      </c>
      <c r="L232" s="396">
        <f t="shared" si="275"/>
        <v>3</v>
      </c>
      <c r="M232" s="396" t="str">
        <f t="shared" si="275"/>
        <v/>
      </c>
      <c r="N232" s="396">
        <f t="shared" si="275"/>
        <v>5</v>
      </c>
      <c r="O232" s="396" t="str">
        <f t="shared" si="275"/>
        <v/>
      </c>
      <c r="P232" s="396">
        <f t="shared" si="275"/>
        <v>2</v>
      </c>
      <c r="Q232" s="396" t="str">
        <f t="shared" si="275"/>
        <v/>
      </c>
      <c r="R232" s="396">
        <f t="shared" ref="L232:U234" si="276">IF(AQ232=0,"",AQ232)</f>
        <v>1</v>
      </c>
      <c r="S232" s="396" t="str">
        <f t="shared" si="276"/>
        <v/>
      </c>
      <c r="T232" s="396">
        <f t="shared" si="276"/>
        <v>10</v>
      </c>
      <c r="U232" s="396" t="str">
        <f t="shared" si="276"/>
        <v/>
      </c>
      <c r="V232" s="412"/>
      <c r="W232" s="412"/>
      <c r="AA232" s="71" t="s">
        <v>958</v>
      </c>
      <c r="AB232" s="72" t="s">
        <v>959</v>
      </c>
      <c r="AC232" s="418">
        <f>VLOOKUP($AA212,Schlüssel!$A$5:$DG$14,83)</f>
        <v>7</v>
      </c>
      <c r="AD232" s="419"/>
      <c r="AE232" s="418">
        <f>VLOOKUP($AA212,Schlüssel!$A$5:$EK$14,84)</f>
        <v>4</v>
      </c>
      <c r="AF232" s="419"/>
      <c r="AG232" s="418">
        <f>VLOOKUP($AA212,Schlüssel!$A$5:$EK$14,85)</f>
        <v>9</v>
      </c>
      <c r="AH232" s="419"/>
      <c r="AI232" s="418">
        <f>VLOOKUP($AA212,Schlüssel!$A$5:$EK$14,86)</f>
        <v>6</v>
      </c>
      <c r="AJ232" s="419"/>
      <c r="AK232" s="418">
        <f>VLOOKUP($AA212,Schlüssel!$A$5:$EK$14,87)</f>
        <v>3</v>
      </c>
      <c r="AL232" s="419"/>
      <c r="AM232" s="418">
        <f>VLOOKUP($AA212,Schlüssel!$A$5:$EK$14,88)</f>
        <v>5</v>
      </c>
      <c r="AN232" s="419"/>
      <c r="AO232" s="418">
        <f>VLOOKUP($AA212,Schlüssel!$A$5:$EK$14,89)</f>
        <v>2</v>
      </c>
      <c r="AP232" s="419"/>
      <c r="AQ232" s="418">
        <f>VLOOKUP($AA212,Schlüssel!$A$5:$EK$14,90)</f>
        <v>1</v>
      </c>
      <c r="AR232" s="419"/>
      <c r="AS232" s="418">
        <f>VLOOKUP($AA212,Schlüssel!$A$5:$EK$14,91)</f>
        <v>10</v>
      </c>
      <c r="AT232" s="419"/>
      <c r="AU232" s="107"/>
      <c r="AV232" s="107"/>
      <c r="AW232" s="83"/>
      <c r="AX232" s="84"/>
      <c r="BA232" s="149"/>
      <c r="BB232" s="150"/>
      <c r="BC232" s="151"/>
      <c r="BQ232" s="153"/>
      <c r="BR232" s="151"/>
      <c r="BV232" s="151"/>
      <c r="BZ232" s="151"/>
    </row>
    <row r="233" spans="1:78" ht="28.5" customHeight="1" x14ac:dyDescent="0.25">
      <c r="B233" s="73" t="str">
        <f t="shared" ref="B233:K234" si="277">IF(AA233=0,"",AA233)</f>
        <v/>
      </c>
      <c r="C233" s="69" t="str">
        <f t="shared" si="277"/>
        <v/>
      </c>
      <c r="D233" s="409" t="str">
        <f t="shared" si="277"/>
        <v>Bowlinghaus Bamberg 1</v>
      </c>
      <c r="E233" s="410" t="str">
        <f t="shared" si="277"/>
        <v/>
      </c>
      <c r="F233" s="409" t="str">
        <f t="shared" si="277"/>
        <v>SG Rottendorf 1</v>
      </c>
      <c r="G233" s="410" t="str">
        <f t="shared" si="277"/>
        <v/>
      </c>
      <c r="H233" s="409" t="str">
        <f t="shared" si="277"/>
        <v>Werdenfels 1</v>
      </c>
      <c r="I233" s="410" t="str">
        <f t="shared" si="277"/>
        <v/>
      </c>
      <c r="J233" s="409" t="str">
        <f t="shared" si="277"/>
        <v>Bajuwaren München 1</v>
      </c>
      <c r="K233" s="410" t="str">
        <f t="shared" si="277"/>
        <v/>
      </c>
      <c r="L233" s="409" t="str">
        <f t="shared" si="276"/>
        <v>SG DJK Rimpar 1</v>
      </c>
      <c r="M233" s="410" t="str">
        <f t="shared" si="276"/>
        <v/>
      </c>
      <c r="N233" s="409" t="str">
        <f t="shared" si="276"/>
        <v>BC EMAX Unterföhring 2</v>
      </c>
      <c r="O233" s="410" t="str">
        <f t="shared" si="276"/>
        <v/>
      </c>
      <c r="P233" s="409" t="str">
        <f t="shared" si="276"/>
        <v>BK München 3</v>
      </c>
      <c r="Q233" s="410" t="str">
        <f t="shared" si="276"/>
        <v/>
      </c>
      <c r="R233" s="409" t="str">
        <f t="shared" si="276"/>
        <v>BC Comet Nürnberg</v>
      </c>
      <c r="S233" s="410" t="str">
        <f t="shared" si="276"/>
        <v/>
      </c>
      <c r="T233" s="409" t="str">
        <f t="shared" si="276"/>
        <v>Donaubowler Regensburg 1</v>
      </c>
      <c r="U233" s="410" t="str">
        <f t="shared" si="276"/>
        <v/>
      </c>
      <c r="V233" s="411"/>
      <c r="W233" s="411"/>
      <c r="AA233" s="73"/>
      <c r="AB233" s="69"/>
      <c r="AC233" s="409" t="str">
        <f>VLOOKUP(AC232,Schlüssel!$A$5:$K$14,2)</f>
        <v>Bowlinghaus Bamberg 1</v>
      </c>
      <c r="AD233" s="410"/>
      <c r="AE233" s="409" t="str">
        <f>VLOOKUP(AE232,Schlüssel!$A$5:$K$14,2)</f>
        <v>SG Rottendorf 1</v>
      </c>
      <c r="AF233" s="410"/>
      <c r="AG233" s="409" t="str">
        <f>VLOOKUP(AG232,Schlüssel!$A$5:$K$14,2)</f>
        <v>Werdenfels 1</v>
      </c>
      <c r="AH233" s="410"/>
      <c r="AI233" s="409" t="str">
        <f>VLOOKUP(AI232,Schlüssel!$A$5:$K$14,2)</f>
        <v>Bajuwaren München 1</v>
      </c>
      <c r="AJ233" s="410"/>
      <c r="AK233" s="409" t="str">
        <f>VLOOKUP(AK232,Schlüssel!$A$5:$K$14,2)</f>
        <v>SG DJK Rimpar 1</v>
      </c>
      <c r="AL233" s="410"/>
      <c r="AM233" s="409" t="str">
        <f>VLOOKUP(AM232,Schlüssel!$A$5:$K$14,2)</f>
        <v>BC EMAX Unterföhring 2</v>
      </c>
      <c r="AN233" s="410"/>
      <c r="AO233" s="409" t="str">
        <f>VLOOKUP(AO232,Schlüssel!$A$5:$K$14,2)</f>
        <v>BK München 3</v>
      </c>
      <c r="AP233" s="410"/>
      <c r="AQ233" s="409" t="str">
        <f>VLOOKUP(AQ232,Schlüssel!$A$5:$K$14,2)</f>
        <v>BC Comet Nürnberg</v>
      </c>
      <c r="AR233" s="410"/>
      <c r="AS233" s="409" t="str">
        <f>VLOOKUP(AS232,Schlüssel!$A$5:$K$14,2)</f>
        <v>Donaubowler Regensburg 1</v>
      </c>
      <c r="AT233" s="410"/>
      <c r="AU233" s="108"/>
      <c r="AV233" s="108"/>
      <c r="AW233" s="83"/>
      <c r="AX233" s="84"/>
      <c r="BA233" s="149"/>
      <c r="BB233" s="150"/>
      <c r="BC233" s="151"/>
      <c r="BQ233" s="153"/>
      <c r="BR233" s="151"/>
      <c r="BV233" s="151"/>
      <c r="BZ233" s="151"/>
    </row>
    <row r="234" spans="1:78" ht="12" customHeight="1" x14ac:dyDescent="0.25">
      <c r="B234" s="73" t="str">
        <f t="shared" si="277"/>
        <v/>
      </c>
      <c r="C234" s="69" t="str">
        <f t="shared" si="277"/>
        <v/>
      </c>
      <c r="D234" s="395" t="str">
        <f t="shared" si="277"/>
        <v/>
      </c>
      <c r="E234" s="395" t="str">
        <f t="shared" si="277"/>
        <v/>
      </c>
      <c r="F234" s="395" t="str">
        <f t="shared" si="277"/>
        <v/>
      </c>
      <c r="G234" s="395" t="str">
        <f t="shared" si="277"/>
        <v/>
      </c>
      <c r="H234" s="395" t="str">
        <f t="shared" si="277"/>
        <v/>
      </c>
      <c r="I234" s="395" t="str">
        <f t="shared" si="277"/>
        <v/>
      </c>
      <c r="J234" s="395" t="str">
        <f t="shared" si="277"/>
        <v/>
      </c>
      <c r="K234" s="395" t="str">
        <f t="shared" si="277"/>
        <v/>
      </c>
      <c r="L234" s="395" t="str">
        <f t="shared" si="276"/>
        <v/>
      </c>
      <c r="M234" s="395" t="str">
        <f t="shared" si="276"/>
        <v/>
      </c>
      <c r="N234" s="395" t="str">
        <f t="shared" si="276"/>
        <v/>
      </c>
      <c r="O234" s="395" t="str">
        <f t="shared" si="276"/>
        <v/>
      </c>
      <c r="P234" s="395" t="str">
        <f t="shared" si="276"/>
        <v/>
      </c>
      <c r="Q234" s="395" t="str">
        <f t="shared" si="276"/>
        <v/>
      </c>
      <c r="R234" s="395" t="str">
        <f t="shared" si="276"/>
        <v/>
      </c>
      <c r="S234" s="395" t="str">
        <f t="shared" si="276"/>
        <v/>
      </c>
      <c r="T234" s="395" t="str">
        <f t="shared" si="276"/>
        <v/>
      </c>
      <c r="U234" s="408" t="str">
        <f t="shared" si="276"/>
        <v/>
      </c>
      <c r="V234" s="301"/>
      <c r="W234" s="301"/>
      <c r="AA234" s="73"/>
      <c r="AB234" s="69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78"/>
      <c r="AV234" s="78"/>
      <c r="AW234" s="83"/>
      <c r="AX234" s="84"/>
      <c r="BA234" s="149"/>
      <c r="BB234" s="150"/>
      <c r="BC234" s="151"/>
      <c r="BQ234" s="153"/>
      <c r="BR234" s="151"/>
      <c r="BV234" s="151"/>
      <c r="BZ234" s="151"/>
    </row>
    <row r="235" spans="1:78" ht="15.9" customHeight="1" x14ac:dyDescent="0.25">
      <c r="B235" s="391" t="str">
        <f t="shared" ref="B235:C239" si="278">IF(AA235=0,"",AA235)</f>
        <v>Spieler 1</v>
      </c>
      <c r="C235" s="392" t="str">
        <f t="shared" si="278"/>
        <v/>
      </c>
      <c r="D235" s="393">
        <f>IF(AC235=301,"",AC235)</f>
        <v>0</v>
      </c>
      <c r="E235" s="393" t="str">
        <f>IF(AD235=0,"",AD235)</f>
        <v/>
      </c>
      <c r="F235" s="393">
        <f>IF(AE235=301,"",AE235)</f>
        <v>0</v>
      </c>
      <c r="G235" s="393" t="str">
        <f>IF(AF235=0,"",AF235)</f>
        <v/>
      </c>
      <c r="H235" s="393">
        <f>IF(AG235=301,"",AG235)</f>
        <v>0</v>
      </c>
      <c r="I235" s="393" t="str">
        <f>IF(AH235=0,"",AH235)</f>
        <v/>
      </c>
      <c r="J235" s="393">
        <f>IF(AI235=301,"",AI235)</f>
        <v>0</v>
      </c>
      <c r="K235" s="393" t="str">
        <f>IF(AJ235=0,"",AJ235)</f>
        <v/>
      </c>
      <c r="L235" s="393">
        <f>IF(AK235=301,"",AK235)</f>
        <v>0</v>
      </c>
      <c r="M235" s="393" t="str">
        <f>IF(AL235=0,"",AL235)</f>
        <v/>
      </c>
      <c r="N235" s="393">
        <f>IF(AM235=301,"",AM235)</f>
        <v>0</v>
      </c>
      <c r="O235" s="393" t="str">
        <f>IF(AN235=0,"",AN235)</f>
        <v/>
      </c>
      <c r="P235" s="393">
        <f>IF(AO235=301,"",AO235)</f>
        <v>0</v>
      </c>
      <c r="Q235" s="393" t="str">
        <f>IF(AP235=0,"",AP235)</f>
        <v/>
      </c>
      <c r="R235" s="393">
        <f>IF(AQ235=301,"",AQ235)</f>
        <v>0</v>
      </c>
      <c r="S235" s="393" t="str">
        <f>IF(AR235=0,"",AR235)</f>
        <v/>
      </c>
      <c r="T235" s="393">
        <f>IF(AS235=301,"",AS235)</f>
        <v>0</v>
      </c>
      <c r="U235" s="393" t="str">
        <f>IF(AT235=0,"",AT235)</f>
        <v/>
      </c>
      <c r="V235" s="404"/>
      <c r="W235" s="404"/>
      <c r="AA235" s="74" t="s">
        <v>0</v>
      </c>
      <c r="AB235" s="75"/>
      <c r="AC235" s="420">
        <f>ABS(INDEX(AC:AC,MATCH(AC232,$AA:$AA,0)+5)+INDEX(AC:AC,MATCH(AC232,$AA:$AA,0)+6)+INDEX(AC:AC,MATCH(AC232,$AA:$AA,0)+7))</f>
        <v>0</v>
      </c>
      <c r="AD235" s="421"/>
      <c r="AE235" s="420">
        <f>ABS(INDEX(AE:AE,MATCH(AE232,$AA:$AA,0)+5)+INDEX(AE:AE,MATCH(AE232,$AA:$AA,0)+6)+INDEX(AE:AE,MATCH(AE232,$AA:$AA,0)+7))</f>
        <v>0</v>
      </c>
      <c r="AF235" s="421"/>
      <c r="AG235" s="420">
        <f>ABS(INDEX(AG:AG,MATCH(AG232,$AA:$AA,0)+5)+INDEX(AG:AG,MATCH(AG232,$AA:$AA,0)+6)+INDEX(AG:AG,MATCH(AG232,$AA:$AA,0)+7))</f>
        <v>0</v>
      </c>
      <c r="AH235" s="421"/>
      <c r="AI235" s="420">
        <f>ABS(INDEX(AI:AI,MATCH(AI232,$AA:$AA,0)+5)+INDEX(AI:AI,MATCH(AI232,$AA:$AA,0)+6)+INDEX(AI:AI,MATCH(AI232,$AA:$AA,0)+7))</f>
        <v>0</v>
      </c>
      <c r="AJ235" s="421"/>
      <c r="AK235" s="420">
        <f>ABS(INDEX(AK:AK,MATCH(AK232,$AA:$AA,0)+5)+INDEX(AK:AK,MATCH(AK232,$AA:$AA,0)+6)+INDEX(AK:AK,MATCH(AK232,$AA:$AA,0)+7))</f>
        <v>0</v>
      </c>
      <c r="AL235" s="421"/>
      <c r="AM235" s="420">
        <f>ABS(INDEX(AM:AM,MATCH(AM232,$AA:$AA,0)+5)+INDEX(AM:AM,MATCH(AM232,$AA:$AA,0)+6)+INDEX(AM:AM,MATCH(AM232,$AA:$AA,0)+7))</f>
        <v>0</v>
      </c>
      <c r="AN235" s="421"/>
      <c r="AO235" s="420">
        <f>ABS(INDEX(AO:AO,MATCH(AO232,$AA:$AA,0)+5)+INDEX(AO:AO,MATCH(AO232,$AA:$AA,0)+6)+INDEX(AO:AO,MATCH(AO232,$AA:$AA,0)+7))</f>
        <v>0</v>
      </c>
      <c r="AP235" s="421"/>
      <c r="AQ235" s="420">
        <f>ABS(INDEX(AQ:AQ,MATCH(AQ232,$AA:$AA,0)+5)+INDEX(AQ:AQ,MATCH(AQ232,$AA:$AA,0)+6)+INDEX(AQ:AQ,MATCH(AQ232,$AA:$AA,0)+7))</f>
        <v>0</v>
      </c>
      <c r="AR235" s="421"/>
      <c r="AS235" s="420">
        <f>ABS(INDEX(AS:AS,MATCH(AS232,$AA:$AA,0)+5)+INDEX(AS:AS,MATCH(AS232,$AA:$AA,0)+6)+INDEX(AS:AS,MATCH(AS232,$AA:$AA,0)+7))</f>
        <v>0</v>
      </c>
      <c r="AT235" s="421"/>
      <c r="AU235" s="1"/>
      <c r="AV235" s="1"/>
      <c r="AW235" s="83"/>
      <c r="AX235" s="84"/>
      <c r="BA235" s="149"/>
      <c r="BB235" s="150"/>
      <c r="BC235" s="151"/>
      <c r="BQ235" s="153"/>
      <c r="BR235" s="151"/>
      <c r="BV235" s="151"/>
      <c r="BZ235" s="151"/>
    </row>
    <row r="236" spans="1:78" ht="15.9" customHeight="1" x14ac:dyDescent="0.25">
      <c r="B236" s="391" t="str">
        <f t="shared" si="278"/>
        <v>Spieler 2</v>
      </c>
      <c r="C236" s="392" t="str">
        <f t="shared" si="278"/>
        <v/>
      </c>
      <c r="D236" s="393">
        <f>IF(AC236=301,"",AC236)</f>
        <v>0</v>
      </c>
      <c r="E236" s="393" t="str">
        <f>IF(AD236=0,"",AD236)</f>
        <v/>
      </c>
      <c r="F236" s="393">
        <f>IF(AE236=301,"",AE236)</f>
        <v>0</v>
      </c>
      <c r="G236" s="393" t="str">
        <f>IF(AF236=0,"",AF236)</f>
        <v/>
      </c>
      <c r="H236" s="393">
        <f>IF(AG236=301,"",AG236)</f>
        <v>0</v>
      </c>
      <c r="I236" s="393" t="str">
        <f>IF(AH236=0,"",AH236)</f>
        <v/>
      </c>
      <c r="J236" s="393">
        <f>IF(AI236=301,"",AI236)</f>
        <v>0</v>
      </c>
      <c r="K236" s="393" t="str">
        <f>IF(AJ236=0,"",AJ236)</f>
        <v/>
      </c>
      <c r="L236" s="393">
        <f>IF(AK236=301,"",AK236)</f>
        <v>0</v>
      </c>
      <c r="M236" s="393" t="str">
        <f>IF(AL236=0,"",AL236)</f>
        <v/>
      </c>
      <c r="N236" s="393">
        <f>IF(AM236=301,"",AM236)</f>
        <v>0</v>
      </c>
      <c r="O236" s="393" t="str">
        <f>IF(AN236=0,"",AN236)</f>
        <v/>
      </c>
      <c r="P236" s="393">
        <f>IF(AO236=301,"",AO236)</f>
        <v>0</v>
      </c>
      <c r="Q236" s="393" t="str">
        <f>IF(AP236=0,"",AP236)</f>
        <v/>
      </c>
      <c r="R236" s="393">
        <f>IF(AQ236=301,"",AQ236)</f>
        <v>0</v>
      </c>
      <c r="S236" s="393" t="str">
        <f>IF(AR236=0,"",AR236)</f>
        <v/>
      </c>
      <c r="T236" s="393">
        <f>IF(AS236=301,"",AS236)</f>
        <v>0</v>
      </c>
      <c r="U236" s="393" t="str">
        <f>IF(AT236=0,"",AT236)</f>
        <v/>
      </c>
      <c r="V236" s="404"/>
      <c r="W236" s="404"/>
      <c r="AA236" s="74" t="s">
        <v>2</v>
      </c>
      <c r="AB236" s="75"/>
      <c r="AC236" s="422">
        <f>ABS(INDEX(AC:AC,MATCH(AC232,$AA:$AA,0)+8)+INDEX(AC:AC,MATCH(AC232,$AA:$AA,0)+9)+INDEX(AC:AC,MATCH(AC232,$AA:$AA,0)+10))</f>
        <v>0</v>
      </c>
      <c r="AD236" s="423"/>
      <c r="AE236" s="422">
        <f>ABS(INDEX(AE:AE,MATCH(AE232,$AA:$AA,0)+8)+INDEX(AE:AE,MATCH(AE232,$AA:$AA,0)+9)+INDEX(AE:AE,MATCH(AE232,$AA:$AA,0)+10))</f>
        <v>0</v>
      </c>
      <c r="AF236" s="423"/>
      <c r="AG236" s="422">
        <f>ABS(INDEX(AG:AG,MATCH(AG232,$AA:$AA,0)+8)+INDEX(AG:AG,MATCH(AG232,$AA:$AA,0)+9)+INDEX(AG:AG,MATCH(AG232,$AA:$AA,0)+10))</f>
        <v>0</v>
      </c>
      <c r="AH236" s="423"/>
      <c r="AI236" s="422">
        <f>ABS(INDEX(AI:AI,MATCH(AI232,$AA:$AA,0)+8)+INDEX(AI:AI,MATCH(AI232,$AA:$AA,0)+9)+INDEX(AI:AI,MATCH(AI232,$AA:$AA,0)+10))</f>
        <v>0</v>
      </c>
      <c r="AJ236" s="423"/>
      <c r="AK236" s="422">
        <f>ABS(INDEX(AK:AK,MATCH(AK232,$AA:$AA,0)+8)+INDEX(AK:AK,MATCH(AK232,$AA:$AA,0)+9)+INDEX(AK:AK,MATCH(AK232,$AA:$AA,0)+10))</f>
        <v>0</v>
      </c>
      <c r="AL236" s="423"/>
      <c r="AM236" s="422">
        <f>ABS(INDEX(AM:AM,MATCH(AM232,$AA:$AA,0)+8)+INDEX(AM:AM,MATCH(AM232,$AA:$AA,0)+9)+INDEX(AM:AM,MATCH(AM232,$AA:$AA,0)+10))</f>
        <v>0</v>
      </c>
      <c r="AN236" s="423"/>
      <c r="AO236" s="422">
        <f>ABS(INDEX(AO:AO,MATCH(AO232,$AA:$AA,0)+8)+INDEX(AO:AO,MATCH(AO232,$AA:$AA,0)+9)+INDEX(AO:AO,MATCH(AO232,$AA:$AA,0)+10))</f>
        <v>0</v>
      </c>
      <c r="AP236" s="423"/>
      <c r="AQ236" s="422">
        <f>ABS(INDEX(AQ:AQ,MATCH(AQ232,$AA:$AA,0)+8)+INDEX(AQ:AQ,MATCH(AQ232,$AA:$AA,0)+9)+INDEX(AQ:AQ,MATCH(AQ232,$AA:$AA,0)+10))</f>
        <v>0</v>
      </c>
      <c r="AR236" s="423"/>
      <c r="AS236" s="422">
        <f>ABS(INDEX(AS:AS,MATCH(AS232,$AA:$AA,0)+8)+INDEX(AS:AS,MATCH(AS232,$AA:$AA,0)+9)+INDEX(AS:AS,MATCH(AS232,$AA:$AA,0)+10))</f>
        <v>0</v>
      </c>
      <c r="AT236" s="423"/>
      <c r="AU236" s="1"/>
      <c r="AV236" s="1"/>
      <c r="AW236" s="83"/>
      <c r="AX236" s="84"/>
      <c r="BA236" s="149"/>
      <c r="BB236" s="150"/>
      <c r="BC236" s="151"/>
      <c r="BQ236" s="153"/>
      <c r="BR236" s="151"/>
      <c r="BV236" s="151"/>
      <c r="BZ236" s="151"/>
    </row>
    <row r="237" spans="1:78" ht="15.9" customHeight="1" x14ac:dyDescent="0.25">
      <c r="B237" s="391" t="str">
        <f t="shared" si="278"/>
        <v>Spieler 3</v>
      </c>
      <c r="C237" s="392" t="str">
        <f t="shared" si="278"/>
        <v/>
      </c>
      <c r="D237" s="393">
        <f>IF(AC237=301,"",AC237)</f>
        <v>0</v>
      </c>
      <c r="E237" s="393" t="str">
        <f>IF(AD237=0,"",AD237)</f>
        <v/>
      </c>
      <c r="F237" s="393">
        <f>IF(AE237=301,"",AE237)</f>
        <v>0</v>
      </c>
      <c r="G237" s="393" t="str">
        <f>IF(AF237=0,"",AF237)</f>
        <v/>
      </c>
      <c r="H237" s="393">
        <f>IF(AG237=301,"",AG237)</f>
        <v>0</v>
      </c>
      <c r="I237" s="393" t="str">
        <f>IF(AH237=0,"",AH237)</f>
        <v/>
      </c>
      <c r="J237" s="393">
        <f>IF(AI237=301,"",AI237)</f>
        <v>0</v>
      </c>
      <c r="K237" s="393" t="str">
        <f>IF(AJ237=0,"",AJ237)</f>
        <v/>
      </c>
      <c r="L237" s="393">
        <f>IF(AK237=301,"",AK237)</f>
        <v>0</v>
      </c>
      <c r="M237" s="393" t="str">
        <f>IF(AL237=0,"",AL237)</f>
        <v/>
      </c>
      <c r="N237" s="393">
        <f>IF(AM237=301,"",AM237)</f>
        <v>0</v>
      </c>
      <c r="O237" s="393" t="str">
        <f>IF(AN237=0,"",AN237)</f>
        <v/>
      </c>
      <c r="P237" s="393">
        <f>IF(AO237=301,"",AO237)</f>
        <v>0</v>
      </c>
      <c r="Q237" s="393" t="str">
        <f>IF(AP237=0,"",AP237)</f>
        <v/>
      </c>
      <c r="R237" s="393">
        <f>IF(AQ237=301,"",AQ237)</f>
        <v>0</v>
      </c>
      <c r="S237" s="393" t="str">
        <f>IF(AR237=0,"",AR237)</f>
        <v/>
      </c>
      <c r="T237" s="393">
        <f>IF(AS237=301,"",AS237)</f>
        <v>0</v>
      </c>
      <c r="U237" s="393" t="str">
        <f>IF(AT237=0,"",AT237)</f>
        <v/>
      </c>
      <c r="V237" s="404"/>
      <c r="W237" s="404"/>
      <c r="AA237" s="74" t="s">
        <v>3</v>
      </c>
      <c r="AB237" s="75"/>
      <c r="AC237" s="422">
        <f>ABS(INDEX(AC:AC,MATCH(AC232,$AA:$AA,0)+11)+INDEX(AC:AC,MATCH(AC232,$AA:$AA,0)+12)+INDEX(AC:AC,MATCH(AC232,$AA:$AA,0)+13))</f>
        <v>0</v>
      </c>
      <c r="AD237" s="423"/>
      <c r="AE237" s="422">
        <f>ABS(INDEX(AE:AE,MATCH(AE232,$AA:$AA,0)+11)+INDEX(AE:AE,MATCH(AE232,$AA:$AA,0)+12)+INDEX(AE:AE,MATCH(AE232,$AA:$AA,0)+13))</f>
        <v>0</v>
      </c>
      <c r="AF237" s="423"/>
      <c r="AG237" s="422">
        <f>ABS(INDEX(AG:AG,MATCH(AG232,$AA:$AA,0)+11)+INDEX(AG:AG,MATCH(AG232,$AA:$AA,0)+12)+INDEX(AG:AG,MATCH(AG232,$AA:$AA,0)+13))</f>
        <v>0</v>
      </c>
      <c r="AH237" s="423"/>
      <c r="AI237" s="422">
        <f>ABS(INDEX(AI:AI,MATCH(AI232,$AA:$AA,0)+11)+INDEX(AI:AI,MATCH(AI232,$AA:$AA,0)+12)+INDEX(AI:AI,MATCH(AI232,$AA:$AA,0)+13))</f>
        <v>0</v>
      </c>
      <c r="AJ237" s="423"/>
      <c r="AK237" s="422">
        <f>ABS(INDEX(AK:AK,MATCH(AK232,$AA:$AA,0)+11)+INDEX(AK:AK,MATCH(AK232,$AA:$AA,0)+12)+INDEX(AK:AK,MATCH(AK232,$AA:$AA,0)+13))</f>
        <v>0</v>
      </c>
      <c r="AL237" s="423"/>
      <c r="AM237" s="422">
        <f>ABS(INDEX(AM:AM,MATCH(AM232,$AA:$AA,0)+11)+INDEX(AM:AM,MATCH(AM232,$AA:$AA,0)+12)+INDEX(AM:AM,MATCH(AM232,$AA:$AA,0)+13))</f>
        <v>0</v>
      </c>
      <c r="AN237" s="423"/>
      <c r="AO237" s="422">
        <f>ABS(INDEX(AO:AO,MATCH(AO232,$AA:$AA,0)+11)+INDEX(AO:AO,MATCH(AO232,$AA:$AA,0)+12)+INDEX(AO:AO,MATCH(AO232,$AA:$AA,0)+13))</f>
        <v>0</v>
      </c>
      <c r="AP237" s="423"/>
      <c r="AQ237" s="422">
        <f>ABS(INDEX(AQ:AQ,MATCH(AQ232,$AA:$AA,0)+11)+INDEX(AQ:AQ,MATCH(AQ232,$AA:$AA,0)+12)+INDEX(AQ:AQ,MATCH(AQ232,$AA:$AA,0)+13))</f>
        <v>0</v>
      </c>
      <c r="AR237" s="423"/>
      <c r="AS237" s="422">
        <f>ABS(INDEX(AS:AS,MATCH(AS232,$AA:$AA,0)+11)+INDEX(AS:AS,MATCH(AS232,$AA:$AA,0)+12)+INDEX(AS:AS,MATCH(AS232,$AA:$AA,0)+13))</f>
        <v>0</v>
      </c>
      <c r="AT237" s="423"/>
      <c r="AU237" s="1"/>
      <c r="AV237" s="1"/>
      <c r="AW237" s="83"/>
      <c r="AX237" s="84"/>
      <c r="BA237" s="149"/>
      <c r="BB237" s="150"/>
      <c r="BC237" s="151"/>
      <c r="BQ237" s="153"/>
      <c r="BR237" s="151"/>
      <c r="BV237" s="151"/>
      <c r="BZ237" s="151"/>
    </row>
    <row r="238" spans="1:78" ht="15.9" customHeight="1" x14ac:dyDescent="0.25">
      <c r="B238" s="391" t="str">
        <f t="shared" si="278"/>
        <v>Spieler 4</v>
      </c>
      <c r="C238" s="392" t="str">
        <f t="shared" si="278"/>
        <v/>
      </c>
      <c r="D238" s="393">
        <f>IF(AC238=301,"",AC238)</f>
        <v>0</v>
      </c>
      <c r="E238" s="393" t="str">
        <f>IF(AD238=0,"",AD238)</f>
        <v/>
      </c>
      <c r="F238" s="393">
        <f>IF(AE238=301,"",AE238)</f>
        <v>0</v>
      </c>
      <c r="G238" s="393" t="str">
        <f>IF(AF238=0,"",AF238)</f>
        <v/>
      </c>
      <c r="H238" s="393">
        <f>IF(AG238=301,"",AG238)</f>
        <v>0</v>
      </c>
      <c r="I238" s="393" t="str">
        <f>IF(AH238=0,"",AH238)</f>
        <v/>
      </c>
      <c r="J238" s="393">
        <f>IF(AI238=301,"",AI238)</f>
        <v>0</v>
      </c>
      <c r="K238" s="393" t="str">
        <f>IF(AJ238=0,"",AJ238)</f>
        <v/>
      </c>
      <c r="L238" s="393">
        <f>IF(AK238=301,"",AK238)</f>
        <v>0</v>
      </c>
      <c r="M238" s="393" t="str">
        <f>IF(AL238=0,"",AL238)</f>
        <v/>
      </c>
      <c r="N238" s="393">
        <f>IF(AM238=301,"",AM238)</f>
        <v>0</v>
      </c>
      <c r="O238" s="393" t="str">
        <f>IF(AN238=0,"",AN238)</f>
        <v/>
      </c>
      <c r="P238" s="393">
        <f>IF(AO238=301,"",AO238)</f>
        <v>0</v>
      </c>
      <c r="Q238" s="393" t="str">
        <f>IF(AP238=0,"",AP238)</f>
        <v/>
      </c>
      <c r="R238" s="393">
        <f>IF(AQ238=301,"",AQ238)</f>
        <v>0</v>
      </c>
      <c r="S238" s="393" t="str">
        <f>IF(AR238=0,"",AR238)</f>
        <v/>
      </c>
      <c r="T238" s="393">
        <f>IF(AS238=301,"",AS238)</f>
        <v>0</v>
      </c>
      <c r="U238" s="393" t="str">
        <f>IF(AT238=0,"",AT238)</f>
        <v/>
      </c>
      <c r="V238" s="404"/>
      <c r="W238" s="404"/>
      <c r="AA238" s="74" t="s">
        <v>11</v>
      </c>
      <c r="AB238" s="75"/>
      <c r="AC238" s="422">
        <f>ABS(INDEX(AC:AC,MATCH(AC232,$AA:$AA,0)+14)+INDEX(AC:AC,MATCH(AC232,$AA:$AA,0)+15)+INDEX(AC:AC,MATCH(AC232,$AA:$AA,0)+16))</f>
        <v>0</v>
      </c>
      <c r="AD238" s="423"/>
      <c r="AE238" s="422">
        <f>ABS(INDEX(AE:AE,MATCH(AE232,$AA:$AA,0)+14)+INDEX(AE:AE,MATCH(AE232,$AA:$AA,0)+15)+INDEX(AE:AE,MATCH(AE232,$AA:$AA,0)+16))</f>
        <v>0</v>
      </c>
      <c r="AF238" s="423"/>
      <c r="AG238" s="422">
        <f>ABS(INDEX(AG:AG,MATCH(AG232,$AA:$AA,0)+14)+INDEX(AG:AG,MATCH(AG232,$AA:$AA,0)+15)+INDEX(AG:AG,MATCH(AG232,$AA:$AA,0)+16))</f>
        <v>0</v>
      </c>
      <c r="AH238" s="423"/>
      <c r="AI238" s="422">
        <f>ABS(INDEX(AI:AI,MATCH(AI232,$AA:$AA,0)+14)+INDEX(AI:AI,MATCH(AI232,$AA:$AA,0)+15)+INDEX(AI:AI,MATCH(AI232,$AA:$AA,0)+16))</f>
        <v>0</v>
      </c>
      <c r="AJ238" s="423"/>
      <c r="AK238" s="422">
        <f>ABS(INDEX(AK:AK,MATCH(AK232,$AA:$AA,0)+14)+INDEX(AK:AK,MATCH(AK232,$AA:$AA,0)+15)+INDEX(AK:AK,MATCH(AK232,$AA:$AA,0)+16))</f>
        <v>0</v>
      </c>
      <c r="AL238" s="423"/>
      <c r="AM238" s="422">
        <f>ABS(INDEX(AM:AM,MATCH(AM232,$AA:$AA,0)+14)+INDEX(AM:AM,MATCH(AM232,$AA:$AA,0)+15)+INDEX(AM:AM,MATCH(AM232,$AA:$AA,0)+16))</f>
        <v>0</v>
      </c>
      <c r="AN238" s="423"/>
      <c r="AO238" s="422">
        <f>ABS(INDEX(AO:AO,MATCH(AO232,$AA:$AA,0)+14)+INDEX(AO:AO,MATCH(AO232,$AA:$AA,0)+15)+INDEX(AO:AO,MATCH(AO232,$AA:$AA,0)+16))</f>
        <v>0</v>
      </c>
      <c r="AP238" s="423"/>
      <c r="AQ238" s="422">
        <f>ABS(INDEX(AQ:AQ,MATCH(AQ232,$AA:$AA,0)+14)+INDEX(AQ:AQ,MATCH(AQ232,$AA:$AA,0)+15)+INDEX(AQ:AQ,MATCH(AQ232,$AA:$AA,0)+16))</f>
        <v>0</v>
      </c>
      <c r="AR238" s="423"/>
      <c r="AS238" s="422">
        <f>ABS(INDEX(AS:AS,MATCH(AS232,$AA:$AA,0)+14)+INDEX(AS:AS,MATCH(AS232,$AA:$AA,0)+15)+INDEX(AS:AS,MATCH(AS232,$AA:$AA,0)+16))</f>
        <v>0</v>
      </c>
      <c r="AT238" s="423"/>
      <c r="AU238" s="1"/>
      <c r="AV238" s="1"/>
      <c r="AW238" s="83"/>
      <c r="AX238" s="84"/>
      <c r="BA238" s="149"/>
      <c r="BB238" s="150"/>
      <c r="BC238" s="151"/>
      <c r="BQ238" s="153"/>
      <c r="BR238" s="151"/>
      <c r="BV238" s="151"/>
      <c r="BZ238" s="151"/>
    </row>
    <row r="239" spans="1:78" ht="15.9" customHeight="1" x14ac:dyDescent="0.25">
      <c r="B239" s="388" t="str">
        <f t="shared" si="278"/>
        <v>Gesamt</v>
      </c>
      <c r="C239" s="389" t="str">
        <f t="shared" si="278"/>
        <v/>
      </c>
      <c r="D239" s="394">
        <f>IF(AC239=1505,"",AC239)</f>
        <v>0</v>
      </c>
      <c r="E239" s="394" t="str">
        <f>IF(AD239=0,"",AD239)</f>
        <v/>
      </c>
      <c r="F239" s="394">
        <f>IF(AE239=1505,"",AE239)</f>
        <v>0</v>
      </c>
      <c r="G239" s="394" t="str">
        <f>IF(AF239=0,"",AF239)</f>
        <v/>
      </c>
      <c r="H239" s="394">
        <f>IF(AG239=1505,"",AG239)</f>
        <v>0</v>
      </c>
      <c r="I239" s="394" t="str">
        <f>IF(AH239=0,"",AH239)</f>
        <v/>
      </c>
      <c r="J239" s="394">
        <f>IF(AI239=1505,"",AI239)</f>
        <v>0</v>
      </c>
      <c r="K239" s="394" t="str">
        <f>IF(AJ239=0,"",AJ239)</f>
        <v/>
      </c>
      <c r="L239" s="394">
        <f>IF(AK239=1505,"",AK239)</f>
        <v>0</v>
      </c>
      <c r="M239" s="394" t="str">
        <f>IF(AL239=0,"",AL239)</f>
        <v/>
      </c>
      <c r="N239" s="394">
        <f>IF(AM239=1505,"",AM239)</f>
        <v>0</v>
      </c>
      <c r="O239" s="394" t="str">
        <f>IF(AN239=0,"",AN239)</f>
        <v/>
      </c>
      <c r="P239" s="394">
        <f>IF(AO239=1505,"",AO239)</f>
        <v>0</v>
      </c>
      <c r="Q239" s="394" t="str">
        <f>IF(AP239=0,"",AP239)</f>
        <v/>
      </c>
      <c r="R239" s="394">
        <f>IF(AQ239=1505,"",AQ239)</f>
        <v>0</v>
      </c>
      <c r="S239" s="394" t="str">
        <f>IF(AR239=0,"",AR239)</f>
        <v/>
      </c>
      <c r="T239" s="394">
        <f>IF(AS239=1505,"",AS239)</f>
        <v>0</v>
      </c>
      <c r="U239" s="394" t="str">
        <f>IF(AT239=0,"",AT239)</f>
        <v/>
      </c>
      <c r="V239" s="290"/>
      <c r="W239" s="290"/>
      <c r="AA239" s="76" t="s">
        <v>960</v>
      </c>
      <c r="AB239" s="77"/>
      <c r="AC239" s="388">
        <f>SUM(AC235:AC238)</f>
        <v>0</v>
      </c>
      <c r="AD239" s="389"/>
      <c r="AE239" s="388">
        <f>SUM(AE235:AE238)</f>
        <v>0</v>
      </c>
      <c r="AF239" s="389"/>
      <c r="AG239" s="388">
        <f>SUM(AG235:AG238)</f>
        <v>0</v>
      </c>
      <c r="AH239" s="389"/>
      <c r="AI239" s="388">
        <f>SUM(AI235:AI238)</f>
        <v>0</v>
      </c>
      <c r="AJ239" s="389"/>
      <c r="AK239" s="388">
        <f>SUM(AK235:AK238)</f>
        <v>0</v>
      </c>
      <c r="AL239" s="389"/>
      <c r="AM239" s="388">
        <f>SUM(AM235:AM238)</f>
        <v>0</v>
      </c>
      <c r="AN239" s="389"/>
      <c r="AO239" s="388">
        <f>SUM(AO235:AO238)</f>
        <v>0</v>
      </c>
      <c r="AP239" s="389"/>
      <c r="AQ239" s="388">
        <f>SUM(AQ235:AQ238)</f>
        <v>0</v>
      </c>
      <c r="AR239" s="389"/>
      <c r="AS239" s="388">
        <f>SUM(AS235:AS238)</f>
        <v>0</v>
      </c>
      <c r="AT239" s="389"/>
      <c r="AU239" s="69"/>
      <c r="AV239" s="69"/>
      <c r="AW239" s="83"/>
      <c r="AX239" s="84"/>
      <c r="BA239" s="149"/>
      <c r="BB239" s="150"/>
      <c r="BC239" s="151"/>
      <c r="BQ239" s="153"/>
      <c r="BR239" s="151"/>
      <c r="BV239" s="151"/>
      <c r="BZ239" s="151"/>
    </row>
    <row r="240" spans="1:78" ht="10.5" customHeight="1" x14ac:dyDescent="0.25">
      <c r="B240" s="78"/>
      <c r="C240" s="6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AA240" s="78"/>
      <c r="AB240" s="69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83"/>
      <c r="AX240" s="84"/>
      <c r="BA240" s="149"/>
      <c r="BB240" s="150"/>
      <c r="BC240" s="151"/>
      <c r="BQ240" s="153"/>
      <c r="BR240" s="151"/>
      <c r="BV240" s="151"/>
      <c r="BZ240" s="151"/>
    </row>
    <row r="241" spans="1:78" ht="21" customHeight="1" x14ac:dyDescent="0.4">
      <c r="B241" s="28" t="str">
        <f>AA241</f>
        <v>Team-Nr.</v>
      </c>
      <c r="C241" s="29"/>
      <c r="D241" s="28" t="str">
        <f>AC241</f>
        <v>Liga:</v>
      </c>
      <c r="E241" s="31"/>
      <c r="F241" s="390" t="str">
        <f>AE241</f>
        <v>Bayernliga Herren</v>
      </c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2"/>
      <c r="S241" s="33" t="s">
        <v>955</v>
      </c>
      <c r="T241" s="34"/>
      <c r="U241" s="401" t="str">
        <f>AT241</f>
        <v>28.02./01.03.</v>
      </c>
      <c r="V241" s="402"/>
      <c r="W241" s="403"/>
      <c r="X241" s="386"/>
      <c r="Y241" s="387"/>
      <c r="Z241" s="387"/>
      <c r="AA241" s="28" t="s">
        <v>974</v>
      </c>
      <c r="AB241" s="29"/>
      <c r="AC241" s="30" t="s">
        <v>953</v>
      </c>
      <c r="AD241" s="31"/>
      <c r="AE241" s="29" t="str">
        <f>Schlüssel!$C$1</f>
        <v>Bayernliga Herren</v>
      </c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32"/>
      <c r="AR241" s="33" t="s">
        <v>955</v>
      </c>
      <c r="AS241" s="34"/>
      <c r="AT241" s="401" t="str">
        <f>VLOOKUP(AS242,Spielorte!$A$1:$C$6,2)</f>
        <v>28.02./01.03.</v>
      </c>
      <c r="AU241" s="402"/>
      <c r="AV241" s="403"/>
      <c r="AW241" s="83"/>
      <c r="AX241" s="84"/>
      <c r="BA241" s="149" t="s">
        <v>1117</v>
      </c>
      <c r="BB241" s="150" t="s">
        <v>972</v>
      </c>
      <c r="BC241" s="151" t="s">
        <v>991</v>
      </c>
      <c r="BD241" s="152" t="s">
        <v>990</v>
      </c>
      <c r="BE241" s="152" t="s">
        <v>972</v>
      </c>
      <c r="BF241" s="152" t="s">
        <v>992</v>
      </c>
      <c r="BG241" s="152" t="s">
        <v>1028</v>
      </c>
      <c r="BH241" s="152" t="s">
        <v>1118</v>
      </c>
      <c r="BI241" s="152" t="s">
        <v>1119</v>
      </c>
      <c r="BJ241" s="152" t="s">
        <v>1120</v>
      </c>
      <c r="BK241" s="152" t="s">
        <v>1121</v>
      </c>
      <c r="BL241" s="152" t="s">
        <v>1122</v>
      </c>
      <c r="BM241" s="152" t="s">
        <v>1129</v>
      </c>
      <c r="BN241" s="152" t="s">
        <v>1130</v>
      </c>
      <c r="BO241" s="152" t="s">
        <v>1131</v>
      </c>
      <c r="BP241" s="152" t="s">
        <v>1132</v>
      </c>
      <c r="BQ241" s="153" t="s">
        <v>1123</v>
      </c>
      <c r="BR241" s="151" t="s">
        <v>993</v>
      </c>
      <c r="BS241" s="152" t="s">
        <v>1124</v>
      </c>
      <c r="BT241" s="152" t="s">
        <v>1125</v>
      </c>
      <c r="BU241" s="152" t="s">
        <v>991</v>
      </c>
      <c r="BV241" s="151" t="s">
        <v>993</v>
      </c>
      <c r="BW241" s="153" t="s">
        <v>1126</v>
      </c>
      <c r="BX241" s="152" t="s">
        <v>1127</v>
      </c>
      <c r="BY241" s="152" t="s">
        <v>1128</v>
      </c>
      <c r="BZ241" s="151" t="s">
        <v>993</v>
      </c>
    </row>
    <row r="242" spans="1:78" ht="17.25" customHeight="1" thickBot="1" x14ac:dyDescent="0.45">
      <c r="B242" s="37">
        <f>AA242</f>
        <v>9</v>
      </c>
      <c r="D242" s="30" t="s">
        <v>954</v>
      </c>
      <c r="E242" s="38"/>
      <c r="F242" s="400" t="str">
        <f>AE242</f>
        <v>Schweinfurt Extreme Bowlingarena</v>
      </c>
      <c r="G242" s="400"/>
      <c r="H242" s="400"/>
      <c r="I242" s="400"/>
      <c r="J242" s="400"/>
      <c r="K242" s="400"/>
      <c r="L242" s="400"/>
      <c r="M242" s="400"/>
      <c r="N242" s="400"/>
      <c r="O242" s="400"/>
      <c r="P242" s="39"/>
      <c r="Q242" s="39"/>
      <c r="S242" s="33" t="s">
        <v>952</v>
      </c>
      <c r="T242" s="40">
        <f>AS242</f>
        <v>5</v>
      </c>
      <c r="U242" s="34"/>
      <c r="V242" s="34"/>
      <c r="Z242" s="36"/>
      <c r="AA242" s="37">
        <v>9</v>
      </c>
      <c r="AC242" s="30" t="s">
        <v>954</v>
      </c>
      <c r="AD242" s="38"/>
      <c r="AE242" s="85" t="str">
        <f>VLOOKUP(AS242,Spielorte!$A$1:$C$6,3)</f>
        <v>Schweinfurt Extreme Bowlingarena</v>
      </c>
      <c r="AF242" s="85"/>
      <c r="AG242" s="85"/>
      <c r="AH242" s="85"/>
      <c r="AI242" s="85"/>
      <c r="AJ242" s="85"/>
      <c r="AK242" s="85"/>
      <c r="AL242" s="85"/>
      <c r="AM242" s="85"/>
      <c r="AN242" s="85"/>
      <c r="AO242" s="39"/>
      <c r="AP242" s="39"/>
      <c r="AR242" s="33" t="s">
        <v>952</v>
      </c>
      <c r="AS242" s="40">
        <v>5</v>
      </c>
      <c r="AT242" s="34"/>
      <c r="AU242" s="34"/>
      <c r="AW242" s="83"/>
      <c r="AX242" s="84"/>
      <c r="BA242" s="149"/>
      <c r="BB242" s="150"/>
      <c r="BC242" s="151"/>
      <c r="BQ242" s="153"/>
      <c r="BR242" s="151"/>
      <c r="BV242" s="151"/>
      <c r="BW242" s="153"/>
      <c r="BZ242" s="151"/>
    </row>
    <row r="243" spans="1:78" ht="15.75" customHeight="1" thickBot="1" x14ac:dyDescent="0.3">
      <c r="B243" s="41" t="str">
        <f>VLOOKUP(B242,Schlüssel!$A$5:$B$14,2)</f>
        <v>Werdenfels 1</v>
      </c>
      <c r="C243" s="42"/>
      <c r="D243" s="43"/>
      <c r="E243" s="44"/>
      <c r="F243" s="45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AA243" s="41" t="str">
        <f>VLOOKUP(AA242,Schlüssel!$A$5:$B$14,2)</f>
        <v>Werdenfels 1</v>
      </c>
      <c r="AB243" s="42"/>
      <c r="AC243" s="43"/>
      <c r="AD243" s="44"/>
      <c r="AE243" s="45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W243" s="83"/>
      <c r="AX243" s="84"/>
      <c r="BA243" s="149"/>
      <c r="BB243" s="150"/>
      <c r="BC243" s="151"/>
      <c r="BQ243" s="153"/>
      <c r="BR243" s="151"/>
      <c r="BV243" s="151"/>
      <c r="BW243" s="153"/>
      <c r="BZ243" s="151"/>
    </row>
    <row r="244" spans="1:78" ht="13.8" thickBot="1" x14ac:dyDescent="0.3">
      <c r="A244" s="4"/>
      <c r="B244" s="28"/>
      <c r="C244" s="47"/>
      <c r="D244" s="48" t="s">
        <v>10</v>
      </c>
      <c r="E244" s="28">
        <f>VLOOKUP($B$2,Schlüssel!$A$5:$DZ$14,13)</f>
        <v>7</v>
      </c>
      <c r="F244" s="49" t="s">
        <v>10</v>
      </c>
      <c r="G244" s="28">
        <f>VLOOKUP($B$2,Schlüssel!$A$5:$DZ$14,14)</f>
        <v>6</v>
      </c>
      <c r="H244" s="49" t="s">
        <v>10</v>
      </c>
      <c r="I244" s="28">
        <f>VLOOKUP($B$2,Schlüssel!$A$5:$DZ$14,15)</f>
        <v>9</v>
      </c>
      <c r="J244" s="49" t="s">
        <v>10</v>
      </c>
      <c r="K244" s="28">
        <f>VLOOKUP($B$2,Schlüssel!$A$5:$DZ$14,16)</f>
        <v>11</v>
      </c>
      <c r="L244" s="49" t="s">
        <v>10</v>
      </c>
      <c r="M244" s="28">
        <f>VLOOKUP($B$2,Schlüssel!$A$5:$DZ$14,17)</f>
        <v>3</v>
      </c>
      <c r="N244" s="49" t="s">
        <v>10</v>
      </c>
      <c r="O244" s="28">
        <f>VLOOKUP($B$2,Schlüssel!$A$5:$DZ$14,18)</f>
        <v>5</v>
      </c>
      <c r="P244" s="49" t="s">
        <v>10</v>
      </c>
      <c r="Q244" s="28">
        <f>VLOOKUP($B$2,Schlüssel!$A$5:$DZ$14,19)</f>
        <v>12</v>
      </c>
      <c r="R244" s="49" t="s">
        <v>10</v>
      </c>
      <c r="S244" s="28">
        <f>VLOOKUP($B$2,Schlüssel!$A$5:$DZ$14,20)</f>
        <v>10</v>
      </c>
      <c r="T244" s="49" t="s">
        <v>10</v>
      </c>
      <c r="U244" s="28">
        <f>VLOOKUP($B$2,Schlüssel!$A$5:$DZ$14,21)</f>
        <v>4</v>
      </c>
      <c r="Z244" s="2"/>
      <c r="AA244" s="28"/>
      <c r="AB244" s="47"/>
      <c r="AC244" s="48" t="s">
        <v>10</v>
      </c>
      <c r="AD244" s="28">
        <f>VLOOKUP(AA242,Schlüssel!$A$5:$DZ$14,93)</f>
        <v>14</v>
      </c>
      <c r="AE244" s="49" t="s">
        <v>10</v>
      </c>
      <c r="AF244" s="28">
        <f>VLOOKUP(AA242,Schlüssel!$A$5:$DZ$14,94)</f>
        <v>18</v>
      </c>
      <c r="AG244" s="49" t="s">
        <v>10</v>
      </c>
      <c r="AH244" s="28">
        <f>VLOOKUP(AA242,Schlüssel!$A$5:$DZ$14,95)</f>
        <v>16</v>
      </c>
      <c r="AI244" s="49" t="s">
        <v>10</v>
      </c>
      <c r="AJ244" s="28">
        <f>VLOOKUP(AA242,Schlüssel!$A$5:$DZ$14,96)</f>
        <v>19</v>
      </c>
      <c r="AK244" s="49" t="s">
        <v>10</v>
      </c>
      <c r="AL244" s="28">
        <f>VLOOKUP(AA242,Schlüssel!$A$5:$DZ$14,97)</f>
        <v>13</v>
      </c>
      <c r="AM244" s="49" t="s">
        <v>10</v>
      </c>
      <c r="AN244" s="28">
        <f>VLOOKUP(AA242,Schlüssel!$A$5:$DZ$14,98)</f>
        <v>12</v>
      </c>
      <c r="AO244" s="49" t="s">
        <v>10</v>
      </c>
      <c r="AP244" s="28">
        <f>VLOOKUP(AA242,Schlüssel!$A$5:$DZ$14,99)</f>
        <v>15</v>
      </c>
      <c r="AQ244" s="49" t="s">
        <v>10</v>
      </c>
      <c r="AR244" s="28">
        <f>VLOOKUP(AA242,Schlüssel!$A$5:$DZ$14,100)</f>
        <v>20</v>
      </c>
      <c r="AS244" s="49" t="s">
        <v>10</v>
      </c>
      <c r="AT244" s="28">
        <f>VLOOKUP(AA242,Schlüssel!$A$5:$DZ$14,101)</f>
        <v>17</v>
      </c>
      <c r="AW244" s="83"/>
      <c r="AX244" s="84"/>
      <c r="BA244" s="149"/>
      <c r="BB244" s="150"/>
      <c r="BC244" s="151"/>
      <c r="BQ244" s="153"/>
      <c r="BR244" s="151"/>
      <c r="BV244" s="151"/>
      <c r="BW244" s="153"/>
      <c r="BZ244" s="151"/>
    </row>
    <row r="245" spans="1:78" ht="20.25" customHeight="1" x14ac:dyDescent="0.25">
      <c r="B245" s="50" t="s">
        <v>1</v>
      </c>
      <c r="C245" s="51"/>
      <c r="D245" s="388" t="s">
        <v>961</v>
      </c>
      <c r="E245" s="389"/>
      <c r="F245" s="388" t="s">
        <v>962</v>
      </c>
      <c r="G245" s="389"/>
      <c r="H245" s="388" t="s">
        <v>963</v>
      </c>
      <c r="I245" s="389"/>
      <c r="J245" s="388" t="s">
        <v>964</v>
      </c>
      <c r="K245" s="389"/>
      <c r="L245" s="388" t="s">
        <v>965</v>
      </c>
      <c r="M245" s="389"/>
      <c r="N245" s="388" t="s">
        <v>966</v>
      </c>
      <c r="O245" s="389"/>
      <c r="P245" s="388" t="s">
        <v>967</v>
      </c>
      <c r="Q245" s="389"/>
      <c r="R245" s="388" t="s">
        <v>968</v>
      </c>
      <c r="S245" s="389"/>
      <c r="T245" s="388" t="s">
        <v>969</v>
      </c>
      <c r="U245" s="389"/>
      <c r="V245" s="416" t="s">
        <v>960</v>
      </c>
      <c r="W245" s="417"/>
      <c r="AA245" s="50" t="s">
        <v>1</v>
      </c>
      <c r="AB245" s="51"/>
      <c r="AC245" s="76" t="s">
        <v>961</v>
      </c>
      <c r="AD245" s="77"/>
      <c r="AE245" s="76" t="s">
        <v>962</v>
      </c>
      <c r="AF245" s="77"/>
      <c r="AG245" s="76" t="s">
        <v>963</v>
      </c>
      <c r="AH245" s="77"/>
      <c r="AI245" s="76" t="s">
        <v>964</v>
      </c>
      <c r="AJ245" s="77"/>
      <c r="AK245" s="76" t="s">
        <v>965</v>
      </c>
      <c r="AL245" s="77"/>
      <c r="AM245" s="76" t="s">
        <v>966</v>
      </c>
      <c r="AN245" s="77"/>
      <c r="AO245" s="76" t="s">
        <v>967</v>
      </c>
      <c r="AP245" s="77"/>
      <c r="AQ245" s="76" t="s">
        <v>968</v>
      </c>
      <c r="AR245" s="77"/>
      <c r="AS245" s="76" t="s">
        <v>969</v>
      </c>
      <c r="AT245" s="86"/>
      <c r="AU245" s="87" t="s">
        <v>960</v>
      </c>
      <c r="AV245" s="88"/>
      <c r="AW245" s="83"/>
      <c r="AX245" s="84"/>
      <c r="BA245" s="149"/>
      <c r="BB245" s="150"/>
      <c r="BC245" s="151"/>
      <c r="BQ245" s="153"/>
      <c r="BR245" s="151"/>
      <c r="BV245" s="151"/>
      <c r="BZ245" s="151"/>
    </row>
    <row r="246" spans="1:78" ht="15" customHeight="1" thickBot="1" x14ac:dyDescent="0.3">
      <c r="B246" s="52" t="s">
        <v>970</v>
      </c>
      <c r="C246" s="53" t="s">
        <v>971</v>
      </c>
      <c r="D246" s="54" t="s">
        <v>972</v>
      </c>
      <c r="E246" s="54" t="s">
        <v>973</v>
      </c>
      <c r="F246" s="54" t="s">
        <v>972</v>
      </c>
      <c r="G246" s="54" t="s">
        <v>973</v>
      </c>
      <c r="H246" s="54" t="s">
        <v>972</v>
      </c>
      <c r="I246" s="54" t="s">
        <v>973</v>
      </c>
      <c r="J246" s="54" t="s">
        <v>972</v>
      </c>
      <c r="K246" s="54" t="s">
        <v>973</v>
      </c>
      <c r="L246" s="54" t="s">
        <v>972</v>
      </c>
      <c r="M246" s="54" t="s">
        <v>973</v>
      </c>
      <c r="N246" s="54" t="s">
        <v>972</v>
      </c>
      <c r="O246" s="54" t="s">
        <v>973</v>
      </c>
      <c r="P246" s="54" t="s">
        <v>972</v>
      </c>
      <c r="Q246" s="54" t="s">
        <v>973</v>
      </c>
      <c r="R246" s="54" t="s">
        <v>972</v>
      </c>
      <c r="S246" s="54" t="s">
        <v>973</v>
      </c>
      <c r="T246" s="54" t="s">
        <v>972</v>
      </c>
      <c r="U246" s="54" t="s">
        <v>973</v>
      </c>
      <c r="V246" s="54" t="s">
        <v>972</v>
      </c>
      <c r="W246" s="55" t="s">
        <v>973</v>
      </c>
      <c r="AA246" s="52" t="s">
        <v>970</v>
      </c>
      <c r="AB246" s="53" t="s">
        <v>971</v>
      </c>
      <c r="AC246" s="54" t="s">
        <v>972</v>
      </c>
      <c r="AD246" s="54" t="s">
        <v>973</v>
      </c>
      <c r="AE246" s="54" t="s">
        <v>972</v>
      </c>
      <c r="AF246" s="54" t="s">
        <v>973</v>
      </c>
      <c r="AG246" s="54" t="s">
        <v>972</v>
      </c>
      <c r="AH246" s="54" t="s">
        <v>973</v>
      </c>
      <c r="AI246" s="54" t="s">
        <v>972</v>
      </c>
      <c r="AJ246" s="54" t="s">
        <v>973</v>
      </c>
      <c r="AK246" s="54" t="s">
        <v>972</v>
      </c>
      <c r="AL246" s="54" t="s">
        <v>973</v>
      </c>
      <c r="AM246" s="54" t="s">
        <v>972</v>
      </c>
      <c r="AN246" s="54" t="s">
        <v>973</v>
      </c>
      <c r="AO246" s="54" t="s">
        <v>972</v>
      </c>
      <c r="AP246" s="54" t="s">
        <v>973</v>
      </c>
      <c r="AQ246" s="54" t="s">
        <v>972</v>
      </c>
      <c r="AR246" s="54" t="s">
        <v>973</v>
      </c>
      <c r="AS246" s="54" t="s">
        <v>972</v>
      </c>
      <c r="AT246" s="89" t="s">
        <v>973</v>
      </c>
      <c r="AU246" s="52" t="s">
        <v>972</v>
      </c>
      <c r="AV246" s="55" t="s">
        <v>973</v>
      </c>
      <c r="AW246" s="83"/>
      <c r="AX246" s="84"/>
      <c r="BA246" s="149"/>
      <c r="BB246" s="150"/>
      <c r="BC246" s="151"/>
      <c r="BQ246" s="153"/>
      <c r="BR246" s="151"/>
      <c r="BV246" s="151"/>
      <c r="BZ246" s="151"/>
    </row>
    <row r="247" spans="1:78" ht="17.100000000000001" customHeight="1" x14ac:dyDescent="0.25">
      <c r="A247" s="413" t="s">
        <v>0</v>
      </c>
      <c r="B247" s="56" t="str">
        <f>IF(AA247=0,"",AA247)</f>
        <v/>
      </c>
      <c r="C247" s="57" t="str">
        <f>IF(AB247=0,"",AB247)</f>
        <v/>
      </c>
      <c r="D247" s="58" t="str">
        <f>IF(AC247=0,"",AC247)</f>
        <v/>
      </c>
      <c r="E247" s="397">
        <f>IF(AD247="","",AD247)</f>
        <v>0</v>
      </c>
      <c r="F247" s="58" t="str">
        <f t="shared" ref="F247:F260" si="279">IF(AE247=0,"",AE247)</f>
        <v/>
      </c>
      <c r="G247" s="397">
        <f>IF(AF247="","",AF247)</f>
        <v>0</v>
      </c>
      <c r="H247" s="58" t="str">
        <f t="shared" ref="H247:H260" si="280">IF(AG247=0,"",AG247)</f>
        <v/>
      </c>
      <c r="I247" s="397">
        <f>IF(AH247="","",AH247)</f>
        <v>0</v>
      </c>
      <c r="J247" s="58" t="str">
        <f t="shared" ref="J247:J260" si="281">IF(AI247=0,"",AI247)</f>
        <v/>
      </c>
      <c r="K247" s="397">
        <f>IF(AJ247="","",AJ247)</f>
        <v>0</v>
      </c>
      <c r="L247" s="58" t="str">
        <f t="shared" ref="L247:L260" si="282">IF(AK247=0,"",AK247)</f>
        <v/>
      </c>
      <c r="M247" s="397">
        <f>IF(AL247="","",AL247)</f>
        <v>0</v>
      </c>
      <c r="N247" s="58" t="str">
        <f>IF(AM247=0,"",AM247)</f>
        <v/>
      </c>
      <c r="O247" s="397">
        <f>IF(AN247="","",AN247)</f>
        <v>0</v>
      </c>
      <c r="P247" s="58" t="str">
        <f t="shared" ref="P247:P260" si="283">IF(AO247=0,"",AO247)</f>
        <v/>
      </c>
      <c r="Q247" s="397">
        <f>IF(AP247="","",AP247)</f>
        <v>0</v>
      </c>
      <c r="R247" s="58" t="str">
        <f t="shared" ref="R247:R260" si="284">IF(AQ247=0,"",AQ247)</f>
        <v/>
      </c>
      <c r="S247" s="397">
        <f>IF(AR247="","",AR247)</f>
        <v>0</v>
      </c>
      <c r="T247" s="58" t="str">
        <f t="shared" ref="T247:T260" si="285">IF(AS247=0,"",AS247)</f>
        <v/>
      </c>
      <c r="U247" s="397">
        <f>IF(AT247="","",AT247)</f>
        <v>0</v>
      </c>
      <c r="V247" s="58" t="str">
        <f t="shared" ref="V247:V260" si="286">IF(AU247=0,"",AU247)</f>
        <v/>
      </c>
      <c r="W247" s="397">
        <f>IF(AV247="","",AV247)</f>
        <v>0</v>
      </c>
      <c r="Z247" s="405" t="s">
        <v>0</v>
      </c>
      <c r="AA247" s="272" t="str">
        <f>IF(AB247=0,"",_xlfn.CONCAT(VLOOKUP(AB247,Starter!A:C,2,0)))</f>
        <v/>
      </c>
      <c r="AB247" s="81"/>
      <c r="AC247" s="129"/>
      <c r="AD247" s="163">
        <f>IF(SUM(AC247:AC249)+AC265=0,0,IF(SUM(ABS(AC247),ABS(AC248),ABS(AC249))=AC265,0.5,IF(SUM(ABS(AC247),ABS(AC248),ABS(AC249))&gt;AC265,1,0)))</f>
        <v>0</v>
      </c>
      <c r="AE247" s="132"/>
      <c r="AF247" s="91">
        <f>IF(SUM(AE247:AE249)+AE265=0,0,IF(SUM(ABS(AE247),ABS(AE248),ABS(AE249))=AE265,0.5,IF(SUM(ABS(AE247),ABS(AE248),ABS(AE249))&gt;AE265,1,0)))</f>
        <v>0</v>
      </c>
      <c r="AG247" s="129"/>
      <c r="AH247" s="91">
        <f>IF(SUM(AG247:AG249)+AG265=0,0,IF(SUM(ABS(AG247),ABS(AG248),ABS(AG249))=AG265,0.5,IF(SUM(ABS(AG247),ABS(AG248),ABS(AG249))&gt;AG265,1,0)))</f>
        <v>0</v>
      </c>
      <c r="AI247" s="129"/>
      <c r="AJ247" s="91">
        <f>IF(SUM(AI247:AI249)+AI265=0,0,IF(SUM(ABS(AI247),ABS(AI248),ABS(AI249))=AI265,0.5,IF(SUM(ABS(AI247),ABS(AI248),ABS(AI249))&gt;AI265,1,0)))</f>
        <v>0</v>
      </c>
      <c r="AK247" s="129"/>
      <c r="AL247" s="91">
        <f>IF(SUM(AK247:AK249)+AK265=0,0,IF(SUM(ABS(AK247),ABS(AK248),ABS(AK249))=AK265,0.5,IF(SUM(ABS(AK247),ABS(AK248),ABS(AK249))&gt;AK265,1,0)))</f>
        <v>0</v>
      </c>
      <c r="AM247" s="129"/>
      <c r="AN247" s="91">
        <f>IF(SUM(AM247:AM249)+AM265=0,0,IF(SUM(ABS(AM247),ABS(AM248),ABS(AM249))=AM265,0.5,IF(SUM(ABS(AM247),ABS(AM248),ABS(AM249))&gt;AM265,1,0)))</f>
        <v>0</v>
      </c>
      <c r="AO247" s="129"/>
      <c r="AP247" s="91">
        <f>IF(SUM(AO247:AO249)+AO265=0,0,IF(SUM(ABS(AO247),ABS(AO248),ABS(AO249))=AO265,0.5,IF(SUM(ABS(AO247),ABS(AO248),ABS(AO249))&gt;AO265,1,0)))</f>
        <v>0</v>
      </c>
      <c r="AQ247" s="129"/>
      <c r="AR247" s="91">
        <f>IF(SUM(AQ247:AQ249)+AQ265=0,0,IF(SUM(ABS(AQ247),ABS(AQ248),ABS(AQ249))=AQ265,0.5,IF(SUM(ABS(AQ247),ABS(AQ248),ABS(AQ249))&gt;AQ265,1,0)))</f>
        <v>0</v>
      </c>
      <c r="AS247" s="129"/>
      <c r="AT247" s="91">
        <f>IF(SUM(AS247:AS249)+AS265=0,0,IF(SUM(ABS(AS247),ABS(AS248),ABS(AS249))=AS265,0.5,IF(SUM(ABS(AS247),ABS(AS248),ABS(AS249))&gt;AS265,1,0)))</f>
        <v>0</v>
      </c>
      <c r="AU247" s="92">
        <f t="shared" ref="AU247:AU258" si="287">ABS(SUM(AC247:AC247))+ABS(SUM(AE247:AE247))+ABS(SUM(AG247:AG247))+ABS(SUM(AI247:AI247))+ABS(SUM(AK247:AK247))+ABS(SUM(AM247:AM247))+ABS(SUM(AO247:AO247))+ABS(SUM(AQ247:AQ247))+ABS(SUM(AS247:AS247))</f>
        <v>0</v>
      </c>
      <c r="AV247" s="93">
        <f>SUM(AD247+AF247+AH247+AJ247+AL247+AN247+AP247+AR247+AT247)</f>
        <v>0</v>
      </c>
      <c r="AW247" s="83"/>
      <c r="AX247" s="84"/>
      <c r="AZ247" s="47"/>
      <c r="BA247" s="149"/>
      <c r="BB247" s="150"/>
      <c r="BC247" s="151"/>
      <c r="BD247" s="154">
        <f>+AB247</f>
        <v>0</v>
      </c>
      <c r="BE247" s="150">
        <f>+AU247</f>
        <v>0</v>
      </c>
      <c r="BF247" s="152">
        <f>COUNT(BH247:BP247)</f>
        <v>0</v>
      </c>
      <c r="BG247" s="152">
        <f>COUNTIF(BH247:BP247,"&gt;0")</f>
        <v>0</v>
      </c>
      <c r="BH247" s="152" t="str">
        <f t="shared" ref="BH247:BH258" si="288">IF(AC247=0,"",AC247)</f>
        <v/>
      </c>
      <c r="BI247" s="152" t="str">
        <f t="shared" ref="BI247:BI258" si="289">IF(AE247=0,"",AE247)</f>
        <v/>
      </c>
      <c r="BJ247" s="152" t="str">
        <f t="shared" ref="BJ247:BJ258" si="290">IF(AG247=0,"",AG247)</f>
        <v/>
      </c>
      <c r="BK247" s="152" t="str">
        <f t="shared" ref="BK247:BK258" si="291">IF(AI247=0,"",AI247)</f>
        <v/>
      </c>
      <c r="BL247" s="152" t="str">
        <f t="shared" ref="BL247:BL258" si="292">IF(AK247=0,"",AK247)</f>
        <v/>
      </c>
      <c r="BM247" s="152" t="str">
        <f t="shared" ref="BM247:BM258" si="293">IF(AM247=0,"",AM247)</f>
        <v/>
      </c>
      <c r="BN247" s="152" t="str">
        <f t="shared" ref="BN247:BN258" si="294">IF(AO247=0,"",AO247)</f>
        <v/>
      </c>
      <c r="BO247" s="152" t="str">
        <f t="shared" ref="BO247:BO258" si="295">IF(AQ247=0,"",AQ247)</f>
        <v/>
      </c>
      <c r="BP247" s="152" t="str">
        <f t="shared" ref="BP247:BP258" si="296">IF(AS247=0,"",AS247)</f>
        <v/>
      </c>
      <c r="BQ247" s="153"/>
      <c r="BR247" s="151"/>
      <c r="BS247" s="152">
        <f>MAX(BH247:BP247)</f>
        <v>0</v>
      </c>
      <c r="BT247" s="152">
        <f>IF(BS247&lt;MAX(BS:BS),0,BS247+ROW()/1000000000)</f>
        <v>2.4699999999999998E-7</v>
      </c>
      <c r="BU247" s="152" t="str">
        <f>+AA243</f>
        <v>Werdenfels 1</v>
      </c>
      <c r="BV247" s="151">
        <f>RANK(BT247,BT:BT)</f>
        <v>24</v>
      </c>
      <c r="BW247" s="152">
        <f>SUMIF(BH247:BP247,"&gt;0")</f>
        <v>0</v>
      </c>
      <c r="BX247" s="152">
        <f>IF(COUNTIF(BH247:BP247,"&gt;0")&lt;Spielorte!$A$23,0,BE247/Spielorte!$A$23)</f>
        <v>0</v>
      </c>
      <c r="BY247" s="152">
        <f>IF(BX247&lt;MAX(BX:BX),0,BX247+ROW()/1000000000)</f>
        <v>2.4699999999999998E-7</v>
      </c>
      <c r="BZ247" s="151">
        <f t="shared" ref="BZ247:BZ258" si="297">IF(BY247=0,0,RANK(BY247,BY:BY))</f>
        <v>24</v>
      </c>
    </row>
    <row r="248" spans="1:78" ht="17.100000000000001" customHeight="1" x14ac:dyDescent="0.25">
      <c r="A248" s="414"/>
      <c r="B248" s="59" t="str">
        <f t="shared" ref="B248:D260" si="298">IF(AA248=0,"",AA248)</f>
        <v/>
      </c>
      <c r="C248" s="60" t="str">
        <f t="shared" si="298"/>
        <v/>
      </c>
      <c r="D248" s="61" t="str">
        <f t="shared" si="298"/>
        <v/>
      </c>
      <c r="E248" s="398"/>
      <c r="F248" s="61" t="str">
        <f t="shared" si="279"/>
        <v/>
      </c>
      <c r="G248" s="398"/>
      <c r="H248" s="61" t="str">
        <f t="shared" si="280"/>
        <v/>
      </c>
      <c r="I248" s="398"/>
      <c r="J248" s="61" t="str">
        <f t="shared" si="281"/>
        <v/>
      </c>
      <c r="K248" s="398"/>
      <c r="L248" s="61" t="str">
        <f t="shared" si="282"/>
        <v/>
      </c>
      <c r="M248" s="398"/>
      <c r="N248" s="61" t="str">
        <f t="shared" ref="N248:N260" si="299">IF(AM248=0,"",AM248)</f>
        <v/>
      </c>
      <c r="O248" s="398"/>
      <c r="P248" s="61" t="str">
        <f t="shared" si="283"/>
        <v/>
      </c>
      <c r="Q248" s="398"/>
      <c r="R248" s="61" t="str">
        <f t="shared" si="284"/>
        <v/>
      </c>
      <c r="S248" s="398"/>
      <c r="T248" s="61" t="str">
        <f t="shared" si="285"/>
        <v/>
      </c>
      <c r="U248" s="398"/>
      <c r="V248" s="61" t="str">
        <f t="shared" si="286"/>
        <v/>
      </c>
      <c r="W248" s="398"/>
      <c r="Z248" s="406"/>
      <c r="AA248" s="90" t="str">
        <f>IF(AB248=0,"",_xlfn.CONCAT(VLOOKUP(AB248,Starter!A:C,2,0)))</f>
        <v/>
      </c>
      <c r="AB248" s="80"/>
      <c r="AC248" s="130"/>
      <c r="AD248" s="94"/>
      <c r="AE248" s="130"/>
      <c r="AF248" s="94"/>
      <c r="AG248" s="130"/>
      <c r="AH248" s="94"/>
      <c r="AI248" s="130"/>
      <c r="AJ248" s="94"/>
      <c r="AK248" s="130"/>
      <c r="AL248" s="94"/>
      <c r="AM248" s="130"/>
      <c r="AN248" s="94"/>
      <c r="AO248" s="130"/>
      <c r="AP248" s="94"/>
      <c r="AQ248" s="130"/>
      <c r="AR248" s="94"/>
      <c r="AS248" s="130"/>
      <c r="AT248" s="94"/>
      <c r="AU248" s="95">
        <f t="shared" si="287"/>
        <v>0</v>
      </c>
      <c r="AV248" s="96"/>
      <c r="AW248" s="83"/>
      <c r="AX248" s="84"/>
      <c r="AZ248" s="47"/>
      <c r="BA248" s="149"/>
      <c r="BB248" s="150"/>
      <c r="BC248" s="151"/>
      <c r="BD248" s="154">
        <f t="shared" ref="BD248:BD258" si="300">+AB248</f>
        <v>0</v>
      </c>
      <c r="BE248" s="150">
        <f t="shared" ref="BE248:BE258" si="301">+AU248</f>
        <v>0</v>
      </c>
      <c r="BF248" s="152">
        <f t="shared" ref="BF248:BF258" si="302">COUNT(BH248:BP248)</f>
        <v>0</v>
      </c>
      <c r="BG248" s="152">
        <f t="shared" ref="BG248:BG258" si="303">COUNTIF(BH248:BP248,"&gt;0")</f>
        <v>0</v>
      </c>
      <c r="BH248" s="152" t="str">
        <f t="shared" si="288"/>
        <v/>
      </c>
      <c r="BI248" s="152" t="str">
        <f t="shared" si="289"/>
        <v/>
      </c>
      <c r="BJ248" s="152" t="str">
        <f t="shared" si="290"/>
        <v/>
      </c>
      <c r="BK248" s="152" t="str">
        <f t="shared" si="291"/>
        <v/>
      </c>
      <c r="BL248" s="152" t="str">
        <f t="shared" si="292"/>
        <v/>
      </c>
      <c r="BM248" s="152" t="str">
        <f t="shared" si="293"/>
        <v/>
      </c>
      <c r="BN248" s="152" t="str">
        <f t="shared" si="294"/>
        <v/>
      </c>
      <c r="BO248" s="152" t="str">
        <f t="shared" si="295"/>
        <v/>
      </c>
      <c r="BP248" s="152" t="str">
        <f t="shared" si="296"/>
        <v/>
      </c>
      <c r="BQ248" s="153"/>
      <c r="BR248" s="151"/>
      <c r="BS248" s="152">
        <f t="shared" ref="BS248:BS258" si="304">MAX(BH248:BP248)</f>
        <v>0</v>
      </c>
      <c r="BT248" s="152">
        <f t="shared" ref="BT248:BT258" si="305">IF(BS248&lt;MAX(BS:BS),0,BS248+ROW()/1000000000)</f>
        <v>2.48E-7</v>
      </c>
      <c r="BU248" s="152" t="str">
        <f t="shared" ref="BU248:BU258" si="306">+BU247</f>
        <v>Werdenfels 1</v>
      </c>
      <c r="BV248" s="151">
        <f t="shared" ref="BV248:BV258" si="307">RANK(BT248,BT:BT)</f>
        <v>23</v>
      </c>
      <c r="BW248" s="152">
        <f t="shared" ref="BW248:BW258" si="308">SUMIF(BH248:BP248,"&gt;0")</f>
        <v>0</v>
      </c>
      <c r="BX248" s="152">
        <f>IF(COUNTIF(BH248:BP248,"&gt;0")&lt;Spielorte!$A$23,0,BE248/Spielorte!$A$23)</f>
        <v>0</v>
      </c>
      <c r="BY248" s="152">
        <f t="shared" ref="BY248:BY258" si="309">IF(BX248&lt;MAX(BX:BX),0,BX248+ROW()/1000000000)</f>
        <v>2.48E-7</v>
      </c>
      <c r="BZ248" s="151">
        <f t="shared" si="297"/>
        <v>23</v>
      </c>
    </row>
    <row r="249" spans="1:78" ht="17.100000000000001" customHeight="1" thickBot="1" x14ac:dyDescent="0.3">
      <c r="A249" s="415"/>
      <c r="B249" s="62" t="str">
        <f t="shared" si="298"/>
        <v/>
      </c>
      <c r="C249" s="63" t="str">
        <f t="shared" si="298"/>
        <v/>
      </c>
      <c r="D249" s="52" t="str">
        <f t="shared" si="298"/>
        <v/>
      </c>
      <c r="E249" s="399"/>
      <c r="F249" s="52" t="str">
        <f t="shared" si="279"/>
        <v/>
      </c>
      <c r="G249" s="399"/>
      <c r="H249" s="52" t="str">
        <f t="shared" si="280"/>
        <v/>
      </c>
      <c r="I249" s="399"/>
      <c r="J249" s="52" t="str">
        <f t="shared" si="281"/>
        <v/>
      </c>
      <c r="K249" s="399"/>
      <c r="L249" s="52" t="str">
        <f t="shared" si="282"/>
        <v/>
      </c>
      <c r="M249" s="399"/>
      <c r="N249" s="52" t="str">
        <f t="shared" si="299"/>
        <v/>
      </c>
      <c r="O249" s="399"/>
      <c r="P249" s="52" t="str">
        <f t="shared" si="283"/>
        <v/>
      </c>
      <c r="Q249" s="399"/>
      <c r="R249" s="52" t="str">
        <f t="shared" si="284"/>
        <v/>
      </c>
      <c r="S249" s="399"/>
      <c r="T249" s="52" t="str">
        <f t="shared" si="285"/>
        <v/>
      </c>
      <c r="U249" s="399"/>
      <c r="V249" s="52" t="str">
        <f t="shared" si="286"/>
        <v/>
      </c>
      <c r="W249" s="399"/>
      <c r="Z249" s="407"/>
      <c r="AA249" s="99" t="str">
        <f>IF(AB249=0,"",_xlfn.CONCAT(VLOOKUP(AB249,Starter!A:C,2,0)))</f>
        <v/>
      </c>
      <c r="AB249" s="82"/>
      <c r="AC249" s="131"/>
      <c r="AD249" s="94"/>
      <c r="AE249" s="131"/>
      <c r="AF249" s="94"/>
      <c r="AG249" s="131"/>
      <c r="AH249" s="94"/>
      <c r="AI249" s="131"/>
      <c r="AJ249" s="94"/>
      <c r="AK249" s="131"/>
      <c r="AL249" s="94"/>
      <c r="AM249" s="131"/>
      <c r="AN249" s="94"/>
      <c r="AO249" s="131"/>
      <c r="AP249" s="94"/>
      <c r="AQ249" s="131"/>
      <c r="AR249" s="94"/>
      <c r="AS249" s="131"/>
      <c r="AT249" s="94"/>
      <c r="AU249" s="97">
        <f t="shared" si="287"/>
        <v>0</v>
      </c>
      <c r="AV249" s="98"/>
      <c r="AW249" s="83"/>
      <c r="AX249" s="84"/>
      <c r="AZ249" s="47"/>
      <c r="BA249" s="149"/>
      <c r="BB249" s="150"/>
      <c r="BC249" s="151"/>
      <c r="BD249" s="154">
        <f t="shared" si="300"/>
        <v>0</v>
      </c>
      <c r="BE249" s="150">
        <f t="shared" si="301"/>
        <v>0</v>
      </c>
      <c r="BF249" s="152">
        <f t="shared" si="302"/>
        <v>0</v>
      </c>
      <c r="BG249" s="152">
        <f t="shared" si="303"/>
        <v>0</v>
      </c>
      <c r="BH249" s="152" t="str">
        <f t="shared" si="288"/>
        <v/>
      </c>
      <c r="BI249" s="152" t="str">
        <f t="shared" si="289"/>
        <v/>
      </c>
      <c r="BJ249" s="152" t="str">
        <f t="shared" si="290"/>
        <v/>
      </c>
      <c r="BK249" s="152" t="str">
        <f t="shared" si="291"/>
        <v/>
      </c>
      <c r="BL249" s="152" t="str">
        <f t="shared" si="292"/>
        <v/>
      </c>
      <c r="BM249" s="152" t="str">
        <f t="shared" si="293"/>
        <v/>
      </c>
      <c r="BN249" s="152" t="str">
        <f t="shared" si="294"/>
        <v/>
      </c>
      <c r="BO249" s="152" t="str">
        <f t="shared" si="295"/>
        <v/>
      </c>
      <c r="BP249" s="152" t="str">
        <f t="shared" si="296"/>
        <v/>
      </c>
      <c r="BQ249" s="153"/>
      <c r="BR249" s="151"/>
      <c r="BS249" s="152">
        <f t="shared" si="304"/>
        <v>0</v>
      </c>
      <c r="BT249" s="152">
        <f t="shared" si="305"/>
        <v>2.4900000000000002E-7</v>
      </c>
      <c r="BU249" s="152" t="str">
        <f t="shared" si="306"/>
        <v>Werdenfels 1</v>
      </c>
      <c r="BV249" s="151">
        <f t="shared" si="307"/>
        <v>22</v>
      </c>
      <c r="BW249" s="152">
        <f t="shared" si="308"/>
        <v>0</v>
      </c>
      <c r="BX249" s="152">
        <f>IF(COUNTIF(BH249:BP249,"&gt;0")&lt;Spielorte!$A$23,0,BE249/Spielorte!$A$23)</f>
        <v>0</v>
      </c>
      <c r="BY249" s="152">
        <f t="shared" si="309"/>
        <v>2.4900000000000002E-7</v>
      </c>
      <c r="BZ249" s="151">
        <f t="shared" si="297"/>
        <v>22</v>
      </c>
    </row>
    <row r="250" spans="1:78" ht="17.100000000000001" customHeight="1" x14ac:dyDescent="0.25">
      <c r="A250" s="413" t="s">
        <v>2</v>
      </c>
      <c r="B250" s="56" t="str">
        <f t="shared" si="298"/>
        <v/>
      </c>
      <c r="C250" s="57" t="str">
        <f t="shared" si="298"/>
        <v/>
      </c>
      <c r="D250" s="58" t="str">
        <f t="shared" si="298"/>
        <v/>
      </c>
      <c r="E250" s="397">
        <f>IF(AD250="","",AD250)</f>
        <v>0</v>
      </c>
      <c r="F250" s="58" t="str">
        <f t="shared" si="279"/>
        <v/>
      </c>
      <c r="G250" s="397">
        <f>IF(AF250="","",AF250)</f>
        <v>0</v>
      </c>
      <c r="H250" s="58" t="str">
        <f t="shared" si="280"/>
        <v/>
      </c>
      <c r="I250" s="397">
        <f>IF(AH250="","",AH250)</f>
        <v>0</v>
      </c>
      <c r="J250" s="58" t="str">
        <f t="shared" si="281"/>
        <v/>
      </c>
      <c r="K250" s="397">
        <f>IF(AJ250="","",AJ250)</f>
        <v>0</v>
      </c>
      <c r="L250" s="58" t="str">
        <f t="shared" si="282"/>
        <v/>
      </c>
      <c r="M250" s="397">
        <f>IF(AL250="","",AL250)</f>
        <v>0</v>
      </c>
      <c r="N250" s="58" t="str">
        <f t="shared" si="299"/>
        <v/>
      </c>
      <c r="O250" s="397">
        <f>IF(AN250="","",AN250)</f>
        <v>0</v>
      </c>
      <c r="P250" s="58" t="str">
        <f t="shared" si="283"/>
        <v/>
      </c>
      <c r="Q250" s="397">
        <f>IF(AP250="","",AP250)</f>
        <v>0</v>
      </c>
      <c r="R250" s="58" t="str">
        <f t="shared" si="284"/>
        <v/>
      </c>
      <c r="S250" s="397">
        <f>IF(AR250="","",AR250)</f>
        <v>0</v>
      </c>
      <c r="T250" s="58" t="str">
        <f t="shared" si="285"/>
        <v/>
      </c>
      <c r="U250" s="397">
        <f>IF(AT250="","",AT250)</f>
        <v>0</v>
      </c>
      <c r="V250" s="58" t="str">
        <f t="shared" si="286"/>
        <v/>
      </c>
      <c r="W250" s="397">
        <f>IF(AV250="","",AV250)</f>
        <v>0</v>
      </c>
      <c r="Z250" s="405" t="s">
        <v>2</v>
      </c>
      <c r="AA250" s="272" t="str">
        <f>IF(AB250=0,"",_xlfn.CONCAT(VLOOKUP(AB250,Starter!A:C,2,0)))</f>
        <v/>
      </c>
      <c r="AB250" s="81"/>
      <c r="AC250" s="132"/>
      <c r="AD250" s="91">
        <f>IF(SUM(AC250:AC252)+AC266=0,0,IF(SUM(ABS(AC250),ABS(AC251),ABS(AC252))=AC266,0.5,IF(SUM(ABS(AC250),ABS(AC251),ABS(AC252))&gt;AC266,1,0)))</f>
        <v>0</v>
      </c>
      <c r="AE250" s="132"/>
      <c r="AF250" s="91">
        <f>IF(SUM(AE250:AE252)+AE266=0,0,IF(SUM(ABS(AE250),ABS(AE251),ABS(AE252))=AE266,0.5,IF(SUM(ABS(AE250),ABS(AE251),ABS(AE252))&gt;AE266,1,0)))</f>
        <v>0</v>
      </c>
      <c r="AG250" s="132"/>
      <c r="AH250" s="91">
        <f>IF(SUM(AG250:AG252)+AG266=0,0,IF(SUM(ABS(AG250),ABS(AG251),ABS(AG252))=AG266,0.5,IF(SUM(ABS(AG250),ABS(AG251),ABS(AG252))&gt;AG266,1,0)))</f>
        <v>0</v>
      </c>
      <c r="AI250" s="132"/>
      <c r="AJ250" s="91">
        <f>IF(SUM(AI250:AI252)+AI266=0,0,IF(SUM(ABS(AI250),ABS(AI251),ABS(AI252))=AI266,0.5,IF(SUM(ABS(AI250),ABS(AI251),ABS(AI252))&gt;AI266,1,0)))</f>
        <v>0</v>
      </c>
      <c r="AK250" s="132"/>
      <c r="AL250" s="91">
        <f>IF(SUM(AK250:AK252)+AK266=0,0,IF(SUM(ABS(AK250),ABS(AK251),ABS(AK252))=AK266,0.5,IF(SUM(ABS(AK250),ABS(AK251),ABS(AK252))&gt;AK266,1,0)))</f>
        <v>0</v>
      </c>
      <c r="AM250" s="132"/>
      <c r="AN250" s="91">
        <f>IF(SUM(AM250:AM252)+AM266=0,0,IF(SUM(ABS(AM250),ABS(AM251),ABS(AM252))=AM266,0.5,IF(SUM(ABS(AM250),ABS(AM251),ABS(AM252))&gt;AM266,1,0)))</f>
        <v>0</v>
      </c>
      <c r="AO250" s="132"/>
      <c r="AP250" s="91">
        <f>IF(SUM(AO250:AO252)+AO266=0,0,IF(SUM(ABS(AO250),ABS(AO251),ABS(AO252))=AO266,0.5,IF(SUM(ABS(AO250),ABS(AO251),ABS(AO252))&gt;AO266,1,0)))</f>
        <v>0</v>
      </c>
      <c r="AQ250" s="132"/>
      <c r="AR250" s="91">
        <f>IF(SUM(AQ250:AQ252)+AQ266=0,0,IF(SUM(ABS(AQ250),ABS(AQ251),ABS(AQ252))=AQ266,0.5,IF(SUM(ABS(AQ250),ABS(AQ251),ABS(AQ252))&gt;AQ266,1,0)))</f>
        <v>0</v>
      </c>
      <c r="AS250" s="132"/>
      <c r="AT250" s="91">
        <f>IF(SUM(AS250:AS252)+AS266=0,0,IF(SUM(ABS(AS250),ABS(AS251),ABS(AS252))=AS266,0.5,IF(SUM(ABS(AS250),ABS(AS251),ABS(AS252))&gt;AS266,1,0)))</f>
        <v>0</v>
      </c>
      <c r="AU250" s="92">
        <f t="shared" si="287"/>
        <v>0</v>
      </c>
      <c r="AV250" s="93">
        <f>SUM(AD250+AF250+AH250+AJ250+AL250+AN250+AP250+AR250+AT250)</f>
        <v>0</v>
      </c>
      <c r="AW250" s="83"/>
      <c r="AX250" s="84"/>
      <c r="AZ250" s="47"/>
      <c r="BA250" s="149"/>
      <c r="BB250" s="150"/>
      <c r="BC250" s="151"/>
      <c r="BD250" s="154">
        <f t="shared" si="300"/>
        <v>0</v>
      </c>
      <c r="BE250" s="150">
        <f t="shared" si="301"/>
        <v>0</v>
      </c>
      <c r="BF250" s="152">
        <f t="shared" si="302"/>
        <v>0</v>
      </c>
      <c r="BG250" s="152">
        <f t="shared" si="303"/>
        <v>0</v>
      </c>
      <c r="BH250" s="152" t="str">
        <f t="shared" si="288"/>
        <v/>
      </c>
      <c r="BI250" s="152" t="str">
        <f t="shared" si="289"/>
        <v/>
      </c>
      <c r="BJ250" s="152" t="str">
        <f t="shared" si="290"/>
        <v/>
      </c>
      <c r="BK250" s="152" t="str">
        <f t="shared" si="291"/>
        <v/>
      </c>
      <c r="BL250" s="152" t="str">
        <f t="shared" si="292"/>
        <v/>
      </c>
      <c r="BM250" s="152" t="str">
        <f t="shared" si="293"/>
        <v/>
      </c>
      <c r="BN250" s="152" t="str">
        <f t="shared" si="294"/>
        <v/>
      </c>
      <c r="BO250" s="152" t="str">
        <f t="shared" si="295"/>
        <v/>
      </c>
      <c r="BP250" s="152" t="str">
        <f t="shared" si="296"/>
        <v/>
      </c>
      <c r="BQ250" s="153"/>
      <c r="BR250" s="151"/>
      <c r="BS250" s="152">
        <f t="shared" si="304"/>
        <v>0</v>
      </c>
      <c r="BT250" s="152">
        <f t="shared" si="305"/>
        <v>2.4999999999999999E-7</v>
      </c>
      <c r="BU250" s="152" t="str">
        <f t="shared" si="306"/>
        <v>Werdenfels 1</v>
      </c>
      <c r="BV250" s="151">
        <f t="shared" si="307"/>
        <v>21</v>
      </c>
      <c r="BW250" s="152">
        <f t="shared" si="308"/>
        <v>0</v>
      </c>
      <c r="BX250" s="152">
        <f>IF(COUNTIF(BH250:BP250,"&gt;0")&lt;Spielorte!$A$23,0,BE250/Spielorte!$A$23)</f>
        <v>0</v>
      </c>
      <c r="BY250" s="152">
        <f t="shared" si="309"/>
        <v>2.4999999999999999E-7</v>
      </c>
      <c r="BZ250" s="151">
        <f t="shared" si="297"/>
        <v>21</v>
      </c>
    </row>
    <row r="251" spans="1:78" ht="17.100000000000001" customHeight="1" x14ac:dyDescent="0.25">
      <c r="A251" s="414"/>
      <c r="B251" s="59" t="str">
        <f t="shared" si="298"/>
        <v/>
      </c>
      <c r="C251" s="60" t="str">
        <f t="shared" si="298"/>
        <v/>
      </c>
      <c r="D251" s="61" t="str">
        <f t="shared" si="298"/>
        <v/>
      </c>
      <c r="E251" s="398"/>
      <c r="F251" s="61" t="str">
        <f t="shared" si="279"/>
        <v/>
      </c>
      <c r="G251" s="398"/>
      <c r="H251" s="61" t="str">
        <f t="shared" si="280"/>
        <v/>
      </c>
      <c r="I251" s="398"/>
      <c r="J251" s="61" t="str">
        <f t="shared" si="281"/>
        <v/>
      </c>
      <c r="K251" s="398"/>
      <c r="L251" s="61" t="str">
        <f t="shared" si="282"/>
        <v/>
      </c>
      <c r="M251" s="398"/>
      <c r="N251" s="61" t="str">
        <f t="shared" si="299"/>
        <v/>
      </c>
      <c r="O251" s="398"/>
      <c r="P251" s="61" t="str">
        <f t="shared" si="283"/>
        <v/>
      </c>
      <c r="Q251" s="398"/>
      <c r="R251" s="61" t="str">
        <f t="shared" si="284"/>
        <v/>
      </c>
      <c r="S251" s="398"/>
      <c r="T251" s="61" t="str">
        <f t="shared" si="285"/>
        <v/>
      </c>
      <c r="U251" s="398"/>
      <c r="V251" s="61" t="str">
        <f t="shared" si="286"/>
        <v/>
      </c>
      <c r="W251" s="398"/>
      <c r="Z251" s="406"/>
      <c r="AA251" s="90" t="str">
        <f>IF(AB251=0,"",_xlfn.CONCAT(VLOOKUP(AB251,Starter!A:C,2,0)))</f>
        <v/>
      </c>
      <c r="AB251" s="80"/>
      <c r="AC251" s="130"/>
      <c r="AD251" s="94"/>
      <c r="AE251" s="130"/>
      <c r="AF251" s="94"/>
      <c r="AG251" s="130"/>
      <c r="AH251" s="94"/>
      <c r="AI251" s="130"/>
      <c r="AJ251" s="94"/>
      <c r="AK251" s="130"/>
      <c r="AL251" s="94"/>
      <c r="AM251" s="130"/>
      <c r="AN251" s="94"/>
      <c r="AO251" s="134"/>
      <c r="AP251" s="94"/>
      <c r="AQ251" s="134"/>
      <c r="AR251" s="94"/>
      <c r="AS251" s="134"/>
      <c r="AT251" s="94"/>
      <c r="AU251" s="95">
        <f t="shared" si="287"/>
        <v>0</v>
      </c>
      <c r="AV251" s="96"/>
      <c r="AW251" s="83"/>
      <c r="AX251" s="84"/>
      <c r="AZ251" s="47"/>
      <c r="BA251" s="149"/>
      <c r="BB251" s="150"/>
      <c r="BC251" s="151"/>
      <c r="BD251" s="154">
        <f t="shared" si="300"/>
        <v>0</v>
      </c>
      <c r="BE251" s="150">
        <f t="shared" si="301"/>
        <v>0</v>
      </c>
      <c r="BF251" s="152">
        <f t="shared" si="302"/>
        <v>0</v>
      </c>
      <c r="BG251" s="152">
        <f t="shared" si="303"/>
        <v>0</v>
      </c>
      <c r="BH251" s="152" t="str">
        <f t="shared" si="288"/>
        <v/>
      </c>
      <c r="BI251" s="152" t="str">
        <f t="shared" si="289"/>
        <v/>
      </c>
      <c r="BJ251" s="152" t="str">
        <f t="shared" si="290"/>
        <v/>
      </c>
      <c r="BK251" s="152" t="str">
        <f t="shared" si="291"/>
        <v/>
      </c>
      <c r="BL251" s="152" t="str">
        <f t="shared" si="292"/>
        <v/>
      </c>
      <c r="BM251" s="152" t="str">
        <f t="shared" si="293"/>
        <v/>
      </c>
      <c r="BN251" s="152" t="str">
        <f t="shared" si="294"/>
        <v/>
      </c>
      <c r="BO251" s="152" t="str">
        <f t="shared" si="295"/>
        <v/>
      </c>
      <c r="BP251" s="152" t="str">
        <f t="shared" si="296"/>
        <v/>
      </c>
      <c r="BQ251" s="153"/>
      <c r="BR251" s="151"/>
      <c r="BS251" s="152">
        <f t="shared" si="304"/>
        <v>0</v>
      </c>
      <c r="BT251" s="152">
        <f t="shared" si="305"/>
        <v>2.5100000000000001E-7</v>
      </c>
      <c r="BU251" s="152" t="str">
        <f t="shared" si="306"/>
        <v>Werdenfels 1</v>
      </c>
      <c r="BV251" s="151">
        <f t="shared" si="307"/>
        <v>20</v>
      </c>
      <c r="BW251" s="152">
        <f t="shared" si="308"/>
        <v>0</v>
      </c>
      <c r="BX251" s="152">
        <f>IF(COUNTIF(BH251:BP251,"&gt;0")&lt;Spielorte!$A$23,0,BE251/Spielorte!$A$23)</f>
        <v>0</v>
      </c>
      <c r="BY251" s="152">
        <f t="shared" si="309"/>
        <v>2.5100000000000001E-7</v>
      </c>
      <c r="BZ251" s="151">
        <f t="shared" si="297"/>
        <v>20</v>
      </c>
    </row>
    <row r="252" spans="1:78" ht="17.100000000000001" customHeight="1" thickBot="1" x14ac:dyDescent="0.3">
      <c r="A252" s="415"/>
      <c r="B252" s="62" t="str">
        <f t="shared" si="298"/>
        <v/>
      </c>
      <c r="C252" s="63" t="str">
        <f t="shared" si="298"/>
        <v/>
      </c>
      <c r="D252" s="52" t="str">
        <f t="shared" si="298"/>
        <v/>
      </c>
      <c r="E252" s="399"/>
      <c r="F252" s="52" t="str">
        <f t="shared" si="279"/>
        <v/>
      </c>
      <c r="G252" s="399"/>
      <c r="H252" s="52" t="str">
        <f t="shared" si="280"/>
        <v/>
      </c>
      <c r="I252" s="399"/>
      <c r="J252" s="52" t="str">
        <f t="shared" si="281"/>
        <v/>
      </c>
      <c r="K252" s="399"/>
      <c r="L252" s="52" t="str">
        <f t="shared" si="282"/>
        <v/>
      </c>
      <c r="M252" s="399"/>
      <c r="N252" s="52" t="str">
        <f t="shared" si="299"/>
        <v/>
      </c>
      <c r="O252" s="399"/>
      <c r="P252" s="52" t="str">
        <f t="shared" si="283"/>
        <v/>
      </c>
      <c r="Q252" s="399"/>
      <c r="R252" s="52" t="str">
        <f t="shared" si="284"/>
        <v/>
      </c>
      <c r="S252" s="399"/>
      <c r="T252" s="52" t="str">
        <f t="shared" si="285"/>
        <v/>
      </c>
      <c r="U252" s="399"/>
      <c r="V252" s="52" t="str">
        <f t="shared" si="286"/>
        <v/>
      </c>
      <c r="W252" s="399"/>
      <c r="Z252" s="407"/>
      <c r="AA252" s="99" t="str">
        <f>IF(AB252=0,"",_xlfn.CONCAT(VLOOKUP(AB252,Starter!A:C,2,0)))</f>
        <v/>
      </c>
      <c r="AB252" s="82"/>
      <c r="AC252" s="133"/>
      <c r="AD252" s="100"/>
      <c r="AE252" s="133"/>
      <c r="AF252" s="100"/>
      <c r="AG252" s="133"/>
      <c r="AH252" s="100"/>
      <c r="AI252" s="133"/>
      <c r="AJ252" s="100"/>
      <c r="AK252" s="133"/>
      <c r="AL252" s="100"/>
      <c r="AM252" s="133"/>
      <c r="AN252" s="100"/>
      <c r="AO252" s="133"/>
      <c r="AP252" s="100"/>
      <c r="AQ252" s="133"/>
      <c r="AR252" s="100"/>
      <c r="AS252" s="133"/>
      <c r="AT252" s="100"/>
      <c r="AU252" s="97">
        <f t="shared" si="287"/>
        <v>0</v>
      </c>
      <c r="AV252" s="98"/>
      <c r="AW252" s="83"/>
      <c r="AX252" s="84"/>
      <c r="AZ252" s="47"/>
      <c r="BA252" s="149"/>
      <c r="BB252" s="150"/>
      <c r="BC252" s="151"/>
      <c r="BD252" s="154">
        <f t="shared" si="300"/>
        <v>0</v>
      </c>
      <c r="BE252" s="150">
        <f t="shared" si="301"/>
        <v>0</v>
      </c>
      <c r="BF252" s="152">
        <f t="shared" si="302"/>
        <v>0</v>
      </c>
      <c r="BG252" s="152">
        <f t="shared" si="303"/>
        <v>0</v>
      </c>
      <c r="BH252" s="152" t="str">
        <f t="shared" si="288"/>
        <v/>
      </c>
      <c r="BI252" s="152" t="str">
        <f t="shared" si="289"/>
        <v/>
      </c>
      <c r="BJ252" s="152" t="str">
        <f t="shared" si="290"/>
        <v/>
      </c>
      <c r="BK252" s="152" t="str">
        <f t="shared" si="291"/>
        <v/>
      </c>
      <c r="BL252" s="152" t="str">
        <f t="shared" si="292"/>
        <v/>
      </c>
      <c r="BM252" s="152" t="str">
        <f t="shared" si="293"/>
        <v/>
      </c>
      <c r="BN252" s="152" t="str">
        <f t="shared" si="294"/>
        <v/>
      </c>
      <c r="BO252" s="152" t="str">
        <f t="shared" si="295"/>
        <v/>
      </c>
      <c r="BP252" s="152" t="str">
        <f t="shared" si="296"/>
        <v/>
      </c>
      <c r="BQ252" s="153"/>
      <c r="BR252" s="151"/>
      <c r="BS252" s="152">
        <f t="shared" si="304"/>
        <v>0</v>
      </c>
      <c r="BT252" s="152">
        <f t="shared" si="305"/>
        <v>2.5199999999999998E-7</v>
      </c>
      <c r="BU252" s="152" t="str">
        <f t="shared" si="306"/>
        <v>Werdenfels 1</v>
      </c>
      <c r="BV252" s="151">
        <f t="shared" si="307"/>
        <v>19</v>
      </c>
      <c r="BW252" s="152">
        <f t="shared" si="308"/>
        <v>0</v>
      </c>
      <c r="BX252" s="152">
        <f>IF(COUNTIF(BH252:BP252,"&gt;0")&lt;Spielorte!$A$23,0,BE252/Spielorte!$A$23)</f>
        <v>0</v>
      </c>
      <c r="BY252" s="152">
        <f t="shared" si="309"/>
        <v>2.5199999999999998E-7</v>
      </c>
      <c r="BZ252" s="151">
        <f t="shared" si="297"/>
        <v>19</v>
      </c>
    </row>
    <row r="253" spans="1:78" ht="17.100000000000001" customHeight="1" x14ac:dyDescent="0.25">
      <c r="A253" s="413" t="s">
        <v>3</v>
      </c>
      <c r="B253" s="56" t="str">
        <f t="shared" si="298"/>
        <v/>
      </c>
      <c r="C253" s="57" t="str">
        <f t="shared" si="298"/>
        <v/>
      </c>
      <c r="D253" s="58" t="str">
        <f t="shared" si="298"/>
        <v/>
      </c>
      <c r="E253" s="397">
        <f>IF(AD253="","",AD253)</f>
        <v>0</v>
      </c>
      <c r="F253" s="58" t="str">
        <f t="shared" si="279"/>
        <v/>
      </c>
      <c r="G253" s="397">
        <f>IF(AF253="","",AF253)</f>
        <v>0</v>
      </c>
      <c r="H253" s="58" t="str">
        <f t="shared" si="280"/>
        <v/>
      </c>
      <c r="I253" s="397">
        <f>IF(AH253="","",AH253)</f>
        <v>0</v>
      </c>
      <c r="J253" s="58" t="str">
        <f t="shared" si="281"/>
        <v/>
      </c>
      <c r="K253" s="397">
        <f>IF(AJ253="","",AJ253)</f>
        <v>0</v>
      </c>
      <c r="L253" s="58" t="str">
        <f t="shared" si="282"/>
        <v/>
      </c>
      <c r="M253" s="397">
        <f>IF(AL253="","",AL253)</f>
        <v>0</v>
      </c>
      <c r="N253" s="58" t="str">
        <f t="shared" si="299"/>
        <v/>
      </c>
      <c r="O253" s="397">
        <f>IF(AN253="","",AN253)</f>
        <v>0</v>
      </c>
      <c r="P253" s="58" t="str">
        <f t="shared" si="283"/>
        <v/>
      </c>
      <c r="Q253" s="397">
        <f>IF(AP253="","",AP253)</f>
        <v>0</v>
      </c>
      <c r="R253" s="58" t="str">
        <f t="shared" si="284"/>
        <v/>
      </c>
      <c r="S253" s="397">
        <f>IF(AR253="","",AR253)</f>
        <v>0</v>
      </c>
      <c r="T253" s="58" t="str">
        <f t="shared" si="285"/>
        <v/>
      </c>
      <c r="U253" s="397">
        <f>IF(AT253="","",AT253)</f>
        <v>0</v>
      </c>
      <c r="V253" s="58" t="str">
        <f t="shared" si="286"/>
        <v/>
      </c>
      <c r="W253" s="397">
        <f>IF(AV253="","",AV253)</f>
        <v>0</v>
      </c>
      <c r="Z253" s="405" t="s">
        <v>3</v>
      </c>
      <c r="AA253" s="272" t="str">
        <f>IF(AB253=0,"",_xlfn.CONCAT(VLOOKUP(AB253,Starter!A:C,2,0)))</f>
        <v/>
      </c>
      <c r="AB253" s="81"/>
      <c r="AC253" s="132"/>
      <c r="AD253" s="91">
        <f>IF(SUM(AC253:AC255)+AC267=0,0,IF(SUM(ABS(AC253),ABS(AC254),ABS(AC255))=AC267,0.5,IF(SUM(ABS(AC253),ABS(AC254),ABS(AC255))&gt;AC267,1,0)))</f>
        <v>0</v>
      </c>
      <c r="AE253" s="132"/>
      <c r="AF253" s="91">
        <f>IF(SUM(AE253:AE255)+AE267=0,0,IF(SUM(ABS(AE253),ABS(AE254),ABS(AE255))=AE267,0.5,IF(SUM(ABS(AE253),ABS(AE254),ABS(AE255))&gt;AE267,1,0)))</f>
        <v>0</v>
      </c>
      <c r="AG253" s="132"/>
      <c r="AH253" s="91">
        <f>IF(SUM(AG253:AG255)+AG267=0,0,IF(SUM(ABS(AG253),ABS(AG254),ABS(AG255))=AG267,0.5,IF(SUM(ABS(AG253),ABS(AG254),ABS(AG255))&gt;AG267,1,0)))</f>
        <v>0</v>
      </c>
      <c r="AI253" s="132"/>
      <c r="AJ253" s="91">
        <f>IF(SUM(AI253:AI255)+AI267=0,0,IF(SUM(ABS(AI253),ABS(AI254),ABS(AI255))=AI267,0.5,IF(SUM(ABS(AI253),ABS(AI254),ABS(AI255))&gt;AI267,1,0)))</f>
        <v>0</v>
      </c>
      <c r="AK253" s="132"/>
      <c r="AL253" s="91">
        <f>IF(SUM(AK253:AK255)+AK267=0,0,IF(SUM(ABS(AK253),ABS(AK254),ABS(AK255))=AK267,0.5,IF(SUM(ABS(AK253),ABS(AK254),ABS(AK255))&gt;AK267,1,0)))</f>
        <v>0</v>
      </c>
      <c r="AM253" s="132"/>
      <c r="AN253" s="91">
        <f>IF(SUM(AM253:AM255)+AM267=0,0,IF(SUM(ABS(AM253),ABS(AM254),ABS(AM255))=AM267,0.5,IF(SUM(ABS(AM253),ABS(AM254),ABS(AM255))&gt;AM267,1,0)))</f>
        <v>0</v>
      </c>
      <c r="AO253" s="132"/>
      <c r="AP253" s="91">
        <f>IF(SUM(AO253:AO255)+AO267=0,0,IF(SUM(ABS(AO253),ABS(AO254),ABS(AO255))=AO267,0.5,IF(SUM(ABS(AO253),ABS(AO254),ABS(AO255))&gt;AO267,1,0)))</f>
        <v>0</v>
      </c>
      <c r="AQ253" s="132"/>
      <c r="AR253" s="91">
        <f>IF(SUM(AQ253:AQ255)+AQ267=0,0,IF(SUM(ABS(AQ253),ABS(AQ254),ABS(AQ255))=AQ267,0.5,IF(SUM(ABS(AQ253),ABS(AQ254),ABS(AQ255))&gt;AQ267,1,0)))</f>
        <v>0</v>
      </c>
      <c r="AS253" s="132"/>
      <c r="AT253" s="91">
        <f>IF(SUM(AS253:AS255)+AS267=0,0,IF(SUM(ABS(AS253),ABS(AS254),ABS(AS255))=AS267,0.5,IF(SUM(ABS(AS253),ABS(AS254),ABS(AS255))&gt;AS267,1,0)))</f>
        <v>0</v>
      </c>
      <c r="AU253" s="92">
        <f t="shared" si="287"/>
        <v>0</v>
      </c>
      <c r="AV253" s="93">
        <f>SUM(AD253+AF253+AH253+AJ253+AL253+AN253+AP253+AR253+AT253)</f>
        <v>0</v>
      </c>
      <c r="AW253" s="83"/>
      <c r="AX253" s="84"/>
      <c r="AZ253" s="47"/>
      <c r="BA253" s="149"/>
      <c r="BB253" s="150"/>
      <c r="BC253" s="151"/>
      <c r="BD253" s="154">
        <f t="shared" si="300"/>
        <v>0</v>
      </c>
      <c r="BE253" s="150">
        <f t="shared" si="301"/>
        <v>0</v>
      </c>
      <c r="BF253" s="152">
        <f t="shared" si="302"/>
        <v>0</v>
      </c>
      <c r="BG253" s="152">
        <f t="shared" si="303"/>
        <v>0</v>
      </c>
      <c r="BH253" s="152" t="str">
        <f t="shared" si="288"/>
        <v/>
      </c>
      <c r="BI253" s="152" t="str">
        <f t="shared" si="289"/>
        <v/>
      </c>
      <c r="BJ253" s="152" t="str">
        <f t="shared" si="290"/>
        <v/>
      </c>
      <c r="BK253" s="152" t="str">
        <f t="shared" si="291"/>
        <v/>
      </c>
      <c r="BL253" s="152" t="str">
        <f t="shared" si="292"/>
        <v/>
      </c>
      <c r="BM253" s="152" t="str">
        <f t="shared" si="293"/>
        <v/>
      </c>
      <c r="BN253" s="152" t="str">
        <f t="shared" si="294"/>
        <v/>
      </c>
      <c r="BO253" s="152" t="str">
        <f t="shared" si="295"/>
        <v/>
      </c>
      <c r="BP253" s="152" t="str">
        <f t="shared" si="296"/>
        <v/>
      </c>
      <c r="BQ253" s="153"/>
      <c r="BR253" s="151"/>
      <c r="BS253" s="152">
        <f t="shared" si="304"/>
        <v>0</v>
      </c>
      <c r="BT253" s="152">
        <f t="shared" si="305"/>
        <v>2.53E-7</v>
      </c>
      <c r="BU253" s="152" t="str">
        <f t="shared" si="306"/>
        <v>Werdenfels 1</v>
      </c>
      <c r="BV253" s="151">
        <f t="shared" si="307"/>
        <v>18</v>
      </c>
      <c r="BW253" s="152">
        <f t="shared" si="308"/>
        <v>0</v>
      </c>
      <c r="BX253" s="152">
        <f>IF(COUNTIF(BH253:BP253,"&gt;0")&lt;Spielorte!$A$23,0,BE253/Spielorte!$A$23)</f>
        <v>0</v>
      </c>
      <c r="BY253" s="152">
        <f t="shared" si="309"/>
        <v>2.53E-7</v>
      </c>
      <c r="BZ253" s="151">
        <f t="shared" si="297"/>
        <v>18</v>
      </c>
    </row>
    <row r="254" spans="1:78" ht="17.100000000000001" customHeight="1" x14ac:dyDescent="0.25">
      <c r="A254" s="414"/>
      <c r="B254" s="59" t="str">
        <f t="shared" si="298"/>
        <v/>
      </c>
      <c r="C254" s="60" t="str">
        <f t="shared" si="298"/>
        <v/>
      </c>
      <c r="D254" s="61" t="str">
        <f t="shared" si="298"/>
        <v/>
      </c>
      <c r="E254" s="398"/>
      <c r="F254" s="61" t="str">
        <f t="shared" si="279"/>
        <v/>
      </c>
      <c r="G254" s="398"/>
      <c r="H254" s="61" t="str">
        <f t="shared" si="280"/>
        <v/>
      </c>
      <c r="I254" s="398"/>
      <c r="J254" s="61" t="str">
        <f t="shared" si="281"/>
        <v/>
      </c>
      <c r="K254" s="398"/>
      <c r="L254" s="61" t="str">
        <f t="shared" si="282"/>
        <v/>
      </c>
      <c r="M254" s="398"/>
      <c r="N254" s="61" t="str">
        <f t="shared" si="299"/>
        <v/>
      </c>
      <c r="O254" s="398"/>
      <c r="P254" s="61" t="str">
        <f t="shared" si="283"/>
        <v/>
      </c>
      <c r="Q254" s="398"/>
      <c r="R254" s="61" t="str">
        <f t="shared" si="284"/>
        <v/>
      </c>
      <c r="S254" s="398"/>
      <c r="T254" s="61" t="str">
        <f t="shared" si="285"/>
        <v/>
      </c>
      <c r="U254" s="398"/>
      <c r="V254" s="61" t="str">
        <f t="shared" si="286"/>
        <v/>
      </c>
      <c r="W254" s="398"/>
      <c r="Z254" s="406"/>
      <c r="AA254" s="90" t="str">
        <f>IF(AB254=0,"",_xlfn.CONCAT(VLOOKUP(AB254,Starter!A:C,2,0)))</f>
        <v/>
      </c>
      <c r="AB254" s="80"/>
      <c r="AC254" s="130"/>
      <c r="AD254" s="94"/>
      <c r="AE254" s="130"/>
      <c r="AF254" s="94"/>
      <c r="AG254" s="130"/>
      <c r="AH254" s="94"/>
      <c r="AI254" s="130"/>
      <c r="AJ254" s="94"/>
      <c r="AK254" s="130"/>
      <c r="AL254" s="94"/>
      <c r="AM254" s="130"/>
      <c r="AN254" s="94"/>
      <c r="AO254" s="130"/>
      <c r="AP254" s="94"/>
      <c r="AQ254" s="130"/>
      <c r="AR254" s="94"/>
      <c r="AS254" s="130"/>
      <c r="AT254" s="94"/>
      <c r="AU254" s="95">
        <f t="shared" si="287"/>
        <v>0</v>
      </c>
      <c r="AV254" s="96"/>
      <c r="AW254" s="83"/>
      <c r="AX254" s="84"/>
      <c r="AZ254" s="47"/>
      <c r="BA254" s="149"/>
      <c r="BB254" s="150"/>
      <c r="BC254" s="151"/>
      <c r="BD254" s="154">
        <f t="shared" si="300"/>
        <v>0</v>
      </c>
      <c r="BE254" s="150">
        <f t="shared" si="301"/>
        <v>0</v>
      </c>
      <c r="BF254" s="152">
        <f t="shared" si="302"/>
        <v>0</v>
      </c>
      <c r="BG254" s="152">
        <f t="shared" si="303"/>
        <v>0</v>
      </c>
      <c r="BH254" s="152" t="str">
        <f t="shared" si="288"/>
        <v/>
      </c>
      <c r="BI254" s="152" t="str">
        <f t="shared" si="289"/>
        <v/>
      </c>
      <c r="BJ254" s="152" t="str">
        <f t="shared" si="290"/>
        <v/>
      </c>
      <c r="BK254" s="152" t="str">
        <f t="shared" si="291"/>
        <v/>
      </c>
      <c r="BL254" s="152" t="str">
        <f t="shared" si="292"/>
        <v/>
      </c>
      <c r="BM254" s="152" t="str">
        <f t="shared" si="293"/>
        <v/>
      </c>
      <c r="BN254" s="152" t="str">
        <f t="shared" si="294"/>
        <v/>
      </c>
      <c r="BO254" s="152" t="str">
        <f t="shared" si="295"/>
        <v/>
      </c>
      <c r="BP254" s="152" t="str">
        <f t="shared" si="296"/>
        <v/>
      </c>
      <c r="BQ254" s="153"/>
      <c r="BR254" s="151"/>
      <c r="BS254" s="152">
        <f t="shared" si="304"/>
        <v>0</v>
      </c>
      <c r="BT254" s="152">
        <f t="shared" si="305"/>
        <v>2.5400000000000002E-7</v>
      </c>
      <c r="BU254" s="152" t="str">
        <f t="shared" si="306"/>
        <v>Werdenfels 1</v>
      </c>
      <c r="BV254" s="151">
        <f t="shared" si="307"/>
        <v>17</v>
      </c>
      <c r="BW254" s="152">
        <f t="shared" si="308"/>
        <v>0</v>
      </c>
      <c r="BX254" s="152">
        <f>IF(COUNTIF(BH254:BP254,"&gt;0")&lt;Spielorte!$A$23,0,BE254/Spielorte!$A$23)</f>
        <v>0</v>
      </c>
      <c r="BY254" s="152">
        <f t="shared" si="309"/>
        <v>2.5400000000000002E-7</v>
      </c>
      <c r="BZ254" s="151">
        <f t="shared" si="297"/>
        <v>17</v>
      </c>
    </row>
    <row r="255" spans="1:78" ht="17.100000000000001" customHeight="1" thickBot="1" x14ac:dyDescent="0.3">
      <c r="A255" s="415"/>
      <c r="B255" s="62" t="str">
        <f t="shared" si="298"/>
        <v/>
      </c>
      <c r="C255" s="63" t="str">
        <f t="shared" si="298"/>
        <v/>
      </c>
      <c r="D255" s="52" t="str">
        <f t="shared" si="298"/>
        <v/>
      </c>
      <c r="E255" s="399"/>
      <c r="F255" s="52" t="str">
        <f t="shared" si="279"/>
        <v/>
      </c>
      <c r="G255" s="399"/>
      <c r="H255" s="52" t="str">
        <f t="shared" si="280"/>
        <v/>
      </c>
      <c r="I255" s="399"/>
      <c r="J255" s="52" t="str">
        <f t="shared" si="281"/>
        <v/>
      </c>
      <c r="K255" s="399"/>
      <c r="L255" s="52" t="str">
        <f t="shared" si="282"/>
        <v/>
      </c>
      <c r="M255" s="399"/>
      <c r="N255" s="52" t="str">
        <f t="shared" si="299"/>
        <v/>
      </c>
      <c r="O255" s="399"/>
      <c r="P255" s="52" t="str">
        <f t="shared" si="283"/>
        <v/>
      </c>
      <c r="Q255" s="399"/>
      <c r="R255" s="52" t="str">
        <f t="shared" si="284"/>
        <v/>
      </c>
      <c r="S255" s="399"/>
      <c r="T255" s="52" t="str">
        <f t="shared" si="285"/>
        <v/>
      </c>
      <c r="U255" s="399"/>
      <c r="V255" s="52" t="str">
        <f t="shared" si="286"/>
        <v/>
      </c>
      <c r="W255" s="399"/>
      <c r="Z255" s="407"/>
      <c r="AA255" s="99" t="str">
        <f>IF(AB255=0,"",_xlfn.CONCAT(VLOOKUP(AB255,Starter!A:C,2,0)))</f>
        <v/>
      </c>
      <c r="AB255" s="82"/>
      <c r="AC255" s="133"/>
      <c r="AD255" s="100"/>
      <c r="AE255" s="133"/>
      <c r="AF255" s="100"/>
      <c r="AG255" s="133"/>
      <c r="AH255" s="100"/>
      <c r="AI255" s="133"/>
      <c r="AJ255" s="100"/>
      <c r="AK255" s="133"/>
      <c r="AL255" s="100"/>
      <c r="AM255" s="133"/>
      <c r="AN255" s="100"/>
      <c r="AO255" s="133"/>
      <c r="AP255" s="100"/>
      <c r="AQ255" s="133"/>
      <c r="AR255" s="100"/>
      <c r="AS255" s="133"/>
      <c r="AT255" s="100"/>
      <c r="AU255" s="97">
        <f t="shared" si="287"/>
        <v>0</v>
      </c>
      <c r="AV255" s="98"/>
      <c r="AW255" s="83"/>
      <c r="AX255" s="84"/>
      <c r="AZ255" s="47"/>
      <c r="BA255" s="149"/>
      <c r="BB255" s="150"/>
      <c r="BC255" s="151"/>
      <c r="BD255" s="154">
        <f t="shared" si="300"/>
        <v>0</v>
      </c>
      <c r="BE255" s="150">
        <f t="shared" si="301"/>
        <v>0</v>
      </c>
      <c r="BF255" s="152">
        <f t="shared" si="302"/>
        <v>0</v>
      </c>
      <c r="BG255" s="152">
        <f t="shared" si="303"/>
        <v>0</v>
      </c>
      <c r="BH255" s="152" t="str">
        <f t="shared" si="288"/>
        <v/>
      </c>
      <c r="BI255" s="152" t="str">
        <f t="shared" si="289"/>
        <v/>
      </c>
      <c r="BJ255" s="152" t="str">
        <f t="shared" si="290"/>
        <v/>
      </c>
      <c r="BK255" s="152" t="str">
        <f t="shared" si="291"/>
        <v/>
      </c>
      <c r="BL255" s="152" t="str">
        <f t="shared" si="292"/>
        <v/>
      </c>
      <c r="BM255" s="152" t="str">
        <f t="shared" si="293"/>
        <v/>
      </c>
      <c r="BN255" s="152" t="str">
        <f t="shared" si="294"/>
        <v/>
      </c>
      <c r="BO255" s="152" t="str">
        <f t="shared" si="295"/>
        <v/>
      </c>
      <c r="BP255" s="152" t="str">
        <f t="shared" si="296"/>
        <v/>
      </c>
      <c r="BQ255" s="153"/>
      <c r="BR255" s="151"/>
      <c r="BS255" s="152">
        <f t="shared" si="304"/>
        <v>0</v>
      </c>
      <c r="BT255" s="152">
        <f t="shared" si="305"/>
        <v>2.5499999999999999E-7</v>
      </c>
      <c r="BU255" s="152" t="str">
        <f t="shared" si="306"/>
        <v>Werdenfels 1</v>
      </c>
      <c r="BV255" s="151">
        <f t="shared" si="307"/>
        <v>16</v>
      </c>
      <c r="BW255" s="152">
        <f t="shared" si="308"/>
        <v>0</v>
      </c>
      <c r="BX255" s="152">
        <f>IF(COUNTIF(BH255:BP255,"&gt;0")&lt;Spielorte!$A$23,0,BE255/Spielorte!$A$23)</f>
        <v>0</v>
      </c>
      <c r="BY255" s="152">
        <f t="shared" si="309"/>
        <v>2.5499999999999999E-7</v>
      </c>
      <c r="BZ255" s="151">
        <f t="shared" si="297"/>
        <v>16</v>
      </c>
    </row>
    <row r="256" spans="1:78" ht="17.100000000000001" customHeight="1" x14ac:dyDescent="0.25">
      <c r="A256" s="413" t="s">
        <v>11</v>
      </c>
      <c r="B256" s="56" t="str">
        <f>IF(AA256=0,"",AA256)</f>
        <v/>
      </c>
      <c r="C256" s="57" t="str">
        <f t="shared" si="298"/>
        <v/>
      </c>
      <c r="D256" s="58" t="str">
        <f t="shared" si="298"/>
        <v/>
      </c>
      <c r="E256" s="397">
        <f>IF(AD256="","",AD256)</f>
        <v>0</v>
      </c>
      <c r="F256" s="58" t="str">
        <f t="shared" si="279"/>
        <v/>
      </c>
      <c r="G256" s="397">
        <f>IF(AF256="","",AF256)</f>
        <v>0</v>
      </c>
      <c r="H256" s="58" t="str">
        <f t="shared" si="280"/>
        <v/>
      </c>
      <c r="I256" s="397">
        <f>IF(AH256="","",AH256)</f>
        <v>0</v>
      </c>
      <c r="J256" s="58" t="str">
        <f t="shared" si="281"/>
        <v/>
      </c>
      <c r="K256" s="397">
        <f>IF(AJ256="","",AJ256)</f>
        <v>0</v>
      </c>
      <c r="L256" s="58" t="str">
        <f t="shared" si="282"/>
        <v/>
      </c>
      <c r="M256" s="397">
        <f>IF(AL256="","",AL256)</f>
        <v>0</v>
      </c>
      <c r="N256" s="58" t="str">
        <f t="shared" si="299"/>
        <v/>
      </c>
      <c r="O256" s="397">
        <f>IF(AN256="","",AN256)</f>
        <v>0</v>
      </c>
      <c r="P256" s="58" t="str">
        <f t="shared" si="283"/>
        <v/>
      </c>
      <c r="Q256" s="397">
        <f>IF(AP256="","",AP256)</f>
        <v>0</v>
      </c>
      <c r="R256" s="58" t="str">
        <f t="shared" si="284"/>
        <v/>
      </c>
      <c r="S256" s="397">
        <f>IF(AR256="","",AR256)</f>
        <v>0</v>
      </c>
      <c r="T256" s="58" t="str">
        <f t="shared" si="285"/>
        <v/>
      </c>
      <c r="U256" s="397">
        <f>IF(AT256="","",AT256)</f>
        <v>0</v>
      </c>
      <c r="V256" s="58" t="str">
        <f t="shared" si="286"/>
        <v/>
      </c>
      <c r="W256" s="397">
        <f>IF(AV256="","",AV256)</f>
        <v>0</v>
      </c>
      <c r="Z256" s="405" t="s">
        <v>11</v>
      </c>
      <c r="AA256" s="90" t="str">
        <f>IF(AB256=0,"",_xlfn.CONCAT(VLOOKUP(AB256,Starter!A:C,2,0)))</f>
        <v/>
      </c>
      <c r="AB256" s="81"/>
      <c r="AC256" s="132"/>
      <c r="AD256" s="91">
        <f>IF(SUM(AC256:AC258)+AC268=0,0,IF(SUM(ABS(AC256),ABS(AC257),ABS(AC258))=AC268,0.5,IF(SUM(ABS(AC256),ABS(AC257),ABS(AC258))&gt;AC268,1,0)))</f>
        <v>0</v>
      </c>
      <c r="AE256" s="132"/>
      <c r="AF256" s="91">
        <f>IF(SUM(AE256:AE258)+AE268=0,0,IF(SUM(ABS(AE256),ABS(AE257),ABS(AE258))=AE268,0.5,IF(SUM(ABS(AE256),ABS(AE257),ABS(AE258))&gt;AE268,1,0)))</f>
        <v>0</v>
      </c>
      <c r="AG256" s="132"/>
      <c r="AH256" s="91">
        <f>IF(SUM(AG256:AG258)+AG268=0,0,IF(SUM(ABS(AG256),ABS(AG257),ABS(AG258))=AG268,0.5,IF(SUM(ABS(AG256),ABS(AG257),ABS(AG258))&gt;AG268,1,0)))</f>
        <v>0</v>
      </c>
      <c r="AI256" s="132"/>
      <c r="AJ256" s="91">
        <f>IF(SUM(AI256:AI258)+AI268=0,0,IF(SUM(ABS(AI256),ABS(AI257),ABS(AI258))=AI268,0.5,IF(SUM(ABS(AI256),ABS(AI257),ABS(AI258))&gt;AI268,1,0)))</f>
        <v>0</v>
      </c>
      <c r="AK256" s="132"/>
      <c r="AL256" s="91">
        <f>IF(SUM(AK256:AK258)+AK268=0,0,IF(SUM(ABS(AK256),ABS(AK257),ABS(AK258))=AK268,0.5,IF(SUM(ABS(AK256),ABS(AK257),ABS(AK258))&gt;AK268,1,0)))</f>
        <v>0</v>
      </c>
      <c r="AM256" s="132"/>
      <c r="AN256" s="91">
        <f>IF(SUM(AM256:AM258)+AM268=0,0,IF(SUM(ABS(AM256),ABS(AM257),ABS(AM258))=AM268,0.5,IF(SUM(ABS(AM256),ABS(AM257),ABS(AM258))&gt;AM268,1,0)))</f>
        <v>0</v>
      </c>
      <c r="AO256" s="132"/>
      <c r="AP256" s="91">
        <f>IF(SUM(AO256:AO258)+AO268=0,0,IF(SUM(ABS(AO256),ABS(AO257),ABS(AO258))=AO268,0.5,IF(SUM(ABS(AO256),ABS(AO257),ABS(AO258))&gt;AO268,1,0)))</f>
        <v>0</v>
      </c>
      <c r="AQ256" s="132"/>
      <c r="AR256" s="91">
        <f>IF(SUM(AQ256:AQ258)+AQ268=0,0,IF(SUM(ABS(AQ256),ABS(AQ257),ABS(AQ258))=AQ268,0.5,IF(SUM(ABS(AQ256),ABS(AQ257),ABS(AQ258))&gt;AQ268,1,0)))</f>
        <v>0</v>
      </c>
      <c r="AS256" s="132"/>
      <c r="AT256" s="91">
        <f>IF(SUM(AS256:AS258)+AS268=0,0,IF(SUM(ABS(AS256),ABS(AS257),ABS(AS258))=AS268,0.5,IF(SUM(ABS(AS256),ABS(AS257),ABS(AS258))&gt;AS268,1,0)))</f>
        <v>0</v>
      </c>
      <c r="AU256" s="92">
        <f t="shared" si="287"/>
        <v>0</v>
      </c>
      <c r="AV256" s="93">
        <f>SUM(AD256+AF256+AH256+AJ256+AL256+AN256+AP256+AR256+AT256)</f>
        <v>0</v>
      </c>
      <c r="AW256" s="83"/>
      <c r="AX256" s="84"/>
      <c r="AZ256" s="47"/>
      <c r="BA256" s="149"/>
      <c r="BB256" s="150"/>
      <c r="BC256" s="151"/>
      <c r="BD256" s="154">
        <f t="shared" si="300"/>
        <v>0</v>
      </c>
      <c r="BE256" s="150">
        <f t="shared" si="301"/>
        <v>0</v>
      </c>
      <c r="BF256" s="152">
        <f t="shared" si="302"/>
        <v>0</v>
      </c>
      <c r="BG256" s="152">
        <f t="shared" si="303"/>
        <v>0</v>
      </c>
      <c r="BH256" s="152" t="str">
        <f t="shared" si="288"/>
        <v/>
      </c>
      <c r="BI256" s="152" t="str">
        <f t="shared" si="289"/>
        <v/>
      </c>
      <c r="BJ256" s="152" t="str">
        <f t="shared" si="290"/>
        <v/>
      </c>
      <c r="BK256" s="152" t="str">
        <f t="shared" si="291"/>
        <v/>
      </c>
      <c r="BL256" s="152" t="str">
        <f t="shared" si="292"/>
        <v/>
      </c>
      <c r="BM256" s="152" t="str">
        <f t="shared" si="293"/>
        <v/>
      </c>
      <c r="BN256" s="152" t="str">
        <f t="shared" si="294"/>
        <v/>
      </c>
      <c r="BO256" s="152" t="str">
        <f t="shared" si="295"/>
        <v/>
      </c>
      <c r="BP256" s="152" t="str">
        <f t="shared" si="296"/>
        <v/>
      </c>
      <c r="BQ256" s="153"/>
      <c r="BR256" s="151"/>
      <c r="BS256" s="152">
        <f t="shared" si="304"/>
        <v>0</v>
      </c>
      <c r="BT256" s="152">
        <f t="shared" si="305"/>
        <v>2.5600000000000002E-7</v>
      </c>
      <c r="BU256" s="152" t="str">
        <f t="shared" si="306"/>
        <v>Werdenfels 1</v>
      </c>
      <c r="BV256" s="151">
        <f t="shared" si="307"/>
        <v>15</v>
      </c>
      <c r="BW256" s="152">
        <f t="shared" si="308"/>
        <v>0</v>
      </c>
      <c r="BX256" s="152">
        <f>IF(COUNTIF(BH256:BP256,"&gt;0")&lt;Spielorte!$A$23,0,BE256/Spielorte!$A$23)</f>
        <v>0</v>
      </c>
      <c r="BY256" s="152">
        <f t="shared" si="309"/>
        <v>2.5600000000000002E-7</v>
      </c>
      <c r="BZ256" s="151">
        <f t="shared" si="297"/>
        <v>15</v>
      </c>
    </row>
    <row r="257" spans="1:78" ht="17.100000000000001" customHeight="1" x14ac:dyDescent="0.25">
      <c r="A257" s="414"/>
      <c r="B257" s="59" t="str">
        <f>IF(AA257=0,"",AA257)</f>
        <v/>
      </c>
      <c r="C257" s="60" t="str">
        <f t="shared" si="298"/>
        <v/>
      </c>
      <c r="D257" s="61" t="str">
        <f t="shared" si="298"/>
        <v/>
      </c>
      <c r="E257" s="398"/>
      <c r="F257" s="61" t="str">
        <f t="shared" si="279"/>
        <v/>
      </c>
      <c r="G257" s="398"/>
      <c r="H257" s="61" t="str">
        <f t="shared" si="280"/>
        <v/>
      </c>
      <c r="I257" s="398"/>
      <c r="J257" s="61" t="str">
        <f t="shared" si="281"/>
        <v/>
      </c>
      <c r="K257" s="398"/>
      <c r="L257" s="61" t="str">
        <f t="shared" si="282"/>
        <v/>
      </c>
      <c r="M257" s="398"/>
      <c r="N257" s="61" t="str">
        <f t="shared" si="299"/>
        <v/>
      </c>
      <c r="O257" s="398"/>
      <c r="P257" s="61" t="str">
        <f t="shared" si="283"/>
        <v/>
      </c>
      <c r="Q257" s="398"/>
      <c r="R257" s="61" t="str">
        <f t="shared" si="284"/>
        <v/>
      </c>
      <c r="S257" s="398"/>
      <c r="T257" s="61" t="str">
        <f t="shared" si="285"/>
        <v/>
      </c>
      <c r="U257" s="398"/>
      <c r="V257" s="61" t="str">
        <f t="shared" si="286"/>
        <v/>
      </c>
      <c r="W257" s="398"/>
      <c r="Z257" s="406"/>
      <c r="AA257" s="90" t="str">
        <f>IF(AB257=0,"",_xlfn.CONCAT(VLOOKUP(AB257,Starter!A:C,2,0)))</f>
        <v/>
      </c>
      <c r="AB257" s="80"/>
      <c r="AC257" s="130"/>
      <c r="AD257" s="94"/>
      <c r="AE257" s="130"/>
      <c r="AF257" s="94"/>
      <c r="AG257" s="130"/>
      <c r="AH257" s="94"/>
      <c r="AI257" s="130"/>
      <c r="AJ257" s="94"/>
      <c r="AK257" s="130"/>
      <c r="AL257" s="94"/>
      <c r="AM257" s="130"/>
      <c r="AN257" s="94"/>
      <c r="AO257" s="130"/>
      <c r="AP257" s="94"/>
      <c r="AQ257" s="130"/>
      <c r="AR257" s="94"/>
      <c r="AS257" s="130"/>
      <c r="AT257" s="94"/>
      <c r="AU257" s="95">
        <f t="shared" si="287"/>
        <v>0</v>
      </c>
      <c r="AV257" s="96"/>
      <c r="AW257" s="83"/>
      <c r="AX257" s="84"/>
      <c r="AZ257" s="47"/>
      <c r="BA257" s="149"/>
      <c r="BB257" s="150"/>
      <c r="BC257" s="151"/>
      <c r="BD257" s="154">
        <f t="shared" si="300"/>
        <v>0</v>
      </c>
      <c r="BE257" s="150">
        <f t="shared" si="301"/>
        <v>0</v>
      </c>
      <c r="BF257" s="152">
        <f t="shared" si="302"/>
        <v>0</v>
      </c>
      <c r="BG257" s="152">
        <f t="shared" si="303"/>
        <v>0</v>
      </c>
      <c r="BH257" s="152" t="str">
        <f t="shared" si="288"/>
        <v/>
      </c>
      <c r="BI257" s="152" t="str">
        <f t="shared" si="289"/>
        <v/>
      </c>
      <c r="BJ257" s="152" t="str">
        <f t="shared" si="290"/>
        <v/>
      </c>
      <c r="BK257" s="152" t="str">
        <f t="shared" si="291"/>
        <v/>
      </c>
      <c r="BL257" s="152" t="str">
        <f t="shared" si="292"/>
        <v/>
      </c>
      <c r="BM257" s="152" t="str">
        <f t="shared" si="293"/>
        <v/>
      </c>
      <c r="BN257" s="152" t="str">
        <f t="shared" si="294"/>
        <v/>
      </c>
      <c r="BO257" s="152" t="str">
        <f t="shared" si="295"/>
        <v/>
      </c>
      <c r="BP257" s="152" t="str">
        <f t="shared" si="296"/>
        <v/>
      </c>
      <c r="BQ257" s="153"/>
      <c r="BR257" s="151"/>
      <c r="BS257" s="152">
        <f t="shared" si="304"/>
        <v>0</v>
      </c>
      <c r="BT257" s="152">
        <f t="shared" si="305"/>
        <v>2.5699999999999999E-7</v>
      </c>
      <c r="BU257" s="152" t="str">
        <f t="shared" si="306"/>
        <v>Werdenfels 1</v>
      </c>
      <c r="BV257" s="151">
        <f t="shared" si="307"/>
        <v>14</v>
      </c>
      <c r="BW257" s="152">
        <f t="shared" si="308"/>
        <v>0</v>
      </c>
      <c r="BX257" s="152">
        <f>IF(COUNTIF(BH257:BP257,"&gt;0")&lt;Spielorte!$A$23,0,BE257/Spielorte!$A$23)</f>
        <v>0</v>
      </c>
      <c r="BY257" s="152">
        <f t="shared" si="309"/>
        <v>2.5699999999999999E-7</v>
      </c>
      <c r="BZ257" s="151">
        <f t="shared" si="297"/>
        <v>14</v>
      </c>
    </row>
    <row r="258" spans="1:78" ht="17.100000000000001" customHeight="1" thickBot="1" x14ac:dyDescent="0.3">
      <c r="A258" s="415"/>
      <c r="B258" s="62" t="str">
        <f>IF(AA258=0,"",AA258)</f>
        <v/>
      </c>
      <c r="C258" s="63" t="str">
        <f t="shared" si="298"/>
        <v/>
      </c>
      <c r="D258" s="52" t="str">
        <f t="shared" si="298"/>
        <v/>
      </c>
      <c r="E258" s="399"/>
      <c r="F258" s="52" t="str">
        <f t="shared" si="279"/>
        <v/>
      </c>
      <c r="G258" s="399"/>
      <c r="H258" s="52" t="str">
        <f t="shared" si="280"/>
        <v/>
      </c>
      <c r="I258" s="399"/>
      <c r="J258" s="52" t="str">
        <f t="shared" si="281"/>
        <v/>
      </c>
      <c r="K258" s="399"/>
      <c r="L258" s="52" t="str">
        <f t="shared" si="282"/>
        <v/>
      </c>
      <c r="M258" s="399"/>
      <c r="N258" s="52" t="str">
        <f t="shared" si="299"/>
        <v/>
      </c>
      <c r="O258" s="399"/>
      <c r="P258" s="52" t="str">
        <f t="shared" si="283"/>
        <v/>
      </c>
      <c r="Q258" s="399"/>
      <c r="R258" s="52" t="str">
        <f t="shared" si="284"/>
        <v/>
      </c>
      <c r="S258" s="399"/>
      <c r="T258" s="52" t="str">
        <f t="shared" si="285"/>
        <v/>
      </c>
      <c r="U258" s="399"/>
      <c r="V258" s="52" t="str">
        <f t="shared" si="286"/>
        <v/>
      </c>
      <c r="W258" s="399"/>
      <c r="Z258" s="407"/>
      <c r="AA258" s="90" t="str">
        <f>IF(AB258=0,"",_xlfn.CONCAT(VLOOKUP(AB258,Starter!A:C,2,0)))</f>
        <v/>
      </c>
      <c r="AB258" s="82"/>
      <c r="AC258" s="133"/>
      <c r="AD258" s="100"/>
      <c r="AE258" s="133"/>
      <c r="AF258" s="100"/>
      <c r="AG258" s="133"/>
      <c r="AH258" s="100"/>
      <c r="AI258" s="133"/>
      <c r="AJ258" s="100"/>
      <c r="AK258" s="133"/>
      <c r="AL258" s="100"/>
      <c r="AM258" s="133"/>
      <c r="AN258" s="100"/>
      <c r="AO258" s="133"/>
      <c r="AP258" s="100"/>
      <c r="AQ258" s="133"/>
      <c r="AR258" s="100"/>
      <c r="AS258" s="133"/>
      <c r="AT258" s="100"/>
      <c r="AU258" s="97">
        <f t="shared" si="287"/>
        <v>0</v>
      </c>
      <c r="AV258" s="98"/>
      <c r="AW258" s="83"/>
      <c r="AX258" s="84"/>
      <c r="AZ258" s="47"/>
      <c r="BA258" s="149"/>
      <c r="BB258" s="150"/>
      <c r="BC258" s="151"/>
      <c r="BD258" s="154">
        <f t="shared" si="300"/>
        <v>0</v>
      </c>
      <c r="BE258" s="150">
        <f t="shared" si="301"/>
        <v>0</v>
      </c>
      <c r="BF258" s="152">
        <f t="shared" si="302"/>
        <v>0</v>
      </c>
      <c r="BG258" s="152">
        <f t="shared" si="303"/>
        <v>0</v>
      </c>
      <c r="BH258" s="152" t="str">
        <f t="shared" si="288"/>
        <v/>
      </c>
      <c r="BI258" s="152" t="str">
        <f t="shared" si="289"/>
        <v/>
      </c>
      <c r="BJ258" s="152" t="str">
        <f t="shared" si="290"/>
        <v/>
      </c>
      <c r="BK258" s="152" t="str">
        <f t="shared" si="291"/>
        <v/>
      </c>
      <c r="BL258" s="152" t="str">
        <f t="shared" si="292"/>
        <v/>
      </c>
      <c r="BM258" s="152" t="str">
        <f t="shared" si="293"/>
        <v/>
      </c>
      <c r="BN258" s="152" t="str">
        <f t="shared" si="294"/>
        <v/>
      </c>
      <c r="BO258" s="152" t="str">
        <f t="shared" si="295"/>
        <v/>
      </c>
      <c r="BP258" s="152" t="str">
        <f t="shared" si="296"/>
        <v/>
      </c>
      <c r="BQ258" s="153"/>
      <c r="BR258" s="151"/>
      <c r="BS258" s="152">
        <f t="shared" si="304"/>
        <v>0</v>
      </c>
      <c r="BT258" s="152">
        <f t="shared" si="305"/>
        <v>2.5800000000000001E-7</v>
      </c>
      <c r="BU258" s="152" t="str">
        <f t="shared" si="306"/>
        <v>Werdenfels 1</v>
      </c>
      <c r="BV258" s="151">
        <f t="shared" si="307"/>
        <v>13</v>
      </c>
      <c r="BW258" s="152">
        <f t="shared" si="308"/>
        <v>0</v>
      </c>
      <c r="BX258" s="152">
        <f>IF(COUNTIF(BH258:BP258,"&gt;0")&lt;Spielorte!$A$23,0,BE258/Spielorte!$A$23)</f>
        <v>0</v>
      </c>
      <c r="BY258" s="152">
        <f t="shared" si="309"/>
        <v>2.5800000000000001E-7</v>
      </c>
      <c r="BZ258" s="151">
        <f t="shared" si="297"/>
        <v>13</v>
      </c>
    </row>
    <row r="259" spans="1:78" ht="27.75" customHeight="1" thickBot="1" x14ac:dyDescent="0.3">
      <c r="B259" s="64" t="str">
        <f>IF(AA259=0,"",AA259)</f>
        <v>Gesamt</v>
      </c>
      <c r="C259" s="65" t="str">
        <f t="shared" si="298"/>
        <v/>
      </c>
      <c r="D259" s="66" t="str">
        <f t="shared" si="298"/>
        <v/>
      </c>
      <c r="E259" s="67">
        <f>IF(AD259="","",AD259)</f>
        <v>0</v>
      </c>
      <c r="F259" s="66" t="str">
        <f t="shared" si="279"/>
        <v/>
      </c>
      <c r="G259" s="67">
        <f>IF(AF259="","",AF259)</f>
        <v>0</v>
      </c>
      <c r="H259" s="66" t="str">
        <f t="shared" si="280"/>
        <v/>
      </c>
      <c r="I259" s="67">
        <f>IF(AH259="","",AH259)</f>
        <v>0</v>
      </c>
      <c r="J259" s="66" t="str">
        <f t="shared" si="281"/>
        <v/>
      </c>
      <c r="K259" s="67">
        <f>IF(AJ259="","",AJ259)</f>
        <v>0</v>
      </c>
      <c r="L259" s="66" t="str">
        <f t="shared" si="282"/>
        <v/>
      </c>
      <c r="M259" s="67">
        <f>IF(AL259="","",AL259)</f>
        <v>0</v>
      </c>
      <c r="N259" s="66" t="str">
        <f t="shared" si="299"/>
        <v/>
      </c>
      <c r="O259" s="67">
        <f>IF(AN259="","",AN259)</f>
        <v>0</v>
      </c>
      <c r="P259" s="66" t="str">
        <f t="shared" si="283"/>
        <v/>
      </c>
      <c r="Q259" s="67">
        <f>IF(AP259="","",AP259)</f>
        <v>0</v>
      </c>
      <c r="R259" s="66" t="str">
        <f t="shared" si="284"/>
        <v/>
      </c>
      <c r="S259" s="67">
        <f>IF(AR259="","",AR259)</f>
        <v>0</v>
      </c>
      <c r="T259" s="66" t="str">
        <f t="shared" si="285"/>
        <v/>
      </c>
      <c r="U259" s="67">
        <f>IF(AT259="","",AT259)</f>
        <v>0</v>
      </c>
      <c r="V259" s="66" t="str">
        <f t="shared" si="286"/>
        <v/>
      </c>
      <c r="W259" s="67">
        <f>IF(AV259="","",AV259)</f>
        <v>0</v>
      </c>
      <c r="AA259" s="64" t="s">
        <v>960</v>
      </c>
      <c r="AB259" s="101"/>
      <c r="AC259" s="148">
        <f>ABS(SUM(AC247:AC249))+ABS(SUM(AC250:AC252))+ABS(SUM(AC253:AC255))+ABS(SUM(AC256:AC258))</f>
        <v>0</v>
      </c>
      <c r="AD259" s="102">
        <f>IF(AC259+AC269=0,0,IF(AC259=AC269,1.5,IF(AC259&gt;AC269,3,0)))</f>
        <v>0</v>
      </c>
      <c r="AE259" s="148">
        <f>ABS(SUM(AE247:AE249))+ABS(SUM(AE250:AE252))+ABS(SUM(AE253:AE255))+ABS(SUM(AE256:AE258))</f>
        <v>0</v>
      </c>
      <c r="AF259" s="102">
        <f>IF(AE259+AE269=0,0,IF(AE259=AE269,1.5,IF(AE259&gt;AE269,3,0)))</f>
        <v>0</v>
      </c>
      <c r="AG259" s="148">
        <f>ABS(SUM(AG247:AG249))+ABS(SUM(AG250:AG252))+ABS(SUM(AG253:AG255))+ABS(SUM(AG256:AG258))</f>
        <v>0</v>
      </c>
      <c r="AH259" s="102">
        <f>IF(AG259+AG269=0,0,IF(AG259=AG269,1.5,IF(AG259&gt;AG269,3,0)))</f>
        <v>0</v>
      </c>
      <c r="AI259" s="148">
        <f>ABS(SUM(AI247:AI249))+ABS(SUM(AI250:AI252))+ABS(SUM(AI253:AI255))+ABS(SUM(AI256:AI258))</f>
        <v>0</v>
      </c>
      <c r="AJ259" s="102">
        <f>IF(AI259+AI269=0,0,IF(AI259=AI269,1.5,IF(AI259&gt;AI269,3,0)))</f>
        <v>0</v>
      </c>
      <c r="AK259" s="148">
        <f>ABS(SUM(AK247:AK249))+ABS(SUM(AK250:AK252))+ABS(SUM(AK253:AK255))+ABS(SUM(AK256:AK258))</f>
        <v>0</v>
      </c>
      <c r="AL259" s="102">
        <f>IF(AK259+AK269=0,0,IF(AK259=AK269,1.5,IF(AK259&gt;AK269,3,0)))</f>
        <v>0</v>
      </c>
      <c r="AM259" s="148">
        <f>ABS(SUM(AM247:AM249))+ABS(SUM(AM250:AM252))+ABS(SUM(AM253:AM255))+ABS(SUM(AM256:AM258))</f>
        <v>0</v>
      </c>
      <c r="AN259" s="102">
        <f>IF(AM259+AM269=0,0,IF(AM259=AM269,1.5,IF(AM259&gt;AM269,3,0)))</f>
        <v>0</v>
      </c>
      <c r="AO259" s="148">
        <f>ABS(SUM(AO247:AO249))+ABS(SUM(AO250:AO252))+ABS(SUM(AO253:AO255))+ABS(SUM(AO256:AO258))</f>
        <v>0</v>
      </c>
      <c r="AP259" s="102">
        <f>IF(AO259+AO269=0,0,IF(AO259=AO269,1.5,IF(AO259&gt;AO269,3,0)))</f>
        <v>0</v>
      </c>
      <c r="AQ259" s="148">
        <f>ABS(SUM(AQ247:AQ249))+ABS(SUM(AQ250:AQ252))+ABS(SUM(AQ253:AQ255))+ABS(SUM(AQ256:AQ258))</f>
        <v>0</v>
      </c>
      <c r="AR259" s="102">
        <f>IF(AQ259+AQ269=0,0,IF(AQ259=AQ269,1.5,IF(AQ259&gt;AQ269,3,0)))</f>
        <v>0</v>
      </c>
      <c r="AS259" s="148">
        <f>ABS(SUM(AS247:AS249))+ABS(SUM(AS250:AS252))+ABS(SUM(AS253:AS255))+ABS(SUM(AS256:AS258))</f>
        <v>0</v>
      </c>
      <c r="AT259" s="102">
        <f>IF(AS259+AS269=0,0,IF(AS259=AS269,1.5,IF(AS259&gt;AS269,3,0)))</f>
        <v>0</v>
      </c>
      <c r="AU259" s="103">
        <f>SUM(AC259+AE259+AG259+AI259+AK259+AM259+AO259+AQ259+AS259)</f>
        <v>0</v>
      </c>
      <c r="AV259" s="104">
        <f>SUM(AD259+AF259+AH259+AJ259+AL259+AN259+AP259+AR259+AT259)</f>
        <v>0</v>
      </c>
      <c r="AW259" s="83"/>
      <c r="AX259" s="84"/>
      <c r="BA259" s="149"/>
      <c r="BB259" s="150"/>
      <c r="BC259" s="151"/>
      <c r="BQ259" s="153"/>
      <c r="BR259" s="151"/>
      <c r="BV259" s="151"/>
      <c r="BZ259" s="151"/>
    </row>
    <row r="260" spans="1:78" ht="24" customHeight="1" thickBot="1" x14ac:dyDescent="0.3">
      <c r="B260" s="68" t="str">
        <f>IF(AA260=0,"",AA260)</f>
        <v>Gesamt - Punkte</v>
      </c>
      <c r="C260" s="69" t="str">
        <f t="shared" si="298"/>
        <v/>
      </c>
      <c r="D260" s="69" t="str">
        <f t="shared" si="298"/>
        <v/>
      </c>
      <c r="E260" s="70">
        <f>IF(AD260="","",AD260)</f>
        <v>0</v>
      </c>
      <c r="F260" s="69" t="str">
        <f t="shared" si="279"/>
        <v/>
      </c>
      <c r="G260" s="70">
        <f>IF(AF260="","",AF260)</f>
        <v>0</v>
      </c>
      <c r="H260" s="69" t="str">
        <f t="shared" si="280"/>
        <v/>
      </c>
      <c r="I260" s="70">
        <f>IF(AH260="","",AH260)</f>
        <v>0</v>
      </c>
      <c r="J260" s="69" t="str">
        <f t="shared" si="281"/>
        <v/>
      </c>
      <c r="K260" s="70">
        <f>IF(AJ260="","",AJ260)</f>
        <v>0</v>
      </c>
      <c r="L260" s="69" t="str">
        <f t="shared" si="282"/>
        <v/>
      </c>
      <c r="M260" s="70">
        <f>IF(AL260="","",AL260)</f>
        <v>0</v>
      </c>
      <c r="N260" s="69" t="str">
        <f t="shared" si="299"/>
        <v/>
      </c>
      <c r="O260" s="70">
        <f>IF(AN260="","",AN260)</f>
        <v>0</v>
      </c>
      <c r="P260" s="69" t="str">
        <f t="shared" si="283"/>
        <v/>
      </c>
      <c r="Q260" s="70">
        <f>IF(AP260="","",AP260)</f>
        <v>0</v>
      </c>
      <c r="R260" s="69" t="str">
        <f t="shared" si="284"/>
        <v/>
      </c>
      <c r="S260" s="70">
        <f>IF(AR260="","",AR260)</f>
        <v>0</v>
      </c>
      <c r="T260" s="69" t="str">
        <f t="shared" si="285"/>
        <v/>
      </c>
      <c r="U260" s="70">
        <f>IF(AT260="","",AT260)</f>
        <v>0</v>
      </c>
      <c r="V260" s="69" t="str">
        <f t="shared" si="286"/>
        <v/>
      </c>
      <c r="W260" s="70">
        <f>IF(AV260="","",AV260)</f>
        <v>0</v>
      </c>
      <c r="AA260" s="68" t="s">
        <v>975</v>
      </c>
      <c r="AB260" s="69"/>
      <c r="AC260" s="69"/>
      <c r="AD260" s="105">
        <f>SUM(AD247:AD259)</f>
        <v>0</v>
      </c>
      <c r="AE260" s="69"/>
      <c r="AF260" s="105">
        <f>SUM(AF247:AF259)</f>
        <v>0</v>
      </c>
      <c r="AG260" s="69"/>
      <c r="AH260" s="105">
        <f>SUM(AH247:AH259)</f>
        <v>0</v>
      </c>
      <c r="AI260" s="69"/>
      <c r="AJ260" s="105">
        <f>SUM(AJ247:AJ259)</f>
        <v>0</v>
      </c>
      <c r="AK260" s="69"/>
      <c r="AL260" s="105">
        <f>SUM(AL247:AL259)</f>
        <v>0</v>
      </c>
      <c r="AM260" s="69"/>
      <c r="AN260" s="105">
        <f>SUM(AN247:AN259)</f>
        <v>0</v>
      </c>
      <c r="AO260" s="69"/>
      <c r="AP260" s="105">
        <f>SUM(AP247:AP259)</f>
        <v>0</v>
      </c>
      <c r="AQ260" s="69"/>
      <c r="AR260" s="105">
        <f>SUM(AR247:AR259)</f>
        <v>0</v>
      </c>
      <c r="AS260" s="69"/>
      <c r="AT260" s="105">
        <f>SUM(AT247:AT259)</f>
        <v>0</v>
      </c>
      <c r="AU260" s="69"/>
      <c r="AV260" s="106">
        <f>SUM(AV247:AV259)</f>
        <v>0</v>
      </c>
      <c r="AW260" s="83"/>
      <c r="AX260" s="84"/>
      <c r="BA260" s="149">
        <f>+AV260</f>
        <v>0</v>
      </c>
      <c r="BB260" s="150">
        <f>+AU259</f>
        <v>0</v>
      </c>
      <c r="BC260" s="151">
        <f>+AA242</f>
        <v>9</v>
      </c>
      <c r="BF260" s="152">
        <f>SUM(BF241:BF259)</f>
        <v>0</v>
      </c>
      <c r="BQ260" s="149">
        <f>+BB260/1000000+BA260</f>
        <v>0</v>
      </c>
      <c r="BR260" s="151">
        <f>RANK(BQ260,BQ:BQ)</f>
        <v>1</v>
      </c>
      <c r="BV260" s="151"/>
      <c r="BZ260" s="151"/>
    </row>
    <row r="261" spans="1:78" ht="11.25" customHeight="1" x14ac:dyDescent="0.25">
      <c r="B261" s="69"/>
      <c r="C261" s="69"/>
      <c r="D261" s="69"/>
      <c r="E261" s="1"/>
      <c r="F261" s="69"/>
      <c r="G261" s="1"/>
      <c r="H261" s="69"/>
      <c r="I261" s="1"/>
      <c r="J261" s="69"/>
      <c r="K261" s="1"/>
      <c r="L261" s="69"/>
      <c r="M261" s="1"/>
      <c r="N261" s="69"/>
      <c r="O261" s="1"/>
      <c r="P261" s="69"/>
      <c r="Q261" s="1"/>
      <c r="R261" s="69"/>
      <c r="S261" s="1"/>
      <c r="T261" s="69"/>
      <c r="U261" s="1"/>
      <c r="V261" s="69"/>
      <c r="W261" s="1"/>
      <c r="AA261" s="69"/>
      <c r="AB261" s="69"/>
      <c r="AC261" s="69"/>
      <c r="AD261" s="1"/>
      <c r="AE261" s="69"/>
      <c r="AF261" s="1"/>
      <c r="AG261" s="69"/>
      <c r="AH261" s="1"/>
      <c r="AI261" s="69"/>
      <c r="AJ261" s="1"/>
      <c r="AK261" s="69"/>
      <c r="AL261" s="1"/>
      <c r="AM261" s="69"/>
      <c r="AN261" s="1"/>
      <c r="AO261" s="69"/>
      <c r="AP261" s="1"/>
      <c r="AQ261" s="69"/>
      <c r="AR261" s="1"/>
      <c r="AS261" s="69"/>
      <c r="AT261" s="1"/>
      <c r="AU261" s="69"/>
      <c r="AV261" s="1"/>
      <c r="AW261" s="83"/>
      <c r="AX261" s="84"/>
      <c r="BA261" s="149"/>
      <c r="BB261" s="150"/>
      <c r="BC261" s="151"/>
      <c r="BQ261" s="153"/>
      <c r="BR261" s="151"/>
      <c r="BV261" s="151"/>
      <c r="BZ261" s="151"/>
    </row>
    <row r="262" spans="1:78" ht="12.75" customHeight="1" x14ac:dyDescent="0.25">
      <c r="B262" s="71" t="str">
        <f t="shared" ref="B262:Q262" si="310">IF(AA262=0,"",AA262)</f>
        <v>Gegner-Nr.:</v>
      </c>
      <c r="C262" s="72" t="str">
        <f t="shared" si="310"/>
        <v>&gt;&gt;&gt;&gt;</v>
      </c>
      <c r="D262" s="396">
        <f t="shared" si="310"/>
        <v>10</v>
      </c>
      <c r="E262" s="396" t="str">
        <f t="shared" si="310"/>
        <v/>
      </c>
      <c r="F262" s="396">
        <f t="shared" si="310"/>
        <v>2</v>
      </c>
      <c r="G262" s="396" t="str">
        <f t="shared" si="310"/>
        <v/>
      </c>
      <c r="H262" s="396">
        <f t="shared" si="310"/>
        <v>8</v>
      </c>
      <c r="I262" s="396" t="str">
        <f t="shared" si="310"/>
        <v/>
      </c>
      <c r="J262" s="396">
        <f t="shared" si="310"/>
        <v>1</v>
      </c>
      <c r="K262" s="396" t="str">
        <f t="shared" si="310"/>
        <v/>
      </c>
      <c r="L262" s="396">
        <f t="shared" si="310"/>
        <v>5</v>
      </c>
      <c r="M262" s="396" t="str">
        <f t="shared" si="310"/>
        <v/>
      </c>
      <c r="N262" s="396">
        <f t="shared" si="310"/>
        <v>6</v>
      </c>
      <c r="O262" s="396" t="str">
        <f t="shared" si="310"/>
        <v/>
      </c>
      <c r="P262" s="396">
        <f t="shared" si="310"/>
        <v>7</v>
      </c>
      <c r="Q262" s="396" t="str">
        <f t="shared" si="310"/>
        <v/>
      </c>
      <c r="R262" s="396">
        <f t="shared" ref="L262:U264" si="311">IF(AQ262=0,"",AQ262)</f>
        <v>3</v>
      </c>
      <c r="S262" s="396" t="str">
        <f t="shared" si="311"/>
        <v/>
      </c>
      <c r="T262" s="396">
        <f t="shared" si="311"/>
        <v>4</v>
      </c>
      <c r="U262" s="396" t="str">
        <f t="shared" si="311"/>
        <v/>
      </c>
      <c r="V262" s="412"/>
      <c r="W262" s="412"/>
      <c r="AA262" s="71" t="s">
        <v>958</v>
      </c>
      <c r="AB262" s="72" t="s">
        <v>959</v>
      </c>
      <c r="AC262" s="418">
        <f>VLOOKUP($AA242,Schlüssel!$A$5:$DG$14,83)</f>
        <v>10</v>
      </c>
      <c r="AD262" s="419"/>
      <c r="AE262" s="418">
        <f>VLOOKUP($AA242,Schlüssel!$A$5:$EK$14,84)</f>
        <v>2</v>
      </c>
      <c r="AF262" s="419"/>
      <c r="AG262" s="418">
        <f>VLOOKUP($AA242,Schlüssel!$A$5:$EK$14,85)</f>
        <v>8</v>
      </c>
      <c r="AH262" s="419"/>
      <c r="AI262" s="418">
        <f>VLOOKUP($AA242,Schlüssel!$A$5:$EK$14,86)</f>
        <v>1</v>
      </c>
      <c r="AJ262" s="419"/>
      <c r="AK262" s="418">
        <f>VLOOKUP($AA242,Schlüssel!$A$5:$EK$14,87)</f>
        <v>5</v>
      </c>
      <c r="AL262" s="419"/>
      <c r="AM262" s="418">
        <f>VLOOKUP($AA242,Schlüssel!$A$5:$EK$14,88)</f>
        <v>6</v>
      </c>
      <c r="AN262" s="419"/>
      <c r="AO262" s="418">
        <f>VLOOKUP($AA242,Schlüssel!$A$5:$EK$14,89)</f>
        <v>7</v>
      </c>
      <c r="AP262" s="419"/>
      <c r="AQ262" s="418">
        <f>VLOOKUP($AA242,Schlüssel!$A$5:$EK$14,90)</f>
        <v>3</v>
      </c>
      <c r="AR262" s="419"/>
      <c r="AS262" s="418">
        <f>VLOOKUP($AA242,Schlüssel!$A$5:$EK$14,91)</f>
        <v>4</v>
      </c>
      <c r="AT262" s="419"/>
      <c r="AU262" s="107"/>
      <c r="AV262" s="107"/>
      <c r="AW262" s="83"/>
      <c r="AX262" s="84"/>
      <c r="BA262" s="149"/>
      <c r="BB262" s="150"/>
      <c r="BC262" s="151"/>
      <c r="BQ262" s="153"/>
      <c r="BR262" s="151"/>
      <c r="BV262" s="151"/>
      <c r="BZ262" s="151"/>
    </row>
    <row r="263" spans="1:78" ht="28.5" customHeight="1" x14ac:dyDescent="0.25">
      <c r="B263" s="73" t="str">
        <f t="shared" ref="B263:K264" si="312">IF(AA263=0,"",AA263)</f>
        <v/>
      </c>
      <c r="C263" s="69" t="str">
        <f t="shared" si="312"/>
        <v/>
      </c>
      <c r="D263" s="409" t="str">
        <f t="shared" si="312"/>
        <v>Donaubowler Regensburg 1</v>
      </c>
      <c r="E263" s="410" t="str">
        <f t="shared" si="312"/>
        <v/>
      </c>
      <c r="F263" s="409" t="str">
        <f t="shared" si="312"/>
        <v>BK München 3</v>
      </c>
      <c r="G263" s="410" t="str">
        <f t="shared" si="312"/>
        <v/>
      </c>
      <c r="H263" s="409" t="str">
        <f t="shared" si="312"/>
        <v>Schanzer Ingolstadt 1</v>
      </c>
      <c r="I263" s="410" t="str">
        <f t="shared" si="312"/>
        <v/>
      </c>
      <c r="J263" s="409" t="str">
        <f t="shared" si="312"/>
        <v>BC Comet Nürnberg</v>
      </c>
      <c r="K263" s="410" t="str">
        <f t="shared" si="312"/>
        <v/>
      </c>
      <c r="L263" s="409" t="str">
        <f t="shared" si="311"/>
        <v>BC EMAX Unterföhring 2</v>
      </c>
      <c r="M263" s="410" t="str">
        <f t="shared" si="311"/>
        <v/>
      </c>
      <c r="N263" s="409" t="str">
        <f t="shared" si="311"/>
        <v>Bajuwaren München 1</v>
      </c>
      <c r="O263" s="410" t="str">
        <f t="shared" si="311"/>
        <v/>
      </c>
      <c r="P263" s="409" t="str">
        <f t="shared" si="311"/>
        <v>Bowlinghaus Bamberg 1</v>
      </c>
      <c r="Q263" s="410" t="str">
        <f t="shared" si="311"/>
        <v/>
      </c>
      <c r="R263" s="409" t="str">
        <f t="shared" si="311"/>
        <v>SG DJK Rimpar 1</v>
      </c>
      <c r="S263" s="410" t="str">
        <f t="shared" si="311"/>
        <v/>
      </c>
      <c r="T263" s="409" t="str">
        <f t="shared" si="311"/>
        <v>SG Rottendorf 1</v>
      </c>
      <c r="U263" s="410" t="str">
        <f t="shared" si="311"/>
        <v/>
      </c>
      <c r="V263" s="411"/>
      <c r="W263" s="411"/>
      <c r="AA263" s="73"/>
      <c r="AB263" s="69"/>
      <c r="AC263" s="409" t="str">
        <f>VLOOKUP(AC262,Schlüssel!$A$5:$K$14,2)</f>
        <v>Donaubowler Regensburg 1</v>
      </c>
      <c r="AD263" s="410"/>
      <c r="AE263" s="409" t="str">
        <f>VLOOKUP(AE262,Schlüssel!$A$5:$K$14,2)</f>
        <v>BK München 3</v>
      </c>
      <c r="AF263" s="410"/>
      <c r="AG263" s="409" t="str">
        <f>VLOOKUP(AG262,Schlüssel!$A$5:$K$14,2)</f>
        <v>Schanzer Ingolstadt 1</v>
      </c>
      <c r="AH263" s="410"/>
      <c r="AI263" s="409" t="str">
        <f>VLOOKUP(AI262,Schlüssel!$A$5:$K$14,2)</f>
        <v>BC Comet Nürnberg</v>
      </c>
      <c r="AJ263" s="410"/>
      <c r="AK263" s="409" t="str">
        <f>VLOOKUP(AK262,Schlüssel!$A$5:$K$14,2)</f>
        <v>BC EMAX Unterföhring 2</v>
      </c>
      <c r="AL263" s="410"/>
      <c r="AM263" s="409" t="str">
        <f>VLOOKUP(AM262,Schlüssel!$A$5:$K$14,2)</f>
        <v>Bajuwaren München 1</v>
      </c>
      <c r="AN263" s="410"/>
      <c r="AO263" s="409" t="str">
        <f>VLOOKUP(AO262,Schlüssel!$A$5:$K$14,2)</f>
        <v>Bowlinghaus Bamberg 1</v>
      </c>
      <c r="AP263" s="410"/>
      <c r="AQ263" s="409" t="str">
        <f>VLOOKUP(AQ262,Schlüssel!$A$5:$K$14,2)</f>
        <v>SG DJK Rimpar 1</v>
      </c>
      <c r="AR263" s="410"/>
      <c r="AS263" s="409" t="str">
        <f>VLOOKUP(AS262,Schlüssel!$A$5:$K$14,2)</f>
        <v>SG Rottendorf 1</v>
      </c>
      <c r="AT263" s="410"/>
      <c r="AU263" s="108"/>
      <c r="AV263" s="108"/>
      <c r="AW263" s="83"/>
      <c r="AX263" s="84"/>
      <c r="BA263" s="149"/>
      <c r="BB263" s="150"/>
      <c r="BC263" s="151"/>
      <c r="BQ263" s="153"/>
      <c r="BR263" s="151"/>
      <c r="BV263" s="151"/>
      <c r="BZ263" s="151"/>
    </row>
    <row r="264" spans="1:78" ht="12" customHeight="1" x14ac:dyDescent="0.25">
      <c r="B264" s="73" t="str">
        <f t="shared" si="312"/>
        <v/>
      </c>
      <c r="C264" s="69" t="str">
        <f t="shared" si="312"/>
        <v/>
      </c>
      <c r="D264" s="395" t="str">
        <f t="shared" si="312"/>
        <v/>
      </c>
      <c r="E264" s="395" t="str">
        <f t="shared" si="312"/>
        <v/>
      </c>
      <c r="F264" s="395" t="str">
        <f t="shared" si="312"/>
        <v/>
      </c>
      <c r="G264" s="395" t="str">
        <f t="shared" si="312"/>
        <v/>
      </c>
      <c r="H264" s="395" t="str">
        <f t="shared" si="312"/>
        <v/>
      </c>
      <c r="I264" s="395" t="str">
        <f t="shared" si="312"/>
        <v/>
      </c>
      <c r="J264" s="395" t="str">
        <f t="shared" si="312"/>
        <v/>
      </c>
      <c r="K264" s="395" t="str">
        <f t="shared" si="312"/>
        <v/>
      </c>
      <c r="L264" s="395" t="str">
        <f t="shared" si="311"/>
        <v/>
      </c>
      <c r="M264" s="395" t="str">
        <f t="shared" si="311"/>
        <v/>
      </c>
      <c r="N264" s="395" t="str">
        <f t="shared" si="311"/>
        <v/>
      </c>
      <c r="O264" s="395" t="str">
        <f t="shared" si="311"/>
        <v/>
      </c>
      <c r="P264" s="395" t="str">
        <f t="shared" si="311"/>
        <v/>
      </c>
      <c r="Q264" s="395" t="str">
        <f t="shared" si="311"/>
        <v/>
      </c>
      <c r="R264" s="395" t="str">
        <f t="shared" si="311"/>
        <v/>
      </c>
      <c r="S264" s="395" t="str">
        <f t="shared" si="311"/>
        <v/>
      </c>
      <c r="T264" s="395" t="str">
        <f t="shared" si="311"/>
        <v/>
      </c>
      <c r="U264" s="408" t="str">
        <f t="shared" si="311"/>
        <v/>
      </c>
      <c r="V264" s="301"/>
      <c r="W264" s="301"/>
      <c r="AA264" s="73"/>
      <c r="AB264" s="69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78"/>
      <c r="AV264" s="78"/>
      <c r="AW264" s="83"/>
      <c r="AX264" s="84"/>
      <c r="BA264" s="149"/>
      <c r="BB264" s="150"/>
      <c r="BC264" s="151"/>
      <c r="BQ264" s="153"/>
      <c r="BR264" s="151"/>
      <c r="BV264" s="151"/>
      <c r="BZ264" s="151"/>
    </row>
    <row r="265" spans="1:78" ht="15.9" customHeight="1" x14ac:dyDescent="0.25">
      <c r="B265" s="391" t="str">
        <f t="shared" ref="B265:C269" si="313">IF(AA265=0,"",AA265)</f>
        <v>Spieler 1</v>
      </c>
      <c r="C265" s="392" t="str">
        <f t="shared" si="313"/>
        <v/>
      </c>
      <c r="D265" s="393">
        <f>IF(AC265=301,"",AC265)</f>
        <v>0</v>
      </c>
      <c r="E265" s="393" t="str">
        <f>IF(AD265=0,"",AD265)</f>
        <v/>
      </c>
      <c r="F265" s="393">
        <f>IF(AE265=301,"",AE265)</f>
        <v>0</v>
      </c>
      <c r="G265" s="393" t="str">
        <f>IF(AF265=0,"",AF265)</f>
        <v/>
      </c>
      <c r="H265" s="393">
        <f>IF(AG265=301,"",AG265)</f>
        <v>0</v>
      </c>
      <c r="I265" s="393" t="str">
        <f>IF(AH265=0,"",AH265)</f>
        <v/>
      </c>
      <c r="J265" s="393">
        <f>IF(AI265=301,"",AI265)</f>
        <v>0</v>
      </c>
      <c r="K265" s="393" t="str">
        <f>IF(AJ265=0,"",AJ265)</f>
        <v/>
      </c>
      <c r="L265" s="393">
        <f>IF(AK265=301,"",AK265)</f>
        <v>0</v>
      </c>
      <c r="M265" s="393" t="str">
        <f>IF(AL265=0,"",AL265)</f>
        <v/>
      </c>
      <c r="N265" s="393">
        <f>IF(AM265=301,"",AM265)</f>
        <v>0</v>
      </c>
      <c r="O265" s="393" t="str">
        <f>IF(AN265=0,"",AN265)</f>
        <v/>
      </c>
      <c r="P265" s="393">
        <f>IF(AO265=301,"",AO265)</f>
        <v>0</v>
      </c>
      <c r="Q265" s="393" t="str">
        <f>IF(AP265=0,"",AP265)</f>
        <v/>
      </c>
      <c r="R265" s="393">
        <f>IF(AQ265=301,"",AQ265)</f>
        <v>0</v>
      </c>
      <c r="S265" s="393" t="str">
        <f>IF(AR265=0,"",AR265)</f>
        <v/>
      </c>
      <c r="T265" s="393">
        <f>IF(AS265=301,"",AS265)</f>
        <v>0</v>
      </c>
      <c r="U265" s="393" t="str">
        <f>IF(AT265=0,"",AT265)</f>
        <v/>
      </c>
      <c r="V265" s="404"/>
      <c r="W265" s="404"/>
      <c r="AA265" s="74" t="s">
        <v>0</v>
      </c>
      <c r="AB265" s="75"/>
      <c r="AC265" s="420">
        <f>ABS(INDEX(AC:AC,MATCH(AC262,$AA:$AA,0)+5)+INDEX(AC:AC,MATCH(AC262,$AA:$AA,0)+6)+INDEX(AC:AC,MATCH(AC262,$AA:$AA,0)+7))</f>
        <v>0</v>
      </c>
      <c r="AD265" s="421"/>
      <c r="AE265" s="420">
        <f>ABS(INDEX(AE:AE,MATCH(AE262,$AA:$AA,0)+5)+INDEX(AE:AE,MATCH(AE262,$AA:$AA,0)+6)+INDEX(AE:AE,MATCH(AE262,$AA:$AA,0)+7))</f>
        <v>0</v>
      </c>
      <c r="AF265" s="421"/>
      <c r="AG265" s="420">
        <f>ABS(INDEX(AG:AG,MATCH(AG262,$AA:$AA,0)+5)+INDEX(AG:AG,MATCH(AG262,$AA:$AA,0)+6)+INDEX(AG:AG,MATCH(AG262,$AA:$AA,0)+7))</f>
        <v>0</v>
      </c>
      <c r="AH265" s="421"/>
      <c r="AI265" s="420">
        <f>ABS(INDEX(AI:AI,MATCH(AI262,$AA:$AA,0)+5)+INDEX(AI:AI,MATCH(AI262,$AA:$AA,0)+6)+INDEX(AI:AI,MATCH(AI262,$AA:$AA,0)+7))</f>
        <v>0</v>
      </c>
      <c r="AJ265" s="421"/>
      <c r="AK265" s="420">
        <f>ABS(INDEX(AK:AK,MATCH(AK262,$AA:$AA,0)+5)+INDEX(AK:AK,MATCH(AK262,$AA:$AA,0)+6)+INDEX(AK:AK,MATCH(AK262,$AA:$AA,0)+7))</f>
        <v>0</v>
      </c>
      <c r="AL265" s="421"/>
      <c r="AM265" s="420">
        <f>ABS(INDEX(AM:AM,MATCH(AM262,$AA:$AA,0)+5)+INDEX(AM:AM,MATCH(AM262,$AA:$AA,0)+6)+INDEX(AM:AM,MATCH(AM262,$AA:$AA,0)+7))</f>
        <v>0</v>
      </c>
      <c r="AN265" s="421"/>
      <c r="AO265" s="420">
        <f>ABS(INDEX(AO:AO,MATCH(AO262,$AA:$AA,0)+5)+INDEX(AO:AO,MATCH(AO262,$AA:$AA,0)+6)+INDEX(AO:AO,MATCH(AO262,$AA:$AA,0)+7))</f>
        <v>0</v>
      </c>
      <c r="AP265" s="421"/>
      <c r="AQ265" s="420">
        <f>ABS(INDEX(AQ:AQ,MATCH(AQ262,$AA:$AA,0)+5)+INDEX(AQ:AQ,MATCH(AQ262,$AA:$AA,0)+6)+INDEX(AQ:AQ,MATCH(AQ262,$AA:$AA,0)+7))</f>
        <v>0</v>
      </c>
      <c r="AR265" s="421"/>
      <c r="AS265" s="420">
        <f>ABS(INDEX(AS:AS,MATCH(AS262,$AA:$AA,0)+5)+INDEX(AS:AS,MATCH(AS262,$AA:$AA,0)+6)+INDEX(AS:AS,MATCH(AS262,$AA:$AA,0)+7))</f>
        <v>0</v>
      </c>
      <c r="AT265" s="421"/>
      <c r="AU265" s="1"/>
      <c r="AV265" s="1"/>
      <c r="AW265" s="83"/>
      <c r="AX265" s="84"/>
      <c r="BA265" s="149"/>
      <c r="BB265" s="150"/>
      <c r="BC265" s="151"/>
      <c r="BQ265" s="153"/>
      <c r="BR265" s="151"/>
      <c r="BV265" s="151"/>
      <c r="BZ265" s="151"/>
    </row>
    <row r="266" spans="1:78" ht="15.9" customHeight="1" x14ac:dyDescent="0.25">
      <c r="B266" s="391" t="str">
        <f t="shared" si="313"/>
        <v>Spieler 2</v>
      </c>
      <c r="C266" s="392" t="str">
        <f t="shared" si="313"/>
        <v/>
      </c>
      <c r="D266" s="393">
        <f>IF(AC266=301,"",AC266)</f>
        <v>0</v>
      </c>
      <c r="E266" s="393" t="str">
        <f>IF(AD266=0,"",AD266)</f>
        <v/>
      </c>
      <c r="F266" s="393">
        <f>IF(AE266=301,"",AE266)</f>
        <v>0</v>
      </c>
      <c r="G266" s="393" t="str">
        <f>IF(AF266=0,"",AF266)</f>
        <v/>
      </c>
      <c r="H266" s="393">
        <f>IF(AG266=301,"",AG266)</f>
        <v>0</v>
      </c>
      <c r="I266" s="393" t="str">
        <f>IF(AH266=0,"",AH266)</f>
        <v/>
      </c>
      <c r="J266" s="393">
        <f>IF(AI266=301,"",AI266)</f>
        <v>0</v>
      </c>
      <c r="K266" s="393" t="str">
        <f>IF(AJ266=0,"",AJ266)</f>
        <v/>
      </c>
      <c r="L266" s="393">
        <f>IF(AK266=301,"",AK266)</f>
        <v>0</v>
      </c>
      <c r="M266" s="393" t="str">
        <f>IF(AL266=0,"",AL266)</f>
        <v/>
      </c>
      <c r="N266" s="393">
        <f>IF(AM266=301,"",AM266)</f>
        <v>0</v>
      </c>
      <c r="O266" s="393" t="str">
        <f>IF(AN266=0,"",AN266)</f>
        <v/>
      </c>
      <c r="P266" s="393">
        <f>IF(AO266=301,"",AO266)</f>
        <v>0</v>
      </c>
      <c r="Q266" s="393" t="str">
        <f>IF(AP266=0,"",AP266)</f>
        <v/>
      </c>
      <c r="R266" s="393">
        <f>IF(AQ266=301,"",AQ266)</f>
        <v>0</v>
      </c>
      <c r="S266" s="393" t="str">
        <f>IF(AR266=0,"",AR266)</f>
        <v/>
      </c>
      <c r="T266" s="393">
        <f>IF(AS266=301,"",AS266)</f>
        <v>0</v>
      </c>
      <c r="U266" s="393" t="str">
        <f>IF(AT266=0,"",AT266)</f>
        <v/>
      </c>
      <c r="V266" s="404"/>
      <c r="W266" s="404"/>
      <c r="AA266" s="74" t="s">
        <v>2</v>
      </c>
      <c r="AB266" s="75"/>
      <c r="AC266" s="422">
        <f>ABS(INDEX(AC:AC,MATCH(AC262,$AA:$AA,0)+8)+INDEX(AC:AC,MATCH(AC262,$AA:$AA,0)+9)+INDEX(AC:AC,MATCH(AC262,$AA:$AA,0)+10))</f>
        <v>0</v>
      </c>
      <c r="AD266" s="423"/>
      <c r="AE266" s="422">
        <f>ABS(INDEX(AE:AE,MATCH(AE262,$AA:$AA,0)+8)+INDEX(AE:AE,MATCH(AE262,$AA:$AA,0)+9)+INDEX(AE:AE,MATCH(AE262,$AA:$AA,0)+10))</f>
        <v>0</v>
      </c>
      <c r="AF266" s="423"/>
      <c r="AG266" s="422">
        <f>ABS(INDEX(AG:AG,MATCH(AG262,$AA:$AA,0)+8)+INDEX(AG:AG,MATCH(AG262,$AA:$AA,0)+9)+INDEX(AG:AG,MATCH(AG262,$AA:$AA,0)+10))</f>
        <v>0</v>
      </c>
      <c r="AH266" s="423"/>
      <c r="AI266" s="422">
        <f>ABS(INDEX(AI:AI,MATCH(AI262,$AA:$AA,0)+8)+INDEX(AI:AI,MATCH(AI262,$AA:$AA,0)+9)+INDEX(AI:AI,MATCH(AI262,$AA:$AA,0)+10))</f>
        <v>0</v>
      </c>
      <c r="AJ266" s="423"/>
      <c r="AK266" s="422">
        <f>ABS(INDEX(AK:AK,MATCH(AK262,$AA:$AA,0)+8)+INDEX(AK:AK,MATCH(AK262,$AA:$AA,0)+9)+INDEX(AK:AK,MATCH(AK262,$AA:$AA,0)+10))</f>
        <v>0</v>
      </c>
      <c r="AL266" s="423"/>
      <c r="AM266" s="422">
        <f>ABS(INDEX(AM:AM,MATCH(AM262,$AA:$AA,0)+8)+INDEX(AM:AM,MATCH(AM262,$AA:$AA,0)+9)+INDEX(AM:AM,MATCH(AM262,$AA:$AA,0)+10))</f>
        <v>0</v>
      </c>
      <c r="AN266" s="423"/>
      <c r="AO266" s="422">
        <f>ABS(INDEX(AO:AO,MATCH(AO262,$AA:$AA,0)+8)+INDEX(AO:AO,MATCH(AO262,$AA:$AA,0)+9)+INDEX(AO:AO,MATCH(AO262,$AA:$AA,0)+10))</f>
        <v>0</v>
      </c>
      <c r="AP266" s="423"/>
      <c r="AQ266" s="422">
        <f>ABS(INDEX(AQ:AQ,MATCH(AQ262,$AA:$AA,0)+8)+INDEX(AQ:AQ,MATCH(AQ262,$AA:$AA,0)+9)+INDEX(AQ:AQ,MATCH(AQ262,$AA:$AA,0)+10))</f>
        <v>0</v>
      </c>
      <c r="AR266" s="423"/>
      <c r="AS266" s="422">
        <f>ABS(INDEX(AS:AS,MATCH(AS262,$AA:$AA,0)+8)+INDEX(AS:AS,MATCH(AS262,$AA:$AA,0)+9)+INDEX(AS:AS,MATCH(AS262,$AA:$AA,0)+10))</f>
        <v>0</v>
      </c>
      <c r="AT266" s="423"/>
      <c r="AU266" s="1"/>
      <c r="AV266" s="1"/>
      <c r="AW266" s="83"/>
      <c r="AX266" s="84"/>
      <c r="BA266" s="149"/>
      <c r="BB266" s="150"/>
      <c r="BC266" s="151"/>
      <c r="BQ266" s="153"/>
      <c r="BR266" s="151"/>
      <c r="BV266" s="151"/>
      <c r="BZ266" s="151"/>
    </row>
    <row r="267" spans="1:78" ht="15.9" customHeight="1" x14ac:dyDescent="0.25">
      <c r="B267" s="391" t="str">
        <f t="shared" si="313"/>
        <v>Spieler 3</v>
      </c>
      <c r="C267" s="392" t="str">
        <f t="shared" si="313"/>
        <v/>
      </c>
      <c r="D267" s="393">
        <f>IF(AC267=301,"",AC267)</f>
        <v>0</v>
      </c>
      <c r="E267" s="393" t="str">
        <f>IF(AD267=0,"",AD267)</f>
        <v/>
      </c>
      <c r="F267" s="393">
        <f>IF(AE267=301,"",AE267)</f>
        <v>0</v>
      </c>
      <c r="G267" s="393" t="str">
        <f>IF(AF267=0,"",AF267)</f>
        <v/>
      </c>
      <c r="H267" s="393">
        <f>IF(AG267=301,"",AG267)</f>
        <v>0</v>
      </c>
      <c r="I267" s="393" t="str">
        <f>IF(AH267=0,"",AH267)</f>
        <v/>
      </c>
      <c r="J267" s="393">
        <f>IF(AI267=301,"",AI267)</f>
        <v>0</v>
      </c>
      <c r="K267" s="393" t="str">
        <f>IF(AJ267=0,"",AJ267)</f>
        <v/>
      </c>
      <c r="L267" s="393">
        <f>IF(AK267=301,"",AK267)</f>
        <v>0</v>
      </c>
      <c r="M267" s="393" t="str">
        <f>IF(AL267=0,"",AL267)</f>
        <v/>
      </c>
      <c r="N267" s="393">
        <f>IF(AM267=301,"",AM267)</f>
        <v>0</v>
      </c>
      <c r="O267" s="393" t="str">
        <f>IF(AN267=0,"",AN267)</f>
        <v/>
      </c>
      <c r="P267" s="393">
        <f>IF(AO267=301,"",AO267)</f>
        <v>0</v>
      </c>
      <c r="Q267" s="393" t="str">
        <f>IF(AP267=0,"",AP267)</f>
        <v/>
      </c>
      <c r="R267" s="393">
        <f>IF(AQ267=301,"",AQ267)</f>
        <v>0</v>
      </c>
      <c r="S267" s="393" t="str">
        <f>IF(AR267=0,"",AR267)</f>
        <v/>
      </c>
      <c r="T267" s="393">
        <f>IF(AS267=301,"",AS267)</f>
        <v>0</v>
      </c>
      <c r="U267" s="393" t="str">
        <f>IF(AT267=0,"",AT267)</f>
        <v/>
      </c>
      <c r="V267" s="404"/>
      <c r="W267" s="404"/>
      <c r="AA267" s="74" t="s">
        <v>3</v>
      </c>
      <c r="AB267" s="75"/>
      <c r="AC267" s="422">
        <f>ABS(INDEX(AC:AC,MATCH(AC262,$AA:$AA,0)+11)+INDEX(AC:AC,MATCH(AC262,$AA:$AA,0)+12)+INDEX(AC:AC,MATCH(AC262,$AA:$AA,0)+13))</f>
        <v>0</v>
      </c>
      <c r="AD267" s="423"/>
      <c r="AE267" s="422">
        <f>ABS(INDEX(AE:AE,MATCH(AE262,$AA:$AA,0)+11)+INDEX(AE:AE,MATCH(AE262,$AA:$AA,0)+12)+INDEX(AE:AE,MATCH(AE262,$AA:$AA,0)+13))</f>
        <v>0</v>
      </c>
      <c r="AF267" s="423"/>
      <c r="AG267" s="422">
        <f>ABS(INDEX(AG:AG,MATCH(AG262,$AA:$AA,0)+11)+INDEX(AG:AG,MATCH(AG262,$AA:$AA,0)+12)+INDEX(AG:AG,MATCH(AG262,$AA:$AA,0)+13))</f>
        <v>0</v>
      </c>
      <c r="AH267" s="423"/>
      <c r="AI267" s="422">
        <f>ABS(INDEX(AI:AI,MATCH(AI262,$AA:$AA,0)+11)+INDEX(AI:AI,MATCH(AI262,$AA:$AA,0)+12)+INDEX(AI:AI,MATCH(AI262,$AA:$AA,0)+13))</f>
        <v>0</v>
      </c>
      <c r="AJ267" s="423"/>
      <c r="AK267" s="422">
        <f>ABS(INDEX(AK:AK,MATCH(AK262,$AA:$AA,0)+11)+INDEX(AK:AK,MATCH(AK262,$AA:$AA,0)+12)+INDEX(AK:AK,MATCH(AK262,$AA:$AA,0)+13))</f>
        <v>0</v>
      </c>
      <c r="AL267" s="423"/>
      <c r="AM267" s="422">
        <f>ABS(INDEX(AM:AM,MATCH(AM262,$AA:$AA,0)+11)+INDEX(AM:AM,MATCH(AM262,$AA:$AA,0)+12)+INDEX(AM:AM,MATCH(AM262,$AA:$AA,0)+13))</f>
        <v>0</v>
      </c>
      <c r="AN267" s="423"/>
      <c r="AO267" s="422">
        <f>ABS(INDEX(AO:AO,MATCH(AO262,$AA:$AA,0)+11)+INDEX(AO:AO,MATCH(AO262,$AA:$AA,0)+12)+INDEX(AO:AO,MATCH(AO262,$AA:$AA,0)+13))</f>
        <v>0</v>
      </c>
      <c r="AP267" s="423"/>
      <c r="AQ267" s="422">
        <f>ABS(INDEX(AQ:AQ,MATCH(AQ262,$AA:$AA,0)+11)+INDEX(AQ:AQ,MATCH(AQ262,$AA:$AA,0)+12)+INDEX(AQ:AQ,MATCH(AQ262,$AA:$AA,0)+13))</f>
        <v>0</v>
      </c>
      <c r="AR267" s="423"/>
      <c r="AS267" s="422">
        <f>ABS(INDEX(AS:AS,MATCH(AS262,$AA:$AA,0)+11)+INDEX(AS:AS,MATCH(AS262,$AA:$AA,0)+12)+INDEX(AS:AS,MATCH(AS262,$AA:$AA,0)+13))</f>
        <v>0</v>
      </c>
      <c r="AT267" s="423"/>
      <c r="AU267" s="1"/>
      <c r="AV267" s="1"/>
      <c r="AW267" s="83"/>
      <c r="AX267" s="84"/>
      <c r="BA267" s="149"/>
      <c r="BB267" s="150"/>
      <c r="BC267" s="151"/>
      <c r="BQ267" s="153"/>
      <c r="BR267" s="151"/>
      <c r="BV267" s="151"/>
      <c r="BZ267" s="151"/>
    </row>
    <row r="268" spans="1:78" ht="15.9" customHeight="1" x14ac:dyDescent="0.25">
      <c r="B268" s="391" t="str">
        <f t="shared" si="313"/>
        <v>Spieler 4</v>
      </c>
      <c r="C268" s="392" t="str">
        <f t="shared" si="313"/>
        <v/>
      </c>
      <c r="D268" s="393">
        <f>IF(AC268=301,"",AC268)</f>
        <v>0</v>
      </c>
      <c r="E268" s="393" t="str">
        <f>IF(AD268=0,"",AD268)</f>
        <v/>
      </c>
      <c r="F268" s="393">
        <f>IF(AE268=301,"",AE268)</f>
        <v>0</v>
      </c>
      <c r="G268" s="393" t="str">
        <f>IF(AF268=0,"",AF268)</f>
        <v/>
      </c>
      <c r="H268" s="393">
        <f>IF(AG268=301,"",AG268)</f>
        <v>0</v>
      </c>
      <c r="I268" s="393" t="str">
        <f>IF(AH268=0,"",AH268)</f>
        <v/>
      </c>
      <c r="J268" s="393">
        <f>IF(AI268=301,"",AI268)</f>
        <v>0</v>
      </c>
      <c r="K268" s="393" t="str">
        <f>IF(AJ268=0,"",AJ268)</f>
        <v/>
      </c>
      <c r="L268" s="393">
        <f>IF(AK268=301,"",AK268)</f>
        <v>0</v>
      </c>
      <c r="M268" s="393" t="str">
        <f>IF(AL268=0,"",AL268)</f>
        <v/>
      </c>
      <c r="N268" s="393">
        <f>IF(AM268=301,"",AM268)</f>
        <v>0</v>
      </c>
      <c r="O268" s="393" t="str">
        <f>IF(AN268=0,"",AN268)</f>
        <v/>
      </c>
      <c r="P268" s="393">
        <f>IF(AO268=301,"",AO268)</f>
        <v>0</v>
      </c>
      <c r="Q268" s="393" t="str">
        <f>IF(AP268=0,"",AP268)</f>
        <v/>
      </c>
      <c r="R268" s="393">
        <f>IF(AQ268=301,"",AQ268)</f>
        <v>0</v>
      </c>
      <c r="S268" s="393" t="str">
        <f>IF(AR268=0,"",AR268)</f>
        <v/>
      </c>
      <c r="T268" s="393">
        <f>IF(AS268=301,"",AS268)</f>
        <v>0</v>
      </c>
      <c r="U268" s="393" t="str">
        <f>IF(AT268=0,"",AT268)</f>
        <v/>
      </c>
      <c r="V268" s="404"/>
      <c r="W268" s="404"/>
      <c r="AA268" s="74" t="s">
        <v>11</v>
      </c>
      <c r="AB268" s="75"/>
      <c r="AC268" s="422">
        <f>ABS(INDEX(AC:AC,MATCH(AC262,$AA:$AA,0)+14)+INDEX(AC:AC,MATCH(AC262,$AA:$AA,0)+15)+INDEX(AC:AC,MATCH(AC262,$AA:$AA,0)+16))</f>
        <v>0</v>
      </c>
      <c r="AD268" s="423"/>
      <c r="AE268" s="422">
        <f>ABS(INDEX(AE:AE,MATCH(AE262,$AA:$AA,0)+14)+INDEX(AE:AE,MATCH(AE262,$AA:$AA,0)+15)+INDEX(AE:AE,MATCH(AE262,$AA:$AA,0)+16))</f>
        <v>0</v>
      </c>
      <c r="AF268" s="423"/>
      <c r="AG268" s="422">
        <f>ABS(INDEX(AG:AG,MATCH(AG262,$AA:$AA,0)+14)+INDEX(AG:AG,MATCH(AG262,$AA:$AA,0)+15)+INDEX(AG:AG,MATCH(AG262,$AA:$AA,0)+16))</f>
        <v>0</v>
      </c>
      <c r="AH268" s="423"/>
      <c r="AI268" s="422">
        <f>ABS(INDEX(AI:AI,MATCH(AI262,$AA:$AA,0)+14)+INDEX(AI:AI,MATCH(AI262,$AA:$AA,0)+15)+INDEX(AI:AI,MATCH(AI262,$AA:$AA,0)+16))</f>
        <v>0</v>
      </c>
      <c r="AJ268" s="423"/>
      <c r="AK268" s="422">
        <f>ABS(INDEX(AK:AK,MATCH(AK262,$AA:$AA,0)+14)+INDEX(AK:AK,MATCH(AK262,$AA:$AA,0)+15)+INDEX(AK:AK,MATCH(AK262,$AA:$AA,0)+16))</f>
        <v>0</v>
      </c>
      <c r="AL268" s="423"/>
      <c r="AM268" s="422">
        <f>ABS(INDEX(AM:AM,MATCH(AM262,$AA:$AA,0)+14)+INDEX(AM:AM,MATCH(AM262,$AA:$AA,0)+15)+INDEX(AM:AM,MATCH(AM262,$AA:$AA,0)+16))</f>
        <v>0</v>
      </c>
      <c r="AN268" s="423"/>
      <c r="AO268" s="422">
        <f>ABS(INDEX(AO:AO,MATCH(AO262,$AA:$AA,0)+14)+INDEX(AO:AO,MATCH(AO262,$AA:$AA,0)+15)+INDEX(AO:AO,MATCH(AO262,$AA:$AA,0)+16))</f>
        <v>0</v>
      </c>
      <c r="AP268" s="423"/>
      <c r="AQ268" s="422">
        <f>ABS(INDEX(AQ:AQ,MATCH(AQ262,$AA:$AA,0)+14)+INDEX(AQ:AQ,MATCH(AQ262,$AA:$AA,0)+15)+INDEX(AQ:AQ,MATCH(AQ262,$AA:$AA,0)+16))</f>
        <v>0</v>
      </c>
      <c r="AR268" s="423"/>
      <c r="AS268" s="422">
        <f>ABS(INDEX(AS:AS,MATCH(AS262,$AA:$AA,0)+14)+INDEX(AS:AS,MATCH(AS262,$AA:$AA,0)+15)+INDEX(AS:AS,MATCH(AS262,$AA:$AA,0)+16))</f>
        <v>0</v>
      </c>
      <c r="AT268" s="423"/>
      <c r="AU268" s="1"/>
      <c r="AV268" s="1"/>
      <c r="AW268" s="83"/>
      <c r="AX268" s="84"/>
      <c r="BA268" s="149"/>
      <c r="BB268" s="150"/>
      <c r="BC268" s="151"/>
      <c r="BQ268" s="153"/>
      <c r="BR268" s="151"/>
      <c r="BV268" s="151"/>
      <c r="BZ268" s="151"/>
    </row>
    <row r="269" spans="1:78" ht="15.9" customHeight="1" x14ac:dyDescent="0.25">
      <c r="B269" s="388" t="str">
        <f t="shared" si="313"/>
        <v>Gesamt</v>
      </c>
      <c r="C269" s="389" t="str">
        <f t="shared" si="313"/>
        <v/>
      </c>
      <c r="D269" s="394">
        <f>IF(AC269=1505,"",AC269)</f>
        <v>0</v>
      </c>
      <c r="E269" s="394" t="str">
        <f>IF(AD269=0,"",AD269)</f>
        <v/>
      </c>
      <c r="F269" s="394">
        <f>IF(AE269=1505,"",AE269)</f>
        <v>0</v>
      </c>
      <c r="G269" s="394" t="str">
        <f>IF(AF269=0,"",AF269)</f>
        <v/>
      </c>
      <c r="H269" s="394">
        <f>IF(AG269=1505,"",AG269)</f>
        <v>0</v>
      </c>
      <c r="I269" s="394" t="str">
        <f>IF(AH269=0,"",AH269)</f>
        <v/>
      </c>
      <c r="J269" s="394">
        <f>IF(AI269=1505,"",AI269)</f>
        <v>0</v>
      </c>
      <c r="K269" s="394" t="str">
        <f>IF(AJ269=0,"",AJ269)</f>
        <v/>
      </c>
      <c r="L269" s="394">
        <f>IF(AK269=1505,"",AK269)</f>
        <v>0</v>
      </c>
      <c r="M269" s="394" t="str">
        <f>IF(AL269=0,"",AL269)</f>
        <v/>
      </c>
      <c r="N269" s="394">
        <f>IF(AM269=1505,"",AM269)</f>
        <v>0</v>
      </c>
      <c r="O269" s="394" t="str">
        <f>IF(AN269=0,"",AN269)</f>
        <v/>
      </c>
      <c r="P269" s="394">
        <f>IF(AO269=1505,"",AO269)</f>
        <v>0</v>
      </c>
      <c r="Q269" s="394" t="str">
        <f>IF(AP269=0,"",AP269)</f>
        <v/>
      </c>
      <c r="R269" s="394">
        <f>IF(AQ269=1505,"",AQ269)</f>
        <v>0</v>
      </c>
      <c r="S269" s="394" t="str">
        <f>IF(AR269=0,"",AR269)</f>
        <v/>
      </c>
      <c r="T269" s="394">
        <f>IF(AS269=1505,"",AS269)</f>
        <v>0</v>
      </c>
      <c r="U269" s="394" t="str">
        <f>IF(AT269=0,"",AT269)</f>
        <v/>
      </c>
      <c r="V269" s="290"/>
      <c r="W269" s="290"/>
      <c r="AA269" s="76" t="s">
        <v>960</v>
      </c>
      <c r="AB269" s="77"/>
      <c r="AC269" s="388">
        <f>SUM(AC265:AC268)</f>
        <v>0</v>
      </c>
      <c r="AD269" s="389"/>
      <c r="AE269" s="388">
        <f>SUM(AE265:AE268)</f>
        <v>0</v>
      </c>
      <c r="AF269" s="389"/>
      <c r="AG269" s="388">
        <f>SUM(AG265:AG268)</f>
        <v>0</v>
      </c>
      <c r="AH269" s="389"/>
      <c r="AI269" s="388">
        <f>SUM(AI265:AI268)</f>
        <v>0</v>
      </c>
      <c r="AJ269" s="389"/>
      <c r="AK269" s="388">
        <f>SUM(AK265:AK268)</f>
        <v>0</v>
      </c>
      <c r="AL269" s="389"/>
      <c r="AM269" s="388">
        <f>SUM(AM265:AM268)</f>
        <v>0</v>
      </c>
      <c r="AN269" s="389"/>
      <c r="AO269" s="388">
        <f>SUM(AO265:AO268)</f>
        <v>0</v>
      </c>
      <c r="AP269" s="389"/>
      <c r="AQ269" s="388">
        <f>SUM(AQ265:AQ268)</f>
        <v>0</v>
      </c>
      <c r="AR269" s="389"/>
      <c r="AS269" s="388">
        <f>SUM(AS265:AS268)</f>
        <v>0</v>
      </c>
      <c r="AT269" s="389"/>
      <c r="AU269" s="69"/>
      <c r="AV269" s="69"/>
      <c r="AW269" s="83"/>
      <c r="AX269" s="84"/>
      <c r="BA269" s="149"/>
      <c r="BB269" s="150"/>
      <c r="BC269" s="151"/>
      <c r="BQ269" s="153"/>
      <c r="BR269" s="151"/>
      <c r="BV269" s="151"/>
      <c r="BZ269" s="151"/>
    </row>
    <row r="270" spans="1:78" ht="10.5" customHeight="1" x14ac:dyDescent="0.25">
      <c r="B270" s="78"/>
      <c r="C270" s="6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AA270" s="78"/>
      <c r="AB270" s="69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83"/>
      <c r="AX270" s="84"/>
      <c r="BA270" s="149"/>
      <c r="BB270" s="150"/>
      <c r="BC270" s="151"/>
      <c r="BQ270" s="153"/>
      <c r="BR270" s="151"/>
      <c r="BV270" s="151"/>
      <c r="BZ270" s="151"/>
    </row>
    <row r="271" spans="1:78" ht="21" customHeight="1" x14ac:dyDescent="0.4">
      <c r="B271" s="28" t="str">
        <f>AA271</f>
        <v>Team-Nr.</v>
      </c>
      <c r="C271" s="29"/>
      <c r="D271" s="28" t="str">
        <f>AC271</f>
        <v>Liga:</v>
      </c>
      <c r="E271" s="31"/>
      <c r="F271" s="390" t="str">
        <f>AE271</f>
        <v>Bayernliga Herren</v>
      </c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2"/>
      <c r="S271" s="33" t="s">
        <v>955</v>
      </c>
      <c r="T271" s="34"/>
      <c r="U271" s="401" t="str">
        <f>AT271</f>
        <v>28.02./01.03.</v>
      </c>
      <c r="V271" s="402"/>
      <c r="W271" s="403"/>
      <c r="X271" s="386"/>
      <c r="Y271" s="387"/>
      <c r="Z271" s="387"/>
      <c r="AA271" s="28" t="s">
        <v>974</v>
      </c>
      <c r="AB271" s="29"/>
      <c r="AC271" s="30" t="s">
        <v>953</v>
      </c>
      <c r="AD271" s="31"/>
      <c r="AE271" s="29" t="str">
        <f>Schlüssel!$C$1</f>
        <v>Bayernliga Herren</v>
      </c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32"/>
      <c r="AR271" s="33" t="s">
        <v>955</v>
      </c>
      <c r="AS271" s="34"/>
      <c r="AT271" s="401" t="str">
        <f>VLOOKUP(AS272,Spielorte!$A$1:$C$6,2)</f>
        <v>28.02./01.03.</v>
      </c>
      <c r="AU271" s="402"/>
      <c r="AV271" s="403"/>
      <c r="AW271" s="83"/>
      <c r="AX271" s="84"/>
      <c r="BA271" s="149" t="s">
        <v>1117</v>
      </c>
      <c r="BB271" s="150" t="s">
        <v>972</v>
      </c>
      <c r="BC271" s="151" t="s">
        <v>991</v>
      </c>
      <c r="BD271" s="152" t="s">
        <v>990</v>
      </c>
      <c r="BE271" s="152" t="s">
        <v>972</v>
      </c>
      <c r="BF271" s="152" t="s">
        <v>992</v>
      </c>
      <c r="BG271" s="152" t="s">
        <v>1028</v>
      </c>
      <c r="BH271" s="152" t="s">
        <v>1118</v>
      </c>
      <c r="BI271" s="152" t="s">
        <v>1119</v>
      </c>
      <c r="BJ271" s="152" t="s">
        <v>1120</v>
      </c>
      <c r="BK271" s="152" t="s">
        <v>1121</v>
      </c>
      <c r="BL271" s="152" t="s">
        <v>1122</v>
      </c>
      <c r="BM271" s="152" t="s">
        <v>1129</v>
      </c>
      <c r="BN271" s="152" t="s">
        <v>1130</v>
      </c>
      <c r="BO271" s="152" t="s">
        <v>1131</v>
      </c>
      <c r="BP271" s="152" t="s">
        <v>1132</v>
      </c>
      <c r="BQ271" s="153" t="s">
        <v>1123</v>
      </c>
      <c r="BR271" s="151" t="s">
        <v>993</v>
      </c>
      <c r="BS271" s="152" t="s">
        <v>1124</v>
      </c>
      <c r="BT271" s="152" t="s">
        <v>1125</v>
      </c>
      <c r="BU271" s="152" t="s">
        <v>991</v>
      </c>
      <c r="BV271" s="151" t="s">
        <v>993</v>
      </c>
      <c r="BW271" s="153" t="s">
        <v>1126</v>
      </c>
      <c r="BX271" s="152" t="s">
        <v>1127</v>
      </c>
      <c r="BY271" s="152" t="s">
        <v>1128</v>
      </c>
      <c r="BZ271" s="151" t="s">
        <v>993</v>
      </c>
    </row>
    <row r="272" spans="1:78" ht="17.25" customHeight="1" thickBot="1" x14ac:dyDescent="0.45">
      <c r="B272" s="37">
        <f>AA272</f>
        <v>10</v>
      </c>
      <c r="D272" s="30" t="s">
        <v>954</v>
      </c>
      <c r="E272" s="38"/>
      <c r="F272" s="400" t="str">
        <f>AE272</f>
        <v>Schweinfurt Extreme Bowlingarena</v>
      </c>
      <c r="G272" s="400"/>
      <c r="H272" s="400"/>
      <c r="I272" s="400"/>
      <c r="J272" s="400"/>
      <c r="K272" s="400"/>
      <c r="L272" s="400"/>
      <c r="M272" s="400"/>
      <c r="N272" s="400"/>
      <c r="O272" s="400"/>
      <c r="P272" s="39"/>
      <c r="Q272" s="39"/>
      <c r="S272" s="33" t="s">
        <v>952</v>
      </c>
      <c r="T272" s="40">
        <f>AS272</f>
        <v>5</v>
      </c>
      <c r="U272" s="34"/>
      <c r="V272" s="34"/>
      <c r="X272" t="s">
        <v>976</v>
      </c>
      <c r="Z272" s="36"/>
      <c r="AA272" s="37">
        <v>10</v>
      </c>
      <c r="AC272" s="30" t="s">
        <v>954</v>
      </c>
      <c r="AD272" s="38"/>
      <c r="AE272" s="85" t="str">
        <f>VLOOKUP(AS272,Spielorte!$A$1:$C$6,3)</f>
        <v>Schweinfurt Extreme Bowlingarena</v>
      </c>
      <c r="AF272" s="85"/>
      <c r="AG272" s="85"/>
      <c r="AH272" s="85"/>
      <c r="AI272" s="85"/>
      <c r="AJ272" s="85"/>
      <c r="AK272" s="85"/>
      <c r="AL272" s="85"/>
      <c r="AM272" s="85"/>
      <c r="AN272" s="85"/>
      <c r="AO272" s="39"/>
      <c r="AP272" s="39"/>
      <c r="AR272" s="33" t="s">
        <v>952</v>
      </c>
      <c r="AS272" s="40">
        <v>5</v>
      </c>
      <c r="AT272" s="34"/>
      <c r="AU272" s="34"/>
      <c r="AW272" s="83"/>
      <c r="AX272" s="84"/>
      <c r="BA272" s="149"/>
      <c r="BB272" s="150"/>
      <c r="BC272" s="151"/>
      <c r="BQ272" s="153"/>
      <c r="BR272" s="151"/>
      <c r="BV272" s="151"/>
      <c r="BW272" s="153"/>
      <c r="BZ272" s="151"/>
    </row>
    <row r="273" spans="1:78" ht="15.75" customHeight="1" thickBot="1" x14ac:dyDescent="0.3">
      <c r="B273" s="41" t="str">
        <f>VLOOKUP(B272,Schlüssel!$A$5:$B$14,2)</f>
        <v>Donaubowler Regensburg 1</v>
      </c>
      <c r="C273" s="42"/>
      <c r="D273" s="43"/>
      <c r="E273" s="44"/>
      <c r="F273" s="45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AA273" s="41" t="str">
        <f>VLOOKUP(AA272,Schlüssel!$A$5:$B$14,2)</f>
        <v>Donaubowler Regensburg 1</v>
      </c>
      <c r="AB273" s="42"/>
      <c r="AC273" s="43"/>
      <c r="AD273" s="44"/>
      <c r="AE273" s="45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W273" s="83"/>
      <c r="AX273" s="84"/>
      <c r="BA273" s="149"/>
      <c r="BB273" s="150"/>
      <c r="BC273" s="151"/>
      <c r="BQ273" s="153"/>
      <c r="BR273" s="151"/>
      <c r="BV273" s="151"/>
      <c r="BW273" s="153"/>
      <c r="BZ273" s="151"/>
    </row>
    <row r="274" spans="1:78" ht="13.8" thickBot="1" x14ac:dyDescent="0.3">
      <c r="A274" s="4"/>
      <c r="B274" s="28"/>
      <c r="C274" s="47"/>
      <c r="D274" s="48" t="s">
        <v>10</v>
      </c>
      <c r="E274" s="28">
        <f>VLOOKUP($B$2,Schlüssel!$A$5:$DZ$14,13)</f>
        <v>7</v>
      </c>
      <c r="F274" s="49" t="s">
        <v>10</v>
      </c>
      <c r="G274" s="28">
        <f>VLOOKUP($B$2,Schlüssel!$A$5:$DZ$14,14)</f>
        <v>6</v>
      </c>
      <c r="H274" s="49" t="s">
        <v>10</v>
      </c>
      <c r="I274" s="28">
        <f>VLOOKUP($B$2,Schlüssel!$A$5:$DZ$14,15)</f>
        <v>9</v>
      </c>
      <c r="J274" s="49" t="s">
        <v>10</v>
      </c>
      <c r="K274" s="28">
        <f>VLOOKUP($B$2,Schlüssel!$A$5:$DZ$14,16)</f>
        <v>11</v>
      </c>
      <c r="L274" s="49" t="s">
        <v>10</v>
      </c>
      <c r="M274" s="28">
        <f>VLOOKUP($B$2,Schlüssel!$A$5:$DZ$14,17)</f>
        <v>3</v>
      </c>
      <c r="N274" s="49" t="s">
        <v>10</v>
      </c>
      <c r="O274" s="28">
        <f>VLOOKUP($B$2,Schlüssel!$A$5:$DZ$14,18)</f>
        <v>5</v>
      </c>
      <c r="P274" s="49" t="s">
        <v>10</v>
      </c>
      <c r="Q274" s="28">
        <f>VLOOKUP($B$2,Schlüssel!$A$5:$DZ$14,19)</f>
        <v>12</v>
      </c>
      <c r="R274" s="49" t="s">
        <v>10</v>
      </c>
      <c r="S274" s="28">
        <f>VLOOKUP($B$2,Schlüssel!$A$5:$DZ$14,20)</f>
        <v>10</v>
      </c>
      <c r="T274" s="49" t="s">
        <v>10</v>
      </c>
      <c r="U274" s="28">
        <f>VLOOKUP($B$2,Schlüssel!$A$5:$DZ$14,21)</f>
        <v>4</v>
      </c>
      <c r="Z274" s="2"/>
      <c r="AA274" s="28"/>
      <c r="AB274" s="47"/>
      <c r="AC274" s="48" t="s">
        <v>10</v>
      </c>
      <c r="AD274" s="28">
        <f>VLOOKUP(AA272,Schlüssel!$A$5:$DZ$14,93)</f>
        <v>13</v>
      </c>
      <c r="AE274" s="49" t="s">
        <v>10</v>
      </c>
      <c r="AF274" s="28">
        <f>VLOOKUP(AA272,Schlüssel!$A$5:$DZ$14,94)</f>
        <v>12</v>
      </c>
      <c r="AG274" s="49" t="s">
        <v>10</v>
      </c>
      <c r="AH274" s="28">
        <f>VLOOKUP(AA272,Schlüssel!$A$5:$DZ$14,95)</f>
        <v>17</v>
      </c>
      <c r="AI274" s="49" t="s">
        <v>10</v>
      </c>
      <c r="AJ274" s="28">
        <f>VLOOKUP(AA272,Schlüssel!$A$5:$DZ$14,96)</f>
        <v>14</v>
      </c>
      <c r="AK274" s="49" t="s">
        <v>10</v>
      </c>
      <c r="AL274" s="28">
        <f>VLOOKUP(AA272,Schlüssel!$A$5:$DZ$14,97)</f>
        <v>19</v>
      </c>
      <c r="AM274" s="49" t="s">
        <v>10</v>
      </c>
      <c r="AN274" s="28">
        <f>VLOOKUP(AA272,Schlüssel!$A$5:$DZ$14,98)</f>
        <v>15</v>
      </c>
      <c r="AO274" s="49" t="s">
        <v>10</v>
      </c>
      <c r="AP274" s="28">
        <f>VLOOKUP(AA272,Schlüssel!$A$5:$DZ$14,99)</f>
        <v>11</v>
      </c>
      <c r="AQ274" s="49" t="s">
        <v>10</v>
      </c>
      <c r="AR274" s="28">
        <f>VLOOKUP(AA272,Schlüssel!$A$5:$DZ$14,100)</f>
        <v>18</v>
      </c>
      <c r="AS274" s="49" t="s">
        <v>10</v>
      </c>
      <c r="AT274" s="28">
        <f>VLOOKUP(AA272,Schlüssel!$A$5:$DZ$14,101)</f>
        <v>20</v>
      </c>
      <c r="AW274" s="83"/>
      <c r="AX274" s="84"/>
      <c r="BA274" s="149"/>
      <c r="BB274" s="150"/>
      <c r="BC274" s="151"/>
      <c r="BQ274" s="153"/>
      <c r="BR274" s="151"/>
      <c r="BV274" s="151"/>
      <c r="BW274" s="153"/>
      <c r="BZ274" s="151"/>
    </row>
    <row r="275" spans="1:78" ht="20.25" customHeight="1" x14ac:dyDescent="0.25">
      <c r="B275" s="50" t="s">
        <v>1</v>
      </c>
      <c r="C275" s="51"/>
      <c r="D275" s="388" t="s">
        <v>961</v>
      </c>
      <c r="E275" s="389"/>
      <c r="F275" s="388" t="s">
        <v>962</v>
      </c>
      <c r="G275" s="389"/>
      <c r="H275" s="388" t="s">
        <v>963</v>
      </c>
      <c r="I275" s="389"/>
      <c r="J275" s="388" t="s">
        <v>964</v>
      </c>
      <c r="K275" s="389"/>
      <c r="L275" s="388" t="s">
        <v>965</v>
      </c>
      <c r="M275" s="389"/>
      <c r="N275" s="388" t="s">
        <v>966</v>
      </c>
      <c r="O275" s="389"/>
      <c r="P275" s="388" t="s">
        <v>967</v>
      </c>
      <c r="Q275" s="389"/>
      <c r="R275" s="388" t="s">
        <v>968</v>
      </c>
      <c r="S275" s="389"/>
      <c r="T275" s="388" t="s">
        <v>969</v>
      </c>
      <c r="U275" s="389"/>
      <c r="V275" s="416" t="s">
        <v>960</v>
      </c>
      <c r="W275" s="417"/>
      <c r="AA275" s="50" t="s">
        <v>1</v>
      </c>
      <c r="AB275" s="51"/>
      <c r="AC275" s="76" t="s">
        <v>961</v>
      </c>
      <c r="AD275" s="77"/>
      <c r="AE275" s="76" t="s">
        <v>962</v>
      </c>
      <c r="AF275" s="77"/>
      <c r="AG275" s="76" t="s">
        <v>963</v>
      </c>
      <c r="AH275" s="77"/>
      <c r="AI275" s="76" t="s">
        <v>964</v>
      </c>
      <c r="AJ275" s="77"/>
      <c r="AK275" s="76" t="s">
        <v>965</v>
      </c>
      <c r="AL275" s="77"/>
      <c r="AM275" s="76" t="s">
        <v>966</v>
      </c>
      <c r="AN275" s="77"/>
      <c r="AO275" s="76" t="s">
        <v>967</v>
      </c>
      <c r="AP275" s="77"/>
      <c r="AQ275" s="76" t="s">
        <v>968</v>
      </c>
      <c r="AR275" s="77"/>
      <c r="AS275" s="76" t="s">
        <v>969</v>
      </c>
      <c r="AT275" s="86"/>
      <c r="AU275" s="87" t="s">
        <v>960</v>
      </c>
      <c r="AV275" s="88"/>
      <c r="AW275" s="83"/>
      <c r="AX275" s="84"/>
      <c r="BA275" s="149"/>
      <c r="BB275" s="150"/>
      <c r="BC275" s="151"/>
      <c r="BQ275" s="153"/>
      <c r="BR275" s="151"/>
      <c r="BV275" s="151"/>
      <c r="BZ275" s="151"/>
    </row>
    <row r="276" spans="1:78" ht="15" customHeight="1" thickBot="1" x14ac:dyDescent="0.3">
      <c r="B276" s="52" t="s">
        <v>970</v>
      </c>
      <c r="C276" s="53" t="s">
        <v>971</v>
      </c>
      <c r="D276" s="54" t="s">
        <v>972</v>
      </c>
      <c r="E276" s="54" t="s">
        <v>973</v>
      </c>
      <c r="F276" s="54" t="s">
        <v>972</v>
      </c>
      <c r="G276" s="54" t="s">
        <v>973</v>
      </c>
      <c r="H276" s="54" t="s">
        <v>972</v>
      </c>
      <c r="I276" s="54" t="s">
        <v>973</v>
      </c>
      <c r="J276" s="54" t="s">
        <v>972</v>
      </c>
      <c r="K276" s="54" t="s">
        <v>973</v>
      </c>
      <c r="L276" s="54" t="s">
        <v>972</v>
      </c>
      <c r="M276" s="54" t="s">
        <v>973</v>
      </c>
      <c r="N276" s="54" t="s">
        <v>972</v>
      </c>
      <c r="O276" s="54" t="s">
        <v>973</v>
      </c>
      <c r="P276" s="54" t="s">
        <v>972</v>
      </c>
      <c r="Q276" s="54" t="s">
        <v>973</v>
      </c>
      <c r="R276" s="54" t="s">
        <v>972</v>
      </c>
      <c r="S276" s="54" t="s">
        <v>973</v>
      </c>
      <c r="T276" s="54" t="s">
        <v>972</v>
      </c>
      <c r="U276" s="54" t="s">
        <v>973</v>
      </c>
      <c r="V276" s="54" t="s">
        <v>972</v>
      </c>
      <c r="W276" s="55" t="s">
        <v>973</v>
      </c>
      <c r="AA276" s="52" t="s">
        <v>970</v>
      </c>
      <c r="AB276" s="53" t="s">
        <v>971</v>
      </c>
      <c r="AC276" s="54" t="s">
        <v>972</v>
      </c>
      <c r="AD276" s="54" t="s">
        <v>973</v>
      </c>
      <c r="AE276" s="54" t="s">
        <v>972</v>
      </c>
      <c r="AF276" s="54" t="s">
        <v>973</v>
      </c>
      <c r="AG276" s="54" t="s">
        <v>972</v>
      </c>
      <c r="AH276" s="54" t="s">
        <v>973</v>
      </c>
      <c r="AI276" s="54" t="s">
        <v>972</v>
      </c>
      <c r="AJ276" s="54" t="s">
        <v>973</v>
      </c>
      <c r="AK276" s="54" t="s">
        <v>972</v>
      </c>
      <c r="AL276" s="54" t="s">
        <v>973</v>
      </c>
      <c r="AM276" s="54" t="s">
        <v>972</v>
      </c>
      <c r="AN276" s="54" t="s">
        <v>973</v>
      </c>
      <c r="AO276" s="54" t="s">
        <v>972</v>
      </c>
      <c r="AP276" s="54" t="s">
        <v>973</v>
      </c>
      <c r="AQ276" s="54" t="s">
        <v>972</v>
      </c>
      <c r="AR276" s="54" t="s">
        <v>973</v>
      </c>
      <c r="AS276" s="54" t="s">
        <v>972</v>
      </c>
      <c r="AT276" s="89" t="s">
        <v>973</v>
      </c>
      <c r="AU276" s="52" t="s">
        <v>972</v>
      </c>
      <c r="AV276" s="55" t="s">
        <v>973</v>
      </c>
      <c r="AW276" s="83"/>
      <c r="AX276" s="84"/>
      <c r="BA276" s="149"/>
      <c r="BB276" s="150"/>
      <c r="BC276" s="151"/>
      <c r="BQ276" s="153"/>
      <c r="BR276" s="151"/>
      <c r="BV276" s="151"/>
      <c r="BZ276" s="151"/>
    </row>
    <row r="277" spans="1:78" ht="17.100000000000001" customHeight="1" x14ac:dyDescent="0.25">
      <c r="A277" s="413" t="s">
        <v>0</v>
      </c>
      <c r="B277" s="56" t="str">
        <f>IF(AA277=0,"",AA277)</f>
        <v/>
      </c>
      <c r="C277" s="57" t="str">
        <f>IF(AB277=0,"",AB277)</f>
        <v/>
      </c>
      <c r="D277" s="58" t="str">
        <f>IF(AC277=0,"",AC277)</f>
        <v/>
      </c>
      <c r="E277" s="397">
        <f>IF(AD277="","",AD277)</f>
        <v>0</v>
      </c>
      <c r="F277" s="58" t="str">
        <f t="shared" ref="F277:F290" si="314">IF(AE277=0,"",AE277)</f>
        <v/>
      </c>
      <c r="G277" s="397">
        <f>IF(AF277="","",AF277)</f>
        <v>0</v>
      </c>
      <c r="H277" s="58" t="str">
        <f t="shared" ref="H277:H290" si="315">IF(AG277=0,"",AG277)</f>
        <v/>
      </c>
      <c r="I277" s="397">
        <f>IF(AH277="","",AH277)</f>
        <v>0</v>
      </c>
      <c r="J277" s="58" t="str">
        <f t="shared" ref="J277:J290" si="316">IF(AI277=0,"",AI277)</f>
        <v/>
      </c>
      <c r="K277" s="397">
        <f>IF(AJ277="","",AJ277)</f>
        <v>0</v>
      </c>
      <c r="L277" s="58" t="str">
        <f t="shared" ref="L277:L290" si="317">IF(AK277=0,"",AK277)</f>
        <v/>
      </c>
      <c r="M277" s="397">
        <f>IF(AL277="","",AL277)</f>
        <v>0</v>
      </c>
      <c r="N277" s="58" t="str">
        <f>IF(AM277=0,"",AM277)</f>
        <v/>
      </c>
      <c r="O277" s="397">
        <f>IF(AN277="","",AN277)</f>
        <v>0</v>
      </c>
      <c r="P277" s="58" t="str">
        <f t="shared" ref="P277:P290" si="318">IF(AO277=0,"",AO277)</f>
        <v/>
      </c>
      <c r="Q277" s="397">
        <f>IF(AP277="","",AP277)</f>
        <v>0</v>
      </c>
      <c r="R277" s="58" t="str">
        <f t="shared" ref="R277:R290" si="319">IF(AQ277=0,"",AQ277)</f>
        <v/>
      </c>
      <c r="S277" s="397">
        <f>IF(AR277="","",AR277)</f>
        <v>0</v>
      </c>
      <c r="T277" s="58" t="str">
        <f t="shared" ref="T277:T290" si="320">IF(AS277=0,"",AS277)</f>
        <v/>
      </c>
      <c r="U277" s="397">
        <f>IF(AT277="","",AT277)</f>
        <v>0</v>
      </c>
      <c r="V277" s="58" t="str">
        <f t="shared" ref="V277:V290" si="321">IF(AU277=0,"",AU277)</f>
        <v/>
      </c>
      <c r="W277" s="397">
        <f>IF(AV277="","",AV277)</f>
        <v>0</v>
      </c>
      <c r="Z277" s="405" t="s">
        <v>0</v>
      </c>
      <c r="AA277" s="272" t="str">
        <f>IF(AB277=0,"",_xlfn.CONCAT(VLOOKUP(AB277,Starter!A:C,2,0)))</f>
        <v/>
      </c>
      <c r="AB277" s="81"/>
      <c r="AC277" s="129"/>
      <c r="AD277" s="163">
        <f>IF(SUM(AC277:AC279)+AC295=0,0,IF(SUM(ABS(AC277),ABS(AC278),ABS(AC279))=AC295,0.5,IF(SUM(ABS(AC277),ABS(AC278),ABS(AC279))&gt;AC295,1,0)))</f>
        <v>0</v>
      </c>
      <c r="AE277" s="132"/>
      <c r="AF277" s="91">
        <f>IF(SUM(AE277:AE279)+AE295=0,0,IF(SUM(ABS(AE277),ABS(AE278),ABS(AE279))=AE295,0.5,IF(SUM(ABS(AE277),ABS(AE278),ABS(AE279))&gt;AE295,1,0)))</f>
        <v>0</v>
      </c>
      <c r="AG277" s="129"/>
      <c r="AH277" s="91">
        <f>IF(SUM(AG277:AG279)+AG295=0,0,IF(SUM(ABS(AG277),ABS(AG278),ABS(AG279))=AG295,0.5,IF(SUM(ABS(AG277),ABS(AG278),ABS(AG279))&gt;AG295,1,0)))</f>
        <v>0</v>
      </c>
      <c r="AI277" s="129"/>
      <c r="AJ277" s="91">
        <f>IF(SUM(AI277:AI279)+AI295=0,0,IF(SUM(ABS(AI277),ABS(AI278),ABS(AI279))=AI295,0.5,IF(SUM(ABS(AI277),ABS(AI278),ABS(AI279))&gt;AI295,1,0)))</f>
        <v>0</v>
      </c>
      <c r="AK277" s="129"/>
      <c r="AL277" s="91">
        <f>IF(SUM(AK277:AK279)+AK295=0,0,IF(SUM(ABS(AK277),ABS(AK278),ABS(AK279))=AK295,0.5,IF(SUM(ABS(AK277),ABS(AK278),ABS(AK279))&gt;AK295,1,0)))</f>
        <v>0</v>
      </c>
      <c r="AM277" s="129"/>
      <c r="AN277" s="91">
        <f>IF(SUM(AM277:AM279)+AM295=0,0,IF(SUM(ABS(AM277),ABS(AM278),ABS(AM279))=AM295,0.5,IF(SUM(ABS(AM277),ABS(AM278),ABS(AM279))&gt;AM295,1,0)))</f>
        <v>0</v>
      </c>
      <c r="AO277" s="129"/>
      <c r="AP277" s="91">
        <f>IF(SUM(AO277:AO279)+AO295=0,0,IF(SUM(ABS(AO277),ABS(AO278),ABS(AO279))=AO295,0.5,IF(SUM(ABS(AO277),ABS(AO278),ABS(AO279))&gt;AO295,1,0)))</f>
        <v>0</v>
      </c>
      <c r="AQ277" s="129"/>
      <c r="AR277" s="91">
        <f>IF(SUM(AQ277:AQ279)+AQ295=0,0,IF(SUM(ABS(AQ277),ABS(AQ278),ABS(AQ279))=AQ295,0.5,IF(SUM(ABS(AQ277),ABS(AQ278),ABS(AQ279))&gt;AQ295,1,0)))</f>
        <v>0</v>
      </c>
      <c r="AS277" s="129"/>
      <c r="AT277" s="91">
        <f>IF(SUM(AS277:AS279)+AS295=0,0,IF(SUM(ABS(AS277),ABS(AS278),ABS(AS279))=AS295,0.5,IF(SUM(ABS(AS277),ABS(AS278),ABS(AS279))&gt;AS295,1,0)))</f>
        <v>0</v>
      </c>
      <c r="AU277" s="92">
        <f t="shared" ref="AU277:AU288" si="322">ABS(SUM(AC277:AC277))+ABS(SUM(AE277:AE277))+ABS(SUM(AG277:AG277))+ABS(SUM(AI277:AI277))+ABS(SUM(AK277:AK277))+ABS(SUM(AM277:AM277))+ABS(SUM(AO277:AO277))+ABS(SUM(AQ277:AQ277))+ABS(SUM(AS277:AS277))</f>
        <v>0</v>
      </c>
      <c r="AV277" s="93">
        <f>SUM(AD277+AF277+AH277+AJ277+AL277+AN277+AP277+AR277+AT277)</f>
        <v>0</v>
      </c>
      <c r="AW277" s="83"/>
      <c r="AX277" s="84"/>
      <c r="AZ277" s="47"/>
      <c r="BA277" s="149"/>
      <c r="BB277" s="150"/>
      <c r="BC277" s="151"/>
      <c r="BD277" s="154">
        <f>+AB277</f>
        <v>0</v>
      </c>
      <c r="BE277" s="150">
        <f>+AU277</f>
        <v>0</v>
      </c>
      <c r="BF277" s="152">
        <f>COUNT(BH277:BP277)</f>
        <v>0</v>
      </c>
      <c r="BG277" s="152">
        <f>COUNTIF(BH277:BP277,"&gt;0")</f>
        <v>0</v>
      </c>
      <c r="BH277" s="152" t="str">
        <f t="shared" ref="BH277:BH288" si="323">IF(AC277=0,"",AC277)</f>
        <v/>
      </c>
      <c r="BI277" s="152" t="str">
        <f t="shared" ref="BI277:BI288" si="324">IF(AE277=0,"",AE277)</f>
        <v/>
      </c>
      <c r="BJ277" s="152" t="str">
        <f t="shared" ref="BJ277:BJ288" si="325">IF(AG277=0,"",AG277)</f>
        <v/>
      </c>
      <c r="BK277" s="152" t="str">
        <f t="shared" ref="BK277:BK288" si="326">IF(AI277=0,"",AI277)</f>
        <v/>
      </c>
      <c r="BL277" s="152" t="str">
        <f t="shared" ref="BL277:BL288" si="327">IF(AK277=0,"",AK277)</f>
        <v/>
      </c>
      <c r="BM277" s="152" t="str">
        <f t="shared" ref="BM277:BM288" si="328">IF(AM277=0,"",AM277)</f>
        <v/>
      </c>
      <c r="BN277" s="152" t="str">
        <f t="shared" ref="BN277:BN288" si="329">IF(AO277=0,"",AO277)</f>
        <v/>
      </c>
      <c r="BO277" s="152" t="str">
        <f t="shared" ref="BO277:BO288" si="330">IF(AQ277=0,"",AQ277)</f>
        <v/>
      </c>
      <c r="BP277" s="152" t="str">
        <f t="shared" ref="BP277:BP288" si="331">IF(AS277=0,"",AS277)</f>
        <v/>
      </c>
      <c r="BQ277" s="153"/>
      <c r="BR277" s="151"/>
      <c r="BS277" s="152">
        <f>MAX(BH277:BP277)</f>
        <v>0</v>
      </c>
      <c r="BT277" s="152">
        <f>IF(BS277&lt;MAX(BS:BS),0,BS277+ROW()/1000000000)</f>
        <v>2.7700000000000001E-7</v>
      </c>
      <c r="BU277" s="152" t="str">
        <f>+AA273</f>
        <v>Donaubowler Regensburg 1</v>
      </c>
      <c r="BV277" s="151">
        <f>RANK(BT277,BT:BT)</f>
        <v>12</v>
      </c>
      <c r="BW277" s="152">
        <f>SUMIF(BH277:BP277,"&gt;0")</f>
        <v>0</v>
      </c>
      <c r="BX277" s="152">
        <f>IF(COUNTIF(BH277:BP277,"&gt;0")&lt;Spielorte!$A$23,0,BE277/Spielorte!$A$23)</f>
        <v>0</v>
      </c>
      <c r="BY277" s="152">
        <f>IF(BX277&lt;MAX(BX:BX),0,BX277+ROW()/1000000000)</f>
        <v>2.7700000000000001E-7</v>
      </c>
      <c r="BZ277" s="151">
        <f t="shared" ref="BZ277:BZ288" si="332">IF(BY277=0,0,RANK(BY277,BY:BY))</f>
        <v>12</v>
      </c>
    </row>
    <row r="278" spans="1:78" ht="17.100000000000001" customHeight="1" x14ac:dyDescent="0.25">
      <c r="A278" s="414"/>
      <c r="B278" s="59" t="str">
        <f t="shared" ref="B278:D290" si="333">IF(AA278=0,"",AA278)</f>
        <v/>
      </c>
      <c r="C278" s="60" t="str">
        <f t="shared" si="333"/>
        <v/>
      </c>
      <c r="D278" s="61" t="str">
        <f t="shared" si="333"/>
        <v/>
      </c>
      <c r="E278" s="398"/>
      <c r="F278" s="61" t="str">
        <f t="shared" si="314"/>
        <v/>
      </c>
      <c r="G278" s="398"/>
      <c r="H278" s="61" t="str">
        <f t="shared" si="315"/>
        <v/>
      </c>
      <c r="I278" s="398"/>
      <c r="J278" s="61" t="str">
        <f t="shared" si="316"/>
        <v/>
      </c>
      <c r="K278" s="398"/>
      <c r="L278" s="61" t="str">
        <f t="shared" si="317"/>
        <v/>
      </c>
      <c r="M278" s="398"/>
      <c r="N278" s="61" t="str">
        <f t="shared" ref="N278:N290" si="334">IF(AM278=0,"",AM278)</f>
        <v/>
      </c>
      <c r="O278" s="398"/>
      <c r="P278" s="61" t="str">
        <f t="shared" si="318"/>
        <v/>
      </c>
      <c r="Q278" s="398"/>
      <c r="R278" s="61" t="str">
        <f t="shared" si="319"/>
        <v/>
      </c>
      <c r="S278" s="398"/>
      <c r="T278" s="61" t="str">
        <f t="shared" si="320"/>
        <v/>
      </c>
      <c r="U278" s="398"/>
      <c r="V278" s="61" t="str">
        <f t="shared" si="321"/>
        <v/>
      </c>
      <c r="W278" s="398"/>
      <c r="Z278" s="406"/>
      <c r="AA278" s="90" t="str">
        <f>IF(AB278=0,"",_xlfn.CONCAT(VLOOKUP(AB278,Starter!A:C,2,0)))</f>
        <v/>
      </c>
      <c r="AB278" s="80"/>
      <c r="AC278" s="130"/>
      <c r="AD278" s="94"/>
      <c r="AE278" s="130"/>
      <c r="AF278" s="94"/>
      <c r="AG278" s="130"/>
      <c r="AH278" s="94"/>
      <c r="AI278" s="130"/>
      <c r="AJ278" s="94"/>
      <c r="AK278" s="130"/>
      <c r="AL278" s="94"/>
      <c r="AM278" s="130"/>
      <c r="AN278" s="94"/>
      <c r="AO278" s="130"/>
      <c r="AP278" s="94"/>
      <c r="AQ278" s="130"/>
      <c r="AR278" s="94"/>
      <c r="AS278" s="130"/>
      <c r="AT278" s="94"/>
      <c r="AU278" s="95">
        <f t="shared" si="322"/>
        <v>0</v>
      </c>
      <c r="AV278" s="96"/>
      <c r="AW278" s="83"/>
      <c r="AX278" s="84"/>
      <c r="AZ278" s="47"/>
      <c r="BA278" s="149"/>
      <c r="BB278" s="150"/>
      <c r="BC278" s="151"/>
      <c r="BD278" s="154">
        <f t="shared" ref="BD278:BD288" si="335">+AB278</f>
        <v>0</v>
      </c>
      <c r="BE278" s="150">
        <f t="shared" ref="BE278:BE288" si="336">+AU278</f>
        <v>0</v>
      </c>
      <c r="BF278" s="152">
        <f t="shared" ref="BF278:BF288" si="337">COUNT(BH278:BP278)</f>
        <v>0</v>
      </c>
      <c r="BG278" s="152">
        <f t="shared" ref="BG278:BG288" si="338">COUNTIF(BH278:BP278,"&gt;0")</f>
        <v>0</v>
      </c>
      <c r="BH278" s="152" t="str">
        <f t="shared" si="323"/>
        <v/>
      </c>
      <c r="BI278" s="152" t="str">
        <f t="shared" si="324"/>
        <v/>
      </c>
      <c r="BJ278" s="152" t="str">
        <f t="shared" si="325"/>
        <v/>
      </c>
      <c r="BK278" s="152" t="str">
        <f t="shared" si="326"/>
        <v/>
      </c>
      <c r="BL278" s="152" t="str">
        <f t="shared" si="327"/>
        <v/>
      </c>
      <c r="BM278" s="152" t="str">
        <f t="shared" si="328"/>
        <v/>
      </c>
      <c r="BN278" s="152" t="str">
        <f t="shared" si="329"/>
        <v/>
      </c>
      <c r="BO278" s="152" t="str">
        <f t="shared" si="330"/>
        <v/>
      </c>
      <c r="BP278" s="152" t="str">
        <f t="shared" si="331"/>
        <v/>
      </c>
      <c r="BQ278" s="153"/>
      <c r="BR278" s="151"/>
      <c r="BS278" s="152">
        <f t="shared" ref="BS278:BS288" si="339">MAX(BH278:BP278)</f>
        <v>0</v>
      </c>
      <c r="BT278" s="152">
        <f t="shared" ref="BT278:BT288" si="340">IF(BS278&lt;MAX(BS:BS),0,BS278+ROW()/1000000000)</f>
        <v>2.7799999999999997E-7</v>
      </c>
      <c r="BU278" s="152" t="str">
        <f t="shared" ref="BU278:BU288" si="341">+BU277</f>
        <v>Donaubowler Regensburg 1</v>
      </c>
      <c r="BV278" s="151">
        <f t="shared" ref="BV278:BV288" si="342">RANK(BT278,BT:BT)</f>
        <v>11</v>
      </c>
      <c r="BW278" s="152">
        <f t="shared" ref="BW278:BW288" si="343">SUMIF(BH278:BP278,"&gt;0")</f>
        <v>0</v>
      </c>
      <c r="BX278" s="152">
        <f>IF(COUNTIF(BH278:BP278,"&gt;0")&lt;Spielorte!$A$23,0,BE278/Spielorte!$A$23)</f>
        <v>0</v>
      </c>
      <c r="BY278" s="152">
        <f t="shared" ref="BY278:BY288" si="344">IF(BX278&lt;MAX(BX:BX),0,BX278+ROW()/1000000000)</f>
        <v>2.7799999999999997E-7</v>
      </c>
      <c r="BZ278" s="151">
        <f t="shared" si="332"/>
        <v>11</v>
      </c>
    </row>
    <row r="279" spans="1:78" ht="17.100000000000001" customHeight="1" thickBot="1" x14ac:dyDescent="0.3">
      <c r="A279" s="415"/>
      <c r="B279" s="62" t="str">
        <f t="shared" si="333"/>
        <v/>
      </c>
      <c r="C279" s="63" t="str">
        <f t="shared" si="333"/>
        <v/>
      </c>
      <c r="D279" s="52" t="str">
        <f t="shared" si="333"/>
        <v/>
      </c>
      <c r="E279" s="399"/>
      <c r="F279" s="52" t="str">
        <f t="shared" si="314"/>
        <v/>
      </c>
      <c r="G279" s="399"/>
      <c r="H279" s="52" t="str">
        <f t="shared" si="315"/>
        <v/>
      </c>
      <c r="I279" s="399"/>
      <c r="J279" s="52" t="str">
        <f t="shared" si="316"/>
        <v/>
      </c>
      <c r="K279" s="399"/>
      <c r="L279" s="52" t="str">
        <f t="shared" si="317"/>
        <v/>
      </c>
      <c r="M279" s="399"/>
      <c r="N279" s="52" t="str">
        <f t="shared" si="334"/>
        <v/>
      </c>
      <c r="O279" s="399"/>
      <c r="P279" s="52" t="str">
        <f t="shared" si="318"/>
        <v/>
      </c>
      <c r="Q279" s="399"/>
      <c r="R279" s="52" t="str">
        <f t="shared" si="319"/>
        <v/>
      </c>
      <c r="S279" s="399"/>
      <c r="T279" s="52" t="str">
        <f t="shared" si="320"/>
        <v/>
      </c>
      <c r="U279" s="399"/>
      <c r="V279" s="52" t="str">
        <f t="shared" si="321"/>
        <v/>
      </c>
      <c r="W279" s="399"/>
      <c r="Z279" s="407"/>
      <c r="AA279" s="99" t="str">
        <f>IF(AB279=0,"",_xlfn.CONCAT(VLOOKUP(AB279,Starter!A:C,2,0)))</f>
        <v/>
      </c>
      <c r="AB279" s="82"/>
      <c r="AC279" s="131"/>
      <c r="AD279" s="94"/>
      <c r="AE279" s="131"/>
      <c r="AF279" s="94"/>
      <c r="AG279" s="131"/>
      <c r="AH279" s="94"/>
      <c r="AI279" s="131"/>
      <c r="AJ279" s="94"/>
      <c r="AK279" s="131"/>
      <c r="AL279" s="94"/>
      <c r="AM279" s="131"/>
      <c r="AN279" s="94"/>
      <c r="AO279" s="131"/>
      <c r="AP279" s="94"/>
      <c r="AQ279" s="131"/>
      <c r="AR279" s="94"/>
      <c r="AS279" s="131"/>
      <c r="AT279" s="94"/>
      <c r="AU279" s="97">
        <f t="shared" si="322"/>
        <v>0</v>
      </c>
      <c r="AV279" s="98"/>
      <c r="AW279" s="83"/>
      <c r="AX279" s="84"/>
      <c r="AZ279" s="47"/>
      <c r="BA279" s="149"/>
      <c r="BB279" s="150"/>
      <c r="BC279" s="151"/>
      <c r="BD279" s="154">
        <f t="shared" si="335"/>
        <v>0</v>
      </c>
      <c r="BE279" s="150">
        <f t="shared" si="336"/>
        <v>0</v>
      </c>
      <c r="BF279" s="152">
        <f t="shared" si="337"/>
        <v>0</v>
      </c>
      <c r="BG279" s="152">
        <f t="shared" si="338"/>
        <v>0</v>
      </c>
      <c r="BH279" s="152" t="str">
        <f t="shared" si="323"/>
        <v/>
      </c>
      <c r="BI279" s="152" t="str">
        <f t="shared" si="324"/>
        <v/>
      </c>
      <c r="BJ279" s="152" t="str">
        <f t="shared" si="325"/>
        <v/>
      </c>
      <c r="BK279" s="152" t="str">
        <f t="shared" si="326"/>
        <v/>
      </c>
      <c r="BL279" s="152" t="str">
        <f t="shared" si="327"/>
        <v/>
      </c>
      <c r="BM279" s="152" t="str">
        <f t="shared" si="328"/>
        <v/>
      </c>
      <c r="BN279" s="152" t="str">
        <f t="shared" si="329"/>
        <v/>
      </c>
      <c r="BO279" s="152" t="str">
        <f t="shared" si="330"/>
        <v/>
      </c>
      <c r="BP279" s="152" t="str">
        <f t="shared" si="331"/>
        <v/>
      </c>
      <c r="BQ279" s="153"/>
      <c r="BR279" s="151"/>
      <c r="BS279" s="152">
        <f t="shared" si="339"/>
        <v>0</v>
      </c>
      <c r="BT279" s="152">
        <f t="shared" si="340"/>
        <v>2.79E-7</v>
      </c>
      <c r="BU279" s="152" t="str">
        <f t="shared" si="341"/>
        <v>Donaubowler Regensburg 1</v>
      </c>
      <c r="BV279" s="151">
        <f t="shared" si="342"/>
        <v>10</v>
      </c>
      <c r="BW279" s="152">
        <f t="shared" si="343"/>
        <v>0</v>
      </c>
      <c r="BX279" s="152">
        <f>IF(COUNTIF(BH279:BP279,"&gt;0")&lt;Spielorte!$A$23,0,BE279/Spielorte!$A$23)</f>
        <v>0</v>
      </c>
      <c r="BY279" s="152">
        <f t="shared" si="344"/>
        <v>2.79E-7</v>
      </c>
      <c r="BZ279" s="151">
        <f t="shared" si="332"/>
        <v>10</v>
      </c>
    </row>
    <row r="280" spans="1:78" ht="17.100000000000001" customHeight="1" x14ac:dyDescent="0.25">
      <c r="A280" s="413" t="s">
        <v>2</v>
      </c>
      <c r="B280" s="56" t="str">
        <f t="shared" si="333"/>
        <v/>
      </c>
      <c r="C280" s="57" t="str">
        <f t="shared" si="333"/>
        <v/>
      </c>
      <c r="D280" s="58" t="str">
        <f t="shared" si="333"/>
        <v/>
      </c>
      <c r="E280" s="397">
        <f>IF(AD280="","",AD280)</f>
        <v>0</v>
      </c>
      <c r="F280" s="58" t="str">
        <f t="shared" si="314"/>
        <v/>
      </c>
      <c r="G280" s="397">
        <f>IF(AF280="","",AF280)</f>
        <v>0</v>
      </c>
      <c r="H280" s="58" t="str">
        <f t="shared" si="315"/>
        <v/>
      </c>
      <c r="I280" s="397">
        <f>IF(AH280="","",AH280)</f>
        <v>0</v>
      </c>
      <c r="J280" s="58" t="str">
        <f t="shared" si="316"/>
        <v/>
      </c>
      <c r="K280" s="397">
        <f>IF(AJ280="","",AJ280)</f>
        <v>0</v>
      </c>
      <c r="L280" s="58" t="str">
        <f t="shared" si="317"/>
        <v/>
      </c>
      <c r="M280" s="397">
        <f>IF(AL280="","",AL280)</f>
        <v>0</v>
      </c>
      <c r="N280" s="58" t="str">
        <f t="shared" si="334"/>
        <v/>
      </c>
      <c r="O280" s="397">
        <f>IF(AN280="","",AN280)</f>
        <v>0</v>
      </c>
      <c r="P280" s="58" t="str">
        <f t="shared" si="318"/>
        <v/>
      </c>
      <c r="Q280" s="397">
        <f>IF(AP280="","",AP280)</f>
        <v>0</v>
      </c>
      <c r="R280" s="58" t="str">
        <f t="shared" si="319"/>
        <v/>
      </c>
      <c r="S280" s="397">
        <f>IF(AR280="","",AR280)</f>
        <v>0</v>
      </c>
      <c r="T280" s="58" t="str">
        <f t="shared" si="320"/>
        <v/>
      </c>
      <c r="U280" s="397">
        <f>IF(AT280="","",AT280)</f>
        <v>0</v>
      </c>
      <c r="V280" s="58" t="str">
        <f t="shared" si="321"/>
        <v/>
      </c>
      <c r="W280" s="397">
        <f>IF(AV280="","",AV280)</f>
        <v>0</v>
      </c>
      <c r="Z280" s="405" t="s">
        <v>2</v>
      </c>
      <c r="AA280" s="272" t="str">
        <f>IF(AB280=0,"",_xlfn.CONCAT(VLOOKUP(AB280,Starter!A:C,2,0)))</f>
        <v/>
      </c>
      <c r="AB280" s="81"/>
      <c r="AC280" s="132"/>
      <c r="AD280" s="91">
        <f>IF(SUM(AC280:AC282)+AC296=0,0,IF(SUM(ABS(AC280),ABS(AC281),ABS(AC282))=AC296,0.5,IF(SUM(ABS(AC280),ABS(AC281),ABS(AC282))&gt;AC296,1,0)))</f>
        <v>0</v>
      </c>
      <c r="AE280" s="132"/>
      <c r="AF280" s="91">
        <f>IF(SUM(AE280:AE282)+AE296=0,0,IF(SUM(ABS(AE280),ABS(AE281),ABS(AE282))=AE296,0.5,IF(SUM(ABS(AE280),ABS(AE281),ABS(AE282))&gt;AE296,1,0)))</f>
        <v>0</v>
      </c>
      <c r="AG280" s="132"/>
      <c r="AH280" s="91">
        <f>IF(SUM(AG280:AG282)+AG296=0,0,IF(SUM(ABS(AG280),ABS(AG281),ABS(AG282))=AG296,0.5,IF(SUM(ABS(AG280),ABS(AG281),ABS(AG282))&gt;AG296,1,0)))</f>
        <v>0</v>
      </c>
      <c r="AI280" s="132"/>
      <c r="AJ280" s="91">
        <f>IF(SUM(AI280:AI282)+AI296=0,0,IF(SUM(ABS(AI280),ABS(AI281),ABS(AI282))=AI296,0.5,IF(SUM(ABS(AI280),ABS(AI281),ABS(AI282))&gt;AI296,1,0)))</f>
        <v>0</v>
      </c>
      <c r="AK280" s="132"/>
      <c r="AL280" s="91">
        <f>IF(SUM(AK280:AK282)+AK296=0,0,IF(SUM(ABS(AK280),ABS(AK281),ABS(AK282))=AK296,0.5,IF(SUM(ABS(AK280),ABS(AK281),ABS(AK282))&gt;AK296,1,0)))</f>
        <v>0</v>
      </c>
      <c r="AM280" s="132"/>
      <c r="AN280" s="91">
        <f>IF(SUM(AM280:AM282)+AM296=0,0,IF(SUM(ABS(AM280),ABS(AM281),ABS(AM282))=AM296,0.5,IF(SUM(ABS(AM280),ABS(AM281),ABS(AM282))&gt;AM296,1,0)))</f>
        <v>0</v>
      </c>
      <c r="AO280" s="132"/>
      <c r="AP280" s="91">
        <f>IF(SUM(AO280:AO282)+AO296=0,0,IF(SUM(ABS(AO280),ABS(AO281),ABS(AO282))=AO296,0.5,IF(SUM(ABS(AO280),ABS(AO281),ABS(AO282))&gt;AO296,1,0)))</f>
        <v>0</v>
      </c>
      <c r="AQ280" s="132"/>
      <c r="AR280" s="91">
        <f>IF(SUM(AQ280:AQ282)+AQ296=0,0,IF(SUM(ABS(AQ280),ABS(AQ281),ABS(AQ282))=AQ296,0.5,IF(SUM(ABS(AQ280),ABS(AQ281),ABS(AQ282))&gt;AQ296,1,0)))</f>
        <v>0</v>
      </c>
      <c r="AS280" s="132"/>
      <c r="AT280" s="91">
        <f>IF(SUM(AS280:AS282)+AS296=0,0,IF(SUM(ABS(AS280),ABS(AS281),ABS(AS282))=AS296,0.5,IF(SUM(ABS(AS280),ABS(AS281),ABS(AS282))&gt;AS296,1,0)))</f>
        <v>0</v>
      </c>
      <c r="AU280" s="92">
        <f t="shared" si="322"/>
        <v>0</v>
      </c>
      <c r="AV280" s="93">
        <f>SUM(AD280+AF280+AH280+AJ280+AL280+AN280+AP280+AR280+AT280)</f>
        <v>0</v>
      </c>
      <c r="AW280" s="83"/>
      <c r="AX280" s="84"/>
      <c r="AZ280" s="47"/>
      <c r="BA280" s="149"/>
      <c r="BB280" s="150"/>
      <c r="BC280" s="151"/>
      <c r="BD280" s="154">
        <f t="shared" si="335"/>
        <v>0</v>
      </c>
      <c r="BE280" s="150">
        <f t="shared" si="336"/>
        <v>0</v>
      </c>
      <c r="BF280" s="152">
        <f t="shared" si="337"/>
        <v>0</v>
      </c>
      <c r="BG280" s="152">
        <f t="shared" si="338"/>
        <v>0</v>
      </c>
      <c r="BH280" s="152" t="str">
        <f t="shared" si="323"/>
        <v/>
      </c>
      <c r="BI280" s="152" t="str">
        <f t="shared" si="324"/>
        <v/>
      </c>
      <c r="BJ280" s="152" t="str">
        <f t="shared" si="325"/>
        <v/>
      </c>
      <c r="BK280" s="152" t="str">
        <f t="shared" si="326"/>
        <v/>
      </c>
      <c r="BL280" s="152" t="str">
        <f t="shared" si="327"/>
        <v/>
      </c>
      <c r="BM280" s="152" t="str">
        <f t="shared" si="328"/>
        <v/>
      </c>
      <c r="BN280" s="152" t="str">
        <f t="shared" si="329"/>
        <v/>
      </c>
      <c r="BO280" s="152" t="str">
        <f t="shared" si="330"/>
        <v/>
      </c>
      <c r="BP280" s="152" t="str">
        <f t="shared" si="331"/>
        <v/>
      </c>
      <c r="BQ280" s="153"/>
      <c r="BR280" s="151"/>
      <c r="BS280" s="152">
        <f t="shared" si="339"/>
        <v>0</v>
      </c>
      <c r="BT280" s="152">
        <f t="shared" si="340"/>
        <v>2.8000000000000002E-7</v>
      </c>
      <c r="BU280" s="152" t="str">
        <f t="shared" si="341"/>
        <v>Donaubowler Regensburg 1</v>
      </c>
      <c r="BV280" s="151">
        <f t="shared" si="342"/>
        <v>9</v>
      </c>
      <c r="BW280" s="152">
        <f t="shared" si="343"/>
        <v>0</v>
      </c>
      <c r="BX280" s="152">
        <f>IF(COUNTIF(BH280:BP280,"&gt;0")&lt;Spielorte!$A$23,0,BE280/Spielorte!$A$23)</f>
        <v>0</v>
      </c>
      <c r="BY280" s="152">
        <f t="shared" si="344"/>
        <v>2.8000000000000002E-7</v>
      </c>
      <c r="BZ280" s="151">
        <f t="shared" si="332"/>
        <v>9</v>
      </c>
    </row>
    <row r="281" spans="1:78" ht="17.100000000000001" customHeight="1" x14ac:dyDescent="0.25">
      <c r="A281" s="414"/>
      <c r="B281" s="59" t="str">
        <f t="shared" si="333"/>
        <v/>
      </c>
      <c r="C281" s="60" t="str">
        <f t="shared" si="333"/>
        <v/>
      </c>
      <c r="D281" s="61" t="str">
        <f t="shared" si="333"/>
        <v/>
      </c>
      <c r="E281" s="398"/>
      <c r="F281" s="61" t="str">
        <f t="shared" si="314"/>
        <v/>
      </c>
      <c r="G281" s="398"/>
      <c r="H281" s="61" t="str">
        <f t="shared" si="315"/>
        <v/>
      </c>
      <c r="I281" s="398"/>
      <c r="J281" s="61" t="str">
        <f t="shared" si="316"/>
        <v/>
      </c>
      <c r="K281" s="398"/>
      <c r="L281" s="61" t="str">
        <f t="shared" si="317"/>
        <v/>
      </c>
      <c r="M281" s="398"/>
      <c r="N281" s="61" t="str">
        <f t="shared" si="334"/>
        <v/>
      </c>
      <c r="O281" s="398"/>
      <c r="P281" s="61" t="str">
        <f t="shared" si="318"/>
        <v/>
      </c>
      <c r="Q281" s="398"/>
      <c r="R281" s="61" t="str">
        <f t="shared" si="319"/>
        <v/>
      </c>
      <c r="S281" s="398"/>
      <c r="T281" s="61" t="str">
        <f t="shared" si="320"/>
        <v/>
      </c>
      <c r="U281" s="398"/>
      <c r="V281" s="61" t="str">
        <f t="shared" si="321"/>
        <v/>
      </c>
      <c r="W281" s="398"/>
      <c r="Z281" s="406"/>
      <c r="AA281" s="90" t="str">
        <f>IF(AB281=0,"",_xlfn.CONCAT(VLOOKUP(AB281,Starter!A:C,2,0)))</f>
        <v/>
      </c>
      <c r="AB281" s="80"/>
      <c r="AC281" s="130"/>
      <c r="AD281" s="94"/>
      <c r="AE281" s="130"/>
      <c r="AF281" s="94"/>
      <c r="AG281" s="130"/>
      <c r="AH281" s="94"/>
      <c r="AI281" s="130"/>
      <c r="AJ281" s="94"/>
      <c r="AK281" s="130"/>
      <c r="AL281" s="94"/>
      <c r="AM281" s="130"/>
      <c r="AN281" s="94"/>
      <c r="AO281" s="134"/>
      <c r="AP281" s="94"/>
      <c r="AQ281" s="134"/>
      <c r="AR281" s="94"/>
      <c r="AS281" s="134"/>
      <c r="AT281" s="94"/>
      <c r="AU281" s="95">
        <f t="shared" si="322"/>
        <v>0</v>
      </c>
      <c r="AV281" s="96"/>
      <c r="AW281" s="83"/>
      <c r="AX281" s="84"/>
      <c r="AZ281" s="47"/>
      <c r="BA281" s="149"/>
      <c r="BB281" s="150"/>
      <c r="BC281" s="151"/>
      <c r="BD281" s="154">
        <f t="shared" si="335"/>
        <v>0</v>
      </c>
      <c r="BE281" s="150">
        <f t="shared" si="336"/>
        <v>0</v>
      </c>
      <c r="BF281" s="152">
        <f t="shared" si="337"/>
        <v>0</v>
      </c>
      <c r="BG281" s="152">
        <f t="shared" si="338"/>
        <v>0</v>
      </c>
      <c r="BH281" s="152" t="str">
        <f t="shared" si="323"/>
        <v/>
      </c>
      <c r="BI281" s="152" t="str">
        <f t="shared" si="324"/>
        <v/>
      </c>
      <c r="BJ281" s="152" t="str">
        <f t="shared" si="325"/>
        <v/>
      </c>
      <c r="BK281" s="152" t="str">
        <f t="shared" si="326"/>
        <v/>
      </c>
      <c r="BL281" s="152" t="str">
        <f t="shared" si="327"/>
        <v/>
      </c>
      <c r="BM281" s="152" t="str">
        <f t="shared" si="328"/>
        <v/>
      </c>
      <c r="BN281" s="152" t="str">
        <f t="shared" si="329"/>
        <v/>
      </c>
      <c r="BO281" s="152" t="str">
        <f t="shared" si="330"/>
        <v/>
      </c>
      <c r="BP281" s="152" t="str">
        <f t="shared" si="331"/>
        <v/>
      </c>
      <c r="BQ281" s="153"/>
      <c r="BR281" s="151"/>
      <c r="BS281" s="152">
        <f t="shared" si="339"/>
        <v>0</v>
      </c>
      <c r="BT281" s="152">
        <f t="shared" si="340"/>
        <v>2.8099999999999999E-7</v>
      </c>
      <c r="BU281" s="152" t="str">
        <f t="shared" si="341"/>
        <v>Donaubowler Regensburg 1</v>
      </c>
      <c r="BV281" s="151">
        <f t="shared" si="342"/>
        <v>8</v>
      </c>
      <c r="BW281" s="152">
        <f t="shared" si="343"/>
        <v>0</v>
      </c>
      <c r="BX281" s="152">
        <f>IF(COUNTIF(BH281:BP281,"&gt;0")&lt;Spielorte!$A$23,0,BE281/Spielorte!$A$23)</f>
        <v>0</v>
      </c>
      <c r="BY281" s="152">
        <f t="shared" si="344"/>
        <v>2.8099999999999999E-7</v>
      </c>
      <c r="BZ281" s="151">
        <f t="shared" si="332"/>
        <v>8</v>
      </c>
    </row>
    <row r="282" spans="1:78" ht="17.100000000000001" customHeight="1" thickBot="1" x14ac:dyDescent="0.3">
      <c r="A282" s="415"/>
      <c r="B282" s="62" t="str">
        <f t="shared" si="333"/>
        <v/>
      </c>
      <c r="C282" s="63" t="str">
        <f t="shared" si="333"/>
        <v/>
      </c>
      <c r="D282" s="52" t="str">
        <f t="shared" si="333"/>
        <v/>
      </c>
      <c r="E282" s="399"/>
      <c r="F282" s="52" t="str">
        <f t="shared" si="314"/>
        <v/>
      </c>
      <c r="G282" s="399"/>
      <c r="H282" s="52" t="str">
        <f t="shared" si="315"/>
        <v/>
      </c>
      <c r="I282" s="399"/>
      <c r="J282" s="52" t="str">
        <f t="shared" si="316"/>
        <v/>
      </c>
      <c r="K282" s="399"/>
      <c r="L282" s="52" t="str">
        <f t="shared" si="317"/>
        <v/>
      </c>
      <c r="M282" s="399"/>
      <c r="N282" s="52" t="str">
        <f t="shared" si="334"/>
        <v/>
      </c>
      <c r="O282" s="399"/>
      <c r="P282" s="52" t="str">
        <f t="shared" si="318"/>
        <v/>
      </c>
      <c r="Q282" s="399"/>
      <c r="R282" s="52" t="str">
        <f t="shared" si="319"/>
        <v/>
      </c>
      <c r="S282" s="399"/>
      <c r="T282" s="52" t="str">
        <f t="shared" si="320"/>
        <v/>
      </c>
      <c r="U282" s="399"/>
      <c r="V282" s="52" t="str">
        <f t="shared" si="321"/>
        <v/>
      </c>
      <c r="W282" s="399"/>
      <c r="Z282" s="407"/>
      <c r="AA282" s="99" t="str">
        <f>IF(AB282=0,"",_xlfn.CONCAT(VLOOKUP(AB282,Starter!A:C,2,0)))</f>
        <v/>
      </c>
      <c r="AB282" s="82"/>
      <c r="AC282" s="133"/>
      <c r="AD282" s="100"/>
      <c r="AE282" s="133"/>
      <c r="AF282" s="100"/>
      <c r="AG282" s="133"/>
      <c r="AH282" s="100"/>
      <c r="AI282" s="133"/>
      <c r="AJ282" s="100"/>
      <c r="AK282" s="133"/>
      <c r="AL282" s="100"/>
      <c r="AM282" s="133"/>
      <c r="AN282" s="100"/>
      <c r="AO282" s="133"/>
      <c r="AP282" s="100"/>
      <c r="AQ282" s="133"/>
      <c r="AR282" s="100"/>
      <c r="AS282" s="133"/>
      <c r="AT282" s="100"/>
      <c r="AU282" s="97">
        <f t="shared" si="322"/>
        <v>0</v>
      </c>
      <c r="AV282" s="98"/>
      <c r="AW282" s="83"/>
      <c r="AX282" s="84"/>
      <c r="AZ282" s="47"/>
      <c r="BA282" s="149"/>
      <c r="BB282" s="150"/>
      <c r="BC282" s="151"/>
      <c r="BD282" s="154">
        <f t="shared" si="335"/>
        <v>0</v>
      </c>
      <c r="BE282" s="150">
        <f t="shared" si="336"/>
        <v>0</v>
      </c>
      <c r="BF282" s="152">
        <f t="shared" si="337"/>
        <v>0</v>
      </c>
      <c r="BG282" s="152">
        <f t="shared" si="338"/>
        <v>0</v>
      </c>
      <c r="BH282" s="152" t="str">
        <f t="shared" si="323"/>
        <v/>
      </c>
      <c r="BI282" s="152" t="str">
        <f t="shared" si="324"/>
        <v/>
      </c>
      <c r="BJ282" s="152" t="str">
        <f t="shared" si="325"/>
        <v/>
      </c>
      <c r="BK282" s="152" t="str">
        <f t="shared" si="326"/>
        <v/>
      </c>
      <c r="BL282" s="152" t="str">
        <f t="shared" si="327"/>
        <v/>
      </c>
      <c r="BM282" s="152" t="str">
        <f t="shared" si="328"/>
        <v/>
      </c>
      <c r="BN282" s="152" t="str">
        <f t="shared" si="329"/>
        <v/>
      </c>
      <c r="BO282" s="152" t="str">
        <f t="shared" si="330"/>
        <v/>
      </c>
      <c r="BP282" s="152" t="str">
        <f t="shared" si="331"/>
        <v/>
      </c>
      <c r="BQ282" s="153"/>
      <c r="BR282" s="151"/>
      <c r="BS282" s="152">
        <f t="shared" si="339"/>
        <v>0</v>
      </c>
      <c r="BT282" s="152">
        <f t="shared" si="340"/>
        <v>2.8200000000000001E-7</v>
      </c>
      <c r="BU282" s="152" t="str">
        <f t="shared" si="341"/>
        <v>Donaubowler Regensburg 1</v>
      </c>
      <c r="BV282" s="151">
        <f t="shared" si="342"/>
        <v>7</v>
      </c>
      <c r="BW282" s="152">
        <f t="shared" si="343"/>
        <v>0</v>
      </c>
      <c r="BX282" s="152">
        <f>IF(COUNTIF(BH282:BP282,"&gt;0")&lt;Spielorte!$A$23,0,BE282/Spielorte!$A$23)</f>
        <v>0</v>
      </c>
      <c r="BY282" s="152">
        <f t="shared" si="344"/>
        <v>2.8200000000000001E-7</v>
      </c>
      <c r="BZ282" s="151">
        <f t="shared" si="332"/>
        <v>7</v>
      </c>
    </row>
    <row r="283" spans="1:78" ht="17.100000000000001" customHeight="1" x14ac:dyDescent="0.25">
      <c r="A283" s="413" t="s">
        <v>3</v>
      </c>
      <c r="B283" s="56" t="str">
        <f t="shared" si="333"/>
        <v/>
      </c>
      <c r="C283" s="57" t="str">
        <f t="shared" si="333"/>
        <v/>
      </c>
      <c r="D283" s="58" t="str">
        <f t="shared" si="333"/>
        <v/>
      </c>
      <c r="E283" s="397">
        <f>IF(AD283="","",AD283)</f>
        <v>0</v>
      </c>
      <c r="F283" s="58" t="str">
        <f t="shared" si="314"/>
        <v/>
      </c>
      <c r="G283" s="397">
        <f>IF(AF283="","",AF283)</f>
        <v>0</v>
      </c>
      <c r="H283" s="58" t="str">
        <f t="shared" si="315"/>
        <v/>
      </c>
      <c r="I283" s="397">
        <f>IF(AH283="","",AH283)</f>
        <v>0</v>
      </c>
      <c r="J283" s="58" t="str">
        <f t="shared" si="316"/>
        <v/>
      </c>
      <c r="K283" s="397">
        <f>IF(AJ283="","",AJ283)</f>
        <v>0</v>
      </c>
      <c r="L283" s="58" t="str">
        <f t="shared" si="317"/>
        <v/>
      </c>
      <c r="M283" s="397">
        <f>IF(AL283="","",AL283)</f>
        <v>0</v>
      </c>
      <c r="N283" s="58" t="str">
        <f t="shared" si="334"/>
        <v/>
      </c>
      <c r="O283" s="397">
        <f>IF(AN283="","",AN283)</f>
        <v>0</v>
      </c>
      <c r="P283" s="58" t="str">
        <f t="shared" si="318"/>
        <v/>
      </c>
      <c r="Q283" s="397">
        <f>IF(AP283="","",AP283)</f>
        <v>0</v>
      </c>
      <c r="R283" s="58" t="str">
        <f t="shared" si="319"/>
        <v/>
      </c>
      <c r="S283" s="397">
        <f>IF(AR283="","",AR283)</f>
        <v>0</v>
      </c>
      <c r="T283" s="58" t="str">
        <f t="shared" si="320"/>
        <v/>
      </c>
      <c r="U283" s="397">
        <f>IF(AT283="","",AT283)</f>
        <v>0</v>
      </c>
      <c r="V283" s="58" t="str">
        <f t="shared" si="321"/>
        <v/>
      </c>
      <c r="W283" s="397">
        <f>IF(AV283="","",AV283)</f>
        <v>0</v>
      </c>
      <c r="Z283" s="405" t="s">
        <v>3</v>
      </c>
      <c r="AA283" s="272" t="str">
        <f>IF(AB283=0,"",_xlfn.CONCAT(VLOOKUP(AB283,Starter!A:C,2,0)))</f>
        <v/>
      </c>
      <c r="AB283" s="81"/>
      <c r="AC283" s="132"/>
      <c r="AD283" s="91">
        <f>IF(SUM(AC283:AC285)+AC297=0,0,IF(SUM(ABS(AC283),ABS(AC284),ABS(AC285))=AC297,0.5,IF(SUM(ABS(AC283),ABS(AC284),ABS(AC285))&gt;AC297,1,0)))</f>
        <v>0</v>
      </c>
      <c r="AE283" s="132"/>
      <c r="AF283" s="91">
        <f>IF(SUM(AE283:AE285)+AE297=0,0,IF(SUM(ABS(AE283),ABS(AE284),ABS(AE285))=AE297,0.5,IF(SUM(ABS(AE283),ABS(AE284),ABS(AE285))&gt;AE297,1,0)))</f>
        <v>0</v>
      </c>
      <c r="AG283" s="132"/>
      <c r="AH283" s="91">
        <f>IF(SUM(AG283:AG285)+AG297=0,0,IF(SUM(ABS(AG283),ABS(AG284),ABS(AG285))=AG297,0.5,IF(SUM(ABS(AG283),ABS(AG284),ABS(AG285))&gt;AG297,1,0)))</f>
        <v>0</v>
      </c>
      <c r="AI283" s="132"/>
      <c r="AJ283" s="91">
        <f>IF(SUM(AI283:AI285)+AI297=0,0,IF(SUM(ABS(AI283),ABS(AI284),ABS(AI285))=AI297,0.5,IF(SUM(ABS(AI283),ABS(AI284),ABS(AI285))&gt;AI297,1,0)))</f>
        <v>0</v>
      </c>
      <c r="AK283" s="132"/>
      <c r="AL283" s="91">
        <f>IF(SUM(AK283:AK285)+AK297=0,0,IF(SUM(ABS(AK283),ABS(AK284),ABS(AK285))=AK297,0.5,IF(SUM(ABS(AK283),ABS(AK284),ABS(AK285))&gt;AK297,1,0)))</f>
        <v>0</v>
      </c>
      <c r="AM283" s="132"/>
      <c r="AN283" s="91">
        <f>IF(SUM(AM283:AM285)+AM297=0,0,IF(SUM(ABS(AM283),ABS(AM284),ABS(AM285))=AM297,0.5,IF(SUM(ABS(AM283),ABS(AM284),ABS(AM285))&gt;AM297,1,0)))</f>
        <v>0</v>
      </c>
      <c r="AO283" s="132"/>
      <c r="AP283" s="91">
        <f>IF(SUM(AO283:AO285)+AO297=0,0,IF(SUM(ABS(AO283),ABS(AO284),ABS(AO285))=AO297,0.5,IF(SUM(ABS(AO283),ABS(AO284),ABS(AO285))&gt;AO297,1,0)))</f>
        <v>0</v>
      </c>
      <c r="AQ283" s="132"/>
      <c r="AR283" s="91">
        <f>IF(SUM(AQ283:AQ285)+AQ297=0,0,IF(SUM(ABS(AQ283),ABS(AQ284),ABS(AQ285))=AQ297,0.5,IF(SUM(ABS(AQ283),ABS(AQ284),ABS(AQ285))&gt;AQ297,1,0)))</f>
        <v>0</v>
      </c>
      <c r="AS283" s="132"/>
      <c r="AT283" s="91">
        <f>IF(SUM(AS283:AS285)+AS297=0,0,IF(SUM(ABS(AS283),ABS(AS284),ABS(AS285))=AS297,0.5,IF(SUM(ABS(AS283),ABS(AS284),ABS(AS285))&gt;AS297,1,0)))</f>
        <v>0</v>
      </c>
      <c r="AU283" s="92">
        <f t="shared" si="322"/>
        <v>0</v>
      </c>
      <c r="AV283" s="93">
        <f>SUM(AD283+AF283+AH283+AJ283+AL283+AN283+AP283+AR283+AT283)</f>
        <v>0</v>
      </c>
      <c r="AW283" s="83"/>
      <c r="AX283" s="84"/>
      <c r="AZ283" s="47"/>
      <c r="BA283" s="149"/>
      <c r="BB283" s="150"/>
      <c r="BC283" s="151"/>
      <c r="BD283" s="154">
        <f t="shared" si="335"/>
        <v>0</v>
      </c>
      <c r="BE283" s="150">
        <f t="shared" si="336"/>
        <v>0</v>
      </c>
      <c r="BF283" s="152">
        <f t="shared" si="337"/>
        <v>0</v>
      </c>
      <c r="BG283" s="152">
        <f t="shared" si="338"/>
        <v>0</v>
      </c>
      <c r="BH283" s="152" t="str">
        <f t="shared" si="323"/>
        <v/>
      </c>
      <c r="BI283" s="152" t="str">
        <f t="shared" si="324"/>
        <v/>
      </c>
      <c r="BJ283" s="152" t="str">
        <f t="shared" si="325"/>
        <v/>
      </c>
      <c r="BK283" s="152" t="str">
        <f t="shared" si="326"/>
        <v/>
      </c>
      <c r="BL283" s="152" t="str">
        <f t="shared" si="327"/>
        <v/>
      </c>
      <c r="BM283" s="152" t="str">
        <f t="shared" si="328"/>
        <v/>
      </c>
      <c r="BN283" s="152" t="str">
        <f t="shared" si="329"/>
        <v/>
      </c>
      <c r="BO283" s="152" t="str">
        <f t="shared" si="330"/>
        <v/>
      </c>
      <c r="BP283" s="152" t="str">
        <f t="shared" si="331"/>
        <v/>
      </c>
      <c r="BQ283" s="153"/>
      <c r="BR283" s="151"/>
      <c r="BS283" s="152">
        <f t="shared" si="339"/>
        <v>0</v>
      </c>
      <c r="BT283" s="152">
        <f t="shared" si="340"/>
        <v>2.8299999999999998E-7</v>
      </c>
      <c r="BU283" s="152" t="str">
        <f t="shared" si="341"/>
        <v>Donaubowler Regensburg 1</v>
      </c>
      <c r="BV283" s="151">
        <f t="shared" si="342"/>
        <v>6</v>
      </c>
      <c r="BW283" s="152">
        <f t="shared" si="343"/>
        <v>0</v>
      </c>
      <c r="BX283" s="152">
        <f>IF(COUNTIF(BH283:BP283,"&gt;0")&lt;Spielorte!$A$23,0,BE283/Spielorte!$A$23)</f>
        <v>0</v>
      </c>
      <c r="BY283" s="152">
        <f t="shared" si="344"/>
        <v>2.8299999999999998E-7</v>
      </c>
      <c r="BZ283" s="151">
        <f t="shared" si="332"/>
        <v>6</v>
      </c>
    </row>
    <row r="284" spans="1:78" ht="17.100000000000001" customHeight="1" x14ac:dyDescent="0.25">
      <c r="A284" s="414"/>
      <c r="B284" s="59" t="str">
        <f t="shared" si="333"/>
        <v/>
      </c>
      <c r="C284" s="60" t="str">
        <f t="shared" si="333"/>
        <v/>
      </c>
      <c r="D284" s="61" t="str">
        <f t="shared" si="333"/>
        <v/>
      </c>
      <c r="E284" s="398"/>
      <c r="F284" s="61" t="str">
        <f t="shared" si="314"/>
        <v/>
      </c>
      <c r="G284" s="398"/>
      <c r="H284" s="61" t="str">
        <f t="shared" si="315"/>
        <v/>
      </c>
      <c r="I284" s="398"/>
      <c r="J284" s="61" t="str">
        <f t="shared" si="316"/>
        <v/>
      </c>
      <c r="K284" s="398"/>
      <c r="L284" s="61" t="str">
        <f t="shared" si="317"/>
        <v/>
      </c>
      <c r="M284" s="398"/>
      <c r="N284" s="61" t="str">
        <f t="shared" si="334"/>
        <v/>
      </c>
      <c r="O284" s="398"/>
      <c r="P284" s="61" t="str">
        <f t="shared" si="318"/>
        <v/>
      </c>
      <c r="Q284" s="398"/>
      <c r="R284" s="61" t="str">
        <f t="shared" si="319"/>
        <v/>
      </c>
      <c r="S284" s="398"/>
      <c r="T284" s="61" t="str">
        <f t="shared" si="320"/>
        <v/>
      </c>
      <c r="U284" s="398"/>
      <c r="V284" s="61" t="str">
        <f t="shared" si="321"/>
        <v/>
      </c>
      <c r="W284" s="398"/>
      <c r="Z284" s="406"/>
      <c r="AA284" s="90" t="str">
        <f>IF(AB284=0,"",_xlfn.CONCAT(VLOOKUP(AB284,Starter!A:C,2,0)))</f>
        <v/>
      </c>
      <c r="AB284" s="80"/>
      <c r="AC284" s="130"/>
      <c r="AD284" s="94"/>
      <c r="AE284" s="130"/>
      <c r="AF284" s="94"/>
      <c r="AG284" s="130"/>
      <c r="AH284" s="94"/>
      <c r="AI284" s="130"/>
      <c r="AJ284" s="94"/>
      <c r="AK284" s="130"/>
      <c r="AL284" s="94"/>
      <c r="AM284" s="130"/>
      <c r="AN284" s="94"/>
      <c r="AO284" s="130"/>
      <c r="AP284" s="94"/>
      <c r="AQ284" s="130"/>
      <c r="AR284" s="94"/>
      <c r="AS284" s="130"/>
      <c r="AT284" s="94"/>
      <c r="AU284" s="95">
        <f t="shared" si="322"/>
        <v>0</v>
      </c>
      <c r="AV284" s="96"/>
      <c r="AW284" s="83"/>
      <c r="AX284" s="84"/>
      <c r="AZ284" s="47"/>
      <c r="BA284" s="149"/>
      <c r="BB284" s="150"/>
      <c r="BC284" s="151"/>
      <c r="BD284" s="154">
        <f t="shared" si="335"/>
        <v>0</v>
      </c>
      <c r="BE284" s="150">
        <f t="shared" si="336"/>
        <v>0</v>
      </c>
      <c r="BF284" s="152">
        <f t="shared" si="337"/>
        <v>0</v>
      </c>
      <c r="BG284" s="152">
        <f t="shared" si="338"/>
        <v>0</v>
      </c>
      <c r="BH284" s="152" t="str">
        <f t="shared" si="323"/>
        <v/>
      </c>
      <c r="BI284" s="152" t="str">
        <f t="shared" si="324"/>
        <v/>
      </c>
      <c r="BJ284" s="152" t="str">
        <f t="shared" si="325"/>
        <v/>
      </c>
      <c r="BK284" s="152" t="str">
        <f t="shared" si="326"/>
        <v/>
      </c>
      <c r="BL284" s="152" t="str">
        <f t="shared" si="327"/>
        <v/>
      </c>
      <c r="BM284" s="152" t="str">
        <f t="shared" si="328"/>
        <v/>
      </c>
      <c r="BN284" s="152" t="str">
        <f t="shared" si="329"/>
        <v/>
      </c>
      <c r="BO284" s="152" t="str">
        <f t="shared" si="330"/>
        <v/>
      </c>
      <c r="BP284" s="152" t="str">
        <f t="shared" si="331"/>
        <v/>
      </c>
      <c r="BQ284" s="153"/>
      <c r="BR284" s="151"/>
      <c r="BS284" s="152">
        <f t="shared" si="339"/>
        <v>0</v>
      </c>
      <c r="BT284" s="152">
        <f t="shared" si="340"/>
        <v>2.84E-7</v>
      </c>
      <c r="BU284" s="152" t="str">
        <f t="shared" si="341"/>
        <v>Donaubowler Regensburg 1</v>
      </c>
      <c r="BV284" s="151">
        <f t="shared" si="342"/>
        <v>5</v>
      </c>
      <c r="BW284" s="152">
        <f t="shared" si="343"/>
        <v>0</v>
      </c>
      <c r="BX284" s="152">
        <f>IF(COUNTIF(BH284:BP284,"&gt;0")&lt;Spielorte!$A$23,0,BE284/Spielorte!$A$23)</f>
        <v>0</v>
      </c>
      <c r="BY284" s="152">
        <f t="shared" si="344"/>
        <v>2.84E-7</v>
      </c>
      <c r="BZ284" s="151">
        <f t="shared" si="332"/>
        <v>5</v>
      </c>
    </row>
    <row r="285" spans="1:78" ht="17.100000000000001" customHeight="1" thickBot="1" x14ac:dyDescent="0.3">
      <c r="A285" s="415"/>
      <c r="B285" s="62" t="str">
        <f t="shared" si="333"/>
        <v/>
      </c>
      <c r="C285" s="63" t="str">
        <f t="shared" si="333"/>
        <v/>
      </c>
      <c r="D285" s="52" t="str">
        <f t="shared" si="333"/>
        <v/>
      </c>
      <c r="E285" s="399"/>
      <c r="F285" s="52" t="str">
        <f t="shared" si="314"/>
        <v/>
      </c>
      <c r="G285" s="399"/>
      <c r="H285" s="52" t="str">
        <f t="shared" si="315"/>
        <v/>
      </c>
      <c r="I285" s="399"/>
      <c r="J285" s="52" t="str">
        <f t="shared" si="316"/>
        <v/>
      </c>
      <c r="K285" s="399"/>
      <c r="L285" s="52" t="str">
        <f t="shared" si="317"/>
        <v/>
      </c>
      <c r="M285" s="399"/>
      <c r="N285" s="52" t="str">
        <f t="shared" si="334"/>
        <v/>
      </c>
      <c r="O285" s="399"/>
      <c r="P285" s="52" t="str">
        <f t="shared" si="318"/>
        <v/>
      </c>
      <c r="Q285" s="399"/>
      <c r="R285" s="52" t="str">
        <f t="shared" si="319"/>
        <v/>
      </c>
      <c r="S285" s="399"/>
      <c r="T285" s="52" t="str">
        <f t="shared" si="320"/>
        <v/>
      </c>
      <c r="U285" s="399"/>
      <c r="V285" s="52" t="str">
        <f t="shared" si="321"/>
        <v/>
      </c>
      <c r="W285" s="399"/>
      <c r="Z285" s="407"/>
      <c r="AA285" s="99" t="str">
        <f>IF(AB285=0,"",_xlfn.CONCAT(VLOOKUP(AB285,Starter!A:C,2,0)))</f>
        <v/>
      </c>
      <c r="AB285" s="82"/>
      <c r="AC285" s="133"/>
      <c r="AD285" s="100"/>
      <c r="AE285" s="133"/>
      <c r="AF285" s="100"/>
      <c r="AG285" s="133"/>
      <c r="AH285" s="100"/>
      <c r="AI285" s="133"/>
      <c r="AJ285" s="100"/>
      <c r="AK285" s="133"/>
      <c r="AL285" s="100"/>
      <c r="AM285" s="133"/>
      <c r="AN285" s="100"/>
      <c r="AO285" s="133"/>
      <c r="AP285" s="100"/>
      <c r="AQ285" s="133"/>
      <c r="AR285" s="100"/>
      <c r="AS285" s="133"/>
      <c r="AT285" s="100"/>
      <c r="AU285" s="97">
        <f t="shared" si="322"/>
        <v>0</v>
      </c>
      <c r="AV285" s="98"/>
      <c r="AW285" s="83"/>
      <c r="AX285" s="84"/>
      <c r="AZ285" s="47"/>
      <c r="BA285" s="149"/>
      <c r="BB285" s="150"/>
      <c r="BC285" s="151"/>
      <c r="BD285" s="154">
        <f t="shared" si="335"/>
        <v>0</v>
      </c>
      <c r="BE285" s="150">
        <f t="shared" si="336"/>
        <v>0</v>
      </c>
      <c r="BF285" s="152">
        <f t="shared" si="337"/>
        <v>0</v>
      </c>
      <c r="BG285" s="152">
        <f t="shared" si="338"/>
        <v>0</v>
      </c>
      <c r="BH285" s="152" t="str">
        <f t="shared" si="323"/>
        <v/>
      </c>
      <c r="BI285" s="152" t="str">
        <f t="shared" si="324"/>
        <v/>
      </c>
      <c r="BJ285" s="152" t="str">
        <f t="shared" si="325"/>
        <v/>
      </c>
      <c r="BK285" s="152" t="str">
        <f t="shared" si="326"/>
        <v/>
      </c>
      <c r="BL285" s="152" t="str">
        <f t="shared" si="327"/>
        <v/>
      </c>
      <c r="BM285" s="152" t="str">
        <f t="shared" si="328"/>
        <v/>
      </c>
      <c r="BN285" s="152" t="str">
        <f t="shared" si="329"/>
        <v/>
      </c>
      <c r="BO285" s="152" t="str">
        <f t="shared" si="330"/>
        <v/>
      </c>
      <c r="BP285" s="152" t="str">
        <f t="shared" si="331"/>
        <v/>
      </c>
      <c r="BQ285" s="153"/>
      <c r="BR285" s="151"/>
      <c r="BS285" s="152">
        <f t="shared" si="339"/>
        <v>0</v>
      </c>
      <c r="BT285" s="152">
        <f t="shared" si="340"/>
        <v>2.8500000000000002E-7</v>
      </c>
      <c r="BU285" s="152" t="str">
        <f t="shared" si="341"/>
        <v>Donaubowler Regensburg 1</v>
      </c>
      <c r="BV285" s="151">
        <f t="shared" si="342"/>
        <v>4</v>
      </c>
      <c r="BW285" s="152">
        <f t="shared" si="343"/>
        <v>0</v>
      </c>
      <c r="BX285" s="152">
        <f>IF(COUNTIF(BH285:BP285,"&gt;0")&lt;Spielorte!$A$23,0,BE285/Spielorte!$A$23)</f>
        <v>0</v>
      </c>
      <c r="BY285" s="152">
        <f t="shared" si="344"/>
        <v>2.8500000000000002E-7</v>
      </c>
      <c r="BZ285" s="151">
        <f t="shared" si="332"/>
        <v>4</v>
      </c>
    </row>
    <row r="286" spans="1:78" ht="17.100000000000001" customHeight="1" x14ac:dyDescent="0.25">
      <c r="A286" s="413" t="s">
        <v>11</v>
      </c>
      <c r="B286" s="56" t="str">
        <f>IF(AA286=0,"",AA286)</f>
        <v/>
      </c>
      <c r="C286" s="57" t="str">
        <f t="shared" si="333"/>
        <v/>
      </c>
      <c r="D286" s="58" t="str">
        <f t="shared" si="333"/>
        <v/>
      </c>
      <c r="E286" s="397">
        <f>IF(AD286="","",AD286)</f>
        <v>0</v>
      </c>
      <c r="F286" s="58" t="str">
        <f t="shared" si="314"/>
        <v/>
      </c>
      <c r="G286" s="397">
        <f>IF(AF286="","",AF286)</f>
        <v>0</v>
      </c>
      <c r="H286" s="58" t="str">
        <f t="shared" si="315"/>
        <v/>
      </c>
      <c r="I286" s="397">
        <f>IF(AH286="","",AH286)</f>
        <v>0</v>
      </c>
      <c r="J286" s="58" t="str">
        <f t="shared" si="316"/>
        <v/>
      </c>
      <c r="K286" s="397">
        <f>IF(AJ286="","",AJ286)</f>
        <v>0</v>
      </c>
      <c r="L286" s="58" t="str">
        <f t="shared" si="317"/>
        <v/>
      </c>
      <c r="M286" s="397">
        <f>IF(AL286="","",AL286)</f>
        <v>0</v>
      </c>
      <c r="N286" s="58" t="str">
        <f t="shared" si="334"/>
        <v/>
      </c>
      <c r="O286" s="397">
        <f>IF(AN286="","",AN286)</f>
        <v>0</v>
      </c>
      <c r="P286" s="58" t="str">
        <f t="shared" si="318"/>
        <v/>
      </c>
      <c r="Q286" s="397">
        <f>IF(AP286="","",AP286)</f>
        <v>0</v>
      </c>
      <c r="R286" s="58" t="str">
        <f t="shared" si="319"/>
        <v/>
      </c>
      <c r="S286" s="397">
        <f>IF(AR286="","",AR286)</f>
        <v>0</v>
      </c>
      <c r="T286" s="58" t="str">
        <f t="shared" si="320"/>
        <v/>
      </c>
      <c r="U286" s="397">
        <f>IF(AT286="","",AT286)</f>
        <v>0</v>
      </c>
      <c r="V286" s="58" t="str">
        <f t="shared" si="321"/>
        <v/>
      </c>
      <c r="W286" s="397">
        <f>IF(AV286="","",AV286)</f>
        <v>0</v>
      </c>
      <c r="Z286" s="405" t="s">
        <v>11</v>
      </c>
      <c r="AA286" s="90" t="str">
        <f>IF(AB286=0,"",_xlfn.CONCAT(VLOOKUP(AB286,Starter!A:C,2,0)))</f>
        <v/>
      </c>
      <c r="AB286" s="81"/>
      <c r="AC286" s="132"/>
      <c r="AD286" s="91">
        <f>IF(SUM(AC286:AC288)+AC298=0,0,IF(SUM(ABS(AC286),ABS(AC287),ABS(AC288))=AC298,0.5,IF(SUM(ABS(AC286),ABS(AC287),ABS(AC288))&gt;AC298,1,0)))</f>
        <v>0</v>
      </c>
      <c r="AE286" s="132"/>
      <c r="AF286" s="91">
        <f>IF(SUM(AE286:AE288)+AE298=0,0,IF(SUM(ABS(AE286),ABS(AE287),ABS(AE288))=AE298,0.5,IF(SUM(ABS(AE286),ABS(AE287),ABS(AE288))&gt;AE298,1,0)))</f>
        <v>0</v>
      </c>
      <c r="AG286" s="132"/>
      <c r="AH286" s="91">
        <f>IF(SUM(AG286:AG288)+AG298=0,0,IF(SUM(ABS(AG286),ABS(AG287),ABS(AG288))=AG298,0.5,IF(SUM(ABS(AG286),ABS(AG287),ABS(AG288))&gt;AG298,1,0)))</f>
        <v>0</v>
      </c>
      <c r="AI286" s="132"/>
      <c r="AJ286" s="91">
        <f>IF(SUM(AI286:AI288)+AI298=0,0,IF(SUM(ABS(AI286),ABS(AI287),ABS(AI288))=AI298,0.5,IF(SUM(ABS(AI286),ABS(AI287),ABS(AI288))&gt;AI298,1,0)))</f>
        <v>0</v>
      </c>
      <c r="AK286" s="132"/>
      <c r="AL286" s="91">
        <f>IF(SUM(AK286:AK288)+AK298=0,0,IF(SUM(ABS(AK286),ABS(AK287),ABS(AK288))=AK298,0.5,IF(SUM(ABS(AK286),ABS(AK287),ABS(AK288))&gt;AK298,1,0)))</f>
        <v>0</v>
      </c>
      <c r="AM286" s="132"/>
      <c r="AN286" s="91">
        <f>IF(SUM(AM286:AM288)+AM298=0,0,IF(SUM(ABS(AM286),ABS(AM287),ABS(AM288))=AM298,0.5,IF(SUM(ABS(AM286),ABS(AM287),ABS(AM288))&gt;AM298,1,0)))</f>
        <v>0</v>
      </c>
      <c r="AO286" s="132"/>
      <c r="AP286" s="91">
        <f>IF(SUM(AO286:AO288)+AO298=0,0,IF(SUM(ABS(AO286),ABS(AO287),ABS(AO288))=AO298,0.5,IF(SUM(ABS(AO286),ABS(AO287),ABS(AO288))&gt;AO298,1,0)))</f>
        <v>0</v>
      </c>
      <c r="AQ286" s="132"/>
      <c r="AR286" s="91">
        <f>IF(SUM(AQ286:AQ288)+AQ298=0,0,IF(SUM(ABS(AQ286),ABS(AQ287),ABS(AQ288))=AQ298,0.5,IF(SUM(ABS(AQ286),ABS(AQ287),ABS(AQ288))&gt;AQ298,1,0)))</f>
        <v>0</v>
      </c>
      <c r="AS286" s="132"/>
      <c r="AT286" s="91">
        <f>IF(SUM(AS286:AS288)+AS298=0,0,IF(SUM(ABS(AS286),ABS(AS287),ABS(AS288))=AS298,0.5,IF(SUM(ABS(AS286),ABS(AS287),ABS(AS288))&gt;AS298,1,0)))</f>
        <v>0</v>
      </c>
      <c r="AU286" s="92">
        <f t="shared" si="322"/>
        <v>0</v>
      </c>
      <c r="AV286" s="93">
        <f>SUM(AD286+AF286+AH286+AJ286+AL286+AN286+AP286+AR286+AT286)</f>
        <v>0</v>
      </c>
      <c r="AW286" s="83"/>
      <c r="AX286" s="84"/>
      <c r="AZ286" s="47"/>
      <c r="BA286" s="149"/>
      <c r="BB286" s="150"/>
      <c r="BC286" s="151"/>
      <c r="BD286" s="154">
        <f t="shared" si="335"/>
        <v>0</v>
      </c>
      <c r="BE286" s="150">
        <f t="shared" si="336"/>
        <v>0</v>
      </c>
      <c r="BF286" s="152">
        <f t="shared" si="337"/>
        <v>0</v>
      </c>
      <c r="BG286" s="152">
        <f t="shared" si="338"/>
        <v>0</v>
      </c>
      <c r="BH286" s="152" t="str">
        <f t="shared" si="323"/>
        <v/>
      </c>
      <c r="BI286" s="152" t="str">
        <f t="shared" si="324"/>
        <v/>
      </c>
      <c r="BJ286" s="152" t="str">
        <f t="shared" si="325"/>
        <v/>
      </c>
      <c r="BK286" s="152" t="str">
        <f t="shared" si="326"/>
        <v/>
      </c>
      <c r="BL286" s="152" t="str">
        <f t="shared" si="327"/>
        <v/>
      </c>
      <c r="BM286" s="152" t="str">
        <f t="shared" si="328"/>
        <v/>
      </c>
      <c r="BN286" s="152" t="str">
        <f t="shared" si="329"/>
        <v/>
      </c>
      <c r="BO286" s="152" t="str">
        <f t="shared" si="330"/>
        <v/>
      </c>
      <c r="BP286" s="152" t="str">
        <f t="shared" si="331"/>
        <v/>
      </c>
      <c r="BQ286" s="153"/>
      <c r="BR286" s="151"/>
      <c r="BS286" s="152">
        <f t="shared" si="339"/>
        <v>0</v>
      </c>
      <c r="BT286" s="152">
        <f t="shared" si="340"/>
        <v>2.8599999999999999E-7</v>
      </c>
      <c r="BU286" s="152" t="str">
        <f t="shared" si="341"/>
        <v>Donaubowler Regensburg 1</v>
      </c>
      <c r="BV286" s="151">
        <f t="shared" si="342"/>
        <v>3</v>
      </c>
      <c r="BW286" s="152">
        <f t="shared" si="343"/>
        <v>0</v>
      </c>
      <c r="BX286" s="152">
        <f>IF(COUNTIF(BH286:BP286,"&gt;0")&lt;Spielorte!$A$23,0,BE286/Spielorte!$A$23)</f>
        <v>0</v>
      </c>
      <c r="BY286" s="152">
        <f t="shared" si="344"/>
        <v>2.8599999999999999E-7</v>
      </c>
      <c r="BZ286" s="151">
        <f t="shared" si="332"/>
        <v>3</v>
      </c>
    </row>
    <row r="287" spans="1:78" ht="17.100000000000001" customHeight="1" x14ac:dyDescent="0.25">
      <c r="A287" s="414"/>
      <c r="B287" s="59" t="str">
        <f>IF(AA287=0,"",AA287)</f>
        <v/>
      </c>
      <c r="C287" s="60" t="str">
        <f t="shared" si="333"/>
        <v/>
      </c>
      <c r="D287" s="61" t="str">
        <f t="shared" si="333"/>
        <v/>
      </c>
      <c r="E287" s="398"/>
      <c r="F287" s="61" t="str">
        <f t="shared" si="314"/>
        <v/>
      </c>
      <c r="G287" s="398"/>
      <c r="H287" s="61" t="str">
        <f t="shared" si="315"/>
        <v/>
      </c>
      <c r="I287" s="398"/>
      <c r="J287" s="61" t="str">
        <f t="shared" si="316"/>
        <v/>
      </c>
      <c r="K287" s="398"/>
      <c r="L287" s="61" t="str">
        <f t="shared" si="317"/>
        <v/>
      </c>
      <c r="M287" s="398"/>
      <c r="N287" s="61" t="str">
        <f t="shared" si="334"/>
        <v/>
      </c>
      <c r="O287" s="398"/>
      <c r="P287" s="61" t="str">
        <f t="shared" si="318"/>
        <v/>
      </c>
      <c r="Q287" s="398"/>
      <c r="R287" s="61" t="str">
        <f t="shared" si="319"/>
        <v/>
      </c>
      <c r="S287" s="398"/>
      <c r="T287" s="61" t="str">
        <f t="shared" si="320"/>
        <v/>
      </c>
      <c r="U287" s="398"/>
      <c r="V287" s="61" t="str">
        <f t="shared" si="321"/>
        <v/>
      </c>
      <c r="W287" s="398"/>
      <c r="Z287" s="406"/>
      <c r="AA287" s="90" t="str">
        <f>IF(AB287=0,"",_xlfn.CONCAT(VLOOKUP(AB287,Starter!A:C,2,0)))</f>
        <v/>
      </c>
      <c r="AB287" s="80"/>
      <c r="AC287" s="130"/>
      <c r="AD287" s="94"/>
      <c r="AE287" s="130"/>
      <c r="AF287" s="94"/>
      <c r="AG287" s="130"/>
      <c r="AH287" s="94"/>
      <c r="AI287" s="130"/>
      <c r="AJ287" s="94"/>
      <c r="AK287" s="130"/>
      <c r="AL287" s="94"/>
      <c r="AM287" s="130"/>
      <c r="AN287" s="94"/>
      <c r="AO287" s="130"/>
      <c r="AP287" s="94"/>
      <c r="AQ287" s="130"/>
      <c r="AR287" s="94"/>
      <c r="AS287" s="130"/>
      <c r="AT287" s="94"/>
      <c r="AU287" s="95">
        <f t="shared" si="322"/>
        <v>0</v>
      </c>
      <c r="AV287" s="96"/>
      <c r="AW287" s="83"/>
      <c r="AX287" s="84"/>
      <c r="AZ287" s="47"/>
      <c r="BA287" s="149"/>
      <c r="BB287" s="150"/>
      <c r="BC287" s="151"/>
      <c r="BD287" s="154">
        <f t="shared" si="335"/>
        <v>0</v>
      </c>
      <c r="BE287" s="150">
        <f t="shared" si="336"/>
        <v>0</v>
      </c>
      <c r="BF287" s="152">
        <f t="shared" si="337"/>
        <v>0</v>
      </c>
      <c r="BG287" s="152">
        <f t="shared" si="338"/>
        <v>0</v>
      </c>
      <c r="BH287" s="152" t="str">
        <f t="shared" si="323"/>
        <v/>
      </c>
      <c r="BI287" s="152" t="str">
        <f t="shared" si="324"/>
        <v/>
      </c>
      <c r="BJ287" s="152" t="str">
        <f t="shared" si="325"/>
        <v/>
      </c>
      <c r="BK287" s="152" t="str">
        <f t="shared" si="326"/>
        <v/>
      </c>
      <c r="BL287" s="152" t="str">
        <f t="shared" si="327"/>
        <v/>
      </c>
      <c r="BM287" s="152" t="str">
        <f t="shared" si="328"/>
        <v/>
      </c>
      <c r="BN287" s="152" t="str">
        <f t="shared" si="329"/>
        <v/>
      </c>
      <c r="BO287" s="152" t="str">
        <f t="shared" si="330"/>
        <v/>
      </c>
      <c r="BP287" s="152" t="str">
        <f t="shared" si="331"/>
        <v/>
      </c>
      <c r="BQ287" s="153"/>
      <c r="BR287" s="151"/>
      <c r="BS287" s="152">
        <f t="shared" si="339"/>
        <v>0</v>
      </c>
      <c r="BT287" s="152">
        <f t="shared" si="340"/>
        <v>2.8700000000000002E-7</v>
      </c>
      <c r="BU287" s="152" t="str">
        <f t="shared" si="341"/>
        <v>Donaubowler Regensburg 1</v>
      </c>
      <c r="BV287" s="151">
        <f t="shared" si="342"/>
        <v>2</v>
      </c>
      <c r="BW287" s="152">
        <f t="shared" si="343"/>
        <v>0</v>
      </c>
      <c r="BX287" s="152">
        <f>IF(COUNTIF(BH287:BP287,"&gt;0")&lt;Spielorte!$A$23,0,BE287/Spielorte!$A$23)</f>
        <v>0</v>
      </c>
      <c r="BY287" s="152">
        <f t="shared" si="344"/>
        <v>2.8700000000000002E-7</v>
      </c>
      <c r="BZ287" s="151">
        <f t="shared" si="332"/>
        <v>2</v>
      </c>
    </row>
    <row r="288" spans="1:78" ht="17.100000000000001" customHeight="1" thickBot="1" x14ac:dyDescent="0.3">
      <c r="A288" s="415"/>
      <c r="B288" s="62" t="str">
        <f>IF(AA288=0,"",AA288)</f>
        <v/>
      </c>
      <c r="C288" s="63" t="str">
        <f t="shared" si="333"/>
        <v/>
      </c>
      <c r="D288" s="52" t="str">
        <f t="shared" si="333"/>
        <v/>
      </c>
      <c r="E288" s="399"/>
      <c r="F288" s="52" t="str">
        <f t="shared" si="314"/>
        <v/>
      </c>
      <c r="G288" s="399"/>
      <c r="H288" s="52" t="str">
        <f t="shared" si="315"/>
        <v/>
      </c>
      <c r="I288" s="399"/>
      <c r="J288" s="52" t="str">
        <f t="shared" si="316"/>
        <v/>
      </c>
      <c r="K288" s="399"/>
      <c r="L288" s="52" t="str">
        <f t="shared" si="317"/>
        <v/>
      </c>
      <c r="M288" s="399"/>
      <c r="N288" s="52" t="str">
        <f t="shared" si="334"/>
        <v/>
      </c>
      <c r="O288" s="399"/>
      <c r="P288" s="52" t="str">
        <f t="shared" si="318"/>
        <v/>
      </c>
      <c r="Q288" s="399"/>
      <c r="R288" s="52" t="str">
        <f t="shared" si="319"/>
        <v/>
      </c>
      <c r="S288" s="399"/>
      <c r="T288" s="52" t="str">
        <f t="shared" si="320"/>
        <v/>
      </c>
      <c r="U288" s="399"/>
      <c r="V288" s="52" t="str">
        <f t="shared" si="321"/>
        <v/>
      </c>
      <c r="W288" s="399"/>
      <c r="Z288" s="407"/>
      <c r="AA288" s="90" t="str">
        <f>IF(AB288=0,"",_xlfn.CONCAT(VLOOKUP(AB288,Starter!A:C,2,0)))</f>
        <v/>
      </c>
      <c r="AB288" s="82"/>
      <c r="AC288" s="133"/>
      <c r="AD288" s="100"/>
      <c r="AE288" s="133"/>
      <c r="AF288" s="100"/>
      <c r="AG288" s="133"/>
      <c r="AH288" s="100"/>
      <c r="AI288" s="133"/>
      <c r="AJ288" s="100"/>
      <c r="AK288" s="133"/>
      <c r="AL288" s="100"/>
      <c r="AM288" s="133"/>
      <c r="AN288" s="100"/>
      <c r="AO288" s="133"/>
      <c r="AP288" s="100"/>
      <c r="AQ288" s="133"/>
      <c r="AR288" s="100"/>
      <c r="AS288" s="133"/>
      <c r="AT288" s="100"/>
      <c r="AU288" s="97">
        <f t="shared" si="322"/>
        <v>0</v>
      </c>
      <c r="AV288" s="98"/>
      <c r="AW288" s="83"/>
      <c r="AX288" s="84"/>
      <c r="AZ288" s="47"/>
      <c r="BA288" s="149"/>
      <c r="BB288" s="150"/>
      <c r="BC288" s="151"/>
      <c r="BD288" s="154">
        <f t="shared" si="335"/>
        <v>0</v>
      </c>
      <c r="BE288" s="150">
        <f t="shared" si="336"/>
        <v>0</v>
      </c>
      <c r="BF288" s="152">
        <f t="shared" si="337"/>
        <v>0</v>
      </c>
      <c r="BG288" s="152">
        <f t="shared" si="338"/>
        <v>0</v>
      </c>
      <c r="BH288" s="152" t="str">
        <f t="shared" si="323"/>
        <v/>
      </c>
      <c r="BI288" s="152" t="str">
        <f t="shared" si="324"/>
        <v/>
      </c>
      <c r="BJ288" s="152" t="str">
        <f t="shared" si="325"/>
        <v/>
      </c>
      <c r="BK288" s="152" t="str">
        <f t="shared" si="326"/>
        <v/>
      </c>
      <c r="BL288" s="152" t="str">
        <f t="shared" si="327"/>
        <v/>
      </c>
      <c r="BM288" s="152" t="str">
        <f t="shared" si="328"/>
        <v/>
      </c>
      <c r="BN288" s="152" t="str">
        <f t="shared" si="329"/>
        <v/>
      </c>
      <c r="BO288" s="152" t="str">
        <f t="shared" si="330"/>
        <v/>
      </c>
      <c r="BP288" s="152" t="str">
        <f t="shared" si="331"/>
        <v/>
      </c>
      <c r="BQ288" s="153"/>
      <c r="BR288" s="151"/>
      <c r="BS288" s="152">
        <f t="shared" si="339"/>
        <v>0</v>
      </c>
      <c r="BT288" s="152">
        <f t="shared" si="340"/>
        <v>2.8799999999999998E-7</v>
      </c>
      <c r="BU288" s="152" t="str">
        <f t="shared" si="341"/>
        <v>Donaubowler Regensburg 1</v>
      </c>
      <c r="BV288" s="151">
        <f t="shared" si="342"/>
        <v>1</v>
      </c>
      <c r="BW288" s="152">
        <f t="shared" si="343"/>
        <v>0</v>
      </c>
      <c r="BX288" s="152">
        <f>IF(COUNTIF(BH288:BP288,"&gt;0")&lt;Spielorte!$A$23,0,BE288/Spielorte!$A$23)</f>
        <v>0</v>
      </c>
      <c r="BY288" s="152">
        <f t="shared" si="344"/>
        <v>2.8799999999999998E-7</v>
      </c>
      <c r="BZ288" s="151">
        <f t="shared" si="332"/>
        <v>1</v>
      </c>
    </row>
    <row r="289" spans="2:78" ht="27.75" customHeight="1" thickBot="1" x14ac:dyDescent="0.3">
      <c r="B289" s="64" t="str">
        <f>IF(AA289=0,"",AA289)</f>
        <v>Gesamt</v>
      </c>
      <c r="C289" s="65" t="str">
        <f t="shared" si="333"/>
        <v/>
      </c>
      <c r="D289" s="66" t="str">
        <f t="shared" si="333"/>
        <v/>
      </c>
      <c r="E289" s="67">
        <f>IF(AD289="","",AD289)</f>
        <v>0</v>
      </c>
      <c r="F289" s="66" t="str">
        <f t="shared" si="314"/>
        <v/>
      </c>
      <c r="G289" s="67">
        <f>IF(AF289="","",AF289)</f>
        <v>0</v>
      </c>
      <c r="H289" s="66" t="str">
        <f t="shared" si="315"/>
        <v/>
      </c>
      <c r="I289" s="67">
        <f>IF(AH289="","",AH289)</f>
        <v>0</v>
      </c>
      <c r="J289" s="66" t="str">
        <f t="shared" si="316"/>
        <v/>
      </c>
      <c r="K289" s="67">
        <f>IF(AJ289="","",AJ289)</f>
        <v>0</v>
      </c>
      <c r="L289" s="66" t="str">
        <f t="shared" si="317"/>
        <v/>
      </c>
      <c r="M289" s="67">
        <f>IF(AL289="","",AL289)</f>
        <v>0</v>
      </c>
      <c r="N289" s="66" t="str">
        <f t="shared" si="334"/>
        <v/>
      </c>
      <c r="O289" s="67">
        <f>IF(AN289="","",AN289)</f>
        <v>0</v>
      </c>
      <c r="P289" s="66" t="str">
        <f t="shared" si="318"/>
        <v/>
      </c>
      <c r="Q289" s="67">
        <f>IF(AP289="","",AP289)</f>
        <v>0</v>
      </c>
      <c r="R289" s="66" t="str">
        <f t="shared" si="319"/>
        <v/>
      </c>
      <c r="S289" s="67">
        <f>IF(AR289="","",AR289)</f>
        <v>0</v>
      </c>
      <c r="T289" s="66" t="str">
        <f t="shared" si="320"/>
        <v/>
      </c>
      <c r="U289" s="67">
        <f>IF(AT289="","",AT289)</f>
        <v>0</v>
      </c>
      <c r="V289" s="66" t="str">
        <f t="shared" si="321"/>
        <v/>
      </c>
      <c r="W289" s="67">
        <f>IF(AV289="","",AV289)</f>
        <v>0</v>
      </c>
      <c r="AA289" s="64" t="s">
        <v>960</v>
      </c>
      <c r="AB289" s="101"/>
      <c r="AC289" s="148">
        <f>ABS(SUM(AC277:AC279))+ABS(SUM(AC280:AC282))+ABS(SUM(AC283:AC285))+ABS(SUM(AC286:AC288))</f>
        <v>0</v>
      </c>
      <c r="AD289" s="102">
        <f>IF(AC289+AC299=0,0,IF(AC289=AC299,1.5,IF(AC289&gt;AC299,3,0)))</f>
        <v>0</v>
      </c>
      <c r="AE289" s="148">
        <f>ABS(SUM(AE277:AE279))+ABS(SUM(AE280:AE282))+ABS(SUM(AE283:AE285))+ABS(SUM(AE286:AE288))</f>
        <v>0</v>
      </c>
      <c r="AF289" s="102">
        <f>IF(AE289+AE299=0,0,IF(AE289=AE299,1.5,IF(AE289&gt;AE299,3,0)))</f>
        <v>0</v>
      </c>
      <c r="AG289" s="148">
        <f>ABS(SUM(AG277:AG279))+ABS(SUM(AG280:AG282))+ABS(SUM(AG283:AG285))+ABS(SUM(AG286:AG288))</f>
        <v>0</v>
      </c>
      <c r="AH289" s="102">
        <f>IF(AG289+AG299=0,0,IF(AG289=AG299,1.5,IF(AG289&gt;AG299,3,0)))</f>
        <v>0</v>
      </c>
      <c r="AI289" s="148">
        <f>ABS(SUM(AI277:AI279))+ABS(SUM(AI280:AI282))+ABS(SUM(AI283:AI285))+ABS(SUM(AI286:AI288))</f>
        <v>0</v>
      </c>
      <c r="AJ289" s="102">
        <f>IF(AI289+AI299=0,0,IF(AI289=AI299,1.5,IF(AI289&gt;AI299,3,0)))</f>
        <v>0</v>
      </c>
      <c r="AK289" s="148">
        <f>ABS(SUM(AK277:AK279))+ABS(SUM(AK280:AK282))+ABS(SUM(AK283:AK285))+ABS(SUM(AK286:AK288))</f>
        <v>0</v>
      </c>
      <c r="AL289" s="102">
        <f>IF(AK289+AK299=0,0,IF(AK289=AK299,1.5,IF(AK289&gt;AK299,3,0)))</f>
        <v>0</v>
      </c>
      <c r="AM289" s="148">
        <f>ABS(SUM(AM277:AM279))+ABS(SUM(AM280:AM282))+ABS(SUM(AM283:AM285))+ABS(SUM(AM286:AM288))</f>
        <v>0</v>
      </c>
      <c r="AN289" s="102">
        <f>IF(AM289+AM299=0,0,IF(AM289=AM299,1.5,IF(AM289&gt;AM299,3,0)))</f>
        <v>0</v>
      </c>
      <c r="AO289" s="148">
        <f>ABS(SUM(AO277:AO279))+ABS(SUM(AO280:AO282))+ABS(SUM(AO283:AO285))+ABS(SUM(AO286:AO288))</f>
        <v>0</v>
      </c>
      <c r="AP289" s="102">
        <f>IF(AO289+AO299=0,0,IF(AO289=AO299,1.5,IF(AO289&gt;AO299,3,0)))</f>
        <v>0</v>
      </c>
      <c r="AQ289" s="148">
        <f>ABS(SUM(AQ277:AQ279))+ABS(SUM(AQ280:AQ282))+ABS(SUM(AQ283:AQ285))+ABS(SUM(AQ286:AQ288))</f>
        <v>0</v>
      </c>
      <c r="AR289" s="102">
        <f>IF(AQ289+AQ299=0,0,IF(AQ289=AQ299,1.5,IF(AQ289&gt;AQ299,3,0)))</f>
        <v>0</v>
      </c>
      <c r="AS289" s="148">
        <f>ABS(SUM(AS277:AS279))+ABS(SUM(AS280:AS282))+ABS(SUM(AS283:AS285))+ABS(SUM(AS286:AS288))</f>
        <v>0</v>
      </c>
      <c r="AT289" s="102">
        <f>IF(AS289+AS299=0,0,IF(AS289=AS299,1.5,IF(AS289&gt;AS299,3,0)))</f>
        <v>0</v>
      </c>
      <c r="AU289" s="103">
        <f>SUM(AC289+AE289+AG289+AI289+AK289+AM289+AO289+AQ289+AS289)</f>
        <v>0</v>
      </c>
      <c r="AV289" s="104">
        <f>SUM(AD289+AF289+AH289+AJ289+AL289+AN289+AP289+AR289+AT289)</f>
        <v>0</v>
      </c>
      <c r="AW289" s="83"/>
      <c r="AX289" s="84"/>
      <c r="BA289" s="149"/>
      <c r="BB289" s="150"/>
      <c r="BC289" s="151"/>
      <c r="BQ289" s="153"/>
      <c r="BR289" s="151"/>
      <c r="BV289" s="151"/>
      <c r="BZ289" s="151"/>
    </row>
    <row r="290" spans="2:78" ht="24" customHeight="1" thickBot="1" x14ac:dyDescent="0.3">
      <c r="B290" s="68" t="str">
        <f>IF(AA290=0,"",AA290)</f>
        <v>Gesamt - Punkte</v>
      </c>
      <c r="C290" s="69" t="str">
        <f t="shared" si="333"/>
        <v/>
      </c>
      <c r="D290" s="69" t="str">
        <f t="shared" si="333"/>
        <v/>
      </c>
      <c r="E290" s="70">
        <f>IF(AD290="","",AD290)</f>
        <v>0</v>
      </c>
      <c r="F290" s="69" t="str">
        <f t="shared" si="314"/>
        <v/>
      </c>
      <c r="G290" s="70">
        <f>IF(AF290="","",AF290)</f>
        <v>0</v>
      </c>
      <c r="H290" s="69" t="str">
        <f t="shared" si="315"/>
        <v/>
      </c>
      <c r="I290" s="70">
        <f>IF(AH290="","",AH290)</f>
        <v>0</v>
      </c>
      <c r="J290" s="69" t="str">
        <f t="shared" si="316"/>
        <v/>
      </c>
      <c r="K290" s="70">
        <f>IF(AJ290="","",AJ290)</f>
        <v>0</v>
      </c>
      <c r="L290" s="69" t="str">
        <f t="shared" si="317"/>
        <v/>
      </c>
      <c r="M290" s="70">
        <f>IF(AL290="","",AL290)</f>
        <v>0</v>
      </c>
      <c r="N290" s="69" t="str">
        <f t="shared" si="334"/>
        <v/>
      </c>
      <c r="O290" s="70">
        <f>IF(AN290="","",AN290)</f>
        <v>0</v>
      </c>
      <c r="P290" s="69" t="str">
        <f t="shared" si="318"/>
        <v/>
      </c>
      <c r="Q290" s="70">
        <f>IF(AP290="","",AP290)</f>
        <v>0</v>
      </c>
      <c r="R290" s="69" t="str">
        <f t="shared" si="319"/>
        <v/>
      </c>
      <c r="S290" s="70">
        <f>IF(AR290="","",AR290)</f>
        <v>0</v>
      </c>
      <c r="T290" s="69" t="str">
        <f t="shared" si="320"/>
        <v/>
      </c>
      <c r="U290" s="70">
        <f>IF(AT290="","",AT290)</f>
        <v>0</v>
      </c>
      <c r="V290" s="69" t="str">
        <f t="shared" si="321"/>
        <v/>
      </c>
      <c r="W290" s="70">
        <f>IF(AV290="","",AV290)</f>
        <v>0</v>
      </c>
      <c r="AA290" s="68" t="s">
        <v>975</v>
      </c>
      <c r="AB290" s="69"/>
      <c r="AC290" s="69"/>
      <c r="AD290" s="105">
        <f>SUM(AD277:AD289)</f>
        <v>0</v>
      </c>
      <c r="AE290" s="69"/>
      <c r="AF290" s="105">
        <f>SUM(AF277:AF289)</f>
        <v>0</v>
      </c>
      <c r="AG290" s="69"/>
      <c r="AH290" s="105">
        <f>SUM(AH277:AH289)</f>
        <v>0</v>
      </c>
      <c r="AI290" s="69"/>
      <c r="AJ290" s="105">
        <f>SUM(AJ277:AJ289)</f>
        <v>0</v>
      </c>
      <c r="AK290" s="69"/>
      <c r="AL290" s="105">
        <f>SUM(AL277:AL289)</f>
        <v>0</v>
      </c>
      <c r="AM290" s="69"/>
      <c r="AN290" s="105">
        <f>SUM(AN277:AN289)</f>
        <v>0</v>
      </c>
      <c r="AO290" s="69"/>
      <c r="AP290" s="105">
        <f>SUM(AP277:AP289)</f>
        <v>0</v>
      </c>
      <c r="AQ290" s="69"/>
      <c r="AR290" s="105">
        <f>SUM(AR277:AR289)</f>
        <v>0</v>
      </c>
      <c r="AS290" s="69"/>
      <c r="AT290" s="105">
        <f>SUM(AT277:AT289)</f>
        <v>0</v>
      </c>
      <c r="AU290" s="69"/>
      <c r="AV290" s="106">
        <f>SUM(AV277:AV289)</f>
        <v>0</v>
      </c>
      <c r="AW290" s="83"/>
      <c r="AX290" s="84"/>
      <c r="BA290" s="149">
        <f>+AV290</f>
        <v>0</v>
      </c>
      <c r="BB290" s="150">
        <f>+AU289</f>
        <v>0</v>
      </c>
      <c r="BC290" s="151">
        <f>+AA272</f>
        <v>10</v>
      </c>
      <c r="BF290" s="152">
        <f>SUM(BF271:BF289)</f>
        <v>0</v>
      </c>
      <c r="BQ290" s="149">
        <f>+BB290/1000000+BA290</f>
        <v>0</v>
      </c>
      <c r="BR290" s="151">
        <f>RANK(BQ290,BQ:BQ)</f>
        <v>1</v>
      </c>
      <c r="BV290" s="151"/>
      <c r="BZ290" s="151"/>
    </row>
    <row r="291" spans="2:78" ht="11.25" customHeight="1" x14ac:dyDescent="0.25">
      <c r="B291" s="69"/>
      <c r="C291" s="69"/>
      <c r="D291" s="69"/>
      <c r="E291" s="1"/>
      <c r="F291" s="69"/>
      <c r="G291" s="1"/>
      <c r="H291" s="69"/>
      <c r="I291" s="1"/>
      <c r="J291" s="69"/>
      <c r="K291" s="1"/>
      <c r="L291" s="69"/>
      <c r="M291" s="1"/>
      <c r="N291" s="69"/>
      <c r="O291" s="1"/>
      <c r="P291" s="69"/>
      <c r="Q291" s="1"/>
      <c r="R291" s="69"/>
      <c r="S291" s="1"/>
      <c r="T291" s="69"/>
      <c r="U291" s="1"/>
      <c r="V291" s="69"/>
      <c r="W291" s="1"/>
      <c r="AA291" s="69"/>
      <c r="AB291" s="69"/>
      <c r="AC291" s="69"/>
      <c r="AD291" s="1"/>
      <c r="AE291" s="69"/>
      <c r="AF291" s="1"/>
      <c r="AG291" s="69"/>
      <c r="AH291" s="1"/>
      <c r="AI291" s="69"/>
      <c r="AJ291" s="1"/>
      <c r="AK291" s="69"/>
      <c r="AL291" s="1"/>
      <c r="AM291" s="69"/>
      <c r="AN291" s="1"/>
      <c r="AO291" s="69"/>
      <c r="AP291" s="1"/>
      <c r="AQ291" s="69"/>
      <c r="AR291" s="1"/>
      <c r="AS291" s="69"/>
      <c r="AT291" s="1"/>
      <c r="AU291" s="69"/>
      <c r="AV291" s="1"/>
      <c r="AW291" s="83"/>
      <c r="AX291" s="84"/>
      <c r="BA291" s="149"/>
      <c r="BB291" s="150"/>
      <c r="BC291" s="151"/>
      <c r="BQ291" s="153"/>
      <c r="BR291" s="151"/>
      <c r="BV291" s="151"/>
      <c r="BZ291" s="151"/>
    </row>
    <row r="292" spans="2:78" ht="12.75" customHeight="1" x14ac:dyDescent="0.25">
      <c r="B292" s="71" t="str">
        <f t="shared" ref="B292:Q292" si="345">IF(AA292=0,"",AA292)</f>
        <v>Gegner-Nr.:</v>
      </c>
      <c r="C292" s="72" t="str">
        <f t="shared" si="345"/>
        <v>&gt;&gt;&gt;&gt;</v>
      </c>
      <c r="D292" s="396">
        <f t="shared" si="345"/>
        <v>9</v>
      </c>
      <c r="E292" s="396" t="str">
        <f t="shared" si="345"/>
        <v/>
      </c>
      <c r="F292" s="396">
        <f t="shared" si="345"/>
        <v>5</v>
      </c>
      <c r="G292" s="396" t="str">
        <f t="shared" si="345"/>
        <v/>
      </c>
      <c r="H292" s="396">
        <f t="shared" si="345"/>
        <v>1</v>
      </c>
      <c r="I292" s="396" t="str">
        <f t="shared" si="345"/>
        <v/>
      </c>
      <c r="J292" s="396">
        <f t="shared" si="345"/>
        <v>2</v>
      </c>
      <c r="K292" s="396" t="str">
        <f t="shared" si="345"/>
        <v/>
      </c>
      <c r="L292" s="396">
        <f t="shared" si="345"/>
        <v>7</v>
      </c>
      <c r="M292" s="396" t="str">
        <f t="shared" si="345"/>
        <v/>
      </c>
      <c r="N292" s="396">
        <f t="shared" si="345"/>
        <v>4</v>
      </c>
      <c r="O292" s="396" t="str">
        <f t="shared" si="345"/>
        <v/>
      </c>
      <c r="P292" s="396">
        <f t="shared" si="345"/>
        <v>3</v>
      </c>
      <c r="Q292" s="396" t="str">
        <f t="shared" si="345"/>
        <v/>
      </c>
      <c r="R292" s="396">
        <f t="shared" ref="L292:U294" si="346">IF(AQ292=0,"",AQ292)</f>
        <v>6</v>
      </c>
      <c r="S292" s="396" t="str">
        <f t="shared" si="346"/>
        <v/>
      </c>
      <c r="T292" s="396">
        <f t="shared" si="346"/>
        <v>8</v>
      </c>
      <c r="U292" s="396" t="str">
        <f t="shared" si="346"/>
        <v/>
      </c>
      <c r="V292" s="412"/>
      <c r="W292" s="412"/>
      <c r="AA292" s="71" t="s">
        <v>958</v>
      </c>
      <c r="AB292" s="72" t="s">
        <v>959</v>
      </c>
      <c r="AC292" s="418">
        <f>VLOOKUP($AA272,Schlüssel!$A$5:$DG$14,83)</f>
        <v>9</v>
      </c>
      <c r="AD292" s="419"/>
      <c r="AE292" s="418">
        <f>VLOOKUP($AA272,Schlüssel!$A$5:$EK$14,84)</f>
        <v>5</v>
      </c>
      <c r="AF292" s="419"/>
      <c r="AG292" s="418">
        <f>VLOOKUP($AA272,Schlüssel!$A$5:$EK$14,85)</f>
        <v>1</v>
      </c>
      <c r="AH292" s="419"/>
      <c r="AI292" s="418">
        <f>VLOOKUP($AA272,Schlüssel!$A$5:$EK$14,86)</f>
        <v>2</v>
      </c>
      <c r="AJ292" s="419"/>
      <c r="AK292" s="418">
        <f>VLOOKUP($AA272,Schlüssel!$A$5:$EK$14,87)</f>
        <v>7</v>
      </c>
      <c r="AL292" s="419"/>
      <c r="AM292" s="418">
        <f>VLOOKUP($AA272,Schlüssel!$A$5:$EK$14,88)</f>
        <v>4</v>
      </c>
      <c r="AN292" s="419"/>
      <c r="AO292" s="418">
        <f>VLOOKUP($AA272,Schlüssel!$A$5:$EK$14,89)</f>
        <v>3</v>
      </c>
      <c r="AP292" s="419"/>
      <c r="AQ292" s="418">
        <f>VLOOKUP($AA272,Schlüssel!$A$5:$EK$14,90)</f>
        <v>6</v>
      </c>
      <c r="AR292" s="419"/>
      <c r="AS292" s="418">
        <f>VLOOKUP($AA272,Schlüssel!$A$5:$EK$14,91)</f>
        <v>8</v>
      </c>
      <c r="AT292" s="419"/>
      <c r="AU292" s="107"/>
      <c r="AV292" s="107"/>
      <c r="AW292" s="83"/>
      <c r="AX292" s="84"/>
      <c r="BA292" s="149"/>
      <c r="BB292" s="150"/>
      <c r="BC292" s="151"/>
      <c r="BQ292" s="153"/>
      <c r="BR292" s="151"/>
      <c r="BV292" s="151"/>
      <c r="BZ292" s="151"/>
    </row>
    <row r="293" spans="2:78" ht="28.5" customHeight="1" x14ac:dyDescent="0.25">
      <c r="B293" s="73" t="str">
        <f t="shared" ref="B293:K294" si="347">IF(AA293=0,"",AA293)</f>
        <v/>
      </c>
      <c r="C293" s="69" t="str">
        <f t="shared" si="347"/>
        <v/>
      </c>
      <c r="D293" s="409" t="str">
        <f t="shared" si="347"/>
        <v>Werdenfels 1</v>
      </c>
      <c r="E293" s="410" t="str">
        <f t="shared" si="347"/>
        <v/>
      </c>
      <c r="F293" s="409" t="str">
        <f t="shared" si="347"/>
        <v>BC EMAX Unterföhring 2</v>
      </c>
      <c r="G293" s="410" t="str">
        <f t="shared" si="347"/>
        <v/>
      </c>
      <c r="H293" s="409" t="str">
        <f t="shared" si="347"/>
        <v>BC Comet Nürnberg</v>
      </c>
      <c r="I293" s="410" t="str">
        <f t="shared" si="347"/>
        <v/>
      </c>
      <c r="J293" s="409" t="str">
        <f t="shared" si="347"/>
        <v>BK München 3</v>
      </c>
      <c r="K293" s="410" t="str">
        <f t="shared" si="347"/>
        <v/>
      </c>
      <c r="L293" s="409" t="str">
        <f t="shared" si="346"/>
        <v>Bowlinghaus Bamberg 1</v>
      </c>
      <c r="M293" s="410" t="str">
        <f t="shared" si="346"/>
        <v/>
      </c>
      <c r="N293" s="409" t="str">
        <f t="shared" si="346"/>
        <v>SG Rottendorf 1</v>
      </c>
      <c r="O293" s="410" t="str">
        <f t="shared" si="346"/>
        <v/>
      </c>
      <c r="P293" s="409" t="str">
        <f t="shared" si="346"/>
        <v>SG DJK Rimpar 1</v>
      </c>
      <c r="Q293" s="410" t="str">
        <f t="shared" si="346"/>
        <v/>
      </c>
      <c r="R293" s="409" t="str">
        <f t="shared" si="346"/>
        <v>Bajuwaren München 1</v>
      </c>
      <c r="S293" s="410" t="str">
        <f t="shared" si="346"/>
        <v/>
      </c>
      <c r="T293" s="409" t="str">
        <f t="shared" si="346"/>
        <v>Schanzer Ingolstadt 1</v>
      </c>
      <c r="U293" s="410" t="str">
        <f t="shared" si="346"/>
        <v/>
      </c>
      <c r="V293" s="411"/>
      <c r="W293" s="411"/>
      <c r="AA293" s="73"/>
      <c r="AB293" s="69"/>
      <c r="AC293" s="409" t="str">
        <f>VLOOKUP(AC292,Schlüssel!$A$5:$K$14,2)</f>
        <v>Werdenfels 1</v>
      </c>
      <c r="AD293" s="410"/>
      <c r="AE293" s="409" t="str">
        <f>VLOOKUP(AE292,Schlüssel!$A$5:$K$14,2)</f>
        <v>BC EMAX Unterföhring 2</v>
      </c>
      <c r="AF293" s="410"/>
      <c r="AG293" s="409" t="str">
        <f>VLOOKUP(AG292,Schlüssel!$A$5:$K$14,2)</f>
        <v>BC Comet Nürnberg</v>
      </c>
      <c r="AH293" s="410"/>
      <c r="AI293" s="409" t="str">
        <f>VLOOKUP(AI292,Schlüssel!$A$5:$K$14,2)</f>
        <v>BK München 3</v>
      </c>
      <c r="AJ293" s="410"/>
      <c r="AK293" s="409" t="str">
        <f>VLOOKUP(AK292,Schlüssel!$A$5:$K$14,2)</f>
        <v>Bowlinghaus Bamberg 1</v>
      </c>
      <c r="AL293" s="410"/>
      <c r="AM293" s="409" t="str">
        <f>VLOOKUP(AM292,Schlüssel!$A$5:$K$14,2)</f>
        <v>SG Rottendorf 1</v>
      </c>
      <c r="AN293" s="410"/>
      <c r="AO293" s="409" t="str">
        <f>VLOOKUP(AO292,Schlüssel!$A$5:$K$14,2)</f>
        <v>SG DJK Rimpar 1</v>
      </c>
      <c r="AP293" s="410"/>
      <c r="AQ293" s="409" t="str">
        <f>VLOOKUP(AQ292,Schlüssel!$A$5:$K$14,2)</f>
        <v>Bajuwaren München 1</v>
      </c>
      <c r="AR293" s="410"/>
      <c r="AS293" s="409" t="str">
        <f>VLOOKUP(AS292,Schlüssel!$A$5:$K$14,2)</f>
        <v>Schanzer Ingolstadt 1</v>
      </c>
      <c r="AT293" s="410"/>
      <c r="AU293" s="108"/>
      <c r="AV293" s="108"/>
      <c r="AW293" s="83"/>
      <c r="AX293" s="84"/>
      <c r="BA293" s="149"/>
      <c r="BB293" s="150"/>
      <c r="BC293" s="151"/>
      <c r="BQ293" s="153"/>
      <c r="BR293" s="151"/>
      <c r="BV293" s="151"/>
      <c r="BZ293" s="151"/>
    </row>
    <row r="294" spans="2:78" ht="12" customHeight="1" x14ac:dyDescent="0.25">
      <c r="B294" s="73" t="str">
        <f t="shared" si="347"/>
        <v/>
      </c>
      <c r="C294" s="69" t="str">
        <f t="shared" si="347"/>
        <v/>
      </c>
      <c r="D294" s="395" t="str">
        <f t="shared" si="347"/>
        <v/>
      </c>
      <c r="E294" s="395" t="str">
        <f t="shared" si="347"/>
        <v/>
      </c>
      <c r="F294" s="395" t="str">
        <f t="shared" si="347"/>
        <v/>
      </c>
      <c r="G294" s="395" t="str">
        <f t="shared" si="347"/>
        <v/>
      </c>
      <c r="H294" s="395" t="str">
        <f t="shared" si="347"/>
        <v/>
      </c>
      <c r="I294" s="395" t="str">
        <f t="shared" si="347"/>
        <v/>
      </c>
      <c r="J294" s="395" t="str">
        <f t="shared" si="347"/>
        <v/>
      </c>
      <c r="K294" s="395" t="str">
        <f t="shared" si="347"/>
        <v/>
      </c>
      <c r="L294" s="395" t="str">
        <f t="shared" si="346"/>
        <v/>
      </c>
      <c r="M294" s="395" t="str">
        <f t="shared" si="346"/>
        <v/>
      </c>
      <c r="N294" s="395" t="str">
        <f t="shared" si="346"/>
        <v/>
      </c>
      <c r="O294" s="395" t="str">
        <f t="shared" si="346"/>
        <v/>
      </c>
      <c r="P294" s="395" t="str">
        <f t="shared" si="346"/>
        <v/>
      </c>
      <c r="Q294" s="395" t="str">
        <f t="shared" si="346"/>
        <v/>
      </c>
      <c r="R294" s="395" t="str">
        <f t="shared" si="346"/>
        <v/>
      </c>
      <c r="S294" s="395" t="str">
        <f t="shared" si="346"/>
        <v/>
      </c>
      <c r="T294" s="395" t="str">
        <f t="shared" si="346"/>
        <v/>
      </c>
      <c r="U294" s="408" t="str">
        <f t="shared" si="346"/>
        <v/>
      </c>
      <c r="V294" s="301"/>
      <c r="W294" s="301"/>
      <c r="AA294" s="73"/>
      <c r="AB294" s="69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78"/>
      <c r="AV294" s="78"/>
      <c r="AW294" s="83"/>
      <c r="AX294" s="84"/>
      <c r="BA294" s="149"/>
      <c r="BB294" s="150"/>
      <c r="BC294" s="151"/>
      <c r="BQ294" s="153"/>
      <c r="BR294" s="151"/>
      <c r="BV294" s="151"/>
      <c r="BZ294" s="151"/>
    </row>
    <row r="295" spans="2:78" ht="15.9" customHeight="1" x14ac:dyDescent="0.25">
      <c r="B295" s="391" t="str">
        <f t="shared" ref="B295:C299" si="348">IF(AA295=0,"",AA295)</f>
        <v>Spieler 1</v>
      </c>
      <c r="C295" s="392" t="str">
        <f t="shared" si="348"/>
        <v/>
      </c>
      <c r="D295" s="393">
        <f>IF(AC295=301,"",AC295)</f>
        <v>0</v>
      </c>
      <c r="E295" s="393" t="str">
        <f>IF(AD295=0,"",AD295)</f>
        <v/>
      </c>
      <c r="F295" s="393">
        <f>IF(AE295=301,"",AE295)</f>
        <v>0</v>
      </c>
      <c r="G295" s="393" t="str">
        <f>IF(AF295=0,"",AF295)</f>
        <v/>
      </c>
      <c r="H295" s="393">
        <f>IF(AG295=301,"",AG295)</f>
        <v>0</v>
      </c>
      <c r="I295" s="393" t="str">
        <f>IF(AH295=0,"",AH295)</f>
        <v/>
      </c>
      <c r="J295" s="393">
        <f>IF(AI295=301,"",AI295)</f>
        <v>0</v>
      </c>
      <c r="K295" s="393" t="str">
        <f>IF(AJ295=0,"",AJ295)</f>
        <v/>
      </c>
      <c r="L295" s="393">
        <f>IF(AK295=301,"",AK295)</f>
        <v>0</v>
      </c>
      <c r="M295" s="393" t="str">
        <f>IF(AL295=0,"",AL295)</f>
        <v/>
      </c>
      <c r="N295" s="393">
        <f>IF(AM295=301,"",AM295)</f>
        <v>0</v>
      </c>
      <c r="O295" s="393" t="str">
        <f>IF(AN295=0,"",AN295)</f>
        <v/>
      </c>
      <c r="P295" s="393">
        <f>IF(AO295=301,"",AO295)</f>
        <v>0</v>
      </c>
      <c r="Q295" s="393" t="str">
        <f>IF(AP295=0,"",AP295)</f>
        <v/>
      </c>
      <c r="R295" s="393">
        <f>IF(AQ295=301,"",AQ295)</f>
        <v>0</v>
      </c>
      <c r="S295" s="393" t="str">
        <f>IF(AR295=0,"",AR295)</f>
        <v/>
      </c>
      <c r="T295" s="393">
        <f>IF(AS295=301,"",AS295)</f>
        <v>0</v>
      </c>
      <c r="U295" s="393" t="str">
        <f>IF(AT295=0,"",AT295)</f>
        <v/>
      </c>
      <c r="V295" s="404"/>
      <c r="W295" s="404"/>
      <c r="AA295" s="74" t="s">
        <v>0</v>
      </c>
      <c r="AB295" s="75"/>
      <c r="AC295" s="420">
        <f>ABS(INDEX(AC:AC,MATCH(AC292,$AA:$AA,0)+5)+INDEX(AC:AC,MATCH(AC292,$AA:$AA,0)+6)+INDEX(AC:AC,MATCH(AC292,$AA:$AA,0)+7))</f>
        <v>0</v>
      </c>
      <c r="AD295" s="421"/>
      <c r="AE295" s="420">
        <f>ABS(INDEX(AE:AE,MATCH(AE292,$AA:$AA,0)+5)+INDEX(AE:AE,MATCH(AE292,$AA:$AA,0)+6)+INDEX(AE:AE,MATCH(AE292,$AA:$AA,0)+7))</f>
        <v>0</v>
      </c>
      <c r="AF295" s="421"/>
      <c r="AG295" s="420">
        <f>ABS(INDEX(AG:AG,MATCH(AG292,$AA:$AA,0)+5)+INDEX(AG:AG,MATCH(AG292,$AA:$AA,0)+6)+INDEX(AG:AG,MATCH(AG292,$AA:$AA,0)+7))</f>
        <v>0</v>
      </c>
      <c r="AH295" s="421"/>
      <c r="AI295" s="420">
        <f>ABS(INDEX(AI:AI,MATCH(AI292,$AA:$AA,0)+5)+INDEX(AI:AI,MATCH(AI292,$AA:$AA,0)+6)+INDEX(AI:AI,MATCH(AI292,$AA:$AA,0)+7))</f>
        <v>0</v>
      </c>
      <c r="AJ295" s="421"/>
      <c r="AK295" s="420">
        <f>ABS(INDEX(AK:AK,MATCH(AK292,$AA:$AA,0)+5)+INDEX(AK:AK,MATCH(AK292,$AA:$AA,0)+6)+INDEX(AK:AK,MATCH(AK292,$AA:$AA,0)+7))</f>
        <v>0</v>
      </c>
      <c r="AL295" s="421"/>
      <c r="AM295" s="420">
        <f>ABS(INDEX(AM:AM,MATCH(AM292,$AA:$AA,0)+5)+INDEX(AM:AM,MATCH(AM292,$AA:$AA,0)+6)+INDEX(AM:AM,MATCH(AM292,$AA:$AA,0)+7))</f>
        <v>0</v>
      </c>
      <c r="AN295" s="421"/>
      <c r="AO295" s="420">
        <f>ABS(INDEX(AO:AO,MATCH(AO292,$AA:$AA,0)+5)+INDEX(AO:AO,MATCH(AO292,$AA:$AA,0)+6)+INDEX(AO:AO,MATCH(AO292,$AA:$AA,0)+7))</f>
        <v>0</v>
      </c>
      <c r="AP295" s="421"/>
      <c r="AQ295" s="420">
        <f>ABS(INDEX(AQ:AQ,MATCH(AQ292,$AA:$AA,0)+5)+INDEX(AQ:AQ,MATCH(AQ292,$AA:$AA,0)+6)+INDEX(AQ:AQ,MATCH(AQ292,$AA:$AA,0)+7))</f>
        <v>0</v>
      </c>
      <c r="AR295" s="421"/>
      <c r="AS295" s="420">
        <f>ABS(INDEX(AS:AS,MATCH(AS292,$AA:$AA,0)+5)+INDEX(AS:AS,MATCH(AS292,$AA:$AA,0)+6)+INDEX(AS:AS,MATCH(AS292,$AA:$AA,0)+7))</f>
        <v>0</v>
      </c>
      <c r="AT295" s="421"/>
      <c r="AU295" s="1"/>
      <c r="AV295" s="1"/>
      <c r="AW295" s="83"/>
      <c r="AX295" s="84"/>
      <c r="BA295" s="149"/>
      <c r="BB295" s="150"/>
      <c r="BC295" s="151"/>
      <c r="BQ295" s="153"/>
      <c r="BR295" s="151"/>
      <c r="BV295" s="151"/>
      <c r="BZ295" s="151"/>
    </row>
    <row r="296" spans="2:78" ht="15.9" customHeight="1" x14ac:dyDescent="0.25">
      <c r="B296" s="391" t="str">
        <f t="shared" si="348"/>
        <v>Spieler 2</v>
      </c>
      <c r="C296" s="392" t="str">
        <f t="shared" si="348"/>
        <v/>
      </c>
      <c r="D296" s="393">
        <f>IF(AC296=301,"",AC296)</f>
        <v>0</v>
      </c>
      <c r="E296" s="393" t="str">
        <f>IF(AD296=0,"",AD296)</f>
        <v/>
      </c>
      <c r="F296" s="393">
        <f>IF(AE296=301,"",AE296)</f>
        <v>0</v>
      </c>
      <c r="G296" s="393" t="str">
        <f>IF(AF296=0,"",AF296)</f>
        <v/>
      </c>
      <c r="H296" s="393">
        <f>IF(AG296=301,"",AG296)</f>
        <v>0</v>
      </c>
      <c r="I296" s="393" t="str">
        <f>IF(AH296=0,"",AH296)</f>
        <v/>
      </c>
      <c r="J296" s="393">
        <f>IF(AI296=301,"",AI296)</f>
        <v>0</v>
      </c>
      <c r="K296" s="393" t="str">
        <f>IF(AJ296=0,"",AJ296)</f>
        <v/>
      </c>
      <c r="L296" s="393">
        <f>IF(AK296=301,"",AK296)</f>
        <v>0</v>
      </c>
      <c r="M296" s="393" t="str">
        <f>IF(AL296=0,"",AL296)</f>
        <v/>
      </c>
      <c r="N296" s="393">
        <f>IF(AM296=301,"",AM296)</f>
        <v>0</v>
      </c>
      <c r="O296" s="393" t="str">
        <f>IF(AN296=0,"",AN296)</f>
        <v/>
      </c>
      <c r="P296" s="393">
        <f>IF(AO296=301,"",AO296)</f>
        <v>0</v>
      </c>
      <c r="Q296" s="393" t="str">
        <f>IF(AP296=0,"",AP296)</f>
        <v/>
      </c>
      <c r="R296" s="393">
        <f>IF(AQ296=301,"",AQ296)</f>
        <v>0</v>
      </c>
      <c r="S296" s="393" t="str">
        <f>IF(AR296=0,"",AR296)</f>
        <v/>
      </c>
      <c r="T296" s="393">
        <f>IF(AS296=301,"",AS296)</f>
        <v>0</v>
      </c>
      <c r="U296" s="393" t="str">
        <f>IF(AT296=0,"",AT296)</f>
        <v/>
      </c>
      <c r="V296" s="404"/>
      <c r="W296" s="404"/>
      <c r="AA296" s="74" t="s">
        <v>2</v>
      </c>
      <c r="AB296" s="75"/>
      <c r="AC296" s="422">
        <f>ABS(INDEX(AC:AC,MATCH(AC292,$AA:$AA,0)+8)+INDEX(AC:AC,MATCH(AC292,$AA:$AA,0)+9)+INDEX(AC:AC,MATCH(AC292,$AA:$AA,0)+10))</f>
        <v>0</v>
      </c>
      <c r="AD296" s="423"/>
      <c r="AE296" s="422">
        <f>ABS(INDEX(AE:AE,MATCH(AE292,$AA:$AA,0)+8)+INDEX(AE:AE,MATCH(AE292,$AA:$AA,0)+9)+INDEX(AE:AE,MATCH(AE292,$AA:$AA,0)+10))</f>
        <v>0</v>
      </c>
      <c r="AF296" s="423"/>
      <c r="AG296" s="422">
        <f>ABS(INDEX(AG:AG,MATCH(AG292,$AA:$AA,0)+8)+INDEX(AG:AG,MATCH(AG292,$AA:$AA,0)+9)+INDEX(AG:AG,MATCH(AG292,$AA:$AA,0)+10))</f>
        <v>0</v>
      </c>
      <c r="AH296" s="423"/>
      <c r="AI296" s="422">
        <f>ABS(INDEX(AI:AI,MATCH(AI292,$AA:$AA,0)+8)+INDEX(AI:AI,MATCH(AI292,$AA:$AA,0)+9)+INDEX(AI:AI,MATCH(AI292,$AA:$AA,0)+10))</f>
        <v>0</v>
      </c>
      <c r="AJ296" s="423"/>
      <c r="AK296" s="422">
        <f>ABS(INDEX(AK:AK,MATCH(AK292,$AA:$AA,0)+8)+INDEX(AK:AK,MATCH(AK292,$AA:$AA,0)+9)+INDEX(AK:AK,MATCH(AK292,$AA:$AA,0)+10))</f>
        <v>0</v>
      </c>
      <c r="AL296" s="423"/>
      <c r="AM296" s="422">
        <f>ABS(INDEX(AM:AM,MATCH(AM292,$AA:$AA,0)+8)+INDEX(AM:AM,MATCH(AM292,$AA:$AA,0)+9)+INDEX(AM:AM,MATCH(AM292,$AA:$AA,0)+10))</f>
        <v>0</v>
      </c>
      <c r="AN296" s="423"/>
      <c r="AO296" s="422">
        <f>ABS(INDEX(AO:AO,MATCH(AO292,$AA:$AA,0)+8)+INDEX(AO:AO,MATCH(AO292,$AA:$AA,0)+9)+INDEX(AO:AO,MATCH(AO292,$AA:$AA,0)+10))</f>
        <v>0</v>
      </c>
      <c r="AP296" s="423"/>
      <c r="AQ296" s="422">
        <f>ABS(INDEX(AQ:AQ,MATCH(AQ292,$AA:$AA,0)+8)+INDEX(AQ:AQ,MATCH(AQ292,$AA:$AA,0)+9)+INDEX(AQ:AQ,MATCH(AQ292,$AA:$AA,0)+10))</f>
        <v>0</v>
      </c>
      <c r="AR296" s="423"/>
      <c r="AS296" s="422">
        <f>ABS(INDEX(AS:AS,MATCH(AS292,$AA:$AA,0)+8)+INDEX(AS:AS,MATCH(AS292,$AA:$AA,0)+9)+INDEX(AS:AS,MATCH(AS292,$AA:$AA,0)+10))</f>
        <v>0</v>
      </c>
      <c r="AT296" s="423"/>
      <c r="AU296" s="1"/>
      <c r="AV296" s="1"/>
      <c r="AW296" s="83"/>
      <c r="AX296" s="84"/>
      <c r="BA296" s="149"/>
      <c r="BB296" s="150"/>
      <c r="BC296" s="151"/>
      <c r="BQ296" s="153"/>
      <c r="BR296" s="151"/>
      <c r="BV296" s="151"/>
      <c r="BZ296" s="151"/>
    </row>
    <row r="297" spans="2:78" ht="15.9" customHeight="1" x14ac:dyDescent="0.25">
      <c r="B297" s="391" t="str">
        <f t="shared" si="348"/>
        <v>Spieler 3</v>
      </c>
      <c r="C297" s="392" t="str">
        <f t="shared" si="348"/>
        <v/>
      </c>
      <c r="D297" s="393">
        <f>IF(AC297=301,"",AC297)</f>
        <v>0</v>
      </c>
      <c r="E297" s="393" t="str">
        <f>IF(AD297=0,"",AD297)</f>
        <v/>
      </c>
      <c r="F297" s="393">
        <f>IF(AE297=301,"",AE297)</f>
        <v>0</v>
      </c>
      <c r="G297" s="393" t="str">
        <f>IF(AF297=0,"",AF297)</f>
        <v/>
      </c>
      <c r="H297" s="393">
        <f>IF(AG297=301,"",AG297)</f>
        <v>0</v>
      </c>
      <c r="I297" s="393" t="str">
        <f>IF(AH297=0,"",AH297)</f>
        <v/>
      </c>
      <c r="J297" s="393">
        <f>IF(AI297=301,"",AI297)</f>
        <v>0</v>
      </c>
      <c r="K297" s="393" t="str">
        <f>IF(AJ297=0,"",AJ297)</f>
        <v/>
      </c>
      <c r="L297" s="393">
        <f>IF(AK297=301,"",AK297)</f>
        <v>0</v>
      </c>
      <c r="M297" s="393" t="str">
        <f>IF(AL297=0,"",AL297)</f>
        <v/>
      </c>
      <c r="N297" s="393">
        <f>IF(AM297=301,"",AM297)</f>
        <v>0</v>
      </c>
      <c r="O297" s="393" t="str">
        <f>IF(AN297=0,"",AN297)</f>
        <v/>
      </c>
      <c r="P297" s="393">
        <f>IF(AO297=301,"",AO297)</f>
        <v>0</v>
      </c>
      <c r="Q297" s="393" t="str">
        <f>IF(AP297=0,"",AP297)</f>
        <v/>
      </c>
      <c r="R297" s="393">
        <f>IF(AQ297=301,"",AQ297)</f>
        <v>0</v>
      </c>
      <c r="S297" s="393" t="str">
        <f>IF(AR297=0,"",AR297)</f>
        <v/>
      </c>
      <c r="T297" s="393">
        <f>IF(AS297=301,"",AS297)</f>
        <v>0</v>
      </c>
      <c r="U297" s="393" t="str">
        <f>IF(AT297=0,"",AT297)</f>
        <v/>
      </c>
      <c r="V297" s="404"/>
      <c r="W297" s="404"/>
      <c r="AA297" s="74" t="s">
        <v>3</v>
      </c>
      <c r="AB297" s="75"/>
      <c r="AC297" s="422">
        <f>ABS(INDEX(AC:AC,MATCH(AC292,$AA:$AA,0)+11)+INDEX(AC:AC,MATCH(AC292,$AA:$AA,0)+12)+INDEX(AC:AC,MATCH(AC292,$AA:$AA,0)+13))</f>
        <v>0</v>
      </c>
      <c r="AD297" s="423"/>
      <c r="AE297" s="422">
        <f>ABS(INDEX(AE:AE,MATCH(AE292,$AA:$AA,0)+11)+INDEX(AE:AE,MATCH(AE292,$AA:$AA,0)+12)+INDEX(AE:AE,MATCH(AE292,$AA:$AA,0)+13))</f>
        <v>0</v>
      </c>
      <c r="AF297" s="423"/>
      <c r="AG297" s="422">
        <f>ABS(INDEX(AG:AG,MATCH(AG292,$AA:$AA,0)+11)+INDEX(AG:AG,MATCH(AG292,$AA:$AA,0)+12)+INDEX(AG:AG,MATCH(AG292,$AA:$AA,0)+13))</f>
        <v>0</v>
      </c>
      <c r="AH297" s="423"/>
      <c r="AI297" s="422">
        <f>ABS(INDEX(AI:AI,MATCH(AI292,$AA:$AA,0)+11)+INDEX(AI:AI,MATCH(AI292,$AA:$AA,0)+12)+INDEX(AI:AI,MATCH(AI292,$AA:$AA,0)+13))</f>
        <v>0</v>
      </c>
      <c r="AJ297" s="423"/>
      <c r="AK297" s="422">
        <f>ABS(INDEX(AK:AK,MATCH(AK292,$AA:$AA,0)+11)+INDEX(AK:AK,MATCH(AK292,$AA:$AA,0)+12)+INDEX(AK:AK,MATCH(AK292,$AA:$AA,0)+13))</f>
        <v>0</v>
      </c>
      <c r="AL297" s="423"/>
      <c r="AM297" s="422">
        <f>ABS(INDEX(AM:AM,MATCH(AM292,$AA:$AA,0)+11)+INDEX(AM:AM,MATCH(AM292,$AA:$AA,0)+12)+INDEX(AM:AM,MATCH(AM292,$AA:$AA,0)+13))</f>
        <v>0</v>
      </c>
      <c r="AN297" s="423"/>
      <c r="AO297" s="422">
        <f>ABS(INDEX(AO:AO,MATCH(AO292,$AA:$AA,0)+11)+INDEX(AO:AO,MATCH(AO292,$AA:$AA,0)+12)+INDEX(AO:AO,MATCH(AO292,$AA:$AA,0)+13))</f>
        <v>0</v>
      </c>
      <c r="AP297" s="423"/>
      <c r="AQ297" s="422">
        <f>ABS(INDEX(AQ:AQ,MATCH(AQ292,$AA:$AA,0)+11)+INDEX(AQ:AQ,MATCH(AQ292,$AA:$AA,0)+12)+INDEX(AQ:AQ,MATCH(AQ292,$AA:$AA,0)+13))</f>
        <v>0</v>
      </c>
      <c r="AR297" s="423"/>
      <c r="AS297" s="422">
        <f>ABS(INDEX(AS:AS,MATCH(AS292,$AA:$AA,0)+11)+INDEX(AS:AS,MATCH(AS292,$AA:$AA,0)+12)+INDEX(AS:AS,MATCH(AS292,$AA:$AA,0)+13))</f>
        <v>0</v>
      </c>
      <c r="AT297" s="423"/>
      <c r="AU297" s="1"/>
      <c r="AV297" s="1"/>
      <c r="AW297" s="83"/>
      <c r="AX297" s="84"/>
      <c r="BA297" s="149"/>
      <c r="BB297" s="150"/>
      <c r="BC297" s="151"/>
      <c r="BQ297" s="153"/>
      <c r="BR297" s="151"/>
      <c r="BV297" s="151"/>
      <c r="BZ297" s="151"/>
    </row>
    <row r="298" spans="2:78" ht="15.9" customHeight="1" x14ac:dyDescent="0.25">
      <c r="B298" s="391" t="str">
        <f t="shared" si="348"/>
        <v>Spieler 4</v>
      </c>
      <c r="C298" s="392" t="str">
        <f t="shared" si="348"/>
        <v/>
      </c>
      <c r="D298" s="393">
        <f>IF(AC298=301,"",AC298)</f>
        <v>0</v>
      </c>
      <c r="E298" s="393" t="str">
        <f>IF(AD298=0,"",AD298)</f>
        <v/>
      </c>
      <c r="F298" s="393">
        <f>IF(AE298=301,"",AE298)</f>
        <v>0</v>
      </c>
      <c r="G298" s="393" t="str">
        <f>IF(AF298=0,"",AF298)</f>
        <v/>
      </c>
      <c r="H298" s="393">
        <f>IF(AG298=301,"",AG298)</f>
        <v>0</v>
      </c>
      <c r="I298" s="393" t="str">
        <f>IF(AH298=0,"",AH298)</f>
        <v/>
      </c>
      <c r="J298" s="393">
        <f>IF(AI298=301,"",AI298)</f>
        <v>0</v>
      </c>
      <c r="K298" s="393" t="str">
        <f>IF(AJ298=0,"",AJ298)</f>
        <v/>
      </c>
      <c r="L298" s="393">
        <f>IF(AK298=301,"",AK298)</f>
        <v>0</v>
      </c>
      <c r="M298" s="393" t="str">
        <f>IF(AL298=0,"",AL298)</f>
        <v/>
      </c>
      <c r="N298" s="393">
        <f>IF(AM298=301,"",AM298)</f>
        <v>0</v>
      </c>
      <c r="O298" s="393" t="str">
        <f>IF(AN298=0,"",AN298)</f>
        <v/>
      </c>
      <c r="P298" s="393">
        <f>IF(AO298=301,"",AO298)</f>
        <v>0</v>
      </c>
      <c r="Q298" s="393" t="str">
        <f>IF(AP298=0,"",AP298)</f>
        <v/>
      </c>
      <c r="R298" s="393">
        <f>IF(AQ298=301,"",AQ298)</f>
        <v>0</v>
      </c>
      <c r="S298" s="393" t="str">
        <f>IF(AR298=0,"",AR298)</f>
        <v/>
      </c>
      <c r="T298" s="393">
        <f>IF(AS298=301,"",AS298)</f>
        <v>0</v>
      </c>
      <c r="U298" s="393" t="str">
        <f>IF(AT298=0,"",AT298)</f>
        <v/>
      </c>
      <c r="V298" s="404"/>
      <c r="W298" s="404"/>
      <c r="AA298" s="74" t="s">
        <v>11</v>
      </c>
      <c r="AB298" s="75"/>
      <c r="AC298" s="422">
        <f>ABS(INDEX(AC:AC,MATCH(AC292,$AA:$AA,0)+14)+INDEX(AC:AC,MATCH(AC292,$AA:$AA,0)+15)+INDEX(AC:AC,MATCH(AC292,$AA:$AA,0)+16))</f>
        <v>0</v>
      </c>
      <c r="AD298" s="423"/>
      <c r="AE298" s="422">
        <f>ABS(INDEX(AE:AE,MATCH(AE292,$AA:$AA,0)+14)+INDEX(AE:AE,MATCH(AE292,$AA:$AA,0)+15)+INDEX(AE:AE,MATCH(AE292,$AA:$AA,0)+16))</f>
        <v>0</v>
      </c>
      <c r="AF298" s="423"/>
      <c r="AG298" s="422">
        <f>ABS(INDEX(AG:AG,MATCH(AG292,$AA:$AA,0)+14)+INDEX(AG:AG,MATCH(AG292,$AA:$AA,0)+15)+INDEX(AG:AG,MATCH(AG292,$AA:$AA,0)+16))</f>
        <v>0</v>
      </c>
      <c r="AH298" s="423"/>
      <c r="AI298" s="422">
        <f>ABS(INDEX(AI:AI,MATCH(AI292,$AA:$AA,0)+14)+INDEX(AI:AI,MATCH(AI292,$AA:$AA,0)+15)+INDEX(AI:AI,MATCH(AI292,$AA:$AA,0)+16))</f>
        <v>0</v>
      </c>
      <c r="AJ298" s="423"/>
      <c r="AK298" s="422">
        <f>ABS(INDEX(AK:AK,MATCH(AK292,$AA:$AA,0)+14)+INDEX(AK:AK,MATCH(AK292,$AA:$AA,0)+15)+INDEX(AK:AK,MATCH(AK292,$AA:$AA,0)+16))</f>
        <v>0</v>
      </c>
      <c r="AL298" s="423"/>
      <c r="AM298" s="422">
        <f>ABS(INDEX(AM:AM,MATCH(AM292,$AA:$AA,0)+14)+INDEX(AM:AM,MATCH(AM292,$AA:$AA,0)+15)+INDEX(AM:AM,MATCH(AM292,$AA:$AA,0)+16))</f>
        <v>0</v>
      </c>
      <c r="AN298" s="423"/>
      <c r="AO298" s="422">
        <f>ABS(INDEX(AO:AO,MATCH(AO292,$AA:$AA,0)+14)+INDEX(AO:AO,MATCH(AO292,$AA:$AA,0)+15)+INDEX(AO:AO,MATCH(AO292,$AA:$AA,0)+16))</f>
        <v>0</v>
      </c>
      <c r="AP298" s="423"/>
      <c r="AQ298" s="422">
        <f>ABS(INDEX(AQ:AQ,MATCH(AQ292,$AA:$AA,0)+14)+INDEX(AQ:AQ,MATCH(AQ292,$AA:$AA,0)+15)+INDEX(AQ:AQ,MATCH(AQ292,$AA:$AA,0)+16))</f>
        <v>0</v>
      </c>
      <c r="AR298" s="423"/>
      <c r="AS298" s="422">
        <f>ABS(INDEX(AS:AS,MATCH(AS292,$AA:$AA,0)+14)+INDEX(AS:AS,MATCH(AS292,$AA:$AA,0)+15)+INDEX(AS:AS,MATCH(AS292,$AA:$AA,0)+16))</f>
        <v>0</v>
      </c>
      <c r="AT298" s="423"/>
      <c r="AU298" s="1"/>
      <c r="AV298" s="1"/>
      <c r="AW298" s="83"/>
      <c r="AX298" s="84"/>
      <c r="BA298" s="149"/>
      <c r="BB298" s="150"/>
      <c r="BC298" s="151"/>
      <c r="BQ298" s="153"/>
      <c r="BR298" s="151"/>
      <c r="BV298" s="151"/>
      <c r="BZ298" s="151"/>
    </row>
    <row r="299" spans="2:78" ht="15.9" customHeight="1" x14ac:dyDescent="0.25">
      <c r="B299" s="388" t="str">
        <f t="shared" si="348"/>
        <v>Gesamt</v>
      </c>
      <c r="C299" s="389" t="str">
        <f t="shared" si="348"/>
        <v/>
      </c>
      <c r="D299" s="394">
        <f>IF(AC299=1505,"",AC299)</f>
        <v>0</v>
      </c>
      <c r="E299" s="394" t="str">
        <f>IF(AD299=0,"",AD299)</f>
        <v/>
      </c>
      <c r="F299" s="394">
        <f>IF(AE299=1505,"",AE299)</f>
        <v>0</v>
      </c>
      <c r="G299" s="394" t="str">
        <f>IF(AF299=0,"",AF299)</f>
        <v/>
      </c>
      <c r="H299" s="394">
        <f>IF(AG299=1505,"",AG299)</f>
        <v>0</v>
      </c>
      <c r="I299" s="394" t="str">
        <f>IF(AH299=0,"",AH299)</f>
        <v/>
      </c>
      <c r="J299" s="394">
        <f>IF(AI299=1505,"",AI299)</f>
        <v>0</v>
      </c>
      <c r="K299" s="394" t="str">
        <f>IF(AJ299=0,"",AJ299)</f>
        <v/>
      </c>
      <c r="L299" s="394">
        <f>IF(AK299=1505,"",AK299)</f>
        <v>0</v>
      </c>
      <c r="M299" s="394" t="str">
        <f>IF(AL299=0,"",AL299)</f>
        <v/>
      </c>
      <c r="N299" s="394">
        <f>IF(AM299=1505,"",AM299)</f>
        <v>0</v>
      </c>
      <c r="O299" s="394" t="str">
        <f>IF(AN299=0,"",AN299)</f>
        <v/>
      </c>
      <c r="P299" s="394">
        <f>IF(AO299=1505,"",AO299)</f>
        <v>0</v>
      </c>
      <c r="Q299" s="394" t="str">
        <f>IF(AP299=0,"",AP299)</f>
        <v/>
      </c>
      <c r="R299" s="394">
        <f>IF(AQ299=1505,"",AQ299)</f>
        <v>0</v>
      </c>
      <c r="S299" s="394" t="str">
        <f>IF(AR299=0,"",AR299)</f>
        <v/>
      </c>
      <c r="T299" s="394">
        <f>IF(AS299=1505,"",AS299)</f>
        <v>0</v>
      </c>
      <c r="U299" s="394" t="str">
        <f>IF(AT299=0,"",AT299)</f>
        <v/>
      </c>
      <c r="V299" s="290"/>
      <c r="W299" s="290"/>
      <c r="AA299" s="76" t="s">
        <v>960</v>
      </c>
      <c r="AB299" s="77"/>
      <c r="AC299" s="388">
        <f>SUM(AC295:AC298)</f>
        <v>0</v>
      </c>
      <c r="AD299" s="389"/>
      <c r="AE299" s="388">
        <f>SUM(AE295:AE298)</f>
        <v>0</v>
      </c>
      <c r="AF299" s="389"/>
      <c r="AG299" s="388">
        <f>SUM(AG295:AG298)</f>
        <v>0</v>
      </c>
      <c r="AH299" s="389"/>
      <c r="AI299" s="388">
        <f>SUM(AI295:AI298)</f>
        <v>0</v>
      </c>
      <c r="AJ299" s="389"/>
      <c r="AK299" s="388">
        <f>SUM(AK295:AK298)</f>
        <v>0</v>
      </c>
      <c r="AL299" s="389"/>
      <c r="AM299" s="388">
        <f>SUM(AM295:AM298)</f>
        <v>0</v>
      </c>
      <c r="AN299" s="389"/>
      <c r="AO299" s="388">
        <f>SUM(AO295:AO298)</f>
        <v>0</v>
      </c>
      <c r="AP299" s="389"/>
      <c r="AQ299" s="388">
        <f>SUM(AQ295:AQ298)</f>
        <v>0</v>
      </c>
      <c r="AR299" s="389"/>
      <c r="AS299" s="388">
        <f>SUM(AS295:AS298)</f>
        <v>0</v>
      </c>
      <c r="AT299" s="389"/>
      <c r="AU299" s="69"/>
      <c r="AV299" s="69"/>
      <c r="AW299" s="83"/>
      <c r="AX299" s="84"/>
      <c r="BA299" s="149"/>
      <c r="BB299" s="150"/>
      <c r="BC299" s="151"/>
      <c r="BQ299" s="153"/>
      <c r="BR299" s="151"/>
      <c r="BV299" s="151"/>
      <c r="BZ299" s="151"/>
    </row>
    <row r="300" spans="2:78" ht="10.5" customHeight="1" x14ac:dyDescent="0.25">
      <c r="B300" s="78"/>
      <c r="C300" s="6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AA300" s="78"/>
      <c r="AB300" s="69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83"/>
      <c r="AX300" s="84"/>
      <c r="BA300" s="149"/>
      <c r="BB300" s="150"/>
      <c r="BC300" s="151"/>
      <c r="BQ300" s="153"/>
      <c r="BR300" s="151"/>
      <c r="BV300" s="151"/>
      <c r="BZ300" s="151"/>
    </row>
  </sheetData>
  <sheetProtection algorithmName="SHA-512" hashValue="L0BhT6NagQjWIwQ8RcIb1SF6fCYB2IJQLhBhMkAp0gTEJpf4qht9bqzkurIkFfqD6WdZ718RHPG1z+WzLfSwwA==" saltValue="GVTsjdRM5v1Digs/fKK9LQ==" spinCount="100000" sheet="1" formatCells="0" formatColumns="0" formatRows="0"/>
  <mergeCells count="2110">
    <mergeCell ref="AC298:AD298"/>
    <mergeCell ref="AE298:AF298"/>
    <mergeCell ref="AG298:AH298"/>
    <mergeCell ref="AI298:AJ298"/>
    <mergeCell ref="AK298:AL298"/>
    <mergeCell ref="AM298:AN298"/>
    <mergeCell ref="AO298:AP298"/>
    <mergeCell ref="AQ298:AR298"/>
    <mergeCell ref="AS298:AT298"/>
    <mergeCell ref="AC299:AD299"/>
    <mergeCell ref="AE299:AF299"/>
    <mergeCell ref="AG299:AH299"/>
    <mergeCell ref="AI299:AJ299"/>
    <mergeCell ref="AK299:AL299"/>
    <mergeCell ref="AM299:AN299"/>
    <mergeCell ref="AO299:AP299"/>
    <mergeCell ref="AQ299:AR299"/>
    <mergeCell ref="AS299:AT299"/>
    <mergeCell ref="AC296:AD296"/>
    <mergeCell ref="AE296:AF296"/>
    <mergeCell ref="AG296:AH296"/>
    <mergeCell ref="AI296:AJ296"/>
    <mergeCell ref="AK296:AL296"/>
    <mergeCell ref="AM296:AN296"/>
    <mergeCell ref="AO296:AP296"/>
    <mergeCell ref="AQ296:AR296"/>
    <mergeCell ref="AS296:AT296"/>
    <mergeCell ref="AC297:AD297"/>
    <mergeCell ref="AE297:AF297"/>
    <mergeCell ref="AG297:AH297"/>
    <mergeCell ref="AI297:AJ297"/>
    <mergeCell ref="AK297:AL297"/>
    <mergeCell ref="AM297:AN297"/>
    <mergeCell ref="AO297:AP297"/>
    <mergeCell ref="AQ297:AR297"/>
    <mergeCell ref="AS297:AT297"/>
    <mergeCell ref="AC293:AD293"/>
    <mergeCell ref="AE293:AF293"/>
    <mergeCell ref="AG293:AH293"/>
    <mergeCell ref="AI293:AJ293"/>
    <mergeCell ref="AK293:AL293"/>
    <mergeCell ref="AM293:AN293"/>
    <mergeCell ref="AO293:AP293"/>
    <mergeCell ref="AQ293:AR293"/>
    <mergeCell ref="AS293:AT293"/>
    <mergeCell ref="AC295:AD295"/>
    <mergeCell ref="AE295:AF295"/>
    <mergeCell ref="AG295:AH295"/>
    <mergeCell ref="AI295:AJ295"/>
    <mergeCell ref="AK295:AL295"/>
    <mergeCell ref="AM295:AN295"/>
    <mergeCell ref="AO295:AP295"/>
    <mergeCell ref="AQ295:AR295"/>
    <mergeCell ref="AS295:AT295"/>
    <mergeCell ref="AC269:AD269"/>
    <mergeCell ref="AE269:AF269"/>
    <mergeCell ref="AG269:AH269"/>
    <mergeCell ref="AI269:AJ269"/>
    <mergeCell ref="AK269:AL269"/>
    <mergeCell ref="AM269:AN269"/>
    <mergeCell ref="AO269:AP269"/>
    <mergeCell ref="AQ269:AR269"/>
    <mergeCell ref="AS269:AT269"/>
    <mergeCell ref="AT271:AV271"/>
    <mergeCell ref="AC292:AD292"/>
    <mergeCell ref="AE292:AF292"/>
    <mergeCell ref="AG292:AH292"/>
    <mergeCell ref="AI292:AJ292"/>
    <mergeCell ref="AK292:AL292"/>
    <mergeCell ref="AM292:AN292"/>
    <mergeCell ref="AO292:AP292"/>
    <mergeCell ref="AQ292:AR292"/>
    <mergeCell ref="AS292:AT292"/>
    <mergeCell ref="AC267:AD267"/>
    <mergeCell ref="AE267:AF267"/>
    <mergeCell ref="AG267:AH267"/>
    <mergeCell ref="AI267:AJ267"/>
    <mergeCell ref="AK267:AL267"/>
    <mergeCell ref="AM267:AN267"/>
    <mergeCell ref="AO267:AP267"/>
    <mergeCell ref="AQ267:AR267"/>
    <mergeCell ref="AS267:AT267"/>
    <mergeCell ref="AC268:AD268"/>
    <mergeCell ref="AE268:AF268"/>
    <mergeCell ref="AG268:AH268"/>
    <mergeCell ref="AI268:AJ268"/>
    <mergeCell ref="AK268:AL268"/>
    <mergeCell ref="AM268:AN268"/>
    <mergeCell ref="AO268:AP268"/>
    <mergeCell ref="AQ268:AR268"/>
    <mergeCell ref="AS268:AT268"/>
    <mergeCell ref="AC265:AD265"/>
    <mergeCell ref="AE265:AF265"/>
    <mergeCell ref="AG265:AH265"/>
    <mergeCell ref="AI265:AJ265"/>
    <mergeCell ref="AK265:AL265"/>
    <mergeCell ref="AM265:AN265"/>
    <mergeCell ref="AO265:AP265"/>
    <mergeCell ref="AQ265:AR265"/>
    <mergeCell ref="AS265:AT265"/>
    <mergeCell ref="AC266:AD266"/>
    <mergeCell ref="AE266:AF266"/>
    <mergeCell ref="AG266:AH266"/>
    <mergeCell ref="AI266:AJ266"/>
    <mergeCell ref="AK266:AL266"/>
    <mergeCell ref="AM266:AN266"/>
    <mergeCell ref="AO266:AP266"/>
    <mergeCell ref="AQ266:AR266"/>
    <mergeCell ref="AS266:AT266"/>
    <mergeCell ref="AT241:AV241"/>
    <mergeCell ref="AC262:AD262"/>
    <mergeCell ref="AE262:AF262"/>
    <mergeCell ref="AG262:AH262"/>
    <mergeCell ref="AI262:AJ262"/>
    <mergeCell ref="AK262:AL262"/>
    <mergeCell ref="AM262:AN262"/>
    <mergeCell ref="AO262:AP262"/>
    <mergeCell ref="AQ262:AR262"/>
    <mergeCell ref="AS262:AT262"/>
    <mergeCell ref="AC263:AD263"/>
    <mergeCell ref="AE263:AF263"/>
    <mergeCell ref="AG263:AH263"/>
    <mergeCell ref="AI263:AJ263"/>
    <mergeCell ref="AK263:AL263"/>
    <mergeCell ref="AM263:AN263"/>
    <mergeCell ref="AO263:AP263"/>
    <mergeCell ref="AQ263:AR263"/>
    <mergeCell ref="AS263:AT263"/>
    <mergeCell ref="AC238:AD238"/>
    <mergeCell ref="AE238:AF238"/>
    <mergeCell ref="AG238:AH238"/>
    <mergeCell ref="AI238:AJ238"/>
    <mergeCell ref="AK238:AL238"/>
    <mergeCell ref="AM238:AN238"/>
    <mergeCell ref="AO238:AP238"/>
    <mergeCell ref="AQ238:AR238"/>
    <mergeCell ref="AS238:AT238"/>
    <mergeCell ref="AC239:AD239"/>
    <mergeCell ref="AE239:AF239"/>
    <mergeCell ref="AG239:AH239"/>
    <mergeCell ref="AI239:AJ239"/>
    <mergeCell ref="AK239:AL239"/>
    <mergeCell ref="AM239:AN239"/>
    <mergeCell ref="AO239:AP239"/>
    <mergeCell ref="AQ239:AR239"/>
    <mergeCell ref="AS239:AT239"/>
    <mergeCell ref="AC236:AD236"/>
    <mergeCell ref="AE236:AF236"/>
    <mergeCell ref="AG236:AH236"/>
    <mergeCell ref="AI236:AJ236"/>
    <mergeCell ref="AK236:AL236"/>
    <mergeCell ref="AM236:AN236"/>
    <mergeCell ref="AO236:AP236"/>
    <mergeCell ref="AQ236:AR236"/>
    <mergeCell ref="AS236:AT236"/>
    <mergeCell ref="AC237:AD237"/>
    <mergeCell ref="AE237:AF237"/>
    <mergeCell ref="AG237:AH237"/>
    <mergeCell ref="AI237:AJ237"/>
    <mergeCell ref="AK237:AL237"/>
    <mergeCell ref="AM237:AN237"/>
    <mergeCell ref="AO237:AP237"/>
    <mergeCell ref="AQ237:AR237"/>
    <mergeCell ref="AS237:AT237"/>
    <mergeCell ref="AC233:AD233"/>
    <mergeCell ref="AE233:AF233"/>
    <mergeCell ref="AG233:AH233"/>
    <mergeCell ref="AI233:AJ233"/>
    <mergeCell ref="AK233:AL233"/>
    <mergeCell ref="AM233:AN233"/>
    <mergeCell ref="AO233:AP233"/>
    <mergeCell ref="AQ233:AR233"/>
    <mergeCell ref="AS233:AT233"/>
    <mergeCell ref="AC235:AD235"/>
    <mergeCell ref="AE235:AF235"/>
    <mergeCell ref="AG235:AH235"/>
    <mergeCell ref="AI235:AJ235"/>
    <mergeCell ref="AK235:AL235"/>
    <mergeCell ref="AM235:AN235"/>
    <mergeCell ref="AO235:AP235"/>
    <mergeCell ref="AQ235:AR235"/>
    <mergeCell ref="AS235:AT235"/>
    <mergeCell ref="AC209:AD209"/>
    <mergeCell ref="AE209:AF209"/>
    <mergeCell ref="AG209:AH209"/>
    <mergeCell ref="AI209:AJ209"/>
    <mergeCell ref="AK209:AL209"/>
    <mergeCell ref="AM209:AN209"/>
    <mergeCell ref="AO209:AP209"/>
    <mergeCell ref="AQ209:AR209"/>
    <mergeCell ref="AS209:AT209"/>
    <mergeCell ref="AT211:AV211"/>
    <mergeCell ref="AC232:AD232"/>
    <mergeCell ref="AE232:AF232"/>
    <mergeCell ref="AG232:AH232"/>
    <mergeCell ref="AI232:AJ232"/>
    <mergeCell ref="AK232:AL232"/>
    <mergeCell ref="AM232:AN232"/>
    <mergeCell ref="AO232:AP232"/>
    <mergeCell ref="AQ232:AR232"/>
    <mergeCell ref="AS232:AT232"/>
    <mergeCell ref="AC207:AD207"/>
    <mergeCell ref="AE207:AF207"/>
    <mergeCell ref="AG207:AH207"/>
    <mergeCell ref="AI207:AJ207"/>
    <mergeCell ref="AK207:AL207"/>
    <mergeCell ref="AM207:AN207"/>
    <mergeCell ref="AO207:AP207"/>
    <mergeCell ref="AQ207:AR207"/>
    <mergeCell ref="AS207:AT207"/>
    <mergeCell ref="AC208:AD208"/>
    <mergeCell ref="AE208:AF208"/>
    <mergeCell ref="AG208:AH208"/>
    <mergeCell ref="AI208:AJ208"/>
    <mergeCell ref="AK208:AL208"/>
    <mergeCell ref="AM208:AN208"/>
    <mergeCell ref="AO208:AP208"/>
    <mergeCell ref="AQ208:AR208"/>
    <mergeCell ref="AS208:AT208"/>
    <mergeCell ref="AC205:AD205"/>
    <mergeCell ref="AE205:AF205"/>
    <mergeCell ref="AG205:AH205"/>
    <mergeCell ref="AI205:AJ205"/>
    <mergeCell ref="AK205:AL205"/>
    <mergeCell ref="AM205:AN205"/>
    <mergeCell ref="AO205:AP205"/>
    <mergeCell ref="AQ205:AR205"/>
    <mergeCell ref="AS205:AT205"/>
    <mergeCell ref="AC206:AD206"/>
    <mergeCell ref="AE206:AF206"/>
    <mergeCell ref="AG206:AH206"/>
    <mergeCell ref="AI206:AJ206"/>
    <mergeCell ref="AK206:AL206"/>
    <mergeCell ref="AM206:AN206"/>
    <mergeCell ref="AO206:AP206"/>
    <mergeCell ref="AQ206:AR206"/>
    <mergeCell ref="AS206:AT206"/>
    <mergeCell ref="AT181:AV181"/>
    <mergeCell ref="AC202:AD202"/>
    <mergeCell ref="AE202:AF202"/>
    <mergeCell ref="AG202:AH202"/>
    <mergeCell ref="AI202:AJ202"/>
    <mergeCell ref="AK202:AL202"/>
    <mergeCell ref="AM202:AN202"/>
    <mergeCell ref="AO202:AP202"/>
    <mergeCell ref="AQ202:AR202"/>
    <mergeCell ref="AS202:AT202"/>
    <mergeCell ref="AC203:AD203"/>
    <mergeCell ref="AE203:AF203"/>
    <mergeCell ref="AG203:AH203"/>
    <mergeCell ref="AI203:AJ203"/>
    <mergeCell ref="AK203:AL203"/>
    <mergeCell ref="AM203:AN203"/>
    <mergeCell ref="AO203:AP203"/>
    <mergeCell ref="AQ203:AR203"/>
    <mergeCell ref="AS203:AT203"/>
    <mergeCell ref="AC178:AD178"/>
    <mergeCell ref="AE178:AF178"/>
    <mergeCell ref="AG178:AH178"/>
    <mergeCell ref="AI178:AJ178"/>
    <mergeCell ref="AK178:AL178"/>
    <mergeCell ref="AM178:AN178"/>
    <mergeCell ref="AO178:AP178"/>
    <mergeCell ref="AQ178:AR178"/>
    <mergeCell ref="AS178:AT178"/>
    <mergeCell ref="AC179:AD179"/>
    <mergeCell ref="AE179:AF179"/>
    <mergeCell ref="AG179:AH179"/>
    <mergeCell ref="AI179:AJ179"/>
    <mergeCell ref="AK179:AL179"/>
    <mergeCell ref="AM179:AN179"/>
    <mergeCell ref="AO179:AP179"/>
    <mergeCell ref="AQ179:AR179"/>
    <mergeCell ref="AS179:AT179"/>
    <mergeCell ref="AC176:AD176"/>
    <mergeCell ref="AE176:AF176"/>
    <mergeCell ref="AG176:AH176"/>
    <mergeCell ref="AI176:AJ176"/>
    <mergeCell ref="AK176:AL176"/>
    <mergeCell ref="AM176:AN176"/>
    <mergeCell ref="AO176:AP176"/>
    <mergeCell ref="AQ176:AR176"/>
    <mergeCell ref="AS176:AT176"/>
    <mergeCell ref="AC177:AD177"/>
    <mergeCell ref="AE177:AF177"/>
    <mergeCell ref="AG177:AH177"/>
    <mergeCell ref="AI177:AJ177"/>
    <mergeCell ref="AK177:AL177"/>
    <mergeCell ref="AM177:AN177"/>
    <mergeCell ref="AO177:AP177"/>
    <mergeCell ref="AQ177:AR177"/>
    <mergeCell ref="AS177:AT177"/>
    <mergeCell ref="AC173:AD173"/>
    <mergeCell ref="AE173:AF173"/>
    <mergeCell ref="AG173:AH173"/>
    <mergeCell ref="AI173:AJ173"/>
    <mergeCell ref="AK173:AL173"/>
    <mergeCell ref="AM173:AN173"/>
    <mergeCell ref="AO173:AP173"/>
    <mergeCell ref="AQ173:AR173"/>
    <mergeCell ref="AS173:AT173"/>
    <mergeCell ref="AC175:AD175"/>
    <mergeCell ref="AE175:AF175"/>
    <mergeCell ref="AG175:AH175"/>
    <mergeCell ref="AI175:AJ175"/>
    <mergeCell ref="AK175:AL175"/>
    <mergeCell ref="AM175:AN175"/>
    <mergeCell ref="AO175:AP175"/>
    <mergeCell ref="AQ175:AR175"/>
    <mergeCell ref="AS175:AT175"/>
    <mergeCell ref="AC149:AD149"/>
    <mergeCell ref="AE149:AF149"/>
    <mergeCell ref="AG149:AH149"/>
    <mergeCell ref="AI149:AJ149"/>
    <mergeCell ref="AK149:AL149"/>
    <mergeCell ref="AM149:AN149"/>
    <mergeCell ref="AO149:AP149"/>
    <mergeCell ref="AQ149:AR149"/>
    <mergeCell ref="AS149:AT149"/>
    <mergeCell ref="AT151:AV151"/>
    <mergeCell ref="AC172:AD172"/>
    <mergeCell ref="AE172:AF172"/>
    <mergeCell ref="AG172:AH172"/>
    <mergeCell ref="AI172:AJ172"/>
    <mergeCell ref="AK172:AL172"/>
    <mergeCell ref="AM172:AN172"/>
    <mergeCell ref="AO172:AP172"/>
    <mergeCell ref="AQ172:AR172"/>
    <mergeCell ref="AS172:AT172"/>
    <mergeCell ref="AC147:AD147"/>
    <mergeCell ref="AE147:AF147"/>
    <mergeCell ref="AG147:AH147"/>
    <mergeCell ref="AI147:AJ147"/>
    <mergeCell ref="AK147:AL147"/>
    <mergeCell ref="AM147:AN147"/>
    <mergeCell ref="AO147:AP147"/>
    <mergeCell ref="AQ147:AR147"/>
    <mergeCell ref="AS147:AT147"/>
    <mergeCell ref="AC148:AD148"/>
    <mergeCell ref="AE148:AF148"/>
    <mergeCell ref="AG148:AH148"/>
    <mergeCell ref="AI148:AJ148"/>
    <mergeCell ref="AK148:AL148"/>
    <mergeCell ref="AM148:AN148"/>
    <mergeCell ref="AO148:AP148"/>
    <mergeCell ref="AQ148:AR148"/>
    <mergeCell ref="AS148:AT148"/>
    <mergeCell ref="AC145:AD145"/>
    <mergeCell ref="AE145:AF145"/>
    <mergeCell ref="AG145:AH145"/>
    <mergeCell ref="AI145:AJ145"/>
    <mergeCell ref="AK145:AL145"/>
    <mergeCell ref="AM145:AN145"/>
    <mergeCell ref="AO145:AP145"/>
    <mergeCell ref="AQ145:AR145"/>
    <mergeCell ref="AS145:AT145"/>
    <mergeCell ref="AC146:AD146"/>
    <mergeCell ref="AE146:AF146"/>
    <mergeCell ref="AG146:AH146"/>
    <mergeCell ref="AI146:AJ146"/>
    <mergeCell ref="AK146:AL146"/>
    <mergeCell ref="AM146:AN146"/>
    <mergeCell ref="AO146:AP146"/>
    <mergeCell ref="AQ146:AR146"/>
    <mergeCell ref="AS146:AT146"/>
    <mergeCell ref="AT121:AV121"/>
    <mergeCell ref="AC142:AD142"/>
    <mergeCell ref="AE142:AF142"/>
    <mergeCell ref="AG142:AH142"/>
    <mergeCell ref="AI142:AJ142"/>
    <mergeCell ref="AK142:AL142"/>
    <mergeCell ref="AM142:AN142"/>
    <mergeCell ref="AO142:AP142"/>
    <mergeCell ref="AQ142:AR142"/>
    <mergeCell ref="AS142:AT142"/>
    <mergeCell ref="AC143:AD143"/>
    <mergeCell ref="AE143:AF143"/>
    <mergeCell ref="AG143:AH143"/>
    <mergeCell ref="AI143:AJ143"/>
    <mergeCell ref="AK143:AL143"/>
    <mergeCell ref="AM143:AN143"/>
    <mergeCell ref="AO143:AP143"/>
    <mergeCell ref="AQ143:AR143"/>
    <mergeCell ref="AS143:AT143"/>
    <mergeCell ref="AC118:AD118"/>
    <mergeCell ref="AE118:AF118"/>
    <mergeCell ref="AG118:AH118"/>
    <mergeCell ref="AI118:AJ118"/>
    <mergeCell ref="AK118:AL118"/>
    <mergeCell ref="AM118:AN118"/>
    <mergeCell ref="AO118:AP118"/>
    <mergeCell ref="AQ118:AR118"/>
    <mergeCell ref="AS118:AT118"/>
    <mergeCell ref="AC119:AD119"/>
    <mergeCell ref="AE119:AF119"/>
    <mergeCell ref="AG119:AH119"/>
    <mergeCell ref="AI119:AJ119"/>
    <mergeCell ref="AK119:AL119"/>
    <mergeCell ref="AM119:AN119"/>
    <mergeCell ref="AO119:AP119"/>
    <mergeCell ref="AQ119:AR119"/>
    <mergeCell ref="AS119:AT119"/>
    <mergeCell ref="AC116:AD116"/>
    <mergeCell ref="AE116:AF116"/>
    <mergeCell ref="AG116:AH116"/>
    <mergeCell ref="AI116:AJ116"/>
    <mergeCell ref="AK116:AL116"/>
    <mergeCell ref="AM116:AN116"/>
    <mergeCell ref="AO116:AP116"/>
    <mergeCell ref="AQ116:AR116"/>
    <mergeCell ref="AS116:AT116"/>
    <mergeCell ref="AC117:AD117"/>
    <mergeCell ref="AE117:AF117"/>
    <mergeCell ref="AG117:AH117"/>
    <mergeCell ref="AI117:AJ117"/>
    <mergeCell ref="AK117:AL117"/>
    <mergeCell ref="AM117:AN117"/>
    <mergeCell ref="AO117:AP117"/>
    <mergeCell ref="AQ117:AR117"/>
    <mergeCell ref="AS117:AT117"/>
    <mergeCell ref="AC113:AD113"/>
    <mergeCell ref="AE113:AF113"/>
    <mergeCell ref="AG113:AH113"/>
    <mergeCell ref="AI113:AJ113"/>
    <mergeCell ref="AK113:AL113"/>
    <mergeCell ref="AM113:AN113"/>
    <mergeCell ref="AO113:AP113"/>
    <mergeCell ref="AQ113:AR113"/>
    <mergeCell ref="AS113:AT113"/>
    <mergeCell ref="AC115:AD115"/>
    <mergeCell ref="AE115:AF115"/>
    <mergeCell ref="AG115:AH115"/>
    <mergeCell ref="AI115:AJ115"/>
    <mergeCell ref="AK115:AL115"/>
    <mergeCell ref="AM115:AN115"/>
    <mergeCell ref="AO115:AP115"/>
    <mergeCell ref="AQ115:AR115"/>
    <mergeCell ref="AS115:AT115"/>
    <mergeCell ref="AC89:AD89"/>
    <mergeCell ref="AE89:AF89"/>
    <mergeCell ref="AG89:AH89"/>
    <mergeCell ref="AI89:AJ89"/>
    <mergeCell ref="AK89:AL89"/>
    <mergeCell ref="AM89:AN89"/>
    <mergeCell ref="AO89:AP89"/>
    <mergeCell ref="AQ89:AR89"/>
    <mergeCell ref="AS89:AT89"/>
    <mergeCell ref="AT91:AV91"/>
    <mergeCell ref="AC112:AD112"/>
    <mergeCell ref="AE112:AF112"/>
    <mergeCell ref="AG112:AH112"/>
    <mergeCell ref="AI112:AJ112"/>
    <mergeCell ref="AK112:AL112"/>
    <mergeCell ref="AM112:AN112"/>
    <mergeCell ref="AO112:AP112"/>
    <mergeCell ref="AQ112:AR112"/>
    <mergeCell ref="AS112:AT112"/>
    <mergeCell ref="AC87:AD87"/>
    <mergeCell ref="AE87:AF87"/>
    <mergeCell ref="AG87:AH87"/>
    <mergeCell ref="AI87:AJ87"/>
    <mergeCell ref="AK87:AL87"/>
    <mergeCell ref="AM87:AN87"/>
    <mergeCell ref="AO87:AP87"/>
    <mergeCell ref="AQ87:AR87"/>
    <mergeCell ref="AS87:AT87"/>
    <mergeCell ref="AC88:AD88"/>
    <mergeCell ref="AE88:AF88"/>
    <mergeCell ref="AG88:AH88"/>
    <mergeCell ref="AI88:AJ88"/>
    <mergeCell ref="AK88:AL88"/>
    <mergeCell ref="AM88:AN88"/>
    <mergeCell ref="AO88:AP88"/>
    <mergeCell ref="AQ88:AR88"/>
    <mergeCell ref="AS88:AT88"/>
    <mergeCell ref="AC85:AD85"/>
    <mergeCell ref="AE85:AF85"/>
    <mergeCell ref="AG85:AH85"/>
    <mergeCell ref="AI85:AJ85"/>
    <mergeCell ref="AK85:AL85"/>
    <mergeCell ref="AM85:AN85"/>
    <mergeCell ref="AO85:AP85"/>
    <mergeCell ref="AQ85:AR85"/>
    <mergeCell ref="AS85:AT85"/>
    <mergeCell ref="AC86:AD86"/>
    <mergeCell ref="AE86:AF86"/>
    <mergeCell ref="AG86:AH86"/>
    <mergeCell ref="AI86:AJ86"/>
    <mergeCell ref="AK86:AL86"/>
    <mergeCell ref="AM86:AN86"/>
    <mergeCell ref="AO86:AP86"/>
    <mergeCell ref="AQ86:AR86"/>
    <mergeCell ref="AS86:AT86"/>
    <mergeCell ref="AT61:AV61"/>
    <mergeCell ref="AC82:AD82"/>
    <mergeCell ref="AE82:AF82"/>
    <mergeCell ref="AG82:AH82"/>
    <mergeCell ref="AI82:AJ82"/>
    <mergeCell ref="AK82:AL82"/>
    <mergeCell ref="AM82:AN82"/>
    <mergeCell ref="AO82:AP82"/>
    <mergeCell ref="AQ82:AR82"/>
    <mergeCell ref="AS82:AT82"/>
    <mergeCell ref="AC83:AD83"/>
    <mergeCell ref="AE83:AF83"/>
    <mergeCell ref="AG83:AH83"/>
    <mergeCell ref="AI83:AJ83"/>
    <mergeCell ref="AK83:AL83"/>
    <mergeCell ref="AM83:AN83"/>
    <mergeCell ref="AO83:AP83"/>
    <mergeCell ref="AQ83:AR83"/>
    <mergeCell ref="AS83:AT83"/>
    <mergeCell ref="AC58:AD58"/>
    <mergeCell ref="AE58:AF58"/>
    <mergeCell ref="AG58:AH58"/>
    <mergeCell ref="AI58:AJ58"/>
    <mergeCell ref="AK58:AL58"/>
    <mergeCell ref="AM58:AN58"/>
    <mergeCell ref="AO58:AP58"/>
    <mergeCell ref="AQ58:AR58"/>
    <mergeCell ref="AS58:AT58"/>
    <mergeCell ref="AC59:AD59"/>
    <mergeCell ref="AE59:AF59"/>
    <mergeCell ref="AG59:AH59"/>
    <mergeCell ref="AI59:AJ59"/>
    <mergeCell ref="AK59:AL59"/>
    <mergeCell ref="AM59:AN59"/>
    <mergeCell ref="AO59:AP59"/>
    <mergeCell ref="AQ59:AR59"/>
    <mergeCell ref="AS59:AT59"/>
    <mergeCell ref="AC56:AD56"/>
    <mergeCell ref="AE56:AF56"/>
    <mergeCell ref="AG56:AH56"/>
    <mergeCell ref="AI56:AJ56"/>
    <mergeCell ref="AK56:AL56"/>
    <mergeCell ref="AM56:AN56"/>
    <mergeCell ref="AO56:AP56"/>
    <mergeCell ref="AQ56:AR56"/>
    <mergeCell ref="AS56:AT56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C53:AD53"/>
    <mergeCell ref="AE53:AF53"/>
    <mergeCell ref="AG53:AH53"/>
    <mergeCell ref="AI53:AJ53"/>
    <mergeCell ref="AK53:AL53"/>
    <mergeCell ref="AM53:AN53"/>
    <mergeCell ref="AO53:AP53"/>
    <mergeCell ref="AQ53:AR53"/>
    <mergeCell ref="AS53:AT53"/>
    <mergeCell ref="AC55:AD55"/>
    <mergeCell ref="AE55:AF55"/>
    <mergeCell ref="AG55:AH55"/>
    <mergeCell ref="AI55:AJ55"/>
    <mergeCell ref="AK55:AL55"/>
    <mergeCell ref="AM55:AN55"/>
    <mergeCell ref="AO55:AP55"/>
    <mergeCell ref="AQ55:AR55"/>
    <mergeCell ref="AS55:AT55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T31:AV31"/>
    <mergeCell ref="AC52:AD52"/>
    <mergeCell ref="AE52:AF52"/>
    <mergeCell ref="AG52:AH52"/>
    <mergeCell ref="AI52:AJ52"/>
    <mergeCell ref="AK52:AL52"/>
    <mergeCell ref="AM52:AN52"/>
    <mergeCell ref="AO52:AP52"/>
    <mergeCell ref="AQ52:AR52"/>
    <mergeCell ref="AS52:AT52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T1:AV1"/>
    <mergeCell ref="AC22:AD22"/>
    <mergeCell ref="AE22:AF22"/>
    <mergeCell ref="AG22:AH22"/>
    <mergeCell ref="AI22:AJ22"/>
    <mergeCell ref="AK22:AL22"/>
    <mergeCell ref="AM22:AN22"/>
    <mergeCell ref="AO22:AP22"/>
    <mergeCell ref="AQ22:AR22"/>
    <mergeCell ref="AS22:AT22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P5:Q5"/>
    <mergeCell ref="R5:S5"/>
    <mergeCell ref="T5:U5"/>
    <mergeCell ref="V5:W5"/>
    <mergeCell ref="A7:A9"/>
    <mergeCell ref="E7:E9"/>
    <mergeCell ref="G7:G9"/>
    <mergeCell ref="I7:I9"/>
    <mergeCell ref="K7:K9"/>
    <mergeCell ref="M7:M9"/>
    <mergeCell ref="F1:Q1"/>
    <mergeCell ref="U1:W1"/>
    <mergeCell ref="X1:Z1"/>
    <mergeCell ref="F2:O2"/>
    <mergeCell ref="D5:E5"/>
    <mergeCell ref="F5:G5"/>
    <mergeCell ref="H5:I5"/>
    <mergeCell ref="J5:K5"/>
    <mergeCell ref="L5:M5"/>
    <mergeCell ref="N5:O5"/>
    <mergeCell ref="O10:O12"/>
    <mergeCell ref="Q10:Q12"/>
    <mergeCell ref="S10:S12"/>
    <mergeCell ref="U10:U12"/>
    <mergeCell ref="W10:W12"/>
    <mergeCell ref="Z10:Z12"/>
    <mergeCell ref="A10:A12"/>
    <mergeCell ref="E10:E12"/>
    <mergeCell ref="G10:G12"/>
    <mergeCell ref="I10:I12"/>
    <mergeCell ref="K10:K12"/>
    <mergeCell ref="M10:M12"/>
    <mergeCell ref="O7:O9"/>
    <mergeCell ref="Q7:Q9"/>
    <mergeCell ref="S7:S9"/>
    <mergeCell ref="U7:U9"/>
    <mergeCell ref="W7:W9"/>
    <mergeCell ref="Z7:Z9"/>
    <mergeCell ref="O16:O18"/>
    <mergeCell ref="Q16:Q18"/>
    <mergeCell ref="S16:S18"/>
    <mergeCell ref="U16:U18"/>
    <mergeCell ref="W16:W18"/>
    <mergeCell ref="Z16:Z18"/>
    <mergeCell ref="A16:A18"/>
    <mergeCell ref="E16:E18"/>
    <mergeCell ref="G16:G18"/>
    <mergeCell ref="I16:I18"/>
    <mergeCell ref="K16:K18"/>
    <mergeCell ref="M16:M18"/>
    <mergeCell ref="O13:O15"/>
    <mergeCell ref="Q13:Q15"/>
    <mergeCell ref="S13:S15"/>
    <mergeCell ref="U13:U15"/>
    <mergeCell ref="W13:W15"/>
    <mergeCell ref="Z13:Z15"/>
    <mergeCell ref="A13:A15"/>
    <mergeCell ref="E13:E15"/>
    <mergeCell ref="G13:G15"/>
    <mergeCell ref="I13:I15"/>
    <mergeCell ref="K13:K15"/>
    <mergeCell ref="M13:M15"/>
    <mergeCell ref="P23:Q23"/>
    <mergeCell ref="R23:S23"/>
    <mergeCell ref="T23:U23"/>
    <mergeCell ref="V23:W23"/>
    <mergeCell ref="D24:E24"/>
    <mergeCell ref="F24:G24"/>
    <mergeCell ref="H24:I24"/>
    <mergeCell ref="J24:K24"/>
    <mergeCell ref="L24:M24"/>
    <mergeCell ref="N24:O24"/>
    <mergeCell ref="P22:Q22"/>
    <mergeCell ref="R22:S22"/>
    <mergeCell ref="T22:U22"/>
    <mergeCell ref="V22:W22"/>
    <mergeCell ref="D23:E23"/>
    <mergeCell ref="F23:G23"/>
    <mergeCell ref="H23:I23"/>
    <mergeCell ref="J23:K23"/>
    <mergeCell ref="L23:M23"/>
    <mergeCell ref="N23:O23"/>
    <mergeCell ref="D22:E22"/>
    <mergeCell ref="F22:G22"/>
    <mergeCell ref="H22:I22"/>
    <mergeCell ref="J22:K22"/>
    <mergeCell ref="L22:M22"/>
    <mergeCell ref="N22:O22"/>
    <mergeCell ref="L26:M26"/>
    <mergeCell ref="N26:O26"/>
    <mergeCell ref="P26:Q26"/>
    <mergeCell ref="R26:S26"/>
    <mergeCell ref="T26:U26"/>
    <mergeCell ref="V26:W26"/>
    <mergeCell ref="N25:O25"/>
    <mergeCell ref="P25:Q25"/>
    <mergeCell ref="R25:S25"/>
    <mergeCell ref="T25:U25"/>
    <mergeCell ref="V25:W25"/>
    <mergeCell ref="B26:C26"/>
    <mergeCell ref="D26:E26"/>
    <mergeCell ref="F26:G26"/>
    <mergeCell ref="H26:I26"/>
    <mergeCell ref="J26:K26"/>
    <mergeCell ref="P24:Q24"/>
    <mergeCell ref="R24:S24"/>
    <mergeCell ref="T24:U24"/>
    <mergeCell ref="V24:W24"/>
    <mergeCell ref="B25:C25"/>
    <mergeCell ref="D25:E25"/>
    <mergeCell ref="F25:G25"/>
    <mergeCell ref="H25:I25"/>
    <mergeCell ref="J25:K25"/>
    <mergeCell ref="L25:M25"/>
    <mergeCell ref="B29:C29"/>
    <mergeCell ref="D29:E29"/>
    <mergeCell ref="F29:G29"/>
    <mergeCell ref="H29:I29"/>
    <mergeCell ref="J29:K29"/>
    <mergeCell ref="L29:M29"/>
    <mergeCell ref="L28:M28"/>
    <mergeCell ref="N28:O28"/>
    <mergeCell ref="P28:Q28"/>
    <mergeCell ref="R28:S28"/>
    <mergeCell ref="T28:U28"/>
    <mergeCell ref="V28:W28"/>
    <mergeCell ref="N27:O27"/>
    <mergeCell ref="P27:Q27"/>
    <mergeCell ref="R27:S27"/>
    <mergeCell ref="T27:U27"/>
    <mergeCell ref="V27:W27"/>
    <mergeCell ref="B28:C28"/>
    <mergeCell ref="D28:E28"/>
    <mergeCell ref="F28:G28"/>
    <mergeCell ref="H28:I28"/>
    <mergeCell ref="J28:K28"/>
    <mergeCell ref="B27:C27"/>
    <mergeCell ref="D27:E27"/>
    <mergeCell ref="F27:G27"/>
    <mergeCell ref="H27:I27"/>
    <mergeCell ref="J27:K27"/>
    <mergeCell ref="L27:M27"/>
    <mergeCell ref="X31:Z31"/>
    <mergeCell ref="F32:O32"/>
    <mergeCell ref="D35:E35"/>
    <mergeCell ref="F35:G35"/>
    <mergeCell ref="H35:I35"/>
    <mergeCell ref="J35:K35"/>
    <mergeCell ref="L35:M35"/>
    <mergeCell ref="N35:O35"/>
    <mergeCell ref="P35:Q35"/>
    <mergeCell ref="R35:S35"/>
    <mergeCell ref="N29:O29"/>
    <mergeCell ref="P29:Q29"/>
    <mergeCell ref="R29:S29"/>
    <mergeCell ref="T29:U29"/>
    <mergeCell ref="V29:W29"/>
    <mergeCell ref="F31:Q31"/>
    <mergeCell ref="U31:W31"/>
    <mergeCell ref="O40:O42"/>
    <mergeCell ref="Q40:Q42"/>
    <mergeCell ref="S40:S42"/>
    <mergeCell ref="U40:U42"/>
    <mergeCell ref="W40:W42"/>
    <mergeCell ref="Z40:Z42"/>
    <mergeCell ref="S37:S39"/>
    <mergeCell ref="U37:U39"/>
    <mergeCell ref="W37:W39"/>
    <mergeCell ref="Z37:Z39"/>
    <mergeCell ref="A40:A42"/>
    <mergeCell ref="E40:E42"/>
    <mergeCell ref="G40:G42"/>
    <mergeCell ref="I40:I42"/>
    <mergeCell ref="K40:K42"/>
    <mergeCell ref="M40:M42"/>
    <mergeCell ref="T35:U35"/>
    <mergeCell ref="V35:W35"/>
    <mergeCell ref="A37:A39"/>
    <mergeCell ref="E37:E39"/>
    <mergeCell ref="G37:G39"/>
    <mergeCell ref="I37:I39"/>
    <mergeCell ref="K37:K39"/>
    <mergeCell ref="M37:M39"/>
    <mergeCell ref="O37:O39"/>
    <mergeCell ref="Q37:Q39"/>
    <mergeCell ref="O46:O48"/>
    <mergeCell ref="Q46:Q48"/>
    <mergeCell ref="S46:S48"/>
    <mergeCell ref="U46:U48"/>
    <mergeCell ref="W46:W48"/>
    <mergeCell ref="Z46:Z48"/>
    <mergeCell ref="A46:A48"/>
    <mergeCell ref="E46:E48"/>
    <mergeCell ref="G46:G48"/>
    <mergeCell ref="I46:I48"/>
    <mergeCell ref="K46:K48"/>
    <mergeCell ref="M46:M48"/>
    <mergeCell ref="O43:O45"/>
    <mergeCell ref="Q43:Q45"/>
    <mergeCell ref="S43:S45"/>
    <mergeCell ref="U43:U45"/>
    <mergeCell ref="W43:W45"/>
    <mergeCell ref="Z43:Z45"/>
    <mergeCell ref="A43:A45"/>
    <mergeCell ref="E43:E45"/>
    <mergeCell ref="G43:G45"/>
    <mergeCell ref="I43:I45"/>
    <mergeCell ref="K43:K45"/>
    <mergeCell ref="M43:M45"/>
    <mergeCell ref="P53:Q53"/>
    <mergeCell ref="R53:S53"/>
    <mergeCell ref="T53:U53"/>
    <mergeCell ref="V53:W53"/>
    <mergeCell ref="D54:E54"/>
    <mergeCell ref="F54:G54"/>
    <mergeCell ref="H54:I54"/>
    <mergeCell ref="J54:K54"/>
    <mergeCell ref="L54:M54"/>
    <mergeCell ref="N54:O54"/>
    <mergeCell ref="P52:Q52"/>
    <mergeCell ref="R52:S52"/>
    <mergeCell ref="T52:U52"/>
    <mergeCell ref="V52:W52"/>
    <mergeCell ref="D53:E53"/>
    <mergeCell ref="F53:G53"/>
    <mergeCell ref="H53:I53"/>
    <mergeCell ref="J53:K53"/>
    <mergeCell ref="L53:M53"/>
    <mergeCell ref="N53:O53"/>
    <mergeCell ref="D52:E52"/>
    <mergeCell ref="F52:G52"/>
    <mergeCell ref="H52:I52"/>
    <mergeCell ref="J52:K52"/>
    <mergeCell ref="L52:M52"/>
    <mergeCell ref="N52:O52"/>
    <mergeCell ref="L56:M56"/>
    <mergeCell ref="N56:O56"/>
    <mergeCell ref="P56:Q56"/>
    <mergeCell ref="R56:S56"/>
    <mergeCell ref="T56:U56"/>
    <mergeCell ref="V56:W56"/>
    <mergeCell ref="N55:O55"/>
    <mergeCell ref="P55:Q55"/>
    <mergeCell ref="R55:S55"/>
    <mergeCell ref="T55:U55"/>
    <mergeCell ref="V55:W55"/>
    <mergeCell ref="B56:C56"/>
    <mergeCell ref="D56:E56"/>
    <mergeCell ref="F56:G56"/>
    <mergeCell ref="H56:I56"/>
    <mergeCell ref="J56:K56"/>
    <mergeCell ref="P54:Q54"/>
    <mergeCell ref="R54:S54"/>
    <mergeCell ref="T54:U54"/>
    <mergeCell ref="V54:W54"/>
    <mergeCell ref="B55:C55"/>
    <mergeCell ref="D55:E55"/>
    <mergeCell ref="F55:G55"/>
    <mergeCell ref="H55:I55"/>
    <mergeCell ref="J55:K55"/>
    <mergeCell ref="L55:M55"/>
    <mergeCell ref="B59:C59"/>
    <mergeCell ref="D59:E59"/>
    <mergeCell ref="F59:G59"/>
    <mergeCell ref="H59:I59"/>
    <mergeCell ref="J59:K59"/>
    <mergeCell ref="L59:M59"/>
    <mergeCell ref="L58:M58"/>
    <mergeCell ref="N58:O58"/>
    <mergeCell ref="P58:Q58"/>
    <mergeCell ref="R58:S58"/>
    <mergeCell ref="T58:U58"/>
    <mergeCell ref="V58:W58"/>
    <mergeCell ref="N57:O57"/>
    <mergeCell ref="P57:Q57"/>
    <mergeCell ref="R57:S57"/>
    <mergeCell ref="T57:U57"/>
    <mergeCell ref="V57:W57"/>
    <mergeCell ref="B58:C58"/>
    <mergeCell ref="D58:E58"/>
    <mergeCell ref="F58:G58"/>
    <mergeCell ref="H58:I58"/>
    <mergeCell ref="J58:K58"/>
    <mergeCell ref="B57:C57"/>
    <mergeCell ref="D57:E57"/>
    <mergeCell ref="F57:G57"/>
    <mergeCell ref="H57:I57"/>
    <mergeCell ref="J57:K57"/>
    <mergeCell ref="L57:M57"/>
    <mergeCell ref="X61:Z61"/>
    <mergeCell ref="F62:O62"/>
    <mergeCell ref="D65:E65"/>
    <mergeCell ref="F65:G65"/>
    <mergeCell ref="H65:I65"/>
    <mergeCell ref="J65:K65"/>
    <mergeCell ref="L65:M65"/>
    <mergeCell ref="N65:O65"/>
    <mergeCell ref="P65:Q65"/>
    <mergeCell ref="R65:S65"/>
    <mergeCell ref="N59:O59"/>
    <mergeCell ref="P59:Q59"/>
    <mergeCell ref="R59:S59"/>
    <mergeCell ref="T59:U59"/>
    <mergeCell ref="V59:W59"/>
    <mergeCell ref="F61:Q61"/>
    <mergeCell ref="U61:W61"/>
    <mergeCell ref="O70:O72"/>
    <mergeCell ref="Q70:Q72"/>
    <mergeCell ref="S70:S72"/>
    <mergeCell ref="U70:U72"/>
    <mergeCell ref="W70:W72"/>
    <mergeCell ref="Z70:Z72"/>
    <mergeCell ref="S67:S69"/>
    <mergeCell ref="U67:U69"/>
    <mergeCell ref="W67:W69"/>
    <mergeCell ref="Z67:Z69"/>
    <mergeCell ref="A70:A72"/>
    <mergeCell ref="E70:E72"/>
    <mergeCell ref="G70:G72"/>
    <mergeCell ref="I70:I72"/>
    <mergeCell ref="K70:K72"/>
    <mergeCell ref="M70:M72"/>
    <mergeCell ref="T65:U65"/>
    <mergeCell ref="V65:W65"/>
    <mergeCell ref="A67:A69"/>
    <mergeCell ref="E67:E69"/>
    <mergeCell ref="G67:G69"/>
    <mergeCell ref="I67:I69"/>
    <mergeCell ref="K67:K69"/>
    <mergeCell ref="M67:M69"/>
    <mergeCell ref="O67:O69"/>
    <mergeCell ref="Q67:Q69"/>
    <mergeCell ref="O76:O78"/>
    <mergeCell ref="Q76:Q78"/>
    <mergeCell ref="S76:S78"/>
    <mergeCell ref="U76:U78"/>
    <mergeCell ref="W76:W78"/>
    <mergeCell ref="Z76:Z78"/>
    <mergeCell ref="A76:A78"/>
    <mergeCell ref="E76:E78"/>
    <mergeCell ref="G76:G78"/>
    <mergeCell ref="I76:I78"/>
    <mergeCell ref="K76:K78"/>
    <mergeCell ref="M76:M78"/>
    <mergeCell ref="O73:O75"/>
    <mergeCell ref="Q73:Q75"/>
    <mergeCell ref="S73:S75"/>
    <mergeCell ref="U73:U75"/>
    <mergeCell ref="W73:W75"/>
    <mergeCell ref="Z73:Z75"/>
    <mergeCell ref="A73:A75"/>
    <mergeCell ref="E73:E75"/>
    <mergeCell ref="G73:G75"/>
    <mergeCell ref="I73:I75"/>
    <mergeCell ref="K73:K75"/>
    <mergeCell ref="M73:M75"/>
    <mergeCell ref="P83:Q83"/>
    <mergeCell ref="R83:S83"/>
    <mergeCell ref="T83:U83"/>
    <mergeCell ref="V83:W83"/>
    <mergeCell ref="D84:E84"/>
    <mergeCell ref="F84:G84"/>
    <mergeCell ref="H84:I84"/>
    <mergeCell ref="J84:K84"/>
    <mergeCell ref="L84:M84"/>
    <mergeCell ref="N84:O84"/>
    <mergeCell ref="P82:Q82"/>
    <mergeCell ref="R82:S82"/>
    <mergeCell ref="T82:U82"/>
    <mergeCell ref="V82:W82"/>
    <mergeCell ref="D83:E83"/>
    <mergeCell ref="F83:G83"/>
    <mergeCell ref="H83:I83"/>
    <mergeCell ref="J83:K83"/>
    <mergeCell ref="L83:M83"/>
    <mergeCell ref="N83:O83"/>
    <mergeCell ref="D82:E82"/>
    <mergeCell ref="F82:G82"/>
    <mergeCell ref="H82:I82"/>
    <mergeCell ref="J82:K82"/>
    <mergeCell ref="L82:M82"/>
    <mergeCell ref="N82:O82"/>
    <mergeCell ref="L86:M86"/>
    <mergeCell ref="N86:O86"/>
    <mergeCell ref="P86:Q86"/>
    <mergeCell ref="R86:S86"/>
    <mergeCell ref="T86:U86"/>
    <mergeCell ref="V86:W86"/>
    <mergeCell ref="N85:O85"/>
    <mergeCell ref="P85:Q85"/>
    <mergeCell ref="R85:S85"/>
    <mergeCell ref="T85:U85"/>
    <mergeCell ref="V85:W85"/>
    <mergeCell ref="B86:C86"/>
    <mergeCell ref="D86:E86"/>
    <mergeCell ref="F86:G86"/>
    <mergeCell ref="H86:I86"/>
    <mergeCell ref="J86:K86"/>
    <mergeCell ref="P84:Q84"/>
    <mergeCell ref="R84:S84"/>
    <mergeCell ref="T84:U84"/>
    <mergeCell ref="V84:W84"/>
    <mergeCell ref="B85:C85"/>
    <mergeCell ref="D85:E85"/>
    <mergeCell ref="F85:G85"/>
    <mergeCell ref="H85:I85"/>
    <mergeCell ref="J85:K85"/>
    <mergeCell ref="L85:M85"/>
    <mergeCell ref="B89:C89"/>
    <mergeCell ref="D89:E89"/>
    <mergeCell ref="F89:G89"/>
    <mergeCell ref="H89:I89"/>
    <mergeCell ref="J89:K89"/>
    <mergeCell ref="L89:M89"/>
    <mergeCell ref="L88:M88"/>
    <mergeCell ref="N88:O88"/>
    <mergeCell ref="P88:Q88"/>
    <mergeCell ref="R88:S88"/>
    <mergeCell ref="T88:U88"/>
    <mergeCell ref="V88:W88"/>
    <mergeCell ref="N87:O87"/>
    <mergeCell ref="P87:Q87"/>
    <mergeCell ref="R87:S87"/>
    <mergeCell ref="T87:U87"/>
    <mergeCell ref="V87:W87"/>
    <mergeCell ref="B88:C88"/>
    <mergeCell ref="D88:E88"/>
    <mergeCell ref="F88:G88"/>
    <mergeCell ref="H88:I88"/>
    <mergeCell ref="J88:K88"/>
    <mergeCell ref="B87:C87"/>
    <mergeCell ref="D87:E87"/>
    <mergeCell ref="F87:G87"/>
    <mergeCell ref="H87:I87"/>
    <mergeCell ref="J87:K87"/>
    <mergeCell ref="L87:M87"/>
    <mergeCell ref="X91:Z91"/>
    <mergeCell ref="F92:O92"/>
    <mergeCell ref="D95:E95"/>
    <mergeCell ref="F95:G95"/>
    <mergeCell ref="H95:I95"/>
    <mergeCell ref="J95:K95"/>
    <mergeCell ref="L95:M95"/>
    <mergeCell ref="N95:O95"/>
    <mergeCell ref="P95:Q95"/>
    <mergeCell ref="R95:S95"/>
    <mergeCell ref="N89:O89"/>
    <mergeCell ref="P89:Q89"/>
    <mergeCell ref="R89:S89"/>
    <mergeCell ref="T89:U89"/>
    <mergeCell ref="V89:W89"/>
    <mergeCell ref="F91:Q91"/>
    <mergeCell ref="U91:W91"/>
    <mergeCell ref="O100:O102"/>
    <mergeCell ref="Q100:Q102"/>
    <mergeCell ref="S100:S102"/>
    <mergeCell ref="U100:U102"/>
    <mergeCell ref="W100:W102"/>
    <mergeCell ref="Z100:Z102"/>
    <mergeCell ref="S97:S99"/>
    <mergeCell ref="U97:U99"/>
    <mergeCell ref="W97:W99"/>
    <mergeCell ref="Z97:Z99"/>
    <mergeCell ref="A100:A102"/>
    <mergeCell ref="E100:E102"/>
    <mergeCell ref="G100:G102"/>
    <mergeCell ref="I100:I102"/>
    <mergeCell ref="K100:K102"/>
    <mergeCell ref="M100:M102"/>
    <mergeCell ref="T95:U95"/>
    <mergeCell ref="V95:W95"/>
    <mergeCell ref="A97:A99"/>
    <mergeCell ref="E97:E99"/>
    <mergeCell ref="G97:G99"/>
    <mergeCell ref="I97:I99"/>
    <mergeCell ref="K97:K99"/>
    <mergeCell ref="M97:M99"/>
    <mergeCell ref="O97:O99"/>
    <mergeCell ref="Q97:Q99"/>
    <mergeCell ref="O106:O108"/>
    <mergeCell ref="Q106:Q108"/>
    <mergeCell ref="S106:S108"/>
    <mergeCell ref="U106:U108"/>
    <mergeCell ref="W106:W108"/>
    <mergeCell ref="Z106:Z108"/>
    <mergeCell ref="A106:A108"/>
    <mergeCell ref="E106:E108"/>
    <mergeCell ref="G106:G108"/>
    <mergeCell ref="I106:I108"/>
    <mergeCell ref="K106:K108"/>
    <mergeCell ref="M106:M108"/>
    <mergeCell ref="O103:O105"/>
    <mergeCell ref="Q103:Q105"/>
    <mergeCell ref="S103:S105"/>
    <mergeCell ref="U103:U105"/>
    <mergeCell ref="W103:W105"/>
    <mergeCell ref="Z103:Z105"/>
    <mergeCell ref="A103:A105"/>
    <mergeCell ref="E103:E105"/>
    <mergeCell ref="G103:G105"/>
    <mergeCell ref="I103:I105"/>
    <mergeCell ref="K103:K105"/>
    <mergeCell ref="M103:M105"/>
    <mergeCell ref="P113:Q113"/>
    <mergeCell ref="R113:S113"/>
    <mergeCell ref="T113:U113"/>
    <mergeCell ref="V113:W113"/>
    <mergeCell ref="D114:E114"/>
    <mergeCell ref="F114:G114"/>
    <mergeCell ref="H114:I114"/>
    <mergeCell ref="J114:K114"/>
    <mergeCell ref="L114:M114"/>
    <mergeCell ref="N114:O114"/>
    <mergeCell ref="P112:Q112"/>
    <mergeCell ref="R112:S112"/>
    <mergeCell ref="T112:U112"/>
    <mergeCell ref="V112:W112"/>
    <mergeCell ref="D113:E113"/>
    <mergeCell ref="F113:G113"/>
    <mergeCell ref="H113:I113"/>
    <mergeCell ref="J113:K113"/>
    <mergeCell ref="L113:M113"/>
    <mergeCell ref="N113:O113"/>
    <mergeCell ref="D112:E112"/>
    <mergeCell ref="F112:G112"/>
    <mergeCell ref="H112:I112"/>
    <mergeCell ref="J112:K112"/>
    <mergeCell ref="L112:M112"/>
    <mergeCell ref="N112:O112"/>
    <mergeCell ref="L116:M116"/>
    <mergeCell ref="N116:O116"/>
    <mergeCell ref="P116:Q116"/>
    <mergeCell ref="R116:S116"/>
    <mergeCell ref="T116:U116"/>
    <mergeCell ref="V116:W116"/>
    <mergeCell ref="N115:O115"/>
    <mergeCell ref="P115:Q115"/>
    <mergeCell ref="R115:S115"/>
    <mergeCell ref="T115:U115"/>
    <mergeCell ref="V115:W115"/>
    <mergeCell ref="B116:C116"/>
    <mergeCell ref="D116:E116"/>
    <mergeCell ref="F116:G116"/>
    <mergeCell ref="H116:I116"/>
    <mergeCell ref="J116:K116"/>
    <mergeCell ref="P114:Q114"/>
    <mergeCell ref="R114:S114"/>
    <mergeCell ref="T114:U114"/>
    <mergeCell ref="V114:W114"/>
    <mergeCell ref="B115:C115"/>
    <mergeCell ref="D115:E115"/>
    <mergeCell ref="F115:G115"/>
    <mergeCell ref="H115:I115"/>
    <mergeCell ref="J115:K115"/>
    <mergeCell ref="L115:M115"/>
    <mergeCell ref="B119:C119"/>
    <mergeCell ref="D119:E119"/>
    <mergeCell ref="F119:G119"/>
    <mergeCell ref="H119:I119"/>
    <mergeCell ref="J119:K119"/>
    <mergeCell ref="L119:M119"/>
    <mergeCell ref="L118:M118"/>
    <mergeCell ref="N118:O118"/>
    <mergeCell ref="P118:Q118"/>
    <mergeCell ref="R118:S118"/>
    <mergeCell ref="T118:U118"/>
    <mergeCell ref="V118:W118"/>
    <mergeCell ref="N117:O117"/>
    <mergeCell ref="P117:Q117"/>
    <mergeCell ref="R117:S117"/>
    <mergeCell ref="T117:U117"/>
    <mergeCell ref="V117:W117"/>
    <mergeCell ref="B118:C118"/>
    <mergeCell ref="D118:E118"/>
    <mergeCell ref="F118:G118"/>
    <mergeCell ref="H118:I118"/>
    <mergeCell ref="J118:K118"/>
    <mergeCell ref="B117:C117"/>
    <mergeCell ref="D117:E117"/>
    <mergeCell ref="F117:G117"/>
    <mergeCell ref="H117:I117"/>
    <mergeCell ref="J117:K117"/>
    <mergeCell ref="L117:M117"/>
    <mergeCell ref="X121:Z121"/>
    <mergeCell ref="F122:O122"/>
    <mergeCell ref="D125:E125"/>
    <mergeCell ref="F125:G125"/>
    <mergeCell ref="H125:I125"/>
    <mergeCell ref="J125:K125"/>
    <mergeCell ref="L125:M125"/>
    <mergeCell ref="N125:O125"/>
    <mergeCell ref="P125:Q125"/>
    <mergeCell ref="R125:S125"/>
    <mergeCell ref="N119:O119"/>
    <mergeCell ref="P119:Q119"/>
    <mergeCell ref="R119:S119"/>
    <mergeCell ref="T119:U119"/>
    <mergeCell ref="V119:W119"/>
    <mergeCell ref="F121:Q121"/>
    <mergeCell ref="U121:W121"/>
    <mergeCell ref="O130:O132"/>
    <mergeCell ref="Q130:Q132"/>
    <mergeCell ref="S130:S132"/>
    <mergeCell ref="U130:U132"/>
    <mergeCell ref="W130:W132"/>
    <mergeCell ref="Z130:Z132"/>
    <mergeCell ref="S127:S129"/>
    <mergeCell ref="U127:U129"/>
    <mergeCell ref="W127:W129"/>
    <mergeCell ref="Z127:Z129"/>
    <mergeCell ref="A130:A132"/>
    <mergeCell ref="E130:E132"/>
    <mergeCell ref="G130:G132"/>
    <mergeCell ref="I130:I132"/>
    <mergeCell ref="K130:K132"/>
    <mergeCell ref="M130:M132"/>
    <mergeCell ref="T125:U125"/>
    <mergeCell ref="V125:W125"/>
    <mergeCell ref="A127:A129"/>
    <mergeCell ref="E127:E129"/>
    <mergeCell ref="G127:G129"/>
    <mergeCell ref="I127:I129"/>
    <mergeCell ref="K127:K129"/>
    <mergeCell ref="M127:M129"/>
    <mergeCell ref="O127:O129"/>
    <mergeCell ref="Q127:Q129"/>
    <mergeCell ref="O136:O138"/>
    <mergeCell ref="Q136:Q138"/>
    <mergeCell ref="S136:S138"/>
    <mergeCell ref="U136:U138"/>
    <mergeCell ref="W136:W138"/>
    <mergeCell ref="Z136:Z138"/>
    <mergeCell ref="A136:A138"/>
    <mergeCell ref="E136:E138"/>
    <mergeCell ref="G136:G138"/>
    <mergeCell ref="I136:I138"/>
    <mergeCell ref="K136:K138"/>
    <mergeCell ref="M136:M138"/>
    <mergeCell ref="O133:O135"/>
    <mergeCell ref="Q133:Q135"/>
    <mergeCell ref="S133:S135"/>
    <mergeCell ref="U133:U135"/>
    <mergeCell ref="W133:W135"/>
    <mergeCell ref="Z133:Z135"/>
    <mergeCell ref="A133:A135"/>
    <mergeCell ref="E133:E135"/>
    <mergeCell ref="G133:G135"/>
    <mergeCell ref="I133:I135"/>
    <mergeCell ref="K133:K135"/>
    <mergeCell ref="M133:M135"/>
    <mergeCell ref="P143:Q143"/>
    <mergeCell ref="R143:S143"/>
    <mergeCell ref="T143:U143"/>
    <mergeCell ref="V143:W143"/>
    <mergeCell ref="D144:E144"/>
    <mergeCell ref="F144:G144"/>
    <mergeCell ref="H144:I144"/>
    <mergeCell ref="J144:K144"/>
    <mergeCell ref="L144:M144"/>
    <mergeCell ref="N144:O144"/>
    <mergeCell ref="P142:Q142"/>
    <mergeCell ref="R142:S142"/>
    <mergeCell ref="T142:U142"/>
    <mergeCell ref="V142:W142"/>
    <mergeCell ref="D143:E143"/>
    <mergeCell ref="F143:G143"/>
    <mergeCell ref="H143:I143"/>
    <mergeCell ref="J143:K143"/>
    <mergeCell ref="L143:M143"/>
    <mergeCell ref="N143:O143"/>
    <mergeCell ref="D142:E142"/>
    <mergeCell ref="F142:G142"/>
    <mergeCell ref="H142:I142"/>
    <mergeCell ref="J142:K142"/>
    <mergeCell ref="L142:M142"/>
    <mergeCell ref="N142:O142"/>
    <mergeCell ref="L146:M146"/>
    <mergeCell ref="N146:O146"/>
    <mergeCell ref="P146:Q146"/>
    <mergeCell ref="R146:S146"/>
    <mergeCell ref="T146:U146"/>
    <mergeCell ref="V146:W146"/>
    <mergeCell ref="N145:O145"/>
    <mergeCell ref="P145:Q145"/>
    <mergeCell ref="R145:S145"/>
    <mergeCell ref="T145:U145"/>
    <mergeCell ref="V145:W145"/>
    <mergeCell ref="B146:C146"/>
    <mergeCell ref="D146:E146"/>
    <mergeCell ref="F146:G146"/>
    <mergeCell ref="H146:I146"/>
    <mergeCell ref="J146:K146"/>
    <mergeCell ref="P144:Q144"/>
    <mergeCell ref="R144:S144"/>
    <mergeCell ref="T144:U144"/>
    <mergeCell ref="V144:W144"/>
    <mergeCell ref="B145:C145"/>
    <mergeCell ref="D145:E145"/>
    <mergeCell ref="F145:G145"/>
    <mergeCell ref="H145:I145"/>
    <mergeCell ref="J145:K145"/>
    <mergeCell ref="L145:M145"/>
    <mergeCell ref="B149:C149"/>
    <mergeCell ref="D149:E149"/>
    <mergeCell ref="F149:G149"/>
    <mergeCell ref="H149:I149"/>
    <mergeCell ref="J149:K149"/>
    <mergeCell ref="L149:M149"/>
    <mergeCell ref="L148:M148"/>
    <mergeCell ref="N148:O148"/>
    <mergeCell ref="P148:Q148"/>
    <mergeCell ref="R148:S148"/>
    <mergeCell ref="T148:U148"/>
    <mergeCell ref="V148:W148"/>
    <mergeCell ref="N147:O147"/>
    <mergeCell ref="P147:Q147"/>
    <mergeCell ref="R147:S147"/>
    <mergeCell ref="T147:U147"/>
    <mergeCell ref="V147:W147"/>
    <mergeCell ref="B148:C148"/>
    <mergeCell ref="D148:E148"/>
    <mergeCell ref="F148:G148"/>
    <mergeCell ref="H148:I148"/>
    <mergeCell ref="J148:K148"/>
    <mergeCell ref="B147:C147"/>
    <mergeCell ref="D147:E147"/>
    <mergeCell ref="F147:G147"/>
    <mergeCell ref="H147:I147"/>
    <mergeCell ref="J147:K147"/>
    <mergeCell ref="L147:M147"/>
    <mergeCell ref="X151:Z151"/>
    <mergeCell ref="F152:O152"/>
    <mergeCell ref="D155:E155"/>
    <mergeCell ref="F155:G155"/>
    <mergeCell ref="H155:I155"/>
    <mergeCell ref="J155:K155"/>
    <mergeCell ref="L155:M155"/>
    <mergeCell ref="N155:O155"/>
    <mergeCell ref="P155:Q155"/>
    <mergeCell ref="R155:S155"/>
    <mergeCell ref="N149:O149"/>
    <mergeCell ref="P149:Q149"/>
    <mergeCell ref="R149:S149"/>
    <mergeCell ref="T149:U149"/>
    <mergeCell ref="V149:W149"/>
    <mergeCell ref="F151:Q151"/>
    <mergeCell ref="U151:W151"/>
    <mergeCell ref="O160:O162"/>
    <mergeCell ref="Q160:Q162"/>
    <mergeCell ref="S160:S162"/>
    <mergeCell ref="U160:U162"/>
    <mergeCell ref="W160:W162"/>
    <mergeCell ref="Z160:Z162"/>
    <mergeCell ref="S157:S159"/>
    <mergeCell ref="U157:U159"/>
    <mergeCell ref="W157:W159"/>
    <mergeCell ref="Z157:Z159"/>
    <mergeCell ref="A160:A162"/>
    <mergeCell ref="E160:E162"/>
    <mergeCell ref="G160:G162"/>
    <mergeCell ref="I160:I162"/>
    <mergeCell ref="K160:K162"/>
    <mergeCell ref="M160:M162"/>
    <mergeCell ref="T155:U155"/>
    <mergeCell ref="V155:W155"/>
    <mergeCell ref="A157:A159"/>
    <mergeCell ref="E157:E159"/>
    <mergeCell ref="G157:G159"/>
    <mergeCell ref="I157:I159"/>
    <mergeCell ref="K157:K159"/>
    <mergeCell ref="M157:M159"/>
    <mergeCell ref="O157:O159"/>
    <mergeCell ref="Q157:Q159"/>
    <mergeCell ref="O166:O168"/>
    <mergeCell ref="Q166:Q168"/>
    <mergeCell ref="S166:S168"/>
    <mergeCell ref="U166:U168"/>
    <mergeCell ref="W166:W168"/>
    <mergeCell ref="Z166:Z168"/>
    <mergeCell ref="A166:A168"/>
    <mergeCell ref="E166:E168"/>
    <mergeCell ref="G166:G168"/>
    <mergeCell ref="I166:I168"/>
    <mergeCell ref="K166:K168"/>
    <mergeCell ref="M166:M168"/>
    <mergeCell ref="O163:O165"/>
    <mergeCell ref="Q163:Q165"/>
    <mergeCell ref="S163:S165"/>
    <mergeCell ref="U163:U165"/>
    <mergeCell ref="W163:W165"/>
    <mergeCell ref="Z163:Z165"/>
    <mergeCell ref="A163:A165"/>
    <mergeCell ref="E163:E165"/>
    <mergeCell ref="G163:G165"/>
    <mergeCell ref="I163:I165"/>
    <mergeCell ref="K163:K165"/>
    <mergeCell ref="M163:M165"/>
    <mergeCell ref="P173:Q173"/>
    <mergeCell ref="R173:S173"/>
    <mergeCell ref="T173:U173"/>
    <mergeCell ref="V173:W173"/>
    <mergeCell ref="D174:E174"/>
    <mergeCell ref="F174:G174"/>
    <mergeCell ref="H174:I174"/>
    <mergeCell ref="J174:K174"/>
    <mergeCell ref="L174:M174"/>
    <mergeCell ref="N174:O174"/>
    <mergeCell ref="P172:Q172"/>
    <mergeCell ref="R172:S172"/>
    <mergeCell ref="T172:U172"/>
    <mergeCell ref="V172:W172"/>
    <mergeCell ref="D173:E173"/>
    <mergeCell ref="F173:G173"/>
    <mergeCell ref="H173:I173"/>
    <mergeCell ref="J173:K173"/>
    <mergeCell ref="L173:M173"/>
    <mergeCell ref="N173:O173"/>
    <mergeCell ref="D172:E172"/>
    <mergeCell ref="F172:G172"/>
    <mergeCell ref="H172:I172"/>
    <mergeCell ref="J172:K172"/>
    <mergeCell ref="L172:M172"/>
    <mergeCell ref="N172:O172"/>
    <mergeCell ref="L176:M176"/>
    <mergeCell ref="N176:O176"/>
    <mergeCell ref="P176:Q176"/>
    <mergeCell ref="R176:S176"/>
    <mergeCell ref="T176:U176"/>
    <mergeCell ref="V176:W176"/>
    <mergeCell ref="N175:O175"/>
    <mergeCell ref="P175:Q175"/>
    <mergeCell ref="R175:S175"/>
    <mergeCell ref="T175:U175"/>
    <mergeCell ref="V175:W175"/>
    <mergeCell ref="B176:C176"/>
    <mergeCell ref="D176:E176"/>
    <mergeCell ref="F176:G176"/>
    <mergeCell ref="H176:I176"/>
    <mergeCell ref="J176:K176"/>
    <mergeCell ref="P174:Q174"/>
    <mergeCell ref="R174:S174"/>
    <mergeCell ref="T174:U174"/>
    <mergeCell ref="V174:W174"/>
    <mergeCell ref="B175:C175"/>
    <mergeCell ref="D175:E175"/>
    <mergeCell ref="F175:G175"/>
    <mergeCell ref="H175:I175"/>
    <mergeCell ref="J175:K175"/>
    <mergeCell ref="L175:M175"/>
    <mergeCell ref="B179:C179"/>
    <mergeCell ref="D179:E179"/>
    <mergeCell ref="F179:G179"/>
    <mergeCell ref="H179:I179"/>
    <mergeCell ref="J179:K179"/>
    <mergeCell ref="L179:M179"/>
    <mergeCell ref="L178:M178"/>
    <mergeCell ref="N178:O178"/>
    <mergeCell ref="P178:Q178"/>
    <mergeCell ref="R178:S178"/>
    <mergeCell ref="T178:U178"/>
    <mergeCell ref="V178:W178"/>
    <mergeCell ref="N177:O177"/>
    <mergeCell ref="P177:Q177"/>
    <mergeCell ref="R177:S177"/>
    <mergeCell ref="T177:U177"/>
    <mergeCell ref="V177:W177"/>
    <mergeCell ref="B178:C178"/>
    <mergeCell ref="D178:E178"/>
    <mergeCell ref="F178:G178"/>
    <mergeCell ref="H178:I178"/>
    <mergeCell ref="J178:K178"/>
    <mergeCell ref="B177:C177"/>
    <mergeCell ref="D177:E177"/>
    <mergeCell ref="F177:G177"/>
    <mergeCell ref="H177:I177"/>
    <mergeCell ref="J177:K177"/>
    <mergeCell ref="L177:M177"/>
    <mergeCell ref="X181:Z181"/>
    <mergeCell ref="F182:O182"/>
    <mergeCell ref="D185:E185"/>
    <mergeCell ref="F185:G185"/>
    <mergeCell ref="H185:I185"/>
    <mergeCell ref="J185:K185"/>
    <mergeCell ref="L185:M185"/>
    <mergeCell ref="N185:O185"/>
    <mergeCell ref="P185:Q185"/>
    <mergeCell ref="R185:S185"/>
    <mergeCell ref="N179:O179"/>
    <mergeCell ref="P179:Q179"/>
    <mergeCell ref="R179:S179"/>
    <mergeCell ref="T179:U179"/>
    <mergeCell ref="V179:W179"/>
    <mergeCell ref="F181:Q181"/>
    <mergeCell ref="U181:W181"/>
    <mergeCell ref="O190:O192"/>
    <mergeCell ref="Q190:Q192"/>
    <mergeCell ref="S190:S192"/>
    <mergeCell ref="U190:U192"/>
    <mergeCell ref="W190:W192"/>
    <mergeCell ref="Z190:Z192"/>
    <mergeCell ref="S187:S189"/>
    <mergeCell ref="U187:U189"/>
    <mergeCell ref="W187:W189"/>
    <mergeCell ref="Z187:Z189"/>
    <mergeCell ref="A190:A192"/>
    <mergeCell ref="E190:E192"/>
    <mergeCell ref="G190:G192"/>
    <mergeCell ref="I190:I192"/>
    <mergeCell ref="K190:K192"/>
    <mergeCell ref="M190:M192"/>
    <mergeCell ref="T185:U185"/>
    <mergeCell ref="V185:W185"/>
    <mergeCell ref="A187:A189"/>
    <mergeCell ref="E187:E189"/>
    <mergeCell ref="G187:G189"/>
    <mergeCell ref="I187:I189"/>
    <mergeCell ref="K187:K189"/>
    <mergeCell ref="M187:M189"/>
    <mergeCell ref="O187:O189"/>
    <mergeCell ref="Q187:Q189"/>
    <mergeCell ref="O196:O198"/>
    <mergeCell ref="Q196:Q198"/>
    <mergeCell ref="S196:S198"/>
    <mergeCell ref="U196:U198"/>
    <mergeCell ref="W196:W198"/>
    <mergeCell ref="Z196:Z198"/>
    <mergeCell ref="A196:A198"/>
    <mergeCell ref="E196:E198"/>
    <mergeCell ref="G196:G198"/>
    <mergeCell ref="I196:I198"/>
    <mergeCell ref="K196:K198"/>
    <mergeCell ref="M196:M198"/>
    <mergeCell ref="O193:O195"/>
    <mergeCell ref="Q193:Q195"/>
    <mergeCell ref="S193:S195"/>
    <mergeCell ref="U193:U195"/>
    <mergeCell ref="W193:W195"/>
    <mergeCell ref="Z193:Z195"/>
    <mergeCell ref="A193:A195"/>
    <mergeCell ref="E193:E195"/>
    <mergeCell ref="G193:G195"/>
    <mergeCell ref="I193:I195"/>
    <mergeCell ref="K193:K195"/>
    <mergeCell ref="M193:M195"/>
    <mergeCell ref="P203:Q203"/>
    <mergeCell ref="R203:S203"/>
    <mergeCell ref="T203:U203"/>
    <mergeCell ref="V203:W203"/>
    <mergeCell ref="D204:E204"/>
    <mergeCell ref="F204:G204"/>
    <mergeCell ref="H204:I204"/>
    <mergeCell ref="J204:K204"/>
    <mergeCell ref="L204:M204"/>
    <mergeCell ref="N204:O204"/>
    <mergeCell ref="P202:Q202"/>
    <mergeCell ref="R202:S202"/>
    <mergeCell ref="T202:U202"/>
    <mergeCell ref="V202:W202"/>
    <mergeCell ref="D203:E203"/>
    <mergeCell ref="F203:G203"/>
    <mergeCell ref="H203:I203"/>
    <mergeCell ref="J203:K203"/>
    <mergeCell ref="L203:M203"/>
    <mergeCell ref="N203:O203"/>
    <mergeCell ref="D202:E202"/>
    <mergeCell ref="F202:G202"/>
    <mergeCell ref="H202:I202"/>
    <mergeCell ref="J202:K202"/>
    <mergeCell ref="L202:M202"/>
    <mergeCell ref="N202:O202"/>
    <mergeCell ref="L206:M206"/>
    <mergeCell ref="N206:O206"/>
    <mergeCell ref="P206:Q206"/>
    <mergeCell ref="R206:S206"/>
    <mergeCell ref="T206:U206"/>
    <mergeCell ref="V206:W206"/>
    <mergeCell ref="N205:O205"/>
    <mergeCell ref="P205:Q205"/>
    <mergeCell ref="R205:S205"/>
    <mergeCell ref="T205:U205"/>
    <mergeCell ref="V205:W205"/>
    <mergeCell ref="B206:C206"/>
    <mergeCell ref="D206:E206"/>
    <mergeCell ref="F206:G206"/>
    <mergeCell ref="H206:I206"/>
    <mergeCell ref="J206:K206"/>
    <mergeCell ref="P204:Q204"/>
    <mergeCell ref="R204:S204"/>
    <mergeCell ref="T204:U204"/>
    <mergeCell ref="V204:W204"/>
    <mergeCell ref="B205:C205"/>
    <mergeCell ref="D205:E205"/>
    <mergeCell ref="F205:G205"/>
    <mergeCell ref="H205:I205"/>
    <mergeCell ref="J205:K205"/>
    <mergeCell ref="L205:M205"/>
    <mergeCell ref="B209:C209"/>
    <mergeCell ref="D209:E209"/>
    <mergeCell ref="F209:G209"/>
    <mergeCell ref="H209:I209"/>
    <mergeCell ref="J209:K209"/>
    <mergeCell ref="L209:M209"/>
    <mergeCell ref="L208:M208"/>
    <mergeCell ref="N208:O208"/>
    <mergeCell ref="P208:Q208"/>
    <mergeCell ref="R208:S208"/>
    <mergeCell ref="T208:U208"/>
    <mergeCell ref="V208:W208"/>
    <mergeCell ref="N207:O207"/>
    <mergeCell ref="P207:Q207"/>
    <mergeCell ref="R207:S207"/>
    <mergeCell ref="T207:U207"/>
    <mergeCell ref="V207:W207"/>
    <mergeCell ref="B208:C208"/>
    <mergeCell ref="D208:E208"/>
    <mergeCell ref="F208:G208"/>
    <mergeCell ref="H208:I208"/>
    <mergeCell ref="J208:K208"/>
    <mergeCell ref="B207:C207"/>
    <mergeCell ref="D207:E207"/>
    <mergeCell ref="F207:G207"/>
    <mergeCell ref="H207:I207"/>
    <mergeCell ref="J207:K207"/>
    <mergeCell ref="L207:M207"/>
    <mergeCell ref="X211:Z211"/>
    <mergeCell ref="F212:O212"/>
    <mergeCell ref="D215:E215"/>
    <mergeCell ref="F215:G215"/>
    <mergeCell ref="H215:I215"/>
    <mergeCell ref="J215:K215"/>
    <mergeCell ref="L215:M215"/>
    <mergeCell ref="N215:O215"/>
    <mergeCell ref="P215:Q215"/>
    <mergeCell ref="R215:S215"/>
    <mergeCell ref="N209:O209"/>
    <mergeCell ref="P209:Q209"/>
    <mergeCell ref="R209:S209"/>
    <mergeCell ref="T209:U209"/>
    <mergeCell ref="V209:W209"/>
    <mergeCell ref="F211:Q211"/>
    <mergeCell ref="U211:W211"/>
    <mergeCell ref="O220:O222"/>
    <mergeCell ref="Q220:Q222"/>
    <mergeCell ref="S220:S222"/>
    <mergeCell ref="U220:U222"/>
    <mergeCell ref="W220:W222"/>
    <mergeCell ref="Z220:Z222"/>
    <mergeCell ref="S217:S219"/>
    <mergeCell ref="U217:U219"/>
    <mergeCell ref="W217:W219"/>
    <mergeCell ref="Z217:Z219"/>
    <mergeCell ref="A220:A222"/>
    <mergeCell ref="E220:E222"/>
    <mergeCell ref="G220:G222"/>
    <mergeCell ref="I220:I222"/>
    <mergeCell ref="K220:K222"/>
    <mergeCell ref="M220:M222"/>
    <mergeCell ref="T215:U215"/>
    <mergeCell ref="V215:W215"/>
    <mergeCell ref="A217:A219"/>
    <mergeCell ref="E217:E219"/>
    <mergeCell ref="G217:G219"/>
    <mergeCell ref="I217:I219"/>
    <mergeCell ref="K217:K219"/>
    <mergeCell ref="M217:M219"/>
    <mergeCell ref="O217:O219"/>
    <mergeCell ref="Q217:Q219"/>
    <mergeCell ref="O226:O228"/>
    <mergeCell ref="Q226:Q228"/>
    <mergeCell ref="S226:S228"/>
    <mergeCell ref="U226:U228"/>
    <mergeCell ref="W226:W228"/>
    <mergeCell ref="Z226:Z228"/>
    <mergeCell ref="A226:A228"/>
    <mergeCell ref="E226:E228"/>
    <mergeCell ref="G226:G228"/>
    <mergeCell ref="I226:I228"/>
    <mergeCell ref="K226:K228"/>
    <mergeCell ref="M226:M228"/>
    <mergeCell ref="O223:O225"/>
    <mergeCell ref="Q223:Q225"/>
    <mergeCell ref="S223:S225"/>
    <mergeCell ref="U223:U225"/>
    <mergeCell ref="W223:W225"/>
    <mergeCell ref="Z223:Z225"/>
    <mergeCell ref="A223:A225"/>
    <mergeCell ref="E223:E225"/>
    <mergeCell ref="G223:G225"/>
    <mergeCell ref="I223:I225"/>
    <mergeCell ref="K223:K225"/>
    <mergeCell ref="M223:M225"/>
    <mergeCell ref="P233:Q233"/>
    <mergeCell ref="R233:S233"/>
    <mergeCell ref="T233:U233"/>
    <mergeCell ref="V233:W233"/>
    <mergeCell ref="D234:E234"/>
    <mergeCell ref="F234:G234"/>
    <mergeCell ref="H234:I234"/>
    <mergeCell ref="J234:K234"/>
    <mergeCell ref="L234:M234"/>
    <mergeCell ref="N234:O234"/>
    <mergeCell ref="P232:Q232"/>
    <mergeCell ref="R232:S232"/>
    <mergeCell ref="T232:U232"/>
    <mergeCell ref="V232:W232"/>
    <mergeCell ref="D233:E233"/>
    <mergeCell ref="F233:G233"/>
    <mergeCell ref="H233:I233"/>
    <mergeCell ref="J233:K233"/>
    <mergeCell ref="L233:M233"/>
    <mergeCell ref="N233:O233"/>
    <mergeCell ref="D232:E232"/>
    <mergeCell ref="F232:G232"/>
    <mergeCell ref="H232:I232"/>
    <mergeCell ref="J232:K232"/>
    <mergeCell ref="L232:M232"/>
    <mergeCell ref="N232:O232"/>
    <mergeCell ref="L236:M236"/>
    <mergeCell ref="N236:O236"/>
    <mergeCell ref="P236:Q236"/>
    <mergeCell ref="R236:S236"/>
    <mergeCell ref="T236:U236"/>
    <mergeCell ref="V236:W236"/>
    <mergeCell ref="N235:O235"/>
    <mergeCell ref="P235:Q235"/>
    <mergeCell ref="R235:S235"/>
    <mergeCell ref="T235:U235"/>
    <mergeCell ref="V235:W235"/>
    <mergeCell ref="B236:C236"/>
    <mergeCell ref="D236:E236"/>
    <mergeCell ref="F236:G236"/>
    <mergeCell ref="H236:I236"/>
    <mergeCell ref="J236:K236"/>
    <mergeCell ref="P234:Q234"/>
    <mergeCell ref="R234:S234"/>
    <mergeCell ref="T234:U234"/>
    <mergeCell ref="V234:W234"/>
    <mergeCell ref="B235:C235"/>
    <mergeCell ref="D235:E235"/>
    <mergeCell ref="F235:G235"/>
    <mergeCell ref="H235:I235"/>
    <mergeCell ref="J235:K235"/>
    <mergeCell ref="L235:M235"/>
    <mergeCell ref="B239:C239"/>
    <mergeCell ref="D239:E239"/>
    <mergeCell ref="F239:G239"/>
    <mergeCell ref="H239:I239"/>
    <mergeCell ref="J239:K239"/>
    <mergeCell ref="L239:M239"/>
    <mergeCell ref="L238:M238"/>
    <mergeCell ref="N238:O238"/>
    <mergeCell ref="P238:Q238"/>
    <mergeCell ref="R238:S238"/>
    <mergeCell ref="T238:U238"/>
    <mergeCell ref="V238:W238"/>
    <mergeCell ref="N237:O237"/>
    <mergeCell ref="P237:Q237"/>
    <mergeCell ref="R237:S237"/>
    <mergeCell ref="T237:U237"/>
    <mergeCell ref="V237:W237"/>
    <mergeCell ref="B238:C238"/>
    <mergeCell ref="D238:E238"/>
    <mergeCell ref="F238:G238"/>
    <mergeCell ref="H238:I238"/>
    <mergeCell ref="J238:K238"/>
    <mergeCell ref="B237:C237"/>
    <mergeCell ref="D237:E237"/>
    <mergeCell ref="F237:G237"/>
    <mergeCell ref="H237:I237"/>
    <mergeCell ref="J237:K237"/>
    <mergeCell ref="L237:M237"/>
    <mergeCell ref="X241:Z241"/>
    <mergeCell ref="F242:O242"/>
    <mergeCell ref="D245:E245"/>
    <mergeCell ref="F245:G245"/>
    <mergeCell ref="H245:I245"/>
    <mergeCell ref="J245:K245"/>
    <mergeCell ref="L245:M245"/>
    <mergeCell ref="N245:O245"/>
    <mergeCell ref="P245:Q245"/>
    <mergeCell ref="R245:S245"/>
    <mergeCell ref="N239:O239"/>
    <mergeCell ref="P239:Q239"/>
    <mergeCell ref="R239:S239"/>
    <mergeCell ref="T239:U239"/>
    <mergeCell ref="V239:W239"/>
    <mergeCell ref="F241:Q241"/>
    <mergeCell ref="U241:W241"/>
    <mergeCell ref="O250:O252"/>
    <mergeCell ref="Q250:Q252"/>
    <mergeCell ref="S250:S252"/>
    <mergeCell ref="U250:U252"/>
    <mergeCell ref="W250:W252"/>
    <mergeCell ref="Z250:Z252"/>
    <mergeCell ref="S247:S249"/>
    <mergeCell ref="U247:U249"/>
    <mergeCell ref="W247:W249"/>
    <mergeCell ref="Z247:Z249"/>
    <mergeCell ref="A250:A252"/>
    <mergeCell ref="E250:E252"/>
    <mergeCell ref="G250:G252"/>
    <mergeCell ref="I250:I252"/>
    <mergeCell ref="K250:K252"/>
    <mergeCell ref="M250:M252"/>
    <mergeCell ref="T245:U245"/>
    <mergeCell ref="V245:W245"/>
    <mergeCell ref="A247:A249"/>
    <mergeCell ref="E247:E249"/>
    <mergeCell ref="G247:G249"/>
    <mergeCell ref="I247:I249"/>
    <mergeCell ref="K247:K249"/>
    <mergeCell ref="M247:M249"/>
    <mergeCell ref="O247:O249"/>
    <mergeCell ref="Q247:Q249"/>
    <mergeCell ref="O256:O258"/>
    <mergeCell ref="Q256:Q258"/>
    <mergeCell ref="S256:S258"/>
    <mergeCell ref="U256:U258"/>
    <mergeCell ref="W256:W258"/>
    <mergeCell ref="Z256:Z258"/>
    <mergeCell ref="A256:A258"/>
    <mergeCell ref="E256:E258"/>
    <mergeCell ref="G256:G258"/>
    <mergeCell ref="I256:I258"/>
    <mergeCell ref="K256:K258"/>
    <mergeCell ref="M256:M258"/>
    <mergeCell ref="O253:O255"/>
    <mergeCell ref="Q253:Q255"/>
    <mergeCell ref="S253:S255"/>
    <mergeCell ref="U253:U255"/>
    <mergeCell ref="W253:W255"/>
    <mergeCell ref="Z253:Z255"/>
    <mergeCell ref="A253:A255"/>
    <mergeCell ref="E253:E255"/>
    <mergeCell ref="G253:G255"/>
    <mergeCell ref="I253:I255"/>
    <mergeCell ref="K253:K255"/>
    <mergeCell ref="M253:M255"/>
    <mergeCell ref="P263:Q263"/>
    <mergeCell ref="R263:S263"/>
    <mergeCell ref="T263:U263"/>
    <mergeCell ref="V263:W263"/>
    <mergeCell ref="D264:E264"/>
    <mergeCell ref="F264:G264"/>
    <mergeCell ref="H264:I264"/>
    <mergeCell ref="J264:K264"/>
    <mergeCell ref="L264:M264"/>
    <mergeCell ref="N264:O264"/>
    <mergeCell ref="P262:Q262"/>
    <mergeCell ref="R262:S262"/>
    <mergeCell ref="T262:U262"/>
    <mergeCell ref="V262:W262"/>
    <mergeCell ref="D263:E263"/>
    <mergeCell ref="F263:G263"/>
    <mergeCell ref="H263:I263"/>
    <mergeCell ref="J263:K263"/>
    <mergeCell ref="L263:M263"/>
    <mergeCell ref="N263:O263"/>
    <mergeCell ref="D262:E262"/>
    <mergeCell ref="F262:G262"/>
    <mergeCell ref="H262:I262"/>
    <mergeCell ref="J262:K262"/>
    <mergeCell ref="L262:M262"/>
    <mergeCell ref="N262:O262"/>
    <mergeCell ref="L266:M266"/>
    <mergeCell ref="N266:O266"/>
    <mergeCell ref="P266:Q266"/>
    <mergeCell ref="R266:S266"/>
    <mergeCell ref="T266:U266"/>
    <mergeCell ref="V266:W266"/>
    <mergeCell ref="N265:O265"/>
    <mergeCell ref="P265:Q265"/>
    <mergeCell ref="R265:S265"/>
    <mergeCell ref="T265:U265"/>
    <mergeCell ref="V265:W265"/>
    <mergeCell ref="B266:C266"/>
    <mergeCell ref="D266:E266"/>
    <mergeCell ref="F266:G266"/>
    <mergeCell ref="H266:I266"/>
    <mergeCell ref="J266:K266"/>
    <mergeCell ref="P264:Q264"/>
    <mergeCell ref="R264:S264"/>
    <mergeCell ref="T264:U264"/>
    <mergeCell ref="V264:W264"/>
    <mergeCell ref="B265:C265"/>
    <mergeCell ref="D265:E265"/>
    <mergeCell ref="F265:G265"/>
    <mergeCell ref="H265:I265"/>
    <mergeCell ref="J265:K265"/>
    <mergeCell ref="L265:M265"/>
    <mergeCell ref="B269:C269"/>
    <mergeCell ref="D269:E269"/>
    <mergeCell ref="F269:G269"/>
    <mergeCell ref="H269:I269"/>
    <mergeCell ref="J269:K269"/>
    <mergeCell ref="L269:M269"/>
    <mergeCell ref="L268:M268"/>
    <mergeCell ref="N268:O268"/>
    <mergeCell ref="P268:Q268"/>
    <mergeCell ref="R268:S268"/>
    <mergeCell ref="T268:U268"/>
    <mergeCell ref="V268:W268"/>
    <mergeCell ref="N267:O267"/>
    <mergeCell ref="P267:Q267"/>
    <mergeCell ref="R267:S267"/>
    <mergeCell ref="T267:U267"/>
    <mergeCell ref="V267:W267"/>
    <mergeCell ref="B268:C268"/>
    <mergeCell ref="D268:E268"/>
    <mergeCell ref="F268:G268"/>
    <mergeCell ref="H268:I268"/>
    <mergeCell ref="J268:K268"/>
    <mergeCell ref="B267:C267"/>
    <mergeCell ref="D267:E267"/>
    <mergeCell ref="F267:G267"/>
    <mergeCell ref="H267:I267"/>
    <mergeCell ref="J267:K267"/>
    <mergeCell ref="L267:M267"/>
    <mergeCell ref="F272:O272"/>
    <mergeCell ref="X271:Z271"/>
    <mergeCell ref="D275:E275"/>
    <mergeCell ref="F275:G275"/>
    <mergeCell ref="H275:I275"/>
    <mergeCell ref="J275:K275"/>
    <mergeCell ref="L275:M275"/>
    <mergeCell ref="N275:O275"/>
    <mergeCell ref="P275:Q275"/>
    <mergeCell ref="R275:S275"/>
    <mergeCell ref="N269:O269"/>
    <mergeCell ref="P269:Q269"/>
    <mergeCell ref="R269:S269"/>
    <mergeCell ref="T269:U269"/>
    <mergeCell ref="V269:W269"/>
    <mergeCell ref="F271:Q271"/>
    <mergeCell ref="U271:W271"/>
    <mergeCell ref="O280:O282"/>
    <mergeCell ref="Q280:Q282"/>
    <mergeCell ref="S280:S282"/>
    <mergeCell ref="U280:U282"/>
    <mergeCell ref="W280:W282"/>
    <mergeCell ref="Z280:Z282"/>
    <mergeCell ref="S277:S279"/>
    <mergeCell ref="U277:U279"/>
    <mergeCell ref="W277:W279"/>
    <mergeCell ref="Z277:Z279"/>
    <mergeCell ref="A280:A282"/>
    <mergeCell ref="E280:E282"/>
    <mergeCell ref="G280:G282"/>
    <mergeCell ref="I280:I282"/>
    <mergeCell ref="K280:K282"/>
    <mergeCell ref="M280:M282"/>
    <mergeCell ref="T275:U275"/>
    <mergeCell ref="V275:W275"/>
    <mergeCell ref="A277:A279"/>
    <mergeCell ref="E277:E279"/>
    <mergeCell ref="G277:G279"/>
    <mergeCell ref="I277:I279"/>
    <mergeCell ref="K277:K279"/>
    <mergeCell ref="M277:M279"/>
    <mergeCell ref="O277:O279"/>
    <mergeCell ref="Q277:Q279"/>
    <mergeCell ref="O286:O288"/>
    <mergeCell ref="Q286:Q288"/>
    <mergeCell ref="S286:S288"/>
    <mergeCell ref="U286:U288"/>
    <mergeCell ref="W286:W288"/>
    <mergeCell ref="Z286:Z288"/>
    <mergeCell ref="A286:A288"/>
    <mergeCell ref="E286:E288"/>
    <mergeCell ref="G286:G288"/>
    <mergeCell ref="I286:I288"/>
    <mergeCell ref="K286:K288"/>
    <mergeCell ref="M286:M288"/>
    <mergeCell ref="O283:O285"/>
    <mergeCell ref="Q283:Q285"/>
    <mergeCell ref="S283:S285"/>
    <mergeCell ref="U283:U285"/>
    <mergeCell ref="W283:W285"/>
    <mergeCell ref="Z283:Z285"/>
    <mergeCell ref="A283:A285"/>
    <mergeCell ref="E283:E285"/>
    <mergeCell ref="G283:G285"/>
    <mergeCell ref="I283:I285"/>
    <mergeCell ref="K283:K285"/>
    <mergeCell ref="M283:M285"/>
    <mergeCell ref="P293:Q293"/>
    <mergeCell ref="R293:S293"/>
    <mergeCell ref="T293:U293"/>
    <mergeCell ref="V293:W293"/>
    <mergeCell ref="D294:E294"/>
    <mergeCell ref="F294:G294"/>
    <mergeCell ref="H294:I294"/>
    <mergeCell ref="J294:K294"/>
    <mergeCell ref="L294:M294"/>
    <mergeCell ref="N294:O294"/>
    <mergeCell ref="P292:Q292"/>
    <mergeCell ref="R292:S292"/>
    <mergeCell ref="T292:U292"/>
    <mergeCell ref="V292:W292"/>
    <mergeCell ref="D293:E293"/>
    <mergeCell ref="F293:G293"/>
    <mergeCell ref="H293:I293"/>
    <mergeCell ref="J293:K293"/>
    <mergeCell ref="L293:M293"/>
    <mergeCell ref="N293:O293"/>
    <mergeCell ref="D292:E292"/>
    <mergeCell ref="F292:G292"/>
    <mergeCell ref="H292:I292"/>
    <mergeCell ref="J292:K292"/>
    <mergeCell ref="L292:M292"/>
    <mergeCell ref="N292:O292"/>
    <mergeCell ref="N295:O295"/>
    <mergeCell ref="P295:Q295"/>
    <mergeCell ref="R295:S295"/>
    <mergeCell ref="T295:U295"/>
    <mergeCell ref="V295:W295"/>
    <mergeCell ref="B296:C296"/>
    <mergeCell ref="D296:E296"/>
    <mergeCell ref="F296:G296"/>
    <mergeCell ref="H296:I296"/>
    <mergeCell ref="J296:K296"/>
    <mergeCell ref="P294:Q294"/>
    <mergeCell ref="R294:S294"/>
    <mergeCell ref="T294:U294"/>
    <mergeCell ref="V294:W294"/>
    <mergeCell ref="B295:C295"/>
    <mergeCell ref="D295:E295"/>
    <mergeCell ref="F295:G295"/>
    <mergeCell ref="H295:I295"/>
    <mergeCell ref="J295:K295"/>
    <mergeCell ref="L295:M295"/>
    <mergeCell ref="N297:O297"/>
    <mergeCell ref="P297:Q297"/>
    <mergeCell ref="R297:S297"/>
    <mergeCell ref="T297:U297"/>
    <mergeCell ref="V297:W297"/>
    <mergeCell ref="B298:C298"/>
    <mergeCell ref="D298:E298"/>
    <mergeCell ref="F298:G298"/>
    <mergeCell ref="H298:I298"/>
    <mergeCell ref="J298:K298"/>
    <mergeCell ref="B297:C297"/>
    <mergeCell ref="D297:E297"/>
    <mergeCell ref="F297:G297"/>
    <mergeCell ref="H297:I297"/>
    <mergeCell ref="J297:K297"/>
    <mergeCell ref="L297:M297"/>
    <mergeCell ref="L296:M296"/>
    <mergeCell ref="N296:O296"/>
    <mergeCell ref="P296:Q296"/>
    <mergeCell ref="R296:S296"/>
    <mergeCell ref="T296:U296"/>
    <mergeCell ref="V296:W296"/>
    <mergeCell ref="V299:W299"/>
    <mergeCell ref="B299:C299"/>
    <mergeCell ref="D299:E299"/>
    <mergeCell ref="F299:G299"/>
    <mergeCell ref="H299:I299"/>
    <mergeCell ref="J299:K299"/>
    <mergeCell ref="L299:M299"/>
    <mergeCell ref="L298:M298"/>
    <mergeCell ref="N298:O298"/>
    <mergeCell ref="P298:Q298"/>
    <mergeCell ref="R298:S298"/>
    <mergeCell ref="T298:U298"/>
    <mergeCell ref="N299:O299"/>
    <mergeCell ref="P299:Q299"/>
    <mergeCell ref="R299:S299"/>
    <mergeCell ref="T299:U299"/>
    <mergeCell ref="V298:W298"/>
  </mergeCells>
  <conditionalFormatting sqref="AB267">
    <cfRule type="expression" dxfId="43" priority="3">
      <formula>$AU$289=0</formula>
    </cfRule>
  </conditionalFormatting>
  <conditionalFormatting sqref="AC25:AT29">
    <cfRule type="expression" dxfId="42" priority="20">
      <formula>$AU$19=0</formula>
    </cfRule>
  </conditionalFormatting>
  <conditionalFormatting sqref="AC55:AT59">
    <cfRule type="expression" dxfId="41" priority="18">
      <formula>$AU$49=0</formula>
    </cfRule>
  </conditionalFormatting>
  <conditionalFormatting sqref="AC85:AT89">
    <cfRule type="expression" dxfId="40" priority="16">
      <formula>$AU$79=0</formula>
    </cfRule>
  </conditionalFormatting>
  <conditionalFormatting sqref="AC115:AT119">
    <cfRule type="expression" dxfId="39" priority="14">
      <formula>$AU$109=0</formula>
    </cfRule>
  </conditionalFormatting>
  <conditionalFormatting sqref="AC145:AT149">
    <cfRule type="expression" dxfId="38" priority="12">
      <formula>$AU$139=0</formula>
    </cfRule>
  </conditionalFormatting>
  <conditionalFormatting sqref="AC175:AT179">
    <cfRule type="expression" dxfId="37" priority="10">
      <formula>$AU$169=0</formula>
    </cfRule>
  </conditionalFormatting>
  <conditionalFormatting sqref="AC205:AT209">
    <cfRule type="expression" dxfId="36" priority="8">
      <formula>$AU$199=0</formula>
    </cfRule>
  </conditionalFormatting>
  <conditionalFormatting sqref="AC235:AT239">
    <cfRule type="expression" dxfId="35" priority="6">
      <formula>$AU$229=0</formula>
    </cfRule>
  </conditionalFormatting>
  <conditionalFormatting sqref="AC265:AT269">
    <cfRule type="expression" dxfId="34" priority="4">
      <formula>$AU$259=0</formula>
    </cfRule>
  </conditionalFormatting>
  <conditionalFormatting sqref="AC295:AT299">
    <cfRule type="expression" dxfId="33" priority="1">
      <formula>$AU$289=0</formula>
    </cfRule>
  </conditionalFormatting>
  <conditionalFormatting sqref="AD7:AD18 AF7:AF18 AH7:AH18 AJ7:AJ18 AL7:AL18 AN7:AN18 AP7:AP18 AR7:AR18 AU7:AV19 AT7:AT20 AC19:AS19 AD20 AF20 AH20 AJ20 AL20 AN20 AP20 AR20 AV20">
    <cfRule type="expression" dxfId="32" priority="21">
      <formula>$AU$19=0</formula>
    </cfRule>
  </conditionalFormatting>
  <conditionalFormatting sqref="AD37:AD48 AF37:AF48 AH37:AH48 AJ37:AJ48 AL37:AL48 AN37:AN48 AP37:AP48 AR37:AR48 AT37:AV50 AC49:AS50">
    <cfRule type="expression" dxfId="31" priority="19">
      <formula>$AU$49=0</formula>
    </cfRule>
  </conditionalFormatting>
  <conditionalFormatting sqref="AD67:AD78 AF67:AF78 AH67:AH78 AJ67:AJ78 AL67:AL78 AN67:AN78 AP67:AP78 AR67:AR78 AT67:AV80 AC79:AS80">
    <cfRule type="expression" dxfId="30" priority="17">
      <formula>$AU$79=0</formula>
    </cfRule>
  </conditionalFormatting>
  <conditionalFormatting sqref="AD97:AD108 AF97:AF108 AH97:AH108 AJ97:AJ108 AL97:AL108 AN97:AN108 AP97:AP108 AR97:AR108 AT97:AV108 AC109:AV110">
    <cfRule type="expression" dxfId="29" priority="15">
      <formula>$AU$109=0</formula>
    </cfRule>
  </conditionalFormatting>
  <conditionalFormatting sqref="AD127:AD138 AF127:AF138 AH127:AH138 AJ127:AJ138 AL127:AL138 AN127:AN138 AP127:AP138 AR127:AR138 AT127:AV138 AC139:AV140">
    <cfRule type="expression" dxfId="28" priority="13">
      <formula>$AU$139=0</formula>
    </cfRule>
  </conditionalFormatting>
  <conditionalFormatting sqref="AD217:AD228 AF217:AF228 AH217:AH228 AJ217:AJ228 AL217:AL228 AN217:AN228 AP217:AP228 AR217:AR228 AT217:AV228 AC229:AV230">
    <cfRule type="expression" dxfId="27" priority="7">
      <formula>$AU$229=0</formula>
    </cfRule>
  </conditionalFormatting>
  <conditionalFormatting sqref="AD277:AD288 AF277:AF288 AH277:AH288 AJ277:AJ288 AL277:AL288 AN277:AN288 AP277:AP288 AR277:AR288 AT277:AV288 AC289:AV290">
    <cfRule type="expression" dxfId="26" priority="2">
      <formula>$AU$289=0</formula>
    </cfRule>
  </conditionalFormatting>
  <conditionalFormatting sqref="AF157:AF168 AH157:AH168 AJ157:AJ168 AL157:AL168 AN157:AN168 AP157:AP168 AR157:AR168 AT157:AV168 AD157:AD170 AC169:AC170 AE169:AV170">
    <cfRule type="expression" dxfId="25" priority="11">
      <formula>$AU$169=0</formula>
    </cfRule>
  </conditionalFormatting>
  <conditionalFormatting sqref="AF187:AF198 AH187:AH198 AJ187:AJ198 AL187:AL198 AN187:AN198 AP187:AP198 AR187:AR198 AT187:AV198 AD187:AD200 AC199:AC200 AE199:AV200">
    <cfRule type="expression" dxfId="24" priority="9">
      <formula>$AU$199=0</formula>
    </cfRule>
  </conditionalFormatting>
  <conditionalFormatting sqref="AF247:AF258 AH247:AH258 AJ247:AJ258 AL247:AL258 AN247:AN258 AP247:AP258 AR247:AR258 AT247:AV258 AD247:AD260 AC259:AC260 AE259:AV260">
    <cfRule type="expression" dxfId="23" priority="5">
      <formula>$AU$259=0</formula>
    </cfRule>
  </conditionalFormatting>
  <pageMargins left="0.47244094488188981" right="0.27559055118110237" top="0.27559055118110237" bottom="0.19685039370078741" header="0.19685039370078741" footer="0.19685039370078741"/>
  <pageSetup paperSize="9" scale="97" fitToHeight="0" orientation="landscape" r:id="rId1"/>
  <headerFooter alignWithMargins="0"/>
  <rowBreaks count="9" manualBreakCount="9">
    <brk id="30" min="25" max="47" man="1"/>
    <brk id="60" min="25" max="47" man="1"/>
    <brk id="90" min="25" max="47" man="1"/>
    <brk id="120" min="25" max="47" man="1"/>
    <brk id="150" min="25" max="47" man="1"/>
    <brk id="180" min="25" max="47" man="1"/>
    <brk id="210" min="25" max="47" man="1"/>
    <brk id="240" min="25" max="47" man="1"/>
    <brk id="270" min="25" max="47" man="1"/>
  </rowBreaks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29">
    <tabColor rgb="FF7030A0"/>
  </sheetPr>
  <dimension ref="A1:P2196"/>
  <sheetViews>
    <sheetView view="pageBreakPreview" zoomScaleNormal="100" zoomScaleSheetLayoutView="100" workbookViewId="0">
      <selection activeCell="B19" sqref="B19:U26"/>
    </sheetView>
  </sheetViews>
  <sheetFormatPr baseColWidth="10" defaultColWidth="11.44140625" defaultRowHeight="13.2" x14ac:dyDescent="0.25"/>
  <cols>
    <col min="1" max="1" width="5.44140625" customWidth="1"/>
    <col min="2" max="2" width="8.33203125" customWidth="1"/>
    <col min="3" max="4" width="27.6640625" customWidth="1"/>
    <col min="5" max="5" width="7.6640625" style="84" customWidth="1"/>
    <col min="6" max="6" width="7.6640625" customWidth="1"/>
    <col min="7" max="7" width="7.6640625" style="118" customWidth="1"/>
    <col min="12" max="12" width="11.44140625" style="160" customWidth="1"/>
    <col min="13" max="18" width="11.44140625" customWidth="1"/>
  </cols>
  <sheetData>
    <row r="1" spans="1:16" ht="28.5" customHeight="1" x14ac:dyDescent="0.4">
      <c r="A1" s="26" t="s">
        <v>953</v>
      </c>
      <c r="C1" s="116" t="str">
        <f>Schlüssel!$C$1</f>
        <v>Bayernliga Herren</v>
      </c>
      <c r="D1" s="31"/>
      <c r="E1" s="117"/>
      <c r="F1" s="31"/>
      <c r="L1" s="160" t="s">
        <v>990</v>
      </c>
      <c r="M1" t="s">
        <v>972</v>
      </c>
      <c r="N1" t="s">
        <v>992</v>
      </c>
      <c r="O1" t="s">
        <v>979</v>
      </c>
      <c r="P1" t="s">
        <v>993</v>
      </c>
    </row>
    <row r="2" spans="1:16" ht="28.5" customHeight="1" x14ac:dyDescent="0.4">
      <c r="A2" s="119" t="s">
        <v>952</v>
      </c>
      <c r="C2" s="34">
        <v>5</v>
      </c>
      <c r="D2" s="34" t="s">
        <v>988</v>
      </c>
      <c r="E2" s="120"/>
      <c r="F2" s="38"/>
      <c r="L2" s="264">
        <f>Member!A2</f>
        <v>38175</v>
      </c>
      <c r="M2">
        <f>SUMIF(Erfassung5!BD:BD,L2,Erfassung5!BW:BW)</f>
        <v>0</v>
      </c>
      <c r="N2">
        <f>SUMIF(Erfassung5!BD:BD,L2,Erfassung5!BG:BG)</f>
        <v>0</v>
      </c>
      <c r="O2">
        <f>IF(N2=0,0,M2/N2-ROW()/1000000000)</f>
        <v>0</v>
      </c>
      <c r="P2">
        <f t="shared" ref="P2:P65" si="0">RANK(O2,O:O)</f>
        <v>1</v>
      </c>
    </row>
    <row r="3" spans="1:16" x14ac:dyDescent="0.25">
      <c r="L3" s="264">
        <f>Member!A3</f>
        <v>3175</v>
      </c>
      <c r="M3">
        <f>SUMIF(Erfassung5!BD:BD,L3,Erfassung5!BW:BW)</f>
        <v>0</v>
      </c>
      <c r="N3">
        <f>SUMIF(Erfassung5!BD:BD,L3,Erfassung5!BG:BG)</f>
        <v>0</v>
      </c>
      <c r="O3">
        <f t="shared" ref="O3:O66" si="1">IF(N3=0,0,M3/N3-ROW()/1000000000)</f>
        <v>0</v>
      </c>
      <c r="P3">
        <f t="shared" si="0"/>
        <v>1</v>
      </c>
    </row>
    <row r="4" spans="1:16" x14ac:dyDescent="0.25">
      <c r="A4" s="121" t="s">
        <v>989</v>
      </c>
      <c r="B4" s="121" t="s">
        <v>990</v>
      </c>
      <c r="C4" t="s">
        <v>970</v>
      </c>
      <c r="D4" t="s">
        <v>991</v>
      </c>
      <c r="E4" s="122" t="s">
        <v>972</v>
      </c>
      <c r="F4" s="121" t="s">
        <v>992</v>
      </c>
      <c r="G4" s="123" t="s">
        <v>979</v>
      </c>
      <c r="L4" s="264">
        <f>Member!A4</f>
        <v>7306</v>
      </c>
      <c r="M4">
        <f>SUMIF(Erfassung5!BD:BD,L4,Erfassung5!BW:BW)</f>
        <v>0</v>
      </c>
      <c r="N4">
        <f>SUMIF(Erfassung5!BD:BD,L4,Erfassung5!BG:BG)</f>
        <v>0</v>
      </c>
      <c r="O4">
        <f t="shared" si="1"/>
        <v>0</v>
      </c>
      <c r="P4">
        <f t="shared" si="0"/>
        <v>1</v>
      </c>
    </row>
    <row r="5" spans="1:16" x14ac:dyDescent="0.25">
      <c r="A5">
        <v>1</v>
      </c>
      <c r="B5">
        <f t="shared" ref="B5:B36" si="2">IFERROR(INDEX(L:L,MATCH(A5,P:P,0)),"")</f>
        <v>38175</v>
      </c>
      <c r="C5" t="str">
        <f>IFERROR(_xlfn.CONCAT(VLOOKUP(B5,Member!A:I,3,0)," ",(VLOOKUP(B5,Member!A:I,4,0))),"")</f>
        <v>Bäßler Lars</v>
      </c>
      <c r="D5" t="str">
        <f>IFERROR(VLOOKUP(B5,Member!A:I,9,0),"")</f>
        <v>BC Friedrichshafen</v>
      </c>
      <c r="E5" s="84">
        <f t="shared" ref="E5:E36" si="3">IFERROR(INDEX(M:M,MATCH(A5,P:P,0)),"")</f>
        <v>0</v>
      </c>
      <c r="F5">
        <f t="shared" ref="F5:F36" si="4">IFERROR(INDEX(N:N,MATCH(A5,P:P,0)),"")</f>
        <v>0</v>
      </c>
      <c r="G5" s="118">
        <f t="shared" ref="G5:G36" si="5">IFERROR(INDEX(O:O,MATCH(A5,P:P,0)),"")</f>
        <v>0</v>
      </c>
      <c r="L5" s="264">
        <f>Member!A5</f>
        <v>25487</v>
      </c>
      <c r="M5">
        <f>SUMIF(Erfassung5!BD:BD,L5,Erfassung5!BW:BW)</f>
        <v>0</v>
      </c>
      <c r="N5">
        <f>SUMIF(Erfassung5!BD:BD,L5,Erfassung5!BG:BG)</f>
        <v>0</v>
      </c>
      <c r="O5">
        <f t="shared" si="1"/>
        <v>0</v>
      </c>
      <c r="P5">
        <f t="shared" si="0"/>
        <v>1</v>
      </c>
    </row>
    <row r="6" spans="1:16" x14ac:dyDescent="0.25">
      <c r="A6" t="str">
        <f t="shared" ref="A6:A37" si="6">IFERROR(IF(A5+1&gt;MAX(P:P)-1,"",A5+1),"")</f>
        <v/>
      </c>
      <c r="B6" t="str">
        <f t="shared" si="2"/>
        <v/>
      </c>
      <c r="C6" t="str">
        <f>IFERROR(_xlfn.CONCAT(VLOOKUP(B6,Member!A:I,3,0)," ",(VLOOKUP(B6,Member!A:I,4,0))),"")</f>
        <v/>
      </c>
      <c r="D6" t="str">
        <f>IFERROR(VLOOKUP(B6,Member!A:I,9,0),"")</f>
        <v/>
      </c>
      <c r="E6" s="84" t="str">
        <f t="shared" si="3"/>
        <v/>
      </c>
      <c r="F6" t="str">
        <f t="shared" si="4"/>
        <v/>
      </c>
      <c r="G6" s="118" t="str">
        <f t="shared" si="5"/>
        <v/>
      </c>
      <c r="L6" s="264">
        <f>Member!A6</f>
        <v>7291</v>
      </c>
      <c r="M6">
        <f>SUMIF(Erfassung5!BD:BD,L6,Erfassung5!BW:BW)</f>
        <v>0</v>
      </c>
      <c r="N6">
        <f>SUMIF(Erfassung5!BD:BD,L6,Erfassung5!BG:BG)</f>
        <v>0</v>
      </c>
      <c r="O6">
        <f t="shared" si="1"/>
        <v>0</v>
      </c>
      <c r="P6">
        <f t="shared" si="0"/>
        <v>1</v>
      </c>
    </row>
    <row r="7" spans="1:16" x14ac:dyDescent="0.25">
      <c r="A7" t="str">
        <f t="shared" si="6"/>
        <v/>
      </c>
      <c r="B7" t="str">
        <f t="shared" si="2"/>
        <v/>
      </c>
      <c r="C7" t="str">
        <f>IFERROR(_xlfn.CONCAT(VLOOKUP(B7,Member!A:I,3,0)," ",(VLOOKUP(B7,Member!A:I,4,0))),"")</f>
        <v/>
      </c>
      <c r="D7" t="str">
        <f>IFERROR(VLOOKUP(B7,Member!A:I,9,0),"")</f>
        <v/>
      </c>
      <c r="E7" s="84" t="str">
        <f t="shared" si="3"/>
        <v/>
      </c>
      <c r="F7" t="str">
        <f t="shared" si="4"/>
        <v/>
      </c>
      <c r="G7" s="118" t="str">
        <f t="shared" si="5"/>
        <v/>
      </c>
      <c r="L7" s="264">
        <f>Member!A7</f>
        <v>25445</v>
      </c>
      <c r="M7">
        <f>SUMIF(Erfassung5!BD:BD,L7,Erfassung5!BW:BW)</f>
        <v>0</v>
      </c>
      <c r="N7">
        <f>SUMIF(Erfassung5!BD:BD,L7,Erfassung5!BG:BG)</f>
        <v>0</v>
      </c>
      <c r="O7">
        <f t="shared" si="1"/>
        <v>0</v>
      </c>
      <c r="P7">
        <f t="shared" si="0"/>
        <v>1</v>
      </c>
    </row>
    <row r="8" spans="1:16" x14ac:dyDescent="0.25">
      <c r="A8" t="str">
        <f t="shared" si="6"/>
        <v/>
      </c>
      <c r="B8" t="str">
        <f t="shared" si="2"/>
        <v/>
      </c>
      <c r="C8" t="str">
        <f>IFERROR(_xlfn.CONCAT(VLOOKUP(B8,Member!A:I,3,0)," ",(VLOOKUP(B8,Member!A:I,4,0))),"")</f>
        <v/>
      </c>
      <c r="D8" t="str">
        <f>IFERROR(VLOOKUP(B8,Member!A:I,9,0),"")</f>
        <v/>
      </c>
      <c r="E8" s="84" t="str">
        <f t="shared" si="3"/>
        <v/>
      </c>
      <c r="F8" t="str">
        <f t="shared" si="4"/>
        <v/>
      </c>
      <c r="G8" s="118" t="str">
        <f t="shared" si="5"/>
        <v/>
      </c>
      <c r="L8" s="264">
        <f>Member!A8</f>
        <v>7295</v>
      </c>
      <c r="M8">
        <f>SUMIF(Erfassung5!BD:BD,L8,Erfassung5!BW:BW)</f>
        <v>0</v>
      </c>
      <c r="N8">
        <f>SUMIF(Erfassung5!BD:BD,L8,Erfassung5!BG:BG)</f>
        <v>0</v>
      </c>
      <c r="O8">
        <f t="shared" si="1"/>
        <v>0</v>
      </c>
      <c r="P8">
        <f t="shared" si="0"/>
        <v>1</v>
      </c>
    </row>
    <row r="9" spans="1:16" x14ac:dyDescent="0.25">
      <c r="A9" t="str">
        <f t="shared" si="6"/>
        <v/>
      </c>
      <c r="B9" t="str">
        <f t="shared" si="2"/>
        <v/>
      </c>
      <c r="C9" t="str">
        <f>IFERROR(_xlfn.CONCAT(VLOOKUP(B9,Member!A:I,3,0)," ",(VLOOKUP(B9,Member!A:I,4,0))),"")</f>
        <v/>
      </c>
      <c r="D9" t="str">
        <f>IFERROR(VLOOKUP(B9,Member!A:I,9,0),"")</f>
        <v/>
      </c>
      <c r="E9" s="84" t="str">
        <f t="shared" si="3"/>
        <v/>
      </c>
      <c r="F9" t="str">
        <f t="shared" si="4"/>
        <v/>
      </c>
      <c r="G9" s="118" t="str">
        <f t="shared" si="5"/>
        <v/>
      </c>
      <c r="L9" s="264">
        <f>Member!A9</f>
        <v>29170</v>
      </c>
      <c r="M9">
        <f>SUMIF(Erfassung5!BD:BD,L9,Erfassung5!BW:BW)</f>
        <v>0</v>
      </c>
      <c r="N9">
        <f>SUMIF(Erfassung5!BD:BD,L9,Erfassung5!BG:BG)</f>
        <v>0</v>
      </c>
      <c r="O9">
        <f t="shared" si="1"/>
        <v>0</v>
      </c>
      <c r="P9">
        <f t="shared" si="0"/>
        <v>1</v>
      </c>
    </row>
    <row r="10" spans="1:16" x14ac:dyDescent="0.25">
      <c r="A10" t="str">
        <f t="shared" si="6"/>
        <v/>
      </c>
      <c r="B10" t="str">
        <f t="shared" si="2"/>
        <v/>
      </c>
      <c r="C10" t="str">
        <f>IFERROR(_xlfn.CONCAT(VLOOKUP(B10,Member!A:I,3,0)," ",(VLOOKUP(B10,Member!A:I,4,0))),"")</f>
        <v/>
      </c>
      <c r="D10" t="str">
        <f>IFERROR(VLOOKUP(B10,Member!A:I,9,0),"")</f>
        <v/>
      </c>
      <c r="E10" s="84" t="str">
        <f t="shared" si="3"/>
        <v/>
      </c>
      <c r="F10" t="str">
        <f t="shared" si="4"/>
        <v/>
      </c>
      <c r="G10" s="118" t="str">
        <f t="shared" si="5"/>
        <v/>
      </c>
      <c r="L10" s="264">
        <f>Member!A10</f>
        <v>38761</v>
      </c>
      <c r="M10">
        <f>SUMIF(Erfassung5!BD:BD,L10,Erfassung5!BW:BW)</f>
        <v>0</v>
      </c>
      <c r="N10">
        <f>SUMIF(Erfassung5!BD:BD,L10,Erfassung5!BG:BG)</f>
        <v>0</v>
      </c>
      <c r="O10">
        <f t="shared" si="1"/>
        <v>0</v>
      </c>
      <c r="P10">
        <f t="shared" si="0"/>
        <v>1</v>
      </c>
    </row>
    <row r="11" spans="1:16" x14ac:dyDescent="0.25">
      <c r="A11" t="str">
        <f t="shared" si="6"/>
        <v/>
      </c>
      <c r="B11" t="str">
        <f t="shared" si="2"/>
        <v/>
      </c>
      <c r="C11" t="str">
        <f>IFERROR(_xlfn.CONCAT(VLOOKUP(B11,Member!A:I,3,0)," ",(VLOOKUP(B11,Member!A:I,4,0))),"")</f>
        <v/>
      </c>
      <c r="D11" t="str">
        <f>IFERROR(VLOOKUP(B11,Member!A:I,9,0),"")</f>
        <v/>
      </c>
      <c r="E11" s="84" t="str">
        <f t="shared" si="3"/>
        <v/>
      </c>
      <c r="F11" t="str">
        <f t="shared" si="4"/>
        <v/>
      </c>
      <c r="G11" s="118" t="str">
        <f t="shared" si="5"/>
        <v/>
      </c>
      <c r="L11" s="264">
        <f>Member!A11</f>
        <v>38001</v>
      </c>
      <c r="M11">
        <f>SUMIF(Erfassung5!BD:BD,L11,Erfassung5!BW:BW)</f>
        <v>0</v>
      </c>
      <c r="N11">
        <f>SUMIF(Erfassung5!BD:BD,L11,Erfassung5!BG:BG)</f>
        <v>0</v>
      </c>
      <c r="O11">
        <f t="shared" si="1"/>
        <v>0</v>
      </c>
      <c r="P11">
        <f t="shared" si="0"/>
        <v>1</v>
      </c>
    </row>
    <row r="12" spans="1:16" x14ac:dyDescent="0.25">
      <c r="A12" t="str">
        <f t="shared" si="6"/>
        <v/>
      </c>
      <c r="B12" t="str">
        <f t="shared" si="2"/>
        <v/>
      </c>
      <c r="C12" t="str">
        <f>IFERROR(_xlfn.CONCAT(VLOOKUP(B12,Member!A:I,3,0)," ",(VLOOKUP(B12,Member!A:I,4,0))),"")</f>
        <v/>
      </c>
      <c r="D12" t="str">
        <f>IFERROR(VLOOKUP(B12,Member!A:I,9,0),"")</f>
        <v/>
      </c>
      <c r="E12" s="84" t="str">
        <f t="shared" si="3"/>
        <v/>
      </c>
      <c r="F12" t="str">
        <f t="shared" si="4"/>
        <v/>
      </c>
      <c r="G12" s="118" t="str">
        <f t="shared" si="5"/>
        <v/>
      </c>
      <c r="L12" s="264">
        <f>Member!A12</f>
        <v>16336</v>
      </c>
      <c r="M12">
        <f>SUMIF(Erfassung5!BD:BD,L12,Erfassung5!BW:BW)</f>
        <v>0</v>
      </c>
      <c r="N12">
        <f>SUMIF(Erfassung5!BD:BD,L12,Erfassung5!BG:BG)</f>
        <v>0</v>
      </c>
      <c r="O12">
        <f t="shared" si="1"/>
        <v>0</v>
      </c>
      <c r="P12">
        <f t="shared" si="0"/>
        <v>1</v>
      </c>
    </row>
    <row r="13" spans="1:16" x14ac:dyDescent="0.25">
      <c r="A13" t="str">
        <f t="shared" si="6"/>
        <v/>
      </c>
      <c r="B13" t="str">
        <f t="shared" si="2"/>
        <v/>
      </c>
      <c r="C13" t="str">
        <f>IFERROR(_xlfn.CONCAT(VLOOKUP(B13,Member!A:I,3,0)," ",(VLOOKUP(B13,Member!A:I,4,0))),"")</f>
        <v/>
      </c>
      <c r="D13" t="str">
        <f>IFERROR(VLOOKUP(B13,Member!A:I,9,0),"")</f>
        <v/>
      </c>
      <c r="E13" s="84" t="str">
        <f t="shared" si="3"/>
        <v/>
      </c>
      <c r="F13" t="str">
        <f t="shared" si="4"/>
        <v/>
      </c>
      <c r="G13" s="118" t="str">
        <f t="shared" si="5"/>
        <v/>
      </c>
      <c r="L13" s="264">
        <f>Member!A13</f>
        <v>38954</v>
      </c>
      <c r="M13">
        <f>SUMIF(Erfassung5!BD:BD,L13,Erfassung5!BW:BW)</f>
        <v>0</v>
      </c>
      <c r="N13">
        <f>SUMIF(Erfassung5!BD:BD,L13,Erfassung5!BG:BG)</f>
        <v>0</v>
      </c>
      <c r="O13">
        <f t="shared" si="1"/>
        <v>0</v>
      </c>
      <c r="P13">
        <f t="shared" si="0"/>
        <v>1</v>
      </c>
    </row>
    <row r="14" spans="1:16" x14ac:dyDescent="0.25">
      <c r="A14" t="str">
        <f t="shared" si="6"/>
        <v/>
      </c>
      <c r="B14" t="str">
        <f t="shared" si="2"/>
        <v/>
      </c>
      <c r="C14" t="str">
        <f>IFERROR(_xlfn.CONCAT(VLOOKUP(B14,Member!A:I,3,0)," ",(VLOOKUP(B14,Member!A:I,4,0))),"")</f>
        <v/>
      </c>
      <c r="D14" t="str">
        <f>IFERROR(VLOOKUP(B14,Member!A:I,9,0),"")</f>
        <v/>
      </c>
      <c r="E14" s="84" t="str">
        <f t="shared" si="3"/>
        <v/>
      </c>
      <c r="F14" t="str">
        <f t="shared" si="4"/>
        <v/>
      </c>
      <c r="G14" s="118" t="str">
        <f t="shared" si="5"/>
        <v/>
      </c>
      <c r="L14" s="264">
        <f>Member!A14</f>
        <v>38845</v>
      </c>
      <c r="M14">
        <f>SUMIF(Erfassung5!BD:BD,L14,Erfassung5!BW:BW)</f>
        <v>0</v>
      </c>
      <c r="N14">
        <f>SUMIF(Erfassung5!BD:BD,L14,Erfassung5!BG:BG)</f>
        <v>0</v>
      </c>
      <c r="O14">
        <f t="shared" si="1"/>
        <v>0</v>
      </c>
      <c r="P14">
        <f t="shared" si="0"/>
        <v>1</v>
      </c>
    </row>
    <row r="15" spans="1:16" x14ac:dyDescent="0.25">
      <c r="A15" t="str">
        <f t="shared" si="6"/>
        <v/>
      </c>
      <c r="B15" t="str">
        <f t="shared" si="2"/>
        <v/>
      </c>
      <c r="C15" t="str">
        <f>IFERROR(_xlfn.CONCAT(VLOOKUP(B15,Member!A:I,3,0)," ",(VLOOKUP(B15,Member!A:I,4,0))),"")</f>
        <v/>
      </c>
      <c r="D15" t="str">
        <f>IFERROR(VLOOKUP(B15,Member!A:I,9,0),"")</f>
        <v/>
      </c>
      <c r="E15" s="84" t="str">
        <f t="shared" si="3"/>
        <v/>
      </c>
      <c r="F15" t="str">
        <f t="shared" si="4"/>
        <v/>
      </c>
      <c r="G15" s="118" t="str">
        <f t="shared" si="5"/>
        <v/>
      </c>
      <c r="L15" s="264">
        <f>Member!A15</f>
        <v>38843</v>
      </c>
      <c r="M15">
        <f>SUMIF(Erfassung5!BD:BD,L15,Erfassung5!BW:BW)</f>
        <v>0</v>
      </c>
      <c r="N15">
        <f>SUMIF(Erfassung5!BD:BD,L15,Erfassung5!BG:BG)</f>
        <v>0</v>
      </c>
      <c r="O15">
        <f t="shared" si="1"/>
        <v>0</v>
      </c>
      <c r="P15">
        <f t="shared" si="0"/>
        <v>1</v>
      </c>
    </row>
    <row r="16" spans="1:16" x14ac:dyDescent="0.25">
      <c r="A16" t="str">
        <f t="shared" si="6"/>
        <v/>
      </c>
      <c r="B16" t="str">
        <f t="shared" si="2"/>
        <v/>
      </c>
      <c r="C16" t="str">
        <f>IFERROR(_xlfn.CONCAT(VLOOKUP(B16,Member!A:I,3,0)," ",(VLOOKUP(B16,Member!A:I,4,0))),"")</f>
        <v/>
      </c>
      <c r="D16" t="str">
        <f>IFERROR(VLOOKUP(B16,Member!A:I,9,0),"")</f>
        <v/>
      </c>
      <c r="E16" s="84" t="str">
        <f t="shared" si="3"/>
        <v/>
      </c>
      <c r="F16" t="str">
        <f t="shared" si="4"/>
        <v/>
      </c>
      <c r="G16" s="118" t="str">
        <f t="shared" si="5"/>
        <v/>
      </c>
      <c r="L16" s="264">
        <f>Member!A16</f>
        <v>25691</v>
      </c>
      <c r="M16">
        <f>SUMIF(Erfassung5!BD:BD,L16,Erfassung5!BW:BW)</f>
        <v>0</v>
      </c>
      <c r="N16">
        <f>SUMIF(Erfassung5!BD:BD,L16,Erfassung5!BG:BG)</f>
        <v>0</v>
      </c>
      <c r="O16">
        <f t="shared" si="1"/>
        <v>0</v>
      </c>
      <c r="P16">
        <f t="shared" si="0"/>
        <v>1</v>
      </c>
    </row>
    <row r="17" spans="1:16" x14ac:dyDescent="0.25">
      <c r="A17" t="str">
        <f t="shared" si="6"/>
        <v/>
      </c>
      <c r="B17" t="str">
        <f t="shared" si="2"/>
        <v/>
      </c>
      <c r="C17" t="str">
        <f>IFERROR(_xlfn.CONCAT(VLOOKUP(B17,Member!A:I,3,0)," ",(VLOOKUP(B17,Member!A:I,4,0))),"")</f>
        <v/>
      </c>
      <c r="D17" t="str">
        <f>IFERROR(VLOOKUP(B17,Member!A:I,9,0),"")</f>
        <v/>
      </c>
      <c r="E17" s="84" t="str">
        <f t="shared" si="3"/>
        <v/>
      </c>
      <c r="F17" t="str">
        <f t="shared" si="4"/>
        <v/>
      </c>
      <c r="G17" s="118" t="str">
        <f t="shared" si="5"/>
        <v/>
      </c>
      <c r="L17" s="264">
        <f>Member!A17</f>
        <v>38844</v>
      </c>
      <c r="M17">
        <f>SUMIF(Erfassung5!BD:BD,L17,Erfassung5!BW:BW)</f>
        <v>0</v>
      </c>
      <c r="N17">
        <f>SUMIF(Erfassung5!BD:BD,L17,Erfassung5!BG:BG)</f>
        <v>0</v>
      </c>
      <c r="O17">
        <f t="shared" si="1"/>
        <v>0</v>
      </c>
      <c r="P17">
        <f t="shared" si="0"/>
        <v>1</v>
      </c>
    </row>
    <row r="18" spans="1:16" x14ac:dyDescent="0.25">
      <c r="A18" t="str">
        <f t="shared" si="6"/>
        <v/>
      </c>
      <c r="B18" t="str">
        <f t="shared" si="2"/>
        <v/>
      </c>
      <c r="C18" t="str">
        <f>IFERROR(_xlfn.CONCAT(VLOOKUP(B18,Member!A:I,3,0)," ",(VLOOKUP(B18,Member!A:I,4,0))),"")</f>
        <v/>
      </c>
      <c r="D18" t="str">
        <f>IFERROR(VLOOKUP(B18,Member!A:I,9,0),"")</f>
        <v/>
      </c>
      <c r="E18" s="84" t="str">
        <f t="shared" si="3"/>
        <v/>
      </c>
      <c r="F18" t="str">
        <f t="shared" si="4"/>
        <v/>
      </c>
      <c r="G18" s="118" t="str">
        <f t="shared" si="5"/>
        <v/>
      </c>
      <c r="L18" s="264">
        <f>Member!A18</f>
        <v>38902</v>
      </c>
      <c r="M18">
        <f>SUMIF(Erfassung5!BD:BD,L18,Erfassung5!BW:BW)</f>
        <v>0</v>
      </c>
      <c r="N18">
        <f>SUMIF(Erfassung5!BD:BD,L18,Erfassung5!BG:BG)</f>
        <v>0</v>
      </c>
      <c r="O18">
        <f t="shared" si="1"/>
        <v>0</v>
      </c>
      <c r="P18">
        <f t="shared" si="0"/>
        <v>1</v>
      </c>
    </row>
    <row r="19" spans="1:16" x14ac:dyDescent="0.25">
      <c r="A19" t="str">
        <f t="shared" si="6"/>
        <v/>
      </c>
      <c r="B19" t="str">
        <f t="shared" si="2"/>
        <v/>
      </c>
      <c r="C19" t="str">
        <f>IFERROR(_xlfn.CONCAT(VLOOKUP(B19,Member!A:I,3,0)," ",(VLOOKUP(B19,Member!A:I,4,0))),"")</f>
        <v/>
      </c>
      <c r="D19" t="str">
        <f>IFERROR(VLOOKUP(B19,Member!A:I,9,0),"")</f>
        <v/>
      </c>
      <c r="E19" s="84" t="str">
        <f t="shared" si="3"/>
        <v/>
      </c>
      <c r="F19" t="str">
        <f t="shared" si="4"/>
        <v/>
      </c>
      <c r="G19" s="118" t="str">
        <f t="shared" si="5"/>
        <v/>
      </c>
      <c r="L19" s="264">
        <f>Member!A19</f>
        <v>38940</v>
      </c>
      <c r="M19">
        <f>SUMIF(Erfassung5!BD:BD,L19,Erfassung5!BW:BW)</f>
        <v>0</v>
      </c>
      <c r="N19">
        <f>SUMIF(Erfassung5!BD:BD,L19,Erfassung5!BG:BG)</f>
        <v>0</v>
      </c>
      <c r="O19">
        <f t="shared" si="1"/>
        <v>0</v>
      </c>
      <c r="P19">
        <f t="shared" si="0"/>
        <v>1</v>
      </c>
    </row>
    <row r="20" spans="1:16" x14ac:dyDescent="0.25">
      <c r="A20" t="str">
        <f t="shared" si="6"/>
        <v/>
      </c>
      <c r="B20" t="str">
        <f t="shared" si="2"/>
        <v/>
      </c>
      <c r="C20" t="str">
        <f>IFERROR(_xlfn.CONCAT(VLOOKUP(B20,Member!A:I,3,0)," ",(VLOOKUP(B20,Member!A:I,4,0))),"")</f>
        <v/>
      </c>
      <c r="D20" t="str">
        <f>IFERROR(VLOOKUP(B20,Member!A:I,9,0),"")</f>
        <v/>
      </c>
      <c r="E20" s="84" t="str">
        <f t="shared" si="3"/>
        <v/>
      </c>
      <c r="F20" t="str">
        <f t="shared" si="4"/>
        <v/>
      </c>
      <c r="G20" s="118" t="str">
        <f t="shared" si="5"/>
        <v/>
      </c>
      <c r="L20" s="264">
        <f>Member!A20</f>
        <v>28367</v>
      </c>
      <c r="M20">
        <f>SUMIF(Erfassung5!BD:BD,L20,Erfassung5!BW:BW)</f>
        <v>0</v>
      </c>
      <c r="N20">
        <f>SUMIF(Erfassung5!BD:BD,L20,Erfassung5!BG:BG)</f>
        <v>0</v>
      </c>
      <c r="O20">
        <f t="shared" si="1"/>
        <v>0</v>
      </c>
      <c r="P20">
        <f t="shared" si="0"/>
        <v>1</v>
      </c>
    </row>
    <row r="21" spans="1:16" x14ac:dyDescent="0.25">
      <c r="A21" t="str">
        <f t="shared" si="6"/>
        <v/>
      </c>
      <c r="B21" t="str">
        <f t="shared" si="2"/>
        <v/>
      </c>
      <c r="C21" t="str">
        <f>IFERROR(_xlfn.CONCAT(VLOOKUP(B21,Member!A:I,3,0)," ",(VLOOKUP(B21,Member!A:I,4,0))),"")</f>
        <v/>
      </c>
      <c r="D21" t="str">
        <f>IFERROR(VLOOKUP(B21,Member!A:I,9,0),"")</f>
        <v/>
      </c>
      <c r="E21" s="84" t="str">
        <f t="shared" si="3"/>
        <v/>
      </c>
      <c r="F21" t="str">
        <f t="shared" si="4"/>
        <v/>
      </c>
      <c r="G21" s="118" t="str">
        <f t="shared" si="5"/>
        <v/>
      </c>
      <c r="L21" s="264">
        <f>Member!A21</f>
        <v>25005</v>
      </c>
      <c r="M21">
        <f>SUMIF(Erfassung5!BD:BD,L21,Erfassung5!BW:BW)</f>
        <v>0</v>
      </c>
      <c r="N21">
        <f>SUMIF(Erfassung5!BD:BD,L21,Erfassung5!BG:BG)</f>
        <v>0</v>
      </c>
      <c r="O21">
        <f t="shared" si="1"/>
        <v>0</v>
      </c>
      <c r="P21">
        <f t="shared" si="0"/>
        <v>1</v>
      </c>
    </row>
    <row r="22" spans="1:16" x14ac:dyDescent="0.25">
      <c r="A22" t="str">
        <f t="shared" si="6"/>
        <v/>
      </c>
      <c r="B22" t="str">
        <f t="shared" si="2"/>
        <v/>
      </c>
      <c r="C22" t="str">
        <f>IFERROR(_xlfn.CONCAT(VLOOKUP(B22,Member!A:I,3,0)," ",(VLOOKUP(B22,Member!A:I,4,0))),"")</f>
        <v/>
      </c>
      <c r="D22" t="str">
        <f>IFERROR(VLOOKUP(B22,Member!A:I,9,0),"")</f>
        <v/>
      </c>
      <c r="E22" s="84" t="str">
        <f t="shared" si="3"/>
        <v/>
      </c>
      <c r="F22" t="str">
        <f t="shared" si="4"/>
        <v/>
      </c>
      <c r="G22" s="118" t="str">
        <f t="shared" si="5"/>
        <v/>
      </c>
      <c r="L22" s="264">
        <f>Member!A22</f>
        <v>38659</v>
      </c>
      <c r="M22">
        <f>SUMIF(Erfassung5!BD:BD,L22,Erfassung5!BW:BW)</f>
        <v>0</v>
      </c>
      <c r="N22">
        <f>SUMIF(Erfassung5!BD:BD,L22,Erfassung5!BG:BG)</f>
        <v>0</v>
      </c>
      <c r="O22">
        <f t="shared" si="1"/>
        <v>0</v>
      </c>
      <c r="P22">
        <f t="shared" si="0"/>
        <v>1</v>
      </c>
    </row>
    <row r="23" spans="1:16" x14ac:dyDescent="0.25">
      <c r="A23" t="str">
        <f t="shared" si="6"/>
        <v/>
      </c>
      <c r="B23" t="str">
        <f t="shared" si="2"/>
        <v/>
      </c>
      <c r="C23" t="str">
        <f>IFERROR(_xlfn.CONCAT(VLOOKUP(B23,Member!A:I,3,0)," ",(VLOOKUP(B23,Member!A:I,4,0))),"")</f>
        <v/>
      </c>
      <c r="D23" t="str">
        <f>IFERROR(VLOOKUP(B23,Member!A:I,9,0),"")</f>
        <v/>
      </c>
      <c r="E23" s="84" t="str">
        <f t="shared" si="3"/>
        <v/>
      </c>
      <c r="F23" t="str">
        <f t="shared" si="4"/>
        <v/>
      </c>
      <c r="G23" s="118" t="str">
        <f t="shared" si="5"/>
        <v/>
      </c>
      <c r="L23" s="264">
        <f>Member!A23</f>
        <v>38660</v>
      </c>
      <c r="M23">
        <f>SUMIF(Erfassung5!BD:BD,L23,Erfassung5!BW:BW)</f>
        <v>0</v>
      </c>
      <c r="N23">
        <f>SUMIF(Erfassung5!BD:BD,L23,Erfassung5!BG:BG)</f>
        <v>0</v>
      </c>
      <c r="O23">
        <f t="shared" si="1"/>
        <v>0</v>
      </c>
      <c r="P23">
        <f t="shared" si="0"/>
        <v>1</v>
      </c>
    </row>
    <row r="24" spans="1:16" x14ac:dyDescent="0.25">
      <c r="A24" t="str">
        <f t="shared" si="6"/>
        <v/>
      </c>
      <c r="B24" t="str">
        <f t="shared" si="2"/>
        <v/>
      </c>
      <c r="C24" t="str">
        <f>IFERROR(_xlfn.CONCAT(VLOOKUP(B24,Member!A:I,3,0)," ",(VLOOKUP(B24,Member!A:I,4,0))),"")</f>
        <v/>
      </c>
      <c r="D24" t="str">
        <f>IFERROR(VLOOKUP(B24,Member!A:I,9,0),"")</f>
        <v/>
      </c>
      <c r="E24" s="84" t="str">
        <f t="shared" si="3"/>
        <v/>
      </c>
      <c r="F24" t="str">
        <f t="shared" si="4"/>
        <v/>
      </c>
      <c r="G24" s="118" t="str">
        <f t="shared" si="5"/>
        <v/>
      </c>
      <c r="L24" s="264">
        <f>Member!A24</f>
        <v>38893</v>
      </c>
      <c r="M24">
        <f>SUMIF(Erfassung5!BD:BD,L24,Erfassung5!BW:BW)</f>
        <v>0</v>
      </c>
      <c r="N24">
        <f>SUMIF(Erfassung5!BD:BD,L24,Erfassung5!BG:BG)</f>
        <v>0</v>
      </c>
      <c r="O24">
        <f t="shared" si="1"/>
        <v>0</v>
      </c>
      <c r="P24">
        <f t="shared" si="0"/>
        <v>1</v>
      </c>
    </row>
    <row r="25" spans="1:16" x14ac:dyDescent="0.25">
      <c r="A25" t="str">
        <f t="shared" si="6"/>
        <v/>
      </c>
      <c r="B25" t="str">
        <f t="shared" si="2"/>
        <v/>
      </c>
      <c r="C25" t="str">
        <f>IFERROR(_xlfn.CONCAT(VLOOKUP(B25,Member!A:I,3,0)," ",(VLOOKUP(B25,Member!A:I,4,0))),"")</f>
        <v/>
      </c>
      <c r="D25" t="str">
        <f>IFERROR(VLOOKUP(B25,Member!A:I,9,0),"")</f>
        <v/>
      </c>
      <c r="E25" s="84" t="str">
        <f t="shared" si="3"/>
        <v/>
      </c>
      <c r="F25" t="str">
        <f t="shared" si="4"/>
        <v/>
      </c>
      <c r="G25" s="118" t="str">
        <f t="shared" si="5"/>
        <v/>
      </c>
      <c r="L25" s="264">
        <f>Member!A25</f>
        <v>7646</v>
      </c>
      <c r="M25">
        <f>SUMIF(Erfassung5!BD:BD,L25,Erfassung5!BW:BW)</f>
        <v>0</v>
      </c>
      <c r="N25">
        <f>SUMIF(Erfassung5!BD:BD,L25,Erfassung5!BG:BG)</f>
        <v>0</v>
      </c>
      <c r="O25">
        <f t="shared" si="1"/>
        <v>0</v>
      </c>
      <c r="P25">
        <f t="shared" si="0"/>
        <v>1</v>
      </c>
    </row>
    <row r="26" spans="1:16" x14ac:dyDescent="0.25">
      <c r="A26" t="str">
        <f t="shared" si="6"/>
        <v/>
      </c>
      <c r="B26" t="str">
        <f t="shared" si="2"/>
        <v/>
      </c>
      <c r="C26" t="str">
        <f>IFERROR(_xlfn.CONCAT(VLOOKUP(B26,Member!A:I,3,0)," ",(VLOOKUP(B26,Member!A:I,4,0))),"")</f>
        <v/>
      </c>
      <c r="D26" t="str">
        <f>IFERROR(VLOOKUP(B26,Member!A:I,9,0),"")</f>
        <v/>
      </c>
      <c r="E26" s="84" t="str">
        <f t="shared" si="3"/>
        <v/>
      </c>
      <c r="F26" t="str">
        <f t="shared" si="4"/>
        <v/>
      </c>
      <c r="G26" s="118" t="str">
        <f t="shared" si="5"/>
        <v/>
      </c>
      <c r="L26" s="264">
        <f>Member!A26</f>
        <v>25690</v>
      </c>
      <c r="M26">
        <f>SUMIF(Erfassung5!BD:BD,L26,Erfassung5!BW:BW)</f>
        <v>0</v>
      </c>
      <c r="N26">
        <f>SUMIF(Erfassung5!BD:BD,L26,Erfassung5!BG:BG)</f>
        <v>0</v>
      </c>
      <c r="O26">
        <f t="shared" si="1"/>
        <v>0</v>
      </c>
      <c r="P26">
        <f t="shared" si="0"/>
        <v>1</v>
      </c>
    </row>
    <row r="27" spans="1:16" x14ac:dyDescent="0.25">
      <c r="A27" t="str">
        <f t="shared" si="6"/>
        <v/>
      </c>
      <c r="B27" t="str">
        <f t="shared" si="2"/>
        <v/>
      </c>
      <c r="C27" t="str">
        <f>IFERROR(_xlfn.CONCAT(VLOOKUP(B27,Member!A:I,3,0)," ",(VLOOKUP(B27,Member!A:I,4,0))),"")</f>
        <v/>
      </c>
      <c r="D27" t="str">
        <f>IFERROR(VLOOKUP(B27,Member!A:I,9,0),"")</f>
        <v/>
      </c>
      <c r="E27" s="84" t="str">
        <f t="shared" si="3"/>
        <v/>
      </c>
      <c r="F27" t="str">
        <f t="shared" si="4"/>
        <v/>
      </c>
      <c r="G27" s="118" t="str">
        <f t="shared" si="5"/>
        <v/>
      </c>
      <c r="L27" s="264">
        <f>Member!A27</f>
        <v>38149</v>
      </c>
      <c r="M27">
        <f>SUMIF(Erfassung5!BD:BD,L27,Erfassung5!BW:BW)</f>
        <v>0</v>
      </c>
      <c r="N27">
        <f>SUMIF(Erfassung5!BD:BD,L27,Erfassung5!BG:BG)</f>
        <v>0</v>
      </c>
      <c r="O27">
        <f t="shared" si="1"/>
        <v>0</v>
      </c>
      <c r="P27">
        <f t="shared" si="0"/>
        <v>1</v>
      </c>
    </row>
    <row r="28" spans="1:16" x14ac:dyDescent="0.25">
      <c r="A28" t="str">
        <f t="shared" si="6"/>
        <v/>
      </c>
      <c r="B28" t="str">
        <f t="shared" si="2"/>
        <v/>
      </c>
      <c r="C28" t="str">
        <f>IFERROR(_xlfn.CONCAT(VLOOKUP(B28,Member!A:I,3,0)," ",(VLOOKUP(B28,Member!A:I,4,0))),"")</f>
        <v/>
      </c>
      <c r="D28" t="str">
        <f>IFERROR(VLOOKUP(B28,Member!A:I,9,0),"")</f>
        <v/>
      </c>
      <c r="E28" s="84" t="str">
        <f t="shared" si="3"/>
        <v/>
      </c>
      <c r="F28" t="str">
        <f t="shared" si="4"/>
        <v/>
      </c>
      <c r="G28" s="118" t="str">
        <f t="shared" si="5"/>
        <v/>
      </c>
      <c r="L28" s="264">
        <f>Member!A28</f>
        <v>38772</v>
      </c>
      <c r="M28">
        <f>SUMIF(Erfassung5!BD:BD,L28,Erfassung5!BW:BW)</f>
        <v>0</v>
      </c>
      <c r="N28">
        <f>SUMIF(Erfassung5!BD:BD,L28,Erfassung5!BG:BG)</f>
        <v>0</v>
      </c>
      <c r="O28">
        <f t="shared" si="1"/>
        <v>0</v>
      </c>
      <c r="P28">
        <f t="shared" si="0"/>
        <v>1</v>
      </c>
    </row>
    <row r="29" spans="1:16" x14ac:dyDescent="0.25">
      <c r="A29" t="str">
        <f t="shared" si="6"/>
        <v/>
      </c>
      <c r="B29" t="str">
        <f t="shared" si="2"/>
        <v/>
      </c>
      <c r="C29" t="str">
        <f>IFERROR(_xlfn.CONCAT(VLOOKUP(B29,Member!A:I,3,0)," ",(VLOOKUP(B29,Member!A:I,4,0))),"")</f>
        <v/>
      </c>
      <c r="D29" t="str">
        <f>IFERROR(VLOOKUP(B29,Member!A:I,9,0),"")</f>
        <v/>
      </c>
      <c r="E29" s="84" t="str">
        <f t="shared" si="3"/>
        <v/>
      </c>
      <c r="F29" t="str">
        <f t="shared" si="4"/>
        <v/>
      </c>
      <c r="G29" s="118" t="str">
        <f t="shared" si="5"/>
        <v/>
      </c>
      <c r="L29" s="264">
        <f>Member!A29</f>
        <v>38530</v>
      </c>
      <c r="M29">
        <f>SUMIF(Erfassung5!BD:BD,L29,Erfassung5!BW:BW)</f>
        <v>0</v>
      </c>
      <c r="N29">
        <f>SUMIF(Erfassung5!BD:BD,L29,Erfassung5!BG:BG)</f>
        <v>0</v>
      </c>
      <c r="O29">
        <f t="shared" si="1"/>
        <v>0</v>
      </c>
      <c r="P29">
        <f t="shared" si="0"/>
        <v>1</v>
      </c>
    </row>
    <row r="30" spans="1:16" x14ac:dyDescent="0.25">
      <c r="A30" t="str">
        <f t="shared" si="6"/>
        <v/>
      </c>
      <c r="B30" t="str">
        <f t="shared" si="2"/>
        <v/>
      </c>
      <c r="C30" t="str">
        <f>IFERROR(_xlfn.CONCAT(VLOOKUP(B30,Member!A:I,3,0)," ",(VLOOKUP(B30,Member!A:I,4,0))),"")</f>
        <v/>
      </c>
      <c r="D30" t="str">
        <f>IFERROR(VLOOKUP(B30,Member!A:I,9,0),"")</f>
        <v/>
      </c>
      <c r="E30" s="84" t="str">
        <f t="shared" si="3"/>
        <v/>
      </c>
      <c r="F30" t="str">
        <f t="shared" si="4"/>
        <v/>
      </c>
      <c r="G30" s="118" t="str">
        <f t="shared" si="5"/>
        <v/>
      </c>
      <c r="L30" s="264">
        <f>Member!A30</f>
        <v>38729</v>
      </c>
      <c r="M30">
        <f>SUMIF(Erfassung5!BD:BD,L30,Erfassung5!BW:BW)</f>
        <v>0</v>
      </c>
      <c r="N30">
        <f>SUMIF(Erfassung5!BD:BD,L30,Erfassung5!BG:BG)</f>
        <v>0</v>
      </c>
      <c r="O30">
        <f t="shared" si="1"/>
        <v>0</v>
      </c>
      <c r="P30">
        <f t="shared" si="0"/>
        <v>1</v>
      </c>
    </row>
    <row r="31" spans="1:16" x14ac:dyDescent="0.25">
      <c r="A31" t="str">
        <f t="shared" si="6"/>
        <v/>
      </c>
      <c r="B31" t="str">
        <f t="shared" si="2"/>
        <v/>
      </c>
      <c r="C31" t="str">
        <f>IFERROR(_xlfn.CONCAT(VLOOKUP(B31,Member!A:I,3,0)," ",(VLOOKUP(B31,Member!A:I,4,0))),"")</f>
        <v/>
      </c>
      <c r="D31" t="str">
        <f>IFERROR(VLOOKUP(B31,Member!A:I,9,0),"")</f>
        <v/>
      </c>
      <c r="E31" s="84" t="str">
        <f t="shared" si="3"/>
        <v/>
      </c>
      <c r="F31" t="str">
        <f t="shared" si="4"/>
        <v/>
      </c>
      <c r="G31" s="118" t="str">
        <f t="shared" si="5"/>
        <v/>
      </c>
      <c r="L31" s="264">
        <f>Member!A31</f>
        <v>38958</v>
      </c>
      <c r="M31">
        <f>SUMIF(Erfassung5!BD:BD,L31,Erfassung5!BW:BW)</f>
        <v>0</v>
      </c>
      <c r="N31">
        <f>SUMIF(Erfassung5!BD:BD,L31,Erfassung5!BG:BG)</f>
        <v>0</v>
      </c>
      <c r="O31">
        <f t="shared" si="1"/>
        <v>0</v>
      </c>
      <c r="P31">
        <f t="shared" si="0"/>
        <v>1</v>
      </c>
    </row>
    <row r="32" spans="1:16" x14ac:dyDescent="0.25">
      <c r="A32" t="str">
        <f t="shared" si="6"/>
        <v/>
      </c>
      <c r="B32" t="str">
        <f t="shared" si="2"/>
        <v/>
      </c>
      <c r="C32" t="str">
        <f>IFERROR(_xlfn.CONCAT(VLOOKUP(B32,Member!A:I,3,0)," ",(VLOOKUP(B32,Member!A:I,4,0))),"")</f>
        <v/>
      </c>
      <c r="D32" t="str">
        <f>IFERROR(VLOOKUP(B32,Member!A:I,9,0),"")</f>
        <v/>
      </c>
      <c r="E32" s="84" t="str">
        <f t="shared" si="3"/>
        <v/>
      </c>
      <c r="F32" t="str">
        <f t="shared" si="4"/>
        <v/>
      </c>
      <c r="G32" s="118" t="str">
        <f t="shared" si="5"/>
        <v/>
      </c>
      <c r="L32" s="264">
        <f>Member!A32</f>
        <v>25829</v>
      </c>
      <c r="M32">
        <f>SUMIF(Erfassung5!BD:BD,L32,Erfassung5!BW:BW)</f>
        <v>0</v>
      </c>
      <c r="N32">
        <f>SUMIF(Erfassung5!BD:BD,L32,Erfassung5!BG:BG)</f>
        <v>0</v>
      </c>
      <c r="O32">
        <f t="shared" si="1"/>
        <v>0</v>
      </c>
      <c r="P32">
        <f t="shared" si="0"/>
        <v>1</v>
      </c>
    </row>
    <row r="33" spans="1:16" x14ac:dyDescent="0.25">
      <c r="A33" t="str">
        <f t="shared" si="6"/>
        <v/>
      </c>
      <c r="B33" t="str">
        <f t="shared" si="2"/>
        <v/>
      </c>
      <c r="C33" t="str">
        <f>IFERROR(_xlfn.CONCAT(VLOOKUP(B33,Member!A:I,3,0)," ",(VLOOKUP(B33,Member!A:I,4,0))),"")</f>
        <v/>
      </c>
      <c r="D33" t="str">
        <f>IFERROR(VLOOKUP(B33,Member!A:I,9,0),"")</f>
        <v/>
      </c>
      <c r="E33" s="84" t="str">
        <f t="shared" si="3"/>
        <v/>
      </c>
      <c r="F33" t="str">
        <f t="shared" si="4"/>
        <v/>
      </c>
      <c r="G33" s="118" t="str">
        <f t="shared" si="5"/>
        <v/>
      </c>
      <c r="L33" s="264">
        <f>Member!A33</f>
        <v>38352</v>
      </c>
      <c r="M33">
        <f>SUMIF(Erfassung5!BD:BD,L33,Erfassung5!BW:BW)</f>
        <v>0</v>
      </c>
      <c r="N33">
        <f>SUMIF(Erfassung5!BD:BD,L33,Erfassung5!BG:BG)</f>
        <v>0</v>
      </c>
      <c r="O33">
        <f t="shared" si="1"/>
        <v>0</v>
      </c>
      <c r="P33">
        <f t="shared" si="0"/>
        <v>1</v>
      </c>
    </row>
    <row r="34" spans="1:16" x14ac:dyDescent="0.25">
      <c r="A34" t="str">
        <f t="shared" si="6"/>
        <v/>
      </c>
      <c r="B34" t="str">
        <f t="shared" si="2"/>
        <v/>
      </c>
      <c r="C34" t="str">
        <f>IFERROR(_xlfn.CONCAT(VLOOKUP(B34,Member!A:I,3,0)," ",(VLOOKUP(B34,Member!A:I,4,0))),"")</f>
        <v/>
      </c>
      <c r="D34" t="str">
        <f>IFERROR(VLOOKUP(B34,Member!A:I,9,0),"")</f>
        <v/>
      </c>
      <c r="E34" s="84" t="str">
        <f t="shared" si="3"/>
        <v/>
      </c>
      <c r="F34" t="str">
        <f t="shared" si="4"/>
        <v/>
      </c>
      <c r="G34" s="118" t="str">
        <f t="shared" si="5"/>
        <v/>
      </c>
      <c r="L34" s="264">
        <f>Member!A34</f>
        <v>38539</v>
      </c>
      <c r="M34">
        <f>SUMIF(Erfassung5!BD:BD,L34,Erfassung5!BW:BW)</f>
        <v>0</v>
      </c>
      <c r="N34">
        <f>SUMIF(Erfassung5!BD:BD,L34,Erfassung5!BG:BG)</f>
        <v>0</v>
      </c>
      <c r="O34">
        <f t="shared" si="1"/>
        <v>0</v>
      </c>
      <c r="P34">
        <f t="shared" si="0"/>
        <v>1</v>
      </c>
    </row>
    <row r="35" spans="1:16" x14ac:dyDescent="0.25">
      <c r="A35" t="str">
        <f t="shared" si="6"/>
        <v/>
      </c>
      <c r="B35" t="str">
        <f t="shared" si="2"/>
        <v/>
      </c>
      <c r="C35" t="str">
        <f>IFERROR(_xlfn.CONCAT(VLOOKUP(B35,Member!A:I,3,0)," ",(VLOOKUP(B35,Member!A:I,4,0))),"")</f>
        <v/>
      </c>
      <c r="D35" t="str">
        <f>IFERROR(VLOOKUP(B35,Member!A:I,9,0),"")</f>
        <v/>
      </c>
      <c r="E35" s="84" t="str">
        <f t="shared" si="3"/>
        <v/>
      </c>
      <c r="F35" t="str">
        <f t="shared" si="4"/>
        <v/>
      </c>
      <c r="G35" s="118" t="str">
        <f t="shared" si="5"/>
        <v/>
      </c>
      <c r="L35" s="264">
        <f>Member!A35</f>
        <v>38540</v>
      </c>
      <c r="M35">
        <f>SUMIF(Erfassung5!BD:BD,L35,Erfassung5!BW:BW)</f>
        <v>0</v>
      </c>
      <c r="N35">
        <f>SUMIF(Erfassung5!BD:BD,L35,Erfassung5!BG:BG)</f>
        <v>0</v>
      </c>
      <c r="O35">
        <f t="shared" si="1"/>
        <v>0</v>
      </c>
      <c r="P35">
        <f t="shared" si="0"/>
        <v>1</v>
      </c>
    </row>
    <row r="36" spans="1:16" x14ac:dyDescent="0.25">
      <c r="A36" t="str">
        <f t="shared" si="6"/>
        <v/>
      </c>
      <c r="B36" t="str">
        <f t="shared" si="2"/>
        <v/>
      </c>
      <c r="C36" t="str">
        <f>IFERROR(_xlfn.CONCAT(VLOOKUP(B36,Member!A:I,3,0)," ",(VLOOKUP(B36,Member!A:I,4,0))),"")</f>
        <v/>
      </c>
      <c r="D36" t="str">
        <f>IFERROR(VLOOKUP(B36,Member!A:I,9,0),"")</f>
        <v/>
      </c>
      <c r="E36" s="84" t="str">
        <f t="shared" si="3"/>
        <v/>
      </c>
      <c r="F36" t="str">
        <f t="shared" si="4"/>
        <v/>
      </c>
      <c r="G36" s="118" t="str">
        <f t="shared" si="5"/>
        <v/>
      </c>
      <c r="L36" s="264">
        <f>Member!A36</f>
        <v>25359</v>
      </c>
      <c r="M36">
        <f>SUMIF(Erfassung5!BD:BD,L36,Erfassung5!BW:BW)</f>
        <v>0</v>
      </c>
      <c r="N36">
        <f>SUMIF(Erfassung5!BD:BD,L36,Erfassung5!BG:BG)</f>
        <v>0</v>
      </c>
      <c r="O36">
        <f t="shared" si="1"/>
        <v>0</v>
      </c>
      <c r="P36">
        <f t="shared" si="0"/>
        <v>1</v>
      </c>
    </row>
    <row r="37" spans="1:16" x14ac:dyDescent="0.25">
      <c r="A37" t="str">
        <f t="shared" si="6"/>
        <v/>
      </c>
      <c r="B37" t="str">
        <f t="shared" ref="B37:B68" si="7">IFERROR(INDEX(L:L,MATCH(A37,P:P,0)),"")</f>
        <v/>
      </c>
      <c r="C37" t="str">
        <f>IFERROR(_xlfn.CONCAT(VLOOKUP(B37,Member!A:I,3,0)," ",(VLOOKUP(B37,Member!A:I,4,0))),"")</f>
        <v/>
      </c>
      <c r="D37" t="str">
        <f>IFERROR(VLOOKUP(B37,Member!A:I,9,0),"")</f>
        <v/>
      </c>
      <c r="E37" s="84" t="str">
        <f t="shared" ref="E37:E68" si="8">IFERROR(INDEX(M:M,MATCH(A37,P:P,0)),"")</f>
        <v/>
      </c>
      <c r="F37" t="str">
        <f t="shared" ref="F37:F68" si="9">IFERROR(INDEX(N:N,MATCH(A37,P:P,0)),"")</f>
        <v/>
      </c>
      <c r="G37" s="118" t="str">
        <f t="shared" ref="G37:G68" si="10">IFERROR(INDEX(O:O,MATCH(A37,P:P,0)),"")</f>
        <v/>
      </c>
      <c r="L37" s="264">
        <f>Member!A37</f>
        <v>25965</v>
      </c>
      <c r="M37">
        <f>SUMIF(Erfassung5!BD:BD,L37,Erfassung5!BW:BW)</f>
        <v>0</v>
      </c>
      <c r="N37">
        <f>SUMIF(Erfassung5!BD:BD,L37,Erfassung5!BG:BG)</f>
        <v>0</v>
      </c>
      <c r="O37">
        <f t="shared" si="1"/>
        <v>0</v>
      </c>
      <c r="P37">
        <f t="shared" si="0"/>
        <v>1</v>
      </c>
    </row>
    <row r="38" spans="1:16" x14ac:dyDescent="0.25">
      <c r="A38" t="str">
        <f t="shared" ref="A38:A69" si="11">IFERROR(IF(A37+1&gt;MAX(P:P)-1,"",A37+1),"")</f>
        <v/>
      </c>
      <c r="B38" t="str">
        <f t="shared" si="7"/>
        <v/>
      </c>
      <c r="C38" t="str">
        <f>IFERROR(_xlfn.CONCAT(VLOOKUP(B38,Member!A:I,3,0)," ",(VLOOKUP(B38,Member!A:I,4,0))),"")</f>
        <v/>
      </c>
      <c r="D38" t="str">
        <f>IFERROR(VLOOKUP(B38,Member!A:I,9,0),"")</f>
        <v/>
      </c>
      <c r="E38" s="84" t="str">
        <f t="shared" si="8"/>
        <v/>
      </c>
      <c r="F38" t="str">
        <f t="shared" si="9"/>
        <v/>
      </c>
      <c r="G38" s="118" t="str">
        <f t="shared" si="10"/>
        <v/>
      </c>
      <c r="L38" s="264">
        <f>Member!A38</f>
        <v>38425</v>
      </c>
      <c r="M38">
        <f>SUMIF(Erfassung5!BD:BD,L38,Erfassung5!BW:BW)</f>
        <v>0</v>
      </c>
      <c r="N38">
        <f>SUMIF(Erfassung5!BD:BD,L38,Erfassung5!BG:BG)</f>
        <v>0</v>
      </c>
      <c r="O38">
        <f t="shared" si="1"/>
        <v>0</v>
      </c>
      <c r="P38">
        <f t="shared" si="0"/>
        <v>1</v>
      </c>
    </row>
    <row r="39" spans="1:16" x14ac:dyDescent="0.25">
      <c r="A39" t="str">
        <f t="shared" si="11"/>
        <v/>
      </c>
      <c r="B39" t="str">
        <f t="shared" si="7"/>
        <v/>
      </c>
      <c r="C39" t="str">
        <f>IFERROR(_xlfn.CONCAT(VLOOKUP(B39,Member!A:I,3,0)," ",(VLOOKUP(B39,Member!A:I,4,0))),"")</f>
        <v/>
      </c>
      <c r="D39" t="str">
        <f>IFERROR(VLOOKUP(B39,Member!A:I,9,0),"")</f>
        <v/>
      </c>
      <c r="E39" s="84" t="str">
        <f t="shared" si="8"/>
        <v/>
      </c>
      <c r="F39" t="str">
        <f t="shared" si="9"/>
        <v/>
      </c>
      <c r="G39" s="118" t="str">
        <f t="shared" si="10"/>
        <v/>
      </c>
      <c r="L39" s="264">
        <f>Member!A39</f>
        <v>38369</v>
      </c>
      <c r="M39">
        <f>SUMIF(Erfassung5!BD:BD,L39,Erfassung5!BW:BW)</f>
        <v>0</v>
      </c>
      <c r="N39">
        <f>SUMIF(Erfassung5!BD:BD,L39,Erfassung5!BG:BG)</f>
        <v>0</v>
      </c>
      <c r="O39">
        <f t="shared" si="1"/>
        <v>0</v>
      </c>
      <c r="P39">
        <f t="shared" si="0"/>
        <v>1</v>
      </c>
    </row>
    <row r="40" spans="1:16" x14ac:dyDescent="0.25">
      <c r="A40" t="str">
        <f t="shared" si="11"/>
        <v/>
      </c>
      <c r="B40" t="str">
        <f t="shared" si="7"/>
        <v/>
      </c>
      <c r="C40" t="str">
        <f>IFERROR(_xlfn.CONCAT(VLOOKUP(B40,Member!A:I,3,0)," ",(VLOOKUP(B40,Member!A:I,4,0))),"")</f>
        <v/>
      </c>
      <c r="D40" t="str">
        <f>IFERROR(VLOOKUP(B40,Member!A:I,9,0),"")</f>
        <v/>
      </c>
      <c r="E40" s="84" t="str">
        <f t="shared" si="8"/>
        <v/>
      </c>
      <c r="F40" t="str">
        <f t="shared" si="9"/>
        <v/>
      </c>
      <c r="G40" s="118" t="str">
        <f t="shared" si="10"/>
        <v/>
      </c>
      <c r="L40" s="264">
        <f>Member!A40</f>
        <v>16165</v>
      </c>
      <c r="M40">
        <f>SUMIF(Erfassung5!BD:BD,L40,Erfassung5!BW:BW)</f>
        <v>0</v>
      </c>
      <c r="N40">
        <f>SUMIF(Erfassung5!BD:BD,L40,Erfassung5!BG:BG)</f>
        <v>0</v>
      </c>
      <c r="O40">
        <f t="shared" si="1"/>
        <v>0</v>
      </c>
      <c r="P40">
        <f t="shared" si="0"/>
        <v>1</v>
      </c>
    </row>
    <row r="41" spans="1:16" x14ac:dyDescent="0.25">
      <c r="A41" t="str">
        <f t="shared" si="11"/>
        <v/>
      </c>
      <c r="B41" t="str">
        <f t="shared" si="7"/>
        <v/>
      </c>
      <c r="C41" t="str">
        <f>IFERROR(_xlfn.CONCAT(VLOOKUP(B41,Member!A:I,3,0)," ",(VLOOKUP(B41,Member!A:I,4,0))),"")</f>
        <v/>
      </c>
      <c r="D41" t="str">
        <f>IFERROR(VLOOKUP(B41,Member!A:I,9,0),"")</f>
        <v/>
      </c>
      <c r="E41" s="84" t="str">
        <f t="shared" si="8"/>
        <v/>
      </c>
      <c r="F41" t="str">
        <f t="shared" si="9"/>
        <v/>
      </c>
      <c r="G41" s="118" t="str">
        <f t="shared" si="10"/>
        <v/>
      </c>
      <c r="L41" s="264">
        <f>Member!A41</f>
        <v>38134</v>
      </c>
      <c r="M41">
        <f>SUMIF(Erfassung5!BD:BD,L41,Erfassung5!BW:BW)</f>
        <v>0</v>
      </c>
      <c r="N41">
        <f>SUMIF(Erfassung5!BD:BD,L41,Erfassung5!BG:BG)</f>
        <v>0</v>
      </c>
      <c r="O41">
        <f t="shared" si="1"/>
        <v>0</v>
      </c>
      <c r="P41">
        <f t="shared" si="0"/>
        <v>1</v>
      </c>
    </row>
    <row r="42" spans="1:16" x14ac:dyDescent="0.25">
      <c r="A42" t="str">
        <f t="shared" si="11"/>
        <v/>
      </c>
      <c r="B42" t="str">
        <f t="shared" si="7"/>
        <v/>
      </c>
      <c r="C42" t="str">
        <f>IFERROR(_xlfn.CONCAT(VLOOKUP(B42,Member!A:I,3,0)," ",(VLOOKUP(B42,Member!A:I,4,0))),"")</f>
        <v/>
      </c>
      <c r="D42" t="str">
        <f>IFERROR(VLOOKUP(B42,Member!A:I,9,0),"")</f>
        <v/>
      </c>
      <c r="E42" s="84" t="str">
        <f t="shared" si="8"/>
        <v/>
      </c>
      <c r="F42" t="str">
        <f t="shared" si="9"/>
        <v/>
      </c>
      <c r="G42" s="118" t="str">
        <f t="shared" si="10"/>
        <v/>
      </c>
      <c r="L42" s="264">
        <f>Member!A42</f>
        <v>38936</v>
      </c>
      <c r="M42">
        <f>SUMIF(Erfassung5!BD:BD,L42,Erfassung5!BW:BW)</f>
        <v>0</v>
      </c>
      <c r="N42">
        <f>SUMIF(Erfassung5!BD:BD,L42,Erfassung5!BG:BG)</f>
        <v>0</v>
      </c>
      <c r="O42">
        <f t="shared" si="1"/>
        <v>0</v>
      </c>
      <c r="P42">
        <f t="shared" si="0"/>
        <v>1</v>
      </c>
    </row>
    <row r="43" spans="1:16" x14ac:dyDescent="0.25">
      <c r="A43" t="str">
        <f t="shared" si="11"/>
        <v/>
      </c>
      <c r="B43" t="str">
        <f t="shared" si="7"/>
        <v/>
      </c>
      <c r="C43" t="str">
        <f>IFERROR(_xlfn.CONCAT(VLOOKUP(B43,Member!A:I,3,0)," ",(VLOOKUP(B43,Member!A:I,4,0))),"")</f>
        <v/>
      </c>
      <c r="D43" t="str">
        <f>IFERROR(VLOOKUP(B43,Member!A:I,9,0),"")</f>
        <v/>
      </c>
      <c r="E43" s="84" t="str">
        <f t="shared" si="8"/>
        <v/>
      </c>
      <c r="F43" t="str">
        <f t="shared" si="9"/>
        <v/>
      </c>
      <c r="G43" s="118" t="str">
        <f t="shared" si="10"/>
        <v/>
      </c>
      <c r="L43" s="264">
        <f>Member!A43</f>
        <v>25378</v>
      </c>
      <c r="M43">
        <f>SUMIF(Erfassung5!BD:BD,L43,Erfassung5!BW:BW)</f>
        <v>0</v>
      </c>
      <c r="N43">
        <f>SUMIF(Erfassung5!BD:BD,L43,Erfassung5!BG:BG)</f>
        <v>0</v>
      </c>
      <c r="O43">
        <f t="shared" si="1"/>
        <v>0</v>
      </c>
      <c r="P43">
        <f t="shared" si="0"/>
        <v>1</v>
      </c>
    </row>
    <row r="44" spans="1:16" x14ac:dyDescent="0.25">
      <c r="A44" t="str">
        <f t="shared" si="11"/>
        <v/>
      </c>
      <c r="B44" t="str">
        <f t="shared" si="7"/>
        <v/>
      </c>
      <c r="C44" t="str">
        <f>IFERROR(_xlfn.CONCAT(VLOOKUP(B44,Member!A:I,3,0)," ",(VLOOKUP(B44,Member!A:I,4,0))),"")</f>
        <v/>
      </c>
      <c r="D44" t="str">
        <f>IFERROR(VLOOKUP(B44,Member!A:I,9,0),"")</f>
        <v/>
      </c>
      <c r="E44" s="84" t="str">
        <f t="shared" si="8"/>
        <v/>
      </c>
      <c r="F44" t="str">
        <f t="shared" si="9"/>
        <v/>
      </c>
      <c r="G44" s="118" t="str">
        <f t="shared" si="10"/>
        <v/>
      </c>
      <c r="L44" s="264">
        <f>Member!A44</f>
        <v>38490</v>
      </c>
      <c r="M44">
        <f>SUMIF(Erfassung5!BD:BD,L44,Erfassung5!BW:BW)</f>
        <v>0</v>
      </c>
      <c r="N44">
        <f>SUMIF(Erfassung5!BD:BD,L44,Erfassung5!BG:BG)</f>
        <v>0</v>
      </c>
      <c r="O44">
        <f t="shared" si="1"/>
        <v>0</v>
      </c>
      <c r="P44">
        <f t="shared" si="0"/>
        <v>1</v>
      </c>
    </row>
    <row r="45" spans="1:16" x14ac:dyDescent="0.25">
      <c r="A45" t="str">
        <f t="shared" si="11"/>
        <v/>
      </c>
      <c r="B45" t="str">
        <f t="shared" si="7"/>
        <v/>
      </c>
      <c r="C45" t="str">
        <f>IFERROR(_xlfn.CONCAT(VLOOKUP(B45,Member!A:I,3,0)," ",(VLOOKUP(B45,Member!A:I,4,0))),"")</f>
        <v/>
      </c>
      <c r="D45" t="str">
        <f>IFERROR(VLOOKUP(B45,Member!A:I,9,0),"")</f>
        <v/>
      </c>
      <c r="E45" s="84" t="str">
        <f t="shared" si="8"/>
        <v/>
      </c>
      <c r="F45" t="str">
        <f t="shared" si="9"/>
        <v/>
      </c>
      <c r="G45" s="118" t="str">
        <f t="shared" si="10"/>
        <v/>
      </c>
      <c r="L45" s="264">
        <f>Member!A45</f>
        <v>38489</v>
      </c>
      <c r="M45">
        <f>SUMIF(Erfassung5!BD:BD,L45,Erfassung5!BW:BW)</f>
        <v>0</v>
      </c>
      <c r="N45">
        <f>SUMIF(Erfassung5!BD:BD,L45,Erfassung5!BG:BG)</f>
        <v>0</v>
      </c>
      <c r="O45">
        <f t="shared" si="1"/>
        <v>0</v>
      </c>
      <c r="P45">
        <f t="shared" si="0"/>
        <v>1</v>
      </c>
    </row>
    <row r="46" spans="1:16" x14ac:dyDescent="0.25">
      <c r="A46" t="str">
        <f t="shared" si="11"/>
        <v/>
      </c>
      <c r="B46" t="str">
        <f t="shared" si="7"/>
        <v/>
      </c>
      <c r="C46" t="str">
        <f>IFERROR(_xlfn.CONCAT(VLOOKUP(B46,Member!A:I,3,0)," ",(VLOOKUP(B46,Member!A:I,4,0))),"")</f>
        <v/>
      </c>
      <c r="D46" t="str">
        <f>IFERROR(VLOOKUP(B46,Member!A:I,9,0),"")</f>
        <v/>
      </c>
      <c r="E46" s="84" t="str">
        <f t="shared" si="8"/>
        <v/>
      </c>
      <c r="F46" t="str">
        <f t="shared" si="9"/>
        <v/>
      </c>
      <c r="G46" s="118" t="str">
        <f t="shared" si="10"/>
        <v/>
      </c>
      <c r="L46" s="264">
        <f>Member!A46</f>
        <v>7265</v>
      </c>
      <c r="M46">
        <f>SUMIF(Erfassung5!BD:BD,L46,Erfassung5!BW:BW)</f>
        <v>0</v>
      </c>
      <c r="N46">
        <f>SUMIF(Erfassung5!BD:BD,L46,Erfassung5!BG:BG)</f>
        <v>0</v>
      </c>
      <c r="O46">
        <f t="shared" si="1"/>
        <v>0</v>
      </c>
      <c r="P46">
        <f t="shared" si="0"/>
        <v>1</v>
      </c>
    </row>
    <row r="47" spans="1:16" x14ac:dyDescent="0.25">
      <c r="A47" t="str">
        <f t="shared" si="11"/>
        <v/>
      </c>
      <c r="B47" t="str">
        <f t="shared" si="7"/>
        <v/>
      </c>
      <c r="C47" t="str">
        <f>IFERROR(_xlfn.CONCAT(VLOOKUP(B47,Member!A:I,3,0)," ",(VLOOKUP(B47,Member!A:I,4,0))),"")</f>
        <v/>
      </c>
      <c r="D47" t="str">
        <f>IFERROR(VLOOKUP(B47,Member!A:I,9,0),"")</f>
        <v/>
      </c>
      <c r="E47" s="84" t="str">
        <f t="shared" si="8"/>
        <v/>
      </c>
      <c r="F47" t="str">
        <f t="shared" si="9"/>
        <v/>
      </c>
      <c r="G47" s="118" t="str">
        <f t="shared" si="10"/>
        <v/>
      </c>
      <c r="L47" s="264">
        <f>Member!A47</f>
        <v>38974</v>
      </c>
      <c r="M47">
        <f>SUMIF(Erfassung5!BD:BD,L47,Erfassung5!BW:BW)</f>
        <v>0</v>
      </c>
      <c r="N47">
        <f>SUMIF(Erfassung5!BD:BD,L47,Erfassung5!BG:BG)</f>
        <v>0</v>
      </c>
      <c r="O47">
        <f t="shared" si="1"/>
        <v>0</v>
      </c>
      <c r="P47">
        <f t="shared" si="0"/>
        <v>1</v>
      </c>
    </row>
    <row r="48" spans="1:16" x14ac:dyDescent="0.25">
      <c r="A48" t="str">
        <f t="shared" si="11"/>
        <v/>
      </c>
      <c r="B48" t="str">
        <f t="shared" si="7"/>
        <v/>
      </c>
      <c r="C48" t="str">
        <f>IFERROR(_xlfn.CONCAT(VLOOKUP(B48,Member!A:I,3,0)," ",(VLOOKUP(B48,Member!A:I,4,0))),"")</f>
        <v/>
      </c>
      <c r="D48" t="str">
        <f>IFERROR(VLOOKUP(B48,Member!A:I,9,0),"")</f>
        <v/>
      </c>
      <c r="E48" s="84" t="str">
        <f t="shared" si="8"/>
        <v/>
      </c>
      <c r="F48" t="str">
        <f t="shared" si="9"/>
        <v/>
      </c>
      <c r="G48" s="118" t="str">
        <f t="shared" si="10"/>
        <v/>
      </c>
      <c r="L48" s="264">
        <f>Member!A48</f>
        <v>16897</v>
      </c>
      <c r="M48">
        <f>SUMIF(Erfassung5!BD:BD,L48,Erfassung5!BW:BW)</f>
        <v>0</v>
      </c>
      <c r="N48">
        <f>SUMIF(Erfassung5!BD:BD,L48,Erfassung5!BG:BG)</f>
        <v>0</v>
      </c>
      <c r="O48">
        <f t="shared" si="1"/>
        <v>0</v>
      </c>
      <c r="P48">
        <f t="shared" si="0"/>
        <v>1</v>
      </c>
    </row>
    <row r="49" spans="1:16" x14ac:dyDescent="0.25">
      <c r="A49" t="str">
        <f t="shared" si="11"/>
        <v/>
      </c>
      <c r="B49" t="str">
        <f t="shared" si="7"/>
        <v/>
      </c>
      <c r="C49" t="str">
        <f>IFERROR(_xlfn.CONCAT(VLOOKUP(B49,Member!A:I,3,0)," ",(VLOOKUP(B49,Member!A:I,4,0))),"")</f>
        <v/>
      </c>
      <c r="D49" t="str">
        <f>IFERROR(VLOOKUP(B49,Member!A:I,9,0),"")</f>
        <v/>
      </c>
      <c r="E49" s="84" t="str">
        <f t="shared" si="8"/>
        <v/>
      </c>
      <c r="F49" t="str">
        <f t="shared" si="9"/>
        <v/>
      </c>
      <c r="G49" s="118" t="str">
        <f t="shared" si="10"/>
        <v/>
      </c>
      <c r="L49" s="264">
        <f>Member!A49</f>
        <v>25436</v>
      </c>
      <c r="M49">
        <f>SUMIF(Erfassung5!BD:BD,L49,Erfassung5!BW:BW)</f>
        <v>0</v>
      </c>
      <c r="N49">
        <f>SUMIF(Erfassung5!BD:BD,L49,Erfassung5!BG:BG)</f>
        <v>0</v>
      </c>
      <c r="O49">
        <f t="shared" si="1"/>
        <v>0</v>
      </c>
      <c r="P49">
        <f t="shared" si="0"/>
        <v>1</v>
      </c>
    </row>
    <row r="50" spans="1:16" x14ac:dyDescent="0.25">
      <c r="A50" t="str">
        <f t="shared" si="11"/>
        <v/>
      </c>
      <c r="B50" t="str">
        <f t="shared" si="7"/>
        <v/>
      </c>
      <c r="C50" t="str">
        <f>IFERROR(_xlfn.CONCAT(VLOOKUP(B50,Member!A:I,3,0)," ",(VLOOKUP(B50,Member!A:I,4,0))),"")</f>
        <v/>
      </c>
      <c r="D50" t="str">
        <f>IFERROR(VLOOKUP(B50,Member!A:I,9,0),"")</f>
        <v/>
      </c>
      <c r="E50" s="84" t="str">
        <f t="shared" si="8"/>
        <v/>
      </c>
      <c r="F50" t="str">
        <f t="shared" si="9"/>
        <v/>
      </c>
      <c r="G50" s="118" t="str">
        <f t="shared" si="10"/>
        <v/>
      </c>
      <c r="L50" s="264">
        <f>Member!A50</f>
        <v>25760</v>
      </c>
      <c r="M50">
        <f>SUMIF(Erfassung5!BD:BD,L50,Erfassung5!BW:BW)</f>
        <v>0</v>
      </c>
      <c r="N50">
        <f>SUMIF(Erfassung5!BD:BD,L50,Erfassung5!BG:BG)</f>
        <v>0</v>
      </c>
      <c r="O50">
        <f t="shared" si="1"/>
        <v>0</v>
      </c>
      <c r="P50">
        <f t="shared" si="0"/>
        <v>1</v>
      </c>
    </row>
    <row r="51" spans="1:16" x14ac:dyDescent="0.25">
      <c r="A51" t="str">
        <f t="shared" si="11"/>
        <v/>
      </c>
      <c r="B51" t="str">
        <f t="shared" si="7"/>
        <v/>
      </c>
      <c r="C51" t="str">
        <f>IFERROR(_xlfn.CONCAT(VLOOKUP(B51,Member!A:I,3,0)," ",(VLOOKUP(B51,Member!A:I,4,0))),"")</f>
        <v/>
      </c>
      <c r="D51" t="str">
        <f>IFERROR(VLOOKUP(B51,Member!A:I,9,0),"")</f>
        <v/>
      </c>
      <c r="E51" s="84" t="str">
        <f t="shared" si="8"/>
        <v/>
      </c>
      <c r="F51" t="str">
        <f t="shared" si="9"/>
        <v/>
      </c>
      <c r="G51" s="118" t="str">
        <f t="shared" si="10"/>
        <v/>
      </c>
      <c r="L51" s="264">
        <f>Member!A51</f>
        <v>7286</v>
      </c>
      <c r="M51">
        <f>SUMIF(Erfassung5!BD:BD,L51,Erfassung5!BW:BW)</f>
        <v>0</v>
      </c>
      <c r="N51">
        <f>SUMIF(Erfassung5!BD:BD,L51,Erfassung5!BG:BG)</f>
        <v>0</v>
      </c>
      <c r="O51">
        <f t="shared" si="1"/>
        <v>0</v>
      </c>
      <c r="P51">
        <f t="shared" si="0"/>
        <v>1</v>
      </c>
    </row>
    <row r="52" spans="1:16" x14ac:dyDescent="0.25">
      <c r="A52" t="str">
        <f t="shared" si="11"/>
        <v/>
      </c>
      <c r="B52" t="str">
        <f t="shared" si="7"/>
        <v/>
      </c>
      <c r="C52" t="str">
        <f>IFERROR(_xlfn.CONCAT(VLOOKUP(B52,Member!A:I,3,0)," ",(VLOOKUP(B52,Member!A:I,4,0))),"")</f>
        <v/>
      </c>
      <c r="D52" t="str">
        <f>IFERROR(VLOOKUP(B52,Member!A:I,9,0),"")</f>
        <v/>
      </c>
      <c r="E52" s="84" t="str">
        <f t="shared" si="8"/>
        <v/>
      </c>
      <c r="F52" t="str">
        <f t="shared" si="9"/>
        <v/>
      </c>
      <c r="G52" s="118" t="str">
        <f t="shared" si="10"/>
        <v/>
      </c>
      <c r="L52" s="264">
        <f>Member!A52</f>
        <v>7283</v>
      </c>
      <c r="M52">
        <f>SUMIF(Erfassung5!BD:BD,L52,Erfassung5!BW:BW)</f>
        <v>0</v>
      </c>
      <c r="N52">
        <f>SUMIF(Erfassung5!BD:BD,L52,Erfassung5!BG:BG)</f>
        <v>0</v>
      </c>
      <c r="O52">
        <f t="shared" si="1"/>
        <v>0</v>
      </c>
      <c r="P52">
        <f t="shared" si="0"/>
        <v>1</v>
      </c>
    </row>
    <row r="53" spans="1:16" x14ac:dyDescent="0.25">
      <c r="A53" t="str">
        <f t="shared" si="11"/>
        <v/>
      </c>
      <c r="B53" t="str">
        <f t="shared" si="7"/>
        <v/>
      </c>
      <c r="C53" t="str">
        <f>IFERROR(_xlfn.CONCAT(VLOOKUP(B53,Member!A:I,3,0)," ",(VLOOKUP(B53,Member!A:I,4,0))),"")</f>
        <v/>
      </c>
      <c r="D53" t="str">
        <f>IFERROR(VLOOKUP(B53,Member!A:I,9,0),"")</f>
        <v/>
      </c>
      <c r="E53" s="84" t="str">
        <f t="shared" si="8"/>
        <v/>
      </c>
      <c r="F53" t="str">
        <f t="shared" si="9"/>
        <v/>
      </c>
      <c r="G53" s="118" t="str">
        <f t="shared" si="10"/>
        <v/>
      </c>
      <c r="L53" s="264">
        <f>Member!A53</f>
        <v>7282</v>
      </c>
      <c r="M53">
        <f>SUMIF(Erfassung5!BD:BD,L53,Erfassung5!BW:BW)</f>
        <v>0</v>
      </c>
      <c r="N53">
        <f>SUMIF(Erfassung5!BD:BD,L53,Erfassung5!BG:BG)</f>
        <v>0</v>
      </c>
      <c r="O53">
        <f t="shared" si="1"/>
        <v>0</v>
      </c>
      <c r="P53">
        <f t="shared" si="0"/>
        <v>1</v>
      </c>
    </row>
    <row r="54" spans="1:16" x14ac:dyDescent="0.25">
      <c r="A54" t="str">
        <f t="shared" si="11"/>
        <v/>
      </c>
      <c r="B54" t="str">
        <f t="shared" si="7"/>
        <v/>
      </c>
      <c r="C54" t="str">
        <f>IFERROR(_xlfn.CONCAT(VLOOKUP(B54,Member!A:I,3,0)," ",(VLOOKUP(B54,Member!A:I,4,0))),"")</f>
        <v/>
      </c>
      <c r="D54" t="str">
        <f>IFERROR(VLOOKUP(B54,Member!A:I,9,0),"")</f>
        <v/>
      </c>
      <c r="E54" s="84" t="str">
        <f t="shared" si="8"/>
        <v/>
      </c>
      <c r="F54" t="str">
        <f t="shared" si="9"/>
        <v/>
      </c>
      <c r="G54" s="118" t="str">
        <f t="shared" si="10"/>
        <v/>
      </c>
      <c r="L54" s="264">
        <f>Member!A54</f>
        <v>38930</v>
      </c>
      <c r="M54">
        <f>SUMIF(Erfassung5!BD:BD,L54,Erfassung5!BW:BW)</f>
        <v>0</v>
      </c>
      <c r="N54">
        <f>SUMIF(Erfassung5!BD:BD,L54,Erfassung5!BG:BG)</f>
        <v>0</v>
      </c>
      <c r="O54">
        <f t="shared" si="1"/>
        <v>0</v>
      </c>
      <c r="P54">
        <f t="shared" si="0"/>
        <v>1</v>
      </c>
    </row>
    <row r="55" spans="1:16" x14ac:dyDescent="0.25">
      <c r="A55" t="str">
        <f t="shared" si="11"/>
        <v/>
      </c>
      <c r="B55" t="str">
        <f t="shared" si="7"/>
        <v/>
      </c>
      <c r="C55" t="str">
        <f>IFERROR(_xlfn.CONCAT(VLOOKUP(B55,Member!A:I,3,0)," ",(VLOOKUP(B55,Member!A:I,4,0))),"")</f>
        <v/>
      </c>
      <c r="D55" t="str">
        <f>IFERROR(VLOOKUP(B55,Member!A:I,9,0),"")</f>
        <v/>
      </c>
      <c r="E55" s="84" t="str">
        <f t="shared" si="8"/>
        <v/>
      </c>
      <c r="F55" t="str">
        <f t="shared" si="9"/>
        <v/>
      </c>
      <c r="G55" s="118" t="str">
        <f t="shared" si="10"/>
        <v/>
      </c>
      <c r="L55" s="264">
        <f>Member!A55</f>
        <v>38886</v>
      </c>
      <c r="M55">
        <f>SUMIF(Erfassung5!BD:BD,L55,Erfassung5!BW:BW)</f>
        <v>0</v>
      </c>
      <c r="N55">
        <f>SUMIF(Erfassung5!BD:BD,L55,Erfassung5!BG:BG)</f>
        <v>0</v>
      </c>
      <c r="O55">
        <f t="shared" si="1"/>
        <v>0</v>
      </c>
      <c r="P55">
        <f t="shared" si="0"/>
        <v>1</v>
      </c>
    </row>
    <row r="56" spans="1:16" x14ac:dyDescent="0.25">
      <c r="A56" t="str">
        <f t="shared" si="11"/>
        <v/>
      </c>
      <c r="B56" t="str">
        <f t="shared" si="7"/>
        <v/>
      </c>
      <c r="C56" t="str">
        <f>IFERROR(_xlfn.CONCAT(VLOOKUP(B56,Member!A:I,3,0)," ",(VLOOKUP(B56,Member!A:I,4,0))),"")</f>
        <v/>
      </c>
      <c r="D56" t="str">
        <f>IFERROR(VLOOKUP(B56,Member!A:I,9,0),"")</f>
        <v/>
      </c>
      <c r="E56" s="84" t="str">
        <f t="shared" si="8"/>
        <v/>
      </c>
      <c r="F56" t="str">
        <f t="shared" si="9"/>
        <v/>
      </c>
      <c r="G56" s="118" t="str">
        <f t="shared" si="10"/>
        <v/>
      </c>
      <c r="L56" s="264">
        <f>Member!A56</f>
        <v>25761</v>
      </c>
      <c r="M56">
        <f>SUMIF(Erfassung5!BD:BD,L56,Erfassung5!BW:BW)</f>
        <v>0</v>
      </c>
      <c r="N56">
        <f>SUMIF(Erfassung5!BD:BD,L56,Erfassung5!BG:BG)</f>
        <v>0</v>
      </c>
      <c r="O56">
        <f t="shared" si="1"/>
        <v>0</v>
      </c>
      <c r="P56">
        <f t="shared" si="0"/>
        <v>1</v>
      </c>
    </row>
    <row r="57" spans="1:16" x14ac:dyDescent="0.25">
      <c r="A57" t="str">
        <f t="shared" si="11"/>
        <v/>
      </c>
      <c r="B57" t="str">
        <f t="shared" si="7"/>
        <v/>
      </c>
      <c r="C57" t="str">
        <f>IFERROR(_xlfn.CONCAT(VLOOKUP(B57,Member!A:I,3,0)," ",(VLOOKUP(B57,Member!A:I,4,0))),"")</f>
        <v/>
      </c>
      <c r="D57" t="str">
        <f>IFERROR(VLOOKUP(B57,Member!A:I,9,0),"")</f>
        <v/>
      </c>
      <c r="E57" s="84" t="str">
        <f t="shared" si="8"/>
        <v/>
      </c>
      <c r="F57" t="str">
        <f t="shared" si="9"/>
        <v/>
      </c>
      <c r="G57" s="118" t="str">
        <f t="shared" si="10"/>
        <v/>
      </c>
      <c r="L57" s="264">
        <f>Member!A57</f>
        <v>38082</v>
      </c>
      <c r="M57">
        <f>SUMIF(Erfassung5!BD:BD,L57,Erfassung5!BW:BW)</f>
        <v>0</v>
      </c>
      <c r="N57">
        <f>SUMIF(Erfassung5!BD:BD,L57,Erfassung5!BG:BG)</f>
        <v>0</v>
      </c>
      <c r="O57">
        <f t="shared" si="1"/>
        <v>0</v>
      </c>
      <c r="P57">
        <f t="shared" si="0"/>
        <v>1</v>
      </c>
    </row>
    <row r="58" spans="1:16" x14ac:dyDescent="0.25">
      <c r="A58" t="str">
        <f t="shared" si="11"/>
        <v/>
      </c>
      <c r="B58" t="str">
        <f t="shared" si="7"/>
        <v/>
      </c>
      <c r="C58" t="str">
        <f>IFERROR(_xlfn.CONCAT(VLOOKUP(B58,Member!A:I,3,0)," ",(VLOOKUP(B58,Member!A:I,4,0))),"")</f>
        <v/>
      </c>
      <c r="D58" t="str">
        <f>IFERROR(VLOOKUP(B58,Member!A:I,9,0),"")</f>
        <v/>
      </c>
      <c r="E58" s="84" t="str">
        <f t="shared" si="8"/>
        <v/>
      </c>
      <c r="F58" t="str">
        <f t="shared" si="9"/>
        <v/>
      </c>
      <c r="G58" s="118" t="str">
        <f t="shared" si="10"/>
        <v/>
      </c>
      <c r="L58" s="264">
        <f>Member!A58</f>
        <v>38885</v>
      </c>
      <c r="M58">
        <f>SUMIF(Erfassung5!BD:BD,L58,Erfassung5!BW:BW)</f>
        <v>0</v>
      </c>
      <c r="N58">
        <f>SUMIF(Erfassung5!BD:BD,L58,Erfassung5!BG:BG)</f>
        <v>0</v>
      </c>
      <c r="O58">
        <f t="shared" si="1"/>
        <v>0</v>
      </c>
      <c r="P58">
        <f t="shared" si="0"/>
        <v>1</v>
      </c>
    </row>
    <row r="59" spans="1:16" x14ac:dyDescent="0.25">
      <c r="A59" t="str">
        <f t="shared" si="11"/>
        <v/>
      </c>
      <c r="B59" t="str">
        <f t="shared" si="7"/>
        <v/>
      </c>
      <c r="C59" t="str">
        <f>IFERROR(_xlfn.CONCAT(VLOOKUP(B59,Member!A:I,3,0)," ",(VLOOKUP(B59,Member!A:I,4,0))),"")</f>
        <v/>
      </c>
      <c r="D59" t="str">
        <f>IFERROR(VLOOKUP(B59,Member!A:I,9,0),"")</f>
        <v/>
      </c>
      <c r="E59" s="84" t="str">
        <f t="shared" si="8"/>
        <v/>
      </c>
      <c r="F59" t="str">
        <f t="shared" si="9"/>
        <v/>
      </c>
      <c r="G59" s="118" t="str">
        <f t="shared" si="10"/>
        <v/>
      </c>
      <c r="L59" s="264">
        <f>Member!A59</f>
        <v>25932</v>
      </c>
      <c r="M59">
        <f>SUMIF(Erfassung5!BD:BD,L59,Erfassung5!BW:BW)</f>
        <v>0</v>
      </c>
      <c r="N59">
        <f>SUMIF(Erfassung5!BD:BD,L59,Erfassung5!BG:BG)</f>
        <v>0</v>
      </c>
      <c r="O59">
        <f t="shared" si="1"/>
        <v>0</v>
      </c>
      <c r="P59">
        <f t="shared" si="0"/>
        <v>1</v>
      </c>
    </row>
    <row r="60" spans="1:16" x14ac:dyDescent="0.25">
      <c r="A60" t="str">
        <f t="shared" si="11"/>
        <v/>
      </c>
      <c r="B60" t="str">
        <f t="shared" si="7"/>
        <v/>
      </c>
      <c r="C60" t="str">
        <f>IFERROR(_xlfn.CONCAT(VLOOKUP(B60,Member!A:I,3,0)," ",(VLOOKUP(B60,Member!A:I,4,0))),"")</f>
        <v/>
      </c>
      <c r="D60" t="str">
        <f>IFERROR(VLOOKUP(B60,Member!A:I,9,0),"")</f>
        <v/>
      </c>
      <c r="E60" s="84" t="str">
        <f t="shared" si="8"/>
        <v/>
      </c>
      <c r="F60" t="str">
        <f t="shared" si="9"/>
        <v/>
      </c>
      <c r="G60" s="118" t="str">
        <f t="shared" si="10"/>
        <v/>
      </c>
      <c r="L60" s="264">
        <f>Member!A60</f>
        <v>25044</v>
      </c>
      <c r="M60">
        <f>SUMIF(Erfassung5!BD:BD,L60,Erfassung5!BW:BW)</f>
        <v>0</v>
      </c>
      <c r="N60">
        <f>SUMIF(Erfassung5!BD:BD,L60,Erfassung5!BG:BG)</f>
        <v>0</v>
      </c>
      <c r="O60">
        <f t="shared" si="1"/>
        <v>0</v>
      </c>
      <c r="P60">
        <f t="shared" si="0"/>
        <v>1</v>
      </c>
    </row>
    <row r="61" spans="1:16" x14ac:dyDescent="0.25">
      <c r="A61" t="str">
        <f t="shared" si="11"/>
        <v/>
      </c>
      <c r="B61" t="str">
        <f t="shared" si="7"/>
        <v/>
      </c>
      <c r="C61" t="str">
        <f>IFERROR(_xlfn.CONCAT(VLOOKUP(B61,Member!A:I,3,0)," ",(VLOOKUP(B61,Member!A:I,4,0))),"")</f>
        <v/>
      </c>
      <c r="D61" t="str">
        <f>IFERROR(VLOOKUP(B61,Member!A:I,9,0),"")</f>
        <v/>
      </c>
      <c r="E61" s="84" t="str">
        <f t="shared" si="8"/>
        <v/>
      </c>
      <c r="F61" t="str">
        <f t="shared" si="9"/>
        <v/>
      </c>
      <c r="G61" s="118" t="str">
        <f t="shared" si="10"/>
        <v/>
      </c>
      <c r="L61" s="264">
        <f>Member!A61</f>
        <v>38683</v>
      </c>
      <c r="M61">
        <f>SUMIF(Erfassung5!BD:BD,L61,Erfassung5!BW:BW)</f>
        <v>0</v>
      </c>
      <c r="N61">
        <f>SUMIF(Erfassung5!BD:BD,L61,Erfassung5!BG:BG)</f>
        <v>0</v>
      </c>
      <c r="O61">
        <f t="shared" si="1"/>
        <v>0</v>
      </c>
      <c r="P61">
        <f t="shared" si="0"/>
        <v>1</v>
      </c>
    </row>
    <row r="62" spans="1:16" x14ac:dyDescent="0.25">
      <c r="A62" t="str">
        <f t="shared" si="11"/>
        <v/>
      </c>
      <c r="B62" t="str">
        <f t="shared" si="7"/>
        <v/>
      </c>
      <c r="C62" t="str">
        <f>IFERROR(_xlfn.CONCAT(VLOOKUP(B62,Member!A:I,3,0)," ",(VLOOKUP(B62,Member!A:I,4,0))),"")</f>
        <v/>
      </c>
      <c r="D62" t="str">
        <f>IFERROR(VLOOKUP(B62,Member!A:I,9,0),"")</f>
        <v/>
      </c>
      <c r="E62" s="84" t="str">
        <f t="shared" si="8"/>
        <v/>
      </c>
      <c r="F62" t="str">
        <f t="shared" si="9"/>
        <v/>
      </c>
      <c r="G62" s="118" t="str">
        <f t="shared" si="10"/>
        <v/>
      </c>
      <c r="L62" s="264">
        <f>Member!A62</f>
        <v>25519</v>
      </c>
      <c r="M62">
        <f>SUMIF(Erfassung5!BD:BD,L62,Erfassung5!BW:BW)</f>
        <v>0</v>
      </c>
      <c r="N62">
        <f>SUMIF(Erfassung5!BD:BD,L62,Erfassung5!BG:BG)</f>
        <v>0</v>
      </c>
      <c r="O62">
        <f t="shared" si="1"/>
        <v>0</v>
      </c>
      <c r="P62">
        <f t="shared" si="0"/>
        <v>1</v>
      </c>
    </row>
    <row r="63" spans="1:16" x14ac:dyDescent="0.25">
      <c r="A63" t="str">
        <f t="shared" si="11"/>
        <v/>
      </c>
      <c r="B63" t="str">
        <f t="shared" si="7"/>
        <v/>
      </c>
      <c r="C63" t="str">
        <f>IFERROR(_xlfn.CONCAT(VLOOKUP(B63,Member!A:I,3,0)," ",(VLOOKUP(B63,Member!A:I,4,0))),"")</f>
        <v/>
      </c>
      <c r="D63" t="str">
        <f>IFERROR(VLOOKUP(B63,Member!A:I,9,0),"")</f>
        <v/>
      </c>
      <c r="E63" s="84" t="str">
        <f t="shared" si="8"/>
        <v/>
      </c>
      <c r="F63" t="str">
        <f t="shared" si="9"/>
        <v/>
      </c>
      <c r="G63" s="118" t="str">
        <f t="shared" si="10"/>
        <v/>
      </c>
      <c r="L63" s="264">
        <f>Member!A63</f>
        <v>25521</v>
      </c>
      <c r="M63">
        <f>SUMIF(Erfassung5!BD:BD,L63,Erfassung5!BW:BW)</f>
        <v>0</v>
      </c>
      <c r="N63">
        <f>SUMIF(Erfassung5!BD:BD,L63,Erfassung5!BG:BG)</f>
        <v>0</v>
      </c>
      <c r="O63">
        <f t="shared" si="1"/>
        <v>0</v>
      </c>
      <c r="P63">
        <f t="shared" si="0"/>
        <v>1</v>
      </c>
    </row>
    <row r="64" spans="1:16" x14ac:dyDescent="0.25">
      <c r="A64" t="str">
        <f t="shared" si="11"/>
        <v/>
      </c>
      <c r="B64" t="str">
        <f t="shared" si="7"/>
        <v/>
      </c>
      <c r="C64" t="str">
        <f>IFERROR(_xlfn.CONCAT(VLOOKUP(B64,Member!A:I,3,0)," ",(VLOOKUP(B64,Member!A:I,4,0))),"")</f>
        <v/>
      </c>
      <c r="D64" t="str">
        <f>IFERROR(VLOOKUP(B64,Member!A:I,9,0),"")</f>
        <v/>
      </c>
      <c r="E64" s="84" t="str">
        <f t="shared" si="8"/>
        <v/>
      </c>
      <c r="F64" t="str">
        <f t="shared" si="9"/>
        <v/>
      </c>
      <c r="G64" s="118" t="str">
        <f t="shared" si="10"/>
        <v/>
      </c>
      <c r="L64" s="264">
        <f>Member!A64</f>
        <v>25973</v>
      </c>
      <c r="M64">
        <f>SUMIF(Erfassung5!BD:BD,L64,Erfassung5!BW:BW)</f>
        <v>0</v>
      </c>
      <c r="N64">
        <f>SUMIF(Erfassung5!BD:BD,L64,Erfassung5!BG:BG)</f>
        <v>0</v>
      </c>
      <c r="O64">
        <f t="shared" si="1"/>
        <v>0</v>
      </c>
      <c r="P64">
        <f t="shared" si="0"/>
        <v>1</v>
      </c>
    </row>
    <row r="65" spans="1:16" x14ac:dyDescent="0.25">
      <c r="A65" t="str">
        <f t="shared" si="11"/>
        <v/>
      </c>
      <c r="B65" t="str">
        <f t="shared" si="7"/>
        <v/>
      </c>
      <c r="C65" t="str">
        <f>IFERROR(_xlfn.CONCAT(VLOOKUP(B65,Member!A:I,3,0)," ",(VLOOKUP(B65,Member!A:I,4,0))),"")</f>
        <v/>
      </c>
      <c r="D65" t="str">
        <f>IFERROR(VLOOKUP(B65,Member!A:I,9,0),"")</f>
        <v/>
      </c>
      <c r="E65" s="84" t="str">
        <f t="shared" si="8"/>
        <v/>
      </c>
      <c r="F65" t="str">
        <f t="shared" si="9"/>
        <v/>
      </c>
      <c r="G65" s="118" t="str">
        <f t="shared" si="10"/>
        <v/>
      </c>
      <c r="L65" s="264">
        <f>Member!A65</f>
        <v>16854</v>
      </c>
      <c r="M65">
        <f>SUMIF(Erfassung5!BD:BD,L65,Erfassung5!BW:BW)</f>
        <v>0</v>
      </c>
      <c r="N65">
        <f>SUMIF(Erfassung5!BD:BD,L65,Erfassung5!BG:BG)</f>
        <v>0</v>
      </c>
      <c r="O65">
        <f t="shared" si="1"/>
        <v>0</v>
      </c>
      <c r="P65">
        <f t="shared" si="0"/>
        <v>1</v>
      </c>
    </row>
    <row r="66" spans="1:16" x14ac:dyDescent="0.25">
      <c r="A66" t="str">
        <f t="shared" si="11"/>
        <v/>
      </c>
      <c r="B66" t="str">
        <f t="shared" si="7"/>
        <v/>
      </c>
      <c r="C66" t="str">
        <f>IFERROR(_xlfn.CONCAT(VLOOKUP(B66,Member!A:I,3,0)," ",(VLOOKUP(B66,Member!A:I,4,0))),"")</f>
        <v/>
      </c>
      <c r="D66" t="str">
        <f>IFERROR(VLOOKUP(B66,Member!A:I,9,0),"")</f>
        <v/>
      </c>
      <c r="E66" s="84" t="str">
        <f t="shared" si="8"/>
        <v/>
      </c>
      <c r="F66" t="str">
        <f t="shared" si="9"/>
        <v/>
      </c>
      <c r="G66" s="118" t="str">
        <f t="shared" si="10"/>
        <v/>
      </c>
      <c r="L66" s="264">
        <f>Member!A66</f>
        <v>16707</v>
      </c>
      <c r="M66">
        <f>SUMIF(Erfassung5!BD:BD,L66,Erfassung5!BW:BW)</f>
        <v>0</v>
      </c>
      <c r="N66">
        <f>SUMIF(Erfassung5!BD:BD,L66,Erfassung5!BG:BG)</f>
        <v>0</v>
      </c>
      <c r="O66">
        <f t="shared" si="1"/>
        <v>0</v>
      </c>
      <c r="P66">
        <f t="shared" ref="P66:P129" si="12">RANK(O66,O:O)</f>
        <v>1</v>
      </c>
    </row>
    <row r="67" spans="1:16" x14ac:dyDescent="0.25">
      <c r="A67" t="str">
        <f t="shared" si="11"/>
        <v/>
      </c>
      <c r="B67" t="str">
        <f t="shared" si="7"/>
        <v/>
      </c>
      <c r="C67" t="str">
        <f>IFERROR(_xlfn.CONCAT(VLOOKUP(B67,Member!A:I,3,0)," ",(VLOOKUP(B67,Member!A:I,4,0))),"")</f>
        <v/>
      </c>
      <c r="D67" t="str">
        <f>IFERROR(VLOOKUP(B67,Member!A:I,9,0),"")</f>
        <v/>
      </c>
      <c r="E67" s="84" t="str">
        <f t="shared" si="8"/>
        <v/>
      </c>
      <c r="F67" t="str">
        <f t="shared" si="9"/>
        <v/>
      </c>
      <c r="G67" s="118" t="str">
        <f t="shared" si="10"/>
        <v/>
      </c>
      <c r="L67" s="264">
        <f>Member!A67</f>
        <v>7714</v>
      </c>
      <c r="M67">
        <f>SUMIF(Erfassung5!BD:BD,L67,Erfassung5!BW:BW)</f>
        <v>0</v>
      </c>
      <c r="N67">
        <f>SUMIF(Erfassung5!BD:BD,L67,Erfassung5!BG:BG)</f>
        <v>0</v>
      </c>
      <c r="O67">
        <f t="shared" ref="O67:O130" si="13">IF(N67=0,0,M67/N67-ROW()/1000000000)</f>
        <v>0</v>
      </c>
      <c r="P67">
        <f t="shared" si="12"/>
        <v>1</v>
      </c>
    </row>
    <row r="68" spans="1:16" x14ac:dyDescent="0.25">
      <c r="A68" t="str">
        <f t="shared" si="11"/>
        <v/>
      </c>
      <c r="B68" t="str">
        <f t="shared" si="7"/>
        <v/>
      </c>
      <c r="C68" t="str">
        <f>IFERROR(_xlfn.CONCAT(VLOOKUP(B68,Member!A:I,3,0)," ",(VLOOKUP(B68,Member!A:I,4,0))),"")</f>
        <v/>
      </c>
      <c r="D68" t="str">
        <f>IFERROR(VLOOKUP(B68,Member!A:I,9,0),"")</f>
        <v/>
      </c>
      <c r="E68" s="84" t="str">
        <f t="shared" si="8"/>
        <v/>
      </c>
      <c r="F68" t="str">
        <f t="shared" si="9"/>
        <v/>
      </c>
      <c r="G68" s="118" t="str">
        <f t="shared" si="10"/>
        <v/>
      </c>
      <c r="L68" s="264">
        <f>Member!A68</f>
        <v>25944</v>
      </c>
      <c r="M68">
        <f>SUMIF(Erfassung5!BD:BD,L68,Erfassung5!BW:BW)</f>
        <v>0</v>
      </c>
      <c r="N68">
        <f>SUMIF(Erfassung5!BD:BD,L68,Erfassung5!BG:BG)</f>
        <v>0</v>
      </c>
      <c r="O68">
        <f t="shared" si="13"/>
        <v>0</v>
      </c>
      <c r="P68">
        <f t="shared" si="12"/>
        <v>1</v>
      </c>
    </row>
    <row r="69" spans="1:16" x14ac:dyDescent="0.25">
      <c r="A69" t="str">
        <f t="shared" si="11"/>
        <v/>
      </c>
      <c r="B69" t="str">
        <f t="shared" ref="B69:B100" si="14">IFERROR(INDEX(L:L,MATCH(A69,P:P,0)),"")</f>
        <v/>
      </c>
      <c r="C69" t="str">
        <f>IFERROR(_xlfn.CONCAT(VLOOKUP(B69,Member!A:I,3,0)," ",(VLOOKUP(B69,Member!A:I,4,0))),"")</f>
        <v/>
      </c>
      <c r="D69" t="str">
        <f>IFERROR(VLOOKUP(B69,Member!A:I,9,0),"")</f>
        <v/>
      </c>
      <c r="E69" s="84" t="str">
        <f t="shared" ref="E69:E104" si="15">IFERROR(INDEX(M:M,MATCH(A69,P:P,0)),"")</f>
        <v/>
      </c>
      <c r="F69" t="str">
        <f t="shared" ref="F69:F104" si="16">IFERROR(INDEX(N:N,MATCH(A69,P:P,0)),"")</f>
        <v/>
      </c>
      <c r="G69" s="118" t="str">
        <f t="shared" ref="G69:G104" si="17">IFERROR(INDEX(O:O,MATCH(A69,P:P,0)),"")</f>
        <v/>
      </c>
      <c r="L69" s="264">
        <f>Member!A69</f>
        <v>25811</v>
      </c>
      <c r="M69">
        <f>SUMIF(Erfassung5!BD:BD,L69,Erfassung5!BW:BW)</f>
        <v>0</v>
      </c>
      <c r="N69">
        <f>SUMIF(Erfassung5!BD:BD,L69,Erfassung5!BG:BG)</f>
        <v>0</v>
      </c>
      <c r="O69">
        <f t="shared" si="13"/>
        <v>0</v>
      </c>
      <c r="P69">
        <f t="shared" si="12"/>
        <v>1</v>
      </c>
    </row>
    <row r="70" spans="1:16" x14ac:dyDescent="0.25">
      <c r="A70" t="str">
        <f t="shared" ref="A70:A104" si="18">IFERROR(IF(A69+1&gt;MAX(P:P)-1,"",A69+1),"")</f>
        <v/>
      </c>
      <c r="B70" t="str">
        <f t="shared" si="14"/>
        <v/>
      </c>
      <c r="C70" t="str">
        <f>IFERROR(_xlfn.CONCAT(VLOOKUP(B70,Member!A:I,3,0)," ",(VLOOKUP(B70,Member!A:I,4,0))),"")</f>
        <v/>
      </c>
      <c r="D70" t="str">
        <f>IFERROR(VLOOKUP(B70,Member!A:I,9,0),"")</f>
        <v/>
      </c>
      <c r="E70" s="84" t="str">
        <f t="shared" si="15"/>
        <v/>
      </c>
      <c r="F70" t="str">
        <f t="shared" si="16"/>
        <v/>
      </c>
      <c r="G70" s="118" t="str">
        <f t="shared" si="17"/>
        <v/>
      </c>
      <c r="L70" s="264">
        <f>Member!A70</f>
        <v>7761</v>
      </c>
      <c r="M70">
        <f>SUMIF(Erfassung5!BD:BD,L70,Erfassung5!BW:BW)</f>
        <v>0</v>
      </c>
      <c r="N70">
        <f>SUMIF(Erfassung5!BD:BD,L70,Erfassung5!BG:BG)</f>
        <v>0</v>
      </c>
      <c r="O70">
        <f t="shared" si="13"/>
        <v>0</v>
      </c>
      <c r="P70">
        <f t="shared" si="12"/>
        <v>1</v>
      </c>
    </row>
    <row r="71" spans="1:16" x14ac:dyDescent="0.25">
      <c r="A71" t="str">
        <f t="shared" si="18"/>
        <v/>
      </c>
      <c r="B71" t="str">
        <f t="shared" si="14"/>
        <v/>
      </c>
      <c r="C71" t="str">
        <f>IFERROR(_xlfn.CONCAT(VLOOKUP(B71,Member!A:I,3,0)," ",(VLOOKUP(B71,Member!A:I,4,0))),"")</f>
        <v/>
      </c>
      <c r="D71" t="str">
        <f>IFERROR(VLOOKUP(B71,Member!A:I,9,0),"")</f>
        <v/>
      </c>
      <c r="E71" s="84" t="str">
        <f t="shared" si="15"/>
        <v/>
      </c>
      <c r="F71" t="str">
        <f t="shared" si="16"/>
        <v/>
      </c>
      <c r="G71" s="118" t="str">
        <f t="shared" si="17"/>
        <v/>
      </c>
      <c r="L71" s="264">
        <f>Member!A71</f>
        <v>16245</v>
      </c>
      <c r="M71">
        <f>SUMIF(Erfassung5!BD:BD,L71,Erfassung5!BW:BW)</f>
        <v>0</v>
      </c>
      <c r="N71">
        <f>SUMIF(Erfassung5!BD:BD,L71,Erfassung5!BG:BG)</f>
        <v>0</v>
      </c>
      <c r="O71">
        <f t="shared" si="13"/>
        <v>0</v>
      </c>
      <c r="P71">
        <f t="shared" si="12"/>
        <v>1</v>
      </c>
    </row>
    <row r="72" spans="1:16" x14ac:dyDescent="0.25">
      <c r="A72" t="str">
        <f t="shared" si="18"/>
        <v/>
      </c>
      <c r="B72" t="str">
        <f t="shared" si="14"/>
        <v/>
      </c>
      <c r="C72" t="str">
        <f>IFERROR(_xlfn.CONCAT(VLOOKUP(B72,Member!A:I,3,0)," ",(VLOOKUP(B72,Member!A:I,4,0))),"")</f>
        <v/>
      </c>
      <c r="D72" t="str">
        <f>IFERROR(VLOOKUP(B72,Member!A:I,9,0),"")</f>
        <v/>
      </c>
      <c r="E72" s="84" t="str">
        <f t="shared" si="15"/>
        <v/>
      </c>
      <c r="F72" t="str">
        <f t="shared" si="16"/>
        <v/>
      </c>
      <c r="G72" s="118" t="str">
        <f t="shared" si="17"/>
        <v/>
      </c>
      <c r="L72" s="264">
        <f>Member!A72</f>
        <v>16243</v>
      </c>
      <c r="M72">
        <f>SUMIF(Erfassung5!BD:BD,L72,Erfassung5!BW:BW)</f>
        <v>0</v>
      </c>
      <c r="N72">
        <f>SUMIF(Erfassung5!BD:BD,L72,Erfassung5!BG:BG)</f>
        <v>0</v>
      </c>
      <c r="O72">
        <f t="shared" si="13"/>
        <v>0</v>
      </c>
      <c r="P72">
        <f t="shared" si="12"/>
        <v>1</v>
      </c>
    </row>
    <row r="73" spans="1:16" x14ac:dyDescent="0.25">
      <c r="A73" t="str">
        <f t="shared" si="18"/>
        <v/>
      </c>
      <c r="B73" t="str">
        <f t="shared" si="14"/>
        <v/>
      </c>
      <c r="C73" t="str">
        <f>IFERROR(_xlfn.CONCAT(VLOOKUP(B73,Member!A:I,3,0)," ",(VLOOKUP(B73,Member!A:I,4,0))),"")</f>
        <v/>
      </c>
      <c r="D73" t="str">
        <f>IFERROR(VLOOKUP(B73,Member!A:I,9,0),"")</f>
        <v/>
      </c>
      <c r="E73" s="84" t="str">
        <f t="shared" si="15"/>
        <v/>
      </c>
      <c r="F73" t="str">
        <f t="shared" si="16"/>
        <v/>
      </c>
      <c r="G73" s="118" t="str">
        <f t="shared" si="17"/>
        <v/>
      </c>
      <c r="L73" s="264">
        <f>Member!A73</f>
        <v>16896</v>
      </c>
      <c r="M73">
        <f>SUMIF(Erfassung5!BD:BD,L73,Erfassung5!BW:BW)</f>
        <v>0</v>
      </c>
      <c r="N73">
        <f>SUMIF(Erfassung5!BD:BD,L73,Erfassung5!BG:BG)</f>
        <v>0</v>
      </c>
      <c r="O73">
        <f t="shared" si="13"/>
        <v>0</v>
      </c>
      <c r="P73">
        <f t="shared" si="12"/>
        <v>1</v>
      </c>
    </row>
    <row r="74" spans="1:16" x14ac:dyDescent="0.25">
      <c r="A74" t="str">
        <f t="shared" si="18"/>
        <v/>
      </c>
      <c r="B74" t="str">
        <f t="shared" si="14"/>
        <v/>
      </c>
      <c r="C74" t="str">
        <f>IFERROR(_xlfn.CONCAT(VLOOKUP(B74,Member!A:I,3,0)," ",(VLOOKUP(B74,Member!A:I,4,0))),"")</f>
        <v/>
      </c>
      <c r="D74" t="str">
        <f>IFERROR(VLOOKUP(B74,Member!A:I,9,0),"")</f>
        <v/>
      </c>
      <c r="E74" s="84" t="str">
        <f t="shared" si="15"/>
        <v/>
      </c>
      <c r="F74" t="str">
        <f t="shared" si="16"/>
        <v/>
      </c>
      <c r="G74" s="118" t="str">
        <f t="shared" si="17"/>
        <v/>
      </c>
      <c r="L74" s="264">
        <f>Member!A74</f>
        <v>7102</v>
      </c>
      <c r="M74">
        <f>SUMIF(Erfassung5!BD:BD,L74,Erfassung5!BW:BW)</f>
        <v>0</v>
      </c>
      <c r="N74">
        <f>SUMIF(Erfassung5!BD:BD,L74,Erfassung5!BG:BG)</f>
        <v>0</v>
      </c>
      <c r="O74">
        <f t="shared" si="13"/>
        <v>0</v>
      </c>
      <c r="P74">
        <f t="shared" si="12"/>
        <v>1</v>
      </c>
    </row>
    <row r="75" spans="1:16" x14ac:dyDescent="0.25">
      <c r="A75" t="str">
        <f t="shared" si="18"/>
        <v/>
      </c>
      <c r="B75" t="str">
        <f t="shared" si="14"/>
        <v/>
      </c>
      <c r="C75" t="str">
        <f>IFERROR(_xlfn.CONCAT(VLOOKUP(B75,Member!A:I,3,0)," ",(VLOOKUP(B75,Member!A:I,4,0))),"")</f>
        <v/>
      </c>
      <c r="D75" t="str">
        <f>IFERROR(VLOOKUP(B75,Member!A:I,9,0),"")</f>
        <v/>
      </c>
      <c r="E75" s="84" t="str">
        <f t="shared" si="15"/>
        <v/>
      </c>
      <c r="F75" t="str">
        <f t="shared" si="16"/>
        <v/>
      </c>
      <c r="G75" s="118" t="str">
        <f t="shared" si="17"/>
        <v/>
      </c>
      <c r="L75" s="264">
        <f>Member!A75</f>
        <v>7724</v>
      </c>
      <c r="M75">
        <f>SUMIF(Erfassung5!BD:BD,L75,Erfassung5!BW:BW)</f>
        <v>0</v>
      </c>
      <c r="N75">
        <f>SUMIF(Erfassung5!BD:BD,L75,Erfassung5!BG:BG)</f>
        <v>0</v>
      </c>
      <c r="O75">
        <f t="shared" si="13"/>
        <v>0</v>
      </c>
      <c r="P75">
        <f t="shared" si="12"/>
        <v>1</v>
      </c>
    </row>
    <row r="76" spans="1:16" x14ac:dyDescent="0.25">
      <c r="A76" t="str">
        <f t="shared" si="18"/>
        <v/>
      </c>
      <c r="B76" t="str">
        <f t="shared" si="14"/>
        <v/>
      </c>
      <c r="C76" t="str">
        <f>IFERROR(_xlfn.CONCAT(VLOOKUP(B76,Member!A:I,3,0)," ",(VLOOKUP(B76,Member!A:I,4,0))),"")</f>
        <v/>
      </c>
      <c r="D76" t="str">
        <f>IFERROR(VLOOKUP(B76,Member!A:I,9,0),"")</f>
        <v/>
      </c>
      <c r="E76" s="84" t="str">
        <f t="shared" si="15"/>
        <v/>
      </c>
      <c r="F76" t="str">
        <f t="shared" si="16"/>
        <v/>
      </c>
      <c r="G76" s="118" t="str">
        <f t="shared" si="17"/>
        <v/>
      </c>
      <c r="L76" s="264">
        <f>Member!A76</f>
        <v>7725</v>
      </c>
      <c r="M76">
        <f>SUMIF(Erfassung5!BD:BD,L76,Erfassung5!BW:BW)</f>
        <v>0</v>
      </c>
      <c r="N76">
        <f>SUMIF(Erfassung5!BD:BD,L76,Erfassung5!BG:BG)</f>
        <v>0</v>
      </c>
      <c r="O76">
        <f t="shared" si="13"/>
        <v>0</v>
      </c>
      <c r="P76">
        <f t="shared" si="12"/>
        <v>1</v>
      </c>
    </row>
    <row r="77" spans="1:16" x14ac:dyDescent="0.25">
      <c r="A77" t="str">
        <f t="shared" si="18"/>
        <v/>
      </c>
      <c r="B77" t="str">
        <f t="shared" si="14"/>
        <v/>
      </c>
      <c r="C77" t="str">
        <f>IFERROR(_xlfn.CONCAT(VLOOKUP(B77,Member!A:I,3,0)," ",(VLOOKUP(B77,Member!A:I,4,0))),"")</f>
        <v/>
      </c>
      <c r="D77" t="str">
        <f>IFERROR(VLOOKUP(B77,Member!A:I,9,0),"")</f>
        <v/>
      </c>
      <c r="E77" s="84" t="str">
        <f t="shared" si="15"/>
        <v/>
      </c>
      <c r="F77" t="str">
        <f t="shared" si="16"/>
        <v/>
      </c>
      <c r="G77" s="118" t="str">
        <f t="shared" si="17"/>
        <v/>
      </c>
      <c r="L77" s="264">
        <f>Member!A77</f>
        <v>7734</v>
      </c>
      <c r="M77">
        <f>SUMIF(Erfassung5!BD:BD,L77,Erfassung5!BW:BW)</f>
        <v>0</v>
      </c>
      <c r="N77">
        <f>SUMIF(Erfassung5!BD:BD,L77,Erfassung5!BG:BG)</f>
        <v>0</v>
      </c>
      <c r="O77">
        <f t="shared" si="13"/>
        <v>0</v>
      </c>
      <c r="P77">
        <f t="shared" si="12"/>
        <v>1</v>
      </c>
    </row>
    <row r="78" spans="1:16" x14ac:dyDescent="0.25">
      <c r="A78" t="str">
        <f t="shared" si="18"/>
        <v/>
      </c>
      <c r="B78" t="str">
        <f t="shared" si="14"/>
        <v/>
      </c>
      <c r="C78" t="str">
        <f>IFERROR(_xlfn.CONCAT(VLOOKUP(B78,Member!A:I,3,0)," ",(VLOOKUP(B78,Member!A:I,4,0))),"")</f>
        <v/>
      </c>
      <c r="D78" t="str">
        <f>IFERROR(VLOOKUP(B78,Member!A:I,9,0),"")</f>
        <v/>
      </c>
      <c r="E78" s="84" t="str">
        <f t="shared" si="15"/>
        <v/>
      </c>
      <c r="F78" t="str">
        <f t="shared" si="16"/>
        <v/>
      </c>
      <c r="G78" s="118" t="str">
        <f t="shared" si="17"/>
        <v/>
      </c>
      <c r="L78" s="264">
        <f>Member!A78</f>
        <v>38906</v>
      </c>
      <c r="M78">
        <f>SUMIF(Erfassung5!BD:BD,L78,Erfassung5!BW:BW)</f>
        <v>0</v>
      </c>
      <c r="N78">
        <f>SUMIF(Erfassung5!BD:BD,L78,Erfassung5!BG:BG)</f>
        <v>0</v>
      </c>
      <c r="O78">
        <f t="shared" si="13"/>
        <v>0</v>
      </c>
      <c r="P78">
        <f t="shared" si="12"/>
        <v>1</v>
      </c>
    </row>
    <row r="79" spans="1:16" x14ac:dyDescent="0.25">
      <c r="A79" t="str">
        <f t="shared" si="18"/>
        <v/>
      </c>
      <c r="B79" t="str">
        <f t="shared" si="14"/>
        <v/>
      </c>
      <c r="C79" t="str">
        <f>IFERROR(_xlfn.CONCAT(VLOOKUP(B79,Member!A:I,3,0)," ",(VLOOKUP(B79,Member!A:I,4,0))),"")</f>
        <v/>
      </c>
      <c r="D79" t="str">
        <f>IFERROR(VLOOKUP(B79,Member!A:I,9,0),"")</f>
        <v/>
      </c>
      <c r="E79" s="84" t="str">
        <f t="shared" si="15"/>
        <v/>
      </c>
      <c r="F79" t="str">
        <f t="shared" si="16"/>
        <v/>
      </c>
      <c r="G79" s="118" t="str">
        <f t="shared" si="17"/>
        <v/>
      </c>
      <c r="L79" s="264">
        <f>Member!A79</f>
        <v>7005</v>
      </c>
      <c r="M79">
        <f>SUMIF(Erfassung5!BD:BD,L79,Erfassung5!BW:BW)</f>
        <v>0</v>
      </c>
      <c r="N79">
        <f>SUMIF(Erfassung5!BD:BD,L79,Erfassung5!BG:BG)</f>
        <v>0</v>
      </c>
      <c r="O79">
        <f t="shared" si="13"/>
        <v>0</v>
      </c>
      <c r="P79">
        <f t="shared" si="12"/>
        <v>1</v>
      </c>
    </row>
    <row r="80" spans="1:16" x14ac:dyDescent="0.25">
      <c r="A80" t="str">
        <f t="shared" si="18"/>
        <v/>
      </c>
      <c r="B80" t="str">
        <f t="shared" si="14"/>
        <v/>
      </c>
      <c r="C80" t="str">
        <f>IFERROR(_xlfn.CONCAT(VLOOKUP(B80,Member!A:I,3,0)," ",(VLOOKUP(B80,Member!A:I,4,0))),"")</f>
        <v/>
      </c>
      <c r="D80" t="str">
        <f>IFERROR(VLOOKUP(B80,Member!A:I,9,0),"")</f>
        <v/>
      </c>
      <c r="E80" s="84" t="str">
        <f t="shared" si="15"/>
        <v/>
      </c>
      <c r="F80" t="str">
        <f t="shared" si="16"/>
        <v/>
      </c>
      <c r="G80" s="118" t="str">
        <f t="shared" si="17"/>
        <v/>
      </c>
      <c r="L80" s="264">
        <f>Member!A80</f>
        <v>7019</v>
      </c>
      <c r="M80">
        <f>SUMIF(Erfassung5!BD:BD,L80,Erfassung5!BW:BW)</f>
        <v>0</v>
      </c>
      <c r="N80">
        <f>SUMIF(Erfassung5!BD:BD,L80,Erfassung5!BG:BG)</f>
        <v>0</v>
      </c>
      <c r="O80">
        <f t="shared" si="13"/>
        <v>0</v>
      </c>
      <c r="P80">
        <f t="shared" si="12"/>
        <v>1</v>
      </c>
    </row>
    <row r="81" spans="1:16" x14ac:dyDescent="0.25">
      <c r="A81" t="str">
        <f t="shared" si="18"/>
        <v/>
      </c>
      <c r="B81" t="str">
        <f t="shared" si="14"/>
        <v/>
      </c>
      <c r="C81" t="str">
        <f>IFERROR(_xlfn.CONCAT(VLOOKUP(B81,Member!A:I,3,0)," ",(VLOOKUP(B81,Member!A:I,4,0))),"")</f>
        <v/>
      </c>
      <c r="D81" t="str">
        <f>IFERROR(VLOOKUP(B81,Member!A:I,9,0),"")</f>
        <v/>
      </c>
      <c r="E81" s="84" t="str">
        <f t="shared" si="15"/>
        <v/>
      </c>
      <c r="F81" t="str">
        <f t="shared" si="16"/>
        <v/>
      </c>
      <c r="G81" s="118" t="str">
        <f t="shared" si="17"/>
        <v/>
      </c>
      <c r="L81" s="264">
        <f>Member!A81</f>
        <v>16080</v>
      </c>
      <c r="M81">
        <f>SUMIF(Erfassung5!BD:BD,L81,Erfassung5!BW:BW)</f>
        <v>0</v>
      </c>
      <c r="N81">
        <f>SUMIF(Erfassung5!BD:BD,L81,Erfassung5!BG:BG)</f>
        <v>0</v>
      </c>
      <c r="O81">
        <f t="shared" si="13"/>
        <v>0</v>
      </c>
      <c r="P81">
        <f t="shared" si="12"/>
        <v>1</v>
      </c>
    </row>
    <row r="82" spans="1:16" x14ac:dyDescent="0.25">
      <c r="A82" t="str">
        <f t="shared" si="18"/>
        <v/>
      </c>
      <c r="B82" t="str">
        <f t="shared" si="14"/>
        <v/>
      </c>
      <c r="C82" t="str">
        <f>IFERROR(_xlfn.CONCAT(VLOOKUP(B82,Member!A:I,3,0)," ",(VLOOKUP(B82,Member!A:I,4,0))),"")</f>
        <v/>
      </c>
      <c r="D82" t="str">
        <f>IFERROR(VLOOKUP(B82,Member!A:I,9,0),"")</f>
        <v/>
      </c>
      <c r="E82" s="84" t="str">
        <f t="shared" si="15"/>
        <v/>
      </c>
      <c r="F82" t="str">
        <f t="shared" si="16"/>
        <v/>
      </c>
      <c r="G82" s="118" t="str">
        <f t="shared" si="17"/>
        <v/>
      </c>
      <c r="L82" s="264">
        <f>Member!A82</f>
        <v>38595</v>
      </c>
      <c r="M82">
        <f>SUMIF(Erfassung5!BD:BD,L82,Erfassung5!BW:BW)</f>
        <v>0</v>
      </c>
      <c r="N82">
        <f>SUMIF(Erfassung5!BD:BD,L82,Erfassung5!BG:BG)</f>
        <v>0</v>
      </c>
      <c r="O82">
        <f t="shared" si="13"/>
        <v>0</v>
      </c>
      <c r="P82">
        <f t="shared" si="12"/>
        <v>1</v>
      </c>
    </row>
    <row r="83" spans="1:16" x14ac:dyDescent="0.25">
      <c r="A83" t="str">
        <f t="shared" si="18"/>
        <v/>
      </c>
      <c r="B83" t="str">
        <f t="shared" si="14"/>
        <v/>
      </c>
      <c r="C83" t="str">
        <f>IFERROR(_xlfn.CONCAT(VLOOKUP(B83,Member!A:I,3,0)," ",(VLOOKUP(B83,Member!A:I,4,0))),"")</f>
        <v/>
      </c>
      <c r="D83" t="str">
        <f>IFERROR(VLOOKUP(B83,Member!A:I,9,0),"")</f>
        <v/>
      </c>
      <c r="E83" s="84" t="str">
        <f t="shared" si="15"/>
        <v/>
      </c>
      <c r="F83" t="str">
        <f t="shared" si="16"/>
        <v/>
      </c>
      <c r="G83" s="118" t="str">
        <f t="shared" si="17"/>
        <v/>
      </c>
      <c r="L83" s="264">
        <f>Member!A83</f>
        <v>38236</v>
      </c>
      <c r="M83">
        <f>SUMIF(Erfassung5!BD:BD,L83,Erfassung5!BW:BW)</f>
        <v>0</v>
      </c>
      <c r="N83">
        <f>SUMIF(Erfassung5!BD:BD,L83,Erfassung5!BG:BG)</f>
        <v>0</v>
      </c>
      <c r="O83">
        <f t="shared" si="13"/>
        <v>0</v>
      </c>
      <c r="P83">
        <f t="shared" si="12"/>
        <v>1</v>
      </c>
    </row>
    <row r="84" spans="1:16" x14ac:dyDescent="0.25">
      <c r="A84" t="str">
        <f t="shared" si="18"/>
        <v/>
      </c>
      <c r="B84" t="str">
        <f t="shared" si="14"/>
        <v/>
      </c>
      <c r="C84" t="str">
        <f>IFERROR(_xlfn.CONCAT(VLOOKUP(B84,Member!A:I,3,0)," ",(VLOOKUP(B84,Member!A:I,4,0))),"")</f>
        <v/>
      </c>
      <c r="D84" t="str">
        <f>IFERROR(VLOOKUP(B84,Member!A:I,9,0),"")</f>
        <v/>
      </c>
      <c r="E84" s="84" t="str">
        <f t="shared" si="15"/>
        <v/>
      </c>
      <c r="F84" t="str">
        <f t="shared" si="16"/>
        <v/>
      </c>
      <c r="G84" s="118" t="str">
        <f t="shared" si="17"/>
        <v/>
      </c>
      <c r="L84" s="264">
        <f>Member!A84</f>
        <v>16086</v>
      </c>
      <c r="M84">
        <f>SUMIF(Erfassung5!BD:BD,L84,Erfassung5!BW:BW)</f>
        <v>0</v>
      </c>
      <c r="N84">
        <f>SUMIF(Erfassung5!BD:BD,L84,Erfassung5!BG:BG)</f>
        <v>0</v>
      </c>
      <c r="O84">
        <f t="shared" si="13"/>
        <v>0</v>
      </c>
      <c r="P84">
        <f t="shared" si="12"/>
        <v>1</v>
      </c>
    </row>
    <row r="85" spans="1:16" x14ac:dyDescent="0.25">
      <c r="A85" t="str">
        <f t="shared" si="18"/>
        <v/>
      </c>
      <c r="B85" t="str">
        <f t="shared" si="14"/>
        <v/>
      </c>
      <c r="C85" t="str">
        <f>IFERROR(_xlfn.CONCAT(VLOOKUP(B85,Member!A:I,3,0)," ",(VLOOKUP(B85,Member!A:I,4,0))),"")</f>
        <v/>
      </c>
      <c r="D85" t="str">
        <f>IFERROR(VLOOKUP(B85,Member!A:I,9,0),"")</f>
        <v/>
      </c>
      <c r="E85" s="84" t="str">
        <f t="shared" si="15"/>
        <v/>
      </c>
      <c r="F85" t="str">
        <f t="shared" si="16"/>
        <v/>
      </c>
      <c r="G85" s="118" t="str">
        <f t="shared" si="17"/>
        <v/>
      </c>
      <c r="L85" s="264">
        <f>Member!A85</f>
        <v>38909</v>
      </c>
      <c r="M85">
        <f>SUMIF(Erfassung5!BD:BD,L85,Erfassung5!BW:BW)</f>
        <v>0</v>
      </c>
      <c r="N85">
        <f>SUMIF(Erfassung5!BD:BD,L85,Erfassung5!BG:BG)</f>
        <v>0</v>
      </c>
      <c r="O85">
        <f t="shared" si="13"/>
        <v>0</v>
      </c>
      <c r="P85">
        <f t="shared" si="12"/>
        <v>1</v>
      </c>
    </row>
    <row r="86" spans="1:16" x14ac:dyDescent="0.25">
      <c r="A86" t="str">
        <f t="shared" si="18"/>
        <v/>
      </c>
      <c r="B86" t="str">
        <f t="shared" si="14"/>
        <v/>
      </c>
      <c r="C86" t="str">
        <f>IFERROR(_xlfn.CONCAT(VLOOKUP(B86,Member!A:I,3,0)," ",(VLOOKUP(B86,Member!A:I,4,0))),"")</f>
        <v/>
      </c>
      <c r="D86" t="str">
        <f>IFERROR(VLOOKUP(B86,Member!A:I,9,0),"")</f>
        <v/>
      </c>
      <c r="E86" s="84" t="str">
        <f t="shared" si="15"/>
        <v/>
      </c>
      <c r="F86" t="str">
        <f t="shared" si="16"/>
        <v/>
      </c>
      <c r="G86" s="118" t="str">
        <f t="shared" si="17"/>
        <v/>
      </c>
      <c r="L86" s="264">
        <f>Member!A86</f>
        <v>16088</v>
      </c>
      <c r="M86">
        <f>SUMIF(Erfassung5!BD:BD,L86,Erfassung5!BW:BW)</f>
        <v>0</v>
      </c>
      <c r="N86">
        <f>SUMIF(Erfassung5!BD:BD,L86,Erfassung5!BG:BG)</f>
        <v>0</v>
      </c>
      <c r="O86">
        <f t="shared" si="13"/>
        <v>0</v>
      </c>
      <c r="P86">
        <f t="shared" si="12"/>
        <v>1</v>
      </c>
    </row>
    <row r="87" spans="1:16" x14ac:dyDescent="0.25">
      <c r="A87" t="str">
        <f t="shared" si="18"/>
        <v/>
      </c>
      <c r="B87" t="str">
        <f t="shared" si="14"/>
        <v/>
      </c>
      <c r="C87" t="str">
        <f>IFERROR(_xlfn.CONCAT(VLOOKUP(B87,Member!A:I,3,0)," ",(VLOOKUP(B87,Member!A:I,4,0))),"")</f>
        <v/>
      </c>
      <c r="D87" t="str">
        <f>IFERROR(VLOOKUP(B87,Member!A:I,9,0),"")</f>
        <v/>
      </c>
      <c r="E87" s="84" t="str">
        <f t="shared" si="15"/>
        <v/>
      </c>
      <c r="F87" t="str">
        <f t="shared" si="16"/>
        <v/>
      </c>
      <c r="G87" s="118" t="str">
        <f t="shared" si="17"/>
        <v/>
      </c>
      <c r="L87" s="264">
        <f>Member!A87</f>
        <v>16092</v>
      </c>
      <c r="M87">
        <f>SUMIF(Erfassung5!BD:BD,L87,Erfassung5!BW:BW)</f>
        <v>0</v>
      </c>
      <c r="N87">
        <f>SUMIF(Erfassung5!BD:BD,L87,Erfassung5!BG:BG)</f>
        <v>0</v>
      </c>
      <c r="O87">
        <f t="shared" si="13"/>
        <v>0</v>
      </c>
      <c r="P87">
        <f t="shared" si="12"/>
        <v>1</v>
      </c>
    </row>
    <row r="88" spans="1:16" x14ac:dyDescent="0.25">
      <c r="A88" t="str">
        <f t="shared" si="18"/>
        <v/>
      </c>
      <c r="B88" t="str">
        <f t="shared" si="14"/>
        <v/>
      </c>
      <c r="C88" t="str">
        <f>IFERROR(_xlfn.CONCAT(VLOOKUP(B88,Member!A:I,3,0)," ",(VLOOKUP(B88,Member!A:I,4,0))),"")</f>
        <v/>
      </c>
      <c r="D88" t="str">
        <f>IFERROR(VLOOKUP(B88,Member!A:I,9,0),"")</f>
        <v/>
      </c>
      <c r="E88" s="84" t="str">
        <f t="shared" si="15"/>
        <v/>
      </c>
      <c r="F88" t="str">
        <f t="shared" si="16"/>
        <v/>
      </c>
      <c r="G88" s="118" t="str">
        <f t="shared" si="17"/>
        <v/>
      </c>
      <c r="L88" s="264">
        <f>Member!A88</f>
        <v>16083</v>
      </c>
      <c r="M88">
        <f>SUMIF(Erfassung5!BD:BD,L88,Erfassung5!BW:BW)</f>
        <v>0</v>
      </c>
      <c r="N88">
        <f>SUMIF(Erfassung5!BD:BD,L88,Erfassung5!BG:BG)</f>
        <v>0</v>
      </c>
      <c r="O88">
        <f t="shared" si="13"/>
        <v>0</v>
      </c>
      <c r="P88">
        <f t="shared" si="12"/>
        <v>1</v>
      </c>
    </row>
    <row r="89" spans="1:16" x14ac:dyDescent="0.25">
      <c r="A89" t="str">
        <f t="shared" si="18"/>
        <v/>
      </c>
      <c r="B89" t="str">
        <f t="shared" si="14"/>
        <v/>
      </c>
      <c r="C89" t="str">
        <f>IFERROR(_xlfn.CONCAT(VLOOKUP(B89,Member!A:I,3,0)," ",(VLOOKUP(B89,Member!A:I,4,0))),"")</f>
        <v/>
      </c>
      <c r="D89" t="str">
        <f>IFERROR(VLOOKUP(B89,Member!A:I,9,0),"")</f>
        <v/>
      </c>
      <c r="E89" s="84" t="str">
        <f t="shared" si="15"/>
        <v/>
      </c>
      <c r="F89" t="str">
        <f t="shared" si="16"/>
        <v/>
      </c>
      <c r="G89" s="118" t="str">
        <f t="shared" si="17"/>
        <v/>
      </c>
      <c r="L89" s="264">
        <f>Member!A89</f>
        <v>38597</v>
      </c>
      <c r="M89">
        <f>SUMIF(Erfassung5!BD:BD,L89,Erfassung5!BW:BW)</f>
        <v>0</v>
      </c>
      <c r="N89">
        <f>SUMIF(Erfassung5!BD:BD,L89,Erfassung5!BG:BG)</f>
        <v>0</v>
      </c>
      <c r="O89">
        <f t="shared" si="13"/>
        <v>0</v>
      </c>
      <c r="P89">
        <f t="shared" si="12"/>
        <v>1</v>
      </c>
    </row>
    <row r="90" spans="1:16" x14ac:dyDescent="0.25">
      <c r="A90" t="str">
        <f t="shared" si="18"/>
        <v/>
      </c>
      <c r="B90" t="str">
        <f t="shared" si="14"/>
        <v/>
      </c>
      <c r="C90" t="str">
        <f>IFERROR(_xlfn.CONCAT(VLOOKUP(B90,Member!A:I,3,0)," ",(VLOOKUP(B90,Member!A:I,4,0))),"")</f>
        <v/>
      </c>
      <c r="D90" t="str">
        <f>IFERROR(VLOOKUP(B90,Member!A:I,9,0),"")</f>
        <v/>
      </c>
      <c r="E90" s="84" t="str">
        <f t="shared" si="15"/>
        <v/>
      </c>
      <c r="F90" t="str">
        <f t="shared" si="16"/>
        <v/>
      </c>
      <c r="G90" s="118" t="str">
        <f t="shared" si="17"/>
        <v/>
      </c>
      <c r="L90" s="264">
        <f>Member!A90</f>
        <v>38956</v>
      </c>
      <c r="M90">
        <f>SUMIF(Erfassung5!BD:BD,L90,Erfassung5!BW:BW)</f>
        <v>0</v>
      </c>
      <c r="N90">
        <f>SUMIF(Erfassung5!BD:BD,L90,Erfassung5!BG:BG)</f>
        <v>0</v>
      </c>
      <c r="O90">
        <f t="shared" si="13"/>
        <v>0</v>
      </c>
      <c r="P90">
        <f t="shared" si="12"/>
        <v>1</v>
      </c>
    </row>
    <row r="91" spans="1:16" x14ac:dyDescent="0.25">
      <c r="A91" t="str">
        <f t="shared" si="18"/>
        <v/>
      </c>
      <c r="B91" t="str">
        <f t="shared" si="14"/>
        <v/>
      </c>
      <c r="C91" t="str">
        <f>IFERROR(_xlfn.CONCAT(VLOOKUP(B91,Member!A:I,3,0)," ",(VLOOKUP(B91,Member!A:I,4,0))),"")</f>
        <v/>
      </c>
      <c r="D91" t="str">
        <f>IFERROR(VLOOKUP(B91,Member!A:I,9,0),"")</f>
        <v/>
      </c>
      <c r="E91" s="84" t="str">
        <f t="shared" si="15"/>
        <v/>
      </c>
      <c r="F91" t="str">
        <f t="shared" si="16"/>
        <v/>
      </c>
      <c r="G91" s="118" t="str">
        <f t="shared" si="17"/>
        <v/>
      </c>
      <c r="L91" s="264">
        <f>Member!A91</f>
        <v>16864</v>
      </c>
      <c r="M91">
        <f>SUMIF(Erfassung5!BD:BD,L91,Erfassung5!BW:BW)</f>
        <v>0</v>
      </c>
      <c r="N91">
        <f>SUMIF(Erfassung5!BD:BD,L91,Erfassung5!BG:BG)</f>
        <v>0</v>
      </c>
      <c r="O91">
        <f t="shared" si="13"/>
        <v>0</v>
      </c>
      <c r="P91">
        <f t="shared" si="12"/>
        <v>1</v>
      </c>
    </row>
    <row r="92" spans="1:16" x14ac:dyDescent="0.25">
      <c r="A92" t="str">
        <f t="shared" si="18"/>
        <v/>
      </c>
      <c r="B92" t="str">
        <f t="shared" si="14"/>
        <v/>
      </c>
      <c r="C92" t="str">
        <f>IFERROR(_xlfn.CONCAT(VLOOKUP(B92,Member!A:I,3,0)," ",(VLOOKUP(B92,Member!A:I,4,0))),"")</f>
        <v/>
      </c>
      <c r="D92" t="str">
        <f>IFERROR(VLOOKUP(B92,Member!A:I,9,0),"")</f>
        <v/>
      </c>
      <c r="E92" s="84" t="str">
        <f t="shared" si="15"/>
        <v/>
      </c>
      <c r="F92" t="str">
        <f t="shared" si="16"/>
        <v/>
      </c>
      <c r="G92" s="118" t="str">
        <f t="shared" si="17"/>
        <v/>
      </c>
      <c r="L92" s="264">
        <f>Member!A92</f>
        <v>16999</v>
      </c>
      <c r="M92">
        <f>SUMIF(Erfassung5!BD:BD,L92,Erfassung5!BW:BW)</f>
        <v>0</v>
      </c>
      <c r="N92">
        <f>SUMIF(Erfassung5!BD:BD,L92,Erfassung5!BG:BG)</f>
        <v>0</v>
      </c>
      <c r="O92">
        <f t="shared" si="13"/>
        <v>0</v>
      </c>
      <c r="P92">
        <f t="shared" si="12"/>
        <v>1</v>
      </c>
    </row>
    <row r="93" spans="1:16" x14ac:dyDescent="0.25">
      <c r="A93" t="str">
        <f t="shared" si="18"/>
        <v/>
      </c>
      <c r="B93" t="str">
        <f t="shared" si="14"/>
        <v/>
      </c>
      <c r="C93" t="str">
        <f>IFERROR(_xlfn.CONCAT(VLOOKUP(B93,Member!A:I,3,0)," ",(VLOOKUP(B93,Member!A:I,4,0))),"")</f>
        <v/>
      </c>
      <c r="D93" t="str">
        <f>IFERROR(VLOOKUP(B93,Member!A:I,9,0),"")</f>
        <v/>
      </c>
      <c r="E93" s="84" t="str">
        <f t="shared" si="15"/>
        <v/>
      </c>
      <c r="F93" t="str">
        <f t="shared" si="16"/>
        <v/>
      </c>
      <c r="G93" s="118" t="str">
        <f t="shared" si="17"/>
        <v/>
      </c>
      <c r="L93" s="264">
        <f>Member!A93</f>
        <v>25945</v>
      </c>
      <c r="M93">
        <f>SUMIF(Erfassung5!BD:BD,L93,Erfassung5!BW:BW)</f>
        <v>0</v>
      </c>
      <c r="N93">
        <f>SUMIF(Erfassung5!BD:BD,L93,Erfassung5!BG:BG)</f>
        <v>0</v>
      </c>
      <c r="O93">
        <f t="shared" si="13"/>
        <v>0</v>
      </c>
      <c r="P93">
        <f t="shared" si="12"/>
        <v>1</v>
      </c>
    </row>
    <row r="94" spans="1:16" x14ac:dyDescent="0.25">
      <c r="A94" t="str">
        <f t="shared" si="18"/>
        <v/>
      </c>
      <c r="B94" t="str">
        <f t="shared" si="14"/>
        <v/>
      </c>
      <c r="C94" t="str">
        <f>IFERROR(_xlfn.CONCAT(VLOOKUP(B94,Member!A:I,3,0)," ",(VLOOKUP(B94,Member!A:I,4,0))),"")</f>
        <v/>
      </c>
      <c r="D94" t="str">
        <f>IFERROR(VLOOKUP(B94,Member!A:I,9,0),"")</f>
        <v/>
      </c>
      <c r="E94" s="84" t="str">
        <f t="shared" si="15"/>
        <v/>
      </c>
      <c r="F94" t="str">
        <f t="shared" si="16"/>
        <v/>
      </c>
      <c r="G94" s="118" t="str">
        <f t="shared" si="17"/>
        <v/>
      </c>
      <c r="L94" s="264">
        <f>Member!A94</f>
        <v>38034</v>
      </c>
      <c r="M94">
        <f>SUMIF(Erfassung5!BD:BD,L94,Erfassung5!BW:BW)</f>
        <v>0</v>
      </c>
      <c r="N94">
        <f>SUMIF(Erfassung5!BD:BD,L94,Erfassung5!BG:BG)</f>
        <v>0</v>
      </c>
      <c r="O94">
        <f t="shared" si="13"/>
        <v>0</v>
      </c>
      <c r="P94">
        <f t="shared" si="12"/>
        <v>1</v>
      </c>
    </row>
    <row r="95" spans="1:16" x14ac:dyDescent="0.25">
      <c r="A95" t="str">
        <f t="shared" si="18"/>
        <v/>
      </c>
      <c r="B95" t="str">
        <f t="shared" si="14"/>
        <v/>
      </c>
      <c r="C95" t="str">
        <f>IFERROR(_xlfn.CONCAT(VLOOKUP(B95,Member!A:I,3,0)," ",(VLOOKUP(B95,Member!A:I,4,0))),"")</f>
        <v/>
      </c>
      <c r="D95" t="str">
        <f>IFERROR(VLOOKUP(B95,Member!A:I,9,0),"")</f>
        <v/>
      </c>
      <c r="E95" s="84" t="str">
        <f t="shared" si="15"/>
        <v/>
      </c>
      <c r="F95" t="str">
        <f t="shared" si="16"/>
        <v/>
      </c>
      <c r="G95" s="118" t="str">
        <f t="shared" si="17"/>
        <v/>
      </c>
      <c r="L95" s="264">
        <f>Member!A95</f>
        <v>38033</v>
      </c>
      <c r="M95">
        <f>SUMIF(Erfassung5!BD:BD,L95,Erfassung5!BW:BW)</f>
        <v>0</v>
      </c>
      <c r="N95">
        <f>SUMIF(Erfassung5!BD:BD,L95,Erfassung5!BG:BG)</f>
        <v>0</v>
      </c>
      <c r="O95">
        <f t="shared" si="13"/>
        <v>0</v>
      </c>
      <c r="P95">
        <f t="shared" si="12"/>
        <v>1</v>
      </c>
    </row>
    <row r="96" spans="1:16" x14ac:dyDescent="0.25">
      <c r="A96" t="str">
        <f t="shared" si="18"/>
        <v/>
      </c>
      <c r="B96" t="str">
        <f t="shared" si="14"/>
        <v/>
      </c>
      <c r="C96" t="str">
        <f>IFERROR(_xlfn.CONCAT(VLOOKUP(B96,Member!A:I,3,0)," ",(VLOOKUP(B96,Member!A:I,4,0))),"")</f>
        <v/>
      </c>
      <c r="D96" t="str">
        <f>IFERROR(VLOOKUP(B96,Member!A:I,9,0),"")</f>
        <v/>
      </c>
      <c r="E96" s="84" t="str">
        <f t="shared" si="15"/>
        <v/>
      </c>
      <c r="F96" t="str">
        <f t="shared" si="16"/>
        <v/>
      </c>
      <c r="G96" s="118" t="str">
        <f t="shared" si="17"/>
        <v/>
      </c>
      <c r="L96" s="264">
        <f>Member!A96</f>
        <v>38270</v>
      </c>
      <c r="M96">
        <f>SUMIF(Erfassung5!BD:BD,L96,Erfassung5!BW:BW)</f>
        <v>0</v>
      </c>
      <c r="N96">
        <f>SUMIF(Erfassung5!BD:BD,L96,Erfassung5!BG:BG)</f>
        <v>0</v>
      </c>
      <c r="O96">
        <f t="shared" si="13"/>
        <v>0</v>
      </c>
      <c r="P96">
        <f t="shared" si="12"/>
        <v>1</v>
      </c>
    </row>
    <row r="97" spans="1:16" x14ac:dyDescent="0.25">
      <c r="A97" t="str">
        <f t="shared" si="18"/>
        <v/>
      </c>
      <c r="B97" t="str">
        <f t="shared" si="14"/>
        <v/>
      </c>
      <c r="C97" t="str">
        <f>IFERROR(_xlfn.CONCAT(VLOOKUP(B97,Member!A:I,3,0)," ",(VLOOKUP(B97,Member!A:I,4,0))),"")</f>
        <v/>
      </c>
      <c r="D97" t="str">
        <f>IFERROR(VLOOKUP(B97,Member!A:I,9,0),"")</f>
        <v/>
      </c>
      <c r="E97" s="84" t="str">
        <f t="shared" si="15"/>
        <v/>
      </c>
      <c r="F97" t="str">
        <f t="shared" si="16"/>
        <v/>
      </c>
      <c r="G97" s="118" t="str">
        <f t="shared" si="17"/>
        <v/>
      </c>
      <c r="L97" s="264">
        <f>Member!A97</f>
        <v>38565</v>
      </c>
      <c r="M97">
        <f>SUMIF(Erfassung5!BD:BD,L97,Erfassung5!BW:BW)</f>
        <v>0</v>
      </c>
      <c r="N97">
        <f>SUMIF(Erfassung5!BD:BD,L97,Erfassung5!BG:BG)</f>
        <v>0</v>
      </c>
      <c r="O97">
        <f t="shared" si="13"/>
        <v>0</v>
      </c>
      <c r="P97">
        <f t="shared" si="12"/>
        <v>1</v>
      </c>
    </row>
    <row r="98" spans="1:16" x14ac:dyDescent="0.25">
      <c r="A98" t="str">
        <f t="shared" si="18"/>
        <v/>
      </c>
      <c r="B98" t="str">
        <f t="shared" si="14"/>
        <v/>
      </c>
      <c r="C98" t="str">
        <f>IFERROR(_xlfn.CONCAT(VLOOKUP(B98,Member!A:I,3,0)," ",(VLOOKUP(B98,Member!A:I,4,0))),"")</f>
        <v/>
      </c>
      <c r="D98" t="str">
        <f>IFERROR(VLOOKUP(B98,Member!A:I,9,0),"")</f>
        <v/>
      </c>
      <c r="E98" s="84" t="str">
        <f t="shared" si="15"/>
        <v/>
      </c>
      <c r="F98" t="str">
        <f t="shared" si="16"/>
        <v/>
      </c>
      <c r="G98" s="118" t="str">
        <f t="shared" si="17"/>
        <v/>
      </c>
      <c r="L98" s="264">
        <f>Member!A98</f>
        <v>38237</v>
      </c>
      <c r="M98">
        <f>SUMIF(Erfassung5!BD:BD,L98,Erfassung5!BW:BW)</f>
        <v>0</v>
      </c>
      <c r="N98">
        <f>SUMIF(Erfassung5!BD:BD,L98,Erfassung5!BG:BG)</f>
        <v>0</v>
      </c>
      <c r="O98">
        <f t="shared" si="13"/>
        <v>0</v>
      </c>
      <c r="P98">
        <f t="shared" si="12"/>
        <v>1</v>
      </c>
    </row>
    <row r="99" spans="1:16" x14ac:dyDescent="0.25">
      <c r="A99" t="str">
        <f t="shared" si="18"/>
        <v/>
      </c>
      <c r="B99" t="str">
        <f t="shared" si="14"/>
        <v/>
      </c>
      <c r="C99" t="str">
        <f>IFERROR(_xlfn.CONCAT(VLOOKUP(B99,Member!A:I,3,0)," ",(VLOOKUP(B99,Member!A:I,4,0))),"")</f>
        <v/>
      </c>
      <c r="D99" t="str">
        <f>IFERROR(VLOOKUP(B99,Member!A:I,9,0),"")</f>
        <v/>
      </c>
      <c r="E99" s="84" t="str">
        <f t="shared" si="15"/>
        <v/>
      </c>
      <c r="F99" t="str">
        <f t="shared" si="16"/>
        <v/>
      </c>
      <c r="G99" s="118" t="str">
        <f t="shared" si="17"/>
        <v/>
      </c>
      <c r="L99" s="264">
        <f>Member!A99</f>
        <v>38183</v>
      </c>
      <c r="M99">
        <f>SUMIF(Erfassung5!BD:BD,L99,Erfassung5!BW:BW)</f>
        <v>0</v>
      </c>
      <c r="N99">
        <f>SUMIF(Erfassung5!BD:BD,L99,Erfassung5!BG:BG)</f>
        <v>0</v>
      </c>
      <c r="O99">
        <f t="shared" si="13"/>
        <v>0</v>
      </c>
      <c r="P99">
        <f t="shared" si="12"/>
        <v>1</v>
      </c>
    </row>
    <row r="100" spans="1:16" x14ac:dyDescent="0.25">
      <c r="A100" t="str">
        <f t="shared" si="18"/>
        <v/>
      </c>
      <c r="B100" t="str">
        <f t="shared" si="14"/>
        <v/>
      </c>
      <c r="C100" t="str">
        <f>IFERROR(_xlfn.CONCAT(VLOOKUP(B100,Member!A:I,3,0)," ",(VLOOKUP(B100,Member!A:I,4,0))),"")</f>
        <v/>
      </c>
      <c r="D100" t="str">
        <f>IFERROR(VLOOKUP(B100,Member!A:I,9,0),"")</f>
        <v/>
      </c>
      <c r="E100" s="84" t="str">
        <f t="shared" si="15"/>
        <v/>
      </c>
      <c r="F100" t="str">
        <f t="shared" si="16"/>
        <v/>
      </c>
      <c r="G100" s="118" t="str">
        <f t="shared" si="17"/>
        <v/>
      </c>
      <c r="L100" s="264">
        <f>Member!A100</f>
        <v>38322</v>
      </c>
      <c r="M100">
        <f>SUMIF(Erfassung5!BD:BD,L100,Erfassung5!BW:BW)</f>
        <v>0</v>
      </c>
      <c r="N100">
        <f>SUMIF(Erfassung5!BD:BD,L100,Erfassung5!BG:BG)</f>
        <v>0</v>
      </c>
      <c r="O100">
        <f t="shared" si="13"/>
        <v>0</v>
      </c>
      <c r="P100">
        <f t="shared" si="12"/>
        <v>1</v>
      </c>
    </row>
    <row r="101" spans="1:16" x14ac:dyDescent="0.25">
      <c r="A101" t="str">
        <f t="shared" si="18"/>
        <v/>
      </c>
      <c r="B101" t="str">
        <f t="shared" ref="B101:B104" si="19">IFERROR(INDEX(L:L,MATCH(A101,P:P,0)),"")</f>
        <v/>
      </c>
      <c r="C101" t="str">
        <f>IFERROR(_xlfn.CONCAT(VLOOKUP(B101,Member!A:I,3,0)," ",(VLOOKUP(B101,Member!A:I,4,0))),"")</f>
        <v/>
      </c>
      <c r="D101" t="str">
        <f>IFERROR(VLOOKUP(B101,Member!A:I,9,0),"")</f>
        <v/>
      </c>
      <c r="E101" s="84" t="str">
        <f t="shared" si="15"/>
        <v/>
      </c>
      <c r="F101" t="str">
        <f t="shared" si="16"/>
        <v/>
      </c>
      <c r="G101" s="118" t="str">
        <f t="shared" si="17"/>
        <v/>
      </c>
      <c r="L101" s="264">
        <f>Member!A101</f>
        <v>38250</v>
      </c>
      <c r="M101">
        <f>SUMIF(Erfassung5!BD:BD,L101,Erfassung5!BW:BW)</f>
        <v>0</v>
      </c>
      <c r="N101">
        <f>SUMIF(Erfassung5!BD:BD,L101,Erfassung5!BG:BG)</f>
        <v>0</v>
      </c>
      <c r="O101">
        <f t="shared" si="13"/>
        <v>0</v>
      </c>
      <c r="P101">
        <f t="shared" si="12"/>
        <v>1</v>
      </c>
    </row>
    <row r="102" spans="1:16" x14ac:dyDescent="0.25">
      <c r="A102" t="str">
        <f t="shared" si="18"/>
        <v/>
      </c>
      <c r="B102" t="str">
        <f t="shared" si="19"/>
        <v/>
      </c>
      <c r="C102" t="str">
        <f>IFERROR(_xlfn.CONCAT(VLOOKUP(B102,Member!A:I,3,0)," ",(VLOOKUP(B102,Member!A:I,4,0))),"")</f>
        <v/>
      </c>
      <c r="D102" t="str">
        <f>IFERROR(VLOOKUP(B102,Member!A:I,9,0),"")</f>
        <v/>
      </c>
      <c r="E102" s="84" t="str">
        <f t="shared" si="15"/>
        <v/>
      </c>
      <c r="F102" t="str">
        <f t="shared" si="16"/>
        <v/>
      </c>
      <c r="G102" s="118" t="str">
        <f t="shared" si="17"/>
        <v/>
      </c>
      <c r="L102" s="264">
        <f>Member!A102</f>
        <v>38898</v>
      </c>
      <c r="M102">
        <f>SUMIF(Erfassung5!BD:BD,L102,Erfassung5!BW:BW)</f>
        <v>0</v>
      </c>
      <c r="N102">
        <f>SUMIF(Erfassung5!BD:BD,L102,Erfassung5!BG:BG)</f>
        <v>0</v>
      </c>
      <c r="O102">
        <f t="shared" si="13"/>
        <v>0</v>
      </c>
      <c r="P102">
        <f t="shared" si="12"/>
        <v>1</v>
      </c>
    </row>
    <row r="103" spans="1:16" x14ac:dyDescent="0.25">
      <c r="A103" t="str">
        <f t="shared" si="18"/>
        <v/>
      </c>
      <c r="B103" t="str">
        <f t="shared" si="19"/>
        <v/>
      </c>
      <c r="C103" t="str">
        <f>IFERROR(_xlfn.CONCAT(VLOOKUP(B103,Member!A:I,3,0)," ",(VLOOKUP(B103,Member!A:I,4,0))),"")</f>
        <v/>
      </c>
      <c r="D103" t="str">
        <f>IFERROR(VLOOKUP(B103,Member!A:I,9,0),"")</f>
        <v/>
      </c>
      <c r="E103" s="84" t="str">
        <f t="shared" si="15"/>
        <v/>
      </c>
      <c r="F103" t="str">
        <f t="shared" si="16"/>
        <v/>
      </c>
      <c r="G103" s="118" t="str">
        <f t="shared" si="17"/>
        <v/>
      </c>
      <c r="L103" s="264">
        <f>Member!A103</f>
        <v>38899</v>
      </c>
      <c r="M103">
        <f>SUMIF(Erfassung5!BD:BD,L103,Erfassung5!BW:BW)</f>
        <v>0</v>
      </c>
      <c r="N103">
        <f>SUMIF(Erfassung5!BD:BD,L103,Erfassung5!BG:BG)</f>
        <v>0</v>
      </c>
      <c r="O103">
        <f t="shared" si="13"/>
        <v>0</v>
      </c>
      <c r="P103">
        <f t="shared" si="12"/>
        <v>1</v>
      </c>
    </row>
    <row r="104" spans="1:16" x14ac:dyDescent="0.25">
      <c r="A104" t="str">
        <f t="shared" si="18"/>
        <v/>
      </c>
      <c r="B104" t="str">
        <f t="shared" si="19"/>
        <v/>
      </c>
      <c r="C104" t="str">
        <f>IFERROR(_xlfn.CONCAT(VLOOKUP(B104,Member!A:I,3,0)," ",(VLOOKUP(B104,Member!A:I,4,0))),"")</f>
        <v/>
      </c>
      <c r="D104" t="str">
        <f>IFERROR(VLOOKUP(B104,Member!A:I,9,0),"")</f>
        <v/>
      </c>
      <c r="E104" s="84" t="str">
        <f t="shared" si="15"/>
        <v/>
      </c>
      <c r="F104" t="str">
        <f t="shared" si="16"/>
        <v/>
      </c>
      <c r="G104" s="118" t="str">
        <f t="shared" si="17"/>
        <v/>
      </c>
      <c r="L104" s="264">
        <f>Member!A104</f>
        <v>38789</v>
      </c>
      <c r="M104">
        <f>SUMIF(Erfassung5!BD:BD,L104,Erfassung5!BW:BW)</f>
        <v>0</v>
      </c>
      <c r="N104">
        <f>SUMIF(Erfassung5!BD:BD,L104,Erfassung5!BG:BG)</f>
        <v>0</v>
      </c>
      <c r="O104">
        <f t="shared" si="13"/>
        <v>0</v>
      </c>
      <c r="P104">
        <f t="shared" si="12"/>
        <v>1</v>
      </c>
    </row>
    <row r="105" spans="1:16" x14ac:dyDescent="0.25">
      <c r="C105" t="str">
        <f>IFERROR(_xlfn.CONCAT(VLOOKUP(B105,Member!A:I,3,0)," ",(VLOOKUP(B105,Member!A:I,4,0))),"")</f>
        <v/>
      </c>
      <c r="D105" t="str">
        <f>IFERROR(VLOOKUP(B105,Member!A:I,9,0),"")</f>
        <v/>
      </c>
      <c r="L105" s="264">
        <f>Member!A105</f>
        <v>25064</v>
      </c>
      <c r="M105">
        <f>SUMIF(Erfassung5!BD:BD,L105,Erfassung5!BW:BW)</f>
        <v>0</v>
      </c>
      <c r="N105">
        <f>SUMIF(Erfassung5!BD:BD,L105,Erfassung5!BG:BG)</f>
        <v>0</v>
      </c>
      <c r="O105">
        <f t="shared" si="13"/>
        <v>0</v>
      </c>
      <c r="P105">
        <f t="shared" si="12"/>
        <v>1</v>
      </c>
    </row>
    <row r="106" spans="1:16" x14ac:dyDescent="0.25">
      <c r="C106" t="str">
        <f>IFERROR(_xlfn.CONCAT(VLOOKUP(B106,Member!A:I,3,0)," ",(VLOOKUP(B106,Member!A:I,4,0))),"")</f>
        <v/>
      </c>
      <c r="D106" t="str">
        <f>IFERROR(VLOOKUP(B106,Member!A:I,9,0),"")</f>
        <v/>
      </c>
      <c r="L106" s="264">
        <f>Member!A106</f>
        <v>38926</v>
      </c>
      <c r="M106">
        <f>SUMIF(Erfassung5!BD:BD,L106,Erfassung5!BW:BW)</f>
        <v>0</v>
      </c>
      <c r="N106">
        <f>SUMIF(Erfassung5!BD:BD,L106,Erfassung5!BG:BG)</f>
        <v>0</v>
      </c>
      <c r="O106">
        <f t="shared" si="13"/>
        <v>0</v>
      </c>
      <c r="P106">
        <f t="shared" si="12"/>
        <v>1</v>
      </c>
    </row>
    <row r="107" spans="1:16" x14ac:dyDescent="0.25">
      <c r="C107" t="str">
        <f>IFERROR(_xlfn.CONCAT(VLOOKUP(B107,Member!A:I,3,0)," ",(VLOOKUP(B107,Member!A:I,4,0))),"")</f>
        <v/>
      </c>
      <c r="D107" t="str">
        <f>IFERROR(VLOOKUP(B107,Member!A:I,9,0),"")</f>
        <v/>
      </c>
      <c r="L107" s="264">
        <f>Member!A107</f>
        <v>38684</v>
      </c>
      <c r="M107">
        <f>SUMIF(Erfassung5!BD:BD,L107,Erfassung5!BW:BW)</f>
        <v>0</v>
      </c>
      <c r="N107">
        <f>SUMIF(Erfassung5!BD:BD,L107,Erfassung5!BG:BG)</f>
        <v>0</v>
      </c>
      <c r="O107">
        <f t="shared" si="13"/>
        <v>0</v>
      </c>
      <c r="P107">
        <f t="shared" si="12"/>
        <v>1</v>
      </c>
    </row>
    <row r="108" spans="1:16" x14ac:dyDescent="0.25">
      <c r="C108" t="str">
        <f>IFERROR(_xlfn.CONCAT(VLOOKUP(B108,Member!A:I,3,0)," ",(VLOOKUP(B108,Member!A:I,4,0))),"")</f>
        <v/>
      </c>
      <c r="D108" t="str">
        <f>IFERROR(VLOOKUP(B108,Member!A:I,9,0),"")</f>
        <v/>
      </c>
      <c r="L108" s="264">
        <f>Member!A108</f>
        <v>38731</v>
      </c>
      <c r="M108">
        <f>SUMIF(Erfassung5!BD:BD,L108,Erfassung5!BW:BW)</f>
        <v>0</v>
      </c>
      <c r="N108">
        <f>SUMIF(Erfassung5!BD:BD,L108,Erfassung5!BG:BG)</f>
        <v>0</v>
      </c>
      <c r="O108">
        <f t="shared" si="13"/>
        <v>0</v>
      </c>
      <c r="P108">
        <f t="shared" si="12"/>
        <v>1</v>
      </c>
    </row>
    <row r="109" spans="1:16" x14ac:dyDescent="0.25">
      <c r="C109" t="str">
        <f>IFERROR(_xlfn.CONCAT(VLOOKUP(B109,Member!A:I,3,0)," ",(VLOOKUP(B109,Member!A:I,4,0))),"")</f>
        <v/>
      </c>
      <c r="D109" t="str">
        <f>IFERROR(VLOOKUP(B109,Member!A:I,9,0),"")</f>
        <v/>
      </c>
      <c r="L109" s="264">
        <f>Member!A109</f>
        <v>10706</v>
      </c>
      <c r="M109">
        <f>SUMIF(Erfassung5!BD:BD,L109,Erfassung5!BW:BW)</f>
        <v>0</v>
      </c>
      <c r="N109">
        <f>SUMIF(Erfassung5!BD:BD,L109,Erfassung5!BG:BG)</f>
        <v>0</v>
      </c>
      <c r="O109">
        <f t="shared" si="13"/>
        <v>0</v>
      </c>
      <c r="P109">
        <f t="shared" si="12"/>
        <v>1</v>
      </c>
    </row>
    <row r="110" spans="1:16" x14ac:dyDescent="0.25">
      <c r="C110" t="str">
        <f>IFERROR(_xlfn.CONCAT(VLOOKUP(B110,Member!A:I,3,0)," ",(VLOOKUP(B110,Member!A:I,4,0))),"")</f>
        <v/>
      </c>
      <c r="D110" t="str">
        <f>IFERROR(VLOOKUP(B110,Member!A:I,9,0),"")</f>
        <v/>
      </c>
      <c r="L110" s="264">
        <f>Member!A110</f>
        <v>38173</v>
      </c>
      <c r="M110">
        <f>SUMIF(Erfassung5!BD:BD,L110,Erfassung5!BW:BW)</f>
        <v>0</v>
      </c>
      <c r="N110">
        <f>SUMIF(Erfassung5!BD:BD,L110,Erfassung5!BG:BG)</f>
        <v>0</v>
      </c>
      <c r="O110">
        <f t="shared" si="13"/>
        <v>0</v>
      </c>
      <c r="P110">
        <f t="shared" si="12"/>
        <v>1</v>
      </c>
    </row>
    <row r="111" spans="1:16" x14ac:dyDescent="0.25">
      <c r="C111" t="str">
        <f>IFERROR(_xlfn.CONCAT(VLOOKUP(B111,Member!A:I,3,0)," ",(VLOOKUP(B111,Member!A:I,4,0))),"")</f>
        <v/>
      </c>
      <c r="D111" t="str">
        <f>IFERROR(VLOOKUP(B111,Member!A:I,9,0),"")</f>
        <v/>
      </c>
      <c r="L111" s="264">
        <f>Member!A111</f>
        <v>38971</v>
      </c>
      <c r="M111">
        <f>SUMIF(Erfassung5!BD:BD,L111,Erfassung5!BW:BW)</f>
        <v>0</v>
      </c>
      <c r="N111">
        <f>SUMIF(Erfassung5!BD:BD,L111,Erfassung5!BG:BG)</f>
        <v>0</v>
      </c>
      <c r="O111">
        <f t="shared" si="13"/>
        <v>0</v>
      </c>
      <c r="P111">
        <f t="shared" si="12"/>
        <v>1</v>
      </c>
    </row>
    <row r="112" spans="1:16" x14ac:dyDescent="0.25">
      <c r="C112" t="str">
        <f>IFERROR(_xlfn.CONCAT(VLOOKUP(B112,Member!A:I,3,0)," ",(VLOOKUP(B112,Member!A:I,4,0))),"")</f>
        <v/>
      </c>
      <c r="D112" t="str">
        <f>IFERROR(VLOOKUP(B112,Member!A:I,9,0),"")</f>
        <v/>
      </c>
      <c r="L112" s="264">
        <f>Member!A112</f>
        <v>38172</v>
      </c>
      <c r="M112">
        <f>SUMIF(Erfassung5!BD:BD,L112,Erfassung5!BW:BW)</f>
        <v>0</v>
      </c>
      <c r="N112">
        <f>SUMIF(Erfassung5!BD:BD,L112,Erfassung5!BG:BG)</f>
        <v>0</v>
      </c>
      <c r="O112">
        <f t="shared" si="13"/>
        <v>0</v>
      </c>
      <c r="P112">
        <f t="shared" si="12"/>
        <v>1</v>
      </c>
    </row>
    <row r="113" spans="3:16" x14ac:dyDescent="0.25">
      <c r="C113" t="str">
        <f>IFERROR(_xlfn.CONCAT(VLOOKUP(B113,Member!A:I,3,0)," ",(VLOOKUP(B113,Member!A:I,4,0))),"")</f>
        <v/>
      </c>
      <c r="D113" t="str">
        <f>IFERROR(VLOOKUP(B113,Member!A:I,9,0),"")</f>
        <v/>
      </c>
      <c r="L113" s="264">
        <f>Member!A113</f>
        <v>7926</v>
      </c>
      <c r="M113">
        <f>SUMIF(Erfassung5!BD:BD,L113,Erfassung5!BW:BW)</f>
        <v>0</v>
      </c>
      <c r="N113">
        <f>SUMIF(Erfassung5!BD:BD,L113,Erfassung5!BG:BG)</f>
        <v>0</v>
      </c>
      <c r="O113">
        <f t="shared" si="13"/>
        <v>0</v>
      </c>
      <c r="P113">
        <f t="shared" si="12"/>
        <v>1</v>
      </c>
    </row>
    <row r="114" spans="3:16" x14ac:dyDescent="0.25">
      <c r="C114" t="str">
        <f>IFERROR(_xlfn.CONCAT(VLOOKUP(B114,Member!A:I,3,0)," ",(VLOOKUP(B114,Member!A:I,4,0))),"")</f>
        <v/>
      </c>
      <c r="D114" t="str">
        <f>IFERROR(VLOOKUP(B114,Member!A:I,9,0),"")</f>
        <v/>
      </c>
      <c r="L114" s="264">
        <f>Member!A114</f>
        <v>7928</v>
      </c>
      <c r="M114">
        <f>SUMIF(Erfassung5!BD:BD,L114,Erfassung5!BW:BW)</f>
        <v>0</v>
      </c>
      <c r="N114">
        <f>SUMIF(Erfassung5!BD:BD,L114,Erfassung5!BG:BG)</f>
        <v>0</v>
      </c>
      <c r="O114">
        <f t="shared" si="13"/>
        <v>0</v>
      </c>
      <c r="P114">
        <f t="shared" si="12"/>
        <v>1</v>
      </c>
    </row>
    <row r="115" spans="3:16" x14ac:dyDescent="0.25">
      <c r="C115" t="str">
        <f>IFERROR(_xlfn.CONCAT(VLOOKUP(B115,Member!A:I,3,0)," ",(VLOOKUP(B115,Member!A:I,4,0))),"")</f>
        <v/>
      </c>
      <c r="D115" t="str">
        <f>IFERROR(VLOOKUP(B115,Member!A:I,9,0),"")</f>
        <v/>
      </c>
      <c r="L115" s="264">
        <f>Member!A115</f>
        <v>7930</v>
      </c>
      <c r="M115">
        <f>SUMIF(Erfassung5!BD:BD,L115,Erfassung5!BW:BW)</f>
        <v>0</v>
      </c>
      <c r="N115">
        <f>SUMIF(Erfassung5!BD:BD,L115,Erfassung5!BG:BG)</f>
        <v>0</v>
      </c>
      <c r="O115">
        <f t="shared" si="13"/>
        <v>0</v>
      </c>
      <c r="P115">
        <f t="shared" si="12"/>
        <v>1</v>
      </c>
    </row>
    <row r="116" spans="3:16" x14ac:dyDescent="0.25">
      <c r="C116" t="str">
        <f>IFERROR(_xlfn.CONCAT(VLOOKUP(B116,Member!A:I,3,0)," ",(VLOOKUP(B116,Member!A:I,4,0))),"")</f>
        <v/>
      </c>
      <c r="D116" t="str">
        <f>IFERROR(VLOOKUP(B116,Member!A:I,9,0),"")</f>
        <v/>
      </c>
      <c r="L116" s="264">
        <f>Member!A116</f>
        <v>7927</v>
      </c>
      <c r="M116">
        <f>SUMIF(Erfassung5!BD:BD,L116,Erfassung5!BW:BW)</f>
        <v>0</v>
      </c>
      <c r="N116">
        <f>SUMIF(Erfassung5!BD:BD,L116,Erfassung5!BG:BG)</f>
        <v>0</v>
      </c>
      <c r="O116">
        <f t="shared" si="13"/>
        <v>0</v>
      </c>
      <c r="P116">
        <f t="shared" si="12"/>
        <v>1</v>
      </c>
    </row>
    <row r="117" spans="3:16" x14ac:dyDescent="0.25">
      <c r="C117" t="str">
        <f>IFERROR(_xlfn.CONCAT(VLOOKUP(B117,Member!A:I,3,0)," ",(VLOOKUP(B117,Member!A:I,4,0))),"")</f>
        <v/>
      </c>
      <c r="D117" t="str">
        <f>IFERROR(VLOOKUP(B117,Member!A:I,9,0),"")</f>
        <v/>
      </c>
      <c r="L117" s="264">
        <f>Member!A117</f>
        <v>16977</v>
      </c>
      <c r="M117">
        <f>SUMIF(Erfassung5!BD:BD,L117,Erfassung5!BW:BW)</f>
        <v>0</v>
      </c>
      <c r="N117">
        <f>SUMIF(Erfassung5!BD:BD,L117,Erfassung5!BG:BG)</f>
        <v>0</v>
      </c>
      <c r="O117">
        <f t="shared" si="13"/>
        <v>0</v>
      </c>
      <c r="P117">
        <f t="shared" si="12"/>
        <v>1</v>
      </c>
    </row>
    <row r="118" spans="3:16" x14ac:dyDescent="0.25">
      <c r="C118" t="str">
        <f>IFERROR(_xlfn.CONCAT(VLOOKUP(B118,Member!A:I,3,0)," ",(VLOOKUP(B118,Member!A:I,4,0))),"")</f>
        <v/>
      </c>
      <c r="D118" t="str">
        <f>IFERROR(VLOOKUP(B118,Member!A:I,9,0),"")</f>
        <v/>
      </c>
      <c r="L118" s="264">
        <f>Member!A118</f>
        <v>7929</v>
      </c>
      <c r="M118">
        <f>SUMIF(Erfassung5!BD:BD,L118,Erfassung5!BW:BW)</f>
        <v>0</v>
      </c>
      <c r="N118">
        <f>SUMIF(Erfassung5!BD:BD,L118,Erfassung5!BG:BG)</f>
        <v>0</v>
      </c>
      <c r="O118">
        <f t="shared" si="13"/>
        <v>0</v>
      </c>
      <c r="P118">
        <f t="shared" si="12"/>
        <v>1</v>
      </c>
    </row>
    <row r="119" spans="3:16" x14ac:dyDescent="0.25">
      <c r="C119" t="str">
        <f>IFERROR(_xlfn.CONCAT(VLOOKUP(B119,Member!A:I,3,0)," ",(VLOOKUP(B119,Member!A:I,4,0))),"")</f>
        <v/>
      </c>
      <c r="D119" t="str">
        <f>IFERROR(VLOOKUP(B119,Member!A:I,9,0),"")</f>
        <v/>
      </c>
      <c r="L119" s="264">
        <f>Member!A119</f>
        <v>38697</v>
      </c>
      <c r="M119">
        <f>SUMIF(Erfassung5!BD:BD,L119,Erfassung5!BW:BW)</f>
        <v>0</v>
      </c>
      <c r="N119">
        <f>SUMIF(Erfassung5!BD:BD,L119,Erfassung5!BG:BG)</f>
        <v>0</v>
      </c>
      <c r="O119">
        <f t="shared" si="13"/>
        <v>0</v>
      </c>
      <c r="P119">
        <f t="shared" si="12"/>
        <v>1</v>
      </c>
    </row>
    <row r="120" spans="3:16" x14ac:dyDescent="0.25">
      <c r="C120" t="str">
        <f>IFERROR(_xlfn.CONCAT(VLOOKUP(B120,Member!A:I,3,0)," ",(VLOOKUP(B120,Member!A:I,4,0))),"")</f>
        <v/>
      </c>
      <c r="D120" t="str">
        <f>IFERROR(VLOOKUP(B120,Member!A:I,9,0),"")</f>
        <v/>
      </c>
      <c r="L120" s="264">
        <f>Member!A120</f>
        <v>38512</v>
      </c>
      <c r="M120">
        <f>SUMIF(Erfassung5!BD:BD,L120,Erfassung5!BW:BW)</f>
        <v>0</v>
      </c>
      <c r="N120">
        <f>SUMIF(Erfassung5!BD:BD,L120,Erfassung5!BG:BG)</f>
        <v>0</v>
      </c>
      <c r="O120">
        <f t="shared" si="13"/>
        <v>0</v>
      </c>
      <c r="P120">
        <f t="shared" si="12"/>
        <v>1</v>
      </c>
    </row>
    <row r="121" spans="3:16" x14ac:dyDescent="0.25">
      <c r="C121" t="str">
        <f>IFERROR(_xlfn.CONCAT(VLOOKUP(B121,Member!A:I,3,0)," ",(VLOOKUP(B121,Member!A:I,4,0))),"")</f>
        <v/>
      </c>
      <c r="D121" t="str">
        <f>IFERROR(VLOOKUP(B121,Member!A:I,9,0),"")</f>
        <v/>
      </c>
      <c r="L121" s="264">
        <f>Member!A121</f>
        <v>7956</v>
      </c>
      <c r="M121">
        <f>SUMIF(Erfassung5!BD:BD,L121,Erfassung5!BW:BW)</f>
        <v>0</v>
      </c>
      <c r="N121">
        <f>SUMIF(Erfassung5!BD:BD,L121,Erfassung5!BG:BG)</f>
        <v>0</v>
      </c>
      <c r="O121">
        <f t="shared" si="13"/>
        <v>0</v>
      </c>
      <c r="P121">
        <f t="shared" si="12"/>
        <v>1</v>
      </c>
    </row>
    <row r="122" spans="3:16" x14ac:dyDescent="0.25">
      <c r="C122" t="str">
        <f>IFERROR(_xlfn.CONCAT(VLOOKUP(B122,Member!A:I,3,0)," ",(VLOOKUP(B122,Member!A:I,4,0))),"")</f>
        <v/>
      </c>
      <c r="D122" t="str">
        <f>IFERROR(VLOOKUP(B122,Member!A:I,9,0),"")</f>
        <v/>
      </c>
      <c r="L122" s="264">
        <f>Member!A122</f>
        <v>7946</v>
      </c>
      <c r="M122">
        <f>SUMIF(Erfassung5!BD:BD,L122,Erfassung5!BW:BW)</f>
        <v>0</v>
      </c>
      <c r="N122">
        <f>SUMIF(Erfassung5!BD:BD,L122,Erfassung5!BG:BG)</f>
        <v>0</v>
      </c>
      <c r="O122">
        <f t="shared" si="13"/>
        <v>0</v>
      </c>
      <c r="P122">
        <f t="shared" si="12"/>
        <v>1</v>
      </c>
    </row>
    <row r="123" spans="3:16" x14ac:dyDescent="0.25">
      <c r="C123" t="str">
        <f>IFERROR(_xlfn.CONCAT(VLOOKUP(B123,Member!A:I,3,0)," ",(VLOOKUP(B123,Member!A:I,4,0))),"")</f>
        <v/>
      </c>
      <c r="D123" t="str">
        <f>IFERROR(VLOOKUP(B123,Member!A:I,9,0),"")</f>
        <v/>
      </c>
      <c r="L123" s="264">
        <f>Member!A123</f>
        <v>7952</v>
      </c>
      <c r="M123">
        <f>SUMIF(Erfassung5!BD:BD,L123,Erfassung5!BW:BW)</f>
        <v>0</v>
      </c>
      <c r="N123">
        <f>SUMIF(Erfassung5!BD:BD,L123,Erfassung5!BG:BG)</f>
        <v>0</v>
      </c>
      <c r="O123">
        <f t="shared" si="13"/>
        <v>0</v>
      </c>
      <c r="P123">
        <f t="shared" si="12"/>
        <v>1</v>
      </c>
    </row>
    <row r="124" spans="3:16" x14ac:dyDescent="0.25">
      <c r="C124" t="str">
        <f>IFERROR(_xlfn.CONCAT(VLOOKUP(B124,Member!A:I,3,0)," ",(VLOOKUP(B124,Member!A:I,4,0))),"")</f>
        <v/>
      </c>
      <c r="D124" t="str">
        <f>IFERROR(VLOOKUP(B124,Member!A:I,9,0),"")</f>
        <v/>
      </c>
      <c r="L124" s="264">
        <f>Member!A124</f>
        <v>25310</v>
      </c>
      <c r="M124">
        <f>SUMIF(Erfassung5!BD:BD,L124,Erfassung5!BW:BW)</f>
        <v>0</v>
      </c>
      <c r="N124">
        <f>SUMIF(Erfassung5!BD:BD,L124,Erfassung5!BG:BG)</f>
        <v>0</v>
      </c>
      <c r="O124">
        <f t="shared" si="13"/>
        <v>0</v>
      </c>
      <c r="P124">
        <f t="shared" si="12"/>
        <v>1</v>
      </c>
    </row>
    <row r="125" spans="3:16" x14ac:dyDescent="0.25">
      <c r="C125" t="str">
        <f>IFERROR(_xlfn.CONCAT(VLOOKUP(B125,Member!A:I,3,0)," ",(VLOOKUP(B125,Member!A:I,4,0))),"")</f>
        <v/>
      </c>
      <c r="D125" t="str">
        <f>IFERROR(VLOOKUP(B125,Member!A:I,9,0),"")</f>
        <v/>
      </c>
      <c r="L125" s="264">
        <f>Member!A125</f>
        <v>38790</v>
      </c>
      <c r="M125">
        <f>SUMIF(Erfassung5!BD:BD,L125,Erfassung5!BW:BW)</f>
        <v>0</v>
      </c>
      <c r="N125">
        <f>SUMIF(Erfassung5!BD:BD,L125,Erfassung5!BG:BG)</f>
        <v>0</v>
      </c>
      <c r="O125">
        <f t="shared" si="13"/>
        <v>0</v>
      </c>
      <c r="P125">
        <f t="shared" si="12"/>
        <v>1</v>
      </c>
    </row>
    <row r="126" spans="3:16" x14ac:dyDescent="0.25">
      <c r="C126" t="str">
        <f>IFERROR(_xlfn.CONCAT(VLOOKUP(B126,Member!A:I,3,0)," ",(VLOOKUP(B126,Member!A:I,4,0))),"")</f>
        <v/>
      </c>
      <c r="D126" t="str">
        <f>IFERROR(VLOOKUP(B126,Member!A:I,9,0),"")</f>
        <v/>
      </c>
      <c r="L126" s="264">
        <f>Member!A126</f>
        <v>38825</v>
      </c>
      <c r="M126">
        <f>SUMIF(Erfassung5!BD:BD,L126,Erfassung5!BW:BW)</f>
        <v>0</v>
      </c>
      <c r="N126">
        <f>SUMIF(Erfassung5!BD:BD,L126,Erfassung5!BG:BG)</f>
        <v>0</v>
      </c>
      <c r="O126">
        <f t="shared" si="13"/>
        <v>0</v>
      </c>
      <c r="P126">
        <f t="shared" si="12"/>
        <v>1</v>
      </c>
    </row>
    <row r="127" spans="3:16" x14ac:dyDescent="0.25">
      <c r="C127" t="str">
        <f>IFERROR(_xlfn.CONCAT(VLOOKUP(B127,Member!A:I,3,0)," ",(VLOOKUP(B127,Member!A:I,4,0))),"")</f>
        <v/>
      </c>
      <c r="D127" t="str">
        <f>IFERROR(VLOOKUP(B127,Member!A:I,9,0),"")</f>
        <v/>
      </c>
      <c r="L127" s="264">
        <f>Member!A127</f>
        <v>7937</v>
      </c>
      <c r="M127">
        <f>SUMIF(Erfassung5!BD:BD,L127,Erfassung5!BW:BW)</f>
        <v>0</v>
      </c>
      <c r="N127">
        <f>SUMIF(Erfassung5!BD:BD,L127,Erfassung5!BG:BG)</f>
        <v>0</v>
      </c>
      <c r="O127">
        <f t="shared" si="13"/>
        <v>0</v>
      </c>
      <c r="P127">
        <f t="shared" si="12"/>
        <v>1</v>
      </c>
    </row>
    <row r="128" spans="3:16" x14ac:dyDescent="0.25">
      <c r="C128" t="str">
        <f>IFERROR(_xlfn.CONCAT(VLOOKUP(B128,Member!A:I,3,0)," ",(VLOOKUP(B128,Member!A:I,4,0))),"")</f>
        <v/>
      </c>
      <c r="D128" t="str">
        <f>IFERROR(VLOOKUP(B128,Member!A:I,9,0),"")</f>
        <v/>
      </c>
      <c r="L128" s="264">
        <f>Member!A128</f>
        <v>7947</v>
      </c>
      <c r="M128">
        <f>SUMIF(Erfassung5!BD:BD,L128,Erfassung5!BW:BW)</f>
        <v>0</v>
      </c>
      <c r="N128">
        <f>SUMIF(Erfassung5!BD:BD,L128,Erfassung5!BG:BG)</f>
        <v>0</v>
      </c>
      <c r="O128">
        <f t="shared" si="13"/>
        <v>0</v>
      </c>
      <c r="P128">
        <f t="shared" si="12"/>
        <v>1</v>
      </c>
    </row>
    <row r="129" spans="3:16" x14ac:dyDescent="0.25">
      <c r="C129" t="str">
        <f>IFERROR(_xlfn.CONCAT(VLOOKUP(B129,Member!A:I,3,0)," ",(VLOOKUP(B129,Member!A:I,4,0))),"")</f>
        <v/>
      </c>
      <c r="D129" t="str">
        <f>IFERROR(VLOOKUP(B129,Member!A:I,9,0),"")</f>
        <v/>
      </c>
      <c r="L129" s="264">
        <f>Member!A129</f>
        <v>7746</v>
      </c>
      <c r="M129">
        <f>SUMIF(Erfassung5!BD:BD,L129,Erfassung5!BW:BW)</f>
        <v>0</v>
      </c>
      <c r="N129">
        <f>SUMIF(Erfassung5!BD:BD,L129,Erfassung5!BG:BG)</f>
        <v>0</v>
      </c>
      <c r="O129">
        <f t="shared" si="13"/>
        <v>0</v>
      </c>
      <c r="P129">
        <f t="shared" si="12"/>
        <v>1</v>
      </c>
    </row>
    <row r="130" spans="3:16" x14ac:dyDescent="0.25">
      <c r="C130" t="str">
        <f>IFERROR(_xlfn.CONCAT(VLOOKUP(B130,Member!A:I,3,0)," ",(VLOOKUP(B130,Member!A:I,4,0))),"")</f>
        <v/>
      </c>
      <c r="D130" t="str">
        <f>IFERROR(VLOOKUP(B130,Member!A:I,9,0),"")</f>
        <v/>
      </c>
      <c r="L130" s="264">
        <f>Member!A130</f>
        <v>7977</v>
      </c>
      <c r="M130">
        <f>SUMIF(Erfassung5!BD:BD,L130,Erfassung5!BW:BW)</f>
        <v>0</v>
      </c>
      <c r="N130">
        <f>SUMIF(Erfassung5!BD:BD,L130,Erfassung5!BG:BG)</f>
        <v>0</v>
      </c>
      <c r="O130">
        <f t="shared" si="13"/>
        <v>0</v>
      </c>
      <c r="P130">
        <f t="shared" ref="P130:P193" si="20">RANK(O130,O:O)</f>
        <v>1</v>
      </c>
    </row>
    <row r="131" spans="3:16" x14ac:dyDescent="0.25">
      <c r="C131" t="str">
        <f>IFERROR(_xlfn.CONCAT(VLOOKUP(B131,Member!A:I,3,0)," ",(VLOOKUP(B131,Member!A:I,4,0))),"")</f>
        <v/>
      </c>
      <c r="D131" t="str">
        <f>IFERROR(VLOOKUP(B131,Member!A:I,9,0),"")</f>
        <v/>
      </c>
      <c r="L131" s="264">
        <f>Member!A131</f>
        <v>38184</v>
      </c>
      <c r="M131">
        <f>SUMIF(Erfassung5!BD:BD,L131,Erfassung5!BW:BW)</f>
        <v>0</v>
      </c>
      <c r="N131">
        <f>SUMIF(Erfassung5!BD:BD,L131,Erfassung5!BG:BG)</f>
        <v>0</v>
      </c>
      <c r="O131">
        <f t="shared" ref="O131:O194" si="21">IF(N131=0,0,M131/N131-ROW()/1000000000)</f>
        <v>0</v>
      </c>
      <c r="P131">
        <f t="shared" si="20"/>
        <v>1</v>
      </c>
    </row>
    <row r="132" spans="3:16" x14ac:dyDescent="0.25">
      <c r="C132" t="str">
        <f>IFERROR(_xlfn.CONCAT(VLOOKUP(B132,Member!A:I,3,0)," ",(VLOOKUP(B132,Member!A:I,4,0))),"")</f>
        <v/>
      </c>
      <c r="D132" t="str">
        <f>IFERROR(VLOOKUP(B132,Member!A:I,9,0),"")</f>
        <v/>
      </c>
      <c r="L132" s="264">
        <f>Member!A132</f>
        <v>38443</v>
      </c>
      <c r="M132">
        <f>SUMIF(Erfassung5!BD:BD,L132,Erfassung5!BW:BW)</f>
        <v>0</v>
      </c>
      <c r="N132">
        <f>SUMIF(Erfassung5!BD:BD,L132,Erfassung5!BG:BG)</f>
        <v>0</v>
      </c>
      <c r="O132">
        <f t="shared" si="21"/>
        <v>0</v>
      </c>
      <c r="P132">
        <f t="shared" si="20"/>
        <v>1</v>
      </c>
    </row>
    <row r="133" spans="3:16" x14ac:dyDescent="0.25">
      <c r="C133" t="str">
        <f>IFERROR(_xlfn.CONCAT(VLOOKUP(B133,Member!A:I,3,0)," ",(VLOOKUP(B133,Member!A:I,4,0))),"")</f>
        <v/>
      </c>
      <c r="D133" t="str">
        <f>IFERROR(VLOOKUP(B133,Member!A:I,9,0),"")</f>
        <v/>
      </c>
      <c r="L133" s="264">
        <f>Member!A133</f>
        <v>38469</v>
      </c>
      <c r="M133">
        <f>SUMIF(Erfassung5!BD:BD,L133,Erfassung5!BW:BW)</f>
        <v>0</v>
      </c>
      <c r="N133">
        <f>SUMIF(Erfassung5!BD:BD,L133,Erfassung5!BG:BG)</f>
        <v>0</v>
      </c>
      <c r="O133">
        <f t="shared" si="21"/>
        <v>0</v>
      </c>
      <c r="P133">
        <f t="shared" si="20"/>
        <v>1</v>
      </c>
    </row>
    <row r="134" spans="3:16" x14ac:dyDescent="0.25">
      <c r="C134" t="str">
        <f>IFERROR(_xlfn.CONCAT(VLOOKUP(B134,Member!A:I,3,0)," ",(VLOOKUP(B134,Member!A:I,4,0))),"")</f>
        <v/>
      </c>
      <c r="D134" t="str">
        <f>IFERROR(VLOOKUP(B134,Member!A:I,9,0),"")</f>
        <v/>
      </c>
      <c r="L134" s="264">
        <f>Member!A134</f>
        <v>7965</v>
      </c>
      <c r="M134">
        <f>SUMIF(Erfassung5!BD:BD,L134,Erfassung5!BW:BW)</f>
        <v>0</v>
      </c>
      <c r="N134">
        <f>SUMIF(Erfassung5!BD:BD,L134,Erfassung5!BG:BG)</f>
        <v>0</v>
      </c>
      <c r="O134">
        <f t="shared" si="21"/>
        <v>0</v>
      </c>
      <c r="P134">
        <f t="shared" si="20"/>
        <v>1</v>
      </c>
    </row>
    <row r="135" spans="3:16" x14ac:dyDescent="0.25">
      <c r="C135" t="str">
        <f>IFERROR(_xlfn.CONCAT(VLOOKUP(B135,Member!A:I,3,0)," ",(VLOOKUP(B135,Member!A:I,4,0))),"")</f>
        <v/>
      </c>
      <c r="D135" t="str">
        <f>IFERROR(VLOOKUP(B135,Member!A:I,9,0),"")</f>
        <v/>
      </c>
      <c r="L135" s="264">
        <f>Member!A135</f>
        <v>7438</v>
      </c>
      <c r="M135">
        <f>SUMIF(Erfassung5!BD:BD,L135,Erfassung5!BW:BW)</f>
        <v>0</v>
      </c>
      <c r="N135">
        <f>SUMIF(Erfassung5!BD:BD,L135,Erfassung5!BG:BG)</f>
        <v>0</v>
      </c>
      <c r="O135">
        <f t="shared" si="21"/>
        <v>0</v>
      </c>
      <c r="P135">
        <f t="shared" si="20"/>
        <v>1</v>
      </c>
    </row>
    <row r="136" spans="3:16" x14ac:dyDescent="0.25">
      <c r="C136" t="str">
        <f>IFERROR(_xlfn.CONCAT(VLOOKUP(B136,Member!A:I,3,0)," ",(VLOOKUP(B136,Member!A:I,4,0))),"")</f>
        <v/>
      </c>
      <c r="D136" t="str">
        <f>IFERROR(VLOOKUP(B136,Member!A:I,9,0),"")</f>
        <v/>
      </c>
      <c r="L136" s="264">
        <f>Member!A136</f>
        <v>7741</v>
      </c>
      <c r="M136">
        <f>SUMIF(Erfassung5!BD:BD,L136,Erfassung5!BW:BW)</f>
        <v>0</v>
      </c>
      <c r="N136">
        <f>SUMIF(Erfassung5!BD:BD,L136,Erfassung5!BG:BG)</f>
        <v>0</v>
      </c>
      <c r="O136">
        <f t="shared" si="21"/>
        <v>0</v>
      </c>
      <c r="P136">
        <f t="shared" si="20"/>
        <v>1</v>
      </c>
    </row>
    <row r="137" spans="3:16" x14ac:dyDescent="0.25">
      <c r="C137" t="str">
        <f>IFERROR(_xlfn.CONCAT(VLOOKUP(B137,Member!A:I,3,0)," ",(VLOOKUP(B137,Member!A:I,4,0))),"")</f>
        <v/>
      </c>
      <c r="D137" t="str">
        <f>IFERROR(VLOOKUP(B137,Member!A:I,9,0),"")</f>
        <v/>
      </c>
      <c r="L137" s="264">
        <f>Member!A137</f>
        <v>13166</v>
      </c>
      <c r="M137">
        <f>SUMIF(Erfassung5!BD:BD,L137,Erfassung5!BW:BW)</f>
        <v>0</v>
      </c>
      <c r="N137">
        <f>SUMIF(Erfassung5!BD:BD,L137,Erfassung5!BG:BG)</f>
        <v>0</v>
      </c>
      <c r="O137">
        <f t="shared" si="21"/>
        <v>0</v>
      </c>
      <c r="P137">
        <f t="shared" si="20"/>
        <v>1</v>
      </c>
    </row>
    <row r="138" spans="3:16" x14ac:dyDescent="0.25">
      <c r="C138" t="str">
        <f>IFERROR(_xlfn.CONCAT(VLOOKUP(B138,Member!A:I,3,0)," ",(VLOOKUP(B138,Member!A:I,4,0))),"")</f>
        <v/>
      </c>
      <c r="D138" t="str">
        <f>IFERROR(VLOOKUP(B138,Member!A:I,9,0),"")</f>
        <v/>
      </c>
      <c r="L138" s="264">
        <f>Member!A138</f>
        <v>7958</v>
      </c>
      <c r="M138">
        <f>SUMIF(Erfassung5!BD:BD,L138,Erfassung5!BW:BW)</f>
        <v>0</v>
      </c>
      <c r="N138">
        <f>SUMIF(Erfassung5!BD:BD,L138,Erfassung5!BG:BG)</f>
        <v>0</v>
      </c>
      <c r="O138">
        <f t="shared" si="21"/>
        <v>0</v>
      </c>
      <c r="P138">
        <f t="shared" si="20"/>
        <v>1</v>
      </c>
    </row>
    <row r="139" spans="3:16" x14ac:dyDescent="0.25">
      <c r="C139" t="str">
        <f>IFERROR(_xlfn.CONCAT(VLOOKUP(B139,Member!A:I,3,0)," ",(VLOOKUP(B139,Member!A:I,4,0))),"")</f>
        <v/>
      </c>
      <c r="D139" t="str">
        <f>IFERROR(VLOOKUP(B139,Member!A:I,9,0),"")</f>
        <v/>
      </c>
      <c r="L139" s="264">
        <f>Member!A139</f>
        <v>7972</v>
      </c>
      <c r="M139">
        <f>SUMIF(Erfassung5!BD:BD,L139,Erfassung5!BW:BW)</f>
        <v>0</v>
      </c>
      <c r="N139">
        <f>SUMIF(Erfassung5!BD:BD,L139,Erfassung5!BG:BG)</f>
        <v>0</v>
      </c>
      <c r="O139">
        <f t="shared" si="21"/>
        <v>0</v>
      </c>
      <c r="P139">
        <f t="shared" si="20"/>
        <v>1</v>
      </c>
    </row>
    <row r="140" spans="3:16" x14ac:dyDescent="0.25">
      <c r="C140" t="str">
        <f>IFERROR(_xlfn.CONCAT(VLOOKUP(B140,Member!A:I,3,0)," ",(VLOOKUP(B140,Member!A:I,4,0))),"")</f>
        <v/>
      </c>
      <c r="D140" t="str">
        <f>IFERROR(VLOOKUP(B140,Member!A:I,9,0),"")</f>
        <v/>
      </c>
      <c r="L140" s="264">
        <f>Member!A140</f>
        <v>16263</v>
      </c>
      <c r="M140">
        <f>SUMIF(Erfassung5!BD:BD,L140,Erfassung5!BW:BW)</f>
        <v>0</v>
      </c>
      <c r="N140">
        <f>SUMIF(Erfassung5!BD:BD,L140,Erfassung5!BG:BG)</f>
        <v>0</v>
      </c>
      <c r="O140">
        <f t="shared" si="21"/>
        <v>0</v>
      </c>
      <c r="P140">
        <f t="shared" si="20"/>
        <v>1</v>
      </c>
    </row>
    <row r="141" spans="3:16" x14ac:dyDescent="0.25">
      <c r="C141" t="str">
        <f>IFERROR(_xlfn.CONCAT(VLOOKUP(B141,Member!A:I,3,0)," ",(VLOOKUP(B141,Member!A:I,4,0))),"")</f>
        <v/>
      </c>
      <c r="D141" t="str">
        <f>IFERROR(VLOOKUP(B141,Member!A:I,9,0),"")</f>
        <v/>
      </c>
      <c r="L141" s="264">
        <f>Member!A141</f>
        <v>7735</v>
      </c>
      <c r="M141">
        <f>SUMIF(Erfassung5!BD:BD,L141,Erfassung5!BW:BW)</f>
        <v>0</v>
      </c>
      <c r="N141">
        <f>SUMIF(Erfassung5!BD:BD,L141,Erfassung5!BG:BG)</f>
        <v>0</v>
      </c>
      <c r="O141">
        <f t="shared" si="21"/>
        <v>0</v>
      </c>
      <c r="P141">
        <f t="shared" si="20"/>
        <v>1</v>
      </c>
    </row>
    <row r="142" spans="3:16" x14ac:dyDescent="0.25">
      <c r="C142" t="str">
        <f>IFERROR(_xlfn.CONCAT(VLOOKUP(B142,Member!A:I,3,0)," ",(VLOOKUP(B142,Member!A:I,4,0))),"")</f>
        <v/>
      </c>
      <c r="D142" t="str">
        <f>IFERROR(VLOOKUP(B142,Member!A:I,9,0),"")</f>
        <v/>
      </c>
      <c r="L142" s="264">
        <f>Member!A142</f>
        <v>38947</v>
      </c>
      <c r="M142">
        <f>SUMIF(Erfassung5!BD:BD,L142,Erfassung5!BW:BW)</f>
        <v>0</v>
      </c>
      <c r="N142">
        <f>SUMIF(Erfassung5!BD:BD,L142,Erfassung5!BG:BG)</f>
        <v>0</v>
      </c>
      <c r="O142">
        <f t="shared" si="21"/>
        <v>0</v>
      </c>
      <c r="P142">
        <f t="shared" si="20"/>
        <v>1</v>
      </c>
    </row>
    <row r="143" spans="3:16" x14ac:dyDescent="0.25">
      <c r="C143" t="str">
        <f>IFERROR(_xlfn.CONCAT(VLOOKUP(B143,Member!A:I,3,0)," ",(VLOOKUP(B143,Member!A:I,4,0))),"")</f>
        <v/>
      </c>
      <c r="D143" t="str">
        <f>IFERROR(VLOOKUP(B143,Member!A:I,9,0),"")</f>
        <v/>
      </c>
      <c r="L143" s="264">
        <f>Member!A143</f>
        <v>10124</v>
      </c>
      <c r="M143">
        <f>SUMIF(Erfassung5!BD:BD,L143,Erfassung5!BW:BW)</f>
        <v>0</v>
      </c>
      <c r="N143">
        <f>SUMIF(Erfassung5!BD:BD,L143,Erfassung5!BG:BG)</f>
        <v>0</v>
      </c>
      <c r="O143">
        <f t="shared" si="21"/>
        <v>0</v>
      </c>
      <c r="P143">
        <f t="shared" si="20"/>
        <v>1</v>
      </c>
    </row>
    <row r="144" spans="3:16" x14ac:dyDescent="0.25">
      <c r="C144" t="str">
        <f>IFERROR(_xlfn.CONCAT(VLOOKUP(B144,Member!A:I,3,0)," ",(VLOOKUP(B144,Member!A:I,4,0))),"")</f>
        <v/>
      </c>
      <c r="D144" t="str">
        <f>IFERROR(VLOOKUP(B144,Member!A:I,9,0),"")</f>
        <v/>
      </c>
      <c r="L144" s="264">
        <f>Member!A144</f>
        <v>7083</v>
      </c>
      <c r="M144">
        <f>SUMIF(Erfassung5!BD:BD,L144,Erfassung5!BW:BW)</f>
        <v>0</v>
      </c>
      <c r="N144">
        <f>SUMIF(Erfassung5!BD:BD,L144,Erfassung5!BG:BG)</f>
        <v>0</v>
      </c>
      <c r="O144">
        <f t="shared" si="21"/>
        <v>0</v>
      </c>
      <c r="P144">
        <f t="shared" si="20"/>
        <v>1</v>
      </c>
    </row>
    <row r="145" spans="3:16" x14ac:dyDescent="0.25">
      <c r="C145" t="str">
        <f>IFERROR(_xlfn.CONCAT(VLOOKUP(B145,Member!A:I,3,0)," ",(VLOOKUP(B145,Member!A:I,4,0))),"")</f>
        <v/>
      </c>
      <c r="D145" t="str">
        <f>IFERROR(VLOOKUP(B145,Member!A:I,9,0),"")</f>
        <v/>
      </c>
      <c r="L145" s="264">
        <f>Member!A145</f>
        <v>38616</v>
      </c>
      <c r="M145">
        <f>SUMIF(Erfassung5!BD:BD,L145,Erfassung5!BW:BW)</f>
        <v>0</v>
      </c>
      <c r="N145">
        <f>SUMIF(Erfassung5!BD:BD,L145,Erfassung5!BG:BG)</f>
        <v>0</v>
      </c>
      <c r="O145">
        <f t="shared" si="21"/>
        <v>0</v>
      </c>
      <c r="P145">
        <f t="shared" si="20"/>
        <v>1</v>
      </c>
    </row>
    <row r="146" spans="3:16" x14ac:dyDescent="0.25">
      <c r="C146" t="str">
        <f>IFERROR(_xlfn.CONCAT(VLOOKUP(B146,Member!A:I,3,0)," ",(VLOOKUP(B146,Member!A:I,4,0))),"")</f>
        <v/>
      </c>
      <c r="D146" t="str">
        <f>IFERROR(VLOOKUP(B146,Member!A:I,9,0),"")</f>
        <v/>
      </c>
      <c r="L146" s="264">
        <f>Member!A146</f>
        <v>7976</v>
      </c>
      <c r="M146">
        <f>SUMIF(Erfassung5!BD:BD,L146,Erfassung5!BW:BW)</f>
        <v>0</v>
      </c>
      <c r="N146">
        <f>SUMIF(Erfassung5!BD:BD,L146,Erfassung5!BG:BG)</f>
        <v>0</v>
      </c>
      <c r="O146">
        <f t="shared" si="21"/>
        <v>0</v>
      </c>
      <c r="P146">
        <f t="shared" si="20"/>
        <v>1</v>
      </c>
    </row>
    <row r="147" spans="3:16" x14ac:dyDescent="0.25">
      <c r="C147" t="str">
        <f>IFERROR(_xlfn.CONCAT(VLOOKUP(B147,Member!A:I,3,0)," ",(VLOOKUP(B147,Member!A:I,4,0))),"")</f>
        <v/>
      </c>
      <c r="D147" t="str">
        <f>IFERROR(VLOOKUP(B147,Member!A:I,9,0),"")</f>
        <v/>
      </c>
      <c r="L147" s="264">
        <f>Member!A147</f>
        <v>7740</v>
      </c>
      <c r="M147">
        <f>SUMIF(Erfassung5!BD:BD,L147,Erfassung5!BW:BW)</f>
        <v>0</v>
      </c>
      <c r="N147">
        <f>SUMIF(Erfassung5!BD:BD,L147,Erfassung5!BG:BG)</f>
        <v>0</v>
      </c>
      <c r="O147">
        <f t="shared" si="21"/>
        <v>0</v>
      </c>
      <c r="P147">
        <f t="shared" si="20"/>
        <v>1</v>
      </c>
    </row>
    <row r="148" spans="3:16" x14ac:dyDescent="0.25">
      <c r="C148" t="str">
        <f>IFERROR(_xlfn.CONCAT(VLOOKUP(B148,Member!A:I,3,0)," ",(VLOOKUP(B148,Member!A:I,4,0))),"")</f>
        <v/>
      </c>
      <c r="D148" t="str">
        <f>IFERROR(VLOOKUP(B148,Member!A:I,9,0),"")</f>
        <v/>
      </c>
      <c r="L148" s="264">
        <f>Member!A148</f>
        <v>38376</v>
      </c>
      <c r="M148">
        <f>SUMIF(Erfassung5!BD:BD,L148,Erfassung5!BW:BW)</f>
        <v>0</v>
      </c>
      <c r="N148">
        <f>SUMIF(Erfassung5!BD:BD,L148,Erfassung5!BG:BG)</f>
        <v>0</v>
      </c>
      <c r="O148">
        <f t="shared" si="21"/>
        <v>0</v>
      </c>
      <c r="P148">
        <f t="shared" si="20"/>
        <v>1</v>
      </c>
    </row>
    <row r="149" spans="3:16" x14ac:dyDescent="0.25">
      <c r="C149" t="str">
        <f>IFERROR(_xlfn.CONCAT(VLOOKUP(B149,Member!A:I,3,0)," ",(VLOOKUP(B149,Member!A:I,4,0))),"")</f>
        <v/>
      </c>
      <c r="D149" t="str">
        <f>IFERROR(VLOOKUP(B149,Member!A:I,9,0),"")</f>
        <v/>
      </c>
      <c r="L149" s="264">
        <f>Member!A149</f>
        <v>38824</v>
      </c>
      <c r="M149">
        <f>SUMIF(Erfassung5!BD:BD,L149,Erfassung5!BW:BW)</f>
        <v>0</v>
      </c>
      <c r="N149">
        <f>SUMIF(Erfassung5!BD:BD,L149,Erfassung5!BG:BG)</f>
        <v>0</v>
      </c>
      <c r="O149">
        <f t="shared" si="21"/>
        <v>0</v>
      </c>
      <c r="P149">
        <f t="shared" si="20"/>
        <v>1</v>
      </c>
    </row>
    <row r="150" spans="3:16" x14ac:dyDescent="0.25">
      <c r="C150" t="str">
        <f>IFERROR(_xlfn.CONCAT(VLOOKUP(B150,Member!A:I,3,0)," ",(VLOOKUP(B150,Member!A:I,4,0))),"")</f>
        <v/>
      </c>
      <c r="D150" t="str">
        <f>IFERROR(VLOOKUP(B150,Member!A:I,9,0),"")</f>
        <v/>
      </c>
      <c r="L150" s="264">
        <f>Member!A150</f>
        <v>38907</v>
      </c>
      <c r="M150">
        <f>SUMIF(Erfassung5!BD:BD,L150,Erfassung5!BW:BW)</f>
        <v>0</v>
      </c>
      <c r="N150">
        <f>SUMIF(Erfassung5!BD:BD,L150,Erfassung5!BG:BG)</f>
        <v>0</v>
      </c>
      <c r="O150">
        <f t="shared" si="21"/>
        <v>0</v>
      </c>
      <c r="P150">
        <f t="shared" si="20"/>
        <v>1</v>
      </c>
    </row>
    <row r="151" spans="3:16" x14ac:dyDescent="0.25">
      <c r="C151" t="str">
        <f>IFERROR(_xlfn.CONCAT(VLOOKUP(B151,Member!A:I,3,0)," ",(VLOOKUP(B151,Member!A:I,4,0))),"")</f>
        <v/>
      </c>
      <c r="D151" t="str">
        <f>IFERROR(VLOOKUP(B151,Member!A:I,9,0),"")</f>
        <v/>
      </c>
      <c r="L151" s="264">
        <f>Member!A151</f>
        <v>25704</v>
      </c>
      <c r="M151">
        <f>SUMIF(Erfassung5!BD:BD,L151,Erfassung5!BW:BW)</f>
        <v>0</v>
      </c>
      <c r="N151">
        <f>SUMIF(Erfassung5!BD:BD,L151,Erfassung5!BG:BG)</f>
        <v>0</v>
      </c>
      <c r="O151">
        <f t="shared" si="21"/>
        <v>0</v>
      </c>
      <c r="P151">
        <f t="shared" si="20"/>
        <v>1</v>
      </c>
    </row>
    <row r="152" spans="3:16" x14ac:dyDescent="0.25">
      <c r="C152" t="str">
        <f>IFERROR(_xlfn.CONCAT(VLOOKUP(B152,Member!A:I,3,0)," ",(VLOOKUP(B152,Member!A:I,4,0))),"")</f>
        <v/>
      </c>
      <c r="D152" t="str">
        <f>IFERROR(VLOOKUP(B152,Member!A:I,9,0),"")</f>
        <v/>
      </c>
      <c r="L152" s="264">
        <f>Member!A152</f>
        <v>7959</v>
      </c>
      <c r="M152">
        <f>SUMIF(Erfassung5!BD:BD,L152,Erfassung5!BW:BW)</f>
        <v>0</v>
      </c>
      <c r="N152">
        <f>SUMIF(Erfassung5!BD:BD,L152,Erfassung5!BG:BG)</f>
        <v>0</v>
      </c>
      <c r="O152">
        <f t="shared" si="21"/>
        <v>0</v>
      </c>
      <c r="P152">
        <f t="shared" si="20"/>
        <v>1</v>
      </c>
    </row>
    <row r="153" spans="3:16" x14ac:dyDescent="0.25">
      <c r="C153" t="str">
        <f>IFERROR(_xlfn.CONCAT(VLOOKUP(B153,Member!A:I,3,0)," ",(VLOOKUP(B153,Member!A:I,4,0))),"")</f>
        <v/>
      </c>
      <c r="D153" t="str">
        <f>IFERROR(VLOOKUP(B153,Member!A:I,9,0),"")</f>
        <v/>
      </c>
      <c r="L153" s="264">
        <f>Member!A153</f>
        <v>25753</v>
      </c>
      <c r="M153">
        <f>SUMIF(Erfassung5!BD:BD,L153,Erfassung5!BW:BW)</f>
        <v>0</v>
      </c>
      <c r="N153">
        <f>SUMIF(Erfassung5!BD:BD,L153,Erfassung5!BG:BG)</f>
        <v>0</v>
      </c>
      <c r="O153">
        <f t="shared" si="21"/>
        <v>0</v>
      </c>
      <c r="P153">
        <f t="shared" si="20"/>
        <v>1</v>
      </c>
    </row>
    <row r="154" spans="3:16" x14ac:dyDescent="0.25">
      <c r="C154" t="str">
        <f>IFERROR(_xlfn.CONCAT(VLOOKUP(B154,Member!A:I,3,0)," ",(VLOOKUP(B154,Member!A:I,4,0))),"")</f>
        <v/>
      </c>
      <c r="D154" t="str">
        <f>IFERROR(VLOOKUP(B154,Member!A:I,9,0),"")</f>
        <v/>
      </c>
      <c r="L154" s="264">
        <f>Member!A154</f>
        <v>38377</v>
      </c>
      <c r="M154">
        <f>SUMIF(Erfassung5!BD:BD,L154,Erfassung5!BW:BW)</f>
        <v>0</v>
      </c>
      <c r="N154">
        <f>SUMIF(Erfassung5!BD:BD,L154,Erfassung5!BG:BG)</f>
        <v>0</v>
      </c>
      <c r="O154">
        <f t="shared" si="21"/>
        <v>0</v>
      </c>
      <c r="P154">
        <f t="shared" si="20"/>
        <v>1</v>
      </c>
    </row>
    <row r="155" spans="3:16" x14ac:dyDescent="0.25">
      <c r="C155" t="str">
        <f>IFERROR(_xlfn.CONCAT(VLOOKUP(B155,Member!A:I,3,0)," ",(VLOOKUP(B155,Member!A:I,4,0))),"")</f>
        <v/>
      </c>
      <c r="D155" t="str">
        <f>IFERROR(VLOOKUP(B155,Member!A:I,9,0),"")</f>
        <v/>
      </c>
      <c r="L155" s="264">
        <f>Member!A155</f>
        <v>16782</v>
      </c>
      <c r="M155">
        <f>SUMIF(Erfassung5!BD:BD,L155,Erfassung5!BW:BW)</f>
        <v>0</v>
      </c>
      <c r="N155">
        <f>SUMIF(Erfassung5!BD:BD,L155,Erfassung5!BG:BG)</f>
        <v>0</v>
      </c>
      <c r="O155">
        <f t="shared" si="21"/>
        <v>0</v>
      </c>
      <c r="P155">
        <f t="shared" si="20"/>
        <v>1</v>
      </c>
    </row>
    <row r="156" spans="3:16" x14ac:dyDescent="0.25">
      <c r="C156" t="str">
        <f>IFERROR(_xlfn.CONCAT(VLOOKUP(B156,Member!A:I,3,0)," ",(VLOOKUP(B156,Member!A:I,4,0))),"")</f>
        <v/>
      </c>
      <c r="D156" t="str">
        <f>IFERROR(VLOOKUP(B156,Member!A:I,9,0),"")</f>
        <v/>
      </c>
      <c r="L156" s="264">
        <f>Member!A156</f>
        <v>36696</v>
      </c>
      <c r="M156">
        <f>SUMIF(Erfassung5!BD:BD,L156,Erfassung5!BW:BW)</f>
        <v>0</v>
      </c>
      <c r="N156">
        <f>SUMIF(Erfassung5!BD:BD,L156,Erfassung5!BG:BG)</f>
        <v>0</v>
      </c>
      <c r="O156">
        <f t="shared" si="21"/>
        <v>0</v>
      </c>
      <c r="P156">
        <f t="shared" si="20"/>
        <v>1</v>
      </c>
    </row>
    <row r="157" spans="3:16" x14ac:dyDescent="0.25">
      <c r="C157" t="str">
        <f>IFERROR(_xlfn.CONCAT(VLOOKUP(B157,Member!A:I,3,0)," ",(VLOOKUP(B157,Member!A:I,4,0))),"")</f>
        <v/>
      </c>
      <c r="D157" t="str">
        <f>IFERROR(VLOOKUP(B157,Member!A:I,9,0),"")</f>
        <v/>
      </c>
      <c r="L157" s="264">
        <f>Member!A157</f>
        <v>7975</v>
      </c>
      <c r="M157">
        <f>SUMIF(Erfassung5!BD:BD,L157,Erfassung5!BW:BW)</f>
        <v>0</v>
      </c>
      <c r="N157">
        <f>SUMIF(Erfassung5!BD:BD,L157,Erfassung5!BG:BG)</f>
        <v>0</v>
      </c>
      <c r="O157">
        <f t="shared" si="21"/>
        <v>0</v>
      </c>
      <c r="P157">
        <f t="shared" si="20"/>
        <v>1</v>
      </c>
    </row>
    <row r="158" spans="3:16" x14ac:dyDescent="0.25">
      <c r="C158" t="str">
        <f>IFERROR(_xlfn.CONCAT(VLOOKUP(B158,Member!A:I,3,0)," ",(VLOOKUP(B158,Member!A:I,4,0))),"")</f>
        <v/>
      </c>
      <c r="D158" t="str">
        <f>IFERROR(VLOOKUP(B158,Member!A:I,9,0),"")</f>
        <v/>
      </c>
      <c r="L158" s="264">
        <f>Member!A158</f>
        <v>38745</v>
      </c>
      <c r="M158">
        <f>SUMIF(Erfassung5!BD:BD,L158,Erfassung5!BW:BW)</f>
        <v>0</v>
      </c>
      <c r="N158">
        <f>SUMIF(Erfassung5!BD:BD,L158,Erfassung5!BG:BG)</f>
        <v>0</v>
      </c>
      <c r="O158">
        <f t="shared" si="21"/>
        <v>0</v>
      </c>
      <c r="P158">
        <f t="shared" si="20"/>
        <v>1</v>
      </c>
    </row>
    <row r="159" spans="3:16" x14ac:dyDescent="0.25">
      <c r="C159" t="str">
        <f>IFERROR(_xlfn.CONCAT(VLOOKUP(B159,Member!A:I,3,0)," ",(VLOOKUP(B159,Member!A:I,4,0))),"")</f>
        <v/>
      </c>
      <c r="D159" t="str">
        <f>IFERROR(VLOOKUP(B159,Member!A:I,9,0),"")</f>
        <v/>
      </c>
      <c r="L159" s="264">
        <f>Member!A159</f>
        <v>16641</v>
      </c>
      <c r="M159">
        <f>SUMIF(Erfassung5!BD:BD,L159,Erfassung5!BW:BW)</f>
        <v>0</v>
      </c>
      <c r="N159">
        <f>SUMIF(Erfassung5!BD:BD,L159,Erfassung5!BG:BG)</f>
        <v>0</v>
      </c>
      <c r="O159">
        <f t="shared" si="21"/>
        <v>0</v>
      </c>
      <c r="P159">
        <f t="shared" si="20"/>
        <v>1</v>
      </c>
    </row>
    <row r="160" spans="3:16" x14ac:dyDescent="0.25">
      <c r="C160" t="str">
        <f>IFERROR(_xlfn.CONCAT(VLOOKUP(B160,Member!A:I,3,0)," ",(VLOOKUP(B160,Member!A:I,4,0))),"")</f>
        <v/>
      </c>
      <c r="D160" t="str">
        <f>IFERROR(VLOOKUP(B160,Member!A:I,9,0),"")</f>
        <v/>
      </c>
      <c r="L160" s="264">
        <f>Member!A160</f>
        <v>16454</v>
      </c>
      <c r="M160">
        <f>SUMIF(Erfassung5!BD:BD,L160,Erfassung5!BW:BW)</f>
        <v>0</v>
      </c>
      <c r="N160">
        <f>SUMIF(Erfassung5!BD:BD,L160,Erfassung5!BG:BG)</f>
        <v>0</v>
      </c>
      <c r="O160">
        <f t="shared" si="21"/>
        <v>0</v>
      </c>
      <c r="P160">
        <f t="shared" si="20"/>
        <v>1</v>
      </c>
    </row>
    <row r="161" spans="3:16" x14ac:dyDescent="0.25">
      <c r="C161" t="str">
        <f>IFERROR(_xlfn.CONCAT(VLOOKUP(B161,Member!A:I,3,0)," ",(VLOOKUP(B161,Member!A:I,4,0))),"")</f>
        <v/>
      </c>
      <c r="D161" t="str">
        <f>IFERROR(VLOOKUP(B161,Member!A:I,9,0),"")</f>
        <v/>
      </c>
      <c r="L161" s="264">
        <f>Member!A161</f>
        <v>7961</v>
      </c>
      <c r="M161">
        <f>SUMIF(Erfassung5!BD:BD,L161,Erfassung5!BW:BW)</f>
        <v>0</v>
      </c>
      <c r="N161">
        <f>SUMIF(Erfassung5!BD:BD,L161,Erfassung5!BG:BG)</f>
        <v>0</v>
      </c>
      <c r="O161">
        <f t="shared" si="21"/>
        <v>0</v>
      </c>
      <c r="P161">
        <f t="shared" si="20"/>
        <v>1</v>
      </c>
    </row>
    <row r="162" spans="3:16" x14ac:dyDescent="0.25">
      <c r="C162" t="str">
        <f>IFERROR(_xlfn.CONCAT(VLOOKUP(B162,Member!A:I,3,0)," ",(VLOOKUP(B162,Member!A:I,4,0))),"")</f>
        <v/>
      </c>
      <c r="D162" t="str">
        <f>IFERROR(VLOOKUP(B162,Member!A:I,9,0),"")</f>
        <v/>
      </c>
      <c r="L162" s="264">
        <f>Member!A162</f>
        <v>7974</v>
      </c>
      <c r="M162">
        <f>SUMIF(Erfassung5!BD:BD,L162,Erfassung5!BW:BW)</f>
        <v>0</v>
      </c>
      <c r="N162">
        <f>SUMIF(Erfassung5!BD:BD,L162,Erfassung5!BG:BG)</f>
        <v>0</v>
      </c>
      <c r="O162">
        <f t="shared" si="21"/>
        <v>0</v>
      </c>
      <c r="P162">
        <f t="shared" si="20"/>
        <v>1</v>
      </c>
    </row>
    <row r="163" spans="3:16" x14ac:dyDescent="0.25">
      <c r="C163" t="str">
        <f>IFERROR(_xlfn.CONCAT(VLOOKUP(B163,Member!A:I,3,0)," ",(VLOOKUP(B163,Member!A:I,4,0))),"")</f>
        <v/>
      </c>
      <c r="D163" t="str">
        <f>IFERROR(VLOOKUP(B163,Member!A:I,9,0),"")</f>
        <v/>
      </c>
      <c r="L163" s="264">
        <f>Member!A163</f>
        <v>7738</v>
      </c>
      <c r="M163">
        <f>SUMIF(Erfassung5!BD:BD,L163,Erfassung5!BW:BW)</f>
        <v>0</v>
      </c>
      <c r="N163">
        <f>SUMIF(Erfassung5!BD:BD,L163,Erfassung5!BG:BG)</f>
        <v>0</v>
      </c>
      <c r="O163">
        <f t="shared" si="21"/>
        <v>0</v>
      </c>
      <c r="P163">
        <f t="shared" si="20"/>
        <v>1</v>
      </c>
    </row>
    <row r="164" spans="3:16" x14ac:dyDescent="0.25">
      <c r="C164" t="str">
        <f>IFERROR(_xlfn.CONCAT(VLOOKUP(B164,Member!A:I,3,0)," ",(VLOOKUP(B164,Member!A:I,4,0))),"")</f>
        <v/>
      </c>
      <c r="D164" t="str">
        <f>IFERROR(VLOOKUP(B164,Member!A:I,9,0),"")</f>
        <v/>
      </c>
      <c r="L164" s="264">
        <f>Member!A164</f>
        <v>38513</v>
      </c>
      <c r="M164">
        <f>SUMIF(Erfassung5!BD:BD,L164,Erfassung5!BW:BW)</f>
        <v>0</v>
      </c>
      <c r="N164">
        <f>SUMIF(Erfassung5!BD:BD,L164,Erfassung5!BG:BG)</f>
        <v>0</v>
      </c>
      <c r="O164">
        <f t="shared" si="21"/>
        <v>0</v>
      </c>
      <c r="P164">
        <f t="shared" si="20"/>
        <v>1</v>
      </c>
    </row>
    <row r="165" spans="3:16" x14ac:dyDescent="0.25">
      <c r="C165" t="str">
        <f>IFERROR(_xlfn.CONCAT(VLOOKUP(B165,Member!A:I,3,0)," ",(VLOOKUP(B165,Member!A:I,4,0))),"")</f>
        <v/>
      </c>
      <c r="D165" t="str">
        <f>IFERROR(VLOOKUP(B165,Member!A:I,9,0),"")</f>
        <v/>
      </c>
      <c r="L165" s="264">
        <f>Member!A165</f>
        <v>38976</v>
      </c>
      <c r="M165">
        <f>SUMIF(Erfassung5!BD:BD,L165,Erfassung5!BW:BW)</f>
        <v>0</v>
      </c>
      <c r="N165">
        <f>SUMIF(Erfassung5!BD:BD,L165,Erfassung5!BG:BG)</f>
        <v>0</v>
      </c>
      <c r="O165">
        <f t="shared" si="21"/>
        <v>0</v>
      </c>
      <c r="P165">
        <f t="shared" si="20"/>
        <v>1</v>
      </c>
    </row>
    <row r="166" spans="3:16" x14ac:dyDescent="0.25">
      <c r="C166" t="str">
        <f>IFERROR(_xlfn.CONCAT(VLOOKUP(B166,Member!A:I,3,0)," ",(VLOOKUP(B166,Member!A:I,4,0))),"")</f>
        <v/>
      </c>
      <c r="D166" t="str">
        <f>IFERROR(VLOOKUP(B166,Member!A:I,9,0),"")</f>
        <v/>
      </c>
      <c r="L166" s="264">
        <f>Member!A166</f>
        <v>25465</v>
      </c>
      <c r="M166">
        <f>SUMIF(Erfassung5!BD:BD,L166,Erfassung5!BW:BW)</f>
        <v>0</v>
      </c>
      <c r="N166">
        <f>SUMIF(Erfassung5!BD:BD,L166,Erfassung5!BG:BG)</f>
        <v>0</v>
      </c>
      <c r="O166">
        <f t="shared" si="21"/>
        <v>0</v>
      </c>
      <c r="P166">
        <f t="shared" si="20"/>
        <v>1</v>
      </c>
    </row>
    <row r="167" spans="3:16" x14ac:dyDescent="0.25">
      <c r="C167" t="str">
        <f>IFERROR(_xlfn.CONCAT(VLOOKUP(B167,Member!A:I,3,0)," ",(VLOOKUP(B167,Member!A:I,4,0))),"")</f>
        <v/>
      </c>
      <c r="D167" t="str">
        <f>IFERROR(VLOOKUP(B167,Member!A:I,9,0),"")</f>
        <v/>
      </c>
      <c r="L167" s="264">
        <f>Member!A167</f>
        <v>25551</v>
      </c>
      <c r="M167">
        <f>SUMIF(Erfassung5!BD:BD,L167,Erfassung5!BW:BW)</f>
        <v>0</v>
      </c>
      <c r="N167">
        <f>SUMIF(Erfassung5!BD:BD,L167,Erfassung5!BG:BG)</f>
        <v>0</v>
      </c>
      <c r="O167">
        <f t="shared" si="21"/>
        <v>0</v>
      </c>
      <c r="P167">
        <f t="shared" si="20"/>
        <v>1</v>
      </c>
    </row>
    <row r="168" spans="3:16" x14ac:dyDescent="0.25">
      <c r="C168" t="str">
        <f>IFERROR(_xlfn.CONCAT(VLOOKUP(B168,Member!A:I,3,0)," ",(VLOOKUP(B168,Member!A:I,4,0))),"")</f>
        <v/>
      </c>
      <c r="D168" t="str">
        <f>IFERROR(VLOOKUP(B168,Member!A:I,9,0),"")</f>
        <v/>
      </c>
      <c r="L168" s="264">
        <f>Member!A168</f>
        <v>38948</v>
      </c>
      <c r="M168">
        <f>SUMIF(Erfassung5!BD:BD,L168,Erfassung5!BW:BW)</f>
        <v>0</v>
      </c>
      <c r="N168">
        <f>SUMIF(Erfassung5!BD:BD,L168,Erfassung5!BG:BG)</f>
        <v>0</v>
      </c>
      <c r="O168">
        <f t="shared" si="21"/>
        <v>0</v>
      </c>
      <c r="P168">
        <f t="shared" si="20"/>
        <v>1</v>
      </c>
    </row>
    <row r="169" spans="3:16" x14ac:dyDescent="0.25">
      <c r="C169" t="str">
        <f>IFERROR(_xlfn.CONCAT(VLOOKUP(B169,Member!A:I,3,0)," ",(VLOOKUP(B169,Member!A:I,4,0))),"")</f>
        <v/>
      </c>
      <c r="D169" t="str">
        <f>IFERROR(VLOOKUP(B169,Member!A:I,9,0),"")</f>
        <v/>
      </c>
      <c r="L169" s="264">
        <f>Member!A169</f>
        <v>25350</v>
      </c>
      <c r="M169">
        <f>SUMIF(Erfassung5!BD:BD,L169,Erfassung5!BW:BW)</f>
        <v>0</v>
      </c>
      <c r="N169">
        <f>SUMIF(Erfassung5!BD:BD,L169,Erfassung5!BG:BG)</f>
        <v>0</v>
      </c>
      <c r="O169">
        <f t="shared" si="21"/>
        <v>0</v>
      </c>
      <c r="P169">
        <f t="shared" si="20"/>
        <v>1</v>
      </c>
    </row>
    <row r="170" spans="3:16" x14ac:dyDescent="0.25">
      <c r="C170" t="str">
        <f>IFERROR(_xlfn.CONCAT(VLOOKUP(B170,Member!A:I,3,0)," ",(VLOOKUP(B170,Member!A:I,4,0))),"")</f>
        <v/>
      </c>
      <c r="D170" t="str">
        <f>IFERROR(VLOOKUP(B170,Member!A:I,9,0),"")</f>
        <v/>
      </c>
      <c r="L170" s="264">
        <f>Member!A170</f>
        <v>38872</v>
      </c>
      <c r="M170">
        <f>SUMIF(Erfassung5!BD:BD,L170,Erfassung5!BW:BW)</f>
        <v>0</v>
      </c>
      <c r="N170">
        <f>SUMIF(Erfassung5!BD:BD,L170,Erfassung5!BG:BG)</f>
        <v>0</v>
      </c>
      <c r="O170">
        <f t="shared" si="21"/>
        <v>0</v>
      </c>
      <c r="P170">
        <f t="shared" si="20"/>
        <v>1</v>
      </c>
    </row>
    <row r="171" spans="3:16" x14ac:dyDescent="0.25">
      <c r="C171" t="str">
        <f>IFERROR(_xlfn.CONCAT(VLOOKUP(B171,Member!A:I,3,0)," ",(VLOOKUP(B171,Member!A:I,4,0))),"")</f>
        <v/>
      </c>
      <c r="D171" t="str">
        <f>IFERROR(VLOOKUP(B171,Member!A:I,9,0),"")</f>
        <v/>
      </c>
      <c r="L171" s="264">
        <f>Member!A171</f>
        <v>25329</v>
      </c>
      <c r="M171">
        <f>SUMIF(Erfassung5!BD:BD,L171,Erfassung5!BW:BW)</f>
        <v>0</v>
      </c>
      <c r="N171">
        <f>SUMIF(Erfassung5!BD:BD,L171,Erfassung5!BG:BG)</f>
        <v>0</v>
      </c>
      <c r="O171">
        <f t="shared" si="21"/>
        <v>0</v>
      </c>
      <c r="P171">
        <f t="shared" si="20"/>
        <v>1</v>
      </c>
    </row>
    <row r="172" spans="3:16" x14ac:dyDescent="0.25">
      <c r="C172" t="str">
        <f>IFERROR(_xlfn.CONCAT(VLOOKUP(B172,Member!A:I,3,0)," ",(VLOOKUP(B172,Member!A:I,4,0))),"")</f>
        <v/>
      </c>
      <c r="D172" t="str">
        <f>IFERROR(VLOOKUP(B172,Member!A:I,9,0),"")</f>
        <v/>
      </c>
      <c r="L172" s="264">
        <f>Member!A172</f>
        <v>7981</v>
      </c>
      <c r="M172">
        <f>SUMIF(Erfassung5!BD:BD,L172,Erfassung5!BW:BW)</f>
        <v>0</v>
      </c>
      <c r="N172">
        <f>SUMIF(Erfassung5!BD:BD,L172,Erfassung5!BG:BG)</f>
        <v>0</v>
      </c>
      <c r="O172">
        <f t="shared" si="21"/>
        <v>0</v>
      </c>
      <c r="P172">
        <f t="shared" si="20"/>
        <v>1</v>
      </c>
    </row>
    <row r="173" spans="3:16" x14ac:dyDescent="0.25">
      <c r="C173" t="str">
        <f>IFERROR(_xlfn.CONCAT(VLOOKUP(B173,Member!A:I,3,0)," ",(VLOOKUP(B173,Member!A:I,4,0))),"")</f>
        <v/>
      </c>
      <c r="D173" t="str">
        <f>IFERROR(VLOOKUP(B173,Member!A:I,9,0),"")</f>
        <v/>
      </c>
      <c r="L173" s="264">
        <f>Member!A173</f>
        <v>25408</v>
      </c>
      <c r="M173">
        <f>SUMIF(Erfassung5!BD:BD,L173,Erfassung5!BW:BW)</f>
        <v>0</v>
      </c>
      <c r="N173">
        <f>SUMIF(Erfassung5!BD:BD,L173,Erfassung5!BG:BG)</f>
        <v>0</v>
      </c>
      <c r="O173">
        <f t="shared" si="21"/>
        <v>0</v>
      </c>
      <c r="P173">
        <f t="shared" si="20"/>
        <v>1</v>
      </c>
    </row>
    <row r="174" spans="3:16" x14ac:dyDescent="0.25">
      <c r="C174" t="str">
        <f>IFERROR(_xlfn.CONCAT(VLOOKUP(B174,Member!A:I,3,0)," ",(VLOOKUP(B174,Member!A:I,4,0))),"")</f>
        <v/>
      </c>
      <c r="D174" t="str">
        <f>IFERROR(VLOOKUP(B174,Member!A:I,9,0),"")</f>
        <v/>
      </c>
      <c r="L174" s="264">
        <f>Member!A174</f>
        <v>38110</v>
      </c>
      <c r="M174">
        <f>SUMIF(Erfassung5!BD:BD,L174,Erfassung5!BW:BW)</f>
        <v>0</v>
      </c>
      <c r="N174">
        <f>SUMIF(Erfassung5!BD:BD,L174,Erfassung5!BG:BG)</f>
        <v>0</v>
      </c>
      <c r="O174">
        <f t="shared" si="21"/>
        <v>0</v>
      </c>
      <c r="P174">
        <f t="shared" si="20"/>
        <v>1</v>
      </c>
    </row>
    <row r="175" spans="3:16" x14ac:dyDescent="0.25">
      <c r="C175" t="str">
        <f>IFERROR(_xlfn.CONCAT(VLOOKUP(B175,Member!A:I,3,0)," ",(VLOOKUP(B175,Member!A:I,4,0))),"")</f>
        <v/>
      </c>
      <c r="D175" t="str">
        <f>IFERROR(VLOOKUP(B175,Member!A:I,9,0),"")</f>
        <v/>
      </c>
      <c r="L175" s="264">
        <f>Member!A175</f>
        <v>25542</v>
      </c>
      <c r="M175">
        <f>SUMIF(Erfassung5!BD:BD,L175,Erfassung5!BW:BW)</f>
        <v>0</v>
      </c>
      <c r="N175">
        <f>SUMIF(Erfassung5!BD:BD,L175,Erfassung5!BG:BG)</f>
        <v>0</v>
      </c>
      <c r="O175">
        <f t="shared" si="21"/>
        <v>0</v>
      </c>
      <c r="P175">
        <f t="shared" si="20"/>
        <v>1</v>
      </c>
    </row>
    <row r="176" spans="3:16" x14ac:dyDescent="0.25">
      <c r="C176" t="str">
        <f>IFERROR(_xlfn.CONCAT(VLOOKUP(B176,Member!A:I,3,0)," ",(VLOOKUP(B176,Member!A:I,4,0))),"")</f>
        <v/>
      </c>
      <c r="D176" t="str">
        <f>IFERROR(VLOOKUP(B176,Member!A:I,9,0),"")</f>
        <v/>
      </c>
      <c r="L176" s="264">
        <f>Member!A176</f>
        <v>38967</v>
      </c>
      <c r="M176">
        <f>SUMIF(Erfassung5!BD:BD,L176,Erfassung5!BW:BW)</f>
        <v>0</v>
      </c>
      <c r="N176">
        <f>SUMIF(Erfassung5!BD:BD,L176,Erfassung5!BG:BG)</f>
        <v>0</v>
      </c>
      <c r="O176">
        <f t="shared" si="21"/>
        <v>0</v>
      </c>
      <c r="P176">
        <f t="shared" si="20"/>
        <v>1</v>
      </c>
    </row>
    <row r="177" spans="3:16" x14ac:dyDescent="0.25">
      <c r="C177" t="str">
        <f>IFERROR(_xlfn.CONCAT(VLOOKUP(B177,Member!A:I,3,0)," ",(VLOOKUP(B177,Member!A:I,4,0))),"")</f>
        <v/>
      </c>
      <c r="D177" t="str">
        <f>IFERROR(VLOOKUP(B177,Member!A:I,9,0),"")</f>
        <v/>
      </c>
      <c r="L177" s="264">
        <f>Member!A177</f>
        <v>38827</v>
      </c>
      <c r="M177">
        <f>SUMIF(Erfassung5!BD:BD,L177,Erfassung5!BW:BW)</f>
        <v>0</v>
      </c>
      <c r="N177">
        <f>SUMIF(Erfassung5!BD:BD,L177,Erfassung5!BG:BG)</f>
        <v>0</v>
      </c>
      <c r="O177">
        <f t="shared" si="21"/>
        <v>0</v>
      </c>
      <c r="P177">
        <f t="shared" si="20"/>
        <v>1</v>
      </c>
    </row>
    <row r="178" spans="3:16" x14ac:dyDescent="0.25">
      <c r="C178" t="str">
        <f>IFERROR(_xlfn.CONCAT(VLOOKUP(B178,Member!A:I,3,0)," ",(VLOOKUP(B178,Member!A:I,4,0))),"")</f>
        <v/>
      </c>
      <c r="D178" t="str">
        <f>IFERROR(VLOOKUP(B178,Member!A:I,9,0),"")</f>
        <v/>
      </c>
      <c r="L178" s="264">
        <f>Member!A178</f>
        <v>38957</v>
      </c>
      <c r="M178">
        <f>SUMIF(Erfassung5!BD:BD,L178,Erfassung5!BW:BW)</f>
        <v>0</v>
      </c>
      <c r="N178">
        <f>SUMIF(Erfassung5!BD:BD,L178,Erfassung5!BG:BG)</f>
        <v>0</v>
      </c>
      <c r="O178">
        <f t="shared" si="21"/>
        <v>0</v>
      </c>
      <c r="P178">
        <f t="shared" si="20"/>
        <v>1</v>
      </c>
    </row>
    <row r="179" spans="3:16" x14ac:dyDescent="0.25">
      <c r="C179" t="str">
        <f>IFERROR(_xlfn.CONCAT(VLOOKUP(B179,Member!A:I,3,0)," ",(VLOOKUP(B179,Member!A:I,4,0))),"")</f>
        <v/>
      </c>
      <c r="D179" t="str">
        <f>IFERROR(VLOOKUP(B179,Member!A:I,9,0),"")</f>
        <v/>
      </c>
      <c r="L179" s="264">
        <f>Member!A179</f>
        <v>25138</v>
      </c>
      <c r="M179">
        <f>SUMIF(Erfassung5!BD:BD,L179,Erfassung5!BW:BW)</f>
        <v>0</v>
      </c>
      <c r="N179">
        <f>SUMIF(Erfassung5!BD:BD,L179,Erfassung5!BG:BG)</f>
        <v>0</v>
      </c>
      <c r="O179">
        <f t="shared" si="21"/>
        <v>0</v>
      </c>
      <c r="P179">
        <f t="shared" si="20"/>
        <v>1</v>
      </c>
    </row>
    <row r="180" spans="3:16" x14ac:dyDescent="0.25">
      <c r="C180" t="str">
        <f>IFERROR(_xlfn.CONCAT(VLOOKUP(B180,Member!A:I,3,0)," ",(VLOOKUP(B180,Member!A:I,4,0))),"")</f>
        <v/>
      </c>
      <c r="D180" t="str">
        <f>IFERROR(VLOOKUP(B180,Member!A:I,9,0),"")</f>
        <v/>
      </c>
      <c r="L180" s="264">
        <f>Member!A180</f>
        <v>16633</v>
      </c>
      <c r="M180">
        <f>SUMIF(Erfassung5!BD:BD,L180,Erfassung5!BW:BW)</f>
        <v>0</v>
      </c>
      <c r="N180">
        <f>SUMIF(Erfassung5!BD:BD,L180,Erfassung5!BG:BG)</f>
        <v>0</v>
      </c>
      <c r="O180">
        <f t="shared" si="21"/>
        <v>0</v>
      </c>
      <c r="P180">
        <f t="shared" si="20"/>
        <v>1</v>
      </c>
    </row>
    <row r="181" spans="3:16" x14ac:dyDescent="0.25">
      <c r="C181" t="str">
        <f>IFERROR(_xlfn.CONCAT(VLOOKUP(B181,Member!A:I,3,0)," ",(VLOOKUP(B181,Member!A:I,4,0))),"")</f>
        <v/>
      </c>
      <c r="D181" t="str">
        <f>IFERROR(VLOOKUP(B181,Member!A:I,9,0),"")</f>
        <v/>
      </c>
      <c r="L181" s="264">
        <f>Member!A181</f>
        <v>38665</v>
      </c>
      <c r="M181">
        <f>SUMIF(Erfassung5!BD:BD,L181,Erfassung5!BW:BW)</f>
        <v>0</v>
      </c>
      <c r="N181">
        <f>SUMIF(Erfassung5!BD:BD,L181,Erfassung5!BG:BG)</f>
        <v>0</v>
      </c>
      <c r="O181">
        <f t="shared" si="21"/>
        <v>0</v>
      </c>
      <c r="P181">
        <f t="shared" si="20"/>
        <v>1</v>
      </c>
    </row>
    <row r="182" spans="3:16" x14ac:dyDescent="0.25">
      <c r="C182" t="str">
        <f>IFERROR(_xlfn.CONCAT(VLOOKUP(B182,Member!A:I,3,0)," ",(VLOOKUP(B182,Member!A:I,4,0))),"")</f>
        <v/>
      </c>
      <c r="D182" t="str">
        <f>IFERROR(VLOOKUP(B182,Member!A:I,9,0),"")</f>
        <v/>
      </c>
      <c r="L182" s="264">
        <f>Member!A182</f>
        <v>38842</v>
      </c>
      <c r="M182">
        <f>SUMIF(Erfassung5!BD:BD,L182,Erfassung5!BW:BW)</f>
        <v>0</v>
      </c>
      <c r="N182">
        <f>SUMIF(Erfassung5!BD:BD,L182,Erfassung5!BG:BG)</f>
        <v>0</v>
      </c>
      <c r="O182">
        <f t="shared" si="21"/>
        <v>0</v>
      </c>
      <c r="P182">
        <f t="shared" si="20"/>
        <v>1</v>
      </c>
    </row>
    <row r="183" spans="3:16" x14ac:dyDescent="0.25">
      <c r="C183" t="str">
        <f>IFERROR(_xlfn.CONCAT(VLOOKUP(B183,Member!A:I,3,0)," ",(VLOOKUP(B183,Member!A:I,4,0))),"")</f>
        <v/>
      </c>
      <c r="D183" t="str">
        <f>IFERROR(VLOOKUP(B183,Member!A:I,9,0),"")</f>
        <v/>
      </c>
      <c r="L183" s="264">
        <f>Member!A183</f>
        <v>16064</v>
      </c>
      <c r="M183">
        <f>SUMIF(Erfassung5!BD:BD,L183,Erfassung5!BW:BW)</f>
        <v>0</v>
      </c>
      <c r="N183">
        <f>SUMIF(Erfassung5!BD:BD,L183,Erfassung5!BG:BG)</f>
        <v>0</v>
      </c>
      <c r="O183">
        <f t="shared" si="21"/>
        <v>0</v>
      </c>
      <c r="P183">
        <f t="shared" si="20"/>
        <v>1</v>
      </c>
    </row>
    <row r="184" spans="3:16" x14ac:dyDescent="0.25">
      <c r="C184" t="str">
        <f>IFERROR(_xlfn.CONCAT(VLOOKUP(B184,Member!A:I,3,0)," ",(VLOOKUP(B184,Member!A:I,4,0))),"")</f>
        <v/>
      </c>
      <c r="D184" t="str">
        <f>IFERROR(VLOOKUP(B184,Member!A:I,9,0),"")</f>
        <v/>
      </c>
      <c r="L184" s="264">
        <f>Member!A184</f>
        <v>38829</v>
      </c>
      <c r="M184">
        <f>SUMIF(Erfassung5!BD:BD,L184,Erfassung5!BW:BW)</f>
        <v>0</v>
      </c>
      <c r="N184">
        <f>SUMIF(Erfassung5!BD:BD,L184,Erfassung5!BG:BG)</f>
        <v>0</v>
      </c>
      <c r="O184">
        <f t="shared" si="21"/>
        <v>0</v>
      </c>
      <c r="P184">
        <f t="shared" si="20"/>
        <v>1</v>
      </c>
    </row>
    <row r="185" spans="3:16" x14ac:dyDescent="0.25">
      <c r="C185" t="str">
        <f>IFERROR(_xlfn.CONCAT(VLOOKUP(B185,Member!A:I,3,0)," ",(VLOOKUP(B185,Member!A:I,4,0))),"")</f>
        <v/>
      </c>
      <c r="D185" t="str">
        <f>IFERROR(VLOOKUP(B185,Member!A:I,9,0),"")</f>
        <v/>
      </c>
      <c r="L185" s="264">
        <f>Member!A185</f>
        <v>38696</v>
      </c>
      <c r="M185">
        <f>SUMIF(Erfassung5!BD:BD,L185,Erfassung5!BW:BW)</f>
        <v>0</v>
      </c>
      <c r="N185">
        <f>SUMIF(Erfassung5!BD:BD,L185,Erfassung5!BG:BG)</f>
        <v>0</v>
      </c>
      <c r="O185">
        <f t="shared" si="21"/>
        <v>0</v>
      </c>
      <c r="P185">
        <f t="shared" si="20"/>
        <v>1</v>
      </c>
    </row>
    <row r="186" spans="3:16" x14ac:dyDescent="0.25">
      <c r="C186" t="str">
        <f>IFERROR(_xlfn.CONCAT(VLOOKUP(B186,Member!A:I,3,0)," ",(VLOOKUP(B186,Member!A:I,4,0))),"")</f>
        <v/>
      </c>
      <c r="D186" t="str">
        <f>IFERROR(VLOOKUP(B186,Member!A:I,9,0),"")</f>
        <v/>
      </c>
      <c r="L186" s="264">
        <f>Member!A186</f>
        <v>7985</v>
      </c>
      <c r="M186">
        <f>SUMIF(Erfassung5!BD:BD,L186,Erfassung5!BW:BW)</f>
        <v>0</v>
      </c>
      <c r="N186">
        <f>SUMIF(Erfassung5!BD:BD,L186,Erfassung5!BG:BG)</f>
        <v>0</v>
      </c>
      <c r="O186">
        <f t="shared" si="21"/>
        <v>0</v>
      </c>
      <c r="P186">
        <f t="shared" si="20"/>
        <v>1</v>
      </c>
    </row>
    <row r="187" spans="3:16" x14ac:dyDescent="0.25">
      <c r="C187" t="str">
        <f>IFERROR(_xlfn.CONCAT(VLOOKUP(B187,Member!A:I,3,0)," ",(VLOOKUP(B187,Member!A:I,4,0))),"")</f>
        <v/>
      </c>
      <c r="D187" t="str">
        <f>IFERROR(VLOOKUP(B187,Member!A:I,9,0),"")</f>
        <v/>
      </c>
      <c r="L187" s="264">
        <f>Member!A187</f>
        <v>38703</v>
      </c>
      <c r="M187">
        <f>SUMIF(Erfassung5!BD:BD,L187,Erfassung5!BW:BW)</f>
        <v>0</v>
      </c>
      <c r="N187">
        <f>SUMIF(Erfassung5!BD:BD,L187,Erfassung5!BG:BG)</f>
        <v>0</v>
      </c>
      <c r="O187">
        <f t="shared" si="21"/>
        <v>0</v>
      </c>
      <c r="P187">
        <f t="shared" si="20"/>
        <v>1</v>
      </c>
    </row>
    <row r="188" spans="3:16" x14ac:dyDescent="0.25">
      <c r="C188" t="str">
        <f>IFERROR(_xlfn.CONCAT(VLOOKUP(B188,Member!A:I,3,0)," ",(VLOOKUP(B188,Member!A:I,4,0))),"")</f>
        <v/>
      </c>
      <c r="D188" t="str">
        <f>IFERROR(VLOOKUP(B188,Member!A:I,9,0),"")</f>
        <v/>
      </c>
      <c r="L188" s="264">
        <f>Member!A188</f>
        <v>38568</v>
      </c>
      <c r="M188">
        <f>SUMIF(Erfassung5!BD:BD,L188,Erfassung5!BW:BW)</f>
        <v>0</v>
      </c>
      <c r="N188">
        <f>SUMIF(Erfassung5!BD:BD,L188,Erfassung5!BG:BG)</f>
        <v>0</v>
      </c>
      <c r="O188">
        <f t="shared" si="21"/>
        <v>0</v>
      </c>
      <c r="P188">
        <f t="shared" si="20"/>
        <v>1</v>
      </c>
    </row>
    <row r="189" spans="3:16" x14ac:dyDescent="0.25">
      <c r="C189" t="str">
        <f>IFERROR(_xlfn.CONCAT(VLOOKUP(B189,Member!A:I,3,0)," ",(VLOOKUP(B189,Member!A:I,4,0))),"")</f>
        <v/>
      </c>
      <c r="D189" t="str">
        <f>IFERROR(VLOOKUP(B189,Member!A:I,9,0),"")</f>
        <v/>
      </c>
      <c r="L189" s="264">
        <f>Member!A189</f>
        <v>16069</v>
      </c>
      <c r="M189">
        <f>SUMIF(Erfassung5!BD:BD,L189,Erfassung5!BW:BW)</f>
        <v>0</v>
      </c>
      <c r="N189">
        <f>SUMIF(Erfassung5!BD:BD,L189,Erfassung5!BG:BG)</f>
        <v>0</v>
      </c>
      <c r="O189">
        <f t="shared" si="21"/>
        <v>0</v>
      </c>
      <c r="P189">
        <f t="shared" si="20"/>
        <v>1</v>
      </c>
    </row>
    <row r="190" spans="3:16" x14ac:dyDescent="0.25">
      <c r="C190" t="str">
        <f>IFERROR(_xlfn.CONCAT(VLOOKUP(B190,Member!A:I,3,0)," ",(VLOOKUP(B190,Member!A:I,4,0))),"")</f>
        <v/>
      </c>
      <c r="D190" t="str">
        <f>IFERROR(VLOOKUP(B190,Member!A:I,9,0),"")</f>
        <v/>
      </c>
      <c r="L190" s="264">
        <f>Member!A190</f>
        <v>38911</v>
      </c>
      <c r="M190">
        <f>SUMIF(Erfassung5!BD:BD,L190,Erfassung5!BW:BW)</f>
        <v>0</v>
      </c>
      <c r="N190">
        <f>SUMIF(Erfassung5!BD:BD,L190,Erfassung5!BG:BG)</f>
        <v>0</v>
      </c>
      <c r="O190">
        <f t="shared" si="21"/>
        <v>0</v>
      </c>
      <c r="P190">
        <f t="shared" si="20"/>
        <v>1</v>
      </c>
    </row>
    <row r="191" spans="3:16" x14ac:dyDescent="0.25">
      <c r="C191" t="str">
        <f>IFERROR(_xlfn.CONCAT(VLOOKUP(B191,Member!A:I,3,0)," ",(VLOOKUP(B191,Member!A:I,4,0))),"")</f>
        <v/>
      </c>
      <c r="D191" t="str">
        <f>IFERROR(VLOOKUP(B191,Member!A:I,9,0),"")</f>
        <v/>
      </c>
      <c r="L191" s="264">
        <f>Member!A191</f>
        <v>38707</v>
      </c>
      <c r="M191">
        <f>SUMIF(Erfassung5!BD:BD,L191,Erfassung5!BW:BW)</f>
        <v>0</v>
      </c>
      <c r="N191">
        <f>SUMIF(Erfassung5!BD:BD,L191,Erfassung5!BG:BG)</f>
        <v>0</v>
      </c>
      <c r="O191">
        <f t="shared" si="21"/>
        <v>0</v>
      </c>
      <c r="P191">
        <f t="shared" si="20"/>
        <v>1</v>
      </c>
    </row>
    <row r="192" spans="3:16" x14ac:dyDescent="0.25">
      <c r="C192" t="str">
        <f>IFERROR(_xlfn.CONCAT(VLOOKUP(B192,Member!A:I,3,0)," ",(VLOOKUP(B192,Member!A:I,4,0))),"")</f>
        <v/>
      </c>
      <c r="D192" t="str">
        <f>IFERROR(VLOOKUP(B192,Member!A:I,9,0),"")</f>
        <v/>
      </c>
      <c r="L192" s="264">
        <f>Member!A192</f>
        <v>38828</v>
      </c>
      <c r="M192">
        <f>SUMIF(Erfassung5!BD:BD,L192,Erfassung5!BW:BW)</f>
        <v>0</v>
      </c>
      <c r="N192">
        <f>SUMIF(Erfassung5!BD:BD,L192,Erfassung5!BG:BG)</f>
        <v>0</v>
      </c>
      <c r="O192">
        <f t="shared" si="21"/>
        <v>0</v>
      </c>
      <c r="P192">
        <f t="shared" si="20"/>
        <v>1</v>
      </c>
    </row>
    <row r="193" spans="3:16" x14ac:dyDescent="0.25">
      <c r="C193" t="str">
        <f>IFERROR(_xlfn.CONCAT(VLOOKUP(B193,Member!A:I,3,0)," ",(VLOOKUP(B193,Member!A:I,4,0))),"")</f>
        <v/>
      </c>
      <c r="D193" t="str">
        <f>IFERROR(VLOOKUP(B193,Member!A:I,9,0),"")</f>
        <v/>
      </c>
      <c r="L193" s="264">
        <f>Member!A193</f>
        <v>16024</v>
      </c>
      <c r="M193">
        <f>SUMIF(Erfassung5!BD:BD,L193,Erfassung5!BW:BW)</f>
        <v>0</v>
      </c>
      <c r="N193">
        <f>SUMIF(Erfassung5!BD:BD,L193,Erfassung5!BG:BG)</f>
        <v>0</v>
      </c>
      <c r="O193">
        <f t="shared" si="21"/>
        <v>0</v>
      </c>
      <c r="P193">
        <f t="shared" si="20"/>
        <v>1</v>
      </c>
    </row>
    <row r="194" spans="3:16" x14ac:dyDescent="0.25">
      <c r="C194" t="str">
        <f>IFERROR(_xlfn.CONCAT(VLOOKUP(B194,Member!A:I,3,0)," ",(VLOOKUP(B194,Member!A:I,4,0))),"")</f>
        <v/>
      </c>
      <c r="D194" t="str">
        <f>IFERROR(VLOOKUP(B194,Member!A:I,9,0),"")</f>
        <v/>
      </c>
      <c r="L194" s="264">
        <f>Member!A194</f>
        <v>16051</v>
      </c>
      <c r="M194">
        <f>SUMIF(Erfassung5!BD:BD,L194,Erfassung5!BW:BW)</f>
        <v>0</v>
      </c>
      <c r="N194">
        <f>SUMIF(Erfassung5!BD:BD,L194,Erfassung5!BG:BG)</f>
        <v>0</v>
      </c>
      <c r="O194">
        <f t="shared" si="21"/>
        <v>0</v>
      </c>
      <c r="P194">
        <f t="shared" ref="P194:P257" si="22">RANK(O194,O:O)</f>
        <v>1</v>
      </c>
    </row>
    <row r="195" spans="3:16" x14ac:dyDescent="0.25">
      <c r="C195" t="str">
        <f>IFERROR(_xlfn.CONCAT(VLOOKUP(B195,Member!A:I,3,0)," ",(VLOOKUP(B195,Member!A:I,4,0))),"")</f>
        <v/>
      </c>
      <c r="D195" t="str">
        <f>IFERROR(VLOOKUP(B195,Member!A:I,9,0),"")</f>
        <v/>
      </c>
      <c r="L195" s="264">
        <f>Member!A195</f>
        <v>25229</v>
      </c>
      <c r="M195">
        <f>SUMIF(Erfassung5!BD:BD,L195,Erfassung5!BW:BW)</f>
        <v>0</v>
      </c>
      <c r="N195">
        <f>SUMIF(Erfassung5!BD:BD,L195,Erfassung5!BG:BG)</f>
        <v>0</v>
      </c>
      <c r="O195">
        <f t="shared" ref="O195:O258" si="23">IF(N195=0,0,M195/N195-ROW()/1000000000)</f>
        <v>0</v>
      </c>
      <c r="P195">
        <f t="shared" si="22"/>
        <v>1</v>
      </c>
    </row>
    <row r="196" spans="3:16" x14ac:dyDescent="0.25">
      <c r="C196" t="str">
        <f>IFERROR(_xlfn.CONCAT(VLOOKUP(B196,Member!A:I,3,0)," ",(VLOOKUP(B196,Member!A:I,4,0))),"")</f>
        <v/>
      </c>
      <c r="D196" t="str">
        <f>IFERROR(VLOOKUP(B196,Member!A:I,9,0),"")</f>
        <v/>
      </c>
      <c r="L196" s="264">
        <f>Member!A196</f>
        <v>7587</v>
      </c>
      <c r="M196">
        <f>SUMIF(Erfassung5!BD:BD,L196,Erfassung5!BW:BW)</f>
        <v>0</v>
      </c>
      <c r="N196">
        <f>SUMIF(Erfassung5!BD:BD,L196,Erfassung5!BG:BG)</f>
        <v>0</v>
      </c>
      <c r="O196">
        <f t="shared" si="23"/>
        <v>0</v>
      </c>
      <c r="P196">
        <f t="shared" si="22"/>
        <v>1</v>
      </c>
    </row>
    <row r="197" spans="3:16" x14ac:dyDescent="0.25">
      <c r="C197" t="str">
        <f>IFERROR(_xlfn.CONCAT(VLOOKUP(B197,Member!A:I,3,0)," ",(VLOOKUP(B197,Member!A:I,4,0))),"")</f>
        <v/>
      </c>
      <c r="D197" t="str">
        <f>IFERROR(VLOOKUP(B197,Member!A:I,9,0),"")</f>
        <v/>
      </c>
      <c r="L197" s="264">
        <f>Member!A197</f>
        <v>7018</v>
      </c>
      <c r="M197">
        <f>SUMIF(Erfassung5!BD:BD,L197,Erfassung5!BW:BW)</f>
        <v>0</v>
      </c>
      <c r="N197">
        <f>SUMIF(Erfassung5!BD:BD,L197,Erfassung5!BG:BG)</f>
        <v>0</v>
      </c>
      <c r="O197">
        <f t="shared" si="23"/>
        <v>0</v>
      </c>
      <c r="P197">
        <f t="shared" si="22"/>
        <v>1</v>
      </c>
    </row>
    <row r="198" spans="3:16" x14ac:dyDescent="0.25">
      <c r="C198" t="str">
        <f>IFERROR(_xlfn.CONCAT(VLOOKUP(B198,Member!A:I,3,0)," ",(VLOOKUP(B198,Member!A:I,4,0))),"")</f>
        <v/>
      </c>
      <c r="D198" t="str">
        <f>IFERROR(VLOOKUP(B198,Member!A:I,9,0),"")</f>
        <v/>
      </c>
      <c r="L198" s="264">
        <f>Member!A198</f>
        <v>16002</v>
      </c>
      <c r="M198">
        <f>SUMIF(Erfassung5!BD:BD,L198,Erfassung5!BW:BW)</f>
        <v>0</v>
      </c>
      <c r="N198">
        <f>SUMIF(Erfassung5!BD:BD,L198,Erfassung5!BG:BG)</f>
        <v>0</v>
      </c>
      <c r="O198">
        <f t="shared" si="23"/>
        <v>0</v>
      </c>
      <c r="P198">
        <f t="shared" si="22"/>
        <v>1</v>
      </c>
    </row>
    <row r="199" spans="3:16" x14ac:dyDescent="0.25">
      <c r="C199" t="str">
        <f>IFERROR(_xlfn.CONCAT(VLOOKUP(B199,Member!A:I,3,0)," ",(VLOOKUP(B199,Member!A:I,4,0))),"")</f>
        <v/>
      </c>
      <c r="D199" t="str">
        <f>IFERROR(VLOOKUP(B199,Member!A:I,9,0),"")</f>
        <v/>
      </c>
      <c r="L199" s="264">
        <f>Member!A199</f>
        <v>7590</v>
      </c>
      <c r="M199">
        <f>SUMIF(Erfassung5!BD:BD,L199,Erfassung5!BW:BW)</f>
        <v>0</v>
      </c>
      <c r="N199">
        <f>SUMIF(Erfassung5!BD:BD,L199,Erfassung5!BG:BG)</f>
        <v>0</v>
      </c>
      <c r="O199">
        <f t="shared" si="23"/>
        <v>0</v>
      </c>
      <c r="P199">
        <f t="shared" si="22"/>
        <v>1</v>
      </c>
    </row>
    <row r="200" spans="3:16" x14ac:dyDescent="0.25">
      <c r="C200" t="str">
        <f>IFERROR(_xlfn.CONCAT(VLOOKUP(B200,Member!A:I,3,0)," ",(VLOOKUP(B200,Member!A:I,4,0))),"")</f>
        <v/>
      </c>
      <c r="D200" t="str">
        <f>IFERROR(VLOOKUP(B200,Member!A:I,9,0),"")</f>
        <v/>
      </c>
      <c r="L200" s="264">
        <f>Member!A200</f>
        <v>38786</v>
      </c>
      <c r="M200">
        <f>SUMIF(Erfassung5!BD:BD,L200,Erfassung5!BW:BW)</f>
        <v>0</v>
      </c>
      <c r="N200">
        <f>SUMIF(Erfassung5!BD:BD,L200,Erfassung5!BG:BG)</f>
        <v>0</v>
      </c>
      <c r="O200">
        <f t="shared" si="23"/>
        <v>0</v>
      </c>
      <c r="P200">
        <f t="shared" si="22"/>
        <v>1</v>
      </c>
    </row>
    <row r="201" spans="3:16" x14ac:dyDescent="0.25">
      <c r="L201" s="264">
        <f>Member!A201</f>
        <v>25502</v>
      </c>
      <c r="M201">
        <f>SUMIF(Erfassung5!BD:BD,L201,Erfassung5!BW:BW)</f>
        <v>0</v>
      </c>
      <c r="N201">
        <f>SUMIF(Erfassung5!BD:BD,L201,Erfassung5!BG:BG)</f>
        <v>0</v>
      </c>
      <c r="O201">
        <f t="shared" si="23"/>
        <v>0</v>
      </c>
      <c r="P201">
        <f t="shared" si="22"/>
        <v>1</v>
      </c>
    </row>
    <row r="202" spans="3:16" x14ac:dyDescent="0.25">
      <c r="L202" s="264">
        <f>Member!A202</f>
        <v>25784</v>
      </c>
      <c r="M202">
        <f>SUMIF(Erfassung5!BD:BD,L202,Erfassung5!BW:BW)</f>
        <v>0</v>
      </c>
      <c r="N202">
        <f>SUMIF(Erfassung5!BD:BD,L202,Erfassung5!BG:BG)</f>
        <v>0</v>
      </c>
      <c r="O202">
        <f t="shared" si="23"/>
        <v>0</v>
      </c>
      <c r="P202">
        <f t="shared" si="22"/>
        <v>1</v>
      </c>
    </row>
    <row r="203" spans="3:16" x14ac:dyDescent="0.25">
      <c r="L203" s="264">
        <f>Member!A203</f>
        <v>38359</v>
      </c>
      <c r="M203">
        <f>SUMIF(Erfassung5!BD:BD,L203,Erfassung5!BW:BW)</f>
        <v>0</v>
      </c>
      <c r="N203">
        <f>SUMIF(Erfassung5!BD:BD,L203,Erfassung5!BG:BG)</f>
        <v>0</v>
      </c>
      <c r="O203">
        <f t="shared" si="23"/>
        <v>0</v>
      </c>
      <c r="P203">
        <f t="shared" si="22"/>
        <v>1</v>
      </c>
    </row>
    <row r="204" spans="3:16" x14ac:dyDescent="0.25">
      <c r="L204" s="264">
        <f>Member!A204</f>
        <v>16341</v>
      </c>
      <c r="M204">
        <f>SUMIF(Erfassung5!BD:BD,L204,Erfassung5!BW:BW)</f>
        <v>0</v>
      </c>
      <c r="N204">
        <f>SUMIF(Erfassung5!BD:BD,L204,Erfassung5!BG:BG)</f>
        <v>0</v>
      </c>
      <c r="O204">
        <f t="shared" si="23"/>
        <v>0</v>
      </c>
      <c r="P204">
        <f t="shared" si="22"/>
        <v>1</v>
      </c>
    </row>
    <row r="205" spans="3:16" x14ac:dyDescent="0.25">
      <c r="L205" s="264">
        <f>Member!A205</f>
        <v>38972</v>
      </c>
      <c r="M205">
        <f>SUMIF(Erfassung5!BD:BD,L205,Erfassung5!BW:BW)</f>
        <v>0</v>
      </c>
      <c r="N205">
        <f>SUMIF(Erfassung5!BD:BD,L205,Erfassung5!BG:BG)</f>
        <v>0</v>
      </c>
      <c r="O205">
        <f t="shared" si="23"/>
        <v>0</v>
      </c>
      <c r="P205">
        <f t="shared" si="22"/>
        <v>1</v>
      </c>
    </row>
    <row r="206" spans="3:16" x14ac:dyDescent="0.25">
      <c r="L206" s="264">
        <f>Member!A206</f>
        <v>16338</v>
      </c>
      <c r="M206">
        <f>SUMIF(Erfassung5!BD:BD,L206,Erfassung5!BW:BW)</f>
        <v>0</v>
      </c>
      <c r="N206">
        <f>SUMIF(Erfassung5!BD:BD,L206,Erfassung5!BG:BG)</f>
        <v>0</v>
      </c>
      <c r="O206">
        <f t="shared" si="23"/>
        <v>0</v>
      </c>
      <c r="P206">
        <f t="shared" si="22"/>
        <v>1</v>
      </c>
    </row>
    <row r="207" spans="3:16" x14ac:dyDescent="0.25">
      <c r="L207" s="264">
        <f>Member!A207</f>
        <v>38472</v>
      </c>
      <c r="M207">
        <f>SUMIF(Erfassung5!BD:BD,L207,Erfassung5!BW:BW)</f>
        <v>0</v>
      </c>
      <c r="N207">
        <f>SUMIF(Erfassung5!BD:BD,L207,Erfassung5!BG:BG)</f>
        <v>0</v>
      </c>
      <c r="O207">
        <f t="shared" si="23"/>
        <v>0</v>
      </c>
      <c r="P207">
        <f t="shared" si="22"/>
        <v>1</v>
      </c>
    </row>
    <row r="208" spans="3:16" x14ac:dyDescent="0.25">
      <c r="L208" s="264">
        <f>Member!A208</f>
        <v>38730</v>
      </c>
      <c r="M208">
        <f>SUMIF(Erfassung5!BD:BD,L208,Erfassung5!BW:BW)</f>
        <v>0</v>
      </c>
      <c r="N208">
        <f>SUMIF(Erfassung5!BD:BD,L208,Erfassung5!BG:BG)</f>
        <v>0</v>
      </c>
      <c r="O208">
        <f t="shared" si="23"/>
        <v>0</v>
      </c>
      <c r="P208">
        <f t="shared" si="22"/>
        <v>1</v>
      </c>
    </row>
    <row r="209" spans="12:16" x14ac:dyDescent="0.25">
      <c r="L209" s="264">
        <f>Member!A209</f>
        <v>16335</v>
      </c>
      <c r="M209">
        <f>SUMIF(Erfassung5!BD:BD,L209,Erfassung5!BW:BW)</f>
        <v>0</v>
      </c>
      <c r="N209">
        <f>SUMIF(Erfassung5!BD:BD,L209,Erfassung5!BG:BG)</f>
        <v>0</v>
      </c>
      <c r="O209">
        <f t="shared" si="23"/>
        <v>0</v>
      </c>
      <c r="P209">
        <f t="shared" si="22"/>
        <v>1</v>
      </c>
    </row>
    <row r="210" spans="12:16" x14ac:dyDescent="0.25">
      <c r="L210" s="264">
        <f>Member!A210</f>
        <v>16342</v>
      </c>
      <c r="M210">
        <f>SUMIF(Erfassung5!BD:BD,L210,Erfassung5!BW:BW)</f>
        <v>0</v>
      </c>
      <c r="N210">
        <f>SUMIF(Erfassung5!BD:BD,L210,Erfassung5!BG:BG)</f>
        <v>0</v>
      </c>
      <c r="O210">
        <f t="shared" si="23"/>
        <v>0</v>
      </c>
      <c r="P210">
        <f t="shared" si="22"/>
        <v>1</v>
      </c>
    </row>
    <row r="211" spans="12:16" x14ac:dyDescent="0.25">
      <c r="L211" s="264">
        <f>Member!A211</f>
        <v>38892</v>
      </c>
      <c r="M211">
        <f>SUMIF(Erfassung5!BD:BD,L211,Erfassung5!BW:BW)</f>
        <v>0</v>
      </c>
      <c r="N211">
        <f>SUMIF(Erfassung5!BD:BD,L211,Erfassung5!BG:BG)</f>
        <v>0</v>
      </c>
      <c r="O211">
        <f t="shared" si="23"/>
        <v>0</v>
      </c>
      <c r="P211">
        <f t="shared" si="22"/>
        <v>1</v>
      </c>
    </row>
    <row r="212" spans="12:16" x14ac:dyDescent="0.25">
      <c r="L212" s="264">
        <f>Member!A212</f>
        <v>16324</v>
      </c>
      <c r="M212">
        <f>SUMIF(Erfassung5!BD:BD,L212,Erfassung5!BW:BW)</f>
        <v>0</v>
      </c>
      <c r="N212">
        <f>SUMIF(Erfassung5!BD:BD,L212,Erfassung5!BG:BG)</f>
        <v>0</v>
      </c>
      <c r="O212">
        <f t="shared" si="23"/>
        <v>0</v>
      </c>
      <c r="P212">
        <f t="shared" si="22"/>
        <v>1</v>
      </c>
    </row>
    <row r="213" spans="12:16" x14ac:dyDescent="0.25">
      <c r="L213" s="264">
        <f>Member!A213</f>
        <v>7372</v>
      </c>
      <c r="M213">
        <f>SUMIF(Erfassung5!BD:BD,L213,Erfassung5!BW:BW)</f>
        <v>0</v>
      </c>
      <c r="N213">
        <f>SUMIF(Erfassung5!BD:BD,L213,Erfassung5!BG:BG)</f>
        <v>0</v>
      </c>
      <c r="O213">
        <f t="shared" si="23"/>
        <v>0</v>
      </c>
      <c r="P213">
        <f t="shared" si="22"/>
        <v>1</v>
      </c>
    </row>
    <row r="214" spans="12:16" x14ac:dyDescent="0.25">
      <c r="L214" s="264">
        <f>Member!A214</f>
        <v>25178</v>
      </c>
      <c r="M214">
        <f>SUMIF(Erfassung5!BD:BD,L214,Erfassung5!BW:BW)</f>
        <v>0</v>
      </c>
      <c r="N214">
        <f>SUMIF(Erfassung5!BD:BD,L214,Erfassung5!BG:BG)</f>
        <v>0</v>
      </c>
      <c r="O214">
        <f t="shared" si="23"/>
        <v>0</v>
      </c>
      <c r="P214">
        <f t="shared" si="22"/>
        <v>1</v>
      </c>
    </row>
    <row r="215" spans="12:16" x14ac:dyDescent="0.25">
      <c r="L215" s="264">
        <f>Member!A215</f>
        <v>25351</v>
      </c>
      <c r="M215">
        <f>SUMIF(Erfassung5!BD:BD,L215,Erfassung5!BW:BW)</f>
        <v>0</v>
      </c>
      <c r="N215">
        <f>SUMIF(Erfassung5!BD:BD,L215,Erfassung5!BG:BG)</f>
        <v>0</v>
      </c>
      <c r="O215">
        <f t="shared" si="23"/>
        <v>0</v>
      </c>
      <c r="P215">
        <f t="shared" si="22"/>
        <v>1</v>
      </c>
    </row>
    <row r="216" spans="12:16" x14ac:dyDescent="0.25">
      <c r="L216" s="264">
        <f>Member!A216</f>
        <v>38651</v>
      </c>
      <c r="M216">
        <f>SUMIF(Erfassung5!BD:BD,L216,Erfassung5!BW:BW)</f>
        <v>0</v>
      </c>
      <c r="N216">
        <f>SUMIF(Erfassung5!BD:BD,L216,Erfassung5!BG:BG)</f>
        <v>0</v>
      </c>
      <c r="O216">
        <f t="shared" si="23"/>
        <v>0</v>
      </c>
      <c r="P216">
        <f t="shared" si="22"/>
        <v>1</v>
      </c>
    </row>
    <row r="217" spans="12:16" x14ac:dyDescent="0.25">
      <c r="L217" s="264">
        <f>Member!A217</f>
        <v>7700</v>
      </c>
      <c r="M217">
        <f>SUMIF(Erfassung5!BD:BD,L217,Erfassung5!BW:BW)</f>
        <v>0</v>
      </c>
      <c r="N217">
        <f>SUMIF(Erfassung5!BD:BD,L217,Erfassung5!BG:BG)</f>
        <v>0</v>
      </c>
      <c r="O217">
        <f t="shared" si="23"/>
        <v>0</v>
      </c>
      <c r="P217">
        <f t="shared" si="22"/>
        <v>1</v>
      </c>
    </row>
    <row r="218" spans="12:16" x14ac:dyDescent="0.25">
      <c r="L218" s="264">
        <f>Member!A218</f>
        <v>16805</v>
      </c>
      <c r="M218">
        <f>SUMIF(Erfassung5!BD:BD,L218,Erfassung5!BW:BW)</f>
        <v>0</v>
      </c>
      <c r="N218">
        <f>SUMIF(Erfassung5!BD:BD,L218,Erfassung5!BG:BG)</f>
        <v>0</v>
      </c>
      <c r="O218">
        <f t="shared" si="23"/>
        <v>0</v>
      </c>
      <c r="P218">
        <f t="shared" si="22"/>
        <v>1</v>
      </c>
    </row>
    <row r="219" spans="12:16" x14ac:dyDescent="0.25">
      <c r="L219" s="264">
        <f>Member!A219</f>
        <v>38416</v>
      </c>
      <c r="M219">
        <f>SUMIF(Erfassung5!BD:BD,L219,Erfassung5!BW:BW)</f>
        <v>0</v>
      </c>
      <c r="N219">
        <f>SUMIF(Erfassung5!BD:BD,L219,Erfassung5!BG:BG)</f>
        <v>0</v>
      </c>
      <c r="O219">
        <f t="shared" si="23"/>
        <v>0</v>
      </c>
      <c r="P219">
        <f t="shared" si="22"/>
        <v>1</v>
      </c>
    </row>
    <row r="220" spans="12:16" x14ac:dyDescent="0.25">
      <c r="L220" s="264">
        <f>Member!A220</f>
        <v>38973</v>
      </c>
      <c r="M220">
        <f>SUMIF(Erfassung5!BD:BD,L220,Erfassung5!BW:BW)</f>
        <v>0</v>
      </c>
      <c r="N220">
        <f>SUMIF(Erfassung5!BD:BD,L220,Erfassung5!BG:BG)</f>
        <v>0</v>
      </c>
      <c r="O220">
        <f t="shared" si="23"/>
        <v>0</v>
      </c>
      <c r="P220">
        <f t="shared" si="22"/>
        <v>1</v>
      </c>
    </row>
    <row r="221" spans="12:16" x14ac:dyDescent="0.25">
      <c r="L221" s="264">
        <f>Member!A221</f>
        <v>38702</v>
      </c>
      <c r="M221">
        <f>SUMIF(Erfassung5!BD:BD,L221,Erfassung5!BW:BW)</f>
        <v>0</v>
      </c>
      <c r="N221">
        <f>SUMIF(Erfassung5!BD:BD,L221,Erfassung5!BG:BG)</f>
        <v>0</v>
      </c>
      <c r="O221">
        <f t="shared" si="23"/>
        <v>0</v>
      </c>
      <c r="P221">
        <f t="shared" si="22"/>
        <v>1</v>
      </c>
    </row>
    <row r="222" spans="12:16" x14ac:dyDescent="0.25">
      <c r="L222" s="264">
        <f>Member!A222</f>
        <v>38908</v>
      </c>
      <c r="M222">
        <f>SUMIF(Erfassung5!BD:BD,L222,Erfassung5!BW:BW)</f>
        <v>0</v>
      </c>
      <c r="N222">
        <f>SUMIF(Erfassung5!BD:BD,L222,Erfassung5!BG:BG)</f>
        <v>0</v>
      </c>
      <c r="O222">
        <f t="shared" si="23"/>
        <v>0</v>
      </c>
      <c r="P222">
        <f t="shared" si="22"/>
        <v>1</v>
      </c>
    </row>
    <row r="223" spans="12:16" x14ac:dyDescent="0.25">
      <c r="L223" s="264">
        <f>Member!A223</f>
        <v>38859</v>
      </c>
      <c r="M223">
        <f>SUMIF(Erfassung5!BD:BD,L223,Erfassung5!BW:BW)</f>
        <v>0</v>
      </c>
      <c r="N223">
        <f>SUMIF(Erfassung5!BD:BD,L223,Erfassung5!BG:BG)</f>
        <v>0</v>
      </c>
      <c r="O223">
        <f t="shared" si="23"/>
        <v>0</v>
      </c>
      <c r="P223">
        <f t="shared" si="22"/>
        <v>1</v>
      </c>
    </row>
    <row r="224" spans="12:16" x14ac:dyDescent="0.25">
      <c r="L224" s="264">
        <f>Member!A224</f>
        <v>13606</v>
      </c>
      <c r="M224">
        <f>SUMIF(Erfassung5!BD:BD,L224,Erfassung5!BW:BW)</f>
        <v>0</v>
      </c>
      <c r="N224">
        <f>SUMIF(Erfassung5!BD:BD,L224,Erfassung5!BG:BG)</f>
        <v>0</v>
      </c>
      <c r="O224">
        <f t="shared" si="23"/>
        <v>0</v>
      </c>
      <c r="P224">
        <f t="shared" si="22"/>
        <v>1</v>
      </c>
    </row>
    <row r="225" spans="12:16" x14ac:dyDescent="0.25">
      <c r="L225" s="264">
        <f>Member!A225</f>
        <v>16327</v>
      </c>
      <c r="M225">
        <f>SUMIF(Erfassung5!BD:BD,L225,Erfassung5!BW:BW)</f>
        <v>0</v>
      </c>
      <c r="N225">
        <f>SUMIF(Erfassung5!BD:BD,L225,Erfassung5!BG:BG)</f>
        <v>0</v>
      </c>
      <c r="O225">
        <f t="shared" si="23"/>
        <v>0</v>
      </c>
      <c r="P225">
        <f t="shared" si="22"/>
        <v>1</v>
      </c>
    </row>
    <row r="226" spans="12:16" x14ac:dyDescent="0.25">
      <c r="L226" s="264">
        <f>Member!A226</f>
        <v>7493</v>
      </c>
      <c r="M226">
        <f>SUMIF(Erfassung5!BD:BD,L226,Erfassung5!BW:BW)</f>
        <v>0</v>
      </c>
      <c r="N226">
        <f>SUMIF(Erfassung5!BD:BD,L226,Erfassung5!BG:BG)</f>
        <v>0</v>
      </c>
      <c r="O226">
        <f t="shared" si="23"/>
        <v>0</v>
      </c>
      <c r="P226">
        <f t="shared" si="22"/>
        <v>1</v>
      </c>
    </row>
    <row r="227" spans="12:16" x14ac:dyDescent="0.25">
      <c r="L227" s="264">
        <f>Member!A227</f>
        <v>7330</v>
      </c>
      <c r="M227">
        <f>SUMIF(Erfassung5!BD:BD,L227,Erfassung5!BW:BW)</f>
        <v>0</v>
      </c>
      <c r="N227">
        <f>SUMIF(Erfassung5!BD:BD,L227,Erfassung5!BG:BG)</f>
        <v>0</v>
      </c>
      <c r="O227">
        <f t="shared" si="23"/>
        <v>0</v>
      </c>
      <c r="P227">
        <f t="shared" si="22"/>
        <v>1</v>
      </c>
    </row>
    <row r="228" spans="12:16" x14ac:dyDescent="0.25">
      <c r="L228" s="264">
        <f>Member!A228</f>
        <v>16333</v>
      </c>
      <c r="M228">
        <f>SUMIF(Erfassung5!BD:BD,L228,Erfassung5!BW:BW)</f>
        <v>0</v>
      </c>
      <c r="N228">
        <f>SUMIF(Erfassung5!BD:BD,L228,Erfassung5!BG:BG)</f>
        <v>0</v>
      </c>
      <c r="O228">
        <f t="shared" si="23"/>
        <v>0</v>
      </c>
      <c r="P228">
        <f t="shared" si="22"/>
        <v>1</v>
      </c>
    </row>
    <row r="229" spans="12:16" x14ac:dyDescent="0.25">
      <c r="L229" s="264">
        <f>Member!A229</f>
        <v>16085</v>
      </c>
      <c r="M229">
        <f>SUMIF(Erfassung5!BD:BD,L229,Erfassung5!BW:BW)</f>
        <v>0</v>
      </c>
      <c r="N229">
        <f>SUMIF(Erfassung5!BD:BD,L229,Erfassung5!BG:BG)</f>
        <v>0</v>
      </c>
      <c r="O229">
        <f t="shared" si="23"/>
        <v>0</v>
      </c>
      <c r="P229">
        <f t="shared" si="22"/>
        <v>1</v>
      </c>
    </row>
    <row r="230" spans="12:16" x14ac:dyDescent="0.25">
      <c r="L230" s="264">
        <f>Member!A230</f>
        <v>38240</v>
      </c>
      <c r="M230">
        <f>SUMIF(Erfassung5!BD:BD,L230,Erfassung5!BW:BW)</f>
        <v>0</v>
      </c>
      <c r="N230">
        <f>SUMIF(Erfassung5!BD:BD,L230,Erfassung5!BG:BG)</f>
        <v>0</v>
      </c>
      <c r="O230">
        <f t="shared" si="23"/>
        <v>0</v>
      </c>
      <c r="P230">
        <f t="shared" si="22"/>
        <v>1</v>
      </c>
    </row>
    <row r="231" spans="12:16" x14ac:dyDescent="0.25">
      <c r="L231" s="264">
        <f>Member!A231</f>
        <v>16224</v>
      </c>
      <c r="M231">
        <f>SUMIF(Erfassung5!BD:BD,L231,Erfassung5!BW:BW)</f>
        <v>0</v>
      </c>
      <c r="N231">
        <f>SUMIF(Erfassung5!BD:BD,L231,Erfassung5!BG:BG)</f>
        <v>0</v>
      </c>
      <c r="O231">
        <f t="shared" si="23"/>
        <v>0</v>
      </c>
      <c r="P231">
        <f t="shared" si="22"/>
        <v>1</v>
      </c>
    </row>
    <row r="232" spans="12:16" x14ac:dyDescent="0.25">
      <c r="L232" s="264">
        <f>Member!A232</f>
        <v>16120</v>
      </c>
      <c r="M232">
        <f>SUMIF(Erfassung5!BD:BD,L232,Erfassung5!BW:BW)</f>
        <v>0</v>
      </c>
      <c r="N232">
        <f>SUMIF(Erfassung5!BD:BD,L232,Erfassung5!BG:BG)</f>
        <v>0</v>
      </c>
      <c r="O232">
        <f t="shared" si="23"/>
        <v>0</v>
      </c>
      <c r="P232">
        <f t="shared" si="22"/>
        <v>1</v>
      </c>
    </row>
    <row r="233" spans="12:16" x14ac:dyDescent="0.25">
      <c r="L233" s="264">
        <f>Member!A233</f>
        <v>25911</v>
      </c>
      <c r="M233">
        <f>SUMIF(Erfassung5!BD:BD,L233,Erfassung5!BW:BW)</f>
        <v>0</v>
      </c>
      <c r="N233">
        <f>SUMIF(Erfassung5!BD:BD,L233,Erfassung5!BG:BG)</f>
        <v>0</v>
      </c>
      <c r="O233">
        <f t="shared" si="23"/>
        <v>0</v>
      </c>
      <c r="P233">
        <f t="shared" si="22"/>
        <v>1</v>
      </c>
    </row>
    <row r="234" spans="12:16" x14ac:dyDescent="0.25">
      <c r="L234" s="264">
        <f>Member!A234</f>
        <v>38287</v>
      </c>
      <c r="M234">
        <f>SUMIF(Erfassung5!BD:BD,L234,Erfassung5!BW:BW)</f>
        <v>0</v>
      </c>
      <c r="N234">
        <f>SUMIF(Erfassung5!BD:BD,L234,Erfassung5!BG:BG)</f>
        <v>0</v>
      </c>
      <c r="O234">
        <f t="shared" si="23"/>
        <v>0</v>
      </c>
      <c r="P234">
        <f t="shared" si="22"/>
        <v>1</v>
      </c>
    </row>
    <row r="235" spans="12:16" x14ac:dyDescent="0.25">
      <c r="L235" s="264">
        <f>Member!A235</f>
        <v>16121</v>
      </c>
      <c r="M235">
        <f>SUMIF(Erfassung5!BD:BD,L235,Erfassung5!BW:BW)</f>
        <v>0</v>
      </c>
      <c r="N235">
        <f>SUMIF(Erfassung5!BD:BD,L235,Erfassung5!BG:BG)</f>
        <v>0</v>
      </c>
      <c r="O235">
        <f t="shared" si="23"/>
        <v>0</v>
      </c>
      <c r="P235">
        <f t="shared" si="22"/>
        <v>1</v>
      </c>
    </row>
    <row r="236" spans="12:16" x14ac:dyDescent="0.25">
      <c r="L236" s="264">
        <f>Member!A236</f>
        <v>16214</v>
      </c>
      <c r="M236">
        <f>SUMIF(Erfassung5!BD:BD,L236,Erfassung5!BW:BW)</f>
        <v>0</v>
      </c>
      <c r="N236">
        <f>SUMIF(Erfassung5!BD:BD,L236,Erfassung5!BG:BG)</f>
        <v>0</v>
      </c>
      <c r="O236">
        <f t="shared" si="23"/>
        <v>0</v>
      </c>
      <c r="P236">
        <f t="shared" si="22"/>
        <v>1</v>
      </c>
    </row>
    <row r="237" spans="12:16" x14ac:dyDescent="0.25">
      <c r="L237" s="264">
        <f>Member!A237</f>
        <v>38380</v>
      </c>
      <c r="M237">
        <f>SUMIF(Erfassung5!BD:BD,L237,Erfassung5!BW:BW)</f>
        <v>0</v>
      </c>
      <c r="N237">
        <f>SUMIF(Erfassung5!BD:BD,L237,Erfassung5!BG:BG)</f>
        <v>0</v>
      </c>
      <c r="O237">
        <f t="shared" si="23"/>
        <v>0</v>
      </c>
      <c r="P237">
        <f t="shared" si="22"/>
        <v>1</v>
      </c>
    </row>
    <row r="238" spans="12:16" x14ac:dyDescent="0.25">
      <c r="L238" s="264">
        <f>Member!A238</f>
        <v>25549</v>
      </c>
      <c r="M238">
        <f>SUMIF(Erfassung5!BD:BD,L238,Erfassung5!BW:BW)</f>
        <v>0</v>
      </c>
      <c r="N238">
        <f>SUMIF(Erfassung5!BD:BD,L238,Erfassung5!BG:BG)</f>
        <v>0</v>
      </c>
      <c r="O238">
        <f t="shared" si="23"/>
        <v>0</v>
      </c>
      <c r="P238">
        <f t="shared" si="22"/>
        <v>1</v>
      </c>
    </row>
    <row r="239" spans="12:16" x14ac:dyDescent="0.25">
      <c r="L239" s="264">
        <f>Member!A239</f>
        <v>25550</v>
      </c>
      <c r="M239">
        <f>SUMIF(Erfassung5!BD:BD,L239,Erfassung5!BW:BW)</f>
        <v>0</v>
      </c>
      <c r="N239">
        <f>SUMIF(Erfassung5!BD:BD,L239,Erfassung5!BG:BG)</f>
        <v>0</v>
      </c>
      <c r="O239">
        <f t="shared" si="23"/>
        <v>0</v>
      </c>
      <c r="P239">
        <f t="shared" si="22"/>
        <v>1</v>
      </c>
    </row>
    <row r="240" spans="12:16" x14ac:dyDescent="0.25">
      <c r="L240" s="264">
        <f>Member!A240</f>
        <v>25748</v>
      </c>
      <c r="M240">
        <f>SUMIF(Erfassung5!BD:BD,L240,Erfassung5!BW:BW)</f>
        <v>0</v>
      </c>
      <c r="N240">
        <f>SUMIF(Erfassung5!BD:BD,L240,Erfassung5!BG:BG)</f>
        <v>0</v>
      </c>
      <c r="O240">
        <f t="shared" si="23"/>
        <v>0</v>
      </c>
      <c r="P240">
        <f t="shared" si="22"/>
        <v>1</v>
      </c>
    </row>
    <row r="241" spans="12:16" x14ac:dyDescent="0.25">
      <c r="L241" s="264">
        <f>Member!A241</f>
        <v>25749</v>
      </c>
      <c r="M241">
        <f>SUMIF(Erfassung5!BD:BD,L241,Erfassung5!BW:BW)</f>
        <v>0</v>
      </c>
      <c r="N241">
        <f>SUMIF(Erfassung5!BD:BD,L241,Erfassung5!BG:BG)</f>
        <v>0</v>
      </c>
      <c r="O241">
        <f t="shared" si="23"/>
        <v>0</v>
      </c>
      <c r="P241">
        <f t="shared" si="22"/>
        <v>1</v>
      </c>
    </row>
    <row r="242" spans="12:16" x14ac:dyDescent="0.25">
      <c r="L242" s="264">
        <f>Member!A242</f>
        <v>38838</v>
      </c>
      <c r="M242">
        <f>SUMIF(Erfassung5!BD:BD,L242,Erfassung5!BW:BW)</f>
        <v>0</v>
      </c>
      <c r="N242">
        <f>SUMIF(Erfassung5!BD:BD,L242,Erfassung5!BG:BG)</f>
        <v>0</v>
      </c>
      <c r="O242">
        <f t="shared" si="23"/>
        <v>0</v>
      </c>
      <c r="P242">
        <f t="shared" si="22"/>
        <v>1</v>
      </c>
    </row>
    <row r="243" spans="12:16" x14ac:dyDescent="0.25">
      <c r="L243" s="264">
        <f>Member!A243</f>
        <v>25266</v>
      </c>
      <c r="M243">
        <f>SUMIF(Erfassung5!BD:BD,L243,Erfassung5!BW:BW)</f>
        <v>0</v>
      </c>
      <c r="N243">
        <f>SUMIF(Erfassung5!BD:BD,L243,Erfassung5!BG:BG)</f>
        <v>0</v>
      </c>
      <c r="O243">
        <f t="shared" si="23"/>
        <v>0</v>
      </c>
      <c r="P243">
        <f t="shared" si="22"/>
        <v>1</v>
      </c>
    </row>
    <row r="244" spans="12:16" x14ac:dyDescent="0.25">
      <c r="L244" s="264">
        <f>Member!A244</f>
        <v>29466</v>
      </c>
      <c r="M244">
        <f>SUMIF(Erfassung5!BD:BD,L244,Erfassung5!BW:BW)</f>
        <v>0</v>
      </c>
      <c r="N244">
        <f>SUMIF(Erfassung5!BD:BD,L244,Erfassung5!BG:BG)</f>
        <v>0</v>
      </c>
      <c r="O244">
        <f t="shared" si="23"/>
        <v>0</v>
      </c>
      <c r="P244">
        <f t="shared" si="22"/>
        <v>1</v>
      </c>
    </row>
    <row r="245" spans="12:16" x14ac:dyDescent="0.25">
      <c r="L245" s="264">
        <f>Member!A245</f>
        <v>16220</v>
      </c>
      <c r="M245">
        <f>SUMIF(Erfassung5!BD:BD,L245,Erfassung5!BW:BW)</f>
        <v>0</v>
      </c>
      <c r="N245">
        <f>SUMIF(Erfassung5!BD:BD,L245,Erfassung5!BG:BG)</f>
        <v>0</v>
      </c>
      <c r="O245">
        <f t="shared" si="23"/>
        <v>0</v>
      </c>
      <c r="P245">
        <f t="shared" si="22"/>
        <v>1</v>
      </c>
    </row>
    <row r="246" spans="12:16" x14ac:dyDescent="0.25">
      <c r="L246" s="264">
        <f>Member!A246</f>
        <v>16218</v>
      </c>
      <c r="M246">
        <f>SUMIF(Erfassung5!BD:BD,L246,Erfassung5!BW:BW)</f>
        <v>0</v>
      </c>
      <c r="N246">
        <f>SUMIF(Erfassung5!BD:BD,L246,Erfassung5!BG:BG)</f>
        <v>0</v>
      </c>
      <c r="O246">
        <f t="shared" si="23"/>
        <v>0</v>
      </c>
      <c r="P246">
        <f t="shared" si="22"/>
        <v>1</v>
      </c>
    </row>
    <row r="247" spans="12:16" x14ac:dyDescent="0.25">
      <c r="L247" s="264">
        <f>Member!A247</f>
        <v>38379</v>
      </c>
      <c r="M247">
        <f>SUMIF(Erfassung5!BD:BD,L247,Erfassung5!BW:BW)</f>
        <v>0</v>
      </c>
      <c r="N247">
        <f>SUMIF(Erfassung5!BD:BD,L247,Erfassung5!BG:BG)</f>
        <v>0</v>
      </c>
      <c r="O247">
        <f t="shared" si="23"/>
        <v>0</v>
      </c>
      <c r="P247">
        <f t="shared" si="22"/>
        <v>1</v>
      </c>
    </row>
    <row r="248" spans="12:16" x14ac:dyDescent="0.25">
      <c r="L248" s="264">
        <f>Member!A248</f>
        <v>31583</v>
      </c>
      <c r="M248">
        <f>SUMIF(Erfassung5!BD:BD,L248,Erfassung5!BW:BW)</f>
        <v>0</v>
      </c>
      <c r="N248">
        <f>SUMIF(Erfassung5!BD:BD,L248,Erfassung5!BG:BG)</f>
        <v>0</v>
      </c>
      <c r="O248">
        <f t="shared" si="23"/>
        <v>0</v>
      </c>
      <c r="P248">
        <f t="shared" si="22"/>
        <v>1</v>
      </c>
    </row>
    <row r="249" spans="12:16" x14ac:dyDescent="0.25">
      <c r="L249" s="264">
        <f>Member!A249</f>
        <v>16292</v>
      </c>
      <c r="M249">
        <f>SUMIF(Erfassung5!BD:BD,L249,Erfassung5!BW:BW)</f>
        <v>0</v>
      </c>
      <c r="N249">
        <f>SUMIF(Erfassung5!BD:BD,L249,Erfassung5!BG:BG)</f>
        <v>0</v>
      </c>
      <c r="O249">
        <f t="shared" si="23"/>
        <v>0</v>
      </c>
      <c r="P249">
        <f t="shared" si="22"/>
        <v>1</v>
      </c>
    </row>
    <row r="250" spans="12:16" x14ac:dyDescent="0.25">
      <c r="L250" s="264">
        <f>Member!A250</f>
        <v>38733</v>
      </c>
      <c r="M250">
        <f>SUMIF(Erfassung5!BD:BD,L250,Erfassung5!BW:BW)</f>
        <v>0</v>
      </c>
      <c r="N250">
        <f>SUMIF(Erfassung5!BD:BD,L250,Erfassung5!BG:BG)</f>
        <v>0</v>
      </c>
      <c r="O250">
        <f t="shared" si="23"/>
        <v>0</v>
      </c>
      <c r="P250">
        <f t="shared" si="22"/>
        <v>1</v>
      </c>
    </row>
    <row r="251" spans="12:16" x14ac:dyDescent="0.25">
      <c r="L251" s="264">
        <f>Member!A251</f>
        <v>38734</v>
      </c>
      <c r="M251">
        <f>SUMIF(Erfassung5!BD:BD,L251,Erfassung5!BW:BW)</f>
        <v>0</v>
      </c>
      <c r="N251">
        <f>SUMIF(Erfassung5!BD:BD,L251,Erfassung5!BG:BG)</f>
        <v>0</v>
      </c>
      <c r="O251">
        <f t="shared" si="23"/>
        <v>0</v>
      </c>
      <c r="P251">
        <f t="shared" si="22"/>
        <v>1</v>
      </c>
    </row>
    <row r="252" spans="12:16" x14ac:dyDescent="0.25">
      <c r="L252" s="264">
        <f>Member!A252</f>
        <v>38975</v>
      </c>
      <c r="M252">
        <f>SUMIF(Erfassung5!BD:BD,L252,Erfassung5!BW:BW)</f>
        <v>0</v>
      </c>
      <c r="N252">
        <f>SUMIF(Erfassung5!BD:BD,L252,Erfassung5!BG:BG)</f>
        <v>0</v>
      </c>
      <c r="O252">
        <f t="shared" si="23"/>
        <v>0</v>
      </c>
      <c r="P252">
        <f t="shared" si="22"/>
        <v>1</v>
      </c>
    </row>
    <row r="253" spans="12:16" x14ac:dyDescent="0.25">
      <c r="L253" s="264">
        <f>Member!A253</f>
        <v>16215</v>
      </c>
      <c r="M253">
        <f>SUMIF(Erfassung5!BD:BD,L253,Erfassung5!BW:BW)</f>
        <v>0</v>
      </c>
      <c r="N253">
        <f>SUMIF(Erfassung5!BD:BD,L253,Erfassung5!BG:BG)</f>
        <v>0</v>
      </c>
      <c r="O253">
        <f t="shared" si="23"/>
        <v>0</v>
      </c>
      <c r="P253">
        <f t="shared" si="22"/>
        <v>1</v>
      </c>
    </row>
    <row r="254" spans="12:16" x14ac:dyDescent="0.25">
      <c r="L254" s="264">
        <f>Member!A254</f>
        <v>38874</v>
      </c>
      <c r="M254">
        <f>SUMIF(Erfassung5!BD:BD,L254,Erfassung5!BW:BW)</f>
        <v>0</v>
      </c>
      <c r="N254">
        <f>SUMIF(Erfassung5!BD:BD,L254,Erfassung5!BG:BG)</f>
        <v>0</v>
      </c>
      <c r="O254">
        <f t="shared" si="23"/>
        <v>0</v>
      </c>
      <c r="P254">
        <f t="shared" si="22"/>
        <v>1</v>
      </c>
    </row>
    <row r="255" spans="12:16" x14ac:dyDescent="0.25">
      <c r="L255" s="264">
        <f>Member!A255</f>
        <v>18884</v>
      </c>
      <c r="M255">
        <f>SUMIF(Erfassung5!BD:BD,L255,Erfassung5!BW:BW)</f>
        <v>0</v>
      </c>
      <c r="N255">
        <f>SUMIF(Erfassung5!BD:BD,L255,Erfassung5!BG:BG)</f>
        <v>0</v>
      </c>
      <c r="O255">
        <f t="shared" si="23"/>
        <v>0</v>
      </c>
      <c r="P255">
        <f t="shared" si="22"/>
        <v>1</v>
      </c>
    </row>
    <row r="256" spans="12:16" x14ac:dyDescent="0.25">
      <c r="L256" s="264">
        <f>Member!A256</f>
        <v>38467</v>
      </c>
      <c r="M256">
        <f>SUMIF(Erfassung5!BD:BD,L256,Erfassung5!BW:BW)</f>
        <v>0</v>
      </c>
      <c r="N256">
        <f>SUMIF(Erfassung5!BD:BD,L256,Erfassung5!BG:BG)</f>
        <v>0</v>
      </c>
      <c r="O256">
        <f t="shared" si="23"/>
        <v>0</v>
      </c>
      <c r="P256">
        <f t="shared" si="22"/>
        <v>1</v>
      </c>
    </row>
    <row r="257" spans="12:16" x14ac:dyDescent="0.25">
      <c r="L257" s="264">
        <f>Member!A257</f>
        <v>38043</v>
      </c>
      <c r="M257">
        <f>SUMIF(Erfassung5!BD:BD,L257,Erfassung5!BW:BW)</f>
        <v>0</v>
      </c>
      <c r="N257">
        <f>SUMIF(Erfassung5!BD:BD,L257,Erfassung5!BG:BG)</f>
        <v>0</v>
      </c>
      <c r="O257">
        <f t="shared" si="23"/>
        <v>0</v>
      </c>
      <c r="P257">
        <f t="shared" si="22"/>
        <v>1</v>
      </c>
    </row>
    <row r="258" spans="12:16" x14ac:dyDescent="0.25">
      <c r="L258" s="264">
        <f>Member!A258</f>
        <v>12248</v>
      </c>
      <c r="M258">
        <f>SUMIF(Erfassung5!BD:BD,L258,Erfassung5!BW:BW)</f>
        <v>0</v>
      </c>
      <c r="N258">
        <f>SUMIF(Erfassung5!BD:BD,L258,Erfassung5!BG:BG)</f>
        <v>0</v>
      </c>
      <c r="O258">
        <f t="shared" si="23"/>
        <v>0</v>
      </c>
      <c r="P258">
        <f t="shared" ref="P258:P321" si="24">RANK(O258,O:O)</f>
        <v>1</v>
      </c>
    </row>
    <row r="259" spans="12:16" x14ac:dyDescent="0.25">
      <c r="L259" s="264">
        <f>Member!A259</f>
        <v>16247</v>
      </c>
      <c r="M259">
        <f>SUMIF(Erfassung5!BD:BD,L259,Erfassung5!BW:BW)</f>
        <v>0</v>
      </c>
      <c r="N259">
        <f>SUMIF(Erfassung5!BD:BD,L259,Erfassung5!BG:BG)</f>
        <v>0</v>
      </c>
      <c r="O259">
        <f t="shared" ref="O259:O322" si="25">IF(N259=0,0,M259/N259-ROW()/1000000000)</f>
        <v>0</v>
      </c>
      <c r="P259">
        <f t="shared" si="24"/>
        <v>1</v>
      </c>
    </row>
    <row r="260" spans="12:16" x14ac:dyDescent="0.25">
      <c r="L260" s="264">
        <f>Member!A260</f>
        <v>38249</v>
      </c>
      <c r="M260">
        <f>SUMIF(Erfassung5!BD:BD,L260,Erfassung5!BW:BW)</f>
        <v>0</v>
      </c>
      <c r="N260">
        <f>SUMIF(Erfassung5!BD:BD,L260,Erfassung5!BG:BG)</f>
        <v>0</v>
      </c>
      <c r="O260">
        <f t="shared" si="25"/>
        <v>0</v>
      </c>
      <c r="P260">
        <f t="shared" si="24"/>
        <v>1</v>
      </c>
    </row>
    <row r="261" spans="12:16" x14ac:dyDescent="0.25">
      <c r="L261" s="264">
        <f>Member!A261</f>
        <v>7099</v>
      </c>
      <c r="M261">
        <f>SUMIF(Erfassung5!BD:BD,L261,Erfassung5!BW:BW)</f>
        <v>0</v>
      </c>
      <c r="N261">
        <f>SUMIF(Erfassung5!BD:BD,L261,Erfassung5!BG:BG)</f>
        <v>0</v>
      </c>
      <c r="O261">
        <f t="shared" si="25"/>
        <v>0</v>
      </c>
      <c r="P261">
        <f t="shared" si="24"/>
        <v>1</v>
      </c>
    </row>
    <row r="262" spans="12:16" x14ac:dyDescent="0.25">
      <c r="L262" s="264">
        <f>Member!A262</f>
        <v>16533</v>
      </c>
      <c r="M262">
        <f>SUMIF(Erfassung5!BD:BD,L262,Erfassung5!BW:BW)</f>
        <v>0</v>
      </c>
      <c r="N262">
        <f>SUMIF(Erfassung5!BD:BD,L262,Erfassung5!BG:BG)</f>
        <v>0</v>
      </c>
      <c r="O262">
        <f t="shared" si="25"/>
        <v>0</v>
      </c>
      <c r="P262">
        <f t="shared" si="24"/>
        <v>1</v>
      </c>
    </row>
    <row r="263" spans="12:16" x14ac:dyDescent="0.25">
      <c r="L263" s="264">
        <f>Member!A263</f>
        <v>16532</v>
      </c>
      <c r="M263">
        <f>SUMIF(Erfassung5!BD:BD,L263,Erfassung5!BW:BW)</f>
        <v>0</v>
      </c>
      <c r="N263">
        <f>SUMIF(Erfassung5!BD:BD,L263,Erfassung5!BG:BG)</f>
        <v>0</v>
      </c>
      <c r="O263">
        <f t="shared" si="25"/>
        <v>0</v>
      </c>
      <c r="P263">
        <f t="shared" si="24"/>
        <v>1</v>
      </c>
    </row>
    <row r="264" spans="12:16" x14ac:dyDescent="0.25">
      <c r="L264" s="264">
        <f>Member!A264</f>
        <v>16545</v>
      </c>
      <c r="M264">
        <f>SUMIF(Erfassung5!BD:BD,L264,Erfassung5!BW:BW)</f>
        <v>0</v>
      </c>
      <c r="N264">
        <f>SUMIF(Erfassung5!BD:BD,L264,Erfassung5!BG:BG)</f>
        <v>0</v>
      </c>
      <c r="O264">
        <f t="shared" si="25"/>
        <v>0</v>
      </c>
      <c r="P264">
        <f t="shared" si="24"/>
        <v>1</v>
      </c>
    </row>
    <row r="265" spans="12:16" x14ac:dyDescent="0.25">
      <c r="L265" s="264">
        <f>Member!A265</f>
        <v>16874</v>
      </c>
      <c r="M265">
        <f>SUMIF(Erfassung5!BD:BD,L265,Erfassung5!BW:BW)</f>
        <v>0</v>
      </c>
      <c r="N265">
        <f>SUMIF(Erfassung5!BD:BD,L265,Erfassung5!BG:BG)</f>
        <v>0</v>
      </c>
      <c r="O265">
        <f t="shared" si="25"/>
        <v>0</v>
      </c>
      <c r="P265">
        <f t="shared" si="24"/>
        <v>1</v>
      </c>
    </row>
    <row r="266" spans="12:16" x14ac:dyDescent="0.25">
      <c r="L266" s="264">
        <f>Member!A266</f>
        <v>16534</v>
      </c>
      <c r="M266">
        <f>SUMIF(Erfassung5!BD:BD,L266,Erfassung5!BW:BW)</f>
        <v>0</v>
      </c>
      <c r="N266">
        <f>SUMIF(Erfassung5!BD:BD,L266,Erfassung5!BG:BG)</f>
        <v>0</v>
      </c>
      <c r="O266">
        <f t="shared" si="25"/>
        <v>0</v>
      </c>
      <c r="P266">
        <f t="shared" si="24"/>
        <v>1</v>
      </c>
    </row>
    <row r="267" spans="12:16" x14ac:dyDescent="0.25">
      <c r="L267" s="264">
        <f>Member!A267</f>
        <v>25516</v>
      </c>
      <c r="M267">
        <f>SUMIF(Erfassung5!BD:BD,L267,Erfassung5!BW:BW)</f>
        <v>0</v>
      </c>
      <c r="N267">
        <f>SUMIF(Erfassung5!BD:BD,L267,Erfassung5!BG:BG)</f>
        <v>0</v>
      </c>
      <c r="O267">
        <f t="shared" si="25"/>
        <v>0</v>
      </c>
      <c r="P267">
        <f t="shared" si="24"/>
        <v>1</v>
      </c>
    </row>
    <row r="268" spans="12:16" x14ac:dyDescent="0.25">
      <c r="L268" s="264">
        <f>Member!A268</f>
        <v>16873</v>
      </c>
      <c r="M268">
        <f>SUMIF(Erfassung5!BD:BD,L268,Erfassung5!BW:BW)</f>
        <v>0</v>
      </c>
      <c r="N268">
        <f>SUMIF(Erfassung5!BD:BD,L268,Erfassung5!BG:BG)</f>
        <v>0</v>
      </c>
      <c r="O268">
        <f t="shared" si="25"/>
        <v>0</v>
      </c>
      <c r="P268">
        <f t="shared" si="24"/>
        <v>1</v>
      </c>
    </row>
    <row r="269" spans="12:16" x14ac:dyDescent="0.25">
      <c r="L269" s="264">
        <f>Member!A269</f>
        <v>16251</v>
      </c>
      <c r="M269">
        <f>SUMIF(Erfassung5!BD:BD,L269,Erfassung5!BW:BW)</f>
        <v>0</v>
      </c>
      <c r="N269">
        <f>SUMIF(Erfassung5!BD:BD,L269,Erfassung5!BG:BG)</f>
        <v>0</v>
      </c>
      <c r="O269">
        <f t="shared" si="25"/>
        <v>0</v>
      </c>
      <c r="P269">
        <f t="shared" si="24"/>
        <v>1</v>
      </c>
    </row>
    <row r="270" spans="12:16" x14ac:dyDescent="0.25">
      <c r="L270" s="264">
        <f>Member!A270</f>
        <v>38041</v>
      </c>
      <c r="M270">
        <f>SUMIF(Erfassung5!BD:BD,L270,Erfassung5!BW:BW)</f>
        <v>0</v>
      </c>
      <c r="N270">
        <f>SUMIF(Erfassung5!BD:BD,L270,Erfassung5!BG:BG)</f>
        <v>0</v>
      </c>
      <c r="O270">
        <f t="shared" si="25"/>
        <v>0</v>
      </c>
      <c r="P270">
        <f t="shared" si="24"/>
        <v>1</v>
      </c>
    </row>
    <row r="271" spans="12:16" x14ac:dyDescent="0.25">
      <c r="L271" s="264">
        <f>Member!A271</f>
        <v>38688</v>
      </c>
      <c r="M271">
        <f>SUMIF(Erfassung5!BD:BD,L271,Erfassung5!BW:BW)</f>
        <v>0</v>
      </c>
      <c r="N271">
        <f>SUMIF(Erfassung5!BD:BD,L271,Erfassung5!BG:BG)</f>
        <v>0</v>
      </c>
      <c r="O271">
        <f t="shared" si="25"/>
        <v>0</v>
      </c>
      <c r="P271">
        <f t="shared" si="24"/>
        <v>1</v>
      </c>
    </row>
    <row r="272" spans="12:16" x14ac:dyDescent="0.25">
      <c r="L272" s="264">
        <f>Member!A272</f>
        <v>25883</v>
      </c>
      <c r="M272">
        <f>SUMIF(Erfassung5!BD:BD,L272,Erfassung5!BW:BW)</f>
        <v>0</v>
      </c>
      <c r="N272">
        <f>SUMIF(Erfassung5!BD:BD,L272,Erfassung5!BG:BG)</f>
        <v>0</v>
      </c>
      <c r="O272">
        <f t="shared" si="25"/>
        <v>0</v>
      </c>
      <c r="P272">
        <f t="shared" si="24"/>
        <v>1</v>
      </c>
    </row>
    <row r="273" spans="12:16" x14ac:dyDescent="0.25">
      <c r="L273" s="264">
        <f>Member!A273</f>
        <v>16535</v>
      </c>
      <c r="M273">
        <f>SUMIF(Erfassung5!BD:BD,L273,Erfassung5!BW:BW)</f>
        <v>0</v>
      </c>
      <c r="N273">
        <f>SUMIF(Erfassung5!BD:BD,L273,Erfassung5!BG:BG)</f>
        <v>0</v>
      </c>
      <c r="O273">
        <f t="shared" si="25"/>
        <v>0</v>
      </c>
      <c r="P273">
        <f t="shared" si="24"/>
        <v>1</v>
      </c>
    </row>
    <row r="274" spans="12:16" x14ac:dyDescent="0.25">
      <c r="L274" s="264">
        <f>Member!A274</f>
        <v>25250</v>
      </c>
      <c r="M274">
        <f>SUMIF(Erfassung5!BD:BD,L274,Erfassung5!BW:BW)</f>
        <v>0</v>
      </c>
      <c r="N274">
        <f>SUMIF(Erfassung5!BD:BD,L274,Erfassung5!BG:BG)</f>
        <v>0</v>
      </c>
      <c r="O274">
        <f t="shared" si="25"/>
        <v>0</v>
      </c>
      <c r="P274">
        <f t="shared" si="24"/>
        <v>1</v>
      </c>
    </row>
    <row r="275" spans="12:16" x14ac:dyDescent="0.25">
      <c r="L275" s="264">
        <f>Member!A275</f>
        <v>25063</v>
      </c>
      <c r="M275">
        <f>SUMIF(Erfassung5!BD:BD,L275,Erfassung5!BW:BW)</f>
        <v>0</v>
      </c>
      <c r="N275">
        <f>SUMIF(Erfassung5!BD:BD,L275,Erfassung5!BG:BG)</f>
        <v>0</v>
      </c>
      <c r="O275">
        <f t="shared" si="25"/>
        <v>0</v>
      </c>
      <c r="P275">
        <f t="shared" si="24"/>
        <v>1</v>
      </c>
    </row>
    <row r="276" spans="12:16" x14ac:dyDescent="0.25">
      <c r="L276" s="264">
        <f>Member!A276</f>
        <v>16559</v>
      </c>
      <c r="M276">
        <f>SUMIF(Erfassung5!BD:BD,L276,Erfassung5!BW:BW)</f>
        <v>0</v>
      </c>
      <c r="N276">
        <f>SUMIF(Erfassung5!BD:BD,L276,Erfassung5!BG:BG)</f>
        <v>0</v>
      </c>
      <c r="O276">
        <f t="shared" si="25"/>
        <v>0</v>
      </c>
      <c r="P276">
        <f t="shared" si="24"/>
        <v>1</v>
      </c>
    </row>
    <row r="277" spans="12:16" x14ac:dyDescent="0.25">
      <c r="L277" s="264">
        <f>Member!A277</f>
        <v>7230</v>
      </c>
      <c r="M277">
        <f>SUMIF(Erfassung5!BD:BD,L277,Erfassung5!BW:BW)</f>
        <v>0</v>
      </c>
      <c r="N277">
        <f>SUMIF(Erfassung5!BD:BD,L277,Erfassung5!BG:BG)</f>
        <v>0</v>
      </c>
      <c r="O277">
        <f t="shared" si="25"/>
        <v>0</v>
      </c>
      <c r="P277">
        <f t="shared" si="24"/>
        <v>1</v>
      </c>
    </row>
    <row r="278" spans="12:16" x14ac:dyDescent="0.25">
      <c r="L278" s="264">
        <f>Member!A278</f>
        <v>7214</v>
      </c>
      <c r="M278">
        <f>SUMIF(Erfassung5!BD:BD,L278,Erfassung5!BW:BW)</f>
        <v>0</v>
      </c>
      <c r="N278">
        <f>SUMIF(Erfassung5!BD:BD,L278,Erfassung5!BG:BG)</f>
        <v>0</v>
      </c>
      <c r="O278">
        <f t="shared" si="25"/>
        <v>0</v>
      </c>
      <c r="P278">
        <f t="shared" si="24"/>
        <v>1</v>
      </c>
    </row>
    <row r="279" spans="12:16" x14ac:dyDescent="0.25">
      <c r="L279" s="264">
        <f>Member!A279</f>
        <v>7181</v>
      </c>
      <c r="M279">
        <f>SUMIF(Erfassung5!BD:BD,L279,Erfassung5!BW:BW)</f>
        <v>0</v>
      </c>
      <c r="N279">
        <f>SUMIF(Erfassung5!BD:BD,L279,Erfassung5!BG:BG)</f>
        <v>0</v>
      </c>
      <c r="O279">
        <f t="shared" si="25"/>
        <v>0</v>
      </c>
      <c r="P279">
        <f t="shared" si="24"/>
        <v>1</v>
      </c>
    </row>
    <row r="280" spans="12:16" x14ac:dyDescent="0.25">
      <c r="L280" s="264">
        <f>Member!A280</f>
        <v>7185</v>
      </c>
      <c r="M280">
        <f>SUMIF(Erfassung5!BD:BD,L280,Erfassung5!BW:BW)</f>
        <v>0</v>
      </c>
      <c r="N280">
        <f>SUMIF(Erfassung5!BD:BD,L280,Erfassung5!BG:BG)</f>
        <v>0</v>
      </c>
      <c r="O280">
        <f t="shared" si="25"/>
        <v>0</v>
      </c>
      <c r="P280">
        <f t="shared" si="24"/>
        <v>1</v>
      </c>
    </row>
    <row r="281" spans="12:16" x14ac:dyDescent="0.25">
      <c r="L281" s="264">
        <f>Member!A281</f>
        <v>25455</v>
      </c>
      <c r="M281">
        <f>SUMIF(Erfassung5!BD:BD,L281,Erfassung5!BW:BW)</f>
        <v>0</v>
      </c>
      <c r="N281">
        <f>SUMIF(Erfassung5!BD:BD,L281,Erfassung5!BG:BG)</f>
        <v>0</v>
      </c>
      <c r="O281">
        <f t="shared" si="25"/>
        <v>0</v>
      </c>
      <c r="P281">
        <f t="shared" si="24"/>
        <v>1</v>
      </c>
    </row>
    <row r="282" spans="12:16" x14ac:dyDescent="0.25">
      <c r="L282" s="264">
        <f>Member!A282</f>
        <v>16198</v>
      </c>
      <c r="M282">
        <f>SUMIF(Erfassung5!BD:BD,L282,Erfassung5!BW:BW)</f>
        <v>0</v>
      </c>
      <c r="N282">
        <f>SUMIF(Erfassung5!BD:BD,L282,Erfassung5!BG:BG)</f>
        <v>0</v>
      </c>
      <c r="O282">
        <f t="shared" si="25"/>
        <v>0</v>
      </c>
      <c r="P282">
        <f t="shared" si="24"/>
        <v>1</v>
      </c>
    </row>
    <row r="283" spans="12:16" x14ac:dyDescent="0.25">
      <c r="L283" s="264">
        <f>Member!A283</f>
        <v>38209</v>
      </c>
      <c r="M283">
        <f>SUMIF(Erfassung5!BD:BD,L283,Erfassung5!BW:BW)</f>
        <v>0</v>
      </c>
      <c r="N283">
        <f>SUMIF(Erfassung5!BD:BD,L283,Erfassung5!BG:BG)</f>
        <v>0</v>
      </c>
      <c r="O283">
        <f t="shared" si="25"/>
        <v>0</v>
      </c>
      <c r="P283">
        <f t="shared" si="24"/>
        <v>1</v>
      </c>
    </row>
    <row r="284" spans="12:16" x14ac:dyDescent="0.25">
      <c r="L284" s="264">
        <f>Member!A284</f>
        <v>38795</v>
      </c>
      <c r="M284">
        <f>SUMIF(Erfassung5!BD:BD,L284,Erfassung5!BW:BW)</f>
        <v>0</v>
      </c>
      <c r="N284">
        <f>SUMIF(Erfassung5!BD:BD,L284,Erfassung5!BG:BG)</f>
        <v>0</v>
      </c>
      <c r="O284">
        <f t="shared" si="25"/>
        <v>0</v>
      </c>
      <c r="P284">
        <f t="shared" si="24"/>
        <v>1</v>
      </c>
    </row>
    <row r="285" spans="12:16" x14ac:dyDescent="0.25">
      <c r="L285" s="264">
        <f>Member!A285</f>
        <v>38942</v>
      </c>
      <c r="M285">
        <f>SUMIF(Erfassung5!BD:BD,L285,Erfassung5!BW:BW)</f>
        <v>0</v>
      </c>
      <c r="N285">
        <f>SUMIF(Erfassung5!BD:BD,L285,Erfassung5!BG:BG)</f>
        <v>0</v>
      </c>
      <c r="O285">
        <f t="shared" si="25"/>
        <v>0</v>
      </c>
      <c r="P285">
        <f t="shared" si="24"/>
        <v>1</v>
      </c>
    </row>
    <row r="286" spans="12:16" x14ac:dyDescent="0.25">
      <c r="L286" s="264">
        <f>Member!A286</f>
        <v>38674</v>
      </c>
      <c r="M286">
        <f>SUMIF(Erfassung5!BD:BD,L286,Erfassung5!BW:BW)</f>
        <v>0</v>
      </c>
      <c r="N286">
        <f>SUMIF(Erfassung5!BD:BD,L286,Erfassung5!BG:BG)</f>
        <v>0</v>
      </c>
      <c r="O286">
        <f t="shared" si="25"/>
        <v>0</v>
      </c>
      <c r="P286">
        <f t="shared" si="24"/>
        <v>1</v>
      </c>
    </row>
    <row r="287" spans="12:16" x14ac:dyDescent="0.25">
      <c r="L287" s="264">
        <f>Member!A287</f>
        <v>38894</v>
      </c>
      <c r="M287">
        <f>SUMIF(Erfassung5!BD:BD,L287,Erfassung5!BW:BW)</f>
        <v>0</v>
      </c>
      <c r="N287">
        <f>SUMIF(Erfassung5!BD:BD,L287,Erfassung5!BG:BG)</f>
        <v>0</v>
      </c>
      <c r="O287">
        <f t="shared" si="25"/>
        <v>0</v>
      </c>
      <c r="P287">
        <f t="shared" si="24"/>
        <v>1</v>
      </c>
    </row>
    <row r="288" spans="12:16" x14ac:dyDescent="0.25">
      <c r="L288" s="264">
        <f>Member!A288</f>
        <v>25994</v>
      </c>
      <c r="M288">
        <f>SUMIF(Erfassung5!BD:BD,L288,Erfassung5!BW:BW)</f>
        <v>0</v>
      </c>
      <c r="N288">
        <f>SUMIF(Erfassung5!BD:BD,L288,Erfassung5!BG:BG)</f>
        <v>0</v>
      </c>
      <c r="O288">
        <f t="shared" si="25"/>
        <v>0</v>
      </c>
      <c r="P288">
        <f t="shared" si="24"/>
        <v>1</v>
      </c>
    </row>
    <row r="289" spans="12:16" x14ac:dyDescent="0.25">
      <c r="L289" s="264">
        <f>Member!A289</f>
        <v>38915</v>
      </c>
      <c r="M289">
        <f>SUMIF(Erfassung5!BD:BD,L289,Erfassung5!BW:BW)</f>
        <v>0</v>
      </c>
      <c r="N289">
        <f>SUMIF(Erfassung5!BD:BD,L289,Erfassung5!BG:BG)</f>
        <v>0</v>
      </c>
      <c r="O289">
        <f t="shared" si="25"/>
        <v>0</v>
      </c>
      <c r="P289">
        <f t="shared" si="24"/>
        <v>1</v>
      </c>
    </row>
    <row r="290" spans="12:16" x14ac:dyDescent="0.25">
      <c r="L290" s="264">
        <f>Member!A290</f>
        <v>38781</v>
      </c>
      <c r="M290">
        <f>SUMIF(Erfassung5!BD:BD,L290,Erfassung5!BW:BW)</f>
        <v>0</v>
      </c>
      <c r="N290">
        <f>SUMIF(Erfassung5!BD:BD,L290,Erfassung5!BG:BG)</f>
        <v>0</v>
      </c>
      <c r="O290">
        <f t="shared" si="25"/>
        <v>0</v>
      </c>
      <c r="P290">
        <f t="shared" si="24"/>
        <v>1</v>
      </c>
    </row>
    <row r="291" spans="12:16" x14ac:dyDescent="0.25">
      <c r="L291" s="264">
        <f>Member!A291</f>
        <v>7076</v>
      </c>
      <c r="M291">
        <f>SUMIF(Erfassung5!BD:BD,L291,Erfassung5!BW:BW)</f>
        <v>0</v>
      </c>
      <c r="N291">
        <f>SUMIF(Erfassung5!BD:BD,L291,Erfassung5!BG:BG)</f>
        <v>0</v>
      </c>
      <c r="O291">
        <f t="shared" si="25"/>
        <v>0</v>
      </c>
      <c r="P291">
        <f t="shared" si="24"/>
        <v>1</v>
      </c>
    </row>
    <row r="292" spans="12:16" x14ac:dyDescent="0.25">
      <c r="L292" s="264">
        <f>Member!A292</f>
        <v>7041</v>
      </c>
      <c r="M292">
        <f>SUMIF(Erfassung5!BD:BD,L292,Erfassung5!BW:BW)</f>
        <v>0</v>
      </c>
      <c r="N292">
        <f>SUMIF(Erfassung5!BD:BD,L292,Erfassung5!BG:BG)</f>
        <v>0</v>
      </c>
      <c r="O292">
        <f t="shared" si="25"/>
        <v>0</v>
      </c>
      <c r="P292">
        <f t="shared" si="24"/>
        <v>1</v>
      </c>
    </row>
    <row r="293" spans="12:16" x14ac:dyDescent="0.25">
      <c r="L293" s="264">
        <f>Member!A293</f>
        <v>25411</v>
      </c>
      <c r="M293">
        <f>SUMIF(Erfassung5!BD:BD,L293,Erfassung5!BW:BW)</f>
        <v>0</v>
      </c>
      <c r="N293">
        <f>SUMIF(Erfassung5!BD:BD,L293,Erfassung5!BG:BG)</f>
        <v>0</v>
      </c>
      <c r="O293">
        <f t="shared" si="25"/>
        <v>0</v>
      </c>
      <c r="P293">
        <f t="shared" si="24"/>
        <v>1</v>
      </c>
    </row>
    <row r="294" spans="12:16" x14ac:dyDescent="0.25">
      <c r="L294" s="264">
        <f>Member!A294</f>
        <v>25968</v>
      </c>
      <c r="M294">
        <f>SUMIF(Erfassung5!BD:BD,L294,Erfassung5!BW:BW)</f>
        <v>0</v>
      </c>
      <c r="N294">
        <f>SUMIF(Erfassung5!BD:BD,L294,Erfassung5!BG:BG)</f>
        <v>0</v>
      </c>
      <c r="O294">
        <f t="shared" si="25"/>
        <v>0</v>
      </c>
      <c r="P294">
        <f t="shared" si="24"/>
        <v>1</v>
      </c>
    </row>
    <row r="295" spans="12:16" x14ac:dyDescent="0.25">
      <c r="L295" s="264">
        <f>Member!A295</f>
        <v>7030</v>
      </c>
      <c r="M295">
        <f>SUMIF(Erfassung5!BD:BD,L295,Erfassung5!BW:BW)</f>
        <v>0</v>
      </c>
      <c r="N295">
        <f>SUMIF(Erfassung5!BD:BD,L295,Erfassung5!BG:BG)</f>
        <v>0</v>
      </c>
      <c r="O295">
        <f t="shared" si="25"/>
        <v>0</v>
      </c>
      <c r="P295">
        <f t="shared" si="24"/>
        <v>1</v>
      </c>
    </row>
    <row r="296" spans="12:16" x14ac:dyDescent="0.25">
      <c r="L296" s="264">
        <f>Member!A296</f>
        <v>7055</v>
      </c>
      <c r="M296">
        <f>SUMIF(Erfassung5!BD:BD,L296,Erfassung5!BW:BW)</f>
        <v>0</v>
      </c>
      <c r="N296">
        <f>SUMIF(Erfassung5!BD:BD,L296,Erfassung5!BG:BG)</f>
        <v>0</v>
      </c>
      <c r="O296">
        <f t="shared" si="25"/>
        <v>0</v>
      </c>
      <c r="P296">
        <f t="shared" si="24"/>
        <v>1</v>
      </c>
    </row>
    <row r="297" spans="12:16" x14ac:dyDescent="0.25">
      <c r="L297" s="264">
        <f>Member!A297</f>
        <v>38966</v>
      </c>
      <c r="M297">
        <f>SUMIF(Erfassung5!BD:BD,L297,Erfassung5!BW:BW)</f>
        <v>0</v>
      </c>
      <c r="N297">
        <f>SUMIF(Erfassung5!BD:BD,L297,Erfassung5!BG:BG)</f>
        <v>0</v>
      </c>
      <c r="O297">
        <f t="shared" si="25"/>
        <v>0</v>
      </c>
      <c r="P297">
        <f t="shared" si="24"/>
        <v>1</v>
      </c>
    </row>
    <row r="298" spans="12:16" x14ac:dyDescent="0.25">
      <c r="L298" s="264">
        <f>Member!A298</f>
        <v>16325</v>
      </c>
      <c r="M298">
        <f>SUMIF(Erfassung5!BD:BD,L298,Erfassung5!BW:BW)</f>
        <v>0</v>
      </c>
      <c r="N298">
        <f>SUMIF(Erfassung5!BD:BD,L298,Erfassung5!BG:BG)</f>
        <v>0</v>
      </c>
      <c r="O298">
        <f t="shared" si="25"/>
        <v>0</v>
      </c>
      <c r="P298">
        <f t="shared" si="24"/>
        <v>1</v>
      </c>
    </row>
    <row r="299" spans="12:16" x14ac:dyDescent="0.25">
      <c r="L299" s="264">
        <f>Member!A299</f>
        <v>7031</v>
      </c>
      <c r="M299">
        <f>SUMIF(Erfassung5!BD:BD,L299,Erfassung5!BW:BW)</f>
        <v>0</v>
      </c>
      <c r="N299">
        <f>SUMIF(Erfassung5!BD:BD,L299,Erfassung5!BG:BG)</f>
        <v>0</v>
      </c>
      <c r="O299">
        <f t="shared" si="25"/>
        <v>0</v>
      </c>
      <c r="P299">
        <f t="shared" si="24"/>
        <v>1</v>
      </c>
    </row>
    <row r="300" spans="12:16" x14ac:dyDescent="0.25">
      <c r="L300" s="264">
        <f>Member!A300</f>
        <v>7003</v>
      </c>
      <c r="M300">
        <f>SUMIF(Erfassung5!BD:BD,L300,Erfassung5!BW:BW)</f>
        <v>0</v>
      </c>
      <c r="N300">
        <f>SUMIF(Erfassung5!BD:BD,L300,Erfassung5!BG:BG)</f>
        <v>0</v>
      </c>
      <c r="O300">
        <f t="shared" si="25"/>
        <v>0</v>
      </c>
      <c r="P300">
        <f t="shared" si="24"/>
        <v>1</v>
      </c>
    </row>
    <row r="301" spans="12:16" x14ac:dyDescent="0.25">
      <c r="L301" s="264">
        <f>Member!A301</f>
        <v>7058</v>
      </c>
      <c r="M301">
        <f>SUMIF(Erfassung5!BD:BD,L301,Erfassung5!BW:BW)</f>
        <v>0</v>
      </c>
      <c r="N301">
        <f>SUMIF(Erfassung5!BD:BD,L301,Erfassung5!BG:BG)</f>
        <v>0</v>
      </c>
      <c r="O301">
        <f t="shared" si="25"/>
        <v>0</v>
      </c>
      <c r="P301">
        <f t="shared" si="24"/>
        <v>1</v>
      </c>
    </row>
    <row r="302" spans="12:16" x14ac:dyDescent="0.25">
      <c r="L302" s="264">
        <f>Member!A302</f>
        <v>7012</v>
      </c>
      <c r="M302">
        <f>SUMIF(Erfassung5!BD:BD,L302,Erfassung5!BW:BW)</f>
        <v>0</v>
      </c>
      <c r="N302">
        <f>SUMIF(Erfassung5!BD:BD,L302,Erfassung5!BG:BG)</f>
        <v>0</v>
      </c>
      <c r="O302">
        <f t="shared" si="25"/>
        <v>0</v>
      </c>
      <c r="P302">
        <f t="shared" si="24"/>
        <v>1</v>
      </c>
    </row>
    <row r="303" spans="12:16" x14ac:dyDescent="0.25">
      <c r="L303" s="264">
        <f>Member!A303</f>
        <v>7040</v>
      </c>
      <c r="M303">
        <f>SUMIF(Erfassung5!BD:BD,L303,Erfassung5!BW:BW)</f>
        <v>0</v>
      </c>
      <c r="N303">
        <f>SUMIF(Erfassung5!BD:BD,L303,Erfassung5!BG:BG)</f>
        <v>0</v>
      </c>
      <c r="O303">
        <f t="shared" si="25"/>
        <v>0</v>
      </c>
      <c r="P303">
        <f t="shared" si="24"/>
        <v>1</v>
      </c>
    </row>
    <row r="304" spans="12:16" x14ac:dyDescent="0.25">
      <c r="L304" s="264">
        <f>Member!A304</f>
        <v>16790</v>
      </c>
      <c r="M304">
        <f>SUMIF(Erfassung5!BD:BD,L304,Erfassung5!BW:BW)</f>
        <v>0</v>
      </c>
      <c r="N304">
        <f>SUMIF(Erfassung5!BD:BD,L304,Erfassung5!BG:BG)</f>
        <v>0</v>
      </c>
      <c r="O304">
        <f t="shared" si="25"/>
        <v>0</v>
      </c>
      <c r="P304">
        <f t="shared" si="24"/>
        <v>1</v>
      </c>
    </row>
    <row r="305" spans="12:16" x14ac:dyDescent="0.25">
      <c r="L305" s="264">
        <f>Member!A305</f>
        <v>7860</v>
      </c>
      <c r="M305">
        <f>SUMIF(Erfassung5!BD:BD,L305,Erfassung5!BW:BW)</f>
        <v>0</v>
      </c>
      <c r="N305">
        <f>SUMIF(Erfassung5!BD:BD,L305,Erfassung5!BG:BG)</f>
        <v>0</v>
      </c>
      <c r="O305">
        <f t="shared" si="25"/>
        <v>0</v>
      </c>
      <c r="P305">
        <f t="shared" si="24"/>
        <v>1</v>
      </c>
    </row>
    <row r="306" spans="12:16" x14ac:dyDescent="0.25">
      <c r="L306" s="264">
        <f>Member!A306</f>
        <v>25387</v>
      </c>
      <c r="M306">
        <f>SUMIF(Erfassung5!BD:BD,L306,Erfassung5!BW:BW)</f>
        <v>0</v>
      </c>
      <c r="N306">
        <f>SUMIF(Erfassung5!BD:BD,L306,Erfassung5!BG:BG)</f>
        <v>0</v>
      </c>
      <c r="O306">
        <f t="shared" si="25"/>
        <v>0</v>
      </c>
      <c r="P306">
        <f t="shared" si="24"/>
        <v>1</v>
      </c>
    </row>
    <row r="307" spans="12:16" x14ac:dyDescent="0.25">
      <c r="L307" s="264">
        <f>Member!A307</f>
        <v>7586</v>
      </c>
      <c r="M307">
        <f>SUMIF(Erfassung5!BD:BD,L307,Erfassung5!BW:BW)</f>
        <v>0</v>
      </c>
      <c r="N307">
        <f>SUMIF(Erfassung5!BD:BD,L307,Erfassung5!BG:BG)</f>
        <v>0</v>
      </c>
      <c r="O307">
        <f t="shared" si="25"/>
        <v>0</v>
      </c>
      <c r="P307">
        <f t="shared" si="24"/>
        <v>1</v>
      </c>
    </row>
    <row r="308" spans="12:16" x14ac:dyDescent="0.25">
      <c r="L308" s="264">
        <f>Member!A308</f>
        <v>7967</v>
      </c>
      <c r="M308">
        <f>SUMIF(Erfassung5!BD:BD,L308,Erfassung5!BW:BW)</f>
        <v>0</v>
      </c>
      <c r="N308">
        <f>SUMIF(Erfassung5!BD:BD,L308,Erfassung5!BG:BG)</f>
        <v>0</v>
      </c>
      <c r="O308">
        <f t="shared" si="25"/>
        <v>0</v>
      </c>
      <c r="P308">
        <f t="shared" si="24"/>
        <v>1</v>
      </c>
    </row>
    <row r="309" spans="12:16" x14ac:dyDescent="0.25">
      <c r="L309" s="264">
        <f>Member!A309</f>
        <v>9936</v>
      </c>
      <c r="M309">
        <f>SUMIF(Erfassung5!BD:BD,L309,Erfassung5!BW:BW)</f>
        <v>0</v>
      </c>
      <c r="N309">
        <f>SUMIF(Erfassung5!BD:BD,L309,Erfassung5!BG:BG)</f>
        <v>0</v>
      </c>
      <c r="O309">
        <f t="shared" si="25"/>
        <v>0</v>
      </c>
      <c r="P309">
        <f t="shared" si="24"/>
        <v>1</v>
      </c>
    </row>
    <row r="310" spans="12:16" x14ac:dyDescent="0.25">
      <c r="L310" s="264">
        <f>Member!A310</f>
        <v>7193</v>
      </c>
      <c r="M310">
        <f>SUMIF(Erfassung5!BD:BD,L310,Erfassung5!BW:BW)</f>
        <v>0</v>
      </c>
      <c r="N310">
        <f>SUMIF(Erfassung5!BD:BD,L310,Erfassung5!BG:BG)</f>
        <v>0</v>
      </c>
      <c r="O310">
        <f t="shared" si="25"/>
        <v>0</v>
      </c>
      <c r="P310">
        <f t="shared" si="24"/>
        <v>1</v>
      </c>
    </row>
    <row r="311" spans="12:16" x14ac:dyDescent="0.25">
      <c r="L311" s="264">
        <f>Member!A311</f>
        <v>7747</v>
      </c>
      <c r="M311">
        <f>SUMIF(Erfassung5!BD:BD,L311,Erfassung5!BW:BW)</f>
        <v>0</v>
      </c>
      <c r="N311">
        <f>SUMIF(Erfassung5!BD:BD,L311,Erfassung5!BG:BG)</f>
        <v>0</v>
      </c>
      <c r="O311">
        <f t="shared" si="25"/>
        <v>0</v>
      </c>
      <c r="P311">
        <f t="shared" si="24"/>
        <v>1</v>
      </c>
    </row>
    <row r="312" spans="12:16" x14ac:dyDescent="0.25">
      <c r="L312" s="264">
        <f>Member!A312</f>
        <v>38543</v>
      </c>
      <c r="M312">
        <f>SUMIF(Erfassung5!BD:BD,L312,Erfassung5!BW:BW)</f>
        <v>0</v>
      </c>
      <c r="N312">
        <f>SUMIF(Erfassung5!BD:BD,L312,Erfassung5!BG:BG)</f>
        <v>0</v>
      </c>
      <c r="O312">
        <f t="shared" si="25"/>
        <v>0</v>
      </c>
      <c r="P312">
        <f t="shared" si="24"/>
        <v>1</v>
      </c>
    </row>
    <row r="313" spans="12:16" x14ac:dyDescent="0.25">
      <c r="L313" s="264">
        <f>Member!A313</f>
        <v>38735</v>
      </c>
      <c r="M313">
        <f>SUMIF(Erfassung5!BD:BD,L313,Erfassung5!BW:BW)</f>
        <v>0</v>
      </c>
      <c r="N313">
        <f>SUMIF(Erfassung5!BD:BD,L313,Erfassung5!BG:BG)</f>
        <v>0</v>
      </c>
      <c r="O313">
        <f t="shared" si="25"/>
        <v>0</v>
      </c>
      <c r="P313">
        <f t="shared" si="24"/>
        <v>1</v>
      </c>
    </row>
    <row r="314" spans="12:16" x14ac:dyDescent="0.25">
      <c r="L314" s="264">
        <f>Member!A314</f>
        <v>38900</v>
      </c>
      <c r="M314">
        <f>SUMIF(Erfassung5!BD:BD,L314,Erfassung5!BW:BW)</f>
        <v>0</v>
      </c>
      <c r="N314">
        <f>SUMIF(Erfassung5!BD:BD,L314,Erfassung5!BG:BG)</f>
        <v>0</v>
      </c>
      <c r="O314">
        <f t="shared" si="25"/>
        <v>0</v>
      </c>
      <c r="P314">
        <f t="shared" si="24"/>
        <v>1</v>
      </c>
    </row>
    <row r="315" spans="12:16" x14ac:dyDescent="0.25">
      <c r="L315" s="264">
        <f>Member!A315</f>
        <v>7152</v>
      </c>
      <c r="M315">
        <f>SUMIF(Erfassung5!BD:BD,L315,Erfassung5!BW:BW)</f>
        <v>0</v>
      </c>
      <c r="N315">
        <f>SUMIF(Erfassung5!BD:BD,L315,Erfassung5!BG:BG)</f>
        <v>0</v>
      </c>
      <c r="O315">
        <f t="shared" si="25"/>
        <v>0</v>
      </c>
      <c r="P315">
        <f t="shared" si="24"/>
        <v>1</v>
      </c>
    </row>
    <row r="316" spans="12:16" x14ac:dyDescent="0.25">
      <c r="L316" s="264">
        <f>Member!A316</f>
        <v>38277</v>
      </c>
      <c r="M316">
        <f>SUMIF(Erfassung5!BD:BD,L316,Erfassung5!BW:BW)</f>
        <v>0</v>
      </c>
      <c r="N316">
        <f>SUMIF(Erfassung5!BD:BD,L316,Erfassung5!BG:BG)</f>
        <v>0</v>
      </c>
      <c r="O316">
        <f t="shared" si="25"/>
        <v>0</v>
      </c>
      <c r="P316">
        <f t="shared" si="24"/>
        <v>1</v>
      </c>
    </row>
    <row r="317" spans="12:16" x14ac:dyDescent="0.25">
      <c r="L317" s="264">
        <f>Member!A317</f>
        <v>16744</v>
      </c>
      <c r="M317">
        <f>SUMIF(Erfassung5!BD:BD,L317,Erfassung5!BW:BW)</f>
        <v>0</v>
      </c>
      <c r="N317">
        <f>SUMIF(Erfassung5!BD:BD,L317,Erfassung5!BG:BG)</f>
        <v>0</v>
      </c>
      <c r="O317">
        <f t="shared" si="25"/>
        <v>0</v>
      </c>
      <c r="P317">
        <f t="shared" si="24"/>
        <v>1</v>
      </c>
    </row>
    <row r="318" spans="12:16" x14ac:dyDescent="0.25">
      <c r="L318" s="264">
        <f>Member!A318</f>
        <v>38901</v>
      </c>
      <c r="M318">
        <f>SUMIF(Erfassung5!BD:BD,L318,Erfassung5!BW:BW)</f>
        <v>0</v>
      </c>
      <c r="N318">
        <f>SUMIF(Erfassung5!BD:BD,L318,Erfassung5!BG:BG)</f>
        <v>0</v>
      </c>
      <c r="O318">
        <f t="shared" si="25"/>
        <v>0</v>
      </c>
      <c r="P318">
        <f t="shared" si="24"/>
        <v>1</v>
      </c>
    </row>
    <row r="319" spans="12:16" x14ac:dyDescent="0.25">
      <c r="L319" s="264">
        <f>Member!A319</f>
        <v>16453</v>
      </c>
      <c r="M319">
        <f>SUMIF(Erfassung5!BD:BD,L319,Erfassung5!BW:BW)</f>
        <v>0</v>
      </c>
      <c r="N319">
        <f>SUMIF(Erfassung5!BD:BD,L319,Erfassung5!BG:BG)</f>
        <v>0</v>
      </c>
      <c r="O319">
        <f t="shared" si="25"/>
        <v>0</v>
      </c>
      <c r="P319">
        <f t="shared" si="24"/>
        <v>1</v>
      </c>
    </row>
    <row r="320" spans="12:16" x14ac:dyDescent="0.25">
      <c r="L320" s="264">
        <f>Member!A320</f>
        <v>7156</v>
      </c>
      <c r="M320">
        <f>SUMIF(Erfassung5!BD:BD,L320,Erfassung5!BW:BW)</f>
        <v>0</v>
      </c>
      <c r="N320">
        <f>SUMIF(Erfassung5!BD:BD,L320,Erfassung5!BG:BG)</f>
        <v>0</v>
      </c>
      <c r="O320">
        <f t="shared" si="25"/>
        <v>0</v>
      </c>
      <c r="P320">
        <f t="shared" si="24"/>
        <v>1</v>
      </c>
    </row>
    <row r="321" spans="12:16" x14ac:dyDescent="0.25">
      <c r="L321" s="264">
        <f>Member!A321</f>
        <v>38823</v>
      </c>
      <c r="M321">
        <f>SUMIF(Erfassung5!BD:BD,L321,Erfassung5!BW:BW)</f>
        <v>0</v>
      </c>
      <c r="N321">
        <f>SUMIF(Erfassung5!BD:BD,L321,Erfassung5!BG:BG)</f>
        <v>0</v>
      </c>
      <c r="O321">
        <f t="shared" si="25"/>
        <v>0</v>
      </c>
      <c r="P321">
        <f t="shared" si="24"/>
        <v>1</v>
      </c>
    </row>
    <row r="322" spans="12:16" x14ac:dyDescent="0.25">
      <c r="L322" s="264">
        <f>Member!A322</f>
        <v>25478</v>
      </c>
      <c r="M322">
        <f>SUMIF(Erfassung5!BD:BD,L322,Erfassung5!BW:BW)</f>
        <v>0</v>
      </c>
      <c r="N322">
        <f>SUMIF(Erfassung5!BD:BD,L322,Erfassung5!BG:BG)</f>
        <v>0</v>
      </c>
      <c r="O322">
        <f t="shared" si="25"/>
        <v>0</v>
      </c>
      <c r="P322">
        <f t="shared" ref="P322:P385" si="26">RANK(O322,O:O)</f>
        <v>1</v>
      </c>
    </row>
    <row r="323" spans="12:16" x14ac:dyDescent="0.25">
      <c r="L323" s="264">
        <f>Member!A323</f>
        <v>38836</v>
      </c>
      <c r="M323">
        <f>SUMIF(Erfassung5!BD:BD,L323,Erfassung5!BW:BW)</f>
        <v>0</v>
      </c>
      <c r="N323">
        <f>SUMIF(Erfassung5!BD:BD,L323,Erfassung5!BG:BG)</f>
        <v>0</v>
      </c>
      <c r="O323">
        <f t="shared" ref="O323:O386" si="27">IF(N323=0,0,M323/N323-ROW()/1000000000)</f>
        <v>0</v>
      </c>
      <c r="P323">
        <f t="shared" si="26"/>
        <v>1</v>
      </c>
    </row>
    <row r="324" spans="12:16" x14ac:dyDescent="0.25">
      <c r="L324" s="264">
        <f>Member!A324</f>
        <v>7154</v>
      </c>
      <c r="M324">
        <f>SUMIF(Erfassung5!BD:BD,L324,Erfassung5!BW:BW)</f>
        <v>0</v>
      </c>
      <c r="N324">
        <f>SUMIF(Erfassung5!BD:BD,L324,Erfassung5!BG:BG)</f>
        <v>0</v>
      </c>
      <c r="O324">
        <f t="shared" si="27"/>
        <v>0</v>
      </c>
      <c r="P324">
        <f t="shared" si="26"/>
        <v>1</v>
      </c>
    </row>
    <row r="325" spans="12:16" x14ac:dyDescent="0.25">
      <c r="L325" s="264">
        <f>Member!A325</f>
        <v>7182</v>
      </c>
      <c r="M325">
        <f>SUMIF(Erfassung5!BD:BD,L325,Erfassung5!BW:BW)</f>
        <v>0</v>
      </c>
      <c r="N325">
        <f>SUMIF(Erfassung5!BD:BD,L325,Erfassung5!BG:BG)</f>
        <v>0</v>
      </c>
      <c r="O325">
        <f t="shared" si="27"/>
        <v>0</v>
      </c>
      <c r="P325">
        <f t="shared" si="26"/>
        <v>1</v>
      </c>
    </row>
    <row r="326" spans="12:16" x14ac:dyDescent="0.25">
      <c r="L326" s="264">
        <f>Member!A326</f>
        <v>25484</v>
      </c>
      <c r="M326">
        <f>SUMIF(Erfassung5!BD:BD,L326,Erfassung5!BW:BW)</f>
        <v>0</v>
      </c>
      <c r="N326">
        <f>SUMIF(Erfassung5!BD:BD,L326,Erfassung5!BG:BG)</f>
        <v>0</v>
      </c>
      <c r="O326">
        <f t="shared" si="27"/>
        <v>0</v>
      </c>
      <c r="P326">
        <f t="shared" si="26"/>
        <v>1</v>
      </c>
    </row>
    <row r="327" spans="12:16" x14ac:dyDescent="0.25">
      <c r="L327" s="264">
        <f>Member!A327</f>
        <v>38509</v>
      </c>
      <c r="M327">
        <f>SUMIF(Erfassung5!BD:BD,L327,Erfassung5!BW:BW)</f>
        <v>0</v>
      </c>
      <c r="N327">
        <f>SUMIF(Erfassung5!BD:BD,L327,Erfassung5!BG:BG)</f>
        <v>0</v>
      </c>
      <c r="O327">
        <f t="shared" si="27"/>
        <v>0</v>
      </c>
      <c r="P327">
        <f t="shared" si="26"/>
        <v>1</v>
      </c>
    </row>
    <row r="328" spans="12:16" x14ac:dyDescent="0.25">
      <c r="L328" s="264">
        <f>Member!A328</f>
        <v>25082</v>
      </c>
      <c r="M328">
        <f>SUMIF(Erfassung5!BD:BD,L328,Erfassung5!BW:BW)</f>
        <v>0</v>
      </c>
      <c r="N328">
        <f>SUMIF(Erfassung5!BD:BD,L328,Erfassung5!BG:BG)</f>
        <v>0</v>
      </c>
      <c r="O328">
        <f t="shared" si="27"/>
        <v>0</v>
      </c>
      <c r="P328">
        <f t="shared" si="26"/>
        <v>1</v>
      </c>
    </row>
    <row r="329" spans="12:16" x14ac:dyDescent="0.25">
      <c r="L329" s="264">
        <f>Member!A329</f>
        <v>38115</v>
      </c>
      <c r="M329">
        <f>SUMIF(Erfassung5!BD:BD,L329,Erfassung5!BW:BW)</f>
        <v>0</v>
      </c>
      <c r="N329">
        <f>SUMIF(Erfassung5!BD:BD,L329,Erfassung5!BG:BG)</f>
        <v>0</v>
      </c>
      <c r="O329">
        <f t="shared" si="27"/>
        <v>0</v>
      </c>
      <c r="P329">
        <f t="shared" si="26"/>
        <v>1</v>
      </c>
    </row>
    <row r="330" spans="12:16" x14ac:dyDescent="0.25">
      <c r="L330" s="264">
        <f>Member!A330</f>
        <v>7228</v>
      </c>
      <c r="M330">
        <f>SUMIF(Erfassung5!BD:BD,L330,Erfassung5!BW:BW)</f>
        <v>0</v>
      </c>
      <c r="N330">
        <f>SUMIF(Erfassung5!BD:BD,L330,Erfassung5!BG:BG)</f>
        <v>0</v>
      </c>
      <c r="O330">
        <f t="shared" si="27"/>
        <v>0</v>
      </c>
      <c r="P330">
        <f t="shared" si="26"/>
        <v>1</v>
      </c>
    </row>
    <row r="331" spans="12:16" x14ac:dyDescent="0.25">
      <c r="L331" s="264">
        <f>Member!A331</f>
        <v>38275</v>
      </c>
      <c r="M331">
        <f>SUMIF(Erfassung5!BD:BD,L331,Erfassung5!BW:BW)</f>
        <v>0</v>
      </c>
      <c r="N331">
        <f>SUMIF(Erfassung5!BD:BD,L331,Erfassung5!BG:BG)</f>
        <v>0</v>
      </c>
      <c r="O331">
        <f t="shared" si="27"/>
        <v>0</v>
      </c>
      <c r="P331">
        <f t="shared" si="26"/>
        <v>1</v>
      </c>
    </row>
    <row r="332" spans="12:16" x14ac:dyDescent="0.25">
      <c r="L332" s="264">
        <f>Member!A332</f>
        <v>7135</v>
      </c>
      <c r="M332">
        <f>SUMIF(Erfassung5!BD:BD,L332,Erfassung5!BW:BW)</f>
        <v>0</v>
      </c>
      <c r="N332">
        <f>SUMIF(Erfassung5!BD:BD,L332,Erfassung5!BG:BG)</f>
        <v>0</v>
      </c>
      <c r="O332">
        <f t="shared" si="27"/>
        <v>0</v>
      </c>
      <c r="P332">
        <f t="shared" si="26"/>
        <v>1</v>
      </c>
    </row>
    <row r="333" spans="12:16" x14ac:dyDescent="0.25">
      <c r="L333" s="264">
        <f>Member!A333</f>
        <v>38366</v>
      </c>
      <c r="M333">
        <f>SUMIF(Erfassung5!BD:BD,L333,Erfassung5!BW:BW)</f>
        <v>0</v>
      </c>
      <c r="N333">
        <f>SUMIF(Erfassung5!BD:BD,L333,Erfassung5!BG:BG)</f>
        <v>0</v>
      </c>
      <c r="O333">
        <f t="shared" si="27"/>
        <v>0</v>
      </c>
      <c r="P333">
        <f t="shared" si="26"/>
        <v>1</v>
      </c>
    </row>
    <row r="334" spans="12:16" x14ac:dyDescent="0.25">
      <c r="L334" s="264">
        <f>Member!A334</f>
        <v>38367</v>
      </c>
      <c r="M334">
        <f>SUMIF(Erfassung5!BD:BD,L334,Erfassung5!BW:BW)</f>
        <v>0</v>
      </c>
      <c r="N334">
        <f>SUMIF(Erfassung5!BD:BD,L334,Erfassung5!BG:BG)</f>
        <v>0</v>
      </c>
      <c r="O334">
        <f t="shared" si="27"/>
        <v>0</v>
      </c>
      <c r="P334">
        <f t="shared" si="26"/>
        <v>1</v>
      </c>
    </row>
    <row r="335" spans="12:16" x14ac:dyDescent="0.25">
      <c r="L335" s="264">
        <f>Member!A335</f>
        <v>25085</v>
      </c>
      <c r="M335">
        <f>SUMIF(Erfassung5!BD:BD,L335,Erfassung5!BW:BW)</f>
        <v>0</v>
      </c>
      <c r="N335">
        <f>SUMIF(Erfassung5!BD:BD,L335,Erfassung5!BG:BG)</f>
        <v>0</v>
      </c>
      <c r="O335">
        <f t="shared" si="27"/>
        <v>0</v>
      </c>
      <c r="P335">
        <f t="shared" si="26"/>
        <v>1</v>
      </c>
    </row>
    <row r="336" spans="12:16" x14ac:dyDescent="0.25">
      <c r="L336" s="264">
        <f>Member!A336</f>
        <v>38661</v>
      </c>
      <c r="M336">
        <f>SUMIF(Erfassung5!BD:BD,L336,Erfassung5!BW:BW)</f>
        <v>0</v>
      </c>
      <c r="N336">
        <f>SUMIF(Erfassung5!BD:BD,L336,Erfassung5!BG:BG)</f>
        <v>0</v>
      </c>
      <c r="O336">
        <f t="shared" si="27"/>
        <v>0</v>
      </c>
      <c r="P336">
        <f t="shared" si="26"/>
        <v>1</v>
      </c>
    </row>
    <row r="337" spans="12:16" x14ac:dyDescent="0.25">
      <c r="L337" s="264">
        <f>Member!A337</f>
        <v>7131</v>
      </c>
      <c r="M337">
        <f>SUMIF(Erfassung5!BD:BD,L337,Erfassung5!BW:BW)</f>
        <v>0</v>
      </c>
      <c r="N337">
        <f>SUMIF(Erfassung5!BD:BD,L337,Erfassung5!BG:BG)</f>
        <v>0</v>
      </c>
      <c r="O337">
        <f t="shared" si="27"/>
        <v>0</v>
      </c>
      <c r="P337">
        <f t="shared" si="26"/>
        <v>1</v>
      </c>
    </row>
    <row r="338" spans="12:16" x14ac:dyDescent="0.25">
      <c r="L338" s="264">
        <f>Member!A338</f>
        <v>7123</v>
      </c>
      <c r="M338">
        <f>SUMIF(Erfassung5!BD:BD,L338,Erfassung5!BW:BW)</f>
        <v>0</v>
      </c>
      <c r="N338">
        <f>SUMIF(Erfassung5!BD:BD,L338,Erfassung5!BG:BG)</f>
        <v>0</v>
      </c>
      <c r="O338">
        <f t="shared" si="27"/>
        <v>0</v>
      </c>
      <c r="P338">
        <f t="shared" si="26"/>
        <v>1</v>
      </c>
    </row>
    <row r="339" spans="12:16" x14ac:dyDescent="0.25">
      <c r="L339" s="264">
        <f>Member!A339</f>
        <v>7136</v>
      </c>
      <c r="M339">
        <f>SUMIF(Erfassung5!BD:BD,L339,Erfassung5!BW:BW)</f>
        <v>0</v>
      </c>
      <c r="N339">
        <f>SUMIF(Erfassung5!BD:BD,L339,Erfassung5!BG:BG)</f>
        <v>0</v>
      </c>
      <c r="O339">
        <f t="shared" si="27"/>
        <v>0</v>
      </c>
      <c r="P339">
        <f t="shared" si="26"/>
        <v>1</v>
      </c>
    </row>
    <row r="340" spans="12:16" x14ac:dyDescent="0.25">
      <c r="L340" s="264">
        <f>Member!A340</f>
        <v>7723</v>
      </c>
      <c r="M340">
        <f>SUMIF(Erfassung5!BD:BD,L340,Erfassung5!BW:BW)</f>
        <v>0</v>
      </c>
      <c r="N340">
        <f>SUMIF(Erfassung5!BD:BD,L340,Erfassung5!BG:BG)</f>
        <v>0</v>
      </c>
      <c r="O340">
        <f t="shared" si="27"/>
        <v>0</v>
      </c>
      <c r="P340">
        <f t="shared" si="26"/>
        <v>1</v>
      </c>
    </row>
    <row r="341" spans="12:16" x14ac:dyDescent="0.25">
      <c r="L341" s="264">
        <f>Member!A341</f>
        <v>25479</v>
      </c>
      <c r="M341">
        <f>SUMIF(Erfassung5!BD:BD,L341,Erfassung5!BW:BW)</f>
        <v>0</v>
      </c>
      <c r="N341">
        <f>SUMIF(Erfassung5!BD:BD,L341,Erfassung5!BG:BG)</f>
        <v>0</v>
      </c>
      <c r="O341">
        <f t="shared" si="27"/>
        <v>0</v>
      </c>
      <c r="P341">
        <f t="shared" si="26"/>
        <v>1</v>
      </c>
    </row>
    <row r="342" spans="12:16" x14ac:dyDescent="0.25">
      <c r="L342" s="264">
        <f>Member!A342</f>
        <v>7126</v>
      </c>
      <c r="M342">
        <f>SUMIF(Erfassung5!BD:BD,L342,Erfassung5!BW:BW)</f>
        <v>0</v>
      </c>
      <c r="N342">
        <f>SUMIF(Erfassung5!BD:BD,L342,Erfassung5!BG:BG)</f>
        <v>0</v>
      </c>
      <c r="O342">
        <f t="shared" si="27"/>
        <v>0</v>
      </c>
      <c r="P342">
        <f t="shared" si="26"/>
        <v>1</v>
      </c>
    </row>
    <row r="343" spans="12:16" x14ac:dyDescent="0.25">
      <c r="L343" s="264">
        <f>Member!A343</f>
        <v>38760</v>
      </c>
      <c r="M343">
        <f>SUMIF(Erfassung5!BD:BD,L343,Erfassung5!BW:BW)</f>
        <v>0</v>
      </c>
      <c r="N343">
        <f>SUMIF(Erfassung5!BD:BD,L343,Erfassung5!BG:BG)</f>
        <v>0</v>
      </c>
      <c r="O343">
        <f t="shared" si="27"/>
        <v>0</v>
      </c>
      <c r="P343">
        <f t="shared" si="26"/>
        <v>1</v>
      </c>
    </row>
    <row r="344" spans="12:16" x14ac:dyDescent="0.25">
      <c r="L344" s="264">
        <f>Member!A344</f>
        <v>38962</v>
      </c>
      <c r="M344">
        <f>SUMIF(Erfassung5!BD:BD,L344,Erfassung5!BW:BW)</f>
        <v>0</v>
      </c>
      <c r="N344">
        <f>SUMIF(Erfassung5!BD:BD,L344,Erfassung5!BG:BG)</f>
        <v>0</v>
      </c>
      <c r="O344">
        <f t="shared" si="27"/>
        <v>0</v>
      </c>
      <c r="P344">
        <f t="shared" si="26"/>
        <v>1</v>
      </c>
    </row>
    <row r="345" spans="12:16" x14ac:dyDescent="0.25">
      <c r="L345" s="264">
        <f>Member!A345</f>
        <v>38575</v>
      </c>
      <c r="M345">
        <f>SUMIF(Erfassung5!BD:BD,L345,Erfassung5!BW:BW)</f>
        <v>0</v>
      </c>
      <c r="N345">
        <f>SUMIF(Erfassung5!BD:BD,L345,Erfassung5!BG:BG)</f>
        <v>0</v>
      </c>
      <c r="O345">
        <f t="shared" si="27"/>
        <v>0</v>
      </c>
      <c r="P345">
        <f t="shared" si="26"/>
        <v>1</v>
      </c>
    </row>
    <row r="346" spans="12:16" x14ac:dyDescent="0.25">
      <c r="L346" s="264">
        <f>Member!A346</f>
        <v>16888</v>
      </c>
      <c r="M346">
        <f>SUMIF(Erfassung5!BD:BD,L346,Erfassung5!BW:BW)</f>
        <v>0</v>
      </c>
      <c r="N346">
        <f>SUMIF(Erfassung5!BD:BD,L346,Erfassung5!BG:BG)</f>
        <v>0</v>
      </c>
      <c r="O346">
        <f t="shared" si="27"/>
        <v>0</v>
      </c>
      <c r="P346">
        <f t="shared" si="26"/>
        <v>1</v>
      </c>
    </row>
    <row r="347" spans="12:16" x14ac:dyDescent="0.25">
      <c r="L347" s="264">
        <f>Member!A347</f>
        <v>25298</v>
      </c>
      <c r="M347">
        <f>SUMIF(Erfassung5!BD:BD,L347,Erfassung5!BW:BW)</f>
        <v>0</v>
      </c>
      <c r="N347">
        <f>SUMIF(Erfassung5!BD:BD,L347,Erfassung5!BG:BG)</f>
        <v>0</v>
      </c>
      <c r="O347">
        <f t="shared" si="27"/>
        <v>0</v>
      </c>
      <c r="P347">
        <f t="shared" si="26"/>
        <v>1</v>
      </c>
    </row>
    <row r="348" spans="12:16" x14ac:dyDescent="0.25">
      <c r="L348" s="264">
        <f>Member!A348</f>
        <v>38061</v>
      </c>
      <c r="M348">
        <f>SUMIF(Erfassung5!BD:BD,L348,Erfassung5!BW:BW)</f>
        <v>0</v>
      </c>
      <c r="N348">
        <f>SUMIF(Erfassung5!BD:BD,L348,Erfassung5!BG:BG)</f>
        <v>0</v>
      </c>
      <c r="O348">
        <f t="shared" si="27"/>
        <v>0</v>
      </c>
      <c r="P348">
        <f t="shared" si="26"/>
        <v>1</v>
      </c>
    </row>
    <row r="349" spans="12:16" x14ac:dyDescent="0.25">
      <c r="L349" s="264">
        <f>Member!A349</f>
        <v>38050</v>
      </c>
      <c r="M349">
        <f>SUMIF(Erfassung5!BD:BD,L349,Erfassung5!BW:BW)</f>
        <v>0</v>
      </c>
      <c r="N349">
        <f>SUMIF(Erfassung5!BD:BD,L349,Erfassung5!BG:BG)</f>
        <v>0</v>
      </c>
      <c r="O349">
        <f t="shared" si="27"/>
        <v>0</v>
      </c>
      <c r="P349">
        <f t="shared" si="26"/>
        <v>1</v>
      </c>
    </row>
    <row r="350" spans="12:16" x14ac:dyDescent="0.25">
      <c r="L350" s="264">
        <f>Member!A350</f>
        <v>38912</v>
      </c>
      <c r="M350">
        <f>SUMIF(Erfassung5!BD:BD,L350,Erfassung5!BW:BW)</f>
        <v>0</v>
      </c>
      <c r="N350">
        <f>SUMIF(Erfassung5!BD:BD,L350,Erfassung5!BG:BG)</f>
        <v>0</v>
      </c>
      <c r="O350">
        <f t="shared" si="27"/>
        <v>0</v>
      </c>
      <c r="P350">
        <f t="shared" si="26"/>
        <v>1</v>
      </c>
    </row>
    <row r="351" spans="12:16" x14ac:dyDescent="0.25">
      <c r="L351" s="264">
        <f>Member!A351</f>
        <v>38809</v>
      </c>
      <c r="M351">
        <f>SUMIF(Erfassung5!BD:BD,L351,Erfassung5!BW:BW)</f>
        <v>0</v>
      </c>
      <c r="N351">
        <f>SUMIF(Erfassung5!BD:BD,L351,Erfassung5!BG:BG)</f>
        <v>0</v>
      </c>
      <c r="O351">
        <f t="shared" si="27"/>
        <v>0</v>
      </c>
      <c r="P351">
        <f t="shared" si="26"/>
        <v>1</v>
      </c>
    </row>
    <row r="352" spans="12:16" x14ac:dyDescent="0.25">
      <c r="L352" s="264">
        <f>Member!A352</f>
        <v>25953</v>
      </c>
      <c r="M352">
        <f>SUMIF(Erfassung5!BD:BD,L352,Erfassung5!BW:BW)</f>
        <v>0</v>
      </c>
      <c r="N352">
        <f>SUMIF(Erfassung5!BD:BD,L352,Erfassung5!BG:BG)</f>
        <v>0</v>
      </c>
      <c r="O352">
        <f t="shared" si="27"/>
        <v>0</v>
      </c>
      <c r="P352">
        <f t="shared" si="26"/>
        <v>1</v>
      </c>
    </row>
    <row r="353" spans="12:16" x14ac:dyDescent="0.25">
      <c r="L353" s="264">
        <f>Member!A353</f>
        <v>38725</v>
      </c>
      <c r="M353">
        <f>SUMIF(Erfassung5!BD:BD,L353,Erfassung5!BW:BW)</f>
        <v>0</v>
      </c>
      <c r="N353">
        <f>SUMIF(Erfassung5!BD:BD,L353,Erfassung5!BG:BG)</f>
        <v>0</v>
      </c>
      <c r="O353">
        <f t="shared" si="27"/>
        <v>0</v>
      </c>
      <c r="P353">
        <f t="shared" si="26"/>
        <v>1</v>
      </c>
    </row>
    <row r="354" spans="12:16" x14ac:dyDescent="0.25">
      <c r="L354" s="264">
        <f>Member!A354</f>
        <v>38850</v>
      </c>
      <c r="M354">
        <f>SUMIF(Erfassung5!BD:BD,L354,Erfassung5!BW:BW)</f>
        <v>0</v>
      </c>
      <c r="N354">
        <f>SUMIF(Erfassung5!BD:BD,L354,Erfassung5!BG:BG)</f>
        <v>0</v>
      </c>
      <c r="O354">
        <f t="shared" si="27"/>
        <v>0</v>
      </c>
      <c r="P354">
        <f t="shared" si="26"/>
        <v>1</v>
      </c>
    </row>
    <row r="355" spans="12:16" x14ac:dyDescent="0.25">
      <c r="L355" s="264">
        <f>Member!A355</f>
        <v>25630</v>
      </c>
      <c r="M355">
        <f>SUMIF(Erfassung5!BD:BD,L355,Erfassung5!BW:BW)</f>
        <v>0</v>
      </c>
      <c r="N355">
        <f>SUMIF(Erfassung5!BD:BD,L355,Erfassung5!BG:BG)</f>
        <v>0</v>
      </c>
      <c r="O355">
        <f t="shared" si="27"/>
        <v>0</v>
      </c>
      <c r="P355">
        <f t="shared" si="26"/>
        <v>1</v>
      </c>
    </row>
    <row r="356" spans="12:16" x14ac:dyDescent="0.25">
      <c r="L356" s="264">
        <f>Member!A356</f>
        <v>38963</v>
      </c>
      <c r="M356">
        <f>SUMIF(Erfassung5!BD:BD,L356,Erfassung5!BW:BW)</f>
        <v>0</v>
      </c>
      <c r="N356">
        <f>SUMIF(Erfassung5!BD:BD,L356,Erfassung5!BG:BG)</f>
        <v>0</v>
      </c>
      <c r="O356">
        <f t="shared" si="27"/>
        <v>0</v>
      </c>
      <c r="P356">
        <f t="shared" si="26"/>
        <v>1</v>
      </c>
    </row>
    <row r="357" spans="12:16" x14ac:dyDescent="0.25">
      <c r="L357" s="264">
        <f>Member!A357</f>
        <v>25671</v>
      </c>
      <c r="M357">
        <f>SUMIF(Erfassung5!BD:BD,L357,Erfassung5!BW:BW)</f>
        <v>0</v>
      </c>
      <c r="N357">
        <f>SUMIF(Erfassung5!BD:BD,L357,Erfassung5!BG:BG)</f>
        <v>0</v>
      </c>
      <c r="O357">
        <f t="shared" si="27"/>
        <v>0</v>
      </c>
      <c r="P357">
        <f t="shared" si="26"/>
        <v>1</v>
      </c>
    </row>
    <row r="358" spans="12:16" x14ac:dyDescent="0.25">
      <c r="L358" s="264">
        <f>Member!A358</f>
        <v>25644</v>
      </c>
      <c r="M358">
        <f>SUMIF(Erfassung5!BD:BD,L358,Erfassung5!BW:BW)</f>
        <v>0</v>
      </c>
      <c r="N358">
        <f>SUMIF(Erfassung5!BD:BD,L358,Erfassung5!BG:BG)</f>
        <v>0</v>
      </c>
      <c r="O358">
        <f t="shared" si="27"/>
        <v>0</v>
      </c>
      <c r="P358">
        <f t="shared" si="26"/>
        <v>1</v>
      </c>
    </row>
    <row r="359" spans="12:16" x14ac:dyDescent="0.25">
      <c r="L359" s="264">
        <f>Member!A359</f>
        <v>16730</v>
      </c>
      <c r="M359">
        <f>SUMIF(Erfassung5!BD:BD,L359,Erfassung5!BW:BW)</f>
        <v>0</v>
      </c>
      <c r="N359">
        <f>SUMIF(Erfassung5!BD:BD,L359,Erfassung5!BG:BG)</f>
        <v>0</v>
      </c>
      <c r="O359">
        <f t="shared" si="27"/>
        <v>0</v>
      </c>
      <c r="P359">
        <f t="shared" si="26"/>
        <v>1</v>
      </c>
    </row>
    <row r="360" spans="12:16" x14ac:dyDescent="0.25">
      <c r="L360" s="264">
        <f>Member!A360</f>
        <v>38092</v>
      </c>
      <c r="M360">
        <f>SUMIF(Erfassung5!BD:BD,L360,Erfassung5!BW:BW)</f>
        <v>0</v>
      </c>
      <c r="N360">
        <f>SUMIF(Erfassung5!BD:BD,L360,Erfassung5!BG:BG)</f>
        <v>0</v>
      </c>
      <c r="O360">
        <f t="shared" si="27"/>
        <v>0</v>
      </c>
      <c r="P360">
        <f t="shared" si="26"/>
        <v>1</v>
      </c>
    </row>
    <row r="361" spans="12:16" x14ac:dyDescent="0.25">
      <c r="L361" s="264">
        <f>Member!A361</f>
        <v>25672</v>
      </c>
      <c r="M361">
        <f>SUMIF(Erfassung5!BD:BD,L361,Erfassung5!BW:BW)</f>
        <v>0</v>
      </c>
      <c r="N361">
        <f>SUMIF(Erfassung5!BD:BD,L361,Erfassung5!BG:BG)</f>
        <v>0</v>
      </c>
      <c r="O361">
        <f t="shared" si="27"/>
        <v>0</v>
      </c>
      <c r="P361">
        <f t="shared" si="26"/>
        <v>1</v>
      </c>
    </row>
    <row r="362" spans="12:16" x14ac:dyDescent="0.25">
      <c r="L362" s="264">
        <f>Member!A362</f>
        <v>25340</v>
      </c>
      <c r="M362">
        <f>SUMIF(Erfassung5!BD:BD,L362,Erfassung5!BW:BW)</f>
        <v>0</v>
      </c>
      <c r="N362">
        <f>SUMIF(Erfassung5!BD:BD,L362,Erfassung5!BG:BG)</f>
        <v>0</v>
      </c>
      <c r="O362">
        <f t="shared" si="27"/>
        <v>0</v>
      </c>
      <c r="P362">
        <f t="shared" si="26"/>
        <v>1</v>
      </c>
    </row>
    <row r="363" spans="12:16" x14ac:dyDescent="0.25">
      <c r="L363" s="264">
        <f>Member!A363</f>
        <v>38727</v>
      </c>
      <c r="M363">
        <f>SUMIF(Erfassung5!BD:BD,L363,Erfassung5!BW:BW)</f>
        <v>0</v>
      </c>
      <c r="N363">
        <f>SUMIF(Erfassung5!BD:BD,L363,Erfassung5!BG:BG)</f>
        <v>0</v>
      </c>
      <c r="O363">
        <f t="shared" si="27"/>
        <v>0</v>
      </c>
      <c r="P363">
        <f t="shared" si="26"/>
        <v>1</v>
      </c>
    </row>
    <row r="364" spans="12:16" x14ac:dyDescent="0.25">
      <c r="L364" s="264">
        <f>Member!A364</f>
        <v>38363</v>
      </c>
      <c r="M364">
        <f>SUMIF(Erfassung5!BD:BD,L364,Erfassung5!BW:BW)</f>
        <v>0</v>
      </c>
      <c r="N364">
        <f>SUMIF(Erfassung5!BD:BD,L364,Erfassung5!BG:BG)</f>
        <v>0</v>
      </c>
      <c r="O364">
        <f t="shared" si="27"/>
        <v>0</v>
      </c>
      <c r="P364">
        <f t="shared" si="26"/>
        <v>1</v>
      </c>
    </row>
    <row r="365" spans="12:16" x14ac:dyDescent="0.25">
      <c r="L365" s="264">
        <f>Member!A365</f>
        <v>22116</v>
      </c>
      <c r="M365">
        <f>SUMIF(Erfassung5!BD:BD,L365,Erfassung5!BW:BW)</f>
        <v>0</v>
      </c>
      <c r="N365">
        <f>SUMIF(Erfassung5!BD:BD,L365,Erfassung5!BG:BG)</f>
        <v>0</v>
      </c>
      <c r="O365">
        <f t="shared" si="27"/>
        <v>0</v>
      </c>
      <c r="P365">
        <f t="shared" si="26"/>
        <v>1</v>
      </c>
    </row>
    <row r="366" spans="12:16" x14ac:dyDescent="0.25">
      <c r="L366" s="264">
        <f>Member!A366</f>
        <v>38458</v>
      </c>
      <c r="M366">
        <f>SUMIF(Erfassung5!BD:BD,L366,Erfassung5!BW:BW)</f>
        <v>0</v>
      </c>
      <c r="N366">
        <f>SUMIF(Erfassung5!BD:BD,L366,Erfassung5!BG:BG)</f>
        <v>0</v>
      </c>
      <c r="O366">
        <f t="shared" si="27"/>
        <v>0</v>
      </c>
      <c r="P366">
        <f t="shared" si="26"/>
        <v>1</v>
      </c>
    </row>
    <row r="367" spans="12:16" x14ac:dyDescent="0.25">
      <c r="L367" s="264">
        <f>Member!A367</f>
        <v>38833</v>
      </c>
      <c r="M367">
        <f>SUMIF(Erfassung5!BD:BD,L367,Erfassung5!BW:BW)</f>
        <v>0</v>
      </c>
      <c r="N367">
        <f>SUMIF(Erfassung5!BD:BD,L367,Erfassung5!BG:BG)</f>
        <v>0</v>
      </c>
      <c r="O367">
        <f t="shared" si="27"/>
        <v>0</v>
      </c>
      <c r="P367">
        <f t="shared" si="26"/>
        <v>1</v>
      </c>
    </row>
    <row r="368" spans="12:16" x14ac:dyDescent="0.25">
      <c r="L368" s="264">
        <f>Member!A368</f>
        <v>25011</v>
      </c>
      <c r="M368">
        <f>SUMIF(Erfassung5!BD:BD,L368,Erfassung5!BW:BW)</f>
        <v>0</v>
      </c>
      <c r="N368">
        <f>SUMIF(Erfassung5!BD:BD,L368,Erfassung5!BG:BG)</f>
        <v>0</v>
      </c>
      <c r="O368">
        <f t="shared" si="27"/>
        <v>0</v>
      </c>
      <c r="P368">
        <f t="shared" si="26"/>
        <v>1</v>
      </c>
    </row>
    <row r="369" spans="12:16" x14ac:dyDescent="0.25">
      <c r="L369" s="264">
        <f>Member!A369</f>
        <v>38848</v>
      </c>
      <c r="M369">
        <f>SUMIF(Erfassung5!BD:BD,L369,Erfassung5!BW:BW)</f>
        <v>0</v>
      </c>
      <c r="N369">
        <f>SUMIF(Erfassung5!BD:BD,L369,Erfassung5!BG:BG)</f>
        <v>0</v>
      </c>
      <c r="O369">
        <f t="shared" si="27"/>
        <v>0</v>
      </c>
      <c r="P369">
        <f t="shared" si="26"/>
        <v>1</v>
      </c>
    </row>
    <row r="370" spans="12:16" x14ac:dyDescent="0.25">
      <c r="L370" s="264">
        <f>Member!A370</f>
        <v>38849</v>
      </c>
      <c r="M370">
        <f>SUMIF(Erfassung5!BD:BD,L370,Erfassung5!BW:BW)</f>
        <v>0</v>
      </c>
      <c r="N370">
        <f>SUMIF(Erfassung5!BD:BD,L370,Erfassung5!BG:BG)</f>
        <v>0</v>
      </c>
      <c r="O370">
        <f t="shared" si="27"/>
        <v>0</v>
      </c>
      <c r="P370">
        <f t="shared" si="26"/>
        <v>1</v>
      </c>
    </row>
    <row r="371" spans="12:16" x14ac:dyDescent="0.25">
      <c r="L371" s="264">
        <f>Member!A371</f>
        <v>38814</v>
      </c>
      <c r="M371">
        <f>SUMIF(Erfassung5!BD:BD,L371,Erfassung5!BW:BW)</f>
        <v>0</v>
      </c>
      <c r="N371">
        <f>SUMIF(Erfassung5!BD:BD,L371,Erfassung5!BG:BG)</f>
        <v>0</v>
      </c>
      <c r="O371">
        <f t="shared" si="27"/>
        <v>0</v>
      </c>
      <c r="P371">
        <f t="shared" si="26"/>
        <v>1</v>
      </c>
    </row>
    <row r="372" spans="12:16" x14ac:dyDescent="0.25">
      <c r="L372" s="264">
        <f>Member!A372</f>
        <v>38813</v>
      </c>
      <c r="M372">
        <f>SUMIF(Erfassung5!BD:BD,L372,Erfassung5!BW:BW)</f>
        <v>0</v>
      </c>
      <c r="N372">
        <f>SUMIF(Erfassung5!BD:BD,L372,Erfassung5!BG:BG)</f>
        <v>0</v>
      </c>
      <c r="O372">
        <f t="shared" si="27"/>
        <v>0</v>
      </c>
      <c r="P372">
        <f t="shared" si="26"/>
        <v>1</v>
      </c>
    </row>
    <row r="373" spans="12:16" x14ac:dyDescent="0.25">
      <c r="L373" s="264">
        <f>Member!A373</f>
        <v>38574</v>
      </c>
      <c r="M373">
        <f>SUMIF(Erfassung5!BD:BD,L373,Erfassung5!BW:BW)</f>
        <v>0</v>
      </c>
      <c r="N373">
        <f>SUMIF(Erfassung5!BD:BD,L373,Erfassung5!BG:BG)</f>
        <v>0</v>
      </c>
      <c r="O373">
        <f t="shared" si="27"/>
        <v>0</v>
      </c>
      <c r="P373">
        <f t="shared" si="26"/>
        <v>1</v>
      </c>
    </row>
    <row r="374" spans="12:16" x14ac:dyDescent="0.25">
      <c r="L374" s="264">
        <f>Member!A374</f>
        <v>38719</v>
      </c>
      <c r="M374">
        <f>SUMIF(Erfassung5!BD:BD,L374,Erfassung5!BW:BW)</f>
        <v>0</v>
      </c>
      <c r="N374">
        <f>SUMIF(Erfassung5!BD:BD,L374,Erfassung5!BG:BG)</f>
        <v>0</v>
      </c>
      <c r="O374">
        <f t="shared" si="27"/>
        <v>0</v>
      </c>
      <c r="P374">
        <f t="shared" si="26"/>
        <v>1</v>
      </c>
    </row>
    <row r="375" spans="12:16" x14ac:dyDescent="0.25">
      <c r="L375" s="264">
        <f>Member!A375</f>
        <v>38758</v>
      </c>
      <c r="M375">
        <f>SUMIF(Erfassung5!BD:BD,L375,Erfassung5!BW:BW)</f>
        <v>0</v>
      </c>
      <c r="N375">
        <f>SUMIF(Erfassung5!BD:BD,L375,Erfassung5!BG:BG)</f>
        <v>0</v>
      </c>
      <c r="O375">
        <f t="shared" si="27"/>
        <v>0</v>
      </c>
      <c r="P375">
        <f t="shared" si="26"/>
        <v>1</v>
      </c>
    </row>
    <row r="376" spans="12:16" x14ac:dyDescent="0.25">
      <c r="L376" s="264">
        <f>Member!A376</f>
        <v>38808</v>
      </c>
      <c r="M376">
        <f>SUMIF(Erfassung5!BD:BD,L376,Erfassung5!BW:BW)</f>
        <v>0</v>
      </c>
      <c r="N376">
        <f>SUMIF(Erfassung5!BD:BD,L376,Erfassung5!BG:BG)</f>
        <v>0</v>
      </c>
      <c r="O376">
        <f t="shared" si="27"/>
        <v>0</v>
      </c>
      <c r="P376">
        <f t="shared" si="26"/>
        <v>1</v>
      </c>
    </row>
    <row r="377" spans="12:16" x14ac:dyDescent="0.25">
      <c r="L377" s="264">
        <f>Member!A377</f>
        <v>16729</v>
      </c>
      <c r="M377">
        <f>SUMIF(Erfassung5!BD:BD,L377,Erfassung5!BW:BW)</f>
        <v>0</v>
      </c>
      <c r="N377">
        <f>SUMIF(Erfassung5!BD:BD,L377,Erfassung5!BG:BG)</f>
        <v>0</v>
      </c>
      <c r="O377">
        <f t="shared" si="27"/>
        <v>0</v>
      </c>
      <c r="P377">
        <f t="shared" si="26"/>
        <v>1</v>
      </c>
    </row>
    <row r="378" spans="12:16" x14ac:dyDescent="0.25">
      <c r="L378" s="264">
        <f>Member!A378</f>
        <v>16518</v>
      </c>
      <c r="M378">
        <f>SUMIF(Erfassung5!BD:BD,L378,Erfassung5!BW:BW)</f>
        <v>0</v>
      </c>
      <c r="N378">
        <f>SUMIF(Erfassung5!BD:BD,L378,Erfassung5!BG:BG)</f>
        <v>0</v>
      </c>
      <c r="O378">
        <f t="shared" si="27"/>
        <v>0</v>
      </c>
      <c r="P378">
        <f t="shared" si="26"/>
        <v>1</v>
      </c>
    </row>
    <row r="379" spans="12:16" x14ac:dyDescent="0.25">
      <c r="L379" s="264">
        <f>Member!A379</f>
        <v>38757</v>
      </c>
      <c r="M379">
        <f>SUMIF(Erfassung5!BD:BD,L379,Erfassung5!BW:BW)</f>
        <v>0</v>
      </c>
      <c r="N379">
        <f>SUMIF(Erfassung5!BD:BD,L379,Erfassung5!BG:BG)</f>
        <v>0</v>
      </c>
      <c r="O379">
        <f t="shared" si="27"/>
        <v>0</v>
      </c>
      <c r="P379">
        <f t="shared" si="26"/>
        <v>1</v>
      </c>
    </row>
    <row r="380" spans="12:16" x14ac:dyDescent="0.25">
      <c r="L380" s="264">
        <f>Member!A380</f>
        <v>16524</v>
      </c>
      <c r="M380">
        <f>SUMIF(Erfassung5!BD:BD,L380,Erfassung5!BW:BW)</f>
        <v>0</v>
      </c>
      <c r="N380">
        <f>SUMIF(Erfassung5!BD:BD,L380,Erfassung5!BG:BG)</f>
        <v>0</v>
      </c>
      <c r="O380">
        <f t="shared" si="27"/>
        <v>0</v>
      </c>
      <c r="P380">
        <f t="shared" si="26"/>
        <v>1</v>
      </c>
    </row>
    <row r="381" spans="12:16" x14ac:dyDescent="0.25">
      <c r="L381" s="264">
        <f>Member!A381</f>
        <v>38921</v>
      </c>
      <c r="M381">
        <f>SUMIF(Erfassung5!BD:BD,L381,Erfassung5!BW:BW)</f>
        <v>0</v>
      </c>
      <c r="N381">
        <f>SUMIF(Erfassung5!BD:BD,L381,Erfassung5!BG:BG)</f>
        <v>0</v>
      </c>
      <c r="O381">
        <f t="shared" si="27"/>
        <v>0</v>
      </c>
      <c r="P381">
        <f t="shared" si="26"/>
        <v>1</v>
      </c>
    </row>
    <row r="382" spans="12:16" x14ac:dyDescent="0.25">
      <c r="L382" s="264">
        <f>Member!A382</f>
        <v>38922</v>
      </c>
      <c r="M382">
        <f>SUMIF(Erfassung5!BD:BD,L382,Erfassung5!BW:BW)</f>
        <v>0</v>
      </c>
      <c r="N382">
        <f>SUMIF(Erfassung5!BD:BD,L382,Erfassung5!BG:BG)</f>
        <v>0</v>
      </c>
      <c r="O382">
        <f t="shared" si="27"/>
        <v>0</v>
      </c>
      <c r="P382">
        <f t="shared" si="26"/>
        <v>1</v>
      </c>
    </row>
    <row r="383" spans="12:16" x14ac:dyDescent="0.25">
      <c r="L383" s="264">
        <f>Member!A383</f>
        <v>25061</v>
      </c>
      <c r="M383">
        <f>SUMIF(Erfassung5!BD:BD,L383,Erfassung5!BW:BW)</f>
        <v>0</v>
      </c>
      <c r="N383">
        <f>SUMIF(Erfassung5!BD:BD,L383,Erfassung5!BG:BG)</f>
        <v>0</v>
      </c>
      <c r="O383">
        <f t="shared" si="27"/>
        <v>0</v>
      </c>
      <c r="P383">
        <f t="shared" si="26"/>
        <v>1</v>
      </c>
    </row>
    <row r="384" spans="12:16" x14ac:dyDescent="0.25">
      <c r="L384" s="264">
        <f>Member!A384</f>
        <v>38920</v>
      </c>
      <c r="M384">
        <f>SUMIF(Erfassung5!BD:BD,L384,Erfassung5!BW:BW)</f>
        <v>0</v>
      </c>
      <c r="N384">
        <f>SUMIF(Erfassung5!BD:BD,L384,Erfassung5!BG:BG)</f>
        <v>0</v>
      </c>
      <c r="O384">
        <f t="shared" si="27"/>
        <v>0</v>
      </c>
      <c r="P384">
        <f t="shared" si="26"/>
        <v>1</v>
      </c>
    </row>
    <row r="385" spans="12:16" x14ac:dyDescent="0.25">
      <c r="L385" s="264">
        <f>Member!A385</f>
        <v>38724</v>
      </c>
      <c r="M385">
        <f>SUMIF(Erfassung5!BD:BD,L385,Erfassung5!BW:BW)</f>
        <v>0</v>
      </c>
      <c r="N385">
        <f>SUMIF(Erfassung5!BD:BD,L385,Erfassung5!BG:BG)</f>
        <v>0</v>
      </c>
      <c r="O385">
        <f t="shared" si="27"/>
        <v>0</v>
      </c>
      <c r="P385">
        <f t="shared" si="26"/>
        <v>1</v>
      </c>
    </row>
    <row r="386" spans="12:16" x14ac:dyDescent="0.25">
      <c r="L386" s="264">
        <f>Member!A386</f>
        <v>38759</v>
      </c>
      <c r="M386">
        <f>SUMIF(Erfassung5!BD:BD,L386,Erfassung5!BW:BW)</f>
        <v>0</v>
      </c>
      <c r="N386">
        <f>SUMIF(Erfassung5!BD:BD,L386,Erfassung5!BG:BG)</f>
        <v>0</v>
      </c>
      <c r="O386">
        <f t="shared" si="27"/>
        <v>0</v>
      </c>
      <c r="P386">
        <f t="shared" ref="P386:P449" si="28">RANK(O386,O:O)</f>
        <v>1</v>
      </c>
    </row>
    <row r="387" spans="12:16" x14ac:dyDescent="0.25">
      <c r="L387" s="264">
        <f>Member!A387</f>
        <v>38831</v>
      </c>
      <c r="M387">
        <f>SUMIF(Erfassung5!BD:BD,L387,Erfassung5!BW:BW)</f>
        <v>0</v>
      </c>
      <c r="N387">
        <f>SUMIF(Erfassung5!BD:BD,L387,Erfassung5!BG:BG)</f>
        <v>0</v>
      </c>
      <c r="O387">
        <f t="shared" ref="O387:O450" si="29">IF(N387=0,0,M387/N387-ROW()/1000000000)</f>
        <v>0</v>
      </c>
      <c r="P387">
        <f t="shared" si="28"/>
        <v>1</v>
      </c>
    </row>
    <row r="388" spans="12:16" x14ac:dyDescent="0.25">
      <c r="L388" s="264">
        <f>Member!A388</f>
        <v>16519</v>
      </c>
      <c r="M388">
        <f>SUMIF(Erfassung5!BD:BD,L388,Erfassung5!BW:BW)</f>
        <v>0</v>
      </c>
      <c r="N388">
        <f>SUMIF(Erfassung5!BD:BD,L388,Erfassung5!BG:BG)</f>
        <v>0</v>
      </c>
      <c r="O388">
        <f t="shared" si="29"/>
        <v>0</v>
      </c>
      <c r="P388">
        <f t="shared" si="28"/>
        <v>1</v>
      </c>
    </row>
    <row r="389" spans="12:16" x14ac:dyDescent="0.25">
      <c r="L389" s="264">
        <f>Member!A389</f>
        <v>38964</v>
      </c>
      <c r="M389">
        <f>SUMIF(Erfassung5!BD:BD,L389,Erfassung5!BW:BW)</f>
        <v>0</v>
      </c>
      <c r="N389">
        <f>SUMIF(Erfassung5!BD:BD,L389,Erfassung5!BG:BG)</f>
        <v>0</v>
      </c>
      <c r="O389">
        <f t="shared" si="29"/>
        <v>0</v>
      </c>
      <c r="P389">
        <f t="shared" si="28"/>
        <v>1</v>
      </c>
    </row>
    <row r="390" spans="12:16" x14ac:dyDescent="0.25">
      <c r="L390" s="264">
        <f>Member!A390</f>
        <v>25297</v>
      </c>
      <c r="M390">
        <f>SUMIF(Erfassung5!BD:BD,L390,Erfassung5!BW:BW)</f>
        <v>0</v>
      </c>
      <c r="N390">
        <f>SUMIF(Erfassung5!BD:BD,L390,Erfassung5!BG:BG)</f>
        <v>0</v>
      </c>
      <c r="O390">
        <f t="shared" si="29"/>
        <v>0</v>
      </c>
      <c r="P390">
        <f t="shared" si="28"/>
        <v>1</v>
      </c>
    </row>
    <row r="391" spans="12:16" x14ac:dyDescent="0.25">
      <c r="L391" s="264">
        <f>Member!A391</f>
        <v>38056</v>
      </c>
      <c r="M391">
        <f>SUMIF(Erfassung5!BD:BD,L391,Erfassung5!BW:BW)</f>
        <v>0</v>
      </c>
      <c r="N391">
        <f>SUMIF(Erfassung5!BD:BD,L391,Erfassung5!BG:BG)</f>
        <v>0</v>
      </c>
      <c r="O391">
        <f t="shared" si="29"/>
        <v>0</v>
      </c>
      <c r="P391">
        <f t="shared" si="28"/>
        <v>1</v>
      </c>
    </row>
    <row r="392" spans="12:16" x14ac:dyDescent="0.25">
      <c r="L392" s="264">
        <f>Member!A392</f>
        <v>38810</v>
      </c>
      <c r="M392">
        <f>SUMIF(Erfassung5!BD:BD,L392,Erfassung5!BW:BW)</f>
        <v>0</v>
      </c>
      <c r="N392">
        <f>SUMIF(Erfassung5!BD:BD,L392,Erfassung5!BG:BG)</f>
        <v>0</v>
      </c>
      <c r="O392">
        <f t="shared" si="29"/>
        <v>0</v>
      </c>
      <c r="P392">
        <f t="shared" si="28"/>
        <v>1</v>
      </c>
    </row>
    <row r="393" spans="12:16" x14ac:dyDescent="0.25">
      <c r="L393" s="264">
        <f>Member!A393</f>
        <v>38851</v>
      </c>
      <c r="M393">
        <f>SUMIF(Erfassung5!BD:BD,L393,Erfassung5!BW:BW)</f>
        <v>0</v>
      </c>
      <c r="N393">
        <f>SUMIF(Erfassung5!BD:BD,L393,Erfassung5!BG:BG)</f>
        <v>0</v>
      </c>
      <c r="O393">
        <f t="shared" si="29"/>
        <v>0</v>
      </c>
      <c r="P393">
        <f t="shared" si="28"/>
        <v>1</v>
      </c>
    </row>
    <row r="394" spans="12:16" x14ac:dyDescent="0.25">
      <c r="L394" s="264">
        <f>Member!A394</f>
        <v>38923</v>
      </c>
      <c r="M394">
        <f>SUMIF(Erfassung5!BD:BD,L394,Erfassung5!BW:BW)</f>
        <v>0</v>
      </c>
      <c r="N394">
        <f>SUMIF(Erfassung5!BD:BD,L394,Erfassung5!BG:BG)</f>
        <v>0</v>
      </c>
      <c r="O394">
        <f t="shared" si="29"/>
        <v>0</v>
      </c>
      <c r="P394">
        <f t="shared" si="28"/>
        <v>1</v>
      </c>
    </row>
    <row r="395" spans="12:16" x14ac:dyDescent="0.25">
      <c r="L395" s="264">
        <f>Member!A395</f>
        <v>38773</v>
      </c>
      <c r="M395">
        <f>SUMIF(Erfassung5!BD:BD,L395,Erfassung5!BW:BW)</f>
        <v>0</v>
      </c>
      <c r="N395">
        <f>SUMIF(Erfassung5!BD:BD,L395,Erfassung5!BG:BG)</f>
        <v>0</v>
      </c>
      <c r="O395">
        <f t="shared" si="29"/>
        <v>0</v>
      </c>
      <c r="P395">
        <f t="shared" si="28"/>
        <v>1</v>
      </c>
    </row>
    <row r="396" spans="12:16" x14ac:dyDescent="0.25">
      <c r="L396" s="264">
        <f>Member!A396</f>
        <v>7425</v>
      </c>
      <c r="M396">
        <f>SUMIF(Erfassung5!BD:BD,L396,Erfassung5!BW:BW)</f>
        <v>0</v>
      </c>
      <c r="N396">
        <f>SUMIF(Erfassung5!BD:BD,L396,Erfassung5!BG:BG)</f>
        <v>0</v>
      </c>
      <c r="O396">
        <f t="shared" si="29"/>
        <v>0</v>
      </c>
      <c r="P396">
        <f t="shared" si="28"/>
        <v>1</v>
      </c>
    </row>
    <row r="397" spans="12:16" x14ac:dyDescent="0.25">
      <c r="L397" s="264">
        <f>Member!A397</f>
        <v>38355</v>
      </c>
      <c r="M397">
        <f>SUMIF(Erfassung5!BD:BD,L397,Erfassung5!BW:BW)</f>
        <v>0</v>
      </c>
      <c r="N397">
        <f>SUMIF(Erfassung5!BD:BD,L397,Erfassung5!BG:BG)</f>
        <v>0</v>
      </c>
      <c r="O397">
        <f t="shared" si="29"/>
        <v>0</v>
      </c>
      <c r="P397">
        <f t="shared" si="28"/>
        <v>1</v>
      </c>
    </row>
    <row r="398" spans="12:16" x14ac:dyDescent="0.25">
      <c r="L398" s="264">
        <f>Member!A398</f>
        <v>16465</v>
      </c>
      <c r="M398">
        <f>SUMIF(Erfassung5!BD:BD,L398,Erfassung5!BW:BW)</f>
        <v>0</v>
      </c>
      <c r="N398">
        <f>SUMIF(Erfassung5!BD:BD,L398,Erfassung5!BG:BG)</f>
        <v>0</v>
      </c>
      <c r="O398">
        <f t="shared" si="29"/>
        <v>0</v>
      </c>
      <c r="P398">
        <f t="shared" si="28"/>
        <v>1</v>
      </c>
    </row>
    <row r="399" spans="12:16" x14ac:dyDescent="0.25">
      <c r="L399" s="264">
        <f>Member!A399</f>
        <v>16917</v>
      </c>
      <c r="M399">
        <f>SUMIF(Erfassung5!BD:BD,L399,Erfassung5!BW:BW)</f>
        <v>0</v>
      </c>
      <c r="N399">
        <f>SUMIF(Erfassung5!BD:BD,L399,Erfassung5!BG:BG)</f>
        <v>0</v>
      </c>
      <c r="O399">
        <f t="shared" si="29"/>
        <v>0</v>
      </c>
      <c r="P399">
        <f t="shared" si="28"/>
        <v>1</v>
      </c>
    </row>
    <row r="400" spans="12:16" x14ac:dyDescent="0.25">
      <c r="L400" s="264">
        <f>Member!A400</f>
        <v>25095</v>
      </c>
      <c r="M400">
        <f>SUMIF(Erfassung5!BD:BD,L400,Erfassung5!BW:BW)</f>
        <v>0</v>
      </c>
      <c r="N400">
        <f>SUMIF(Erfassung5!BD:BD,L400,Erfassung5!BG:BG)</f>
        <v>0</v>
      </c>
      <c r="O400">
        <f t="shared" si="29"/>
        <v>0</v>
      </c>
      <c r="P400">
        <f t="shared" si="28"/>
        <v>1</v>
      </c>
    </row>
    <row r="401" spans="12:16" x14ac:dyDescent="0.25">
      <c r="L401" s="264">
        <f>Member!A401</f>
        <v>25555</v>
      </c>
      <c r="M401">
        <f>SUMIF(Erfassung5!BD:BD,L401,Erfassung5!BW:BW)</f>
        <v>0</v>
      </c>
      <c r="N401">
        <f>SUMIF(Erfassung5!BD:BD,L401,Erfassung5!BG:BG)</f>
        <v>0</v>
      </c>
      <c r="O401">
        <f t="shared" si="29"/>
        <v>0</v>
      </c>
      <c r="P401">
        <f t="shared" si="28"/>
        <v>1</v>
      </c>
    </row>
    <row r="402" spans="12:16" x14ac:dyDescent="0.25">
      <c r="L402" s="264">
        <f>Member!A402</f>
        <v>25097</v>
      </c>
      <c r="M402">
        <f>SUMIF(Erfassung5!BD:BD,L402,Erfassung5!BW:BW)</f>
        <v>0</v>
      </c>
      <c r="N402">
        <f>SUMIF(Erfassung5!BD:BD,L402,Erfassung5!BG:BG)</f>
        <v>0</v>
      </c>
      <c r="O402">
        <f t="shared" si="29"/>
        <v>0</v>
      </c>
      <c r="P402">
        <f t="shared" si="28"/>
        <v>1</v>
      </c>
    </row>
    <row r="403" spans="12:16" x14ac:dyDescent="0.25">
      <c r="L403" s="264">
        <f>Member!A403</f>
        <v>25614</v>
      </c>
      <c r="M403">
        <f>SUMIF(Erfassung5!BD:BD,L403,Erfassung5!BW:BW)</f>
        <v>0</v>
      </c>
      <c r="N403">
        <f>SUMIF(Erfassung5!BD:BD,L403,Erfassung5!BG:BG)</f>
        <v>0</v>
      </c>
      <c r="O403">
        <f t="shared" si="29"/>
        <v>0</v>
      </c>
      <c r="P403">
        <f t="shared" si="28"/>
        <v>1</v>
      </c>
    </row>
    <row r="404" spans="12:16" x14ac:dyDescent="0.25">
      <c r="L404" s="264">
        <f>Member!A404</f>
        <v>25093</v>
      </c>
      <c r="M404">
        <f>SUMIF(Erfassung5!BD:BD,L404,Erfassung5!BW:BW)</f>
        <v>0</v>
      </c>
      <c r="N404">
        <f>SUMIF(Erfassung5!BD:BD,L404,Erfassung5!BG:BG)</f>
        <v>0</v>
      </c>
      <c r="O404">
        <f t="shared" si="29"/>
        <v>0</v>
      </c>
      <c r="P404">
        <f t="shared" si="28"/>
        <v>1</v>
      </c>
    </row>
    <row r="405" spans="12:16" x14ac:dyDescent="0.25">
      <c r="L405" s="264">
        <f>Member!A405</f>
        <v>25948</v>
      </c>
      <c r="M405">
        <f>SUMIF(Erfassung5!BD:BD,L405,Erfassung5!BW:BW)</f>
        <v>0</v>
      </c>
      <c r="N405">
        <f>SUMIF(Erfassung5!BD:BD,L405,Erfassung5!BG:BG)</f>
        <v>0</v>
      </c>
      <c r="O405">
        <f t="shared" si="29"/>
        <v>0</v>
      </c>
      <c r="P405">
        <f t="shared" si="28"/>
        <v>1</v>
      </c>
    </row>
    <row r="406" spans="12:16" x14ac:dyDescent="0.25">
      <c r="L406" s="264">
        <f>Member!A406</f>
        <v>25615</v>
      </c>
      <c r="M406">
        <f>SUMIF(Erfassung5!BD:BD,L406,Erfassung5!BW:BW)</f>
        <v>0</v>
      </c>
      <c r="N406">
        <f>SUMIF(Erfassung5!BD:BD,L406,Erfassung5!BG:BG)</f>
        <v>0</v>
      </c>
      <c r="O406">
        <f t="shared" si="29"/>
        <v>0</v>
      </c>
      <c r="P406">
        <f t="shared" si="28"/>
        <v>1</v>
      </c>
    </row>
    <row r="407" spans="12:16" x14ac:dyDescent="0.25">
      <c r="L407" s="264">
        <f>Member!A407</f>
        <v>16456</v>
      </c>
      <c r="M407">
        <f>SUMIF(Erfassung5!BD:BD,L407,Erfassung5!BW:BW)</f>
        <v>0</v>
      </c>
      <c r="N407">
        <f>SUMIF(Erfassung5!BD:BD,L407,Erfassung5!BG:BG)</f>
        <v>0</v>
      </c>
      <c r="O407">
        <f t="shared" si="29"/>
        <v>0</v>
      </c>
      <c r="P407">
        <f t="shared" si="28"/>
        <v>1</v>
      </c>
    </row>
    <row r="408" spans="12:16" x14ac:dyDescent="0.25">
      <c r="L408" s="264">
        <f>Member!A408</f>
        <v>16459</v>
      </c>
      <c r="M408">
        <f>SUMIF(Erfassung5!BD:BD,L408,Erfassung5!BW:BW)</f>
        <v>0</v>
      </c>
      <c r="N408">
        <f>SUMIF(Erfassung5!BD:BD,L408,Erfassung5!BG:BG)</f>
        <v>0</v>
      </c>
      <c r="O408">
        <f t="shared" si="29"/>
        <v>0</v>
      </c>
      <c r="P408">
        <f t="shared" si="28"/>
        <v>1</v>
      </c>
    </row>
    <row r="409" spans="12:16" x14ac:dyDescent="0.25">
      <c r="L409" s="264">
        <f>Member!A409</f>
        <v>38711</v>
      </c>
      <c r="M409">
        <f>SUMIF(Erfassung5!BD:BD,L409,Erfassung5!BW:BW)</f>
        <v>0</v>
      </c>
      <c r="N409">
        <f>SUMIF(Erfassung5!BD:BD,L409,Erfassung5!BG:BG)</f>
        <v>0</v>
      </c>
      <c r="O409">
        <f t="shared" si="29"/>
        <v>0</v>
      </c>
      <c r="P409">
        <f t="shared" si="28"/>
        <v>1</v>
      </c>
    </row>
    <row r="410" spans="12:16" x14ac:dyDescent="0.25">
      <c r="L410" s="264">
        <f>Member!A410</f>
        <v>16462</v>
      </c>
      <c r="M410">
        <f>SUMIF(Erfassung5!BD:BD,L410,Erfassung5!BW:BW)</f>
        <v>0</v>
      </c>
      <c r="N410">
        <f>SUMIF(Erfassung5!BD:BD,L410,Erfassung5!BG:BG)</f>
        <v>0</v>
      </c>
      <c r="O410">
        <f t="shared" si="29"/>
        <v>0</v>
      </c>
      <c r="P410">
        <f t="shared" si="28"/>
        <v>1</v>
      </c>
    </row>
    <row r="411" spans="12:16" x14ac:dyDescent="0.25">
      <c r="L411" s="264">
        <f>Member!A411</f>
        <v>16811</v>
      </c>
      <c r="M411">
        <f>SUMIF(Erfassung5!BD:BD,L411,Erfassung5!BW:BW)</f>
        <v>0</v>
      </c>
      <c r="N411">
        <f>SUMIF(Erfassung5!BD:BD,L411,Erfassung5!BG:BG)</f>
        <v>0</v>
      </c>
      <c r="O411">
        <f t="shared" si="29"/>
        <v>0</v>
      </c>
      <c r="P411">
        <f t="shared" si="28"/>
        <v>1</v>
      </c>
    </row>
    <row r="412" spans="12:16" x14ac:dyDescent="0.25">
      <c r="L412" s="264">
        <f>Member!A412</f>
        <v>38878</v>
      </c>
      <c r="M412">
        <f>SUMIF(Erfassung5!BD:BD,L412,Erfassung5!BW:BW)</f>
        <v>0</v>
      </c>
      <c r="N412">
        <f>SUMIF(Erfassung5!BD:BD,L412,Erfassung5!BG:BG)</f>
        <v>0</v>
      </c>
      <c r="O412">
        <f t="shared" si="29"/>
        <v>0</v>
      </c>
      <c r="P412">
        <f t="shared" si="28"/>
        <v>1</v>
      </c>
    </row>
    <row r="413" spans="12:16" x14ac:dyDescent="0.25">
      <c r="L413" s="264">
        <f>Member!A413</f>
        <v>38403</v>
      </c>
      <c r="M413">
        <f>SUMIF(Erfassung5!BD:BD,L413,Erfassung5!BW:BW)</f>
        <v>0</v>
      </c>
      <c r="N413">
        <f>SUMIF(Erfassung5!BD:BD,L413,Erfassung5!BG:BG)</f>
        <v>0</v>
      </c>
      <c r="O413">
        <f t="shared" si="29"/>
        <v>0</v>
      </c>
      <c r="P413">
        <f t="shared" si="28"/>
        <v>1</v>
      </c>
    </row>
    <row r="414" spans="12:16" x14ac:dyDescent="0.25">
      <c r="L414" s="264">
        <f>Member!A414</f>
        <v>16471</v>
      </c>
      <c r="M414">
        <f>SUMIF(Erfassung5!BD:BD,L414,Erfassung5!BW:BW)</f>
        <v>0</v>
      </c>
      <c r="N414">
        <f>SUMIF(Erfassung5!BD:BD,L414,Erfassung5!BG:BG)</f>
        <v>0</v>
      </c>
      <c r="O414">
        <f t="shared" si="29"/>
        <v>0</v>
      </c>
      <c r="P414">
        <f t="shared" si="28"/>
        <v>1</v>
      </c>
    </row>
    <row r="415" spans="12:16" x14ac:dyDescent="0.25">
      <c r="L415" s="264">
        <f>Member!A415</f>
        <v>16461</v>
      </c>
      <c r="M415">
        <f>SUMIF(Erfassung5!BD:BD,L415,Erfassung5!BW:BW)</f>
        <v>0</v>
      </c>
      <c r="N415">
        <f>SUMIF(Erfassung5!BD:BD,L415,Erfassung5!BG:BG)</f>
        <v>0</v>
      </c>
      <c r="O415">
        <f t="shared" si="29"/>
        <v>0</v>
      </c>
      <c r="P415">
        <f t="shared" si="28"/>
        <v>1</v>
      </c>
    </row>
    <row r="416" spans="12:16" x14ac:dyDescent="0.25">
      <c r="L416" s="264">
        <f>Member!A416</f>
        <v>38639</v>
      </c>
      <c r="M416">
        <f>SUMIF(Erfassung5!BD:BD,L416,Erfassung5!BW:BW)</f>
        <v>0</v>
      </c>
      <c r="N416">
        <f>SUMIF(Erfassung5!BD:BD,L416,Erfassung5!BG:BG)</f>
        <v>0</v>
      </c>
      <c r="O416">
        <f t="shared" si="29"/>
        <v>0</v>
      </c>
      <c r="P416">
        <f t="shared" si="28"/>
        <v>1</v>
      </c>
    </row>
    <row r="417" spans="12:16" x14ac:dyDescent="0.25">
      <c r="L417" s="264">
        <f>Member!A417</f>
        <v>38638</v>
      </c>
      <c r="M417">
        <f>SUMIF(Erfassung5!BD:BD,L417,Erfassung5!BW:BW)</f>
        <v>0</v>
      </c>
      <c r="N417">
        <f>SUMIF(Erfassung5!BD:BD,L417,Erfassung5!BG:BG)</f>
        <v>0</v>
      </c>
      <c r="O417">
        <f t="shared" si="29"/>
        <v>0</v>
      </c>
      <c r="P417">
        <f t="shared" si="28"/>
        <v>1</v>
      </c>
    </row>
    <row r="418" spans="12:16" x14ac:dyDescent="0.25">
      <c r="L418" s="264">
        <f>Member!A418</f>
        <v>38637</v>
      </c>
      <c r="M418">
        <f>SUMIF(Erfassung5!BD:BD,L418,Erfassung5!BW:BW)</f>
        <v>0</v>
      </c>
      <c r="N418">
        <f>SUMIF(Erfassung5!BD:BD,L418,Erfassung5!BG:BG)</f>
        <v>0</v>
      </c>
      <c r="O418">
        <f t="shared" si="29"/>
        <v>0</v>
      </c>
      <c r="P418">
        <f t="shared" si="28"/>
        <v>1</v>
      </c>
    </row>
    <row r="419" spans="12:16" x14ac:dyDescent="0.25">
      <c r="L419" s="264">
        <f>Member!A419</f>
        <v>38549</v>
      </c>
      <c r="M419">
        <f>SUMIF(Erfassung5!BD:BD,L419,Erfassung5!BW:BW)</f>
        <v>0</v>
      </c>
      <c r="N419">
        <f>SUMIF(Erfassung5!BD:BD,L419,Erfassung5!BG:BG)</f>
        <v>0</v>
      </c>
      <c r="O419">
        <f t="shared" si="29"/>
        <v>0</v>
      </c>
      <c r="P419">
        <f t="shared" si="28"/>
        <v>1</v>
      </c>
    </row>
    <row r="420" spans="12:16" x14ac:dyDescent="0.25">
      <c r="L420" s="264">
        <f>Member!A420</f>
        <v>38746</v>
      </c>
      <c r="M420">
        <f>SUMIF(Erfassung5!BD:BD,L420,Erfassung5!BW:BW)</f>
        <v>0</v>
      </c>
      <c r="N420">
        <f>SUMIF(Erfassung5!BD:BD,L420,Erfassung5!BG:BG)</f>
        <v>0</v>
      </c>
      <c r="O420">
        <f t="shared" si="29"/>
        <v>0</v>
      </c>
      <c r="P420">
        <f t="shared" si="28"/>
        <v>1</v>
      </c>
    </row>
    <row r="421" spans="12:16" x14ac:dyDescent="0.25">
      <c r="L421" s="264">
        <f>Member!A421</f>
        <v>38593</v>
      </c>
      <c r="M421">
        <f>SUMIF(Erfassung5!BD:BD,L421,Erfassung5!BW:BW)</f>
        <v>0</v>
      </c>
      <c r="N421">
        <f>SUMIF(Erfassung5!BD:BD,L421,Erfassung5!BG:BG)</f>
        <v>0</v>
      </c>
      <c r="O421">
        <f t="shared" si="29"/>
        <v>0</v>
      </c>
      <c r="P421">
        <f t="shared" si="28"/>
        <v>1</v>
      </c>
    </row>
    <row r="422" spans="12:16" x14ac:dyDescent="0.25">
      <c r="L422" s="264">
        <f>Member!A422</f>
        <v>7753</v>
      </c>
      <c r="M422">
        <f>SUMIF(Erfassung5!BD:BD,L422,Erfassung5!BW:BW)</f>
        <v>0</v>
      </c>
      <c r="N422">
        <f>SUMIF(Erfassung5!BD:BD,L422,Erfassung5!BG:BG)</f>
        <v>0</v>
      </c>
      <c r="O422">
        <f t="shared" si="29"/>
        <v>0</v>
      </c>
      <c r="P422">
        <f t="shared" si="28"/>
        <v>1</v>
      </c>
    </row>
    <row r="423" spans="12:16" x14ac:dyDescent="0.25">
      <c r="L423" s="264">
        <f>Member!A423</f>
        <v>38717</v>
      </c>
      <c r="M423">
        <f>SUMIF(Erfassung5!BD:BD,L423,Erfassung5!BW:BW)</f>
        <v>0</v>
      </c>
      <c r="N423">
        <f>SUMIF(Erfassung5!BD:BD,L423,Erfassung5!BG:BG)</f>
        <v>0</v>
      </c>
      <c r="O423">
        <f t="shared" si="29"/>
        <v>0</v>
      </c>
      <c r="P423">
        <f t="shared" si="28"/>
        <v>1</v>
      </c>
    </row>
    <row r="424" spans="12:16" x14ac:dyDescent="0.25">
      <c r="L424" s="264">
        <f>Member!A424</f>
        <v>38800</v>
      </c>
      <c r="M424">
        <f>SUMIF(Erfassung5!BD:BD,L424,Erfassung5!BW:BW)</f>
        <v>0</v>
      </c>
      <c r="N424">
        <f>SUMIF(Erfassung5!BD:BD,L424,Erfassung5!BG:BG)</f>
        <v>0</v>
      </c>
      <c r="O424">
        <f t="shared" si="29"/>
        <v>0</v>
      </c>
      <c r="P424">
        <f t="shared" si="28"/>
        <v>1</v>
      </c>
    </row>
    <row r="425" spans="12:16" x14ac:dyDescent="0.25">
      <c r="L425" s="264">
        <f>Member!A425</f>
        <v>38732</v>
      </c>
      <c r="M425">
        <f>SUMIF(Erfassung5!BD:BD,L425,Erfassung5!BW:BW)</f>
        <v>0</v>
      </c>
      <c r="N425">
        <f>SUMIF(Erfassung5!BD:BD,L425,Erfassung5!BG:BG)</f>
        <v>0</v>
      </c>
      <c r="O425">
        <f t="shared" si="29"/>
        <v>0</v>
      </c>
      <c r="P425">
        <f t="shared" si="28"/>
        <v>1</v>
      </c>
    </row>
    <row r="426" spans="12:16" x14ac:dyDescent="0.25">
      <c r="L426" s="264">
        <f>Member!A426</f>
        <v>38747</v>
      </c>
      <c r="M426">
        <f>SUMIF(Erfassung5!BD:BD,L426,Erfassung5!BW:BW)</f>
        <v>0</v>
      </c>
      <c r="N426">
        <f>SUMIF(Erfassung5!BD:BD,L426,Erfassung5!BG:BG)</f>
        <v>0</v>
      </c>
      <c r="O426">
        <f t="shared" si="29"/>
        <v>0</v>
      </c>
      <c r="P426">
        <f t="shared" si="28"/>
        <v>1</v>
      </c>
    </row>
    <row r="427" spans="12:16" x14ac:dyDescent="0.25">
      <c r="L427" s="264">
        <f>Member!A427</f>
        <v>15911</v>
      </c>
      <c r="M427">
        <f>SUMIF(Erfassung5!BD:BD,L427,Erfassung5!BW:BW)</f>
        <v>0</v>
      </c>
      <c r="N427">
        <f>SUMIF(Erfassung5!BD:BD,L427,Erfassung5!BG:BG)</f>
        <v>0</v>
      </c>
      <c r="O427">
        <f t="shared" si="29"/>
        <v>0</v>
      </c>
      <c r="P427">
        <f t="shared" si="28"/>
        <v>1</v>
      </c>
    </row>
    <row r="428" spans="12:16" x14ac:dyDescent="0.25">
      <c r="L428" s="264">
        <f>Member!A428</f>
        <v>7177</v>
      </c>
      <c r="M428">
        <f>SUMIF(Erfassung5!BD:BD,L428,Erfassung5!BW:BW)</f>
        <v>0</v>
      </c>
      <c r="N428">
        <f>SUMIF(Erfassung5!BD:BD,L428,Erfassung5!BG:BG)</f>
        <v>0</v>
      </c>
      <c r="O428">
        <f t="shared" si="29"/>
        <v>0</v>
      </c>
      <c r="P428">
        <f t="shared" si="28"/>
        <v>1</v>
      </c>
    </row>
    <row r="429" spans="12:16" x14ac:dyDescent="0.25">
      <c r="L429" s="264">
        <f>Member!A429</f>
        <v>38044</v>
      </c>
      <c r="M429">
        <f>SUMIF(Erfassung5!BD:BD,L429,Erfassung5!BW:BW)</f>
        <v>0</v>
      </c>
      <c r="N429">
        <f>SUMIF(Erfassung5!BD:BD,L429,Erfassung5!BG:BG)</f>
        <v>0</v>
      </c>
      <c r="O429">
        <f t="shared" si="29"/>
        <v>0</v>
      </c>
      <c r="P429">
        <f t="shared" si="28"/>
        <v>1</v>
      </c>
    </row>
    <row r="430" spans="12:16" x14ac:dyDescent="0.25">
      <c r="L430" s="264">
        <f>Member!A430</f>
        <v>38401</v>
      </c>
      <c r="M430">
        <f>SUMIF(Erfassung5!BD:BD,L430,Erfassung5!BW:BW)</f>
        <v>0</v>
      </c>
      <c r="N430">
        <f>SUMIF(Erfassung5!BD:BD,L430,Erfassung5!BG:BG)</f>
        <v>0</v>
      </c>
      <c r="O430">
        <f t="shared" si="29"/>
        <v>0</v>
      </c>
      <c r="P430">
        <f t="shared" si="28"/>
        <v>1</v>
      </c>
    </row>
    <row r="431" spans="12:16" x14ac:dyDescent="0.25">
      <c r="L431" s="264">
        <f>Member!A431</f>
        <v>16900</v>
      </c>
      <c r="M431">
        <f>SUMIF(Erfassung5!BD:BD,L431,Erfassung5!BW:BW)</f>
        <v>0</v>
      </c>
      <c r="N431">
        <f>SUMIF(Erfassung5!BD:BD,L431,Erfassung5!BG:BG)</f>
        <v>0</v>
      </c>
      <c r="O431">
        <f t="shared" si="29"/>
        <v>0</v>
      </c>
      <c r="P431">
        <f t="shared" si="28"/>
        <v>1</v>
      </c>
    </row>
    <row r="432" spans="12:16" x14ac:dyDescent="0.25">
      <c r="L432" s="264">
        <f>Member!A432</f>
        <v>38583</v>
      </c>
      <c r="M432">
        <f>SUMIF(Erfassung5!BD:BD,L432,Erfassung5!BW:BW)</f>
        <v>0</v>
      </c>
      <c r="N432">
        <f>SUMIF(Erfassung5!BD:BD,L432,Erfassung5!BG:BG)</f>
        <v>0</v>
      </c>
      <c r="O432">
        <f t="shared" si="29"/>
        <v>0</v>
      </c>
      <c r="P432">
        <f t="shared" si="28"/>
        <v>1</v>
      </c>
    </row>
    <row r="433" spans="12:16" x14ac:dyDescent="0.25">
      <c r="L433" s="264">
        <f>Member!A433</f>
        <v>38607</v>
      </c>
      <c r="M433">
        <f>SUMIF(Erfassung5!BD:BD,L433,Erfassung5!BW:BW)</f>
        <v>0</v>
      </c>
      <c r="N433">
        <f>SUMIF(Erfassung5!BD:BD,L433,Erfassung5!BG:BG)</f>
        <v>0</v>
      </c>
      <c r="O433">
        <f t="shared" si="29"/>
        <v>0</v>
      </c>
      <c r="P433">
        <f t="shared" si="28"/>
        <v>1</v>
      </c>
    </row>
    <row r="434" spans="12:16" x14ac:dyDescent="0.25">
      <c r="L434" s="264">
        <f>Member!A434</f>
        <v>38365</v>
      </c>
      <c r="M434">
        <f>SUMIF(Erfassung5!BD:BD,L434,Erfassung5!BW:BW)</f>
        <v>0</v>
      </c>
      <c r="N434">
        <f>SUMIF(Erfassung5!BD:BD,L434,Erfassung5!BG:BG)</f>
        <v>0</v>
      </c>
      <c r="O434">
        <f t="shared" si="29"/>
        <v>0</v>
      </c>
      <c r="P434">
        <f t="shared" si="28"/>
        <v>1</v>
      </c>
    </row>
    <row r="435" spans="12:16" x14ac:dyDescent="0.25">
      <c r="L435" s="264">
        <f>Member!A435</f>
        <v>7787</v>
      </c>
      <c r="M435">
        <f>SUMIF(Erfassung5!BD:BD,L435,Erfassung5!BW:BW)</f>
        <v>0</v>
      </c>
      <c r="N435">
        <f>SUMIF(Erfassung5!BD:BD,L435,Erfassung5!BG:BG)</f>
        <v>0</v>
      </c>
      <c r="O435">
        <f t="shared" si="29"/>
        <v>0</v>
      </c>
      <c r="P435">
        <f t="shared" si="28"/>
        <v>1</v>
      </c>
    </row>
    <row r="436" spans="12:16" x14ac:dyDescent="0.25">
      <c r="L436" s="264">
        <f>Member!A436</f>
        <v>7770</v>
      </c>
      <c r="M436">
        <f>SUMIF(Erfassung5!BD:BD,L436,Erfassung5!BW:BW)</f>
        <v>0</v>
      </c>
      <c r="N436">
        <f>SUMIF(Erfassung5!BD:BD,L436,Erfassung5!BG:BG)</f>
        <v>0</v>
      </c>
      <c r="O436">
        <f t="shared" si="29"/>
        <v>0</v>
      </c>
      <c r="P436">
        <f t="shared" si="28"/>
        <v>1</v>
      </c>
    </row>
    <row r="437" spans="12:16" x14ac:dyDescent="0.25">
      <c r="L437" s="264">
        <f>Member!A437</f>
        <v>38604</v>
      </c>
      <c r="M437">
        <f>SUMIF(Erfassung5!BD:BD,L437,Erfassung5!BW:BW)</f>
        <v>0</v>
      </c>
      <c r="N437">
        <f>SUMIF(Erfassung5!BD:BD,L437,Erfassung5!BG:BG)</f>
        <v>0</v>
      </c>
      <c r="O437">
        <f t="shared" si="29"/>
        <v>0</v>
      </c>
      <c r="P437">
        <f t="shared" si="28"/>
        <v>1</v>
      </c>
    </row>
    <row r="438" spans="12:16" x14ac:dyDescent="0.25">
      <c r="L438" s="264">
        <f>Member!A438</f>
        <v>38210</v>
      </c>
      <c r="M438">
        <f>SUMIF(Erfassung5!BD:BD,L438,Erfassung5!BW:BW)</f>
        <v>0</v>
      </c>
      <c r="N438">
        <f>SUMIF(Erfassung5!BD:BD,L438,Erfassung5!BG:BG)</f>
        <v>0</v>
      </c>
      <c r="O438">
        <f t="shared" si="29"/>
        <v>0</v>
      </c>
      <c r="P438">
        <f t="shared" si="28"/>
        <v>1</v>
      </c>
    </row>
    <row r="439" spans="12:16" x14ac:dyDescent="0.25">
      <c r="L439" s="264">
        <f>Member!A439</f>
        <v>29621</v>
      </c>
      <c r="M439">
        <f>SUMIF(Erfassung5!BD:BD,L439,Erfassung5!BW:BW)</f>
        <v>0</v>
      </c>
      <c r="N439">
        <f>SUMIF(Erfassung5!BD:BD,L439,Erfassung5!BG:BG)</f>
        <v>0</v>
      </c>
      <c r="O439">
        <f t="shared" si="29"/>
        <v>0</v>
      </c>
      <c r="P439">
        <f t="shared" si="28"/>
        <v>1</v>
      </c>
    </row>
    <row r="440" spans="12:16" x14ac:dyDescent="0.25">
      <c r="L440" s="264">
        <f>Member!A440</f>
        <v>7772</v>
      </c>
      <c r="M440">
        <f>SUMIF(Erfassung5!BD:BD,L440,Erfassung5!BW:BW)</f>
        <v>0</v>
      </c>
      <c r="N440">
        <f>SUMIF(Erfassung5!BD:BD,L440,Erfassung5!BG:BG)</f>
        <v>0</v>
      </c>
      <c r="O440">
        <f t="shared" si="29"/>
        <v>0</v>
      </c>
      <c r="P440">
        <f t="shared" si="28"/>
        <v>1</v>
      </c>
    </row>
    <row r="441" spans="12:16" x14ac:dyDescent="0.25">
      <c r="L441" s="264">
        <f>Member!A441</f>
        <v>7786</v>
      </c>
      <c r="M441">
        <f>SUMIF(Erfassung5!BD:BD,L441,Erfassung5!BW:BW)</f>
        <v>0</v>
      </c>
      <c r="N441">
        <f>SUMIF(Erfassung5!BD:BD,L441,Erfassung5!BG:BG)</f>
        <v>0</v>
      </c>
      <c r="O441">
        <f t="shared" si="29"/>
        <v>0</v>
      </c>
      <c r="P441">
        <f t="shared" si="28"/>
        <v>1</v>
      </c>
    </row>
    <row r="442" spans="12:16" x14ac:dyDescent="0.25">
      <c r="L442" s="264">
        <f>Member!A442</f>
        <v>38640</v>
      </c>
      <c r="M442">
        <f>SUMIF(Erfassung5!BD:BD,L442,Erfassung5!BW:BW)</f>
        <v>0</v>
      </c>
      <c r="N442">
        <f>SUMIF(Erfassung5!BD:BD,L442,Erfassung5!BG:BG)</f>
        <v>0</v>
      </c>
      <c r="O442">
        <f t="shared" si="29"/>
        <v>0</v>
      </c>
      <c r="P442">
        <f t="shared" si="28"/>
        <v>1</v>
      </c>
    </row>
    <row r="443" spans="12:16" x14ac:dyDescent="0.25">
      <c r="L443" s="264">
        <f>Member!A443</f>
        <v>38554</v>
      </c>
      <c r="M443">
        <f>SUMIF(Erfassung5!BD:BD,L443,Erfassung5!BW:BW)</f>
        <v>0</v>
      </c>
      <c r="N443">
        <f>SUMIF(Erfassung5!BD:BD,L443,Erfassung5!BG:BG)</f>
        <v>0</v>
      </c>
      <c r="O443">
        <f t="shared" si="29"/>
        <v>0</v>
      </c>
      <c r="P443">
        <f t="shared" si="28"/>
        <v>1</v>
      </c>
    </row>
    <row r="444" spans="12:16" x14ac:dyDescent="0.25">
      <c r="L444" s="264">
        <f>Member!A444</f>
        <v>38977</v>
      </c>
      <c r="M444">
        <f>SUMIF(Erfassung5!BD:BD,L444,Erfassung5!BW:BW)</f>
        <v>0</v>
      </c>
      <c r="N444">
        <f>SUMIF(Erfassung5!BD:BD,L444,Erfassung5!BG:BG)</f>
        <v>0</v>
      </c>
      <c r="O444">
        <f t="shared" si="29"/>
        <v>0</v>
      </c>
      <c r="P444">
        <f t="shared" si="28"/>
        <v>1</v>
      </c>
    </row>
    <row r="445" spans="12:16" x14ac:dyDescent="0.25">
      <c r="L445" s="264">
        <f>Member!A445</f>
        <v>25347</v>
      </c>
      <c r="M445">
        <f>SUMIF(Erfassung5!BD:BD,L445,Erfassung5!BW:BW)</f>
        <v>0</v>
      </c>
      <c r="N445">
        <f>SUMIF(Erfassung5!BD:BD,L445,Erfassung5!BG:BG)</f>
        <v>0</v>
      </c>
      <c r="O445">
        <f t="shared" si="29"/>
        <v>0</v>
      </c>
      <c r="P445">
        <f t="shared" si="28"/>
        <v>1</v>
      </c>
    </row>
    <row r="446" spans="12:16" x14ac:dyDescent="0.25">
      <c r="L446" s="264">
        <f>Member!A446</f>
        <v>7721</v>
      </c>
      <c r="M446">
        <f>SUMIF(Erfassung5!BD:BD,L446,Erfassung5!BW:BW)</f>
        <v>0</v>
      </c>
      <c r="N446">
        <f>SUMIF(Erfassung5!BD:BD,L446,Erfassung5!BG:BG)</f>
        <v>0</v>
      </c>
      <c r="O446">
        <f t="shared" si="29"/>
        <v>0</v>
      </c>
      <c r="P446">
        <f t="shared" si="28"/>
        <v>1</v>
      </c>
    </row>
    <row r="447" spans="12:16" x14ac:dyDescent="0.25">
      <c r="L447" s="264">
        <f>Member!A447</f>
        <v>7801</v>
      </c>
      <c r="M447">
        <f>SUMIF(Erfassung5!BD:BD,L447,Erfassung5!BW:BW)</f>
        <v>0</v>
      </c>
      <c r="N447">
        <f>SUMIF(Erfassung5!BD:BD,L447,Erfassung5!BG:BG)</f>
        <v>0</v>
      </c>
      <c r="O447">
        <f t="shared" si="29"/>
        <v>0</v>
      </c>
      <c r="P447">
        <f t="shared" si="28"/>
        <v>1</v>
      </c>
    </row>
    <row r="448" spans="12:16" x14ac:dyDescent="0.25">
      <c r="L448" s="264">
        <f>Member!A448</f>
        <v>7709</v>
      </c>
      <c r="M448">
        <f>SUMIF(Erfassung5!BD:BD,L448,Erfassung5!BW:BW)</f>
        <v>0</v>
      </c>
      <c r="N448">
        <f>SUMIF(Erfassung5!BD:BD,L448,Erfassung5!BG:BG)</f>
        <v>0</v>
      </c>
      <c r="O448">
        <f t="shared" si="29"/>
        <v>0</v>
      </c>
      <c r="P448">
        <f t="shared" si="28"/>
        <v>1</v>
      </c>
    </row>
    <row r="449" spans="12:16" x14ac:dyDescent="0.25">
      <c r="L449" s="264">
        <f>Member!A449</f>
        <v>38351</v>
      </c>
      <c r="M449">
        <f>SUMIF(Erfassung5!BD:BD,L449,Erfassung5!BW:BW)</f>
        <v>0</v>
      </c>
      <c r="N449">
        <f>SUMIF(Erfassung5!BD:BD,L449,Erfassung5!BG:BG)</f>
        <v>0</v>
      </c>
      <c r="O449">
        <f t="shared" si="29"/>
        <v>0</v>
      </c>
      <c r="P449">
        <f t="shared" si="28"/>
        <v>1</v>
      </c>
    </row>
    <row r="450" spans="12:16" x14ac:dyDescent="0.25">
      <c r="L450" s="264">
        <f>Member!A450</f>
        <v>38664</v>
      </c>
      <c r="M450">
        <f>SUMIF(Erfassung5!BD:BD,L450,Erfassung5!BW:BW)</f>
        <v>0</v>
      </c>
      <c r="N450">
        <f>SUMIF(Erfassung5!BD:BD,L450,Erfassung5!BG:BG)</f>
        <v>0</v>
      </c>
      <c r="O450">
        <f t="shared" si="29"/>
        <v>0</v>
      </c>
      <c r="P450">
        <f t="shared" ref="P450:P513" si="30">RANK(O450,O:O)</f>
        <v>1</v>
      </c>
    </row>
    <row r="451" spans="12:16" x14ac:dyDescent="0.25">
      <c r="L451" s="264">
        <f>Member!A451</f>
        <v>25692</v>
      </c>
      <c r="M451">
        <f>SUMIF(Erfassung5!BD:BD,L451,Erfassung5!BW:BW)</f>
        <v>0</v>
      </c>
      <c r="N451">
        <f>SUMIF(Erfassung5!BD:BD,L451,Erfassung5!BG:BG)</f>
        <v>0</v>
      </c>
      <c r="O451">
        <f t="shared" ref="O451:O514" si="31">IF(N451=0,0,M451/N451-ROW()/1000000000)</f>
        <v>0</v>
      </c>
      <c r="P451">
        <f t="shared" si="30"/>
        <v>1</v>
      </c>
    </row>
    <row r="452" spans="12:16" x14ac:dyDescent="0.25">
      <c r="L452" s="264">
        <f>Member!A452</f>
        <v>38774</v>
      </c>
      <c r="M452">
        <f>SUMIF(Erfassung5!BD:BD,L452,Erfassung5!BW:BW)</f>
        <v>0</v>
      </c>
      <c r="N452">
        <f>SUMIF(Erfassung5!BD:BD,L452,Erfassung5!BG:BG)</f>
        <v>0</v>
      </c>
      <c r="O452">
        <f t="shared" si="31"/>
        <v>0</v>
      </c>
      <c r="P452">
        <f t="shared" si="30"/>
        <v>1</v>
      </c>
    </row>
    <row r="453" spans="12:16" x14ac:dyDescent="0.25">
      <c r="L453" s="264">
        <f>Member!A453</f>
        <v>38257</v>
      </c>
      <c r="M453">
        <f>SUMIF(Erfassung5!BD:BD,L453,Erfassung5!BW:BW)</f>
        <v>0</v>
      </c>
      <c r="N453">
        <f>SUMIF(Erfassung5!BD:BD,L453,Erfassung5!BG:BG)</f>
        <v>0</v>
      </c>
      <c r="O453">
        <f t="shared" si="31"/>
        <v>0</v>
      </c>
      <c r="P453">
        <f t="shared" si="30"/>
        <v>1</v>
      </c>
    </row>
    <row r="454" spans="12:16" x14ac:dyDescent="0.25">
      <c r="L454" s="264">
        <f>Member!A454</f>
        <v>25423</v>
      </c>
      <c r="M454">
        <f>SUMIF(Erfassung5!BD:BD,L454,Erfassung5!BW:BW)</f>
        <v>0</v>
      </c>
      <c r="N454">
        <f>SUMIF(Erfassung5!BD:BD,L454,Erfassung5!BG:BG)</f>
        <v>0</v>
      </c>
      <c r="O454">
        <f t="shared" si="31"/>
        <v>0</v>
      </c>
      <c r="P454">
        <f t="shared" si="30"/>
        <v>1</v>
      </c>
    </row>
    <row r="455" spans="12:16" x14ac:dyDescent="0.25">
      <c r="L455" s="264">
        <f>Member!A455</f>
        <v>38935</v>
      </c>
      <c r="M455">
        <f>SUMIF(Erfassung5!BD:BD,L455,Erfassung5!BW:BW)</f>
        <v>0</v>
      </c>
      <c r="N455">
        <f>SUMIF(Erfassung5!BD:BD,L455,Erfassung5!BG:BG)</f>
        <v>0</v>
      </c>
      <c r="O455">
        <f t="shared" si="31"/>
        <v>0</v>
      </c>
      <c r="P455">
        <f t="shared" si="30"/>
        <v>1</v>
      </c>
    </row>
    <row r="456" spans="12:16" x14ac:dyDescent="0.25">
      <c r="L456" s="264">
        <f>Member!A456</f>
        <v>38884</v>
      </c>
      <c r="M456">
        <f>SUMIF(Erfassung5!BD:BD,L456,Erfassung5!BW:BW)</f>
        <v>0</v>
      </c>
      <c r="N456">
        <f>SUMIF(Erfassung5!BD:BD,L456,Erfassung5!BG:BG)</f>
        <v>0</v>
      </c>
      <c r="O456">
        <f t="shared" si="31"/>
        <v>0</v>
      </c>
      <c r="P456">
        <f t="shared" si="30"/>
        <v>1</v>
      </c>
    </row>
    <row r="457" spans="12:16" x14ac:dyDescent="0.25">
      <c r="L457" s="264">
        <f>Member!A457</f>
        <v>38744</v>
      </c>
      <c r="M457">
        <f>SUMIF(Erfassung5!BD:BD,L457,Erfassung5!BW:BW)</f>
        <v>0</v>
      </c>
      <c r="N457">
        <f>SUMIF(Erfassung5!BD:BD,L457,Erfassung5!BG:BG)</f>
        <v>0</v>
      </c>
      <c r="O457">
        <f t="shared" si="31"/>
        <v>0</v>
      </c>
      <c r="P457">
        <f t="shared" si="30"/>
        <v>1</v>
      </c>
    </row>
    <row r="458" spans="12:16" x14ac:dyDescent="0.25">
      <c r="L458" s="264">
        <f>Member!A458</f>
        <v>25923</v>
      </c>
      <c r="M458">
        <f>SUMIF(Erfassung5!BD:BD,L458,Erfassung5!BW:BW)</f>
        <v>0</v>
      </c>
      <c r="N458">
        <f>SUMIF(Erfassung5!BD:BD,L458,Erfassung5!BG:BG)</f>
        <v>0</v>
      </c>
      <c r="O458">
        <f t="shared" si="31"/>
        <v>0</v>
      </c>
      <c r="P458">
        <f t="shared" si="30"/>
        <v>1</v>
      </c>
    </row>
    <row r="459" spans="12:16" x14ac:dyDescent="0.25">
      <c r="L459" s="264">
        <f>Member!A459</f>
        <v>38914</v>
      </c>
      <c r="M459">
        <f>SUMIF(Erfassung5!BD:BD,L459,Erfassung5!BW:BW)</f>
        <v>0</v>
      </c>
      <c r="N459">
        <f>SUMIF(Erfassung5!BD:BD,L459,Erfassung5!BG:BG)</f>
        <v>0</v>
      </c>
      <c r="O459">
        <f t="shared" si="31"/>
        <v>0</v>
      </c>
      <c r="P459">
        <f t="shared" si="30"/>
        <v>1</v>
      </c>
    </row>
    <row r="460" spans="12:16" x14ac:dyDescent="0.25">
      <c r="L460" s="264">
        <f>Member!A460</f>
        <v>25919</v>
      </c>
      <c r="M460">
        <f>SUMIF(Erfassung5!BD:BD,L460,Erfassung5!BW:BW)</f>
        <v>0</v>
      </c>
      <c r="N460">
        <f>SUMIF(Erfassung5!BD:BD,L460,Erfassung5!BG:BG)</f>
        <v>0</v>
      </c>
      <c r="O460">
        <f t="shared" si="31"/>
        <v>0</v>
      </c>
      <c r="P460">
        <f t="shared" si="30"/>
        <v>1</v>
      </c>
    </row>
    <row r="461" spans="12:16" x14ac:dyDescent="0.25">
      <c r="L461" s="264">
        <f>Member!A461</f>
        <v>38188</v>
      </c>
      <c r="M461">
        <f>SUMIF(Erfassung5!BD:BD,L461,Erfassung5!BW:BW)</f>
        <v>0</v>
      </c>
      <c r="N461">
        <f>SUMIF(Erfassung5!BD:BD,L461,Erfassung5!BG:BG)</f>
        <v>0</v>
      </c>
      <c r="O461">
        <f t="shared" si="31"/>
        <v>0</v>
      </c>
      <c r="P461">
        <f t="shared" si="30"/>
        <v>1</v>
      </c>
    </row>
    <row r="462" spans="12:16" x14ac:dyDescent="0.25">
      <c r="L462" s="264">
        <f>Member!A462</f>
        <v>25433</v>
      </c>
      <c r="M462">
        <f>SUMIF(Erfassung5!BD:BD,L462,Erfassung5!BW:BW)</f>
        <v>0</v>
      </c>
      <c r="N462">
        <f>SUMIF(Erfassung5!BD:BD,L462,Erfassung5!BG:BG)</f>
        <v>0</v>
      </c>
      <c r="O462">
        <f t="shared" si="31"/>
        <v>0</v>
      </c>
      <c r="P462">
        <f t="shared" si="30"/>
        <v>1</v>
      </c>
    </row>
    <row r="463" spans="12:16" x14ac:dyDescent="0.25">
      <c r="L463" s="264">
        <f>Member!A463</f>
        <v>16899</v>
      </c>
      <c r="M463">
        <f>SUMIF(Erfassung5!BD:BD,L463,Erfassung5!BW:BW)</f>
        <v>0</v>
      </c>
      <c r="N463">
        <f>SUMIF(Erfassung5!BD:BD,L463,Erfassung5!BG:BG)</f>
        <v>0</v>
      </c>
      <c r="O463">
        <f t="shared" si="31"/>
        <v>0</v>
      </c>
      <c r="P463">
        <f t="shared" si="30"/>
        <v>1</v>
      </c>
    </row>
    <row r="464" spans="12:16" x14ac:dyDescent="0.25">
      <c r="L464" s="264">
        <f>Member!A464</f>
        <v>19862</v>
      </c>
      <c r="M464">
        <f>SUMIF(Erfassung5!BD:BD,L464,Erfassung5!BW:BW)</f>
        <v>0</v>
      </c>
      <c r="N464">
        <f>SUMIF(Erfassung5!BD:BD,L464,Erfassung5!BG:BG)</f>
        <v>0</v>
      </c>
      <c r="O464">
        <f t="shared" si="31"/>
        <v>0</v>
      </c>
      <c r="P464">
        <f t="shared" si="30"/>
        <v>1</v>
      </c>
    </row>
    <row r="465" spans="12:16" x14ac:dyDescent="0.25">
      <c r="L465" s="264">
        <f>Member!A465</f>
        <v>10678</v>
      </c>
      <c r="M465">
        <f>SUMIF(Erfassung5!BD:BD,L465,Erfassung5!BW:BW)</f>
        <v>0</v>
      </c>
      <c r="N465">
        <f>SUMIF(Erfassung5!BD:BD,L465,Erfassung5!BG:BG)</f>
        <v>0</v>
      </c>
      <c r="O465">
        <f t="shared" si="31"/>
        <v>0</v>
      </c>
      <c r="P465">
        <f t="shared" si="30"/>
        <v>1</v>
      </c>
    </row>
    <row r="466" spans="12:16" x14ac:dyDescent="0.25">
      <c r="L466" s="264">
        <f>Member!A466</f>
        <v>38299</v>
      </c>
      <c r="M466">
        <f>SUMIF(Erfassung5!BD:BD,L466,Erfassung5!BW:BW)</f>
        <v>0</v>
      </c>
      <c r="N466">
        <f>SUMIF(Erfassung5!BD:BD,L466,Erfassung5!BG:BG)</f>
        <v>0</v>
      </c>
      <c r="O466">
        <f t="shared" si="31"/>
        <v>0</v>
      </c>
      <c r="P466">
        <f t="shared" si="30"/>
        <v>1</v>
      </c>
    </row>
    <row r="467" spans="12:16" x14ac:dyDescent="0.25">
      <c r="L467" s="264">
        <f>Member!A467</f>
        <v>7245</v>
      </c>
      <c r="M467">
        <f>SUMIF(Erfassung5!BD:BD,L467,Erfassung5!BW:BW)</f>
        <v>0</v>
      </c>
      <c r="N467">
        <f>SUMIF(Erfassung5!BD:BD,L467,Erfassung5!BG:BG)</f>
        <v>0</v>
      </c>
      <c r="O467">
        <f t="shared" si="31"/>
        <v>0</v>
      </c>
      <c r="P467">
        <f t="shared" si="30"/>
        <v>1</v>
      </c>
    </row>
    <row r="468" spans="12:16" x14ac:dyDescent="0.25">
      <c r="L468" s="264">
        <f>Member!A468</f>
        <v>38310</v>
      </c>
      <c r="M468">
        <f>SUMIF(Erfassung5!BD:BD,L468,Erfassung5!BW:BW)</f>
        <v>0</v>
      </c>
      <c r="N468">
        <f>SUMIF(Erfassung5!BD:BD,L468,Erfassung5!BG:BG)</f>
        <v>0</v>
      </c>
      <c r="O468">
        <f t="shared" si="31"/>
        <v>0</v>
      </c>
      <c r="P468">
        <f t="shared" si="30"/>
        <v>1</v>
      </c>
    </row>
    <row r="469" spans="12:16" x14ac:dyDescent="0.25">
      <c r="L469" s="264">
        <f>Member!A469</f>
        <v>38889</v>
      </c>
      <c r="M469">
        <f>SUMIF(Erfassung5!BD:BD,L469,Erfassung5!BW:BW)</f>
        <v>0</v>
      </c>
      <c r="N469">
        <f>SUMIF(Erfassung5!BD:BD,L469,Erfassung5!BG:BG)</f>
        <v>0</v>
      </c>
      <c r="O469">
        <f t="shared" si="31"/>
        <v>0</v>
      </c>
      <c r="P469">
        <f t="shared" si="30"/>
        <v>1</v>
      </c>
    </row>
    <row r="470" spans="12:16" x14ac:dyDescent="0.25">
      <c r="L470" s="264">
        <f>Member!A470</f>
        <v>38541</v>
      </c>
      <c r="M470">
        <f>SUMIF(Erfassung5!BD:BD,L470,Erfassung5!BW:BW)</f>
        <v>0</v>
      </c>
      <c r="N470">
        <f>SUMIF(Erfassung5!BD:BD,L470,Erfassung5!BG:BG)</f>
        <v>0</v>
      </c>
      <c r="O470">
        <f t="shared" si="31"/>
        <v>0</v>
      </c>
      <c r="P470">
        <f t="shared" si="30"/>
        <v>1</v>
      </c>
    </row>
    <row r="471" spans="12:16" x14ac:dyDescent="0.25">
      <c r="L471" s="264">
        <f>Member!A471</f>
        <v>25785</v>
      </c>
      <c r="M471">
        <f>SUMIF(Erfassung5!BD:BD,L471,Erfassung5!BW:BW)</f>
        <v>0</v>
      </c>
      <c r="N471">
        <f>SUMIF(Erfassung5!BD:BD,L471,Erfassung5!BG:BG)</f>
        <v>0</v>
      </c>
      <c r="O471">
        <f t="shared" si="31"/>
        <v>0</v>
      </c>
      <c r="P471">
        <f t="shared" si="30"/>
        <v>1</v>
      </c>
    </row>
    <row r="472" spans="12:16" x14ac:dyDescent="0.25">
      <c r="L472" s="264">
        <f>Member!A472</f>
        <v>38712</v>
      </c>
      <c r="M472">
        <f>SUMIF(Erfassung5!BD:BD,L472,Erfassung5!BW:BW)</f>
        <v>0</v>
      </c>
      <c r="N472">
        <f>SUMIF(Erfassung5!BD:BD,L472,Erfassung5!BG:BG)</f>
        <v>0</v>
      </c>
      <c r="O472">
        <f t="shared" si="31"/>
        <v>0</v>
      </c>
      <c r="P472">
        <f t="shared" si="30"/>
        <v>1</v>
      </c>
    </row>
    <row r="473" spans="12:16" x14ac:dyDescent="0.25">
      <c r="L473" s="264">
        <f>Member!A473</f>
        <v>38357</v>
      </c>
      <c r="M473">
        <f>SUMIF(Erfassung5!BD:BD,L473,Erfassung5!BW:BW)</f>
        <v>0</v>
      </c>
      <c r="N473">
        <f>SUMIF(Erfassung5!BD:BD,L473,Erfassung5!BG:BG)</f>
        <v>0</v>
      </c>
      <c r="O473">
        <f t="shared" si="31"/>
        <v>0</v>
      </c>
      <c r="P473">
        <f t="shared" si="30"/>
        <v>1</v>
      </c>
    </row>
    <row r="474" spans="12:16" x14ac:dyDescent="0.25">
      <c r="L474" s="264">
        <f>Member!A474</f>
        <v>16820</v>
      </c>
      <c r="M474">
        <f>SUMIF(Erfassung5!BD:BD,L474,Erfassung5!BW:BW)</f>
        <v>0</v>
      </c>
      <c r="N474">
        <f>SUMIF(Erfassung5!BD:BD,L474,Erfassung5!BG:BG)</f>
        <v>0</v>
      </c>
      <c r="O474">
        <f t="shared" si="31"/>
        <v>0</v>
      </c>
      <c r="P474">
        <f t="shared" si="30"/>
        <v>1</v>
      </c>
    </row>
    <row r="475" spans="12:16" x14ac:dyDescent="0.25">
      <c r="L475" s="264">
        <f>Member!A475</f>
        <v>38307</v>
      </c>
      <c r="M475">
        <f>SUMIF(Erfassung5!BD:BD,L475,Erfassung5!BW:BW)</f>
        <v>0</v>
      </c>
      <c r="N475">
        <f>SUMIF(Erfassung5!BD:BD,L475,Erfassung5!BG:BG)</f>
        <v>0</v>
      </c>
      <c r="O475">
        <f t="shared" si="31"/>
        <v>0</v>
      </c>
      <c r="P475">
        <f t="shared" si="30"/>
        <v>1</v>
      </c>
    </row>
    <row r="476" spans="12:16" x14ac:dyDescent="0.25">
      <c r="L476" s="264">
        <f>Member!A476</f>
        <v>38305</v>
      </c>
      <c r="M476">
        <f>SUMIF(Erfassung5!BD:BD,L476,Erfassung5!BW:BW)</f>
        <v>0</v>
      </c>
      <c r="N476">
        <f>SUMIF(Erfassung5!BD:BD,L476,Erfassung5!BG:BG)</f>
        <v>0</v>
      </c>
      <c r="O476">
        <f t="shared" si="31"/>
        <v>0</v>
      </c>
      <c r="P476">
        <f t="shared" si="30"/>
        <v>1</v>
      </c>
    </row>
    <row r="477" spans="12:16" x14ac:dyDescent="0.25">
      <c r="L477" s="264">
        <f>Member!A477</f>
        <v>38864</v>
      </c>
      <c r="M477">
        <f>SUMIF(Erfassung5!BD:BD,L477,Erfassung5!BW:BW)</f>
        <v>0</v>
      </c>
      <c r="N477">
        <f>SUMIF(Erfassung5!BD:BD,L477,Erfassung5!BG:BG)</f>
        <v>0</v>
      </c>
      <c r="O477">
        <f t="shared" si="31"/>
        <v>0</v>
      </c>
      <c r="P477">
        <f t="shared" si="30"/>
        <v>1</v>
      </c>
    </row>
    <row r="478" spans="12:16" x14ac:dyDescent="0.25">
      <c r="L478" s="264">
        <f>Member!A478</f>
        <v>38955</v>
      </c>
      <c r="M478">
        <f>SUMIF(Erfassung5!BD:BD,L478,Erfassung5!BW:BW)</f>
        <v>0</v>
      </c>
      <c r="N478">
        <f>SUMIF(Erfassung5!BD:BD,L478,Erfassung5!BG:BG)</f>
        <v>0</v>
      </c>
      <c r="O478">
        <f t="shared" si="31"/>
        <v>0</v>
      </c>
      <c r="P478">
        <f t="shared" si="30"/>
        <v>1</v>
      </c>
    </row>
    <row r="479" spans="12:16" x14ac:dyDescent="0.25">
      <c r="L479" s="264">
        <f>Member!A479</f>
        <v>38860</v>
      </c>
      <c r="M479">
        <f>SUMIF(Erfassung5!BD:BD,L479,Erfassung5!BW:BW)</f>
        <v>0</v>
      </c>
      <c r="N479">
        <f>SUMIF(Erfassung5!BD:BD,L479,Erfassung5!BG:BG)</f>
        <v>0</v>
      </c>
      <c r="O479">
        <f t="shared" si="31"/>
        <v>0</v>
      </c>
      <c r="P479">
        <f t="shared" si="30"/>
        <v>1</v>
      </c>
    </row>
    <row r="480" spans="12:16" x14ac:dyDescent="0.25">
      <c r="L480" s="264">
        <f>Member!A480</f>
        <v>7253</v>
      </c>
      <c r="M480">
        <f>SUMIF(Erfassung5!BD:BD,L480,Erfassung5!BW:BW)</f>
        <v>0</v>
      </c>
      <c r="N480">
        <f>SUMIF(Erfassung5!BD:BD,L480,Erfassung5!BG:BG)</f>
        <v>0</v>
      </c>
      <c r="O480">
        <f t="shared" si="31"/>
        <v>0</v>
      </c>
      <c r="P480">
        <f t="shared" si="30"/>
        <v>1</v>
      </c>
    </row>
    <row r="481" spans="12:16" x14ac:dyDescent="0.25">
      <c r="L481" s="264">
        <f>Member!A481</f>
        <v>38337</v>
      </c>
      <c r="M481">
        <f>SUMIF(Erfassung5!BD:BD,L481,Erfassung5!BW:BW)</f>
        <v>0</v>
      </c>
      <c r="N481">
        <f>SUMIF(Erfassung5!BD:BD,L481,Erfassung5!BG:BG)</f>
        <v>0</v>
      </c>
      <c r="O481">
        <f t="shared" si="31"/>
        <v>0</v>
      </c>
      <c r="P481">
        <f t="shared" si="30"/>
        <v>1</v>
      </c>
    </row>
    <row r="482" spans="12:16" x14ac:dyDescent="0.25">
      <c r="L482" s="264">
        <f>Member!A482</f>
        <v>38865</v>
      </c>
      <c r="M482">
        <f>SUMIF(Erfassung5!BD:BD,L482,Erfassung5!BW:BW)</f>
        <v>0</v>
      </c>
      <c r="N482">
        <f>SUMIF(Erfassung5!BD:BD,L482,Erfassung5!BG:BG)</f>
        <v>0</v>
      </c>
      <c r="O482">
        <f t="shared" si="31"/>
        <v>0</v>
      </c>
      <c r="P482">
        <f t="shared" si="30"/>
        <v>1</v>
      </c>
    </row>
    <row r="483" spans="12:16" x14ac:dyDescent="0.25">
      <c r="L483" s="264">
        <f>Member!A483</f>
        <v>38905</v>
      </c>
      <c r="M483">
        <f>SUMIF(Erfassung5!BD:BD,L483,Erfassung5!BW:BW)</f>
        <v>0</v>
      </c>
      <c r="N483">
        <f>SUMIF(Erfassung5!BD:BD,L483,Erfassung5!BG:BG)</f>
        <v>0</v>
      </c>
      <c r="O483">
        <f t="shared" si="31"/>
        <v>0</v>
      </c>
      <c r="P483">
        <f t="shared" si="30"/>
        <v>1</v>
      </c>
    </row>
    <row r="484" spans="12:16" x14ac:dyDescent="0.25">
      <c r="L484" s="264">
        <f>Member!A484</f>
        <v>38103</v>
      </c>
      <c r="M484">
        <f>SUMIF(Erfassung5!BD:BD,L484,Erfassung5!BW:BW)</f>
        <v>0</v>
      </c>
      <c r="N484">
        <f>SUMIF(Erfassung5!BD:BD,L484,Erfassung5!BG:BG)</f>
        <v>0</v>
      </c>
      <c r="O484">
        <f t="shared" si="31"/>
        <v>0</v>
      </c>
      <c r="P484">
        <f t="shared" si="30"/>
        <v>1</v>
      </c>
    </row>
    <row r="485" spans="12:16" x14ac:dyDescent="0.25">
      <c r="L485" s="264">
        <f>Member!A485</f>
        <v>38819</v>
      </c>
      <c r="M485">
        <f>SUMIF(Erfassung5!BD:BD,L485,Erfassung5!BW:BW)</f>
        <v>0</v>
      </c>
      <c r="N485">
        <f>SUMIF(Erfassung5!BD:BD,L485,Erfassung5!BG:BG)</f>
        <v>0</v>
      </c>
      <c r="O485">
        <f t="shared" si="31"/>
        <v>0</v>
      </c>
      <c r="P485">
        <f t="shared" si="30"/>
        <v>1</v>
      </c>
    </row>
    <row r="486" spans="12:16" x14ac:dyDescent="0.25">
      <c r="L486" s="264">
        <f>Member!A486</f>
        <v>38563</v>
      </c>
      <c r="M486">
        <f>SUMIF(Erfassung5!BD:BD,L486,Erfassung5!BW:BW)</f>
        <v>0</v>
      </c>
      <c r="N486">
        <f>SUMIF(Erfassung5!BD:BD,L486,Erfassung5!BG:BG)</f>
        <v>0</v>
      </c>
      <c r="O486">
        <f t="shared" si="31"/>
        <v>0</v>
      </c>
      <c r="P486">
        <f t="shared" si="30"/>
        <v>1</v>
      </c>
    </row>
    <row r="487" spans="12:16" x14ac:dyDescent="0.25">
      <c r="L487" s="264">
        <f>Member!A487</f>
        <v>38714</v>
      </c>
      <c r="M487">
        <f>SUMIF(Erfassung5!BD:BD,L487,Erfassung5!BW:BW)</f>
        <v>0</v>
      </c>
      <c r="N487">
        <f>SUMIF(Erfassung5!BD:BD,L487,Erfassung5!BG:BG)</f>
        <v>0</v>
      </c>
      <c r="O487">
        <f t="shared" si="31"/>
        <v>0</v>
      </c>
      <c r="P487">
        <f t="shared" si="30"/>
        <v>1</v>
      </c>
    </row>
    <row r="488" spans="12:16" x14ac:dyDescent="0.25">
      <c r="L488" s="264">
        <f>Member!A488</f>
        <v>16746</v>
      </c>
      <c r="M488">
        <f>SUMIF(Erfassung5!BD:BD,L488,Erfassung5!BW:BW)</f>
        <v>0</v>
      </c>
      <c r="N488">
        <f>SUMIF(Erfassung5!BD:BD,L488,Erfassung5!BG:BG)</f>
        <v>0</v>
      </c>
      <c r="O488">
        <f t="shared" si="31"/>
        <v>0</v>
      </c>
      <c r="P488">
        <f t="shared" si="30"/>
        <v>1</v>
      </c>
    </row>
    <row r="489" spans="12:16" x14ac:dyDescent="0.25">
      <c r="L489" s="264">
        <f>Member!A489</f>
        <v>16443</v>
      </c>
      <c r="M489">
        <f>SUMIF(Erfassung5!BD:BD,L489,Erfassung5!BW:BW)</f>
        <v>0</v>
      </c>
      <c r="N489">
        <f>SUMIF(Erfassung5!BD:BD,L489,Erfassung5!BG:BG)</f>
        <v>0</v>
      </c>
      <c r="O489">
        <f t="shared" si="31"/>
        <v>0</v>
      </c>
      <c r="P489">
        <f t="shared" si="30"/>
        <v>1</v>
      </c>
    </row>
    <row r="490" spans="12:16" x14ac:dyDescent="0.25">
      <c r="L490" s="264">
        <f>Member!A490</f>
        <v>16432</v>
      </c>
      <c r="M490">
        <f>SUMIF(Erfassung5!BD:BD,L490,Erfassung5!BW:BW)</f>
        <v>0</v>
      </c>
      <c r="N490">
        <f>SUMIF(Erfassung5!BD:BD,L490,Erfassung5!BG:BG)</f>
        <v>0</v>
      </c>
      <c r="O490">
        <f t="shared" si="31"/>
        <v>0</v>
      </c>
      <c r="P490">
        <f t="shared" si="30"/>
        <v>1</v>
      </c>
    </row>
    <row r="491" spans="12:16" x14ac:dyDescent="0.25">
      <c r="L491" s="264">
        <f>Member!A491</f>
        <v>16437</v>
      </c>
      <c r="M491">
        <f>SUMIF(Erfassung5!BD:BD,L491,Erfassung5!BW:BW)</f>
        <v>0</v>
      </c>
      <c r="N491">
        <f>SUMIF(Erfassung5!BD:BD,L491,Erfassung5!BG:BG)</f>
        <v>0</v>
      </c>
      <c r="O491">
        <f t="shared" si="31"/>
        <v>0</v>
      </c>
      <c r="P491">
        <f t="shared" si="30"/>
        <v>1</v>
      </c>
    </row>
    <row r="492" spans="12:16" x14ac:dyDescent="0.25">
      <c r="L492" s="264">
        <f>Member!A492</f>
        <v>16493</v>
      </c>
      <c r="M492">
        <f>SUMIF(Erfassung5!BD:BD,L492,Erfassung5!BW:BW)</f>
        <v>0</v>
      </c>
      <c r="N492">
        <f>SUMIF(Erfassung5!BD:BD,L492,Erfassung5!BG:BG)</f>
        <v>0</v>
      </c>
      <c r="O492">
        <f t="shared" si="31"/>
        <v>0</v>
      </c>
      <c r="P492">
        <f t="shared" si="30"/>
        <v>1</v>
      </c>
    </row>
    <row r="493" spans="12:16" x14ac:dyDescent="0.25">
      <c r="L493" s="264">
        <f>Member!A493</f>
        <v>38791</v>
      </c>
      <c r="M493">
        <f>SUMIF(Erfassung5!BD:BD,L493,Erfassung5!BW:BW)</f>
        <v>0</v>
      </c>
      <c r="N493">
        <f>SUMIF(Erfassung5!BD:BD,L493,Erfassung5!BG:BG)</f>
        <v>0</v>
      </c>
      <c r="O493">
        <f t="shared" si="31"/>
        <v>0</v>
      </c>
      <c r="P493">
        <f t="shared" si="30"/>
        <v>1</v>
      </c>
    </row>
    <row r="494" spans="12:16" x14ac:dyDescent="0.25">
      <c r="L494" s="264">
        <f>Member!A494</f>
        <v>38804</v>
      </c>
      <c r="M494">
        <f>SUMIF(Erfassung5!BD:BD,L494,Erfassung5!BW:BW)</f>
        <v>0</v>
      </c>
      <c r="N494">
        <f>SUMIF(Erfassung5!BD:BD,L494,Erfassung5!BG:BG)</f>
        <v>0</v>
      </c>
      <c r="O494">
        <f t="shared" si="31"/>
        <v>0</v>
      </c>
      <c r="P494">
        <f t="shared" si="30"/>
        <v>1</v>
      </c>
    </row>
    <row r="495" spans="12:16" x14ac:dyDescent="0.25">
      <c r="L495" s="264">
        <f>Member!A495</f>
        <v>38917</v>
      </c>
      <c r="M495">
        <f>SUMIF(Erfassung5!BD:BD,L495,Erfassung5!BW:BW)</f>
        <v>0</v>
      </c>
      <c r="N495">
        <f>SUMIF(Erfassung5!BD:BD,L495,Erfassung5!BG:BG)</f>
        <v>0</v>
      </c>
      <c r="O495">
        <f t="shared" si="31"/>
        <v>0</v>
      </c>
      <c r="P495">
        <f t="shared" si="30"/>
        <v>1</v>
      </c>
    </row>
    <row r="496" spans="12:16" x14ac:dyDescent="0.25">
      <c r="L496" s="264">
        <f>Member!A496</f>
        <v>16501</v>
      </c>
      <c r="M496">
        <f>SUMIF(Erfassung5!BD:BD,L496,Erfassung5!BW:BW)</f>
        <v>0</v>
      </c>
      <c r="N496">
        <f>SUMIF(Erfassung5!BD:BD,L496,Erfassung5!BG:BG)</f>
        <v>0</v>
      </c>
      <c r="O496">
        <f t="shared" si="31"/>
        <v>0</v>
      </c>
      <c r="P496">
        <f t="shared" si="30"/>
        <v>1</v>
      </c>
    </row>
    <row r="497" spans="12:16" x14ac:dyDescent="0.25">
      <c r="L497" s="264">
        <f>Member!A497</f>
        <v>16431</v>
      </c>
      <c r="M497">
        <f>SUMIF(Erfassung5!BD:BD,L497,Erfassung5!BW:BW)</f>
        <v>0</v>
      </c>
      <c r="N497">
        <f>SUMIF(Erfassung5!BD:BD,L497,Erfassung5!BG:BG)</f>
        <v>0</v>
      </c>
      <c r="O497">
        <f t="shared" si="31"/>
        <v>0</v>
      </c>
      <c r="P497">
        <f t="shared" si="30"/>
        <v>1</v>
      </c>
    </row>
    <row r="498" spans="12:16" x14ac:dyDescent="0.25">
      <c r="L498" s="264">
        <f>Member!A498</f>
        <v>16438</v>
      </c>
      <c r="M498">
        <f>SUMIF(Erfassung5!BD:BD,L498,Erfassung5!BW:BW)</f>
        <v>0</v>
      </c>
      <c r="N498">
        <f>SUMIF(Erfassung5!BD:BD,L498,Erfassung5!BG:BG)</f>
        <v>0</v>
      </c>
      <c r="O498">
        <f t="shared" si="31"/>
        <v>0</v>
      </c>
      <c r="P498">
        <f t="shared" si="30"/>
        <v>1</v>
      </c>
    </row>
    <row r="499" spans="12:16" x14ac:dyDescent="0.25">
      <c r="L499" s="264">
        <f>Member!A499</f>
        <v>16439</v>
      </c>
      <c r="M499">
        <f>SUMIF(Erfassung5!BD:BD,L499,Erfassung5!BW:BW)</f>
        <v>0</v>
      </c>
      <c r="N499">
        <f>SUMIF(Erfassung5!BD:BD,L499,Erfassung5!BG:BG)</f>
        <v>0</v>
      </c>
      <c r="O499">
        <f t="shared" si="31"/>
        <v>0</v>
      </c>
      <c r="P499">
        <f t="shared" si="30"/>
        <v>1</v>
      </c>
    </row>
    <row r="500" spans="12:16" x14ac:dyDescent="0.25">
      <c r="L500" s="264">
        <f>Member!A500</f>
        <v>16430</v>
      </c>
      <c r="M500">
        <f>SUMIF(Erfassung5!BD:BD,L500,Erfassung5!BW:BW)</f>
        <v>0</v>
      </c>
      <c r="N500">
        <f>SUMIF(Erfassung5!BD:BD,L500,Erfassung5!BG:BG)</f>
        <v>0</v>
      </c>
      <c r="O500">
        <f t="shared" si="31"/>
        <v>0</v>
      </c>
      <c r="P500">
        <f t="shared" si="30"/>
        <v>1</v>
      </c>
    </row>
    <row r="501" spans="12:16" x14ac:dyDescent="0.25">
      <c r="L501" s="264">
        <f>Member!A501</f>
        <v>25267</v>
      </c>
      <c r="M501">
        <f>SUMIF(Erfassung5!BD:BD,L501,Erfassung5!BW:BW)</f>
        <v>0</v>
      </c>
      <c r="N501">
        <f>SUMIF(Erfassung5!BD:BD,L501,Erfassung5!BG:BG)</f>
        <v>0</v>
      </c>
      <c r="O501">
        <f t="shared" si="31"/>
        <v>0</v>
      </c>
      <c r="P501">
        <f t="shared" si="30"/>
        <v>1</v>
      </c>
    </row>
    <row r="502" spans="12:16" x14ac:dyDescent="0.25">
      <c r="L502" s="264">
        <f>Member!A502</f>
        <v>7393</v>
      </c>
      <c r="M502">
        <f>SUMIF(Erfassung5!BD:BD,L502,Erfassung5!BW:BW)</f>
        <v>0</v>
      </c>
      <c r="N502">
        <f>SUMIF(Erfassung5!BD:BD,L502,Erfassung5!BG:BG)</f>
        <v>0</v>
      </c>
      <c r="O502">
        <f t="shared" si="31"/>
        <v>0</v>
      </c>
      <c r="P502">
        <f t="shared" si="30"/>
        <v>1</v>
      </c>
    </row>
    <row r="503" spans="12:16" x14ac:dyDescent="0.25">
      <c r="L503" s="264">
        <f>Member!A503</f>
        <v>7387</v>
      </c>
      <c r="M503">
        <f>SUMIF(Erfassung5!BD:BD,L503,Erfassung5!BW:BW)</f>
        <v>0</v>
      </c>
      <c r="N503">
        <f>SUMIF(Erfassung5!BD:BD,L503,Erfassung5!BG:BG)</f>
        <v>0</v>
      </c>
      <c r="O503">
        <f t="shared" si="31"/>
        <v>0</v>
      </c>
      <c r="P503">
        <f t="shared" si="30"/>
        <v>1</v>
      </c>
    </row>
    <row r="504" spans="12:16" x14ac:dyDescent="0.25">
      <c r="L504" s="264">
        <f>Member!A504</f>
        <v>25638</v>
      </c>
      <c r="M504">
        <f>SUMIF(Erfassung5!BD:BD,L504,Erfassung5!BW:BW)</f>
        <v>0</v>
      </c>
      <c r="N504">
        <f>SUMIF(Erfassung5!BD:BD,L504,Erfassung5!BG:BG)</f>
        <v>0</v>
      </c>
      <c r="O504">
        <f t="shared" si="31"/>
        <v>0</v>
      </c>
      <c r="P504">
        <f t="shared" si="30"/>
        <v>1</v>
      </c>
    </row>
    <row r="505" spans="12:16" x14ac:dyDescent="0.25">
      <c r="L505" s="264">
        <f>Member!A505</f>
        <v>7390</v>
      </c>
      <c r="M505">
        <f>SUMIF(Erfassung5!BD:BD,L505,Erfassung5!BW:BW)</f>
        <v>0</v>
      </c>
      <c r="N505">
        <f>SUMIF(Erfassung5!BD:BD,L505,Erfassung5!BG:BG)</f>
        <v>0</v>
      </c>
      <c r="O505">
        <f t="shared" si="31"/>
        <v>0</v>
      </c>
      <c r="P505">
        <f t="shared" si="30"/>
        <v>1</v>
      </c>
    </row>
    <row r="506" spans="12:16" x14ac:dyDescent="0.25">
      <c r="L506" s="264">
        <f>Member!A506</f>
        <v>25727</v>
      </c>
      <c r="M506">
        <f>SUMIF(Erfassung5!BD:BD,L506,Erfassung5!BW:BW)</f>
        <v>0</v>
      </c>
      <c r="N506">
        <f>SUMIF(Erfassung5!BD:BD,L506,Erfassung5!BG:BG)</f>
        <v>0</v>
      </c>
      <c r="O506">
        <f t="shared" si="31"/>
        <v>0</v>
      </c>
      <c r="P506">
        <f t="shared" si="30"/>
        <v>1</v>
      </c>
    </row>
    <row r="507" spans="12:16" x14ac:dyDescent="0.25">
      <c r="L507" s="264">
        <f>Member!A507</f>
        <v>16809</v>
      </c>
      <c r="M507">
        <f>SUMIF(Erfassung5!BD:BD,L507,Erfassung5!BW:BW)</f>
        <v>0</v>
      </c>
      <c r="N507">
        <f>SUMIF(Erfassung5!BD:BD,L507,Erfassung5!BG:BG)</f>
        <v>0</v>
      </c>
      <c r="O507">
        <f t="shared" si="31"/>
        <v>0</v>
      </c>
      <c r="P507">
        <f t="shared" si="30"/>
        <v>1</v>
      </c>
    </row>
    <row r="508" spans="12:16" x14ac:dyDescent="0.25">
      <c r="L508" s="264">
        <f>Member!A508</f>
        <v>7397</v>
      </c>
      <c r="M508">
        <f>SUMIF(Erfassung5!BD:BD,L508,Erfassung5!BW:BW)</f>
        <v>0</v>
      </c>
      <c r="N508">
        <f>SUMIF(Erfassung5!BD:BD,L508,Erfassung5!BG:BG)</f>
        <v>0</v>
      </c>
      <c r="O508">
        <f t="shared" si="31"/>
        <v>0</v>
      </c>
      <c r="P508">
        <f t="shared" si="30"/>
        <v>1</v>
      </c>
    </row>
    <row r="509" spans="12:16" x14ac:dyDescent="0.25">
      <c r="L509" s="264">
        <f>Member!A509</f>
        <v>7395</v>
      </c>
      <c r="M509">
        <f>SUMIF(Erfassung5!BD:BD,L509,Erfassung5!BW:BW)</f>
        <v>0</v>
      </c>
      <c r="N509">
        <f>SUMIF(Erfassung5!BD:BD,L509,Erfassung5!BG:BG)</f>
        <v>0</v>
      </c>
      <c r="O509">
        <f t="shared" si="31"/>
        <v>0</v>
      </c>
      <c r="P509">
        <f t="shared" si="30"/>
        <v>1</v>
      </c>
    </row>
    <row r="510" spans="12:16" x14ac:dyDescent="0.25">
      <c r="L510" s="264">
        <f>Member!A510</f>
        <v>38521</v>
      </c>
      <c r="M510">
        <f>SUMIF(Erfassung5!BD:BD,L510,Erfassung5!BW:BW)</f>
        <v>0</v>
      </c>
      <c r="N510">
        <f>SUMIF(Erfassung5!BD:BD,L510,Erfassung5!BG:BG)</f>
        <v>0</v>
      </c>
      <c r="O510">
        <f t="shared" si="31"/>
        <v>0</v>
      </c>
      <c r="P510">
        <f t="shared" si="30"/>
        <v>1</v>
      </c>
    </row>
    <row r="511" spans="12:16" x14ac:dyDescent="0.25">
      <c r="L511" s="264">
        <f>Member!A511</f>
        <v>7394</v>
      </c>
      <c r="M511">
        <f>SUMIF(Erfassung5!BD:BD,L511,Erfassung5!BW:BW)</f>
        <v>0</v>
      </c>
      <c r="N511">
        <f>SUMIF(Erfassung5!BD:BD,L511,Erfassung5!BG:BG)</f>
        <v>0</v>
      </c>
      <c r="O511">
        <f t="shared" si="31"/>
        <v>0</v>
      </c>
      <c r="P511">
        <f t="shared" si="30"/>
        <v>1</v>
      </c>
    </row>
    <row r="512" spans="12:16" x14ac:dyDescent="0.25">
      <c r="L512" s="264">
        <f>Member!A512</f>
        <v>38807</v>
      </c>
      <c r="M512">
        <f>SUMIF(Erfassung5!BD:BD,L512,Erfassung5!BW:BW)</f>
        <v>0</v>
      </c>
      <c r="N512">
        <f>SUMIF(Erfassung5!BD:BD,L512,Erfassung5!BG:BG)</f>
        <v>0</v>
      </c>
      <c r="O512">
        <f t="shared" si="31"/>
        <v>0</v>
      </c>
      <c r="P512">
        <f t="shared" si="30"/>
        <v>1</v>
      </c>
    </row>
    <row r="513" spans="12:16" x14ac:dyDescent="0.25">
      <c r="L513" s="264">
        <f>Member!A513</f>
        <v>16894</v>
      </c>
      <c r="M513">
        <f>SUMIF(Erfassung5!BD:BD,L513,Erfassung5!BW:BW)</f>
        <v>0</v>
      </c>
      <c r="N513">
        <f>SUMIF(Erfassung5!BD:BD,L513,Erfassung5!BG:BG)</f>
        <v>0</v>
      </c>
      <c r="O513">
        <f t="shared" si="31"/>
        <v>0</v>
      </c>
      <c r="P513">
        <f t="shared" si="30"/>
        <v>1</v>
      </c>
    </row>
    <row r="514" spans="12:16" x14ac:dyDescent="0.25">
      <c r="L514" s="264">
        <f>Member!A514</f>
        <v>7396</v>
      </c>
      <c r="M514">
        <f>SUMIF(Erfassung5!BD:BD,L514,Erfassung5!BW:BW)</f>
        <v>0</v>
      </c>
      <c r="N514">
        <f>SUMIF(Erfassung5!BD:BD,L514,Erfassung5!BG:BG)</f>
        <v>0</v>
      </c>
      <c r="O514">
        <f t="shared" si="31"/>
        <v>0</v>
      </c>
      <c r="P514">
        <f t="shared" ref="P514:P577" si="32">RANK(O514,O:O)</f>
        <v>1</v>
      </c>
    </row>
    <row r="515" spans="12:16" x14ac:dyDescent="0.25">
      <c r="L515" s="264">
        <f>Member!A515</f>
        <v>16972</v>
      </c>
      <c r="M515">
        <f>SUMIF(Erfassung5!BD:BD,L515,Erfassung5!BW:BW)</f>
        <v>0</v>
      </c>
      <c r="N515">
        <f>SUMIF(Erfassung5!BD:BD,L515,Erfassung5!BG:BG)</f>
        <v>0</v>
      </c>
      <c r="O515">
        <f t="shared" ref="O515:O578" si="33">IF(N515=0,0,M515/N515-ROW()/1000000000)</f>
        <v>0</v>
      </c>
      <c r="P515">
        <f t="shared" si="32"/>
        <v>1</v>
      </c>
    </row>
    <row r="516" spans="12:16" x14ac:dyDescent="0.25">
      <c r="L516" s="264">
        <f>Member!A516</f>
        <v>25130</v>
      </c>
      <c r="M516">
        <f>SUMIF(Erfassung5!BD:BD,L516,Erfassung5!BW:BW)</f>
        <v>0</v>
      </c>
      <c r="N516">
        <f>SUMIF(Erfassung5!BD:BD,L516,Erfassung5!BG:BG)</f>
        <v>0</v>
      </c>
      <c r="O516">
        <f t="shared" si="33"/>
        <v>0</v>
      </c>
      <c r="P516">
        <f t="shared" si="32"/>
        <v>1</v>
      </c>
    </row>
    <row r="517" spans="12:16" x14ac:dyDescent="0.25">
      <c r="L517" s="264">
        <f>Member!A517</f>
        <v>7730</v>
      </c>
      <c r="M517">
        <f>SUMIF(Erfassung5!BD:BD,L517,Erfassung5!BW:BW)</f>
        <v>0</v>
      </c>
      <c r="N517">
        <f>SUMIF(Erfassung5!BD:BD,L517,Erfassung5!BG:BG)</f>
        <v>0</v>
      </c>
      <c r="O517">
        <f t="shared" si="33"/>
        <v>0</v>
      </c>
      <c r="P517">
        <f t="shared" si="32"/>
        <v>1</v>
      </c>
    </row>
    <row r="518" spans="12:16" x14ac:dyDescent="0.25">
      <c r="L518" s="264">
        <f>Member!A518</f>
        <v>25723</v>
      </c>
      <c r="M518">
        <f>SUMIF(Erfassung5!BD:BD,L518,Erfassung5!BW:BW)</f>
        <v>0</v>
      </c>
      <c r="N518">
        <f>SUMIF(Erfassung5!BD:BD,L518,Erfassung5!BG:BG)</f>
        <v>0</v>
      </c>
      <c r="O518">
        <f t="shared" si="33"/>
        <v>0</v>
      </c>
      <c r="P518">
        <f t="shared" si="32"/>
        <v>1</v>
      </c>
    </row>
    <row r="519" spans="12:16" x14ac:dyDescent="0.25">
      <c r="L519" s="264">
        <f>Member!A519</f>
        <v>38570</v>
      </c>
      <c r="M519">
        <f>SUMIF(Erfassung5!BD:BD,L519,Erfassung5!BW:BW)</f>
        <v>0</v>
      </c>
      <c r="N519">
        <f>SUMIF(Erfassung5!BD:BD,L519,Erfassung5!BG:BG)</f>
        <v>0</v>
      </c>
      <c r="O519">
        <f t="shared" si="33"/>
        <v>0</v>
      </c>
      <c r="P519">
        <f t="shared" si="32"/>
        <v>1</v>
      </c>
    </row>
    <row r="520" spans="12:16" x14ac:dyDescent="0.25">
      <c r="L520" s="264">
        <f>Member!A520</f>
        <v>25895</v>
      </c>
      <c r="M520">
        <f>SUMIF(Erfassung5!BD:BD,L520,Erfassung5!BW:BW)</f>
        <v>0</v>
      </c>
      <c r="N520">
        <f>SUMIF(Erfassung5!BD:BD,L520,Erfassung5!BG:BG)</f>
        <v>0</v>
      </c>
      <c r="O520">
        <f t="shared" si="33"/>
        <v>0</v>
      </c>
      <c r="P520">
        <f t="shared" si="32"/>
        <v>1</v>
      </c>
    </row>
    <row r="521" spans="12:16" x14ac:dyDescent="0.25">
      <c r="L521" s="264">
        <f>Member!A521</f>
        <v>38046</v>
      </c>
      <c r="M521">
        <f>SUMIF(Erfassung5!BD:BD,L521,Erfassung5!BW:BW)</f>
        <v>0</v>
      </c>
      <c r="N521">
        <f>SUMIF(Erfassung5!BD:BD,L521,Erfassung5!BG:BG)</f>
        <v>0</v>
      </c>
      <c r="O521">
        <f t="shared" si="33"/>
        <v>0</v>
      </c>
      <c r="P521">
        <f t="shared" si="32"/>
        <v>1</v>
      </c>
    </row>
    <row r="522" spans="12:16" x14ac:dyDescent="0.25">
      <c r="L522" s="264">
        <f>Member!A522</f>
        <v>7816</v>
      </c>
      <c r="M522">
        <f>SUMIF(Erfassung5!BD:BD,L522,Erfassung5!BW:BW)</f>
        <v>0</v>
      </c>
      <c r="N522">
        <f>SUMIF(Erfassung5!BD:BD,L522,Erfassung5!BG:BG)</f>
        <v>0</v>
      </c>
      <c r="O522">
        <f t="shared" si="33"/>
        <v>0</v>
      </c>
      <c r="P522">
        <f t="shared" si="32"/>
        <v>1</v>
      </c>
    </row>
    <row r="523" spans="12:16" x14ac:dyDescent="0.25">
      <c r="L523" s="264">
        <f>Member!A523</f>
        <v>7814</v>
      </c>
      <c r="M523">
        <f>SUMIF(Erfassung5!BD:BD,L523,Erfassung5!BW:BW)</f>
        <v>0</v>
      </c>
      <c r="N523">
        <f>SUMIF(Erfassung5!BD:BD,L523,Erfassung5!BG:BG)</f>
        <v>0</v>
      </c>
      <c r="O523">
        <f t="shared" si="33"/>
        <v>0</v>
      </c>
      <c r="P523">
        <f t="shared" si="32"/>
        <v>1</v>
      </c>
    </row>
    <row r="524" spans="12:16" x14ac:dyDescent="0.25">
      <c r="L524" s="264">
        <f>Member!A524</f>
        <v>38663</v>
      </c>
      <c r="M524">
        <f>SUMIF(Erfassung5!BD:BD,L524,Erfassung5!BW:BW)</f>
        <v>0</v>
      </c>
      <c r="N524">
        <f>SUMIF(Erfassung5!BD:BD,L524,Erfassung5!BG:BG)</f>
        <v>0</v>
      </c>
      <c r="O524">
        <f t="shared" si="33"/>
        <v>0</v>
      </c>
      <c r="P524">
        <f t="shared" si="32"/>
        <v>1</v>
      </c>
    </row>
    <row r="525" spans="12:16" x14ac:dyDescent="0.25">
      <c r="L525" s="264">
        <f>Member!A525</f>
        <v>38870</v>
      </c>
      <c r="M525">
        <f>SUMIF(Erfassung5!BD:BD,L525,Erfassung5!BW:BW)</f>
        <v>0</v>
      </c>
      <c r="N525">
        <f>SUMIF(Erfassung5!BD:BD,L525,Erfassung5!BG:BG)</f>
        <v>0</v>
      </c>
      <c r="O525">
        <f t="shared" si="33"/>
        <v>0</v>
      </c>
      <c r="P525">
        <f t="shared" si="32"/>
        <v>1</v>
      </c>
    </row>
    <row r="526" spans="12:16" x14ac:dyDescent="0.25">
      <c r="L526" s="264">
        <f>Member!A526</f>
        <v>7810</v>
      </c>
      <c r="M526">
        <f>SUMIF(Erfassung5!BD:BD,L526,Erfassung5!BW:BW)</f>
        <v>0</v>
      </c>
      <c r="N526">
        <f>SUMIF(Erfassung5!BD:BD,L526,Erfassung5!BG:BG)</f>
        <v>0</v>
      </c>
      <c r="O526">
        <f t="shared" si="33"/>
        <v>0</v>
      </c>
      <c r="P526">
        <f t="shared" si="32"/>
        <v>1</v>
      </c>
    </row>
    <row r="527" spans="12:16" x14ac:dyDescent="0.25">
      <c r="L527" s="264">
        <f>Member!A527</f>
        <v>7820</v>
      </c>
      <c r="M527">
        <f>SUMIF(Erfassung5!BD:BD,L527,Erfassung5!BW:BW)</f>
        <v>0</v>
      </c>
      <c r="N527">
        <f>SUMIF(Erfassung5!BD:BD,L527,Erfassung5!BG:BG)</f>
        <v>0</v>
      </c>
      <c r="O527">
        <f t="shared" si="33"/>
        <v>0</v>
      </c>
      <c r="P527">
        <f t="shared" si="32"/>
        <v>1</v>
      </c>
    </row>
    <row r="528" spans="12:16" x14ac:dyDescent="0.25">
      <c r="L528" s="264">
        <f>Member!A528</f>
        <v>38038</v>
      </c>
      <c r="M528">
        <f>SUMIF(Erfassung5!BD:BD,L528,Erfassung5!BW:BW)</f>
        <v>0</v>
      </c>
      <c r="N528">
        <f>SUMIF(Erfassung5!BD:BD,L528,Erfassung5!BG:BG)</f>
        <v>0</v>
      </c>
      <c r="O528">
        <f t="shared" si="33"/>
        <v>0</v>
      </c>
      <c r="P528">
        <f t="shared" si="32"/>
        <v>1</v>
      </c>
    </row>
    <row r="529" spans="12:16" x14ac:dyDescent="0.25">
      <c r="L529" s="264">
        <f>Member!A529</f>
        <v>38571</v>
      </c>
      <c r="M529">
        <f>SUMIF(Erfassung5!BD:BD,L529,Erfassung5!BW:BW)</f>
        <v>0</v>
      </c>
      <c r="N529">
        <f>SUMIF(Erfassung5!BD:BD,L529,Erfassung5!BG:BG)</f>
        <v>0</v>
      </c>
      <c r="O529">
        <f t="shared" si="33"/>
        <v>0</v>
      </c>
      <c r="P529">
        <f t="shared" si="32"/>
        <v>1</v>
      </c>
    </row>
    <row r="530" spans="12:16" x14ac:dyDescent="0.25">
      <c r="L530" s="264">
        <f>Member!A530</f>
        <v>38869</v>
      </c>
      <c r="M530">
        <f>SUMIF(Erfassung5!BD:BD,L530,Erfassung5!BW:BW)</f>
        <v>0</v>
      </c>
      <c r="N530">
        <f>SUMIF(Erfassung5!BD:BD,L530,Erfassung5!BG:BG)</f>
        <v>0</v>
      </c>
      <c r="O530">
        <f t="shared" si="33"/>
        <v>0</v>
      </c>
      <c r="P530">
        <f t="shared" si="32"/>
        <v>1</v>
      </c>
    </row>
    <row r="531" spans="12:16" x14ac:dyDescent="0.25">
      <c r="L531" s="264">
        <f>Member!A531</f>
        <v>7884</v>
      </c>
      <c r="M531">
        <f>SUMIF(Erfassung5!BD:BD,L531,Erfassung5!BW:BW)</f>
        <v>0</v>
      </c>
      <c r="N531">
        <f>SUMIF(Erfassung5!BD:BD,L531,Erfassung5!BG:BG)</f>
        <v>0</v>
      </c>
      <c r="O531">
        <f t="shared" si="33"/>
        <v>0</v>
      </c>
      <c r="P531">
        <f t="shared" si="32"/>
        <v>1</v>
      </c>
    </row>
    <row r="532" spans="12:16" x14ac:dyDescent="0.25">
      <c r="L532" s="264">
        <f>Member!A532</f>
        <v>7849</v>
      </c>
      <c r="M532">
        <f>SUMIF(Erfassung5!BD:BD,L532,Erfassung5!BW:BW)</f>
        <v>0</v>
      </c>
      <c r="N532">
        <f>SUMIF(Erfassung5!BD:BD,L532,Erfassung5!BG:BG)</f>
        <v>0</v>
      </c>
      <c r="O532">
        <f t="shared" si="33"/>
        <v>0</v>
      </c>
      <c r="P532">
        <f t="shared" si="32"/>
        <v>1</v>
      </c>
    </row>
    <row r="533" spans="12:16" x14ac:dyDescent="0.25">
      <c r="L533" s="264">
        <f>Member!A533</f>
        <v>7880</v>
      </c>
      <c r="M533">
        <f>SUMIF(Erfassung5!BD:BD,L533,Erfassung5!BW:BW)</f>
        <v>0</v>
      </c>
      <c r="N533">
        <f>SUMIF(Erfassung5!BD:BD,L533,Erfassung5!BG:BG)</f>
        <v>0</v>
      </c>
      <c r="O533">
        <f t="shared" si="33"/>
        <v>0</v>
      </c>
      <c r="P533">
        <f t="shared" si="32"/>
        <v>1</v>
      </c>
    </row>
    <row r="534" spans="12:16" x14ac:dyDescent="0.25">
      <c r="L534" s="264">
        <f>Member!A534</f>
        <v>7813</v>
      </c>
      <c r="M534">
        <f>SUMIF(Erfassung5!BD:BD,L534,Erfassung5!BW:BW)</f>
        <v>0</v>
      </c>
      <c r="N534">
        <f>SUMIF(Erfassung5!BD:BD,L534,Erfassung5!BG:BG)</f>
        <v>0</v>
      </c>
      <c r="O534">
        <f t="shared" si="33"/>
        <v>0</v>
      </c>
      <c r="P534">
        <f t="shared" si="32"/>
        <v>1</v>
      </c>
    </row>
    <row r="535" spans="12:16" x14ac:dyDescent="0.25">
      <c r="L535" s="264">
        <f>Member!A535</f>
        <v>38260</v>
      </c>
      <c r="M535">
        <f>SUMIF(Erfassung5!BD:BD,L535,Erfassung5!BW:BW)</f>
        <v>0</v>
      </c>
      <c r="N535">
        <f>SUMIF(Erfassung5!BD:BD,L535,Erfassung5!BG:BG)</f>
        <v>0</v>
      </c>
      <c r="O535">
        <f t="shared" si="33"/>
        <v>0</v>
      </c>
      <c r="P535">
        <f t="shared" si="32"/>
        <v>1</v>
      </c>
    </row>
    <row r="536" spans="12:16" x14ac:dyDescent="0.25">
      <c r="L536" s="264">
        <f>Member!A536</f>
        <v>25315</v>
      </c>
      <c r="M536">
        <f>SUMIF(Erfassung5!BD:BD,L536,Erfassung5!BW:BW)</f>
        <v>0</v>
      </c>
      <c r="N536">
        <f>SUMIF(Erfassung5!BD:BD,L536,Erfassung5!BG:BG)</f>
        <v>0</v>
      </c>
      <c r="O536">
        <f t="shared" si="33"/>
        <v>0</v>
      </c>
      <c r="P536">
        <f t="shared" si="32"/>
        <v>1</v>
      </c>
    </row>
    <row r="537" spans="12:16" x14ac:dyDescent="0.25">
      <c r="L537" s="264">
        <f>Member!A537</f>
        <v>16007</v>
      </c>
      <c r="M537">
        <f>SUMIF(Erfassung5!BD:BD,L537,Erfassung5!BW:BW)</f>
        <v>0</v>
      </c>
      <c r="N537">
        <f>SUMIF(Erfassung5!BD:BD,L537,Erfassung5!BG:BG)</f>
        <v>0</v>
      </c>
      <c r="O537">
        <f t="shared" si="33"/>
        <v>0</v>
      </c>
      <c r="P537">
        <f t="shared" si="32"/>
        <v>1</v>
      </c>
    </row>
    <row r="538" spans="12:16" x14ac:dyDescent="0.25">
      <c r="L538" s="264">
        <f>Member!A538</f>
        <v>7901</v>
      </c>
      <c r="M538">
        <f>SUMIF(Erfassung5!BD:BD,L538,Erfassung5!BW:BW)</f>
        <v>0</v>
      </c>
      <c r="N538">
        <f>SUMIF(Erfassung5!BD:BD,L538,Erfassung5!BG:BG)</f>
        <v>0</v>
      </c>
      <c r="O538">
        <f t="shared" si="33"/>
        <v>0</v>
      </c>
      <c r="P538">
        <f t="shared" si="32"/>
        <v>1</v>
      </c>
    </row>
    <row r="539" spans="12:16" x14ac:dyDescent="0.25">
      <c r="L539" s="264">
        <f>Member!A539</f>
        <v>7830</v>
      </c>
      <c r="M539">
        <f>SUMIF(Erfassung5!BD:BD,L539,Erfassung5!BW:BW)</f>
        <v>0</v>
      </c>
      <c r="N539">
        <f>SUMIF(Erfassung5!BD:BD,L539,Erfassung5!BG:BG)</f>
        <v>0</v>
      </c>
      <c r="O539">
        <f t="shared" si="33"/>
        <v>0</v>
      </c>
      <c r="P539">
        <f t="shared" si="32"/>
        <v>1</v>
      </c>
    </row>
    <row r="540" spans="12:16" x14ac:dyDescent="0.25">
      <c r="L540" s="264">
        <f>Member!A540</f>
        <v>25764</v>
      </c>
      <c r="M540">
        <f>SUMIF(Erfassung5!BD:BD,L540,Erfassung5!BW:BW)</f>
        <v>0</v>
      </c>
      <c r="N540">
        <f>SUMIF(Erfassung5!BD:BD,L540,Erfassung5!BG:BG)</f>
        <v>0</v>
      </c>
      <c r="O540">
        <f t="shared" si="33"/>
        <v>0</v>
      </c>
      <c r="P540">
        <f t="shared" si="32"/>
        <v>1</v>
      </c>
    </row>
    <row r="541" spans="12:16" x14ac:dyDescent="0.25">
      <c r="L541" s="264">
        <f>Member!A541</f>
        <v>38763</v>
      </c>
      <c r="M541">
        <f>SUMIF(Erfassung5!BD:BD,L541,Erfassung5!BW:BW)</f>
        <v>0</v>
      </c>
      <c r="N541">
        <f>SUMIF(Erfassung5!BD:BD,L541,Erfassung5!BG:BG)</f>
        <v>0</v>
      </c>
      <c r="O541">
        <f t="shared" si="33"/>
        <v>0</v>
      </c>
      <c r="P541">
        <f t="shared" si="32"/>
        <v>1</v>
      </c>
    </row>
    <row r="542" spans="12:16" x14ac:dyDescent="0.25">
      <c r="L542" s="264">
        <f>Member!A542</f>
        <v>25271</v>
      </c>
      <c r="M542">
        <f>SUMIF(Erfassung5!BD:BD,L542,Erfassung5!BW:BW)</f>
        <v>0</v>
      </c>
      <c r="N542">
        <f>SUMIF(Erfassung5!BD:BD,L542,Erfassung5!BG:BG)</f>
        <v>0</v>
      </c>
      <c r="O542">
        <f t="shared" si="33"/>
        <v>0</v>
      </c>
      <c r="P542">
        <f t="shared" si="32"/>
        <v>1</v>
      </c>
    </row>
    <row r="543" spans="12:16" x14ac:dyDescent="0.25">
      <c r="L543" s="264">
        <f>Member!A543</f>
        <v>38946</v>
      </c>
      <c r="M543">
        <f>SUMIF(Erfassung5!BD:BD,L543,Erfassung5!BW:BW)</f>
        <v>0</v>
      </c>
      <c r="N543">
        <f>SUMIF(Erfassung5!BD:BD,L543,Erfassung5!BG:BG)</f>
        <v>0</v>
      </c>
      <c r="O543">
        <f t="shared" si="33"/>
        <v>0</v>
      </c>
      <c r="P543">
        <f t="shared" si="32"/>
        <v>1</v>
      </c>
    </row>
    <row r="544" spans="12:16" x14ac:dyDescent="0.25">
      <c r="L544" s="264">
        <f>Member!A544</f>
        <v>38965</v>
      </c>
      <c r="M544">
        <f>SUMIF(Erfassung5!BD:BD,L544,Erfassung5!BW:BW)</f>
        <v>0</v>
      </c>
      <c r="N544">
        <f>SUMIF(Erfassung5!BD:BD,L544,Erfassung5!BG:BG)</f>
        <v>0</v>
      </c>
      <c r="O544">
        <f t="shared" si="33"/>
        <v>0</v>
      </c>
      <c r="P544">
        <f t="shared" si="32"/>
        <v>1</v>
      </c>
    </row>
    <row r="545" spans="12:16" x14ac:dyDescent="0.25">
      <c r="L545" s="264">
        <f>Member!A545</f>
        <v>25865</v>
      </c>
      <c r="M545">
        <f>SUMIF(Erfassung5!BD:BD,L545,Erfassung5!BW:BW)</f>
        <v>0</v>
      </c>
      <c r="N545">
        <f>SUMIF(Erfassung5!BD:BD,L545,Erfassung5!BG:BG)</f>
        <v>0</v>
      </c>
      <c r="O545">
        <f t="shared" si="33"/>
        <v>0</v>
      </c>
      <c r="P545">
        <f t="shared" si="32"/>
        <v>1</v>
      </c>
    </row>
    <row r="546" spans="12:16" x14ac:dyDescent="0.25">
      <c r="L546" s="264">
        <f>Member!A546</f>
        <v>7831</v>
      </c>
      <c r="M546">
        <f>SUMIF(Erfassung5!BD:BD,L546,Erfassung5!BW:BW)</f>
        <v>0</v>
      </c>
      <c r="N546">
        <f>SUMIF(Erfassung5!BD:BD,L546,Erfassung5!BG:BG)</f>
        <v>0</v>
      </c>
      <c r="O546">
        <f t="shared" si="33"/>
        <v>0</v>
      </c>
      <c r="P546">
        <f t="shared" si="32"/>
        <v>1</v>
      </c>
    </row>
    <row r="547" spans="12:16" x14ac:dyDescent="0.25">
      <c r="L547" s="264">
        <f>Member!A547</f>
        <v>38883</v>
      </c>
      <c r="M547">
        <f>SUMIF(Erfassung5!BD:BD,L547,Erfassung5!BW:BW)</f>
        <v>0</v>
      </c>
      <c r="N547">
        <f>SUMIF(Erfassung5!BD:BD,L547,Erfassung5!BG:BG)</f>
        <v>0</v>
      </c>
      <c r="O547">
        <f t="shared" si="33"/>
        <v>0</v>
      </c>
      <c r="P547">
        <f t="shared" si="32"/>
        <v>1</v>
      </c>
    </row>
    <row r="548" spans="12:16" x14ac:dyDescent="0.25">
      <c r="L548" s="264">
        <f>Member!A548</f>
        <v>38025</v>
      </c>
      <c r="M548">
        <f>SUMIF(Erfassung5!BD:BD,L548,Erfassung5!BW:BW)</f>
        <v>0</v>
      </c>
      <c r="N548">
        <f>SUMIF(Erfassung5!BD:BD,L548,Erfassung5!BG:BG)</f>
        <v>0</v>
      </c>
      <c r="O548">
        <f t="shared" si="33"/>
        <v>0</v>
      </c>
      <c r="P548">
        <f t="shared" si="32"/>
        <v>1</v>
      </c>
    </row>
    <row r="549" spans="12:16" x14ac:dyDescent="0.25">
      <c r="L549" s="264">
        <f>Member!A549</f>
        <v>38952</v>
      </c>
      <c r="M549">
        <f>SUMIF(Erfassung5!BD:BD,L549,Erfassung5!BW:BW)</f>
        <v>0</v>
      </c>
      <c r="N549">
        <f>SUMIF(Erfassung5!BD:BD,L549,Erfassung5!BG:BG)</f>
        <v>0</v>
      </c>
      <c r="O549">
        <f t="shared" si="33"/>
        <v>0</v>
      </c>
      <c r="P549">
        <f t="shared" si="32"/>
        <v>1</v>
      </c>
    </row>
    <row r="550" spans="12:16" x14ac:dyDescent="0.25">
      <c r="L550" s="264">
        <f>Member!A550</f>
        <v>25592</v>
      </c>
      <c r="M550">
        <f>SUMIF(Erfassung5!BD:BD,L550,Erfassung5!BW:BW)</f>
        <v>0</v>
      </c>
      <c r="N550">
        <f>SUMIF(Erfassung5!BD:BD,L550,Erfassung5!BG:BG)</f>
        <v>0</v>
      </c>
      <c r="O550">
        <f t="shared" si="33"/>
        <v>0</v>
      </c>
      <c r="P550">
        <f t="shared" si="32"/>
        <v>1</v>
      </c>
    </row>
    <row r="551" spans="12:16" x14ac:dyDescent="0.25">
      <c r="L551" s="264">
        <f>Member!A551</f>
        <v>25949</v>
      </c>
      <c r="M551">
        <f>SUMIF(Erfassung5!BD:BD,L551,Erfassung5!BW:BW)</f>
        <v>0</v>
      </c>
      <c r="N551">
        <f>SUMIF(Erfassung5!BD:BD,L551,Erfassung5!BG:BG)</f>
        <v>0</v>
      </c>
      <c r="O551">
        <f t="shared" si="33"/>
        <v>0</v>
      </c>
      <c r="P551">
        <f t="shared" si="32"/>
        <v>1</v>
      </c>
    </row>
    <row r="552" spans="12:16" x14ac:dyDescent="0.25">
      <c r="L552" s="264">
        <f>Member!A552</f>
        <v>25604</v>
      </c>
      <c r="M552">
        <f>SUMIF(Erfassung5!BD:BD,L552,Erfassung5!BW:BW)</f>
        <v>0</v>
      </c>
      <c r="N552">
        <f>SUMIF(Erfassung5!BD:BD,L552,Erfassung5!BG:BG)</f>
        <v>0</v>
      </c>
      <c r="O552">
        <f t="shared" si="33"/>
        <v>0</v>
      </c>
      <c r="P552">
        <f t="shared" si="32"/>
        <v>1</v>
      </c>
    </row>
    <row r="553" spans="12:16" x14ac:dyDescent="0.25">
      <c r="L553" s="264">
        <f>Member!A553</f>
        <v>25804</v>
      </c>
      <c r="M553">
        <f>SUMIF(Erfassung5!BD:BD,L553,Erfassung5!BW:BW)</f>
        <v>0</v>
      </c>
      <c r="N553">
        <f>SUMIF(Erfassung5!BD:BD,L553,Erfassung5!BG:BG)</f>
        <v>0</v>
      </c>
      <c r="O553">
        <f t="shared" si="33"/>
        <v>0</v>
      </c>
      <c r="P553">
        <f t="shared" si="32"/>
        <v>1</v>
      </c>
    </row>
    <row r="554" spans="12:16" x14ac:dyDescent="0.25">
      <c r="L554" s="264">
        <f>Member!A554</f>
        <v>38803</v>
      </c>
      <c r="M554">
        <f>SUMIF(Erfassung5!BD:BD,L554,Erfassung5!BW:BW)</f>
        <v>0</v>
      </c>
      <c r="N554">
        <f>SUMIF(Erfassung5!BD:BD,L554,Erfassung5!BG:BG)</f>
        <v>0</v>
      </c>
      <c r="O554">
        <f t="shared" si="33"/>
        <v>0</v>
      </c>
      <c r="P554">
        <f t="shared" si="32"/>
        <v>1</v>
      </c>
    </row>
    <row r="555" spans="12:16" x14ac:dyDescent="0.25">
      <c r="L555" s="264">
        <f>Member!A555</f>
        <v>38258</v>
      </c>
      <c r="M555">
        <f>SUMIF(Erfassung5!BD:BD,L555,Erfassung5!BW:BW)</f>
        <v>0</v>
      </c>
      <c r="N555">
        <f>SUMIF(Erfassung5!BD:BD,L555,Erfassung5!BG:BG)</f>
        <v>0</v>
      </c>
      <c r="O555">
        <f t="shared" si="33"/>
        <v>0</v>
      </c>
      <c r="P555">
        <f t="shared" si="32"/>
        <v>1</v>
      </c>
    </row>
    <row r="556" spans="12:16" x14ac:dyDescent="0.25">
      <c r="L556" s="264">
        <f>Member!A556</f>
        <v>38931</v>
      </c>
      <c r="M556">
        <f>SUMIF(Erfassung5!BD:BD,L556,Erfassung5!BW:BW)</f>
        <v>0</v>
      </c>
      <c r="N556">
        <f>SUMIF(Erfassung5!BD:BD,L556,Erfassung5!BG:BG)</f>
        <v>0</v>
      </c>
      <c r="O556">
        <f t="shared" si="33"/>
        <v>0</v>
      </c>
      <c r="P556">
        <f t="shared" si="32"/>
        <v>1</v>
      </c>
    </row>
    <row r="557" spans="12:16" x14ac:dyDescent="0.25">
      <c r="L557" s="264">
        <f>Member!A557</f>
        <v>25751</v>
      </c>
      <c r="M557">
        <f>SUMIF(Erfassung5!BD:BD,L557,Erfassung5!BW:BW)</f>
        <v>0</v>
      </c>
      <c r="N557">
        <f>SUMIF(Erfassung5!BD:BD,L557,Erfassung5!BG:BG)</f>
        <v>0</v>
      </c>
      <c r="O557">
        <f t="shared" si="33"/>
        <v>0</v>
      </c>
      <c r="P557">
        <f t="shared" si="32"/>
        <v>1</v>
      </c>
    </row>
    <row r="558" spans="12:16" x14ac:dyDescent="0.25">
      <c r="L558" s="264">
        <f>Member!A558</f>
        <v>7903</v>
      </c>
      <c r="M558">
        <f>SUMIF(Erfassung5!BD:BD,L558,Erfassung5!BW:BW)</f>
        <v>0</v>
      </c>
      <c r="N558">
        <f>SUMIF(Erfassung5!BD:BD,L558,Erfassung5!BG:BG)</f>
        <v>0</v>
      </c>
      <c r="O558">
        <f t="shared" si="33"/>
        <v>0</v>
      </c>
      <c r="P558">
        <f t="shared" si="32"/>
        <v>1</v>
      </c>
    </row>
    <row r="559" spans="12:16" x14ac:dyDescent="0.25">
      <c r="L559" s="264">
        <f>Member!A559</f>
        <v>16170</v>
      </c>
      <c r="M559">
        <f>SUMIF(Erfassung5!BD:BD,L559,Erfassung5!BW:BW)</f>
        <v>0</v>
      </c>
      <c r="N559">
        <f>SUMIF(Erfassung5!BD:BD,L559,Erfassung5!BG:BG)</f>
        <v>0</v>
      </c>
      <c r="O559">
        <f t="shared" si="33"/>
        <v>0</v>
      </c>
      <c r="P559">
        <f t="shared" si="32"/>
        <v>1</v>
      </c>
    </row>
    <row r="560" spans="12:16" x14ac:dyDescent="0.25">
      <c r="L560" s="264">
        <f>Member!A560</f>
        <v>7889</v>
      </c>
      <c r="M560">
        <f>SUMIF(Erfassung5!BD:BD,L560,Erfassung5!BW:BW)</f>
        <v>0</v>
      </c>
      <c r="N560">
        <f>SUMIF(Erfassung5!BD:BD,L560,Erfassung5!BG:BG)</f>
        <v>0</v>
      </c>
      <c r="O560">
        <f t="shared" si="33"/>
        <v>0</v>
      </c>
      <c r="P560">
        <f t="shared" si="32"/>
        <v>1</v>
      </c>
    </row>
    <row r="561" spans="12:16" x14ac:dyDescent="0.25">
      <c r="L561" s="264">
        <f>Member!A561</f>
        <v>7900</v>
      </c>
      <c r="M561">
        <f>SUMIF(Erfassung5!BD:BD,L561,Erfassung5!BW:BW)</f>
        <v>0</v>
      </c>
      <c r="N561">
        <f>SUMIF(Erfassung5!BD:BD,L561,Erfassung5!BG:BG)</f>
        <v>0</v>
      </c>
      <c r="O561">
        <f t="shared" si="33"/>
        <v>0</v>
      </c>
      <c r="P561">
        <f t="shared" si="32"/>
        <v>1</v>
      </c>
    </row>
    <row r="562" spans="12:16" x14ac:dyDescent="0.25">
      <c r="L562" s="264">
        <f>Member!A562</f>
        <v>13855</v>
      </c>
      <c r="M562">
        <f>SUMIF(Erfassung5!BD:BD,L562,Erfassung5!BW:BW)</f>
        <v>0</v>
      </c>
      <c r="N562">
        <f>SUMIF(Erfassung5!BD:BD,L562,Erfassung5!BG:BG)</f>
        <v>0</v>
      </c>
      <c r="O562">
        <f t="shared" si="33"/>
        <v>0</v>
      </c>
      <c r="P562">
        <f t="shared" si="32"/>
        <v>1</v>
      </c>
    </row>
    <row r="563" spans="12:16" x14ac:dyDescent="0.25">
      <c r="L563" s="264">
        <f>Member!A563</f>
        <v>25381</v>
      </c>
      <c r="M563">
        <f>SUMIF(Erfassung5!BD:BD,L563,Erfassung5!BW:BW)</f>
        <v>0</v>
      </c>
      <c r="N563">
        <f>SUMIF(Erfassung5!BD:BD,L563,Erfassung5!BG:BG)</f>
        <v>0</v>
      </c>
      <c r="O563">
        <f t="shared" si="33"/>
        <v>0</v>
      </c>
      <c r="P563">
        <f t="shared" si="32"/>
        <v>1</v>
      </c>
    </row>
    <row r="564" spans="12:16" x14ac:dyDescent="0.25">
      <c r="L564" s="264">
        <f>Member!A564</f>
        <v>38553</v>
      </c>
      <c r="M564">
        <f>SUMIF(Erfassung5!BD:BD,L564,Erfassung5!BW:BW)</f>
        <v>0</v>
      </c>
      <c r="N564">
        <f>SUMIF(Erfassung5!BD:BD,L564,Erfassung5!BG:BG)</f>
        <v>0</v>
      </c>
      <c r="O564">
        <f t="shared" si="33"/>
        <v>0</v>
      </c>
      <c r="P564">
        <f t="shared" si="32"/>
        <v>1</v>
      </c>
    </row>
    <row r="565" spans="12:16" x14ac:dyDescent="0.25">
      <c r="L565" s="264">
        <f>Member!A565</f>
        <v>38045</v>
      </c>
      <c r="M565">
        <f>SUMIF(Erfassung5!BD:BD,L565,Erfassung5!BW:BW)</f>
        <v>0</v>
      </c>
      <c r="N565">
        <f>SUMIF(Erfassung5!BD:BD,L565,Erfassung5!BG:BG)</f>
        <v>0</v>
      </c>
      <c r="O565">
        <f t="shared" si="33"/>
        <v>0</v>
      </c>
      <c r="P565">
        <f t="shared" si="32"/>
        <v>1</v>
      </c>
    </row>
    <row r="566" spans="12:16" x14ac:dyDescent="0.25">
      <c r="L566" s="264">
        <f>Member!A566</f>
        <v>7445</v>
      </c>
      <c r="M566">
        <f>SUMIF(Erfassung5!BD:BD,L566,Erfassung5!BW:BW)</f>
        <v>0</v>
      </c>
      <c r="N566">
        <f>SUMIF(Erfassung5!BD:BD,L566,Erfassung5!BG:BG)</f>
        <v>0</v>
      </c>
      <c r="O566">
        <f t="shared" si="33"/>
        <v>0</v>
      </c>
      <c r="P566">
        <f t="shared" si="32"/>
        <v>1</v>
      </c>
    </row>
    <row r="567" spans="12:16" x14ac:dyDescent="0.25">
      <c r="L567" s="264">
        <f>Member!A567</f>
        <v>8843</v>
      </c>
      <c r="M567">
        <f>SUMIF(Erfassung5!BD:BD,L567,Erfassung5!BW:BW)</f>
        <v>0</v>
      </c>
      <c r="N567">
        <f>SUMIF(Erfassung5!BD:BD,L567,Erfassung5!BG:BG)</f>
        <v>0</v>
      </c>
      <c r="O567">
        <f t="shared" si="33"/>
        <v>0</v>
      </c>
      <c r="P567">
        <f t="shared" si="32"/>
        <v>1</v>
      </c>
    </row>
    <row r="568" spans="12:16" x14ac:dyDescent="0.25">
      <c r="L568" s="264">
        <f>Member!A568</f>
        <v>7827</v>
      </c>
      <c r="M568">
        <f>SUMIF(Erfassung5!BD:BD,L568,Erfassung5!BW:BW)</f>
        <v>0</v>
      </c>
      <c r="N568">
        <f>SUMIF(Erfassung5!BD:BD,L568,Erfassung5!BG:BG)</f>
        <v>0</v>
      </c>
      <c r="O568">
        <f t="shared" si="33"/>
        <v>0</v>
      </c>
      <c r="P568">
        <f t="shared" si="32"/>
        <v>1</v>
      </c>
    </row>
    <row r="569" spans="12:16" x14ac:dyDescent="0.25">
      <c r="L569" s="264">
        <f>Member!A569</f>
        <v>34400</v>
      </c>
      <c r="M569">
        <f>SUMIF(Erfassung5!BD:BD,L569,Erfassung5!BW:BW)</f>
        <v>0</v>
      </c>
      <c r="N569">
        <f>SUMIF(Erfassung5!BD:BD,L569,Erfassung5!BG:BG)</f>
        <v>0</v>
      </c>
      <c r="O569">
        <f t="shared" si="33"/>
        <v>0</v>
      </c>
      <c r="P569">
        <f t="shared" si="32"/>
        <v>1</v>
      </c>
    </row>
    <row r="570" spans="12:16" x14ac:dyDescent="0.25">
      <c r="L570" s="264">
        <f>Member!A570</f>
        <v>27004</v>
      </c>
      <c r="M570">
        <f>SUMIF(Erfassung5!BD:BD,L570,Erfassung5!BW:BW)</f>
        <v>0</v>
      </c>
      <c r="N570">
        <f>SUMIF(Erfassung5!BD:BD,L570,Erfassung5!BG:BG)</f>
        <v>0</v>
      </c>
      <c r="O570">
        <f t="shared" si="33"/>
        <v>0</v>
      </c>
      <c r="P570">
        <f t="shared" si="32"/>
        <v>1</v>
      </c>
    </row>
    <row r="571" spans="12:16" x14ac:dyDescent="0.25">
      <c r="L571" s="264">
        <f>Member!A571</f>
        <v>35141</v>
      </c>
      <c r="M571">
        <f>SUMIF(Erfassung5!BD:BD,L571,Erfassung5!BW:BW)</f>
        <v>0</v>
      </c>
      <c r="N571">
        <f>SUMIF(Erfassung5!BD:BD,L571,Erfassung5!BG:BG)</f>
        <v>0</v>
      </c>
      <c r="O571">
        <f t="shared" si="33"/>
        <v>0</v>
      </c>
      <c r="P571">
        <f t="shared" si="32"/>
        <v>1</v>
      </c>
    </row>
    <row r="572" spans="12:16" x14ac:dyDescent="0.25">
      <c r="L572" s="264">
        <f>Member!A572</f>
        <v>38740</v>
      </c>
      <c r="M572">
        <f>SUMIF(Erfassung5!BD:BD,L572,Erfassung5!BW:BW)</f>
        <v>0</v>
      </c>
      <c r="N572">
        <f>SUMIF(Erfassung5!BD:BD,L572,Erfassung5!BG:BG)</f>
        <v>0</v>
      </c>
      <c r="O572">
        <f t="shared" si="33"/>
        <v>0</v>
      </c>
      <c r="P572">
        <f t="shared" si="32"/>
        <v>1</v>
      </c>
    </row>
    <row r="573" spans="12:16" x14ac:dyDescent="0.25">
      <c r="L573" s="264">
        <f>Member!A573</f>
        <v>16796</v>
      </c>
      <c r="M573">
        <f>SUMIF(Erfassung5!BD:BD,L573,Erfassung5!BW:BW)</f>
        <v>0</v>
      </c>
      <c r="N573">
        <f>SUMIF(Erfassung5!BD:BD,L573,Erfassung5!BG:BG)</f>
        <v>0</v>
      </c>
      <c r="O573">
        <f t="shared" si="33"/>
        <v>0</v>
      </c>
      <c r="P573">
        <f t="shared" si="32"/>
        <v>1</v>
      </c>
    </row>
    <row r="574" spans="12:16" x14ac:dyDescent="0.25">
      <c r="L574" s="264">
        <f>Member!A574</f>
        <v>7868</v>
      </c>
      <c r="M574">
        <f>SUMIF(Erfassung5!BD:BD,L574,Erfassung5!BW:BW)</f>
        <v>0</v>
      </c>
      <c r="N574">
        <f>SUMIF(Erfassung5!BD:BD,L574,Erfassung5!BG:BG)</f>
        <v>0</v>
      </c>
      <c r="O574">
        <f t="shared" si="33"/>
        <v>0</v>
      </c>
      <c r="P574">
        <f t="shared" si="32"/>
        <v>1</v>
      </c>
    </row>
    <row r="575" spans="12:16" x14ac:dyDescent="0.25">
      <c r="L575" s="264">
        <f>Member!A575</f>
        <v>16386</v>
      </c>
      <c r="M575">
        <f>SUMIF(Erfassung5!BD:BD,L575,Erfassung5!BW:BW)</f>
        <v>0</v>
      </c>
      <c r="N575">
        <f>SUMIF(Erfassung5!BD:BD,L575,Erfassung5!BG:BG)</f>
        <v>0</v>
      </c>
      <c r="O575">
        <f t="shared" si="33"/>
        <v>0</v>
      </c>
      <c r="P575">
        <f t="shared" si="32"/>
        <v>1</v>
      </c>
    </row>
    <row r="576" spans="12:16" x14ac:dyDescent="0.25">
      <c r="L576" s="264">
        <f>Member!A576</f>
        <v>18802</v>
      </c>
      <c r="M576">
        <f>SUMIF(Erfassung5!BD:BD,L576,Erfassung5!BW:BW)</f>
        <v>0</v>
      </c>
      <c r="N576">
        <f>SUMIF(Erfassung5!BD:BD,L576,Erfassung5!BG:BG)</f>
        <v>0</v>
      </c>
      <c r="O576">
        <f t="shared" si="33"/>
        <v>0</v>
      </c>
      <c r="P576">
        <f t="shared" si="32"/>
        <v>1</v>
      </c>
    </row>
    <row r="577" spans="12:16" x14ac:dyDescent="0.25">
      <c r="L577" s="264">
        <f>Member!A577</f>
        <v>38226</v>
      </c>
      <c r="M577">
        <f>SUMIF(Erfassung5!BD:BD,L577,Erfassung5!BW:BW)</f>
        <v>0</v>
      </c>
      <c r="N577">
        <f>SUMIF(Erfassung5!BD:BD,L577,Erfassung5!BG:BG)</f>
        <v>0</v>
      </c>
      <c r="O577">
        <f t="shared" si="33"/>
        <v>0</v>
      </c>
      <c r="P577">
        <f t="shared" si="32"/>
        <v>1</v>
      </c>
    </row>
    <row r="578" spans="12:16" x14ac:dyDescent="0.25">
      <c r="L578" s="264">
        <f>Member!A578</f>
        <v>18530</v>
      </c>
      <c r="M578">
        <f>SUMIF(Erfassung5!BD:BD,L578,Erfassung5!BW:BW)</f>
        <v>0</v>
      </c>
      <c r="N578">
        <f>SUMIF(Erfassung5!BD:BD,L578,Erfassung5!BG:BG)</f>
        <v>0</v>
      </c>
      <c r="O578">
        <f t="shared" si="33"/>
        <v>0</v>
      </c>
      <c r="P578">
        <f t="shared" ref="P578:P641" si="34">RANK(O578,O:O)</f>
        <v>1</v>
      </c>
    </row>
    <row r="579" spans="12:16" x14ac:dyDescent="0.25">
      <c r="L579" s="264">
        <f>Member!A579</f>
        <v>7869</v>
      </c>
      <c r="M579">
        <f>SUMIF(Erfassung5!BD:BD,L579,Erfassung5!BW:BW)</f>
        <v>0</v>
      </c>
      <c r="N579">
        <f>SUMIF(Erfassung5!BD:BD,L579,Erfassung5!BG:BG)</f>
        <v>0</v>
      </c>
      <c r="O579">
        <f t="shared" ref="O579:O642" si="35">IF(N579=0,0,M579/N579-ROW()/1000000000)</f>
        <v>0</v>
      </c>
      <c r="P579">
        <f t="shared" si="34"/>
        <v>1</v>
      </c>
    </row>
    <row r="580" spans="12:16" x14ac:dyDescent="0.25">
      <c r="L580" s="264">
        <f>Member!A580</f>
        <v>38230</v>
      </c>
      <c r="M580">
        <f>SUMIF(Erfassung5!BD:BD,L580,Erfassung5!BW:BW)</f>
        <v>0</v>
      </c>
      <c r="N580">
        <f>SUMIF(Erfassung5!BD:BD,L580,Erfassung5!BG:BG)</f>
        <v>0</v>
      </c>
      <c r="O580">
        <f t="shared" si="35"/>
        <v>0</v>
      </c>
      <c r="P580">
        <f t="shared" si="34"/>
        <v>1</v>
      </c>
    </row>
    <row r="581" spans="12:16" x14ac:dyDescent="0.25">
      <c r="L581" s="264">
        <f>Member!A581</f>
        <v>7836</v>
      </c>
      <c r="M581">
        <f>SUMIF(Erfassung5!BD:BD,L581,Erfassung5!BW:BW)</f>
        <v>0</v>
      </c>
      <c r="N581">
        <f>SUMIF(Erfassung5!BD:BD,L581,Erfassung5!BG:BG)</f>
        <v>0</v>
      </c>
      <c r="O581">
        <f t="shared" si="35"/>
        <v>0</v>
      </c>
      <c r="P581">
        <f t="shared" si="34"/>
        <v>1</v>
      </c>
    </row>
    <row r="582" spans="12:16" x14ac:dyDescent="0.25">
      <c r="L582" s="264">
        <f>Member!A582</f>
        <v>7647</v>
      </c>
      <c r="M582">
        <f>SUMIF(Erfassung5!BD:BD,L582,Erfassung5!BW:BW)</f>
        <v>0</v>
      </c>
      <c r="N582">
        <f>SUMIF(Erfassung5!BD:BD,L582,Erfassung5!BG:BG)</f>
        <v>0</v>
      </c>
      <c r="O582">
        <f t="shared" si="35"/>
        <v>0</v>
      </c>
      <c r="P582">
        <f t="shared" si="34"/>
        <v>1</v>
      </c>
    </row>
    <row r="583" spans="12:16" x14ac:dyDescent="0.25">
      <c r="L583" s="264">
        <f>Member!A583</f>
        <v>25788</v>
      </c>
      <c r="M583">
        <f>SUMIF(Erfassung5!BD:BD,L583,Erfassung5!BW:BW)</f>
        <v>0</v>
      </c>
      <c r="N583">
        <f>SUMIF(Erfassung5!BD:BD,L583,Erfassung5!BG:BG)</f>
        <v>0</v>
      </c>
      <c r="O583">
        <f t="shared" si="35"/>
        <v>0</v>
      </c>
      <c r="P583">
        <f t="shared" si="34"/>
        <v>1</v>
      </c>
    </row>
    <row r="584" spans="12:16" x14ac:dyDescent="0.25">
      <c r="L584" s="264">
        <f>Member!A584</f>
        <v>38066</v>
      </c>
      <c r="M584">
        <f>SUMIF(Erfassung5!BD:BD,L584,Erfassung5!BW:BW)</f>
        <v>0</v>
      </c>
      <c r="N584">
        <f>SUMIF(Erfassung5!BD:BD,L584,Erfassung5!BG:BG)</f>
        <v>0</v>
      </c>
      <c r="O584">
        <f t="shared" si="35"/>
        <v>0</v>
      </c>
      <c r="P584">
        <f t="shared" si="34"/>
        <v>1</v>
      </c>
    </row>
    <row r="585" spans="12:16" x14ac:dyDescent="0.25">
      <c r="L585" s="264">
        <f>Member!A585</f>
        <v>16749</v>
      </c>
      <c r="M585">
        <f>SUMIF(Erfassung5!BD:BD,L585,Erfassung5!BW:BW)</f>
        <v>0</v>
      </c>
      <c r="N585">
        <f>SUMIF(Erfassung5!BD:BD,L585,Erfassung5!BG:BG)</f>
        <v>0</v>
      </c>
      <c r="O585">
        <f t="shared" si="35"/>
        <v>0</v>
      </c>
      <c r="P585">
        <f t="shared" si="34"/>
        <v>1</v>
      </c>
    </row>
    <row r="586" spans="12:16" x14ac:dyDescent="0.25">
      <c r="L586" s="264">
        <f>Member!A586</f>
        <v>38193</v>
      </c>
      <c r="M586">
        <f>SUMIF(Erfassung5!BD:BD,L586,Erfassung5!BW:BW)</f>
        <v>0</v>
      </c>
      <c r="N586">
        <f>SUMIF(Erfassung5!BD:BD,L586,Erfassung5!BG:BG)</f>
        <v>0</v>
      </c>
      <c r="O586">
        <f t="shared" si="35"/>
        <v>0</v>
      </c>
      <c r="P586">
        <f t="shared" si="34"/>
        <v>1</v>
      </c>
    </row>
    <row r="587" spans="12:16" x14ac:dyDescent="0.25">
      <c r="L587" s="264">
        <f>Member!A587</f>
        <v>25649</v>
      </c>
      <c r="M587">
        <f>SUMIF(Erfassung5!BD:BD,L587,Erfassung5!BW:BW)</f>
        <v>0</v>
      </c>
      <c r="N587">
        <f>SUMIF(Erfassung5!BD:BD,L587,Erfassung5!BG:BG)</f>
        <v>0</v>
      </c>
      <c r="O587">
        <f t="shared" si="35"/>
        <v>0</v>
      </c>
      <c r="P587">
        <f t="shared" si="34"/>
        <v>1</v>
      </c>
    </row>
    <row r="588" spans="12:16" x14ac:dyDescent="0.25">
      <c r="L588" s="264">
        <f>Member!A588</f>
        <v>38065</v>
      </c>
      <c r="M588">
        <f>SUMIF(Erfassung5!BD:BD,L588,Erfassung5!BW:BW)</f>
        <v>0</v>
      </c>
      <c r="N588">
        <f>SUMIF(Erfassung5!BD:BD,L588,Erfassung5!BG:BG)</f>
        <v>0</v>
      </c>
      <c r="O588">
        <f t="shared" si="35"/>
        <v>0</v>
      </c>
      <c r="P588">
        <f t="shared" si="34"/>
        <v>1</v>
      </c>
    </row>
    <row r="589" spans="12:16" x14ac:dyDescent="0.25">
      <c r="L589" s="264">
        <f>Member!A589</f>
        <v>7314</v>
      </c>
      <c r="M589">
        <f>SUMIF(Erfassung5!BD:BD,L589,Erfassung5!BW:BW)</f>
        <v>0</v>
      </c>
      <c r="N589">
        <f>SUMIF(Erfassung5!BD:BD,L589,Erfassung5!BG:BG)</f>
        <v>0</v>
      </c>
      <c r="O589">
        <f t="shared" si="35"/>
        <v>0</v>
      </c>
      <c r="P589">
        <f t="shared" si="34"/>
        <v>1</v>
      </c>
    </row>
    <row r="590" spans="12:16" x14ac:dyDescent="0.25">
      <c r="L590" s="264">
        <f>Member!A590</f>
        <v>25822</v>
      </c>
      <c r="M590">
        <f>SUMIF(Erfassung5!BD:BD,L590,Erfassung5!BW:BW)</f>
        <v>0</v>
      </c>
      <c r="N590">
        <f>SUMIF(Erfassung5!BD:BD,L590,Erfassung5!BG:BG)</f>
        <v>0</v>
      </c>
      <c r="O590">
        <f t="shared" si="35"/>
        <v>0</v>
      </c>
      <c r="P590">
        <f t="shared" si="34"/>
        <v>1</v>
      </c>
    </row>
    <row r="591" spans="12:16" x14ac:dyDescent="0.25">
      <c r="L591" s="264">
        <f>Member!A591</f>
        <v>38218</v>
      </c>
      <c r="M591">
        <f>SUMIF(Erfassung5!BD:BD,L591,Erfassung5!BW:BW)</f>
        <v>0</v>
      </c>
      <c r="N591">
        <f>SUMIF(Erfassung5!BD:BD,L591,Erfassung5!BG:BG)</f>
        <v>0</v>
      </c>
      <c r="O591">
        <f t="shared" si="35"/>
        <v>0</v>
      </c>
      <c r="P591">
        <f t="shared" si="34"/>
        <v>1</v>
      </c>
    </row>
    <row r="592" spans="12:16" x14ac:dyDescent="0.25">
      <c r="L592" s="264">
        <f>Member!A592</f>
        <v>7309</v>
      </c>
      <c r="M592">
        <f>SUMIF(Erfassung5!BD:BD,L592,Erfassung5!BW:BW)</f>
        <v>0</v>
      </c>
      <c r="N592">
        <f>SUMIF(Erfassung5!BD:BD,L592,Erfassung5!BG:BG)</f>
        <v>0</v>
      </c>
      <c r="O592">
        <f t="shared" si="35"/>
        <v>0</v>
      </c>
      <c r="P592">
        <f t="shared" si="34"/>
        <v>1</v>
      </c>
    </row>
    <row r="593" spans="12:16" x14ac:dyDescent="0.25">
      <c r="L593" s="264">
        <f>Member!A593</f>
        <v>38510</v>
      </c>
      <c r="M593">
        <f>SUMIF(Erfassung5!BD:BD,L593,Erfassung5!BW:BW)</f>
        <v>0</v>
      </c>
      <c r="N593">
        <f>SUMIF(Erfassung5!BD:BD,L593,Erfassung5!BG:BG)</f>
        <v>0</v>
      </c>
      <c r="O593">
        <f t="shared" si="35"/>
        <v>0</v>
      </c>
      <c r="P593">
        <f t="shared" si="34"/>
        <v>1</v>
      </c>
    </row>
    <row r="594" spans="12:16" x14ac:dyDescent="0.25">
      <c r="L594" s="264">
        <f>Member!A594</f>
        <v>7322</v>
      </c>
      <c r="M594">
        <f>SUMIF(Erfassung5!BD:BD,L594,Erfassung5!BW:BW)</f>
        <v>0</v>
      </c>
      <c r="N594">
        <f>SUMIF(Erfassung5!BD:BD,L594,Erfassung5!BG:BG)</f>
        <v>0</v>
      </c>
      <c r="O594">
        <f t="shared" si="35"/>
        <v>0</v>
      </c>
      <c r="P594">
        <f t="shared" si="34"/>
        <v>1</v>
      </c>
    </row>
    <row r="595" spans="12:16" x14ac:dyDescent="0.25">
      <c r="L595" s="264">
        <f>Member!A595</f>
        <v>38316</v>
      </c>
      <c r="M595">
        <f>SUMIF(Erfassung5!BD:BD,L595,Erfassung5!BW:BW)</f>
        <v>0</v>
      </c>
      <c r="N595">
        <f>SUMIF(Erfassung5!BD:BD,L595,Erfassung5!BG:BG)</f>
        <v>0</v>
      </c>
      <c r="O595">
        <f t="shared" si="35"/>
        <v>0</v>
      </c>
      <c r="P595">
        <f t="shared" si="34"/>
        <v>1</v>
      </c>
    </row>
    <row r="596" spans="12:16" x14ac:dyDescent="0.25">
      <c r="L596" s="264">
        <f>Member!A596</f>
        <v>25166</v>
      </c>
      <c r="M596">
        <f>SUMIF(Erfassung5!BD:BD,L596,Erfassung5!BW:BW)</f>
        <v>0</v>
      </c>
      <c r="N596">
        <f>SUMIF(Erfassung5!BD:BD,L596,Erfassung5!BG:BG)</f>
        <v>0</v>
      </c>
      <c r="O596">
        <f t="shared" si="35"/>
        <v>0</v>
      </c>
      <c r="P596">
        <f t="shared" si="34"/>
        <v>1</v>
      </c>
    </row>
    <row r="597" spans="12:16" x14ac:dyDescent="0.25">
      <c r="L597" s="264">
        <f>Member!A597</f>
        <v>7321</v>
      </c>
      <c r="M597">
        <f>SUMIF(Erfassung5!BD:BD,L597,Erfassung5!BW:BW)</f>
        <v>0</v>
      </c>
      <c r="N597">
        <f>SUMIF(Erfassung5!BD:BD,L597,Erfassung5!BG:BG)</f>
        <v>0</v>
      </c>
      <c r="O597">
        <f t="shared" si="35"/>
        <v>0</v>
      </c>
      <c r="P597">
        <f t="shared" si="34"/>
        <v>1</v>
      </c>
    </row>
    <row r="598" spans="12:16" x14ac:dyDescent="0.25">
      <c r="L598" s="264">
        <f>Member!A598</f>
        <v>25453</v>
      </c>
      <c r="M598">
        <f>SUMIF(Erfassung5!BD:BD,L598,Erfassung5!BW:BW)</f>
        <v>0</v>
      </c>
      <c r="N598">
        <f>SUMIF(Erfassung5!BD:BD,L598,Erfassung5!BG:BG)</f>
        <v>0</v>
      </c>
      <c r="O598">
        <f t="shared" si="35"/>
        <v>0</v>
      </c>
      <c r="P598">
        <f t="shared" si="34"/>
        <v>1</v>
      </c>
    </row>
    <row r="599" spans="12:16" x14ac:dyDescent="0.25">
      <c r="L599" s="264">
        <f>Member!A599</f>
        <v>25915</v>
      </c>
      <c r="M599">
        <f>SUMIF(Erfassung5!BD:BD,L599,Erfassung5!BW:BW)</f>
        <v>0</v>
      </c>
      <c r="N599">
        <f>SUMIF(Erfassung5!BD:BD,L599,Erfassung5!BG:BG)</f>
        <v>0</v>
      </c>
      <c r="O599">
        <f t="shared" si="35"/>
        <v>0</v>
      </c>
      <c r="P599">
        <f t="shared" si="34"/>
        <v>1</v>
      </c>
    </row>
    <row r="600" spans="12:16" x14ac:dyDescent="0.25">
      <c r="L600" s="264">
        <f>Member!A600</f>
        <v>7317</v>
      </c>
      <c r="M600">
        <f>SUMIF(Erfassung5!BD:BD,L600,Erfassung5!BW:BW)</f>
        <v>0</v>
      </c>
      <c r="N600">
        <f>SUMIF(Erfassung5!BD:BD,L600,Erfassung5!BG:BG)</f>
        <v>0</v>
      </c>
      <c r="O600">
        <f t="shared" si="35"/>
        <v>0</v>
      </c>
      <c r="P600">
        <f t="shared" si="34"/>
        <v>1</v>
      </c>
    </row>
    <row r="601" spans="12:16" x14ac:dyDescent="0.25">
      <c r="L601" s="264">
        <f>Member!A601</f>
        <v>25452</v>
      </c>
      <c r="M601">
        <f>SUMIF(Erfassung5!BD:BD,L601,Erfassung5!BW:BW)</f>
        <v>0</v>
      </c>
      <c r="N601">
        <f>SUMIF(Erfassung5!BD:BD,L601,Erfassung5!BG:BG)</f>
        <v>0</v>
      </c>
      <c r="O601">
        <f t="shared" si="35"/>
        <v>0</v>
      </c>
      <c r="P601">
        <f t="shared" si="34"/>
        <v>1</v>
      </c>
    </row>
    <row r="602" spans="12:16" x14ac:dyDescent="0.25">
      <c r="L602" s="264">
        <f>Member!A602</f>
        <v>38537</v>
      </c>
      <c r="M602">
        <f>SUMIF(Erfassung5!BD:BD,L602,Erfassung5!BW:BW)</f>
        <v>0</v>
      </c>
      <c r="N602">
        <f>SUMIF(Erfassung5!BD:BD,L602,Erfassung5!BG:BG)</f>
        <v>0</v>
      </c>
      <c r="O602">
        <f t="shared" si="35"/>
        <v>0</v>
      </c>
      <c r="P602">
        <f t="shared" si="34"/>
        <v>1</v>
      </c>
    </row>
    <row r="603" spans="12:16" x14ac:dyDescent="0.25">
      <c r="L603" s="264">
        <f>Member!A603</f>
        <v>7683</v>
      </c>
      <c r="M603">
        <f>SUMIF(Erfassung5!BD:BD,L603,Erfassung5!BW:BW)</f>
        <v>0</v>
      </c>
      <c r="N603">
        <f>SUMIF(Erfassung5!BD:BD,L603,Erfassung5!BG:BG)</f>
        <v>0</v>
      </c>
      <c r="O603">
        <f t="shared" si="35"/>
        <v>0</v>
      </c>
      <c r="P603">
        <f t="shared" si="34"/>
        <v>1</v>
      </c>
    </row>
    <row r="604" spans="12:16" x14ac:dyDescent="0.25">
      <c r="L604" s="264">
        <f>Member!A604</f>
        <v>25273</v>
      </c>
      <c r="M604">
        <f>SUMIF(Erfassung5!BD:BD,L604,Erfassung5!BW:BW)</f>
        <v>0</v>
      </c>
      <c r="N604">
        <f>SUMIF(Erfassung5!BD:BD,L604,Erfassung5!BG:BG)</f>
        <v>0</v>
      </c>
      <c r="O604">
        <f t="shared" si="35"/>
        <v>0</v>
      </c>
      <c r="P604">
        <f t="shared" si="34"/>
        <v>1</v>
      </c>
    </row>
    <row r="605" spans="12:16" x14ac:dyDescent="0.25">
      <c r="L605" s="264">
        <f>Member!A605</f>
        <v>38011</v>
      </c>
      <c r="M605">
        <f>SUMIF(Erfassung5!BD:BD,L605,Erfassung5!BW:BW)</f>
        <v>0</v>
      </c>
      <c r="N605">
        <f>SUMIF(Erfassung5!BD:BD,L605,Erfassung5!BG:BG)</f>
        <v>0</v>
      </c>
      <c r="O605">
        <f t="shared" si="35"/>
        <v>0</v>
      </c>
      <c r="P605">
        <f t="shared" si="34"/>
        <v>1</v>
      </c>
    </row>
    <row r="606" spans="12:16" x14ac:dyDescent="0.25">
      <c r="L606" s="264">
        <f>Member!A606</f>
        <v>16426</v>
      </c>
      <c r="M606">
        <f>SUMIF(Erfassung5!BD:BD,L606,Erfassung5!BW:BW)</f>
        <v>0</v>
      </c>
      <c r="N606">
        <f>SUMIF(Erfassung5!BD:BD,L606,Erfassung5!BG:BG)</f>
        <v>0</v>
      </c>
      <c r="O606">
        <f t="shared" si="35"/>
        <v>0</v>
      </c>
      <c r="P606">
        <f t="shared" si="34"/>
        <v>1</v>
      </c>
    </row>
    <row r="607" spans="12:16" x14ac:dyDescent="0.25">
      <c r="L607" s="264">
        <f>Member!A607</f>
        <v>16423</v>
      </c>
      <c r="M607">
        <f>SUMIF(Erfassung5!BD:BD,L607,Erfassung5!BW:BW)</f>
        <v>0</v>
      </c>
      <c r="N607">
        <f>SUMIF(Erfassung5!BD:BD,L607,Erfassung5!BG:BG)</f>
        <v>0</v>
      </c>
      <c r="O607">
        <f t="shared" si="35"/>
        <v>0</v>
      </c>
      <c r="P607">
        <f t="shared" si="34"/>
        <v>1</v>
      </c>
    </row>
    <row r="608" spans="12:16" x14ac:dyDescent="0.25">
      <c r="L608" s="264">
        <f>Member!A608</f>
        <v>16424</v>
      </c>
      <c r="M608">
        <f>SUMIF(Erfassung5!BD:BD,L608,Erfassung5!BW:BW)</f>
        <v>0</v>
      </c>
      <c r="N608">
        <f>SUMIF(Erfassung5!BD:BD,L608,Erfassung5!BG:BG)</f>
        <v>0</v>
      </c>
      <c r="O608">
        <f t="shared" si="35"/>
        <v>0</v>
      </c>
      <c r="P608">
        <f t="shared" si="34"/>
        <v>1</v>
      </c>
    </row>
    <row r="609" spans="12:16" x14ac:dyDescent="0.25">
      <c r="L609" s="264">
        <f>Member!A609</f>
        <v>34468</v>
      </c>
      <c r="M609">
        <f>SUMIF(Erfassung5!BD:BD,L609,Erfassung5!BW:BW)</f>
        <v>0</v>
      </c>
      <c r="N609">
        <f>SUMIF(Erfassung5!BD:BD,L609,Erfassung5!BG:BG)</f>
        <v>0</v>
      </c>
      <c r="O609">
        <f t="shared" si="35"/>
        <v>0</v>
      </c>
      <c r="P609">
        <f t="shared" si="34"/>
        <v>1</v>
      </c>
    </row>
    <row r="610" spans="12:16" x14ac:dyDescent="0.25">
      <c r="L610" s="264">
        <f>Member!A610</f>
        <v>7541</v>
      </c>
      <c r="M610">
        <f>SUMIF(Erfassung5!BD:BD,L610,Erfassung5!BW:BW)</f>
        <v>0</v>
      </c>
      <c r="N610">
        <f>SUMIF(Erfassung5!BD:BD,L610,Erfassung5!BG:BG)</f>
        <v>0</v>
      </c>
      <c r="O610">
        <f t="shared" si="35"/>
        <v>0</v>
      </c>
      <c r="P610">
        <f t="shared" si="34"/>
        <v>1</v>
      </c>
    </row>
    <row r="611" spans="12:16" x14ac:dyDescent="0.25">
      <c r="L611" s="264">
        <f>Member!A611</f>
        <v>10603</v>
      </c>
      <c r="M611">
        <f>SUMIF(Erfassung5!BD:BD,L611,Erfassung5!BW:BW)</f>
        <v>0</v>
      </c>
      <c r="N611">
        <f>SUMIF(Erfassung5!BD:BD,L611,Erfassung5!BG:BG)</f>
        <v>0</v>
      </c>
      <c r="O611">
        <f t="shared" si="35"/>
        <v>0</v>
      </c>
      <c r="P611">
        <f t="shared" si="34"/>
        <v>1</v>
      </c>
    </row>
    <row r="612" spans="12:16" x14ac:dyDescent="0.25">
      <c r="L612" s="264">
        <f>Member!A612</f>
        <v>25115</v>
      </c>
      <c r="M612">
        <f>SUMIF(Erfassung5!BD:BD,L612,Erfassung5!BW:BW)</f>
        <v>0</v>
      </c>
      <c r="N612">
        <f>SUMIF(Erfassung5!BD:BD,L612,Erfassung5!BG:BG)</f>
        <v>0</v>
      </c>
      <c r="O612">
        <f t="shared" si="35"/>
        <v>0</v>
      </c>
      <c r="P612">
        <f t="shared" si="34"/>
        <v>1</v>
      </c>
    </row>
    <row r="613" spans="12:16" x14ac:dyDescent="0.25">
      <c r="L613" s="264">
        <f>Member!A613</f>
        <v>25277</v>
      </c>
      <c r="M613">
        <f>SUMIF(Erfassung5!BD:BD,L613,Erfassung5!BW:BW)</f>
        <v>0</v>
      </c>
      <c r="N613">
        <f>SUMIF(Erfassung5!BD:BD,L613,Erfassung5!BG:BG)</f>
        <v>0</v>
      </c>
      <c r="O613">
        <f t="shared" si="35"/>
        <v>0</v>
      </c>
      <c r="P613">
        <f t="shared" si="34"/>
        <v>1</v>
      </c>
    </row>
    <row r="614" spans="12:16" x14ac:dyDescent="0.25">
      <c r="L614" s="264">
        <f>Member!A614</f>
        <v>38354</v>
      </c>
      <c r="M614">
        <f>SUMIF(Erfassung5!BD:BD,L614,Erfassung5!BW:BW)</f>
        <v>0</v>
      </c>
      <c r="N614">
        <f>SUMIF(Erfassung5!BD:BD,L614,Erfassung5!BG:BG)</f>
        <v>0</v>
      </c>
      <c r="O614">
        <f t="shared" si="35"/>
        <v>0</v>
      </c>
      <c r="P614">
        <f t="shared" si="34"/>
        <v>1</v>
      </c>
    </row>
    <row r="615" spans="12:16" x14ac:dyDescent="0.25">
      <c r="L615" s="264">
        <f>Member!A615</f>
        <v>29670</v>
      </c>
      <c r="M615">
        <f>SUMIF(Erfassung5!BD:BD,L615,Erfassung5!BW:BW)</f>
        <v>0</v>
      </c>
      <c r="N615">
        <f>SUMIF(Erfassung5!BD:BD,L615,Erfassung5!BG:BG)</f>
        <v>0</v>
      </c>
      <c r="O615">
        <f t="shared" si="35"/>
        <v>0</v>
      </c>
      <c r="P615">
        <f t="shared" si="34"/>
        <v>1</v>
      </c>
    </row>
    <row r="616" spans="12:16" x14ac:dyDescent="0.25">
      <c r="L616" s="264">
        <f>Member!A616</f>
        <v>38348</v>
      </c>
      <c r="M616">
        <f>SUMIF(Erfassung5!BD:BD,L616,Erfassung5!BW:BW)</f>
        <v>0</v>
      </c>
      <c r="N616">
        <f>SUMIF(Erfassung5!BD:BD,L616,Erfassung5!BG:BG)</f>
        <v>0</v>
      </c>
      <c r="O616">
        <f t="shared" si="35"/>
        <v>0</v>
      </c>
      <c r="P616">
        <f t="shared" si="34"/>
        <v>1</v>
      </c>
    </row>
    <row r="617" spans="12:16" x14ac:dyDescent="0.25">
      <c r="L617" s="264">
        <f>Member!A617</f>
        <v>16828</v>
      </c>
      <c r="M617">
        <f>SUMIF(Erfassung5!BD:BD,L617,Erfassung5!BW:BW)</f>
        <v>0</v>
      </c>
      <c r="N617">
        <f>SUMIF(Erfassung5!BD:BD,L617,Erfassung5!BG:BG)</f>
        <v>0</v>
      </c>
      <c r="O617">
        <f t="shared" si="35"/>
        <v>0</v>
      </c>
      <c r="P617">
        <f t="shared" si="34"/>
        <v>1</v>
      </c>
    </row>
    <row r="618" spans="12:16" x14ac:dyDescent="0.25">
      <c r="L618" s="264">
        <f>Member!A618</f>
        <v>16409</v>
      </c>
      <c r="M618">
        <f>SUMIF(Erfassung5!BD:BD,L618,Erfassung5!BW:BW)</f>
        <v>0</v>
      </c>
      <c r="N618">
        <f>SUMIF(Erfassung5!BD:BD,L618,Erfassung5!BG:BG)</f>
        <v>0</v>
      </c>
      <c r="O618">
        <f t="shared" si="35"/>
        <v>0</v>
      </c>
      <c r="P618">
        <f t="shared" si="34"/>
        <v>1</v>
      </c>
    </row>
    <row r="619" spans="12:16" x14ac:dyDescent="0.25">
      <c r="L619" s="264">
        <f>Member!A619</f>
        <v>7405</v>
      </c>
      <c r="M619">
        <f>SUMIF(Erfassung5!BD:BD,L619,Erfassung5!BW:BW)</f>
        <v>0</v>
      </c>
      <c r="N619">
        <f>SUMIF(Erfassung5!BD:BD,L619,Erfassung5!BG:BG)</f>
        <v>0</v>
      </c>
      <c r="O619">
        <f t="shared" si="35"/>
        <v>0</v>
      </c>
      <c r="P619">
        <f t="shared" si="34"/>
        <v>1</v>
      </c>
    </row>
    <row r="620" spans="12:16" x14ac:dyDescent="0.25">
      <c r="L620" s="264">
        <f>Member!A620</f>
        <v>16418</v>
      </c>
      <c r="M620">
        <f>SUMIF(Erfassung5!BD:BD,L620,Erfassung5!BW:BW)</f>
        <v>0</v>
      </c>
      <c r="N620">
        <f>SUMIF(Erfassung5!BD:BD,L620,Erfassung5!BG:BG)</f>
        <v>0</v>
      </c>
      <c r="O620">
        <f t="shared" si="35"/>
        <v>0</v>
      </c>
      <c r="P620">
        <f t="shared" si="34"/>
        <v>1</v>
      </c>
    </row>
    <row r="621" spans="12:16" x14ac:dyDescent="0.25">
      <c r="L621" s="264">
        <f>Member!A621</f>
        <v>25931</v>
      </c>
      <c r="M621">
        <f>SUMIF(Erfassung5!BD:BD,L621,Erfassung5!BW:BW)</f>
        <v>0</v>
      </c>
      <c r="N621">
        <f>SUMIF(Erfassung5!BD:BD,L621,Erfassung5!BG:BG)</f>
        <v>0</v>
      </c>
      <c r="O621">
        <f t="shared" si="35"/>
        <v>0</v>
      </c>
      <c r="P621">
        <f t="shared" si="34"/>
        <v>1</v>
      </c>
    </row>
    <row r="622" spans="12:16" x14ac:dyDescent="0.25">
      <c r="L622" s="264">
        <f>Member!A622</f>
        <v>38658</v>
      </c>
      <c r="M622">
        <f>SUMIF(Erfassung5!BD:BD,L622,Erfassung5!BW:BW)</f>
        <v>0</v>
      </c>
      <c r="N622">
        <f>SUMIF(Erfassung5!BD:BD,L622,Erfassung5!BG:BG)</f>
        <v>0</v>
      </c>
      <c r="O622">
        <f t="shared" si="35"/>
        <v>0</v>
      </c>
      <c r="P622">
        <f t="shared" si="34"/>
        <v>1</v>
      </c>
    </row>
    <row r="623" spans="12:16" x14ac:dyDescent="0.25">
      <c r="L623" s="264">
        <f>Member!A623</f>
        <v>7471</v>
      </c>
      <c r="M623">
        <f>SUMIF(Erfassung5!BD:BD,L623,Erfassung5!BW:BW)</f>
        <v>0</v>
      </c>
      <c r="N623">
        <f>SUMIF(Erfassung5!BD:BD,L623,Erfassung5!BG:BG)</f>
        <v>0</v>
      </c>
      <c r="O623">
        <f t="shared" si="35"/>
        <v>0</v>
      </c>
      <c r="P623">
        <f t="shared" si="34"/>
        <v>1</v>
      </c>
    </row>
    <row r="624" spans="12:16" x14ac:dyDescent="0.25">
      <c r="L624" s="264">
        <f>Member!A624</f>
        <v>38395</v>
      </c>
      <c r="M624">
        <f>SUMIF(Erfassung5!BD:BD,L624,Erfassung5!BW:BW)</f>
        <v>0</v>
      </c>
      <c r="N624">
        <f>SUMIF(Erfassung5!BD:BD,L624,Erfassung5!BG:BG)</f>
        <v>0</v>
      </c>
      <c r="O624">
        <f t="shared" si="35"/>
        <v>0</v>
      </c>
      <c r="P624">
        <f t="shared" si="34"/>
        <v>1</v>
      </c>
    </row>
    <row r="625" spans="12:16" x14ac:dyDescent="0.25">
      <c r="L625" s="264">
        <f>Member!A625</f>
        <v>7679</v>
      </c>
      <c r="M625">
        <f>SUMIF(Erfassung5!BD:BD,L625,Erfassung5!BW:BW)</f>
        <v>0</v>
      </c>
      <c r="N625">
        <f>SUMIF(Erfassung5!BD:BD,L625,Erfassung5!BG:BG)</f>
        <v>0</v>
      </c>
      <c r="O625">
        <f t="shared" si="35"/>
        <v>0</v>
      </c>
      <c r="P625">
        <f t="shared" si="34"/>
        <v>1</v>
      </c>
    </row>
    <row r="626" spans="12:16" x14ac:dyDescent="0.25">
      <c r="L626" s="264">
        <f>Member!A626</f>
        <v>7670</v>
      </c>
      <c r="M626">
        <f>SUMIF(Erfassung5!BD:BD,L626,Erfassung5!BW:BW)</f>
        <v>0</v>
      </c>
      <c r="N626">
        <f>SUMIF(Erfassung5!BD:BD,L626,Erfassung5!BG:BG)</f>
        <v>0</v>
      </c>
      <c r="O626">
        <f t="shared" si="35"/>
        <v>0</v>
      </c>
      <c r="P626">
        <f t="shared" si="34"/>
        <v>1</v>
      </c>
    </row>
    <row r="627" spans="12:16" x14ac:dyDescent="0.25">
      <c r="L627" s="264">
        <f>Member!A627</f>
        <v>7545</v>
      </c>
      <c r="M627">
        <f>SUMIF(Erfassung5!BD:BD,L627,Erfassung5!BW:BW)</f>
        <v>0</v>
      </c>
      <c r="N627">
        <f>SUMIF(Erfassung5!BD:BD,L627,Erfassung5!BG:BG)</f>
        <v>0</v>
      </c>
      <c r="O627">
        <f t="shared" si="35"/>
        <v>0</v>
      </c>
      <c r="P627">
        <f t="shared" si="34"/>
        <v>1</v>
      </c>
    </row>
    <row r="628" spans="12:16" x14ac:dyDescent="0.25">
      <c r="L628" s="264">
        <f>Member!A628</f>
        <v>7583</v>
      </c>
      <c r="M628">
        <f>SUMIF(Erfassung5!BD:BD,L628,Erfassung5!BW:BW)</f>
        <v>0</v>
      </c>
      <c r="N628">
        <f>SUMIF(Erfassung5!BD:BD,L628,Erfassung5!BG:BG)</f>
        <v>0</v>
      </c>
      <c r="O628">
        <f t="shared" si="35"/>
        <v>0</v>
      </c>
      <c r="P628">
        <f t="shared" si="34"/>
        <v>1</v>
      </c>
    </row>
    <row r="629" spans="12:16" x14ac:dyDescent="0.25">
      <c r="L629" s="264">
        <f>Member!A629</f>
        <v>7907</v>
      </c>
      <c r="M629">
        <f>SUMIF(Erfassung5!BD:BD,L629,Erfassung5!BW:BW)</f>
        <v>0</v>
      </c>
      <c r="N629">
        <f>SUMIF(Erfassung5!BD:BD,L629,Erfassung5!BG:BG)</f>
        <v>0</v>
      </c>
      <c r="O629">
        <f t="shared" si="35"/>
        <v>0</v>
      </c>
      <c r="P629">
        <f t="shared" si="34"/>
        <v>1</v>
      </c>
    </row>
    <row r="630" spans="12:16" x14ac:dyDescent="0.25">
      <c r="L630" s="264">
        <f>Member!A630</f>
        <v>7914</v>
      </c>
      <c r="M630">
        <f>SUMIF(Erfassung5!BD:BD,L630,Erfassung5!BW:BW)</f>
        <v>0</v>
      </c>
      <c r="N630">
        <f>SUMIF(Erfassung5!BD:BD,L630,Erfassung5!BG:BG)</f>
        <v>0</v>
      </c>
      <c r="O630">
        <f t="shared" si="35"/>
        <v>0</v>
      </c>
      <c r="P630">
        <f t="shared" si="34"/>
        <v>1</v>
      </c>
    </row>
    <row r="631" spans="12:16" x14ac:dyDescent="0.25">
      <c r="L631" s="264">
        <f>Member!A631</f>
        <v>38498</v>
      </c>
      <c r="M631">
        <f>SUMIF(Erfassung5!BD:BD,L631,Erfassung5!BW:BW)</f>
        <v>0</v>
      </c>
      <c r="N631">
        <f>SUMIF(Erfassung5!BD:BD,L631,Erfassung5!BG:BG)</f>
        <v>0</v>
      </c>
      <c r="O631">
        <f t="shared" si="35"/>
        <v>0</v>
      </c>
      <c r="P631">
        <f t="shared" si="34"/>
        <v>1</v>
      </c>
    </row>
    <row r="632" spans="12:16" x14ac:dyDescent="0.25">
      <c r="L632" s="264">
        <f>Member!A632</f>
        <v>38669</v>
      </c>
      <c r="M632">
        <f>SUMIF(Erfassung5!BD:BD,L632,Erfassung5!BW:BW)</f>
        <v>0</v>
      </c>
      <c r="N632">
        <f>SUMIF(Erfassung5!BD:BD,L632,Erfassung5!BG:BG)</f>
        <v>0</v>
      </c>
      <c r="O632">
        <f t="shared" si="35"/>
        <v>0</v>
      </c>
      <c r="P632">
        <f t="shared" si="34"/>
        <v>1</v>
      </c>
    </row>
    <row r="633" spans="12:16" x14ac:dyDescent="0.25">
      <c r="L633" s="264">
        <f>Member!A633</f>
        <v>38873</v>
      </c>
      <c r="M633">
        <f>SUMIF(Erfassung5!BD:BD,L633,Erfassung5!BW:BW)</f>
        <v>0</v>
      </c>
      <c r="N633">
        <f>SUMIF(Erfassung5!BD:BD,L633,Erfassung5!BG:BG)</f>
        <v>0</v>
      </c>
      <c r="O633">
        <f t="shared" si="35"/>
        <v>0</v>
      </c>
      <c r="P633">
        <f t="shared" si="34"/>
        <v>1</v>
      </c>
    </row>
    <row r="634" spans="12:16" x14ac:dyDescent="0.25">
      <c r="L634" s="264">
        <f>Member!A634</f>
        <v>38500</v>
      </c>
      <c r="M634">
        <f>SUMIF(Erfassung5!BD:BD,L634,Erfassung5!BW:BW)</f>
        <v>0</v>
      </c>
      <c r="N634">
        <f>SUMIF(Erfassung5!BD:BD,L634,Erfassung5!BG:BG)</f>
        <v>0</v>
      </c>
      <c r="O634">
        <f t="shared" si="35"/>
        <v>0</v>
      </c>
      <c r="P634">
        <f t="shared" si="34"/>
        <v>1</v>
      </c>
    </row>
    <row r="635" spans="12:16" x14ac:dyDescent="0.25">
      <c r="L635" s="264">
        <f>Member!A635</f>
        <v>38502</v>
      </c>
      <c r="M635">
        <f>SUMIF(Erfassung5!BD:BD,L635,Erfassung5!BW:BW)</f>
        <v>0</v>
      </c>
      <c r="N635">
        <f>SUMIF(Erfassung5!BD:BD,L635,Erfassung5!BG:BG)</f>
        <v>0</v>
      </c>
      <c r="O635">
        <f t="shared" si="35"/>
        <v>0</v>
      </c>
      <c r="P635">
        <f t="shared" si="34"/>
        <v>1</v>
      </c>
    </row>
    <row r="636" spans="12:16" x14ac:dyDescent="0.25">
      <c r="L636" s="264">
        <f>Member!A636</f>
        <v>7917</v>
      </c>
      <c r="M636">
        <f>SUMIF(Erfassung5!BD:BD,L636,Erfassung5!BW:BW)</f>
        <v>0</v>
      </c>
      <c r="N636">
        <f>SUMIF(Erfassung5!BD:BD,L636,Erfassung5!BG:BG)</f>
        <v>0</v>
      </c>
      <c r="O636">
        <f t="shared" si="35"/>
        <v>0</v>
      </c>
      <c r="P636">
        <f t="shared" si="34"/>
        <v>1</v>
      </c>
    </row>
    <row r="637" spans="12:16" x14ac:dyDescent="0.25">
      <c r="L637" s="264">
        <f>Member!A637</f>
        <v>7906</v>
      </c>
      <c r="M637">
        <f>SUMIF(Erfassung5!BD:BD,L637,Erfassung5!BW:BW)</f>
        <v>0</v>
      </c>
      <c r="N637">
        <f>SUMIF(Erfassung5!BD:BD,L637,Erfassung5!BG:BG)</f>
        <v>0</v>
      </c>
      <c r="O637">
        <f t="shared" si="35"/>
        <v>0</v>
      </c>
      <c r="P637">
        <f t="shared" si="34"/>
        <v>1</v>
      </c>
    </row>
    <row r="638" spans="12:16" x14ac:dyDescent="0.25">
      <c r="L638" s="264">
        <f>Member!A638</f>
        <v>7909</v>
      </c>
      <c r="M638">
        <f>SUMIF(Erfassung5!BD:BD,L638,Erfassung5!BW:BW)</f>
        <v>0</v>
      </c>
      <c r="N638">
        <f>SUMIF(Erfassung5!BD:BD,L638,Erfassung5!BG:BG)</f>
        <v>0</v>
      </c>
      <c r="O638">
        <f t="shared" si="35"/>
        <v>0</v>
      </c>
      <c r="P638">
        <f t="shared" si="34"/>
        <v>1</v>
      </c>
    </row>
    <row r="639" spans="12:16" x14ac:dyDescent="0.25">
      <c r="L639" s="264">
        <f>Member!A639</f>
        <v>38916</v>
      </c>
      <c r="M639">
        <f>SUMIF(Erfassung5!BD:BD,L639,Erfassung5!BW:BW)</f>
        <v>0</v>
      </c>
      <c r="N639">
        <f>SUMIF(Erfassung5!BD:BD,L639,Erfassung5!BG:BG)</f>
        <v>0</v>
      </c>
      <c r="O639">
        <f t="shared" si="35"/>
        <v>0</v>
      </c>
      <c r="P639">
        <f t="shared" si="34"/>
        <v>1</v>
      </c>
    </row>
    <row r="640" spans="12:16" x14ac:dyDescent="0.25">
      <c r="L640" s="264">
        <f>Member!A640</f>
        <v>38749</v>
      </c>
      <c r="M640">
        <f>SUMIF(Erfassung5!BD:BD,L640,Erfassung5!BW:BW)</f>
        <v>0</v>
      </c>
      <c r="N640">
        <f>SUMIF(Erfassung5!BD:BD,L640,Erfassung5!BG:BG)</f>
        <v>0</v>
      </c>
      <c r="O640">
        <f t="shared" si="35"/>
        <v>0</v>
      </c>
      <c r="P640">
        <f t="shared" si="34"/>
        <v>1</v>
      </c>
    </row>
    <row r="641" spans="12:16" x14ac:dyDescent="0.25">
      <c r="L641" s="264">
        <f>Member!A641</f>
        <v>38590</v>
      </c>
      <c r="M641">
        <f>SUMIF(Erfassung5!BD:BD,L641,Erfassung5!BW:BW)</f>
        <v>0</v>
      </c>
      <c r="N641">
        <f>SUMIF(Erfassung5!BD:BD,L641,Erfassung5!BG:BG)</f>
        <v>0</v>
      </c>
      <c r="O641">
        <f t="shared" si="35"/>
        <v>0</v>
      </c>
      <c r="P641">
        <f t="shared" si="34"/>
        <v>1</v>
      </c>
    </row>
    <row r="642" spans="12:16" x14ac:dyDescent="0.25">
      <c r="L642" s="264">
        <f>Member!A642</f>
        <v>25684</v>
      </c>
      <c r="M642">
        <f>SUMIF(Erfassung5!BD:BD,L642,Erfassung5!BW:BW)</f>
        <v>0</v>
      </c>
      <c r="N642">
        <f>SUMIF(Erfassung5!BD:BD,L642,Erfassung5!BG:BG)</f>
        <v>0</v>
      </c>
      <c r="O642">
        <f t="shared" si="35"/>
        <v>0</v>
      </c>
      <c r="P642">
        <f t="shared" ref="P642:P705" si="36">RANK(O642,O:O)</f>
        <v>1</v>
      </c>
    </row>
    <row r="643" spans="12:16" x14ac:dyDescent="0.25">
      <c r="L643" s="264">
        <f>Member!A643</f>
        <v>38741</v>
      </c>
      <c r="M643">
        <f>SUMIF(Erfassung5!BD:BD,L643,Erfassung5!BW:BW)</f>
        <v>0</v>
      </c>
      <c r="N643">
        <f>SUMIF(Erfassung5!BD:BD,L643,Erfassung5!BG:BG)</f>
        <v>0</v>
      </c>
      <c r="O643">
        <f t="shared" ref="O643:O706" si="37">IF(N643=0,0,M643/N643-ROW()/1000000000)</f>
        <v>0</v>
      </c>
      <c r="P643">
        <f t="shared" si="36"/>
        <v>1</v>
      </c>
    </row>
    <row r="644" spans="12:16" x14ac:dyDescent="0.25">
      <c r="L644" s="264">
        <f>Member!A644</f>
        <v>38214</v>
      </c>
      <c r="M644">
        <f>SUMIF(Erfassung5!BD:BD,L644,Erfassung5!BW:BW)</f>
        <v>0</v>
      </c>
      <c r="N644">
        <f>SUMIF(Erfassung5!BD:BD,L644,Erfassung5!BG:BG)</f>
        <v>0</v>
      </c>
      <c r="O644">
        <f t="shared" si="37"/>
        <v>0</v>
      </c>
      <c r="P644">
        <f t="shared" si="36"/>
        <v>1</v>
      </c>
    </row>
    <row r="645" spans="12:16" x14ac:dyDescent="0.25">
      <c r="L645" s="264">
        <f>Member!A645</f>
        <v>38450</v>
      </c>
      <c r="M645">
        <f>SUMIF(Erfassung5!BD:BD,L645,Erfassung5!BW:BW)</f>
        <v>0</v>
      </c>
      <c r="N645">
        <f>SUMIF(Erfassung5!BD:BD,L645,Erfassung5!BG:BG)</f>
        <v>0</v>
      </c>
      <c r="O645">
        <f t="shared" si="37"/>
        <v>0</v>
      </c>
      <c r="P645">
        <f t="shared" si="36"/>
        <v>1</v>
      </c>
    </row>
    <row r="646" spans="12:16" x14ac:dyDescent="0.25">
      <c r="L646" s="264">
        <f>Member!A646</f>
        <v>25055</v>
      </c>
      <c r="M646">
        <f>SUMIF(Erfassung5!BD:BD,L646,Erfassung5!BW:BW)</f>
        <v>0</v>
      </c>
      <c r="N646">
        <f>SUMIF(Erfassung5!BD:BD,L646,Erfassung5!BG:BG)</f>
        <v>0</v>
      </c>
      <c r="O646">
        <f t="shared" si="37"/>
        <v>0</v>
      </c>
      <c r="P646">
        <f t="shared" si="36"/>
        <v>1</v>
      </c>
    </row>
    <row r="647" spans="12:16" x14ac:dyDescent="0.25">
      <c r="L647" s="264">
        <f>Member!A647</f>
        <v>38112</v>
      </c>
      <c r="M647">
        <f>SUMIF(Erfassung5!BD:BD,L647,Erfassung5!BW:BW)</f>
        <v>0</v>
      </c>
      <c r="N647">
        <f>SUMIF(Erfassung5!BD:BD,L647,Erfassung5!BG:BG)</f>
        <v>0</v>
      </c>
      <c r="O647">
        <f t="shared" si="37"/>
        <v>0</v>
      </c>
      <c r="P647">
        <f t="shared" si="36"/>
        <v>1</v>
      </c>
    </row>
    <row r="648" spans="12:16" x14ac:dyDescent="0.25">
      <c r="L648" s="264">
        <f>Member!A648</f>
        <v>25901</v>
      </c>
      <c r="M648">
        <f>SUMIF(Erfassung5!BD:BD,L648,Erfassung5!BW:BW)</f>
        <v>0</v>
      </c>
      <c r="N648">
        <f>SUMIF(Erfassung5!BD:BD,L648,Erfassung5!BG:BG)</f>
        <v>0</v>
      </c>
      <c r="O648">
        <f t="shared" si="37"/>
        <v>0</v>
      </c>
      <c r="P648">
        <f t="shared" si="36"/>
        <v>1</v>
      </c>
    </row>
    <row r="649" spans="12:16" x14ac:dyDescent="0.25">
      <c r="L649" s="264">
        <f>Member!A649</f>
        <v>38576</v>
      </c>
      <c r="M649">
        <f>SUMIF(Erfassung5!BD:BD,L649,Erfassung5!BW:BW)</f>
        <v>0</v>
      </c>
      <c r="N649">
        <f>SUMIF(Erfassung5!BD:BD,L649,Erfassung5!BG:BG)</f>
        <v>0</v>
      </c>
      <c r="O649">
        <f t="shared" si="37"/>
        <v>0</v>
      </c>
      <c r="P649">
        <f t="shared" si="36"/>
        <v>1</v>
      </c>
    </row>
    <row r="650" spans="12:16" x14ac:dyDescent="0.25">
      <c r="L650" s="264">
        <f>Member!A650</f>
        <v>16393</v>
      </c>
      <c r="M650">
        <f>SUMIF(Erfassung5!BD:BD,L650,Erfassung5!BW:BW)</f>
        <v>0</v>
      </c>
      <c r="N650">
        <f>SUMIF(Erfassung5!BD:BD,L650,Erfassung5!BG:BG)</f>
        <v>0</v>
      </c>
      <c r="O650">
        <f t="shared" si="37"/>
        <v>0</v>
      </c>
      <c r="P650">
        <f t="shared" si="36"/>
        <v>1</v>
      </c>
    </row>
    <row r="651" spans="12:16" x14ac:dyDescent="0.25">
      <c r="L651" s="264">
        <f>Member!A651</f>
        <v>25302</v>
      </c>
      <c r="M651">
        <f>SUMIF(Erfassung5!BD:BD,L651,Erfassung5!BW:BW)</f>
        <v>0</v>
      </c>
      <c r="N651">
        <f>SUMIF(Erfassung5!BD:BD,L651,Erfassung5!BG:BG)</f>
        <v>0</v>
      </c>
      <c r="O651">
        <f t="shared" si="37"/>
        <v>0</v>
      </c>
      <c r="P651">
        <f t="shared" si="36"/>
        <v>1</v>
      </c>
    </row>
    <row r="652" spans="12:16" x14ac:dyDescent="0.25">
      <c r="L652" s="264">
        <f>Member!A652</f>
        <v>25074</v>
      </c>
      <c r="M652">
        <f>SUMIF(Erfassung5!BD:BD,L652,Erfassung5!BW:BW)</f>
        <v>0</v>
      </c>
      <c r="N652">
        <f>SUMIF(Erfassung5!BD:BD,L652,Erfassung5!BG:BG)</f>
        <v>0</v>
      </c>
      <c r="O652">
        <f t="shared" si="37"/>
        <v>0</v>
      </c>
      <c r="P652">
        <f t="shared" si="36"/>
        <v>1</v>
      </c>
    </row>
    <row r="653" spans="12:16" x14ac:dyDescent="0.25">
      <c r="L653" s="264">
        <f>Member!A653</f>
        <v>16402</v>
      </c>
      <c r="M653">
        <f>SUMIF(Erfassung5!BD:BD,L653,Erfassung5!BW:BW)</f>
        <v>0</v>
      </c>
      <c r="N653">
        <f>SUMIF(Erfassung5!BD:BD,L653,Erfassung5!BG:BG)</f>
        <v>0</v>
      </c>
      <c r="O653">
        <f t="shared" si="37"/>
        <v>0</v>
      </c>
      <c r="P653">
        <f t="shared" si="36"/>
        <v>1</v>
      </c>
    </row>
    <row r="654" spans="12:16" x14ac:dyDescent="0.25">
      <c r="L654" s="264">
        <f>Member!A654</f>
        <v>16763</v>
      </c>
      <c r="M654">
        <f>SUMIF(Erfassung5!BD:BD,L654,Erfassung5!BW:BW)</f>
        <v>0</v>
      </c>
      <c r="N654">
        <f>SUMIF(Erfassung5!BD:BD,L654,Erfassung5!BG:BG)</f>
        <v>0</v>
      </c>
      <c r="O654">
        <f t="shared" si="37"/>
        <v>0</v>
      </c>
      <c r="P654">
        <f t="shared" si="36"/>
        <v>1</v>
      </c>
    </row>
    <row r="655" spans="12:16" x14ac:dyDescent="0.25">
      <c r="L655" s="264">
        <f>Member!A655</f>
        <v>16391</v>
      </c>
      <c r="M655">
        <f>SUMIF(Erfassung5!BD:BD,L655,Erfassung5!BW:BW)</f>
        <v>0</v>
      </c>
      <c r="N655">
        <f>SUMIF(Erfassung5!BD:BD,L655,Erfassung5!BG:BG)</f>
        <v>0</v>
      </c>
      <c r="O655">
        <f t="shared" si="37"/>
        <v>0</v>
      </c>
      <c r="P655">
        <f t="shared" si="36"/>
        <v>1</v>
      </c>
    </row>
    <row r="656" spans="12:16" x14ac:dyDescent="0.25">
      <c r="L656" s="264">
        <f>Member!A656</f>
        <v>25802</v>
      </c>
      <c r="M656">
        <f>SUMIF(Erfassung5!BD:BD,L656,Erfassung5!BW:BW)</f>
        <v>0</v>
      </c>
      <c r="N656">
        <f>SUMIF(Erfassung5!BD:BD,L656,Erfassung5!BG:BG)</f>
        <v>0</v>
      </c>
      <c r="O656">
        <f t="shared" si="37"/>
        <v>0</v>
      </c>
      <c r="P656">
        <f t="shared" si="36"/>
        <v>1</v>
      </c>
    </row>
    <row r="657" spans="12:16" x14ac:dyDescent="0.25">
      <c r="L657" s="264">
        <f>Member!A657</f>
        <v>16390</v>
      </c>
      <c r="M657">
        <f>SUMIF(Erfassung5!BD:BD,L657,Erfassung5!BW:BW)</f>
        <v>0</v>
      </c>
      <c r="N657">
        <f>SUMIF(Erfassung5!BD:BD,L657,Erfassung5!BG:BG)</f>
        <v>0</v>
      </c>
      <c r="O657">
        <f t="shared" si="37"/>
        <v>0</v>
      </c>
      <c r="P657">
        <f t="shared" si="36"/>
        <v>1</v>
      </c>
    </row>
    <row r="658" spans="12:16" x14ac:dyDescent="0.25">
      <c r="L658" s="264">
        <f>Member!A658</f>
        <v>21197</v>
      </c>
      <c r="M658">
        <f>SUMIF(Erfassung5!BD:BD,L658,Erfassung5!BW:BW)</f>
        <v>0</v>
      </c>
      <c r="N658">
        <f>SUMIF(Erfassung5!BD:BD,L658,Erfassung5!BG:BG)</f>
        <v>0</v>
      </c>
      <c r="O658">
        <f t="shared" si="37"/>
        <v>0</v>
      </c>
      <c r="P658">
        <f t="shared" si="36"/>
        <v>1</v>
      </c>
    </row>
    <row r="659" spans="12:16" x14ac:dyDescent="0.25">
      <c r="L659" s="264">
        <f>Member!A659</f>
        <v>38932</v>
      </c>
      <c r="M659">
        <f>SUMIF(Erfassung5!BD:BD,L659,Erfassung5!BW:BW)</f>
        <v>0</v>
      </c>
      <c r="N659">
        <f>SUMIF(Erfassung5!BD:BD,L659,Erfassung5!BG:BG)</f>
        <v>0</v>
      </c>
      <c r="O659">
        <f t="shared" si="37"/>
        <v>0</v>
      </c>
      <c r="P659">
        <f t="shared" si="36"/>
        <v>1</v>
      </c>
    </row>
    <row r="660" spans="12:16" x14ac:dyDescent="0.25">
      <c r="L660" s="264">
        <f>Member!A660</f>
        <v>38634</v>
      </c>
      <c r="M660">
        <f>SUMIF(Erfassung5!BD:BD,L660,Erfassung5!BW:BW)</f>
        <v>0</v>
      </c>
      <c r="N660">
        <f>SUMIF(Erfassung5!BD:BD,L660,Erfassung5!BG:BG)</f>
        <v>0</v>
      </c>
      <c r="O660">
        <f t="shared" si="37"/>
        <v>0</v>
      </c>
      <c r="P660">
        <f t="shared" si="36"/>
        <v>1</v>
      </c>
    </row>
    <row r="661" spans="12:16" x14ac:dyDescent="0.25">
      <c r="L661" s="264">
        <f>Member!A661</f>
        <v>38969</v>
      </c>
      <c r="M661">
        <f>SUMIF(Erfassung5!BD:BD,L661,Erfassung5!BW:BW)</f>
        <v>0</v>
      </c>
      <c r="N661">
        <f>SUMIF(Erfassung5!BD:BD,L661,Erfassung5!BG:BG)</f>
        <v>0</v>
      </c>
      <c r="O661">
        <f t="shared" si="37"/>
        <v>0</v>
      </c>
      <c r="P661">
        <f t="shared" si="36"/>
        <v>1</v>
      </c>
    </row>
    <row r="662" spans="12:16" x14ac:dyDescent="0.25">
      <c r="L662" s="264">
        <f>Member!A662</f>
        <v>38949</v>
      </c>
      <c r="M662">
        <f>SUMIF(Erfassung5!BD:BD,L662,Erfassung5!BW:BW)</f>
        <v>0</v>
      </c>
      <c r="N662">
        <f>SUMIF(Erfassung5!BD:BD,L662,Erfassung5!BG:BG)</f>
        <v>0</v>
      </c>
      <c r="O662">
        <f t="shared" si="37"/>
        <v>0</v>
      </c>
      <c r="P662">
        <f t="shared" si="36"/>
        <v>1</v>
      </c>
    </row>
    <row r="663" spans="12:16" x14ac:dyDescent="0.25">
      <c r="L663" s="264">
        <f>Member!A663</f>
        <v>25554</v>
      </c>
      <c r="M663">
        <f>SUMIF(Erfassung5!BD:BD,L663,Erfassung5!BW:BW)</f>
        <v>0</v>
      </c>
      <c r="N663">
        <f>SUMIF(Erfassung5!BD:BD,L663,Erfassung5!BG:BG)</f>
        <v>0</v>
      </c>
      <c r="O663">
        <f t="shared" si="37"/>
        <v>0</v>
      </c>
      <c r="P663">
        <f t="shared" si="36"/>
        <v>1</v>
      </c>
    </row>
    <row r="664" spans="12:16" x14ac:dyDescent="0.25">
      <c r="L664" s="264">
        <f>Member!A664</f>
        <v>38706</v>
      </c>
      <c r="M664">
        <f>SUMIF(Erfassung5!BD:BD,L664,Erfassung5!BW:BW)</f>
        <v>0</v>
      </c>
      <c r="N664">
        <f>SUMIF(Erfassung5!BD:BD,L664,Erfassung5!BG:BG)</f>
        <v>0</v>
      </c>
      <c r="O664">
        <f t="shared" si="37"/>
        <v>0</v>
      </c>
      <c r="P664">
        <f t="shared" si="36"/>
        <v>1</v>
      </c>
    </row>
    <row r="665" spans="12:16" x14ac:dyDescent="0.25">
      <c r="L665" s="264">
        <f>Member!A665</f>
        <v>38927</v>
      </c>
      <c r="M665">
        <f>SUMIF(Erfassung5!BD:BD,L665,Erfassung5!BW:BW)</f>
        <v>0</v>
      </c>
      <c r="N665">
        <f>SUMIF(Erfassung5!BD:BD,L665,Erfassung5!BG:BG)</f>
        <v>0</v>
      </c>
      <c r="O665">
        <f t="shared" si="37"/>
        <v>0</v>
      </c>
      <c r="P665">
        <f t="shared" si="36"/>
        <v>1</v>
      </c>
    </row>
    <row r="666" spans="12:16" x14ac:dyDescent="0.25">
      <c r="L666" s="264">
        <f>Member!A666</f>
        <v>16398</v>
      </c>
      <c r="M666">
        <f>SUMIF(Erfassung5!BD:BD,L666,Erfassung5!BW:BW)</f>
        <v>0</v>
      </c>
      <c r="N666">
        <f>SUMIF(Erfassung5!BD:BD,L666,Erfassung5!BG:BG)</f>
        <v>0</v>
      </c>
      <c r="O666">
        <f t="shared" si="37"/>
        <v>0</v>
      </c>
      <c r="P666">
        <f t="shared" si="36"/>
        <v>1</v>
      </c>
    </row>
    <row r="667" spans="12:16" x14ac:dyDescent="0.25">
      <c r="L667" s="264">
        <f>Member!A667</f>
        <v>38673</v>
      </c>
      <c r="M667">
        <f>SUMIF(Erfassung5!BD:BD,L667,Erfassung5!BW:BW)</f>
        <v>0</v>
      </c>
      <c r="N667">
        <f>SUMIF(Erfassung5!BD:BD,L667,Erfassung5!BG:BG)</f>
        <v>0</v>
      </c>
      <c r="O667">
        <f t="shared" si="37"/>
        <v>0</v>
      </c>
      <c r="P667">
        <f t="shared" si="36"/>
        <v>1</v>
      </c>
    </row>
    <row r="668" spans="12:16" x14ac:dyDescent="0.25">
      <c r="L668" s="264">
        <f>Member!A668</f>
        <v>7418</v>
      </c>
      <c r="M668">
        <f>SUMIF(Erfassung5!BD:BD,L668,Erfassung5!BW:BW)</f>
        <v>0</v>
      </c>
      <c r="N668">
        <f>SUMIF(Erfassung5!BD:BD,L668,Erfassung5!BG:BG)</f>
        <v>0</v>
      </c>
      <c r="O668">
        <f t="shared" si="37"/>
        <v>0</v>
      </c>
      <c r="P668">
        <f t="shared" si="36"/>
        <v>1</v>
      </c>
    </row>
    <row r="669" spans="12:16" x14ac:dyDescent="0.25">
      <c r="L669" s="264">
        <f>Member!A669</f>
        <v>16713</v>
      </c>
      <c r="M669">
        <f>SUMIF(Erfassung5!BD:BD,L669,Erfassung5!BW:BW)</f>
        <v>0</v>
      </c>
      <c r="N669">
        <f>SUMIF(Erfassung5!BD:BD,L669,Erfassung5!BG:BG)</f>
        <v>0</v>
      </c>
      <c r="O669">
        <f t="shared" si="37"/>
        <v>0</v>
      </c>
      <c r="P669">
        <f t="shared" si="36"/>
        <v>1</v>
      </c>
    </row>
    <row r="670" spans="12:16" x14ac:dyDescent="0.25">
      <c r="L670" s="264">
        <f>Member!A670</f>
        <v>7596</v>
      </c>
      <c r="M670">
        <f>SUMIF(Erfassung5!BD:BD,L670,Erfassung5!BW:BW)</f>
        <v>0</v>
      </c>
      <c r="N670">
        <f>SUMIF(Erfassung5!BD:BD,L670,Erfassung5!BG:BG)</f>
        <v>0</v>
      </c>
      <c r="O670">
        <f t="shared" si="37"/>
        <v>0</v>
      </c>
      <c r="P670">
        <f t="shared" si="36"/>
        <v>1</v>
      </c>
    </row>
    <row r="671" spans="12:16" x14ac:dyDescent="0.25">
      <c r="L671" s="264">
        <f>Member!A671</f>
        <v>38424</v>
      </c>
      <c r="M671">
        <f>SUMIF(Erfassung5!BD:BD,L671,Erfassung5!BW:BW)</f>
        <v>0</v>
      </c>
      <c r="N671">
        <f>SUMIF(Erfassung5!BD:BD,L671,Erfassung5!BG:BG)</f>
        <v>0</v>
      </c>
      <c r="O671">
        <f t="shared" si="37"/>
        <v>0</v>
      </c>
      <c r="P671">
        <f t="shared" si="36"/>
        <v>1</v>
      </c>
    </row>
    <row r="672" spans="12:16" x14ac:dyDescent="0.25">
      <c r="L672" s="264">
        <f>Member!A672</f>
        <v>38918</v>
      </c>
      <c r="M672">
        <f>SUMIF(Erfassung5!BD:BD,L672,Erfassung5!BW:BW)</f>
        <v>0</v>
      </c>
      <c r="N672">
        <f>SUMIF(Erfassung5!BD:BD,L672,Erfassung5!BG:BG)</f>
        <v>0</v>
      </c>
      <c r="O672">
        <f t="shared" si="37"/>
        <v>0</v>
      </c>
      <c r="P672">
        <f t="shared" si="36"/>
        <v>1</v>
      </c>
    </row>
    <row r="673" spans="12:16" x14ac:dyDescent="0.25">
      <c r="L673" s="264">
        <f>Member!A673</f>
        <v>38950</v>
      </c>
      <c r="M673">
        <f>SUMIF(Erfassung5!BD:BD,L673,Erfassung5!BW:BW)</f>
        <v>0</v>
      </c>
      <c r="N673">
        <f>SUMIF(Erfassung5!BD:BD,L673,Erfassung5!BG:BG)</f>
        <v>0</v>
      </c>
      <c r="O673">
        <f t="shared" si="37"/>
        <v>0</v>
      </c>
      <c r="P673">
        <f t="shared" si="36"/>
        <v>1</v>
      </c>
    </row>
    <row r="674" spans="12:16" x14ac:dyDescent="0.25">
      <c r="L674" s="264">
        <f>Member!A674</f>
        <v>38910</v>
      </c>
      <c r="M674">
        <f>SUMIF(Erfassung5!BD:BD,L674,Erfassung5!BW:BW)</f>
        <v>0</v>
      </c>
      <c r="N674">
        <f>SUMIF(Erfassung5!BD:BD,L674,Erfassung5!BG:BG)</f>
        <v>0</v>
      </c>
      <c r="O674">
        <f t="shared" si="37"/>
        <v>0</v>
      </c>
      <c r="P674">
        <f t="shared" si="36"/>
        <v>1</v>
      </c>
    </row>
    <row r="675" spans="12:16" x14ac:dyDescent="0.25">
      <c r="L675" s="264">
        <f>Member!A675</f>
        <v>7881</v>
      </c>
      <c r="M675">
        <f>SUMIF(Erfassung5!BD:BD,L675,Erfassung5!BW:BW)</f>
        <v>0</v>
      </c>
      <c r="N675">
        <f>SUMIF(Erfassung5!BD:BD,L675,Erfassung5!BG:BG)</f>
        <v>0</v>
      </c>
      <c r="O675">
        <f t="shared" si="37"/>
        <v>0</v>
      </c>
      <c r="P675">
        <f t="shared" si="36"/>
        <v>1</v>
      </c>
    </row>
    <row r="676" spans="12:16" x14ac:dyDescent="0.25">
      <c r="L676" s="264">
        <f>Member!A676</f>
        <v>7883</v>
      </c>
      <c r="M676">
        <f>SUMIF(Erfassung5!BD:BD,L676,Erfassung5!BW:BW)</f>
        <v>0</v>
      </c>
      <c r="N676">
        <f>SUMIF(Erfassung5!BD:BD,L676,Erfassung5!BG:BG)</f>
        <v>0</v>
      </c>
      <c r="O676">
        <f t="shared" si="37"/>
        <v>0</v>
      </c>
      <c r="P676">
        <f t="shared" si="36"/>
        <v>1</v>
      </c>
    </row>
    <row r="677" spans="12:16" x14ac:dyDescent="0.25">
      <c r="L677" s="264">
        <f>Member!A677</f>
        <v>25540</v>
      </c>
      <c r="M677">
        <f>SUMIF(Erfassung5!BD:BD,L677,Erfassung5!BW:BW)</f>
        <v>0</v>
      </c>
      <c r="N677">
        <f>SUMIF(Erfassung5!BD:BD,L677,Erfassung5!BG:BG)</f>
        <v>0</v>
      </c>
      <c r="O677">
        <f t="shared" si="37"/>
        <v>0</v>
      </c>
      <c r="P677">
        <f t="shared" si="36"/>
        <v>1</v>
      </c>
    </row>
    <row r="678" spans="12:16" x14ac:dyDescent="0.25">
      <c r="L678" s="264">
        <f>Member!A678</f>
        <v>38890</v>
      </c>
      <c r="M678">
        <f>SUMIF(Erfassung5!BD:BD,L678,Erfassung5!BW:BW)</f>
        <v>0</v>
      </c>
      <c r="N678">
        <f>SUMIF(Erfassung5!BD:BD,L678,Erfassung5!BG:BG)</f>
        <v>0</v>
      </c>
      <c r="O678">
        <f t="shared" si="37"/>
        <v>0</v>
      </c>
      <c r="P678">
        <f t="shared" si="36"/>
        <v>1</v>
      </c>
    </row>
    <row r="679" spans="12:16" x14ac:dyDescent="0.25">
      <c r="L679" s="264">
        <f>Member!A679</f>
        <v>25675</v>
      </c>
      <c r="M679">
        <f>SUMIF(Erfassung5!BD:BD,L679,Erfassung5!BW:BW)</f>
        <v>0</v>
      </c>
      <c r="N679">
        <f>SUMIF(Erfassung5!BD:BD,L679,Erfassung5!BG:BG)</f>
        <v>0</v>
      </c>
      <c r="O679">
        <f t="shared" si="37"/>
        <v>0</v>
      </c>
      <c r="P679">
        <f t="shared" si="36"/>
        <v>1</v>
      </c>
    </row>
    <row r="680" spans="12:16" x14ac:dyDescent="0.25">
      <c r="L680" s="264">
        <f>Member!A680</f>
        <v>7557</v>
      </c>
      <c r="M680">
        <f>SUMIF(Erfassung5!BD:BD,L680,Erfassung5!BW:BW)</f>
        <v>0</v>
      </c>
      <c r="N680">
        <f>SUMIF(Erfassung5!BD:BD,L680,Erfassung5!BG:BG)</f>
        <v>0</v>
      </c>
      <c r="O680">
        <f t="shared" si="37"/>
        <v>0</v>
      </c>
      <c r="P680">
        <f t="shared" si="36"/>
        <v>1</v>
      </c>
    </row>
    <row r="681" spans="12:16" x14ac:dyDescent="0.25">
      <c r="L681" s="264">
        <f>Member!A681</f>
        <v>7879</v>
      </c>
      <c r="M681">
        <f>SUMIF(Erfassung5!BD:BD,L681,Erfassung5!BW:BW)</f>
        <v>0</v>
      </c>
      <c r="N681">
        <f>SUMIF(Erfassung5!BD:BD,L681,Erfassung5!BG:BG)</f>
        <v>0</v>
      </c>
      <c r="O681">
        <f t="shared" si="37"/>
        <v>0</v>
      </c>
      <c r="P681">
        <f t="shared" si="36"/>
        <v>1</v>
      </c>
    </row>
    <row r="682" spans="12:16" x14ac:dyDescent="0.25">
      <c r="L682" s="264">
        <f>Member!A682</f>
        <v>38868</v>
      </c>
      <c r="M682">
        <f>SUMIF(Erfassung5!BD:BD,L682,Erfassung5!BW:BW)</f>
        <v>0</v>
      </c>
      <c r="N682">
        <f>SUMIF(Erfassung5!BD:BD,L682,Erfassung5!BG:BG)</f>
        <v>0</v>
      </c>
      <c r="O682">
        <f t="shared" si="37"/>
        <v>0</v>
      </c>
      <c r="P682">
        <f t="shared" si="36"/>
        <v>1</v>
      </c>
    </row>
    <row r="683" spans="12:16" x14ac:dyDescent="0.25">
      <c r="L683" s="264">
        <f>Member!A683</f>
        <v>13493</v>
      </c>
      <c r="M683">
        <f>SUMIF(Erfassung5!BD:BD,L683,Erfassung5!BW:BW)</f>
        <v>0</v>
      </c>
      <c r="N683">
        <f>SUMIF(Erfassung5!BD:BD,L683,Erfassung5!BG:BG)</f>
        <v>0</v>
      </c>
      <c r="O683">
        <f t="shared" si="37"/>
        <v>0</v>
      </c>
      <c r="P683">
        <f t="shared" si="36"/>
        <v>1</v>
      </c>
    </row>
    <row r="684" spans="12:16" x14ac:dyDescent="0.25">
      <c r="L684" s="264">
        <f>Member!A684</f>
        <v>38334</v>
      </c>
      <c r="M684">
        <f>SUMIF(Erfassung5!BD:BD,L684,Erfassung5!BW:BW)</f>
        <v>0</v>
      </c>
      <c r="N684">
        <f>SUMIF(Erfassung5!BD:BD,L684,Erfassung5!BG:BG)</f>
        <v>0</v>
      </c>
      <c r="O684">
        <f t="shared" si="37"/>
        <v>0</v>
      </c>
      <c r="P684">
        <f t="shared" si="36"/>
        <v>1</v>
      </c>
    </row>
    <row r="685" spans="12:16" x14ac:dyDescent="0.25">
      <c r="L685" s="264">
        <f>Member!A685</f>
        <v>38806</v>
      </c>
      <c r="M685">
        <f>SUMIF(Erfassung5!BD:BD,L685,Erfassung5!BW:BW)</f>
        <v>0</v>
      </c>
      <c r="N685">
        <f>SUMIF(Erfassung5!BD:BD,L685,Erfassung5!BG:BG)</f>
        <v>0</v>
      </c>
      <c r="O685">
        <f t="shared" si="37"/>
        <v>0</v>
      </c>
      <c r="P685">
        <f t="shared" si="36"/>
        <v>1</v>
      </c>
    </row>
    <row r="686" spans="12:16" x14ac:dyDescent="0.25">
      <c r="L686" s="264">
        <f>Member!A686</f>
        <v>38349</v>
      </c>
      <c r="M686">
        <f>SUMIF(Erfassung5!BD:BD,L686,Erfassung5!BW:BW)</f>
        <v>0</v>
      </c>
      <c r="N686">
        <f>SUMIF(Erfassung5!BD:BD,L686,Erfassung5!BG:BG)</f>
        <v>0</v>
      </c>
      <c r="O686">
        <f t="shared" si="37"/>
        <v>0</v>
      </c>
      <c r="P686">
        <f t="shared" si="36"/>
        <v>1</v>
      </c>
    </row>
    <row r="687" spans="12:16" x14ac:dyDescent="0.25">
      <c r="L687" s="264">
        <f>Member!A687</f>
        <v>27134</v>
      </c>
      <c r="M687">
        <f>SUMIF(Erfassung5!BD:BD,L687,Erfassung5!BW:BW)</f>
        <v>0</v>
      </c>
      <c r="N687">
        <f>SUMIF(Erfassung5!BD:BD,L687,Erfassung5!BG:BG)</f>
        <v>0</v>
      </c>
      <c r="O687">
        <f t="shared" si="37"/>
        <v>0</v>
      </c>
      <c r="P687">
        <f t="shared" si="36"/>
        <v>1</v>
      </c>
    </row>
    <row r="688" spans="12:16" x14ac:dyDescent="0.25">
      <c r="L688" s="264">
        <f>Member!A688</f>
        <v>38648</v>
      </c>
      <c r="M688">
        <f>SUMIF(Erfassung5!BD:BD,L688,Erfassung5!BW:BW)</f>
        <v>0</v>
      </c>
      <c r="N688">
        <f>SUMIF(Erfassung5!BD:BD,L688,Erfassung5!BG:BG)</f>
        <v>0</v>
      </c>
      <c r="O688">
        <f t="shared" si="37"/>
        <v>0</v>
      </c>
      <c r="P688">
        <f t="shared" si="36"/>
        <v>1</v>
      </c>
    </row>
    <row r="689" spans="12:16" x14ac:dyDescent="0.25">
      <c r="L689" s="264">
        <f>Member!A689</f>
        <v>25839</v>
      </c>
      <c r="M689">
        <f>SUMIF(Erfassung5!BD:BD,L689,Erfassung5!BW:BW)</f>
        <v>0</v>
      </c>
      <c r="N689">
        <f>SUMIF(Erfassung5!BD:BD,L689,Erfassung5!BG:BG)</f>
        <v>0</v>
      </c>
      <c r="O689">
        <f t="shared" si="37"/>
        <v>0</v>
      </c>
      <c r="P689">
        <f t="shared" si="36"/>
        <v>1</v>
      </c>
    </row>
    <row r="690" spans="12:16" x14ac:dyDescent="0.25">
      <c r="L690" s="264">
        <f>Member!A690</f>
        <v>7489</v>
      </c>
      <c r="M690">
        <f>SUMIF(Erfassung5!BD:BD,L690,Erfassung5!BW:BW)</f>
        <v>0</v>
      </c>
      <c r="N690">
        <f>SUMIF(Erfassung5!BD:BD,L690,Erfassung5!BG:BG)</f>
        <v>0</v>
      </c>
      <c r="O690">
        <f t="shared" si="37"/>
        <v>0</v>
      </c>
      <c r="P690">
        <f t="shared" si="36"/>
        <v>1</v>
      </c>
    </row>
    <row r="691" spans="12:16" x14ac:dyDescent="0.25">
      <c r="L691" s="264">
        <f>Member!A691</f>
        <v>38769</v>
      </c>
      <c r="M691">
        <f>SUMIF(Erfassung5!BD:BD,L691,Erfassung5!BW:BW)</f>
        <v>0</v>
      </c>
      <c r="N691">
        <f>SUMIF(Erfassung5!BD:BD,L691,Erfassung5!BG:BG)</f>
        <v>0</v>
      </c>
      <c r="O691">
        <f t="shared" si="37"/>
        <v>0</v>
      </c>
      <c r="P691">
        <f t="shared" si="36"/>
        <v>1</v>
      </c>
    </row>
    <row r="692" spans="12:16" x14ac:dyDescent="0.25">
      <c r="L692" s="264">
        <f>Member!A692</f>
        <v>38785</v>
      </c>
      <c r="M692">
        <f>SUMIF(Erfassung5!BD:BD,L692,Erfassung5!BW:BW)</f>
        <v>0</v>
      </c>
      <c r="N692">
        <f>SUMIF(Erfassung5!BD:BD,L692,Erfassung5!BG:BG)</f>
        <v>0</v>
      </c>
      <c r="O692">
        <f t="shared" si="37"/>
        <v>0</v>
      </c>
      <c r="P692">
        <f t="shared" si="36"/>
        <v>1</v>
      </c>
    </row>
    <row r="693" spans="12:16" x14ac:dyDescent="0.25">
      <c r="L693" s="264">
        <f>Member!A693</f>
        <v>7653</v>
      </c>
      <c r="M693">
        <f>SUMIF(Erfassung5!BD:BD,L693,Erfassung5!BW:BW)</f>
        <v>0</v>
      </c>
      <c r="N693">
        <f>SUMIF(Erfassung5!BD:BD,L693,Erfassung5!BG:BG)</f>
        <v>0</v>
      </c>
      <c r="O693">
        <f t="shared" si="37"/>
        <v>0</v>
      </c>
      <c r="P693">
        <f t="shared" si="36"/>
        <v>1</v>
      </c>
    </row>
    <row r="694" spans="12:16" x14ac:dyDescent="0.25">
      <c r="L694" s="264">
        <f>Member!A694</f>
        <v>7442</v>
      </c>
      <c r="M694">
        <f>SUMIF(Erfassung5!BD:BD,L694,Erfassung5!BW:BW)</f>
        <v>0</v>
      </c>
      <c r="N694">
        <f>SUMIF(Erfassung5!BD:BD,L694,Erfassung5!BG:BG)</f>
        <v>0</v>
      </c>
      <c r="O694">
        <f t="shared" si="37"/>
        <v>0</v>
      </c>
      <c r="P694">
        <f t="shared" si="36"/>
        <v>1</v>
      </c>
    </row>
    <row r="695" spans="12:16" x14ac:dyDescent="0.25">
      <c r="L695" s="264">
        <f>Member!A695</f>
        <v>38830</v>
      </c>
      <c r="M695">
        <f>SUMIF(Erfassung5!BD:BD,L695,Erfassung5!BW:BW)</f>
        <v>0</v>
      </c>
      <c r="N695">
        <f>SUMIF(Erfassung5!BD:BD,L695,Erfassung5!BG:BG)</f>
        <v>0</v>
      </c>
      <c r="O695">
        <f t="shared" si="37"/>
        <v>0</v>
      </c>
      <c r="P695">
        <f t="shared" si="36"/>
        <v>1</v>
      </c>
    </row>
    <row r="696" spans="12:16" x14ac:dyDescent="0.25">
      <c r="L696" s="264">
        <f>Member!A696</f>
        <v>24496</v>
      </c>
      <c r="M696">
        <f>SUMIF(Erfassung5!BD:BD,L696,Erfassung5!BW:BW)</f>
        <v>0</v>
      </c>
      <c r="N696">
        <f>SUMIF(Erfassung5!BD:BD,L696,Erfassung5!BG:BG)</f>
        <v>0</v>
      </c>
      <c r="O696">
        <f t="shared" si="37"/>
        <v>0</v>
      </c>
      <c r="P696">
        <f t="shared" si="36"/>
        <v>1</v>
      </c>
    </row>
    <row r="697" spans="12:16" x14ac:dyDescent="0.25">
      <c r="L697" s="264">
        <f>Member!A697</f>
        <v>7428</v>
      </c>
      <c r="M697">
        <f>SUMIF(Erfassung5!BD:BD,L697,Erfassung5!BW:BW)</f>
        <v>0</v>
      </c>
      <c r="N697">
        <f>SUMIF(Erfassung5!BD:BD,L697,Erfassung5!BG:BG)</f>
        <v>0</v>
      </c>
      <c r="O697">
        <f t="shared" si="37"/>
        <v>0</v>
      </c>
      <c r="P697">
        <f t="shared" si="36"/>
        <v>1</v>
      </c>
    </row>
    <row r="698" spans="12:16" x14ac:dyDescent="0.25">
      <c r="L698" s="264">
        <f>Member!A698</f>
        <v>7602</v>
      </c>
      <c r="M698">
        <f>SUMIF(Erfassung5!BD:BD,L698,Erfassung5!BW:BW)</f>
        <v>0</v>
      </c>
      <c r="N698">
        <f>SUMIF(Erfassung5!BD:BD,L698,Erfassung5!BG:BG)</f>
        <v>0</v>
      </c>
      <c r="O698">
        <f t="shared" si="37"/>
        <v>0</v>
      </c>
      <c r="P698">
        <f t="shared" si="36"/>
        <v>1</v>
      </c>
    </row>
    <row r="699" spans="12:16" x14ac:dyDescent="0.25">
      <c r="L699" s="264">
        <f>Member!A699</f>
        <v>38801</v>
      </c>
      <c r="M699">
        <f>SUMIF(Erfassung5!BD:BD,L699,Erfassung5!BW:BW)</f>
        <v>0</v>
      </c>
      <c r="N699">
        <f>SUMIF(Erfassung5!BD:BD,L699,Erfassung5!BG:BG)</f>
        <v>0</v>
      </c>
      <c r="O699">
        <f t="shared" si="37"/>
        <v>0</v>
      </c>
      <c r="P699">
        <f t="shared" si="36"/>
        <v>1</v>
      </c>
    </row>
    <row r="700" spans="12:16" x14ac:dyDescent="0.25">
      <c r="L700" s="264">
        <f>Member!A700</f>
        <v>7264</v>
      </c>
      <c r="M700">
        <f>SUMIF(Erfassung5!BD:BD,L700,Erfassung5!BW:BW)</f>
        <v>0</v>
      </c>
      <c r="N700">
        <f>SUMIF(Erfassung5!BD:BD,L700,Erfassung5!BG:BG)</f>
        <v>0</v>
      </c>
      <c r="O700">
        <f t="shared" si="37"/>
        <v>0</v>
      </c>
      <c r="P700">
        <f t="shared" si="36"/>
        <v>1</v>
      </c>
    </row>
    <row r="701" spans="12:16" x14ac:dyDescent="0.25">
      <c r="L701" s="264">
        <f>Member!A701</f>
        <v>38312</v>
      </c>
      <c r="M701">
        <f>SUMIF(Erfassung5!BD:BD,L701,Erfassung5!BW:BW)</f>
        <v>0</v>
      </c>
      <c r="N701">
        <f>SUMIF(Erfassung5!BD:BD,L701,Erfassung5!BG:BG)</f>
        <v>0</v>
      </c>
      <c r="O701">
        <f t="shared" si="37"/>
        <v>0</v>
      </c>
      <c r="P701">
        <f t="shared" si="36"/>
        <v>1</v>
      </c>
    </row>
    <row r="702" spans="12:16" x14ac:dyDescent="0.25">
      <c r="L702" s="264">
        <f>Member!A702</f>
        <v>38846</v>
      </c>
      <c r="M702">
        <f>SUMIF(Erfassung5!BD:BD,L702,Erfassung5!BW:BW)</f>
        <v>0</v>
      </c>
      <c r="N702">
        <f>SUMIF(Erfassung5!BD:BD,L702,Erfassung5!BG:BG)</f>
        <v>0</v>
      </c>
      <c r="O702">
        <f t="shared" si="37"/>
        <v>0</v>
      </c>
      <c r="P702">
        <f t="shared" si="36"/>
        <v>1</v>
      </c>
    </row>
    <row r="703" spans="12:16" x14ac:dyDescent="0.25">
      <c r="L703" s="264">
        <f>Member!A703</f>
        <v>16351</v>
      </c>
      <c r="M703">
        <f>SUMIF(Erfassung5!BD:BD,L703,Erfassung5!BW:BW)</f>
        <v>0</v>
      </c>
      <c r="N703">
        <f>SUMIF(Erfassung5!BD:BD,L703,Erfassung5!BG:BG)</f>
        <v>0</v>
      </c>
      <c r="O703">
        <f t="shared" si="37"/>
        <v>0</v>
      </c>
      <c r="P703">
        <f t="shared" si="36"/>
        <v>1</v>
      </c>
    </row>
    <row r="704" spans="12:16" x14ac:dyDescent="0.25">
      <c r="L704" s="264">
        <f>Member!A704</f>
        <v>10903</v>
      </c>
      <c r="M704">
        <f>SUMIF(Erfassung5!BD:BD,L704,Erfassung5!BW:BW)</f>
        <v>0</v>
      </c>
      <c r="N704">
        <f>SUMIF(Erfassung5!BD:BD,L704,Erfassung5!BG:BG)</f>
        <v>0</v>
      </c>
      <c r="O704">
        <f t="shared" si="37"/>
        <v>0</v>
      </c>
      <c r="P704">
        <f t="shared" si="36"/>
        <v>1</v>
      </c>
    </row>
    <row r="705" spans="12:16" x14ac:dyDescent="0.25">
      <c r="L705" s="264">
        <f>Member!A705</f>
        <v>38904</v>
      </c>
      <c r="M705">
        <f>SUMIF(Erfassung5!BD:BD,L705,Erfassung5!BW:BW)</f>
        <v>0</v>
      </c>
      <c r="N705">
        <f>SUMIF(Erfassung5!BD:BD,L705,Erfassung5!BG:BG)</f>
        <v>0</v>
      </c>
      <c r="O705">
        <f t="shared" si="37"/>
        <v>0</v>
      </c>
      <c r="P705">
        <f t="shared" si="36"/>
        <v>1</v>
      </c>
    </row>
    <row r="706" spans="12:16" x14ac:dyDescent="0.25">
      <c r="L706" s="264">
        <f>Member!A706</f>
        <v>38613</v>
      </c>
      <c r="M706">
        <f>SUMIF(Erfassung5!BD:BD,L706,Erfassung5!BW:BW)</f>
        <v>0</v>
      </c>
      <c r="N706">
        <f>SUMIF(Erfassung5!BD:BD,L706,Erfassung5!BG:BG)</f>
        <v>0</v>
      </c>
      <c r="O706">
        <f t="shared" si="37"/>
        <v>0</v>
      </c>
      <c r="P706">
        <f t="shared" ref="P706:P769" si="38">RANK(O706,O:O)</f>
        <v>1</v>
      </c>
    </row>
    <row r="707" spans="12:16" x14ac:dyDescent="0.25">
      <c r="L707" s="264">
        <f>Member!A707</f>
        <v>25325</v>
      </c>
      <c r="M707">
        <f>SUMIF(Erfassung5!BD:BD,L707,Erfassung5!BW:BW)</f>
        <v>0</v>
      </c>
      <c r="N707">
        <f>SUMIF(Erfassung5!BD:BD,L707,Erfassung5!BG:BG)</f>
        <v>0</v>
      </c>
      <c r="O707">
        <f t="shared" ref="O707:O770" si="39">IF(N707=0,0,M707/N707-ROW()/1000000000)</f>
        <v>0</v>
      </c>
      <c r="P707">
        <f t="shared" si="38"/>
        <v>1</v>
      </c>
    </row>
    <row r="708" spans="12:16" x14ac:dyDescent="0.25">
      <c r="L708" s="264">
        <f>Member!A708</f>
        <v>25695</v>
      </c>
      <c r="M708">
        <f>SUMIF(Erfassung5!BD:BD,L708,Erfassung5!BW:BW)</f>
        <v>0</v>
      </c>
      <c r="N708">
        <f>SUMIF(Erfassung5!BD:BD,L708,Erfassung5!BG:BG)</f>
        <v>0</v>
      </c>
      <c r="O708">
        <f t="shared" si="39"/>
        <v>0</v>
      </c>
      <c r="P708">
        <f t="shared" si="38"/>
        <v>1</v>
      </c>
    </row>
    <row r="709" spans="12:16" x14ac:dyDescent="0.25">
      <c r="L709" s="264">
        <f>Member!A709</f>
        <v>25849</v>
      </c>
      <c r="M709">
        <f>SUMIF(Erfassung5!BD:BD,L709,Erfassung5!BW:BW)</f>
        <v>0</v>
      </c>
      <c r="N709">
        <f>SUMIF(Erfassung5!BD:BD,L709,Erfassung5!BG:BG)</f>
        <v>0</v>
      </c>
      <c r="O709">
        <f t="shared" si="39"/>
        <v>0</v>
      </c>
      <c r="P709">
        <f t="shared" si="38"/>
        <v>1</v>
      </c>
    </row>
    <row r="710" spans="12:16" x14ac:dyDescent="0.25">
      <c r="L710" s="264">
        <f>Member!A710</f>
        <v>7028</v>
      </c>
      <c r="M710">
        <f>SUMIF(Erfassung5!BD:BD,L710,Erfassung5!BW:BW)</f>
        <v>0</v>
      </c>
      <c r="N710">
        <f>SUMIF(Erfassung5!BD:BD,L710,Erfassung5!BG:BG)</f>
        <v>0</v>
      </c>
      <c r="O710">
        <f t="shared" si="39"/>
        <v>0</v>
      </c>
      <c r="P710">
        <f t="shared" si="38"/>
        <v>1</v>
      </c>
    </row>
    <row r="711" spans="12:16" x14ac:dyDescent="0.25">
      <c r="L711" s="264">
        <f>Member!A711</f>
        <v>7009</v>
      </c>
      <c r="M711">
        <f>SUMIF(Erfassung5!BD:BD,L711,Erfassung5!BW:BW)</f>
        <v>0</v>
      </c>
      <c r="N711">
        <f>SUMIF(Erfassung5!BD:BD,L711,Erfassung5!BG:BG)</f>
        <v>0</v>
      </c>
      <c r="O711">
        <f t="shared" si="39"/>
        <v>0</v>
      </c>
      <c r="P711">
        <f t="shared" si="38"/>
        <v>1</v>
      </c>
    </row>
    <row r="712" spans="12:16" x14ac:dyDescent="0.25">
      <c r="L712" s="264">
        <f>Member!A712</f>
        <v>7087</v>
      </c>
      <c r="M712">
        <f>SUMIF(Erfassung5!BD:BD,L712,Erfassung5!BW:BW)</f>
        <v>0</v>
      </c>
      <c r="N712">
        <f>SUMIF(Erfassung5!BD:BD,L712,Erfassung5!BG:BG)</f>
        <v>0</v>
      </c>
      <c r="O712">
        <f t="shared" si="39"/>
        <v>0</v>
      </c>
      <c r="P712">
        <f t="shared" si="38"/>
        <v>1</v>
      </c>
    </row>
    <row r="713" spans="12:16" x14ac:dyDescent="0.25">
      <c r="L713" s="264">
        <f>Member!A713</f>
        <v>7431</v>
      </c>
      <c r="M713">
        <f>SUMIF(Erfassung5!BD:BD,L713,Erfassung5!BW:BW)</f>
        <v>0</v>
      </c>
      <c r="N713">
        <f>SUMIF(Erfassung5!BD:BD,L713,Erfassung5!BG:BG)</f>
        <v>0</v>
      </c>
      <c r="O713">
        <f t="shared" si="39"/>
        <v>0</v>
      </c>
      <c r="P713">
        <f t="shared" si="38"/>
        <v>1</v>
      </c>
    </row>
    <row r="714" spans="12:16" x14ac:dyDescent="0.25">
      <c r="L714" s="264">
        <f>Member!A714</f>
        <v>16414</v>
      </c>
      <c r="M714">
        <f>SUMIF(Erfassung5!BD:BD,L714,Erfassung5!BW:BW)</f>
        <v>0</v>
      </c>
      <c r="N714">
        <f>SUMIF(Erfassung5!BD:BD,L714,Erfassung5!BG:BG)</f>
        <v>0</v>
      </c>
      <c r="O714">
        <f t="shared" si="39"/>
        <v>0</v>
      </c>
      <c r="P714">
        <f t="shared" si="38"/>
        <v>1</v>
      </c>
    </row>
    <row r="715" spans="12:16" x14ac:dyDescent="0.25">
      <c r="L715" s="264">
        <f>Member!A715</f>
        <v>7544</v>
      </c>
      <c r="M715">
        <f>SUMIF(Erfassung5!BD:BD,L715,Erfassung5!BW:BW)</f>
        <v>0</v>
      </c>
      <c r="N715">
        <f>SUMIF(Erfassung5!BD:BD,L715,Erfassung5!BG:BG)</f>
        <v>0</v>
      </c>
      <c r="O715">
        <f t="shared" si="39"/>
        <v>0</v>
      </c>
      <c r="P715">
        <f t="shared" si="38"/>
        <v>1</v>
      </c>
    </row>
    <row r="716" spans="12:16" x14ac:dyDescent="0.25">
      <c r="L716" s="264">
        <f>Member!A716</f>
        <v>7546</v>
      </c>
      <c r="M716">
        <f>SUMIF(Erfassung5!BD:BD,L716,Erfassung5!BW:BW)</f>
        <v>0</v>
      </c>
      <c r="N716">
        <f>SUMIF(Erfassung5!BD:BD,L716,Erfassung5!BG:BG)</f>
        <v>0</v>
      </c>
      <c r="O716">
        <f t="shared" si="39"/>
        <v>0</v>
      </c>
      <c r="P716">
        <f t="shared" si="38"/>
        <v>1</v>
      </c>
    </row>
    <row r="717" spans="12:16" x14ac:dyDescent="0.25">
      <c r="L717" s="264">
        <f>Member!A717</f>
        <v>16953</v>
      </c>
      <c r="M717">
        <f>SUMIF(Erfassung5!BD:BD,L717,Erfassung5!BW:BW)</f>
        <v>0</v>
      </c>
      <c r="N717">
        <f>SUMIF(Erfassung5!BD:BD,L717,Erfassung5!BG:BG)</f>
        <v>0</v>
      </c>
      <c r="O717">
        <f t="shared" si="39"/>
        <v>0</v>
      </c>
      <c r="P717">
        <f t="shared" si="38"/>
        <v>1</v>
      </c>
    </row>
    <row r="718" spans="12:16" x14ac:dyDescent="0.25">
      <c r="L718" s="264">
        <f>Member!A718</f>
        <v>21185</v>
      </c>
      <c r="M718">
        <f>SUMIF(Erfassung5!BD:BD,L718,Erfassung5!BW:BW)</f>
        <v>0</v>
      </c>
      <c r="N718">
        <f>SUMIF(Erfassung5!BD:BD,L718,Erfassung5!BG:BG)</f>
        <v>0</v>
      </c>
      <c r="O718">
        <f t="shared" si="39"/>
        <v>0</v>
      </c>
      <c r="P718">
        <f t="shared" si="38"/>
        <v>1</v>
      </c>
    </row>
    <row r="719" spans="12:16" x14ac:dyDescent="0.25">
      <c r="L719" s="264">
        <f>Member!A719</f>
        <v>7551</v>
      </c>
      <c r="M719">
        <f>SUMIF(Erfassung5!BD:BD,L719,Erfassung5!BW:BW)</f>
        <v>0</v>
      </c>
      <c r="N719">
        <f>SUMIF(Erfassung5!BD:BD,L719,Erfassung5!BG:BG)</f>
        <v>0</v>
      </c>
      <c r="O719">
        <f t="shared" si="39"/>
        <v>0</v>
      </c>
      <c r="P719">
        <f t="shared" si="38"/>
        <v>1</v>
      </c>
    </row>
    <row r="720" spans="12:16" x14ac:dyDescent="0.25">
      <c r="L720" s="264">
        <f>Member!A720</f>
        <v>38555</v>
      </c>
      <c r="M720">
        <f>SUMIF(Erfassung5!BD:BD,L720,Erfassung5!BW:BW)</f>
        <v>0</v>
      </c>
      <c r="N720">
        <f>SUMIF(Erfassung5!BD:BD,L720,Erfassung5!BG:BG)</f>
        <v>0</v>
      </c>
      <c r="O720">
        <f t="shared" si="39"/>
        <v>0</v>
      </c>
      <c r="P720">
        <f t="shared" si="38"/>
        <v>1</v>
      </c>
    </row>
    <row r="721" spans="12:16" x14ac:dyDescent="0.25">
      <c r="L721" s="264">
        <f>Member!A721</f>
        <v>38388</v>
      </c>
      <c r="M721">
        <f>SUMIF(Erfassung5!BD:BD,L721,Erfassung5!BW:BW)</f>
        <v>0</v>
      </c>
      <c r="N721">
        <f>SUMIF(Erfassung5!BD:BD,L721,Erfassung5!BG:BG)</f>
        <v>0</v>
      </c>
      <c r="O721">
        <f t="shared" si="39"/>
        <v>0</v>
      </c>
      <c r="P721">
        <f t="shared" si="38"/>
        <v>1</v>
      </c>
    </row>
    <row r="722" spans="12:16" x14ac:dyDescent="0.25">
      <c r="L722" s="264">
        <f>Member!A722</f>
        <v>16582</v>
      </c>
      <c r="M722">
        <f>SUMIF(Erfassung5!BD:BD,L722,Erfassung5!BW:BW)</f>
        <v>0</v>
      </c>
      <c r="N722">
        <f>SUMIF(Erfassung5!BD:BD,L722,Erfassung5!BG:BG)</f>
        <v>0</v>
      </c>
      <c r="O722">
        <f t="shared" si="39"/>
        <v>0</v>
      </c>
      <c r="P722">
        <f t="shared" si="38"/>
        <v>1</v>
      </c>
    </row>
    <row r="723" spans="12:16" x14ac:dyDescent="0.25">
      <c r="L723" s="264">
        <f>Member!A723</f>
        <v>16876</v>
      </c>
      <c r="M723">
        <f>SUMIF(Erfassung5!BD:BD,L723,Erfassung5!BW:BW)</f>
        <v>0</v>
      </c>
      <c r="N723">
        <f>SUMIF(Erfassung5!BD:BD,L723,Erfassung5!BG:BG)</f>
        <v>0</v>
      </c>
      <c r="O723">
        <f t="shared" si="39"/>
        <v>0</v>
      </c>
      <c r="P723">
        <f t="shared" si="38"/>
        <v>1</v>
      </c>
    </row>
    <row r="724" spans="12:16" x14ac:dyDescent="0.25">
      <c r="L724" s="264">
        <f>Member!A724</f>
        <v>38289</v>
      </c>
      <c r="M724">
        <f>SUMIF(Erfassung5!BD:BD,L724,Erfassung5!BW:BW)</f>
        <v>0</v>
      </c>
      <c r="N724">
        <f>SUMIF(Erfassung5!BD:BD,L724,Erfassung5!BG:BG)</f>
        <v>0</v>
      </c>
      <c r="O724">
        <f t="shared" si="39"/>
        <v>0</v>
      </c>
      <c r="P724">
        <f t="shared" si="38"/>
        <v>1</v>
      </c>
    </row>
    <row r="725" spans="12:16" x14ac:dyDescent="0.25">
      <c r="L725" s="264">
        <f>Member!A725</f>
        <v>38605</v>
      </c>
      <c r="M725">
        <f>SUMIF(Erfassung5!BD:BD,L725,Erfassung5!BW:BW)</f>
        <v>0</v>
      </c>
      <c r="N725">
        <f>SUMIF(Erfassung5!BD:BD,L725,Erfassung5!BG:BG)</f>
        <v>0</v>
      </c>
      <c r="O725">
        <f t="shared" si="39"/>
        <v>0</v>
      </c>
      <c r="P725">
        <f t="shared" si="38"/>
        <v>1</v>
      </c>
    </row>
    <row r="726" spans="12:16" x14ac:dyDescent="0.25">
      <c r="L726" s="264">
        <f>Member!A726</f>
        <v>16583</v>
      </c>
      <c r="M726">
        <f>SUMIF(Erfassung5!BD:BD,L726,Erfassung5!BW:BW)</f>
        <v>0</v>
      </c>
      <c r="N726">
        <f>SUMIF(Erfassung5!BD:BD,L726,Erfassung5!BG:BG)</f>
        <v>0</v>
      </c>
      <c r="O726">
        <f t="shared" si="39"/>
        <v>0</v>
      </c>
      <c r="P726">
        <f t="shared" si="38"/>
        <v>1</v>
      </c>
    </row>
    <row r="727" spans="12:16" x14ac:dyDescent="0.25">
      <c r="L727" s="264">
        <f>Member!A727</f>
        <v>16137</v>
      </c>
      <c r="M727">
        <f>SUMIF(Erfassung5!BD:BD,L727,Erfassung5!BW:BW)</f>
        <v>0</v>
      </c>
      <c r="N727">
        <f>SUMIF(Erfassung5!BD:BD,L727,Erfassung5!BG:BG)</f>
        <v>0</v>
      </c>
      <c r="O727">
        <f t="shared" si="39"/>
        <v>0</v>
      </c>
      <c r="P727">
        <f t="shared" si="38"/>
        <v>1</v>
      </c>
    </row>
    <row r="728" spans="12:16" x14ac:dyDescent="0.25">
      <c r="L728" s="264">
        <f>Member!A728</f>
        <v>38887</v>
      </c>
      <c r="M728">
        <f>SUMIF(Erfassung5!BD:BD,L728,Erfassung5!BW:BW)</f>
        <v>0</v>
      </c>
      <c r="N728">
        <f>SUMIF(Erfassung5!BD:BD,L728,Erfassung5!BG:BG)</f>
        <v>0</v>
      </c>
      <c r="O728">
        <f t="shared" si="39"/>
        <v>0</v>
      </c>
      <c r="P728">
        <f t="shared" si="38"/>
        <v>1</v>
      </c>
    </row>
    <row r="729" spans="12:16" x14ac:dyDescent="0.25">
      <c r="L729" s="264">
        <f>Member!A729</f>
        <v>38937</v>
      </c>
      <c r="M729">
        <f>SUMIF(Erfassung5!BD:BD,L729,Erfassung5!BW:BW)</f>
        <v>0</v>
      </c>
      <c r="N729">
        <f>SUMIF(Erfassung5!BD:BD,L729,Erfassung5!BG:BG)</f>
        <v>0</v>
      </c>
      <c r="O729">
        <f t="shared" si="39"/>
        <v>0</v>
      </c>
      <c r="P729">
        <f t="shared" si="38"/>
        <v>1</v>
      </c>
    </row>
    <row r="730" spans="12:16" x14ac:dyDescent="0.25">
      <c r="L730" s="264">
        <f>Member!A730</f>
        <v>7484</v>
      </c>
      <c r="M730">
        <f>SUMIF(Erfassung5!BD:BD,L730,Erfassung5!BW:BW)</f>
        <v>0</v>
      </c>
      <c r="N730">
        <f>SUMIF(Erfassung5!BD:BD,L730,Erfassung5!BG:BG)</f>
        <v>0</v>
      </c>
      <c r="O730">
        <f t="shared" si="39"/>
        <v>0</v>
      </c>
      <c r="P730">
        <f t="shared" si="38"/>
        <v>1</v>
      </c>
    </row>
    <row r="731" spans="12:16" x14ac:dyDescent="0.25">
      <c r="L731" s="264">
        <f>Member!A731</f>
        <v>38903</v>
      </c>
      <c r="M731">
        <f>SUMIF(Erfassung5!BD:BD,L731,Erfassung5!BW:BW)</f>
        <v>0</v>
      </c>
      <c r="N731">
        <f>SUMIF(Erfassung5!BD:BD,L731,Erfassung5!BG:BG)</f>
        <v>0</v>
      </c>
      <c r="O731">
        <f t="shared" si="39"/>
        <v>0</v>
      </c>
      <c r="P731">
        <f t="shared" si="38"/>
        <v>1</v>
      </c>
    </row>
    <row r="732" spans="12:16" x14ac:dyDescent="0.25">
      <c r="L732" s="264">
        <f>Member!A732</f>
        <v>25833</v>
      </c>
      <c r="M732">
        <f>SUMIF(Erfassung5!BD:BD,L732,Erfassung5!BW:BW)</f>
        <v>0</v>
      </c>
      <c r="N732">
        <f>SUMIF(Erfassung5!BD:BD,L732,Erfassung5!BG:BG)</f>
        <v>0</v>
      </c>
      <c r="O732">
        <f t="shared" si="39"/>
        <v>0</v>
      </c>
      <c r="P732">
        <f t="shared" si="38"/>
        <v>1</v>
      </c>
    </row>
    <row r="733" spans="12:16" x14ac:dyDescent="0.25">
      <c r="L733" s="264">
        <f>Member!A733</f>
        <v>25466</v>
      </c>
      <c r="M733">
        <f>SUMIF(Erfassung5!BD:BD,L733,Erfassung5!BW:BW)</f>
        <v>0</v>
      </c>
      <c r="N733">
        <f>SUMIF(Erfassung5!BD:BD,L733,Erfassung5!BG:BG)</f>
        <v>0</v>
      </c>
      <c r="O733">
        <f t="shared" si="39"/>
        <v>0</v>
      </c>
      <c r="P733">
        <f t="shared" si="38"/>
        <v>1</v>
      </c>
    </row>
    <row r="734" spans="12:16" x14ac:dyDescent="0.25">
      <c r="L734" s="264">
        <f>Member!A734</f>
        <v>16141</v>
      </c>
      <c r="M734">
        <f>SUMIF(Erfassung5!BD:BD,L734,Erfassung5!BW:BW)</f>
        <v>0</v>
      </c>
      <c r="N734">
        <f>SUMIF(Erfassung5!BD:BD,L734,Erfassung5!BG:BG)</f>
        <v>0</v>
      </c>
      <c r="O734">
        <f t="shared" si="39"/>
        <v>0</v>
      </c>
      <c r="P734">
        <f t="shared" si="38"/>
        <v>1</v>
      </c>
    </row>
    <row r="735" spans="12:16" x14ac:dyDescent="0.25">
      <c r="L735" s="264">
        <f>Member!A735</f>
        <v>38641</v>
      </c>
      <c r="M735">
        <f>SUMIF(Erfassung5!BD:BD,L735,Erfassung5!BW:BW)</f>
        <v>0</v>
      </c>
      <c r="N735">
        <f>SUMIF(Erfassung5!BD:BD,L735,Erfassung5!BG:BG)</f>
        <v>0</v>
      </c>
      <c r="O735">
        <f t="shared" si="39"/>
        <v>0</v>
      </c>
      <c r="P735">
        <f t="shared" si="38"/>
        <v>1</v>
      </c>
    </row>
    <row r="736" spans="12:16" x14ac:dyDescent="0.25">
      <c r="L736" s="264">
        <f>Member!A736</f>
        <v>16992</v>
      </c>
      <c r="M736">
        <f>SUMIF(Erfassung5!BD:BD,L736,Erfassung5!BW:BW)</f>
        <v>0</v>
      </c>
      <c r="N736">
        <f>SUMIF(Erfassung5!BD:BD,L736,Erfassung5!BG:BG)</f>
        <v>0</v>
      </c>
      <c r="O736">
        <f t="shared" si="39"/>
        <v>0</v>
      </c>
      <c r="P736">
        <f t="shared" si="38"/>
        <v>1</v>
      </c>
    </row>
    <row r="737" spans="12:16" x14ac:dyDescent="0.25">
      <c r="L737" s="264">
        <f>Member!A737</f>
        <v>38662</v>
      </c>
      <c r="M737">
        <f>SUMIF(Erfassung5!BD:BD,L737,Erfassung5!BW:BW)</f>
        <v>0</v>
      </c>
      <c r="N737">
        <f>SUMIF(Erfassung5!BD:BD,L737,Erfassung5!BG:BG)</f>
        <v>0</v>
      </c>
      <c r="O737">
        <f t="shared" si="39"/>
        <v>0</v>
      </c>
      <c r="P737">
        <f t="shared" si="38"/>
        <v>1</v>
      </c>
    </row>
    <row r="738" spans="12:16" x14ac:dyDescent="0.25">
      <c r="L738" s="264">
        <f>Member!A738</f>
        <v>7641</v>
      </c>
      <c r="M738">
        <f>SUMIF(Erfassung5!BD:BD,L738,Erfassung5!BW:BW)</f>
        <v>0</v>
      </c>
      <c r="N738">
        <f>SUMIF(Erfassung5!BD:BD,L738,Erfassung5!BG:BG)</f>
        <v>0</v>
      </c>
      <c r="O738">
        <f t="shared" si="39"/>
        <v>0</v>
      </c>
      <c r="P738">
        <f t="shared" si="38"/>
        <v>1</v>
      </c>
    </row>
    <row r="739" spans="12:16" x14ac:dyDescent="0.25">
      <c r="L739" s="264">
        <f>Member!A739</f>
        <v>10526</v>
      </c>
      <c r="M739">
        <f>SUMIF(Erfassung5!BD:BD,L739,Erfassung5!BW:BW)</f>
        <v>0</v>
      </c>
      <c r="N739">
        <f>SUMIF(Erfassung5!BD:BD,L739,Erfassung5!BG:BG)</f>
        <v>0</v>
      </c>
      <c r="O739">
        <f t="shared" si="39"/>
        <v>0</v>
      </c>
      <c r="P739">
        <f t="shared" si="38"/>
        <v>1</v>
      </c>
    </row>
    <row r="740" spans="12:16" x14ac:dyDescent="0.25">
      <c r="L740" s="264">
        <f>Member!A740</f>
        <v>25886</v>
      </c>
      <c r="M740">
        <f>SUMIF(Erfassung5!BD:BD,L740,Erfassung5!BW:BW)</f>
        <v>0</v>
      </c>
      <c r="N740">
        <f>SUMIF(Erfassung5!BD:BD,L740,Erfassung5!BG:BG)</f>
        <v>0</v>
      </c>
      <c r="O740">
        <f t="shared" si="39"/>
        <v>0</v>
      </c>
      <c r="P740">
        <f t="shared" si="38"/>
        <v>1</v>
      </c>
    </row>
    <row r="741" spans="12:16" x14ac:dyDescent="0.25">
      <c r="L741" s="264">
        <f>Member!A741</f>
        <v>38837</v>
      </c>
      <c r="M741">
        <f>SUMIF(Erfassung5!BD:BD,L741,Erfassung5!BW:BW)</f>
        <v>0</v>
      </c>
      <c r="N741">
        <f>SUMIF(Erfassung5!BD:BD,L741,Erfassung5!BG:BG)</f>
        <v>0</v>
      </c>
      <c r="O741">
        <f t="shared" si="39"/>
        <v>0</v>
      </c>
      <c r="P741">
        <f t="shared" si="38"/>
        <v>1</v>
      </c>
    </row>
    <row r="742" spans="12:16" x14ac:dyDescent="0.25">
      <c r="L742" s="264">
        <f>Member!A742</f>
        <v>25786</v>
      </c>
      <c r="M742">
        <f>SUMIF(Erfassung5!BD:BD,L742,Erfassung5!BW:BW)</f>
        <v>0</v>
      </c>
      <c r="N742">
        <f>SUMIF(Erfassung5!BD:BD,L742,Erfassung5!BG:BG)</f>
        <v>0</v>
      </c>
      <c r="O742">
        <f t="shared" si="39"/>
        <v>0</v>
      </c>
      <c r="P742">
        <f t="shared" si="38"/>
        <v>1</v>
      </c>
    </row>
    <row r="743" spans="12:16" x14ac:dyDescent="0.25">
      <c r="L743" s="264">
        <f>Member!A743</f>
        <v>10797</v>
      </c>
      <c r="M743">
        <f>SUMIF(Erfassung5!BD:BD,L743,Erfassung5!BW:BW)</f>
        <v>0</v>
      </c>
      <c r="N743">
        <f>SUMIF(Erfassung5!BD:BD,L743,Erfassung5!BG:BG)</f>
        <v>0</v>
      </c>
      <c r="O743">
        <f t="shared" si="39"/>
        <v>0</v>
      </c>
      <c r="P743">
        <f t="shared" si="38"/>
        <v>1</v>
      </c>
    </row>
    <row r="744" spans="12:16" x14ac:dyDescent="0.25">
      <c r="L744" s="264">
        <f>Member!A744</f>
        <v>38393</v>
      </c>
      <c r="M744">
        <f>SUMIF(Erfassung5!BD:BD,L744,Erfassung5!BW:BW)</f>
        <v>0</v>
      </c>
      <c r="N744">
        <f>SUMIF(Erfassung5!BD:BD,L744,Erfassung5!BG:BG)</f>
        <v>0</v>
      </c>
      <c r="O744">
        <f t="shared" si="39"/>
        <v>0</v>
      </c>
      <c r="P744">
        <f t="shared" si="38"/>
        <v>1</v>
      </c>
    </row>
    <row r="745" spans="12:16" x14ac:dyDescent="0.25">
      <c r="L745" s="264">
        <f>Member!A745</f>
        <v>16760</v>
      </c>
      <c r="M745">
        <f>SUMIF(Erfassung5!BD:BD,L745,Erfassung5!BW:BW)</f>
        <v>0</v>
      </c>
      <c r="N745">
        <f>SUMIF(Erfassung5!BD:BD,L745,Erfassung5!BG:BG)</f>
        <v>0</v>
      </c>
      <c r="O745">
        <f t="shared" si="39"/>
        <v>0</v>
      </c>
      <c r="P745">
        <f t="shared" si="38"/>
        <v>1</v>
      </c>
    </row>
    <row r="746" spans="12:16" x14ac:dyDescent="0.25">
      <c r="L746" s="264">
        <f>Member!A746</f>
        <v>25884</v>
      </c>
      <c r="M746">
        <f>SUMIF(Erfassung5!BD:BD,L746,Erfassung5!BW:BW)</f>
        <v>0</v>
      </c>
      <c r="N746">
        <f>SUMIF(Erfassung5!BD:BD,L746,Erfassung5!BG:BG)</f>
        <v>0</v>
      </c>
      <c r="O746">
        <f t="shared" si="39"/>
        <v>0</v>
      </c>
      <c r="P746">
        <f t="shared" si="38"/>
        <v>1</v>
      </c>
    </row>
    <row r="747" spans="12:16" x14ac:dyDescent="0.25">
      <c r="L747" s="264">
        <f>Member!A747</f>
        <v>25885</v>
      </c>
      <c r="M747">
        <f>SUMIF(Erfassung5!BD:BD,L747,Erfassung5!BW:BW)</f>
        <v>0</v>
      </c>
      <c r="N747">
        <f>SUMIF(Erfassung5!BD:BD,L747,Erfassung5!BG:BG)</f>
        <v>0</v>
      </c>
      <c r="O747">
        <f t="shared" si="39"/>
        <v>0</v>
      </c>
      <c r="P747">
        <f t="shared" si="38"/>
        <v>1</v>
      </c>
    </row>
    <row r="748" spans="12:16" x14ac:dyDescent="0.25">
      <c r="L748" s="264">
        <f>Member!A748</f>
        <v>10185</v>
      </c>
      <c r="M748">
        <f>SUMIF(Erfassung5!BD:BD,L748,Erfassung5!BW:BW)</f>
        <v>0</v>
      </c>
      <c r="N748">
        <f>SUMIF(Erfassung5!BD:BD,L748,Erfassung5!BG:BG)</f>
        <v>0</v>
      </c>
      <c r="O748">
        <f t="shared" si="39"/>
        <v>0</v>
      </c>
      <c r="P748">
        <f t="shared" si="38"/>
        <v>1</v>
      </c>
    </row>
    <row r="749" spans="12:16" x14ac:dyDescent="0.25">
      <c r="L749" s="264">
        <f>Member!A749</f>
        <v>25993</v>
      </c>
      <c r="M749">
        <f>SUMIF(Erfassung5!BD:BD,L749,Erfassung5!BW:BW)</f>
        <v>0</v>
      </c>
      <c r="N749">
        <f>SUMIF(Erfassung5!BD:BD,L749,Erfassung5!BG:BG)</f>
        <v>0</v>
      </c>
      <c r="O749">
        <f t="shared" si="39"/>
        <v>0</v>
      </c>
      <c r="P749">
        <f t="shared" si="38"/>
        <v>1</v>
      </c>
    </row>
    <row r="750" spans="12:16" x14ac:dyDescent="0.25">
      <c r="L750" s="264">
        <f>Member!A750</f>
        <v>25992</v>
      </c>
      <c r="M750">
        <f>SUMIF(Erfassung5!BD:BD,L750,Erfassung5!BW:BW)</f>
        <v>0</v>
      </c>
      <c r="N750">
        <f>SUMIF(Erfassung5!BD:BD,L750,Erfassung5!BG:BG)</f>
        <v>0</v>
      </c>
      <c r="O750">
        <f t="shared" si="39"/>
        <v>0</v>
      </c>
      <c r="P750">
        <f t="shared" si="38"/>
        <v>1</v>
      </c>
    </row>
    <row r="751" spans="12:16" x14ac:dyDescent="0.25">
      <c r="L751" s="264">
        <f>Member!A751</f>
        <v>38608</v>
      </c>
      <c r="M751">
        <f>SUMIF(Erfassung5!BD:BD,L751,Erfassung5!BW:BW)</f>
        <v>0</v>
      </c>
      <c r="N751">
        <f>SUMIF(Erfassung5!BD:BD,L751,Erfassung5!BG:BG)</f>
        <v>0</v>
      </c>
      <c r="O751">
        <f t="shared" si="39"/>
        <v>0</v>
      </c>
      <c r="P751">
        <f t="shared" si="38"/>
        <v>1</v>
      </c>
    </row>
    <row r="752" spans="12:16" x14ac:dyDescent="0.25">
      <c r="L752" s="264">
        <f>Member!A752</f>
        <v>38588</v>
      </c>
      <c r="M752">
        <f>SUMIF(Erfassung5!BD:BD,L752,Erfassung5!BW:BW)</f>
        <v>0</v>
      </c>
      <c r="N752">
        <f>SUMIF(Erfassung5!BD:BD,L752,Erfassung5!BG:BG)</f>
        <v>0</v>
      </c>
      <c r="O752">
        <f t="shared" si="39"/>
        <v>0</v>
      </c>
      <c r="P752">
        <f t="shared" si="38"/>
        <v>1</v>
      </c>
    </row>
    <row r="753" spans="12:16" x14ac:dyDescent="0.25">
      <c r="L753" s="264">
        <f>Member!A753</f>
        <v>25524</v>
      </c>
      <c r="M753">
        <f>SUMIF(Erfassung5!BD:BD,L753,Erfassung5!BW:BW)</f>
        <v>0</v>
      </c>
      <c r="N753">
        <f>SUMIF(Erfassung5!BD:BD,L753,Erfassung5!BG:BG)</f>
        <v>0</v>
      </c>
      <c r="O753">
        <f t="shared" si="39"/>
        <v>0</v>
      </c>
      <c r="P753">
        <f t="shared" si="38"/>
        <v>1</v>
      </c>
    </row>
    <row r="754" spans="12:16" x14ac:dyDescent="0.25">
      <c r="L754" s="264">
        <f>Member!A754</f>
        <v>16184</v>
      </c>
      <c r="M754">
        <f>SUMIF(Erfassung5!BD:BD,L754,Erfassung5!BW:BW)</f>
        <v>0</v>
      </c>
      <c r="N754">
        <f>SUMIF(Erfassung5!BD:BD,L754,Erfassung5!BG:BG)</f>
        <v>0</v>
      </c>
      <c r="O754">
        <f t="shared" si="39"/>
        <v>0</v>
      </c>
      <c r="P754">
        <f t="shared" si="38"/>
        <v>1</v>
      </c>
    </row>
    <row r="755" spans="12:16" x14ac:dyDescent="0.25">
      <c r="L755" s="264">
        <f>Member!A755</f>
        <v>25888</v>
      </c>
      <c r="M755">
        <f>SUMIF(Erfassung5!BD:BD,L755,Erfassung5!BW:BW)</f>
        <v>0</v>
      </c>
      <c r="N755">
        <f>SUMIF(Erfassung5!BD:BD,L755,Erfassung5!BG:BG)</f>
        <v>0</v>
      </c>
      <c r="O755">
        <f t="shared" si="39"/>
        <v>0</v>
      </c>
      <c r="P755">
        <f t="shared" si="38"/>
        <v>1</v>
      </c>
    </row>
    <row r="756" spans="12:16" x14ac:dyDescent="0.25">
      <c r="L756" s="264">
        <f>Member!A756</f>
        <v>25887</v>
      </c>
      <c r="M756">
        <f>SUMIF(Erfassung5!BD:BD,L756,Erfassung5!BW:BW)</f>
        <v>0</v>
      </c>
      <c r="N756">
        <f>SUMIF(Erfassung5!BD:BD,L756,Erfassung5!BG:BG)</f>
        <v>0</v>
      </c>
      <c r="O756">
        <f t="shared" si="39"/>
        <v>0</v>
      </c>
      <c r="P756">
        <f t="shared" si="38"/>
        <v>1</v>
      </c>
    </row>
    <row r="757" spans="12:16" x14ac:dyDescent="0.25">
      <c r="L757" s="264">
        <f>Member!A757</f>
        <v>7607</v>
      </c>
      <c r="M757">
        <f>SUMIF(Erfassung5!BD:BD,L757,Erfassung5!BW:BW)</f>
        <v>0</v>
      </c>
      <c r="N757">
        <f>SUMIF(Erfassung5!BD:BD,L757,Erfassung5!BG:BG)</f>
        <v>0</v>
      </c>
      <c r="O757">
        <f t="shared" si="39"/>
        <v>0</v>
      </c>
      <c r="P757">
        <f t="shared" si="38"/>
        <v>1</v>
      </c>
    </row>
    <row r="758" spans="12:16" x14ac:dyDescent="0.25">
      <c r="L758" s="264">
        <f>Member!A758</f>
        <v>38548</v>
      </c>
      <c r="M758">
        <f>SUMIF(Erfassung5!BD:BD,L758,Erfassung5!BW:BW)</f>
        <v>0</v>
      </c>
      <c r="N758">
        <f>SUMIF(Erfassung5!BD:BD,L758,Erfassung5!BG:BG)</f>
        <v>0</v>
      </c>
      <c r="O758">
        <f t="shared" si="39"/>
        <v>0</v>
      </c>
      <c r="P758">
        <f t="shared" si="38"/>
        <v>1</v>
      </c>
    </row>
    <row r="759" spans="12:16" x14ac:dyDescent="0.25">
      <c r="L759" s="264">
        <f>Member!A759</f>
        <v>38417</v>
      </c>
      <c r="M759">
        <f>SUMIF(Erfassung5!BD:BD,L759,Erfassung5!BW:BW)</f>
        <v>0</v>
      </c>
      <c r="N759">
        <f>SUMIF(Erfassung5!BD:BD,L759,Erfassung5!BG:BG)</f>
        <v>0</v>
      </c>
      <c r="O759">
        <f t="shared" si="39"/>
        <v>0</v>
      </c>
      <c r="P759">
        <f t="shared" si="38"/>
        <v>1</v>
      </c>
    </row>
    <row r="760" spans="12:16" x14ac:dyDescent="0.25">
      <c r="L760" s="264">
        <f>Member!A760</f>
        <v>25891</v>
      </c>
      <c r="M760">
        <f>SUMIF(Erfassung5!BD:BD,L760,Erfassung5!BW:BW)</f>
        <v>0</v>
      </c>
      <c r="N760">
        <f>SUMIF(Erfassung5!BD:BD,L760,Erfassung5!BG:BG)</f>
        <v>0</v>
      </c>
      <c r="O760">
        <f t="shared" si="39"/>
        <v>0</v>
      </c>
      <c r="P760">
        <f t="shared" si="38"/>
        <v>1</v>
      </c>
    </row>
    <row r="761" spans="12:16" x14ac:dyDescent="0.25">
      <c r="L761" s="264">
        <f>Member!A761</f>
        <v>38516</v>
      </c>
      <c r="M761">
        <f>SUMIF(Erfassung5!BD:BD,L761,Erfassung5!BW:BW)</f>
        <v>0</v>
      </c>
      <c r="N761">
        <f>SUMIF(Erfassung5!BD:BD,L761,Erfassung5!BG:BG)</f>
        <v>0</v>
      </c>
      <c r="O761">
        <f t="shared" si="39"/>
        <v>0</v>
      </c>
      <c r="P761">
        <f t="shared" si="38"/>
        <v>1</v>
      </c>
    </row>
    <row r="762" spans="12:16" x14ac:dyDescent="0.25">
      <c r="L762" s="264">
        <f>Member!A762</f>
        <v>7620</v>
      </c>
      <c r="M762">
        <f>SUMIF(Erfassung5!BD:BD,L762,Erfassung5!BW:BW)</f>
        <v>0</v>
      </c>
      <c r="N762">
        <f>SUMIF(Erfassung5!BD:BD,L762,Erfassung5!BG:BG)</f>
        <v>0</v>
      </c>
      <c r="O762">
        <f t="shared" si="39"/>
        <v>0</v>
      </c>
      <c r="P762">
        <f t="shared" si="38"/>
        <v>1</v>
      </c>
    </row>
    <row r="763" spans="12:16" x14ac:dyDescent="0.25">
      <c r="L763" s="264">
        <f>Member!A763</f>
        <v>7627</v>
      </c>
      <c r="M763">
        <f>SUMIF(Erfassung5!BD:BD,L763,Erfassung5!BW:BW)</f>
        <v>0</v>
      </c>
      <c r="N763">
        <f>SUMIF(Erfassung5!BD:BD,L763,Erfassung5!BG:BG)</f>
        <v>0</v>
      </c>
      <c r="O763">
        <f t="shared" si="39"/>
        <v>0</v>
      </c>
      <c r="P763">
        <f t="shared" si="38"/>
        <v>1</v>
      </c>
    </row>
    <row r="764" spans="12:16" x14ac:dyDescent="0.25">
      <c r="L764" s="264">
        <f>Member!A764</f>
        <v>16672</v>
      </c>
      <c r="M764">
        <f>SUMIF(Erfassung5!BD:BD,L764,Erfassung5!BW:BW)</f>
        <v>0</v>
      </c>
      <c r="N764">
        <f>SUMIF(Erfassung5!BD:BD,L764,Erfassung5!BG:BG)</f>
        <v>0</v>
      </c>
      <c r="O764">
        <f t="shared" si="39"/>
        <v>0</v>
      </c>
      <c r="P764">
        <f t="shared" si="38"/>
        <v>1</v>
      </c>
    </row>
    <row r="765" spans="12:16" x14ac:dyDescent="0.25">
      <c r="L765" s="264">
        <f>Member!A765</f>
        <v>38392</v>
      </c>
      <c r="M765">
        <f>SUMIF(Erfassung5!BD:BD,L765,Erfassung5!BW:BW)</f>
        <v>0</v>
      </c>
      <c r="N765">
        <f>SUMIF(Erfassung5!BD:BD,L765,Erfassung5!BG:BG)</f>
        <v>0</v>
      </c>
      <c r="O765">
        <f t="shared" si="39"/>
        <v>0</v>
      </c>
      <c r="P765">
        <f t="shared" si="38"/>
        <v>1</v>
      </c>
    </row>
    <row r="766" spans="12:16" x14ac:dyDescent="0.25">
      <c r="L766" s="264">
        <f>Member!A766</f>
        <v>38391</v>
      </c>
      <c r="M766">
        <f>SUMIF(Erfassung5!BD:BD,L766,Erfassung5!BW:BW)</f>
        <v>0</v>
      </c>
      <c r="N766">
        <f>SUMIF(Erfassung5!BD:BD,L766,Erfassung5!BG:BG)</f>
        <v>0</v>
      </c>
      <c r="O766">
        <f t="shared" si="39"/>
        <v>0</v>
      </c>
      <c r="P766">
        <f t="shared" si="38"/>
        <v>1</v>
      </c>
    </row>
    <row r="767" spans="12:16" x14ac:dyDescent="0.25">
      <c r="L767" s="264">
        <f>Member!A767</f>
        <v>38586</v>
      </c>
      <c r="M767">
        <f>SUMIF(Erfassung5!BD:BD,L767,Erfassung5!BW:BW)</f>
        <v>0</v>
      </c>
      <c r="N767">
        <f>SUMIF(Erfassung5!BD:BD,L767,Erfassung5!BG:BG)</f>
        <v>0</v>
      </c>
      <c r="O767">
        <f t="shared" si="39"/>
        <v>0</v>
      </c>
      <c r="P767">
        <f t="shared" si="38"/>
        <v>1</v>
      </c>
    </row>
    <row r="768" spans="12:16" x14ac:dyDescent="0.25">
      <c r="L768" s="264">
        <f>Member!A768</f>
        <v>16187</v>
      </c>
      <c r="M768">
        <f>SUMIF(Erfassung5!BD:BD,L768,Erfassung5!BW:BW)</f>
        <v>0</v>
      </c>
      <c r="N768">
        <f>SUMIF(Erfassung5!BD:BD,L768,Erfassung5!BG:BG)</f>
        <v>0</v>
      </c>
      <c r="O768">
        <f t="shared" si="39"/>
        <v>0</v>
      </c>
      <c r="P768">
        <f t="shared" si="38"/>
        <v>1</v>
      </c>
    </row>
    <row r="769" spans="12:16" x14ac:dyDescent="0.25">
      <c r="L769" s="264">
        <f>Member!A769</f>
        <v>16185</v>
      </c>
      <c r="M769">
        <f>SUMIF(Erfassung5!BD:BD,L769,Erfassung5!BW:BW)</f>
        <v>0</v>
      </c>
      <c r="N769">
        <f>SUMIF(Erfassung5!BD:BD,L769,Erfassung5!BG:BG)</f>
        <v>0</v>
      </c>
      <c r="O769">
        <f t="shared" si="39"/>
        <v>0</v>
      </c>
      <c r="P769">
        <f t="shared" si="38"/>
        <v>1</v>
      </c>
    </row>
    <row r="770" spans="12:16" x14ac:dyDescent="0.25">
      <c r="L770" s="264">
        <f>Member!A770</f>
        <v>38635</v>
      </c>
      <c r="M770">
        <f>SUMIF(Erfassung5!BD:BD,L770,Erfassung5!BW:BW)</f>
        <v>0</v>
      </c>
      <c r="N770">
        <f>SUMIF(Erfassung5!BD:BD,L770,Erfassung5!BG:BG)</f>
        <v>0</v>
      </c>
      <c r="O770">
        <f t="shared" si="39"/>
        <v>0</v>
      </c>
      <c r="P770">
        <f t="shared" ref="P770:P833" si="40">RANK(O770,O:O)</f>
        <v>1</v>
      </c>
    </row>
    <row r="771" spans="12:16" x14ac:dyDescent="0.25">
      <c r="L771" s="264">
        <f>Member!A771</f>
        <v>25972</v>
      </c>
      <c r="M771">
        <f>SUMIF(Erfassung5!BD:BD,L771,Erfassung5!BW:BW)</f>
        <v>0</v>
      </c>
      <c r="N771">
        <f>SUMIF(Erfassung5!BD:BD,L771,Erfassung5!BG:BG)</f>
        <v>0</v>
      </c>
      <c r="O771">
        <f t="shared" ref="O771:O834" si="41">IF(N771=0,0,M771/N771-ROW()/1000000000)</f>
        <v>0</v>
      </c>
      <c r="P771">
        <f t="shared" si="40"/>
        <v>1</v>
      </c>
    </row>
    <row r="772" spans="12:16" x14ac:dyDescent="0.25">
      <c r="L772" s="264">
        <f>Member!A772</f>
        <v>38335</v>
      </c>
      <c r="M772">
        <f>SUMIF(Erfassung5!BD:BD,L772,Erfassung5!BW:BW)</f>
        <v>0</v>
      </c>
      <c r="N772">
        <f>SUMIF(Erfassung5!BD:BD,L772,Erfassung5!BG:BG)</f>
        <v>0</v>
      </c>
      <c r="O772">
        <f t="shared" si="41"/>
        <v>0</v>
      </c>
      <c r="P772">
        <f t="shared" si="40"/>
        <v>1</v>
      </c>
    </row>
    <row r="773" spans="12:16" x14ac:dyDescent="0.25">
      <c r="L773" s="264">
        <f>Member!A773</f>
        <v>38478</v>
      </c>
      <c r="M773">
        <f>SUMIF(Erfassung5!BD:BD,L773,Erfassung5!BW:BW)</f>
        <v>0</v>
      </c>
      <c r="N773">
        <f>SUMIF(Erfassung5!BD:BD,L773,Erfassung5!BG:BG)</f>
        <v>0</v>
      </c>
      <c r="O773">
        <f t="shared" si="41"/>
        <v>0</v>
      </c>
      <c r="P773">
        <f t="shared" si="40"/>
        <v>1</v>
      </c>
    </row>
    <row r="774" spans="12:16" x14ac:dyDescent="0.25">
      <c r="L774" s="264">
        <f>Member!A774</f>
        <v>38959</v>
      </c>
      <c r="M774">
        <f>SUMIF(Erfassung5!BD:BD,L774,Erfassung5!BW:BW)</f>
        <v>0</v>
      </c>
      <c r="N774">
        <f>SUMIF(Erfassung5!BD:BD,L774,Erfassung5!BG:BG)</f>
        <v>0</v>
      </c>
      <c r="O774">
        <f t="shared" si="41"/>
        <v>0</v>
      </c>
      <c r="P774">
        <f t="shared" si="40"/>
        <v>1</v>
      </c>
    </row>
    <row r="775" spans="12:16" x14ac:dyDescent="0.25">
      <c r="L775" s="264">
        <f>Member!A775</f>
        <v>7660</v>
      </c>
      <c r="M775">
        <f>SUMIF(Erfassung5!BD:BD,L775,Erfassung5!BW:BW)</f>
        <v>0</v>
      </c>
      <c r="N775">
        <f>SUMIF(Erfassung5!BD:BD,L775,Erfassung5!BG:BG)</f>
        <v>0</v>
      </c>
      <c r="O775">
        <f t="shared" si="41"/>
        <v>0</v>
      </c>
      <c r="P775">
        <f t="shared" si="40"/>
        <v>1</v>
      </c>
    </row>
    <row r="776" spans="12:16" x14ac:dyDescent="0.25">
      <c r="L776" s="264">
        <f>Member!A776</f>
        <v>25344</v>
      </c>
      <c r="M776">
        <f>SUMIF(Erfassung5!BD:BD,L776,Erfassung5!BW:BW)</f>
        <v>0</v>
      </c>
      <c r="N776">
        <f>SUMIF(Erfassung5!BD:BD,L776,Erfassung5!BG:BG)</f>
        <v>0</v>
      </c>
      <c r="O776">
        <f t="shared" si="41"/>
        <v>0</v>
      </c>
      <c r="P776">
        <f t="shared" si="40"/>
        <v>1</v>
      </c>
    </row>
    <row r="777" spans="12:16" x14ac:dyDescent="0.25">
      <c r="L777" s="264">
        <f>Member!A777</f>
        <v>7422</v>
      </c>
      <c r="M777">
        <f>SUMIF(Erfassung5!BD:BD,L777,Erfassung5!BW:BW)</f>
        <v>0</v>
      </c>
      <c r="N777">
        <f>SUMIF(Erfassung5!BD:BD,L777,Erfassung5!BG:BG)</f>
        <v>0</v>
      </c>
      <c r="O777">
        <f t="shared" si="41"/>
        <v>0</v>
      </c>
      <c r="P777">
        <f t="shared" si="40"/>
        <v>1</v>
      </c>
    </row>
    <row r="778" spans="12:16" x14ac:dyDescent="0.25">
      <c r="L778" s="264">
        <f>Member!A778</f>
        <v>25083</v>
      </c>
      <c r="M778">
        <f>SUMIF(Erfassung5!BD:BD,L778,Erfassung5!BW:BW)</f>
        <v>0</v>
      </c>
      <c r="N778">
        <f>SUMIF(Erfassung5!BD:BD,L778,Erfassung5!BG:BG)</f>
        <v>0</v>
      </c>
      <c r="O778">
        <f t="shared" si="41"/>
        <v>0</v>
      </c>
      <c r="P778">
        <f t="shared" si="40"/>
        <v>1</v>
      </c>
    </row>
    <row r="779" spans="12:16" x14ac:dyDescent="0.25">
      <c r="L779" s="264">
        <f>Member!A779</f>
        <v>7408</v>
      </c>
      <c r="M779">
        <f>SUMIF(Erfassung5!BD:BD,L779,Erfassung5!BW:BW)</f>
        <v>0</v>
      </c>
      <c r="N779">
        <f>SUMIF(Erfassung5!BD:BD,L779,Erfassung5!BG:BG)</f>
        <v>0</v>
      </c>
      <c r="O779">
        <f t="shared" si="41"/>
        <v>0</v>
      </c>
      <c r="P779">
        <f t="shared" si="40"/>
        <v>1</v>
      </c>
    </row>
    <row r="780" spans="12:16" x14ac:dyDescent="0.25">
      <c r="L780" s="264">
        <f>Member!A780</f>
        <v>25010</v>
      </c>
      <c r="M780">
        <f>SUMIF(Erfassung5!BD:BD,L780,Erfassung5!BW:BW)</f>
        <v>0</v>
      </c>
      <c r="N780">
        <f>SUMIF(Erfassung5!BD:BD,L780,Erfassung5!BG:BG)</f>
        <v>0</v>
      </c>
      <c r="O780">
        <f t="shared" si="41"/>
        <v>0</v>
      </c>
      <c r="P780">
        <f t="shared" si="40"/>
        <v>1</v>
      </c>
    </row>
    <row r="781" spans="12:16" x14ac:dyDescent="0.25">
      <c r="L781" s="264">
        <f>Member!A781</f>
        <v>16762</v>
      </c>
      <c r="M781">
        <f>SUMIF(Erfassung5!BD:BD,L781,Erfassung5!BW:BW)</f>
        <v>0</v>
      </c>
      <c r="N781">
        <f>SUMIF(Erfassung5!BD:BD,L781,Erfassung5!BG:BG)</f>
        <v>0</v>
      </c>
      <c r="O781">
        <f t="shared" si="41"/>
        <v>0</v>
      </c>
      <c r="P781">
        <f t="shared" si="40"/>
        <v>1</v>
      </c>
    </row>
    <row r="782" spans="12:16" x14ac:dyDescent="0.25">
      <c r="L782" s="264">
        <f>Member!A782</f>
        <v>38438</v>
      </c>
      <c r="M782">
        <f>SUMIF(Erfassung5!BD:BD,L782,Erfassung5!BW:BW)</f>
        <v>0</v>
      </c>
      <c r="N782">
        <f>SUMIF(Erfassung5!BD:BD,L782,Erfassung5!BG:BG)</f>
        <v>0</v>
      </c>
      <c r="O782">
        <f t="shared" si="41"/>
        <v>0</v>
      </c>
      <c r="P782">
        <f t="shared" si="40"/>
        <v>1</v>
      </c>
    </row>
    <row r="783" spans="12:16" x14ac:dyDescent="0.25">
      <c r="L783" s="264">
        <f>Member!A783</f>
        <v>13303</v>
      </c>
      <c r="M783">
        <f>SUMIF(Erfassung5!BD:BD,L783,Erfassung5!BW:BW)</f>
        <v>0</v>
      </c>
      <c r="N783">
        <f>SUMIF(Erfassung5!BD:BD,L783,Erfassung5!BG:BG)</f>
        <v>0</v>
      </c>
      <c r="O783">
        <f t="shared" si="41"/>
        <v>0</v>
      </c>
      <c r="P783">
        <f t="shared" si="40"/>
        <v>1</v>
      </c>
    </row>
    <row r="784" spans="12:16" x14ac:dyDescent="0.25">
      <c r="L784" s="264">
        <f>Member!A784</f>
        <v>16712</v>
      </c>
      <c r="M784">
        <f>SUMIF(Erfassung5!BD:BD,L784,Erfassung5!BW:BW)</f>
        <v>0</v>
      </c>
      <c r="N784">
        <f>SUMIF(Erfassung5!BD:BD,L784,Erfassung5!BG:BG)</f>
        <v>0</v>
      </c>
      <c r="O784">
        <f t="shared" si="41"/>
        <v>0</v>
      </c>
      <c r="P784">
        <f t="shared" si="40"/>
        <v>1</v>
      </c>
    </row>
    <row r="785" spans="12:16" x14ac:dyDescent="0.25">
      <c r="L785" s="264">
        <f>Member!A785</f>
        <v>7600</v>
      </c>
      <c r="M785">
        <f>SUMIF(Erfassung5!BD:BD,L785,Erfassung5!BW:BW)</f>
        <v>0</v>
      </c>
      <c r="N785">
        <f>SUMIF(Erfassung5!BD:BD,L785,Erfassung5!BG:BG)</f>
        <v>0</v>
      </c>
      <c r="O785">
        <f t="shared" si="41"/>
        <v>0</v>
      </c>
      <c r="P785">
        <f t="shared" si="40"/>
        <v>1</v>
      </c>
    </row>
    <row r="786" spans="12:16" x14ac:dyDescent="0.25">
      <c r="L786" s="264">
        <f>Member!A786</f>
        <v>7601</v>
      </c>
      <c r="M786">
        <f>SUMIF(Erfassung5!BD:BD,L786,Erfassung5!BW:BW)</f>
        <v>0</v>
      </c>
      <c r="N786">
        <f>SUMIF(Erfassung5!BD:BD,L786,Erfassung5!BG:BG)</f>
        <v>0</v>
      </c>
      <c r="O786">
        <f t="shared" si="41"/>
        <v>0</v>
      </c>
      <c r="P786">
        <f t="shared" si="40"/>
        <v>1</v>
      </c>
    </row>
    <row r="787" spans="12:16" x14ac:dyDescent="0.25">
      <c r="L787" s="264">
        <f>Member!A787</f>
        <v>7251</v>
      </c>
      <c r="M787">
        <f>SUMIF(Erfassung5!BD:BD,L787,Erfassung5!BW:BW)</f>
        <v>0</v>
      </c>
      <c r="N787">
        <f>SUMIF(Erfassung5!BD:BD,L787,Erfassung5!BG:BG)</f>
        <v>0</v>
      </c>
      <c r="O787">
        <f t="shared" si="41"/>
        <v>0</v>
      </c>
      <c r="P787">
        <f t="shared" si="40"/>
        <v>1</v>
      </c>
    </row>
    <row r="788" spans="12:16" x14ac:dyDescent="0.25">
      <c r="L788" s="264">
        <f>Member!A788</f>
        <v>7443</v>
      </c>
      <c r="M788">
        <f>SUMIF(Erfassung5!BD:BD,L788,Erfassung5!BW:BW)</f>
        <v>0</v>
      </c>
      <c r="N788">
        <f>SUMIF(Erfassung5!BD:BD,L788,Erfassung5!BG:BG)</f>
        <v>0</v>
      </c>
      <c r="O788">
        <f t="shared" si="41"/>
        <v>0</v>
      </c>
      <c r="P788">
        <f t="shared" si="40"/>
        <v>1</v>
      </c>
    </row>
    <row r="789" spans="12:16" x14ac:dyDescent="0.25">
      <c r="L789" s="264">
        <f>Member!A789</f>
        <v>7416</v>
      </c>
      <c r="M789">
        <f>SUMIF(Erfassung5!BD:BD,L789,Erfassung5!BW:BW)</f>
        <v>0</v>
      </c>
      <c r="N789">
        <f>SUMIF(Erfassung5!BD:BD,L789,Erfassung5!BG:BG)</f>
        <v>0</v>
      </c>
      <c r="O789">
        <f t="shared" si="41"/>
        <v>0</v>
      </c>
      <c r="P789">
        <f t="shared" si="40"/>
        <v>1</v>
      </c>
    </row>
    <row r="790" spans="12:16" x14ac:dyDescent="0.25">
      <c r="L790" s="264">
        <f>Member!A790</f>
        <v>38099</v>
      </c>
      <c r="M790">
        <f>SUMIF(Erfassung5!BD:BD,L790,Erfassung5!BW:BW)</f>
        <v>0</v>
      </c>
      <c r="N790">
        <f>SUMIF(Erfassung5!BD:BD,L790,Erfassung5!BG:BG)</f>
        <v>0</v>
      </c>
      <c r="O790">
        <f t="shared" si="41"/>
        <v>0</v>
      </c>
      <c r="P790">
        <f t="shared" si="40"/>
        <v>1</v>
      </c>
    </row>
    <row r="791" spans="12:16" x14ac:dyDescent="0.25">
      <c r="L791" s="264">
        <f>Member!A791</f>
        <v>7424</v>
      </c>
      <c r="M791">
        <f>SUMIF(Erfassung5!BD:BD,L791,Erfassung5!BW:BW)</f>
        <v>0</v>
      </c>
      <c r="N791">
        <f>SUMIF(Erfassung5!BD:BD,L791,Erfassung5!BG:BG)</f>
        <v>0</v>
      </c>
      <c r="O791">
        <f t="shared" si="41"/>
        <v>0</v>
      </c>
      <c r="P791">
        <f t="shared" si="40"/>
        <v>1</v>
      </c>
    </row>
    <row r="792" spans="12:16" x14ac:dyDescent="0.25">
      <c r="L792" s="264">
        <f>Member!A792</f>
        <v>7439</v>
      </c>
      <c r="M792">
        <f>SUMIF(Erfassung5!BD:BD,L792,Erfassung5!BW:BW)</f>
        <v>0</v>
      </c>
      <c r="N792">
        <f>SUMIF(Erfassung5!BD:BD,L792,Erfassung5!BG:BG)</f>
        <v>0</v>
      </c>
      <c r="O792">
        <f t="shared" si="41"/>
        <v>0</v>
      </c>
      <c r="P792">
        <f t="shared" si="40"/>
        <v>1</v>
      </c>
    </row>
    <row r="793" spans="12:16" x14ac:dyDescent="0.25">
      <c r="L793" s="264">
        <f>Member!A793</f>
        <v>7415</v>
      </c>
      <c r="M793">
        <f>SUMIF(Erfassung5!BD:BD,L793,Erfassung5!BW:BW)</f>
        <v>0</v>
      </c>
      <c r="N793">
        <f>SUMIF(Erfassung5!BD:BD,L793,Erfassung5!BG:BG)</f>
        <v>0</v>
      </c>
      <c r="O793">
        <f t="shared" si="41"/>
        <v>0</v>
      </c>
      <c r="P793">
        <f t="shared" si="40"/>
        <v>1</v>
      </c>
    </row>
    <row r="794" spans="12:16" x14ac:dyDescent="0.25">
      <c r="L794" s="264">
        <f>Member!A794</f>
        <v>25722</v>
      </c>
      <c r="M794">
        <f>SUMIF(Erfassung5!BD:BD,L794,Erfassung5!BW:BW)</f>
        <v>0</v>
      </c>
      <c r="N794">
        <f>SUMIF(Erfassung5!BD:BD,L794,Erfassung5!BG:BG)</f>
        <v>0</v>
      </c>
      <c r="O794">
        <f t="shared" si="41"/>
        <v>0</v>
      </c>
      <c r="P794">
        <f t="shared" si="40"/>
        <v>1</v>
      </c>
    </row>
    <row r="795" spans="12:16" x14ac:dyDescent="0.25">
      <c r="L795" s="264">
        <f>Member!A795</f>
        <v>38944</v>
      </c>
      <c r="M795">
        <f>SUMIF(Erfassung5!BD:BD,L795,Erfassung5!BW:BW)</f>
        <v>0</v>
      </c>
      <c r="N795">
        <f>SUMIF(Erfassung5!BD:BD,L795,Erfassung5!BG:BG)</f>
        <v>0</v>
      </c>
      <c r="O795">
        <f t="shared" si="41"/>
        <v>0</v>
      </c>
      <c r="P795">
        <f t="shared" si="40"/>
        <v>1</v>
      </c>
    </row>
    <row r="796" spans="12:16" x14ac:dyDescent="0.25">
      <c r="L796" s="264">
        <f>Member!A796</f>
        <v>38713</v>
      </c>
      <c r="M796">
        <f>SUMIF(Erfassung5!BD:BD,L796,Erfassung5!BW:BW)</f>
        <v>0</v>
      </c>
      <c r="N796">
        <f>SUMIF(Erfassung5!BD:BD,L796,Erfassung5!BG:BG)</f>
        <v>0</v>
      </c>
      <c r="O796">
        <f t="shared" si="41"/>
        <v>0</v>
      </c>
      <c r="P796">
        <f t="shared" si="40"/>
        <v>1</v>
      </c>
    </row>
    <row r="797" spans="12:16" x14ac:dyDescent="0.25">
      <c r="L797" s="264">
        <f>Member!A797</f>
        <v>38216</v>
      </c>
      <c r="M797">
        <f>SUMIF(Erfassung5!BD:BD,L797,Erfassung5!BW:BW)</f>
        <v>0</v>
      </c>
      <c r="N797">
        <f>SUMIF(Erfassung5!BD:BD,L797,Erfassung5!BG:BG)</f>
        <v>0</v>
      </c>
      <c r="O797">
        <f t="shared" si="41"/>
        <v>0</v>
      </c>
      <c r="P797">
        <f t="shared" si="40"/>
        <v>1</v>
      </c>
    </row>
    <row r="798" spans="12:16" x14ac:dyDescent="0.25">
      <c r="L798" s="264">
        <f>Member!A798</f>
        <v>38677</v>
      </c>
      <c r="M798">
        <f>SUMIF(Erfassung5!BD:BD,L798,Erfassung5!BW:BW)</f>
        <v>0</v>
      </c>
      <c r="N798">
        <f>SUMIF(Erfassung5!BD:BD,L798,Erfassung5!BG:BG)</f>
        <v>0</v>
      </c>
      <c r="O798">
        <f t="shared" si="41"/>
        <v>0</v>
      </c>
      <c r="P798">
        <f t="shared" si="40"/>
        <v>1</v>
      </c>
    </row>
    <row r="799" spans="12:16" x14ac:dyDescent="0.25">
      <c r="L799" s="264">
        <f>Member!A799</f>
        <v>38667</v>
      </c>
      <c r="M799">
        <f>SUMIF(Erfassung5!BD:BD,L799,Erfassung5!BW:BW)</f>
        <v>0</v>
      </c>
      <c r="N799">
        <f>SUMIF(Erfassung5!BD:BD,L799,Erfassung5!BG:BG)</f>
        <v>0</v>
      </c>
      <c r="O799">
        <f t="shared" si="41"/>
        <v>0</v>
      </c>
      <c r="P799">
        <f t="shared" si="40"/>
        <v>1</v>
      </c>
    </row>
    <row r="800" spans="12:16" x14ac:dyDescent="0.25">
      <c r="L800" s="264">
        <f>Member!A800</f>
        <v>25711</v>
      </c>
      <c r="M800">
        <f>SUMIF(Erfassung5!BD:BD,L800,Erfassung5!BW:BW)</f>
        <v>0</v>
      </c>
      <c r="N800">
        <f>SUMIF(Erfassung5!BD:BD,L800,Erfassung5!BG:BG)</f>
        <v>0</v>
      </c>
      <c r="O800">
        <f t="shared" si="41"/>
        <v>0</v>
      </c>
      <c r="P800">
        <f t="shared" si="40"/>
        <v>1</v>
      </c>
    </row>
    <row r="801" spans="12:16" x14ac:dyDescent="0.25">
      <c r="L801" s="264">
        <f>Member!A801</f>
        <v>38579</v>
      </c>
      <c r="M801">
        <f>SUMIF(Erfassung5!BD:BD,L801,Erfassung5!BW:BW)</f>
        <v>0</v>
      </c>
      <c r="N801">
        <f>SUMIF(Erfassung5!BD:BD,L801,Erfassung5!BG:BG)</f>
        <v>0</v>
      </c>
      <c r="O801">
        <f t="shared" si="41"/>
        <v>0</v>
      </c>
      <c r="P801">
        <f t="shared" si="40"/>
        <v>1</v>
      </c>
    </row>
    <row r="802" spans="12:16" x14ac:dyDescent="0.25">
      <c r="L802" s="264">
        <f>Member!A802</f>
        <v>25826</v>
      </c>
      <c r="M802">
        <f>SUMIF(Erfassung5!BD:BD,L802,Erfassung5!BW:BW)</f>
        <v>0</v>
      </c>
      <c r="N802">
        <f>SUMIF(Erfassung5!BD:BD,L802,Erfassung5!BG:BG)</f>
        <v>0</v>
      </c>
      <c r="O802">
        <f t="shared" si="41"/>
        <v>0</v>
      </c>
      <c r="P802">
        <f t="shared" si="40"/>
        <v>1</v>
      </c>
    </row>
    <row r="803" spans="12:16" x14ac:dyDescent="0.25">
      <c r="L803" s="264">
        <f>Member!A803</f>
        <v>38652</v>
      </c>
      <c r="M803">
        <f>SUMIF(Erfassung5!BD:BD,L803,Erfassung5!BW:BW)</f>
        <v>0</v>
      </c>
      <c r="N803">
        <f>SUMIF(Erfassung5!BD:BD,L803,Erfassung5!BG:BG)</f>
        <v>0</v>
      </c>
      <c r="O803">
        <f t="shared" si="41"/>
        <v>0</v>
      </c>
      <c r="P803">
        <f t="shared" si="40"/>
        <v>1</v>
      </c>
    </row>
    <row r="804" spans="12:16" x14ac:dyDescent="0.25">
      <c r="L804" s="264">
        <f>Member!A804</f>
        <v>38577</v>
      </c>
      <c r="M804">
        <f>SUMIF(Erfassung5!BD:BD,L804,Erfassung5!BW:BW)</f>
        <v>0</v>
      </c>
      <c r="N804">
        <f>SUMIF(Erfassung5!BD:BD,L804,Erfassung5!BG:BG)</f>
        <v>0</v>
      </c>
      <c r="O804">
        <f t="shared" si="41"/>
        <v>0</v>
      </c>
      <c r="P804">
        <f t="shared" si="40"/>
        <v>1</v>
      </c>
    </row>
    <row r="805" spans="12:16" x14ac:dyDescent="0.25">
      <c r="L805" s="264">
        <f>Member!A805</f>
        <v>38960</v>
      </c>
      <c r="M805">
        <f>SUMIF(Erfassung5!BD:BD,L805,Erfassung5!BW:BW)</f>
        <v>0</v>
      </c>
      <c r="N805">
        <f>SUMIF(Erfassung5!BD:BD,L805,Erfassung5!BG:BG)</f>
        <v>0</v>
      </c>
      <c r="O805">
        <f t="shared" si="41"/>
        <v>0</v>
      </c>
      <c r="P805">
        <f t="shared" si="40"/>
        <v>1</v>
      </c>
    </row>
    <row r="806" spans="12:16" x14ac:dyDescent="0.25">
      <c r="L806" s="264">
        <f>Member!A806</f>
        <v>38356</v>
      </c>
      <c r="M806">
        <f>SUMIF(Erfassung5!BD:BD,L806,Erfassung5!BW:BW)</f>
        <v>0</v>
      </c>
      <c r="N806">
        <f>SUMIF(Erfassung5!BD:BD,L806,Erfassung5!BG:BG)</f>
        <v>0</v>
      </c>
      <c r="O806">
        <f t="shared" si="41"/>
        <v>0</v>
      </c>
      <c r="P806">
        <f t="shared" si="40"/>
        <v>1</v>
      </c>
    </row>
    <row r="807" spans="12:16" x14ac:dyDescent="0.25">
      <c r="L807" s="264">
        <f>Member!A807</f>
        <v>3234</v>
      </c>
      <c r="M807">
        <f>SUMIF(Erfassung5!BD:BD,L807,Erfassung5!BW:BW)</f>
        <v>0</v>
      </c>
      <c r="N807">
        <f>SUMIF(Erfassung5!BD:BD,L807,Erfassung5!BG:BG)</f>
        <v>0</v>
      </c>
      <c r="O807">
        <f t="shared" si="41"/>
        <v>0</v>
      </c>
      <c r="P807">
        <f t="shared" si="40"/>
        <v>1</v>
      </c>
    </row>
    <row r="808" spans="12:16" x14ac:dyDescent="0.25">
      <c r="L808" s="264">
        <f>Member!A808</f>
        <v>3233</v>
      </c>
      <c r="M808">
        <f>SUMIF(Erfassung5!BD:BD,L808,Erfassung5!BW:BW)</f>
        <v>0</v>
      </c>
      <c r="N808">
        <f>SUMIF(Erfassung5!BD:BD,L808,Erfassung5!BG:BG)</f>
        <v>0</v>
      </c>
      <c r="O808">
        <f t="shared" si="41"/>
        <v>0</v>
      </c>
      <c r="P808">
        <f t="shared" si="40"/>
        <v>1</v>
      </c>
    </row>
    <row r="809" spans="12:16" x14ac:dyDescent="0.25">
      <c r="L809" s="264">
        <f>Member!A809</f>
        <v>38547</v>
      </c>
      <c r="M809">
        <f>SUMIF(Erfassung5!BD:BD,L809,Erfassung5!BW:BW)</f>
        <v>0</v>
      </c>
      <c r="N809">
        <f>SUMIF(Erfassung5!BD:BD,L809,Erfassung5!BG:BG)</f>
        <v>0</v>
      </c>
      <c r="O809">
        <f t="shared" si="41"/>
        <v>0</v>
      </c>
      <c r="P809">
        <f t="shared" si="40"/>
        <v>1</v>
      </c>
    </row>
    <row r="810" spans="12:16" x14ac:dyDescent="0.25">
      <c r="L810" s="264">
        <f>Member!A810</f>
        <v>25828</v>
      </c>
      <c r="M810">
        <f>SUMIF(Erfassung5!BD:BD,L810,Erfassung5!BW:BW)</f>
        <v>0</v>
      </c>
      <c r="N810">
        <f>SUMIF(Erfassung5!BD:BD,L810,Erfassung5!BG:BG)</f>
        <v>0</v>
      </c>
      <c r="O810">
        <f t="shared" si="41"/>
        <v>0</v>
      </c>
      <c r="P810">
        <f t="shared" si="40"/>
        <v>1</v>
      </c>
    </row>
    <row r="811" spans="12:16" x14ac:dyDescent="0.25">
      <c r="L811" s="264">
        <f>Member!A811</f>
        <v>38743</v>
      </c>
      <c r="M811">
        <f>SUMIF(Erfassung5!BD:BD,L811,Erfassung5!BW:BW)</f>
        <v>0</v>
      </c>
      <c r="N811">
        <f>SUMIF(Erfassung5!BD:BD,L811,Erfassung5!BG:BG)</f>
        <v>0</v>
      </c>
      <c r="O811">
        <f t="shared" si="41"/>
        <v>0</v>
      </c>
      <c r="P811">
        <f t="shared" si="40"/>
        <v>1</v>
      </c>
    </row>
    <row r="812" spans="12:16" x14ac:dyDescent="0.25">
      <c r="L812" s="264">
        <f>Member!A812</f>
        <v>7666</v>
      </c>
      <c r="M812">
        <f>SUMIF(Erfassung5!BD:BD,L812,Erfassung5!BW:BW)</f>
        <v>0</v>
      </c>
      <c r="N812">
        <f>SUMIF(Erfassung5!BD:BD,L812,Erfassung5!BG:BG)</f>
        <v>0</v>
      </c>
      <c r="O812">
        <f t="shared" si="41"/>
        <v>0</v>
      </c>
      <c r="P812">
        <f t="shared" si="40"/>
        <v>1</v>
      </c>
    </row>
    <row r="813" spans="12:16" x14ac:dyDescent="0.25">
      <c r="L813" s="264">
        <f>Member!A813</f>
        <v>25192</v>
      </c>
      <c r="M813">
        <f>SUMIF(Erfassung5!BD:BD,L813,Erfassung5!BW:BW)</f>
        <v>0</v>
      </c>
      <c r="N813">
        <f>SUMIF(Erfassung5!BD:BD,L813,Erfassung5!BG:BG)</f>
        <v>0</v>
      </c>
      <c r="O813">
        <f t="shared" si="41"/>
        <v>0</v>
      </c>
      <c r="P813">
        <f t="shared" si="40"/>
        <v>1</v>
      </c>
    </row>
    <row r="814" spans="12:16" x14ac:dyDescent="0.25">
      <c r="L814" s="264">
        <f>Member!A814</f>
        <v>16804</v>
      </c>
      <c r="M814">
        <f>SUMIF(Erfassung5!BD:BD,L814,Erfassung5!BW:BW)</f>
        <v>0</v>
      </c>
      <c r="N814">
        <f>SUMIF(Erfassung5!BD:BD,L814,Erfassung5!BG:BG)</f>
        <v>0</v>
      </c>
      <c r="O814">
        <f t="shared" si="41"/>
        <v>0</v>
      </c>
      <c r="P814">
        <f t="shared" si="40"/>
        <v>1</v>
      </c>
    </row>
    <row r="815" spans="12:16" x14ac:dyDescent="0.25">
      <c r="L815" s="264">
        <f>Member!A815</f>
        <v>38738</v>
      </c>
      <c r="M815">
        <f>SUMIF(Erfassung5!BD:BD,L815,Erfassung5!BW:BW)</f>
        <v>0</v>
      </c>
      <c r="N815">
        <f>SUMIF(Erfassung5!BD:BD,L815,Erfassung5!BG:BG)</f>
        <v>0</v>
      </c>
      <c r="O815">
        <f t="shared" si="41"/>
        <v>0</v>
      </c>
      <c r="P815">
        <f t="shared" si="40"/>
        <v>1</v>
      </c>
    </row>
    <row r="816" spans="12:16" x14ac:dyDescent="0.25">
      <c r="L816" s="264">
        <f>Member!A816</f>
        <v>38737</v>
      </c>
      <c r="M816">
        <f>SUMIF(Erfassung5!BD:BD,L816,Erfassung5!BW:BW)</f>
        <v>0</v>
      </c>
      <c r="N816">
        <f>SUMIF(Erfassung5!BD:BD,L816,Erfassung5!BG:BG)</f>
        <v>0</v>
      </c>
      <c r="O816">
        <f t="shared" si="41"/>
        <v>0</v>
      </c>
      <c r="P816">
        <f t="shared" si="40"/>
        <v>1</v>
      </c>
    </row>
    <row r="817" spans="12:16" x14ac:dyDescent="0.25">
      <c r="L817" s="264">
        <f>Member!A817</f>
        <v>25390</v>
      </c>
      <c r="M817">
        <f>SUMIF(Erfassung5!BD:BD,L817,Erfassung5!BW:BW)</f>
        <v>0</v>
      </c>
      <c r="N817">
        <f>SUMIF(Erfassung5!BD:BD,L817,Erfassung5!BG:BG)</f>
        <v>0</v>
      </c>
      <c r="O817">
        <f t="shared" si="41"/>
        <v>0</v>
      </c>
      <c r="P817">
        <f t="shared" si="40"/>
        <v>1</v>
      </c>
    </row>
    <row r="818" spans="12:16" x14ac:dyDescent="0.25">
      <c r="L818" s="264">
        <f>Member!A818</f>
        <v>7082</v>
      </c>
      <c r="M818">
        <f>SUMIF(Erfassung5!BD:BD,L818,Erfassung5!BW:BW)</f>
        <v>0</v>
      </c>
      <c r="N818">
        <f>SUMIF(Erfassung5!BD:BD,L818,Erfassung5!BG:BG)</f>
        <v>0</v>
      </c>
      <c r="O818">
        <f t="shared" si="41"/>
        <v>0</v>
      </c>
      <c r="P818">
        <f t="shared" si="40"/>
        <v>1</v>
      </c>
    </row>
    <row r="819" spans="12:16" x14ac:dyDescent="0.25">
      <c r="L819" s="264">
        <f>Member!A819</f>
        <v>16270</v>
      </c>
      <c r="M819">
        <f>SUMIF(Erfassung5!BD:BD,L819,Erfassung5!BW:BW)</f>
        <v>0</v>
      </c>
      <c r="N819">
        <f>SUMIF(Erfassung5!BD:BD,L819,Erfassung5!BG:BG)</f>
        <v>0</v>
      </c>
      <c r="O819">
        <f t="shared" si="41"/>
        <v>0</v>
      </c>
      <c r="P819">
        <f t="shared" si="40"/>
        <v>1</v>
      </c>
    </row>
    <row r="820" spans="12:16" x14ac:dyDescent="0.25">
      <c r="L820" s="264">
        <f>Member!A820</f>
        <v>16807</v>
      </c>
      <c r="M820">
        <f>SUMIF(Erfassung5!BD:BD,L820,Erfassung5!BW:BW)</f>
        <v>0</v>
      </c>
      <c r="N820">
        <f>SUMIF(Erfassung5!BD:BD,L820,Erfassung5!BG:BG)</f>
        <v>0</v>
      </c>
      <c r="O820">
        <f t="shared" si="41"/>
        <v>0</v>
      </c>
      <c r="P820">
        <f t="shared" si="40"/>
        <v>1</v>
      </c>
    </row>
    <row r="821" spans="12:16" x14ac:dyDescent="0.25">
      <c r="L821" s="264">
        <f>Member!A821</f>
        <v>7662</v>
      </c>
      <c r="M821">
        <f>SUMIF(Erfassung5!BD:BD,L821,Erfassung5!BW:BW)</f>
        <v>0</v>
      </c>
      <c r="N821">
        <f>SUMIF(Erfassung5!BD:BD,L821,Erfassung5!BG:BG)</f>
        <v>0</v>
      </c>
      <c r="O821">
        <f t="shared" si="41"/>
        <v>0</v>
      </c>
      <c r="P821">
        <f t="shared" si="40"/>
        <v>1</v>
      </c>
    </row>
    <row r="822" spans="12:16" x14ac:dyDescent="0.25">
      <c r="L822" s="264">
        <f>Member!A822</f>
        <v>7412</v>
      </c>
      <c r="M822">
        <f>SUMIF(Erfassung5!BD:BD,L822,Erfassung5!BW:BW)</f>
        <v>0</v>
      </c>
      <c r="N822">
        <f>SUMIF(Erfassung5!BD:BD,L822,Erfassung5!BG:BG)</f>
        <v>0</v>
      </c>
      <c r="O822">
        <f t="shared" si="41"/>
        <v>0</v>
      </c>
      <c r="P822">
        <f t="shared" si="40"/>
        <v>1</v>
      </c>
    </row>
    <row r="823" spans="12:16" x14ac:dyDescent="0.25">
      <c r="L823" s="264">
        <f>Member!A823</f>
        <v>25409</v>
      </c>
      <c r="M823">
        <f>SUMIF(Erfassung5!BD:BD,L823,Erfassung5!BW:BW)</f>
        <v>0</v>
      </c>
      <c r="N823">
        <f>SUMIF(Erfassung5!BD:BD,L823,Erfassung5!BG:BG)</f>
        <v>0</v>
      </c>
      <c r="O823">
        <f t="shared" si="41"/>
        <v>0</v>
      </c>
      <c r="P823">
        <f t="shared" si="40"/>
        <v>1</v>
      </c>
    </row>
    <row r="824" spans="12:16" x14ac:dyDescent="0.25">
      <c r="L824" s="264">
        <f>Member!A824</f>
        <v>25906</v>
      </c>
      <c r="M824">
        <f>SUMIF(Erfassung5!BD:BD,L824,Erfassung5!BW:BW)</f>
        <v>0</v>
      </c>
      <c r="N824">
        <f>SUMIF(Erfassung5!BD:BD,L824,Erfassung5!BG:BG)</f>
        <v>0</v>
      </c>
      <c r="O824">
        <f t="shared" si="41"/>
        <v>0</v>
      </c>
      <c r="P824">
        <f t="shared" si="40"/>
        <v>1</v>
      </c>
    </row>
    <row r="825" spans="12:16" x14ac:dyDescent="0.25">
      <c r="L825" s="264">
        <f>Member!A825</f>
        <v>7549</v>
      </c>
      <c r="M825">
        <f>SUMIF(Erfassung5!BD:BD,L825,Erfassung5!BW:BW)</f>
        <v>0</v>
      </c>
      <c r="N825">
        <f>SUMIF(Erfassung5!BD:BD,L825,Erfassung5!BG:BG)</f>
        <v>0</v>
      </c>
      <c r="O825">
        <f t="shared" si="41"/>
        <v>0</v>
      </c>
      <c r="P825">
        <f t="shared" si="40"/>
        <v>1</v>
      </c>
    </row>
    <row r="826" spans="12:16" x14ac:dyDescent="0.25">
      <c r="L826" s="264">
        <f>Member!A826</f>
        <v>38610</v>
      </c>
      <c r="M826">
        <f>SUMIF(Erfassung5!BD:BD,L826,Erfassung5!BW:BW)</f>
        <v>0</v>
      </c>
      <c r="N826">
        <f>SUMIF(Erfassung5!BD:BD,L826,Erfassung5!BG:BG)</f>
        <v>0</v>
      </c>
      <c r="O826">
        <f t="shared" si="41"/>
        <v>0</v>
      </c>
      <c r="P826">
        <f t="shared" si="40"/>
        <v>1</v>
      </c>
    </row>
    <row r="827" spans="12:16" x14ac:dyDescent="0.25">
      <c r="L827" s="264">
        <f>Member!A827</f>
        <v>7676</v>
      </c>
      <c r="M827">
        <f>SUMIF(Erfassung5!BD:BD,L827,Erfassung5!BW:BW)</f>
        <v>0</v>
      </c>
      <c r="N827">
        <f>SUMIF(Erfassung5!BD:BD,L827,Erfassung5!BG:BG)</f>
        <v>0</v>
      </c>
      <c r="O827">
        <f t="shared" si="41"/>
        <v>0</v>
      </c>
      <c r="P827">
        <f t="shared" si="40"/>
        <v>1</v>
      </c>
    </row>
    <row r="828" spans="12:16" x14ac:dyDescent="0.25">
      <c r="L828" s="264">
        <f>Member!A828</f>
        <v>7668</v>
      </c>
      <c r="M828">
        <f>SUMIF(Erfassung5!BD:BD,L828,Erfassung5!BW:BW)</f>
        <v>0</v>
      </c>
      <c r="N828">
        <f>SUMIF(Erfassung5!BD:BD,L828,Erfassung5!BG:BG)</f>
        <v>0</v>
      </c>
      <c r="O828">
        <f t="shared" si="41"/>
        <v>0</v>
      </c>
      <c r="P828">
        <f t="shared" si="40"/>
        <v>1</v>
      </c>
    </row>
    <row r="829" spans="12:16" x14ac:dyDescent="0.25">
      <c r="L829" s="264">
        <f>Member!A829</f>
        <v>25821</v>
      </c>
      <c r="M829">
        <f>SUMIF(Erfassung5!BD:BD,L829,Erfassung5!BW:BW)</f>
        <v>0</v>
      </c>
      <c r="N829">
        <f>SUMIF(Erfassung5!BD:BD,L829,Erfassung5!BG:BG)</f>
        <v>0</v>
      </c>
      <c r="O829">
        <f t="shared" si="41"/>
        <v>0</v>
      </c>
      <c r="P829">
        <f t="shared" si="40"/>
        <v>1</v>
      </c>
    </row>
    <row r="830" spans="12:16" x14ac:dyDescent="0.25">
      <c r="L830" s="264">
        <f>Member!A830</f>
        <v>25798</v>
      </c>
      <c r="M830">
        <f>SUMIF(Erfassung5!BD:BD,L830,Erfassung5!BW:BW)</f>
        <v>0</v>
      </c>
      <c r="N830">
        <f>SUMIF(Erfassung5!BD:BD,L830,Erfassung5!BG:BG)</f>
        <v>0</v>
      </c>
      <c r="O830">
        <f t="shared" si="41"/>
        <v>0</v>
      </c>
      <c r="P830">
        <f t="shared" si="40"/>
        <v>1</v>
      </c>
    </row>
    <row r="831" spans="12:16" x14ac:dyDescent="0.25">
      <c r="L831" s="264">
        <f>Member!A831</f>
        <v>7534</v>
      </c>
      <c r="M831">
        <f>SUMIF(Erfassung5!BD:BD,L831,Erfassung5!BW:BW)</f>
        <v>0</v>
      </c>
      <c r="N831">
        <f>SUMIF(Erfassung5!BD:BD,L831,Erfassung5!BG:BG)</f>
        <v>0</v>
      </c>
      <c r="O831">
        <f t="shared" si="41"/>
        <v>0</v>
      </c>
      <c r="P831">
        <f t="shared" si="40"/>
        <v>1</v>
      </c>
    </row>
    <row r="832" spans="12:16" x14ac:dyDescent="0.25">
      <c r="L832" s="264">
        <f>Member!A832</f>
        <v>7080</v>
      </c>
      <c r="M832">
        <f>SUMIF(Erfassung5!BD:BD,L832,Erfassung5!BW:BW)</f>
        <v>0</v>
      </c>
      <c r="N832">
        <f>SUMIF(Erfassung5!BD:BD,L832,Erfassung5!BG:BG)</f>
        <v>0</v>
      </c>
      <c r="O832">
        <f t="shared" si="41"/>
        <v>0</v>
      </c>
      <c r="P832">
        <f t="shared" si="40"/>
        <v>1</v>
      </c>
    </row>
    <row r="833" spans="12:16" x14ac:dyDescent="0.25">
      <c r="L833" s="264">
        <f>Member!A833</f>
        <v>16405</v>
      </c>
      <c r="M833">
        <f>SUMIF(Erfassung5!BD:BD,L833,Erfassung5!BW:BW)</f>
        <v>0</v>
      </c>
      <c r="N833">
        <f>SUMIF(Erfassung5!BD:BD,L833,Erfassung5!BG:BG)</f>
        <v>0</v>
      </c>
      <c r="O833">
        <f t="shared" si="41"/>
        <v>0</v>
      </c>
      <c r="P833">
        <f t="shared" si="40"/>
        <v>1</v>
      </c>
    </row>
    <row r="834" spans="12:16" x14ac:dyDescent="0.25">
      <c r="L834" s="264">
        <f>Member!A834</f>
        <v>16700</v>
      </c>
      <c r="M834">
        <f>SUMIF(Erfassung5!BD:BD,L834,Erfassung5!BW:BW)</f>
        <v>0</v>
      </c>
      <c r="N834">
        <f>SUMIF(Erfassung5!BD:BD,L834,Erfassung5!BG:BG)</f>
        <v>0</v>
      </c>
      <c r="O834">
        <f t="shared" si="41"/>
        <v>0</v>
      </c>
      <c r="P834">
        <f t="shared" ref="P834:P897" si="42">RANK(O834,O:O)</f>
        <v>1</v>
      </c>
    </row>
    <row r="835" spans="12:16" x14ac:dyDescent="0.25">
      <c r="L835" s="264">
        <f>Member!A835</f>
        <v>38113</v>
      </c>
      <c r="M835">
        <f>SUMIF(Erfassung5!BD:BD,L835,Erfassung5!BW:BW)</f>
        <v>0</v>
      </c>
      <c r="N835">
        <f>SUMIF(Erfassung5!BD:BD,L835,Erfassung5!BG:BG)</f>
        <v>0</v>
      </c>
      <c r="O835">
        <f t="shared" ref="O835:O898" si="43">IF(N835=0,0,M835/N835-ROW()/1000000000)</f>
        <v>0</v>
      </c>
      <c r="P835">
        <f t="shared" si="42"/>
        <v>1</v>
      </c>
    </row>
    <row r="836" spans="12:16" x14ac:dyDescent="0.25">
      <c r="L836" s="264">
        <f>Member!A836</f>
        <v>7978</v>
      </c>
      <c r="M836">
        <f>SUMIF(Erfassung5!BD:BD,L836,Erfassung5!BW:BW)</f>
        <v>0</v>
      </c>
      <c r="N836">
        <f>SUMIF(Erfassung5!BD:BD,L836,Erfassung5!BG:BG)</f>
        <v>0</v>
      </c>
      <c r="O836">
        <f t="shared" si="43"/>
        <v>0</v>
      </c>
      <c r="P836">
        <f t="shared" si="42"/>
        <v>1</v>
      </c>
    </row>
    <row r="837" spans="12:16" x14ac:dyDescent="0.25">
      <c r="L837" s="264">
        <f>Member!A837</f>
        <v>16572</v>
      </c>
      <c r="M837">
        <f>SUMIF(Erfassung5!BD:BD,L837,Erfassung5!BW:BW)</f>
        <v>0</v>
      </c>
      <c r="N837">
        <f>SUMIF(Erfassung5!BD:BD,L837,Erfassung5!BG:BG)</f>
        <v>0</v>
      </c>
      <c r="O837">
        <f t="shared" si="43"/>
        <v>0</v>
      </c>
      <c r="P837">
        <f t="shared" si="42"/>
        <v>1</v>
      </c>
    </row>
    <row r="838" spans="12:16" x14ac:dyDescent="0.25">
      <c r="L838" s="264">
        <f>Member!A838</f>
        <v>25714</v>
      </c>
      <c r="M838">
        <f>SUMIF(Erfassung5!BD:BD,L838,Erfassung5!BW:BW)</f>
        <v>0</v>
      </c>
      <c r="N838">
        <f>SUMIF(Erfassung5!BD:BD,L838,Erfassung5!BG:BG)</f>
        <v>0</v>
      </c>
      <c r="O838">
        <f t="shared" si="43"/>
        <v>0</v>
      </c>
      <c r="P838">
        <f t="shared" si="42"/>
        <v>1</v>
      </c>
    </row>
    <row r="839" spans="12:16" x14ac:dyDescent="0.25">
      <c r="L839" s="264">
        <f>Member!A839</f>
        <v>7072</v>
      </c>
      <c r="M839">
        <f>SUMIF(Erfassung5!BD:BD,L839,Erfassung5!BW:BW)</f>
        <v>0</v>
      </c>
      <c r="N839">
        <f>SUMIF(Erfassung5!BD:BD,L839,Erfassung5!BG:BG)</f>
        <v>0</v>
      </c>
      <c r="O839">
        <f t="shared" si="43"/>
        <v>0</v>
      </c>
      <c r="P839">
        <f t="shared" si="42"/>
        <v>1</v>
      </c>
    </row>
    <row r="840" spans="12:16" x14ac:dyDescent="0.25">
      <c r="L840" s="264">
        <f>Member!A840</f>
        <v>38131</v>
      </c>
      <c r="M840">
        <f>SUMIF(Erfassung5!BD:BD,L840,Erfassung5!BW:BW)</f>
        <v>0</v>
      </c>
      <c r="N840">
        <f>SUMIF(Erfassung5!BD:BD,L840,Erfassung5!BG:BG)</f>
        <v>0</v>
      </c>
      <c r="O840">
        <f t="shared" si="43"/>
        <v>0</v>
      </c>
      <c r="P840">
        <f t="shared" si="42"/>
        <v>1</v>
      </c>
    </row>
    <row r="841" spans="12:16" x14ac:dyDescent="0.25">
      <c r="L841" s="264">
        <f>Member!A841</f>
        <v>7991</v>
      </c>
      <c r="M841">
        <f>SUMIF(Erfassung5!BD:BD,L841,Erfassung5!BW:BW)</f>
        <v>0</v>
      </c>
      <c r="N841">
        <f>SUMIF(Erfassung5!BD:BD,L841,Erfassung5!BG:BG)</f>
        <v>0</v>
      </c>
      <c r="O841">
        <f t="shared" si="43"/>
        <v>0</v>
      </c>
      <c r="P841">
        <f t="shared" si="42"/>
        <v>1</v>
      </c>
    </row>
    <row r="842" spans="12:16" x14ac:dyDescent="0.25">
      <c r="L842" s="264">
        <f>Member!A842</f>
        <v>7752</v>
      </c>
      <c r="M842">
        <f>SUMIF(Erfassung5!BD:BD,L842,Erfassung5!BW:BW)</f>
        <v>0</v>
      </c>
      <c r="N842">
        <f>SUMIF(Erfassung5!BD:BD,L842,Erfassung5!BG:BG)</f>
        <v>0</v>
      </c>
      <c r="O842">
        <f t="shared" si="43"/>
        <v>0</v>
      </c>
      <c r="P842">
        <f t="shared" si="42"/>
        <v>1</v>
      </c>
    </row>
    <row r="843" spans="12:16" x14ac:dyDescent="0.25">
      <c r="L843" s="264">
        <f>Member!A843</f>
        <v>25397</v>
      </c>
      <c r="M843">
        <f>SUMIF(Erfassung5!BD:BD,L843,Erfassung5!BW:BW)</f>
        <v>0</v>
      </c>
      <c r="N843">
        <f>SUMIF(Erfassung5!BD:BD,L843,Erfassung5!BG:BG)</f>
        <v>0</v>
      </c>
      <c r="O843">
        <f t="shared" si="43"/>
        <v>0</v>
      </c>
      <c r="P843">
        <f t="shared" si="42"/>
        <v>1</v>
      </c>
    </row>
    <row r="844" spans="12:16" x14ac:dyDescent="0.25">
      <c r="L844" s="264">
        <f>Member!A844</f>
        <v>16029</v>
      </c>
      <c r="M844">
        <f>SUMIF(Erfassung5!BD:BD,L844,Erfassung5!BW:BW)</f>
        <v>0</v>
      </c>
      <c r="N844">
        <f>SUMIF(Erfassung5!BD:BD,L844,Erfassung5!BG:BG)</f>
        <v>0</v>
      </c>
      <c r="O844">
        <f t="shared" si="43"/>
        <v>0</v>
      </c>
      <c r="P844">
        <f t="shared" si="42"/>
        <v>1</v>
      </c>
    </row>
    <row r="845" spans="12:16" x14ac:dyDescent="0.25">
      <c r="L845" s="264">
        <f>Member!A845</f>
        <v>7669</v>
      </c>
      <c r="M845">
        <f>SUMIF(Erfassung5!BD:BD,L845,Erfassung5!BW:BW)</f>
        <v>0</v>
      </c>
      <c r="N845">
        <f>SUMIF(Erfassung5!BD:BD,L845,Erfassung5!BG:BG)</f>
        <v>0</v>
      </c>
      <c r="O845">
        <f t="shared" si="43"/>
        <v>0</v>
      </c>
      <c r="P845">
        <f t="shared" si="42"/>
        <v>1</v>
      </c>
    </row>
    <row r="846" spans="12:16" x14ac:dyDescent="0.25">
      <c r="L846" s="264">
        <f>Member!A846</f>
        <v>38459</v>
      </c>
      <c r="M846">
        <f>SUMIF(Erfassung5!BD:BD,L846,Erfassung5!BW:BW)</f>
        <v>0</v>
      </c>
      <c r="N846">
        <f>SUMIF(Erfassung5!BD:BD,L846,Erfassung5!BG:BG)</f>
        <v>0</v>
      </c>
      <c r="O846">
        <f t="shared" si="43"/>
        <v>0</v>
      </c>
      <c r="P846">
        <f t="shared" si="42"/>
        <v>1</v>
      </c>
    </row>
    <row r="847" spans="12:16" x14ac:dyDescent="0.25">
      <c r="L847" s="264">
        <f>Member!A847</f>
        <v>38751</v>
      </c>
      <c r="M847">
        <f>SUMIF(Erfassung5!BD:BD,L847,Erfassung5!BW:BW)</f>
        <v>0</v>
      </c>
      <c r="N847">
        <f>SUMIF(Erfassung5!BD:BD,L847,Erfassung5!BG:BG)</f>
        <v>0</v>
      </c>
      <c r="O847">
        <f t="shared" si="43"/>
        <v>0</v>
      </c>
      <c r="P847">
        <f t="shared" si="42"/>
        <v>1</v>
      </c>
    </row>
    <row r="848" spans="12:16" x14ac:dyDescent="0.25">
      <c r="L848" s="264">
        <f>Member!A848</f>
        <v>25808</v>
      </c>
      <c r="M848">
        <f>SUMIF(Erfassung5!BD:BD,L848,Erfassung5!BW:BW)</f>
        <v>0</v>
      </c>
      <c r="N848">
        <f>SUMIF(Erfassung5!BD:BD,L848,Erfassung5!BG:BG)</f>
        <v>0</v>
      </c>
      <c r="O848">
        <f t="shared" si="43"/>
        <v>0</v>
      </c>
      <c r="P848">
        <f t="shared" si="42"/>
        <v>1</v>
      </c>
    </row>
    <row r="849" spans="12:16" x14ac:dyDescent="0.25">
      <c r="L849" s="264">
        <f>Member!A849</f>
        <v>38929</v>
      </c>
      <c r="M849">
        <f>SUMIF(Erfassung5!BD:BD,L849,Erfassung5!BW:BW)</f>
        <v>0</v>
      </c>
      <c r="N849">
        <f>SUMIF(Erfassung5!BD:BD,L849,Erfassung5!BG:BG)</f>
        <v>0</v>
      </c>
      <c r="O849">
        <f t="shared" si="43"/>
        <v>0</v>
      </c>
      <c r="P849">
        <f t="shared" si="42"/>
        <v>1</v>
      </c>
    </row>
    <row r="850" spans="12:16" x14ac:dyDescent="0.25">
      <c r="L850" s="264">
        <f>Member!A850</f>
        <v>10645</v>
      </c>
      <c r="M850">
        <f>SUMIF(Erfassung5!BD:BD,L850,Erfassung5!BW:BW)</f>
        <v>0</v>
      </c>
      <c r="N850">
        <f>SUMIF(Erfassung5!BD:BD,L850,Erfassung5!BG:BG)</f>
        <v>0</v>
      </c>
      <c r="O850">
        <f t="shared" si="43"/>
        <v>0</v>
      </c>
      <c r="P850">
        <f t="shared" si="42"/>
        <v>1</v>
      </c>
    </row>
    <row r="851" spans="12:16" x14ac:dyDescent="0.25">
      <c r="L851" s="264">
        <f>Member!A851</f>
        <v>38891</v>
      </c>
      <c r="M851">
        <f>SUMIF(Erfassung5!BD:BD,L851,Erfassung5!BW:BW)</f>
        <v>0</v>
      </c>
      <c r="N851">
        <f>SUMIF(Erfassung5!BD:BD,L851,Erfassung5!BG:BG)</f>
        <v>0</v>
      </c>
      <c r="O851">
        <f t="shared" si="43"/>
        <v>0</v>
      </c>
      <c r="P851">
        <f t="shared" si="42"/>
        <v>1</v>
      </c>
    </row>
    <row r="852" spans="12:16" x14ac:dyDescent="0.25">
      <c r="L852" s="264">
        <f>Member!A852</f>
        <v>38650</v>
      </c>
      <c r="M852">
        <f>SUMIF(Erfassung5!BD:BD,L852,Erfassung5!BW:BW)</f>
        <v>0</v>
      </c>
      <c r="N852">
        <f>SUMIF(Erfassung5!BD:BD,L852,Erfassung5!BG:BG)</f>
        <v>0</v>
      </c>
      <c r="O852">
        <f t="shared" si="43"/>
        <v>0</v>
      </c>
      <c r="P852">
        <f t="shared" si="42"/>
        <v>1</v>
      </c>
    </row>
    <row r="853" spans="12:16" x14ac:dyDescent="0.25">
      <c r="L853" s="264">
        <f>Member!A853</f>
        <v>16401</v>
      </c>
      <c r="M853">
        <f>SUMIF(Erfassung5!BD:BD,L853,Erfassung5!BW:BW)</f>
        <v>0</v>
      </c>
      <c r="N853">
        <f>SUMIF(Erfassung5!BD:BD,L853,Erfassung5!BG:BG)</f>
        <v>0</v>
      </c>
      <c r="O853">
        <f t="shared" si="43"/>
        <v>0</v>
      </c>
      <c r="P853">
        <f t="shared" si="42"/>
        <v>1</v>
      </c>
    </row>
    <row r="854" spans="12:16" x14ac:dyDescent="0.25">
      <c r="L854" s="264">
        <f>Member!A854</f>
        <v>25525</v>
      </c>
      <c r="M854">
        <f>SUMIF(Erfassung5!BD:BD,L854,Erfassung5!BW:BW)</f>
        <v>0</v>
      </c>
      <c r="N854">
        <f>SUMIF(Erfassung5!BD:BD,L854,Erfassung5!BG:BG)</f>
        <v>0</v>
      </c>
      <c r="O854">
        <f t="shared" si="43"/>
        <v>0</v>
      </c>
      <c r="P854">
        <f t="shared" si="42"/>
        <v>1</v>
      </c>
    </row>
    <row r="855" spans="12:16" x14ac:dyDescent="0.25">
      <c r="L855" s="264">
        <f>Member!A855</f>
        <v>38752</v>
      </c>
      <c r="M855">
        <f>SUMIF(Erfassung5!BD:BD,L855,Erfassung5!BW:BW)</f>
        <v>0</v>
      </c>
      <c r="N855">
        <f>SUMIF(Erfassung5!BD:BD,L855,Erfassung5!BG:BG)</f>
        <v>0</v>
      </c>
      <c r="O855">
        <f t="shared" si="43"/>
        <v>0</v>
      </c>
      <c r="P855">
        <f t="shared" si="42"/>
        <v>1</v>
      </c>
    </row>
    <row r="856" spans="12:16" x14ac:dyDescent="0.25">
      <c r="L856" s="264">
        <f>Member!A856</f>
        <v>38753</v>
      </c>
      <c r="M856">
        <f>SUMIF(Erfassung5!BD:BD,L856,Erfassung5!BW:BW)</f>
        <v>0</v>
      </c>
      <c r="N856">
        <f>SUMIF(Erfassung5!BD:BD,L856,Erfassung5!BG:BG)</f>
        <v>0</v>
      </c>
      <c r="O856">
        <f t="shared" si="43"/>
        <v>0</v>
      </c>
      <c r="P856">
        <f t="shared" si="42"/>
        <v>1</v>
      </c>
    </row>
    <row r="857" spans="12:16" x14ac:dyDescent="0.25">
      <c r="L857" s="264">
        <f>Member!A857</f>
        <v>25842</v>
      </c>
      <c r="M857">
        <f>SUMIF(Erfassung5!BD:BD,L857,Erfassung5!BW:BW)</f>
        <v>0</v>
      </c>
      <c r="N857">
        <f>SUMIF(Erfassung5!BD:BD,L857,Erfassung5!BG:BG)</f>
        <v>0</v>
      </c>
      <c r="O857">
        <f t="shared" si="43"/>
        <v>0</v>
      </c>
      <c r="P857">
        <f t="shared" si="42"/>
        <v>1</v>
      </c>
    </row>
    <row r="858" spans="12:16" x14ac:dyDescent="0.25">
      <c r="L858" s="264">
        <f>Member!A858</f>
        <v>38221</v>
      </c>
      <c r="M858">
        <f>SUMIF(Erfassung5!BD:BD,L858,Erfassung5!BW:BW)</f>
        <v>0</v>
      </c>
      <c r="N858">
        <f>SUMIF(Erfassung5!BD:BD,L858,Erfassung5!BG:BG)</f>
        <v>0</v>
      </c>
      <c r="O858">
        <f t="shared" si="43"/>
        <v>0</v>
      </c>
      <c r="P858">
        <f t="shared" si="42"/>
        <v>1</v>
      </c>
    </row>
    <row r="859" spans="12:16" x14ac:dyDescent="0.25">
      <c r="L859" s="264">
        <f>Member!A859</f>
        <v>38862</v>
      </c>
      <c r="M859">
        <f>SUMIF(Erfassung5!BD:BD,L859,Erfassung5!BW:BW)</f>
        <v>0</v>
      </c>
      <c r="N859">
        <f>SUMIF(Erfassung5!BD:BD,L859,Erfassung5!BG:BG)</f>
        <v>0</v>
      </c>
      <c r="O859">
        <f t="shared" si="43"/>
        <v>0</v>
      </c>
      <c r="P859">
        <f t="shared" si="42"/>
        <v>1</v>
      </c>
    </row>
    <row r="860" spans="12:16" x14ac:dyDescent="0.25">
      <c r="L860" s="264">
        <f>Member!A860</f>
        <v>38486</v>
      </c>
      <c r="M860">
        <f>SUMIF(Erfassung5!BD:BD,L860,Erfassung5!BW:BW)</f>
        <v>0</v>
      </c>
      <c r="N860">
        <f>SUMIF(Erfassung5!BD:BD,L860,Erfassung5!BG:BG)</f>
        <v>0</v>
      </c>
      <c r="O860">
        <f t="shared" si="43"/>
        <v>0</v>
      </c>
      <c r="P860">
        <f t="shared" si="42"/>
        <v>1</v>
      </c>
    </row>
    <row r="861" spans="12:16" x14ac:dyDescent="0.25">
      <c r="L861" s="264">
        <f>Member!A861</f>
        <v>38487</v>
      </c>
      <c r="M861">
        <f>SUMIF(Erfassung5!BD:BD,L861,Erfassung5!BW:BW)</f>
        <v>0</v>
      </c>
      <c r="N861">
        <f>SUMIF(Erfassung5!BD:BD,L861,Erfassung5!BG:BG)</f>
        <v>0</v>
      </c>
      <c r="O861">
        <f t="shared" si="43"/>
        <v>0</v>
      </c>
      <c r="P861">
        <f t="shared" si="42"/>
        <v>1</v>
      </c>
    </row>
    <row r="862" spans="12:16" x14ac:dyDescent="0.25">
      <c r="L862" s="264">
        <f>Member!A862</f>
        <v>10080</v>
      </c>
      <c r="M862">
        <f>SUMIF(Erfassung5!BD:BD,L862,Erfassung5!BW:BW)</f>
        <v>0</v>
      </c>
      <c r="N862">
        <f>SUMIF(Erfassung5!BD:BD,L862,Erfassung5!BG:BG)</f>
        <v>0</v>
      </c>
      <c r="O862">
        <f t="shared" si="43"/>
        <v>0</v>
      </c>
      <c r="P862">
        <f t="shared" si="42"/>
        <v>1</v>
      </c>
    </row>
    <row r="863" spans="12:16" x14ac:dyDescent="0.25">
      <c r="L863" s="264">
        <f>Member!A863</f>
        <v>38863</v>
      </c>
      <c r="M863">
        <f>SUMIF(Erfassung5!BD:BD,L863,Erfassung5!BW:BW)</f>
        <v>0</v>
      </c>
      <c r="N863">
        <f>SUMIF(Erfassung5!BD:BD,L863,Erfassung5!BG:BG)</f>
        <v>0</v>
      </c>
      <c r="O863">
        <f t="shared" si="43"/>
        <v>0</v>
      </c>
      <c r="P863">
        <f t="shared" si="42"/>
        <v>1</v>
      </c>
    </row>
    <row r="864" spans="12:16" x14ac:dyDescent="0.25">
      <c r="L864" s="264">
        <f>Member!A864</f>
        <v>38485</v>
      </c>
      <c r="M864">
        <f>SUMIF(Erfassung5!BD:BD,L864,Erfassung5!BW:BW)</f>
        <v>0</v>
      </c>
      <c r="N864">
        <f>SUMIF(Erfassung5!BD:BD,L864,Erfassung5!BG:BG)</f>
        <v>0</v>
      </c>
      <c r="O864">
        <f t="shared" si="43"/>
        <v>0</v>
      </c>
      <c r="P864">
        <f t="shared" si="42"/>
        <v>1</v>
      </c>
    </row>
    <row r="865" spans="12:16" x14ac:dyDescent="0.25">
      <c r="L865" s="264">
        <f>Member!A865</f>
        <v>10798</v>
      </c>
      <c r="M865">
        <f>SUMIF(Erfassung5!BD:BD,L865,Erfassung5!BW:BW)</f>
        <v>0</v>
      </c>
      <c r="N865">
        <f>SUMIF(Erfassung5!BD:BD,L865,Erfassung5!BG:BG)</f>
        <v>0</v>
      </c>
      <c r="O865">
        <f t="shared" si="43"/>
        <v>0</v>
      </c>
      <c r="P865">
        <f t="shared" si="42"/>
        <v>1</v>
      </c>
    </row>
    <row r="866" spans="12:16" x14ac:dyDescent="0.25">
      <c r="L866" s="264">
        <f>Member!A866</f>
        <v>38793</v>
      </c>
      <c r="M866">
        <f>SUMIF(Erfassung5!BD:BD,L866,Erfassung5!BW:BW)</f>
        <v>0</v>
      </c>
      <c r="N866">
        <f>SUMIF(Erfassung5!BD:BD,L866,Erfassung5!BG:BG)</f>
        <v>0</v>
      </c>
      <c r="O866">
        <f t="shared" si="43"/>
        <v>0</v>
      </c>
      <c r="P866">
        <f t="shared" si="42"/>
        <v>1</v>
      </c>
    </row>
    <row r="867" spans="12:16" x14ac:dyDescent="0.25">
      <c r="L867" s="264">
        <f>Member!A867</f>
        <v>25114</v>
      </c>
      <c r="M867">
        <f>SUMIF(Erfassung5!BD:BD,L867,Erfassung5!BW:BW)</f>
        <v>0</v>
      </c>
      <c r="N867">
        <f>SUMIF(Erfassung5!BD:BD,L867,Erfassung5!BG:BG)</f>
        <v>0</v>
      </c>
      <c r="O867">
        <f t="shared" si="43"/>
        <v>0</v>
      </c>
      <c r="P867">
        <f t="shared" si="42"/>
        <v>1</v>
      </c>
    </row>
    <row r="868" spans="12:16" x14ac:dyDescent="0.25">
      <c r="L868" s="264">
        <f>Member!A868</f>
        <v>38002</v>
      </c>
      <c r="M868">
        <f>SUMIF(Erfassung5!BD:BD,L868,Erfassung5!BW:BW)</f>
        <v>0</v>
      </c>
      <c r="N868">
        <f>SUMIF(Erfassung5!BD:BD,L868,Erfassung5!BG:BG)</f>
        <v>0</v>
      </c>
      <c r="O868">
        <f t="shared" si="43"/>
        <v>0</v>
      </c>
      <c r="P868">
        <f t="shared" si="42"/>
        <v>1</v>
      </c>
    </row>
    <row r="869" spans="12:16" x14ac:dyDescent="0.25">
      <c r="L869" s="264">
        <f>Member!A869</f>
        <v>38387</v>
      </c>
      <c r="M869">
        <f>SUMIF(Erfassung5!BD:BD,L869,Erfassung5!BW:BW)</f>
        <v>0</v>
      </c>
      <c r="N869">
        <f>SUMIF(Erfassung5!BD:BD,L869,Erfassung5!BG:BG)</f>
        <v>0</v>
      </c>
      <c r="O869">
        <f t="shared" si="43"/>
        <v>0</v>
      </c>
      <c r="P869">
        <f t="shared" si="42"/>
        <v>1</v>
      </c>
    </row>
    <row r="870" spans="12:16" x14ac:dyDescent="0.25">
      <c r="L870" s="264">
        <f>Member!A870</f>
        <v>38928</v>
      </c>
      <c r="M870">
        <f>SUMIF(Erfassung5!BD:BD,L870,Erfassung5!BW:BW)</f>
        <v>0</v>
      </c>
      <c r="N870">
        <f>SUMIF(Erfassung5!BD:BD,L870,Erfassung5!BG:BG)</f>
        <v>0</v>
      </c>
      <c r="O870">
        <f t="shared" si="43"/>
        <v>0</v>
      </c>
      <c r="P870">
        <f t="shared" si="42"/>
        <v>1</v>
      </c>
    </row>
    <row r="871" spans="12:16" x14ac:dyDescent="0.25">
      <c r="L871" s="264">
        <f>Member!A871</f>
        <v>3316</v>
      </c>
      <c r="M871">
        <f>SUMIF(Erfassung5!BD:BD,L871,Erfassung5!BW:BW)</f>
        <v>0</v>
      </c>
      <c r="N871">
        <f>SUMIF(Erfassung5!BD:BD,L871,Erfassung5!BG:BG)</f>
        <v>0</v>
      </c>
      <c r="O871">
        <f t="shared" si="43"/>
        <v>0</v>
      </c>
      <c r="P871">
        <f t="shared" si="42"/>
        <v>1</v>
      </c>
    </row>
    <row r="872" spans="12:16" x14ac:dyDescent="0.25">
      <c r="L872" s="264">
        <f>Member!A872</f>
        <v>7591</v>
      </c>
      <c r="M872">
        <f>SUMIF(Erfassung5!BD:BD,L872,Erfassung5!BW:BW)</f>
        <v>0</v>
      </c>
      <c r="N872">
        <f>SUMIF(Erfassung5!BD:BD,L872,Erfassung5!BG:BG)</f>
        <v>0</v>
      </c>
      <c r="O872">
        <f t="shared" si="43"/>
        <v>0</v>
      </c>
      <c r="P872">
        <f t="shared" si="42"/>
        <v>1</v>
      </c>
    </row>
    <row r="873" spans="12:16" x14ac:dyDescent="0.25">
      <c r="L873" s="264">
        <f>Member!A873</f>
        <v>7592</v>
      </c>
      <c r="M873">
        <f>SUMIF(Erfassung5!BD:BD,L873,Erfassung5!BW:BW)</f>
        <v>0</v>
      </c>
      <c r="N873">
        <f>SUMIF(Erfassung5!BD:BD,L873,Erfassung5!BG:BG)</f>
        <v>0</v>
      </c>
      <c r="O873">
        <f t="shared" si="43"/>
        <v>0</v>
      </c>
      <c r="P873">
        <f t="shared" si="42"/>
        <v>1</v>
      </c>
    </row>
    <row r="874" spans="12:16" x14ac:dyDescent="0.25">
      <c r="L874" s="264">
        <f>Member!A874</f>
        <v>7593</v>
      </c>
      <c r="M874">
        <f>SUMIF(Erfassung5!BD:BD,L874,Erfassung5!BW:BW)</f>
        <v>0</v>
      </c>
      <c r="N874">
        <f>SUMIF(Erfassung5!BD:BD,L874,Erfassung5!BG:BG)</f>
        <v>0</v>
      </c>
      <c r="O874">
        <f t="shared" si="43"/>
        <v>0</v>
      </c>
      <c r="P874">
        <f t="shared" si="42"/>
        <v>1</v>
      </c>
    </row>
    <row r="875" spans="12:16" x14ac:dyDescent="0.25">
      <c r="L875" s="264">
        <f>Member!A875</f>
        <v>7539</v>
      </c>
      <c r="M875">
        <f>SUMIF(Erfassung5!BD:BD,L875,Erfassung5!BW:BW)</f>
        <v>0</v>
      </c>
      <c r="N875">
        <f>SUMIF(Erfassung5!BD:BD,L875,Erfassung5!BG:BG)</f>
        <v>0</v>
      </c>
      <c r="O875">
        <f t="shared" si="43"/>
        <v>0</v>
      </c>
      <c r="P875">
        <f t="shared" si="42"/>
        <v>1</v>
      </c>
    </row>
    <row r="876" spans="12:16" x14ac:dyDescent="0.25">
      <c r="L876" s="264">
        <f>Member!A876</f>
        <v>7598</v>
      </c>
      <c r="M876">
        <f>SUMIF(Erfassung5!BD:BD,L876,Erfassung5!BW:BW)</f>
        <v>0</v>
      </c>
      <c r="N876">
        <f>SUMIF(Erfassung5!BD:BD,L876,Erfassung5!BG:BG)</f>
        <v>0</v>
      </c>
      <c r="O876">
        <f t="shared" si="43"/>
        <v>0</v>
      </c>
      <c r="P876">
        <f t="shared" si="42"/>
        <v>1</v>
      </c>
    </row>
    <row r="877" spans="12:16" x14ac:dyDescent="0.25">
      <c r="L877" s="264">
        <f>Member!A877</f>
        <v>7574</v>
      </c>
      <c r="M877">
        <f>SUMIF(Erfassung5!BD:BD,L877,Erfassung5!BW:BW)</f>
        <v>0</v>
      </c>
      <c r="N877">
        <f>SUMIF(Erfassung5!BD:BD,L877,Erfassung5!BG:BG)</f>
        <v>0</v>
      </c>
      <c r="O877">
        <f t="shared" si="43"/>
        <v>0</v>
      </c>
      <c r="P877">
        <f t="shared" si="42"/>
        <v>1</v>
      </c>
    </row>
    <row r="878" spans="12:16" x14ac:dyDescent="0.25">
      <c r="L878" s="264">
        <f>Member!A878</f>
        <v>16856</v>
      </c>
      <c r="M878">
        <f>SUMIF(Erfassung5!BD:BD,L878,Erfassung5!BW:BW)</f>
        <v>0</v>
      </c>
      <c r="N878">
        <f>SUMIF(Erfassung5!BD:BD,L878,Erfassung5!BG:BG)</f>
        <v>0</v>
      </c>
      <c r="O878">
        <f t="shared" si="43"/>
        <v>0</v>
      </c>
      <c r="P878">
        <f t="shared" si="42"/>
        <v>1</v>
      </c>
    </row>
    <row r="879" spans="12:16" x14ac:dyDescent="0.25">
      <c r="L879" s="264">
        <f>Member!A879</f>
        <v>16879</v>
      </c>
      <c r="M879">
        <f>SUMIF(Erfassung5!BD:BD,L879,Erfassung5!BW:BW)</f>
        <v>0</v>
      </c>
      <c r="N879">
        <f>SUMIF(Erfassung5!BD:BD,L879,Erfassung5!BG:BG)</f>
        <v>0</v>
      </c>
      <c r="O879">
        <f t="shared" si="43"/>
        <v>0</v>
      </c>
      <c r="P879">
        <f t="shared" si="42"/>
        <v>1</v>
      </c>
    </row>
    <row r="880" spans="12:16" x14ac:dyDescent="0.25">
      <c r="L880" s="264">
        <f>Member!A880</f>
        <v>38748</v>
      </c>
      <c r="M880">
        <f>SUMIF(Erfassung5!BD:BD,L880,Erfassung5!BW:BW)</f>
        <v>0</v>
      </c>
      <c r="N880">
        <f>SUMIF(Erfassung5!BD:BD,L880,Erfassung5!BG:BG)</f>
        <v>0</v>
      </c>
      <c r="O880">
        <f t="shared" si="43"/>
        <v>0</v>
      </c>
      <c r="P880">
        <f t="shared" si="42"/>
        <v>1</v>
      </c>
    </row>
    <row r="881" spans="12:16" x14ac:dyDescent="0.25">
      <c r="L881" s="264">
        <f>Member!A881</f>
        <v>7575</v>
      </c>
      <c r="M881">
        <f>SUMIF(Erfassung5!BD:BD,L881,Erfassung5!BW:BW)</f>
        <v>0</v>
      </c>
      <c r="N881">
        <f>SUMIF(Erfassung5!BD:BD,L881,Erfassung5!BG:BG)</f>
        <v>0</v>
      </c>
      <c r="O881">
        <f t="shared" si="43"/>
        <v>0</v>
      </c>
      <c r="P881">
        <f t="shared" si="42"/>
        <v>1</v>
      </c>
    </row>
    <row r="882" spans="12:16" x14ac:dyDescent="0.25">
      <c r="L882" s="264">
        <f>Member!A882</f>
        <v>16679</v>
      </c>
      <c r="M882">
        <f>SUMIF(Erfassung5!BD:BD,L882,Erfassung5!BW:BW)</f>
        <v>0</v>
      </c>
      <c r="N882">
        <f>SUMIF(Erfassung5!BD:BD,L882,Erfassung5!BG:BG)</f>
        <v>0</v>
      </c>
      <c r="O882">
        <f t="shared" si="43"/>
        <v>0</v>
      </c>
      <c r="P882">
        <f t="shared" si="42"/>
        <v>1</v>
      </c>
    </row>
    <row r="883" spans="12:16" x14ac:dyDescent="0.25">
      <c r="L883" s="264">
        <f>Member!A883</f>
        <v>7595</v>
      </c>
      <c r="M883">
        <f>SUMIF(Erfassung5!BD:BD,L883,Erfassung5!BW:BW)</f>
        <v>0</v>
      </c>
      <c r="N883">
        <f>SUMIF(Erfassung5!BD:BD,L883,Erfassung5!BG:BG)</f>
        <v>0</v>
      </c>
      <c r="O883">
        <f t="shared" si="43"/>
        <v>0</v>
      </c>
      <c r="P883">
        <f t="shared" si="42"/>
        <v>1</v>
      </c>
    </row>
    <row r="884" spans="12:16" x14ac:dyDescent="0.25">
      <c r="L884" s="264">
        <f>Member!A884</f>
        <v>7024</v>
      </c>
      <c r="M884">
        <f>SUMIF(Erfassung5!BD:BD,L884,Erfassung5!BW:BW)</f>
        <v>0</v>
      </c>
      <c r="N884">
        <f>SUMIF(Erfassung5!BD:BD,L884,Erfassung5!BG:BG)</f>
        <v>0</v>
      </c>
      <c r="O884">
        <f t="shared" si="43"/>
        <v>0</v>
      </c>
      <c r="P884">
        <f t="shared" si="42"/>
        <v>1</v>
      </c>
    </row>
    <row r="885" spans="12:16" x14ac:dyDescent="0.25">
      <c r="L885" s="264">
        <f>Member!A885</f>
        <v>38546</v>
      </c>
      <c r="M885">
        <f>SUMIF(Erfassung5!BD:BD,L885,Erfassung5!BW:BW)</f>
        <v>0</v>
      </c>
      <c r="N885">
        <f>SUMIF(Erfassung5!BD:BD,L885,Erfassung5!BG:BG)</f>
        <v>0</v>
      </c>
      <c r="O885">
        <f t="shared" si="43"/>
        <v>0</v>
      </c>
      <c r="P885">
        <f t="shared" si="42"/>
        <v>1</v>
      </c>
    </row>
    <row r="886" spans="12:16" x14ac:dyDescent="0.25">
      <c r="L886" s="264">
        <f>Member!A886</f>
        <v>38708</v>
      </c>
      <c r="M886">
        <f>SUMIF(Erfassung5!BD:BD,L886,Erfassung5!BW:BW)</f>
        <v>0</v>
      </c>
      <c r="N886">
        <f>SUMIF(Erfassung5!BD:BD,L886,Erfassung5!BG:BG)</f>
        <v>0</v>
      </c>
      <c r="O886">
        <f t="shared" si="43"/>
        <v>0</v>
      </c>
      <c r="P886">
        <f t="shared" si="42"/>
        <v>1</v>
      </c>
    </row>
    <row r="887" spans="12:16" x14ac:dyDescent="0.25">
      <c r="L887" s="264">
        <f>Member!A887</f>
        <v>16912</v>
      </c>
      <c r="M887">
        <f>SUMIF(Erfassung5!BD:BD,L887,Erfassung5!BW:BW)</f>
        <v>0</v>
      </c>
      <c r="N887">
        <f>SUMIF(Erfassung5!BD:BD,L887,Erfassung5!BG:BG)</f>
        <v>0</v>
      </c>
      <c r="O887">
        <f t="shared" si="43"/>
        <v>0</v>
      </c>
      <c r="P887">
        <f t="shared" si="42"/>
        <v>1</v>
      </c>
    </row>
    <row r="888" spans="12:16" x14ac:dyDescent="0.25">
      <c r="L888" s="264">
        <f>Member!A888</f>
        <v>7867</v>
      </c>
      <c r="M888">
        <f>SUMIF(Erfassung5!BD:BD,L888,Erfassung5!BW:BW)</f>
        <v>0</v>
      </c>
      <c r="N888">
        <f>SUMIF(Erfassung5!BD:BD,L888,Erfassung5!BG:BG)</f>
        <v>0</v>
      </c>
      <c r="O888">
        <f t="shared" si="43"/>
        <v>0</v>
      </c>
      <c r="P888">
        <f t="shared" si="42"/>
        <v>1</v>
      </c>
    </row>
    <row r="889" spans="12:16" x14ac:dyDescent="0.25">
      <c r="L889" s="264">
        <f>Member!A889</f>
        <v>7885</v>
      </c>
      <c r="M889">
        <f>SUMIF(Erfassung5!BD:BD,L889,Erfassung5!BW:BW)</f>
        <v>0</v>
      </c>
      <c r="N889">
        <f>SUMIF(Erfassung5!BD:BD,L889,Erfassung5!BG:BG)</f>
        <v>0</v>
      </c>
      <c r="O889">
        <f t="shared" si="43"/>
        <v>0</v>
      </c>
      <c r="P889">
        <f t="shared" si="42"/>
        <v>1</v>
      </c>
    </row>
    <row r="890" spans="12:16" x14ac:dyDescent="0.25">
      <c r="L890" s="264">
        <f>Member!A890</f>
        <v>7578</v>
      </c>
      <c r="M890">
        <f>SUMIF(Erfassung5!BD:BD,L890,Erfassung5!BW:BW)</f>
        <v>0</v>
      </c>
      <c r="N890">
        <f>SUMIF(Erfassung5!BD:BD,L890,Erfassung5!BG:BG)</f>
        <v>0</v>
      </c>
      <c r="O890">
        <f t="shared" si="43"/>
        <v>0</v>
      </c>
      <c r="P890">
        <f t="shared" si="42"/>
        <v>1</v>
      </c>
    </row>
    <row r="891" spans="12:16" x14ac:dyDescent="0.25">
      <c r="L891" s="264">
        <f>Member!A891</f>
        <v>7341</v>
      </c>
      <c r="M891">
        <f>SUMIF(Erfassung5!BD:BD,L891,Erfassung5!BW:BW)</f>
        <v>0</v>
      </c>
      <c r="N891">
        <f>SUMIF(Erfassung5!BD:BD,L891,Erfassung5!BG:BG)</f>
        <v>0</v>
      </c>
      <c r="O891">
        <f t="shared" si="43"/>
        <v>0</v>
      </c>
      <c r="P891">
        <f t="shared" si="42"/>
        <v>1</v>
      </c>
    </row>
    <row r="892" spans="12:16" x14ac:dyDescent="0.25">
      <c r="L892" s="264">
        <f>Member!A892</f>
        <v>38327</v>
      </c>
      <c r="M892">
        <f>SUMIF(Erfassung5!BD:BD,L892,Erfassung5!BW:BW)</f>
        <v>0</v>
      </c>
      <c r="N892">
        <f>SUMIF(Erfassung5!BD:BD,L892,Erfassung5!BG:BG)</f>
        <v>0</v>
      </c>
      <c r="O892">
        <f t="shared" si="43"/>
        <v>0</v>
      </c>
      <c r="P892">
        <f t="shared" si="42"/>
        <v>1</v>
      </c>
    </row>
    <row r="893" spans="12:16" x14ac:dyDescent="0.25">
      <c r="L893" s="264">
        <f>Member!A893</f>
        <v>25213</v>
      </c>
      <c r="M893">
        <f>SUMIF(Erfassung5!BD:BD,L893,Erfassung5!BW:BW)</f>
        <v>0</v>
      </c>
      <c r="N893">
        <f>SUMIF(Erfassung5!BD:BD,L893,Erfassung5!BG:BG)</f>
        <v>0</v>
      </c>
      <c r="O893">
        <f t="shared" si="43"/>
        <v>0</v>
      </c>
      <c r="P893">
        <f t="shared" si="42"/>
        <v>1</v>
      </c>
    </row>
    <row r="894" spans="12:16" x14ac:dyDescent="0.25">
      <c r="L894" s="264">
        <f>Member!A894</f>
        <v>18708</v>
      </c>
      <c r="M894">
        <f>SUMIF(Erfassung5!BD:BD,L894,Erfassung5!BW:BW)</f>
        <v>0</v>
      </c>
      <c r="N894">
        <f>SUMIF(Erfassung5!BD:BD,L894,Erfassung5!BG:BG)</f>
        <v>0</v>
      </c>
      <c r="O894">
        <f t="shared" si="43"/>
        <v>0</v>
      </c>
      <c r="P894">
        <f t="shared" si="42"/>
        <v>1</v>
      </c>
    </row>
    <row r="895" spans="12:16" x14ac:dyDescent="0.25">
      <c r="L895" s="264">
        <f>Member!A895</f>
        <v>7597</v>
      </c>
      <c r="M895">
        <f>SUMIF(Erfassung5!BD:BD,L895,Erfassung5!BW:BW)</f>
        <v>0</v>
      </c>
      <c r="N895">
        <f>SUMIF(Erfassung5!BD:BD,L895,Erfassung5!BG:BG)</f>
        <v>0</v>
      </c>
      <c r="O895">
        <f t="shared" si="43"/>
        <v>0</v>
      </c>
      <c r="P895">
        <f t="shared" si="42"/>
        <v>1</v>
      </c>
    </row>
    <row r="896" spans="12:16" x14ac:dyDescent="0.25">
      <c r="L896" s="264">
        <f>Member!A896</f>
        <v>7576</v>
      </c>
      <c r="M896">
        <f>SUMIF(Erfassung5!BD:BD,L896,Erfassung5!BW:BW)</f>
        <v>0</v>
      </c>
      <c r="N896">
        <f>SUMIF(Erfassung5!BD:BD,L896,Erfassung5!BG:BG)</f>
        <v>0</v>
      </c>
      <c r="O896">
        <f t="shared" si="43"/>
        <v>0</v>
      </c>
      <c r="P896">
        <f t="shared" si="42"/>
        <v>1</v>
      </c>
    </row>
    <row r="897" spans="12:16" x14ac:dyDescent="0.25">
      <c r="L897" s="264">
        <f>Member!A897</f>
        <v>7440</v>
      </c>
      <c r="M897">
        <f>SUMIF(Erfassung5!BD:BD,L897,Erfassung5!BW:BW)</f>
        <v>0</v>
      </c>
      <c r="N897">
        <f>SUMIF(Erfassung5!BD:BD,L897,Erfassung5!BG:BG)</f>
        <v>0</v>
      </c>
      <c r="O897">
        <f t="shared" si="43"/>
        <v>0</v>
      </c>
      <c r="P897">
        <f t="shared" si="42"/>
        <v>1</v>
      </c>
    </row>
    <row r="898" spans="12:16" x14ac:dyDescent="0.25">
      <c r="L898" s="264">
        <f>Member!A898</f>
        <v>7004</v>
      </c>
      <c r="M898">
        <f>SUMIF(Erfassung5!BD:BD,L898,Erfassung5!BW:BW)</f>
        <v>0</v>
      </c>
      <c r="N898">
        <f>SUMIF(Erfassung5!BD:BD,L898,Erfassung5!BG:BG)</f>
        <v>0</v>
      </c>
      <c r="O898">
        <f t="shared" si="43"/>
        <v>0</v>
      </c>
      <c r="P898">
        <f t="shared" ref="P898:P961" si="44">RANK(O898,O:O)</f>
        <v>1</v>
      </c>
    </row>
    <row r="899" spans="12:16" x14ac:dyDescent="0.25">
      <c r="L899" s="264">
        <f>Member!A899</f>
        <v>7580</v>
      </c>
      <c r="M899">
        <f>SUMIF(Erfassung5!BD:BD,L899,Erfassung5!BW:BW)</f>
        <v>0</v>
      </c>
      <c r="N899">
        <f>SUMIF(Erfassung5!BD:BD,L899,Erfassung5!BG:BG)</f>
        <v>0</v>
      </c>
      <c r="O899">
        <f t="shared" ref="O899:O962" si="45">IF(N899=0,0,M899/N899-ROW()/1000000000)</f>
        <v>0</v>
      </c>
      <c r="P899">
        <f t="shared" si="44"/>
        <v>1</v>
      </c>
    </row>
    <row r="900" spans="12:16" x14ac:dyDescent="0.25">
      <c r="L900" s="264">
        <f>Member!A900</f>
        <v>16965</v>
      </c>
      <c r="M900">
        <f>SUMIF(Erfassung5!BD:BD,L900,Erfassung5!BW:BW)</f>
        <v>0</v>
      </c>
      <c r="N900">
        <f>SUMIF(Erfassung5!BD:BD,L900,Erfassung5!BG:BG)</f>
        <v>0</v>
      </c>
      <c r="O900">
        <f t="shared" si="45"/>
        <v>0</v>
      </c>
      <c r="P900">
        <f t="shared" si="44"/>
        <v>1</v>
      </c>
    </row>
    <row r="901" spans="12:16" x14ac:dyDescent="0.25">
      <c r="L901" s="264">
        <f>Member!A901</f>
        <v>25534</v>
      </c>
      <c r="M901">
        <f>SUMIF(Erfassung5!BD:BD,L901,Erfassung5!BW:BW)</f>
        <v>0</v>
      </c>
      <c r="N901">
        <f>SUMIF(Erfassung5!BD:BD,L901,Erfassung5!BG:BG)</f>
        <v>0</v>
      </c>
      <c r="O901">
        <f t="shared" si="45"/>
        <v>0</v>
      </c>
      <c r="P901">
        <f t="shared" si="44"/>
        <v>1</v>
      </c>
    </row>
    <row r="902" spans="12:16" x14ac:dyDescent="0.25">
      <c r="L902" s="264">
        <f>Member!A902</f>
        <v>12850</v>
      </c>
      <c r="M902">
        <f>SUMIF(Erfassung5!BD:BD,L902,Erfassung5!BW:BW)</f>
        <v>0</v>
      </c>
      <c r="N902">
        <f>SUMIF(Erfassung5!BD:BD,L902,Erfassung5!BG:BG)</f>
        <v>0</v>
      </c>
      <c r="O902">
        <f t="shared" si="45"/>
        <v>0</v>
      </c>
      <c r="P902">
        <f t="shared" si="44"/>
        <v>1</v>
      </c>
    </row>
    <row r="903" spans="12:16" x14ac:dyDescent="0.25">
      <c r="L903" s="264">
        <f>Member!A903</f>
        <v>7865</v>
      </c>
      <c r="M903">
        <f>SUMIF(Erfassung5!BD:BD,L903,Erfassung5!BW:BW)</f>
        <v>0</v>
      </c>
      <c r="N903">
        <f>SUMIF(Erfassung5!BD:BD,L903,Erfassung5!BG:BG)</f>
        <v>0</v>
      </c>
      <c r="O903">
        <f t="shared" si="45"/>
        <v>0</v>
      </c>
      <c r="P903">
        <f t="shared" si="44"/>
        <v>1</v>
      </c>
    </row>
    <row r="904" spans="12:16" x14ac:dyDescent="0.25">
      <c r="L904" s="264">
        <f>Member!A904</f>
        <v>16998</v>
      </c>
      <c r="M904">
        <f>SUMIF(Erfassung5!BD:BD,L904,Erfassung5!BW:BW)</f>
        <v>0</v>
      </c>
      <c r="N904">
        <f>SUMIF(Erfassung5!BD:BD,L904,Erfassung5!BG:BG)</f>
        <v>0</v>
      </c>
      <c r="O904">
        <f t="shared" si="45"/>
        <v>0</v>
      </c>
      <c r="P904">
        <f t="shared" si="44"/>
        <v>1</v>
      </c>
    </row>
    <row r="905" spans="12:16" x14ac:dyDescent="0.25">
      <c r="L905" s="264">
        <f>Member!A905</f>
        <v>16595</v>
      </c>
      <c r="M905">
        <f>SUMIF(Erfassung5!BD:BD,L905,Erfassung5!BW:BW)</f>
        <v>0</v>
      </c>
      <c r="N905">
        <f>SUMIF(Erfassung5!BD:BD,L905,Erfassung5!BG:BG)</f>
        <v>0</v>
      </c>
      <c r="O905">
        <f t="shared" si="45"/>
        <v>0</v>
      </c>
      <c r="P905">
        <f t="shared" si="44"/>
        <v>1</v>
      </c>
    </row>
    <row r="906" spans="12:16" x14ac:dyDescent="0.25">
      <c r="L906" s="264">
        <f>Member!A906</f>
        <v>16594</v>
      </c>
      <c r="M906">
        <f>SUMIF(Erfassung5!BD:BD,L906,Erfassung5!BW:BW)</f>
        <v>0</v>
      </c>
      <c r="N906">
        <f>SUMIF(Erfassung5!BD:BD,L906,Erfassung5!BG:BG)</f>
        <v>0</v>
      </c>
      <c r="O906">
        <f t="shared" si="45"/>
        <v>0</v>
      </c>
      <c r="P906">
        <f t="shared" si="44"/>
        <v>1</v>
      </c>
    </row>
    <row r="907" spans="12:16" x14ac:dyDescent="0.25">
      <c r="L907" s="264">
        <f>Member!A907</f>
        <v>38350</v>
      </c>
      <c r="M907">
        <f>SUMIF(Erfassung5!BD:BD,L907,Erfassung5!BW:BW)</f>
        <v>0</v>
      </c>
      <c r="N907">
        <f>SUMIF(Erfassung5!BD:BD,L907,Erfassung5!BG:BG)</f>
        <v>0</v>
      </c>
      <c r="O907">
        <f t="shared" si="45"/>
        <v>0</v>
      </c>
      <c r="P907">
        <f t="shared" si="44"/>
        <v>1</v>
      </c>
    </row>
    <row r="908" spans="12:16" x14ac:dyDescent="0.25">
      <c r="L908" s="264">
        <f>Member!A908</f>
        <v>7485</v>
      </c>
      <c r="M908">
        <f>SUMIF(Erfassung5!BD:BD,L908,Erfassung5!BW:BW)</f>
        <v>0</v>
      </c>
      <c r="N908">
        <f>SUMIF(Erfassung5!BD:BD,L908,Erfassung5!BG:BG)</f>
        <v>0</v>
      </c>
      <c r="O908">
        <f t="shared" si="45"/>
        <v>0</v>
      </c>
      <c r="P908">
        <f t="shared" si="44"/>
        <v>1</v>
      </c>
    </row>
    <row r="909" spans="12:16" x14ac:dyDescent="0.25">
      <c r="L909" s="264">
        <f>Member!A909</f>
        <v>7071</v>
      </c>
      <c r="M909">
        <f>SUMIF(Erfassung5!BD:BD,L909,Erfassung5!BW:BW)</f>
        <v>0</v>
      </c>
      <c r="N909">
        <f>SUMIF(Erfassung5!BD:BD,L909,Erfassung5!BG:BG)</f>
        <v>0</v>
      </c>
      <c r="O909">
        <f t="shared" si="45"/>
        <v>0</v>
      </c>
      <c r="P909">
        <f t="shared" si="44"/>
        <v>1</v>
      </c>
    </row>
    <row r="910" spans="12:16" x14ac:dyDescent="0.25">
      <c r="L910" s="264">
        <f>Member!A910</f>
        <v>16093</v>
      </c>
      <c r="M910">
        <f>SUMIF(Erfassung5!BD:BD,L910,Erfassung5!BW:BW)</f>
        <v>0</v>
      </c>
      <c r="N910">
        <f>SUMIF(Erfassung5!BD:BD,L910,Erfassung5!BG:BG)</f>
        <v>0</v>
      </c>
      <c r="O910">
        <f t="shared" si="45"/>
        <v>0</v>
      </c>
      <c r="P910">
        <f t="shared" si="44"/>
        <v>1</v>
      </c>
    </row>
    <row r="911" spans="12:16" x14ac:dyDescent="0.25">
      <c r="L911" s="264">
        <f>Member!A911</f>
        <v>7061</v>
      </c>
      <c r="M911">
        <f>SUMIF(Erfassung5!BD:BD,L911,Erfassung5!BW:BW)</f>
        <v>0</v>
      </c>
      <c r="N911">
        <f>SUMIF(Erfassung5!BD:BD,L911,Erfassung5!BG:BG)</f>
        <v>0</v>
      </c>
      <c r="O911">
        <f t="shared" si="45"/>
        <v>0</v>
      </c>
      <c r="P911">
        <f t="shared" si="44"/>
        <v>1</v>
      </c>
    </row>
    <row r="912" spans="12:16" x14ac:dyDescent="0.25">
      <c r="L912" s="264">
        <f>Member!A912</f>
        <v>38655</v>
      </c>
      <c r="M912">
        <f>SUMIF(Erfassung5!BD:BD,L912,Erfassung5!BW:BW)</f>
        <v>0</v>
      </c>
      <c r="N912">
        <f>SUMIF(Erfassung5!BD:BD,L912,Erfassung5!BG:BG)</f>
        <v>0</v>
      </c>
      <c r="O912">
        <f t="shared" si="45"/>
        <v>0</v>
      </c>
      <c r="P912">
        <f t="shared" si="44"/>
        <v>1</v>
      </c>
    </row>
    <row r="913" spans="12:16" x14ac:dyDescent="0.25">
      <c r="L913" s="264">
        <f>Member!A913</f>
        <v>25205</v>
      </c>
      <c r="M913">
        <f>SUMIF(Erfassung5!BD:BD,L913,Erfassung5!BW:BW)</f>
        <v>0</v>
      </c>
      <c r="N913">
        <f>SUMIF(Erfassung5!BD:BD,L913,Erfassung5!BG:BG)</f>
        <v>0</v>
      </c>
      <c r="O913">
        <f t="shared" si="45"/>
        <v>0</v>
      </c>
      <c r="P913">
        <f t="shared" si="44"/>
        <v>1</v>
      </c>
    </row>
    <row r="914" spans="12:16" x14ac:dyDescent="0.25">
      <c r="L914" s="264">
        <f>Member!A914</f>
        <v>25557</v>
      </c>
      <c r="M914">
        <f>SUMIF(Erfassung5!BD:BD,L914,Erfassung5!BW:BW)</f>
        <v>0</v>
      </c>
      <c r="N914">
        <f>SUMIF(Erfassung5!BD:BD,L914,Erfassung5!BG:BG)</f>
        <v>0</v>
      </c>
      <c r="O914">
        <f t="shared" si="45"/>
        <v>0</v>
      </c>
      <c r="P914">
        <f t="shared" si="44"/>
        <v>1</v>
      </c>
    </row>
    <row r="915" spans="12:16" x14ac:dyDescent="0.25">
      <c r="L915" s="264">
        <f>Member!A915</f>
        <v>25830</v>
      </c>
      <c r="M915">
        <f>SUMIF(Erfassung5!BD:BD,L915,Erfassung5!BW:BW)</f>
        <v>0</v>
      </c>
      <c r="N915">
        <f>SUMIF(Erfassung5!BD:BD,L915,Erfassung5!BG:BG)</f>
        <v>0</v>
      </c>
      <c r="O915">
        <f t="shared" si="45"/>
        <v>0</v>
      </c>
      <c r="P915">
        <f t="shared" si="44"/>
        <v>1</v>
      </c>
    </row>
    <row r="916" spans="12:16" x14ac:dyDescent="0.25">
      <c r="L916" s="264">
        <f>Member!A916</f>
        <v>25203</v>
      </c>
      <c r="M916">
        <f>SUMIF(Erfassung5!BD:BD,L916,Erfassung5!BW:BW)</f>
        <v>0</v>
      </c>
      <c r="N916">
        <f>SUMIF(Erfassung5!BD:BD,L916,Erfassung5!BG:BG)</f>
        <v>0</v>
      </c>
      <c r="O916">
        <f t="shared" si="45"/>
        <v>0</v>
      </c>
      <c r="P916">
        <f t="shared" si="44"/>
        <v>1</v>
      </c>
    </row>
    <row r="917" spans="12:16" x14ac:dyDescent="0.25">
      <c r="L917" s="264">
        <f>Member!A917</f>
        <v>25204</v>
      </c>
      <c r="M917">
        <f>SUMIF(Erfassung5!BD:BD,L917,Erfassung5!BW:BW)</f>
        <v>0</v>
      </c>
      <c r="N917">
        <f>SUMIF(Erfassung5!BD:BD,L917,Erfassung5!BG:BG)</f>
        <v>0</v>
      </c>
      <c r="O917">
        <f t="shared" si="45"/>
        <v>0</v>
      </c>
      <c r="P917">
        <f t="shared" si="44"/>
        <v>1</v>
      </c>
    </row>
    <row r="918" spans="12:16" x14ac:dyDescent="0.25">
      <c r="L918" s="264">
        <f>Member!A918</f>
        <v>26157</v>
      </c>
      <c r="M918">
        <f>SUMIF(Erfassung5!BD:BD,L918,Erfassung5!BW:BW)</f>
        <v>0</v>
      </c>
      <c r="N918">
        <f>SUMIF(Erfassung5!BD:BD,L918,Erfassung5!BG:BG)</f>
        <v>0</v>
      </c>
      <c r="O918">
        <f t="shared" si="45"/>
        <v>0</v>
      </c>
      <c r="P918">
        <f t="shared" si="44"/>
        <v>1</v>
      </c>
    </row>
    <row r="919" spans="12:16" x14ac:dyDescent="0.25">
      <c r="L919" s="264">
        <f>Member!A919</f>
        <v>38626</v>
      </c>
      <c r="M919">
        <f>SUMIF(Erfassung5!BD:BD,L919,Erfassung5!BW:BW)</f>
        <v>0</v>
      </c>
      <c r="N919">
        <f>SUMIF(Erfassung5!BD:BD,L919,Erfassung5!BG:BG)</f>
        <v>0</v>
      </c>
      <c r="O919">
        <f t="shared" si="45"/>
        <v>0</v>
      </c>
      <c r="P919">
        <f t="shared" si="44"/>
        <v>1</v>
      </c>
    </row>
    <row r="920" spans="12:16" x14ac:dyDescent="0.25">
      <c r="L920" s="264">
        <f>Member!A920</f>
        <v>7573</v>
      </c>
      <c r="M920">
        <f>SUMIF(Erfassung5!BD:BD,L920,Erfassung5!BW:BW)</f>
        <v>0</v>
      </c>
      <c r="N920">
        <f>SUMIF(Erfassung5!BD:BD,L920,Erfassung5!BG:BG)</f>
        <v>0</v>
      </c>
      <c r="O920">
        <f t="shared" si="45"/>
        <v>0</v>
      </c>
      <c r="P920">
        <f t="shared" si="44"/>
        <v>1</v>
      </c>
    </row>
    <row r="921" spans="12:16" x14ac:dyDescent="0.25">
      <c r="L921" s="264">
        <f>Member!A921</f>
        <v>38672</v>
      </c>
      <c r="M921">
        <f>SUMIF(Erfassung5!BD:BD,L921,Erfassung5!BW:BW)</f>
        <v>0</v>
      </c>
      <c r="N921">
        <f>SUMIF(Erfassung5!BD:BD,L921,Erfassung5!BG:BG)</f>
        <v>0</v>
      </c>
      <c r="O921">
        <f t="shared" si="45"/>
        <v>0</v>
      </c>
      <c r="P921">
        <f t="shared" si="44"/>
        <v>1</v>
      </c>
    </row>
    <row r="922" spans="12:16" x14ac:dyDescent="0.25">
      <c r="L922" s="264">
        <f>Member!A922</f>
        <v>38049</v>
      </c>
      <c r="M922">
        <f>SUMIF(Erfassung5!BD:BD,L922,Erfassung5!BW:BW)</f>
        <v>0</v>
      </c>
      <c r="N922">
        <f>SUMIF(Erfassung5!BD:BD,L922,Erfassung5!BG:BG)</f>
        <v>0</v>
      </c>
      <c r="O922">
        <f t="shared" si="45"/>
        <v>0</v>
      </c>
      <c r="P922">
        <f t="shared" si="44"/>
        <v>1</v>
      </c>
    </row>
    <row r="923" spans="12:16" x14ac:dyDescent="0.25">
      <c r="L923" s="264">
        <f>Member!A923</f>
        <v>38867</v>
      </c>
      <c r="M923">
        <f>SUMIF(Erfassung5!BD:BD,L923,Erfassung5!BW:BW)</f>
        <v>0</v>
      </c>
      <c r="N923">
        <f>SUMIF(Erfassung5!BD:BD,L923,Erfassung5!BG:BG)</f>
        <v>0</v>
      </c>
      <c r="O923">
        <f t="shared" si="45"/>
        <v>0</v>
      </c>
      <c r="P923">
        <f t="shared" si="44"/>
        <v>1</v>
      </c>
    </row>
    <row r="924" spans="12:16" x14ac:dyDescent="0.25">
      <c r="L924" s="264">
        <f>Member!A924</f>
        <v>25127</v>
      </c>
      <c r="M924">
        <f>SUMIF(Erfassung5!BD:BD,L924,Erfassung5!BW:BW)</f>
        <v>0</v>
      </c>
      <c r="N924">
        <f>SUMIF(Erfassung5!BD:BD,L924,Erfassung5!BG:BG)</f>
        <v>0</v>
      </c>
      <c r="O924">
        <f t="shared" si="45"/>
        <v>0</v>
      </c>
      <c r="P924">
        <f t="shared" si="44"/>
        <v>1</v>
      </c>
    </row>
    <row r="925" spans="12:16" x14ac:dyDescent="0.25">
      <c r="L925" s="264">
        <f>Member!A925</f>
        <v>25857</v>
      </c>
      <c r="M925">
        <f>SUMIF(Erfassung5!BD:BD,L925,Erfassung5!BW:BW)</f>
        <v>0</v>
      </c>
      <c r="N925">
        <f>SUMIF(Erfassung5!BD:BD,L925,Erfassung5!BG:BG)</f>
        <v>0</v>
      </c>
      <c r="O925">
        <f t="shared" si="45"/>
        <v>0</v>
      </c>
      <c r="P925">
        <f t="shared" si="44"/>
        <v>1</v>
      </c>
    </row>
    <row r="926" spans="12:16" x14ac:dyDescent="0.25">
      <c r="L926" s="264">
        <f>Member!A926</f>
        <v>25388</v>
      </c>
      <c r="M926">
        <f>SUMIF(Erfassung5!BD:BD,L926,Erfassung5!BW:BW)</f>
        <v>0</v>
      </c>
      <c r="N926">
        <f>SUMIF(Erfassung5!BD:BD,L926,Erfassung5!BG:BG)</f>
        <v>0</v>
      </c>
      <c r="O926">
        <f t="shared" si="45"/>
        <v>0</v>
      </c>
      <c r="P926">
        <f t="shared" si="44"/>
        <v>1</v>
      </c>
    </row>
    <row r="927" spans="12:16" x14ac:dyDescent="0.25">
      <c r="L927" s="264">
        <f>Member!A927</f>
        <v>7558</v>
      </c>
      <c r="M927">
        <f>SUMIF(Erfassung5!BD:BD,L927,Erfassung5!BW:BW)</f>
        <v>0</v>
      </c>
      <c r="N927">
        <f>SUMIF(Erfassung5!BD:BD,L927,Erfassung5!BG:BG)</f>
        <v>0</v>
      </c>
      <c r="O927">
        <f t="shared" si="45"/>
        <v>0</v>
      </c>
      <c r="P927">
        <f t="shared" si="44"/>
        <v>1</v>
      </c>
    </row>
    <row r="928" spans="12:16" x14ac:dyDescent="0.25">
      <c r="L928" s="264">
        <f>Member!A928</f>
        <v>7561</v>
      </c>
      <c r="M928">
        <f>SUMIF(Erfassung5!BD:BD,L928,Erfassung5!BW:BW)</f>
        <v>0</v>
      </c>
      <c r="N928">
        <f>SUMIF(Erfassung5!BD:BD,L928,Erfassung5!BG:BG)</f>
        <v>0</v>
      </c>
      <c r="O928">
        <f t="shared" si="45"/>
        <v>0</v>
      </c>
      <c r="P928">
        <f t="shared" si="44"/>
        <v>1</v>
      </c>
    </row>
    <row r="929" spans="12:16" x14ac:dyDescent="0.25">
      <c r="L929" s="264">
        <f>Member!A929</f>
        <v>7565</v>
      </c>
      <c r="M929">
        <f>SUMIF(Erfassung5!BD:BD,L929,Erfassung5!BW:BW)</f>
        <v>0</v>
      </c>
      <c r="N929">
        <f>SUMIF(Erfassung5!BD:BD,L929,Erfassung5!BG:BG)</f>
        <v>0</v>
      </c>
      <c r="O929">
        <f t="shared" si="45"/>
        <v>0</v>
      </c>
      <c r="P929">
        <f t="shared" si="44"/>
        <v>1</v>
      </c>
    </row>
    <row r="930" spans="12:16" x14ac:dyDescent="0.25">
      <c r="L930" s="264">
        <f>Member!A930</f>
        <v>7501</v>
      </c>
      <c r="M930">
        <f>SUMIF(Erfassung5!BD:BD,L930,Erfassung5!BW:BW)</f>
        <v>0</v>
      </c>
      <c r="N930">
        <f>SUMIF(Erfassung5!BD:BD,L930,Erfassung5!BG:BG)</f>
        <v>0</v>
      </c>
      <c r="O930">
        <f t="shared" si="45"/>
        <v>0</v>
      </c>
      <c r="P930">
        <f t="shared" si="44"/>
        <v>1</v>
      </c>
    </row>
    <row r="931" spans="12:16" x14ac:dyDescent="0.25">
      <c r="L931" s="264">
        <f>Member!A931</f>
        <v>38542</v>
      </c>
      <c r="M931">
        <f>SUMIF(Erfassung5!BD:BD,L931,Erfassung5!BW:BW)</f>
        <v>0</v>
      </c>
      <c r="N931">
        <f>SUMIF(Erfassung5!BD:BD,L931,Erfassung5!BG:BG)</f>
        <v>0</v>
      </c>
      <c r="O931">
        <f t="shared" si="45"/>
        <v>0</v>
      </c>
      <c r="P931">
        <f t="shared" si="44"/>
        <v>1</v>
      </c>
    </row>
    <row r="932" spans="12:16" x14ac:dyDescent="0.25">
      <c r="L932" s="264">
        <f>Member!A932</f>
        <v>25631</v>
      </c>
      <c r="M932">
        <f>SUMIF(Erfassung5!BD:BD,L932,Erfassung5!BW:BW)</f>
        <v>0</v>
      </c>
      <c r="N932">
        <f>SUMIF(Erfassung5!BD:BD,L932,Erfassung5!BG:BG)</f>
        <v>0</v>
      </c>
      <c r="O932">
        <f t="shared" si="45"/>
        <v>0</v>
      </c>
      <c r="P932">
        <f t="shared" si="44"/>
        <v>1</v>
      </c>
    </row>
    <row r="933" spans="12:16" x14ac:dyDescent="0.25">
      <c r="L933" s="264">
        <f>Member!A933</f>
        <v>38186</v>
      </c>
      <c r="M933">
        <f>SUMIF(Erfassung5!BD:BD,L933,Erfassung5!BW:BW)</f>
        <v>0</v>
      </c>
      <c r="N933">
        <f>SUMIF(Erfassung5!BD:BD,L933,Erfassung5!BG:BG)</f>
        <v>0</v>
      </c>
      <c r="O933">
        <f t="shared" si="45"/>
        <v>0</v>
      </c>
      <c r="P933">
        <f t="shared" si="44"/>
        <v>1</v>
      </c>
    </row>
    <row r="934" spans="12:16" x14ac:dyDescent="0.25">
      <c r="L934" s="264">
        <f>Member!A934</f>
        <v>25814</v>
      </c>
      <c r="M934">
        <f>SUMIF(Erfassung5!BD:BD,L934,Erfassung5!BW:BW)</f>
        <v>0</v>
      </c>
      <c r="N934">
        <f>SUMIF(Erfassung5!BD:BD,L934,Erfassung5!BG:BG)</f>
        <v>0</v>
      </c>
      <c r="O934">
        <f t="shared" si="45"/>
        <v>0</v>
      </c>
      <c r="P934">
        <f t="shared" si="44"/>
        <v>1</v>
      </c>
    </row>
    <row r="935" spans="12:16" x14ac:dyDescent="0.25">
      <c r="L935" s="264">
        <f>Member!A935</f>
        <v>38526</v>
      </c>
      <c r="M935">
        <f>SUMIF(Erfassung5!BD:BD,L935,Erfassung5!BW:BW)</f>
        <v>0</v>
      </c>
      <c r="N935">
        <f>SUMIF(Erfassung5!BD:BD,L935,Erfassung5!BG:BG)</f>
        <v>0</v>
      </c>
      <c r="O935">
        <f t="shared" si="45"/>
        <v>0</v>
      </c>
      <c r="P935">
        <f t="shared" si="44"/>
        <v>1</v>
      </c>
    </row>
    <row r="936" spans="12:16" x14ac:dyDescent="0.25">
      <c r="L936" s="264">
        <f>Member!A936</f>
        <v>38835</v>
      </c>
      <c r="M936">
        <f>SUMIF(Erfassung5!BD:BD,L936,Erfassung5!BW:BW)</f>
        <v>0</v>
      </c>
      <c r="N936">
        <f>SUMIF(Erfassung5!BD:BD,L936,Erfassung5!BG:BG)</f>
        <v>0</v>
      </c>
      <c r="O936">
        <f t="shared" si="45"/>
        <v>0</v>
      </c>
      <c r="P936">
        <f t="shared" si="44"/>
        <v>1</v>
      </c>
    </row>
    <row r="937" spans="12:16" x14ac:dyDescent="0.25">
      <c r="L937" s="264">
        <f>Member!A937</f>
        <v>38538</v>
      </c>
      <c r="M937">
        <f>SUMIF(Erfassung5!BD:BD,L937,Erfassung5!BW:BW)</f>
        <v>0</v>
      </c>
      <c r="N937">
        <f>SUMIF(Erfassung5!BD:BD,L937,Erfassung5!BG:BG)</f>
        <v>0</v>
      </c>
      <c r="O937">
        <f t="shared" si="45"/>
        <v>0</v>
      </c>
      <c r="P937">
        <f t="shared" si="44"/>
        <v>1</v>
      </c>
    </row>
    <row r="938" spans="12:16" x14ac:dyDescent="0.25">
      <c r="L938" s="264">
        <f>Member!A938</f>
        <v>7650</v>
      </c>
      <c r="M938">
        <f>SUMIF(Erfassung5!BD:BD,L938,Erfassung5!BW:BW)</f>
        <v>0</v>
      </c>
      <c r="N938">
        <f>SUMIF(Erfassung5!BD:BD,L938,Erfassung5!BG:BG)</f>
        <v>0</v>
      </c>
      <c r="O938">
        <f t="shared" si="45"/>
        <v>0</v>
      </c>
      <c r="P938">
        <f t="shared" si="44"/>
        <v>1</v>
      </c>
    </row>
    <row r="939" spans="12:16" x14ac:dyDescent="0.25">
      <c r="L939" s="264">
        <f>Member!A939</f>
        <v>38728</v>
      </c>
      <c r="M939">
        <f>SUMIF(Erfassung5!BD:BD,L939,Erfassung5!BW:BW)</f>
        <v>0</v>
      </c>
      <c r="N939">
        <f>SUMIF(Erfassung5!BD:BD,L939,Erfassung5!BG:BG)</f>
        <v>0</v>
      </c>
      <c r="O939">
        <f t="shared" si="45"/>
        <v>0</v>
      </c>
      <c r="P939">
        <f t="shared" si="44"/>
        <v>1</v>
      </c>
    </row>
    <row r="940" spans="12:16" x14ac:dyDescent="0.25">
      <c r="L940" s="264">
        <f>Member!A940</f>
        <v>38970</v>
      </c>
      <c r="M940">
        <f>SUMIF(Erfassung5!BD:BD,L940,Erfassung5!BW:BW)</f>
        <v>0</v>
      </c>
      <c r="N940">
        <f>SUMIF(Erfassung5!BD:BD,L940,Erfassung5!BG:BG)</f>
        <v>0</v>
      </c>
      <c r="O940">
        <f t="shared" si="45"/>
        <v>0</v>
      </c>
      <c r="P940">
        <f t="shared" si="44"/>
        <v>1</v>
      </c>
    </row>
    <row r="941" spans="12:16" x14ac:dyDescent="0.25">
      <c r="L941" s="264">
        <f>Member!A941</f>
        <v>38681</v>
      </c>
      <c r="M941">
        <f>SUMIF(Erfassung5!BD:BD,L941,Erfassung5!BW:BW)</f>
        <v>0</v>
      </c>
      <c r="N941">
        <f>SUMIF(Erfassung5!BD:BD,L941,Erfassung5!BG:BG)</f>
        <v>0</v>
      </c>
      <c r="O941">
        <f t="shared" si="45"/>
        <v>0</v>
      </c>
      <c r="P941">
        <f t="shared" si="44"/>
        <v>1</v>
      </c>
    </row>
    <row r="942" spans="12:16" x14ac:dyDescent="0.25">
      <c r="L942" s="264">
        <f>Member!A942</f>
        <v>25629</v>
      </c>
      <c r="M942">
        <f>SUMIF(Erfassung5!BD:BD,L942,Erfassung5!BW:BW)</f>
        <v>0</v>
      </c>
      <c r="N942">
        <f>SUMIF(Erfassung5!BD:BD,L942,Erfassung5!BG:BG)</f>
        <v>0</v>
      </c>
      <c r="O942">
        <f t="shared" si="45"/>
        <v>0</v>
      </c>
      <c r="P942">
        <f t="shared" si="44"/>
        <v>1</v>
      </c>
    </row>
    <row r="943" spans="12:16" x14ac:dyDescent="0.25">
      <c r="L943" s="264">
        <f>Member!A943</f>
        <v>38933</v>
      </c>
      <c r="M943">
        <f>SUMIF(Erfassung5!BD:BD,L943,Erfassung5!BW:BW)</f>
        <v>0</v>
      </c>
      <c r="N943">
        <f>SUMIF(Erfassung5!BD:BD,L943,Erfassung5!BG:BG)</f>
        <v>0</v>
      </c>
      <c r="O943">
        <f t="shared" si="45"/>
        <v>0</v>
      </c>
      <c r="P943">
        <f t="shared" si="44"/>
        <v>1</v>
      </c>
    </row>
    <row r="944" spans="12:16" x14ac:dyDescent="0.25">
      <c r="L944" s="264">
        <f>Member!A944</f>
        <v>25279</v>
      </c>
      <c r="M944">
        <f>SUMIF(Erfassung5!BD:BD,L944,Erfassung5!BW:BW)</f>
        <v>0</v>
      </c>
      <c r="N944">
        <f>SUMIF(Erfassung5!BD:BD,L944,Erfassung5!BG:BG)</f>
        <v>0</v>
      </c>
      <c r="O944">
        <f t="shared" si="45"/>
        <v>0</v>
      </c>
      <c r="P944">
        <f t="shared" si="44"/>
        <v>1</v>
      </c>
    </row>
    <row r="945" spans="12:16" x14ac:dyDescent="0.25">
      <c r="L945" s="264">
        <f>Member!A945</f>
        <v>25778</v>
      </c>
      <c r="M945">
        <f>SUMIF(Erfassung5!BD:BD,L945,Erfassung5!BW:BW)</f>
        <v>0</v>
      </c>
      <c r="N945">
        <f>SUMIF(Erfassung5!BD:BD,L945,Erfassung5!BG:BG)</f>
        <v>0</v>
      </c>
      <c r="O945">
        <f t="shared" si="45"/>
        <v>0</v>
      </c>
      <c r="P945">
        <f t="shared" si="44"/>
        <v>1</v>
      </c>
    </row>
    <row r="946" spans="12:16" x14ac:dyDescent="0.25">
      <c r="L946" s="264">
        <f>Member!A946</f>
        <v>38344</v>
      </c>
      <c r="M946">
        <f>SUMIF(Erfassung5!BD:BD,L946,Erfassung5!BW:BW)</f>
        <v>0</v>
      </c>
      <c r="N946">
        <f>SUMIF(Erfassung5!BD:BD,L946,Erfassung5!BG:BG)</f>
        <v>0</v>
      </c>
      <c r="O946">
        <f t="shared" si="45"/>
        <v>0</v>
      </c>
      <c r="P946">
        <f t="shared" si="44"/>
        <v>1</v>
      </c>
    </row>
    <row r="947" spans="12:16" x14ac:dyDescent="0.25">
      <c r="L947" s="264">
        <f>Member!A947</f>
        <v>38480</v>
      </c>
      <c r="M947">
        <f>SUMIF(Erfassung5!BD:BD,L947,Erfassung5!BW:BW)</f>
        <v>0</v>
      </c>
      <c r="N947">
        <f>SUMIF(Erfassung5!BD:BD,L947,Erfassung5!BG:BG)</f>
        <v>0</v>
      </c>
      <c r="O947">
        <f t="shared" si="45"/>
        <v>0</v>
      </c>
      <c r="P947">
        <f t="shared" si="44"/>
        <v>1</v>
      </c>
    </row>
    <row r="948" spans="12:16" x14ac:dyDescent="0.25">
      <c r="L948" s="264">
        <f>Member!A948</f>
        <v>38847</v>
      </c>
      <c r="M948">
        <f>SUMIF(Erfassung5!BD:BD,L948,Erfassung5!BW:BW)</f>
        <v>0</v>
      </c>
      <c r="N948">
        <f>SUMIF(Erfassung5!BD:BD,L948,Erfassung5!BG:BG)</f>
        <v>0</v>
      </c>
      <c r="O948">
        <f t="shared" si="45"/>
        <v>0</v>
      </c>
      <c r="P948">
        <f t="shared" si="44"/>
        <v>1</v>
      </c>
    </row>
    <row r="949" spans="12:16" x14ac:dyDescent="0.25">
      <c r="L949" s="264">
        <f>Member!A949</f>
        <v>38202</v>
      </c>
      <c r="M949">
        <f>SUMIF(Erfassung5!BD:BD,L949,Erfassung5!BW:BW)</f>
        <v>0</v>
      </c>
      <c r="N949">
        <f>SUMIF(Erfassung5!BD:BD,L949,Erfassung5!BG:BG)</f>
        <v>0</v>
      </c>
      <c r="O949">
        <f t="shared" si="45"/>
        <v>0</v>
      </c>
      <c r="P949">
        <f t="shared" si="44"/>
        <v>1</v>
      </c>
    </row>
    <row r="950" spans="12:16" x14ac:dyDescent="0.25">
      <c r="L950" s="264">
        <f>Member!A950</f>
        <v>4788</v>
      </c>
      <c r="M950">
        <f>SUMIF(Erfassung5!BD:BD,L950,Erfassung5!BW:BW)</f>
        <v>0</v>
      </c>
      <c r="N950">
        <f>SUMIF(Erfassung5!BD:BD,L950,Erfassung5!BG:BG)</f>
        <v>0</v>
      </c>
      <c r="O950">
        <f t="shared" si="45"/>
        <v>0</v>
      </c>
      <c r="P950">
        <f t="shared" si="44"/>
        <v>1</v>
      </c>
    </row>
    <row r="951" spans="12:16" x14ac:dyDescent="0.25">
      <c r="L951" s="264">
        <f>Member!A951</f>
        <v>16861</v>
      </c>
      <c r="M951">
        <f>SUMIF(Erfassung5!BD:BD,L951,Erfassung5!BW:BW)</f>
        <v>0</v>
      </c>
      <c r="N951">
        <f>SUMIF(Erfassung5!BD:BD,L951,Erfassung5!BG:BG)</f>
        <v>0</v>
      </c>
      <c r="O951">
        <f t="shared" si="45"/>
        <v>0</v>
      </c>
      <c r="P951">
        <f t="shared" si="44"/>
        <v>1</v>
      </c>
    </row>
    <row r="952" spans="12:16" x14ac:dyDescent="0.25">
      <c r="L952" s="264">
        <f>Member!A952</f>
        <v>16860</v>
      </c>
      <c r="M952">
        <f>SUMIF(Erfassung5!BD:BD,L952,Erfassung5!BW:BW)</f>
        <v>0</v>
      </c>
      <c r="N952">
        <f>SUMIF(Erfassung5!BD:BD,L952,Erfassung5!BG:BG)</f>
        <v>0</v>
      </c>
      <c r="O952">
        <f t="shared" si="45"/>
        <v>0</v>
      </c>
      <c r="P952">
        <f t="shared" si="44"/>
        <v>1</v>
      </c>
    </row>
    <row r="953" spans="12:16" x14ac:dyDescent="0.25">
      <c r="L953" s="264">
        <f>Member!A953</f>
        <v>38643</v>
      </c>
      <c r="M953">
        <f>SUMIF(Erfassung5!BD:BD,L953,Erfassung5!BW:BW)</f>
        <v>0</v>
      </c>
      <c r="N953">
        <f>SUMIF(Erfassung5!BD:BD,L953,Erfassung5!BG:BG)</f>
        <v>0</v>
      </c>
      <c r="O953">
        <f t="shared" si="45"/>
        <v>0</v>
      </c>
      <c r="P953">
        <f t="shared" si="44"/>
        <v>1</v>
      </c>
    </row>
    <row r="954" spans="12:16" x14ac:dyDescent="0.25">
      <c r="L954" s="264">
        <f>Member!A954</f>
        <v>16862</v>
      </c>
      <c r="M954">
        <f>SUMIF(Erfassung5!BD:BD,L954,Erfassung5!BW:BW)</f>
        <v>0</v>
      </c>
      <c r="N954">
        <f>SUMIF(Erfassung5!BD:BD,L954,Erfassung5!BG:BG)</f>
        <v>0</v>
      </c>
      <c r="O954">
        <f t="shared" si="45"/>
        <v>0</v>
      </c>
      <c r="P954">
        <f t="shared" si="44"/>
        <v>1</v>
      </c>
    </row>
    <row r="955" spans="12:16" x14ac:dyDescent="0.25">
      <c r="L955" s="264">
        <f>Member!A955</f>
        <v>38895</v>
      </c>
      <c r="M955">
        <f>SUMIF(Erfassung5!BD:BD,L955,Erfassung5!BW:BW)</f>
        <v>0</v>
      </c>
      <c r="N955">
        <f>SUMIF(Erfassung5!BD:BD,L955,Erfassung5!BG:BG)</f>
        <v>0</v>
      </c>
      <c r="O955">
        <f t="shared" si="45"/>
        <v>0</v>
      </c>
      <c r="P955">
        <f t="shared" si="44"/>
        <v>1</v>
      </c>
    </row>
    <row r="956" spans="12:16" x14ac:dyDescent="0.25">
      <c r="L956" s="264">
        <f>Member!A956</f>
        <v>16565</v>
      </c>
      <c r="M956">
        <f>SUMIF(Erfassung5!BD:BD,L956,Erfassung5!BW:BW)</f>
        <v>0</v>
      </c>
      <c r="N956">
        <f>SUMIF(Erfassung5!BD:BD,L956,Erfassung5!BG:BG)</f>
        <v>0</v>
      </c>
      <c r="O956">
        <f t="shared" si="45"/>
        <v>0</v>
      </c>
      <c r="P956">
        <f t="shared" si="44"/>
        <v>1</v>
      </c>
    </row>
    <row r="957" spans="12:16" x14ac:dyDescent="0.25">
      <c r="L957" s="264">
        <f>Member!A957</f>
        <v>38721</v>
      </c>
      <c r="M957">
        <f>SUMIF(Erfassung5!BD:BD,L957,Erfassung5!BW:BW)</f>
        <v>0</v>
      </c>
      <c r="N957">
        <f>SUMIF(Erfassung5!BD:BD,L957,Erfassung5!BG:BG)</f>
        <v>0</v>
      </c>
      <c r="O957">
        <f t="shared" si="45"/>
        <v>0</v>
      </c>
      <c r="P957">
        <f t="shared" si="44"/>
        <v>1</v>
      </c>
    </row>
    <row r="958" spans="12:16" x14ac:dyDescent="0.25">
      <c r="L958" s="264">
        <f>Member!A958</f>
        <v>38968</v>
      </c>
      <c r="M958">
        <f>SUMIF(Erfassung5!BD:BD,L958,Erfassung5!BW:BW)</f>
        <v>0</v>
      </c>
      <c r="N958">
        <f>SUMIF(Erfassung5!BD:BD,L958,Erfassung5!BG:BG)</f>
        <v>0</v>
      </c>
      <c r="O958">
        <f t="shared" si="45"/>
        <v>0</v>
      </c>
      <c r="P958">
        <f t="shared" si="44"/>
        <v>1</v>
      </c>
    </row>
    <row r="959" spans="12:16" x14ac:dyDescent="0.25">
      <c r="L959" s="264">
        <f>Member!A959</f>
        <v>38544</v>
      </c>
      <c r="M959">
        <f>SUMIF(Erfassung5!BD:BD,L959,Erfassung5!BW:BW)</f>
        <v>0</v>
      </c>
      <c r="N959">
        <f>SUMIF(Erfassung5!BD:BD,L959,Erfassung5!BG:BG)</f>
        <v>0</v>
      </c>
      <c r="O959">
        <f t="shared" si="45"/>
        <v>0</v>
      </c>
      <c r="P959">
        <f t="shared" si="44"/>
        <v>1</v>
      </c>
    </row>
    <row r="960" spans="12:16" x14ac:dyDescent="0.25">
      <c r="L960" s="264">
        <f>Member!A960</f>
        <v>38856</v>
      </c>
      <c r="M960">
        <f>SUMIF(Erfassung5!BD:BD,L960,Erfassung5!BW:BW)</f>
        <v>0</v>
      </c>
      <c r="N960">
        <f>SUMIF(Erfassung5!BD:BD,L960,Erfassung5!BG:BG)</f>
        <v>0</v>
      </c>
      <c r="O960">
        <f t="shared" si="45"/>
        <v>0</v>
      </c>
      <c r="P960">
        <f t="shared" si="44"/>
        <v>1</v>
      </c>
    </row>
    <row r="961" spans="12:16" x14ac:dyDescent="0.25">
      <c r="L961" s="264">
        <f>Member!A961</f>
        <v>38775</v>
      </c>
      <c r="M961">
        <f>SUMIF(Erfassung5!BD:BD,L961,Erfassung5!BW:BW)</f>
        <v>0</v>
      </c>
      <c r="N961">
        <f>SUMIF(Erfassung5!BD:BD,L961,Erfassung5!BG:BG)</f>
        <v>0</v>
      </c>
      <c r="O961">
        <f t="shared" si="45"/>
        <v>0</v>
      </c>
      <c r="P961">
        <f t="shared" si="44"/>
        <v>1</v>
      </c>
    </row>
    <row r="962" spans="12:16" x14ac:dyDescent="0.25">
      <c r="L962" s="264">
        <f>Member!A962</f>
        <v>38919</v>
      </c>
      <c r="M962">
        <f>SUMIF(Erfassung5!BD:BD,L962,Erfassung5!BW:BW)</f>
        <v>0</v>
      </c>
      <c r="N962">
        <f>SUMIF(Erfassung5!BD:BD,L962,Erfassung5!BG:BG)</f>
        <v>0</v>
      </c>
      <c r="O962">
        <f t="shared" si="45"/>
        <v>0</v>
      </c>
      <c r="P962">
        <f t="shared" ref="P962:P1025" si="46">RANK(O962,O:O)</f>
        <v>1</v>
      </c>
    </row>
    <row r="963" spans="12:16" x14ac:dyDescent="0.25">
      <c r="L963" s="264">
        <f>Member!A963</f>
        <v>38876</v>
      </c>
      <c r="M963">
        <f>SUMIF(Erfassung5!BD:BD,L963,Erfassung5!BW:BW)</f>
        <v>0</v>
      </c>
      <c r="N963">
        <f>SUMIF(Erfassung5!BD:BD,L963,Erfassung5!BG:BG)</f>
        <v>0</v>
      </c>
      <c r="O963">
        <f t="shared" ref="O963:O1026" si="47">IF(N963=0,0,M963/N963-ROW()/1000000000)</f>
        <v>0</v>
      </c>
      <c r="P963">
        <f t="shared" si="46"/>
        <v>1</v>
      </c>
    </row>
    <row r="964" spans="12:16" x14ac:dyDescent="0.25">
      <c r="L964" s="264">
        <f>Member!A964</f>
        <v>16349</v>
      </c>
      <c r="M964">
        <f>SUMIF(Erfassung5!BD:BD,L964,Erfassung5!BW:BW)</f>
        <v>0</v>
      </c>
      <c r="N964">
        <f>SUMIF(Erfassung5!BD:BD,L964,Erfassung5!BG:BG)</f>
        <v>0</v>
      </c>
      <c r="O964">
        <f t="shared" si="47"/>
        <v>0</v>
      </c>
      <c r="P964">
        <f t="shared" si="46"/>
        <v>1</v>
      </c>
    </row>
    <row r="965" spans="12:16" x14ac:dyDescent="0.25">
      <c r="L965" s="264">
        <f>Member!A965</f>
        <v>38545</v>
      </c>
      <c r="M965">
        <f>SUMIF(Erfassung5!BD:BD,L965,Erfassung5!BW:BW)</f>
        <v>0</v>
      </c>
      <c r="N965">
        <f>SUMIF(Erfassung5!BD:BD,L965,Erfassung5!BG:BG)</f>
        <v>0</v>
      </c>
      <c r="O965">
        <f t="shared" si="47"/>
        <v>0</v>
      </c>
      <c r="P965">
        <f t="shared" si="46"/>
        <v>1</v>
      </c>
    </row>
    <row r="966" spans="12:16" x14ac:dyDescent="0.25">
      <c r="L966" s="264">
        <f>Member!A966</f>
        <v>38780</v>
      </c>
      <c r="M966">
        <f>SUMIF(Erfassung5!BD:BD,L966,Erfassung5!BW:BW)</f>
        <v>0</v>
      </c>
      <c r="N966">
        <f>SUMIF(Erfassung5!BD:BD,L966,Erfassung5!BG:BG)</f>
        <v>0</v>
      </c>
      <c r="O966">
        <f t="shared" si="47"/>
        <v>0</v>
      </c>
      <c r="P966">
        <f t="shared" si="46"/>
        <v>1</v>
      </c>
    </row>
    <row r="967" spans="12:16" x14ac:dyDescent="0.25">
      <c r="L967" s="264">
        <f>Member!A967</f>
        <v>16945</v>
      </c>
      <c r="M967">
        <f>SUMIF(Erfassung5!BD:BD,L967,Erfassung5!BW:BW)</f>
        <v>0</v>
      </c>
      <c r="N967">
        <f>SUMIF(Erfassung5!BD:BD,L967,Erfassung5!BG:BG)</f>
        <v>0</v>
      </c>
      <c r="O967">
        <f t="shared" si="47"/>
        <v>0</v>
      </c>
      <c r="P967">
        <f t="shared" si="46"/>
        <v>1</v>
      </c>
    </row>
    <row r="968" spans="12:16" x14ac:dyDescent="0.25">
      <c r="L968" s="264">
        <f>Member!A968</f>
        <v>38620</v>
      </c>
      <c r="M968">
        <f>SUMIF(Erfassung5!BD:BD,L968,Erfassung5!BW:BW)</f>
        <v>0</v>
      </c>
      <c r="N968">
        <f>SUMIF(Erfassung5!BD:BD,L968,Erfassung5!BG:BG)</f>
        <v>0</v>
      </c>
      <c r="O968">
        <f t="shared" si="47"/>
        <v>0</v>
      </c>
      <c r="P968">
        <f t="shared" si="46"/>
        <v>1</v>
      </c>
    </row>
    <row r="969" spans="12:16" x14ac:dyDescent="0.25">
      <c r="L969" s="264">
        <f>Member!A969</f>
        <v>38642</v>
      </c>
      <c r="M969">
        <f>SUMIF(Erfassung5!BD:BD,L969,Erfassung5!BW:BW)</f>
        <v>0</v>
      </c>
      <c r="N969">
        <f>SUMIF(Erfassung5!BD:BD,L969,Erfassung5!BG:BG)</f>
        <v>0</v>
      </c>
      <c r="O969">
        <f t="shared" si="47"/>
        <v>0</v>
      </c>
      <c r="P969">
        <f t="shared" si="46"/>
        <v>1</v>
      </c>
    </row>
    <row r="970" spans="12:16" x14ac:dyDescent="0.25">
      <c r="L970" s="264">
        <f>Member!A970</f>
        <v>38396</v>
      </c>
      <c r="M970">
        <f>SUMIF(Erfassung5!BD:BD,L970,Erfassung5!BW:BW)</f>
        <v>0</v>
      </c>
      <c r="N970">
        <f>SUMIF(Erfassung5!BD:BD,L970,Erfassung5!BG:BG)</f>
        <v>0</v>
      </c>
      <c r="O970">
        <f t="shared" si="47"/>
        <v>0</v>
      </c>
      <c r="P970">
        <f t="shared" si="46"/>
        <v>1</v>
      </c>
    </row>
    <row r="971" spans="12:16" x14ac:dyDescent="0.25">
      <c r="L971" s="264">
        <f>Member!A971</f>
        <v>16348</v>
      </c>
      <c r="M971">
        <f>SUMIF(Erfassung5!BD:BD,L971,Erfassung5!BW:BW)</f>
        <v>0</v>
      </c>
      <c r="N971">
        <f>SUMIF(Erfassung5!BD:BD,L971,Erfassung5!BG:BG)</f>
        <v>0</v>
      </c>
      <c r="O971">
        <f t="shared" si="47"/>
        <v>0</v>
      </c>
      <c r="P971">
        <f t="shared" si="46"/>
        <v>1</v>
      </c>
    </row>
    <row r="972" spans="12:16" x14ac:dyDescent="0.25">
      <c r="L972" s="264">
        <f>Member!A972</f>
        <v>38453</v>
      </c>
      <c r="M972">
        <f>SUMIF(Erfassung5!BD:BD,L972,Erfassung5!BW:BW)</f>
        <v>0</v>
      </c>
      <c r="N972">
        <f>SUMIF(Erfassung5!BD:BD,L972,Erfassung5!BG:BG)</f>
        <v>0</v>
      </c>
      <c r="O972">
        <f t="shared" si="47"/>
        <v>0</v>
      </c>
      <c r="P972">
        <f t="shared" si="46"/>
        <v>1</v>
      </c>
    </row>
    <row r="973" spans="12:16" x14ac:dyDescent="0.25">
      <c r="L973" s="264">
        <f>Member!A973</f>
        <v>16352</v>
      </c>
      <c r="M973">
        <f>SUMIF(Erfassung5!BD:BD,L973,Erfassung5!BW:BW)</f>
        <v>0</v>
      </c>
      <c r="N973">
        <f>SUMIF(Erfassung5!BD:BD,L973,Erfassung5!BG:BG)</f>
        <v>0</v>
      </c>
      <c r="O973">
        <f t="shared" si="47"/>
        <v>0</v>
      </c>
      <c r="P973">
        <f t="shared" si="46"/>
        <v>1</v>
      </c>
    </row>
    <row r="974" spans="12:16" x14ac:dyDescent="0.25">
      <c r="L974" s="264">
        <f>Member!A974</f>
        <v>16346</v>
      </c>
      <c r="M974">
        <f>SUMIF(Erfassung5!BD:BD,L974,Erfassung5!BW:BW)</f>
        <v>0</v>
      </c>
      <c r="N974">
        <f>SUMIF(Erfassung5!BD:BD,L974,Erfassung5!BG:BG)</f>
        <v>0</v>
      </c>
      <c r="O974">
        <f t="shared" si="47"/>
        <v>0</v>
      </c>
      <c r="P974">
        <f t="shared" si="46"/>
        <v>1</v>
      </c>
    </row>
    <row r="975" spans="12:16" x14ac:dyDescent="0.25">
      <c r="L975" s="264">
        <f>Member!A975</f>
        <v>38005</v>
      </c>
      <c r="M975">
        <f>SUMIF(Erfassung5!BD:BD,L975,Erfassung5!BW:BW)</f>
        <v>0</v>
      </c>
      <c r="N975">
        <f>SUMIF(Erfassung5!BD:BD,L975,Erfassung5!BG:BG)</f>
        <v>0</v>
      </c>
      <c r="O975">
        <f t="shared" si="47"/>
        <v>0</v>
      </c>
      <c r="P975">
        <f t="shared" si="46"/>
        <v>1</v>
      </c>
    </row>
    <row r="976" spans="12:16" x14ac:dyDescent="0.25">
      <c r="L976" s="264">
        <f>Member!A976</f>
        <v>38934</v>
      </c>
      <c r="M976">
        <f>SUMIF(Erfassung5!BD:BD,L976,Erfassung5!BW:BW)</f>
        <v>0</v>
      </c>
      <c r="N976">
        <f>SUMIF(Erfassung5!BD:BD,L976,Erfassung5!BG:BG)</f>
        <v>0</v>
      </c>
      <c r="O976">
        <f t="shared" si="47"/>
        <v>0</v>
      </c>
      <c r="P976">
        <f t="shared" si="46"/>
        <v>1</v>
      </c>
    </row>
    <row r="977" spans="12:16" x14ac:dyDescent="0.25">
      <c r="L977" s="264">
        <f>Member!A977</f>
        <v>38877</v>
      </c>
      <c r="M977">
        <f>SUMIF(Erfassung5!BD:BD,L977,Erfassung5!BW:BW)</f>
        <v>0</v>
      </c>
      <c r="N977">
        <f>SUMIF(Erfassung5!BD:BD,L977,Erfassung5!BG:BG)</f>
        <v>0</v>
      </c>
      <c r="O977">
        <f t="shared" si="47"/>
        <v>0</v>
      </c>
      <c r="P977">
        <f t="shared" si="46"/>
        <v>1</v>
      </c>
    </row>
    <row r="978" spans="12:16" x14ac:dyDescent="0.25">
      <c r="L978" s="264">
        <f>Member!A978</f>
        <v>16495</v>
      </c>
      <c r="M978">
        <f>SUMIF(Erfassung5!BD:BD,L978,Erfassung5!BW:BW)</f>
        <v>0</v>
      </c>
      <c r="N978">
        <f>SUMIF(Erfassung5!BD:BD,L978,Erfassung5!BG:BG)</f>
        <v>0</v>
      </c>
      <c r="O978">
        <f t="shared" si="47"/>
        <v>0</v>
      </c>
      <c r="P978">
        <f t="shared" si="46"/>
        <v>1</v>
      </c>
    </row>
    <row r="979" spans="12:16" x14ac:dyDescent="0.25">
      <c r="L979" s="264">
        <f>Member!A979</f>
        <v>16488</v>
      </c>
      <c r="M979">
        <f>SUMIF(Erfassung5!BD:BD,L979,Erfassung5!BW:BW)</f>
        <v>0</v>
      </c>
      <c r="N979">
        <f>SUMIF(Erfassung5!BD:BD,L979,Erfassung5!BG:BG)</f>
        <v>0</v>
      </c>
      <c r="O979">
        <f t="shared" si="47"/>
        <v>0</v>
      </c>
      <c r="P979">
        <f t="shared" si="46"/>
        <v>1</v>
      </c>
    </row>
    <row r="980" spans="12:16" x14ac:dyDescent="0.25">
      <c r="L980" s="264">
        <f>Member!A980</f>
        <v>16371</v>
      </c>
      <c r="M980">
        <f>SUMIF(Erfassung5!BD:BD,L980,Erfassung5!BW:BW)</f>
        <v>0</v>
      </c>
      <c r="N980">
        <f>SUMIF(Erfassung5!BD:BD,L980,Erfassung5!BG:BG)</f>
        <v>0</v>
      </c>
      <c r="O980">
        <f t="shared" si="47"/>
        <v>0</v>
      </c>
      <c r="P980">
        <f t="shared" si="46"/>
        <v>1</v>
      </c>
    </row>
    <row r="981" spans="12:16" x14ac:dyDescent="0.25">
      <c r="L981" s="264">
        <f>Member!A981</f>
        <v>38777</v>
      </c>
      <c r="M981">
        <f>SUMIF(Erfassung5!BD:BD,L981,Erfassung5!BW:BW)</f>
        <v>0</v>
      </c>
      <c r="N981">
        <f>SUMIF(Erfassung5!BD:BD,L981,Erfassung5!BG:BG)</f>
        <v>0</v>
      </c>
      <c r="O981">
        <f t="shared" si="47"/>
        <v>0</v>
      </c>
      <c r="P981">
        <f t="shared" si="46"/>
        <v>1</v>
      </c>
    </row>
    <row r="982" spans="12:16" x14ac:dyDescent="0.25">
      <c r="L982" s="264">
        <f>Member!A982</f>
        <v>16848</v>
      </c>
      <c r="M982">
        <f>SUMIF(Erfassung5!BD:BD,L982,Erfassung5!BW:BW)</f>
        <v>0</v>
      </c>
      <c r="N982">
        <f>SUMIF(Erfassung5!BD:BD,L982,Erfassung5!BG:BG)</f>
        <v>0</v>
      </c>
      <c r="O982">
        <f t="shared" si="47"/>
        <v>0</v>
      </c>
      <c r="P982">
        <f t="shared" si="46"/>
        <v>1</v>
      </c>
    </row>
    <row r="983" spans="12:16" x14ac:dyDescent="0.25">
      <c r="L983" s="264">
        <f>Member!A983</f>
        <v>16852</v>
      </c>
      <c r="M983">
        <f>SUMIF(Erfassung5!BD:BD,L983,Erfassung5!BW:BW)</f>
        <v>0</v>
      </c>
      <c r="N983">
        <f>SUMIF(Erfassung5!BD:BD,L983,Erfassung5!BG:BG)</f>
        <v>0</v>
      </c>
      <c r="O983">
        <f t="shared" si="47"/>
        <v>0</v>
      </c>
      <c r="P983">
        <f t="shared" si="46"/>
        <v>1</v>
      </c>
    </row>
    <row r="984" spans="12:16" x14ac:dyDescent="0.25">
      <c r="L984" s="264">
        <f>Member!A984</f>
        <v>25541</v>
      </c>
      <c r="M984">
        <f>SUMIF(Erfassung5!BD:BD,L984,Erfassung5!BW:BW)</f>
        <v>0</v>
      </c>
      <c r="N984">
        <f>SUMIF(Erfassung5!BD:BD,L984,Erfassung5!BG:BG)</f>
        <v>0</v>
      </c>
      <c r="O984">
        <f t="shared" si="47"/>
        <v>0</v>
      </c>
      <c r="P984">
        <f t="shared" si="46"/>
        <v>1</v>
      </c>
    </row>
    <row r="985" spans="12:16" x14ac:dyDescent="0.25">
      <c r="L985" s="264">
        <f>Member!A985</f>
        <v>25199</v>
      </c>
      <c r="M985">
        <f>SUMIF(Erfassung5!BD:BD,L985,Erfassung5!BW:BW)</f>
        <v>0</v>
      </c>
      <c r="N985">
        <f>SUMIF(Erfassung5!BD:BD,L985,Erfassung5!BG:BG)</f>
        <v>0</v>
      </c>
      <c r="O985">
        <f t="shared" si="47"/>
        <v>0</v>
      </c>
      <c r="P985">
        <f t="shared" si="46"/>
        <v>1</v>
      </c>
    </row>
    <row r="986" spans="12:16" x14ac:dyDescent="0.25">
      <c r="L986" s="264">
        <f>Member!A986</f>
        <v>38686</v>
      </c>
      <c r="M986">
        <f>SUMIF(Erfassung5!BD:BD,L986,Erfassung5!BW:BW)</f>
        <v>0</v>
      </c>
      <c r="N986">
        <f>SUMIF(Erfassung5!BD:BD,L986,Erfassung5!BG:BG)</f>
        <v>0</v>
      </c>
      <c r="O986">
        <f t="shared" si="47"/>
        <v>0</v>
      </c>
      <c r="P986">
        <f t="shared" si="46"/>
        <v>1</v>
      </c>
    </row>
    <row r="987" spans="12:16" x14ac:dyDescent="0.25">
      <c r="L987" s="264">
        <f>Member!A987</f>
        <v>16287</v>
      </c>
      <c r="M987">
        <f>SUMIF(Erfassung5!BD:BD,L987,Erfassung5!BW:BW)</f>
        <v>0</v>
      </c>
      <c r="N987">
        <f>SUMIF(Erfassung5!BD:BD,L987,Erfassung5!BG:BG)</f>
        <v>0</v>
      </c>
      <c r="O987">
        <f t="shared" si="47"/>
        <v>0</v>
      </c>
      <c r="P987">
        <f t="shared" si="46"/>
        <v>1</v>
      </c>
    </row>
    <row r="988" spans="12:16" x14ac:dyDescent="0.25">
      <c r="L988" s="264">
        <f>Member!A988</f>
        <v>16277</v>
      </c>
      <c r="M988">
        <f>SUMIF(Erfassung5!BD:BD,L988,Erfassung5!BW:BW)</f>
        <v>0</v>
      </c>
      <c r="N988">
        <f>SUMIF(Erfassung5!BD:BD,L988,Erfassung5!BG:BG)</f>
        <v>0</v>
      </c>
      <c r="O988">
        <f t="shared" si="47"/>
        <v>0</v>
      </c>
      <c r="P988">
        <f t="shared" si="46"/>
        <v>1</v>
      </c>
    </row>
    <row r="989" spans="12:16" x14ac:dyDescent="0.25">
      <c r="L989" s="264">
        <f>Member!A989</f>
        <v>38840</v>
      </c>
      <c r="M989">
        <f>SUMIF(Erfassung5!BD:BD,L989,Erfassung5!BW:BW)</f>
        <v>0</v>
      </c>
      <c r="N989">
        <f>SUMIF(Erfassung5!BD:BD,L989,Erfassung5!BG:BG)</f>
        <v>0</v>
      </c>
      <c r="O989">
        <f t="shared" si="47"/>
        <v>0</v>
      </c>
      <c r="P989">
        <f t="shared" si="46"/>
        <v>1</v>
      </c>
    </row>
    <row r="990" spans="12:16" x14ac:dyDescent="0.25">
      <c r="L990" s="264">
        <f>Member!A990</f>
        <v>38687</v>
      </c>
      <c r="M990">
        <f>SUMIF(Erfassung5!BD:BD,L990,Erfassung5!BW:BW)</f>
        <v>0</v>
      </c>
      <c r="N990">
        <f>SUMIF(Erfassung5!BD:BD,L990,Erfassung5!BG:BG)</f>
        <v>0</v>
      </c>
      <c r="O990">
        <f t="shared" si="47"/>
        <v>0</v>
      </c>
      <c r="P990">
        <f t="shared" si="46"/>
        <v>1</v>
      </c>
    </row>
    <row r="991" spans="12:16" x14ac:dyDescent="0.25">
      <c r="L991" s="264">
        <f>Member!A991</f>
        <v>25425</v>
      </c>
      <c r="M991">
        <f>SUMIF(Erfassung5!BD:BD,L991,Erfassung5!BW:BW)</f>
        <v>0</v>
      </c>
      <c r="N991">
        <f>SUMIF(Erfassung5!BD:BD,L991,Erfassung5!BG:BG)</f>
        <v>0</v>
      </c>
      <c r="O991">
        <f t="shared" si="47"/>
        <v>0</v>
      </c>
      <c r="P991">
        <f t="shared" si="46"/>
        <v>1</v>
      </c>
    </row>
    <row r="992" spans="12:16" x14ac:dyDescent="0.25">
      <c r="L992" s="264">
        <f>Member!A992</f>
        <v>16285</v>
      </c>
      <c r="M992">
        <f>SUMIF(Erfassung5!BD:BD,L992,Erfassung5!BW:BW)</f>
        <v>0</v>
      </c>
      <c r="N992">
        <f>SUMIF(Erfassung5!BD:BD,L992,Erfassung5!BG:BG)</f>
        <v>0</v>
      </c>
      <c r="O992">
        <f t="shared" si="47"/>
        <v>0</v>
      </c>
      <c r="P992">
        <f t="shared" si="46"/>
        <v>1</v>
      </c>
    </row>
    <row r="993" spans="12:16" x14ac:dyDescent="0.25">
      <c r="L993" s="264">
        <f>Member!A993</f>
        <v>10622</v>
      </c>
      <c r="M993">
        <f>SUMIF(Erfassung5!BD:BD,L993,Erfassung5!BW:BW)</f>
        <v>0</v>
      </c>
      <c r="N993">
        <f>SUMIF(Erfassung5!BD:BD,L993,Erfassung5!BG:BG)</f>
        <v>0</v>
      </c>
      <c r="O993">
        <f t="shared" si="47"/>
        <v>0</v>
      </c>
      <c r="P993">
        <f t="shared" si="46"/>
        <v>1</v>
      </c>
    </row>
    <row r="994" spans="12:16" x14ac:dyDescent="0.25">
      <c r="L994" s="264">
        <f>Member!A994</f>
        <v>38961</v>
      </c>
      <c r="M994">
        <f>SUMIF(Erfassung5!BD:BD,L994,Erfassung5!BW:BW)</f>
        <v>0</v>
      </c>
      <c r="N994">
        <f>SUMIF(Erfassung5!BD:BD,L994,Erfassung5!BG:BG)</f>
        <v>0</v>
      </c>
      <c r="O994">
        <f t="shared" si="47"/>
        <v>0</v>
      </c>
      <c r="P994">
        <f t="shared" si="46"/>
        <v>1</v>
      </c>
    </row>
    <row r="995" spans="12:16" x14ac:dyDescent="0.25">
      <c r="L995" s="264">
        <f>Member!A995</f>
        <v>38039</v>
      </c>
      <c r="M995">
        <f>SUMIF(Erfassung5!BD:BD,L995,Erfassung5!BW:BW)</f>
        <v>0</v>
      </c>
      <c r="N995">
        <f>SUMIF(Erfassung5!BD:BD,L995,Erfassung5!BG:BG)</f>
        <v>0</v>
      </c>
      <c r="O995">
        <f t="shared" si="47"/>
        <v>0</v>
      </c>
      <c r="P995">
        <f t="shared" si="46"/>
        <v>1</v>
      </c>
    </row>
    <row r="996" spans="12:16" x14ac:dyDescent="0.25">
      <c r="L996" s="264">
        <f>Member!A996</f>
        <v>38841</v>
      </c>
      <c r="M996">
        <f>SUMIF(Erfassung5!BD:BD,L996,Erfassung5!BW:BW)</f>
        <v>0</v>
      </c>
      <c r="N996">
        <f>SUMIF(Erfassung5!BD:BD,L996,Erfassung5!BG:BG)</f>
        <v>0</v>
      </c>
      <c r="O996">
        <f t="shared" si="47"/>
        <v>0</v>
      </c>
      <c r="P996">
        <f t="shared" si="46"/>
        <v>1</v>
      </c>
    </row>
    <row r="997" spans="12:16" x14ac:dyDescent="0.25">
      <c r="L997" s="264">
        <f>Member!A997</f>
        <v>16939</v>
      </c>
      <c r="M997">
        <f>SUMIF(Erfassung5!BD:BD,L997,Erfassung5!BW:BW)</f>
        <v>0</v>
      </c>
      <c r="N997">
        <f>SUMIF(Erfassung5!BD:BD,L997,Erfassung5!BG:BG)</f>
        <v>0</v>
      </c>
      <c r="O997">
        <f t="shared" si="47"/>
        <v>0</v>
      </c>
      <c r="P997">
        <f t="shared" si="46"/>
        <v>1</v>
      </c>
    </row>
    <row r="998" spans="12:16" x14ac:dyDescent="0.25">
      <c r="L998" s="264">
        <f>Member!A998</f>
        <v>16305</v>
      </c>
      <c r="M998">
        <f>SUMIF(Erfassung5!BD:BD,L998,Erfassung5!BW:BW)</f>
        <v>0</v>
      </c>
      <c r="N998">
        <f>SUMIF(Erfassung5!BD:BD,L998,Erfassung5!BG:BG)</f>
        <v>0</v>
      </c>
      <c r="O998">
        <f t="shared" si="47"/>
        <v>0</v>
      </c>
      <c r="P998">
        <f t="shared" si="46"/>
        <v>1</v>
      </c>
    </row>
    <row r="999" spans="12:16" x14ac:dyDescent="0.25">
      <c r="L999" s="264">
        <f>Member!A999</f>
        <v>16300</v>
      </c>
      <c r="M999">
        <f>SUMIF(Erfassung5!BD:BD,L999,Erfassung5!BW:BW)</f>
        <v>0</v>
      </c>
      <c r="N999">
        <f>SUMIF(Erfassung5!BD:BD,L999,Erfassung5!BG:BG)</f>
        <v>0</v>
      </c>
      <c r="O999">
        <f t="shared" si="47"/>
        <v>0</v>
      </c>
      <c r="P999">
        <f t="shared" si="46"/>
        <v>1</v>
      </c>
    </row>
    <row r="1000" spans="12:16" x14ac:dyDescent="0.25">
      <c r="L1000" s="264">
        <f>Member!A1000</f>
        <v>38723</v>
      </c>
      <c r="M1000">
        <f>SUMIF(Erfassung5!BD:BD,L1000,Erfassung5!BW:BW)</f>
        <v>0</v>
      </c>
      <c r="N1000">
        <f>SUMIF(Erfassung5!BD:BD,L1000,Erfassung5!BG:BG)</f>
        <v>0</v>
      </c>
      <c r="O1000">
        <f t="shared" si="47"/>
        <v>0</v>
      </c>
      <c r="P1000">
        <f t="shared" si="46"/>
        <v>1</v>
      </c>
    </row>
    <row r="1001" spans="12:16" x14ac:dyDescent="0.25">
      <c r="L1001" s="264">
        <f>Member!A1001</f>
        <v>16291</v>
      </c>
      <c r="M1001">
        <f>SUMIF(Erfassung5!BD:BD,L1001,Erfassung5!BW:BW)</f>
        <v>0</v>
      </c>
      <c r="N1001">
        <f>SUMIF(Erfassung5!BD:BD,L1001,Erfassung5!BG:BG)</f>
        <v>0</v>
      </c>
      <c r="O1001">
        <f t="shared" si="47"/>
        <v>0</v>
      </c>
      <c r="P1001">
        <f t="shared" si="46"/>
        <v>1</v>
      </c>
    </row>
    <row r="1002" spans="12:16" x14ac:dyDescent="0.25">
      <c r="L1002" s="264">
        <f>Member!A1002</f>
        <v>16301</v>
      </c>
      <c r="M1002">
        <f>SUMIF(Erfassung5!BD:BD,L1002,Erfassung5!BW:BW)</f>
        <v>0</v>
      </c>
      <c r="N1002">
        <f>SUMIF(Erfassung5!BD:BD,L1002,Erfassung5!BG:BG)</f>
        <v>0</v>
      </c>
      <c r="O1002">
        <f t="shared" si="47"/>
        <v>0</v>
      </c>
      <c r="P1002">
        <f t="shared" si="46"/>
        <v>1</v>
      </c>
    </row>
    <row r="1003" spans="12:16" x14ac:dyDescent="0.25">
      <c r="L1003" s="264">
        <f>Member!A1003</f>
        <v>38018</v>
      </c>
      <c r="M1003">
        <f>SUMIF(Erfassung5!BD:BD,L1003,Erfassung5!BW:BW)</f>
        <v>0</v>
      </c>
      <c r="N1003">
        <f>SUMIF(Erfassung5!BD:BD,L1003,Erfassung5!BG:BG)</f>
        <v>0</v>
      </c>
      <c r="O1003">
        <f t="shared" si="47"/>
        <v>0</v>
      </c>
      <c r="P1003">
        <f t="shared" si="46"/>
        <v>1</v>
      </c>
    </row>
    <row r="1004" spans="12:16" x14ac:dyDescent="0.25">
      <c r="L1004" s="264">
        <f>Member!A1004</f>
        <v>25025</v>
      </c>
      <c r="M1004">
        <f>SUMIF(Erfassung5!BD:BD,L1004,Erfassung5!BW:BW)</f>
        <v>0</v>
      </c>
      <c r="N1004">
        <f>SUMIF(Erfassung5!BD:BD,L1004,Erfassung5!BG:BG)</f>
        <v>0</v>
      </c>
      <c r="O1004">
        <f t="shared" si="47"/>
        <v>0</v>
      </c>
      <c r="P1004">
        <f t="shared" si="46"/>
        <v>1</v>
      </c>
    </row>
    <row r="1005" spans="12:16" x14ac:dyDescent="0.25">
      <c r="L1005" s="264">
        <f>Member!A1005</f>
        <v>38411</v>
      </c>
      <c r="M1005">
        <f>SUMIF(Erfassung5!BD:BD,L1005,Erfassung5!BW:BW)</f>
        <v>0</v>
      </c>
      <c r="N1005">
        <f>SUMIF(Erfassung5!BD:BD,L1005,Erfassung5!BG:BG)</f>
        <v>0</v>
      </c>
      <c r="O1005">
        <f t="shared" si="47"/>
        <v>0</v>
      </c>
      <c r="P1005">
        <f t="shared" si="46"/>
        <v>1</v>
      </c>
    </row>
    <row r="1006" spans="12:16" x14ac:dyDescent="0.25">
      <c r="L1006" s="264">
        <f>Member!A1006</f>
        <v>7337</v>
      </c>
      <c r="M1006">
        <f>SUMIF(Erfassung5!BD:BD,L1006,Erfassung5!BW:BW)</f>
        <v>0</v>
      </c>
      <c r="N1006">
        <f>SUMIF(Erfassung5!BD:BD,L1006,Erfassung5!BG:BG)</f>
        <v>0</v>
      </c>
      <c r="O1006">
        <f t="shared" si="47"/>
        <v>0</v>
      </c>
      <c r="P1006">
        <f t="shared" si="46"/>
        <v>1</v>
      </c>
    </row>
    <row r="1007" spans="12:16" x14ac:dyDescent="0.25">
      <c r="L1007" s="264">
        <f>Member!A1007</f>
        <v>38360</v>
      </c>
      <c r="M1007">
        <f>SUMIF(Erfassung5!BD:BD,L1007,Erfassung5!BW:BW)</f>
        <v>0</v>
      </c>
      <c r="N1007">
        <f>SUMIF(Erfassung5!BD:BD,L1007,Erfassung5!BG:BG)</f>
        <v>0</v>
      </c>
      <c r="O1007">
        <f t="shared" si="47"/>
        <v>0</v>
      </c>
      <c r="P1007">
        <f t="shared" si="46"/>
        <v>1</v>
      </c>
    </row>
    <row r="1008" spans="12:16" x14ac:dyDescent="0.25">
      <c r="L1008" s="264">
        <f>Member!A1008</f>
        <v>7344</v>
      </c>
      <c r="M1008">
        <f>SUMIF(Erfassung5!BD:BD,L1008,Erfassung5!BW:BW)</f>
        <v>0</v>
      </c>
      <c r="N1008">
        <f>SUMIF(Erfassung5!BD:BD,L1008,Erfassung5!BG:BG)</f>
        <v>0</v>
      </c>
      <c r="O1008">
        <f t="shared" si="47"/>
        <v>0</v>
      </c>
      <c r="P1008">
        <f t="shared" si="46"/>
        <v>1</v>
      </c>
    </row>
    <row r="1009" spans="12:16" x14ac:dyDescent="0.25">
      <c r="L1009" s="264">
        <f>Member!A1009</f>
        <v>25024</v>
      </c>
      <c r="M1009">
        <f>SUMIF(Erfassung5!BD:BD,L1009,Erfassung5!BW:BW)</f>
        <v>0</v>
      </c>
      <c r="N1009">
        <f>SUMIF(Erfassung5!BD:BD,L1009,Erfassung5!BG:BG)</f>
        <v>0</v>
      </c>
      <c r="O1009">
        <f t="shared" si="47"/>
        <v>0</v>
      </c>
      <c r="P1009">
        <f t="shared" si="46"/>
        <v>1</v>
      </c>
    </row>
    <row r="1010" spans="12:16" x14ac:dyDescent="0.25">
      <c r="L1010" s="264">
        <f>Member!A1010</f>
        <v>38361</v>
      </c>
      <c r="M1010">
        <f>SUMIF(Erfassung5!BD:BD,L1010,Erfassung5!BW:BW)</f>
        <v>0</v>
      </c>
      <c r="N1010">
        <f>SUMIF(Erfassung5!BD:BD,L1010,Erfassung5!BG:BG)</f>
        <v>0</v>
      </c>
      <c r="O1010">
        <f t="shared" si="47"/>
        <v>0</v>
      </c>
      <c r="P1010">
        <f t="shared" si="46"/>
        <v>1</v>
      </c>
    </row>
    <row r="1011" spans="12:16" x14ac:dyDescent="0.25">
      <c r="L1011" s="264">
        <f>Member!A1011</f>
        <v>25606</v>
      </c>
      <c r="M1011">
        <f>SUMIF(Erfassung5!BD:BD,L1011,Erfassung5!BW:BW)</f>
        <v>0</v>
      </c>
      <c r="N1011">
        <f>SUMIF(Erfassung5!BD:BD,L1011,Erfassung5!BG:BG)</f>
        <v>0</v>
      </c>
      <c r="O1011">
        <f t="shared" si="47"/>
        <v>0</v>
      </c>
      <c r="P1011">
        <f t="shared" si="46"/>
        <v>1</v>
      </c>
    </row>
    <row r="1012" spans="12:16" x14ac:dyDescent="0.25">
      <c r="L1012" s="264">
        <f>Member!A1012</f>
        <v>38550</v>
      </c>
      <c r="M1012">
        <f>SUMIF(Erfassung5!BD:BD,L1012,Erfassung5!BW:BW)</f>
        <v>0</v>
      </c>
      <c r="N1012">
        <f>SUMIF(Erfassung5!BD:BD,L1012,Erfassung5!BG:BG)</f>
        <v>0</v>
      </c>
      <c r="O1012">
        <f t="shared" si="47"/>
        <v>0</v>
      </c>
      <c r="P1012">
        <f t="shared" si="46"/>
        <v>1</v>
      </c>
    </row>
    <row r="1013" spans="12:16" x14ac:dyDescent="0.25">
      <c r="L1013" s="264">
        <f>Member!A1013</f>
        <v>7348</v>
      </c>
      <c r="M1013">
        <f>SUMIF(Erfassung5!BD:BD,L1013,Erfassung5!BW:BW)</f>
        <v>0</v>
      </c>
      <c r="N1013">
        <f>SUMIF(Erfassung5!BD:BD,L1013,Erfassung5!BG:BG)</f>
        <v>0</v>
      </c>
      <c r="O1013">
        <f t="shared" si="47"/>
        <v>0</v>
      </c>
      <c r="P1013">
        <f t="shared" si="46"/>
        <v>1</v>
      </c>
    </row>
    <row r="1014" spans="12:16" x14ac:dyDescent="0.25">
      <c r="L1014" s="264">
        <f>Member!A1014</f>
        <v>38569</v>
      </c>
      <c r="M1014">
        <f>SUMIF(Erfassung5!BD:BD,L1014,Erfassung5!BW:BW)</f>
        <v>0</v>
      </c>
      <c r="N1014">
        <f>SUMIF(Erfassung5!BD:BD,L1014,Erfassung5!BG:BG)</f>
        <v>0</v>
      </c>
      <c r="O1014">
        <f t="shared" si="47"/>
        <v>0</v>
      </c>
      <c r="P1014">
        <f t="shared" si="46"/>
        <v>1</v>
      </c>
    </row>
    <row r="1015" spans="12:16" x14ac:dyDescent="0.25">
      <c r="L1015" s="264">
        <f>Member!A1015</f>
        <v>16096</v>
      </c>
      <c r="M1015">
        <f>SUMIF(Erfassung5!BD:BD,L1015,Erfassung5!BW:BW)</f>
        <v>0</v>
      </c>
      <c r="N1015">
        <f>SUMIF(Erfassung5!BD:BD,L1015,Erfassung5!BG:BG)</f>
        <v>0</v>
      </c>
      <c r="O1015">
        <f t="shared" si="47"/>
        <v>0</v>
      </c>
      <c r="P1015">
        <f t="shared" si="46"/>
        <v>1</v>
      </c>
    </row>
    <row r="1016" spans="12:16" x14ac:dyDescent="0.25">
      <c r="L1016" s="264">
        <f>Member!A1016</f>
        <v>16099</v>
      </c>
      <c r="M1016">
        <f>SUMIF(Erfassung5!BD:BD,L1016,Erfassung5!BW:BW)</f>
        <v>0</v>
      </c>
      <c r="N1016">
        <f>SUMIF(Erfassung5!BD:BD,L1016,Erfassung5!BG:BG)</f>
        <v>0</v>
      </c>
      <c r="O1016">
        <f t="shared" si="47"/>
        <v>0</v>
      </c>
      <c r="P1016">
        <f t="shared" si="46"/>
        <v>1</v>
      </c>
    </row>
    <row r="1017" spans="12:16" x14ac:dyDescent="0.25">
      <c r="L1017" s="264">
        <f>Member!A1017</f>
        <v>16094</v>
      </c>
      <c r="M1017">
        <f>SUMIF(Erfassung5!BD:BD,L1017,Erfassung5!BW:BW)</f>
        <v>0</v>
      </c>
      <c r="N1017">
        <f>SUMIF(Erfassung5!BD:BD,L1017,Erfassung5!BG:BG)</f>
        <v>0</v>
      </c>
      <c r="O1017">
        <f t="shared" si="47"/>
        <v>0</v>
      </c>
      <c r="P1017">
        <f t="shared" si="46"/>
        <v>1</v>
      </c>
    </row>
    <row r="1018" spans="12:16" x14ac:dyDescent="0.25">
      <c r="L1018" s="264">
        <f>Member!A1018</f>
        <v>16095</v>
      </c>
      <c r="M1018">
        <f>SUMIF(Erfassung5!BD:BD,L1018,Erfassung5!BW:BW)</f>
        <v>0</v>
      </c>
      <c r="N1018">
        <f>SUMIF(Erfassung5!BD:BD,L1018,Erfassung5!BG:BG)</f>
        <v>0</v>
      </c>
      <c r="O1018">
        <f t="shared" si="47"/>
        <v>0</v>
      </c>
      <c r="P1018">
        <f t="shared" si="46"/>
        <v>1</v>
      </c>
    </row>
    <row r="1019" spans="12:16" x14ac:dyDescent="0.25">
      <c r="L1019" s="264">
        <f>Member!A1019</f>
        <v>16084</v>
      </c>
      <c r="M1019">
        <f>SUMIF(Erfassung5!BD:BD,L1019,Erfassung5!BW:BW)</f>
        <v>0</v>
      </c>
      <c r="N1019">
        <f>SUMIF(Erfassung5!BD:BD,L1019,Erfassung5!BG:BG)</f>
        <v>0</v>
      </c>
      <c r="O1019">
        <f t="shared" si="47"/>
        <v>0</v>
      </c>
      <c r="P1019">
        <f t="shared" si="46"/>
        <v>1</v>
      </c>
    </row>
    <row r="1020" spans="12:16" x14ac:dyDescent="0.25">
      <c r="L1020" s="264">
        <f>Member!A1020</f>
        <v>16105</v>
      </c>
      <c r="M1020">
        <f>SUMIF(Erfassung5!BD:BD,L1020,Erfassung5!BW:BW)</f>
        <v>0</v>
      </c>
      <c r="N1020">
        <f>SUMIF(Erfassung5!BD:BD,L1020,Erfassung5!BG:BG)</f>
        <v>0</v>
      </c>
      <c r="O1020">
        <f t="shared" si="47"/>
        <v>0</v>
      </c>
      <c r="P1020">
        <f t="shared" si="46"/>
        <v>1</v>
      </c>
    </row>
    <row r="1021" spans="12:16" x14ac:dyDescent="0.25">
      <c r="L1021" s="264">
        <f>Member!A1021</f>
        <v>0</v>
      </c>
      <c r="M1021">
        <f>SUMIF(Erfassung5!BD:BD,L1021,Erfassung5!BW:BW)</f>
        <v>0</v>
      </c>
      <c r="N1021">
        <f>SUMIF(Erfassung5!BD:BD,L1021,Erfassung5!BG:BG)</f>
        <v>0</v>
      </c>
      <c r="O1021">
        <f t="shared" si="47"/>
        <v>0</v>
      </c>
      <c r="P1021">
        <f t="shared" si="46"/>
        <v>1</v>
      </c>
    </row>
    <row r="1022" spans="12:16" x14ac:dyDescent="0.25">
      <c r="L1022" s="264">
        <f>Member!A1022</f>
        <v>0</v>
      </c>
      <c r="M1022">
        <f>SUMIF(Erfassung5!BD:BD,L1022,Erfassung5!BW:BW)</f>
        <v>0</v>
      </c>
      <c r="N1022">
        <f>SUMIF(Erfassung5!BD:BD,L1022,Erfassung5!BG:BG)</f>
        <v>0</v>
      </c>
      <c r="O1022">
        <f t="shared" si="47"/>
        <v>0</v>
      </c>
      <c r="P1022">
        <f t="shared" si="46"/>
        <v>1</v>
      </c>
    </row>
    <row r="1023" spans="12:16" x14ac:dyDescent="0.25">
      <c r="L1023" s="264">
        <f>Member!A1023</f>
        <v>0</v>
      </c>
      <c r="M1023">
        <f>SUMIF(Erfassung5!BD:BD,L1023,Erfassung5!BW:BW)</f>
        <v>0</v>
      </c>
      <c r="N1023">
        <f>SUMIF(Erfassung5!BD:BD,L1023,Erfassung5!BG:BG)</f>
        <v>0</v>
      </c>
      <c r="O1023">
        <f t="shared" si="47"/>
        <v>0</v>
      </c>
      <c r="P1023">
        <f t="shared" si="46"/>
        <v>1</v>
      </c>
    </row>
    <row r="1024" spans="12:16" x14ac:dyDescent="0.25">
      <c r="L1024" s="264">
        <f>Member!A1024</f>
        <v>0</v>
      </c>
      <c r="M1024">
        <f>SUMIF(Erfassung5!BD:BD,L1024,Erfassung5!BW:BW)</f>
        <v>0</v>
      </c>
      <c r="N1024">
        <f>SUMIF(Erfassung5!BD:BD,L1024,Erfassung5!BG:BG)</f>
        <v>0</v>
      </c>
      <c r="O1024">
        <f t="shared" si="47"/>
        <v>0</v>
      </c>
      <c r="P1024">
        <f t="shared" si="46"/>
        <v>1</v>
      </c>
    </row>
    <row r="1025" spans="12:16" x14ac:dyDescent="0.25">
      <c r="L1025" s="264">
        <f>Member!A1025</f>
        <v>0</v>
      </c>
      <c r="M1025">
        <f>SUMIF(Erfassung5!BD:BD,L1025,Erfassung5!BW:BW)</f>
        <v>0</v>
      </c>
      <c r="N1025">
        <f>SUMIF(Erfassung5!BD:BD,L1025,Erfassung5!BG:BG)</f>
        <v>0</v>
      </c>
      <c r="O1025">
        <f t="shared" si="47"/>
        <v>0</v>
      </c>
      <c r="P1025">
        <f t="shared" si="46"/>
        <v>1</v>
      </c>
    </row>
    <row r="1026" spans="12:16" x14ac:dyDescent="0.25">
      <c r="L1026" s="264">
        <f>Member!A1026</f>
        <v>0</v>
      </c>
      <c r="M1026">
        <f>SUMIF(Erfassung5!BD:BD,L1026,Erfassung5!BW:BW)</f>
        <v>0</v>
      </c>
      <c r="N1026">
        <f>SUMIF(Erfassung5!BD:BD,L1026,Erfassung5!BG:BG)</f>
        <v>0</v>
      </c>
      <c r="O1026">
        <f t="shared" si="47"/>
        <v>0</v>
      </c>
      <c r="P1026">
        <f t="shared" ref="P1026:P1089" si="48">RANK(O1026,O:O)</f>
        <v>1</v>
      </c>
    </row>
    <row r="1027" spans="12:16" x14ac:dyDescent="0.25">
      <c r="L1027" s="264">
        <f>Member!A1027</f>
        <v>0</v>
      </c>
      <c r="M1027">
        <f>SUMIF(Erfassung5!BD:BD,L1027,Erfassung5!BW:BW)</f>
        <v>0</v>
      </c>
      <c r="N1027">
        <f>SUMIF(Erfassung5!BD:BD,L1027,Erfassung5!BG:BG)</f>
        <v>0</v>
      </c>
      <c r="O1027">
        <f t="shared" ref="O1027:O1090" si="49">IF(N1027=0,0,M1027/N1027-ROW()/1000000000)</f>
        <v>0</v>
      </c>
      <c r="P1027">
        <f t="shared" si="48"/>
        <v>1</v>
      </c>
    </row>
    <row r="1028" spans="12:16" x14ac:dyDescent="0.25">
      <c r="L1028" s="264">
        <f>Member!A1028</f>
        <v>0</v>
      </c>
      <c r="M1028">
        <f>SUMIF(Erfassung5!BD:BD,L1028,Erfassung5!BW:BW)</f>
        <v>0</v>
      </c>
      <c r="N1028">
        <f>SUMIF(Erfassung5!BD:BD,L1028,Erfassung5!BG:BG)</f>
        <v>0</v>
      </c>
      <c r="O1028">
        <f t="shared" si="49"/>
        <v>0</v>
      </c>
      <c r="P1028">
        <f t="shared" si="48"/>
        <v>1</v>
      </c>
    </row>
    <row r="1029" spans="12:16" x14ac:dyDescent="0.25">
      <c r="L1029" s="264">
        <f>Member!A1029</f>
        <v>0</v>
      </c>
      <c r="M1029">
        <f>SUMIF(Erfassung5!BD:BD,L1029,Erfassung5!BW:BW)</f>
        <v>0</v>
      </c>
      <c r="N1029">
        <f>SUMIF(Erfassung5!BD:BD,L1029,Erfassung5!BG:BG)</f>
        <v>0</v>
      </c>
      <c r="O1029">
        <f t="shared" si="49"/>
        <v>0</v>
      </c>
      <c r="P1029">
        <f t="shared" si="48"/>
        <v>1</v>
      </c>
    </row>
    <row r="1030" spans="12:16" x14ac:dyDescent="0.25">
      <c r="L1030" s="264">
        <f>Member!A1030</f>
        <v>0</v>
      </c>
      <c r="M1030">
        <f>SUMIF(Erfassung5!BD:BD,L1030,Erfassung5!BW:BW)</f>
        <v>0</v>
      </c>
      <c r="N1030">
        <f>SUMIF(Erfassung5!BD:BD,L1030,Erfassung5!BG:BG)</f>
        <v>0</v>
      </c>
      <c r="O1030">
        <f t="shared" si="49"/>
        <v>0</v>
      </c>
      <c r="P1030">
        <f t="shared" si="48"/>
        <v>1</v>
      </c>
    </row>
    <row r="1031" spans="12:16" x14ac:dyDescent="0.25">
      <c r="L1031" s="264">
        <f>Member!A1031</f>
        <v>0</v>
      </c>
      <c r="M1031">
        <f>SUMIF(Erfassung5!BD:BD,L1031,Erfassung5!BW:BW)</f>
        <v>0</v>
      </c>
      <c r="N1031">
        <f>SUMIF(Erfassung5!BD:BD,L1031,Erfassung5!BG:BG)</f>
        <v>0</v>
      </c>
      <c r="O1031">
        <f t="shared" si="49"/>
        <v>0</v>
      </c>
      <c r="P1031">
        <f t="shared" si="48"/>
        <v>1</v>
      </c>
    </row>
    <row r="1032" spans="12:16" x14ac:dyDescent="0.25">
      <c r="L1032" s="264">
        <f>Member!A1032</f>
        <v>0</v>
      </c>
      <c r="M1032">
        <f>SUMIF(Erfassung5!BD:BD,L1032,Erfassung5!BW:BW)</f>
        <v>0</v>
      </c>
      <c r="N1032">
        <f>SUMIF(Erfassung5!BD:BD,L1032,Erfassung5!BG:BG)</f>
        <v>0</v>
      </c>
      <c r="O1032">
        <f t="shared" si="49"/>
        <v>0</v>
      </c>
      <c r="P1032">
        <f t="shared" si="48"/>
        <v>1</v>
      </c>
    </row>
    <row r="1033" spans="12:16" x14ac:dyDescent="0.25">
      <c r="L1033" s="264">
        <f>Member!A1033</f>
        <v>0</v>
      </c>
      <c r="M1033">
        <f>SUMIF(Erfassung5!BD:BD,L1033,Erfassung5!BW:BW)</f>
        <v>0</v>
      </c>
      <c r="N1033">
        <f>SUMIF(Erfassung5!BD:BD,L1033,Erfassung5!BG:BG)</f>
        <v>0</v>
      </c>
      <c r="O1033">
        <f t="shared" si="49"/>
        <v>0</v>
      </c>
      <c r="P1033">
        <f t="shared" si="48"/>
        <v>1</v>
      </c>
    </row>
    <row r="1034" spans="12:16" x14ac:dyDescent="0.25">
      <c r="L1034" s="264">
        <f>Member!A1034</f>
        <v>0</v>
      </c>
      <c r="M1034">
        <f>SUMIF(Erfassung5!BD:BD,L1034,Erfassung5!BW:BW)</f>
        <v>0</v>
      </c>
      <c r="N1034">
        <f>SUMIF(Erfassung5!BD:BD,L1034,Erfassung5!BG:BG)</f>
        <v>0</v>
      </c>
      <c r="O1034">
        <f t="shared" si="49"/>
        <v>0</v>
      </c>
      <c r="P1034">
        <f t="shared" si="48"/>
        <v>1</v>
      </c>
    </row>
    <row r="1035" spans="12:16" x14ac:dyDescent="0.25">
      <c r="L1035" s="264">
        <f>Member!A1035</f>
        <v>0</v>
      </c>
      <c r="M1035">
        <f>SUMIF(Erfassung5!BD:BD,L1035,Erfassung5!BW:BW)</f>
        <v>0</v>
      </c>
      <c r="N1035">
        <f>SUMIF(Erfassung5!BD:BD,L1035,Erfassung5!BG:BG)</f>
        <v>0</v>
      </c>
      <c r="O1035">
        <f t="shared" si="49"/>
        <v>0</v>
      </c>
      <c r="P1035">
        <f t="shared" si="48"/>
        <v>1</v>
      </c>
    </row>
    <row r="1036" spans="12:16" x14ac:dyDescent="0.25">
      <c r="L1036" s="264">
        <f>Member!A1036</f>
        <v>0</v>
      </c>
      <c r="M1036">
        <f>SUMIF(Erfassung5!BD:BD,L1036,Erfassung5!BW:BW)</f>
        <v>0</v>
      </c>
      <c r="N1036">
        <f>SUMIF(Erfassung5!BD:BD,L1036,Erfassung5!BG:BG)</f>
        <v>0</v>
      </c>
      <c r="O1036">
        <f t="shared" si="49"/>
        <v>0</v>
      </c>
      <c r="P1036">
        <f t="shared" si="48"/>
        <v>1</v>
      </c>
    </row>
    <row r="1037" spans="12:16" x14ac:dyDescent="0.25">
      <c r="L1037" s="264">
        <f>Member!A1037</f>
        <v>0</v>
      </c>
      <c r="M1037">
        <f>SUMIF(Erfassung5!BD:BD,L1037,Erfassung5!BW:BW)</f>
        <v>0</v>
      </c>
      <c r="N1037">
        <f>SUMIF(Erfassung5!BD:BD,L1037,Erfassung5!BG:BG)</f>
        <v>0</v>
      </c>
      <c r="O1037">
        <f t="shared" si="49"/>
        <v>0</v>
      </c>
      <c r="P1037">
        <f t="shared" si="48"/>
        <v>1</v>
      </c>
    </row>
    <row r="1038" spans="12:16" x14ac:dyDescent="0.25">
      <c r="L1038" s="264">
        <f>Member!A1038</f>
        <v>0</v>
      </c>
      <c r="M1038">
        <f>SUMIF(Erfassung5!BD:BD,L1038,Erfassung5!BW:BW)</f>
        <v>0</v>
      </c>
      <c r="N1038">
        <f>SUMIF(Erfassung5!BD:BD,L1038,Erfassung5!BG:BG)</f>
        <v>0</v>
      </c>
      <c r="O1038">
        <f t="shared" si="49"/>
        <v>0</v>
      </c>
      <c r="P1038">
        <f t="shared" si="48"/>
        <v>1</v>
      </c>
    </row>
    <row r="1039" spans="12:16" x14ac:dyDescent="0.25">
      <c r="L1039" s="264">
        <f>Member!A1039</f>
        <v>0</v>
      </c>
      <c r="M1039">
        <f>SUMIF(Erfassung5!BD:BD,L1039,Erfassung5!BW:BW)</f>
        <v>0</v>
      </c>
      <c r="N1039">
        <f>SUMIF(Erfassung5!BD:BD,L1039,Erfassung5!BG:BG)</f>
        <v>0</v>
      </c>
      <c r="O1039">
        <f t="shared" si="49"/>
        <v>0</v>
      </c>
      <c r="P1039">
        <f t="shared" si="48"/>
        <v>1</v>
      </c>
    </row>
    <row r="1040" spans="12:16" x14ac:dyDescent="0.25">
      <c r="L1040" s="264">
        <f>Member!A1040</f>
        <v>0</v>
      </c>
      <c r="M1040">
        <f>SUMIF(Erfassung5!BD:BD,L1040,Erfassung5!BW:BW)</f>
        <v>0</v>
      </c>
      <c r="N1040">
        <f>SUMIF(Erfassung5!BD:BD,L1040,Erfassung5!BG:BG)</f>
        <v>0</v>
      </c>
      <c r="O1040">
        <f t="shared" si="49"/>
        <v>0</v>
      </c>
      <c r="P1040">
        <f t="shared" si="48"/>
        <v>1</v>
      </c>
    </row>
    <row r="1041" spans="12:16" x14ac:dyDescent="0.25">
      <c r="L1041" s="264">
        <f>Member!A1041</f>
        <v>0</v>
      </c>
      <c r="M1041">
        <f>SUMIF(Erfassung5!BD:BD,L1041,Erfassung5!BW:BW)</f>
        <v>0</v>
      </c>
      <c r="N1041">
        <f>SUMIF(Erfassung5!BD:BD,L1041,Erfassung5!BG:BG)</f>
        <v>0</v>
      </c>
      <c r="O1041">
        <f t="shared" si="49"/>
        <v>0</v>
      </c>
      <c r="P1041">
        <f t="shared" si="48"/>
        <v>1</v>
      </c>
    </row>
    <row r="1042" spans="12:16" x14ac:dyDescent="0.25">
      <c r="L1042" s="264">
        <f>Member!A1042</f>
        <v>0</v>
      </c>
      <c r="M1042">
        <f>SUMIF(Erfassung5!BD:BD,L1042,Erfassung5!BW:BW)</f>
        <v>0</v>
      </c>
      <c r="N1042">
        <f>SUMIF(Erfassung5!BD:BD,L1042,Erfassung5!BG:BG)</f>
        <v>0</v>
      </c>
      <c r="O1042">
        <f t="shared" si="49"/>
        <v>0</v>
      </c>
      <c r="P1042">
        <f t="shared" si="48"/>
        <v>1</v>
      </c>
    </row>
    <row r="1043" spans="12:16" x14ac:dyDescent="0.25">
      <c r="L1043" s="264">
        <f>Member!A1043</f>
        <v>0</v>
      </c>
      <c r="M1043">
        <f>SUMIF(Erfassung5!BD:BD,L1043,Erfassung5!BW:BW)</f>
        <v>0</v>
      </c>
      <c r="N1043">
        <f>SUMIF(Erfassung5!BD:BD,L1043,Erfassung5!BG:BG)</f>
        <v>0</v>
      </c>
      <c r="O1043">
        <f t="shared" si="49"/>
        <v>0</v>
      </c>
      <c r="P1043">
        <f t="shared" si="48"/>
        <v>1</v>
      </c>
    </row>
    <row r="1044" spans="12:16" x14ac:dyDescent="0.25">
      <c r="L1044" s="264">
        <f>Member!A1044</f>
        <v>0</v>
      </c>
      <c r="M1044">
        <f>SUMIF(Erfassung5!BD:BD,L1044,Erfassung5!BW:BW)</f>
        <v>0</v>
      </c>
      <c r="N1044">
        <f>SUMIF(Erfassung5!BD:BD,L1044,Erfassung5!BG:BG)</f>
        <v>0</v>
      </c>
      <c r="O1044">
        <f t="shared" si="49"/>
        <v>0</v>
      </c>
      <c r="P1044">
        <f t="shared" si="48"/>
        <v>1</v>
      </c>
    </row>
    <row r="1045" spans="12:16" x14ac:dyDescent="0.25">
      <c r="L1045" s="264">
        <f>Member!A1045</f>
        <v>0</v>
      </c>
      <c r="M1045">
        <f>SUMIF(Erfassung5!BD:BD,L1045,Erfassung5!BW:BW)</f>
        <v>0</v>
      </c>
      <c r="N1045">
        <f>SUMIF(Erfassung5!BD:BD,L1045,Erfassung5!BG:BG)</f>
        <v>0</v>
      </c>
      <c r="O1045">
        <f t="shared" si="49"/>
        <v>0</v>
      </c>
      <c r="P1045">
        <f t="shared" si="48"/>
        <v>1</v>
      </c>
    </row>
    <row r="1046" spans="12:16" x14ac:dyDescent="0.25">
      <c r="L1046" s="264">
        <f>Member!A1046</f>
        <v>0</v>
      </c>
      <c r="M1046">
        <f>SUMIF(Erfassung5!BD:BD,L1046,Erfassung5!BW:BW)</f>
        <v>0</v>
      </c>
      <c r="N1046">
        <f>SUMIF(Erfassung5!BD:BD,L1046,Erfassung5!BG:BG)</f>
        <v>0</v>
      </c>
      <c r="O1046">
        <f t="shared" si="49"/>
        <v>0</v>
      </c>
      <c r="P1046">
        <f t="shared" si="48"/>
        <v>1</v>
      </c>
    </row>
    <row r="1047" spans="12:16" x14ac:dyDescent="0.25">
      <c r="L1047" s="264">
        <f>Member!A1047</f>
        <v>0</v>
      </c>
      <c r="M1047">
        <f>SUMIF(Erfassung5!BD:BD,L1047,Erfassung5!BW:BW)</f>
        <v>0</v>
      </c>
      <c r="N1047">
        <f>SUMIF(Erfassung5!BD:BD,L1047,Erfassung5!BG:BG)</f>
        <v>0</v>
      </c>
      <c r="O1047">
        <f t="shared" si="49"/>
        <v>0</v>
      </c>
      <c r="P1047">
        <f t="shared" si="48"/>
        <v>1</v>
      </c>
    </row>
    <row r="1048" spans="12:16" x14ac:dyDescent="0.25">
      <c r="L1048" s="264">
        <f>Member!A1048</f>
        <v>0</v>
      </c>
      <c r="M1048">
        <f>SUMIF(Erfassung5!BD:BD,L1048,Erfassung5!BW:BW)</f>
        <v>0</v>
      </c>
      <c r="N1048">
        <f>SUMIF(Erfassung5!BD:BD,L1048,Erfassung5!BG:BG)</f>
        <v>0</v>
      </c>
      <c r="O1048">
        <f t="shared" si="49"/>
        <v>0</v>
      </c>
      <c r="P1048">
        <f t="shared" si="48"/>
        <v>1</v>
      </c>
    </row>
    <row r="1049" spans="12:16" x14ac:dyDescent="0.25">
      <c r="L1049" s="264">
        <f>Member!A1049</f>
        <v>0</v>
      </c>
      <c r="M1049">
        <f>SUMIF(Erfassung5!BD:BD,L1049,Erfassung5!BW:BW)</f>
        <v>0</v>
      </c>
      <c r="N1049">
        <f>SUMIF(Erfassung5!BD:BD,L1049,Erfassung5!BG:BG)</f>
        <v>0</v>
      </c>
      <c r="O1049">
        <f t="shared" si="49"/>
        <v>0</v>
      </c>
      <c r="P1049">
        <f t="shared" si="48"/>
        <v>1</v>
      </c>
    </row>
    <row r="1050" spans="12:16" x14ac:dyDescent="0.25">
      <c r="L1050" s="264">
        <f>Member!A1050</f>
        <v>0</v>
      </c>
      <c r="M1050">
        <f>SUMIF(Erfassung5!BD:BD,L1050,Erfassung5!BW:BW)</f>
        <v>0</v>
      </c>
      <c r="N1050">
        <f>SUMIF(Erfassung5!BD:BD,L1050,Erfassung5!BG:BG)</f>
        <v>0</v>
      </c>
      <c r="O1050">
        <f t="shared" si="49"/>
        <v>0</v>
      </c>
      <c r="P1050">
        <f t="shared" si="48"/>
        <v>1</v>
      </c>
    </row>
    <row r="1051" spans="12:16" x14ac:dyDescent="0.25">
      <c r="L1051" s="264">
        <f>Member!A1051</f>
        <v>0</v>
      </c>
      <c r="M1051">
        <f>SUMIF(Erfassung5!BD:BD,L1051,Erfassung5!BW:BW)</f>
        <v>0</v>
      </c>
      <c r="N1051">
        <f>SUMIF(Erfassung5!BD:BD,L1051,Erfassung5!BG:BG)</f>
        <v>0</v>
      </c>
      <c r="O1051">
        <f t="shared" si="49"/>
        <v>0</v>
      </c>
      <c r="P1051">
        <f t="shared" si="48"/>
        <v>1</v>
      </c>
    </row>
    <row r="1052" spans="12:16" x14ac:dyDescent="0.25">
      <c r="L1052" s="264">
        <f>Member!A1052</f>
        <v>0</v>
      </c>
      <c r="M1052">
        <f>SUMIF(Erfassung5!BD:BD,L1052,Erfassung5!BW:BW)</f>
        <v>0</v>
      </c>
      <c r="N1052">
        <f>SUMIF(Erfassung5!BD:BD,L1052,Erfassung5!BG:BG)</f>
        <v>0</v>
      </c>
      <c r="O1052">
        <f t="shared" si="49"/>
        <v>0</v>
      </c>
      <c r="P1052">
        <f t="shared" si="48"/>
        <v>1</v>
      </c>
    </row>
    <row r="1053" spans="12:16" x14ac:dyDescent="0.25">
      <c r="L1053" s="264">
        <f>Member!A1053</f>
        <v>0</v>
      </c>
      <c r="M1053">
        <f>SUMIF(Erfassung5!BD:BD,L1053,Erfassung5!BW:BW)</f>
        <v>0</v>
      </c>
      <c r="N1053">
        <f>SUMIF(Erfassung5!BD:BD,L1053,Erfassung5!BG:BG)</f>
        <v>0</v>
      </c>
      <c r="O1053">
        <f t="shared" si="49"/>
        <v>0</v>
      </c>
      <c r="P1053">
        <f t="shared" si="48"/>
        <v>1</v>
      </c>
    </row>
    <row r="1054" spans="12:16" x14ac:dyDescent="0.25">
      <c r="L1054" s="264">
        <f>Member!A1054</f>
        <v>0</v>
      </c>
      <c r="M1054">
        <f>SUMIF(Erfassung5!BD:BD,L1054,Erfassung5!BW:BW)</f>
        <v>0</v>
      </c>
      <c r="N1054">
        <f>SUMIF(Erfassung5!BD:BD,L1054,Erfassung5!BG:BG)</f>
        <v>0</v>
      </c>
      <c r="O1054">
        <f t="shared" si="49"/>
        <v>0</v>
      </c>
      <c r="P1054">
        <f t="shared" si="48"/>
        <v>1</v>
      </c>
    </row>
    <row r="1055" spans="12:16" x14ac:dyDescent="0.25">
      <c r="L1055" s="264">
        <f>Member!A1055</f>
        <v>0</v>
      </c>
      <c r="M1055">
        <f>SUMIF(Erfassung5!BD:BD,L1055,Erfassung5!BW:BW)</f>
        <v>0</v>
      </c>
      <c r="N1055">
        <f>SUMIF(Erfassung5!BD:BD,L1055,Erfassung5!BG:BG)</f>
        <v>0</v>
      </c>
      <c r="O1055">
        <f t="shared" si="49"/>
        <v>0</v>
      </c>
      <c r="P1055">
        <f t="shared" si="48"/>
        <v>1</v>
      </c>
    </row>
    <row r="1056" spans="12:16" x14ac:dyDescent="0.25">
      <c r="L1056" s="264">
        <f>Member!A1056</f>
        <v>0</v>
      </c>
      <c r="M1056">
        <f>SUMIF(Erfassung5!BD:BD,L1056,Erfassung5!BW:BW)</f>
        <v>0</v>
      </c>
      <c r="N1056">
        <f>SUMIF(Erfassung5!BD:BD,L1056,Erfassung5!BG:BG)</f>
        <v>0</v>
      </c>
      <c r="O1056">
        <f t="shared" si="49"/>
        <v>0</v>
      </c>
      <c r="P1056">
        <f t="shared" si="48"/>
        <v>1</v>
      </c>
    </row>
    <row r="1057" spans="12:16" x14ac:dyDescent="0.25">
      <c r="L1057" s="264">
        <f>Member!A1057</f>
        <v>0</v>
      </c>
      <c r="M1057">
        <f>SUMIF(Erfassung5!BD:BD,L1057,Erfassung5!BW:BW)</f>
        <v>0</v>
      </c>
      <c r="N1057">
        <f>SUMIF(Erfassung5!BD:BD,L1057,Erfassung5!BG:BG)</f>
        <v>0</v>
      </c>
      <c r="O1057">
        <f t="shared" si="49"/>
        <v>0</v>
      </c>
      <c r="P1057">
        <f t="shared" si="48"/>
        <v>1</v>
      </c>
    </row>
    <row r="1058" spans="12:16" x14ac:dyDescent="0.25">
      <c r="L1058" s="264">
        <f>Member!A1058</f>
        <v>0</v>
      </c>
      <c r="M1058">
        <f>SUMIF(Erfassung5!BD:BD,L1058,Erfassung5!BW:BW)</f>
        <v>0</v>
      </c>
      <c r="N1058">
        <f>SUMIF(Erfassung5!BD:BD,L1058,Erfassung5!BG:BG)</f>
        <v>0</v>
      </c>
      <c r="O1058">
        <f t="shared" si="49"/>
        <v>0</v>
      </c>
      <c r="P1058">
        <f t="shared" si="48"/>
        <v>1</v>
      </c>
    </row>
    <row r="1059" spans="12:16" x14ac:dyDescent="0.25">
      <c r="L1059" s="264">
        <f>Member!A1059</f>
        <v>0</v>
      </c>
      <c r="M1059">
        <f>SUMIF(Erfassung5!BD:BD,L1059,Erfassung5!BW:BW)</f>
        <v>0</v>
      </c>
      <c r="N1059">
        <f>SUMIF(Erfassung5!BD:BD,L1059,Erfassung5!BG:BG)</f>
        <v>0</v>
      </c>
      <c r="O1059">
        <f t="shared" si="49"/>
        <v>0</v>
      </c>
      <c r="P1059">
        <f t="shared" si="48"/>
        <v>1</v>
      </c>
    </row>
    <row r="1060" spans="12:16" x14ac:dyDescent="0.25">
      <c r="L1060" s="264">
        <f>Member!A1060</f>
        <v>0</v>
      </c>
      <c r="M1060">
        <f>SUMIF(Erfassung5!BD:BD,L1060,Erfassung5!BW:BW)</f>
        <v>0</v>
      </c>
      <c r="N1060">
        <f>SUMIF(Erfassung5!BD:BD,L1060,Erfassung5!BG:BG)</f>
        <v>0</v>
      </c>
      <c r="O1060">
        <f t="shared" si="49"/>
        <v>0</v>
      </c>
      <c r="P1060">
        <f t="shared" si="48"/>
        <v>1</v>
      </c>
    </row>
    <row r="1061" spans="12:16" x14ac:dyDescent="0.25">
      <c r="L1061" s="264">
        <f>Member!A1061</f>
        <v>0</v>
      </c>
      <c r="M1061">
        <f>SUMIF(Erfassung5!BD:BD,L1061,Erfassung5!BW:BW)</f>
        <v>0</v>
      </c>
      <c r="N1061">
        <f>SUMIF(Erfassung5!BD:BD,L1061,Erfassung5!BG:BG)</f>
        <v>0</v>
      </c>
      <c r="O1061">
        <f t="shared" si="49"/>
        <v>0</v>
      </c>
      <c r="P1061">
        <f t="shared" si="48"/>
        <v>1</v>
      </c>
    </row>
    <row r="1062" spans="12:16" x14ac:dyDescent="0.25">
      <c r="L1062" s="264">
        <f>Member!A1062</f>
        <v>0</v>
      </c>
      <c r="M1062">
        <f>SUMIF(Erfassung5!BD:BD,L1062,Erfassung5!BW:BW)</f>
        <v>0</v>
      </c>
      <c r="N1062">
        <f>SUMIF(Erfassung5!BD:BD,L1062,Erfassung5!BG:BG)</f>
        <v>0</v>
      </c>
      <c r="O1062">
        <f t="shared" si="49"/>
        <v>0</v>
      </c>
      <c r="P1062">
        <f t="shared" si="48"/>
        <v>1</v>
      </c>
    </row>
    <row r="1063" spans="12:16" x14ac:dyDescent="0.25">
      <c r="L1063" s="264">
        <f>Member!A1063</f>
        <v>0</v>
      </c>
      <c r="M1063">
        <f>SUMIF(Erfassung5!BD:BD,L1063,Erfassung5!BW:BW)</f>
        <v>0</v>
      </c>
      <c r="N1063">
        <f>SUMIF(Erfassung5!BD:BD,L1063,Erfassung5!BG:BG)</f>
        <v>0</v>
      </c>
      <c r="O1063">
        <f t="shared" si="49"/>
        <v>0</v>
      </c>
      <c r="P1063">
        <f t="shared" si="48"/>
        <v>1</v>
      </c>
    </row>
    <row r="1064" spans="12:16" x14ac:dyDescent="0.25">
      <c r="L1064" s="264">
        <f>Member!A1064</f>
        <v>0</v>
      </c>
      <c r="M1064">
        <f>SUMIF(Erfassung5!BD:BD,L1064,Erfassung5!BW:BW)</f>
        <v>0</v>
      </c>
      <c r="N1064">
        <f>SUMIF(Erfassung5!BD:BD,L1064,Erfassung5!BG:BG)</f>
        <v>0</v>
      </c>
      <c r="O1064">
        <f t="shared" si="49"/>
        <v>0</v>
      </c>
      <c r="P1064">
        <f t="shared" si="48"/>
        <v>1</v>
      </c>
    </row>
    <row r="1065" spans="12:16" x14ac:dyDescent="0.25">
      <c r="L1065" s="264">
        <f>Member!A1065</f>
        <v>0</v>
      </c>
      <c r="M1065">
        <f>SUMIF(Erfassung5!BD:BD,L1065,Erfassung5!BW:BW)</f>
        <v>0</v>
      </c>
      <c r="N1065">
        <f>SUMIF(Erfassung5!BD:BD,L1065,Erfassung5!BG:BG)</f>
        <v>0</v>
      </c>
      <c r="O1065">
        <f t="shared" si="49"/>
        <v>0</v>
      </c>
      <c r="P1065">
        <f t="shared" si="48"/>
        <v>1</v>
      </c>
    </row>
    <row r="1066" spans="12:16" x14ac:dyDescent="0.25">
      <c r="L1066" s="264">
        <f>Member!A1066</f>
        <v>0</v>
      </c>
      <c r="M1066">
        <f>SUMIF(Erfassung5!BD:BD,L1066,Erfassung5!BW:BW)</f>
        <v>0</v>
      </c>
      <c r="N1066">
        <f>SUMIF(Erfassung5!BD:BD,L1066,Erfassung5!BG:BG)</f>
        <v>0</v>
      </c>
      <c r="O1066">
        <f t="shared" si="49"/>
        <v>0</v>
      </c>
      <c r="P1066">
        <f t="shared" si="48"/>
        <v>1</v>
      </c>
    </row>
    <row r="1067" spans="12:16" x14ac:dyDescent="0.25">
      <c r="L1067" s="264">
        <f>Member!A1067</f>
        <v>0</v>
      </c>
      <c r="M1067">
        <f>SUMIF(Erfassung5!BD:BD,L1067,Erfassung5!BW:BW)</f>
        <v>0</v>
      </c>
      <c r="N1067">
        <f>SUMIF(Erfassung5!BD:BD,L1067,Erfassung5!BG:BG)</f>
        <v>0</v>
      </c>
      <c r="O1067">
        <f t="shared" si="49"/>
        <v>0</v>
      </c>
      <c r="P1067">
        <f t="shared" si="48"/>
        <v>1</v>
      </c>
    </row>
    <row r="1068" spans="12:16" x14ac:dyDescent="0.25">
      <c r="L1068" s="264">
        <f>Member!A1068</f>
        <v>0</v>
      </c>
      <c r="M1068">
        <f>SUMIF(Erfassung5!BD:BD,L1068,Erfassung5!BW:BW)</f>
        <v>0</v>
      </c>
      <c r="N1068">
        <f>SUMIF(Erfassung5!BD:BD,L1068,Erfassung5!BG:BG)</f>
        <v>0</v>
      </c>
      <c r="O1068">
        <f t="shared" si="49"/>
        <v>0</v>
      </c>
      <c r="P1068">
        <f t="shared" si="48"/>
        <v>1</v>
      </c>
    </row>
    <row r="1069" spans="12:16" x14ac:dyDescent="0.25">
      <c r="L1069" s="264">
        <f>Member!A1069</f>
        <v>0</v>
      </c>
      <c r="M1069">
        <f>SUMIF(Erfassung5!BD:BD,L1069,Erfassung5!BW:BW)</f>
        <v>0</v>
      </c>
      <c r="N1069">
        <f>SUMIF(Erfassung5!BD:BD,L1069,Erfassung5!BG:BG)</f>
        <v>0</v>
      </c>
      <c r="O1069">
        <f t="shared" si="49"/>
        <v>0</v>
      </c>
      <c r="P1069">
        <f t="shared" si="48"/>
        <v>1</v>
      </c>
    </row>
    <row r="1070" spans="12:16" x14ac:dyDescent="0.25">
      <c r="L1070" s="264">
        <f>Member!A1070</f>
        <v>0</v>
      </c>
      <c r="M1070">
        <f>SUMIF(Erfassung5!BD:BD,L1070,Erfassung5!BW:BW)</f>
        <v>0</v>
      </c>
      <c r="N1070">
        <f>SUMIF(Erfassung5!BD:BD,L1070,Erfassung5!BG:BG)</f>
        <v>0</v>
      </c>
      <c r="O1070">
        <f t="shared" si="49"/>
        <v>0</v>
      </c>
      <c r="P1070">
        <f t="shared" si="48"/>
        <v>1</v>
      </c>
    </row>
    <row r="1071" spans="12:16" x14ac:dyDescent="0.25">
      <c r="L1071" s="264">
        <f>Member!A1071</f>
        <v>0</v>
      </c>
      <c r="M1071">
        <f>SUMIF(Erfassung5!BD:BD,L1071,Erfassung5!BW:BW)</f>
        <v>0</v>
      </c>
      <c r="N1071">
        <f>SUMIF(Erfassung5!BD:BD,L1071,Erfassung5!BG:BG)</f>
        <v>0</v>
      </c>
      <c r="O1071">
        <f t="shared" si="49"/>
        <v>0</v>
      </c>
      <c r="P1071">
        <f t="shared" si="48"/>
        <v>1</v>
      </c>
    </row>
    <row r="1072" spans="12:16" x14ac:dyDescent="0.25">
      <c r="L1072" s="264">
        <f>Member!A1072</f>
        <v>0</v>
      </c>
      <c r="M1072">
        <f>SUMIF(Erfassung5!BD:BD,L1072,Erfassung5!BW:BW)</f>
        <v>0</v>
      </c>
      <c r="N1072">
        <f>SUMIF(Erfassung5!BD:BD,L1072,Erfassung5!BG:BG)</f>
        <v>0</v>
      </c>
      <c r="O1072">
        <f t="shared" si="49"/>
        <v>0</v>
      </c>
      <c r="P1072">
        <f t="shared" si="48"/>
        <v>1</v>
      </c>
    </row>
    <row r="1073" spans="12:16" x14ac:dyDescent="0.25">
      <c r="L1073" s="264">
        <f>Member!A1073</f>
        <v>0</v>
      </c>
      <c r="M1073">
        <f>SUMIF(Erfassung5!BD:BD,L1073,Erfassung5!BW:BW)</f>
        <v>0</v>
      </c>
      <c r="N1073">
        <f>SUMIF(Erfassung5!BD:BD,L1073,Erfassung5!BG:BG)</f>
        <v>0</v>
      </c>
      <c r="O1073">
        <f t="shared" si="49"/>
        <v>0</v>
      </c>
      <c r="P1073">
        <f t="shared" si="48"/>
        <v>1</v>
      </c>
    </row>
    <row r="1074" spans="12:16" x14ac:dyDescent="0.25">
      <c r="L1074" s="264">
        <f>Member!A1074</f>
        <v>0</v>
      </c>
      <c r="M1074">
        <f>SUMIF(Erfassung5!BD:BD,L1074,Erfassung5!BW:BW)</f>
        <v>0</v>
      </c>
      <c r="N1074">
        <f>SUMIF(Erfassung5!BD:BD,L1074,Erfassung5!BG:BG)</f>
        <v>0</v>
      </c>
      <c r="O1074">
        <f t="shared" si="49"/>
        <v>0</v>
      </c>
      <c r="P1074">
        <f t="shared" si="48"/>
        <v>1</v>
      </c>
    </row>
    <row r="1075" spans="12:16" x14ac:dyDescent="0.25">
      <c r="L1075" s="264">
        <f>Member!A1075</f>
        <v>0</v>
      </c>
      <c r="M1075">
        <f>SUMIF(Erfassung5!BD:BD,L1075,Erfassung5!BW:BW)</f>
        <v>0</v>
      </c>
      <c r="N1075">
        <f>SUMIF(Erfassung5!BD:BD,L1075,Erfassung5!BG:BG)</f>
        <v>0</v>
      </c>
      <c r="O1075">
        <f t="shared" si="49"/>
        <v>0</v>
      </c>
      <c r="P1075">
        <f t="shared" si="48"/>
        <v>1</v>
      </c>
    </row>
    <row r="1076" spans="12:16" x14ac:dyDescent="0.25">
      <c r="L1076" s="264">
        <f>Member!A1076</f>
        <v>0</v>
      </c>
      <c r="M1076">
        <f>SUMIF(Erfassung5!BD:BD,L1076,Erfassung5!BW:BW)</f>
        <v>0</v>
      </c>
      <c r="N1076">
        <f>SUMIF(Erfassung5!BD:BD,L1076,Erfassung5!BG:BG)</f>
        <v>0</v>
      </c>
      <c r="O1076">
        <f t="shared" si="49"/>
        <v>0</v>
      </c>
      <c r="P1076">
        <f t="shared" si="48"/>
        <v>1</v>
      </c>
    </row>
    <row r="1077" spans="12:16" x14ac:dyDescent="0.25">
      <c r="L1077" s="264">
        <f>Member!A1077</f>
        <v>0</v>
      </c>
      <c r="M1077">
        <f>SUMIF(Erfassung5!BD:BD,L1077,Erfassung5!BW:BW)</f>
        <v>0</v>
      </c>
      <c r="N1077">
        <f>SUMIF(Erfassung5!BD:BD,L1077,Erfassung5!BG:BG)</f>
        <v>0</v>
      </c>
      <c r="O1077">
        <f t="shared" si="49"/>
        <v>0</v>
      </c>
      <c r="P1077">
        <f t="shared" si="48"/>
        <v>1</v>
      </c>
    </row>
    <row r="1078" spans="12:16" x14ac:dyDescent="0.25">
      <c r="L1078" s="264">
        <f>Member!A1078</f>
        <v>0</v>
      </c>
      <c r="M1078">
        <f>SUMIF(Erfassung5!BD:BD,L1078,Erfassung5!BW:BW)</f>
        <v>0</v>
      </c>
      <c r="N1078">
        <f>SUMIF(Erfassung5!BD:BD,L1078,Erfassung5!BG:BG)</f>
        <v>0</v>
      </c>
      <c r="O1078">
        <f t="shared" si="49"/>
        <v>0</v>
      </c>
      <c r="P1078">
        <f t="shared" si="48"/>
        <v>1</v>
      </c>
    </row>
    <row r="1079" spans="12:16" x14ac:dyDescent="0.25">
      <c r="L1079" s="264">
        <f>Member!A1079</f>
        <v>0</v>
      </c>
      <c r="M1079">
        <f>SUMIF(Erfassung5!BD:BD,L1079,Erfassung5!BW:BW)</f>
        <v>0</v>
      </c>
      <c r="N1079">
        <f>SUMIF(Erfassung5!BD:BD,L1079,Erfassung5!BG:BG)</f>
        <v>0</v>
      </c>
      <c r="O1079">
        <f t="shared" si="49"/>
        <v>0</v>
      </c>
      <c r="P1079">
        <f t="shared" si="48"/>
        <v>1</v>
      </c>
    </row>
    <row r="1080" spans="12:16" x14ac:dyDescent="0.25">
      <c r="L1080" s="264">
        <f>Member!A1080</f>
        <v>0</v>
      </c>
      <c r="M1080">
        <f>SUMIF(Erfassung5!BD:BD,L1080,Erfassung5!BW:BW)</f>
        <v>0</v>
      </c>
      <c r="N1080">
        <f>SUMIF(Erfassung5!BD:BD,L1080,Erfassung5!BG:BG)</f>
        <v>0</v>
      </c>
      <c r="O1080">
        <f t="shared" si="49"/>
        <v>0</v>
      </c>
      <c r="P1080">
        <f t="shared" si="48"/>
        <v>1</v>
      </c>
    </row>
    <row r="1081" spans="12:16" x14ac:dyDescent="0.25">
      <c r="L1081" s="264">
        <f>Member!A1081</f>
        <v>0</v>
      </c>
      <c r="M1081">
        <f>SUMIF(Erfassung5!BD:BD,L1081,Erfassung5!BW:BW)</f>
        <v>0</v>
      </c>
      <c r="N1081">
        <f>SUMIF(Erfassung5!BD:BD,L1081,Erfassung5!BG:BG)</f>
        <v>0</v>
      </c>
      <c r="O1081">
        <f t="shared" si="49"/>
        <v>0</v>
      </c>
      <c r="P1081">
        <f t="shared" si="48"/>
        <v>1</v>
      </c>
    </row>
    <row r="1082" spans="12:16" x14ac:dyDescent="0.25">
      <c r="L1082" s="264">
        <f>Member!A1082</f>
        <v>0</v>
      </c>
      <c r="M1082">
        <f>SUMIF(Erfassung5!BD:BD,L1082,Erfassung5!BW:BW)</f>
        <v>0</v>
      </c>
      <c r="N1082">
        <f>SUMIF(Erfassung5!BD:BD,L1082,Erfassung5!BG:BG)</f>
        <v>0</v>
      </c>
      <c r="O1082">
        <f t="shared" si="49"/>
        <v>0</v>
      </c>
      <c r="P1082">
        <f t="shared" si="48"/>
        <v>1</v>
      </c>
    </row>
    <row r="1083" spans="12:16" x14ac:dyDescent="0.25">
      <c r="L1083" s="264">
        <f>Member!A1083</f>
        <v>0</v>
      </c>
      <c r="M1083">
        <f>SUMIF(Erfassung5!BD:BD,L1083,Erfassung5!BW:BW)</f>
        <v>0</v>
      </c>
      <c r="N1083">
        <f>SUMIF(Erfassung5!BD:BD,L1083,Erfassung5!BG:BG)</f>
        <v>0</v>
      </c>
      <c r="O1083">
        <f t="shared" si="49"/>
        <v>0</v>
      </c>
      <c r="P1083">
        <f t="shared" si="48"/>
        <v>1</v>
      </c>
    </row>
    <row r="1084" spans="12:16" x14ac:dyDescent="0.25">
      <c r="L1084" s="264">
        <f>Member!A1084</f>
        <v>0</v>
      </c>
      <c r="M1084">
        <f>SUMIF(Erfassung5!BD:BD,L1084,Erfassung5!BW:BW)</f>
        <v>0</v>
      </c>
      <c r="N1084">
        <f>SUMIF(Erfassung5!BD:BD,L1084,Erfassung5!BG:BG)</f>
        <v>0</v>
      </c>
      <c r="O1084">
        <f t="shared" si="49"/>
        <v>0</v>
      </c>
      <c r="P1084">
        <f t="shared" si="48"/>
        <v>1</v>
      </c>
    </row>
    <row r="1085" spans="12:16" x14ac:dyDescent="0.25">
      <c r="L1085" s="264">
        <f>Member!A1085</f>
        <v>0</v>
      </c>
      <c r="M1085">
        <f>SUMIF(Erfassung5!BD:BD,L1085,Erfassung5!BW:BW)</f>
        <v>0</v>
      </c>
      <c r="N1085">
        <f>SUMIF(Erfassung5!BD:BD,L1085,Erfassung5!BG:BG)</f>
        <v>0</v>
      </c>
      <c r="O1085">
        <f t="shared" si="49"/>
        <v>0</v>
      </c>
      <c r="P1085">
        <f t="shared" si="48"/>
        <v>1</v>
      </c>
    </row>
    <row r="1086" spans="12:16" x14ac:dyDescent="0.25">
      <c r="L1086" s="264">
        <f>Member!A1086</f>
        <v>0</v>
      </c>
      <c r="M1086">
        <f>SUMIF(Erfassung5!BD:BD,L1086,Erfassung5!BW:BW)</f>
        <v>0</v>
      </c>
      <c r="N1086">
        <f>SUMIF(Erfassung5!BD:BD,L1086,Erfassung5!BG:BG)</f>
        <v>0</v>
      </c>
      <c r="O1086">
        <f t="shared" si="49"/>
        <v>0</v>
      </c>
      <c r="P1086">
        <f t="shared" si="48"/>
        <v>1</v>
      </c>
    </row>
    <row r="1087" spans="12:16" x14ac:dyDescent="0.25">
      <c r="L1087" s="264">
        <f>Member!A1087</f>
        <v>0</v>
      </c>
      <c r="M1087">
        <f>SUMIF(Erfassung5!BD:BD,L1087,Erfassung5!BW:BW)</f>
        <v>0</v>
      </c>
      <c r="N1087">
        <f>SUMIF(Erfassung5!BD:BD,L1087,Erfassung5!BG:BG)</f>
        <v>0</v>
      </c>
      <c r="O1087">
        <f t="shared" si="49"/>
        <v>0</v>
      </c>
      <c r="P1087">
        <f t="shared" si="48"/>
        <v>1</v>
      </c>
    </row>
    <row r="1088" spans="12:16" x14ac:dyDescent="0.25">
      <c r="L1088" s="264">
        <f>Member!A1088</f>
        <v>0</v>
      </c>
      <c r="M1088">
        <f>SUMIF(Erfassung5!BD:BD,L1088,Erfassung5!BW:BW)</f>
        <v>0</v>
      </c>
      <c r="N1088">
        <f>SUMIF(Erfassung5!BD:BD,L1088,Erfassung5!BG:BG)</f>
        <v>0</v>
      </c>
      <c r="O1088">
        <f t="shared" si="49"/>
        <v>0</v>
      </c>
      <c r="P1088">
        <f t="shared" si="48"/>
        <v>1</v>
      </c>
    </row>
    <row r="1089" spans="12:16" x14ac:dyDescent="0.25">
      <c r="L1089" s="264">
        <f>Member!A1089</f>
        <v>0</v>
      </c>
      <c r="M1089">
        <f>SUMIF(Erfassung5!BD:BD,L1089,Erfassung5!BW:BW)</f>
        <v>0</v>
      </c>
      <c r="N1089">
        <f>SUMIF(Erfassung5!BD:BD,L1089,Erfassung5!BG:BG)</f>
        <v>0</v>
      </c>
      <c r="O1089">
        <f t="shared" si="49"/>
        <v>0</v>
      </c>
      <c r="P1089">
        <f t="shared" si="48"/>
        <v>1</v>
      </c>
    </row>
    <row r="1090" spans="12:16" x14ac:dyDescent="0.25">
      <c r="L1090" s="264">
        <f>Member!A1090</f>
        <v>0</v>
      </c>
      <c r="M1090">
        <f>SUMIF(Erfassung5!BD:BD,L1090,Erfassung5!BW:BW)</f>
        <v>0</v>
      </c>
      <c r="N1090">
        <f>SUMIF(Erfassung5!BD:BD,L1090,Erfassung5!BG:BG)</f>
        <v>0</v>
      </c>
      <c r="O1090">
        <f t="shared" si="49"/>
        <v>0</v>
      </c>
      <c r="P1090">
        <f t="shared" ref="P1090:P1153" si="50">RANK(O1090,O:O)</f>
        <v>1</v>
      </c>
    </row>
    <row r="1091" spans="12:16" x14ac:dyDescent="0.25">
      <c r="L1091" s="264">
        <f>Member!A1091</f>
        <v>0</v>
      </c>
      <c r="M1091">
        <f>SUMIF(Erfassung5!BD:BD,L1091,Erfassung5!BW:BW)</f>
        <v>0</v>
      </c>
      <c r="N1091">
        <f>SUMIF(Erfassung5!BD:BD,L1091,Erfassung5!BG:BG)</f>
        <v>0</v>
      </c>
      <c r="O1091">
        <f t="shared" ref="O1091:O1154" si="51">IF(N1091=0,0,M1091/N1091-ROW()/1000000000)</f>
        <v>0</v>
      </c>
      <c r="P1091">
        <f t="shared" si="50"/>
        <v>1</v>
      </c>
    </row>
    <row r="1092" spans="12:16" x14ac:dyDescent="0.25">
      <c r="L1092" s="264">
        <f>Member!A1092</f>
        <v>0</v>
      </c>
      <c r="M1092">
        <f>SUMIF(Erfassung5!BD:BD,L1092,Erfassung5!BW:BW)</f>
        <v>0</v>
      </c>
      <c r="N1092">
        <f>SUMIF(Erfassung5!BD:BD,L1092,Erfassung5!BG:BG)</f>
        <v>0</v>
      </c>
      <c r="O1092">
        <f t="shared" si="51"/>
        <v>0</v>
      </c>
      <c r="P1092">
        <f t="shared" si="50"/>
        <v>1</v>
      </c>
    </row>
    <row r="1093" spans="12:16" x14ac:dyDescent="0.25">
      <c r="L1093" s="264">
        <f>Member!A1093</f>
        <v>0</v>
      </c>
      <c r="M1093">
        <f>SUMIF(Erfassung5!BD:BD,L1093,Erfassung5!BW:BW)</f>
        <v>0</v>
      </c>
      <c r="N1093">
        <f>SUMIF(Erfassung5!BD:BD,L1093,Erfassung5!BG:BG)</f>
        <v>0</v>
      </c>
      <c r="O1093">
        <f t="shared" si="51"/>
        <v>0</v>
      </c>
      <c r="P1093">
        <f t="shared" si="50"/>
        <v>1</v>
      </c>
    </row>
    <row r="1094" spans="12:16" x14ac:dyDescent="0.25">
      <c r="L1094" s="264">
        <f>Member!A1094</f>
        <v>0</v>
      </c>
      <c r="M1094">
        <f>SUMIF(Erfassung5!BD:BD,L1094,Erfassung5!BW:BW)</f>
        <v>0</v>
      </c>
      <c r="N1094">
        <f>SUMIF(Erfassung5!BD:BD,L1094,Erfassung5!BG:BG)</f>
        <v>0</v>
      </c>
      <c r="O1094">
        <f t="shared" si="51"/>
        <v>0</v>
      </c>
      <c r="P1094">
        <f t="shared" si="50"/>
        <v>1</v>
      </c>
    </row>
    <row r="1095" spans="12:16" x14ac:dyDescent="0.25">
      <c r="L1095" s="264">
        <f>Member!A1095</f>
        <v>0</v>
      </c>
      <c r="M1095">
        <f>SUMIF(Erfassung5!BD:BD,L1095,Erfassung5!BW:BW)</f>
        <v>0</v>
      </c>
      <c r="N1095">
        <f>SUMIF(Erfassung5!BD:BD,L1095,Erfassung5!BG:BG)</f>
        <v>0</v>
      </c>
      <c r="O1095">
        <f t="shared" si="51"/>
        <v>0</v>
      </c>
      <c r="P1095">
        <f t="shared" si="50"/>
        <v>1</v>
      </c>
    </row>
    <row r="1096" spans="12:16" x14ac:dyDescent="0.25">
      <c r="L1096" s="264">
        <f>Member!A1096</f>
        <v>0</v>
      </c>
      <c r="M1096">
        <f>SUMIF(Erfassung5!BD:BD,L1096,Erfassung5!BW:BW)</f>
        <v>0</v>
      </c>
      <c r="N1096">
        <f>SUMIF(Erfassung5!BD:BD,L1096,Erfassung5!BG:BG)</f>
        <v>0</v>
      </c>
      <c r="O1096">
        <f t="shared" si="51"/>
        <v>0</v>
      </c>
      <c r="P1096">
        <f t="shared" si="50"/>
        <v>1</v>
      </c>
    </row>
    <row r="1097" spans="12:16" x14ac:dyDescent="0.25">
      <c r="L1097" s="264">
        <f>Member!A1097</f>
        <v>0</v>
      </c>
      <c r="M1097">
        <f>SUMIF(Erfassung5!BD:BD,L1097,Erfassung5!BW:BW)</f>
        <v>0</v>
      </c>
      <c r="N1097">
        <f>SUMIF(Erfassung5!BD:BD,L1097,Erfassung5!BG:BG)</f>
        <v>0</v>
      </c>
      <c r="O1097">
        <f t="shared" si="51"/>
        <v>0</v>
      </c>
      <c r="P1097">
        <f t="shared" si="50"/>
        <v>1</v>
      </c>
    </row>
    <row r="1098" spans="12:16" x14ac:dyDescent="0.25">
      <c r="L1098" s="264">
        <f>Member!A1098</f>
        <v>0</v>
      </c>
      <c r="M1098">
        <f>SUMIF(Erfassung5!BD:BD,L1098,Erfassung5!BW:BW)</f>
        <v>0</v>
      </c>
      <c r="N1098">
        <f>SUMIF(Erfassung5!BD:BD,L1098,Erfassung5!BG:BG)</f>
        <v>0</v>
      </c>
      <c r="O1098">
        <f t="shared" si="51"/>
        <v>0</v>
      </c>
      <c r="P1098">
        <f t="shared" si="50"/>
        <v>1</v>
      </c>
    </row>
    <row r="1099" spans="12:16" x14ac:dyDescent="0.25">
      <c r="L1099" s="264">
        <f>Member!A1099</f>
        <v>0</v>
      </c>
      <c r="M1099">
        <f>SUMIF(Erfassung5!BD:BD,L1099,Erfassung5!BW:BW)</f>
        <v>0</v>
      </c>
      <c r="N1099">
        <f>SUMIF(Erfassung5!BD:BD,L1099,Erfassung5!BG:BG)</f>
        <v>0</v>
      </c>
      <c r="O1099">
        <f t="shared" si="51"/>
        <v>0</v>
      </c>
      <c r="P1099">
        <f t="shared" si="50"/>
        <v>1</v>
      </c>
    </row>
    <row r="1100" spans="12:16" x14ac:dyDescent="0.25">
      <c r="L1100" s="264">
        <f>Member!A1100</f>
        <v>0</v>
      </c>
      <c r="M1100">
        <f>SUMIF(Erfassung5!BD:BD,L1100,Erfassung5!BW:BW)</f>
        <v>0</v>
      </c>
      <c r="N1100">
        <f>SUMIF(Erfassung5!BD:BD,L1100,Erfassung5!BG:BG)</f>
        <v>0</v>
      </c>
      <c r="O1100">
        <f t="shared" si="51"/>
        <v>0</v>
      </c>
      <c r="P1100">
        <f t="shared" si="50"/>
        <v>1</v>
      </c>
    </row>
    <row r="1101" spans="12:16" x14ac:dyDescent="0.25">
      <c r="L1101" s="264">
        <f>Member!A1101</f>
        <v>0</v>
      </c>
      <c r="M1101">
        <f>SUMIF(Erfassung5!BD:BD,L1101,Erfassung5!BW:BW)</f>
        <v>0</v>
      </c>
      <c r="N1101">
        <f>SUMIF(Erfassung5!BD:BD,L1101,Erfassung5!BG:BG)</f>
        <v>0</v>
      </c>
      <c r="O1101">
        <f t="shared" si="51"/>
        <v>0</v>
      </c>
      <c r="P1101">
        <f t="shared" si="50"/>
        <v>1</v>
      </c>
    </row>
    <row r="1102" spans="12:16" x14ac:dyDescent="0.25">
      <c r="L1102" s="264">
        <f>Member!A1102</f>
        <v>0</v>
      </c>
      <c r="M1102">
        <f>SUMIF(Erfassung5!BD:BD,L1102,Erfassung5!BW:BW)</f>
        <v>0</v>
      </c>
      <c r="N1102">
        <f>SUMIF(Erfassung5!BD:BD,L1102,Erfassung5!BG:BG)</f>
        <v>0</v>
      </c>
      <c r="O1102">
        <f t="shared" si="51"/>
        <v>0</v>
      </c>
      <c r="P1102">
        <f t="shared" si="50"/>
        <v>1</v>
      </c>
    </row>
    <row r="1103" spans="12:16" x14ac:dyDescent="0.25">
      <c r="L1103" s="264">
        <f>Member!A1103</f>
        <v>0</v>
      </c>
      <c r="M1103">
        <f>SUMIF(Erfassung5!BD:BD,L1103,Erfassung5!BW:BW)</f>
        <v>0</v>
      </c>
      <c r="N1103">
        <f>SUMIF(Erfassung5!BD:BD,L1103,Erfassung5!BG:BG)</f>
        <v>0</v>
      </c>
      <c r="O1103">
        <f t="shared" si="51"/>
        <v>0</v>
      </c>
      <c r="P1103">
        <f t="shared" si="50"/>
        <v>1</v>
      </c>
    </row>
    <row r="1104" spans="12:16" x14ac:dyDescent="0.25">
      <c r="L1104" s="264">
        <f>Member!A1104</f>
        <v>0</v>
      </c>
      <c r="M1104">
        <f>SUMIF(Erfassung5!BD:BD,L1104,Erfassung5!BW:BW)</f>
        <v>0</v>
      </c>
      <c r="N1104">
        <f>SUMIF(Erfassung5!BD:BD,L1104,Erfassung5!BG:BG)</f>
        <v>0</v>
      </c>
      <c r="O1104">
        <f t="shared" si="51"/>
        <v>0</v>
      </c>
      <c r="P1104">
        <f t="shared" si="50"/>
        <v>1</v>
      </c>
    </row>
    <row r="1105" spans="12:16" x14ac:dyDescent="0.25">
      <c r="L1105" s="264">
        <f>Member!A1105</f>
        <v>0</v>
      </c>
      <c r="M1105">
        <f>SUMIF(Erfassung5!BD:BD,L1105,Erfassung5!BW:BW)</f>
        <v>0</v>
      </c>
      <c r="N1105">
        <f>SUMIF(Erfassung5!BD:BD,L1105,Erfassung5!BG:BG)</f>
        <v>0</v>
      </c>
      <c r="O1105">
        <f t="shared" si="51"/>
        <v>0</v>
      </c>
      <c r="P1105">
        <f t="shared" si="50"/>
        <v>1</v>
      </c>
    </row>
    <row r="1106" spans="12:16" x14ac:dyDescent="0.25">
      <c r="L1106" s="264">
        <f>Member!A1106</f>
        <v>0</v>
      </c>
      <c r="M1106">
        <f>SUMIF(Erfassung5!BD:BD,L1106,Erfassung5!BW:BW)</f>
        <v>0</v>
      </c>
      <c r="N1106">
        <f>SUMIF(Erfassung5!BD:BD,L1106,Erfassung5!BG:BG)</f>
        <v>0</v>
      </c>
      <c r="O1106">
        <f t="shared" si="51"/>
        <v>0</v>
      </c>
      <c r="P1106">
        <f t="shared" si="50"/>
        <v>1</v>
      </c>
    </row>
    <row r="1107" spans="12:16" x14ac:dyDescent="0.25">
      <c r="L1107" s="264">
        <f>Member!A1107</f>
        <v>0</v>
      </c>
      <c r="M1107">
        <f>SUMIF(Erfassung5!BD:BD,L1107,Erfassung5!BW:BW)</f>
        <v>0</v>
      </c>
      <c r="N1107">
        <f>SUMIF(Erfassung5!BD:BD,L1107,Erfassung5!BG:BG)</f>
        <v>0</v>
      </c>
      <c r="O1107">
        <f t="shared" si="51"/>
        <v>0</v>
      </c>
      <c r="P1107">
        <f t="shared" si="50"/>
        <v>1</v>
      </c>
    </row>
    <row r="1108" spans="12:16" x14ac:dyDescent="0.25">
      <c r="L1108" s="264">
        <f>Member!A1108</f>
        <v>0</v>
      </c>
      <c r="M1108">
        <f>SUMIF(Erfassung5!BD:BD,L1108,Erfassung5!BW:BW)</f>
        <v>0</v>
      </c>
      <c r="N1108">
        <f>SUMIF(Erfassung5!BD:BD,L1108,Erfassung5!BG:BG)</f>
        <v>0</v>
      </c>
      <c r="O1108">
        <f t="shared" si="51"/>
        <v>0</v>
      </c>
      <c r="P1108">
        <f t="shared" si="50"/>
        <v>1</v>
      </c>
    </row>
    <row r="1109" spans="12:16" x14ac:dyDescent="0.25">
      <c r="L1109" s="264">
        <f>Member!A1109</f>
        <v>0</v>
      </c>
      <c r="M1109">
        <f>SUMIF(Erfassung5!BD:BD,L1109,Erfassung5!BW:BW)</f>
        <v>0</v>
      </c>
      <c r="N1109">
        <f>SUMIF(Erfassung5!BD:BD,L1109,Erfassung5!BG:BG)</f>
        <v>0</v>
      </c>
      <c r="O1109">
        <f t="shared" si="51"/>
        <v>0</v>
      </c>
      <c r="P1109">
        <f t="shared" si="50"/>
        <v>1</v>
      </c>
    </row>
    <row r="1110" spans="12:16" x14ac:dyDescent="0.25">
      <c r="L1110" s="264">
        <f>Member!A1110</f>
        <v>0</v>
      </c>
      <c r="M1110">
        <f>SUMIF(Erfassung5!BD:BD,L1110,Erfassung5!BW:BW)</f>
        <v>0</v>
      </c>
      <c r="N1110">
        <f>SUMIF(Erfassung5!BD:BD,L1110,Erfassung5!BG:BG)</f>
        <v>0</v>
      </c>
      <c r="O1110">
        <f t="shared" si="51"/>
        <v>0</v>
      </c>
      <c r="P1110">
        <f t="shared" si="50"/>
        <v>1</v>
      </c>
    </row>
    <row r="1111" spans="12:16" x14ac:dyDescent="0.25">
      <c r="L1111" s="264">
        <f>Member!A1111</f>
        <v>0</v>
      </c>
      <c r="M1111">
        <f>SUMIF(Erfassung5!BD:BD,L1111,Erfassung5!BW:BW)</f>
        <v>0</v>
      </c>
      <c r="N1111">
        <f>SUMIF(Erfassung5!BD:BD,L1111,Erfassung5!BG:BG)</f>
        <v>0</v>
      </c>
      <c r="O1111">
        <f t="shared" si="51"/>
        <v>0</v>
      </c>
      <c r="P1111">
        <f t="shared" si="50"/>
        <v>1</v>
      </c>
    </row>
    <row r="1112" spans="12:16" x14ac:dyDescent="0.25">
      <c r="L1112" s="264">
        <f>Member!A1112</f>
        <v>0</v>
      </c>
      <c r="M1112">
        <f>SUMIF(Erfassung5!BD:BD,L1112,Erfassung5!BW:BW)</f>
        <v>0</v>
      </c>
      <c r="N1112">
        <f>SUMIF(Erfassung5!BD:BD,L1112,Erfassung5!BG:BG)</f>
        <v>0</v>
      </c>
      <c r="O1112">
        <f t="shared" si="51"/>
        <v>0</v>
      </c>
      <c r="P1112">
        <f t="shared" si="50"/>
        <v>1</v>
      </c>
    </row>
    <row r="1113" spans="12:16" x14ac:dyDescent="0.25">
      <c r="L1113" s="264">
        <f>Member!A1113</f>
        <v>0</v>
      </c>
      <c r="M1113">
        <f>SUMIF(Erfassung5!BD:BD,L1113,Erfassung5!BW:BW)</f>
        <v>0</v>
      </c>
      <c r="N1113">
        <f>SUMIF(Erfassung5!BD:BD,L1113,Erfassung5!BG:BG)</f>
        <v>0</v>
      </c>
      <c r="O1113">
        <f t="shared" si="51"/>
        <v>0</v>
      </c>
      <c r="P1113">
        <f t="shared" si="50"/>
        <v>1</v>
      </c>
    </row>
    <row r="1114" spans="12:16" x14ac:dyDescent="0.25">
      <c r="L1114" s="264">
        <f>Member!A1114</f>
        <v>0</v>
      </c>
      <c r="M1114">
        <f>SUMIF(Erfassung5!BD:BD,L1114,Erfassung5!BW:BW)</f>
        <v>0</v>
      </c>
      <c r="N1114">
        <f>SUMIF(Erfassung5!BD:BD,L1114,Erfassung5!BG:BG)</f>
        <v>0</v>
      </c>
      <c r="O1114">
        <f t="shared" si="51"/>
        <v>0</v>
      </c>
      <c r="P1114">
        <f t="shared" si="50"/>
        <v>1</v>
      </c>
    </row>
    <row r="1115" spans="12:16" x14ac:dyDescent="0.25">
      <c r="L1115" s="264">
        <f>Member!A1115</f>
        <v>0</v>
      </c>
      <c r="M1115">
        <f>SUMIF(Erfassung5!BD:BD,L1115,Erfassung5!BW:BW)</f>
        <v>0</v>
      </c>
      <c r="N1115">
        <f>SUMIF(Erfassung5!BD:BD,L1115,Erfassung5!BG:BG)</f>
        <v>0</v>
      </c>
      <c r="O1115">
        <f t="shared" si="51"/>
        <v>0</v>
      </c>
      <c r="P1115">
        <f t="shared" si="50"/>
        <v>1</v>
      </c>
    </row>
    <row r="1116" spans="12:16" x14ac:dyDescent="0.25">
      <c r="L1116" s="264">
        <f>Member!A1116</f>
        <v>0</v>
      </c>
      <c r="M1116">
        <f>SUMIF(Erfassung5!BD:BD,L1116,Erfassung5!BW:BW)</f>
        <v>0</v>
      </c>
      <c r="N1116">
        <f>SUMIF(Erfassung5!BD:BD,L1116,Erfassung5!BG:BG)</f>
        <v>0</v>
      </c>
      <c r="O1116">
        <f t="shared" si="51"/>
        <v>0</v>
      </c>
      <c r="P1116">
        <f t="shared" si="50"/>
        <v>1</v>
      </c>
    </row>
    <row r="1117" spans="12:16" x14ac:dyDescent="0.25">
      <c r="L1117" s="264">
        <f>Member!A1117</f>
        <v>0</v>
      </c>
      <c r="M1117">
        <f>SUMIF(Erfassung5!BD:BD,L1117,Erfassung5!BW:BW)</f>
        <v>0</v>
      </c>
      <c r="N1117">
        <f>SUMIF(Erfassung5!BD:BD,L1117,Erfassung5!BG:BG)</f>
        <v>0</v>
      </c>
      <c r="O1117">
        <f t="shared" si="51"/>
        <v>0</v>
      </c>
      <c r="P1117">
        <f t="shared" si="50"/>
        <v>1</v>
      </c>
    </row>
    <row r="1118" spans="12:16" x14ac:dyDescent="0.25">
      <c r="L1118" s="264">
        <f>Member!A1118</f>
        <v>0</v>
      </c>
      <c r="M1118">
        <f>SUMIF(Erfassung5!BD:BD,L1118,Erfassung5!BW:BW)</f>
        <v>0</v>
      </c>
      <c r="N1118">
        <f>SUMIF(Erfassung5!BD:BD,L1118,Erfassung5!BG:BG)</f>
        <v>0</v>
      </c>
      <c r="O1118">
        <f t="shared" si="51"/>
        <v>0</v>
      </c>
      <c r="P1118">
        <f t="shared" si="50"/>
        <v>1</v>
      </c>
    </row>
    <row r="1119" spans="12:16" x14ac:dyDescent="0.25">
      <c r="L1119" s="264">
        <f>Member!A1119</f>
        <v>0</v>
      </c>
      <c r="M1119">
        <f>SUMIF(Erfassung5!BD:BD,L1119,Erfassung5!BW:BW)</f>
        <v>0</v>
      </c>
      <c r="N1119">
        <f>SUMIF(Erfassung5!BD:BD,L1119,Erfassung5!BG:BG)</f>
        <v>0</v>
      </c>
      <c r="O1119">
        <f t="shared" si="51"/>
        <v>0</v>
      </c>
      <c r="P1119">
        <f t="shared" si="50"/>
        <v>1</v>
      </c>
    </row>
    <row r="1120" spans="12:16" x14ac:dyDescent="0.25">
      <c r="L1120" s="264">
        <f>Member!A1120</f>
        <v>0</v>
      </c>
      <c r="M1120">
        <f>SUMIF(Erfassung5!BD:BD,L1120,Erfassung5!BW:BW)</f>
        <v>0</v>
      </c>
      <c r="N1120">
        <f>SUMIF(Erfassung5!BD:BD,L1120,Erfassung5!BG:BG)</f>
        <v>0</v>
      </c>
      <c r="O1120">
        <f t="shared" si="51"/>
        <v>0</v>
      </c>
      <c r="P1120">
        <f t="shared" si="50"/>
        <v>1</v>
      </c>
    </row>
    <row r="1121" spans="12:16" x14ac:dyDescent="0.25">
      <c r="L1121" s="264">
        <f>Member!A1121</f>
        <v>0</v>
      </c>
      <c r="M1121">
        <f>SUMIF(Erfassung5!BD:BD,L1121,Erfassung5!BW:BW)</f>
        <v>0</v>
      </c>
      <c r="N1121">
        <f>SUMIF(Erfassung5!BD:BD,L1121,Erfassung5!BG:BG)</f>
        <v>0</v>
      </c>
      <c r="O1121">
        <f t="shared" si="51"/>
        <v>0</v>
      </c>
      <c r="P1121">
        <f t="shared" si="50"/>
        <v>1</v>
      </c>
    </row>
    <row r="1122" spans="12:16" x14ac:dyDescent="0.25">
      <c r="L1122" s="264">
        <f>Member!A1122</f>
        <v>0</v>
      </c>
      <c r="M1122">
        <f>SUMIF(Erfassung5!BD:BD,L1122,Erfassung5!BW:BW)</f>
        <v>0</v>
      </c>
      <c r="N1122">
        <f>SUMIF(Erfassung5!BD:BD,L1122,Erfassung5!BG:BG)</f>
        <v>0</v>
      </c>
      <c r="O1122">
        <f t="shared" si="51"/>
        <v>0</v>
      </c>
      <c r="P1122">
        <f t="shared" si="50"/>
        <v>1</v>
      </c>
    </row>
    <row r="1123" spans="12:16" x14ac:dyDescent="0.25">
      <c r="L1123" s="264">
        <f>Member!A1123</f>
        <v>0</v>
      </c>
      <c r="M1123">
        <f>SUMIF(Erfassung5!BD:BD,L1123,Erfassung5!BW:BW)</f>
        <v>0</v>
      </c>
      <c r="N1123">
        <f>SUMIF(Erfassung5!BD:BD,L1123,Erfassung5!BG:BG)</f>
        <v>0</v>
      </c>
      <c r="O1123">
        <f t="shared" si="51"/>
        <v>0</v>
      </c>
      <c r="P1123">
        <f t="shared" si="50"/>
        <v>1</v>
      </c>
    </row>
    <row r="1124" spans="12:16" x14ac:dyDescent="0.25">
      <c r="L1124" s="264">
        <f>Member!A1124</f>
        <v>0</v>
      </c>
      <c r="M1124">
        <f>SUMIF(Erfassung5!BD:BD,L1124,Erfassung5!BW:BW)</f>
        <v>0</v>
      </c>
      <c r="N1124">
        <f>SUMIF(Erfassung5!BD:BD,L1124,Erfassung5!BG:BG)</f>
        <v>0</v>
      </c>
      <c r="O1124">
        <f t="shared" si="51"/>
        <v>0</v>
      </c>
      <c r="P1124">
        <f t="shared" si="50"/>
        <v>1</v>
      </c>
    </row>
    <row r="1125" spans="12:16" x14ac:dyDescent="0.25">
      <c r="L1125" s="264">
        <f>Member!A1125</f>
        <v>0</v>
      </c>
      <c r="M1125">
        <f>SUMIF(Erfassung5!BD:BD,L1125,Erfassung5!BW:BW)</f>
        <v>0</v>
      </c>
      <c r="N1125">
        <f>SUMIF(Erfassung5!BD:BD,L1125,Erfassung5!BG:BG)</f>
        <v>0</v>
      </c>
      <c r="O1125">
        <f t="shared" si="51"/>
        <v>0</v>
      </c>
      <c r="P1125">
        <f t="shared" si="50"/>
        <v>1</v>
      </c>
    </row>
    <row r="1126" spans="12:16" x14ac:dyDescent="0.25">
      <c r="L1126" s="264">
        <f>Member!A1126</f>
        <v>0</v>
      </c>
      <c r="M1126">
        <f>SUMIF(Erfassung5!BD:BD,L1126,Erfassung5!BW:BW)</f>
        <v>0</v>
      </c>
      <c r="N1126">
        <f>SUMIF(Erfassung5!BD:BD,L1126,Erfassung5!BG:BG)</f>
        <v>0</v>
      </c>
      <c r="O1126">
        <f t="shared" si="51"/>
        <v>0</v>
      </c>
      <c r="P1126">
        <f t="shared" si="50"/>
        <v>1</v>
      </c>
    </row>
    <row r="1127" spans="12:16" x14ac:dyDescent="0.25">
      <c r="L1127" s="264">
        <f>Member!A1127</f>
        <v>0</v>
      </c>
      <c r="M1127">
        <f>SUMIF(Erfassung5!BD:BD,L1127,Erfassung5!BW:BW)</f>
        <v>0</v>
      </c>
      <c r="N1127">
        <f>SUMIF(Erfassung5!BD:BD,L1127,Erfassung5!BG:BG)</f>
        <v>0</v>
      </c>
      <c r="O1127">
        <f t="shared" si="51"/>
        <v>0</v>
      </c>
      <c r="P1127">
        <f t="shared" si="50"/>
        <v>1</v>
      </c>
    </row>
    <row r="1128" spans="12:16" x14ac:dyDescent="0.25">
      <c r="L1128" s="264">
        <f>Member!A1128</f>
        <v>0</v>
      </c>
      <c r="M1128">
        <f>SUMIF(Erfassung5!BD:BD,L1128,Erfassung5!BW:BW)</f>
        <v>0</v>
      </c>
      <c r="N1128">
        <f>SUMIF(Erfassung5!BD:BD,L1128,Erfassung5!BG:BG)</f>
        <v>0</v>
      </c>
      <c r="O1128">
        <f t="shared" si="51"/>
        <v>0</v>
      </c>
      <c r="P1128">
        <f t="shared" si="50"/>
        <v>1</v>
      </c>
    </row>
    <row r="1129" spans="12:16" x14ac:dyDescent="0.25">
      <c r="L1129" s="264">
        <f>Member!A1129</f>
        <v>0</v>
      </c>
      <c r="M1129">
        <f>SUMIF(Erfassung5!BD:BD,L1129,Erfassung5!BW:BW)</f>
        <v>0</v>
      </c>
      <c r="N1129">
        <f>SUMIF(Erfassung5!BD:BD,L1129,Erfassung5!BG:BG)</f>
        <v>0</v>
      </c>
      <c r="O1129">
        <f t="shared" si="51"/>
        <v>0</v>
      </c>
      <c r="P1129">
        <f t="shared" si="50"/>
        <v>1</v>
      </c>
    </row>
    <row r="1130" spans="12:16" x14ac:dyDescent="0.25">
      <c r="L1130" s="264">
        <f>Member!A1130</f>
        <v>0</v>
      </c>
      <c r="M1130">
        <f>SUMIF(Erfassung5!BD:BD,L1130,Erfassung5!BW:BW)</f>
        <v>0</v>
      </c>
      <c r="N1130">
        <f>SUMIF(Erfassung5!BD:BD,L1130,Erfassung5!BG:BG)</f>
        <v>0</v>
      </c>
      <c r="O1130">
        <f t="shared" si="51"/>
        <v>0</v>
      </c>
      <c r="P1130">
        <f t="shared" si="50"/>
        <v>1</v>
      </c>
    </row>
    <row r="1131" spans="12:16" x14ac:dyDescent="0.25">
      <c r="L1131" s="264">
        <f>Member!A1131</f>
        <v>0</v>
      </c>
      <c r="M1131">
        <f>SUMIF(Erfassung5!BD:BD,L1131,Erfassung5!BW:BW)</f>
        <v>0</v>
      </c>
      <c r="N1131">
        <f>SUMIF(Erfassung5!BD:BD,L1131,Erfassung5!BG:BG)</f>
        <v>0</v>
      </c>
      <c r="O1131">
        <f t="shared" si="51"/>
        <v>0</v>
      </c>
      <c r="P1131">
        <f t="shared" si="50"/>
        <v>1</v>
      </c>
    </row>
    <row r="1132" spans="12:16" x14ac:dyDescent="0.25">
      <c r="L1132" s="264">
        <f>Member!A1132</f>
        <v>0</v>
      </c>
      <c r="M1132">
        <f>SUMIF(Erfassung5!BD:BD,L1132,Erfassung5!BW:BW)</f>
        <v>0</v>
      </c>
      <c r="N1132">
        <f>SUMIF(Erfassung5!BD:BD,L1132,Erfassung5!BG:BG)</f>
        <v>0</v>
      </c>
      <c r="O1132">
        <f t="shared" si="51"/>
        <v>0</v>
      </c>
      <c r="P1132">
        <f t="shared" si="50"/>
        <v>1</v>
      </c>
    </row>
    <row r="1133" spans="12:16" x14ac:dyDescent="0.25">
      <c r="L1133" s="264">
        <f>Member!A1133</f>
        <v>0</v>
      </c>
      <c r="M1133">
        <f>SUMIF(Erfassung5!BD:BD,L1133,Erfassung5!BW:BW)</f>
        <v>0</v>
      </c>
      <c r="N1133">
        <f>SUMIF(Erfassung5!BD:BD,L1133,Erfassung5!BG:BG)</f>
        <v>0</v>
      </c>
      <c r="O1133">
        <f t="shared" si="51"/>
        <v>0</v>
      </c>
      <c r="P1133">
        <f t="shared" si="50"/>
        <v>1</v>
      </c>
    </row>
    <row r="1134" spans="12:16" x14ac:dyDescent="0.25">
      <c r="L1134" s="264">
        <f>Member!A1134</f>
        <v>0</v>
      </c>
      <c r="M1134">
        <f>SUMIF(Erfassung5!BD:BD,L1134,Erfassung5!BW:BW)</f>
        <v>0</v>
      </c>
      <c r="N1134">
        <f>SUMIF(Erfassung5!BD:BD,L1134,Erfassung5!BG:BG)</f>
        <v>0</v>
      </c>
      <c r="O1134">
        <f t="shared" si="51"/>
        <v>0</v>
      </c>
      <c r="P1134">
        <f t="shared" si="50"/>
        <v>1</v>
      </c>
    </row>
    <row r="1135" spans="12:16" x14ac:dyDescent="0.25">
      <c r="L1135" s="264">
        <f>Member!A1135</f>
        <v>0</v>
      </c>
      <c r="M1135">
        <f>SUMIF(Erfassung5!BD:BD,L1135,Erfassung5!BW:BW)</f>
        <v>0</v>
      </c>
      <c r="N1135">
        <f>SUMIF(Erfassung5!BD:BD,L1135,Erfassung5!BG:BG)</f>
        <v>0</v>
      </c>
      <c r="O1135">
        <f t="shared" si="51"/>
        <v>0</v>
      </c>
      <c r="P1135">
        <f t="shared" si="50"/>
        <v>1</v>
      </c>
    </row>
    <row r="1136" spans="12:16" x14ac:dyDescent="0.25">
      <c r="L1136" s="264">
        <f>Member!A1136</f>
        <v>0</v>
      </c>
      <c r="M1136">
        <f>SUMIF(Erfassung5!BD:BD,L1136,Erfassung5!BW:BW)</f>
        <v>0</v>
      </c>
      <c r="N1136">
        <f>SUMIF(Erfassung5!BD:BD,L1136,Erfassung5!BG:BG)</f>
        <v>0</v>
      </c>
      <c r="O1136">
        <f t="shared" si="51"/>
        <v>0</v>
      </c>
      <c r="P1136">
        <f t="shared" si="50"/>
        <v>1</v>
      </c>
    </row>
    <row r="1137" spans="12:16" x14ac:dyDescent="0.25">
      <c r="L1137" s="264">
        <f>Member!A1137</f>
        <v>0</v>
      </c>
      <c r="M1137">
        <f>SUMIF(Erfassung5!BD:BD,L1137,Erfassung5!BW:BW)</f>
        <v>0</v>
      </c>
      <c r="N1137">
        <f>SUMIF(Erfassung5!BD:BD,L1137,Erfassung5!BG:BG)</f>
        <v>0</v>
      </c>
      <c r="O1137">
        <f t="shared" si="51"/>
        <v>0</v>
      </c>
      <c r="P1137">
        <f t="shared" si="50"/>
        <v>1</v>
      </c>
    </row>
    <row r="1138" spans="12:16" x14ac:dyDescent="0.25">
      <c r="L1138" s="264">
        <f>Member!A1138</f>
        <v>0</v>
      </c>
      <c r="M1138">
        <f>SUMIF(Erfassung5!BD:BD,L1138,Erfassung5!BW:BW)</f>
        <v>0</v>
      </c>
      <c r="N1138">
        <f>SUMIF(Erfassung5!BD:BD,L1138,Erfassung5!BG:BG)</f>
        <v>0</v>
      </c>
      <c r="O1138">
        <f t="shared" si="51"/>
        <v>0</v>
      </c>
      <c r="P1138">
        <f t="shared" si="50"/>
        <v>1</v>
      </c>
    </row>
    <row r="1139" spans="12:16" x14ac:dyDescent="0.25">
      <c r="L1139" s="264">
        <f>Member!A1139</f>
        <v>0</v>
      </c>
      <c r="M1139">
        <f>SUMIF(Erfassung5!BD:BD,L1139,Erfassung5!BW:BW)</f>
        <v>0</v>
      </c>
      <c r="N1139">
        <f>SUMIF(Erfassung5!BD:BD,L1139,Erfassung5!BG:BG)</f>
        <v>0</v>
      </c>
      <c r="O1139">
        <f t="shared" si="51"/>
        <v>0</v>
      </c>
      <c r="P1139">
        <f t="shared" si="50"/>
        <v>1</v>
      </c>
    </row>
    <row r="1140" spans="12:16" x14ac:dyDescent="0.25">
      <c r="L1140" s="264">
        <f>Member!A1140</f>
        <v>0</v>
      </c>
      <c r="M1140">
        <f>SUMIF(Erfassung5!BD:BD,L1140,Erfassung5!BW:BW)</f>
        <v>0</v>
      </c>
      <c r="N1140">
        <f>SUMIF(Erfassung5!BD:BD,L1140,Erfassung5!BG:BG)</f>
        <v>0</v>
      </c>
      <c r="O1140">
        <f t="shared" si="51"/>
        <v>0</v>
      </c>
      <c r="P1140">
        <f t="shared" si="50"/>
        <v>1</v>
      </c>
    </row>
    <row r="1141" spans="12:16" x14ac:dyDescent="0.25">
      <c r="L1141" s="264">
        <f>Member!A1141</f>
        <v>0</v>
      </c>
      <c r="M1141">
        <f>SUMIF(Erfassung5!BD:BD,L1141,Erfassung5!BW:BW)</f>
        <v>0</v>
      </c>
      <c r="N1141">
        <f>SUMIF(Erfassung5!BD:BD,L1141,Erfassung5!BG:BG)</f>
        <v>0</v>
      </c>
      <c r="O1141">
        <f t="shared" si="51"/>
        <v>0</v>
      </c>
      <c r="P1141">
        <f t="shared" si="50"/>
        <v>1</v>
      </c>
    </row>
    <row r="1142" spans="12:16" x14ac:dyDescent="0.25">
      <c r="L1142" s="264">
        <f>Member!A1142</f>
        <v>0</v>
      </c>
      <c r="M1142">
        <f>SUMIF(Erfassung5!BD:BD,L1142,Erfassung5!BW:BW)</f>
        <v>0</v>
      </c>
      <c r="N1142">
        <f>SUMIF(Erfassung5!BD:BD,L1142,Erfassung5!BG:BG)</f>
        <v>0</v>
      </c>
      <c r="O1142">
        <f t="shared" si="51"/>
        <v>0</v>
      </c>
      <c r="P1142">
        <f t="shared" si="50"/>
        <v>1</v>
      </c>
    </row>
    <row r="1143" spans="12:16" x14ac:dyDescent="0.25">
      <c r="L1143" s="264">
        <f>Member!A1143</f>
        <v>0</v>
      </c>
      <c r="M1143">
        <f>SUMIF(Erfassung5!BD:BD,L1143,Erfassung5!BW:BW)</f>
        <v>0</v>
      </c>
      <c r="N1143">
        <f>SUMIF(Erfassung5!BD:BD,L1143,Erfassung5!BG:BG)</f>
        <v>0</v>
      </c>
      <c r="O1143">
        <f t="shared" si="51"/>
        <v>0</v>
      </c>
      <c r="P1143">
        <f t="shared" si="50"/>
        <v>1</v>
      </c>
    </row>
    <row r="1144" spans="12:16" x14ac:dyDescent="0.25">
      <c r="L1144" s="264">
        <f>Member!A1144</f>
        <v>0</v>
      </c>
      <c r="M1144">
        <f>SUMIF(Erfassung5!BD:BD,L1144,Erfassung5!BW:BW)</f>
        <v>0</v>
      </c>
      <c r="N1144">
        <f>SUMIF(Erfassung5!BD:BD,L1144,Erfassung5!BG:BG)</f>
        <v>0</v>
      </c>
      <c r="O1144">
        <f t="shared" si="51"/>
        <v>0</v>
      </c>
      <c r="P1144">
        <f t="shared" si="50"/>
        <v>1</v>
      </c>
    </row>
    <row r="1145" spans="12:16" x14ac:dyDescent="0.25">
      <c r="L1145" s="264">
        <f>Member!A1145</f>
        <v>0</v>
      </c>
      <c r="M1145">
        <f>SUMIF(Erfassung5!BD:BD,L1145,Erfassung5!BW:BW)</f>
        <v>0</v>
      </c>
      <c r="N1145">
        <f>SUMIF(Erfassung5!BD:BD,L1145,Erfassung5!BG:BG)</f>
        <v>0</v>
      </c>
      <c r="O1145">
        <f t="shared" si="51"/>
        <v>0</v>
      </c>
      <c r="P1145">
        <f t="shared" si="50"/>
        <v>1</v>
      </c>
    </row>
    <row r="1146" spans="12:16" x14ac:dyDescent="0.25">
      <c r="L1146" s="264">
        <f>Member!A1146</f>
        <v>0</v>
      </c>
      <c r="M1146">
        <f>SUMIF(Erfassung5!BD:BD,L1146,Erfassung5!BW:BW)</f>
        <v>0</v>
      </c>
      <c r="N1146">
        <f>SUMIF(Erfassung5!BD:BD,L1146,Erfassung5!BG:BG)</f>
        <v>0</v>
      </c>
      <c r="O1146">
        <f t="shared" si="51"/>
        <v>0</v>
      </c>
      <c r="P1146">
        <f t="shared" si="50"/>
        <v>1</v>
      </c>
    </row>
    <row r="1147" spans="12:16" x14ac:dyDescent="0.25">
      <c r="L1147" s="264">
        <f>Member!A1147</f>
        <v>0</v>
      </c>
      <c r="M1147">
        <f>SUMIF(Erfassung5!BD:BD,L1147,Erfassung5!BW:BW)</f>
        <v>0</v>
      </c>
      <c r="N1147">
        <f>SUMIF(Erfassung5!BD:BD,L1147,Erfassung5!BG:BG)</f>
        <v>0</v>
      </c>
      <c r="O1147">
        <f t="shared" si="51"/>
        <v>0</v>
      </c>
      <c r="P1147">
        <f t="shared" si="50"/>
        <v>1</v>
      </c>
    </row>
    <row r="1148" spans="12:16" x14ac:dyDescent="0.25">
      <c r="L1148" s="264">
        <f>Member!A1148</f>
        <v>0</v>
      </c>
      <c r="M1148">
        <f>SUMIF(Erfassung5!BD:BD,L1148,Erfassung5!BW:BW)</f>
        <v>0</v>
      </c>
      <c r="N1148">
        <f>SUMIF(Erfassung5!BD:BD,L1148,Erfassung5!BG:BG)</f>
        <v>0</v>
      </c>
      <c r="O1148">
        <f t="shared" si="51"/>
        <v>0</v>
      </c>
      <c r="P1148">
        <f t="shared" si="50"/>
        <v>1</v>
      </c>
    </row>
    <row r="1149" spans="12:16" x14ac:dyDescent="0.25">
      <c r="L1149" s="264">
        <f>Member!A1149</f>
        <v>0</v>
      </c>
      <c r="M1149">
        <f>SUMIF(Erfassung5!BD:BD,L1149,Erfassung5!BW:BW)</f>
        <v>0</v>
      </c>
      <c r="N1149">
        <f>SUMIF(Erfassung5!BD:BD,L1149,Erfassung5!BG:BG)</f>
        <v>0</v>
      </c>
      <c r="O1149">
        <f t="shared" si="51"/>
        <v>0</v>
      </c>
      <c r="P1149">
        <f t="shared" si="50"/>
        <v>1</v>
      </c>
    </row>
    <row r="1150" spans="12:16" x14ac:dyDescent="0.25">
      <c r="L1150" s="264">
        <f>Member!A1150</f>
        <v>0</v>
      </c>
      <c r="M1150">
        <f>SUMIF(Erfassung5!BD:BD,L1150,Erfassung5!BW:BW)</f>
        <v>0</v>
      </c>
      <c r="N1150">
        <f>SUMIF(Erfassung5!BD:BD,L1150,Erfassung5!BG:BG)</f>
        <v>0</v>
      </c>
      <c r="O1150">
        <f t="shared" si="51"/>
        <v>0</v>
      </c>
      <c r="P1150">
        <f t="shared" si="50"/>
        <v>1</v>
      </c>
    </row>
    <row r="1151" spans="12:16" x14ac:dyDescent="0.25">
      <c r="L1151" s="264">
        <f>Member!A1151</f>
        <v>0</v>
      </c>
      <c r="M1151">
        <f>SUMIF(Erfassung5!BD:BD,L1151,Erfassung5!BW:BW)</f>
        <v>0</v>
      </c>
      <c r="N1151">
        <f>SUMIF(Erfassung5!BD:BD,L1151,Erfassung5!BG:BG)</f>
        <v>0</v>
      </c>
      <c r="O1151">
        <f t="shared" si="51"/>
        <v>0</v>
      </c>
      <c r="P1151">
        <f t="shared" si="50"/>
        <v>1</v>
      </c>
    </row>
    <row r="1152" spans="12:16" x14ac:dyDescent="0.25">
      <c r="L1152" s="264">
        <f>Member!A1152</f>
        <v>0</v>
      </c>
      <c r="M1152">
        <f>SUMIF(Erfassung5!BD:BD,L1152,Erfassung5!BW:BW)</f>
        <v>0</v>
      </c>
      <c r="N1152">
        <f>SUMIF(Erfassung5!BD:BD,L1152,Erfassung5!BG:BG)</f>
        <v>0</v>
      </c>
      <c r="O1152">
        <f t="shared" si="51"/>
        <v>0</v>
      </c>
      <c r="P1152">
        <f t="shared" si="50"/>
        <v>1</v>
      </c>
    </row>
    <row r="1153" spans="12:16" x14ac:dyDescent="0.25">
      <c r="L1153" s="264">
        <f>Member!A1153</f>
        <v>0</v>
      </c>
      <c r="M1153">
        <f>SUMIF(Erfassung5!BD:BD,L1153,Erfassung5!BW:BW)</f>
        <v>0</v>
      </c>
      <c r="N1153">
        <f>SUMIF(Erfassung5!BD:BD,L1153,Erfassung5!BG:BG)</f>
        <v>0</v>
      </c>
      <c r="O1153">
        <f t="shared" si="51"/>
        <v>0</v>
      </c>
      <c r="P1153">
        <f t="shared" si="50"/>
        <v>1</v>
      </c>
    </row>
    <row r="1154" spans="12:16" x14ac:dyDescent="0.25">
      <c r="L1154" s="264">
        <f>Member!A1154</f>
        <v>0</v>
      </c>
      <c r="M1154">
        <f>SUMIF(Erfassung5!BD:BD,L1154,Erfassung5!BW:BW)</f>
        <v>0</v>
      </c>
      <c r="N1154">
        <f>SUMIF(Erfassung5!BD:BD,L1154,Erfassung5!BG:BG)</f>
        <v>0</v>
      </c>
      <c r="O1154">
        <f t="shared" si="51"/>
        <v>0</v>
      </c>
      <c r="P1154">
        <f t="shared" ref="P1154:P1217" si="52">RANK(O1154,O:O)</f>
        <v>1</v>
      </c>
    </row>
    <row r="1155" spans="12:16" x14ac:dyDescent="0.25">
      <c r="L1155" s="264">
        <f>Member!A1155</f>
        <v>0</v>
      </c>
      <c r="M1155">
        <f>SUMIF(Erfassung5!BD:BD,L1155,Erfassung5!BW:BW)</f>
        <v>0</v>
      </c>
      <c r="N1155">
        <f>SUMIF(Erfassung5!BD:BD,L1155,Erfassung5!BG:BG)</f>
        <v>0</v>
      </c>
      <c r="O1155">
        <f t="shared" ref="O1155:O1218" si="53">IF(N1155=0,0,M1155/N1155-ROW()/1000000000)</f>
        <v>0</v>
      </c>
      <c r="P1155">
        <f t="shared" si="52"/>
        <v>1</v>
      </c>
    </row>
    <row r="1156" spans="12:16" x14ac:dyDescent="0.25">
      <c r="L1156" s="264">
        <f>Member!A1156</f>
        <v>0</v>
      </c>
      <c r="M1156">
        <f>SUMIF(Erfassung5!BD:BD,L1156,Erfassung5!BW:BW)</f>
        <v>0</v>
      </c>
      <c r="N1156">
        <f>SUMIF(Erfassung5!BD:BD,L1156,Erfassung5!BG:BG)</f>
        <v>0</v>
      </c>
      <c r="O1156">
        <f t="shared" si="53"/>
        <v>0</v>
      </c>
      <c r="P1156">
        <f t="shared" si="52"/>
        <v>1</v>
      </c>
    </row>
    <row r="1157" spans="12:16" x14ac:dyDescent="0.25">
      <c r="L1157" s="264">
        <f>Member!A1157</f>
        <v>0</v>
      </c>
      <c r="M1157">
        <f>SUMIF(Erfassung5!BD:BD,L1157,Erfassung5!BW:BW)</f>
        <v>0</v>
      </c>
      <c r="N1157">
        <f>SUMIF(Erfassung5!BD:BD,L1157,Erfassung5!BG:BG)</f>
        <v>0</v>
      </c>
      <c r="O1157">
        <f t="shared" si="53"/>
        <v>0</v>
      </c>
      <c r="P1157">
        <f t="shared" si="52"/>
        <v>1</v>
      </c>
    </row>
    <row r="1158" spans="12:16" x14ac:dyDescent="0.25">
      <c r="L1158" s="264">
        <f>Member!A1158</f>
        <v>0</v>
      </c>
      <c r="M1158">
        <f>SUMIF(Erfassung5!BD:BD,L1158,Erfassung5!BW:BW)</f>
        <v>0</v>
      </c>
      <c r="N1158">
        <f>SUMIF(Erfassung5!BD:BD,L1158,Erfassung5!BG:BG)</f>
        <v>0</v>
      </c>
      <c r="O1158">
        <f t="shared" si="53"/>
        <v>0</v>
      </c>
      <c r="P1158">
        <f t="shared" si="52"/>
        <v>1</v>
      </c>
    </row>
    <row r="1159" spans="12:16" x14ac:dyDescent="0.25">
      <c r="L1159" s="264">
        <f>Member!A1159</f>
        <v>0</v>
      </c>
      <c r="M1159">
        <f>SUMIF(Erfassung5!BD:BD,L1159,Erfassung5!BW:BW)</f>
        <v>0</v>
      </c>
      <c r="N1159">
        <f>SUMIF(Erfassung5!BD:BD,L1159,Erfassung5!BG:BG)</f>
        <v>0</v>
      </c>
      <c r="O1159">
        <f t="shared" si="53"/>
        <v>0</v>
      </c>
      <c r="P1159">
        <f t="shared" si="52"/>
        <v>1</v>
      </c>
    </row>
    <row r="1160" spans="12:16" x14ac:dyDescent="0.25">
      <c r="L1160" s="264">
        <f>Member!A1160</f>
        <v>0</v>
      </c>
      <c r="M1160">
        <f>SUMIF(Erfassung5!BD:BD,L1160,Erfassung5!BW:BW)</f>
        <v>0</v>
      </c>
      <c r="N1160">
        <f>SUMIF(Erfassung5!BD:BD,L1160,Erfassung5!BG:BG)</f>
        <v>0</v>
      </c>
      <c r="O1160">
        <f t="shared" si="53"/>
        <v>0</v>
      </c>
      <c r="P1160">
        <f t="shared" si="52"/>
        <v>1</v>
      </c>
    </row>
    <row r="1161" spans="12:16" x14ac:dyDescent="0.25">
      <c r="L1161" s="264">
        <f>Member!A1161</f>
        <v>0</v>
      </c>
      <c r="M1161">
        <f>SUMIF(Erfassung5!BD:BD,L1161,Erfassung5!BW:BW)</f>
        <v>0</v>
      </c>
      <c r="N1161">
        <f>SUMIF(Erfassung5!BD:BD,L1161,Erfassung5!BG:BG)</f>
        <v>0</v>
      </c>
      <c r="O1161">
        <f t="shared" si="53"/>
        <v>0</v>
      </c>
      <c r="P1161">
        <f t="shared" si="52"/>
        <v>1</v>
      </c>
    </row>
    <row r="1162" spans="12:16" x14ac:dyDescent="0.25">
      <c r="L1162" s="264">
        <f>Member!A1162</f>
        <v>0</v>
      </c>
      <c r="M1162">
        <f>SUMIF(Erfassung5!BD:BD,L1162,Erfassung5!BW:BW)</f>
        <v>0</v>
      </c>
      <c r="N1162">
        <f>SUMIF(Erfassung5!BD:BD,L1162,Erfassung5!BG:BG)</f>
        <v>0</v>
      </c>
      <c r="O1162">
        <f t="shared" si="53"/>
        <v>0</v>
      </c>
      <c r="P1162">
        <f t="shared" si="52"/>
        <v>1</v>
      </c>
    </row>
    <row r="1163" spans="12:16" x14ac:dyDescent="0.25">
      <c r="L1163" s="264">
        <f>Member!A1163</f>
        <v>0</v>
      </c>
      <c r="M1163">
        <f>SUMIF(Erfassung5!BD:BD,L1163,Erfassung5!BW:BW)</f>
        <v>0</v>
      </c>
      <c r="N1163">
        <f>SUMIF(Erfassung5!BD:BD,L1163,Erfassung5!BG:BG)</f>
        <v>0</v>
      </c>
      <c r="O1163">
        <f t="shared" si="53"/>
        <v>0</v>
      </c>
      <c r="P1163">
        <f t="shared" si="52"/>
        <v>1</v>
      </c>
    </row>
    <row r="1164" spans="12:16" x14ac:dyDescent="0.25">
      <c r="L1164" s="264">
        <f>Member!A1164</f>
        <v>0</v>
      </c>
      <c r="M1164">
        <f>SUMIF(Erfassung5!BD:BD,L1164,Erfassung5!BW:BW)</f>
        <v>0</v>
      </c>
      <c r="N1164">
        <f>SUMIF(Erfassung5!BD:BD,L1164,Erfassung5!BG:BG)</f>
        <v>0</v>
      </c>
      <c r="O1164">
        <f t="shared" si="53"/>
        <v>0</v>
      </c>
      <c r="P1164">
        <f t="shared" si="52"/>
        <v>1</v>
      </c>
    </row>
    <row r="1165" spans="12:16" x14ac:dyDescent="0.25">
      <c r="L1165" s="264">
        <f>Member!A1165</f>
        <v>0</v>
      </c>
      <c r="M1165">
        <f>SUMIF(Erfassung5!BD:BD,L1165,Erfassung5!BW:BW)</f>
        <v>0</v>
      </c>
      <c r="N1165">
        <f>SUMIF(Erfassung5!BD:BD,L1165,Erfassung5!BG:BG)</f>
        <v>0</v>
      </c>
      <c r="O1165">
        <f t="shared" si="53"/>
        <v>0</v>
      </c>
      <c r="P1165">
        <f t="shared" si="52"/>
        <v>1</v>
      </c>
    </row>
    <row r="1166" spans="12:16" x14ac:dyDescent="0.25">
      <c r="L1166" s="264">
        <f>Member!A1166</f>
        <v>0</v>
      </c>
      <c r="M1166">
        <f>SUMIF(Erfassung5!BD:BD,L1166,Erfassung5!BW:BW)</f>
        <v>0</v>
      </c>
      <c r="N1166">
        <f>SUMIF(Erfassung5!BD:BD,L1166,Erfassung5!BG:BG)</f>
        <v>0</v>
      </c>
      <c r="O1166">
        <f t="shared" si="53"/>
        <v>0</v>
      </c>
      <c r="P1166">
        <f t="shared" si="52"/>
        <v>1</v>
      </c>
    </row>
    <row r="1167" spans="12:16" x14ac:dyDescent="0.25">
      <c r="L1167" s="264">
        <f>Member!A1167</f>
        <v>0</v>
      </c>
      <c r="M1167">
        <f>SUMIF(Erfassung5!BD:BD,L1167,Erfassung5!BW:BW)</f>
        <v>0</v>
      </c>
      <c r="N1167">
        <f>SUMIF(Erfassung5!BD:BD,L1167,Erfassung5!BG:BG)</f>
        <v>0</v>
      </c>
      <c r="O1167">
        <f t="shared" si="53"/>
        <v>0</v>
      </c>
      <c r="P1167">
        <f t="shared" si="52"/>
        <v>1</v>
      </c>
    </row>
    <row r="1168" spans="12:16" x14ac:dyDescent="0.25">
      <c r="L1168" s="264">
        <f>Member!A1168</f>
        <v>0</v>
      </c>
      <c r="M1168">
        <f>SUMIF(Erfassung5!BD:BD,L1168,Erfassung5!BW:BW)</f>
        <v>0</v>
      </c>
      <c r="N1168">
        <f>SUMIF(Erfassung5!BD:BD,L1168,Erfassung5!BG:BG)</f>
        <v>0</v>
      </c>
      <c r="O1168">
        <f t="shared" si="53"/>
        <v>0</v>
      </c>
      <c r="P1168">
        <f t="shared" si="52"/>
        <v>1</v>
      </c>
    </row>
    <row r="1169" spans="12:16" x14ac:dyDescent="0.25">
      <c r="L1169" s="264">
        <f>Member!A1169</f>
        <v>0</v>
      </c>
      <c r="M1169">
        <f>SUMIF(Erfassung5!BD:BD,L1169,Erfassung5!BW:BW)</f>
        <v>0</v>
      </c>
      <c r="N1169">
        <f>SUMIF(Erfassung5!BD:BD,L1169,Erfassung5!BG:BG)</f>
        <v>0</v>
      </c>
      <c r="O1169">
        <f t="shared" si="53"/>
        <v>0</v>
      </c>
      <c r="P1169">
        <f t="shared" si="52"/>
        <v>1</v>
      </c>
    </row>
    <row r="1170" spans="12:16" x14ac:dyDescent="0.25">
      <c r="L1170" s="264">
        <f>Member!A1170</f>
        <v>0</v>
      </c>
      <c r="M1170">
        <f>SUMIF(Erfassung5!BD:BD,L1170,Erfassung5!BW:BW)</f>
        <v>0</v>
      </c>
      <c r="N1170">
        <f>SUMIF(Erfassung5!BD:BD,L1170,Erfassung5!BG:BG)</f>
        <v>0</v>
      </c>
      <c r="O1170">
        <f t="shared" si="53"/>
        <v>0</v>
      </c>
      <c r="P1170">
        <f t="shared" si="52"/>
        <v>1</v>
      </c>
    </row>
    <row r="1171" spans="12:16" x14ac:dyDescent="0.25">
      <c r="L1171" s="264">
        <f>Member!A1171</f>
        <v>0</v>
      </c>
      <c r="M1171">
        <f>SUMIF(Erfassung5!BD:BD,L1171,Erfassung5!BW:BW)</f>
        <v>0</v>
      </c>
      <c r="N1171">
        <f>SUMIF(Erfassung5!BD:BD,L1171,Erfassung5!BG:BG)</f>
        <v>0</v>
      </c>
      <c r="O1171">
        <f t="shared" si="53"/>
        <v>0</v>
      </c>
      <c r="P1171">
        <f t="shared" si="52"/>
        <v>1</v>
      </c>
    </row>
    <row r="1172" spans="12:16" x14ac:dyDescent="0.25">
      <c r="L1172" s="264">
        <f>Member!A1172</f>
        <v>0</v>
      </c>
      <c r="M1172">
        <f>SUMIF(Erfassung5!BD:BD,L1172,Erfassung5!BW:BW)</f>
        <v>0</v>
      </c>
      <c r="N1172">
        <f>SUMIF(Erfassung5!BD:BD,L1172,Erfassung5!BG:BG)</f>
        <v>0</v>
      </c>
      <c r="O1172">
        <f t="shared" si="53"/>
        <v>0</v>
      </c>
      <c r="P1172">
        <f t="shared" si="52"/>
        <v>1</v>
      </c>
    </row>
    <row r="1173" spans="12:16" x14ac:dyDescent="0.25">
      <c r="L1173" s="264">
        <f>Member!A1173</f>
        <v>0</v>
      </c>
      <c r="M1173">
        <f>SUMIF(Erfassung5!BD:BD,L1173,Erfassung5!BW:BW)</f>
        <v>0</v>
      </c>
      <c r="N1173">
        <f>SUMIF(Erfassung5!BD:BD,L1173,Erfassung5!BG:BG)</f>
        <v>0</v>
      </c>
      <c r="O1173">
        <f t="shared" si="53"/>
        <v>0</v>
      </c>
      <c r="P1173">
        <f t="shared" si="52"/>
        <v>1</v>
      </c>
    </row>
    <row r="1174" spans="12:16" x14ac:dyDescent="0.25">
      <c r="L1174" s="264">
        <f>Member!A1174</f>
        <v>0</v>
      </c>
      <c r="M1174">
        <f>SUMIF(Erfassung5!BD:BD,L1174,Erfassung5!BW:BW)</f>
        <v>0</v>
      </c>
      <c r="N1174">
        <f>SUMIF(Erfassung5!BD:BD,L1174,Erfassung5!BG:BG)</f>
        <v>0</v>
      </c>
      <c r="O1174">
        <f t="shared" si="53"/>
        <v>0</v>
      </c>
      <c r="P1174">
        <f t="shared" si="52"/>
        <v>1</v>
      </c>
    </row>
    <row r="1175" spans="12:16" x14ac:dyDescent="0.25">
      <c r="L1175" s="264">
        <f>Member!A1175</f>
        <v>0</v>
      </c>
      <c r="M1175">
        <f>SUMIF(Erfassung5!BD:BD,L1175,Erfassung5!BW:BW)</f>
        <v>0</v>
      </c>
      <c r="N1175">
        <f>SUMIF(Erfassung5!BD:BD,L1175,Erfassung5!BG:BG)</f>
        <v>0</v>
      </c>
      <c r="O1175">
        <f t="shared" si="53"/>
        <v>0</v>
      </c>
      <c r="P1175">
        <f t="shared" si="52"/>
        <v>1</v>
      </c>
    </row>
    <row r="1176" spans="12:16" x14ac:dyDescent="0.25">
      <c r="L1176" s="264">
        <f>Member!A1176</f>
        <v>0</v>
      </c>
      <c r="M1176">
        <f>SUMIF(Erfassung5!BD:BD,L1176,Erfassung5!BW:BW)</f>
        <v>0</v>
      </c>
      <c r="N1176">
        <f>SUMIF(Erfassung5!BD:BD,L1176,Erfassung5!BG:BG)</f>
        <v>0</v>
      </c>
      <c r="O1176">
        <f t="shared" si="53"/>
        <v>0</v>
      </c>
      <c r="P1176">
        <f t="shared" si="52"/>
        <v>1</v>
      </c>
    </row>
    <row r="1177" spans="12:16" x14ac:dyDescent="0.25">
      <c r="L1177" s="264">
        <f>Member!A1177</f>
        <v>0</v>
      </c>
      <c r="M1177">
        <f>SUMIF(Erfassung5!BD:BD,L1177,Erfassung5!BW:BW)</f>
        <v>0</v>
      </c>
      <c r="N1177">
        <f>SUMIF(Erfassung5!BD:BD,L1177,Erfassung5!BG:BG)</f>
        <v>0</v>
      </c>
      <c r="O1177">
        <f t="shared" si="53"/>
        <v>0</v>
      </c>
      <c r="P1177">
        <f t="shared" si="52"/>
        <v>1</v>
      </c>
    </row>
    <row r="1178" spans="12:16" x14ac:dyDescent="0.25">
      <c r="L1178" s="264">
        <f>Member!A1178</f>
        <v>0</v>
      </c>
      <c r="M1178">
        <f>SUMIF(Erfassung5!BD:BD,L1178,Erfassung5!BW:BW)</f>
        <v>0</v>
      </c>
      <c r="N1178">
        <f>SUMIF(Erfassung5!BD:BD,L1178,Erfassung5!BG:BG)</f>
        <v>0</v>
      </c>
      <c r="O1178">
        <f t="shared" si="53"/>
        <v>0</v>
      </c>
      <c r="P1178">
        <f t="shared" si="52"/>
        <v>1</v>
      </c>
    </row>
    <row r="1179" spans="12:16" x14ac:dyDescent="0.25">
      <c r="L1179" s="264">
        <f>Member!A1179</f>
        <v>0</v>
      </c>
      <c r="M1179">
        <f>SUMIF(Erfassung5!BD:BD,L1179,Erfassung5!BW:BW)</f>
        <v>0</v>
      </c>
      <c r="N1179">
        <f>SUMIF(Erfassung5!BD:BD,L1179,Erfassung5!BG:BG)</f>
        <v>0</v>
      </c>
      <c r="O1179">
        <f t="shared" si="53"/>
        <v>0</v>
      </c>
      <c r="P1179">
        <f t="shared" si="52"/>
        <v>1</v>
      </c>
    </row>
    <row r="1180" spans="12:16" x14ac:dyDescent="0.25">
      <c r="L1180" s="264">
        <f>Member!A1180</f>
        <v>0</v>
      </c>
      <c r="M1180">
        <f>SUMIF(Erfassung5!BD:BD,L1180,Erfassung5!BW:BW)</f>
        <v>0</v>
      </c>
      <c r="N1180">
        <f>SUMIF(Erfassung5!BD:BD,L1180,Erfassung5!BG:BG)</f>
        <v>0</v>
      </c>
      <c r="O1180">
        <f t="shared" si="53"/>
        <v>0</v>
      </c>
      <c r="P1180">
        <f t="shared" si="52"/>
        <v>1</v>
      </c>
    </row>
    <row r="1181" spans="12:16" x14ac:dyDescent="0.25">
      <c r="L1181" s="264">
        <f>Member!A1181</f>
        <v>0</v>
      </c>
      <c r="M1181">
        <f>SUMIF(Erfassung5!BD:BD,L1181,Erfassung5!BW:BW)</f>
        <v>0</v>
      </c>
      <c r="N1181">
        <f>SUMIF(Erfassung5!BD:BD,L1181,Erfassung5!BG:BG)</f>
        <v>0</v>
      </c>
      <c r="O1181">
        <f t="shared" si="53"/>
        <v>0</v>
      </c>
      <c r="P1181">
        <f t="shared" si="52"/>
        <v>1</v>
      </c>
    </row>
    <row r="1182" spans="12:16" x14ac:dyDescent="0.25">
      <c r="L1182" s="264">
        <f>Member!A1182</f>
        <v>0</v>
      </c>
      <c r="M1182">
        <f>SUMIF(Erfassung5!BD:BD,L1182,Erfassung5!BW:BW)</f>
        <v>0</v>
      </c>
      <c r="N1182">
        <f>SUMIF(Erfassung5!BD:BD,L1182,Erfassung5!BG:BG)</f>
        <v>0</v>
      </c>
      <c r="O1182">
        <f t="shared" si="53"/>
        <v>0</v>
      </c>
      <c r="P1182">
        <f t="shared" si="52"/>
        <v>1</v>
      </c>
    </row>
    <row r="1183" spans="12:16" x14ac:dyDescent="0.25">
      <c r="L1183" s="264">
        <f>Member!A1183</f>
        <v>0</v>
      </c>
      <c r="M1183">
        <f>SUMIF(Erfassung5!BD:BD,L1183,Erfassung5!BW:BW)</f>
        <v>0</v>
      </c>
      <c r="N1183">
        <f>SUMIF(Erfassung5!BD:BD,L1183,Erfassung5!BG:BG)</f>
        <v>0</v>
      </c>
      <c r="O1183">
        <f t="shared" si="53"/>
        <v>0</v>
      </c>
      <c r="P1183">
        <f t="shared" si="52"/>
        <v>1</v>
      </c>
    </row>
    <row r="1184" spans="12:16" x14ac:dyDescent="0.25">
      <c r="L1184" s="264">
        <f>Member!A1184</f>
        <v>0</v>
      </c>
      <c r="M1184">
        <f>SUMIF(Erfassung5!BD:BD,L1184,Erfassung5!BW:BW)</f>
        <v>0</v>
      </c>
      <c r="N1184">
        <f>SUMIF(Erfassung5!BD:BD,L1184,Erfassung5!BG:BG)</f>
        <v>0</v>
      </c>
      <c r="O1184">
        <f t="shared" si="53"/>
        <v>0</v>
      </c>
      <c r="P1184">
        <f t="shared" si="52"/>
        <v>1</v>
      </c>
    </row>
    <row r="1185" spans="12:16" x14ac:dyDescent="0.25">
      <c r="L1185" s="264">
        <f>Member!A1185</f>
        <v>0</v>
      </c>
      <c r="M1185">
        <f>SUMIF(Erfassung5!BD:BD,L1185,Erfassung5!BW:BW)</f>
        <v>0</v>
      </c>
      <c r="N1185">
        <f>SUMIF(Erfassung5!BD:BD,L1185,Erfassung5!BG:BG)</f>
        <v>0</v>
      </c>
      <c r="O1185">
        <f t="shared" si="53"/>
        <v>0</v>
      </c>
      <c r="P1185">
        <f t="shared" si="52"/>
        <v>1</v>
      </c>
    </row>
    <row r="1186" spans="12:16" x14ac:dyDescent="0.25">
      <c r="L1186" s="264">
        <f>Member!A1186</f>
        <v>0</v>
      </c>
      <c r="M1186">
        <f>SUMIF(Erfassung5!BD:BD,L1186,Erfassung5!BW:BW)</f>
        <v>0</v>
      </c>
      <c r="N1186">
        <f>SUMIF(Erfassung5!BD:BD,L1186,Erfassung5!BG:BG)</f>
        <v>0</v>
      </c>
      <c r="O1186">
        <f t="shared" si="53"/>
        <v>0</v>
      </c>
      <c r="P1186">
        <f t="shared" si="52"/>
        <v>1</v>
      </c>
    </row>
    <row r="1187" spans="12:16" x14ac:dyDescent="0.25">
      <c r="L1187" s="264">
        <f>Member!A1187</f>
        <v>0</v>
      </c>
      <c r="M1187">
        <f>SUMIF(Erfassung5!BD:BD,L1187,Erfassung5!BW:BW)</f>
        <v>0</v>
      </c>
      <c r="N1187">
        <f>SUMIF(Erfassung5!BD:BD,L1187,Erfassung5!BG:BG)</f>
        <v>0</v>
      </c>
      <c r="O1187">
        <f t="shared" si="53"/>
        <v>0</v>
      </c>
      <c r="P1187">
        <f t="shared" si="52"/>
        <v>1</v>
      </c>
    </row>
    <row r="1188" spans="12:16" x14ac:dyDescent="0.25">
      <c r="L1188" s="264">
        <f>Member!A1188</f>
        <v>0</v>
      </c>
      <c r="M1188">
        <f>SUMIF(Erfassung5!BD:BD,L1188,Erfassung5!BW:BW)</f>
        <v>0</v>
      </c>
      <c r="N1188">
        <f>SUMIF(Erfassung5!BD:BD,L1188,Erfassung5!BG:BG)</f>
        <v>0</v>
      </c>
      <c r="O1188">
        <f t="shared" si="53"/>
        <v>0</v>
      </c>
      <c r="P1188">
        <f t="shared" si="52"/>
        <v>1</v>
      </c>
    </row>
    <row r="1189" spans="12:16" x14ac:dyDescent="0.25">
      <c r="L1189" s="264">
        <f>Member!A1189</f>
        <v>0</v>
      </c>
      <c r="M1189">
        <f>SUMIF(Erfassung5!BD:BD,L1189,Erfassung5!BW:BW)</f>
        <v>0</v>
      </c>
      <c r="N1189">
        <f>SUMIF(Erfassung5!BD:BD,L1189,Erfassung5!BG:BG)</f>
        <v>0</v>
      </c>
      <c r="O1189">
        <f t="shared" si="53"/>
        <v>0</v>
      </c>
      <c r="P1189">
        <f t="shared" si="52"/>
        <v>1</v>
      </c>
    </row>
    <row r="1190" spans="12:16" x14ac:dyDescent="0.25">
      <c r="L1190" s="264">
        <f>Member!A1190</f>
        <v>0</v>
      </c>
      <c r="M1190">
        <f>SUMIF(Erfassung5!BD:BD,L1190,Erfassung5!BW:BW)</f>
        <v>0</v>
      </c>
      <c r="N1190">
        <f>SUMIF(Erfassung5!BD:BD,L1190,Erfassung5!BG:BG)</f>
        <v>0</v>
      </c>
      <c r="O1190">
        <f t="shared" si="53"/>
        <v>0</v>
      </c>
      <c r="P1190">
        <f t="shared" si="52"/>
        <v>1</v>
      </c>
    </row>
    <row r="1191" spans="12:16" x14ac:dyDescent="0.25">
      <c r="L1191" s="264">
        <f>Member!A1191</f>
        <v>0</v>
      </c>
      <c r="M1191">
        <f>SUMIF(Erfassung5!BD:BD,L1191,Erfassung5!BW:BW)</f>
        <v>0</v>
      </c>
      <c r="N1191">
        <f>SUMIF(Erfassung5!BD:BD,L1191,Erfassung5!BG:BG)</f>
        <v>0</v>
      </c>
      <c r="O1191">
        <f t="shared" si="53"/>
        <v>0</v>
      </c>
      <c r="P1191">
        <f t="shared" si="52"/>
        <v>1</v>
      </c>
    </row>
    <row r="1192" spans="12:16" x14ac:dyDescent="0.25">
      <c r="L1192" s="264">
        <f>Member!A1192</f>
        <v>0</v>
      </c>
      <c r="M1192">
        <f>SUMIF(Erfassung5!BD:BD,L1192,Erfassung5!BW:BW)</f>
        <v>0</v>
      </c>
      <c r="N1192">
        <f>SUMIF(Erfassung5!BD:BD,L1192,Erfassung5!BG:BG)</f>
        <v>0</v>
      </c>
      <c r="O1192">
        <f t="shared" si="53"/>
        <v>0</v>
      </c>
      <c r="P1192">
        <f t="shared" si="52"/>
        <v>1</v>
      </c>
    </row>
    <row r="1193" spans="12:16" x14ac:dyDescent="0.25">
      <c r="L1193" s="264">
        <f>Member!A1193</f>
        <v>0</v>
      </c>
      <c r="M1193">
        <f>SUMIF(Erfassung5!BD:BD,L1193,Erfassung5!BW:BW)</f>
        <v>0</v>
      </c>
      <c r="N1193">
        <f>SUMIF(Erfassung5!BD:BD,L1193,Erfassung5!BG:BG)</f>
        <v>0</v>
      </c>
      <c r="O1193">
        <f t="shared" si="53"/>
        <v>0</v>
      </c>
      <c r="P1193">
        <f t="shared" si="52"/>
        <v>1</v>
      </c>
    </row>
    <row r="1194" spans="12:16" x14ac:dyDescent="0.25">
      <c r="L1194" s="264">
        <f>Member!A1194</f>
        <v>0</v>
      </c>
      <c r="M1194">
        <f>SUMIF(Erfassung5!BD:BD,L1194,Erfassung5!BW:BW)</f>
        <v>0</v>
      </c>
      <c r="N1194">
        <f>SUMIF(Erfassung5!BD:BD,L1194,Erfassung5!BG:BG)</f>
        <v>0</v>
      </c>
      <c r="O1194">
        <f t="shared" si="53"/>
        <v>0</v>
      </c>
      <c r="P1194">
        <f t="shared" si="52"/>
        <v>1</v>
      </c>
    </row>
    <row r="1195" spans="12:16" x14ac:dyDescent="0.25">
      <c r="L1195" s="264">
        <f>Member!A1195</f>
        <v>0</v>
      </c>
      <c r="M1195">
        <f>SUMIF(Erfassung5!BD:BD,L1195,Erfassung5!BW:BW)</f>
        <v>0</v>
      </c>
      <c r="N1195">
        <f>SUMIF(Erfassung5!BD:BD,L1195,Erfassung5!BG:BG)</f>
        <v>0</v>
      </c>
      <c r="O1195">
        <f t="shared" si="53"/>
        <v>0</v>
      </c>
      <c r="P1195">
        <f t="shared" si="52"/>
        <v>1</v>
      </c>
    </row>
    <row r="1196" spans="12:16" x14ac:dyDescent="0.25">
      <c r="L1196" s="264">
        <f>Member!A1196</f>
        <v>0</v>
      </c>
      <c r="M1196">
        <f>SUMIF(Erfassung5!BD:BD,L1196,Erfassung5!BW:BW)</f>
        <v>0</v>
      </c>
      <c r="N1196">
        <f>SUMIF(Erfassung5!BD:BD,L1196,Erfassung5!BG:BG)</f>
        <v>0</v>
      </c>
      <c r="O1196">
        <f t="shared" si="53"/>
        <v>0</v>
      </c>
      <c r="P1196">
        <f t="shared" si="52"/>
        <v>1</v>
      </c>
    </row>
    <row r="1197" spans="12:16" x14ac:dyDescent="0.25">
      <c r="L1197" s="264">
        <f>Member!A1197</f>
        <v>0</v>
      </c>
      <c r="M1197">
        <f>SUMIF(Erfassung5!BD:BD,L1197,Erfassung5!BW:BW)</f>
        <v>0</v>
      </c>
      <c r="N1197">
        <f>SUMIF(Erfassung5!BD:BD,L1197,Erfassung5!BG:BG)</f>
        <v>0</v>
      </c>
      <c r="O1197">
        <f t="shared" si="53"/>
        <v>0</v>
      </c>
      <c r="P1197">
        <f t="shared" si="52"/>
        <v>1</v>
      </c>
    </row>
    <row r="1198" spans="12:16" x14ac:dyDescent="0.25">
      <c r="L1198" s="264">
        <f>Member!A1198</f>
        <v>0</v>
      </c>
      <c r="M1198">
        <f>SUMIF(Erfassung5!BD:BD,L1198,Erfassung5!BW:BW)</f>
        <v>0</v>
      </c>
      <c r="N1198">
        <f>SUMIF(Erfassung5!BD:BD,L1198,Erfassung5!BG:BG)</f>
        <v>0</v>
      </c>
      <c r="O1198">
        <f t="shared" si="53"/>
        <v>0</v>
      </c>
      <c r="P1198">
        <f t="shared" si="52"/>
        <v>1</v>
      </c>
    </row>
    <row r="1199" spans="12:16" x14ac:dyDescent="0.25">
      <c r="L1199" s="264">
        <f>Member!A1199</f>
        <v>0</v>
      </c>
      <c r="M1199">
        <f>SUMIF(Erfassung5!BD:BD,L1199,Erfassung5!BW:BW)</f>
        <v>0</v>
      </c>
      <c r="N1199">
        <f>SUMIF(Erfassung5!BD:BD,L1199,Erfassung5!BG:BG)</f>
        <v>0</v>
      </c>
      <c r="O1199">
        <f t="shared" si="53"/>
        <v>0</v>
      </c>
      <c r="P1199">
        <f t="shared" si="52"/>
        <v>1</v>
      </c>
    </row>
    <row r="1200" spans="12:16" x14ac:dyDescent="0.25">
      <c r="L1200" s="264">
        <f>Member!A1200</f>
        <v>0</v>
      </c>
      <c r="M1200">
        <f>SUMIF(Erfassung5!BD:BD,L1200,Erfassung5!BW:BW)</f>
        <v>0</v>
      </c>
      <c r="N1200">
        <f>SUMIF(Erfassung5!BD:BD,L1200,Erfassung5!BG:BG)</f>
        <v>0</v>
      </c>
      <c r="O1200">
        <f t="shared" si="53"/>
        <v>0</v>
      </c>
      <c r="P1200">
        <f t="shared" si="52"/>
        <v>1</v>
      </c>
    </row>
    <row r="1201" spans="12:16" x14ac:dyDescent="0.25">
      <c r="L1201" s="264">
        <f>Member!A1201</f>
        <v>0</v>
      </c>
      <c r="M1201">
        <f>SUMIF(Erfassung5!BD:BD,L1201,Erfassung5!BW:BW)</f>
        <v>0</v>
      </c>
      <c r="N1201">
        <f>SUMIF(Erfassung5!BD:BD,L1201,Erfassung5!BG:BG)</f>
        <v>0</v>
      </c>
      <c r="O1201">
        <f t="shared" si="53"/>
        <v>0</v>
      </c>
      <c r="P1201">
        <f t="shared" si="52"/>
        <v>1</v>
      </c>
    </row>
    <row r="1202" spans="12:16" x14ac:dyDescent="0.25">
      <c r="L1202" s="264">
        <f>Member!A1202</f>
        <v>0</v>
      </c>
      <c r="M1202">
        <f>SUMIF(Erfassung5!BD:BD,L1202,Erfassung5!BW:BW)</f>
        <v>0</v>
      </c>
      <c r="N1202">
        <f>SUMIF(Erfassung5!BD:BD,L1202,Erfassung5!BG:BG)</f>
        <v>0</v>
      </c>
      <c r="O1202">
        <f t="shared" si="53"/>
        <v>0</v>
      </c>
      <c r="P1202">
        <f t="shared" si="52"/>
        <v>1</v>
      </c>
    </row>
    <row r="1203" spans="12:16" x14ac:dyDescent="0.25">
      <c r="L1203" s="264">
        <f>Member!A1203</f>
        <v>0</v>
      </c>
      <c r="M1203">
        <f>SUMIF(Erfassung5!BD:BD,L1203,Erfassung5!BW:BW)</f>
        <v>0</v>
      </c>
      <c r="N1203">
        <f>SUMIF(Erfassung5!BD:BD,L1203,Erfassung5!BG:BG)</f>
        <v>0</v>
      </c>
      <c r="O1203">
        <f t="shared" si="53"/>
        <v>0</v>
      </c>
      <c r="P1203">
        <f t="shared" si="52"/>
        <v>1</v>
      </c>
    </row>
    <row r="1204" spans="12:16" x14ac:dyDescent="0.25">
      <c r="L1204" s="264">
        <f>Member!A1204</f>
        <v>0</v>
      </c>
      <c r="M1204">
        <f>SUMIF(Erfassung5!BD:BD,L1204,Erfassung5!BW:BW)</f>
        <v>0</v>
      </c>
      <c r="N1204">
        <f>SUMIF(Erfassung5!BD:BD,L1204,Erfassung5!BG:BG)</f>
        <v>0</v>
      </c>
      <c r="O1204">
        <f t="shared" si="53"/>
        <v>0</v>
      </c>
      <c r="P1204">
        <f t="shared" si="52"/>
        <v>1</v>
      </c>
    </row>
    <row r="1205" spans="12:16" x14ac:dyDescent="0.25">
      <c r="L1205" s="264">
        <f>Member!A1205</f>
        <v>0</v>
      </c>
      <c r="M1205">
        <f>SUMIF(Erfassung5!BD:BD,L1205,Erfassung5!BW:BW)</f>
        <v>0</v>
      </c>
      <c r="N1205">
        <f>SUMIF(Erfassung5!BD:BD,L1205,Erfassung5!BG:BG)</f>
        <v>0</v>
      </c>
      <c r="O1205">
        <f t="shared" si="53"/>
        <v>0</v>
      </c>
      <c r="P1205">
        <f t="shared" si="52"/>
        <v>1</v>
      </c>
    </row>
    <row r="1206" spans="12:16" x14ac:dyDescent="0.25">
      <c r="L1206" s="264">
        <f>Member!A1206</f>
        <v>0</v>
      </c>
      <c r="M1206">
        <f>SUMIF(Erfassung5!BD:BD,L1206,Erfassung5!BW:BW)</f>
        <v>0</v>
      </c>
      <c r="N1206">
        <f>SUMIF(Erfassung5!BD:BD,L1206,Erfassung5!BG:BG)</f>
        <v>0</v>
      </c>
      <c r="O1206">
        <f t="shared" si="53"/>
        <v>0</v>
      </c>
      <c r="P1206">
        <f t="shared" si="52"/>
        <v>1</v>
      </c>
    </row>
    <row r="1207" spans="12:16" x14ac:dyDescent="0.25">
      <c r="L1207" s="264">
        <f>Member!A1207</f>
        <v>0</v>
      </c>
      <c r="M1207">
        <f>SUMIF(Erfassung5!BD:BD,L1207,Erfassung5!BW:BW)</f>
        <v>0</v>
      </c>
      <c r="N1207">
        <f>SUMIF(Erfassung5!BD:BD,L1207,Erfassung5!BG:BG)</f>
        <v>0</v>
      </c>
      <c r="O1207">
        <f t="shared" si="53"/>
        <v>0</v>
      </c>
      <c r="P1207">
        <f t="shared" si="52"/>
        <v>1</v>
      </c>
    </row>
    <row r="1208" spans="12:16" x14ac:dyDescent="0.25">
      <c r="L1208" s="264">
        <f>Member!A1208</f>
        <v>0</v>
      </c>
      <c r="M1208">
        <f>SUMIF(Erfassung5!BD:BD,L1208,Erfassung5!BW:BW)</f>
        <v>0</v>
      </c>
      <c r="N1208">
        <f>SUMIF(Erfassung5!BD:BD,L1208,Erfassung5!BG:BG)</f>
        <v>0</v>
      </c>
      <c r="O1208">
        <f t="shared" si="53"/>
        <v>0</v>
      </c>
      <c r="P1208">
        <f t="shared" si="52"/>
        <v>1</v>
      </c>
    </row>
    <row r="1209" spans="12:16" x14ac:dyDescent="0.25">
      <c r="L1209" s="264">
        <f>Member!A1209</f>
        <v>0</v>
      </c>
      <c r="M1209">
        <f>SUMIF(Erfassung5!BD:BD,L1209,Erfassung5!BW:BW)</f>
        <v>0</v>
      </c>
      <c r="N1209">
        <f>SUMIF(Erfassung5!BD:BD,L1209,Erfassung5!BG:BG)</f>
        <v>0</v>
      </c>
      <c r="O1209">
        <f t="shared" si="53"/>
        <v>0</v>
      </c>
      <c r="P1209">
        <f t="shared" si="52"/>
        <v>1</v>
      </c>
    </row>
    <row r="1210" spans="12:16" x14ac:dyDescent="0.25">
      <c r="L1210" s="264">
        <f>Member!A1210</f>
        <v>0</v>
      </c>
      <c r="M1210">
        <f>SUMIF(Erfassung5!BD:BD,L1210,Erfassung5!BW:BW)</f>
        <v>0</v>
      </c>
      <c r="N1210">
        <f>SUMIF(Erfassung5!BD:BD,L1210,Erfassung5!BG:BG)</f>
        <v>0</v>
      </c>
      <c r="O1210">
        <f t="shared" si="53"/>
        <v>0</v>
      </c>
      <c r="P1210">
        <f t="shared" si="52"/>
        <v>1</v>
      </c>
    </row>
    <row r="1211" spans="12:16" x14ac:dyDescent="0.25">
      <c r="L1211" s="264">
        <f>Member!A1211</f>
        <v>0</v>
      </c>
      <c r="M1211">
        <f>SUMIF(Erfassung5!BD:BD,L1211,Erfassung5!BW:BW)</f>
        <v>0</v>
      </c>
      <c r="N1211">
        <f>SUMIF(Erfassung5!BD:BD,L1211,Erfassung5!BG:BG)</f>
        <v>0</v>
      </c>
      <c r="O1211">
        <f t="shared" si="53"/>
        <v>0</v>
      </c>
      <c r="P1211">
        <f t="shared" si="52"/>
        <v>1</v>
      </c>
    </row>
    <row r="1212" spans="12:16" x14ac:dyDescent="0.25">
      <c r="L1212" s="264">
        <f>Member!A1212</f>
        <v>0</v>
      </c>
      <c r="M1212">
        <f>SUMIF(Erfassung5!BD:BD,L1212,Erfassung5!BW:BW)</f>
        <v>0</v>
      </c>
      <c r="N1212">
        <f>SUMIF(Erfassung5!BD:BD,L1212,Erfassung5!BG:BG)</f>
        <v>0</v>
      </c>
      <c r="O1212">
        <f t="shared" si="53"/>
        <v>0</v>
      </c>
      <c r="P1212">
        <f t="shared" si="52"/>
        <v>1</v>
      </c>
    </row>
    <row r="1213" spans="12:16" x14ac:dyDescent="0.25">
      <c r="L1213" s="264">
        <f>Member!A1213</f>
        <v>0</v>
      </c>
      <c r="M1213">
        <f>SUMIF(Erfassung5!BD:BD,L1213,Erfassung5!BW:BW)</f>
        <v>0</v>
      </c>
      <c r="N1213">
        <f>SUMIF(Erfassung5!BD:BD,L1213,Erfassung5!BG:BG)</f>
        <v>0</v>
      </c>
      <c r="O1213">
        <f t="shared" si="53"/>
        <v>0</v>
      </c>
      <c r="P1213">
        <f t="shared" si="52"/>
        <v>1</v>
      </c>
    </row>
    <row r="1214" spans="12:16" x14ac:dyDescent="0.25">
      <c r="L1214" s="264">
        <f>Member!A1214</f>
        <v>0</v>
      </c>
      <c r="M1214">
        <f>SUMIF(Erfassung5!BD:BD,L1214,Erfassung5!BW:BW)</f>
        <v>0</v>
      </c>
      <c r="N1214">
        <f>SUMIF(Erfassung5!BD:BD,L1214,Erfassung5!BG:BG)</f>
        <v>0</v>
      </c>
      <c r="O1214">
        <f t="shared" si="53"/>
        <v>0</v>
      </c>
      <c r="P1214">
        <f t="shared" si="52"/>
        <v>1</v>
      </c>
    </row>
    <row r="1215" spans="12:16" x14ac:dyDescent="0.25">
      <c r="L1215" s="264">
        <f>Member!A1215</f>
        <v>0</v>
      </c>
      <c r="M1215">
        <f>SUMIF(Erfassung5!BD:BD,L1215,Erfassung5!BW:BW)</f>
        <v>0</v>
      </c>
      <c r="N1215">
        <f>SUMIF(Erfassung5!BD:BD,L1215,Erfassung5!BG:BG)</f>
        <v>0</v>
      </c>
      <c r="O1215">
        <f t="shared" si="53"/>
        <v>0</v>
      </c>
      <c r="P1215">
        <f t="shared" si="52"/>
        <v>1</v>
      </c>
    </row>
    <row r="1216" spans="12:16" x14ac:dyDescent="0.25">
      <c r="L1216" s="264">
        <f>Member!A1216</f>
        <v>0</v>
      </c>
      <c r="M1216">
        <f>SUMIF(Erfassung5!BD:BD,L1216,Erfassung5!BW:BW)</f>
        <v>0</v>
      </c>
      <c r="N1216">
        <f>SUMIF(Erfassung5!BD:BD,L1216,Erfassung5!BG:BG)</f>
        <v>0</v>
      </c>
      <c r="O1216">
        <f t="shared" si="53"/>
        <v>0</v>
      </c>
      <c r="P1216">
        <f t="shared" si="52"/>
        <v>1</v>
      </c>
    </row>
    <row r="1217" spans="12:16" x14ac:dyDescent="0.25">
      <c r="L1217" s="264">
        <f>Member!A1217</f>
        <v>0</v>
      </c>
      <c r="M1217">
        <f>SUMIF(Erfassung5!BD:BD,L1217,Erfassung5!BW:BW)</f>
        <v>0</v>
      </c>
      <c r="N1217">
        <f>SUMIF(Erfassung5!BD:BD,L1217,Erfassung5!BG:BG)</f>
        <v>0</v>
      </c>
      <c r="O1217">
        <f t="shared" si="53"/>
        <v>0</v>
      </c>
      <c r="P1217">
        <f t="shared" si="52"/>
        <v>1</v>
      </c>
    </row>
    <row r="1218" spans="12:16" x14ac:dyDescent="0.25">
      <c r="L1218" s="264">
        <f>Member!A1218</f>
        <v>0</v>
      </c>
      <c r="M1218">
        <f>SUMIF(Erfassung5!BD:BD,L1218,Erfassung5!BW:BW)</f>
        <v>0</v>
      </c>
      <c r="N1218">
        <f>SUMIF(Erfassung5!BD:BD,L1218,Erfassung5!BG:BG)</f>
        <v>0</v>
      </c>
      <c r="O1218">
        <f t="shared" si="53"/>
        <v>0</v>
      </c>
      <c r="P1218">
        <f t="shared" ref="P1218:P1281" si="54">RANK(O1218,O:O)</f>
        <v>1</v>
      </c>
    </row>
    <row r="1219" spans="12:16" x14ac:dyDescent="0.25">
      <c r="L1219" s="264">
        <f>Member!A1219</f>
        <v>0</v>
      </c>
      <c r="M1219">
        <f>SUMIF(Erfassung5!BD:BD,L1219,Erfassung5!BW:BW)</f>
        <v>0</v>
      </c>
      <c r="N1219">
        <f>SUMIF(Erfassung5!BD:BD,L1219,Erfassung5!BG:BG)</f>
        <v>0</v>
      </c>
      <c r="O1219">
        <f t="shared" ref="O1219:O1282" si="55">IF(N1219=0,0,M1219/N1219-ROW()/1000000000)</f>
        <v>0</v>
      </c>
      <c r="P1219">
        <f t="shared" si="54"/>
        <v>1</v>
      </c>
    </row>
    <row r="1220" spans="12:16" x14ac:dyDescent="0.25">
      <c r="L1220" s="264">
        <f>Member!A1220</f>
        <v>0</v>
      </c>
      <c r="M1220">
        <f>SUMIF(Erfassung5!BD:BD,L1220,Erfassung5!BW:BW)</f>
        <v>0</v>
      </c>
      <c r="N1220">
        <f>SUMIF(Erfassung5!BD:BD,L1220,Erfassung5!BG:BG)</f>
        <v>0</v>
      </c>
      <c r="O1220">
        <f t="shared" si="55"/>
        <v>0</v>
      </c>
      <c r="P1220">
        <f t="shared" si="54"/>
        <v>1</v>
      </c>
    </row>
    <row r="1221" spans="12:16" x14ac:dyDescent="0.25">
      <c r="L1221" s="264">
        <f>Member!A1221</f>
        <v>0</v>
      </c>
      <c r="M1221">
        <f>SUMIF(Erfassung5!BD:BD,L1221,Erfassung5!BW:BW)</f>
        <v>0</v>
      </c>
      <c r="N1221">
        <f>SUMIF(Erfassung5!BD:BD,L1221,Erfassung5!BG:BG)</f>
        <v>0</v>
      </c>
      <c r="O1221">
        <f t="shared" si="55"/>
        <v>0</v>
      </c>
      <c r="P1221">
        <f t="shared" si="54"/>
        <v>1</v>
      </c>
    </row>
    <row r="1222" spans="12:16" x14ac:dyDescent="0.25">
      <c r="L1222" s="264">
        <f>Member!A1222</f>
        <v>0</v>
      </c>
      <c r="M1222">
        <f>SUMIF(Erfassung5!BD:BD,L1222,Erfassung5!BW:BW)</f>
        <v>0</v>
      </c>
      <c r="N1222">
        <f>SUMIF(Erfassung5!BD:BD,L1222,Erfassung5!BG:BG)</f>
        <v>0</v>
      </c>
      <c r="O1222">
        <f t="shared" si="55"/>
        <v>0</v>
      </c>
      <c r="P1222">
        <f t="shared" si="54"/>
        <v>1</v>
      </c>
    </row>
    <row r="1223" spans="12:16" x14ac:dyDescent="0.25">
      <c r="L1223" s="264">
        <f>Member!A1223</f>
        <v>0</v>
      </c>
      <c r="M1223">
        <f>SUMIF(Erfassung5!BD:BD,L1223,Erfassung5!BW:BW)</f>
        <v>0</v>
      </c>
      <c r="N1223">
        <f>SUMIF(Erfassung5!BD:BD,L1223,Erfassung5!BG:BG)</f>
        <v>0</v>
      </c>
      <c r="O1223">
        <f t="shared" si="55"/>
        <v>0</v>
      </c>
      <c r="P1223">
        <f t="shared" si="54"/>
        <v>1</v>
      </c>
    </row>
    <row r="1224" spans="12:16" x14ac:dyDescent="0.25">
      <c r="L1224" s="264">
        <f>Member!A1224</f>
        <v>0</v>
      </c>
      <c r="M1224">
        <f>SUMIF(Erfassung5!BD:BD,L1224,Erfassung5!BW:BW)</f>
        <v>0</v>
      </c>
      <c r="N1224">
        <f>SUMIF(Erfassung5!BD:BD,L1224,Erfassung5!BG:BG)</f>
        <v>0</v>
      </c>
      <c r="O1224">
        <f t="shared" si="55"/>
        <v>0</v>
      </c>
      <c r="P1224">
        <f t="shared" si="54"/>
        <v>1</v>
      </c>
    </row>
    <row r="1225" spans="12:16" x14ac:dyDescent="0.25">
      <c r="L1225" s="264">
        <f>Member!A1225</f>
        <v>0</v>
      </c>
      <c r="M1225">
        <f>SUMIF(Erfassung5!BD:BD,L1225,Erfassung5!BW:BW)</f>
        <v>0</v>
      </c>
      <c r="N1225">
        <f>SUMIF(Erfassung5!BD:BD,L1225,Erfassung5!BG:BG)</f>
        <v>0</v>
      </c>
      <c r="O1225">
        <f t="shared" si="55"/>
        <v>0</v>
      </c>
      <c r="P1225">
        <f t="shared" si="54"/>
        <v>1</v>
      </c>
    </row>
    <row r="1226" spans="12:16" x14ac:dyDescent="0.25">
      <c r="L1226" s="264">
        <f>Member!A1226</f>
        <v>0</v>
      </c>
      <c r="M1226">
        <f>SUMIF(Erfassung5!BD:BD,L1226,Erfassung5!BW:BW)</f>
        <v>0</v>
      </c>
      <c r="N1226">
        <f>SUMIF(Erfassung5!BD:BD,L1226,Erfassung5!BG:BG)</f>
        <v>0</v>
      </c>
      <c r="O1226">
        <f t="shared" si="55"/>
        <v>0</v>
      </c>
      <c r="P1226">
        <f t="shared" si="54"/>
        <v>1</v>
      </c>
    </row>
    <row r="1227" spans="12:16" x14ac:dyDescent="0.25">
      <c r="L1227" s="264">
        <f>Member!A1227</f>
        <v>0</v>
      </c>
      <c r="M1227">
        <f>SUMIF(Erfassung5!BD:BD,L1227,Erfassung5!BW:BW)</f>
        <v>0</v>
      </c>
      <c r="N1227">
        <f>SUMIF(Erfassung5!BD:BD,L1227,Erfassung5!BG:BG)</f>
        <v>0</v>
      </c>
      <c r="O1227">
        <f t="shared" si="55"/>
        <v>0</v>
      </c>
      <c r="P1227">
        <f t="shared" si="54"/>
        <v>1</v>
      </c>
    </row>
    <row r="1228" spans="12:16" x14ac:dyDescent="0.25">
      <c r="L1228" s="264">
        <f>Member!A1228</f>
        <v>0</v>
      </c>
      <c r="M1228">
        <f>SUMIF(Erfassung5!BD:BD,L1228,Erfassung5!BW:BW)</f>
        <v>0</v>
      </c>
      <c r="N1228">
        <f>SUMIF(Erfassung5!BD:BD,L1228,Erfassung5!BG:BG)</f>
        <v>0</v>
      </c>
      <c r="O1228">
        <f t="shared" si="55"/>
        <v>0</v>
      </c>
      <c r="P1228">
        <f t="shared" si="54"/>
        <v>1</v>
      </c>
    </row>
    <row r="1229" spans="12:16" x14ac:dyDescent="0.25">
      <c r="L1229" s="264">
        <f>Member!A1229</f>
        <v>0</v>
      </c>
      <c r="M1229">
        <f>SUMIF(Erfassung5!BD:BD,L1229,Erfassung5!BW:BW)</f>
        <v>0</v>
      </c>
      <c r="N1229">
        <f>SUMIF(Erfassung5!BD:BD,L1229,Erfassung5!BG:BG)</f>
        <v>0</v>
      </c>
      <c r="O1229">
        <f t="shared" si="55"/>
        <v>0</v>
      </c>
      <c r="P1229">
        <f t="shared" si="54"/>
        <v>1</v>
      </c>
    </row>
    <row r="1230" spans="12:16" x14ac:dyDescent="0.25">
      <c r="L1230" s="264">
        <f>Member!A1230</f>
        <v>0</v>
      </c>
      <c r="M1230">
        <f>SUMIF(Erfassung5!BD:BD,L1230,Erfassung5!BW:BW)</f>
        <v>0</v>
      </c>
      <c r="N1230">
        <f>SUMIF(Erfassung5!BD:BD,L1230,Erfassung5!BG:BG)</f>
        <v>0</v>
      </c>
      <c r="O1230">
        <f t="shared" si="55"/>
        <v>0</v>
      </c>
      <c r="P1230">
        <f t="shared" si="54"/>
        <v>1</v>
      </c>
    </row>
    <row r="1231" spans="12:16" x14ac:dyDescent="0.25">
      <c r="L1231" s="264">
        <f>Member!A1231</f>
        <v>0</v>
      </c>
      <c r="M1231">
        <f>SUMIF(Erfassung5!BD:BD,L1231,Erfassung5!BW:BW)</f>
        <v>0</v>
      </c>
      <c r="N1231">
        <f>SUMIF(Erfassung5!BD:BD,L1231,Erfassung5!BG:BG)</f>
        <v>0</v>
      </c>
      <c r="O1231">
        <f t="shared" si="55"/>
        <v>0</v>
      </c>
      <c r="P1231">
        <f t="shared" si="54"/>
        <v>1</v>
      </c>
    </row>
    <row r="1232" spans="12:16" x14ac:dyDescent="0.25">
      <c r="L1232" s="264">
        <f>Member!A1232</f>
        <v>0</v>
      </c>
      <c r="M1232">
        <f>SUMIF(Erfassung5!BD:BD,L1232,Erfassung5!BW:BW)</f>
        <v>0</v>
      </c>
      <c r="N1232">
        <f>SUMIF(Erfassung5!BD:BD,L1232,Erfassung5!BG:BG)</f>
        <v>0</v>
      </c>
      <c r="O1232">
        <f t="shared" si="55"/>
        <v>0</v>
      </c>
      <c r="P1232">
        <f t="shared" si="54"/>
        <v>1</v>
      </c>
    </row>
    <row r="1233" spans="12:16" x14ac:dyDescent="0.25">
      <c r="L1233" s="264">
        <f>Member!A1233</f>
        <v>0</v>
      </c>
      <c r="M1233">
        <f>SUMIF(Erfassung5!BD:BD,L1233,Erfassung5!BW:BW)</f>
        <v>0</v>
      </c>
      <c r="N1233">
        <f>SUMIF(Erfassung5!BD:BD,L1233,Erfassung5!BG:BG)</f>
        <v>0</v>
      </c>
      <c r="O1233">
        <f t="shared" si="55"/>
        <v>0</v>
      </c>
      <c r="P1233">
        <f t="shared" si="54"/>
        <v>1</v>
      </c>
    </row>
    <row r="1234" spans="12:16" x14ac:dyDescent="0.25">
      <c r="L1234" s="264">
        <f>Member!A1234</f>
        <v>0</v>
      </c>
      <c r="M1234">
        <f>SUMIF(Erfassung5!BD:BD,L1234,Erfassung5!BW:BW)</f>
        <v>0</v>
      </c>
      <c r="N1234">
        <f>SUMIF(Erfassung5!BD:BD,L1234,Erfassung5!BG:BG)</f>
        <v>0</v>
      </c>
      <c r="O1234">
        <f t="shared" si="55"/>
        <v>0</v>
      </c>
      <c r="P1234">
        <f t="shared" si="54"/>
        <v>1</v>
      </c>
    </row>
    <row r="1235" spans="12:16" x14ac:dyDescent="0.25">
      <c r="L1235" s="264">
        <f>Member!A1235</f>
        <v>0</v>
      </c>
      <c r="M1235">
        <f>SUMIF(Erfassung5!BD:BD,L1235,Erfassung5!BW:BW)</f>
        <v>0</v>
      </c>
      <c r="N1235">
        <f>SUMIF(Erfassung5!BD:BD,L1235,Erfassung5!BG:BG)</f>
        <v>0</v>
      </c>
      <c r="O1235">
        <f t="shared" si="55"/>
        <v>0</v>
      </c>
      <c r="P1235">
        <f t="shared" si="54"/>
        <v>1</v>
      </c>
    </row>
    <row r="1236" spans="12:16" x14ac:dyDescent="0.25">
      <c r="L1236" s="264">
        <f>Member!A1236</f>
        <v>0</v>
      </c>
      <c r="M1236">
        <f>SUMIF(Erfassung5!BD:BD,L1236,Erfassung5!BW:BW)</f>
        <v>0</v>
      </c>
      <c r="N1236">
        <f>SUMIF(Erfassung5!BD:BD,L1236,Erfassung5!BG:BG)</f>
        <v>0</v>
      </c>
      <c r="O1236">
        <f t="shared" si="55"/>
        <v>0</v>
      </c>
      <c r="P1236">
        <f t="shared" si="54"/>
        <v>1</v>
      </c>
    </row>
    <row r="1237" spans="12:16" x14ac:dyDescent="0.25">
      <c r="L1237" s="264">
        <f>Member!A1237</f>
        <v>0</v>
      </c>
      <c r="M1237">
        <f>SUMIF(Erfassung5!BD:BD,L1237,Erfassung5!BW:BW)</f>
        <v>0</v>
      </c>
      <c r="N1237">
        <f>SUMIF(Erfassung5!BD:BD,L1237,Erfassung5!BG:BG)</f>
        <v>0</v>
      </c>
      <c r="O1237">
        <f t="shared" si="55"/>
        <v>0</v>
      </c>
      <c r="P1237">
        <f t="shared" si="54"/>
        <v>1</v>
      </c>
    </row>
    <row r="1238" spans="12:16" x14ac:dyDescent="0.25">
      <c r="L1238" s="264">
        <f>Member!A1238</f>
        <v>0</v>
      </c>
      <c r="M1238">
        <f>SUMIF(Erfassung5!BD:BD,L1238,Erfassung5!BW:BW)</f>
        <v>0</v>
      </c>
      <c r="N1238">
        <f>SUMIF(Erfassung5!BD:BD,L1238,Erfassung5!BG:BG)</f>
        <v>0</v>
      </c>
      <c r="O1238">
        <f t="shared" si="55"/>
        <v>0</v>
      </c>
      <c r="P1238">
        <f t="shared" si="54"/>
        <v>1</v>
      </c>
    </row>
    <row r="1239" spans="12:16" x14ac:dyDescent="0.25">
      <c r="L1239" s="264">
        <f>Member!A1239</f>
        <v>0</v>
      </c>
      <c r="M1239">
        <f>SUMIF(Erfassung5!BD:BD,L1239,Erfassung5!BW:BW)</f>
        <v>0</v>
      </c>
      <c r="N1239">
        <f>SUMIF(Erfassung5!BD:BD,L1239,Erfassung5!BG:BG)</f>
        <v>0</v>
      </c>
      <c r="O1239">
        <f t="shared" si="55"/>
        <v>0</v>
      </c>
      <c r="P1239">
        <f t="shared" si="54"/>
        <v>1</v>
      </c>
    </row>
    <row r="1240" spans="12:16" x14ac:dyDescent="0.25">
      <c r="L1240" s="264">
        <f>Member!A1240</f>
        <v>0</v>
      </c>
      <c r="M1240">
        <f>SUMIF(Erfassung5!BD:BD,L1240,Erfassung5!BW:BW)</f>
        <v>0</v>
      </c>
      <c r="N1240">
        <f>SUMIF(Erfassung5!BD:BD,L1240,Erfassung5!BG:BG)</f>
        <v>0</v>
      </c>
      <c r="O1240">
        <f t="shared" si="55"/>
        <v>0</v>
      </c>
      <c r="P1240">
        <f t="shared" si="54"/>
        <v>1</v>
      </c>
    </row>
    <row r="1241" spans="12:16" x14ac:dyDescent="0.25">
      <c r="L1241" s="264">
        <f>Member!A1241</f>
        <v>0</v>
      </c>
      <c r="M1241">
        <f>SUMIF(Erfassung5!BD:BD,L1241,Erfassung5!BW:BW)</f>
        <v>0</v>
      </c>
      <c r="N1241">
        <f>SUMIF(Erfassung5!BD:BD,L1241,Erfassung5!BG:BG)</f>
        <v>0</v>
      </c>
      <c r="O1241">
        <f t="shared" si="55"/>
        <v>0</v>
      </c>
      <c r="P1241">
        <f t="shared" si="54"/>
        <v>1</v>
      </c>
    </row>
    <row r="1242" spans="12:16" x14ac:dyDescent="0.25">
      <c r="L1242" s="264">
        <f>Member!A1242</f>
        <v>0</v>
      </c>
      <c r="M1242">
        <f>SUMIF(Erfassung5!BD:BD,L1242,Erfassung5!BW:BW)</f>
        <v>0</v>
      </c>
      <c r="N1242">
        <f>SUMIF(Erfassung5!BD:BD,L1242,Erfassung5!BG:BG)</f>
        <v>0</v>
      </c>
      <c r="O1242">
        <f t="shared" si="55"/>
        <v>0</v>
      </c>
      <c r="P1242">
        <f t="shared" si="54"/>
        <v>1</v>
      </c>
    </row>
    <row r="1243" spans="12:16" x14ac:dyDescent="0.25">
      <c r="L1243" s="264">
        <f>Member!A1243</f>
        <v>0</v>
      </c>
      <c r="M1243">
        <f>SUMIF(Erfassung5!BD:BD,L1243,Erfassung5!BW:BW)</f>
        <v>0</v>
      </c>
      <c r="N1243">
        <f>SUMIF(Erfassung5!BD:BD,L1243,Erfassung5!BG:BG)</f>
        <v>0</v>
      </c>
      <c r="O1243">
        <f t="shared" si="55"/>
        <v>0</v>
      </c>
      <c r="P1243">
        <f t="shared" si="54"/>
        <v>1</v>
      </c>
    </row>
    <row r="1244" spans="12:16" x14ac:dyDescent="0.25">
      <c r="L1244" s="264">
        <f>Member!A1244</f>
        <v>0</v>
      </c>
      <c r="M1244">
        <f>SUMIF(Erfassung5!BD:BD,L1244,Erfassung5!BW:BW)</f>
        <v>0</v>
      </c>
      <c r="N1244">
        <f>SUMIF(Erfassung5!BD:BD,L1244,Erfassung5!BG:BG)</f>
        <v>0</v>
      </c>
      <c r="O1244">
        <f t="shared" si="55"/>
        <v>0</v>
      </c>
      <c r="P1244">
        <f t="shared" si="54"/>
        <v>1</v>
      </c>
    </row>
    <row r="1245" spans="12:16" x14ac:dyDescent="0.25">
      <c r="L1245" s="264">
        <f>Member!A1245</f>
        <v>0</v>
      </c>
      <c r="M1245">
        <f>SUMIF(Erfassung5!BD:BD,L1245,Erfassung5!BW:BW)</f>
        <v>0</v>
      </c>
      <c r="N1245">
        <f>SUMIF(Erfassung5!BD:BD,L1245,Erfassung5!BG:BG)</f>
        <v>0</v>
      </c>
      <c r="O1245">
        <f t="shared" si="55"/>
        <v>0</v>
      </c>
      <c r="P1245">
        <f t="shared" si="54"/>
        <v>1</v>
      </c>
    </row>
    <row r="1246" spans="12:16" x14ac:dyDescent="0.25">
      <c r="L1246" s="264">
        <f>Member!A1246</f>
        <v>0</v>
      </c>
      <c r="M1246">
        <f>SUMIF(Erfassung5!BD:BD,L1246,Erfassung5!BW:BW)</f>
        <v>0</v>
      </c>
      <c r="N1246">
        <f>SUMIF(Erfassung5!BD:BD,L1246,Erfassung5!BG:BG)</f>
        <v>0</v>
      </c>
      <c r="O1246">
        <f t="shared" si="55"/>
        <v>0</v>
      </c>
      <c r="P1246">
        <f t="shared" si="54"/>
        <v>1</v>
      </c>
    </row>
    <row r="1247" spans="12:16" x14ac:dyDescent="0.25">
      <c r="L1247" s="264">
        <f>Member!A1247</f>
        <v>0</v>
      </c>
      <c r="M1247">
        <f>SUMIF(Erfassung5!BD:BD,L1247,Erfassung5!BW:BW)</f>
        <v>0</v>
      </c>
      <c r="N1247">
        <f>SUMIF(Erfassung5!BD:BD,L1247,Erfassung5!BG:BG)</f>
        <v>0</v>
      </c>
      <c r="O1247">
        <f t="shared" si="55"/>
        <v>0</v>
      </c>
      <c r="P1247">
        <f t="shared" si="54"/>
        <v>1</v>
      </c>
    </row>
    <row r="1248" spans="12:16" x14ac:dyDescent="0.25">
      <c r="L1248" s="264">
        <f>Member!A1248</f>
        <v>0</v>
      </c>
      <c r="M1248">
        <f>SUMIF(Erfassung5!BD:BD,L1248,Erfassung5!BW:BW)</f>
        <v>0</v>
      </c>
      <c r="N1248">
        <f>SUMIF(Erfassung5!BD:BD,L1248,Erfassung5!BG:BG)</f>
        <v>0</v>
      </c>
      <c r="O1248">
        <f t="shared" si="55"/>
        <v>0</v>
      </c>
      <c r="P1248">
        <f t="shared" si="54"/>
        <v>1</v>
      </c>
    </row>
    <row r="1249" spans="12:16" x14ac:dyDescent="0.25">
      <c r="L1249" s="264">
        <f>Member!A1249</f>
        <v>0</v>
      </c>
      <c r="M1249">
        <f>SUMIF(Erfassung5!BD:BD,L1249,Erfassung5!BW:BW)</f>
        <v>0</v>
      </c>
      <c r="N1249">
        <f>SUMIF(Erfassung5!BD:BD,L1249,Erfassung5!BG:BG)</f>
        <v>0</v>
      </c>
      <c r="O1249">
        <f t="shared" si="55"/>
        <v>0</v>
      </c>
      <c r="P1249">
        <f t="shared" si="54"/>
        <v>1</v>
      </c>
    </row>
    <row r="1250" spans="12:16" x14ac:dyDescent="0.25">
      <c r="L1250" s="264">
        <f>Member!A1250</f>
        <v>0</v>
      </c>
      <c r="M1250">
        <f>SUMIF(Erfassung5!BD:BD,L1250,Erfassung5!BW:BW)</f>
        <v>0</v>
      </c>
      <c r="N1250">
        <f>SUMIF(Erfassung5!BD:BD,L1250,Erfassung5!BG:BG)</f>
        <v>0</v>
      </c>
      <c r="O1250">
        <f t="shared" si="55"/>
        <v>0</v>
      </c>
      <c r="P1250">
        <f t="shared" si="54"/>
        <v>1</v>
      </c>
    </row>
    <row r="1251" spans="12:16" x14ac:dyDescent="0.25">
      <c r="L1251" s="264">
        <f>Member!A1251</f>
        <v>0</v>
      </c>
      <c r="M1251">
        <f>SUMIF(Erfassung5!BD:BD,L1251,Erfassung5!BW:BW)</f>
        <v>0</v>
      </c>
      <c r="N1251">
        <f>SUMIF(Erfassung5!BD:BD,L1251,Erfassung5!BG:BG)</f>
        <v>0</v>
      </c>
      <c r="O1251">
        <f t="shared" si="55"/>
        <v>0</v>
      </c>
      <c r="P1251">
        <f t="shared" si="54"/>
        <v>1</v>
      </c>
    </row>
    <row r="1252" spans="12:16" x14ac:dyDescent="0.25">
      <c r="L1252" s="264">
        <f>Member!A1252</f>
        <v>0</v>
      </c>
      <c r="M1252">
        <f>SUMIF(Erfassung5!BD:BD,L1252,Erfassung5!BW:BW)</f>
        <v>0</v>
      </c>
      <c r="N1252">
        <f>SUMIF(Erfassung5!BD:BD,L1252,Erfassung5!BG:BG)</f>
        <v>0</v>
      </c>
      <c r="O1252">
        <f t="shared" si="55"/>
        <v>0</v>
      </c>
      <c r="P1252">
        <f t="shared" si="54"/>
        <v>1</v>
      </c>
    </row>
    <row r="1253" spans="12:16" x14ac:dyDescent="0.25">
      <c r="L1253" s="264">
        <f>Member!A1253</f>
        <v>0</v>
      </c>
      <c r="M1253">
        <f>SUMIF(Erfassung5!BD:BD,L1253,Erfassung5!BW:BW)</f>
        <v>0</v>
      </c>
      <c r="N1253">
        <f>SUMIF(Erfassung5!BD:BD,L1253,Erfassung5!BG:BG)</f>
        <v>0</v>
      </c>
      <c r="O1253">
        <f t="shared" si="55"/>
        <v>0</v>
      </c>
      <c r="P1253">
        <f t="shared" si="54"/>
        <v>1</v>
      </c>
    </row>
    <row r="1254" spans="12:16" x14ac:dyDescent="0.25">
      <c r="L1254" s="264">
        <f>Member!A1254</f>
        <v>0</v>
      </c>
      <c r="M1254">
        <f>SUMIF(Erfassung5!BD:BD,L1254,Erfassung5!BW:BW)</f>
        <v>0</v>
      </c>
      <c r="N1254">
        <f>SUMIF(Erfassung5!BD:BD,L1254,Erfassung5!BG:BG)</f>
        <v>0</v>
      </c>
      <c r="O1254">
        <f t="shared" si="55"/>
        <v>0</v>
      </c>
      <c r="P1254">
        <f t="shared" si="54"/>
        <v>1</v>
      </c>
    </row>
    <row r="1255" spans="12:16" x14ac:dyDescent="0.25">
      <c r="L1255" s="264">
        <f>Member!A1255</f>
        <v>0</v>
      </c>
      <c r="M1255">
        <f>SUMIF(Erfassung5!BD:BD,L1255,Erfassung5!BW:BW)</f>
        <v>0</v>
      </c>
      <c r="N1255">
        <f>SUMIF(Erfassung5!BD:BD,L1255,Erfassung5!BG:BG)</f>
        <v>0</v>
      </c>
      <c r="O1255">
        <f t="shared" si="55"/>
        <v>0</v>
      </c>
      <c r="P1255">
        <f t="shared" si="54"/>
        <v>1</v>
      </c>
    </row>
    <row r="1256" spans="12:16" x14ac:dyDescent="0.25">
      <c r="L1256" s="264">
        <f>Member!A1256</f>
        <v>0</v>
      </c>
      <c r="M1256">
        <f>SUMIF(Erfassung5!BD:BD,L1256,Erfassung5!BW:BW)</f>
        <v>0</v>
      </c>
      <c r="N1256">
        <f>SUMIF(Erfassung5!BD:BD,L1256,Erfassung5!BG:BG)</f>
        <v>0</v>
      </c>
      <c r="O1256">
        <f t="shared" si="55"/>
        <v>0</v>
      </c>
      <c r="P1256">
        <f t="shared" si="54"/>
        <v>1</v>
      </c>
    </row>
    <row r="1257" spans="12:16" x14ac:dyDescent="0.25">
      <c r="L1257" s="264">
        <f>Member!A1257</f>
        <v>0</v>
      </c>
      <c r="M1257">
        <f>SUMIF(Erfassung5!BD:BD,L1257,Erfassung5!BW:BW)</f>
        <v>0</v>
      </c>
      <c r="N1257">
        <f>SUMIF(Erfassung5!BD:BD,L1257,Erfassung5!BG:BG)</f>
        <v>0</v>
      </c>
      <c r="O1257">
        <f t="shared" si="55"/>
        <v>0</v>
      </c>
      <c r="P1257">
        <f t="shared" si="54"/>
        <v>1</v>
      </c>
    </row>
    <row r="1258" spans="12:16" x14ac:dyDescent="0.25">
      <c r="L1258" s="264">
        <f>Member!A1258</f>
        <v>0</v>
      </c>
      <c r="M1258">
        <f>SUMIF(Erfassung5!BD:BD,L1258,Erfassung5!BW:BW)</f>
        <v>0</v>
      </c>
      <c r="N1258">
        <f>SUMIF(Erfassung5!BD:BD,L1258,Erfassung5!BG:BG)</f>
        <v>0</v>
      </c>
      <c r="O1258">
        <f t="shared" si="55"/>
        <v>0</v>
      </c>
      <c r="P1258">
        <f t="shared" si="54"/>
        <v>1</v>
      </c>
    </row>
    <row r="1259" spans="12:16" x14ac:dyDescent="0.25">
      <c r="L1259" s="264">
        <f>Member!A1259</f>
        <v>0</v>
      </c>
      <c r="M1259">
        <f>SUMIF(Erfassung5!BD:BD,L1259,Erfassung5!BW:BW)</f>
        <v>0</v>
      </c>
      <c r="N1259">
        <f>SUMIF(Erfassung5!BD:BD,L1259,Erfassung5!BG:BG)</f>
        <v>0</v>
      </c>
      <c r="O1259">
        <f t="shared" si="55"/>
        <v>0</v>
      </c>
      <c r="P1259">
        <f t="shared" si="54"/>
        <v>1</v>
      </c>
    </row>
    <row r="1260" spans="12:16" x14ac:dyDescent="0.25">
      <c r="L1260" s="264">
        <f>Member!A1260</f>
        <v>0</v>
      </c>
      <c r="M1260">
        <f>SUMIF(Erfassung5!BD:BD,L1260,Erfassung5!BW:BW)</f>
        <v>0</v>
      </c>
      <c r="N1260">
        <f>SUMIF(Erfassung5!BD:BD,L1260,Erfassung5!BG:BG)</f>
        <v>0</v>
      </c>
      <c r="O1260">
        <f t="shared" si="55"/>
        <v>0</v>
      </c>
      <c r="P1260">
        <f t="shared" si="54"/>
        <v>1</v>
      </c>
    </row>
    <row r="1261" spans="12:16" x14ac:dyDescent="0.25">
      <c r="L1261" s="264">
        <f>Member!A1261</f>
        <v>0</v>
      </c>
      <c r="M1261">
        <f>SUMIF(Erfassung5!BD:BD,L1261,Erfassung5!BW:BW)</f>
        <v>0</v>
      </c>
      <c r="N1261">
        <f>SUMIF(Erfassung5!BD:BD,L1261,Erfassung5!BG:BG)</f>
        <v>0</v>
      </c>
      <c r="O1261">
        <f t="shared" si="55"/>
        <v>0</v>
      </c>
      <c r="P1261">
        <f t="shared" si="54"/>
        <v>1</v>
      </c>
    </row>
    <row r="1262" spans="12:16" x14ac:dyDescent="0.25">
      <c r="L1262" s="264">
        <f>Member!A1262</f>
        <v>0</v>
      </c>
      <c r="M1262">
        <f>SUMIF(Erfassung5!BD:BD,L1262,Erfassung5!BW:BW)</f>
        <v>0</v>
      </c>
      <c r="N1262">
        <f>SUMIF(Erfassung5!BD:BD,L1262,Erfassung5!BG:BG)</f>
        <v>0</v>
      </c>
      <c r="O1262">
        <f t="shared" si="55"/>
        <v>0</v>
      </c>
      <c r="P1262">
        <f t="shared" si="54"/>
        <v>1</v>
      </c>
    </row>
    <row r="1263" spans="12:16" x14ac:dyDescent="0.25">
      <c r="L1263" s="264">
        <f>Member!A1263</f>
        <v>0</v>
      </c>
      <c r="M1263">
        <f>SUMIF(Erfassung5!BD:BD,L1263,Erfassung5!BW:BW)</f>
        <v>0</v>
      </c>
      <c r="N1263">
        <f>SUMIF(Erfassung5!BD:BD,L1263,Erfassung5!BG:BG)</f>
        <v>0</v>
      </c>
      <c r="O1263">
        <f t="shared" si="55"/>
        <v>0</v>
      </c>
      <c r="P1263">
        <f t="shared" si="54"/>
        <v>1</v>
      </c>
    </row>
    <row r="1264" spans="12:16" x14ac:dyDescent="0.25">
      <c r="L1264" s="264">
        <f>Member!A1264</f>
        <v>0</v>
      </c>
      <c r="M1264">
        <f>SUMIF(Erfassung5!BD:BD,L1264,Erfassung5!BW:BW)</f>
        <v>0</v>
      </c>
      <c r="N1264">
        <f>SUMIF(Erfassung5!BD:BD,L1264,Erfassung5!BG:BG)</f>
        <v>0</v>
      </c>
      <c r="O1264">
        <f t="shared" si="55"/>
        <v>0</v>
      </c>
      <c r="P1264">
        <f t="shared" si="54"/>
        <v>1</v>
      </c>
    </row>
    <row r="1265" spans="12:16" x14ac:dyDescent="0.25">
      <c r="L1265" s="264">
        <f>Member!A1265</f>
        <v>0</v>
      </c>
      <c r="M1265">
        <f>SUMIF(Erfassung5!BD:BD,L1265,Erfassung5!BW:BW)</f>
        <v>0</v>
      </c>
      <c r="N1265">
        <f>SUMIF(Erfassung5!BD:BD,L1265,Erfassung5!BG:BG)</f>
        <v>0</v>
      </c>
      <c r="O1265">
        <f t="shared" si="55"/>
        <v>0</v>
      </c>
      <c r="P1265">
        <f t="shared" si="54"/>
        <v>1</v>
      </c>
    </row>
    <row r="1266" spans="12:16" x14ac:dyDescent="0.25">
      <c r="L1266" s="264">
        <f>Member!A1266</f>
        <v>0</v>
      </c>
      <c r="M1266">
        <f>SUMIF(Erfassung5!BD:BD,L1266,Erfassung5!BW:BW)</f>
        <v>0</v>
      </c>
      <c r="N1266">
        <f>SUMIF(Erfassung5!BD:BD,L1266,Erfassung5!BG:BG)</f>
        <v>0</v>
      </c>
      <c r="O1266">
        <f t="shared" si="55"/>
        <v>0</v>
      </c>
      <c r="P1266">
        <f t="shared" si="54"/>
        <v>1</v>
      </c>
    </row>
    <row r="1267" spans="12:16" x14ac:dyDescent="0.25">
      <c r="L1267" s="264">
        <f>Member!A1267</f>
        <v>0</v>
      </c>
      <c r="M1267">
        <f>SUMIF(Erfassung5!BD:BD,L1267,Erfassung5!BW:BW)</f>
        <v>0</v>
      </c>
      <c r="N1267">
        <f>SUMIF(Erfassung5!BD:BD,L1267,Erfassung5!BG:BG)</f>
        <v>0</v>
      </c>
      <c r="O1267">
        <f t="shared" si="55"/>
        <v>0</v>
      </c>
      <c r="P1267">
        <f t="shared" si="54"/>
        <v>1</v>
      </c>
    </row>
    <row r="1268" spans="12:16" x14ac:dyDescent="0.25">
      <c r="L1268" s="264">
        <f>Member!A1268</f>
        <v>0</v>
      </c>
      <c r="M1268">
        <f>SUMIF(Erfassung5!BD:BD,L1268,Erfassung5!BW:BW)</f>
        <v>0</v>
      </c>
      <c r="N1268">
        <f>SUMIF(Erfassung5!BD:BD,L1268,Erfassung5!BG:BG)</f>
        <v>0</v>
      </c>
      <c r="O1268">
        <f t="shared" si="55"/>
        <v>0</v>
      </c>
      <c r="P1268">
        <f t="shared" si="54"/>
        <v>1</v>
      </c>
    </row>
    <row r="1269" spans="12:16" x14ac:dyDescent="0.25">
      <c r="L1269" s="264">
        <f>Member!A1269</f>
        <v>0</v>
      </c>
      <c r="M1269">
        <f>SUMIF(Erfassung5!BD:BD,L1269,Erfassung5!BW:BW)</f>
        <v>0</v>
      </c>
      <c r="N1269">
        <f>SUMIF(Erfassung5!BD:BD,L1269,Erfassung5!BG:BG)</f>
        <v>0</v>
      </c>
      <c r="O1269">
        <f t="shared" si="55"/>
        <v>0</v>
      </c>
      <c r="P1269">
        <f t="shared" si="54"/>
        <v>1</v>
      </c>
    </row>
    <row r="1270" spans="12:16" x14ac:dyDescent="0.25">
      <c r="L1270" s="264">
        <f>Member!A1270</f>
        <v>0</v>
      </c>
      <c r="M1270">
        <f>SUMIF(Erfassung5!BD:BD,L1270,Erfassung5!BW:BW)</f>
        <v>0</v>
      </c>
      <c r="N1270">
        <f>SUMIF(Erfassung5!BD:BD,L1270,Erfassung5!BG:BG)</f>
        <v>0</v>
      </c>
      <c r="O1270">
        <f t="shared" si="55"/>
        <v>0</v>
      </c>
      <c r="P1270">
        <f t="shared" si="54"/>
        <v>1</v>
      </c>
    </row>
    <row r="1271" spans="12:16" x14ac:dyDescent="0.25">
      <c r="L1271" s="264">
        <f>Member!A1271</f>
        <v>0</v>
      </c>
      <c r="M1271">
        <f>SUMIF(Erfassung5!BD:BD,L1271,Erfassung5!BW:BW)</f>
        <v>0</v>
      </c>
      <c r="N1271">
        <f>SUMIF(Erfassung5!BD:BD,L1271,Erfassung5!BG:BG)</f>
        <v>0</v>
      </c>
      <c r="O1271">
        <f t="shared" si="55"/>
        <v>0</v>
      </c>
      <c r="P1271">
        <f t="shared" si="54"/>
        <v>1</v>
      </c>
    </row>
    <row r="1272" spans="12:16" x14ac:dyDescent="0.25">
      <c r="L1272" s="264">
        <f>Member!A1272</f>
        <v>0</v>
      </c>
      <c r="M1272">
        <f>SUMIF(Erfassung5!BD:BD,L1272,Erfassung5!BW:BW)</f>
        <v>0</v>
      </c>
      <c r="N1272">
        <f>SUMIF(Erfassung5!BD:BD,L1272,Erfassung5!BG:BG)</f>
        <v>0</v>
      </c>
      <c r="O1272">
        <f t="shared" si="55"/>
        <v>0</v>
      </c>
      <c r="P1272">
        <f t="shared" si="54"/>
        <v>1</v>
      </c>
    </row>
    <row r="1273" spans="12:16" x14ac:dyDescent="0.25">
      <c r="L1273" s="264">
        <f>Member!A1273</f>
        <v>0</v>
      </c>
      <c r="M1273">
        <f>SUMIF(Erfassung5!BD:BD,L1273,Erfassung5!BW:BW)</f>
        <v>0</v>
      </c>
      <c r="N1273">
        <f>SUMIF(Erfassung5!BD:BD,L1273,Erfassung5!BG:BG)</f>
        <v>0</v>
      </c>
      <c r="O1273">
        <f t="shared" si="55"/>
        <v>0</v>
      </c>
      <c r="P1273">
        <f t="shared" si="54"/>
        <v>1</v>
      </c>
    </row>
    <row r="1274" spans="12:16" x14ac:dyDescent="0.25">
      <c r="L1274" s="264">
        <f>Member!A1274</f>
        <v>0</v>
      </c>
      <c r="M1274">
        <f>SUMIF(Erfassung5!BD:BD,L1274,Erfassung5!BW:BW)</f>
        <v>0</v>
      </c>
      <c r="N1274">
        <f>SUMIF(Erfassung5!BD:BD,L1274,Erfassung5!BG:BG)</f>
        <v>0</v>
      </c>
      <c r="O1274">
        <f t="shared" si="55"/>
        <v>0</v>
      </c>
      <c r="P1274">
        <f t="shared" si="54"/>
        <v>1</v>
      </c>
    </row>
    <row r="1275" spans="12:16" x14ac:dyDescent="0.25">
      <c r="L1275" s="264">
        <f>Member!A1275</f>
        <v>0</v>
      </c>
      <c r="M1275">
        <f>SUMIF(Erfassung5!BD:BD,L1275,Erfassung5!BW:BW)</f>
        <v>0</v>
      </c>
      <c r="N1275">
        <f>SUMIF(Erfassung5!BD:BD,L1275,Erfassung5!BG:BG)</f>
        <v>0</v>
      </c>
      <c r="O1275">
        <f t="shared" si="55"/>
        <v>0</v>
      </c>
      <c r="P1275">
        <f t="shared" si="54"/>
        <v>1</v>
      </c>
    </row>
    <row r="1276" spans="12:16" x14ac:dyDescent="0.25">
      <c r="L1276" s="264">
        <f>Member!A1276</f>
        <v>0</v>
      </c>
      <c r="M1276">
        <f>SUMIF(Erfassung5!BD:BD,L1276,Erfassung5!BW:BW)</f>
        <v>0</v>
      </c>
      <c r="N1276">
        <f>SUMIF(Erfassung5!BD:BD,L1276,Erfassung5!BG:BG)</f>
        <v>0</v>
      </c>
      <c r="O1276">
        <f t="shared" si="55"/>
        <v>0</v>
      </c>
      <c r="P1276">
        <f t="shared" si="54"/>
        <v>1</v>
      </c>
    </row>
    <row r="1277" spans="12:16" x14ac:dyDescent="0.25">
      <c r="L1277" s="264">
        <f>Member!A1277</f>
        <v>0</v>
      </c>
      <c r="M1277">
        <f>SUMIF(Erfassung5!BD:BD,L1277,Erfassung5!BW:BW)</f>
        <v>0</v>
      </c>
      <c r="N1277">
        <f>SUMIF(Erfassung5!BD:BD,L1277,Erfassung5!BG:BG)</f>
        <v>0</v>
      </c>
      <c r="O1277">
        <f t="shared" si="55"/>
        <v>0</v>
      </c>
      <c r="P1277">
        <f t="shared" si="54"/>
        <v>1</v>
      </c>
    </row>
    <row r="1278" spans="12:16" x14ac:dyDescent="0.25">
      <c r="L1278" s="264">
        <f>Member!A1278</f>
        <v>0</v>
      </c>
      <c r="M1278">
        <f>SUMIF(Erfassung5!BD:BD,L1278,Erfassung5!BW:BW)</f>
        <v>0</v>
      </c>
      <c r="N1278">
        <f>SUMIF(Erfassung5!BD:BD,L1278,Erfassung5!BG:BG)</f>
        <v>0</v>
      </c>
      <c r="O1278">
        <f t="shared" si="55"/>
        <v>0</v>
      </c>
      <c r="P1278">
        <f t="shared" si="54"/>
        <v>1</v>
      </c>
    </row>
    <row r="1279" spans="12:16" x14ac:dyDescent="0.25">
      <c r="L1279" s="264">
        <f>Member!A1279</f>
        <v>0</v>
      </c>
      <c r="M1279">
        <f>SUMIF(Erfassung5!BD:BD,L1279,Erfassung5!BW:BW)</f>
        <v>0</v>
      </c>
      <c r="N1279">
        <f>SUMIF(Erfassung5!BD:BD,L1279,Erfassung5!BG:BG)</f>
        <v>0</v>
      </c>
      <c r="O1279">
        <f t="shared" si="55"/>
        <v>0</v>
      </c>
      <c r="P1279">
        <f t="shared" si="54"/>
        <v>1</v>
      </c>
    </row>
    <row r="1280" spans="12:16" x14ac:dyDescent="0.25">
      <c r="L1280" s="264">
        <f>Member!A1280</f>
        <v>0</v>
      </c>
      <c r="M1280">
        <f>SUMIF(Erfassung5!BD:BD,L1280,Erfassung5!BW:BW)</f>
        <v>0</v>
      </c>
      <c r="N1280">
        <f>SUMIF(Erfassung5!BD:BD,L1280,Erfassung5!BG:BG)</f>
        <v>0</v>
      </c>
      <c r="O1280">
        <f t="shared" si="55"/>
        <v>0</v>
      </c>
      <c r="P1280">
        <f t="shared" si="54"/>
        <v>1</v>
      </c>
    </row>
    <row r="1281" spans="12:16" x14ac:dyDescent="0.25">
      <c r="L1281" s="264">
        <f>Member!A1281</f>
        <v>0</v>
      </c>
      <c r="M1281">
        <f>SUMIF(Erfassung5!BD:BD,L1281,Erfassung5!BW:BW)</f>
        <v>0</v>
      </c>
      <c r="N1281">
        <f>SUMIF(Erfassung5!BD:BD,L1281,Erfassung5!BG:BG)</f>
        <v>0</v>
      </c>
      <c r="O1281">
        <f t="shared" si="55"/>
        <v>0</v>
      </c>
      <c r="P1281">
        <f t="shared" si="54"/>
        <v>1</v>
      </c>
    </row>
    <row r="1282" spans="12:16" x14ac:dyDescent="0.25">
      <c r="L1282" s="264">
        <f>Member!A1282</f>
        <v>0</v>
      </c>
      <c r="M1282">
        <f>SUMIF(Erfassung5!BD:BD,L1282,Erfassung5!BW:BW)</f>
        <v>0</v>
      </c>
      <c r="N1282">
        <f>SUMIF(Erfassung5!BD:BD,L1282,Erfassung5!BG:BG)</f>
        <v>0</v>
      </c>
      <c r="O1282">
        <f t="shared" si="55"/>
        <v>0</v>
      </c>
      <c r="P1282">
        <f t="shared" ref="P1282:P1345" si="56">RANK(O1282,O:O)</f>
        <v>1</v>
      </c>
    </row>
    <row r="1283" spans="12:16" x14ac:dyDescent="0.25">
      <c r="L1283" s="264">
        <f>Member!A1283</f>
        <v>0</v>
      </c>
      <c r="M1283">
        <f>SUMIF(Erfassung5!BD:BD,L1283,Erfassung5!BW:BW)</f>
        <v>0</v>
      </c>
      <c r="N1283">
        <f>SUMIF(Erfassung5!BD:BD,L1283,Erfassung5!BG:BG)</f>
        <v>0</v>
      </c>
      <c r="O1283">
        <f t="shared" ref="O1283:O1346" si="57">IF(N1283=0,0,M1283/N1283-ROW()/1000000000)</f>
        <v>0</v>
      </c>
      <c r="P1283">
        <f t="shared" si="56"/>
        <v>1</v>
      </c>
    </row>
    <row r="1284" spans="12:16" x14ac:dyDescent="0.25">
      <c r="L1284" s="264">
        <f>Member!A1284</f>
        <v>0</v>
      </c>
      <c r="M1284">
        <f>SUMIF(Erfassung5!BD:BD,L1284,Erfassung5!BW:BW)</f>
        <v>0</v>
      </c>
      <c r="N1284">
        <f>SUMIF(Erfassung5!BD:BD,L1284,Erfassung5!BG:BG)</f>
        <v>0</v>
      </c>
      <c r="O1284">
        <f t="shared" si="57"/>
        <v>0</v>
      </c>
      <c r="P1284">
        <f t="shared" si="56"/>
        <v>1</v>
      </c>
    </row>
    <row r="1285" spans="12:16" x14ac:dyDescent="0.25">
      <c r="L1285" s="264">
        <f>Member!A1285</f>
        <v>0</v>
      </c>
      <c r="M1285">
        <f>SUMIF(Erfassung5!BD:BD,L1285,Erfassung5!BW:BW)</f>
        <v>0</v>
      </c>
      <c r="N1285">
        <f>SUMIF(Erfassung5!BD:BD,L1285,Erfassung5!BG:BG)</f>
        <v>0</v>
      </c>
      <c r="O1285">
        <f t="shared" si="57"/>
        <v>0</v>
      </c>
      <c r="P1285">
        <f t="shared" si="56"/>
        <v>1</v>
      </c>
    </row>
    <row r="1286" spans="12:16" x14ac:dyDescent="0.25">
      <c r="L1286" s="264">
        <f>Member!A1286</f>
        <v>0</v>
      </c>
      <c r="M1286">
        <f>SUMIF(Erfassung5!BD:BD,L1286,Erfassung5!BW:BW)</f>
        <v>0</v>
      </c>
      <c r="N1286">
        <f>SUMIF(Erfassung5!BD:BD,L1286,Erfassung5!BG:BG)</f>
        <v>0</v>
      </c>
      <c r="O1286">
        <f t="shared" si="57"/>
        <v>0</v>
      </c>
      <c r="P1286">
        <f t="shared" si="56"/>
        <v>1</v>
      </c>
    </row>
    <row r="1287" spans="12:16" x14ac:dyDescent="0.25">
      <c r="L1287" s="264">
        <f>Member!A1287</f>
        <v>0</v>
      </c>
      <c r="M1287">
        <f>SUMIF(Erfassung5!BD:BD,L1287,Erfassung5!BW:BW)</f>
        <v>0</v>
      </c>
      <c r="N1287">
        <f>SUMIF(Erfassung5!BD:BD,L1287,Erfassung5!BG:BG)</f>
        <v>0</v>
      </c>
      <c r="O1287">
        <f t="shared" si="57"/>
        <v>0</v>
      </c>
      <c r="P1287">
        <f t="shared" si="56"/>
        <v>1</v>
      </c>
    </row>
    <row r="1288" spans="12:16" x14ac:dyDescent="0.25">
      <c r="L1288" s="264">
        <f>Member!A1288</f>
        <v>0</v>
      </c>
      <c r="M1288">
        <f>SUMIF(Erfassung5!BD:BD,L1288,Erfassung5!BW:BW)</f>
        <v>0</v>
      </c>
      <c r="N1288">
        <f>SUMIF(Erfassung5!BD:BD,L1288,Erfassung5!BG:BG)</f>
        <v>0</v>
      </c>
      <c r="O1288">
        <f t="shared" si="57"/>
        <v>0</v>
      </c>
      <c r="P1288">
        <f t="shared" si="56"/>
        <v>1</v>
      </c>
    </row>
    <row r="1289" spans="12:16" x14ac:dyDescent="0.25">
      <c r="L1289" s="264">
        <f>Member!A1289</f>
        <v>0</v>
      </c>
      <c r="M1289">
        <f>SUMIF(Erfassung5!BD:BD,L1289,Erfassung5!BW:BW)</f>
        <v>0</v>
      </c>
      <c r="N1289">
        <f>SUMIF(Erfassung5!BD:BD,L1289,Erfassung5!BG:BG)</f>
        <v>0</v>
      </c>
      <c r="O1289">
        <f t="shared" si="57"/>
        <v>0</v>
      </c>
      <c r="P1289">
        <f t="shared" si="56"/>
        <v>1</v>
      </c>
    </row>
    <row r="1290" spans="12:16" x14ac:dyDescent="0.25">
      <c r="L1290" s="264">
        <f>Member!A1290</f>
        <v>0</v>
      </c>
      <c r="M1290">
        <f>SUMIF(Erfassung5!BD:BD,L1290,Erfassung5!BW:BW)</f>
        <v>0</v>
      </c>
      <c r="N1290">
        <f>SUMIF(Erfassung5!BD:BD,L1290,Erfassung5!BG:BG)</f>
        <v>0</v>
      </c>
      <c r="O1290">
        <f t="shared" si="57"/>
        <v>0</v>
      </c>
      <c r="P1290">
        <f t="shared" si="56"/>
        <v>1</v>
      </c>
    </row>
    <row r="1291" spans="12:16" x14ac:dyDescent="0.25">
      <c r="L1291" s="264">
        <f>Member!A1291</f>
        <v>0</v>
      </c>
      <c r="M1291">
        <f>SUMIF(Erfassung5!BD:BD,L1291,Erfassung5!BW:BW)</f>
        <v>0</v>
      </c>
      <c r="N1291">
        <f>SUMIF(Erfassung5!BD:BD,L1291,Erfassung5!BG:BG)</f>
        <v>0</v>
      </c>
      <c r="O1291">
        <f t="shared" si="57"/>
        <v>0</v>
      </c>
      <c r="P1291">
        <f t="shared" si="56"/>
        <v>1</v>
      </c>
    </row>
    <row r="1292" spans="12:16" x14ac:dyDescent="0.25">
      <c r="L1292" s="264">
        <f>Member!A1292</f>
        <v>0</v>
      </c>
      <c r="M1292">
        <f>SUMIF(Erfassung5!BD:BD,L1292,Erfassung5!BW:BW)</f>
        <v>0</v>
      </c>
      <c r="N1292">
        <f>SUMIF(Erfassung5!BD:BD,L1292,Erfassung5!BG:BG)</f>
        <v>0</v>
      </c>
      <c r="O1292">
        <f t="shared" si="57"/>
        <v>0</v>
      </c>
      <c r="P1292">
        <f t="shared" si="56"/>
        <v>1</v>
      </c>
    </row>
    <row r="1293" spans="12:16" x14ac:dyDescent="0.25">
      <c r="L1293" s="264">
        <f>Member!A1293</f>
        <v>0</v>
      </c>
      <c r="M1293">
        <f>SUMIF(Erfassung5!BD:BD,L1293,Erfassung5!BW:BW)</f>
        <v>0</v>
      </c>
      <c r="N1293">
        <f>SUMIF(Erfassung5!BD:BD,L1293,Erfassung5!BG:BG)</f>
        <v>0</v>
      </c>
      <c r="O1293">
        <f t="shared" si="57"/>
        <v>0</v>
      </c>
      <c r="P1293">
        <f t="shared" si="56"/>
        <v>1</v>
      </c>
    </row>
    <row r="1294" spans="12:16" x14ac:dyDescent="0.25">
      <c r="L1294" s="264">
        <f>Member!A1294</f>
        <v>0</v>
      </c>
      <c r="M1294">
        <f>SUMIF(Erfassung5!BD:BD,L1294,Erfassung5!BW:BW)</f>
        <v>0</v>
      </c>
      <c r="N1294">
        <f>SUMIF(Erfassung5!BD:BD,L1294,Erfassung5!BG:BG)</f>
        <v>0</v>
      </c>
      <c r="O1294">
        <f t="shared" si="57"/>
        <v>0</v>
      </c>
      <c r="P1294">
        <f t="shared" si="56"/>
        <v>1</v>
      </c>
    </row>
    <row r="1295" spans="12:16" x14ac:dyDescent="0.25">
      <c r="L1295" s="264">
        <f>Member!A1295</f>
        <v>0</v>
      </c>
      <c r="M1295">
        <f>SUMIF(Erfassung5!BD:BD,L1295,Erfassung5!BW:BW)</f>
        <v>0</v>
      </c>
      <c r="N1295">
        <f>SUMIF(Erfassung5!BD:BD,L1295,Erfassung5!BG:BG)</f>
        <v>0</v>
      </c>
      <c r="O1295">
        <f t="shared" si="57"/>
        <v>0</v>
      </c>
      <c r="P1295">
        <f t="shared" si="56"/>
        <v>1</v>
      </c>
    </row>
    <row r="1296" spans="12:16" x14ac:dyDescent="0.25">
      <c r="L1296" s="264">
        <f>Member!A1296</f>
        <v>0</v>
      </c>
      <c r="M1296">
        <f>SUMIF(Erfassung5!BD:BD,L1296,Erfassung5!BW:BW)</f>
        <v>0</v>
      </c>
      <c r="N1296">
        <f>SUMIF(Erfassung5!BD:BD,L1296,Erfassung5!BG:BG)</f>
        <v>0</v>
      </c>
      <c r="O1296">
        <f t="shared" si="57"/>
        <v>0</v>
      </c>
      <c r="P1296">
        <f t="shared" si="56"/>
        <v>1</v>
      </c>
    </row>
    <row r="1297" spans="12:16" x14ac:dyDescent="0.25">
      <c r="L1297" s="264">
        <f>Member!A1297</f>
        <v>0</v>
      </c>
      <c r="M1297">
        <f>SUMIF(Erfassung5!BD:BD,L1297,Erfassung5!BW:BW)</f>
        <v>0</v>
      </c>
      <c r="N1297">
        <f>SUMIF(Erfassung5!BD:BD,L1297,Erfassung5!BG:BG)</f>
        <v>0</v>
      </c>
      <c r="O1297">
        <f t="shared" si="57"/>
        <v>0</v>
      </c>
      <c r="P1297">
        <f t="shared" si="56"/>
        <v>1</v>
      </c>
    </row>
    <row r="1298" spans="12:16" x14ac:dyDescent="0.25">
      <c r="L1298" s="264">
        <f>Member!A1298</f>
        <v>0</v>
      </c>
      <c r="M1298">
        <f>SUMIF(Erfassung5!BD:BD,L1298,Erfassung5!BW:BW)</f>
        <v>0</v>
      </c>
      <c r="N1298">
        <f>SUMIF(Erfassung5!BD:BD,L1298,Erfassung5!BG:BG)</f>
        <v>0</v>
      </c>
      <c r="O1298">
        <f t="shared" si="57"/>
        <v>0</v>
      </c>
      <c r="P1298">
        <f t="shared" si="56"/>
        <v>1</v>
      </c>
    </row>
    <row r="1299" spans="12:16" x14ac:dyDescent="0.25">
      <c r="L1299" s="264">
        <f>Member!A1299</f>
        <v>0</v>
      </c>
      <c r="M1299">
        <f>SUMIF(Erfassung5!BD:BD,L1299,Erfassung5!BW:BW)</f>
        <v>0</v>
      </c>
      <c r="N1299">
        <f>SUMIF(Erfassung5!BD:BD,L1299,Erfassung5!BG:BG)</f>
        <v>0</v>
      </c>
      <c r="O1299">
        <f t="shared" si="57"/>
        <v>0</v>
      </c>
      <c r="P1299">
        <f t="shared" si="56"/>
        <v>1</v>
      </c>
    </row>
    <row r="1300" spans="12:16" x14ac:dyDescent="0.25">
      <c r="L1300" s="264">
        <f>Member!A1300</f>
        <v>0</v>
      </c>
      <c r="M1300">
        <f>SUMIF(Erfassung5!BD:BD,L1300,Erfassung5!BW:BW)</f>
        <v>0</v>
      </c>
      <c r="N1300">
        <f>SUMIF(Erfassung5!BD:BD,L1300,Erfassung5!BG:BG)</f>
        <v>0</v>
      </c>
      <c r="O1300">
        <f t="shared" si="57"/>
        <v>0</v>
      </c>
      <c r="P1300">
        <f t="shared" si="56"/>
        <v>1</v>
      </c>
    </row>
    <row r="1301" spans="12:16" x14ac:dyDescent="0.25">
      <c r="L1301" s="264">
        <f>Member!A1301</f>
        <v>0</v>
      </c>
      <c r="M1301">
        <f>SUMIF(Erfassung5!BD:BD,L1301,Erfassung5!BW:BW)</f>
        <v>0</v>
      </c>
      <c r="N1301">
        <f>SUMIF(Erfassung5!BD:BD,L1301,Erfassung5!BG:BG)</f>
        <v>0</v>
      </c>
      <c r="O1301">
        <f t="shared" si="57"/>
        <v>0</v>
      </c>
      <c r="P1301">
        <f t="shared" si="56"/>
        <v>1</v>
      </c>
    </row>
    <row r="1302" spans="12:16" x14ac:dyDescent="0.25">
      <c r="L1302" s="264">
        <f>Member!A1302</f>
        <v>0</v>
      </c>
      <c r="M1302">
        <f>SUMIF(Erfassung5!BD:BD,L1302,Erfassung5!BW:BW)</f>
        <v>0</v>
      </c>
      <c r="N1302">
        <f>SUMIF(Erfassung5!BD:BD,L1302,Erfassung5!BG:BG)</f>
        <v>0</v>
      </c>
      <c r="O1302">
        <f t="shared" si="57"/>
        <v>0</v>
      </c>
      <c r="P1302">
        <f t="shared" si="56"/>
        <v>1</v>
      </c>
    </row>
    <row r="1303" spans="12:16" x14ac:dyDescent="0.25">
      <c r="L1303" s="264">
        <f>Member!A1303</f>
        <v>0</v>
      </c>
      <c r="M1303">
        <f>SUMIF(Erfassung5!BD:BD,L1303,Erfassung5!BW:BW)</f>
        <v>0</v>
      </c>
      <c r="N1303">
        <f>SUMIF(Erfassung5!BD:BD,L1303,Erfassung5!BG:BG)</f>
        <v>0</v>
      </c>
      <c r="O1303">
        <f t="shared" si="57"/>
        <v>0</v>
      </c>
      <c r="P1303">
        <f t="shared" si="56"/>
        <v>1</v>
      </c>
    </row>
    <row r="1304" spans="12:16" x14ac:dyDescent="0.25">
      <c r="L1304" s="264">
        <f>Member!A1304</f>
        <v>0</v>
      </c>
      <c r="M1304">
        <f>SUMIF(Erfassung5!BD:BD,L1304,Erfassung5!BW:BW)</f>
        <v>0</v>
      </c>
      <c r="N1304">
        <f>SUMIF(Erfassung5!BD:BD,L1304,Erfassung5!BG:BG)</f>
        <v>0</v>
      </c>
      <c r="O1304">
        <f t="shared" si="57"/>
        <v>0</v>
      </c>
      <c r="P1304">
        <f t="shared" si="56"/>
        <v>1</v>
      </c>
    </row>
    <row r="1305" spans="12:16" x14ac:dyDescent="0.25">
      <c r="L1305" s="264">
        <f>Member!A1305</f>
        <v>0</v>
      </c>
      <c r="M1305">
        <f>SUMIF(Erfassung5!BD:BD,L1305,Erfassung5!BW:BW)</f>
        <v>0</v>
      </c>
      <c r="N1305">
        <f>SUMIF(Erfassung5!BD:BD,L1305,Erfassung5!BG:BG)</f>
        <v>0</v>
      </c>
      <c r="O1305">
        <f t="shared" si="57"/>
        <v>0</v>
      </c>
      <c r="P1305">
        <f t="shared" si="56"/>
        <v>1</v>
      </c>
    </row>
    <row r="1306" spans="12:16" x14ac:dyDescent="0.25">
      <c r="L1306" s="264">
        <f>Member!A1306</f>
        <v>0</v>
      </c>
      <c r="M1306">
        <f>SUMIF(Erfassung5!BD:BD,L1306,Erfassung5!BW:BW)</f>
        <v>0</v>
      </c>
      <c r="N1306">
        <f>SUMIF(Erfassung5!BD:BD,L1306,Erfassung5!BG:BG)</f>
        <v>0</v>
      </c>
      <c r="O1306">
        <f t="shared" si="57"/>
        <v>0</v>
      </c>
      <c r="P1306">
        <f t="shared" si="56"/>
        <v>1</v>
      </c>
    </row>
    <row r="1307" spans="12:16" x14ac:dyDescent="0.25">
      <c r="L1307" s="264">
        <f>Member!A1307</f>
        <v>0</v>
      </c>
      <c r="M1307">
        <f>SUMIF(Erfassung5!BD:BD,L1307,Erfassung5!BW:BW)</f>
        <v>0</v>
      </c>
      <c r="N1307">
        <f>SUMIF(Erfassung5!BD:BD,L1307,Erfassung5!BG:BG)</f>
        <v>0</v>
      </c>
      <c r="O1307">
        <f t="shared" si="57"/>
        <v>0</v>
      </c>
      <c r="P1307">
        <f t="shared" si="56"/>
        <v>1</v>
      </c>
    </row>
    <row r="1308" spans="12:16" x14ac:dyDescent="0.25">
      <c r="L1308" s="264">
        <f>Member!A1308</f>
        <v>0</v>
      </c>
      <c r="M1308">
        <f>SUMIF(Erfassung5!BD:BD,L1308,Erfassung5!BW:BW)</f>
        <v>0</v>
      </c>
      <c r="N1308">
        <f>SUMIF(Erfassung5!BD:BD,L1308,Erfassung5!BG:BG)</f>
        <v>0</v>
      </c>
      <c r="O1308">
        <f t="shared" si="57"/>
        <v>0</v>
      </c>
      <c r="P1308">
        <f t="shared" si="56"/>
        <v>1</v>
      </c>
    </row>
    <row r="1309" spans="12:16" x14ac:dyDescent="0.25">
      <c r="L1309" s="264">
        <f>Member!A1309</f>
        <v>0</v>
      </c>
      <c r="M1309">
        <f>SUMIF(Erfassung5!BD:BD,L1309,Erfassung5!BW:BW)</f>
        <v>0</v>
      </c>
      <c r="N1309">
        <f>SUMIF(Erfassung5!BD:BD,L1309,Erfassung5!BG:BG)</f>
        <v>0</v>
      </c>
      <c r="O1309">
        <f t="shared" si="57"/>
        <v>0</v>
      </c>
      <c r="P1309">
        <f t="shared" si="56"/>
        <v>1</v>
      </c>
    </row>
    <row r="1310" spans="12:16" x14ac:dyDescent="0.25">
      <c r="L1310" s="264">
        <f>Member!A1310</f>
        <v>0</v>
      </c>
      <c r="M1310">
        <f>SUMIF(Erfassung5!BD:BD,L1310,Erfassung5!BW:BW)</f>
        <v>0</v>
      </c>
      <c r="N1310">
        <f>SUMIF(Erfassung5!BD:BD,L1310,Erfassung5!BG:BG)</f>
        <v>0</v>
      </c>
      <c r="O1310">
        <f t="shared" si="57"/>
        <v>0</v>
      </c>
      <c r="P1310">
        <f t="shared" si="56"/>
        <v>1</v>
      </c>
    </row>
    <row r="1311" spans="12:16" x14ac:dyDescent="0.25">
      <c r="L1311" s="264">
        <f>Member!A1311</f>
        <v>0</v>
      </c>
      <c r="M1311">
        <f>SUMIF(Erfassung5!BD:BD,L1311,Erfassung5!BW:BW)</f>
        <v>0</v>
      </c>
      <c r="N1311">
        <f>SUMIF(Erfassung5!BD:BD,L1311,Erfassung5!BG:BG)</f>
        <v>0</v>
      </c>
      <c r="O1311">
        <f t="shared" si="57"/>
        <v>0</v>
      </c>
      <c r="P1311">
        <f t="shared" si="56"/>
        <v>1</v>
      </c>
    </row>
    <row r="1312" spans="12:16" x14ac:dyDescent="0.25">
      <c r="L1312" s="264">
        <f>Member!A1312</f>
        <v>0</v>
      </c>
      <c r="M1312">
        <f>SUMIF(Erfassung5!BD:BD,L1312,Erfassung5!BW:BW)</f>
        <v>0</v>
      </c>
      <c r="N1312">
        <f>SUMIF(Erfassung5!BD:BD,L1312,Erfassung5!BG:BG)</f>
        <v>0</v>
      </c>
      <c r="O1312">
        <f t="shared" si="57"/>
        <v>0</v>
      </c>
      <c r="P1312">
        <f t="shared" si="56"/>
        <v>1</v>
      </c>
    </row>
    <row r="1313" spans="12:16" x14ac:dyDescent="0.25">
      <c r="L1313" s="264">
        <f>Member!A1313</f>
        <v>0</v>
      </c>
      <c r="M1313">
        <f>SUMIF(Erfassung5!BD:BD,L1313,Erfassung5!BW:BW)</f>
        <v>0</v>
      </c>
      <c r="N1313">
        <f>SUMIF(Erfassung5!BD:BD,L1313,Erfassung5!BG:BG)</f>
        <v>0</v>
      </c>
      <c r="O1313">
        <f t="shared" si="57"/>
        <v>0</v>
      </c>
      <c r="P1313">
        <f t="shared" si="56"/>
        <v>1</v>
      </c>
    </row>
    <row r="1314" spans="12:16" x14ac:dyDescent="0.25">
      <c r="L1314" s="264">
        <f>Member!A1314</f>
        <v>0</v>
      </c>
      <c r="M1314">
        <f>SUMIF(Erfassung5!BD:BD,L1314,Erfassung5!BW:BW)</f>
        <v>0</v>
      </c>
      <c r="N1314">
        <f>SUMIF(Erfassung5!BD:BD,L1314,Erfassung5!BG:BG)</f>
        <v>0</v>
      </c>
      <c r="O1314">
        <f t="shared" si="57"/>
        <v>0</v>
      </c>
      <c r="P1314">
        <f t="shared" si="56"/>
        <v>1</v>
      </c>
    </row>
    <row r="1315" spans="12:16" x14ac:dyDescent="0.25">
      <c r="L1315" s="264">
        <f>Member!A1315</f>
        <v>0</v>
      </c>
      <c r="M1315">
        <f>SUMIF(Erfassung5!BD:BD,L1315,Erfassung5!BW:BW)</f>
        <v>0</v>
      </c>
      <c r="N1315">
        <f>SUMIF(Erfassung5!BD:BD,L1315,Erfassung5!BG:BG)</f>
        <v>0</v>
      </c>
      <c r="O1315">
        <f t="shared" si="57"/>
        <v>0</v>
      </c>
      <c r="P1315">
        <f t="shared" si="56"/>
        <v>1</v>
      </c>
    </row>
    <row r="1316" spans="12:16" x14ac:dyDescent="0.25">
      <c r="L1316" s="264">
        <f>Member!A1316</f>
        <v>0</v>
      </c>
      <c r="M1316">
        <f>SUMIF(Erfassung5!BD:BD,L1316,Erfassung5!BW:BW)</f>
        <v>0</v>
      </c>
      <c r="N1316">
        <f>SUMIF(Erfassung5!BD:BD,L1316,Erfassung5!BG:BG)</f>
        <v>0</v>
      </c>
      <c r="O1316">
        <f t="shared" si="57"/>
        <v>0</v>
      </c>
      <c r="P1316">
        <f t="shared" si="56"/>
        <v>1</v>
      </c>
    </row>
    <row r="1317" spans="12:16" x14ac:dyDescent="0.25">
      <c r="L1317" s="264">
        <f>Member!A1317</f>
        <v>0</v>
      </c>
      <c r="M1317">
        <f>SUMIF(Erfassung5!BD:BD,L1317,Erfassung5!BW:BW)</f>
        <v>0</v>
      </c>
      <c r="N1317">
        <f>SUMIF(Erfassung5!BD:BD,L1317,Erfassung5!BG:BG)</f>
        <v>0</v>
      </c>
      <c r="O1317">
        <f t="shared" si="57"/>
        <v>0</v>
      </c>
      <c r="P1317">
        <f t="shared" si="56"/>
        <v>1</v>
      </c>
    </row>
    <row r="1318" spans="12:16" x14ac:dyDescent="0.25">
      <c r="L1318" s="264">
        <f>Member!A1318</f>
        <v>0</v>
      </c>
      <c r="M1318">
        <f>SUMIF(Erfassung5!BD:BD,L1318,Erfassung5!BW:BW)</f>
        <v>0</v>
      </c>
      <c r="N1318">
        <f>SUMIF(Erfassung5!BD:BD,L1318,Erfassung5!BG:BG)</f>
        <v>0</v>
      </c>
      <c r="O1318">
        <f t="shared" si="57"/>
        <v>0</v>
      </c>
      <c r="P1318">
        <f t="shared" si="56"/>
        <v>1</v>
      </c>
    </row>
    <row r="1319" spans="12:16" x14ac:dyDescent="0.25">
      <c r="L1319" s="264">
        <f>Member!A1319</f>
        <v>0</v>
      </c>
      <c r="M1319">
        <f>SUMIF(Erfassung5!BD:BD,L1319,Erfassung5!BW:BW)</f>
        <v>0</v>
      </c>
      <c r="N1319">
        <f>SUMIF(Erfassung5!BD:BD,L1319,Erfassung5!BG:BG)</f>
        <v>0</v>
      </c>
      <c r="O1319">
        <f t="shared" si="57"/>
        <v>0</v>
      </c>
      <c r="P1319">
        <f t="shared" si="56"/>
        <v>1</v>
      </c>
    </row>
    <row r="1320" spans="12:16" x14ac:dyDescent="0.25">
      <c r="L1320" s="264">
        <f>Member!A1320</f>
        <v>0</v>
      </c>
      <c r="M1320">
        <f>SUMIF(Erfassung5!BD:BD,L1320,Erfassung5!BW:BW)</f>
        <v>0</v>
      </c>
      <c r="N1320">
        <f>SUMIF(Erfassung5!BD:BD,L1320,Erfassung5!BG:BG)</f>
        <v>0</v>
      </c>
      <c r="O1320">
        <f t="shared" si="57"/>
        <v>0</v>
      </c>
      <c r="P1320">
        <f t="shared" si="56"/>
        <v>1</v>
      </c>
    </row>
    <row r="1321" spans="12:16" x14ac:dyDescent="0.25">
      <c r="L1321" s="264">
        <f>Member!A1321</f>
        <v>0</v>
      </c>
      <c r="M1321">
        <f>SUMIF(Erfassung5!BD:BD,L1321,Erfassung5!BW:BW)</f>
        <v>0</v>
      </c>
      <c r="N1321">
        <f>SUMIF(Erfassung5!BD:BD,L1321,Erfassung5!BG:BG)</f>
        <v>0</v>
      </c>
      <c r="O1321">
        <f t="shared" si="57"/>
        <v>0</v>
      </c>
      <c r="P1321">
        <f t="shared" si="56"/>
        <v>1</v>
      </c>
    </row>
    <row r="1322" spans="12:16" x14ac:dyDescent="0.25">
      <c r="L1322" s="264">
        <f>Member!A1322</f>
        <v>0</v>
      </c>
      <c r="M1322">
        <f>SUMIF(Erfassung5!BD:BD,L1322,Erfassung5!BW:BW)</f>
        <v>0</v>
      </c>
      <c r="N1322">
        <f>SUMIF(Erfassung5!BD:BD,L1322,Erfassung5!BG:BG)</f>
        <v>0</v>
      </c>
      <c r="O1322">
        <f t="shared" si="57"/>
        <v>0</v>
      </c>
      <c r="P1322">
        <f t="shared" si="56"/>
        <v>1</v>
      </c>
    </row>
    <row r="1323" spans="12:16" x14ac:dyDescent="0.25">
      <c r="L1323" s="264">
        <f>Member!A1323</f>
        <v>0</v>
      </c>
      <c r="M1323">
        <f>SUMIF(Erfassung5!BD:BD,L1323,Erfassung5!BW:BW)</f>
        <v>0</v>
      </c>
      <c r="N1323">
        <f>SUMIF(Erfassung5!BD:BD,L1323,Erfassung5!BG:BG)</f>
        <v>0</v>
      </c>
      <c r="O1323">
        <f t="shared" si="57"/>
        <v>0</v>
      </c>
      <c r="P1323">
        <f t="shared" si="56"/>
        <v>1</v>
      </c>
    </row>
    <row r="1324" spans="12:16" x14ac:dyDescent="0.25">
      <c r="L1324" s="264">
        <f>Member!A1324</f>
        <v>0</v>
      </c>
      <c r="M1324">
        <f>SUMIF(Erfassung5!BD:BD,L1324,Erfassung5!BW:BW)</f>
        <v>0</v>
      </c>
      <c r="N1324">
        <f>SUMIF(Erfassung5!BD:BD,L1324,Erfassung5!BG:BG)</f>
        <v>0</v>
      </c>
      <c r="O1324">
        <f t="shared" si="57"/>
        <v>0</v>
      </c>
      <c r="P1324">
        <f t="shared" si="56"/>
        <v>1</v>
      </c>
    </row>
    <row r="1325" spans="12:16" x14ac:dyDescent="0.25">
      <c r="L1325" s="264">
        <f>Member!A1325</f>
        <v>0</v>
      </c>
      <c r="M1325">
        <f>SUMIF(Erfassung5!BD:BD,L1325,Erfassung5!BW:BW)</f>
        <v>0</v>
      </c>
      <c r="N1325">
        <f>SUMIF(Erfassung5!BD:BD,L1325,Erfassung5!BG:BG)</f>
        <v>0</v>
      </c>
      <c r="O1325">
        <f t="shared" si="57"/>
        <v>0</v>
      </c>
      <c r="P1325">
        <f t="shared" si="56"/>
        <v>1</v>
      </c>
    </row>
    <row r="1326" spans="12:16" x14ac:dyDescent="0.25">
      <c r="L1326" s="264">
        <f>Member!A1326</f>
        <v>0</v>
      </c>
      <c r="M1326">
        <f>SUMIF(Erfassung5!BD:BD,L1326,Erfassung5!BW:BW)</f>
        <v>0</v>
      </c>
      <c r="N1326">
        <f>SUMIF(Erfassung5!BD:BD,L1326,Erfassung5!BG:BG)</f>
        <v>0</v>
      </c>
      <c r="O1326">
        <f t="shared" si="57"/>
        <v>0</v>
      </c>
      <c r="P1326">
        <f t="shared" si="56"/>
        <v>1</v>
      </c>
    </row>
    <row r="1327" spans="12:16" x14ac:dyDescent="0.25">
      <c r="L1327" s="264">
        <f>Member!A1327</f>
        <v>0</v>
      </c>
      <c r="M1327">
        <f>SUMIF(Erfassung5!BD:BD,L1327,Erfassung5!BW:BW)</f>
        <v>0</v>
      </c>
      <c r="N1327">
        <f>SUMIF(Erfassung5!BD:BD,L1327,Erfassung5!BG:BG)</f>
        <v>0</v>
      </c>
      <c r="O1327">
        <f t="shared" si="57"/>
        <v>0</v>
      </c>
      <c r="P1327">
        <f t="shared" si="56"/>
        <v>1</v>
      </c>
    </row>
    <row r="1328" spans="12:16" x14ac:dyDescent="0.25">
      <c r="L1328" s="264">
        <f>Member!A1328</f>
        <v>0</v>
      </c>
      <c r="M1328">
        <f>SUMIF(Erfassung5!BD:BD,L1328,Erfassung5!BW:BW)</f>
        <v>0</v>
      </c>
      <c r="N1328">
        <f>SUMIF(Erfassung5!BD:BD,L1328,Erfassung5!BG:BG)</f>
        <v>0</v>
      </c>
      <c r="O1328">
        <f t="shared" si="57"/>
        <v>0</v>
      </c>
      <c r="P1328">
        <f t="shared" si="56"/>
        <v>1</v>
      </c>
    </row>
    <row r="1329" spans="12:16" x14ac:dyDescent="0.25">
      <c r="L1329" s="264">
        <f>Member!A1329</f>
        <v>0</v>
      </c>
      <c r="M1329">
        <f>SUMIF(Erfassung5!BD:BD,L1329,Erfassung5!BW:BW)</f>
        <v>0</v>
      </c>
      <c r="N1329">
        <f>SUMIF(Erfassung5!BD:BD,L1329,Erfassung5!BG:BG)</f>
        <v>0</v>
      </c>
      <c r="O1329">
        <f t="shared" si="57"/>
        <v>0</v>
      </c>
      <c r="P1329">
        <f t="shared" si="56"/>
        <v>1</v>
      </c>
    </row>
    <row r="1330" spans="12:16" x14ac:dyDescent="0.25">
      <c r="L1330" s="264">
        <f>Member!A1330</f>
        <v>0</v>
      </c>
      <c r="M1330">
        <f>SUMIF(Erfassung5!BD:BD,L1330,Erfassung5!BW:BW)</f>
        <v>0</v>
      </c>
      <c r="N1330">
        <f>SUMIF(Erfassung5!BD:BD,L1330,Erfassung5!BG:BG)</f>
        <v>0</v>
      </c>
      <c r="O1330">
        <f t="shared" si="57"/>
        <v>0</v>
      </c>
      <c r="P1330">
        <f t="shared" si="56"/>
        <v>1</v>
      </c>
    </row>
    <row r="1331" spans="12:16" x14ac:dyDescent="0.25">
      <c r="L1331" s="264">
        <f>Member!A1331</f>
        <v>0</v>
      </c>
      <c r="M1331">
        <f>SUMIF(Erfassung5!BD:BD,L1331,Erfassung5!BW:BW)</f>
        <v>0</v>
      </c>
      <c r="N1331">
        <f>SUMIF(Erfassung5!BD:BD,L1331,Erfassung5!BG:BG)</f>
        <v>0</v>
      </c>
      <c r="O1331">
        <f t="shared" si="57"/>
        <v>0</v>
      </c>
      <c r="P1331">
        <f t="shared" si="56"/>
        <v>1</v>
      </c>
    </row>
    <row r="1332" spans="12:16" x14ac:dyDescent="0.25">
      <c r="L1332" s="264">
        <f>Member!A1332</f>
        <v>0</v>
      </c>
      <c r="M1332">
        <f>SUMIF(Erfassung5!BD:BD,L1332,Erfassung5!BW:BW)</f>
        <v>0</v>
      </c>
      <c r="N1332">
        <f>SUMIF(Erfassung5!BD:BD,L1332,Erfassung5!BG:BG)</f>
        <v>0</v>
      </c>
      <c r="O1332">
        <f t="shared" si="57"/>
        <v>0</v>
      </c>
      <c r="P1332">
        <f t="shared" si="56"/>
        <v>1</v>
      </c>
    </row>
    <row r="1333" spans="12:16" x14ac:dyDescent="0.25">
      <c r="L1333" s="264">
        <f>Member!A1333</f>
        <v>0</v>
      </c>
      <c r="M1333">
        <f>SUMIF(Erfassung5!BD:BD,L1333,Erfassung5!BW:BW)</f>
        <v>0</v>
      </c>
      <c r="N1333">
        <f>SUMIF(Erfassung5!BD:BD,L1333,Erfassung5!BG:BG)</f>
        <v>0</v>
      </c>
      <c r="O1333">
        <f t="shared" si="57"/>
        <v>0</v>
      </c>
      <c r="P1333">
        <f t="shared" si="56"/>
        <v>1</v>
      </c>
    </row>
    <row r="1334" spans="12:16" x14ac:dyDescent="0.25">
      <c r="L1334" s="264">
        <f>Member!A1334</f>
        <v>0</v>
      </c>
      <c r="M1334">
        <f>SUMIF(Erfassung5!BD:BD,L1334,Erfassung5!BW:BW)</f>
        <v>0</v>
      </c>
      <c r="N1334">
        <f>SUMIF(Erfassung5!BD:BD,L1334,Erfassung5!BG:BG)</f>
        <v>0</v>
      </c>
      <c r="O1334">
        <f t="shared" si="57"/>
        <v>0</v>
      </c>
      <c r="P1334">
        <f t="shared" si="56"/>
        <v>1</v>
      </c>
    </row>
    <row r="1335" spans="12:16" x14ac:dyDescent="0.25">
      <c r="L1335" s="264">
        <f>Member!A1335</f>
        <v>0</v>
      </c>
      <c r="M1335">
        <f>SUMIF(Erfassung5!BD:BD,L1335,Erfassung5!BW:BW)</f>
        <v>0</v>
      </c>
      <c r="N1335">
        <f>SUMIF(Erfassung5!BD:BD,L1335,Erfassung5!BG:BG)</f>
        <v>0</v>
      </c>
      <c r="O1335">
        <f t="shared" si="57"/>
        <v>0</v>
      </c>
      <c r="P1335">
        <f t="shared" si="56"/>
        <v>1</v>
      </c>
    </row>
    <row r="1336" spans="12:16" x14ac:dyDescent="0.25">
      <c r="L1336" s="264">
        <f>Member!A1336</f>
        <v>0</v>
      </c>
      <c r="M1336">
        <f>SUMIF(Erfassung5!BD:BD,L1336,Erfassung5!BW:BW)</f>
        <v>0</v>
      </c>
      <c r="N1336">
        <f>SUMIF(Erfassung5!BD:BD,L1336,Erfassung5!BG:BG)</f>
        <v>0</v>
      </c>
      <c r="O1336">
        <f t="shared" si="57"/>
        <v>0</v>
      </c>
      <c r="P1336">
        <f t="shared" si="56"/>
        <v>1</v>
      </c>
    </row>
    <row r="1337" spans="12:16" x14ac:dyDescent="0.25">
      <c r="L1337" s="264">
        <f>Member!A1337</f>
        <v>0</v>
      </c>
      <c r="M1337">
        <f>SUMIF(Erfassung5!BD:BD,L1337,Erfassung5!BW:BW)</f>
        <v>0</v>
      </c>
      <c r="N1337">
        <f>SUMIF(Erfassung5!BD:BD,L1337,Erfassung5!BG:BG)</f>
        <v>0</v>
      </c>
      <c r="O1337">
        <f t="shared" si="57"/>
        <v>0</v>
      </c>
      <c r="P1337">
        <f t="shared" si="56"/>
        <v>1</v>
      </c>
    </row>
    <row r="1338" spans="12:16" x14ac:dyDescent="0.25">
      <c r="L1338" s="264">
        <f>Member!A1338</f>
        <v>0</v>
      </c>
      <c r="M1338">
        <f>SUMIF(Erfassung5!BD:BD,L1338,Erfassung5!BW:BW)</f>
        <v>0</v>
      </c>
      <c r="N1338">
        <f>SUMIF(Erfassung5!BD:BD,L1338,Erfassung5!BG:BG)</f>
        <v>0</v>
      </c>
      <c r="O1338">
        <f t="shared" si="57"/>
        <v>0</v>
      </c>
      <c r="P1338">
        <f t="shared" si="56"/>
        <v>1</v>
      </c>
    </row>
    <row r="1339" spans="12:16" x14ac:dyDescent="0.25">
      <c r="L1339" s="264">
        <f>Member!A1339</f>
        <v>0</v>
      </c>
      <c r="M1339">
        <f>SUMIF(Erfassung5!BD:BD,L1339,Erfassung5!BW:BW)</f>
        <v>0</v>
      </c>
      <c r="N1339">
        <f>SUMIF(Erfassung5!BD:BD,L1339,Erfassung5!BG:BG)</f>
        <v>0</v>
      </c>
      <c r="O1339">
        <f t="shared" si="57"/>
        <v>0</v>
      </c>
      <c r="P1339">
        <f t="shared" si="56"/>
        <v>1</v>
      </c>
    </row>
    <row r="1340" spans="12:16" x14ac:dyDescent="0.25">
      <c r="L1340" s="264">
        <f>Member!A1340</f>
        <v>0</v>
      </c>
      <c r="M1340">
        <f>SUMIF(Erfassung5!BD:BD,L1340,Erfassung5!BW:BW)</f>
        <v>0</v>
      </c>
      <c r="N1340">
        <f>SUMIF(Erfassung5!BD:BD,L1340,Erfassung5!BG:BG)</f>
        <v>0</v>
      </c>
      <c r="O1340">
        <f t="shared" si="57"/>
        <v>0</v>
      </c>
      <c r="P1340">
        <f t="shared" si="56"/>
        <v>1</v>
      </c>
    </row>
    <row r="1341" spans="12:16" x14ac:dyDescent="0.25">
      <c r="L1341" s="264">
        <f>Member!A1341</f>
        <v>0</v>
      </c>
      <c r="M1341">
        <f>SUMIF(Erfassung5!BD:BD,L1341,Erfassung5!BW:BW)</f>
        <v>0</v>
      </c>
      <c r="N1341">
        <f>SUMIF(Erfassung5!BD:BD,L1341,Erfassung5!BG:BG)</f>
        <v>0</v>
      </c>
      <c r="O1341">
        <f t="shared" si="57"/>
        <v>0</v>
      </c>
      <c r="P1341">
        <f t="shared" si="56"/>
        <v>1</v>
      </c>
    </row>
    <row r="1342" spans="12:16" x14ac:dyDescent="0.25">
      <c r="L1342" s="264">
        <f>Member!A1342</f>
        <v>0</v>
      </c>
      <c r="M1342">
        <f>SUMIF(Erfassung5!BD:BD,L1342,Erfassung5!BW:BW)</f>
        <v>0</v>
      </c>
      <c r="N1342">
        <f>SUMIF(Erfassung5!BD:BD,L1342,Erfassung5!BG:BG)</f>
        <v>0</v>
      </c>
      <c r="O1342">
        <f t="shared" si="57"/>
        <v>0</v>
      </c>
      <c r="P1342">
        <f t="shared" si="56"/>
        <v>1</v>
      </c>
    </row>
    <row r="1343" spans="12:16" x14ac:dyDescent="0.25">
      <c r="L1343" s="264">
        <f>Member!A1343</f>
        <v>0</v>
      </c>
      <c r="M1343">
        <f>SUMIF(Erfassung5!BD:BD,L1343,Erfassung5!BW:BW)</f>
        <v>0</v>
      </c>
      <c r="N1343">
        <f>SUMIF(Erfassung5!BD:BD,L1343,Erfassung5!BG:BG)</f>
        <v>0</v>
      </c>
      <c r="O1343">
        <f t="shared" si="57"/>
        <v>0</v>
      </c>
      <c r="P1343">
        <f t="shared" si="56"/>
        <v>1</v>
      </c>
    </row>
    <row r="1344" spans="12:16" x14ac:dyDescent="0.25">
      <c r="L1344" s="264">
        <f>Member!A1344</f>
        <v>0</v>
      </c>
      <c r="M1344">
        <f>SUMIF(Erfassung5!BD:BD,L1344,Erfassung5!BW:BW)</f>
        <v>0</v>
      </c>
      <c r="N1344">
        <f>SUMIF(Erfassung5!BD:BD,L1344,Erfassung5!BG:BG)</f>
        <v>0</v>
      </c>
      <c r="O1344">
        <f t="shared" si="57"/>
        <v>0</v>
      </c>
      <c r="P1344">
        <f t="shared" si="56"/>
        <v>1</v>
      </c>
    </row>
    <row r="1345" spans="12:16" x14ac:dyDescent="0.25">
      <c r="L1345" s="264">
        <f>Member!A1345</f>
        <v>0</v>
      </c>
      <c r="M1345">
        <f>SUMIF(Erfassung5!BD:BD,L1345,Erfassung5!BW:BW)</f>
        <v>0</v>
      </c>
      <c r="N1345">
        <f>SUMIF(Erfassung5!BD:BD,L1345,Erfassung5!BG:BG)</f>
        <v>0</v>
      </c>
      <c r="O1345">
        <f t="shared" si="57"/>
        <v>0</v>
      </c>
      <c r="P1345">
        <f t="shared" si="56"/>
        <v>1</v>
      </c>
    </row>
    <row r="1346" spans="12:16" x14ac:dyDescent="0.25">
      <c r="L1346" s="264">
        <f>Member!A1346</f>
        <v>0</v>
      </c>
      <c r="M1346">
        <f>SUMIF(Erfassung5!BD:BD,L1346,Erfassung5!BW:BW)</f>
        <v>0</v>
      </c>
      <c r="N1346">
        <f>SUMIF(Erfassung5!BD:BD,L1346,Erfassung5!BG:BG)</f>
        <v>0</v>
      </c>
      <c r="O1346">
        <f t="shared" si="57"/>
        <v>0</v>
      </c>
      <c r="P1346">
        <f t="shared" ref="P1346:P1409" si="58">RANK(O1346,O:O)</f>
        <v>1</v>
      </c>
    </row>
    <row r="1347" spans="12:16" x14ac:dyDescent="0.25">
      <c r="L1347" s="264">
        <f>Member!A1347</f>
        <v>0</v>
      </c>
      <c r="M1347">
        <f>SUMIF(Erfassung5!BD:BD,L1347,Erfassung5!BW:BW)</f>
        <v>0</v>
      </c>
      <c r="N1347">
        <f>SUMIF(Erfassung5!BD:BD,L1347,Erfassung5!BG:BG)</f>
        <v>0</v>
      </c>
      <c r="O1347">
        <f t="shared" ref="O1347:O1410" si="59">IF(N1347=0,0,M1347/N1347-ROW()/1000000000)</f>
        <v>0</v>
      </c>
      <c r="P1347">
        <f t="shared" si="58"/>
        <v>1</v>
      </c>
    </row>
    <row r="1348" spans="12:16" x14ac:dyDescent="0.25">
      <c r="L1348" s="264">
        <f>Member!A1348</f>
        <v>0</v>
      </c>
      <c r="M1348">
        <f>SUMIF(Erfassung5!BD:BD,L1348,Erfassung5!BW:BW)</f>
        <v>0</v>
      </c>
      <c r="N1348">
        <f>SUMIF(Erfassung5!BD:BD,L1348,Erfassung5!BG:BG)</f>
        <v>0</v>
      </c>
      <c r="O1348">
        <f t="shared" si="59"/>
        <v>0</v>
      </c>
      <c r="P1348">
        <f t="shared" si="58"/>
        <v>1</v>
      </c>
    </row>
    <row r="1349" spans="12:16" x14ac:dyDescent="0.25">
      <c r="L1349" s="264">
        <f>Member!A1349</f>
        <v>0</v>
      </c>
      <c r="M1349">
        <f>SUMIF(Erfassung5!BD:BD,L1349,Erfassung5!BW:BW)</f>
        <v>0</v>
      </c>
      <c r="N1349">
        <f>SUMIF(Erfassung5!BD:BD,L1349,Erfassung5!BG:BG)</f>
        <v>0</v>
      </c>
      <c r="O1349">
        <f t="shared" si="59"/>
        <v>0</v>
      </c>
      <c r="P1349">
        <f t="shared" si="58"/>
        <v>1</v>
      </c>
    </row>
    <row r="1350" spans="12:16" x14ac:dyDescent="0.25">
      <c r="L1350" s="264">
        <f>Member!A1350</f>
        <v>0</v>
      </c>
      <c r="M1350">
        <f>SUMIF(Erfassung5!BD:BD,L1350,Erfassung5!BW:BW)</f>
        <v>0</v>
      </c>
      <c r="N1350">
        <f>SUMIF(Erfassung5!BD:BD,L1350,Erfassung5!BG:BG)</f>
        <v>0</v>
      </c>
      <c r="O1350">
        <f t="shared" si="59"/>
        <v>0</v>
      </c>
      <c r="P1350">
        <f t="shared" si="58"/>
        <v>1</v>
      </c>
    </row>
    <row r="1351" spans="12:16" x14ac:dyDescent="0.25">
      <c r="L1351" s="264">
        <f>Member!A1351</f>
        <v>0</v>
      </c>
      <c r="M1351">
        <f>SUMIF(Erfassung5!BD:BD,L1351,Erfassung5!BW:BW)</f>
        <v>0</v>
      </c>
      <c r="N1351">
        <f>SUMIF(Erfassung5!BD:BD,L1351,Erfassung5!BG:BG)</f>
        <v>0</v>
      </c>
      <c r="O1351">
        <f t="shared" si="59"/>
        <v>0</v>
      </c>
      <c r="P1351">
        <f t="shared" si="58"/>
        <v>1</v>
      </c>
    </row>
    <row r="1352" spans="12:16" x14ac:dyDescent="0.25">
      <c r="L1352" s="264">
        <f>Member!A1352</f>
        <v>0</v>
      </c>
      <c r="M1352">
        <f>SUMIF(Erfassung5!BD:BD,L1352,Erfassung5!BW:BW)</f>
        <v>0</v>
      </c>
      <c r="N1352">
        <f>SUMIF(Erfassung5!BD:BD,L1352,Erfassung5!BG:BG)</f>
        <v>0</v>
      </c>
      <c r="O1352">
        <f t="shared" si="59"/>
        <v>0</v>
      </c>
      <c r="P1352">
        <f t="shared" si="58"/>
        <v>1</v>
      </c>
    </row>
    <row r="1353" spans="12:16" x14ac:dyDescent="0.25">
      <c r="L1353" s="264">
        <f>Member!A1353</f>
        <v>0</v>
      </c>
      <c r="M1353">
        <f>SUMIF(Erfassung5!BD:BD,L1353,Erfassung5!BW:BW)</f>
        <v>0</v>
      </c>
      <c r="N1353">
        <f>SUMIF(Erfassung5!BD:BD,L1353,Erfassung5!BG:BG)</f>
        <v>0</v>
      </c>
      <c r="O1353">
        <f t="shared" si="59"/>
        <v>0</v>
      </c>
      <c r="P1353">
        <f t="shared" si="58"/>
        <v>1</v>
      </c>
    </row>
    <row r="1354" spans="12:16" x14ac:dyDescent="0.25">
      <c r="L1354" s="264">
        <f>Member!A1354</f>
        <v>0</v>
      </c>
      <c r="M1354">
        <f>SUMIF(Erfassung5!BD:BD,L1354,Erfassung5!BW:BW)</f>
        <v>0</v>
      </c>
      <c r="N1354">
        <f>SUMIF(Erfassung5!BD:BD,L1354,Erfassung5!BG:BG)</f>
        <v>0</v>
      </c>
      <c r="O1354">
        <f t="shared" si="59"/>
        <v>0</v>
      </c>
      <c r="P1354">
        <f t="shared" si="58"/>
        <v>1</v>
      </c>
    </row>
    <row r="1355" spans="12:16" x14ac:dyDescent="0.25">
      <c r="L1355" s="264">
        <f>Member!A1355</f>
        <v>0</v>
      </c>
      <c r="M1355">
        <f>SUMIF(Erfassung5!BD:BD,L1355,Erfassung5!BW:BW)</f>
        <v>0</v>
      </c>
      <c r="N1355">
        <f>SUMIF(Erfassung5!BD:BD,L1355,Erfassung5!BG:BG)</f>
        <v>0</v>
      </c>
      <c r="O1355">
        <f t="shared" si="59"/>
        <v>0</v>
      </c>
      <c r="P1355">
        <f t="shared" si="58"/>
        <v>1</v>
      </c>
    </row>
    <row r="1356" spans="12:16" x14ac:dyDescent="0.25">
      <c r="L1356" s="264">
        <f>Member!A1356</f>
        <v>0</v>
      </c>
      <c r="M1356">
        <f>SUMIF(Erfassung5!BD:BD,L1356,Erfassung5!BW:BW)</f>
        <v>0</v>
      </c>
      <c r="N1356">
        <f>SUMIF(Erfassung5!BD:BD,L1356,Erfassung5!BG:BG)</f>
        <v>0</v>
      </c>
      <c r="O1356">
        <f t="shared" si="59"/>
        <v>0</v>
      </c>
      <c r="P1356">
        <f t="shared" si="58"/>
        <v>1</v>
      </c>
    </row>
    <row r="1357" spans="12:16" x14ac:dyDescent="0.25">
      <c r="L1357" s="264">
        <f>Member!A1357</f>
        <v>0</v>
      </c>
      <c r="M1357">
        <f>SUMIF(Erfassung5!BD:BD,L1357,Erfassung5!BW:BW)</f>
        <v>0</v>
      </c>
      <c r="N1357">
        <f>SUMIF(Erfassung5!BD:BD,L1357,Erfassung5!BG:BG)</f>
        <v>0</v>
      </c>
      <c r="O1357">
        <f t="shared" si="59"/>
        <v>0</v>
      </c>
      <c r="P1357">
        <f t="shared" si="58"/>
        <v>1</v>
      </c>
    </row>
    <row r="1358" spans="12:16" x14ac:dyDescent="0.25">
      <c r="L1358" s="264">
        <f>Member!A1358</f>
        <v>0</v>
      </c>
      <c r="M1358">
        <f>SUMIF(Erfassung5!BD:BD,L1358,Erfassung5!BW:BW)</f>
        <v>0</v>
      </c>
      <c r="N1358">
        <f>SUMIF(Erfassung5!BD:BD,L1358,Erfassung5!BG:BG)</f>
        <v>0</v>
      </c>
      <c r="O1358">
        <f t="shared" si="59"/>
        <v>0</v>
      </c>
      <c r="P1358">
        <f t="shared" si="58"/>
        <v>1</v>
      </c>
    </row>
    <row r="1359" spans="12:16" x14ac:dyDescent="0.25">
      <c r="L1359" s="264">
        <f>Member!A1359</f>
        <v>0</v>
      </c>
      <c r="M1359">
        <f>SUMIF(Erfassung5!BD:BD,L1359,Erfassung5!BW:BW)</f>
        <v>0</v>
      </c>
      <c r="N1359">
        <f>SUMIF(Erfassung5!BD:BD,L1359,Erfassung5!BG:BG)</f>
        <v>0</v>
      </c>
      <c r="O1359">
        <f t="shared" si="59"/>
        <v>0</v>
      </c>
      <c r="P1359">
        <f t="shared" si="58"/>
        <v>1</v>
      </c>
    </row>
    <row r="1360" spans="12:16" x14ac:dyDescent="0.25">
      <c r="L1360" s="264">
        <f>Member!A1360</f>
        <v>0</v>
      </c>
      <c r="M1360">
        <f>SUMIF(Erfassung5!BD:BD,L1360,Erfassung5!BW:BW)</f>
        <v>0</v>
      </c>
      <c r="N1360">
        <f>SUMIF(Erfassung5!BD:BD,L1360,Erfassung5!BG:BG)</f>
        <v>0</v>
      </c>
      <c r="O1360">
        <f t="shared" si="59"/>
        <v>0</v>
      </c>
      <c r="P1360">
        <f t="shared" si="58"/>
        <v>1</v>
      </c>
    </row>
    <row r="1361" spans="12:16" x14ac:dyDescent="0.25">
      <c r="L1361" s="264">
        <f>Member!A1361</f>
        <v>0</v>
      </c>
      <c r="M1361">
        <f>SUMIF(Erfassung5!BD:BD,L1361,Erfassung5!BW:BW)</f>
        <v>0</v>
      </c>
      <c r="N1361">
        <f>SUMIF(Erfassung5!BD:BD,L1361,Erfassung5!BG:BG)</f>
        <v>0</v>
      </c>
      <c r="O1361">
        <f t="shared" si="59"/>
        <v>0</v>
      </c>
      <c r="P1361">
        <f t="shared" si="58"/>
        <v>1</v>
      </c>
    </row>
    <row r="1362" spans="12:16" x14ac:dyDescent="0.25">
      <c r="L1362" s="264">
        <f>Member!A1362</f>
        <v>0</v>
      </c>
      <c r="M1362">
        <f>SUMIF(Erfassung5!BD:BD,L1362,Erfassung5!BW:BW)</f>
        <v>0</v>
      </c>
      <c r="N1362">
        <f>SUMIF(Erfassung5!BD:BD,L1362,Erfassung5!BG:BG)</f>
        <v>0</v>
      </c>
      <c r="O1362">
        <f t="shared" si="59"/>
        <v>0</v>
      </c>
      <c r="P1362">
        <f t="shared" si="58"/>
        <v>1</v>
      </c>
    </row>
    <row r="1363" spans="12:16" x14ac:dyDescent="0.25">
      <c r="L1363" s="264">
        <f>Member!A1363</f>
        <v>0</v>
      </c>
      <c r="M1363">
        <f>SUMIF(Erfassung5!BD:BD,L1363,Erfassung5!BW:BW)</f>
        <v>0</v>
      </c>
      <c r="N1363">
        <f>SUMIF(Erfassung5!BD:BD,L1363,Erfassung5!BG:BG)</f>
        <v>0</v>
      </c>
      <c r="O1363">
        <f t="shared" si="59"/>
        <v>0</v>
      </c>
      <c r="P1363">
        <f t="shared" si="58"/>
        <v>1</v>
      </c>
    </row>
    <row r="1364" spans="12:16" x14ac:dyDescent="0.25">
      <c r="L1364" s="264">
        <f>Member!A1364</f>
        <v>0</v>
      </c>
      <c r="M1364">
        <f>SUMIF(Erfassung5!BD:BD,L1364,Erfassung5!BW:BW)</f>
        <v>0</v>
      </c>
      <c r="N1364">
        <f>SUMIF(Erfassung5!BD:BD,L1364,Erfassung5!BG:BG)</f>
        <v>0</v>
      </c>
      <c r="O1364">
        <f t="shared" si="59"/>
        <v>0</v>
      </c>
      <c r="P1364">
        <f t="shared" si="58"/>
        <v>1</v>
      </c>
    </row>
    <row r="1365" spans="12:16" x14ac:dyDescent="0.25">
      <c r="L1365" s="264">
        <f>Member!A1365</f>
        <v>0</v>
      </c>
      <c r="M1365">
        <f>SUMIF(Erfassung5!BD:BD,L1365,Erfassung5!BW:BW)</f>
        <v>0</v>
      </c>
      <c r="N1365">
        <f>SUMIF(Erfassung5!BD:BD,L1365,Erfassung5!BG:BG)</f>
        <v>0</v>
      </c>
      <c r="O1365">
        <f t="shared" si="59"/>
        <v>0</v>
      </c>
      <c r="P1365">
        <f t="shared" si="58"/>
        <v>1</v>
      </c>
    </row>
    <row r="1366" spans="12:16" x14ac:dyDescent="0.25">
      <c r="L1366" s="264">
        <f>Member!A1366</f>
        <v>0</v>
      </c>
      <c r="M1366">
        <f>SUMIF(Erfassung5!BD:BD,L1366,Erfassung5!BW:BW)</f>
        <v>0</v>
      </c>
      <c r="N1366">
        <f>SUMIF(Erfassung5!BD:BD,L1366,Erfassung5!BG:BG)</f>
        <v>0</v>
      </c>
      <c r="O1366">
        <f t="shared" si="59"/>
        <v>0</v>
      </c>
      <c r="P1366">
        <f t="shared" si="58"/>
        <v>1</v>
      </c>
    </row>
    <row r="1367" spans="12:16" x14ac:dyDescent="0.25">
      <c r="L1367" s="264">
        <f>Member!A1367</f>
        <v>0</v>
      </c>
      <c r="M1367">
        <f>SUMIF(Erfassung5!BD:BD,L1367,Erfassung5!BW:BW)</f>
        <v>0</v>
      </c>
      <c r="N1367">
        <f>SUMIF(Erfassung5!BD:BD,L1367,Erfassung5!BG:BG)</f>
        <v>0</v>
      </c>
      <c r="O1367">
        <f t="shared" si="59"/>
        <v>0</v>
      </c>
      <c r="P1367">
        <f t="shared" si="58"/>
        <v>1</v>
      </c>
    </row>
    <row r="1368" spans="12:16" x14ac:dyDescent="0.25">
      <c r="L1368" s="264">
        <f>Member!A1368</f>
        <v>0</v>
      </c>
      <c r="M1368">
        <f>SUMIF(Erfassung5!BD:BD,L1368,Erfassung5!BW:BW)</f>
        <v>0</v>
      </c>
      <c r="N1368">
        <f>SUMIF(Erfassung5!BD:BD,L1368,Erfassung5!BG:BG)</f>
        <v>0</v>
      </c>
      <c r="O1368">
        <f t="shared" si="59"/>
        <v>0</v>
      </c>
      <c r="P1368">
        <f t="shared" si="58"/>
        <v>1</v>
      </c>
    </row>
    <row r="1369" spans="12:16" x14ac:dyDescent="0.25">
      <c r="L1369" s="264">
        <f>Member!A1369</f>
        <v>0</v>
      </c>
      <c r="M1369">
        <f>SUMIF(Erfassung5!BD:BD,L1369,Erfassung5!BW:BW)</f>
        <v>0</v>
      </c>
      <c r="N1369">
        <f>SUMIF(Erfassung5!BD:BD,L1369,Erfassung5!BG:BG)</f>
        <v>0</v>
      </c>
      <c r="O1369">
        <f t="shared" si="59"/>
        <v>0</v>
      </c>
      <c r="P1369">
        <f t="shared" si="58"/>
        <v>1</v>
      </c>
    </row>
    <row r="1370" spans="12:16" x14ac:dyDescent="0.25">
      <c r="L1370" s="264">
        <f>Member!A1370</f>
        <v>0</v>
      </c>
      <c r="M1370">
        <f>SUMIF(Erfassung5!BD:BD,L1370,Erfassung5!BW:BW)</f>
        <v>0</v>
      </c>
      <c r="N1370">
        <f>SUMIF(Erfassung5!BD:BD,L1370,Erfassung5!BG:BG)</f>
        <v>0</v>
      </c>
      <c r="O1370">
        <f t="shared" si="59"/>
        <v>0</v>
      </c>
      <c r="P1370">
        <f t="shared" si="58"/>
        <v>1</v>
      </c>
    </row>
    <row r="1371" spans="12:16" x14ac:dyDescent="0.25">
      <c r="L1371" s="264">
        <f>Member!A1371</f>
        <v>0</v>
      </c>
      <c r="M1371">
        <f>SUMIF(Erfassung5!BD:BD,L1371,Erfassung5!BW:BW)</f>
        <v>0</v>
      </c>
      <c r="N1371">
        <f>SUMIF(Erfassung5!BD:BD,L1371,Erfassung5!BG:BG)</f>
        <v>0</v>
      </c>
      <c r="O1371">
        <f t="shared" si="59"/>
        <v>0</v>
      </c>
      <c r="P1371">
        <f t="shared" si="58"/>
        <v>1</v>
      </c>
    </row>
    <row r="1372" spans="12:16" x14ac:dyDescent="0.25">
      <c r="L1372" s="264">
        <f>Member!A1372</f>
        <v>0</v>
      </c>
      <c r="M1372">
        <f>SUMIF(Erfassung5!BD:BD,L1372,Erfassung5!BW:BW)</f>
        <v>0</v>
      </c>
      <c r="N1372">
        <f>SUMIF(Erfassung5!BD:BD,L1372,Erfassung5!BG:BG)</f>
        <v>0</v>
      </c>
      <c r="O1372">
        <f t="shared" si="59"/>
        <v>0</v>
      </c>
      <c r="P1372">
        <f t="shared" si="58"/>
        <v>1</v>
      </c>
    </row>
    <row r="1373" spans="12:16" x14ac:dyDescent="0.25">
      <c r="L1373" s="264">
        <f>Member!A1373</f>
        <v>0</v>
      </c>
      <c r="M1373">
        <f>SUMIF(Erfassung5!BD:BD,L1373,Erfassung5!BW:BW)</f>
        <v>0</v>
      </c>
      <c r="N1373">
        <f>SUMIF(Erfassung5!BD:BD,L1373,Erfassung5!BG:BG)</f>
        <v>0</v>
      </c>
      <c r="O1373">
        <f t="shared" si="59"/>
        <v>0</v>
      </c>
      <c r="P1373">
        <f t="shared" si="58"/>
        <v>1</v>
      </c>
    </row>
    <row r="1374" spans="12:16" x14ac:dyDescent="0.25">
      <c r="L1374" s="264">
        <f>Member!A1374</f>
        <v>0</v>
      </c>
      <c r="M1374">
        <f>SUMIF(Erfassung5!BD:BD,L1374,Erfassung5!BW:BW)</f>
        <v>0</v>
      </c>
      <c r="N1374">
        <f>SUMIF(Erfassung5!BD:BD,L1374,Erfassung5!BG:BG)</f>
        <v>0</v>
      </c>
      <c r="O1374">
        <f t="shared" si="59"/>
        <v>0</v>
      </c>
      <c r="P1374">
        <f t="shared" si="58"/>
        <v>1</v>
      </c>
    </row>
    <row r="1375" spans="12:16" x14ac:dyDescent="0.25">
      <c r="L1375" s="264">
        <f>Member!A1375</f>
        <v>0</v>
      </c>
      <c r="M1375">
        <f>SUMIF(Erfassung5!BD:BD,L1375,Erfassung5!BW:BW)</f>
        <v>0</v>
      </c>
      <c r="N1375">
        <f>SUMIF(Erfassung5!BD:BD,L1375,Erfassung5!BG:BG)</f>
        <v>0</v>
      </c>
      <c r="O1375">
        <f t="shared" si="59"/>
        <v>0</v>
      </c>
      <c r="P1375">
        <f t="shared" si="58"/>
        <v>1</v>
      </c>
    </row>
    <row r="1376" spans="12:16" x14ac:dyDescent="0.25">
      <c r="L1376" s="264">
        <f>Member!A1376</f>
        <v>0</v>
      </c>
      <c r="M1376">
        <f>SUMIF(Erfassung5!BD:BD,L1376,Erfassung5!BW:BW)</f>
        <v>0</v>
      </c>
      <c r="N1376">
        <f>SUMIF(Erfassung5!BD:BD,L1376,Erfassung5!BG:BG)</f>
        <v>0</v>
      </c>
      <c r="O1376">
        <f t="shared" si="59"/>
        <v>0</v>
      </c>
      <c r="P1376">
        <f t="shared" si="58"/>
        <v>1</v>
      </c>
    </row>
    <row r="1377" spans="12:16" x14ac:dyDescent="0.25">
      <c r="L1377" s="264">
        <f>Member!A1377</f>
        <v>0</v>
      </c>
      <c r="M1377">
        <f>SUMIF(Erfassung5!BD:BD,L1377,Erfassung5!BW:BW)</f>
        <v>0</v>
      </c>
      <c r="N1377">
        <f>SUMIF(Erfassung5!BD:BD,L1377,Erfassung5!BG:BG)</f>
        <v>0</v>
      </c>
      <c r="O1377">
        <f t="shared" si="59"/>
        <v>0</v>
      </c>
      <c r="P1377">
        <f t="shared" si="58"/>
        <v>1</v>
      </c>
    </row>
    <row r="1378" spans="12:16" x14ac:dyDescent="0.25">
      <c r="L1378" s="264">
        <f>Member!A1378</f>
        <v>0</v>
      </c>
      <c r="M1378">
        <f>SUMIF(Erfassung5!BD:BD,L1378,Erfassung5!BW:BW)</f>
        <v>0</v>
      </c>
      <c r="N1378">
        <f>SUMIF(Erfassung5!BD:BD,L1378,Erfassung5!BG:BG)</f>
        <v>0</v>
      </c>
      <c r="O1378">
        <f t="shared" si="59"/>
        <v>0</v>
      </c>
      <c r="P1378">
        <f t="shared" si="58"/>
        <v>1</v>
      </c>
    </row>
    <row r="1379" spans="12:16" x14ac:dyDescent="0.25">
      <c r="L1379" s="264">
        <f>Member!A1379</f>
        <v>0</v>
      </c>
      <c r="M1379">
        <f>SUMIF(Erfassung5!BD:BD,L1379,Erfassung5!BW:BW)</f>
        <v>0</v>
      </c>
      <c r="N1379">
        <f>SUMIF(Erfassung5!BD:BD,L1379,Erfassung5!BG:BG)</f>
        <v>0</v>
      </c>
      <c r="O1379">
        <f t="shared" si="59"/>
        <v>0</v>
      </c>
      <c r="P1379">
        <f t="shared" si="58"/>
        <v>1</v>
      </c>
    </row>
    <row r="1380" spans="12:16" x14ac:dyDescent="0.25">
      <c r="L1380" s="264">
        <f>Member!A1380</f>
        <v>0</v>
      </c>
      <c r="M1380">
        <f>SUMIF(Erfassung5!BD:BD,L1380,Erfassung5!BW:BW)</f>
        <v>0</v>
      </c>
      <c r="N1380">
        <f>SUMIF(Erfassung5!BD:BD,L1380,Erfassung5!BG:BG)</f>
        <v>0</v>
      </c>
      <c r="O1380">
        <f t="shared" si="59"/>
        <v>0</v>
      </c>
      <c r="P1380">
        <f t="shared" si="58"/>
        <v>1</v>
      </c>
    </row>
    <row r="1381" spans="12:16" x14ac:dyDescent="0.25">
      <c r="L1381" s="264">
        <f>Member!A1381</f>
        <v>0</v>
      </c>
      <c r="M1381">
        <f>SUMIF(Erfassung5!BD:BD,L1381,Erfassung5!BW:BW)</f>
        <v>0</v>
      </c>
      <c r="N1381">
        <f>SUMIF(Erfassung5!BD:BD,L1381,Erfassung5!BG:BG)</f>
        <v>0</v>
      </c>
      <c r="O1381">
        <f t="shared" si="59"/>
        <v>0</v>
      </c>
      <c r="P1381">
        <f t="shared" si="58"/>
        <v>1</v>
      </c>
    </row>
    <row r="1382" spans="12:16" x14ac:dyDescent="0.25">
      <c r="L1382" s="264">
        <f>Member!A1382</f>
        <v>0</v>
      </c>
      <c r="M1382">
        <f>SUMIF(Erfassung5!BD:BD,L1382,Erfassung5!BW:BW)</f>
        <v>0</v>
      </c>
      <c r="N1382">
        <f>SUMIF(Erfassung5!BD:BD,L1382,Erfassung5!BG:BG)</f>
        <v>0</v>
      </c>
      <c r="O1382">
        <f t="shared" si="59"/>
        <v>0</v>
      </c>
      <c r="P1382">
        <f t="shared" si="58"/>
        <v>1</v>
      </c>
    </row>
    <row r="1383" spans="12:16" x14ac:dyDescent="0.25">
      <c r="L1383" s="264">
        <f>Member!A1383</f>
        <v>0</v>
      </c>
      <c r="M1383">
        <f>SUMIF(Erfassung5!BD:BD,L1383,Erfassung5!BW:BW)</f>
        <v>0</v>
      </c>
      <c r="N1383">
        <f>SUMIF(Erfassung5!BD:BD,L1383,Erfassung5!BG:BG)</f>
        <v>0</v>
      </c>
      <c r="O1383">
        <f t="shared" si="59"/>
        <v>0</v>
      </c>
      <c r="P1383">
        <f t="shared" si="58"/>
        <v>1</v>
      </c>
    </row>
    <row r="1384" spans="12:16" x14ac:dyDescent="0.25">
      <c r="L1384" s="264">
        <f>Member!A1384</f>
        <v>0</v>
      </c>
      <c r="M1384">
        <f>SUMIF(Erfassung5!BD:BD,L1384,Erfassung5!BW:BW)</f>
        <v>0</v>
      </c>
      <c r="N1384">
        <f>SUMIF(Erfassung5!BD:BD,L1384,Erfassung5!BG:BG)</f>
        <v>0</v>
      </c>
      <c r="O1384">
        <f t="shared" si="59"/>
        <v>0</v>
      </c>
      <c r="P1384">
        <f t="shared" si="58"/>
        <v>1</v>
      </c>
    </row>
    <row r="1385" spans="12:16" x14ac:dyDescent="0.25">
      <c r="L1385" s="264">
        <f>Member!A1385</f>
        <v>0</v>
      </c>
      <c r="M1385">
        <f>SUMIF(Erfassung5!BD:BD,L1385,Erfassung5!BW:BW)</f>
        <v>0</v>
      </c>
      <c r="N1385">
        <f>SUMIF(Erfassung5!BD:BD,L1385,Erfassung5!BG:BG)</f>
        <v>0</v>
      </c>
      <c r="O1385">
        <f t="shared" si="59"/>
        <v>0</v>
      </c>
      <c r="P1385">
        <f t="shared" si="58"/>
        <v>1</v>
      </c>
    </row>
    <row r="1386" spans="12:16" x14ac:dyDescent="0.25">
      <c r="L1386" s="264">
        <f>Member!A1386</f>
        <v>0</v>
      </c>
      <c r="M1386">
        <f>SUMIF(Erfassung5!BD:BD,L1386,Erfassung5!BW:BW)</f>
        <v>0</v>
      </c>
      <c r="N1386">
        <f>SUMIF(Erfassung5!BD:BD,L1386,Erfassung5!BG:BG)</f>
        <v>0</v>
      </c>
      <c r="O1386">
        <f t="shared" si="59"/>
        <v>0</v>
      </c>
      <c r="P1386">
        <f t="shared" si="58"/>
        <v>1</v>
      </c>
    </row>
    <row r="1387" spans="12:16" x14ac:dyDescent="0.25">
      <c r="L1387" s="264">
        <f>Member!A1387</f>
        <v>0</v>
      </c>
      <c r="M1387">
        <f>SUMIF(Erfassung5!BD:BD,L1387,Erfassung5!BW:BW)</f>
        <v>0</v>
      </c>
      <c r="N1387">
        <f>SUMIF(Erfassung5!BD:BD,L1387,Erfassung5!BG:BG)</f>
        <v>0</v>
      </c>
      <c r="O1387">
        <f t="shared" si="59"/>
        <v>0</v>
      </c>
      <c r="P1387">
        <f t="shared" si="58"/>
        <v>1</v>
      </c>
    </row>
    <row r="1388" spans="12:16" x14ac:dyDescent="0.25">
      <c r="L1388" s="264">
        <f>Member!A1388</f>
        <v>0</v>
      </c>
      <c r="M1388">
        <f>SUMIF(Erfassung5!BD:BD,L1388,Erfassung5!BW:BW)</f>
        <v>0</v>
      </c>
      <c r="N1388">
        <f>SUMIF(Erfassung5!BD:BD,L1388,Erfassung5!BG:BG)</f>
        <v>0</v>
      </c>
      <c r="O1388">
        <f t="shared" si="59"/>
        <v>0</v>
      </c>
      <c r="P1388">
        <f t="shared" si="58"/>
        <v>1</v>
      </c>
    </row>
    <row r="1389" spans="12:16" x14ac:dyDescent="0.25">
      <c r="L1389" s="264">
        <f>Member!A1389</f>
        <v>0</v>
      </c>
      <c r="M1389">
        <f>SUMIF(Erfassung5!BD:BD,L1389,Erfassung5!BW:BW)</f>
        <v>0</v>
      </c>
      <c r="N1389">
        <f>SUMIF(Erfassung5!BD:BD,L1389,Erfassung5!BG:BG)</f>
        <v>0</v>
      </c>
      <c r="O1389">
        <f t="shared" si="59"/>
        <v>0</v>
      </c>
      <c r="P1389">
        <f t="shared" si="58"/>
        <v>1</v>
      </c>
    </row>
    <row r="1390" spans="12:16" x14ac:dyDescent="0.25">
      <c r="L1390" s="264">
        <f>Member!A1390</f>
        <v>0</v>
      </c>
      <c r="M1390">
        <f>SUMIF(Erfassung5!BD:BD,L1390,Erfassung5!BW:BW)</f>
        <v>0</v>
      </c>
      <c r="N1390">
        <f>SUMIF(Erfassung5!BD:BD,L1390,Erfassung5!BG:BG)</f>
        <v>0</v>
      </c>
      <c r="O1390">
        <f t="shared" si="59"/>
        <v>0</v>
      </c>
      <c r="P1390">
        <f t="shared" si="58"/>
        <v>1</v>
      </c>
    </row>
    <row r="1391" spans="12:16" x14ac:dyDescent="0.25">
      <c r="L1391" s="264">
        <f>Member!A1391</f>
        <v>0</v>
      </c>
      <c r="M1391">
        <f>SUMIF(Erfassung5!BD:BD,L1391,Erfassung5!BW:BW)</f>
        <v>0</v>
      </c>
      <c r="N1391">
        <f>SUMIF(Erfassung5!BD:BD,L1391,Erfassung5!BG:BG)</f>
        <v>0</v>
      </c>
      <c r="O1391">
        <f t="shared" si="59"/>
        <v>0</v>
      </c>
      <c r="P1391">
        <f t="shared" si="58"/>
        <v>1</v>
      </c>
    </row>
    <row r="1392" spans="12:16" x14ac:dyDescent="0.25">
      <c r="L1392" s="264">
        <f>Member!A1392</f>
        <v>0</v>
      </c>
      <c r="M1392">
        <f>SUMIF(Erfassung5!BD:BD,L1392,Erfassung5!BW:BW)</f>
        <v>0</v>
      </c>
      <c r="N1392">
        <f>SUMIF(Erfassung5!BD:BD,L1392,Erfassung5!BG:BG)</f>
        <v>0</v>
      </c>
      <c r="O1392">
        <f t="shared" si="59"/>
        <v>0</v>
      </c>
      <c r="P1392">
        <f t="shared" si="58"/>
        <v>1</v>
      </c>
    </row>
    <row r="1393" spans="12:16" x14ac:dyDescent="0.25">
      <c r="L1393" s="264">
        <f>Member!A1393</f>
        <v>0</v>
      </c>
      <c r="M1393">
        <f>SUMIF(Erfassung5!BD:BD,L1393,Erfassung5!BW:BW)</f>
        <v>0</v>
      </c>
      <c r="N1393">
        <f>SUMIF(Erfassung5!BD:BD,L1393,Erfassung5!BG:BG)</f>
        <v>0</v>
      </c>
      <c r="O1393">
        <f t="shared" si="59"/>
        <v>0</v>
      </c>
      <c r="P1393">
        <f t="shared" si="58"/>
        <v>1</v>
      </c>
    </row>
    <row r="1394" spans="12:16" x14ac:dyDescent="0.25">
      <c r="L1394" s="264">
        <f>Member!A1394</f>
        <v>0</v>
      </c>
      <c r="M1394">
        <f>SUMIF(Erfassung5!BD:BD,L1394,Erfassung5!BW:BW)</f>
        <v>0</v>
      </c>
      <c r="N1394">
        <f>SUMIF(Erfassung5!BD:BD,L1394,Erfassung5!BG:BG)</f>
        <v>0</v>
      </c>
      <c r="O1394">
        <f t="shared" si="59"/>
        <v>0</v>
      </c>
      <c r="P1394">
        <f t="shared" si="58"/>
        <v>1</v>
      </c>
    </row>
    <row r="1395" spans="12:16" x14ac:dyDescent="0.25">
      <c r="L1395" s="264">
        <f>Member!A1395</f>
        <v>0</v>
      </c>
      <c r="M1395">
        <f>SUMIF(Erfassung5!BD:BD,L1395,Erfassung5!BW:BW)</f>
        <v>0</v>
      </c>
      <c r="N1395">
        <f>SUMIF(Erfassung5!BD:BD,L1395,Erfassung5!BG:BG)</f>
        <v>0</v>
      </c>
      <c r="O1395">
        <f t="shared" si="59"/>
        <v>0</v>
      </c>
      <c r="P1395">
        <f t="shared" si="58"/>
        <v>1</v>
      </c>
    </row>
    <row r="1396" spans="12:16" x14ac:dyDescent="0.25">
      <c r="L1396" s="264">
        <f>Member!A1396</f>
        <v>0</v>
      </c>
      <c r="M1396">
        <f>SUMIF(Erfassung5!BD:BD,L1396,Erfassung5!BW:BW)</f>
        <v>0</v>
      </c>
      <c r="N1396">
        <f>SUMIF(Erfassung5!BD:BD,L1396,Erfassung5!BG:BG)</f>
        <v>0</v>
      </c>
      <c r="O1396">
        <f t="shared" si="59"/>
        <v>0</v>
      </c>
      <c r="P1396">
        <f t="shared" si="58"/>
        <v>1</v>
      </c>
    </row>
    <row r="1397" spans="12:16" x14ac:dyDescent="0.25">
      <c r="L1397" s="264">
        <f>Member!A1397</f>
        <v>0</v>
      </c>
      <c r="M1397">
        <f>SUMIF(Erfassung5!BD:BD,L1397,Erfassung5!BW:BW)</f>
        <v>0</v>
      </c>
      <c r="N1397">
        <f>SUMIF(Erfassung5!BD:BD,L1397,Erfassung5!BG:BG)</f>
        <v>0</v>
      </c>
      <c r="O1397">
        <f t="shared" si="59"/>
        <v>0</v>
      </c>
      <c r="P1397">
        <f t="shared" si="58"/>
        <v>1</v>
      </c>
    </row>
    <row r="1398" spans="12:16" x14ac:dyDescent="0.25">
      <c r="L1398" s="264">
        <f>Member!A1398</f>
        <v>0</v>
      </c>
      <c r="M1398">
        <f>SUMIF(Erfassung5!BD:BD,L1398,Erfassung5!BW:BW)</f>
        <v>0</v>
      </c>
      <c r="N1398">
        <f>SUMIF(Erfassung5!BD:BD,L1398,Erfassung5!BG:BG)</f>
        <v>0</v>
      </c>
      <c r="O1398">
        <f t="shared" si="59"/>
        <v>0</v>
      </c>
      <c r="P1398">
        <f t="shared" si="58"/>
        <v>1</v>
      </c>
    </row>
    <row r="1399" spans="12:16" x14ac:dyDescent="0.25">
      <c r="L1399" s="264">
        <f>Member!A1399</f>
        <v>0</v>
      </c>
      <c r="M1399">
        <f>SUMIF(Erfassung5!BD:BD,L1399,Erfassung5!BW:BW)</f>
        <v>0</v>
      </c>
      <c r="N1399">
        <f>SUMIF(Erfassung5!BD:BD,L1399,Erfassung5!BG:BG)</f>
        <v>0</v>
      </c>
      <c r="O1399">
        <f t="shared" si="59"/>
        <v>0</v>
      </c>
      <c r="P1399">
        <f t="shared" si="58"/>
        <v>1</v>
      </c>
    </row>
    <row r="1400" spans="12:16" x14ac:dyDescent="0.25">
      <c r="L1400" s="264">
        <f>Member!A1400</f>
        <v>0</v>
      </c>
      <c r="M1400">
        <f>SUMIF(Erfassung5!BD:BD,L1400,Erfassung5!BW:BW)</f>
        <v>0</v>
      </c>
      <c r="N1400">
        <f>SUMIF(Erfassung5!BD:BD,L1400,Erfassung5!BG:BG)</f>
        <v>0</v>
      </c>
      <c r="O1400">
        <f t="shared" si="59"/>
        <v>0</v>
      </c>
      <c r="P1400">
        <f t="shared" si="58"/>
        <v>1</v>
      </c>
    </row>
    <row r="1401" spans="12:16" x14ac:dyDescent="0.25">
      <c r="L1401" s="264">
        <f>Member!A1401</f>
        <v>0</v>
      </c>
      <c r="M1401">
        <f>SUMIF(Erfassung5!BD:BD,L1401,Erfassung5!BW:BW)</f>
        <v>0</v>
      </c>
      <c r="N1401">
        <f>SUMIF(Erfassung5!BD:BD,L1401,Erfassung5!BG:BG)</f>
        <v>0</v>
      </c>
      <c r="O1401">
        <f t="shared" si="59"/>
        <v>0</v>
      </c>
      <c r="P1401">
        <f t="shared" si="58"/>
        <v>1</v>
      </c>
    </row>
    <row r="1402" spans="12:16" x14ac:dyDescent="0.25">
      <c r="L1402" s="264">
        <f>Member!A1402</f>
        <v>0</v>
      </c>
      <c r="M1402">
        <f>SUMIF(Erfassung5!BD:BD,L1402,Erfassung5!BW:BW)</f>
        <v>0</v>
      </c>
      <c r="N1402">
        <f>SUMIF(Erfassung5!BD:BD,L1402,Erfassung5!BG:BG)</f>
        <v>0</v>
      </c>
      <c r="O1402">
        <f t="shared" si="59"/>
        <v>0</v>
      </c>
      <c r="P1402">
        <f t="shared" si="58"/>
        <v>1</v>
      </c>
    </row>
    <row r="1403" spans="12:16" x14ac:dyDescent="0.25">
      <c r="L1403" s="264">
        <f>Member!A1403</f>
        <v>0</v>
      </c>
      <c r="M1403">
        <f>SUMIF(Erfassung5!BD:BD,L1403,Erfassung5!BW:BW)</f>
        <v>0</v>
      </c>
      <c r="N1403">
        <f>SUMIF(Erfassung5!BD:BD,L1403,Erfassung5!BG:BG)</f>
        <v>0</v>
      </c>
      <c r="O1403">
        <f t="shared" si="59"/>
        <v>0</v>
      </c>
      <c r="P1403">
        <f t="shared" si="58"/>
        <v>1</v>
      </c>
    </row>
    <row r="1404" spans="12:16" x14ac:dyDescent="0.25">
      <c r="L1404" s="264">
        <f>Member!A1404</f>
        <v>0</v>
      </c>
      <c r="M1404">
        <f>SUMIF(Erfassung5!BD:BD,L1404,Erfassung5!BW:BW)</f>
        <v>0</v>
      </c>
      <c r="N1404">
        <f>SUMIF(Erfassung5!BD:BD,L1404,Erfassung5!BG:BG)</f>
        <v>0</v>
      </c>
      <c r="O1404">
        <f t="shared" si="59"/>
        <v>0</v>
      </c>
      <c r="P1404">
        <f t="shared" si="58"/>
        <v>1</v>
      </c>
    </row>
    <row r="1405" spans="12:16" x14ac:dyDescent="0.25">
      <c r="L1405" s="264">
        <f>Member!A1405</f>
        <v>0</v>
      </c>
      <c r="M1405">
        <f>SUMIF(Erfassung5!BD:BD,L1405,Erfassung5!BW:BW)</f>
        <v>0</v>
      </c>
      <c r="N1405">
        <f>SUMIF(Erfassung5!BD:BD,L1405,Erfassung5!BG:BG)</f>
        <v>0</v>
      </c>
      <c r="O1405">
        <f t="shared" si="59"/>
        <v>0</v>
      </c>
      <c r="P1405">
        <f t="shared" si="58"/>
        <v>1</v>
      </c>
    </row>
    <row r="1406" spans="12:16" x14ac:dyDescent="0.25">
      <c r="L1406" s="264">
        <f>Member!A1406</f>
        <v>0</v>
      </c>
      <c r="M1406">
        <f>SUMIF(Erfassung5!BD:BD,L1406,Erfassung5!BW:BW)</f>
        <v>0</v>
      </c>
      <c r="N1406">
        <f>SUMIF(Erfassung5!BD:BD,L1406,Erfassung5!BG:BG)</f>
        <v>0</v>
      </c>
      <c r="O1406">
        <f t="shared" si="59"/>
        <v>0</v>
      </c>
      <c r="P1406">
        <f t="shared" si="58"/>
        <v>1</v>
      </c>
    </row>
    <row r="1407" spans="12:16" x14ac:dyDescent="0.25">
      <c r="L1407" s="264">
        <f>Member!A1407</f>
        <v>0</v>
      </c>
      <c r="M1407">
        <f>SUMIF(Erfassung5!BD:BD,L1407,Erfassung5!BW:BW)</f>
        <v>0</v>
      </c>
      <c r="N1407">
        <f>SUMIF(Erfassung5!BD:BD,L1407,Erfassung5!BG:BG)</f>
        <v>0</v>
      </c>
      <c r="O1407">
        <f t="shared" si="59"/>
        <v>0</v>
      </c>
      <c r="P1407">
        <f t="shared" si="58"/>
        <v>1</v>
      </c>
    </row>
    <row r="1408" spans="12:16" x14ac:dyDescent="0.25">
      <c r="L1408" s="264">
        <f>Member!A1408</f>
        <v>0</v>
      </c>
      <c r="M1408">
        <f>SUMIF(Erfassung5!BD:BD,L1408,Erfassung5!BW:BW)</f>
        <v>0</v>
      </c>
      <c r="N1408">
        <f>SUMIF(Erfassung5!BD:BD,L1408,Erfassung5!BG:BG)</f>
        <v>0</v>
      </c>
      <c r="O1408">
        <f t="shared" si="59"/>
        <v>0</v>
      </c>
      <c r="P1408">
        <f t="shared" si="58"/>
        <v>1</v>
      </c>
    </row>
    <row r="1409" spans="12:16" x14ac:dyDescent="0.25">
      <c r="L1409" s="264">
        <f>Member!A1409</f>
        <v>0</v>
      </c>
      <c r="M1409">
        <f>SUMIF(Erfassung5!BD:BD,L1409,Erfassung5!BW:BW)</f>
        <v>0</v>
      </c>
      <c r="N1409">
        <f>SUMIF(Erfassung5!BD:BD,L1409,Erfassung5!BG:BG)</f>
        <v>0</v>
      </c>
      <c r="O1409">
        <f t="shared" si="59"/>
        <v>0</v>
      </c>
      <c r="P1409">
        <f t="shared" si="58"/>
        <v>1</v>
      </c>
    </row>
    <row r="1410" spans="12:16" x14ac:dyDescent="0.25">
      <c r="L1410" s="264">
        <f>Member!A1410</f>
        <v>0</v>
      </c>
      <c r="M1410">
        <f>SUMIF(Erfassung5!BD:BD,L1410,Erfassung5!BW:BW)</f>
        <v>0</v>
      </c>
      <c r="N1410">
        <f>SUMIF(Erfassung5!BD:BD,L1410,Erfassung5!BG:BG)</f>
        <v>0</v>
      </c>
      <c r="O1410">
        <f t="shared" si="59"/>
        <v>0</v>
      </c>
      <c r="P1410">
        <f t="shared" ref="P1410:P1473" si="60">RANK(O1410,O:O)</f>
        <v>1</v>
      </c>
    </row>
    <row r="1411" spans="12:16" x14ac:dyDescent="0.25">
      <c r="L1411" s="264">
        <f>Member!A1411</f>
        <v>0</v>
      </c>
      <c r="M1411">
        <f>SUMIF(Erfassung5!BD:BD,L1411,Erfassung5!BW:BW)</f>
        <v>0</v>
      </c>
      <c r="N1411">
        <f>SUMIF(Erfassung5!BD:BD,L1411,Erfassung5!BG:BG)</f>
        <v>0</v>
      </c>
      <c r="O1411">
        <f t="shared" ref="O1411:O1474" si="61">IF(N1411=0,0,M1411/N1411-ROW()/1000000000)</f>
        <v>0</v>
      </c>
      <c r="P1411">
        <f t="shared" si="60"/>
        <v>1</v>
      </c>
    </row>
    <row r="1412" spans="12:16" x14ac:dyDescent="0.25">
      <c r="L1412" s="264">
        <f>Member!A1412</f>
        <v>0</v>
      </c>
      <c r="M1412">
        <f>SUMIF(Erfassung5!BD:BD,L1412,Erfassung5!BW:BW)</f>
        <v>0</v>
      </c>
      <c r="N1412">
        <f>SUMIF(Erfassung5!BD:BD,L1412,Erfassung5!BG:BG)</f>
        <v>0</v>
      </c>
      <c r="O1412">
        <f t="shared" si="61"/>
        <v>0</v>
      </c>
      <c r="P1412">
        <f t="shared" si="60"/>
        <v>1</v>
      </c>
    </row>
    <row r="1413" spans="12:16" x14ac:dyDescent="0.25">
      <c r="L1413" s="264">
        <f>Member!A1413</f>
        <v>0</v>
      </c>
      <c r="M1413">
        <f>SUMIF(Erfassung5!BD:BD,L1413,Erfassung5!BW:BW)</f>
        <v>0</v>
      </c>
      <c r="N1413">
        <f>SUMIF(Erfassung5!BD:BD,L1413,Erfassung5!BG:BG)</f>
        <v>0</v>
      </c>
      <c r="O1413">
        <f t="shared" si="61"/>
        <v>0</v>
      </c>
      <c r="P1413">
        <f t="shared" si="60"/>
        <v>1</v>
      </c>
    </row>
    <row r="1414" spans="12:16" x14ac:dyDescent="0.25">
      <c r="L1414" s="264">
        <f>Member!A1414</f>
        <v>0</v>
      </c>
      <c r="M1414">
        <f>SUMIF(Erfassung5!BD:BD,L1414,Erfassung5!BW:BW)</f>
        <v>0</v>
      </c>
      <c r="N1414">
        <f>SUMIF(Erfassung5!BD:BD,L1414,Erfassung5!BG:BG)</f>
        <v>0</v>
      </c>
      <c r="O1414">
        <f t="shared" si="61"/>
        <v>0</v>
      </c>
      <c r="P1414">
        <f t="shared" si="60"/>
        <v>1</v>
      </c>
    </row>
    <row r="1415" spans="12:16" x14ac:dyDescent="0.25">
      <c r="L1415" s="264">
        <f>Member!A1415</f>
        <v>0</v>
      </c>
      <c r="M1415">
        <f>SUMIF(Erfassung5!BD:BD,L1415,Erfassung5!BW:BW)</f>
        <v>0</v>
      </c>
      <c r="N1415">
        <f>SUMIF(Erfassung5!BD:BD,L1415,Erfassung5!BG:BG)</f>
        <v>0</v>
      </c>
      <c r="O1415">
        <f t="shared" si="61"/>
        <v>0</v>
      </c>
      <c r="P1415">
        <f t="shared" si="60"/>
        <v>1</v>
      </c>
    </row>
    <row r="1416" spans="12:16" x14ac:dyDescent="0.25">
      <c r="L1416" s="264">
        <f>Member!A1416</f>
        <v>0</v>
      </c>
      <c r="M1416">
        <f>SUMIF(Erfassung5!BD:BD,L1416,Erfassung5!BW:BW)</f>
        <v>0</v>
      </c>
      <c r="N1416">
        <f>SUMIF(Erfassung5!BD:BD,L1416,Erfassung5!BG:BG)</f>
        <v>0</v>
      </c>
      <c r="O1416">
        <f t="shared" si="61"/>
        <v>0</v>
      </c>
      <c r="P1416">
        <f t="shared" si="60"/>
        <v>1</v>
      </c>
    </row>
    <row r="1417" spans="12:16" x14ac:dyDescent="0.25">
      <c r="L1417" s="264">
        <f>Member!A1417</f>
        <v>0</v>
      </c>
      <c r="M1417">
        <f>SUMIF(Erfassung5!BD:BD,L1417,Erfassung5!BW:BW)</f>
        <v>0</v>
      </c>
      <c r="N1417">
        <f>SUMIF(Erfassung5!BD:BD,L1417,Erfassung5!BG:BG)</f>
        <v>0</v>
      </c>
      <c r="O1417">
        <f t="shared" si="61"/>
        <v>0</v>
      </c>
      <c r="P1417">
        <f t="shared" si="60"/>
        <v>1</v>
      </c>
    </row>
    <row r="1418" spans="12:16" x14ac:dyDescent="0.25">
      <c r="L1418" s="264">
        <f>Member!A1418</f>
        <v>0</v>
      </c>
      <c r="M1418">
        <f>SUMIF(Erfassung5!BD:BD,L1418,Erfassung5!BW:BW)</f>
        <v>0</v>
      </c>
      <c r="N1418">
        <f>SUMIF(Erfassung5!BD:BD,L1418,Erfassung5!BG:BG)</f>
        <v>0</v>
      </c>
      <c r="O1418">
        <f t="shared" si="61"/>
        <v>0</v>
      </c>
      <c r="P1418">
        <f t="shared" si="60"/>
        <v>1</v>
      </c>
    </row>
    <row r="1419" spans="12:16" x14ac:dyDescent="0.25">
      <c r="L1419" s="264">
        <f>Member!A1419</f>
        <v>0</v>
      </c>
      <c r="M1419">
        <f>SUMIF(Erfassung5!BD:BD,L1419,Erfassung5!BW:BW)</f>
        <v>0</v>
      </c>
      <c r="N1419">
        <f>SUMIF(Erfassung5!BD:BD,L1419,Erfassung5!BG:BG)</f>
        <v>0</v>
      </c>
      <c r="O1419">
        <f t="shared" si="61"/>
        <v>0</v>
      </c>
      <c r="P1419">
        <f t="shared" si="60"/>
        <v>1</v>
      </c>
    </row>
    <row r="1420" spans="12:16" x14ac:dyDescent="0.25">
      <c r="L1420" s="264">
        <f>Member!A1420</f>
        <v>0</v>
      </c>
      <c r="M1420">
        <f>SUMIF(Erfassung5!BD:BD,L1420,Erfassung5!BW:BW)</f>
        <v>0</v>
      </c>
      <c r="N1420">
        <f>SUMIF(Erfassung5!BD:BD,L1420,Erfassung5!BG:BG)</f>
        <v>0</v>
      </c>
      <c r="O1420">
        <f t="shared" si="61"/>
        <v>0</v>
      </c>
      <c r="P1420">
        <f t="shared" si="60"/>
        <v>1</v>
      </c>
    </row>
    <row r="1421" spans="12:16" x14ac:dyDescent="0.25">
      <c r="L1421" s="264">
        <f>Member!A1421</f>
        <v>0</v>
      </c>
      <c r="M1421">
        <f>SUMIF(Erfassung5!BD:BD,L1421,Erfassung5!BW:BW)</f>
        <v>0</v>
      </c>
      <c r="N1421">
        <f>SUMIF(Erfassung5!BD:BD,L1421,Erfassung5!BG:BG)</f>
        <v>0</v>
      </c>
      <c r="O1421">
        <f t="shared" si="61"/>
        <v>0</v>
      </c>
      <c r="P1421">
        <f t="shared" si="60"/>
        <v>1</v>
      </c>
    </row>
    <row r="1422" spans="12:16" x14ac:dyDescent="0.25">
      <c r="L1422" s="264">
        <f>Member!A1422</f>
        <v>0</v>
      </c>
      <c r="M1422">
        <f>SUMIF(Erfassung5!BD:BD,L1422,Erfassung5!BW:BW)</f>
        <v>0</v>
      </c>
      <c r="N1422">
        <f>SUMIF(Erfassung5!BD:BD,L1422,Erfassung5!BG:BG)</f>
        <v>0</v>
      </c>
      <c r="O1422">
        <f t="shared" si="61"/>
        <v>0</v>
      </c>
      <c r="P1422">
        <f t="shared" si="60"/>
        <v>1</v>
      </c>
    </row>
    <row r="1423" spans="12:16" x14ac:dyDescent="0.25">
      <c r="L1423" s="264">
        <f>Member!A1423</f>
        <v>0</v>
      </c>
      <c r="M1423">
        <f>SUMIF(Erfassung5!BD:BD,L1423,Erfassung5!BW:BW)</f>
        <v>0</v>
      </c>
      <c r="N1423">
        <f>SUMIF(Erfassung5!BD:BD,L1423,Erfassung5!BG:BG)</f>
        <v>0</v>
      </c>
      <c r="O1423">
        <f t="shared" si="61"/>
        <v>0</v>
      </c>
      <c r="P1423">
        <f t="shared" si="60"/>
        <v>1</v>
      </c>
    </row>
    <row r="1424" spans="12:16" x14ac:dyDescent="0.25">
      <c r="L1424" s="264">
        <f>Member!A1424</f>
        <v>0</v>
      </c>
      <c r="M1424">
        <f>SUMIF(Erfassung5!BD:BD,L1424,Erfassung5!BW:BW)</f>
        <v>0</v>
      </c>
      <c r="N1424">
        <f>SUMIF(Erfassung5!BD:BD,L1424,Erfassung5!BG:BG)</f>
        <v>0</v>
      </c>
      <c r="O1424">
        <f t="shared" si="61"/>
        <v>0</v>
      </c>
      <c r="P1424">
        <f t="shared" si="60"/>
        <v>1</v>
      </c>
    </row>
    <row r="1425" spans="12:16" x14ac:dyDescent="0.25">
      <c r="L1425" s="264">
        <f>Member!A1425</f>
        <v>0</v>
      </c>
      <c r="M1425">
        <f>SUMIF(Erfassung5!BD:BD,L1425,Erfassung5!BW:BW)</f>
        <v>0</v>
      </c>
      <c r="N1425">
        <f>SUMIF(Erfassung5!BD:BD,L1425,Erfassung5!BG:BG)</f>
        <v>0</v>
      </c>
      <c r="O1425">
        <f t="shared" si="61"/>
        <v>0</v>
      </c>
      <c r="P1425">
        <f t="shared" si="60"/>
        <v>1</v>
      </c>
    </row>
    <row r="1426" spans="12:16" x14ac:dyDescent="0.25">
      <c r="L1426" s="264">
        <f>Member!A1426</f>
        <v>0</v>
      </c>
      <c r="M1426">
        <f>SUMIF(Erfassung5!BD:BD,L1426,Erfassung5!BW:BW)</f>
        <v>0</v>
      </c>
      <c r="N1426">
        <f>SUMIF(Erfassung5!BD:BD,L1426,Erfassung5!BG:BG)</f>
        <v>0</v>
      </c>
      <c r="O1426">
        <f t="shared" si="61"/>
        <v>0</v>
      </c>
      <c r="P1426">
        <f t="shared" si="60"/>
        <v>1</v>
      </c>
    </row>
    <row r="1427" spans="12:16" x14ac:dyDescent="0.25">
      <c r="L1427" s="264">
        <f>Member!A1427</f>
        <v>0</v>
      </c>
      <c r="M1427">
        <f>SUMIF(Erfassung5!BD:BD,L1427,Erfassung5!BW:BW)</f>
        <v>0</v>
      </c>
      <c r="N1427">
        <f>SUMIF(Erfassung5!BD:BD,L1427,Erfassung5!BG:BG)</f>
        <v>0</v>
      </c>
      <c r="O1427">
        <f t="shared" si="61"/>
        <v>0</v>
      </c>
      <c r="P1427">
        <f t="shared" si="60"/>
        <v>1</v>
      </c>
    </row>
    <row r="1428" spans="12:16" x14ac:dyDescent="0.25">
      <c r="L1428" s="264">
        <f>Member!A1428</f>
        <v>0</v>
      </c>
      <c r="M1428">
        <f>SUMIF(Erfassung5!BD:BD,L1428,Erfassung5!BW:BW)</f>
        <v>0</v>
      </c>
      <c r="N1428">
        <f>SUMIF(Erfassung5!BD:BD,L1428,Erfassung5!BG:BG)</f>
        <v>0</v>
      </c>
      <c r="O1428">
        <f t="shared" si="61"/>
        <v>0</v>
      </c>
      <c r="P1428">
        <f t="shared" si="60"/>
        <v>1</v>
      </c>
    </row>
    <row r="1429" spans="12:16" x14ac:dyDescent="0.25">
      <c r="L1429" s="264">
        <f>Member!A1429</f>
        <v>0</v>
      </c>
      <c r="M1429">
        <f>SUMIF(Erfassung5!BD:BD,L1429,Erfassung5!BW:BW)</f>
        <v>0</v>
      </c>
      <c r="N1429">
        <f>SUMIF(Erfassung5!BD:BD,L1429,Erfassung5!BG:BG)</f>
        <v>0</v>
      </c>
      <c r="O1429">
        <f t="shared" si="61"/>
        <v>0</v>
      </c>
      <c r="P1429">
        <f t="shared" si="60"/>
        <v>1</v>
      </c>
    </row>
    <row r="1430" spans="12:16" x14ac:dyDescent="0.25">
      <c r="L1430" s="264">
        <f>Member!A1430</f>
        <v>0</v>
      </c>
      <c r="M1430">
        <f>SUMIF(Erfassung5!BD:BD,L1430,Erfassung5!BW:BW)</f>
        <v>0</v>
      </c>
      <c r="N1430">
        <f>SUMIF(Erfassung5!BD:BD,L1430,Erfassung5!BG:BG)</f>
        <v>0</v>
      </c>
      <c r="O1430">
        <f t="shared" si="61"/>
        <v>0</v>
      </c>
      <c r="P1430">
        <f t="shared" si="60"/>
        <v>1</v>
      </c>
    </row>
    <row r="1431" spans="12:16" x14ac:dyDescent="0.25">
      <c r="L1431" s="264">
        <f>Member!A1431</f>
        <v>0</v>
      </c>
      <c r="M1431">
        <f>SUMIF(Erfassung5!BD:BD,L1431,Erfassung5!BW:BW)</f>
        <v>0</v>
      </c>
      <c r="N1431">
        <f>SUMIF(Erfassung5!BD:BD,L1431,Erfassung5!BG:BG)</f>
        <v>0</v>
      </c>
      <c r="O1431">
        <f t="shared" si="61"/>
        <v>0</v>
      </c>
      <c r="P1431">
        <f t="shared" si="60"/>
        <v>1</v>
      </c>
    </row>
    <row r="1432" spans="12:16" x14ac:dyDescent="0.25">
      <c r="L1432" s="264">
        <f>Member!A1432</f>
        <v>0</v>
      </c>
      <c r="M1432">
        <f>SUMIF(Erfassung5!BD:BD,L1432,Erfassung5!BW:BW)</f>
        <v>0</v>
      </c>
      <c r="N1432">
        <f>SUMIF(Erfassung5!BD:BD,L1432,Erfassung5!BG:BG)</f>
        <v>0</v>
      </c>
      <c r="O1432">
        <f t="shared" si="61"/>
        <v>0</v>
      </c>
      <c r="P1432">
        <f t="shared" si="60"/>
        <v>1</v>
      </c>
    </row>
    <row r="1433" spans="12:16" x14ac:dyDescent="0.25">
      <c r="L1433" s="264">
        <f>Member!A1433</f>
        <v>0</v>
      </c>
      <c r="M1433">
        <f>SUMIF(Erfassung5!BD:BD,L1433,Erfassung5!BW:BW)</f>
        <v>0</v>
      </c>
      <c r="N1433">
        <f>SUMIF(Erfassung5!BD:BD,L1433,Erfassung5!BG:BG)</f>
        <v>0</v>
      </c>
      <c r="O1433">
        <f t="shared" si="61"/>
        <v>0</v>
      </c>
      <c r="P1433">
        <f t="shared" si="60"/>
        <v>1</v>
      </c>
    </row>
    <row r="1434" spans="12:16" x14ac:dyDescent="0.25">
      <c r="L1434" s="264">
        <f>Member!A1434</f>
        <v>0</v>
      </c>
      <c r="M1434">
        <f>SUMIF(Erfassung5!BD:BD,L1434,Erfassung5!BW:BW)</f>
        <v>0</v>
      </c>
      <c r="N1434">
        <f>SUMIF(Erfassung5!BD:BD,L1434,Erfassung5!BG:BG)</f>
        <v>0</v>
      </c>
      <c r="O1434">
        <f t="shared" si="61"/>
        <v>0</v>
      </c>
      <c r="P1434">
        <f t="shared" si="60"/>
        <v>1</v>
      </c>
    </row>
    <row r="1435" spans="12:16" x14ac:dyDescent="0.25">
      <c r="L1435" s="264">
        <f>Member!A1435</f>
        <v>0</v>
      </c>
      <c r="M1435">
        <f>SUMIF(Erfassung5!BD:BD,L1435,Erfassung5!BW:BW)</f>
        <v>0</v>
      </c>
      <c r="N1435">
        <f>SUMIF(Erfassung5!BD:BD,L1435,Erfassung5!BG:BG)</f>
        <v>0</v>
      </c>
      <c r="O1435">
        <f t="shared" si="61"/>
        <v>0</v>
      </c>
      <c r="P1435">
        <f t="shared" si="60"/>
        <v>1</v>
      </c>
    </row>
    <row r="1436" spans="12:16" x14ac:dyDescent="0.25">
      <c r="L1436" s="264">
        <f>Member!A1436</f>
        <v>0</v>
      </c>
      <c r="M1436">
        <f>SUMIF(Erfassung5!BD:BD,L1436,Erfassung5!BW:BW)</f>
        <v>0</v>
      </c>
      <c r="N1436">
        <f>SUMIF(Erfassung5!BD:BD,L1436,Erfassung5!BG:BG)</f>
        <v>0</v>
      </c>
      <c r="O1436">
        <f t="shared" si="61"/>
        <v>0</v>
      </c>
      <c r="P1436">
        <f t="shared" si="60"/>
        <v>1</v>
      </c>
    </row>
    <row r="1437" spans="12:16" x14ac:dyDescent="0.25">
      <c r="L1437" s="264">
        <f>Member!A1437</f>
        <v>0</v>
      </c>
      <c r="M1437">
        <f>SUMIF(Erfassung5!BD:BD,L1437,Erfassung5!BW:BW)</f>
        <v>0</v>
      </c>
      <c r="N1437">
        <f>SUMIF(Erfassung5!BD:BD,L1437,Erfassung5!BG:BG)</f>
        <v>0</v>
      </c>
      <c r="O1437">
        <f t="shared" si="61"/>
        <v>0</v>
      </c>
      <c r="P1437">
        <f t="shared" si="60"/>
        <v>1</v>
      </c>
    </row>
    <row r="1438" spans="12:16" x14ac:dyDescent="0.25">
      <c r="L1438" s="264">
        <f>Member!A1438</f>
        <v>0</v>
      </c>
      <c r="M1438">
        <f>SUMIF(Erfassung5!BD:BD,L1438,Erfassung5!BW:BW)</f>
        <v>0</v>
      </c>
      <c r="N1438">
        <f>SUMIF(Erfassung5!BD:BD,L1438,Erfassung5!BG:BG)</f>
        <v>0</v>
      </c>
      <c r="O1438">
        <f t="shared" si="61"/>
        <v>0</v>
      </c>
      <c r="P1438">
        <f t="shared" si="60"/>
        <v>1</v>
      </c>
    </row>
    <row r="1439" spans="12:16" x14ac:dyDescent="0.25">
      <c r="L1439" s="264">
        <f>Member!A1439</f>
        <v>0</v>
      </c>
      <c r="M1439">
        <f>SUMIF(Erfassung5!BD:BD,L1439,Erfassung5!BW:BW)</f>
        <v>0</v>
      </c>
      <c r="N1439">
        <f>SUMIF(Erfassung5!BD:BD,L1439,Erfassung5!BG:BG)</f>
        <v>0</v>
      </c>
      <c r="O1439">
        <f t="shared" si="61"/>
        <v>0</v>
      </c>
      <c r="P1439">
        <f t="shared" si="60"/>
        <v>1</v>
      </c>
    </row>
    <row r="1440" spans="12:16" x14ac:dyDescent="0.25">
      <c r="L1440" s="264">
        <f>Member!A1440</f>
        <v>0</v>
      </c>
      <c r="M1440">
        <f>SUMIF(Erfassung5!BD:BD,L1440,Erfassung5!BW:BW)</f>
        <v>0</v>
      </c>
      <c r="N1440">
        <f>SUMIF(Erfassung5!BD:BD,L1440,Erfassung5!BG:BG)</f>
        <v>0</v>
      </c>
      <c r="O1440">
        <f t="shared" si="61"/>
        <v>0</v>
      </c>
      <c r="P1440">
        <f t="shared" si="60"/>
        <v>1</v>
      </c>
    </row>
    <row r="1441" spans="12:16" x14ac:dyDescent="0.25">
      <c r="L1441" s="264">
        <f>Member!A1441</f>
        <v>0</v>
      </c>
      <c r="M1441">
        <f>SUMIF(Erfassung5!BD:BD,L1441,Erfassung5!BW:BW)</f>
        <v>0</v>
      </c>
      <c r="N1441">
        <f>SUMIF(Erfassung5!BD:BD,L1441,Erfassung5!BG:BG)</f>
        <v>0</v>
      </c>
      <c r="O1441">
        <f t="shared" si="61"/>
        <v>0</v>
      </c>
      <c r="P1441">
        <f t="shared" si="60"/>
        <v>1</v>
      </c>
    </row>
    <row r="1442" spans="12:16" x14ac:dyDescent="0.25">
      <c r="L1442" s="264">
        <f>Member!A1442</f>
        <v>0</v>
      </c>
      <c r="M1442">
        <f>SUMIF(Erfassung5!BD:BD,L1442,Erfassung5!BW:BW)</f>
        <v>0</v>
      </c>
      <c r="N1442">
        <f>SUMIF(Erfassung5!BD:BD,L1442,Erfassung5!BG:BG)</f>
        <v>0</v>
      </c>
      <c r="O1442">
        <f t="shared" si="61"/>
        <v>0</v>
      </c>
      <c r="P1442">
        <f t="shared" si="60"/>
        <v>1</v>
      </c>
    </row>
    <row r="1443" spans="12:16" x14ac:dyDescent="0.25">
      <c r="L1443" s="264">
        <f>Member!A1443</f>
        <v>0</v>
      </c>
      <c r="M1443">
        <f>SUMIF(Erfassung5!BD:BD,L1443,Erfassung5!BW:BW)</f>
        <v>0</v>
      </c>
      <c r="N1443">
        <f>SUMIF(Erfassung5!BD:BD,L1443,Erfassung5!BG:BG)</f>
        <v>0</v>
      </c>
      <c r="O1443">
        <f t="shared" si="61"/>
        <v>0</v>
      </c>
      <c r="P1443">
        <f t="shared" si="60"/>
        <v>1</v>
      </c>
    </row>
    <row r="1444" spans="12:16" x14ac:dyDescent="0.25">
      <c r="L1444" s="264">
        <f>Member!A1444</f>
        <v>0</v>
      </c>
      <c r="M1444">
        <f>SUMIF(Erfassung5!BD:BD,L1444,Erfassung5!BW:BW)</f>
        <v>0</v>
      </c>
      <c r="N1444">
        <f>SUMIF(Erfassung5!BD:BD,L1444,Erfassung5!BG:BG)</f>
        <v>0</v>
      </c>
      <c r="O1444">
        <f t="shared" si="61"/>
        <v>0</v>
      </c>
      <c r="P1444">
        <f t="shared" si="60"/>
        <v>1</v>
      </c>
    </row>
    <row r="1445" spans="12:16" x14ac:dyDescent="0.25">
      <c r="L1445" s="264">
        <f>Member!A1445</f>
        <v>0</v>
      </c>
      <c r="M1445">
        <f>SUMIF(Erfassung5!BD:BD,L1445,Erfassung5!BW:BW)</f>
        <v>0</v>
      </c>
      <c r="N1445">
        <f>SUMIF(Erfassung5!BD:BD,L1445,Erfassung5!BG:BG)</f>
        <v>0</v>
      </c>
      <c r="O1445">
        <f t="shared" si="61"/>
        <v>0</v>
      </c>
      <c r="P1445">
        <f t="shared" si="60"/>
        <v>1</v>
      </c>
    </row>
    <row r="1446" spans="12:16" x14ac:dyDescent="0.25">
      <c r="L1446" s="264">
        <f>Member!A1446</f>
        <v>0</v>
      </c>
      <c r="M1446">
        <f>SUMIF(Erfassung5!BD:BD,L1446,Erfassung5!BW:BW)</f>
        <v>0</v>
      </c>
      <c r="N1446">
        <f>SUMIF(Erfassung5!BD:BD,L1446,Erfassung5!BG:BG)</f>
        <v>0</v>
      </c>
      <c r="O1446">
        <f t="shared" si="61"/>
        <v>0</v>
      </c>
      <c r="P1446">
        <f t="shared" si="60"/>
        <v>1</v>
      </c>
    </row>
    <row r="1447" spans="12:16" x14ac:dyDescent="0.25">
      <c r="L1447" s="264">
        <f>Member!A1447</f>
        <v>0</v>
      </c>
      <c r="M1447">
        <f>SUMIF(Erfassung5!BD:BD,L1447,Erfassung5!BW:BW)</f>
        <v>0</v>
      </c>
      <c r="N1447">
        <f>SUMIF(Erfassung5!BD:BD,L1447,Erfassung5!BG:BG)</f>
        <v>0</v>
      </c>
      <c r="O1447">
        <f t="shared" si="61"/>
        <v>0</v>
      </c>
      <c r="P1447">
        <f t="shared" si="60"/>
        <v>1</v>
      </c>
    </row>
    <row r="1448" spans="12:16" x14ac:dyDescent="0.25">
      <c r="L1448" s="264">
        <f>Member!A1448</f>
        <v>0</v>
      </c>
      <c r="M1448">
        <f>SUMIF(Erfassung5!BD:BD,L1448,Erfassung5!BW:BW)</f>
        <v>0</v>
      </c>
      <c r="N1448">
        <f>SUMIF(Erfassung5!BD:BD,L1448,Erfassung5!BG:BG)</f>
        <v>0</v>
      </c>
      <c r="O1448">
        <f t="shared" si="61"/>
        <v>0</v>
      </c>
      <c r="P1448">
        <f t="shared" si="60"/>
        <v>1</v>
      </c>
    </row>
    <row r="1449" spans="12:16" x14ac:dyDescent="0.25">
      <c r="L1449" s="264">
        <f>Member!A1449</f>
        <v>0</v>
      </c>
      <c r="M1449">
        <f>SUMIF(Erfassung5!BD:BD,L1449,Erfassung5!BW:BW)</f>
        <v>0</v>
      </c>
      <c r="N1449">
        <f>SUMIF(Erfassung5!BD:BD,L1449,Erfassung5!BG:BG)</f>
        <v>0</v>
      </c>
      <c r="O1449">
        <f t="shared" si="61"/>
        <v>0</v>
      </c>
      <c r="P1449">
        <f t="shared" si="60"/>
        <v>1</v>
      </c>
    </row>
    <row r="1450" spans="12:16" x14ac:dyDescent="0.25">
      <c r="L1450" s="264">
        <f>Member!A1450</f>
        <v>0</v>
      </c>
      <c r="M1450">
        <f>SUMIF(Erfassung5!BD:BD,L1450,Erfassung5!BW:BW)</f>
        <v>0</v>
      </c>
      <c r="N1450">
        <f>SUMIF(Erfassung5!BD:BD,L1450,Erfassung5!BG:BG)</f>
        <v>0</v>
      </c>
      <c r="O1450">
        <f t="shared" si="61"/>
        <v>0</v>
      </c>
      <c r="P1450">
        <f t="shared" si="60"/>
        <v>1</v>
      </c>
    </row>
    <row r="1451" spans="12:16" x14ac:dyDescent="0.25">
      <c r="L1451" s="264">
        <f>Member!A1451</f>
        <v>0</v>
      </c>
      <c r="M1451">
        <f>SUMIF(Erfassung5!BD:BD,L1451,Erfassung5!BW:BW)</f>
        <v>0</v>
      </c>
      <c r="N1451">
        <f>SUMIF(Erfassung5!BD:BD,L1451,Erfassung5!BG:BG)</f>
        <v>0</v>
      </c>
      <c r="O1451">
        <f t="shared" si="61"/>
        <v>0</v>
      </c>
      <c r="P1451">
        <f t="shared" si="60"/>
        <v>1</v>
      </c>
    </row>
    <row r="1452" spans="12:16" x14ac:dyDescent="0.25">
      <c r="L1452" s="264">
        <f>Member!A1452</f>
        <v>0</v>
      </c>
      <c r="M1452">
        <f>SUMIF(Erfassung5!BD:BD,L1452,Erfassung5!BW:BW)</f>
        <v>0</v>
      </c>
      <c r="N1452">
        <f>SUMIF(Erfassung5!BD:BD,L1452,Erfassung5!BG:BG)</f>
        <v>0</v>
      </c>
      <c r="O1452">
        <f t="shared" si="61"/>
        <v>0</v>
      </c>
      <c r="P1452">
        <f t="shared" si="60"/>
        <v>1</v>
      </c>
    </row>
    <row r="1453" spans="12:16" x14ac:dyDescent="0.25">
      <c r="L1453" s="264">
        <f>Member!A1453</f>
        <v>0</v>
      </c>
      <c r="M1453">
        <f>SUMIF(Erfassung5!BD:BD,L1453,Erfassung5!BW:BW)</f>
        <v>0</v>
      </c>
      <c r="N1453">
        <f>SUMIF(Erfassung5!BD:BD,L1453,Erfassung5!BG:BG)</f>
        <v>0</v>
      </c>
      <c r="O1453">
        <f t="shared" si="61"/>
        <v>0</v>
      </c>
      <c r="P1453">
        <f t="shared" si="60"/>
        <v>1</v>
      </c>
    </row>
    <row r="1454" spans="12:16" x14ac:dyDescent="0.25">
      <c r="L1454" s="264">
        <f>Member!A1454</f>
        <v>0</v>
      </c>
      <c r="M1454">
        <f>SUMIF(Erfassung5!BD:BD,L1454,Erfassung5!BW:BW)</f>
        <v>0</v>
      </c>
      <c r="N1454">
        <f>SUMIF(Erfassung5!BD:BD,L1454,Erfassung5!BG:BG)</f>
        <v>0</v>
      </c>
      <c r="O1454">
        <f t="shared" si="61"/>
        <v>0</v>
      </c>
      <c r="P1454">
        <f t="shared" si="60"/>
        <v>1</v>
      </c>
    </row>
    <row r="1455" spans="12:16" x14ac:dyDescent="0.25">
      <c r="L1455" s="264">
        <f>Member!A1455</f>
        <v>0</v>
      </c>
      <c r="M1455">
        <f>SUMIF(Erfassung5!BD:BD,L1455,Erfassung5!BW:BW)</f>
        <v>0</v>
      </c>
      <c r="N1455">
        <f>SUMIF(Erfassung5!BD:BD,L1455,Erfassung5!BG:BG)</f>
        <v>0</v>
      </c>
      <c r="O1455">
        <f t="shared" si="61"/>
        <v>0</v>
      </c>
      <c r="P1455">
        <f t="shared" si="60"/>
        <v>1</v>
      </c>
    </row>
    <row r="1456" spans="12:16" x14ac:dyDescent="0.25">
      <c r="L1456" s="264">
        <f>Member!A1456</f>
        <v>0</v>
      </c>
      <c r="M1456">
        <f>SUMIF(Erfassung5!BD:BD,L1456,Erfassung5!BW:BW)</f>
        <v>0</v>
      </c>
      <c r="N1456">
        <f>SUMIF(Erfassung5!BD:BD,L1456,Erfassung5!BG:BG)</f>
        <v>0</v>
      </c>
      <c r="O1456">
        <f t="shared" si="61"/>
        <v>0</v>
      </c>
      <c r="P1456">
        <f t="shared" si="60"/>
        <v>1</v>
      </c>
    </row>
    <row r="1457" spans="12:16" x14ac:dyDescent="0.25">
      <c r="L1457" s="264">
        <f>Member!A1457</f>
        <v>0</v>
      </c>
      <c r="M1457">
        <f>SUMIF(Erfassung5!BD:BD,L1457,Erfassung5!BW:BW)</f>
        <v>0</v>
      </c>
      <c r="N1457">
        <f>SUMIF(Erfassung5!BD:BD,L1457,Erfassung5!BG:BG)</f>
        <v>0</v>
      </c>
      <c r="O1457">
        <f t="shared" si="61"/>
        <v>0</v>
      </c>
      <c r="P1457">
        <f t="shared" si="60"/>
        <v>1</v>
      </c>
    </row>
    <row r="1458" spans="12:16" x14ac:dyDescent="0.25">
      <c r="L1458" s="264">
        <f>Member!A1458</f>
        <v>0</v>
      </c>
      <c r="M1458">
        <f>SUMIF(Erfassung5!BD:BD,L1458,Erfassung5!BW:BW)</f>
        <v>0</v>
      </c>
      <c r="N1458">
        <f>SUMIF(Erfassung5!BD:BD,L1458,Erfassung5!BG:BG)</f>
        <v>0</v>
      </c>
      <c r="O1458">
        <f t="shared" si="61"/>
        <v>0</v>
      </c>
      <c r="P1458">
        <f t="shared" si="60"/>
        <v>1</v>
      </c>
    </row>
    <row r="1459" spans="12:16" x14ac:dyDescent="0.25">
      <c r="L1459" s="264">
        <f>Member!A1459</f>
        <v>0</v>
      </c>
      <c r="M1459">
        <f>SUMIF(Erfassung5!BD:BD,L1459,Erfassung5!BW:BW)</f>
        <v>0</v>
      </c>
      <c r="N1459">
        <f>SUMIF(Erfassung5!BD:BD,L1459,Erfassung5!BG:BG)</f>
        <v>0</v>
      </c>
      <c r="O1459">
        <f t="shared" si="61"/>
        <v>0</v>
      </c>
      <c r="P1459">
        <f t="shared" si="60"/>
        <v>1</v>
      </c>
    </row>
    <row r="1460" spans="12:16" x14ac:dyDescent="0.25">
      <c r="L1460" s="264">
        <f>Member!A1460</f>
        <v>0</v>
      </c>
      <c r="M1460">
        <f>SUMIF(Erfassung5!BD:BD,L1460,Erfassung5!BW:BW)</f>
        <v>0</v>
      </c>
      <c r="N1460">
        <f>SUMIF(Erfassung5!BD:BD,L1460,Erfassung5!BG:BG)</f>
        <v>0</v>
      </c>
      <c r="O1460">
        <f t="shared" si="61"/>
        <v>0</v>
      </c>
      <c r="P1460">
        <f t="shared" si="60"/>
        <v>1</v>
      </c>
    </row>
    <row r="1461" spans="12:16" x14ac:dyDescent="0.25">
      <c r="L1461" s="264">
        <f>Member!A1461</f>
        <v>0</v>
      </c>
      <c r="M1461">
        <f>SUMIF(Erfassung5!BD:BD,L1461,Erfassung5!BW:BW)</f>
        <v>0</v>
      </c>
      <c r="N1461">
        <f>SUMIF(Erfassung5!BD:BD,L1461,Erfassung5!BG:BG)</f>
        <v>0</v>
      </c>
      <c r="O1461">
        <f t="shared" si="61"/>
        <v>0</v>
      </c>
      <c r="P1461">
        <f t="shared" si="60"/>
        <v>1</v>
      </c>
    </row>
    <row r="1462" spans="12:16" x14ac:dyDescent="0.25">
      <c r="L1462" s="264">
        <f>Member!A1462</f>
        <v>0</v>
      </c>
      <c r="M1462">
        <f>SUMIF(Erfassung5!BD:BD,L1462,Erfassung5!BW:BW)</f>
        <v>0</v>
      </c>
      <c r="N1462">
        <f>SUMIF(Erfassung5!BD:BD,L1462,Erfassung5!BG:BG)</f>
        <v>0</v>
      </c>
      <c r="O1462">
        <f t="shared" si="61"/>
        <v>0</v>
      </c>
      <c r="P1462">
        <f t="shared" si="60"/>
        <v>1</v>
      </c>
    </row>
    <row r="1463" spans="12:16" x14ac:dyDescent="0.25">
      <c r="L1463" s="264">
        <f>Member!A1463</f>
        <v>0</v>
      </c>
      <c r="M1463">
        <f>SUMIF(Erfassung5!BD:BD,L1463,Erfassung5!BW:BW)</f>
        <v>0</v>
      </c>
      <c r="N1463">
        <f>SUMIF(Erfassung5!BD:BD,L1463,Erfassung5!BG:BG)</f>
        <v>0</v>
      </c>
      <c r="O1463">
        <f t="shared" si="61"/>
        <v>0</v>
      </c>
      <c r="P1463">
        <f t="shared" si="60"/>
        <v>1</v>
      </c>
    </row>
    <row r="1464" spans="12:16" x14ac:dyDescent="0.25">
      <c r="L1464" s="264">
        <f>Member!A1464</f>
        <v>0</v>
      </c>
      <c r="M1464">
        <f>SUMIF(Erfassung5!BD:BD,L1464,Erfassung5!BW:BW)</f>
        <v>0</v>
      </c>
      <c r="N1464">
        <f>SUMIF(Erfassung5!BD:BD,L1464,Erfassung5!BG:BG)</f>
        <v>0</v>
      </c>
      <c r="O1464">
        <f t="shared" si="61"/>
        <v>0</v>
      </c>
      <c r="P1464">
        <f t="shared" si="60"/>
        <v>1</v>
      </c>
    </row>
    <row r="1465" spans="12:16" x14ac:dyDescent="0.25">
      <c r="L1465" s="264">
        <f>Member!A1465</f>
        <v>0</v>
      </c>
      <c r="M1465">
        <f>SUMIF(Erfassung5!BD:BD,L1465,Erfassung5!BW:BW)</f>
        <v>0</v>
      </c>
      <c r="N1465">
        <f>SUMIF(Erfassung5!BD:BD,L1465,Erfassung5!BG:BG)</f>
        <v>0</v>
      </c>
      <c r="O1465">
        <f t="shared" si="61"/>
        <v>0</v>
      </c>
      <c r="P1465">
        <f t="shared" si="60"/>
        <v>1</v>
      </c>
    </row>
    <row r="1466" spans="12:16" x14ac:dyDescent="0.25">
      <c r="L1466" s="264">
        <f>Member!A1466</f>
        <v>0</v>
      </c>
      <c r="M1466">
        <f>SUMIF(Erfassung5!BD:BD,L1466,Erfassung5!BW:BW)</f>
        <v>0</v>
      </c>
      <c r="N1466">
        <f>SUMIF(Erfassung5!BD:BD,L1466,Erfassung5!BG:BG)</f>
        <v>0</v>
      </c>
      <c r="O1466">
        <f t="shared" si="61"/>
        <v>0</v>
      </c>
      <c r="P1466">
        <f t="shared" si="60"/>
        <v>1</v>
      </c>
    </row>
    <row r="1467" spans="12:16" x14ac:dyDescent="0.25">
      <c r="L1467" s="264">
        <f>Member!A1467</f>
        <v>0</v>
      </c>
      <c r="M1467">
        <f>SUMIF(Erfassung5!BD:BD,L1467,Erfassung5!BW:BW)</f>
        <v>0</v>
      </c>
      <c r="N1467">
        <f>SUMIF(Erfassung5!BD:BD,L1467,Erfassung5!BG:BG)</f>
        <v>0</v>
      </c>
      <c r="O1467">
        <f t="shared" si="61"/>
        <v>0</v>
      </c>
      <c r="P1467">
        <f t="shared" si="60"/>
        <v>1</v>
      </c>
    </row>
    <row r="1468" spans="12:16" x14ac:dyDescent="0.25">
      <c r="L1468" s="264">
        <f>Member!A1468</f>
        <v>0</v>
      </c>
      <c r="M1468">
        <f>SUMIF(Erfassung5!BD:BD,L1468,Erfassung5!BW:BW)</f>
        <v>0</v>
      </c>
      <c r="N1468">
        <f>SUMIF(Erfassung5!BD:BD,L1468,Erfassung5!BG:BG)</f>
        <v>0</v>
      </c>
      <c r="O1468">
        <f t="shared" si="61"/>
        <v>0</v>
      </c>
      <c r="P1468">
        <f t="shared" si="60"/>
        <v>1</v>
      </c>
    </row>
    <row r="1469" spans="12:16" x14ac:dyDescent="0.25">
      <c r="L1469" s="264">
        <f>Member!A1469</f>
        <v>0</v>
      </c>
      <c r="M1469">
        <f>SUMIF(Erfassung5!BD:BD,L1469,Erfassung5!BW:BW)</f>
        <v>0</v>
      </c>
      <c r="N1469">
        <f>SUMIF(Erfassung5!BD:BD,L1469,Erfassung5!BG:BG)</f>
        <v>0</v>
      </c>
      <c r="O1469">
        <f t="shared" si="61"/>
        <v>0</v>
      </c>
      <c r="P1469">
        <f t="shared" si="60"/>
        <v>1</v>
      </c>
    </row>
    <row r="1470" spans="12:16" x14ac:dyDescent="0.25">
      <c r="L1470" s="264">
        <f>Member!A1470</f>
        <v>0</v>
      </c>
      <c r="M1470">
        <f>SUMIF(Erfassung5!BD:BD,L1470,Erfassung5!BW:BW)</f>
        <v>0</v>
      </c>
      <c r="N1470">
        <f>SUMIF(Erfassung5!BD:BD,L1470,Erfassung5!BG:BG)</f>
        <v>0</v>
      </c>
      <c r="O1470">
        <f t="shared" si="61"/>
        <v>0</v>
      </c>
      <c r="P1470">
        <f t="shared" si="60"/>
        <v>1</v>
      </c>
    </row>
    <row r="1471" spans="12:16" x14ac:dyDescent="0.25">
      <c r="L1471" s="264">
        <f>Member!A1471</f>
        <v>0</v>
      </c>
      <c r="M1471">
        <f>SUMIF(Erfassung5!BD:BD,L1471,Erfassung5!BW:BW)</f>
        <v>0</v>
      </c>
      <c r="N1471">
        <f>SUMIF(Erfassung5!BD:BD,L1471,Erfassung5!BG:BG)</f>
        <v>0</v>
      </c>
      <c r="O1471">
        <f t="shared" si="61"/>
        <v>0</v>
      </c>
      <c r="P1471">
        <f t="shared" si="60"/>
        <v>1</v>
      </c>
    </row>
    <row r="1472" spans="12:16" x14ac:dyDescent="0.25">
      <c r="L1472" s="264">
        <f>Member!A1472</f>
        <v>0</v>
      </c>
      <c r="M1472">
        <f>SUMIF(Erfassung5!BD:BD,L1472,Erfassung5!BW:BW)</f>
        <v>0</v>
      </c>
      <c r="N1472">
        <f>SUMIF(Erfassung5!BD:BD,L1472,Erfassung5!BG:BG)</f>
        <v>0</v>
      </c>
      <c r="O1472">
        <f t="shared" si="61"/>
        <v>0</v>
      </c>
      <c r="P1472">
        <f t="shared" si="60"/>
        <v>1</v>
      </c>
    </row>
    <row r="1473" spans="12:16" x14ac:dyDescent="0.25">
      <c r="L1473" s="264">
        <f>Member!A1473</f>
        <v>0</v>
      </c>
      <c r="M1473">
        <f>SUMIF(Erfassung5!BD:BD,L1473,Erfassung5!BW:BW)</f>
        <v>0</v>
      </c>
      <c r="N1473">
        <f>SUMIF(Erfassung5!BD:BD,L1473,Erfassung5!BG:BG)</f>
        <v>0</v>
      </c>
      <c r="O1473">
        <f t="shared" si="61"/>
        <v>0</v>
      </c>
      <c r="P1473">
        <f t="shared" si="60"/>
        <v>1</v>
      </c>
    </row>
    <row r="1474" spans="12:16" x14ac:dyDescent="0.25">
      <c r="L1474" s="264">
        <f>Member!A1474</f>
        <v>0</v>
      </c>
      <c r="M1474">
        <f>SUMIF(Erfassung5!BD:BD,L1474,Erfassung5!BW:BW)</f>
        <v>0</v>
      </c>
      <c r="N1474">
        <f>SUMIF(Erfassung5!BD:BD,L1474,Erfassung5!BG:BG)</f>
        <v>0</v>
      </c>
      <c r="O1474">
        <f t="shared" si="61"/>
        <v>0</v>
      </c>
      <c r="P1474">
        <f t="shared" ref="P1474:P1537" si="62">RANK(O1474,O:O)</f>
        <v>1</v>
      </c>
    </row>
    <row r="1475" spans="12:16" x14ac:dyDescent="0.25">
      <c r="L1475" s="264">
        <f>Member!A1475</f>
        <v>0</v>
      </c>
      <c r="M1475">
        <f>SUMIF(Erfassung5!BD:BD,L1475,Erfassung5!BW:BW)</f>
        <v>0</v>
      </c>
      <c r="N1475">
        <f>SUMIF(Erfassung5!BD:BD,L1475,Erfassung5!BG:BG)</f>
        <v>0</v>
      </c>
      <c r="O1475">
        <f t="shared" ref="O1475:O1538" si="63">IF(N1475=0,0,M1475/N1475-ROW()/1000000000)</f>
        <v>0</v>
      </c>
      <c r="P1475">
        <f t="shared" si="62"/>
        <v>1</v>
      </c>
    </row>
    <row r="1476" spans="12:16" x14ac:dyDescent="0.25">
      <c r="L1476" s="264">
        <f>Member!A1476</f>
        <v>0</v>
      </c>
      <c r="M1476">
        <f>SUMIF(Erfassung5!BD:BD,L1476,Erfassung5!BW:BW)</f>
        <v>0</v>
      </c>
      <c r="N1476">
        <f>SUMIF(Erfassung5!BD:BD,L1476,Erfassung5!BG:BG)</f>
        <v>0</v>
      </c>
      <c r="O1476">
        <f t="shared" si="63"/>
        <v>0</v>
      </c>
      <c r="P1476">
        <f t="shared" si="62"/>
        <v>1</v>
      </c>
    </row>
    <row r="1477" spans="12:16" x14ac:dyDescent="0.25">
      <c r="L1477" s="264">
        <f>Member!A1477</f>
        <v>0</v>
      </c>
      <c r="M1477">
        <f>SUMIF(Erfassung5!BD:BD,L1477,Erfassung5!BW:BW)</f>
        <v>0</v>
      </c>
      <c r="N1477">
        <f>SUMIF(Erfassung5!BD:BD,L1477,Erfassung5!BG:BG)</f>
        <v>0</v>
      </c>
      <c r="O1477">
        <f t="shared" si="63"/>
        <v>0</v>
      </c>
      <c r="P1477">
        <f t="shared" si="62"/>
        <v>1</v>
      </c>
    </row>
    <row r="1478" spans="12:16" x14ac:dyDescent="0.25">
      <c r="L1478" s="264">
        <f>Member!A1478</f>
        <v>0</v>
      </c>
      <c r="M1478">
        <f>SUMIF(Erfassung5!BD:BD,L1478,Erfassung5!BW:BW)</f>
        <v>0</v>
      </c>
      <c r="N1478">
        <f>SUMIF(Erfassung5!BD:BD,L1478,Erfassung5!BG:BG)</f>
        <v>0</v>
      </c>
      <c r="O1478">
        <f t="shared" si="63"/>
        <v>0</v>
      </c>
      <c r="P1478">
        <f t="shared" si="62"/>
        <v>1</v>
      </c>
    </row>
    <row r="1479" spans="12:16" x14ac:dyDescent="0.25">
      <c r="L1479" s="264">
        <f>Member!A1479</f>
        <v>0</v>
      </c>
      <c r="M1479">
        <f>SUMIF(Erfassung5!BD:BD,L1479,Erfassung5!BW:BW)</f>
        <v>0</v>
      </c>
      <c r="N1479">
        <f>SUMIF(Erfassung5!BD:BD,L1479,Erfassung5!BG:BG)</f>
        <v>0</v>
      </c>
      <c r="O1479">
        <f t="shared" si="63"/>
        <v>0</v>
      </c>
      <c r="P1479">
        <f t="shared" si="62"/>
        <v>1</v>
      </c>
    </row>
    <row r="1480" spans="12:16" x14ac:dyDescent="0.25">
      <c r="L1480" s="264">
        <f>Member!A1480</f>
        <v>0</v>
      </c>
      <c r="M1480">
        <f>SUMIF(Erfassung5!BD:BD,L1480,Erfassung5!BW:BW)</f>
        <v>0</v>
      </c>
      <c r="N1480">
        <f>SUMIF(Erfassung5!BD:BD,L1480,Erfassung5!BG:BG)</f>
        <v>0</v>
      </c>
      <c r="O1480">
        <f t="shared" si="63"/>
        <v>0</v>
      </c>
      <c r="P1480">
        <f t="shared" si="62"/>
        <v>1</v>
      </c>
    </row>
    <row r="1481" spans="12:16" x14ac:dyDescent="0.25">
      <c r="L1481" s="264">
        <f>Member!A1481</f>
        <v>0</v>
      </c>
      <c r="M1481">
        <f>SUMIF(Erfassung5!BD:BD,L1481,Erfassung5!BW:BW)</f>
        <v>0</v>
      </c>
      <c r="N1481">
        <f>SUMIF(Erfassung5!BD:BD,L1481,Erfassung5!BG:BG)</f>
        <v>0</v>
      </c>
      <c r="O1481">
        <f t="shared" si="63"/>
        <v>0</v>
      </c>
      <c r="P1481">
        <f t="shared" si="62"/>
        <v>1</v>
      </c>
    </row>
    <row r="1482" spans="12:16" x14ac:dyDescent="0.25">
      <c r="L1482" s="264">
        <f>Member!A1482</f>
        <v>0</v>
      </c>
      <c r="M1482">
        <f>SUMIF(Erfassung5!BD:BD,L1482,Erfassung5!BW:BW)</f>
        <v>0</v>
      </c>
      <c r="N1482">
        <f>SUMIF(Erfassung5!BD:BD,L1482,Erfassung5!BG:BG)</f>
        <v>0</v>
      </c>
      <c r="O1482">
        <f t="shared" si="63"/>
        <v>0</v>
      </c>
      <c r="P1482">
        <f t="shared" si="62"/>
        <v>1</v>
      </c>
    </row>
    <row r="1483" spans="12:16" x14ac:dyDescent="0.25">
      <c r="L1483" s="264">
        <f>Member!A1483</f>
        <v>0</v>
      </c>
      <c r="M1483">
        <f>SUMIF(Erfassung5!BD:BD,L1483,Erfassung5!BW:BW)</f>
        <v>0</v>
      </c>
      <c r="N1483">
        <f>SUMIF(Erfassung5!BD:BD,L1483,Erfassung5!BG:BG)</f>
        <v>0</v>
      </c>
      <c r="O1483">
        <f t="shared" si="63"/>
        <v>0</v>
      </c>
      <c r="P1483">
        <f t="shared" si="62"/>
        <v>1</v>
      </c>
    </row>
    <row r="1484" spans="12:16" x14ac:dyDescent="0.25">
      <c r="L1484" s="264">
        <f>Member!A1484</f>
        <v>0</v>
      </c>
      <c r="M1484">
        <f>SUMIF(Erfassung5!BD:BD,L1484,Erfassung5!BW:BW)</f>
        <v>0</v>
      </c>
      <c r="N1484">
        <f>SUMIF(Erfassung5!BD:BD,L1484,Erfassung5!BG:BG)</f>
        <v>0</v>
      </c>
      <c r="O1484">
        <f t="shared" si="63"/>
        <v>0</v>
      </c>
      <c r="P1484">
        <f t="shared" si="62"/>
        <v>1</v>
      </c>
    </row>
    <row r="1485" spans="12:16" x14ac:dyDescent="0.25">
      <c r="L1485" s="264">
        <f>Member!A1485</f>
        <v>0</v>
      </c>
      <c r="M1485">
        <f>SUMIF(Erfassung5!BD:BD,L1485,Erfassung5!BW:BW)</f>
        <v>0</v>
      </c>
      <c r="N1485">
        <f>SUMIF(Erfassung5!BD:BD,L1485,Erfassung5!BG:BG)</f>
        <v>0</v>
      </c>
      <c r="O1485">
        <f t="shared" si="63"/>
        <v>0</v>
      </c>
      <c r="P1485">
        <f t="shared" si="62"/>
        <v>1</v>
      </c>
    </row>
    <row r="1486" spans="12:16" x14ac:dyDescent="0.25">
      <c r="L1486" s="264">
        <f>Member!A1486</f>
        <v>0</v>
      </c>
      <c r="M1486">
        <f>SUMIF(Erfassung5!BD:BD,L1486,Erfassung5!BW:BW)</f>
        <v>0</v>
      </c>
      <c r="N1486">
        <f>SUMIF(Erfassung5!BD:BD,L1486,Erfassung5!BG:BG)</f>
        <v>0</v>
      </c>
      <c r="O1486">
        <f t="shared" si="63"/>
        <v>0</v>
      </c>
      <c r="P1486">
        <f t="shared" si="62"/>
        <v>1</v>
      </c>
    </row>
    <row r="1487" spans="12:16" x14ac:dyDescent="0.25">
      <c r="L1487" s="264">
        <f>Member!A1487</f>
        <v>0</v>
      </c>
      <c r="M1487">
        <f>SUMIF(Erfassung5!BD:BD,L1487,Erfassung5!BW:BW)</f>
        <v>0</v>
      </c>
      <c r="N1487">
        <f>SUMIF(Erfassung5!BD:BD,L1487,Erfassung5!BG:BG)</f>
        <v>0</v>
      </c>
      <c r="O1487">
        <f t="shared" si="63"/>
        <v>0</v>
      </c>
      <c r="P1487">
        <f t="shared" si="62"/>
        <v>1</v>
      </c>
    </row>
    <row r="1488" spans="12:16" x14ac:dyDescent="0.25">
      <c r="L1488" s="264">
        <f>Member!A1488</f>
        <v>0</v>
      </c>
      <c r="M1488">
        <f>SUMIF(Erfassung5!BD:BD,L1488,Erfassung5!BW:BW)</f>
        <v>0</v>
      </c>
      <c r="N1488">
        <f>SUMIF(Erfassung5!BD:BD,L1488,Erfassung5!BG:BG)</f>
        <v>0</v>
      </c>
      <c r="O1488">
        <f t="shared" si="63"/>
        <v>0</v>
      </c>
      <c r="P1488">
        <f t="shared" si="62"/>
        <v>1</v>
      </c>
    </row>
    <row r="1489" spans="12:16" x14ac:dyDescent="0.25">
      <c r="L1489" s="264">
        <f>Member!A1489</f>
        <v>0</v>
      </c>
      <c r="M1489">
        <f>SUMIF(Erfassung5!BD:BD,L1489,Erfassung5!BW:BW)</f>
        <v>0</v>
      </c>
      <c r="N1489">
        <f>SUMIF(Erfassung5!BD:BD,L1489,Erfassung5!BG:BG)</f>
        <v>0</v>
      </c>
      <c r="O1489">
        <f t="shared" si="63"/>
        <v>0</v>
      </c>
      <c r="P1489">
        <f t="shared" si="62"/>
        <v>1</v>
      </c>
    </row>
    <row r="1490" spans="12:16" x14ac:dyDescent="0.25">
      <c r="L1490" s="264">
        <f>Member!A1490</f>
        <v>0</v>
      </c>
      <c r="M1490">
        <f>SUMIF(Erfassung5!BD:BD,L1490,Erfassung5!BW:BW)</f>
        <v>0</v>
      </c>
      <c r="N1490">
        <f>SUMIF(Erfassung5!BD:BD,L1490,Erfassung5!BG:BG)</f>
        <v>0</v>
      </c>
      <c r="O1490">
        <f t="shared" si="63"/>
        <v>0</v>
      </c>
      <c r="P1490">
        <f t="shared" si="62"/>
        <v>1</v>
      </c>
    </row>
    <row r="1491" spans="12:16" x14ac:dyDescent="0.25">
      <c r="L1491" s="264">
        <f>Member!A1491</f>
        <v>0</v>
      </c>
      <c r="M1491">
        <f>SUMIF(Erfassung5!BD:BD,L1491,Erfassung5!BW:BW)</f>
        <v>0</v>
      </c>
      <c r="N1491">
        <f>SUMIF(Erfassung5!BD:BD,L1491,Erfassung5!BG:BG)</f>
        <v>0</v>
      </c>
      <c r="O1491">
        <f t="shared" si="63"/>
        <v>0</v>
      </c>
      <c r="P1491">
        <f t="shared" si="62"/>
        <v>1</v>
      </c>
    </row>
    <row r="1492" spans="12:16" x14ac:dyDescent="0.25">
      <c r="L1492" s="264">
        <f>Member!A1492</f>
        <v>0</v>
      </c>
      <c r="M1492">
        <f>SUMIF(Erfassung5!BD:BD,L1492,Erfassung5!BW:BW)</f>
        <v>0</v>
      </c>
      <c r="N1492">
        <f>SUMIF(Erfassung5!BD:BD,L1492,Erfassung5!BG:BG)</f>
        <v>0</v>
      </c>
      <c r="O1492">
        <f t="shared" si="63"/>
        <v>0</v>
      </c>
      <c r="P1492">
        <f t="shared" si="62"/>
        <v>1</v>
      </c>
    </row>
    <row r="1493" spans="12:16" x14ac:dyDescent="0.25">
      <c r="L1493" s="264">
        <f>Member!A1493</f>
        <v>0</v>
      </c>
      <c r="M1493">
        <f>SUMIF(Erfassung5!BD:BD,L1493,Erfassung5!BW:BW)</f>
        <v>0</v>
      </c>
      <c r="N1493">
        <f>SUMIF(Erfassung5!BD:BD,L1493,Erfassung5!BG:BG)</f>
        <v>0</v>
      </c>
      <c r="O1493">
        <f t="shared" si="63"/>
        <v>0</v>
      </c>
      <c r="P1493">
        <f t="shared" si="62"/>
        <v>1</v>
      </c>
    </row>
    <row r="1494" spans="12:16" x14ac:dyDescent="0.25">
      <c r="L1494" s="264">
        <f>Member!A1494</f>
        <v>0</v>
      </c>
      <c r="M1494">
        <f>SUMIF(Erfassung5!BD:BD,L1494,Erfassung5!BW:BW)</f>
        <v>0</v>
      </c>
      <c r="N1494">
        <f>SUMIF(Erfassung5!BD:BD,L1494,Erfassung5!BG:BG)</f>
        <v>0</v>
      </c>
      <c r="O1494">
        <f t="shared" si="63"/>
        <v>0</v>
      </c>
      <c r="P1494">
        <f t="shared" si="62"/>
        <v>1</v>
      </c>
    </row>
    <row r="1495" spans="12:16" x14ac:dyDescent="0.25">
      <c r="L1495" s="264">
        <f>Member!A1495</f>
        <v>0</v>
      </c>
      <c r="M1495">
        <f>SUMIF(Erfassung5!BD:BD,L1495,Erfassung5!BW:BW)</f>
        <v>0</v>
      </c>
      <c r="N1495">
        <f>SUMIF(Erfassung5!BD:BD,L1495,Erfassung5!BG:BG)</f>
        <v>0</v>
      </c>
      <c r="O1495">
        <f t="shared" si="63"/>
        <v>0</v>
      </c>
      <c r="P1495">
        <f t="shared" si="62"/>
        <v>1</v>
      </c>
    </row>
    <row r="1496" spans="12:16" x14ac:dyDescent="0.25">
      <c r="L1496" s="264">
        <f>Member!A1496</f>
        <v>0</v>
      </c>
      <c r="M1496">
        <f>SUMIF(Erfassung5!BD:BD,L1496,Erfassung5!BW:BW)</f>
        <v>0</v>
      </c>
      <c r="N1496">
        <f>SUMIF(Erfassung5!BD:BD,L1496,Erfassung5!BG:BG)</f>
        <v>0</v>
      </c>
      <c r="O1496">
        <f t="shared" si="63"/>
        <v>0</v>
      </c>
      <c r="P1496">
        <f t="shared" si="62"/>
        <v>1</v>
      </c>
    </row>
    <row r="1497" spans="12:16" x14ac:dyDescent="0.25">
      <c r="L1497" s="264">
        <f>Member!A1497</f>
        <v>0</v>
      </c>
      <c r="M1497">
        <f>SUMIF(Erfassung5!BD:BD,L1497,Erfassung5!BW:BW)</f>
        <v>0</v>
      </c>
      <c r="N1497">
        <f>SUMIF(Erfassung5!BD:BD,L1497,Erfassung5!BG:BG)</f>
        <v>0</v>
      </c>
      <c r="O1497">
        <f t="shared" si="63"/>
        <v>0</v>
      </c>
      <c r="P1497">
        <f t="shared" si="62"/>
        <v>1</v>
      </c>
    </row>
    <row r="1498" spans="12:16" x14ac:dyDescent="0.25">
      <c r="L1498" s="264">
        <f>Member!A1498</f>
        <v>0</v>
      </c>
      <c r="M1498">
        <f>SUMIF(Erfassung5!BD:BD,L1498,Erfassung5!BW:BW)</f>
        <v>0</v>
      </c>
      <c r="N1498">
        <f>SUMIF(Erfassung5!BD:BD,L1498,Erfassung5!BG:BG)</f>
        <v>0</v>
      </c>
      <c r="O1498">
        <f t="shared" si="63"/>
        <v>0</v>
      </c>
      <c r="P1498">
        <f t="shared" si="62"/>
        <v>1</v>
      </c>
    </row>
    <row r="1499" spans="12:16" x14ac:dyDescent="0.25">
      <c r="L1499" s="264">
        <f>Member!A1499</f>
        <v>0</v>
      </c>
      <c r="M1499">
        <f>SUMIF(Erfassung5!BD:BD,L1499,Erfassung5!BW:BW)</f>
        <v>0</v>
      </c>
      <c r="N1499">
        <f>SUMIF(Erfassung5!BD:BD,L1499,Erfassung5!BG:BG)</f>
        <v>0</v>
      </c>
      <c r="O1499">
        <f t="shared" si="63"/>
        <v>0</v>
      </c>
      <c r="P1499">
        <f t="shared" si="62"/>
        <v>1</v>
      </c>
    </row>
    <row r="1500" spans="12:16" x14ac:dyDescent="0.25">
      <c r="L1500" s="264">
        <f>Member!A1500</f>
        <v>0</v>
      </c>
      <c r="M1500">
        <f>SUMIF(Erfassung5!BD:BD,L1500,Erfassung5!BW:BW)</f>
        <v>0</v>
      </c>
      <c r="N1500">
        <f>SUMIF(Erfassung5!BD:BD,L1500,Erfassung5!BG:BG)</f>
        <v>0</v>
      </c>
      <c r="O1500">
        <f t="shared" si="63"/>
        <v>0</v>
      </c>
      <c r="P1500">
        <f t="shared" si="62"/>
        <v>1</v>
      </c>
    </row>
    <row r="1501" spans="12:16" x14ac:dyDescent="0.25">
      <c r="L1501" s="264">
        <f>Member!A1501</f>
        <v>0</v>
      </c>
      <c r="M1501">
        <f>SUMIF(Erfassung5!BD:BD,L1501,Erfassung5!BW:BW)</f>
        <v>0</v>
      </c>
      <c r="N1501">
        <f>SUMIF(Erfassung5!BD:BD,L1501,Erfassung5!BG:BG)</f>
        <v>0</v>
      </c>
      <c r="O1501">
        <f t="shared" si="63"/>
        <v>0</v>
      </c>
      <c r="P1501">
        <f t="shared" si="62"/>
        <v>1</v>
      </c>
    </row>
    <row r="1502" spans="12:16" x14ac:dyDescent="0.25">
      <c r="L1502" s="264">
        <f>Member!A1502</f>
        <v>0</v>
      </c>
      <c r="M1502">
        <f>SUMIF(Erfassung5!BD:BD,L1502,Erfassung5!BW:BW)</f>
        <v>0</v>
      </c>
      <c r="N1502">
        <f>SUMIF(Erfassung5!BD:BD,L1502,Erfassung5!BG:BG)</f>
        <v>0</v>
      </c>
      <c r="O1502">
        <f t="shared" si="63"/>
        <v>0</v>
      </c>
      <c r="P1502">
        <f t="shared" si="62"/>
        <v>1</v>
      </c>
    </row>
    <row r="1503" spans="12:16" x14ac:dyDescent="0.25">
      <c r="L1503" s="264">
        <f>Member!A1503</f>
        <v>0</v>
      </c>
      <c r="M1503">
        <f>SUMIF(Erfassung5!BD:BD,L1503,Erfassung5!BW:BW)</f>
        <v>0</v>
      </c>
      <c r="N1503">
        <f>SUMIF(Erfassung5!BD:BD,L1503,Erfassung5!BG:BG)</f>
        <v>0</v>
      </c>
      <c r="O1503">
        <f t="shared" si="63"/>
        <v>0</v>
      </c>
      <c r="P1503">
        <f t="shared" si="62"/>
        <v>1</v>
      </c>
    </row>
    <row r="1504" spans="12:16" x14ac:dyDescent="0.25">
      <c r="L1504" s="264">
        <f>Member!A1504</f>
        <v>0</v>
      </c>
      <c r="M1504">
        <f>SUMIF(Erfassung5!BD:BD,L1504,Erfassung5!BW:BW)</f>
        <v>0</v>
      </c>
      <c r="N1504">
        <f>SUMIF(Erfassung5!BD:BD,L1504,Erfassung5!BG:BG)</f>
        <v>0</v>
      </c>
      <c r="O1504">
        <f t="shared" si="63"/>
        <v>0</v>
      </c>
      <c r="P1504">
        <f t="shared" si="62"/>
        <v>1</v>
      </c>
    </row>
    <row r="1505" spans="12:16" x14ac:dyDescent="0.25">
      <c r="L1505" s="264">
        <f>Member!A1505</f>
        <v>0</v>
      </c>
      <c r="M1505">
        <f>SUMIF(Erfassung5!BD:BD,L1505,Erfassung5!BW:BW)</f>
        <v>0</v>
      </c>
      <c r="N1505">
        <f>SUMIF(Erfassung5!BD:BD,L1505,Erfassung5!BG:BG)</f>
        <v>0</v>
      </c>
      <c r="O1505">
        <f t="shared" si="63"/>
        <v>0</v>
      </c>
      <c r="P1505">
        <f t="shared" si="62"/>
        <v>1</v>
      </c>
    </row>
    <row r="1506" spans="12:16" x14ac:dyDescent="0.25">
      <c r="L1506" s="264">
        <f>Member!A1506</f>
        <v>0</v>
      </c>
      <c r="M1506">
        <f>SUMIF(Erfassung5!BD:BD,L1506,Erfassung5!BW:BW)</f>
        <v>0</v>
      </c>
      <c r="N1506">
        <f>SUMIF(Erfassung5!BD:BD,L1506,Erfassung5!BG:BG)</f>
        <v>0</v>
      </c>
      <c r="O1506">
        <f t="shared" si="63"/>
        <v>0</v>
      </c>
      <c r="P1506">
        <f t="shared" si="62"/>
        <v>1</v>
      </c>
    </row>
    <row r="1507" spans="12:16" x14ac:dyDescent="0.25">
      <c r="L1507" s="264">
        <f>Member!A1507</f>
        <v>0</v>
      </c>
      <c r="M1507">
        <f>SUMIF(Erfassung5!BD:BD,L1507,Erfassung5!BW:BW)</f>
        <v>0</v>
      </c>
      <c r="N1507">
        <f>SUMIF(Erfassung5!BD:BD,L1507,Erfassung5!BG:BG)</f>
        <v>0</v>
      </c>
      <c r="O1507">
        <f t="shared" si="63"/>
        <v>0</v>
      </c>
      <c r="P1507">
        <f t="shared" si="62"/>
        <v>1</v>
      </c>
    </row>
    <row r="1508" spans="12:16" x14ac:dyDescent="0.25">
      <c r="L1508" s="264">
        <f>Member!A1508</f>
        <v>0</v>
      </c>
      <c r="M1508">
        <f>SUMIF(Erfassung5!BD:BD,L1508,Erfassung5!BW:BW)</f>
        <v>0</v>
      </c>
      <c r="N1508">
        <f>SUMIF(Erfassung5!BD:BD,L1508,Erfassung5!BG:BG)</f>
        <v>0</v>
      </c>
      <c r="O1508">
        <f t="shared" si="63"/>
        <v>0</v>
      </c>
      <c r="P1508">
        <f t="shared" si="62"/>
        <v>1</v>
      </c>
    </row>
    <row r="1509" spans="12:16" x14ac:dyDescent="0.25">
      <c r="L1509" s="264">
        <f>Member!A1509</f>
        <v>0</v>
      </c>
      <c r="M1509">
        <f>SUMIF(Erfassung5!BD:BD,L1509,Erfassung5!BW:BW)</f>
        <v>0</v>
      </c>
      <c r="N1509">
        <f>SUMIF(Erfassung5!BD:BD,L1509,Erfassung5!BG:BG)</f>
        <v>0</v>
      </c>
      <c r="O1509">
        <f t="shared" si="63"/>
        <v>0</v>
      </c>
      <c r="P1509">
        <f t="shared" si="62"/>
        <v>1</v>
      </c>
    </row>
    <row r="1510" spans="12:16" x14ac:dyDescent="0.25">
      <c r="L1510" s="264">
        <f>Member!A1510</f>
        <v>0</v>
      </c>
      <c r="M1510">
        <f>SUMIF(Erfassung5!BD:BD,L1510,Erfassung5!BW:BW)</f>
        <v>0</v>
      </c>
      <c r="N1510">
        <f>SUMIF(Erfassung5!BD:BD,L1510,Erfassung5!BG:BG)</f>
        <v>0</v>
      </c>
      <c r="O1510">
        <f t="shared" si="63"/>
        <v>0</v>
      </c>
      <c r="P1510">
        <f t="shared" si="62"/>
        <v>1</v>
      </c>
    </row>
    <row r="1511" spans="12:16" x14ac:dyDescent="0.25">
      <c r="L1511" s="264">
        <f>Member!A1511</f>
        <v>0</v>
      </c>
      <c r="M1511">
        <f>SUMIF(Erfassung5!BD:BD,L1511,Erfassung5!BW:BW)</f>
        <v>0</v>
      </c>
      <c r="N1511">
        <f>SUMIF(Erfassung5!BD:BD,L1511,Erfassung5!BG:BG)</f>
        <v>0</v>
      </c>
      <c r="O1511">
        <f t="shared" si="63"/>
        <v>0</v>
      </c>
      <c r="P1511">
        <f t="shared" si="62"/>
        <v>1</v>
      </c>
    </row>
    <row r="1512" spans="12:16" x14ac:dyDescent="0.25">
      <c r="L1512" s="264">
        <f>Member!A1512</f>
        <v>0</v>
      </c>
      <c r="M1512">
        <f>SUMIF(Erfassung5!BD:BD,L1512,Erfassung5!BW:BW)</f>
        <v>0</v>
      </c>
      <c r="N1512">
        <f>SUMIF(Erfassung5!BD:BD,L1512,Erfassung5!BG:BG)</f>
        <v>0</v>
      </c>
      <c r="O1512">
        <f t="shared" si="63"/>
        <v>0</v>
      </c>
      <c r="P1512">
        <f t="shared" si="62"/>
        <v>1</v>
      </c>
    </row>
    <row r="1513" spans="12:16" x14ac:dyDescent="0.25">
      <c r="L1513" s="264">
        <f>Member!A1513</f>
        <v>0</v>
      </c>
      <c r="M1513">
        <f>SUMIF(Erfassung5!BD:BD,L1513,Erfassung5!BW:BW)</f>
        <v>0</v>
      </c>
      <c r="N1513">
        <f>SUMIF(Erfassung5!BD:BD,L1513,Erfassung5!BG:BG)</f>
        <v>0</v>
      </c>
      <c r="O1513">
        <f t="shared" si="63"/>
        <v>0</v>
      </c>
      <c r="P1513">
        <f t="shared" si="62"/>
        <v>1</v>
      </c>
    </row>
    <row r="1514" spans="12:16" x14ac:dyDescent="0.25">
      <c r="L1514" s="264">
        <f>Member!A1514</f>
        <v>0</v>
      </c>
      <c r="M1514">
        <f>SUMIF(Erfassung5!BD:BD,L1514,Erfassung5!BW:BW)</f>
        <v>0</v>
      </c>
      <c r="N1514">
        <f>SUMIF(Erfassung5!BD:BD,L1514,Erfassung5!BG:BG)</f>
        <v>0</v>
      </c>
      <c r="O1514">
        <f t="shared" si="63"/>
        <v>0</v>
      </c>
      <c r="P1514">
        <f t="shared" si="62"/>
        <v>1</v>
      </c>
    </row>
    <row r="1515" spans="12:16" x14ac:dyDescent="0.25">
      <c r="L1515" s="264">
        <f>Member!A1515</f>
        <v>0</v>
      </c>
      <c r="M1515">
        <f>SUMIF(Erfassung5!BD:BD,L1515,Erfassung5!BW:BW)</f>
        <v>0</v>
      </c>
      <c r="N1515">
        <f>SUMIF(Erfassung5!BD:BD,L1515,Erfassung5!BG:BG)</f>
        <v>0</v>
      </c>
      <c r="O1515">
        <f t="shared" si="63"/>
        <v>0</v>
      </c>
      <c r="P1515">
        <f t="shared" si="62"/>
        <v>1</v>
      </c>
    </row>
    <row r="1516" spans="12:16" x14ac:dyDescent="0.25">
      <c r="L1516" s="264">
        <f>Member!A1516</f>
        <v>0</v>
      </c>
      <c r="M1516">
        <f>SUMIF(Erfassung5!BD:BD,L1516,Erfassung5!BW:BW)</f>
        <v>0</v>
      </c>
      <c r="N1516">
        <f>SUMIF(Erfassung5!BD:BD,L1516,Erfassung5!BG:BG)</f>
        <v>0</v>
      </c>
      <c r="O1516">
        <f t="shared" si="63"/>
        <v>0</v>
      </c>
      <c r="P1516">
        <f t="shared" si="62"/>
        <v>1</v>
      </c>
    </row>
    <row r="1517" spans="12:16" x14ac:dyDescent="0.25">
      <c r="L1517" s="264">
        <f>Member!A1517</f>
        <v>0</v>
      </c>
      <c r="M1517">
        <f>SUMIF(Erfassung5!BD:BD,L1517,Erfassung5!BW:BW)</f>
        <v>0</v>
      </c>
      <c r="N1517">
        <f>SUMIF(Erfassung5!BD:BD,L1517,Erfassung5!BG:BG)</f>
        <v>0</v>
      </c>
      <c r="O1517">
        <f t="shared" si="63"/>
        <v>0</v>
      </c>
      <c r="P1517">
        <f t="shared" si="62"/>
        <v>1</v>
      </c>
    </row>
    <row r="1518" spans="12:16" x14ac:dyDescent="0.25">
      <c r="L1518" s="264">
        <f>Member!A1518</f>
        <v>0</v>
      </c>
      <c r="M1518">
        <f>SUMIF(Erfassung5!BD:BD,L1518,Erfassung5!BW:BW)</f>
        <v>0</v>
      </c>
      <c r="N1518">
        <f>SUMIF(Erfassung5!BD:BD,L1518,Erfassung5!BG:BG)</f>
        <v>0</v>
      </c>
      <c r="O1518">
        <f t="shared" si="63"/>
        <v>0</v>
      </c>
      <c r="P1518">
        <f t="shared" si="62"/>
        <v>1</v>
      </c>
    </row>
    <row r="1519" spans="12:16" x14ac:dyDescent="0.25">
      <c r="L1519" s="264">
        <f>Member!A1519</f>
        <v>0</v>
      </c>
      <c r="M1519">
        <f>SUMIF(Erfassung5!BD:BD,L1519,Erfassung5!BW:BW)</f>
        <v>0</v>
      </c>
      <c r="N1519">
        <f>SUMIF(Erfassung5!BD:BD,L1519,Erfassung5!BG:BG)</f>
        <v>0</v>
      </c>
      <c r="O1519">
        <f t="shared" si="63"/>
        <v>0</v>
      </c>
      <c r="P1519">
        <f t="shared" si="62"/>
        <v>1</v>
      </c>
    </row>
    <row r="1520" spans="12:16" x14ac:dyDescent="0.25">
      <c r="L1520" s="264">
        <f>Member!A1520</f>
        <v>0</v>
      </c>
      <c r="M1520">
        <f>SUMIF(Erfassung5!BD:BD,L1520,Erfassung5!BW:BW)</f>
        <v>0</v>
      </c>
      <c r="N1520">
        <f>SUMIF(Erfassung5!BD:BD,L1520,Erfassung5!BG:BG)</f>
        <v>0</v>
      </c>
      <c r="O1520">
        <f t="shared" si="63"/>
        <v>0</v>
      </c>
      <c r="P1520">
        <f t="shared" si="62"/>
        <v>1</v>
      </c>
    </row>
    <row r="1521" spans="12:16" x14ac:dyDescent="0.25">
      <c r="L1521" s="264">
        <f>Member!A1521</f>
        <v>0</v>
      </c>
      <c r="M1521">
        <f>SUMIF(Erfassung5!BD:BD,L1521,Erfassung5!BW:BW)</f>
        <v>0</v>
      </c>
      <c r="N1521">
        <f>SUMIF(Erfassung5!BD:BD,L1521,Erfassung5!BG:BG)</f>
        <v>0</v>
      </c>
      <c r="O1521">
        <f t="shared" si="63"/>
        <v>0</v>
      </c>
      <c r="P1521">
        <f t="shared" si="62"/>
        <v>1</v>
      </c>
    </row>
    <row r="1522" spans="12:16" x14ac:dyDescent="0.25">
      <c r="L1522" s="264">
        <f>Member!A1522</f>
        <v>0</v>
      </c>
      <c r="M1522">
        <f>SUMIF(Erfassung5!BD:BD,L1522,Erfassung5!BW:BW)</f>
        <v>0</v>
      </c>
      <c r="N1522">
        <f>SUMIF(Erfassung5!BD:BD,L1522,Erfassung5!BG:BG)</f>
        <v>0</v>
      </c>
      <c r="O1522">
        <f t="shared" si="63"/>
        <v>0</v>
      </c>
      <c r="P1522">
        <f t="shared" si="62"/>
        <v>1</v>
      </c>
    </row>
    <row r="1523" spans="12:16" x14ac:dyDescent="0.25">
      <c r="L1523" s="264">
        <f>Member!A1523</f>
        <v>0</v>
      </c>
      <c r="M1523">
        <f>SUMIF(Erfassung5!BD:BD,L1523,Erfassung5!BW:BW)</f>
        <v>0</v>
      </c>
      <c r="N1523">
        <f>SUMIF(Erfassung5!BD:BD,L1523,Erfassung5!BG:BG)</f>
        <v>0</v>
      </c>
      <c r="O1523">
        <f t="shared" si="63"/>
        <v>0</v>
      </c>
      <c r="P1523">
        <f t="shared" si="62"/>
        <v>1</v>
      </c>
    </row>
    <row r="1524" spans="12:16" x14ac:dyDescent="0.25">
      <c r="L1524" s="264">
        <f>Member!A1524</f>
        <v>0</v>
      </c>
      <c r="M1524">
        <f>SUMIF(Erfassung5!BD:BD,L1524,Erfassung5!BW:BW)</f>
        <v>0</v>
      </c>
      <c r="N1524">
        <f>SUMIF(Erfassung5!BD:BD,L1524,Erfassung5!BG:BG)</f>
        <v>0</v>
      </c>
      <c r="O1524">
        <f t="shared" si="63"/>
        <v>0</v>
      </c>
      <c r="P1524">
        <f t="shared" si="62"/>
        <v>1</v>
      </c>
    </row>
    <row r="1525" spans="12:16" x14ac:dyDescent="0.25">
      <c r="L1525" s="264">
        <f>Member!A1525</f>
        <v>0</v>
      </c>
      <c r="M1525">
        <f>SUMIF(Erfassung5!BD:BD,L1525,Erfassung5!BW:BW)</f>
        <v>0</v>
      </c>
      <c r="N1525">
        <f>SUMIF(Erfassung5!BD:BD,L1525,Erfassung5!BG:BG)</f>
        <v>0</v>
      </c>
      <c r="O1525">
        <f t="shared" si="63"/>
        <v>0</v>
      </c>
      <c r="P1525">
        <f t="shared" si="62"/>
        <v>1</v>
      </c>
    </row>
    <row r="1526" spans="12:16" x14ac:dyDescent="0.25">
      <c r="L1526" s="264">
        <f>Member!A1526</f>
        <v>0</v>
      </c>
      <c r="M1526">
        <f>SUMIF(Erfassung5!BD:BD,L1526,Erfassung5!BW:BW)</f>
        <v>0</v>
      </c>
      <c r="N1526">
        <f>SUMIF(Erfassung5!BD:BD,L1526,Erfassung5!BG:BG)</f>
        <v>0</v>
      </c>
      <c r="O1526">
        <f t="shared" si="63"/>
        <v>0</v>
      </c>
      <c r="P1526">
        <f t="shared" si="62"/>
        <v>1</v>
      </c>
    </row>
    <row r="1527" spans="12:16" x14ac:dyDescent="0.25">
      <c r="L1527" s="264">
        <f>Member!A1527</f>
        <v>0</v>
      </c>
      <c r="M1527">
        <f>SUMIF(Erfassung5!BD:BD,L1527,Erfassung5!BW:BW)</f>
        <v>0</v>
      </c>
      <c r="N1527">
        <f>SUMIF(Erfassung5!BD:BD,L1527,Erfassung5!BG:BG)</f>
        <v>0</v>
      </c>
      <c r="O1527">
        <f t="shared" si="63"/>
        <v>0</v>
      </c>
      <c r="P1527">
        <f t="shared" si="62"/>
        <v>1</v>
      </c>
    </row>
    <row r="1528" spans="12:16" x14ac:dyDescent="0.25">
      <c r="L1528" s="264">
        <f>Member!A1528</f>
        <v>0</v>
      </c>
      <c r="M1528">
        <f>SUMIF(Erfassung5!BD:BD,L1528,Erfassung5!BW:BW)</f>
        <v>0</v>
      </c>
      <c r="N1528">
        <f>SUMIF(Erfassung5!BD:BD,L1528,Erfassung5!BG:BG)</f>
        <v>0</v>
      </c>
      <c r="O1528">
        <f t="shared" si="63"/>
        <v>0</v>
      </c>
      <c r="P1528">
        <f t="shared" si="62"/>
        <v>1</v>
      </c>
    </row>
    <row r="1529" spans="12:16" x14ac:dyDescent="0.25">
      <c r="L1529" s="264">
        <f>Member!A1529</f>
        <v>0</v>
      </c>
      <c r="M1529">
        <f>SUMIF(Erfassung5!BD:BD,L1529,Erfassung5!BW:BW)</f>
        <v>0</v>
      </c>
      <c r="N1529">
        <f>SUMIF(Erfassung5!BD:BD,L1529,Erfassung5!BG:BG)</f>
        <v>0</v>
      </c>
      <c r="O1529">
        <f t="shared" si="63"/>
        <v>0</v>
      </c>
      <c r="P1529">
        <f t="shared" si="62"/>
        <v>1</v>
      </c>
    </row>
    <row r="1530" spans="12:16" x14ac:dyDescent="0.25">
      <c r="L1530" s="264">
        <f>Member!A1530</f>
        <v>0</v>
      </c>
      <c r="M1530">
        <f>SUMIF(Erfassung5!BD:BD,L1530,Erfassung5!BW:BW)</f>
        <v>0</v>
      </c>
      <c r="N1530">
        <f>SUMIF(Erfassung5!BD:BD,L1530,Erfassung5!BG:BG)</f>
        <v>0</v>
      </c>
      <c r="O1530">
        <f t="shared" si="63"/>
        <v>0</v>
      </c>
      <c r="P1530">
        <f t="shared" si="62"/>
        <v>1</v>
      </c>
    </row>
    <row r="1531" spans="12:16" x14ac:dyDescent="0.25">
      <c r="L1531" s="264">
        <f>Member!A1531</f>
        <v>0</v>
      </c>
      <c r="M1531">
        <f>SUMIF(Erfassung5!BD:BD,L1531,Erfassung5!BW:BW)</f>
        <v>0</v>
      </c>
      <c r="N1531">
        <f>SUMIF(Erfassung5!BD:BD,L1531,Erfassung5!BG:BG)</f>
        <v>0</v>
      </c>
      <c r="O1531">
        <f t="shared" si="63"/>
        <v>0</v>
      </c>
      <c r="P1531">
        <f t="shared" si="62"/>
        <v>1</v>
      </c>
    </row>
    <row r="1532" spans="12:16" x14ac:dyDescent="0.25">
      <c r="L1532" s="264">
        <f>Member!A1532</f>
        <v>0</v>
      </c>
      <c r="M1532">
        <f>SUMIF(Erfassung5!BD:BD,L1532,Erfassung5!BW:BW)</f>
        <v>0</v>
      </c>
      <c r="N1532">
        <f>SUMIF(Erfassung5!BD:BD,L1532,Erfassung5!BG:BG)</f>
        <v>0</v>
      </c>
      <c r="O1532">
        <f t="shared" si="63"/>
        <v>0</v>
      </c>
      <c r="P1532">
        <f t="shared" si="62"/>
        <v>1</v>
      </c>
    </row>
    <row r="1533" spans="12:16" x14ac:dyDescent="0.25">
      <c r="L1533" s="264">
        <f>Member!A1533</f>
        <v>0</v>
      </c>
      <c r="M1533">
        <f>SUMIF(Erfassung5!BD:BD,L1533,Erfassung5!BW:BW)</f>
        <v>0</v>
      </c>
      <c r="N1533">
        <f>SUMIF(Erfassung5!BD:BD,L1533,Erfassung5!BG:BG)</f>
        <v>0</v>
      </c>
      <c r="O1533">
        <f t="shared" si="63"/>
        <v>0</v>
      </c>
      <c r="P1533">
        <f t="shared" si="62"/>
        <v>1</v>
      </c>
    </row>
    <row r="1534" spans="12:16" x14ac:dyDescent="0.25">
      <c r="L1534" s="264">
        <f>Member!A1534</f>
        <v>0</v>
      </c>
      <c r="M1534">
        <f>SUMIF(Erfassung5!BD:BD,L1534,Erfassung5!BW:BW)</f>
        <v>0</v>
      </c>
      <c r="N1534">
        <f>SUMIF(Erfassung5!BD:BD,L1534,Erfassung5!BG:BG)</f>
        <v>0</v>
      </c>
      <c r="O1534">
        <f t="shared" si="63"/>
        <v>0</v>
      </c>
      <c r="P1534">
        <f t="shared" si="62"/>
        <v>1</v>
      </c>
    </row>
    <row r="1535" spans="12:16" x14ac:dyDescent="0.25">
      <c r="L1535" s="264">
        <f>Member!A1535</f>
        <v>0</v>
      </c>
      <c r="M1535">
        <f>SUMIF(Erfassung5!BD:BD,L1535,Erfassung5!BW:BW)</f>
        <v>0</v>
      </c>
      <c r="N1535">
        <f>SUMIF(Erfassung5!BD:BD,L1535,Erfassung5!BG:BG)</f>
        <v>0</v>
      </c>
      <c r="O1535">
        <f t="shared" si="63"/>
        <v>0</v>
      </c>
      <c r="P1535">
        <f t="shared" si="62"/>
        <v>1</v>
      </c>
    </row>
    <row r="1536" spans="12:16" x14ac:dyDescent="0.25">
      <c r="L1536" s="264">
        <f>Member!A1536</f>
        <v>0</v>
      </c>
      <c r="M1536">
        <f>SUMIF(Erfassung5!BD:BD,L1536,Erfassung5!BW:BW)</f>
        <v>0</v>
      </c>
      <c r="N1536">
        <f>SUMIF(Erfassung5!BD:BD,L1536,Erfassung5!BG:BG)</f>
        <v>0</v>
      </c>
      <c r="O1536">
        <f t="shared" si="63"/>
        <v>0</v>
      </c>
      <c r="P1536">
        <f t="shared" si="62"/>
        <v>1</v>
      </c>
    </row>
    <row r="1537" spans="12:16" x14ac:dyDescent="0.25">
      <c r="L1537" s="264">
        <f>Member!A1537</f>
        <v>0</v>
      </c>
      <c r="M1537">
        <f>SUMIF(Erfassung5!BD:BD,L1537,Erfassung5!BW:BW)</f>
        <v>0</v>
      </c>
      <c r="N1537">
        <f>SUMIF(Erfassung5!BD:BD,L1537,Erfassung5!BG:BG)</f>
        <v>0</v>
      </c>
      <c r="O1537">
        <f t="shared" si="63"/>
        <v>0</v>
      </c>
      <c r="P1537">
        <f t="shared" si="62"/>
        <v>1</v>
      </c>
    </row>
    <row r="1538" spans="12:16" x14ac:dyDescent="0.25">
      <c r="L1538" s="264">
        <f>Member!A1538</f>
        <v>0</v>
      </c>
      <c r="M1538">
        <f>SUMIF(Erfassung5!BD:BD,L1538,Erfassung5!BW:BW)</f>
        <v>0</v>
      </c>
      <c r="N1538">
        <f>SUMIF(Erfassung5!BD:BD,L1538,Erfassung5!BG:BG)</f>
        <v>0</v>
      </c>
      <c r="O1538">
        <f t="shared" si="63"/>
        <v>0</v>
      </c>
      <c r="P1538">
        <f t="shared" ref="P1538:P1601" si="64">RANK(O1538,O:O)</f>
        <v>1</v>
      </c>
    </row>
    <row r="1539" spans="12:16" x14ac:dyDescent="0.25">
      <c r="L1539" s="264">
        <f>Member!A1539</f>
        <v>0</v>
      </c>
      <c r="M1539">
        <f>SUMIF(Erfassung5!BD:BD,L1539,Erfassung5!BW:BW)</f>
        <v>0</v>
      </c>
      <c r="N1539">
        <f>SUMIF(Erfassung5!BD:BD,L1539,Erfassung5!BG:BG)</f>
        <v>0</v>
      </c>
      <c r="O1539">
        <f t="shared" ref="O1539:O1602" si="65">IF(N1539=0,0,M1539/N1539-ROW()/1000000000)</f>
        <v>0</v>
      </c>
      <c r="P1539">
        <f t="shared" si="64"/>
        <v>1</v>
      </c>
    </row>
    <row r="1540" spans="12:16" x14ac:dyDescent="0.25">
      <c r="L1540" s="264">
        <f>Member!A1540</f>
        <v>0</v>
      </c>
      <c r="M1540">
        <f>SUMIF(Erfassung5!BD:BD,L1540,Erfassung5!BW:BW)</f>
        <v>0</v>
      </c>
      <c r="N1540">
        <f>SUMIF(Erfassung5!BD:BD,L1540,Erfassung5!BG:BG)</f>
        <v>0</v>
      </c>
      <c r="O1540">
        <f t="shared" si="65"/>
        <v>0</v>
      </c>
      <c r="P1540">
        <f t="shared" si="64"/>
        <v>1</v>
      </c>
    </row>
    <row r="1541" spans="12:16" x14ac:dyDescent="0.25">
      <c r="L1541" s="264">
        <f>Member!A1541</f>
        <v>0</v>
      </c>
      <c r="M1541">
        <f>SUMIF(Erfassung5!BD:BD,L1541,Erfassung5!BW:BW)</f>
        <v>0</v>
      </c>
      <c r="N1541">
        <f>SUMIF(Erfassung5!BD:BD,L1541,Erfassung5!BG:BG)</f>
        <v>0</v>
      </c>
      <c r="O1541">
        <f t="shared" si="65"/>
        <v>0</v>
      </c>
      <c r="P1541">
        <f t="shared" si="64"/>
        <v>1</v>
      </c>
    </row>
    <row r="1542" spans="12:16" x14ac:dyDescent="0.25">
      <c r="L1542" s="264">
        <f>Member!A1542</f>
        <v>0</v>
      </c>
      <c r="M1542">
        <f>SUMIF(Erfassung5!BD:BD,L1542,Erfassung5!BW:BW)</f>
        <v>0</v>
      </c>
      <c r="N1542">
        <f>SUMIF(Erfassung5!BD:BD,L1542,Erfassung5!BG:BG)</f>
        <v>0</v>
      </c>
      <c r="O1542">
        <f t="shared" si="65"/>
        <v>0</v>
      </c>
      <c r="P1542">
        <f t="shared" si="64"/>
        <v>1</v>
      </c>
    </row>
    <row r="1543" spans="12:16" x14ac:dyDescent="0.25">
      <c r="L1543" s="264">
        <f>Member!A1543</f>
        <v>0</v>
      </c>
      <c r="M1543">
        <f>SUMIF(Erfassung5!BD:BD,L1543,Erfassung5!BW:BW)</f>
        <v>0</v>
      </c>
      <c r="N1543">
        <f>SUMIF(Erfassung5!BD:BD,L1543,Erfassung5!BG:BG)</f>
        <v>0</v>
      </c>
      <c r="O1543">
        <f t="shared" si="65"/>
        <v>0</v>
      </c>
      <c r="P1543">
        <f t="shared" si="64"/>
        <v>1</v>
      </c>
    </row>
    <row r="1544" spans="12:16" x14ac:dyDescent="0.25">
      <c r="L1544" s="264">
        <f>Member!A1544</f>
        <v>0</v>
      </c>
      <c r="M1544">
        <f>SUMIF(Erfassung5!BD:BD,L1544,Erfassung5!BW:BW)</f>
        <v>0</v>
      </c>
      <c r="N1544">
        <f>SUMIF(Erfassung5!BD:BD,L1544,Erfassung5!BG:BG)</f>
        <v>0</v>
      </c>
      <c r="O1544">
        <f t="shared" si="65"/>
        <v>0</v>
      </c>
      <c r="P1544">
        <f t="shared" si="64"/>
        <v>1</v>
      </c>
    </row>
    <row r="1545" spans="12:16" x14ac:dyDescent="0.25">
      <c r="L1545" s="264">
        <f>Member!A1545</f>
        <v>0</v>
      </c>
      <c r="M1545">
        <f>SUMIF(Erfassung5!BD:BD,L1545,Erfassung5!BW:BW)</f>
        <v>0</v>
      </c>
      <c r="N1545">
        <f>SUMIF(Erfassung5!BD:BD,L1545,Erfassung5!BG:BG)</f>
        <v>0</v>
      </c>
      <c r="O1545">
        <f t="shared" si="65"/>
        <v>0</v>
      </c>
      <c r="P1545">
        <f t="shared" si="64"/>
        <v>1</v>
      </c>
    </row>
    <row r="1546" spans="12:16" x14ac:dyDescent="0.25">
      <c r="L1546" s="264">
        <f>Member!A1546</f>
        <v>0</v>
      </c>
      <c r="M1546">
        <f>SUMIF(Erfassung5!BD:BD,L1546,Erfassung5!BW:BW)</f>
        <v>0</v>
      </c>
      <c r="N1546">
        <f>SUMIF(Erfassung5!BD:BD,L1546,Erfassung5!BG:BG)</f>
        <v>0</v>
      </c>
      <c r="O1546">
        <f t="shared" si="65"/>
        <v>0</v>
      </c>
      <c r="P1546">
        <f t="shared" si="64"/>
        <v>1</v>
      </c>
    </row>
    <row r="1547" spans="12:16" x14ac:dyDescent="0.25">
      <c r="L1547" s="264">
        <f>Member!A1547</f>
        <v>0</v>
      </c>
      <c r="M1547">
        <f>SUMIF(Erfassung5!BD:BD,L1547,Erfassung5!BW:BW)</f>
        <v>0</v>
      </c>
      <c r="N1547">
        <f>SUMIF(Erfassung5!BD:BD,L1547,Erfassung5!BG:BG)</f>
        <v>0</v>
      </c>
      <c r="O1547">
        <f t="shared" si="65"/>
        <v>0</v>
      </c>
      <c r="P1547">
        <f t="shared" si="64"/>
        <v>1</v>
      </c>
    </row>
    <row r="1548" spans="12:16" x14ac:dyDescent="0.25">
      <c r="L1548" s="264">
        <f>Member!A1548</f>
        <v>0</v>
      </c>
      <c r="M1548">
        <f>SUMIF(Erfassung5!BD:BD,L1548,Erfassung5!BW:BW)</f>
        <v>0</v>
      </c>
      <c r="N1548">
        <f>SUMIF(Erfassung5!BD:BD,L1548,Erfassung5!BG:BG)</f>
        <v>0</v>
      </c>
      <c r="O1548">
        <f t="shared" si="65"/>
        <v>0</v>
      </c>
      <c r="P1548">
        <f t="shared" si="64"/>
        <v>1</v>
      </c>
    </row>
    <row r="1549" spans="12:16" x14ac:dyDescent="0.25">
      <c r="L1549" s="264">
        <f>Member!A1549</f>
        <v>0</v>
      </c>
      <c r="M1549">
        <f>SUMIF(Erfassung5!BD:BD,L1549,Erfassung5!BW:BW)</f>
        <v>0</v>
      </c>
      <c r="N1549">
        <f>SUMIF(Erfassung5!BD:BD,L1549,Erfassung5!BG:BG)</f>
        <v>0</v>
      </c>
      <c r="O1549">
        <f t="shared" si="65"/>
        <v>0</v>
      </c>
      <c r="P1549">
        <f t="shared" si="64"/>
        <v>1</v>
      </c>
    </row>
    <row r="1550" spans="12:16" x14ac:dyDescent="0.25">
      <c r="L1550" s="264">
        <f>Member!A1550</f>
        <v>0</v>
      </c>
      <c r="M1550">
        <f>SUMIF(Erfassung5!BD:BD,L1550,Erfassung5!BW:BW)</f>
        <v>0</v>
      </c>
      <c r="N1550">
        <f>SUMIF(Erfassung5!BD:BD,L1550,Erfassung5!BG:BG)</f>
        <v>0</v>
      </c>
      <c r="O1550">
        <f t="shared" si="65"/>
        <v>0</v>
      </c>
      <c r="P1550">
        <f t="shared" si="64"/>
        <v>1</v>
      </c>
    </row>
    <row r="1551" spans="12:16" x14ac:dyDescent="0.25">
      <c r="L1551" s="264">
        <f>Member!A1551</f>
        <v>0</v>
      </c>
      <c r="M1551">
        <f>SUMIF(Erfassung5!BD:BD,L1551,Erfassung5!BW:BW)</f>
        <v>0</v>
      </c>
      <c r="N1551">
        <f>SUMIF(Erfassung5!BD:BD,L1551,Erfassung5!BG:BG)</f>
        <v>0</v>
      </c>
      <c r="O1551">
        <f t="shared" si="65"/>
        <v>0</v>
      </c>
      <c r="P1551">
        <f t="shared" si="64"/>
        <v>1</v>
      </c>
    </row>
    <row r="1552" spans="12:16" x14ac:dyDescent="0.25">
      <c r="L1552" s="264">
        <f>Member!A1552</f>
        <v>0</v>
      </c>
      <c r="M1552">
        <f>SUMIF(Erfassung5!BD:BD,L1552,Erfassung5!BW:BW)</f>
        <v>0</v>
      </c>
      <c r="N1552">
        <f>SUMIF(Erfassung5!BD:BD,L1552,Erfassung5!BG:BG)</f>
        <v>0</v>
      </c>
      <c r="O1552">
        <f t="shared" si="65"/>
        <v>0</v>
      </c>
      <c r="P1552">
        <f t="shared" si="64"/>
        <v>1</v>
      </c>
    </row>
    <row r="1553" spans="12:16" x14ac:dyDescent="0.25">
      <c r="L1553" s="264">
        <f>Member!A1553</f>
        <v>0</v>
      </c>
      <c r="M1553">
        <f>SUMIF(Erfassung5!BD:BD,L1553,Erfassung5!BW:BW)</f>
        <v>0</v>
      </c>
      <c r="N1553">
        <f>SUMIF(Erfassung5!BD:BD,L1553,Erfassung5!BG:BG)</f>
        <v>0</v>
      </c>
      <c r="O1553">
        <f t="shared" si="65"/>
        <v>0</v>
      </c>
      <c r="P1553">
        <f t="shared" si="64"/>
        <v>1</v>
      </c>
    </row>
    <row r="1554" spans="12:16" x14ac:dyDescent="0.25">
      <c r="L1554" s="264">
        <f>Member!A1554</f>
        <v>0</v>
      </c>
      <c r="M1554">
        <f>SUMIF(Erfassung5!BD:BD,L1554,Erfassung5!BW:BW)</f>
        <v>0</v>
      </c>
      <c r="N1554">
        <f>SUMIF(Erfassung5!BD:BD,L1554,Erfassung5!BG:BG)</f>
        <v>0</v>
      </c>
      <c r="O1554">
        <f t="shared" si="65"/>
        <v>0</v>
      </c>
      <c r="P1554">
        <f t="shared" si="64"/>
        <v>1</v>
      </c>
    </row>
    <row r="1555" spans="12:16" x14ac:dyDescent="0.25">
      <c r="L1555" s="264">
        <f>Member!A1555</f>
        <v>0</v>
      </c>
      <c r="M1555">
        <f>SUMIF(Erfassung5!BD:BD,L1555,Erfassung5!BW:BW)</f>
        <v>0</v>
      </c>
      <c r="N1555">
        <f>SUMIF(Erfassung5!BD:BD,L1555,Erfassung5!BG:BG)</f>
        <v>0</v>
      </c>
      <c r="O1555">
        <f t="shared" si="65"/>
        <v>0</v>
      </c>
      <c r="P1555">
        <f t="shared" si="64"/>
        <v>1</v>
      </c>
    </row>
    <row r="1556" spans="12:16" x14ac:dyDescent="0.25">
      <c r="L1556" s="264">
        <f>Member!A1556</f>
        <v>0</v>
      </c>
      <c r="M1556">
        <f>SUMIF(Erfassung5!BD:BD,L1556,Erfassung5!BW:BW)</f>
        <v>0</v>
      </c>
      <c r="N1556">
        <f>SUMIF(Erfassung5!BD:BD,L1556,Erfassung5!BG:BG)</f>
        <v>0</v>
      </c>
      <c r="O1556">
        <f t="shared" si="65"/>
        <v>0</v>
      </c>
      <c r="P1556">
        <f t="shared" si="64"/>
        <v>1</v>
      </c>
    </row>
    <row r="1557" spans="12:16" x14ac:dyDescent="0.25">
      <c r="L1557" s="264">
        <f>Member!A1557</f>
        <v>0</v>
      </c>
      <c r="M1557">
        <f>SUMIF(Erfassung5!BD:BD,L1557,Erfassung5!BW:BW)</f>
        <v>0</v>
      </c>
      <c r="N1557">
        <f>SUMIF(Erfassung5!BD:BD,L1557,Erfassung5!BG:BG)</f>
        <v>0</v>
      </c>
      <c r="O1557">
        <f t="shared" si="65"/>
        <v>0</v>
      </c>
      <c r="P1557">
        <f t="shared" si="64"/>
        <v>1</v>
      </c>
    </row>
    <row r="1558" spans="12:16" x14ac:dyDescent="0.25">
      <c r="L1558" s="264">
        <f>Member!A1558</f>
        <v>0</v>
      </c>
      <c r="M1558">
        <f>SUMIF(Erfassung5!BD:BD,L1558,Erfassung5!BW:BW)</f>
        <v>0</v>
      </c>
      <c r="N1558">
        <f>SUMIF(Erfassung5!BD:BD,L1558,Erfassung5!BG:BG)</f>
        <v>0</v>
      </c>
      <c r="O1558">
        <f t="shared" si="65"/>
        <v>0</v>
      </c>
      <c r="P1558">
        <f t="shared" si="64"/>
        <v>1</v>
      </c>
    </row>
    <row r="1559" spans="12:16" x14ac:dyDescent="0.25">
      <c r="L1559" s="264">
        <f>Member!A1559</f>
        <v>0</v>
      </c>
      <c r="M1559">
        <f>SUMIF(Erfassung5!BD:BD,L1559,Erfassung5!BW:BW)</f>
        <v>0</v>
      </c>
      <c r="N1559">
        <f>SUMIF(Erfassung5!BD:BD,L1559,Erfassung5!BG:BG)</f>
        <v>0</v>
      </c>
      <c r="O1559">
        <f t="shared" si="65"/>
        <v>0</v>
      </c>
      <c r="P1559">
        <f t="shared" si="64"/>
        <v>1</v>
      </c>
    </row>
    <row r="1560" spans="12:16" x14ac:dyDescent="0.25">
      <c r="L1560" s="264">
        <f>Member!A1560</f>
        <v>0</v>
      </c>
      <c r="M1560">
        <f>SUMIF(Erfassung5!BD:BD,L1560,Erfassung5!BW:BW)</f>
        <v>0</v>
      </c>
      <c r="N1560">
        <f>SUMIF(Erfassung5!BD:BD,L1560,Erfassung5!BG:BG)</f>
        <v>0</v>
      </c>
      <c r="O1560">
        <f t="shared" si="65"/>
        <v>0</v>
      </c>
      <c r="P1560">
        <f t="shared" si="64"/>
        <v>1</v>
      </c>
    </row>
    <row r="1561" spans="12:16" x14ac:dyDescent="0.25">
      <c r="L1561" s="264">
        <f>Member!A1561</f>
        <v>0</v>
      </c>
      <c r="M1561">
        <f>SUMIF(Erfassung5!BD:BD,L1561,Erfassung5!BW:BW)</f>
        <v>0</v>
      </c>
      <c r="N1561">
        <f>SUMIF(Erfassung5!BD:BD,L1561,Erfassung5!BG:BG)</f>
        <v>0</v>
      </c>
      <c r="O1561">
        <f t="shared" si="65"/>
        <v>0</v>
      </c>
      <c r="P1561">
        <f t="shared" si="64"/>
        <v>1</v>
      </c>
    </row>
    <row r="1562" spans="12:16" x14ac:dyDescent="0.25">
      <c r="L1562" s="264">
        <f>Member!A1562</f>
        <v>0</v>
      </c>
      <c r="M1562">
        <f>SUMIF(Erfassung5!BD:BD,L1562,Erfassung5!BW:BW)</f>
        <v>0</v>
      </c>
      <c r="N1562">
        <f>SUMIF(Erfassung5!BD:BD,L1562,Erfassung5!BG:BG)</f>
        <v>0</v>
      </c>
      <c r="O1562">
        <f t="shared" si="65"/>
        <v>0</v>
      </c>
      <c r="P1562">
        <f t="shared" si="64"/>
        <v>1</v>
      </c>
    </row>
    <row r="1563" spans="12:16" x14ac:dyDescent="0.25">
      <c r="L1563" s="264">
        <f>Member!A1563</f>
        <v>0</v>
      </c>
      <c r="M1563">
        <f>SUMIF(Erfassung5!BD:BD,L1563,Erfassung5!BW:BW)</f>
        <v>0</v>
      </c>
      <c r="N1563">
        <f>SUMIF(Erfassung5!BD:BD,L1563,Erfassung5!BG:BG)</f>
        <v>0</v>
      </c>
      <c r="O1563">
        <f t="shared" si="65"/>
        <v>0</v>
      </c>
      <c r="P1563">
        <f t="shared" si="64"/>
        <v>1</v>
      </c>
    </row>
    <row r="1564" spans="12:16" x14ac:dyDescent="0.25">
      <c r="L1564" s="264">
        <f>Member!A1564</f>
        <v>0</v>
      </c>
      <c r="M1564">
        <f>SUMIF(Erfassung5!BD:BD,L1564,Erfassung5!BW:BW)</f>
        <v>0</v>
      </c>
      <c r="N1564">
        <f>SUMIF(Erfassung5!BD:BD,L1564,Erfassung5!BG:BG)</f>
        <v>0</v>
      </c>
      <c r="O1564">
        <f t="shared" si="65"/>
        <v>0</v>
      </c>
      <c r="P1564">
        <f t="shared" si="64"/>
        <v>1</v>
      </c>
    </row>
    <row r="1565" spans="12:16" x14ac:dyDescent="0.25">
      <c r="L1565" s="264">
        <f>Member!A1565</f>
        <v>0</v>
      </c>
      <c r="M1565">
        <f>SUMIF(Erfassung5!BD:BD,L1565,Erfassung5!BW:BW)</f>
        <v>0</v>
      </c>
      <c r="N1565">
        <f>SUMIF(Erfassung5!BD:BD,L1565,Erfassung5!BG:BG)</f>
        <v>0</v>
      </c>
      <c r="O1565">
        <f t="shared" si="65"/>
        <v>0</v>
      </c>
      <c r="P1565">
        <f t="shared" si="64"/>
        <v>1</v>
      </c>
    </row>
    <row r="1566" spans="12:16" x14ac:dyDescent="0.25">
      <c r="L1566" s="264">
        <f>Member!A1566</f>
        <v>0</v>
      </c>
      <c r="M1566">
        <f>SUMIF(Erfassung5!BD:BD,L1566,Erfassung5!BW:BW)</f>
        <v>0</v>
      </c>
      <c r="N1566">
        <f>SUMIF(Erfassung5!BD:BD,L1566,Erfassung5!BG:BG)</f>
        <v>0</v>
      </c>
      <c r="O1566">
        <f t="shared" si="65"/>
        <v>0</v>
      </c>
      <c r="P1566">
        <f t="shared" si="64"/>
        <v>1</v>
      </c>
    </row>
    <row r="1567" spans="12:16" x14ac:dyDescent="0.25">
      <c r="L1567" s="264">
        <f>Member!A1567</f>
        <v>0</v>
      </c>
      <c r="M1567">
        <f>SUMIF(Erfassung5!BD:BD,L1567,Erfassung5!BW:BW)</f>
        <v>0</v>
      </c>
      <c r="N1567">
        <f>SUMIF(Erfassung5!BD:BD,L1567,Erfassung5!BG:BG)</f>
        <v>0</v>
      </c>
      <c r="O1567">
        <f t="shared" si="65"/>
        <v>0</v>
      </c>
      <c r="P1567">
        <f t="shared" si="64"/>
        <v>1</v>
      </c>
    </row>
    <row r="1568" spans="12:16" x14ac:dyDescent="0.25">
      <c r="L1568" s="264">
        <f>Member!A1568</f>
        <v>0</v>
      </c>
      <c r="M1568">
        <f>SUMIF(Erfassung5!BD:BD,L1568,Erfassung5!BW:BW)</f>
        <v>0</v>
      </c>
      <c r="N1568">
        <f>SUMIF(Erfassung5!BD:BD,L1568,Erfassung5!BG:BG)</f>
        <v>0</v>
      </c>
      <c r="O1568">
        <f t="shared" si="65"/>
        <v>0</v>
      </c>
      <c r="P1568">
        <f t="shared" si="64"/>
        <v>1</v>
      </c>
    </row>
    <row r="1569" spans="12:16" x14ac:dyDescent="0.25">
      <c r="L1569" s="264">
        <f>Member!A1569</f>
        <v>0</v>
      </c>
      <c r="M1569">
        <f>SUMIF(Erfassung5!BD:BD,L1569,Erfassung5!BW:BW)</f>
        <v>0</v>
      </c>
      <c r="N1569">
        <f>SUMIF(Erfassung5!BD:BD,L1569,Erfassung5!BG:BG)</f>
        <v>0</v>
      </c>
      <c r="O1569">
        <f t="shared" si="65"/>
        <v>0</v>
      </c>
      <c r="P1569">
        <f t="shared" si="64"/>
        <v>1</v>
      </c>
    </row>
    <row r="1570" spans="12:16" x14ac:dyDescent="0.25">
      <c r="L1570" s="264">
        <f>Member!A1570</f>
        <v>0</v>
      </c>
      <c r="M1570">
        <f>SUMIF(Erfassung5!BD:BD,L1570,Erfassung5!BW:BW)</f>
        <v>0</v>
      </c>
      <c r="N1570">
        <f>SUMIF(Erfassung5!BD:BD,L1570,Erfassung5!BG:BG)</f>
        <v>0</v>
      </c>
      <c r="O1570">
        <f t="shared" si="65"/>
        <v>0</v>
      </c>
      <c r="P1570">
        <f t="shared" si="64"/>
        <v>1</v>
      </c>
    </row>
    <row r="1571" spans="12:16" x14ac:dyDescent="0.25">
      <c r="L1571" s="264">
        <f>Member!A1571</f>
        <v>0</v>
      </c>
      <c r="M1571">
        <f>SUMIF(Erfassung5!BD:BD,L1571,Erfassung5!BW:BW)</f>
        <v>0</v>
      </c>
      <c r="N1571">
        <f>SUMIF(Erfassung5!BD:BD,L1571,Erfassung5!BG:BG)</f>
        <v>0</v>
      </c>
      <c r="O1571">
        <f t="shared" si="65"/>
        <v>0</v>
      </c>
      <c r="P1571">
        <f t="shared" si="64"/>
        <v>1</v>
      </c>
    </row>
    <row r="1572" spans="12:16" x14ac:dyDescent="0.25">
      <c r="L1572" s="264">
        <f>Member!A1572</f>
        <v>0</v>
      </c>
      <c r="M1572">
        <f>SUMIF(Erfassung5!BD:BD,L1572,Erfassung5!BW:BW)</f>
        <v>0</v>
      </c>
      <c r="N1572">
        <f>SUMIF(Erfassung5!BD:BD,L1572,Erfassung5!BG:BG)</f>
        <v>0</v>
      </c>
      <c r="O1572">
        <f t="shared" si="65"/>
        <v>0</v>
      </c>
      <c r="P1572">
        <f t="shared" si="64"/>
        <v>1</v>
      </c>
    </row>
    <row r="1573" spans="12:16" x14ac:dyDescent="0.25">
      <c r="L1573" s="264">
        <f>Member!A1573</f>
        <v>0</v>
      </c>
      <c r="M1573">
        <f>SUMIF(Erfassung5!BD:BD,L1573,Erfassung5!BW:BW)</f>
        <v>0</v>
      </c>
      <c r="N1573">
        <f>SUMIF(Erfassung5!BD:BD,L1573,Erfassung5!BG:BG)</f>
        <v>0</v>
      </c>
      <c r="O1573">
        <f t="shared" si="65"/>
        <v>0</v>
      </c>
      <c r="P1573">
        <f t="shared" si="64"/>
        <v>1</v>
      </c>
    </row>
    <row r="1574" spans="12:16" x14ac:dyDescent="0.25">
      <c r="L1574" s="264">
        <f>Member!A1574</f>
        <v>0</v>
      </c>
      <c r="M1574">
        <f>SUMIF(Erfassung5!BD:BD,L1574,Erfassung5!BW:BW)</f>
        <v>0</v>
      </c>
      <c r="N1574">
        <f>SUMIF(Erfassung5!BD:BD,L1574,Erfassung5!BG:BG)</f>
        <v>0</v>
      </c>
      <c r="O1574">
        <f t="shared" si="65"/>
        <v>0</v>
      </c>
      <c r="P1574">
        <f t="shared" si="64"/>
        <v>1</v>
      </c>
    </row>
    <row r="1575" spans="12:16" x14ac:dyDescent="0.25">
      <c r="L1575" s="264">
        <f>Member!A1575</f>
        <v>0</v>
      </c>
      <c r="M1575">
        <f>SUMIF(Erfassung5!BD:BD,L1575,Erfassung5!BW:BW)</f>
        <v>0</v>
      </c>
      <c r="N1575">
        <f>SUMIF(Erfassung5!BD:BD,L1575,Erfassung5!BG:BG)</f>
        <v>0</v>
      </c>
      <c r="O1575">
        <f t="shared" si="65"/>
        <v>0</v>
      </c>
      <c r="P1575">
        <f t="shared" si="64"/>
        <v>1</v>
      </c>
    </row>
    <row r="1576" spans="12:16" x14ac:dyDescent="0.25">
      <c r="L1576" s="264">
        <f>Member!A1576</f>
        <v>0</v>
      </c>
      <c r="M1576">
        <f>SUMIF(Erfassung5!BD:BD,L1576,Erfassung5!BW:BW)</f>
        <v>0</v>
      </c>
      <c r="N1576">
        <f>SUMIF(Erfassung5!BD:BD,L1576,Erfassung5!BG:BG)</f>
        <v>0</v>
      </c>
      <c r="O1576">
        <f t="shared" si="65"/>
        <v>0</v>
      </c>
      <c r="P1576">
        <f t="shared" si="64"/>
        <v>1</v>
      </c>
    </row>
    <row r="1577" spans="12:16" x14ac:dyDescent="0.25">
      <c r="L1577" s="264">
        <f>Member!A1577</f>
        <v>0</v>
      </c>
      <c r="M1577">
        <f>SUMIF(Erfassung5!BD:BD,L1577,Erfassung5!BW:BW)</f>
        <v>0</v>
      </c>
      <c r="N1577">
        <f>SUMIF(Erfassung5!BD:BD,L1577,Erfassung5!BG:BG)</f>
        <v>0</v>
      </c>
      <c r="O1577">
        <f t="shared" si="65"/>
        <v>0</v>
      </c>
      <c r="P1577">
        <f t="shared" si="64"/>
        <v>1</v>
      </c>
    </row>
    <row r="1578" spans="12:16" x14ac:dyDescent="0.25">
      <c r="L1578" s="264">
        <f>Member!A1578</f>
        <v>0</v>
      </c>
      <c r="M1578">
        <f>SUMIF(Erfassung5!BD:BD,L1578,Erfassung5!BW:BW)</f>
        <v>0</v>
      </c>
      <c r="N1578">
        <f>SUMIF(Erfassung5!BD:BD,L1578,Erfassung5!BG:BG)</f>
        <v>0</v>
      </c>
      <c r="O1578">
        <f t="shared" si="65"/>
        <v>0</v>
      </c>
      <c r="P1578">
        <f t="shared" si="64"/>
        <v>1</v>
      </c>
    </row>
    <row r="1579" spans="12:16" x14ac:dyDescent="0.25">
      <c r="L1579" s="264">
        <f>Member!A1579</f>
        <v>0</v>
      </c>
      <c r="M1579">
        <f>SUMIF(Erfassung5!BD:BD,L1579,Erfassung5!BW:BW)</f>
        <v>0</v>
      </c>
      <c r="N1579">
        <f>SUMIF(Erfassung5!BD:BD,L1579,Erfassung5!BG:BG)</f>
        <v>0</v>
      </c>
      <c r="O1579">
        <f t="shared" si="65"/>
        <v>0</v>
      </c>
      <c r="P1579">
        <f t="shared" si="64"/>
        <v>1</v>
      </c>
    </row>
    <row r="1580" spans="12:16" x14ac:dyDescent="0.25">
      <c r="L1580" s="264">
        <f>Member!A1580</f>
        <v>0</v>
      </c>
      <c r="M1580">
        <f>SUMIF(Erfassung5!BD:BD,L1580,Erfassung5!BW:BW)</f>
        <v>0</v>
      </c>
      <c r="N1580">
        <f>SUMIF(Erfassung5!BD:BD,L1580,Erfassung5!BG:BG)</f>
        <v>0</v>
      </c>
      <c r="O1580">
        <f t="shared" si="65"/>
        <v>0</v>
      </c>
      <c r="P1580">
        <f t="shared" si="64"/>
        <v>1</v>
      </c>
    </row>
    <row r="1581" spans="12:16" x14ac:dyDescent="0.25">
      <c r="L1581" s="264">
        <f>Member!A1581</f>
        <v>0</v>
      </c>
      <c r="M1581">
        <f>SUMIF(Erfassung5!BD:BD,L1581,Erfassung5!BW:BW)</f>
        <v>0</v>
      </c>
      <c r="N1581">
        <f>SUMIF(Erfassung5!BD:BD,L1581,Erfassung5!BG:BG)</f>
        <v>0</v>
      </c>
      <c r="O1581">
        <f t="shared" si="65"/>
        <v>0</v>
      </c>
      <c r="P1581">
        <f t="shared" si="64"/>
        <v>1</v>
      </c>
    </row>
    <row r="1582" spans="12:16" x14ac:dyDescent="0.25">
      <c r="L1582" s="264">
        <f>Member!A1582</f>
        <v>0</v>
      </c>
      <c r="M1582">
        <f>SUMIF(Erfassung5!BD:BD,L1582,Erfassung5!BW:BW)</f>
        <v>0</v>
      </c>
      <c r="N1582">
        <f>SUMIF(Erfassung5!BD:BD,L1582,Erfassung5!BG:BG)</f>
        <v>0</v>
      </c>
      <c r="O1582">
        <f t="shared" si="65"/>
        <v>0</v>
      </c>
      <c r="P1582">
        <f t="shared" si="64"/>
        <v>1</v>
      </c>
    </row>
    <row r="1583" spans="12:16" x14ac:dyDescent="0.25">
      <c r="L1583" s="264">
        <f>Member!A1583</f>
        <v>0</v>
      </c>
      <c r="M1583">
        <f>SUMIF(Erfassung5!BD:BD,L1583,Erfassung5!BW:BW)</f>
        <v>0</v>
      </c>
      <c r="N1583">
        <f>SUMIF(Erfassung5!BD:BD,L1583,Erfassung5!BG:BG)</f>
        <v>0</v>
      </c>
      <c r="O1583">
        <f t="shared" si="65"/>
        <v>0</v>
      </c>
      <c r="P1583">
        <f t="shared" si="64"/>
        <v>1</v>
      </c>
    </row>
    <row r="1584" spans="12:16" x14ac:dyDescent="0.25">
      <c r="L1584" s="264">
        <f>Member!A1584</f>
        <v>0</v>
      </c>
      <c r="M1584">
        <f>SUMIF(Erfassung5!BD:BD,L1584,Erfassung5!BW:BW)</f>
        <v>0</v>
      </c>
      <c r="N1584">
        <f>SUMIF(Erfassung5!BD:BD,L1584,Erfassung5!BG:BG)</f>
        <v>0</v>
      </c>
      <c r="O1584">
        <f t="shared" si="65"/>
        <v>0</v>
      </c>
      <c r="P1584">
        <f t="shared" si="64"/>
        <v>1</v>
      </c>
    </row>
    <row r="1585" spans="12:16" x14ac:dyDescent="0.25">
      <c r="L1585" s="264">
        <f>Member!A1585</f>
        <v>0</v>
      </c>
      <c r="M1585">
        <f>SUMIF(Erfassung5!BD:BD,L1585,Erfassung5!BW:BW)</f>
        <v>0</v>
      </c>
      <c r="N1585">
        <f>SUMIF(Erfassung5!BD:BD,L1585,Erfassung5!BG:BG)</f>
        <v>0</v>
      </c>
      <c r="O1585">
        <f t="shared" si="65"/>
        <v>0</v>
      </c>
      <c r="P1585">
        <f t="shared" si="64"/>
        <v>1</v>
      </c>
    </row>
    <row r="1586" spans="12:16" x14ac:dyDescent="0.25">
      <c r="L1586" s="264">
        <f>Member!A1586</f>
        <v>0</v>
      </c>
      <c r="M1586">
        <f>SUMIF(Erfassung5!BD:BD,L1586,Erfassung5!BW:BW)</f>
        <v>0</v>
      </c>
      <c r="N1586">
        <f>SUMIF(Erfassung5!BD:BD,L1586,Erfassung5!BG:BG)</f>
        <v>0</v>
      </c>
      <c r="O1586">
        <f t="shared" si="65"/>
        <v>0</v>
      </c>
      <c r="P1586">
        <f t="shared" si="64"/>
        <v>1</v>
      </c>
    </row>
    <row r="1587" spans="12:16" x14ac:dyDescent="0.25">
      <c r="L1587" s="264">
        <f>Member!A1587</f>
        <v>0</v>
      </c>
      <c r="M1587">
        <f>SUMIF(Erfassung5!BD:BD,L1587,Erfassung5!BW:BW)</f>
        <v>0</v>
      </c>
      <c r="N1587">
        <f>SUMIF(Erfassung5!BD:BD,L1587,Erfassung5!BG:BG)</f>
        <v>0</v>
      </c>
      <c r="O1587">
        <f t="shared" si="65"/>
        <v>0</v>
      </c>
      <c r="P1587">
        <f t="shared" si="64"/>
        <v>1</v>
      </c>
    </row>
    <row r="1588" spans="12:16" x14ac:dyDescent="0.25">
      <c r="L1588" s="264">
        <f>Member!A1588</f>
        <v>0</v>
      </c>
      <c r="M1588">
        <f>SUMIF(Erfassung5!BD:BD,L1588,Erfassung5!BW:BW)</f>
        <v>0</v>
      </c>
      <c r="N1588">
        <f>SUMIF(Erfassung5!BD:BD,L1588,Erfassung5!BG:BG)</f>
        <v>0</v>
      </c>
      <c r="O1588">
        <f t="shared" si="65"/>
        <v>0</v>
      </c>
      <c r="P1588">
        <f t="shared" si="64"/>
        <v>1</v>
      </c>
    </row>
    <row r="1589" spans="12:16" x14ac:dyDescent="0.25">
      <c r="L1589" s="264">
        <f>Member!A1589</f>
        <v>0</v>
      </c>
      <c r="M1589">
        <f>SUMIF(Erfassung5!BD:BD,L1589,Erfassung5!BW:BW)</f>
        <v>0</v>
      </c>
      <c r="N1589">
        <f>SUMIF(Erfassung5!BD:BD,L1589,Erfassung5!BG:BG)</f>
        <v>0</v>
      </c>
      <c r="O1589">
        <f t="shared" si="65"/>
        <v>0</v>
      </c>
      <c r="P1589">
        <f t="shared" si="64"/>
        <v>1</v>
      </c>
    </row>
    <row r="1590" spans="12:16" x14ac:dyDescent="0.25">
      <c r="L1590" s="264">
        <f>Member!A1590</f>
        <v>0</v>
      </c>
      <c r="M1590">
        <f>SUMIF(Erfassung5!BD:BD,L1590,Erfassung5!BW:BW)</f>
        <v>0</v>
      </c>
      <c r="N1590">
        <f>SUMIF(Erfassung5!BD:BD,L1590,Erfassung5!BG:BG)</f>
        <v>0</v>
      </c>
      <c r="O1590">
        <f t="shared" si="65"/>
        <v>0</v>
      </c>
      <c r="P1590">
        <f t="shared" si="64"/>
        <v>1</v>
      </c>
    </row>
    <row r="1591" spans="12:16" x14ac:dyDescent="0.25">
      <c r="L1591" s="264">
        <f>Member!A1591</f>
        <v>0</v>
      </c>
      <c r="M1591">
        <f>SUMIF(Erfassung5!BD:BD,L1591,Erfassung5!BW:BW)</f>
        <v>0</v>
      </c>
      <c r="N1591">
        <f>SUMIF(Erfassung5!BD:BD,L1591,Erfassung5!BG:BG)</f>
        <v>0</v>
      </c>
      <c r="O1591">
        <f t="shared" si="65"/>
        <v>0</v>
      </c>
      <c r="P1591">
        <f t="shared" si="64"/>
        <v>1</v>
      </c>
    </row>
    <row r="1592" spans="12:16" x14ac:dyDescent="0.25">
      <c r="L1592" s="264">
        <f>Member!A1592</f>
        <v>0</v>
      </c>
      <c r="M1592">
        <f>SUMIF(Erfassung5!BD:BD,L1592,Erfassung5!BW:BW)</f>
        <v>0</v>
      </c>
      <c r="N1592">
        <f>SUMIF(Erfassung5!BD:BD,L1592,Erfassung5!BG:BG)</f>
        <v>0</v>
      </c>
      <c r="O1592">
        <f t="shared" si="65"/>
        <v>0</v>
      </c>
      <c r="P1592">
        <f t="shared" si="64"/>
        <v>1</v>
      </c>
    </row>
    <row r="1593" spans="12:16" x14ac:dyDescent="0.25">
      <c r="L1593" s="264">
        <f>Member!A1593</f>
        <v>0</v>
      </c>
      <c r="M1593">
        <f>SUMIF(Erfassung5!BD:BD,L1593,Erfassung5!BW:BW)</f>
        <v>0</v>
      </c>
      <c r="N1593">
        <f>SUMIF(Erfassung5!BD:BD,L1593,Erfassung5!BG:BG)</f>
        <v>0</v>
      </c>
      <c r="O1593">
        <f t="shared" si="65"/>
        <v>0</v>
      </c>
      <c r="P1593">
        <f t="shared" si="64"/>
        <v>1</v>
      </c>
    </row>
    <row r="1594" spans="12:16" x14ac:dyDescent="0.25">
      <c r="L1594" s="264">
        <f>Member!A1594</f>
        <v>0</v>
      </c>
      <c r="M1594">
        <f>SUMIF(Erfassung5!BD:BD,L1594,Erfassung5!BW:BW)</f>
        <v>0</v>
      </c>
      <c r="N1594">
        <f>SUMIF(Erfassung5!BD:BD,L1594,Erfassung5!BG:BG)</f>
        <v>0</v>
      </c>
      <c r="O1594">
        <f t="shared" si="65"/>
        <v>0</v>
      </c>
      <c r="P1594">
        <f t="shared" si="64"/>
        <v>1</v>
      </c>
    </row>
    <row r="1595" spans="12:16" x14ac:dyDescent="0.25">
      <c r="L1595" s="264">
        <f>Member!A1595</f>
        <v>0</v>
      </c>
      <c r="M1595">
        <f>SUMIF(Erfassung5!BD:BD,L1595,Erfassung5!BW:BW)</f>
        <v>0</v>
      </c>
      <c r="N1595">
        <f>SUMIF(Erfassung5!BD:BD,L1595,Erfassung5!BG:BG)</f>
        <v>0</v>
      </c>
      <c r="O1595">
        <f t="shared" si="65"/>
        <v>0</v>
      </c>
      <c r="P1595">
        <f t="shared" si="64"/>
        <v>1</v>
      </c>
    </row>
    <row r="1596" spans="12:16" x14ac:dyDescent="0.25">
      <c r="L1596" s="264">
        <f>Member!A1596</f>
        <v>0</v>
      </c>
      <c r="M1596">
        <f>SUMIF(Erfassung5!BD:BD,L1596,Erfassung5!BW:BW)</f>
        <v>0</v>
      </c>
      <c r="N1596">
        <f>SUMIF(Erfassung5!BD:BD,L1596,Erfassung5!BG:BG)</f>
        <v>0</v>
      </c>
      <c r="O1596">
        <f t="shared" si="65"/>
        <v>0</v>
      </c>
      <c r="P1596">
        <f t="shared" si="64"/>
        <v>1</v>
      </c>
    </row>
    <row r="1597" spans="12:16" x14ac:dyDescent="0.25">
      <c r="L1597" s="264">
        <f>Member!A1597</f>
        <v>0</v>
      </c>
      <c r="M1597">
        <f>SUMIF(Erfassung5!BD:BD,L1597,Erfassung5!BW:BW)</f>
        <v>0</v>
      </c>
      <c r="N1597">
        <f>SUMIF(Erfassung5!BD:BD,L1597,Erfassung5!BG:BG)</f>
        <v>0</v>
      </c>
      <c r="O1597">
        <f t="shared" si="65"/>
        <v>0</v>
      </c>
      <c r="P1597">
        <f t="shared" si="64"/>
        <v>1</v>
      </c>
    </row>
    <row r="1598" spans="12:16" x14ac:dyDescent="0.25">
      <c r="L1598" s="264">
        <f>Member!A1598</f>
        <v>0</v>
      </c>
      <c r="M1598">
        <f>SUMIF(Erfassung5!BD:BD,L1598,Erfassung5!BW:BW)</f>
        <v>0</v>
      </c>
      <c r="N1598">
        <f>SUMIF(Erfassung5!BD:BD,L1598,Erfassung5!BG:BG)</f>
        <v>0</v>
      </c>
      <c r="O1598">
        <f t="shared" si="65"/>
        <v>0</v>
      </c>
      <c r="P1598">
        <f t="shared" si="64"/>
        <v>1</v>
      </c>
    </row>
    <row r="1599" spans="12:16" x14ac:dyDescent="0.25">
      <c r="L1599" s="264">
        <f>Member!A1599</f>
        <v>0</v>
      </c>
      <c r="M1599">
        <f>SUMIF(Erfassung5!BD:BD,L1599,Erfassung5!BW:BW)</f>
        <v>0</v>
      </c>
      <c r="N1599">
        <f>SUMIF(Erfassung5!BD:BD,L1599,Erfassung5!BG:BG)</f>
        <v>0</v>
      </c>
      <c r="O1599">
        <f t="shared" si="65"/>
        <v>0</v>
      </c>
      <c r="P1599">
        <f t="shared" si="64"/>
        <v>1</v>
      </c>
    </row>
    <row r="1600" spans="12:16" x14ac:dyDescent="0.25">
      <c r="L1600" s="264">
        <f>Member!A1600</f>
        <v>0</v>
      </c>
      <c r="M1600">
        <f>SUMIF(Erfassung5!BD:BD,L1600,Erfassung5!BW:BW)</f>
        <v>0</v>
      </c>
      <c r="N1600">
        <f>SUMIF(Erfassung5!BD:BD,L1600,Erfassung5!BG:BG)</f>
        <v>0</v>
      </c>
      <c r="O1600">
        <f t="shared" si="65"/>
        <v>0</v>
      </c>
      <c r="P1600">
        <f t="shared" si="64"/>
        <v>1</v>
      </c>
    </row>
    <row r="1601" spans="12:16" x14ac:dyDescent="0.25">
      <c r="L1601" s="264">
        <f>Member!A1601</f>
        <v>0</v>
      </c>
      <c r="M1601">
        <f>SUMIF(Erfassung5!BD:BD,L1601,Erfassung5!BW:BW)</f>
        <v>0</v>
      </c>
      <c r="N1601">
        <f>SUMIF(Erfassung5!BD:BD,L1601,Erfassung5!BG:BG)</f>
        <v>0</v>
      </c>
      <c r="O1601">
        <f t="shared" si="65"/>
        <v>0</v>
      </c>
      <c r="P1601">
        <f t="shared" si="64"/>
        <v>1</v>
      </c>
    </row>
    <row r="1602" spans="12:16" x14ac:dyDescent="0.25">
      <c r="L1602" s="264">
        <f>Member!A1602</f>
        <v>0</v>
      </c>
      <c r="M1602">
        <f>SUMIF(Erfassung5!BD:BD,L1602,Erfassung5!BW:BW)</f>
        <v>0</v>
      </c>
      <c r="N1602">
        <f>SUMIF(Erfassung5!BD:BD,L1602,Erfassung5!BG:BG)</f>
        <v>0</v>
      </c>
      <c r="O1602">
        <f t="shared" si="65"/>
        <v>0</v>
      </c>
      <c r="P1602">
        <f t="shared" ref="P1602:P1665" si="66">RANK(O1602,O:O)</f>
        <v>1</v>
      </c>
    </row>
    <row r="1603" spans="12:16" x14ac:dyDescent="0.25">
      <c r="L1603" s="264">
        <f>Member!A1603</f>
        <v>0</v>
      </c>
      <c r="M1603">
        <f>SUMIF(Erfassung5!BD:BD,L1603,Erfassung5!BW:BW)</f>
        <v>0</v>
      </c>
      <c r="N1603">
        <f>SUMIF(Erfassung5!BD:BD,L1603,Erfassung5!BG:BG)</f>
        <v>0</v>
      </c>
      <c r="O1603">
        <f t="shared" ref="O1603:O1666" si="67">IF(N1603=0,0,M1603/N1603-ROW()/1000000000)</f>
        <v>0</v>
      </c>
      <c r="P1603">
        <f t="shared" si="66"/>
        <v>1</v>
      </c>
    </row>
    <row r="1604" spans="12:16" x14ac:dyDescent="0.25">
      <c r="L1604" s="264">
        <f>Member!A1604</f>
        <v>0</v>
      </c>
      <c r="M1604">
        <f>SUMIF(Erfassung5!BD:BD,L1604,Erfassung5!BW:BW)</f>
        <v>0</v>
      </c>
      <c r="N1604">
        <f>SUMIF(Erfassung5!BD:BD,L1604,Erfassung5!BG:BG)</f>
        <v>0</v>
      </c>
      <c r="O1604">
        <f t="shared" si="67"/>
        <v>0</v>
      </c>
      <c r="P1604">
        <f t="shared" si="66"/>
        <v>1</v>
      </c>
    </row>
    <row r="1605" spans="12:16" x14ac:dyDescent="0.25">
      <c r="L1605" s="264">
        <f>Member!A1605</f>
        <v>0</v>
      </c>
      <c r="M1605">
        <f>SUMIF(Erfassung5!BD:BD,L1605,Erfassung5!BW:BW)</f>
        <v>0</v>
      </c>
      <c r="N1605">
        <f>SUMIF(Erfassung5!BD:BD,L1605,Erfassung5!BG:BG)</f>
        <v>0</v>
      </c>
      <c r="O1605">
        <f t="shared" si="67"/>
        <v>0</v>
      </c>
      <c r="P1605">
        <f t="shared" si="66"/>
        <v>1</v>
      </c>
    </row>
    <row r="1606" spans="12:16" x14ac:dyDescent="0.25">
      <c r="L1606" s="264">
        <f>Member!A1606</f>
        <v>0</v>
      </c>
      <c r="M1606">
        <f>SUMIF(Erfassung5!BD:BD,L1606,Erfassung5!BW:BW)</f>
        <v>0</v>
      </c>
      <c r="N1606">
        <f>SUMIF(Erfassung5!BD:BD,L1606,Erfassung5!BG:BG)</f>
        <v>0</v>
      </c>
      <c r="O1606">
        <f t="shared" si="67"/>
        <v>0</v>
      </c>
      <c r="P1606">
        <f t="shared" si="66"/>
        <v>1</v>
      </c>
    </row>
    <row r="1607" spans="12:16" x14ac:dyDescent="0.25">
      <c r="L1607" s="264">
        <f>Member!A1607</f>
        <v>0</v>
      </c>
      <c r="M1607">
        <f>SUMIF(Erfassung5!BD:BD,L1607,Erfassung5!BW:BW)</f>
        <v>0</v>
      </c>
      <c r="N1607">
        <f>SUMIF(Erfassung5!BD:BD,L1607,Erfassung5!BG:BG)</f>
        <v>0</v>
      </c>
      <c r="O1607">
        <f t="shared" si="67"/>
        <v>0</v>
      </c>
      <c r="P1607">
        <f t="shared" si="66"/>
        <v>1</v>
      </c>
    </row>
    <row r="1608" spans="12:16" x14ac:dyDescent="0.25">
      <c r="L1608" s="264">
        <f>Member!A1608</f>
        <v>0</v>
      </c>
      <c r="M1608">
        <f>SUMIF(Erfassung5!BD:BD,L1608,Erfassung5!BW:BW)</f>
        <v>0</v>
      </c>
      <c r="N1608">
        <f>SUMIF(Erfassung5!BD:BD,L1608,Erfassung5!BG:BG)</f>
        <v>0</v>
      </c>
      <c r="O1608">
        <f t="shared" si="67"/>
        <v>0</v>
      </c>
      <c r="P1608">
        <f t="shared" si="66"/>
        <v>1</v>
      </c>
    </row>
    <row r="1609" spans="12:16" x14ac:dyDescent="0.25">
      <c r="L1609" s="264">
        <f>Member!A1609</f>
        <v>0</v>
      </c>
      <c r="M1609">
        <f>SUMIF(Erfassung5!BD:BD,L1609,Erfassung5!BW:BW)</f>
        <v>0</v>
      </c>
      <c r="N1609">
        <f>SUMIF(Erfassung5!BD:BD,L1609,Erfassung5!BG:BG)</f>
        <v>0</v>
      </c>
      <c r="O1609">
        <f t="shared" si="67"/>
        <v>0</v>
      </c>
      <c r="P1609">
        <f t="shared" si="66"/>
        <v>1</v>
      </c>
    </row>
    <row r="1610" spans="12:16" x14ac:dyDescent="0.25">
      <c r="L1610" s="264">
        <f>Member!A1610</f>
        <v>0</v>
      </c>
      <c r="M1610">
        <f>SUMIF(Erfassung5!BD:BD,L1610,Erfassung5!BW:BW)</f>
        <v>0</v>
      </c>
      <c r="N1610">
        <f>SUMIF(Erfassung5!BD:BD,L1610,Erfassung5!BG:BG)</f>
        <v>0</v>
      </c>
      <c r="O1610">
        <f t="shared" si="67"/>
        <v>0</v>
      </c>
      <c r="P1610">
        <f t="shared" si="66"/>
        <v>1</v>
      </c>
    </row>
    <row r="1611" spans="12:16" x14ac:dyDescent="0.25">
      <c r="L1611" s="264">
        <f>Member!A1611</f>
        <v>0</v>
      </c>
      <c r="M1611">
        <f>SUMIF(Erfassung5!BD:BD,L1611,Erfassung5!BW:BW)</f>
        <v>0</v>
      </c>
      <c r="N1611">
        <f>SUMIF(Erfassung5!BD:BD,L1611,Erfassung5!BG:BG)</f>
        <v>0</v>
      </c>
      <c r="O1611">
        <f t="shared" si="67"/>
        <v>0</v>
      </c>
      <c r="P1611">
        <f t="shared" si="66"/>
        <v>1</v>
      </c>
    </row>
    <row r="1612" spans="12:16" x14ac:dyDescent="0.25">
      <c r="L1612" s="264">
        <f>Member!A1612</f>
        <v>0</v>
      </c>
      <c r="M1612">
        <f>SUMIF(Erfassung5!BD:BD,L1612,Erfassung5!BW:BW)</f>
        <v>0</v>
      </c>
      <c r="N1612">
        <f>SUMIF(Erfassung5!BD:BD,L1612,Erfassung5!BG:BG)</f>
        <v>0</v>
      </c>
      <c r="O1612">
        <f t="shared" si="67"/>
        <v>0</v>
      </c>
      <c r="P1612">
        <f t="shared" si="66"/>
        <v>1</v>
      </c>
    </row>
    <row r="1613" spans="12:16" x14ac:dyDescent="0.25">
      <c r="L1613" s="264">
        <f>Member!A1613</f>
        <v>0</v>
      </c>
      <c r="M1613">
        <f>SUMIF(Erfassung5!BD:BD,L1613,Erfassung5!BW:BW)</f>
        <v>0</v>
      </c>
      <c r="N1613">
        <f>SUMIF(Erfassung5!BD:BD,L1613,Erfassung5!BG:BG)</f>
        <v>0</v>
      </c>
      <c r="O1613">
        <f t="shared" si="67"/>
        <v>0</v>
      </c>
      <c r="P1613">
        <f t="shared" si="66"/>
        <v>1</v>
      </c>
    </row>
    <row r="1614" spans="12:16" x14ac:dyDescent="0.25">
      <c r="L1614" s="264">
        <f>Member!A1614</f>
        <v>0</v>
      </c>
      <c r="M1614">
        <f>SUMIF(Erfassung5!BD:BD,L1614,Erfassung5!BW:BW)</f>
        <v>0</v>
      </c>
      <c r="N1614">
        <f>SUMIF(Erfassung5!BD:BD,L1614,Erfassung5!BG:BG)</f>
        <v>0</v>
      </c>
      <c r="O1614">
        <f t="shared" si="67"/>
        <v>0</v>
      </c>
      <c r="P1614">
        <f t="shared" si="66"/>
        <v>1</v>
      </c>
    </row>
    <row r="1615" spans="12:16" x14ac:dyDescent="0.25">
      <c r="L1615" s="264">
        <f>Member!A1615</f>
        <v>0</v>
      </c>
      <c r="M1615">
        <f>SUMIF(Erfassung5!BD:BD,L1615,Erfassung5!BW:BW)</f>
        <v>0</v>
      </c>
      <c r="N1615">
        <f>SUMIF(Erfassung5!BD:BD,L1615,Erfassung5!BG:BG)</f>
        <v>0</v>
      </c>
      <c r="O1615">
        <f t="shared" si="67"/>
        <v>0</v>
      </c>
      <c r="P1615">
        <f t="shared" si="66"/>
        <v>1</v>
      </c>
    </row>
    <row r="1616" spans="12:16" x14ac:dyDescent="0.25">
      <c r="L1616" s="264">
        <f>Member!A1616</f>
        <v>0</v>
      </c>
      <c r="M1616">
        <f>SUMIF(Erfassung5!BD:BD,L1616,Erfassung5!BW:BW)</f>
        <v>0</v>
      </c>
      <c r="N1616">
        <f>SUMIF(Erfassung5!BD:BD,L1616,Erfassung5!BG:BG)</f>
        <v>0</v>
      </c>
      <c r="O1616">
        <f t="shared" si="67"/>
        <v>0</v>
      </c>
      <c r="P1616">
        <f t="shared" si="66"/>
        <v>1</v>
      </c>
    </row>
    <row r="1617" spans="12:16" x14ac:dyDescent="0.25">
      <c r="L1617" s="264">
        <f>Member!A1617</f>
        <v>0</v>
      </c>
      <c r="M1617">
        <f>SUMIF(Erfassung5!BD:BD,L1617,Erfassung5!BW:BW)</f>
        <v>0</v>
      </c>
      <c r="N1617">
        <f>SUMIF(Erfassung5!BD:BD,L1617,Erfassung5!BG:BG)</f>
        <v>0</v>
      </c>
      <c r="O1617">
        <f t="shared" si="67"/>
        <v>0</v>
      </c>
      <c r="P1617">
        <f t="shared" si="66"/>
        <v>1</v>
      </c>
    </row>
    <row r="1618" spans="12:16" x14ac:dyDescent="0.25">
      <c r="L1618" s="264">
        <f>Member!A1618</f>
        <v>0</v>
      </c>
      <c r="M1618">
        <f>SUMIF(Erfassung5!BD:BD,L1618,Erfassung5!BW:BW)</f>
        <v>0</v>
      </c>
      <c r="N1618">
        <f>SUMIF(Erfassung5!BD:BD,L1618,Erfassung5!BG:BG)</f>
        <v>0</v>
      </c>
      <c r="O1618">
        <f t="shared" si="67"/>
        <v>0</v>
      </c>
      <c r="P1618">
        <f t="shared" si="66"/>
        <v>1</v>
      </c>
    </row>
    <row r="1619" spans="12:16" x14ac:dyDescent="0.25">
      <c r="L1619" s="264">
        <f>Member!A1619</f>
        <v>0</v>
      </c>
      <c r="M1619">
        <f>SUMIF(Erfassung5!BD:BD,L1619,Erfassung5!BW:BW)</f>
        <v>0</v>
      </c>
      <c r="N1619">
        <f>SUMIF(Erfassung5!BD:BD,L1619,Erfassung5!BG:BG)</f>
        <v>0</v>
      </c>
      <c r="O1619">
        <f t="shared" si="67"/>
        <v>0</v>
      </c>
      <c r="P1619">
        <f t="shared" si="66"/>
        <v>1</v>
      </c>
    </row>
    <row r="1620" spans="12:16" x14ac:dyDescent="0.25">
      <c r="L1620" s="264">
        <f>Member!A1620</f>
        <v>0</v>
      </c>
      <c r="M1620">
        <f>SUMIF(Erfassung5!BD:BD,L1620,Erfassung5!BW:BW)</f>
        <v>0</v>
      </c>
      <c r="N1620">
        <f>SUMIF(Erfassung5!BD:BD,L1620,Erfassung5!BG:BG)</f>
        <v>0</v>
      </c>
      <c r="O1620">
        <f t="shared" si="67"/>
        <v>0</v>
      </c>
      <c r="P1620">
        <f t="shared" si="66"/>
        <v>1</v>
      </c>
    </row>
    <row r="1621" spans="12:16" x14ac:dyDescent="0.25">
      <c r="L1621" s="264">
        <f>Member!A1621</f>
        <v>0</v>
      </c>
      <c r="M1621">
        <f>SUMIF(Erfassung5!BD:BD,L1621,Erfassung5!BW:BW)</f>
        <v>0</v>
      </c>
      <c r="N1621">
        <f>SUMIF(Erfassung5!BD:BD,L1621,Erfassung5!BG:BG)</f>
        <v>0</v>
      </c>
      <c r="O1621">
        <f t="shared" si="67"/>
        <v>0</v>
      </c>
      <c r="P1621">
        <f t="shared" si="66"/>
        <v>1</v>
      </c>
    </row>
    <row r="1622" spans="12:16" x14ac:dyDescent="0.25">
      <c r="L1622" s="264">
        <f>Member!A1622</f>
        <v>0</v>
      </c>
      <c r="M1622">
        <f>SUMIF(Erfassung5!BD:BD,L1622,Erfassung5!BW:BW)</f>
        <v>0</v>
      </c>
      <c r="N1622">
        <f>SUMIF(Erfassung5!BD:BD,L1622,Erfassung5!BG:BG)</f>
        <v>0</v>
      </c>
      <c r="O1622">
        <f t="shared" si="67"/>
        <v>0</v>
      </c>
      <c r="P1622">
        <f t="shared" si="66"/>
        <v>1</v>
      </c>
    </row>
    <row r="1623" spans="12:16" x14ac:dyDescent="0.25">
      <c r="L1623" s="264">
        <f>Member!A1623</f>
        <v>0</v>
      </c>
      <c r="M1623">
        <f>SUMIF(Erfassung5!BD:BD,L1623,Erfassung5!BW:BW)</f>
        <v>0</v>
      </c>
      <c r="N1623">
        <f>SUMIF(Erfassung5!BD:BD,L1623,Erfassung5!BG:BG)</f>
        <v>0</v>
      </c>
      <c r="O1623">
        <f t="shared" si="67"/>
        <v>0</v>
      </c>
      <c r="P1623">
        <f t="shared" si="66"/>
        <v>1</v>
      </c>
    </row>
    <row r="1624" spans="12:16" x14ac:dyDescent="0.25">
      <c r="L1624" s="264">
        <f>Member!A1624</f>
        <v>0</v>
      </c>
      <c r="M1624">
        <f>SUMIF(Erfassung5!BD:BD,L1624,Erfassung5!BW:BW)</f>
        <v>0</v>
      </c>
      <c r="N1624">
        <f>SUMIF(Erfassung5!BD:BD,L1624,Erfassung5!BG:BG)</f>
        <v>0</v>
      </c>
      <c r="O1624">
        <f t="shared" si="67"/>
        <v>0</v>
      </c>
      <c r="P1624">
        <f t="shared" si="66"/>
        <v>1</v>
      </c>
    </row>
    <row r="1625" spans="12:16" x14ac:dyDescent="0.25">
      <c r="L1625" s="264">
        <f>Member!A1625</f>
        <v>0</v>
      </c>
      <c r="M1625">
        <f>SUMIF(Erfassung5!BD:BD,L1625,Erfassung5!BW:BW)</f>
        <v>0</v>
      </c>
      <c r="N1625">
        <f>SUMIF(Erfassung5!BD:BD,L1625,Erfassung5!BG:BG)</f>
        <v>0</v>
      </c>
      <c r="O1625">
        <f t="shared" si="67"/>
        <v>0</v>
      </c>
      <c r="P1625">
        <f t="shared" si="66"/>
        <v>1</v>
      </c>
    </row>
    <row r="1626" spans="12:16" x14ac:dyDescent="0.25">
      <c r="L1626" s="264">
        <f>Member!A1626</f>
        <v>0</v>
      </c>
      <c r="M1626">
        <f>SUMIF(Erfassung5!BD:BD,L1626,Erfassung5!BW:BW)</f>
        <v>0</v>
      </c>
      <c r="N1626">
        <f>SUMIF(Erfassung5!BD:BD,L1626,Erfassung5!BG:BG)</f>
        <v>0</v>
      </c>
      <c r="O1626">
        <f t="shared" si="67"/>
        <v>0</v>
      </c>
      <c r="P1626">
        <f t="shared" si="66"/>
        <v>1</v>
      </c>
    </row>
    <row r="1627" spans="12:16" x14ac:dyDescent="0.25">
      <c r="L1627" s="264">
        <f>Member!A1627</f>
        <v>0</v>
      </c>
      <c r="M1627">
        <f>SUMIF(Erfassung5!BD:BD,L1627,Erfassung5!BW:BW)</f>
        <v>0</v>
      </c>
      <c r="N1627">
        <f>SUMIF(Erfassung5!BD:BD,L1627,Erfassung5!BG:BG)</f>
        <v>0</v>
      </c>
      <c r="O1627">
        <f t="shared" si="67"/>
        <v>0</v>
      </c>
      <c r="P1627">
        <f t="shared" si="66"/>
        <v>1</v>
      </c>
    </row>
    <row r="1628" spans="12:16" x14ac:dyDescent="0.25">
      <c r="L1628" s="264">
        <f>Member!A1628</f>
        <v>0</v>
      </c>
      <c r="M1628">
        <f>SUMIF(Erfassung5!BD:BD,L1628,Erfassung5!BW:BW)</f>
        <v>0</v>
      </c>
      <c r="N1628">
        <f>SUMIF(Erfassung5!BD:BD,L1628,Erfassung5!BG:BG)</f>
        <v>0</v>
      </c>
      <c r="O1628">
        <f t="shared" si="67"/>
        <v>0</v>
      </c>
      <c r="P1628">
        <f t="shared" si="66"/>
        <v>1</v>
      </c>
    </row>
    <row r="1629" spans="12:16" x14ac:dyDescent="0.25">
      <c r="L1629" s="264">
        <f>Member!A1629</f>
        <v>0</v>
      </c>
      <c r="M1629">
        <f>SUMIF(Erfassung5!BD:BD,L1629,Erfassung5!BW:BW)</f>
        <v>0</v>
      </c>
      <c r="N1629">
        <f>SUMIF(Erfassung5!BD:BD,L1629,Erfassung5!BG:BG)</f>
        <v>0</v>
      </c>
      <c r="O1629">
        <f t="shared" si="67"/>
        <v>0</v>
      </c>
      <c r="P1629">
        <f t="shared" si="66"/>
        <v>1</v>
      </c>
    </row>
    <row r="1630" spans="12:16" x14ac:dyDescent="0.25">
      <c r="L1630" s="264">
        <f>Member!A1630</f>
        <v>0</v>
      </c>
      <c r="M1630">
        <f>SUMIF(Erfassung5!BD:BD,L1630,Erfassung5!BW:BW)</f>
        <v>0</v>
      </c>
      <c r="N1630">
        <f>SUMIF(Erfassung5!BD:BD,L1630,Erfassung5!BG:BG)</f>
        <v>0</v>
      </c>
      <c r="O1630">
        <f t="shared" si="67"/>
        <v>0</v>
      </c>
      <c r="P1630">
        <f t="shared" si="66"/>
        <v>1</v>
      </c>
    </row>
    <row r="1631" spans="12:16" x14ac:dyDescent="0.25">
      <c r="L1631" s="264">
        <f>Member!A1631</f>
        <v>0</v>
      </c>
      <c r="M1631">
        <f>SUMIF(Erfassung5!BD:BD,L1631,Erfassung5!BW:BW)</f>
        <v>0</v>
      </c>
      <c r="N1631">
        <f>SUMIF(Erfassung5!BD:BD,L1631,Erfassung5!BG:BG)</f>
        <v>0</v>
      </c>
      <c r="O1631">
        <f t="shared" si="67"/>
        <v>0</v>
      </c>
      <c r="P1631">
        <f t="shared" si="66"/>
        <v>1</v>
      </c>
    </row>
    <row r="1632" spans="12:16" x14ac:dyDescent="0.25">
      <c r="L1632" s="264">
        <f>Member!A1632</f>
        <v>0</v>
      </c>
      <c r="M1632">
        <f>SUMIF(Erfassung5!BD:BD,L1632,Erfassung5!BW:BW)</f>
        <v>0</v>
      </c>
      <c r="N1632">
        <f>SUMIF(Erfassung5!BD:BD,L1632,Erfassung5!BG:BG)</f>
        <v>0</v>
      </c>
      <c r="O1632">
        <f t="shared" si="67"/>
        <v>0</v>
      </c>
      <c r="P1632">
        <f t="shared" si="66"/>
        <v>1</v>
      </c>
    </row>
    <row r="1633" spans="12:16" x14ac:dyDescent="0.25">
      <c r="L1633" s="264">
        <f>Member!A1633</f>
        <v>0</v>
      </c>
      <c r="M1633">
        <f>SUMIF(Erfassung5!BD:BD,L1633,Erfassung5!BW:BW)</f>
        <v>0</v>
      </c>
      <c r="N1633">
        <f>SUMIF(Erfassung5!BD:BD,L1633,Erfassung5!BG:BG)</f>
        <v>0</v>
      </c>
      <c r="O1633">
        <f t="shared" si="67"/>
        <v>0</v>
      </c>
      <c r="P1633">
        <f t="shared" si="66"/>
        <v>1</v>
      </c>
    </row>
    <row r="1634" spans="12:16" x14ac:dyDescent="0.25">
      <c r="L1634" s="264">
        <f>Member!A1634</f>
        <v>0</v>
      </c>
      <c r="M1634">
        <f>SUMIF(Erfassung5!BD:BD,L1634,Erfassung5!BW:BW)</f>
        <v>0</v>
      </c>
      <c r="N1634">
        <f>SUMIF(Erfassung5!BD:BD,L1634,Erfassung5!BG:BG)</f>
        <v>0</v>
      </c>
      <c r="O1634">
        <f t="shared" si="67"/>
        <v>0</v>
      </c>
      <c r="P1634">
        <f t="shared" si="66"/>
        <v>1</v>
      </c>
    </row>
    <row r="1635" spans="12:16" x14ac:dyDescent="0.25">
      <c r="L1635" s="264">
        <f>Member!A1635</f>
        <v>0</v>
      </c>
      <c r="M1635">
        <f>SUMIF(Erfassung5!BD:BD,L1635,Erfassung5!BW:BW)</f>
        <v>0</v>
      </c>
      <c r="N1635">
        <f>SUMIF(Erfassung5!BD:BD,L1635,Erfassung5!BG:BG)</f>
        <v>0</v>
      </c>
      <c r="O1635">
        <f t="shared" si="67"/>
        <v>0</v>
      </c>
      <c r="P1635">
        <f t="shared" si="66"/>
        <v>1</v>
      </c>
    </row>
    <row r="1636" spans="12:16" x14ac:dyDescent="0.25">
      <c r="L1636" s="264">
        <f>Member!A1636</f>
        <v>0</v>
      </c>
      <c r="M1636">
        <f>SUMIF(Erfassung5!BD:BD,L1636,Erfassung5!BW:BW)</f>
        <v>0</v>
      </c>
      <c r="N1636">
        <f>SUMIF(Erfassung5!BD:BD,L1636,Erfassung5!BG:BG)</f>
        <v>0</v>
      </c>
      <c r="O1636">
        <f t="shared" si="67"/>
        <v>0</v>
      </c>
      <c r="P1636">
        <f t="shared" si="66"/>
        <v>1</v>
      </c>
    </row>
    <row r="1637" spans="12:16" x14ac:dyDescent="0.25">
      <c r="L1637" s="264">
        <f>Member!A1637</f>
        <v>0</v>
      </c>
      <c r="M1637">
        <f>SUMIF(Erfassung5!BD:BD,L1637,Erfassung5!BW:BW)</f>
        <v>0</v>
      </c>
      <c r="N1637">
        <f>SUMIF(Erfassung5!BD:BD,L1637,Erfassung5!BG:BG)</f>
        <v>0</v>
      </c>
      <c r="O1637">
        <f t="shared" si="67"/>
        <v>0</v>
      </c>
      <c r="P1637">
        <f t="shared" si="66"/>
        <v>1</v>
      </c>
    </row>
    <row r="1638" spans="12:16" x14ac:dyDescent="0.25">
      <c r="L1638" s="264">
        <f>Member!A1638</f>
        <v>0</v>
      </c>
      <c r="M1638">
        <f>SUMIF(Erfassung5!BD:BD,L1638,Erfassung5!BW:BW)</f>
        <v>0</v>
      </c>
      <c r="N1638">
        <f>SUMIF(Erfassung5!BD:BD,L1638,Erfassung5!BG:BG)</f>
        <v>0</v>
      </c>
      <c r="O1638">
        <f t="shared" si="67"/>
        <v>0</v>
      </c>
      <c r="P1638">
        <f t="shared" si="66"/>
        <v>1</v>
      </c>
    </row>
    <row r="1639" spans="12:16" x14ac:dyDescent="0.25">
      <c r="L1639" s="264">
        <f>Member!A1639</f>
        <v>0</v>
      </c>
      <c r="M1639">
        <f>SUMIF(Erfassung5!BD:BD,L1639,Erfassung5!BW:BW)</f>
        <v>0</v>
      </c>
      <c r="N1639">
        <f>SUMIF(Erfassung5!BD:BD,L1639,Erfassung5!BG:BG)</f>
        <v>0</v>
      </c>
      <c r="O1639">
        <f t="shared" si="67"/>
        <v>0</v>
      </c>
      <c r="P1639">
        <f t="shared" si="66"/>
        <v>1</v>
      </c>
    </row>
    <row r="1640" spans="12:16" x14ac:dyDescent="0.25">
      <c r="L1640" s="264">
        <f>Member!A1640</f>
        <v>0</v>
      </c>
      <c r="M1640">
        <f>SUMIF(Erfassung5!BD:BD,L1640,Erfassung5!BW:BW)</f>
        <v>0</v>
      </c>
      <c r="N1640">
        <f>SUMIF(Erfassung5!BD:BD,L1640,Erfassung5!BG:BG)</f>
        <v>0</v>
      </c>
      <c r="O1640">
        <f t="shared" si="67"/>
        <v>0</v>
      </c>
      <c r="P1640">
        <f t="shared" si="66"/>
        <v>1</v>
      </c>
    </row>
    <row r="1641" spans="12:16" x14ac:dyDescent="0.25">
      <c r="L1641" s="264">
        <f>Member!A1641</f>
        <v>0</v>
      </c>
      <c r="M1641">
        <f>SUMIF(Erfassung5!BD:BD,L1641,Erfassung5!BW:BW)</f>
        <v>0</v>
      </c>
      <c r="N1641">
        <f>SUMIF(Erfassung5!BD:BD,L1641,Erfassung5!BG:BG)</f>
        <v>0</v>
      </c>
      <c r="O1641">
        <f t="shared" si="67"/>
        <v>0</v>
      </c>
      <c r="P1641">
        <f t="shared" si="66"/>
        <v>1</v>
      </c>
    </row>
    <row r="1642" spans="12:16" x14ac:dyDescent="0.25">
      <c r="L1642" s="264">
        <f>Member!A1642</f>
        <v>0</v>
      </c>
      <c r="M1642">
        <f>SUMIF(Erfassung5!BD:BD,L1642,Erfassung5!BW:BW)</f>
        <v>0</v>
      </c>
      <c r="N1642">
        <f>SUMIF(Erfassung5!BD:BD,L1642,Erfassung5!BG:BG)</f>
        <v>0</v>
      </c>
      <c r="O1642">
        <f t="shared" si="67"/>
        <v>0</v>
      </c>
      <c r="P1642">
        <f t="shared" si="66"/>
        <v>1</v>
      </c>
    </row>
    <row r="1643" spans="12:16" x14ac:dyDescent="0.25">
      <c r="L1643" s="264">
        <f>Member!A1643</f>
        <v>0</v>
      </c>
      <c r="M1643">
        <f>SUMIF(Erfassung5!BD:BD,L1643,Erfassung5!BW:BW)</f>
        <v>0</v>
      </c>
      <c r="N1643">
        <f>SUMIF(Erfassung5!BD:BD,L1643,Erfassung5!BG:BG)</f>
        <v>0</v>
      </c>
      <c r="O1643">
        <f t="shared" si="67"/>
        <v>0</v>
      </c>
      <c r="P1643">
        <f t="shared" si="66"/>
        <v>1</v>
      </c>
    </row>
    <row r="1644" spans="12:16" x14ac:dyDescent="0.25">
      <c r="L1644" s="264">
        <f>Member!A1644</f>
        <v>0</v>
      </c>
      <c r="M1644">
        <f>SUMIF(Erfassung5!BD:BD,L1644,Erfassung5!BW:BW)</f>
        <v>0</v>
      </c>
      <c r="N1644">
        <f>SUMIF(Erfassung5!BD:BD,L1644,Erfassung5!BG:BG)</f>
        <v>0</v>
      </c>
      <c r="O1644">
        <f t="shared" si="67"/>
        <v>0</v>
      </c>
      <c r="P1644">
        <f t="shared" si="66"/>
        <v>1</v>
      </c>
    </row>
    <row r="1645" spans="12:16" x14ac:dyDescent="0.25">
      <c r="L1645" s="264">
        <f>Member!A1645</f>
        <v>0</v>
      </c>
      <c r="M1645">
        <f>SUMIF(Erfassung5!BD:BD,L1645,Erfassung5!BW:BW)</f>
        <v>0</v>
      </c>
      <c r="N1645">
        <f>SUMIF(Erfassung5!BD:BD,L1645,Erfassung5!BG:BG)</f>
        <v>0</v>
      </c>
      <c r="O1645">
        <f t="shared" si="67"/>
        <v>0</v>
      </c>
      <c r="P1645">
        <f t="shared" si="66"/>
        <v>1</v>
      </c>
    </row>
    <row r="1646" spans="12:16" x14ac:dyDescent="0.25">
      <c r="L1646" s="264">
        <f>Member!A1646</f>
        <v>0</v>
      </c>
      <c r="M1646">
        <f>SUMIF(Erfassung5!BD:BD,L1646,Erfassung5!BW:BW)</f>
        <v>0</v>
      </c>
      <c r="N1646">
        <f>SUMIF(Erfassung5!BD:BD,L1646,Erfassung5!BG:BG)</f>
        <v>0</v>
      </c>
      <c r="O1646">
        <f t="shared" si="67"/>
        <v>0</v>
      </c>
      <c r="P1646">
        <f t="shared" si="66"/>
        <v>1</v>
      </c>
    </row>
    <row r="1647" spans="12:16" x14ac:dyDescent="0.25">
      <c r="L1647" s="264">
        <f>Member!A1647</f>
        <v>0</v>
      </c>
      <c r="M1647">
        <f>SUMIF(Erfassung5!BD:BD,L1647,Erfassung5!BW:BW)</f>
        <v>0</v>
      </c>
      <c r="N1647">
        <f>SUMIF(Erfassung5!BD:BD,L1647,Erfassung5!BG:BG)</f>
        <v>0</v>
      </c>
      <c r="O1647">
        <f t="shared" si="67"/>
        <v>0</v>
      </c>
      <c r="P1647">
        <f t="shared" si="66"/>
        <v>1</v>
      </c>
    </row>
    <row r="1648" spans="12:16" x14ac:dyDescent="0.25">
      <c r="L1648" s="264">
        <f>Member!A1648</f>
        <v>0</v>
      </c>
      <c r="M1648">
        <f>SUMIF(Erfassung5!BD:BD,L1648,Erfassung5!BW:BW)</f>
        <v>0</v>
      </c>
      <c r="N1648">
        <f>SUMIF(Erfassung5!BD:BD,L1648,Erfassung5!BG:BG)</f>
        <v>0</v>
      </c>
      <c r="O1648">
        <f t="shared" si="67"/>
        <v>0</v>
      </c>
      <c r="P1648">
        <f t="shared" si="66"/>
        <v>1</v>
      </c>
    </row>
    <row r="1649" spans="12:16" x14ac:dyDescent="0.25">
      <c r="L1649" s="264">
        <f>Member!A1649</f>
        <v>0</v>
      </c>
      <c r="M1649">
        <f>SUMIF(Erfassung5!BD:BD,L1649,Erfassung5!BW:BW)</f>
        <v>0</v>
      </c>
      <c r="N1649">
        <f>SUMIF(Erfassung5!BD:BD,L1649,Erfassung5!BG:BG)</f>
        <v>0</v>
      </c>
      <c r="O1649">
        <f t="shared" si="67"/>
        <v>0</v>
      </c>
      <c r="P1649">
        <f t="shared" si="66"/>
        <v>1</v>
      </c>
    </row>
    <row r="1650" spans="12:16" x14ac:dyDescent="0.25">
      <c r="L1650" s="264">
        <f>Member!A1650</f>
        <v>0</v>
      </c>
      <c r="M1650">
        <f>SUMIF(Erfassung5!BD:BD,L1650,Erfassung5!BW:BW)</f>
        <v>0</v>
      </c>
      <c r="N1650">
        <f>SUMIF(Erfassung5!BD:BD,L1650,Erfassung5!BG:BG)</f>
        <v>0</v>
      </c>
      <c r="O1650">
        <f t="shared" si="67"/>
        <v>0</v>
      </c>
      <c r="P1650">
        <f t="shared" si="66"/>
        <v>1</v>
      </c>
    </row>
    <row r="1651" spans="12:16" x14ac:dyDescent="0.25">
      <c r="L1651" s="264">
        <f>Member!A1651</f>
        <v>0</v>
      </c>
      <c r="M1651">
        <f>SUMIF(Erfassung5!BD:BD,L1651,Erfassung5!BW:BW)</f>
        <v>0</v>
      </c>
      <c r="N1651">
        <f>SUMIF(Erfassung5!BD:BD,L1651,Erfassung5!BG:BG)</f>
        <v>0</v>
      </c>
      <c r="O1651">
        <f t="shared" si="67"/>
        <v>0</v>
      </c>
      <c r="P1651">
        <f t="shared" si="66"/>
        <v>1</v>
      </c>
    </row>
    <row r="1652" spans="12:16" x14ac:dyDescent="0.25">
      <c r="L1652" s="264">
        <f>Member!A1652</f>
        <v>0</v>
      </c>
      <c r="M1652">
        <f>SUMIF(Erfassung5!BD:BD,L1652,Erfassung5!BW:BW)</f>
        <v>0</v>
      </c>
      <c r="N1652">
        <f>SUMIF(Erfassung5!BD:BD,L1652,Erfassung5!BG:BG)</f>
        <v>0</v>
      </c>
      <c r="O1652">
        <f t="shared" si="67"/>
        <v>0</v>
      </c>
      <c r="P1652">
        <f t="shared" si="66"/>
        <v>1</v>
      </c>
    </row>
    <row r="1653" spans="12:16" x14ac:dyDescent="0.25">
      <c r="L1653" s="264">
        <f>Member!A1653</f>
        <v>0</v>
      </c>
      <c r="M1653">
        <f>SUMIF(Erfassung5!BD:BD,L1653,Erfassung5!BW:BW)</f>
        <v>0</v>
      </c>
      <c r="N1653">
        <f>SUMIF(Erfassung5!BD:BD,L1653,Erfassung5!BG:BG)</f>
        <v>0</v>
      </c>
      <c r="O1653">
        <f t="shared" si="67"/>
        <v>0</v>
      </c>
      <c r="P1653">
        <f t="shared" si="66"/>
        <v>1</v>
      </c>
    </row>
    <row r="1654" spans="12:16" x14ac:dyDescent="0.25">
      <c r="L1654" s="264">
        <f>Member!A1654</f>
        <v>0</v>
      </c>
      <c r="M1654">
        <f>SUMIF(Erfassung5!BD:BD,L1654,Erfassung5!BW:BW)</f>
        <v>0</v>
      </c>
      <c r="N1654">
        <f>SUMIF(Erfassung5!BD:BD,L1654,Erfassung5!BG:BG)</f>
        <v>0</v>
      </c>
      <c r="O1654">
        <f t="shared" si="67"/>
        <v>0</v>
      </c>
      <c r="P1654">
        <f t="shared" si="66"/>
        <v>1</v>
      </c>
    </row>
    <row r="1655" spans="12:16" x14ac:dyDescent="0.25">
      <c r="L1655" s="264">
        <f>Member!A1655</f>
        <v>0</v>
      </c>
      <c r="M1655">
        <f>SUMIF(Erfassung5!BD:BD,L1655,Erfassung5!BW:BW)</f>
        <v>0</v>
      </c>
      <c r="N1655">
        <f>SUMIF(Erfassung5!BD:BD,L1655,Erfassung5!BG:BG)</f>
        <v>0</v>
      </c>
      <c r="O1655">
        <f t="shared" si="67"/>
        <v>0</v>
      </c>
      <c r="P1655">
        <f t="shared" si="66"/>
        <v>1</v>
      </c>
    </row>
    <row r="1656" spans="12:16" x14ac:dyDescent="0.25">
      <c r="L1656" s="264">
        <f>Member!A1656</f>
        <v>0</v>
      </c>
      <c r="M1656">
        <f>SUMIF(Erfassung5!BD:BD,L1656,Erfassung5!BW:BW)</f>
        <v>0</v>
      </c>
      <c r="N1656">
        <f>SUMIF(Erfassung5!BD:BD,L1656,Erfassung5!BG:BG)</f>
        <v>0</v>
      </c>
      <c r="O1656">
        <f t="shared" si="67"/>
        <v>0</v>
      </c>
      <c r="P1656">
        <f t="shared" si="66"/>
        <v>1</v>
      </c>
    </row>
    <row r="1657" spans="12:16" x14ac:dyDescent="0.25">
      <c r="L1657" s="264">
        <f>Member!A1657</f>
        <v>0</v>
      </c>
      <c r="M1657">
        <f>SUMIF(Erfassung5!BD:BD,L1657,Erfassung5!BW:BW)</f>
        <v>0</v>
      </c>
      <c r="N1657">
        <f>SUMIF(Erfassung5!BD:BD,L1657,Erfassung5!BG:BG)</f>
        <v>0</v>
      </c>
      <c r="O1657">
        <f t="shared" si="67"/>
        <v>0</v>
      </c>
      <c r="P1657">
        <f t="shared" si="66"/>
        <v>1</v>
      </c>
    </row>
    <row r="1658" spans="12:16" x14ac:dyDescent="0.25">
      <c r="L1658" s="264">
        <f>Member!A1658</f>
        <v>0</v>
      </c>
      <c r="M1658">
        <f>SUMIF(Erfassung5!BD:BD,L1658,Erfassung5!BW:BW)</f>
        <v>0</v>
      </c>
      <c r="N1658">
        <f>SUMIF(Erfassung5!BD:BD,L1658,Erfassung5!BG:BG)</f>
        <v>0</v>
      </c>
      <c r="O1658">
        <f t="shared" si="67"/>
        <v>0</v>
      </c>
      <c r="P1658">
        <f t="shared" si="66"/>
        <v>1</v>
      </c>
    </row>
    <row r="1659" spans="12:16" x14ac:dyDescent="0.25">
      <c r="L1659" s="264">
        <f>Member!A1659</f>
        <v>0</v>
      </c>
      <c r="M1659">
        <f>SUMIF(Erfassung5!BD:BD,L1659,Erfassung5!BW:BW)</f>
        <v>0</v>
      </c>
      <c r="N1659">
        <f>SUMIF(Erfassung5!BD:BD,L1659,Erfassung5!BG:BG)</f>
        <v>0</v>
      </c>
      <c r="O1659">
        <f t="shared" si="67"/>
        <v>0</v>
      </c>
      <c r="P1659">
        <f t="shared" si="66"/>
        <v>1</v>
      </c>
    </row>
    <row r="1660" spans="12:16" x14ac:dyDescent="0.25">
      <c r="L1660" s="264">
        <f>Member!A1660</f>
        <v>0</v>
      </c>
      <c r="M1660">
        <f>SUMIF(Erfassung5!BD:BD,L1660,Erfassung5!BW:BW)</f>
        <v>0</v>
      </c>
      <c r="N1660">
        <f>SUMIF(Erfassung5!BD:BD,L1660,Erfassung5!BG:BG)</f>
        <v>0</v>
      </c>
      <c r="O1660">
        <f t="shared" si="67"/>
        <v>0</v>
      </c>
      <c r="P1660">
        <f t="shared" si="66"/>
        <v>1</v>
      </c>
    </row>
    <row r="1661" spans="12:16" x14ac:dyDescent="0.25">
      <c r="L1661" s="264">
        <f>Member!A1661</f>
        <v>0</v>
      </c>
      <c r="M1661">
        <f>SUMIF(Erfassung5!BD:BD,L1661,Erfassung5!BW:BW)</f>
        <v>0</v>
      </c>
      <c r="N1661">
        <f>SUMIF(Erfassung5!BD:BD,L1661,Erfassung5!BG:BG)</f>
        <v>0</v>
      </c>
      <c r="O1661">
        <f t="shared" si="67"/>
        <v>0</v>
      </c>
      <c r="P1661">
        <f t="shared" si="66"/>
        <v>1</v>
      </c>
    </row>
    <row r="1662" spans="12:16" x14ac:dyDescent="0.25">
      <c r="L1662" s="264">
        <f>Member!A1662</f>
        <v>0</v>
      </c>
      <c r="M1662">
        <f>SUMIF(Erfassung5!BD:BD,L1662,Erfassung5!BW:BW)</f>
        <v>0</v>
      </c>
      <c r="N1662">
        <f>SUMIF(Erfassung5!BD:BD,L1662,Erfassung5!BG:BG)</f>
        <v>0</v>
      </c>
      <c r="O1662">
        <f t="shared" si="67"/>
        <v>0</v>
      </c>
      <c r="P1662">
        <f t="shared" si="66"/>
        <v>1</v>
      </c>
    </row>
    <row r="1663" spans="12:16" x14ac:dyDescent="0.25">
      <c r="L1663" s="264">
        <f>Member!A1663</f>
        <v>0</v>
      </c>
      <c r="M1663">
        <f>SUMIF(Erfassung5!BD:BD,L1663,Erfassung5!BW:BW)</f>
        <v>0</v>
      </c>
      <c r="N1663">
        <f>SUMIF(Erfassung5!BD:BD,L1663,Erfassung5!BG:BG)</f>
        <v>0</v>
      </c>
      <c r="O1663">
        <f t="shared" si="67"/>
        <v>0</v>
      </c>
      <c r="P1663">
        <f t="shared" si="66"/>
        <v>1</v>
      </c>
    </row>
    <row r="1664" spans="12:16" x14ac:dyDescent="0.25">
      <c r="L1664" s="264">
        <f>Member!A1664</f>
        <v>0</v>
      </c>
      <c r="M1664">
        <f>SUMIF(Erfassung5!BD:BD,L1664,Erfassung5!BW:BW)</f>
        <v>0</v>
      </c>
      <c r="N1664">
        <f>SUMIF(Erfassung5!BD:BD,L1664,Erfassung5!BG:BG)</f>
        <v>0</v>
      </c>
      <c r="O1664">
        <f t="shared" si="67"/>
        <v>0</v>
      </c>
      <c r="P1664">
        <f t="shared" si="66"/>
        <v>1</v>
      </c>
    </row>
    <row r="1665" spans="12:16" x14ac:dyDescent="0.25">
      <c r="L1665" s="264">
        <f>Member!A1665</f>
        <v>0</v>
      </c>
      <c r="M1665">
        <f>SUMIF(Erfassung5!BD:BD,L1665,Erfassung5!BW:BW)</f>
        <v>0</v>
      </c>
      <c r="N1665">
        <f>SUMIF(Erfassung5!BD:BD,L1665,Erfassung5!BG:BG)</f>
        <v>0</v>
      </c>
      <c r="O1665">
        <f t="shared" si="67"/>
        <v>0</v>
      </c>
      <c r="P1665">
        <f t="shared" si="66"/>
        <v>1</v>
      </c>
    </row>
    <row r="1666" spans="12:16" x14ac:dyDescent="0.25">
      <c r="L1666" s="264">
        <f>Member!A1666</f>
        <v>0</v>
      </c>
      <c r="M1666">
        <f>SUMIF(Erfassung5!BD:BD,L1666,Erfassung5!BW:BW)</f>
        <v>0</v>
      </c>
      <c r="N1666">
        <f>SUMIF(Erfassung5!BD:BD,L1666,Erfassung5!BG:BG)</f>
        <v>0</v>
      </c>
      <c r="O1666">
        <f t="shared" si="67"/>
        <v>0</v>
      </c>
      <c r="P1666">
        <f t="shared" ref="P1666:P1729" si="68">RANK(O1666,O:O)</f>
        <v>1</v>
      </c>
    </row>
    <row r="1667" spans="12:16" x14ac:dyDescent="0.25">
      <c r="L1667" s="264">
        <f>Member!A1667</f>
        <v>0</v>
      </c>
      <c r="M1667">
        <f>SUMIF(Erfassung5!BD:BD,L1667,Erfassung5!BW:BW)</f>
        <v>0</v>
      </c>
      <c r="N1667">
        <f>SUMIF(Erfassung5!BD:BD,L1667,Erfassung5!BG:BG)</f>
        <v>0</v>
      </c>
      <c r="O1667">
        <f t="shared" ref="O1667:O1730" si="69">IF(N1667=0,0,M1667/N1667-ROW()/1000000000)</f>
        <v>0</v>
      </c>
      <c r="P1667">
        <f t="shared" si="68"/>
        <v>1</v>
      </c>
    </row>
    <row r="1668" spans="12:16" x14ac:dyDescent="0.25">
      <c r="L1668" s="264">
        <f>Member!A1668</f>
        <v>0</v>
      </c>
      <c r="M1668">
        <f>SUMIF(Erfassung5!BD:BD,L1668,Erfassung5!BW:BW)</f>
        <v>0</v>
      </c>
      <c r="N1668">
        <f>SUMIF(Erfassung5!BD:BD,L1668,Erfassung5!BG:BG)</f>
        <v>0</v>
      </c>
      <c r="O1668">
        <f t="shared" si="69"/>
        <v>0</v>
      </c>
      <c r="P1668">
        <f t="shared" si="68"/>
        <v>1</v>
      </c>
    </row>
    <row r="1669" spans="12:16" x14ac:dyDescent="0.25">
      <c r="L1669" s="264">
        <f>Member!A1669</f>
        <v>0</v>
      </c>
      <c r="M1669">
        <f>SUMIF(Erfassung5!BD:BD,L1669,Erfassung5!BW:BW)</f>
        <v>0</v>
      </c>
      <c r="N1669">
        <f>SUMIF(Erfassung5!BD:BD,L1669,Erfassung5!BG:BG)</f>
        <v>0</v>
      </c>
      <c r="O1669">
        <f t="shared" si="69"/>
        <v>0</v>
      </c>
      <c r="P1669">
        <f t="shared" si="68"/>
        <v>1</v>
      </c>
    </row>
    <row r="1670" spans="12:16" x14ac:dyDescent="0.25">
      <c r="L1670" s="264">
        <f>Member!A1670</f>
        <v>0</v>
      </c>
      <c r="M1670">
        <f>SUMIF(Erfassung5!BD:BD,L1670,Erfassung5!BW:BW)</f>
        <v>0</v>
      </c>
      <c r="N1670">
        <f>SUMIF(Erfassung5!BD:BD,L1670,Erfassung5!BG:BG)</f>
        <v>0</v>
      </c>
      <c r="O1670">
        <f t="shared" si="69"/>
        <v>0</v>
      </c>
      <c r="P1670">
        <f t="shared" si="68"/>
        <v>1</v>
      </c>
    </row>
    <row r="1671" spans="12:16" x14ac:dyDescent="0.25">
      <c r="L1671" s="264">
        <f>Member!A1671</f>
        <v>0</v>
      </c>
      <c r="M1671">
        <f>SUMIF(Erfassung5!BD:BD,L1671,Erfassung5!BW:BW)</f>
        <v>0</v>
      </c>
      <c r="N1671">
        <f>SUMIF(Erfassung5!BD:BD,L1671,Erfassung5!BG:BG)</f>
        <v>0</v>
      </c>
      <c r="O1671">
        <f t="shared" si="69"/>
        <v>0</v>
      </c>
      <c r="P1671">
        <f t="shared" si="68"/>
        <v>1</v>
      </c>
    </row>
    <row r="1672" spans="12:16" x14ac:dyDescent="0.25">
      <c r="L1672" s="264">
        <f>Member!A1672</f>
        <v>0</v>
      </c>
      <c r="M1672">
        <f>SUMIF(Erfassung5!BD:BD,L1672,Erfassung5!BW:BW)</f>
        <v>0</v>
      </c>
      <c r="N1672">
        <f>SUMIF(Erfassung5!BD:BD,L1672,Erfassung5!BG:BG)</f>
        <v>0</v>
      </c>
      <c r="O1672">
        <f t="shared" si="69"/>
        <v>0</v>
      </c>
      <c r="P1672">
        <f t="shared" si="68"/>
        <v>1</v>
      </c>
    </row>
    <row r="1673" spans="12:16" x14ac:dyDescent="0.25">
      <c r="L1673" s="264">
        <f>Member!A1673</f>
        <v>0</v>
      </c>
      <c r="M1673">
        <f>SUMIF(Erfassung5!BD:BD,L1673,Erfassung5!BW:BW)</f>
        <v>0</v>
      </c>
      <c r="N1673">
        <f>SUMIF(Erfassung5!BD:BD,L1673,Erfassung5!BG:BG)</f>
        <v>0</v>
      </c>
      <c r="O1673">
        <f t="shared" si="69"/>
        <v>0</v>
      </c>
      <c r="P1673">
        <f t="shared" si="68"/>
        <v>1</v>
      </c>
    </row>
    <row r="1674" spans="12:16" x14ac:dyDescent="0.25">
      <c r="L1674" s="264">
        <f>Member!A1674</f>
        <v>0</v>
      </c>
      <c r="M1674">
        <f>SUMIF(Erfassung5!BD:BD,L1674,Erfassung5!BW:BW)</f>
        <v>0</v>
      </c>
      <c r="N1674">
        <f>SUMIF(Erfassung5!BD:BD,L1674,Erfassung5!BG:BG)</f>
        <v>0</v>
      </c>
      <c r="O1674">
        <f t="shared" si="69"/>
        <v>0</v>
      </c>
      <c r="P1674">
        <f t="shared" si="68"/>
        <v>1</v>
      </c>
    </row>
    <row r="1675" spans="12:16" x14ac:dyDescent="0.25">
      <c r="L1675" s="264">
        <f>Member!A1675</f>
        <v>0</v>
      </c>
      <c r="M1675">
        <f>SUMIF(Erfassung5!BD:BD,L1675,Erfassung5!BW:BW)</f>
        <v>0</v>
      </c>
      <c r="N1675">
        <f>SUMIF(Erfassung5!BD:BD,L1675,Erfassung5!BG:BG)</f>
        <v>0</v>
      </c>
      <c r="O1675">
        <f t="shared" si="69"/>
        <v>0</v>
      </c>
      <c r="P1675">
        <f t="shared" si="68"/>
        <v>1</v>
      </c>
    </row>
    <row r="1676" spans="12:16" x14ac:dyDescent="0.25">
      <c r="L1676" s="264">
        <f>Member!A1676</f>
        <v>0</v>
      </c>
      <c r="M1676">
        <f>SUMIF(Erfassung5!BD:BD,L1676,Erfassung5!BW:BW)</f>
        <v>0</v>
      </c>
      <c r="N1676">
        <f>SUMIF(Erfassung5!BD:BD,L1676,Erfassung5!BG:BG)</f>
        <v>0</v>
      </c>
      <c r="O1676">
        <f t="shared" si="69"/>
        <v>0</v>
      </c>
      <c r="P1676">
        <f t="shared" si="68"/>
        <v>1</v>
      </c>
    </row>
    <row r="1677" spans="12:16" x14ac:dyDescent="0.25">
      <c r="L1677" s="264">
        <f>Member!A1677</f>
        <v>0</v>
      </c>
      <c r="M1677">
        <f>SUMIF(Erfassung5!BD:BD,L1677,Erfassung5!BW:BW)</f>
        <v>0</v>
      </c>
      <c r="N1677">
        <f>SUMIF(Erfassung5!BD:BD,L1677,Erfassung5!BG:BG)</f>
        <v>0</v>
      </c>
      <c r="O1677">
        <f t="shared" si="69"/>
        <v>0</v>
      </c>
      <c r="P1677">
        <f t="shared" si="68"/>
        <v>1</v>
      </c>
    </row>
    <row r="1678" spans="12:16" x14ac:dyDescent="0.25">
      <c r="L1678" s="264">
        <f>Member!A1678</f>
        <v>0</v>
      </c>
      <c r="M1678">
        <f>SUMIF(Erfassung5!BD:BD,L1678,Erfassung5!BW:BW)</f>
        <v>0</v>
      </c>
      <c r="N1678">
        <f>SUMIF(Erfassung5!BD:BD,L1678,Erfassung5!BG:BG)</f>
        <v>0</v>
      </c>
      <c r="O1678">
        <f t="shared" si="69"/>
        <v>0</v>
      </c>
      <c r="P1678">
        <f t="shared" si="68"/>
        <v>1</v>
      </c>
    </row>
    <row r="1679" spans="12:16" x14ac:dyDescent="0.25">
      <c r="L1679" s="264">
        <f>Member!A1679</f>
        <v>0</v>
      </c>
      <c r="M1679">
        <f>SUMIF(Erfassung5!BD:BD,L1679,Erfassung5!BW:BW)</f>
        <v>0</v>
      </c>
      <c r="N1679">
        <f>SUMIF(Erfassung5!BD:BD,L1679,Erfassung5!BG:BG)</f>
        <v>0</v>
      </c>
      <c r="O1679">
        <f t="shared" si="69"/>
        <v>0</v>
      </c>
      <c r="P1679">
        <f t="shared" si="68"/>
        <v>1</v>
      </c>
    </row>
    <row r="1680" spans="12:16" x14ac:dyDescent="0.25">
      <c r="L1680" s="264">
        <f>Member!A1680</f>
        <v>0</v>
      </c>
      <c r="M1680">
        <f>SUMIF(Erfassung5!BD:BD,L1680,Erfassung5!BW:BW)</f>
        <v>0</v>
      </c>
      <c r="N1680">
        <f>SUMIF(Erfassung5!BD:BD,L1680,Erfassung5!BG:BG)</f>
        <v>0</v>
      </c>
      <c r="O1680">
        <f t="shared" si="69"/>
        <v>0</v>
      </c>
      <c r="P1680">
        <f t="shared" si="68"/>
        <v>1</v>
      </c>
    </row>
    <row r="1681" spans="12:16" x14ac:dyDescent="0.25">
      <c r="L1681" s="264">
        <f>Member!A1681</f>
        <v>0</v>
      </c>
      <c r="M1681">
        <f>SUMIF(Erfassung5!BD:BD,L1681,Erfassung5!BW:BW)</f>
        <v>0</v>
      </c>
      <c r="N1681">
        <f>SUMIF(Erfassung5!BD:BD,L1681,Erfassung5!BG:BG)</f>
        <v>0</v>
      </c>
      <c r="O1681">
        <f t="shared" si="69"/>
        <v>0</v>
      </c>
      <c r="P1681">
        <f t="shared" si="68"/>
        <v>1</v>
      </c>
    </row>
    <row r="1682" spans="12:16" x14ac:dyDescent="0.25">
      <c r="L1682" s="264">
        <f>Member!A1682</f>
        <v>0</v>
      </c>
      <c r="M1682">
        <f>SUMIF(Erfassung5!BD:BD,L1682,Erfassung5!BW:BW)</f>
        <v>0</v>
      </c>
      <c r="N1682">
        <f>SUMIF(Erfassung5!BD:BD,L1682,Erfassung5!BG:BG)</f>
        <v>0</v>
      </c>
      <c r="O1682">
        <f t="shared" si="69"/>
        <v>0</v>
      </c>
      <c r="P1682">
        <f t="shared" si="68"/>
        <v>1</v>
      </c>
    </row>
    <row r="1683" spans="12:16" x14ac:dyDescent="0.25">
      <c r="L1683" s="264">
        <f>Member!A1683</f>
        <v>0</v>
      </c>
      <c r="M1683">
        <f>SUMIF(Erfassung5!BD:BD,L1683,Erfassung5!BW:BW)</f>
        <v>0</v>
      </c>
      <c r="N1683">
        <f>SUMIF(Erfassung5!BD:BD,L1683,Erfassung5!BG:BG)</f>
        <v>0</v>
      </c>
      <c r="O1683">
        <f t="shared" si="69"/>
        <v>0</v>
      </c>
      <c r="P1683">
        <f t="shared" si="68"/>
        <v>1</v>
      </c>
    </row>
    <row r="1684" spans="12:16" x14ac:dyDescent="0.25">
      <c r="L1684" s="264">
        <f>Member!A1684</f>
        <v>0</v>
      </c>
      <c r="M1684">
        <f>SUMIF(Erfassung5!BD:BD,L1684,Erfassung5!BW:BW)</f>
        <v>0</v>
      </c>
      <c r="N1684">
        <f>SUMIF(Erfassung5!BD:BD,L1684,Erfassung5!BG:BG)</f>
        <v>0</v>
      </c>
      <c r="O1684">
        <f t="shared" si="69"/>
        <v>0</v>
      </c>
      <c r="P1684">
        <f t="shared" si="68"/>
        <v>1</v>
      </c>
    </row>
    <row r="1685" spans="12:16" x14ac:dyDescent="0.25">
      <c r="L1685" s="264">
        <f>Member!A1685</f>
        <v>0</v>
      </c>
      <c r="M1685">
        <f>SUMIF(Erfassung5!BD:BD,L1685,Erfassung5!BW:BW)</f>
        <v>0</v>
      </c>
      <c r="N1685">
        <f>SUMIF(Erfassung5!BD:BD,L1685,Erfassung5!BG:BG)</f>
        <v>0</v>
      </c>
      <c r="O1685">
        <f t="shared" si="69"/>
        <v>0</v>
      </c>
      <c r="P1685">
        <f t="shared" si="68"/>
        <v>1</v>
      </c>
    </row>
    <row r="1686" spans="12:16" x14ac:dyDescent="0.25">
      <c r="L1686" s="264">
        <f>Member!A1686</f>
        <v>0</v>
      </c>
      <c r="M1686">
        <f>SUMIF(Erfassung5!BD:BD,L1686,Erfassung5!BW:BW)</f>
        <v>0</v>
      </c>
      <c r="N1686">
        <f>SUMIF(Erfassung5!BD:BD,L1686,Erfassung5!BG:BG)</f>
        <v>0</v>
      </c>
      <c r="O1686">
        <f t="shared" si="69"/>
        <v>0</v>
      </c>
      <c r="P1686">
        <f t="shared" si="68"/>
        <v>1</v>
      </c>
    </row>
    <row r="1687" spans="12:16" x14ac:dyDescent="0.25">
      <c r="L1687" s="264">
        <f>Member!A1687</f>
        <v>0</v>
      </c>
      <c r="M1687">
        <f>SUMIF(Erfassung5!BD:BD,L1687,Erfassung5!BW:BW)</f>
        <v>0</v>
      </c>
      <c r="N1687">
        <f>SUMIF(Erfassung5!BD:BD,L1687,Erfassung5!BG:BG)</f>
        <v>0</v>
      </c>
      <c r="O1687">
        <f t="shared" si="69"/>
        <v>0</v>
      </c>
      <c r="P1687">
        <f t="shared" si="68"/>
        <v>1</v>
      </c>
    </row>
    <row r="1688" spans="12:16" x14ac:dyDescent="0.25">
      <c r="L1688" s="264">
        <f>Member!A1688</f>
        <v>0</v>
      </c>
      <c r="M1688">
        <f>SUMIF(Erfassung5!BD:BD,L1688,Erfassung5!BW:BW)</f>
        <v>0</v>
      </c>
      <c r="N1688">
        <f>SUMIF(Erfassung5!BD:BD,L1688,Erfassung5!BG:BG)</f>
        <v>0</v>
      </c>
      <c r="O1688">
        <f t="shared" si="69"/>
        <v>0</v>
      </c>
      <c r="P1688">
        <f t="shared" si="68"/>
        <v>1</v>
      </c>
    </row>
    <row r="1689" spans="12:16" x14ac:dyDescent="0.25">
      <c r="L1689" s="264">
        <f>Member!A1689</f>
        <v>0</v>
      </c>
      <c r="M1689">
        <f>SUMIF(Erfassung5!BD:BD,L1689,Erfassung5!BW:BW)</f>
        <v>0</v>
      </c>
      <c r="N1689">
        <f>SUMIF(Erfassung5!BD:BD,L1689,Erfassung5!BG:BG)</f>
        <v>0</v>
      </c>
      <c r="O1689">
        <f t="shared" si="69"/>
        <v>0</v>
      </c>
      <c r="P1689">
        <f t="shared" si="68"/>
        <v>1</v>
      </c>
    </row>
    <row r="1690" spans="12:16" x14ac:dyDescent="0.25">
      <c r="L1690" s="264">
        <f>Member!A1690</f>
        <v>0</v>
      </c>
      <c r="M1690">
        <f>SUMIF(Erfassung5!BD:BD,L1690,Erfassung5!BW:BW)</f>
        <v>0</v>
      </c>
      <c r="N1690">
        <f>SUMIF(Erfassung5!BD:BD,L1690,Erfassung5!BG:BG)</f>
        <v>0</v>
      </c>
      <c r="O1690">
        <f t="shared" si="69"/>
        <v>0</v>
      </c>
      <c r="P1690">
        <f t="shared" si="68"/>
        <v>1</v>
      </c>
    </row>
    <row r="1691" spans="12:16" x14ac:dyDescent="0.25">
      <c r="L1691" s="264">
        <f>Member!A1691</f>
        <v>0</v>
      </c>
      <c r="M1691">
        <f>SUMIF(Erfassung5!BD:BD,L1691,Erfassung5!BW:BW)</f>
        <v>0</v>
      </c>
      <c r="N1691">
        <f>SUMIF(Erfassung5!BD:BD,L1691,Erfassung5!BG:BG)</f>
        <v>0</v>
      </c>
      <c r="O1691">
        <f t="shared" si="69"/>
        <v>0</v>
      </c>
      <c r="P1691">
        <f t="shared" si="68"/>
        <v>1</v>
      </c>
    </row>
    <row r="1692" spans="12:16" x14ac:dyDescent="0.25">
      <c r="L1692" s="264">
        <f>Member!A1692</f>
        <v>0</v>
      </c>
      <c r="M1692">
        <f>SUMIF(Erfassung5!BD:BD,L1692,Erfassung5!BW:BW)</f>
        <v>0</v>
      </c>
      <c r="N1692">
        <f>SUMIF(Erfassung5!BD:BD,L1692,Erfassung5!BG:BG)</f>
        <v>0</v>
      </c>
      <c r="O1692">
        <f t="shared" si="69"/>
        <v>0</v>
      </c>
      <c r="P1692">
        <f t="shared" si="68"/>
        <v>1</v>
      </c>
    </row>
    <row r="1693" spans="12:16" x14ac:dyDescent="0.25">
      <c r="L1693" s="264">
        <f>Member!A1693</f>
        <v>0</v>
      </c>
      <c r="M1693">
        <f>SUMIF(Erfassung5!BD:BD,L1693,Erfassung5!BW:BW)</f>
        <v>0</v>
      </c>
      <c r="N1693">
        <f>SUMIF(Erfassung5!BD:BD,L1693,Erfassung5!BG:BG)</f>
        <v>0</v>
      </c>
      <c r="O1693">
        <f t="shared" si="69"/>
        <v>0</v>
      </c>
      <c r="P1693">
        <f t="shared" si="68"/>
        <v>1</v>
      </c>
    </row>
    <row r="1694" spans="12:16" x14ac:dyDescent="0.25">
      <c r="L1694" s="264">
        <f>Member!A1694</f>
        <v>0</v>
      </c>
      <c r="M1694">
        <f>SUMIF(Erfassung5!BD:BD,L1694,Erfassung5!BW:BW)</f>
        <v>0</v>
      </c>
      <c r="N1694">
        <f>SUMIF(Erfassung5!BD:BD,L1694,Erfassung5!BG:BG)</f>
        <v>0</v>
      </c>
      <c r="O1694">
        <f t="shared" si="69"/>
        <v>0</v>
      </c>
      <c r="P1694">
        <f t="shared" si="68"/>
        <v>1</v>
      </c>
    </row>
    <row r="1695" spans="12:16" x14ac:dyDescent="0.25">
      <c r="L1695" s="264">
        <f>Member!A1695</f>
        <v>0</v>
      </c>
      <c r="M1695">
        <f>SUMIF(Erfassung5!BD:BD,L1695,Erfassung5!BW:BW)</f>
        <v>0</v>
      </c>
      <c r="N1695">
        <f>SUMIF(Erfassung5!BD:BD,L1695,Erfassung5!BG:BG)</f>
        <v>0</v>
      </c>
      <c r="O1695">
        <f t="shared" si="69"/>
        <v>0</v>
      </c>
      <c r="P1695">
        <f t="shared" si="68"/>
        <v>1</v>
      </c>
    </row>
    <row r="1696" spans="12:16" x14ac:dyDescent="0.25">
      <c r="L1696" s="264">
        <f>Member!A1696</f>
        <v>0</v>
      </c>
      <c r="M1696">
        <f>SUMIF(Erfassung5!BD:BD,L1696,Erfassung5!BW:BW)</f>
        <v>0</v>
      </c>
      <c r="N1696">
        <f>SUMIF(Erfassung5!BD:BD,L1696,Erfassung5!BG:BG)</f>
        <v>0</v>
      </c>
      <c r="O1696">
        <f t="shared" si="69"/>
        <v>0</v>
      </c>
      <c r="P1696">
        <f t="shared" si="68"/>
        <v>1</v>
      </c>
    </row>
    <row r="1697" spans="12:16" x14ac:dyDescent="0.25">
      <c r="L1697" s="264">
        <f>Member!A1697</f>
        <v>0</v>
      </c>
      <c r="M1697">
        <f>SUMIF(Erfassung5!BD:BD,L1697,Erfassung5!BW:BW)</f>
        <v>0</v>
      </c>
      <c r="N1697">
        <f>SUMIF(Erfassung5!BD:BD,L1697,Erfassung5!BG:BG)</f>
        <v>0</v>
      </c>
      <c r="O1697">
        <f t="shared" si="69"/>
        <v>0</v>
      </c>
      <c r="P1697">
        <f t="shared" si="68"/>
        <v>1</v>
      </c>
    </row>
    <row r="1698" spans="12:16" x14ac:dyDescent="0.25">
      <c r="L1698" s="264">
        <f>Member!A1698</f>
        <v>0</v>
      </c>
      <c r="M1698">
        <f>SUMIF(Erfassung5!BD:BD,L1698,Erfassung5!BW:BW)</f>
        <v>0</v>
      </c>
      <c r="N1698">
        <f>SUMIF(Erfassung5!BD:BD,L1698,Erfassung5!BG:BG)</f>
        <v>0</v>
      </c>
      <c r="O1698">
        <f t="shared" si="69"/>
        <v>0</v>
      </c>
      <c r="P1698">
        <f t="shared" si="68"/>
        <v>1</v>
      </c>
    </row>
    <row r="1699" spans="12:16" x14ac:dyDescent="0.25">
      <c r="L1699" s="264">
        <f>Member!A1699</f>
        <v>0</v>
      </c>
      <c r="M1699">
        <f>SUMIF(Erfassung5!BD:BD,L1699,Erfassung5!BW:BW)</f>
        <v>0</v>
      </c>
      <c r="N1699">
        <f>SUMIF(Erfassung5!BD:BD,L1699,Erfassung5!BG:BG)</f>
        <v>0</v>
      </c>
      <c r="O1699">
        <f t="shared" si="69"/>
        <v>0</v>
      </c>
      <c r="P1699">
        <f t="shared" si="68"/>
        <v>1</v>
      </c>
    </row>
    <row r="1700" spans="12:16" x14ac:dyDescent="0.25">
      <c r="L1700" s="264">
        <f>Member!A1700</f>
        <v>0</v>
      </c>
      <c r="M1700">
        <f>SUMIF(Erfassung5!BD:BD,L1700,Erfassung5!BW:BW)</f>
        <v>0</v>
      </c>
      <c r="N1700">
        <f>SUMIF(Erfassung5!BD:BD,L1700,Erfassung5!BG:BG)</f>
        <v>0</v>
      </c>
      <c r="O1700">
        <f t="shared" si="69"/>
        <v>0</v>
      </c>
      <c r="P1700">
        <f t="shared" si="68"/>
        <v>1</v>
      </c>
    </row>
    <row r="1701" spans="12:16" x14ac:dyDescent="0.25">
      <c r="L1701" s="264">
        <f>Member!A1701</f>
        <v>0</v>
      </c>
      <c r="M1701">
        <f>SUMIF(Erfassung5!BD:BD,L1701,Erfassung5!BW:BW)</f>
        <v>0</v>
      </c>
      <c r="N1701">
        <f>SUMIF(Erfassung5!BD:BD,L1701,Erfassung5!BG:BG)</f>
        <v>0</v>
      </c>
      <c r="O1701">
        <f t="shared" si="69"/>
        <v>0</v>
      </c>
      <c r="P1701">
        <f t="shared" si="68"/>
        <v>1</v>
      </c>
    </row>
    <row r="1702" spans="12:16" x14ac:dyDescent="0.25">
      <c r="L1702" s="264">
        <f>Member!A1702</f>
        <v>0</v>
      </c>
      <c r="M1702">
        <f>SUMIF(Erfassung5!BD:BD,L1702,Erfassung5!BW:BW)</f>
        <v>0</v>
      </c>
      <c r="N1702">
        <f>SUMIF(Erfassung5!BD:BD,L1702,Erfassung5!BG:BG)</f>
        <v>0</v>
      </c>
      <c r="O1702">
        <f t="shared" si="69"/>
        <v>0</v>
      </c>
      <c r="P1702">
        <f t="shared" si="68"/>
        <v>1</v>
      </c>
    </row>
    <row r="1703" spans="12:16" x14ac:dyDescent="0.25">
      <c r="L1703" s="264">
        <f>Member!A1703</f>
        <v>0</v>
      </c>
      <c r="M1703">
        <f>SUMIF(Erfassung5!BD:BD,L1703,Erfassung5!BW:BW)</f>
        <v>0</v>
      </c>
      <c r="N1703">
        <f>SUMIF(Erfassung5!BD:BD,L1703,Erfassung5!BG:BG)</f>
        <v>0</v>
      </c>
      <c r="O1703">
        <f t="shared" si="69"/>
        <v>0</v>
      </c>
      <c r="P1703">
        <f t="shared" si="68"/>
        <v>1</v>
      </c>
    </row>
    <row r="1704" spans="12:16" x14ac:dyDescent="0.25">
      <c r="L1704" s="264">
        <f>Member!A1704</f>
        <v>0</v>
      </c>
      <c r="M1704">
        <f>SUMIF(Erfassung5!BD:BD,L1704,Erfassung5!BW:BW)</f>
        <v>0</v>
      </c>
      <c r="N1704">
        <f>SUMIF(Erfassung5!BD:BD,L1704,Erfassung5!BG:BG)</f>
        <v>0</v>
      </c>
      <c r="O1704">
        <f t="shared" si="69"/>
        <v>0</v>
      </c>
      <c r="P1704">
        <f t="shared" si="68"/>
        <v>1</v>
      </c>
    </row>
    <row r="1705" spans="12:16" x14ac:dyDescent="0.25">
      <c r="L1705" s="264">
        <f>Member!A1705</f>
        <v>0</v>
      </c>
      <c r="M1705">
        <f>SUMIF(Erfassung5!BD:BD,L1705,Erfassung5!BW:BW)</f>
        <v>0</v>
      </c>
      <c r="N1705">
        <f>SUMIF(Erfassung5!BD:BD,L1705,Erfassung5!BG:BG)</f>
        <v>0</v>
      </c>
      <c r="O1705">
        <f t="shared" si="69"/>
        <v>0</v>
      </c>
      <c r="P1705">
        <f t="shared" si="68"/>
        <v>1</v>
      </c>
    </row>
    <row r="1706" spans="12:16" x14ac:dyDescent="0.25">
      <c r="L1706" s="264">
        <f>Member!A1706</f>
        <v>0</v>
      </c>
      <c r="M1706">
        <f>SUMIF(Erfassung5!BD:BD,L1706,Erfassung5!BW:BW)</f>
        <v>0</v>
      </c>
      <c r="N1706">
        <f>SUMIF(Erfassung5!BD:BD,L1706,Erfassung5!BG:BG)</f>
        <v>0</v>
      </c>
      <c r="O1706">
        <f t="shared" si="69"/>
        <v>0</v>
      </c>
      <c r="P1706">
        <f t="shared" si="68"/>
        <v>1</v>
      </c>
    </row>
    <row r="1707" spans="12:16" x14ac:dyDescent="0.25">
      <c r="L1707" s="264">
        <f>Member!A1707</f>
        <v>0</v>
      </c>
      <c r="M1707">
        <f>SUMIF(Erfassung5!BD:BD,L1707,Erfassung5!BW:BW)</f>
        <v>0</v>
      </c>
      <c r="N1707">
        <f>SUMIF(Erfassung5!BD:BD,L1707,Erfassung5!BG:BG)</f>
        <v>0</v>
      </c>
      <c r="O1707">
        <f t="shared" si="69"/>
        <v>0</v>
      </c>
      <c r="P1707">
        <f t="shared" si="68"/>
        <v>1</v>
      </c>
    </row>
    <row r="1708" spans="12:16" x14ac:dyDescent="0.25">
      <c r="L1708" s="264">
        <f>Member!A1708</f>
        <v>0</v>
      </c>
      <c r="M1708">
        <f>SUMIF(Erfassung5!BD:BD,L1708,Erfassung5!BW:BW)</f>
        <v>0</v>
      </c>
      <c r="N1708">
        <f>SUMIF(Erfassung5!BD:BD,L1708,Erfassung5!BG:BG)</f>
        <v>0</v>
      </c>
      <c r="O1708">
        <f t="shared" si="69"/>
        <v>0</v>
      </c>
      <c r="P1708">
        <f t="shared" si="68"/>
        <v>1</v>
      </c>
    </row>
    <row r="1709" spans="12:16" x14ac:dyDescent="0.25">
      <c r="L1709" s="264">
        <f>Member!A1709</f>
        <v>0</v>
      </c>
      <c r="M1709">
        <f>SUMIF(Erfassung5!BD:BD,L1709,Erfassung5!BW:BW)</f>
        <v>0</v>
      </c>
      <c r="N1709">
        <f>SUMIF(Erfassung5!BD:BD,L1709,Erfassung5!BG:BG)</f>
        <v>0</v>
      </c>
      <c r="O1709">
        <f t="shared" si="69"/>
        <v>0</v>
      </c>
      <c r="P1709">
        <f t="shared" si="68"/>
        <v>1</v>
      </c>
    </row>
    <row r="1710" spans="12:16" x14ac:dyDescent="0.25">
      <c r="L1710" s="264">
        <f>Member!A1710</f>
        <v>0</v>
      </c>
      <c r="M1710">
        <f>SUMIF(Erfassung5!BD:BD,L1710,Erfassung5!BW:BW)</f>
        <v>0</v>
      </c>
      <c r="N1710">
        <f>SUMIF(Erfassung5!BD:BD,L1710,Erfassung5!BG:BG)</f>
        <v>0</v>
      </c>
      <c r="O1710">
        <f t="shared" si="69"/>
        <v>0</v>
      </c>
      <c r="P1710">
        <f t="shared" si="68"/>
        <v>1</v>
      </c>
    </row>
    <row r="1711" spans="12:16" x14ac:dyDescent="0.25">
      <c r="L1711" s="264">
        <f>Member!A1711</f>
        <v>0</v>
      </c>
      <c r="M1711">
        <f>SUMIF(Erfassung5!BD:BD,L1711,Erfassung5!BW:BW)</f>
        <v>0</v>
      </c>
      <c r="N1711">
        <f>SUMIF(Erfassung5!BD:BD,L1711,Erfassung5!BG:BG)</f>
        <v>0</v>
      </c>
      <c r="O1711">
        <f t="shared" si="69"/>
        <v>0</v>
      </c>
      <c r="P1711">
        <f t="shared" si="68"/>
        <v>1</v>
      </c>
    </row>
    <row r="1712" spans="12:16" x14ac:dyDescent="0.25">
      <c r="L1712" s="264">
        <f>Member!A1712</f>
        <v>0</v>
      </c>
      <c r="M1712">
        <f>SUMIF(Erfassung5!BD:BD,L1712,Erfassung5!BW:BW)</f>
        <v>0</v>
      </c>
      <c r="N1712">
        <f>SUMIF(Erfassung5!BD:BD,L1712,Erfassung5!BG:BG)</f>
        <v>0</v>
      </c>
      <c r="O1712">
        <f t="shared" si="69"/>
        <v>0</v>
      </c>
      <c r="P1712">
        <f t="shared" si="68"/>
        <v>1</v>
      </c>
    </row>
    <row r="1713" spans="12:16" x14ac:dyDescent="0.25">
      <c r="L1713" s="264">
        <f>Member!A1713</f>
        <v>0</v>
      </c>
      <c r="M1713">
        <f>SUMIF(Erfassung5!BD:BD,L1713,Erfassung5!BW:BW)</f>
        <v>0</v>
      </c>
      <c r="N1713">
        <f>SUMIF(Erfassung5!BD:BD,L1713,Erfassung5!BG:BG)</f>
        <v>0</v>
      </c>
      <c r="O1713">
        <f t="shared" si="69"/>
        <v>0</v>
      </c>
      <c r="P1713">
        <f t="shared" si="68"/>
        <v>1</v>
      </c>
    </row>
    <row r="1714" spans="12:16" x14ac:dyDescent="0.25">
      <c r="L1714" s="264">
        <f>Member!A1714</f>
        <v>0</v>
      </c>
      <c r="M1714">
        <f>SUMIF(Erfassung5!BD:BD,L1714,Erfassung5!BW:BW)</f>
        <v>0</v>
      </c>
      <c r="N1714">
        <f>SUMIF(Erfassung5!BD:BD,L1714,Erfassung5!BG:BG)</f>
        <v>0</v>
      </c>
      <c r="O1714">
        <f t="shared" si="69"/>
        <v>0</v>
      </c>
      <c r="P1714">
        <f t="shared" si="68"/>
        <v>1</v>
      </c>
    </row>
    <row r="1715" spans="12:16" x14ac:dyDescent="0.25">
      <c r="L1715" s="264">
        <f>Member!A1715</f>
        <v>0</v>
      </c>
      <c r="M1715">
        <f>SUMIF(Erfassung5!BD:BD,L1715,Erfassung5!BW:BW)</f>
        <v>0</v>
      </c>
      <c r="N1715">
        <f>SUMIF(Erfassung5!BD:BD,L1715,Erfassung5!BG:BG)</f>
        <v>0</v>
      </c>
      <c r="O1715">
        <f t="shared" si="69"/>
        <v>0</v>
      </c>
      <c r="P1715">
        <f t="shared" si="68"/>
        <v>1</v>
      </c>
    </row>
    <row r="1716" spans="12:16" x14ac:dyDescent="0.25">
      <c r="L1716" s="264">
        <f>Member!A1716</f>
        <v>0</v>
      </c>
      <c r="M1716">
        <f>SUMIF(Erfassung5!BD:BD,L1716,Erfassung5!BW:BW)</f>
        <v>0</v>
      </c>
      <c r="N1716">
        <f>SUMIF(Erfassung5!BD:BD,L1716,Erfassung5!BG:BG)</f>
        <v>0</v>
      </c>
      <c r="O1716">
        <f t="shared" si="69"/>
        <v>0</v>
      </c>
      <c r="P1716">
        <f t="shared" si="68"/>
        <v>1</v>
      </c>
    </row>
    <row r="1717" spans="12:16" x14ac:dyDescent="0.25">
      <c r="L1717" s="264">
        <f>Member!A1717</f>
        <v>0</v>
      </c>
      <c r="M1717">
        <f>SUMIF(Erfassung5!BD:BD,L1717,Erfassung5!BW:BW)</f>
        <v>0</v>
      </c>
      <c r="N1717">
        <f>SUMIF(Erfassung5!BD:BD,L1717,Erfassung5!BG:BG)</f>
        <v>0</v>
      </c>
      <c r="O1717">
        <f t="shared" si="69"/>
        <v>0</v>
      </c>
      <c r="P1717">
        <f t="shared" si="68"/>
        <v>1</v>
      </c>
    </row>
    <row r="1718" spans="12:16" x14ac:dyDescent="0.25">
      <c r="L1718" s="264">
        <f>Member!A1718</f>
        <v>0</v>
      </c>
      <c r="M1718">
        <f>SUMIF(Erfassung5!BD:BD,L1718,Erfassung5!BW:BW)</f>
        <v>0</v>
      </c>
      <c r="N1718">
        <f>SUMIF(Erfassung5!BD:BD,L1718,Erfassung5!BG:BG)</f>
        <v>0</v>
      </c>
      <c r="O1718">
        <f t="shared" si="69"/>
        <v>0</v>
      </c>
      <c r="P1718">
        <f t="shared" si="68"/>
        <v>1</v>
      </c>
    </row>
    <row r="1719" spans="12:16" x14ac:dyDescent="0.25">
      <c r="L1719" s="264">
        <f>Member!A1719</f>
        <v>0</v>
      </c>
      <c r="M1719">
        <f>SUMIF(Erfassung5!BD:BD,L1719,Erfassung5!BW:BW)</f>
        <v>0</v>
      </c>
      <c r="N1719">
        <f>SUMIF(Erfassung5!BD:BD,L1719,Erfassung5!BG:BG)</f>
        <v>0</v>
      </c>
      <c r="O1719">
        <f t="shared" si="69"/>
        <v>0</v>
      </c>
      <c r="P1719">
        <f t="shared" si="68"/>
        <v>1</v>
      </c>
    </row>
    <row r="1720" spans="12:16" x14ac:dyDescent="0.25">
      <c r="L1720" s="264">
        <f>Member!A1720</f>
        <v>0</v>
      </c>
      <c r="M1720">
        <f>SUMIF(Erfassung5!BD:BD,L1720,Erfassung5!BW:BW)</f>
        <v>0</v>
      </c>
      <c r="N1720">
        <f>SUMIF(Erfassung5!BD:BD,L1720,Erfassung5!BG:BG)</f>
        <v>0</v>
      </c>
      <c r="O1720">
        <f t="shared" si="69"/>
        <v>0</v>
      </c>
      <c r="P1720">
        <f t="shared" si="68"/>
        <v>1</v>
      </c>
    </row>
    <row r="1721" spans="12:16" x14ac:dyDescent="0.25">
      <c r="L1721" s="264">
        <f>Member!A1721</f>
        <v>0</v>
      </c>
      <c r="M1721">
        <f>SUMIF(Erfassung5!BD:BD,L1721,Erfassung5!BW:BW)</f>
        <v>0</v>
      </c>
      <c r="N1721">
        <f>SUMIF(Erfassung5!BD:BD,L1721,Erfassung5!BG:BG)</f>
        <v>0</v>
      </c>
      <c r="O1721">
        <f t="shared" si="69"/>
        <v>0</v>
      </c>
      <c r="P1721">
        <f t="shared" si="68"/>
        <v>1</v>
      </c>
    </row>
    <row r="1722" spans="12:16" x14ac:dyDescent="0.25">
      <c r="L1722" s="264">
        <f>Member!A1722</f>
        <v>0</v>
      </c>
      <c r="M1722">
        <f>SUMIF(Erfassung5!BD:BD,L1722,Erfassung5!BW:BW)</f>
        <v>0</v>
      </c>
      <c r="N1722">
        <f>SUMIF(Erfassung5!BD:BD,L1722,Erfassung5!BG:BG)</f>
        <v>0</v>
      </c>
      <c r="O1722">
        <f t="shared" si="69"/>
        <v>0</v>
      </c>
      <c r="P1722">
        <f t="shared" si="68"/>
        <v>1</v>
      </c>
    </row>
    <row r="1723" spans="12:16" x14ac:dyDescent="0.25">
      <c r="L1723" s="264">
        <f>Member!A1723</f>
        <v>0</v>
      </c>
      <c r="M1723">
        <f>SUMIF(Erfassung5!BD:BD,L1723,Erfassung5!BW:BW)</f>
        <v>0</v>
      </c>
      <c r="N1723">
        <f>SUMIF(Erfassung5!BD:BD,L1723,Erfassung5!BG:BG)</f>
        <v>0</v>
      </c>
      <c r="O1723">
        <f t="shared" si="69"/>
        <v>0</v>
      </c>
      <c r="P1723">
        <f t="shared" si="68"/>
        <v>1</v>
      </c>
    </row>
    <row r="1724" spans="12:16" x14ac:dyDescent="0.25">
      <c r="L1724" s="264">
        <f>Member!A1724</f>
        <v>0</v>
      </c>
      <c r="M1724">
        <f>SUMIF(Erfassung5!BD:BD,L1724,Erfassung5!BW:BW)</f>
        <v>0</v>
      </c>
      <c r="N1724">
        <f>SUMIF(Erfassung5!BD:BD,L1724,Erfassung5!BG:BG)</f>
        <v>0</v>
      </c>
      <c r="O1724">
        <f t="shared" si="69"/>
        <v>0</v>
      </c>
      <c r="P1724">
        <f t="shared" si="68"/>
        <v>1</v>
      </c>
    </row>
    <row r="1725" spans="12:16" x14ac:dyDescent="0.25">
      <c r="L1725" s="264">
        <f>Member!A1725</f>
        <v>0</v>
      </c>
      <c r="M1725">
        <f>SUMIF(Erfassung5!BD:BD,L1725,Erfassung5!BW:BW)</f>
        <v>0</v>
      </c>
      <c r="N1725">
        <f>SUMIF(Erfassung5!BD:BD,L1725,Erfassung5!BG:BG)</f>
        <v>0</v>
      </c>
      <c r="O1725">
        <f t="shared" si="69"/>
        <v>0</v>
      </c>
      <c r="P1725">
        <f t="shared" si="68"/>
        <v>1</v>
      </c>
    </row>
    <row r="1726" spans="12:16" x14ac:dyDescent="0.25">
      <c r="L1726" s="264">
        <f>Member!A1726</f>
        <v>0</v>
      </c>
      <c r="M1726">
        <f>SUMIF(Erfassung5!BD:BD,L1726,Erfassung5!BW:BW)</f>
        <v>0</v>
      </c>
      <c r="N1726">
        <f>SUMIF(Erfassung5!BD:BD,L1726,Erfassung5!BG:BG)</f>
        <v>0</v>
      </c>
      <c r="O1726">
        <f t="shared" si="69"/>
        <v>0</v>
      </c>
      <c r="P1726">
        <f t="shared" si="68"/>
        <v>1</v>
      </c>
    </row>
    <row r="1727" spans="12:16" x14ac:dyDescent="0.25">
      <c r="L1727" s="264">
        <f>Member!A1727</f>
        <v>0</v>
      </c>
      <c r="M1727">
        <f>SUMIF(Erfassung5!BD:BD,L1727,Erfassung5!BW:BW)</f>
        <v>0</v>
      </c>
      <c r="N1727">
        <f>SUMIF(Erfassung5!BD:BD,L1727,Erfassung5!BG:BG)</f>
        <v>0</v>
      </c>
      <c r="O1727">
        <f t="shared" si="69"/>
        <v>0</v>
      </c>
      <c r="P1727">
        <f t="shared" si="68"/>
        <v>1</v>
      </c>
    </row>
    <row r="1728" spans="12:16" x14ac:dyDescent="0.25">
      <c r="L1728" s="264">
        <f>Member!A1728</f>
        <v>0</v>
      </c>
      <c r="M1728">
        <f>SUMIF(Erfassung5!BD:BD,L1728,Erfassung5!BW:BW)</f>
        <v>0</v>
      </c>
      <c r="N1728">
        <f>SUMIF(Erfassung5!BD:BD,L1728,Erfassung5!BG:BG)</f>
        <v>0</v>
      </c>
      <c r="O1728">
        <f t="shared" si="69"/>
        <v>0</v>
      </c>
      <c r="P1728">
        <f t="shared" si="68"/>
        <v>1</v>
      </c>
    </row>
    <row r="1729" spans="12:16" x14ac:dyDescent="0.25">
      <c r="L1729" s="264">
        <f>Member!A1729</f>
        <v>0</v>
      </c>
      <c r="M1729">
        <f>SUMIF(Erfassung5!BD:BD,L1729,Erfassung5!BW:BW)</f>
        <v>0</v>
      </c>
      <c r="N1729">
        <f>SUMIF(Erfassung5!BD:BD,L1729,Erfassung5!BG:BG)</f>
        <v>0</v>
      </c>
      <c r="O1729">
        <f t="shared" si="69"/>
        <v>0</v>
      </c>
      <c r="P1729">
        <f t="shared" si="68"/>
        <v>1</v>
      </c>
    </row>
    <row r="1730" spans="12:16" x14ac:dyDescent="0.25">
      <c r="L1730" s="264">
        <f>Member!A1730</f>
        <v>0</v>
      </c>
      <c r="M1730">
        <f>SUMIF(Erfassung5!BD:BD,L1730,Erfassung5!BW:BW)</f>
        <v>0</v>
      </c>
      <c r="N1730">
        <f>SUMIF(Erfassung5!BD:BD,L1730,Erfassung5!BG:BG)</f>
        <v>0</v>
      </c>
      <c r="O1730">
        <f t="shared" si="69"/>
        <v>0</v>
      </c>
      <c r="P1730">
        <f t="shared" ref="P1730:P1793" si="70">RANK(O1730,O:O)</f>
        <v>1</v>
      </c>
    </row>
    <row r="1731" spans="12:16" x14ac:dyDescent="0.25">
      <c r="L1731" s="264">
        <f>Member!A1731</f>
        <v>0</v>
      </c>
      <c r="M1731">
        <f>SUMIF(Erfassung5!BD:BD,L1731,Erfassung5!BW:BW)</f>
        <v>0</v>
      </c>
      <c r="N1731">
        <f>SUMIF(Erfassung5!BD:BD,L1731,Erfassung5!BG:BG)</f>
        <v>0</v>
      </c>
      <c r="O1731">
        <f t="shared" ref="O1731:O1794" si="71">IF(N1731=0,0,M1731/N1731-ROW()/1000000000)</f>
        <v>0</v>
      </c>
      <c r="P1731">
        <f t="shared" si="70"/>
        <v>1</v>
      </c>
    </row>
    <row r="1732" spans="12:16" x14ac:dyDescent="0.25">
      <c r="L1732" s="264">
        <f>Member!A1732</f>
        <v>0</v>
      </c>
      <c r="M1732">
        <f>SUMIF(Erfassung5!BD:BD,L1732,Erfassung5!BW:BW)</f>
        <v>0</v>
      </c>
      <c r="N1732">
        <f>SUMIF(Erfassung5!BD:BD,L1732,Erfassung5!BG:BG)</f>
        <v>0</v>
      </c>
      <c r="O1732">
        <f t="shared" si="71"/>
        <v>0</v>
      </c>
      <c r="P1732">
        <f t="shared" si="70"/>
        <v>1</v>
      </c>
    </row>
    <row r="1733" spans="12:16" x14ac:dyDescent="0.25">
      <c r="L1733" s="264">
        <f>Member!A1733</f>
        <v>0</v>
      </c>
      <c r="M1733">
        <f>SUMIF(Erfassung5!BD:BD,L1733,Erfassung5!BW:BW)</f>
        <v>0</v>
      </c>
      <c r="N1733">
        <f>SUMIF(Erfassung5!BD:BD,L1733,Erfassung5!BG:BG)</f>
        <v>0</v>
      </c>
      <c r="O1733">
        <f t="shared" si="71"/>
        <v>0</v>
      </c>
      <c r="P1733">
        <f t="shared" si="70"/>
        <v>1</v>
      </c>
    </row>
    <row r="1734" spans="12:16" x14ac:dyDescent="0.25">
      <c r="L1734" s="264">
        <f>Member!A1734</f>
        <v>0</v>
      </c>
      <c r="M1734">
        <f>SUMIF(Erfassung5!BD:BD,L1734,Erfassung5!BW:BW)</f>
        <v>0</v>
      </c>
      <c r="N1734">
        <f>SUMIF(Erfassung5!BD:BD,L1734,Erfassung5!BG:BG)</f>
        <v>0</v>
      </c>
      <c r="O1734">
        <f t="shared" si="71"/>
        <v>0</v>
      </c>
      <c r="P1734">
        <f t="shared" si="70"/>
        <v>1</v>
      </c>
    </row>
    <row r="1735" spans="12:16" x14ac:dyDescent="0.25">
      <c r="L1735" s="264">
        <f>Member!A1735</f>
        <v>0</v>
      </c>
      <c r="M1735">
        <f>SUMIF(Erfassung5!BD:BD,L1735,Erfassung5!BW:BW)</f>
        <v>0</v>
      </c>
      <c r="N1735">
        <f>SUMIF(Erfassung5!BD:BD,L1735,Erfassung5!BG:BG)</f>
        <v>0</v>
      </c>
      <c r="O1735">
        <f t="shared" si="71"/>
        <v>0</v>
      </c>
      <c r="P1735">
        <f t="shared" si="70"/>
        <v>1</v>
      </c>
    </row>
    <row r="1736" spans="12:16" x14ac:dyDescent="0.25">
      <c r="L1736" s="264">
        <f>Member!A1736</f>
        <v>0</v>
      </c>
      <c r="M1736">
        <f>SUMIF(Erfassung5!BD:BD,L1736,Erfassung5!BW:BW)</f>
        <v>0</v>
      </c>
      <c r="N1736">
        <f>SUMIF(Erfassung5!BD:BD,L1736,Erfassung5!BG:BG)</f>
        <v>0</v>
      </c>
      <c r="O1736">
        <f t="shared" si="71"/>
        <v>0</v>
      </c>
      <c r="P1736">
        <f t="shared" si="70"/>
        <v>1</v>
      </c>
    </row>
    <row r="1737" spans="12:16" x14ac:dyDescent="0.25">
      <c r="L1737" s="264">
        <f>Member!A1737</f>
        <v>0</v>
      </c>
      <c r="M1737">
        <f>SUMIF(Erfassung5!BD:BD,L1737,Erfassung5!BW:BW)</f>
        <v>0</v>
      </c>
      <c r="N1737">
        <f>SUMIF(Erfassung5!BD:BD,L1737,Erfassung5!BG:BG)</f>
        <v>0</v>
      </c>
      <c r="O1737">
        <f t="shared" si="71"/>
        <v>0</v>
      </c>
      <c r="P1737">
        <f t="shared" si="70"/>
        <v>1</v>
      </c>
    </row>
    <row r="1738" spans="12:16" x14ac:dyDescent="0.25">
      <c r="L1738" s="264">
        <f>Member!A1738</f>
        <v>0</v>
      </c>
      <c r="M1738">
        <f>SUMIF(Erfassung5!BD:BD,L1738,Erfassung5!BW:BW)</f>
        <v>0</v>
      </c>
      <c r="N1738">
        <f>SUMIF(Erfassung5!BD:BD,L1738,Erfassung5!BG:BG)</f>
        <v>0</v>
      </c>
      <c r="O1738">
        <f t="shared" si="71"/>
        <v>0</v>
      </c>
      <c r="P1738">
        <f t="shared" si="70"/>
        <v>1</v>
      </c>
    </row>
    <row r="1739" spans="12:16" x14ac:dyDescent="0.25">
      <c r="L1739" s="264">
        <f>Member!A1739</f>
        <v>0</v>
      </c>
      <c r="M1739">
        <f>SUMIF(Erfassung5!BD:BD,L1739,Erfassung5!BW:BW)</f>
        <v>0</v>
      </c>
      <c r="N1739">
        <f>SUMIF(Erfassung5!BD:BD,L1739,Erfassung5!BG:BG)</f>
        <v>0</v>
      </c>
      <c r="O1739">
        <f t="shared" si="71"/>
        <v>0</v>
      </c>
      <c r="P1739">
        <f t="shared" si="70"/>
        <v>1</v>
      </c>
    </row>
    <row r="1740" spans="12:16" x14ac:dyDescent="0.25">
      <c r="L1740" s="264">
        <f>Member!A1740</f>
        <v>0</v>
      </c>
      <c r="M1740">
        <f>SUMIF(Erfassung5!BD:BD,L1740,Erfassung5!BW:BW)</f>
        <v>0</v>
      </c>
      <c r="N1740">
        <f>SUMIF(Erfassung5!BD:BD,L1740,Erfassung5!BG:BG)</f>
        <v>0</v>
      </c>
      <c r="O1740">
        <f t="shared" si="71"/>
        <v>0</v>
      </c>
      <c r="P1740">
        <f t="shared" si="70"/>
        <v>1</v>
      </c>
    </row>
    <row r="1741" spans="12:16" x14ac:dyDescent="0.25">
      <c r="L1741" s="264">
        <f>Member!A1741</f>
        <v>0</v>
      </c>
      <c r="M1741">
        <f>SUMIF(Erfassung5!BD:BD,L1741,Erfassung5!BW:BW)</f>
        <v>0</v>
      </c>
      <c r="N1741">
        <f>SUMIF(Erfassung5!BD:BD,L1741,Erfassung5!BG:BG)</f>
        <v>0</v>
      </c>
      <c r="O1741">
        <f t="shared" si="71"/>
        <v>0</v>
      </c>
      <c r="P1741">
        <f t="shared" si="70"/>
        <v>1</v>
      </c>
    </row>
    <row r="1742" spans="12:16" x14ac:dyDescent="0.25">
      <c r="L1742" s="264">
        <f>Member!A1742</f>
        <v>0</v>
      </c>
      <c r="M1742">
        <f>SUMIF(Erfassung5!BD:BD,L1742,Erfassung5!BW:BW)</f>
        <v>0</v>
      </c>
      <c r="N1742">
        <f>SUMIF(Erfassung5!BD:BD,L1742,Erfassung5!BG:BG)</f>
        <v>0</v>
      </c>
      <c r="O1742">
        <f t="shared" si="71"/>
        <v>0</v>
      </c>
      <c r="P1742">
        <f t="shared" si="70"/>
        <v>1</v>
      </c>
    </row>
    <row r="1743" spans="12:16" x14ac:dyDescent="0.25">
      <c r="L1743" s="264">
        <f>Member!A1743</f>
        <v>0</v>
      </c>
      <c r="M1743">
        <f>SUMIF(Erfassung5!BD:BD,L1743,Erfassung5!BW:BW)</f>
        <v>0</v>
      </c>
      <c r="N1743">
        <f>SUMIF(Erfassung5!BD:BD,L1743,Erfassung5!BG:BG)</f>
        <v>0</v>
      </c>
      <c r="O1743">
        <f t="shared" si="71"/>
        <v>0</v>
      </c>
      <c r="P1743">
        <f t="shared" si="70"/>
        <v>1</v>
      </c>
    </row>
    <row r="1744" spans="12:16" x14ac:dyDescent="0.25">
      <c r="L1744" s="264">
        <f>Member!A1744</f>
        <v>0</v>
      </c>
      <c r="M1744">
        <f>SUMIF(Erfassung5!BD:BD,L1744,Erfassung5!BW:BW)</f>
        <v>0</v>
      </c>
      <c r="N1744">
        <f>SUMIF(Erfassung5!BD:BD,L1744,Erfassung5!BG:BG)</f>
        <v>0</v>
      </c>
      <c r="O1744">
        <f t="shared" si="71"/>
        <v>0</v>
      </c>
      <c r="P1744">
        <f t="shared" si="70"/>
        <v>1</v>
      </c>
    </row>
    <row r="1745" spans="12:16" x14ac:dyDescent="0.25">
      <c r="L1745" s="264">
        <f>Member!A1745</f>
        <v>0</v>
      </c>
      <c r="M1745">
        <f>SUMIF(Erfassung5!BD:BD,L1745,Erfassung5!BW:BW)</f>
        <v>0</v>
      </c>
      <c r="N1745">
        <f>SUMIF(Erfassung5!BD:BD,L1745,Erfassung5!BG:BG)</f>
        <v>0</v>
      </c>
      <c r="O1745">
        <f t="shared" si="71"/>
        <v>0</v>
      </c>
      <c r="P1745">
        <f t="shared" si="70"/>
        <v>1</v>
      </c>
    </row>
    <row r="1746" spans="12:16" x14ac:dyDescent="0.25">
      <c r="L1746" s="264">
        <f>Member!A1746</f>
        <v>0</v>
      </c>
      <c r="M1746">
        <f>SUMIF(Erfassung5!BD:BD,L1746,Erfassung5!BW:BW)</f>
        <v>0</v>
      </c>
      <c r="N1746">
        <f>SUMIF(Erfassung5!BD:BD,L1746,Erfassung5!BG:BG)</f>
        <v>0</v>
      </c>
      <c r="O1746">
        <f t="shared" si="71"/>
        <v>0</v>
      </c>
      <c r="P1746">
        <f t="shared" si="70"/>
        <v>1</v>
      </c>
    </row>
    <row r="1747" spans="12:16" x14ac:dyDescent="0.25">
      <c r="L1747" s="264">
        <f>Member!A1747</f>
        <v>0</v>
      </c>
      <c r="M1747">
        <f>SUMIF(Erfassung5!BD:BD,L1747,Erfassung5!BW:BW)</f>
        <v>0</v>
      </c>
      <c r="N1747">
        <f>SUMIF(Erfassung5!BD:BD,L1747,Erfassung5!BG:BG)</f>
        <v>0</v>
      </c>
      <c r="O1747">
        <f t="shared" si="71"/>
        <v>0</v>
      </c>
      <c r="P1747">
        <f t="shared" si="70"/>
        <v>1</v>
      </c>
    </row>
    <row r="1748" spans="12:16" x14ac:dyDescent="0.25">
      <c r="L1748" s="264">
        <f>Member!A1748</f>
        <v>0</v>
      </c>
      <c r="M1748">
        <f>SUMIF(Erfassung5!BD:BD,L1748,Erfassung5!BW:BW)</f>
        <v>0</v>
      </c>
      <c r="N1748">
        <f>SUMIF(Erfassung5!BD:BD,L1748,Erfassung5!BG:BG)</f>
        <v>0</v>
      </c>
      <c r="O1748">
        <f t="shared" si="71"/>
        <v>0</v>
      </c>
      <c r="P1748">
        <f t="shared" si="70"/>
        <v>1</v>
      </c>
    </row>
    <row r="1749" spans="12:16" x14ac:dyDescent="0.25">
      <c r="L1749" s="264">
        <f>Member!A1749</f>
        <v>0</v>
      </c>
      <c r="M1749">
        <f>SUMIF(Erfassung5!BD:BD,L1749,Erfassung5!BW:BW)</f>
        <v>0</v>
      </c>
      <c r="N1749">
        <f>SUMIF(Erfassung5!BD:BD,L1749,Erfassung5!BG:BG)</f>
        <v>0</v>
      </c>
      <c r="O1749">
        <f t="shared" si="71"/>
        <v>0</v>
      </c>
      <c r="P1749">
        <f t="shared" si="70"/>
        <v>1</v>
      </c>
    </row>
    <row r="1750" spans="12:16" x14ac:dyDescent="0.25">
      <c r="L1750" s="264">
        <f>Member!A1750</f>
        <v>0</v>
      </c>
      <c r="M1750">
        <f>SUMIF(Erfassung5!BD:BD,L1750,Erfassung5!BW:BW)</f>
        <v>0</v>
      </c>
      <c r="N1750">
        <f>SUMIF(Erfassung5!BD:BD,L1750,Erfassung5!BG:BG)</f>
        <v>0</v>
      </c>
      <c r="O1750">
        <f t="shared" si="71"/>
        <v>0</v>
      </c>
      <c r="P1750">
        <f t="shared" si="70"/>
        <v>1</v>
      </c>
    </row>
    <row r="1751" spans="12:16" x14ac:dyDescent="0.25">
      <c r="L1751" s="264">
        <f>Member!A1751</f>
        <v>0</v>
      </c>
      <c r="M1751">
        <f>SUMIF(Erfassung5!BD:BD,L1751,Erfassung5!BW:BW)</f>
        <v>0</v>
      </c>
      <c r="N1751">
        <f>SUMIF(Erfassung5!BD:BD,L1751,Erfassung5!BG:BG)</f>
        <v>0</v>
      </c>
      <c r="O1751">
        <f t="shared" si="71"/>
        <v>0</v>
      </c>
      <c r="P1751">
        <f t="shared" si="70"/>
        <v>1</v>
      </c>
    </row>
    <row r="1752" spans="12:16" x14ac:dyDescent="0.25">
      <c r="L1752" s="264">
        <f>Member!A1752</f>
        <v>0</v>
      </c>
      <c r="M1752">
        <f>SUMIF(Erfassung5!BD:BD,L1752,Erfassung5!BW:BW)</f>
        <v>0</v>
      </c>
      <c r="N1752">
        <f>SUMIF(Erfassung5!BD:BD,L1752,Erfassung5!BG:BG)</f>
        <v>0</v>
      </c>
      <c r="O1752">
        <f t="shared" si="71"/>
        <v>0</v>
      </c>
      <c r="P1752">
        <f t="shared" si="70"/>
        <v>1</v>
      </c>
    </row>
    <row r="1753" spans="12:16" x14ac:dyDescent="0.25">
      <c r="L1753" s="264">
        <f>Member!A1753</f>
        <v>0</v>
      </c>
      <c r="M1753">
        <f>SUMIF(Erfassung5!BD:BD,L1753,Erfassung5!BW:BW)</f>
        <v>0</v>
      </c>
      <c r="N1753">
        <f>SUMIF(Erfassung5!BD:BD,L1753,Erfassung5!BG:BG)</f>
        <v>0</v>
      </c>
      <c r="O1753">
        <f t="shared" si="71"/>
        <v>0</v>
      </c>
      <c r="P1753">
        <f t="shared" si="70"/>
        <v>1</v>
      </c>
    </row>
    <row r="1754" spans="12:16" x14ac:dyDescent="0.25">
      <c r="L1754" s="264">
        <f>Member!A1754</f>
        <v>0</v>
      </c>
      <c r="M1754">
        <f>SUMIF(Erfassung5!BD:BD,L1754,Erfassung5!BW:BW)</f>
        <v>0</v>
      </c>
      <c r="N1754">
        <f>SUMIF(Erfassung5!BD:BD,L1754,Erfassung5!BG:BG)</f>
        <v>0</v>
      </c>
      <c r="O1754">
        <f t="shared" si="71"/>
        <v>0</v>
      </c>
      <c r="P1754">
        <f t="shared" si="70"/>
        <v>1</v>
      </c>
    </row>
    <row r="1755" spans="12:16" x14ac:dyDescent="0.25">
      <c r="L1755" s="264">
        <f>Member!A1755</f>
        <v>0</v>
      </c>
      <c r="M1755">
        <f>SUMIF(Erfassung5!BD:BD,L1755,Erfassung5!BW:BW)</f>
        <v>0</v>
      </c>
      <c r="N1755">
        <f>SUMIF(Erfassung5!BD:BD,L1755,Erfassung5!BG:BG)</f>
        <v>0</v>
      </c>
      <c r="O1755">
        <f t="shared" si="71"/>
        <v>0</v>
      </c>
      <c r="P1755">
        <f t="shared" si="70"/>
        <v>1</v>
      </c>
    </row>
    <row r="1756" spans="12:16" x14ac:dyDescent="0.25">
      <c r="L1756" s="264">
        <f>Member!A1756</f>
        <v>0</v>
      </c>
      <c r="M1756">
        <f>SUMIF(Erfassung5!BD:BD,L1756,Erfassung5!BW:BW)</f>
        <v>0</v>
      </c>
      <c r="N1756">
        <f>SUMIF(Erfassung5!BD:BD,L1756,Erfassung5!BG:BG)</f>
        <v>0</v>
      </c>
      <c r="O1756">
        <f t="shared" si="71"/>
        <v>0</v>
      </c>
      <c r="P1756">
        <f t="shared" si="70"/>
        <v>1</v>
      </c>
    </row>
    <row r="1757" spans="12:16" x14ac:dyDescent="0.25">
      <c r="L1757" s="264">
        <f>Member!A1757</f>
        <v>0</v>
      </c>
      <c r="M1757">
        <f>SUMIF(Erfassung5!BD:BD,L1757,Erfassung5!BW:BW)</f>
        <v>0</v>
      </c>
      <c r="N1757">
        <f>SUMIF(Erfassung5!BD:BD,L1757,Erfassung5!BG:BG)</f>
        <v>0</v>
      </c>
      <c r="O1757">
        <f t="shared" si="71"/>
        <v>0</v>
      </c>
      <c r="P1757">
        <f t="shared" si="70"/>
        <v>1</v>
      </c>
    </row>
    <row r="1758" spans="12:16" x14ac:dyDescent="0.25">
      <c r="L1758" s="264">
        <f>Member!A1758</f>
        <v>0</v>
      </c>
      <c r="M1758">
        <f>SUMIF(Erfassung5!BD:BD,L1758,Erfassung5!BW:BW)</f>
        <v>0</v>
      </c>
      <c r="N1758">
        <f>SUMIF(Erfassung5!BD:BD,L1758,Erfassung5!BG:BG)</f>
        <v>0</v>
      </c>
      <c r="O1758">
        <f t="shared" si="71"/>
        <v>0</v>
      </c>
      <c r="P1758">
        <f t="shared" si="70"/>
        <v>1</v>
      </c>
    </row>
    <row r="1759" spans="12:16" x14ac:dyDescent="0.25">
      <c r="L1759" s="264">
        <f>Member!A1759</f>
        <v>0</v>
      </c>
      <c r="M1759">
        <f>SUMIF(Erfassung5!BD:BD,L1759,Erfassung5!BW:BW)</f>
        <v>0</v>
      </c>
      <c r="N1759">
        <f>SUMIF(Erfassung5!BD:BD,L1759,Erfassung5!BG:BG)</f>
        <v>0</v>
      </c>
      <c r="O1759">
        <f t="shared" si="71"/>
        <v>0</v>
      </c>
      <c r="P1759">
        <f t="shared" si="70"/>
        <v>1</v>
      </c>
    </row>
    <row r="1760" spans="12:16" x14ac:dyDescent="0.25">
      <c r="L1760" s="264">
        <f>Member!A1760</f>
        <v>0</v>
      </c>
      <c r="M1760">
        <f>SUMIF(Erfassung5!BD:BD,L1760,Erfassung5!BW:BW)</f>
        <v>0</v>
      </c>
      <c r="N1760">
        <f>SUMIF(Erfassung5!BD:BD,L1760,Erfassung5!BG:BG)</f>
        <v>0</v>
      </c>
      <c r="O1760">
        <f t="shared" si="71"/>
        <v>0</v>
      </c>
      <c r="P1760">
        <f t="shared" si="70"/>
        <v>1</v>
      </c>
    </row>
    <row r="1761" spans="12:16" x14ac:dyDescent="0.25">
      <c r="L1761" s="264">
        <f>Member!A1761</f>
        <v>0</v>
      </c>
      <c r="M1761">
        <f>SUMIF(Erfassung5!BD:BD,L1761,Erfassung5!BW:BW)</f>
        <v>0</v>
      </c>
      <c r="N1761">
        <f>SUMIF(Erfassung5!BD:BD,L1761,Erfassung5!BG:BG)</f>
        <v>0</v>
      </c>
      <c r="O1761">
        <f t="shared" si="71"/>
        <v>0</v>
      </c>
      <c r="P1761">
        <f t="shared" si="70"/>
        <v>1</v>
      </c>
    </row>
    <row r="1762" spans="12:16" x14ac:dyDescent="0.25">
      <c r="L1762" s="264">
        <f>Member!A1762</f>
        <v>0</v>
      </c>
      <c r="M1762">
        <f>SUMIF(Erfassung5!BD:BD,L1762,Erfassung5!BW:BW)</f>
        <v>0</v>
      </c>
      <c r="N1762">
        <f>SUMIF(Erfassung5!BD:BD,L1762,Erfassung5!BG:BG)</f>
        <v>0</v>
      </c>
      <c r="O1762">
        <f t="shared" si="71"/>
        <v>0</v>
      </c>
      <c r="P1762">
        <f t="shared" si="70"/>
        <v>1</v>
      </c>
    </row>
    <row r="1763" spans="12:16" x14ac:dyDescent="0.25">
      <c r="L1763" s="264">
        <f>Member!A1763</f>
        <v>0</v>
      </c>
      <c r="M1763">
        <f>SUMIF(Erfassung5!BD:BD,L1763,Erfassung5!BW:BW)</f>
        <v>0</v>
      </c>
      <c r="N1763">
        <f>SUMIF(Erfassung5!BD:BD,L1763,Erfassung5!BG:BG)</f>
        <v>0</v>
      </c>
      <c r="O1763">
        <f t="shared" si="71"/>
        <v>0</v>
      </c>
      <c r="P1763">
        <f t="shared" si="70"/>
        <v>1</v>
      </c>
    </row>
    <row r="1764" spans="12:16" x14ac:dyDescent="0.25">
      <c r="L1764" s="264">
        <f>Member!A1764</f>
        <v>0</v>
      </c>
      <c r="M1764">
        <f>SUMIF(Erfassung5!BD:BD,L1764,Erfassung5!BW:BW)</f>
        <v>0</v>
      </c>
      <c r="N1764">
        <f>SUMIF(Erfassung5!BD:BD,L1764,Erfassung5!BG:BG)</f>
        <v>0</v>
      </c>
      <c r="O1764">
        <f t="shared" si="71"/>
        <v>0</v>
      </c>
      <c r="P1764">
        <f t="shared" si="70"/>
        <v>1</v>
      </c>
    </row>
    <row r="1765" spans="12:16" x14ac:dyDescent="0.25">
      <c r="L1765" s="264">
        <f>Member!A1765</f>
        <v>0</v>
      </c>
      <c r="M1765">
        <f>SUMIF(Erfassung5!BD:BD,L1765,Erfassung5!BW:BW)</f>
        <v>0</v>
      </c>
      <c r="N1765">
        <f>SUMIF(Erfassung5!BD:BD,L1765,Erfassung5!BG:BG)</f>
        <v>0</v>
      </c>
      <c r="O1765">
        <f t="shared" si="71"/>
        <v>0</v>
      </c>
      <c r="P1765">
        <f t="shared" si="70"/>
        <v>1</v>
      </c>
    </row>
    <row r="1766" spans="12:16" x14ac:dyDescent="0.25">
      <c r="L1766" s="264">
        <f>Member!A1766</f>
        <v>0</v>
      </c>
      <c r="M1766">
        <f>SUMIF(Erfassung5!BD:BD,L1766,Erfassung5!BW:BW)</f>
        <v>0</v>
      </c>
      <c r="N1766">
        <f>SUMIF(Erfassung5!BD:BD,L1766,Erfassung5!BG:BG)</f>
        <v>0</v>
      </c>
      <c r="O1766">
        <f t="shared" si="71"/>
        <v>0</v>
      </c>
      <c r="P1766">
        <f t="shared" si="70"/>
        <v>1</v>
      </c>
    </row>
    <row r="1767" spans="12:16" x14ac:dyDescent="0.25">
      <c r="L1767" s="264">
        <f>Member!A1767</f>
        <v>0</v>
      </c>
      <c r="M1767">
        <f>SUMIF(Erfassung5!BD:BD,L1767,Erfassung5!BW:BW)</f>
        <v>0</v>
      </c>
      <c r="N1767">
        <f>SUMIF(Erfassung5!BD:BD,L1767,Erfassung5!BG:BG)</f>
        <v>0</v>
      </c>
      <c r="O1767">
        <f t="shared" si="71"/>
        <v>0</v>
      </c>
      <c r="P1767">
        <f t="shared" si="70"/>
        <v>1</v>
      </c>
    </row>
    <row r="1768" spans="12:16" x14ac:dyDescent="0.25">
      <c r="L1768" s="264">
        <f>Member!A1768</f>
        <v>0</v>
      </c>
      <c r="M1768">
        <f>SUMIF(Erfassung5!BD:BD,L1768,Erfassung5!BW:BW)</f>
        <v>0</v>
      </c>
      <c r="N1768">
        <f>SUMIF(Erfassung5!BD:BD,L1768,Erfassung5!BG:BG)</f>
        <v>0</v>
      </c>
      <c r="O1768">
        <f t="shared" si="71"/>
        <v>0</v>
      </c>
      <c r="P1768">
        <f t="shared" si="70"/>
        <v>1</v>
      </c>
    </row>
    <row r="1769" spans="12:16" x14ac:dyDescent="0.25">
      <c r="L1769" s="264">
        <f>Member!A1769</f>
        <v>0</v>
      </c>
      <c r="M1769">
        <f>SUMIF(Erfassung5!BD:BD,L1769,Erfassung5!BW:BW)</f>
        <v>0</v>
      </c>
      <c r="N1769">
        <f>SUMIF(Erfassung5!BD:BD,L1769,Erfassung5!BG:BG)</f>
        <v>0</v>
      </c>
      <c r="O1769">
        <f t="shared" si="71"/>
        <v>0</v>
      </c>
      <c r="P1769">
        <f t="shared" si="70"/>
        <v>1</v>
      </c>
    </row>
    <row r="1770" spans="12:16" x14ac:dyDescent="0.25">
      <c r="L1770" s="264">
        <f>Member!A1770</f>
        <v>0</v>
      </c>
      <c r="M1770">
        <f>SUMIF(Erfassung5!BD:BD,L1770,Erfassung5!BW:BW)</f>
        <v>0</v>
      </c>
      <c r="N1770">
        <f>SUMIF(Erfassung5!BD:BD,L1770,Erfassung5!BG:BG)</f>
        <v>0</v>
      </c>
      <c r="O1770">
        <f t="shared" si="71"/>
        <v>0</v>
      </c>
      <c r="P1770">
        <f t="shared" si="70"/>
        <v>1</v>
      </c>
    </row>
    <row r="1771" spans="12:16" x14ac:dyDescent="0.25">
      <c r="L1771" s="264">
        <f>Member!A1771</f>
        <v>0</v>
      </c>
      <c r="M1771">
        <f>SUMIF(Erfassung5!BD:BD,L1771,Erfassung5!BW:BW)</f>
        <v>0</v>
      </c>
      <c r="N1771">
        <f>SUMIF(Erfassung5!BD:BD,L1771,Erfassung5!BG:BG)</f>
        <v>0</v>
      </c>
      <c r="O1771">
        <f t="shared" si="71"/>
        <v>0</v>
      </c>
      <c r="P1771">
        <f t="shared" si="70"/>
        <v>1</v>
      </c>
    </row>
    <row r="1772" spans="12:16" x14ac:dyDescent="0.25">
      <c r="L1772" s="264">
        <f>Member!A1772</f>
        <v>0</v>
      </c>
      <c r="M1772">
        <f>SUMIF(Erfassung5!BD:BD,L1772,Erfassung5!BW:BW)</f>
        <v>0</v>
      </c>
      <c r="N1772">
        <f>SUMIF(Erfassung5!BD:BD,L1772,Erfassung5!BG:BG)</f>
        <v>0</v>
      </c>
      <c r="O1772">
        <f t="shared" si="71"/>
        <v>0</v>
      </c>
      <c r="P1772">
        <f t="shared" si="70"/>
        <v>1</v>
      </c>
    </row>
    <row r="1773" spans="12:16" x14ac:dyDescent="0.25">
      <c r="L1773" s="264">
        <f>Member!A1773</f>
        <v>0</v>
      </c>
      <c r="M1773">
        <f>SUMIF(Erfassung5!BD:BD,L1773,Erfassung5!BW:BW)</f>
        <v>0</v>
      </c>
      <c r="N1773">
        <f>SUMIF(Erfassung5!BD:BD,L1773,Erfassung5!BG:BG)</f>
        <v>0</v>
      </c>
      <c r="O1773">
        <f t="shared" si="71"/>
        <v>0</v>
      </c>
      <c r="P1773">
        <f t="shared" si="70"/>
        <v>1</v>
      </c>
    </row>
    <row r="1774" spans="12:16" x14ac:dyDescent="0.25">
      <c r="L1774" s="264">
        <f>Member!A1774</f>
        <v>0</v>
      </c>
      <c r="M1774">
        <f>SUMIF(Erfassung5!BD:BD,L1774,Erfassung5!BW:BW)</f>
        <v>0</v>
      </c>
      <c r="N1774">
        <f>SUMIF(Erfassung5!BD:BD,L1774,Erfassung5!BG:BG)</f>
        <v>0</v>
      </c>
      <c r="O1774">
        <f t="shared" si="71"/>
        <v>0</v>
      </c>
      <c r="P1774">
        <f t="shared" si="70"/>
        <v>1</v>
      </c>
    </row>
    <row r="1775" spans="12:16" x14ac:dyDescent="0.25">
      <c r="L1775" s="264">
        <f>Member!A1775</f>
        <v>0</v>
      </c>
      <c r="M1775">
        <f>SUMIF(Erfassung5!BD:BD,L1775,Erfassung5!BW:BW)</f>
        <v>0</v>
      </c>
      <c r="N1775">
        <f>SUMIF(Erfassung5!BD:BD,L1775,Erfassung5!BG:BG)</f>
        <v>0</v>
      </c>
      <c r="O1775">
        <f t="shared" si="71"/>
        <v>0</v>
      </c>
      <c r="P1775">
        <f t="shared" si="70"/>
        <v>1</v>
      </c>
    </row>
    <row r="1776" spans="12:16" x14ac:dyDescent="0.25">
      <c r="L1776" s="264">
        <f>Member!A1776</f>
        <v>0</v>
      </c>
      <c r="M1776">
        <f>SUMIF(Erfassung5!BD:BD,L1776,Erfassung5!BW:BW)</f>
        <v>0</v>
      </c>
      <c r="N1776">
        <f>SUMIF(Erfassung5!BD:BD,L1776,Erfassung5!BG:BG)</f>
        <v>0</v>
      </c>
      <c r="O1776">
        <f t="shared" si="71"/>
        <v>0</v>
      </c>
      <c r="P1776">
        <f t="shared" si="70"/>
        <v>1</v>
      </c>
    </row>
    <row r="1777" spans="12:16" x14ac:dyDescent="0.25">
      <c r="L1777" s="264">
        <f>Member!A1777</f>
        <v>0</v>
      </c>
      <c r="M1777">
        <f>SUMIF(Erfassung5!BD:BD,L1777,Erfassung5!BW:BW)</f>
        <v>0</v>
      </c>
      <c r="N1777">
        <f>SUMIF(Erfassung5!BD:BD,L1777,Erfassung5!BG:BG)</f>
        <v>0</v>
      </c>
      <c r="O1777">
        <f t="shared" si="71"/>
        <v>0</v>
      </c>
      <c r="P1777">
        <f t="shared" si="70"/>
        <v>1</v>
      </c>
    </row>
    <row r="1778" spans="12:16" x14ac:dyDescent="0.25">
      <c r="L1778" s="264">
        <f>Member!A1778</f>
        <v>0</v>
      </c>
      <c r="M1778">
        <f>SUMIF(Erfassung5!BD:BD,L1778,Erfassung5!BW:BW)</f>
        <v>0</v>
      </c>
      <c r="N1778">
        <f>SUMIF(Erfassung5!BD:BD,L1778,Erfassung5!BG:BG)</f>
        <v>0</v>
      </c>
      <c r="O1778">
        <f t="shared" si="71"/>
        <v>0</v>
      </c>
      <c r="P1778">
        <f t="shared" si="70"/>
        <v>1</v>
      </c>
    </row>
    <row r="1779" spans="12:16" x14ac:dyDescent="0.25">
      <c r="L1779" s="264">
        <f>Member!A1779</f>
        <v>0</v>
      </c>
      <c r="M1779">
        <f>SUMIF(Erfassung5!BD:BD,L1779,Erfassung5!BW:BW)</f>
        <v>0</v>
      </c>
      <c r="N1779">
        <f>SUMIF(Erfassung5!BD:BD,L1779,Erfassung5!BG:BG)</f>
        <v>0</v>
      </c>
      <c r="O1779">
        <f t="shared" si="71"/>
        <v>0</v>
      </c>
      <c r="P1779">
        <f t="shared" si="70"/>
        <v>1</v>
      </c>
    </row>
    <row r="1780" spans="12:16" x14ac:dyDescent="0.25">
      <c r="L1780" s="264">
        <f>Member!A1780</f>
        <v>0</v>
      </c>
      <c r="M1780">
        <f>SUMIF(Erfassung5!BD:BD,L1780,Erfassung5!BW:BW)</f>
        <v>0</v>
      </c>
      <c r="N1780">
        <f>SUMIF(Erfassung5!BD:BD,L1780,Erfassung5!BG:BG)</f>
        <v>0</v>
      </c>
      <c r="O1780">
        <f t="shared" si="71"/>
        <v>0</v>
      </c>
      <c r="P1780">
        <f t="shared" si="70"/>
        <v>1</v>
      </c>
    </row>
    <row r="1781" spans="12:16" x14ac:dyDescent="0.25">
      <c r="L1781" s="264">
        <f>Member!A1781</f>
        <v>0</v>
      </c>
      <c r="M1781">
        <f>SUMIF(Erfassung5!BD:BD,L1781,Erfassung5!BW:BW)</f>
        <v>0</v>
      </c>
      <c r="N1781">
        <f>SUMIF(Erfassung5!BD:BD,L1781,Erfassung5!BG:BG)</f>
        <v>0</v>
      </c>
      <c r="O1781">
        <f t="shared" si="71"/>
        <v>0</v>
      </c>
      <c r="P1781">
        <f t="shared" si="70"/>
        <v>1</v>
      </c>
    </row>
    <row r="1782" spans="12:16" x14ac:dyDescent="0.25">
      <c r="L1782" s="264">
        <f>Member!A1782</f>
        <v>0</v>
      </c>
      <c r="M1782">
        <f>SUMIF(Erfassung5!BD:BD,L1782,Erfassung5!BW:BW)</f>
        <v>0</v>
      </c>
      <c r="N1782">
        <f>SUMIF(Erfassung5!BD:BD,L1782,Erfassung5!BG:BG)</f>
        <v>0</v>
      </c>
      <c r="O1782">
        <f t="shared" si="71"/>
        <v>0</v>
      </c>
      <c r="P1782">
        <f t="shared" si="70"/>
        <v>1</v>
      </c>
    </row>
    <row r="1783" spans="12:16" x14ac:dyDescent="0.25">
      <c r="L1783" s="264">
        <f>Member!A1783</f>
        <v>0</v>
      </c>
      <c r="M1783">
        <f>SUMIF(Erfassung5!BD:BD,L1783,Erfassung5!BW:BW)</f>
        <v>0</v>
      </c>
      <c r="N1783">
        <f>SUMIF(Erfassung5!BD:BD,L1783,Erfassung5!BG:BG)</f>
        <v>0</v>
      </c>
      <c r="O1783">
        <f t="shared" si="71"/>
        <v>0</v>
      </c>
      <c r="P1783">
        <f t="shared" si="70"/>
        <v>1</v>
      </c>
    </row>
    <row r="1784" spans="12:16" x14ac:dyDescent="0.25">
      <c r="L1784" s="264">
        <f>Member!A1784</f>
        <v>0</v>
      </c>
      <c r="M1784">
        <f>SUMIF(Erfassung5!BD:BD,L1784,Erfassung5!BW:BW)</f>
        <v>0</v>
      </c>
      <c r="N1784">
        <f>SUMIF(Erfassung5!BD:BD,L1784,Erfassung5!BG:BG)</f>
        <v>0</v>
      </c>
      <c r="O1784">
        <f t="shared" si="71"/>
        <v>0</v>
      </c>
      <c r="P1784">
        <f t="shared" si="70"/>
        <v>1</v>
      </c>
    </row>
    <row r="1785" spans="12:16" x14ac:dyDescent="0.25">
      <c r="L1785" s="264">
        <f>Member!A1785</f>
        <v>0</v>
      </c>
      <c r="M1785">
        <f>SUMIF(Erfassung5!BD:BD,L1785,Erfassung5!BW:BW)</f>
        <v>0</v>
      </c>
      <c r="N1785">
        <f>SUMIF(Erfassung5!BD:BD,L1785,Erfassung5!BG:BG)</f>
        <v>0</v>
      </c>
      <c r="O1785">
        <f t="shared" si="71"/>
        <v>0</v>
      </c>
      <c r="P1785">
        <f t="shared" si="70"/>
        <v>1</v>
      </c>
    </row>
    <row r="1786" spans="12:16" x14ac:dyDescent="0.25">
      <c r="L1786" s="264">
        <f>Member!A1786</f>
        <v>0</v>
      </c>
      <c r="M1786">
        <f>SUMIF(Erfassung5!BD:BD,L1786,Erfassung5!BW:BW)</f>
        <v>0</v>
      </c>
      <c r="N1786">
        <f>SUMIF(Erfassung5!BD:BD,L1786,Erfassung5!BG:BG)</f>
        <v>0</v>
      </c>
      <c r="O1786">
        <f t="shared" si="71"/>
        <v>0</v>
      </c>
      <c r="P1786">
        <f t="shared" si="70"/>
        <v>1</v>
      </c>
    </row>
    <row r="1787" spans="12:16" x14ac:dyDescent="0.25">
      <c r="L1787" s="264">
        <f>Member!A1787</f>
        <v>0</v>
      </c>
      <c r="M1787">
        <f>SUMIF(Erfassung5!BD:BD,L1787,Erfassung5!BW:BW)</f>
        <v>0</v>
      </c>
      <c r="N1787">
        <f>SUMIF(Erfassung5!BD:BD,L1787,Erfassung5!BG:BG)</f>
        <v>0</v>
      </c>
      <c r="O1787">
        <f t="shared" si="71"/>
        <v>0</v>
      </c>
      <c r="P1787">
        <f t="shared" si="70"/>
        <v>1</v>
      </c>
    </row>
    <row r="1788" spans="12:16" x14ac:dyDescent="0.25">
      <c r="L1788" s="264">
        <f>Member!A1788</f>
        <v>0</v>
      </c>
      <c r="M1788">
        <f>SUMIF(Erfassung5!BD:BD,L1788,Erfassung5!BW:BW)</f>
        <v>0</v>
      </c>
      <c r="N1788">
        <f>SUMIF(Erfassung5!BD:BD,L1788,Erfassung5!BG:BG)</f>
        <v>0</v>
      </c>
      <c r="O1788">
        <f t="shared" si="71"/>
        <v>0</v>
      </c>
      <c r="P1788">
        <f t="shared" si="70"/>
        <v>1</v>
      </c>
    </row>
    <row r="1789" spans="12:16" x14ac:dyDescent="0.25">
      <c r="L1789" s="264">
        <f>Member!A1789</f>
        <v>0</v>
      </c>
      <c r="M1789">
        <f>SUMIF(Erfassung5!BD:BD,L1789,Erfassung5!BW:BW)</f>
        <v>0</v>
      </c>
      <c r="N1789">
        <f>SUMIF(Erfassung5!BD:BD,L1789,Erfassung5!BG:BG)</f>
        <v>0</v>
      </c>
      <c r="O1789">
        <f t="shared" si="71"/>
        <v>0</v>
      </c>
      <c r="P1789">
        <f t="shared" si="70"/>
        <v>1</v>
      </c>
    </row>
    <row r="1790" spans="12:16" x14ac:dyDescent="0.25">
      <c r="L1790" s="264">
        <f>Member!A1790</f>
        <v>0</v>
      </c>
      <c r="M1790">
        <f>SUMIF(Erfassung5!BD:BD,L1790,Erfassung5!BW:BW)</f>
        <v>0</v>
      </c>
      <c r="N1790">
        <f>SUMIF(Erfassung5!BD:BD,L1790,Erfassung5!BG:BG)</f>
        <v>0</v>
      </c>
      <c r="O1790">
        <f t="shared" si="71"/>
        <v>0</v>
      </c>
      <c r="P1790">
        <f t="shared" si="70"/>
        <v>1</v>
      </c>
    </row>
    <row r="1791" spans="12:16" x14ac:dyDescent="0.25">
      <c r="L1791" s="264">
        <f>Member!A1791</f>
        <v>0</v>
      </c>
      <c r="M1791">
        <f>SUMIF(Erfassung5!BD:BD,L1791,Erfassung5!BW:BW)</f>
        <v>0</v>
      </c>
      <c r="N1791">
        <f>SUMIF(Erfassung5!BD:BD,L1791,Erfassung5!BG:BG)</f>
        <v>0</v>
      </c>
      <c r="O1791">
        <f t="shared" si="71"/>
        <v>0</v>
      </c>
      <c r="P1791">
        <f t="shared" si="70"/>
        <v>1</v>
      </c>
    </row>
    <row r="1792" spans="12:16" x14ac:dyDescent="0.25">
      <c r="L1792" s="264">
        <f>Member!A1792</f>
        <v>0</v>
      </c>
      <c r="M1792">
        <f>SUMIF(Erfassung5!BD:BD,L1792,Erfassung5!BW:BW)</f>
        <v>0</v>
      </c>
      <c r="N1792">
        <f>SUMIF(Erfassung5!BD:BD,L1792,Erfassung5!BG:BG)</f>
        <v>0</v>
      </c>
      <c r="O1792">
        <f t="shared" si="71"/>
        <v>0</v>
      </c>
      <c r="P1792">
        <f t="shared" si="70"/>
        <v>1</v>
      </c>
    </row>
    <row r="1793" spans="12:16" x14ac:dyDescent="0.25">
      <c r="L1793" s="264">
        <f>Member!A1793</f>
        <v>0</v>
      </c>
      <c r="M1793">
        <f>SUMIF(Erfassung5!BD:BD,L1793,Erfassung5!BW:BW)</f>
        <v>0</v>
      </c>
      <c r="N1793">
        <f>SUMIF(Erfassung5!BD:BD,L1793,Erfassung5!BG:BG)</f>
        <v>0</v>
      </c>
      <c r="O1793">
        <f t="shared" si="71"/>
        <v>0</v>
      </c>
      <c r="P1793">
        <f t="shared" si="70"/>
        <v>1</v>
      </c>
    </row>
    <row r="1794" spans="12:16" x14ac:dyDescent="0.25">
      <c r="L1794" s="264">
        <f>Member!A1794</f>
        <v>0</v>
      </c>
      <c r="M1794">
        <f>SUMIF(Erfassung5!BD:BD,L1794,Erfassung5!BW:BW)</f>
        <v>0</v>
      </c>
      <c r="N1794">
        <f>SUMIF(Erfassung5!BD:BD,L1794,Erfassung5!BG:BG)</f>
        <v>0</v>
      </c>
      <c r="O1794">
        <f t="shared" si="71"/>
        <v>0</v>
      </c>
      <c r="P1794">
        <f t="shared" ref="P1794:P1857" si="72">RANK(O1794,O:O)</f>
        <v>1</v>
      </c>
    </row>
    <row r="1795" spans="12:16" x14ac:dyDescent="0.25">
      <c r="L1795" s="264">
        <f>Member!A1795</f>
        <v>0</v>
      </c>
      <c r="M1795">
        <f>SUMIF(Erfassung5!BD:BD,L1795,Erfassung5!BW:BW)</f>
        <v>0</v>
      </c>
      <c r="N1795">
        <f>SUMIF(Erfassung5!BD:BD,L1795,Erfassung5!BG:BG)</f>
        <v>0</v>
      </c>
      <c r="O1795">
        <f t="shared" ref="O1795:O1858" si="73">IF(N1795=0,0,M1795/N1795-ROW()/1000000000)</f>
        <v>0</v>
      </c>
      <c r="P1795">
        <f t="shared" si="72"/>
        <v>1</v>
      </c>
    </row>
    <row r="1796" spans="12:16" x14ac:dyDescent="0.25">
      <c r="L1796" s="264">
        <f>Member!A1796</f>
        <v>0</v>
      </c>
      <c r="M1796">
        <f>SUMIF(Erfassung5!BD:BD,L1796,Erfassung5!BW:BW)</f>
        <v>0</v>
      </c>
      <c r="N1796">
        <f>SUMIF(Erfassung5!BD:BD,L1796,Erfassung5!BG:BG)</f>
        <v>0</v>
      </c>
      <c r="O1796">
        <f t="shared" si="73"/>
        <v>0</v>
      </c>
      <c r="P1796">
        <f t="shared" si="72"/>
        <v>1</v>
      </c>
    </row>
    <row r="1797" spans="12:16" x14ac:dyDescent="0.25">
      <c r="L1797" s="264">
        <f>Member!A1797</f>
        <v>0</v>
      </c>
      <c r="M1797">
        <f>SUMIF(Erfassung5!BD:BD,L1797,Erfassung5!BW:BW)</f>
        <v>0</v>
      </c>
      <c r="N1797">
        <f>SUMIF(Erfassung5!BD:BD,L1797,Erfassung5!BG:BG)</f>
        <v>0</v>
      </c>
      <c r="O1797">
        <f t="shared" si="73"/>
        <v>0</v>
      </c>
      <c r="P1797">
        <f t="shared" si="72"/>
        <v>1</v>
      </c>
    </row>
    <row r="1798" spans="12:16" x14ac:dyDescent="0.25">
      <c r="L1798" s="264">
        <f>Member!A1798</f>
        <v>0</v>
      </c>
      <c r="M1798">
        <f>SUMIF(Erfassung5!BD:BD,L1798,Erfassung5!BW:BW)</f>
        <v>0</v>
      </c>
      <c r="N1798">
        <f>SUMIF(Erfassung5!BD:BD,L1798,Erfassung5!BG:BG)</f>
        <v>0</v>
      </c>
      <c r="O1798">
        <f t="shared" si="73"/>
        <v>0</v>
      </c>
      <c r="P1798">
        <f t="shared" si="72"/>
        <v>1</v>
      </c>
    </row>
    <row r="1799" spans="12:16" x14ac:dyDescent="0.25">
      <c r="L1799" s="264">
        <f>Member!A1799</f>
        <v>0</v>
      </c>
      <c r="M1799">
        <f>SUMIF(Erfassung5!BD:BD,L1799,Erfassung5!BW:BW)</f>
        <v>0</v>
      </c>
      <c r="N1799">
        <f>SUMIF(Erfassung5!BD:BD,L1799,Erfassung5!BG:BG)</f>
        <v>0</v>
      </c>
      <c r="O1799">
        <f t="shared" si="73"/>
        <v>0</v>
      </c>
      <c r="P1799">
        <f t="shared" si="72"/>
        <v>1</v>
      </c>
    </row>
    <row r="1800" spans="12:16" x14ac:dyDescent="0.25">
      <c r="L1800" s="264">
        <f>Member!A1800</f>
        <v>0</v>
      </c>
      <c r="M1800">
        <f>SUMIF(Erfassung5!BD:BD,L1800,Erfassung5!BW:BW)</f>
        <v>0</v>
      </c>
      <c r="N1800">
        <f>SUMIF(Erfassung5!BD:BD,L1800,Erfassung5!BG:BG)</f>
        <v>0</v>
      </c>
      <c r="O1800">
        <f t="shared" si="73"/>
        <v>0</v>
      </c>
      <c r="P1800">
        <f t="shared" si="72"/>
        <v>1</v>
      </c>
    </row>
    <row r="1801" spans="12:16" x14ac:dyDescent="0.25">
      <c r="L1801" s="264">
        <f>Member!A1801</f>
        <v>0</v>
      </c>
      <c r="M1801">
        <f>SUMIF(Erfassung5!BD:BD,L1801,Erfassung5!BW:BW)</f>
        <v>0</v>
      </c>
      <c r="N1801">
        <f>SUMIF(Erfassung5!BD:BD,L1801,Erfassung5!BG:BG)</f>
        <v>0</v>
      </c>
      <c r="O1801">
        <f t="shared" si="73"/>
        <v>0</v>
      </c>
      <c r="P1801">
        <f t="shared" si="72"/>
        <v>1</v>
      </c>
    </row>
    <row r="1802" spans="12:16" x14ac:dyDescent="0.25">
      <c r="L1802" s="264">
        <f>Member!A1802</f>
        <v>0</v>
      </c>
      <c r="M1802">
        <f>SUMIF(Erfassung5!BD:BD,L1802,Erfassung5!BW:BW)</f>
        <v>0</v>
      </c>
      <c r="N1802">
        <f>SUMIF(Erfassung5!BD:BD,L1802,Erfassung5!BG:BG)</f>
        <v>0</v>
      </c>
      <c r="O1802">
        <f t="shared" si="73"/>
        <v>0</v>
      </c>
      <c r="P1802">
        <f t="shared" si="72"/>
        <v>1</v>
      </c>
    </row>
    <row r="1803" spans="12:16" x14ac:dyDescent="0.25">
      <c r="L1803" s="264">
        <f>Member!A1803</f>
        <v>0</v>
      </c>
      <c r="M1803">
        <f>SUMIF(Erfassung5!BD:BD,L1803,Erfassung5!BW:BW)</f>
        <v>0</v>
      </c>
      <c r="N1803">
        <f>SUMIF(Erfassung5!BD:BD,L1803,Erfassung5!BG:BG)</f>
        <v>0</v>
      </c>
      <c r="O1803">
        <f t="shared" si="73"/>
        <v>0</v>
      </c>
      <c r="P1803">
        <f t="shared" si="72"/>
        <v>1</v>
      </c>
    </row>
    <row r="1804" spans="12:16" x14ac:dyDescent="0.25">
      <c r="L1804" s="264">
        <f>Member!A1804</f>
        <v>0</v>
      </c>
      <c r="M1804">
        <f>SUMIF(Erfassung5!BD:BD,L1804,Erfassung5!BW:BW)</f>
        <v>0</v>
      </c>
      <c r="N1804">
        <f>SUMIF(Erfassung5!BD:BD,L1804,Erfassung5!BG:BG)</f>
        <v>0</v>
      </c>
      <c r="O1804">
        <f t="shared" si="73"/>
        <v>0</v>
      </c>
      <c r="P1804">
        <f t="shared" si="72"/>
        <v>1</v>
      </c>
    </row>
    <row r="1805" spans="12:16" x14ac:dyDescent="0.25">
      <c r="L1805" s="264">
        <f>Member!A1805</f>
        <v>0</v>
      </c>
      <c r="M1805">
        <f>SUMIF(Erfassung5!BD:BD,L1805,Erfassung5!BW:BW)</f>
        <v>0</v>
      </c>
      <c r="N1805">
        <f>SUMIF(Erfassung5!BD:BD,L1805,Erfassung5!BG:BG)</f>
        <v>0</v>
      </c>
      <c r="O1805">
        <f t="shared" si="73"/>
        <v>0</v>
      </c>
      <c r="P1805">
        <f t="shared" si="72"/>
        <v>1</v>
      </c>
    </row>
    <row r="1806" spans="12:16" x14ac:dyDescent="0.25">
      <c r="L1806" s="264">
        <f>Member!A1806</f>
        <v>0</v>
      </c>
      <c r="M1806">
        <f>SUMIF(Erfassung5!BD:BD,L1806,Erfassung5!BW:BW)</f>
        <v>0</v>
      </c>
      <c r="N1806">
        <f>SUMIF(Erfassung5!BD:BD,L1806,Erfassung5!BG:BG)</f>
        <v>0</v>
      </c>
      <c r="O1806">
        <f t="shared" si="73"/>
        <v>0</v>
      </c>
      <c r="P1806">
        <f t="shared" si="72"/>
        <v>1</v>
      </c>
    </row>
    <row r="1807" spans="12:16" x14ac:dyDescent="0.25">
      <c r="L1807" s="264">
        <f>Member!A1807</f>
        <v>0</v>
      </c>
      <c r="M1807">
        <f>SUMIF(Erfassung5!BD:BD,L1807,Erfassung5!BW:BW)</f>
        <v>0</v>
      </c>
      <c r="N1807">
        <f>SUMIF(Erfassung5!BD:BD,L1807,Erfassung5!BG:BG)</f>
        <v>0</v>
      </c>
      <c r="O1807">
        <f t="shared" si="73"/>
        <v>0</v>
      </c>
      <c r="P1807">
        <f t="shared" si="72"/>
        <v>1</v>
      </c>
    </row>
    <row r="1808" spans="12:16" x14ac:dyDescent="0.25">
      <c r="L1808" s="264">
        <f>Member!A1808</f>
        <v>0</v>
      </c>
      <c r="M1808">
        <f>SUMIF(Erfassung5!BD:BD,L1808,Erfassung5!BW:BW)</f>
        <v>0</v>
      </c>
      <c r="N1808">
        <f>SUMIF(Erfassung5!BD:BD,L1808,Erfassung5!BG:BG)</f>
        <v>0</v>
      </c>
      <c r="O1808">
        <f t="shared" si="73"/>
        <v>0</v>
      </c>
      <c r="P1808">
        <f t="shared" si="72"/>
        <v>1</v>
      </c>
    </row>
    <row r="1809" spans="12:16" x14ac:dyDescent="0.25">
      <c r="L1809" s="264">
        <f>Member!A1809</f>
        <v>0</v>
      </c>
      <c r="M1809">
        <f>SUMIF(Erfassung5!BD:BD,L1809,Erfassung5!BW:BW)</f>
        <v>0</v>
      </c>
      <c r="N1809">
        <f>SUMIF(Erfassung5!BD:BD,L1809,Erfassung5!BG:BG)</f>
        <v>0</v>
      </c>
      <c r="O1809">
        <f t="shared" si="73"/>
        <v>0</v>
      </c>
      <c r="P1809">
        <f t="shared" si="72"/>
        <v>1</v>
      </c>
    </row>
    <row r="1810" spans="12:16" x14ac:dyDescent="0.25">
      <c r="L1810" s="264">
        <f>Member!A1810</f>
        <v>0</v>
      </c>
      <c r="M1810">
        <f>SUMIF(Erfassung5!BD:BD,L1810,Erfassung5!BW:BW)</f>
        <v>0</v>
      </c>
      <c r="N1810">
        <f>SUMIF(Erfassung5!BD:BD,L1810,Erfassung5!BG:BG)</f>
        <v>0</v>
      </c>
      <c r="O1810">
        <f t="shared" si="73"/>
        <v>0</v>
      </c>
      <c r="P1810">
        <f t="shared" si="72"/>
        <v>1</v>
      </c>
    </row>
    <row r="1811" spans="12:16" x14ac:dyDescent="0.25">
      <c r="L1811" s="264">
        <f>Member!A1811</f>
        <v>0</v>
      </c>
      <c r="M1811">
        <f>SUMIF(Erfassung5!BD:BD,L1811,Erfassung5!BW:BW)</f>
        <v>0</v>
      </c>
      <c r="N1811">
        <f>SUMIF(Erfassung5!BD:BD,L1811,Erfassung5!BG:BG)</f>
        <v>0</v>
      </c>
      <c r="O1811">
        <f t="shared" si="73"/>
        <v>0</v>
      </c>
      <c r="P1811">
        <f t="shared" si="72"/>
        <v>1</v>
      </c>
    </row>
    <row r="1812" spans="12:16" x14ac:dyDescent="0.25">
      <c r="L1812" s="264">
        <f>Member!A1812</f>
        <v>0</v>
      </c>
      <c r="M1812">
        <f>SUMIF(Erfassung5!BD:BD,L1812,Erfassung5!BW:BW)</f>
        <v>0</v>
      </c>
      <c r="N1812">
        <f>SUMIF(Erfassung5!BD:BD,L1812,Erfassung5!BG:BG)</f>
        <v>0</v>
      </c>
      <c r="O1812">
        <f t="shared" si="73"/>
        <v>0</v>
      </c>
      <c r="P1812">
        <f t="shared" si="72"/>
        <v>1</v>
      </c>
    </row>
    <row r="1813" spans="12:16" x14ac:dyDescent="0.25">
      <c r="L1813" s="264">
        <f>Member!A1813</f>
        <v>0</v>
      </c>
      <c r="M1813">
        <f>SUMIF(Erfassung5!BD:BD,L1813,Erfassung5!BW:BW)</f>
        <v>0</v>
      </c>
      <c r="N1813">
        <f>SUMIF(Erfassung5!BD:BD,L1813,Erfassung5!BG:BG)</f>
        <v>0</v>
      </c>
      <c r="O1813">
        <f t="shared" si="73"/>
        <v>0</v>
      </c>
      <c r="P1813">
        <f t="shared" si="72"/>
        <v>1</v>
      </c>
    </row>
    <row r="1814" spans="12:16" x14ac:dyDescent="0.25">
      <c r="L1814" s="264">
        <f>Member!A1814</f>
        <v>0</v>
      </c>
      <c r="M1814">
        <f>SUMIF(Erfassung5!BD:BD,L1814,Erfassung5!BW:BW)</f>
        <v>0</v>
      </c>
      <c r="N1814">
        <f>SUMIF(Erfassung5!BD:BD,L1814,Erfassung5!BG:BG)</f>
        <v>0</v>
      </c>
      <c r="O1814">
        <f t="shared" si="73"/>
        <v>0</v>
      </c>
      <c r="P1814">
        <f t="shared" si="72"/>
        <v>1</v>
      </c>
    </row>
    <row r="1815" spans="12:16" x14ac:dyDescent="0.25">
      <c r="L1815" s="264">
        <f>Member!A1815</f>
        <v>0</v>
      </c>
      <c r="M1815">
        <f>SUMIF(Erfassung5!BD:BD,L1815,Erfassung5!BW:BW)</f>
        <v>0</v>
      </c>
      <c r="N1815">
        <f>SUMIF(Erfassung5!BD:BD,L1815,Erfassung5!BG:BG)</f>
        <v>0</v>
      </c>
      <c r="O1815">
        <f t="shared" si="73"/>
        <v>0</v>
      </c>
      <c r="P1815">
        <f t="shared" si="72"/>
        <v>1</v>
      </c>
    </row>
    <row r="1816" spans="12:16" x14ac:dyDescent="0.25">
      <c r="L1816" s="264">
        <f>Member!A1816</f>
        <v>0</v>
      </c>
      <c r="M1816">
        <f>SUMIF(Erfassung5!BD:BD,L1816,Erfassung5!BW:BW)</f>
        <v>0</v>
      </c>
      <c r="N1816">
        <f>SUMIF(Erfassung5!BD:BD,L1816,Erfassung5!BG:BG)</f>
        <v>0</v>
      </c>
      <c r="O1816">
        <f t="shared" si="73"/>
        <v>0</v>
      </c>
      <c r="P1816">
        <f t="shared" si="72"/>
        <v>1</v>
      </c>
    </row>
    <row r="1817" spans="12:16" x14ac:dyDescent="0.25">
      <c r="L1817" s="264">
        <f>Member!A1817</f>
        <v>0</v>
      </c>
      <c r="M1817">
        <f>SUMIF(Erfassung5!BD:BD,L1817,Erfassung5!BW:BW)</f>
        <v>0</v>
      </c>
      <c r="N1817">
        <f>SUMIF(Erfassung5!BD:BD,L1817,Erfassung5!BG:BG)</f>
        <v>0</v>
      </c>
      <c r="O1817">
        <f t="shared" si="73"/>
        <v>0</v>
      </c>
      <c r="P1817">
        <f t="shared" si="72"/>
        <v>1</v>
      </c>
    </row>
    <row r="1818" spans="12:16" x14ac:dyDescent="0.25">
      <c r="L1818" s="264">
        <f>Member!A1818</f>
        <v>0</v>
      </c>
      <c r="M1818">
        <f>SUMIF(Erfassung5!BD:BD,L1818,Erfassung5!BW:BW)</f>
        <v>0</v>
      </c>
      <c r="N1818">
        <f>SUMIF(Erfassung5!BD:BD,L1818,Erfassung5!BG:BG)</f>
        <v>0</v>
      </c>
      <c r="O1818">
        <f t="shared" si="73"/>
        <v>0</v>
      </c>
      <c r="P1818">
        <f t="shared" si="72"/>
        <v>1</v>
      </c>
    </row>
    <row r="1819" spans="12:16" x14ac:dyDescent="0.25">
      <c r="L1819" s="264">
        <f>Member!A1819</f>
        <v>0</v>
      </c>
      <c r="M1819">
        <f>SUMIF(Erfassung5!BD:BD,L1819,Erfassung5!BW:BW)</f>
        <v>0</v>
      </c>
      <c r="N1819">
        <f>SUMIF(Erfassung5!BD:BD,L1819,Erfassung5!BG:BG)</f>
        <v>0</v>
      </c>
      <c r="O1819">
        <f t="shared" si="73"/>
        <v>0</v>
      </c>
      <c r="P1819">
        <f t="shared" si="72"/>
        <v>1</v>
      </c>
    </row>
    <row r="1820" spans="12:16" x14ac:dyDescent="0.25">
      <c r="L1820" s="264">
        <f>Member!A1820</f>
        <v>0</v>
      </c>
      <c r="M1820">
        <f>SUMIF(Erfassung5!BD:BD,L1820,Erfassung5!BW:BW)</f>
        <v>0</v>
      </c>
      <c r="N1820">
        <f>SUMIF(Erfassung5!BD:BD,L1820,Erfassung5!BG:BG)</f>
        <v>0</v>
      </c>
      <c r="O1820">
        <f t="shared" si="73"/>
        <v>0</v>
      </c>
      <c r="P1820">
        <f t="shared" si="72"/>
        <v>1</v>
      </c>
    </row>
    <row r="1821" spans="12:16" x14ac:dyDescent="0.25">
      <c r="L1821" s="264">
        <f>Member!A1821</f>
        <v>0</v>
      </c>
      <c r="M1821">
        <f>SUMIF(Erfassung5!BD:BD,L1821,Erfassung5!BW:BW)</f>
        <v>0</v>
      </c>
      <c r="N1821">
        <f>SUMIF(Erfassung5!BD:BD,L1821,Erfassung5!BG:BG)</f>
        <v>0</v>
      </c>
      <c r="O1821">
        <f t="shared" si="73"/>
        <v>0</v>
      </c>
      <c r="P1821">
        <f t="shared" si="72"/>
        <v>1</v>
      </c>
    </row>
    <row r="1822" spans="12:16" x14ac:dyDescent="0.25">
      <c r="L1822" s="264">
        <f>Member!A1822</f>
        <v>0</v>
      </c>
      <c r="M1822">
        <f>SUMIF(Erfassung5!BD:BD,L1822,Erfassung5!BW:BW)</f>
        <v>0</v>
      </c>
      <c r="N1822">
        <f>SUMIF(Erfassung5!BD:BD,L1822,Erfassung5!BG:BG)</f>
        <v>0</v>
      </c>
      <c r="O1822">
        <f t="shared" si="73"/>
        <v>0</v>
      </c>
      <c r="P1822">
        <f t="shared" si="72"/>
        <v>1</v>
      </c>
    </row>
    <row r="1823" spans="12:16" x14ac:dyDescent="0.25">
      <c r="L1823" s="264">
        <f>Member!A1823</f>
        <v>0</v>
      </c>
      <c r="M1823">
        <f>SUMIF(Erfassung5!BD:BD,L1823,Erfassung5!BW:BW)</f>
        <v>0</v>
      </c>
      <c r="N1823">
        <f>SUMIF(Erfassung5!BD:BD,L1823,Erfassung5!BG:BG)</f>
        <v>0</v>
      </c>
      <c r="O1823">
        <f t="shared" si="73"/>
        <v>0</v>
      </c>
      <c r="P1823">
        <f t="shared" si="72"/>
        <v>1</v>
      </c>
    </row>
    <row r="1824" spans="12:16" x14ac:dyDescent="0.25">
      <c r="L1824" s="264">
        <f>Member!A1824</f>
        <v>0</v>
      </c>
      <c r="M1824">
        <f>SUMIF(Erfassung5!BD:BD,L1824,Erfassung5!BW:BW)</f>
        <v>0</v>
      </c>
      <c r="N1824">
        <f>SUMIF(Erfassung5!BD:BD,L1824,Erfassung5!BG:BG)</f>
        <v>0</v>
      </c>
      <c r="O1824">
        <f t="shared" si="73"/>
        <v>0</v>
      </c>
      <c r="P1824">
        <f t="shared" si="72"/>
        <v>1</v>
      </c>
    </row>
    <row r="1825" spans="12:16" x14ac:dyDescent="0.25">
      <c r="L1825" s="264">
        <f>Member!A1825</f>
        <v>0</v>
      </c>
      <c r="M1825">
        <f>SUMIF(Erfassung5!BD:BD,L1825,Erfassung5!BW:BW)</f>
        <v>0</v>
      </c>
      <c r="N1825">
        <f>SUMIF(Erfassung5!BD:BD,L1825,Erfassung5!BG:BG)</f>
        <v>0</v>
      </c>
      <c r="O1825">
        <f t="shared" si="73"/>
        <v>0</v>
      </c>
      <c r="P1825">
        <f t="shared" si="72"/>
        <v>1</v>
      </c>
    </row>
    <row r="1826" spans="12:16" x14ac:dyDescent="0.25">
      <c r="L1826" s="264">
        <f>Member!A1826</f>
        <v>0</v>
      </c>
      <c r="M1826">
        <f>SUMIF(Erfassung5!BD:BD,L1826,Erfassung5!BW:BW)</f>
        <v>0</v>
      </c>
      <c r="N1826">
        <f>SUMIF(Erfassung5!BD:BD,L1826,Erfassung5!BG:BG)</f>
        <v>0</v>
      </c>
      <c r="O1826">
        <f t="shared" si="73"/>
        <v>0</v>
      </c>
      <c r="P1826">
        <f t="shared" si="72"/>
        <v>1</v>
      </c>
    </row>
    <row r="1827" spans="12:16" x14ac:dyDescent="0.25">
      <c r="L1827" s="264">
        <f>Member!A1827</f>
        <v>0</v>
      </c>
      <c r="M1827">
        <f>SUMIF(Erfassung5!BD:BD,L1827,Erfassung5!BW:BW)</f>
        <v>0</v>
      </c>
      <c r="N1827">
        <f>SUMIF(Erfassung5!BD:BD,L1827,Erfassung5!BG:BG)</f>
        <v>0</v>
      </c>
      <c r="O1827">
        <f t="shared" si="73"/>
        <v>0</v>
      </c>
      <c r="P1827">
        <f t="shared" si="72"/>
        <v>1</v>
      </c>
    </row>
    <row r="1828" spans="12:16" x14ac:dyDescent="0.25">
      <c r="L1828" s="264">
        <f>Member!A1828</f>
        <v>0</v>
      </c>
      <c r="M1828">
        <f>SUMIF(Erfassung5!BD:BD,L1828,Erfassung5!BW:BW)</f>
        <v>0</v>
      </c>
      <c r="N1828">
        <f>SUMIF(Erfassung5!BD:BD,L1828,Erfassung5!BG:BG)</f>
        <v>0</v>
      </c>
      <c r="O1828">
        <f t="shared" si="73"/>
        <v>0</v>
      </c>
      <c r="P1828">
        <f t="shared" si="72"/>
        <v>1</v>
      </c>
    </row>
    <row r="1829" spans="12:16" x14ac:dyDescent="0.25">
      <c r="L1829" s="264">
        <f>Member!A1829</f>
        <v>0</v>
      </c>
      <c r="M1829">
        <f>SUMIF(Erfassung5!BD:BD,L1829,Erfassung5!BW:BW)</f>
        <v>0</v>
      </c>
      <c r="N1829">
        <f>SUMIF(Erfassung5!BD:BD,L1829,Erfassung5!BG:BG)</f>
        <v>0</v>
      </c>
      <c r="O1829">
        <f t="shared" si="73"/>
        <v>0</v>
      </c>
      <c r="P1829">
        <f t="shared" si="72"/>
        <v>1</v>
      </c>
    </row>
    <row r="1830" spans="12:16" x14ac:dyDescent="0.25">
      <c r="L1830" s="264">
        <f>Member!A1830</f>
        <v>0</v>
      </c>
      <c r="M1830">
        <f>SUMIF(Erfassung5!BD:BD,L1830,Erfassung5!BW:BW)</f>
        <v>0</v>
      </c>
      <c r="N1830">
        <f>SUMIF(Erfassung5!BD:BD,L1830,Erfassung5!BG:BG)</f>
        <v>0</v>
      </c>
      <c r="O1830">
        <f t="shared" si="73"/>
        <v>0</v>
      </c>
      <c r="P1830">
        <f t="shared" si="72"/>
        <v>1</v>
      </c>
    </row>
    <row r="1831" spans="12:16" x14ac:dyDescent="0.25">
      <c r="L1831" s="264">
        <f>Member!A1831</f>
        <v>0</v>
      </c>
      <c r="M1831">
        <f>SUMIF(Erfassung5!BD:BD,L1831,Erfassung5!BW:BW)</f>
        <v>0</v>
      </c>
      <c r="N1831">
        <f>SUMIF(Erfassung5!BD:BD,L1831,Erfassung5!BG:BG)</f>
        <v>0</v>
      </c>
      <c r="O1831">
        <f t="shared" si="73"/>
        <v>0</v>
      </c>
      <c r="P1831">
        <f t="shared" si="72"/>
        <v>1</v>
      </c>
    </row>
    <row r="1832" spans="12:16" x14ac:dyDescent="0.25">
      <c r="L1832" s="264">
        <f>Member!A1832</f>
        <v>0</v>
      </c>
      <c r="M1832">
        <f>SUMIF(Erfassung5!BD:BD,L1832,Erfassung5!BW:BW)</f>
        <v>0</v>
      </c>
      <c r="N1832">
        <f>SUMIF(Erfassung5!BD:BD,L1832,Erfassung5!BG:BG)</f>
        <v>0</v>
      </c>
      <c r="O1832">
        <f t="shared" si="73"/>
        <v>0</v>
      </c>
      <c r="P1832">
        <f t="shared" si="72"/>
        <v>1</v>
      </c>
    </row>
    <row r="1833" spans="12:16" x14ac:dyDescent="0.25">
      <c r="L1833" s="264">
        <f>Member!A1833</f>
        <v>0</v>
      </c>
      <c r="M1833">
        <f>SUMIF(Erfassung5!BD:BD,L1833,Erfassung5!BW:BW)</f>
        <v>0</v>
      </c>
      <c r="N1833">
        <f>SUMIF(Erfassung5!BD:BD,L1833,Erfassung5!BG:BG)</f>
        <v>0</v>
      </c>
      <c r="O1833">
        <f t="shared" si="73"/>
        <v>0</v>
      </c>
      <c r="P1833">
        <f t="shared" si="72"/>
        <v>1</v>
      </c>
    </row>
    <row r="1834" spans="12:16" x14ac:dyDescent="0.25">
      <c r="L1834" s="264">
        <f>Member!A1834</f>
        <v>0</v>
      </c>
      <c r="M1834">
        <f>SUMIF(Erfassung5!BD:BD,L1834,Erfassung5!BW:BW)</f>
        <v>0</v>
      </c>
      <c r="N1834">
        <f>SUMIF(Erfassung5!BD:BD,L1834,Erfassung5!BG:BG)</f>
        <v>0</v>
      </c>
      <c r="O1834">
        <f t="shared" si="73"/>
        <v>0</v>
      </c>
      <c r="P1834">
        <f t="shared" si="72"/>
        <v>1</v>
      </c>
    </row>
    <row r="1835" spans="12:16" x14ac:dyDescent="0.25">
      <c r="L1835" s="264">
        <f>Member!A1835</f>
        <v>0</v>
      </c>
      <c r="M1835">
        <f>SUMIF(Erfassung5!BD:BD,L1835,Erfassung5!BW:BW)</f>
        <v>0</v>
      </c>
      <c r="N1835">
        <f>SUMIF(Erfassung5!BD:BD,L1835,Erfassung5!BG:BG)</f>
        <v>0</v>
      </c>
      <c r="O1835">
        <f t="shared" si="73"/>
        <v>0</v>
      </c>
      <c r="P1835">
        <f t="shared" si="72"/>
        <v>1</v>
      </c>
    </row>
    <row r="1836" spans="12:16" x14ac:dyDescent="0.25">
      <c r="L1836" s="264">
        <f>Member!A1836</f>
        <v>0</v>
      </c>
      <c r="M1836">
        <f>SUMIF(Erfassung5!BD:BD,L1836,Erfassung5!BW:BW)</f>
        <v>0</v>
      </c>
      <c r="N1836">
        <f>SUMIF(Erfassung5!BD:BD,L1836,Erfassung5!BG:BG)</f>
        <v>0</v>
      </c>
      <c r="O1836">
        <f t="shared" si="73"/>
        <v>0</v>
      </c>
      <c r="P1836">
        <f t="shared" si="72"/>
        <v>1</v>
      </c>
    </row>
    <row r="1837" spans="12:16" x14ac:dyDescent="0.25">
      <c r="L1837" s="264">
        <f>Member!A1837</f>
        <v>0</v>
      </c>
      <c r="M1837">
        <f>SUMIF(Erfassung5!BD:BD,L1837,Erfassung5!BW:BW)</f>
        <v>0</v>
      </c>
      <c r="N1837">
        <f>SUMIF(Erfassung5!BD:BD,L1837,Erfassung5!BG:BG)</f>
        <v>0</v>
      </c>
      <c r="O1837">
        <f t="shared" si="73"/>
        <v>0</v>
      </c>
      <c r="P1837">
        <f t="shared" si="72"/>
        <v>1</v>
      </c>
    </row>
    <row r="1838" spans="12:16" x14ac:dyDescent="0.25">
      <c r="L1838" s="264">
        <f>Member!A1838</f>
        <v>0</v>
      </c>
      <c r="M1838">
        <f>SUMIF(Erfassung5!BD:BD,L1838,Erfassung5!BW:BW)</f>
        <v>0</v>
      </c>
      <c r="N1838">
        <f>SUMIF(Erfassung5!BD:BD,L1838,Erfassung5!BG:BG)</f>
        <v>0</v>
      </c>
      <c r="O1838">
        <f t="shared" si="73"/>
        <v>0</v>
      </c>
      <c r="P1838">
        <f t="shared" si="72"/>
        <v>1</v>
      </c>
    </row>
    <row r="1839" spans="12:16" x14ac:dyDescent="0.25">
      <c r="L1839" s="264">
        <f>Member!A1839</f>
        <v>0</v>
      </c>
      <c r="M1839">
        <f>SUMIF(Erfassung5!BD:BD,L1839,Erfassung5!BW:BW)</f>
        <v>0</v>
      </c>
      <c r="N1839">
        <f>SUMIF(Erfassung5!BD:BD,L1839,Erfassung5!BG:BG)</f>
        <v>0</v>
      </c>
      <c r="O1839">
        <f t="shared" si="73"/>
        <v>0</v>
      </c>
      <c r="P1839">
        <f t="shared" si="72"/>
        <v>1</v>
      </c>
    </row>
    <row r="1840" spans="12:16" x14ac:dyDescent="0.25">
      <c r="L1840" s="264">
        <f>Member!A1840</f>
        <v>0</v>
      </c>
      <c r="M1840">
        <f>SUMIF(Erfassung5!BD:BD,L1840,Erfassung5!BW:BW)</f>
        <v>0</v>
      </c>
      <c r="N1840">
        <f>SUMIF(Erfassung5!BD:BD,L1840,Erfassung5!BG:BG)</f>
        <v>0</v>
      </c>
      <c r="O1840">
        <f t="shared" si="73"/>
        <v>0</v>
      </c>
      <c r="P1840">
        <f t="shared" si="72"/>
        <v>1</v>
      </c>
    </row>
    <row r="1841" spans="12:16" x14ac:dyDescent="0.25">
      <c r="L1841" s="264">
        <f>Member!A1841</f>
        <v>0</v>
      </c>
      <c r="M1841">
        <f>SUMIF(Erfassung5!BD:BD,L1841,Erfassung5!BW:BW)</f>
        <v>0</v>
      </c>
      <c r="N1841">
        <f>SUMIF(Erfassung5!BD:BD,L1841,Erfassung5!BG:BG)</f>
        <v>0</v>
      </c>
      <c r="O1841">
        <f t="shared" si="73"/>
        <v>0</v>
      </c>
      <c r="P1841">
        <f t="shared" si="72"/>
        <v>1</v>
      </c>
    </row>
    <row r="1842" spans="12:16" x14ac:dyDescent="0.25">
      <c r="L1842" s="264">
        <f>Member!A1842</f>
        <v>0</v>
      </c>
      <c r="M1842">
        <f>SUMIF(Erfassung5!BD:BD,L1842,Erfassung5!BW:BW)</f>
        <v>0</v>
      </c>
      <c r="N1842">
        <f>SUMIF(Erfassung5!BD:BD,L1842,Erfassung5!BG:BG)</f>
        <v>0</v>
      </c>
      <c r="O1842">
        <f t="shared" si="73"/>
        <v>0</v>
      </c>
      <c r="P1842">
        <f t="shared" si="72"/>
        <v>1</v>
      </c>
    </row>
    <row r="1843" spans="12:16" x14ac:dyDescent="0.25">
      <c r="L1843" s="264">
        <f>Member!A1843</f>
        <v>0</v>
      </c>
      <c r="M1843">
        <f>SUMIF(Erfassung5!BD:BD,L1843,Erfassung5!BW:BW)</f>
        <v>0</v>
      </c>
      <c r="N1843">
        <f>SUMIF(Erfassung5!BD:BD,L1843,Erfassung5!BG:BG)</f>
        <v>0</v>
      </c>
      <c r="O1843">
        <f t="shared" si="73"/>
        <v>0</v>
      </c>
      <c r="P1843">
        <f t="shared" si="72"/>
        <v>1</v>
      </c>
    </row>
    <row r="1844" spans="12:16" x14ac:dyDescent="0.25">
      <c r="L1844" s="264">
        <f>Member!A1844</f>
        <v>0</v>
      </c>
      <c r="M1844">
        <f>SUMIF(Erfassung5!BD:BD,L1844,Erfassung5!BW:BW)</f>
        <v>0</v>
      </c>
      <c r="N1844">
        <f>SUMIF(Erfassung5!BD:BD,L1844,Erfassung5!BG:BG)</f>
        <v>0</v>
      </c>
      <c r="O1844">
        <f t="shared" si="73"/>
        <v>0</v>
      </c>
      <c r="P1844">
        <f t="shared" si="72"/>
        <v>1</v>
      </c>
    </row>
    <row r="1845" spans="12:16" x14ac:dyDescent="0.25">
      <c r="L1845" s="264">
        <f>Member!A1845</f>
        <v>0</v>
      </c>
      <c r="M1845">
        <f>SUMIF(Erfassung5!BD:BD,L1845,Erfassung5!BW:BW)</f>
        <v>0</v>
      </c>
      <c r="N1845">
        <f>SUMIF(Erfassung5!BD:BD,L1845,Erfassung5!BG:BG)</f>
        <v>0</v>
      </c>
      <c r="O1845">
        <f t="shared" si="73"/>
        <v>0</v>
      </c>
      <c r="P1845">
        <f t="shared" si="72"/>
        <v>1</v>
      </c>
    </row>
    <row r="1846" spans="12:16" x14ac:dyDescent="0.25">
      <c r="L1846" s="264">
        <f>Member!A1846</f>
        <v>0</v>
      </c>
      <c r="M1846">
        <f>SUMIF(Erfassung5!BD:BD,L1846,Erfassung5!BW:BW)</f>
        <v>0</v>
      </c>
      <c r="N1846">
        <f>SUMIF(Erfassung5!BD:BD,L1846,Erfassung5!BG:BG)</f>
        <v>0</v>
      </c>
      <c r="O1846">
        <f t="shared" si="73"/>
        <v>0</v>
      </c>
      <c r="P1846">
        <f t="shared" si="72"/>
        <v>1</v>
      </c>
    </row>
    <row r="1847" spans="12:16" x14ac:dyDescent="0.25">
      <c r="L1847" s="264">
        <f>Member!A1847</f>
        <v>0</v>
      </c>
      <c r="M1847">
        <f>SUMIF(Erfassung5!BD:BD,L1847,Erfassung5!BW:BW)</f>
        <v>0</v>
      </c>
      <c r="N1847">
        <f>SUMIF(Erfassung5!BD:BD,L1847,Erfassung5!BG:BG)</f>
        <v>0</v>
      </c>
      <c r="O1847">
        <f t="shared" si="73"/>
        <v>0</v>
      </c>
      <c r="P1847">
        <f t="shared" si="72"/>
        <v>1</v>
      </c>
    </row>
    <row r="1848" spans="12:16" x14ac:dyDescent="0.25">
      <c r="L1848" s="264">
        <f>Member!A1848</f>
        <v>0</v>
      </c>
      <c r="M1848">
        <f>SUMIF(Erfassung5!BD:BD,L1848,Erfassung5!BW:BW)</f>
        <v>0</v>
      </c>
      <c r="N1848">
        <f>SUMIF(Erfassung5!BD:BD,L1848,Erfassung5!BG:BG)</f>
        <v>0</v>
      </c>
      <c r="O1848">
        <f t="shared" si="73"/>
        <v>0</v>
      </c>
      <c r="P1848">
        <f t="shared" si="72"/>
        <v>1</v>
      </c>
    </row>
    <row r="1849" spans="12:16" x14ac:dyDescent="0.25">
      <c r="L1849" s="264">
        <f>Member!A1849</f>
        <v>0</v>
      </c>
      <c r="M1849">
        <f>SUMIF(Erfassung5!BD:BD,L1849,Erfassung5!BW:BW)</f>
        <v>0</v>
      </c>
      <c r="N1849">
        <f>SUMIF(Erfassung5!BD:BD,L1849,Erfassung5!BG:BG)</f>
        <v>0</v>
      </c>
      <c r="O1849">
        <f t="shared" si="73"/>
        <v>0</v>
      </c>
      <c r="P1849">
        <f t="shared" si="72"/>
        <v>1</v>
      </c>
    </row>
    <row r="1850" spans="12:16" x14ac:dyDescent="0.25">
      <c r="L1850" s="264">
        <f>Member!A1850</f>
        <v>0</v>
      </c>
      <c r="M1850">
        <f>SUMIF(Erfassung5!BD:BD,L1850,Erfassung5!BW:BW)</f>
        <v>0</v>
      </c>
      <c r="N1850">
        <f>SUMIF(Erfassung5!BD:BD,L1850,Erfassung5!BG:BG)</f>
        <v>0</v>
      </c>
      <c r="O1850">
        <f t="shared" si="73"/>
        <v>0</v>
      </c>
      <c r="P1850">
        <f t="shared" si="72"/>
        <v>1</v>
      </c>
    </row>
    <row r="1851" spans="12:16" x14ac:dyDescent="0.25">
      <c r="L1851" s="264">
        <f>Member!A1851</f>
        <v>0</v>
      </c>
      <c r="M1851">
        <f>SUMIF(Erfassung5!BD:BD,L1851,Erfassung5!BW:BW)</f>
        <v>0</v>
      </c>
      <c r="N1851">
        <f>SUMIF(Erfassung5!BD:BD,L1851,Erfassung5!BG:BG)</f>
        <v>0</v>
      </c>
      <c r="O1851">
        <f t="shared" si="73"/>
        <v>0</v>
      </c>
      <c r="P1851">
        <f t="shared" si="72"/>
        <v>1</v>
      </c>
    </row>
    <row r="1852" spans="12:16" x14ac:dyDescent="0.25">
      <c r="L1852" s="264">
        <f>Member!A1852</f>
        <v>0</v>
      </c>
      <c r="M1852">
        <f>SUMIF(Erfassung5!BD:BD,L1852,Erfassung5!BW:BW)</f>
        <v>0</v>
      </c>
      <c r="N1852">
        <f>SUMIF(Erfassung5!BD:BD,L1852,Erfassung5!BG:BG)</f>
        <v>0</v>
      </c>
      <c r="O1852">
        <f t="shared" si="73"/>
        <v>0</v>
      </c>
      <c r="P1852">
        <f t="shared" si="72"/>
        <v>1</v>
      </c>
    </row>
    <row r="1853" spans="12:16" x14ac:dyDescent="0.25">
      <c r="L1853" s="264">
        <f>Member!A1853</f>
        <v>0</v>
      </c>
      <c r="M1853">
        <f>SUMIF(Erfassung5!BD:BD,L1853,Erfassung5!BW:BW)</f>
        <v>0</v>
      </c>
      <c r="N1853">
        <f>SUMIF(Erfassung5!BD:BD,L1853,Erfassung5!BG:BG)</f>
        <v>0</v>
      </c>
      <c r="O1853">
        <f t="shared" si="73"/>
        <v>0</v>
      </c>
      <c r="P1853">
        <f t="shared" si="72"/>
        <v>1</v>
      </c>
    </row>
    <row r="1854" spans="12:16" x14ac:dyDescent="0.25">
      <c r="L1854" s="264">
        <f>Member!A1854</f>
        <v>0</v>
      </c>
      <c r="M1854">
        <f>SUMIF(Erfassung5!BD:BD,L1854,Erfassung5!BW:BW)</f>
        <v>0</v>
      </c>
      <c r="N1854">
        <f>SUMIF(Erfassung5!BD:BD,L1854,Erfassung5!BG:BG)</f>
        <v>0</v>
      </c>
      <c r="O1854">
        <f t="shared" si="73"/>
        <v>0</v>
      </c>
      <c r="P1854">
        <f t="shared" si="72"/>
        <v>1</v>
      </c>
    </row>
    <row r="1855" spans="12:16" x14ac:dyDescent="0.25">
      <c r="L1855" s="264">
        <f>Member!A1855</f>
        <v>0</v>
      </c>
      <c r="M1855">
        <f>SUMIF(Erfassung5!BD:BD,L1855,Erfassung5!BW:BW)</f>
        <v>0</v>
      </c>
      <c r="N1855">
        <f>SUMIF(Erfassung5!BD:BD,L1855,Erfassung5!BG:BG)</f>
        <v>0</v>
      </c>
      <c r="O1855">
        <f t="shared" si="73"/>
        <v>0</v>
      </c>
      <c r="P1855">
        <f t="shared" si="72"/>
        <v>1</v>
      </c>
    </row>
    <row r="1856" spans="12:16" x14ac:dyDescent="0.25">
      <c r="L1856" s="264">
        <f>Member!A1856</f>
        <v>0</v>
      </c>
      <c r="M1856">
        <f>SUMIF(Erfassung5!BD:BD,L1856,Erfassung5!BW:BW)</f>
        <v>0</v>
      </c>
      <c r="N1856">
        <f>SUMIF(Erfassung5!BD:BD,L1856,Erfassung5!BG:BG)</f>
        <v>0</v>
      </c>
      <c r="O1856">
        <f t="shared" si="73"/>
        <v>0</v>
      </c>
      <c r="P1856">
        <f t="shared" si="72"/>
        <v>1</v>
      </c>
    </row>
    <row r="1857" spans="12:16" x14ac:dyDescent="0.25">
      <c r="L1857" s="264">
        <f>Member!A1857</f>
        <v>0</v>
      </c>
      <c r="M1857">
        <f>SUMIF(Erfassung5!BD:BD,L1857,Erfassung5!BW:BW)</f>
        <v>0</v>
      </c>
      <c r="N1857">
        <f>SUMIF(Erfassung5!BD:BD,L1857,Erfassung5!BG:BG)</f>
        <v>0</v>
      </c>
      <c r="O1857">
        <f t="shared" si="73"/>
        <v>0</v>
      </c>
      <c r="P1857">
        <f t="shared" si="72"/>
        <v>1</v>
      </c>
    </row>
    <row r="1858" spans="12:16" x14ac:dyDescent="0.25">
      <c r="L1858" s="264">
        <f>Member!A1858</f>
        <v>0</v>
      </c>
      <c r="M1858">
        <f>SUMIF(Erfassung5!BD:BD,L1858,Erfassung5!BW:BW)</f>
        <v>0</v>
      </c>
      <c r="N1858">
        <f>SUMIF(Erfassung5!BD:BD,L1858,Erfassung5!BG:BG)</f>
        <v>0</v>
      </c>
      <c r="O1858">
        <f t="shared" si="73"/>
        <v>0</v>
      </c>
      <c r="P1858">
        <f t="shared" ref="P1858:P1921" si="74">RANK(O1858,O:O)</f>
        <v>1</v>
      </c>
    </row>
    <row r="1859" spans="12:16" x14ac:dyDescent="0.25">
      <c r="L1859" s="264">
        <f>Member!A1859</f>
        <v>0</v>
      </c>
      <c r="M1859">
        <f>SUMIF(Erfassung5!BD:BD,L1859,Erfassung5!BW:BW)</f>
        <v>0</v>
      </c>
      <c r="N1859">
        <f>SUMIF(Erfassung5!BD:BD,L1859,Erfassung5!BG:BG)</f>
        <v>0</v>
      </c>
      <c r="O1859">
        <f t="shared" ref="O1859:O1922" si="75">IF(N1859=0,0,M1859/N1859-ROW()/1000000000)</f>
        <v>0</v>
      </c>
      <c r="P1859">
        <f t="shared" si="74"/>
        <v>1</v>
      </c>
    </row>
    <row r="1860" spans="12:16" x14ac:dyDescent="0.25">
      <c r="L1860" s="264">
        <f>Member!A1860</f>
        <v>0</v>
      </c>
      <c r="M1860">
        <f>SUMIF(Erfassung5!BD:BD,L1860,Erfassung5!BW:BW)</f>
        <v>0</v>
      </c>
      <c r="N1860">
        <f>SUMIF(Erfassung5!BD:BD,L1860,Erfassung5!BG:BG)</f>
        <v>0</v>
      </c>
      <c r="O1860">
        <f t="shared" si="75"/>
        <v>0</v>
      </c>
      <c r="P1860">
        <f t="shared" si="74"/>
        <v>1</v>
      </c>
    </row>
    <row r="1861" spans="12:16" x14ac:dyDescent="0.25">
      <c r="L1861" s="264">
        <f>Member!A1861</f>
        <v>0</v>
      </c>
      <c r="M1861">
        <f>SUMIF(Erfassung5!BD:BD,L1861,Erfassung5!BW:BW)</f>
        <v>0</v>
      </c>
      <c r="N1861">
        <f>SUMIF(Erfassung5!BD:BD,L1861,Erfassung5!BG:BG)</f>
        <v>0</v>
      </c>
      <c r="O1861">
        <f t="shared" si="75"/>
        <v>0</v>
      </c>
      <c r="P1861">
        <f t="shared" si="74"/>
        <v>1</v>
      </c>
    </row>
    <row r="1862" spans="12:16" x14ac:dyDescent="0.25">
      <c r="L1862" s="264">
        <f>Member!A1862</f>
        <v>0</v>
      </c>
      <c r="M1862">
        <f>SUMIF(Erfassung5!BD:BD,L1862,Erfassung5!BW:BW)</f>
        <v>0</v>
      </c>
      <c r="N1862">
        <f>SUMIF(Erfassung5!BD:BD,L1862,Erfassung5!BG:BG)</f>
        <v>0</v>
      </c>
      <c r="O1862">
        <f t="shared" si="75"/>
        <v>0</v>
      </c>
      <c r="P1862">
        <f t="shared" si="74"/>
        <v>1</v>
      </c>
    </row>
    <row r="1863" spans="12:16" x14ac:dyDescent="0.25">
      <c r="L1863" s="264">
        <f>Member!A1863</f>
        <v>0</v>
      </c>
      <c r="M1863">
        <f>SUMIF(Erfassung5!BD:BD,L1863,Erfassung5!BW:BW)</f>
        <v>0</v>
      </c>
      <c r="N1863">
        <f>SUMIF(Erfassung5!BD:BD,L1863,Erfassung5!BG:BG)</f>
        <v>0</v>
      </c>
      <c r="O1863">
        <f t="shared" si="75"/>
        <v>0</v>
      </c>
      <c r="P1863">
        <f t="shared" si="74"/>
        <v>1</v>
      </c>
    </row>
    <row r="1864" spans="12:16" x14ac:dyDescent="0.25">
      <c r="L1864" s="264">
        <f>Member!A1864</f>
        <v>0</v>
      </c>
      <c r="M1864">
        <f>SUMIF(Erfassung5!BD:BD,L1864,Erfassung5!BW:BW)</f>
        <v>0</v>
      </c>
      <c r="N1864">
        <f>SUMIF(Erfassung5!BD:BD,L1864,Erfassung5!BG:BG)</f>
        <v>0</v>
      </c>
      <c r="O1864">
        <f t="shared" si="75"/>
        <v>0</v>
      </c>
      <c r="P1864">
        <f t="shared" si="74"/>
        <v>1</v>
      </c>
    </row>
    <row r="1865" spans="12:16" x14ac:dyDescent="0.25">
      <c r="L1865" s="264">
        <f>Member!A1865</f>
        <v>0</v>
      </c>
      <c r="M1865">
        <f>SUMIF(Erfassung5!BD:BD,L1865,Erfassung5!BW:BW)</f>
        <v>0</v>
      </c>
      <c r="N1865">
        <f>SUMIF(Erfassung5!BD:BD,L1865,Erfassung5!BG:BG)</f>
        <v>0</v>
      </c>
      <c r="O1865">
        <f t="shared" si="75"/>
        <v>0</v>
      </c>
      <c r="P1865">
        <f t="shared" si="74"/>
        <v>1</v>
      </c>
    </row>
    <row r="1866" spans="12:16" x14ac:dyDescent="0.25">
      <c r="L1866" s="264">
        <f>Member!A1866</f>
        <v>0</v>
      </c>
      <c r="M1866">
        <f>SUMIF(Erfassung5!BD:BD,L1866,Erfassung5!BW:BW)</f>
        <v>0</v>
      </c>
      <c r="N1866">
        <f>SUMIF(Erfassung5!BD:BD,L1866,Erfassung5!BG:BG)</f>
        <v>0</v>
      </c>
      <c r="O1866">
        <f t="shared" si="75"/>
        <v>0</v>
      </c>
      <c r="P1866">
        <f t="shared" si="74"/>
        <v>1</v>
      </c>
    </row>
    <row r="1867" spans="12:16" x14ac:dyDescent="0.25">
      <c r="L1867" s="264">
        <f>Member!A1867</f>
        <v>0</v>
      </c>
      <c r="M1867">
        <f>SUMIF(Erfassung5!BD:BD,L1867,Erfassung5!BW:BW)</f>
        <v>0</v>
      </c>
      <c r="N1867">
        <f>SUMIF(Erfassung5!BD:BD,L1867,Erfassung5!BG:BG)</f>
        <v>0</v>
      </c>
      <c r="O1867">
        <f t="shared" si="75"/>
        <v>0</v>
      </c>
      <c r="P1867">
        <f t="shared" si="74"/>
        <v>1</v>
      </c>
    </row>
    <row r="1868" spans="12:16" x14ac:dyDescent="0.25">
      <c r="L1868" s="264">
        <f>Member!A1868</f>
        <v>0</v>
      </c>
      <c r="M1868">
        <f>SUMIF(Erfassung5!BD:BD,L1868,Erfassung5!BW:BW)</f>
        <v>0</v>
      </c>
      <c r="N1868">
        <f>SUMIF(Erfassung5!BD:BD,L1868,Erfassung5!BG:BG)</f>
        <v>0</v>
      </c>
      <c r="O1868">
        <f t="shared" si="75"/>
        <v>0</v>
      </c>
      <c r="P1868">
        <f t="shared" si="74"/>
        <v>1</v>
      </c>
    </row>
    <row r="1869" spans="12:16" x14ac:dyDescent="0.25">
      <c r="L1869" s="264">
        <f>Member!A1869</f>
        <v>0</v>
      </c>
      <c r="M1869">
        <f>SUMIF(Erfassung5!BD:BD,L1869,Erfassung5!BW:BW)</f>
        <v>0</v>
      </c>
      <c r="N1869">
        <f>SUMIF(Erfassung5!BD:BD,L1869,Erfassung5!BG:BG)</f>
        <v>0</v>
      </c>
      <c r="O1869">
        <f t="shared" si="75"/>
        <v>0</v>
      </c>
      <c r="P1869">
        <f t="shared" si="74"/>
        <v>1</v>
      </c>
    </row>
    <row r="1870" spans="12:16" x14ac:dyDescent="0.25">
      <c r="L1870" s="264">
        <f>Member!A1870</f>
        <v>0</v>
      </c>
      <c r="M1870">
        <f>SUMIF(Erfassung5!BD:BD,L1870,Erfassung5!BW:BW)</f>
        <v>0</v>
      </c>
      <c r="N1870">
        <f>SUMIF(Erfassung5!BD:BD,L1870,Erfassung5!BG:BG)</f>
        <v>0</v>
      </c>
      <c r="O1870">
        <f t="shared" si="75"/>
        <v>0</v>
      </c>
      <c r="P1870">
        <f t="shared" si="74"/>
        <v>1</v>
      </c>
    </row>
    <row r="1871" spans="12:16" x14ac:dyDescent="0.25">
      <c r="L1871" s="264">
        <f>Member!A1871</f>
        <v>0</v>
      </c>
      <c r="M1871">
        <f>SUMIF(Erfassung5!BD:BD,L1871,Erfassung5!BW:BW)</f>
        <v>0</v>
      </c>
      <c r="N1871">
        <f>SUMIF(Erfassung5!BD:BD,L1871,Erfassung5!BG:BG)</f>
        <v>0</v>
      </c>
      <c r="O1871">
        <f t="shared" si="75"/>
        <v>0</v>
      </c>
      <c r="P1871">
        <f t="shared" si="74"/>
        <v>1</v>
      </c>
    </row>
    <row r="1872" spans="12:16" x14ac:dyDescent="0.25">
      <c r="L1872" s="264">
        <f>Member!A1872</f>
        <v>0</v>
      </c>
      <c r="M1872">
        <f>SUMIF(Erfassung5!BD:BD,L1872,Erfassung5!BW:BW)</f>
        <v>0</v>
      </c>
      <c r="N1872">
        <f>SUMIF(Erfassung5!BD:BD,L1872,Erfassung5!BG:BG)</f>
        <v>0</v>
      </c>
      <c r="O1872">
        <f t="shared" si="75"/>
        <v>0</v>
      </c>
      <c r="P1872">
        <f t="shared" si="74"/>
        <v>1</v>
      </c>
    </row>
    <row r="1873" spans="12:16" x14ac:dyDescent="0.25">
      <c r="L1873" s="264">
        <f>Member!A1873</f>
        <v>0</v>
      </c>
      <c r="M1873">
        <f>SUMIF(Erfassung5!BD:BD,L1873,Erfassung5!BW:BW)</f>
        <v>0</v>
      </c>
      <c r="N1873">
        <f>SUMIF(Erfassung5!BD:BD,L1873,Erfassung5!BG:BG)</f>
        <v>0</v>
      </c>
      <c r="O1873">
        <f t="shared" si="75"/>
        <v>0</v>
      </c>
      <c r="P1873">
        <f t="shared" si="74"/>
        <v>1</v>
      </c>
    </row>
    <row r="1874" spans="12:16" x14ac:dyDescent="0.25">
      <c r="L1874" s="264">
        <f>Member!A1874</f>
        <v>0</v>
      </c>
      <c r="M1874">
        <f>SUMIF(Erfassung5!BD:BD,L1874,Erfassung5!BW:BW)</f>
        <v>0</v>
      </c>
      <c r="N1874">
        <f>SUMIF(Erfassung5!BD:BD,L1874,Erfassung5!BG:BG)</f>
        <v>0</v>
      </c>
      <c r="O1874">
        <f t="shared" si="75"/>
        <v>0</v>
      </c>
      <c r="P1874">
        <f t="shared" si="74"/>
        <v>1</v>
      </c>
    </row>
    <row r="1875" spans="12:16" x14ac:dyDescent="0.25">
      <c r="L1875" s="264">
        <f>Member!A1875</f>
        <v>0</v>
      </c>
      <c r="M1875">
        <f>SUMIF(Erfassung5!BD:BD,L1875,Erfassung5!BW:BW)</f>
        <v>0</v>
      </c>
      <c r="N1875">
        <f>SUMIF(Erfassung5!BD:BD,L1875,Erfassung5!BG:BG)</f>
        <v>0</v>
      </c>
      <c r="O1875">
        <f t="shared" si="75"/>
        <v>0</v>
      </c>
      <c r="P1875">
        <f t="shared" si="74"/>
        <v>1</v>
      </c>
    </row>
    <row r="1876" spans="12:16" x14ac:dyDescent="0.25">
      <c r="L1876" s="264">
        <f>Member!A1876</f>
        <v>0</v>
      </c>
      <c r="M1876">
        <f>SUMIF(Erfassung5!BD:BD,L1876,Erfassung5!BW:BW)</f>
        <v>0</v>
      </c>
      <c r="N1876">
        <f>SUMIF(Erfassung5!BD:BD,L1876,Erfassung5!BG:BG)</f>
        <v>0</v>
      </c>
      <c r="O1876">
        <f t="shared" si="75"/>
        <v>0</v>
      </c>
      <c r="P1876">
        <f t="shared" si="74"/>
        <v>1</v>
      </c>
    </row>
    <row r="1877" spans="12:16" x14ac:dyDescent="0.25">
      <c r="L1877" s="264">
        <f>Member!A1877</f>
        <v>0</v>
      </c>
      <c r="M1877">
        <f>SUMIF(Erfassung5!BD:BD,L1877,Erfassung5!BW:BW)</f>
        <v>0</v>
      </c>
      <c r="N1877">
        <f>SUMIF(Erfassung5!BD:BD,L1877,Erfassung5!BG:BG)</f>
        <v>0</v>
      </c>
      <c r="O1877">
        <f t="shared" si="75"/>
        <v>0</v>
      </c>
      <c r="P1877">
        <f t="shared" si="74"/>
        <v>1</v>
      </c>
    </row>
    <row r="1878" spans="12:16" x14ac:dyDescent="0.25">
      <c r="L1878" s="264">
        <f>Member!A1878</f>
        <v>0</v>
      </c>
      <c r="M1878">
        <f>SUMIF(Erfassung5!BD:BD,L1878,Erfassung5!BW:BW)</f>
        <v>0</v>
      </c>
      <c r="N1878">
        <f>SUMIF(Erfassung5!BD:BD,L1878,Erfassung5!BG:BG)</f>
        <v>0</v>
      </c>
      <c r="O1878">
        <f t="shared" si="75"/>
        <v>0</v>
      </c>
      <c r="P1878">
        <f t="shared" si="74"/>
        <v>1</v>
      </c>
    </row>
    <row r="1879" spans="12:16" x14ac:dyDescent="0.25">
      <c r="L1879" s="264">
        <f>Member!A1879</f>
        <v>0</v>
      </c>
      <c r="M1879">
        <f>SUMIF(Erfassung5!BD:BD,L1879,Erfassung5!BW:BW)</f>
        <v>0</v>
      </c>
      <c r="N1879">
        <f>SUMIF(Erfassung5!BD:BD,L1879,Erfassung5!BG:BG)</f>
        <v>0</v>
      </c>
      <c r="O1879">
        <f t="shared" si="75"/>
        <v>0</v>
      </c>
      <c r="P1879">
        <f t="shared" si="74"/>
        <v>1</v>
      </c>
    </row>
    <row r="1880" spans="12:16" x14ac:dyDescent="0.25">
      <c r="L1880" s="264">
        <f>Member!A1880</f>
        <v>0</v>
      </c>
      <c r="M1880">
        <f>SUMIF(Erfassung5!BD:BD,L1880,Erfassung5!BW:BW)</f>
        <v>0</v>
      </c>
      <c r="N1880">
        <f>SUMIF(Erfassung5!BD:BD,L1880,Erfassung5!BG:BG)</f>
        <v>0</v>
      </c>
      <c r="O1880">
        <f t="shared" si="75"/>
        <v>0</v>
      </c>
      <c r="P1880">
        <f t="shared" si="74"/>
        <v>1</v>
      </c>
    </row>
    <row r="1881" spans="12:16" x14ac:dyDescent="0.25">
      <c r="L1881" s="264">
        <f>Member!A1881</f>
        <v>0</v>
      </c>
      <c r="M1881">
        <f>SUMIF(Erfassung5!BD:BD,L1881,Erfassung5!BW:BW)</f>
        <v>0</v>
      </c>
      <c r="N1881">
        <f>SUMIF(Erfassung5!BD:BD,L1881,Erfassung5!BG:BG)</f>
        <v>0</v>
      </c>
      <c r="O1881">
        <f t="shared" si="75"/>
        <v>0</v>
      </c>
      <c r="P1881">
        <f t="shared" si="74"/>
        <v>1</v>
      </c>
    </row>
    <row r="1882" spans="12:16" x14ac:dyDescent="0.25">
      <c r="L1882" s="264">
        <f>Member!A1882</f>
        <v>0</v>
      </c>
      <c r="M1882">
        <f>SUMIF(Erfassung5!BD:BD,L1882,Erfassung5!BW:BW)</f>
        <v>0</v>
      </c>
      <c r="N1882">
        <f>SUMIF(Erfassung5!BD:BD,L1882,Erfassung5!BG:BG)</f>
        <v>0</v>
      </c>
      <c r="O1882">
        <f t="shared" si="75"/>
        <v>0</v>
      </c>
      <c r="P1882">
        <f t="shared" si="74"/>
        <v>1</v>
      </c>
    </row>
    <row r="1883" spans="12:16" x14ac:dyDescent="0.25">
      <c r="L1883" s="264">
        <f>Member!A1883</f>
        <v>0</v>
      </c>
      <c r="M1883">
        <f>SUMIF(Erfassung5!BD:BD,L1883,Erfassung5!BW:BW)</f>
        <v>0</v>
      </c>
      <c r="N1883">
        <f>SUMIF(Erfassung5!BD:BD,L1883,Erfassung5!BG:BG)</f>
        <v>0</v>
      </c>
      <c r="O1883">
        <f t="shared" si="75"/>
        <v>0</v>
      </c>
      <c r="P1883">
        <f t="shared" si="74"/>
        <v>1</v>
      </c>
    </row>
    <row r="1884" spans="12:16" x14ac:dyDescent="0.25">
      <c r="L1884" s="264">
        <f>Member!A1884</f>
        <v>0</v>
      </c>
      <c r="M1884">
        <f>SUMIF(Erfassung5!BD:BD,L1884,Erfassung5!BW:BW)</f>
        <v>0</v>
      </c>
      <c r="N1884">
        <f>SUMIF(Erfassung5!BD:BD,L1884,Erfassung5!BG:BG)</f>
        <v>0</v>
      </c>
      <c r="O1884">
        <f t="shared" si="75"/>
        <v>0</v>
      </c>
      <c r="P1884">
        <f t="shared" si="74"/>
        <v>1</v>
      </c>
    </row>
    <row r="1885" spans="12:16" x14ac:dyDescent="0.25">
      <c r="L1885" s="264">
        <f>Member!A1885</f>
        <v>0</v>
      </c>
      <c r="M1885">
        <f>SUMIF(Erfassung5!BD:BD,L1885,Erfassung5!BW:BW)</f>
        <v>0</v>
      </c>
      <c r="N1885">
        <f>SUMIF(Erfassung5!BD:BD,L1885,Erfassung5!BG:BG)</f>
        <v>0</v>
      </c>
      <c r="O1885">
        <f t="shared" si="75"/>
        <v>0</v>
      </c>
      <c r="P1885">
        <f t="shared" si="74"/>
        <v>1</v>
      </c>
    </row>
    <row r="1886" spans="12:16" x14ac:dyDescent="0.25">
      <c r="L1886" s="264">
        <f>Member!A1886</f>
        <v>0</v>
      </c>
      <c r="M1886">
        <f>SUMIF(Erfassung5!BD:BD,L1886,Erfassung5!BW:BW)</f>
        <v>0</v>
      </c>
      <c r="N1886">
        <f>SUMIF(Erfassung5!BD:BD,L1886,Erfassung5!BG:BG)</f>
        <v>0</v>
      </c>
      <c r="O1886">
        <f t="shared" si="75"/>
        <v>0</v>
      </c>
      <c r="P1886">
        <f t="shared" si="74"/>
        <v>1</v>
      </c>
    </row>
    <row r="1887" spans="12:16" x14ac:dyDescent="0.25">
      <c r="L1887" s="264">
        <f>Member!A1887</f>
        <v>0</v>
      </c>
      <c r="M1887">
        <f>SUMIF(Erfassung5!BD:BD,L1887,Erfassung5!BW:BW)</f>
        <v>0</v>
      </c>
      <c r="N1887">
        <f>SUMIF(Erfassung5!BD:BD,L1887,Erfassung5!BG:BG)</f>
        <v>0</v>
      </c>
      <c r="O1887">
        <f t="shared" si="75"/>
        <v>0</v>
      </c>
      <c r="P1887">
        <f t="shared" si="74"/>
        <v>1</v>
      </c>
    </row>
    <row r="1888" spans="12:16" x14ac:dyDescent="0.25">
      <c r="L1888" s="264">
        <f>Member!A1888</f>
        <v>0</v>
      </c>
      <c r="M1888">
        <f>SUMIF(Erfassung5!BD:BD,L1888,Erfassung5!BW:BW)</f>
        <v>0</v>
      </c>
      <c r="N1888">
        <f>SUMIF(Erfassung5!BD:BD,L1888,Erfassung5!BG:BG)</f>
        <v>0</v>
      </c>
      <c r="O1888">
        <f t="shared" si="75"/>
        <v>0</v>
      </c>
      <c r="P1888">
        <f t="shared" si="74"/>
        <v>1</v>
      </c>
    </row>
    <row r="1889" spans="12:16" x14ac:dyDescent="0.25">
      <c r="L1889" s="264">
        <f>Member!A1889</f>
        <v>0</v>
      </c>
      <c r="M1889">
        <f>SUMIF(Erfassung5!BD:BD,L1889,Erfassung5!BW:BW)</f>
        <v>0</v>
      </c>
      <c r="N1889">
        <f>SUMIF(Erfassung5!BD:BD,L1889,Erfassung5!BG:BG)</f>
        <v>0</v>
      </c>
      <c r="O1889">
        <f t="shared" si="75"/>
        <v>0</v>
      </c>
      <c r="P1889">
        <f t="shared" si="74"/>
        <v>1</v>
      </c>
    </row>
    <row r="1890" spans="12:16" x14ac:dyDescent="0.25">
      <c r="L1890" s="264">
        <f>Member!A1890</f>
        <v>0</v>
      </c>
      <c r="M1890">
        <f>SUMIF(Erfassung5!BD:BD,L1890,Erfassung5!BW:BW)</f>
        <v>0</v>
      </c>
      <c r="N1890">
        <f>SUMIF(Erfassung5!BD:BD,L1890,Erfassung5!BG:BG)</f>
        <v>0</v>
      </c>
      <c r="O1890">
        <f t="shared" si="75"/>
        <v>0</v>
      </c>
      <c r="P1890">
        <f t="shared" si="74"/>
        <v>1</v>
      </c>
    </row>
    <row r="1891" spans="12:16" x14ac:dyDescent="0.25">
      <c r="L1891" s="264">
        <f>Member!A1891</f>
        <v>0</v>
      </c>
      <c r="M1891">
        <f>SUMIF(Erfassung5!BD:BD,L1891,Erfassung5!BW:BW)</f>
        <v>0</v>
      </c>
      <c r="N1891">
        <f>SUMIF(Erfassung5!BD:BD,L1891,Erfassung5!BG:BG)</f>
        <v>0</v>
      </c>
      <c r="O1891">
        <f t="shared" si="75"/>
        <v>0</v>
      </c>
      <c r="P1891">
        <f t="shared" si="74"/>
        <v>1</v>
      </c>
    </row>
    <row r="1892" spans="12:16" x14ac:dyDescent="0.25">
      <c r="L1892" s="264">
        <f>Member!A1892</f>
        <v>0</v>
      </c>
      <c r="M1892">
        <f>SUMIF(Erfassung5!BD:BD,L1892,Erfassung5!BW:BW)</f>
        <v>0</v>
      </c>
      <c r="N1892">
        <f>SUMIF(Erfassung5!BD:BD,L1892,Erfassung5!BG:BG)</f>
        <v>0</v>
      </c>
      <c r="O1892">
        <f t="shared" si="75"/>
        <v>0</v>
      </c>
      <c r="P1892">
        <f t="shared" si="74"/>
        <v>1</v>
      </c>
    </row>
    <row r="1893" spans="12:16" x14ac:dyDescent="0.25">
      <c r="L1893" s="264">
        <f>Member!A1893</f>
        <v>0</v>
      </c>
      <c r="M1893">
        <f>SUMIF(Erfassung5!BD:BD,L1893,Erfassung5!BW:BW)</f>
        <v>0</v>
      </c>
      <c r="N1893">
        <f>SUMIF(Erfassung5!BD:BD,L1893,Erfassung5!BG:BG)</f>
        <v>0</v>
      </c>
      <c r="O1893">
        <f t="shared" si="75"/>
        <v>0</v>
      </c>
      <c r="P1893">
        <f t="shared" si="74"/>
        <v>1</v>
      </c>
    </row>
    <row r="1894" spans="12:16" x14ac:dyDescent="0.25">
      <c r="L1894" s="264">
        <f>Member!A1894</f>
        <v>0</v>
      </c>
      <c r="M1894">
        <f>SUMIF(Erfassung5!BD:BD,L1894,Erfassung5!BW:BW)</f>
        <v>0</v>
      </c>
      <c r="N1894">
        <f>SUMIF(Erfassung5!BD:BD,L1894,Erfassung5!BG:BG)</f>
        <v>0</v>
      </c>
      <c r="O1894">
        <f t="shared" si="75"/>
        <v>0</v>
      </c>
      <c r="P1894">
        <f t="shared" si="74"/>
        <v>1</v>
      </c>
    </row>
    <row r="1895" spans="12:16" x14ac:dyDescent="0.25">
      <c r="L1895" s="264">
        <f>Member!A1895</f>
        <v>0</v>
      </c>
      <c r="M1895">
        <f>SUMIF(Erfassung5!BD:BD,L1895,Erfassung5!BW:BW)</f>
        <v>0</v>
      </c>
      <c r="N1895">
        <f>SUMIF(Erfassung5!BD:BD,L1895,Erfassung5!BG:BG)</f>
        <v>0</v>
      </c>
      <c r="O1895">
        <f t="shared" si="75"/>
        <v>0</v>
      </c>
      <c r="P1895">
        <f t="shared" si="74"/>
        <v>1</v>
      </c>
    </row>
    <row r="1896" spans="12:16" x14ac:dyDescent="0.25">
      <c r="L1896" s="264">
        <f>Member!A1896</f>
        <v>0</v>
      </c>
      <c r="M1896">
        <f>SUMIF(Erfassung5!BD:BD,L1896,Erfassung5!BW:BW)</f>
        <v>0</v>
      </c>
      <c r="N1896">
        <f>SUMIF(Erfassung5!BD:BD,L1896,Erfassung5!BG:BG)</f>
        <v>0</v>
      </c>
      <c r="O1896">
        <f t="shared" si="75"/>
        <v>0</v>
      </c>
      <c r="P1896">
        <f t="shared" si="74"/>
        <v>1</v>
      </c>
    </row>
    <row r="1897" spans="12:16" x14ac:dyDescent="0.25">
      <c r="L1897" s="264">
        <f>Member!A1897</f>
        <v>0</v>
      </c>
      <c r="M1897">
        <f>SUMIF(Erfassung5!BD:BD,L1897,Erfassung5!BW:BW)</f>
        <v>0</v>
      </c>
      <c r="N1897">
        <f>SUMIF(Erfassung5!BD:BD,L1897,Erfassung5!BG:BG)</f>
        <v>0</v>
      </c>
      <c r="O1897">
        <f t="shared" si="75"/>
        <v>0</v>
      </c>
      <c r="P1897">
        <f t="shared" si="74"/>
        <v>1</v>
      </c>
    </row>
    <row r="1898" spans="12:16" x14ac:dyDescent="0.25">
      <c r="L1898" s="264">
        <f>Member!A1898</f>
        <v>0</v>
      </c>
      <c r="M1898">
        <f>SUMIF(Erfassung5!BD:BD,L1898,Erfassung5!BW:BW)</f>
        <v>0</v>
      </c>
      <c r="N1898">
        <f>SUMIF(Erfassung5!BD:BD,L1898,Erfassung5!BG:BG)</f>
        <v>0</v>
      </c>
      <c r="O1898">
        <f t="shared" si="75"/>
        <v>0</v>
      </c>
      <c r="P1898">
        <f t="shared" si="74"/>
        <v>1</v>
      </c>
    </row>
    <row r="1899" spans="12:16" x14ac:dyDescent="0.25">
      <c r="L1899" s="264">
        <f>Member!A1899</f>
        <v>0</v>
      </c>
      <c r="M1899">
        <f>SUMIF(Erfassung5!BD:BD,L1899,Erfassung5!BW:BW)</f>
        <v>0</v>
      </c>
      <c r="N1899">
        <f>SUMIF(Erfassung5!BD:BD,L1899,Erfassung5!BG:BG)</f>
        <v>0</v>
      </c>
      <c r="O1899">
        <f t="shared" si="75"/>
        <v>0</v>
      </c>
      <c r="P1899">
        <f t="shared" si="74"/>
        <v>1</v>
      </c>
    </row>
    <row r="1900" spans="12:16" x14ac:dyDescent="0.25">
      <c r="L1900" s="264">
        <f>Member!A1900</f>
        <v>0</v>
      </c>
      <c r="M1900">
        <f>SUMIF(Erfassung5!BD:BD,L1900,Erfassung5!BW:BW)</f>
        <v>0</v>
      </c>
      <c r="N1900">
        <f>SUMIF(Erfassung5!BD:BD,L1900,Erfassung5!BG:BG)</f>
        <v>0</v>
      </c>
      <c r="O1900">
        <f t="shared" si="75"/>
        <v>0</v>
      </c>
      <c r="P1900">
        <f t="shared" si="74"/>
        <v>1</v>
      </c>
    </row>
    <row r="1901" spans="12:16" x14ac:dyDescent="0.25">
      <c r="L1901" s="264">
        <f>Member!A1901</f>
        <v>0</v>
      </c>
      <c r="M1901">
        <f>SUMIF(Erfassung5!BD:BD,L1901,Erfassung5!BW:BW)</f>
        <v>0</v>
      </c>
      <c r="N1901">
        <f>SUMIF(Erfassung5!BD:BD,L1901,Erfassung5!BG:BG)</f>
        <v>0</v>
      </c>
      <c r="O1901">
        <f t="shared" si="75"/>
        <v>0</v>
      </c>
      <c r="P1901">
        <f t="shared" si="74"/>
        <v>1</v>
      </c>
    </row>
    <row r="1902" spans="12:16" x14ac:dyDescent="0.25">
      <c r="L1902" s="264">
        <f>Member!A1902</f>
        <v>0</v>
      </c>
      <c r="M1902">
        <f>SUMIF(Erfassung5!BD:BD,L1902,Erfassung5!BW:BW)</f>
        <v>0</v>
      </c>
      <c r="N1902">
        <f>SUMIF(Erfassung5!BD:BD,L1902,Erfassung5!BG:BG)</f>
        <v>0</v>
      </c>
      <c r="O1902">
        <f t="shared" si="75"/>
        <v>0</v>
      </c>
      <c r="P1902">
        <f t="shared" si="74"/>
        <v>1</v>
      </c>
    </row>
    <row r="1903" spans="12:16" x14ac:dyDescent="0.25">
      <c r="L1903" s="264">
        <f>Member!A1903</f>
        <v>0</v>
      </c>
      <c r="M1903">
        <f>SUMIF(Erfassung5!BD:BD,L1903,Erfassung5!BW:BW)</f>
        <v>0</v>
      </c>
      <c r="N1903">
        <f>SUMIF(Erfassung5!BD:BD,L1903,Erfassung5!BG:BG)</f>
        <v>0</v>
      </c>
      <c r="O1903">
        <f t="shared" si="75"/>
        <v>0</v>
      </c>
      <c r="P1903">
        <f t="shared" si="74"/>
        <v>1</v>
      </c>
    </row>
    <row r="1904" spans="12:16" x14ac:dyDescent="0.25">
      <c r="L1904" s="264">
        <f>Member!A1904</f>
        <v>0</v>
      </c>
      <c r="M1904">
        <f>SUMIF(Erfassung5!BD:BD,L1904,Erfassung5!BW:BW)</f>
        <v>0</v>
      </c>
      <c r="N1904">
        <f>SUMIF(Erfassung5!BD:BD,L1904,Erfassung5!BG:BG)</f>
        <v>0</v>
      </c>
      <c r="O1904">
        <f t="shared" si="75"/>
        <v>0</v>
      </c>
      <c r="P1904">
        <f t="shared" si="74"/>
        <v>1</v>
      </c>
    </row>
    <row r="1905" spans="12:16" x14ac:dyDescent="0.25">
      <c r="L1905" s="264">
        <f>Member!A1905</f>
        <v>0</v>
      </c>
      <c r="M1905">
        <f>SUMIF(Erfassung5!BD:BD,L1905,Erfassung5!BW:BW)</f>
        <v>0</v>
      </c>
      <c r="N1905">
        <f>SUMIF(Erfassung5!BD:BD,L1905,Erfassung5!BG:BG)</f>
        <v>0</v>
      </c>
      <c r="O1905">
        <f t="shared" si="75"/>
        <v>0</v>
      </c>
      <c r="P1905">
        <f t="shared" si="74"/>
        <v>1</v>
      </c>
    </row>
    <row r="1906" spans="12:16" x14ac:dyDescent="0.25">
      <c r="L1906" s="264">
        <f>Member!A1906</f>
        <v>0</v>
      </c>
      <c r="M1906">
        <f>SUMIF(Erfassung5!BD:BD,L1906,Erfassung5!BW:BW)</f>
        <v>0</v>
      </c>
      <c r="N1906">
        <f>SUMIF(Erfassung5!BD:BD,L1906,Erfassung5!BG:BG)</f>
        <v>0</v>
      </c>
      <c r="O1906">
        <f t="shared" si="75"/>
        <v>0</v>
      </c>
      <c r="P1906">
        <f t="shared" si="74"/>
        <v>1</v>
      </c>
    </row>
    <row r="1907" spans="12:16" x14ac:dyDescent="0.25">
      <c r="L1907" s="264">
        <f>Member!A1907</f>
        <v>0</v>
      </c>
      <c r="M1907">
        <f>SUMIF(Erfassung5!BD:BD,L1907,Erfassung5!BW:BW)</f>
        <v>0</v>
      </c>
      <c r="N1907">
        <f>SUMIF(Erfassung5!BD:BD,L1907,Erfassung5!BG:BG)</f>
        <v>0</v>
      </c>
      <c r="O1907">
        <f t="shared" si="75"/>
        <v>0</v>
      </c>
      <c r="P1907">
        <f t="shared" si="74"/>
        <v>1</v>
      </c>
    </row>
    <row r="1908" spans="12:16" x14ac:dyDescent="0.25">
      <c r="L1908" s="264">
        <f>Member!A1908</f>
        <v>0</v>
      </c>
      <c r="M1908">
        <f>SUMIF(Erfassung5!BD:BD,L1908,Erfassung5!BW:BW)</f>
        <v>0</v>
      </c>
      <c r="N1908">
        <f>SUMIF(Erfassung5!BD:BD,L1908,Erfassung5!BG:BG)</f>
        <v>0</v>
      </c>
      <c r="O1908">
        <f t="shared" si="75"/>
        <v>0</v>
      </c>
      <c r="P1908">
        <f t="shared" si="74"/>
        <v>1</v>
      </c>
    </row>
    <row r="1909" spans="12:16" x14ac:dyDescent="0.25">
      <c r="L1909" s="264">
        <f>Member!A1909</f>
        <v>0</v>
      </c>
      <c r="M1909">
        <f>SUMIF(Erfassung5!BD:BD,L1909,Erfassung5!BW:BW)</f>
        <v>0</v>
      </c>
      <c r="N1909">
        <f>SUMIF(Erfassung5!BD:BD,L1909,Erfassung5!BG:BG)</f>
        <v>0</v>
      </c>
      <c r="O1909">
        <f t="shared" si="75"/>
        <v>0</v>
      </c>
      <c r="P1909">
        <f t="shared" si="74"/>
        <v>1</v>
      </c>
    </row>
    <row r="1910" spans="12:16" x14ac:dyDescent="0.25">
      <c r="L1910" s="264">
        <f>Member!A1910</f>
        <v>0</v>
      </c>
      <c r="M1910">
        <f>SUMIF(Erfassung5!BD:BD,L1910,Erfassung5!BW:BW)</f>
        <v>0</v>
      </c>
      <c r="N1910">
        <f>SUMIF(Erfassung5!BD:BD,L1910,Erfassung5!BG:BG)</f>
        <v>0</v>
      </c>
      <c r="O1910">
        <f t="shared" si="75"/>
        <v>0</v>
      </c>
      <c r="P1910">
        <f t="shared" si="74"/>
        <v>1</v>
      </c>
    </row>
    <row r="1911" spans="12:16" x14ac:dyDescent="0.25">
      <c r="L1911" s="264">
        <f>Member!A1911</f>
        <v>0</v>
      </c>
      <c r="M1911">
        <f>SUMIF(Erfassung5!BD:BD,L1911,Erfassung5!BW:BW)</f>
        <v>0</v>
      </c>
      <c r="N1911">
        <f>SUMIF(Erfassung5!BD:BD,L1911,Erfassung5!BG:BG)</f>
        <v>0</v>
      </c>
      <c r="O1911">
        <f t="shared" si="75"/>
        <v>0</v>
      </c>
      <c r="P1911">
        <f t="shared" si="74"/>
        <v>1</v>
      </c>
    </row>
    <row r="1912" spans="12:16" x14ac:dyDescent="0.25">
      <c r="L1912" s="264">
        <f>Member!A1912</f>
        <v>0</v>
      </c>
      <c r="M1912">
        <f>SUMIF(Erfassung5!BD:BD,L1912,Erfassung5!BW:BW)</f>
        <v>0</v>
      </c>
      <c r="N1912">
        <f>SUMIF(Erfassung5!BD:BD,L1912,Erfassung5!BG:BG)</f>
        <v>0</v>
      </c>
      <c r="O1912">
        <f t="shared" si="75"/>
        <v>0</v>
      </c>
      <c r="P1912">
        <f t="shared" si="74"/>
        <v>1</v>
      </c>
    </row>
    <row r="1913" spans="12:16" x14ac:dyDescent="0.25">
      <c r="L1913" s="264">
        <f>Member!A1913</f>
        <v>0</v>
      </c>
      <c r="M1913">
        <f>SUMIF(Erfassung5!BD:BD,L1913,Erfassung5!BW:BW)</f>
        <v>0</v>
      </c>
      <c r="N1913">
        <f>SUMIF(Erfassung5!BD:BD,L1913,Erfassung5!BG:BG)</f>
        <v>0</v>
      </c>
      <c r="O1913">
        <f t="shared" si="75"/>
        <v>0</v>
      </c>
      <c r="P1913">
        <f t="shared" si="74"/>
        <v>1</v>
      </c>
    </row>
    <row r="1914" spans="12:16" x14ac:dyDescent="0.25">
      <c r="L1914" s="264">
        <f>Member!A1914</f>
        <v>0</v>
      </c>
      <c r="M1914">
        <f>SUMIF(Erfassung5!BD:BD,L1914,Erfassung5!BW:BW)</f>
        <v>0</v>
      </c>
      <c r="N1914">
        <f>SUMIF(Erfassung5!BD:BD,L1914,Erfassung5!BG:BG)</f>
        <v>0</v>
      </c>
      <c r="O1914">
        <f t="shared" si="75"/>
        <v>0</v>
      </c>
      <c r="P1914">
        <f t="shared" si="74"/>
        <v>1</v>
      </c>
    </row>
    <row r="1915" spans="12:16" x14ac:dyDescent="0.25">
      <c r="L1915" s="264">
        <f>Member!A1915</f>
        <v>0</v>
      </c>
      <c r="M1915">
        <f>SUMIF(Erfassung5!BD:BD,L1915,Erfassung5!BW:BW)</f>
        <v>0</v>
      </c>
      <c r="N1915">
        <f>SUMIF(Erfassung5!BD:BD,L1915,Erfassung5!BG:BG)</f>
        <v>0</v>
      </c>
      <c r="O1915">
        <f t="shared" si="75"/>
        <v>0</v>
      </c>
      <c r="P1915">
        <f t="shared" si="74"/>
        <v>1</v>
      </c>
    </row>
    <row r="1916" spans="12:16" x14ac:dyDescent="0.25">
      <c r="L1916" s="264">
        <f>Member!A1916</f>
        <v>0</v>
      </c>
      <c r="M1916">
        <f>SUMIF(Erfassung5!BD:BD,L1916,Erfassung5!BW:BW)</f>
        <v>0</v>
      </c>
      <c r="N1916">
        <f>SUMIF(Erfassung5!BD:BD,L1916,Erfassung5!BG:BG)</f>
        <v>0</v>
      </c>
      <c r="O1916">
        <f t="shared" si="75"/>
        <v>0</v>
      </c>
      <c r="P1916">
        <f t="shared" si="74"/>
        <v>1</v>
      </c>
    </row>
    <row r="1917" spans="12:16" x14ac:dyDescent="0.25">
      <c r="L1917" s="264">
        <f>Member!A1917</f>
        <v>0</v>
      </c>
      <c r="M1917">
        <f>SUMIF(Erfassung5!BD:BD,L1917,Erfassung5!BW:BW)</f>
        <v>0</v>
      </c>
      <c r="N1917">
        <f>SUMIF(Erfassung5!BD:BD,L1917,Erfassung5!BG:BG)</f>
        <v>0</v>
      </c>
      <c r="O1917">
        <f t="shared" si="75"/>
        <v>0</v>
      </c>
      <c r="P1917">
        <f t="shared" si="74"/>
        <v>1</v>
      </c>
    </row>
    <row r="1918" spans="12:16" x14ac:dyDescent="0.25">
      <c r="L1918" s="264">
        <f>Member!A1918</f>
        <v>0</v>
      </c>
      <c r="M1918">
        <f>SUMIF(Erfassung5!BD:BD,L1918,Erfassung5!BW:BW)</f>
        <v>0</v>
      </c>
      <c r="N1918">
        <f>SUMIF(Erfassung5!BD:BD,L1918,Erfassung5!BG:BG)</f>
        <v>0</v>
      </c>
      <c r="O1918">
        <f t="shared" si="75"/>
        <v>0</v>
      </c>
      <c r="P1918">
        <f t="shared" si="74"/>
        <v>1</v>
      </c>
    </row>
    <row r="1919" spans="12:16" x14ac:dyDescent="0.25">
      <c r="L1919" s="264">
        <f>Member!A1919</f>
        <v>0</v>
      </c>
      <c r="M1919">
        <f>SUMIF(Erfassung5!BD:BD,L1919,Erfassung5!BW:BW)</f>
        <v>0</v>
      </c>
      <c r="N1919">
        <f>SUMIF(Erfassung5!BD:BD,L1919,Erfassung5!BG:BG)</f>
        <v>0</v>
      </c>
      <c r="O1919">
        <f t="shared" si="75"/>
        <v>0</v>
      </c>
      <c r="P1919">
        <f t="shared" si="74"/>
        <v>1</v>
      </c>
    </row>
    <row r="1920" spans="12:16" x14ac:dyDescent="0.25">
      <c r="L1920" s="264">
        <f>Member!A1920</f>
        <v>0</v>
      </c>
      <c r="M1920">
        <f>SUMIF(Erfassung5!BD:BD,L1920,Erfassung5!BW:BW)</f>
        <v>0</v>
      </c>
      <c r="N1920">
        <f>SUMIF(Erfassung5!BD:BD,L1920,Erfassung5!BG:BG)</f>
        <v>0</v>
      </c>
      <c r="O1920">
        <f t="shared" si="75"/>
        <v>0</v>
      </c>
      <c r="P1920">
        <f t="shared" si="74"/>
        <v>1</v>
      </c>
    </row>
    <row r="1921" spans="12:16" x14ac:dyDescent="0.25">
      <c r="L1921" s="264">
        <f>Member!A1921</f>
        <v>0</v>
      </c>
      <c r="M1921">
        <f>SUMIF(Erfassung5!BD:BD,L1921,Erfassung5!BW:BW)</f>
        <v>0</v>
      </c>
      <c r="N1921">
        <f>SUMIF(Erfassung5!BD:BD,L1921,Erfassung5!BG:BG)</f>
        <v>0</v>
      </c>
      <c r="O1921">
        <f t="shared" si="75"/>
        <v>0</v>
      </c>
      <c r="P1921">
        <f t="shared" si="74"/>
        <v>1</v>
      </c>
    </row>
    <row r="1922" spans="12:16" x14ac:dyDescent="0.25">
      <c r="L1922" s="264">
        <f>Member!A1922</f>
        <v>0</v>
      </c>
      <c r="M1922">
        <f>SUMIF(Erfassung5!BD:BD,L1922,Erfassung5!BW:BW)</f>
        <v>0</v>
      </c>
      <c r="N1922">
        <f>SUMIF(Erfassung5!BD:BD,L1922,Erfassung5!BG:BG)</f>
        <v>0</v>
      </c>
      <c r="O1922">
        <f t="shared" si="75"/>
        <v>0</v>
      </c>
      <c r="P1922">
        <f t="shared" ref="P1922:P1985" si="76">RANK(O1922,O:O)</f>
        <v>1</v>
      </c>
    </row>
    <row r="1923" spans="12:16" x14ac:dyDescent="0.25">
      <c r="L1923" s="264">
        <f>Member!A1923</f>
        <v>0</v>
      </c>
      <c r="M1923">
        <f>SUMIF(Erfassung5!BD:BD,L1923,Erfassung5!BW:BW)</f>
        <v>0</v>
      </c>
      <c r="N1923">
        <f>SUMIF(Erfassung5!BD:BD,L1923,Erfassung5!BG:BG)</f>
        <v>0</v>
      </c>
      <c r="O1923">
        <f t="shared" ref="O1923:O1986" si="77">IF(N1923=0,0,M1923/N1923-ROW()/1000000000)</f>
        <v>0</v>
      </c>
      <c r="P1923">
        <f t="shared" si="76"/>
        <v>1</v>
      </c>
    </row>
    <row r="1924" spans="12:16" x14ac:dyDescent="0.25">
      <c r="L1924" s="264">
        <f>Member!A1924</f>
        <v>0</v>
      </c>
      <c r="M1924">
        <f>SUMIF(Erfassung5!BD:BD,L1924,Erfassung5!BW:BW)</f>
        <v>0</v>
      </c>
      <c r="N1924">
        <f>SUMIF(Erfassung5!BD:BD,L1924,Erfassung5!BG:BG)</f>
        <v>0</v>
      </c>
      <c r="O1924">
        <f t="shared" si="77"/>
        <v>0</v>
      </c>
      <c r="P1924">
        <f t="shared" si="76"/>
        <v>1</v>
      </c>
    </row>
    <row r="1925" spans="12:16" x14ac:dyDescent="0.25">
      <c r="L1925" s="264">
        <f>Member!A1925</f>
        <v>0</v>
      </c>
      <c r="M1925">
        <f>SUMIF(Erfassung5!BD:BD,L1925,Erfassung5!BW:BW)</f>
        <v>0</v>
      </c>
      <c r="N1925">
        <f>SUMIF(Erfassung5!BD:BD,L1925,Erfassung5!BG:BG)</f>
        <v>0</v>
      </c>
      <c r="O1925">
        <f t="shared" si="77"/>
        <v>0</v>
      </c>
      <c r="P1925">
        <f t="shared" si="76"/>
        <v>1</v>
      </c>
    </row>
    <row r="1926" spans="12:16" x14ac:dyDescent="0.25">
      <c r="L1926" s="264">
        <f>Member!A1926</f>
        <v>0</v>
      </c>
      <c r="M1926">
        <f>SUMIF(Erfassung5!BD:BD,L1926,Erfassung5!BW:BW)</f>
        <v>0</v>
      </c>
      <c r="N1926">
        <f>SUMIF(Erfassung5!BD:BD,L1926,Erfassung5!BG:BG)</f>
        <v>0</v>
      </c>
      <c r="O1926">
        <f t="shared" si="77"/>
        <v>0</v>
      </c>
      <c r="P1926">
        <f t="shared" si="76"/>
        <v>1</v>
      </c>
    </row>
    <row r="1927" spans="12:16" x14ac:dyDescent="0.25">
      <c r="L1927" s="264">
        <f>Member!A1927</f>
        <v>0</v>
      </c>
      <c r="M1927">
        <f>SUMIF(Erfassung5!BD:BD,L1927,Erfassung5!BW:BW)</f>
        <v>0</v>
      </c>
      <c r="N1927">
        <f>SUMIF(Erfassung5!BD:BD,L1927,Erfassung5!BG:BG)</f>
        <v>0</v>
      </c>
      <c r="O1927">
        <f t="shared" si="77"/>
        <v>0</v>
      </c>
      <c r="P1927">
        <f t="shared" si="76"/>
        <v>1</v>
      </c>
    </row>
    <row r="1928" spans="12:16" x14ac:dyDescent="0.25">
      <c r="L1928" s="264">
        <f>Member!A1928</f>
        <v>0</v>
      </c>
      <c r="M1928">
        <f>SUMIF(Erfassung5!BD:BD,L1928,Erfassung5!BW:BW)</f>
        <v>0</v>
      </c>
      <c r="N1928">
        <f>SUMIF(Erfassung5!BD:BD,L1928,Erfassung5!BG:BG)</f>
        <v>0</v>
      </c>
      <c r="O1928">
        <f t="shared" si="77"/>
        <v>0</v>
      </c>
      <c r="P1928">
        <f t="shared" si="76"/>
        <v>1</v>
      </c>
    </row>
    <row r="1929" spans="12:16" x14ac:dyDescent="0.25">
      <c r="L1929" s="264">
        <f>Member!A1929</f>
        <v>0</v>
      </c>
      <c r="M1929">
        <f>SUMIF(Erfassung5!BD:BD,L1929,Erfassung5!BW:BW)</f>
        <v>0</v>
      </c>
      <c r="N1929">
        <f>SUMIF(Erfassung5!BD:BD,L1929,Erfassung5!BG:BG)</f>
        <v>0</v>
      </c>
      <c r="O1929">
        <f t="shared" si="77"/>
        <v>0</v>
      </c>
      <c r="P1929">
        <f t="shared" si="76"/>
        <v>1</v>
      </c>
    </row>
    <row r="1930" spans="12:16" x14ac:dyDescent="0.25">
      <c r="L1930" s="264">
        <f>Member!A1930</f>
        <v>0</v>
      </c>
      <c r="M1930">
        <f>SUMIF(Erfassung5!BD:BD,L1930,Erfassung5!BW:BW)</f>
        <v>0</v>
      </c>
      <c r="N1930">
        <f>SUMIF(Erfassung5!BD:BD,L1930,Erfassung5!BG:BG)</f>
        <v>0</v>
      </c>
      <c r="O1930">
        <f t="shared" si="77"/>
        <v>0</v>
      </c>
      <c r="P1930">
        <f t="shared" si="76"/>
        <v>1</v>
      </c>
    </row>
    <row r="1931" spans="12:16" x14ac:dyDescent="0.25">
      <c r="L1931" s="264">
        <f>Member!A1931</f>
        <v>0</v>
      </c>
      <c r="M1931">
        <f>SUMIF(Erfassung5!BD:BD,L1931,Erfassung5!BW:BW)</f>
        <v>0</v>
      </c>
      <c r="N1931">
        <f>SUMIF(Erfassung5!BD:BD,L1931,Erfassung5!BG:BG)</f>
        <v>0</v>
      </c>
      <c r="O1931">
        <f t="shared" si="77"/>
        <v>0</v>
      </c>
      <c r="P1931">
        <f t="shared" si="76"/>
        <v>1</v>
      </c>
    </row>
    <row r="1932" spans="12:16" x14ac:dyDescent="0.25">
      <c r="L1932" s="264">
        <f>Member!A1932</f>
        <v>0</v>
      </c>
      <c r="M1932">
        <f>SUMIF(Erfassung5!BD:BD,L1932,Erfassung5!BW:BW)</f>
        <v>0</v>
      </c>
      <c r="N1932">
        <f>SUMIF(Erfassung5!BD:BD,L1932,Erfassung5!BG:BG)</f>
        <v>0</v>
      </c>
      <c r="O1932">
        <f t="shared" si="77"/>
        <v>0</v>
      </c>
      <c r="P1932">
        <f t="shared" si="76"/>
        <v>1</v>
      </c>
    </row>
    <row r="1933" spans="12:16" x14ac:dyDescent="0.25">
      <c r="L1933" s="264">
        <f>Member!A1933</f>
        <v>0</v>
      </c>
      <c r="M1933">
        <f>SUMIF(Erfassung5!BD:BD,L1933,Erfassung5!BW:BW)</f>
        <v>0</v>
      </c>
      <c r="N1933">
        <f>SUMIF(Erfassung5!BD:BD,L1933,Erfassung5!BG:BG)</f>
        <v>0</v>
      </c>
      <c r="O1933">
        <f t="shared" si="77"/>
        <v>0</v>
      </c>
      <c r="P1933">
        <f t="shared" si="76"/>
        <v>1</v>
      </c>
    </row>
    <row r="1934" spans="12:16" x14ac:dyDescent="0.25">
      <c r="L1934" s="264">
        <f>Member!A1934</f>
        <v>0</v>
      </c>
      <c r="M1934">
        <f>SUMIF(Erfassung5!BD:BD,L1934,Erfassung5!BW:BW)</f>
        <v>0</v>
      </c>
      <c r="N1934">
        <f>SUMIF(Erfassung5!BD:BD,L1934,Erfassung5!BG:BG)</f>
        <v>0</v>
      </c>
      <c r="O1934">
        <f t="shared" si="77"/>
        <v>0</v>
      </c>
      <c r="P1934">
        <f t="shared" si="76"/>
        <v>1</v>
      </c>
    </row>
    <row r="1935" spans="12:16" x14ac:dyDescent="0.25">
      <c r="L1935" s="264">
        <f>Member!A1935</f>
        <v>0</v>
      </c>
      <c r="M1935">
        <f>SUMIF(Erfassung5!BD:BD,L1935,Erfassung5!BW:BW)</f>
        <v>0</v>
      </c>
      <c r="N1935">
        <f>SUMIF(Erfassung5!BD:BD,L1935,Erfassung5!BG:BG)</f>
        <v>0</v>
      </c>
      <c r="O1935">
        <f t="shared" si="77"/>
        <v>0</v>
      </c>
      <c r="P1935">
        <f t="shared" si="76"/>
        <v>1</v>
      </c>
    </row>
    <row r="1936" spans="12:16" x14ac:dyDescent="0.25">
      <c r="L1936" s="264">
        <f>Member!A1936</f>
        <v>0</v>
      </c>
      <c r="M1936">
        <f>SUMIF(Erfassung5!BD:BD,L1936,Erfassung5!BW:BW)</f>
        <v>0</v>
      </c>
      <c r="N1936">
        <f>SUMIF(Erfassung5!BD:BD,L1936,Erfassung5!BG:BG)</f>
        <v>0</v>
      </c>
      <c r="O1936">
        <f t="shared" si="77"/>
        <v>0</v>
      </c>
      <c r="P1936">
        <f t="shared" si="76"/>
        <v>1</v>
      </c>
    </row>
    <row r="1937" spans="12:16" x14ac:dyDescent="0.25">
      <c r="L1937" s="264">
        <f>Member!A1937</f>
        <v>0</v>
      </c>
      <c r="M1937">
        <f>SUMIF(Erfassung5!BD:BD,L1937,Erfassung5!BW:BW)</f>
        <v>0</v>
      </c>
      <c r="N1937">
        <f>SUMIF(Erfassung5!BD:BD,L1937,Erfassung5!BG:BG)</f>
        <v>0</v>
      </c>
      <c r="O1937">
        <f t="shared" si="77"/>
        <v>0</v>
      </c>
      <c r="P1937">
        <f t="shared" si="76"/>
        <v>1</v>
      </c>
    </row>
    <row r="1938" spans="12:16" x14ac:dyDescent="0.25">
      <c r="L1938" s="264">
        <f>Member!A1938</f>
        <v>0</v>
      </c>
      <c r="M1938">
        <f>SUMIF(Erfassung5!BD:BD,L1938,Erfassung5!BW:BW)</f>
        <v>0</v>
      </c>
      <c r="N1938">
        <f>SUMIF(Erfassung5!BD:BD,L1938,Erfassung5!BG:BG)</f>
        <v>0</v>
      </c>
      <c r="O1938">
        <f t="shared" si="77"/>
        <v>0</v>
      </c>
      <c r="P1938">
        <f t="shared" si="76"/>
        <v>1</v>
      </c>
    </row>
    <row r="1939" spans="12:16" x14ac:dyDescent="0.25">
      <c r="L1939" s="264">
        <f>Member!A1939</f>
        <v>0</v>
      </c>
      <c r="M1939">
        <f>SUMIF(Erfassung5!BD:BD,L1939,Erfassung5!BW:BW)</f>
        <v>0</v>
      </c>
      <c r="N1939">
        <f>SUMIF(Erfassung5!BD:BD,L1939,Erfassung5!BG:BG)</f>
        <v>0</v>
      </c>
      <c r="O1939">
        <f t="shared" si="77"/>
        <v>0</v>
      </c>
      <c r="P1939">
        <f t="shared" si="76"/>
        <v>1</v>
      </c>
    </row>
    <row r="1940" spans="12:16" x14ac:dyDescent="0.25">
      <c r="L1940" s="264">
        <f>Member!A1940</f>
        <v>0</v>
      </c>
      <c r="M1940">
        <f>SUMIF(Erfassung5!BD:BD,L1940,Erfassung5!BW:BW)</f>
        <v>0</v>
      </c>
      <c r="N1940">
        <f>SUMIF(Erfassung5!BD:BD,L1940,Erfassung5!BG:BG)</f>
        <v>0</v>
      </c>
      <c r="O1940">
        <f t="shared" si="77"/>
        <v>0</v>
      </c>
      <c r="P1940">
        <f t="shared" si="76"/>
        <v>1</v>
      </c>
    </row>
    <row r="1941" spans="12:16" x14ac:dyDescent="0.25">
      <c r="L1941" s="264">
        <f>Member!A1941</f>
        <v>0</v>
      </c>
      <c r="M1941">
        <f>SUMIF(Erfassung5!BD:BD,L1941,Erfassung5!BW:BW)</f>
        <v>0</v>
      </c>
      <c r="N1941">
        <f>SUMIF(Erfassung5!BD:BD,L1941,Erfassung5!BG:BG)</f>
        <v>0</v>
      </c>
      <c r="O1941">
        <f t="shared" si="77"/>
        <v>0</v>
      </c>
      <c r="P1941">
        <f t="shared" si="76"/>
        <v>1</v>
      </c>
    </row>
    <row r="1942" spans="12:16" x14ac:dyDescent="0.25">
      <c r="L1942" s="264">
        <f>Member!A1942</f>
        <v>0</v>
      </c>
      <c r="M1942">
        <f>SUMIF(Erfassung5!BD:BD,L1942,Erfassung5!BW:BW)</f>
        <v>0</v>
      </c>
      <c r="N1942">
        <f>SUMIF(Erfassung5!BD:BD,L1942,Erfassung5!BG:BG)</f>
        <v>0</v>
      </c>
      <c r="O1942">
        <f t="shared" si="77"/>
        <v>0</v>
      </c>
      <c r="P1942">
        <f t="shared" si="76"/>
        <v>1</v>
      </c>
    </row>
    <row r="1943" spans="12:16" x14ac:dyDescent="0.25">
      <c r="L1943" s="264">
        <f>Member!A1943</f>
        <v>0</v>
      </c>
      <c r="M1943">
        <f>SUMIF(Erfassung5!BD:BD,L1943,Erfassung5!BW:BW)</f>
        <v>0</v>
      </c>
      <c r="N1943">
        <f>SUMIF(Erfassung5!BD:BD,L1943,Erfassung5!BG:BG)</f>
        <v>0</v>
      </c>
      <c r="O1943">
        <f t="shared" si="77"/>
        <v>0</v>
      </c>
      <c r="P1943">
        <f t="shared" si="76"/>
        <v>1</v>
      </c>
    </row>
    <row r="1944" spans="12:16" x14ac:dyDescent="0.25">
      <c r="L1944" s="264">
        <f>Member!A1944</f>
        <v>0</v>
      </c>
      <c r="M1944">
        <f>SUMIF(Erfassung5!BD:BD,L1944,Erfassung5!BW:BW)</f>
        <v>0</v>
      </c>
      <c r="N1944">
        <f>SUMIF(Erfassung5!BD:BD,L1944,Erfassung5!BG:BG)</f>
        <v>0</v>
      </c>
      <c r="O1944">
        <f t="shared" si="77"/>
        <v>0</v>
      </c>
      <c r="P1944">
        <f t="shared" si="76"/>
        <v>1</v>
      </c>
    </row>
    <row r="1945" spans="12:16" x14ac:dyDescent="0.25">
      <c r="L1945" s="264">
        <f>Member!A1945</f>
        <v>0</v>
      </c>
      <c r="M1945">
        <f>SUMIF(Erfassung5!BD:BD,L1945,Erfassung5!BW:BW)</f>
        <v>0</v>
      </c>
      <c r="N1945">
        <f>SUMIF(Erfassung5!BD:BD,L1945,Erfassung5!BG:BG)</f>
        <v>0</v>
      </c>
      <c r="O1945">
        <f t="shared" si="77"/>
        <v>0</v>
      </c>
      <c r="P1945">
        <f t="shared" si="76"/>
        <v>1</v>
      </c>
    </row>
    <row r="1946" spans="12:16" x14ac:dyDescent="0.25">
      <c r="L1946" s="264">
        <f>Member!A1946</f>
        <v>0</v>
      </c>
      <c r="M1946">
        <f>SUMIF(Erfassung5!BD:BD,L1946,Erfassung5!BW:BW)</f>
        <v>0</v>
      </c>
      <c r="N1946">
        <f>SUMIF(Erfassung5!BD:BD,L1946,Erfassung5!BG:BG)</f>
        <v>0</v>
      </c>
      <c r="O1946">
        <f t="shared" si="77"/>
        <v>0</v>
      </c>
      <c r="P1946">
        <f t="shared" si="76"/>
        <v>1</v>
      </c>
    </row>
    <row r="1947" spans="12:16" x14ac:dyDescent="0.25">
      <c r="L1947" s="264">
        <f>Member!A1947</f>
        <v>0</v>
      </c>
      <c r="M1947">
        <f>SUMIF(Erfassung5!BD:BD,L1947,Erfassung5!BW:BW)</f>
        <v>0</v>
      </c>
      <c r="N1947">
        <f>SUMIF(Erfassung5!BD:BD,L1947,Erfassung5!BG:BG)</f>
        <v>0</v>
      </c>
      <c r="O1947">
        <f t="shared" si="77"/>
        <v>0</v>
      </c>
      <c r="P1947">
        <f t="shared" si="76"/>
        <v>1</v>
      </c>
    </row>
    <row r="1948" spans="12:16" x14ac:dyDescent="0.25">
      <c r="L1948" s="264">
        <f>Member!A1948</f>
        <v>0</v>
      </c>
      <c r="M1948">
        <f>SUMIF(Erfassung5!BD:BD,L1948,Erfassung5!BW:BW)</f>
        <v>0</v>
      </c>
      <c r="N1948">
        <f>SUMIF(Erfassung5!BD:BD,L1948,Erfassung5!BG:BG)</f>
        <v>0</v>
      </c>
      <c r="O1948">
        <f t="shared" si="77"/>
        <v>0</v>
      </c>
      <c r="P1948">
        <f t="shared" si="76"/>
        <v>1</v>
      </c>
    </row>
    <row r="1949" spans="12:16" x14ac:dyDescent="0.25">
      <c r="L1949" s="264">
        <f>Member!A1949</f>
        <v>0</v>
      </c>
      <c r="M1949">
        <f>SUMIF(Erfassung5!BD:BD,L1949,Erfassung5!BW:BW)</f>
        <v>0</v>
      </c>
      <c r="N1949">
        <f>SUMIF(Erfassung5!BD:BD,L1949,Erfassung5!BG:BG)</f>
        <v>0</v>
      </c>
      <c r="O1949">
        <f t="shared" si="77"/>
        <v>0</v>
      </c>
      <c r="P1949">
        <f t="shared" si="76"/>
        <v>1</v>
      </c>
    </row>
    <row r="1950" spans="12:16" x14ac:dyDescent="0.25">
      <c r="L1950" s="264">
        <f>Member!A1950</f>
        <v>0</v>
      </c>
      <c r="M1950">
        <f>SUMIF(Erfassung5!BD:BD,L1950,Erfassung5!BW:BW)</f>
        <v>0</v>
      </c>
      <c r="N1950">
        <f>SUMIF(Erfassung5!BD:BD,L1950,Erfassung5!BG:BG)</f>
        <v>0</v>
      </c>
      <c r="O1950">
        <f t="shared" si="77"/>
        <v>0</v>
      </c>
      <c r="P1950">
        <f t="shared" si="76"/>
        <v>1</v>
      </c>
    </row>
    <row r="1951" spans="12:16" x14ac:dyDescent="0.25">
      <c r="L1951" s="264">
        <f>Member!A1951</f>
        <v>0</v>
      </c>
      <c r="M1951">
        <f>SUMIF(Erfassung5!BD:BD,L1951,Erfassung5!BW:BW)</f>
        <v>0</v>
      </c>
      <c r="N1951">
        <f>SUMIF(Erfassung5!BD:BD,L1951,Erfassung5!BG:BG)</f>
        <v>0</v>
      </c>
      <c r="O1951">
        <f t="shared" si="77"/>
        <v>0</v>
      </c>
      <c r="P1951">
        <f t="shared" si="76"/>
        <v>1</v>
      </c>
    </row>
    <row r="1952" spans="12:16" x14ac:dyDescent="0.25">
      <c r="L1952" s="264">
        <f>Member!A1952</f>
        <v>0</v>
      </c>
      <c r="M1952">
        <f>SUMIF(Erfassung5!BD:BD,L1952,Erfassung5!BW:BW)</f>
        <v>0</v>
      </c>
      <c r="N1952">
        <f>SUMIF(Erfassung5!BD:BD,L1952,Erfassung5!BG:BG)</f>
        <v>0</v>
      </c>
      <c r="O1952">
        <f t="shared" si="77"/>
        <v>0</v>
      </c>
      <c r="P1952">
        <f t="shared" si="76"/>
        <v>1</v>
      </c>
    </row>
    <row r="1953" spans="12:16" x14ac:dyDescent="0.25">
      <c r="L1953" s="264">
        <f>Member!A1953</f>
        <v>0</v>
      </c>
      <c r="M1953">
        <f>SUMIF(Erfassung5!BD:BD,L1953,Erfassung5!BW:BW)</f>
        <v>0</v>
      </c>
      <c r="N1953">
        <f>SUMIF(Erfassung5!BD:BD,L1953,Erfassung5!BG:BG)</f>
        <v>0</v>
      </c>
      <c r="O1953">
        <f t="shared" si="77"/>
        <v>0</v>
      </c>
      <c r="P1953">
        <f t="shared" si="76"/>
        <v>1</v>
      </c>
    </row>
    <row r="1954" spans="12:16" x14ac:dyDescent="0.25">
      <c r="L1954" s="264">
        <f>Member!A1954</f>
        <v>0</v>
      </c>
      <c r="M1954">
        <f>SUMIF(Erfassung5!BD:BD,L1954,Erfassung5!BW:BW)</f>
        <v>0</v>
      </c>
      <c r="N1954">
        <f>SUMIF(Erfassung5!BD:BD,L1954,Erfassung5!BG:BG)</f>
        <v>0</v>
      </c>
      <c r="O1954">
        <f t="shared" si="77"/>
        <v>0</v>
      </c>
      <c r="P1954">
        <f t="shared" si="76"/>
        <v>1</v>
      </c>
    </row>
    <row r="1955" spans="12:16" x14ac:dyDescent="0.25">
      <c r="L1955" s="264">
        <f>Member!A1955</f>
        <v>0</v>
      </c>
      <c r="M1955">
        <f>SUMIF(Erfassung5!BD:BD,L1955,Erfassung5!BW:BW)</f>
        <v>0</v>
      </c>
      <c r="N1955">
        <f>SUMIF(Erfassung5!BD:BD,L1955,Erfassung5!BG:BG)</f>
        <v>0</v>
      </c>
      <c r="O1955">
        <f t="shared" si="77"/>
        <v>0</v>
      </c>
      <c r="P1955">
        <f t="shared" si="76"/>
        <v>1</v>
      </c>
    </row>
    <row r="1956" spans="12:16" x14ac:dyDescent="0.25">
      <c r="L1956" s="264">
        <f>Member!A1956</f>
        <v>0</v>
      </c>
      <c r="M1956">
        <f>SUMIF(Erfassung5!BD:BD,L1956,Erfassung5!BW:BW)</f>
        <v>0</v>
      </c>
      <c r="N1956">
        <f>SUMIF(Erfassung5!BD:BD,L1956,Erfassung5!BG:BG)</f>
        <v>0</v>
      </c>
      <c r="O1956">
        <f t="shared" si="77"/>
        <v>0</v>
      </c>
      <c r="P1956">
        <f t="shared" si="76"/>
        <v>1</v>
      </c>
    </row>
    <row r="1957" spans="12:16" x14ac:dyDescent="0.25">
      <c r="L1957" s="264">
        <f>Member!A1957</f>
        <v>0</v>
      </c>
      <c r="M1957">
        <f>SUMIF(Erfassung5!BD:BD,L1957,Erfassung5!BW:BW)</f>
        <v>0</v>
      </c>
      <c r="N1957">
        <f>SUMIF(Erfassung5!BD:BD,L1957,Erfassung5!BG:BG)</f>
        <v>0</v>
      </c>
      <c r="O1957">
        <f t="shared" si="77"/>
        <v>0</v>
      </c>
      <c r="P1957">
        <f t="shared" si="76"/>
        <v>1</v>
      </c>
    </row>
    <row r="1958" spans="12:16" x14ac:dyDescent="0.25">
      <c r="L1958" s="264">
        <f>Member!A1958</f>
        <v>0</v>
      </c>
      <c r="M1958">
        <f>SUMIF(Erfassung5!BD:BD,L1958,Erfassung5!BW:BW)</f>
        <v>0</v>
      </c>
      <c r="N1958">
        <f>SUMIF(Erfassung5!BD:BD,L1958,Erfassung5!BG:BG)</f>
        <v>0</v>
      </c>
      <c r="O1958">
        <f t="shared" si="77"/>
        <v>0</v>
      </c>
      <c r="P1958">
        <f t="shared" si="76"/>
        <v>1</v>
      </c>
    </row>
    <row r="1959" spans="12:16" x14ac:dyDescent="0.25">
      <c r="L1959" s="264">
        <f>Member!A1959</f>
        <v>0</v>
      </c>
      <c r="M1959">
        <f>SUMIF(Erfassung5!BD:BD,L1959,Erfassung5!BW:BW)</f>
        <v>0</v>
      </c>
      <c r="N1959">
        <f>SUMIF(Erfassung5!BD:BD,L1959,Erfassung5!BG:BG)</f>
        <v>0</v>
      </c>
      <c r="O1959">
        <f t="shared" si="77"/>
        <v>0</v>
      </c>
      <c r="P1959">
        <f t="shared" si="76"/>
        <v>1</v>
      </c>
    </row>
    <row r="1960" spans="12:16" x14ac:dyDescent="0.25">
      <c r="L1960" s="264">
        <f>Member!A1960</f>
        <v>0</v>
      </c>
      <c r="M1960">
        <f>SUMIF(Erfassung5!BD:BD,L1960,Erfassung5!BW:BW)</f>
        <v>0</v>
      </c>
      <c r="N1960">
        <f>SUMIF(Erfassung5!BD:BD,L1960,Erfassung5!BG:BG)</f>
        <v>0</v>
      </c>
      <c r="O1960">
        <f t="shared" si="77"/>
        <v>0</v>
      </c>
      <c r="P1960">
        <f t="shared" si="76"/>
        <v>1</v>
      </c>
    </row>
    <row r="1961" spans="12:16" x14ac:dyDescent="0.25">
      <c r="L1961" s="264">
        <f>Member!A1961</f>
        <v>0</v>
      </c>
      <c r="M1961">
        <f>SUMIF(Erfassung5!BD:BD,L1961,Erfassung5!BW:BW)</f>
        <v>0</v>
      </c>
      <c r="N1961">
        <f>SUMIF(Erfassung5!BD:BD,L1961,Erfassung5!BG:BG)</f>
        <v>0</v>
      </c>
      <c r="O1961">
        <f t="shared" si="77"/>
        <v>0</v>
      </c>
      <c r="P1961">
        <f t="shared" si="76"/>
        <v>1</v>
      </c>
    </row>
    <row r="1962" spans="12:16" x14ac:dyDescent="0.25">
      <c r="L1962" s="264">
        <f>Member!A1962</f>
        <v>0</v>
      </c>
      <c r="M1962">
        <f>SUMIF(Erfassung5!BD:BD,L1962,Erfassung5!BW:BW)</f>
        <v>0</v>
      </c>
      <c r="N1962">
        <f>SUMIF(Erfassung5!BD:BD,L1962,Erfassung5!BG:BG)</f>
        <v>0</v>
      </c>
      <c r="O1962">
        <f t="shared" si="77"/>
        <v>0</v>
      </c>
      <c r="P1962">
        <f t="shared" si="76"/>
        <v>1</v>
      </c>
    </row>
    <row r="1963" spans="12:16" x14ac:dyDescent="0.25">
      <c r="L1963" s="264">
        <f>Member!A1963</f>
        <v>0</v>
      </c>
      <c r="M1963">
        <f>SUMIF(Erfassung5!BD:BD,L1963,Erfassung5!BW:BW)</f>
        <v>0</v>
      </c>
      <c r="N1963">
        <f>SUMIF(Erfassung5!BD:BD,L1963,Erfassung5!BG:BG)</f>
        <v>0</v>
      </c>
      <c r="O1963">
        <f t="shared" si="77"/>
        <v>0</v>
      </c>
      <c r="P1963">
        <f t="shared" si="76"/>
        <v>1</v>
      </c>
    </row>
    <row r="1964" spans="12:16" x14ac:dyDescent="0.25">
      <c r="L1964" s="264">
        <f>Member!A1964</f>
        <v>0</v>
      </c>
      <c r="M1964">
        <f>SUMIF(Erfassung5!BD:BD,L1964,Erfassung5!BW:BW)</f>
        <v>0</v>
      </c>
      <c r="N1964">
        <f>SUMIF(Erfassung5!BD:BD,L1964,Erfassung5!BG:BG)</f>
        <v>0</v>
      </c>
      <c r="O1964">
        <f t="shared" si="77"/>
        <v>0</v>
      </c>
      <c r="P1964">
        <f t="shared" si="76"/>
        <v>1</v>
      </c>
    </row>
    <row r="1965" spans="12:16" x14ac:dyDescent="0.25">
      <c r="L1965" s="264">
        <f>Member!A1965</f>
        <v>0</v>
      </c>
      <c r="M1965">
        <f>SUMIF(Erfassung5!BD:BD,L1965,Erfassung5!BW:BW)</f>
        <v>0</v>
      </c>
      <c r="N1965">
        <f>SUMIF(Erfassung5!BD:BD,L1965,Erfassung5!BG:BG)</f>
        <v>0</v>
      </c>
      <c r="O1965">
        <f t="shared" si="77"/>
        <v>0</v>
      </c>
      <c r="P1965">
        <f t="shared" si="76"/>
        <v>1</v>
      </c>
    </row>
    <row r="1966" spans="12:16" x14ac:dyDescent="0.25">
      <c r="L1966" s="264">
        <f>Member!A1966</f>
        <v>0</v>
      </c>
      <c r="M1966">
        <f>SUMIF(Erfassung5!BD:BD,L1966,Erfassung5!BW:BW)</f>
        <v>0</v>
      </c>
      <c r="N1966">
        <f>SUMIF(Erfassung5!BD:BD,L1966,Erfassung5!BG:BG)</f>
        <v>0</v>
      </c>
      <c r="O1966">
        <f t="shared" si="77"/>
        <v>0</v>
      </c>
      <c r="P1966">
        <f t="shared" si="76"/>
        <v>1</v>
      </c>
    </row>
    <row r="1967" spans="12:16" x14ac:dyDescent="0.25">
      <c r="L1967" s="264">
        <f>Member!A1967</f>
        <v>0</v>
      </c>
      <c r="M1967">
        <f>SUMIF(Erfassung5!BD:BD,L1967,Erfassung5!BW:BW)</f>
        <v>0</v>
      </c>
      <c r="N1967">
        <f>SUMIF(Erfassung5!BD:BD,L1967,Erfassung5!BG:BG)</f>
        <v>0</v>
      </c>
      <c r="O1967">
        <f t="shared" si="77"/>
        <v>0</v>
      </c>
      <c r="P1967">
        <f t="shared" si="76"/>
        <v>1</v>
      </c>
    </row>
    <row r="1968" spans="12:16" x14ac:dyDescent="0.25">
      <c r="L1968" s="264">
        <f>Member!A1968</f>
        <v>0</v>
      </c>
      <c r="M1968">
        <f>SUMIF(Erfassung5!BD:BD,L1968,Erfassung5!BW:BW)</f>
        <v>0</v>
      </c>
      <c r="N1968">
        <f>SUMIF(Erfassung5!BD:BD,L1968,Erfassung5!BG:BG)</f>
        <v>0</v>
      </c>
      <c r="O1968">
        <f t="shared" si="77"/>
        <v>0</v>
      </c>
      <c r="P1968">
        <f t="shared" si="76"/>
        <v>1</v>
      </c>
    </row>
    <row r="1969" spans="12:16" x14ac:dyDescent="0.25">
      <c r="L1969" s="264">
        <f>Member!A1969</f>
        <v>0</v>
      </c>
      <c r="M1969">
        <f>SUMIF(Erfassung5!BD:BD,L1969,Erfassung5!BW:BW)</f>
        <v>0</v>
      </c>
      <c r="N1969">
        <f>SUMIF(Erfassung5!BD:BD,L1969,Erfassung5!BG:BG)</f>
        <v>0</v>
      </c>
      <c r="O1969">
        <f t="shared" si="77"/>
        <v>0</v>
      </c>
      <c r="P1969">
        <f t="shared" si="76"/>
        <v>1</v>
      </c>
    </row>
    <row r="1970" spans="12:16" x14ac:dyDescent="0.25">
      <c r="L1970" s="264">
        <f>Member!A1970</f>
        <v>0</v>
      </c>
      <c r="M1970">
        <f>SUMIF(Erfassung5!BD:BD,L1970,Erfassung5!BW:BW)</f>
        <v>0</v>
      </c>
      <c r="N1970">
        <f>SUMIF(Erfassung5!BD:BD,L1970,Erfassung5!BG:BG)</f>
        <v>0</v>
      </c>
      <c r="O1970">
        <f t="shared" si="77"/>
        <v>0</v>
      </c>
      <c r="P1970">
        <f t="shared" si="76"/>
        <v>1</v>
      </c>
    </row>
    <row r="1971" spans="12:16" x14ac:dyDescent="0.25">
      <c r="L1971" s="264">
        <f>Member!A1971</f>
        <v>0</v>
      </c>
      <c r="M1971">
        <f>SUMIF(Erfassung5!BD:BD,L1971,Erfassung5!BW:BW)</f>
        <v>0</v>
      </c>
      <c r="N1971">
        <f>SUMIF(Erfassung5!BD:BD,L1971,Erfassung5!BG:BG)</f>
        <v>0</v>
      </c>
      <c r="O1971">
        <f t="shared" si="77"/>
        <v>0</v>
      </c>
      <c r="P1971">
        <f t="shared" si="76"/>
        <v>1</v>
      </c>
    </row>
    <row r="1972" spans="12:16" x14ac:dyDescent="0.25">
      <c r="L1972" s="264">
        <f>Member!A1972</f>
        <v>0</v>
      </c>
      <c r="M1972">
        <f>SUMIF(Erfassung5!BD:BD,L1972,Erfassung5!BW:BW)</f>
        <v>0</v>
      </c>
      <c r="N1972">
        <f>SUMIF(Erfassung5!BD:BD,L1972,Erfassung5!BG:BG)</f>
        <v>0</v>
      </c>
      <c r="O1972">
        <f t="shared" si="77"/>
        <v>0</v>
      </c>
      <c r="P1972">
        <f t="shared" si="76"/>
        <v>1</v>
      </c>
    </row>
    <row r="1973" spans="12:16" x14ac:dyDescent="0.25">
      <c r="L1973" s="264">
        <f>Member!A1973</f>
        <v>0</v>
      </c>
      <c r="M1973">
        <f>SUMIF(Erfassung5!BD:BD,L1973,Erfassung5!BW:BW)</f>
        <v>0</v>
      </c>
      <c r="N1973">
        <f>SUMIF(Erfassung5!BD:BD,L1973,Erfassung5!BG:BG)</f>
        <v>0</v>
      </c>
      <c r="O1973">
        <f t="shared" si="77"/>
        <v>0</v>
      </c>
      <c r="P1973">
        <f t="shared" si="76"/>
        <v>1</v>
      </c>
    </row>
    <row r="1974" spans="12:16" x14ac:dyDescent="0.25">
      <c r="L1974" s="264">
        <f>Member!A1974</f>
        <v>0</v>
      </c>
      <c r="M1974">
        <f>SUMIF(Erfassung5!BD:BD,L1974,Erfassung5!BW:BW)</f>
        <v>0</v>
      </c>
      <c r="N1974">
        <f>SUMIF(Erfassung5!BD:BD,L1974,Erfassung5!BG:BG)</f>
        <v>0</v>
      </c>
      <c r="O1974">
        <f t="shared" si="77"/>
        <v>0</v>
      </c>
      <c r="P1974">
        <f t="shared" si="76"/>
        <v>1</v>
      </c>
    </row>
    <row r="1975" spans="12:16" x14ac:dyDescent="0.25">
      <c r="L1975" s="264">
        <f>Member!A1975</f>
        <v>0</v>
      </c>
      <c r="M1975">
        <f>SUMIF(Erfassung5!BD:BD,L1975,Erfassung5!BW:BW)</f>
        <v>0</v>
      </c>
      <c r="N1975">
        <f>SUMIF(Erfassung5!BD:BD,L1975,Erfassung5!BG:BG)</f>
        <v>0</v>
      </c>
      <c r="O1975">
        <f t="shared" si="77"/>
        <v>0</v>
      </c>
      <c r="P1975">
        <f t="shared" si="76"/>
        <v>1</v>
      </c>
    </row>
    <row r="1976" spans="12:16" x14ac:dyDescent="0.25">
      <c r="L1976" s="264">
        <f>Member!A1976</f>
        <v>0</v>
      </c>
      <c r="M1976">
        <f>SUMIF(Erfassung5!BD:BD,L1976,Erfassung5!BW:BW)</f>
        <v>0</v>
      </c>
      <c r="N1976">
        <f>SUMIF(Erfassung5!BD:BD,L1976,Erfassung5!BG:BG)</f>
        <v>0</v>
      </c>
      <c r="O1976">
        <f t="shared" si="77"/>
        <v>0</v>
      </c>
      <c r="P1976">
        <f t="shared" si="76"/>
        <v>1</v>
      </c>
    </row>
    <row r="1977" spans="12:16" x14ac:dyDescent="0.25">
      <c r="L1977" s="264">
        <f>Member!A1977</f>
        <v>0</v>
      </c>
      <c r="M1977">
        <f>SUMIF(Erfassung5!BD:BD,L1977,Erfassung5!BW:BW)</f>
        <v>0</v>
      </c>
      <c r="N1977">
        <f>SUMIF(Erfassung5!BD:BD,L1977,Erfassung5!BG:BG)</f>
        <v>0</v>
      </c>
      <c r="O1977">
        <f t="shared" si="77"/>
        <v>0</v>
      </c>
      <c r="P1977">
        <f t="shared" si="76"/>
        <v>1</v>
      </c>
    </row>
    <row r="1978" spans="12:16" x14ac:dyDescent="0.25">
      <c r="L1978" s="264">
        <f>Member!A1978</f>
        <v>0</v>
      </c>
      <c r="M1978">
        <f>SUMIF(Erfassung5!BD:BD,L1978,Erfassung5!BW:BW)</f>
        <v>0</v>
      </c>
      <c r="N1978">
        <f>SUMIF(Erfassung5!BD:BD,L1978,Erfassung5!BG:BG)</f>
        <v>0</v>
      </c>
      <c r="O1978">
        <f t="shared" si="77"/>
        <v>0</v>
      </c>
      <c r="P1978">
        <f t="shared" si="76"/>
        <v>1</v>
      </c>
    </row>
    <row r="1979" spans="12:16" x14ac:dyDescent="0.25">
      <c r="L1979" s="264">
        <f>Member!A1979</f>
        <v>0</v>
      </c>
      <c r="M1979">
        <f>SUMIF(Erfassung5!BD:BD,L1979,Erfassung5!BW:BW)</f>
        <v>0</v>
      </c>
      <c r="N1979">
        <f>SUMIF(Erfassung5!BD:BD,L1979,Erfassung5!BG:BG)</f>
        <v>0</v>
      </c>
      <c r="O1979">
        <f t="shared" si="77"/>
        <v>0</v>
      </c>
      <c r="P1979">
        <f t="shared" si="76"/>
        <v>1</v>
      </c>
    </row>
    <row r="1980" spans="12:16" x14ac:dyDescent="0.25">
      <c r="L1980" s="264">
        <f>Member!A1980</f>
        <v>0</v>
      </c>
      <c r="M1980">
        <f>SUMIF(Erfassung5!BD:BD,L1980,Erfassung5!BW:BW)</f>
        <v>0</v>
      </c>
      <c r="N1980">
        <f>SUMIF(Erfassung5!BD:BD,L1980,Erfassung5!BG:BG)</f>
        <v>0</v>
      </c>
      <c r="O1980">
        <f t="shared" si="77"/>
        <v>0</v>
      </c>
      <c r="P1980">
        <f t="shared" si="76"/>
        <v>1</v>
      </c>
    </row>
    <row r="1981" spans="12:16" x14ac:dyDescent="0.25">
      <c r="L1981" s="264">
        <f>Member!A1981</f>
        <v>0</v>
      </c>
      <c r="M1981">
        <f>SUMIF(Erfassung5!BD:BD,L1981,Erfassung5!BW:BW)</f>
        <v>0</v>
      </c>
      <c r="N1981">
        <f>SUMIF(Erfassung5!BD:BD,L1981,Erfassung5!BG:BG)</f>
        <v>0</v>
      </c>
      <c r="O1981">
        <f t="shared" si="77"/>
        <v>0</v>
      </c>
      <c r="P1981">
        <f t="shared" si="76"/>
        <v>1</v>
      </c>
    </row>
    <row r="1982" spans="12:16" x14ac:dyDescent="0.25">
      <c r="L1982" s="264">
        <f>Member!A1982</f>
        <v>0</v>
      </c>
      <c r="M1982">
        <f>SUMIF(Erfassung5!BD:BD,L1982,Erfassung5!BW:BW)</f>
        <v>0</v>
      </c>
      <c r="N1982">
        <f>SUMIF(Erfassung5!BD:BD,L1982,Erfassung5!BG:BG)</f>
        <v>0</v>
      </c>
      <c r="O1982">
        <f t="shared" si="77"/>
        <v>0</v>
      </c>
      <c r="P1982">
        <f t="shared" si="76"/>
        <v>1</v>
      </c>
    </row>
    <row r="1983" spans="12:16" x14ac:dyDescent="0.25">
      <c r="L1983" s="264">
        <f>Member!A1983</f>
        <v>0</v>
      </c>
      <c r="M1983">
        <f>SUMIF(Erfassung5!BD:BD,L1983,Erfassung5!BW:BW)</f>
        <v>0</v>
      </c>
      <c r="N1983">
        <f>SUMIF(Erfassung5!BD:BD,L1983,Erfassung5!BG:BG)</f>
        <v>0</v>
      </c>
      <c r="O1983">
        <f t="shared" si="77"/>
        <v>0</v>
      </c>
      <c r="P1983">
        <f t="shared" si="76"/>
        <v>1</v>
      </c>
    </row>
    <row r="1984" spans="12:16" x14ac:dyDescent="0.25">
      <c r="L1984" s="264">
        <f>Member!A1984</f>
        <v>0</v>
      </c>
      <c r="M1984">
        <f>SUMIF(Erfassung5!BD:BD,L1984,Erfassung5!BW:BW)</f>
        <v>0</v>
      </c>
      <c r="N1984">
        <f>SUMIF(Erfassung5!BD:BD,L1984,Erfassung5!BG:BG)</f>
        <v>0</v>
      </c>
      <c r="O1984">
        <f t="shared" si="77"/>
        <v>0</v>
      </c>
      <c r="P1984">
        <f t="shared" si="76"/>
        <v>1</v>
      </c>
    </row>
    <row r="1985" spans="12:16" x14ac:dyDescent="0.25">
      <c r="L1985" s="264">
        <f>Member!A1985</f>
        <v>0</v>
      </c>
      <c r="M1985">
        <f>SUMIF(Erfassung5!BD:BD,L1985,Erfassung5!BW:BW)</f>
        <v>0</v>
      </c>
      <c r="N1985">
        <f>SUMIF(Erfassung5!BD:BD,L1985,Erfassung5!BG:BG)</f>
        <v>0</v>
      </c>
      <c r="O1985">
        <f t="shared" si="77"/>
        <v>0</v>
      </c>
      <c r="P1985">
        <f t="shared" si="76"/>
        <v>1</v>
      </c>
    </row>
    <row r="1986" spans="12:16" x14ac:dyDescent="0.25">
      <c r="L1986" s="264">
        <f>Member!A1986</f>
        <v>0</v>
      </c>
      <c r="M1986">
        <f>SUMIF(Erfassung5!BD:BD,L1986,Erfassung5!BW:BW)</f>
        <v>0</v>
      </c>
      <c r="N1986">
        <f>SUMIF(Erfassung5!BD:BD,L1986,Erfassung5!BG:BG)</f>
        <v>0</v>
      </c>
      <c r="O1986">
        <f t="shared" si="77"/>
        <v>0</v>
      </c>
      <c r="P1986">
        <f t="shared" ref="P1986:P2049" si="78">RANK(O1986,O:O)</f>
        <v>1</v>
      </c>
    </row>
    <row r="1987" spans="12:16" x14ac:dyDescent="0.25">
      <c r="L1987" s="264">
        <f>Member!A1987</f>
        <v>0</v>
      </c>
      <c r="M1987">
        <f>SUMIF(Erfassung5!BD:BD,L1987,Erfassung5!BW:BW)</f>
        <v>0</v>
      </c>
      <c r="N1987">
        <f>SUMIF(Erfassung5!BD:BD,L1987,Erfassung5!BG:BG)</f>
        <v>0</v>
      </c>
      <c r="O1987">
        <f t="shared" ref="O1987:O2050" si="79">IF(N1987=0,0,M1987/N1987-ROW()/1000000000)</f>
        <v>0</v>
      </c>
      <c r="P1987">
        <f t="shared" si="78"/>
        <v>1</v>
      </c>
    </row>
    <row r="1988" spans="12:16" x14ac:dyDescent="0.25">
      <c r="L1988" s="264">
        <f>Member!A1988</f>
        <v>0</v>
      </c>
      <c r="M1988">
        <f>SUMIF(Erfassung5!BD:BD,L1988,Erfassung5!BW:BW)</f>
        <v>0</v>
      </c>
      <c r="N1988">
        <f>SUMIF(Erfassung5!BD:BD,L1988,Erfassung5!BG:BG)</f>
        <v>0</v>
      </c>
      <c r="O1988">
        <f t="shared" si="79"/>
        <v>0</v>
      </c>
      <c r="P1988">
        <f t="shared" si="78"/>
        <v>1</v>
      </c>
    </row>
    <row r="1989" spans="12:16" x14ac:dyDescent="0.25">
      <c r="L1989" s="264">
        <f>Member!A1989</f>
        <v>0</v>
      </c>
      <c r="M1989">
        <f>SUMIF(Erfassung5!BD:BD,L1989,Erfassung5!BW:BW)</f>
        <v>0</v>
      </c>
      <c r="N1989">
        <f>SUMIF(Erfassung5!BD:BD,L1989,Erfassung5!BG:BG)</f>
        <v>0</v>
      </c>
      <c r="O1989">
        <f t="shared" si="79"/>
        <v>0</v>
      </c>
      <c r="P1989">
        <f t="shared" si="78"/>
        <v>1</v>
      </c>
    </row>
    <row r="1990" spans="12:16" x14ac:dyDescent="0.25">
      <c r="L1990" s="264">
        <f>Member!A1990</f>
        <v>0</v>
      </c>
      <c r="M1990">
        <f>SUMIF(Erfassung5!BD:BD,L1990,Erfassung5!BW:BW)</f>
        <v>0</v>
      </c>
      <c r="N1990">
        <f>SUMIF(Erfassung5!BD:BD,L1990,Erfassung5!BG:BG)</f>
        <v>0</v>
      </c>
      <c r="O1990">
        <f t="shared" si="79"/>
        <v>0</v>
      </c>
      <c r="P1990">
        <f t="shared" si="78"/>
        <v>1</v>
      </c>
    </row>
    <row r="1991" spans="12:16" x14ac:dyDescent="0.25">
      <c r="L1991" s="264">
        <f>Member!A1991</f>
        <v>0</v>
      </c>
      <c r="M1991">
        <f>SUMIF(Erfassung5!BD:BD,L1991,Erfassung5!BW:BW)</f>
        <v>0</v>
      </c>
      <c r="N1991">
        <f>SUMIF(Erfassung5!BD:BD,L1991,Erfassung5!BG:BG)</f>
        <v>0</v>
      </c>
      <c r="O1991">
        <f t="shared" si="79"/>
        <v>0</v>
      </c>
      <c r="P1991">
        <f t="shared" si="78"/>
        <v>1</v>
      </c>
    </row>
    <row r="1992" spans="12:16" x14ac:dyDescent="0.25">
      <c r="L1992" s="264">
        <f>Member!A1992</f>
        <v>0</v>
      </c>
      <c r="M1992">
        <f>SUMIF(Erfassung5!BD:BD,L1992,Erfassung5!BW:BW)</f>
        <v>0</v>
      </c>
      <c r="N1992">
        <f>SUMIF(Erfassung5!BD:BD,L1992,Erfassung5!BG:BG)</f>
        <v>0</v>
      </c>
      <c r="O1992">
        <f t="shared" si="79"/>
        <v>0</v>
      </c>
      <c r="P1992">
        <f t="shared" si="78"/>
        <v>1</v>
      </c>
    </row>
    <row r="1993" spans="12:16" x14ac:dyDescent="0.25">
      <c r="L1993" s="264">
        <f>Member!A1993</f>
        <v>0</v>
      </c>
      <c r="M1993">
        <f>SUMIF(Erfassung5!BD:BD,L1993,Erfassung5!BW:BW)</f>
        <v>0</v>
      </c>
      <c r="N1993">
        <f>SUMIF(Erfassung5!BD:BD,L1993,Erfassung5!BG:BG)</f>
        <v>0</v>
      </c>
      <c r="O1993">
        <f t="shared" si="79"/>
        <v>0</v>
      </c>
      <c r="P1993">
        <f t="shared" si="78"/>
        <v>1</v>
      </c>
    </row>
    <row r="1994" spans="12:16" x14ac:dyDescent="0.25">
      <c r="L1994" s="264">
        <f>Member!A1994</f>
        <v>0</v>
      </c>
      <c r="M1994">
        <f>SUMIF(Erfassung5!BD:BD,L1994,Erfassung5!BW:BW)</f>
        <v>0</v>
      </c>
      <c r="N1994">
        <f>SUMIF(Erfassung5!BD:BD,L1994,Erfassung5!BG:BG)</f>
        <v>0</v>
      </c>
      <c r="O1994">
        <f t="shared" si="79"/>
        <v>0</v>
      </c>
      <c r="P1994">
        <f t="shared" si="78"/>
        <v>1</v>
      </c>
    </row>
    <row r="1995" spans="12:16" x14ac:dyDescent="0.25">
      <c r="L1995" s="264">
        <f>Member!A1995</f>
        <v>0</v>
      </c>
      <c r="M1995">
        <f>SUMIF(Erfassung5!BD:BD,L1995,Erfassung5!BW:BW)</f>
        <v>0</v>
      </c>
      <c r="N1995">
        <f>SUMIF(Erfassung5!BD:BD,L1995,Erfassung5!BG:BG)</f>
        <v>0</v>
      </c>
      <c r="O1995">
        <f t="shared" si="79"/>
        <v>0</v>
      </c>
      <c r="P1995">
        <f t="shared" si="78"/>
        <v>1</v>
      </c>
    </row>
    <row r="1996" spans="12:16" x14ac:dyDescent="0.25">
      <c r="L1996" s="264">
        <f>Member!A1996</f>
        <v>0</v>
      </c>
      <c r="M1996">
        <f>SUMIF(Erfassung5!BD:BD,L1996,Erfassung5!BW:BW)</f>
        <v>0</v>
      </c>
      <c r="N1996">
        <f>SUMIF(Erfassung5!BD:BD,L1996,Erfassung5!BG:BG)</f>
        <v>0</v>
      </c>
      <c r="O1996">
        <f t="shared" si="79"/>
        <v>0</v>
      </c>
      <c r="P1996">
        <f t="shared" si="78"/>
        <v>1</v>
      </c>
    </row>
    <row r="1997" spans="12:16" x14ac:dyDescent="0.25">
      <c r="L1997" s="264">
        <f>Member!A1997</f>
        <v>0</v>
      </c>
      <c r="M1997">
        <f>SUMIF(Erfassung5!BD:BD,L1997,Erfassung5!BW:BW)</f>
        <v>0</v>
      </c>
      <c r="N1997">
        <f>SUMIF(Erfassung5!BD:BD,L1997,Erfassung5!BG:BG)</f>
        <v>0</v>
      </c>
      <c r="O1997">
        <f t="shared" si="79"/>
        <v>0</v>
      </c>
      <c r="P1997">
        <f t="shared" si="78"/>
        <v>1</v>
      </c>
    </row>
    <row r="1998" spans="12:16" x14ac:dyDescent="0.25">
      <c r="L1998" s="264">
        <f>Member!A1998</f>
        <v>0</v>
      </c>
      <c r="M1998">
        <f>SUMIF(Erfassung5!BD:BD,L1998,Erfassung5!BW:BW)</f>
        <v>0</v>
      </c>
      <c r="N1998">
        <f>SUMIF(Erfassung5!BD:BD,L1998,Erfassung5!BG:BG)</f>
        <v>0</v>
      </c>
      <c r="O1998">
        <f t="shared" si="79"/>
        <v>0</v>
      </c>
      <c r="P1998">
        <f t="shared" si="78"/>
        <v>1</v>
      </c>
    </row>
    <row r="1999" spans="12:16" x14ac:dyDescent="0.25">
      <c r="L1999" s="264">
        <f>Member!A1999</f>
        <v>0</v>
      </c>
      <c r="M1999">
        <f>SUMIF(Erfassung5!BD:BD,L1999,Erfassung5!BW:BW)</f>
        <v>0</v>
      </c>
      <c r="N1999">
        <f>SUMIF(Erfassung5!BD:BD,L1999,Erfassung5!BG:BG)</f>
        <v>0</v>
      </c>
      <c r="O1999">
        <f t="shared" si="79"/>
        <v>0</v>
      </c>
      <c r="P1999">
        <f t="shared" si="78"/>
        <v>1</v>
      </c>
    </row>
    <row r="2000" spans="12:16" x14ac:dyDescent="0.25">
      <c r="L2000" s="264">
        <f>Member!A2000</f>
        <v>0</v>
      </c>
      <c r="M2000">
        <f>SUMIF(Erfassung5!BD:BD,L2000,Erfassung5!BW:BW)</f>
        <v>0</v>
      </c>
      <c r="N2000">
        <f>SUMIF(Erfassung5!BD:BD,L2000,Erfassung5!BG:BG)</f>
        <v>0</v>
      </c>
      <c r="O2000">
        <f t="shared" si="79"/>
        <v>0</v>
      </c>
      <c r="P2000">
        <f t="shared" si="78"/>
        <v>1</v>
      </c>
    </row>
    <row r="2001" spans="12:16" x14ac:dyDescent="0.25">
      <c r="L2001" s="264">
        <f>Member!A2001</f>
        <v>0</v>
      </c>
      <c r="M2001">
        <f>SUMIF(Erfassung5!BD:BD,L2001,Erfassung5!BW:BW)</f>
        <v>0</v>
      </c>
      <c r="N2001">
        <f>SUMIF(Erfassung5!BD:BD,L2001,Erfassung5!BG:BG)</f>
        <v>0</v>
      </c>
      <c r="O2001">
        <f t="shared" si="79"/>
        <v>0</v>
      </c>
      <c r="P2001">
        <f t="shared" si="78"/>
        <v>1</v>
      </c>
    </row>
    <row r="2002" spans="12:16" x14ac:dyDescent="0.25">
      <c r="L2002" s="264">
        <f>Member!A2002</f>
        <v>0</v>
      </c>
      <c r="M2002">
        <f>SUMIF(Erfassung5!BD:BD,L2002,Erfassung5!BW:BW)</f>
        <v>0</v>
      </c>
      <c r="N2002">
        <f>SUMIF(Erfassung5!BD:BD,L2002,Erfassung5!BG:BG)</f>
        <v>0</v>
      </c>
      <c r="O2002">
        <f t="shared" si="79"/>
        <v>0</v>
      </c>
      <c r="P2002">
        <f t="shared" si="78"/>
        <v>1</v>
      </c>
    </row>
    <row r="2003" spans="12:16" x14ac:dyDescent="0.25">
      <c r="L2003" s="264">
        <f>Member!A2003</f>
        <v>0</v>
      </c>
      <c r="M2003">
        <f>SUMIF(Erfassung5!BD:BD,L2003,Erfassung5!BW:BW)</f>
        <v>0</v>
      </c>
      <c r="N2003">
        <f>SUMIF(Erfassung5!BD:BD,L2003,Erfassung5!BG:BG)</f>
        <v>0</v>
      </c>
      <c r="O2003">
        <f t="shared" si="79"/>
        <v>0</v>
      </c>
      <c r="P2003">
        <f t="shared" si="78"/>
        <v>1</v>
      </c>
    </row>
    <row r="2004" spans="12:16" x14ac:dyDescent="0.25">
      <c r="L2004" s="264">
        <f>Member!A2004</f>
        <v>0</v>
      </c>
      <c r="M2004">
        <f>SUMIF(Erfassung5!BD:BD,L2004,Erfassung5!BW:BW)</f>
        <v>0</v>
      </c>
      <c r="N2004">
        <f>SUMIF(Erfassung5!BD:BD,L2004,Erfassung5!BG:BG)</f>
        <v>0</v>
      </c>
      <c r="O2004">
        <f t="shared" si="79"/>
        <v>0</v>
      </c>
      <c r="P2004">
        <f t="shared" si="78"/>
        <v>1</v>
      </c>
    </row>
    <row r="2005" spans="12:16" x14ac:dyDescent="0.25">
      <c r="L2005" s="264">
        <f>Member!A2005</f>
        <v>0</v>
      </c>
      <c r="M2005">
        <f>SUMIF(Erfassung5!BD:BD,L2005,Erfassung5!BW:BW)</f>
        <v>0</v>
      </c>
      <c r="N2005">
        <f>SUMIF(Erfassung5!BD:BD,L2005,Erfassung5!BG:BG)</f>
        <v>0</v>
      </c>
      <c r="O2005">
        <f t="shared" si="79"/>
        <v>0</v>
      </c>
      <c r="P2005">
        <f t="shared" si="78"/>
        <v>1</v>
      </c>
    </row>
    <row r="2006" spans="12:16" x14ac:dyDescent="0.25">
      <c r="L2006" s="264">
        <f>Member!A2006</f>
        <v>0</v>
      </c>
      <c r="M2006">
        <f>SUMIF(Erfassung5!BD:BD,L2006,Erfassung5!BW:BW)</f>
        <v>0</v>
      </c>
      <c r="N2006">
        <f>SUMIF(Erfassung5!BD:BD,L2006,Erfassung5!BG:BG)</f>
        <v>0</v>
      </c>
      <c r="O2006">
        <f t="shared" si="79"/>
        <v>0</v>
      </c>
      <c r="P2006">
        <f t="shared" si="78"/>
        <v>1</v>
      </c>
    </row>
    <row r="2007" spans="12:16" x14ac:dyDescent="0.25">
      <c r="L2007" s="264">
        <f>Member!A2007</f>
        <v>0</v>
      </c>
      <c r="M2007">
        <f>SUMIF(Erfassung5!BD:BD,L2007,Erfassung5!BW:BW)</f>
        <v>0</v>
      </c>
      <c r="N2007">
        <f>SUMIF(Erfassung5!BD:BD,L2007,Erfassung5!BG:BG)</f>
        <v>0</v>
      </c>
      <c r="O2007">
        <f t="shared" si="79"/>
        <v>0</v>
      </c>
      <c r="P2007">
        <f t="shared" si="78"/>
        <v>1</v>
      </c>
    </row>
    <row r="2008" spans="12:16" x14ac:dyDescent="0.25">
      <c r="L2008" s="264">
        <f>Member!A2008</f>
        <v>0</v>
      </c>
      <c r="M2008">
        <f>SUMIF(Erfassung5!BD:BD,L2008,Erfassung5!BW:BW)</f>
        <v>0</v>
      </c>
      <c r="N2008">
        <f>SUMIF(Erfassung5!BD:BD,L2008,Erfassung5!BG:BG)</f>
        <v>0</v>
      </c>
      <c r="O2008">
        <f t="shared" si="79"/>
        <v>0</v>
      </c>
      <c r="P2008">
        <f t="shared" si="78"/>
        <v>1</v>
      </c>
    </row>
    <row r="2009" spans="12:16" x14ac:dyDescent="0.25">
      <c r="L2009" s="264">
        <f>Member!A2009</f>
        <v>0</v>
      </c>
      <c r="M2009">
        <f>SUMIF(Erfassung5!BD:BD,L2009,Erfassung5!BW:BW)</f>
        <v>0</v>
      </c>
      <c r="N2009">
        <f>SUMIF(Erfassung5!BD:BD,L2009,Erfassung5!BG:BG)</f>
        <v>0</v>
      </c>
      <c r="O2009">
        <f t="shared" si="79"/>
        <v>0</v>
      </c>
      <c r="P2009">
        <f t="shared" si="78"/>
        <v>1</v>
      </c>
    </row>
    <row r="2010" spans="12:16" x14ac:dyDescent="0.25">
      <c r="L2010" s="264">
        <f>Member!A2010</f>
        <v>0</v>
      </c>
      <c r="M2010">
        <f>SUMIF(Erfassung5!BD:BD,L2010,Erfassung5!BW:BW)</f>
        <v>0</v>
      </c>
      <c r="N2010">
        <f>SUMIF(Erfassung5!BD:BD,L2010,Erfassung5!BG:BG)</f>
        <v>0</v>
      </c>
      <c r="O2010">
        <f t="shared" si="79"/>
        <v>0</v>
      </c>
      <c r="P2010">
        <f t="shared" si="78"/>
        <v>1</v>
      </c>
    </row>
    <row r="2011" spans="12:16" x14ac:dyDescent="0.25">
      <c r="L2011" s="264">
        <f>Member!A2011</f>
        <v>0</v>
      </c>
      <c r="M2011">
        <f>SUMIF(Erfassung5!BD:BD,L2011,Erfassung5!BW:BW)</f>
        <v>0</v>
      </c>
      <c r="N2011">
        <f>SUMIF(Erfassung5!BD:BD,L2011,Erfassung5!BG:BG)</f>
        <v>0</v>
      </c>
      <c r="O2011">
        <f t="shared" si="79"/>
        <v>0</v>
      </c>
      <c r="P2011">
        <f t="shared" si="78"/>
        <v>1</v>
      </c>
    </row>
    <row r="2012" spans="12:16" x14ac:dyDescent="0.25">
      <c r="L2012" s="264">
        <f>Member!A2012</f>
        <v>0</v>
      </c>
      <c r="M2012">
        <f>SUMIF(Erfassung5!BD:BD,L2012,Erfassung5!BW:BW)</f>
        <v>0</v>
      </c>
      <c r="N2012">
        <f>SUMIF(Erfassung5!BD:BD,L2012,Erfassung5!BG:BG)</f>
        <v>0</v>
      </c>
      <c r="O2012">
        <f t="shared" si="79"/>
        <v>0</v>
      </c>
      <c r="P2012">
        <f t="shared" si="78"/>
        <v>1</v>
      </c>
    </row>
    <row r="2013" spans="12:16" x14ac:dyDescent="0.25">
      <c r="L2013" s="264">
        <f>Member!A2013</f>
        <v>0</v>
      </c>
      <c r="M2013">
        <f>SUMIF(Erfassung5!BD:BD,L2013,Erfassung5!BW:BW)</f>
        <v>0</v>
      </c>
      <c r="N2013">
        <f>SUMIF(Erfassung5!BD:BD,L2013,Erfassung5!BG:BG)</f>
        <v>0</v>
      </c>
      <c r="O2013">
        <f t="shared" si="79"/>
        <v>0</v>
      </c>
      <c r="P2013">
        <f t="shared" si="78"/>
        <v>1</v>
      </c>
    </row>
    <row r="2014" spans="12:16" x14ac:dyDescent="0.25">
      <c r="L2014" s="264">
        <f>Member!A2014</f>
        <v>0</v>
      </c>
      <c r="M2014">
        <f>SUMIF(Erfassung5!BD:BD,L2014,Erfassung5!BW:BW)</f>
        <v>0</v>
      </c>
      <c r="N2014">
        <f>SUMIF(Erfassung5!BD:BD,L2014,Erfassung5!BG:BG)</f>
        <v>0</v>
      </c>
      <c r="O2014">
        <f t="shared" si="79"/>
        <v>0</v>
      </c>
      <c r="P2014">
        <f t="shared" si="78"/>
        <v>1</v>
      </c>
    </row>
    <row r="2015" spans="12:16" x14ac:dyDescent="0.25">
      <c r="L2015" s="264">
        <f>Member!A2015</f>
        <v>0</v>
      </c>
      <c r="M2015">
        <f>SUMIF(Erfassung5!BD:BD,L2015,Erfassung5!BW:BW)</f>
        <v>0</v>
      </c>
      <c r="N2015">
        <f>SUMIF(Erfassung5!BD:BD,L2015,Erfassung5!BG:BG)</f>
        <v>0</v>
      </c>
      <c r="O2015">
        <f t="shared" si="79"/>
        <v>0</v>
      </c>
      <c r="P2015">
        <f t="shared" si="78"/>
        <v>1</v>
      </c>
    </row>
    <row r="2016" spans="12:16" x14ac:dyDescent="0.25">
      <c r="L2016" s="264">
        <f>Member!A2016</f>
        <v>0</v>
      </c>
      <c r="M2016">
        <f>SUMIF(Erfassung5!BD:BD,L2016,Erfassung5!BW:BW)</f>
        <v>0</v>
      </c>
      <c r="N2016">
        <f>SUMIF(Erfassung5!BD:BD,L2016,Erfassung5!BG:BG)</f>
        <v>0</v>
      </c>
      <c r="O2016">
        <f t="shared" si="79"/>
        <v>0</v>
      </c>
      <c r="P2016">
        <f t="shared" si="78"/>
        <v>1</v>
      </c>
    </row>
    <row r="2017" spans="12:16" x14ac:dyDescent="0.25">
      <c r="L2017" s="264">
        <f>Member!A2017</f>
        <v>0</v>
      </c>
      <c r="M2017">
        <f>SUMIF(Erfassung5!BD:BD,L2017,Erfassung5!BW:BW)</f>
        <v>0</v>
      </c>
      <c r="N2017">
        <f>SUMIF(Erfassung5!BD:BD,L2017,Erfassung5!BG:BG)</f>
        <v>0</v>
      </c>
      <c r="O2017">
        <f t="shared" si="79"/>
        <v>0</v>
      </c>
      <c r="P2017">
        <f t="shared" si="78"/>
        <v>1</v>
      </c>
    </row>
    <row r="2018" spans="12:16" x14ac:dyDescent="0.25">
      <c r="L2018" s="264">
        <f>Member!A2018</f>
        <v>0</v>
      </c>
      <c r="M2018">
        <f>SUMIF(Erfassung5!BD:BD,L2018,Erfassung5!BW:BW)</f>
        <v>0</v>
      </c>
      <c r="N2018">
        <f>SUMIF(Erfassung5!BD:BD,L2018,Erfassung5!BG:BG)</f>
        <v>0</v>
      </c>
      <c r="O2018">
        <f t="shared" si="79"/>
        <v>0</v>
      </c>
      <c r="P2018">
        <f t="shared" si="78"/>
        <v>1</v>
      </c>
    </row>
    <row r="2019" spans="12:16" x14ac:dyDescent="0.25">
      <c r="L2019" s="264">
        <f>Member!A2019</f>
        <v>0</v>
      </c>
      <c r="M2019">
        <f>SUMIF(Erfassung5!BD:BD,L2019,Erfassung5!BW:BW)</f>
        <v>0</v>
      </c>
      <c r="N2019">
        <f>SUMIF(Erfassung5!BD:BD,L2019,Erfassung5!BG:BG)</f>
        <v>0</v>
      </c>
      <c r="O2019">
        <f t="shared" si="79"/>
        <v>0</v>
      </c>
      <c r="P2019">
        <f t="shared" si="78"/>
        <v>1</v>
      </c>
    </row>
    <row r="2020" spans="12:16" x14ac:dyDescent="0.25">
      <c r="L2020" s="264">
        <f>Member!A2020</f>
        <v>0</v>
      </c>
      <c r="M2020">
        <f>SUMIF(Erfassung5!BD:BD,L2020,Erfassung5!BW:BW)</f>
        <v>0</v>
      </c>
      <c r="N2020">
        <f>SUMIF(Erfassung5!BD:BD,L2020,Erfassung5!BG:BG)</f>
        <v>0</v>
      </c>
      <c r="O2020">
        <f t="shared" si="79"/>
        <v>0</v>
      </c>
      <c r="P2020">
        <f t="shared" si="78"/>
        <v>1</v>
      </c>
    </row>
    <row r="2021" spans="12:16" x14ac:dyDescent="0.25">
      <c r="L2021" s="264">
        <f>Member!A2021</f>
        <v>0</v>
      </c>
      <c r="M2021">
        <f>SUMIF(Erfassung5!BD:BD,L2021,Erfassung5!BW:BW)</f>
        <v>0</v>
      </c>
      <c r="N2021">
        <f>SUMIF(Erfassung5!BD:BD,L2021,Erfassung5!BG:BG)</f>
        <v>0</v>
      </c>
      <c r="O2021">
        <f t="shared" si="79"/>
        <v>0</v>
      </c>
      <c r="P2021">
        <f t="shared" si="78"/>
        <v>1</v>
      </c>
    </row>
    <row r="2022" spans="12:16" x14ac:dyDescent="0.25">
      <c r="L2022" s="264">
        <f>Member!A2022</f>
        <v>0</v>
      </c>
      <c r="M2022">
        <f>SUMIF(Erfassung5!BD:BD,L2022,Erfassung5!BW:BW)</f>
        <v>0</v>
      </c>
      <c r="N2022">
        <f>SUMIF(Erfassung5!BD:BD,L2022,Erfassung5!BG:BG)</f>
        <v>0</v>
      </c>
      <c r="O2022">
        <f t="shared" si="79"/>
        <v>0</v>
      </c>
      <c r="P2022">
        <f t="shared" si="78"/>
        <v>1</v>
      </c>
    </row>
    <row r="2023" spans="12:16" x14ac:dyDescent="0.25">
      <c r="L2023" s="264">
        <f>Member!A2023</f>
        <v>0</v>
      </c>
      <c r="M2023">
        <f>SUMIF(Erfassung5!BD:BD,L2023,Erfassung5!BW:BW)</f>
        <v>0</v>
      </c>
      <c r="N2023">
        <f>SUMIF(Erfassung5!BD:BD,L2023,Erfassung5!BG:BG)</f>
        <v>0</v>
      </c>
      <c r="O2023">
        <f t="shared" si="79"/>
        <v>0</v>
      </c>
      <c r="P2023">
        <f t="shared" si="78"/>
        <v>1</v>
      </c>
    </row>
    <row r="2024" spans="12:16" x14ac:dyDescent="0.25">
      <c r="L2024" s="264">
        <f>Member!A2024</f>
        <v>0</v>
      </c>
      <c r="M2024">
        <f>SUMIF(Erfassung5!BD:BD,L2024,Erfassung5!BW:BW)</f>
        <v>0</v>
      </c>
      <c r="N2024">
        <f>SUMIF(Erfassung5!BD:BD,L2024,Erfassung5!BG:BG)</f>
        <v>0</v>
      </c>
      <c r="O2024">
        <f t="shared" si="79"/>
        <v>0</v>
      </c>
      <c r="P2024">
        <f t="shared" si="78"/>
        <v>1</v>
      </c>
    </row>
    <row r="2025" spans="12:16" x14ac:dyDescent="0.25">
      <c r="L2025" s="264">
        <f>Member!A2025</f>
        <v>0</v>
      </c>
      <c r="M2025">
        <f>SUMIF(Erfassung5!BD:BD,L2025,Erfassung5!BW:BW)</f>
        <v>0</v>
      </c>
      <c r="N2025">
        <f>SUMIF(Erfassung5!BD:BD,L2025,Erfassung5!BG:BG)</f>
        <v>0</v>
      </c>
      <c r="O2025">
        <f t="shared" si="79"/>
        <v>0</v>
      </c>
      <c r="P2025">
        <f t="shared" si="78"/>
        <v>1</v>
      </c>
    </row>
    <row r="2026" spans="12:16" x14ac:dyDescent="0.25">
      <c r="L2026" s="264">
        <f>Member!A2026</f>
        <v>0</v>
      </c>
      <c r="M2026">
        <f>SUMIF(Erfassung5!BD:BD,L2026,Erfassung5!BW:BW)</f>
        <v>0</v>
      </c>
      <c r="N2026">
        <f>SUMIF(Erfassung5!BD:BD,L2026,Erfassung5!BG:BG)</f>
        <v>0</v>
      </c>
      <c r="O2026">
        <f t="shared" si="79"/>
        <v>0</v>
      </c>
      <c r="P2026">
        <f t="shared" si="78"/>
        <v>1</v>
      </c>
    </row>
    <row r="2027" spans="12:16" x14ac:dyDescent="0.25">
      <c r="L2027" s="264">
        <f>Member!A2027</f>
        <v>0</v>
      </c>
      <c r="M2027">
        <f>SUMIF(Erfassung5!BD:BD,L2027,Erfassung5!BW:BW)</f>
        <v>0</v>
      </c>
      <c r="N2027">
        <f>SUMIF(Erfassung5!BD:BD,L2027,Erfassung5!BG:BG)</f>
        <v>0</v>
      </c>
      <c r="O2027">
        <f t="shared" si="79"/>
        <v>0</v>
      </c>
      <c r="P2027">
        <f t="shared" si="78"/>
        <v>1</v>
      </c>
    </row>
    <row r="2028" spans="12:16" x14ac:dyDescent="0.25">
      <c r="L2028" s="264">
        <f>Member!A2028</f>
        <v>0</v>
      </c>
      <c r="M2028">
        <f>SUMIF(Erfassung5!BD:BD,L2028,Erfassung5!BW:BW)</f>
        <v>0</v>
      </c>
      <c r="N2028">
        <f>SUMIF(Erfassung5!BD:BD,L2028,Erfassung5!BG:BG)</f>
        <v>0</v>
      </c>
      <c r="O2028">
        <f t="shared" si="79"/>
        <v>0</v>
      </c>
      <c r="P2028">
        <f t="shared" si="78"/>
        <v>1</v>
      </c>
    </row>
    <row r="2029" spans="12:16" x14ac:dyDescent="0.25">
      <c r="L2029" s="264">
        <f>Member!A2029</f>
        <v>0</v>
      </c>
      <c r="M2029">
        <f>SUMIF(Erfassung5!BD:BD,L2029,Erfassung5!BW:BW)</f>
        <v>0</v>
      </c>
      <c r="N2029">
        <f>SUMIF(Erfassung5!BD:BD,L2029,Erfassung5!BG:BG)</f>
        <v>0</v>
      </c>
      <c r="O2029">
        <f t="shared" si="79"/>
        <v>0</v>
      </c>
      <c r="P2029">
        <f t="shared" si="78"/>
        <v>1</v>
      </c>
    </row>
    <row r="2030" spans="12:16" x14ac:dyDescent="0.25">
      <c r="L2030" s="264">
        <f>Member!A2030</f>
        <v>0</v>
      </c>
      <c r="M2030">
        <f>SUMIF(Erfassung5!BD:BD,L2030,Erfassung5!BW:BW)</f>
        <v>0</v>
      </c>
      <c r="N2030">
        <f>SUMIF(Erfassung5!BD:BD,L2030,Erfassung5!BG:BG)</f>
        <v>0</v>
      </c>
      <c r="O2030">
        <f t="shared" si="79"/>
        <v>0</v>
      </c>
      <c r="P2030">
        <f t="shared" si="78"/>
        <v>1</v>
      </c>
    </row>
    <row r="2031" spans="12:16" x14ac:dyDescent="0.25">
      <c r="L2031" s="264">
        <f>Member!A2031</f>
        <v>0</v>
      </c>
      <c r="M2031">
        <f>SUMIF(Erfassung5!BD:BD,L2031,Erfassung5!BW:BW)</f>
        <v>0</v>
      </c>
      <c r="N2031">
        <f>SUMIF(Erfassung5!BD:BD,L2031,Erfassung5!BG:BG)</f>
        <v>0</v>
      </c>
      <c r="O2031">
        <f t="shared" si="79"/>
        <v>0</v>
      </c>
      <c r="P2031">
        <f t="shared" si="78"/>
        <v>1</v>
      </c>
    </row>
    <row r="2032" spans="12:16" x14ac:dyDescent="0.25">
      <c r="L2032" s="264">
        <f>Member!A2032</f>
        <v>0</v>
      </c>
      <c r="M2032">
        <f>SUMIF(Erfassung5!BD:BD,L2032,Erfassung5!BW:BW)</f>
        <v>0</v>
      </c>
      <c r="N2032">
        <f>SUMIF(Erfassung5!BD:BD,L2032,Erfassung5!BG:BG)</f>
        <v>0</v>
      </c>
      <c r="O2032">
        <f t="shared" si="79"/>
        <v>0</v>
      </c>
      <c r="P2032">
        <f t="shared" si="78"/>
        <v>1</v>
      </c>
    </row>
    <row r="2033" spans="12:16" x14ac:dyDescent="0.25">
      <c r="L2033" s="264">
        <f>Member!A2033</f>
        <v>0</v>
      </c>
      <c r="M2033">
        <f>SUMIF(Erfassung5!BD:BD,L2033,Erfassung5!BW:BW)</f>
        <v>0</v>
      </c>
      <c r="N2033">
        <f>SUMIF(Erfassung5!BD:BD,L2033,Erfassung5!BG:BG)</f>
        <v>0</v>
      </c>
      <c r="O2033">
        <f t="shared" si="79"/>
        <v>0</v>
      </c>
      <c r="P2033">
        <f t="shared" si="78"/>
        <v>1</v>
      </c>
    </row>
    <row r="2034" spans="12:16" x14ac:dyDescent="0.25">
      <c r="L2034" s="264">
        <f>Member!A2034</f>
        <v>0</v>
      </c>
      <c r="M2034">
        <f>SUMIF(Erfassung5!BD:BD,L2034,Erfassung5!BW:BW)</f>
        <v>0</v>
      </c>
      <c r="N2034">
        <f>SUMIF(Erfassung5!BD:BD,L2034,Erfassung5!BG:BG)</f>
        <v>0</v>
      </c>
      <c r="O2034">
        <f t="shared" si="79"/>
        <v>0</v>
      </c>
      <c r="P2034">
        <f t="shared" si="78"/>
        <v>1</v>
      </c>
    </row>
    <row r="2035" spans="12:16" x14ac:dyDescent="0.25">
      <c r="L2035" s="264">
        <f>Member!A2035</f>
        <v>0</v>
      </c>
      <c r="M2035">
        <f>SUMIF(Erfassung5!BD:BD,L2035,Erfassung5!BW:BW)</f>
        <v>0</v>
      </c>
      <c r="N2035">
        <f>SUMIF(Erfassung5!BD:BD,L2035,Erfassung5!BG:BG)</f>
        <v>0</v>
      </c>
      <c r="O2035">
        <f t="shared" si="79"/>
        <v>0</v>
      </c>
      <c r="P2035">
        <f t="shared" si="78"/>
        <v>1</v>
      </c>
    </row>
    <row r="2036" spans="12:16" x14ac:dyDescent="0.25">
      <c r="L2036" s="264">
        <f>Member!A2036</f>
        <v>0</v>
      </c>
      <c r="M2036">
        <f>SUMIF(Erfassung5!BD:BD,L2036,Erfassung5!BW:BW)</f>
        <v>0</v>
      </c>
      <c r="N2036">
        <f>SUMIF(Erfassung5!BD:BD,L2036,Erfassung5!BG:BG)</f>
        <v>0</v>
      </c>
      <c r="O2036">
        <f t="shared" si="79"/>
        <v>0</v>
      </c>
      <c r="P2036">
        <f t="shared" si="78"/>
        <v>1</v>
      </c>
    </row>
    <row r="2037" spans="12:16" x14ac:dyDescent="0.25">
      <c r="L2037" s="264">
        <f>Member!A2037</f>
        <v>0</v>
      </c>
      <c r="M2037">
        <f>SUMIF(Erfassung5!BD:BD,L2037,Erfassung5!BW:BW)</f>
        <v>0</v>
      </c>
      <c r="N2037">
        <f>SUMIF(Erfassung5!BD:BD,L2037,Erfassung5!BG:BG)</f>
        <v>0</v>
      </c>
      <c r="O2037">
        <f t="shared" si="79"/>
        <v>0</v>
      </c>
      <c r="P2037">
        <f t="shared" si="78"/>
        <v>1</v>
      </c>
    </row>
    <row r="2038" spans="12:16" x14ac:dyDescent="0.25">
      <c r="L2038" s="264">
        <f>Member!A2038</f>
        <v>0</v>
      </c>
      <c r="M2038">
        <f>SUMIF(Erfassung5!BD:BD,L2038,Erfassung5!BW:BW)</f>
        <v>0</v>
      </c>
      <c r="N2038">
        <f>SUMIF(Erfassung5!BD:BD,L2038,Erfassung5!BG:BG)</f>
        <v>0</v>
      </c>
      <c r="O2038">
        <f t="shared" si="79"/>
        <v>0</v>
      </c>
      <c r="P2038">
        <f t="shared" si="78"/>
        <v>1</v>
      </c>
    </row>
    <row r="2039" spans="12:16" x14ac:dyDescent="0.25">
      <c r="L2039" s="264">
        <f>Member!A2039</f>
        <v>0</v>
      </c>
      <c r="M2039">
        <f>SUMIF(Erfassung5!BD:BD,L2039,Erfassung5!BW:BW)</f>
        <v>0</v>
      </c>
      <c r="N2039">
        <f>SUMIF(Erfassung5!BD:BD,L2039,Erfassung5!BG:BG)</f>
        <v>0</v>
      </c>
      <c r="O2039">
        <f t="shared" si="79"/>
        <v>0</v>
      </c>
      <c r="P2039">
        <f t="shared" si="78"/>
        <v>1</v>
      </c>
    </row>
    <row r="2040" spans="12:16" x14ac:dyDescent="0.25">
      <c r="L2040" s="264">
        <f>Member!A2040</f>
        <v>0</v>
      </c>
      <c r="M2040">
        <f>SUMIF(Erfassung5!BD:BD,L2040,Erfassung5!BW:BW)</f>
        <v>0</v>
      </c>
      <c r="N2040">
        <f>SUMIF(Erfassung5!BD:BD,L2040,Erfassung5!BG:BG)</f>
        <v>0</v>
      </c>
      <c r="O2040">
        <f t="shared" si="79"/>
        <v>0</v>
      </c>
      <c r="P2040">
        <f t="shared" si="78"/>
        <v>1</v>
      </c>
    </row>
    <row r="2041" spans="12:16" x14ac:dyDescent="0.25">
      <c r="L2041" s="264">
        <f>Member!A2041</f>
        <v>0</v>
      </c>
      <c r="M2041">
        <f>SUMIF(Erfassung5!BD:BD,L2041,Erfassung5!BW:BW)</f>
        <v>0</v>
      </c>
      <c r="N2041">
        <f>SUMIF(Erfassung5!BD:BD,L2041,Erfassung5!BG:BG)</f>
        <v>0</v>
      </c>
      <c r="O2041">
        <f t="shared" si="79"/>
        <v>0</v>
      </c>
      <c r="P2041">
        <f t="shared" si="78"/>
        <v>1</v>
      </c>
    </row>
    <row r="2042" spans="12:16" x14ac:dyDescent="0.25">
      <c r="L2042" s="264">
        <f>Member!A2042</f>
        <v>0</v>
      </c>
      <c r="M2042">
        <f>SUMIF(Erfassung5!BD:BD,L2042,Erfassung5!BW:BW)</f>
        <v>0</v>
      </c>
      <c r="N2042">
        <f>SUMIF(Erfassung5!BD:BD,L2042,Erfassung5!BG:BG)</f>
        <v>0</v>
      </c>
      <c r="O2042">
        <f t="shared" si="79"/>
        <v>0</v>
      </c>
      <c r="P2042">
        <f t="shared" si="78"/>
        <v>1</v>
      </c>
    </row>
    <row r="2043" spans="12:16" x14ac:dyDescent="0.25">
      <c r="L2043" s="264">
        <f>Member!A2043</f>
        <v>0</v>
      </c>
      <c r="M2043">
        <f>SUMIF(Erfassung5!BD:BD,L2043,Erfassung5!BW:BW)</f>
        <v>0</v>
      </c>
      <c r="N2043">
        <f>SUMIF(Erfassung5!BD:BD,L2043,Erfassung5!BG:BG)</f>
        <v>0</v>
      </c>
      <c r="O2043">
        <f t="shared" si="79"/>
        <v>0</v>
      </c>
      <c r="P2043">
        <f t="shared" si="78"/>
        <v>1</v>
      </c>
    </row>
    <row r="2044" spans="12:16" x14ac:dyDescent="0.25">
      <c r="L2044" s="264">
        <f>Member!A2044</f>
        <v>0</v>
      </c>
      <c r="M2044">
        <f>SUMIF(Erfassung5!BD:BD,L2044,Erfassung5!BW:BW)</f>
        <v>0</v>
      </c>
      <c r="N2044">
        <f>SUMIF(Erfassung5!BD:BD,L2044,Erfassung5!BG:BG)</f>
        <v>0</v>
      </c>
      <c r="O2044">
        <f t="shared" si="79"/>
        <v>0</v>
      </c>
      <c r="P2044">
        <f t="shared" si="78"/>
        <v>1</v>
      </c>
    </row>
    <row r="2045" spans="12:16" x14ac:dyDescent="0.25">
      <c r="L2045" s="264">
        <f>Member!A2045</f>
        <v>0</v>
      </c>
      <c r="M2045">
        <f>SUMIF(Erfassung5!BD:BD,L2045,Erfassung5!BW:BW)</f>
        <v>0</v>
      </c>
      <c r="N2045">
        <f>SUMIF(Erfassung5!BD:BD,L2045,Erfassung5!BG:BG)</f>
        <v>0</v>
      </c>
      <c r="O2045">
        <f t="shared" si="79"/>
        <v>0</v>
      </c>
      <c r="P2045">
        <f t="shared" si="78"/>
        <v>1</v>
      </c>
    </row>
    <row r="2046" spans="12:16" x14ac:dyDescent="0.25">
      <c r="L2046" s="264">
        <f>Member!A2046</f>
        <v>0</v>
      </c>
      <c r="M2046">
        <f>SUMIF(Erfassung5!BD:BD,L2046,Erfassung5!BW:BW)</f>
        <v>0</v>
      </c>
      <c r="N2046">
        <f>SUMIF(Erfassung5!BD:BD,L2046,Erfassung5!BG:BG)</f>
        <v>0</v>
      </c>
      <c r="O2046">
        <f t="shared" si="79"/>
        <v>0</v>
      </c>
      <c r="P2046">
        <f t="shared" si="78"/>
        <v>1</v>
      </c>
    </row>
    <row r="2047" spans="12:16" x14ac:dyDescent="0.25">
      <c r="L2047" s="264">
        <f>Member!A2047</f>
        <v>0</v>
      </c>
      <c r="M2047">
        <f>SUMIF(Erfassung5!BD:BD,L2047,Erfassung5!BW:BW)</f>
        <v>0</v>
      </c>
      <c r="N2047">
        <f>SUMIF(Erfassung5!BD:BD,L2047,Erfassung5!BG:BG)</f>
        <v>0</v>
      </c>
      <c r="O2047">
        <f t="shared" si="79"/>
        <v>0</v>
      </c>
      <c r="P2047">
        <f t="shared" si="78"/>
        <v>1</v>
      </c>
    </row>
    <row r="2048" spans="12:16" x14ac:dyDescent="0.25">
      <c r="L2048" s="264">
        <f>Member!A2048</f>
        <v>0</v>
      </c>
      <c r="M2048">
        <f>SUMIF(Erfassung5!BD:BD,L2048,Erfassung5!BW:BW)</f>
        <v>0</v>
      </c>
      <c r="N2048">
        <f>SUMIF(Erfassung5!BD:BD,L2048,Erfassung5!BG:BG)</f>
        <v>0</v>
      </c>
      <c r="O2048">
        <f t="shared" si="79"/>
        <v>0</v>
      </c>
      <c r="P2048">
        <f t="shared" si="78"/>
        <v>1</v>
      </c>
    </row>
    <row r="2049" spans="12:16" x14ac:dyDescent="0.25">
      <c r="L2049" s="264">
        <f>Member!A2049</f>
        <v>0</v>
      </c>
      <c r="M2049">
        <f>SUMIF(Erfassung5!BD:BD,L2049,Erfassung5!BW:BW)</f>
        <v>0</v>
      </c>
      <c r="N2049">
        <f>SUMIF(Erfassung5!BD:BD,L2049,Erfassung5!BG:BG)</f>
        <v>0</v>
      </c>
      <c r="O2049">
        <f t="shared" si="79"/>
        <v>0</v>
      </c>
      <c r="P2049">
        <f t="shared" si="78"/>
        <v>1</v>
      </c>
    </row>
    <row r="2050" spans="12:16" x14ac:dyDescent="0.25">
      <c r="L2050" s="264">
        <f>Member!A2050</f>
        <v>0</v>
      </c>
      <c r="M2050">
        <f>SUMIF(Erfassung5!BD:BD,L2050,Erfassung5!BW:BW)</f>
        <v>0</v>
      </c>
      <c r="N2050">
        <f>SUMIF(Erfassung5!BD:BD,L2050,Erfassung5!BG:BG)</f>
        <v>0</v>
      </c>
      <c r="O2050">
        <f t="shared" si="79"/>
        <v>0</v>
      </c>
      <c r="P2050">
        <f t="shared" ref="P2050:P2113" si="80">RANK(O2050,O:O)</f>
        <v>1</v>
      </c>
    </row>
    <row r="2051" spans="12:16" x14ac:dyDescent="0.25">
      <c r="L2051" s="264">
        <f>Member!A2051</f>
        <v>0</v>
      </c>
      <c r="M2051">
        <f>SUMIF(Erfassung5!BD:BD,L2051,Erfassung5!BW:BW)</f>
        <v>0</v>
      </c>
      <c r="N2051">
        <f>SUMIF(Erfassung5!BD:BD,L2051,Erfassung5!BG:BG)</f>
        <v>0</v>
      </c>
      <c r="O2051">
        <f t="shared" ref="O2051:O2114" si="81">IF(N2051=0,0,M2051/N2051-ROW()/1000000000)</f>
        <v>0</v>
      </c>
      <c r="P2051">
        <f t="shared" si="80"/>
        <v>1</v>
      </c>
    </row>
    <row r="2052" spans="12:16" x14ac:dyDescent="0.25">
      <c r="L2052" s="264">
        <f>Member!A2052</f>
        <v>0</v>
      </c>
      <c r="M2052">
        <f>SUMIF(Erfassung5!BD:BD,L2052,Erfassung5!BW:BW)</f>
        <v>0</v>
      </c>
      <c r="N2052">
        <f>SUMIF(Erfassung5!BD:BD,L2052,Erfassung5!BG:BG)</f>
        <v>0</v>
      </c>
      <c r="O2052">
        <f t="shared" si="81"/>
        <v>0</v>
      </c>
      <c r="P2052">
        <f t="shared" si="80"/>
        <v>1</v>
      </c>
    </row>
    <row r="2053" spans="12:16" x14ac:dyDescent="0.25">
      <c r="L2053" s="264">
        <f>Member!A2053</f>
        <v>0</v>
      </c>
      <c r="M2053">
        <f>SUMIF(Erfassung5!BD:BD,L2053,Erfassung5!BW:BW)</f>
        <v>0</v>
      </c>
      <c r="N2053">
        <f>SUMIF(Erfassung5!BD:BD,L2053,Erfassung5!BG:BG)</f>
        <v>0</v>
      </c>
      <c r="O2053">
        <f t="shared" si="81"/>
        <v>0</v>
      </c>
      <c r="P2053">
        <f t="shared" si="80"/>
        <v>1</v>
      </c>
    </row>
    <row r="2054" spans="12:16" x14ac:dyDescent="0.25">
      <c r="L2054" s="264">
        <f>Member!A2054</f>
        <v>0</v>
      </c>
      <c r="M2054">
        <f>SUMIF(Erfassung5!BD:BD,L2054,Erfassung5!BW:BW)</f>
        <v>0</v>
      </c>
      <c r="N2054">
        <f>SUMIF(Erfassung5!BD:BD,L2054,Erfassung5!BG:BG)</f>
        <v>0</v>
      </c>
      <c r="O2054">
        <f t="shared" si="81"/>
        <v>0</v>
      </c>
      <c r="P2054">
        <f t="shared" si="80"/>
        <v>1</v>
      </c>
    </row>
    <row r="2055" spans="12:16" x14ac:dyDescent="0.25">
      <c r="L2055" s="264">
        <f>Member!A2055</f>
        <v>0</v>
      </c>
      <c r="M2055">
        <f>SUMIF(Erfassung5!BD:BD,L2055,Erfassung5!BW:BW)</f>
        <v>0</v>
      </c>
      <c r="N2055">
        <f>SUMIF(Erfassung5!BD:BD,L2055,Erfassung5!BG:BG)</f>
        <v>0</v>
      </c>
      <c r="O2055">
        <f t="shared" si="81"/>
        <v>0</v>
      </c>
      <c r="P2055">
        <f t="shared" si="80"/>
        <v>1</v>
      </c>
    </row>
    <row r="2056" spans="12:16" x14ac:dyDescent="0.25">
      <c r="L2056" s="264">
        <f>Member!A2056</f>
        <v>0</v>
      </c>
      <c r="M2056">
        <f>SUMIF(Erfassung5!BD:BD,L2056,Erfassung5!BW:BW)</f>
        <v>0</v>
      </c>
      <c r="N2056">
        <f>SUMIF(Erfassung5!BD:BD,L2056,Erfassung5!BG:BG)</f>
        <v>0</v>
      </c>
      <c r="O2056">
        <f t="shared" si="81"/>
        <v>0</v>
      </c>
      <c r="P2056">
        <f t="shared" si="80"/>
        <v>1</v>
      </c>
    </row>
    <row r="2057" spans="12:16" x14ac:dyDescent="0.25">
      <c r="L2057" s="264">
        <f>Member!A2057</f>
        <v>0</v>
      </c>
      <c r="M2057">
        <f>SUMIF(Erfassung5!BD:BD,L2057,Erfassung5!BW:BW)</f>
        <v>0</v>
      </c>
      <c r="N2057">
        <f>SUMIF(Erfassung5!BD:BD,L2057,Erfassung5!BG:BG)</f>
        <v>0</v>
      </c>
      <c r="O2057">
        <f t="shared" si="81"/>
        <v>0</v>
      </c>
      <c r="P2057">
        <f t="shared" si="80"/>
        <v>1</v>
      </c>
    </row>
    <row r="2058" spans="12:16" x14ac:dyDescent="0.25">
      <c r="L2058" s="264">
        <f>Member!A2058</f>
        <v>0</v>
      </c>
      <c r="M2058">
        <f>SUMIF(Erfassung5!BD:BD,L2058,Erfassung5!BW:BW)</f>
        <v>0</v>
      </c>
      <c r="N2058">
        <f>SUMIF(Erfassung5!BD:BD,L2058,Erfassung5!BG:BG)</f>
        <v>0</v>
      </c>
      <c r="O2058">
        <f t="shared" si="81"/>
        <v>0</v>
      </c>
      <c r="P2058">
        <f t="shared" si="80"/>
        <v>1</v>
      </c>
    </row>
    <row r="2059" spans="12:16" x14ac:dyDescent="0.25">
      <c r="L2059" s="264">
        <f>Member!A2059</f>
        <v>0</v>
      </c>
      <c r="M2059">
        <f>SUMIF(Erfassung5!BD:BD,L2059,Erfassung5!BW:BW)</f>
        <v>0</v>
      </c>
      <c r="N2059">
        <f>SUMIF(Erfassung5!BD:BD,L2059,Erfassung5!BG:BG)</f>
        <v>0</v>
      </c>
      <c r="O2059">
        <f t="shared" si="81"/>
        <v>0</v>
      </c>
      <c r="P2059">
        <f t="shared" si="80"/>
        <v>1</v>
      </c>
    </row>
    <row r="2060" spans="12:16" x14ac:dyDescent="0.25">
      <c r="L2060" s="264">
        <f>Member!A2060</f>
        <v>0</v>
      </c>
      <c r="M2060">
        <f>SUMIF(Erfassung5!BD:BD,L2060,Erfassung5!BW:BW)</f>
        <v>0</v>
      </c>
      <c r="N2060">
        <f>SUMIF(Erfassung5!BD:BD,L2060,Erfassung5!BG:BG)</f>
        <v>0</v>
      </c>
      <c r="O2060">
        <f t="shared" si="81"/>
        <v>0</v>
      </c>
      <c r="P2060">
        <f t="shared" si="80"/>
        <v>1</v>
      </c>
    </row>
    <row r="2061" spans="12:16" x14ac:dyDescent="0.25">
      <c r="L2061" s="264">
        <f>Member!A2061</f>
        <v>0</v>
      </c>
      <c r="M2061">
        <f>SUMIF(Erfassung5!BD:BD,L2061,Erfassung5!BW:BW)</f>
        <v>0</v>
      </c>
      <c r="N2061">
        <f>SUMIF(Erfassung5!BD:BD,L2061,Erfassung5!BG:BG)</f>
        <v>0</v>
      </c>
      <c r="O2061">
        <f t="shared" si="81"/>
        <v>0</v>
      </c>
      <c r="P2061">
        <f t="shared" si="80"/>
        <v>1</v>
      </c>
    </row>
    <row r="2062" spans="12:16" x14ac:dyDescent="0.25">
      <c r="L2062" s="264">
        <f>Member!A2062</f>
        <v>0</v>
      </c>
      <c r="M2062">
        <f>SUMIF(Erfassung5!BD:BD,L2062,Erfassung5!BW:BW)</f>
        <v>0</v>
      </c>
      <c r="N2062">
        <f>SUMIF(Erfassung5!BD:BD,L2062,Erfassung5!BG:BG)</f>
        <v>0</v>
      </c>
      <c r="O2062">
        <f t="shared" si="81"/>
        <v>0</v>
      </c>
      <c r="P2062">
        <f t="shared" si="80"/>
        <v>1</v>
      </c>
    </row>
    <row r="2063" spans="12:16" x14ac:dyDescent="0.25">
      <c r="L2063" s="264">
        <f>Member!A2063</f>
        <v>0</v>
      </c>
      <c r="M2063">
        <f>SUMIF(Erfassung5!BD:BD,L2063,Erfassung5!BW:BW)</f>
        <v>0</v>
      </c>
      <c r="N2063">
        <f>SUMIF(Erfassung5!BD:BD,L2063,Erfassung5!BG:BG)</f>
        <v>0</v>
      </c>
      <c r="O2063">
        <f t="shared" si="81"/>
        <v>0</v>
      </c>
      <c r="P2063">
        <f t="shared" si="80"/>
        <v>1</v>
      </c>
    </row>
    <row r="2064" spans="12:16" x14ac:dyDescent="0.25">
      <c r="L2064" s="264">
        <f>Member!A2064</f>
        <v>0</v>
      </c>
      <c r="M2064">
        <f>SUMIF(Erfassung5!BD:BD,L2064,Erfassung5!BW:BW)</f>
        <v>0</v>
      </c>
      <c r="N2064">
        <f>SUMIF(Erfassung5!BD:BD,L2064,Erfassung5!BG:BG)</f>
        <v>0</v>
      </c>
      <c r="O2064">
        <f t="shared" si="81"/>
        <v>0</v>
      </c>
      <c r="P2064">
        <f t="shared" si="80"/>
        <v>1</v>
      </c>
    </row>
    <row r="2065" spans="12:16" x14ac:dyDescent="0.25">
      <c r="L2065" s="264">
        <f>Member!A2065</f>
        <v>0</v>
      </c>
      <c r="M2065">
        <f>SUMIF(Erfassung5!BD:BD,L2065,Erfassung5!BW:BW)</f>
        <v>0</v>
      </c>
      <c r="N2065">
        <f>SUMIF(Erfassung5!BD:BD,L2065,Erfassung5!BG:BG)</f>
        <v>0</v>
      </c>
      <c r="O2065">
        <f t="shared" si="81"/>
        <v>0</v>
      </c>
      <c r="P2065">
        <f t="shared" si="80"/>
        <v>1</v>
      </c>
    </row>
    <row r="2066" spans="12:16" x14ac:dyDescent="0.25">
      <c r="L2066" s="264">
        <f>Member!A2066</f>
        <v>0</v>
      </c>
      <c r="M2066">
        <f>SUMIF(Erfassung5!BD:BD,L2066,Erfassung5!BW:BW)</f>
        <v>0</v>
      </c>
      <c r="N2066">
        <f>SUMIF(Erfassung5!BD:BD,L2066,Erfassung5!BG:BG)</f>
        <v>0</v>
      </c>
      <c r="O2066">
        <f t="shared" si="81"/>
        <v>0</v>
      </c>
      <c r="P2066">
        <f t="shared" si="80"/>
        <v>1</v>
      </c>
    </row>
    <row r="2067" spans="12:16" x14ac:dyDescent="0.25">
      <c r="L2067" s="264">
        <f>Member!A2067</f>
        <v>0</v>
      </c>
      <c r="M2067">
        <f>SUMIF(Erfassung5!BD:BD,L2067,Erfassung5!BW:BW)</f>
        <v>0</v>
      </c>
      <c r="N2067">
        <f>SUMIF(Erfassung5!BD:BD,L2067,Erfassung5!BG:BG)</f>
        <v>0</v>
      </c>
      <c r="O2067">
        <f t="shared" si="81"/>
        <v>0</v>
      </c>
      <c r="P2067">
        <f t="shared" si="80"/>
        <v>1</v>
      </c>
    </row>
    <row r="2068" spans="12:16" x14ac:dyDescent="0.25">
      <c r="L2068" s="264">
        <f>Member!A2068</f>
        <v>0</v>
      </c>
      <c r="M2068">
        <f>SUMIF(Erfassung5!BD:BD,L2068,Erfassung5!BW:BW)</f>
        <v>0</v>
      </c>
      <c r="N2068">
        <f>SUMIF(Erfassung5!BD:BD,L2068,Erfassung5!BG:BG)</f>
        <v>0</v>
      </c>
      <c r="O2068">
        <f t="shared" si="81"/>
        <v>0</v>
      </c>
      <c r="P2068">
        <f t="shared" si="80"/>
        <v>1</v>
      </c>
    </row>
    <row r="2069" spans="12:16" x14ac:dyDescent="0.25">
      <c r="L2069" s="264">
        <f>Member!A2069</f>
        <v>0</v>
      </c>
      <c r="M2069">
        <f>SUMIF(Erfassung5!BD:BD,L2069,Erfassung5!BW:BW)</f>
        <v>0</v>
      </c>
      <c r="N2069">
        <f>SUMIF(Erfassung5!BD:BD,L2069,Erfassung5!BG:BG)</f>
        <v>0</v>
      </c>
      <c r="O2069">
        <f t="shared" si="81"/>
        <v>0</v>
      </c>
      <c r="P2069">
        <f t="shared" si="80"/>
        <v>1</v>
      </c>
    </row>
    <row r="2070" spans="12:16" x14ac:dyDescent="0.25">
      <c r="L2070" s="264">
        <f>Member!A2070</f>
        <v>0</v>
      </c>
      <c r="M2070">
        <f>SUMIF(Erfassung5!BD:BD,L2070,Erfassung5!BW:BW)</f>
        <v>0</v>
      </c>
      <c r="N2070">
        <f>SUMIF(Erfassung5!BD:BD,L2070,Erfassung5!BG:BG)</f>
        <v>0</v>
      </c>
      <c r="O2070">
        <f t="shared" si="81"/>
        <v>0</v>
      </c>
      <c r="P2070">
        <f t="shared" si="80"/>
        <v>1</v>
      </c>
    </row>
    <row r="2071" spans="12:16" x14ac:dyDescent="0.25">
      <c r="L2071" s="264">
        <f>Member!A2071</f>
        <v>0</v>
      </c>
      <c r="M2071">
        <f>SUMIF(Erfassung5!BD:BD,L2071,Erfassung5!BW:BW)</f>
        <v>0</v>
      </c>
      <c r="N2071">
        <f>SUMIF(Erfassung5!BD:BD,L2071,Erfassung5!BG:BG)</f>
        <v>0</v>
      </c>
      <c r="O2071">
        <f t="shared" si="81"/>
        <v>0</v>
      </c>
      <c r="P2071">
        <f t="shared" si="80"/>
        <v>1</v>
      </c>
    </row>
    <row r="2072" spans="12:16" x14ac:dyDescent="0.25">
      <c r="L2072" s="264">
        <f>Member!A2072</f>
        <v>0</v>
      </c>
      <c r="M2072">
        <f>SUMIF(Erfassung5!BD:BD,L2072,Erfassung5!BW:BW)</f>
        <v>0</v>
      </c>
      <c r="N2072">
        <f>SUMIF(Erfassung5!BD:BD,L2072,Erfassung5!BG:BG)</f>
        <v>0</v>
      </c>
      <c r="O2072">
        <f t="shared" si="81"/>
        <v>0</v>
      </c>
      <c r="P2072">
        <f t="shared" si="80"/>
        <v>1</v>
      </c>
    </row>
    <row r="2073" spans="12:16" x14ac:dyDescent="0.25">
      <c r="L2073" s="264">
        <f>Member!A2073</f>
        <v>0</v>
      </c>
      <c r="M2073">
        <f>SUMIF(Erfassung5!BD:BD,L2073,Erfassung5!BW:BW)</f>
        <v>0</v>
      </c>
      <c r="N2073">
        <f>SUMIF(Erfassung5!BD:BD,L2073,Erfassung5!BG:BG)</f>
        <v>0</v>
      </c>
      <c r="O2073">
        <f t="shared" si="81"/>
        <v>0</v>
      </c>
      <c r="P2073">
        <f t="shared" si="80"/>
        <v>1</v>
      </c>
    </row>
    <row r="2074" spans="12:16" x14ac:dyDescent="0.25">
      <c r="L2074" s="264">
        <f>Member!A2074</f>
        <v>0</v>
      </c>
      <c r="M2074">
        <f>SUMIF(Erfassung5!BD:BD,L2074,Erfassung5!BW:BW)</f>
        <v>0</v>
      </c>
      <c r="N2074">
        <f>SUMIF(Erfassung5!BD:BD,L2074,Erfassung5!BG:BG)</f>
        <v>0</v>
      </c>
      <c r="O2074">
        <f t="shared" si="81"/>
        <v>0</v>
      </c>
      <c r="P2074">
        <f t="shared" si="80"/>
        <v>1</v>
      </c>
    </row>
    <row r="2075" spans="12:16" x14ac:dyDescent="0.25">
      <c r="L2075" s="264">
        <f>Member!A2075</f>
        <v>0</v>
      </c>
      <c r="M2075">
        <f>SUMIF(Erfassung5!BD:BD,L2075,Erfassung5!BW:BW)</f>
        <v>0</v>
      </c>
      <c r="N2075">
        <f>SUMIF(Erfassung5!BD:BD,L2075,Erfassung5!BG:BG)</f>
        <v>0</v>
      </c>
      <c r="O2075">
        <f t="shared" si="81"/>
        <v>0</v>
      </c>
      <c r="P2075">
        <f t="shared" si="80"/>
        <v>1</v>
      </c>
    </row>
    <row r="2076" spans="12:16" x14ac:dyDescent="0.25">
      <c r="L2076" s="264">
        <f>Member!A2076</f>
        <v>0</v>
      </c>
      <c r="M2076">
        <f>SUMIF(Erfassung5!BD:BD,L2076,Erfassung5!BW:BW)</f>
        <v>0</v>
      </c>
      <c r="N2076">
        <f>SUMIF(Erfassung5!BD:BD,L2076,Erfassung5!BG:BG)</f>
        <v>0</v>
      </c>
      <c r="O2076">
        <f t="shared" si="81"/>
        <v>0</v>
      </c>
      <c r="P2076">
        <f t="shared" si="80"/>
        <v>1</v>
      </c>
    </row>
    <row r="2077" spans="12:16" x14ac:dyDescent="0.25">
      <c r="L2077" s="264">
        <f>Member!A2077</f>
        <v>0</v>
      </c>
      <c r="M2077">
        <f>SUMIF(Erfassung5!BD:BD,L2077,Erfassung5!BW:BW)</f>
        <v>0</v>
      </c>
      <c r="N2077">
        <f>SUMIF(Erfassung5!BD:BD,L2077,Erfassung5!BG:BG)</f>
        <v>0</v>
      </c>
      <c r="O2077">
        <f t="shared" si="81"/>
        <v>0</v>
      </c>
      <c r="P2077">
        <f t="shared" si="80"/>
        <v>1</v>
      </c>
    </row>
    <row r="2078" spans="12:16" x14ac:dyDescent="0.25">
      <c r="L2078" s="264">
        <f>Member!A2078</f>
        <v>0</v>
      </c>
      <c r="M2078">
        <f>SUMIF(Erfassung5!BD:BD,L2078,Erfassung5!BW:BW)</f>
        <v>0</v>
      </c>
      <c r="N2078">
        <f>SUMIF(Erfassung5!BD:BD,L2078,Erfassung5!BG:BG)</f>
        <v>0</v>
      </c>
      <c r="O2078">
        <f t="shared" si="81"/>
        <v>0</v>
      </c>
      <c r="P2078">
        <f t="shared" si="80"/>
        <v>1</v>
      </c>
    </row>
    <row r="2079" spans="12:16" x14ac:dyDescent="0.25">
      <c r="L2079" s="264">
        <f>Member!A2079</f>
        <v>0</v>
      </c>
      <c r="M2079">
        <f>SUMIF(Erfassung5!BD:BD,L2079,Erfassung5!BW:BW)</f>
        <v>0</v>
      </c>
      <c r="N2079">
        <f>SUMIF(Erfassung5!BD:BD,L2079,Erfassung5!BG:BG)</f>
        <v>0</v>
      </c>
      <c r="O2079">
        <f t="shared" si="81"/>
        <v>0</v>
      </c>
      <c r="P2079">
        <f t="shared" si="80"/>
        <v>1</v>
      </c>
    </row>
    <row r="2080" spans="12:16" x14ac:dyDescent="0.25">
      <c r="L2080" s="264">
        <f>Member!A2080</f>
        <v>0</v>
      </c>
      <c r="M2080">
        <f>SUMIF(Erfassung5!BD:BD,L2080,Erfassung5!BW:BW)</f>
        <v>0</v>
      </c>
      <c r="N2080">
        <f>SUMIF(Erfassung5!BD:BD,L2080,Erfassung5!BG:BG)</f>
        <v>0</v>
      </c>
      <c r="O2080">
        <f t="shared" si="81"/>
        <v>0</v>
      </c>
      <c r="P2080">
        <f t="shared" si="80"/>
        <v>1</v>
      </c>
    </row>
    <row r="2081" spans="12:16" x14ac:dyDescent="0.25">
      <c r="L2081" s="264">
        <f>Member!A2081</f>
        <v>0</v>
      </c>
      <c r="M2081">
        <f>SUMIF(Erfassung5!BD:BD,L2081,Erfassung5!BW:BW)</f>
        <v>0</v>
      </c>
      <c r="N2081">
        <f>SUMIF(Erfassung5!BD:BD,L2081,Erfassung5!BG:BG)</f>
        <v>0</v>
      </c>
      <c r="O2081">
        <f t="shared" si="81"/>
        <v>0</v>
      </c>
      <c r="P2081">
        <f t="shared" si="80"/>
        <v>1</v>
      </c>
    </row>
    <row r="2082" spans="12:16" x14ac:dyDescent="0.25">
      <c r="L2082" s="264">
        <f>Member!A2082</f>
        <v>0</v>
      </c>
      <c r="M2082">
        <f>SUMIF(Erfassung5!BD:BD,L2082,Erfassung5!BW:BW)</f>
        <v>0</v>
      </c>
      <c r="N2082">
        <f>SUMIF(Erfassung5!BD:BD,L2082,Erfassung5!BG:BG)</f>
        <v>0</v>
      </c>
      <c r="O2082">
        <f t="shared" si="81"/>
        <v>0</v>
      </c>
      <c r="P2082">
        <f t="shared" si="80"/>
        <v>1</v>
      </c>
    </row>
    <row r="2083" spans="12:16" x14ac:dyDescent="0.25">
      <c r="L2083" s="264">
        <f>Member!A2083</f>
        <v>0</v>
      </c>
      <c r="M2083">
        <f>SUMIF(Erfassung5!BD:BD,L2083,Erfassung5!BW:BW)</f>
        <v>0</v>
      </c>
      <c r="N2083">
        <f>SUMIF(Erfassung5!BD:BD,L2083,Erfassung5!BG:BG)</f>
        <v>0</v>
      </c>
      <c r="O2083">
        <f t="shared" si="81"/>
        <v>0</v>
      </c>
      <c r="P2083">
        <f t="shared" si="80"/>
        <v>1</v>
      </c>
    </row>
    <row r="2084" spans="12:16" x14ac:dyDescent="0.25">
      <c r="L2084" s="264">
        <f>Member!A2084</f>
        <v>0</v>
      </c>
      <c r="M2084">
        <f>SUMIF(Erfassung5!BD:BD,L2084,Erfassung5!BW:BW)</f>
        <v>0</v>
      </c>
      <c r="N2084">
        <f>SUMIF(Erfassung5!BD:BD,L2084,Erfassung5!BG:BG)</f>
        <v>0</v>
      </c>
      <c r="O2084">
        <f t="shared" si="81"/>
        <v>0</v>
      </c>
      <c r="P2084">
        <f t="shared" si="80"/>
        <v>1</v>
      </c>
    </row>
    <row r="2085" spans="12:16" x14ac:dyDescent="0.25">
      <c r="L2085" s="264">
        <f>Member!A2085</f>
        <v>0</v>
      </c>
      <c r="M2085">
        <f>SUMIF(Erfassung5!BD:BD,L2085,Erfassung5!BW:BW)</f>
        <v>0</v>
      </c>
      <c r="N2085">
        <f>SUMIF(Erfassung5!BD:BD,L2085,Erfassung5!BG:BG)</f>
        <v>0</v>
      </c>
      <c r="O2085">
        <f t="shared" si="81"/>
        <v>0</v>
      </c>
      <c r="P2085">
        <f t="shared" si="80"/>
        <v>1</v>
      </c>
    </row>
    <row r="2086" spans="12:16" x14ac:dyDescent="0.25">
      <c r="L2086" s="264">
        <f>Member!A2086</f>
        <v>0</v>
      </c>
      <c r="M2086">
        <f>SUMIF(Erfassung5!BD:BD,L2086,Erfassung5!BW:BW)</f>
        <v>0</v>
      </c>
      <c r="N2086">
        <f>SUMIF(Erfassung5!BD:BD,L2086,Erfassung5!BG:BG)</f>
        <v>0</v>
      </c>
      <c r="O2086">
        <f t="shared" si="81"/>
        <v>0</v>
      </c>
      <c r="P2086">
        <f t="shared" si="80"/>
        <v>1</v>
      </c>
    </row>
    <row r="2087" spans="12:16" x14ac:dyDescent="0.25">
      <c r="L2087" s="264">
        <f>Member!A2087</f>
        <v>0</v>
      </c>
      <c r="M2087">
        <f>SUMIF(Erfassung5!BD:BD,L2087,Erfassung5!BW:BW)</f>
        <v>0</v>
      </c>
      <c r="N2087">
        <f>SUMIF(Erfassung5!BD:BD,L2087,Erfassung5!BG:BG)</f>
        <v>0</v>
      </c>
      <c r="O2087">
        <f t="shared" si="81"/>
        <v>0</v>
      </c>
      <c r="P2087">
        <f t="shared" si="80"/>
        <v>1</v>
      </c>
    </row>
    <row r="2088" spans="12:16" x14ac:dyDescent="0.25">
      <c r="L2088" s="264">
        <f>Member!A2088</f>
        <v>0</v>
      </c>
      <c r="M2088">
        <f>SUMIF(Erfassung5!BD:BD,L2088,Erfassung5!BW:BW)</f>
        <v>0</v>
      </c>
      <c r="N2088">
        <f>SUMIF(Erfassung5!BD:BD,L2088,Erfassung5!BG:BG)</f>
        <v>0</v>
      </c>
      <c r="O2088">
        <f t="shared" si="81"/>
        <v>0</v>
      </c>
      <c r="P2088">
        <f t="shared" si="80"/>
        <v>1</v>
      </c>
    </row>
    <row r="2089" spans="12:16" x14ac:dyDescent="0.25">
      <c r="L2089" s="264">
        <f>Member!A2089</f>
        <v>0</v>
      </c>
      <c r="M2089">
        <f>SUMIF(Erfassung5!BD:BD,L2089,Erfassung5!BW:BW)</f>
        <v>0</v>
      </c>
      <c r="N2089">
        <f>SUMIF(Erfassung5!BD:BD,L2089,Erfassung5!BG:BG)</f>
        <v>0</v>
      </c>
      <c r="O2089">
        <f t="shared" si="81"/>
        <v>0</v>
      </c>
      <c r="P2089">
        <f t="shared" si="80"/>
        <v>1</v>
      </c>
    </row>
    <row r="2090" spans="12:16" x14ac:dyDescent="0.25">
      <c r="L2090" s="264">
        <f>Member!A2090</f>
        <v>0</v>
      </c>
      <c r="M2090">
        <f>SUMIF(Erfassung5!BD:BD,L2090,Erfassung5!BW:BW)</f>
        <v>0</v>
      </c>
      <c r="N2090">
        <f>SUMIF(Erfassung5!BD:BD,L2090,Erfassung5!BG:BG)</f>
        <v>0</v>
      </c>
      <c r="O2090">
        <f t="shared" si="81"/>
        <v>0</v>
      </c>
      <c r="P2090">
        <f t="shared" si="80"/>
        <v>1</v>
      </c>
    </row>
    <row r="2091" spans="12:16" x14ac:dyDescent="0.25">
      <c r="L2091" s="264">
        <f>Member!A2091</f>
        <v>0</v>
      </c>
      <c r="M2091">
        <f>SUMIF(Erfassung5!BD:BD,L2091,Erfassung5!BW:BW)</f>
        <v>0</v>
      </c>
      <c r="N2091">
        <f>SUMIF(Erfassung5!BD:BD,L2091,Erfassung5!BG:BG)</f>
        <v>0</v>
      </c>
      <c r="O2091">
        <f t="shared" si="81"/>
        <v>0</v>
      </c>
      <c r="P2091">
        <f t="shared" si="80"/>
        <v>1</v>
      </c>
    </row>
    <row r="2092" spans="12:16" x14ac:dyDescent="0.25">
      <c r="L2092" s="264">
        <f>Member!A2092</f>
        <v>0</v>
      </c>
      <c r="M2092">
        <f>SUMIF(Erfassung5!BD:BD,L2092,Erfassung5!BW:BW)</f>
        <v>0</v>
      </c>
      <c r="N2092">
        <f>SUMIF(Erfassung5!BD:BD,L2092,Erfassung5!BG:BG)</f>
        <v>0</v>
      </c>
      <c r="O2092">
        <f t="shared" si="81"/>
        <v>0</v>
      </c>
      <c r="P2092">
        <f t="shared" si="80"/>
        <v>1</v>
      </c>
    </row>
    <row r="2093" spans="12:16" x14ac:dyDescent="0.25">
      <c r="L2093" s="264">
        <f>Member!A2093</f>
        <v>0</v>
      </c>
      <c r="M2093">
        <f>SUMIF(Erfassung5!BD:BD,L2093,Erfassung5!BW:BW)</f>
        <v>0</v>
      </c>
      <c r="N2093">
        <f>SUMIF(Erfassung5!BD:BD,L2093,Erfassung5!BG:BG)</f>
        <v>0</v>
      </c>
      <c r="O2093">
        <f t="shared" si="81"/>
        <v>0</v>
      </c>
      <c r="P2093">
        <f t="shared" si="80"/>
        <v>1</v>
      </c>
    </row>
    <row r="2094" spans="12:16" x14ac:dyDescent="0.25">
      <c r="L2094" s="264">
        <f>Member!A2094</f>
        <v>0</v>
      </c>
      <c r="M2094">
        <f>SUMIF(Erfassung5!BD:BD,L2094,Erfassung5!BW:BW)</f>
        <v>0</v>
      </c>
      <c r="N2094">
        <f>SUMIF(Erfassung5!BD:BD,L2094,Erfassung5!BG:BG)</f>
        <v>0</v>
      </c>
      <c r="O2094">
        <f t="shared" si="81"/>
        <v>0</v>
      </c>
      <c r="P2094">
        <f t="shared" si="80"/>
        <v>1</v>
      </c>
    </row>
    <row r="2095" spans="12:16" x14ac:dyDescent="0.25">
      <c r="L2095" s="264">
        <f>Member!A2095</f>
        <v>0</v>
      </c>
      <c r="M2095">
        <f>SUMIF(Erfassung5!BD:BD,L2095,Erfassung5!BW:BW)</f>
        <v>0</v>
      </c>
      <c r="N2095">
        <f>SUMIF(Erfassung5!BD:BD,L2095,Erfassung5!BG:BG)</f>
        <v>0</v>
      </c>
      <c r="O2095">
        <f t="shared" si="81"/>
        <v>0</v>
      </c>
      <c r="P2095">
        <f t="shared" si="80"/>
        <v>1</v>
      </c>
    </row>
    <row r="2096" spans="12:16" x14ac:dyDescent="0.25">
      <c r="L2096" s="264">
        <f>Member!A2096</f>
        <v>0</v>
      </c>
      <c r="M2096">
        <f>SUMIF(Erfassung5!BD:BD,L2096,Erfassung5!BW:BW)</f>
        <v>0</v>
      </c>
      <c r="N2096">
        <f>SUMIF(Erfassung5!BD:BD,L2096,Erfassung5!BG:BG)</f>
        <v>0</v>
      </c>
      <c r="O2096">
        <f t="shared" si="81"/>
        <v>0</v>
      </c>
      <c r="P2096">
        <f t="shared" si="80"/>
        <v>1</v>
      </c>
    </row>
    <row r="2097" spans="12:16" x14ac:dyDescent="0.25">
      <c r="L2097" s="264">
        <f>Member!A2097</f>
        <v>0</v>
      </c>
      <c r="M2097">
        <f>SUMIF(Erfassung5!BD:BD,L2097,Erfassung5!BW:BW)</f>
        <v>0</v>
      </c>
      <c r="N2097">
        <f>SUMIF(Erfassung5!BD:BD,L2097,Erfassung5!BG:BG)</f>
        <v>0</v>
      </c>
      <c r="O2097">
        <f t="shared" si="81"/>
        <v>0</v>
      </c>
      <c r="P2097">
        <f t="shared" si="80"/>
        <v>1</v>
      </c>
    </row>
    <row r="2098" spans="12:16" x14ac:dyDescent="0.25">
      <c r="L2098" s="264">
        <f>Member!A2098</f>
        <v>0</v>
      </c>
      <c r="M2098">
        <f>SUMIF(Erfassung5!BD:BD,L2098,Erfassung5!BW:BW)</f>
        <v>0</v>
      </c>
      <c r="N2098">
        <f>SUMIF(Erfassung5!BD:BD,L2098,Erfassung5!BG:BG)</f>
        <v>0</v>
      </c>
      <c r="O2098">
        <f t="shared" si="81"/>
        <v>0</v>
      </c>
      <c r="P2098">
        <f t="shared" si="80"/>
        <v>1</v>
      </c>
    </row>
    <row r="2099" spans="12:16" x14ac:dyDescent="0.25">
      <c r="L2099" s="264">
        <f>Member!A2099</f>
        <v>0</v>
      </c>
      <c r="M2099">
        <f>SUMIF(Erfassung5!BD:BD,L2099,Erfassung5!BW:BW)</f>
        <v>0</v>
      </c>
      <c r="N2099">
        <f>SUMIF(Erfassung5!BD:BD,L2099,Erfassung5!BG:BG)</f>
        <v>0</v>
      </c>
      <c r="O2099">
        <f t="shared" si="81"/>
        <v>0</v>
      </c>
      <c r="P2099">
        <f t="shared" si="80"/>
        <v>1</v>
      </c>
    </row>
    <row r="2100" spans="12:16" x14ac:dyDescent="0.25">
      <c r="L2100" s="264">
        <f>Member!A2100</f>
        <v>0</v>
      </c>
      <c r="M2100">
        <f>SUMIF(Erfassung5!BD:BD,L2100,Erfassung5!BW:BW)</f>
        <v>0</v>
      </c>
      <c r="N2100">
        <f>SUMIF(Erfassung5!BD:BD,L2100,Erfassung5!BG:BG)</f>
        <v>0</v>
      </c>
      <c r="O2100">
        <f t="shared" si="81"/>
        <v>0</v>
      </c>
      <c r="P2100">
        <f t="shared" si="80"/>
        <v>1</v>
      </c>
    </row>
    <row r="2101" spans="12:16" x14ac:dyDescent="0.25">
      <c r="L2101" s="264">
        <f>Member!A2101</f>
        <v>0</v>
      </c>
      <c r="M2101">
        <f>SUMIF(Erfassung5!BD:BD,L2101,Erfassung5!BW:BW)</f>
        <v>0</v>
      </c>
      <c r="N2101">
        <f>SUMIF(Erfassung5!BD:BD,L2101,Erfassung5!BG:BG)</f>
        <v>0</v>
      </c>
      <c r="O2101">
        <f t="shared" si="81"/>
        <v>0</v>
      </c>
      <c r="P2101">
        <f t="shared" si="80"/>
        <v>1</v>
      </c>
    </row>
    <row r="2102" spans="12:16" x14ac:dyDescent="0.25">
      <c r="L2102" s="264">
        <f>Member!A2102</f>
        <v>0</v>
      </c>
      <c r="M2102">
        <f>SUMIF(Erfassung5!BD:BD,L2102,Erfassung5!BW:BW)</f>
        <v>0</v>
      </c>
      <c r="N2102">
        <f>SUMIF(Erfassung5!BD:BD,L2102,Erfassung5!BG:BG)</f>
        <v>0</v>
      </c>
      <c r="O2102">
        <f t="shared" si="81"/>
        <v>0</v>
      </c>
      <c r="P2102">
        <f t="shared" si="80"/>
        <v>1</v>
      </c>
    </row>
    <row r="2103" spans="12:16" x14ac:dyDescent="0.25">
      <c r="L2103" s="264">
        <f>Member!A2103</f>
        <v>0</v>
      </c>
      <c r="M2103">
        <f>SUMIF(Erfassung5!BD:BD,L2103,Erfassung5!BW:BW)</f>
        <v>0</v>
      </c>
      <c r="N2103">
        <f>SUMIF(Erfassung5!BD:BD,L2103,Erfassung5!BG:BG)</f>
        <v>0</v>
      </c>
      <c r="O2103">
        <f t="shared" si="81"/>
        <v>0</v>
      </c>
      <c r="P2103">
        <f t="shared" si="80"/>
        <v>1</v>
      </c>
    </row>
    <row r="2104" spans="12:16" x14ac:dyDescent="0.25">
      <c r="L2104" s="264">
        <f>Member!A2104</f>
        <v>0</v>
      </c>
      <c r="M2104">
        <f>SUMIF(Erfassung5!BD:BD,L2104,Erfassung5!BW:BW)</f>
        <v>0</v>
      </c>
      <c r="N2104">
        <f>SUMIF(Erfassung5!BD:BD,L2104,Erfassung5!BG:BG)</f>
        <v>0</v>
      </c>
      <c r="O2104">
        <f t="shared" si="81"/>
        <v>0</v>
      </c>
      <c r="P2104">
        <f t="shared" si="80"/>
        <v>1</v>
      </c>
    </row>
    <row r="2105" spans="12:16" x14ac:dyDescent="0.25">
      <c r="L2105" s="264">
        <f>Member!A2105</f>
        <v>0</v>
      </c>
      <c r="M2105">
        <f>SUMIF(Erfassung5!BD:BD,L2105,Erfassung5!BW:BW)</f>
        <v>0</v>
      </c>
      <c r="N2105">
        <f>SUMIF(Erfassung5!BD:BD,L2105,Erfassung5!BG:BG)</f>
        <v>0</v>
      </c>
      <c r="O2105">
        <f t="shared" si="81"/>
        <v>0</v>
      </c>
      <c r="P2105">
        <f t="shared" si="80"/>
        <v>1</v>
      </c>
    </row>
    <row r="2106" spans="12:16" x14ac:dyDescent="0.25">
      <c r="L2106" s="264">
        <f>Member!A2106</f>
        <v>0</v>
      </c>
      <c r="M2106">
        <f>SUMIF(Erfassung5!BD:BD,L2106,Erfassung5!BW:BW)</f>
        <v>0</v>
      </c>
      <c r="N2106">
        <f>SUMIF(Erfassung5!BD:BD,L2106,Erfassung5!BG:BG)</f>
        <v>0</v>
      </c>
      <c r="O2106">
        <f t="shared" si="81"/>
        <v>0</v>
      </c>
      <c r="P2106">
        <f t="shared" si="80"/>
        <v>1</v>
      </c>
    </row>
    <row r="2107" spans="12:16" x14ac:dyDescent="0.25">
      <c r="L2107" s="264">
        <f>Member!A2107</f>
        <v>0</v>
      </c>
      <c r="M2107">
        <f>SUMIF(Erfassung5!BD:BD,L2107,Erfassung5!BW:BW)</f>
        <v>0</v>
      </c>
      <c r="N2107">
        <f>SUMIF(Erfassung5!BD:BD,L2107,Erfassung5!BG:BG)</f>
        <v>0</v>
      </c>
      <c r="O2107">
        <f t="shared" si="81"/>
        <v>0</v>
      </c>
      <c r="P2107">
        <f t="shared" si="80"/>
        <v>1</v>
      </c>
    </row>
    <row r="2108" spans="12:16" x14ac:dyDescent="0.25">
      <c r="L2108" s="264">
        <f>Member!A2108</f>
        <v>0</v>
      </c>
      <c r="M2108">
        <f>SUMIF(Erfassung5!BD:BD,L2108,Erfassung5!BW:BW)</f>
        <v>0</v>
      </c>
      <c r="N2108">
        <f>SUMIF(Erfassung5!BD:BD,L2108,Erfassung5!BG:BG)</f>
        <v>0</v>
      </c>
      <c r="O2108">
        <f t="shared" si="81"/>
        <v>0</v>
      </c>
      <c r="P2108">
        <f t="shared" si="80"/>
        <v>1</v>
      </c>
    </row>
    <row r="2109" spans="12:16" x14ac:dyDescent="0.25">
      <c r="L2109" s="264">
        <f>Member!A2109</f>
        <v>0</v>
      </c>
      <c r="M2109">
        <f>SUMIF(Erfassung5!BD:BD,L2109,Erfassung5!BW:BW)</f>
        <v>0</v>
      </c>
      <c r="N2109">
        <f>SUMIF(Erfassung5!BD:BD,L2109,Erfassung5!BG:BG)</f>
        <v>0</v>
      </c>
      <c r="O2109">
        <f t="shared" si="81"/>
        <v>0</v>
      </c>
      <c r="P2109">
        <f t="shared" si="80"/>
        <v>1</v>
      </c>
    </row>
    <row r="2110" spans="12:16" x14ac:dyDescent="0.25">
      <c r="L2110" s="264">
        <f>Member!A2110</f>
        <v>0</v>
      </c>
      <c r="M2110">
        <f>SUMIF(Erfassung5!BD:BD,L2110,Erfassung5!BW:BW)</f>
        <v>0</v>
      </c>
      <c r="N2110">
        <f>SUMIF(Erfassung5!BD:BD,L2110,Erfassung5!BG:BG)</f>
        <v>0</v>
      </c>
      <c r="O2110">
        <f t="shared" si="81"/>
        <v>0</v>
      </c>
      <c r="P2110">
        <f t="shared" si="80"/>
        <v>1</v>
      </c>
    </row>
    <row r="2111" spans="12:16" x14ac:dyDescent="0.25">
      <c r="L2111" s="264">
        <f>Member!A2111</f>
        <v>0</v>
      </c>
      <c r="M2111">
        <f>SUMIF(Erfassung5!BD:BD,L2111,Erfassung5!BW:BW)</f>
        <v>0</v>
      </c>
      <c r="N2111">
        <f>SUMIF(Erfassung5!BD:BD,L2111,Erfassung5!BG:BG)</f>
        <v>0</v>
      </c>
      <c r="O2111">
        <f t="shared" si="81"/>
        <v>0</v>
      </c>
      <c r="P2111">
        <f t="shared" si="80"/>
        <v>1</v>
      </c>
    </row>
    <row r="2112" spans="12:16" x14ac:dyDescent="0.25">
      <c r="L2112" s="264">
        <f>Member!A2112</f>
        <v>0</v>
      </c>
      <c r="M2112">
        <f>SUMIF(Erfassung5!BD:BD,L2112,Erfassung5!BW:BW)</f>
        <v>0</v>
      </c>
      <c r="N2112">
        <f>SUMIF(Erfassung5!BD:BD,L2112,Erfassung5!BG:BG)</f>
        <v>0</v>
      </c>
      <c r="O2112">
        <f t="shared" si="81"/>
        <v>0</v>
      </c>
      <c r="P2112">
        <f t="shared" si="80"/>
        <v>1</v>
      </c>
    </row>
    <row r="2113" spans="12:16" x14ac:dyDescent="0.25">
      <c r="L2113" s="264">
        <f>Member!A2113</f>
        <v>0</v>
      </c>
      <c r="M2113">
        <f>SUMIF(Erfassung5!BD:BD,L2113,Erfassung5!BW:BW)</f>
        <v>0</v>
      </c>
      <c r="N2113">
        <f>SUMIF(Erfassung5!BD:BD,L2113,Erfassung5!BG:BG)</f>
        <v>0</v>
      </c>
      <c r="O2113">
        <f t="shared" si="81"/>
        <v>0</v>
      </c>
      <c r="P2113">
        <f t="shared" si="80"/>
        <v>1</v>
      </c>
    </row>
    <row r="2114" spans="12:16" x14ac:dyDescent="0.25">
      <c r="L2114" s="264">
        <f>Member!A2114</f>
        <v>0</v>
      </c>
      <c r="M2114">
        <f>SUMIF(Erfassung5!BD:BD,L2114,Erfassung5!BW:BW)</f>
        <v>0</v>
      </c>
      <c r="N2114">
        <f>SUMIF(Erfassung5!BD:BD,L2114,Erfassung5!BG:BG)</f>
        <v>0</v>
      </c>
      <c r="O2114">
        <f t="shared" si="81"/>
        <v>0</v>
      </c>
      <c r="P2114">
        <f t="shared" ref="P2114:P2177" si="82">RANK(O2114,O:O)</f>
        <v>1</v>
      </c>
    </row>
    <row r="2115" spans="12:16" x14ac:dyDescent="0.25">
      <c r="L2115" s="264">
        <f>Member!A2115</f>
        <v>0</v>
      </c>
      <c r="M2115">
        <f>SUMIF(Erfassung5!BD:BD,L2115,Erfassung5!BW:BW)</f>
        <v>0</v>
      </c>
      <c r="N2115">
        <f>SUMIF(Erfassung5!BD:BD,L2115,Erfassung5!BG:BG)</f>
        <v>0</v>
      </c>
      <c r="O2115">
        <f t="shared" ref="O2115:O2178" si="83">IF(N2115=0,0,M2115/N2115-ROW()/1000000000)</f>
        <v>0</v>
      </c>
      <c r="P2115">
        <f t="shared" si="82"/>
        <v>1</v>
      </c>
    </row>
    <row r="2116" spans="12:16" x14ac:dyDescent="0.25">
      <c r="L2116" s="264">
        <f>Member!A2116</f>
        <v>0</v>
      </c>
      <c r="M2116">
        <f>SUMIF(Erfassung5!BD:BD,L2116,Erfassung5!BW:BW)</f>
        <v>0</v>
      </c>
      <c r="N2116">
        <f>SUMIF(Erfassung5!BD:BD,L2116,Erfassung5!BG:BG)</f>
        <v>0</v>
      </c>
      <c r="O2116">
        <f t="shared" si="83"/>
        <v>0</v>
      </c>
      <c r="P2116">
        <f t="shared" si="82"/>
        <v>1</v>
      </c>
    </row>
    <row r="2117" spans="12:16" x14ac:dyDescent="0.25">
      <c r="L2117" s="264">
        <f>Member!A2117</f>
        <v>0</v>
      </c>
      <c r="M2117">
        <f>SUMIF(Erfassung5!BD:BD,L2117,Erfassung5!BW:BW)</f>
        <v>0</v>
      </c>
      <c r="N2117">
        <f>SUMIF(Erfassung5!BD:BD,L2117,Erfassung5!BG:BG)</f>
        <v>0</v>
      </c>
      <c r="O2117">
        <f t="shared" si="83"/>
        <v>0</v>
      </c>
      <c r="P2117">
        <f t="shared" si="82"/>
        <v>1</v>
      </c>
    </row>
    <row r="2118" spans="12:16" x14ac:dyDescent="0.25">
      <c r="L2118" s="264">
        <f>Member!A2118</f>
        <v>0</v>
      </c>
      <c r="M2118">
        <f>SUMIF(Erfassung5!BD:BD,L2118,Erfassung5!BW:BW)</f>
        <v>0</v>
      </c>
      <c r="N2118">
        <f>SUMIF(Erfassung5!BD:BD,L2118,Erfassung5!BG:BG)</f>
        <v>0</v>
      </c>
      <c r="O2118">
        <f t="shared" si="83"/>
        <v>0</v>
      </c>
      <c r="P2118">
        <f t="shared" si="82"/>
        <v>1</v>
      </c>
    </row>
    <row r="2119" spans="12:16" x14ac:dyDescent="0.25">
      <c r="L2119" s="264">
        <f>Member!A2119</f>
        <v>0</v>
      </c>
      <c r="M2119">
        <f>SUMIF(Erfassung5!BD:BD,L2119,Erfassung5!BW:BW)</f>
        <v>0</v>
      </c>
      <c r="N2119">
        <f>SUMIF(Erfassung5!BD:BD,L2119,Erfassung5!BG:BG)</f>
        <v>0</v>
      </c>
      <c r="O2119">
        <f t="shared" si="83"/>
        <v>0</v>
      </c>
      <c r="P2119">
        <f t="shared" si="82"/>
        <v>1</v>
      </c>
    </row>
    <row r="2120" spans="12:16" x14ac:dyDescent="0.25">
      <c r="L2120" s="264">
        <f>Member!A2120</f>
        <v>0</v>
      </c>
      <c r="M2120">
        <f>SUMIF(Erfassung5!BD:BD,L2120,Erfassung5!BW:BW)</f>
        <v>0</v>
      </c>
      <c r="N2120">
        <f>SUMIF(Erfassung5!BD:BD,L2120,Erfassung5!BG:BG)</f>
        <v>0</v>
      </c>
      <c r="O2120">
        <f t="shared" si="83"/>
        <v>0</v>
      </c>
      <c r="P2120">
        <f t="shared" si="82"/>
        <v>1</v>
      </c>
    </row>
    <row r="2121" spans="12:16" x14ac:dyDescent="0.25">
      <c r="L2121" s="264">
        <f>Member!A2121</f>
        <v>0</v>
      </c>
      <c r="M2121">
        <f>SUMIF(Erfassung5!BD:BD,L2121,Erfassung5!BW:BW)</f>
        <v>0</v>
      </c>
      <c r="N2121">
        <f>SUMIF(Erfassung5!BD:BD,L2121,Erfassung5!BG:BG)</f>
        <v>0</v>
      </c>
      <c r="O2121">
        <f t="shared" si="83"/>
        <v>0</v>
      </c>
      <c r="P2121">
        <f t="shared" si="82"/>
        <v>1</v>
      </c>
    </row>
    <row r="2122" spans="12:16" x14ac:dyDescent="0.25">
      <c r="L2122" s="264">
        <f>Member!A2122</f>
        <v>0</v>
      </c>
      <c r="M2122">
        <f>SUMIF(Erfassung5!BD:BD,L2122,Erfassung5!BW:BW)</f>
        <v>0</v>
      </c>
      <c r="N2122">
        <f>SUMIF(Erfassung5!BD:BD,L2122,Erfassung5!BG:BG)</f>
        <v>0</v>
      </c>
      <c r="O2122">
        <f t="shared" si="83"/>
        <v>0</v>
      </c>
      <c r="P2122">
        <f t="shared" si="82"/>
        <v>1</v>
      </c>
    </row>
    <row r="2123" spans="12:16" x14ac:dyDescent="0.25">
      <c r="L2123" s="264">
        <f>Member!A2123</f>
        <v>0</v>
      </c>
      <c r="M2123">
        <f>SUMIF(Erfassung5!BD:BD,L2123,Erfassung5!BW:BW)</f>
        <v>0</v>
      </c>
      <c r="N2123">
        <f>SUMIF(Erfassung5!BD:BD,L2123,Erfassung5!BG:BG)</f>
        <v>0</v>
      </c>
      <c r="O2123">
        <f t="shared" si="83"/>
        <v>0</v>
      </c>
      <c r="P2123">
        <f t="shared" si="82"/>
        <v>1</v>
      </c>
    </row>
    <row r="2124" spans="12:16" x14ac:dyDescent="0.25">
      <c r="L2124" s="264">
        <f>Member!A2124</f>
        <v>0</v>
      </c>
      <c r="M2124">
        <f>SUMIF(Erfassung5!BD:BD,L2124,Erfassung5!BW:BW)</f>
        <v>0</v>
      </c>
      <c r="N2124">
        <f>SUMIF(Erfassung5!BD:BD,L2124,Erfassung5!BG:BG)</f>
        <v>0</v>
      </c>
      <c r="O2124">
        <f t="shared" si="83"/>
        <v>0</v>
      </c>
      <c r="P2124">
        <f t="shared" si="82"/>
        <v>1</v>
      </c>
    </row>
    <row r="2125" spans="12:16" x14ac:dyDescent="0.25">
      <c r="L2125" s="264">
        <f>Member!A2125</f>
        <v>0</v>
      </c>
      <c r="M2125">
        <f>SUMIF(Erfassung5!BD:BD,L2125,Erfassung5!BW:BW)</f>
        <v>0</v>
      </c>
      <c r="N2125">
        <f>SUMIF(Erfassung5!BD:BD,L2125,Erfassung5!BG:BG)</f>
        <v>0</v>
      </c>
      <c r="O2125">
        <f t="shared" si="83"/>
        <v>0</v>
      </c>
      <c r="P2125">
        <f t="shared" si="82"/>
        <v>1</v>
      </c>
    </row>
    <row r="2126" spans="12:16" x14ac:dyDescent="0.25">
      <c r="L2126" s="264">
        <f>Member!A2126</f>
        <v>0</v>
      </c>
      <c r="M2126">
        <f>SUMIF(Erfassung5!BD:BD,L2126,Erfassung5!BW:BW)</f>
        <v>0</v>
      </c>
      <c r="N2126">
        <f>SUMIF(Erfassung5!BD:BD,L2126,Erfassung5!BG:BG)</f>
        <v>0</v>
      </c>
      <c r="O2126">
        <f t="shared" si="83"/>
        <v>0</v>
      </c>
      <c r="P2126">
        <f t="shared" si="82"/>
        <v>1</v>
      </c>
    </row>
    <row r="2127" spans="12:16" x14ac:dyDescent="0.25">
      <c r="L2127" s="264">
        <f>Member!A2127</f>
        <v>0</v>
      </c>
      <c r="M2127">
        <f>SUMIF(Erfassung5!BD:BD,L2127,Erfassung5!BW:BW)</f>
        <v>0</v>
      </c>
      <c r="N2127">
        <f>SUMIF(Erfassung5!BD:BD,L2127,Erfassung5!BG:BG)</f>
        <v>0</v>
      </c>
      <c r="O2127">
        <f t="shared" si="83"/>
        <v>0</v>
      </c>
      <c r="P2127">
        <f t="shared" si="82"/>
        <v>1</v>
      </c>
    </row>
    <row r="2128" spans="12:16" x14ac:dyDescent="0.25">
      <c r="L2128" s="264">
        <f>Member!A2128</f>
        <v>0</v>
      </c>
      <c r="M2128">
        <f>SUMIF(Erfassung5!BD:BD,L2128,Erfassung5!BW:BW)</f>
        <v>0</v>
      </c>
      <c r="N2128">
        <f>SUMIF(Erfassung5!BD:BD,L2128,Erfassung5!BG:BG)</f>
        <v>0</v>
      </c>
      <c r="O2128">
        <f t="shared" si="83"/>
        <v>0</v>
      </c>
      <c r="P2128">
        <f t="shared" si="82"/>
        <v>1</v>
      </c>
    </row>
    <row r="2129" spans="12:16" x14ac:dyDescent="0.25">
      <c r="L2129" s="264">
        <f>Member!A2129</f>
        <v>0</v>
      </c>
      <c r="M2129">
        <f>SUMIF(Erfassung5!BD:BD,L2129,Erfassung5!BW:BW)</f>
        <v>0</v>
      </c>
      <c r="N2129">
        <f>SUMIF(Erfassung5!BD:BD,L2129,Erfassung5!BG:BG)</f>
        <v>0</v>
      </c>
      <c r="O2129">
        <f t="shared" si="83"/>
        <v>0</v>
      </c>
      <c r="P2129">
        <f t="shared" si="82"/>
        <v>1</v>
      </c>
    </row>
    <row r="2130" spans="12:16" x14ac:dyDescent="0.25">
      <c r="L2130" s="264">
        <f>Member!A2130</f>
        <v>0</v>
      </c>
      <c r="M2130">
        <f>SUMIF(Erfassung5!BD:BD,L2130,Erfassung5!BW:BW)</f>
        <v>0</v>
      </c>
      <c r="N2130">
        <f>SUMIF(Erfassung5!BD:BD,L2130,Erfassung5!BG:BG)</f>
        <v>0</v>
      </c>
      <c r="O2130">
        <f t="shared" si="83"/>
        <v>0</v>
      </c>
      <c r="P2130">
        <f t="shared" si="82"/>
        <v>1</v>
      </c>
    </row>
    <row r="2131" spans="12:16" x14ac:dyDescent="0.25">
      <c r="L2131" s="264">
        <f>Member!A2131</f>
        <v>0</v>
      </c>
      <c r="M2131">
        <f>SUMIF(Erfassung5!BD:BD,L2131,Erfassung5!BW:BW)</f>
        <v>0</v>
      </c>
      <c r="N2131">
        <f>SUMIF(Erfassung5!BD:BD,L2131,Erfassung5!BG:BG)</f>
        <v>0</v>
      </c>
      <c r="O2131">
        <f t="shared" si="83"/>
        <v>0</v>
      </c>
      <c r="P2131">
        <f t="shared" si="82"/>
        <v>1</v>
      </c>
    </row>
    <row r="2132" spans="12:16" x14ac:dyDescent="0.25">
      <c r="L2132" s="264">
        <f>Member!A2132</f>
        <v>0</v>
      </c>
      <c r="M2132">
        <f>SUMIF(Erfassung5!BD:BD,L2132,Erfassung5!BW:BW)</f>
        <v>0</v>
      </c>
      <c r="N2132">
        <f>SUMIF(Erfassung5!BD:BD,L2132,Erfassung5!BG:BG)</f>
        <v>0</v>
      </c>
      <c r="O2132">
        <f t="shared" si="83"/>
        <v>0</v>
      </c>
      <c r="P2132">
        <f t="shared" si="82"/>
        <v>1</v>
      </c>
    </row>
    <row r="2133" spans="12:16" x14ac:dyDescent="0.25">
      <c r="L2133" s="264">
        <f>Member!A2133</f>
        <v>0</v>
      </c>
      <c r="M2133">
        <f>SUMIF(Erfassung5!BD:BD,L2133,Erfassung5!BW:BW)</f>
        <v>0</v>
      </c>
      <c r="N2133">
        <f>SUMIF(Erfassung5!BD:BD,L2133,Erfassung5!BG:BG)</f>
        <v>0</v>
      </c>
      <c r="O2133">
        <f t="shared" si="83"/>
        <v>0</v>
      </c>
      <c r="P2133">
        <f t="shared" si="82"/>
        <v>1</v>
      </c>
    </row>
    <row r="2134" spans="12:16" x14ac:dyDescent="0.25">
      <c r="L2134" s="264">
        <f>Member!A2134</f>
        <v>0</v>
      </c>
      <c r="M2134">
        <f>SUMIF(Erfassung5!BD:BD,L2134,Erfassung5!BW:BW)</f>
        <v>0</v>
      </c>
      <c r="N2134">
        <f>SUMIF(Erfassung5!BD:BD,L2134,Erfassung5!BG:BG)</f>
        <v>0</v>
      </c>
      <c r="O2134">
        <f t="shared" si="83"/>
        <v>0</v>
      </c>
      <c r="P2134">
        <f t="shared" si="82"/>
        <v>1</v>
      </c>
    </row>
    <row r="2135" spans="12:16" x14ac:dyDescent="0.25">
      <c r="L2135" s="264">
        <f>Member!A2135</f>
        <v>0</v>
      </c>
      <c r="M2135">
        <f>SUMIF(Erfassung5!BD:BD,L2135,Erfassung5!BW:BW)</f>
        <v>0</v>
      </c>
      <c r="N2135">
        <f>SUMIF(Erfassung5!BD:BD,L2135,Erfassung5!BG:BG)</f>
        <v>0</v>
      </c>
      <c r="O2135">
        <f t="shared" si="83"/>
        <v>0</v>
      </c>
      <c r="P2135">
        <f t="shared" si="82"/>
        <v>1</v>
      </c>
    </row>
    <row r="2136" spans="12:16" x14ac:dyDescent="0.25">
      <c r="L2136" s="264">
        <f>Member!A2136</f>
        <v>0</v>
      </c>
      <c r="M2136">
        <f>SUMIF(Erfassung5!BD:BD,L2136,Erfassung5!BW:BW)</f>
        <v>0</v>
      </c>
      <c r="N2136">
        <f>SUMIF(Erfassung5!BD:BD,L2136,Erfassung5!BG:BG)</f>
        <v>0</v>
      </c>
      <c r="O2136">
        <f t="shared" si="83"/>
        <v>0</v>
      </c>
      <c r="P2136">
        <f t="shared" si="82"/>
        <v>1</v>
      </c>
    </row>
    <row r="2137" spans="12:16" x14ac:dyDescent="0.25">
      <c r="L2137" s="264">
        <f>Member!A2137</f>
        <v>0</v>
      </c>
      <c r="M2137">
        <f>SUMIF(Erfassung5!BD:BD,L2137,Erfassung5!BW:BW)</f>
        <v>0</v>
      </c>
      <c r="N2137">
        <f>SUMIF(Erfassung5!BD:BD,L2137,Erfassung5!BG:BG)</f>
        <v>0</v>
      </c>
      <c r="O2137">
        <f t="shared" si="83"/>
        <v>0</v>
      </c>
      <c r="P2137">
        <f t="shared" si="82"/>
        <v>1</v>
      </c>
    </row>
    <row r="2138" spans="12:16" x14ac:dyDescent="0.25">
      <c r="L2138" s="264">
        <f>Member!A2138</f>
        <v>0</v>
      </c>
      <c r="M2138">
        <f>SUMIF(Erfassung5!BD:BD,L2138,Erfassung5!BW:BW)</f>
        <v>0</v>
      </c>
      <c r="N2138">
        <f>SUMIF(Erfassung5!BD:BD,L2138,Erfassung5!BG:BG)</f>
        <v>0</v>
      </c>
      <c r="O2138">
        <f t="shared" si="83"/>
        <v>0</v>
      </c>
      <c r="P2138">
        <f t="shared" si="82"/>
        <v>1</v>
      </c>
    </row>
    <row r="2139" spans="12:16" x14ac:dyDescent="0.25">
      <c r="L2139" s="264">
        <f>Member!A2139</f>
        <v>0</v>
      </c>
      <c r="M2139">
        <f>SUMIF(Erfassung5!BD:BD,L2139,Erfassung5!BW:BW)</f>
        <v>0</v>
      </c>
      <c r="N2139">
        <f>SUMIF(Erfassung5!BD:BD,L2139,Erfassung5!BG:BG)</f>
        <v>0</v>
      </c>
      <c r="O2139">
        <f t="shared" si="83"/>
        <v>0</v>
      </c>
      <c r="P2139">
        <f t="shared" si="82"/>
        <v>1</v>
      </c>
    </row>
    <row r="2140" spans="12:16" x14ac:dyDescent="0.25">
      <c r="L2140" s="264">
        <f>Member!A2140</f>
        <v>0</v>
      </c>
      <c r="M2140">
        <f>SUMIF(Erfassung5!BD:BD,L2140,Erfassung5!BW:BW)</f>
        <v>0</v>
      </c>
      <c r="N2140">
        <f>SUMIF(Erfassung5!BD:BD,L2140,Erfassung5!BG:BG)</f>
        <v>0</v>
      </c>
      <c r="O2140">
        <f t="shared" si="83"/>
        <v>0</v>
      </c>
      <c r="P2140">
        <f t="shared" si="82"/>
        <v>1</v>
      </c>
    </row>
    <row r="2141" spans="12:16" x14ac:dyDescent="0.25">
      <c r="L2141" s="264">
        <f>Member!A2141</f>
        <v>0</v>
      </c>
      <c r="M2141">
        <f>SUMIF(Erfassung5!BD:BD,L2141,Erfassung5!BW:BW)</f>
        <v>0</v>
      </c>
      <c r="N2141">
        <f>SUMIF(Erfassung5!BD:BD,L2141,Erfassung5!BG:BG)</f>
        <v>0</v>
      </c>
      <c r="O2141">
        <f t="shared" si="83"/>
        <v>0</v>
      </c>
      <c r="P2141">
        <f t="shared" si="82"/>
        <v>1</v>
      </c>
    </row>
    <row r="2142" spans="12:16" x14ac:dyDescent="0.25">
      <c r="L2142" s="264">
        <f>Member!A2142</f>
        <v>0</v>
      </c>
      <c r="M2142">
        <f>SUMIF(Erfassung5!BD:BD,L2142,Erfassung5!BW:BW)</f>
        <v>0</v>
      </c>
      <c r="N2142">
        <f>SUMIF(Erfassung5!BD:BD,L2142,Erfassung5!BG:BG)</f>
        <v>0</v>
      </c>
      <c r="O2142">
        <f t="shared" si="83"/>
        <v>0</v>
      </c>
      <c r="P2142">
        <f t="shared" si="82"/>
        <v>1</v>
      </c>
    </row>
    <row r="2143" spans="12:16" x14ac:dyDescent="0.25">
      <c r="L2143" s="264">
        <f>Member!A2143</f>
        <v>0</v>
      </c>
      <c r="M2143">
        <f>SUMIF(Erfassung5!BD:BD,L2143,Erfassung5!BW:BW)</f>
        <v>0</v>
      </c>
      <c r="N2143">
        <f>SUMIF(Erfassung5!BD:BD,L2143,Erfassung5!BG:BG)</f>
        <v>0</v>
      </c>
      <c r="O2143">
        <f t="shared" si="83"/>
        <v>0</v>
      </c>
      <c r="P2143">
        <f t="shared" si="82"/>
        <v>1</v>
      </c>
    </row>
    <row r="2144" spans="12:16" x14ac:dyDescent="0.25">
      <c r="L2144" s="264">
        <f>Member!A2144</f>
        <v>0</v>
      </c>
      <c r="M2144">
        <f>SUMIF(Erfassung5!BD:BD,L2144,Erfassung5!BW:BW)</f>
        <v>0</v>
      </c>
      <c r="N2144">
        <f>SUMIF(Erfassung5!BD:BD,L2144,Erfassung5!BG:BG)</f>
        <v>0</v>
      </c>
      <c r="O2144">
        <f t="shared" si="83"/>
        <v>0</v>
      </c>
      <c r="P2144">
        <f t="shared" si="82"/>
        <v>1</v>
      </c>
    </row>
    <row r="2145" spans="12:16" x14ac:dyDescent="0.25">
      <c r="L2145" s="264">
        <f>Member!A2145</f>
        <v>0</v>
      </c>
      <c r="M2145">
        <f>SUMIF(Erfassung5!BD:BD,L2145,Erfassung5!BW:BW)</f>
        <v>0</v>
      </c>
      <c r="N2145">
        <f>SUMIF(Erfassung5!BD:BD,L2145,Erfassung5!BG:BG)</f>
        <v>0</v>
      </c>
      <c r="O2145">
        <f t="shared" si="83"/>
        <v>0</v>
      </c>
      <c r="P2145">
        <f t="shared" si="82"/>
        <v>1</v>
      </c>
    </row>
    <row r="2146" spans="12:16" x14ac:dyDescent="0.25">
      <c r="L2146" s="264">
        <f>Member!A2146</f>
        <v>0</v>
      </c>
      <c r="M2146">
        <f>SUMIF(Erfassung5!BD:BD,L2146,Erfassung5!BW:BW)</f>
        <v>0</v>
      </c>
      <c r="N2146">
        <f>SUMIF(Erfassung5!BD:BD,L2146,Erfassung5!BG:BG)</f>
        <v>0</v>
      </c>
      <c r="O2146">
        <f t="shared" si="83"/>
        <v>0</v>
      </c>
      <c r="P2146">
        <f t="shared" si="82"/>
        <v>1</v>
      </c>
    </row>
    <row r="2147" spans="12:16" x14ac:dyDescent="0.25">
      <c r="L2147" s="264">
        <f>Member!A2147</f>
        <v>0</v>
      </c>
      <c r="M2147">
        <f>SUMIF(Erfassung5!BD:BD,L2147,Erfassung5!BW:BW)</f>
        <v>0</v>
      </c>
      <c r="N2147">
        <f>SUMIF(Erfassung5!BD:BD,L2147,Erfassung5!BG:BG)</f>
        <v>0</v>
      </c>
      <c r="O2147">
        <f t="shared" si="83"/>
        <v>0</v>
      </c>
      <c r="P2147">
        <f t="shared" si="82"/>
        <v>1</v>
      </c>
    </row>
    <row r="2148" spans="12:16" x14ac:dyDescent="0.25">
      <c r="L2148" s="264">
        <f>Member!A2148</f>
        <v>0</v>
      </c>
      <c r="M2148">
        <f>SUMIF(Erfassung5!BD:BD,L2148,Erfassung5!BW:BW)</f>
        <v>0</v>
      </c>
      <c r="N2148">
        <f>SUMIF(Erfassung5!BD:BD,L2148,Erfassung5!BG:BG)</f>
        <v>0</v>
      </c>
      <c r="O2148">
        <f t="shared" si="83"/>
        <v>0</v>
      </c>
      <c r="P2148">
        <f t="shared" si="82"/>
        <v>1</v>
      </c>
    </row>
    <row r="2149" spans="12:16" x14ac:dyDescent="0.25">
      <c r="L2149" s="264">
        <f>Member!A2149</f>
        <v>0</v>
      </c>
      <c r="M2149">
        <f>SUMIF(Erfassung5!BD:BD,L2149,Erfassung5!BW:BW)</f>
        <v>0</v>
      </c>
      <c r="N2149">
        <f>SUMIF(Erfassung5!BD:BD,L2149,Erfassung5!BG:BG)</f>
        <v>0</v>
      </c>
      <c r="O2149">
        <f t="shared" si="83"/>
        <v>0</v>
      </c>
      <c r="P2149">
        <f t="shared" si="82"/>
        <v>1</v>
      </c>
    </row>
    <row r="2150" spans="12:16" x14ac:dyDescent="0.25">
      <c r="L2150" s="264">
        <f>Member!A2150</f>
        <v>0</v>
      </c>
      <c r="M2150">
        <f>SUMIF(Erfassung5!BD:BD,L2150,Erfassung5!BW:BW)</f>
        <v>0</v>
      </c>
      <c r="N2150">
        <f>SUMIF(Erfassung5!BD:BD,L2150,Erfassung5!BG:BG)</f>
        <v>0</v>
      </c>
      <c r="O2150">
        <f t="shared" si="83"/>
        <v>0</v>
      </c>
      <c r="P2150">
        <f t="shared" si="82"/>
        <v>1</v>
      </c>
    </row>
    <row r="2151" spans="12:16" x14ac:dyDescent="0.25">
      <c r="L2151" s="264">
        <f>Member!A2151</f>
        <v>0</v>
      </c>
      <c r="M2151">
        <f>SUMIF(Erfassung5!BD:BD,L2151,Erfassung5!BW:BW)</f>
        <v>0</v>
      </c>
      <c r="N2151">
        <f>SUMIF(Erfassung5!BD:BD,L2151,Erfassung5!BG:BG)</f>
        <v>0</v>
      </c>
      <c r="O2151">
        <f t="shared" si="83"/>
        <v>0</v>
      </c>
      <c r="P2151">
        <f t="shared" si="82"/>
        <v>1</v>
      </c>
    </row>
    <row r="2152" spans="12:16" x14ac:dyDescent="0.25">
      <c r="L2152" s="264">
        <f>Member!A2152</f>
        <v>0</v>
      </c>
      <c r="M2152">
        <f>SUMIF(Erfassung5!BD:BD,L2152,Erfassung5!BW:BW)</f>
        <v>0</v>
      </c>
      <c r="N2152">
        <f>SUMIF(Erfassung5!BD:BD,L2152,Erfassung5!BG:BG)</f>
        <v>0</v>
      </c>
      <c r="O2152">
        <f t="shared" si="83"/>
        <v>0</v>
      </c>
      <c r="P2152">
        <f t="shared" si="82"/>
        <v>1</v>
      </c>
    </row>
    <row r="2153" spans="12:16" x14ac:dyDescent="0.25">
      <c r="L2153" s="264">
        <f>Member!A2153</f>
        <v>0</v>
      </c>
      <c r="M2153">
        <f>SUMIF(Erfassung5!BD:BD,L2153,Erfassung5!BW:BW)</f>
        <v>0</v>
      </c>
      <c r="N2153">
        <f>SUMIF(Erfassung5!BD:BD,L2153,Erfassung5!BG:BG)</f>
        <v>0</v>
      </c>
      <c r="O2153">
        <f t="shared" si="83"/>
        <v>0</v>
      </c>
      <c r="P2153">
        <f t="shared" si="82"/>
        <v>1</v>
      </c>
    </row>
    <row r="2154" spans="12:16" x14ac:dyDescent="0.25">
      <c r="L2154" s="264">
        <f>Member!A2154</f>
        <v>0</v>
      </c>
      <c r="M2154">
        <f>SUMIF(Erfassung5!BD:BD,L2154,Erfassung5!BW:BW)</f>
        <v>0</v>
      </c>
      <c r="N2154">
        <f>SUMIF(Erfassung5!BD:BD,L2154,Erfassung5!BG:BG)</f>
        <v>0</v>
      </c>
      <c r="O2154">
        <f t="shared" si="83"/>
        <v>0</v>
      </c>
      <c r="P2154">
        <f t="shared" si="82"/>
        <v>1</v>
      </c>
    </row>
    <row r="2155" spans="12:16" x14ac:dyDescent="0.25">
      <c r="L2155" s="264">
        <f>Member!A2155</f>
        <v>0</v>
      </c>
      <c r="M2155">
        <f>SUMIF(Erfassung5!BD:BD,L2155,Erfassung5!BW:BW)</f>
        <v>0</v>
      </c>
      <c r="N2155">
        <f>SUMIF(Erfassung5!BD:BD,L2155,Erfassung5!BG:BG)</f>
        <v>0</v>
      </c>
      <c r="O2155">
        <f t="shared" si="83"/>
        <v>0</v>
      </c>
      <c r="P2155">
        <f t="shared" si="82"/>
        <v>1</v>
      </c>
    </row>
    <row r="2156" spans="12:16" x14ac:dyDescent="0.25">
      <c r="L2156" s="264">
        <f>Member!A2156</f>
        <v>0</v>
      </c>
      <c r="M2156">
        <f>SUMIF(Erfassung5!BD:BD,L2156,Erfassung5!BW:BW)</f>
        <v>0</v>
      </c>
      <c r="N2156">
        <f>SUMIF(Erfassung5!BD:BD,L2156,Erfassung5!BG:BG)</f>
        <v>0</v>
      </c>
      <c r="O2156">
        <f t="shared" si="83"/>
        <v>0</v>
      </c>
      <c r="P2156">
        <f t="shared" si="82"/>
        <v>1</v>
      </c>
    </row>
    <row r="2157" spans="12:16" x14ac:dyDescent="0.25">
      <c r="L2157" s="264">
        <f>Member!A2157</f>
        <v>0</v>
      </c>
      <c r="M2157">
        <f>SUMIF(Erfassung5!BD:BD,L2157,Erfassung5!BW:BW)</f>
        <v>0</v>
      </c>
      <c r="N2157">
        <f>SUMIF(Erfassung5!BD:BD,L2157,Erfassung5!BG:BG)</f>
        <v>0</v>
      </c>
      <c r="O2157">
        <f t="shared" si="83"/>
        <v>0</v>
      </c>
      <c r="P2157">
        <f t="shared" si="82"/>
        <v>1</v>
      </c>
    </row>
    <row r="2158" spans="12:16" x14ac:dyDescent="0.25">
      <c r="L2158" s="264">
        <f>Member!A2158</f>
        <v>0</v>
      </c>
      <c r="M2158">
        <f>SUMIF(Erfassung5!BD:BD,L2158,Erfassung5!BW:BW)</f>
        <v>0</v>
      </c>
      <c r="N2158">
        <f>SUMIF(Erfassung5!BD:BD,L2158,Erfassung5!BG:BG)</f>
        <v>0</v>
      </c>
      <c r="O2158">
        <f t="shared" si="83"/>
        <v>0</v>
      </c>
      <c r="P2158">
        <f t="shared" si="82"/>
        <v>1</v>
      </c>
    </row>
    <row r="2159" spans="12:16" x14ac:dyDescent="0.25">
      <c r="L2159" s="264">
        <f>Member!A2159</f>
        <v>0</v>
      </c>
      <c r="M2159">
        <f>SUMIF(Erfassung5!BD:BD,L2159,Erfassung5!BW:BW)</f>
        <v>0</v>
      </c>
      <c r="N2159">
        <f>SUMIF(Erfassung5!BD:BD,L2159,Erfassung5!BG:BG)</f>
        <v>0</v>
      </c>
      <c r="O2159">
        <f t="shared" si="83"/>
        <v>0</v>
      </c>
      <c r="P2159">
        <f t="shared" si="82"/>
        <v>1</v>
      </c>
    </row>
    <row r="2160" spans="12:16" x14ac:dyDescent="0.25">
      <c r="L2160" s="264">
        <f>Member!A2160</f>
        <v>0</v>
      </c>
      <c r="M2160">
        <f>SUMIF(Erfassung5!BD:BD,L2160,Erfassung5!BW:BW)</f>
        <v>0</v>
      </c>
      <c r="N2160">
        <f>SUMIF(Erfassung5!BD:BD,L2160,Erfassung5!BG:BG)</f>
        <v>0</v>
      </c>
      <c r="O2160">
        <f t="shared" si="83"/>
        <v>0</v>
      </c>
      <c r="P2160">
        <f t="shared" si="82"/>
        <v>1</v>
      </c>
    </row>
    <row r="2161" spans="12:16" x14ac:dyDescent="0.25">
      <c r="L2161" s="264">
        <f>Member!A2161</f>
        <v>0</v>
      </c>
      <c r="M2161">
        <f>SUMIF(Erfassung5!BD:BD,L2161,Erfassung5!BW:BW)</f>
        <v>0</v>
      </c>
      <c r="N2161">
        <f>SUMIF(Erfassung5!BD:BD,L2161,Erfassung5!BG:BG)</f>
        <v>0</v>
      </c>
      <c r="O2161">
        <f t="shared" si="83"/>
        <v>0</v>
      </c>
      <c r="P2161">
        <f t="shared" si="82"/>
        <v>1</v>
      </c>
    </row>
    <row r="2162" spans="12:16" x14ac:dyDescent="0.25">
      <c r="L2162" s="264">
        <f>Member!A2162</f>
        <v>0</v>
      </c>
      <c r="M2162">
        <f>SUMIF(Erfassung5!BD:BD,L2162,Erfassung5!BW:BW)</f>
        <v>0</v>
      </c>
      <c r="N2162">
        <f>SUMIF(Erfassung5!BD:BD,L2162,Erfassung5!BG:BG)</f>
        <v>0</v>
      </c>
      <c r="O2162">
        <f t="shared" si="83"/>
        <v>0</v>
      </c>
      <c r="P2162">
        <f t="shared" si="82"/>
        <v>1</v>
      </c>
    </row>
    <row r="2163" spans="12:16" x14ac:dyDescent="0.25">
      <c r="L2163" s="264">
        <f>Member!A2163</f>
        <v>0</v>
      </c>
      <c r="M2163">
        <f>SUMIF(Erfassung5!BD:BD,L2163,Erfassung5!BW:BW)</f>
        <v>0</v>
      </c>
      <c r="N2163">
        <f>SUMIF(Erfassung5!BD:BD,L2163,Erfassung5!BG:BG)</f>
        <v>0</v>
      </c>
      <c r="O2163">
        <f t="shared" si="83"/>
        <v>0</v>
      </c>
      <c r="P2163">
        <f t="shared" si="82"/>
        <v>1</v>
      </c>
    </row>
    <row r="2164" spans="12:16" x14ac:dyDescent="0.25">
      <c r="L2164" s="264">
        <f>Member!A2164</f>
        <v>0</v>
      </c>
      <c r="M2164">
        <f>SUMIF(Erfassung5!BD:BD,L2164,Erfassung5!BW:BW)</f>
        <v>0</v>
      </c>
      <c r="N2164">
        <f>SUMIF(Erfassung5!BD:BD,L2164,Erfassung5!BG:BG)</f>
        <v>0</v>
      </c>
      <c r="O2164">
        <f t="shared" si="83"/>
        <v>0</v>
      </c>
      <c r="P2164">
        <f t="shared" si="82"/>
        <v>1</v>
      </c>
    </row>
    <row r="2165" spans="12:16" x14ac:dyDescent="0.25">
      <c r="L2165" s="264">
        <f>Member!A2165</f>
        <v>0</v>
      </c>
      <c r="M2165">
        <f>SUMIF(Erfassung5!BD:BD,L2165,Erfassung5!BW:BW)</f>
        <v>0</v>
      </c>
      <c r="N2165">
        <f>SUMIF(Erfassung5!BD:BD,L2165,Erfassung5!BG:BG)</f>
        <v>0</v>
      </c>
      <c r="O2165">
        <f t="shared" si="83"/>
        <v>0</v>
      </c>
      <c r="P2165">
        <f t="shared" si="82"/>
        <v>1</v>
      </c>
    </row>
    <row r="2166" spans="12:16" x14ac:dyDescent="0.25">
      <c r="L2166" s="264">
        <f>Member!A2166</f>
        <v>0</v>
      </c>
      <c r="M2166">
        <f>SUMIF(Erfassung5!BD:BD,L2166,Erfassung5!BW:BW)</f>
        <v>0</v>
      </c>
      <c r="N2166">
        <f>SUMIF(Erfassung5!BD:BD,L2166,Erfassung5!BG:BG)</f>
        <v>0</v>
      </c>
      <c r="O2166">
        <f t="shared" si="83"/>
        <v>0</v>
      </c>
      <c r="P2166">
        <f t="shared" si="82"/>
        <v>1</v>
      </c>
    </row>
    <row r="2167" spans="12:16" x14ac:dyDescent="0.25">
      <c r="L2167" s="264">
        <f>Member!A2167</f>
        <v>0</v>
      </c>
      <c r="M2167">
        <f>SUMIF(Erfassung5!BD:BD,L2167,Erfassung5!BW:BW)</f>
        <v>0</v>
      </c>
      <c r="N2167">
        <f>SUMIF(Erfassung5!BD:BD,L2167,Erfassung5!BG:BG)</f>
        <v>0</v>
      </c>
      <c r="O2167">
        <f t="shared" si="83"/>
        <v>0</v>
      </c>
      <c r="P2167">
        <f t="shared" si="82"/>
        <v>1</v>
      </c>
    </row>
    <row r="2168" spans="12:16" x14ac:dyDescent="0.25">
      <c r="L2168" s="264">
        <f>Member!A2168</f>
        <v>0</v>
      </c>
      <c r="M2168">
        <f>SUMIF(Erfassung5!BD:BD,L2168,Erfassung5!BW:BW)</f>
        <v>0</v>
      </c>
      <c r="N2168">
        <f>SUMIF(Erfassung5!BD:BD,L2168,Erfassung5!BG:BG)</f>
        <v>0</v>
      </c>
      <c r="O2168">
        <f t="shared" si="83"/>
        <v>0</v>
      </c>
      <c r="P2168">
        <f t="shared" si="82"/>
        <v>1</v>
      </c>
    </row>
    <row r="2169" spans="12:16" x14ac:dyDescent="0.25">
      <c r="L2169" s="264">
        <f>Member!A2169</f>
        <v>0</v>
      </c>
      <c r="M2169">
        <f>SUMIF(Erfassung5!BD:BD,L2169,Erfassung5!BW:BW)</f>
        <v>0</v>
      </c>
      <c r="N2169">
        <f>SUMIF(Erfassung5!BD:BD,L2169,Erfassung5!BG:BG)</f>
        <v>0</v>
      </c>
      <c r="O2169">
        <f t="shared" si="83"/>
        <v>0</v>
      </c>
      <c r="P2169">
        <f t="shared" si="82"/>
        <v>1</v>
      </c>
    </row>
    <row r="2170" spans="12:16" x14ac:dyDescent="0.25">
      <c r="L2170" s="264">
        <f>Member!A2170</f>
        <v>0</v>
      </c>
      <c r="M2170">
        <f>SUMIF(Erfassung5!BD:BD,L2170,Erfassung5!BW:BW)</f>
        <v>0</v>
      </c>
      <c r="N2170">
        <f>SUMIF(Erfassung5!BD:BD,L2170,Erfassung5!BG:BG)</f>
        <v>0</v>
      </c>
      <c r="O2170">
        <f t="shared" si="83"/>
        <v>0</v>
      </c>
      <c r="P2170">
        <f t="shared" si="82"/>
        <v>1</v>
      </c>
    </row>
    <row r="2171" spans="12:16" x14ac:dyDescent="0.25">
      <c r="L2171" s="264">
        <f>Member!A2171</f>
        <v>0</v>
      </c>
      <c r="M2171">
        <f>SUMIF(Erfassung5!BD:BD,L2171,Erfassung5!BW:BW)</f>
        <v>0</v>
      </c>
      <c r="N2171">
        <f>SUMIF(Erfassung5!BD:BD,L2171,Erfassung5!BG:BG)</f>
        <v>0</v>
      </c>
      <c r="O2171">
        <f t="shared" si="83"/>
        <v>0</v>
      </c>
      <c r="P2171">
        <f t="shared" si="82"/>
        <v>1</v>
      </c>
    </row>
    <row r="2172" spans="12:16" x14ac:dyDescent="0.25">
      <c r="L2172" s="264">
        <f>Member!A2172</f>
        <v>0</v>
      </c>
      <c r="M2172">
        <f>SUMIF(Erfassung5!BD:BD,L2172,Erfassung5!BW:BW)</f>
        <v>0</v>
      </c>
      <c r="N2172">
        <f>SUMIF(Erfassung5!BD:BD,L2172,Erfassung5!BG:BG)</f>
        <v>0</v>
      </c>
      <c r="O2172">
        <f t="shared" si="83"/>
        <v>0</v>
      </c>
      <c r="P2172">
        <f t="shared" si="82"/>
        <v>1</v>
      </c>
    </row>
    <row r="2173" spans="12:16" x14ac:dyDescent="0.25">
      <c r="L2173" s="264">
        <f>Member!A2173</f>
        <v>0</v>
      </c>
      <c r="M2173">
        <f>SUMIF(Erfassung5!BD:BD,L2173,Erfassung5!BW:BW)</f>
        <v>0</v>
      </c>
      <c r="N2173">
        <f>SUMIF(Erfassung5!BD:BD,L2173,Erfassung5!BG:BG)</f>
        <v>0</v>
      </c>
      <c r="O2173">
        <f t="shared" si="83"/>
        <v>0</v>
      </c>
      <c r="P2173">
        <f t="shared" si="82"/>
        <v>1</v>
      </c>
    </row>
    <row r="2174" spans="12:16" x14ac:dyDescent="0.25">
      <c r="L2174" s="264">
        <f>Member!A2174</f>
        <v>0</v>
      </c>
      <c r="M2174">
        <f>SUMIF(Erfassung5!BD:BD,L2174,Erfassung5!BW:BW)</f>
        <v>0</v>
      </c>
      <c r="N2174">
        <f>SUMIF(Erfassung5!BD:BD,L2174,Erfassung5!BG:BG)</f>
        <v>0</v>
      </c>
      <c r="O2174">
        <f t="shared" si="83"/>
        <v>0</v>
      </c>
      <c r="P2174">
        <f t="shared" si="82"/>
        <v>1</v>
      </c>
    </row>
    <row r="2175" spans="12:16" x14ac:dyDescent="0.25">
      <c r="L2175" s="264">
        <f>Member!A2175</f>
        <v>0</v>
      </c>
      <c r="M2175">
        <f>SUMIF(Erfassung5!BD:BD,L2175,Erfassung5!BW:BW)</f>
        <v>0</v>
      </c>
      <c r="N2175">
        <f>SUMIF(Erfassung5!BD:BD,L2175,Erfassung5!BG:BG)</f>
        <v>0</v>
      </c>
      <c r="O2175">
        <f t="shared" si="83"/>
        <v>0</v>
      </c>
      <c r="P2175">
        <f t="shared" si="82"/>
        <v>1</v>
      </c>
    </row>
    <row r="2176" spans="12:16" x14ac:dyDescent="0.25">
      <c r="L2176" s="264">
        <f>Member!A2176</f>
        <v>0</v>
      </c>
      <c r="M2176">
        <f>SUMIF(Erfassung5!BD:BD,L2176,Erfassung5!BW:BW)</f>
        <v>0</v>
      </c>
      <c r="N2176">
        <f>SUMIF(Erfassung5!BD:BD,L2176,Erfassung5!BG:BG)</f>
        <v>0</v>
      </c>
      <c r="O2176">
        <f t="shared" si="83"/>
        <v>0</v>
      </c>
      <c r="P2176">
        <f t="shared" si="82"/>
        <v>1</v>
      </c>
    </row>
    <row r="2177" spans="12:16" x14ac:dyDescent="0.25">
      <c r="L2177" s="264">
        <f>Member!A2177</f>
        <v>0</v>
      </c>
      <c r="M2177">
        <f>SUMIF(Erfassung5!BD:BD,L2177,Erfassung5!BW:BW)</f>
        <v>0</v>
      </c>
      <c r="N2177">
        <f>SUMIF(Erfassung5!BD:BD,L2177,Erfassung5!BG:BG)</f>
        <v>0</v>
      </c>
      <c r="O2177">
        <f t="shared" si="83"/>
        <v>0</v>
      </c>
      <c r="P2177">
        <f t="shared" si="82"/>
        <v>1</v>
      </c>
    </row>
    <row r="2178" spans="12:16" x14ac:dyDescent="0.25">
      <c r="L2178" s="264">
        <f>Member!A2178</f>
        <v>0</v>
      </c>
      <c r="M2178">
        <f>SUMIF(Erfassung5!BD:BD,L2178,Erfassung5!BW:BW)</f>
        <v>0</v>
      </c>
      <c r="N2178">
        <f>SUMIF(Erfassung5!BD:BD,L2178,Erfassung5!BG:BG)</f>
        <v>0</v>
      </c>
      <c r="O2178">
        <f t="shared" si="83"/>
        <v>0</v>
      </c>
      <c r="P2178">
        <f t="shared" ref="P2178:P2196" si="84">RANK(O2178,O:O)</f>
        <v>1</v>
      </c>
    </row>
    <row r="2179" spans="12:16" x14ac:dyDescent="0.25">
      <c r="L2179" s="264">
        <f>Member!A2179</f>
        <v>0</v>
      </c>
      <c r="M2179">
        <f>SUMIF(Erfassung5!BD:BD,L2179,Erfassung5!BW:BW)</f>
        <v>0</v>
      </c>
      <c r="N2179">
        <f>SUMIF(Erfassung5!BD:BD,L2179,Erfassung5!BG:BG)</f>
        <v>0</v>
      </c>
      <c r="O2179">
        <f t="shared" ref="O2179:O2196" si="85">IF(N2179=0,0,M2179/N2179-ROW()/1000000000)</f>
        <v>0</v>
      </c>
      <c r="P2179">
        <f t="shared" si="84"/>
        <v>1</v>
      </c>
    </row>
    <row r="2180" spans="12:16" x14ac:dyDescent="0.25">
      <c r="L2180" s="264">
        <f>Member!A2180</f>
        <v>0</v>
      </c>
      <c r="M2180">
        <f>SUMIF(Erfassung5!BD:BD,L2180,Erfassung5!BW:BW)</f>
        <v>0</v>
      </c>
      <c r="N2180">
        <f>SUMIF(Erfassung5!BD:BD,L2180,Erfassung5!BG:BG)</f>
        <v>0</v>
      </c>
      <c r="O2180">
        <f t="shared" si="85"/>
        <v>0</v>
      </c>
      <c r="P2180">
        <f t="shared" si="84"/>
        <v>1</v>
      </c>
    </row>
    <row r="2181" spans="12:16" x14ac:dyDescent="0.25">
      <c r="L2181" s="264">
        <f>Member!A2181</f>
        <v>0</v>
      </c>
      <c r="M2181">
        <f>SUMIF(Erfassung5!BD:BD,L2181,Erfassung5!BW:BW)</f>
        <v>0</v>
      </c>
      <c r="N2181">
        <f>SUMIF(Erfassung5!BD:BD,L2181,Erfassung5!BG:BG)</f>
        <v>0</v>
      </c>
      <c r="O2181">
        <f t="shared" si="85"/>
        <v>0</v>
      </c>
      <c r="P2181">
        <f t="shared" si="84"/>
        <v>1</v>
      </c>
    </row>
    <row r="2182" spans="12:16" x14ac:dyDescent="0.25">
      <c r="L2182" s="264">
        <f>Member!A2182</f>
        <v>0</v>
      </c>
      <c r="M2182">
        <f>SUMIF(Erfassung5!BD:BD,L2182,Erfassung5!BW:BW)</f>
        <v>0</v>
      </c>
      <c r="N2182">
        <f>SUMIF(Erfassung5!BD:BD,L2182,Erfassung5!BG:BG)</f>
        <v>0</v>
      </c>
      <c r="O2182">
        <f t="shared" si="85"/>
        <v>0</v>
      </c>
      <c r="P2182">
        <f t="shared" si="84"/>
        <v>1</v>
      </c>
    </row>
    <row r="2183" spans="12:16" x14ac:dyDescent="0.25">
      <c r="L2183" s="264">
        <f>Member!A2183</f>
        <v>0</v>
      </c>
      <c r="M2183">
        <f>SUMIF(Erfassung5!BD:BD,L2183,Erfassung5!BW:BW)</f>
        <v>0</v>
      </c>
      <c r="N2183">
        <f>SUMIF(Erfassung5!BD:BD,L2183,Erfassung5!BG:BG)</f>
        <v>0</v>
      </c>
      <c r="O2183">
        <f t="shared" si="85"/>
        <v>0</v>
      </c>
      <c r="P2183">
        <f t="shared" si="84"/>
        <v>1</v>
      </c>
    </row>
    <row r="2184" spans="12:16" x14ac:dyDescent="0.25">
      <c r="L2184" s="264">
        <f>Member!A2184</f>
        <v>0</v>
      </c>
      <c r="M2184">
        <f>SUMIF(Erfassung5!BD:BD,L2184,Erfassung5!BW:BW)</f>
        <v>0</v>
      </c>
      <c r="N2184">
        <f>SUMIF(Erfassung5!BD:BD,L2184,Erfassung5!BG:BG)</f>
        <v>0</v>
      </c>
      <c r="O2184">
        <f t="shared" si="85"/>
        <v>0</v>
      </c>
      <c r="P2184">
        <f t="shared" si="84"/>
        <v>1</v>
      </c>
    </row>
    <row r="2185" spans="12:16" x14ac:dyDescent="0.25">
      <c r="L2185" s="264">
        <f>Member!A2185</f>
        <v>0</v>
      </c>
      <c r="M2185">
        <f>SUMIF(Erfassung5!BD:BD,L2185,Erfassung5!BW:BW)</f>
        <v>0</v>
      </c>
      <c r="N2185">
        <f>SUMIF(Erfassung5!BD:BD,L2185,Erfassung5!BG:BG)</f>
        <v>0</v>
      </c>
      <c r="O2185">
        <f t="shared" si="85"/>
        <v>0</v>
      </c>
      <c r="P2185">
        <f t="shared" si="84"/>
        <v>1</v>
      </c>
    </row>
    <row r="2186" spans="12:16" x14ac:dyDescent="0.25">
      <c r="L2186" s="264">
        <f>Member!A2186</f>
        <v>0</v>
      </c>
      <c r="M2186">
        <f>SUMIF(Erfassung5!BD:BD,L2186,Erfassung5!BW:BW)</f>
        <v>0</v>
      </c>
      <c r="N2186">
        <f>SUMIF(Erfassung5!BD:BD,L2186,Erfassung5!BG:BG)</f>
        <v>0</v>
      </c>
      <c r="O2186">
        <f t="shared" si="85"/>
        <v>0</v>
      </c>
      <c r="P2186">
        <f t="shared" si="84"/>
        <v>1</v>
      </c>
    </row>
    <row r="2187" spans="12:16" x14ac:dyDescent="0.25">
      <c r="L2187" s="264">
        <f>Member!A2187</f>
        <v>0</v>
      </c>
      <c r="M2187">
        <f>SUMIF(Erfassung5!BD:BD,L2187,Erfassung5!BW:BW)</f>
        <v>0</v>
      </c>
      <c r="N2187">
        <f>SUMIF(Erfassung5!BD:BD,L2187,Erfassung5!BG:BG)</f>
        <v>0</v>
      </c>
      <c r="O2187">
        <f t="shared" si="85"/>
        <v>0</v>
      </c>
      <c r="P2187">
        <f t="shared" si="84"/>
        <v>1</v>
      </c>
    </row>
    <row r="2188" spans="12:16" x14ac:dyDescent="0.25">
      <c r="L2188" s="264">
        <f>Member!A2188</f>
        <v>0</v>
      </c>
      <c r="M2188">
        <f>SUMIF(Erfassung5!BD:BD,L2188,Erfassung5!BW:BW)</f>
        <v>0</v>
      </c>
      <c r="N2188">
        <f>SUMIF(Erfassung5!BD:BD,L2188,Erfassung5!BG:BG)</f>
        <v>0</v>
      </c>
      <c r="O2188">
        <f t="shared" si="85"/>
        <v>0</v>
      </c>
      <c r="P2188">
        <f t="shared" si="84"/>
        <v>1</v>
      </c>
    </row>
    <row r="2189" spans="12:16" x14ac:dyDescent="0.25">
      <c r="L2189" s="264">
        <f>Member!A2189</f>
        <v>0</v>
      </c>
      <c r="M2189">
        <f>SUMIF(Erfassung5!BD:BD,L2189,Erfassung5!BW:BW)</f>
        <v>0</v>
      </c>
      <c r="N2189">
        <f>SUMIF(Erfassung5!BD:BD,L2189,Erfassung5!BG:BG)</f>
        <v>0</v>
      </c>
      <c r="O2189">
        <f t="shared" si="85"/>
        <v>0</v>
      </c>
      <c r="P2189">
        <f t="shared" si="84"/>
        <v>1</v>
      </c>
    </row>
    <row r="2190" spans="12:16" x14ac:dyDescent="0.25">
      <c r="L2190" s="264">
        <f>Member!A2190</f>
        <v>0</v>
      </c>
      <c r="M2190">
        <f>SUMIF(Erfassung5!BD:BD,L2190,Erfassung5!BW:BW)</f>
        <v>0</v>
      </c>
      <c r="N2190">
        <f>SUMIF(Erfassung5!BD:BD,L2190,Erfassung5!BG:BG)</f>
        <v>0</v>
      </c>
      <c r="O2190">
        <f t="shared" si="85"/>
        <v>0</v>
      </c>
      <c r="P2190">
        <f t="shared" si="84"/>
        <v>1</v>
      </c>
    </row>
    <row r="2191" spans="12:16" x14ac:dyDescent="0.25">
      <c r="L2191" s="264">
        <f>Member!A2191</f>
        <v>0</v>
      </c>
      <c r="M2191">
        <f>SUMIF(Erfassung5!BD:BD,L2191,Erfassung5!BW:BW)</f>
        <v>0</v>
      </c>
      <c r="N2191">
        <f>SUMIF(Erfassung5!BD:BD,L2191,Erfassung5!BG:BG)</f>
        <v>0</v>
      </c>
      <c r="O2191">
        <f t="shared" si="85"/>
        <v>0</v>
      </c>
      <c r="P2191">
        <f t="shared" si="84"/>
        <v>1</v>
      </c>
    </row>
    <row r="2192" spans="12:16" x14ac:dyDescent="0.25">
      <c r="L2192" s="264">
        <f>Member!A2192</f>
        <v>0</v>
      </c>
      <c r="M2192">
        <f>SUMIF(Erfassung5!BD:BD,L2192,Erfassung5!BW:BW)</f>
        <v>0</v>
      </c>
      <c r="N2192">
        <f>SUMIF(Erfassung5!BD:BD,L2192,Erfassung5!BG:BG)</f>
        <v>0</v>
      </c>
      <c r="O2192">
        <f t="shared" si="85"/>
        <v>0</v>
      </c>
      <c r="P2192">
        <f t="shared" si="84"/>
        <v>1</v>
      </c>
    </row>
    <row r="2193" spans="12:16" x14ac:dyDescent="0.25">
      <c r="L2193" s="264">
        <f>Member!A2193</f>
        <v>0</v>
      </c>
      <c r="M2193">
        <f>SUMIF(Erfassung5!BD:BD,L2193,Erfassung5!BW:BW)</f>
        <v>0</v>
      </c>
      <c r="N2193">
        <f>SUMIF(Erfassung5!BD:BD,L2193,Erfassung5!BG:BG)</f>
        <v>0</v>
      </c>
      <c r="O2193">
        <f t="shared" si="85"/>
        <v>0</v>
      </c>
      <c r="P2193">
        <f t="shared" si="84"/>
        <v>1</v>
      </c>
    </row>
    <row r="2194" spans="12:16" x14ac:dyDescent="0.25">
      <c r="L2194" s="264">
        <f>Member!A2194</f>
        <v>0</v>
      </c>
      <c r="M2194">
        <f>SUMIF(Erfassung5!BD:BD,L2194,Erfassung5!BW:BW)</f>
        <v>0</v>
      </c>
      <c r="N2194">
        <f>SUMIF(Erfassung5!BD:BD,L2194,Erfassung5!BG:BG)</f>
        <v>0</v>
      </c>
      <c r="O2194">
        <f t="shared" si="85"/>
        <v>0</v>
      </c>
      <c r="P2194">
        <f t="shared" si="84"/>
        <v>1</v>
      </c>
    </row>
    <row r="2195" spans="12:16" x14ac:dyDescent="0.25">
      <c r="L2195" s="264">
        <f>Member!A2195</f>
        <v>0</v>
      </c>
      <c r="M2195">
        <f>SUMIF(Erfassung5!BD:BD,L2195,Erfassung5!BW:BW)</f>
        <v>0</v>
      </c>
      <c r="N2195">
        <f>SUMIF(Erfassung5!BD:BD,L2195,Erfassung5!BG:BG)</f>
        <v>0</v>
      </c>
      <c r="O2195">
        <f t="shared" si="85"/>
        <v>0</v>
      </c>
      <c r="P2195">
        <f t="shared" si="84"/>
        <v>1</v>
      </c>
    </row>
    <row r="2196" spans="12:16" x14ac:dyDescent="0.25">
      <c r="L2196" s="264">
        <f>Member!A2196</f>
        <v>0</v>
      </c>
      <c r="M2196">
        <f>SUMIF(Erfassung5!BD:BD,L2196,Erfassung5!BW:BW)</f>
        <v>0</v>
      </c>
      <c r="N2196">
        <f>SUMIF(Erfassung5!BD:BD,L2196,Erfassung5!BG:BG)</f>
        <v>0</v>
      </c>
      <c r="O2196">
        <f t="shared" si="85"/>
        <v>0</v>
      </c>
      <c r="P2196">
        <f t="shared" si="84"/>
        <v>1</v>
      </c>
    </row>
  </sheetData>
  <sheetProtection algorithmName="SHA-512" hashValue="RLOesI//5g3UVMjSl/jAozBfs1TIvBwZ1ezlK9gP6GT6YFAfj9WYrxB44TA0fvFKKX6JLJwr1z7jBV58Jb74jw==" saltValue="tscmti4PN0VlF7JDQ/oZ5Q==" spinCount="100000" sheet="1" formatCells="0" formatColumns="0" formatRows="0"/>
  <pageMargins left="0.47244094488188981" right="0.27559055118110237" top="0.27559055118110237" bottom="0.19685039370078741" header="0.19685039370078741" footer="0.19685039370078741"/>
  <pageSetup paperSize="9" fitToHeight="0" orientation="portrait" r:id="rId1"/>
  <headerFooter alignWithMargins="0"/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BC592-AA29-40CB-A675-242329B23697}">
  <sheetPr>
    <tabColor theme="1"/>
    <pageSetUpPr autoPageBreaks="0"/>
  </sheetPr>
  <dimension ref="A1:V130"/>
  <sheetViews>
    <sheetView showGridLines="0" view="pageBreakPreview" topLeftCell="A83" zoomScale="120" zoomScaleNormal="100" zoomScaleSheetLayoutView="120" workbookViewId="0">
      <selection activeCell="Q85" sqref="Q85"/>
    </sheetView>
  </sheetViews>
  <sheetFormatPr baseColWidth="10" defaultColWidth="3.33203125" defaultRowHeight="13.2" x14ac:dyDescent="0.25"/>
  <cols>
    <col min="1" max="1" width="1.109375" style="166" customWidth="1"/>
    <col min="2" max="2" width="3.5546875" style="166" customWidth="1"/>
    <col min="3" max="4" width="7.33203125" style="166" customWidth="1"/>
    <col min="5" max="5" width="1.44140625" style="166" customWidth="1"/>
    <col min="6" max="6" width="3.6640625" style="166" customWidth="1"/>
    <col min="7" max="7" width="3" style="166" customWidth="1"/>
    <col min="8" max="8" width="2" style="166" customWidth="1"/>
    <col min="9" max="9" width="11" style="166" customWidth="1"/>
    <col min="10" max="10" width="2.109375" style="166" customWidth="1"/>
    <col min="11" max="11" width="3.109375" style="166" customWidth="1"/>
    <col min="12" max="12" width="0.88671875" style="166" customWidth="1"/>
    <col min="13" max="13" width="19.33203125" style="166" customWidth="1"/>
    <col min="14" max="14" width="2.109375" style="166" customWidth="1"/>
    <col min="15" max="256" width="3.33203125" style="166"/>
    <col min="257" max="257" width="1.109375" style="166" customWidth="1"/>
    <col min="258" max="258" width="3.5546875" style="166" customWidth="1"/>
    <col min="259" max="260" width="7.33203125" style="166" customWidth="1"/>
    <col min="261" max="261" width="1.44140625" style="166" customWidth="1"/>
    <col min="262" max="262" width="3.6640625" style="166" customWidth="1"/>
    <col min="263" max="263" width="3" style="166" customWidth="1"/>
    <col min="264" max="264" width="2" style="166" customWidth="1"/>
    <col min="265" max="265" width="11" style="166" customWidth="1"/>
    <col min="266" max="266" width="2.109375" style="166" customWidth="1"/>
    <col min="267" max="267" width="3.109375" style="166" customWidth="1"/>
    <col min="268" max="268" width="0.88671875" style="166" customWidth="1"/>
    <col min="269" max="269" width="19.33203125" style="166" customWidth="1"/>
    <col min="270" max="270" width="2.109375" style="166" customWidth="1"/>
    <col min="271" max="512" width="3.33203125" style="166"/>
    <col min="513" max="513" width="1.109375" style="166" customWidth="1"/>
    <col min="514" max="514" width="3.5546875" style="166" customWidth="1"/>
    <col min="515" max="516" width="7.33203125" style="166" customWidth="1"/>
    <col min="517" max="517" width="1.44140625" style="166" customWidth="1"/>
    <col min="518" max="518" width="3.6640625" style="166" customWidth="1"/>
    <col min="519" max="519" width="3" style="166" customWidth="1"/>
    <col min="520" max="520" width="2" style="166" customWidth="1"/>
    <col min="521" max="521" width="11" style="166" customWidth="1"/>
    <col min="522" max="522" width="2.109375" style="166" customWidth="1"/>
    <col min="523" max="523" width="3.109375" style="166" customWidth="1"/>
    <col min="524" max="524" width="0.88671875" style="166" customWidth="1"/>
    <col min="525" max="525" width="19.33203125" style="166" customWidth="1"/>
    <col min="526" max="526" width="2.109375" style="166" customWidth="1"/>
    <col min="527" max="768" width="3.33203125" style="166"/>
    <col min="769" max="769" width="1.109375" style="166" customWidth="1"/>
    <col min="770" max="770" width="3.5546875" style="166" customWidth="1"/>
    <col min="771" max="772" width="7.33203125" style="166" customWidth="1"/>
    <col min="773" max="773" width="1.44140625" style="166" customWidth="1"/>
    <col min="774" max="774" width="3.6640625" style="166" customWidth="1"/>
    <col min="775" max="775" width="3" style="166" customWidth="1"/>
    <col min="776" max="776" width="2" style="166" customWidth="1"/>
    <col min="777" max="777" width="11" style="166" customWidth="1"/>
    <col min="778" max="778" width="2.109375" style="166" customWidth="1"/>
    <col min="779" max="779" width="3.109375" style="166" customWidth="1"/>
    <col min="780" max="780" width="0.88671875" style="166" customWidth="1"/>
    <col min="781" max="781" width="19.33203125" style="166" customWidth="1"/>
    <col min="782" max="782" width="2.109375" style="166" customWidth="1"/>
    <col min="783" max="1024" width="3.33203125" style="166"/>
    <col min="1025" max="1025" width="1.109375" style="166" customWidth="1"/>
    <col min="1026" max="1026" width="3.5546875" style="166" customWidth="1"/>
    <col min="1027" max="1028" width="7.33203125" style="166" customWidth="1"/>
    <col min="1029" max="1029" width="1.44140625" style="166" customWidth="1"/>
    <col min="1030" max="1030" width="3.6640625" style="166" customWidth="1"/>
    <col min="1031" max="1031" width="3" style="166" customWidth="1"/>
    <col min="1032" max="1032" width="2" style="166" customWidth="1"/>
    <col min="1033" max="1033" width="11" style="166" customWidth="1"/>
    <col min="1034" max="1034" width="2.109375" style="166" customWidth="1"/>
    <col min="1035" max="1035" width="3.109375" style="166" customWidth="1"/>
    <col min="1036" max="1036" width="0.88671875" style="166" customWidth="1"/>
    <col min="1037" max="1037" width="19.33203125" style="166" customWidth="1"/>
    <col min="1038" max="1038" width="2.109375" style="166" customWidth="1"/>
    <col min="1039" max="1280" width="3.33203125" style="166"/>
    <col min="1281" max="1281" width="1.109375" style="166" customWidth="1"/>
    <col min="1282" max="1282" width="3.5546875" style="166" customWidth="1"/>
    <col min="1283" max="1284" width="7.33203125" style="166" customWidth="1"/>
    <col min="1285" max="1285" width="1.44140625" style="166" customWidth="1"/>
    <col min="1286" max="1286" width="3.6640625" style="166" customWidth="1"/>
    <col min="1287" max="1287" width="3" style="166" customWidth="1"/>
    <col min="1288" max="1288" width="2" style="166" customWidth="1"/>
    <col min="1289" max="1289" width="11" style="166" customWidth="1"/>
    <col min="1290" max="1290" width="2.109375" style="166" customWidth="1"/>
    <col min="1291" max="1291" width="3.109375" style="166" customWidth="1"/>
    <col min="1292" max="1292" width="0.88671875" style="166" customWidth="1"/>
    <col min="1293" max="1293" width="19.33203125" style="166" customWidth="1"/>
    <col min="1294" max="1294" width="2.109375" style="166" customWidth="1"/>
    <col min="1295" max="1536" width="3.33203125" style="166"/>
    <col min="1537" max="1537" width="1.109375" style="166" customWidth="1"/>
    <col min="1538" max="1538" width="3.5546875" style="166" customWidth="1"/>
    <col min="1539" max="1540" width="7.33203125" style="166" customWidth="1"/>
    <col min="1541" max="1541" width="1.44140625" style="166" customWidth="1"/>
    <col min="1542" max="1542" width="3.6640625" style="166" customWidth="1"/>
    <col min="1543" max="1543" width="3" style="166" customWidth="1"/>
    <col min="1544" max="1544" width="2" style="166" customWidth="1"/>
    <col min="1545" max="1545" width="11" style="166" customWidth="1"/>
    <col min="1546" max="1546" width="2.109375" style="166" customWidth="1"/>
    <col min="1547" max="1547" width="3.109375" style="166" customWidth="1"/>
    <col min="1548" max="1548" width="0.88671875" style="166" customWidth="1"/>
    <col min="1549" max="1549" width="19.33203125" style="166" customWidth="1"/>
    <col min="1550" max="1550" width="2.109375" style="166" customWidth="1"/>
    <col min="1551" max="1792" width="3.33203125" style="166"/>
    <col min="1793" max="1793" width="1.109375" style="166" customWidth="1"/>
    <col min="1794" max="1794" width="3.5546875" style="166" customWidth="1"/>
    <col min="1795" max="1796" width="7.33203125" style="166" customWidth="1"/>
    <col min="1797" max="1797" width="1.44140625" style="166" customWidth="1"/>
    <col min="1798" max="1798" width="3.6640625" style="166" customWidth="1"/>
    <col min="1799" max="1799" width="3" style="166" customWidth="1"/>
    <col min="1800" max="1800" width="2" style="166" customWidth="1"/>
    <col min="1801" max="1801" width="11" style="166" customWidth="1"/>
    <col min="1802" max="1802" width="2.109375" style="166" customWidth="1"/>
    <col min="1803" max="1803" width="3.109375" style="166" customWidth="1"/>
    <col min="1804" max="1804" width="0.88671875" style="166" customWidth="1"/>
    <col min="1805" max="1805" width="19.33203125" style="166" customWidth="1"/>
    <col min="1806" max="1806" width="2.109375" style="166" customWidth="1"/>
    <col min="1807" max="2048" width="3.33203125" style="166"/>
    <col min="2049" max="2049" width="1.109375" style="166" customWidth="1"/>
    <col min="2050" max="2050" width="3.5546875" style="166" customWidth="1"/>
    <col min="2051" max="2052" width="7.33203125" style="166" customWidth="1"/>
    <col min="2053" max="2053" width="1.44140625" style="166" customWidth="1"/>
    <col min="2054" max="2054" width="3.6640625" style="166" customWidth="1"/>
    <col min="2055" max="2055" width="3" style="166" customWidth="1"/>
    <col min="2056" max="2056" width="2" style="166" customWidth="1"/>
    <col min="2057" max="2057" width="11" style="166" customWidth="1"/>
    <col min="2058" max="2058" width="2.109375" style="166" customWidth="1"/>
    <col min="2059" max="2059" width="3.109375" style="166" customWidth="1"/>
    <col min="2060" max="2060" width="0.88671875" style="166" customWidth="1"/>
    <col min="2061" max="2061" width="19.33203125" style="166" customWidth="1"/>
    <col min="2062" max="2062" width="2.109375" style="166" customWidth="1"/>
    <col min="2063" max="2304" width="3.33203125" style="166"/>
    <col min="2305" max="2305" width="1.109375" style="166" customWidth="1"/>
    <col min="2306" max="2306" width="3.5546875" style="166" customWidth="1"/>
    <col min="2307" max="2308" width="7.33203125" style="166" customWidth="1"/>
    <col min="2309" max="2309" width="1.44140625" style="166" customWidth="1"/>
    <col min="2310" max="2310" width="3.6640625" style="166" customWidth="1"/>
    <col min="2311" max="2311" width="3" style="166" customWidth="1"/>
    <col min="2312" max="2312" width="2" style="166" customWidth="1"/>
    <col min="2313" max="2313" width="11" style="166" customWidth="1"/>
    <col min="2314" max="2314" width="2.109375" style="166" customWidth="1"/>
    <col min="2315" max="2315" width="3.109375" style="166" customWidth="1"/>
    <col min="2316" max="2316" width="0.88671875" style="166" customWidth="1"/>
    <col min="2317" max="2317" width="19.33203125" style="166" customWidth="1"/>
    <col min="2318" max="2318" width="2.109375" style="166" customWidth="1"/>
    <col min="2319" max="2560" width="3.33203125" style="166"/>
    <col min="2561" max="2561" width="1.109375" style="166" customWidth="1"/>
    <col min="2562" max="2562" width="3.5546875" style="166" customWidth="1"/>
    <col min="2563" max="2564" width="7.33203125" style="166" customWidth="1"/>
    <col min="2565" max="2565" width="1.44140625" style="166" customWidth="1"/>
    <col min="2566" max="2566" width="3.6640625" style="166" customWidth="1"/>
    <col min="2567" max="2567" width="3" style="166" customWidth="1"/>
    <col min="2568" max="2568" width="2" style="166" customWidth="1"/>
    <col min="2569" max="2569" width="11" style="166" customWidth="1"/>
    <col min="2570" max="2570" width="2.109375" style="166" customWidth="1"/>
    <col min="2571" max="2571" width="3.109375" style="166" customWidth="1"/>
    <col min="2572" max="2572" width="0.88671875" style="166" customWidth="1"/>
    <col min="2573" max="2573" width="19.33203125" style="166" customWidth="1"/>
    <col min="2574" max="2574" width="2.109375" style="166" customWidth="1"/>
    <col min="2575" max="2816" width="3.33203125" style="166"/>
    <col min="2817" max="2817" width="1.109375" style="166" customWidth="1"/>
    <col min="2818" max="2818" width="3.5546875" style="166" customWidth="1"/>
    <col min="2819" max="2820" width="7.33203125" style="166" customWidth="1"/>
    <col min="2821" max="2821" width="1.44140625" style="166" customWidth="1"/>
    <col min="2822" max="2822" width="3.6640625" style="166" customWidth="1"/>
    <col min="2823" max="2823" width="3" style="166" customWidth="1"/>
    <col min="2824" max="2824" width="2" style="166" customWidth="1"/>
    <col min="2825" max="2825" width="11" style="166" customWidth="1"/>
    <col min="2826" max="2826" width="2.109375" style="166" customWidth="1"/>
    <col min="2827" max="2827" width="3.109375" style="166" customWidth="1"/>
    <col min="2828" max="2828" width="0.88671875" style="166" customWidth="1"/>
    <col min="2829" max="2829" width="19.33203125" style="166" customWidth="1"/>
    <col min="2830" max="2830" width="2.109375" style="166" customWidth="1"/>
    <col min="2831" max="3072" width="3.33203125" style="166"/>
    <col min="3073" max="3073" width="1.109375" style="166" customWidth="1"/>
    <col min="3074" max="3074" width="3.5546875" style="166" customWidth="1"/>
    <col min="3075" max="3076" width="7.33203125" style="166" customWidth="1"/>
    <col min="3077" max="3077" width="1.44140625" style="166" customWidth="1"/>
    <col min="3078" max="3078" width="3.6640625" style="166" customWidth="1"/>
    <col min="3079" max="3079" width="3" style="166" customWidth="1"/>
    <col min="3080" max="3080" width="2" style="166" customWidth="1"/>
    <col min="3081" max="3081" width="11" style="166" customWidth="1"/>
    <col min="3082" max="3082" width="2.109375" style="166" customWidth="1"/>
    <col min="3083" max="3083" width="3.109375" style="166" customWidth="1"/>
    <col min="3084" max="3084" width="0.88671875" style="166" customWidth="1"/>
    <col min="3085" max="3085" width="19.33203125" style="166" customWidth="1"/>
    <col min="3086" max="3086" width="2.109375" style="166" customWidth="1"/>
    <col min="3087" max="3328" width="3.33203125" style="166"/>
    <col min="3329" max="3329" width="1.109375" style="166" customWidth="1"/>
    <col min="3330" max="3330" width="3.5546875" style="166" customWidth="1"/>
    <col min="3331" max="3332" width="7.33203125" style="166" customWidth="1"/>
    <col min="3333" max="3333" width="1.44140625" style="166" customWidth="1"/>
    <col min="3334" max="3334" width="3.6640625" style="166" customWidth="1"/>
    <col min="3335" max="3335" width="3" style="166" customWidth="1"/>
    <col min="3336" max="3336" width="2" style="166" customWidth="1"/>
    <col min="3337" max="3337" width="11" style="166" customWidth="1"/>
    <col min="3338" max="3338" width="2.109375" style="166" customWidth="1"/>
    <col min="3339" max="3339" width="3.109375" style="166" customWidth="1"/>
    <col min="3340" max="3340" width="0.88671875" style="166" customWidth="1"/>
    <col min="3341" max="3341" width="19.33203125" style="166" customWidth="1"/>
    <col min="3342" max="3342" width="2.109375" style="166" customWidth="1"/>
    <col min="3343" max="3584" width="3.33203125" style="166"/>
    <col min="3585" max="3585" width="1.109375" style="166" customWidth="1"/>
    <col min="3586" max="3586" width="3.5546875" style="166" customWidth="1"/>
    <col min="3587" max="3588" width="7.33203125" style="166" customWidth="1"/>
    <col min="3589" max="3589" width="1.44140625" style="166" customWidth="1"/>
    <col min="3590" max="3590" width="3.6640625" style="166" customWidth="1"/>
    <col min="3591" max="3591" width="3" style="166" customWidth="1"/>
    <col min="3592" max="3592" width="2" style="166" customWidth="1"/>
    <col min="3593" max="3593" width="11" style="166" customWidth="1"/>
    <col min="3594" max="3594" width="2.109375" style="166" customWidth="1"/>
    <col min="3595" max="3595" width="3.109375" style="166" customWidth="1"/>
    <col min="3596" max="3596" width="0.88671875" style="166" customWidth="1"/>
    <col min="3597" max="3597" width="19.33203125" style="166" customWidth="1"/>
    <col min="3598" max="3598" width="2.109375" style="166" customWidth="1"/>
    <col min="3599" max="3840" width="3.33203125" style="166"/>
    <col min="3841" max="3841" width="1.109375" style="166" customWidth="1"/>
    <col min="3842" max="3842" width="3.5546875" style="166" customWidth="1"/>
    <col min="3843" max="3844" width="7.33203125" style="166" customWidth="1"/>
    <col min="3845" max="3845" width="1.44140625" style="166" customWidth="1"/>
    <col min="3846" max="3846" width="3.6640625" style="166" customWidth="1"/>
    <col min="3847" max="3847" width="3" style="166" customWidth="1"/>
    <col min="3848" max="3848" width="2" style="166" customWidth="1"/>
    <col min="3849" max="3849" width="11" style="166" customWidth="1"/>
    <col min="3850" max="3850" width="2.109375" style="166" customWidth="1"/>
    <col min="3851" max="3851" width="3.109375" style="166" customWidth="1"/>
    <col min="3852" max="3852" width="0.88671875" style="166" customWidth="1"/>
    <col min="3853" max="3853" width="19.33203125" style="166" customWidth="1"/>
    <col min="3854" max="3854" width="2.109375" style="166" customWidth="1"/>
    <col min="3855" max="4096" width="3.33203125" style="166"/>
    <col min="4097" max="4097" width="1.109375" style="166" customWidth="1"/>
    <col min="4098" max="4098" width="3.5546875" style="166" customWidth="1"/>
    <col min="4099" max="4100" width="7.33203125" style="166" customWidth="1"/>
    <col min="4101" max="4101" width="1.44140625" style="166" customWidth="1"/>
    <col min="4102" max="4102" width="3.6640625" style="166" customWidth="1"/>
    <col min="4103" max="4103" width="3" style="166" customWidth="1"/>
    <col min="4104" max="4104" width="2" style="166" customWidth="1"/>
    <col min="4105" max="4105" width="11" style="166" customWidth="1"/>
    <col min="4106" max="4106" width="2.109375" style="166" customWidth="1"/>
    <col min="4107" max="4107" width="3.109375" style="166" customWidth="1"/>
    <col min="4108" max="4108" width="0.88671875" style="166" customWidth="1"/>
    <col min="4109" max="4109" width="19.33203125" style="166" customWidth="1"/>
    <col min="4110" max="4110" width="2.109375" style="166" customWidth="1"/>
    <col min="4111" max="4352" width="3.33203125" style="166"/>
    <col min="4353" max="4353" width="1.109375" style="166" customWidth="1"/>
    <col min="4354" max="4354" width="3.5546875" style="166" customWidth="1"/>
    <col min="4355" max="4356" width="7.33203125" style="166" customWidth="1"/>
    <col min="4357" max="4357" width="1.44140625" style="166" customWidth="1"/>
    <col min="4358" max="4358" width="3.6640625" style="166" customWidth="1"/>
    <col min="4359" max="4359" width="3" style="166" customWidth="1"/>
    <col min="4360" max="4360" width="2" style="166" customWidth="1"/>
    <col min="4361" max="4361" width="11" style="166" customWidth="1"/>
    <col min="4362" max="4362" width="2.109375" style="166" customWidth="1"/>
    <col min="4363" max="4363" width="3.109375" style="166" customWidth="1"/>
    <col min="4364" max="4364" width="0.88671875" style="166" customWidth="1"/>
    <col min="4365" max="4365" width="19.33203125" style="166" customWidth="1"/>
    <col min="4366" max="4366" width="2.109375" style="166" customWidth="1"/>
    <col min="4367" max="4608" width="3.33203125" style="166"/>
    <col min="4609" max="4609" width="1.109375" style="166" customWidth="1"/>
    <col min="4610" max="4610" width="3.5546875" style="166" customWidth="1"/>
    <col min="4611" max="4612" width="7.33203125" style="166" customWidth="1"/>
    <col min="4613" max="4613" width="1.44140625" style="166" customWidth="1"/>
    <col min="4614" max="4614" width="3.6640625" style="166" customWidth="1"/>
    <col min="4615" max="4615" width="3" style="166" customWidth="1"/>
    <col min="4616" max="4616" width="2" style="166" customWidth="1"/>
    <col min="4617" max="4617" width="11" style="166" customWidth="1"/>
    <col min="4618" max="4618" width="2.109375" style="166" customWidth="1"/>
    <col min="4619" max="4619" width="3.109375" style="166" customWidth="1"/>
    <col min="4620" max="4620" width="0.88671875" style="166" customWidth="1"/>
    <col min="4621" max="4621" width="19.33203125" style="166" customWidth="1"/>
    <col min="4622" max="4622" width="2.109375" style="166" customWidth="1"/>
    <col min="4623" max="4864" width="3.33203125" style="166"/>
    <col min="4865" max="4865" width="1.109375" style="166" customWidth="1"/>
    <col min="4866" max="4866" width="3.5546875" style="166" customWidth="1"/>
    <col min="4867" max="4868" width="7.33203125" style="166" customWidth="1"/>
    <col min="4869" max="4869" width="1.44140625" style="166" customWidth="1"/>
    <col min="4870" max="4870" width="3.6640625" style="166" customWidth="1"/>
    <col min="4871" max="4871" width="3" style="166" customWidth="1"/>
    <col min="4872" max="4872" width="2" style="166" customWidth="1"/>
    <col min="4873" max="4873" width="11" style="166" customWidth="1"/>
    <col min="4874" max="4874" width="2.109375" style="166" customWidth="1"/>
    <col min="4875" max="4875" width="3.109375" style="166" customWidth="1"/>
    <col min="4876" max="4876" width="0.88671875" style="166" customWidth="1"/>
    <col min="4877" max="4877" width="19.33203125" style="166" customWidth="1"/>
    <col min="4878" max="4878" width="2.109375" style="166" customWidth="1"/>
    <col min="4879" max="5120" width="3.33203125" style="166"/>
    <col min="5121" max="5121" width="1.109375" style="166" customWidth="1"/>
    <col min="5122" max="5122" width="3.5546875" style="166" customWidth="1"/>
    <col min="5123" max="5124" width="7.33203125" style="166" customWidth="1"/>
    <col min="5125" max="5125" width="1.44140625" style="166" customWidth="1"/>
    <col min="5126" max="5126" width="3.6640625" style="166" customWidth="1"/>
    <col min="5127" max="5127" width="3" style="166" customWidth="1"/>
    <col min="5128" max="5128" width="2" style="166" customWidth="1"/>
    <col min="5129" max="5129" width="11" style="166" customWidth="1"/>
    <col min="5130" max="5130" width="2.109375" style="166" customWidth="1"/>
    <col min="5131" max="5131" width="3.109375" style="166" customWidth="1"/>
    <col min="5132" max="5132" width="0.88671875" style="166" customWidth="1"/>
    <col min="5133" max="5133" width="19.33203125" style="166" customWidth="1"/>
    <col min="5134" max="5134" width="2.109375" style="166" customWidth="1"/>
    <col min="5135" max="5376" width="3.33203125" style="166"/>
    <col min="5377" max="5377" width="1.109375" style="166" customWidth="1"/>
    <col min="5378" max="5378" width="3.5546875" style="166" customWidth="1"/>
    <col min="5379" max="5380" width="7.33203125" style="166" customWidth="1"/>
    <col min="5381" max="5381" width="1.44140625" style="166" customWidth="1"/>
    <col min="5382" max="5382" width="3.6640625" style="166" customWidth="1"/>
    <col min="5383" max="5383" width="3" style="166" customWidth="1"/>
    <col min="5384" max="5384" width="2" style="166" customWidth="1"/>
    <col min="5385" max="5385" width="11" style="166" customWidth="1"/>
    <col min="5386" max="5386" width="2.109375" style="166" customWidth="1"/>
    <col min="5387" max="5387" width="3.109375" style="166" customWidth="1"/>
    <col min="5388" max="5388" width="0.88671875" style="166" customWidth="1"/>
    <col min="5389" max="5389" width="19.33203125" style="166" customWidth="1"/>
    <col min="5390" max="5390" width="2.109375" style="166" customWidth="1"/>
    <col min="5391" max="5632" width="3.33203125" style="166"/>
    <col min="5633" max="5633" width="1.109375" style="166" customWidth="1"/>
    <col min="5634" max="5634" width="3.5546875" style="166" customWidth="1"/>
    <col min="5635" max="5636" width="7.33203125" style="166" customWidth="1"/>
    <col min="5637" max="5637" width="1.44140625" style="166" customWidth="1"/>
    <col min="5638" max="5638" width="3.6640625" style="166" customWidth="1"/>
    <col min="5639" max="5639" width="3" style="166" customWidth="1"/>
    <col min="5640" max="5640" width="2" style="166" customWidth="1"/>
    <col min="5641" max="5641" width="11" style="166" customWidth="1"/>
    <col min="5642" max="5642" width="2.109375" style="166" customWidth="1"/>
    <col min="5643" max="5643" width="3.109375" style="166" customWidth="1"/>
    <col min="5644" max="5644" width="0.88671875" style="166" customWidth="1"/>
    <col min="5645" max="5645" width="19.33203125" style="166" customWidth="1"/>
    <col min="5646" max="5646" width="2.109375" style="166" customWidth="1"/>
    <col min="5647" max="5888" width="3.33203125" style="166"/>
    <col min="5889" max="5889" width="1.109375" style="166" customWidth="1"/>
    <col min="5890" max="5890" width="3.5546875" style="166" customWidth="1"/>
    <col min="5891" max="5892" width="7.33203125" style="166" customWidth="1"/>
    <col min="5893" max="5893" width="1.44140625" style="166" customWidth="1"/>
    <col min="5894" max="5894" width="3.6640625" style="166" customWidth="1"/>
    <col min="5895" max="5895" width="3" style="166" customWidth="1"/>
    <col min="5896" max="5896" width="2" style="166" customWidth="1"/>
    <col min="5897" max="5897" width="11" style="166" customWidth="1"/>
    <col min="5898" max="5898" width="2.109375" style="166" customWidth="1"/>
    <col min="5899" max="5899" width="3.109375" style="166" customWidth="1"/>
    <col min="5900" max="5900" width="0.88671875" style="166" customWidth="1"/>
    <col min="5901" max="5901" width="19.33203125" style="166" customWidth="1"/>
    <col min="5902" max="5902" width="2.109375" style="166" customWidth="1"/>
    <col min="5903" max="6144" width="3.33203125" style="166"/>
    <col min="6145" max="6145" width="1.109375" style="166" customWidth="1"/>
    <col min="6146" max="6146" width="3.5546875" style="166" customWidth="1"/>
    <col min="6147" max="6148" width="7.33203125" style="166" customWidth="1"/>
    <col min="6149" max="6149" width="1.44140625" style="166" customWidth="1"/>
    <col min="6150" max="6150" width="3.6640625" style="166" customWidth="1"/>
    <col min="6151" max="6151" width="3" style="166" customWidth="1"/>
    <col min="6152" max="6152" width="2" style="166" customWidth="1"/>
    <col min="6153" max="6153" width="11" style="166" customWidth="1"/>
    <col min="6154" max="6154" width="2.109375" style="166" customWidth="1"/>
    <col min="6155" max="6155" width="3.109375" style="166" customWidth="1"/>
    <col min="6156" max="6156" width="0.88671875" style="166" customWidth="1"/>
    <col min="6157" max="6157" width="19.33203125" style="166" customWidth="1"/>
    <col min="6158" max="6158" width="2.109375" style="166" customWidth="1"/>
    <col min="6159" max="6400" width="3.33203125" style="166"/>
    <col min="6401" max="6401" width="1.109375" style="166" customWidth="1"/>
    <col min="6402" max="6402" width="3.5546875" style="166" customWidth="1"/>
    <col min="6403" max="6404" width="7.33203125" style="166" customWidth="1"/>
    <col min="6405" max="6405" width="1.44140625" style="166" customWidth="1"/>
    <col min="6406" max="6406" width="3.6640625" style="166" customWidth="1"/>
    <col min="6407" max="6407" width="3" style="166" customWidth="1"/>
    <col min="6408" max="6408" width="2" style="166" customWidth="1"/>
    <col min="6409" max="6409" width="11" style="166" customWidth="1"/>
    <col min="6410" max="6410" width="2.109375" style="166" customWidth="1"/>
    <col min="6411" max="6411" width="3.109375" style="166" customWidth="1"/>
    <col min="6412" max="6412" width="0.88671875" style="166" customWidth="1"/>
    <col min="6413" max="6413" width="19.33203125" style="166" customWidth="1"/>
    <col min="6414" max="6414" width="2.109375" style="166" customWidth="1"/>
    <col min="6415" max="6656" width="3.33203125" style="166"/>
    <col min="6657" max="6657" width="1.109375" style="166" customWidth="1"/>
    <col min="6658" max="6658" width="3.5546875" style="166" customWidth="1"/>
    <col min="6659" max="6660" width="7.33203125" style="166" customWidth="1"/>
    <col min="6661" max="6661" width="1.44140625" style="166" customWidth="1"/>
    <col min="6662" max="6662" width="3.6640625" style="166" customWidth="1"/>
    <col min="6663" max="6663" width="3" style="166" customWidth="1"/>
    <col min="6664" max="6664" width="2" style="166" customWidth="1"/>
    <col min="6665" max="6665" width="11" style="166" customWidth="1"/>
    <col min="6666" max="6666" width="2.109375" style="166" customWidth="1"/>
    <col min="6667" max="6667" width="3.109375" style="166" customWidth="1"/>
    <col min="6668" max="6668" width="0.88671875" style="166" customWidth="1"/>
    <col min="6669" max="6669" width="19.33203125" style="166" customWidth="1"/>
    <col min="6670" max="6670" width="2.109375" style="166" customWidth="1"/>
    <col min="6671" max="6912" width="3.33203125" style="166"/>
    <col min="6913" max="6913" width="1.109375" style="166" customWidth="1"/>
    <col min="6914" max="6914" width="3.5546875" style="166" customWidth="1"/>
    <col min="6915" max="6916" width="7.33203125" style="166" customWidth="1"/>
    <col min="6917" max="6917" width="1.44140625" style="166" customWidth="1"/>
    <col min="6918" max="6918" width="3.6640625" style="166" customWidth="1"/>
    <col min="6919" max="6919" width="3" style="166" customWidth="1"/>
    <col min="6920" max="6920" width="2" style="166" customWidth="1"/>
    <col min="6921" max="6921" width="11" style="166" customWidth="1"/>
    <col min="6922" max="6922" width="2.109375" style="166" customWidth="1"/>
    <col min="6923" max="6923" width="3.109375" style="166" customWidth="1"/>
    <col min="6924" max="6924" width="0.88671875" style="166" customWidth="1"/>
    <col min="6925" max="6925" width="19.33203125" style="166" customWidth="1"/>
    <col min="6926" max="6926" width="2.109375" style="166" customWidth="1"/>
    <col min="6927" max="7168" width="3.33203125" style="166"/>
    <col min="7169" max="7169" width="1.109375" style="166" customWidth="1"/>
    <col min="7170" max="7170" width="3.5546875" style="166" customWidth="1"/>
    <col min="7171" max="7172" width="7.33203125" style="166" customWidth="1"/>
    <col min="7173" max="7173" width="1.44140625" style="166" customWidth="1"/>
    <col min="7174" max="7174" width="3.6640625" style="166" customWidth="1"/>
    <col min="7175" max="7175" width="3" style="166" customWidth="1"/>
    <col min="7176" max="7176" width="2" style="166" customWidth="1"/>
    <col min="7177" max="7177" width="11" style="166" customWidth="1"/>
    <col min="7178" max="7178" width="2.109375" style="166" customWidth="1"/>
    <col min="7179" max="7179" width="3.109375" style="166" customWidth="1"/>
    <col min="7180" max="7180" width="0.88671875" style="166" customWidth="1"/>
    <col min="7181" max="7181" width="19.33203125" style="166" customWidth="1"/>
    <col min="7182" max="7182" width="2.109375" style="166" customWidth="1"/>
    <col min="7183" max="7424" width="3.33203125" style="166"/>
    <col min="7425" max="7425" width="1.109375" style="166" customWidth="1"/>
    <col min="7426" max="7426" width="3.5546875" style="166" customWidth="1"/>
    <col min="7427" max="7428" width="7.33203125" style="166" customWidth="1"/>
    <col min="7429" max="7429" width="1.44140625" style="166" customWidth="1"/>
    <col min="7430" max="7430" width="3.6640625" style="166" customWidth="1"/>
    <col min="7431" max="7431" width="3" style="166" customWidth="1"/>
    <col min="7432" max="7432" width="2" style="166" customWidth="1"/>
    <col min="7433" max="7433" width="11" style="166" customWidth="1"/>
    <col min="7434" max="7434" width="2.109375" style="166" customWidth="1"/>
    <col min="7435" max="7435" width="3.109375" style="166" customWidth="1"/>
    <col min="7436" max="7436" width="0.88671875" style="166" customWidth="1"/>
    <col min="7437" max="7437" width="19.33203125" style="166" customWidth="1"/>
    <col min="7438" max="7438" width="2.109375" style="166" customWidth="1"/>
    <col min="7439" max="7680" width="3.33203125" style="166"/>
    <col min="7681" max="7681" width="1.109375" style="166" customWidth="1"/>
    <col min="7682" max="7682" width="3.5546875" style="166" customWidth="1"/>
    <col min="7683" max="7684" width="7.33203125" style="166" customWidth="1"/>
    <col min="7685" max="7685" width="1.44140625" style="166" customWidth="1"/>
    <col min="7686" max="7686" width="3.6640625" style="166" customWidth="1"/>
    <col min="7687" max="7687" width="3" style="166" customWidth="1"/>
    <col min="7688" max="7688" width="2" style="166" customWidth="1"/>
    <col min="7689" max="7689" width="11" style="166" customWidth="1"/>
    <col min="7690" max="7690" width="2.109375" style="166" customWidth="1"/>
    <col min="7691" max="7691" width="3.109375" style="166" customWidth="1"/>
    <col min="7692" max="7692" width="0.88671875" style="166" customWidth="1"/>
    <col min="7693" max="7693" width="19.33203125" style="166" customWidth="1"/>
    <col min="7694" max="7694" width="2.109375" style="166" customWidth="1"/>
    <col min="7695" max="7936" width="3.33203125" style="166"/>
    <col min="7937" max="7937" width="1.109375" style="166" customWidth="1"/>
    <col min="7938" max="7938" width="3.5546875" style="166" customWidth="1"/>
    <col min="7939" max="7940" width="7.33203125" style="166" customWidth="1"/>
    <col min="7941" max="7941" width="1.44140625" style="166" customWidth="1"/>
    <col min="7942" max="7942" width="3.6640625" style="166" customWidth="1"/>
    <col min="7943" max="7943" width="3" style="166" customWidth="1"/>
    <col min="7944" max="7944" width="2" style="166" customWidth="1"/>
    <col min="7945" max="7945" width="11" style="166" customWidth="1"/>
    <col min="7946" max="7946" width="2.109375" style="166" customWidth="1"/>
    <col min="7947" max="7947" width="3.109375" style="166" customWidth="1"/>
    <col min="7948" max="7948" width="0.88671875" style="166" customWidth="1"/>
    <col min="7949" max="7949" width="19.33203125" style="166" customWidth="1"/>
    <col min="7950" max="7950" width="2.109375" style="166" customWidth="1"/>
    <col min="7951" max="8192" width="3.33203125" style="166"/>
    <col min="8193" max="8193" width="1.109375" style="166" customWidth="1"/>
    <col min="8194" max="8194" width="3.5546875" style="166" customWidth="1"/>
    <col min="8195" max="8196" width="7.33203125" style="166" customWidth="1"/>
    <col min="8197" max="8197" width="1.44140625" style="166" customWidth="1"/>
    <col min="8198" max="8198" width="3.6640625" style="166" customWidth="1"/>
    <col min="8199" max="8199" width="3" style="166" customWidth="1"/>
    <col min="8200" max="8200" width="2" style="166" customWidth="1"/>
    <col min="8201" max="8201" width="11" style="166" customWidth="1"/>
    <col min="8202" max="8202" width="2.109375" style="166" customWidth="1"/>
    <col min="8203" max="8203" width="3.109375" style="166" customWidth="1"/>
    <col min="8204" max="8204" width="0.88671875" style="166" customWidth="1"/>
    <col min="8205" max="8205" width="19.33203125" style="166" customWidth="1"/>
    <col min="8206" max="8206" width="2.109375" style="166" customWidth="1"/>
    <col min="8207" max="8448" width="3.33203125" style="166"/>
    <col min="8449" max="8449" width="1.109375" style="166" customWidth="1"/>
    <col min="8450" max="8450" width="3.5546875" style="166" customWidth="1"/>
    <col min="8451" max="8452" width="7.33203125" style="166" customWidth="1"/>
    <col min="8453" max="8453" width="1.44140625" style="166" customWidth="1"/>
    <col min="8454" max="8454" width="3.6640625" style="166" customWidth="1"/>
    <col min="8455" max="8455" width="3" style="166" customWidth="1"/>
    <col min="8456" max="8456" width="2" style="166" customWidth="1"/>
    <col min="8457" max="8457" width="11" style="166" customWidth="1"/>
    <col min="8458" max="8458" width="2.109375" style="166" customWidth="1"/>
    <col min="8459" max="8459" width="3.109375" style="166" customWidth="1"/>
    <col min="8460" max="8460" width="0.88671875" style="166" customWidth="1"/>
    <col min="8461" max="8461" width="19.33203125" style="166" customWidth="1"/>
    <col min="8462" max="8462" width="2.109375" style="166" customWidth="1"/>
    <col min="8463" max="8704" width="3.33203125" style="166"/>
    <col min="8705" max="8705" width="1.109375" style="166" customWidth="1"/>
    <col min="8706" max="8706" width="3.5546875" style="166" customWidth="1"/>
    <col min="8707" max="8708" width="7.33203125" style="166" customWidth="1"/>
    <col min="8709" max="8709" width="1.44140625" style="166" customWidth="1"/>
    <col min="8710" max="8710" width="3.6640625" style="166" customWidth="1"/>
    <col min="8711" max="8711" width="3" style="166" customWidth="1"/>
    <col min="8712" max="8712" width="2" style="166" customWidth="1"/>
    <col min="8713" max="8713" width="11" style="166" customWidth="1"/>
    <col min="8714" max="8714" width="2.109375" style="166" customWidth="1"/>
    <col min="8715" max="8715" width="3.109375" style="166" customWidth="1"/>
    <col min="8716" max="8716" width="0.88671875" style="166" customWidth="1"/>
    <col min="8717" max="8717" width="19.33203125" style="166" customWidth="1"/>
    <col min="8718" max="8718" width="2.109375" style="166" customWidth="1"/>
    <col min="8719" max="8960" width="3.33203125" style="166"/>
    <col min="8961" max="8961" width="1.109375" style="166" customWidth="1"/>
    <col min="8962" max="8962" width="3.5546875" style="166" customWidth="1"/>
    <col min="8963" max="8964" width="7.33203125" style="166" customWidth="1"/>
    <col min="8965" max="8965" width="1.44140625" style="166" customWidth="1"/>
    <col min="8966" max="8966" width="3.6640625" style="166" customWidth="1"/>
    <col min="8967" max="8967" width="3" style="166" customWidth="1"/>
    <col min="8968" max="8968" width="2" style="166" customWidth="1"/>
    <col min="8969" max="8969" width="11" style="166" customWidth="1"/>
    <col min="8970" max="8970" width="2.109375" style="166" customWidth="1"/>
    <col min="8971" max="8971" width="3.109375" style="166" customWidth="1"/>
    <col min="8972" max="8972" width="0.88671875" style="166" customWidth="1"/>
    <col min="8973" max="8973" width="19.33203125" style="166" customWidth="1"/>
    <col min="8974" max="8974" width="2.109375" style="166" customWidth="1"/>
    <col min="8975" max="9216" width="3.33203125" style="166"/>
    <col min="9217" max="9217" width="1.109375" style="166" customWidth="1"/>
    <col min="9218" max="9218" width="3.5546875" style="166" customWidth="1"/>
    <col min="9219" max="9220" width="7.33203125" style="166" customWidth="1"/>
    <col min="9221" max="9221" width="1.44140625" style="166" customWidth="1"/>
    <col min="9222" max="9222" width="3.6640625" style="166" customWidth="1"/>
    <col min="9223" max="9223" width="3" style="166" customWidth="1"/>
    <col min="9224" max="9224" width="2" style="166" customWidth="1"/>
    <col min="9225" max="9225" width="11" style="166" customWidth="1"/>
    <col min="9226" max="9226" width="2.109375" style="166" customWidth="1"/>
    <col min="9227" max="9227" width="3.109375" style="166" customWidth="1"/>
    <col min="9228" max="9228" width="0.88671875" style="166" customWidth="1"/>
    <col min="9229" max="9229" width="19.33203125" style="166" customWidth="1"/>
    <col min="9230" max="9230" width="2.109375" style="166" customWidth="1"/>
    <col min="9231" max="9472" width="3.33203125" style="166"/>
    <col min="9473" max="9473" width="1.109375" style="166" customWidth="1"/>
    <col min="9474" max="9474" width="3.5546875" style="166" customWidth="1"/>
    <col min="9475" max="9476" width="7.33203125" style="166" customWidth="1"/>
    <col min="9477" max="9477" width="1.44140625" style="166" customWidth="1"/>
    <col min="9478" max="9478" width="3.6640625" style="166" customWidth="1"/>
    <col min="9479" max="9479" width="3" style="166" customWidth="1"/>
    <col min="9480" max="9480" width="2" style="166" customWidth="1"/>
    <col min="9481" max="9481" width="11" style="166" customWidth="1"/>
    <col min="9482" max="9482" width="2.109375" style="166" customWidth="1"/>
    <col min="9483" max="9483" width="3.109375" style="166" customWidth="1"/>
    <col min="9484" max="9484" width="0.88671875" style="166" customWidth="1"/>
    <col min="9485" max="9485" width="19.33203125" style="166" customWidth="1"/>
    <col min="9486" max="9486" width="2.109375" style="166" customWidth="1"/>
    <col min="9487" max="9728" width="3.33203125" style="166"/>
    <col min="9729" max="9729" width="1.109375" style="166" customWidth="1"/>
    <col min="9730" max="9730" width="3.5546875" style="166" customWidth="1"/>
    <col min="9731" max="9732" width="7.33203125" style="166" customWidth="1"/>
    <col min="9733" max="9733" width="1.44140625" style="166" customWidth="1"/>
    <col min="9734" max="9734" width="3.6640625" style="166" customWidth="1"/>
    <col min="9735" max="9735" width="3" style="166" customWidth="1"/>
    <col min="9736" max="9736" width="2" style="166" customWidth="1"/>
    <col min="9737" max="9737" width="11" style="166" customWidth="1"/>
    <col min="9738" max="9738" width="2.109375" style="166" customWidth="1"/>
    <col min="9739" max="9739" width="3.109375" style="166" customWidth="1"/>
    <col min="9740" max="9740" width="0.88671875" style="166" customWidth="1"/>
    <col min="9741" max="9741" width="19.33203125" style="166" customWidth="1"/>
    <col min="9742" max="9742" width="2.109375" style="166" customWidth="1"/>
    <col min="9743" max="9984" width="3.33203125" style="166"/>
    <col min="9985" max="9985" width="1.109375" style="166" customWidth="1"/>
    <col min="9986" max="9986" width="3.5546875" style="166" customWidth="1"/>
    <col min="9987" max="9988" width="7.33203125" style="166" customWidth="1"/>
    <col min="9989" max="9989" width="1.44140625" style="166" customWidth="1"/>
    <col min="9990" max="9990" width="3.6640625" style="166" customWidth="1"/>
    <col min="9991" max="9991" width="3" style="166" customWidth="1"/>
    <col min="9992" max="9992" width="2" style="166" customWidth="1"/>
    <col min="9993" max="9993" width="11" style="166" customWidth="1"/>
    <col min="9994" max="9994" width="2.109375" style="166" customWidth="1"/>
    <col min="9995" max="9995" width="3.109375" style="166" customWidth="1"/>
    <col min="9996" max="9996" width="0.88671875" style="166" customWidth="1"/>
    <col min="9997" max="9997" width="19.33203125" style="166" customWidth="1"/>
    <col min="9998" max="9998" width="2.109375" style="166" customWidth="1"/>
    <col min="9999" max="10240" width="3.33203125" style="166"/>
    <col min="10241" max="10241" width="1.109375" style="166" customWidth="1"/>
    <col min="10242" max="10242" width="3.5546875" style="166" customWidth="1"/>
    <col min="10243" max="10244" width="7.33203125" style="166" customWidth="1"/>
    <col min="10245" max="10245" width="1.44140625" style="166" customWidth="1"/>
    <col min="10246" max="10246" width="3.6640625" style="166" customWidth="1"/>
    <col min="10247" max="10247" width="3" style="166" customWidth="1"/>
    <col min="10248" max="10248" width="2" style="166" customWidth="1"/>
    <col min="10249" max="10249" width="11" style="166" customWidth="1"/>
    <col min="10250" max="10250" width="2.109375" style="166" customWidth="1"/>
    <col min="10251" max="10251" width="3.109375" style="166" customWidth="1"/>
    <col min="10252" max="10252" width="0.88671875" style="166" customWidth="1"/>
    <col min="10253" max="10253" width="19.33203125" style="166" customWidth="1"/>
    <col min="10254" max="10254" width="2.109375" style="166" customWidth="1"/>
    <col min="10255" max="10496" width="3.33203125" style="166"/>
    <col min="10497" max="10497" width="1.109375" style="166" customWidth="1"/>
    <col min="10498" max="10498" width="3.5546875" style="166" customWidth="1"/>
    <col min="10499" max="10500" width="7.33203125" style="166" customWidth="1"/>
    <col min="10501" max="10501" width="1.44140625" style="166" customWidth="1"/>
    <col min="10502" max="10502" width="3.6640625" style="166" customWidth="1"/>
    <col min="10503" max="10503" width="3" style="166" customWidth="1"/>
    <col min="10504" max="10504" width="2" style="166" customWidth="1"/>
    <col min="10505" max="10505" width="11" style="166" customWidth="1"/>
    <col min="10506" max="10506" width="2.109375" style="166" customWidth="1"/>
    <col min="10507" max="10507" width="3.109375" style="166" customWidth="1"/>
    <col min="10508" max="10508" width="0.88671875" style="166" customWidth="1"/>
    <col min="10509" max="10509" width="19.33203125" style="166" customWidth="1"/>
    <col min="10510" max="10510" width="2.109375" style="166" customWidth="1"/>
    <col min="10511" max="10752" width="3.33203125" style="166"/>
    <col min="10753" max="10753" width="1.109375" style="166" customWidth="1"/>
    <col min="10754" max="10754" width="3.5546875" style="166" customWidth="1"/>
    <col min="10755" max="10756" width="7.33203125" style="166" customWidth="1"/>
    <col min="10757" max="10757" width="1.44140625" style="166" customWidth="1"/>
    <col min="10758" max="10758" width="3.6640625" style="166" customWidth="1"/>
    <col min="10759" max="10759" width="3" style="166" customWidth="1"/>
    <col min="10760" max="10760" width="2" style="166" customWidth="1"/>
    <col min="10761" max="10761" width="11" style="166" customWidth="1"/>
    <col min="10762" max="10762" width="2.109375" style="166" customWidth="1"/>
    <col min="10763" max="10763" width="3.109375" style="166" customWidth="1"/>
    <col min="10764" max="10764" width="0.88671875" style="166" customWidth="1"/>
    <col min="10765" max="10765" width="19.33203125" style="166" customWidth="1"/>
    <col min="10766" max="10766" width="2.109375" style="166" customWidth="1"/>
    <col min="10767" max="11008" width="3.33203125" style="166"/>
    <col min="11009" max="11009" width="1.109375" style="166" customWidth="1"/>
    <col min="11010" max="11010" width="3.5546875" style="166" customWidth="1"/>
    <col min="11011" max="11012" width="7.33203125" style="166" customWidth="1"/>
    <col min="11013" max="11013" width="1.44140625" style="166" customWidth="1"/>
    <col min="11014" max="11014" width="3.6640625" style="166" customWidth="1"/>
    <col min="11015" max="11015" width="3" style="166" customWidth="1"/>
    <col min="11016" max="11016" width="2" style="166" customWidth="1"/>
    <col min="11017" max="11017" width="11" style="166" customWidth="1"/>
    <col min="11018" max="11018" width="2.109375" style="166" customWidth="1"/>
    <col min="11019" max="11019" width="3.109375" style="166" customWidth="1"/>
    <col min="11020" max="11020" width="0.88671875" style="166" customWidth="1"/>
    <col min="11021" max="11021" width="19.33203125" style="166" customWidth="1"/>
    <col min="11022" max="11022" width="2.109375" style="166" customWidth="1"/>
    <col min="11023" max="11264" width="3.33203125" style="166"/>
    <col min="11265" max="11265" width="1.109375" style="166" customWidth="1"/>
    <col min="11266" max="11266" width="3.5546875" style="166" customWidth="1"/>
    <col min="11267" max="11268" width="7.33203125" style="166" customWidth="1"/>
    <col min="11269" max="11269" width="1.44140625" style="166" customWidth="1"/>
    <col min="11270" max="11270" width="3.6640625" style="166" customWidth="1"/>
    <col min="11271" max="11271" width="3" style="166" customWidth="1"/>
    <col min="11272" max="11272" width="2" style="166" customWidth="1"/>
    <col min="11273" max="11273" width="11" style="166" customWidth="1"/>
    <col min="11274" max="11274" width="2.109375" style="166" customWidth="1"/>
    <col min="11275" max="11275" width="3.109375" style="166" customWidth="1"/>
    <col min="11276" max="11276" width="0.88671875" style="166" customWidth="1"/>
    <col min="11277" max="11277" width="19.33203125" style="166" customWidth="1"/>
    <col min="11278" max="11278" width="2.109375" style="166" customWidth="1"/>
    <col min="11279" max="11520" width="3.33203125" style="166"/>
    <col min="11521" max="11521" width="1.109375" style="166" customWidth="1"/>
    <col min="11522" max="11522" width="3.5546875" style="166" customWidth="1"/>
    <col min="11523" max="11524" width="7.33203125" style="166" customWidth="1"/>
    <col min="11525" max="11525" width="1.44140625" style="166" customWidth="1"/>
    <col min="11526" max="11526" width="3.6640625" style="166" customWidth="1"/>
    <col min="11527" max="11527" width="3" style="166" customWidth="1"/>
    <col min="11528" max="11528" width="2" style="166" customWidth="1"/>
    <col min="11529" max="11529" width="11" style="166" customWidth="1"/>
    <col min="11530" max="11530" width="2.109375" style="166" customWidth="1"/>
    <col min="11531" max="11531" width="3.109375" style="166" customWidth="1"/>
    <col min="11532" max="11532" width="0.88671875" style="166" customWidth="1"/>
    <col min="11533" max="11533" width="19.33203125" style="166" customWidth="1"/>
    <col min="11534" max="11534" width="2.109375" style="166" customWidth="1"/>
    <col min="11535" max="11776" width="3.33203125" style="166"/>
    <col min="11777" max="11777" width="1.109375" style="166" customWidth="1"/>
    <col min="11778" max="11778" width="3.5546875" style="166" customWidth="1"/>
    <col min="11779" max="11780" width="7.33203125" style="166" customWidth="1"/>
    <col min="11781" max="11781" width="1.44140625" style="166" customWidth="1"/>
    <col min="11782" max="11782" width="3.6640625" style="166" customWidth="1"/>
    <col min="11783" max="11783" width="3" style="166" customWidth="1"/>
    <col min="11784" max="11784" width="2" style="166" customWidth="1"/>
    <col min="11785" max="11785" width="11" style="166" customWidth="1"/>
    <col min="11786" max="11786" width="2.109375" style="166" customWidth="1"/>
    <col min="11787" max="11787" width="3.109375" style="166" customWidth="1"/>
    <col min="11788" max="11788" width="0.88671875" style="166" customWidth="1"/>
    <col min="11789" max="11789" width="19.33203125" style="166" customWidth="1"/>
    <col min="11790" max="11790" width="2.109375" style="166" customWidth="1"/>
    <col min="11791" max="12032" width="3.33203125" style="166"/>
    <col min="12033" max="12033" width="1.109375" style="166" customWidth="1"/>
    <col min="12034" max="12034" width="3.5546875" style="166" customWidth="1"/>
    <col min="12035" max="12036" width="7.33203125" style="166" customWidth="1"/>
    <col min="12037" max="12037" width="1.44140625" style="166" customWidth="1"/>
    <col min="12038" max="12038" width="3.6640625" style="166" customWidth="1"/>
    <col min="12039" max="12039" width="3" style="166" customWidth="1"/>
    <col min="12040" max="12040" width="2" style="166" customWidth="1"/>
    <col min="12041" max="12041" width="11" style="166" customWidth="1"/>
    <col min="12042" max="12042" width="2.109375" style="166" customWidth="1"/>
    <col min="12043" max="12043" width="3.109375" style="166" customWidth="1"/>
    <col min="12044" max="12044" width="0.88671875" style="166" customWidth="1"/>
    <col min="12045" max="12045" width="19.33203125" style="166" customWidth="1"/>
    <col min="12046" max="12046" width="2.109375" style="166" customWidth="1"/>
    <col min="12047" max="12288" width="3.33203125" style="166"/>
    <col min="12289" max="12289" width="1.109375" style="166" customWidth="1"/>
    <col min="12290" max="12290" width="3.5546875" style="166" customWidth="1"/>
    <col min="12291" max="12292" width="7.33203125" style="166" customWidth="1"/>
    <col min="12293" max="12293" width="1.44140625" style="166" customWidth="1"/>
    <col min="12294" max="12294" width="3.6640625" style="166" customWidth="1"/>
    <col min="12295" max="12295" width="3" style="166" customWidth="1"/>
    <col min="12296" max="12296" width="2" style="166" customWidth="1"/>
    <col min="12297" max="12297" width="11" style="166" customWidth="1"/>
    <col min="12298" max="12298" width="2.109375" style="166" customWidth="1"/>
    <col min="12299" max="12299" width="3.109375" style="166" customWidth="1"/>
    <col min="12300" max="12300" width="0.88671875" style="166" customWidth="1"/>
    <col min="12301" max="12301" width="19.33203125" style="166" customWidth="1"/>
    <col min="12302" max="12302" width="2.109375" style="166" customWidth="1"/>
    <col min="12303" max="12544" width="3.33203125" style="166"/>
    <col min="12545" max="12545" width="1.109375" style="166" customWidth="1"/>
    <col min="12546" max="12546" width="3.5546875" style="166" customWidth="1"/>
    <col min="12547" max="12548" width="7.33203125" style="166" customWidth="1"/>
    <col min="12549" max="12549" width="1.44140625" style="166" customWidth="1"/>
    <col min="12550" max="12550" width="3.6640625" style="166" customWidth="1"/>
    <col min="12551" max="12551" width="3" style="166" customWidth="1"/>
    <col min="12552" max="12552" width="2" style="166" customWidth="1"/>
    <col min="12553" max="12553" width="11" style="166" customWidth="1"/>
    <col min="12554" max="12554" width="2.109375" style="166" customWidth="1"/>
    <col min="12555" max="12555" width="3.109375" style="166" customWidth="1"/>
    <col min="12556" max="12556" width="0.88671875" style="166" customWidth="1"/>
    <col min="12557" max="12557" width="19.33203125" style="166" customWidth="1"/>
    <col min="12558" max="12558" width="2.109375" style="166" customWidth="1"/>
    <col min="12559" max="12800" width="3.33203125" style="166"/>
    <col min="12801" max="12801" width="1.109375" style="166" customWidth="1"/>
    <col min="12802" max="12802" width="3.5546875" style="166" customWidth="1"/>
    <col min="12803" max="12804" width="7.33203125" style="166" customWidth="1"/>
    <col min="12805" max="12805" width="1.44140625" style="166" customWidth="1"/>
    <col min="12806" max="12806" width="3.6640625" style="166" customWidth="1"/>
    <col min="12807" max="12807" width="3" style="166" customWidth="1"/>
    <col min="12808" max="12808" width="2" style="166" customWidth="1"/>
    <col min="12809" max="12809" width="11" style="166" customWidth="1"/>
    <col min="12810" max="12810" width="2.109375" style="166" customWidth="1"/>
    <col min="12811" max="12811" width="3.109375" style="166" customWidth="1"/>
    <col min="12812" max="12812" width="0.88671875" style="166" customWidth="1"/>
    <col min="12813" max="12813" width="19.33203125" style="166" customWidth="1"/>
    <col min="12814" max="12814" width="2.109375" style="166" customWidth="1"/>
    <col min="12815" max="13056" width="3.33203125" style="166"/>
    <col min="13057" max="13057" width="1.109375" style="166" customWidth="1"/>
    <col min="13058" max="13058" width="3.5546875" style="166" customWidth="1"/>
    <col min="13059" max="13060" width="7.33203125" style="166" customWidth="1"/>
    <col min="13061" max="13061" width="1.44140625" style="166" customWidth="1"/>
    <col min="13062" max="13062" width="3.6640625" style="166" customWidth="1"/>
    <col min="13063" max="13063" width="3" style="166" customWidth="1"/>
    <col min="13064" max="13064" width="2" style="166" customWidth="1"/>
    <col min="13065" max="13065" width="11" style="166" customWidth="1"/>
    <col min="13066" max="13066" width="2.109375" style="166" customWidth="1"/>
    <col min="13067" max="13067" width="3.109375" style="166" customWidth="1"/>
    <col min="13068" max="13068" width="0.88671875" style="166" customWidth="1"/>
    <col min="13069" max="13069" width="19.33203125" style="166" customWidth="1"/>
    <col min="13070" max="13070" width="2.109375" style="166" customWidth="1"/>
    <col min="13071" max="13312" width="3.33203125" style="166"/>
    <col min="13313" max="13313" width="1.109375" style="166" customWidth="1"/>
    <col min="13314" max="13314" width="3.5546875" style="166" customWidth="1"/>
    <col min="13315" max="13316" width="7.33203125" style="166" customWidth="1"/>
    <col min="13317" max="13317" width="1.44140625" style="166" customWidth="1"/>
    <col min="13318" max="13318" width="3.6640625" style="166" customWidth="1"/>
    <col min="13319" max="13319" width="3" style="166" customWidth="1"/>
    <col min="13320" max="13320" width="2" style="166" customWidth="1"/>
    <col min="13321" max="13321" width="11" style="166" customWidth="1"/>
    <col min="13322" max="13322" width="2.109375" style="166" customWidth="1"/>
    <col min="13323" max="13323" width="3.109375" style="166" customWidth="1"/>
    <col min="13324" max="13324" width="0.88671875" style="166" customWidth="1"/>
    <col min="13325" max="13325" width="19.33203125" style="166" customWidth="1"/>
    <col min="13326" max="13326" width="2.109375" style="166" customWidth="1"/>
    <col min="13327" max="13568" width="3.33203125" style="166"/>
    <col min="13569" max="13569" width="1.109375" style="166" customWidth="1"/>
    <col min="13570" max="13570" width="3.5546875" style="166" customWidth="1"/>
    <col min="13571" max="13572" width="7.33203125" style="166" customWidth="1"/>
    <col min="13573" max="13573" width="1.44140625" style="166" customWidth="1"/>
    <col min="13574" max="13574" width="3.6640625" style="166" customWidth="1"/>
    <col min="13575" max="13575" width="3" style="166" customWidth="1"/>
    <col min="13576" max="13576" width="2" style="166" customWidth="1"/>
    <col min="13577" max="13577" width="11" style="166" customWidth="1"/>
    <col min="13578" max="13578" width="2.109375" style="166" customWidth="1"/>
    <col min="13579" max="13579" width="3.109375" style="166" customWidth="1"/>
    <col min="13580" max="13580" width="0.88671875" style="166" customWidth="1"/>
    <col min="13581" max="13581" width="19.33203125" style="166" customWidth="1"/>
    <col min="13582" max="13582" width="2.109375" style="166" customWidth="1"/>
    <col min="13583" max="13824" width="3.33203125" style="166"/>
    <col min="13825" max="13825" width="1.109375" style="166" customWidth="1"/>
    <col min="13826" max="13826" width="3.5546875" style="166" customWidth="1"/>
    <col min="13827" max="13828" width="7.33203125" style="166" customWidth="1"/>
    <col min="13829" max="13829" width="1.44140625" style="166" customWidth="1"/>
    <col min="13830" max="13830" width="3.6640625" style="166" customWidth="1"/>
    <col min="13831" max="13831" width="3" style="166" customWidth="1"/>
    <col min="13832" max="13832" width="2" style="166" customWidth="1"/>
    <col min="13833" max="13833" width="11" style="166" customWidth="1"/>
    <col min="13834" max="13834" width="2.109375" style="166" customWidth="1"/>
    <col min="13835" max="13835" width="3.109375" style="166" customWidth="1"/>
    <col min="13836" max="13836" width="0.88671875" style="166" customWidth="1"/>
    <col min="13837" max="13837" width="19.33203125" style="166" customWidth="1"/>
    <col min="13838" max="13838" width="2.109375" style="166" customWidth="1"/>
    <col min="13839" max="14080" width="3.33203125" style="166"/>
    <col min="14081" max="14081" width="1.109375" style="166" customWidth="1"/>
    <col min="14082" max="14082" width="3.5546875" style="166" customWidth="1"/>
    <col min="14083" max="14084" width="7.33203125" style="166" customWidth="1"/>
    <col min="14085" max="14085" width="1.44140625" style="166" customWidth="1"/>
    <col min="14086" max="14086" width="3.6640625" style="166" customWidth="1"/>
    <col min="14087" max="14087" width="3" style="166" customWidth="1"/>
    <col min="14088" max="14088" width="2" style="166" customWidth="1"/>
    <col min="14089" max="14089" width="11" style="166" customWidth="1"/>
    <col min="14090" max="14090" width="2.109375" style="166" customWidth="1"/>
    <col min="14091" max="14091" width="3.109375" style="166" customWidth="1"/>
    <col min="14092" max="14092" width="0.88671875" style="166" customWidth="1"/>
    <col min="14093" max="14093" width="19.33203125" style="166" customWidth="1"/>
    <col min="14094" max="14094" width="2.109375" style="166" customWidth="1"/>
    <col min="14095" max="14336" width="3.33203125" style="166"/>
    <col min="14337" max="14337" width="1.109375" style="166" customWidth="1"/>
    <col min="14338" max="14338" width="3.5546875" style="166" customWidth="1"/>
    <col min="14339" max="14340" width="7.33203125" style="166" customWidth="1"/>
    <col min="14341" max="14341" width="1.44140625" style="166" customWidth="1"/>
    <col min="14342" max="14342" width="3.6640625" style="166" customWidth="1"/>
    <col min="14343" max="14343" width="3" style="166" customWidth="1"/>
    <col min="14344" max="14344" width="2" style="166" customWidth="1"/>
    <col min="14345" max="14345" width="11" style="166" customWidth="1"/>
    <col min="14346" max="14346" width="2.109375" style="166" customWidth="1"/>
    <col min="14347" max="14347" width="3.109375" style="166" customWidth="1"/>
    <col min="14348" max="14348" width="0.88671875" style="166" customWidth="1"/>
    <col min="14349" max="14349" width="19.33203125" style="166" customWidth="1"/>
    <col min="14350" max="14350" width="2.109375" style="166" customWidth="1"/>
    <col min="14351" max="14592" width="3.33203125" style="166"/>
    <col min="14593" max="14593" width="1.109375" style="166" customWidth="1"/>
    <col min="14594" max="14594" width="3.5546875" style="166" customWidth="1"/>
    <col min="14595" max="14596" width="7.33203125" style="166" customWidth="1"/>
    <col min="14597" max="14597" width="1.44140625" style="166" customWidth="1"/>
    <col min="14598" max="14598" width="3.6640625" style="166" customWidth="1"/>
    <col min="14599" max="14599" width="3" style="166" customWidth="1"/>
    <col min="14600" max="14600" width="2" style="166" customWidth="1"/>
    <col min="14601" max="14601" width="11" style="166" customWidth="1"/>
    <col min="14602" max="14602" width="2.109375" style="166" customWidth="1"/>
    <col min="14603" max="14603" width="3.109375" style="166" customWidth="1"/>
    <col min="14604" max="14604" width="0.88671875" style="166" customWidth="1"/>
    <col min="14605" max="14605" width="19.33203125" style="166" customWidth="1"/>
    <col min="14606" max="14606" width="2.109375" style="166" customWidth="1"/>
    <col min="14607" max="14848" width="3.33203125" style="166"/>
    <col min="14849" max="14849" width="1.109375" style="166" customWidth="1"/>
    <col min="14850" max="14850" width="3.5546875" style="166" customWidth="1"/>
    <col min="14851" max="14852" width="7.33203125" style="166" customWidth="1"/>
    <col min="14853" max="14853" width="1.44140625" style="166" customWidth="1"/>
    <col min="14854" max="14854" width="3.6640625" style="166" customWidth="1"/>
    <col min="14855" max="14855" width="3" style="166" customWidth="1"/>
    <col min="14856" max="14856" width="2" style="166" customWidth="1"/>
    <col min="14857" max="14857" width="11" style="166" customWidth="1"/>
    <col min="14858" max="14858" width="2.109375" style="166" customWidth="1"/>
    <col min="14859" max="14859" width="3.109375" style="166" customWidth="1"/>
    <col min="14860" max="14860" width="0.88671875" style="166" customWidth="1"/>
    <col min="14861" max="14861" width="19.33203125" style="166" customWidth="1"/>
    <col min="14862" max="14862" width="2.109375" style="166" customWidth="1"/>
    <col min="14863" max="15104" width="3.33203125" style="166"/>
    <col min="15105" max="15105" width="1.109375" style="166" customWidth="1"/>
    <col min="15106" max="15106" width="3.5546875" style="166" customWidth="1"/>
    <col min="15107" max="15108" width="7.33203125" style="166" customWidth="1"/>
    <col min="15109" max="15109" width="1.44140625" style="166" customWidth="1"/>
    <col min="15110" max="15110" width="3.6640625" style="166" customWidth="1"/>
    <col min="15111" max="15111" width="3" style="166" customWidth="1"/>
    <col min="15112" max="15112" width="2" style="166" customWidth="1"/>
    <col min="15113" max="15113" width="11" style="166" customWidth="1"/>
    <col min="15114" max="15114" width="2.109375" style="166" customWidth="1"/>
    <col min="15115" max="15115" width="3.109375" style="166" customWidth="1"/>
    <col min="15116" max="15116" width="0.88671875" style="166" customWidth="1"/>
    <col min="15117" max="15117" width="19.33203125" style="166" customWidth="1"/>
    <col min="15118" max="15118" width="2.109375" style="166" customWidth="1"/>
    <col min="15119" max="15360" width="3.33203125" style="166"/>
    <col min="15361" max="15361" width="1.109375" style="166" customWidth="1"/>
    <col min="15362" max="15362" width="3.5546875" style="166" customWidth="1"/>
    <col min="15363" max="15364" width="7.33203125" style="166" customWidth="1"/>
    <col min="15365" max="15365" width="1.44140625" style="166" customWidth="1"/>
    <col min="15366" max="15366" width="3.6640625" style="166" customWidth="1"/>
    <col min="15367" max="15367" width="3" style="166" customWidth="1"/>
    <col min="15368" max="15368" width="2" style="166" customWidth="1"/>
    <col min="15369" max="15369" width="11" style="166" customWidth="1"/>
    <col min="15370" max="15370" width="2.109375" style="166" customWidth="1"/>
    <col min="15371" max="15371" width="3.109375" style="166" customWidth="1"/>
    <col min="15372" max="15372" width="0.88671875" style="166" customWidth="1"/>
    <col min="15373" max="15373" width="19.33203125" style="166" customWidth="1"/>
    <col min="15374" max="15374" width="2.109375" style="166" customWidth="1"/>
    <col min="15375" max="15616" width="3.33203125" style="166"/>
    <col min="15617" max="15617" width="1.109375" style="166" customWidth="1"/>
    <col min="15618" max="15618" width="3.5546875" style="166" customWidth="1"/>
    <col min="15619" max="15620" width="7.33203125" style="166" customWidth="1"/>
    <col min="15621" max="15621" width="1.44140625" style="166" customWidth="1"/>
    <col min="15622" max="15622" width="3.6640625" style="166" customWidth="1"/>
    <col min="15623" max="15623" width="3" style="166" customWidth="1"/>
    <col min="15624" max="15624" width="2" style="166" customWidth="1"/>
    <col min="15625" max="15625" width="11" style="166" customWidth="1"/>
    <col min="15626" max="15626" width="2.109375" style="166" customWidth="1"/>
    <col min="15627" max="15627" width="3.109375" style="166" customWidth="1"/>
    <col min="15628" max="15628" width="0.88671875" style="166" customWidth="1"/>
    <col min="15629" max="15629" width="19.33203125" style="166" customWidth="1"/>
    <col min="15630" max="15630" width="2.109375" style="166" customWidth="1"/>
    <col min="15631" max="15872" width="3.33203125" style="166"/>
    <col min="15873" max="15873" width="1.109375" style="166" customWidth="1"/>
    <col min="15874" max="15874" width="3.5546875" style="166" customWidth="1"/>
    <col min="15875" max="15876" width="7.33203125" style="166" customWidth="1"/>
    <col min="15877" max="15877" width="1.44140625" style="166" customWidth="1"/>
    <col min="15878" max="15878" width="3.6640625" style="166" customWidth="1"/>
    <col min="15879" max="15879" width="3" style="166" customWidth="1"/>
    <col min="15880" max="15880" width="2" style="166" customWidth="1"/>
    <col min="15881" max="15881" width="11" style="166" customWidth="1"/>
    <col min="15882" max="15882" width="2.109375" style="166" customWidth="1"/>
    <col min="15883" max="15883" width="3.109375" style="166" customWidth="1"/>
    <col min="15884" max="15884" width="0.88671875" style="166" customWidth="1"/>
    <col min="15885" max="15885" width="19.33203125" style="166" customWidth="1"/>
    <col min="15886" max="15886" width="2.109375" style="166" customWidth="1"/>
    <col min="15887" max="16128" width="3.33203125" style="166"/>
    <col min="16129" max="16129" width="1.109375" style="166" customWidth="1"/>
    <col min="16130" max="16130" width="3.5546875" style="166" customWidth="1"/>
    <col min="16131" max="16132" width="7.33203125" style="166" customWidth="1"/>
    <col min="16133" max="16133" width="1.44140625" style="166" customWidth="1"/>
    <col min="16134" max="16134" width="3.6640625" style="166" customWidth="1"/>
    <col min="16135" max="16135" width="3" style="166" customWidth="1"/>
    <col min="16136" max="16136" width="2" style="166" customWidth="1"/>
    <col min="16137" max="16137" width="11" style="166" customWidth="1"/>
    <col min="16138" max="16138" width="2.109375" style="166" customWidth="1"/>
    <col min="16139" max="16139" width="3.109375" style="166" customWidth="1"/>
    <col min="16140" max="16140" width="0.88671875" style="166" customWidth="1"/>
    <col min="16141" max="16141" width="19.33203125" style="166" customWidth="1"/>
    <col min="16142" max="16142" width="2.109375" style="166" customWidth="1"/>
    <col min="16143" max="16384" width="3.33203125" style="166"/>
  </cols>
  <sheetData>
    <row r="1" spans="2:22" ht="3.75" customHeight="1" x14ac:dyDescent="0.25"/>
    <row r="2" spans="2:22" ht="24.6" x14ac:dyDescent="0.4">
      <c r="B2" s="313" t="s">
        <v>996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3"/>
    </row>
    <row r="3" spans="2:22" ht="11.25" customHeight="1" x14ac:dyDescent="0.4"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</row>
    <row r="4" spans="2:22" ht="18" customHeight="1" thickBot="1" x14ac:dyDescent="0.3">
      <c r="Q4" s="168"/>
      <c r="R4" s="314"/>
      <c r="S4" s="314"/>
      <c r="T4" s="314"/>
      <c r="U4" s="314"/>
      <c r="V4" s="314"/>
    </row>
    <row r="5" spans="2:22" ht="11.25" customHeight="1" x14ac:dyDescent="0.25"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1"/>
    </row>
    <row r="6" spans="2:22" x14ac:dyDescent="0.25">
      <c r="B6" s="172"/>
      <c r="D6" s="173"/>
      <c r="E6" s="173"/>
      <c r="G6" s="173" t="s">
        <v>956</v>
      </c>
      <c r="H6" s="315">
        <f>Schlüssel!CU2</f>
        <v>5</v>
      </c>
      <c r="I6" s="316"/>
      <c r="M6" s="173" t="s">
        <v>997</v>
      </c>
      <c r="N6" s="317" t="str">
        <f>Schlüssel!CO1</f>
        <v>28.02./01.03.</v>
      </c>
      <c r="O6" s="318">
        <v>0</v>
      </c>
      <c r="P6" s="318">
        <v>0</v>
      </c>
      <c r="Q6" s="319">
        <v>0</v>
      </c>
      <c r="V6" s="174"/>
    </row>
    <row r="7" spans="2:22" x14ac:dyDescent="0.25">
      <c r="B7" s="172"/>
      <c r="C7" s="173"/>
      <c r="D7" s="173"/>
      <c r="E7" s="173"/>
      <c r="V7" s="174"/>
    </row>
    <row r="8" spans="2:22" x14ac:dyDescent="0.25">
      <c r="B8" s="172"/>
      <c r="D8" s="173"/>
      <c r="E8" s="173"/>
      <c r="G8" s="173" t="s">
        <v>999</v>
      </c>
      <c r="H8" s="315" t="str">
        <f>Schlüssel!C1</f>
        <v>Bayernliga Herren</v>
      </c>
      <c r="I8" s="320"/>
      <c r="J8" s="320"/>
      <c r="K8" s="320"/>
      <c r="L8" s="320"/>
      <c r="M8" s="320"/>
      <c r="N8" s="320"/>
      <c r="O8" s="320"/>
      <c r="P8" s="320"/>
      <c r="Q8" s="316"/>
      <c r="V8" s="174"/>
    </row>
    <row r="9" spans="2:22" x14ac:dyDescent="0.25">
      <c r="B9" s="172"/>
      <c r="R9" s="175"/>
      <c r="S9" s="175"/>
      <c r="T9" s="175"/>
      <c r="U9" s="175"/>
      <c r="V9" s="174"/>
    </row>
    <row r="10" spans="2:22" x14ac:dyDescent="0.25">
      <c r="B10" s="172"/>
      <c r="C10" s="173"/>
      <c r="D10" s="173"/>
      <c r="E10" s="173"/>
      <c r="G10" s="173" t="s">
        <v>998</v>
      </c>
      <c r="H10" s="315" t="str">
        <f>Schlüssel!CE2</f>
        <v>Schweinfurt Extreme Bowlingarena</v>
      </c>
      <c r="I10" s="320"/>
      <c r="J10" s="320"/>
      <c r="K10" s="320"/>
      <c r="L10" s="320"/>
      <c r="M10" s="320"/>
      <c r="N10" s="320"/>
      <c r="O10" s="320"/>
      <c r="P10" s="320"/>
      <c r="Q10" s="316"/>
      <c r="R10" s="175"/>
      <c r="S10" s="175"/>
      <c r="T10" s="175"/>
      <c r="U10" s="175"/>
      <c r="V10" s="174"/>
    </row>
    <row r="11" spans="2:22" x14ac:dyDescent="0.25">
      <c r="B11" s="172"/>
      <c r="C11" s="173"/>
      <c r="D11" s="173"/>
      <c r="E11" s="173"/>
      <c r="F11" s="175"/>
      <c r="G11" s="175"/>
      <c r="H11" s="175"/>
      <c r="I11" s="175"/>
      <c r="J11" s="175"/>
      <c r="K11" s="175"/>
      <c r="O11" s="173"/>
      <c r="Q11" s="175"/>
      <c r="R11" s="175"/>
      <c r="S11" s="175"/>
      <c r="T11" s="175"/>
      <c r="U11" s="175"/>
      <c r="V11" s="174"/>
    </row>
    <row r="12" spans="2:22" x14ac:dyDescent="0.25">
      <c r="B12" s="172"/>
      <c r="E12" s="173"/>
      <c r="F12" s="175"/>
      <c r="G12" s="173" t="s">
        <v>1314</v>
      </c>
      <c r="H12" s="315"/>
      <c r="I12" s="320"/>
      <c r="J12" s="320"/>
      <c r="K12" s="320"/>
      <c r="L12" s="320"/>
      <c r="M12" s="320"/>
      <c r="N12" s="320"/>
      <c r="O12" s="320"/>
      <c r="P12" s="320"/>
      <c r="Q12" s="316"/>
      <c r="R12" s="175"/>
      <c r="S12" s="175"/>
      <c r="T12" s="175"/>
      <c r="U12" s="175"/>
      <c r="V12" s="174"/>
    </row>
    <row r="13" spans="2:22" x14ac:dyDescent="0.25">
      <c r="B13" s="172"/>
      <c r="E13" s="173"/>
      <c r="H13" s="175"/>
      <c r="I13" s="175"/>
      <c r="J13" s="175"/>
      <c r="K13" s="175"/>
      <c r="O13" s="173"/>
      <c r="Q13" s="175"/>
      <c r="R13" s="175"/>
      <c r="S13" s="175"/>
      <c r="T13" s="175"/>
      <c r="U13" s="175"/>
      <c r="V13" s="174"/>
    </row>
    <row r="14" spans="2:22" x14ac:dyDescent="0.25">
      <c r="B14" s="172"/>
      <c r="E14" s="173"/>
      <c r="F14" s="175"/>
      <c r="G14" s="173" t="s">
        <v>1315</v>
      </c>
      <c r="H14" s="315"/>
      <c r="I14" s="320"/>
      <c r="J14" s="320"/>
      <c r="K14" s="320"/>
      <c r="L14" s="320"/>
      <c r="M14" s="320"/>
      <c r="N14" s="320"/>
      <c r="O14" s="320"/>
      <c r="P14" s="320"/>
      <c r="Q14" s="316"/>
      <c r="R14" s="175"/>
      <c r="S14" s="175"/>
      <c r="T14" s="175"/>
      <c r="U14" s="175"/>
      <c r="V14" s="174"/>
    </row>
    <row r="15" spans="2:22" x14ac:dyDescent="0.25">
      <c r="B15" s="172"/>
      <c r="C15" s="173"/>
      <c r="D15" s="173"/>
      <c r="E15" s="173"/>
      <c r="F15" s="175"/>
      <c r="H15" s="175"/>
      <c r="I15" s="175"/>
      <c r="J15" s="175"/>
      <c r="K15" s="175"/>
      <c r="L15" s="175"/>
      <c r="O15" s="173"/>
      <c r="Q15" s="175"/>
      <c r="R15" s="175"/>
      <c r="S15" s="175"/>
      <c r="T15" s="175"/>
      <c r="U15" s="175"/>
      <c r="V15" s="174"/>
    </row>
    <row r="16" spans="2:22" x14ac:dyDescent="0.25">
      <c r="B16" s="172"/>
      <c r="F16" s="173"/>
      <c r="G16" s="173" t="s">
        <v>1316</v>
      </c>
      <c r="H16" s="176"/>
      <c r="I16" s="175" t="s">
        <v>1317</v>
      </c>
      <c r="J16" s="175"/>
      <c r="K16" s="175"/>
      <c r="L16" s="175"/>
      <c r="O16" s="173"/>
      <c r="Q16" s="175"/>
      <c r="R16" s="175"/>
      <c r="S16" s="175"/>
      <c r="T16" s="175"/>
      <c r="U16" s="175"/>
      <c r="V16" s="174"/>
    </row>
    <row r="17" spans="2:22" x14ac:dyDescent="0.25">
      <c r="B17" s="172"/>
      <c r="C17" s="173"/>
      <c r="E17" s="173"/>
      <c r="H17" s="175"/>
      <c r="I17" s="175"/>
      <c r="J17" s="175"/>
      <c r="K17" s="175"/>
      <c r="L17" s="175"/>
      <c r="O17" s="173"/>
      <c r="Q17" s="175"/>
      <c r="R17" s="175"/>
      <c r="S17" s="175"/>
      <c r="T17" s="175"/>
      <c r="U17" s="175"/>
      <c r="V17" s="174"/>
    </row>
    <row r="18" spans="2:22" x14ac:dyDescent="0.25">
      <c r="B18" s="172"/>
      <c r="C18" s="173"/>
      <c r="D18" s="173"/>
      <c r="E18" s="173"/>
      <c r="H18" s="176"/>
      <c r="I18" s="175" t="s">
        <v>1318</v>
      </c>
      <c r="J18" s="175"/>
      <c r="K18" s="175"/>
      <c r="L18" s="175"/>
      <c r="O18" s="173"/>
      <c r="Q18" s="175"/>
      <c r="R18" s="175"/>
      <c r="S18" s="175"/>
      <c r="T18" s="175"/>
      <c r="U18" s="175"/>
      <c r="V18" s="174"/>
    </row>
    <row r="19" spans="2:22" x14ac:dyDescent="0.25">
      <c r="B19" s="172"/>
      <c r="C19" s="173"/>
      <c r="D19" s="173"/>
      <c r="E19" s="173"/>
      <c r="F19" s="175"/>
      <c r="H19" s="175"/>
      <c r="I19" s="175"/>
      <c r="J19" s="175"/>
      <c r="K19" s="175"/>
      <c r="L19" s="175"/>
      <c r="O19" s="173"/>
      <c r="Q19" s="175"/>
      <c r="R19" s="175"/>
      <c r="S19" s="175"/>
      <c r="T19" s="175"/>
      <c r="U19" s="175"/>
      <c r="V19" s="174"/>
    </row>
    <row r="20" spans="2:22" x14ac:dyDescent="0.25">
      <c r="B20" s="172"/>
      <c r="C20" s="173"/>
      <c r="D20" s="173"/>
      <c r="E20" s="173"/>
      <c r="F20" s="175"/>
      <c r="H20" s="176"/>
      <c r="I20" s="175" t="s">
        <v>1319</v>
      </c>
      <c r="J20" s="175"/>
      <c r="K20" s="175"/>
      <c r="L20" s="175"/>
      <c r="O20" s="173"/>
      <c r="Q20" s="175"/>
      <c r="R20" s="175"/>
      <c r="S20" s="175"/>
      <c r="T20" s="175"/>
      <c r="U20" s="175"/>
      <c r="V20" s="174"/>
    </row>
    <row r="21" spans="2:22" x14ac:dyDescent="0.25">
      <c r="B21" s="172"/>
      <c r="C21" s="173"/>
      <c r="D21" s="173"/>
      <c r="E21" s="173"/>
      <c r="F21" s="175"/>
      <c r="G21" s="175"/>
      <c r="H21" s="175"/>
      <c r="I21" s="175"/>
      <c r="J21" s="175"/>
      <c r="K21" s="175"/>
      <c r="O21" s="173"/>
      <c r="Q21" s="175"/>
      <c r="R21" s="175"/>
      <c r="S21" s="175"/>
      <c r="T21" s="175"/>
      <c r="U21" s="175"/>
      <c r="V21" s="174"/>
    </row>
    <row r="22" spans="2:22" ht="11.25" customHeight="1" thickBot="1" x14ac:dyDescent="0.3">
      <c r="B22" s="177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</row>
    <row r="23" spans="2:22" ht="13.8" thickBot="1" x14ac:dyDescent="0.3"/>
    <row r="24" spans="2:22" s="182" customFormat="1" ht="30" customHeight="1" thickBot="1" x14ac:dyDescent="0.3">
      <c r="B24" s="180"/>
      <c r="C24" s="326" t="s">
        <v>1000</v>
      </c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181"/>
    </row>
    <row r="25" spans="2:22" ht="21.75" customHeight="1" x14ac:dyDescent="0.25">
      <c r="B25" s="183"/>
      <c r="C25" s="327" t="s">
        <v>1001</v>
      </c>
      <c r="D25" s="327"/>
      <c r="E25" s="327"/>
      <c r="F25" s="327"/>
      <c r="G25" s="327"/>
      <c r="H25" s="327"/>
      <c r="I25" s="327"/>
      <c r="J25" s="327"/>
      <c r="K25" s="327"/>
      <c r="M25" s="184"/>
      <c r="N25" s="185" t="s">
        <v>1002</v>
      </c>
      <c r="Q25" s="186"/>
      <c r="V25" s="174"/>
    </row>
    <row r="26" spans="2:22" ht="6.75" customHeight="1" thickBot="1" x14ac:dyDescent="0.35">
      <c r="B26" s="187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9"/>
    </row>
    <row r="27" spans="2:22" ht="12.75" customHeight="1" x14ac:dyDescent="0.25">
      <c r="B27" s="172"/>
      <c r="V27" s="174"/>
    </row>
    <row r="28" spans="2:22" x14ac:dyDescent="0.25">
      <c r="B28" s="172"/>
      <c r="C28" s="188" t="s">
        <v>1003</v>
      </c>
      <c r="D28" s="188"/>
      <c r="E28" s="188"/>
      <c r="G28" s="189"/>
      <c r="H28" s="190"/>
      <c r="I28" s="166" t="s">
        <v>1004</v>
      </c>
      <c r="K28" s="189"/>
      <c r="M28" s="166" t="s">
        <v>1005</v>
      </c>
      <c r="V28" s="174"/>
    </row>
    <row r="29" spans="2:22" x14ac:dyDescent="0.25">
      <c r="B29" s="172"/>
      <c r="C29" s="188"/>
      <c r="D29" s="188"/>
      <c r="E29" s="188"/>
      <c r="G29" s="191"/>
      <c r="K29" s="192"/>
      <c r="V29" s="174"/>
    </row>
    <row r="30" spans="2:22" x14ac:dyDescent="0.25">
      <c r="B30" s="172"/>
      <c r="C30" s="188" t="s">
        <v>1006</v>
      </c>
      <c r="D30" s="188"/>
      <c r="E30" s="188"/>
      <c r="G30" s="189"/>
      <c r="H30" s="190"/>
      <c r="I30" s="166" t="s">
        <v>1004</v>
      </c>
      <c r="K30" s="189"/>
      <c r="M30" s="166" t="s">
        <v>1005</v>
      </c>
      <c r="V30" s="174"/>
    </row>
    <row r="31" spans="2:22" ht="18.75" customHeight="1" x14ac:dyDescent="0.25">
      <c r="B31" s="172"/>
      <c r="C31" s="188" t="s">
        <v>1007</v>
      </c>
      <c r="D31" s="188"/>
      <c r="E31" s="188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74"/>
    </row>
    <row r="32" spans="2:22" ht="35.1" customHeight="1" x14ac:dyDescent="0.25">
      <c r="B32" s="172"/>
      <c r="C32" s="321"/>
      <c r="D32" s="322"/>
      <c r="E32" s="322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9"/>
      <c r="V32" s="174"/>
    </row>
    <row r="33" spans="2:22" ht="12.75" customHeight="1" x14ac:dyDescent="0.25">
      <c r="B33" s="172"/>
      <c r="C33" s="194"/>
      <c r="D33" s="194"/>
      <c r="E33" s="194"/>
      <c r="F33" s="195"/>
      <c r="G33" s="196"/>
      <c r="H33" s="195"/>
      <c r="I33" s="195"/>
      <c r="J33" s="195"/>
      <c r="K33" s="196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74"/>
    </row>
    <row r="34" spans="2:22" ht="13.5" customHeight="1" x14ac:dyDescent="0.25">
      <c r="B34" s="172"/>
      <c r="C34" s="188" t="s">
        <v>1008</v>
      </c>
      <c r="D34" s="188"/>
      <c r="E34" s="188"/>
      <c r="V34" s="174"/>
    </row>
    <row r="35" spans="2:22" x14ac:dyDescent="0.25">
      <c r="B35" s="172"/>
      <c r="C35" s="188" t="s">
        <v>1009</v>
      </c>
      <c r="D35" s="188"/>
      <c r="E35" s="188"/>
      <c r="G35" s="189"/>
      <c r="I35" s="166" t="s">
        <v>1004</v>
      </c>
      <c r="K35" s="189"/>
      <c r="M35" s="166" t="s">
        <v>1005</v>
      </c>
      <c r="V35" s="174"/>
    </row>
    <row r="36" spans="2:22" ht="18.75" customHeight="1" x14ac:dyDescent="0.25">
      <c r="B36" s="172"/>
      <c r="C36" s="188" t="s">
        <v>1007</v>
      </c>
      <c r="D36" s="188"/>
      <c r="E36" s="188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74"/>
    </row>
    <row r="37" spans="2:22" ht="35.1" customHeight="1" x14ac:dyDescent="0.25">
      <c r="B37" s="172"/>
      <c r="C37" s="321"/>
      <c r="D37" s="322"/>
      <c r="E37" s="322"/>
      <c r="F37" s="322"/>
      <c r="G37" s="322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22"/>
      <c r="T37" s="322"/>
      <c r="U37" s="323"/>
      <c r="V37" s="174"/>
    </row>
    <row r="38" spans="2:22" ht="12.75" customHeight="1" thickBot="1" x14ac:dyDescent="0.3">
      <c r="B38" s="172"/>
      <c r="C38" s="197"/>
      <c r="D38" s="197"/>
      <c r="E38" s="197"/>
      <c r="V38" s="174"/>
    </row>
    <row r="39" spans="2:22" ht="13.5" hidden="1" customHeight="1" x14ac:dyDescent="0.25">
      <c r="B39" s="172"/>
      <c r="C39" s="188" t="s">
        <v>1010</v>
      </c>
      <c r="D39" s="188"/>
      <c r="E39" s="188"/>
      <c r="V39" s="174"/>
    </row>
    <row r="40" spans="2:22" ht="13.8" hidden="1" thickBot="1" x14ac:dyDescent="0.3">
      <c r="B40" s="172"/>
      <c r="C40" s="188" t="s">
        <v>1320</v>
      </c>
      <c r="D40" s="188"/>
      <c r="E40" s="188"/>
      <c r="G40" s="189"/>
      <c r="I40" s="166" t="s">
        <v>1004</v>
      </c>
      <c r="K40" s="189"/>
      <c r="M40" s="166" t="s">
        <v>1005</v>
      </c>
      <c r="V40" s="174"/>
    </row>
    <row r="41" spans="2:22" ht="18.75" hidden="1" customHeight="1" x14ac:dyDescent="0.25">
      <c r="B41" s="172"/>
      <c r="C41" s="188" t="s">
        <v>1007</v>
      </c>
      <c r="D41" s="188"/>
      <c r="E41" s="188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74"/>
    </row>
    <row r="42" spans="2:22" ht="35.1" hidden="1" customHeight="1" x14ac:dyDescent="0.25">
      <c r="B42" s="172"/>
      <c r="C42" s="321"/>
      <c r="D42" s="322"/>
      <c r="E42" s="322"/>
      <c r="F42" s="322"/>
      <c r="G42" s="322"/>
      <c r="H42" s="322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3"/>
      <c r="V42" s="174"/>
    </row>
    <row r="43" spans="2:22" ht="12.75" hidden="1" customHeight="1" thickBot="1" x14ac:dyDescent="0.3">
      <c r="B43" s="172"/>
      <c r="C43" s="197"/>
      <c r="D43" s="197"/>
      <c r="E43" s="197"/>
      <c r="Q43" s="198"/>
      <c r="V43" s="174"/>
    </row>
    <row r="44" spans="2:22" s="204" customFormat="1" ht="21.75" customHeight="1" x14ac:dyDescent="0.25">
      <c r="B44" s="199" t="s">
        <v>1011</v>
      </c>
      <c r="C44" s="200"/>
      <c r="D44" s="200"/>
      <c r="E44" s="200"/>
      <c r="F44" s="200"/>
      <c r="G44" s="200"/>
      <c r="H44" s="200"/>
      <c r="I44" s="201"/>
      <c r="J44" s="200"/>
      <c r="K44" s="202" t="s">
        <v>1012</v>
      </c>
      <c r="L44" s="202"/>
      <c r="M44" s="201"/>
      <c r="N44" s="202" t="s">
        <v>1002</v>
      </c>
      <c r="O44" s="202"/>
      <c r="P44" s="202"/>
      <c r="Q44" s="200"/>
      <c r="R44" s="200"/>
      <c r="S44" s="200"/>
      <c r="T44" s="200"/>
      <c r="U44" s="200"/>
      <c r="V44" s="203"/>
    </row>
    <row r="45" spans="2:22" ht="9" customHeight="1" thickBot="1" x14ac:dyDescent="0.35">
      <c r="B45" s="187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9"/>
    </row>
    <row r="46" spans="2:22" ht="9" customHeight="1" x14ac:dyDescent="0.3">
      <c r="B46" s="205"/>
      <c r="V46" s="174"/>
    </row>
    <row r="47" spans="2:22" x14ac:dyDescent="0.25">
      <c r="B47" s="172"/>
      <c r="C47" s="188" t="s">
        <v>1013</v>
      </c>
      <c r="D47" s="188"/>
      <c r="E47" s="188"/>
      <c r="G47" s="189"/>
      <c r="I47" s="166" t="s">
        <v>1004</v>
      </c>
      <c r="K47" s="189"/>
      <c r="M47" s="166" t="s">
        <v>1005</v>
      </c>
      <c r="V47" s="174"/>
    </row>
    <row r="48" spans="2:22" ht="17.25" customHeight="1" x14ac:dyDescent="0.25">
      <c r="B48" s="172"/>
      <c r="C48" s="188" t="s">
        <v>1014</v>
      </c>
      <c r="D48" s="188"/>
      <c r="E48" s="188"/>
      <c r="G48" s="324"/>
      <c r="H48" s="324"/>
      <c r="I48" s="188"/>
      <c r="V48" s="174"/>
    </row>
    <row r="49" spans="2:22" ht="17.25" customHeight="1" x14ac:dyDescent="0.25">
      <c r="B49" s="172"/>
      <c r="C49" s="188" t="s">
        <v>1015</v>
      </c>
      <c r="D49" s="188"/>
      <c r="E49" s="188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74"/>
    </row>
    <row r="50" spans="2:22" ht="35.1" customHeight="1" x14ac:dyDescent="0.25">
      <c r="B50" s="172"/>
      <c r="C50" s="321"/>
      <c r="D50" s="322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3"/>
      <c r="V50" s="174"/>
    </row>
    <row r="51" spans="2:22" x14ac:dyDescent="0.25">
      <c r="B51" s="172"/>
      <c r="C51" s="197"/>
      <c r="D51" s="197"/>
      <c r="E51" s="197"/>
      <c r="V51" s="174"/>
    </row>
    <row r="52" spans="2:22" ht="6.75" customHeight="1" x14ac:dyDescent="0.25">
      <c r="B52" s="172"/>
      <c r="C52" s="197"/>
      <c r="D52" s="197"/>
      <c r="E52" s="197"/>
      <c r="V52" s="174"/>
    </row>
    <row r="53" spans="2:22" x14ac:dyDescent="0.25">
      <c r="B53" s="172"/>
      <c r="C53" s="188" t="s">
        <v>1016</v>
      </c>
      <c r="D53" s="188"/>
      <c r="E53" s="188"/>
      <c r="G53" s="189"/>
      <c r="I53" s="166" t="s">
        <v>1017</v>
      </c>
      <c r="K53" s="189"/>
      <c r="M53" s="206" t="s">
        <v>1018</v>
      </c>
      <c r="O53" s="189"/>
      <c r="Q53" s="166" t="s">
        <v>1019</v>
      </c>
      <c r="V53" s="174"/>
    </row>
    <row r="54" spans="2:22" ht="16.5" customHeight="1" x14ac:dyDescent="0.25">
      <c r="B54" s="172"/>
      <c r="C54" s="207" t="s">
        <v>1020</v>
      </c>
      <c r="D54" s="207"/>
      <c r="E54" s="207"/>
      <c r="G54" s="325"/>
      <c r="H54" s="325"/>
      <c r="I54" s="325"/>
      <c r="V54" s="174"/>
    </row>
    <row r="55" spans="2:22" ht="11.25" customHeight="1" x14ac:dyDescent="0.25">
      <c r="B55" s="172"/>
      <c r="V55" s="174"/>
    </row>
    <row r="56" spans="2:22" ht="13.8" x14ac:dyDescent="0.25">
      <c r="B56" s="208" t="s">
        <v>1021</v>
      </c>
      <c r="V56" s="174"/>
    </row>
    <row r="57" spans="2:22" ht="9" customHeight="1" x14ac:dyDescent="0.25">
      <c r="B57" s="172"/>
      <c r="V57" s="174"/>
    </row>
    <row r="58" spans="2:22" ht="49.95" customHeight="1" x14ac:dyDescent="0.25">
      <c r="B58" s="172"/>
      <c r="C58" s="321"/>
      <c r="D58" s="322"/>
      <c r="E58" s="322"/>
      <c r="F58" s="322"/>
      <c r="G58" s="322"/>
      <c r="H58" s="322"/>
      <c r="I58" s="322"/>
      <c r="J58" s="322"/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3"/>
      <c r="V58" s="174"/>
    </row>
    <row r="59" spans="2:22" ht="11.25" customHeight="1" thickBot="1" x14ac:dyDescent="0.3">
      <c r="B59" s="177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9"/>
    </row>
    <row r="60" spans="2:22" ht="13.8" thickBot="1" x14ac:dyDescent="0.3"/>
    <row r="61" spans="2:22" s="182" customFormat="1" ht="30" customHeight="1" thickBot="1" x14ac:dyDescent="0.3">
      <c r="B61" s="180"/>
      <c r="C61" s="326" t="s">
        <v>1022</v>
      </c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181"/>
    </row>
    <row r="62" spans="2:22" ht="9" customHeight="1" x14ac:dyDescent="0.25">
      <c r="B62" s="169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1"/>
    </row>
    <row r="63" spans="2:22" ht="13.8" x14ac:dyDescent="0.25">
      <c r="B63" s="208"/>
      <c r="E63" s="186"/>
      <c r="V63" s="174"/>
    </row>
    <row r="64" spans="2:22" ht="12.75" customHeight="1" thickBot="1" x14ac:dyDescent="0.3">
      <c r="B64" s="172"/>
      <c r="V64" s="174"/>
    </row>
    <row r="65" spans="2:22" ht="138" customHeight="1" thickBot="1" x14ac:dyDescent="0.3">
      <c r="B65" s="172"/>
      <c r="C65" s="191" t="s">
        <v>990</v>
      </c>
      <c r="D65" s="191"/>
      <c r="E65" s="191" t="s">
        <v>970</v>
      </c>
      <c r="F65" s="191"/>
      <c r="G65" s="191"/>
      <c r="H65" s="191"/>
      <c r="I65" s="186" t="s">
        <v>1015</v>
      </c>
      <c r="J65" s="186"/>
      <c r="O65" s="209" t="s">
        <v>1321</v>
      </c>
      <c r="P65" s="210" t="s">
        <v>1322</v>
      </c>
      <c r="Q65" s="210" t="s">
        <v>1323</v>
      </c>
      <c r="R65" s="210" t="s">
        <v>1324</v>
      </c>
      <c r="S65" s="211" t="s">
        <v>1325</v>
      </c>
      <c r="T65" s="212"/>
      <c r="V65" s="174"/>
    </row>
    <row r="66" spans="2:22" ht="25.2" customHeight="1" x14ac:dyDescent="0.25">
      <c r="B66" s="172"/>
      <c r="C66" s="213"/>
      <c r="D66" s="333" t="str">
        <f>IF(C66=0,"",_xlfn.CONCAT(VLOOKUP(C66,#REF!,3,FALSE)," ",VLOOKUP(C66,#REF!,4,FALSE)))</f>
        <v/>
      </c>
      <c r="E66" s="334"/>
      <c r="F66" s="334"/>
      <c r="G66" s="334"/>
      <c r="H66" s="335"/>
      <c r="I66" s="333"/>
      <c r="J66" s="334"/>
      <c r="K66" s="334"/>
      <c r="L66" s="334"/>
      <c r="M66" s="334"/>
      <c r="N66" s="335"/>
      <c r="O66" s="214"/>
      <c r="P66" s="214"/>
      <c r="Q66" s="214"/>
      <c r="R66" s="214"/>
      <c r="S66" s="215"/>
      <c r="V66" s="174"/>
    </row>
    <row r="67" spans="2:22" ht="25.2" customHeight="1" x14ac:dyDescent="0.25">
      <c r="B67" s="172"/>
      <c r="C67" s="216"/>
      <c r="D67" s="330" t="str">
        <f>IF(C67=0,"",_xlfn.CONCAT(VLOOKUP(C67,#REF!,3,FALSE)," ",VLOOKUP(C67,#REF!,4,FALSE)))</f>
        <v/>
      </c>
      <c r="E67" s="331"/>
      <c r="F67" s="331"/>
      <c r="G67" s="331"/>
      <c r="H67" s="332"/>
      <c r="I67" s="330"/>
      <c r="J67" s="331"/>
      <c r="K67" s="331"/>
      <c r="L67" s="331"/>
      <c r="M67" s="331"/>
      <c r="N67" s="332"/>
      <c r="O67" s="217"/>
      <c r="P67" s="217"/>
      <c r="Q67" s="217"/>
      <c r="R67" s="217"/>
      <c r="S67" s="218"/>
      <c r="V67" s="174"/>
    </row>
    <row r="68" spans="2:22" ht="25.2" customHeight="1" x14ac:dyDescent="0.25">
      <c r="B68" s="172"/>
      <c r="C68" s="216"/>
      <c r="D68" s="330" t="str">
        <f>IF(C68=0,"",_xlfn.CONCAT(VLOOKUP(C68,#REF!,3,FALSE)," ",VLOOKUP(C68,#REF!,4,FALSE)))</f>
        <v/>
      </c>
      <c r="E68" s="331"/>
      <c r="F68" s="331"/>
      <c r="G68" s="331"/>
      <c r="H68" s="332"/>
      <c r="I68" s="330"/>
      <c r="J68" s="331"/>
      <c r="K68" s="331"/>
      <c r="L68" s="331"/>
      <c r="M68" s="331"/>
      <c r="N68" s="332"/>
      <c r="O68" s="217"/>
      <c r="P68" s="217"/>
      <c r="Q68" s="217"/>
      <c r="R68" s="217"/>
      <c r="S68" s="218"/>
      <c r="V68" s="174"/>
    </row>
    <row r="69" spans="2:22" ht="25.2" customHeight="1" x14ac:dyDescent="0.25">
      <c r="B69" s="172"/>
      <c r="C69" s="216"/>
      <c r="D69" s="330" t="str">
        <f>IF(C69=0,"",_xlfn.CONCAT(VLOOKUP(C69,#REF!,3,FALSE)," ",VLOOKUP(C69,#REF!,4,FALSE)))</f>
        <v/>
      </c>
      <c r="E69" s="331"/>
      <c r="F69" s="331"/>
      <c r="G69" s="331"/>
      <c r="H69" s="332"/>
      <c r="I69" s="330"/>
      <c r="J69" s="331"/>
      <c r="K69" s="331"/>
      <c r="L69" s="331"/>
      <c r="M69" s="331"/>
      <c r="N69" s="332"/>
      <c r="O69" s="217"/>
      <c r="P69" s="217"/>
      <c r="Q69" s="217"/>
      <c r="R69" s="217"/>
      <c r="S69" s="218"/>
      <c r="V69" s="174"/>
    </row>
    <row r="70" spans="2:22" ht="25.2" customHeight="1" x14ac:dyDescent="0.25">
      <c r="B70" s="172"/>
      <c r="C70" s="216"/>
      <c r="D70" s="330" t="str">
        <f>IF(C70=0,"",_xlfn.CONCAT(VLOOKUP(C70,#REF!,3,FALSE)," ",VLOOKUP(C70,#REF!,4,FALSE)))</f>
        <v/>
      </c>
      <c r="E70" s="331"/>
      <c r="F70" s="331"/>
      <c r="G70" s="331"/>
      <c r="H70" s="332"/>
      <c r="I70" s="330"/>
      <c r="J70" s="331"/>
      <c r="K70" s="331"/>
      <c r="L70" s="331"/>
      <c r="M70" s="331"/>
      <c r="N70" s="332"/>
      <c r="O70" s="217"/>
      <c r="P70" s="217"/>
      <c r="Q70" s="217"/>
      <c r="R70" s="217"/>
      <c r="S70" s="218"/>
      <c r="V70" s="174"/>
    </row>
    <row r="71" spans="2:22" ht="25.2" customHeight="1" x14ac:dyDescent="0.25">
      <c r="B71" s="172"/>
      <c r="C71" s="216"/>
      <c r="D71" s="330" t="str">
        <f>IF(C71=0,"",_xlfn.CONCAT(VLOOKUP(C71,#REF!,3,FALSE)," ",VLOOKUP(C71,#REF!,4,FALSE)))</f>
        <v/>
      </c>
      <c r="E71" s="331"/>
      <c r="F71" s="331"/>
      <c r="G71" s="331"/>
      <c r="H71" s="332"/>
      <c r="I71" s="330"/>
      <c r="J71" s="331"/>
      <c r="K71" s="331"/>
      <c r="L71" s="331"/>
      <c r="M71" s="331"/>
      <c r="N71" s="332"/>
      <c r="O71" s="217"/>
      <c r="P71" s="217"/>
      <c r="Q71" s="217"/>
      <c r="R71" s="217"/>
      <c r="S71" s="218"/>
      <c r="V71" s="174"/>
    </row>
    <row r="72" spans="2:22" ht="25.2" customHeight="1" x14ac:dyDescent="0.25">
      <c r="B72" s="172"/>
      <c r="C72" s="216"/>
      <c r="D72" s="330" t="str">
        <f>IF(C72=0,"",_xlfn.CONCAT(VLOOKUP(C72,#REF!,3,FALSE)," ",VLOOKUP(C72,#REF!,4,FALSE)))</f>
        <v/>
      </c>
      <c r="E72" s="331"/>
      <c r="F72" s="331"/>
      <c r="G72" s="331"/>
      <c r="H72" s="332"/>
      <c r="I72" s="330"/>
      <c r="J72" s="331"/>
      <c r="K72" s="331"/>
      <c r="L72" s="331"/>
      <c r="M72" s="331"/>
      <c r="N72" s="332"/>
      <c r="O72" s="217"/>
      <c r="P72" s="217"/>
      <c r="Q72" s="217"/>
      <c r="R72" s="217"/>
      <c r="S72" s="218"/>
      <c r="V72" s="174"/>
    </row>
    <row r="73" spans="2:22" ht="25.2" customHeight="1" x14ac:dyDescent="0.25">
      <c r="B73" s="172"/>
      <c r="C73" s="216"/>
      <c r="D73" s="330" t="str">
        <f>IF(C73=0,"",_xlfn.CONCAT(VLOOKUP(C73,#REF!,3,FALSE)," ",VLOOKUP(C73,#REF!,4,FALSE)))</f>
        <v/>
      </c>
      <c r="E73" s="331"/>
      <c r="F73" s="331"/>
      <c r="G73" s="331"/>
      <c r="H73" s="332"/>
      <c r="I73" s="330"/>
      <c r="J73" s="331"/>
      <c r="K73" s="331"/>
      <c r="L73" s="331"/>
      <c r="M73" s="331"/>
      <c r="N73" s="332"/>
      <c r="O73" s="217"/>
      <c r="P73" s="217"/>
      <c r="Q73" s="217"/>
      <c r="R73" s="217"/>
      <c r="S73" s="218"/>
      <c r="V73" s="174"/>
    </row>
    <row r="74" spans="2:22" ht="25.2" customHeight="1" x14ac:dyDescent="0.25">
      <c r="B74" s="172"/>
      <c r="C74" s="216"/>
      <c r="D74" s="330" t="str">
        <f>IF(C74=0,"",_xlfn.CONCAT(VLOOKUP(C74,#REF!,3,FALSE)," ",VLOOKUP(C74,#REF!,4,FALSE)))</f>
        <v/>
      </c>
      <c r="E74" s="331"/>
      <c r="F74" s="331"/>
      <c r="G74" s="331"/>
      <c r="H74" s="332"/>
      <c r="I74" s="330"/>
      <c r="J74" s="331"/>
      <c r="K74" s="331"/>
      <c r="L74" s="331"/>
      <c r="M74" s="331"/>
      <c r="N74" s="332"/>
      <c r="O74" s="217"/>
      <c r="P74" s="217"/>
      <c r="Q74" s="217"/>
      <c r="R74" s="217"/>
      <c r="S74" s="218"/>
      <c r="V74" s="174"/>
    </row>
    <row r="75" spans="2:22" ht="25.2" customHeight="1" x14ac:dyDescent="0.25">
      <c r="B75" s="172"/>
      <c r="C75" s="216"/>
      <c r="D75" s="330" t="str">
        <f>IF(C75=0,"",_xlfn.CONCAT(VLOOKUP(C75,#REF!,3,FALSE)," ",VLOOKUP(C75,#REF!,4,FALSE)))</f>
        <v/>
      </c>
      <c r="E75" s="331"/>
      <c r="F75" s="331"/>
      <c r="G75" s="331"/>
      <c r="H75" s="332"/>
      <c r="I75" s="330"/>
      <c r="J75" s="331"/>
      <c r="K75" s="331"/>
      <c r="L75" s="331"/>
      <c r="M75" s="331"/>
      <c r="N75" s="332"/>
      <c r="O75" s="217"/>
      <c r="P75" s="217"/>
      <c r="Q75" s="217"/>
      <c r="R75" s="217"/>
      <c r="S75" s="218"/>
      <c r="V75" s="174"/>
    </row>
    <row r="76" spans="2:22" ht="25.2" customHeight="1" x14ac:dyDescent="0.25">
      <c r="B76" s="172"/>
      <c r="C76" s="216"/>
      <c r="D76" s="330" t="str">
        <f>IF(C76=0,"",_xlfn.CONCAT(VLOOKUP(C76,#REF!,3,FALSE)," ",VLOOKUP(C76,#REF!,4,FALSE)))</f>
        <v/>
      </c>
      <c r="E76" s="331"/>
      <c r="F76" s="331"/>
      <c r="G76" s="331"/>
      <c r="H76" s="332"/>
      <c r="I76" s="330"/>
      <c r="J76" s="331"/>
      <c r="K76" s="331"/>
      <c r="L76" s="331"/>
      <c r="M76" s="331"/>
      <c r="N76" s="332"/>
      <c r="O76" s="217"/>
      <c r="P76" s="217"/>
      <c r="Q76" s="217"/>
      <c r="R76" s="217"/>
      <c r="S76" s="218"/>
      <c r="V76" s="174"/>
    </row>
    <row r="77" spans="2:22" ht="25.2" customHeight="1" thickBot="1" x14ac:dyDescent="0.3">
      <c r="B77" s="172"/>
      <c r="C77" s="219"/>
      <c r="D77" s="336" t="str">
        <f>IF(C77=0,"",_xlfn.CONCAT(VLOOKUP(C77,#REF!,3,FALSE)," ",VLOOKUP(C77,#REF!,4,FALSE)))</f>
        <v/>
      </c>
      <c r="E77" s="337"/>
      <c r="F77" s="337"/>
      <c r="G77" s="337"/>
      <c r="H77" s="338"/>
      <c r="I77" s="336"/>
      <c r="J77" s="337"/>
      <c r="K77" s="337"/>
      <c r="L77" s="337"/>
      <c r="M77" s="337"/>
      <c r="N77" s="338"/>
      <c r="O77" s="220"/>
      <c r="P77" s="220"/>
      <c r="Q77" s="220"/>
      <c r="R77" s="220"/>
      <c r="S77" s="221"/>
      <c r="V77" s="174"/>
    </row>
    <row r="78" spans="2:22" ht="25.2" customHeight="1" thickBot="1" x14ac:dyDescent="0.3">
      <c r="B78" s="177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9"/>
    </row>
    <row r="79" spans="2:22" ht="13.8" thickBot="1" x14ac:dyDescent="0.3"/>
    <row r="80" spans="2:22" s="182" customFormat="1" ht="30" customHeight="1" thickBot="1" x14ac:dyDescent="0.3">
      <c r="B80" s="180"/>
      <c r="C80" s="326" t="s">
        <v>1326</v>
      </c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181"/>
    </row>
    <row r="81" spans="2:22" ht="9" customHeight="1" x14ac:dyDescent="0.25">
      <c r="B81" s="169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1"/>
    </row>
    <row r="82" spans="2:22" ht="14.4" thickBot="1" x14ac:dyDescent="0.3">
      <c r="B82" s="208"/>
      <c r="E82" s="186"/>
      <c r="V82" s="174"/>
    </row>
    <row r="83" spans="2:22" ht="12.75" customHeight="1" thickBot="1" x14ac:dyDescent="0.3">
      <c r="B83" s="172"/>
      <c r="D83" s="339" t="s">
        <v>1327</v>
      </c>
      <c r="E83" s="339"/>
      <c r="F83" s="339"/>
      <c r="G83" s="339"/>
      <c r="H83" s="339"/>
      <c r="I83" s="340"/>
      <c r="J83" s="222"/>
      <c r="V83" s="174"/>
    </row>
    <row r="84" spans="2:22" ht="138" customHeight="1" thickBot="1" x14ac:dyDescent="0.3">
      <c r="B84" s="172"/>
      <c r="C84" s="191" t="s">
        <v>990</v>
      </c>
      <c r="D84" s="191"/>
      <c r="E84" s="191" t="s">
        <v>970</v>
      </c>
      <c r="F84" s="191"/>
      <c r="G84" s="191"/>
      <c r="H84" s="191"/>
      <c r="I84" s="186" t="s">
        <v>1015</v>
      </c>
      <c r="J84" s="186"/>
      <c r="O84" s="209" t="s">
        <v>1328</v>
      </c>
      <c r="P84" s="210" t="s">
        <v>1329</v>
      </c>
      <c r="Q84" s="210" t="s">
        <v>1538</v>
      </c>
      <c r="R84" s="210" t="s">
        <v>1330</v>
      </c>
      <c r="S84" s="211"/>
      <c r="T84" s="212"/>
      <c r="V84" s="174"/>
    </row>
    <row r="85" spans="2:22" ht="25.2" customHeight="1" x14ac:dyDescent="0.25">
      <c r="B85" s="172"/>
      <c r="C85" s="213"/>
      <c r="D85" s="333" t="str">
        <f>IF(C85=0,"",_xlfn.CONCAT(VLOOKUP(C85,#REF!,3,FALSE)," ",VLOOKUP(C85,#REF!,4,FALSE)))</f>
        <v/>
      </c>
      <c r="E85" s="334"/>
      <c r="F85" s="334"/>
      <c r="G85" s="334"/>
      <c r="H85" s="335"/>
      <c r="I85" s="333"/>
      <c r="J85" s="334"/>
      <c r="K85" s="334"/>
      <c r="L85" s="334"/>
      <c r="M85" s="334"/>
      <c r="N85" s="335"/>
      <c r="O85" s="214"/>
      <c r="P85" s="214"/>
      <c r="Q85" s="214"/>
      <c r="R85" s="214"/>
      <c r="S85" s="215"/>
      <c r="V85" s="174"/>
    </row>
    <row r="86" spans="2:22" ht="25.2" customHeight="1" x14ac:dyDescent="0.25">
      <c r="B86" s="172"/>
      <c r="C86" s="216"/>
      <c r="D86" s="330" t="str">
        <f>IF(C86=0,"",_xlfn.CONCAT(VLOOKUP(C86,#REF!,3,FALSE)," ",VLOOKUP(C86,#REF!,4,FALSE)))</f>
        <v/>
      </c>
      <c r="E86" s="331"/>
      <c r="F86" s="331"/>
      <c r="G86" s="331"/>
      <c r="H86" s="332"/>
      <c r="I86" s="330"/>
      <c r="J86" s="331"/>
      <c r="K86" s="331"/>
      <c r="L86" s="331"/>
      <c r="M86" s="331"/>
      <c r="N86" s="332"/>
      <c r="O86" s="217"/>
      <c r="P86" s="217"/>
      <c r="Q86" s="217"/>
      <c r="R86" s="217"/>
      <c r="S86" s="218"/>
      <c r="V86" s="174"/>
    </row>
    <row r="87" spans="2:22" ht="25.2" customHeight="1" x14ac:dyDescent="0.25">
      <c r="B87" s="172"/>
      <c r="C87" s="216"/>
      <c r="D87" s="330" t="str">
        <f>IF(C87=0,"",_xlfn.CONCAT(VLOOKUP(C87,#REF!,3,FALSE)," ",VLOOKUP(C87,#REF!,4,FALSE)))</f>
        <v/>
      </c>
      <c r="E87" s="331"/>
      <c r="F87" s="331"/>
      <c r="G87" s="331"/>
      <c r="H87" s="332"/>
      <c r="I87" s="330"/>
      <c r="J87" s="331"/>
      <c r="K87" s="331"/>
      <c r="L87" s="331"/>
      <c r="M87" s="331"/>
      <c r="N87" s="332"/>
      <c r="O87" s="217"/>
      <c r="P87" s="217"/>
      <c r="Q87" s="217"/>
      <c r="R87" s="217"/>
      <c r="S87" s="218"/>
      <c r="V87" s="174"/>
    </row>
    <row r="88" spans="2:22" ht="25.2" customHeight="1" x14ac:dyDescent="0.25">
      <c r="B88" s="172"/>
      <c r="C88" s="216"/>
      <c r="D88" s="330" t="str">
        <f>IF(C88=0,"",_xlfn.CONCAT(VLOOKUP(C88,#REF!,3,FALSE)," ",VLOOKUP(C88,#REF!,4,FALSE)))</f>
        <v/>
      </c>
      <c r="E88" s="331"/>
      <c r="F88" s="331"/>
      <c r="G88" s="331"/>
      <c r="H88" s="332"/>
      <c r="I88" s="330"/>
      <c r="J88" s="331"/>
      <c r="K88" s="331"/>
      <c r="L88" s="331"/>
      <c r="M88" s="331"/>
      <c r="N88" s="332"/>
      <c r="O88" s="217"/>
      <c r="P88" s="217"/>
      <c r="Q88" s="217"/>
      <c r="R88" s="217"/>
      <c r="S88" s="218"/>
      <c r="V88" s="174"/>
    </row>
    <row r="89" spans="2:22" ht="25.2" customHeight="1" x14ac:dyDescent="0.25">
      <c r="B89" s="172"/>
      <c r="C89" s="216"/>
      <c r="D89" s="330" t="str">
        <f>IF(C89=0,"",_xlfn.CONCAT(VLOOKUP(C89,#REF!,3,FALSE)," ",VLOOKUP(C89,#REF!,4,FALSE)))</f>
        <v/>
      </c>
      <c r="E89" s="331"/>
      <c r="F89" s="331"/>
      <c r="G89" s="331"/>
      <c r="H89" s="332"/>
      <c r="I89" s="330"/>
      <c r="J89" s="331"/>
      <c r="K89" s="331"/>
      <c r="L89" s="331"/>
      <c r="M89" s="331"/>
      <c r="N89" s="332"/>
      <c r="O89" s="217"/>
      <c r="P89" s="217"/>
      <c r="Q89" s="217"/>
      <c r="R89" s="217"/>
      <c r="S89" s="218"/>
      <c r="V89" s="174"/>
    </row>
    <row r="90" spans="2:22" ht="25.2" customHeight="1" x14ac:dyDescent="0.25">
      <c r="B90" s="172"/>
      <c r="C90" s="216"/>
      <c r="D90" s="330" t="str">
        <f>IF(C90=0,"",_xlfn.CONCAT(VLOOKUP(C90,#REF!,3,FALSE)," ",VLOOKUP(C90,#REF!,4,FALSE)))</f>
        <v/>
      </c>
      <c r="E90" s="331"/>
      <c r="F90" s="331"/>
      <c r="G90" s="331"/>
      <c r="H90" s="332"/>
      <c r="I90" s="330"/>
      <c r="J90" s="331"/>
      <c r="K90" s="331"/>
      <c r="L90" s="331"/>
      <c r="M90" s="331"/>
      <c r="N90" s="332"/>
      <c r="O90" s="217"/>
      <c r="P90" s="217"/>
      <c r="Q90" s="217"/>
      <c r="R90" s="217"/>
      <c r="S90" s="218"/>
      <c r="V90" s="174"/>
    </row>
    <row r="91" spans="2:22" ht="25.2" customHeight="1" x14ac:dyDescent="0.25">
      <c r="B91" s="172"/>
      <c r="C91" s="216"/>
      <c r="D91" s="330" t="str">
        <f>IF(C91=0,"",_xlfn.CONCAT(VLOOKUP(C91,#REF!,3,FALSE)," ",VLOOKUP(C91,#REF!,4,FALSE)))</f>
        <v/>
      </c>
      <c r="E91" s="331"/>
      <c r="F91" s="331"/>
      <c r="G91" s="331"/>
      <c r="H91" s="332"/>
      <c r="I91" s="330"/>
      <c r="J91" s="331"/>
      <c r="K91" s="331"/>
      <c r="L91" s="331"/>
      <c r="M91" s="331"/>
      <c r="N91" s="332"/>
      <c r="O91" s="217"/>
      <c r="P91" s="217"/>
      <c r="Q91" s="217"/>
      <c r="R91" s="217"/>
      <c r="S91" s="218"/>
      <c r="V91" s="174"/>
    </row>
    <row r="92" spans="2:22" ht="25.2" customHeight="1" x14ac:dyDescent="0.25">
      <c r="B92" s="172"/>
      <c r="C92" s="216"/>
      <c r="D92" s="330" t="str">
        <f>IF(C92=0,"",_xlfn.CONCAT(VLOOKUP(C92,#REF!,3,FALSE)," ",VLOOKUP(C92,#REF!,4,FALSE)))</f>
        <v/>
      </c>
      <c r="E92" s="331"/>
      <c r="F92" s="331"/>
      <c r="G92" s="331"/>
      <c r="H92" s="332"/>
      <c r="I92" s="330"/>
      <c r="J92" s="331"/>
      <c r="K92" s="331"/>
      <c r="L92" s="331"/>
      <c r="M92" s="331"/>
      <c r="N92" s="332"/>
      <c r="O92" s="217"/>
      <c r="P92" s="217"/>
      <c r="Q92" s="217"/>
      <c r="R92" s="217"/>
      <c r="S92" s="218"/>
      <c r="V92" s="174"/>
    </row>
    <row r="93" spans="2:22" ht="25.2" customHeight="1" x14ac:dyDescent="0.25">
      <c r="B93" s="172"/>
      <c r="C93" s="216"/>
      <c r="D93" s="330" t="str">
        <f>IF(C93=0,"",_xlfn.CONCAT(VLOOKUP(C93,#REF!,3,FALSE)," ",VLOOKUP(C93,#REF!,4,FALSE)))</f>
        <v/>
      </c>
      <c r="E93" s="331"/>
      <c r="F93" s="331"/>
      <c r="G93" s="331"/>
      <c r="H93" s="332"/>
      <c r="I93" s="330"/>
      <c r="J93" s="331"/>
      <c r="K93" s="331"/>
      <c r="L93" s="331"/>
      <c r="M93" s="331"/>
      <c r="N93" s="332"/>
      <c r="O93" s="217"/>
      <c r="P93" s="217"/>
      <c r="Q93" s="217"/>
      <c r="R93" s="217"/>
      <c r="S93" s="218"/>
      <c r="V93" s="174"/>
    </row>
    <row r="94" spans="2:22" ht="25.2" customHeight="1" x14ac:dyDescent="0.25">
      <c r="B94" s="172"/>
      <c r="C94" s="216"/>
      <c r="D94" s="330" t="str">
        <f>IF(C94=0,"",_xlfn.CONCAT(VLOOKUP(C94,#REF!,3,FALSE)," ",VLOOKUP(C94,#REF!,4,FALSE)))</f>
        <v/>
      </c>
      <c r="E94" s="331"/>
      <c r="F94" s="331"/>
      <c r="G94" s="331"/>
      <c r="H94" s="332"/>
      <c r="I94" s="330"/>
      <c r="J94" s="331"/>
      <c r="K94" s="331"/>
      <c r="L94" s="331"/>
      <c r="M94" s="331"/>
      <c r="N94" s="332"/>
      <c r="O94" s="217"/>
      <c r="P94" s="217"/>
      <c r="Q94" s="217"/>
      <c r="R94" s="217"/>
      <c r="S94" s="218"/>
      <c r="V94" s="174"/>
    </row>
    <row r="95" spans="2:22" ht="25.2" customHeight="1" x14ac:dyDescent="0.25">
      <c r="B95" s="172"/>
      <c r="C95" s="216"/>
      <c r="D95" s="330" t="str">
        <f>IF(C95=0,"",_xlfn.CONCAT(VLOOKUP(C95,#REF!,3,FALSE)," ",VLOOKUP(C95,#REF!,4,FALSE)))</f>
        <v/>
      </c>
      <c r="E95" s="331"/>
      <c r="F95" s="331"/>
      <c r="G95" s="331"/>
      <c r="H95" s="332"/>
      <c r="I95" s="330"/>
      <c r="J95" s="331"/>
      <c r="K95" s="331"/>
      <c r="L95" s="331"/>
      <c r="M95" s="331"/>
      <c r="N95" s="332"/>
      <c r="O95" s="217"/>
      <c r="P95" s="217"/>
      <c r="Q95" s="217"/>
      <c r="R95" s="217"/>
      <c r="S95" s="218"/>
      <c r="V95" s="174"/>
    </row>
    <row r="96" spans="2:22" ht="25.2" customHeight="1" thickBot="1" x14ac:dyDescent="0.3">
      <c r="B96" s="172"/>
      <c r="C96" s="219"/>
      <c r="D96" s="336" t="str">
        <f>IF(C96=0,"",_xlfn.CONCAT(VLOOKUP(C96,#REF!,3,FALSE)," ",VLOOKUP(C96,#REF!,4,FALSE)))</f>
        <v/>
      </c>
      <c r="E96" s="337"/>
      <c r="F96" s="337"/>
      <c r="G96" s="337"/>
      <c r="H96" s="338"/>
      <c r="I96" s="336"/>
      <c r="J96" s="337"/>
      <c r="K96" s="337"/>
      <c r="L96" s="337"/>
      <c r="M96" s="337"/>
      <c r="N96" s="338"/>
      <c r="O96" s="220"/>
      <c r="P96" s="220"/>
      <c r="Q96" s="220"/>
      <c r="R96" s="220"/>
      <c r="S96" s="221"/>
      <c r="V96" s="174"/>
    </row>
    <row r="97" spans="2:22" ht="25.2" customHeight="1" x14ac:dyDescent="0.25">
      <c r="B97" s="172"/>
      <c r="V97" s="174"/>
    </row>
    <row r="98" spans="2:22" ht="25.2" customHeight="1" thickBot="1" x14ac:dyDescent="0.3">
      <c r="B98" s="177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9"/>
    </row>
    <row r="99" spans="2:22" s="182" customFormat="1" ht="30" customHeight="1" thickBot="1" x14ac:dyDescent="0.3">
      <c r="B99" s="180"/>
      <c r="C99" s="326" t="s">
        <v>1331</v>
      </c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181"/>
    </row>
    <row r="100" spans="2:22" ht="9" customHeight="1" x14ac:dyDescent="0.25">
      <c r="B100" s="169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1"/>
    </row>
    <row r="101" spans="2:22" ht="13.8" x14ac:dyDescent="0.25">
      <c r="B101" s="208"/>
      <c r="E101" s="186"/>
      <c r="V101" s="174"/>
    </row>
    <row r="102" spans="2:22" ht="12.75" customHeight="1" thickBot="1" x14ac:dyDescent="0.3">
      <c r="B102" s="172"/>
      <c r="V102" s="174"/>
    </row>
    <row r="103" spans="2:22" ht="19.2" customHeight="1" thickBot="1" x14ac:dyDescent="0.3">
      <c r="B103" s="172"/>
      <c r="C103" s="223" t="s">
        <v>990</v>
      </c>
      <c r="D103" s="347" t="s">
        <v>970</v>
      </c>
      <c r="E103" s="348"/>
      <c r="F103" s="348"/>
      <c r="G103" s="348"/>
      <c r="H103" s="349"/>
      <c r="I103" s="347" t="s">
        <v>1332</v>
      </c>
      <c r="J103" s="348"/>
      <c r="K103" s="348"/>
      <c r="L103" s="348"/>
      <c r="M103" s="348"/>
      <c r="N103" s="348"/>
      <c r="O103" s="348"/>
      <c r="P103" s="348"/>
      <c r="Q103" s="349"/>
      <c r="R103" s="348" t="s">
        <v>987</v>
      </c>
      <c r="S103" s="348"/>
      <c r="T103" s="350" t="s">
        <v>1333</v>
      </c>
      <c r="U103" s="351"/>
      <c r="V103" s="174"/>
    </row>
    <row r="104" spans="2:22" ht="25.2" customHeight="1" x14ac:dyDescent="0.25">
      <c r="B104" s="172"/>
      <c r="C104" s="213"/>
      <c r="D104" s="341" t="str">
        <f>IF(C104=0,"",_xlfn.CONCAT(VLOOKUP(C104,#REF!,3,FALSE)," ",VLOOKUP(C104,#REF!,4,FALSE)))</f>
        <v/>
      </c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2"/>
      <c r="U104" s="343"/>
      <c r="V104" s="174"/>
    </row>
    <row r="105" spans="2:22" ht="25.2" customHeight="1" x14ac:dyDescent="0.25">
      <c r="B105" s="172"/>
      <c r="C105" s="216"/>
      <c r="D105" s="344" t="str">
        <f>IF(C105=0,"",_xlfn.CONCAT(VLOOKUP(C105,#REF!,3,FALSE)," ",VLOOKUP(C105,#REF!,4,FALSE)))</f>
        <v/>
      </c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5"/>
      <c r="U105" s="346"/>
      <c r="V105" s="174"/>
    </row>
    <row r="106" spans="2:22" ht="25.2" customHeight="1" x14ac:dyDescent="0.25">
      <c r="B106" s="172"/>
      <c r="C106" s="216"/>
      <c r="D106" s="344" t="str">
        <f>IF(C106=0,"",_xlfn.CONCAT(VLOOKUP(C106,#REF!,3,FALSE)," ",VLOOKUP(C106,#REF!,4,FALSE)))</f>
        <v/>
      </c>
      <c r="E106" s="344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  <c r="Q106" s="344"/>
      <c r="R106" s="344"/>
      <c r="S106" s="344"/>
      <c r="T106" s="345"/>
      <c r="U106" s="346"/>
      <c r="V106" s="174"/>
    </row>
    <row r="107" spans="2:22" ht="25.2" customHeight="1" x14ac:dyDescent="0.25">
      <c r="B107" s="172"/>
      <c r="C107" s="216"/>
      <c r="D107" s="344" t="str">
        <f>IF(C107=0,"",_xlfn.CONCAT(VLOOKUP(C107,#REF!,3,FALSE)," ",VLOOKUP(C107,#REF!,4,FALSE)))</f>
        <v/>
      </c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44"/>
      <c r="R107" s="344"/>
      <c r="S107" s="344"/>
      <c r="T107" s="345"/>
      <c r="U107" s="346"/>
      <c r="V107" s="174"/>
    </row>
    <row r="108" spans="2:22" ht="25.2" customHeight="1" x14ac:dyDescent="0.25">
      <c r="B108" s="172"/>
      <c r="C108" s="216"/>
      <c r="D108" s="344" t="str">
        <f>IF(C108=0,"",_xlfn.CONCAT(VLOOKUP(C108,#REF!,3,FALSE)," ",VLOOKUP(C108,#REF!,4,FALSE)))</f>
        <v/>
      </c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5"/>
      <c r="U108" s="346"/>
      <c r="V108" s="174"/>
    </row>
    <row r="109" spans="2:22" ht="25.2" customHeight="1" x14ac:dyDescent="0.25">
      <c r="B109" s="172"/>
      <c r="C109" s="216"/>
      <c r="D109" s="344" t="str">
        <f>IF(C109=0,"",_xlfn.CONCAT(VLOOKUP(C109,#REF!,3,FALSE)," ",VLOOKUP(C109,#REF!,4,FALSE)))</f>
        <v/>
      </c>
      <c r="E109" s="344"/>
      <c r="F109" s="344"/>
      <c r="G109" s="344"/>
      <c r="H109" s="344"/>
      <c r="I109" s="344"/>
      <c r="J109" s="344"/>
      <c r="K109" s="344"/>
      <c r="L109" s="344"/>
      <c r="M109" s="344"/>
      <c r="N109" s="344"/>
      <c r="O109" s="344"/>
      <c r="P109" s="344"/>
      <c r="Q109" s="344"/>
      <c r="R109" s="344"/>
      <c r="S109" s="344"/>
      <c r="T109" s="345"/>
      <c r="U109" s="346"/>
      <c r="V109" s="174"/>
    </row>
    <row r="110" spans="2:22" ht="25.2" customHeight="1" x14ac:dyDescent="0.25">
      <c r="B110" s="172"/>
      <c r="C110" s="216"/>
      <c r="D110" s="344" t="str">
        <f>IF(C110=0,"",_xlfn.CONCAT(VLOOKUP(C110,#REF!,3,FALSE)," ",VLOOKUP(C110,#REF!,4,FALSE)))</f>
        <v/>
      </c>
      <c r="E110" s="344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  <c r="Q110" s="344"/>
      <c r="R110" s="344"/>
      <c r="S110" s="344"/>
      <c r="T110" s="345"/>
      <c r="U110" s="346"/>
      <c r="V110" s="174"/>
    </row>
    <row r="111" spans="2:22" ht="25.2" customHeight="1" x14ac:dyDescent="0.25">
      <c r="B111" s="172"/>
      <c r="C111" s="216"/>
      <c r="D111" s="344" t="str">
        <f>IF(C111=0,"",_xlfn.CONCAT(VLOOKUP(C111,#REF!,3,FALSE)," ",VLOOKUP(C111,#REF!,4,FALSE)))</f>
        <v/>
      </c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5"/>
      <c r="U111" s="346"/>
      <c r="V111" s="174"/>
    </row>
    <row r="112" spans="2:22" ht="25.2" customHeight="1" x14ac:dyDescent="0.25">
      <c r="B112" s="172"/>
      <c r="C112" s="216"/>
      <c r="D112" s="344" t="str">
        <f>IF(C112=0,"",_xlfn.CONCAT(VLOOKUP(C112,#REF!,3,FALSE)," ",VLOOKUP(C112,#REF!,4,FALSE)))</f>
        <v/>
      </c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5"/>
      <c r="U112" s="346"/>
      <c r="V112" s="174"/>
    </row>
    <row r="113" spans="1:22" ht="25.2" customHeight="1" x14ac:dyDescent="0.25">
      <c r="B113" s="172"/>
      <c r="C113" s="216"/>
      <c r="D113" s="344" t="str">
        <f>IF(C113=0,"",_xlfn.CONCAT(VLOOKUP(C113,#REF!,3,FALSE)," ",VLOOKUP(C113,#REF!,4,FALSE)))</f>
        <v/>
      </c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5"/>
      <c r="U113" s="346"/>
      <c r="V113" s="174"/>
    </row>
    <row r="114" spans="1:22" ht="25.2" customHeight="1" x14ac:dyDescent="0.25">
      <c r="B114" s="172"/>
      <c r="C114" s="216"/>
      <c r="D114" s="344" t="str">
        <f>IF(C114=0,"",_xlfn.CONCAT(VLOOKUP(C114,#REF!,3,FALSE)," ",VLOOKUP(C114,#REF!,4,FALSE)))</f>
        <v/>
      </c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4"/>
      <c r="P114" s="344"/>
      <c r="Q114" s="344"/>
      <c r="R114" s="344"/>
      <c r="S114" s="344"/>
      <c r="T114" s="345"/>
      <c r="U114" s="346"/>
      <c r="V114" s="174"/>
    </row>
    <row r="115" spans="1:22" ht="25.2" customHeight="1" thickBot="1" x14ac:dyDescent="0.3">
      <c r="B115" s="172"/>
      <c r="C115" s="219"/>
      <c r="D115" s="356" t="str">
        <f>IF(C115=0,"",_xlfn.CONCAT(VLOOKUP(C115,#REF!,3,FALSE)," ",VLOOKUP(C115,#REF!,4,FALSE)))</f>
        <v/>
      </c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7"/>
      <c r="U115" s="358"/>
      <c r="V115" s="174"/>
    </row>
    <row r="116" spans="1:22" ht="25.2" customHeight="1" x14ac:dyDescent="0.25">
      <c r="B116" s="172"/>
      <c r="V116" s="174"/>
    </row>
    <row r="117" spans="1:22" ht="11.25" customHeight="1" thickBot="1" x14ac:dyDescent="0.3">
      <c r="B117" s="177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9"/>
    </row>
    <row r="118" spans="1:22" ht="13.5" customHeight="1" thickBot="1" x14ac:dyDescent="0.3">
      <c r="B118" s="225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225"/>
    </row>
    <row r="119" spans="1:22" ht="11.25" customHeight="1" x14ac:dyDescent="0.3">
      <c r="B119" s="205"/>
      <c r="V119" s="174"/>
    </row>
    <row r="120" spans="1:22" s="229" customFormat="1" ht="18" customHeight="1" x14ac:dyDescent="0.3">
      <c r="A120" s="166"/>
      <c r="B120" s="226"/>
      <c r="C120" s="227" t="s">
        <v>1023</v>
      </c>
      <c r="D120" s="227"/>
      <c r="E120" s="227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228"/>
      <c r="S120" s="166"/>
      <c r="T120" s="166"/>
      <c r="U120" s="166"/>
      <c r="V120" s="174"/>
    </row>
    <row r="121" spans="1:22" ht="14.25" customHeight="1" x14ac:dyDescent="0.25">
      <c r="B121" s="172"/>
      <c r="Q121" s="229"/>
      <c r="R121" s="229"/>
      <c r="V121" s="174"/>
    </row>
    <row r="122" spans="1:22" ht="6" customHeight="1" x14ac:dyDescent="0.25">
      <c r="B122" s="172"/>
      <c r="C122" s="230"/>
      <c r="D122" s="230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174"/>
    </row>
    <row r="123" spans="1:22" ht="35.1" customHeight="1" x14ac:dyDescent="0.25">
      <c r="B123" s="172"/>
      <c r="C123" s="352"/>
      <c r="D123" s="353"/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53"/>
      <c r="R123" s="353"/>
      <c r="S123" s="353"/>
      <c r="T123" s="353"/>
      <c r="U123" s="354"/>
      <c r="V123" s="174"/>
    </row>
    <row r="124" spans="1:22" ht="11.25" customHeight="1" thickBot="1" x14ac:dyDescent="0.3">
      <c r="B124" s="177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9"/>
    </row>
    <row r="125" spans="1:22" ht="22.5" customHeight="1" x14ac:dyDescent="0.25"/>
    <row r="126" spans="1:22" x14ac:dyDescent="0.25">
      <c r="B126" s="186" t="s">
        <v>1024</v>
      </c>
      <c r="E126" s="355"/>
      <c r="F126" s="355"/>
      <c r="G126" s="355"/>
      <c r="H126" s="355"/>
      <c r="I126" s="355"/>
      <c r="J126" s="355"/>
      <c r="K126" s="355"/>
      <c r="L126" s="355"/>
      <c r="M126" s="355"/>
      <c r="N126" s="355"/>
      <c r="Q126" s="355"/>
      <c r="R126" s="355"/>
      <c r="S126" s="355"/>
      <c r="T126" s="355"/>
      <c r="U126" s="355"/>
      <c r="V126" s="355"/>
    </row>
    <row r="127" spans="1:22" x14ac:dyDescent="0.25">
      <c r="B127" s="229"/>
      <c r="C127" s="231"/>
      <c r="D127" s="231"/>
      <c r="E127" s="229" t="s">
        <v>1025</v>
      </c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 t="s">
        <v>1026</v>
      </c>
      <c r="R127" s="229"/>
      <c r="S127" s="229"/>
      <c r="T127" s="229"/>
      <c r="U127" s="229"/>
      <c r="V127" s="229"/>
    </row>
    <row r="128" spans="1:22" ht="17.25" customHeight="1" x14ac:dyDescent="0.25">
      <c r="A128" s="229"/>
    </row>
    <row r="129" spans="2:22" x14ac:dyDescent="0.25">
      <c r="B129" s="186" t="s">
        <v>1027</v>
      </c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Q129" s="355"/>
      <c r="R129" s="355"/>
      <c r="S129" s="355"/>
      <c r="T129" s="355"/>
      <c r="U129" s="355"/>
      <c r="V129" s="355"/>
    </row>
    <row r="130" spans="2:22" x14ac:dyDescent="0.25">
      <c r="C130" s="231"/>
      <c r="D130" s="231"/>
      <c r="E130" s="229" t="s">
        <v>1025</v>
      </c>
      <c r="Q130" s="232" t="s">
        <v>1026</v>
      </c>
    </row>
  </sheetData>
  <sheetProtection formatCells="0" formatColumns="0" formatRows="0" selectLockedCells="1"/>
  <mergeCells count="126">
    <mergeCell ref="C123:U123"/>
    <mergeCell ref="E126:N126"/>
    <mergeCell ref="Q126:V126"/>
    <mergeCell ref="E129:N129"/>
    <mergeCell ref="Q129:V129"/>
    <mergeCell ref="D114:H114"/>
    <mergeCell ref="I114:Q114"/>
    <mergeCell ref="R114:S114"/>
    <mergeCell ref="T114:U114"/>
    <mergeCell ref="D115:H115"/>
    <mergeCell ref="I115:Q115"/>
    <mergeCell ref="R115:S115"/>
    <mergeCell ref="T115:U115"/>
    <mergeCell ref="D112:H112"/>
    <mergeCell ref="I112:Q112"/>
    <mergeCell ref="R112:S112"/>
    <mergeCell ref="T112:U112"/>
    <mergeCell ref="D113:H113"/>
    <mergeCell ref="I113:Q113"/>
    <mergeCell ref="R113:S113"/>
    <mergeCell ref="T113:U113"/>
    <mergeCell ref="D110:H110"/>
    <mergeCell ref="I110:Q110"/>
    <mergeCell ref="R110:S110"/>
    <mergeCell ref="T110:U110"/>
    <mergeCell ref="D111:H111"/>
    <mergeCell ref="I111:Q111"/>
    <mergeCell ref="R111:S111"/>
    <mergeCell ref="T111:U111"/>
    <mergeCell ref="D108:H108"/>
    <mergeCell ref="I108:Q108"/>
    <mergeCell ref="R108:S108"/>
    <mergeCell ref="T108:U108"/>
    <mergeCell ref="D109:H109"/>
    <mergeCell ref="I109:Q109"/>
    <mergeCell ref="R109:S109"/>
    <mergeCell ref="T109:U109"/>
    <mergeCell ref="D106:H106"/>
    <mergeCell ref="I106:Q106"/>
    <mergeCell ref="R106:S106"/>
    <mergeCell ref="T106:U106"/>
    <mergeCell ref="D107:H107"/>
    <mergeCell ref="I107:Q107"/>
    <mergeCell ref="R107:S107"/>
    <mergeCell ref="T107:U107"/>
    <mergeCell ref="D104:H104"/>
    <mergeCell ref="I104:Q104"/>
    <mergeCell ref="R104:S104"/>
    <mergeCell ref="T104:U104"/>
    <mergeCell ref="D105:H105"/>
    <mergeCell ref="I105:Q105"/>
    <mergeCell ref="R105:S105"/>
    <mergeCell ref="T105:U105"/>
    <mergeCell ref="D96:H96"/>
    <mergeCell ref="I96:N96"/>
    <mergeCell ref="C99:U99"/>
    <mergeCell ref="D103:H103"/>
    <mergeCell ref="I103:Q103"/>
    <mergeCell ref="R103:S103"/>
    <mergeCell ref="T103:U103"/>
    <mergeCell ref="D93:H93"/>
    <mergeCell ref="I93:N93"/>
    <mergeCell ref="D94:H94"/>
    <mergeCell ref="I94:N94"/>
    <mergeCell ref="D95:H95"/>
    <mergeCell ref="I95:N95"/>
    <mergeCell ref="D90:H90"/>
    <mergeCell ref="I90:N90"/>
    <mergeCell ref="D91:H91"/>
    <mergeCell ref="I91:N91"/>
    <mergeCell ref="D92:H92"/>
    <mergeCell ref="I92:N92"/>
    <mergeCell ref="D87:H87"/>
    <mergeCell ref="I87:N87"/>
    <mergeCell ref="D88:H88"/>
    <mergeCell ref="I88:N88"/>
    <mergeCell ref="D89:H89"/>
    <mergeCell ref="I89:N89"/>
    <mergeCell ref="C80:U80"/>
    <mergeCell ref="D83:I83"/>
    <mergeCell ref="D85:H85"/>
    <mergeCell ref="I85:N85"/>
    <mergeCell ref="D86:H86"/>
    <mergeCell ref="I86:N86"/>
    <mergeCell ref="D75:H75"/>
    <mergeCell ref="I75:N75"/>
    <mergeCell ref="D76:H76"/>
    <mergeCell ref="I76:N76"/>
    <mergeCell ref="D77:H77"/>
    <mergeCell ref="I77:N77"/>
    <mergeCell ref="D72:H72"/>
    <mergeCell ref="I72:N72"/>
    <mergeCell ref="D73:H73"/>
    <mergeCell ref="I73:N73"/>
    <mergeCell ref="D74:H74"/>
    <mergeCell ref="I74:N74"/>
    <mergeCell ref="D69:H69"/>
    <mergeCell ref="I69:N69"/>
    <mergeCell ref="D70:H70"/>
    <mergeCell ref="I70:N70"/>
    <mergeCell ref="D71:H71"/>
    <mergeCell ref="I71:N71"/>
    <mergeCell ref="D66:H66"/>
    <mergeCell ref="I66:N66"/>
    <mergeCell ref="D67:H67"/>
    <mergeCell ref="I67:N67"/>
    <mergeCell ref="D68:H68"/>
    <mergeCell ref="I68:N68"/>
    <mergeCell ref="G54:I54"/>
    <mergeCell ref="C58:U58"/>
    <mergeCell ref="C61:U61"/>
    <mergeCell ref="H12:Q12"/>
    <mergeCell ref="H14:Q14"/>
    <mergeCell ref="C24:U24"/>
    <mergeCell ref="C25:K25"/>
    <mergeCell ref="C32:U32"/>
    <mergeCell ref="C37:U37"/>
    <mergeCell ref="B2:V2"/>
    <mergeCell ref="R4:V4"/>
    <mergeCell ref="H6:I6"/>
    <mergeCell ref="N6:Q6"/>
    <mergeCell ref="H8:Q8"/>
    <mergeCell ref="H10:Q10"/>
    <mergeCell ref="C42:U42"/>
    <mergeCell ref="G48:H48"/>
    <mergeCell ref="C50:U50"/>
  </mergeCells>
  <pageMargins left="0.47244094488188981" right="0.27559055118110237" top="0.27559055118110237" bottom="0.19685039370078741" header="0.19685039370078741" footer="0.19685039370078741"/>
  <pageSetup paperSize="9" orientation="portrait" r:id="rId1"/>
  <headerFooter alignWithMargins="0"/>
  <rowBreaks count="3" manualBreakCount="3">
    <brk id="59" max="16383" man="1"/>
    <brk id="78" max="16383" man="1"/>
    <brk id="97" max="16383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Tabelle33">
    <tabColor rgb="FFFFFF00"/>
    <pageSetUpPr fitToPage="1"/>
  </sheetPr>
  <dimension ref="A1:Y26"/>
  <sheetViews>
    <sheetView view="pageBreakPreview" topLeftCell="A4" zoomScale="60" zoomScaleNormal="100" workbookViewId="0">
      <selection activeCell="B19" sqref="B19:U26"/>
    </sheetView>
  </sheetViews>
  <sheetFormatPr baseColWidth="10" defaultColWidth="11.44140625" defaultRowHeight="13.2" x14ac:dyDescent="0.25"/>
  <cols>
    <col min="1" max="1" width="4" customWidth="1"/>
    <col min="2" max="2" width="18.44140625" customWidth="1"/>
    <col min="3" max="3" width="6.33203125" customWidth="1"/>
    <col min="4" max="4" width="4.6640625" customWidth="1"/>
    <col min="5" max="5" width="6.33203125" customWidth="1"/>
    <col min="6" max="6" width="4.6640625" customWidth="1"/>
    <col min="7" max="7" width="6.33203125" customWidth="1"/>
    <col min="8" max="8" width="4.6640625" customWidth="1"/>
    <col min="9" max="9" width="6.33203125" customWidth="1"/>
    <col min="10" max="10" width="4.6640625" customWidth="1"/>
    <col min="11" max="11" width="6.33203125" customWidth="1"/>
    <col min="12" max="12" width="4.6640625" customWidth="1"/>
    <col min="13" max="13" width="6.33203125" customWidth="1"/>
    <col min="14" max="14" width="4.6640625" customWidth="1"/>
    <col min="15" max="15" width="6.33203125" customWidth="1"/>
    <col min="16" max="16" width="4.6640625" customWidth="1"/>
    <col min="17" max="17" width="6.33203125" customWidth="1"/>
    <col min="18" max="18" width="4.6640625" customWidth="1"/>
    <col min="19" max="19" width="6.33203125" customWidth="1"/>
    <col min="20" max="20" width="4.6640625" customWidth="1"/>
    <col min="21" max="21" width="9.44140625" customWidth="1"/>
    <col min="22" max="22" width="7.6640625" customWidth="1"/>
    <col min="24" max="24" width="4.44140625" customWidth="1"/>
    <col min="26" max="46" width="11.44140625" customWidth="1"/>
  </cols>
  <sheetData>
    <row r="1" spans="1:25" ht="28.5" customHeight="1" x14ac:dyDescent="0.25">
      <c r="A1" s="378" t="str">
        <f>Schlüssel!$C$1</f>
        <v>Bayernliga Herren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5"/>
      <c r="Y1" s="5"/>
    </row>
    <row r="2" spans="1:25" ht="28.5" customHeight="1" x14ac:dyDescent="0.25">
      <c r="A2" s="379" t="str">
        <f>"Saison "&amp;Spielorte!C18&amp;"     -     Spieltag "&amp;Erfassung6!AS2&amp;"     -     "&amp;Erfassung6!AT1</f>
        <v>Saison 2025/2026     -     Spieltag 6     -     11.04./12.04.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5"/>
      <c r="Y2" s="5"/>
    </row>
    <row r="3" spans="1:25" ht="28.5" customHeight="1" x14ac:dyDescent="0.25">
      <c r="A3" s="379" t="str">
        <f>+Erfassung6!AE2</f>
        <v>Unterföhring Dreambowl Palace</v>
      </c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5"/>
      <c r="Y3" s="5"/>
    </row>
    <row r="4" spans="1:25" ht="28.5" customHeight="1" thickBot="1" x14ac:dyDescent="0.45">
      <c r="A4" s="19"/>
      <c r="B4" s="19"/>
      <c r="C4" s="27"/>
      <c r="D4" s="155"/>
      <c r="E4" s="19"/>
      <c r="F4" s="155"/>
      <c r="G4" s="155"/>
      <c r="H4" s="155"/>
      <c r="I4" s="155"/>
      <c r="J4" s="155"/>
      <c r="K4" s="155"/>
      <c r="L4" s="155"/>
      <c r="M4" s="156"/>
      <c r="N4" s="19"/>
      <c r="O4" s="157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382" t="s">
        <v>977</v>
      </c>
      <c r="B5" s="384" t="s">
        <v>978</v>
      </c>
      <c r="C5" s="372" t="s">
        <v>961</v>
      </c>
      <c r="D5" s="373"/>
      <c r="E5" s="372" t="s">
        <v>962</v>
      </c>
      <c r="F5" s="373"/>
      <c r="G5" s="372" t="s">
        <v>963</v>
      </c>
      <c r="H5" s="373"/>
      <c r="I5" s="372" t="s">
        <v>964</v>
      </c>
      <c r="J5" s="373"/>
      <c r="K5" s="372" t="s">
        <v>965</v>
      </c>
      <c r="L5" s="373"/>
      <c r="M5" s="372" t="s">
        <v>966</v>
      </c>
      <c r="N5" s="373"/>
      <c r="O5" s="372" t="s">
        <v>967</v>
      </c>
      <c r="P5" s="373"/>
      <c r="Q5" s="372" t="s">
        <v>968</v>
      </c>
      <c r="R5" s="373"/>
      <c r="S5" s="374" t="s">
        <v>969</v>
      </c>
      <c r="T5" s="373"/>
      <c r="U5" s="372" t="s">
        <v>960</v>
      </c>
      <c r="V5" s="373"/>
      <c r="W5" s="380" t="s">
        <v>979</v>
      </c>
    </row>
    <row r="6" spans="1:25" ht="13.8" thickBot="1" x14ac:dyDescent="0.3">
      <c r="A6" s="383"/>
      <c r="B6" s="385"/>
      <c r="C6" s="22" t="s">
        <v>980</v>
      </c>
      <c r="D6" s="23" t="s">
        <v>973</v>
      </c>
      <c r="E6" s="22" t="s">
        <v>980</v>
      </c>
      <c r="F6" s="23" t="s">
        <v>973</v>
      </c>
      <c r="G6" s="22" t="s">
        <v>980</v>
      </c>
      <c r="H6" s="23" t="s">
        <v>973</v>
      </c>
      <c r="I6" s="22" t="s">
        <v>980</v>
      </c>
      <c r="J6" s="23" t="s">
        <v>973</v>
      </c>
      <c r="K6" s="22" t="s">
        <v>980</v>
      </c>
      <c r="L6" s="23" t="s">
        <v>973</v>
      </c>
      <c r="M6" s="22" t="s">
        <v>980</v>
      </c>
      <c r="N6" s="23" t="s">
        <v>973</v>
      </c>
      <c r="O6" s="22" t="s">
        <v>980</v>
      </c>
      <c r="P6" s="23" t="s">
        <v>973</v>
      </c>
      <c r="Q6" s="22" t="s">
        <v>980</v>
      </c>
      <c r="R6" s="23" t="s">
        <v>973</v>
      </c>
      <c r="S6" s="22" t="s">
        <v>980</v>
      </c>
      <c r="T6" s="23" t="s">
        <v>973</v>
      </c>
      <c r="U6" s="22" t="s">
        <v>972</v>
      </c>
      <c r="V6" s="23" t="s">
        <v>973</v>
      </c>
      <c r="W6" s="381"/>
    </row>
    <row r="7" spans="1:25" ht="42" customHeight="1" thickBot="1" x14ac:dyDescent="0.3">
      <c r="A7" s="158">
        <v>1</v>
      </c>
      <c r="B7" s="109" t="str">
        <f>IFERROR(INDEX(Erfassung6!$AA:$AA,MATCH($A7,Erfassung6!$BR:$BR,0)-17),Schlüssel!B5)</f>
        <v>BC Comet Nürnberg</v>
      </c>
      <c r="C7" s="110">
        <f>INDEX(Erfassung6!AC:AC,MATCH($A7,Erfassung6!$BR:$BR,0)-1)</f>
        <v>0</v>
      </c>
      <c r="D7" s="111">
        <f>INDEX(Erfassung6!AD:AD,MATCH($A7,Erfassung6!$BR:$BR,0))</f>
        <v>0</v>
      </c>
      <c r="E7" s="110">
        <f>INDEX(Erfassung6!AE:AE,MATCH($A7,Erfassung6!$BR:$BR,0)-1)</f>
        <v>0</v>
      </c>
      <c r="F7" s="111">
        <f>INDEX(Erfassung6!AF:AF,MATCH($A7,Erfassung6!$BR:$BR,0))</f>
        <v>0</v>
      </c>
      <c r="G7" s="110">
        <f>INDEX(Erfassung6!AG:AG,MATCH($A7,Erfassung6!$BR:$BR,0)-1)</f>
        <v>0</v>
      </c>
      <c r="H7" s="111">
        <f>INDEX(Erfassung6!AH:AH,MATCH($A7,Erfassung6!$BR:$BR,0))</f>
        <v>0</v>
      </c>
      <c r="I7" s="110">
        <f>INDEX(Erfassung6!AI:AI,MATCH($A7,Erfassung6!$BR:$BR,0)-1)</f>
        <v>0</v>
      </c>
      <c r="J7" s="111">
        <f>INDEX(Erfassung6!AJ:AJ,MATCH($A7,Erfassung6!$BR:$BR,0))</f>
        <v>0</v>
      </c>
      <c r="K7" s="110">
        <f>INDEX(Erfassung6!AK:AK,MATCH($A7,Erfassung6!$BR:$BR,0)-1)</f>
        <v>0</v>
      </c>
      <c r="L7" s="111">
        <f>INDEX(Erfassung6!AL:AL,MATCH($A7,Erfassung6!$BR:$BR,0))</f>
        <v>0</v>
      </c>
      <c r="M7" s="110">
        <f>INDEX(Erfassung6!AM:AM,MATCH($A7,Erfassung6!$BR:$BR,0)-1)</f>
        <v>0</v>
      </c>
      <c r="N7" s="111">
        <f>INDEX(Erfassung6!AN:AN,MATCH($A7,Erfassung6!$BR:$BR,0))</f>
        <v>0</v>
      </c>
      <c r="O7" s="110">
        <f>INDEX(Erfassung6!AO:AO,MATCH($A7,Erfassung6!$BR:$BR,0)-1)</f>
        <v>0</v>
      </c>
      <c r="P7" s="111">
        <f>INDEX(Erfassung6!AP:AP,MATCH($A7,Erfassung6!$BR:$BR,0))</f>
        <v>0</v>
      </c>
      <c r="Q7" s="110">
        <f>INDEX(Erfassung6!AQ:AQ,MATCH($A7,Erfassung6!$BR:$BR,0)-1)</f>
        <v>0</v>
      </c>
      <c r="R7" s="111">
        <f>INDEX(Erfassung6!AR:AR,MATCH($A7,Erfassung6!$BR:$BR,0))</f>
        <v>0</v>
      </c>
      <c r="S7" s="110">
        <f>INDEX(Erfassung6!AS:AS,MATCH($A7,Erfassung6!$BR:$BR,0)-1)</f>
        <v>0</v>
      </c>
      <c r="T7" s="111">
        <f>INDEX(Erfassung6!AT:AT,MATCH($A7,Erfassung6!$BR:$BR,0))</f>
        <v>0</v>
      </c>
      <c r="U7" s="112">
        <f>IFERROR(SUM(C7+E7+G7+I7+K7+M7+O7+Q7+S7),0)</f>
        <v>0</v>
      </c>
      <c r="V7" s="113">
        <f>IFERROR(SUM(D7+F7+H7+J7+L7+N7+P7+R7+T7),0)</f>
        <v>0</v>
      </c>
      <c r="W7" s="159">
        <f>IFERROR(U7/INDEX(Erfassung6!BF:BF,MATCH(A7,Erfassung6!BR:BR,0)),0)</f>
        <v>0</v>
      </c>
      <c r="X7" s="24"/>
    </row>
    <row r="8" spans="1:25" ht="42" customHeight="1" thickBot="1" x14ac:dyDescent="0.3">
      <c r="A8" s="158">
        <v>2</v>
      </c>
      <c r="B8" s="109" t="str">
        <f>IFERROR(INDEX(Erfassung6!$AA:$AA,MATCH($A8,Erfassung6!$BR:$BR,0)-17),Schlüssel!B6)</f>
        <v>BK München 3</v>
      </c>
      <c r="C8" s="110" t="e">
        <f>INDEX(Erfassung6!AC:AC,MATCH($A8,Erfassung6!$BR:$BR,0)-1)</f>
        <v>#N/A</v>
      </c>
      <c r="D8" s="111" t="e">
        <f>INDEX(Erfassung6!AD:AD,MATCH($A8,Erfassung6!$BR:$BR,0))</f>
        <v>#N/A</v>
      </c>
      <c r="E8" s="110" t="e">
        <f>INDEX(Erfassung6!AE:AE,MATCH($A8,Erfassung6!$BR:$BR,0)-1)</f>
        <v>#N/A</v>
      </c>
      <c r="F8" s="111" t="e">
        <f>INDEX(Erfassung6!AF:AF,MATCH($A8,Erfassung6!$BR:$BR,0))</f>
        <v>#N/A</v>
      </c>
      <c r="G8" s="110" t="e">
        <f>INDEX(Erfassung6!AG:AG,MATCH($A8,Erfassung6!$BR:$BR,0)-1)</f>
        <v>#N/A</v>
      </c>
      <c r="H8" s="111" t="e">
        <f>INDEX(Erfassung6!AH:AH,MATCH($A8,Erfassung6!$BR:$BR,0))</f>
        <v>#N/A</v>
      </c>
      <c r="I8" s="110" t="e">
        <f>INDEX(Erfassung6!AI:AI,MATCH($A8,Erfassung6!$BR:$BR,0)-1)</f>
        <v>#N/A</v>
      </c>
      <c r="J8" s="111" t="e">
        <f>INDEX(Erfassung6!AJ:AJ,MATCH($A8,Erfassung6!$BR:$BR,0))</f>
        <v>#N/A</v>
      </c>
      <c r="K8" s="110" t="e">
        <f>INDEX(Erfassung6!AK:AK,MATCH($A8,Erfassung6!$BR:$BR,0)-1)</f>
        <v>#N/A</v>
      </c>
      <c r="L8" s="111" t="e">
        <f>INDEX(Erfassung6!AL:AL,MATCH($A8,Erfassung6!$BR:$BR,0))</f>
        <v>#N/A</v>
      </c>
      <c r="M8" s="110" t="e">
        <f>INDEX(Erfassung6!AM:AM,MATCH($A8,Erfassung6!$BR:$BR,0)-1)</f>
        <v>#N/A</v>
      </c>
      <c r="N8" s="111" t="e">
        <f>INDEX(Erfassung6!AN:AN,MATCH($A8,Erfassung6!$BR:$BR,0))</f>
        <v>#N/A</v>
      </c>
      <c r="O8" s="110" t="e">
        <f>INDEX(Erfassung6!AO:AO,MATCH($A8,Erfassung6!$BR:$BR,0)-1)</f>
        <v>#N/A</v>
      </c>
      <c r="P8" s="111" t="e">
        <f>INDEX(Erfassung6!AP:AP,MATCH($A8,Erfassung6!$BR:$BR,0))</f>
        <v>#N/A</v>
      </c>
      <c r="Q8" s="110" t="e">
        <f>INDEX(Erfassung6!AQ:AQ,MATCH($A8,Erfassung6!$BR:$BR,0)-1)</f>
        <v>#N/A</v>
      </c>
      <c r="R8" s="111" t="e">
        <f>INDEX(Erfassung6!AR:AR,MATCH($A8,Erfassung6!$BR:$BR,0))</f>
        <v>#N/A</v>
      </c>
      <c r="S8" s="110" t="e">
        <f>INDEX(Erfassung6!AS:AS,MATCH($A8,Erfassung6!$BR:$BR,0)-1)</f>
        <v>#N/A</v>
      </c>
      <c r="T8" s="111" t="e">
        <f>INDEX(Erfassung6!AT:AT,MATCH($A8,Erfassung6!$BR:$BR,0))</f>
        <v>#N/A</v>
      </c>
      <c r="U8" s="112">
        <f>IFERROR(SUM(C8+E8+G8+I8+K8+M8+O8+Q8+S8),0)</f>
        <v>0</v>
      </c>
      <c r="V8" s="113">
        <f>IFERROR(SUM(D8+F8+H8+J8+L8+N8+P8+R8+T8),0)</f>
        <v>0</v>
      </c>
      <c r="W8" s="159">
        <f>IFERROR(U8/INDEX(Erfassung6!BF:BF,MATCH(A8,Erfassung6!BR:BR,0)),0)</f>
        <v>0</v>
      </c>
      <c r="X8" s="24"/>
    </row>
    <row r="9" spans="1:25" ht="42" customHeight="1" thickBot="1" x14ac:dyDescent="0.3">
      <c r="A9" s="158">
        <v>3</v>
      </c>
      <c r="B9" s="109" t="str">
        <f>IFERROR(INDEX(Erfassung6!$AA:$AA,MATCH($A9,Erfassung6!$BR:$BR,0)-17),Schlüssel!B7)</f>
        <v>SG DJK Rimpar 1</v>
      </c>
      <c r="C9" s="110" t="e">
        <f>INDEX(Erfassung6!AC:AC,MATCH($A9,Erfassung6!$BR:$BR,0)-1)</f>
        <v>#N/A</v>
      </c>
      <c r="D9" s="111" t="e">
        <f>INDEX(Erfassung6!AD:AD,MATCH($A9,Erfassung6!$BR:$BR,0))</f>
        <v>#N/A</v>
      </c>
      <c r="E9" s="110" t="e">
        <f>INDEX(Erfassung6!AE:AE,MATCH($A9,Erfassung6!$BR:$BR,0)-1)</f>
        <v>#N/A</v>
      </c>
      <c r="F9" s="111" t="e">
        <f>INDEX(Erfassung6!AF:AF,MATCH($A9,Erfassung6!$BR:$BR,0))</f>
        <v>#N/A</v>
      </c>
      <c r="G9" s="110" t="e">
        <f>INDEX(Erfassung6!AG:AG,MATCH($A9,Erfassung6!$BR:$BR,0)-1)</f>
        <v>#N/A</v>
      </c>
      <c r="H9" s="111" t="e">
        <f>INDEX(Erfassung6!AH:AH,MATCH($A9,Erfassung6!$BR:$BR,0))</f>
        <v>#N/A</v>
      </c>
      <c r="I9" s="110" t="e">
        <f>INDEX(Erfassung6!AI:AI,MATCH($A9,Erfassung6!$BR:$BR,0)-1)</f>
        <v>#N/A</v>
      </c>
      <c r="J9" s="111" t="e">
        <f>INDEX(Erfassung6!AJ:AJ,MATCH($A9,Erfassung6!$BR:$BR,0))</f>
        <v>#N/A</v>
      </c>
      <c r="K9" s="110" t="e">
        <f>INDEX(Erfassung6!AK:AK,MATCH($A9,Erfassung6!$BR:$BR,0)-1)</f>
        <v>#N/A</v>
      </c>
      <c r="L9" s="111" t="e">
        <f>INDEX(Erfassung6!AL:AL,MATCH($A9,Erfassung6!$BR:$BR,0))</f>
        <v>#N/A</v>
      </c>
      <c r="M9" s="110" t="e">
        <f>INDEX(Erfassung6!AM:AM,MATCH($A9,Erfassung6!$BR:$BR,0)-1)</f>
        <v>#N/A</v>
      </c>
      <c r="N9" s="111" t="e">
        <f>INDEX(Erfassung6!AN:AN,MATCH($A9,Erfassung6!$BR:$BR,0))</f>
        <v>#N/A</v>
      </c>
      <c r="O9" s="110" t="e">
        <f>INDEX(Erfassung6!AO:AO,MATCH($A9,Erfassung6!$BR:$BR,0)-1)</f>
        <v>#N/A</v>
      </c>
      <c r="P9" s="111" t="e">
        <f>INDEX(Erfassung6!AP:AP,MATCH($A9,Erfassung6!$BR:$BR,0))</f>
        <v>#N/A</v>
      </c>
      <c r="Q9" s="110" t="e">
        <f>INDEX(Erfassung6!AQ:AQ,MATCH($A9,Erfassung6!$BR:$BR,0)-1)</f>
        <v>#N/A</v>
      </c>
      <c r="R9" s="111" t="e">
        <f>INDEX(Erfassung6!AR:AR,MATCH($A9,Erfassung6!$BR:$BR,0))</f>
        <v>#N/A</v>
      </c>
      <c r="S9" s="110" t="e">
        <f>INDEX(Erfassung6!AS:AS,MATCH($A9,Erfassung6!$BR:$BR,0)-1)</f>
        <v>#N/A</v>
      </c>
      <c r="T9" s="111" t="e">
        <f>INDEX(Erfassung6!AT:AT,MATCH($A9,Erfassung6!$BR:$BR,0))</f>
        <v>#N/A</v>
      </c>
      <c r="U9" s="112">
        <f t="shared" ref="U9:V16" si="0">IFERROR(SUM(C9+E9+G9+I9+K9+M9+O9+Q9+S9),0)</f>
        <v>0</v>
      </c>
      <c r="V9" s="113">
        <f t="shared" si="0"/>
        <v>0</v>
      </c>
      <c r="W9" s="159">
        <f>IFERROR(U9/INDEX(Erfassung6!BF:BF,MATCH(A9,Erfassung6!BR:BR,0)),0)</f>
        <v>0</v>
      </c>
      <c r="X9" s="24"/>
    </row>
    <row r="10" spans="1:25" ht="42" customHeight="1" thickBot="1" x14ac:dyDescent="0.3">
      <c r="A10" s="158">
        <v>4</v>
      </c>
      <c r="B10" s="109" t="str">
        <f>IFERROR(INDEX(Erfassung6!$AA:$AA,MATCH($A10,Erfassung6!$BR:$BR,0)-17),Schlüssel!B8)</f>
        <v>SG Rottendorf 1</v>
      </c>
      <c r="C10" s="110" t="e">
        <f>INDEX(Erfassung6!AC:AC,MATCH($A10,Erfassung6!$BR:$BR,0)-1)</f>
        <v>#N/A</v>
      </c>
      <c r="D10" s="111" t="e">
        <f>INDEX(Erfassung6!AD:AD,MATCH($A10,Erfassung6!$BR:$BR,0))</f>
        <v>#N/A</v>
      </c>
      <c r="E10" s="110" t="e">
        <f>INDEX(Erfassung6!AE:AE,MATCH($A10,Erfassung6!$BR:$BR,0)-1)</f>
        <v>#N/A</v>
      </c>
      <c r="F10" s="111" t="e">
        <f>INDEX(Erfassung6!AF:AF,MATCH($A10,Erfassung6!$BR:$BR,0))</f>
        <v>#N/A</v>
      </c>
      <c r="G10" s="110" t="e">
        <f>INDEX(Erfassung6!AG:AG,MATCH($A10,Erfassung6!$BR:$BR,0)-1)</f>
        <v>#N/A</v>
      </c>
      <c r="H10" s="111" t="e">
        <f>INDEX(Erfassung6!AH:AH,MATCH($A10,Erfassung6!$BR:$BR,0))</f>
        <v>#N/A</v>
      </c>
      <c r="I10" s="110" t="e">
        <f>INDEX(Erfassung6!AI:AI,MATCH($A10,Erfassung6!$BR:$BR,0)-1)</f>
        <v>#N/A</v>
      </c>
      <c r="J10" s="111" t="e">
        <f>INDEX(Erfassung6!AJ:AJ,MATCH($A10,Erfassung6!$BR:$BR,0))</f>
        <v>#N/A</v>
      </c>
      <c r="K10" s="110" t="e">
        <f>INDEX(Erfassung6!AK:AK,MATCH($A10,Erfassung6!$BR:$BR,0)-1)</f>
        <v>#N/A</v>
      </c>
      <c r="L10" s="111" t="e">
        <f>INDEX(Erfassung6!AL:AL,MATCH($A10,Erfassung6!$BR:$BR,0))</f>
        <v>#N/A</v>
      </c>
      <c r="M10" s="110" t="e">
        <f>INDEX(Erfassung6!AM:AM,MATCH($A10,Erfassung6!$BR:$BR,0)-1)</f>
        <v>#N/A</v>
      </c>
      <c r="N10" s="111" t="e">
        <f>INDEX(Erfassung6!AN:AN,MATCH($A10,Erfassung6!$BR:$BR,0))</f>
        <v>#N/A</v>
      </c>
      <c r="O10" s="110" t="e">
        <f>INDEX(Erfassung6!AO:AO,MATCH($A10,Erfassung6!$BR:$BR,0)-1)</f>
        <v>#N/A</v>
      </c>
      <c r="P10" s="111" t="e">
        <f>INDEX(Erfassung6!AP:AP,MATCH($A10,Erfassung6!$BR:$BR,0))</f>
        <v>#N/A</v>
      </c>
      <c r="Q10" s="110" t="e">
        <f>INDEX(Erfassung6!AQ:AQ,MATCH($A10,Erfassung6!$BR:$BR,0)-1)</f>
        <v>#N/A</v>
      </c>
      <c r="R10" s="111" t="e">
        <f>INDEX(Erfassung6!AR:AR,MATCH($A10,Erfassung6!$BR:$BR,0))</f>
        <v>#N/A</v>
      </c>
      <c r="S10" s="110" t="e">
        <f>INDEX(Erfassung6!AS:AS,MATCH($A10,Erfassung6!$BR:$BR,0)-1)</f>
        <v>#N/A</v>
      </c>
      <c r="T10" s="111" t="e">
        <f>INDEX(Erfassung6!AT:AT,MATCH($A10,Erfassung6!$BR:$BR,0))</f>
        <v>#N/A</v>
      </c>
      <c r="U10" s="112">
        <f t="shared" si="0"/>
        <v>0</v>
      </c>
      <c r="V10" s="113">
        <f t="shared" si="0"/>
        <v>0</v>
      </c>
      <c r="W10" s="159">
        <f>IFERROR(U10/INDEX(Erfassung6!BF:BF,MATCH(A10,Erfassung6!BR:BR,0)),0)</f>
        <v>0</v>
      </c>
      <c r="X10" s="24"/>
    </row>
    <row r="11" spans="1:25" ht="42" customHeight="1" thickBot="1" x14ac:dyDescent="0.3">
      <c r="A11" s="158">
        <v>5</v>
      </c>
      <c r="B11" s="109" t="str">
        <f>IFERROR(INDEX(Erfassung6!$AA:$AA,MATCH($A11,Erfassung6!$BR:$BR,0)-17),Schlüssel!B9)</f>
        <v>BC EMAX Unterföhring 2</v>
      </c>
      <c r="C11" s="110" t="e">
        <f>INDEX(Erfassung6!AC:AC,MATCH($A11,Erfassung6!$BR:$BR,0)-1)</f>
        <v>#N/A</v>
      </c>
      <c r="D11" s="111" t="e">
        <f>INDEX(Erfassung6!AD:AD,MATCH($A11,Erfassung6!$BR:$BR,0))</f>
        <v>#N/A</v>
      </c>
      <c r="E11" s="110" t="e">
        <f>INDEX(Erfassung6!AE:AE,MATCH($A11,Erfassung6!$BR:$BR,0)-1)</f>
        <v>#N/A</v>
      </c>
      <c r="F11" s="111" t="e">
        <f>INDEX(Erfassung6!AF:AF,MATCH($A11,Erfassung6!$BR:$BR,0))</f>
        <v>#N/A</v>
      </c>
      <c r="G11" s="110" t="e">
        <f>INDEX(Erfassung6!AG:AG,MATCH($A11,Erfassung6!$BR:$BR,0)-1)</f>
        <v>#N/A</v>
      </c>
      <c r="H11" s="111" t="e">
        <f>INDEX(Erfassung6!AH:AH,MATCH($A11,Erfassung6!$BR:$BR,0))</f>
        <v>#N/A</v>
      </c>
      <c r="I11" s="110" t="e">
        <f>INDEX(Erfassung6!AI:AI,MATCH($A11,Erfassung6!$BR:$BR,0)-1)</f>
        <v>#N/A</v>
      </c>
      <c r="J11" s="111" t="e">
        <f>INDEX(Erfassung6!AJ:AJ,MATCH($A11,Erfassung6!$BR:$BR,0))</f>
        <v>#N/A</v>
      </c>
      <c r="K11" s="110" t="e">
        <f>INDEX(Erfassung6!AK:AK,MATCH($A11,Erfassung6!$BR:$BR,0)-1)</f>
        <v>#N/A</v>
      </c>
      <c r="L11" s="111" t="e">
        <f>INDEX(Erfassung6!AL:AL,MATCH($A11,Erfassung6!$BR:$BR,0))</f>
        <v>#N/A</v>
      </c>
      <c r="M11" s="110" t="e">
        <f>INDEX(Erfassung6!AM:AM,MATCH($A11,Erfassung6!$BR:$BR,0)-1)</f>
        <v>#N/A</v>
      </c>
      <c r="N11" s="111" t="e">
        <f>INDEX(Erfassung6!AN:AN,MATCH($A11,Erfassung6!$BR:$BR,0))</f>
        <v>#N/A</v>
      </c>
      <c r="O11" s="110" t="e">
        <f>INDEX(Erfassung6!AO:AO,MATCH($A11,Erfassung6!$BR:$BR,0)-1)</f>
        <v>#N/A</v>
      </c>
      <c r="P11" s="111" t="e">
        <f>INDEX(Erfassung6!AP:AP,MATCH($A11,Erfassung6!$BR:$BR,0))</f>
        <v>#N/A</v>
      </c>
      <c r="Q11" s="110" t="e">
        <f>INDEX(Erfassung6!AQ:AQ,MATCH($A11,Erfassung6!$BR:$BR,0)-1)</f>
        <v>#N/A</v>
      </c>
      <c r="R11" s="111" t="e">
        <f>INDEX(Erfassung6!AR:AR,MATCH($A11,Erfassung6!$BR:$BR,0))</f>
        <v>#N/A</v>
      </c>
      <c r="S11" s="110" t="e">
        <f>INDEX(Erfassung6!AS:AS,MATCH($A11,Erfassung6!$BR:$BR,0)-1)</f>
        <v>#N/A</v>
      </c>
      <c r="T11" s="111" t="e">
        <f>INDEX(Erfassung6!AT:AT,MATCH($A11,Erfassung6!$BR:$BR,0))</f>
        <v>#N/A</v>
      </c>
      <c r="U11" s="112">
        <f t="shared" si="0"/>
        <v>0</v>
      </c>
      <c r="V11" s="113">
        <f t="shared" si="0"/>
        <v>0</v>
      </c>
      <c r="W11" s="159">
        <f>IFERROR(U11/INDEX(Erfassung6!BF:BF,MATCH(A11,Erfassung6!BR:BR,0)),0)</f>
        <v>0</v>
      </c>
      <c r="X11" s="24"/>
    </row>
    <row r="12" spans="1:25" ht="42" customHeight="1" thickBot="1" x14ac:dyDescent="0.3">
      <c r="A12" s="158">
        <v>6</v>
      </c>
      <c r="B12" s="109" t="str">
        <f>IFERROR(INDEX(Erfassung6!$AA:$AA,MATCH($A12,Erfassung6!$BR:$BR,0)-17),Schlüssel!B10)</f>
        <v>Bajuwaren München 1</v>
      </c>
      <c r="C12" s="110" t="e">
        <f>INDEX(Erfassung6!AC:AC,MATCH($A12,Erfassung6!$BR:$BR,0)-1)</f>
        <v>#N/A</v>
      </c>
      <c r="D12" s="111" t="e">
        <f>INDEX(Erfassung6!AD:AD,MATCH($A12,Erfassung6!$BR:$BR,0))</f>
        <v>#N/A</v>
      </c>
      <c r="E12" s="110" t="e">
        <f>INDEX(Erfassung6!AE:AE,MATCH($A12,Erfassung6!$BR:$BR,0)-1)</f>
        <v>#N/A</v>
      </c>
      <c r="F12" s="111" t="e">
        <f>INDEX(Erfassung6!AF:AF,MATCH($A12,Erfassung6!$BR:$BR,0))</f>
        <v>#N/A</v>
      </c>
      <c r="G12" s="110" t="e">
        <f>INDEX(Erfassung6!AG:AG,MATCH($A12,Erfassung6!$BR:$BR,0)-1)</f>
        <v>#N/A</v>
      </c>
      <c r="H12" s="111" t="e">
        <f>INDEX(Erfassung6!AH:AH,MATCH($A12,Erfassung6!$BR:$BR,0))</f>
        <v>#N/A</v>
      </c>
      <c r="I12" s="110" t="e">
        <f>INDEX(Erfassung6!AI:AI,MATCH($A12,Erfassung6!$BR:$BR,0)-1)</f>
        <v>#N/A</v>
      </c>
      <c r="J12" s="111" t="e">
        <f>INDEX(Erfassung6!AJ:AJ,MATCH($A12,Erfassung6!$BR:$BR,0))</f>
        <v>#N/A</v>
      </c>
      <c r="K12" s="110" t="e">
        <f>INDEX(Erfassung6!AK:AK,MATCH($A12,Erfassung6!$BR:$BR,0)-1)</f>
        <v>#N/A</v>
      </c>
      <c r="L12" s="111" t="e">
        <f>INDEX(Erfassung6!AL:AL,MATCH($A12,Erfassung6!$BR:$BR,0))</f>
        <v>#N/A</v>
      </c>
      <c r="M12" s="110" t="e">
        <f>INDEX(Erfassung6!AM:AM,MATCH($A12,Erfassung6!$BR:$BR,0)-1)</f>
        <v>#N/A</v>
      </c>
      <c r="N12" s="111" t="e">
        <f>INDEX(Erfassung6!AN:AN,MATCH($A12,Erfassung6!$BR:$BR,0))</f>
        <v>#N/A</v>
      </c>
      <c r="O12" s="110" t="e">
        <f>INDEX(Erfassung6!AO:AO,MATCH($A12,Erfassung6!$BR:$BR,0)-1)</f>
        <v>#N/A</v>
      </c>
      <c r="P12" s="111" t="e">
        <f>INDEX(Erfassung6!AP:AP,MATCH($A12,Erfassung6!$BR:$BR,0))</f>
        <v>#N/A</v>
      </c>
      <c r="Q12" s="110" t="e">
        <f>INDEX(Erfassung6!AQ:AQ,MATCH($A12,Erfassung6!$BR:$BR,0)-1)</f>
        <v>#N/A</v>
      </c>
      <c r="R12" s="111" t="e">
        <f>INDEX(Erfassung6!AR:AR,MATCH($A12,Erfassung6!$BR:$BR,0))</f>
        <v>#N/A</v>
      </c>
      <c r="S12" s="110" t="e">
        <f>INDEX(Erfassung6!AS:AS,MATCH($A12,Erfassung6!$BR:$BR,0)-1)</f>
        <v>#N/A</v>
      </c>
      <c r="T12" s="111" t="e">
        <f>INDEX(Erfassung6!AT:AT,MATCH($A12,Erfassung6!$BR:$BR,0))</f>
        <v>#N/A</v>
      </c>
      <c r="U12" s="112">
        <f t="shared" si="0"/>
        <v>0</v>
      </c>
      <c r="V12" s="113">
        <f t="shared" si="0"/>
        <v>0</v>
      </c>
      <c r="W12" s="159">
        <f>IFERROR(U12/INDEX(Erfassung6!BF:BF,MATCH(A12,Erfassung6!BR:BR,0)),0)</f>
        <v>0</v>
      </c>
      <c r="X12" s="24"/>
    </row>
    <row r="13" spans="1:25" ht="42" customHeight="1" thickBot="1" x14ac:dyDescent="0.3">
      <c r="A13" s="158">
        <v>7</v>
      </c>
      <c r="B13" s="109" t="str">
        <f>IFERROR(INDEX(Erfassung6!$AA:$AA,MATCH($A13,Erfassung6!$BR:$BR,0)-17),Schlüssel!B11)</f>
        <v>Bowlinghaus Bamberg 1</v>
      </c>
      <c r="C13" s="110" t="e">
        <f>INDEX(Erfassung6!AC:AC,MATCH($A13,Erfassung6!$BR:$BR,0)-1)</f>
        <v>#N/A</v>
      </c>
      <c r="D13" s="111" t="e">
        <f>INDEX(Erfassung6!AD:AD,MATCH($A13,Erfassung6!$BR:$BR,0))</f>
        <v>#N/A</v>
      </c>
      <c r="E13" s="110" t="e">
        <f>INDEX(Erfassung6!AE:AE,MATCH($A13,Erfassung6!$BR:$BR,0)-1)</f>
        <v>#N/A</v>
      </c>
      <c r="F13" s="111" t="e">
        <f>INDEX(Erfassung6!AF:AF,MATCH($A13,Erfassung6!$BR:$BR,0))</f>
        <v>#N/A</v>
      </c>
      <c r="G13" s="110" t="e">
        <f>INDEX(Erfassung6!AG:AG,MATCH($A13,Erfassung6!$BR:$BR,0)-1)</f>
        <v>#N/A</v>
      </c>
      <c r="H13" s="111" t="e">
        <f>INDEX(Erfassung6!AH:AH,MATCH($A13,Erfassung6!$BR:$BR,0))</f>
        <v>#N/A</v>
      </c>
      <c r="I13" s="110" t="e">
        <f>INDEX(Erfassung6!AI:AI,MATCH($A13,Erfassung6!$BR:$BR,0)-1)</f>
        <v>#N/A</v>
      </c>
      <c r="J13" s="111" t="e">
        <f>INDEX(Erfassung6!AJ:AJ,MATCH($A13,Erfassung6!$BR:$BR,0))</f>
        <v>#N/A</v>
      </c>
      <c r="K13" s="110" t="e">
        <f>INDEX(Erfassung6!AK:AK,MATCH($A13,Erfassung6!$BR:$BR,0)-1)</f>
        <v>#N/A</v>
      </c>
      <c r="L13" s="111" t="e">
        <f>INDEX(Erfassung6!AL:AL,MATCH($A13,Erfassung6!$BR:$BR,0))</f>
        <v>#N/A</v>
      </c>
      <c r="M13" s="110" t="e">
        <f>INDEX(Erfassung6!AM:AM,MATCH($A13,Erfassung6!$BR:$BR,0)-1)</f>
        <v>#N/A</v>
      </c>
      <c r="N13" s="111" t="e">
        <f>INDEX(Erfassung6!AN:AN,MATCH($A13,Erfassung6!$BR:$BR,0))</f>
        <v>#N/A</v>
      </c>
      <c r="O13" s="110" t="e">
        <f>INDEX(Erfassung6!AO:AO,MATCH($A13,Erfassung6!$BR:$BR,0)-1)</f>
        <v>#N/A</v>
      </c>
      <c r="P13" s="111" t="e">
        <f>INDEX(Erfassung6!AP:AP,MATCH($A13,Erfassung6!$BR:$BR,0))</f>
        <v>#N/A</v>
      </c>
      <c r="Q13" s="110" t="e">
        <f>INDEX(Erfassung6!AQ:AQ,MATCH($A13,Erfassung6!$BR:$BR,0)-1)</f>
        <v>#N/A</v>
      </c>
      <c r="R13" s="111" t="e">
        <f>INDEX(Erfassung6!AR:AR,MATCH($A13,Erfassung6!$BR:$BR,0))</f>
        <v>#N/A</v>
      </c>
      <c r="S13" s="110" t="e">
        <f>INDEX(Erfassung6!AS:AS,MATCH($A13,Erfassung6!$BR:$BR,0)-1)</f>
        <v>#N/A</v>
      </c>
      <c r="T13" s="111" t="e">
        <f>INDEX(Erfassung6!AT:AT,MATCH($A13,Erfassung6!$BR:$BR,0))</f>
        <v>#N/A</v>
      </c>
      <c r="U13" s="112">
        <f t="shared" si="0"/>
        <v>0</v>
      </c>
      <c r="V13" s="113">
        <f t="shared" si="0"/>
        <v>0</v>
      </c>
      <c r="W13" s="159">
        <f>IFERROR(U13/INDEX(Erfassung6!BF:BF,MATCH(A13,Erfassung6!BR:BR,0)),0)</f>
        <v>0</v>
      </c>
      <c r="X13" s="24"/>
    </row>
    <row r="14" spans="1:25" ht="42" customHeight="1" thickBot="1" x14ac:dyDescent="0.3">
      <c r="A14" s="158">
        <v>8</v>
      </c>
      <c r="B14" s="109" t="str">
        <f>IFERROR(INDEX(Erfassung6!$AA:$AA,MATCH($A14,Erfassung6!$BR:$BR,0)-17),Schlüssel!B12)</f>
        <v>Schanzer Ingolstadt 1</v>
      </c>
      <c r="C14" s="110" t="e">
        <f>INDEX(Erfassung6!AC:AC,MATCH($A14,Erfassung6!$BR:$BR,0)-1)</f>
        <v>#N/A</v>
      </c>
      <c r="D14" s="111" t="e">
        <f>INDEX(Erfassung6!AD:AD,MATCH($A14,Erfassung6!$BR:$BR,0))</f>
        <v>#N/A</v>
      </c>
      <c r="E14" s="110" t="e">
        <f>INDEX(Erfassung6!AE:AE,MATCH($A14,Erfassung6!$BR:$BR,0)-1)</f>
        <v>#N/A</v>
      </c>
      <c r="F14" s="111" t="e">
        <f>INDEX(Erfassung6!AF:AF,MATCH($A14,Erfassung6!$BR:$BR,0))</f>
        <v>#N/A</v>
      </c>
      <c r="G14" s="110" t="e">
        <f>INDEX(Erfassung6!AG:AG,MATCH($A14,Erfassung6!$BR:$BR,0)-1)</f>
        <v>#N/A</v>
      </c>
      <c r="H14" s="111" t="e">
        <f>INDEX(Erfassung6!AH:AH,MATCH($A14,Erfassung6!$BR:$BR,0))</f>
        <v>#N/A</v>
      </c>
      <c r="I14" s="110" t="e">
        <f>INDEX(Erfassung6!AI:AI,MATCH($A14,Erfassung6!$BR:$BR,0)-1)</f>
        <v>#N/A</v>
      </c>
      <c r="J14" s="111" t="e">
        <f>INDEX(Erfassung6!AJ:AJ,MATCH($A14,Erfassung6!$BR:$BR,0))</f>
        <v>#N/A</v>
      </c>
      <c r="K14" s="110" t="e">
        <f>INDEX(Erfassung6!AK:AK,MATCH($A14,Erfassung6!$BR:$BR,0)-1)</f>
        <v>#N/A</v>
      </c>
      <c r="L14" s="111" t="e">
        <f>INDEX(Erfassung6!AL:AL,MATCH($A14,Erfassung6!$BR:$BR,0))</f>
        <v>#N/A</v>
      </c>
      <c r="M14" s="110" t="e">
        <f>INDEX(Erfassung6!AM:AM,MATCH($A14,Erfassung6!$BR:$BR,0)-1)</f>
        <v>#N/A</v>
      </c>
      <c r="N14" s="111" t="e">
        <f>INDEX(Erfassung6!AN:AN,MATCH($A14,Erfassung6!$BR:$BR,0))</f>
        <v>#N/A</v>
      </c>
      <c r="O14" s="110" t="e">
        <f>INDEX(Erfassung6!AO:AO,MATCH($A14,Erfassung6!$BR:$BR,0)-1)</f>
        <v>#N/A</v>
      </c>
      <c r="P14" s="111" t="e">
        <f>INDEX(Erfassung6!AP:AP,MATCH($A14,Erfassung6!$BR:$BR,0))</f>
        <v>#N/A</v>
      </c>
      <c r="Q14" s="110" t="e">
        <f>INDEX(Erfassung6!AQ:AQ,MATCH($A14,Erfassung6!$BR:$BR,0)-1)</f>
        <v>#N/A</v>
      </c>
      <c r="R14" s="111" t="e">
        <f>INDEX(Erfassung6!AR:AR,MATCH($A14,Erfassung6!$BR:$BR,0))</f>
        <v>#N/A</v>
      </c>
      <c r="S14" s="110" t="e">
        <f>INDEX(Erfassung6!AS:AS,MATCH($A14,Erfassung6!$BR:$BR,0)-1)</f>
        <v>#N/A</v>
      </c>
      <c r="T14" s="111" t="e">
        <f>INDEX(Erfassung6!AT:AT,MATCH($A14,Erfassung6!$BR:$BR,0))</f>
        <v>#N/A</v>
      </c>
      <c r="U14" s="112">
        <f t="shared" si="0"/>
        <v>0</v>
      </c>
      <c r="V14" s="113">
        <f t="shared" si="0"/>
        <v>0</v>
      </c>
      <c r="W14" s="159">
        <f>IFERROR(U14/INDEX(Erfassung6!BF:BF,MATCH(A14,Erfassung6!BR:BR,0)),0)</f>
        <v>0</v>
      </c>
      <c r="X14" s="24"/>
    </row>
    <row r="15" spans="1:25" ht="42" customHeight="1" thickBot="1" x14ac:dyDescent="0.3">
      <c r="A15" s="158">
        <v>9</v>
      </c>
      <c r="B15" s="109" t="str">
        <f>IFERROR(INDEX(Erfassung6!$AA:$AA,MATCH($A15,Erfassung6!$BR:$BR,0)-17),Schlüssel!B13)</f>
        <v>Werdenfels 1</v>
      </c>
      <c r="C15" s="110" t="e">
        <f>INDEX(Erfassung6!AC:AC,MATCH($A15,Erfassung6!$BR:$BR,0)-1)</f>
        <v>#N/A</v>
      </c>
      <c r="D15" s="111" t="e">
        <f>INDEX(Erfassung6!AD:AD,MATCH($A15,Erfassung6!$BR:$BR,0))</f>
        <v>#N/A</v>
      </c>
      <c r="E15" s="110" t="e">
        <f>INDEX(Erfassung6!AE:AE,MATCH($A15,Erfassung6!$BR:$BR,0)-1)</f>
        <v>#N/A</v>
      </c>
      <c r="F15" s="111" t="e">
        <f>INDEX(Erfassung6!AF:AF,MATCH($A15,Erfassung6!$BR:$BR,0))</f>
        <v>#N/A</v>
      </c>
      <c r="G15" s="110" t="e">
        <f>INDEX(Erfassung6!AG:AG,MATCH($A15,Erfassung6!$BR:$BR,0)-1)</f>
        <v>#N/A</v>
      </c>
      <c r="H15" s="111" t="e">
        <f>INDEX(Erfassung6!AH:AH,MATCH($A15,Erfassung6!$BR:$BR,0))</f>
        <v>#N/A</v>
      </c>
      <c r="I15" s="110" t="e">
        <f>INDEX(Erfassung6!AI:AI,MATCH($A15,Erfassung6!$BR:$BR,0)-1)</f>
        <v>#N/A</v>
      </c>
      <c r="J15" s="111" t="e">
        <f>INDEX(Erfassung6!AJ:AJ,MATCH($A15,Erfassung6!$BR:$BR,0))</f>
        <v>#N/A</v>
      </c>
      <c r="K15" s="110" t="e">
        <f>INDEX(Erfassung6!AK:AK,MATCH($A15,Erfassung6!$BR:$BR,0)-1)</f>
        <v>#N/A</v>
      </c>
      <c r="L15" s="111" t="e">
        <f>INDEX(Erfassung6!AL:AL,MATCH($A15,Erfassung6!$BR:$BR,0))</f>
        <v>#N/A</v>
      </c>
      <c r="M15" s="110" t="e">
        <f>INDEX(Erfassung6!AM:AM,MATCH($A15,Erfassung6!$BR:$BR,0)-1)</f>
        <v>#N/A</v>
      </c>
      <c r="N15" s="111" t="e">
        <f>INDEX(Erfassung6!AN:AN,MATCH($A15,Erfassung6!$BR:$BR,0))</f>
        <v>#N/A</v>
      </c>
      <c r="O15" s="110" t="e">
        <f>INDEX(Erfassung6!AO:AO,MATCH($A15,Erfassung6!$BR:$BR,0)-1)</f>
        <v>#N/A</v>
      </c>
      <c r="P15" s="111" t="e">
        <f>INDEX(Erfassung6!AP:AP,MATCH($A15,Erfassung6!$BR:$BR,0))</f>
        <v>#N/A</v>
      </c>
      <c r="Q15" s="110" t="e">
        <f>INDEX(Erfassung6!AQ:AQ,MATCH($A15,Erfassung6!$BR:$BR,0)-1)</f>
        <v>#N/A</v>
      </c>
      <c r="R15" s="111" t="e">
        <f>INDEX(Erfassung6!AR:AR,MATCH($A15,Erfassung6!$BR:$BR,0))</f>
        <v>#N/A</v>
      </c>
      <c r="S15" s="110" t="e">
        <f>INDEX(Erfassung6!AS:AS,MATCH($A15,Erfassung6!$BR:$BR,0)-1)</f>
        <v>#N/A</v>
      </c>
      <c r="T15" s="111" t="e">
        <f>INDEX(Erfassung6!AT:AT,MATCH($A15,Erfassung6!$BR:$BR,0))</f>
        <v>#N/A</v>
      </c>
      <c r="U15" s="112">
        <f t="shared" si="0"/>
        <v>0</v>
      </c>
      <c r="V15" s="113">
        <f t="shared" si="0"/>
        <v>0</v>
      </c>
      <c r="W15" s="159">
        <f>IFERROR(U15/INDEX(Erfassung6!BF:BF,MATCH(A15,Erfassung6!BR:BR,0)),0)</f>
        <v>0</v>
      </c>
      <c r="X15" s="24"/>
    </row>
    <row r="16" spans="1:25" ht="42" customHeight="1" thickBot="1" x14ac:dyDescent="0.3">
      <c r="A16" s="158">
        <v>10</v>
      </c>
      <c r="B16" s="109" t="str">
        <f>IFERROR(INDEX(Erfassung6!$AA:$AA,MATCH($A16,Erfassung6!$BR:$BR,0)-17),Schlüssel!B14)</f>
        <v>Donaubowler Regensburg 1</v>
      </c>
      <c r="C16" s="110" t="e">
        <f>INDEX(Erfassung6!AC:AC,MATCH($A16,Erfassung6!$BR:$BR,0)-1)</f>
        <v>#N/A</v>
      </c>
      <c r="D16" s="111" t="e">
        <f>INDEX(Erfassung6!AD:AD,MATCH($A16,Erfassung6!$BR:$BR,0))</f>
        <v>#N/A</v>
      </c>
      <c r="E16" s="110" t="e">
        <f>INDEX(Erfassung6!AE:AE,MATCH($A16,Erfassung6!$BR:$BR,0)-1)</f>
        <v>#N/A</v>
      </c>
      <c r="F16" s="111" t="e">
        <f>INDEX(Erfassung6!AF:AF,MATCH($A16,Erfassung6!$BR:$BR,0))</f>
        <v>#N/A</v>
      </c>
      <c r="G16" s="110" t="e">
        <f>INDEX(Erfassung6!AG:AG,MATCH($A16,Erfassung6!$BR:$BR,0)-1)</f>
        <v>#N/A</v>
      </c>
      <c r="H16" s="111" t="e">
        <f>INDEX(Erfassung6!AH:AH,MATCH($A16,Erfassung6!$BR:$BR,0))</f>
        <v>#N/A</v>
      </c>
      <c r="I16" s="110" t="e">
        <f>INDEX(Erfassung6!AI:AI,MATCH($A16,Erfassung6!$BR:$BR,0)-1)</f>
        <v>#N/A</v>
      </c>
      <c r="J16" s="111" t="e">
        <f>INDEX(Erfassung6!AJ:AJ,MATCH($A16,Erfassung6!$BR:$BR,0))</f>
        <v>#N/A</v>
      </c>
      <c r="K16" s="110" t="e">
        <f>INDEX(Erfassung6!AK:AK,MATCH($A16,Erfassung6!$BR:$BR,0)-1)</f>
        <v>#N/A</v>
      </c>
      <c r="L16" s="111" t="e">
        <f>INDEX(Erfassung6!AL:AL,MATCH($A16,Erfassung6!$BR:$BR,0))</f>
        <v>#N/A</v>
      </c>
      <c r="M16" s="110" t="e">
        <f>INDEX(Erfassung6!AM:AM,MATCH($A16,Erfassung6!$BR:$BR,0)-1)</f>
        <v>#N/A</v>
      </c>
      <c r="N16" s="111" t="e">
        <f>INDEX(Erfassung6!AN:AN,MATCH($A16,Erfassung6!$BR:$BR,0))</f>
        <v>#N/A</v>
      </c>
      <c r="O16" s="110" t="e">
        <f>INDEX(Erfassung6!AO:AO,MATCH($A16,Erfassung6!$BR:$BR,0)-1)</f>
        <v>#N/A</v>
      </c>
      <c r="P16" s="111" t="e">
        <f>INDEX(Erfassung6!AP:AP,MATCH($A16,Erfassung6!$BR:$BR,0))</f>
        <v>#N/A</v>
      </c>
      <c r="Q16" s="110" t="e">
        <f>INDEX(Erfassung6!AQ:AQ,MATCH($A16,Erfassung6!$BR:$BR,0)-1)</f>
        <v>#N/A</v>
      </c>
      <c r="R16" s="111" t="e">
        <f>INDEX(Erfassung6!AR:AR,MATCH($A16,Erfassung6!$BR:$BR,0))</f>
        <v>#N/A</v>
      </c>
      <c r="S16" s="110" t="e">
        <f>INDEX(Erfassung6!AS:AS,MATCH($A16,Erfassung6!$BR:$BR,0)-1)</f>
        <v>#N/A</v>
      </c>
      <c r="T16" s="111" t="e">
        <f>INDEX(Erfassung6!AT:AT,MATCH($A16,Erfassung6!$BR:$BR,0))</f>
        <v>#N/A</v>
      </c>
      <c r="U16" s="112">
        <f t="shared" si="0"/>
        <v>0</v>
      </c>
      <c r="V16" s="113">
        <f t="shared" si="0"/>
        <v>0</v>
      </c>
      <c r="W16" s="159">
        <f>IFERROR(U16/INDEX(Erfassung6!BF:BF,MATCH(A16,Erfassung6!BR:BR,0)),0)</f>
        <v>0</v>
      </c>
      <c r="X16" s="24"/>
    </row>
    <row r="19" spans="2:23" ht="15.6" x14ac:dyDescent="0.3"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6"/>
      <c r="V19" s="376"/>
      <c r="W19" s="376"/>
    </row>
    <row r="20" spans="2:23" x14ac:dyDescent="0.25">
      <c r="C20" s="376"/>
      <c r="D20" s="376"/>
      <c r="E20" s="376"/>
      <c r="F20" s="376"/>
      <c r="G20" s="376"/>
      <c r="H20" s="376"/>
    </row>
    <row r="21" spans="2:23" x14ac:dyDescent="0.25">
      <c r="B21" s="127"/>
      <c r="N21" s="114"/>
    </row>
    <row r="22" spans="2:23" x14ac:dyDescent="0.25">
      <c r="B22" s="127"/>
      <c r="N22" s="115"/>
    </row>
    <row r="23" spans="2:23" x14ac:dyDescent="0.25">
      <c r="B23" s="127"/>
      <c r="N23" s="115"/>
    </row>
    <row r="24" spans="2:23" x14ac:dyDescent="0.25">
      <c r="B24" s="127"/>
      <c r="N24" s="377"/>
      <c r="O24" s="377"/>
      <c r="P24" s="377"/>
    </row>
    <row r="25" spans="2:23" x14ac:dyDescent="0.25">
      <c r="E25" s="2"/>
      <c r="N25" s="115"/>
    </row>
    <row r="26" spans="2:23" x14ac:dyDescent="0.25">
      <c r="E26" s="2"/>
      <c r="N26" s="115"/>
    </row>
  </sheetData>
  <sheetProtection algorithmName="SHA-512" hashValue="h4azbuPzF611gatbD6b4pekb1ITSRwtZzIbRxSNnCAMiypp8Yc6gIsXLAF0M3fN4kVum4wHLZdNRA4So4Byz2Q==" saltValue="j/qw+nBRU6DVJ4aJRSIDqQ==" spinCount="100000" sheet="1" formatCells="0" formatColumns="0" formatRows="0"/>
  <mergeCells count="20">
    <mergeCell ref="A1:W1"/>
    <mergeCell ref="A2:W2"/>
    <mergeCell ref="A3:W3"/>
    <mergeCell ref="A5:A6"/>
    <mergeCell ref="B5:B6"/>
    <mergeCell ref="C5:D5"/>
    <mergeCell ref="U5:V5"/>
    <mergeCell ref="W5:W6"/>
    <mergeCell ref="G5:H5"/>
    <mergeCell ref="I5:J5"/>
    <mergeCell ref="K5:L5"/>
    <mergeCell ref="E5:F5"/>
    <mergeCell ref="Q5:R5"/>
    <mergeCell ref="S5:T5"/>
    <mergeCell ref="C20:H20"/>
    <mergeCell ref="N24:P24"/>
    <mergeCell ref="B19:T19"/>
    <mergeCell ref="U19:W19"/>
    <mergeCell ref="M5:N5"/>
    <mergeCell ref="O5:P5"/>
  </mergeCells>
  <conditionalFormatting sqref="C7:T16">
    <cfRule type="top10" dxfId="22" priority="2" stopIfTrue="1" rank="1"/>
  </conditionalFormatting>
  <conditionalFormatting sqref="U7:U16">
    <cfRule type="top10" dxfId="21" priority="1" stopIfTrue="1" rank="1"/>
  </conditionalFormatting>
  <printOptions horizontalCentered="1"/>
  <pageMargins left="0.47244094488188981" right="0.47244094488188981" top="0.27559055118110237" bottom="0.19685039370078741" header="0.19685039370078741" footer="0.19685039370078741"/>
  <pageSetup paperSize="9" scale="93" orientation="landscape" r:id="rId1"/>
  <headerFooter alignWithMargins="0"/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32">
    <tabColor rgb="FF92D050"/>
    <pageSetUpPr fitToPage="1"/>
  </sheetPr>
  <dimension ref="A1:BZ300"/>
  <sheetViews>
    <sheetView view="pageBreakPreview" topLeftCell="Z1" zoomScaleNormal="100" zoomScaleSheetLayoutView="100" workbookViewId="0">
      <selection activeCell="L45" sqref="L45"/>
    </sheetView>
  </sheetViews>
  <sheetFormatPr baseColWidth="10" defaultColWidth="11.44140625" defaultRowHeight="13.2" x14ac:dyDescent="0.25"/>
  <cols>
    <col min="1" max="1" width="4.44140625" style="5" hidden="1" customWidth="1"/>
    <col min="2" max="2" width="18.109375" hidden="1" customWidth="1"/>
    <col min="3" max="3" width="6.44140625" hidden="1" customWidth="1"/>
    <col min="4" max="21" width="5.6640625" hidden="1" customWidth="1"/>
    <col min="22" max="22" width="8.44140625" hidden="1" customWidth="1"/>
    <col min="23" max="23" width="6.5546875" hidden="1" customWidth="1"/>
    <col min="24" max="25" width="11.44140625" hidden="1" customWidth="1"/>
    <col min="26" max="26" width="4.44140625" customWidth="1"/>
    <col min="27" max="27" width="18.109375" customWidth="1"/>
    <col min="28" max="28" width="6.44140625" customWidth="1"/>
    <col min="29" max="46" width="5.6640625" customWidth="1"/>
    <col min="47" max="47" width="8.44140625" customWidth="1"/>
    <col min="48" max="48" width="6.5546875" customWidth="1"/>
    <col min="49" max="50" width="11.44140625" customWidth="1"/>
    <col min="51" max="51" width="9.5546875" customWidth="1"/>
    <col min="52" max="52" width="11.44140625" customWidth="1"/>
    <col min="53" max="53" width="6.44140625" style="152" hidden="1" customWidth="1"/>
    <col min="54" max="54" width="5.44140625" style="152" hidden="1" customWidth="1"/>
    <col min="55" max="55" width="5.5546875" style="152" hidden="1" customWidth="1"/>
    <col min="56" max="56" width="6.33203125" style="152" hidden="1" customWidth="1"/>
    <col min="57" max="57" width="5.44140625" style="152" hidden="1" customWidth="1"/>
    <col min="58" max="58" width="5.88671875" style="152" hidden="1" customWidth="1"/>
    <col min="59" max="59" width="8.44140625" style="152" hidden="1" customWidth="1"/>
    <col min="60" max="68" width="4.33203125" style="152" hidden="1" customWidth="1"/>
    <col min="69" max="69" width="14.6640625" style="152" hidden="1" customWidth="1"/>
    <col min="70" max="70" width="5.44140625" style="152" hidden="1" customWidth="1"/>
    <col min="71" max="71" width="9.44140625" style="152" hidden="1" customWidth="1"/>
    <col min="72" max="72" width="11" style="152" hidden="1" customWidth="1"/>
    <col min="73" max="73" width="17.44140625" style="152" hidden="1" customWidth="1"/>
    <col min="74" max="75" width="5.44140625" style="152" hidden="1" customWidth="1"/>
    <col min="76" max="76" width="7.6640625" style="152" hidden="1" customWidth="1"/>
    <col min="77" max="77" width="11.44140625" style="152" hidden="1" customWidth="1"/>
    <col min="78" max="78" width="5.44140625" style="152" hidden="1" customWidth="1"/>
    <col min="79" max="99" width="11.44140625" customWidth="1"/>
  </cols>
  <sheetData>
    <row r="1" spans="1:78" ht="21" customHeight="1" x14ac:dyDescent="0.4">
      <c r="B1" s="28" t="str">
        <f>AA1</f>
        <v>Team-Nr.</v>
      </c>
      <c r="C1" s="29"/>
      <c r="D1" s="28" t="str">
        <f>AC1</f>
        <v>Liga:</v>
      </c>
      <c r="E1" s="31"/>
      <c r="F1" s="390" t="str">
        <f>AE1</f>
        <v>Bayernliga Herren</v>
      </c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2"/>
      <c r="S1" s="33" t="s">
        <v>955</v>
      </c>
      <c r="T1" s="34"/>
      <c r="U1" s="401" t="str">
        <f>AT1</f>
        <v>11.04./12.04.</v>
      </c>
      <c r="V1" s="402"/>
      <c r="W1" s="403"/>
      <c r="X1" s="386"/>
      <c r="Y1" s="387"/>
      <c r="Z1" s="387"/>
      <c r="AA1" s="28" t="s">
        <v>974</v>
      </c>
      <c r="AB1" s="29"/>
      <c r="AC1" s="30" t="s">
        <v>953</v>
      </c>
      <c r="AD1" s="31"/>
      <c r="AE1" s="29" t="str">
        <f>Schlüssel!$C$1</f>
        <v>Bayernliga Herren</v>
      </c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32"/>
      <c r="AR1" s="33" t="s">
        <v>955</v>
      </c>
      <c r="AS1" s="34"/>
      <c r="AT1" s="401" t="str">
        <f>VLOOKUP(AS2,Spielorte!$A$1:$C$6,2)</f>
        <v>11.04./12.04.</v>
      </c>
      <c r="AU1" s="402"/>
      <c r="AV1" s="403"/>
      <c r="AW1" s="83"/>
      <c r="AX1" s="84"/>
      <c r="BA1" s="149" t="s">
        <v>1117</v>
      </c>
      <c r="BB1" s="150" t="s">
        <v>972</v>
      </c>
      <c r="BC1" s="151" t="s">
        <v>991</v>
      </c>
      <c r="BD1" s="152" t="s">
        <v>990</v>
      </c>
      <c r="BE1" s="152" t="s">
        <v>972</v>
      </c>
      <c r="BF1" s="152" t="s">
        <v>992</v>
      </c>
      <c r="BG1" s="152" t="s">
        <v>1028</v>
      </c>
      <c r="BH1" s="152" t="s">
        <v>1118</v>
      </c>
      <c r="BI1" s="152" t="s">
        <v>1119</v>
      </c>
      <c r="BJ1" s="152" t="s">
        <v>1120</v>
      </c>
      <c r="BK1" s="152" t="s">
        <v>1121</v>
      </c>
      <c r="BL1" s="152" t="s">
        <v>1122</v>
      </c>
      <c r="BM1" s="152" t="s">
        <v>1129</v>
      </c>
      <c r="BN1" s="152" t="s">
        <v>1130</v>
      </c>
      <c r="BO1" s="152" t="s">
        <v>1131</v>
      </c>
      <c r="BP1" s="152" t="s">
        <v>1132</v>
      </c>
      <c r="BQ1" s="153" t="s">
        <v>1123</v>
      </c>
      <c r="BR1" s="151" t="s">
        <v>993</v>
      </c>
      <c r="BS1" s="152" t="s">
        <v>1124</v>
      </c>
      <c r="BT1" s="152" t="s">
        <v>1125</v>
      </c>
      <c r="BU1" s="152" t="s">
        <v>991</v>
      </c>
      <c r="BV1" s="151" t="s">
        <v>993</v>
      </c>
      <c r="BW1" s="153" t="s">
        <v>1126</v>
      </c>
      <c r="BX1" s="152" t="s">
        <v>1127</v>
      </c>
      <c r="BY1" s="152" t="s">
        <v>1128</v>
      </c>
      <c r="BZ1" s="151" t="s">
        <v>993</v>
      </c>
    </row>
    <row r="2" spans="1:78" ht="17.25" customHeight="1" thickBot="1" x14ac:dyDescent="0.45">
      <c r="B2" s="37">
        <f>AA2</f>
        <v>1</v>
      </c>
      <c r="D2" s="30" t="s">
        <v>954</v>
      </c>
      <c r="E2" s="38"/>
      <c r="F2" s="400" t="str">
        <f>AE2</f>
        <v>Unterföhring Dreambowl Palace</v>
      </c>
      <c r="G2" s="400"/>
      <c r="H2" s="400"/>
      <c r="I2" s="400"/>
      <c r="J2" s="400"/>
      <c r="K2" s="400"/>
      <c r="L2" s="400"/>
      <c r="M2" s="400"/>
      <c r="N2" s="400"/>
      <c r="O2" s="400"/>
      <c r="P2" s="39"/>
      <c r="Q2" s="39"/>
      <c r="S2" s="33" t="s">
        <v>952</v>
      </c>
      <c r="T2" s="40">
        <f>AS2</f>
        <v>6</v>
      </c>
      <c r="U2" s="34"/>
      <c r="V2" s="34"/>
      <c r="Z2" s="36"/>
      <c r="AA2" s="37">
        <v>1</v>
      </c>
      <c r="AC2" s="30" t="s">
        <v>954</v>
      </c>
      <c r="AD2" s="38"/>
      <c r="AE2" s="85" t="str">
        <f>VLOOKUP(AS2,Spielorte!$A$1:$C$6,3)</f>
        <v>Unterföhring Dreambowl Palace</v>
      </c>
      <c r="AF2" s="85"/>
      <c r="AG2" s="85"/>
      <c r="AH2" s="85"/>
      <c r="AI2" s="85"/>
      <c r="AJ2" s="85"/>
      <c r="AK2" s="85"/>
      <c r="AL2" s="85"/>
      <c r="AM2" s="85"/>
      <c r="AN2" s="85"/>
      <c r="AO2" s="39"/>
      <c r="AP2" s="39"/>
      <c r="AR2" s="33" t="s">
        <v>952</v>
      </c>
      <c r="AS2" s="40">
        <v>6</v>
      </c>
      <c r="AT2" s="34"/>
      <c r="AU2" s="34"/>
      <c r="AW2" s="83"/>
      <c r="AX2" s="84"/>
      <c r="BA2" s="149"/>
      <c r="BB2" s="150"/>
      <c r="BC2" s="151"/>
      <c r="BQ2" s="153"/>
      <c r="BR2" s="151"/>
      <c r="BV2" s="151"/>
      <c r="BW2" s="153"/>
      <c r="BZ2" s="151"/>
    </row>
    <row r="3" spans="1:78" ht="15.75" customHeight="1" thickBot="1" x14ac:dyDescent="0.3">
      <c r="B3" s="41" t="str">
        <f>VLOOKUP(B2,Schlüssel!$A$5:$B$14,2)</f>
        <v>BC Comet Nürnberg</v>
      </c>
      <c r="C3" s="42"/>
      <c r="D3" s="43"/>
      <c r="E3" s="44"/>
      <c r="F3" s="45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AA3" s="41" t="str">
        <f>VLOOKUP(AA2,Schlüssel!$A$5:$B$14,2)</f>
        <v>BC Comet Nürnberg</v>
      </c>
      <c r="AB3" s="42"/>
      <c r="AC3" s="43"/>
      <c r="AD3" s="44"/>
      <c r="AE3" s="45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W3" s="83"/>
      <c r="AX3" s="84"/>
      <c r="AY3" s="35" t="s">
        <v>995</v>
      </c>
      <c r="BA3" s="149"/>
      <c r="BB3" s="150"/>
      <c r="BC3" s="151"/>
      <c r="BQ3" s="153"/>
      <c r="BR3" s="151"/>
      <c r="BV3" s="151"/>
      <c r="BW3" s="153"/>
      <c r="BZ3" s="151"/>
    </row>
    <row r="4" spans="1:78" ht="14.4" thickBot="1" x14ac:dyDescent="0.3">
      <c r="A4" s="4"/>
      <c r="B4" s="28"/>
      <c r="C4" s="47"/>
      <c r="D4" s="48" t="s">
        <v>10</v>
      </c>
      <c r="E4" s="28">
        <f>VLOOKUP($B$2,Schlüssel!$A$5:$DZ$14,13)</f>
        <v>7</v>
      </c>
      <c r="F4" s="49" t="s">
        <v>10</v>
      </c>
      <c r="G4" s="28">
        <f>VLOOKUP($B$2,Schlüssel!$A$5:$DZ$14,14)</f>
        <v>6</v>
      </c>
      <c r="H4" s="49" t="s">
        <v>10</v>
      </c>
      <c r="I4" s="28">
        <f>VLOOKUP($B$2,Schlüssel!$A$5:$DZ$14,15)</f>
        <v>9</v>
      </c>
      <c r="J4" s="49" t="s">
        <v>10</v>
      </c>
      <c r="K4" s="28">
        <f>VLOOKUP($B$2,Schlüssel!$A$5:$DZ$14,16)</f>
        <v>11</v>
      </c>
      <c r="L4" s="49" t="s">
        <v>10</v>
      </c>
      <c r="M4" s="28">
        <f>VLOOKUP($B$2,Schlüssel!$A$5:$DZ$14,17)</f>
        <v>3</v>
      </c>
      <c r="N4" s="49" t="s">
        <v>10</v>
      </c>
      <c r="O4" s="28">
        <f>VLOOKUP($B$2,Schlüssel!$A$5:$DZ$14,18)</f>
        <v>5</v>
      </c>
      <c r="P4" s="49" t="s">
        <v>10</v>
      </c>
      <c r="Q4" s="28">
        <f>VLOOKUP($B$2,Schlüssel!$A$5:$DZ$14,19)</f>
        <v>12</v>
      </c>
      <c r="R4" s="49" t="s">
        <v>10</v>
      </c>
      <c r="S4" s="28">
        <f>VLOOKUP($B$2,Schlüssel!$A$5:$DZ$14,20)</f>
        <v>10</v>
      </c>
      <c r="T4" s="49" t="s">
        <v>10</v>
      </c>
      <c r="U4" s="28">
        <f>VLOOKUP($B$2,Schlüssel!$A$5:$DZ$14,21)</f>
        <v>4</v>
      </c>
      <c r="Z4" s="2"/>
      <c r="AA4" s="28"/>
      <c r="AB4" s="47"/>
      <c r="AC4" s="48" t="s">
        <v>10</v>
      </c>
      <c r="AD4" s="28">
        <f>VLOOKUP(AA2,Schlüssel!$A$5:$DZ$14,113)</f>
        <v>14</v>
      </c>
      <c r="AE4" s="49" t="s">
        <v>10</v>
      </c>
      <c r="AF4" s="28">
        <f>VLOOKUP(AA2,Schlüssel!$A$5:$DZ$14,114)</f>
        <v>20</v>
      </c>
      <c r="AG4" s="49" t="s">
        <v>10</v>
      </c>
      <c r="AH4" s="28">
        <f>VLOOKUP(AA2,Schlüssel!$A$5:$DZ$14,115)</f>
        <v>16</v>
      </c>
      <c r="AI4" s="49" t="s">
        <v>10</v>
      </c>
      <c r="AJ4" s="28">
        <f>VLOOKUP(AA2,Schlüssel!$A$5:$DZ$14,116)</f>
        <v>17</v>
      </c>
      <c r="AK4" s="49" t="s">
        <v>10</v>
      </c>
      <c r="AL4" s="28">
        <f>VLOOKUP(AA2,Schlüssel!$A$5:$DZ$14,117)</f>
        <v>13</v>
      </c>
      <c r="AM4" s="49" t="s">
        <v>10</v>
      </c>
      <c r="AN4" s="28">
        <f>VLOOKUP(AA2,Schlüssel!$A$5:$DZ$14,118)</f>
        <v>11</v>
      </c>
      <c r="AO4" s="49" t="s">
        <v>10</v>
      </c>
      <c r="AP4" s="28">
        <f>VLOOKUP(AA2,Schlüssel!$A$5:$DZ$14,119)</f>
        <v>15</v>
      </c>
      <c r="AQ4" s="49" t="s">
        <v>10</v>
      </c>
      <c r="AR4" s="28">
        <f>VLOOKUP(AA2,Schlüssel!$A$5:$DZ$14,120)</f>
        <v>19</v>
      </c>
      <c r="AS4" s="49" t="s">
        <v>10</v>
      </c>
      <c r="AT4" s="28">
        <f>VLOOKUP(AA2,Schlüssel!$A$5:$DZ$14,121)</f>
        <v>12</v>
      </c>
      <c r="AW4" s="83"/>
      <c r="AX4" s="84"/>
      <c r="AY4" s="79">
        <v>11</v>
      </c>
      <c r="BA4" s="149"/>
      <c r="BB4" s="150"/>
      <c r="BC4" s="151"/>
      <c r="BQ4" s="153"/>
      <c r="BR4" s="151"/>
      <c r="BV4" s="151"/>
      <c r="BW4" s="153"/>
      <c r="BZ4" s="151"/>
    </row>
    <row r="5" spans="1:78" ht="20.25" customHeight="1" x14ac:dyDescent="0.25">
      <c r="B5" s="50" t="s">
        <v>1</v>
      </c>
      <c r="C5" s="51"/>
      <c r="D5" s="388" t="s">
        <v>961</v>
      </c>
      <c r="E5" s="389"/>
      <c r="F5" s="388" t="s">
        <v>962</v>
      </c>
      <c r="G5" s="389"/>
      <c r="H5" s="388" t="s">
        <v>963</v>
      </c>
      <c r="I5" s="389"/>
      <c r="J5" s="388" t="s">
        <v>964</v>
      </c>
      <c r="K5" s="389"/>
      <c r="L5" s="388" t="s">
        <v>965</v>
      </c>
      <c r="M5" s="389"/>
      <c r="N5" s="388" t="s">
        <v>966</v>
      </c>
      <c r="O5" s="389"/>
      <c r="P5" s="388" t="s">
        <v>967</v>
      </c>
      <c r="Q5" s="389"/>
      <c r="R5" s="388" t="s">
        <v>968</v>
      </c>
      <c r="S5" s="389"/>
      <c r="T5" s="388" t="s">
        <v>969</v>
      </c>
      <c r="U5" s="389"/>
      <c r="V5" s="416" t="s">
        <v>960</v>
      </c>
      <c r="W5" s="417"/>
      <c r="AA5" s="50" t="s">
        <v>1</v>
      </c>
      <c r="AB5" s="51"/>
      <c r="AC5" s="76" t="s">
        <v>961</v>
      </c>
      <c r="AD5" s="77"/>
      <c r="AE5" s="76" t="s">
        <v>962</v>
      </c>
      <c r="AF5" s="77"/>
      <c r="AG5" s="76" t="s">
        <v>963</v>
      </c>
      <c r="AH5" s="77"/>
      <c r="AI5" s="76" t="s">
        <v>964</v>
      </c>
      <c r="AJ5" s="77"/>
      <c r="AK5" s="76" t="s">
        <v>965</v>
      </c>
      <c r="AL5" s="77"/>
      <c r="AM5" s="76" t="s">
        <v>966</v>
      </c>
      <c r="AN5" s="77"/>
      <c r="AO5" s="76" t="s">
        <v>967</v>
      </c>
      <c r="AP5" s="77"/>
      <c r="AQ5" s="76" t="s">
        <v>968</v>
      </c>
      <c r="AR5" s="77"/>
      <c r="AS5" s="76" t="s">
        <v>969</v>
      </c>
      <c r="AT5" s="86"/>
      <c r="AU5" s="87" t="s">
        <v>960</v>
      </c>
      <c r="AV5" s="88"/>
      <c r="AW5" s="83"/>
      <c r="AX5" s="84"/>
      <c r="BA5" s="149"/>
      <c r="BB5" s="150"/>
      <c r="BC5" s="151"/>
      <c r="BQ5" s="153"/>
      <c r="BR5" s="151"/>
      <c r="BV5" s="151"/>
      <c r="BZ5" s="151"/>
    </row>
    <row r="6" spans="1:78" ht="15" customHeight="1" thickBot="1" x14ac:dyDescent="0.3">
      <c r="B6" s="52" t="s">
        <v>970</v>
      </c>
      <c r="C6" s="53" t="s">
        <v>971</v>
      </c>
      <c r="D6" s="54" t="s">
        <v>972</v>
      </c>
      <c r="E6" s="54" t="s">
        <v>973</v>
      </c>
      <c r="F6" s="54" t="s">
        <v>972</v>
      </c>
      <c r="G6" s="54" t="s">
        <v>973</v>
      </c>
      <c r="H6" s="54" t="s">
        <v>972</v>
      </c>
      <c r="I6" s="54" t="s">
        <v>973</v>
      </c>
      <c r="J6" s="54" t="s">
        <v>972</v>
      </c>
      <c r="K6" s="54" t="s">
        <v>973</v>
      </c>
      <c r="L6" s="54" t="s">
        <v>972</v>
      </c>
      <c r="M6" s="54" t="s">
        <v>973</v>
      </c>
      <c r="N6" s="54" t="s">
        <v>972</v>
      </c>
      <c r="O6" s="54" t="s">
        <v>973</v>
      </c>
      <c r="P6" s="54" t="s">
        <v>972</v>
      </c>
      <c r="Q6" s="54" t="s">
        <v>973</v>
      </c>
      <c r="R6" s="54" t="s">
        <v>972</v>
      </c>
      <c r="S6" s="54" t="s">
        <v>973</v>
      </c>
      <c r="T6" s="54" t="s">
        <v>972</v>
      </c>
      <c r="U6" s="54" t="s">
        <v>973</v>
      </c>
      <c r="V6" s="54" t="s">
        <v>972</v>
      </c>
      <c r="W6" s="55" t="s">
        <v>973</v>
      </c>
      <c r="AA6" s="52" t="s">
        <v>970</v>
      </c>
      <c r="AB6" s="53" t="s">
        <v>971</v>
      </c>
      <c r="AC6" s="54" t="s">
        <v>972</v>
      </c>
      <c r="AD6" s="54" t="s">
        <v>973</v>
      </c>
      <c r="AE6" s="54" t="s">
        <v>972</v>
      </c>
      <c r="AF6" s="54" t="s">
        <v>973</v>
      </c>
      <c r="AG6" s="54" t="s">
        <v>972</v>
      </c>
      <c r="AH6" s="54" t="s">
        <v>973</v>
      </c>
      <c r="AI6" s="54" t="s">
        <v>972</v>
      </c>
      <c r="AJ6" s="54" t="s">
        <v>973</v>
      </c>
      <c r="AK6" s="54" t="s">
        <v>972</v>
      </c>
      <c r="AL6" s="54" t="s">
        <v>973</v>
      </c>
      <c r="AM6" s="54" t="s">
        <v>972</v>
      </c>
      <c r="AN6" s="54" t="s">
        <v>973</v>
      </c>
      <c r="AO6" s="54" t="s">
        <v>972</v>
      </c>
      <c r="AP6" s="54" t="s">
        <v>973</v>
      </c>
      <c r="AQ6" s="54" t="s">
        <v>972</v>
      </c>
      <c r="AR6" s="54" t="s">
        <v>973</v>
      </c>
      <c r="AS6" s="54" t="s">
        <v>972</v>
      </c>
      <c r="AT6" s="89" t="s">
        <v>973</v>
      </c>
      <c r="AU6" s="52" t="s">
        <v>972</v>
      </c>
      <c r="AV6" s="55" t="s">
        <v>973</v>
      </c>
      <c r="AW6" s="83"/>
      <c r="AX6" s="84"/>
      <c r="BA6" s="149"/>
      <c r="BB6" s="150"/>
      <c r="BC6" s="151"/>
      <c r="BQ6" s="153"/>
      <c r="BR6" s="151"/>
      <c r="BV6" s="151"/>
      <c r="BZ6" s="151"/>
    </row>
    <row r="7" spans="1:78" ht="17.100000000000001" customHeight="1" x14ac:dyDescent="0.25">
      <c r="A7" s="413" t="s">
        <v>0</v>
      </c>
      <c r="B7" s="56" t="str">
        <f>IF(AA7=0,"",AA7)</f>
        <v/>
      </c>
      <c r="C7" s="57" t="str">
        <f>IF(AB7=0,"",AB7)</f>
        <v/>
      </c>
      <c r="D7" s="58" t="str">
        <f>IF(AC7=0,"",AC7)</f>
        <v/>
      </c>
      <c r="E7" s="397">
        <f>IF(AD7="","",AD7)</f>
        <v>0</v>
      </c>
      <c r="F7" s="58" t="str">
        <f t="shared" ref="F7:F20" si="0">IF(AE7=0,"",AE7)</f>
        <v/>
      </c>
      <c r="G7" s="397">
        <f>IF(AF7="","",AF7)</f>
        <v>0</v>
      </c>
      <c r="H7" s="58" t="str">
        <f t="shared" ref="H7:H20" si="1">IF(AG7=0,"",AG7)</f>
        <v/>
      </c>
      <c r="I7" s="397">
        <f>IF(AH7="","",AH7)</f>
        <v>0</v>
      </c>
      <c r="J7" s="58" t="str">
        <f t="shared" ref="J7:J20" si="2">IF(AI7=0,"",AI7)</f>
        <v/>
      </c>
      <c r="K7" s="397">
        <f>IF(AJ7="","",AJ7)</f>
        <v>0</v>
      </c>
      <c r="L7" s="58" t="str">
        <f t="shared" ref="L7:L20" si="3">IF(AK7=0,"",AK7)</f>
        <v/>
      </c>
      <c r="M7" s="397">
        <f>IF(AL7="","",AL7)</f>
        <v>0</v>
      </c>
      <c r="N7" s="58" t="str">
        <f>IF(AM7=0,"",AM7)</f>
        <v/>
      </c>
      <c r="O7" s="397">
        <f>IF(AN7="","",AN7)</f>
        <v>0</v>
      </c>
      <c r="P7" s="58" t="str">
        <f t="shared" ref="P7:P20" si="4">IF(AO7=0,"",AO7)</f>
        <v/>
      </c>
      <c r="Q7" s="397">
        <f>IF(AP7="","",AP7)</f>
        <v>0</v>
      </c>
      <c r="R7" s="58" t="str">
        <f t="shared" ref="R7:R20" si="5">IF(AQ7=0,"",AQ7)</f>
        <v/>
      </c>
      <c r="S7" s="397">
        <f>IF(AR7="","",AR7)</f>
        <v>0</v>
      </c>
      <c r="T7" s="58" t="str">
        <f t="shared" ref="T7:T20" si="6">IF(AS7=0,"",AS7)</f>
        <v/>
      </c>
      <c r="U7" s="397">
        <f>IF(AT7="","",AT7)</f>
        <v>0</v>
      </c>
      <c r="V7" s="58" t="str">
        <f t="shared" ref="V7:V20" si="7">IF(AU7=0,"",AU7)</f>
        <v/>
      </c>
      <c r="W7" s="397">
        <f>IF(AV7="","",AV7)</f>
        <v>0</v>
      </c>
      <c r="Z7" s="405" t="s">
        <v>0</v>
      </c>
      <c r="AA7" s="272" t="str">
        <f>IF(AB7=0,"",_xlfn.CONCAT(VLOOKUP(AB7,Starter!A:C,2,0)))</f>
        <v/>
      </c>
      <c r="AB7" s="81"/>
      <c r="AC7" s="129"/>
      <c r="AD7" s="163">
        <f>IF(SUM(AC7:AC9)+AC25=0,0,IF(SUM(ABS(AC7),ABS(AC8),ABS(AC9))=AC25,0.5,IF(SUM(ABS(AC7),ABS(AC8),ABS(AC9))&gt;AC25,1,0)))</f>
        <v>0</v>
      </c>
      <c r="AE7" s="132"/>
      <c r="AF7" s="91">
        <f>IF(SUM(AE7:AE9)+AE25=0,0,IF(SUM(ABS(AE7),ABS(AE8),ABS(AE9))=AE25,0.5,IF(SUM(ABS(AE7),ABS(AE8),ABS(AE9))&gt;AE25,1,0)))</f>
        <v>0</v>
      </c>
      <c r="AG7" s="129"/>
      <c r="AH7" s="91">
        <f>IF(SUM(AG7:AG9)+AG25=0,0,IF(SUM(ABS(AG7),ABS(AG8),ABS(AG9))=AG25,0.5,IF(SUM(ABS(AG7),ABS(AG8),ABS(AG9))&gt;AG25,1,0)))</f>
        <v>0</v>
      </c>
      <c r="AI7" s="129"/>
      <c r="AJ7" s="91">
        <f>IF(SUM(AI7:AI9)+AI25=0,0,IF(SUM(ABS(AI7),ABS(AI8),ABS(AI9))=AI25,0.5,IF(SUM(ABS(AI7),ABS(AI8),ABS(AI9))&gt;AI25,1,0)))</f>
        <v>0</v>
      </c>
      <c r="AK7" s="129"/>
      <c r="AL7" s="91">
        <f>IF(SUM(AK7:AK9)+AK25=0,0,IF(SUM(ABS(AK7),ABS(AK8),ABS(AK9))=AK25,0.5,IF(SUM(ABS(AK7),ABS(AK8),ABS(AK9))&gt;AK25,1,0)))</f>
        <v>0</v>
      </c>
      <c r="AM7" s="129"/>
      <c r="AN7" s="91">
        <f>IF(SUM(AM7:AM9)+AM25=0,0,IF(SUM(ABS(AM7),ABS(AM8),ABS(AM9))=AM25,0.5,IF(SUM(ABS(AM7),ABS(AM8),ABS(AM9))&gt;AM25,1,0)))</f>
        <v>0</v>
      </c>
      <c r="AO7" s="129"/>
      <c r="AP7" s="91">
        <f>IF(SUM(AO7:AO9)+AO25=0,0,IF(SUM(ABS(AO7),ABS(AO8),ABS(AO9))=AO25,0.5,IF(SUM(ABS(AO7),ABS(AO8),ABS(AO9))&gt;AO25,1,0)))</f>
        <v>0</v>
      </c>
      <c r="AQ7" s="129"/>
      <c r="AR7" s="91">
        <f>IF(SUM(AQ7:AQ9)+AQ25=0,0,IF(SUM(ABS(AQ7),ABS(AQ8),ABS(AQ9))=AQ25,0.5,IF(SUM(ABS(AQ7),ABS(AQ8),ABS(AQ9))&gt;AQ25,1,0)))</f>
        <v>0</v>
      </c>
      <c r="AS7" s="129"/>
      <c r="AT7" s="91">
        <f>IF(SUM(AS7:AS9)+AS25=0,0,IF(SUM(ABS(AS7),ABS(AS8),ABS(AS9))=AS25,0.5,IF(SUM(ABS(AS7),ABS(AS8),ABS(AS9))&gt;AS25,1,0)))</f>
        <v>0</v>
      </c>
      <c r="AU7" s="92">
        <f t="shared" ref="AU7:AU18" si="8">ABS(SUM(AC7:AC7))+ABS(SUM(AE7:AE7))+ABS(SUM(AG7:AG7))+ABS(SUM(AI7:AI7))+ABS(SUM(AK7:AK7))+ABS(SUM(AM7:AM7))+ABS(SUM(AO7:AO7))+ABS(SUM(AQ7:AQ7))+ABS(SUM(AS7:AS7))</f>
        <v>0</v>
      </c>
      <c r="AV7" s="93">
        <f>SUM(AD7+AF7+AH7+AJ7+AL7+AN7+AP7+AR7+AT7)</f>
        <v>0</v>
      </c>
      <c r="AW7" s="83"/>
      <c r="AX7" s="84"/>
      <c r="AZ7" s="47"/>
      <c r="BA7" s="149"/>
      <c r="BB7" s="150"/>
      <c r="BC7" s="151"/>
      <c r="BD7" s="154">
        <f>+AB7</f>
        <v>0</v>
      </c>
      <c r="BE7" s="150">
        <f>+AU7</f>
        <v>0</v>
      </c>
      <c r="BF7" s="152">
        <f>COUNT(BH7:BP7)</f>
        <v>0</v>
      </c>
      <c r="BG7" s="152">
        <f>COUNTIF(BH7:BP7,"&gt;0")</f>
        <v>0</v>
      </c>
      <c r="BH7" s="152" t="str">
        <f t="shared" ref="BH7:BH18" si="9">IF(AC7=0,"",AC7)</f>
        <v/>
      </c>
      <c r="BI7" s="152" t="str">
        <f t="shared" ref="BI7:BI18" si="10">IF(AE7=0,"",AE7)</f>
        <v/>
      </c>
      <c r="BJ7" s="152" t="str">
        <f t="shared" ref="BJ7:BJ18" si="11">IF(AG7=0,"",AG7)</f>
        <v/>
      </c>
      <c r="BK7" s="152" t="str">
        <f t="shared" ref="BK7:BK18" si="12">IF(AI7=0,"",AI7)</f>
        <v/>
      </c>
      <c r="BL7" s="152" t="str">
        <f t="shared" ref="BL7:BL18" si="13">IF(AK7=0,"",AK7)</f>
        <v/>
      </c>
      <c r="BM7" s="152" t="str">
        <f t="shared" ref="BM7:BM18" si="14">IF(AM7=0,"",AM7)</f>
        <v/>
      </c>
      <c r="BN7" s="152" t="str">
        <f t="shared" ref="BN7:BN18" si="15">IF(AO7=0,"",AO7)</f>
        <v/>
      </c>
      <c r="BO7" s="152" t="str">
        <f t="shared" ref="BO7:BO18" si="16">IF(AQ7=0,"",AQ7)</f>
        <v/>
      </c>
      <c r="BP7" s="152" t="str">
        <f t="shared" ref="BP7:BP18" si="17">IF(AS7=0,"",AS7)</f>
        <v/>
      </c>
      <c r="BQ7" s="153"/>
      <c r="BR7" s="151"/>
      <c r="BS7" s="152">
        <f>MAX(BH7:BP7)</f>
        <v>0</v>
      </c>
      <c r="BT7" s="152">
        <f>IF(BS7&lt;MAX(BS:BS),0,BS7+ROW()/1000000000)</f>
        <v>6.9999999999999998E-9</v>
      </c>
      <c r="BU7" s="152" t="str">
        <f>+AA3</f>
        <v>BC Comet Nürnberg</v>
      </c>
      <c r="BV7" s="151">
        <f>RANK(BT7,BT:BT)</f>
        <v>120</v>
      </c>
      <c r="BW7" s="152">
        <f>SUMIF(BH7:BP7,"&gt;0")</f>
        <v>0</v>
      </c>
      <c r="BX7" s="152">
        <f>IF(COUNTIF(BH7:BP7,"&gt;0")&lt;Spielorte!$A$23,0,BE7/Spielorte!$A$23)</f>
        <v>0</v>
      </c>
      <c r="BY7" s="152">
        <f>IF(BX7&lt;MAX(BX:BX),0,BX7+ROW()/1000000000)</f>
        <v>6.9999999999999998E-9</v>
      </c>
      <c r="BZ7" s="151">
        <f t="shared" ref="BZ7:BZ18" si="18">IF(BY7=0,0,RANK(BY7,BY:BY))</f>
        <v>120</v>
      </c>
    </row>
    <row r="8" spans="1:78" ht="17.100000000000001" customHeight="1" x14ac:dyDescent="0.25">
      <c r="A8" s="414"/>
      <c r="B8" s="59" t="str">
        <f t="shared" ref="B8:D20" si="19">IF(AA8=0,"",AA8)</f>
        <v/>
      </c>
      <c r="C8" s="60" t="str">
        <f t="shared" si="19"/>
        <v/>
      </c>
      <c r="D8" s="61" t="str">
        <f t="shared" si="19"/>
        <v/>
      </c>
      <c r="E8" s="398"/>
      <c r="F8" s="61" t="str">
        <f t="shared" si="0"/>
        <v/>
      </c>
      <c r="G8" s="398"/>
      <c r="H8" s="61" t="str">
        <f t="shared" si="1"/>
        <v/>
      </c>
      <c r="I8" s="398"/>
      <c r="J8" s="61" t="str">
        <f t="shared" si="2"/>
        <v/>
      </c>
      <c r="K8" s="398"/>
      <c r="L8" s="61" t="str">
        <f t="shared" si="3"/>
        <v/>
      </c>
      <c r="M8" s="398"/>
      <c r="N8" s="61" t="str">
        <f t="shared" ref="N8:N20" si="20">IF(AM8=0,"",AM8)</f>
        <v/>
      </c>
      <c r="O8" s="398"/>
      <c r="P8" s="61" t="str">
        <f t="shared" si="4"/>
        <v/>
      </c>
      <c r="Q8" s="398"/>
      <c r="R8" s="61" t="str">
        <f t="shared" si="5"/>
        <v/>
      </c>
      <c r="S8" s="398"/>
      <c r="T8" s="61" t="str">
        <f t="shared" si="6"/>
        <v/>
      </c>
      <c r="U8" s="398"/>
      <c r="V8" s="61" t="str">
        <f t="shared" si="7"/>
        <v/>
      </c>
      <c r="W8" s="398"/>
      <c r="Z8" s="406"/>
      <c r="AA8" s="90" t="str">
        <f>IF(AB8=0,"",_xlfn.CONCAT(VLOOKUP(AB8,Starter!A:C,2,0)))</f>
        <v/>
      </c>
      <c r="AB8" s="80"/>
      <c r="AC8" s="130"/>
      <c r="AD8" s="94"/>
      <c r="AE8" s="130"/>
      <c r="AF8" s="94"/>
      <c r="AG8" s="130"/>
      <c r="AH8" s="94"/>
      <c r="AI8" s="130"/>
      <c r="AJ8" s="94"/>
      <c r="AK8" s="130"/>
      <c r="AL8" s="94"/>
      <c r="AM8" s="130"/>
      <c r="AN8" s="94"/>
      <c r="AO8" s="130"/>
      <c r="AP8" s="94"/>
      <c r="AQ8" s="130"/>
      <c r="AR8" s="94"/>
      <c r="AS8" s="130"/>
      <c r="AT8" s="94"/>
      <c r="AU8" s="95">
        <f t="shared" si="8"/>
        <v>0</v>
      </c>
      <c r="AV8" s="96"/>
      <c r="AW8" s="83"/>
      <c r="AX8" s="84"/>
      <c r="AZ8" s="47"/>
      <c r="BA8" s="149"/>
      <c r="BB8" s="150"/>
      <c r="BC8" s="151"/>
      <c r="BD8" s="154">
        <f t="shared" ref="BD8:BD18" si="21">+AB8</f>
        <v>0</v>
      </c>
      <c r="BE8" s="150">
        <f t="shared" ref="BE8:BE18" si="22">+AU8</f>
        <v>0</v>
      </c>
      <c r="BF8" s="152">
        <f t="shared" ref="BF8:BF18" si="23">COUNT(BH8:BP8)</f>
        <v>0</v>
      </c>
      <c r="BG8" s="152">
        <f t="shared" ref="BG8:BG18" si="24">COUNTIF(BH8:BP8,"&gt;0")</f>
        <v>0</v>
      </c>
      <c r="BH8" s="152" t="str">
        <f t="shared" si="9"/>
        <v/>
      </c>
      <c r="BI8" s="152" t="str">
        <f t="shared" si="10"/>
        <v/>
      </c>
      <c r="BJ8" s="152" t="str">
        <f t="shared" si="11"/>
        <v/>
      </c>
      <c r="BK8" s="152" t="str">
        <f t="shared" si="12"/>
        <v/>
      </c>
      <c r="BL8" s="152" t="str">
        <f t="shared" si="13"/>
        <v/>
      </c>
      <c r="BM8" s="152" t="str">
        <f t="shared" si="14"/>
        <v/>
      </c>
      <c r="BN8" s="152" t="str">
        <f t="shared" si="15"/>
        <v/>
      </c>
      <c r="BO8" s="152" t="str">
        <f t="shared" si="16"/>
        <v/>
      </c>
      <c r="BP8" s="152" t="str">
        <f t="shared" si="17"/>
        <v/>
      </c>
      <c r="BQ8" s="153"/>
      <c r="BR8" s="151"/>
      <c r="BS8" s="152">
        <f t="shared" ref="BS8:BS18" si="25">MAX(BH8:BP8)</f>
        <v>0</v>
      </c>
      <c r="BT8" s="152">
        <f t="shared" ref="BT8:BT18" si="26">IF(BS8&lt;MAX(BS:BS),0,BS8+ROW()/1000000000)</f>
        <v>8.0000000000000005E-9</v>
      </c>
      <c r="BU8" s="152" t="str">
        <f t="shared" ref="BU8:BU18" si="27">+BU7</f>
        <v>BC Comet Nürnberg</v>
      </c>
      <c r="BV8" s="151">
        <f t="shared" ref="BV8:BV18" si="28">RANK(BT8,BT:BT)</f>
        <v>119</v>
      </c>
      <c r="BW8" s="152">
        <f t="shared" ref="BW8:BW18" si="29">SUMIF(BH8:BP8,"&gt;0")</f>
        <v>0</v>
      </c>
      <c r="BX8" s="152">
        <f>IF(COUNTIF(BH8:BP8,"&gt;0")&lt;Spielorte!$A$23,0,BE8/Spielorte!$A$23)</f>
        <v>0</v>
      </c>
      <c r="BY8" s="152">
        <f t="shared" ref="BY8:BY18" si="30">IF(BX8&lt;MAX(BX:BX),0,BX8+ROW()/1000000000)</f>
        <v>8.0000000000000005E-9</v>
      </c>
      <c r="BZ8" s="151">
        <f t="shared" si="18"/>
        <v>119</v>
      </c>
    </row>
    <row r="9" spans="1:78" ht="17.100000000000001" customHeight="1" thickBot="1" x14ac:dyDescent="0.3">
      <c r="A9" s="415"/>
      <c r="B9" s="62" t="str">
        <f t="shared" si="19"/>
        <v/>
      </c>
      <c r="C9" s="63" t="str">
        <f t="shared" si="19"/>
        <v/>
      </c>
      <c r="D9" s="52" t="str">
        <f t="shared" si="19"/>
        <v/>
      </c>
      <c r="E9" s="399"/>
      <c r="F9" s="52" t="str">
        <f t="shared" si="0"/>
        <v/>
      </c>
      <c r="G9" s="399"/>
      <c r="H9" s="52" t="str">
        <f t="shared" si="1"/>
        <v/>
      </c>
      <c r="I9" s="399"/>
      <c r="J9" s="52" t="str">
        <f t="shared" si="2"/>
        <v/>
      </c>
      <c r="K9" s="399"/>
      <c r="L9" s="52" t="str">
        <f t="shared" si="3"/>
        <v/>
      </c>
      <c r="M9" s="399"/>
      <c r="N9" s="52" t="str">
        <f t="shared" si="20"/>
        <v/>
      </c>
      <c r="O9" s="399"/>
      <c r="P9" s="52" t="str">
        <f t="shared" si="4"/>
        <v/>
      </c>
      <c r="Q9" s="399"/>
      <c r="R9" s="52" t="str">
        <f t="shared" si="5"/>
        <v/>
      </c>
      <c r="S9" s="399"/>
      <c r="T9" s="52" t="str">
        <f t="shared" si="6"/>
        <v/>
      </c>
      <c r="U9" s="399"/>
      <c r="V9" s="52" t="str">
        <f t="shared" si="7"/>
        <v/>
      </c>
      <c r="W9" s="399"/>
      <c r="Z9" s="407"/>
      <c r="AA9" s="99" t="str">
        <f>IF(AB9=0,"",_xlfn.CONCAT(VLOOKUP(AB9,Starter!A:C,2,0)))</f>
        <v/>
      </c>
      <c r="AB9" s="82"/>
      <c r="AC9" s="131"/>
      <c r="AD9" s="94"/>
      <c r="AE9" s="131"/>
      <c r="AF9" s="94"/>
      <c r="AG9" s="131"/>
      <c r="AH9" s="94"/>
      <c r="AI9" s="131"/>
      <c r="AJ9" s="94"/>
      <c r="AK9" s="131"/>
      <c r="AL9" s="94"/>
      <c r="AM9" s="131"/>
      <c r="AN9" s="94"/>
      <c r="AO9" s="131"/>
      <c r="AP9" s="94"/>
      <c r="AQ9" s="131"/>
      <c r="AR9" s="94"/>
      <c r="AS9" s="131"/>
      <c r="AT9" s="94"/>
      <c r="AU9" s="97">
        <f t="shared" si="8"/>
        <v>0</v>
      </c>
      <c r="AV9" s="98"/>
      <c r="AW9" s="83"/>
      <c r="AX9" s="84"/>
      <c r="AZ9" s="47"/>
      <c r="BA9" s="149"/>
      <c r="BB9" s="150"/>
      <c r="BC9" s="151"/>
      <c r="BD9" s="154">
        <f t="shared" si="21"/>
        <v>0</v>
      </c>
      <c r="BE9" s="150">
        <f t="shared" si="22"/>
        <v>0</v>
      </c>
      <c r="BF9" s="152">
        <f t="shared" si="23"/>
        <v>0</v>
      </c>
      <c r="BG9" s="152">
        <f t="shared" si="24"/>
        <v>0</v>
      </c>
      <c r="BH9" s="152" t="str">
        <f t="shared" si="9"/>
        <v/>
      </c>
      <c r="BI9" s="152" t="str">
        <f t="shared" si="10"/>
        <v/>
      </c>
      <c r="BJ9" s="152" t="str">
        <f t="shared" si="11"/>
        <v/>
      </c>
      <c r="BK9" s="152" t="str">
        <f t="shared" si="12"/>
        <v/>
      </c>
      <c r="BL9" s="152" t="str">
        <f t="shared" si="13"/>
        <v/>
      </c>
      <c r="BM9" s="152" t="str">
        <f t="shared" si="14"/>
        <v/>
      </c>
      <c r="BN9" s="152" t="str">
        <f t="shared" si="15"/>
        <v/>
      </c>
      <c r="BO9" s="152" t="str">
        <f t="shared" si="16"/>
        <v/>
      </c>
      <c r="BP9" s="152" t="str">
        <f t="shared" si="17"/>
        <v/>
      </c>
      <c r="BQ9" s="153"/>
      <c r="BR9" s="151"/>
      <c r="BS9" s="152">
        <f t="shared" si="25"/>
        <v>0</v>
      </c>
      <c r="BT9" s="152">
        <f t="shared" si="26"/>
        <v>8.9999999999999995E-9</v>
      </c>
      <c r="BU9" s="152" t="str">
        <f t="shared" si="27"/>
        <v>BC Comet Nürnberg</v>
      </c>
      <c r="BV9" s="151">
        <f t="shared" si="28"/>
        <v>118</v>
      </c>
      <c r="BW9" s="152">
        <f t="shared" si="29"/>
        <v>0</v>
      </c>
      <c r="BX9" s="152">
        <f>IF(COUNTIF(BH9:BP9,"&gt;0")&lt;Spielorte!$A$23,0,BE9/Spielorte!$A$23)</f>
        <v>0</v>
      </c>
      <c r="BY9" s="152">
        <f t="shared" si="30"/>
        <v>8.9999999999999995E-9</v>
      </c>
      <c r="BZ9" s="151">
        <f t="shared" si="18"/>
        <v>118</v>
      </c>
    </row>
    <row r="10" spans="1:78" ht="17.100000000000001" customHeight="1" x14ac:dyDescent="0.25">
      <c r="A10" s="413" t="s">
        <v>2</v>
      </c>
      <c r="B10" s="56" t="str">
        <f t="shared" si="19"/>
        <v/>
      </c>
      <c r="C10" s="57" t="str">
        <f t="shared" si="19"/>
        <v/>
      </c>
      <c r="D10" s="58" t="str">
        <f t="shared" si="19"/>
        <v/>
      </c>
      <c r="E10" s="397">
        <f>IF(AD10="","",AD10)</f>
        <v>0</v>
      </c>
      <c r="F10" s="58" t="str">
        <f t="shared" si="0"/>
        <v/>
      </c>
      <c r="G10" s="397">
        <f>IF(AF10="","",AF10)</f>
        <v>0</v>
      </c>
      <c r="H10" s="58" t="str">
        <f t="shared" si="1"/>
        <v/>
      </c>
      <c r="I10" s="397">
        <f>IF(AH10="","",AH10)</f>
        <v>0</v>
      </c>
      <c r="J10" s="58" t="str">
        <f t="shared" si="2"/>
        <v/>
      </c>
      <c r="K10" s="397">
        <f>IF(AJ10="","",AJ10)</f>
        <v>0</v>
      </c>
      <c r="L10" s="58" t="str">
        <f t="shared" si="3"/>
        <v/>
      </c>
      <c r="M10" s="397">
        <f>IF(AL10="","",AL10)</f>
        <v>0</v>
      </c>
      <c r="N10" s="58" t="str">
        <f t="shared" si="20"/>
        <v/>
      </c>
      <c r="O10" s="397">
        <f>IF(AN10="","",AN10)</f>
        <v>0</v>
      </c>
      <c r="P10" s="58" t="str">
        <f t="shared" si="4"/>
        <v/>
      </c>
      <c r="Q10" s="397">
        <f>IF(AP10="","",AP10)</f>
        <v>0</v>
      </c>
      <c r="R10" s="58" t="str">
        <f t="shared" si="5"/>
        <v/>
      </c>
      <c r="S10" s="397">
        <f>IF(AR10="","",AR10)</f>
        <v>0</v>
      </c>
      <c r="T10" s="58" t="str">
        <f t="shared" si="6"/>
        <v/>
      </c>
      <c r="U10" s="397">
        <f>IF(AT10="","",AT10)</f>
        <v>0</v>
      </c>
      <c r="V10" s="58" t="str">
        <f t="shared" si="7"/>
        <v/>
      </c>
      <c r="W10" s="397">
        <f>IF(AV10="","",AV10)</f>
        <v>0</v>
      </c>
      <c r="Z10" s="405" t="s">
        <v>2</v>
      </c>
      <c r="AA10" s="272" t="str">
        <f>IF(AB10=0,"",_xlfn.CONCAT(VLOOKUP(AB10,Starter!A:C,2,0)))</f>
        <v/>
      </c>
      <c r="AB10" s="81"/>
      <c r="AC10" s="132"/>
      <c r="AD10" s="91">
        <f>IF(SUM(AC10:AC12)+AC26=0,0,IF(SUM(ABS(AC10),ABS(AC11),ABS(AC12))=AC26,0.5,IF(SUM(ABS(AC10),ABS(AC11),ABS(AC12))&gt;AC26,1,0)))</f>
        <v>0</v>
      </c>
      <c r="AE10" s="132"/>
      <c r="AF10" s="91">
        <f>IF(SUM(AE10:AE12)+AE26=0,0,IF(SUM(ABS(AE10),ABS(AE11),ABS(AE12))=AE26,0.5,IF(SUM(ABS(AE10),ABS(AE11),ABS(AE12))&gt;AE26,1,0)))</f>
        <v>0</v>
      </c>
      <c r="AG10" s="132"/>
      <c r="AH10" s="91">
        <f>IF(SUM(AG10:AG12)+AG26=0,0,IF(SUM(ABS(AG10),ABS(AG11),ABS(AG12))=AG26,0.5,IF(SUM(ABS(AG10),ABS(AG11),ABS(AG12))&gt;AG26,1,0)))</f>
        <v>0</v>
      </c>
      <c r="AI10" s="132"/>
      <c r="AJ10" s="91">
        <f>IF(SUM(AI10:AI12)+AI26=0,0,IF(SUM(ABS(AI10),ABS(AI11),ABS(AI12))=AI26,0.5,IF(SUM(ABS(AI10),ABS(AI11),ABS(AI12))&gt;AI26,1,0)))</f>
        <v>0</v>
      </c>
      <c r="AK10" s="132"/>
      <c r="AL10" s="91">
        <f>IF(SUM(AK10:AK12)+AK26=0,0,IF(SUM(ABS(AK10),ABS(AK11),ABS(AK12))=AK26,0.5,IF(SUM(ABS(AK10),ABS(AK11),ABS(AK12))&gt;AK26,1,0)))</f>
        <v>0</v>
      </c>
      <c r="AM10" s="132"/>
      <c r="AN10" s="91">
        <f>IF(SUM(AM10:AM12)+AM26=0,0,IF(SUM(ABS(AM10),ABS(AM11),ABS(AM12))=AM26,0.5,IF(SUM(ABS(AM10),ABS(AM11),ABS(AM12))&gt;AM26,1,0)))</f>
        <v>0</v>
      </c>
      <c r="AO10" s="132"/>
      <c r="AP10" s="91">
        <f>IF(SUM(AO10:AO12)+AO26=0,0,IF(SUM(ABS(AO10),ABS(AO11),ABS(AO12))=AO26,0.5,IF(SUM(ABS(AO10),ABS(AO11),ABS(AO12))&gt;AO26,1,0)))</f>
        <v>0</v>
      </c>
      <c r="AQ10" s="132"/>
      <c r="AR10" s="91">
        <f>IF(SUM(AQ10:AQ12)+AQ26=0,0,IF(SUM(ABS(AQ10),ABS(AQ11),ABS(AQ12))=AQ26,0.5,IF(SUM(ABS(AQ10),ABS(AQ11),ABS(AQ12))&gt;AQ26,1,0)))</f>
        <v>0</v>
      </c>
      <c r="AS10" s="132"/>
      <c r="AT10" s="91">
        <f>IF(SUM(AS10:AS12)+AS26=0,0,IF(SUM(ABS(AS10),ABS(AS11),ABS(AS12))=AS26,0.5,IF(SUM(ABS(AS10),ABS(AS11),ABS(AS12))&gt;AS26,1,0)))</f>
        <v>0</v>
      </c>
      <c r="AU10" s="92">
        <f t="shared" si="8"/>
        <v>0</v>
      </c>
      <c r="AV10" s="93">
        <f>SUM(AD10+AF10+AH10+AJ10+AL10+AN10+AP10+AR10+AT10)</f>
        <v>0</v>
      </c>
      <c r="AW10" s="83"/>
      <c r="AX10" s="84"/>
      <c r="AZ10" s="47"/>
      <c r="BA10" s="149"/>
      <c r="BB10" s="150"/>
      <c r="BC10" s="151"/>
      <c r="BD10" s="154">
        <f t="shared" si="21"/>
        <v>0</v>
      </c>
      <c r="BE10" s="150">
        <f t="shared" si="22"/>
        <v>0</v>
      </c>
      <c r="BF10" s="152">
        <f t="shared" si="23"/>
        <v>0</v>
      </c>
      <c r="BG10" s="152">
        <f t="shared" si="24"/>
        <v>0</v>
      </c>
      <c r="BH10" s="152" t="str">
        <f t="shared" si="9"/>
        <v/>
      </c>
      <c r="BI10" s="152" t="str">
        <f t="shared" si="10"/>
        <v/>
      </c>
      <c r="BJ10" s="152" t="str">
        <f t="shared" si="11"/>
        <v/>
      </c>
      <c r="BK10" s="152" t="str">
        <f t="shared" si="12"/>
        <v/>
      </c>
      <c r="BL10" s="152" t="str">
        <f t="shared" si="13"/>
        <v/>
      </c>
      <c r="BM10" s="152" t="str">
        <f t="shared" si="14"/>
        <v/>
      </c>
      <c r="BN10" s="152" t="str">
        <f t="shared" si="15"/>
        <v/>
      </c>
      <c r="BO10" s="152" t="str">
        <f t="shared" si="16"/>
        <v/>
      </c>
      <c r="BP10" s="152" t="str">
        <f t="shared" si="17"/>
        <v/>
      </c>
      <c r="BQ10" s="153"/>
      <c r="BR10" s="151"/>
      <c r="BS10" s="152">
        <f t="shared" si="25"/>
        <v>0</v>
      </c>
      <c r="BT10" s="152">
        <f t="shared" si="26"/>
        <v>1E-8</v>
      </c>
      <c r="BU10" s="152" t="str">
        <f t="shared" si="27"/>
        <v>BC Comet Nürnberg</v>
      </c>
      <c r="BV10" s="151">
        <f t="shared" si="28"/>
        <v>117</v>
      </c>
      <c r="BW10" s="152">
        <f t="shared" si="29"/>
        <v>0</v>
      </c>
      <c r="BX10" s="152">
        <f>IF(COUNTIF(BH10:BP10,"&gt;0")&lt;Spielorte!$A$23,0,BE10/Spielorte!$A$23)</f>
        <v>0</v>
      </c>
      <c r="BY10" s="152">
        <f t="shared" si="30"/>
        <v>1E-8</v>
      </c>
      <c r="BZ10" s="151">
        <f t="shared" si="18"/>
        <v>117</v>
      </c>
    </row>
    <row r="11" spans="1:78" ht="17.100000000000001" customHeight="1" x14ac:dyDescent="0.25">
      <c r="A11" s="414"/>
      <c r="B11" s="59" t="str">
        <f t="shared" si="19"/>
        <v/>
      </c>
      <c r="C11" s="60" t="str">
        <f t="shared" si="19"/>
        <v/>
      </c>
      <c r="D11" s="61" t="str">
        <f t="shared" si="19"/>
        <v/>
      </c>
      <c r="E11" s="398"/>
      <c r="F11" s="61" t="str">
        <f t="shared" si="0"/>
        <v/>
      </c>
      <c r="G11" s="398"/>
      <c r="H11" s="61" t="str">
        <f t="shared" si="1"/>
        <v/>
      </c>
      <c r="I11" s="398"/>
      <c r="J11" s="61" t="str">
        <f t="shared" si="2"/>
        <v/>
      </c>
      <c r="K11" s="398"/>
      <c r="L11" s="61" t="str">
        <f t="shared" si="3"/>
        <v/>
      </c>
      <c r="M11" s="398"/>
      <c r="N11" s="61" t="str">
        <f t="shared" si="20"/>
        <v/>
      </c>
      <c r="O11" s="398"/>
      <c r="P11" s="61" t="str">
        <f t="shared" si="4"/>
        <v/>
      </c>
      <c r="Q11" s="398"/>
      <c r="R11" s="61" t="str">
        <f t="shared" si="5"/>
        <v/>
      </c>
      <c r="S11" s="398"/>
      <c r="T11" s="61" t="str">
        <f t="shared" si="6"/>
        <v/>
      </c>
      <c r="U11" s="398"/>
      <c r="V11" s="61" t="str">
        <f t="shared" si="7"/>
        <v/>
      </c>
      <c r="W11" s="398"/>
      <c r="Z11" s="406"/>
      <c r="AA11" s="90" t="str">
        <f>IF(AB11=0,"",_xlfn.CONCAT(VLOOKUP(AB11,Starter!A:C,2,0)))</f>
        <v/>
      </c>
      <c r="AB11" s="80"/>
      <c r="AC11" s="130"/>
      <c r="AD11" s="94"/>
      <c r="AE11" s="130"/>
      <c r="AF11" s="94"/>
      <c r="AG11" s="130"/>
      <c r="AH11" s="94"/>
      <c r="AI11" s="130"/>
      <c r="AJ11" s="94"/>
      <c r="AK11" s="130"/>
      <c r="AL11" s="94"/>
      <c r="AM11" s="130"/>
      <c r="AN11" s="94"/>
      <c r="AO11" s="134"/>
      <c r="AP11" s="94"/>
      <c r="AQ11" s="134"/>
      <c r="AR11" s="94"/>
      <c r="AS11" s="134"/>
      <c r="AT11" s="94"/>
      <c r="AU11" s="95">
        <f t="shared" si="8"/>
        <v>0</v>
      </c>
      <c r="AV11" s="96"/>
      <c r="AW11" s="83"/>
      <c r="AX11" s="84"/>
      <c r="AZ11" s="47"/>
      <c r="BA11" s="149"/>
      <c r="BB11" s="150"/>
      <c r="BC11" s="151"/>
      <c r="BD11" s="154">
        <f t="shared" si="21"/>
        <v>0</v>
      </c>
      <c r="BE11" s="150">
        <f t="shared" si="22"/>
        <v>0</v>
      </c>
      <c r="BF11" s="152">
        <f t="shared" si="23"/>
        <v>0</v>
      </c>
      <c r="BG11" s="152">
        <f t="shared" si="24"/>
        <v>0</v>
      </c>
      <c r="BH11" s="152" t="str">
        <f t="shared" si="9"/>
        <v/>
      </c>
      <c r="BI11" s="152" t="str">
        <f t="shared" si="10"/>
        <v/>
      </c>
      <c r="BJ11" s="152" t="str">
        <f t="shared" si="11"/>
        <v/>
      </c>
      <c r="BK11" s="152" t="str">
        <f t="shared" si="12"/>
        <v/>
      </c>
      <c r="BL11" s="152" t="str">
        <f t="shared" si="13"/>
        <v/>
      </c>
      <c r="BM11" s="152" t="str">
        <f t="shared" si="14"/>
        <v/>
      </c>
      <c r="BN11" s="152" t="str">
        <f t="shared" si="15"/>
        <v/>
      </c>
      <c r="BO11" s="152" t="str">
        <f t="shared" si="16"/>
        <v/>
      </c>
      <c r="BP11" s="152" t="str">
        <f t="shared" si="17"/>
        <v/>
      </c>
      <c r="BQ11" s="153"/>
      <c r="BR11" s="151"/>
      <c r="BS11" s="152">
        <f t="shared" si="25"/>
        <v>0</v>
      </c>
      <c r="BT11" s="152">
        <f t="shared" si="26"/>
        <v>1.0999999999999999E-8</v>
      </c>
      <c r="BU11" s="152" t="str">
        <f t="shared" si="27"/>
        <v>BC Comet Nürnberg</v>
      </c>
      <c r="BV11" s="151">
        <f t="shared" si="28"/>
        <v>116</v>
      </c>
      <c r="BW11" s="152">
        <f t="shared" si="29"/>
        <v>0</v>
      </c>
      <c r="BX11" s="152">
        <f>IF(COUNTIF(BH11:BP11,"&gt;0")&lt;Spielorte!$A$23,0,BE11/Spielorte!$A$23)</f>
        <v>0</v>
      </c>
      <c r="BY11" s="152">
        <f t="shared" si="30"/>
        <v>1.0999999999999999E-8</v>
      </c>
      <c r="BZ11" s="151">
        <f t="shared" si="18"/>
        <v>116</v>
      </c>
    </row>
    <row r="12" spans="1:78" ht="17.100000000000001" customHeight="1" thickBot="1" x14ac:dyDescent="0.3">
      <c r="A12" s="415"/>
      <c r="B12" s="62" t="str">
        <f t="shared" si="19"/>
        <v/>
      </c>
      <c r="C12" s="63" t="str">
        <f t="shared" si="19"/>
        <v/>
      </c>
      <c r="D12" s="52" t="str">
        <f t="shared" si="19"/>
        <v/>
      </c>
      <c r="E12" s="399"/>
      <c r="F12" s="52" t="str">
        <f t="shared" si="0"/>
        <v/>
      </c>
      <c r="G12" s="399"/>
      <c r="H12" s="52" t="str">
        <f t="shared" si="1"/>
        <v/>
      </c>
      <c r="I12" s="399"/>
      <c r="J12" s="52" t="str">
        <f t="shared" si="2"/>
        <v/>
      </c>
      <c r="K12" s="399"/>
      <c r="L12" s="52" t="str">
        <f t="shared" si="3"/>
        <v/>
      </c>
      <c r="M12" s="399"/>
      <c r="N12" s="52" t="str">
        <f t="shared" si="20"/>
        <v/>
      </c>
      <c r="O12" s="399"/>
      <c r="P12" s="52" t="str">
        <f t="shared" si="4"/>
        <v/>
      </c>
      <c r="Q12" s="399"/>
      <c r="R12" s="52" t="str">
        <f t="shared" si="5"/>
        <v/>
      </c>
      <c r="S12" s="399"/>
      <c r="T12" s="52" t="str">
        <f t="shared" si="6"/>
        <v/>
      </c>
      <c r="U12" s="399"/>
      <c r="V12" s="52" t="str">
        <f t="shared" si="7"/>
        <v/>
      </c>
      <c r="W12" s="399"/>
      <c r="Z12" s="407"/>
      <c r="AA12" s="99" t="str">
        <f>IF(AB12=0,"",_xlfn.CONCAT(VLOOKUP(AB12,Starter!A:C,2,0)))</f>
        <v/>
      </c>
      <c r="AB12" s="82"/>
      <c r="AC12" s="133"/>
      <c r="AD12" s="100"/>
      <c r="AE12" s="133"/>
      <c r="AF12" s="100"/>
      <c r="AG12" s="133"/>
      <c r="AH12" s="100"/>
      <c r="AI12" s="133"/>
      <c r="AJ12" s="100"/>
      <c r="AK12" s="133"/>
      <c r="AL12" s="100"/>
      <c r="AM12" s="133"/>
      <c r="AN12" s="100"/>
      <c r="AO12" s="133"/>
      <c r="AP12" s="100"/>
      <c r="AQ12" s="133"/>
      <c r="AR12" s="100"/>
      <c r="AS12" s="133"/>
      <c r="AT12" s="100"/>
      <c r="AU12" s="97">
        <f t="shared" si="8"/>
        <v>0</v>
      </c>
      <c r="AV12" s="98"/>
      <c r="AW12" s="83"/>
      <c r="AX12" s="84"/>
      <c r="AZ12" s="47"/>
      <c r="BA12" s="149"/>
      <c r="BB12" s="150"/>
      <c r="BC12" s="151"/>
      <c r="BD12" s="154">
        <f t="shared" si="21"/>
        <v>0</v>
      </c>
      <c r="BE12" s="150">
        <f t="shared" si="22"/>
        <v>0</v>
      </c>
      <c r="BF12" s="152">
        <f t="shared" si="23"/>
        <v>0</v>
      </c>
      <c r="BG12" s="152">
        <f t="shared" si="24"/>
        <v>0</v>
      </c>
      <c r="BH12" s="152" t="str">
        <f t="shared" si="9"/>
        <v/>
      </c>
      <c r="BI12" s="152" t="str">
        <f t="shared" si="10"/>
        <v/>
      </c>
      <c r="BJ12" s="152" t="str">
        <f t="shared" si="11"/>
        <v/>
      </c>
      <c r="BK12" s="152" t="str">
        <f t="shared" si="12"/>
        <v/>
      </c>
      <c r="BL12" s="152" t="str">
        <f t="shared" si="13"/>
        <v/>
      </c>
      <c r="BM12" s="152" t="str">
        <f t="shared" si="14"/>
        <v/>
      </c>
      <c r="BN12" s="152" t="str">
        <f t="shared" si="15"/>
        <v/>
      </c>
      <c r="BO12" s="152" t="str">
        <f t="shared" si="16"/>
        <v/>
      </c>
      <c r="BP12" s="152" t="str">
        <f t="shared" si="17"/>
        <v/>
      </c>
      <c r="BQ12" s="153"/>
      <c r="BR12" s="151"/>
      <c r="BS12" s="152">
        <f t="shared" si="25"/>
        <v>0</v>
      </c>
      <c r="BT12" s="152">
        <f t="shared" si="26"/>
        <v>1.2E-8</v>
      </c>
      <c r="BU12" s="152" t="str">
        <f t="shared" si="27"/>
        <v>BC Comet Nürnberg</v>
      </c>
      <c r="BV12" s="151">
        <f t="shared" si="28"/>
        <v>115</v>
      </c>
      <c r="BW12" s="152">
        <f t="shared" si="29"/>
        <v>0</v>
      </c>
      <c r="BX12" s="152">
        <f>IF(COUNTIF(BH12:BP12,"&gt;0")&lt;Spielorte!$A$23,0,BE12/Spielorte!$A$23)</f>
        <v>0</v>
      </c>
      <c r="BY12" s="152">
        <f t="shared" si="30"/>
        <v>1.2E-8</v>
      </c>
      <c r="BZ12" s="151">
        <f t="shared" si="18"/>
        <v>115</v>
      </c>
    </row>
    <row r="13" spans="1:78" ht="17.100000000000001" customHeight="1" x14ac:dyDescent="0.25">
      <c r="A13" s="413" t="s">
        <v>3</v>
      </c>
      <c r="B13" s="56" t="str">
        <f t="shared" si="19"/>
        <v/>
      </c>
      <c r="C13" s="57" t="str">
        <f t="shared" si="19"/>
        <v/>
      </c>
      <c r="D13" s="58" t="str">
        <f t="shared" si="19"/>
        <v/>
      </c>
      <c r="E13" s="397">
        <f>IF(AD13="","",AD13)</f>
        <v>0</v>
      </c>
      <c r="F13" s="58" t="str">
        <f t="shared" si="0"/>
        <v/>
      </c>
      <c r="G13" s="397">
        <f>IF(AF13="","",AF13)</f>
        <v>0</v>
      </c>
      <c r="H13" s="58" t="str">
        <f t="shared" si="1"/>
        <v/>
      </c>
      <c r="I13" s="397">
        <f>IF(AH13="","",AH13)</f>
        <v>0</v>
      </c>
      <c r="J13" s="58" t="str">
        <f t="shared" si="2"/>
        <v/>
      </c>
      <c r="K13" s="397">
        <f>IF(AJ13="","",AJ13)</f>
        <v>0</v>
      </c>
      <c r="L13" s="58" t="str">
        <f t="shared" si="3"/>
        <v/>
      </c>
      <c r="M13" s="397">
        <f>IF(AL13="","",AL13)</f>
        <v>0</v>
      </c>
      <c r="N13" s="58" t="str">
        <f t="shared" si="20"/>
        <v/>
      </c>
      <c r="O13" s="397">
        <f>IF(AN13="","",AN13)</f>
        <v>0</v>
      </c>
      <c r="P13" s="58" t="str">
        <f t="shared" si="4"/>
        <v/>
      </c>
      <c r="Q13" s="397">
        <f>IF(AP13="","",AP13)</f>
        <v>0</v>
      </c>
      <c r="R13" s="58" t="str">
        <f t="shared" si="5"/>
        <v/>
      </c>
      <c r="S13" s="397">
        <f>IF(AR13="","",AR13)</f>
        <v>0</v>
      </c>
      <c r="T13" s="58" t="str">
        <f t="shared" si="6"/>
        <v/>
      </c>
      <c r="U13" s="397">
        <f>IF(AT13="","",AT13)</f>
        <v>0</v>
      </c>
      <c r="V13" s="58" t="str">
        <f t="shared" si="7"/>
        <v/>
      </c>
      <c r="W13" s="397">
        <f>IF(AV13="","",AV13)</f>
        <v>0</v>
      </c>
      <c r="Z13" s="405" t="s">
        <v>3</v>
      </c>
      <c r="AA13" s="272" t="str">
        <f>IF(AB13=0,"",_xlfn.CONCAT(VLOOKUP(AB13,Starter!A:C,2,0)))</f>
        <v/>
      </c>
      <c r="AB13" s="81"/>
      <c r="AC13" s="132"/>
      <c r="AD13" s="91">
        <f>IF(SUM(AC13:AC15)+AC27=0,0,IF(SUM(ABS(AC13),ABS(AC14),ABS(AC15))=AC27,0.5,IF(SUM(ABS(AC13),ABS(AC14),ABS(AC15))&gt;AC27,1,0)))</f>
        <v>0</v>
      </c>
      <c r="AE13" s="132"/>
      <c r="AF13" s="91">
        <f>IF(SUM(AE13:AE15)+AE27=0,0,IF(SUM(ABS(AE13),ABS(AE14),ABS(AE15))=AE27,0.5,IF(SUM(ABS(AE13),ABS(AE14),ABS(AE15))&gt;AE27,1,0)))</f>
        <v>0</v>
      </c>
      <c r="AG13" s="132"/>
      <c r="AH13" s="91">
        <f>IF(SUM(AG13:AG15)+AG27=0,0,IF(SUM(ABS(AG13),ABS(AG14),ABS(AG15))=AG27,0.5,IF(SUM(ABS(AG13),ABS(AG14),ABS(AG15))&gt;AG27,1,0)))</f>
        <v>0</v>
      </c>
      <c r="AI13" s="132"/>
      <c r="AJ13" s="91">
        <f>IF(SUM(AI13:AI15)+AI27=0,0,IF(SUM(ABS(AI13),ABS(AI14),ABS(AI15))=AI27,0.5,IF(SUM(ABS(AI13),ABS(AI14),ABS(AI15))&gt;AI27,1,0)))</f>
        <v>0</v>
      </c>
      <c r="AK13" s="132"/>
      <c r="AL13" s="91">
        <f>IF(SUM(AK13:AK15)+AK27=0,0,IF(SUM(ABS(AK13),ABS(AK14),ABS(AK15))=AK27,0.5,IF(SUM(ABS(AK13),ABS(AK14),ABS(AK15))&gt;AK27,1,0)))</f>
        <v>0</v>
      </c>
      <c r="AM13" s="132"/>
      <c r="AN13" s="91">
        <f>IF(SUM(AM13:AM15)+AM27=0,0,IF(SUM(ABS(AM13),ABS(AM14),ABS(AM15))=AM27,0.5,IF(SUM(ABS(AM13),ABS(AM14),ABS(AM15))&gt;AM27,1,0)))</f>
        <v>0</v>
      </c>
      <c r="AO13" s="132"/>
      <c r="AP13" s="91">
        <f>IF(SUM(AO13:AO15)+AO27=0,0,IF(SUM(ABS(AO13),ABS(AO14),ABS(AO15))=AO27,0.5,IF(SUM(ABS(AO13),ABS(AO14),ABS(AO15))&gt;AO27,1,0)))</f>
        <v>0</v>
      </c>
      <c r="AQ13" s="132"/>
      <c r="AR13" s="91">
        <f>IF(SUM(AQ13:AQ15)+AQ27=0,0,IF(SUM(ABS(AQ13),ABS(AQ14),ABS(AQ15))=AQ27,0.5,IF(SUM(ABS(AQ13),ABS(AQ14),ABS(AQ15))&gt;AQ27,1,0)))</f>
        <v>0</v>
      </c>
      <c r="AS13" s="132"/>
      <c r="AT13" s="91">
        <f>IF(SUM(AS13:AS15)+AS27=0,0,IF(SUM(ABS(AS13),ABS(AS14),ABS(AS15))=AS27,0.5,IF(SUM(ABS(AS13),ABS(AS14),ABS(AS15))&gt;AS27,1,0)))</f>
        <v>0</v>
      </c>
      <c r="AU13" s="92">
        <f t="shared" si="8"/>
        <v>0</v>
      </c>
      <c r="AV13" s="93">
        <f>SUM(AD13+AF13+AH13+AJ13+AL13+AN13+AP13+AR13+AT13)</f>
        <v>0</v>
      </c>
      <c r="AW13" s="83"/>
      <c r="AX13" s="84"/>
      <c r="AZ13" s="47"/>
      <c r="BA13" s="149"/>
      <c r="BB13" s="150"/>
      <c r="BC13" s="151"/>
      <c r="BD13" s="154">
        <f t="shared" si="21"/>
        <v>0</v>
      </c>
      <c r="BE13" s="150">
        <f t="shared" si="22"/>
        <v>0</v>
      </c>
      <c r="BF13" s="152">
        <f t="shared" si="23"/>
        <v>0</v>
      </c>
      <c r="BG13" s="152">
        <f t="shared" si="24"/>
        <v>0</v>
      </c>
      <c r="BH13" s="152" t="str">
        <f t="shared" si="9"/>
        <v/>
      </c>
      <c r="BI13" s="152" t="str">
        <f t="shared" si="10"/>
        <v/>
      </c>
      <c r="BJ13" s="152" t="str">
        <f t="shared" si="11"/>
        <v/>
      </c>
      <c r="BK13" s="152" t="str">
        <f t="shared" si="12"/>
        <v/>
      </c>
      <c r="BL13" s="152" t="str">
        <f t="shared" si="13"/>
        <v/>
      </c>
      <c r="BM13" s="152" t="str">
        <f t="shared" si="14"/>
        <v/>
      </c>
      <c r="BN13" s="152" t="str">
        <f t="shared" si="15"/>
        <v/>
      </c>
      <c r="BO13" s="152" t="str">
        <f t="shared" si="16"/>
        <v/>
      </c>
      <c r="BP13" s="152" t="str">
        <f t="shared" si="17"/>
        <v/>
      </c>
      <c r="BQ13" s="153"/>
      <c r="BR13" s="151"/>
      <c r="BS13" s="152">
        <f t="shared" si="25"/>
        <v>0</v>
      </c>
      <c r="BT13" s="152">
        <f t="shared" si="26"/>
        <v>1.3000000000000001E-8</v>
      </c>
      <c r="BU13" s="152" t="str">
        <f t="shared" si="27"/>
        <v>BC Comet Nürnberg</v>
      </c>
      <c r="BV13" s="151">
        <f t="shared" si="28"/>
        <v>114</v>
      </c>
      <c r="BW13" s="152">
        <f t="shared" si="29"/>
        <v>0</v>
      </c>
      <c r="BX13" s="152">
        <f>IF(COUNTIF(BH13:BP13,"&gt;0")&lt;Spielorte!$A$23,0,BE13/Spielorte!$A$23)</f>
        <v>0</v>
      </c>
      <c r="BY13" s="152">
        <f t="shared" si="30"/>
        <v>1.3000000000000001E-8</v>
      </c>
      <c r="BZ13" s="151">
        <f t="shared" si="18"/>
        <v>114</v>
      </c>
    </row>
    <row r="14" spans="1:78" ht="17.100000000000001" customHeight="1" x14ac:dyDescent="0.25">
      <c r="A14" s="414"/>
      <c r="B14" s="59" t="str">
        <f t="shared" si="19"/>
        <v/>
      </c>
      <c r="C14" s="60" t="str">
        <f t="shared" si="19"/>
        <v/>
      </c>
      <c r="D14" s="61" t="str">
        <f t="shared" si="19"/>
        <v/>
      </c>
      <c r="E14" s="398"/>
      <c r="F14" s="61" t="str">
        <f t="shared" si="0"/>
        <v/>
      </c>
      <c r="G14" s="398"/>
      <c r="H14" s="61" t="str">
        <f t="shared" si="1"/>
        <v/>
      </c>
      <c r="I14" s="398"/>
      <c r="J14" s="61" t="str">
        <f t="shared" si="2"/>
        <v/>
      </c>
      <c r="K14" s="398"/>
      <c r="L14" s="61" t="str">
        <f t="shared" si="3"/>
        <v/>
      </c>
      <c r="M14" s="398"/>
      <c r="N14" s="61" t="str">
        <f t="shared" si="20"/>
        <v/>
      </c>
      <c r="O14" s="398"/>
      <c r="P14" s="61" t="str">
        <f t="shared" si="4"/>
        <v/>
      </c>
      <c r="Q14" s="398"/>
      <c r="R14" s="61" t="str">
        <f t="shared" si="5"/>
        <v/>
      </c>
      <c r="S14" s="398"/>
      <c r="T14" s="61" t="str">
        <f t="shared" si="6"/>
        <v/>
      </c>
      <c r="U14" s="398"/>
      <c r="V14" s="61" t="str">
        <f t="shared" si="7"/>
        <v/>
      </c>
      <c r="W14" s="398"/>
      <c r="Z14" s="406"/>
      <c r="AA14" s="90" t="str">
        <f>IF(AB14=0,"",_xlfn.CONCAT(VLOOKUP(AB14,Starter!A:C,2,0)))</f>
        <v/>
      </c>
      <c r="AB14" s="80"/>
      <c r="AC14" s="130"/>
      <c r="AD14" s="94"/>
      <c r="AE14" s="130"/>
      <c r="AF14" s="94"/>
      <c r="AG14" s="130"/>
      <c r="AH14" s="94"/>
      <c r="AI14" s="130"/>
      <c r="AJ14" s="94"/>
      <c r="AK14" s="130"/>
      <c r="AL14" s="94"/>
      <c r="AM14" s="130"/>
      <c r="AN14" s="94"/>
      <c r="AO14" s="130"/>
      <c r="AP14" s="94"/>
      <c r="AQ14" s="130"/>
      <c r="AR14" s="94"/>
      <c r="AS14" s="130"/>
      <c r="AT14" s="94"/>
      <c r="AU14" s="95">
        <f t="shared" si="8"/>
        <v>0</v>
      </c>
      <c r="AV14" s="96"/>
      <c r="AW14" s="83"/>
      <c r="AX14" s="84"/>
      <c r="AZ14" s="47"/>
      <c r="BA14" s="149"/>
      <c r="BB14" s="150"/>
      <c r="BC14" s="151"/>
      <c r="BD14" s="154">
        <f t="shared" si="21"/>
        <v>0</v>
      </c>
      <c r="BE14" s="150">
        <f t="shared" si="22"/>
        <v>0</v>
      </c>
      <c r="BF14" s="152">
        <f t="shared" si="23"/>
        <v>0</v>
      </c>
      <c r="BG14" s="152">
        <f t="shared" si="24"/>
        <v>0</v>
      </c>
      <c r="BH14" s="152" t="str">
        <f t="shared" si="9"/>
        <v/>
      </c>
      <c r="BI14" s="152" t="str">
        <f t="shared" si="10"/>
        <v/>
      </c>
      <c r="BJ14" s="152" t="str">
        <f t="shared" si="11"/>
        <v/>
      </c>
      <c r="BK14" s="152" t="str">
        <f t="shared" si="12"/>
        <v/>
      </c>
      <c r="BL14" s="152" t="str">
        <f t="shared" si="13"/>
        <v/>
      </c>
      <c r="BM14" s="152" t="str">
        <f t="shared" si="14"/>
        <v/>
      </c>
      <c r="BN14" s="152" t="str">
        <f t="shared" si="15"/>
        <v/>
      </c>
      <c r="BO14" s="152" t="str">
        <f t="shared" si="16"/>
        <v/>
      </c>
      <c r="BP14" s="152" t="str">
        <f t="shared" si="17"/>
        <v/>
      </c>
      <c r="BQ14" s="153"/>
      <c r="BR14" s="151"/>
      <c r="BS14" s="152">
        <f t="shared" si="25"/>
        <v>0</v>
      </c>
      <c r="BT14" s="152">
        <f t="shared" si="26"/>
        <v>1.4E-8</v>
      </c>
      <c r="BU14" s="152" t="str">
        <f t="shared" si="27"/>
        <v>BC Comet Nürnberg</v>
      </c>
      <c r="BV14" s="151">
        <f t="shared" si="28"/>
        <v>113</v>
      </c>
      <c r="BW14" s="152">
        <f t="shared" si="29"/>
        <v>0</v>
      </c>
      <c r="BX14" s="152">
        <f>IF(COUNTIF(BH14:BP14,"&gt;0")&lt;Spielorte!$A$23,0,BE14/Spielorte!$A$23)</f>
        <v>0</v>
      </c>
      <c r="BY14" s="152">
        <f t="shared" si="30"/>
        <v>1.4E-8</v>
      </c>
      <c r="BZ14" s="151">
        <f t="shared" si="18"/>
        <v>113</v>
      </c>
    </row>
    <row r="15" spans="1:78" ht="17.100000000000001" customHeight="1" thickBot="1" x14ac:dyDescent="0.3">
      <c r="A15" s="415"/>
      <c r="B15" s="62" t="str">
        <f t="shared" si="19"/>
        <v/>
      </c>
      <c r="C15" s="63" t="str">
        <f t="shared" si="19"/>
        <v/>
      </c>
      <c r="D15" s="52" t="str">
        <f t="shared" si="19"/>
        <v/>
      </c>
      <c r="E15" s="399"/>
      <c r="F15" s="52" t="str">
        <f t="shared" si="0"/>
        <v/>
      </c>
      <c r="G15" s="399"/>
      <c r="H15" s="52" t="str">
        <f t="shared" si="1"/>
        <v/>
      </c>
      <c r="I15" s="399"/>
      <c r="J15" s="52" t="str">
        <f t="shared" si="2"/>
        <v/>
      </c>
      <c r="K15" s="399"/>
      <c r="L15" s="52" t="str">
        <f t="shared" si="3"/>
        <v/>
      </c>
      <c r="M15" s="399"/>
      <c r="N15" s="52" t="str">
        <f t="shared" si="20"/>
        <v/>
      </c>
      <c r="O15" s="399"/>
      <c r="P15" s="52" t="str">
        <f t="shared" si="4"/>
        <v/>
      </c>
      <c r="Q15" s="399"/>
      <c r="R15" s="52" t="str">
        <f t="shared" si="5"/>
        <v/>
      </c>
      <c r="S15" s="399"/>
      <c r="T15" s="52" t="str">
        <f t="shared" si="6"/>
        <v/>
      </c>
      <c r="U15" s="399"/>
      <c r="V15" s="52" t="str">
        <f t="shared" si="7"/>
        <v/>
      </c>
      <c r="W15" s="399"/>
      <c r="Z15" s="407"/>
      <c r="AA15" s="99" t="str">
        <f>IF(AB15=0,"",_xlfn.CONCAT(VLOOKUP(AB15,Starter!A:C,2,0)))</f>
        <v/>
      </c>
      <c r="AB15" s="82"/>
      <c r="AC15" s="133"/>
      <c r="AD15" s="100"/>
      <c r="AE15" s="133"/>
      <c r="AF15" s="100"/>
      <c r="AG15" s="133"/>
      <c r="AH15" s="100"/>
      <c r="AI15" s="133"/>
      <c r="AJ15" s="100"/>
      <c r="AK15" s="133"/>
      <c r="AL15" s="100"/>
      <c r="AM15" s="133"/>
      <c r="AN15" s="100"/>
      <c r="AO15" s="133"/>
      <c r="AP15" s="100"/>
      <c r="AQ15" s="133"/>
      <c r="AR15" s="100"/>
      <c r="AS15" s="133"/>
      <c r="AT15" s="100"/>
      <c r="AU15" s="97">
        <f t="shared" si="8"/>
        <v>0</v>
      </c>
      <c r="AV15" s="98"/>
      <c r="AW15" s="83"/>
      <c r="AX15" s="84"/>
      <c r="AZ15" s="47"/>
      <c r="BA15" s="149"/>
      <c r="BB15" s="150"/>
      <c r="BC15" s="151"/>
      <c r="BD15" s="154">
        <f t="shared" si="21"/>
        <v>0</v>
      </c>
      <c r="BE15" s="150">
        <f t="shared" si="22"/>
        <v>0</v>
      </c>
      <c r="BF15" s="152">
        <f t="shared" si="23"/>
        <v>0</v>
      </c>
      <c r="BG15" s="152">
        <f t="shared" si="24"/>
        <v>0</v>
      </c>
      <c r="BH15" s="152" t="str">
        <f t="shared" si="9"/>
        <v/>
      </c>
      <c r="BI15" s="152" t="str">
        <f t="shared" si="10"/>
        <v/>
      </c>
      <c r="BJ15" s="152" t="str">
        <f t="shared" si="11"/>
        <v/>
      </c>
      <c r="BK15" s="152" t="str">
        <f t="shared" si="12"/>
        <v/>
      </c>
      <c r="BL15" s="152" t="str">
        <f t="shared" si="13"/>
        <v/>
      </c>
      <c r="BM15" s="152" t="str">
        <f t="shared" si="14"/>
        <v/>
      </c>
      <c r="BN15" s="152" t="str">
        <f t="shared" si="15"/>
        <v/>
      </c>
      <c r="BO15" s="152" t="str">
        <f t="shared" si="16"/>
        <v/>
      </c>
      <c r="BP15" s="152" t="str">
        <f t="shared" si="17"/>
        <v/>
      </c>
      <c r="BQ15" s="153"/>
      <c r="BR15" s="151"/>
      <c r="BS15" s="152">
        <f t="shared" si="25"/>
        <v>0</v>
      </c>
      <c r="BT15" s="152">
        <f t="shared" si="26"/>
        <v>1.4999999999999999E-8</v>
      </c>
      <c r="BU15" s="152" t="str">
        <f t="shared" si="27"/>
        <v>BC Comet Nürnberg</v>
      </c>
      <c r="BV15" s="151">
        <f t="shared" si="28"/>
        <v>112</v>
      </c>
      <c r="BW15" s="152">
        <f t="shared" si="29"/>
        <v>0</v>
      </c>
      <c r="BX15" s="152">
        <f>IF(COUNTIF(BH15:BP15,"&gt;0")&lt;Spielorte!$A$23,0,BE15/Spielorte!$A$23)</f>
        <v>0</v>
      </c>
      <c r="BY15" s="152">
        <f t="shared" si="30"/>
        <v>1.4999999999999999E-8</v>
      </c>
      <c r="BZ15" s="151">
        <f t="shared" si="18"/>
        <v>112</v>
      </c>
    </row>
    <row r="16" spans="1:78" ht="17.100000000000001" customHeight="1" x14ac:dyDescent="0.25">
      <c r="A16" s="413" t="s">
        <v>11</v>
      </c>
      <c r="B16" s="56" t="str">
        <f>IF(AA16=0,"",AA16)</f>
        <v/>
      </c>
      <c r="C16" s="57" t="str">
        <f t="shared" si="19"/>
        <v/>
      </c>
      <c r="D16" s="58" t="str">
        <f t="shared" si="19"/>
        <v/>
      </c>
      <c r="E16" s="397">
        <f>IF(AD16="","",AD16)</f>
        <v>0</v>
      </c>
      <c r="F16" s="58" t="str">
        <f t="shared" si="0"/>
        <v/>
      </c>
      <c r="G16" s="397">
        <f>IF(AF16="","",AF16)</f>
        <v>0</v>
      </c>
      <c r="H16" s="58" t="str">
        <f t="shared" si="1"/>
        <v/>
      </c>
      <c r="I16" s="397">
        <f>IF(AH16="","",AH16)</f>
        <v>0</v>
      </c>
      <c r="J16" s="58" t="str">
        <f t="shared" si="2"/>
        <v/>
      </c>
      <c r="K16" s="397">
        <f>IF(AJ16="","",AJ16)</f>
        <v>0</v>
      </c>
      <c r="L16" s="58" t="str">
        <f t="shared" si="3"/>
        <v/>
      </c>
      <c r="M16" s="397">
        <f>IF(AL16="","",AL16)</f>
        <v>0</v>
      </c>
      <c r="N16" s="58" t="str">
        <f t="shared" si="20"/>
        <v/>
      </c>
      <c r="O16" s="397">
        <f>IF(AN16="","",AN16)</f>
        <v>0</v>
      </c>
      <c r="P16" s="58" t="str">
        <f t="shared" si="4"/>
        <v/>
      </c>
      <c r="Q16" s="397">
        <f>IF(AP16="","",AP16)</f>
        <v>0</v>
      </c>
      <c r="R16" s="58" t="str">
        <f t="shared" si="5"/>
        <v/>
      </c>
      <c r="S16" s="397">
        <f>IF(AR16="","",AR16)</f>
        <v>0</v>
      </c>
      <c r="T16" s="58" t="str">
        <f t="shared" si="6"/>
        <v/>
      </c>
      <c r="U16" s="397">
        <f>IF(AT16="","",AT16)</f>
        <v>0</v>
      </c>
      <c r="V16" s="58" t="str">
        <f t="shared" si="7"/>
        <v/>
      </c>
      <c r="W16" s="397">
        <f>IF(AV16="","",AV16)</f>
        <v>0</v>
      </c>
      <c r="Z16" s="405" t="s">
        <v>11</v>
      </c>
      <c r="AA16" s="90" t="str">
        <f>IF(AB16=0,"",_xlfn.CONCAT(VLOOKUP(AB16,Starter!A:C,2,0)))</f>
        <v/>
      </c>
      <c r="AB16" s="81"/>
      <c r="AC16" s="132"/>
      <c r="AD16" s="91">
        <f>IF(SUM(AC16:AC18)+AC28=0,0,IF(SUM(ABS(AC16),ABS(AC17),ABS(AC18))=AC28,0.5,IF(SUM(ABS(AC16),ABS(AC17),ABS(AC18))&gt;AC28,1,0)))</f>
        <v>0</v>
      </c>
      <c r="AE16" s="132"/>
      <c r="AF16" s="91">
        <f>IF(SUM(AE16:AE18)+AE28=0,0,IF(SUM(ABS(AE16),ABS(AE17),ABS(AE18))=AE28,0.5,IF(SUM(ABS(AE16),ABS(AE17),ABS(AE18))&gt;AE28,1,0)))</f>
        <v>0</v>
      </c>
      <c r="AG16" s="132"/>
      <c r="AH16" s="91">
        <f>IF(SUM(AG16:AG18)+AG28=0,0,IF(SUM(ABS(AG16),ABS(AG17),ABS(AG18))=AG28,0.5,IF(SUM(ABS(AG16),ABS(AG17),ABS(AG18))&gt;AG28,1,0)))</f>
        <v>0</v>
      </c>
      <c r="AI16" s="132"/>
      <c r="AJ16" s="91">
        <f>IF(SUM(AI16:AI18)+AI28=0,0,IF(SUM(ABS(AI16),ABS(AI17),ABS(AI18))=AI28,0.5,IF(SUM(ABS(AI16),ABS(AI17),ABS(AI18))&gt;AI28,1,0)))</f>
        <v>0</v>
      </c>
      <c r="AK16" s="132"/>
      <c r="AL16" s="91">
        <f>IF(SUM(AK16:AK18)+AK28=0,0,IF(SUM(ABS(AK16),ABS(AK17),ABS(AK18))=AK28,0.5,IF(SUM(ABS(AK16),ABS(AK17),ABS(AK18))&gt;AK28,1,0)))</f>
        <v>0</v>
      </c>
      <c r="AM16" s="132"/>
      <c r="AN16" s="91">
        <f>IF(SUM(AM16:AM18)+AM28=0,0,IF(SUM(ABS(AM16),ABS(AM17),ABS(AM18))=AM28,0.5,IF(SUM(ABS(AM16),ABS(AM17),ABS(AM18))&gt;AM28,1,0)))</f>
        <v>0</v>
      </c>
      <c r="AO16" s="132"/>
      <c r="AP16" s="91">
        <f>IF(SUM(AO16:AO18)+AO28=0,0,IF(SUM(ABS(AO16),ABS(AO17),ABS(AO18))=AO28,0.5,IF(SUM(ABS(AO16),ABS(AO17),ABS(AO18))&gt;AO28,1,0)))</f>
        <v>0</v>
      </c>
      <c r="AQ16" s="132"/>
      <c r="AR16" s="91">
        <f>IF(SUM(AQ16:AQ18)+AQ28=0,0,IF(SUM(ABS(AQ16),ABS(AQ17),ABS(AQ18))=AQ28,0.5,IF(SUM(ABS(AQ16),ABS(AQ17),ABS(AQ18))&gt;AQ28,1,0)))</f>
        <v>0</v>
      </c>
      <c r="AS16" s="132"/>
      <c r="AT16" s="91">
        <f>IF(SUM(AS16:AS18)+AS28=0,0,IF(SUM(ABS(AS16),ABS(AS17),ABS(AS18))=AS28,0.5,IF(SUM(ABS(AS16),ABS(AS17),ABS(AS18))&gt;AS28,1,0)))</f>
        <v>0</v>
      </c>
      <c r="AU16" s="92">
        <f t="shared" si="8"/>
        <v>0</v>
      </c>
      <c r="AV16" s="93">
        <f>SUM(AD16+AF16+AH16+AJ16+AL16+AN16+AP16+AR16+AT16)</f>
        <v>0</v>
      </c>
      <c r="AW16" s="83"/>
      <c r="AX16" s="84"/>
      <c r="AZ16" s="47"/>
      <c r="BA16" s="149"/>
      <c r="BB16" s="150"/>
      <c r="BC16" s="151"/>
      <c r="BD16" s="154">
        <f t="shared" si="21"/>
        <v>0</v>
      </c>
      <c r="BE16" s="150">
        <f t="shared" si="22"/>
        <v>0</v>
      </c>
      <c r="BF16" s="152">
        <f t="shared" si="23"/>
        <v>0</v>
      </c>
      <c r="BG16" s="152">
        <f t="shared" si="24"/>
        <v>0</v>
      </c>
      <c r="BH16" s="152" t="str">
        <f t="shared" si="9"/>
        <v/>
      </c>
      <c r="BI16" s="152" t="str">
        <f t="shared" si="10"/>
        <v/>
      </c>
      <c r="BJ16" s="152" t="str">
        <f t="shared" si="11"/>
        <v/>
      </c>
      <c r="BK16" s="152" t="str">
        <f t="shared" si="12"/>
        <v/>
      </c>
      <c r="BL16" s="152" t="str">
        <f t="shared" si="13"/>
        <v/>
      </c>
      <c r="BM16" s="152" t="str">
        <f t="shared" si="14"/>
        <v/>
      </c>
      <c r="BN16" s="152" t="str">
        <f t="shared" si="15"/>
        <v/>
      </c>
      <c r="BO16" s="152" t="str">
        <f t="shared" si="16"/>
        <v/>
      </c>
      <c r="BP16" s="152" t="str">
        <f t="shared" si="17"/>
        <v/>
      </c>
      <c r="BQ16" s="153"/>
      <c r="BR16" s="151"/>
      <c r="BS16" s="152">
        <f t="shared" si="25"/>
        <v>0</v>
      </c>
      <c r="BT16" s="152">
        <f t="shared" si="26"/>
        <v>1.6000000000000001E-8</v>
      </c>
      <c r="BU16" s="152" t="str">
        <f t="shared" si="27"/>
        <v>BC Comet Nürnberg</v>
      </c>
      <c r="BV16" s="151">
        <f t="shared" si="28"/>
        <v>111</v>
      </c>
      <c r="BW16" s="152">
        <f t="shared" si="29"/>
        <v>0</v>
      </c>
      <c r="BX16" s="152">
        <f>IF(COUNTIF(BH16:BP16,"&gt;0")&lt;Spielorte!$A$23,0,BE16/Spielorte!$A$23)</f>
        <v>0</v>
      </c>
      <c r="BY16" s="152">
        <f t="shared" si="30"/>
        <v>1.6000000000000001E-8</v>
      </c>
      <c r="BZ16" s="151">
        <f t="shared" si="18"/>
        <v>111</v>
      </c>
    </row>
    <row r="17" spans="1:78" ht="17.100000000000001" customHeight="1" x14ac:dyDescent="0.25">
      <c r="A17" s="414"/>
      <c r="B17" s="59" t="str">
        <f>IF(AA17=0,"",AA17)</f>
        <v/>
      </c>
      <c r="C17" s="60" t="str">
        <f t="shared" si="19"/>
        <v/>
      </c>
      <c r="D17" s="61" t="str">
        <f t="shared" si="19"/>
        <v/>
      </c>
      <c r="E17" s="398"/>
      <c r="F17" s="61" t="str">
        <f t="shared" si="0"/>
        <v/>
      </c>
      <c r="G17" s="398"/>
      <c r="H17" s="61" t="str">
        <f t="shared" si="1"/>
        <v/>
      </c>
      <c r="I17" s="398"/>
      <c r="J17" s="61" t="str">
        <f t="shared" si="2"/>
        <v/>
      </c>
      <c r="K17" s="398"/>
      <c r="L17" s="61" t="str">
        <f t="shared" si="3"/>
        <v/>
      </c>
      <c r="M17" s="398"/>
      <c r="N17" s="61" t="str">
        <f t="shared" si="20"/>
        <v/>
      </c>
      <c r="O17" s="398"/>
      <c r="P17" s="61" t="str">
        <f t="shared" si="4"/>
        <v/>
      </c>
      <c r="Q17" s="398"/>
      <c r="R17" s="61" t="str">
        <f t="shared" si="5"/>
        <v/>
      </c>
      <c r="S17" s="398"/>
      <c r="T17" s="61" t="str">
        <f t="shared" si="6"/>
        <v/>
      </c>
      <c r="U17" s="398"/>
      <c r="V17" s="61" t="str">
        <f t="shared" si="7"/>
        <v/>
      </c>
      <c r="W17" s="398"/>
      <c r="Z17" s="406"/>
      <c r="AA17" s="90" t="str">
        <f>IF(AB17=0,"",_xlfn.CONCAT(VLOOKUP(AB17,Starter!A:C,2,0)))</f>
        <v/>
      </c>
      <c r="AB17" s="80"/>
      <c r="AC17" s="130"/>
      <c r="AD17" s="94"/>
      <c r="AE17" s="130"/>
      <c r="AF17" s="94"/>
      <c r="AG17" s="130"/>
      <c r="AH17" s="94"/>
      <c r="AI17" s="130"/>
      <c r="AJ17" s="94"/>
      <c r="AK17" s="130"/>
      <c r="AL17" s="94"/>
      <c r="AM17" s="130"/>
      <c r="AN17" s="94"/>
      <c r="AO17" s="130"/>
      <c r="AP17" s="94"/>
      <c r="AQ17" s="130"/>
      <c r="AR17" s="94"/>
      <c r="AS17" s="130"/>
      <c r="AT17" s="94"/>
      <c r="AU17" s="95">
        <f t="shared" si="8"/>
        <v>0</v>
      </c>
      <c r="AV17" s="96"/>
      <c r="AW17" s="83"/>
      <c r="AX17" s="84"/>
      <c r="AZ17" s="47"/>
      <c r="BA17" s="149"/>
      <c r="BB17" s="150"/>
      <c r="BC17" s="151"/>
      <c r="BD17" s="154">
        <f t="shared" si="21"/>
        <v>0</v>
      </c>
      <c r="BE17" s="150">
        <f t="shared" si="22"/>
        <v>0</v>
      </c>
      <c r="BF17" s="152">
        <f t="shared" si="23"/>
        <v>0</v>
      </c>
      <c r="BG17" s="152">
        <f t="shared" si="24"/>
        <v>0</v>
      </c>
      <c r="BH17" s="152" t="str">
        <f t="shared" si="9"/>
        <v/>
      </c>
      <c r="BI17" s="152" t="str">
        <f t="shared" si="10"/>
        <v/>
      </c>
      <c r="BJ17" s="152" t="str">
        <f t="shared" si="11"/>
        <v/>
      </c>
      <c r="BK17" s="152" t="str">
        <f t="shared" si="12"/>
        <v/>
      </c>
      <c r="BL17" s="152" t="str">
        <f t="shared" si="13"/>
        <v/>
      </c>
      <c r="BM17" s="152" t="str">
        <f t="shared" si="14"/>
        <v/>
      </c>
      <c r="BN17" s="152" t="str">
        <f t="shared" si="15"/>
        <v/>
      </c>
      <c r="BO17" s="152" t="str">
        <f t="shared" si="16"/>
        <v/>
      </c>
      <c r="BP17" s="152" t="str">
        <f t="shared" si="17"/>
        <v/>
      </c>
      <c r="BQ17" s="153"/>
      <c r="BR17" s="151"/>
      <c r="BS17" s="152">
        <f t="shared" si="25"/>
        <v>0</v>
      </c>
      <c r="BT17" s="152">
        <f t="shared" si="26"/>
        <v>1.7E-8</v>
      </c>
      <c r="BU17" s="152" t="str">
        <f t="shared" si="27"/>
        <v>BC Comet Nürnberg</v>
      </c>
      <c r="BV17" s="151">
        <f t="shared" si="28"/>
        <v>110</v>
      </c>
      <c r="BW17" s="152">
        <f t="shared" si="29"/>
        <v>0</v>
      </c>
      <c r="BX17" s="152">
        <f>IF(COUNTIF(BH17:BP17,"&gt;0")&lt;Spielorte!$A$23,0,BE17/Spielorte!$A$23)</f>
        <v>0</v>
      </c>
      <c r="BY17" s="152">
        <f t="shared" si="30"/>
        <v>1.7E-8</v>
      </c>
      <c r="BZ17" s="151">
        <f t="shared" si="18"/>
        <v>110</v>
      </c>
    </row>
    <row r="18" spans="1:78" ht="17.100000000000001" customHeight="1" thickBot="1" x14ac:dyDescent="0.3">
      <c r="A18" s="415"/>
      <c r="B18" s="62" t="str">
        <f>IF(AA18=0,"",AA18)</f>
        <v/>
      </c>
      <c r="C18" s="63" t="str">
        <f t="shared" si="19"/>
        <v/>
      </c>
      <c r="D18" s="52" t="str">
        <f t="shared" si="19"/>
        <v/>
      </c>
      <c r="E18" s="399"/>
      <c r="F18" s="52" t="str">
        <f t="shared" si="0"/>
        <v/>
      </c>
      <c r="G18" s="399"/>
      <c r="H18" s="52" t="str">
        <f t="shared" si="1"/>
        <v/>
      </c>
      <c r="I18" s="399"/>
      <c r="J18" s="52" t="str">
        <f t="shared" si="2"/>
        <v/>
      </c>
      <c r="K18" s="399"/>
      <c r="L18" s="52" t="str">
        <f t="shared" si="3"/>
        <v/>
      </c>
      <c r="M18" s="399"/>
      <c r="N18" s="52" t="str">
        <f t="shared" si="20"/>
        <v/>
      </c>
      <c r="O18" s="399"/>
      <c r="P18" s="52" t="str">
        <f t="shared" si="4"/>
        <v/>
      </c>
      <c r="Q18" s="399"/>
      <c r="R18" s="52" t="str">
        <f t="shared" si="5"/>
        <v/>
      </c>
      <c r="S18" s="399"/>
      <c r="T18" s="52" t="str">
        <f t="shared" si="6"/>
        <v/>
      </c>
      <c r="U18" s="399"/>
      <c r="V18" s="52" t="str">
        <f t="shared" si="7"/>
        <v/>
      </c>
      <c r="W18" s="399"/>
      <c r="Z18" s="407"/>
      <c r="AA18" s="90" t="str">
        <f>IF(AB18=0,"",_xlfn.CONCAT(VLOOKUP(AB18,Starter!A:C,2,0)))</f>
        <v/>
      </c>
      <c r="AB18" s="82"/>
      <c r="AC18" s="133"/>
      <c r="AD18" s="100"/>
      <c r="AE18" s="133"/>
      <c r="AF18" s="100"/>
      <c r="AG18" s="133"/>
      <c r="AH18" s="100"/>
      <c r="AI18" s="133"/>
      <c r="AJ18" s="100"/>
      <c r="AK18" s="133"/>
      <c r="AL18" s="100"/>
      <c r="AM18" s="133"/>
      <c r="AN18" s="100"/>
      <c r="AO18" s="133"/>
      <c r="AP18" s="100"/>
      <c r="AQ18" s="133"/>
      <c r="AR18" s="100"/>
      <c r="AS18" s="133"/>
      <c r="AT18" s="100"/>
      <c r="AU18" s="97">
        <f t="shared" si="8"/>
        <v>0</v>
      </c>
      <c r="AV18" s="98"/>
      <c r="AW18" s="83"/>
      <c r="AX18" s="84"/>
      <c r="AZ18" s="47"/>
      <c r="BA18" s="149"/>
      <c r="BB18" s="150"/>
      <c r="BC18" s="151"/>
      <c r="BD18" s="154">
        <f t="shared" si="21"/>
        <v>0</v>
      </c>
      <c r="BE18" s="150">
        <f t="shared" si="22"/>
        <v>0</v>
      </c>
      <c r="BF18" s="152">
        <f t="shared" si="23"/>
        <v>0</v>
      </c>
      <c r="BG18" s="152">
        <f t="shared" si="24"/>
        <v>0</v>
      </c>
      <c r="BH18" s="152" t="str">
        <f t="shared" si="9"/>
        <v/>
      </c>
      <c r="BI18" s="152" t="str">
        <f t="shared" si="10"/>
        <v/>
      </c>
      <c r="BJ18" s="152" t="str">
        <f t="shared" si="11"/>
        <v/>
      </c>
      <c r="BK18" s="152" t="str">
        <f t="shared" si="12"/>
        <v/>
      </c>
      <c r="BL18" s="152" t="str">
        <f t="shared" si="13"/>
        <v/>
      </c>
      <c r="BM18" s="152" t="str">
        <f t="shared" si="14"/>
        <v/>
      </c>
      <c r="BN18" s="152" t="str">
        <f t="shared" si="15"/>
        <v/>
      </c>
      <c r="BO18" s="152" t="str">
        <f t="shared" si="16"/>
        <v/>
      </c>
      <c r="BP18" s="152" t="str">
        <f t="shared" si="17"/>
        <v/>
      </c>
      <c r="BQ18" s="153"/>
      <c r="BR18" s="151"/>
      <c r="BS18" s="152">
        <f t="shared" si="25"/>
        <v>0</v>
      </c>
      <c r="BT18" s="152">
        <f t="shared" si="26"/>
        <v>1.7999999999999999E-8</v>
      </c>
      <c r="BU18" s="152" t="str">
        <f t="shared" si="27"/>
        <v>BC Comet Nürnberg</v>
      </c>
      <c r="BV18" s="151">
        <f t="shared" si="28"/>
        <v>109</v>
      </c>
      <c r="BW18" s="152">
        <f t="shared" si="29"/>
        <v>0</v>
      </c>
      <c r="BX18" s="152">
        <f>IF(COUNTIF(BH18:BP18,"&gt;0")&lt;Spielorte!$A$23,0,BE18/Spielorte!$A$23)</f>
        <v>0</v>
      </c>
      <c r="BY18" s="152">
        <f t="shared" si="30"/>
        <v>1.7999999999999999E-8</v>
      </c>
      <c r="BZ18" s="151">
        <f t="shared" si="18"/>
        <v>109</v>
      </c>
    </row>
    <row r="19" spans="1:78" ht="27.75" customHeight="1" thickBot="1" x14ac:dyDescent="0.3">
      <c r="B19" s="64" t="str">
        <f>IF(AA19=0,"",AA19)</f>
        <v>Gesamt</v>
      </c>
      <c r="C19" s="65" t="str">
        <f t="shared" si="19"/>
        <v/>
      </c>
      <c r="D19" s="66" t="str">
        <f t="shared" si="19"/>
        <v/>
      </c>
      <c r="E19" s="67">
        <f>IF(AD19="","",AD19)</f>
        <v>0</v>
      </c>
      <c r="F19" s="66" t="str">
        <f t="shared" si="0"/>
        <v/>
      </c>
      <c r="G19" s="67">
        <f>IF(AF19="","",AF19)</f>
        <v>0</v>
      </c>
      <c r="H19" s="66" t="str">
        <f t="shared" si="1"/>
        <v/>
      </c>
      <c r="I19" s="67">
        <f>IF(AH19="","",AH19)</f>
        <v>0</v>
      </c>
      <c r="J19" s="66" t="str">
        <f t="shared" si="2"/>
        <v/>
      </c>
      <c r="K19" s="67">
        <f>IF(AJ19="","",AJ19)</f>
        <v>0</v>
      </c>
      <c r="L19" s="66" t="str">
        <f t="shared" si="3"/>
        <v/>
      </c>
      <c r="M19" s="67">
        <f>IF(AL19="","",AL19)</f>
        <v>0</v>
      </c>
      <c r="N19" s="66" t="str">
        <f t="shared" si="20"/>
        <v/>
      </c>
      <c r="O19" s="67">
        <f>IF(AN19="","",AN19)</f>
        <v>0</v>
      </c>
      <c r="P19" s="66" t="str">
        <f t="shared" si="4"/>
        <v/>
      </c>
      <c r="Q19" s="67">
        <f>IF(AP19="","",AP19)</f>
        <v>0</v>
      </c>
      <c r="R19" s="66" t="str">
        <f t="shared" si="5"/>
        <v/>
      </c>
      <c r="S19" s="67">
        <f>IF(AR19="","",AR19)</f>
        <v>0</v>
      </c>
      <c r="T19" s="66" t="str">
        <f t="shared" si="6"/>
        <v/>
      </c>
      <c r="U19" s="67">
        <f>IF(AT19="","",AT19)</f>
        <v>0</v>
      </c>
      <c r="V19" s="66" t="str">
        <f t="shared" si="7"/>
        <v/>
      </c>
      <c r="W19" s="67">
        <f>IF(AV19="","",AV19)</f>
        <v>0</v>
      </c>
      <c r="AA19" s="64" t="s">
        <v>960</v>
      </c>
      <c r="AB19" s="101"/>
      <c r="AC19" s="148">
        <f>ABS(SUM(AC7:AC9))+ABS(SUM(AC10:AC12))+ABS(SUM(AC13:AC15))+ABS(SUM(AC16:AC18))</f>
        <v>0</v>
      </c>
      <c r="AD19" s="102">
        <f>IF(AC19+AC29=0,0,IF(AC19=AC29,1.5,IF(AC19&gt;AC29,3,0)))</f>
        <v>0</v>
      </c>
      <c r="AE19" s="148">
        <f>ABS(SUM(AE7:AE9))+ABS(SUM(AE10:AE12))+ABS(SUM(AE13:AE15))+ABS(SUM(AE16:AE18))</f>
        <v>0</v>
      </c>
      <c r="AF19" s="102">
        <f>IF(AE19+AE29=0,0,IF(AE19=AE29,1.5,IF(AE19&gt;AE29,3,0)))</f>
        <v>0</v>
      </c>
      <c r="AG19" s="148">
        <f>ABS(SUM(AG7:AG9))+ABS(SUM(AG10:AG12))+ABS(SUM(AG13:AG15))+ABS(SUM(AG16:AG18))</f>
        <v>0</v>
      </c>
      <c r="AH19" s="102">
        <f>IF(AG19+AG29=0,0,IF(AG19=AG29,1.5,IF(AG19&gt;AG29,3,0)))</f>
        <v>0</v>
      </c>
      <c r="AI19" s="148">
        <f>ABS(SUM(AI7:AI9))+ABS(SUM(AI10:AI12))+ABS(SUM(AI13:AI15))+ABS(SUM(AI16:AI18))</f>
        <v>0</v>
      </c>
      <c r="AJ19" s="102">
        <f>IF(AI19+AI29=0,0,IF(AI19=AI29,1.5,IF(AI19&gt;AI29,3,0)))</f>
        <v>0</v>
      </c>
      <c r="AK19" s="148">
        <f>ABS(SUM(AK7:AK9))+ABS(SUM(AK10:AK12))+ABS(SUM(AK13:AK15))+ABS(SUM(AK16:AK18))</f>
        <v>0</v>
      </c>
      <c r="AL19" s="102">
        <f>IF(AK19+AK29=0,0,IF(AK19=AK29,1.5,IF(AK19&gt;AK29,3,0)))</f>
        <v>0</v>
      </c>
      <c r="AM19" s="148">
        <f>ABS(SUM(AM7:AM9))+ABS(SUM(AM10:AM12))+ABS(SUM(AM13:AM15))+ABS(SUM(AM16:AM18))</f>
        <v>0</v>
      </c>
      <c r="AN19" s="102">
        <f>IF(AM19+AM29=0,0,IF(AM19=AM29,1.5,IF(AM19&gt;AM29,3,0)))</f>
        <v>0</v>
      </c>
      <c r="AO19" s="148">
        <f>ABS(SUM(AO7:AO9))+ABS(SUM(AO10:AO12))+ABS(SUM(AO13:AO15))+ABS(SUM(AO16:AO18))</f>
        <v>0</v>
      </c>
      <c r="AP19" s="102">
        <f>IF(AO19+AO29=0,0,IF(AO19=AO29,1.5,IF(AO19&gt;AO29,3,0)))</f>
        <v>0</v>
      </c>
      <c r="AQ19" s="148">
        <f>ABS(SUM(AQ7:AQ9))+ABS(SUM(AQ10:AQ12))+ABS(SUM(AQ13:AQ15))+ABS(SUM(AQ16:AQ18))</f>
        <v>0</v>
      </c>
      <c r="AR19" s="102">
        <f>IF(AQ19+AQ29=0,0,IF(AQ19=AQ29,1.5,IF(AQ19&gt;AQ29,3,0)))</f>
        <v>0</v>
      </c>
      <c r="AS19" s="148">
        <f>ABS(SUM(AS7:AS9))+ABS(SUM(AS10:AS12))+ABS(SUM(AS13:AS15))+ABS(SUM(AS16:AS18))</f>
        <v>0</v>
      </c>
      <c r="AT19" s="102">
        <f>IF(AS19+AS29=0,0,IF(AS19=AS29,1.5,IF(AS19&gt;AS29,3,0)))</f>
        <v>0</v>
      </c>
      <c r="AU19" s="103">
        <f>SUM(AC19+AE19+AG19+AI19+AK19+AM19+AO19+AQ19+AS19)</f>
        <v>0</v>
      </c>
      <c r="AV19" s="104">
        <f>SUM(AD19+AF19+AH19+AJ19+AL19+AN19+AP19+AR19+AT19)</f>
        <v>0</v>
      </c>
      <c r="AW19" s="83"/>
      <c r="AX19" s="84"/>
      <c r="BA19" s="149"/>
      <c r="BB19" s="150"/>
      <c r="BC19" s="151"/>
      <c r="BQ19" s="153"/>
      <c r="BR19" s="151"/>
      <c r="BV19" s="151"/>
      <c r="BZ19" s="151"/>
    </row>
    <row r="20" spans="1:78" ht="24" customHeight="1" thickBot="1" x14ac:dyDescent="0.3">
      <c r="B20" s="68" t="str">
        <f>IF(AA20=0,"",AA20)</f>
        <v>Gesamt - Punkte</v>
      </c>
      <c r="C20" s="69" t="str">
        <f t="shared" si="19"/>
        <v/>
      </c>
      <c r="D20" s="69" t="str">
        <f t="shared" si="19"/>
        <v/>
      </c>
      <c r="E20" s="70">
        <f>IF(AD20="","",AD20)</f>
        <v>0</v>
      </c>
      <c r="F20" s="69" t="str">
        <f t="shared" si="0"/>
        <v/>
      </c>
      <c r="G20" s="70">
        <f>IF(AF20="","",AF20)</f>
        <v>0</v>
      </c>
      <c r="H20" s="69" t="str">
        <f t="shared" si="1"/>
        <v/>
      </c>
      <c r="I20" s="70">
        <f>IF(AH20="","",AH20)</f>
        <v>0</v>
      </c>
      <c r="J20" s="69" t="str">
        <f t="shared" si="2"/>
        <v/>
      </c>
      <c r="K20" s="70">
        <f>IF(AJ20="","",AJ20)</f>
        <v>0</v>
      </c>
      <c r="L20" s="69" t="str">
        <f t="shared" si="3"/>
        <v/>
      </c>
      <c r="M20" s="70">
        <f>IF(AL20="","",AL20)</f>
        <v>0</v>
      </c>
      <c r="N20" s="69" t="str">
        <f t="shared" si="20"/>
        <v/>
      </c>
      <c r="O20" s="70">
        <f>IF(AN20="","",AN20)</f>
        <v>0</v>
      </c>
      <c r="P20" s="69" t="str">
        <f t="shared" si="4"/>
        <v/>
      </c>
      <c r="Q20" s="70">
        <f>IF(AP20="","",AP20)</f>
        <v>0</v>
      </c>
      <c r="R20" s="69" t="str">
        <f t="shared" si="5"/>
        <v/>
      </c>
      <c r="S20" s="70">
        <f>IF(AR20="","",AR20)</f>
        <v>0</v>
      </c>
      <c r="T20" s="69" t="str">
        <f t="shared" si="6"/>
        <v/>
      </c>
      <c r="U20" s="70">
        <f>IF(AT20="","",AT20)</f>
        <v>0</v>
      </c>
      <c r="V20" s="69" t="str">
        <f t="shared" si="7"/>
        <v/>
      </c>
      <c r="W20" s="70">
        <f>IF(AV20="","",AV20)</f>
        <v>0</v>
      </c>
      <c r="AA20" s="68" t="s">
        <v>975</v>
      </c>
      <c r="AB20" s="69"/>
      <c r="AC20" s="69"/>
      <c r="AD20" s="105">
        <f>SUM(AD7:AD19)</f>
        <v>0</v>
      </c>
      <c r="AE20" s="69"/>
      <c r="AF20" s="105">
        <f>SUM(AF7:AF19)</f>
        <v>0</v>
      </c>
      <c r="AG20" s="69"/>
      <c r="AH20" s="105">
        <f>SUM(AH7:AH19)</f>
        <v>0</v>
      </c>
      <c r="AI20" s="69"/>
      <c r="AJ20" s="105">
        <f>SUM(AJ7:AJ19)</f>
        <v>0</v>
      </c>
      <c r="AK20" s="69"/>
      <c r="AL20" s="105">
        <f>SUM(AL7:AL19)</f>
        <v>0</v>
      </c>
      <c r="AM20" s="69"/>
      <c r="AN20" s="105">
        <f>SUM(AN7:AN19)</f>
        <v>0</v>
      </c>
      <c r="AO20" s="69"/>
      <c r="AP20" s="105">
        <f>SUM(AP7:AP19)</f>
        <v>0</v>
      </c>
      <c r="AQ20" s="69"/>
      <c r="AR20" s="105">
        <f>SUM(AR7:AR19)</f>
        <v>0</v>
      </c>
      <c r="AS20" s="69"/>
      <c r="AT20" s="105">
        <f>SUM(AT7:AT19)</f>
        <v>0</v>
      </c>
      <c r="AU20" s="69"/>
      <c r="AV20" s="106">
        <f>SUM(AV7:AV19)</f>
        <v>0</v>
      </c>
      <c r="AW20" s="83"/>
      <c r="AX20" s="84"/>
      <c r="BA20" s="149">
        <f>+AV20</f>
        <v>0</v>
      </c>
      <c r="BB20" s="150">
        <f>+AU19</f>
        <v>0</v>
      </c>
      <c r="BC20" s="151">
        <f>+AA2</f>
        <v>1</v>
      </c>
      <c r="BF20" s="152">
        <f>SUM(BF1:BF19)</f>
        <v>0</v>
      </c>
      <c r="BQ20" s="149">
        <f>+BB20/1000000+BA20</f>
        <v>0</v>
      </c>
      <c r="BR20" s="151">
        <f>RANK(BQ20,BQ:BQ)</f>
        <v>1</v>
      </c>
      <c r="BV20" s="151"/>
      <c r="BZ20" s="151"/>
    </row>
    <row r="21" spans="1:78" ht="11.25" customHeight="1" x14ac:dyDescent="0.25">
      <c r="B21" s="69"/>
      <c r="C21" s="69"/>
      <c r="D21" s="69"/>
      <c r="E21" s="1"/>
      <c r="F21" s="69"/>
      <c r="G21" s="1"/>
      <c r="H21" s="69"/>
      <c r="I21" s="1"/>
      <c r="J21" s="69"/>
      <c r="K21" s="1"/>
      <c r="L21" s="69"/>
      <c r="M21" s="1"/>
      <c r="N21" s="69"/>
      <c r="O21" s="1"/>
      <c r="P21" s="69"/>
      <c r="Q21" s="1"/>
      <c r="R21" s="69"/>
      <c r="S21" s="1"/>
      <c r="T21" s="69"/>
      <c r="U21" s="1"/>
      <c r="V21" s="69"/>
      <c r="W21" s="1"/>
      <c r="AA21" s="69"/>
      <c r="AB21" s="69"/>
      <c r="AC21" s="69"/>
      <c r="AD21" s="1"/>
      <c r="AE21" s="69"/>
      <c r="AF21" s="1"/>
      <c r="AG21" s="69"/>
      <c r="AH21" s="1"/>
      <c r="AI21" s="69"/>
      <c r="AJ21" s="1"/>
      <c r="AK21" s="69"/>
      <c r="AL21" s="1"/>
      <c r="AM21" s="69"/>
      <c r="AN21" s="1"/>
      <c r="AO21" s="69"/>
      <c r="AP21" s="1"/>
      <c r="AQ21" s="69"/>
      <c r="AR21" s="1"/>
      <c r="AS21" s="69"/>
      <c r="AT21" s="1"/>
      <c r="AU21" s="69"/>
      <c r="AV21" s="1"/>
      <c r="AW21" s="83"/>
      <c r="AX21" s="84"/>
      <c r="BA21" s="149"/>
      <c r="BB21" s="150"/>
      <c r="BC21" s="151"/>
      <c r="BQ21" s="153"/>
      <c r="BR21" s="151"/>
      <c r="BV21" s="151"/>
      <c r="BZ21" s="151"/>
    </row>
    <row r="22" spans="1:78" ht="12.75" customHeight="1" x14ac:dyDescent="0.25">
      <c r="B22" s="71" t="str">
        <f t="shared" ref="B22:K24" si="31">IF(AA22=0,"",AA22)</f>
        <v>Gegner-Nr.:</v>
      </c>
      <c r="C22" s="72" t="str">
        <f t="shared" si="31"/>
        <v>&gt;&gt;&gt;&gt;</v>
      </c>
      <c r="D22" s="396">
        <f t="shared" si="31"/>
        <v>7</v>
      </c>
      <c r="E22" s="396" t="str">
        <f t="shared" si="31"/>
        <v/>
      </c>
      <c r="F22" s="396">
        <f t="shared" si="31"/>
        <v>8</v>
      </c>
      <c r="G22" s="396" t="str">
        <f t="shared" si="31"/>
        <v/>
      </c>
      <c r="H22" s="396">
        <f t="shared" si="31"/>
        <v>5</v>
      </c>
      <c r="I22" s="396" t="str">
        <f t="shared" si="31"/>
        <v/>
      </c>
      <c r="J22" s="396">
        <f t="shared" si="31"/>
        <v>3</v>
      </c>
      <c r="K22" s="396" t="str">
        <f t="shared" si="31"/>
        <v/>
      </c>
      <c r="L22" s="396">
        <f t="shared" ref="L22:U24" si="32">IF(AK22=0,"",AK22)</f>
        <v>4</v>
      </c>
      <c r="M22" s="396" t="str">
        <f t="shared" si="32"/>
        <v/>
      </c>
      <c r="N22" s="396">
        <f t="shared" si="32"/>
        <v>9</v>
      </c>
      <c r="O22" s="396" t="str">
        <f t="shared" si="32"/>
        <v/>
      </c>
      <c r="P22" s="396">
        <f t="shared" si="32"/>
        <v>10</v>
      </c>
      <c r="Q22" s="396" t="str">
        <f t="shared" si="32"/>
        <v/>
      </c>
      <c r="R22" s="396">
        <f t="shared" si="32"/>
        <v>6</v>
      </c>
      <c r="S22" s="396" t="str">
        <f t="shared" si="32"/>
        <v/>
      </c>
      <c r="T22" s="396">
        <f t="shared" si="32"/>
        <v>2</v>
      </c>
      <c r="U22" s="396" t="str">
        <f t="shared" si="32"/>
        <v/>
      </c>
      <c r="V22" s="412"/>
      <c r="W22" s="412"/>
      <c r="AA22" s="71" t="s">
        <v>958</v>
      </c>
      <c r="AB22" s="72" t="s">
        <v>959</v>
      </c>
      <c r="AC22" s="418">
        <f>VLOOKUP($AA2,Schlüssel!$A$5:$DG$14,103)</f>
        <v>7</v>
      </c>
      <c r="AD22" s="419"/>
      <c r="AE22" s="418">
        <f>VLOOKUP($AA2,Schlüssel!$A$5:$EK$14,104)</f>
        <v>8</v>
      </c>
      <c r="AF22" s="419"/>
      <c r="AG22" s="418">
        <f>VLOOKUP($AA2,Schlüssel!$A$5:$EK$14,105)</f>
        <v>5</v>
      </c>
      <c r="AH22" s="419"/>
      <c r="AI22" s="418">
        <f>VLOOKUP($AA2,Schlüssel!$A$5:$EK$14,106)</f>
        <v>3</v>
      </c>
      <c r="AJ22" s="419"/>
      <c r="AK22" s="418">
        <f>VLOOKUP($AA2,Schlüssel!$A$5:$EK$14,107)</f>
        <v>4</v>
      </c>
      <c r="AL22" s="419"/>
      <c r="AM22" s="418">
        <f>VLOOKUP($AA2,Schlüssel!$A$5:$EK$14,108)</f>
        <v>9</v>
      </c>
      <c r="AN22" s="419"/>
      <c r="AO22" s="418">
        <f>VLOOKUP($AA2,Schlüssel!$A$5:$EK$14,109)</f>
        <v>10</v>
      </c>
      <c r="AP22" s="419"/>
      <c r="AQ22" s="418">
        <f>VLOOKUP($AA2,Schlüssel!$A$5:$EK$14,110)</f>
        <v>6</v>
      </c>
      <c r="AR22" s="419"/>
      <c r="AS22" s="418">
        <f>VLOOKUP($AA2,Schlüssel!$A$5:$EK$14,111)</f>
        <v>2</v>
      </c>
      <c r="AT22" s="419"/>
      <c r="AU22" s="107"/>
      <c r="AV22" s="107"/>
      <c r="AW22" s="83"/>
      <c r="AX22" s="84"/>
      <c r="BA22" s="149"/>
      <c r="BB22" s="150"/>
      <c r="BC22" s="151"/>
      <c r="BQ22" s="153"/>
      <c r="BR22" s="151"/>
      <c r="BV22" s="151"/>
      <c r="BZ22" s="151"/>
    </row>
    <row r="23" spans="1:78" ht="28.5" customHeight="1" x14ac:dyDescent="0.25">
      <c r="B23" s="73" t="str">
        <f t="shared" si="31"/>
        <v/>
      </c>
      <c r="C23" s="69" t="str">
        <f t="shared" si="31"/>
        <v/>
      </c>
      <c r="D23" s="409" t="str">
        <f t="shared" si="31"/>
        <v>Bowlinghaus Bamberg 1</v>
      </c>
      <c r="E23" s="410" t="str">
        <f t="shared" si="31"/>
        <v/>
      </c>
      <c r="F23" s="409" t="str">
        <f t="shared" si="31"/>
        <v>Schanzer Ingolstadt 1</v>
      </c>
      <c r="G23" s="410" t="str">
        <f t="shared" si="31"/>
        <v/>
      </c>
      <c r="H23" s="409" t="str">
        <f t="shared" si="31"/>
        <v>BC EMAX Unterföhring 2</v>
      </c>
      <c r="I23" s="410" t="str">
        <f t="shared" si="31"/>
        <v/>
      </c>
      <c r="J23" s="409" t="str">
        <f t="shared" si="31"/>
        <v>SG DJK Rimpar 1</v>
      </c>
      <c r="K23" s="410" t="str">
        <f t="shared" si="31"/>
        <v/>
      </c>
      <c r="L23" s="409" t="str">
        <f t="shared" si="32"/>
        <v>SG Rottendorf 1</v>
      </c>
      <c r="M23" s="410" t="str">
        <f t="shared" si="32"/>
        <v/>
      </c>
      <c r="N23" s="409" t="str">
        <f t="shared" si="32"/>
        <v>Werdenfels 1</v>
      </c>
      <c r="O23" s="410" t="str">
        <f t="shared" si="32"/>
        <v/>
      </c>
      <c r="P23" s="409" t="str">
        <f t="shared" si="32"/>
        <v>Donaubowler Regensburg 1</v>
      </c>
      <c r="Q23" s="410" t="str">
        <f t="shared" si="32"/>
        <v/>
      </c>
      <c r="R23" s="409" t="str">
        <f t="shared" si="32"/>
        <v>Bajuwaren München 1</v>
      </c>
      <c r="S23" s="410" t="str">
        <f t="shared" si="32"/>
        <v/>
      </c>
      <c r="T23" s="409" t="str">
        <f t="shared" si="32"/>
        <v>BK München 3</v>
      </c>
      <c r="U23" s="410" t="str">
        <f t="shared" si="32"/>
        <v/>
      </c>
      <c r="V23" s="411"/>
      <c r="W23" s="411"/>
      <c r="AA23" s="73"/>
      <c r="AB23" s="69"/>
      <c r="AC23" s="409" t="str">
        <f>VLOOKUP(AC22,Schlüssel!$A$5:$K$14,2)</f>
        <v>Bowlinghaus Bamberg 1</v>
      </c>
      <c r="AD23" s="410"/>
      <c r="AE23" s="409" t="str">
        <f>VLOOKUP(AE22,Schlüssel!$A$5:$K$14,2)</f>
        <v>Schanzer Ingolstadt 1</v>
      </c>
      <c r="AF23" s="410"/>
      <c r="AG23" s="409" t="str">
        <f>VLOOKUP(AG22,Schlüssel!$A$5:$K$14,2)</f>
        <v>BC EMAX Unterföhring 2</v>
      </c>
      <c r="AH23" s="410"/>
      <c r="AI23" s="409" t="str">
        <f>VLOOKUP(AI22,Schlüssel!$A$5:$K$14,2)</f>
        <v>SG DJK Rimpar 1</v>
      </c>
      <c r="AJ23" s="410"/>
      <c r="AK23" s="409" t="str">
        <f>VLOOKUP(AK22,Schlüssel!$A$5:$K$14,2)</f>
        <v>SG Rottendorf 1</v>
      </c>
      <c r="AL23" s="410"/>
      <c r="AM23" s="409" t="str">
        <f>VLOOKUP(AM22,Schlüssel!$A$5:$K$14,2)</f>
        <v>Werdenfels 1</v>
      </c>
      <c r="AN23" s="410"/>
      <c r="AO23" s="409" t="str">
        <f>VLOOKUP(AO22,Schlüssel!$A$5:$K$14,2)</f>
        <v>Donaubowler Regensburg 1</v>
      </c>
      <c r="AP23" s="410"/>
      <c r="AQ23" s="409" t="str">
        <f>VLOOKUP(AQ22,Schlüssel!$A$5:$K$14,2)</f>
        <v>Bajuwaren München 1</v>
      </c>
      <c r="AR23" s="410"/>
      <c r="AS23" s="409" t="str">
        <f>VLOOKUP(AS22,Schlüssel!$A$5:$K$14,2)</f>
        <v>BK München 3</v>
      </c>
      <c r="AT23" s="410"/>
      <c r="AU23" s="108"/>
      <c r="AV23" s="108"/>
      <c r="AW23" s="83"/>
      <c r="AX23" s="84"/>
      <c r="BA23" s="149"/>
      <c r="BB23" s="150"/>
      <c r="BC23" s="151"/>
      <c r="BQ23" s="153"/>
      <c r="BR23" s="151"/>
      <c r="BV23" s="151"/>
      <c r="BZ23" s="151"/>
    </row>
    <row r="24" spans="1:78" ht="12" customHeight="1" x14ac:dyDescent="0.25">
      <c r="B24" s="73" t="str">
        <f t="shared" si="31"/>
        <v/>
      </c>
      <c r="C24" s="69" t="str">
        <f t="shared" si="31"/>
        <v/>
      </c>
      <c r="D24" s="395" t="str">
        <f t="shared" si="31"/>
        <v/>
      </c>
      <c r="E24" s="395" t="str">
        <f t="shared" si="31"/>
        <v/>
      </c>
      <c r="F24" s="395" t="str">
        <f t="shared" si="31"/>
        <v/>
      </c>
      <c r="G24" s="395" t="str">
        <f t="shared" si="31"/>
        <v/>
      </c>
      <c r="H24" s="395" t="str">
        <f t="shared" si="31"/>
        <v/>
      </c>
      <c r="I24" s="395" t="str">
        <f t="shared" si="31"/>
        <v/>
      </c>
      <c r="J24" s="395" t="str">
        <f t="shared" si="31"/>
        <v/>
      </c>
      <c r="K24" s="395" t="str">
        <f t="shared" si="31"/>
        <v/>
      </c>
      <c r="L24" s="395" t="str">
        <f t="shared" si="32"/>
        <v/>
      </c>
      <c r="M24" s="395" t="str">
        <f t="shared" si="32"/>
        <v/>
      </c>
      <c r="N24" s="395" t="str">
        <f t="shared" si="32"/>
        <v/>
      </c>
      <c r="O24" s="395" t="str">
        <f t="shared" si="32"/>
        <v/>
      </c>
      <c r="P24" s="395" t="str">
        <f t="shared" si="32"/>
        <v/>
      </c>
      <c r="Q24" s="395" t="str">
        <f t="shared" si="32"/>
        <v/>
      </c>
      <c r="R24" s="395" t="str">
        <f t="shared" si="32"/>
        <v/>
      </c>
      <c r="S24" s="395" t="str">
        <f t="shared" si="32"/>
        <v/>
      </c>
      <c r="T24" s="395" t="str">
        <f t="shared" si="32"/>
        <v/>
      </c>
      <c r="U24" s="408" t="str">
        <f t="shared" si="32"/>
        <v/>
      </c>
      <c r="V24" s="301"/>
      <c r="W24" s="301"/>
      <c r="AA24" s="73"/>
      <c r="AB24" s="69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78"/>
      <c r="AV24" s="78"/>
      <c r="AW24" s="83"/>
      <c r="AX24" s="84"/>
      <c r="BA24" s="149"/>
      <c r="BB24" s="150"/>
      <c r="BC24" s="151"/>
      <c r="BQ24" s="153"/>
      <c r="BR24" s="151"/>
      <c r="BV24" s="151"/>
      <c r="BZ24" s="151"/>
    </row>
    <row r="25" spans="1:78" ht="15.9" customHeight="1" x14ac:dyDescent="0.25">
      <c r="B25" s="391" t="str">
        <f t="shared" ref="B25:C29" si="33">IF(AA25=0,"",AA25)</f>
        <v>Spieler 1</v>
      </c>
      <c r="C25" s="392" t="str">
        <f t="shared" si="33"/>
        <v/>
      </c>
      <c r="D25" s="393">
        <f>IF(AC25=301,"",AC25)</f>
        <v>0</v>
      </c>
      <c r="E25" s="393" t="str">
        <f>IF(AD25=0,"",AD25)</f>
        <v/>
      </c>
      <c r="F25" s="393">
        <f>IF(AE25=301,"",AE25)</f>
        <v>0</v>
      </c>
      <c r="G25" s="393" t="str">
        <f>IF(AF25=0,"",AF25)</f>
        <v/>
      </c>
      <c r="H25" s="393">
        <f>IF(AG25=301,"",AG25)</f>
        <v>0</v>
      </c>
      <c r="I25" s="393" t="str">
        <f>IF(AH25=0,"",AH25)</f>
        <v/>
      </c>
      <c r="J25" s="393">
        <f>IF(AI25=301,"",AI25)</f>
        <v>0</v>
      </c>
      <c r="K25" s="393" t="str">
        <f>IF(AJ25=0,"",AJ25)</f>
        <v/>
      </c>
      <c r="L25" s="393">
        <f>IF(AK25=301,"",AK25)</f>
        <v>0</v>
      </c>
      <c r="M25" s="393" t="str">
        <f>IF(AL25=0,"",AL25)</f>
        <v/>
      </c>
      <c r="N25" s="393">
        <f>IF(AM25=301,"",AM25)</f>
        <v>0</v>
      </c>
      <c r="O25" s="393" t="str">
        <f>IF(AN25=0,"",AN25)</f>
        <v/>
      </c>
      <c r="P25" s="393">
        <f>IF(AO25=301,"",AO25)</f>
        <v>0</v>
      </c>
      <c r="Q25" s="393" t="str">
        <f>IF(AP25=0,"",AP25)</f>
        <v/>
      </c>
      <c r="R25" s="393">
        <f>IF(AQ25=301,"",AQ25)</f>
        <v>0</v>
      </c>
      <c r="S25" s="393" t="str">
        <f>IF(AR25=0,"",AR25)</f>
        <v/>
      </c>
      <c r="T25" s="393">
        <f>IF(AS25=301,"",AS25)</f>
        <v>0</v>
      </c>
      <c r="U25" s="393" t="str">
        <f>IF(AT25=0,"",AT25)</f>
        <v/>
      </c>
      <c r="V25" s="404"/>
      <c r="W25" s="404"/>
      <c r="AA25" s="74" t="s">
        <v>0</v>
      </c>
      <c r="AB25" s="75"/>
      <c r="AC25" s="420">
        <f>ABS(INDEX(AC:AC,MATCH(AC22,$AA:$AA,0)+5)+INDEX(AC:AC,MATCH(AC22,$AA:$AA,0)+6)+INDEX(AC:AC,MATCH(AC22,$AA:$AA,0)+7))</f>
        <v>0</v>
      </c>
      <c r="AD25" s="421"/>
      <c r="AE25" s="420">
        <f>ABS(INDEX(AE:AE,MATCH(AE22,$AA:$AA,0)+5)+INDEX(AE:AE,MATCH(AE22,$AA:$AA,0)+6)+INDEX(AE:AE,MATCH(AE22,$AA:$AA,0)+7))</f>
        <v>0</v>
      </c>
      <c r="AF25" s="421"/>
      <c r="AG25" s="420">
        <f>ABS(INDEX(AG:AG,MATCH(AG22,$AA:$AA,0)+5)+INDEX(AG:AG,MATCH(AG22,$AA:$AA,0)+6)+INDEX(AG:AG,MATCH(AG22,$AA:$AA,0)+7))</f>
        <v>0</v>
      </c>
      <c r="AH25" s="421"/>
      <c r="AI25" s="420">
        <f>ABS(INDEX(AI:AI,MATCH(AI22,$AA:$AA,0)+5)+INDEX(AI:AI,MATCH(AI22,$AA:$AA,0)+6)+INDEX(AI:AI,MATCH(AI22,$AA:$AA,0)+7))</f>
        <v>0</v>
      </c>
      <c r="AJ25" s="421"/>
      <c r="AK25" s="420">
        <f>ABS(INDEX(AK:AK,MATCH(AK22,$AA:$AA,0)+5)+INDEX(AK:AK,MATCH(AK22,$AA:$AA,0)+6)+INDEX(AK:AK,MATCH(AK22,$AA:$AA,0)+7))</f>
        <v>0</v>
      </c>
      <c r="AL25" s="421"/>
      <c r="AM25" s="420">
        <f>ABS(INDEX(AM:AM,MATCH(AM22,$AA:$AA,0)+5)+INDEX(AM:AM,MATCH(AM22,$AA:$AA,0)+6)+INDEX(AM:AM,MATCH(AM22,$AA:$AA,0)+7))</f>
        <v>0</v>
      </c>
      <c r="AN25" s="421"/>
      <c r="AO25" s="420">
        <f>ABS(INDEX(AO:AO,MATCH(AO22,$AA:$AA,0)+5)+INDEX(AO:AO,MATCH(AO22,$AA:$AA,0)+6)+INDEX(AO:AO,MATCH(AO22,$AA:$AA,0)+7))</f>
        <v>0</v>
      </c>
      <c r="AP25" s="421"/>
      <c r="AQ25" s="420">
        <f>ABS(INDEX(AQ:AQ,MATCH(AQ22,$AA:$AA,0)+5)+INDEX(AQ:AQ,MATCH(AQ22,$AA:$AA,0)+6)+INDEX(AQ:AQ,MATCH(AQ22,$AA:$AA,0)+7))</f>
        <v>0</v>
      </c>
      <c r="AR25" s="421"/>
      <c r="AS25" s="420">
        <f>ABS(INDEX(AS:AS,MATCH(AS22,$AA:$AA,0)+5)+INDEX(AS:AS,MATCH(AS22,$AA:$AA,0)+6)+INDEX(AS:AS,MATCH(AS22,$AA:$AA,0)+7))</f>
        <v>0</v>
      </c>
      <c r="AT25" s="421"/>
      <c r="AU25" s="1"/>
      <c r="AV25" s="1"/>
      <c r="AW25" s="83"/>
      <c r="AX25" s="84"/>
      <c r="BA25" s="149"/>
      <c r="BB25" s="150"/>
      <c r="BC25" s="151"/>
      <c r="BQ25" s="153"/>
      <c r="BR25" s="151"/>
      <c r="BV25" s="151"/>
      <c r="BZ25" s="151"/>
    </row>
    <row r="26" spans="1:78" ht="15.9" customHeight="1" x14ac:dyDescent="0.25">
      <c r="B26" s="391" t="str">
        <f t="shared" si="33"/>
        <v>Spieler 2</v>
      </c>
      <c r="C26" s="392" t="str">
        <f t="shared" si="33"/>
        <v/>
      </c>
      <c r="D26" s="393">
        <f>IF(AC26=301,"",AC26)</f>
        <v>0</v>
      </c>
      <c r="E26" s="393" t="str">
        <f>IF(AD26=0,"",AD26)</f>
        <v/>
      </c>
      <c r="F26" s="393">
        <f>IF(AE26=301,"",AE26)</f>
        <v>0</v>
      </c>
      <c r="G26" s="393" t="str">
        <f>IF(AF26=0,"",AF26)</f>
        <v/>
      </c>
      <c r="H26" s="393">
        <f>IF(AG26=301,"",AG26)</f>
        <v>0</v>
      </c>
      <c r="I26" s="393" t="str">
        <f>IF(AH26=0,"",AH26)</f>
        <v/>
      </c>
      <c r="J26" s="393">
        <f>IF(AI26=301,"",AI26)</f>
        <v>0</v>
      </c>
      <c r="K26" s="393" t="str">
        <f>IF(AJ26=0,"",AJ26)</f>
        <v/>
      </c>
      <c r="L26" s="393">
        <f>IF(AK26=301,"",AK26)</f>
        <v>0</v>
      </c>
      <c r="M26" s="393" t="str">
        <f>IF(AL26=0,"",AL26)</f>
        <v/>
      </c>
      <c r="N26" s="393">
        <f>IF(AM26=301,"",AM26)</f>
        <v>0</v>
      </c>
      <c r="O26" s="393" t="str">
        <f>IF(AN26=0,"",AN26)</f>
        <v/>
      </c>
      <c r="P26" s="393">
        <f>IF(AO26=301,"",AO26)</f>
        <v>0</v>
      </c>
      <c r="Q26" s="393" t="str">
        <f>IF(AP26=0,"",AP26)</f>
        <v/>
      </c>
      <c r="R26" s="393">
        <f>IF(AQ26=301,"",AQ26)</f>
        <v>0</v>
      </c>
      <c r="S26" s="393" t="str">
        <f>IF(AR26=0,"",AR26)</f>
        <v/>
      </c>
      <c r="T26" s="393">
        <f>IF(AS26=301,"",AS26)</f>
        <v>0</v>
      </c>
      <c r="U26" s="393" t="str">
        <f>IF(AT26=0,"",AT26)</f>
        <v/>
      </c>
      <c r="V26" s="404"/>
      <c r="W26" s="404"/>
      <c r="AA26" s="74" t="s">
        <v>2</v>
      </c>
      <c r="AB26" s="75"/>
      <c r="AC26" s="422">
        <f>ABS(INDEX(AC:AC,MATCH(AC22,$AA:$AA,0)+8)+INDEX(AC:AC,MATCH(AC22,$AA:$AA,0)+9)+INDEX(AC:AC,MATCH(AC22,$AA:$AA,0)+10))</f>
        <v>0</v>
      </c>
      <c r="AD26" s="423"/>
      <c r="AE26" s="422">
        <f>ABS(INDEX(AE:AE,MATCH(AE22,$AA:$AA,0)+8)+INDEX(AE:AE,MATCH(AE22,$AA:$AA,0)+9)+INDEX(AE:AE,MATCH(AE22,$AA:$AA,0)+10))</f>
        <v>0</v>
      </c>
      <c r="AF26" s="423"/>
      <c r="AG26" s="422">
        <f>ABS(INDEX(AG:AG,MATCH(AG22,$AA:$AA,0)+8)+INDEX(AG:AG,MATCH(AG22,$AA:$AA,0)+9)+INDEX(AG:AG,MATCH(AG22,$AA:$AA,0)+10))</f>
        <v>0</v>
      </c>
      <c r="AH26" s="423"/>
      <c r="AI26" s="422">
        <f>ABS(INDEX(AI:AI,MATCH(AI22,$AA:$AA,0)+8)+INDEX(AI:AI,MATCH(AI22,$AA:$AA,0)+9)+INDEX(AI:AI,MATCH(AI22,$AA:$AA,0)+10))</f>
        <v>0</v>
      </c>
      <c r="AJ26" s="423"/>
      <c r="AK26" s="422">
        <f>ABS(INDEX(AK:AK,MATCH(AK22,$AA:$AA,0)+8)+INDEX(AK:AK,MATCH(AK22,$AA:$AA,0)+9)+INDEX(AK:AK,MATCH(AK22,$AA:$AA,0)+10))</f>
        <v>0</v>
      </c>
      <c r="AL26" s="423"/>
      <c r="AM26" s="422">
        <f>ABS(INDEX(AM:AM,MATCH(AM22,$AA:$AA,0)+8)+INDEX(AM:AM,MATCH(AM22,$AA:$AA,0)+9)+INDEX(AM:AM,MATCH(AM22,$AA:$AA,0)+10))</f>
        <v>0</v>
      </c>
      <c r="AN26" s="423"/>
      <c r="AO26" s="422">
        <f>ABS(INDEX(AO:AO,MATCH(AO22,$AA:$AA,0)+8)+INDEX(AO:AO,MATCH(AO22,$AA:$AA,0)+9)+INDEX(AO:AO,MATCH(AO22,$AA:$AA,0)+10))</f>
        <v>0</v>
      </c>
      <c r="AP26" s="423"/>
      <c r="AQ26" s="422">
        <f>ABS(INDEX(AQ:AQ,MATCH(AQ22,$AA:$AA,0)+8)+INDEX(AQ:AQ,MATCH(AQ22,$AA:$AA,0)+9)+INDEX(AQ:AQ,MATCH(AQ22,$AA:$AA,0)+10))</f>
        <v>0</v>
      </c>
      <c r="AR26" s="423"/>
      <c r="AS26" s="422">
        <f>ABS(INDEX(AS:AS,MATCH(AS22,$AA:$AA,0)+8)+INDEX(AS:AS,MATCH(AS22,$AA:$AA,0)+9)+INDEX(AS:AS,MATCH(AS22,$AA:$AA,0)+10))</f>
        <v>0</v>
      </c>
      <c r="AT26" s="423"/>
      <c r="AU26" s="1"/>
      <c r="AV26" s="1"/>
      <c r="AW26" s="83"/>
      <c r="AX26" s="84"/>
      <c r="BA26" s="149"/>
      <c r="BB26" s="150"/>
      <c r="BC26" s="151"/>
      <c r="BQ26" s="153"/>
      <c r="BR26" s="151"/>
      <c r="BV26" s="151"/>
      <c r="BZ26" s="151"/>
    </row>
    <row r="27" spans="1:78" ht="15.9" customHeight="1" x14ac:dyDescent="0.25">
      <c r="B27" s="391" t="str">
        <f t="shared" si="33"/>
        <v>Spieler 3</v>
      </c>
      <c r="C27" s="392" t="str">
        <f t="shared" si="33"/>
        <v/>
      </c>
      <c r="D27" s="393">
        <f>IF(AC27=301,"",AC27)</f>
        <v>0</v>
      </c>
      <c r="E27" s="393" t="str">
        <f>IF(AD27=0,"",AD27)</f>
        <v/>
      </c>
      <c r="F27" s="393">
        <f>IF(AE27=301,"",AE27)</f>
        <v>0</v>
      </c>
      <c r="G27" s="393" t="str">
        <f>IF(AF27=0,"",AF27)</f>
        <v/>
      </c>
      <c r="H27" s="393">
        <f>IF(AG27=301,"",AG27)</f>
        <v>0</v>
      </c>
      <c r="I27" s="393" t="str">
        <f>IF(AH27=0,"",AH27)</f>
        <v/>
      </c>
      <c r="J27" s="393">
        <f>IF(AI27=301,"",AI27)</f>
        <v>0</v>
      </c>
      <c r="K27" s="393" t="str">
        <f>IF(AJ27=0,"",AJ27)</f>
        <v/>
      </c>
      <c r="L27" s="393">
        <f>IF(AK27=301,"",AK27)</f>
        <v>0</v>
      </c>
      <c r="M27" s="393" t="str">
        <f>IF(AL27=0,"",AL27)</f>
        <v/>
      </c>
      <c r="N27" s="393">
        <f>IF(AM27=301,"",AM27)</f>
        <v>0</v>
      </c>
      <c r="O27" s="393" t="str">
        <f>IF(AN27=0,"",AN27)</f>
        <v/>
      </c>
      <c r="P27" s="393">
        <f>IF(AO27=301,"",AO27)</f>
        <v>0</v>
      </c>
      <c r="Q27" s="393" t="str">
        <f>IF(AP27=0,"",AP27)</f>
        <v/>
      </c>
      <c r="R27" s="393">
        <f>IF(AQ27=301,"",AQ27)</f>
        <v>0</v>
      </c>
      <c r="S27" s="393" t="str">
        <f>IF(AR27=0,"",AR27)</f>
        <v/>
      </c>
      <c r="T27" s="393">
        <f>IF(AS27=301,"",AS27)</f>
        <v>0</v>
      </c>
      <c r="U27" s="393" t="str">
        <f>IF(AT27=0,"",AT27)</f>
        <v/>
      </c>
      <c r="V27" s="404"/>
      <c r="W27" s="404"/>
      <c r="AA27" s="74" t="s">
        <v>3</v>
      </c>
      <c r="AB27" s="75"/>
      <c r="AC27" s="422">
        <f>ABS(INDEX(AC:AC,MATCH(AC22,$AA:$AA,0)+11)+INDEX(AC:AC,MATCH(AC22,$AA:$AA,0)+12)+INDEX(AC:AC,MATCH(AC22,$AA:$AA,0)+13))</f>
        <v>0</v>
      </c>
      <c r="AD27" s="423"/>
      <c r="AE27" s="422">
        <f>ABS(INDEX(AE:AE,MATCH(AE22,$AA:$AA,0)+11)+INDEX(AE:AE,MATCH(AE22,$AA:$AA,0)+12)+INDEX(AE:AE,MATCH(AE22,$AA:$AA,0)+13))</f>
        <v>0</v>
      </c>
      <c r="AF27" s="423"/>
      <c r="AG27" s="422">
        <f>ABS(INDEX(AG:AG,MATCH(AG22,$AA:$AA,0)+11)+INDEX(AG:AG,MATCH(AG22,$AA:$AA,0)+12)+INDEX(AG:AG,MATCH(AG22,$AA:$AA,0)+13))</f>
        <v>0</v>
      </c>
      <c r="AH27" s="423"/>
      <c r="AI27" s="422">
        <f>ABS(INDEX(AI:AI,MATCH(AI22,$AA:$AA,0)+11)+INDEX(AI:AI,MATCH(AI22,$AA:$AA,0)+12)+INDEX(AI:AI,MATCH(AI22,$AA:$AA,0)+13))</f>
        <v>0</v>
      </c>
      <c r="AJ27" s="423"/>
      <c r="AK27" s="422">
        <f>ABS(INDEX(AK:AK,MATCH(AK22,$AA:$AA,0)+11)+INDEX(AK:AK,MATCH(AK22,$AA:$AA,0)+12)+INDEX(AK:AK,MATCH(AK22,$AA:$AA,0)+13))</f>
        <v>0</v>
      </c>
      <c r="AL27" s="423"/>
      <c r="AM27" s="422">
        <f>ABS(INDEX(AM:AM,MATCH(AM22,$AA:$AA,0)+11)+INDEX(AM:AM,MATCH(AM22,$AA:$AA,0)+12)+INDEX(AM:AM,MATCH(AM22,$AA:$AA,0)+13))</f>
        <v>0</v>
      </c>
      <c r="AN27" s="423"/>
      <c r="AO27" s="422">
        <f>ABS(INDEX(AO:AO,MATCH(AO22,$AA:$AA,0)+11)+INDEX(AO:AO,MATCH(AO22,$AA:$AA,0)+12)+INDEX(AO:AO,MATCH(AO22,$AA:$AA,0)+13))</f>
        <v>0</v>
      </c>
      <c r="AP27" s="423"/>
      <c r="AQ27" s="422">
        <f>ABS(INDEX(AQ:AQ,MATCH(AQ22,$AA:$AA,0)+11)+INDEX(AQ:AQ,MATCH(AQ22,$AA:$AA,0)+12)+INDEX(AQ:AQ,MATCH(AQ22,$AA:$AA,0)+13))</f>
        <v>0</v>
      </c>
      <c r="AR27" s="423"/>
      <c r="AS27" s="422">
        <f>ABS(INDEX(AS:AS,MATCH(AS22,$AA:$AA,0)+11)+INDEX(AS:AS,MATCH(AS22,$AA:$AA,0)+12)+INDEX(AS:AS,MATCH(AS22,$AA:$AA,0)+13))</f>
        <v>0</v>
      </c>
      <c r="AT27" s="423"/>
      <c r="AU27" s="1"/>
      <c r="AV27" s="1"/>
      <c r="AW27" s="83"/>
      <c r="AX27" s="84"/>
      <c r="BA27" s="149"/>
      <c r="BB27" s="150"/>
      <c r="BC27" s="151"/>
      <c r="BQ27" s="153"/>
      <c r="BR27" s="151"/>
      <c r="BV27" s="151"/>
      <c r="BZ27" s="151"/>
    </row>
    <row r="28" spans="1:78" ht="15.9" customHeight="1" x14ac:dyDescent="0.25">
      <c r="B28" s="391" t="str">
        <f t="shared" si="33"/>
        <v>Spieler 4</v>
      </c>
      <c r="C28" s="392" t="str">
        <f t="shared" si="33"/>
        <v/>
      </c>
      <c r="D28" s="393">
        <f>IF(AC28=301,"",AC28)</f>
        <v>0</v>
      </c>
      <c r="E28" s="393" t="str">
        <f>IF(AD28=0,"",AD28)</f>
        <v/>
      </c>
      <c r="F28" s="393">
        <f>IF(AE28=301,"",AE28)</f>
        <v>0</v>
      </c>
      <c r="G28" s="393" t="str">
        <f>IF(AF28=0,"",AF28)</f>
        <v/>
      </c>
      <c r="H28" s="393">
        <f>IF(AG28=301,"",AG28)</f>
        <v>0</v>
      </c>
      <c r="I28" s="393" t="str">
        <f>IF(AH28=0,"",AH28)</f>
        <v/>
      </c>
      <c r="J28" s="393">
        <f>IF(AI28=301,"",AI28)</f>
        <v>0</v>
      </c>
      <c r="K28" s="393" t="str">
        <f>IF(AJ28=0,"",AJ28)</f>
        <v/>
      </c>
      <c r="L28" s="393">
        <f>IF(AK28=301,"",AK28)</f>
        <v>0</v>
      </c>
      <c r="M28" s="393" t="str">
        <f>IF(AL28=0,"",AL28)</f>
        <v/>
      </c>
      <c r="N28" s="393">
        <f>IF(AM28=301,"",AM28)</f>
        <v>0</v>
      </c>
      <c r="O28" s="393" t="str">
        <f>IF(AN28=0,"",AN28)</f>
        <v/>
      </c>
      <c r="P28" s="393">
        <f>IF(AO28=301,"",AO28)</f>
        <v>0</v>
      </c>
      <c r="Q28" s="393" t="str">
        <f>IF(AP28=0,"",AP28)</f>
        <v/>
      </c>
      <c r="R28" s="393">
        <f>IF(AQ28=301,"",AQ28)</f>
        <v>0</v>
      </c>
      <c r="S28" s="393" t="str">
        <f>IF(AR28=0,"",AR28)</f>
        <v/>
      </c>
      <c r="T28" s="393">
        <f>IF(AS28=301,"",AS28)</f>
        <v>0</v>
      </c>
      <c r="U28" s="393" t="str">
        <f>IF(AT28=0,"",AT28)</f>
        <v/>
      </c>
      <c r="V28" s="404"/>
      <c r="W28" s="404"/>
      <c r="AA28" s="74" t="s">
        <v>11</v>
      </c>
      <c r="AB28" s="75"/>
      <c r="AC28" s="422">
        <f>ABS(INDEX(AC:AC,MATCH(AC22,$AA:$AA,0)+14)+INDEX(AC:AC,MATCH(AC22,$AA:$AA,0)+15)+INDEX(AC:AC,MATCH(AC22,$AA:$AA,0)+16))</f>
        <v>0</v>
      </c>
      <c r="AD28" s="423"/>
      <c r="AE28" s="422">
        <f>ABS(INDEX(AE:AE,MATCH(AE22,$AA:$AA,0)+14)+INDEX(AE:AE,MATCH(AE22,$AA:$AA,0)+15)+INDEX(AE:AE,MATCH(AE22,$AA:$AA,0)+16))</f>
        <v>0</v>
      </c>
      <c r="AF28" s="423"/>
      <c r="AG28" s="422">
        <f>ABS(INDEX(AG:AG,MATCH(AG22,$AA:$AA,0)+14)+INDEX(AG:AG,MATCH(AG22,$AA:$AA,0)+15)+INDEX(AG:AG,MATCH(AG22,$AA:$AA,0)+16))</f>
        <v>0</v>
      </c>
      <c r="AH28" s="423"/>
      <c r="AI28" s="422">
        <f>ABS(INDEX(AI:AI,MATCH(AI22,$AA:$AA,0)+14)+INDEX(AI:AI,MATCH(AI22,$AA:$AA,0)+15)+INDEX(AI:AI,MATCH(AI22,$AA:$AA,0)+16))</f>
        <v>0</v>
      </c>
      <c r="AJ28" s="423"/>
      <c r="AK28" s="422">
        <f>ABS(INDEX(AK:AK,MATCH(AK22,$AA:$AA,0)+14)+INDEX(AK:AK,MATCH(AK22,$AA:$AA,0)+15)+INDEX(AK:AK,MATCH(AK22,$AA:$AA,0)+16))</f>
        <v>0</v>
      </c>
      <c r="AL28" s="423"/>
      <c r="AM28" s="422">
        <f>ABS(INDEX(AM:AM,MATCH(AM22,$AA:$AA,0)+14)+INDEX(AM:AM,MATCH(AM22,$AA:$AA,0)+15)+INDEX(AM:AM,MATCH(AM22,$AA:$AA,0)+16))</f>
        <v>0</v>
      </c>
      <c r="AN28" s="423"/>
      <c r="AO28" s="422">
        <f>ABS(INDEX(AO:AO,MATCH(AO22,$AA:$AA,0)+14)+INDEX(AO:AO,MATCH(AO22,$AA:$AA,0)+15)+INDEX(AO:AO,MATCH(AO22,$AA:$AA,0)+16))</f>
        <v>0</v>
      </c>
      <c r="AP28" s="423"/>
      <c r="AQ28" s="422">
        <f>ABS(INDEX(AQ:AQ,MATCH(AQ22,$AA:$AA,0)+14)+INDEX(AQ:AQ,MATCH(AQ22,$AA:$AA,0)+15)+INDEX(AQ:AQ,MATCH(AQ22,$AA:$AA,0)+16))</f>
        <v>0</v>
      </c>
      <c r="AR28" s="423"/>
      <c r="AS28" s="422">
        <f>ABS(INDEX(AS:AS,MATCH(AS22,$AA:$AA,0)+14)+INDEX(AS:AS,MATCH(AS22,$AA:$AA,0)+15)+INDEX(AS:AS,MATCH(AS22,$AA:$AA,0)+16))</f>
        <v>0</v>
      </c>
      <c r="AT28" s="423"/>
      <c r="AU28" s="1"/>
      <c r="AV28" s="1"/>
      <c r="AW28" s="83"/>
      <c r="AX28" s="84"/>
      <c r="BA28" s="149"/>
      <c r="BB28" s="150"/>
      <c r="BC28" s="151"/>
      <c r="BQ28" s="153"/>
      <c r="BR28" s="151"/>
      <c r="BV28" s="151"/>
      <c r="BZ28" s="151"/>
    </row>
    <row r="29" spans="1:78" ht="15.9" customHeight="1" x14ac:dyDescent="0.25">
      <c r="B29" s="388" t="str">
        <f t="shared" si="33"/>
        <v>Gesamt</v>
      </c>
      <c r="C29" s="389" t="str">
        <f t="shared" si="33"/>
        <v/>
      </c>
      <c r="D29" s="394">
        <f>IF(AC29=1505,"",AC29)</f>
        <v>0</v>
      </c>
      <c r="E29" s="394" t="str">
        <f>IF(AD29=0,"",AD29)</f>
        <v/>
      </c>
      <c r="F29" s="394">
        <f>IF(AE29=1505,"",AE29)</f>
        <v>0</v>
      </c>
      <c r="G29" s="394" t="str">
        <f>IF(AF29=0,"",AF29)</f>
        <v/>
      </c>
      <c r="H29" s="394">
        <f>IF(AG29=1505,"",AG29)</f>
        <v>0</v>
      </c>
      <c r="I29" s="394" t="str">
        <f>IF(AH29=0,"",AH29)</f>
        <v/>
      </c>
      <c r="J29" s="394">
        <f>IF(AI29=1505,"",AI29)</f>
        <v>0</v>
      </c>
      <c r="K29" s="394" t="str">
        <f>IF(AJ29=0,"",AJ29)</f>
        <v/>
      </c>
      <c r="L29" s="394">
        <f>IF(AK29=1505,"",AK29)</f>
        <v>0</v>
      </c>
      <c r="M29" s="394" t="str">
        <f>IF(AL29=0,"",AL29)</f>
        <v/>
      </c>
      <c r="N29" s="394">
        <f>IF(AM29=1505,"",AM29)</f>
        <v>0</v>
      </c>
      <c r="O29" s="394" t="str">
        <f>IF(AN29=0,"",AN29)</f>
        <v/>
      </c>
      <c r="P29" s="394">
        <f>IF(AO29=1505,"",AO29)</f>
        <v>0</v>
      </c>
      <c r="Q29" s="394" t="str">
        <f>IF(AP29=0,"",AP29)</f>
        <v/>
      </c>
      <c r="R29" s="394">
        <f>IF(AQ29=1505,"",AQ29)</f>
        <v>0</v>
      </c>
      <c r="S29" s="394" t="str">
        <f>IF(AR29=0,"",AR29)</f>
        <v/>
      </c>
      <c r="T29" s="394">
        <f>IF(AS29=1505,"",AS29)</f>
        <v>0</v>
      </c>
      <c r="U29" s="394" t="str">
        <f>IF(AT29=0,"",AT29)</f>
        <v/>
      </c>
      <c r="V29" s="290"/>
      <c r="W29" s="290"/>
      <c r="AA29" s="76" t="s">
        <v>960</v>
      </c>
      <c r="AB29" s="77"/>
      <c r="AC29" s="388">
        <f>SUM(AC25:AC28)</f>
        <v>0</v>
      </c>
      <c r="AD29" s="389"/>
      <c r="AE29" s="388">
        <f>SUM(AE25:AE28)</f>
        <v>0</v>
      </c>
      <c r="AF29" s="389"/>
      <c r="AG29" s="388">
        <f>SUM(AG25:AG28)</f>
        <v>0</v>
      </c>
      <c r="AH29" s="389"/>
      <c r="AI29" s="388">
        <f>SUM(AI25:AI28)</f>
        <v>0</v>
      </c>
      <c r="AJ29" s="389"/>
      <c r="AK29" s="388">
        <f>SUM(AK25:AK28)</f>
        <v>0</v>
      </c>
      <c r="AL29" s="389"/>
      <c r="AM29" s="388">
        <f>SUM(AM25:AM28)</f>
        <v>0</v>
      </c>
      <c r="AN29" s="389"/>
      <c r="AO29" s="388">
        <f>SUM(AO25:AO28)</f>
        <v>0</v>
      </c>
      <c r="AP29" s="389"/>
      <c r="AQ29" s="388">
        <f>SUM(AQ25:AQ28)</f>
        <v>0</v>
      </c>
      <c r="AR29" s="389"/>
      <c r="AS29" s="388">
        <f>SUM(AS25:AS28)</f>
        <v>0</v>
      </c>
      <c r="AT29" s="389"/>
      <c r="AU29" s="69"/>
      <c r="AV29" s="69"/>
      <c r="AW29" s="83"/>
      <c r="AX29" s="84"/>
      <c r="BA29" s="149"/>
      <c r="BB29" s="150"/>
      <c r="BC29" s="151"/>
      <c r="BQ29" s="153"/>
      <c r="BR29" s="151"/>
      <c r="BV29" s="151"/>
      <c r="BZ29" s="151"/>
    </row>
    <row r="30" spans="1:78" ht="10.5" customHeight="1" x14ac:dyDescent="0.25">
      <c r="B30" s="78"/>
      <c r="C30" s="6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AA30" s="78"/>
      <c r="AB30" s="69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83"/>
      <c r="AX30" s="84"/>
      <c r="BA30" s="149"/>
      <c r="BB30" s="150"/>
      <c r="BC30" s="151"/>
      <c r="BQ30" s="153"/>
      <c r="BR30" s="151"/>
      <c r="BV30" s="151"/>
      <c r="BZ30" s="151"/>
    </row>
    <row r="31" spans="1:78" ht="21" customHeight="1" x14ac:dyDescent="0.4">
      <c r="B31" s="28" t="str">
        <f>AA31</f>
        <v>Team-Nr.</v>
      </c>
      <c r="C31" s="29"/>
      <c r="D31" s="28" t="str">
        <f>AC31</f>
        <v>Liga:</v>
      </c>
      <c r="E31" s="31"/>
      <c r="F31" s="390" t="str">
        <f>AE31</f>
        <v>Bayernliga Herren</v>
      </c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2"/>
      <c r="S31" s="33" t="s">
        <v>955</v>
      </c>
      <c r="T31" s="34"/>
      <c r="U31" s="401" t="str">
        <f>AT31</f>
        <v>11.04./12.04.</v>
      </c>
      <c r="V31" s="402"/>
      <c r="W31" s="403"/>
      <c r="X31" s="386"/>
      <c r="Y31" s="387"/>
      <c r="Z31" s="387"/>
      <c r="AA31" s="28" t="s">
        <v>974</v>
      </c>
      <c r="AB31" s="29"/>
      <c r="AC31" s="30" t="s">
        <v>953</v>
      </c>
      <c r="AD31" s="31"/>
      <c r="AE31" s="29" t="str">
        <f>Schlüssel!$C$1</f>
        <v>Bayernliga Herren</v>
      </c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32"/>
      <c r="AR31" s="33" t="s">
        <v>955</v>
      </c>
      <c r="AS31" s="34"/>
      <c r="AT31" s="401" t="str">
        <f>VLOOKUP(AS32,Spielorte!$A$1:$C$6,2)</f>
        <v>11.04./12.04.</v>
      </c>
      <c r="AU31" s="402"/>
      <c r="AV31" s="403"/>
      <c r="AW31" s="83"/>
      <c r="AX31" s="84"/>
      <c r="BA31" s="149" t="s">
        <v>1117</v>
      </c>
      <c r="BB31" s="150" t="s">
        <v>972</v>
      </c>
      <c r="BC31" s="151" t="s">
        <v>991</v>
      </c>
      <c r="BD31" s="152" t="s">
        <v>990</v>
      </c>
      <c r="BE31" s="152" t="s">
        <v>972</v>
      </c>
      <c r="BF31" s="152" t="s">
        <v>992</v>
      </c>
      <c r="BG31" s="152" t="s">
        <v>1028</v>
      </c>
      <c r="BH31" s="152" t="s">
        <v>1118</v>
      </c>
      <c r="BI31" s="152" t="s">
        <v>1119</v>
      </c>
      <c r="BJ31" s="152" t="s">
        <v>1120</v>
      </c>
      <c r="BK31" s="152" t="s">
        <v>1121</v>
      </c>
      <c r="BL31" s="152" t="s">
        <v>1122</v>
      </c>
      <c r="BM31" s="152" t="s">
        <v>1129</v>
      </c>
      <c r="BN31" s="152" t="s">
        <v>1130</v>
      </c>
      <c r="BO31" s="152" t="s">
        <v>1131</v>
      </c>
      <c r="BP31" s="152" t="s">
        <v>1132</v>
      </c>
      <c r="BQ31" s="153" t="s">
        <v>1123</v>
      </c>
      <c r="BR31" s="151" t="s">
        <v>993</v>
      </c>
      <c r="BS31" s="152" t="s">
        <v>1124</v>
      </c>
      <c r="BT31" s="152" t="s">
        <v>1125</v>
      </c>
      <c r="BU31" s="152" t="s">
        <v>991</v>
      </c>
      <c r="BV31" s="151" t="s">
        <v>993</v>
      </c>
      <c r="BW31" s="153" t="s">
        <v>1126</v>
      </c>
      <c r="BX31" s="152" t="s">
        <v>1127</v>
      </c>
      <c r="BY31" s="152" t="s">
        <v>1128</v>
      </c>
      <c r="BZ31" s="151" t="s">
        <v>993</v>
      </c>
    </row>
    <row r="32" spans="1:78" ht="17.25" customHeight="1" thickBot="1" x14ac:dyDescent="0.45">
      <c r="B32" s="37">
        <f>AA32</f>
        <v>2</v>
      </c>
      <c r="D32" s="30" t="s">
        <v>954</v>
      </c>
      <c r="E32" s="38"/>
      <c r="F32" s="400" t="str">
        <f>AE32</f>
        <v>Unterföhring Dreambowl Palace</v>
      </c>
      <c r="G32" s="400"/>
      <c r="H32" s="400"/>
      <c r="I32" s="400"/>
      <c r="J32" s="400"/>
      <c r="K32" s="400"/>
      <c r="L32" s="400"/>
      <c r="M32" s="400"/>
      <c r="N32" s="400"/>
      <c r="O32" s="400"/>
      <c r="P32" s="39"/>
      <c r="Q32" s="39"/>
      <c r="S32" s="33" t="s">
        <v>952</v>
      </c>
      <c r="T32" s="40">
        <f>AS32</f>
        <v>6</v>
      </c>
      <c r="U32" s="34"/>
      <c r="V32" s="34"/>
      <c r="Z32" s="36"/>
      <c r="AA32" s="37">
        <v>2</v>
      </c>
      <c r="AC32" s="30" t="s">
        <v>954</v>
      </c>
      <c r="AD32" s="38"/>
      <c r="AE32" s="85" t="str">
        <f>VLOOKUP(AS32,Spielorte!$A$1:$C$6,3)</f>
        <v>Unterföhring Dreambowl Palace</v>
      </c>
      <c r="AF32" s="85"/>
      <c r="AG32" s="85"/>
      <c r="AH32" s="85"/>
      <c r="AI32" s="85"/>
      <c r="AJ32" s="85"/>
      <c r="AK32" s="85"/>
      <c r="AL32" s="85"/>
      <c r="AM32" s="85"/>
      <c r="AN32" s="85"/>
      <c r="AO32" s="39"/>
      <c r="AP32" s="39"/>
      <c r="AR32" s="33" t="s">
        <v>952</v>
      </c>
      <c r="AS32" s="40">
        <v>6</v>
      </c>
      <c r="AT32" s="34"/>
      <c r="AU32" s="34"/>
      <c r="AW32" s="83"/>
      <c r="AX32" s="84"/>
      <c r="BA32" s="149"/>
      <c r="BB32" s="150"/>
      <c r="BC32" s="151"/>
      <c r="BQ32" s="153"/>
      <c r="BR32" s="151"/>
      <c r="BV32" s="151"/>
      <c r="BW32" s="153"/>
      <c r="BZ32" s="151"/>
    </row>
    <row r="33" spans="1:78" ht="15.75" customHeight="1" thickBot="1" x14ac:dyDescent="0.3">
      <c r="B33" s="41" t="str">
        <f>VLOOKUP(B32,Schlüssel!$A$5:$B$14,2)</f>
        <v>BK München 3</v>
      </c>
      <c r="C33" s="42"/>
      <c r="D33" s="43"/>
      <c r="E33" s="44"/>
      <c r="F33" s="45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AA33" s="41" t="str">
        <f>VLOOKUP(AA32,Schlüssel!$A$5:$B$14,2)</f>
        <v>BK München 3</v>
      </c>
      <c r="AB33" s="42"/>
      <c r="AC33" s="43"/>
      <c r="AD33" s="44"/>
      <c r="AE33" s="45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W33" s="83"/>
      <c r="AX33" s="84"/>
      <c r="BA33" s="149"/>
      <c r="BB33" s="150"/>
      <c r="BC33" s="151"/>
      <c r="BQ33" s="153"/>
      <c r="BR33" s="151"/>
      <c r="BV33" s="151"/>
      <c r="BW33" s="153"/>
      <c r="BZ33" s="151"/>
    </row>
    <row r="34" spans="1:78" ht="13.8" thickBot="1" x14ac:dyDescent="0.3">
      <c r="A34" s="4"/>
      <c r="B34" s="28"/>
      <c r="C34" s="47"/>
      <c r="D34" s="48" t="s">
        <v>10</v>
      </c>
      <c r="E34" s="28">
        <f>VLOOKUP($B$2,Schlüssel!$A$5:$DZ$14,13)</f>
        <v>7</v>
      </c>
      <c r="F34" s="49" t="s">
        <v>10</v>
      </c>
      <c r="G34" s="28">
        <f>VLOOKUP($B$2,Schlüssel!$A$5:$DZ$14,14)</f>
        <v>6</v>
      </c>
      <c r="H34" s="49" t="s">
        <v>10</v>
      </c>
      <c r="I34" s="28">
        <f>VLOOKUP($B$2,Schlüssel!$A$5:$DZ$14,15)</f>
        <v>9</v>
      </c>
      <c r="J34" s="49" t="s">
        <v>10</v>
      </c>
      <c r="K34" s="28">
        <f>VLOOKUP($B$2,Schlüssel!$A$5:$DZ$14,16)</f>
        <v>11</v>
      </c>
      <c r="L34" s="49" t="s">
        <v>10</v>
      </c>
      <c r="M34" s="28">
        <f>VLOOKUP($B$2,Schlüssel!$A$5:$DZ$14,17)</f>
        <v>3</v>
      </c>
      <c r="N34" s="49" t="s">
        <v>10</v>
      </c>
      <c r="O34" s="28">
        <f>VLOOKUP($B$2,Schlüssel!$A$5:$DZ$14,18)</f>
        <v>5</v>
      </c>
      <c r="P34" s="49" t="s">
        <v>10</v>
      </c>
      <c r="Q34" s="28">
        <f>VLOOKUP($B$2,Schlüssel!$A$5:$DZ$14,19)</f>
        <v>12</v>
      </c>
      <c r="R34" s="49" t="s">
        <v>10</v>
      </c>
      <c r="S34" s="28">
        <f>VLOOKUP($B$2,Schlüssel!$A$5:$DZ$14,20)</f>
        <v>10</v>
      </c>
      <c r="T34" s="49" t="s">
        <v>10</v>
      </c>
      <c r="U34" s="28">
        <f>VLOOKUP($B$2,Schlüssel!$A$5:$DZ$14,21)</f>
        <v>4</v>
      </c>
      <c r="Z34" s="2"/>
      <c r="AA34" s="28"/>
      <c r="AB34" s="47"/>
      <c r="AC34" s="48" t="s">
        <v>10</v>
      </c>
      <c r="AD34" s="28">
        <f>VLOOKUP(AA32,Schlüssel!$A$5:$DZ$14,113)</f>
        <v>19</v>
      </c>
      <c r="AE34" s="49" t="s">
        <v>10</v>
      </c>
      <c r="AF34" s="28">
        <f>VLOOKUP(AA32,Schlüssel!$A$5:$DZ$14,114)</f>
        <v>14</v>
      </c>
      <c r="AG34" s="49" t="s">
        <v>10</v>
      </c>
      <c r="AH34" s="28">
        <f>VLOOKUP(AA32,Schlüssel!$A$5:$DZ$14,115)</f>
        <v>17</v>
      </c>
      <c r="AI34" s="49" t="s">
        <v>10</v>
      </c>
      <c r="AJ34" s="28">
        <f>VLOOKUP(AA32,Schlüssel!$A$5:$DZ$14,116)</f>
        <v>15</v>
      </c>
      <c r="AK34" s="49" t="s">
        <v>10</v>
      </c>
      <c r="AL34" s="28">
        <f>VLOOKUP(AA32,Schlüssel!$A$5:$DZ$14,117)</f>
        <v>20</v>
      </c>
      <c r="AM34" s="49" t="s">
        <v>10</v>
      </c>
      <c r="AN34" s="28">
        <f>VLOOKUP(AA32,Schlüssel!$A$5:$DZ$14,118)</f>
        <v>18</v>
      </c>
      <c r="AO34" s="49" t="s">
        <v>10</v>
      </c>
      <c r="AP34" s="28">
        <f>VLOOKUP(AA32,Schlüssel!$A$5:$DZ$14,119)</f>
        <v>13</v>
      </c>
      <c r="AQ34" s="49" t="s">
        <v>10</v>
      </c>
      <c r="AR34" s="28">
        <f>VLOOKUP(AA32,Schlüssel!$A$5:$DZ$14,120)</f>
        <v>16</v>
      </c>
      <c r="AS34" s="49" t="s">
        <v>10</v>
      </c>
      <c r="AT34" s="28">
        <f>VLOOKUP(AA32,Schlüssel!$A$5:$DZ$14,121)</f>
        <v>11</v>
      </c>
      <c r="AW34" s="83"/>
      <c r="AX34" s="84"/>
      <c r="BA34" s="149"/>
      <c r="BB34" s="150"/>
      <c r="BC34" s="151"/>
      <c r="BQ34" s="153"/>
      <c r="BR34" s="151"/>
      <c r="BV34" s="151"/>
      <c r="BW34" s="153"/>
      <c r="BZ34" s="151"/>
    </row>
    <row r="35" spans="1:78" ht="20.25" customHeight="1" x14ac:dyDescent="0.25">
      <c r="B35" s="50" t="s">
        <v>1</v>
      </c>
      <c r="C35" s="51"/>
      <c r="D35" s="388" t="s">
        <v>961</v>
      </c>
      <c r="E35" s="389"/>
      <c r="F35" s="388" t="s">
        <v>962</v>
      </c>
      <c r="G35" s="389"/>
      <c r="H35" s="388" t="s">
        <v>963</v>
      </c>
      <c r="I35" s="389"/>
      <c r="J35" s="388" t="s">
        <v>964</v>
      </c>
      <c r="K35" s="389"/>
      <c r="L35" s="388" t="s">
        <v>965</v>
      </c>
      <c r="M35" s="389"/>
      <c r="N35" s="388" t="s">
        <v>966</v>
      </c>
      <c r="O35" s="389"/>
      <c r="P35" s="388" t="s">
        <v>967</v>
      </c>
      <c r="Q35" s="389"/>
      <c r="R35" s="388" t="s">
        <v>968</v>
      </c>
      <c r="S35" s="389"/>
      <c r="T35" s="388" t="s">
        <v>969</v>
      </c>
      <c r="U35" s="389"/>
      <c r="V35" s="416" t="s">
        <v>960</v>
      </c>
      <c r="W35" s="417"/>
      <c r="AA35" s="50" t="s">
        <v>1</v>
      </c>
      <c r="AB35" s="51"/>
      <c r="AC35" s="76" t="s">
        <v>961</v>
      </c>
      <c r="AD35" s="77"/>
      <c r="AE35" s="76" t="s">
        <v>962</v>
      </c>
      <c r="AF35" s="77"/>
      <c r="AG35" s="76" t="s">
        <v>963</v>
      </c>
      <c r="AH35" s="77"/>
      <c r="AI35" s="76" t="s">
        <v>964</v>
      </c>
      <c r="AJ35" s="77"/>
      <c r="AK35" s="76" t="s">
        <v>965</v>
      </c>
      <c r="AL35" s="77"/>
      <c r="AM35" s="76" t="s">
        <v>966</v>
      </c>
      <c r="AN35" s="77"/>
      <c r="AO35" s="76" t="s">
        <v>967</v>
      </c>
      <c r="AP35" s="77"/>
      <c r="AQ35" s="76" t="s">
        <v>968</v>
      </c>
      <c r="AR35" s="77"/>
      <c r="AS35" s="76" t="s">
        <v>969</v>
      </c>
      <c r="AT35" s="86"/>
      <c r="AU35" s="87" t="s">
        <v>960</v>
      </c>
      <c r="AV35" s="88"/>
      <c r="AW35" s="83"/>
      <c r="AX35" s="84"/>
      <c r="BA35" s="149"/>
      <c r="BB35" s="150"/>
      <c r="BC35" s="151"/>
      <c r="BQ35" s="153"/>
      <c r="BR35" s="151"/>
      <c r="BV35" s="151"/>
      <c r="BZ35" s="151"/>
    </row>
    <row r="36" spans="1:78" ht="15" customHeight="1" thickBot="1" x14ac:dyDescent="0.3">
      <c r="B36" s="52" t="s">
        <v>970</v>
      </c>
      <c r="C36" s="53" t="s">
        <v>971</v>
      </c>
      <c r="D36" s="54" t="s">
        <v>972</v>
      </c>
      <c r="E36" s="54" t="s">
        <v>973</v>
      </c>
      <c r="F36" s="54" t="s">
        <v>972</v>
      </c>
      <c r="G36" s="54" t="s">
        <v>973</v>
      </c>
      <c r="H36" s="54" t="s">
        <v>972</v>
      </c>
      <c r="I36" s="54" t="s">
        <v>973</v>
      </c>
      <c r="J36" s="54" t="s">
        <v>972</v>
      </c>
      <c r="K36" s="54" t="s">
        <v>973</v>
      </c>
      <c r="L36" s="54" t="s">
        <v>972</v>
      </c>
      <c r="M36" s="54" t="s">
        <v>973</v>
      </c>
      <c r="N36" s="54" t="s">
        <v>972</v>
      </c>
      <c r="O36" s="54" t="s">
        <v>973</v>
      </c>
      <c r="P36" s="54" t="s">
        <v>972</v>
      </c>
      <c r="Q36" s="54" t="s">
        <v>973</v>
      </c>
      <c r="R36" s="54" t="s">
        <v>972</v>
      </c>
      <c r="S36" s="54" t="s">
        <v>973</v>
      </c>
      <c r="T36" s="54" t="s">
        <v>972</v>
      </c>
      <c r="U36" s="54" t="s">
        <v>973</v>
      </c>
      <c r="V36" s="54" t="s">
        <v>972</v>
      </c>
      <c r="W36" s="55" t="s">
        <v>973</v>
      </c>
      <c r="AA36" s="52" t="s">
        <v>970</v>
      </c>
      <c r="AB36" s="53" t="s">
        <v>971</v>
      </c>
      <c r="AC36" s="54" t="s">
        <v>972</v>
      </c>
      <c r="AD36" s="54" t="s">
        <v>973</v>
      </c>
      <c r="AE36" s="54" t="s">
        <v>972</v>
      </c>
      <c r="AF36" s="54" t="s">
        <v>973</v>
      </c>
      <c r="AG36" s="54" t="s">
        <v>972</v>
      </c>
      <c r="AH36" s="54" t="s">
        <v>973</v>
      </c>
      <c r="AI36" s="54" t="s">
        <v>972</v>
      </c>
      <c r="AJ36" s="54" t="s">
        <v>973</v>
      </c>
      <c r="AK36" s="54" t="s">
        <v>972</v>
      </c>
      <c r="AL36" s="54" t="s">
        <v>973</v>
      </c>
      <c r="AM36" s="54" t="s">
        <v>972</v>
      </c>
      <c r="AN36" s="54" t="s">
        <v>973</v>
      </c>
      <c r="AO36" s="54" t="s">
        <v>972</v>
      </c>
      <c r="AP36" s="54" t="s">
        <v>973</v>
      </c>
      <c r="AQ36" s="54" t="s">
        <v>972</v>
      </c>
      <c r="AR36" s="54" t="s">
        <v>973</v>
      </c>
      <c r="AS36" s="54" t="s">
        <v>972</v>
      </c>
      <c r="AT36" s="89" t="s">
        <v>973</v>
      </c>
      <c r="AU36" s="52" t="s">
        <v>972</v>
      </c>
      <c r="AV36" s="55" t="s">
        <v>973</v>
      </c>
      <c r="AW36" s="83"/>
      <c r="AX36" s="84"/>
      <c r="BA36" s="149"/>
      <c r="BB36" s="150"/>
      <c r="BC36" s="151"/>
      <c r="BQ36" s="153"/>
      <c r="BR36" s="151"/>
      <c r="BV36" s="151"/>
      <c r="BZ36" s="151"/>
    </row>
    <row r="37" spans="1:78" ht="17.100000000000001" customHeight="1" x14ac:dyDescent="0.25">
      <c r="A37" s="413" t="s">
        <v>0</v>
      </c>
      <c r="B37" s="56" t="str">
        <f>IF(AA37=0,"",AA37)</f>
        <v/>
      </c>
      <c r="C37" s="57" t="str">
        <f>IF(AB37=0,"",AB37)</f>
        <v/>
      </c>
      <c r="D37" s="58" t="str">
        <f>IF(AC37=0,"",AC37)</f>
        <v/>
      </c>
      <c r="E37" s="397">
        <f>IF(AD37="","",AD37)</f>
        <v>0</v>
      </c>
      <c r="F37" s="58" t="str">
        <f t="shared" ref="F37:F50" si="34">IF(AE37=0,"",AE37)</f>
        <v/>
      </c>
      <c r="G37" s="397">
        <f>IF(AF37="","",AF37)</f>
        <v>0</v>
      </c>
      <c r="H37" s="58" t="str">
        <f t="shared" ref="H37:H50" si="35">IF(AG37=0,"",AG37)</f>
        <v/>
      </c>
      <c r="I37" s="397">
        <f>IF(AH37="","",AH37)</f>
        <v>0</v>
      </c>
      <c r="J37" s="58" t="str">
        <f t="shared" ref="J37:J50" si="36">IF(AI37=0,"",AI37)</f>
        <v/>
      </c>
      <c r="K37" s="397">
        <f>IF(AJ37="","",AJ37)</f>
        <v>0</v>
      </c>
      <c r="L37" s="58" t="str">
        <f t="shared" ref="L37:L50" si="37">IF(AK37=0,"",AK37)</f>
        <v/>
      </c>
      <c r="M37" s="397">
        <f>IF(AL37="","",AL37)</f>
        <v>0</v>
      </c>
      <c r="N37" s="58" t="str">
        <f>IF(AM37=0,"",AM37)</f>
        <v/>
      </c>
      <c r="O37" s="397">
        <f>IF(AN37="","",AN37)</f>
        <v>0</v>
      </c>
      <c r="P37" s="58" t="str">
        <f t="shared" ref="P37:P50" si="38">IF(AO37=0,"",AO37)</f>
        <v/>
      </c>
      <c r="Q37" s="397">
        <f>IF(AP37="","",AP37)</f>
        <v>0</v>
      </c>
      <c r="R37" s="58" t="str">
        <f t="shared" ref="R37:R50" si="39">IF(AQ37=0,"",AQ37)</f>
        <v/>
      </c>
      <c r="S37" s="397">
        <f>IF(AR37="","",AR37)</f>
        <v>0</v>
      </c>
      <c r="T37" s="58" t="str">
        <f t="shared" ref="T37:T50" si="40">IF(AS37=0,"",AS37)</f>
        <v/>
      </c>
      <c r="U37" s="397">
        <f>IF(AT37="","",AT37)</f>
        <v>0</v>
      </c>
      <c r="V37" s="58" t="str">
        <f t="shared" ref="V37:V50" si="41">IF(AU37=0,"",AU37)</f>
        <v/>
      </c>
      <c r="W37" s="397">
        <f>IF(AV37="","",AV37)</f>
        <v>0</v>
      </c>
      <c r="Z37" s="405" t="s">
        <v>0</v>
      </c>
      <c r="AA37" s="272" t="str">
        <f>IF(AB37=0,"",_xlfn.CONCAT(VLOOKUP(AB37,Starter!A:C,2,0)))</f>
        <v/>
      </c>
      <c r="AB37" s="81"/>
      <c r="AC37" s="129"/>
      <c r="AD37" s="163">
        <f>IF(SUM(AC37:AC39)+AC55=0,0,IF(SUM(ABS(AC37),ABS(AC38),ABS(AC39))=AC55,0.5,IF(SUM(ABS(AC37),ABS(AC38),ABS(AC39))&gt;AC55,1,0)))</f>
        <v>0</v>
      </c>
      <c r="AE37" s="132"/>
      <c r="AF37" s="91">
        <f>IF(SUM(AE37:AE39)+AE55=0,0,IF(SUM(ABS(AE37),ABS(AE38),ABS(AE39))=AE55,0.5,IF(SUM(ABS(AE37),ABS(AE38),ABS(AE39))&gt;AE55,1,0)))</f>
        <v>0</v>
      </c>
      <c r="AG37" s="129"/>
      <c r="AH37" s="91">
        <f>IF(SUM(AG37:AG39)+AG55=0,0,IF(SUM(ABS(AG37),ABS(AG38),ABS(AG39))=AG55,0.5,IF(SUM(ABS(AG37),ABS(AG38),ABS(AG39))&gt;AG55,1,0)))</f>
        <v>0</v>
      </c>
      <c r="AI37" s="129"/>
      <c r="AJ37" s="91">
        <f>IF(SUM(AI37:AI39)+AI55=0,0,IF(SUM(ABS(AI37),ABS(AI38),ABS(AI39))=AI55,0.5,IF(SUM(ABS(AI37),ABS(AI38),ABS(AI39))&gt;AI55,1,0)))</f>
        <v>0</v>
      </c>
      <c r="AK37" s="129"/>
      <c r="AL37" s="91">
        <f>IF(SUM(AK37:AK39)+AK55=0,0,IF(SUM(ABS(AK37),ABS(AK38),ABS(AK39))=AK55,0.5,IF(SUM(ABS(AK37),ABS(AK38),ABS(AK39))&gt;AK55,1,0)))</f>
        <v>0</v>
      </c>
      <c r="AM37" s="129"/>
      <c r="AN37" s="91">
        <f>IF(SUM(AM37:AM39)+AM55=0,0,IF(SUM(ABS(AM37),ABS(AM38),ABS(AM39))=AM55,0.5,IF(SUM(ABS(AM37),ABS(AM38),ABS(AM39))&gt;AM55,1,0)))</f>
        <v>0</v>
      </c>
      <c r="AO37" s="129"/>
      <c r="AP37" s="91">
        <f>IF(SUM(AO37:AO39)+AO55=0,0,IF(SUM(ABS(AO37),ABS(AO38),ABS(AO39))=AO55,0.5,IF(SUM(ABS(AO37),ABS(AO38),ABS(AO39))&gt;AO55,1,0)))</f>
        <v>0</v>
      </c>
      <c r="AQ37" s="129"/>
      <c r="AR37" s="91">
        <f>IF(SUM(AQ37:AQ39)+AQ55=0,0,IF(SUM(ABS(AQ37),ABS(AQ38),ABS(AQ39))=AQ55,0.5,IF(SUM(ABS(AQ37),ABS(AQ38),ABS(AQ39))&gt;AQ55,1,0)))</f>
        <v>0</v>
      </c>
      <c r="AS37" s="129"/>
      <c r="AT37" s="91">
        <f>IF(SUM(AS37:AS39)+AS55=0,0,IF(SUM(ABS(AS37),ABS(AS38),ABS(AS39))=AS55,0.5,IF(SUM(ABS(AS37),ABS(AS38),ABS(AS39))&gt;AS55,1,0)))</f>
        <v>0</v>
      </c>
      <c r="AU37" s="92">
        <f t="shared" ref="AU37:AU48" si="42">ABS(SUM(AC37:AC37))+ABS(SUM(AE37:AE37))+ABS(SUM(AG37:AG37))+ABS(SUM(AI37:AI37))+ABS(SUM(AK37:AK37))+ABS(SUM(AM37:AM37))+ABS(SUM(AO37:AO37))+ABS(SUM(AQ37:AQ37))+ABS(SUM(AS37:AS37))</f>
        <v>0</v>
      </c>
      <c r="AV37" s="93">
        <f>SUM(AD37+AF37+AH37+AJ37+AL37+AN37+AP37+AR37+AT37)</f>
        <v>0</v>
      </c>
      <c r="AW37" s="83"/>
      <c r="AX37" s="84"/>
      <c r="AZ37" s="47"/>
      <c r="BA37" s="149"/>
      <c r="BB37" s="150"/>
      <c r="BC37" s="151"/>
      <c r="BD37" s="154">
        <f>+AB37</f>
        <v>0</v>
      </c>
      <c r="BE37" s="150">
        <f>+AU37</f>
        <v>0</v>
      </c>
      <c r="BF37" s="152">
        <f>COUNT(BH37:BP37)</f>
        <v>0</v>
      </c>
      <c r="BG37" s="152">
        <f>COUNTIF(BH37:BP37,"&gt;0")</f>
        <v>0</v>
      </c>
      <c r="BH37" s="152" t="str">
        <f t="shared" ref="BH37:BH48" si="43">IF(AC37=0,"",AC37)</f>
        <v/>
      </c>
      <c r="BI37" s="152" t="str">
        <f t="shared" ref="BI37:BI48" si="44">IF(AE37=0,"",AE37)</f>
        <v/>
      </c>
      <c r="BJ37" s="152" t="str">
        <f t="shared" ref="BJ37:BJ48" si="45">IF(AG37=0,"",AG37)</f>
        <v/>
      </c>
      <c r="BK37" s="152" t="str">
        <f t="shared" ref="BK37:BK48" si="46">IF(AI37=0,"",AI37)</f>
        <v/>
      </c>
      <c r="BL37" s="152" t="str">
        <f t="shared" ref="BL37:BL48" si="47">IF(AK37=0,"",AK37)</f>
        <v/>
      </c>
      <c r="BM37" s="152" t="str">
        <f t="shared" ref="BM37:BM48" si="48">IF(AM37=0,"",AM37)</f>
        <v/>
      </c>
      <c r="BN37" s="152" t="str">
        <f t="shared" ref="BN37:BN48" si="49">IF(AO37=0,"",AO37)</f>
        <v/>
      </c>
      <c r="BO37" s="152" t="str">
        <f t="shared" ref="BO37:BO48" si="50">IF(AQ37=0,"",AQ37)</f>
        <v/>
      </c>
      <c r="BP37" s="152" t="str">
        <f t="shared" ref="BP37:BP48" si="51">IF(AS37=0,"",AS37)</f>
        <v/>
      </c>
      <c r="BQ37" s="153"/>
      <c r="BR37" s="151"/>
      <c r="BS37" s="152">
        <f>MAX(BH37:BP37)</f>
        <v>0</v>
      </c>
      <c r="BT37" s="152">
        <f>IF(BS37&lt;MAX(BS:BS),0,BS37+ROW()/1000000000)</f>
        <v>3.7E-8</v>
      </c>
      <c r="BU37" s="152" t="str">
        <f>+AA33</f>
        <v>BK München 3</v>
      </c>
      <c r="BV37" s="151">
        <f>RANK(BT37,BT:BT)</f>
        <v>108</v>
      </c>
      <c r="BW37" s="152">
        <f>SUMIF(BH37:BP37,"&gt;0")</f>
        <v>0</v>
      </c>
      <c r="BX37" s="152">
        <f>IF(COUNTIF(BH37:BP37,"&gt;0")&lt;Spielorte!$A$23,0,BE37/Spielorte!$A$23)</f>
        <v>0</v>
      </c>
      <c r="BY37" s="152">
        <f>IF(BX37&lt;MAX(BX:BX),0,BX37+ROW()/1000000000)</f>
        <v>3.7E-8</v>
      </c>
      <c r="BZ37" s="151">
        <f t="shared" ref="BZ37:BZ48" si="52">IF(BY37=0,0,RANK(BY37,BY:BY))</f>
        <v>108</v>
      </c>
    </row>
    <row r="38" spans="1:78" ht="17.100000000000001" customHeight="1" x14ac:dyDescent="0.25">
      <c r="A38" s="414"/>
      <c r="B38" s="59" t="str">
        <f t="shared" ref="B38:D50" si="53">IF(AA38=0,"",AA38)</f>
        <v/>
      </c>
      <c r="C38" s="60" t="str">
        <f t="shared" si="53"/>
        <v/>
      </c>
      <c r="D38" s="61" t="str">
        <f t="shared" si="53"/>
        <v/>
      </c>
      <c r="E38" s="398"/>
      <c r="F38" s="61" t="str">
        <f t="shared" si="34"/>
        <v/>
      </c>
      <c r="G38" s="398"/>
      <c r="H38" s="61" t="str">
        <f t="shared" si="35"/>
        <v/>
      </c>
      <c r="I38" s="398"/>
      <c r="J38" s="61" t="str">
        <f t="shared" si="36"/>
        <v/>
      </c>
      <c r="K38" s="398"/>
      <c r="L38" s="61" t="str">
        <f t="shared" si="37"/>
        <v/>
      </c>
      <c r="M38" s="398"/>
      <c r="N38" s="61" t="str">
        <f t="shared" ref="N38:N50" si="54">IF(AM38=0,"",AM38)</f>
        <v/>
      </c>
      <c r="O38" s="398"/>
      <c r="P38" s="61" t="str">
        <f t="shared" si="38"/>
        <v/>
      </c>
      <c r="Q38" s="398"/>
      <c r="R38" s="61" t="str">
        <f t="shared" si="39"/>
        <v/>
      </c>
      <c r="S38" s="398"/>
      <c r="T38" s="61" t="str">
        <f t="shared" si="40"/>
        <v/>
      </c>
      <c r="U38" s="398"/>
      <c r="V38" s="61" t="str">
        <f t="shared" si="41"/>
        <v/>
      </c>
      <c r="W38" s="398"/>
      <c r="Z38" s="406"/>
      <c r="AA38" s="90" t="str">
        <f>IF(AB38=0,"",_xlfn.CONCAT(VLOOKUP(AB38,Starter!A:C,2,0)))</f>
        <v/>
      </c>
      <c r="AB38" s="80"/>
      <c r="AC38" s="130"/>
      <c r="AD38" s="94"/>
      <c r="AE38" s="130"/>
      <c r="AF38" s="94"/>
      <c r="AG38" s="130"/>
      <c r="AH38" s="94"/>
      <c r="AI38" s="130"/>
      <c r="AJ38" s="94"/>
      <c r="AK38" s="130"/>
      <c r="AL38" s="94"/>
      <c r="AM38" s="130"/>
      <c r="AN38" s="94"/>
      <c r="AO38" s="130"/>
      <c r="AP38" s="94"/>
      <c r="AQ38" s="130"/>
      <c r="AR38" s="94"/>
      <c r="AS38" s="130"/>
      <c r="AT38" s="94"/>
      <c r="AU38" s="95">
        <f t="shared" si="42"/>
        <v>0</v>
      </c>
      <c r="AV38" s="96"/>
      <c r="AW38" s="83"/>
      <c r="AX38" s="84"/>
      <c r="AZ38" s="47"/>
      <c r="BA38" s="149"/>
      <c r="BB38" s="150"/>
      <c r="BC38" s="151"/>
      <c r="BD38" s="154">
        <f t="shared" ref="BD38:BD48" si="55">+AB38</f>
        <v>0</v>
      </c>
      <c r="BE38" s="150">
        <f t="shared" ref="BE38:BE48" si="56">+AU38</f>
        <v>0</v>
      </c>
      <c r="BF38" s="152">
        <f t="shared" ref="BF38:BF48" si="57">COUNT(BH38:BP38)</f>
        <v>0</v>
      </c>
      <c r="BG38" s="152">
        <f t="shared" ref="BG38:BG48" si="58">COUNTIF(BH38:BP38,"&gt;0")</f>
        <v>0</v>
      </c>
      <c r="BH38" s="152" t="str">
        <f t="shared" si="43"/>
        <v/>
      </c>
      <c r="BI38" s="152" t="str">
        <f t="shared" si="44"/>
        <v/>
      </c>
      <c r="BJ38" s="152" t="str">
        <f t="shared" si="45"/>
        <v/>
      </c>
      <c r="BK38" s="152" t="str">
        <f t="shared" si="46"/>
        <v/>
      </c>
      <c r="BL38" s="152" t="str">
        <f t="shared" si="47"/>
        <v/>
      </c>
      <c r="BM38" s="152" t="str">
        <f t="shared" si="48"/>
        <v/>
      </c>
      <c r="BN38" s="152" t="str">
        <f t="shared" si="49"/>
        <v/>
      </c>
      <c r="BO38" s="152" t="str">
        <f t="shared" si="50"/>
        <v/>
      </c>
      <c r="BP38" s="152" t="str">
        <f t="shared" si="51"/>
        <v/>
      </c>
      <c r="BQ38" s="153"/>
      <c r="BR38" s="151"/>
      <c r="BS38" s="152">
        <f t="shared" ref="BS38:BS48" si="59">MAX(BH38:BP38)</f>
        <v>0</v>
      </c>
      <c r="BT38" s="152">
        <f t="shared" ref="BT38:BT48" si="60">IF(BS38&lt;MAX(BS:BS),0,BS38+ROW()/1000000000)</f>
        <v>3.8000000000000003E-8</v>
      </c>
      <c r="BU38" s="152" t="str">
        <f t="shared" ref="BU38:BU48" si="61">+BU37</f>
        <v>BK München 3</v>
      </c>
      <c r="BV38" s="151">
        <f t="shared" ref="BV38:BV48" si="62">RANK(BT38,BT:BT)</f>
        <v>107</v>
      </c>
      <c r="BW38" s="152">
        <f t="shared" ref="BW38:BW48" si="63">SUMIF(BH38:BP38,"&gt;0")</f>
        <v>0</v>
      </c>
      <c r="BX38" s="152">
        <f>IF(COUNTIF(BH38:BP38,"&gt;0")&lt;Spielorte!$A$23,0,BE38/Spielorte!$A$23)</f>
        <v>0</v>
      </c>
      <c r="BY38" s="152">
        <f t="shared" ref="BY38:BY48" si="64">IF(BX38&lt;MAX(BX:BX),0,BX38+ROW()/1000000000)</f>
        <v>3.8000000000000003E-8</v>
      </c>
      <c r="BZ38" s="151">
        <f t="shared" si="52"/>
        <v>107</v>
      </c>
    </row>
    <row r="39" spans="1:78" ht="17.100000000000001" customHeight="1" thickBot="1" x14ac:dyDescent="0.3">
      <c r="A39" s="415"/>
      <c r="B39" s="62" t="str">
        <f t="shared" si="53"/>
        <v/>
      </c>
      <c r="C39" s="63" t="str">
        <f t="shared" si="53"/>
        <v/>
      </c>
      <c r="D39" s="52" t="str">
        <f t="shared" si="53"/>
        <v/>
      </c>
      <c r="E39" s="399"/>
      <c r="F39" s="52" t="str">
        <f t="shared" si="34"/>
        <v/>
      </c>
      <c r="G39" s="399"/>
      <c r="H39" s="52" t="str">
        <f t="shared" si="35"/>
        <v/>
      </c>
      <c r="I39" s="399"/>
      <c r="J39" s="52" t="str">
        <f t="shared" si="36"/>
        <v/>
      </c>
      <c r="K39" s="399"/>
      <c r="L39" s="52" t="str">
        <f t="shared" si="37"/>
        <v/>
      </c>
      <c r="M39" s="399"/>
      <c r="N39" s="52" t="str">
        <f t="shared" si="54"/>
        <v/>
      </c>
      <c r="O39" s="399"/>
      <c r="P39" s="52" t="str">
        <f t="shared" si="38"/>
        <v/>
      </c>
      <c r="Q39" s="399"/>
      <c r="R39" s="52" t="str">
        <f t="shared" si="39"/>
        <v/>
      </c>
      <c r="S39" s="399"/>
      <c r="T39" s="52" t="str">
        <f t="shared" si="40"/>
        <v/>
      </c>
      <c r="U39" s="399"/>
      <c r="V39" s="52" t="str">
        <f t="shared" si="41"/>
        <v/>
      </c>
      <c r="W39" s="399"/>
      <c r="Z39" s="407"/>
      <c r="AA39" s="99" t="str">
        <f>IF(AB39=0,"",_xlfn.CONCAT(VLOOKUP(AB39,Starter!A:C,2,0)))</f>
        <v/>
      </c>
      <c r="AB39" s="82"/>
      <c r="AC39" s="131"/>
      <c r="AD39" s="94"/>
      <c r="AE39" s="131"/>
      <c r="AF39" s="94"/>
      <c r="AG39" s="131"/>
      <c r="AH39" s="94"/>
      <c r="AI39" s="131"/>
      <c r="AJ39" s="94"/>
      <c r="AK39" s="131"/>
      <c r="AL39" s="94"/>
      <c r="AM39" s="131"/>
      <c r="AN39" s="94"/>
      <c r="AO39" s="131"/>
      <c r="AP39" s="94"/>
      <c r="AQ39" s="131"/>
      <c r="AR39" s="94"/>
      <c r="AS39" s="131"/>
      <c r="AT39" s="94"/>
      <c r="AU39" s="97">
        <f t="shared" si="42"/>
        <v>0</v>
      </c>
      <c r="AV39" s="98"/>
      <c r="AW39" s="83"/>
      <c r="AX39" s="84"/>
      <c r="AZ39" s="47"/>
      <c r="BA39" s="149"/>
      <c r="BB39" s="150"/>
      <c r="BC39" s="151"/>
      <c r="BD39" s="154">
        <f t="shared" si="55"/>
        <v>0</v>
      </c>
      <c r="BE39" s="150">
        <f t="shared" si="56"/>
        <v>0</v>
      </c>
      <c r="BF39" s="152">
        <f t="shared" si="57"/>
        <v>0</v>
      </c>
      <c r="BG39" s="152">
        <f t="shared" si="58"/>
        <v>0</v>
      </c>
      <c r="BH39" s="152" t="str">
        <f t="shared" si="43"/>
        <v/>
      </c>
      <c r="BI39" s="152" t="str">
        <f t="shared" si="44"/>
        <v/>
      </c>
      <c r="BJ39" s="152" t="str">
        <f t="shared" si="45"/>
        <v/>
      </c>
      <c r="BK39" s="152" t="str">
        <f t="shared" si="46"/>
        <v/>
      </c>
      <c r="BL39" s="152" t="str">
        <f t="shared" si="47"/>
        <v/>
      </c>
      <c r="BM39" s="152" t="str">
        <f t="shared" si="48"/>
        <v/>
      </c>
      <c r="BN39" s="152" t="str">
        <f t="shared" si="49"/>
        <v/>
      </c>
      <c r="BO39" s="152" t="str">
        <f t="shared" si="50"/>
        <v/>
      </c>
      <c r="BP39" s="152" t="str">
        <f t="shared" si="51"/>
        <v/>
      </c>
      <c r="BQ39" s="153"/>
      <c r="BR39" s="151"/>
      <c r="BS39" s="152">
        <f t="shared" si="59"/>
        <v>0</v>
      </c>
      <c r="BT39" s="152">
        <f t="shared" si="60"/>
        <v>3.8999999999999998E-8</v>
      </c>
      <c r="BU39" s="152" t="str">
        <f t="shared" si="61"/>
        <v>BK München 3</v>
      </c>
      <c r="BV39" s="151">
        <f t="shared" si="62"/>
        <v>106</v>
      </c>
      <c r="BW39" s="152">
        <f t="shared" si="63"/>
        <v>0</v>
      </c>
      <c r="BX39" s="152">
        <f>IF(COUNTIF(BH39:BP39,"&gt;0")&lt;Spielorte!$A$23,0,BE39/Spielorte!$A$23)</f>
        <v>0</v>
      </c>
      <c r="BY39" s="152">
        <f t="shared" si="64"/>
        <v>3.8999999999999998E-8</v>
      </c>
      <c r="BZ39" s="151">
        <f t="shared" si="52"/>
        <v>106</v>
      </c>
    </row>
    <row r="40" spans="1:78" ht="17.100000000000001" customHeight="1" x14ac:dyDescent="0.25">
      <c r="A40" s="413" t="s">
        <v>2</v>
      </c>
      <c r="B40" s="56" t="str">
        <f t="shared" si="53"/>
        <v/>
      </c>
      <c r="C40" s="57" t="str">
        <f t="shared" si="53"/>
        <v/>
      </c>
      <c r="D40" s="58" t="str">
        <f t="shared" si="53"/>
        <v/>
      </c>
      <c r="E40" s="397">
        <f>IF(AD40="","",AD40)</f>
        <v>0</v>
      </c>
      <c r="F40" s="58" t="str">
        <f t="shared" si="34"/>
        <v/>
      </c>
      <c r="G40" s="397">
        <f>IF(AF40="","",AF40)</f>
        <v>0</v>
      </c>
      <c r="H40" s="58" t="str">
        <f t="shared" si="35"/>
        <v/>
      </c>
      <c r="I40" s="397">
        <f>IF(AH40="","",AH40)</f>
        <v>0</v>
      </c>
      <c r="J40" s="58" t="str">
        <f t="shared" si="36"/>
        <v/>
      </c>
      <c r="K40" s="397">
        <f>IF(AJ40="","",AJ40)</f>
        <v>0</v>
      </c>
      <c r="L40" s="58" t="str">
        <f t="shared" si="37"/>
        <v/>
      </c>
      <c r="M40" s="397">
        <f>IF(AL40="","",AL40)</f>
        <v>0</v>
      </c>
      <c r="N40" s="58" t="str">
        <f t="shared" si="54"/>
        <v/>
      </c>
      <c r="O40" s="397">
        <f>IF(AN40="","",AN40)</f>
        <v>0</v>
      </c>
      <c r="P40" s="58" t="str">
        <f t="shared" si="38"/>
        <v/>
      </c>
      <c r="Q40" s="397">
        <f>IF(AP40="","",AP40)</f>
        <v>0</v>
      </c>
      <c r="R40" s="58" t="str">
        <f t="shared" si="39"/>
        <v/>
      </c>
      <c r="S40" s="397">
        <f>IF(AR40="","",AR40)</f>
        <v>0</v>
      </c>
      <c r="T40" s="58" t="str">
        <f t="shared" si="40"/>
        <v/>
      </c>
      <c r="U40" s="397">
        <f>IF(AT40="","",AT40)</f>
        <v>0</v>
      </c>
      <c r="V40" s="58" t="str">
        <f t="shared" si="41"/>
        <v/>
      </c>
      <c r="W40" s="397">
        <f>IF(AV40="","",AV40)</f>
        <v>0</v>
      </c>
      <c r="Z40" s="405" t="s">
        <v>2</v>
      </c>
      <c r="AA40" s="272" t="str">
        <f>IF(AB40=0,"",_xlfn.CONCAT(VLOOKUP(AB40,Starter!A:C,2,0)))</f>
        <v/>
      </c>
      <c r="AB40" s="81"/>
      <c r="AC40" s="132"/>
      <c r="AD40" s="91">
        <f>IF(SUM(AC40:AC42)+AC56=0,0,IF(SUM(ABS(AC40),ABS(AC41),ABS(AC42))=AC56,0.5,IF(SUM(ABS(AC40),ABS(AC41),ABS(AC42))&gt;AC56,1,0)))</f>
        <v>0</v>
      </c>
      <c r="AE40" s="132"/>
      <c r="AF40" s="91">
        <f>IF(SUM(AE40:AE42)+AE56=0,0,IF(SUM(ABS(AE40),ABS(AE41),ABS(AE42))=AE56,0.5,IF(SUM(ABS(AE40),ABS(AE41),ABS(AE42))&gt;AE56,1,0)))</f>
        <v>0</v>
      </c>
      <c r="AG40" s="132"/>
      <c r="AH40" s="91">
        <f>IF(SUM(AG40:AG42)+AG56=0,0,IF(SUM(ABS(AG40),ABS(AG41),ABS(AG42))=AG56,0.5,IF(SUM(ABS(AG40),ABS(AG41),ABS(AG42))&gt;AG56,1,0)))</f>
        <v>0</v>
      </c>
      <c r="AI40" s="132"/>
      <c r="AJ40" s="91">
        <f>IF(SUM(AI40:AI42)+AI56=0,0,IF(SUM(ABS(AI40),ABS(AI41),ABS(AI42))=AI56,0.5,IF(SUM(ABS(AI40),ABS(AI41),ABS(AI42))&gt;AI56,1,0)))</f>
        <v>0</v>
      </c>
      <c r="AK40" s="132"/>
      <c r="AL40" s="91">
        <f>IF(SUM(AK40:AK42)+AK56=0,0,IF(SUM(ABS(AK40),ABS(AK41),ABS(AK42))=AK56,0.5,IF(SUM(ABS(AK40),ABS(AK41),ABS(AK42))&gt;AK56,1,0)))</f>
        <v>0</v>
      </c>
      <c r="AM40" s="132"/>
      <c r="AN40" s="91">
        <f>IF(SUM(AM40:AM42)+AM56=0,0,IF(SUM(ABS(AM40),ABS(AM41),ABS(AM42))=AM56,0.5,IF(SUM(ABS(AM40),ABS(AM41),ABS(AM42))&gt;AM56,1,0)))</f>
        <v>0</v>
      </c>
      <c r="AO40" s="132"/>
      <c r="AP40" s="91">
        <f>IF(SUM(AO40:AO42)+AO56=0,0,IF(SUM(ABS(AO40),ABS(AO41),ABS(AO42))=AO56,0.5,IF(SUM(ABS(AO40),ABS(AO41),ABS(AO42))&gt;AO56,1,0)))</f>
        <v>0</v>
      </c>
      <c r="AQ40" s="132"/>
      <c r="AR40" s="91">
        <f>IF(SUM(AQ40:AQ42)+AQ56=0,0,IF(SUM(ABS(AQ40),ABS(AQ41),ABS(AQ42))=AQ56,0.5,IF(SUM(ABS(AQ40),ABS(AQ41),ABS(AQ42))&gt;AQ56,1,0)))</f>
        <v>0</v>
      </c>
      <c r="AS40" s="132"/>
      <c r="AT40" s="91">
        <f>IF(SUM(AS40:AS42)+AS56=0,0,IF(SUM(ABS(AS40),ABS(AS41),ABS(AS42))=AS56,0.5,IF(SUM(ABS(AS40),ABS(AS41),ABS(AS42))&gt;AS56,1,0)))</f>
        <v>0</v>
      </c>
      <c r="AU40" s="92">
        <f t="shared" si="42"/>
        <v>0</v>
      </c>
      <c r="AV40" s="93">
        <f>SUM(AD40+AF40+AH40+AJ40+AL40+AN40+AP40+AR40+AT40)</f>
        <v>0</v>
      </c>
      <c r="AW40" s="83"/>
      <c r="AX40" s="84"/>
      <c r="AZ40" s="47"/>
      <c r="BA40" s="149"/>
      <c r="BB40" s="150"/>
      <c r="BC40" s="151"/>
      <c r="BD40" s="154">
        <f t="shared" si="55"/>
        <v>0</v>
      </c>
      <c r="BE40" s="150">
        <f t="shared" si="56"/>
        <v>0</v>
      </c>
      <c r="BF40" s="152">
        <f t="shared" si="57"/>
        <v>0</v>
      </c>
      <c r="BG40" s="152">
        <f t="shared" si="58"/>
        <v>0</v>
      </c>
      <c r="BH40" s="152" t="str">
        <f t="shared" si="43"/>
        <v/>
      </c>
      <c r="BI40" s="152" t="str">
        <f t="shared" si="44"/>
        <v/>
      </c>
      <c r="BJ40" s="152" t="str">
        <f t="shared" si="45"/>
        <v/>
      </c>
      <c r="BK40" s="152" t="str">
        <f t="shared" si="46"/>
        <v/>
      </c>
      <c r="BL40" s="152" t="str">
        <f t="shared" si="47"/>
        <v/>
      </c>
      <c r="BM40" s="152" t="str">
        <f t="shared" si="48"/>
        <v/>
      </c>
      <c r="BN40" s="152" t="str">
        <f t="shared" si="49"/>
        <v/>
      </c>
      <c r="BO40" s="152" t="str">
        <f t="shared" si="50"/>
        <v/>
      </c>
      <c r="BP40" s="152" t="str">
        <f t="shared" si="51"/>
        <v/>
      </c>
      <c r="BQ40" s="153"/>
      <c r="BR40" s="151"/>
      <c r="BS40" s="152">
        <f t="shared" si="59"/>
        <v>0</v>
      </c>
      <c r="BT40" s="152">
        <f t="shared" si="60"/>
        <v>4.0000000000000001E-8</v>
      </c>
      <c r="BU40" s="152" t="str">
        <f t="shared" si="61"/>
        <v>BK München 3</v>
      </c>
      <c r="BV40" s="151">
        <f t="shared" si="62"/>
        <v>105</v>
      </c>
      <c r="BW40" s="152">
        <f t="shared" si="63"/>
        <v>0</v>
      </c>
      <c r="BX40" s="152">
        <f>IF(COUNTIF(BH40:BP40,"&gt;0")&lt;Spielorte!$A$23,0,BE40/Spielorte!$A$23)</f>
        <v>0</v>
      </c>
      <c r="BY40" s="152">
        <f t="shared" si="64"/>
        <v>4.0000000000000001E-8</v>
      </c>
      <c r="BZ40" s="151">
        <f t="shared" si="52"/>
        <v>105</v>
      </c>
    </row>
    <row r="41" spans="1:78" ht="17.100000000000001" customHeight="1" x14ac:dyDescent="0.25">
      <c r="A41" s="414"/>
      <c r="B41" s="59" t="str">
        <f t="shared" si="53"/>
        <v/>
      </c>
      <c r="C41" s="60" t="str">
        <f t="shared" si="53"/>
        <v/>
      </c>
      <c r="D41" s="61" t="str">
        <f t="shared" si="53"/>
        <v/>
      </c>
      <c r="E41" s="398"/>
      <c r="F41" s="61" t="str">
        <f t="shared" si="34"/>
        <v/>
      </c>
      <c r="G41" s="398"/>
      <c r="H41" s="61" t="str">
        <f t="shared" si="35"/>
        <v/>
      </c>
      <c r="I41" s="398"/>
      <c r="J41" s="61" t="str">
        <f t="shared" si="36"/>
        <v/>
      </c>
      <c r="K41" s="398"/>
      <c r="L41" s="61" t="str">
        <f t="shared" si="37"/>
        <v/>
      </c>
      <c r="M41" s="398"/>
      <c r="N41" s="61" t="str">
        <f t="shared" si="54"/>
        <v/>
      </c>
      <c r="O41" s="398"/>
      <c r="P41" s="61" t="str">
        <f t="shared" si="38"/>
        <v/>
      </c>
      <c r="Q41" s="398"/>
      <c r="R41" s="61" t="str">
        <f t="shared" si="39"/>
        <v/>
      </c>
      <c r="S41" s="398"/>
      <c r="T41" s="61" t="str">
        <f t="shared" si="40"/>
        <v/>
      </c>
      <c r="U41" s="398"/>
      <c r="V41" s="61" t="str">
        <f t="shared" si="41"/>
        <v/>
      </c>
      <c r="W41" s="398"/>
      <c r="Z41" s="406"/>
      <c r="AA41" s="90" t="str">
        <f>IF(AB41=0,"",_xlfn.CONCAT(VLOOKUP(AB41,Starter!A:C,2,0)))</f>
        <v/>
      </c>
      <c r="AB41" s="80"/>
      <c r="AC41" s="130"/>
      <c r="AD41" s="94"/>
      <c r="AE41" s="130"/>
      <c r="AF41" s="94"/>
      <c r="AG41" s="130"/>
      <c r="AH41" s="94"/>
      <c r="AI41" s="130"/>
      <c r="AJ41" s="94"/>
      <c r="AK41" s="130"/>
      <c r="AL41" s="94"/>
      <c r="AM41" s="130"/>
      <c r="AN41" s="94"/>
      <c r="AO41" s="134"/>
      <c r="AP41" s="94"/>
      <c r="AQ41" s="134"/>
      <c r="AR41" s="94"/>
      <c r="AS41" s="134"/>
      <c r="AT41" s="94"/>
      <c r="AU41" s="95">
        <f t="shared" si="42"/>
        <v>0</v>
      </c>
      <c r="AV41" s="96"/>
      <c r="AW41" s="83"/>
      <c r="AX41" s="84"/>
      <c r="AZ41" s="47"/>
      <c r="BA41" s="149"/>
      <c r="BB41" s="150"/>
      <c r="BC41" s="151"/>
      <c r="BD41" s="154">
        <f t="shared" si="55"/>
        <v>0</v>
      </c>
      <c r="BE41" s="150">
        <f t="shared" si="56"/>
        <v>0</v>
      </c>
      <c r="BF41" s="152">
        <f t="shared" si="57"/>
        <v>0</v>
      </c>
      <c r="BG41" s="152">
        <f t="shared" si="58"/>
        <v>0</v>
      </c>
      <c r="BH41" s="152" t="str">
        <f t="shared" si="43"/>
        <v/>
      </c>
      <c r="BI41" s="152" t="str">
        <f t="shared" si="44"/>
        <v/>
      </c>
      <c r="BJ41" s="152" t="str">
        <f t="shared" si="45"/>
        <v/>
      </c>
      <c r="BK41" s="152" t="str">
        <f t="shared" si="46"/>
        <v/>
      </c>
      <c r="BL41" s="152" t="str">
        <f t="shared" si="47"/>
        <v/>
      </c>
      <c r="BM41" s="152" t="str">
        <f t="shared" si="48"/>
        <v/>
      </c>
      <c r="BN41" s="152" t="str">
        <f t="shared" si="49"/>
        <v/>
      </c>
      <c r="BO41" s="152" t="str">
        <f t="shared" si="50"/>
        <v/>
      </c>
      <c r="BP41" s="152" t="str">
        <f t="shared" si="51"/>
        <v/>
      </c>
      <c r="BQ41" s="153"/>
      <c r="BR41" s="151"/>
      <c r="BS41" s="152">
        <f t="shared" si="59"/>
        <v>0</v>
      </c>
      <c r="BT41" s="152">
        <f t="shared" si="60"/>
        <v>4.1000000000000003E-8</v>
      </c>
      <c r="BU41" s="152" t="str">
        <f t="shared" si="61"/>
        <v>BK München 3</v>
      </c>
      <c r="BV41" s="151">
        <f t="shared" si="62"/>
        <v>104</v>
      </c>
      <c r="BW41" s="152">
        <f t="shared" si="63"/>
        <v>0</v>
      </c>
      <c r="BX41" s="152">
        <f>IF(COUNTIF(BH41:BP41,"&gt;0")&lt;Spielorte!$A$23,0,BE41/Spielorte!$A$23)</f>
        <v>0</v>
      </c>
      <c r="BY41" s="152">
        <f t="shared" si="64"/>
        <v>4.1000000000000003E-8</v>
      </c>
      <c r="BZ41" s="151">
        <f t="shared" si="52"/>
        <v>104</v>
      </c>
    </row>
    <row r="42" spans="1:78" ht="17.100000000000001" customHeight="1" thickBot="1" x14ac:dyDescent="0.3">
      <c r="A42" s="415"/>
      <c r="B42" s="62" t="str">
        <f t="shared" si="53"/>
        <v/>
      </c>
      <c r="C42" s="63" t="str">
        <f t="shared" si="53"/>
        <v/>
      </c>
      <c r="D42" s="52" t="str">
        <f t="shared" si="53"/>
        <v/>
      </c>
      <c r="E42" s="399"/>
      <c r="F42" s="52" t="str">
        <f t="shared" si="34"/>
        <v/>
      </c>
      <c r="G42" s="399"/>
      <c r="H42" s="52" t="str">
        <f t="shared" si="35"/>
        <v/>
      </c>
      <c r="I42" s="399"/>
      <c r="J42" s="52" t="str">
        <f t="shared" si="36"/>
        <v/>
      </c>
      <c r="K42" s="399"/>
      <c r="L42" s="52" t="str">
        <f t="shared" si="37"/>
        <v/>
      </c>
      <c r="M42" s="399"/>
      <c r="N42" s="52" t="str">
        <f t="shared" si="54"/>
        <v/>
      </c>
      <c r="O42" s="399"/>
      <c r="P42" s="52" t="str">
        <f t="shared" si="38"/>
        <v/>
      </c>
      <c r="Q42" s="399"/>
      <c r="R42" s="52" t="str">
        <f t="shared" si="39"/>
        <v/>
      </c>
      <c r="S42" s="399"/>
      <c r="T42" s="52" t="str">
        <f t="shared" si="40"/>
        <v/>
      </c>
      <c r="U42" s="399"/>
      <c r="V42" s="52" t="str">
        <f t="shared" si="41"/>
        <v/>
      </c>
      <c r="W42" s="399"/>
      <c r="Z42" s="407"/>
      <c r="AA42" s="99" t="str">
        <f>IF(AB42=0,"",_xlfn.CONCAT(VLOOKUP(AB42,Starter!A:C,2,0)))</f>
        <v/>
      </c>
      <c r="AB42" s="82"/>
      <c r="AC42" s="133"/>
      <c r="AD42" s="100"/>
      <c r="AE42" s="133"/>
      <c r="AF42" s="100"/>
      <c r="AG42" s="133"/>
      <c r="AH42" s="100"/>
      <c r="AI42" s="133"/>
      <c r="AJ42" s="100"/>
      <c r="AK42" s="133"/>
      <c r="AL42" s="100"/>
      <c r="AM42" s="133"/>
      <c r="AN42" s="100"/>
      <c r="AO42" s="133"/>
      <c r="AP42" s="100"/>
      <c r="AQ42" s="133"/>
      <c r="AR42" s="100"/>
      <c r="AS42" s="133"/>
      <c r="AT42" s="100"/>
      <c r="AU42" s="97">
        <f t="shared" si="42"/>
        <v>0</v>
      </c>
      <c r="AV42" s="98"/>
      <c r="AW42" s="83"/>
      <c r="AX42" s="84"/>
      <c r="AZ42" s="47"/>
      <c r="BA42" s="149"/>
      <c r="BB42" s="150"/>
      <c r="BC42" s="151"/>
      <c r="BD42" s="154">
        <f t="shared" si="55"/>
        <v>0</v>
      </c>
      <c r="BE42" s="150">
        <f t="shared" si="56"/>
        <v>0</v>
      </c>
      <c r="BF42" s="152">
        <f t="shared" si="57"/>
        <v>0</v>
      </c>
      <c r="BG42" s="152">
        <f t="shared" si="58"/>
        <v>0</v>
      </c>
      <c r="BH42" s="152" t="str">
        <f t="shared" si="43"/>
        <v/>
      </c>
      <c r="BI42" s="152" t="str">
        <f t="shared" si="44"/>
        <v/>
      </c>
      <c r="BJ42" s="152" t="str">
        <f t="shared" si="45"/>
        <v/>
      </c>
      <c r="BK42" s="152" t="str">
        <f t="shared" si="46"/>
        <v/>
      </c>
      <c r="BL42" s="152" t="str">
        <f t="shared" si="47"/>
        <v/>
      </c>
      <c r="BM42" s="152" t="str">
        <f t="shared" si="48"/>
        <v/>
      </c>
      <c r="BN42" s="152" t="str">
        <f t="shared" si="49"/>
        <v/>
      </c>
      <c r="BO42" s="152" t="str">
        <f t="shared" si="50"/>
        <v/>
      </c>
      <c r="BP42" s="152" t="str">
        <f t="shared" si="51"/>
        <v/>
      </c>
      <c r="BQ42" s="153"/>
      <c r="BR42" s="151"/>
      <c r="BS42" s="152">
        <f t="shared" si="59"/>
        <v>0</v>
      </c>
      <c r="BT42" s="152">
        <f t="shared" si="60"/>
        <v>4.1999999999999999E-8</v>
      </c>
      <c r="BU42" s="152" t="str">
        <f t="shared" si="61"/>
        <v>BK München 3</v>
      </c>
      <c r="BV42" s="151">
        <f t="shared" si="62"/>
        <v>103</v>
      </c>
      <c r="BW42" s="152">
        <f t="shared" si="63"/>
        <v>0</v>
      </c>
      <c r="BX42" s="152">
        <f>IF(COUNTIF(BH42:BP42,"&gt;0")&lt;Spielorte!$A$23,0,BE42/Spielorte!$A$23)</f>
        <v>0</v>
      </c>
      <c r="BY42" s="152">
        <f t="shared" si="64"/>
        <v>4.1999999999999999E-8</v>
      </c>
      <c r="BZ42" s="151">
        <f t="shared" si="52"/>
        <v>103</v>
      </c>
    </row>
    <row r="43" spans="1:78" ht="17.100000000000001" customHeight="1" x14ac:dyDescent="0.25">
      <c r="A43" s="413" t="s">
        <v>3</v>
      </c>
      <c r="B43" s="56" t="str">
        <f t="shared" si="53"/>
        <v/>
      </c>
      <c r="C43" s="57" t="str">
        <f t="shared" si="53"/>
        <v/>
      </c>
      <c r="D43" s="58" t="str">
        <f t="shared" si="53"/>
        <v/>
      </c>
      <c r="E43" s="397">
        <f>IF(AD43="","",AD43)</f>
        <v>0</v>
      </c>
      <c r="F43" s="58" t="str">
        <f t="shared" si="34"/>
        <v/>
      </c>
      <c r="G43" s="397">
        <f>IF(AF43="","",AF43)</f>
        <v>0</v>
      </c>
      <c r="H43" s="58" t="str">
        <f t="shared" si="35"/>
        <v/>
      </c>
      <c r="I43" s="397">
        <f>IF(AH43="","",AH43)</f>
        <v>0</v>
      </c>
      <c r="J43" s="58" t="str">
        <f t="shared" si="36"/>
        <v/>
      </c>
      <c r="K43" s="397">
        <f>IF(AJ43="","",AJ43)</f>
        <v>0</v>
      </c>
      <c r="L43" s="58" t="str">
        <f t="shared" si="37"/>
        <v/>
      </c>
      <c r="M43" s="397">
        <f>IF(AL43="","",AL43)</f>
        <v>0</v>
      </c>
      <c r="N43" s="58" t="str">
        <f t="shared" si="54"/>
        <v/>
      </c>
      <c r="O43" s="397">
        <f>IF(AN43="","",AN43)</f>
        <v>0</v>
      </c>
      <c r="P43" s="58" t="str">
        <f t="shared" si="38"/>
        <v/>
      </c>
      <c r="Q43" s="397">
        <f>IF(AP43="","",AP43)</f>
        <v>0</v>
      </c>
      <c r="R43" s="58" t="str">
        <f t="shared" si="39"/>
        <v/>
      </c>
      <c r="S43" s="397">
        <f>IF(AR43="","",AR43)</f>
        <v>0</v>
      </c>
      <c r="T43" s="58" t="str">
        <f t="shared" si="40"/>
        <v/>
      </c>
      <c r="U43" s="397">
        <f>IF(AT43="","",AT43)</f>
        <v>0</v>
      </c>
      <c r="V43" s="58" t="str">
        <f t="shared" si="41"/>
        <v/>
      </c>
      <c r="W43" s="397">
        <f>IF(AV43="","",AV43)</f>
        <v>0</v>
      </c>
      <c r="Z43" s="405" t="s">
        <v>3</v>
      </c>
      <c r="AA43" s="272" t="str">
        <f>IF(AB43=0,"",_xlfn.CONCAT(VLOOKUP(AB43,Starter!A:C,2,0)))</f>
        <v/>
      </c>
      <c r="AB43" s="81"/>
      <c r="AC43" s="132"/>
      <c r="AD43" s="91">
        <f>IF(SUM(AC43:AC45)+AC57=0,0,IF(SUM(ABS(AC43),ABS(AC44),ABS(AC45))=AC57,0.5,IF(SUM(ABS(AC43),ABS(AC44),ABS(AC45))&gt;AC57,1,0)))</f>
        <v>0</v>
      </c>
      <c r="AE43" s="132"/>
      <c r="AF43" s="91">
        <f>IF(SUM(AE43:AE45)+AE57=0,0,IF(SUM(ABS(AE43),ABS(AE44),ABS(AE45))=AE57,0.5,IF(SUM(ABS(AE43),ABS(AE44),ABS(AE45))&gt;AE57,1,0)))</f>
        <v>0</v>
      </c>
      <c r="AG43" s="132"/>
      <c r="AH43" s="91">
        <f>IF(SUM(AG43:AG45)+AG57=0,0,IF(SUM(ABS(AG43),ABS(AG44),ABS(AG45))=AG57,0.5,IF(SUM(ABS(AG43),ABS(AG44),ABS(AG45))&gt;AG57,1,0)))</f>
        <v>0</v>
      </c>
      <c r="AI43" s="132"/>
      <c r="AJ43" s="91">
        <f>IF(SUM(AI43:AI45)+AI57=0,0,IF(SUM(ABS(AI43),ABS(AI44),ABS(AI45))=AI57,0.5,IF(SUM(ABS(AI43),ABS(AI44),ABS(AI45))&gt;AI57,1,0)))</f>
        <v>0</v>
      </c>
      <c r="AK43" s="132"/>
      <c r="AL43" s="91">
        <f>IF(SUM(AK43:AK45)+AK57=0,0,IF(SUM(ABS(AK43),ABS(AK44),ABS(AK45))=AK57,0.5,IF(SUM(ABS(AK43),ABS(AK44),ABS(AK45))&gt;AK57,1,0)))</f>
        <v>0</v>
      </c>
      <c r="AM43" s="132"/>
      <c r="AN43" s="91">
        <f>IF(SUM(AM43:AM45)+AM57=0,0,IF(SUM(ABS(AM43),ABS(AM44),ABS(AM45))=AM57,0.5,IF(SUM(ABS(AM43),ABS(AM44),ABS(AM45))&gt;AM57,1,0)))</f>
        <v>0</v>
      </c>
      <c r="AO43" s="132"/>
      <c r="AP43" s="91">
        <f>IF(SUM(AO43:AO45)+AO57=0,0,IF(SUM(ABS(AO43),ABS(AO44),ABS(AO45))=AO57,0.5,IF(SUM(ABS(AO43),ABS(AO44),ABS(AO45))&gt;AO57,1,0)))</f>
        <v>0</v>
      </c>
      <c r="AQ43" s="132"/>
      <c r="AR43" s="91">
        <f>IF(SUM(AQ43:AQ45)+AQ57=0,0,IF(SUM(ABS(AQ43),ABS(AQ44),ABS(AQ45))=AQ57,0.5,IF(SUM(ABS(AQ43),ABS(AQ44),ABS(AQ45))&gt;AQ57,1,0)))</f>
        <v>0</v>
      </c>
      <c r="AS43" s="132"/>
      <c r="AT43" s="91">
        <f>IF(SUM(AS43:AS45)+AS57=0,0,IF(SUM(ABS(AS43),ABS(AS44),ABS(AS45))=AS57,0.5,IF(SUM(ABS(AS43),ABS(AS44),ABS(AS45))&gt;AS57,1,0)))</f>
        <v>0</v>
      </c>
      <c r="AU43" s="92">
        <f t="shared" si="42"/>
        <v>0</v>
      </c>
      <c r="AV43" s="93">
        <f>SUM(AD43+AF43+AH43+AJ43+AL43+AN43+AP43+AR43+AT43)</f>
        <v>0</v>
      </c>
      <c r="AW43" s="83"/>
      <c r="AX43" s="84"/>
      <c r="AZ43" s="47"/>
      <c r="BA43" s="149"/>
      <c r="BB43" s="150"/>
      <c r="BC43" s="151"/>
      <c r="BD43" s="154">
        <f t="shared" si="55"/>
        <v>0</v>
      </c>
      <c r="BE43" s="150">
        <f t="shared" si="56"/>
        <v>0</v>
      </c>
      <c r="BF43" s="152">
        <f t="shared" si="57"/>
        <v>0</v>
      </c>
      <c r="BG43" s="152">
        <f t="shared" si="58"/>
        <v>0</v>
      </c>
      <c r="BH43" s="152" t="str">
        <f t="shared" si="43"/>
        <v/>
      </c>
      <c r="BI43" s="152" t="str">
        <f t="shared" si="44"/>
        <v/>
      </c>
      <c r="BJ43" s="152" t="str">
        <f t="shared" si="45"/>
        <v/>
      </c>
      <c r="BK43" s="152" t="str">
        <f t="shared" si="46"/>
        <v/>
      </c>
      <c r="BL43" s="152" t="str">
        <f t="shared" si="47"/>
        <v/>
      </c>
      <c r="BM43" s="152" t="str">
        <f t="shared" si="48"/>
        <v/>
      </c>
      <c r="BN43" s="152" t="str">
        <f t="shared" si="49"/>
        <v/>
      </c>
      <c r="BO43" s="152" t="str">
        <f t="shared" si="50"/>
        <v/>
      </c>
      <c r="BP43" s="152" t="str">
        <f t="shared" si="51"/>
        <v/>
      </c>
      <c r="BQ43" s="153"/>
      <c r="BR43" s="151"/>
      <c r="BS43" s="152">
        <f t="shared" si="59"/>
        <v>0</v>
      </c>
      <c r="BT43" s="152">
        <f t="shared" si="60"/>
        <v>4.3000000000000001E-8</v>
      </c>
      <c r="BU43" s="152" t="str">
        <f t="shared" si="61"/>
        <v>BK München 3</v>
      </c>
      <c r="BV43" s="151">
        <f t="shared" si="62"/>
        <v>102</v>
      </c>
      <c r="BW43" s="152">
        <f t="shared" si="63"/>
        <v>0</v>
      </c>
      <c r="BX43" s="152">
        <f>IF(COUNTIF(BH43:BP43,"&gt;0")&lt;Spielorte!$A$23,0,BE43/Spielorte!$A$23)</f>
        <v>0</v>
      </c>
      <c r="BY43" s="152">
        <f t="shared" si="64"/>
        <v>4.3000000000000001E-8</v>
      </c>
      <c r="BZ43" s="151">
        <f t="shared" si="52"/>
        <v>102</v>
      </c>
    </row>
    <row r="44" spans="1:78" ht="17.100000000000001" customHeight="1" x14ac:dyDescent="0.25">
      <c r="A44" s="414"/>
      <c r="B44" s="59" t="str">
        <f t="shared" si="53"/>
        <v/>
      </c>
      <c r="C44" s="60" t="str">
        <f t="shared" si="53"/>
        <v/>
      </c>
      <c r="D44" s="61" t="str">
        <f t="shared" si="53"/>
        <v/>
      </c>
      <c r="E44" s="398"/>
      <c r="F44" s="61" t="str">
        <f t="shared" si="34"/>
        <v/>
      </c>
      <c r="G44" s="398"/>
      <c r="H44" s="61" t="str">
        <f t="shared" si="35"/>
        <v/>
      </c>
      <c r="I44" s="398"/>
      <c r="J44" s="61" t="str">
        <f t="shared" si="36"/>
        <v/>
      </c>
      <c r="K44" s="398"/>
      <c r="L44" s="61" t="str">
        <f t="shared" si="37"/>
        <v/>
      </c>
      <c r="M44" s="398"/>
      <c r="N44" s="61" t="str">
        <f t="shared" si="54"/>
        <v/>
      </c>
      <c r="O44" s="398"/>
      <c r="P44" s="61" t="str">
        <f t="shared" si="38"/>
        <v/>
      </c>
      <c r="Q44" s="398"/>
      <c r="R44" s="61" t="str">
        <f t="shared" si="39"/>
        <v/>
      </c>
      <c r="S44" s="398"/>
      <c r="T44" s="61" t="str">
        <f t="shared" si="40"/>
        <v/>
      </c>
      <c r="U44" s="398"/>
      <c r="V44" s="61" t="str">
        <f t="shared" si="41"/>
        <v/>
      </c>
      <c r="W44" s="398"/>
      <c r="Z44" s="406"/>
      <c r="AA44" s="90" t="str">
        <f>IF(AB44=0,"",_xlfn.CONCAT(VLOOKUP(AB44,Starter!A:C,2,0)))</f>
        <v/>
      </c>
      <c r="AB44" s="80"/>
      <c r="AC44" s="130"/>
      <c r="AD44" s="94"/>
      <c r="AE44" s="130"/>
      <c r="AF44" s="94"/>
      <c r="AG44" s="130"/>
      <c r="AH44" s="94"/>
      <c r="AI44" s="130"/>
      <c r="AJ44" s="94"/>
      <c r="AK44" s="130"/>
      <c r="AL44" s="94"/>
      <c r="AM44" s="130"/>
      <c r="AN44" s="94"/>
      <c r="AO44" s="130"/>
      <c r="AP44" s="94"/>
      <c r="AQ44" s="130"/>
      <c r="AR44" s="94"/>
      <c r="AS44" s="130"/>
      <c r="AT44" s="94"/>
      <c r="AU44" s="95">
        <f t="shared" si="42"/>
        <v>0</v>
      </c>
      <c r="AV44" s="96"/>
      <c r="AW44" s="83"/>
      <c r="AX44" s="84"/>
      <c r="AZ44" s="47"/>
      <c r="BA44" s="149"/>
      <c r="BB44" s="150"/>
      <c r="BC44" s="151"/>
      <c r="BD44" s="154">
        <f t="shared" si="55"/>
        <v>0</v>
      </c>
      <c r="BE44" s="150">
        <f t="shared" si="56"/>
        <v>0</v>
      </c>
      <c r="BF44" s="152">
        <f t="shared" si="57"/>
        <v>0</v>
      </c>
      <c r="BG44" s="152">
        <f t="shared" si="58"/>
        <v>0</v>
      </c>
      <c r="BH44" s="152" t="str">
        <f t="shared" si="43"/>
        <v/>
      </c>
      <c r="BI44" s="152" t="str">
        <f t="shared" si="44"/>
        <v/>
      </c>
      <c r="BJ44" s="152" t="str">
        <f t="shared" si="45"/>
        <v/>
      </c>
      <c r="BK44" s="152" t="str">
        <f t="shared" si="46"/>
        <v/>
      </c>
      <c r="BL44" s="152" t="str">
        <f t="shared" si="47"/>
        <v/>
      </c>
      <c r="BM44" s="152" t="str">
        <f t="shared" si="48"/>
        <v/>
      </c>
      <c r="BN44" s="152" t="str">
        <f t="shared" si="49"/>
        <v/>
      </c>
      <c r="BO44" s="152" t="str">
        <f t="shared" si="50"/>
        <v/>
      </c>
      <c r="BP44" s="152" t="str">
        <f t="shared" si="51"/>
        <v/>
      </c>
      <c r="BQ44" s="153"/>
      <c r="BR44" s="151"/>
      <c r="BS44" s="152">
        <f t="shared" si="59"/>
        <v>0</v>
      </c>
      <c r="BT44" s="152">
        <f t="shared" si="60"/>
        <v>4.3999999999999997E-8</v>
      </c>
      <c r="BU44" s="152" t="str">
        <f t="shared" si="61"/>
        <v>BK München 3</v>
      </c>
      <c r="BV44" s="151">
        <f t="shared" si="62"/>
        <v>101</v>
      </c>
      <c r="BW44" s="152">
        <f t="shared" si="63"/>
        <v>0</v>
      </c>
      <c r="BX44" s="152">
        <f>IF(COUNTIF(BH44:BP44,"&gt;0")&lt;Spielorte!$A$23,0,BE44/Spielorte!$A$23)</f>
        <v>0</v>
      </c>
      <c r="BY44" s="152">
        <f t="shared" si="64"/>
        <v>4.3999999999999997E-8</v>
      </c>
      <c r="BZ44" s="151">
        <f t="shared" si="52"/>
        <v>101</v>
      </c>
    </row>
    <row r="45" spans="1:78" ht="17.100000000000001" customHeight="1" thickBot="1" x14ac:dyDescent="0.3">
      <c r="A45" s="415"/>
      <c r="B45" s="62" t="str">
        <f t="shared" si="53"/>
        <v/>
      </c>
      <c r="C45" s="63" t="str">
        <f t="shared" si="53"/>
        <v/>
      </c>
      <c r="D45" s="52" t="str">
        <f t="shared" si="53"/>
        <v/>
      </c>
      <c r="E45" s="399"/>
      <c r="F45" s="52" t="str">
        <f t="shared" si="34"/>
        <v/>
      </c>
      <c r="G45" s="399"/>
      <c r="H45" s="52" t="str">
        <f t="shared" si="35"/>
        <v/>
      </c>
      <c r="I45" s="399"/>
      <c r="J45" s="52" t="str">
        <f t="shared" si="36"/>
        <v/>
      </c>
      <c r="K45" s="399"/>
      <c r="L45" s="52" t="str">
        <f t="shared" si="37"/>
        <v/>
      </c>
      <c r="M45" s="399"/>
      <c r="N45" s="52" t="str">
        <f t="shared" si="54"/>
        <v/>
      </c>
      <c r="O45" s="399"/>
      <c r="P45" s="52" t="str">
        <f t="shared" si="38"/>
        <v/>
      </c>
      <c r="Q45" s="399"/>
      <c r="R45" s="52" t="str">
        <f t="shared" si="39"/>
        <v/>
      </c>
      <c r="S45" s="399"/>
      <c r="T45" s="52" t="str">
        <f t="shared" si="40"/>
        <v/>
      </c>
      <c r="U45" s="399"/>
      <c r="V45" s="52" t="str">
        <f t="shared" si="41"/>
        <v/>
      </c>
      <c r="W45" s="399"/>
      <c r="Z45" s="407"/>
      <c r="AA45" s="99" t="str">
        <f>IF(AB45=0,"",_xlfn.CONCAT(VLOOKUP(AB45,Starter!A:C,2,0)))</f>
        <v/>
      </c>
      <c r="AB45" s="82"/>
      <c r="AC45" s="133"/>
      <c r="AD45" s="100"/>
      <c r="AE45" s="133"/>
      <c r="AF45" s="100"/>
      <c r="AG45" s="133"/>
      <c r="AH45" s="100"/>
      <c r="AI45" s="133"/>
      <c r="AJ45" s="100"/>
      <c r="AK45" s="133"/>
      <c r="AL45" s="100"/>
      <c r="AM45" s="133"/>
      <c r="AN45" s="100"/>
      <c r="AO45" s="133"/>
      <c r="AP45" s="100"/>
      <c r="AQ45" s="133"/>
      <c r="AR45" s="100"/>
      <c r="AS45" s="133"/>
      <c r="AT45" s="100"/>
      <c r="AU45" s="97">
        <f t="shared" si="42"/>
        <v>0</v>
      </c>
      <c r="AV45" s="98"/>
      <c r="AW45" s="83"/>
      <c r="AX45" s="84"/>
      <c r="AZ45" s="47"/>
      <c r="BA45" s="149"/>
      <c r="BB45" s="150"/>
      <c r="BC45" s="151"/>
      <c r="BD45" s="154">
        <f t="shared" si="55"/>
        <v>0</v>
      </c>
      <c r="BE45" s="150">
        <f t="shared" si="56"/>
        <v>0</v>
      </c>
      <c r="BF45" s="152">
        <f t="shared" si="57"/>
        <v>0</v>
      </c>
      <c r="BG45" s="152">
        <f t="shared" si="58"/>
        <v>0</v>
      </c>
      <c r="BH45" s="152" t="str">
        <f t="shared" si="43"/>
        <v/>
      </c>
      <c r="BI45" s="152" t="str">
        <f t="shared" si="44"/>
        <v/>
      </c>
      <c r="BJ45" s="152" t="str">
        <f t="shared" si="45"/>
        <v/>
      </c>
      <c r="BK45" s="152" t="str">
        <f t="shared" si="46"/>
        <v/>
      </c>
      <c r="BL45" s="152" t="str">
        <f t="shared" si="47"/>
        <v/>
      </c>
      <c r="BM45" s="152" t="str">
        <f t="shared" si="48"/>
        <v/>
      </c>
      <c r="BN45" s="152" t="str">
        <f t="shared" si="49"/>
        <v/>
      </c>
      <c r="BO45" s="152" t="str">
        <f t="shared" si="50"/>
        <v/>
      </c>
      <c r="BP45" s="152" t="str">
        <f t="shared" si="51"/>
        <v/>
      </c>
      <c r="BQ45" s="153"/>
      <c r="BR45" s="151"/>
      <c r="BS45" s="152">
        <f t="shared" si="59"/>
        <v>0</v>
      </c>
      <c r="BT45" s="152">
        <f t="shared" si="60"/>
        <v>4.4999999999999999E-8</v>
      </c>
      <c r="BU45" s="152" t="str">
        <f t="shared" si="61"/>
        <v>BK München 3</v>
      </c>
      <c r="BV45" s="151">
        <f t="shared" si="62"/>
        <v>100</v>
      </c>
      <c r="BW45" s="152">
        <f t="shared" si="63"/>
        <v>0</v>
      </c>
      <c r="BX45" s="152">
        <f>IF(COUNTIF(BH45:BP45,"&gt;0")&lt;Spielorte!$A$23,0,BE45/Spielorte!$A$23)</f>
        <v>0</v>
      </c>
      <c r="BY45" s="152">
        <f t="shared" si="64"/>
        <v>4.4999999999999999E-8</v>
      </c>
      <c r="BZ45" s="151">
        <f t="shared" si="52"/>
        <v>100</v>
      </c>
    </row>
    <row r="46" spans="1:78" ht="17.100000000000001" customHeight="1" x14ac:dyDescent="0.25">
      <c r="A46" s="413" t="s">
        <v>11</v>
      </c>
      <c r="B46" s="56" t="str">
        <f>IF(AA46=0,"",AA46)</f>
        <v/>
      </c>
      <c r="C46" s="57" t="str">
        <f t="shared" si="53"/>
        <v/>
      </c>
      <c r="D46" s="58" t="str">
        <f t="shared" si="53"/>
        <v/>
      </c>
      <c r="E46" s="397">
        <f>IF(AD46="","",AD46)</f>
        <v>0</v>
      </c>
      <c r="F46" s="58" t="str">
        <f t="shared" si="34"/>
        <v/>
      </c>
      <c r="G46" s="397">
        <f>IF(AF46="","",AF46)</f>
        <v>0</v>
      </c>
      <c r="H46" s="58" t="str">
        <f t="shared" si="35"/>
        <v/>
      </c>
      <c r="I46" s="397">
        <f>IF(AH46="","",AH46)</f>
        <v>0</v>
      </c>
      <c r="J46" s="58" t="str">
        <f t="shared" si="36"/>
        <v/>
      </c>
      <c r="K46" s="397">
        <f>IF(AJ46="","",AJ46)</f>
        <v>0</v>
      </c>
      <c r="L46" s="58" t="str">
        <f t="shared" si="37"/>
        <v/>
      </c>
      <c r="M46" s="397">
        <f>IF(AL46="","",AL46)</f>
        <v>0</v>
      </c>
      <c r="N46" s="58" t="str">
        <f t="shared" si="54"/>
        <v/>
      </c>
      <c r="O46" s="397">
        <f>IF(AN46="","",AN46)</f>
        <v>0</v>
      </c>
      <c r="P46" s="58" t="str">
        <f t="shared" si="38"/>
        <v/>
      </c>
      <c r="Q46" s="397">
        <f>IF(AP46="","",AP46)</f>
        <v>0</v>
      </c>
      <c r="R46" s="58" t="str">
        <f t="shared" si="39"/>
        <v/>
      </c>
      <c r="S46" s="397">
        <f>IF(AR46="","",AR46)</f>
        <v>0</v>
      </c>
      <c r="T46" s="58" t="str">
        <f t="shared" si="40"/>
        <v/>
      </c>
      <c r="U46" s="397">
        <f>IF(AT46="","",AT46)</f>
        <v>0</v>
      </c>
      <c r="V46" s="58" t="str">
        <f t="shared" si="41"/>
        <v/>
      </c>
      <c r="W46" s="397">
        <f>IF(AV46="","",AV46)</f>
        <v>0</v>
      </c>
      <c r="Z46" s="405" t="s">
        <v>11</v>
      </c>
      <c r="AA46" s="90" t="str">
        <f>IF(AB46=0,"",_xlfn.CONCAT(VLOOKUP(AB46,Starter!A:C,2,0)))</f>
        <v/>
      </c>
      <c r="AB46" s="81"/>
      <c r="AC46" s="132"/>
      <c r="AD46" s="91">
        <f>IF(SUM(AC46:AC48)+AC58=0,0,IF(SUM(ABS(AC46),ABS(AC47),ABS(AC48))=AC58,0.5,IF(SUM(ABS(AC46),ABS(AC47),ABS(AC48))&gt;AC58,1,0)))</f>
        <v>0</v>
      </c>
      <c r="AE46" s="132"/>
      <c r="AF46" s="91">
        <f>IF(SUM(AE46:AE48)+AE58=0,0,IF(SUM(ABS(AE46),ABS(AE47),ABS(AE48))=AE58,0.5,IF(SUM(ABS(AE46),ABS(AE47),ABS(AE48))&gt;AE58,1,0)))</f>
        <v>0</v>
      </c>
      <c r="AG46" s="132"/>
      <c r="AH46" s="91">
        <f>IF(SUM(AG46:AG48)+AG58=0,0,IF(SUM(ABS(AG46),ABS(AG47),ABS(AG48))=AG58,0.5,IF(SUM(ABS(AG46),ABS(AG47),ABS(AG48))&gt;AG58,1,0)))</f>
        <v>0</v>
      </c>
      <c r="AI46" s="132"/>
      <c r="AJ46" s="91">
        <f>IF(SUM(AI46:AI48)+AI58=0,0,IF(SUM(ABS(AI46),ABS(AI47),ABS(AI48))=AI58,0.5,IF(SUM(ABS(AI46),ABS(AI47),ABS(AI48))&gt;AI58,1,0)))</f>
        <v>0</v>
      </c>
      <c r="AK46" s="132"/>
      <c r="AL46" s="91">
        <f>IF(SUM(AK46:AK48)+AK58=0,0,IF(SUM(ABS(AK46),ABS(AK47),ABS(AK48))=AK58,0.5,IF(SUM(ABS(AK46),ABS(AK47),ABS(AK48))&gt;AK58,1,0)))</f>
        <v>0</v>
      </c>
      <c r="AM46" s="132"/>
      <c r="AN46" s="91">
        <f>IF(SUM(AM46:AM48)+AM58=0,0,IF(SUM(ABS(AM46),ABS(AM47),ABS(AM48))=AM58,0.5,IF(SUM(ABS(AM46),ABS(AM47),ABS(AM48))&gt;AM58,1,0)))</f>
        <v>0</v>
      </c>
      <c r="AO46" s="132"/>
      <c r="AP46" s="91">
        <f>IF(SUM(AO46:AO48)+AO58=0,0,IF(SUM(ABS(AO46),ABS(AO47),ABS(AO48))=AO58,0.5,IF(SUM(ABS(AO46),ABS(AO47),ABS(AO48))&gt;AO58,1,0)))</f>
        <v>0</v>
      </c>
      <c r="AQ46" s="132"/>
      <c r="AR46" s="91">
        <f>IF(SUM(AQ46:AQ48)+AQ58=0,0,IF(SUM(ABS(AQ46),ABS(AQ47),ABS(AQ48))=AQ58,0.5,IF(SUM(ABS(AQ46),ABS(AQ47),ABS(AQ48))&gt;AQ58,1,0)))</f>
        <v>0</v>
      </c>
      <c r="AS46" s="132"/>
      <c r="AT46" s="91">
        <f>IF(SUM(AS46:AS48)+AS58=0,0,IF(SUM(ABS(AS46),ABS(AS47),ABS(AS48))=AS58,0.5,IF(SUM(ABS(AS46),ABS(AS47),ABS(AS48))&gt;AS58,1,0)))</f>
        <v>0</v>
      </c>
      <c r="AU46" s="92">
        <f t="shared" si="42"/>
        <v>0</v>
      </c>
      <c r="AV46" s="93">
        <f>SUM(AD46+AF46+AH46+AJ46+AL46+AN46+AP46+AR46+AT46)</f>
        <v>0</v>
      </c>
      <c r="AW46" s="83"/>
      <c r="AX46" s="84"/>
      <c r="AZ46" s="47"/>
      <c r="BA46" s="149"/>
      <c r="BB46" s="150"/>
      <c r="BC46" s="151"/>
      <c r="BD46" s="154">
        <f t="shared" si="55"/>
        <v>0</v>
      </c>
      <c r="BE46" s="150">
        <f t="shared" si="56"/>
        <v>0</v>
      </c>
      <c r="BF46" s="152">
        <f t="shared" si="57"/>
        <v>0</v>
      </c>
      <c r="BG46" s="152">
        <f t="shared" si="58"/>
        <v>0</v>
      </c>
      <c r="BH46" s="152" t="str">
        <f t="shared" si="43"/>
        <v/>
      </c>
      <c r="BI46" s="152" t="str">
        <f t="shared" si="44"/>
        <v/>
      </c>
      <c r="BJ46" s="152" t="str">
        <f t="shared" si="45"/>
        <v/>
      </c>
      <c r="BK46" s="152" t="str">
        <f t="shared" si="46"/>
        <v/>
      </c>
      <c r="BL46" s="152" t="str">
        <f t="shared" si="47"/>
        <v/>
      </c>
      <c r="BM46" s="152" t="str">
        <f t="shared" si="48"/>
        <v/>
      </c>
      <c r="BN46" s="152" t="str">
        <f t="shared" si="49"/>
        <v/>
      </c>
      <c r="BO46" s="152" t="str">
        <f t="shared" si="50"/>
        <v/>
      </c>
      <c r="BP46" s="152" t="str">
        <f t="shared" si="51"/>
        <v/>
      </c>
      <c r="BQ46" s="153"/>
      <c r="BR46" s="151"/>
      <c r="BS46" s="152">
        <f t="shared" si="59"/>
        <v>0</v>
      </c>
      <c r="BT46" s="152">
        <f t="shared" si="60"/>
        <v>4.6000000000000002E-8</v>
      </c>
      <c r="BU46" s="152" t="str">
        <f t="shared" si="61"/>
        <v>BK München 3</v>
      </c>
      <c r="BV46" s="151">
        <f t="shared" si="62"/>
        <v>99</v>
      </c>
      <c r="BW46" s="152">
        <f t="shared" si="63"/>
        <v>0</v>
      </c>
      <c r="BX46" s="152">
        <f>IF(COUNTIF(BH46:BP46,"&gt;0")&lt;Spielorte!$A$23,0,BE46/Spielorte!$A$23)</f>
        <v>0</v>
      </c>
      <c r="BY46" s="152">
        <f t="shared" si="64"/>
        <v>4.6000000000000002E-8</v>
      </c>
      <c r="BZ46" s="151">
        <f t="shared" si="52"/>
        <v>99</v>
      </c>
    </row>
    <row r="47" spans="1:78" ht="17.100000000000001" customHeight="1" x14ac:dyDescent="0.25">
      <c r="A47" s="414"/>
      <c r="B47" s="59" t="str">
        <f>IF(AA47=0,"",AA47)</f>
        <v/>
      </c>
      <c r="C47" s="60" t="str">
        <f t="shared" si="53"/>
        <v/>
      </c>
      <c r="D47" s="61" t="str">
        <f t="shared" si="53"/>
        <v/>
      </c>
      <c r="E47" s="398"/>
      <c r="F47" s="61" t="str">
        <f t="shared" si="34"/>
        <v/>
      </c>
      <c r="G47" s="398"/>
      <c r="H47" s="61" t="str">
        <f t="shared" si="35"/>
        <v/>
      </c>
      <c r="I47" s="398"/>
      <c r="J47" s="61" t="str">
        <f t="shared" si="36"/>
        <v/>
      </c>
      <c r="K47" s="398"/>
      <c r="L47" s="61" t="str">
        <f t="shared" si="37"/>
        <v/>
      </c>
      <c r="M47" s="398"/>
      <c r="N47" s="61" t="str">
        <f t="shared" si="54"/>
        <v/>
      </c>
      <c r="O47" s="398"/>
      <c r="P47" s="61" t="str">
        <f t="shared" si="38"/>
        <v/>
      </c>
      <c r="Q47" s="398"/>
      <c r="R47" s="61" t="str">
        <f t="shared" si="39"/>
        <v/>
      </c>
      <c r="S47" s="398"/>
      <c r="T47" s="61" t="str">
        <f t="shared" si="40"/>
        <v/>
      </c>
      <c r="U47" s="398"/>
      <c r="V47" s="61" t="str">
        <f t="shared" si="41"/>
        <v/>
      </c>
      <c r="W47" s="398"/>
      <c r="Z47" s="406"/>
      <c r="AA47" s="90" t="str">
        <f>IF(AB47=0,"",_xlfn.CONCAT(VLOOKUP(AB47,Starter!A:C,2,0)))</f>
        <v/>
      </c>
      <c r="AB47" s="80"/>
      <c r="AC47" s="130"/>
      <c r="AD47" s="94"/>
      <c r="AE47" s="130"/>
      <c r="AF47" s="94"/>
      <c r="AG47" s="130"/>
      <c r="AH47" s="94"/>
      <c r="AI47" s="130"/>
      <c r="AJ47" s="94"/>
      <c r="AK47" s="130"/>
      <c r="AL47" s="94"/>
      <c r="AM47" s="130"/>
      <c r="AN47" s="94"/>
      <c r="AO47" s="130"/>
      <c r="AP47" s="94"/>
      <c r="AQ47" s="130"/>
      <c r="AR47" s="94"/>
      <c r="AS47" s="130"/>
      <c r="AT47" s="94"/>
      <c r="AU47" s="95">
        <f t="shared" si="42"/>
        <v>0</v>
      </c>
      <c r="AV47" s="96"/>
      <c r="AW47" s="83"/>
      <c r="AX47" s="84"/>
      <c r="AZ47" s="47"/>
      <c r="BA47" s="149"/>
      <c r="BB47" s="150"/>
      <c r="BC47" s="151"/>
      <c r="BD47" s="154">
        <f t="shared" si="55"/>
        <v>0</v>
      </c>
      <c r="BE47" s="150">
        <f t="shared" si="56"/>
        <v>0</v>
      </c>
      <c r="BF47" s="152">
        <f t="shared" si="57"/>
        <v>0</v>
      </c>
      <c r="BG47" s="152">
        <f t="shared" si="58"/>
        <v>0</v>
      </c>
      <c r="BH47" s="152" t="str">
        <f t="shared" si="43"/>
        <v/>
      </c>
      <c r="BI47" s="152" t="str">
        <f t="shared" si="44"/>
        <v/>
      </c>
      <c r="BJ47" s="152" t="str">
        <f t="shared" si="45"/>
        <v/>
      </c>
      <c r="BK47" s="152" t="str">
        <f t="shared" si="46"/>
        <v/>
      </c>
      <c r="BL47" s="152" t="str">
        <f t="shared" si="47"/>
        <v/>
      </c>
      <c r="BM47" s="152" t="str">
        <f t="shared" si="48"/>
        <v/>
      </c>
      <c r="BN47" s="152" t="str">
        <f t="shared" si="49"/>
        <v/>
      </c>
      <c r="BO47" s="152" t="str">
        <f t="shared" si="50"/>
        <v/>
      </c>
      <c r="BP47" s="152" t="str">
        <f t="shared" si="51"/>
        <v/>
      </c>
      <c r="BQ47" s="153"/>
      <c r="BR47" s="151"/>
      <c r="BS47" s="152">
        <f t="shared" si="59"/>
        <v>0</v>
      </c>
      <c r="BT47" s="152">
        <f t="shared" si="60"/>
        <v>4.6999999999999997E-8</v>
      </c>
      <c r="BU47" s="152" t="str">
        <f t="shared" si="61"/>
        <v>BK München 3</v>
      </c>
      <c r="BV47" s="151">
        <f t="shared" si="62"/>
        <v>98</v>
      </c>
      <c r="BW47" s="152">
        <f t="shared" si="63"/>
        <v>0</v>
      </c>
      <c r="BX47" s="152">
        <f>IF(COUNTIF(BH47:BP47,"&gt;0")&lt;Spielorte!$A$23,0,BE47/Spielorte!$A$23)</f>
        <v>0</v>
      </c>
      <c r="BY47" s="152">
        <f t="shared" si="64"/>
        <v>4.6999999999999997E-8</v>
      </c>
      <c r="BZ47" s="151">
        <f t="shared" si="52"/>
        <v>98</v>
      </c>
    </row>
    <row r="48" spans="1:78" ht="17.100000000000001" customHeight="1" thickBot="1" x14ac:dyDescent="0.3">
      <c r="A48" s="415"/>
      <c r="B48" s="62" t="str">
        <f>IF(AA48=0,"",AA48)</f>
        <v/>
      </c>
      <c r="C48" s="63" t="str">
        <f t="shared" si="53"/>
        <v/>
      </c>
      <c r="D48" s="52" t="str">
        <f t="shared" si="53"/>
        <v/>
      </c>
      <c r="E48" s="399"/>
      <c r="F48" s="52" t="str">
        <f t="shared" si="34"/>
        <v/>
      </c>
      <c r="G48" s="399"/>
      <c r="H48" s="52" t="str">
        <f t="shared" si="35"/>
        <v/>
      </c>
      <c r="I48" s="399"/>
      <c r="J48" s="52" t="str">
        <f t="shared" si="36"/>
        <v/>
      </c>
      <c r="K48" s="399"/>
      <c r="L48" s="52" t="str">
        <f t="shared" si="37"/>
        <v/>
      </c>
      <c r="M48" s="399"/>
      <c r="N48" s="52" t="str">
        <f t="shared" si="54"/>
        <v/>
      </c>
      <c r="O48" s="399"/>
      <c r="P48" s="52" t="str">
        <f t="shared" si="38"/>
        <v/>
      </c>
      <c r="Q48" s="399"/>
      <c r="R48" s="52" t="str">
        <f t="shared" si="39"/>
        <v/>
      </c>
      <c r="S48" s="399"/>
      <c r="T48" s="52" t="str">
        <f t="shared" si="40"/>
        <v/>
      </c>
      <c r="U48" s="399"/>
      <c r="V48" s="52" t="str">
        <f t="shared" si="41"/>
        <v/>
      </c>
      <c r="W48" s="399"/>
      <c r="Z48" s="407"/>
      <c r="AA48" s="90" t="str">
        <f>IF(AB48=0,"",_xlfn.CONCAT(VLOOKUP(AB48,Starter!A:C,2,0)))</f>
        <v/>
      </c>
      <c r="AB48" s="82"/>
      <c r="AC48" s="133"/>
      <c r="AD48" s="100"/>
      <c r="AE48" s="133"/>
      <c r="AF48" s="100"/>
      <c r="AG48" s="133"/>
      <c r="AH48" s="100"/>
      <c r="AI48" s="133"/>
      <c r="AJ48" s="100"/>
      <c r="AK48" s="133"/>
      <c r="AL48" s="100"/>
      <c r="AM48" s="133"/>
      <c r="AN48" s="100"/>
      <c r="AO48" s="133"/>
      <c r="AP48" s="100"/>
      <c r="AQ48" s="133"/>
      <c r="AR48" s="100"/>
      <c r="AS48" s="133"/>
      <c r="AT48" s="100"/>
      <c r="AU48" s="97">
        <f t="shared" si="42"/>
        <v>0</v>
      </c>
      <c r="AV48" s="98"/>
      <c r="AW48" s="83"/>
      <c r="AX48" s="84"/>
      <c r="AZ48" s="47"/>
      <c r="BA48" s="149"/>
      <c r="BB48" s="150"/>
      <c r="BC48" s="151"/>
      <c r="BD48" s="154">
        <f t="shared" si="55"/>
        <v>0</v>
      </c>
      <c r="BE48" s="150">
        <f t="shared" si="56"/>
        <v>0</v>
      </c>
      <c r="BF48" s="152">
        <f t="shared" si="57"/>
        <v>0</v>
      </c>
      <c r="BG48" s="152">
        <f t="shared" si="58"/>
        <v>0</v>
      </c>
      <c r="BH48" s="152" t="str">
        <f t="shared" si="43"/>
        <v/>
      </c>
      <c r="BI48" s="152" t="str">
        <f t="shared" si="44"/>
        <v/>
      </c>
      <c r="BJ48" s="152" t="str">
        <f t="shared" si="45"/>
        <v/>
      </c>
      <c r="BK48" s="152" t="str">
        <f t="shared" si="46"/>
        <v/>
      </c>
      <c r="BL48" s="152" t="str">
        <f t="shared" si="47"/>
        <v/>
      </c>
      <c r="BM48" s="152" t="str">
        <f t="shared" si="48"/>
        <v/>
      </c>
      <c r="BN48" s="152" t="str">
        <f t="shared" si="49"/>
        <v/>
      </c>
      <c r="BO48" s="152" t="str">
        <f t="shared" si="50"/>
        <v/>
      </c>
      <c r="BP48" s="152" t="str">
        <f t="shared" si="51"/>
        <v/>
      </c>
      <c r="BQ48" s="153"/>
      <c r="BR48" s="151"/>
      <c r="BS48" s="152">
        <f t="shared" si="59"/>
        <v>0</v>
      </c>
      <c r="BT48" s="152">
        <f t="shared" si="60"/>
        <v>4.8E-8</v>
      </c>
      <c r="BU48" s="152" t="str">
        <f t="shared" si="61"/>
        <v>BK München 3</v>
      </c>
      <c r="BV48" s="151">
        <f t="shared" si="62"/>
        <v>97</v>
      </c>
      <c r="BW48" s="152">
        <f t="shared" si="63"/>
        <v>0</v>
      </c>
      <c r="BX48" s="152">
        <f>IF(COUNTIF(BH48:BP48,"&gt;0")&lt;Spielorte!$A$23,0,BE48/Spielorte!$A$23)</f>
        <v>0</v>
      </c>
      <c r="BY48" s="152">
        <f t="shared" si="64"/>
        <v>4.8E-8</v>
      </c>
      <c r="BZ48" s="151">
        <f t="shared" si="52"/>
        <v>97</v>
      </c>
    </row>
    <row r="49" spans="1:78" ht="27.75" customHeight="1" thickBot="1" x14ac:dyDescent="0.3">
      <c r="B49" s="64" t="str">
        <f>IF(AA49=0,"",AA49)</f>
        <v>Gesamt</v>
      </c>
      <c r="C49" s="65" t="str">
        <f t="shared" si="53"/>
        <v/>
      </c>
      <c r="D49" s="66" t="str">
        <f t="shared" si="53"/>
        <v/>
      </c>
      <c r="E49" s="67">
        <f>IF(AD49="","",AD49)</f>
        <v>0</v>
      </c>
      <c r="F49" s="66" t="str">
        <f t="shared" si="34"/>
        <v/>
      </c>
      <c r="G49" s="67">
        <f>IF(AF49="","",AF49)</f>
        <v>0</v>
      </c>
      <c r="H49" s="66" t="str">
        <f t="shared" si="35"/>
        <v/>
      </c>
      <c r="I49" s="67">
        <f>IF(AH49="","",AH49)</f>
        <v>0</v>
      </c>
      <c r="J49" s="66" t="str">
        <f t="shared" si="36"/>
        <v/>
      </c>
      <c r="K49" s="67">
        <f>IF(AJ49="","",AJ49)</f>
        <v>0</v>
      </c>
      <c r="L49" s="66" t="str">
        <f t="shared" si="37"/>
        <v/>
      </c>
      <c r="M49" s="67">
        <f>IF(AL49="","",AL49)</f>
        <v>0</v>
      </c>
      <c r="N49" s="66" t="str">
        <f t="shared" si="54"/>
        <v/>
      </c>
      <c r="O49" s="67">
        <f>IF(AN49="","",AN49)</f>
        <v>0</v>
      </c>
      <c r="P49" s="66" t="str">
        <f t="shared" si="38"/>
        <v/>
      </c>
      <c r="Q49" s="67">
        <f>IF(AP49="","",AP49)</f>
        <v>0</v>
      </c>
      <c r="R49" s="66" t="str">
        <f t="shared" si="39"/>
        <v/>
      </c>
      <c r="S49" s="67">
        <f>IF(AR49="","",AR49)</f>
        <v>0</v>
      </c>
      <c r="T49" s="66" t="str">
        <f t="shared" si="40"/>
        <v/>
      </c>
      <c r="U49" s="67">
        <f>IF(AT49="","",AT49)</f>
        <v>0</v>
      </c>
      <c r="V49" s="66" t="str">
        <f t="shared" si="41"/>
        <v/>
      </c>
      <c r="W49" s="67">
        <f>IF(AV49="","",AV49)</f>
        <v>0</v>
      </c>
      <c r="AA49" s="64" t="s">
        <v>960</v>
      </c>
      <c r="AB49" s="101"/>
      <c r="AC49" s="148">
        <f>ABS(SUM(AC37:AC39))+ABS(SUM(AC40:AC42))+ABS(SUM(AC43:AC45))+ABS(SUM(AC46:AC48))</f>
        <v>0</v>
      </c>
      <c r="AD49" s="102">
        <f>IF(AC49+AC59=0,0,IF(AC49=AC59,1.5,IF(AC49&gt;AC59,3,0)))</f>
        <v>0</v>
      </c>
      <c r="AE49" s="148">
        <f>ABS(SUM(AE37:AE39))+ABS(SUM(AE40:AE42))+ABS(SUM(AE43:AE45))+ABS(SUM(AE46:AE48))</f>
        <v>0</v>
      </c>
      <c r="AF49" s="102">
        <f>IF(AE49+AE59=0,0,IF(AE49=AE59,1.5,IF(AE49&gt;AE59,3,0)))</f>
        <v>0</v>
      </c>
      <c r="AG49" s="148">
        <f>ABS(SUM(AG37:AG39))+ABS(SUM(AG40:AG42))+ABS(SUM(AG43:AG45))+ABS(SUM(AG46:AG48))</f>
        <v>0</v>
      </c>
      <c r="AH49" s="102">
        <f>IF(AG49+AG59=0,0,IF(AG49=AG59,1.5,IF(AG49&gt;AG59,3,0)))</f>
        <v>0</v>
      </c>
      <c r="AI49" s="148">
        <f>ABS(SUM(AI37:AI39))+ABS(SUM(AI40:AI42))+ABS(SUM(AI43:AI45))+ABS(SUM(AI46:AI48))</f>
        <v>0</v>
      </c>
      <c r="AJ49" s="102">
        <f>IF(AI49+AI59=0,0,IF(AI49=AI59,1.5,IF(AI49&gt;AI59,3,0)))</f>
        <v>0</v>
      </c>
      <c r="AK49" s="148">
        <f>ABS(SUM(AK37:AK39))+ABS(SUM(AK40:AK42))+ABS(SUM(AK43:AK45))+ABS(SUM(AK46:AK48))</f>
        <v>0</v>
      </c>
      <c r="AL49" s="102">
        <f>IF(AK49+AK59=0,0,IF(AK49=AK59,1.5,IF(AK49&gt;AK59,3,0)))</f>
        <v>0</v>
      </c>
      <c r="AM49" s="148">
        <f>ABS(SUM(AM37:AM39))+ABS(SUM(AM40:AM42))+ABS(SUM(AM43:AM45))+ABS(SUM(AM46:AM48))</f>
        <v>0</v>
      </c>
      <c r="AN49" s="102">
        <f>IF(AM49+AM59=0,0,IF(AM49=AM59,1.5,IF(AM49&gt;AM59,3,0)))</f>
        <v>0</v>
      </c>
      <c r="AO49" s="148">
        <f>ABS(SUM(AO37:AO39))+ABS(SUM(AO40:AO42))+ABS(SUM(AO43:AO45))+ABS(SUM(AO46:AO48))</f>
        <v>0</v>
      </c>
      <c r="AP49" s="102">
        <f>IF(AO49+AO59=0,0,IF(AO49=AO59,1.5,IF(AO49&gt;AO59,3,0)))</f>
        <v>0</v>
      </c>
      <c r="AQ49" s="148">
        <f>ABS(SUM(AQ37:AQ39))+ABS(SUM(AQ40:AQ42))+ABS(SUM(AQ43:AQ45))+ABS(SUM(AQ46:AQ48))</f>
        <v>0</v>
      </c>
      <c r="AR49" s="102">
        <f>IF(AQ49+AQ59=0,0,IF(AQ49=AQ59,1.5,IF(AQ49&gt;AQ59,3,0)))</f>
        <v>0</v>
      </c>
      <c r="AS49" s="148">
        <f>ABS(SUM(AS37:AS39))+ABS(SUM(AS40:AS42))+ABS(SUM(AS43:AS45))+ABS(SUM(AS46:AS48))</f>
        <v>0</v>
      </c>
      <c r="AT49" s="102">
        <f>IF(AS49+AS59=0,0,IF(AS49=AS59,1.5,IF(AS49&gt;AS59,3,0)))</f>
        <v>0</v>
      </c>
      <c r="AU49" s="103">
        <f>SUM(AC49+AE49+AG49+AI49+AK49+AM49+AO49+AQ49+AS49)</f>
        <v>0</v>
      </c>
      <c r="AV49" s="104">
        <f>SUM(AD49+AF49+AH49+AJ49+AL49+AN49+AP49+AR49+AT49)</f>
        <v>0</v>
      </c>
      <c r="AW49" s="83"/>
      <c r="AX49" s="84"/>
      <c r="BA49" s="149"/>
      <c r="BB49" s="150"/>
      <c r="BC49" s="151"/>
      <c r="BQ49" s="153"/>
      <c r="BR49" s="151"/>
      <c r="BV49" s="151"/>
      <c r="BZ49" s="151"/>
    </row>
    <row r="50" spans="1:78" ht="24" customHeight="1" thickBot="1" x14ac:dyDescent="0.3">
      <c r="B50" s="68" t="str">
        <f>IF(AA50=0,"",AA50)</f>
        <v>Gesamt - Punkte</v>
      </c>
      <c r="C50" s="69" t="str">
        <f t="shared" si="53"/>
        <v/>
      </c>
      <c r="D50" s="69" t="str">
        <f t="shared" si="53"/>
        <v/>
      </c>
      <c r="E50" s="70">
        <f>IF(AD50="","",AD50)</f>
        <v>0</v>
      </c>
      <c r="F50" s="69" t="str">
        <f t="shared" si="34"/>
        <v/>
      </c>
      <c r="G50" s="70">
        <f>IF(AF50="","",AF50)</f>
        <v>0</v>
      </c>
      <c r="H50" s="69" t="str">
        <f t="shared" si="35"/>
        <v/>
      </c>
      <c r="I50" s="70">
        <f>IF(AH50="","",AH50)</f>
        <v>0</v>
      </c>
      <c r="J50" s="69" t="str">
        <f t="shared" si="36"/>
        <v/>
      </c>
      <c r="K50" s="70">
        <f>IF(AJ50="","",AJ50)</f>
        <v>0</v>
      </c>
      <c r="L50" s="69" t="str">
        <f t="shared" si="37"/>
        <v/>
      </c>
      <c r="M50" s="70">
        <f>IF(AL50="","",AL50)</f>
        <v>0</v>
      </c>
      <c r="N50" s="69" t="str">
        <f t="shared" si="54"/>
        <v/>
      </c>
      <c r="O50" s="70">
        <f>IF(AN50="","",AN50)</f>
        <v>0</v>
      </c>
      <c r="P50" s="69" t="str">
        <f t="shared" si="38"/>
        <v/>
      </c>
      <c r="Q50" s="70">
        <f>IF(AP50="","",AP50)</f>
        <v>0</v>
      </c>
      <c r="R50" s="69" t="str">
        <f t="shared" si="39"/>
        <v/>
      </c>
      <c r="S50" s="70">
        <f>IF(AR50="","",AR50)</f>
        <v>0</v>
      </c>
      <c r="T50" s="69" t="str">
        <f t="shared" si="40"/>
        <v/>
      </c>
      <c r="U50" s="70">
        <f>IF(AT50="","",AT50)</f>
        <v>0</v>
      </c>
      <c r="V50" s="69" t="str">
        <f t="shared" si="41"/>
        <v/>
      </c>
      <c r="W50" s="70">
        <f>IF(AV50="","",AV50)</f>
        <v>0</v>
      </c>
      <c r="AA50" s="68" t="s">
        <v>975</v>
      </c>
      <c r="AB50" s="69"/>
      <c r="AC50" s="69"/>
      <c r="AD50" s="105">
        <f>SUM(AD37:AD49)</f>
        <v>0</v>
      </c>
      <c r="AE50" s="69"/>
      <c r="AF50" s="105">
        <f>SUM(AF37:AF49)</f>
        <v>0</v>
      </c>
      <c r="AG50" s="69"/>
      <c r="AH50" s="105">
        <f>SUM(AH37:AH49)</f>
        <v>0</v>
      </c>
      <c r="AI50" s="69"/>
      <c r="AJ50" s="105">
        <f>SUM(AJ37:AJ49)</f>
        <v>0</v>
      </c>
      <c r="AK50" s="69"/>
      <c r="AL50" s="105">
        <f>SUM(AL37:AL49)</f>
        <v>0</v>
      </c>
      <c r="AM50" s="69"/>
      <c r="AN50" s="105">
        <f>SUM(AN37:AN49)</f>
        <v>0</v>
      </c>
      <c r="AO50" s="69"/>
      <c r="AP50" s="105">
        <f>SUM(AP37:AP49)</f>
        <v>0</v>
      </c>
      <c r="AQ50" s="69"/>
      <c r="AR50" s="105">
        <f>SUM(AR37:AR49)</f>
        <v>0</v>
      </c>
      <c r="AS50" s="69"/>
      <c r="AT50" s="105">
        <f>SUM(AT37:AT49)</f>
        <v>0</v>
      </c>
      <c r="AU50" s="69"/>
      <c r="AV50" s="106">
        <f>SUM(AV37:AV49)</f>
        <v>0</v>
      </c>
      <c r="AW50" s="83"/>
      <c r="AX50" s="84"/>
      <c r="BA50" s="149">
        <f>+AV50</f>
        <v>0</v>
      </c>
      <c r="BB50" s="150">
        <f>+AU49</f>
        <v>0</v>
      </c>
      <c r="BC50" s="151">
        <f>+AA32</f>
        <v>2</v>
      </c>
      <c r="BF50" s="152">
        <f>SUM(BF31:BF49)</f>
        <v>0</v>
      </c>
      <c r="BQ50" s="149">
        <f>+BB50/1000000+BA50</f>
        <v>0</v>
      </c>
      <c r="BR50" s="151">
        <f>RANK(BQ50,BQ:BQ)</f>
        <v>1</v>
      </c>
      <c r="BV50" s="151"/>
      <c r="BZ50" s="151"/>
    </row>
    <row r="51" spans="1:78" ht="11.25" customHeight="1" x14ac:dyDescent="0.25">
      <c r="B51" s="69"/>
      <c r="C51" s="69"/>
      <c r="D51" s="69"/>
      <c r="E51" s="1"/>
      <c r="F51" s="69"/>
      <c r="G51" s="1"/>
      <c r="H51" s="69"/>
      <c r="I51" s="1"/>
      <c r="J51" s="69"/>
      <c r="K51" s="1"/>
      <c r="L51" s="69"/>
      <c r="M51" s="1"/>
      <c r="N51" s="69"/>
      <c r="O51" s="1"/>
      <c r="P51" s="69"/>
      <c r="Q51" s="1"/>
      <c r="R51" s="69"/>
      <c r="S51" s="1"/>
      <c r="T51" s="69"/>
      <c r="U51" s="1"/>
      <c r="V51" s="69"/>
      <c r="W51" s="1"/>
      <c r="AA51" s="69"/>
      <c r="AB51" s="69"/>
      <c r="AC51" s="69"/>
      <c r="AD51" s="1"/>
      <c r="AE51" s="69"/>
      <c r="AF51" s="1"/>
      <c r="AG51" s="69"/>
      <c r="AH51" s="1"/>
      <c r="AI51" s="69"/>
      <c r="AJ51" s="1"/>
      <c r="AK51" s="69"/>
      <c r="AL51" s="1"/>
      <c r="AM51" s="69"/>
      <c r="AN51" s="1"/>
      <c r="AO51" s="69"/>
      <c r="AP51" s="1"/>
      <c r="AQ51" s="69"/>
      <c r="AR51" s="1"/>
      <c r="AS51" s="69"/>
      <c r="AT51" s="1"/>
      <c r="AU51" s="69"/>
      <c r="AV51" s="1"/>
      <c r="AW51" s="83"/>
      <c r="AX51" s="84"/>
      <c r="BA51" s="149"/>
      <c r="BB51" s="150"/>
      <c r="BC51" s="151"/>
      <c r="BQ51" s="153"/>
      <c r="BR51" s="151"/>
      <c r="BV51" s="151"/>
      <c r="BZ51" s="151"/>
    </row>
    <row r="52" spans="1:78" ht="12.75" customHeight="1" x14ac:dyDescent="0.25">
      <c r="B52" s="71" t="str">
        <f t="shared" ref="B52:Q52" si="65">IF(AA52=0,"",AA52)</f>
        <v>Gegner-Nr.:</v>
      </c>
      <c r="C52" s="72" t="str">
        <f t="shared" si="65"/>
        <v>&gt;&gt;&gt;&gt;</v>
      </c>
      <c r="D52" s="396">
        <f t="shared" si="65"/>
        <v>5</v>
      </c>
      <c r="E52" s="396" t="str">
        <f t="shared" si="65"/>
        <v/>
      </c>
      <c r="F52" s="396">
        <f t="shared" si="65"/>
        <v>4</v>
      </c>
      <c r="G52" s="396" t="str">
        <f t="shared" si="65"/>
        <v/>
      </c>
      <c r="H52" s="396">
        <f t="shared" si="65"/>
        <v>8</v>
      </c>
      <c r="I52" s="396" t="str">
        <f t="shared" si="65"/>
        <v/>
      </c>
      <c r="J52" s="396">
        <f t="shared" si="65"/>
        <v>7</v>
      </c>
      <c r="K52" s="396" t="str">
        <f t="shared" si="65"/>
        <v/>
      </c>
      <c r="L52" s="396">
        <f t="shared" si="65"/>
        <v>6</v>
      </c>
      <c r="M52" s="396" t="str">
        <f t="shared" si="65"/>
        <v/>
      </c>
      <c r="N52" s="396">
        <f t="shared" si="65"/>
        <v>10</v>
      </c>
      <c r="O52" s="396" t="str">
        <f t="shared" si="65"/>
        <v/>
      </c>
      <c r="P52" s="396">
        <f t="shared" si="65"/>
        <v>3</v>
      </c>
      <c r="Q52" s="396" t="str">
        <f t="shared" si="65"/>
        <v/>
      </c>
      <c r="R52" s="396">
        <f t="shared" ref="L52:U54" si="66">IF(AQ52=0,"",AQ52)</f>
        <v>9</v>
      </c>
      <c r="S52" s="396" t="str">
        <f t="shared" si="66"/>
        <v/>
      </c>
      <c r="T52" s="396">
        <f t="shared" si="66"/>
        <v>1</v>
      </c>
      <c r="U52" s="396" t="str">
        <f t="shared" si="66"/>
        <v/>
      </c>
      <c r="V52" s="412"/>
      <c r="W52" s="412"/>
      <c r="AA52" s="71" t="s">
        <v>958</v>
      </c>
      <c r="AB52" s="72" t="s">
        <v>959</v>
      </c>
      <c r="AC52" s="418">
        <f>VLOOKUP($AA32,Schlüssel!$A$5:$DG$14,103)</f>
        <v>5</v>
      </c>
      <c r="AD52" s="419"/>
      <c r="AE52" s="418">
        <f>VLOOKUP($AA32,Schlüssel!$A$5:$EK$14,104)</f>
        <v>4</v>
      </c>
      <c r="AF52" s="419"/>
      <c r="AG52" s="418">
        <f>VLOOKUP($AA32,Schlüssel!$A$5:$EK$14,105)</f>
        <v>8</v>
      </c>
      <c r="AH52" s="419"/>
      <c r="AI52" s="418">
        <f>VLOOKUP($AA32,Schlüssel!$A$5:$EK$14,106)</f>
        <v>7</v>
      </c>
      <c r="AJ52" s="419"/>
      <c r="AK52" s="418">
        <f>VLOOKUP($AA32,Schlüssel!$A$5:$EK$14,107)</f>
        <v>6</v>
      </c>
      <c r="AL52" s="419"/>
      <c r="AM52" s="418">
        <f>VLOOKUP($AA32,Schlüssel!$A$5:$EK$14,108)</f>
        <v>10</v>
      </c>
      <c r="AN52" s="419"/>
      <c r="AO52" s="418">
        <f>VLOOKUP($AA32,Schlüssel!$A$5:$EK$14,109)</f>
        <v>3</v>
      </c>
      <c r="AP52" s="419"/>
      <c r="AQ52" s="418">
        <f>VLOOKUP($AA32,Schlüssel!$A$5:$EK$14,110)</f>
        <v>9</v>
      </c>
      <c r="AR52" s="419"/>
      <c r="AS52" s="418">
        <f>VLOOKUP($AA32,Schlüssel!$A$5:$EK$14,111)</f>
        <v>1</v>
      </c>
      <c r="AT52" s="419"/>
      <c r="AU52" s="107"/>
      <c r="AV52" s="107"/>
      <c r="AW52" s="83"/>
      <c r="AX52" s="84"/>
      <c r="BA52" s="149"/>
      <c r="BB52" s="150"/>
      <c r="BC52" s="151"/>
      <c r="BQ52" s="153"/>
      <c r="BR52" s="151"/>
      <c r="BV52" s="151"/>
      <c r="BZ52" s="151"/>
    </row>
    <row r="53" spans="1:78" ht="28.5" customHeight="1" x14ac:dyDescent="0.25">
      <c r="B53" s="73" t="str">
        <f t="shared" ref="B53:K54" si="67">IF(AA53=0,"",AA53)</f>
        <v/>
      </c>
      <c r="C53" s="69" t="str">
        <f t="shared" si="67"/>
        <v/>
      </c>
      <c r="D53" s="409" t="str">
        <f t="shared" si="67"/>
        <v>BC EMAX Unterföhring 2</v>
      </c>
      <c r="E53" s="410" t="str">
        <f t="shared" si="67"/>
        <v/>
      </c>
      <c r="F53" s="409" t="str">
        <f t="shared" si="67"/>
        <v>SG Rottendorf 1</v>
      </c>
      <c r="G53" s="410" t="str">
        <f t="shared" si="67"/>
        <v/>
      </c>
      <c r="H53" s="409" t="str">
        <f t="shared" si="67"/>
        <v>Schanzer Ingolstadt 1</v>
      </c>
      <c r="I53" s="410" t="str">
        <f t="shared" si="67"/>
        <v/>
      </c>
      <c r="J53" s="409" t="str">
        <f t="shared" si="67"/>
        <v>Bowlinghaus Bamberg 1</v>
      </c>
      <c r="K53" s="410" t="str">
        <f t="shared" si="67"/>
        <v/>
      </c>
      <c r="L53" s="409" t="str">
        <f t="shared" si="66"/>
        <v>Bajuwaren München 1</v>
      </c>
      <c r="M53" s="410" t="str">
        <f t="shared" si="66"/>
        <v/>
      </c>
      <c r="N53" s="409" t="str">
        <f t="shared" si="66"/>
        <v>Donaubowler Regensburg 1</v>
      </c>
      <c r="O53" s="410" t="str">
        <f t="shared" si="66"/>
        <v/>
      </c>
      <c r="P53" s="409" t="str">
        <f t="shared" si="66"/>
        <v>SG DJK Rimpar 1</v>
      </c>
      <c r="Q53" s="410" t="str">
        <f t="shared" si="66"/>
        <v/>
      </c>
      <c r="R53" s="409" t="str">
        <f t="shared" si="66"/>
        <v>Werdenfels 1</v>
      </c>
      <c r="S53" s="410" t="str">
        <f t="shared" si="66"/>
        <v/>
      </c>
      <c r="T53" s="409" t="str">
        <f t="shared" si="66"/>
        <v>BC Comet Nürnberg</v>
      </c>
      <c r="U53" s="410" t="str">
        <f t="shared" si="66"/>
        <v/>
      </c>
      <c r="V53" s="411"/>
      <c r="W53" s="411"/>
      <c r="AA53" s="73"/>
      <c r="AB53" s="69"/>
      <c r="AC53" s="409" t="str">
        <f>VLOOKUP(AC52,Schlüssel!$A$5:$K$14,2)</f>
        <v>BC EMAX Unterföhring 2</v>
      </c>
      <c r="AD53" s="410"/>
      <c r="AE53" s="409" t="str">
        <f>VLOOKUP(AE52,Schlüssel!$A$5:$K$14,2)</f>
        <v>SG Rottendorf 1</v>
      </c>
      <c r="AF53" s="410"/>
      <c r="AG53" s="409" t="str">
        <f>VLOOKUP(AG52,Schlüssel!$A$5:$K$14,2)</f>
        <v>Schanzer Ingolstadt 1</v>
      </c>
      <c r="AH53" s="410"/>
      <c r="AI53" s="409" t="str">
        <f>VLOOKUP(AI52,Schlüssel!$A$5:$K$14,2)</f>
        <v>Bowlinghaus Bamberg 1</v>
      </c>
      <c r="AJ53" s="410"/>
      <c r="AK53" s="409" t="str">
        <f>VLOOKUP(AK52,Schlüssel!$A$5:$K$14,2)</f>
        <v>Bajuwaren München 1</v>
      </c>
      <c r="AL53" s="410"/>
      <c r="AM53" s="409" t="str">
        <f>VLOOKUP(AM52,Schlüssel!$A$5:$K$14,2)</f>
        <v>Donaubowler Regensburg 1</v>
      </c>
      <c r="AN53" s="410"/>
      <c r="AO53" s="409" t="str">
        <f>VLOOKUP(AO52,Schlüssel!$A$5:$K$14,2)</f>
        <v>SG DJK Rimpar 1</v>
      </c>
      <c r="AP53" s="410"/>
      <c r="AQ53" s="409" t="str">
        <f>VLOOKUP(AQ52,Schlüssel!$A$5:$K$14,2)</f>
        <v>Werdenfels 1</v>
      </c>
      <c r="AR53" s="410"/>
      <c r="AS53" s="409" t="str">
        <f>VLOOKUP(AS52,Schlüssel!$A$5:$K$14,2)</f>
        <v>BC Comet Nürnberg</v>
      </c>
      <c r="AT53" s="410"/>
      <c r="AU53" s="108"/>
      <c r="AV53" s="108"/>
      <c r="AW53" s="83"/>
      <c r="AX53" s="84"/>
      <c r="BA53" s="149"/>
      <c r="BB53" s="150"/>
      <c r="BC53" s="151"/>
      <c r="BQ53" s="153"/>
      <c r="BR53" s="151"/>
      <c r="BV53" s="151"/>
      <c r="BZ53" s="151"/>
    </row>
    <row r="54" spans="1:78" ht="12" customHeight="1" x14ac:dyDescent="0.25">
      <c r="B54" s="73" t="str">
        <f t="shared" si="67"/>
        <v/>
      </c>
      <c r="C54" s="69" t="str">
        <f t="shared" si="67"/>
        <v/>
      </c>
      <c r="D54" s="395" t="str">
        <f t="shared" si="67"/>
        <v/>
      </c>
      <c r="E54" s="395" t="str">
        <f t="shared" si="67"/>
        <v/>
      </c>
      <c r="F54" s="395" t="str">
        <f t="shared" si="67"/>
        <v/>
      </c>
      <c r="G54" s="395" t="str">
        <f t="shared" si="67"/>
        <v/>
      </c>
      <c r="H54" s="395" t="str">
        <f t="shared" si="67"/>
        <v/>
      </c>
      <c r="I54" s="395" t="str">
        <f t="shared" si="67"/>
        <v/>
      </c>
      <c r="J54" s="395" t="str">
        <f t="shared" si="67"/>
        <v/>
      </c>
      <c r="K54" s="395" t="str">
        <f t="shared" si="67"/>
        <v/>
      </c>
      <c r="L54" s="395" t="str">
        <f t="shared" si="66"/>
        <v/>
      </c>
      <c r="M54" s="395" t="str">
        <f t="shared" si="66"/>
        <v/>
      </c>
      <c r="N54" s="395" t="str">
        <f t="shared" si="66"/>
        <v/>
      </c>
      <c r="O54" s="395" t="str">
        <f t="shared" si="66"/>
        <v/>
      </c>
      <c r="P54" s="395" t="str">
        <f t="shared" si="66"/>
        <v/>
      </c>
      <c r="Q54" s="395" t="str">
        <f t="shared" si="66"/>
        <v/>
      </c>
      <c r="R54" s="395" t="str">
        <f t="shared" si="66"/>
        <v/>
      </c>
      <c r="S54" s="395" t="str">
        <f t="shared" si="66"/>
        <v/>
      </c>
      <c r="T54" s="395" t="str">
        <f t="shared" si="66"/>
        <v/>
      </c>
      <c r="U54" s="408" t="str">
        <f t="shared" si="66"/>
        <v/>
      </c>
      <c r="V54" s="301"/>
      <c r="W54" s="301"/>
      <c r="AA54" s="73"/>
      <c r="AB54" s="69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78"/>
      <c r="AV54" s="78"/>
      <c r="AW54" s="83"/>
      <c r="AX54" s="84"/>
      <c r="BA54" s="149"/>
      <c r="BB54" s="150"/>
      <c r="BC54" s="151"/>
      <c r="BQ54" s="153"/>
      <c r="BR54" s="151"/>
      <c r="BV54" s="151"/>
      <c r="BZ54" s="151"/>
    </row>
    <row r="55" spans="1:78" ht="15.9" customHeight="1" x14ac:dyDescent="0.25">
      <c r="B55" s="391" t="str">
        <f t="shared" ref="B55:C59" si="68">IF(AA55=0,"",AA55)</f>
        <v>Spieler 1</v>
      </c>
      <c r="C55" s="392" t="str">
        <f t="shared" si="68"/>
        <v/>
      </c>
      <c r="D55" s="393">
        <f>IF(AC55=301,"",AC55)</f>
        <v>0</v>
      </c>
      <c r="E55" s="393" t="str">
        <f>IF(AD55=0,"",AD55)</f>
        <v/>
      </c>
      <c r="F55" s="393">
        <f>IF(AE55=301,"",AE55)</f>
        <v>0</v>
      </c>
      <c r="G55" s="393" t="str">
        <f>IF(AF55=0,"",AF55)</f>
        <v/>
      </c>
      <c r="H55" s="393">
        <f>IF(AG55=301,"",AG55)</f>
        <v>0</v>
      </c>
      <c r="I55" s="393" t="str">
        <f>IF(AH55=0,"",AH55)</f>
        <v/>
      </c>
      <c r="J55" s="393">
        <f>IF(AI55=301,"",AI55)</f>
        <v>0</v>
      </c>
      <c r="K55" s="393" t="str">
        <f>IF(AJ55=0,"",AJ55)</f>
        <v/>
      </c>
      <c r="L55" s="393">
        <f>IF(AK55=301,"",AK55)</f>
        <v>0</v>
      </c>
      <c r="M55" s="393" t="str">
        <f>IF(AL55=0,"",AL55)</f>
        <v/>
      </c>
      <c r="N55" s="393">
        <f>IF(AM55=301,"",AM55)</f>
        <v>0</v>
      </c>
      <c r="O55" s="393" t="str">
        <f>IF(AN55=0,"",AN55)</f>
        <v/>
      </c>
      <c r="P55" s="393">
        <f>IF(AO55=301,"",AO55)</f>
        <v>0</v>
      </c>
      <c r="Q55" s="393" t="str">
        <f>IF(AP55=0,"",AP55)</f>
        <v/>
      </c>
      <c r="R55" s="393">
        <f>IF(AQ55=301,"",AQ55)</f>
        <v>0</v>
      </c>
      <c r="S55" s="393" t="str">
        <f>IF(AR55=0,"",AR55)</f>
        <v/>
      </c>
      <c r="T55" s="393">
        <f>IF(AS55=301,"",AS55)</f>
        <v>0</v>
      </c>
      <c r="U55" s="393" t="str">
        <f>IF(AT55=0,"",AT55)</f>
        <v/>
      </c>
      <c r="V55" s="404"/>
      <c r="W55" s="404"/>
      <c r="AA55" s="74" t="s">
        <v>0</v>
      </c>
      <c r="AB55" s="75"/>
      <c r="AC55" s="420">
        <f>ABS(INDEX(AC:AC,MATCH(AC52,$AA:$AA,0)+5)+INDEX(AC:AC,MATCH(AC52,$AA:$AA,0)+6)+INDEX(AC:AC,MATCH(AC52,$AA:$AA,0)+7))</f>
        <v>0</v>
      </c>
      <c r="AD55" s="421"/>
      <c r="AE55" s="420">
        <f>ABS(INDEX(AE:AE,MATCH(AE52,$AA:$AA,0)+5)+INDEX(AE:AE,MATCH(AE52,$AA:$AA,0)+6)+INDEX(AE:AE,MATCH(AE52,$AA:$AA,0)+7))</f>
        <v>0</v>
      </c>
      <c r="AF55" s="421"/>
      <c r="AG55" s="420">
        <f>ABS(INDEX(AG:AG,MATCH(AG52,$AA:$AA,0)+5)+INDEX(AG:AG,MATCH(AG52,$AA:$AA,0)+6)+INDEX(AG:AG,MATCH(AG52,$AA:$AA,0)+7))</f>
        <v>0</v>
      </c>
      <c r="AH55" s="421"/>
      <c r="AI55" s="420">
        <f>ABS(INDEX(AI:AI,MATCH(AI52,$AA:$AA,0)+5)+INDEX(AI:AI,MATCH(AI52,$AA:$AA,0)+6)+INDEX(AI:AI,MATCH(AI52,$AA:$AA,0)+7))</f>
        <v>0</v>
      </c>
      <c r="AJ55" s="421"/>
      <c r="AK55" s="420">
        <f>ABS(INDEX(AK:AK,MATCH(AK52,$AA:$AA,0)+5)+INDEX(AK:AK,MATCH(AK52,$AA:$AA,0)+6)+INDEX(AK:AK,MATCH(AK52,$AA:$AA,0)+7))</f>
        <v>0</v>
      </c>
      <c r="AL55" s="421"/>
      <c r="AM55" s="420">
        <f>ABS(INDEX(AM:AM,MATCH(AM52,$AA:$AA,0)+5)+INDEX(AM:AM,MATCH(AM52,$AA:$AA,0)+6)+INDEX(AM:AM,MATCH(AM52,$AA:$AA,0)+7))</f>
        <v>0</v>
      </c>
      <c r="AN55" s="421"/>
      <c r="AO55" s="420">
        <f>ABS(INDEX(AO:AO,MATCH(AO52,$AA:$AA,0)+5)+INDEX(AO:AO,MATCH(AO52,$AA:$AA,0)+6)+INDEX(AO:AO,MATCH(AO52,$AA:$AA,0)+7))</f>
        <v>0</v>
      </c>
      <c r="AP55" s="421"/>
      <c r="AQ55" s="420">
        <f>ABS(INDEX(AQ:AQ,MATCH(AQ52,$AA:$AA,0)+5)+INDEX(AQ:AQ,MATCH(AQ52,$AA:$AA,0)+6)+INDEX(AQ:AQ,MATCH(AQ52,$AA:$AA,0)+7))</f>
        <v>0</v>
      </c>
      <c r="AR55" s="421"/>
      <c r="AS55" s="420">
        <f>ABS(INDEX(AS:AS,MATCH(AS52,$AA:$AA,0)+5)+INDEX(AS:AS,MATCH(AS52,$AA:$AA,0)+6)+INDEX(AS:AS,MATCH(AS52,$AA:$AA,0)+7))</f>
        <v>0</v>
      </c>
      <c r="AT55" s="421"/>
      <c r="AU55" s="1"/>
      <c r="AV55" s="1"/>
      <c r="AW55" s="83"/>
      <c r="AX55" s="84"/>
      <c r="BA55" s="149"/>
      <c r="BB55" s="150"/>
      <c r="BC55" s="151"/>
      <c r="BQ55" s="153"/>
      <c r="BR55" s="151"/>
      <c r="BV55" s="151"/>
      <c r="BZ55" s="151"/>
    </row>
    <row r="56" spans="1:78" ht="15.9" customHeight="1" x14ac:dyDescent="0.25">
      <c r="B56" s="391" t="str">
        <f t="shared" si="68"/>
        <v>Spieler 2</v>
      </c>
      <c r="C56" s="392" t="str">
        <f t="shared" si="68"/>
        <v/>
      </c>
      <c r="D56" s="393">
        <f>IF(AC56=301,"",AC56)</f>
        <v>0</v>
      </c>
      <c r="E56" s="393" t="str">
        <f>IF(AD56=0,"",AD56)</f>
        <v/>
      </c>
      <c r="F56" s="393">
        <f>IF(AE56=301,"",AE56)</f>
        <v>0</v>
      </c>
      <c r="G56" s="393" t="str">
        <f>IF(AF56=0,"",AF56)</f>
        <v/>
      </c>
      <c r="H56" s="393">
        <f>IF(AG56=301,"",AG56)</f>
        <v>0</v>
      </c>
      <c r="I56" s="393" t="str">
        <f>IF(AH56=0,"",AH56)</f>
        <v/>
      </c>
      <c r="J56" s="393">
        <f>IF(AI56=301,"",AI56)</f>
        <v>0</v>
      </c>
      <c r="K56" s="393" t="str">
        <f>IF(AJ56=0,"",AJ56)</f>
        <v/>
      </c>
      <c r="L56" s="393">
        <f>IF(AK56=301,"",AK56)</f>
        <v>0</v>
      </c>
      <c r="M56" s="393" t="str">
        <f>IF(AL56=0,"",AL56)</f>
        <v/>
      </c>
      <c r="N56" s="393">
        <f>IF(AM56=301,"",AM56)</f>
        <v>0</v>
      </c>
      <c r="O56" s="393" t="str">
        <f>IF(AN56=0,"",AN56)</f>
        <v/>
      </c>
      <c r="P56" s="393">
        <f>IF(AO56=301,"",AO56)</f>
        <v>0</v>
      </c>
      <c r="Q56" s="393" t="str">
        <f>IF(AP56=0,"",AP56)</f>
        <v/>
      </c>
      <c r="R56" s="393">
        <f>IF(AQ56=301,"",AQ56)</f>
        <v>0</v>
      </c>
      <c r="S56" s="393" t="str">
        <f>IF(AR56=0,"",AR56)</f>
        <v/>
      </c>
      <c r="T56" s="393">
        <f>IF(AS56=301,"",AS56)</f>
        <v>0</v>
      </c>
      <c r="U56" s="393" t="str">
        <f>IF(AT56=0,"",AT56)</f>
        <v/>
      </c>
      <c r="V56" s="404"/>
      <c r="W56" s="404"/>
      <c r="AA56" s="74" t="s">
        <v>2</v>
      </c>
      <c r="AB56" s="75"/>
      <c r="AC56" s="422">
        <f>ABS(INDEX(AC:AC,MATCH(AC52,$AA:$AA,0)+8)+INDEX(AC:AC,MATCH(AC52,$AA:$AA,0)+9)+INDEX(AC:AC,MATCH(AC52,$AA:$AA,0)+10))</f>
        <v>0</v>
      </c>
      <c r="AD56" s="423"/>
      <c r="AE56" s="422">
        <f>ABS(INDEX(AE:AE,MATCH(AE52,$AA:$AA,0)+8)+INDEX(AE:AE,MATCH(AE52,$AA:$AA,0)+9)+INDEX(AE:AE,MATCH(AE52,$AA:$AA,0)+10))</f>
        <v>0</v>
      </c>
      <c r="AF56" s="423"/>
      <c r="AG56" s="422">
        <f>ABS(INDEX(AG:AG,MATCH(AG52,$AA:$AA,0)+8)+INDEX(AG:AG,MATCH(AG52,$AA:$AA,0)+9)+INDEX(AG:AG,MATCH(AG52,$AA:$AA,0)+10))</f>
        <v>0</v>
      </c>
      <c r="AH56" s="423"/>
      <c r="AI56" s="422">
        <f>ABS(INDEX(AI:AI,MATCH(AI52,$AA:$AA,0)+8)+INDEX(AI:AI,MATCH(AI52,$AA:$AA,0)+9)+INDEX(AI:AI,MATCH(AI52,$AA:$AA,0)+10))</f>
        <v>0</v>
      </c>
      <c r="AJ56" s="423"/>
      <c r="AK56" s="422">
        <f>ABS(INDEX(AK:AK,MATCH(AK52,$AA:$AA,0)+8)+INDEX(AK:AK,MATCH(AK52,$AA:$AA,0)+9)+INDEX(AK:AK,MATCH(AK52,$AA:$AA,0)+10))</f>
        <v>0</v>
      </c>
      <c r="AL56" s="423"/>
      <c r="AM56" s="422">
        <f>ABS(INDEX(AM:AM,MATCH(AM52,$AA:$AA,0)+8)+INDEX(AM:AM,MATCH(AM52,$AA:$AA,0)+9)+INDEX(AM:AM,MATCH(AM52,$AA:$AA,0)+10))</f>
        <v>0</v>
      </c>
      <c r="AN56" s="423"/>
      <c r="AO56" s="422">
        <f>ABS(INDEX(AO:AO,MATCH(AO52,$AA:$AA,0)+8)+INDEX(AO:AO,MATCH(AO52,$AA:$AA,0)+9)+INDEX(AO:AO,MATCH(AO52,$AA:$AA,0)+10))</f>
        <v>0</v>
      </c>
      <c r="AP56" s="423"/>
      <c r="AQ56" s="422">
        <f>ABS(INDEX(AQ:AQ,MATCH(AQ52,$AA:$AA,0)+8)+INDEX(AQ:AQ,MATCH(AQ52,$AA:$AA,0)+9)+INDEX(AQ:AQ,MATCH(AQ52,$AA:$AA,0)+10))</f>
        <v>0</v>
      </c>
      <c r="AR56" s="423"/>
      <c r="AS56" s="422">
        <f>ABS(INDEX(AS:AS,MATCH(AS52,$AA:$AA,0)+8)+INDEX(AS:AS,MATCH(AS52,$AA:$AA,0)+9)+INDEX(AS:AS,MATCH(AS52,$AA:$AA,0)+10))</f>
        <v>0</v>
      </c>
      <c r="AT56" s="423"/>
      <c r="AU56" s="1"/>
      <c r="AV56" s="1"/>
      <c r="AW56" s="83"/>
      <c r="AX56" s="84"/>
      <c r="BA56" s="149"/>
      <c r="BB56" s="150"/>
      <c r="BC56" s="151"/>
      <c r="BQ56" s="153"/>
      <c r="BR56" s="151"/>
      <c r="BV56" s="151"/>
      <c r="BZ56" s="151"/>
    </row>
    <row r="57" spans="1:78" ht="15.9" customHeight="1" x14ac:dyDescent="0.25">
      <c r="B57" s="391" t="str">
        <f t="shared" si="68"/>
        <v>Spieler 3</v>
      </c>
      <c r="C57" s="392" t="str">
        <f t="shared" si="68"/>
        <v/>
      </c>
      <c r="D57" s="393">
        <f>IF(AC57=301,"",AC57)</f>
        <v>0</v>
      </c>
      <c r="E57" s="393" t="str">
        <f>IF(AD57=0,"",AD57)</f>
        <v/>
      </c>
      <c r="F57" s="393">
        <f>IF(AE57=301,"",AE57)</f>
        <v>0</v>
      </c>
      <c r="G57" s="393" t="str">
        <f>IF(AF57=0,"",AF57)</f>
        <v/>
      </c>
      <c r="H57" s="393">
        <f>IF(AG57=301,"",AG57)</f>
        <v>0</v>
      </c>
      <c r="I57" s="393" t="str">
        <f>IF(AH57=0,"",AH57)</f>
        <v/>
      </c>
      <c r="J57" s="393">
        <f>IF(AI57=301,"",AI57)</f>
        <v>0</v>
      </c>
      <c r="K57" s="393" t="str">
        <f>IF(AJ57=0,"",AJ57)</f>
        <v/>
      </c>
      <c r="L57" s="393">
        <f>IF(AK57=301,"",AK57)</f>
        <v>0</v>
      </c>
      <c r="M57" s="393" t="str">
        <f>IF(AL57=0,"",AL57)</f>
        <v/>
      </c>
      <c r="N57" s="393">
        <f>IF(AM57=301,"",AM57)</f>
        <v>0</v>
      </c>
      <c r="O57" s="393" t="str">
        <f>IF(AN57=0,"",AN57)</f>
        <v/>
      </c>
      <c r="P57" s="393">
        <f>IF(AO57=301,"",AO57)</f>
        <v>0</v>
      </c>
      <c r="Q57" s="393" t="str">
        <f>IF(AP57=0,"",AP57)</f>
        <v/>
      </c>
      <c r="R57" s="393">
        <f>IF(AQ57=301,"",AQ57)</f>
        <v>0</v>
      </c>
      <c r="S57" s="393" t="str">
        <f>IF(AR57=0,"",AR57)</f>
        <v/>
      </c>
      <c r="T57" s="393">
        <f>IF(AS57=301,"",AS57)</f>
        <v>0</v>
      </c>
      <c r="U57" s="393" t="str">
        <f>IF(AT57=0,"",AT57)</f>
        <v/>
      </c>
      <c r="V57" s="404"/>
      <c r="W57" s="404"/>
      <c r="AA57" s="74" t="s">
        <v>3</v>
      </c>
      <c r="AB57" s="75"/>
      <c r="AC57" s="422">
        <f>ABS(INDEX(AC:AC,MATCH(AC52,$AA:$AA,0)+11)+INDEX(AC:AC,MATCH(AC52,$AA:$AA,0)+12)+INDEX(AC:AC,MATCH(AC52,$AA:$AA,0)+13))</f>
        <v>0</v>
      </c>
      <c r="AD57" s="423"/>
      <c r="AE57" s="422">
        <f>ABS(INDEX(AE:AE,MATCH(AE52,$AA:$AA,0)+11)+INDEX(AE:AE,MATCH(AE52,$AA:$AA,0)+12)+INDEX(AE:AE,MATCH(AE52,$AA:$AA,0)+13))</f>
        <v>0</v>
      </c>
      <c r="AF57" s="423"/>
      <c r="AG57" s="422">
        <f>ABS(INDEX(AG:AG,MATCH(AG52,$AA:$AA,0)+11)+INDEX(AG:AG,MATCH(AG52,$AA:$AA,0)+12)+INDEX(AG:AG,MATCH(AG52,$AA:$AA,0)+13))</f>
        <v>0</v>
      </c>
      <c r="AH57" s="423"/>
      <c r="AI57" s="422">
        <f>ABS(INDEX(AI:AI,MATCH(AI52,$AA:$AA,0)+11)+INDEX(AI:AI,MATCH(AI52,$AA:$AA,0)+12)+INDEX(AI:AI,MATCH(AI52,$AA:$AA,0)+13))</f>
        <v>0</v>
      </c>
      <c r="AJ57" s="423"/>
      <c r="AK57" s="422">
        <f>ABS(INDEX(AK:AK,MATCH(AK52,$AA:$AA,0)+11)+INDEX(AK:AK,MATCH(AK52,$AA:$AA,0)+12)+INDEX(AK:AK,MATCH(AK52,$AA:$AA,0)+13))</f>
        <v>0</v>
      </c>
      <c r="AL57" s="423"/>
      <c r="AM57" s="422">
        <f>ABS(INDEX(AM:AM,MATCH(AM52,$AA:$AA,0)+11)+INDEX(AM:AM,MATCH(AM52,$AA:$AA,0)+12)+INDEX(AM:AM,MATCH(AM52,$AA:$AA,0)+13))</f>
        <v>0</v>
      </c>
      <c r="AN57" s="423"/>
      <c r="AO57" s="422">
        <f>ABS(INDEX(AO:AO,MATCH(AO52,$AA:$AA,0)+11)+INDEX(AO:AO,MATCH(AO52,$AA:$AA,0)+12)+INDEX(AO:AO,MATCH(AO52,$AA:$AA,0)+13))</f>
        <v>0</v>
      </c>
      <c r="AP57" s="423"/>
      <c r="AQ57" s="422">
        <f>ABS(INDEX(AQ:AQ,MATCH(AQ52,$AA:$AA,0)+11)+INDEX(AQ:AQ,MATCH(AQ52,$AA:$AA,0)+12)+INDEX(AQ:AQ,MATCH(AQ52,$AA:$AA,0)+13))</f>
        <v>0</v>
      </c>
      <c r="AR57" s="423"/>
      <c r="AS57" s="422">
        <f>ABS(INDEX(AS:AS,MATCH(AS52,$AA:$AA,0)+11)+INDEX(AS:AS,MATCH(AS52,$AA:$AA,0)+12)+INDEX(AS:AS,MATCH(AS52,$AA:$AA,0)+13))</f>
        <v>0</v>
      </c>
      <c r="AT57" s="423"/>
      <c r="AU57" s="1"/>
      <c r="AV57" s="1"/>
      <c r="AW57" s="83"/>
      <c r="AX57" s="84"/>
      <c r="BA57" s="149"/>
      <c r="BB57" s="150"/>
      <c r="BC57" s="151"/>
      <c r="BQ57" s="153"/>
      <c r="BR57" s="151"/>
      <c r="BV57" s="151"/>
      <c r="BZ57" s="151"/>
    </row>
    <row r="58" spans="1:78" ht="15.9" customHeight="1" x14ac:dyDescent="0.25">
      <c r="B58" s="391" t="str">
        <f t="shared" si="68"/>
        <v>Spieler 4</v>
      </c>
      <c r="C58" s="392" t="str">
        <f t="shared" si="68"/>
        <v/>
      </c>
      <c r="D58" s="393">
        <f>IF(AC58=301,"",AC58)</f>
        <v>0</v>
      </c>
      <c r="E58" s="393" t="str">
        <f>IF(AD58=0,"",AD58)</f>
        <v/>
      </c>
      <c r="F58" s="393">
        <f>IF(AE58=301,"",AE58)</f>
        <v>0</v>
      </c>
      <c r="G58" s="393" t="str">
        <f>IF(AF58=0,"",AF58)</f>
        <v/>
      </c>
      <c r="H58" s="393">
        <f>IF(AG58=301,"",AG58)</f>
        <v>0</v>
      </c>
      <c r="I58" s="393" t="str">
        <f>IF(AH58=0,"",AH58)</f>
        <v/>
      </c>
      <c r="J58" s="393">
        <f>IF(AI58=301,"",AI58)</f>
        <v>0</v>
      </c>
      <c r="K58" s="393" t="str">
        <f>IF(AJ58=0,"",AJ58)</f>
        <v/>
      </c>
      <c r="L58" s="393">
        <f>IF(AK58=301,"",AK58)</f>
        <v>0</v>
      </c>
      <c r="M58" s="393" t="str">
        <f>IF(AL58=0,"",AL58)</f>
        <v/>
      </c>
      <c r="N58" s="393">
        <f>IF(AM58=301,"",AM58)</f>
        <v>0</v>
      </c>
      <c r="O58" s="393" t="str">
        <f>IF(AN58=0,"",AN58)</f>
        <v/>
      </c>
      <c r="P58" s="393">
        <f>IF(AO58=301,"",AO58)</f>
        <v>0</v>
      </c>
      <c r="Q58" s="393" t="str">
        <f>IF(AP58=0,"",AP58)</f>
        <v/>
      </c>
      <c r="R58" s="393">
        <f>IF(AQ58=301,"",AQ58)</f>
        <v>0</v>
      </c>
      <c r="S58" s="393" t="str">
        <f>IF(AR58=0,"",AR58)</f>
        <v/>
      </c>
      <c r="T58" s="393">
        <f>IF(AS58=301,"",AS58)</f>
        <v>0</v>
      </c>
      <c r="U58" s="393" t="str">
        <f>IF(AT58=0,"",AT58)</f>
        <v/>
      </c>
      <c r="V58" s="404"/>
      <c r="W58" s="404"/>
      <c r="AA58" s="74" t="s">
        <v>11</v>
      </c>
      <c r="AB58" s="75"/>
      <c r="AC58" s="422">
        <f>ABS(INDEX(AC:AC,MATCH(AC52,$AA:$AA,0)+14)+INDEX(AC:AC,MATCH(AC52,$AA:$AA,0)+15)+INDEX(AC:AC,MATCH(AC52,$AA:$AA,0)+16))</f>
        <v>0</v>
      </c>
      <c r="AD58" s="423"/>
      <c r="AE58" s="422">
        <f>ABS(INDEX(AE:AE,MATCH(AE52,$AA:$AA,0)+14)+INDEX(AE:AE,MATCH(AE52,$AA:$AA,0)+15)+INDEX(AE:AE,MATCH(AE52,$AA:$AA,0)+16))</f>
        <v>0</v>
      </c>
      <c r="AF58" s="423"/>
      <c r="AG58" s="422">
        <f>ABS(INDEX(AG:AG,MATCH(AG52,$AA:$AA,0)+14)+INDEX(AG:AG,MATCH(AG52,$AA:$AA,0)+15)+INDEX(AG:AG,MATCH(AG52,$AA:$AA,0)+16))</f>
        <v>0</v>
      </c>
      <c r="AH58" s="423"/>
      <c r="AI58" s="422">
        <f>ABS(INDEX(AI:AI,MATCH(AI52,$AA:$AA,0)+14)+INDEX(AI:AI,MATCH(AI52,$AA:$AA,0)+15)+INDEX(AI:AI,MATCH(AI52,$AA:$AA,0)+16))</f>
        <v>0</v>
      </c>
      <c r="AJ58" s="423"/>
      <c r="AK58" s="422">
        <f>ABS(INDEX(AK:AK,MATCH(AK52,$AA:$AA,0)+14)+INDEX(AK:AK,MATCH(AK52,$AA:$AA,0)+15)+INDEX(AK:AK,MATCH(AK52,$AA:$AA,0)+16))</f>
        <v>0</v>
      </c>
      <c r="AL58" s="423"/>
      <c r="AM58" s="422">
        <f>ABS(INDEX(AM:AM,MATCH(AM52,$AA:$AA,0)+14)+INDEX(AM:AM,MATCH(AM52,$AA:$AA,0)+15)+INDEX(AM:AM,MATCH(AM52,$AA:$AA,0)+16))</f>
        <v>0</v>
      </c>
      <c r="AN58" s="423"/>
      <c r="AO58" s="422">
        <f>ABS(INDEX(AO:AO,MATCH(AO52,$AA:$AA,0)+14)+INDEX(AO:AO,MATCH(AO52,$AA:$AA,0)+15)+INDEX(AO:AO,MATCH(AO52,$AA:$AA,0)+16))</f>
        <v>0</v>
      </c>
      <c r="AP58" s="423"/>
      <c r="AQ58" s="422">
        <f>ABS(INDEX(AQ:AQ,MATCH(AQ52,$AA:$AA,0)+14)+INDEX(AQ:AQ,MATCH(AQ52,$AA:$AA,0)+15)+INDEX(AQ:AQ,MATCH(AQ52,$AA:$AA,0)+16))</f>
        <v>0</v>
      </c>
      <c r="AR58" s="423"/>
      <c r="AS58" s="422">
        <f>ABS(INDEX(AS:AS,MATCH(AS52,$AA:$AA,0)+14)+INDEX(AS:AS,MATCH(AS52,$AA:$AA,0)+15)+INDEX(AS:AS,MATCH(AS52,$AA:$AA,0)+16))</f>
        <v>0</v>
      </c>
      <c r="AT58" s="423"/>
      <c r="AU58" s="1"/>
      <c r="AV58" s="1"/>
      <c r="AW58" s="83"/>
      <c r="AX58" s="84"/>
      <c r="BA58" s="149"/>
      <c r="BB58" s="150"/>
      <c r="BC58" s="151"/>
      <c r="BQ58" s="153"/>
      <c r="BR58" s="151"/>
      <c r="BV58" s="151"/>
      <c r="BZ58" s="151"/>
    </row>
    <row r="59" spans="1:78" ht="15.9" customHeight="1" x14ac:dyDescent="0.25">
      <c r="B59" s="388" t="str">
        <f t="shared" si="68"/>
        <v>Gesamt</v>
      </c>
      <c r="C59" s="389" t="str">
        <f t="shared" si="68"/>
        <v/>
      </c>
      <c r="D59" s="394">
        <f>IF(AC59=1505,"",AC59)</f>
        <v>0</v>
      </c>
      <c r="E59" s="394" t="str">
        <f>IF(AD59=0,"",AD59)</f>
        <v/>
      </c>
      <c r="F59" s="394">
        <f>IF(AE59=1505,"",AE59)</f>
        <v>0</v>
      </c>
      <c r="G59" s="394" t="str">
        <f>IF(AF59=0,"",AF59)</f>
        <v/>
      </c>
      <c r="H59" s="394">
        <f>IF(AG59=1505,"",AG59)</f>
        <v>0</v>
      </c>
      <c r="I59" s="394" t="str">
        <f>IF(AH59=0,"",AH59)</f>
        <v/>
      </c>
      <c r="J59" s="394">
        <f>IF(AI59=1505,"",AI59)</f>
        <v>0</v>
      </c>
      <c r="K59" s="394" t="str">
        <f>IF(AJ59=0,"",AJ59)</f>
        <v/>
      </c>
      <c r="L59" s="394">
        <f>IF(AK59=1505,"",AK59)</f>
        <v>0</v>
      </c>
      <c r="M59" s="394" t="str">
        <f>IF(AL59=0,"",AL59)</f>
        <v/>
      </c>
      <c r="N59" s="394">
        <f>IF(AM59=1505,"",AM59)</f>
        <v>0</v>
      </c>
      <c r="O59" s="394" t="str">
        <f>IF(AN59=0,"",AN59)</f>
        <v/>
      </c>
      <c r="P59" s="394">
        <f>IF(AO59=1505,"",AO59)</f>
        <v>0</v>
      </c>
      <c r="Q59" s="394" t="str">
        <f>IF(AP59=0,"",AP59)</f>
        <v/>
      </c>
      <c r="R59" s="394">
        <f>IF(AQ59=1505,"",AQ59)</f>
        <v>0</v>
      </c>
      <c r="S59" s="394" t="str">
        <f>IF(AR59=0,"",AR59)</f>
        <v/>
      </c>
      <c r="T59" s="394">
        <f>IF(AS59=1505,"",AS59)</f>
        <v>0</v>
      </c>
      <c r="U59" s="394" t="str">
        <f>IF(AT59=0,"",AT59)</f>
        <v/>
      </c>
      <c r="V59" s="290"/>
      <c r="W59" s="290"/>
      <c r="AA59" s="76" t="s">
        <v>960</v>
      </c>
      <c r="AB59" s="77"/>
      <c r="AC59" s="388">
        <f>SUM(AC55:AC58)</f>
        <v>0</v>
      </c>
      <c r="AD59" s="389"/>
      <c r="AE59" s="388">
        <f>SUM(AE55:AE58)</f>
        <v>0</v>
      </c>
      <c r="AF59" s="389"/>
      <c r="AG59" s="388">
        <f>SUM(AG55:AG58)</f>
        <v>0</v>
      </c>
      <c r="AH59" s="389"/>
      <c r="AI59" s="388">
        <f>SUM(AI55:AI58)</f>
        <v>0</v>
      </c>
      <c r="AJ59" s="389"/>
      <c r="AK59" s="388">
        <f>SUM(AK55:AK58)</f>
        <v>0</v>
      </c>
      <c r="AL59" s="389"/>
      <c r="AM59" s="388">
        <f>SUM(AM55:AM58)</f>
        <v>0</v>
      </c>
      <c r="AN59" s="389"/>
      <c r="AO59" s="388">
        <f>SUM(AO55:AO58)</f>
        <v>0</v>
      </c>
      <c r="AP59" s="389"/>
      <c r="AQ59" s="388">
        <f>SUM(AQ55:AQ58)</f>
        <v>0</v>
      </c>
      <c r="AR59" s="389"/>
      <c r="AS59" s="388">
        <f>SUM(AS55:AS58)</f>
        <v>0</v>
      </c>
      <c r="AT59" s="389"/>
      <c r="AU59" s="69"/>
      <c r="AV59" s="69"/>
      <c r="AW59" s="83"/>
      <c r="AX59" s="84"/>
      <c r="BA59" s="149"/>
      <c r="BB59" s="150"/>
      <c r="BC59" s="151"/>
      <c r="BQ59" s="153"/>
      <c r="BR59" s="151"/>
      <c r="BV59" s="151"/>
      <c r="BZ59" s="151"/>
    </row>
    <row r="60" spans="1:78" ht="10.5" customHeight="1" x14ac:dyDescent="0.25">
      <c r="B60" s="78"/>
      <c r="C60" s="6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AA60" s="78"/>
      <c r="AB60" s="69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83"/>
      <c r="AX60" s="84"/>
      <c r="BA60" s="149"/>
      <c r="BB60" s="150"/>
      <c r="BC60" s="151"/>
      <c r="BQ60" s="153"/>
      <c r="BR60" s="151"/>
      <c r="BV60" s="151"/>
      <c r="BZ60" s="151"/>
    </row>
    <row r="61" spans="1:78" ht="21" customHeight="1" x14ac:dyDescent="0.4">
      <c r="B61" s="28" t="str">
        <f>AA61</f>
        <v>Team-Nr.</v>
      </c>
      <c r="C61" s="29"/>
      <c r="D61" s="28" t="str">
        <f>AC61</f>
        <v>Liga:</v>
      </c>
      <c r="E61" s="31"/>
      <c r="F61" s="390" t="str">
        <f>AE61</f>
        <v>Bayernliga Herren</v>
      </c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2"/>
      <c r="S61" s="33" t="s">
        <v>955</v>
      </c>
      <c r="T61" s="34"/>
      <c r="U61" s="401" t="str">
        <f>AT61</f>
        <v>11.04./12.04.</v>
      </c>
      <c r="V61" s="402"/>
      <c r="W61" s="403"/>
      <c r="X61" s="386"/>
      <c r="Y61" s="387"/>
      <c r="Z61" s="387"/>
      <c r="AA61" s="28" t="s">
        <v>974</v>
      </c>
      <c r="AB61" s="29"/>
      <c r="AC61" s="30" t="s">
        <v>953</v>
      </c>
      <c r="AD61" s="31"/>
      <c r="AE61" s="29" t="str">
        <f>Schlüssel!$C$1</f>
        <v>Bayernliga Herren</v>
      </c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32"/>
      <c r="AR61" s="33" t="s">
        <v>955</v>
      </c>
      <c r="AS61" s="34"/>
      <c r="AT61" s="401" t="str">
        <f>VLOOKUP(AS62,Spielorte!$A$1:$C$6,2)</f>
        <v>11.04./12.04.</v>
      </c>
      <c r="AU61" s="402"/>
      <c r="AV61" s="403"/>
      <c r="AW61" s="83"/>
      <c r="AX61" s="84"/>
      <c r="BA61" s="149" t="s">
        <v>1117</v>
      </c>
      <c r="BB61" s="150" t="s">
        <v>972</v>
      </c>
      <c r="BC61" s="151" t="s">
        <v>991</v>
      </c>
      <c r="BD61" s="152" t="s">
        <v>990</v>
      </c>
      <c r="BE61" s="152" t="s">
        <v>972</v>
      </c>
      <c r="BF61" s="152" t="s">
        <v>992</v>
      </c>
      <c r="BG61" s="152" t="s">
        <v>1028</v>
      </c>
      <c r="BH61" s="152" t="s">
        <v>1118</v>
      </c>
      <c r="BI61" s="152" t="s">
        <v>1119</v>
      </c>
      <c r="BJ61" s="152" t="s">
        <v>1120</v>
      </c>
      <c r="BK61" s="152" t="s">
        <v>1121</v>
      </c>
      <c r="BL61" s="152" t="s">
        <v>1122</v>
      </c>
      <c r="BM61" s="152" t="s">
        <v>1129</v>
      </c>
      <c r="BN61" s="152" t="s">
        <v>1130</v>
      </c>
      <c r="BO61" s="152" t="s">
        <v>1131</v>
      </c>
      <c r="BP61" s="152" t="s">
        <v>1132</v>
      </c>
      <c r="BQ61" s="153" t="s">
        <v>1123</v>
      </c>
      <c r="BR61" s="151" t="s">
        <v>993</v>
      </c>
      <c r="BS61" s="152" t="s">
        <v>1124</v>
      </c>
      <c r="BT61" s="152" t="s">
        <v>1125</v>
      </c>
      <c r="BU61" s="152" t="s">
        <v>991</v>
      </c>
      <c r="BV61" s="151" t="s">
        <v>993</v>
      </c>
      <c r="BW61" s="153" t="s">
        <v>1126</v>
      </c>
      <c r="BX61" s="152" t="s">
        <v>1127</v>
      </c>
      <c r="BY61" s="152" t="s">
        <v>1128</v>
      </c>
      <c r="BZ61" s="151" t="s">
        <v>993</v>
      </c>
    </row>
    <row r="62" spans="1:78" ht="17.25" customHeight="1" thickBot="1" x14ac:dyDescent="0.45">
      <c r="B62" s="37">
        <f>AA62</f>
        <v>3</v>
      </c>
      <c r="D62" s="30" t="s">
        <v>954</v>
      </c>
      <c r="E62" s="38"/>
      <c r="F62" s="400" t="str">
        <f>AE62</f>
        <v>Unterföhring Dreambowl Palace</v>
      </c>
      <c r="G62" s="400"/>
      <c r="H62" s="400"/>
      <c r="I62" s="400"/>
      <c r="J62" s="400"/>
      <c r="K62" s="400"/>
      <c r="L62" s="400"/>
      <c r="M62" s="400"/>
      <c r="N62" s="400"/>
      <c r="O62" s="400"/>
      <c r="P62" s="39"/>
      <c r="Q62" s="39"/>
      <c r="S62" s="33" t="s">
        <v>952</v>
      </c>
      <c r="T62" s="40">
        <f>AS62</f>
        <v>6</v>
      </c>
      <c r="U62" s="34"/>
      <c r="V62" s="34"/>
      <c r="Z62" s="36"/>
      <c r="AA62" s="37">
        <v>3</v>
      </c>
      <c r="AC62" s="30" t="s">
        <v>954</v>
      </c>
      <c r="AD62" s="38"/>
      <c r="AE62" s="85" t="str">
        <f>VLOOKUP(AS62,Spielorte!$A$1:$C$6,3)</f>
        <v>Unterföhring Dreambowl Palace</v>
      </c>
      <c r="AF62" s="85"/>
      <c r="AG62" s="85"/>
      <c r="AH62" s="85"/>
      <c r="AI62" s="85"/>
      <c r="AJ62" s="85"/>
      <c r="AK62" s="85"/>
      <c r="AL62" s="85"/>
      <c r="AM62" s="85"/>
      <c r="AN62" s="85"/>
      <c r="AO62" s="39"/>
      <c r="AP62" s="39"/>
      <c r="AR62" s="33" t="s">
        <v>952</v>
      </c>
      <c r="AS62" s="40">
        <v>6</v>
      </c>
      <c r="AT62" s="34"/>
      <c r="AU62" s="34"/>
      <c r="AW62" s="83"/>
      <c r="AX62" s="84"/>
      <c r="BA62" s="149"/>
      <c r="BB62" s="150"/>
      <c r="BC62" s="151"/>
      <c r="BQ62" s="153"/>
      <c r="BR62" s="151"/>
      <c r="BV62" s="151"/>
      <c r="BW62" s="153"/>
      <c r="BZ62" s="151"/>
    </row>
    <row r="63" spans="1:78" ht="15.75" customHeight="1" thickBot="1" x14ac:dyDescent="0.3">
      <c r="B63" s="41" t="str">
        <f>VLOOKUP(B62,Schlüssel!$A$5:$B$14,2)</f>
        <v>SG DJK Rimpar 1</v>
      </c>
      <c r="C63" s="42"/>
      <c r="D63" s="43"/>
      <c r="E63" s="44"/>
      <c r="F63" s="45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AA63" s="41" t="str">
        <f>VLOOKUP(AA62,Schlüssel!$A$5:$B$14,2)</f>
        <v>SG DJK Rimpar 1</v>
      </c>
      <c r="AB63" s="42"/>
      <c r="AC63" s="43"/>
      <c r="AD63" s="44"/>
      <c r="AE63" s="45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W63" s="83"/>
      <c r="AX63" s="84"/>
      <c r="BA63" s="149"/>
      <c r="BB63" s="150"/>
      <c r="BC63" s="151"/>
      <c r="BQ63" s="153"/>
      <c r="BR63" s="151"/>
      <c r="BV63" s="151"/>
      <c r="BW63" s="153"/>
      <c r="BZ63" s="151"/>
    </row>
    <row r="64" spans="1:78" ht="13.8" thickBot="1" x14ac:dyDescent="0.3">
      <c r="A64" s="4"/>
      <c r="B64" s="28"/>
      <c r="C64" s="47"/>
      <c r="D64" s="48" t="s">
        <v>10</v>
      </c>
      <c r="E64" s="28">
        <f>VLOOKUP($B$2,Schlüssel!$A$5:$DZ$14,13)</f>
        <v>7</v>
      </c>
      <c r="F64" s="49" t="s">
        <v>10</v>
      </c>
      <c r="G64" s="28">
        <f>VLOOKUP($B$2,Schlüssel!$A$5:$DZ$14,14)</f>
        <v>6</v>
      </c>
      <c r="H64" s="49" t="s">
        <v>10</v>
      </c>
      <c r="I64" s="28">
        <f>VLOOKUP($B$2,Schlüssel!$A$5:$DZ$14,15)</f>
        <v>9</v>
      </c>
      <c r="J64" s="49" t="s">
        <v>10</v>
      </c>
      <c r="K64" s="28">
        <f>VLOOKUP($B$2,Schlüssel!$A$5:$DZ$14,16)</f>
        <v>11</v>
      </c>
      <c r="L64" s="49" t="s">
        <v>10</v>
      </c>
      <c r="M64" s="28">
        <f>VLOOKUP($B$2,Schlüssel!$A$5:$DZ$14,17)</f>
        <v>3</v>
      </c>
      <c r="N64" s="49" t="s">
        <v>10</v>
      </c>
      <c r="O64" s="28">
        <f>VLOOKUP($B$2,Schlüssel!$A$5:$DZ$14,18)</f>
        <v>5</v>
      </c>
      <c r="P64" s="49" t="s">
        <v>10</v>
      </c>
      <c r="Q64" s="28">
        <f>VLOOKUP($B$2,Schlüssel!$A$5:$DZ$14,19)</f>
        <v>12</v>
      </c>
      <c r="R64" s="49" t="s">
        <v>10</v>
      </c>
      <c r="S64" s="28">
        <f>VLOOKUP($B$2,Schlüssel!$A$5:$DZ$14,20)</f>
        <v>10</v>
      </c>
      <c r="T64" s="49" t="s">
        <v>10</v>
      </c>
      <c r="U64" s="28">
        <f>VLOOKUP($B$2,Schlüssel!$A$5:$DZ$14,21)</f>
        <v>4</v>
      </c>
      <c r="Z64" s="2"/>
      <c r="AA64" s="28"/>
      <c r="AB64" s="47"/>
      <c r="AC64" s="48" t="s">
        <v>10</v>
      </c>
      <c r="AD64" s="28">
        <f>VLOOKUP(AA62,Schlüssel!$A$5:$DZ$14,113)</f>
        <v>17</v>
      </c>
      <c r="AE64" s="49" t="s">
        <v>10</v>
      </c>
      <c r="AF64" s="28">
        <f>VLOOKUP(AA62,Schlüssel!$A$5:$DZ$14,114)</f>
        <v>12</v>
      </c>
      <c r="AG64" s="49" t="s">
        <v>10</v>
      </c>
      <c r="AH64" s="28">
        <f>VLOOKUP(AA62,Schlüssel!$A$5:$DZ$14,115)</f>
        <v>13</v>
      </c>
      <c r="AI64" s="49" t="s">
        <v>10</v>
      </c>
      <c r="AJ64" s="28">
        <f>VLOOKUP(AA62,Schlüssel!$A$5:$DZ$14,116)</f>
        <v>18</v>
      </c>
      <c r="AK64" s="49" t="s">
        <v>10</v>
      </c>
      <c r="AL64" s="28">
        <f>VLOOKUP(AA62,Schlüssel!$A$5:$DZ$14,117)</f>
        <v>16</v>
      </c>
      <c r="AM64" s="49" t="s">
        <v>10</v>
      </c>
      <c r="AN64" s="28">
        <f>VLOOKUP(AA62,Schlüssel!$A$5:$DZ$14,118)</f>
        <v>20</v>
      </c>
      <c r="AO64" s="49" t="s">
        <v>10</v>
      </c>
      <c r="AP64" s="28">
        <f>VLOOKUP(AA62,Schlüssel!$A$5:$DZ$14,119)</f>
        <v>14</v>
      </c>
      <c r="AQ64" s="49" t="s">
        <v>10</v>
      </c>
      <c r="AR64" s="28">
        <f>VLOOKUP(AA62,Schlüssel!$A$5:$DZ$14,120)</f>
        <v>11</v>
      </c>
      <c r="AS64" s="49" t="s">
        <v>10</v>
      </c>
      <c r="AT64" s="28">
        <f>VLOOKUP(AA62,Schlüssel!$A$5:$DZ$14,121)</f>
        <v>19</v>
      </c>
      <c r="AW64" s="83"/>
      <c r="AX64" s="84"/>
      <c r="BA64" s="149"/>
      <c r="BB64" s="150"/>
      <c r="BC64" s="151"/>
      <c r="BQ64" s="153"/>
      <c r="BR64" s="151"/>
      <c r="BV64" s="151"/>
      <c r="BW64" s="153"/>
      <c r="BZ64" s="151"/>
    </row>
    <row r="65" spans="1:78" ht="20.25" customHeight="1" x14ac:dyDescent="0.25">
      <c r="B65" s="50" t="s">
        <v>1</v>
      </c>
      <c r="C65" s="51"/>
      <c r="D65" s="388" t="s">
        <v>961</v>
      </c>
      <c r="E65" s="389"/>
      <c r="F65" s="388" t="s">
        <v>962</v>
      </c>
      <c r="G65" s="389"/>
      <c r="H65" s="388" t="s">
        <v>963</v>
      </c>
      <c r="I65" s="389"/>
      <c r="J65" s="388" t="s">
        <v>964</v>
      </c>
      <c r="K65" s="389"/>
      <c r="L65" s="388" t="s">
        <v>965</v>
      </c>
      <c r="M65" s="389"/>
      <c r="N65" s="388" t="s">
        <v>966</v>
      </c>
      <c r="O65" s="389"/>
      <c r="P65" s="388" t="s">
        <v>967</v>
      </c>
      <c r="Q65" s="389"/>
      <c r="R65" s="388" t="s">
        <v>968</v>
      </c>
      <c r="S65" s="389"/>
      <c r="T65" s="388" t="s">
        <v>969</v>
      </c>
      <c r="U65" s="389"/>
      <c r="V65" s="416" t="s">
        <v>960</v>
      </c>
      <c r="W65" s="417"/>
      <c r="AA65" s="50" t="s">
        <v>1</v>
      </c>
      <c r="AB65" s="51"/>
      <c r="AC65" s="76" t="s">
        <v>961</v>
      </c>
      <c r="AD65" s="77"/>
      <c r="AE65" s="76" t="s">
        <v>962</v>
      </c>
      <c r="AF65" s="77"/>
      <c r="AG65" s="76" t="s">
        <v>963</v>
      </c>
      <c r="AH65" s="77"/>
      <c r="AI65" s="76" t="s">
        <v>964</v>
      </c>
      <c r="AJ65" s="77"/>
      <c r="AK65" s="76" t="s">
        <v>965</v>
      </c>
      <c r="AL65" s="77"/>
      <c r="AM65" s="76" t="s">
        <v>966</v>
      </c>
      <c r="AN65" s="77"/>
      <c r="AO65" s="76" t="s">
        <v>967</v>
      </c>
      <c r="AP65" s="77"/>
      <c r="AQ65" s="76" t="s">
        <v>968</v>
      </c>
      <c r="AR65" s="77"/>
      <c r="AS65" s="76" t="s">
        <v>969</v>
      </c>
      <c r="AT65" s="86"/>
      <c r="AU65" s="87" t="s">
        <v>960</v>
      </c>
      <c r="AV65" s="88"/>
      <c r="AW65" s="83"/>
      <c r="AX65" s="84"/>
      <c r="BA65" s="149"/>
      <c r="BB65" s="150"/>
      <c r="BC65" s="151"/>
      <c r="BQ65" s="153"/>
      <c r="BR65" s="151"/>
      <c r="BV65" s="151"/>
      <c r="BZ65" s="151"/>
    </row>
    <row r="66" spans="1:78" ht="15" customHeight="1" thickBot="1" x14ac:dyDescent="0.3">
      <c r="B66" s="52" t="s">
        <v>970</v>
      </c>
      <c r="C66" s="53" t="s">
        <v>971</v>
      </c>
      <c r="D66" s="54" t="s">
        <v>972</v>
      </c>
      <c r="E66" s="54" t="s">
        <v>973</v>
      </c>
      <c r="F66" s="54" t="s">
        <v>972</v>
      </c>
      <c r="G66" s="54" t="s">
        <v>973</v>
      </c>
      <c r="H66" s="54" t="s">
        <v>972</v>
      </c>
      <c r="I66" s="54" t="s">
        <v>973</v>
      </c>
      <c r="J66" s="54" t="s">
        <v>972</v>
      </c>
      <c r="K66" s="54" t="s">
        <v>973</v>
      </c>
      <c r="L66" s="54" t="s">
        <v>972</v>
      </c>
      <c r="M66" s="54" t="s">
        <v>973</v>
      </c>
      <c r="N66" s="54" t="s">
        <v>972</v>
      </c>
      <c r="O66" s="54" t="s">
        <v>973</v>
      </c>
      <c r="P66" s="54" t="s">
        <v>972</v>
      </c>
      <c r="Q66" s="54" t="s">
        <v>973</v>
      </c>
      <c r="R66" s="54" t="s">
        <v>972</v>
      </c>
      <c r="S66" s="54" t="s">
        <v>973</v>
      </c>
      <c r="T66" s="54" t="s">
        <v>972</v>
      </c>
      <c r="U66" s="54" t="s">
        <v>973</v>
      </c>
      <c r="V66" s="54" t="s">
        <v>972</v>
      </c>
      <c r="W66" s="55" t="s">
        <v>973</v>
      </c>
      <c r="AA66" s="52" t="s">
        <v>970</v>
      </c>
      <c r="AB66" s="53" t="s">
        <v>971</v>
      </c>
      <c r="AC66" s="54" t="s">
        <v>972</v>
      </c>
      <c r="AD66" s="54" t="s">
        <v>973</v>
      </c>
      <c r="AE66" s="54" t="s">
        <v>972</v>
      </c>
      <c r="AF66" s="54" t="s">
        <v>973</v>
      </c>
      <c r="AG66" s="54" t="s">
        <v>972</v>
      </c>
      <c r="AH66" s="54" t="s">
        <v>973</v>
      </c>
      <c r="AI66" s="54" t="s">
        <v>972</v>
      </c>
      <c r="AJ66" s="54" t="s">
        <v>973</v>
      </c>
      <c r="AK66" s="54" t="s">
        <v>972</v>
      </c>
      <c r="AL66" s="54" t="s">
        <v>973</v>
      </c>
      <c r="AM66" s="54" t="s">
        <v>972</v>
      </c>
      <c r="AN66" s="54" t="s">
        <v>973</v>
      </c>
      <c r="AO66" s="54" t="s">
        <v>972</v>
      </c>
      <c r="AP66" s="54" t="s">
        <v>973</v>
      </c>
      <c r="AQ66" s="54" t="s">
        <v>972</v>
      </c>
      <c r="AR66" s="54" t="s">
        <v>973</v>
      </c>
      <c r="AS66" s="54" t="s">
        <v>972</v>
      </c>
      <c r="AT66" s="89" t="s">
        <v>973</v>
      </c>
      <c r="AU66" s="52" t="s">
        <v>972</v>
      </c>
      <c r="AV66" s="55" t="s">
        <v>973</v>
      </c>
      <c r="AW66" s="83"/>
      <c r="AX66" s="84"/>
      <c r="BA66" s="149"/>
      <c r="BB66" s="150"/>
      <c r="BC66" s="151"/>
      <c r="BQ66" s="153"/>
      <c r="BR66" s="151"/>
      <c r="BV66" s="151"/>
      <c r="BZ66" s="151"/>
    </row>
    <row r="67" spans="1:78" ht="17.100000000000001" customHeight="1" x14ac:dyDescent="0.25">
      <c r="A67" s="413" t="s">
        <v>0</v>
      </c>
      <c r="B67" s="56" t="str">
        <f>IF(AA67=0,"",AA67)</f>
        <v/>
      </c>
      <c r="C67" s="57" t="str">
        <f>IF(AB67=0,"",AB67)</f>
        <v/>
      </c>
      <c r="D67" s="58" t="str">
        <f>IF(AC67=0,"",AC67)</f>
        <v/>
      </c>
      <c r="E67" s="397">
        <f>IF(AD67="","",AD67)</f>
        <v>0</v>
      </c>
      <c r="F67" s="58" t="str">
        <f t="shared" ref="F67:F80" si="69">IF(AE67=0,"",AE67)</f>
        <v/>
      </c>
      <c r="G67" s="397">
        <f>IF(AF67="","",AF67)</f>
        <v>0</v>
      </c>
      <c r="H67" s="58" t="str">
        <f t="shared" ref="H67:H80" si="70">IF(AG67=0,"",AG67)</f>
        <v/>
      </c>
      <c r="I67" s="397">
        <f>IF(AH67="","",AH67)</f>
        <v>0</v>
      </c>
      <c r="J67" s="58" t="str">
        <f t="shared" ref="J67:J80" si="71">IF(AI67=0,"",AI67)</f>
        <v/>
      </c>
      <c r="K67" s="397">
        <f>IF(AJ67="","",AJ67)</f>
        <v>0</v>
      </c>
      <c r="L67" s="58" t="str">
        <f t="shared" ref="L67:L80" si="72">IF(AK67=0,"",AK67)</f>
        <v/>
      </c>
      <c r="M67" s="397">
        <f>IF(AL67="","",AL67)</f>
        <v>0</v>
      </c>
      <c r="N67" s="58" t="str">
        <f>IF(AM67=0,"",AM67)</f>
        <v/>
      </c>
      <c r="O67" s="397">
        <f>IF(AN67="","",AN67)</f>
        <v>0</v>
      </c>
      <c r="P67" s="58" t="str">
        <f t="shared" ref="P67:P80" si="73">IF(AO67=0,"",AO67)</f>
        <v/>
      </c>
      <c r="Q67" s="397">
        <f>IF(AP67="","",AP67)</f>
        <v>0</v>
      </c>
      <c r="R67" s="58" t="str">
        <f t="shared" ref="R67:R80" si="74">IF(AQ67=0,"",AQ67)</f>
        <v/>
      </c>
      <c r="S67" s="397">
        <f>IF(AR67="","",AR67)</f>
        <v>0</v>
      </c>
      <c r="T67" s="58" t="str">
        <f t="shared" ref="T67:T80" si="75">IF(AS67=0,"",AS67)</f>
        <v/>
      </c>
      <c r="U67" s="397">
        <f>IF(AT67="","",AT67)</f>
        <v>0</v>
      </c>
      <c r="V67" s="58" t="str">
        <f t="shared" ref="V67:V80" si="76">IF(AU67=0,"",AU67)</f>
        <v/>
      </c>
      <c r="W67" s="397">
        <f>IF(AV67="","",AV67)</f>
        <v>0</v>
      </c>
      <c r="Z67" s="405" t="s">
        <v>0</v>
      </c>
      <c r="AA67" s="272" t="str">
        <f>IF(AB67=0,"",_xlfn.CONCAT(VLOOKUP(AB67,Starter!A:C,2,0)))</f>
        <v/>
      </c>
      <c r="AB67" s="81"/>
      <c r="AC67" s="283"/>
      <c r="AD67" s="163">
        <f>IF(SUM(AC67:AC69)+AC85=0,0,IF(SUM(ABS(AC67),ABS(AC68),ABS(AC69))=AC85,0.5,IF(SUM(ABS(AC67),ABS(AC68),ABS(AC69))&gt;AC85,1,0)))</f>
        <v>0</v>
      </c>
      <c r="AE67" s="132"/>
      <c r="AF67" s="91">
        <f>IF(SUM(AE67:AE69)+AE85=0,0,IF(SUM(ABS(AE67),ABS(AE68),ABS(AE69))=AE85,0.5,IF(SUM(ABS(AE67),ABS(AE68),ABS(AE69))&gt;AE85,1,0)))</f>
        <v>0</v>
      </c>
      <c r="AG67" s="129"/>
      <c r="AH67" s="91">
        <f>IF(SUM(AG67:AG69)+AG85=0,0,IF(SUM(ABS(AG67),ABS(AG68),ABS(AG69))=AG85,0.5,IF(SUM(ABS(AG67),ABS(AG68),ABS(AG69))&gt;AG85,1,0)))</f>
        <v>0</v>
      </c>
      <c r="AI67" s="129"/>
      <c r="AJ67" s="91">
        <f>IF(SUM(AI67:AI69)+AI85=0,0,IF(SUM(ABS(AI67),ABS(AI68),ABS(AI69))=AI85,0.5,IF(SUM(ABS(AI67),ABS(AI68),ABS(AI69))&gt;AI85,1,0)))</f>
        <v>0</v>
      </c>
      <c r="AK67" s="129"/>
      <c r="AL67" s="91">
        <f>IF(SUM(AK67:AK69)+AK85=0,0,IF(SUM(ABS(AK67),ABS(AK68),ABS(AK69))=AK85,0.5,IF(SUM(ABS(AK67),ABS(AK68),ABS(AK69))&gt;AK85,1,0)))</f>
        <v>0</v>
      </c>
      <c r="AM67" s="129"/>
      <c r="AN67" s="91">
        <f>IF(SUM(AM67:AM69)+AM85=0,0,IF(SUM(ABS(AM67),ABS(AM68),ABS(AM69))=AM85,0.5,IF(SUM(ABS(AM67),ABS(AM68),ABS(AM69))&gt;AM85,1,0)))</f>
        <v>0</v>
      </c>
      <c r="AO67" s="129"/>
      <c r="AP67" s="91">
        <f>IF(SUM(AO67:AO69)+AO85=0,0,IF(SUM(ABS(AO67),ABS(AO68),ABS(AO69))=AO85,0.5,IF(SUM(ABS(AO67),ABS(AO68),ABS(AO69))&gt;AO85,1,0)))</f>
        <v>0</v>
      </c>
      <c r="AQ67" s="129"/>
      <c r="AR67" s="91">
        <f>IF(SUM(AQ67:AQ69)+AQ85=0,0,IF(SUM(ABS(AQ67),ABS(AQ68),ABS(AQ69))=AQ85,0.5,IF(SUM(ABS(AQ67),ABS(AQ68),ABS(AQ69))&gt;AQ85,1,0)))</f>
        <v>0</v>
      </c>
      <c r="AS67" s="129"/>
      <c r="AT67" s="91">
        <f>IF(SUM(AS67:AS69)+AS85=0,0,IF(SUM(ABS(AS67),ABS(AS68),ABS(AS69))=AS85,0.5,IF(SUM(ABS(AS67),ABS(AS68),ABS(AS69))&gt;AS85,1,0)))</f>
        <v>0</v>
      </c>
      <c r="AU67" s="92">
        <f t="shared" ref="AU67:AU78" si="77">ABS(SUM(AC67:AC67))+ABS(SUM(AE67:AE67))+ABS(SUM(AG67:AG67))+ABS(SUM(AI67:AI67))+ABS(SUM(AK67:AK67))+ABS(SUM(AM67:AM67))+ABS(SUM(AO67:AO67))+ABS(SUM(AQ67:AQ67))+ABS(SUM(AS67:AS67))</f>
        <v>0</v>
      </c>
      <c r="AV67" s="93">
        <f>SUM(AD67+AF67+AH67+AJ67+AL67+AN67+AP67+AR67+AT67)</f>
        <v>0</v>
      </c>
      <c r="AW67" s="83"/>
      <c r="AX67" s="84"/>
      <c r="AZ67" s="47"/>
      <c r="BA67" s="149"/>
      <c r="BB67" s="150"/>
      <c r="BC67" s="151"/>
      <c r="BD67" s="154">
        <f>+AB67</f>
        <v>0</v>
      </c>
      <c r="BE67" s="150">
        <f>+AU67</f>
        <v>0</v>
      </c>
      <c r="BF67" s="152">
        <f>COUNT(BH67:BP67)</f>
        <v>0</v>
      </c>
      <c r="BG67" s="152">
        <f>COUNTIF(BH67:BP67,"&gt;0")</f>
        <v>0</v>
      </c>
      <c r="BH67" s="152" t="str">
        <f t="shared" ref="BH67:BH78" si="78">IF(AC67=0,"",AC67)</f>
        <v/>
      </c>
      <c r="BI67" s="152" t="str">
        <f t="shared" ref="BI67:BI78" si="79">IF(AE67=0,"",AE67)</f>
        <v/>
      </c>
      <c r="BJ67" s="152" t="str">
        <f t="shared" ref="BJ67:BJ78" si="80">IF(AG67=0,"",AG67)</f>
        <v/>
      </c>
      <c r="BK67" s="152" t="str">
        <f t="shared" ref="BK67:BK78" si="81">IF(AI67=0,"",AI67)</f>
        <v/>
      </c>
      <c r="BL67" s="152" t="str">
        <f t="shared" ref="BL67:BL78" si="82">IF(AK67=0,"",AK67)</f>
        <v/>
      </c>
      <c r="BM67" s="152" t="str">
        <f t="shared" ref="BM67:BM78" si="83">IF(AM67=0,"",AM67)</f>
        <v/>
      </c>
      <c r="BN67" s="152" t="str">
        <f t="shared" ref="BN67:BN78" si="84">IF(AO67=0,"",AO67)</f>
        <v/>
      </c>
      <c r="BO67" s="152" t="str">
        <f t="shared" ref="BO67:BO78" si="85">IF(AQ67=0,"",AQ67)</f>
        <v/>
      </c>
      <c r="BP67" s="152" t="str">
        <f t="shared" ref="BP67:BP78" si="86">IF(AS67=0,"",AS67)</f>
        <v/>
      </c>
      <c r="BQ67" s="153"/>
      <c r="BR67" s="151"/>
      <c r="BS67" s="152">
        <f>MAX(BH67:BP67)</f>
        <v>0</v>
      </c>
      <c r="BT67" s="152">
        <f>IF(BS67&lt;MAX(BS:BS),0,BS67+ROW()/1000000000)</f>
        <v>6.7000000000000004E-8</v>
      </c>
      <c r="BU67" s="152" t="str">
        <f>+AA63</f>
        <v>SG DJK Rimpar 1</v>
      </c>
      <c r="BV67" s="151">
        <f>RANK(BT67,BT:BT)</f>
        <v>96</v>
      </c>
      <c r="BW67" s="152">
        <f>SUMIF(BH67:BP67,"&gt;0")</f>
        <v>0</v>
      </c>
      <c r="BX67" s="152">
        <f>IF(COUNTIF(BH67:BP67,"&gt;0")&lt;Spielorte!$A$23,0,BE67/Spielorte!$A$23)</f>
        <v>0</v>
      </c>
      <c r="BY67" s="152">
        <f>IF(BX67&lt;MAX(BX:BX),0,BX67+ROW()/1000000000)</f>
        <v>6.7000000000000004E-8</v>
      </c>
      <c r="BZ67" s="151">
        <f t="shared" ref="BZ67:BZ78" si="87">IF(BY67=0,0,RANK(BY67,BY:BY))</f>
        <v>96</v>
      </c>
    </row>
    <row r="68" spans="1:78" ht="17.100000000000001" customHeight="1" x14ac:dyDescent="0.25">
      <c r="A68" s="414"/>
      <c r="B68" s="59" t="str">
        <f t="shared" ref="B68:D80" si="88">IF(AA68=0,"",AA68)</f>
        <v/>
      </c>
      <c r="C68" s="60" t="str">
        <f t="shared" si="88"/>
        <v/>
      </c>
      <c r="D68" s="61" t="str">
        <f t="shared" si="88"/>
        <v/>
      </c>
      <c r="E68" s="398"/>
      <c r="F68" s="61" t="str">
        <f t="shared" si="69"/>
        <v/>
      </c>
      <c r="G68" s="398"/>
      <c r="H68" s="61" t="str">
        <f t="shared" si="70"/>
        <v/>
      </c>
      <c r="I68" s="398"/>
      <c r="J68" s="61" t="str">
        <f t="shared" si="71"/>
        <v/>
      </c>
      <c r="K68" s="398"/>
      <c r="L68" s="61" t="str">
        <f t="shared" si="72"/>
        <v/>
      </c>
      <c r="M68" s="398"/>
      <c r="N68" s="61" t="str">
        <f t="shared" ref="N68:N80" si="89">IF(AM68=0,"",AM68)</f>
        <v/>
      </c>
      <c r="O68" s="398"/>
      <c r="P68" s="61" t="str">
        <f t="shared" si="73"/>
        <v/>
      </c>
      <c r="Q68" s="398"/>
      <c r="R68" s="61" t="str">
        <f t="shared" si="74"/>
        <v/>
      </c>
      <c r="S68" s="398"/>
      <c r="T68" s="61" t="str">
        <f t="shared" si="75"/>
        <v/>
      </c>
      <c r="U68" s="398"/>
      <c r="V68" s="61" t="str">
        <f t="shared" si="76"/>
        <v/>
      </c>
      <c r="W68" s="398"/>
      <c r="Z68" s="406"/>
      <c r="AA68" s="90" t="str">
        <f>IF(AB68=0,"",_xlfn.CONCAT(VLOOKUP(AB68,Starter!A:C,2,0)))</f>
        <v/>
      </c>
      <c r="AB68" s="80"/>
      <c r="AC68" s="130"/>
      <c r="AD68" s="94"/>
      <c r="AE68" s="130"/>
      <c r="AF68" s="94"/>
      <c r="AG68" s="130"/>
      <c r="AH68" s="94"/>
      <c r="AI68" s="130"/>
      <c r="AJ68" s="94"/>
      <c r="AK68" s="130"/>
      <c r="AL68" s="94"/>
      <c r="AM68" s="130"/>
      <c r="AN68" s="94"/>
      <c r="AO68" s="130"/>
      <c r="AP68" s="94"/>
      <c r="AQ68" s="130"/>
      <c r="AR68" s="94"/>
      <c r="AS68" s="130"/>
      <c r="AT68" s="94"/>
      <c r="AU68" s="95">
        <f t="shared" si="77"/>
        <v>0</v>
      </c>
      <c r="AV68" s="96"/>
      <c r="AW68" s="83"/>
      <c r="AX68" s="84"/>
      <c r="AZ68" s="47"/>
      <c r="BA68" s="149"/>
      <c r="BB68" s="150"/>
      <c r="BC68" s="151"/>
      <c r="BD68" s="154">
        <f t="shared" ref="BD68:BD78" si="90">+AB68</f>
        <v>0</v>
      </c>
      <c r="BE68" s="150">
        <f t="shared" ref="BE68:BE78" si="91">+AU68</f>
        <v>0</v>
      </c>
      <c r="BF68" s="152">
        <f t="shared" ref="BF68:BF78" si="92">COUNT(BH68:BP68)</f>
        <v>0</v>
      </c>
      <c r="BG68" s="152">
        <f t="shared" ref="BG68:BG78" si="93">COUNTIF(BH68:BP68,"&gt;0")</f>
        <v>0</v>
      </c>
      <c r="BH68" s="152" t="str">
        <f t="shared" si="78"/>
        <v/>
      </c>
      <c r="BI68" s="152" t="str">
        <f t="shared" si="79"/>
        <v/>
      </c>
      <c r="BJ68" s="152" t="str">
        <f t="shared" si="80"/>
        <v/>
      </c>
      <c r="BK68" s="152" t="str">
        <f t="shared" si="81"/>
        <v/>
      </c>
      <c r="BL68" s="152" t="str">
        <f t="shared" si="82"/>
        <v/>
      </c>
      <c r="BM68" s="152" t="str">
        <f t="shared" si="83"/>
        <v/>
      </c>
      <c r="BN68" s="152" t="str">
        <f t="shared" si="84"/>
        <v/>
      </c>
      <c r="BO68" s="152" t="str">
        <f t="shared" si="85"/>
        <v/>
      </c>
      <c r="BP68" s="152" t="str">
        <f t="shared" si="86"/>
        <v/>
      </c>
      <c r="BQ68" s="153"/>
      <c r="BR68" s="151"/>
      <c r="BS68" s="152">
        <f t="shared" ref="BS68:BS78" si="94">MAX(BH68:BP68)</f>
        <v>0</v>
      </c>
      <c r="BT68" s="152">
        <f t="shared" ref="BT68:BT78" si="95">IF(BS68&lt;MAX(BS:BS),0,BS68+ROW()/1000000000)</f>
        <v>6.8E-8</v>
      </c>
      <c r="BU68" s="152" t="str">
        <f t="shared" ref="BU68:BU78" si="96">+BU67</f>
        <v>SG DJK Rimpar 1</v>
      </c>
      <c r="BV68" s="151">
        <f t="shared" ref="BV68:BV78" si="97">RANK(BT68,BT:BT)</f>
        <v>95</v>
      </c>
      <c r="BW68" s="152">
        <f t="shared" ref="BW68:BW78" si="98">SUMIF(BH68:BP68,"&gt;0")</f>
        <v>0</v>
      </c>
      <c r="BX68" s="152">
        <f>IF(COUNTIF(BH68:BP68,"&gt;0")&lt;Spielorte!$A$23,0,BE68/Spielorte!$A$23)</f>
        <v>0</v>
      </c>
      <c r="BY68" s="152">
        <f t="shared" ref="BY68:BY78" si="99">IF(BX68&lt;MAX(BX:BX),0,BX68+ROW()/1000000000)</f>
        <v>6.8E-8</v>
      </c>
      <c r="BZ68" s="151">
        <f t="shared" si="87"/>
        <v>95</v>
      </c>
    </row>
    <row r="69" spans="1:78" ht="17.100000000000001" customHeight="1" thickBot="1" x14ac:dyDescent="0.3">
      <c r="A69" s="415"/>
      <c r="B69" s="62" t="str">
        <f t="shared" si="88"/>
        <v/>
      </c>
      <c r="C69" s="63" t="str">
        <f t="shared" si="88"/>
        <v/>
      </c>
      <c r="D69" s="52" t="str">
        <f t="shared" si="88"/>
        <v/>
      </c>
      <c r="E69" s="399"/>
      <c r="F69" s="52" t="str">
        <f t="shared" si="69"/>
        <v/>
      </c>
      <c r="G69" s="399"/>
      <c r="H69" s="52" t="str">
        <f t="shared" si="70"/>
        <v/>
      </c>
      <c r="I69" s="399"/>
      <c r="J69" s="52" t="str">
        <f t="shared" si="71"/>
        <v/>
      </c>
      <c r="K69" s="399"/>
      <c r="L69" s="52" t="str">
        <f t="shared" si="72"/>
        <v/>
      </c>
      <c r="M69" s="399"/>
      <c r="N69" s="52" t="str">
        <f t="shared" si="89"/>
        <v/>
      </c>
      <c r="O69" s="399"/>
      <c r="P69" s="52" t="str">
        <f t="shared" si="73"/>
        <v/>
      </c>
      <c r="Q69" s="399"/>
      <c r="R69" s="52" t="str">
        <f t="shared" si="74"/>
        <v/>
      </c>
      <c r="S69" s="399"/>
      <c r="T69" s="52" t="str">
        <f t="shared" si="75"/>
        <v/>
      </c>
      <c r="U69" s="399"/>
      <c r="V69" s="52" t="str">
        <f t="shared" si="76"/>
        <v/>
      </c>
      <c r="W69" s="399"/>
      <c r="Z69" s="407"/>
      <c r="AA69" s="99" t="str">
        <f>IF(AB69=0,"",_xlfn.CONCAT(VLOOKUP(AB69,Starter!A:C,2,0)))</f>
        <v/>
      </c>
      <c r="AB69" s="82"/>
      <c r="AC69" s="131"/>
      <c r="AD69" s="94"/>
      <c r="AE69" s="131"/>
      <c r="AF69" s="94"/>
      <c r="AG69" s="131"/>
      <c r="AH69" s="94"/>
      <c r="AI69" s="131"/>
      <c r="AJ69" s="94"/>
      <c r="AK69" s="131"/>
      <c r="AL69" s="94"/>
      <c r="AM69" s="131"/>
      <c r="AN69" s="94"/>
      <c r="AO69" s="131"/>
      <c r="AP69" s="94"/>
      <c r="AQ69" s="131"/>
      <c r="AR69" s="94"/>
      <c r="AS69" s="131"/>
      <c r="AT69" s="94"/>
      <c r="AU69" s="97">
        <f t="shared" si="77"/>
        <v>0</v>
      </c>
      <c r="AV69" s="98"/>
      <c r="AW69" s="83"/>
      <c r="AX69" s="84"/>
      <c r="AZ69" s="47"/>
      <c r="BA69" s="149"/>
      <c r="BB69" s="150"/>
      <c r="BC69" s="151"/>
      <c r="BD69" s="154">
        <f t="shared" si="90"/>
        <v>0</v>
      </c>
      <c r="BE69" s="150">
        <f t="shared" si="91"/>
        <v>0</v>
      </c>
      <c r="BF69" s="152">
        <f t="shared" si="92"/>
        <v>0</v>
      </c>
      <c r="BG69" s="152">
        <f t="shared" si="93"/>
        <v>0</v>
      </c>
      <c r="BH69" s="152" t="str">
        <f t="shared" si="78"/>
        <v/>
      </c>
      <c r="BI69" s="152" t="str">
        <f t="shared" si="79"/>
        <v/>
      </c>
      <c r="BJ69" s="152" t="str">
        <f t="shared" si="80"/>
        <v/>
      </c>
      <c r="BK69" s="152" t="str">
        <f t="shared" si="81"/>
        <v/>
      </c>
      <c r="BL69" s="152" t="str">
        <f t="shared" si="82"/>
        <v/>
      </c>
      <c r="BM69" s="152" t="str">
        <f t="shared" si="83"/>
        <v/>
      </c>
      <c r="BN69" s="152" t="str">
        <f t="shared" si="84"/>
        <v/>
      </c>
      <c r="BO69" s="152" t="str">
        <f t="shared" si="85"/>
        <v/>
      </c>
      <c r="BP69" s="152" t="str">
        <f t="shared" si="86"/>
        <v/>
      </c>
      <c r="BQ69" s="153"/>
      <c r="BR69" s="151"/>
      <c r="BS69" s="152">
        <f t="shared" si="94"/>
        <v>0</v>
      </c>
      <c r="BT69" s="152">
        <f t="shared" si="95"/>
        <v>6.8999999999999996E-8</v>
      </c>
      <c r="BU69" s="152" t="str">
        <f t="shared" si="96"/>
        <v>SG DJK Rimpar 1</v>
      </c>
      <c r="BV69" s="151">
        <f t="shared" si="97"/>
        <v>94</v>
      </c>
      <c r="BW69" s="152">
        <f t="shared" si="98"/>
        <v>0</v>
      </c>
      <c r="BX69" s="152">
        <f>IF(COUNTIF(BH69:BP69,"&gt;0")&lt;Spielorte!$A$23,0,BE69/Spielorte!$A$23)</f>
        <v>0</v>
      </c>
      <c r="BY69" s="152">
        <f t="shared" si="99"/>
        <v>6.8999999999999996E-8</v>
      </c>
      <c r="BZ69" s="151">
        <f t="shared" si="87"/>
        <v>94</v>
      </c>
    </row>
    <row r="70" spans="1:78" ht="17.100000000000001" customHeight="1" x14ac:dyDescent="0.25">
      <c r="A70" s="413" t="s">
        <v>2</v>
      </c>
      <c r="B70" s="56" t="str">
        <f t="shared" si="88"/>
        <v/>
      </c>
      <c r="C70" s="57" t="str">
        <f t="shared" si="88"/>
        <v/>
      </c>
      <c r="D70" s="58" t="str">
        <f t="shared" si="88"/>
        <v/>
      </c>
      <c r="E70" s="397">
        <f>IF(AD70="","",AD70)</f>
        <v>0</v>
      </c>
      <c r="F70" s="58" t="str">
        <f t="shared" si="69"/>
        <v/>
      </c>
      <c r="G70" s="397">
        <f>IF(AF70="","",AF70)</f>
        <v>0</v>
      </c>
      <c r="H70" s="58" t="str">
        <f t="shared" si="70"/>
        <v/>
      </c>
      <c r="I70" s="397">
        <f>IF(AH70="","",AH70)</f>
        <v>0</v>
      </c>
      <c r="J70" s="58" t="str">
        <f t="shared" si="71"/>
        <v/>
      </c>
      <c r="K70" s="397">
        <f>IF(AJ70="","",AJ70)</f>
        <v>0</v>
      </c>
      <c r="L70" s="58" t="str">
        <f t="shared" si="72"/>
        <v/>
      </c>
      <c r="M70" s="397">
        <f>IF(AL70="","",AL70)</f>
        <v>0</v>
      </c>
      <c r="N70" s="58" t="str">
        <f t="shared" si="89"/>
        <v/>
      </c>
      <c r="O70" s="397">
        <f>IF(AN70="","",AN70)</f>
        <v>0</v>
      </c>
      <c r="P70" s="58" t="str">
        <f t="shared" si="73"/>
        <v/>
      </c>
      <c r="Q70" s="397">
        <f>IF(AP70="","",AP70)</f>
        <v>0</v>
      </c>
      <c r="R70" s="58" t="str">
        <f t="shared" si="74"/>
        <v/>
      </c>
      <c r="S70" s="397">
        <f>IF(AR70="","",AR70)</f>
        <v>0</v>
      </c>
      <c r="T70" s="58" t="str">
        <f t="shared" si="75"/>
        <v/>
      </c>
      <c r="U70" s="397">
        <f>IF(AT70="","",AT70)</f>
        <v>0</v>
      </c>
      <c r="V70" s="58" t="str">
        <f t="shared" si="76"/>
        <v/>
      </c>
      <c r="W70" s="397">
        <f>IF(AV70="","",AV70)</f>
        <v>0</v>
      </c>
      <c r="Z70" s="405" t="s">
        <v>2</v>
      </c>
      <c r="AA70" s="272" t="str">
        <f>IF(AB70=0,"",_xlfn.CONCAT(VLOOKUP(AB70,Starter!A:C,2,0)))</f>
        <v/>
      </c>
      <c r="AB70" s="81"/>
      <c r="AC70" s="132"/>
      <c r="AD70" s="91">
        <f>IF(SUM(AC70:AC72)+AC86=0,0,IF(SUM(ABS(AC70),ABS(AC71),ABS(AC72))=AC86,0.5,IF(SUM(ABS(AC70),ABS(AC71),ABS(AC72))&gt;AC86,1,0)))</f>
        <v>0</v>
      </c>
      <c r="AE70" s="132"/>
      <c r="AF70" s="91">
        <f>IF(SUM(AE70:AE72)+AE86=0,0,IF(SUM(ABS(AE70),ABS(AE71),ABS(AE72))=AE86,0.5,IF(SUM(ABS(AE70),ABS(AE71),ABS(AE72))&gt;AE86,1,0)))</f>
        <v>0</v>
      </c>
      <c r="AG70" s="132"/>
      <c r="AH70" s="91">
        <f>IF(SUM(AG70:AG72)+AG86=0,0,IF(SUM(ABS(AG70),ABS(AG71),ABS(AG72))=AG86,0.5,IF(SUM(ABS(AG70),ABS(AG71),ABS(AG72))&gt;AG86,1,0)))</f>
        <v>0</v>
      </c>
      <c r="AI70" s="132"/>
      <c r="AJ70" s="91">
        <f>IF(SUM(AI70:AI72)+AI86=0,0,IF(SUM(ABS(AI70),ABS(AI71),ABS(AI72))=AI86,0.5,IF(SUM(ABS(AI70),ABS(AI71),ABS(AI72))&gt;AI86,1,0)))</f>
        <v>0</v>
      </c>
      <c r="AK70" s="132"/>
      <c r="AL70" s="91">
        <f>IF(SUM(AK70:AK72)+AK86=0,0,IF(SUM(ABS(AK70),ABS(AK71),ABS(AK72))=AK86,0.5,IF(SUM(ABS(AK70),ABS(AK71),ABS(AK72))&gt;AK86,1,0)))</f>
        <v>0</v>
      </c>
      <c r="AM70" s="132"/>
      <c r="AN70" s="91">
        <f>IF(SUM(AM70:AM72)+AM86=0,0,IF(SUM(ABS(AM70),ABS(AM71),ABS(AM72))=AM86,0.5,IF(SUM(ABS(AM70),ABS(AM71),ABS(AM72))&gt;AM86,1,0)))</f>
        <v>0</v>
      </c>
      <c r="AO70" s="132"/>
      <c r="AP70" s="91">
        <f>IF(SUM(AO70:AO72)+AO86=0,0,IF(SUM(ABS(AO70),ABS(AO71),ABS(AO72))=AO86,0.5,IF(SUM(ABS(AO70),ABS(AO71),ABS(AO72))&gt;AO86,1,0)))</f>
        <v>0</v>
      </c>
      <c r="AQ70" s="132"/>
      <c r="AR70" s="91">
        <f>IF(SUM(AQ70:AQ72)+AQ86=0,0,IF(SUM(ABS(AQ70),ABS(AQ71),ABS(AQ72))=AQ86,0.5,IF(SUM(ABS(AQ70),ABS(AQ71),ABS(AQ72))&gt;AQ86,1,0)))</f>
        <v>0</v>
      </c>
      <c r="AS70" s="132"/>
      <c r="AT70" s="91">
        <f>IF(SUM(AS70:AS72)+AS86=0,0,IF(SUM(ABS(AS70),ABS(AS71),ABS(AS72))=AS86,0.5,IF(SUM(ABS(AS70),ABS(AS71),ABS(AS72))&gt;AS86,1,0)))</f>
        <v>0</v>
      </c>
      <c r="AU70" s="92">
        <f t="shared" si="77"/>
        <v>0</v>
      </c>
      <c r="AV70" s="93">
        <f>SUM(AD70+AF70+AH70+AJ70+AL70+AN70+AP70+AR70+AT70)</f>
        <v>0</v>
      </c>
      <c r="AW70" s="83"/>
      <c r="AX70" s="84"/>
      <c r="AZ70" s="47"/>
      <c r="BA70" s="149"/>
      <c r="BB70" s="150"/>
      <c r="BC70" s="151"/>
      <c r="BD70" s="154">
        <f t="shared" si="90"/>
        <v>0</v>
      </c>
      <c r="BE70" s="150">
        <f t="shared" si="91"/>
        <v>0</v>
      </c>
      <c r="BF70" s="152">
        <f t="shared" si="92"/>
        <v>0</v>
      </c>
      <c r="BG70" s="152">
        <f t="shared" si="93"/>
        <v>0</v>
      </c>
      <c r="BH70" s="152" t="str">
        <f t="shared" si="78"/>
        <v/>
      </c>
      <c r="BI70" s="152" t="str">
        <f t="shared" si="79"/>
        <v/>
      </c>
      <c r="BJ70" s="152" t="str">
        <f t="shared" si="80"/>
        <v/>
      </c>
      <c r="BK70" s="152" t="str">
        <f t="shared" si="81"/>
        <v/>
      </c>
      <c r="BL70" s="152" t="str">
        <f t="shared" si="82"/>
        <v/>
      </c>
      <c r="BM70" s="152" t="str">
        <f t="shared" si="83"/>
        <v/>
      </c>
      <c r="BN70" s="152" t="str">
        <f t="shared" si="84"/>
        <v/>
      </c>
      <c r="BO70" s="152" t="str">
        <f t="shared" si="85"/>
        <v/>
      </c>
      <c r="BP70" s="152" t="str">
        <f t="shared" si="86"/>
        <v/>
      </c>
      <c r="BQ70" s="153"/>
      <c r="BR70" s="151"/>
      <c r="BS70" s="152">
        <f t="shared" si="94"/>
        <v>0</v>
      </c>
      <c r="BT70" s="152">
        <f t="shared" si="95"/>
        <v>7.0000000000000005E-8</v>
      </c>
      <c r="BU70" s="152" t="str">
        <f t="shared" si="96"/>
        <v>SG DJK Rimpar 1</v>
      </c>
      <c r="BV70" s="151">
        <f t="shared" si="97"/>
        <v>93</v>
      </c>
      <c r="BW70" s="152">
        <f t="shared" si="98"/>
        <v>0</v>
      </c>
      <c r="BX70" s="152">
        <f>IF(COUNTIF(BH70:BP70,"&gt;0")&lt;Spielorte!$A$23,0,BE70/Spielorte!$A$23)</f>
        <v>0</v>
      </c>
      <c r="BY70" s="152">
        <f t="shared" si="99"/>
        <v>7.0000000000000005E-8</v>
      </c>
      <c r="BZ70" s="151">
        <f t="shared" si="87"/>
        <v>93</v>
      </c>
    </row>
    <row r="71" spans="1:78" ht="17.100000000000001" customHeight="1" x14ac:dyDescent="0.25">
      <c r="A71" s="414"/>
      <c r="B71" s="59" t="str">
        <f t="shared" si="88"/>
        <v/>
      </c>
      <c r="C71" s="60" t="str">
        <f t="shared" si="88"/>
        <v/>
      </c>
      <c r="D71" s="61" t="str">
        <f t="shared" si="88"/>
        <v/>
      </c>
      <c r="E71" s="398"/>
      <c r="F71" s="61" t="str">
        <f t="shared" si="69"/>
        <v/>
      </c>
      <c r="G71" s="398"/>
      <c r="H71" s="61" t="str">
        <f t="shared" si="70"/>
        <v/>
      </c>
      <c r="I71" s="398"/>
      <c r="J71" s="61" t="str">
        <f t="shared" si="71"/>
        <v/>
      </c>
      <c r="K71" s="398"/>
      <c r="L71" s="61" t="str">
        <f t="shared" si="72"/>
        <v/>
      </c>
      <c r="M71" s="398"/>
      <c r="N71" s="61" t="str">
        <f t="shared" si="89"/>
        <v/>
      </c>
      <c r="O71" s="398"/>
      <c r="P71" s="61" t="str">
        <f t="shared" si="73"/>
        <v/>
      </c>
      <c r="Q71" s="398"/>
      <c r="R71" s="61" t="str">
        <f t="shared" si="74"/>
        <v/>
      </c>
      <c r="S71" s="398"/>
      <c r="T71" s="61" t="str">
        <f t="shared" si="75"/>
        <v/>
      </c>
      <c r="U71" s="398"/>
      <c r="V71" s="61" t="str">
        <f t="shared" si="76"/>
        <v/>
      </c>
      <c r="W71" s="398"/>
      <c r="Z71" s="406"/>
      <c r="AA71" s="90" t="str">
        <f>IF(AB71=0,"",_xlfn.CONCAT(VLOOKUP(AB71,Starter!A:C,2,0)))</f>
        <v/>
      </c>
      <c r="AB71" s="80"/>
      <c r="AC71" s="130"/>
      <c r="AD71" s="94"/>
      <c r="AE71" s="130"/>
      <c r="AF71" s="94"/>
      <c r="AG71" s="130"/>
      <c r="AH71" s="94"/>
      <c r="AI71" s="130"/>
      <c r="AJ71" s="94"/>
      <c r="AK71" s="130"/>
      <c r="AL71" s="94"/>
      <c r="AM71" s="130"/>
      <c r="AN71" s="94"/>
      <c r="AO71" s="134"/>
      <c r="AP71" s="94"/>
      <c r="AQ71" s="134"/>
      <c r="AR71" s="94"/>
      <c r="AS71" s="134"/>
      <c r="AT71" s="94"/>
      <c r="AU71" s="95">
        <f t="shared" si="77"/>
        <v>0</v>
      </c>
      <c r="AV71" s="96"/>
      <c r="AW71" s="83"/>
      <c r="AX71" s="84"/>
      <c r="AZ71" s="47"/>
      <c r="BA71" s="149"/>
      <c r="BB71" s="150"/>
      <c r="BC71" s="151"/>
      <c r="BD71" s="154">
        <f t="shared" si="90"/>
        <v>0</v>
      </c>
      <c r="BE71" s="150">
        <f t="shared" si="91"/>
        <v>0</v>
      </c>
      <c r="BF71" s="152">
        <f t="shared" si="92"/>
        <v>0</v>
      </c>
      <c r="BG71" s="152">
        <f t="shared" si="93"/>
        <v>0</v>
      </c>
      <c r="BH71" s="152" t="str">
        <f t="shared" si="78"/>
        <v/>
      </c>
      <c r="BI71" s="152" t="str">
        <f t="shared" si="79"/>
        <v/>
      </c>
      <c r="BJ71" s="152" t="str">
        <f t="shared" si="80"/>
        <v/>
      </c>
      <c r="BK71" s="152" t="str">
        <f t="shared" si="81"/>
        <v/>
      </c>
      <c r="BL71" s="152" t="str">
        <f t="shared" si="82"/>
        <v/>
      </c>
      <c r="BM71" s="152" t="str">
        <f t="shared" si="83"/>
        <v/>
      </c>
      <c r="BN71" s="152" t="str">
        <f t="shared" si="84"/>
        <v/>
      </c>
      <c r="BO71" s="152" t="str">
        <f t="shared" si="85"/>
        <v/>
      </c>
      <c r="BP71" s="152" t="str">
        <f t="shared" si="86"/>
        <v/>
      </c>
      <c r="BQ71" s="153"/>
      <c r="BR71" s="151"/>
      <c r="BS71" s="152">
        <f t="shared" si="94"/>
        <v>0</v>
      </c>
      <c r="BT71" s="152">
        <f t="shared" si="95"/>
        <v>7.1E-8</v>
      </c>
      <c r="BU71" s="152" t="str">
        <f t="shared" si="96"/>
        <v>SG DJK Rimpar 1</v>
      </c>
      <c r="BV71" s="151">
        <f t="shared" si="97"/>
        <v>92</v>
      </c>
      <c r="BW71" s="152">
        <f t="shared" si="98"/>
        <v>0</v>
      </c>
      <c r="BX71" s="152">
        <f>IF(COUNTIF(BH71:BP71,"&gt;0")&lt;Spielorte!$A$23,0,BE71/Spielorte!$A$23)</f>
        <v>0</v>
      </c>
      <c r="BY71" s="152">
        <f t="shared" si="99"/>
        <v>7.1E-8</v>
      </c>
      <c r="BZ71" s="151">
        <f t="shared" si="87"/>
        <v>92</v>
      </c>
    </row>
    <row r="72" spans="1:78" ht="17.100000000000001" customHeight="1" thickBot="1" x14ac:dyDescent="0.3">
      <c r="A72" s="415"/>
      <c r="B72" s="62" t="str">
        <f t="shared" si="88"/>
        <v/>
      </c>
      <c r="C72" s="63" t="str">
        <f t="shared" si="88"/>
        <v/>
      </c>
      <c r="D72" s="52" t="str">
        <f t="shared" si="88"/>
        <v/>
      </c>
      <c r="E72" s="399"/>
      <c r="F72" s="52" t="str">
        <f t="shared" si="69"/>
        <v/>
      </c>
      <c r="G72" s="399"/>
      <c r="H72" s="52" t="str">
        <f t="shared" si="70"/>
        <v/>
      </c>
      <c r="I72" s="399"/>
      <c r="J72" s="52" t="str">
        <f t="shared" si="71"/>
        <v/>
      </c>
      <c r="K72" s="399"/>
      <c r="L72" s="52" t="str">
        <f t="shared" si="72"/>
        <v/>
      </c>
      <c r="M72" s="399"/>
      <c r="N72" s="52" t="str">
        <f t="shared" si="89"/>
        <v/>
      </c>
      <c r="O72" s="399"/>
      <c r="P72" s="52" t="str">
        <f t="shared" si="73"/>
        <v/>
      </c>
      <c r="Q72" s="399"/>
      <c r="R72" s="52" t="str">
        <f t="shared" si="74"/>
        <v/>
      </c>
      <c r="S72" s="399"/>
      <c r="T72" s="52" t="str">
        <f t="shared" si="75"/>
        <v/>
      </c>
      <c r="U72" s="399"/>
      <c r="V72" s="52" t="str">
        <f t="shared" si="76"/>
        <v/>
      </c>
      <c r="W72" s="399"/>
      <c r="Z72" s="407"/>
      <c r="AA72" s="99" t="str">
        <f>IF(AB72=0,"",_xlfn.CONCAT(VLOOKUP(AB72,Starter!A:C,2,0)))</f>
        <v/>
      </c>
      <c r="AB72" s="82"/>
      <c r="AC72" s="133"/>
      <c r="AD72" s="100"/>
      <c r="AE72" s="133"/>
      <c r="AF72" s="100"/>
      <c r="AG72" s="133"/>
      <c r="AH72" s="100"/>
      <c r="AI72" s="133"/>
      <c r="AJ72" s="100"/>
      <c r="AK72" s="133"/>
      <c r="AL72" s="100"/>
      <c r="AM72" s="133"/>
      <c r="AN72" s="100"/>
      <c r="AO72" s="133"/>
      <c r="AP72" s="100"/>
      <c r="AQ72" s="133"/>
      <c r="AR72" s="100"/>
      <c r="AS72" s="133"/>
      <c r="AT72" s="100"/>
      <c r="AU72" s="97">
        <f t="shared" si="77"/>
        <v>0</v>
      </c>
      <c r="AV72" s="98"/>
      <c r="AW72" s="83"/>
      <c r="AX72" s="84"/>
      <c r="AZ72" s="47"/>
      <c r="BA72" s="149"/>
      <c r="BB72" s="150"/>
      <c r="BC72" s="151"/>
      <c r="BD72" s="154">
        <f t="shared" si="90"/>
        <v>0</v>
      </c>
      <c r="BE72" s="150">
        <f t="shared" si="91"/>
        <v>0</v>
      </c>
      <c r="BF72" s="152">
        <f t="shared" si="92"/>
        <v>0</v>
      </c>
      <c r="BG72" s="152">
        <f t="shared" si="93"/>
        <v>0</v>
      </c>
      <c r="BH72" s="152" t="str">
        <f t="shared" si="78"/>
        <v/>
      </c>
      <c r="BI72" s="152" t="str">
        <f t="shared" si="79"/>
        <v/>
      </c>
      <c r="BJ72" s="152" t="str">
        <f t="shared" si="80"/>
        <v/>
      </c>
      <c r="BK72" s="152" t="str">
        <f t="shared" si="81"/>
        <v/>
      </c>
      <c r="BL72" s="152" t="str">
        <f t="shared" si="82"/>
        <v/>
      </c>
      <c r="BM72" s="152" t="str">
        <f t="shared" si="83"/>
        <v/>
      </c>
      <c r="BN72" s="152" t="str">
        <f t="shared" si="84"/>
        <v/>
      </c>
      <c r="BO72" s="152" t="str">
        <f t="shared" si="85"/>
        <v/>
      </c>
      <c r="BP72" s="152" t="str">
        <f t="shared" si="86"/>
        <v/>
      </c>
      <c r="BQ72" s="153"/>
      <c r="BR72" s="151"/>
      <c r="BS72" s="152">
        <f t="shared" si="94"/>
        <v>0</v>
      </c>
      <c r="BT72" s="152">
        <f t="shared" si="95"/>
        <v>7.1999999999999996E-8</v>
      </c>
      <c r="BU72" s="152" t="str">
        <f t="shared" si="96"/>
        <v>SG DJK Rimpar 1</v>
      </c>
      <c r="BV72" s="151">
        <f t="shared" si="97"/>
        <v>91</v>
      </c>
      <c r="BW72" s="152">
        <f t="shared" si="98"/>
        <v>0</v>
      </c>
      <c r="BX72" s="152">
        <f>IF(COUNTIF(BH72:BP72,"&gt;0")&lt;Spielorte!$A$23,0,BE72/Spielorte!$A$23)</f>
        <v>0</v>
      </c>
      <c r="BY72" s="152">
        <f t="shared" si="99"/>
        <v>7.1999999999999996E-8</v>
      </c>
      <c r="BZ72" s="151">
        <f t="shared" si="87"/>
        <v>91</v>
      </c>
    </row>
    <row r="73" spans="1:78" ht="17.100000000000001" customHeight="1" x14ac:dyDescent="0.25">
      <c r="A73" s="413" t="s">
        <v>3</v>
      </c>
      <c r="B73" s="56" t="str">
        <f t="shared" si="88"/>
        <v/>
      </c>
      <c r="C73" s="57" t="str">
        <f t="shared" si="88"/>
        <v/>
      </c>
      <c r="D73" s="58" t="str">
        <f t="shared" si="88"/>
        <v/>
      </c>
      <c r="E73" s="397">
        <f>IF(AD73="","",AD73)</f>
        <v>0</v>
      </c>
      <c r="F73" s="58" t="str">
        <f t="shared" si="69"/>
        <v/>
      </c>
      <c r="G73" s="397">
        <f>IF(AF73="","",AF73)</f>
        <v>0</v>
      </c>
      <c r="H73" s="58" t="str">
        <f t="shared" si="70"/>
        <v/>
      </c>
      <c r="I73" s="397">
        <f>IF(AH73="","",AH73)</f>
        <v>0</v>
      </c>
      <c r="J73" s="58" t="str">
        <f t="shared" si="71"/>
        <v/>
      </c>
      <c r="K73" s="397">
        <f>IF(AJ73="","",AJ73)</f>
        <v>0</v>
      </c>
      <c r="L73" s="58" t="str">
        <f t="shared" si="72"/>
        <v/>
      </c>
      <c r="M73" s="397">
        <f>IF(AL73="","",AL73)</f>
        <v>0</v>
      </c>
      <c r="N73" s="58" t="str">
        <f t="shared" si="89"/>
        <v/>
      </c>
      <c r="O73" s="397">
        <f>IF(AN73="","",AN73)</f>
        <v>0</v>
      </c>
      <c r="P73" s="58" t="str">
        <f t="shared" si="73"/>
        <v/>
      </c>
      <c r="Q73" s="397">
        <f>IF(AP73="","",AP73)</f>
        <v>0</v>
      </c>
      <c r="R73" s="58" t="str">
        <f t="shared" si="74"/>
        <v/>
      </c>
      <c r="S73" s="397">
        <f>IF(AR73="","",AR73)</f>
        <v>0</v>
      </c>
      <c r="T73" s="58" t="str">
        <f t="shared" si="75"/>
        <v/>
      </c>
      <c r="U73" s="397">
        <f>IF(AT73="","",AT73)</f>
        <v>0</v>
      </c>
      <c r="V73" s="58" t="str">
        <f t="shared" si="76"/>
        <v/>
      </c>
      <c r="W73" s="397">
        <f>IF(AV73="","",AV73)</f>
        <v>0</v>
      </c>
      <c r="Z73" s="405" t="s">
        <v>3</v>
      </c>
      <c r="AA73" s="272" t="str">
        <f>IF(AB73=0,"",_xlfn.CONCAT(VLOOKUP(AB73,Starter!A:C,2,0)))</f>
        <v/>
      </c>
      <c r="AB73" s="81"/>
      <c r="AC73" s="132"/>
      <c r="AD73" s="91">
        <f>IF(SUM(AC73:AC75)+AC87=0,0,IF(SUM(ABS(AC73),ABS(AC74),ABS(AC75))=AC87,0.5,IF(SUM(ABS(AC73),ABS(AC74),ABS(AC75))&gt;AC87,1,0)))</f>
        <v>0</v>
      </c>
      <c r="AE73" s="132"/>
      <c r="AF73" s="91">
        <f>IF(SUM(AE73:AE75)+AE87=0,0,IF(SUM(ABS(AE73),ABS(AE74),ABS(AE75))=AE87,0.5,IF(SUM(ABS(AE73),ABS(AE74),ABS(AE75))&gt;AE87,1,0)))</f>
        <v>0</v>
      </c>
      <c r="AG73" s="132"/>
      <c r="AH73" s="91">
        <f>IF(SUM(AG73:AG75)+AG87=0,0,IF(SUM(ABS(AG73),ABS(AG74),ABS(AG75))=AG87,0.5,IF(SUM(ABS(AG73),ABS(AG74),ABS(AG75))&gt;AG87,1,0)))</f>
        <v>0</v>
      </c>
      <c r="AI73" s="132"/>
      <c r="AJ73" s="91">
        <f>IF(SUM(AI73:AI75)+AI87=0,0,IF(SUM(ABS(AI73),ABS(AI74),ABS(AI75))=AI87,0.5,IF(SUM(ABS(AI73),ABS(AI74),ABS(AI75))&gt;AI87,1,0)))</f>
        <v>0</v>
      </c>
      <c r="AK73" s="132"/>
      <c r="AL73" s="91">
        <f>IF(SUM(AK73:AK75)+AK87=0,0,IF(SUM(ABS(AK73),ABS(AK74),ABS(AK75))=AK87,0.5,IF(SUM(ABS(AK73),ABS(AK74),ABS(AK75))&gt;AK87,1,0)))</f>
        <v>0</v>
      </c>
      <c r="AM73" s="132"/>
      <c r="AN73" s="91">
        <f>IF(SUM(AM73:AM75)+AM87=0,0,IF(SUM(ABS(AM73),ABS(AM74),ABS(AM75))=AM87,0.5,IF(SUM(ABS(AM73),ABS(AM74),ABS(AM75))&gt;AM87,1,0)))</f>
        <v>0</v>
      </c>
      <c r="AO73" s="132"/>
      <c r="AP73" s="91">
        <f>IF(SUM(AO73:AO75)+AO87=0,0,IF(SUM(ABS(AO73),ABS(AO74),ABS(AO75))=AO87,0.5,IF(SUM(ABS(AO73),ABS(AO74),ABS(AO75))&gt;AO87,1,0)))</f>
        <v>0</v>
      </c>
      <c r="AQ73" s="132"/>
      <c r="AR73" s="91">
        <f>IF(SUM(AQ73:AQ75)+AQ87=0,0,IF(SUM(ABS(AQ73),ABS(AQ74),ABS(AQ75))=AQ87,0.5,IF(SUM(ABS(AQ73),ABS(AQ74),ABS(AQ75))&gt;AQ87,1,0)))</f>
        <v>0</v>
      </c>
      <c r="AS73" s="132"/>
      <c r="AT73" s="91">
        <f>IF(SUM(AS73:AS75)+AS87=0,0,IF(SUM(ABS(AS73),ABS(AS74),ABS(AS75))=AS87,0.5,IF(SUM(ABS(AS73),ABS(AS74),ABS(AS75))&gt;AS87,1,0)))</f>
        <v>0</v>
      </c>
      <c r="AU73" s="92">
        <f t="shared" si="77"/>
        <v>0</v>
      </c>
      <c r="AV73" s="93">
        <f>SUM(AD73+AF73+AH73+AJ73+AL73+AN73+AP73+AR73+AT73)</f>
        <v>0</v>
      </c>
      <c r="AW73" s="83"/>
      <c r="AX73" s="84"/>
      <c r="AZ73" s="47"/>
      <c r="BA73" s="149"/>
      <c r="BB73" s="150"/>
      <c r="BC73" s="151"/>
      <c r="BD73" s="154">
        <f t="shared" si="90"/>
        <v>0</v>
      </c>
      <c r="BE73" s="150">
        <f t="shared" si="91"/>
        <v>0</v>
      </c>
      <c r="BF73" s="152">
        <f t="shared" si="92"/>
        <v>0</v>
      </c>
      <c r="BG73" s="152">
        <f t="shared" si="93"/>
        <v>0</v>
      </c>
      <c r="BH73" s="152" t="str">
        <f t="shared" si="78"/>
        <v/>
      </c>
      <c r="BI73" s="152" t="str">
        <f t="shared" si="79"/>
        <v/>
      </c>
      <c r="BJ73" s="152" t="str">
        <f t="shared" si="80"/>
        <v/>
      </c>
      <c r="BK73" s="152" t="str">
        <f t="shared" si="81"/>
        <v/>
      </c>
      <c r="BL73" s="152" t="str">
        <f t="shared" si="82"/>
        <v/>
      </c>
      <c r="BM73" s="152" t="str">
        <f t="shared" si="83"/>
        <v/>
      </c>
      <c r="BN73" s="152" t="str">
        <f t="shared" si="84"/>
        <v/>
      </c>
      <c r="BO73" s="152" t="str">
        <f t="shared" si="85"/>
        <v/>
      </c>
      <c r="BP73" s="152" t="str">
        <f t="shared" si="86"/>
        <v/>
      </c>
      <c r="BQ73" s="153"/>
      <c r="BR73" s="151"/>
      <c r="BS73" s="152">
        <f t="shared" si="94"/>
        <v>0</v>
      </c>
      <c r="BT73" s="152">
        <f t="shared" si="95"/>
        <v>7.3000000000000005E-8</v>
      </c>
      <c r="BU73" s="152" t="str">
        <f t="shared" si="96"/>
        <v>SG DJK Rimpar 1</v>
      </c>
      <c r="BV73" s="151">
        <f t="shared" si="97"/>
        <v>90</v>
      </c>
      <c r="BW73" s="152">
        <f t="shared" si="98"/>
        <v>0</v>
      </c>
      <c r="BX73" s="152">
        <f>IF(COUNTIF(BH73:BP73,"&gt;0")&lt;Spielorte!$A$23,0,BE73/Spielorte!$A$23)</f>
        <v>0</v>
      </c>
      <c r="BY73" s="152">
        <f t="shared" si="99"/>
        <v>7.3000000000000005E-8</v>
      </c>
      <c r="BZ73" s="151">
        <f t="shared" si="87"/>
        <v>90</v>
      </c>
    </row>
    <row r="74" spans="1:78" ht="17.100000000000001" customHeight="1" x14ac:dyDescent="0.25">
      <c r="A74" s="414"/>
      <c r="B74" s="59" t="str">
        <f t="shared" si="88"/>
        <v/>
      </c>
      <c r="C74" s="60" t="str">
        <f t="shared" si="88"/>
        <v/>
      </c>
      <c r="D74" s="61" t="str">
        <f t="shared" si="88"/>
        <v/>
      </c>
      <c r="E74" s="398"/>
      <c r="F74" s="61" t="str">
        <f t="shared" si="69"/>
        <v/>
      </c>
      <c r="G74" s="398"/>
      <c r="H74" s="61" t="str">
        <f t="shared" si="70"/>
        <v/>
      </c>
      <c r="I74" s="398"/>
      <c r="J74" s="61" t="str">
        <f t="shared" si="71"/>
        <v/>
      </c>
      <c r="K74" s="398"/>
      <c r="L74" s="61" t="str">
        <f t="shared" si="72"/>
        <v/>
      </c>
      <c r="M74" s="398"/>
      <c r="N74" s="61" t="str">
        <f t="shared" si="89"/>
        <v/>
      </c>
      <c r="O74" s="398"/>
      <c r="P74" s="61" t="str">
        <f t="shared" si="73"/>
        <v/>
      </c>
      <c r="Q74" s="398"/>
      <c r="R74" s="61" t="str">
        <f t="shared" si="74"/>
        <v/>
      </c>
      <c r="S74" s="398"/>
      <c r="T74" s="61" t="str">
        <f t="shared" si="75"/>
        <v/>
      </c>
      <c r="U74" s="398"/>
      <c r="V74" s="61" t="str">
        <f t="shared" si="76"/>
        <v/>
      </c>
      <c r="W74" s="398"/>
      <c r="Z74" s="406"/>
      <c r="AA74" s="90" t="str">
        <f>IF(AB74=0,"",_xlfn.CONCAT(VLOOKUP(AB74,Starter!A:C,2,0)))</f>
        <v/>
      </c>
      <c r="AB74" s="80"/>
      <c r="AC74" s="130"/>
      <c r="AD74" s="94"/>
      <c r="AE74" s="130"/>
      <c r="AF74" s="94"/>
      <c r="AG74" s="130"/>
      <c r="AH74" s="94"/>
      <c r="AI74" s="130"/>
      <c r="AJ74" s="94"/>
      <c r="AK74" s="130"/>
      <c r="AL74" s="94"/>
      <c r="AM74" s="130"/>
      <c r="AN74" s="94"/>
      <c r="AO74" s="130"/>
      <c r="AP74" s="94"/>
      <c r="AQ74" s="130"/>
      <c r="AR74" s="94"/>
      <c r="AS74" s="130"/>
      <c r="AT74" s="94"/>
      <c r="AU74" s="95">
        <f t="shared" si="77"/>
        <v>0</v>
      </c>
      <c r="AV74" s="96"/>
      <c r="AW74" s="83"/>
      <c r="AX74" s="84"/>
      <c r="AZ74" s="47"/>
      <c r="BA74" s="149"/>
      <c r="BB74" s="150"/>
      <c r="BC74" s="151"/>
      <c r="BD74" s="154">
        <f t="shared" si="90"/>
        <v>0</v>
      </c>
      <c r="BE74" s="150">
        <f t="shared" si="91"/>
        <v>0</v>
      </c>
      <c r="BF74" s="152">
        <f t="shared" si="92"/>
        <v>0</v>
      </c>
      <c r="BG74" s="152">
        <f t="shared" si="93"/>
        <v>0</v>
      </c>
      <c r="BH74" s="152" t="str">
        <f t="shared" si="78"/>
        <v/>
      </c>
      <c r="BI74" s="152" t="str">
        <f t="shared" si="79"/>
        <v/>
      </c>
      <c r="BJ74" s="152" t="str">
        <f t="shared" si="80"/>
        <v/>
      </c>
      <c r="BK74" s="152" t="str">
        <f t="shared" si="81"/>
        <v/>
      </c>
      <c r="BL74" s="152" t="str">
        <f t="shared" si="82"/>
        <v/>
      </c>
      <c r="BM74" s="152" t="str">
        <f t="shared" si="83"/>
        <v/>
      </c>
      <c r="BN74" s="152" t="str">
        <f t="shared" si="84"/>
        <v/>
      </c>
      <c r="BO74" s="152" t="str">
        <f t="shared" si="85"/>
        <v/>
      </c>
      <c r="BP74" s="152" t="str">
        <f t="shared" si="86"/>
        <v/>
      </c>
      <c r="BQ74" s="153"/>
      <c r="BR74" s="151"/>
      <c r="BS74" s="152">
        <f t="shared" si="94"/>
        <v>0</v>
      </c>
      <c r="BT74" s="152">
        <f t="shared" si="95"/>
        <v>7.4000000000000001E-8</v>
      </c>
      <c r="BU74" s="152" t="str">
        <f t="shared" si="96"/>
        <v>SG DJK Rimpar 1</v>
      </c>
      <c r="BV74" s="151">
        <f t="shared" si="97"/>
        <v>89</v>
      </c>
      <c r="BW74" s="152">
        <f t="shared" si="98"/>
        <v>0</v>
      </c>
      <c r="BX74" s="152">
        <f>IF(COUNTIF(BH74:BP74,"&gt;0")&lt;Spielorte!$A$23,0,BE74/Spielorte!$A$23)</f>
        <v>0</v>
      </c>
      <c r="BY74" s="152">
        <f t="shared" si="99"/>
        <v>7.4000000000000001E-8</v>
      </c>
      <c r="BZ74" s="151">
        <f t="shared" si="87"/>
        <v>89</v>
      </c>
    </row>
    <row r="75" spans="1:78" ht="17.100000000000001" customHeight="1" thickBot="1" x14ac:dyDescent="0.3">
      <c r="A75" s="415"/>
      <c r="B75" s="62" t="str">
        <f t="shared" si="88"/>
        <v/>
      </c>
      <c r="C75" s="63" t="str">
        <f t="shared" si="88"/>
        <v/>
      </c>
      <c r="D75" s="52" t="str">
        <f t="shared" si="88"/>
        <v/>
      </c>
      <c r="E75" s="399"/>
      <c r="F75" s="52" t="str">
        <f t="shared" si="69"/>
        <v/>
      </c>
      <c r="G75" s="399"/>
      <c r="H75" s="52" t="str">
        <f t="shared" si="70"/>
        <v/>
      </c>
      <c r="I75" s="399"/>
      <c r="J75" s="52" t="str">
        <f t="shared" si="71"/>
        <v/>
      </c>
      <c r="K75" s="399"/>
      <c r="L75" s="52" t="str">
        <f t="shared" si="72"/>
        <v/>
      </c>
      <c r="M75" s="399"/>
      <c r="N75" s="52" t="str">
        <f t="shared" si="89"/>
        <v/>
      </c>
      <c r="O75" s="399"/>
      <c r="P75" s="52" t="str">
        <f t="shared" si="73"/>
        <v/>
      </c>
      <c r="Q75" s="399"/>
      <c r="R75" s="52" t="str">
        <f t="shared" si="74"/>
        <v/>
      </c>
      <c r="S75" s="399"/>
      <c r="T75" s="52" t="str">
        <f t="shared" si="75"/>
        <v/>
      </c>
      <c r="U75" s="399"/>
      <c r="V75" s="52" t="str">
        <f t="shared" si="76"/>
        <v/>
      </c>
      <c r="W75" s="399"/>
      <c r="Z75" s="407"/>
      <c r="AA75" s="99" t="str">
        <f>IF(AB75=0,"",_xlfn.CONCAT(VLOOKUP(AB75,Starter!A:C,2,0)))</f>
        <v/>
      </c>
      <c r="AB75" s="82"/>
      <c r="AC75" s="133"/>
      <c r="AD75" s="100"/>
      <c r="AE75" s="133"/>
      <c r="AF75" s="100"/>
      <c r="AG75" s="133"/>
      <c r="AH75" s="100"/>
      <c r="AI75" s="133"/>
      <c r="AJ75" s="100"/>
      <c r="AK75" s="133"/>
      <c r="AL75" s="100"/>
      <c r="AM75" s="133"/>
      <c r="AN75" s="100"/>
      <c r="AO75" s="133"/>
      <c r="AP75" s="100"/>
      <c r="AQ75" s="133"/>
      <c r="AR75" s="100"/>
      <c r="AS75" s="133"/>
      <c r="AT75" s="100"/>
      <c r="AU75" s="97">
        <f t="shared" si="77"/>
        <v>0</v>
      </c>
      <c r="AV75" s="98"/>
      <c r="AW75" s="83"/>
      <c r="AX75" s="84"/>
      <c r="AZ75" s="47"/>
      <c r="BA75" s="149"/>
      <c r="BB75" s="150"/>
      <c r="BC75" s="151"/>
      <c r="BD75" s="154">
        <f t="shared" si="90"/>
        <v>0</v>
      </c>
      <c r="BE75" s="150">
        <f t="shared" si="91"/>
        <v>0</v>
      </c>
      <c r="BF75" s="152">
        <f t="shared" si="92"/>
        <v>0</v>
      </c>
      <c r="BG75" s="152">
        <f t="shared" si="93"/>
        <v>0</v>
      </c>
      <c r="BH75" s="152" t="str">
        <f t="shared" si="78"/>
        <v/>
      </c>
      <c r="BI75" s="152" t="str">
        <f t="shared" si="79"/>
        <v/>
      </c>
      <c r="BJ75" s="152" t="str">
        <f t="shared" si="80"/>
        <v/>
      </c>
      <c r="BK75" s="152" t="str">
        <f t="shared" si="81"/>
        <v/>
      </c>
      <c r="BL75" s="152" t="str">
        <f t="shared" si="82"/>
        <v/>
      </c>
      <c r="BM75" s="152" t="str">
        <f t="shared" si="83"/>
        <v/>
      </c>
      <c r="BN75" s="152" t="str">
        <f t="shared" si="84"/>
        <v/>
      </c>
      <c r="BO75" s="152" t="str">
        <f t="shared" si="85"/>
        <v/>
      </c>
      <c r="BP75" s="152" t="str">
        <f t="shared" si="86"/>
        <v/>
      </c>
      <c r="BQ75" s="153"/>
      <c r="BR75" s="151"/>
      <c r="BS75" s="152">
        <f t="shared" si="94"/>
        <v>0</v>
      </c>
      <c r="BT75" s="152">
        <f t="shared" si="95"/>
        <v>7.4999999999999997E-8</v>
      </c>
      <c r="BU75" s="152" t="str">
        <f t="shared" si="96"/>
        <v>SG DJK Rimpar 1</v>
      </c>
      <c r="BV75" s="151">
        <f t="shared" si="97"/>
        <v>88</v>
      </c>
      <c r="BW75" s="152">
        <f t="shared" si="98"/>
        <v>0</v>
      </c>
      <c r="BX75" s="152">
        <f>IF(COUNTIF(BH75:BP75,"&gt;0")&lt;Spielorte!$A$23,0,BE75/Spielorte!$A$23)</f>
        <v>0</v>
      </c>
      <c r="BY75" s="152">
        <f t="shared" si="99"/>
        <v>7.4999999999999997E-8</v>
      </c>
      <c r="BZ75" s="151">
        <f t="shared" si="87"/>
        <v>88</v>
      </c>
    </row>
    <row r="76" spans="1:78" ht="17.100000000000001" customHeight="1" x14ac:dyDescent="0.25">
      <c r="A76" s="413" t="s">
        <v>11</v>
      </c>
      <c r="B76" s="56" t="str">
        <f>IF(AA76=0,"",AA76)</f>
        <v/>
      </c>
      <c r="C76" s="57" t="str">
        <f t="shared" si="88"/>
        <v/>
      </c>
      <c r="D76" s="58" t="str">
        <f t="shared" si="88"/>
        <v/>
      </c>
      <c r="E76" s="397">
        <f>IF(AD76="","",AD76)</f>
        <v>0</v>
      </c>
      <c r="F76" s="58" t="str">
        <f t="shared" si="69"/>
        <v/>
      </c>
      <c r="G76" s="397">
        <f>IF(AF76="","",AF76)</f>
        <v>0</v>
      </c>
      <c r="H76" s="58" t="str">
        <f t="shared" si="70"/>
        <v/>
      </c>
      <c r="I76" s="397">
        <f>IF(AH76="","",AH76)</f>
        <v>0</v>
      </c>
      <c r="J76" s="58" t="str">
        <f t="shared" si="71"/>
        <v/>
      </c>
      <c r="K76" s="397">
        <f>IF(AJ76="","",AJ76)</f>
        <v>0</v>
      </c>
      <c r="L76" s="58" t="str">
        <f t="shared" si="72"/>
        <v/>
      </c>
      <c r="M76" s="397">
        <f>IF(AL76="","",AL76)</f>
        <v>0</v>
      </c>
      <c r="N76" s="58" t="str">
        <f t="shared" si="89"/>
        <v/>
      </c>
      <c r="O76" s="397">
        <f>IF(AN76="","",AN76)</f>
        <v>0</v>
      </c>
      <c r="P76" s="58" t="str">
        <f t="shared" si="73"/>
        <v/>
      </c>
      <c r="Q76" s="397">
        <f>IF(AP76="","",AP76)</f>
        <v>0</v>
      </c>
      <c r="R76" s="58" t="str">
        <f t="shared" si="74"/>
        <v/>
      </c>
      <c r="S76" s="397">
        <f>IF(AR76="","",AR76)</f>
        <v>0</v>
      </c>
      <c r="T76" s="58" t="str">
        <f t="shared" si="75"/>
        <v/>
      </c>
      <c r="U76" s="397">
        <f>IF(AT76="","",AT76)</f>
        <v>0</v>
      </c>
      <c r="V76" s="58" t="str">
        <f t="shared" si="76"/>
        <v/>
      </c>
      <c r="W76" s="397">
        <f>IF(AV76="","",AV76)</f>
        <v>0</v>
      </c>
      <c r="Z76" s="405" t="s">
        <v>11</v>
      </c>
      <c r="AA76" s="90" t="str">
        <f>IF(AB76=0,"",_xlfn.CONCAT(VLOOKUP(AB76,Starter!A:C,2,0)))</f>
        <v/>
      </c>
      <c r="AB76" s="81"/>
      <c r="AC76" s="132"/>
      <c r="AD76" s="91">
        <f>IF(SUM(AC76:AC78)+AC88=0,0,IF(SUM(ABS(AC76),ABS(AC77),ABS(AC78))=AC88,0.5,IF(SUM(ABS(AC76),ABS(AC77),ABS(AC78))&gt;AC88,1,0)))</f>
        <v>0</v>
      </c>
      <c r="AE76" s="132"/>
      <c r="AF76" s="91">
        <f>IF(SUM(AE76:AE78)+AE88=0,0,IF(SUM(ABS(AE76),ABS(AE77),ABS(AE78))=AE88,0.5,IF(SUM(ABS(AE76),ABS(AE77),ABS(AE78))&gt;AE88,1,0)))</f>
        <v>0</v>
      </c>
      <c r="AG76" s="132"/>
      <c r="AH76" s="91">
        <f>IF(SUM(AG76:AG78)+AG88=0,0,IF(SUM(ABS(AG76),ABS(AG77),ABS(AG78))=AG88,0.5,IF(SUM(ABS(AG76),ABS(AG77),ABS(AG78))&gt;AG88,1,0)))</f>
        <v>0</v>
      </c>
      <c r="AI76" s="132"/>
      <c r="AJ76" s="91">
        <f>IF(SUM(AI76:AI78)+AI88=0,0,IF(SUM(ABS(AI76),ABS(AI77),ABS(AI78))=AI88,0.5,IF(SUM(ABS(AI76),ABS(AI77),ABS(AI78))&gt;AI88,1,0)))</f>
        <v>0</v>
      </c>
      <c r="AK76" s="132"/>
      <c r="AL76" s="91">
        <f>IF(SUM(AK76:AK78)+AK88=0,0,IF(SUM(ABS(AK76),ABS(AK77),ABS(AK78))=AK88,0.5,IF(SUM(ABS(AK76),ABS(AK77),ABS(AK78))&gt;AK88,1,0)))</f>
        <v>0</v>
      </c>
      <c r="AM76" s="132"/>
      <c r="AN76" s="91">
        <f>IF(SUM(AM76:AM78)+AM88=0,0,IF(SUM(ABS(AM76),ABS(AM77),ABS(AM78))=AM88,0.5,IF(SUM(ABS(AM76),ABS(AM77),ABS(AM78))&gt;AM88,1,0)))</f>
        <v>0</v>
      </c>
      <c r="AO76" s="132"/>
      <c r="AP76" s="91">
        <f>IF(SUM(AO76:AO78)+AO88=0,0,IF(SUM(ABS(AO76),ABS(AO77),ABS(AO78))=AO88,0.5,IF(SUM(ABS(AO76),ABS(AO77),ABS(AO78))&gt;AO88,1,0)))</f>
        <v>0</v>
      </c>
      <c r="AQ76" s="132"/>
      <c r="AR76" s="91">
        <f>IF(SUM(AQ76:AQ78)+AQ88=0,0,IF(SUM(ABS(AQ76),ABS(AQ77),ABS(AQ78))=AQ88,0.5,IF(SUM(ABS(AQ76),ABS(AQ77),ABS(AQ78))&gt;AQ88,1,0)))</f>
        <v>0</v>
      </c>
      <c r="AS76" s="132"/>
      <c r="AT76" s="91">
        <f>IF(SUM(AS76:AS78)+AS88=0,0,IF(SUM(ABS(AS76),ABS(AS77),ABS(AS78))=AS88,0.5,IF(SUM(ABS(AS76),ABS(AS77),ABS(AS78))&gt;AS88,1,0)))</f>
        <v>0</v>
      </c>
      <c r="AU76" s="92">
        <f t="shared" si="77"/>
        <v>0</v>
      </c>
      <c r="AV76" s="93">
        <f>SUM(AD76+AF76+AH76+AJ76+AL76+AN76+AP76+AR76+AT76)</f>
        <v>0</v>
      </c>
      <c r="AW76" s="83"/>
      <c r="AX76" s="84"/>
      <c r="AZ76" s="47"/>
      <c r="BA76" s="149"/>
      <c r="BB76" s="150"/>
      <c r="BC76" s="151"/>
      <c r="BD76" s="154">
        <f t="shared" si="90"/>
        <v>0</v>
      </c>
      <c r="BE76" s="150">
        <f t="shared" si="91"/>
        <v>0</v>
      </c>
      <c r="BF76" s="152">
        <f t="shared" si="92"/>
        <v>0</v>
      </c>
      <c r="BG76" s="152">
        <f t="shared" si="93"/>
        <v>0</v>
      </c>
      <c r="BH76" s="152" t="str">
        <f t="shared" si="78"/>
        <v/>
      </c>
      <c r="BI76" s="152" t="str">
        <f t="shared" si="79"/>
        <v/>
      </c>
      <c r="BJ76" s="152" t="str">
        <f t="shared" si="80"/>
        <v/>
      </c>
      <c r="BK76" s="152" t="str">
        <f t="shared" si="81"/>
        <v/>
      </c>
      <c r="BL76" s="152" t="str">
        <f t="shared" si="82"/>
        <v/>
      </c>
      <c r="BM76" s="152" t="str">
        <f t="shared" si="83"/>
        <v/>
      </c>
      <c r="BN76" s="152" t="str">
        <f t="shared" si="84"/>
        <v/>
      </c>
      <c r="BO76" s="152" t="str">
        <f t="shared" si="85"/>
        <v/>
      </c>
      <c r="BP76" s="152" t="str">
        <f t="shared" si="86"/>
        <v/>
      </c>
      <c r="BQ76" s="153"/>
      <c r="BR76" s="151"/>
      <c r="BS76" s="152">
        <f t="shared" si="94"/>
        <v>0</v>
      </c>
      <c r="BT76" s="152">
        <f t="shared" si="95"/>
        <v>7.6000000000000006E-8</v>
      </c>
      <c r="BU76" s="152" t="str">
        <f t="shared" si="96"/>
        <v>SG DJK Rimpar 1</v>
      </c>
      <c r="BV76" s="151">
        <f t="shared" si="97"/>
        <v>87</v>
      </c>
      <c r="BW76" s="152">
        <f t="shared" si="98"/>
        <v>0</v>
      </c>
      <c r="BX76" s="152">
        <f>IF(COUNTIF(BH76:BP76,"&gt;0")&lt;Spielorte!$A$23,0,BE76/Spielorte!$A$23)</f>
        <v>0</v>
      </c>
      <c r="BY76" s="152">
        <f t="shared" si="99"/>
        <v>7.6000000000000006E-8</v>
      </c>
      <c r="BZ76" s="151">
        <f t="shared" si="87"/>
        <v>87</v>
      </c>
    </row>
    <row r="77" spans="1:78" ht="17.100000000000001" customHeight="1" x14ac:dyDescent="0.25">
      <c r="A77" s="414"/>
      <c r="B77" s="59" t="str">
        <f>IF(AA77=0,"",AA77)</f>
        <v/>
      </c>
      <c r="C77" s="60" t="str">
        <f t="shared" si="88"/>
        <v/>
      </c>
      <c r="D77" s="61" t="str">
        <f t="shared" si="88"/>
        <v/>
      </c>
      <c r="E77" s="398"/>
      <c r="F77" s="61" t="str">
        <f t="shared" si="69"/>
        <v/>
      </c>
      <c r="G77" s="398"/>
      <c r="H77" s="61" t="str">
        <f t="shared" si="70"/>
        <v/>
      </c>
      <c r="I77" s="398"/>
      <c r="J77" s="61" t="str">
        <f t="shared" si="71"/>
        <v/>
      </c>
      <c r="K77" s="398"/>
      <c r="L77" s="61" t="str">
        <f t="shared" si="72"/>
        <v/>
      </c>
      <c r="M77" s="398"/>
      <c r="N77" s="61" t="str">
        <f t="shared" si="89"/>
        <v/>
      </c>
      <c r="O77" s="398"/>
      <c r="P77" s="61" t="str">
        <f t="shared" si="73"/>
        <v/>
      </c>
      <c r="Q77" s="398"/>
      <c r="R77" s="61" t="str">
        <f t="shared" si="74"/>
        <v/>
      </c>
      <c r="S77" s="398"/>
      <c r="T77" s="61" t="str">
        <f t="shared" si="75"/>
        <v/>
      </c>
      <c r="U77" s="398"/>
      <c r="V77" s="61" t="str">
        <f t="shared" si="76"/>
        <v/>
      </c>
      <c r="W77" s="398"/>
      <c r="Z77" s="406"/>
      <c r="AA77" s="90" t="str">
        <f>IF(AB77=0,"",_xlfn.CONCAT(VLOOKUP(AB77,Starter!A:C,2,0)))</f>
        <v/>
      </c>
      <c r="AB77" s="80"/>
      <c r="AC77" s="130"/>
      <c r="AD77" s="94"/>
      <c r="AE77" s="130"/>
      <c r="AF77" s="94"/>
      <c r="AG77" s="130"/>
      <c r="AH77" s="94"/>
      <c r="AI77" s="130"/>
      <c r="AJ77" s="94"/>
      <c r="AK77" s="130"/>
      <c r="AL77" s="94"/>
      <c r="AM77" s="130"/>
      <c r="AN77" s="94"/>
      <c r="AO77" s="130"/>
      <c r="AP77" s="94"/>
      <c r="AQ77" s="130"/>
      <c r="AR77" s="94"/>
      <c r="AS77" s="130"/>
      <c r="AT77" s="94"/>
      <c r="AU77" s="95">
        <f t="shared" si="77"/>
        <v>0</v>
      </c>
      <c r="AV77" s="96"/>
      <c r="AW77" s="83"/>
      <c r="AX77" s="84"/>
      <c r="AZ77" s="47"/>
      <c r="BA77" s="149"/>
      <c r="BB77" s="150"/>
      <c r="BC77" s="151"/>
      <c r="BD77" s="154">
        <f t="shared" si="90"/>
        <v>0</v>
      </c>
      <c r="BE77" s="150">
        <f t="shared" si="91"/>
        <v>0</v>
      </c>
      <c r="BF77" s="152">
        <f t="shared" si="92"/>
        <v>0</v>
      </c>
      <c r="BG77" s="152">
        <f t="shared" si="93"/>
        <v>0</v>
      </c>
      <c r="BH77" s="152" t="str">
        <f t="shared" si="78"/>
        <v/>
      </c>
      <c r="BI77" s="152" t="str">
        <f t="shared" si="79"/>
        <v/>
      </c>
      <c r="BJ77" s="152" t="str">
        <f t="shared" si="80"/>
        <v/>
      </c>
      <c r="BK77" s="152" t="str">
        <f t="shared" si="81"/>
        <v/>
      </c>
      <c r="BL77" s="152" t="str">
        <f t="shared" si="82"/>
        <v/>
      </c>
      <c r="BM77" s="152" t="str">
        <f t="shared" si="83"/>
        <v/>
      </c>
      <c r="BN77" s="152" t="str">
        <f t="shared" si="84"/>
        <v/>
      </c>
      <c r="BO77" s="152" t="str">
        <f t="shared" si="85"/>
        <v/>
      </c>
      <c r="BP77" s="152" t="str">
        <f t="shared" si="86"/>
        <v/>
      </c>
      <c r="BQ77" s="153"/>
      <c r="BR77" s="151"/>
      <c r="BS77" s="152">
        <f t="shared" si="94"/>
        <v>0</v>
      </c>
      <c r="BT77" s="152">
        <f t="shared" si="95"/>
        <v>7.7000000000000001E-8</v>
      </c>
      <c r="BU77" s="152" t="str">
        <f t="shared" si="96"/>
        <v>SG DJK Rimpar 1</v>
      </c>
      <c r="BV77" s="151">
        <f t="shared" si="97"/>
        <v>86</v>
      </c>
      <c r="BW77" s="152">
        <f t="shared" si="98"/>
        <v>0</v>
      </c>
      <c r="BX77" s="152">
        <f>IF(COUNTIF(BH77:BP77,"&gt;0")&lt;Spielorte!$A$23,0,BE77/Spielorte!$A$23)</f>
        <v>0</v>
      </c>
      <c r="BY77" s="152">
        <f t="shared" si="99"/>
        <v>7.7000000000000001E-8</v>
      </c>
      <c r="BZ77" s="151">
        <f t="shared" si="87"/>
        <v>86</v>
      </c>
    </row>
    <row r="78" spans="1:78" ht="17.100000000000001" customHeight="1" thickBot="1" x14ac:dyDescent="0.3">
      <c r="A78" s="415"/>
      <c r="B78" s="62" t="str">
        <f>IF(AA78=0,"",AA78)</f>
        <v/>
      </c>
      <c r="C78" s="63" t="str">
        <f t="shared" si="88"/>
        <v/>
      </c>
      <c r="D78" s="52" t="str">
        <f t="shared" si="88"/>
        <v/>
      </c>
      <c r="E78" s="399"/>
      <c r="F78" s="52" t="str">
        <f t="shared" si="69"/>
        <v/>
      </c>
      <c r="G78" s="399"/>
      <c r="H78" s="52" t="str">
        <f t="shared" si="70"/>
        <v/>
      </c>
      <c r="I78" s="399"/>
      <c r="J78" s="52" t="str">
        <f t="shared" si="71"/>
        <v/>
      </c>
      <c r="K78" s="399"/>
      <c r="L78" s="52" t="str">
        <f t="shared" si="72"/>
        <v/>
      </c>
      <c r="M78" s="399"/>
      <c r="N78" s="52" t="str">
        <f t="shared" si="89"/>
        <v/>
      </c>
      <c r="O78" s="399"/>
      <c r="P78" s="52" t="str">
        <f t="shared" si="73"/>
        <v/>
      </c>
      <c r="Q78" s="399"/>
      <c r="R78" s="52" t="str">
        <f t="shared" si="74"/>
        <v/>
      </c>
      <c r="S78" s="399"/>
      <c r="T78" s="52" t="str">
        <f t="shared" si="75"/>
        <v/>
      </c>
      <c r="U78" s="399"/>
      <c r="V78" s="52" t="str">
        <f t="shared" si="76"/>
        <v/>
      </c>
      <c r="W78" s="399"/>
      <c r="Z78" s="407"/>
      <c r="AA78" s="90" t="str">
        <f>IF(AB78=0,"",_xlfn.CONCAT(VLOOKUP(AB78,Starter!A:C,2,0)))</f>
        <v/>
      </c>
      <c r="AB78" s="82"/>
      <c r="AC78" s="133"/>
      <c r="AD78" s="100"/>
      <c r="AE78" s="133"/>
      <c r="AF78" s="100"/>
      <c r="AG78" s="133"/>
      <c r="AH78" s="100"/>
      <c r="AI78" s="133"/>
      <c r="AJ78" s="100"/>
      <c r="AK78" s="133"/>
      <c r="AL78" s="100"/>
      <c r="AM78" s="133"/>
      <c r="AN78" s="100"/>
      <c r="AO78" s="133"/>
      <c r="AP78" s="100"/>
      <c r="AQ78" s="133"/>
      <c r="AR78" s="100"/>
      <c r="AS78" s="133"/>
      <c r="AT78" s="100"/>
      <c r="AU78" s="97">
        <f t="shared" si="77"/>
        <v>0</v>
      </c>
      <c r="AV78" s="98"/>
      <c r="AW78" s="83"/>
      <c r="AX78" s="84"/>
      <c r="AZ78" s="47"/>
      <c r="BA78" s="149"/>
      <c r="BB78" s="150"/>
      <c r="BC78" s="151"/>
      <c r="BD78" s="154">
        <f t="shared" si="90"/>
        <v>0</v>
      </c>
      <c r="BE78" s="150">
        <f t="shared" si="91"/>
        <v>0</v>
      </c>
      <c r="BF78" s="152">
        <f t="shared" si="92"/>
        <v>0</v>
      </c>
      <c r="BG78" s="152">
        <f t="shared" si="93"/>
        <v>0</v>
      </c>
      <c r="BH78" s="152" t="str">
        <f t="shared" si="78"/>
        <v/>
      </c>
      <c r="BI78" s="152" t="str">
        <f t="shared" si="79"/>
        <v/>
      </c>
      <c r="BJ78" s="152" t="str">
        <f t="shared" si="80"/>
        <v/>
      </c>
      <c r="BK78" s="152" t="str">
        <f t="shared" si="81"/>
        <v/>
      </c>
      <c r="BL78" s="152" t="str">
        <f t="shared" si="82"/>
        <v/>
      </c>
      <c r="BM78" s="152" t="str">
        <f t="shared" si="83"/>
        <v/>
      </c>
      <c r="BN78" s="152" t="str">
        <f t="shared" si="84"/>
        <v/>
      </c>
      <c r="BO78" s="152" t="str">
        <f t="shared" si="85"/>
        <v/>
      </c>
      <c r="BP78" s="152" t="str">
        <f t="shared" si="86"/>
        <v/>
      </c>
      <c r="BQ78" s="153"/>
      <c r="BR78" s="151"/>
      <c r="BS78" s="152">
        <f t="shared" si="94"/>
        <v>0</v>
      </c>
      <c r="BT78" s="152">
        <f t="shared" si="95"/>
        <v>7.7999999999999997E-8</v>
      </c>
      <c r="BU78" s="152" t="str">
        <f t="shared" si="96"/>
        <v>SG DJK Rimpar 1</v>
      </c>
      <c r="BV78" s="151">
        <f t="shared" si="97"/>
        <v>85</v>
      </c>
      <c r="BW78" s="152">
        <f t="shared" si="98"/>
        <v>0</v>
      </c>
      <c r="BX78" s="152">
        <f>IF(COUNTIF(BH78:BP78,"&gt;0")&lt;Spielorte!$A$23,0,BE78/Spielorte!$A$23)</f>
        <v>0</v>
      </c>
      <c r="BY78" s="152">
        <f t="shared" si="99"/>
        <v>7.7999999999999997E-8</v>
      </c>
      <c r="BZ78" s="151">
        <f t="shared" si="87"/>
        <v>85</v>
      </c>
    </row>
    <row r="79" spans="1:78" ht="27.75" customHeight="1" thickBot="1" x14ac:dyDescent="0.3">
      <c r="B79" s="64" t="str">
        <f>IF(AA79=0,"",AA79)</f>
        <v>Gesamt</v>
      </c>
      <c r="C79" s="65" t="str">
        <f t="shared" si="88"/>
        <v/>
      </c>
      <c r="D79" s="66" t="str">
        <f t="shared" si="88"/>
        <v/>
      </c>
      <c r="E79" s="67">
        <f>IF(AD79="","",AD79)</f>
        <v>0</v>
      </c>
      <c r="F79" s="66" t="str">
        <f t="shared" si="69"/>
        <v/>
      </c>
      <c r="G79" s="67">
        <f>IF(AF79="","",AF79)</f>
        <v>0</v>
      </c>
      <c r="H79" s="66" t="str">
        <f t="shared" si="70"/>
        <v/>
      </c>
      <c r="I79" s="67">
        <f>IF(AH79="","",AH79)</f>
        <v>0</v>
      </c>
      <c r="J79" s="66" t="str">
        <f t="shared" si="71"/>
        <v/>
      </c>
      <c r="K79" s="67">
        <f>IF(AJ79="","",AJ79)</f>
        <v>0</v>
      </c>
      <c r="L79" s="66" t="str">
        <f t="shared" si="72"/>
        <v/>
      </c>
      <c r="M79" s="67">
        <f>IF(AL79="","",AL79)</f>
        <v>0</v>
      </c>
      <c r="N79" s="66" t="str">
        <f t="shared" si="89"/>
        <v/>
      </c>
      <c r="O79" s="67">
        <f>IF(AN79="","",AN79)</f>
        <v>0</v>
      </c>
      <c r="P79" s="66" t="str">
        <f t="shared" si="73"/>
        <v/>
      </c>
      <c r="Q79" s="67">
        <f>IF(AP79="","",AP79)</f>
        <v>0</v>
      </c>
      <c r="R79" s="66" t="str">
        <f t="shared" si="74"/>
        <v/>
      </c>
      <c r="S79" s="67">
        <f>IF(AR79="","",AR79)</f>
        <v>0</v>
      </c>
      <c r="T79" s="66" t="str">
        <f t="shared" si="75"/>
        <v/>
      </c>
      <c r="U79" s="67">
        <f>IF(AT79="","",AT79)</f>
        <v>0</v>
      </c>
      <c r="V79" s="66" t="str">
        <f t="shared" si="76"/>
        <v/>
      </c>
      <c r="W79" s="67">
        <f>IF(AV79="","",AV79)</f>
        <v>0</v>
      </c>
      <c r="AA79" s="64" t="s">
        <v>960</v>
      </c>
      <c r="AB79" s="101"/>
      <c r="AC79" s="148">
        <f>ABS(SUM(AC67:AC69))+ABS(SUM(AC70:AC72))+ABS(SUM(AC73:AC75))+ABS(SUM(AC76:AC78))</f>
        <v>0</v>
      </c>
      <c r="AD79" s="102">
        <f>IF(AC79+AC89=0,0,IF(AC79=AC89,1.5,IF(AC79&gt;AC89,3,0)))</f>
        <v>0</v>
      </c>
      <c r="AE79" s="148">
        <f>ABS(SUM(AE67:AE69))+ABS(SUM(AE70:AE72))+ABS(SUM(AE73:AE75))+ABS(SUM(AE76:AE78))</f>
        <v>0</v>
      </c>
      <c r="AF79" s="102">
        <f>IF(AE79+AE89=0,0,IF(AE79=AE89,1.5,IF(AE79&gt;AE89,3,0)))</f>
        <v>0</v>
      </c>
      <c r="AG79" s="148">
        <f>ABS(SUM(AG67:AG69))+ABS(SUM(AG70:AG72))+ABS(SUM(AG73:AG75))+ABS(SUM(AG76:AG78))</f>
        <v>0</v>
      </c>
      <c r="AH79" s="102">
        <f>IF(AG79+AG89=0,0,IF(AG79=AG89,1.5,IF(AG79&gt;AG89,3,0)))</f>
        <v>0</v>
      </c>
      <c r="AI79" s="148">
        <f>ABS(SUM(AI67:AI69))+ABS(SUM(AI70:AI72))+ABS(SUM(AI73:AI75))+ABS(SUM(AI76:AI78))</f>
        <v>0</v>
      </c>
      <c r="AJ79" s="102">
        <f>IF(AI79+AI89=0,0,IF(AI79=AI89,1.5,IF(AI79&gt;AI89,3,0)))</f>
        <v>0</v>
      </c>
      <c r="AK79" s="148">
        <f>ABS(SUM(AK67:AK69))+ABS(SUM(AK70:AK72))+ABS(SUM(AK73:AK75))+ABS(SUM(AK76:AK78))</f>
        <v>0</v>
      </c>
      <c r="AL79" s="102">
        <f>IF(AK79+AK89=0,0,IF(AK79=AK89,1.5,IF(AK79&gt;AK89,3,0)))</f>
        <v>0</v>
      </c>
      <c r="AM79" s="148">
        <f>ABS(SUM(AM67:AM69))+ABS(SUM(AM70:AM72))+ABS(SUM(AM73:AM75))+ABS(SUM(AM76:AM78))</f>
        <v>0</v>
      </c>
      <c r="AN79" s="102">
        <f>IF(AM79+AM89=0,0,IF(AM79=AM89,1.5,IF(AM79&gt;AM89,3,0)))</f>
        <v>0</v>
      </c>
      <c r="AO79" s="148">
        <f>ABS(SUM(AO67:AO69))+ABS(SUM(AO70:AO72))+ABS(SUM(AO73:AO75))+ABS(SUM(AO76:AO78))</f>
        <v>0</v>
      </c>
      <c r="AP79" s="102">
        <f>IF(AO79+AO89=0,0,IF(AO79=AO89,1.5,IF(AO79&gt;AO89,3,0)))</f>
        <v>0</v>
      </c>
      <c r="AQ79" s="148">
        <f>ABS(SUM(AQ67:AQ69))+ABS(SUM(AQ70:AQ72))+ABS(SUM(AQ73:AQ75))+ABS(SUM(AQ76:AQ78))</f>
        <v>0</v>
      </c>
      <c r="AR79" s="102">
        <f>IF(AQ79+AQ89=0,0,IF(AQ79=AQ89,1.5,IF(AQ79&gt;AQ89,3,0)))</f>
        <v>0</v>
      </c>
      <c r="AS79" s="148">
        <f>ABS(SUM(AS67:AS69))+ABS(SUM(AS70:AS72))+ABS(SUM(AS73:AS75))+ABS(SUM(AS76:AS78))</f>
        <v>0</v>
      </c>
      <c r="AT79" s="102">
        <f>IF(AS79+AS89=0,0,IF(AS79=AS89,1.5,IF(AS79&gt;AS89,3,0)))</f>
        <v>0</v>
      </c>
      <c r="AU79" s="103">
        <f>SUM(AC79+AE79+AG79+AI79+AK79+AM79+AO79+AQ79+AS79)</f>
        <v>0</v>
      </c>
      <c r="AV79" s="104">
        <f>SUM(AD79+AF79+AH79+AJ79+AL79+AN79+AP79+AR79+AT79)</f>
        <v>0</v>
      </c>
      <c r="AW79" s="83"/>
      <c r="AX79" s="84"/>
      <c r="BA79" s="149"/>
      <c r="BB79" s="150"/>
      <c r="BC79" s="151"/>
      <c r="BQ79" s="153"/>
      <c r="BR79" s="151"/>
      <c r="BV79" s="151"/>
      <c r="BZ79" s="151"/>
    </row>
    <row r="80" spans="1:78" ht="24" customHeight="1" thickBot="1" x14ac:dyDescent="0.3">
      <c r="B80" s="68" t="str">
        <f>IF(AA80=0,"",AA80)</f>
        <v>Gesamt - Punkte</v>
      </c>
      <c r="C80" s="69" t="str">
        <f t="shared" si="88"/>
        <v/>
      </c>
      <c r="D80" s="69" t="str">
        <f t="shared" si="88"/>
        <v/>
      </c>
      <c r="E80" s="70">
        <f>IF(AD80="","",AD80)</f>
        <v>0</v>
      </c>
      <c r="F80" s="69" t="str">
        <f t="shared" si="69"/>
        <v/>
      </c>
      <c r="G80" s="70">
        <f>IF(AF80="","",AF80)</f>
        <v>0</v>
      </c>
      <c r="H80" s="69" t="str">
        <f t="shared" si="70"/>
        <v/>
      </c>
      <c r="I80" s="70">
        <f>IF(AH80="","",AH80)</f>
        <v>0</v>
      </c>
      <c r="J80" s="69" t="str">
        <f t="shared" si="71"/>
        <v/>
      </c>
      <c r="K80" s="70">
        <f>IF(AJ80="","",AJ80)</f>
        <v>0</v>
      </c>
      <c r="L80" s="69" t="str">
        <f t="shared" si="72"/>
        <v/>
      </c>
      <c r="M80" s="70">
        <f>IF(AL80="","",AL80)</f>
        <v>0</v>
      </c>
      <c r="N80" s="69" t="str">
        <f t="shared" si="89"/>
        <v/>
      </c>
      <c r="O80" s="70">
        <f>IF(AN80="","",AN80)</f>
        <v>0</v>
      </c>
      <c r="P80" s="69" t="str">
        <f t="shared" si="73"/>
        <v/>
      </c>
      <c r="Q80" s="70">
        <f>IF(AP80="","",AP80)</f>
        <v>0</v>
      </c>
      <c r="R80" s="69" t="str">
        <f t="shared" si="74"/>
        <v/>
      </c>
      <c r="S80" s="70">
        <f>IF(AR80="","",AR80)</f>
        <v>0</v>
      </c>
      <c r="T80" s="69" t="str">
        <f t="shared" si="75"/>
        <v/>
      </c>
      <c r="U80" s="70">
        <f>IF(AT80="","",AT80)</f>
        <v>0</v>
      </c>
      <c r="V80" s="69" t="str">
        <f t="shared" si="76"/>
        <v/>
      </c>
      <c r="W80" s="70">
        <f>IF(AV80="","",AV80)</f>
        <v>0</v>
      </c>
      <c r="AA80" s="68" t="s">
        <v>975</v>
      </c>
      <c r="AB80" s="69"/>
      <c r="AC80" s="69"/>
      <c r="AD80" s="105">
        <f>SUM(AD67:AD79)</f>
        <v>0</v>
      </c>
      <c r="AE80" s="69"/>
      <c r="AF80" s="105">
        <f>SUM(AF67:AF79)</f>
        <v>0</v>
      </c>
      <c r="AG80" s="69"/>
      <c r="AH80" s="105">
        <f>SUM(AH67:AH79)</f>
        <v>0</v>
      </c>
      <c r="AI80" s="69"/>
      <c r="AJ80" s="105">
        <f>SUM(AJ67:AJ79)</f>
        <v>0</v>
      </c>
      <c r="AK80" s="69"/>
      <c r="AL80" s="105">
        <f>SUM(AL67:AL79)</f>
        <v>0</v>
      </c>
      <c r="AM80" s="69"/>
      <c r="AN80" s="105">
        <f>SUM(AN67:AN79)</f>
        <v>0</v>
      </c>
      <c r="AO80" s="69"/>
      <c r="AP80" s="105">
        <f>SUM(AP67:AP79)</f>
        <v>0</v>
      </c>
      <c r="AQ80" s="69"/>
      <c r="AR80" s="105">
        <f>SUM(AR67:AR79)</f>
        <v>0</v>
      </c>
      <c r="AS80" s="69"/>
      <c r="AT80" s="105">
        <f>SUM(AT67:AT79)</f>
        <v>0</v>
      </c>
      <c r="AU80" s="69"/>
      <c r="AV80" s="106">
        <f>SUM(AV67:AV79)</f>
        <v>0</v>
      </c>
      <c r="AW80" s="83"/>
      <c r="AX80" s="84"/>
      <c r="BA80" s="149">
        <f>+AV80</f>
        <v>0</v>
      </c>
      <c r="BB80" s="150">
        <f>+AU79</f>
        <v>0</v>
      </c>
      <c r="BC80" s="151">
        <f>+AA62</f>
        <v>3</v>
      </c>
      <c r="BF80" s="152">
        <f>SUM(BF61:BF79)</f>
        <v>0</v>
      </c>
      <c r="BQ80" s="149">
        <f>+BB80/1000000+BA80</f>
        <v>0</v>
      </c>
      <c r="BR80" s="151">
        <f>RANK(BQ80,BQ:BQ)</f>
        <v>1</v>
      </c>
      <c r="BV80" s="151"/>
      <c r="BZ80" s="151"/>
    </row>
    <row r="81" spans="1:78" ht="11.25" customHeight="1" x14ac:dyDescent="0.25">
      <c r="B81" s="69"/>
      <c r="C81" s="69"/>
      <c r="D81" s="69"/>
      <c r="E81" s="1"/>
      <c r="F81" s="69"/>
      <c r="G81" s="1"/>
      <c r="H81" s="69"/>
      <c r="I81" s="1"/>
      <c r="J81" s="69"/>
      <c r="K81" s="1"/>
      <c r="L81" s="69"/>
      <c r="M81" s="1"/>
      <c r="N81" s="69"/>
      <c r="O81" s="1"/>
      <c r="P81" s="69"/>
      <c r="Q81" s="1"/>
      <c r="R81" s="69"/>
      <c r="S81" s="1"/>
      <c r="T81" s="69"/>
      <c r="U81" s="1"/>
      <c r="V81" s="69"/>
      <c r="W81" s="1"/>
      <c r="AA81" s="69"/>
      <c r="AB81" s="69"/>
      <c r="AC81" s="69"/>
      <c r="AD81" s="1"/>
      <c r="AE81" s="69"/>
      <c r="AF81" s="1"/>
      <c r="AG81" s="69"/>
      <c r="AH81" s="1"/>
      <c r="AI81" s="69"/>
      <c r="AJ81" s="1"/>
      <c r="AK81" s="69"/>
      <c r="AL81" s="1"/>
      <c r="AM81" s="69"/>
      <c r="AN81" s="1"/>
      <c r="AO81" s="69"/>
      <c r="AP81" s="1"/>
      <c r="AQ81" s="69"/>
      <c r="AR81" s="1"/>
      <c r="AS81" s="69"/>
      <c r="AT81" s="1"/>
      <c r="AU81" s="69"/>
      <c r="AV81" s="1"/>
      <c r="AW81" s="83"/>
      <c r="AX81" s="84"/>
      <c r="BA81" s="149"/>
      <c r="BB81" s="150"/>
      <c r="BC81" s="151"/>
      <c r="BQ81" s="153"/>
      <c r="BR81" s="151"/>
      <c r="BV81" s="151"/>
      <c r="BZ81" s="151"/>
    </row>
    <row r="82" spans="1:78" ht="12.75" customHeight="1" x14ac:dyDescent="0.25">
      <c r="B82" s="71" t="str">
        <f t="shared" ref="B82:Q82" si="100">IF(AA82=0,"",AA82)</f>
        <v>Gegner-Nr.:</v>
      </c>
      <c r="C82" s="72" t="str">
        <f t="shared" si="100"/>
        <v>&gt;&gt;&gt;&gt;</v>
      </c>
      <c r="D82" s="396">
        <f t="shared" si="100"/>
        <v>6</v>
      </c>
      <c r="E82" s="396" t="str">
        <f t="shared" si="100"/>
        <v/>
      </c>
      <c r="F82" s="396">
        <f t="shared" si="100"/>
        <v>9</v>
      </c>
      <c r="G82" s="396" t="str">
        <f t="shared" si="100"/>
        <v/>
      </c>
      <c r="H82" s="396">
        <f t="shared" si="100"/>
        <v>10</v>
      </c>
      <c r="I82" s="396" t="str">
        <f t="shared" si="100"/>
        <v/>
      </c>
      <c r="J82" s="396">
        <f t="shared" si="100"/>
        <v>1</v>
      </c>
      <c r="K82" s="396" t="str">
        <f t="shared" si="100"/>
        <v/>
      </c>
      <c r="L82" s="396">
        <f t="shared" si="100"/>
        <v>8</v>
      </c>
      <c r="M82" s="396" t="str">
        <f t="shared" si="100"/>
        <v/>
      </c>
      <c r="N82" s="396">
        <f t="shared" si="100"/>
        <v>5</v>
      </c>
      <c r="O82" s="396" t="str">
        <f t="shared" si="100"/>
        <v/>
      </c>
      <c r="P82" s="396">
        <f t="shared" si="100"/>
        <v>2</v>
      </c>
      <c r="Q82" s="396" t="str">
        <f t="shared" si="100"/>
        <v/>
      </c>
      <c r="R82" s="396">
        <f t="shared" ref="L82:U84" si="101">IF(AQ82=0,"",AQ82)</f>
        <v>7</v>
      </c>
      <c r="S82" s="396" t="str">
        <f t="shared" si="101"/>
        <v/>
      </c>
      <c r="T82" s="396">
        <f t="shared" si="101"/>
        <v>4</v>
      </c>
      <c r="U82" s="396" t="str">
        <f t="shared" si="101"/>
        <v/>
      </c>
      <c r="V82" s="412"/>
      <c r="W82" s="412"/>
      <c r="AA82" s="71" t="s">
        <v>958</v>
      </c>
      <c r="AB82" s="72" t="s">
        <v>959</v>
      </c>
      <c r="AC82" s="418">
        <f>VLOOKUP($AA62,Schlüssel!$A$5:$DG$14,103)</f>
        <v>6</v>
      </c>
      <c r="AD82" s="419"/>
      <c r="AE82" s="418">
        <f>VLOOKUP($AA62,Schlüssel!$A$5:$EK$14,104)</f>
        <v>9</v>
      </c>
      <c r="AF82" s="419"/>
      <c r="AG82" s="418">
        <f>VLOOKUP($AA62,Schlüssel!$A$5:$EK$14,105)</f>
        <v>10</v>
      </c>
      <c r="AH82" s="419"/>
      <c r="AI82" s="418">
        <f>VLOOKUP($AA62,Schlüssel!$A$5:$EK$14,106)</f>
        <v>1</v>
      </c>
      <c r="AJ82" s="419"/>
      <c r="AK82" s="418">
        <f>VLOOKUP($AA62,Schlüssel!$A$5:$EK$14,107)</f>
        <v>8</v>
      </c>
      <c r="AL82" s="419"/>
      <c r="AM82" s="418">
        <f>VLOOKUP($AA62,Schlüssel!$A$5:$EK$14,108)</f>
        <v>5</v>
      </c>
      <c r="AN82" s="419"/>
      <c r="AO82" s="418">
        <f>VLOOKUP($AA62,Schlüssel!$A$5:$EK$14,109)</f>
        <v>2</v>
      </c>
      <c r="AP82" s="419"/>
      <c r="AQ82" s="418">
        <f>VLOOKUP($AA62,Schlüssel!$A$5:$EK$14,110)</f>
        <v>7</v>
      </c>
      <c r="AR82" s="419"/>
      <c r="AS82" s="418">
        <f>VLOOKUP($AA62,Schlüssel!$A$5:$EK$14,111)</f>
        <v>4</v>
      </c>
      <c r="AT82" s="419"/>
      <c r="AU82" s="107"/>
      <c r="AV82" s="107"/>
      <c r="AW82" s="83"/>
      <c r="AX82" s="84"/>
      <c r="BA82" s="149"/>
      <c r="BB82" s="150"/>
      <c r="BC82" s="151"/>
      <c r="BQ82" s="153"/>
      <c r="BR82" s="151"/>
      <c r="BV82" s="151"/>
      <c r="BZ82" s="151"/>
    </row>
    <row r="83" spans="1:78" ht="28.5" customHeight="1" x14ac:dyDescent="0.25">
      <c r="B83" s="73" t="str">
        <f t="shared" ref="B83:K84" si="102">IF(AA83=0,"",AA83)</f>
        <v/>
      </c>
      <c r="C83" s="69" t="str">
        <f t="shared" si="102"/>
        <v/>
      </c>
      <c r="D83" s="409" t="str">
        <f t="shared" si="102"/>
        <v>Bajuwaren München 1</v>
      </c>
      <c r="E83" s="410" t="str">
        <f t="shared" si="102"/>
        <v/>
      </c>
      <c r="F83" s="409" t="str">
        <f t="shared" si="102"/>
        <v>Werdenfels 1</v>
      </c>
      <c r="G83" s="410" t="str">
        <f t="shared" si="102"/>
        <v/>
      </c>
      <c r="H83" s="409" t="str">
        <f t="shared" si="102"/>
        <v>Donaubowler Regensburg 1</v>
      </c>
      <c r="I83" s="410" t="str">
        <f t="shared" si="102"/>
        <v/>
      </c>
      <c r="J83" s="409" t="str">
        <f t="shared" si="102"/>
        <v>BC Comet Nürnberg</v>
      </c>
      <c r="K83" s="410" t="str">
        <f t="shared" si="102"/>
        <v/>
      </c>
      <c r="L83" s="409" t="str">
        <f t="shared" si="101"/>
        <v>Schanzer Ingolstadt 1</v>
      </c>
      <c r="M83" s="410" t="str">
        <f t="shared" si="101"/>
        <v/>
      </c>
      <c r="N83" s="409" t="str">
        <f t="shared" si="101"/>
        <v>BC EMAX Unterföhring 2</v>
      </c>
      <c r="O83" s="410" t="str">
        <f t="shared" si="101"/>
        <v/>
      </c>
      <c r="P83" s="409" t="str">
        <f t="shared" si="101"/>
        <v>BK München 3</v>
      </c>
      <c r="Q83" s="410" t="str">
        <f t="shared" si="101"/>
        <v/>
      </c>
      <c r="R83" s="409" t="str">
        <f t="shared" si="101"/>
        <v>Bowlinghaus Bamberg 1</v>
      </c>
      <c r="S83" s="410" t="str">
        <f t="shared" si="101"/>
        <v/>
      </c>
      <c r="T83" s="409" t="str">
        <f t="shared" si="101"/>
        <v>SG Rottendorf 1</v>
      </c>
      <c r="U83" s="410" t="str">
        <f t="shared" si="101"/>
        <v/>
      </c>
      <c r="V83" s="411"/>
      <c r="W83" s="411"/>
      <c r="AA83" s="73"/>
      <c r="AB83" s="69"/>
      <c r="AC83" s="409" t="str">
        <f>VLOOKUP(AC82,Schlüssel!$A$5:$K$14,2)</f>
        <v>Bajuwaren München 1</v>
      </c>
      <c r="AD83" s="410"/>
      <c r="AE83" s="409" t="str">
        <f>VLOOKUP(AE82,Schlüssel!$A$5:$K$14,2)</f>
        <v>Werdenfels 1</v>
      </c>
      <c r="AF83" s="410"/>
      <c r="AG83" s="409" t="str">
        <f>VLOOKUP(AG82,Schlüssel!$A$5:$K$14,2)</f>
        <v>Donaubowler Regensburg 1</v>
      </c>
      <c r="AH83" s="410"/>
      <c r="AI83" s="409" t="str">
        <f>VLOOKUP(AI82,Schlüssel!$A$5:$K$14,2)</f>
        <v>BC Comet Nürnberg</v>
      </c>
      <c r="AJ83" s="410"/>
      <c r="AK83" s="409" t="str">
        <f>VLOOKUP(AK82,Schlüssel!$A$5:$K$14,2)</f>
        <v>Schanzer Ingolstadt 1</v>
      </c>
      <c r="AL83" s="410"/>
      <c r="AM83" s="409" t="str">
        <f>VLOOKUP(AM82,Schlüssel!$A$5:$K$14,2)</f>
        <v>BC EMAX Unterföhring 2</v>
      </c>
      <c r="AN83" s="410"/>
      <c r="AO83" s="409" t="str">
        <f>VLOOKUP(AO82,Schlüssel!$A$5:$K$14,2)</f>
        <v>BK München 3</v>
      </c>
      <c r="AP83" s="410"/>
      <c r="AQ83" s="409" t="str">
        <f>VLOOKUP(AQ82,Schlüssel!$A$5:$K$14,2)</f>
        <v>Bowlinghaus Bamberg 1</v>
      </c>
      <c r="AR83" s="410"/>
      <c r="AS83" s="409" t="str">
        <f>VLOOKUP(AS82,Schlüssel!$A$5:$K$14,2)</f>
        <v>SG Rottendorf 1</v>
      </c>
      <c r="AT83" s="410"/>
      <c r="AU83" s="108"/>
      <c r="AV83" s="108"/>
      <c r="AW83" s="83"/>
      <c r="AX83" s="84"/>
      <c r="BA83" s="149"/>
      <c r="BB83" s="150"/>
      <c r="BC83" s="151"/>
      <c r="BQ83" s="153"/>
      <c r="BR83" s="151"/>
      <c r="BV83" s="151"/>
      <c r="BZ83" s="151"/>
    </row>
    <row r="84" spans="1:78" ht="12" customHeight="1" x14ac:dyDescent="0.25">
      <c r="B84" s="73" t="str">
        <f t="shared" si="102"/>
        <v/>
      </c>
      <c r="C84" s="69" t="str">
        <f t="shared" si="102"/>
        <v/>
      </c>
      <c r="D84" s="395" t="str">
        <f t="shared" si="102"/>
        <v/>
      </c>
      <c r="E84" s="395" t="str">
        <f t="shared" si="102"/>
        <v/>
      </c>
      <c r="F84" s="395" t="str">
        <f t="shared" si="102"/>
        <v/>
      </c>
      <c r="G84" s="395" t="str">
        <f t="shared" si="102"/>
        <v/>
      </c>
      <c r="H84" s="395" t="str">
        <f t="shared" si="102"/>
        <v/>
      </c>
      <c r="I84" s="395" t="str">
        <f t="shared" si="102"/>
        <v/>
      </c>
      <c r="J84" s="395" t="str">
        <f t="shared" si="102"/>
        <v/>
      </c>
      <c r="K84" s="395" t="str">
        <f t="shared" si="102"/>
        <v/>
      </c>
      <c r="L84" s="395" t="str">
        <f t="shared" si="101"/>
        <v/>
      </c>
      <c r="M84" s="395" t="str">
        <f t="shared" si="101"/>
        <v/>
      </c>
      <c r="N84" s="395" t="str">
        <f t="shared" si="101"/>
        <v/>
      </c>
      <c r="O84" s="395" t="str">
        <f t="shared" si="101"/>
        <v/>
      </c>
      <c r="P84" s="395" t="str">
        <f t="shared" si="101"/>
        <v/>
      </c>
      <c r="Q84" s="395" t="str">
        <f t="shared" si="101"/>
        <v/>
      </c>
      <c r="R84" s="395" t="str">
        <f t="shared" si="101"/>
        <v/>
      </c>
      <c r="S84" s="395" t="str">
        <f t="shared" si="101"/>
        <v/>
      </c>
      <c r="T84" s="395" t="str">
        <f t="shared" si="101"/>
        <v/>
      </c>
      <c r="U84" s="408" t="str">
        <f t="shared" si="101"/>
        <v/>
      </c>
      <c r="V84" s="301"/>
      <c r="W84" s="301"/>
      <c r="AA84" s="73"/>
      <c r="AB84" s="69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78"/>
      <c r="AV84" s="78"/>
      <c r="AW84" s="83"/>
      <c r="AX84" s="84"/>
      <c r="BA84" s="149"/>
      <c r="BB84" s="150"/>
      <c r="BC84" s="151"/>
      <c r="BQ84" s="153"/>
      <c r="BR84" s="151"/>
      <c r="BV84" s="151"/>
      <c r="BZ84" s="151"/>
    </row>
    <row r="85" spans="1:78" ht="15.9" customHeight="1" x14ac:dyDescent="0.25">
      <c r="B85" s="391" t="str">
        <f t="shared" ref="B85:C89" si="103">IF(AA85=0,"",AA85)</f>
        <v>Spieler 1</v>
      </c>
      <c r="C85" s="392" t="str">
        <f t="shared" si="103"/>
        <v/>
      </c>
      <c r="D85" s="393">
        <f>IF(AC85=301,"",AC85)</f>
        <v>0</v>
      </c>
      <c r="E85" s="393" t="str">
        <f>IF(AD85=0,"",AD85)</f>
        <v/>
      </c>
      <c r="F85" s="393">
        <f>IF(AE85=301,"",AE85)</f>
        <v>0</v>
      </c>
      <c r="G85" s="393" t="str">
        <f>IF(AF85=0,"",AF85)</f>
        <v/>
      </c>
      <c r="H85" s="393">
        <f>IF(AG85=301,"",AG85)</f>
        <v>0</v>
      </c>
      <c r="I85" s="393" t="str">
        <f>IF(AH85=0,"",AH85)</f>
        <v/>
      </c>
      <c r="J85" s="393">
        <f>IF(AI85=301,"",AI85)</f>
        <v>0</v>
      </c>
      <c r="K85" s="393" t="str">
        <f>IF(AJ85=0,"",AJ85)</f>
        <v/>
      </c>
      <c r="L85" s="393">
        <f>IF(AK85=301,"",AK85)</f>
        <v>0</v>
      </c>
      <c r="M85" s="393" t="str">
        <f>IF(AL85=0,"",AL85)</f>
        <v/>
      </c>
      <c r="N85" s="393">
        <f>IF(AM85=301,"",AM85)</f>
        <v>0</v>
      </c>
      <c r="O85" s="393" t="str">
        <f>IF(AN85=0,"",AN85)</f>
        <v/>
      </c>
      <c r="P85" s="393">
        <f>IF(AO85=301,"",AO85)</f>
        <v>0</v>
      </c>
      <c r="Q85" s="393" t="str">
        <f>IF(AP85=0,"",AP85)</f>
        <v/>
      </c>
      <c r="R85" s="393">
        <f>IF(AQ85=301,"",AQ85)</f>
        <v>0</v>
      </c>
      <c r="S85" s="393" t="str">
        <f>IF(AR85=0,"",AR85)</f>
        <v/>
      </c>
      <c r="T85" s="393">
        <f>IF(AS85=301,"",AS85)</f>
        <v>0</v>
      </c>
      <c r="U85" s="393" t="str">
        <f>IF(AT85=0,"",AT85)</f>
        <v/>
      </c>
      <c r="V85" s="404"/>
      <c r="W85" s="404"/>
      <c r="AA85" s="74" t="s">
        <v>0</v>
      </c>
      <c r="AB85" s="75"/>
      <c r="AC85" s="420">
        <f>ABS(INDEX(AC:AC,MATCH(AC82,$AA:$AA,0)+5)+INDEX(AC:AC,MATCH(AC82,$AA:$AA,0)+6)+INDEX(AC:AC,MATCH(AC82,$AA:$AA,0)+7))</f>
        <v>0</v>
      </c>
      <c r="AD85" s="421"/>
      <c r="AE85" s="420">
        <f>ABS(INDEX(AE:AE,MATCH(AE82,$AA:$AA,0)+5)+INDEX(AE:AE,MATCH(AE82,$AA:$AA,0)+6)+INDEX(AE:AE,MATCH(AE82,$AA:$AA,0)+7))</f>
        <v>0</v>
      </c>
      <c r="AF85" s="421"/>
      <c r="AG85" s="420">
        <f>ABS(INDEX(AG:AG,MATCH(AG82,$AA:$AA,0)+5)+INDEX(AG:AG,MATCH(AG82,$AA:$AA,0)+6)+INDEX(AG:AG,MATCH(AG82,$AA:$AA,0)+7))</f>
        <v>0</v>
      </c>
      <c r="AH85" s="421"/>
      <c r="AI85" s="420">
        <f>ABS(INDEX(AI:AI,MATCH(AI82,$AA:$AA,0)+5)+INDEX(AI:AI,MATCH(AI82,$AA:$AA,0)+6)+INDEX(AI:AI,MATCH(AI82,$AA:$AA,0)+7))</f>
        <v>0</v>
      </c>
      <c r="AJ85" s="421"/>
      <c r="AK85" s="420">
        <f>ABS(INDEX(AK:AK,MATCH(AK82,$AA:$AA,0)+5)+INDEX(AK:AK,MATCH(AK82,$AA:$AA,0)+6)+INDEX(AK:AK,MATCH(AK82,$AA:$AA,0)+7))</f>
        <v>0</v>
      </c>
      <c r="AL85" s="421"/>
      <c r="AM85" s="420">
        <f>ABS(INDEX(AM:AM,MATCH(AM82,$AA:$AA,0)+5)+INDEX(AM:AM,MATCH(AM82,$AA:$AA,0)+6)+INDEX(AM:AM,MATCH(AM82,$AA:$AA,0)+7))</f>
        <v>0</v>
      </c>
      <c r="AN85" s="421"/>
      <c r="AO85" s="420">
        <f>ABS(INDEX(AO:AO,MATCH(AO82,$AA:$AA,0)+5)+INDEX(AO:AO,MATCH(AO82,$AA:$AA,0)+6)+INDEX(AO:AO,MATCH(AO82,$AA:$AA,0)+7))</f>
        <v>0</v>
      </c>
      <c r="AP85" s="421"/>
      <c r="AQ85" s="420">
        <f>ABS(INDEX(AQ:AQ,MATCH(AQ82,$AA:$AA,0)+5)+INDEX(AQ:AQ,MATCH(AQ82,$AA:$AA,0)+6)+INDEX(AQ:AQ,MATCH(AQ82,$AA:$AA,0)+7))</f>
        <v>0</v>
      </c>
      <c r="AR85" s="421"/>
      <c r="AS85" s="420">
        <f>ABS(INDEX(AS:AS,MATCH(AS82,$AA:$AA,0)+5)+INDEX(AS:AS,MATCH(AS82,$AA:$AA,0)+6)+INDEX(AS:AS,MATCH(AS82,$AA:$AA,0)+7))</f>
        <v>0</v>
      </c>
      <c r="AT85" s="421"/>
      <c r="AU85" s="1"/>
      <c r="AV85" s="1"/>
      <c r="AW85" s="83"/>
      <c r="AX85" s="84"/>
      <c r="BA85" s="149"/>
      <c r="BB85" s="150"/>
      <c r="BC85" s="151"/>
      <c r="BQ85" s="153"/>
      <c r="BR85" s="151"/>
      <c r="BV85" s="151"/>
      <c r="BZ85" s="151"/>
    </row>
    <row r="86" spans="1:78" ht="15.9" customHeight="1" x14ac:dyDescent="0.25">
      <c r="B86" s="391" t="str">
        <f t="shared" si="103"/>
        <v>Spieler 2</v>
      </c>
      <c r="C86" s="392" t="str">
        <f t="shared" si="103"/>
        <v/>
      </c>
      <c r="D86" s="393">
        <f>IF(AC86=301,"",AC86)</f>
        <v>0</v>
      </c>
      <c r="E86" s="393" t="str">
        <f>IF(AD86=0,"",AD86)</f>
        <v/>
      </c>
      <c r="F86" s="393">
        <f>IF(AE86=301,"",AE86)</f>
        <v>0</v>
      </c>
      <c r="G86" s="393" t="str">
        <f>IF(AF86=0,"",AF86)</f>
        <v/>
      </c>
      <c r="H86" s="393">
        <f>IF(AG86=301,"",AG86)</f>
        <v>0</v>
      </c>
      <c r="I86" s="393" t="str">
        <f>IF(AH86=0,"",AH86)</f>
        <v/>
      </c>
      <c r="J86" s="393">
        <f>IF(AI86=301,"",AI86)</f>
        <v>0</v>
      </c>
      <c r="K86" s="393" t="str">
        <f>IF(AJ86=0,"",AJ86)</f>
        <v/>
      </c>
      <c r="L86" s="393">
        <f>IF(AK86=301,"",AK86)</f>
        <v>0</v>
      </c>
      <c r="M86" s="393" t="str">
        <f>IF(AL86=0,"",AL86)</f>
        <v/>
      </c>
      <c r="N86" s="393">
        <f>IF(AM86=301,"",AM86)</f>
        <v>0</v>
      </c>
      <c r="O86" s="393" t="str">
        <f>IF(AN86=0,"",AN86)</f>
        <v/>
      </c>
      <c r="P86" s="393">
        <f>IF(AO86=301,"",AO86)</f>
        <v>0</v>
      </c>
      <c r="Q86" s="393" t="str">
        <f>IF(AP86=0,"",AP86)</f>
        <v/>
      </c>
      <c r="R86" s="393">
        <f>IF(AQ86=301,"",AQ86)</f>
        <v>0</v>
      </c>
      <c r="S86" s="393" t="str">
        <f>IF(AR86=0,"",AR86)</f>
        <v/>
      </c>
      <c r="T86" s="393">
        <f>IF(AS86=301,"",AS86)</f>
        <v>0</v>
      </c>
      <c r="U86" s="393" t="str">
        <f>IF(AT86=0,"",AT86)</f>
        <v/>
      </c>
      <c r="V86" s="404"/>
      <c r="W86" s="404"/>
      <c r="AA86" s="74" t="s">
        <v>2</v>
      </c>
      <c r="AB86" s="75"/>
      <c r="AC86" s="422">
        <f>ABS(INDEX(AC:AC,MATCH(AC82,$AA:$AA,0)+8)+INDEX(AC:AC,MATCH(AC82,$AA:$AA,0)+9)+INDEX(AC:AC,MATCH(AC82,$AA:$AA,0)+10))</f>
        <v>0</v>
      </c>
      <c r="AD86" s="423"/>
      <c r="AE86" s="422">
        <f>ABS(INDEX(AE:AE,MATCH(AE82,$AA:$AA,0)+8)+INDEX(AE:AE,MATCH(AE82,$AA:$AA,0)+9)+INDEX(AE:AE,MATCH(AE82,$AA:$AA,0)+10))</f>
        <v>0</v>
      </c>
      <c r="AF86" s="423"/>
      <c r="AG86" s="422">
        <f>ABS(INDEX(AG:AG,MATCH(AG82,$AA:$AA,0)+8)+INDEX(AG:AG,MATCH(AG82,$AA:$AA,0)+9)+INDEX(AG:AG,MATCH(AG82,$AA:$AA,0)+10))</f>
        <v>0</v>
      </c>
      <c r="AH86" s="423"/>
      <c r="AI86" s="422">
        <f>ABS(INDEX(AI:AI,MATCH(AI82,$AA:$AA,0)+8)+INDEX(AI:AI,MATCH(AI82,$AA:$AA,0)+9)+INDEX(AI:AI,MATCH(AI82,$AA:$AA,0)+10))</f>
        <v>0</v>
      </c>
      <c r="AJ86" s="423"/>
      <c r="AK86" s="422">
        <f>ABS(INDEX(AK:AK,MATCH(AK82,$AA:$AA,0)+8)+INDEX(AK:AK,MATCH(AK82,$AA:$AA,0)+9)+INDEX(AK:AK,MATCH(AK82,$AA:$AA,0)+10))</f>
        <v>0</v>
      </c>
      <c r="AL86" s="423"/>
      <c r="AM86" s="422">
        <f>ABS(INDEX(AM:AM,MATCH(AM82,$AA:$AA,0)+8)+INDEX(AM:AM,MATCH(AM82,$AA:$AA,0)+9)+INDEX(AM:AM,MATCH(AM82,$AA:$AA,0)+10))</f>
        <v>0</v>
      </c>
      <c r="AN86" s="423"/>
      <c r="AO86" s="422">
        <f>ABS(INDEX(AO:AO,MATCH(AO82,$AA:$AA,0)+8)+INDEX(AO:AO,MATCH(AO82,$AA:$AA,0)+9)+INDEX(AO:AO,MATCH(AO82,$AA:$AA,0)+10))</f>
        <v>0</v>
      </c>
      <c r="AP86" s="423"/>
      <c r="AQ86" s="422">
        <f>ABS(INDEX(AQ:AQ,MATCH(AQ82,$AA:$AA,0)+8)+INDEX(AQ:AQ,MATCH(AQ82,$AA:$AA,0)+9)+INDEX(AQ:AQ,MATCH(AQ82,$AA:$AA,0)+10))</f>
        <v>0</v>
      </c>
      <c r="AR86" s="423"/>
      <c r="AS86" s="422">
        <f>ABS(INDEX(AS:AS,MATCH(AS82,$AA:$AA,0)+8)+INDEX(AS:AS,MATCH(AS82,$AA:$AA,0)+9)+INDEX(AS:AS,MATCH(AS82,$AA:$AA,0)+10))</f>
        <v>0</v>
      </c>
      <c r="AT86" s="423"/>
      <c r="AU86" s="1"/>
      <c r="AV86" s="1"/>
      <c r="AW86" s="83"/>
      <c r="AX86" s="84"/>
      <c r="BA86" s="149"/>
      <c r="BB86" s="150"/>
      <c r="BC86" s="151"/>
      <c r="BQ86" s="153"/>
      <c r="BR86" s="151"/>
      <c r="BV86" s="151"/>
      <c r="BZ86" s="151"/>
    </row>
    <row r="87" spans="1:78" ht="15.9" customHeight="1" x14ac:dyDescent="0.25">
      <c r="B87" s="391" t="str">
        <f t="shared" si="103"/>
        <v>Spieler 3</v>
      </c>
      <c r="C87" s="392" t="str">
        <f t="shared" si="103"/>
        <v/>
      </c>
      <c r="D87" s="393">
        <f>IF(AC87=301,"",AC87)</f>
        <v>0</v>
      </c>
      <c r="E87" s="393" t="str">
        <f>IF(AD87=0,"",AD87)</f>
        <v/>
      </c>
      <c r="F87" s="393">
        <f>IF(AE87=301,"",AE87)</f>
        <v>0</v>
      </c>
      <c r="G87" s="393" t="str">
        <f>IF(AF87=0,"",AF87)</f>
        <v/>
      </c>
      <c r="H87" s="393">
        <f>IF(AG87=301,"",AG87)</f>
        <v>0</v>
      </c>
      <c r="I87" s="393" t="str">
        <f>IF(AH87=0,"",AH87)</f>
        <v/>
      </c>
      <c r="J87" s="393">
        <f>IF(AI87=301,"",AI87)</f>
        <v>0</v>
      </c>
      <c r="K87" s="393" t="str">
        <f>IF(AJ87=0,"",AJ87)</f>
        <v/>
      </c>
      <c r="L87" s="393">
        <f>IF(AK87=301,"",AK87)</f>
        <v>0</v>
      </c>
      <c r="M87" s="393" t="str">
        <f>IF(AL87=0,"",AL87)</f>
        <v/>
      </c>
      <c r="N87" s="393">
        <f>IF(AM87=301,"",AM87)</f>
        <v>0</v>
      </c>
      <c r="O87" s="393" t="str">
        <f>IF(AN87=0,"",AN87)</f>
        <v/>
      </c>
      <c r="P87" s="393">
        <f>IF(AO87=301,"",AO87)</f>
        <v>0</v>
      </c>
      <c r="Q87" s="393" t="str">
        <f>IF(AP87=0,"",AP87)</f>
        <v/>
      </c>
      <c r="R87" s="393">
        <f>IF(AQ87=301,"",AQ87)</f>
        <v>0</v>
      </c>
      <c r="S87" s="393" t="str">
        <f>IF(AR87=0,"",AR87)</f>
        <v/>
      </c>
      <c r="T87" s="393">
        <f>IF(AS87=301,"",AS87)</f>
        <v>0</v>
      </c>
      <c r="U87" s="393" t="str">
        <f>IF(AT87=0,"",AT87)</f>
        <v/>
      </c>
      <c r="V87" s="404"/>
      <c r="W87" s="404"/>
      <c r="AA87" s="74" t="s">
        <v>3</v>
      </c>
      <c r="AB87" s="75"/>
      <c r="AC87" s="422">
        <f>ABS(INDEX(AC:AC,MATCH(AC82,$AA:$AA,0)+11)+INDEX(AC:AC,MATCH(AC82,$AA:$AA,0)+12)+INDEX(AC:AC,MATCH(AC82,$AA:$AA,0)+13))</f>
        <v>0</v>
      </c>
      <c r="AD87" s="423"/>
      <c r="AE87" s="422">
        <f>ABS(INDEX(AE:AE,MATCH(AE82,$AA:$AA,0)+11)+INDEX(AE:AE,MATCH(AE82,$AA:$AA,0)+12)+INDEX(AE:AE,MATCH(AE82,$AA:$AA,0)+13))</f>
        <v>0</v>
      </c>
      <c r="AF87" s="423"/>
      <c r="AG87" s="422">
        <f>ABS(INDEX(AG:AG,MATCH(AG82,$AA:$AA,0)+11)+INDEX(AG:AG,MATCH(AG82,$AA:$AA,0)+12)+INDEX(AG:AG,MATCH(AG82,$AA:$AA,0)+13))</f>
        <v>0</v>
      </c>
      <c r="AH87" s="423"/>
      <c r="AI87" s="422">
        <f>ABS(INDEX(AI:AI,MATCH(AI82,$AA:$AA,0)+11)+INDEX(AI:AI,MATCH(AI82,$AA:$AA,0)+12)+INDEX(AI:AI,MATCH(AI82,$AA:$AA,0)+13))</f>
        <v>0</v>
      </c>
      <c r="AJ87" s="423"/>
      <c r="AK87" s="422">
        <f>ABS(INDEX(AK:AK,MATCH(AK82,$AA:$AA,0)+11)+INDEX(AK:AK,MATCH(AK82,$AA:$AA,0)+12)+INDEX(AK:AK,MATCH(AK82,$AA:$AA,0)+13))</f>
        <v>0</v>
      </c>
      <c r="AL87" s="423"/>
      <c r="AM87" s="422">
        <f>ABS(INDEX(AM:AM,MATCH(AM82,$AA:$AA,0)+11)+INDEX(AM:AM,MATCH(AM82,$AA:$AA,0)+12)+INDEX(AM:AM,MATCH(AM82,$AA:$AA,0)+13))</f>
        <v>0</v>
      </c>
      <c r="AN87" s="423"/>
      <c r="AO87" s="422">
        <f>ABS(INDEX(AO:AO,MATCH(AO82,$AA:$AA,0)+11)+INDEX(AO:AO,MATCH(AO82,$AA:$AA,0)+12)+INDEX(AO:AO,MATCH(AO82,$AA:$AA,0)+13))</f>
        <v>0</v>
      </c>
      <c r="AP87" s="423"/>
      <c r="AQ87" s="422">
        <f>ABS(INDEX(AQ:AQ,MATCH(AQ82,$AA:$AA,0)+11)+INDEX(AQ:AQ,MATCH(AQ82,$AA:$AA,0)+12)+INDEX(AQ:AQ,MATCH(AQ82,$AA:$AA,0)+13))</f>
        <v>0</v>
      </c>
      <c r="AR87" s="423"/>
      <c r="AS87" s="422">
        <f>ABS(INDEX(AS:AS,MATCH(AS82,$AA:$AA,0)+11)+INDEX(AS:AS,MATCH(AS82,$AA:$AA,0)+12)+INDEX(AS:AS,MATCH(AS82,$AA:$AA,0)+13))</f>
        <v>0</v>
      </c>
      <c r="AT87" s="423"/>
      <c r="AU87" s="1"/>
      <c r="AV87" s="1"/>
      <c r="AW87" s="83"/>
      <c r="AX87" s="84"/>
      <c r="BA87" s="149"/>
      <c r="BB87" s="150"/>
      <c r="BC87" s="151"/>
      <c r="BQ87" s="153"/>
      <c r="BR87" s="151"/>
      <c r="BV87" s="151"/>
      <c r="BZ87" s="151"/>
    </row>
    <row r="88" spans="1:78" ht="15.9" customHeight="1" x14ac:dyDescent="0.25">
      <c r="B88" s="391" t="str">
        <f t="shared" si="103"/>
        <v>Spieler 4</v>
      </c>
      <c r="C88" s="392" t="str">
        <f t="shared" si="103"/>
        <v/>
      </c>
      <c r="D88" s="393">
        <f>IF(AC88=301,"",AC88)</f>
        <v>0</v>
      </c>
      <c r="E88" s="393" t="str">
        <f>IF(AD88=0,"",AD88)</f>
        <v/>
      </c>
      <c r="F88" s="393">
        <f>IF(AE88=301,"",AE88)</f>
        <v>0</v>
      </c>
      <c r="G88" s="393" t="str">
        <f>IF(AF88=0,"",AF88)</f>
        <v/>
      </c>
      <c r="H88" s="393">
        <f>IF(AG88=301,"",AG88)</f>
        <v>0</v>
      </c>
      <c r="I88" s="393" t="str">
        <f>IF(AH88=0,"",AH88)</f>
        <v/>
      </c>
      <c r="J88" s="393">
        <f>IF(AI88=301,"",AI88)</f>
        <v>0</v>
      </c>
      <c r="K88" s="393" t="str">
        <f>IF(AJ88=0,"",AJ88)</f>
        <v/>
      </c>
      <c r="L88" s="393">
        <f>IF(AK88=301,"",AK88)</f>
        <v>0</v>
      </c>
      <c r="M88" s="393" t="str">
        <f>IF(AL88=0,"",AL88)</f>
        <v/>
      </c>
      <c r="N88" s="393">
        <f>IF(AM88=301,"",AM88)</f>
        <v>0</v>
      </c>
      <c r="O88" s="393" t="str">
        <f>IF(AN88=0,"",AN88)</f>
        <v/>
      </c>
      <c r="P88" s="393">
        <f>IF(AO88=301,"",AO88)</f>
        <v>0</v>
      </c>
      <c r="Q88" s="393" t="str">
        <f>IF(AP88=0,"",AP88)</f>
        <v/>
      </c>
      <c r="R88" s="393">
        <f>IF(AQ88=301,"",AQ88)</f>
        <v>0</v>
      </c>
      <c r="S88" s="393" t="str">
        <f>IF(AR88=0,"",AR88)</f>
        <v/>
      </c>
      <c r="T88" s="393">
        <f>IF(AS88=301,"",AS88)</f>
        <v>0</v>
      </c>
      <c r="U88" s="393" t="str">
        <f>IF(AT88=0,"",AT88)</f>
        <v/>
      </c>
      <c r="V88" s="404"/>
      <c r="W88" s="404"/>
      <c r="AA88" s="74" t="s">
        <v>11</v>
      </c>
      <c r="AB88" s="75"/>
      <c r="AC88" s="422">
        <f>ABS(INDEX(AC:AC,MATCH(AC82,$AA:$AA,0)+14)+INDEX(AC:AC,MATCH(AC82,$AA:$AA,0)+15)+INDEX(AC:AC,MATCH(AC82,$AA:$AA,0)+16))</f>
        <v>0</v>
      </c>
      <c r="AD88" s="423"/>
      <c r="AE88" s="422">
        <f>ABS(INDEX(AE:AE,MATCH(AE82,$AA:$AA,0)+14)+INDEX(AE:AE,MATCH(AE82,$AA:$AA,0)+15)+INDEX(AE:AE,MATCH(AE82,$AA:$AA,0)+16))</f>
        <v>0</v>
      </c>
      <c r="AF88" s="423"/>
      <c r="AG88" s="422">
        <f>ABS(INDEX(AG:AG,MATCH(AG82,$AA:$AA,0)+14)+INDEX(AG:AG,MATCH(AG82,$AA:$AA,0)+15)+INDEX(AG:AG,MATCH(AG82,$AA:$AA,0)+16))</f>
        <v>0</v>
      </c>
      <c r="AH88" s="423"/>
      <c r="AI88" s="422">
        <f>ABS(INDEX(AI:AI,MATCH(AI82,$AA:$AA,0)+14)+INDEX(AI:AI,MATCH(AI82,$AA:$AA,0)+15)+INDEX(AI:AI,MATCH(AI82,$AA:$AA,0)+16))</f>
        <v>0</v>
      </c>
      <c r="AJ88" s="423"/>
      <c r="AK88" s="422">
        <f>ABS(INDEX(AK:AK,MATCH(AK82,$AA:$AA,0)+14)+INDEX(AK:AK,MATCH(AK82,$AA:$AA,0)+15)+INDEX(AK:AK,MATCH(AK82,$AA:$AA,0)+16))</f>
        <v>0</v>
      </c>
      <c r="AL88" s="423"/>
      <c r="AM88" s="422">
        <f>ABS(INDEX(AM:AM,MATCH(AM82,$AA:$AA,0)+14)+INDEX(AM:AM,MATCH(AM82,$AA:$AA,0)+15)+INDEX(AM:AM,MATCH(AM82,$AA:$AA,0)+16))</f>
        <v>0</v>
      </c>
      <c r="AN88" s="423"/>
      <c r="AO88" s="422">
        <f>ABS(INDEX(AO:AO,MATCH(AO82,$AA:$AA,0)+14)+INDEX(AO:AO,MATCH(AO82,$AA:$AA,0)+15)+INDEX(AO:AO,MATCH(AO82,$AA:$AA,0)+16))</f>
        <v>0</v>
      </c>
      <c r="AP88" s="423"/>
      <c r="AQ88" s="422">
        <f>ABS(INDEX(AQ:AQ,MATCH(AQ82,$AA:$AA,0)+14)+INDEX(AQ:AQ,MATCH(AQ82,$AA:$AA,0)+15)+INDEX(AQ:AQ,MATCH(AQ82,$AA:$AA,0)+16))</f>
        <v>0</v>
      </c>
      <c r="AR88" s="423"/>
      <c r="AS88" s="422">
        <f>ABS(INDEX(AS:AS,MATCH(AS82,$AA:$AA,0)+14)+INDEX(AS:AS,MATCH(AS82,$AA:$AA,0)+15)+INDEX(AS:AS,MATCH(AS82,$AA:$AA,0)+16))</f>
        <v>0</v>
      </c>
      <c r="AT88" s="423"/>
      <c r="AU88" s="1"/>
      <c r="AV88" s="1"/>
      <c r="AW88" s="83"/>
      <c r="AX88" s="84"/>
      <c r="BA88" s="149"/>
      <c r="BB88" s="150"/>
      <c r="BC88" s="151"/>
      <c r="BQ88" s="153"/>
      <c r="BR88" s="151"/>
      <c r="BV88" s="151"/>
      <c r="BZ88" s="151"/>
    </row>
    <row r="89" spans="1:78" ht="15.9" customHeight="1" x14ac:dyDescent="0.25">
      <c r="B89" s="388" t="str">
        <f t="shared" si="103"/>
        <v>Gesamt</v>
      </c>
      <c r="C89" s="389" t="str">
        <f t="shared" si="103"/>
        <v/>
      </c>
      <c r="D89" s="394">
        <f>IF(AC89=1505,"",AC89)</f>
        <v>0</v>
      </c>
      <c r="E89" s="394" t="str">
        <f>IF(AD89=0,"",AD89)</f>
        <v/>
      </c>
      <c r="F89" s="394">
        <f>IF(AE89=1505,"",AE89)</f>
        <v>0</v>
      </c>
      <c r="G89" s="394" t="str">
        <f>IF(AF89=0,"",AF89)</f>
        <v/>
      </c>
      <c r="H89" s="394">
        <f>IF(AG89=1505,"",AG89)</f>
        <v>0</v>
      </c>
      <c r="I89" s="394" t="str">
        <f>IF(AH89=0,"",AH89)</f>
        <v/>
      </c>
      <c r="J89" s="394">
        <f>IF(AI89=1505,"",AI89)</f>
        <v>0</v>
      </c>
      <c r="K89" s="394" t="str">
        <f>IF(AJ89=0,"",AJ89)</f>
        <v/>
      </c>
      <c r="L89" s="394">
        <f>IF(AK89=1505,"",AK89)</f>
        <v>0</v>
      </c>
      <c r="M89" s="394" t="str">
        <f>IF(AL89=0,"",AL89)</f>
        <v/>
      </c>
      <c r="N89" s="394">
        <f>IF(AM89=1505,"",AM89)</f>
        <v>0</v>
      </c>
      <c r="O89" s="394" t="str">
        <f>IF(AN89=0,"",AN89)</f>
        <v/>
      </c>
      <c r="P89" s="394">
        <f>IF(AO89=1505,"",AO89)</f>
        <v>0</v>
      </c>
      <c r="Q89" s="394" t="str">
        <f>IF(AP89=0,"",AP89)</f>
        <v/>
      </c>
      <c r="R89" s="394">
        <f>IF(AQ89=1505,"",AQ89)</f>
        <v>0</v>
      </c>
      <c r="S89" s="394" t="str">
        <f>IF(AR89=0,"",AR89)</f>
        <v/>
      </c>
      <c r="T89" s="394">
        <f>IF(AS89=1505,"",AS89)</f>
        <v>0</v>
      </c>
      <c r="U89" s="394" t="str">
        <f>IF(AT89=0,"",AT89)</f>
        <v/>
      </c>
      <c r="V89" s="290"/>
      <c r="W89" s="290"/>
      <c r="AA89" s="76" t="s">
        <v>960</v>
      </c>
      <c r="AB89" s="77"/>
      <c r="AC89" s="388">
        <f>SUM(AC85:AC88)</f>
        <v>0</v>
      </c>
      <c r="AD89" s="389"/>
      <c r="AE89" s="388">
        <f>SUM(AE85:AE88)</f>
        <v>0</v>
      </c>
      <c r="AF89" s="389"/>
      <c r="AG89" s="388">
        <f>SUM(AG85:AG88)</f>
        <v>0</v>
      </c>
      <c r="AH89" s="389"/>
      <c r="AI89" s="388">
        <f>SUM(AI85:AI88)</f>
        <v>0</v>
      </c>
      <c r="AJ89" s="389"/>
      <c r="AK89" s="388">
        <f>SUM(AK85:AK88)</f>
        <v>0</v>
      </c>
      <c r="AL89" s="389"/>
      <c r="AM89" s="388">
        <f>SUM(AM85:AM88)</f>
        <v>0</v>
      </c>
      <c r="AN89" s="389"/>
      <c r="AO89" s="388">
        <f>SUM(AO85:AO88)</f>
        <v>0</v>
      </c>
      <c r="AP89" s="389"/>
      <c r="AQ89" s="388">
        <f>SUM(AQ85:AQ88)</f>
        <v>0</v>
      </c>
      <c r="AR89" s="389"/>
      <c r="AS89" s="388">
        <f>SUM(AS85:AS88)</f>
        <v>0</v>
      </c>
      <c r="AT89" s="389"/>
      <c r="AU89" s="69"/>
      <c r="AV89" s="69"/>
      <c r="AW89" s="83"/>
      <c r="AX89" s="84"/>
      <c r="BA89" s="149"/>
      <c r="BB89" s="150"/>
      <c r="BC89" s="151"/>
      <c r="BQ89" s="153"/>
      <c r="BR89" s="151"/>
      <c r="BV89" s="151"/>
      <c r="BZ89" s="151"/>
    </row>
    <row r="90" spans="1:78" ht="10.5" customHeight="1" x14ac:dyDescent="0.25">
      <c r="B90" s="78"/>
      <c r="C90" s="6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AA90" s="78"/>
      <c r="AB90" s="69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83"/>
      <c r="AX90" s="84"/>
      <c r="BA90" s="149"/>
      <c r="BB90" s="150"/>
      <c r="BC90" s="151"/>
      <c r="BQ90" s="153"/>
      <c r="BR90" s="151"/>
      <c r="BV90" s="151"/>
      <c r="BZ90" s="151"/>
    </row>
    <row r="91" spans="1:78" ht="21" customHeight="1" x14ac:dyDescent="0.4">
      <c r="B91" s="28" t="str">
        <f>AA91</f>
        <v>Team-Nr.</v>
      </c>
      <c r="C91" s="29"/>
      <c r="D91" s="28" t="str">
        <f>AC91</f>
        <v>Liga:</v>
      </c>
      <c r="E91" s="31"/>
      <c r="F91" s="390" t="str">
        <f>AE91</f>
        <v>Bayernliga Herren</v>
      </c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2"/>
      <c r="S91" s="33" t="s">
        <v>955</v>
      </c>
      <c r="T91" s="34"/>
      <c r="U91" s="401" t="str">
        <f>AT91</f>
        <v>11.04./12.04.</v>
      </c>
      <c r="V91" s="402"/>
      <c r="W91" s="403"/>
      <c r="X91" s="386"/>
      <c r="Y91" s="387"/>
      <c r="Z91" s="387"/>
      <c r="AA91" s="28" t="s">
        <v>974</v>
      </c>
      <c r="AB91" s="29"/>
      <c r="AC91" s="30" t="s">
        <v>953</v>
      </c>
      <c r="AD91" s="31"/>
      <c r="AE91" s="29" t="str">
        <f>Schlüssel!$C$1</f>
        <v>Bayernliga Herren</v>
      </c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32"/>
      <c r="AR91" s="33" t="s">
        <v>955</v>
      </c>
      <c r="AS91" s="34"/>
      <c r="AT91" s="401" t="str">
        <f>VLOOKUP(AS92,Spielorte!$A$1:$C$6,2)</f>
        <v>11.04./12.04.</v>
      </c>
      <c r="AU91" s="402"/>
      <c r="AV91" s="403"/>
      <c r="AW91" s="83"/>
      <c r="AX91" s="84"/>
      <c r="BA91" s="149" t="s">
        <v>1117</v>
      </c>
      <c r="BB91" s="150" t="s">
        <v>972</v>
      </c>
      <c r="BC91" s="151" t="s">
        <v>991</v>
      </c>
      <c r="BD91" s="152" t="s">
        <v>990</v>
      </c>
      <c r="BE91" s="152" t="s">
        <v>972</v>
      </c>
      <c r="BF91" s="152" t="s">
        <v>992</v>
      </c>
      <c r="BG91" s="152" t="s">
        <v>1028</v>
      </c>
      <c r="BH91" s="152" t="s">
        <v>1118</v>
      </c>
      <c r="BI91" s="152" t="s">
        <v>1119</v>
      </c>
      <c r="BJ91" s="152" t="s">
        <v>1120</v>
      </c>
      <c r="BK91" s="152" t="s">
        <v>1121</v>
      </c>
      <c r="BL91" s="152" t="s">
        <v>1122</v>
      </c>
      <c r="BM91" s="152" t="s">
        <v>1129</v>
      </c>
      <c r="BN91" s="152" t="s">
        <v>1130</v>
      </c>
      <c r="BO91" s="152" t="s">
        <v>1131</v>
      </c>
      <c r="BP91" s="152" t="s">
        <v>1132</v>
      </c>
      <c r="BQ91" s="153" t="s">
        <v>1123</v>
      </c>
      <c r="BR91" s="151" t="s">
        <v>993</v>
      </c>
      <c r="BS91" s="152" t="s">
        <v>1124</v>
      </c>
      <c r="BT91" s="152" t="s">
        <v>1125</v>
      </c>
      <c r="BU91" s="152" t="s">
        <v>991</v>
      </c>
      <c r="BV91" s="151" t="s">
        <v>993</v>
      </c>
      <c r="BW91" s="153" t="s">
        <v>1126</v>
      </c>
      <c r="BX91" s="152" t="s">
        <v>1127</v>
      </c>
      <c r="BY91" s="152" t="s">
        <v>1128</v>
      </c>
      <c r="BZ91" s="151" t="s">
        <v>993</v>
      </c>
    </row>
    <row r="92" spans="1:78" ht="17.25" customHeight="1" thickBot="1" x14ac:dyDescent="0.45">
      <c r="B92" s="37">
        <f>AA92</f>
        <v>4</v>
      </c>
      <c r="D92" s="30" t="s">
        <v>954</v>
      </c>
      <c r="E92" s="38"/>
      <c r="F92" s="400" t="str">
        <f>AE92</f>
        <v>Unterföhring Dreambowl Palace</v>
      </c>
      <c r="G92" s="400"/>
      <c r="H92" s="400"/>
      <c r="I92" s="400"/>
      <c r="J92" s="400"/>
      <c r="K92" s="400"/>
      <c r="L92" s="400"/>
      <c r="M92" s="400"/>
      <c r="N92" s="400"/>
      <c r="O92" s="400"/>
      <c r="P92" s="39"/>
      <c r="Q92" s="39"/>
      <c r="S92" s="33" t="s">
        <v>952</v>
      </c>
      <c r="T92" s="40">
        <f>AS92</f>
        <v>6</v>
      </c>
      <c r="U92" s="34"/>
      <c r="V92" s="34"/>
      <c r="Z92" s="36"/>
      <c r="AA92" s="37">
        <v>4</v>
      </c>
      <c r="AC92" s="30" t="s">
        <v>954</v>
      </c>
      <c r="AD92" s="38"/>
      <c r="AE92" s="85" t="str">
        <f>VLOOKUP(AS92,Spielorte!$A$1:$C$6,3)</f>
        <v>Unterföhring Dreambowl Palace</v>
      </c>
      <c r="AF92" s="85"/>
      <c r="AG92" s="85"/>
      <c r="AH92" s="85"/>
      <c r="AI92" s="85"/>
      <c r="AJ92" s="85"/>
      <c r="AK92" s="85"/>
      <c r="AL92" s="85"/>
      <c r="AM92" s="85"/>
      <c r="AN92" s="85"/>
      <c r="AO92" s="39"/>
      <c r="AP92" s="39"/>
      <c r="AR92" s="33" t="s">
        <v>952</v>
      </c>
      <c r="AS92" s="40">
        <v>6</v>
      </c>
      <c r="AT92" s="34"/>
      <c r="AU92" s="34"/>
      <c r="AW92" s="83"/>
      <c r="AX92" s="84"/>
      <c r="BA92" s="149"/>
      <c r="BB92" s="150"/>
      <c r="BC92" s="151"/>
      <c r="BQ92" s="153"/>
      <c r="BR92" s="151"/>
      <c r="BV92" s="151"/>
      <c r="BW92" s="153"/>
      <c r="BZ92" s="151"/>
    </row>
    <row r="93" spans="1:78" ht="15.75" customHeight="1" thickBot="1" x14ac:dyDescent="0.3">
      <c r="B93" s="41" t="str">
        <f>VLOOKUP(B92,Schlüssel!$A$5:$B$14,2)</f>
        <v>SG Rottendorf 1</v>
      </c>
      <c r="C93" s="42"/>
      <c r="D93" s="43"/>
      <c r="E93" s="44"/>
      <c r="F93" s="45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AA93" s="41" t="str">
        <f>VLOOKUP(AA92,Schlüssel!$A$5:$B$14,2)</f>
        <v>SG Rottendorf 1</v>
      </c>
      <c r="AB93" s="42"/>
      <c r="AC93" s="43"/>
      <c r="AD93" s="44"/>
      <c r="AE93" s="45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W93" s="83"/>
      <c r="AX93" s="84"/>
      <c r="BA93" s="149"/>
      <c r="BB93" s="150"/>
      <c r="BC93" s="151"/>
      <c r="BQ93" s="153"/>
      <c r="BR93" s="151"/>
      <c r="BV93" s="151"/>
      <c r="BW93" s="153"/>
      <c r="BZ93" s="151"/>
    </row>
    <row r="94" spans="1:78" ht="13.8" thickBot="1" x14ac:dyDescent="0.3">
      <c r="A94" s="4"/>
      <c r="B94" s="28"/>
      <c r="C94" s="47"/>
      <c r="D94" s="48" t="s">
        <v>10</v>
      </c>
      <c r="E94" s="28">
        <f>VLOOKUP($B$2,Schlüssel!$A$5:$DZ$14,13)</f>
        <v>7</v>
      </c>
      <c r="F94" s="49" t="s">
        <v>10</v>
      </c>
      <c r="G94" s="28">
        <f>VLOOKUP($B$2,Schlüssel!$A$5:$DZ$14,14)</f>
        <v>6</v>
      </c>
      <c r="H94" s="49" t="s">
        <v>10</v>
      </c>
      <c r="I94" s="28">
        <f>VLOOKUP($B$2,Schlüssel!$A$5:$DZ$14,15)</f>
        <v>9</v>
      </c>
      <c r="J94" s="49" t="s">
        <v>10</v>
      </c>
      <c r="K94" s="28">
        <f>VLOOKUP($B$2,Schlüssel!$A$5:$DZ$14,16)</f>
        <v>11</v>
      </c>
      <c r="L94" s="49" t="s">
        <v>10</v>
      </c>
      <c r="M94" s="28">
        <f>VLOOKUP($B$2,Schlüssel!$A$5:$DZ$14,17)</f>
        <v>3</v>
      </c>
      <c r="N94" s="49" t="s">
        <v>10</v>
      </c>
      <c r="O94" s="28">
        <f>VLOOKUP($B$2,Schlüssel!$A$5:$DZ$14,18)</f>
        <v>5</v>
      </c>
      <c r="P94" s="49" t="s">
        <v>10</v>
      </c>
      <c r="Q94" s="28">
        <f>VLOOKUP($B$2,Schlüssel!$A$5:$DZ$14,19)</f>
        <v>12</v>
      </c>
      <c r="R94" s="49" t="s">
        <v>10</v>
      </c>
      <c r="S94" s="28">
        <f>VLOOKUP($B$2,Schlüssel!$A$5:$DZ$14,20)</f>
        <v>10</v>
      </c>
      <c r="T94" s="49" t="s">
        <v>10</v>
      </c>
      <c r="U94" s="28">
        <f>VLOOKUP($B$2,Schlüssel!$A$5:$DZ$14,21)</f>
        <v>4</v>
      </c>
      <c r="Z94" s="2"/>
      <c r="AA94" s="28"/>
      <c r="AB94" s="47"/>
      <c r="AC94" s="48" t="s">
        <v>10</v>
      </c>
      <c r="AD94" s="28">
        <f>VLOOKUP(AA92,Schlüssel!$A$5:$DZ$14,113)</f>
        <v>15</v>
      </c>
      <c r="AE94" s="49" t="s">
        <v>10</v>
      </c>
      <c r="AF94" s="28">
        <f>VLOOKUP(AA92,Schlüssel!$A$5:$DZ$14,114)</f>
        <v>13</v>
      </c>
      <c r="AG94" s="49" t="s">
        <v>10</v>
      </c>
      <c r="AH94" s="28">
        <f>VLOOKUP(AA92,Schlüssel!$A$5:$DZ$14,115)</f>
        <v>11</v>
      </c>
      <c r="AI94" s="49" t="s">
        <v>10</v>
      </c>
      <c r="AJ94" s="28">
        <f>VLOOKUP(AA92,Schlüssel!$A$5:$DZ$14,116)</f>
        <v>19</v>
      </c>
      <c r="AK94" s="49" t="s">
        <v>10</v>
      </c>
      <c r="AL94" s="28">
        <f>VLOOKUP(AA92,Schlüssel!$A$5:$DZ$14,117)</f>
        <v>14</v>
      </c>
      <c r="AM94" s="49" t="s">
        <v>10</v>
      </c>
      <c r="AN94" s="28">
        <f>VLOOKUP(AA92,Schlüssel!$A$5:$DZ$14,118)</f>
        <v>16</v>
      </c>
      <c r="AO94" s="49" t="s">
        <v>10</v>
      </c>
      <c r="AP94" s="28">
        <f>VLOOKUP(AA92,Schlüssel!$A$5:$DZ$14,119)</f>
        <v>12</v>
      </c>
      <c r="AQ94" s="49" t="s">
        <v>10</v>
      </c>
      <c r="AR94" s="28">
        <f>VLOOKUP(AA92,Schlüssel!$A$5:$DZ$14,120)</f>
        <v>18</v>
      </c>
      <c r="AS94" s="49" t="s">
        <v>10</v>
      </c>
      <c r="AT94" s="28">
        <f>VLOOKUP(AA92,Schlüssel!$A$5:$DZ$14,121)</f>
        <v>20</v>
      </c>
      <c r="AW94" s="83"/>
      <c r="AX94" s="84"/>
      <c r="BA94" s="149"/>
      <c r="BB94" s="150"/>
      <c r="BC94" s="151"/>
      <c r="BQ94" s="153"/>
      <c r="BR94" s="151"/>
      <c r="BV94" s="151"/>
      <c r="BW94" s="153"/>
      <c r="BZ94" s="151"/>
    </row>
    <row r="95" spans="1:78" ht="20.25" customHeight="1" x14ac:dyDescent="0.25">
      <c r="B95" s="50" t="s">
        <v>1</v>
      </c>
      <c r="C95" s="51"/>
      <c r="D95" s="388" t="s">
        <v>961</v>
      </c>
      <c r="E95" s="389"/>
      <c r="F95" s="388" t="s">
        <v>962</v>
      </c>
      <c r="G95" s="389"/>
      <c r="H95" s="388" t="s">
        <v>963</v>
      </c>
      <c r="I95" s="389"/>
      <c r="J95" s="388" t="s">
        <v>964</v>
      </c>
      <c r="K95" s="389"/>
      <c r="L95" s="388" t="s">
        <v>965</v>
      </c>
      <c r="M95" s="389"/>
      <c r="N95" s="388" t="s">
        <v>966</v>
      </c>
      <c r="O95" s="389"/>
      <c r="P95" s="388" t="s">
        <v>967</v>
      </c>
      <c r="Q95" s="389"/>
      <c r="R95" s="388" t="s">
        <v>968</v>
      </c>
      <c r="S95" s="389"/>
      <c r="T95" s="388" t="s">
        <v>969</v>
      </c>
      <c r="U95" s="389"/>
      <c r="V95" s="416" t="s">
        <v>960</v>
      </c>
      <c r="W95" s="417"/>
      <c r="AA95" s="50" t="s">
        <v>1</v>
      </c>
      <c r="AB95" s="51"/>
      <c r="AC95" s="76" t="s">
        <v>961</v>
      </c>
      <c r="AD95" s="77"/>
      <c r="AE95" s="76" t="s">
        <v>962</v>
      </c>
      <c r="AF95" s="77"/>
      <c r="AG95" s="76" t="s">
        <v>963</v>
      </c>
      <c r="AH95" s="77"/>
      <c r="AI95" s="76" t="s">
        <v>964</v>
      </c>
      <c r="AJ95" s="77"/>
      <c r="AK95" s="76" t="s">
        <v>965</v>
      </c>
      <c r="AL95" s="77"/>
      <c r="AM95" s="76" t="s">
        <v>966</v>
      </c>
      <c r="AN95" s="77"/>
      <c r="AO95" s="76" t="s">
        <v>967</v>
      </c>
      <c r="AP95" s="77"/>
      <c r="AQ95" s="76" t="s">
        <v>968</v>
      </c>
      <c r="AR95" s="77"/>
      <c r="AS95" s="76" t="s">
        <v>969</v>
      </c>
      <c r="AT95" s="86"/>
      <c r="AU95" s="87" t="s">
        <v>960</v>
      </c>
      <c r="AV95" s="88"/>
      <c r="AW95" s="83"/>
      <c r="AX95" s="84"/>
      <c r="BA95" s="149"/>
      <c r="BB95" s="150"/>
      <c r="BC95" s="151"/>
      <c r="BQ95" s="153"/>
      <c r="BR95" s="151"/>
      <c r="BV95" s="151"/>
      <c r="BZ95" s="151"/>
    </row>
    <row r="96" spans="1:78" ht="15" customHeight="1" thickBot="1" x14ac:dyDescent="0.3">
      <c r="B96" s="52" t="s">
        <v>970</v>
      </c>
      <c r="C96" s="53" t="s">
        <v>971</v>
      </c>
      <c r="D96" s="54" t="s">
        <v>972</v>
      </c>
      <c r="E96" s="54" t="s">
        <v>973</v>
      </c>
      <c r="F96" s="54" t="s">
        <v>972</v>
      </c>
      <c r="G96" s="54" t="s">
        <v>973</v>
      </c>
      <c r="H96" s="54" t="s">
        <v>972</v>
      </c>
      <c r="I96" s="54" t="s">
        <v>973</v>
      </c>
      <c r="J96" s="54" t="s">
        <v>972</v>
      </c>
      <c r="K96" s="54" t="s">
        <v>973</v>
      </c>
      <c r="L96" s="54" t="s">
        <v>972</v>
      </c>
      <c r="M96" s="54" t="s">
        <v>973</v>
      </c>
      <c r="N96" s="54" t="s">
        <v>972</v>
      </c>
      <c r="O96" s="54" t="s">
        <v>973</v>
      </c>
      <c r="P96" s="54" t="s">
        <v>972</v>
      </c>
      <c r="Q96" s="54" t="s">
        <v>973</v>
      </c>
      <c r="R96" s="54" t="s">
        <v>972</v>
      </c>
      <c r="S96" s="54" t="s">
        <v>973</v>
      </c>
      <c r="T96" s="54" t="s">
        <v>972</v>
      </c>
      <c r="U96" s="54" t="s">
        <v>973</v>
      </c>
      <c r="V96" s="54" t="s">
        <v>972</v>
      </c>
      <c r="W96" s="55" t="s">
        <v>973</v>
      </c>
      <c r="AA96" s="52" t="s">
        <v>970</v>
      </c>
      <c r="AB96" s="53" t="s">
        <v>971</v>
      </c>
      <c r="AC96" s="54" t="s">
        <v>972</v>
      </c>
      <c r="AD96" s="54" t="s">
        <v>973</v>
      </c>
      <c r="AE96" s="54" t="s">
        <v>972</v>
      </c>
      <c r="AF96" s="54" t="s">
        <v>973</v>
      </c>
      <c r="AG96" s="54" t="s">
        <v>972</v>
      </c>
      <c r="AH96" s="54" t="s">
        <v>973</v>
      </c>
      <c r="AI96" s="54" t="s">
        <v>972</v>
      </c>
      <c r="AJ96" s="54" t="s">
        <v>973</v>
      </c>
      <c r="AK96" s="54" t="s">
        <v>972</v>
      </c>
      <c r="AL96" s="54" t="s">
        <v>973</v>
      </c>
      <c r="AM96" s="54" t="s">
        <v>972</v>
      </c>
      <c r="AN96" s="54" t="s">
        <v>973</v>
      </c>
      <c r="AO96" s="54" t="s">
        <v>972</v>
      </c>
      <c r="AP96" s="54" t="s">
        <v>973</v>
      </c>
      <c r="AQ96" s="54" t="s">
        <v>972</v>
      </c>
      <c r="AR96" s="54" t="s">
        <v>973</v>
      </c>
      <c r="AS96" s="54" t="s">
        <v>972</v>
      </c>
      <c r="AT96" s="89" t="s">
        <v>973</v>
      </c>
      <c r="AU96" s="52" t="s">
        <v>972</v>
      </c>
      <c r="AV96" s="55" t="s">
        <v>973</v>
      </c>
      <c r="AW96" s="83"/>
      <c r="AX96" s="84"/>
      <c r="BA96" s="149"/>
      <c r="BB96" s="150"/>
      <c r="BC96" s="151"/>
      <c r="BQ96" s="153"/>
      <c r="BR96" s="151"/>
      <c r="BV96" s="151"/>
      <c r="BZ96" s="151"/>
    </row>
    <row r="97" spans="1:78" ht="17.100000000000001" customHeight="1" x14ac:dyDescent="0.25">
      <c r="A97" s="413" t="s">
        <v>0</v>
      </c>
      <c r="B97" s="56" t="str">
        <f>IF(AA97=0,"",AA97)</f>
        <v/>
      </c>
      <c r="C97" s="57" t="str">
        <f>IF(AB97=0,"",AB97)</f>
        <v/>
      </c>
      <c r="D97" s="58" t="str">
        <f>IF(AC97=0,"",AC97)</f>
        <v/>
      </c>
      <c r="E97" s="397">
        <f>IF(AD97="","",AD97)</f>
        <v>0</v>
      </c>
      <c r="F97" s="58" t="str">
        <f t="shared" ref="F97:F110" si="104">IF(AE97=0,"",AE97)</f>
        <v/>
      </c>
      <c r="G97" s="397">
        <f>IF(AF97="","",AF97)</f>
        <v>0</v>
      </c>
      <c r="H97" s="58" t="str">
        <f t="shared" ref="H97:H110" si="105">IF(AG97=0,"",AG97)</f>
        <v/>
      </c>
      <c r="I97" s="397">
        <f>IF(AH97="","",AH97)</f>
        <v>0</v>
      </c>
      <c r="J97" s="58" t="str">
        <f t="shared" ref="J97:J110" si="106">IF(AI97=0,"",AI97)</f>
        <v/>
      </c>
      <c r="K97" s="397">
        <f>IF(AJ97="","",AJ97)</f>
        <v>0</v>
      </c>
      <c r="L97" s="58" t="str">
        <f t="shared" ref="L97:L110" si="107">IF(AK97=0,"",AK97)</f>
        <v/>
      </c>
      <c r="M97" s="397">
        <f>IF(AL97="","",AL97)</f>
        <v>0</v>
      </c>
      <c r="N97" s="58" t="str">
        <f>IF(AM97=0,"",AM97)</f>
        <v/>
      </c>
      <c r="O97" s="397">
        <f>IF(AN97="","",AN97)</f>
        <v>0</v>
      </c>
      <c r="P97" s="58" t="str">
        <f t="shared" ref="P97:P110" si="108">IF(AO97=0,"",AO97)</f>
        <v/>
      </c>
      <c r="Q97" s="397">
        <f>IF(AP97="","",AP97)</f>
        <v>0</v>
      </c>
      <c r="R97" s="58" t="str">
        <f t="shared" ref="R97:R110" si="109">IF(AQ97=0,"",AQ97)</f>
        <v/>
      </c>
      <c r="S97" s="397">
        <f>IF(AR97="","",AR97)</f>
        <v>0</v>
      </c>
      <c r="T97" s="58" t="str">
        <f t="shared" ref="T97:T110" si="110">IF(AS97=0,"",AS97)</f>
        <v/>
      </c>
      <c r="U97" s="397">
        <f>IF(AT97="","",AT97)</f>
        <v>0</v>
      </c>
      <c r="V97" s="58" t="str">
        <f t="shared" ref="V97:V110" si="111">IF(AU97=0,"",AU97)</f>
        <v/>
      </c>
      <c r="W97" s="397">
        <f>IF(AV97="","",AV97)</f>
        <v>0</v>
      </c>
      <c r="Z97" s="405" t="s">
        <v>0</v>
      </c>
      <c r="AA97" s="272" t="str">
        <f>IF(AB97=0,"",_xlfn.CONCAT(VLOOKUP(AB97,Starter!A:C,2,0)))</f>
        <v/>
      </c>
      <c r="AB97" s="81"/>
      <c r="AC97" s="129"/>
      <c r="AD97" s="163">
        <f>IF(SUM(AC97:AC99)+AC115=0,0,IF(SUM(ABS(AC97),ABS(AC98),ABS(AC99))=AC115,0.5,IF(SUM(ABS(AC97),ABS(AC98),ABS(AC99))&gt;AC115,1,0)))</f>
        <v>0</v>
      </c>
      <c r="AE97" s="132"/>
      <c r="AF97" s="91">
        <f>IF(SUM(AE97:AE99)+AE115=0,0,IF(SUM(ABS(AE97),ABS(AE98),ABS(AE99))=AE115,0.5,IF(SUM(ABS(AE97),ABS(AE98),ABS(AE99))&gt;AE115,1,0)))</f>
        <v>0</v>
      </c>
      <c r="AG97" s="129"/>
      <c r="AH97" s="91">
        <f>IF(SUM(AG97:AG99)+AG115=0,0,IF(SUM(ABS(AG97),ABS(AG98),ABS(AG99))=AG115,0.5,IF(SUM(ABS(AG97),ABS(AG98),ABS(AG99))&gt;AG115,1,0)))</f>
        <v>0</v>
      </c>
      <c r="AI97" s="129"/>
      <c r="AJ97" s="91">
        <f>IF(SUM(AI97:AI99)+AI115=0,0,IF(SUM(ABS(AI97),ABS(AI98),ABS(AI99))=AI115,0.5,IF(SUM(ABS(AI97),ABS(AI98),ABS(AI99))&gt;AI115,1,0)))</f>
        <v>0</v>
      </c>
      <c r="AK97" s="129"/>
      <c r="AL97" s="91">
        <f>IF(SUM(AK97:AK99)+AK115=0,0,IF(SUM(ABS(AK97),ABS(AK98),ABS(AK99))=AK115,0.5,IF(SUM(ABS(AK97),ABS(AK98),ABS(AK99))&gt;AK115,1,0)))</f>
        <v>0</v>
      </c>
      <c r="AM97" s="129"/>
      <c r="AN97" s="91">
        <f>IF(SUM(AM97:AM99)+AM115=0,0,IF(SUM(ABS(AM97),ABS(AM98),ABS(AM99))=AM115,0.5,IF(SUM(ABS(AM97),ABS(AM98),ABS(AM99))&gt;AM115,1,0)))</f>
        <v>0</v>
      </c>
      <c r="AO97" s="129"/>
      <c r="AP97" s="91">
        <f>IF(SUM(AO97:AO99)+AO115=0,0,IF(SUM(ABS(AO97),ABS(AO98),ABS(AO99))=AO115,0.5,IF(SUM(ABS(AO97),ABS(AO98),ABS(AO99))&gt;AO115,1,0)))</f>
        <v>0</v>
      </c>
      <c r="AQ97" s="129"/>
      <c r="AR97" s="91">
        <f>IF(SUM(AQ97:AQ99)+AQ115=0,0,IF(SUM(ABS(AQ97),ABS(AQ98),ABS(AQ99))=AQ115,0.5,IF(SUM(ABS(AQ97),ABS(AQ98),ABS(AQ99))&gt;AQ115,1,0)))</f>
        <v>0</v>
      </c>
      <c r="AS97" s="129"/>
      <c r="AT97" s="91">
        <f>IF(SUM(AS97:AS99)+AS115=0,0,IF(SUM(ABS(AS97),ABS(AS98),ABS(AS99))=AS115,0.5,IF(SUM(ABS(AS97),ABS(AS98),ABS(AS99))&gt;AS115,1,0)))</f>
        <v>0</v>
      </c>
      <c r="AU97" s="92">
        <f t="shared" ref="AU97:AU108" si="112">ABS(SUM(AC97:AC97))+ABS(SUM(AE97:AE97))+ABS(SUM(AG97:AG97))+ABS(SUM(AI97:AI97))+ABS(SUM(AK97:AK97))+ABS(SUM(AM97:AM97))+ABS(SUM(AO97:AO97))+ABS(SUM(AQ97:AQ97))+ABS(SUM(AS97:AS97))</f>
        <v>0</v>
      </c>
      <c r="AV97" s="93">
        <f>SUM(AD97+AF97+AH97+AJ97+AL97+AN97+AP97+AR97+AT97)</f>
        <v>0</v>
      </c>
      <c r="AW97" s="83"/>
      <c r="AX97" s="84"/>
      <c r="AZ97" s="47"/>
      <c r="BA97" s="149"/>
      <c r="BB97" s="150"/>
      <c r="BC97" s="151"/>
      <c r="BD97" s="154">
        <f>+AB97</f>
        <v>0</v>
      </c>
      <c r="BE97" s="150">
        <f>+AU97</f>
        <v>0</v>
      </c>
      <c r="BF97" s="152">
        <f>COUNT(BH97:BP97)</f>
        <v>0</v>
      </c>
      <c r="BG97" s="152">
        <f>COUNTIF(BH97:BP97,"&gt;0")</f>
        <v>0</v>
      </c>
      <c r="BH97" s="152" t="str">
        <f t="shared" ref="BH97:BH108" si="113">IF(AC97=0,"",AC97)</f>
        <v/>
      </c>
      <c r="BI97" s="152" t="str">
        <f t="shared" ref="BI97:BI108" si="114">IF(AE97=0,"",AE97)</f>
        <v/>
      </c>
      <c r="BJ97" s="152" t="str">
        <f t="shared" ref="BJ97:BJ108" si="115">IF(AG97=0,"",AG97)</f>
        <v/>
      </c>
      <c r="BK97" s="152" t="str">
        <f t="shared" ref="BK97:BK108" si="116">IF(AI97=0,"",AI97)</f>
        <v/>
      </c>
      <c r="BL97" s="152" t="str">
        <f t="shared" ref="BL97:BL108" si="117">IF(AK97=0,"",AK97)</f>
        <v/>
      </c>
      <c r="BM97" s="152" t="str">
        <f t="shared" ref="BM97:BM108" si="118">IF(AM97=0,"",AM97)</f>
        <v/>
      </c>
      <c r="BN97" s="152" t="str">
        <f t="shared" ref="BN97:BN108" si="119">IF(AO97=0,"",AO97)</f>
        <v/>
      </c>
      <c r="BO97" s="152" t="str">
        <f t="shared" ref="BO97:BO108" si="120">IF(AQ97=0,"",AQ97)</f>
        <v/>
      </c>
      <c r="BP97" s="152" t="str">
        <f t="shared" ref="BP97:BP108" si="121">IF(AS97=0,"",AS97)</f>
        <v/>
      </c>
      <c r="BQ97" s="153"/>
      <c r="BR97" s="151"/>
      <c r="BS97" s="152">
        <f>MAX(BH97:BP97)</f>
        <v>0</v>
      </c>
      <c r="BT97" s="152">
        <f>IF(BS97&lt;MAX(BS:BS),0,BS97+ROW()/1000000000)</f>
        <v>9.6999999999999995E-8</v>
      </c>
      <c r="BU97" s="152" t="str">
        <f>+AA93</f>
        <v>SG Rottendorf 1</v>
      </c>
      <c r="BV97" s="151">
        <f>RANK(BT97,BT:BT)</f>
        <v>84</v>
      </c>
      <c r="BW97" s="152">
        <f>SUMIF(BH97:BP97,"&gt;0")</f>
        <v>0</v>
      </c>
      <c r="BX97" s="152">
        <f>IF(COUNTIF(BH97:BP97,"&gt;0")&lt;Spielorte!$A$23,0,BE97/Spielorte!$A$23)</f>
        <v>0</v>
      </c>
      <c r="BY97" s="152">
        <f>IF(BX97&lt;MAX(BX:BX),0,BX97+ROW()/1000000000)</f>
        <v>9.6999999999999995E-8</v>
      </c>
      <c r="BZ97" s="151">
        <f t="shared" ref="BZ97:BZ108" si="122">IF(BY97=0,0,RANK(BY97,BY:BY))</f>
        <v>84</v>
      </c>
    </row>
    <row r="98" spans="1:78" ht="17.100000000000001" customHeight="1" x14ac:dyDescent="0.25">
      <c r="A98" s="414"/>
      <c r="B98" s="59" t="str">
        <f t="shared" ref="B98:D110" si="123">IF(AA98=0,"",AA98)</f>
        <v/>
      </c>
      <c r="C98" s="60" t="str">
        <f t="shared" si="123"/>
        <v/>
      </c>
      <c r="D98" s="61" t="str">
        <f t="shared" si="123"/>
        <v/>
      </c>
      <c r="E98" s="398"/>
      <c r="F98" s="61" t="str">
        <f t="shared" si="104"/>
        <v/>
      </c>
      <c r="G98" s="398"/>
      <c r="H98" s="61" t="str">
        <f t="shared" si="105"/>
        <v/>
      </c>
      <c r="I98" s="398"/>
      <c r="J98" s="61" t="str">
        <f t="shared" si="106"/>
        <v/>
      </c>
      <c r="K98" s="398"/>
      <c r="L98" s="61" t="str">
        <f t="shared" si="107"/>
        <v/>
      </c>
      <c r="M98" s="398"/>
      <c r="N98" s="61" t="str">
        <f t="shared" ref="N98:N110" si="124">IF(AM98=0,"",AM98)</f>
        <v/>
      </c>
      <c r="O98" s="398"/>
      <c r="P98" s="61" t="str">
        <f t="shared" si="108"/>
        <v/>
      </c>
      <c r="Q98" s="398"/>
      <c r="R98" s="61" t="str">
        <f t="shared" si="109"/>
        <v/>
      </c>
      <c r="S98" s="398"/>
      <c r="T98" s="61" t="str">
        <f t="shared" si="110"/>
        <v/>
      </c>
      <c r="U98" s="398"/>
      <c r="V98" s="61" t="str">
        <f t="shared" si="111"/>
        <v/>
      </c>
      <c r="W98" s="398"/>
      <c r="Z98" s="406"/>
      <c r="AA98" s="90" t="str">
        <f>IF(AB98=0,"",_xlfn.CONCAT(VLOOKUP(AB98,Starter!A:C,2,0)))</f>
        <v/>
      </c>
      <c r="AB98" s="80"/>
      <c r="AC98" s="130"/>
      <c r="AD98" s="94"/>
      <c r="AE98" s="130"/>
      <c r="AF98" s="94"/>
      <c r="AG98" s="130"/>
      <c r="AH98" s="94"/>
      <c r="AI98" s="130"/>
      <c r="AJ98" s="94"/>
      <c r="AK98" s="130"/>
      <c r="AL98" s="94"/>
      <c r="AM98" s="130"/>
      <c r="AN98" s="94"/>
      <c r="AO98" s="130"/>
      <c r="AP98" s="94"/>
      <c r="AQ98" s="130"/>
      <c r="AR98" s="94"/>
      <c r="AS98" s="130"/>
      <c r="AT98" s="94"/>
      <c r="AU98" s="95">
        <f t="shared" si="112"/>
        <v>0</v>
      </c>
      <c r="AV98" s="96"/>
      <c r="AW98" s="83"/>
      <c r="AX98" s="84"/>
      <c r="AZ98" s="47"/>
      <c r="BA98" s="149"/>
      <c r="BB98" s="150"/>
      <c r="BC98" s="151"/>
      <c r="BD98" s="154">
        <f t="shared" ref="BD98:BD108" si="125">+AB98</f>
        <v>0</v>
      </c>
      <c r="BE98" s="150">
        <f t="shared" ref="BE98:BE108" si="126">+AU98</f>
        <v>0</v>
      </c>
      <c r="BF98" s="152">
        <f t="shared" ref="BF98:BF108" si="127">COUNT(BH98:BP98)</f>
        <v>0</v>
      </c>
      <c r="BG98" s="152">
        <f t="shared" ref="BG98:BG108" si="128">COUNTIF(BH98:BP98,"&gt;0")</f>
        <v>0</v>
      </c>
      <c r="BH98" s="152" t="str">
        <f t="shared" si="113"/>
        <v/>
      </c>
      <c r="BI98" s="152" t="str">
        <f t="shared" si="114"/>
        <v/>
      </c>
      <c r="BJ98" s="152" t="str">
        <f t="shared" si="115"/>
        <v/>
      </c>
      <c r="BK98" s="152" t="str">
        <f t="shared" si="116"/>
        <v/>
      </c>
      <c r="BL98" s="152" t="str">
        <f t="shared" si="117"/>
        <v/>
      </c>
      <c r="BM98" s="152" t="str">
        <f t="shared" si="118"/>
        <v/>
      </c>
      <c r="BN98" s="152" t="str">
        <f t="shared" si="119"/>
        <v/>
      </c>
      <c r="BO98" s="152" t="str">
        <f t="shared" si="120"/>
        <v/>
      </c>
      <c r="BP98" s="152" t="str">
        <f t="shared" si="121"/>
        <v/>
      </c>
      <c r="BQ98" s="153"/>
      <c r="BR98" s="151"/>
      <c r="BS98" s="152">
        <f t="shared" ref="BS98:BS108" si="129">MAX(BH98:BP98)</f>
        <v>0</v>
      </c>
      <c r="BT98" s="152">
        <f t="shared" ref="BT98:BT108" si="130">IF(BS98&lt;MAX(BS:BS),0,BS98+ROW()/1000000000)</f>
        <v>9.8000000000000004E-8</v>
      </c>
      <c r="BU98" s="152" t="str">
        <f t="shared" ref="BU98:BU108" si="131">+BU97</f>
        <v>SG Rottendorf 1</v>
      </c>
      <c r="BV98" s="151">
        <f t="shared" ref="BV98:BV108" si="132">RANK(BT98,BT:BT)</f>
        <v>83</v>
      </c>
      <c r="BW98" s="152">
        <f t="shared" ref="BW98:BW108" si="133">SUMIF(BH98:BP98,"&gt;0")</f>
        <v>0</v>
      </c>
      <c r="BX98" s="152">
        <f>IF(COUNTIF(BH98:BP98,"&gt;0")&lt;Spielorte!$A$23,0,BE98/Spielorte!$A$23)</f>
        <v>0</v>
      </c>
      <c r="BY98" s="152">
        <f t="shared" ref="BY98:BY108" si="134">IF(BX98&lt;MAX(BX:BX),0,BX98+ROW()/1000000000)</f>
        <v>9.8000000000000004E-8</v>
      </c>
      <c r="BZ98" s="151">
        <f t="shared" si="122"/>
        <v>83</v>
      </c>
    </row>
    <row r="99" spans="1:78" ht="17.100000000000001" customHeight="1" thickBot="1" x14ac:dyDescent="0.3">
      <c r="A99" s="415"/>
      <c r="B99" s="62" t="str">
        <f t="shared" si="123"/>
        <v/>
      </c>
      <c r="C99" s="63" t="str">
        <f t="shared" si="123"/>
        <v/>
      </c>
      <c r="D99" s="52" t="str">
        <f t="shared" si="123"/>
        <v/>
      </c>
      <c r="E99" s="399"/>
      <c r="F99" s="52" t="str">
        <f t="shared" si="104"/>
        <v/>
      </c>
      <c r="G99" s="399"/>
      <c r="H99" s="52" t="str">
        <f t="shared" si="105"/>
        <v/>
      </c>
      <c r="I99" s="399"/>
      <c r="J99" s="52" t="str">
        <f t="shared" si="106"/>
        <v/>
      </c>
      <c r="K99" s="399"/>
      <c r="L99" s="52" t="str">
        <f t="shared" si="107"/>
        <v/>
      </c>
      <c r="M99" s="399"/>
      <c r="N99" s="52" t="str">
        <f t="shared" si="124"/>
        <v/>
      </c>
      <c r="O99" s="399"/>
      <c r="P99" s="52" t="str">
        <f t="shared" si="108"/>
        <v/>
      </c>
      <c r="Q99" s="399"/>
      <c r="R99" s="52" t="str">
        <f t="shared" si="109"/>
        <v/>
      </c>
      <c r="S99" s="399"/>
      <c r="T99" s="52" t="str">
        <f t="shared" si="110"/>
        <v/>
      </c>
      <c r="U99" s="399"/>
      <c r="V99" s="52" t="str">
        <f t="shared" si="111"/>
        <v/>
      </c>
      <c r="W99" s="399"/>
      <c r="Z99" s="407"/>
      <c r="AA99" s="99" t="str">
        <f>IF(AB99=0,"",_xlfn.CONCAT(VLOOKUP(AB99,Starter!A:C,2,0)))</f>
        <v/>
      </c>
      <c r="AB99" s="82"/>
      <c r="AC99" s="131"/>
      <c r="AD99" s="94"/>
      <c r="AE99" s="131"/>
      <c r="AF99" s="94"/>
      <c r="AG99" s="131"/>
      <c r="AH99" s="94"/>
      <c r="AI99" s="131"/>
      <c r="AJ99" s="94"/>
      <c r="AK99" s="131"/>
      <c r="AL99" s="94"/>
      <c r="AM99" s="131"/>
      <c r="AN99" s="94"/>
      <c r="AO99" s="131"/>
      <c r="AP99" s="94"/>
      <c r="AQ99" s="131"/>
      <c r="AR99" s="94"/>
      <c r="AS99" s="131"/>
      <c r="AT99" s="94"/>
      <c r="AU99" s="97">
        <f t="shared" si="112"/>
        <v>0</v>
      </c>
      <c r="AV99" s="98"/>
      <c r="AW99" s="83"/>
      <c r="AX99" s="84"/>
      <c r="AZ99" s="47"/>
      <c r="BA99" s="149"/>
      <c r="BB99" s="150"/>
      <c r="BC99" s="151"/>
      <c r="BD99" s="154">
        <f t="shared" si="125"/>
        <v>0</v>
      </c>
      <c r="BE99" s="150">
        <f t="shared" si="126"/>
        <v>0</v>
      </c>
      <c r="BF99" s="152">
        <f t="shared" si="127"/>
        <v>0</v>
      </c>
      <c r="BG99" s="152">
        <f t="shared" si="128"/>
        <v>0</v>
      </c>
      <c r="BH99" s="152" t="str">
        <f t="shared" si="113"/>
        <v/>
      </c>
      <c r="BI99" s="152" t="str">
        <f t="shared" si="114"/>
        <v/>
      </c>
      <c r="BJ99" s="152" t="str">
        <f t="shared" si="115"/>
        <v/>
      </c>
      <c r="BK99" s="152" t="str">
        <f t="shared" si="116"/>
        <v/>
      </c>
      <c r="BL99" s="152" t="str">
        <f t="shared" si="117"/>
        <v/>
      </c>
      <c r="BM99" s="152" t="str">
        <f t="shared" si="118"/>
        <v/>
      </c>
      <c r="BN99" s="152" t="str">
        <f t="shared" si="119"/>
        <v/>
      </c>
      <c r="BO99" s="152" t="str">
        <f t="shared" si="120"/>
        <v/>
      </c>
      <c r="BP99" s="152" t="str">
        <f t="shared" si="121"/>
        <v/>
      </c>
      <c r="BQ99" s="153"/>
      <c r="BR99" s="151"/>
      <c r="BS99" s="152">
        <f t="shared" si="129"/>
        <v>0</v>
      </c>
      <c r="BT99" s="152">
        <f t="shared" si="130"/>
        <v>9.9E-8</v>
      </c>
      <c r="BU99" s="152" t="str">
        <f t="shared" si="131"/>
        <v>SG Rottendorf 1</v>
      </c>
      <c r="BV99" s="151">
        <f t="shared" si="132"/>
        <v>82</v>
      </c>
      <c r="BW99" s="152">
        <f t="shared" si="133"/>
        <v>0</v>
      </c>
      <c r="BX99" s="152">
        <f>IF(COUNTIF(BH99:BP99,"&gt;0")&lt;Spielorte!$A$23,0,BE99/Spielorte!$A$23)</f>
        <v>0</v>
      </c>
      <c r="BY99" s="152">
        <f t="shared" si="134"/>
        <v>9.9E-8</v>
      </c>
      <c r="BZ99" s="151">
        <f t="shared" si="122"/>
        <v>82</v>
      </c>
    </row>
    <row r="100" spans="1:78" ht="17.100000000000001" customHeight="1" x14ac:dyDescent="0.25">
      <c r="A100" s="413" t="s">
        <v>2</v>
      </c>
      <c r="B100" s="56" t="str">
        <f t="shared" si="123"/>
        <v/>
      </c>
      <c r="C100" s="57" t="str">
        <f t="shared" si="123"/>
        <v/>
      </c>
      <c r="D100" s="58" t="str">
        <f t="shared" si="123"/>
        <v/>
      </c>
      <c r="E100" s="397">
        <f>IF(AD100="","",AD100)</f>
        <v>0</v>
      </c>
      <c r="F100" s="58" t="str">
        <f t="shared" si="104"/>
        <v/>
      </c>
      <c r="G100" s="397">
        <f>IF(AF100="","",AF100)</f>
        <v>0</v>
      </c>
      <c r="H100" s="58" t="str">
        <f t="shared" si="105"/>
        <v/>
      </c>
      <c r="I100" s="397">
        <f>IF(AH100="","",AH100)</f>
        <v>0</v>
      </c>
      <c r="J100" s="58" t="str">
        <f t="shared" si="106"/>
        <v/>
      </c>
      <c r="K100" s="397">
        <f>IF(AJ100="","",AJ100)</f>
        <v>0</v>
      </c>
      <c r="L100" s="58" t="str">
        <f t="shared" si="107"/>
        <v/>
      </c>
      <c r="M100" s="397">
        <f>IF(AL100="","",AL100)</f>
        <v>0</v>
      </c>
      <c r="N100" s="58" t="str">
        <f t="shared" si="124"/>
        <v/>
      </c>
      <c r="O100" s="397">
        <f>IF(AN100="","",AN100)</f>
        <v>0</v>
      </c>
      <c r="P100" s="58" t="str">
        <f t="shared" si="108"/>
        <v/>
      </c>
      <c r="Q100" s="397">
        <f>IF(AP100="","",AP100)</f>
        <v>0</v>
      </c>
      <c r="R100" s="58" t="str">
        <f t="shared" si="109"/>
        <v/>
      </c>
      <c r="S100" s="397">
        <f>IF(AR100="","",AR100)</f>
        <v>0</v>
      </c>
      <c r="T100" s="58" t="str">
        <f t="shared" si="110"/>
        <v/>
      </c>
      <c r="U100" s="397">
        <f>IF(AT100="","",AT100)</f>
        <v>0</v>
      </c>
      <c r="V100" s="58" t="str">
        <f t="shared" si="111"/>
        <v/>
      </c>
      <c r="W100" s="397">
        <f>IF(AV100="","",AV100)</f>
        <v>0</v>
      </c>
      <c r="Z100" s="405" t="s">
        <v>2</v>
      </c>
      <c r="AA100" s="272" t="str">
        <f>IF(AB100=0,"",_xlfn.CONCAT(VLOOKUP(AB100,Starter!A:C,2,0)))</f>
        <v/>
      </c>
      <c r="AB100" s="81"/>
      <c r="AC100" s="132"/>
      <c r="AD100" s="91">
        <f>IF(SUM(AC100:AC102)+AC116=0,0,IF(SUM(ABS(AC100),ABS(AC101),ABS(AC102))=AC116,0.5,IF(SUM(ABS(AC100),ABS(AC101),ABS(AC102))&gt;AC116,1,0)))</f>
        <v>0</v>
      </c>
      <c r="AE100" s="132"/>
      <c r="AF100" s="91">
        <f>IF(SUM(AE100:AE102)+AE116=0,0,IF(SUM(ABS(AE100),ABS(AE101),ABS(AE102))=AE116,0.5,IF(SUM(ABS(AE100),ABS(AE101),ABS(AE102))&gt;AE116,1,0)))</f>
        <v>0</v>
      </c>
      <c r="AG100" s="132"/>
      <c r="AH100" s="91">
        <f>IF(SUM(AG100:AG102)+AG116=0,0,IF(SUM(ABS(AG100),ABS(AG101),ABS(AG102))=AG116,0.5,IF(SUM(ABS(AG100),ABS(AG101),ABS(AG102))&gt;AG116,1,0)))</f>
        <v>0</v>
      </c>
      <c r="AI100" s="132"/>
      <c r="AJ100" s="91">
        <f>IF(SUM(AI100:AI102)+AI116=0,0,IF(SUM(ABS(AI100),ABS(AI101),ABS(AI102))=AI116,0.5,IF(SUM(ABS(AI100),ABS(AI101),ABS(AI102))&gt;AI116,1,0)))</f>
        <v>0</v>
      </c>
      <c r="AK100" s="132"/>
      <c r="AL100" s="91">
        <f>IF(SUM(AK100:AK102)+AK116=0,0,IF(SUM(ABS(AK100),ABS(AK101),ABS(AK102))=AK116,0.5,IF(SUM(ABS(AK100),ABS(AK101),ABS(AK102))&gt;AK116,1,0)))</f>
        <v>0</v>
      </c>
      <c r="AM100" s="132"/>
      <c r="AN100" s="91">
        <f>IF(SUM(AM100:AM102)+AM116=0,0,IF(SUM(ABS(AM100),ABS(AM101),ABS(AM102))=AM116,0.5,IF(SUM(ABS(AM100),ABS(AM101),ABS(AM102))&gt;AM116,1,0)))</f>
        <v>0</v>
      </c>
      <c r="AO100" s="132"/>
      <c r="AP100" s="91">
        <f>IF(SUM(AO100:AO102)+AO116=0,0,IF(SUM(ABS(AO100),ABS(AO101),ABS(AO102))=AO116,0.5,IF(SUM(ABS(AO100),ABS(AO101),ABS(AO102))&gt;AO116,1,0)))</f>
        <v>0</v>
      </c>
      <c r="AQ100" s="132"/>
      <c r="AR100" s="91">
        <f>IF(SUM(AQ100:AQ102)+AQ116=0,0,IF(SUM(ABS(AQ100),ABS(AQ101),ABS(AQ102))=AQ116,0.5,IF(SUM(ABS(AQ100),ABS(AQ101),ABS(AQ102))&gt;AQ116,1,0)))</f>
        <v>0</v>
      </c>
      <c r="AS100" s="132"/>
      <c r="AT100" s="91">
        <f>IF(SUM(AS100:AS102)+AS116=0,0,IF(SUM(ABS(AS100),ABS(AS101),ABS(AS102))=AS116,0.5,IF(SUM(ABS(AS100),ABS(AS101),ABS(AS102))&gt;AS116,1,0)))</f>
        <v>0</v>
      </c>
      <c r="AU100" s="92">
        <f t="shared" si="112"/>
        <v>0</v>
      </c>
      <c r="AV100" s="93">
        <f>SUM(AD100+AF100+AH100+AJ100+AL100+AN100+AP100+AR100+AT100)</f>
        <v>0</v>
      </c>
      <c r="AW100" s="83"/>
      <c r="AX100" s="84"/>
      <c r="AZ100" s="47"/>
      <c r="BA100" s="149"/>
      <c r="BB100" s="150"/>
      <c r="BC100" s="151"/>
      <c r="BD100" s="154">
        <f t="shared" si="125"/>
        <v>0</v>
      </c>
      <c r="BE100" s="150">
        <f t="shared" si="126"/>
        <v>0</v>
      </c>
      <c r="BF100" s="152">
        <f t="shared" si="127"/>
        <v>0</v>
      </c>
      <c r="BG100" s="152">
        <f t="shared" si="128"/>
        <v>0</v>
      </c>
      <c r="BH100" s="152" t="str">
        <f t="shared" si="113"/>
        <v/>
      </c>
      <c r="BI100" s="152" t="str">
        <f t="shared" si="114"/>
        <v/>
      </c>
      <c r="BJ100" s="152" t="str">
        <f t="shared" si="115"/>
        <v/>
      </c>
      <c r="BK100" s="152" t="str">
        <f t="shared" si="116"/>
        <v/>
      </c>
      <c r="BL100" s="152" t="str">
        <f t="shared" si="117"/>
        <v/>
      </c>
      <c r="BM100" s="152" t="str">
        <f t="shared" si="118"/>
        <v/>
      </c>
      <c r="BN100" s="152" t="str">
        <f t="shared" si="119"/>
        <v/>
      </c>
      <c r="BO100" s="152" t="str">
        <f t="shared" si="120"/>
        <v/>
      </c>
      <c r="BP100" s="152" t="str">
        <f t="shared" si="121"/>
        <v/>
      </c>
      <c r="BQ100" s="153"/>
      <c r="BR100" s="151"/>
      <c r="BS100" s="152">
        <f t="shared" si="129"/>
        <v>0</v>
      </c>
      <c r="BT100" s="152">
        <f t="shared" si="130"/>
        <v>9.9999999999999995E-8</v>
      </c>
      <c r="BU100" s="152" t="str">
        <f t="shared" si="131"/>
        <v>SG Rottendorf 1</v>
      </c>
      <c r="BV100" s="151">
        <f t="shared" si="132"/>
        <v>81</v>
      </c>
      <c r="BW100" s="152">
        <f t="shared" si="133"/>
        <v>0</v>
      </c>
      <c r="BX100" s="152">
        <f>IF(COUNTIF(BH100:BP100,"&gt;0")&lt;Spielorte!$A$23,0,BE100/Spielorte!$A$23)</f>
        <v>0</v>
      </c>
      <c r="BY100" s="152">
        <f t="shared" si="134"/>
        <v>9.9999999999999995E-8</v>
      </c>
      <c r="BZ100" s="151">
        <f t="shared" si="122"/>
        <v>81</v>
      </c>
    </row>
    <row r="101" spans="1:78" ht="17.100000000000001" customHeight="1" x14ac:dyDescent="0.25">
      <c r="A101" s="414"/>
      <c r="B101" s="59" t="str">
        <f t="shared" si="123"/>
        <v/>
      </c>
      <c r="C101" s="60" t="str">
        <f t="shared" si="123"/>
        <v/>
      </c>
      <c r="D101" s="61" t="str">
        <f t="shared" si="123"/>
        <v/>
      </c>
      <c r="E101" s="398"/>
      <c r="F101" s="61" t="str">
        <f t="shared" si="104"/>
        <v/>
      </c>
      <c r="G101" s="398"/>
      <c r="H101" s="61" t="str">
        <f t="shared" si="105"/>
        <v/>
      </c>
      <c r="I101" s="398"/>
      <c r="J101" s="61" t="str">
        <f t="shared" si="106"/>
        <v/>
      </c>
      <c r="K101" s="398"/>
      <c r="L101" s="61" t="str">
        <f t="shared" si="107"/>
        <v/>
      </c>
      <c r="M101" s="398"/>
      <c r="N101" s="61" t="str">
        <f t="shared" si="124"/>
        <v/>
      </c>
      <c r="O101" s="398"/>
      <c r="P101" s="61" t="str">
        <f t="shared" si="108"/>
        <v/>
      </c>
      <c r="Q101" s="398"/>
      <c r="R101" s="61" t="str">
        <f t="shared" si="109"/>
        <v/>
      </c>
      <c r="S101" s="398"/>
      <c r="T101" s="61" t="str">
        <f t="shared" si="110"/>
        <v/>
      </c>
      <c r="U101" s="398"/>
      <c r="V101" s="61" t="str">
        <f t="shared" si="111"/>
        <v/>
      </c>
      <c r="W101" s="398"/>
      <c r="Z101" s="406"/>
      <c r="AA101" s="90" t="str">
        <f>IF(AB101=0,"",_xlfn.CONCAT(VLOOKUP(AB101,Starter!A:C,2,0)))</f>
        <v/>
      </c>
      <c r="AB101" s="80"/>
      <c r="AC101" s="130"/>
      <c r="AD101" s="94"/>
      <c r="AE101" s="130"/>
      <c r="AF101" s="94"/>
      <c r="AG101" s="130"/>
      <c r="AH101" s="94"/>
      <c r="AI101" s="130"/>
      <c r="AJ101" s="94"/>
      <c r="AK101" s="130"/>
      <c r="AL101" s="94"/>
      <c r="AM101" s="130"/>
      <c r="AN101" s="94"/>
      <c r="AO101" s="134"/>
      <c r="AP101" s="94"/>
      <c r="AQ101" s="134"/>
      <c r="AR101" s="94"/>
      <c r="AS101" s="134"/>
      <c r="AT101" s="94"/>
      <c r="AU101" s="95">
        <f t="shared" si="112"/>
        <v>0</v>
      </c>
      <c r="AV101" s="96"/>
      <c r="AW101" s="83"/>
      <c r="AX101" s="84"/>
      <c r="AZ101" s="47"/>
      <c r="BA101" s="149"/>
      <c r="BB101" s="150"/>
      <c r="BC101" s="151"/>
      <c r="BD101" s="154">
        <f t="shared" si="125"/>
        <v>0</v>
      </c>
      <c r="BE101" s="150">
        <f t="shared" si="126"/>
        <v>0</v>
      </c>
      <c r="BF101" s="152">
        <f t="shared" si="127"/>
        <v>0</v>
      </c>
      <c r="BG101" s="152">
        <f t="shared" si="128"/>
        <v>0</v>
      </c>
      <c r="BH101" s="152" t="str">
        <f t="shared" si="113"/>
        <v/>
      </c>
      <c r="BI101" s="152" t="str">
        <f t="shared" si="114"/>
        <v/>
      </c>
      <c r="BJ101" s="152" t="str">
        <f t="shared" si="115"/>
        <v/>
      </c>
      <c r="BK101" s="152" t="str">
        <f t="shared" si="116"/>
        <v/>
      </c>
      <c r="BL101" s="152" t="str">
        <f t="shared" si="117"/>
        <v/>
      </c>
      <c r="BM101" s="152" t="str">
        <f t="shared" si="118"/>
        <v/>
      </c>
      <c r="BN101" s="152" t="str">
        <f t="shared" si="119"/>
        <v/>
      </c>
      <c r="BO101" s="152" t="str">
        <f t="shared" si="120"/>
        <v/>
      </c>
      <c r="BP101" s="152" t="str">
        <f t="shared" si="121"/>
        <v/>
      </c>
      <c r="BQ101" s="153"/>
      <c r="BR101" s="151"/>
      <c r="BS101" s="152">
        <f t="shared" si="129"/>
        <v>0</v>
      </c>
      <c r="BT101" s="152">
        <f t="shared" si="130"/>
        <v>1.01E-7</v>
      </c>
      <c r="BU101" s="152" t="str">
        <f t="shared" si="131"/>
        <v>SG Rottendorf 1</v>
      </c>
      <c r="BV101" s="151">
        <f t="shared" si="132"/>
        <v>80</v>
      </c>
      <c r="BW101" s="152">
        <f t="shared" si="133"/>
        <v>0</v>
      </c>
      <c r="BX101" s="152">
        <f>IF(COUNTIF(BH101:BP101,"&gt;0")&lt;Spielorte!$A$23,0,BE101/Spielorte!$A$23)</f>
        <v>0</v>
      </c>
      <c r="BY101" s="152">
        <f t="shared" si="134"/>
        <v>1.01E-7</v>
      </c>
      <c r="BZ101" s="151">
        <f t="shared" si="122"/>
        <v>80</v>
      </c>
    </row>
    <row r="102" spans="1:78" ht="17.100000000000001" customHeight="1" thickBot="1" x14ac:dyDescent="0.3">
      <c r="A102" s="415"/>
      <c r="B102" s="62" t="str">
        <f t="shared" si="123"/>
        <v/>
      </c>
      <c r="C102" s="63" t="str">
        <f t="shared" si="123"/>
        <v/>
      </c>
      <c r="D102" s="52" t="str">
        <f t="shared" si="123"/>
        <v/>
      </c>
      <c r="E102" s="399"/>
      <c r="F102" s="52" t="str">
        <f t="shared" si="104"/>
        <v/>
      </c>
      <c r="G102" s="399"/>
      <c r="H102" s="52" t="str">
        <f t="shared" si="105"/>
        <v/>
      </c>
      <c r="I102" s="399"/>
      <c r="J102" s="52" t="str">
        <f t="shared" si="106"/>
        <v/>
      </c>
      <c r="K102" s="399"/>
      <c r="L102" s="52" t="str">
        <f t="shared" si="107"/>
        <v/>
      </c>
      <c r="M102" s="399"/>
      <c r="N102" s="52" t="str">
        <f t="shared" si="124"/>
        <v/>
      </c>
      <c r="O102" s="399"/>
      <c r="P102" s="52" t="str">
        <f t="shared" si="108"/>
        <v/>
      </c>
      <c r="Q102" s="399"/>
      <c r="R102" s="52" t="str">
        <f t="shared" si="109"/>
        <v/>
      </c>
      <c r="S102" s="399"/>
      <c r="T102" s="52" t="str">
        <f t="shared" si="110"/>
        <v/>
      </c>
      <c r="U102" s="399"/>
      <c r="V102" s="52" t="str">
        <f t="shared" si="111"/>
        <v/>
      </c>
      <c r="W102" s="399"/>
      <c r="Z102" s="407"/>
      <c r="AA102" s="99" t="str">
        <f>IF(AB102=0,"",_xlfn.CONCAT(VLOOKUP(AB102,Starter!A:C,2,0)))</f>
        <v/>
      </c>
      <c r="AB102" s="82"/>
      <c r="AC102" s="133"/>
      <c r="AD102" s="100"/>
      <c r="AE102" s="133"/>
      <c r="AF102" s="100"/>
      <c r="AG102" s="133"/>
      <c r="AH102" s="100"/>
      <c r="AI102" s="133"/>
      <c r="AJ102" s="100"/>
      <c r="AK102" s="133"/>
      <c r="AL102" s="100"/>
      <c r="AM102" s="133"/>
      <c r="AN102" s="100"/>
      <c r="AO102" s="133"/>
      <c r="AP102" s="100"/>
      <c r="AQ102" s="133"/>
      <c r="AR102" s="100"/>
      <c r="AS102" s="133"/>
      <c r="AT102" s="100"/>
      <c r="AU102" s="97">
        <f t="shared" si="112"/>
        <v>0</v>
      </c>
      <c r="AV102" s="98"/>
      <c r="AW102" s="83"/>
      <c r="AX102" s="84"/>
      <c r="AZ102" s="47"/>
      <c r="BA102" s="149"/>
      <c r="BB102" s="150"/>
      <c r="BC102" s="151"/>
      <c r="BD102" s="154">
        <f t="shared" si="125"/>
        <v>0</v>
      </c>
      <c r="BE102" s="150">
        <f t="shared" si="126"/>
        <v>0</v>
      </c>
      <c r="BF102" s="152">
        <f t="shared" si="127"/>
        <v>0</v>
      </c>
      <c r="BG102" s="152">
        <f t="shared" si="128"/>
        <v>0</v>
      </c>
      <c r="BH102" s="152" t="str">
        <f t="shared" si="113"/>
        <v/>
      </c>
      <c r="BI102" s="152" t="str">
        <f t="shared" si="114"/>
        <v/>
      </c>
      <c r="BJ102" s="152" t="str">
        <f t="shared" si="115"/>
        <v/>
      </c>
      <c r="BK102" s="152" t="str">
        <f t="shared" si="116"/>
        <v/>
      </c>
      <c r="BL102" s="152" t="str">
        <f t="shared" si="117"/>
        <v/>
      </c>
      <c r="BM102" s="152" t="str">
        <f t="shared" si="118"/>
        <v/>
      </c>
      <c r="BN102" s="152" t="str">
        <f t="shared" si="119"/>
        <v/>
      </c>
      <c r="BO102" s="152" t="str">
        <f t="shared" si="120"/>
        <v/>
      </c>
      <c r="BP102" s="152" t="str">
        <f t="shared" si="121"/>
        <v/>
      </c>
      <c r="BQ102" s="153"/>
      <c r="BR102" s="151"/>
      <c r="BS102" s="152">
        <f t="shared" si="129"/>
        <v>0</v>
      </c>
      <c r="BT102" s="152">
        <f t="shared" si="130"/>
        <v>1.02E-7</v>
      </c>
      <c r="BU102" s="152" t="str">
        <f t="shared" si="131"/>
        <v>SG Rottendorf 1</v>
      </c>
      <c r="BV102" s="151">
        <f t="shared" si="132"/>
        <v>79</v>
      </c>
      <c r="BW102" s="152">
        <f t="shared" si="133"/>
        <v>0</v>
      </c>
      <c r="BX102" s="152">
        <f>IF(COUNTIF(BH102:BP102,"&gt;0")&lt;Spielorte!$A$23,0,BE102/Spielorte!$A$23)</f>
        <v>0</v>
      </c>
      <c r="BY102" s="152">
        <f t="shared" si="134"/>
        <v>1.02E-7</v>
      </c>
      <c r="BZ102" s="151">
        <f t="shared" si="122"/>
        <v>79</v>
      </c>
    </row>
    <row r="103" spans="1:78" ht="17.100000000000001" customHeight="1" x14ac:dyDescent="0.25">
      <c r="A103" s="413" t="s">
        <v>3</v>
      </c>
      <c r="B103" s="56" t="str">
        <f t="shared" si="123"/>
        <v/>
      </c>
      <c r="C103" s="57" t="str">
        <f t="shared" si="123"/>
        <v/>
      </c>
      <c r="D103" s="58" t="str">
        <f t="shared" si="123"/>
        <v/>
      </c>
      <c r="E103" s="397">
        <f>IF(AD103="","",AD103)</f>
        <v>0</v>
      </c>
      <c r="F103" s="58" t="str">
        <f t="shared" si="104"/>
        <v/>
      </c>
      <c r="G103" s="397">
        <f>IF(AF103="","",AF103)</f>
        <v>0</v>
      </c>
      <c r="H103" s="58" t="str">
        <f t="shared" si="105"/>
        <v/>
      </c>
      <c r="I103" s="397">
        <f>IF(AH103="","",AH103)</f>
        <v>0</v>
      </c>
      <c r="J103" s="58" t="str">
        <f t="shared" si="106"/>
        <v/>
      </c>
      <c r="K103" s="397">
        <f>IF(AJ103="","",AJ103)</f>
        <v>0</v>
      </c>
      <c r="L103" s="58" t="str">
        <f t="shared" si="107"/>
        <v/>
      </c>
      <c r="M103" s="397">
        <f>IF(AL103="","",AL103)</f>
        <v>0</v>
      </c>
      <c r="N103" s="58" t="str">
        <f t="shared" si="124"/>
        <v/>
      </c>
      <c r="O103" s="397">
        <f>IF(AN103="","",AN103)</f>
        <v>0</v>
      </c>
      <c r="P103" s="58" t="str">
        <f t="shared" si="108"/>
        <v/>
      </c>
      <c r="Q103" s="397">
        <f>IF(AP103="","",AP103)</f>
        <v>0</v>
      </c>
      <c r="R103" s="58" t="str">
        <f t="shared" si="109"/>
        <v/>
      </c>
      <c r="S103" s="397">
        <f>IF(AR103="","",AR103)</f>
        <v>0</v>
      </c>
      <c r="T103" s="58" t="str">
        <f t="shared" si="110"/>
        <v/>
      </c>
      <c r="U103" s="397">
        <f>IF(AT103="","",AT103)</f>
        <v>0</v>
      </c>
      <c r="V103" s="58" t="str">
        <f t="shared" si="111"/>
        <v/>
      </c>
      <c r="W103" s="397">
        <f>IF(AV103="","",AV103)</f>
        <v>0</v>
      </c>
      <c r="Z103" s="405" t="s">
        <v>3</v>
      </c>
      <c r="AA103" s="272" t="str">
        <f>IF(AB103=0,"",_xlfn.CONCAT(VLOOKUP(AB103,Starter!A:C,2,0)))</f>
        <v/>
      </c>
      <c r="AB103" s="81"/>
      <c r="AC103" s="132"/>
      <c r="AD103" s="91">
        <f>IF(SUM(AC103:AC105)+AC117=0,0,IF(SUM(ABS(AC103),ABS(AC104),ABS(AC105))=AC117,0.5,IF(SUM(ABS(AC103),ABS(AC104),ABS(AC105))&gt;AC117,1,0)))</f>
        <v>0</v>
      </c>
      <c r="AE103" s="132"/>
      <c r="AF103" s="91">
        <f>IF(SUM(AE103:AE105)+AE117=0,0,IF(SUM(ABS(AE103),ABS(AE104),ABS(AE105))=AE117,0.5,IF(SUM(ABS(AE103),ABS(AE104),ABS(AE105))&gt;AE117,1,0)))</f>
        <v>0</v>
      </c>
      <c r="AG103" s="132"/>
      <c r="AH103" s="91">
        <f>IF(SUM(AG103:AG105)+AG117=0,0,IF(SUM(ABS(AG103),ABS(AG104),ABS(AG105))=AG117,0.5,IF(SUM(ABS(AG103),ABS(AG104),ABS(AG105))&gt;AG117,1,0)))</f>
        <v>0</v>
      </c>
      <c r="AI103" s="132"/>
      <c r="AJ103" s="91">
        <f>IF(SUM(AI103:AI105)+AI117=0,0,IF(SUM(ABS(AI103),ABS(AI104),ABS(AI105))=AI117,0.5,IF(SUM(ABS(AI103),ABS(AI104),ABS(AI105))&gt;AI117,1,0)))</f>
        <v>0</v>
      </c>
      <c r="AK103" s="132"/>
      <c r="AL103" s="91">
        <f>IF(SUM(AK103:AK105)+AK117=0,0,IF(SUM(ABS(AK103),ABS(AK104),ABS(AK105))=AK117,0.5,IF(SUM(ABS(AK103),ABS(AK104),ABS(AK105))&gt;AK117,1,0)))</f>
        <v>0</v>
      </c>
      <c r="AM103" s="132"/>
      <c r="AN103" s="91">
        <f>IF(SUM(AM103:AM105)+AM117=0,0,IF(SUM(ABS(AM103),ABS(AM104),ABS(AM105))=AM117,0.5,IF(SUM(ABS(AM103),ABS(AM104),ABS(AM105))&gt;AM117,1,0)))</f>
        <v>0</v>
      </c>
      <c r="AO103" s="132"/>
      <c r="AP103" s="91">
        <f>IF(SUM(AO103:AO105)+AO117=0,0,IF(SUM(ABS(AO103),ABS(AO104),ABS(AO105))=AO117,0.5,IF(SUM(ABS(AO103),ABS(AO104),ABS(AO105))&gt;AO117,1,0)))</f>
        <v>0</v>
      </c>
      <c r="AQ103" s="132"/>
      <c r="AR103" s="91">
        <f>IF(SUM(AQ103:AQ105)+AQ117=0,0,IF(SUM(ABS(AQ103),ABS(AQ104),ABS(AQ105))=AQ117,0.5,IF(SUM(ABS(AQ103),ABS(AQ104),ABS(AQ105))&gt;AQ117,1,0)))</f>
        <v>0</v>
      </c>
      <c r="AS103" s="132"/>
      <c r="AT103" s="91">
        <f>IF(SUM(AS103:AS105)+AS117=0,0,IF(SUM(ABS(AS103),ABS(AS104),ABS(AS105))=AS117,0.5,IF(SUM(ABS(AS103),ABS(AS104),ABS(AS105))&gt;AS117,1,0)))</f>
        <v>0</v>
      </c>
      <c r="AU103" s="92">
        <f t="shared" si="112"/>
        <v>0</v>
      </c>
      <c r="AV103" s="93">
        <f>SUM(AD103+AF103+AH103+AJ103+AL103+AN103+AP103+AR103+AT103)</f>
        <v>0</v>
      </c>
      <c r="AW103" s="83"/>
      <c r="AX103" s="84"/>
      <c r="AZ103" s="47"/>
      <c r="BA103" s="149"/>
      <c r="BB103" s="150"/>
      <c r="BC103" s="151"/>
      <c r="BD103" s="154">
        <f t="shared" si="125"/>
        <v>0</v>
      </c>
      <c r="BE103" s="150">
        <f t="shared" si="126"/>
        <v>0</v>
      </c>
      <c r="BF103" s="152">
        <f t="shared" si="127"/>
        <v>0</v>
      </c>
      <c r="BG103" s="152">
        <f t="shared" si="128"/>
        <v>0</v>
      </c>
      <c r="BH103" s="152" t="str">
        <f t="shared" si="113"/>
        <v/>
      </c>
      <c r="BI103" s="152" t="str">
        <f t="shared" si="114"/>
        <v/>
      </c>
      <c r="BJ103" s="152" t="str">
        <f t="shared" si="115"/>
        <v/>
      </c>
      <c r="BK103" s="152" t="str">
        <f t="shared" si="116"/>
        <v/>
      </c>
      <c r="BL103" s="152" t="str">
        <f t="shared" si="117"/>
        <v/>
      </c>
      <c r="BM103" s="152" t="str">
        <f t="shared" si="118"/>
        <v/>
      </c>
      <c r="BN103" s="152" t="str">
        <f t="shared" si="119"/>
        <v/>
      </c>
      <c r="BO103" s="152" t="str">
        <f t="shared" si="120"/>
        <v/>
      </c>
      <c r="BP103" s="152" t="str">
        <f t="shared" si="121"/>
        <v/>
      </c>
      <c r="BQ103" s="153"/>
      <c r="BR103" s="151"/>
      <c r="BS103" s="152">
        <f t="shared" si="129"/>
        <v>0</v>
      </c>
      <c r="BT103" s="152">
        <f t="shared" si="130"/>
        <v>1.03E-7</v>
      </c>
      <c r="BU103" s="152" t="str">
        <f t="shared" si="131"/>
        <v>SG Rottendorf 1</v>
      </c>
      <c r="BV103" s="151">
        <f t="shared" si="132"/>
        <v>78</v>
      </c>
      <c r="BW103" s="152">
        <f t="shared" si="133"/>
        <v>0</v>
      </c>
      <c r="BX103" s="152">
        <f>IF(COUNTIF(BH103:BP103,"&gt;0")&lt;Spielorte!$A$23,0,BE103/Spielorte!$A$23)</f>
        <v>0</v>
      </c>
      <c r="BY103" s="152">
        <f t="shared" si="134"/>
        <v>1.03E-7</v>
      </c>
      <c r="BZ103" s="151">
        <f t="shared" si="122"/>
        <v>78</v>
      </c>
    </row>
    <row r="104" spans="1:78" ht="17.100000000000001" customHeight="1" x14ac:dyDescent="0.25">
      <c r="A104" s="414"/>
      <c r="B104" s="59" t="str">
        <f t="shared" si="123"/>
        <v/>
      </c>
      <c r="C104" s="60" t="str">
        <f t="shared" si="123"/>
        <v/>
      </c>
      <c r="D104" s="61" t="str">
        <f t="shared" si="123"/>
        <v/>
      </c>
      <c r="E104" s="398"/>
      <c r="F104" s="61" t="str">
        <f t="shared" si="104"/>
        <v/>
      </c>
      <c r="G104" s="398"/>
      <c r="H104" s="61" t="str">
        <f t="shared" si="105"/>
        <v/>
      </c>
      <c r="I104" s="398"/>
      <c r="J104" s="61" t="str">
        <f t="shared" si="106"/>
        <v/>
      </c>
      <c r="K104" s="398"/>
      <c r="L104" s="61" t="str">
        <f t="shared" si="107"/>
        <v/>
      </c>
      <c r="M104" s="398"/>
      <c r="N104" s="61" t="str">
        <f t="shared" si="124"/>
        <v/>
      </c>
      <c r="O104" s="398"/>
      <c r="P104" s="61" t="str">
        <f t="shared" si="108"/>
        <v/>
      </c>
      <c r="Q104" s="398"/>
      <c r="R104" s="61" t="str">
        <f t="shared" si="109"/>
        <v/>
      </c>
      <c r="S104" s="398"/>
      <c r="T104" s="61" t="str">
        <f t="shared" si="110"/>
        <v/>
      </c>
      <c r="U104" s="398"/>
      <c r="V104" s="61" t="str">
        <f t="shared" si="111"/>
        <v/>
      </c>
      <c r="W104" s="398"/>
      <c r="Z104" s="406"/>
      <c r="AA104" s="90" t="str">
        <f>IF(AB104=0,"",_xlfn.CONCAT(VLOOKUP(AB104,Starter!A:C,2,0)))</f>
        <v/>
      </c>
      <c r="AB104" s="80"/>
      <c r="AC104" s="130"/>
      <c r="AD104" s="94"/>
      <c r="AE104" s="130"/>
      <c r="AF104" s="94"/>
      <c r="AG104" s="130"/>
      <c r="AH104" s="94"/>
      <c r="AI104" s="130"/>
      <c r="AJ104" s="94"/>
      <c r="AK104" s="130"/>
      <c r="AL104" s="94"/>
      <c r="AM104" s="130"/>
      <c r="AN104" s="94"/>
      <c r="AO104" s="130"/>
      <c r="AP104" s="94"/>
      <c r="AQ104" s="130"/>
      <c r="AR104" s="94"/>
      <c r="AS104" s="130"/>
      <c r="AT104" s="94"/>
      <c r="AU104" s="95">
        <f t="shared" si="112"/>
        <v>0</v>
      </c>
      <c r="AV104" s="96"/>
      <c r="AW104" s="83"/>
      <c r="AX104" s="84"/>
      <c r="AZ104" s="47"/>
      <c r="BA104" s="149"/>
      <c r="BB104" s="150"/>
      <c r="BC104" s="151"/>
      <c r="BD104" s="154">
        <f t="shared" si="125"/>
        <v>0</v>
      </c>
      <c r="BE104" s="150">
        <f t="shared" si="126"/>
        <v>0</v>
      </c>
      <c r="BF104" s="152">
        <f t="shared" si="127"/>
        <v>0</v>
      </c>
      <c r="BG104" s="152">
        <f t="shared" si="128"/>
        <v>0</v>
      </c>
      <c r="BH104" s="152" t="str">
        <f t="shared" si="113"/>
        <v/>
      </c>
      <c r="BI104" s="152" t="str">
        <f t="shared" si="114"/>
        <v/>
      </c>
      <c r="BJ104" s="152" t="str">
        <f t="shared" si="115"/>
        <v/>
      </c>
      <c r="BK104" s="152" t="str">
        <f t="shared" si="116"/>
        <v/>
      </c>
      <c r="BL104" s="152" t="str">
        <f t="shared" si="117"/>
        <v/>
      </c>
      <c r="BM104" s="152" t="str">
        <f t="shared" si="118"/>
        <v/>
      </c>
      <c r="BN104" s="152" t="str">
        <f t="shared" si="119"/>
        <v/>
      </c>
      <c r="BO104" s="152" t="str">
        <f t="shared" si="120"/>
        <v/>
      </c>
      <c r="BP104" s="152" t="str">
        <f t="shared" si="121"/>
        <v/>
      </c>
      <c r="BQ104" s="153"/>
      <c r="BR104" s="151"/>
      <c r="BS104" s="152">
        <f t="shared" si="129"/>
        <v>0</v>
      </c>
      <c r="BT104" s="152">
        <f t="shared" si="130"/>
        <v>1.04E-7</v>
      </c>
      <c r="BU104" s="152" t="str">
        <f t="shared" si="131"/>
        <v>SG Rottendorf 1</v>
      </c>
      <c r="BV104" s="151">
        <f t="shared" si="132"/>
        <v>77</v>
      </c>
      <c r="BW104" s="152">
        <f t="shared" si="133"/>
        <v>0</v>
      </c>
      <c r="BX104" s="152">
        <f>IF(COUNTIF(BH104:BP104,"&gt;0")&lt;Spielorte!$A$23,0,BE104/Spielorte!$A$23)</f>
        <v>0</v>
      </c>
      <c r="BY104" s="152">
        <f t="shared" si="134"/>
        <v>1.04E-7</v>
      </c>
      <c r="BZ104" s="151">
        <f t="shared" si="122"/>
        <v>77</v>
      </c>
    </row>
    <row r="105" spans="1:78" ht="17.100000000000001" customHeight="1" thickBot="1" x14ac:dyDescent="0.3">
      <c r="A105" s="415"/>
      <c r="B105" s="62" t="str">
        <f t="shared" si="123"/>
        <v/>
      </c>
      <c r="C105" s="63" t="str">
        <f t="shared" si="123"/>
        <v/>
      </c>
      <c r="D105" s="52" t="str">
        <f t="shared" si="123"/>
        <v/>
      </c>
      <c r="E105" s="399"/>
      <c r="F105" s="52" t="str">
        <f t="shared" si="104"/>
        <v/>
      </c>
      <c r="G105" s="399"/>
      <c r="H105" s="52" t="str">
        <f t="shared" si="105"/>
        <v/>
      </c>
      <c r="I105" s="399"/>
      <c r="J105" s="52" t="str">
        <f t="shared" si="106"/>
        <v/>
      </c>
      <c r="K105" s="399"/>
      <c r="L105" s="52" t="str">
        <f t="shared" si="107"/>
        <v/>
      </c>
      <c r="M105" s="399"/>
      <c r="N105" s="52" t="str">
        <f t="shared" si="124"/>
        <v/>
      </c>
      <c r="O105" s="399"/>
      <c r="P105" s="52" t="str">
        <f t="shared" si="108"/>
        <v/>
      </c>
      <c r="Q105" s="399"/>
      <c r="R105" s="52" t="str">
        <f t="shared" si="109"/>
        <v/>
      </c>
      <c r="S105" s="399"/>
      <c r="T105" s="52" t="str">
        <f t="shared" si="110"/>
        <v/>
      </c>
      <c r="U105" s="399"/>
      <c r="V105" s="52" t="str">
        <f t="shared" si="111"/>
        <v/>
      </c>
      <c r="W105" s="399"/>
      <c r="Z105" s="407"/>
      <c r="AA105" s="99" t="str">
        <f>IF(AB105=0,"",_xlfn.CONCAT(VLOOKUP(AB105,Starter!A:C,2,0)))</f>
        <v/>
      </c>
      <c r="AB105" s="82"/>
      <c r="AC105" s="133"/>
      <c r="AD105" s="100"/>
      <c r="AE105" s="133"/>
      <c r="AF105" s="100"/>
      <c r="AG105" s="133"/>
      <c r="AH105" s="100"/>
      <c r="AI105" s="133"/>
      <c r="AJ105" s="100"/>
      <c r="AK105" s="133"/>
      <c r="AL105" s="100"/>
      <c r="AM105" s="133"/>
      <c r="AN105" s="100"/>
      <c r="AO105" s="133"/>
      <c r="AP105" s="100"/>
      <c r="AQ105" s="133"/>
      <c r="AR105" s="100"/>
      <c r="AS105" s="133"/>
      <c r="AT105" s="100"/>
      <c r="AU105" s="97">
        <f t="shared" si="112"/>
        <v>0</v>
      </c>
      <c r="AV105" s="98"/>
      <c r="AW105" s="83"/>
      <c r="AX105" s="84"/>
      <c r="AZ105" s="47"/>
      <c r="BA105" s="149"/>
      <c r="BB105" s="150"/>
      <c r="BC105" s="151"/>
      <c r="BD105" s="154">
        <f t="shared" si="125"/>
        <v>0</v>
      </c>
      <c r="BE105" s="150">
        <f t="shared" si="126"/>
        <v>0</v>
      </c>
      <c r="BF105" s="152">
        <f t="shared" si="127"/>
        <v>0</v>
      </c>
      <c r="BG105" s="152">
        <f t="shared" si="128"/>
        <v>0</v>
      </c>
      <c r="BH105" s="152" t="str">
        <f t="shared" si="113"/>
        <v/>
      </c>
      <c r="BI105" s="152" t="str">
        <f t="shared" si="114"/>
        <v/>
      </c>
      <c r="BJ105" s="152" t="str">
        <f t="shared" si="115"/>
        <v/>
      </c>
      <c r="BK105" s="152" t="str">
        <f t="shared" si="116"/>
        <v/>
      </c>
      <c r="BL105" s="152" t="str">
        <f t="shared" si="117"/>
        <v/>
      </c>
      <c r="BM105" s="152" t="str">
        <f t="shared" si="118"/>
        <v/>
      </c>
      <c r="BN105" s="152" t="str">
        <f t="shared" si="119"/>
        <v/>
      </c>
      <c r="BO105" s="152" t="str">
        <f t="shared" si="120"/>
        <v/>
      </c>
      <c r="BP105" s="152" t="str">
        <f t="shared" si="121"/>
        <v/>
      </c>
      <c r="BQ105" s="153"/>
      <c r="BR105" s="151"/>
      <c r="BS105" s="152">
        <f t="shared" si="129"/>
        <v>0</v>
      </c>
      <c r="BT105" s="152">
        <f t="shared" si="130"/>
        <v>1.05E-7</v>
      </c>
      <c r="BU105" s="152" t="str">
        <f t="shared" si="131"/>
        <v>SG Rottendorf 1</v>
      </c>
      <c r="BV105" s="151">
        <f t="shared" si="132"/>
        <v>76</v>
      </c>
      <c r="BW105" s="152">
        <f t="shared" si="133"/>
        <v>0</v>
      </c>
      <c r="BX105" s="152">
        <f>IF(COUNTIF(BH105:BP105,"&gt;0")&lt;Spielorte!$A$23,0,BE105/Spielorte!$A$23)</f>
        <v>0</v>
      </c>
      <c r="BY105" s="152">
        <f t="shared" si="134"/>
        <v>1.05E-7</v>
      </c>
      <c r="BZ105" s="151">
        <f t="shared" si="122"/>
        <v>76</v>
      </c>
    </row>
    <row r="106" spans="1:78" ht="17.100000000000001" customHeight="1" x14ac:dyDescent="0.25">
      <c r="A106" s="413" t="s">
        <v>11</v>
      </c>
      <c r="B106" s="56" t="str">
        <f>IF(AA106=0,"",AA106)</f>
        <v/>
      </c>
      <c r="C106" s="57" t="str">
        <f t="shared" si="123"/>
        <v/>
      </c>
      <c r="D106" s="58" t="str">
        <f t="shared" si="123"/>
        <v/>
      </c>
      <c r="E106" s="397">
        <f>IF(AD106="","",AD106)</f>
        <v>0</v>
      </c>
      <c r="F106" s="58" t="str">
        <f t="shared" si="104"/>
        <v/>
      </c>
      <c r="G106" s="397">
        <f>IF(AF106="","",AF106)</f>
        <v>0</v>
      </c>
      <c r="H106" s="58" t="str">
        <f t="shared" si="105"/>
        <v/>
      </c>
      <c r="I106" s="397">
        <f>IF(AH106="","",AH106)</f>
        <v>0</v>
      </c>
      <c r="J106" s="58" t="str">
        <f t="shared" si="106"/>
        <v/>
      </c>
      <c r="K106" s="397">
        <f>IF(AJ106="","",AJ106)</f>
        <v>0</v>
      </c>
      <c r="L106" s="58" t="str">
        <f t="shared" si="107"/>
        <v/>
      </c>
      <c r="M106" s="397">
        <f>IF(AL106="","",AL106)</f>
        <v>0</v>
      </c>
      <c r="N106" s="58" t="str">
        <f t="shared" si="124"/>
        <v/>
      </c>
      <c r="O106" s="397">
        <f>IF(AN106="","",AN106)</f>
        <v>0</v>
      </c>
      <c r="P106" s="58" t="str">
        <f t="shared" si="108"/>
        <v/>
      </c>
      <c r="Q106" s="397">
        <f>IF(AP106="","",AP106)</f>
        <v>0</v>
      </c>
      <c r="R106" s="58" t="str">
        <f t="shared" si="109"/>
        <v/>
      </c>
      <c r="S106" s="397">
        <f>IF(AR106="","",AR106)</f>
        <v>0</v>
      </c>
      <c r="T106" s="58" t="str">
        <f t="shared" si="110"/>
        <v/>
      </c>
      <c r="U106" s="397">
        <f>IF(AT106="","",AT106)</f>
        <v>0</v>
      </c>
      <c r="V106" s="58" t="str">
        <f t="shared" si="111"/>
        <v/>
      </c>
      <c r="W106" s="397">
        <f>IF(AV106="","",AV106)</f>
        <v>0</v>
      </c>
      <c r="Z106" s="405" t="s">
        <v>11</v>
      </c>
      <c r="AA106" s="90" t="str">
        <f>IF(AB106=0,"",_xlfn.CONCAT(VLOOKUP(AB106,Starter!A:C,2,0)))</f>
        <v/>
      </c>
      <c r="AB106" s="81"/>
      <c r="AC106" s="132"/>
      <c r="AD106" s="91">
        <f>IF(SUM(AC106:AC108)+AC118=0,0,IF(SUM(ABS(AC106),ABS(AC107),ABS(AC108))=AC118,0.5,IF(SUM(ABS(AC106),ABS(AC107),ABS(AC108))&gt;AC118,1,0)))</f>
        <v>0</v>
      </c>
      <c r="AE106" s="132"/>
      <c r="AF106" s="91">
        <f>IF(SUM(AE106:AE108)+AE118=0,0,IF(SUM(ABS(AE106),ABS(AE107),ABS(AE108))=AE118,0.5,IF(SUM(ABS(AE106),ABS(AE107),ABS(AE108))&gt;AE118,1,0)))</f>
        <v>0</v>
      </c>
      <c r="AG106" s="132"/>
      <c r="AH106" s="91">
        <f>IF(SUM(AG106:AG108)+AG118=0,0,IF(SUM(ABS(AG106),ABS(AG107),ABS(AG108))=AG118,0.5,IF(SUM(ABS(AG106),ABS(AG107),ABS(AG108))&gt;AG118,1,0)))</f>
        <v>0</v>
      </c>
      <c r="AI106" s="132"/>
      <c r="AJ106" s="91">
        <f>IF(SUM(AI106:AI108)+AI118=0,0,IF(SUM(ABS(AI106),ABS(AI107),ABS(AI108))=AI118,0.5,IF(SUM(ABS(AI106),ABS(AI107),ABS(AI108))&gt;AI118,1,0)))</f>
        <v>0</v>
      </c>
      <c r="AK106" s="132"/>
      <c r="AL106" s="91">
        <f>IF(SUM(AK106:AK108)+AK118=0,0,IF(SUM(ABS(AK106),ABS(AK107),ABS(AK108))=AK118,0.5,IF(SUM(ABS(AK106),ABS(AK107),ABS(AK108))&gt;AK118,1,0)))</f>
        <v>0</v>
      </c>
      <c r="AM106" s="132"/>
      <c r="AN106" s="91">
        <f>IF(SUM(AM106:AM108)+AM118=0,0,IF(SUM(ABS(AM106),ABS(AM107),ABS(AM108))=AM118,0.5,IF(SUM(ABS(AM106),ABS(AM107),ABS(AM108))&gt;AM118,1,0)))</f>
        <v>0</v>
      </c>
      <c r="AO106" s="132"/>
      <c r="AP106" s="91">
        <f>IF(SUM(AO106:AO108)+AO118=0,0,IF(SUM(ABS(AO106),ABS(AO107),ABS(AO108))=AO118,0.5,IF(SUM(ABS(AO106),ABS(AO107),ABS(AO108))&gt;AO118,1,0)))</f>
        <v>0</v>
      </c>
      <c r="AQ106" s="132"/>
      <c r="AR106" s="91">
        <f>IF(SUM(AQ106:AQ108)+AQ118=0,0,IF(SUM(ABS(AQ106),ABS(AQ107),ABS(AQ108))=AQ118,0.5,IF(SUM(ABS(AQ106),ABS(AQ107),ABS(AQ108))&gt;AQ118,1,0)))</f>
        <v>0</v>
      </c>
      <c r="AS106" s="132"/>
      <c r="AT106" s="91">
        <f>IF(SUM(AS106:AS108)+AS118=0,0,IF(SUM(ABS(AS106),ABS(AS107),ABS(AS108))=AS118,0.5,IF(SUM(ABS(AS106),ABS(AS107),ABS(AS108))&gt;AS118,1,0)))</f>
        <v>0</v>
      </c>
      <c r="AU106" s="92">
        <f t="shared" si="112"/>
        <v>0</v>
      </c>
      <c r="AV106" s="93">
        <f>SUM(AD106+AF106+AH106+AJ106+AL106+AN106+AP106+AR106+AT106)</f>
        <v>0</v>
      </c>
      <c r="AW106" s="83"/>
      <c r="AX106" s="84"/>
      <c r="AZ106" s="47"/>
      <c r="BA106" s="149"/>
      <c r="BB106" s="150"/>
      <c r="BC106" s="151"/>
      <c r="BD106" s="154">
        <f t="shared" si="125"/>
        <v>0</v>
      </c>
      <c r="BE106" s="150">
        <f t="shared" si="126"/>
        <v>0</v>
      </c>
      <c r="BF106" s="152">
        <f t="shared" si="127"/>
        <v>0</v>
      </c>
      <c r="BG106" s="152">
        <f t="shared" si="128"/>
        <v>0</v>
      </c>
      <c r="BH106" s="152" t="str">
        <f t="shared" si="113"/>
        <v/>
      </c>
      <c r="BI106" s="152" t="str">
        <f t="shared" si="114"/>
        <v/>
      </c>
      <c r="BJ106" s="152" t="str">
        <f t="shared" si="115"/>
        <v/>
      </c>
      <c r="BK106" s="152" t="str">
        <f t="shared" si="116"/>
        <v/>
      </c>
      <c r="BL106" s="152" t="str">
        <f t="shared" si="117"/>
        <v/>
      </c>
      <c r="BM106" s="152" t="str">
        <f t="shared" si="118"/>
        <v/>
      </c>
      <c r="BN106" s="152" t="str">
        <f t="shared" si="119"/>
        <v/>
      </c>
      <c r="BO106" s="152" t="str">
        <f t="shared" si="120"/>
        <v/>
      </c>
      <c r="BP106" s="152" t="str">
        <f t="shared" si="121"/>
        <v/>
      </c>
      <c r="BQ106" s="153"/>
      <c r="BR106" s="151"/>
      <c r="BS106" s="152">
        <f t="shared" si="129"/>
        <v>0</v>
      </c>
      <c r="BT106" s="152">
        <f t="shared" si="130"/>
        <v>1.06E-7</v>
      </c>
      <c r="BU106" s="152" t="str">
        <f t="shared" si="131"/>
        <v>SG Rottendorf 1</v>
      </c>
      <c r="BV106" s="151">
        <f t="shared" si="132"/>
        <v>75</v>
      </c>
      <c r="BW106" s="152">
        <f t="shared" si="133"/>
        <v>0</v>
      </c>
      <c r="BX106" s="152">
        <f>IF(COUNTIF(BH106:BP106,"&gt;0")&lt;Spielorte!$A$23,0,BE106/Spielorte!$A$23)</f>
        <v>0</v>
      </c>
      <c r="BY106" s="152">
        <f t="shared" si="134"/>
        <v>1.06E-7</v>
      </c>
      <c r="BZ106" s="151">
        <f t="shared" si="122"/>
        <v>75</v>
      </c>
    </row>
    <row r="107" spans="1:78" ht="17.100000000000001" customHeight="1" x14ac:dyDescent="0.25">
      <c r="A107" s="414"/>
      <c r="B107" s="59" t="str">
        <f>IF(AA107=0,"",AA107)</f>
        <v/>
      </c>
      <c r="C107" s="60" t="str">
        <f t="shared" si="123"/>
        <v/>
      </c>
      <c r="D107" s="61" t="str">
        <f t="shared" si="123"/>
        <v/>
      </c>
      <c r="E107" s="398"/>
      <c r="F107" s="61" t="str">
        <f t="shared" si="104"/>
        <v/>
      </c>
      <c r="G107" s="398"/>
      <c r="H107" s="61" t="str">
        <f t="shared" si="105"/>
        <v/>
      </c>
      <c r="I107" s="398"/>
      <c r="J107" s="61" t="str">
        <f t="shared" si="106"/>
        <v/>
      </c>
      <c r="K107" s="398"/>
      <c r="L107" s="61" t="str">
        <f t="shared" si="107"/>
        <v/>
      </c>
      <c r="M107" s="398"/>
      <c r="N107" s="61" t="str">
        <f t="shared" si="124"/>
        <v/>
      </c>
      <c r="O107" s="398"/>
      <c r="P107" s="61" t="str">
        <f t="shared" si="108"/>
        <v/>
      </c>
      <c r="Q107" s="398"/>
      <c r="R107" s="61" t="str">
        <f t="shared" si="109"/>
        <v/>
      </c>
      <c r="S107" s="398"/>
      <c r="T107" s="61" t="str">
        <f t="shared" si="110"/>
        <v/>
      </c>
      <c r="U107" s="398"/>
      <c r="V107" s="61" t="str">
        <f t="shared" si="111"/>
        <v/>
      </c>
      <c r="W107" s="398"/>
      <c r="Z107" s="406"/>
      <c r="AA107" s="90" t="str">
        <f>IF(AB107=0,"",_xlfn.CONCAT(VLOOKUP(AB107,Starter!A:C,2,0)))</f>
        <v/>
      </c>
      <c r="AB107" s="80"/>
      <c r="AC107" s="130"/>
      <c r="AD107" s="94"/>
      <c r="AE107" s="130"/>
      <c r="AF107" s="94"/>
      <c r="AG107" s="130"/>
      <c r="AH107" s="94"/>
      <c r="AI107" s="130"/>
      <c r="AJ107" s="94"/>
      <c r="AK107" s="130"/>
      <c r="AL107" s="94"/>
      <c r="AM107" s="130"/>
      <c r="AN107" s="94"/>
      <c r="AO107" s="130"/>
      <c r="AP107" s="94"/>
      <c r="AQ107" s="130"/>
      <c r="AR107" s="94"/>
      <c r="AS107" s="130"/>
      <c r="AT107" s="94"/>
      <c r="AU107" s="95">
        <f t="shared" si="112"/>
        <v>0</v>
      </c>
      <c r="AV107" s="96"/>
      <c r="AW107" s="83"/>
      <c r="AX107" s="84"/>
      <c r="AZ107" s="47"/>
      <c r="BA107" s="149"/>
      <c r="BB107" s="150"/>
      <c r="BC107" s="151"/>
      <c r="BD107" s="154">
        <f t="shared" si="125"/>
        <v>0</v>
      </c>
      <c r="BE107" s="150">
        <f t="shared" si="126"/>
        <v>0</v>
      </c>
      <c r="BF107" s="152">
        <f t="shared" si="127"/>
        <v>0</v>
      </c>
      <c r="BG107" s="152">
        <f t="shared" si="128"/>
        <v>0</v>
      </c>
      <c r="BH107" s="152" t="str">
        <f t="shared" si="113"/>
        <v/>
      </c>
      <c r="BI107" s="152" t="str">
        <f t="shared" si="114"/>
        <v/>
      </c>
      <c r="BJ107" s="152" t="str">
        <f t="shared" si="115"/>
        <v/>
      </c>
      <c r="BK107" s="152" t="str">
        <f t="shared" si="116"/>
        <v/>
      </c>
      <c r="BL107" s="152" t="str">
        <f t="shared" si="117"/>
        <v/>
      </c>
      <c r="BM107" s="152" t="str">
        <f t="shared" si="118"/>
        <v/>
      </c>
      <c r="BN107" s="152" t="str">
        <f t="shared" si="119"/>
        <v/>
      </c>
      <c r="BO107" s="152" t="str">
        <f t="shared" si="120"/>
        <v/>
      </c>
      <c r="BP107" s="152" t="str">
        <f t="shared" si="121"/>
        <v/>
      </c>
      <c r="BQ107" s="153"/>
      <c r="BR107" s="151"/>
      <c r="BS107" s="152">
        <f t="shared" si="129"/>
        <v>0</v>
      </c>
      <c r="BT107" s="152">
        <f t="shared" si="130"/>
        <v>1.0700000000000001E-7</v>
      </c>
      <c r="BU107" s="152" t="str">
        <f t="shared" si="131"/>
        <v>SG Rottendorf 1</v>
      </c>
      <c r="BV107" s="151">
        <f t="shared" si="132"/>
        <v>74</v>
      </c>
      <c r="BW107" s="152">
        <f t="shared" si="133"/>
        <v>0</v>
      </c>
      <c r="BX107" s="152">
        <f>IF(COUNTIF(BH107:BP107,"&gt;0")&lt;Spielorte!$A$23,0,BE107/Spielorte!$A$23)</f>
        <v>0</v>
      </c>
      <c r="BY107" s="152">
        <f t="shared" si="134"/>
        <v>1.0700000000000001E-7</v>
      </c>
      <c r="BZ107" s="151">
        <f t="shared" si="122"/>
        <v>74</v>
      </c>
    </row>
    <row r="108" spans="1:78" ht="17.100000000000001" customHeight="1" thickBot="1" x14ac:dyDescent="0.3">
      <c r="A108" s="415"/>
      <c r="B108" s="62" t="str">
        <f>IF(AA108=0,"",AA108)</f>
        <v/>
      </c>
      <c r="C108" s="63" t="str">
        <f t="shared" si="123"/>
        <v/>
      </c>
      <c r="D108" s="52" t="str">
        <f t="shared" si="123"/>
        <v/>
      </c>
      <c r="E108" s="399"/>
      <c r="F108" s="52" t="str">
        <f t="shared" si="104"/>
        <v/>
      </c>
      <c r="G108" s="399"/>
      <c r="H108" s="52" t="str">
        <f t="shared" si="105"/>
        <v/>
      </c>
      <c r="I108" s="399"/>
      <c r="J108" s="52" t="str">
        <f t="shared" si="106"/>
        <v/>
      </c>
      <c r="K108" s="399"/>
      <c r="L108" s="52" t="str">
        <f t="shared" si="107"/>
        <v/>
      </c>
      <c r="M108" s="399"/>
      <c r="N108" s="52" t="str">
        <f t="shared" si="124"/>
        <v/>
      </c>
      <c r="O108" s="399"/>
      <c r="P108" s="52" t="str">
        <f t="shared" si="108"/>
        <v/>
      </c>
      <c r="Q108" s="399"/>
      <c r="R108" s="52" t="str">
        <f t="shared" si="109"/>
        <v/>
      </c>
      <c r="S108" s="399"/>
      <c r="T108" s="52" t="str">
        <f t="shared" si="110"/>
        <v/>
      </c>
      <c r="U108" s="399"/>
      <c r="V108" s="52" t="str">
        <f t="shared" si="111"/>
        <v/>
      </c>
      <c r="W108" s="399"/>
      <c r="Z108" s="407"/>
      <c r="AA108" s="90" t="str">
        <f>IF(AB108=0,"",_xlfn.CONCAT(VLOOKUP(AB108,Starter!A:C,2,0)))</f>
        <v/>
      </c>
      <c r="AB108" s="82"/>
      <c r="AC108" s="133"/>
      <c r="AD108" s="100"/>
      <c r="AE108" s="133"/>
      <c r="AF108" s="100"/>
      <c r="AG108" s="133"/>
      <c r="AH108" s="100"/>
      <c r="AI108" s="133"/>
      <c r="AJ108" s="100"/>
      <c r="AK108" s="133"/>
      <c r="AL108" s="100"/>
      <c r="AM108" s="133"/>
      <c r="AN108" s="100"/>
      <c r="AO108" s="133"/>
      <c r="AP108" s="100"/>
      <c r="AQ108" s="133"/>
      <c r="AR108" s="100"/>
      <c r="AS108" s="133"/>
      <c r="AT108" s="100"/>
      <c r="AU108" s="97">
        <f t="shared" si="112"/>
        <v>0</v>
      </c>
      <c r="AV108" s="98"/>
      <c r="AW108" s="83"/>
      <c r="AX108" s="84"/>
      <c r="AZ108" s="47"/>
      <c r="BA108" s="149"/>
      <c r="BB108" s="150"/>
      <c r="BC108" s="151"/>
      <c r="BD108" s="154">
        <f t="shared" si="125"/>
        <v>0</v>
      </c>
      <c r="BE108" s="150">
        <f t="shared" si="126"/>
        <v>0</v>
      </c>
      <c r="BF108" s="152">
        <f t="shared" si="127"/>
        <v>0</v>
      </c>
      <c r="BG108" s="152">
        <f t="shared" si="128"/>
        <v>0</v>
      </c>
      <c r="BH108" s="152" t="str">
        <f t="shared" si="113"/>
        <v/>
      </c>
      <c r="BI108" s="152" t="str">
        <f t="shared" si="114"/>
        <v/>
      </c>
      <c r="BJ108" s="152" t="str">
        <f t="shared" si="115"/>
        <v/>
      </c>
      <c r="BK108" s="152" t="str">
        <f t="shared" si="116"/>
        <v/>
      </c>
      <c r="BL108" s="152" t="str">
        <f t="shared" si="117"/>
        <v/>
      </c>
      <c r="BM108" s="152" t="str">
        <f t="shared" si="118"/>
        <v/>
      </c>
      <c r="BN108" s="152" t="str">
        <f t="shared" si="119"/>
        <v/>
      </c>
      <c r="BO108" s="152" t="str">
        <f t="shared" si="120"/>
        <v/>
      </c>
      <c r="BP108" s="152" t="str">
        <f t="shared" si="121"/>
        <v/>
      </c>
      <c r="BQ108" s="153"/>
      <c r="BR108" s="151"/>
      <c r="BS108" s="152">
        <f t="shared" si="129"/>
        <v>0</v>
      </c>
      <c r="BT108" s="152">
        <f t="shared" si="130"/>
        <v>1.08E-7</v>
      </c>
      <c r="BU108" s="152" t="str">
        <f t="shared" si="131"/>
        <v>SG Rottendorf 1</v>
      </c>
      <c r="BV108" s="151">
        <f t="shared" si="132"/>
        <v>73</v>
      </c>
      <c r="BW108" s="152">
        <f t="shared" si="133"/>
        <v>0</v>
      </c>
      <c r="BX108" s="152">
        <f>IF(COUNTIF(BH108:BP108,"&gt;0")&lt;Spielorte!$A$23,0,BE108/Spielorte!$A$23)</f>
        <v>0</v>
      </c>
      <c r="BY108" s="152">
        <f t="shared" si="134"/>
        <v>1.08E-7</v>
      </c>
      <c r="BZ108" s="151">
        <f t="shared" si="122"/>
        <v>73</v>
      </c>
    </row>
    <row r="109" spans="1:78" ht="27.75" customHeight="1" thickBot="1" x14ac:dyDescent="0.3">
      <c r="B109" s="64" t="str">
        <f>IF(AA109=0,"",AA109)</f>
        <v>Gesamt</v>
      </c>
      <c r="C109" s="65" t="str">
        <f t="shared" si="123"/>
        <v/>
      </c>
      <c r="D109" s="66" t="str">
        <f t="shared" si="123"/>
        <v/>
      </c>
      <c r="E109" s="67">
        <f>IF(AD109="","",AD109)</f>
        <v>0</v>
      </c>
      <c r="F109" s="66" t="str">
        <f t="shared" si="104"/>
        <v/>
      </c>
      <c r="G109" s="67">
        <f>IF(AF109="","",AF109)</f>
        <v>0</v>
      </c>
      <c r="H109" s="66" t="str">
        <f t="shared" si="105"/>
        <v/>
      </c>
      <c r="I109" s="67">
        <f>IF(AH109="","",AH109)</f>
        <v>0</v>
      </c>
      <c r="J109" s="66" t="str">
        <f t="shared" si="106"/>
        <v/>
      </c>
      <c r="K109" s="67">
        <f>IF(AJ109="","",AJ109)</f>
        <v>0</v>
      </c>
      <c r="L109" s="66" t="str">
        <f t="shared" si="107"/>
        <v/>
      </c>
      <c r="M109" s="67">
        <f>IF(AL109="","",AL109)</f>
        <v>0</v>
      </c>
      <c r="N109" s="66" t="str">
        <f t="shared" si="124"/>
        <v/>
      </c>
      <c r="O109" s="67">
        <f>IF(AN109="","",AN109)</f>
        <v>0</v>
      </c>
      <c r="P109" s="66" t="str">
        <f t="shared" si="108"/>
        <v/>
      </c>
      <c r="Q109" s="67">
        <f>IF(AP109="","",AP109)</f>
        <v>0</v>
      </c>
      <c r="R109" s="66" t="str">
        <f t="shared" si="109"/>
        <v/>
      </c>
      <c r="S109" s="67">
        <f>IF(AR109="","",AR109)</f>
        <v>0</v>
      </c>
      <c r="T109" s="66" t="str">
        <f t="shared" si="110"/>
        <v/>
      </c>
      <c r="U109" s="67">
        <f>IF(AT109="","",AT109)</f>
        <v>0</v>
      </c>
      <c r="V109" s="66" t="str">
        <f t="shared" si="111"/>
        <v/>
      </c>
      <c r="W109" s="67">
        <f>IF(AV109="","",AV109)</f>
        <v>0</v>
      </c>
      <c r="AA109" s="64" t="s">
        <v>960</v>
      </c>
      <c r="AB109" s="101"/>
      <c r="AC109" s="148">
        <f>ABS(SUM(AC97:AC99))+ABS(SUM(AC100:AC102))+ABS(SUM(AC103:AC105))+ABS(SUM(AC106:AC108))</f>
        <v>0</v>
      </c>
      <c r="AD109" s="102">
        <f>IF(AC109+AC119=0,0,IF(AC109=AC119,1.5,IF(AC109&gt;AC119,3,0)))</f>
        <v>0</v>
      </c>
      <c r="AE109" s="148">
        <f>ABS(SUM(AE97:AE99))+ABS(SUM(AE100:AE102))+ABS(SUM(AE103:AE105))+ABS(SUM(AE106:AE108))</f>
        <v>0</v>
      </c>
      <c r="AF109" s="102">
        <f>IF(AE109+AE119=0,0,IF(AE109=AE119,1.5,IF(AE109&gt;AE119,3,0)))</f>
        <v>0</v>
      </c>
      <c r="AG109" s="148">
        <f>ABS(SUM(AG97:AG99))+ABS(SUM(AG100:AG102))+ABS(SUM(AG103:AG105))+ABS(SUM(AG106:AG108))</f>
        <v>0</v>
      </c>
      <c r="AH109" s="102">
        <f>IF(AG109+AG119=0,0,IF(AG109=AG119,1.5,IF(AG109&gt;AG119,3,0)))</f>
        <v>0</v>
      </c>
      <c r="AI109" s="148">
        <f>ABS(SUM(AI97:AI99))+ABS(SUM(AI100:AI102))+ABS(SUM(AI103:AI105))+ABS(SUM(AI106:AI108))</f>
        <v>0</v>
      </c>
      <c r="AJ109" s="102">
        <f>IF(AI109+AI119=0,0,IF(AI109=AI119,1.5,IF(AI109&gt;AI119,3,0)))</f>
        <v>0</v>
      </c>
      <c r="AK109" s="148">
        <f>ABS(SUM(AK97:AK99))+ABS(SUM(AK100:AK102))+ABS(SUM(AK103:AK105))+ABS(SUM(AK106:AK108))</f>
        <v>0</v>
      </c>
      <c r="AL109" s="102">
        <f>IF(AK109+AK119=0,0,IF(AK109=AK119,1.5,IF(AK109&gt;AK119,3,0)))</f>
        <v>0</v>
      </c>
      <c r="AM109" s="148">
        <f>ABS(SUM(AM97:AM99))+ABS(SUM(AM100:AM102))+ABS(SUM(AM103:AM105))+ABS(SUM(AM106:AM108))</f>
        <v>0</v>
      </c>
      <c r="AN109" s="102">
        <f>IF(AM109+AM119=0,0,IF(AM109=AM119,1.5,IF(AM109&gt;AM119,3,0)))</f>
        <v>0</v>
      </c>
      <c r="AO109" s="148">
        <f>ABS(SUM(AO97:AO99))+ABS(SUM(AO100:AO102))+ABS(SUM(AO103:AO105))+ABS(SUM(AO106:AO108))</f>
        <v>0</v>
      </c>
      <c r="AP109" s="102">
        <f>IF(AO109+AO119=0,0,IF(AO109=AO119,1.5,IF(AO109&gt;AO119,3,0)))</f>
        <v>0</v>
      </c>
      <c r="AQ109" s="148">
        <f>ABS(SUM(AQ97:AQ99))+ABS(SUM(AQ100:AQ102))+ABS(SUM(AQ103:AQ105))+ABS(SUM(AQ106:AQ108))</f>
        <v>0</v>
      </c>
      <c r="AR109" s="102">
        <f>IF(AQ109+AQ119=0,0,IF(AQ109=AQ119,1.5,IF(AQ109&gt;AQ119,3,0)))</f>
        <v>0</v>
      </c>
      <c r="AS109" s="148">
        <f>ABS(SUM(AS97:AS99))+ABS(SUM(AS100:AS102))+ABS(SUM(AS103:AS105))+ABS(SUM(AS106:AS108))</f>
        <v>0</v>
      </c>
      <c r="AT109" s="102">
        <f>IF(AS109+AS119=0,0,IF(AS109=AS119,1.5,IF(AS109&gt;AS119,3,0)))</f>
        <v>0</v>
      </c>
      <c r="AU109" s="103">
        <f>SUM(AC109+AE109+AG109+AI109+AK109+AM109+AO109+AQ109+AS109)</f>
        <v>0</v>
      </c>
      <c r="AV109" s="104">
        <f>SUM(AD109+AF109+AH109+AJ109+AL109+AN109+AP109+AR109+AT109)</f>
        <v>0</v>
      </c>
      <c r="AW109" s="83"/>
      <c r="AX109" s="84"/>
      <c r="BA109" s="149"/>
      <c r="BB109" s="150"/>
      <c r="BC109" s="151"/>
      <c r="BQ109" s="153"/>
      <c r="BR109" s="151"/>
      <c r="BV109" s="151"/>
      <c r="BZ109" s="151"/>
    </row>
    <row r="110" spans="1:78" ht="24" customHeight="1" thickBot="1" x14ac:dyDescent="0.3">
      <c r="B110" s="68" t="str">
        <f>IF(AA110=0,"",AA110)</f>
        <v>Gesamt - Punkte</v>
      </c>
      <c r="C110" s="69" t="str">
        <f t="shared" si="123"/>
        <v/>
      </c>
      <c r="D110" s="69" t="str">
        <f t="shared" si="123"/>
        <v/>
      </c>
      <c r="E110" s="70">
        <f>IF(AD110="","",AD110)</f>
        <v>0</v>
      </c>
      <c r="F110" s="69" t="str">
        <f t="shared" si="104"/>
        <v/>
      </c>
      <c r="G110" s="70">
        <f>IF(AF110="","",AF110)</f>
        <v>0</v>
      </c>
      <c r="H110" s="69" t="str">
        <f t="shared" si="105"/>
        <v/>
      </c>
      <c r="I110" s="70">
        <f>IF(AH110="","",AH110)</f>
        <v>0</v>
      </c>
      <c r="J110" s="69" t="str">
        <f t="shared" si="106"/>
        <v/>
      </c>
      <c r="K110" s="70">
        <f>IF(AJ110="","",AJ110)</f>
        <v>0</v>
      </c>
      <c r="L110" s="69" t="str">
        <f t="shared" si="107"/>
        <v/>
      </c>
      <c r="M110" s="70">
        <f>IF(AL110="","",AL110)</f>
        <v>0</v>
      </c>
      <c r="N110" s="69" t="str">
        <f t="shared" si="124"/>
        <v/>
      </c>
      <c r="O110" s="70">
        <f>IF(AN110="","",AN110)</f>
        <v>0</v>
      </c>
      <c r="P110" s="69" t="str">
        <f t="shared" si="108"/>
        <v/>
      </c>
      <c r="Q110" s="70">
        <f>IF(AP110="","",AP110)</f>
        <v>0</v>
      </c>
      <c r="R110" s="69" t="str">
        <f t="shared" si="109"/>
        <v/>
      </c>
      <c r="S110" s="70">
        <f>IF(AR110="","",AR110)</f>
        <v>0</v>
      </c>
      <c r="T110" s="69" t="str">
        <f t="shared" si="110"/>
        <v/>
      </c>
      <c r="U110" s="70">
        <f>IF(AT110="","",AT110)</f>
        <v>0</v>
      </c>
      <c r="V110" s="69" t="str">
        <f t="shared" si="111"/>
        <v/>
      </c>
      <c r="W110" s="70">
        <f>IF(AV110="","",AV110)</f>
        <v>0</v>
      </c>
      <c r="AA110" s="68" t="s">
        <v>975</v>
      </c>
      <c r="AB110" s="69"/>
      <c r="AC110" s="69"/>
      <c r="AD110" s="105">
        <f>SUM(AD97:AD109)</f>
        <v>0</v>
      </c>
      <c r="AE110" s="69"/>
      <c r="AF110" s="105">
        <f>SUM(AF97:AF109)</f>
        <v>0</v>
      </c>
      <c r="AG110" s="69"/>
      <c r="AH110" s="105">
        <f>SUM(AH97:AH109)</f>
        <v>0</v>
      </c>
      <c r="AI110" s="69"/>
      <c r="AJ110" s="105">
        <f>SUM(AJ97:AJ109)</f>
        <v>0</v>
      </c>
      <c r="AK110" s="69"/>
      <c r="AL110" s="105">
        <f>SUM(AL97:AL109)</f>
        <v>0</v>
      </c>
      <c r="AM110" s="69"/>
      <c r="AN110" s="105">
        <f>SUM(AN97:AN109)</f>
        <v>0</v>
      </c>
      <c r="AO110" s="69"/>
      <c r="AP110" s="105">
        <f>SUM(AP97:AP109)</f>
        <v>0</v>
      </c>
      <c r="AQ110" s="69"/>
      <c r="AR110" s="105">
        <f>SUM(AR97:AR109)</f>
        <v>0</v>
      </c>
      <c r="AS110" s="69"/>
      <c r="AT110" s="105">
        <f>SUM(AT97:AT109)</f>
        <v>0</v>
      </c>
      <c r="AU110" s="69"/>
      <c r="AV110" s="106">
        <f>SUM(AV97:AV109)</f>
        <v>0</v>
      </c>
      <c r="AW110" s="83"/>
      <c r="AX110" s="84"/>
      <c r="BA110" s="149">
        <f>+AV110</f>
        <v>0</v>
      </c>
      <c r="BB110" s="150">
        <f>+AU109</f>
        <v>0</v>
      </c>
      <c r="BC110" s="151">
        <f>+AA92</f>
        <v>4</v>
      </c>
      <c r="BF110" s="152">
        <f>SUM(BF91:BF109)</f>
        <v>0</v>
      </c>
      <c r="BQ110" s="149">
        <f>+BB110/1000000+BA110</f>
        <v>0</v>
      </c>
      <c r="BR110" s="151">
        <f>RANK(BQ110,BQ:BQ)</f>
        <v>1</v>
      </c>
      <c r="BV110" s="151"/>
      <c r="BZ110" s="151"/>
    </row>
    <row r="111" spans="1:78" ht="11.25" customHeight="1" x14ac:dyDescent="0.25">
      <c r="B111" s="69"/>
      <c r="C111" s="69"/>
      <c r="D111" s="69"/>
      <c r="E111" s="1"/>
      <c r="F111" s="69"/>
      <c r="G111" s="1"/>
      <c r="H111" s="69"/>
      <c r="I111" s="1"/>
      <c r="J111" s="69"/>
      <c r="K111" s="1"/>
      <c r="L111" s="69"/>
      <c r="M111" s="1"/>
      <c r="N111" s="69"/>
      <c r="O111" s="1"/>
      <c r="P111" s="69"/>
      <c r="Q111" s="1"/>
      <c r="R111" s="69"/>
      <c r="S111" s="1"/>
      <c r="T111" s="69"/>
      <c r="U111" s="1"/>
      <c r="V111" s="69"/>
      <c r="W111" s="1"/>
      <c r="AA111" s="69"/>
      <c r="AB111" s="69"/>
      <c r="AC111" s="69"/>
      <c r="AD111" s="1"/>
      <c r="AE111" s="69"/>
      <c r="AF111" s="1"/>
      <c r="AG111" s="69"/>
      <c r="AH111" s="1"/>
      <c r="AI111" s="69"/>
      <c r="AJ111" s="1"/>
      <c r="AK111" s="69"/>
      <c r="AL111" s="1"/>
      <c r="AM111" s="69"/>
      <c r="AN111" s="1"/>
      <c r="AO111" s="69"/>
      <c r="AP111" s="1"/>
      <c r="AQ111" s="69"/>
      <c r="AR111" s="1"/>
      <c r="AS111" s="69"/>
      <c r="AT111" s="1"/>
      <c r="AU111" s="69"/>
      <c r="AV111" s="1"/>
      <c r="AW111" s="83"/>
      <c r="AX111" s="84"/>
      <c r="BA111" s="149"/>
      <c r="BB111" s="150"/>
      <c r="BC111" s="151"/>
      <c r="BQ111" s="153"/>
      <c r="BR111" s="151"/>
      <c r="BV111" s="151"/>
      <c r="BZ111" s="151"/>
    </row>
    <row r="112" spans="1:78" ht="12.75" customHeight="1" x14ac:dyDescent="0.25">
      <c r="B112" s="71" t="str">
        <f t="shared" ref="B112:Q112" si="135">IF(AA112=0,"",AA112)</f>
        <v>Gegner-Nr.:</v>
      </c>
      <c r="C112" s="72" t="str">
        <f t="shared" si="135"/>
        <v>&gt;&gt;&gt;&gt;</v>
      </c>
      <c r="D112" s="396">
        <f t="shared" si="135"/>
        <v>9</v>
      </c>
      <c r="E112" s="396" t="str">
        <f t="shared" si="135"/>
        <v/>
      </c>
      <c r="F112" s="396">
        <f t="shared" si="135"/>
        <v>2</v>
      </c>
      <c r="G112" s="396" t="str">
        <f t="shared" si="135"/>
        <v/>
      </c>
      <c r="H112" s="396">
        <f t="shared" si="135"/>
        <v>6</v>
      </c>
      <c r="I112" s="396" t="str">
        <f t="shared" si="135"/>
        <v/>
      </c>
      <c r="J112" s="396">
        <f t="shared" si="135"/>
        <v>10</v>
      </c>
      <c r="K112" s="396" t="str">
        <f t="shared" si="135"/>
        <v/>
      </c>
      <c r="L112" s="396">
        <f t="shared" si="135"/>
        <v>1</v>
      </c>
      <c r="M112" s="396" t="str">
        <f t="shared" si="135"/>
        <v/>
      </c>
      <c r="N112" s="396">
        <f t="shared" si="135"/>
        <v>7</v>
      </c>
      <c r="O112" s="396" t="str">
        <f t="shared" si="135"/>
        <v/>
      </c>
      <c r="P112" s="396">
        <f t="shared" si="135"/>
        <v>5</v>
      </c>
      <c r="Q112" s="396" t="str">
        <f t="shared" si="135"/>
        <v/>
      </c>
      <c r="R112" s="396">
        <f t="shared" ref="L112:U114" si="136">IF(AQ112=0,"",AQ112)</f>
        <v>8</v>
      </c>
      <c r="S112" s="396" t="str">
        <f t="shared" si="136"/>
        <v/>
      </c>
      <c r="T112" s="396">
        <f t="shared" si="136"/>
        <v>3</v>
      </c>
      <c r="U112" s="396" t="str">
        <f t="shared" si="136"/>
        <v/>
      </c>
      <c r="V112" s="412"/>
      <c r="W112" s="412"/>
      <c r="AA112" s="71" t="s">
        <v>958</v>
      </c>
      <c r="AB112" s="72" t="s">
        <v>959</v>
      </c>
      <c r="AC112" s="418">
        <f>VLOOKUP($AA92,Schlüssel!$A$5:$DG$14,103)</f>
        <v>9</v>
      </c>
      <c r="AD112" s="419"/>
      <c r="AE112" s="418">
        <f>VLOOKUP($AA92,Schlüssel!$A$5:$EK$14,104)</f>
        <v>2</v>
      </c>
      <c r="AF112" s="419"/>
      <c r="AG112" s="418">
        <f>VLOOKUP($AA92,Schlüssel!$A$5:$EK$14,105)</f>
        <v>6</v>
      </c>
      <c r="AH112" s="419"/>
      <c r="AI112" s="418">
        <f>VLOOKUP($AA92,Schlüssel!$A$5:$EK$14,106)</f>
        <v>10</v>
      </c>
      <c r="AJ112" s="419"/>
      <c r="AK112" s="418">
        <f>VLOOKUP($AA92,Schlüssel!$A$5:$EK$14,107)</f>
        <v>1</v>
      </c>
      <c r="AL112" s="419"/>
      <c r="AM112" s="418">
        <f>VLOOKUP($AA92,Schlüssel!$A$5:$EK$14,108)</f>
        <v>7</v>
      </c>
      <c r="AN112" s="419"/>
      <c r="AO112" s="418">
        <f>VLOOKUP($AA92,Schlüssel!$A$5:$EK$14,109)</f>
        <v>5</v>
      </c>
      <c r="AP112" s="419"/>
      <c r="AQ112" s="418">
        <f>VLOOKUP($AA92,Schlüssel!$A$5:$EK$14,110)</f>
        <v>8</v>
      </c>
      <c r="AR112" s="419"/>
      <c r="AS112" s="418">
        <f>VLOOKUP($AA92,Schlüssel!$A$5:$EK$14,111)</f>
        <v>3</v>
      </c>
      <c r="AT112" s="419"/>
      <c r="AU112" s="107"/>
      <c r="AV112" s="107"/>
      <c r="AW112" s="83"/>
      <c r="AX112" s="84"/>
      <c r="BA112" s="149"/>
      <c r="BB112" s="150"/>
      <c r="BC112" s="151"/>
      <c r="BQ112" s="153"/>
      <c r="BR112" s="151"/>
      <c r="BV112" s="151"/>
      <c r="BZ112" s="151"/>
    </row>
    <row r="113" spans="1:78" ht="28.5" customHeight="1" x14ac:dyDescent="0.25">
      <c r="B113" s="73" t="str">
        <f t="shared" ref="B113:K114" si="137">IF(AA113=0,"",AA113)</f>
        <v/>
      </c>
      <c r="C113" s="69" t="str">
        <f t="shared" si="137"/>
        <v/>
      </c>
      <c r="D113" s="409" t="str">
        <f t="shared" si="137"/>
        <v>Werdenfels 1</v>
      </c>
      <c r="E113" s="410" t="str">
        <f t="shared" si="137"/>
        <v/>
      </c>
      <c r="F113" s="409" t="str">
        <f t="shared" si="137"/>
        <v>BK München 3</v>
      </c>
      <c r="G113" s="410" t="str">
        <f t="shared" si="137"/>
        <v/>
      </c>
      <c r="H113" s="409" t="str">
        <f t="shared" si="137"/>
        <v>Bajuwaren München 1</v>
      </c>
      <c r="I113" s="410" t="str">
        <f t="shared" si="137"/>
        <v/>
      </c>
      <c r="J113" s="409" t="str">
        <f t="shared" si="137"/>
        <v>Donaubowler Regensburg 1</v>
      </c>
      <c r="K113" s="410" t="str">
        <f t="shared" si="137"/>
        <v/>
      </c>
      <c r="L113" s="409" t="str">
        <f t="shared" si="136"/>
        <v>BC Comet Nürnberg</v>
      </c>
      <c r="M113" s="410" t="str">
        <f t="shared" si="136"/>
        <v/>
      </c>
      <c r="N113" s="409" t="str">
        <f t="shared" si="136"/>
        <v>Bowlinghaus Bamberg 1</v>
      </c>
      <c r="O113" s="410" t="str">
        <f t="shared" si="136"/>
        <v/>
      </c>
      <c r="P113" s="409" t="str">
        <f t="shared" si="136"/>
        <v>BC EMAX Unterföhring 2</v>
      </c>
      <c r="Q113" s="410" t="str">
        <f t="shared" si="136"/>
        <v/>
      </c>
      <c r="R113" s="409" t="str">
        <f t="shared" si="136"/>
        <v>Schanzer Ingolstadt 1</v>
      </c>
      <c r="S113" s="410" t="str">
        <f t="shared" si="136"/>
        <v/>
      </c>
      <c r="T113" s="409" t="str">
        <f t="shared" si="136"/>
        <v>SG DJK Rimpar 1</v>
      </c>
      <c r="U113" s="410" t="str">
        <f t="shared" si="136"/>
        <v/>
      </c>
      <c r="V113" s="411"/>
      <c r="W113" s="411"/>
      <c r="AA113" s="73"/>
      <c r="AB113" s="69"/>
      <c r="AC113" s="409" t="str">
        <f>VLOOKUP(AC112,Schlüssel!$A$5:$K$14,2)</f>
        <v>Werdenfels 1</v>
      </c>
      <c r="AD113" s="410"/>
      <c r="AE113" s="409" t="str">
        <f>VLOOKUP(AE112,Schlüssel!$A$5:$K$14,2)</f>
        <v>BK München 3</v>
      </c>
      <c r="AF113" s="410"/>
      <c r="AG113" s="409" t="str">
        <f>VLOOKUP(AG112,Schlüssel!$A$5:$K$14,2)</f>
        <v>Bajuwaren München 1</v>
      </c>
      <c r="AH113" s="410"/>
      <c r="AI113" s="409" t="str">
        <f>VLOOKUP(AI112,Schlüssel!$A$5:$K$14,2)</f>
        <v>Donaubowler Regensburg 1</v>
      </c>
      <c r="AJ113" s="410"/>
      <c r="AK113" s="409" t="str">
        <f>VLOOKUP(AK112,Schlüssel!$A$5:$K$14,2)</f>
        <v>BC Comet Nürnberg</v>
      </c>
      <c r="AL113" s="410"/>
      <c r="AM113" s="409" t="str">
        <f>VLOOKUP(AM112,Schlüssel!$A$5:$K$14,2)</f>
        <v>Bowlinghaus Bamberg 1</v>
      </c>
      <c r="AN113" s="410"/>
      <c r="AO113" s="409" t="str">
        <f>VLOOKUP(AO112,Schlüssel!$A$5:$K$14,2)</f>
        <v>BC EMAX Unterföhring 2</v>
      </c>
      <c r="AP113" s="410"/>
      <c r="AQ113" s="409" t="str">
        <f>VLOOKUP(AQ112,Schlüssel!$A$5:$K$14,2)</f>
        <v>Schanzer Ingolstadt 1</v>
      </c>
      <c r="AR113" s="410"/>
      <c r="AS113" s="409" t="str">
        <f>VLOOKUP(AS112,Schlüssel!$A$5:$K$14,2)</f>
        <v>SG DJK Rimpar 1</v>
      </c>
      <c r="AT113" s="410"/>
      <c r="AU113" s="108"/>
      <c r="AV113" s="108"/>
      <c r="AW113" s="83"/>
      <c r="AX113" s="84"/>
      <c r="BA113" s="149"/>
      <c r="BB113" s="150"/>
      <c r="BC113" s="151"/>
      <c r="BQ113" s="153"/>
      <c r="BR113" s="151"/>
      <c r="BV113" s="151"/>
      <c r="BZ113" s="151"/>
    </row>
    <row r="114" spans="1:78" ht="12" customHeight="1" x14ac:dyDescent="0.25">
      <c r="B114" s="73" t="str">
        <f t="shared" si="137"/>
        <v/>
      </c>
      <c r="C114" s="69" t="str">
        <f t="shared" si="137"/>
        <v/>
      </c>
      <c r="D114" s="395" t="str">
        <f t="shared" si="137"/>
        <v/>
      </c>
      <c r="E114" s="395" t="str">
        <f t="shared" si="137"/>
        <v/>
      </c>
      <c r="F114" s="395" t="str">
        <f t="shared" si="137"/>
        <v/>
      </c>
      <c r="G114" s="395" t="str">
        <f t="shared" si="137"/>
        <v/>
      </c>
      <c r="H114" s="395" t="str">
        <f t="shared" si="137"/>
        <v/>
      </c>
      <c r="I114" s="395" t="str">
        <f t="shared" si="137"/>
        <v/>
      </c>
      <c r="J114" s="395" t="str">
        <f t="shared" si="137"/>
        <v/>
      </c>
      <c r="K114" s="395" t="str">
        <f t="shared" si="137"/>
        <v/>
      </c>
      <c r="L114" s="395" t="str">
        <f t="shared" si="136"/>
        <v/>
      </c>
      <c r="M114" s="395" t="str">
        <f t="shared" si="136"/>
        <v/>
      </c>
      <c r="N114" s="395" t="str">
        <f t="shared" si="136"/>
        <v/>
      </c>
      <c r="O114" s="395" t="str">
        <f t="shared" si="136"/>
        <v/>
      </c>
      <c r="P114" s="395" t="str">
        <f t="shared" si="136"/>
        <v/>
      </c>
      <c r="Q114" s="395" t="str">
        <f t="shared" si="136"/>
        <v/>
      </c>
      <c r="R114" s="395" t="str">
        <f t="shared" si="136"/>
        <v/>
      </c>
      <c r="S114" s="395" t="str">
        <f t="shared" si="136"/>
        <v/>
      </c>
      <c r="T114" s="395" t="str">
        <f t="shared" si="136"/>
        <v/>
      </c>
      <c r="U114" s="408" t="str">
        <f t="shared" si="136"/>
        <v/>
      </c>
      <c r="V114" s="301"/>
      <c r="W114" s="301"/>
      <c r="AA114" s="73"/>
      <c r="AB114" s="69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78"/>
      <c r="AV114" s="78"/>
      <c r="AW114" s="83"/>
      <c r="AX114" s="84"/>
      <c r="BA114" s="149"/>
      <c r="BB114" s="150"/>
      <c r="BC114" s="151"/>
      <c r="BQ114" s="153"/>
      <c r="BR114" s="151"/>
      <c r="BV114" s="151"/>
      <c r="BZ114" s="151"/>
    </row>
    <row r="115" spans="1:78" ht="15.9" customHeight="1" x14ac:dyDescent="0.25">
      <c r="B115" s="391" t="str">
        <f t="shared" ref="B115:C119" si="138">IF(AA115=0,"",AA115)</f>
        <v>Spieler 1</v>
      </c>
      <c r="C115" s="392" t="str">
        <f t="shared" si="138"/>
        <v/>
      </c>
      <c r="D115" s="393">
        <f>IF(AC115=301,"",AC115)</f>
        <v>0</v>
      </c>
      <c r="E115" s="393" t="str">
        <f>IF(AD115=0,"",AD115)</f>
        <v/>
      </c>
      <c r="F115" s="393">
        <f>IF(AE115=301,"",AE115)</f>
        <v>0</v>
      </c>
      <c r="G115" s="393" t="str">
        <f>IF(AF115=0,"",AF115)</f>
        <v/>
      </c>
      <c r="H115" s="393">
        <f>IF(AG115=301,"",AG115)</f>
        <v>0</v>
      </c>
      <c r="I115" s="393" t="str">
        <f>IF(AH115=0,"",AH115)</f>
        <v/>
      </c>
      <c r="J115" s="393">
        <f>IF(AI115=301,"",AI115)</f>
        <v>0</v>
      </c>
      <c r="K115" s="393" t="str">
        <f>IF(AJ115=0,"",AJ115)</f>
        <v/>
      </c>
      <c r="L115" s="393">
        <f>IF(AK115=301,"",AK115)</f>
        <v>0</v>
      </c>
      <c r="M115" s="393" t="str">
        <f>IF(AL115=0,"",AL115)</f>
        <v/>
      </c>
      <c r="N115" s="393">
        <f>IF(AM115=301,"",AM115)</f>
        <v>0</v>
      </c>
      <c r="O115" s="393" t="str">
        <f>IF(AN115=0,"",AN115)</f>
        <v/>
      </c>
      <c r="P115" s="393">
        <f>IF(AO115=301,"",AO115)</f>
        <v>0</v>
      </c>
      <c r="Q115" s="393" t="str">
        <f>IF(AP115=0,"",AP115)</f>
        <v/>
      </c>
      <c r="R115" s="393">
        <f>IF(AQ115=301,"",AQ115)</f>
        <v>0</v>
      </c>
      <c r="S115" s="393" t="str">
        <f>IF(AR115=0,"",AR115)</f>
        <v/>
      </c>
      <c r="T115" s="393">
        <f>IF(AS115=301,"",AS115)</f>
        <v>0</v>
      </c>
      <c r="U115" s="393" t="str">
        <f>IF(AT115=0,"",AT115)</f>
        <v/>
      </c>
      <c r="V115" s="404"/>
      <c r="W115" s="404"/>
      <c r="AA115" s="74" t="s">
        <v>0</v>
      </c>
      <c r="AB115" s="75"/>
      <c r="AC115" s="420">
        <f>ABS(INDEX(AC:AC,MATCH(AC112,$AA:$AA,0)+5)+INDEX(AC:AC,MATCH(AC112,$AA:$AA,0)+6)+INDEX(AC:AC,MATCH(AC112,$AA:$AA,0)+7))</f>
        <v>0</v>
      </c>
      <c r="AD115" s="421"/>
      <c r="AE115" s="420">
        <f>ABS(INDEX(AE:AE,MATCH(AE112,$AA:$AA,0)+5)+INDEX(AE:AE,MATCH(AE112,$AA:$AA,0)+6)+INDEX(AE:AE,MATCH(AE112,$AA:$AA,0)+7))</f>
        <v>0</v>
      </c>
      <c r="AF115" s="421"/>
      <c r="AG115" s="420">
        <f>ABS(INDEX(AG:AG,MATCH(AG112,$AA:$AA,0)+5)+INDEX(AG:AG,MATCH(AG112,$AA:$AA,0)+6)+INDEX(AG:AG,MATCH(AG112,$AA:$AA,0)+7))</f>
        <v>0</v>
      </c>
      <c r="AH115" s="421"/>
      <c r="AI115" s="420">
        <f>ABS(INDEX(AI:AI,MATCH(AI112,$AA:$AA,0)+5)+INDEX(AI:AI,MATCH(AI112,$AA:$AA,0)+6)+INDEX(AI:AI,MATCH(AI112,$AA:$AA,0)+7))</f>
        <v>0</v>
      </c>
      <c r="AJ115" s="421"/>
      <c r="AK115" s="420">
        <f>ABS(INDEX(AK:AK,MATCH(AK112,$AA:$AA,0)+5)+INDEX(AK:AK,MATCH(AK112,$AA:$AA,0)+6)+INDEX(AK:AK,MATCH(AK112,$AA:$AA,0)+7))</f>
        <v>0</v>
      </c>
      <c r="AL115" s="421"/>
      <c r="AM115" s="420">
        <f>ABS(INDEX(AM:AM,MATCH(AM112,$AA:$AA,0)+5)+INDEX(AM:AM,MATCH(AM112,$AA:$AA,0)+6)+INDEX(AM:AM,MATCH(AM112,$AA:$AA,0)+7))</f>
        <v>0</v>
      </c>
      <c r="AN115" s="421"/>
      <c r="AO115" s="420">
        <f>ABS(INDEX(AO:AO,MATCH(AO112,$AA:$AA,0)+5)+INDEX(AO:AO,MATCH(AO112,$AA:$AA,0)+6)+INDEX(AO:AO,MATCH(AO112,$AA:$AA,0)+7))</f>
        <v>0</v>
      </c>
      <c r="AP115" s="421"/>
      <c r="AQ115" s="420">
        <f>ABS(INDEX(AQ:AQ,MATCH(AQ112,$AA:$AA,0)+5)+INDEX(AQ:AQ,MATCH(AQ112,$AA:$AA,0)+6)+INDEX(AQ:AQ,MATCH(AQ112,$AA:$AA,0)+7))</f>
        <v>0</v>
      </c>
      <c r="AR115" s="421"/>
      <c r="AS115" s="420">
        <f>ABS(INDEX(AS:AS,MATCH(AS112,$AA:$AA,0)+5)+INDEX(AS:AS,MATCH(AS112,$AA:$AA,0)+6)+INDEX(AS:AS,MATCH(AS112,$AA:$AA,0)+7))</f>
        <v>0</v>
      </c>
      <c r="AT115" s="421"/>
      <c r="AU115" s="1"/>
      <c r="AV115" s="1"/>
      <c r="AW115" s="83"/>
      <c r="AX115" s="84"/>
      <c r="BA115" s="149"/>
      <c r="BB115" s="150"/>
      <c r="BC115" s="151"/>
      <c r="BQ115" s="153"/>
      <c r="BR115" s="151"/>
      <c r="BV115" s="151"/>
      <c r="BZ115" s="151"/>
    </row>
    <row r="116" spans="1:78" ht="15.9" customHeight="1" x14ac:dyDescent="0.25">
      <c r="B116" s="391" t="str">
        <f t="shared" si="138"/>
        <v>Spieler 2</v>
      </c>
      <c r="C116" s="392" t="str">
        <f t="shared" si="138"/>
        <v/>
      </c>
      <c r="D116" s="393">
        <f>IF(AC116=301,"",AC116)</f>
        <v>0</v>
      </c>
      <c r="E116" s="393" t="str">
        <f>IF(AD116=0,"",AD116)</f>
        <v/>
      </c>
      <c r="F116" s="393">
        <f>IF(AE116=301,"",AE116)</f>
        <v>0</v>
      </c>
      <c r="G116" s="393" t="str">
        <f>IF(AF116=0,"",AF116)</f>
        <v/>
      </c>
      <c r="H116" s="393">
        <f>IF(AG116=301,"",AG116)</f>
        <v>0</v>
      </c>
      <c r="I116" s="393" t="str">
        <f>IF(AH116=0,"",AH116)</f>
        <v/>
      </c>
      <c r="J116" s="393">
        <f>IF(AI116=301,"",AI116)</f>
        <v>0</v>
      </c>
      <c r="K116" s="393" t="str">
        <f>IF(AJ116=0,"",AJ116)</f>
        <v/>
      </c>
      <c r="L116" s="393">
        <f>IF(AK116=301,"",AK116)</f>
        <v>0</v>
      </c>
      <c r="M116" s="393" t="str">
        <f>IF(AL116=0,"",AL116)</f>
        <v/>
      </c>
      <c r="N116" s="393">
        <f>IF(AM116=301,"",AM116)</f>
        <v>0</v>
      </c>
      <c r="O116" s="393" t="str">
        <f>IF(AN116=0,"",AN116)</f>
        <v/>
      </c>
      <c r="P116" s="393">
        <f>IF(AO116=301,"",AO116)</f>
        <v>0</v>
      </c>
      <c r="Q116" s="393" t="str">
        <f>IF(AP116=0,"",AP116)</f>
        <v/>
      </c>
      <c r="R116" s="393">
        <f>IF(AQ116=301,"",AQ116)</f>
        <v>0</v>
      </c>
      <c r="S116" s="393" t="str">
        <f>IF(AR116=0,"",AR116)</f>
        <v/>
      </c>
      <c r="T116" s="393">
        <f>IF(AS116=301,"",AS116)</f>
        <v>0</v>
      </c>
      <c r="U116" s="393" t="str">
        <f>IF(AT116=0,"",AT116)</f>
        <v/>
      </c>
      <c r="V116" s="404"/>
      <c r="W116" s="404"/>
      <c r="AA116" s="74" t="s">
        <v>2</v>
      </c>
      <c r="AB116" s="75"/>
      <c r="AC116" s="422">
        <f>ABS(INDEX(AC:AC,MATCH(AC112,$AA:$AA,0)+8)+INDEX(AC:AC,MATCH(AC112,$AA:$AA,0)+9)+INDEX(AC:AC,MATCH(AC112,$AA:$AA,0)+10))</f>
        <v>0</v>
      </c>
      <c r="AD116" s="423"/>
      <c r="AE116" s="422">
        <f>ABS(INDEX(AE:AE,MATCH(AE112,$AA:$AA,0)+8)+INDEX(AE:AE,MATCH(AE112,$AA:$AA,0)+9)+INDEX(AE:AE,MATCH(AE112,$AA:$AA,0)+10))</f>
        <v>0</v>
      </c>
      <c r="AF116" s="423"/>
      <c r="AG116" s="422">
        <f>ABS(INDEX(AG:AG,MATCH(AG112,$AA:$AA,0)+8)+INDEX(AG:AG,MATCH(AG112,$AA:$AA,0)+9)+INDEX(AG:AG,MATCH(AG112,$AA:$AA,0)+10))</f>
        <v>0</v>
      </c>
      <c r="AH116" s="423"/>
      <c r="AI116" s="422">
        <f>ABS(INDEX(AI:AI,MATCH(AI112,$AA:$AA,0)+8)+INDEX(AI:AI,MATCH(AI112,$AA:$AA,0)+9)+INDEX(AI:AI,MATCH(AI112,$AA:$AA,0)+10))</f>
        <v>0</v>
      </c>
      <c r="AJ116" s="423"/>
      <c r="AK116" s="422">
        <f>ABS(INDEX(AK:AK,MATCH(AK112,$AA:$AA,0)+8)+INDEX(AK:AK,MATCH(AK112,$AA:$AA,0)+9)+INDEX(AK:AK,MATCH(AK112,$AA:$AA,0)+10))</f>
        <v>0</v>
      </c>
      <c r="AL116" s="423"/>
      <c r="AM116" s="422">
        <f>ABS(INDEX(AM:AM,MATCH(AM112,$AA:$AA,0)+8)+INDEX(AM:AM,MATCH(AM112,$AA:$AA,0)+9)+INDEX(AM:AM,MATCH(AM112,$AA:$AA,0)+10))</f>
        <v>0</v>
      </c>
      <c r="AN116" s="423"/>
      <c r="AO116" s="422">
        <f>ABS(INDEX(AO:AO,MATCH(AO112,$AA:$AA,0)+8)+INDEX(AO:AO,MATCH(AO112,$AA:$AA,0)+9)+INDEX(AO:AO,MATCH(AO112,$AA:$AA,0)+10))</f>
        <v>0</v>
      </c>
      <c r="AP116" s="423"/>
      <c r="AQ116" s="422">
        <f>ABS(INDEX(AQ:AQ,MATCH(AQ112,$AA:$AA,0)+8)+INDEX(AQ:AQ,MATCH(AQ112,$AA:$AA,0)+9)+INDEX(AQ:AQ,MATCH(AQ112,$AA:$AA,0)+10))</f>
        <v>0</v>
      </c>
      <c r="AR116" s="423"/>
      <c r="AS116" s="422">
        <f>ABS(INDEX(AS:AS,MATCH(AS112,$AA:$AA,0)+8)+INDEX(AS:AS,MATCH(AS112,$AA:$AA,0)+9)+INDEX(AS:AS,MATCH(AS112,$AA:$AA,0)+10))</f>
        <v>0</v>
      </c>
      <c r="AT116" s="423"/>
      <c r="AU116" s="1"/>
      <c r="AV116" s="1"/>
      <c r="AW116" s="83"/>
      <c r="AX116" s="84"/>
      <c r="BA116" s="149"/>
      <c r="BB116" s="150"/>
      <c r="BC116" s="151"/>
      <c r="BQ116" s="153"/>
      <c r="BR116" s="151"/>
      <c r="BV116" s="151"/>
      <c r="BZ116" s="151"/>
    </row>
    <row r="117" spans="1:78" ht="15.9" customHeight="1" x14ac:dyDescent="0.25">
      <c r="B117" s="391" t="str">
        <f t="shared" si="138"/>
        <v>Spieler 3</v>
      </c>
      <c r="C117" s="392" t="str">
        <f t="shared" si="138"/>
        <v/>
      </c>
      <c r="D117" s="393">
        <f>IF(AC117=301,"",AC117)</f>
        <v>0</v>
      </c>
      <c r="E117" s="393" t="str">
        <f>IF(AD117=0,"",AD117)</f>
        <v/>
      </c>
      <c r="F117" s="393">
        <f>IF(AE117=301,"",AE117)</f>
        <v>0</v>
      </c>
      <c r="G117" s="393" t="str">
        <f>IF(AF117=0,"",AF117)</f>
        <v/>
      </c>
      <c r="H117" s="393">
        <f>IF(AG117=301,"",AG117)</f>
        <v>0</v>
      </c>
      <c r="I117" s="393" t="str">
        <f>IF(AH117=0,"",AH117)</f>
        <v/>
      </c>
      <c r="J117" s="393">
        <f>IF(AI117=301,"",AI117)</f>
        <v>0</v>
      </c>
      <c r="K117" s="393" t="str">
        <f>IF(AJ117=0,"",AJ117)</f>
        <v/>
      </c>
      <c r="L117" s="393">
        <f>IF(AK117=301,"",AK117)</f>
        <v>0</v>
      </c>
      <c r="M117" s="393" t="str">
        <f>IF(AL117=0,"",AL117)</f>
        <v/>
      </c>
      <c r="N117" s="393">
        <f>IF(AM117=301,"",AM117)</f>
        <v>0</v>
      </c>
      <c r="O117" s="393" t="str">
        <f>IF(AN117=0,"",AN117)</f>
        <v/>
      </c>
      <c r="P117" s="393">
        <f>IF(AO117=301,"",AO117)</f>
        <v>0</v>
      </c>
      <c r="Q117" s="393" t="str">
        <f>IF(AP117=0,"",AP117)</f>
        <v/>
      </c>
      <c r="R117" s="393">
        <f>IF(AQ117=301,"",AQ117)</f>
        <v>0</v>
      </c>
      <c r="S117" s="393" t="str">
        <f>IF(AR117=0,"",AR117)</f>
        <v/>
      </c>
      <c r="T117" s="393">
        <f>IF(AS117=301,"",AS117)</f>
        <v>0</v>
      </c>
      <c r="U117" s="393" t="str">
        <f>IF(AT117=0,"",AT117)</f>
        <v/>
      </c>
      <c r="V117" s="404"/>
      <c r="W117" s="404"/>
      <c r="AA117" s="74" t="s">
        <v>3</v>
      </c>
      <c r="AB117" s="75"/>
      <c r="AC117" s="422">
        <f>ABS(INDEX(AC:AC,MATCH(AC112,$AA:$AA,0)+11)+INDEX(AC:AC,MATCH(AC112,$AA:$AA,0)+12)+INDEX(AC:AC,MATCH(AC112,$AA:$AA,0)+13))</f>
        <v>0</v>
      </c>
      <c r="AD117" s="423"/>
      <c r="AE117" s="422">
        <f>ABS(INDEX(AE:AE,MATCH(AE112,$AA:$AA,0)+11)+INDEX(AE:AE,MATCH(AE112,$AA:$AA,0)+12)+INDEX(AE:AE,MATCH(AE112,$AA:$AA,0)+13))</f>
        <v>0</v>
      </c>
      <c r="AF117" s="423"/>
      <c r="AG117" s="422">
        <f>ABS(INDEX(AG:AG,MATCH(AG112,$AA:$AA,0)+11)+INDEX(AG:AG,MATCH(AG112,$AA:$AA,0)+12)+INDEX(AG:AG,MATCH(AG112,$AA:$AA,0)+13))</f>
        <v>0</v>
      </c>
      <c r="AH117" s="423"/>
      <c r="AI117" s="422">
        <f>ABS(INDEX(AI:AI,MATCH(AI112,$AA:$AA,0)+11)+INDEX(AI:AI,MATCH(AI112,$AA:$AA,0)+12)+INDEX(AI:AI,MATCH(AI112,$AA:$AA,0)+13))</f>
        <v>0</v>
      </c>
      <c r="AJ117" s="423"/>
      <c r="AK117" s="422">
        <f>ABS(INDEX(AK:AK,MATCH(AK112,$AA:$AA,0)+11)+INDEX(AK:AK,MATCH(AK112,$AA:$AA,0)+12)+INDEX(AK:AK,MATCH(AK112,$AA:$AA,0)+13))</f>
        <v>0</v>
      </c>
      <c r="AL117" s="423"/>
      <c r="AM117" s="422">
        <f>ABS(INDEX(AM:AM,MATCH(AM112,$AA:$AA,0)+11)+INDEX(AM:AM,MATCH(AM112,$AA:$AA,0)+12)+INDEX(AM:AM,MATCH(AM112,$AA:$AA,0)+13))</f>
        <v>0</v>
      </c>
      <c r="AN117" s="423"/>
      <c r="AO117" s="422">
        <f>ABS(INDEX(AO:AO,MATCH(AO112,$AA:$AA,0)+11)+INDEX(AO:AO,MATCH(AO112,$AA:$AA,0)+12)+INDEX(AO:AO,MATCH(AO112,$AA:$AA,0)+13))</f>
        <v>0</v>
      </c>
      <c r="AP117" s="423"/>
      <c r="AQ117" s="422">
        <f>ABS(INDEX(AQ:AQ,MATCH(AQ112,$AA:$AA,0)+11)+INDEX(AQ:AQ,MATCH(AQ112,$AA:$AA,0)+12)+INDEX(AQ:AQ,MATCH(AQ112,$AA:$AA,0)+13))</f>
        <v>0</v>
      </c>
      <c r="AR117" s="423"/>
      <c r="AS117" s="422">
        <f>ABS(INDEX(AS:AS,MATCH(AS112,$AA:$AA,0)+11)+INDEX(AS:AS,MATCH(AS112,$AA:$AA,0)+12)+INDEX(AS:AS,MATCH(AS112,$AA:$AA,0)+13))</f>
        <v>0</v>
      </c>
      <c r="AT117" s="423"/>
      <c r="AU117" s="1"/>
      <c r="AV117" s="1"/>
      <c r="AW117" s="83"/>
      <c r="AX117" s="84"/>
      <c r="BA117" s="149"/>
      <c r="BB117" s="150"/>
      <c r="BC117" s="151"/>
      <c r="BQ117" s="153"/>
      <c r="BR117" s="151"/>
      <c r="BV117" s="151"/>
      <c r="BZ117" s="151"/>
    </row>
    <row r="118" spans="1:78" ht="15.9" customHeight="1" x14ac:dyDescent="0.25">
      <c r="B118" s="391" t="str">
        <f t="shared" si="138"/>
        <v>Spieler 4</v>
      </c>
      <c r="C118" s="392" t="str">
        <f t="shared" si="138"/>
        <v/>
      </c>
      <c r="D118" s="393">
        <f>IF(AC118=301,"",AC118)</f>
        <v>0</v>
      </c>
      <c r="E118" s="393" t="str">
        <f>IF(AD118=0,"",AD118)</f>
        <v/>
      </c>
      <c r="F118" s="393">
        <f>IF(AE118=301,"",AE118)</f>
        <v>0</v>
      </c>
      <c r="G118" s="393" t="str">
        <f>IF(AF118=0,"",AF118)</f>
        <v/>
      </c>
      <c r="H118" s="393">
        <f>IF(AG118=301,"",AG118)</f>
        <v>0</v>
      </c>
      <c r="I118" s="393" t="str">
        <f>IF(AH118=0,"",AH118)</f>
        <v/>
      </c>
      <c r="J118" s="393">
        <f>IF(AI118=301,"",AI118)</f>
        <v>0</v>
      </c>
      <c r="K118" s="393" t="str">
        <f>IF(AJ118=0,"",AJ118)</f>
        <v/>
      </c>
      <c r="L118" s="393">
        <f>IF(AK118=301,"",AK118)</f>
        <v>0</v>
      </c>
      <c r="M118" s="393" t="str">
        <f>IF(AL118=0,"",AL118)</f>
        <v/>
      </c>
      <c r="N118" s="393">
        <f>IF(AM118=301,"",AM118)</f>
        <v>0</v>
      </c>
      <c r="O118" s="393" t="str">
        <f>IF(AN118=0,"",AN118)</f>
        <v/>
      </c>
      <c r="P118" s="393">
        <f>IF(AO118=301,"",AO118)</f>
        <v>0</v>
      </c>
      <c r="Q118" s="393" t="str">
        <f>IF(AP118=0,"",AP118)</f>
        <v/>
      </c>
      <c r="R118" s="393">
        <f>IF(AQ118=301,"",AQ118)</f>
        <v>0</v>
      </c>
      <c r="S118" s="393" t="str">
        <f>IF(AR118=0,"",AR118)</f>
        <v/>
      </c>
      <c r="T118" s="393">
        <f>IF(AS118=301,"",AS118)</f>
        <v>0</v>
      </c>
      <c r="U118" s="393" t="str">
        <f>IF(AT118=0,"",AT118)</f>
        <v/>
      </c>
      <c r="V118" s="404"/>
      <c r="W118" s="404"/>
      <c r="AA118" s="74" t="s">
        <v>11</v>
      </c>
      <c r="AB118" s="75"/>
      <c r="AC118" s="422">
        <f>ABS(INDEX(AC:AC,MATCH(AC112,$AA:$AA,0)+14)+INDEX(AC:AC,MATCH(AC112,$AA:$AA,0)+15)+INDEX(AC:AC,MATCH(AC112,$AA:$AA,0)+16))</f>
        <v>0</v>
      </c>
      <c r="AD118" s="423"/>
      <c r="AE118" s="422">
        <f>ABS(INDEX(AE:AE,MATCH(AE112,$AA:$AA,0)+14)+INDEX(AE:AE,MATCH(AE112,$AA:$AA,0)+15)+INDEX(AE:AE,MATCH(AE112,$AA:$AA,0)+16))</f>
        <v>0</v>
      </c>
      <c r="AF118" s="423"/>
      <c r="AG118" s="422">
        <f>ABS(INDEX(AG:AG,MATCH(AG112,$AA:$AA,0)+14)+INDEX(AG:AG,MATCH(AG112,$AA:$AA,0)+15)+INDEX(AG:AG,MATCH(AG112,$AA:$AA,0)+16))</f>
        <v>0</v>
      </c>
      <c r="AH118" s="423"/>
      <c r="AI118" s="422">
        <f>ABS(INDEX(AI:AI,MATCH(AI112,$AA:$AA,0)+14)+INDEX(AI:AI,MATCH(AI112,$AA:$AA,0)+15)+INDEX(AI:AI,MATCH(AI112,$AA:$AA,0)+16))</f>
        <v>0</v>
      </c>
      <c r="AJ118" s="423"/>
      <c r="AK118" s="422">
        <f>ABS(INDEX(AK:AK,MATCH(AK112,$AA:$AA,0)+14)+INDEX(AK:AK,MATCH(AK112,$AA:$AA,0)+15)+INDEX(AK:AK,MATCH(AK112,$AA:$AA,0)+16))</f>
        <v>0</v>
      </c>
      <c r="AL118" s="423"/>
      <c r="AM118" s="422">
        <f>ABS(INDEX(AM:AM,MATCH(AM112,$AA:$AA,0)+14)+INDEX(AM:AM,MATCH(AM112,$AA:$AA,0)+15)+INDEX(AM:AM,MATCH(AM112,$AA:$AA,0)+16))</f>
        <v>0</v>
      </c>
      <c r="AN118" s="423"/>
      <c r="AO118" s="422">
        <f>ABS(INDEX(AO:AO,MATCH(AO112,$AA:$AA,0)+14)+INDEX(AO:AO,MATCH(AO112,$AA:$AA,0)+15)+INDEX(AO:AO,MATCH(AO112,$AA:$AA,0)+16))</f>
        <v>0</v>
      </c>
      <c r="AP118" s="423"/>
      <c r="AQ118" s="422">
        <f>ABS(INDEX(AQ:AQ,MATCH(AQ112,$AA:$AA,0)+14)+INDEX(AQ:AQ,MATCH(AQ112,$AA:$AA,0)+15)+INDEX(AQ:AQ,MATCH(AQ112,$AA:$AA,0)+16))</f>
        <v>0</v>
      </c>
      <c r="AR118" s="423"/>
      <c r="AS118" s="422">
        <f>ABS(INDEX(AS:AS,MATCH(AS112,$AA:$AA,0)+14)+INDEX(AS:AS,MATCH(AS112,$AA:$AA,0)+15)+INDEX(AS:AS,MATCH(AS112,$AA:$AA,0)+16))</f>
        <v>0</v>
      </c>
      <c r="AT118" s="423"/>
      <c r="AU118" s="1"/>
      <c r="AV118" s="1"/>
      <c r="AW118" s="83"/>
      <c r="AX118" s="84"/>
      <c r="BA118" s="149"/>
      <c r="BB118" s="150"/>
      <c r="BC118" s="151"/>
      <c r="BQ118" s="153"/>
      <c r="BR118" s="151"/>
      <c r="BV118" s="151"/>
      <c r="BZ118" s="151"/>
    </row>
    <row r="119" spans="1:78" ht="15.9" customHeight="1" x14ac:dyDescent="0.25">
      <c r="B119" s="388" t="str">
        <f t="shared" si="138"/>
        <v>Gesamt</v>
      </c>
      <c r="C119" s="389" t="str">
        <f t="shared" si="138"/>
        <v/>
      </c>
      <c r="D119" s="394">
        <f>IF(AC119=1505,"",AC119)</f>
        <v>0</v>
      </c>
      <c r="E119" s="394" t="str">
        <f>IF(AD119=0,"",AD119)</f>
        <v/>
      </c>
      <c r="F119" s="394">
        <f>IF(AE119=1505,"",AE119)</f>
        <v>0</v>
      </c>
      <c r="G119" s="394" t="str">
        <f>IF(AF119=0,"",AF119)</f>
        <v/>
      </c>
      <c r="H119" s="394">
        <f>IF(AG119=1505,"",AG119)</f>
        <v>0</v>
      </c>
      <c r="I119" s="394" t="str">
        <f>IF(AH119=0,"",AH119)</f>
        <v/>
      </c>
      <c r="J119" s="394">
        <f>IF(AI119=1505,"",AI119)</f>
        <v>0</v>
      </c>
      <c r="K119" s="394" t="str">
        <f>IF(AJ119=0,"",AJ119)</f>
        <v/>
      </c>
      <c r="L119" s="394">
        <f>IF(AK119=1505,"",AK119)</f>
        <v>0</v>
      </c>
      <c r="M119" s="394" t="str">
        <f>IF(AL119=0,"",AL119)</f>
        <v/>
      </c>
      <c r="N119" s="394">
        <f>IF(AM119=1505,"",AM119)</f>
        <v>0</v>
      </c>
      <c r="O119" s="394" t="str">
        <f>IF(AN119=0,"",AN119)</f>
        <v/>
      </c>
      <c r="P119" s="394">
        <f>IF(AO119=1505,"",AO119)</f>
        <v>0</v>
      </c>
      <c r="Q119" s="394" t="str">
        <f>IF(AP119=0,"",AP119)</f>
        <v/>
      </c>
      <c r="R119" s="394">
        <f>IF(AQ119=1505,"",AQ119)</f>
        <v>0</v>
      </c>
      <c r="S119" s="394" t="str">
        <f>IF(AR119=0,"",AR119)</f>
        <v/>
      </c>
      <c r="T119" s="394">
        <f>IF(AS119=1505,"",AS119)</f>
        <v>0</v>
      </c>
      <c r="U119" s="394" t="str">
        <f>IF(AT119=0,"",AT119)</f>
        <v/>
      </c>
      <c r="V119" s="290"/>
      <c r="W119" s="290"/>
      <c r="AA119" s="76" t="s">
        <v>960</v>
      </c>
      <c r="AB119" s="77"/>
      <c r="AC119" s="388">
        <f>SUM(AC115:AC118)</f>
        <v>0</v>
      </c>
      <c r="AD119" s="389"/>
      <c r="AE119" s="388">
        <f>SUM(AE115:AE118)</f>
        <v>0</v>
      </c>
      <c r="AF119" s="389"/>
      <c r="AG119" s="388">
        <f>SUM(AG115:AG118)</f>
        <v>0</v>
      </c>
      <c r="AH119" s="389"/>
      <c r="AI119" s="388">
        <f>SUM(AI115:AI118)</f>
        <v>0</v>
      </c>
      <c r="AJ119" s="389"/>
      <c r="AK119" s="388">
        <f>SUM(AK115:AK118)</f>
        <v>0</v>
      </c>
      <c r="AL119" s="389"/>
      <c r="AM119" s="388">
        <f>SUM(AM115:AM118)</f>
        <v>0</v>
      </c>
      <c r="AN119" s="389"/>
      <c r="AO119" s="388">
        <f>SUM(AO115:AO118)</f>
        <v>0</v>
      </c>
      <c r="AP119" s="389"/>
      <c r="AQ119" s="388">
        <f>SUM(AQ115:AQ118)</f>
        <v>0</v>
      </c>
      <c r="AR119" s="389"/>
      <c r="AS119" s="388">
        <f>SUM(AS115:AS118)</f>
        <v>0</v>
      </c>
      <c r="AT119" s="389"/>
      <c r="AU119" s="69"/>
      <c r="AV119" s="69"/>
      <c r="AW119" s="83"/>
      <c r="AX119" s="84"/>
      <c r="BA119" s="149"/>
      <c r="BB119" s="150"/>
      <c r="BC119" s="151"/>
      <c r="BQ119" s="153"/>
      <c r="BR119" s="151"/>
      <c r="BV119" s="151"/>
      <c r="BZ119" s="151"/>
    </row>
    <row r="120" spans="1:78" ht="10.5" customHeight="1" x14ac:dyDescent="0.25">
      <c r="B120" s="78"/>
      <c r="C120" s="6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AA120" s="78"/>
      <c r="AB120" s="69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83"/>
      <c r="AX120" s="84"/>
      <c r="BA120" s="149"/>
      <c r="BB120" s="150"/>
      <c r="BC120" s="151"/>
      <c r="BQ120" s="153"/>
      <c r="BR120" s="151"/>
      <c r="BV120" s="151"/>
      <c r="BZ120" s="151"/>
    </row>
    <row r="121" spans="1:78" ht="21" customHeight="1" x14ac:dyDescent="0.4">
      <c r="B121" s="28" t="str">
        <f>AA121</f>
        <v>Team-Nr.</v>
      </c>
      <c r="C121" s="29"/>
      <c r="D121" s="28" t="str">
        <f>AC121</f>
        <v>Liga:</v>
      </c>
      <c r="E121" s="31"/>
      <c r="F121" s="390" t="str">
        <f>AE121</f>
        <v>Bayernliga Herren</v>
      </c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2"/>
      <c r="S121" s="33" t="s">
        <v>955</v>
      </c>
      <c r="T121" s="34"/>
      <c r="U121" s="401" t="str">
        <f>AT121</f>
        <v>11.04./12.04.</v>
      </c>
      <c r="V121" s="402"/>
      <c r="W121" s="403"/>
      <c r="X121" s="386"/>
      <c r="Y121" s="387"/>
      <c r="Z121" s="387"/>
      <c r="AA121" s="28" t="s">
        <v>974</v>
      </c>
      <c r="AB121" s="29"/>
      <c r="AC121" s="30" t="s">
        <v>953</v>
      </c>
      <c r="AD121" s="31"/>
      <c r="AE121" s="29" t="str">
        <f>Schlüssel!$C$1</f>
        <v>Bayernliga Herren</v>
      </c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32"/>
      <c r="AR121" s="33" t="s">
        <v>955</v>
      </c>
      <c r="AS121" s="34"/>
      <c r="AT121" s="401" t="str">
        <f>VLOOKUP(AS122,Spielorte!$A$1:$C$6,2)</f>
        <v>11.04./12.04.</v>
      </c>
      <c r="AU121" s="402"/>
      <c r="AV121" s="403"/>
      <c r="AW121" s="83"/>
      <c r="AX121" s="84"/>
      <c r="BA121" s="149" t="s">
        <v>1117</v>
      </c>
      <c r="BB121" s="150" t="s">
        <v>972</v>
      </c>
      <c r="BC121" s="151" t="s">
        <v>991</v>
      </c>
      <c r="BD121" s="152" t="s">
        <v>990</v>
      </c>
      <c r="BE121" s="152" t="s">
        <v>972</v>
      </c>
      <c r="BF121" s="152" t="s">
        <v>992</v>
      </c>
      <c r="BG121" s="152" t="s">
        <v>1028</v>
      </c>
      <c r="BH121" s="152" t="s">
        <v>1118</v>
      </c>
      <c r="BI121" s="152" t="s">
        <v>1119</v>
      </c>
      <c r="BJ121" s="152" t="s">
        <v>1120</v>
      </c>
      <c r="BK121" s="152" t="s">
        <v>1121</v>
      </c>
      <c r="BL121" s="152" t="s">
        <v>1122</v>
      </c>
      <c r="BM121" s="152" t="s">
        <v>1129</v>
      </c>
      <c r="BN121" s="152" t="s">
        <v>1130</v>
      </c>
      <c r="BO121" s="152" t="s">
        <v>1131</v>
      </c>
      <c r="BP121" s="152" t="s">
        <v>1132</v>
      </c>
      <c r="BQ121" s="153" t="s">
        <v>1123</v>
      </c>
      <c r="BR121" s="151" t="s">
        <v>993</v>
      </c>
      <c r="BS121" s="152" t="s">
        <v>1124</v>
      </c>
      <c r="BT121" s="152" t="s">
        <v>1125</v>
      </c>
      <c r="BU121" s="152" t="s">
        <v>991</v>
      </c>
      <c r="BV121" s="151" t="s">
        <v>993</v>
      </c>
      <c r="BW121" s="153" t="s">
        <v>1126</v>
      </c>
      <c r="BX121" s="152" t="s">
        <v>1127</v>
      </c>
      <c r="BY121" s="152" t="s">
        <v>1128</v>
      </c>
      <c r="BZ121" s="151" t="s">
        <v>993</v>
      </c>
    </row>
    <row r="122" spans="1:78" ht="17.25" customHeight="1" thickBot="1" x14ac:dyDescent="0.45">
      <c r="B122" s="37">
        <f>AA122</f>
        <v>5</v>
      </c>
      <c r="D122" s="30" t="s">
        <v>954</v>
      </c>
      <c r="E122" s="38"/>
      <c r="F122" s="400" t="str">
        <f>AE122</f>
        <v>Unterföhring Dreambowl Palace</v>
      </c>
      <c r="G122" s="400"/>
      <c r="H122" s="400"/>
      <c r="I122" s="400"/>
      <c r="J122" s="400"/>
      <c r="K122" s="400"/>
      <c r="L122" s="400"/>
      <c r="M122" s="400"/>
      <c r="N122" s="400"/>
      <c r="O122" s="400"/>
      <c r="P122" s="39"/>
      <c r="Q122" s="39"/>
      <c r="S122" s="33" t="s">
        <v>952</v>
      </c>
      <c r="T122" s="40">
        <f>AS122</f>
        <v>6</v>
      </c>
      <c r="U122" s="34"/>
      <c r="V122" s="34"/>
      <c r="Z122" s="36"/>
      <c r="AA122" s="37">
        <v>5</v>
      </c>
      <c r="AC122" s="30" t="s">
        <v>954</v>
      </c>
      <c r="AD122" s="38"/>
      <c r="AE122" s="85" t="str">
        <f>VLOOKUP(AS122,Spielorte!$A$1:$C$6,3)</f>
        <v>Unterföhring Dreambowl Palace</v>
      </c>
      <c r="AF122" s="85"/>
      <c r="AG122" s="85"/>
      <c r="AH122" s="85"/>
      <c r="AI122" s="85"/>
      <c r="AJ122" s="85"/>
      <c r="AK122" s="85"/>
      <c r="AL122" s="85"/>
      <c r="AM122" s="85"/>
      <c r="AN122" s="85"/>
      <c r="AO122" s="39"/>
      <c r="AP122" s="39"/>
      <c r="AR122" s="33" t="s">
        <v>952</v>
      </c>
      <c r="AS122" s="40">
        <v>6</v>
      </c>
      <c r="AT122" s="34"/>
      <c r="AU122" s="34"/>
      <c r="AW122" s="83"/>
      <c r="AX122" s="84"/>
      <c r="BA122" s="149"/>
      <c r="BB122" s="150"/>
      <c r="BC122" s="151"/>
      <c r="BQ122" s="153"/>
      <c r="BR122" s="151"/>
      <c r="BV122" s="151"/>
      <c r="BW122" s="153"/>
      <c r="BZ122" s="151"/>
    </row>
    <row r="123" spans="1:78" ht="15.75" customHeight="1" thickBot="1" x14ac:dyDescent="0.3">
      <c r="B123" s="41" t="str">
        <f>VLOOKUP(B122,Schlüssel!$A$5:$B$14,2)</f>
        <v>BC EMAX Unterföhring 2</v>
      </c>
      <c r="C123" s="42"/>
      <c r="D123" s="43"/>
      <c r="E123" s="44"/>
      <c r="F123" s="45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AA123" s="41" t="str">
        <f>VLOOKUP(AA122,Schlüssel!$A$5:$B$14,2)</f>
        <v>BC EMAX Unterföhring 2</v>
      </c>
      <c r="AB123" s="42"/>
      <c r="AC123" s="43"/>
      <c r="AD123" s="44"/>
      <c r="AE123" s="45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W123" s="83"/>
      <c r="AX123" s="84"/>
      <c r="BA123" s="149"/>
      <c r="BB123" s="150"/>
      <c r="BC123" s="151"/>
      <c r="BQ123" s="153"/>
      <c r="BR123" s="151"/>
      <c r="BV123" s="151"/>
      <c r="BW123" s="153"/>
      <c r="BZ123" s="151"/>
    </row>
    <row r="124" spans="1:78" ht="13.8" thickBot="1" x14ac:dyDescent="0.3">
      <c r="A124" s="4"/>
      <c r="B124" s="28"/>
      <c r="C124" s="47"/>
      <c r="D124" s="48" t="s">
        <v>10</v>
      </c>
      <c r="E124" s="28">
        <f>VLOOKUP($B$2,Schlüssel!$A$5:$DZ$14,13)</f>
        <v>7</v>
      </c>
      <c r="F124" s="49" t="s">
        <v>10</v>
      </c>
      <c r="G124" s="28">
        <f>VLOOKUP($B$2,Schlüssel!$A$5:$DZ$14,14)</f>
        <v>6</v>
      </c>
      <c r="H124" s="49" t="s">
        <v>10</v>
      </c>
      <c r="I124" s="28">
        <f>VLOOKUP($B$2,Schlüssel!$A$5:$DZ$14,15)</f>
        <v>9</v>
      </c>
      <c r="J124" s="49" t="s">
        <v>10</v>
      </c>
      <c r="K124" s="28">
        <f>VLOOKUP($B$2,Schlüssel!$A$5:$DZ$14,16)</f>
        <v>11</v>
      </c>
      <c r="L124" s="49" t="s">
        <v>10</v>
      </c>
      <c r="M124" s="28">
        <f>VLOOKUP($B$2,Schlüssel!$A$5:$DZ$14,17)</f>
        <v>3</v>
      </c>
      <c r="N124" s="49" t="s">
        <v>10</v>
      </c>
      <c r="O124" s="28">
        <f>VLOOKUP($B$2,Schlüssel!$A$5:$DZ$14,18)</f>
        <v>5</v>
      </c>
      <c r="P124" s="49" t="s">
        <v>10</v>
      </c>
      <c r="Q124" s="28">
        <f>VLOOKUP($B$2,Schlüssel!$A$5:$DZ$14,19)</f>
        <v>12</v>
      </c>
      <c r="R124" s="49" t="s">
        <v>10</v>
      </c>
      <c r="S124" s="28">
        <f>VLOOKUP($B$2,Schlüssel!$A$5:$DZ$14,20)</f>
        <v>10</v>
      </c>
      <c r="T124" s="49" t="s">
        <v>10</v>
      </c>
      <c r="U124" s="28">
        <f>VLOOKUP($B$2,Schlüssel!$A$5:$DZ$14,21)</f>
        <v>4</v>
      </c>
      <c r="Z124" s="2"/>
      <c r="AA124" s="28"/>
      <c r="AB124" s="47"/>
      <c r="AC124" s="48" t="s">
        <v>10</v>
      </c>
      <c r="AD124" s="28">
        <f>VLOOKUP(AA122,Schlüssel!$A$5:$DZ$14,113)</f>
        <v>20</v>
      </c>
      <c r="AE124" s="49" t="s">
        <v>10</v>
      </c>
      <c r="AF124" s="28">
        <f>VLOOKUP(AA122,Schlüssel!$A$5:$DZ$14,114)</f>
        <v>18</v>
      </c>
      <c r="AG124" s="49" t="s">
        <v>10</v>
      </c>
      <c r="AH124" s="28">
        <f>VLOOKUP(AA122,Schlüssel!$A$5:$DZ$14,115)</f>
        <v>15</v>
      </c>
      <c r="AI124" s="49" t="s">
        <v>10</v>
      </c>
      <c r="AJ124" s="28">
        <f>VLOOKUP(AA122,Schlüssel!$A$5:$DZ$14,116)</f>
        <v>12</v>
      </c>
      <c r="AK124" s="49" t="s">
        <v>10</v>
      </c>
      <c r="AL124" s="28">
        <f>VLOOKUP(AA122,Schlüssel!$A$5:$DZ$14,117)</f>
        <v>17</v>
      </c>
      <c r="AM124" s="49" t="s">
        <v>10</v>
      </c>
      <c r="AN124" s="28">
        <f>VLOOKUP(AA122,Schlüssel!$A$5:$DZ$14,118)</f>
        <v>19</v>
      </c>
      <c r="AO124" s="49" t="s">
        <v>10</v>
      </c>
      <c r="AP124" s="28">
        <f>VLOOKUP(AA122,Schlüssel!$A$5:$DZ$14,119)</f>
        <v>11</v>
      </c>
      <c r="AQ124" s="49" t="s">
        <v>10</v>
      </c>
      <c r="AR124" s="28">
        <f>VLOOKUP(AA122,Schlüssel!$A$5:$DZ$14,120)</f>
        <v>14</v>
      </c>
      <c r="AS124" s="49" t="s">
        <v>10</v>
      </c>
      <c r="AT124" s="28">
        <f>VLOOKUP(AA122,Schlüssel!$A$5:$DZ$14,121)</f>
        <v>16</v>
      </c>
      <c r="AW124" s="83"/>
      <c r="AX124" s="84"/>
      <c r="BA124" s="149"/>
      <c r="BB124" s="150"/>
      <c r="BC124" s="151"/>
      <c r="BQ124" s="153"/>
      <c r="BR124" s="151"/>
      <c r="BV124" s="151"/>
      <c r="BW124" s="153"/>
      <c r="BZ124" s="151"/>
    </row>
    <row r="125" spans="1:78" ht="20.25" customHeight="1" x14ac:dyDescent="0.25">
      <c r="B125" s="50" t="s">
        <v>1</v>
      </c>
      <c r="C125" s="51"/>
      <c r="D125" s="388" t="s">
        <v>961</v>
      </c>
      <c r="E125" s="389"/>
      <c r="F125" s="388" t="s">
        <v>962</v>
      </c>
      <c r="G125" s="389"/>
      <c r="H125" s="388" t="s">
        <v>963</v>
      </c>
      <c r="I125" s="389"/>
      <c r="J125" s="388" t="s">
        <v>964</v>
      </c>
      <c r="K125" s="389"/>
      <c r="L125" s="388" t="s">
        <v>965</v>
      </c>
      <c r="M125" s="389"/>
      <c r="N125" s="388" t="s">
        <v>966</v>
      </c>
      <c r="O125" s="389"/>
      <c r="P125" s="388" t="s">
        <v>967</v>
      </c>
      <c r="Q125" s="389"/>
      <c r="R125" s="388" t="s">
        <v>968</v>
      </c>
      <c r="S125" s="389"/>
      <c r="T125" s="388" t="s">
        <v>969</v>
      </c>
      <c r="U125" s="389"/>
      <c r="V125" s="416" t="s">
        <v>960</v>
      </c>
      <c r="W125" s="417"/>
      <c r="AA125" s="50" t="s">
        <v>1</v>
      </c>
      <c r="AB125" s="51"/>
      <c r="AC125" s="76" t="s">
        <v>961</v>
      </c>
      <c r="AD125" s="77"/>
      <c r="AE125" s="76" t="s">
        <v>962</v>
      </c>
      <c r="AF125" s="77"/>
      <c r="AG125" s="76" t="s">
        <v>963</v>
      </c>
      <c r="AH125" s="77"/>
      <c r="AI125" s="76" t="s">
        <v>964</v>
      </c>
      <c r="AJ125" s="77"/>
      <c r="AK125" s="76" t="s">
        <v>965</v>
      </c>
      <c r="AL125" s="77"/>
      <c r="AM125" s="76" t="s">
        <v>966</v>
      </c>
      <c r="AN125" s="77"/>
      <c r="AO125" s="76" t="s">
        <v>967</v>
      </c>
      <c r="AP125" s="77"/>
      <c r="AQ125" s="76" t="s">
        <v>968</v>
      </c>
      <c r="AR125" s="77"/>
      <c r="AS125" s="76" t="s">
        <v>969</v>
      </c>
      <c r="AT125" s="86"/>
      <c r="AU125" s="87" t="s">
        <v>960</v>
      </c>
      <c r="AV125" s="88"/>
      <c r="AW125" s="83"/>
      <c r="AX125" s="84"/>
      <c r="BA125" s="149"/>
      <c r="BB125" s="150"/>
      <c r="BC125" s="151"/>
      <c r="BQ125" s="153"/>
      <c r="BR125" s="151"/>
      <c r="BV125" s="151"/>
      <c r="BZ125" s="151"/>
    </row>
    <row r="126" spans="1:78" ht="15" customHeight="1" thickBot="1" x14ac:dyDescent="0.3">
      <c r="B126" s="52" t="s">
        <v>970</v>
      </c>
      <c r="C126" s="53" t="s">
        <v>971</v>
      </c>
      <c r="D126" s="54" t="s">
        <v>972</v>
      </c>
      <c r="E126" s="54" t="s">
        <v>973</v>
      </c>
      <c r="F126" s="54" t="s">
        <v>972</v>
      </c>
      <c r="G126" s="54" t="s">
        <v>973</v>
      </c>
      <c r="H126" s="54" t="s">
        <v>972</v>
      </c>
      <c r="I126" s="54" t="s">
        <v>973</v>
      </c>
      <c r="J126" s="54" t="s">
        <v>972</v>
      </c>
      <c r="K126" s="54" t="s">
        <v>973</v>
      </c>
      <c r="L126" s="54" t="s">
        <v>972</v>
      </c>
      <c r="M126" s="54" t="s">
        <v>973</v>
      </c>
      <c r="N126" s="54" t="s">
        <v>972</v>
      </c>
      <c r="O126" s="54" t="s">
        <v>973</v>
      </c>
      <c r="P126" s="54" t="s">
        <v>972</v>
      </c>
      <c r="Q126" s="54" t="s">
        <v>973</v>
      </c>
      <c r="R126" s="54" t="s">
        <v>972</v>
      </c>
      <c r="S126" s="54" t="s">
        <v>973</v>
      </c>
      <c r="T126" s="54" t="s">
        <v>972</v>
      </c>
      <c r="U126" s="54" t="s">
        <v>973</v>
      </c>
      <c r="V126" s="54" t="s">
        <v>972</v>
      </c>
      <c r="W126" s="55" t="s">
        <v>973</v>
      </c>
      <c r="AA126" s="52" t="s">
        <v>970</v>
      </c>
      <c r="AB126" s="53" t="s">
        <v>971</v>
      </c>
      <c r="AC126" s="54" t="s">
        <v>972</v>
      </c>
      <c r="AD126" s="54" t="s">
        <v>973</v>
      </c>
      <c r="AE126" s="54" t="s">
        <v>972</v>
      </c>
      <c r="AF126" s="54" t="s">
        <v>973</v>
      </c>
      <c r="AG126" s="54" t="s">
        <v>972</v>
      </c>
      <c r="AH126" s="54" t="s">
        <v>973</v>
      </c>
      <c r="AI126" s="54" t="s">
        <v>972</v>
      </c>
      <c r="AJ126" s="54" t="s">
        <v>973</v>
      </c>
      <c r="AK126" s="54" t="s">
        <v>972</v>
      </c>
      <c r="AL126" s="54" t="s">
        <v>973</v>
      </c>
      <c r="AM126" s="54" t="s">
        <v>972</v>
      </c>
      <c r="AN126" s="54" t="s">
        <v>973</v>
      </c>
      <c r="AO126" s="54" t="s">
        <v>972</v>
      </c>
      <c r="AP126" s="54" t="s">
        <v>973</v>
      </c>
      <c r="AQ126" s="54" t="s">
        <v>972</v>
      </c>
      <c r="AR126" s="54" t="s">
        <v>973</v>
      </c>
      <c r="AS126" s="54" t="s">
        <v>972</v>
      </c>
      <c r="AT126" s="89" t="s">
        <v>973</v>
      </c>
      <c r="AU126" s="52" t="s">
        <v>972</v>
      </c>
      <c r="AV126" s="55" t="s">
        <v>973</v>
      </c>
      <c r="AW126" s="83"/>
      <c r="AX126" s="84"/>
      <c r="BA126" s="149"/>
      <c r="BB126" s="150"/>
      <c r="BC126" s="151"/>
      <c r="BQ126" s="153"/>
      <c r="BR126" s="151"/>
      <c r="BV126" s="151"/>
      <c r="BZ126" s="151"/>
    </row>
    <row r="127" spans="1:78" ht="17.100000000000001" customHeight="1" x14ac:dyDescent="0.25">
      <c r="A127" s="413" t="s">
        <v>0</v>
      </c>
      <c r="B127" s="56" t="str">
        <f>IF(AA127=0,"",AA127)</f>
        <v/>
      </c>
      <c r="C127" s="57" t="str">
        <f>IF(AB127=0,"",AB127)</f>
        <v/>
      </c>
      <c r="D127" s="58" t="str">
        <f>IF(AC127=0,"",AC127)</f>
        <v/>
      </c>
      <c r="E127" s="397">
        <f>IF(AD127="","",AD127)</f>
        <v>0</v>
      </c>
      <c r="F127" s="58" t="str">
        <f t="shared" ref="F127:F140" si="139">IF(AE127=0,"",AE127)</f>
        <v/>
      </c>
      <c r="G127" s="397">
        <f>IF(AF127="","",AF127)</f>
        <v>0</v>
      </c>
      <c r="H127" s="58" t="str">
        <f t="shared" ref="H127:H140" si="140">IF(AG127=0,"",AG127)</f>
        <v/>
      </c>
      <c r="I127" s="397">
        <f>IF(AH127="","",AH127)</f>
        <v>0</v>
      </c>
      <c r="J127" s="58" t="str">
        <f t="shared" ref="J127:J140" si="141">IF(AI127=0,"",AI127)</f>
        <v/>
      </c>
      <c r="K127" s="397">
        <f>IF(AJ127="","",AJ127)</f>
        <v>0</v>
      </c>
      <c r="L127" s="58" t="str">
        <f t="shared" ref="L127:L140" si="142">IF(AK127=0,"",AK127)</f>
        <v/>
      </c>
      <c r="M127" s="397">
        <f>IF(AL127="","",AL127)</f>
        <v>0</v>
      </c>
      <c r="N127" s="58" t="str">
        <f>IF(AM127=0,"",AM127)</f>
        <v/>
      </c>
      <c r="O127" s="397">
        <f>IF(AN127="","",AN127)</f>
        <v>0</v>
      </c>
      <c r="P127" s="58" t="str">
        <f t="shared" ref="P127:P140" si="143">IF(AO127=0,"",AO127)</f>
        <v/>
      </c>
      <c r="Q127" s="397">
        <f>IF(AP127="","",AP127)</f>
        <v>0</v>
      </c>
      <c r="R127" s="58" t="str">
        <f t="shared" ref="R127:R140" si="144">IF(AQ127=0,"",AQ127)</f>
        <v/>
      </c>
      <c r="S127" s="397">
        <f>IF(AR127="","",AR127)</f>
        <v>0</v>
      </c>
      <c r="T127" s="58" t="str">
        <f t="shared" ref="T127:T140" si="145">IF(AS127=0,"",AS127)</f>
        <v/>
      </c>
      <c r="U127" s="397">
        <f>IF(AT127="","",AT127)</f>
        <v>0</v>
      </c>
      <c r="V127" s="58" t="str">
        <f t="shared" ref="V127:V140" si="146">IF(AU127=0,"",AU127)</f>
        <v/>
      </c>
      <c r="W127" s="397">
        <f>IF(AV127="","",AV127)</f>
        <v>0</v>
      </c>
      <c r="Z127" s="405" t="s">
        <v>0</v>
      </c>
      <c r="AA127" s="272" t="str">
        <f>IF(AB127=0,"",_xlfn.CONCAT(VLOOKUP(AB127,Starter!A:C,2,0)))</f>
        <v/>
      </c>
      <c r="AB127" s="81"/>
      <c r="AC127" s="129"/>
      <c r="AD127" s="163">
        <f>IF(SUM(AC127:AC129)+AC145=0,0,IF(SUM(ABS(AC127),ABS(AC128),ABS(AC129))=AC145,0.5,IF(SUM(ABS(AC127),ABS(AC128),ABS(AC129))&gt;AC145,1,0)))</f>
        <v>0</v>
      </c>
      <c r="AE127" s="132"/>
      <c r="AF127" s="91">
        <f>IF(SUM(AE127:AE129)+AE145=0,0,IF(SUM(ABS(AE127),ABS(AE128),ABS(AE129))=AE145,0.5,IF(SUM(ABS(AE127),ABS(AE128),ABS(AE129))&gt;AE145,1,0)))</f>
        <v>0</v>
      </c>
      <c r="AG127" s="129"/>
      <c r="AH127" s="91">
        <f>IF(SUM(AG127:AG129)+AG145=0,0,IF(SUM(ABS(AG127),ABS(AG128),ABS(AG129))=AG145,0.5,IF(SUM(ABS(AG127),ABS(AG128),ABS(AG129))&gt;AG145,1,0)))</f>
        <v>0</v>
      </c>
      <c r="AI127" s="129"/>
      <c r="AJ127" s="91">
        <f>IF(SUM(AI127:AI129)+AI145=0,0,IF(SUM(ABS(AI127),ABS(AI128),ABS(AI129))=AI145,0.5,IF(SUM(ABS(AI127),ABS(AI128),ABS(AI129))&gt;AI145,1,0)))</f>
        <v>0</v>
      </c>
      <c r="AK127" s="129"/>
      <c r="AL127" s="91">
        <f>IF(SUM(AK127:AK129)+AK145=0,0,IF(SUM(ABS(AK127),ABS(AK128),ABS(AK129))=AK145,0.5,IF(SUM(ABS(AK127),ABS(AK128),ABS(AK129))&gt;AK145,1,0)))</f>
        <v>0</v>
      </c>
      <c r="AM127" s="129"/>
      <c r="AN127" s="91">
        <f>IF(SUM(AM127:AM129)+AM145=0,0,IF(SUM(ABS(AM127),ABS(AM128),ABS(AM129))=AM145,0.5,IF(SUM(ABS(AM127),ABS(AM128),ABS(AM129))&gt;AM145,1,0)))</f>
        <v>0</v>
      </c>
      <c r="AO127" s="129"/>
      <c r="AP127" s="91">
        <f>IF(SUM(AO127:AO129)+AO145=0,0,IF(SUM(ABS(AO127),ABS(AO128),ABS(AO129))=AO145,0.5,IF(SUM(ABS(AO127),ABS(AO128),ABS(AO129))&gt;AO145,1,0)))</f>
        <v>0</v>
      </c>
      <c r="AQ127" s="129"/>
      <c r="AR127" s="91">
        <f>IF(SUM(AQ127:AQ129)+AQ145=0,0,IF(SUM(ABS(AQ127),ABS(AQ128),ABS(AQ129))=AQ145,0.5,IF(SUM(ABS(AQ127),ABS(AQ128),ABS(AQ129))&gt;AQ145,1,0)))</f>
        <v>0</v>
      </c>
      <c r="AS127" s="129"/>
      <c r="AT127" s="91">
        <f>IF(SUM(AS127:AS129)+AS145=0,0,IF(SUM(ABS(AS127),ABS(AS128),ABS(AS129))=AS145,0.5,IF(SUM(ABS(AS127),ABS(AS128),ABS(AS129))&gt;AS145,1,0)))</f>
        <v>0</v>
      </c>
      <c r="AU127" s="92">
        <f t="shared" ref="AU127:AU138" si="147">ABS(SUM(AC127:AC127))+ABS(SUM(AE127:AE127))+ABS(SUM(AG127:AG127))+ABS(SUM(AI127:AI127))+ABS(SUM(AK127:AK127))+ABS(SUM(AM127:AM127))+ABS(SUM(AO127:AO127))+ABS(SUM(AQ127:AQ127))+ABS(SUM(AS127:AS127))</f>
        <v>0</v>
      </c>
      <c r="AV127" s="93">
        <f>SUM(AD127+AF127+AH127+AJ127+AL127+AN127+AP127+AR127+AT127)</f>
        <v>0</v>
      </c>
      <c r="AW127" s="83"/>
      <c r="AX127" s="84"/>
      <c r="AZ127" s="47"/>
      <c r="BA127" s="149"/>
      <c r="BB127" s="150"/>
      <c r="BC127" s="151"/>
      <c r="BD127" s="154">
        <f>+AB127</f>
        <v>0</v>
      </c>
      <c r="BE127" s="150">
        <f>+AU127</f>
        <v>0</v>
      </c>
      <c r="BF127" s="152">
        <f>COUNT(BH127:BP127)</f>
        <v>0</v>
      </c>
      <c r="BG127" s="152">
        <f>COUNTIF(BH127:BP127,"&gt;0")</f>
        <v>0</v>
      </c>
      <c r="BH127" s="152" t="str">
        <f t="shared" ref="BH127:BH138" si="148">IF(AC127=0,"",AC127)</f>
        <v/>
      </c>
      <c r="BI127" s="152" t="str">
        <f t="shared" ref="BI127:BI138" si="149">IF(AE127=0,"",AE127)</f>
        <v/>
      </c>
      <c r="BJ127" s="152" t="str">
        <f t="shared" ref="BJ127:BJ138" si="150">IF(AG127=0,"",AG127)</f>
        <v/>
      </c>
      <c r="BK127" s="152" t="str">
        <f t="shared" ref="BK127:BK138" si="151">IF(AI127=0,"",AI127)</f>
        <v/>
      </c>
      <c r="BL127" s="152" t="str">
        <f t="shared" ref="BL127:BL138" si="152">IF(AK127=0,"",AK127)</f>
        <v/>
      </c>
      <c r="BM127" s="152" t="str">
        <f t="shared" ref="BM127:BM138" si="153">IF(AM127=0,"",AM127)</f>
        <v/>
      </c>
      <c r="BN127" s="152" t="str">
        <f t="shared" ref="BN127:BN138" si="154">IF(AO127=0,"",AO127)</f>
        <v/>
      </c>
      <c r="BO127" s="152" t="str">
        <f t="shared" ref="BO127:BO138" si="155">IF(AQ127=0,"",AQ127)</f>
        <v/>
      </c>
      <c r="BP127" s="152" t="str">
        <f t="shared" ref="BP127:BP138" si="156">IF(AS127=0,"",AS127)</f>
        <v/>
      </c>
      <c r="BQ127" s="153"/>
      <c r="BR127" s="151"/>
      <c r="BS127" s="152">
        <f>MAX(BH127:BP127)</f>
        <v>0</v>
      </c>
      <c r="BT127" s="152">
        <f>IF(BS127&lt;MAX(BS:BS),0,BS127+ROW()/1000000000)</f>
        <v>1.2700000000000001E-7</v>
      </c>
      <c r="BU127" s="152" t="str">
        <f>+AA123</f>
        <v>BC EMAX Unterföhring 2</v>
      </c>
      <c r="BV127" s="151">
        <f>RANK(BT127,BT:BT)</f>
        <v>72</v>
      </c>
      <c r="BW127" s="152">
        <f>SUMIF(BH127:BP127,"&gt;0")</f>
        <v>0</v>
      </c>
      <c r="BX127" s="152">
        <f>IF(COUNTIF(BH127:BP127,"&gt;0")&lt;Spielorte!$A$23,0,BE127/Spielorte!$A$23)</f>
        <v>0</v>
      </c>
      <c r="BY127" s="152">
        <f>IF(BX127&lt;MAX(BX:BX),0,BX127+ROW()/1000000000)</f>
        <v>1.2700000000000001E-7</v>
      </c>
      <c r="BZ127" s="151">
        <f t="shared" ref="BZ127:BZ138" si="157">IF(BY127=0,0,RANK(BY127,BY:BY))</f>
        <v>72</v>
      </c>
    </row>
    <row r="128" spans="1:78" ht="17.100000000000001" customHeight="1" x14ac:dyDescent="0.25">
      <c r="A128" s="414"/>
      <c r="B128" s="59" t="str">
        <f t="shared" ref="B128:D140" si="158">IF(AA128=0,"",AA128)</f>
        <v/>
      </c>
      <c r="C128" s="60" t="str">
        <f t="shared" si="158"/>
        <v/>
      </c>
      <c r="D128" s="61" t="str">
        <f t="shared" si="158"/>
        <v/>
      </c>
      <c r="E128" s="398"/>
      <c r="F128" s="61" t="str">
        <f t="shared" si="139"/>
        <v/>
      </c>
      <c r="G128" s="398"/>
      <c r="H128" s="61" t="str">
        <f t="shared" si="140"/>
        <v/>
      </c>
      <c r="I128" s="398"/>
      <c r="J128" s="61" t="str">
        <f t="shared" si="141"/>
        <v/>
      </c>
      <c r="K128" s="398"/>
      <c r="L128" s="61" t="str">
        <f t="shared" si="142"/>
        <v/>
      </c>
      <c r="M128" s="398"/>
      <c r="N128" s="61" t="str">
        <f t="shared" ref="N128:N140" si="159">IF(AM128=0,"",AM128)</f>
        <v/>
      </c>
      <c r="O128" s="398"/>
      <c r="P128" s="61" t="str">
        <f t="shared" si="143"/>
        <v/>
      </c>
      <c r="Q128" s="398"/>
      <c r="R128" s="61" t="str">
        <f t="shared" si="144"/>
        <v/>
      </c>
      <c r="S128" s="398"/>
      <c r="T128" s="61" t="str">
        <f t="shared" si="145"/>
        <v/>
      </c>
      <c r="U128" s="398"/>
      <c r="V128" s="61" t="str">
        <f t="shared" si="146"/>
        <v/>
      </c>
      <c r="W128" s="398"/>
      <c r="Z128" s="406"/>
      <c r="AA128" s="90" t="str">
        <f>IF(AB128=0,"",_xlfn.CONCAT(VLOOKUP(AB128,Starter!A:C,2,0)))</f>
        <v/>
      </c>
      <c r="AB128" s="80"/>
      <c r="AC128" s="130"/>
      <c r="AD128" s="94"/>
      <c r="AE128" s="130"/>
      <c r="AF128" s="94"/>
      <c r="AG128" s="130"/>
      <c r="AH128" s="94"/>
      <c r="AI128" s="130"/>
      <c r="AJ128" s="94"/>
      <c r="AK128" s="130"/>
      <c r="AL128" s="94"/>
      <c r="AM128" s="130"/>
      <c r="AN128" s="94"/>
      <c r="AO128" s="130"/>
      <c r="AP128" s="94"/>
      <c r="AQ128" s="130"/>
      <c r="AR128" s="94"/>
      <c r="AS128" s="130"/>
      <c r="AT128" s="94"/>
      <c r="AU128" s="95">
        <f t="shared" si="147"/>
        <v>0</v>
      </c>
      <c r="AV128" s="96"/>
      <c r="AW128" s="83"/>
      <c r="AX128" s="84"/>
      <c r="AZ128" s="47"/>
      <c r="BA128" s="149"/>
      <c r="BB128" s="150"/>
      <c r="BC128" s="151"/>
      <c r="BD128" s="154">
        <f t="shared" ref="BD128:BD138" si="160">+AB128</f>
        <v>0</v>
      </c>
      <c r="BE128" s="150">
        <f t="shared" ref="BE128:BE138" si="161">+AU128</f>
        <v>0</v>
      </c>
      <c r="BF128" s="152">
        <f t="shared" ref="BF128:BF138" si="162">COUNT(BH128:BP128)</f>
        <v>0</v>
      </c>
      <c r="BG128" s="152">
        <f t="shared" ref="BG128:BG138" si="163">COUNTIF(BH128:BP128,"&gt;0")</f>
        <v>0</v>
      </c>
      <c r="BH128" s="152" t="str">
        <f t="shared" si="148"/>
        <v/>
      </c>
      <c r="BI128" s="152" t="str">
        <f t="shared" si="149"/>
        <v/>
      </c>
      <c r="BJ128" s="152" t="str">
        <f t="shared" si="150"/>
        <v/>
      </c>
      <c r="BK128" s="152" t="str">
        <f t="shared" si="151"/>
        <v/>
      </c>
      <c r="BL128" s="152" t="str">
        <f t="shared" si="152"/>
        <v/>
      </c>
      <c r="BM128" s="152" t="str">
        <f t="shared" si="153"/>
        <v/>
      </c>
      <c r="BN128" s="152" t="str">
        <f t="shared" si="154"/>
        <v/>
      </c>
      <c r="BO128" s="152" t="str">
        <f t="shared" si="155"/>
        <v/>
      </c>
      <c r="BP128" s="152" t="str">
        <f t="shared" si="156"/>
        <v/>
      </c>
      <c r="BQ128" s="153"/>
      <c r="BR128" s="151"/>
      <c r="BS128" s="152">
        <f t="shared" ref="BS128:BS138" si="164">MAX(BH128:BP128)</f>
        <v>0</v>
      </c>
      <c r="BT128" s="152">
        <f t="shared" ref="BT128:BT138" si="165">IF(BS128&lt;MAX(BS:BS),0,BS128+ROW()/1000000000)</f>
        <v>1.2800000000000001E-7</v>
      </c>
      <c r="BU128" s="152" t="str">
        <f t="shared" ref="BU128:BU138" si="166">+BU127</f>
        <v>BC EMAX Unterföhring 2</v>
      </c>
      <c r="BV128" s="151">
        <f t="shared" ref="BV128:BV138" si="167">RANK(BT128,BT:BT)</f>
        <v>71</v>
      </c>
      <c r="BW128" s="152">
        <f t="shared" ref="BW128:BW138" si="168">SUMIF(BH128:BP128,"&gt;0")</f>
        <v>0</v>
      </c>
      <c r="BX128" s="152">
        <f>IF(COUNTIF(BH128:BP128,"&gt;0")&lt;Spielorte!$A$23,0,BE128/Spielorte!$A$23)</f>
        <v>0</v>
      </c>
      <c r="BY128" s="152">
        <f t="shared" ref="BY128:BY138" si="169">IF(BX128&lt;MAX(BX:BX),0,BX128+ROW()/1000000000)</f>
        <v>1.2800000000000001E-7</v>
      </c>
      <c r="BZ128" s="151">
        <f t="shared" si="157"/>
        <v>71</v>
      </c>
    </row>
    <row r="129" spans="1:78" ht="17.100000000000001" customHeight="1" thickBot="1" x14ac:dyDescent="0.3">
      <c r="A129" s="415"/>
      <c r="B129" s="62" t="str">
        <f t="shared" si="158"/>
        <v/>
      </c>
      <c r="C129" s="63" t="str">
        <f t="shared" si="158"/>
        <v/>
      </c>
      <c r="D129" s="52" t="str">
        <f t="shared" si="158"/>
        <v/>
      </c>
      <c r="E129" s="399"/>
      <c r="F129" s="52" t="str">
        <f t="shared" si="139"/>
        <v/>
      </c>
      <c r="G129" s="399"/>
      <c r="H129" s="52" t="str">
        <f t="shared" si="140"/>
        <v/>
      </c>
      <c r="I129" s="399"/>
      <c r="J129" s="52" t="str">
        <f t="shared" si="141"/>
        <v/>
      </c>
      <c r="K129" s="399"/>
      <c r="L129" s="52" t="str">
        <f t="shared" si="142"/>
        <v/>
      </c>
      <c r="M129" s="399"/>
      <c r="N129" s="52" t="str">
        <f t="shared" si="159"/>
        <v/>
      </c>
      <c r="O129" s="399"/>
      <c r="P129" s="52" t="str">
        <f t="shared" si="143"/>
        <v/>
      </c>
      <c r="Q129" s="399"/>
      <c r="R129" s="52" t="str">
        <f t="shared" si="144"/>
        <v/>
      </c>
      <c r="S129" s="399"/>
      <c r="T129" s="52" t="str">
        <f t="shared" si="145"/>
        <v/>
      </c>
      <c r="U129" s="399"/>
      <c r="V129" s="52" t="str">
        <f t="shared" si="146"/>
        <v/>
      </c>
      <c r="W129" s="399"/>
      <c r="Z129" s="407"/>
      <c r="AA129" s="99" t="str">
        <f>IF(AB129=0,"",_xlfn.CONCAT(VLOOKUP(AB129,Starter!A:C,2,0)))</f>
        <v/>
      </c>
      <c r="AB129" s="82"/>
      <c r="AC129" s="131"/>
      <c r="AD129" s="94"/>
      <c r="AE129" s="131"/>
      <c r="AF129" s="94"/>
      <c r="AG129" s="131"/>
      <c r="AH129" s="94"/>
      <c r="AI129" s="131"/>
      <c r="AJ129" s="94"/>
      <c r="AK129" s="131"/>
      <c r="AL129" s="94"/>
      <c r="AM129" s="131"/>
      <c r="AN129" s="94"/>
      <c r="AO129" s="131"/>
      <c r="AP129" s="94"/>
      <c r="AQ129" s="131"/>
      <c r="AR129" s="94"/>
      <c r="AS129" s="131"/>
      <c r="AT129" s="94"/>
      <c r="AU129" s="97">
        <f t="shared" si="147"/>
        <v>0</v>
      </c>
      <c r="AV129" s="98"/>
      <c r="AW129" s="83"/>
      <c r="AX129" s="84"/>
      <c r="AZ129" s="47"/>
      <c r="BA129" s="149"/>
      <c r="BB129" s="150"/>
      <c r="BC129" s="151"/>
      <c r="BD129" s="154">
        <f t="shared" si="160"/>
        <v>0</v>
      </c>
      <c r="BE129" s="150">
        <f t="shared" si="161"/>
        <v>0</v>
      </c>
      <c r="BF129" s="152">
        <f t="shared" si="162"/>
        <v>0</v>
      </c>
      <c r="BG129" s="152">
        <f t="shared" si="163"/>
        <v>0</v>
      </c>
      <c r="BH129" s="152" t="str">
        <f t="shared" si="148"/>
        <v/>
      </c>
      <c r="BI129" s="152" t="str">
        <f t="shared" si="149"/>
        <v/>
      </c>
      <c r="BJ129" s="152" t="str">
        <f t="shared" si="150"/>
        <v/>
      </c>
      <c r="BK129" s="152" t="str">
        <f t="shared" si="151"/>
        <v/>
      </c>
      <c r="BL129" s="152" t="str">
        <f t="shared" si="152"/>
        <v/>
      </c>
      <c r="BM129" s="152" t="str">
        <f t="shared" si="153"/>
        <v/>
      </c>
      <c r="BN129" s="152" t="str">
        <f t="shared" si="154"/>
        <v/>
      </c>
      <c r="BO129" s="152" t="str">
        <f t="shared" si="155"/>
        <v/>
      </c>
      <c r="BP129" s="152" t="str">
        <f t="shared" si="156"/>
        <v/>
      </c>
      <c r="BQ129" s="153"/>
      <c r="BR129" s="151"/>
      <c r="BS129" s="152">
        <f t="shared" si="164"/>
        <v>0</v>
      </c>
      <c r="BT129" s="152">
        <f t="shared" si="165"/>
        <v>1.29E-7</v>
      </c>
      <c r="BU129" s="152" t="str">
        <f t="shared" si="166"/>
        <v>BC EMAX Unterföhring 2</v>
      </c>
      <c r="BV129" s="151">
        <f t="shared" si="167"/>
        <v>70</v>
      </c>
      <c r="BW129" s="152">
        <f t="shared" si="168"/>
        <v>0</v>
      </c>
      <c r="BX129" s="152">
        <f>IF(COUNTIF(BH129:BP129,"&gt;0")&lt;Spielorte!$A$23,0,BE129/Spielorte!$A$23)</f>
        <v>0</v>
      </c>
      <c r="BY129" s="152">
        <f t="shared" si="169"/>
        <v>1.29E-7</v>
      </c>
      <c r="BZ129" s="151">
        <f t="shared" si="157"/>
        <v>70</v>
      </c>
    </row>
    <row r="130" spans="1:78" ht="17.100000000000001" customHeight="1" x14ac:dyDescent="0.25">
      <c r="A130" s="413" t="s">
        <v>2</v>
      </c>
      <c r="B130" s="56" t="str">
        <f t="shared" si="158"/>
        <v/>
      </c>
      <c r="C130" s="57" t="str">
        <f t="shared" si="158"/>
        <v/>
      </c>
      <c r="D130" s="58" t="str">
        <f t="shared" si="158"/>
        <v/>
      </c>
      <c r="E130" s="397">
        <f>IF(AD130="","",AD130)</f>
        <v>0</v>
      </c>
      <c r="F130" s="58" t="str">
        <f t="shared" si="139"/>
        <v/>
      </c>
      <c r="G130" s="397">
        <f>IF(AF130="","",AF130)</f>
        <v>0</v>
      </c>
      <c r="H130" s="58" t="str">
        <f t="shared" si="140"/>
        <v/>
      </c>
      <c r="I130" s="397">
        <f>IF(AH130="","",AH130)</f>
        <v>0</v>
      </c>
      <c r="J130" s="58" t="str">
        <f t="shared" si="141"/>
        <v/>
      </c>
      <c r="K130" s="397">
        <f>IF(AJ130="","",AJ130)</f>
        <v>0</v>
      </c>
      <c r="L130" s="58" t="str">
        <f t="shared" si="142"/>
        <v/>
      </c>
      <c r="M130" s="397">
        <f>IF(AL130="","",AL130)</f>
        <v>0</v>
      </c>
      <c r="N130" s="58" t="str">
        <f t="shared" si="159"/>
        <v/>
      </c>
      <c r="O130" s="397">
        <f>IF(AN130="","",AN130)</f>
        <v>0</v>
      </c>
      <c r="P130" s="58" t="str">
        <f t="shared" si="143"/>
        <v/>
      </c>
      <c r="Q130" s="397">
        <f>IF(AP130="","",AP130)</f>
        <v>0</v>
      </c>
      <c r="R130" s="58" t="str">
        <f t="shared" si="144"/>
        <v/>
      </c>
      <c r="S130" s="397">
        <f>IF(AR130="","",AR130)</f>
        <v>0</v>
      </c>
      <c r="T130" s="58" t="str">
        <f t="shared" si="145"/>
        <v/>
      </c>
      <c r="U130" s="397">
        <f>IF(AT130="","",AT130)</f>
        <v>0</v>
      </c>
      <c r="V130" s="58" t="str">
        <f t="shared" si="146"/>
        <v/>
      </c>
      <c r="W130" s="397">
        <f>IF(AV130="","",AV130)</f>
        <v>0</v>
      </c>
      <c r="Z130" s="405" t="s">
        <v>2</v>
      </c>
      <c r="AA130" s="272" t="str">
        <f>IF(AB130=0,"",_xlfn.CONCAT(VLOOKUP(AB130,Starter!A:C,2,0)))</f>
        <v/>
      </c>
      <c r="AB130" s="81"/>
      <c r="AC130" s="132"/>
      <c r="AD130" s="91">
        <f>IF(SUM(AC130:AC132)+AC146=0,0,IF(SUM(ABS(AC130),ABS(AC131),ABS(AC132))=AC146,0.5,IF(SUM(ABS(AC130),ABS(AC131),ABS(AC132))&gt;AC146,1,0)))</f>
        <v>0</v>
      </c>
      <c r="AE130" s="132"/>
      <c r="AF130" s="91">
        <f>IF(SUM(AE130:AE132)+AE146=0,0,IF(SUM(ABS(AE130),ABS(AE131),ABS(AE132))=AE146,0.5,IF(SUM(ABS(AE130),ABS(AE131),ABS(AE132))&gt;AE146,1,0)))</f>
        <v>0</v>
      </c>
      <c r="AG130" s="132"/>
      <c r="AH130" s="91">
        <f>IF(SUM(AG130:AG132)+AG146=0,0,IF(SUM(ABS(AG130),ABS(AG131),ABS(AG132))=AG146,0.5,IF(SUM(ABS(AG130),ABS(AG131),ABS(AG132))&gt;AG146,1,0)))</f>
        <v>0</v>
      </c>
      <c r="AI130" s="132"/>
      <c r="AJ130" s="91">
        <f>IF(SUM(AI130:AI132)+AI146=0,0,IF(SUM(ABS(AI130),ABS(AI131),ABS(AI132))=AI146,0.5,IF(SUM(ABS(AI130),ABS(AI131),ABS(AI132))&gt;AI146,1,0)))</f>
        <v>0</v>
      </c>
      <c r="AK130" s="132"/>
      <c r="AL130" s="91">
        <f>IF(SUM(AK130:AK132)+AK146=0,0,IF(SUM(ABS(AK130),ABS(AK131),ABS(AK132))=AK146,0.5,IF(SUM(ABS(AK130),ABS(AK131),ABS(AK132))&gt;AK146,1,0)))</f>
        <v>0</v>
      </c>
      <c r="AM130" s="132"/>
      <c r="AN130" s="91">
        <f>IF(SUM(AM130:AM132)+AM146=0,0,IF(SUM(ABS(AM130),ABS(AM131),ABS(AM132))=AM146,0.5,IF(SUM(ABS(AM130),ABS(AM131),ABS(AM132))&gt;AM146,1,0)))</f>
        <v>0</v>
      </c>
      <c r="AO130" s="132"/>
      <c r="AP130" s="91">
        <f>IF(SUM(AO130:AO132)+AO146=0,0,IF(SUM(ABS(AO130),ABS(AO131),ABS(AO132))=AO146,0.5,IF(SUM(ABS(AO130),ABS(AO131),ABS(AO132))&gt;AO146,1,0)))</f>
        <v>0</v>
      </c>
      <c r="AQ130" s="132"/>
      <c r="AR130" s="91">
        <f>IF(SUM(AQ130:AQ132)+AQ146=0,0,IF(SUM(ABS(AQ130),ABS(AQ131),ABS(AQ132))=AQ146,0.5,IF(SUM(ABS(AQ130),ABS(AQ131),ABS(AQ132))&gt;AQ146,1,0)))</f>
        <v>0</v>
      </c>
      <c r="AS130" s="132"/>
      <c r="AT130" s="91">
        <f>IF(SUM(AS130:AS132)+AS146=0,0,IF(SUM(ABS(AS130),ABS(AS131),ABS(AS132))=AS146,0.5,IF(SUM(ABS(AS130),ABS(AS131),ABS(AS132))&gt;AS146,1,0)))</f>
        <v>0</v>
      </c>
      <c r="AU130" s="92">
        <f t="shared" si="147"/>
        <v>0</v>
      </c>
      <c r="AV130" s="93">
        <f>SUM(AD130+AF130+AH130+AJ130+AL130+AN130+AP130+AR130+AT130)</f>
        <v>0</v>
      </c>
      <c r="AW130" s="83"/>
      <c r="AX130" s="84"/>
      <c r="AZ130" s="47"/>
      <c r="BA130" s="149"/>
      <c r="BB130" s="150"/>
      <c r="BC130" s="151"/>
      <c r="BD130" s="154">
        <f t="shared" si="160"/>
        <v>0</v>
      </c>
      <c r="BE130" s="150">
        <f t="shared" si="161"/>
        <v>0</v>
      </c>
      <c r="BF130" s="152">
        <f t="shared" si="162"/>
        <v>0</v>
      </c>
      <c r="BG130" s="152">
        <f t="shared" si="163"/>
        <v>0</v>
      </c>
      <c r="BH130" s="152" t="str">
        <f t="shared" si="148"/>
        <v/>
      </c>
      <c r="BI130" s="152" t="str">
        <f t="shared" si="149"/>
        <v/>
      </c>
      <c r="BJ130" s="152" t="str">
        <f t="shared" si="150"/>
        <v/>
      </c>
      <c r="BK130" s="152" t="str">
        <f t="shared" si="151"/>
        <v/>
      </c>
      <c r="BL130" s="152" t="str">
        <f t="shared" si="152"/>
        <v/>
      </c>
      <c r="BM130" s="152" t="str">
        <f t="shared" si="153"/>
        <v/>
      </c>
      <c r="BN130" s="152" t="str">
        <f t="shared" si="154"/>
        <v/>
      </c>
      <c r="BO130" s="152" t="str">
        <f t="shared" si="155"/>
        <v/>
      </c>
      <c r="BP130" s="152" t="str">
        <f t="shared" si="156"/>
        <v/>
      </c>
      <c r="BQ130" s="153"/>
      <c r="BR130" s="151"/>
      <c r="BS130" s="152">
        <f t="shared" si="164"/>
        <v>0</v>
      </c>
      <c r="BT130" s="152">
        <f t="shared" si="165"/>
        <v>1.3E-7</v>
      </c>
      <c r="BU130" s="152" t="str">
        <f t="shared" si="166"/>
        <v>BC EMAX Unterföhring 2</v>
      </c>
      <c r="BV130" s="151">
        <f t="shared" si="167"/>
        <v>69</v>
      </c>
      <c r="BW130" s="152">
        <f t="shared" si="168"/>
        <v>0</v>
      </c>
      <c r="BX130" s="152">
        <f>IF(COUNTIF(BH130:BP130,"&gt;0")&lt;Spielorte!$A$23,0,BE130/Spielorte!$A$23)</f>
        <v>0</v>
      </c>
      <c r="BY130" s="152">
        <f t="shared" si="169"/>
        <v>1.3E-7</v>
      </c>
      <c r="BZ130" s="151">
        <f t="shared" si="157"/>
        <v>69</v>
      </c>
    </row>
    <row r="131" spans="1:78" ht="17.100000000000001" customHeight="1" x14ac:dyDescent="0.25">
      <c r="A131" s="414"/>
      <c r="B131" s="59" t="str">
        <f t="shared" si="158"/>
        <v/>
      </c>
      <c r="C131" s="60" t="str">
        <f t="shared" si="158"/>
        <v/>
      </c>
      <c r="D131" s="61" t="str">
        <f t="shared" si="158"/>
        <v/>
      </c>
      <c r="E131" s="398"/>
      <c r="F131" s="61" t="str">
        <f t="shared" si="139"/>
        <v/>
      </c>
      <c r="G131" s="398"/>
      <c r="H131" s="61" t="str">
        <f t="shared" si="140"/>
        <v/>
      </c>
      <c r="I131" s="398"/>
      <c r="J131" s="61" t="str">
        <f t="shared" si="141"/>
        <v/>
      </c>
      <c r="K131" s="398"/>
      <c r="L131" s="61" t="str">
        <f t="shared" si="142"/>
        <v/>
      </c>
      <c r="M131" s="398"/>
      <c r="N131" s="61" t="str">
        <f t="shared" si="159"/>
        <v/>
      </c>
      <c r="O131" s="398"/>
      <c r="P131" s="61" t="str">
        <f t="shared" si="143"/>
        <v/>
      </c>
      <c r="Q131" s="398"/>
      <c r="R131" s="61" t="str">
        <f t="shared" si="144"/>
        <v/>
      </c>
      <c r="S131" s="398"/>
      <c r="T131" s="61" t="str">
        <f t="shared" si="145"/>
        <v/>
      </c>
      <c r="U131" s="398"/>
      <c r="V131" s="61" t="str">
        <f t="shared" si="146"/>
        <v/>
      </c>
      <c r="W131" s="398"/>
      <c r="Z131" s="406"/>
      <c r="AA131" s="90" t="str">
        <f>IF(AB131=0,"",_xlfn.CONCAT(VLOOKUP(AB131,Starter!A:C,2,0)))</f>
        <v/>
      </c>
      <c r="AB131" s="80"/>
      <c r="AC131" s="130"/>
      <c r="AD131" s="94"/>
      <c r="AE131" s="130"/>
      <c r="AF131" s="94"/>
      <c r="AG131" s="130"/>
      <c r="AH131" s="94"/>
      <c r="AI131" s="130"/>
      <c r="AJ131" s="94"/>
      <c r="AK131" s="130"/>
      <c r="AL131" s="94"/>
      <c r="AM131" s="130"/>
      <c r="AN131" s="94"/>
      <c r="AO131" s="134"/>
      <c r="AP131" s="94"/>
      <c r="AQ131" s="134"/>
      <c r="AR131" s="94"/>
      <c r="AS131" s="134"/>
      <c r="AT131" s="94"/>
      <c r="AU131" s="95">
        <f t="shared" si="147"/>
        <v>0</v>
      </c>
      <c r="AV131" s="96"/>
      <c r="AW131" s="83"/>
      <c r="AX131" s="84"/>
      <c r="AZ131" s="47"/>
      <c r="BA131" s="149"/>
      <c r="BB131" s="150"/>
      <c r="BC131" s="151"/>
      <c r="BD131" s="154">
        <f t="shared" si="160"/>
        <v>0</v>
      </c>
      <c r="BE131" s="150">
        <f t="shared" si="161"/>
        <v>0</v>
      </c>
      <c r="BF131" s="152">
        <f t="shared" si="162"/>
        <v>0</v>
      </c>
      <c r="BG131" s="152">
        <f t="shared" si="163"/>
        <v>0</v>
      </c>
      <c r="BH131" s="152" t="str">
        <f t="shared" si="148"/>
        <v/>
      </c>
      <c r="BI131" s="152" t="str">
        <f t="shared" si="149"/>
        <v/>
      </c>
      <c r="BJ131" s="152" t="str">
        <f t="shared" si="150"/>
        <v/>
      </c>
      <c r="BK131" s="152" t="str">
        <f t="shared" si="151"/>
        <v/>
      </c>
      <c r="BL131" s="152" t="str">
        <f t="shared" si="152"/>
        <v/>
      </c>
      <c r="BM131" s="152" t="str">
        <f t="shared" si="153"/>
        <v/>
      </c>
      <c r="BN131" s="152" t="str">
        <f t="shared" si="154"/>
        <v/>
      </c>
      <c r="BO131" s="152" t="str">
        <f t="shared" si="155"/>
        <v/>
      </c>
      <c r="BP131" s="152" t="str">
        <f t="shared" si="156"/>
        <v/>
      </c>
      <c r="BQ131" s="153"/>
      <c r="BR131" s="151"/>
      <c r="BS131" s="152">
        <f t="shared" si="164"/>
        <v>0</v>
      </c>
      <c r="BT131" s="152">
        <f t="shared" si="165"/>
        <v>1.31E-7</v>
      </c>
      <c r="BU131" s="152" t="str">
        <f t="shared" si="166"/>
        <v>BC EMAX Unterföhring 2</v>
      </c>
      <c r="BV131" s="151">
        <f t="shared" si="167"/>
        <v>68</v>
      </c>
      <c r="BW131" s="152">
        <f t="shared" si="168"/>
        <v>0</v>
      </c>
      <c r="BX131" s="152">
        <f>IF(COUNTIF(BH131:BP131,"&gt;0")&lt;Spielorte!$A$23,0,BE131/Spielorte!$A$23)</f>
        <v>0</v>
      </c>
      <c r="BY131" s="152">
        <f t="shared" si="169"/>
        <v>1.31E-7</v>
      </c>
      <c r="BZ131" s="151">
        <f t="shared" si="157"/>
        <v>68</v>
      </c>
    </row>
    <row r="132" spans="1:78" ht="17.100000000000001" customHeight="1" thickBot="1" x14ac:dyDescent="0.3">
      <c r="A132" s="415"/>
      <c r="B132" s="62" t="str">
        <f t="shared" si="158"/>
        <v/>
      </c>
      <c r="C132" s="63" t="str">
        <f t="shared" si="158"/>
        <v/>
      </c>
      <c r="D132" s="52" t="str">
        <f t="shared" si="158"/>
        <v/>
      </c>
      <c r="E132" s="399"/>
      <c r="F132" s="52" t="str">
        <f t="shared" si="139"/>
        <v/>
      </c>
      <c r="G132" s="399"/>
      <c r="H132" s="52" t="str">
        <f t="shared" si="140"/>
        <v/>
      </c>
      <c r="I132" s="399"/>
      <c r="J132" s="52" t="str">
        <f t="shared" si="141"/>
        <v/>
      </c>
      <c r="K132" s="399"/>
      <c r="L132" s="52" t="str">
        <f t="shared" si="142"/>
        <v/>
      </c>
      <c r="M132" s="399"/>
      <c r="N132" s="52" t="str">
        <f t="shared" si="159"/>
        <v/>
      </c>
      <c r="O132" s="399"/>
      <c r="P132" s="52" t="str">
        <f t="shared" si="143"/>
        <v/>
      </c>
      <c r="Q132" s="399"/>
      <c r="R132" s="52" t="str">
        <f t="shared" si="144"/>
        <v/>
      </c>
      <c r="S132" s="399"/>
      <c r="T132" s="52" t="str">
        <f t="shared" si="145"/>
        <v/>
      </c>
      <c r="U132" s="399"/>
      <c r="V132" s="52" t="str">
        <f t="shared" si="146"/>
        <v/>
      </c>
      <c r="W132" s="399"/>
      <c r="Z132" s="407"/>
      <c r="AA132" s="99" t="str">
        <f>IF(AB132=0,"",_xlfn.CONCAT(VLOOKUP(AB132,Starter!A:C,2,0)))</f>
        <v/>
      </c>
      <c r="AB132" s="82"/>
      <c r="AC132" s="133"/>
      <c r="AD132" s="100"/>
      <c r="AE132" s="133"/>
      <c r="AF132" s="100"/>
      <c r="AG132" s="133"/>
      <c r="AH132" s="100"/>
      <c r="AI132" s="133"/>
      <c r="AJ132" s="100"/>
      <c r="AK132" s="133"/>
      <c r="AL132" s="100"/>
      <c r="AM132" s="133"/>
      <c r="AN132" s="100"/>
      <c r="AO132" s="133"/>
      <c r="AP132" s="100"/>
      <c r="AQ132" s="133"/>
      <c r="AR132" s="100"/>
      <c r="AS132" s="133"/>
      <c r="AT132" s="100"/>
      <c r="AU132" s="97">
        <f t="shared" si="147"/>
        <v>0</v>
      </c>
      <c r="AV132" s="98"/>
      <c r="AW132" s="83"/>
      <c r="AX132" s="84"/>
      <c r="AZ132" s="47"/>
      <c r="BA132" s="149"/>
      <c r="BB132" s="150"/>
      <c r="BC132" s="151"/>
      <c r="BD132" s="154">
        <f t="shared" si="160"/>
        <v>0</v>
      </c>
      <c r="BE132" s="150">
        <f t="shared" si="161"/>
        <v>0</v>
      </c>
      <c r="BF132" s="152">
        <f t="shared" si="162"/>
        <v>0</v>
      </c>
      <c r="BG132" s="152">
        <f t="shared" si="163"/>
        <v>0</v>
      </c>
      <c r="BH132" s="152" t="str">
        <f t="shared" si="148"/>
        <v/>
      </c>
      <c r="BI132" s="152" t="str">
        <f t="shared" si="149"/>
        <v/>
      </c>
      <c r="BJ132" s="152" t="str">
        <f t="shared" si="150"/>
        <v/>
      </c>
      <c r="BK132" s="152" t="str">
        <f t="shared" si="151"/>
        <v/>
      </c>
      <c r="BL132" s="152" t="str">
        <f t="shared" si="152"/>
        <v/>
      </c>
      <c r="BM132" s="152" t="str">
        <f t="shared" si="153"/>
        <v/>
      </c>
      <c r="BN132" s="152" t="str">
        <f t="shared" si="154"/>
        <v/>
      </c>
      <c r="BO132" s="152" t="str">
        <f t="shared" si="155"/>
        <v/>
      </c>
      <c r="BP132" s="152" t="str">
        <f t="shared" si="156"/>
        <v/>
      </c>
      <c r="BQ132" s="153"/>
      <c r="BR132" s="151"/>
      <c r="BS132" s="152">
        <f t="shared" si="164"/>
        <v>0</v>
      </c>
      <c r="BT132" s="152">
        <f t="shared" si="165"/>
        <v>1.3199999999999999E-7</v>
      </c>
      <c r="BU132" s="152" t="str">
        <f t="shared" si="166"/>
        <v>BC EMAX Unterföhring 2</v>
      </c>
      <c r="BV132" s="151">
        <f t="shared" si="167"/>
        <v>67</v>
      </c>
      <c r="BW132" s="152">
        <f t="shared" si="168"/>
        <v>0</v>
      </c>
      <c r="BX132" s="152">
        <f>IF(COUNTIF(BH132:BP132,"&gt;0")&lt;Spielorte!$A$23,0,BE132/Spielorte!$A$23)</f>
        <v>0</v>
      </c>
      <c r="BY132" s="152">
        <f t="shared" si="169"/>
        <v>1.3199999999999999E-7</v>
      </c>
      <c r="BZ132" s="151">
        <f t="shared" si="157"/>
        <v>67</v>
      </c>
    </row>
    <row r="133" spans="1:78" ht="17.100000000000001" customHeight="1" x14ac:dyDescent="0.25">
      <c r="A133" s="413" t="s">
        <v>3</v>
      </c>
      <c r="B133" s="56" t="str">
        <f t="shared" si="158"/>
        <v/>
      </c>
      <c r="C133" s="57" t="str">
        <f t="shared" si="158"/>
        <v/>
      </c>
      <c r="D133" s="58" t="str">
        <f t="shared" si="158"/>
        <v/>
      </c>
      <c r="E133" s="397">
        <f>IF(AD133="","",AD133)</f>
        <v>0</v>
      </c>
      <c r="F133" s="58" t="str">
        <f t="shared" si="139"/>
        <v/>
      </c>
      <c r="G133" s="397">
        <f>IF(AF133="","",AF133)</f>
        <v>0</v>
      </c>
      <c r="H133" s="58" t="str">
        <f t="shared" si="140"/>
        <v/>
      </c>
      <c r="I133" s="397">
        <f>IF(AH133="","",AH133)</f>
        <v>0</v>
      </c>
      <c r="J133" s="58" t="str">
        <f t="shared" si="141"/>
        <v/>
      </c>
      <c r="K133" s="397">
        <f>IF(AJ133="","",AJ133)</f>
        <v>0</v>
      </c>
      <c r="L133" s="58" t="str">
        <f t="shared" si="142"/>
        <v/>
      </c>
      <c r="M133" s="397">
        <f>IF(AL133="","",AL133)</f>
        <v>0</v>
      </c>
      <c r="N133" s="58" t="str">
        <f t="shared" si="159"/>
        <v/>
      </c>
      <c r="O133" s="397">
        <f>IF(AN133="","",AN133)</f>
        <v>0</v>
      </c>
      <c r="P133" s="58" t="str">
        <f t="shared" si="143"/>
        <v/>
      </c>
      <c r="Q133" s="397">
        <f>IF(AP133="","",AP133)</f>
        <v>0</v>
      </c>
      <c r="R133" s="58" t="str">
        <f t="shared" si="144"/>
        <v/>
      </c>
      <c r="S133" s="397">
        <f>IF(AR133="","",AR133)</f>
        <v>0</v>
      </c>
      <c r="T133" s="58" t="str">
        <f t="shared" si="145"/>
        <v/>
      </c>
      <c r="U133" s="397">
        <f>IF(AT133="","",AT133)</f>
        <v>0</v>
      </c>
      <c r="V133" s="58" t="str">
        <f t="shared" si="146"/>
        <v/>
      </c>
      <c r="W133" s="397">
        <f>IF(AV133="","",AV133)</f>
        <v>0</v>
      </c>
      <c r="Z133" s="405" t="s">
        <v>3</v>
      </c>
      <c r="AA133" s="272" t="str">
        <f>IF(AB133=0,"",_xlfn.CONCAT(VLOOKUP(AB133,Starter!A:C,2,0)))</f>
        <v/>
      </c>
      <c r="AB133" s="81"/>
      <c r="AC133" s="132"/>
      <c r="AD133" s="91">
        <f>IF(SUM(AC133:AC135)+AC147=0,0,IF(SUM(ABS(AC133),ABS(AC134),ABS(AC135))=AC147,0.5,IF(SUM(ABS(AC133),ABS(AC134),ABS(AC135))&gt;AC147,1,0)))</f>
        <v>0</v>
      </c>
      <c r="AE133" s="132"/>
      <c r="AF133" s="91">
        <f>IF(SUM(AE133:AE135)+AE147=0,0,IF(SUM(ABS(AE133),ABS(AE134),ABS(AE135))=AE147,0.5,IF(SUM(ABS(AE133),ABS(AE134),ABS(AE135))&gt;AE147,1,0)))</f>
        <v>0</v>
      </c>
      <c r="AG133" s="132"/>
      <c r="AH133" s="91">
        <f>IF(SUM(AG133:AG135)+AG147=0,0,IF(SUM(ABS(AG133),ABS(AG134),ABS(AG135))=AG147,0.5,IF(SUM(ABS(AG133),ABS(AG134),ABS(AG135))&gt;AG147,1,0)))</f>
        <v>0</v>
      </c>
      <c r="AI133" s="132"/>
      <c r="AJ133" s="91">
        <f>IF(SUM(AI133:AI135)+AI147=0,0,IF(SUM(ABS(AI133),ABS(AI134),ABS(AI135))=AI147,0.5,IF(SUM(ABS(AI133),ABS(AI134),ABS(AI135))&gt;AI147,1,0)))</f>
        <v>0</v>
      </c>
      <c r="AK133" s="132"/>
      <c r="AL133" s="91">
        <f>IF(SUM(AK133:AK135)+AK147=0,0,IF(SUM(ABS(AK133),ABS(AK134),ABS(AK135))=AK147,0.5,IF(SUM(ABS(AK133),ABS(AK134),ABS(AK135))&gt;AK147,1,0)))</f>
        <v>0</v>
      </c>
      <c r="AM133" s="132"/>
      <c r="AN133" s="91">
        <f>IF(SUM(AM133:AM135)+AM147=0,0,IF(SUM(ABS(AM133),ABS(AM134),ABS(AM135))=AM147,0.5,IF(SUM(ABS(AM133),ABS(AM134),ABS(AM135))&gt;AM147,1,0)))</f>
        <v>0</v>
      </c>
      <c r="AO133" s="132"/>
      <c r="AP133" s="91">
        <f>IF(SUM(AO133:AO135)+AO147=0,0,IF(SUM(ABS(AO133),ABS(AO134),ABS(AO135))=AO147,0.5,IF(SUM(ABS(AO133),ABS(AO134),ABS(AO135))&gt;AO147,1,0)))</f>
        <v>0</v>
      </c>
      <c r="AQ133" s="132"/>
      <c r="AR133" s="91">
        <f>IF(SUM(AQ133:AQ135)+AQ147=0,0,IF(SUM(ABS(AQ133),ABS(AQ134),ABS(AQ135))=AQ147,0.5,IF(SUM(ABS(AQ133),ABS(AQ134),ABS(AQ135))&gt;AQ147,1,0)))</f>
        <v>0</v>
      </c>
      <c r="AS133" s="132"/>
      <c r="AT133" s="91">
        <f>IF(SUM(AS133:AS135)+AS147=0,0,IF(SUM(ABS(AS133),ABS(AS134),ABS(AS135))=AS147,0.5,IF(SUM(ABS(AS133),ABS(AS134),ABS(AS135))&gt;AS147,1,0)))</f>
        <v>0</v>
      </c>
      <c r="AU133" s="92">
        <f t="shared" si="147"/>
        <v>0</v>
      </c>
      <c r="AV133" s="93">
        <f>SUM(AD133+AF133+AH133+AJ133+AL133+AN133+AP133+AR133+AT133)</f>
        <v>0</v>
      </c>
      <c r="AW133" s="83"/>
      <c r="AX133" s="84"/>
      <c r="AZ133" s="47"/>
      <c r="BA133" s="149"/>
      <c r="BB133" s="150"/>
      <c r="BC133" s="151"/>
      <c r="BD133" s="154">
        <f t="shared" si="160"/>
        <v>0</v>
      </c>
      <c r="BE133" s="150">
        <f t="shared" si="161"/>
        <v>0</v>
      </c>
      <c r="BF133" s="152">
        <f t="shared" si="162"/>
        <v>0</v>
      </c>
      <c r="BG133" s="152">
        <f t="shared" si="163"/>
        <v>0</v>
      </c>
      <c r="BH133" s="152" t="str">
        <f t="shared" si="148"/>
        <v/>
      </c>
      <c r="BI133" s="152" t="str">
        <f t="shared" si="149"/>
        <v/>
      </c>
      <c r="BJ133" s="152" t="str">
        <f t="shared" si="150"/>
        <v/>
      </c>
      <c r="BK133" s="152" t="str">
        <f t="shared" si="151"/>
        <v/>
      </c>
      <c r="BL133" s="152" t="str">
        <f t="shared" si="152"/>
        <v/>
      </c>
      <c r="BM133" s="152" t="str">
        <f t="shared" si="153"/>
        <v/>
      </c>
      <c r="BN133" s="152" t="str">
        <f t="shared" si="154"/>
        <v/>
      </c>
      <c r="BO133" s="152" t="str">
        <f t="shared" si="155"/>
        <v/>
      </c>
      <c r="BP133" s="152" t="str">
        <f t="shared" si="156"/>
        <v/>
      </c>
      <c r="BQ133" s="153"/>
      <c r="BR133" s="151"/>
      <c r="BS133" s="152">
        <f t="shared" si="164"/>
        <v>0</v>
      </c>
      <c r="BT133" s="152">
        <f t="shared" si="165"/>
        <v>1.3300000000000001E-7</v>
      </c>
      <c r="BU133" s="152" t="str">
        <f t="shared" si="166"/>
        <v>BC EMAX Unterföhring 2</v>
      </c>
      <c r="BV133" s="151">
        <f t="shared" si="167"/>
        <v>66</v>
      </c>
      <c r="BW133" s="152">
        <f t="shared" si="168"/>
        <v>0</v>
      </c>
      <c r="BX133" s="152">
        <f>IF(COUNTIF(BH133:BP133,"&gt;0")&lt;Spielorte!$A$23,0,BE133/Spielorte!$A$23)</f>
        <v>0</v>
      </c>
      <c r="BY133" s="152">
        <f t="shared" si="169"/>
        <v>1.3300000000000001E-7</v>
      </c>
      <c r="BZ133" s="151">
        <f t="shared" si="157"/>
        <v>66</v>
      </c>
    </row>
    <row r="134" spans="1:78" ht="17.100000000000001" customHeight="1" x14ac:dyDescent="0.25">
      <c r="A134" s="414"/>
      <c r="B134" s="59" t="str">
        <f t="shared" si="158"/>
        <v/>
      </c>
      <c r="C134" s="60" t="str">
        <f t="shared" si="158"/>
        <v/>
      </c>
      <c r="D134" s="61" t="str">
        <f t="shared" si="158"/>
        <v/>
      </c>
      <c r="E134" s="398"/>
      <c r="F134" s="61" t="str">
        <f t="shared" si="139"/>
        <v/>
      </c>
      <c r="G134" s="398"/>
      <c r="H134" s="61" t="str">
        <f t="shared" si="140"/>
        <v/>
      </c>
      <c r="I134" s="398"/>
      <c r="J134" s="61" t="str">
        <f t="shared" si="141"/>
        <v/>
      </c>
      <c r="K134" s="398"/>
      <c r="L134" s="61" t="str">
        <f t="shared" si="142"/>
        <v/>
      </c>
      <c r="M134" s="398"/>
      <c r="N134" s="61" t="str">
        <f t="shared" si="159"/>
        <v/>
      </c>
      <c r="O134" s="398"/>
      <c r="P134" s="61" t="str">
        <f t="shared" si="143"/>
        <v/>
      </c>
      <c r="Q134" s="398"/>
      <c r="R134" s="61" t="str">
        <f t="shared" si="144"/>
        <v/>
      </c>
      <c r="S134" s="398"/>
      <c r="T134" s="61" t="str">
        <f t="shared" si="145"/>
        <v/>
      </c>
      <c r="U134" s="398"/>
      <c r="V134" s="61" t="str">
        <f t="shared" si="146"/>
        <v/>
      </c>
      <c r="W134" s="398"/>
      <c r="Z134" s="406"/>
      <c r="AA134" s="90" t="str">
        <f>IF(AB134=0,"",_xlfn.CONCAT(VLOOKUP(AB134,Starter!A:C,2,0)))</f>
        <v/>
      </c>
      <c r="AB134" s="80"/>
      <c r="AC134" s="130"/>
      <c r="AD134" s="94"/>
      <c r="AE134" s="130"/>
      <c r="AF134" s="94"/>
      <c r="AG134" s="130"/>
      <c r="AH134" s="94"/>
      <c r="AI134" s="130"/>
      <c r="AJ134" s="94"/>
      <c r="AK134" s="130"/>
      <c r="AL134" s="94"/>
      <c r="AM134" s="130"/>
      <c r="AN134" s="94"/>
      <c r="AO134" s="130"/>
      <c r="AP134" s="94"/>
      <c r="AQ134" s="130"/>
      <c r="AR134" s="94"/>
      <c r="AS134" s="130"/>
      <c r="AT134" s="94"/>
      <c r="AU134" s="95">
        <f t="shared" si="147"/>
        <v>0</v>
      </c>
      <c r="AV134" s="96"/>
      <c r="AW134" s="83"/>
      <c r="AX134" s="84"/>
      <c r="AZ134" s="47"/>
      <c r="BA134" s="149"/>
      <c r="BB134" s="150"/>
      <c r="BC134" s="151"/>
      <c r="BD134" s="154">
        <f t="shared" si="160"/>
        <v>0</v>
      </c>
      <c r="BE134" s="150">
        <f t="shared" si="161"/>
        <v>0</v>
      </c>
      <c r="BF134" s="152">
        <f t="shared" si="162"/>
        <v>0</v>
      </c>
      <c r="BG134" s="152">
        <f t="shared" si="163"/>
        <v>0</v>
      </c>
      <c r="BH134" s="152" t="str">
        <f t="shared" si="148"/>
        <v/>
      </c>
      <c r="BI134" s="152" t="str">
        <f t="shared" si="149"/>
        <v/>
      </c>
      <c r="BJ134" s="152" t="str">
        <f t="shared" si="150"/>
        <v/>
      </c>
      <c r="BK134" s="152" t="str">
        <f t="shared" si="151"/>
        <v/>
      </c>
      <c r="BL134" s="152" t="str">
        <f t="shared" si="152"/>
        <v/>
      </c>
      <c r="BM134" s="152" t="str">
        <f t="shared" si="153"/>
        <v/>
      </c>
      <c r="BN134" s="152" t="str">
        <f t="shared" si="154"/>
        <v/>
      </c>
      <c r="BO134" s="152" t="str">
        <f t="shared" si="155"/>
        <v/>
      </c>
      <c r="BP134" s="152" t="str">
        <f t="shared" si="156"/>
        <v/>
      </c>
      <c r="BQ134" s="153"/>
      <c r="BR134" s="151"/>
      <c r="BS134" s="152">
        <f t="shared" si="164"/>
        <v>0</v>
      </c>
      <c r="BT134" s="152">
        <f t="shared" si="165"/>
        <v>1.3400000000000001E-7</v>
      </c>
      <c r="BU134" s="152" t="str">
        <f t="shared" si="166"/>
        <v>BC EMAX Unterföhring 2</v>
      </c>
      <c r="BV134" s="151">
        <f t="shared" si="167"/>
        <v>65</v>
      </c>
      <c r="BW134" s="152">
        <f t="shared" si="168"/>
        <v>0</v>
      </c>
      <c r="BX134" s="152">
        <f>IF(COUNTIF(BH134:BP134,"&gt;0")&lt;Spielorte!$A$23,0,BE134/Spielorte!$A$23)</f>
        <v>0</v>
      </c>
      <c r="BY134" s="152">
        <f t="shared" si="169"/>
        <v>1.3400000000000001E-7</v>
      </c>
      <c r="BZ134" s="151">
        <f t="shared" si="157"/>
        <v>65</v>
      </c>
    </row>
    <row r="135" spans="1:78" ht="17.100000000000001" customHeight="1" thickBot="1" x14ac:dyDescent="0.3">
      <c r="A135" s="415"/>
      <c r="B135" s="62" t="str">
        <f t="shared" si="158"/>
        <v/>
      </c>
      <c r="C135" s="63" t="str">
        <f t="shared" si="158"/>
        <v/>
      </c>
      <c r="D135" s="52" t="str">
        <f t="shared" si="158"/>
        <v/>
      </c>
      <c r="E135" s="399"/>
      <c r="F135" s="52" t="str">
        <f t="shared" si="139"/>
        <v/>
      </c>
      <c r="G135" s="399"/>
      <c r="H135" s="52" t="str">
        <f t="shared" si="140"/>
        <v/>
      </c>
      <c r="I135" s="399"/>
      <c r="J135" s="52" t="str">
        <f t="shared" si="141"/>
        <v/>
      </c>
      <c r="K135" s="399"/>
      <c r="L135" s="52" t="str">
        <f t="shared" si="142"/>
        <v/>
      </c>
      <c r="M135" s="399"/>
      <c r="N135" s="52" t="str">
        <f t="shared" si="159"/>
        <v/>
      </c>
      <c r="O135" s="399"/>
      <c r="P135" s="52" t="str">
        <f t="shared" si="143"/>
        <v/>
      </c>
      <c r="Q135" s="399"/>
      <c r="R135" s="52" t="str">
        <f t="shared" si="144"/>
        <v/>
      </c>
      <c r="S135" s="399"/>
      <c r="T135" s="52" t="str">
        <f t="shared" si="145"/>
        <v/>
      </c>
      <c r="U135" s="399"/>
      <c r="V135" s="52" t="str">
        <f t="shared" si="146"/>
        <v/>
      </c>
      <c r="W135" s="399"/>
      <c r="Z135" s="407"/>
      <c r="AA135" s="99" t="str">
        <f>IF(AB135=0,"",_xlfn.CONCAT(VLOOKUP(AB135,Starter!A:C,2,0)))</f>
        <v/>
      </c>
      <c r="AB135" s="82"/>
      <c r="AC135" s="133"/>
      <c r="AD135" s="100"/>
      <c r="AE135" s="133"/>
      <c r="AF135" s="100"/>
      <c r="AG135" s="133"/>
      <c r="AH135" s="100"/>
      <c r="AI135" s="133"/>
      <c r="AJ135" s="100"/>
      <c r="AK135" s="133"/>
      <c r="AL135" s="100"/>
      <c r="AM135" s="133"/>
      <c r="AN135" s="100"/>
      <c r="AO135" s="133"/>
      <c r="AP135" s="100"/>
      <c r="AQ135" s="133"/>
      <c r="AR135" s="100"/>
      <c r="AS135" s="133"/>
      <c r="AT135" s="100"/>
      <c r="AU135" s="97">
        <f t="shared" si="147"/>
        <v>0</v>
      </c>
      <c r="AV135" s="98"/>
      <c r="AW135" s="83"/>
      <c r="AX135" s="84"/>
      <c r="AZ135" s="47"/>
      <c r="BA135" s="149"/>
      <c r="BB135" s="150"/>
      <c r="BC135" s="151"/>
      <c r="BD135" s="154">
        <f t="shared" si="160"/>
        <v>0</v>
      </c>
      <c r="BE135" s="150">
        <f t="shared" si="161"/>
        <v>0</v>
      </c>
      <c r="BF135" s="152">
        <f t="shared" si="162"/>
        <v>0</v>
      </c>
      <c r="BG135" s="152">
        <f t="shared" si="163"/>
        <v>0</v>
      </c>
      <c r="BH135" s="152" t="str">
        <f t="shared" si="148"/>
        <v/>
      </c>
      <c r="BI135" s="152" t="str">
        <f t="shared" si="149"/>
        <v/>
      </c>
      <c r="BJ135" s="152" t="str">
        <f t="shared" si="150"/>
        <v/>
      </c>
      <c r="BK135" s="152" t="str">
        <f t="shared" si="151"/>
        <v/>
      </c>
      <c r="BL135" s="152" t="str">
        <f t="shared" si="152"/>
        <v/>
      </c>
      <c r="BM135" s="152" t="str">
        <f t="shared" si="153"/>
        <v/>
      </c>
      <c r="BN135" s="152" t="str">
        <f t="shared" si="154"/>
        <v/>
      </c>
      <c r="BO135" s="152" t="str">
        <f t="shared" si="155"/>
        <v/>
      </c>
      <c r="BP135" s="152" t="str">
        <f t="shared" si="156"/>
        <v/>
      </c>
      <c r="BQ135" s="153"/>
      <c r="BR135" s="151"/>
      <c r="BS135" s="152">
        <f t="shared" si="164"/>
        <v>0</v>
      </c>
      <c r="BT135" s="152">
        <f t="shared" si="165"/>
        <v>1.35E-7</v>
      </c>
      <c r="BU135" s="152" t="str">
        <f t="shared" si="166"/>
        <v>BC EMAX Unterföhring 2</v>
      </c>
      <c r="BV135" s="151">
        <f t="shared" si="167"/>
        <v>64</v>
      </c>
      <c r="BW135" s="152">
        <f t="shared" si="168"/>
        <v>0</v>
      </c>
      <c r="BX135" s="152">
        <f>IF(COUNTIF(BH135:BP135,"&gt;0")&lt;Spielorte!$A$23,0,BE135/Spielorte!$A$23)</f>
        <v>0</v>
      </c>
      <c r="BY135" s="152">
        <f t="shared" si="169"/>
        <v>1.35E-7</v>
      </c>
      <c r="BZ135" s="151">
        <f t="shared" si="157"/>
        <v>64</v>
      </c>
    </row>
    <row r="136" spans="1:78" ht="17.100000000000001" customHeight="1" x14ac:dyDescent="0.25">
      <c r="A136" s="413" t="s">
        <v>11</v>
      </c>
      <c r="B136" s="56" t="str">
        <f>IF(AA136=0,"",AA136)</f>
        <v/>
      </c>
      <c r="C136" s="57" t="str">
        <f t="shared" si="158"/>
        <v/>
      </c>
      <c r="D136" s="58" t="str">
        <f t="shared" si="158"/>
        <v/>
      </c>
      <c r="E136" s="397">
        <f>IF(AD136="","",AD136)</f>
        <v>0</v>
      </c>
      <c r="F136" s="58" t="str">
        <f t="shared" si="139"/>
        <v/>
      </c>
      <c r="G136" s="397">
        <f>IF(AF136="","",AF136)</f>
        <v>0</v>
      </c>
      <c r="H136" s="58" t="str">
        <f t="shared" si="140"/>
        <v/>
      </c>
      <c r="I136" s="397">
        <f>IF(AH136="","",AH136)</f>
        <v>0</v>
      </c>
      <c r="J136" s="58" t="str">
        <f t="shared" si="141"/>
        <v/>
      </c>
      <c r="K136" s="397">
        <f>IF(AJ136="","",AJ136)</f>
        <v>0</v>
      </c>
      <c r="L136" s="58" t="str">
        <f t="shared" si="142"/>
        <v/>
      </c>
      <c r="M136" s="397">
        <f>IF(AL136="","",AL136)</f>
        <v>0</v>
      </c>
      <c r="N136" s="58" t="str">
        <f t="shared" si="159"/>
        <v/>
      </c>
      <c r="O136" s="397">
        <f>IF(AN136="","",AN136)</f>
        <v>0</v>
      </c>
      <c r="P136" s="58" t="str">
        <f t="shared" si="143"/>
        <v/>
      </c>
      <c r="Q136" s="397">
        <f>IF(AP136="","",AP136)</f>
        <v>0</v>
      </c>
      <c r="R136" s="58" t="str">
        <f t="shared" si="144"/>
        <v/>
      </c>
      <c r="S136" s="397">
        <f>IF(AR136="","",AR136)</f>
        <v>0</v>
      </c>
      <c r="T136" s="58" t="str">
        <f t="shared" si="145"/>
        <v/>
      </c>
      <c r="U136" s="397">
        <f>IF(AT136="","",AT136)</f>
        <v>0</v>
      </c>
      <c r="V136" s="58" t="str">
        <f t="shared" si="146"/>
        <v/>
      </c>
      <c r="W136" s="397">
        <f>IF(AV136="","",AV136)</f>
        <v>0</v>
      </c>
      <c r="Z136" s="405" t="s">
        <v>11</v>
      </c>
      <c r="AA136" s="90" t="str">
        <f>IF(AB136=0,"",_xlfn.CONCAT(VLOOKUP(AB136,Starter!A:C,2,0)))</f>
        <v/>
      </c>
      <c r="AB136" s="81"/>
      <c r="AC136" s="132"/>
      <c r="AD136" s="91">
        <f>IF(SUM(AC136:AC138)+AC148=0,0,IF(SUM(ABS(AC136),ABS(AC137),ABS(AC138))=AC148,0.5,IF(SUM(ABS(AC136),ABS(AC137),ABS(AC138))&gt;AC148,1,0)))</f>
        <v>0</v>
      </c>
      <c r="AE136" s="132"/>
      <c r="AF136" s="91">
        <f>IF(SUM(AE136:AE138)+AE148=0,0,IF(SUM(ABS(AE136),ABS(AE137),ABS(AE138))=AE148,0.5,IF(SUM(ABS(AE136),ABS(AE137),ABS(AE138))&gt;AE148,1,0)))</f>
        <v>0</v>
      </c>
      <c r="AG136" s="132"/>
      <c r="AH136" s="91">
        <f>IF(SUM(AG136:AG138)+AG148=0,0,IF(SUM(ABS(AG136),ABS(AG137),ABS(AG138))=AG148,0.5,IF(SUM(ABS(AG136),ABS(AG137),ABS(AG138))&gt;AG148,1,0)))</f>
        <v>0</v>
      </c>
      <c r="AI136" s="132"/>
      <c r="AJ136" s="91">
        <f>IF(SUM(AI136:AI138)+AI148=0,0,IF(SUM(ABS(AI136),ABS(AI137),ABS(AI138))=AI148,0.5,IF(SUM(ABS(AI136),ABS(AI137),ABS(AI138))&gt;AI148,1,0)))</f>
        <v>0</v>
      </c>
      <c r="AK136" s="132"/>
      <c r="AL136" s="91">
        <f>IF(SUM(AK136:AK138)+AK148=0,0,IF(SUM(ABS(AK136),ABS(AK137),ABS(AK138))=AK148,0.5,IF(SUM(ABS(AK136),ABS(AK137),ABS(AK138))&gt;AK148,1,0)))</f>
        <v>0</v>
      </c>
      <c r="AM136" s="132"/>
      <c r="AN136" s="91">
        <f>IF(SUM(AM136:AM138)+AM148=0,0,IF(SUM(ABS(AM136),ABS(AM137),ABS(AM138))=AM148,0.5,IF(SUM(ABS(AM136),ABS(AM137),ABS(AM138))&gt;AM148,1,0)))</f>
        <v>0</v>
      </c>
      <c r="AO136" s="132"/>
      <c r="AP136" s="91">
        <f>IF(SUM(AO136:AO138)+AO148=0,0,IF(SUM(ABS(AO136),ABS(AO137),ABS(AO138))=AO148,0.5,IF(SUM(ABS(AO136),ABS(AO137),ABS(AO138))&gt;AO148,1,0)))</f>
        <v>0</v>
      </c>
      <c r="AQ136" s="132"/>
      <c r="AR136" s="91">
        <f>IF(SUM(AQ136:AQ138)+AQ148=0,0,IF(SUM(ABS(AQ136),ABS(AQ137),ABS(AQ138))=AQ148,0.5,IF(SUM(ABS(AQ136),ABS(AQ137),ABS(AQ138))&gt;AQ148,1,0)))</f>
        <v>0</v>
      </c>
      <c r="AS136" s="132"/>
      <c r="AT136" s="91">
        <f>IF(SUM(AS136:AS138)+AS148=0,0,IF(SUM(ABS(AS136),ABS(AS137),ABS(AS138))=AS148,0.5,IF(SUM(ABS(AS136),ABS(AS137),ABS(AS138))&gt;AS148,1,0)))</f>
        <v>0</v>
      </c>
      <c r="AU136" s="92">
        <f t="shared" si="147"/>
        <v>0</v>
      </c>
      <c r="AV136" s="93">
        <f>SUM(AD136+AF136+AH136+AJ136+AL136+AN136+AP136+AR136+AT136)</f>
        <v>0</v>
      </c>
      <c r="AW136" s="83"/>
      <c r="AX136" s="84"/>
      <c r="AZ136" s="47"/>
      <c r="BA136" s="149"/>
      <c r="BB136" s="150"/>
      <c r="BC136" s="151"/>
      <c r="BD136" s="154">
        <f t="shared" si="160"/>
        <v>0</v>
      </c>
      <c r="BE136" s="150">
        <f t="shared" si="161"/>
        <v>0</v>
      </c>
      <c r="BF136" s="152">
        <f t="shared" si="162"/>
        <v>0</v>
      </c>
      <c r="BG136" s="152">
        <f t="shared" si="163"/>
        <v>0</v>
      </c>
      <c r="BH136" s="152" t="str">
        <f t="shared" si="148"/>
        <v/>
      </c>
      <c r="BI136" s="152" t="str">
        <f t="shared" si="149"/>
        <v/>
      </c>
      <c r="BJ136" s="152" t="str">
        <f t="shared" si="150"/>
        <v/>
      </c>
      <c r="BK136" s="152" t="str">
        <f t="shared" si="151"/>
        <v/>
      </c>
      <c r="BL136" s="152" t="str">
        <f t="shared" si="152"/>
        <v/>
      </c>
      <c r="BM136" s="152" t="str">
        <f t="shared" si="153"/>
        <v/>
      </c>
      <c r="BN136" s="152" t="str">
        <f t="shared" si="154"/>
        <v/>
      </c>
      <c r="BO136" s="152" t="str">
        <f t="shared" si="155"/>
        <v/>
      </c>
      <c r="BP136" s="152" t="str">
        <f t="shared" si="156"/>
        <v/>
      </c>
      <c r="BQ136" s="153"/>
      <c r="BR136" s="151"/>
      <c r="BS136" s="152">
        <f t="shared" si="164"/>
        <v>0</v>
      </c>
      <c r="BT136" s="152">
        <f t="shared" si="165"/>
        <v>1.36E-7</v>
      </c>
      <c r="BU136" s="152" t="str">
        <f t="shared" si="166"/>
        <v>BC EMAX Unterföhring 2</v>
      </c>
      <c r="BV136" s="151">
        <f t="shared" si="167"/>
        <v>63</v>
      </c>
      <c r="BW136" s="152">
        <f t="shared" si="168"/>
        <v>0</v>
      </c>
      <c r="BX136" s="152">
        <f>IF(COUNTIF(BH136:BP136,"&gt;0")&lt;Spielorte!$A$23,0,BE136/Spielorte!$A$23)</f>
        <v>0</v>
      </c>
      <c r="BY136" s="152">
        <f t="shared" si="169"/>
        <v>1.36E-7</v>
      </c>
      <c r="BZ136" s="151">
        <f t="shared" si="157"/>
        <v>63</v>
      </c>
    </row>
    <row r="137" spans="1:78" ht="17.100000000000001" customHeight="1" x14ac:dyDescent="0.25">
      <c r="A137" s="414"/>
      <c r="B137" s="59" t="str">
        <f>IF(AA137=0,"",AA137)</f>
        <v/>
      </c>
      <c r="C137" s="60" t="str">
        <f t="shared" si="158"/>
        <v/>
      </c>
      <c r="D137" s="61" t="str">
        <f t="shared" si="158"/>
        <v/>
      </c>
      <c r="E137" s="398"/>
      <c r="F137" s="61" t="str">
        <f t="shared" si="139"/>
        <v/>
      </c>
      <c r="G137" s="398"/>
      <c r="H137" s="61" t="str">
        <f t="shared" si="140"/>
        <v/>
      </c>
      <c r="I137" s="398"/>
      <c r="J137" s="61" t="str">
        <f t="shared" si="141"/>
        <v/>
      </c>
      <c r="K137" s="398"/>
      <c r="L137" s="61" t="str">
        <f t="shared" si="142"/>
        <v/>
      </c>
      <c r="M137" s="398"/>
      <c r="N137" s="61" t="str">
        <f t="shared" si="159"/>
        <v/>
      </c>
      <c r="O137" s="398"/>
      <c r="P137" s="61" t="str">
        <f t="shared" si="143"/>
        <v/>
      </c>
      <c r="Q137" s="398"/>
      <c r="R137" s="61" t="str">
        <f t="shared" si="144"/>
        <v/>
      </c>
      <c r="S137" s="398"/>
      <c r="T137" s="61" t="str">
        <f t="shared" si="145"/>
        <v/>
      </c>
      <c r="U137" s="398"/>
      <c r="V137" s="61" t="str">
        <f t="shared" si="146"/>
        <v/>
      </c>
      <c r="W137" s="398"/>
      <c r="Z137" s="406"/>
      <c r="AA137" s="90" t="str">
        <f>IF(AB137=0,"",_xlfn.CONCAT(VLOOKUP(AB137,Starter!A:C,2,0)))</f>
        <v/>
      </c>
      <c r="AB137" s="80"/>
      <c r="AC137" s="130"/>
      <c r="AD137" s="94"/>
      <c r="AE137" s="130"/>
      <c r="AF137" s="94"/>
      <c r="AG137" s="130"/>
      <c r="AH137" s="94"/>
      <c r="AI137" s="130"/>
      <c r="AJ137" s="94"/>
      <c r="AK137" s="130"/>
      <c r="AL137" s="94"/>
      <c r="AM137" s="130"/>
      <c r="AN137" s="94"/>
      <c r="AO137" s="130"/>
      <c r="AP137" s="94"/>
      <c r="AQ137" s="130"/>
      <c r="AR137" s="94"/>
      <c r="AS137" s="130"/>
      <c r="AT137" s="94"/>
      <c r="AU137" s="95">
        <f t="shared" si="147"/>
        <v>0</v>
      </c>
      <c r="AV137" s="96"/>
      <c r="AW137" s="83"/>
      <c r="AX137" s="84"/>
      <c r="AZ137" s="47"/>
      <c r="BA137" s="149"/>
      <c r="BB137" s="150"/>
      <c r="BC137" s="151"/>
      <c r="BD137" s="154">
        <f t="shared" si="160"/>
        <v>0</v>
      </c>
      <c r="BE137" s="150">
        <f t="shared" si="161"/>
        <v>0</v>
      </c>
      <c r="BF137" s="152">
        <f t="shared" si="162"/>
        <v>0</v>
      </c>
      <c r="BG137" s="152">
        <f t="shared" si="163"/>
        <v>0</v>
      </c>
      <c r="BH137" s="152" t="str">
        <f t="shared" si="148"/>
        <v/>
      </c>
      <c r="BI137" s="152" t="str">
        <f t="shared" si="149"/>
        <v/>
      </c>
      <c r="BJ137" s="152" t="str">
        <f t="shared" si="150"/>
        <v/>
      </c>
      <c r="BK137" s="152" t="str">
        <f t="shared" si="151"/>
        <v/>
      </c>
      <c r="BL137" s="152" t="str">
        <f t="shared" si="152"/>
        <v/>
      </c>
      <c r="BM137" s="152" t="str">
        <f t="shared" si="153"/>
        <v/>
      </c>
      <c r="BN137" s="152" t="str">
        <f t="shared" si="154"/>
        <v/>
      </c>
      <c r="BO137" s="152" t="str">
        <f t="shared" si="155"/>
        <v/>
      </c>
      <c r="BP137" s="152" t="str">
        <f t="shared" si="156"/>
        <v/>
      </c>
      <c r="BQ137" s="153"/>
      <c r="BR137" s="151"/>
      <c r="BS137" s="152">
        <f t="shared" si="164"/>
        <v>0</v>
      </c>
      <c r="BT137" s="152">
        <f t="shared" si="165"/>
        <v>1.37E-7</v>
      </c>
      <c r="BU137" s="152" t="str">
        <f t="shared" si="166"/>
        <v>BC EMAX Unterföhring 2</v>
      </c>
      <c r="BV137" s="151">
        <f t="shared" si="167"/>
        <v>62</v>
      </c>
      <c r="BW137" s="152">
        <f t="shared" si="168"/>
        <v>0</v>
      </c>
      <c r="BX137" s="152">
        <f>IF(COUNTIF(BH137:BP137,"&gt;0")&lt;Spielorte!$A$23,0,BE137/Spielorte!$A$23)</f>
        <v>0</v>
      </c>
      <c r="BY137" s="152">
        <f t="shared" si="169"/>
        <v>1.37E-7</v>
      </c>
      <c r="BZ137" s="151">
        <f t="shared" si="157"/>
        <v>62</v>
      </c>
    </row>
    <row r="138" spans="1:78" ht="17.100000000000001" customHeight="1" thickBot="1" x14ac:dyDescent="0.3">
      <c r="A138" s="415"/>
      <c r="B138" s="62" t="str">
        <f>IF(AA138=0,"",AA138)</f>
        <v/>
      </c>
      <c r="C138" s="63" t="str">
        <f t="shared" si="158"/>
        <v/>
      </c>
      <c r="D138" s="52" t="str">
        <f t="shared" si="158"/>
        <v/>
      </c>
      <c r="E138" s="399"/>
      <c r="F138" s="52" t="str">
        <f t="shared" si="139"/>
        <v/>
      </c>
      <c r="G138" s="399"/>
      <c r="H138" s="52" t="str">
        <f t="shared" si="140"/>
        <v/>
      </c>
      <c r="I138" s="399"/>
      <c r="J138" s="52" t="str">
        <f t="shared" si="141"/>
        <v/>
      </c>
      <c r="K138" s="399"/>
      <c r="L138" s="52" t="str">
        <f t="shared" si="142"/>
        <v/>
      </c>
      <c r="M138" s="399"/>
      <c r="N138" s="52" t="str">
        <f t="shared" si="159"/>
        <v/>
      </c>
      <c r="O138" s="399"/>
      <c r="P138" s="52" t="str">
        <f t="shared" si="143"/>
        <v/>
      </c>
      <c r="Q138" s="399"/>
      <c r="R138" s="52" t="str">
        <f t="shared" si="144"/>
        <v/>
      </c>
      <c r="S138" s="399"/>
      <c r="T138" s="52" t="str">
        <f t="shared" si="145"/>
        <v/>
      </c>
      <c r="U138" s="399"/>
      <c r="V138" s="52" t="str">
        <f t="shared" si="146"/>
        <v/>
      </c>
      <c r="W138" s="399"/>
      <c r="Z138" s="407"/>
      <c r="AA138" s="90" t="str">
        <f>IF(AB138=0,"",_xlfn.CONCAT(VLOOKUP(AB138,Starter!A:C,2,0)))</f>
        <v/>
      </c>
      <c r="AB138" s="82"/>
      <c r="AC138" s="133"/>
      <c r="AD138" s="100"/>
      <c r="AE138" s="133"/>
      <c r="AF138" s="100"/>
      <c r="AG138" s="133"/>
      <c r="AH138" s="100"/>
      <c r="AI138" s="133"/>
      <c r="AJ138" s="100"/>
      <c r="AK138" s="133"/>
      <c r="AL138" s="100"/>
      <c r="AM138" s="133"/>
      <c r="AN138" s="100"/>
      <c r="AO138" s="133"/>
      <c r="AP138" s="100"/>
      <c r="AQ138" s="133"/>
      <c r="AR138" s="100"/>
      <c r="AS138" s="133"/>
      <c r="AT138" s="100"/>
      <c r="AU138" s="97">
        <f t="shared" si="147"/>
        <v>0</v>
      </c>
      <c r="AV138" s="98"/>
      <c r="AW138" s="83"/>
      <c r="AX138" s="84"/>
      <c r="AZ138" s="47"/>
      <c r="BA138" s="149"/>
      <c r="BB138" s="150"/>
      <c r="BC138" s="151"/>
      <c r="BD138" s="154">
        <f t="shared" si="160"/>
        <v>0</v>
      </c>
      <c r="BE138" s="150">
        <f t="shared" si="161"/>
        <v>0</v>
      </c>
      <c r="BF138" s="152">
        <f t="shared" si="162"/>
        <v>0</v>
      </c>
      <c r="BG138" s="152">
        <f t="shared" si="163"/>
        <v>0</v>
      </c>
      <c r="BH138" s="152" t="str">
        <f t="shared" si="148"/>
        <v/>
      </c>
      <c r="BI138" s="152" t="str">
        <f t="shared" si="149"/>
        <v/>
      </c>
      <c r="BJ138" s="152" t="str">
        <f t="shared" si="150"/>
        <v/>
      </c>
      <c r="BK138" s="152" t="str">
        <f t="shared" si="151"/>
        <v/>
      </c>
      <c r="BL138" s="152" t="str">
        <f t="shared" si="152"/>
        <v/>
      </c>
      <c r="BM138" s="152" t="str">
        <f t="shared" si="153"/>
        <v/>
      </c>
      <c r="BN138" s="152" t="str">
        <f t="shared" si="154"/>
        <v/>
      </c>
      <c r="BO138" s="152" t="str">
        <f t="shared" si="155"/>
        <v/>
      </c>
      <c r="BP138" s="152" t="str">
        <f t="shared" si="156"/>
        <v/>
      </c>
      <c r="BQ138" s="153"/>
      <c r="BR138" s="151"/>
      <c r="BS138" s="152">
        <f t="shared" si="164"/>
        <v>0</v>
      </c>
      <c r="BT138" s="152">
        <f t="shared" si="165"/>
        <v>1.3799999999999999E-7</v>
      </c>
      <c r="BU138" s="152" t="str">
        <f t="shared" si="166"/>
        <v>BC EMAX Unterföhring 2</v>
      </c>
      <c r="BV138" s="151">
        <f t="shared" si="167"/>
        <v>61</v>
      </c>
      <c r="BW138" s="152">
        <f t="shared" si="168"/>
        <v>0</v>
      </c>
      <c r="BX138" s="152">
        <f>IF(COUNTIF(BH138:BP138,"&gt;0")&lt;Spielorte!$A$23,0,BE138/Spielorte!$A$23)</f>
        <v>0</v>
      </c>
      <c r="BY138" s="152">
        <f t="shared" si="169"/>
        <v>1.3799999999999999E-7</v>
      </c>
      <c r="BZ138" s="151">
        <f t="shared" si="157"/>
        <v>61</v>
      </c>
    </row>
    <row r="139" spans="1:78" ht="27.75" customHeight="1" thickBot="1" x14ac:dyDescent="0.3">
      <c r="B139" s="64" t="str">
        <f>IF(AA139=0,"",AA139)</f>
        <v>Gesamt</v>
      </c>
      <c r="C139" s="65" t="str">
        <f t="shared" si="158"/>
        <v/>
      </c>
      <c r="D139" s="66" t="str">
        <f t="shared" si="158"/>
        <v/>
      </c>
      <c r="E139" s="67">
        <f>IF(AD139="","",AD139)</f>
        <v>0</v>
      </c>
      <c r="F139" s="66" t="str">
        <f t="shared" si="139"/>
        <v/>
      </c>
      <c r="G139" s="67">
        <f>IF(AF139="","",AF139)</f>
        <v>0</v>
      </c>
      <c r="H139" s="66" t="str">
        <f t="shared" si="140"/>
        <v/>
      </c>
      <c r="I139" s="67">
        <f>IF(AH139="","",AH139)</f>
        <v>0</v>
      </c>
      <c r="J139" s="66" t="str">
        <f t="shared" si="141"/>
        <v/>
      </c>
      <c r="K139" s="67">
        <f>IF(AJ139="","",AJ139)</f>
        <v>0</v>
      </c>
      <c r="L139" s="66" t="str">
        <f t="shared" si="142"/>
        <v/>
      </c>
      <c r="M139" s="67">
        <f>IF(AL139="","",AL139)</f>
        <v>0</v>
      </c>
      <c r="N139" s="66" t="str">
        <f t="shared" si="159"/>
        <v/>
      </c>
      <c r="O139" s="67">
        <f>IF(AN139="","",AN139)</f>
        <v>0</v>
      </c>
      <c r="P139" s="66" t="str">
        <f t="shared" si="143"/>
        <v/>
      </c>
      <c r="Q139" s="67">
        <f>IF(AP139="","",AP139)</f>
        <v>0</v>
      </c>
      <c r="R139" s="66" t="str">
        <f t="shared" si="144"/>
        <v/>
      </c>
      <c r="S139" s="67">
        <f>IF(AR139="","",AR139)</f>
        <v>0</v>
      </c>
      <c r="T139" s="66" t="str">
        <f t="shared" si="145"/>
        <v/>
      </c>
      <c r="U139" s="67">
        <f>IF(AT139="","",AT139)</f>
        <v>0</v>
      </c>
      <c r="V139" s="66" t="str">
        <f t="shared" si="146"/>
        <v/>
      </c>
      <c r="W139" s="67">
        <f>IF(AV139="","",AV139)</f>
        <v>0</v>
      </c>
      <c r="AA139" s="64" t="s">
        <v>960</v>
      </c>
      <c r="AB139" s="101"/>
      <c r="AC139" s="148">
        <f>ABS(SUM(AC127:AC129))+ABS(SUM(AC130:AC132))+ABS(SUM(AC133:AC135))+ABS(SUM(AC136:AC138))</f>
        <v>0</v>
      </c>
      <c r="AD139" s="102">
        <f>IF(AC139+AC149=0,0,IF(AC139=AC149,1.5,IF(AC139&gt;AC149,3,0)))</f>
        <v>0</v>
      </c>
      <c r="AE139" s="148">
        <f>ABS(SUM(AE127:AE129))+ABS(SUM(AE130:AE132))+ABS(SUM(AE133:AE135))+ABS(SUM(AE136:AE138))</f>
        <v>0</v>
      </c>
      <c r="AF139" s="102">
        <f>IF(AE139+AE149=0,0,IF(AE139=AE149,1.5,IF(AE139&gt;AE149,3,0)))</f>
        <v>0</v>
      </c>
      <c r="AG139" s="148">
        <f>ABS(SUM(AG127:AG129))+ABS(SUM(AG130:AG132))+ABS(SUM(AG133:AG135))+ABS(SUM(AG136:AG138))</f>
        <v>0</v>
      </c>
      <c r="AH139" s="102">
        <f>IF(AG139+AG149=0,0,IF(AG139=AG149,1.5,IF(AG139&gt;AG149,3,0)))</f>
        <v>0</v>
      </c>
      <c r="AI139" s="148">
        <f>ABS(SUM(AI127:AI129))+ABS(SUM(AI130:AI132))+ABS(SUM(AI133:AI135))+ABS(SUM(AI136:AI138))</f>
        <v>0</v>
      </c>
      <c r="AJ139" s="102">
        <f>IF(AI139+AI149=0,0,IF(AI139=AI149,1.5,IF(AI139&gt;AI149,3,0)))</f>
        <v>0</v>
      </c>
      <c r="AK139" s="148">
        <f>ABS(SUM(AK127:AK129))+ABS(SUM(AK130:AK132))+ABS(SUM(AK133:AK135))+ABS(SUM(AK136:AK138))</f>
        <v>0</v>
      </c>
      <c r="AL139" s="102">
        <f>IF(AK139+AK149=0,0,IF(AK139=AK149,1.5,IF(AK139&gt;AK149,3,0)))</f>
        <v>0</v>
      </c>
      <c r="AM139" s="148">
        <f>ABS(SUM(AM127:AM129))+ABS(SUM(AM130:AM132))+ABS(SUM(AM133:AM135))+ABS(SUM(AM136:AM138))</f>
        <v>0</v>
      </c>
      <c r="AN139" s="102">
        <f>IF(AM139+AM149=0,0,IF(AM139=AM149,1.5,IF(AM139&gt;AM149,3,0)))</f>
        <v>0</v>
      </c>
      <c r="AO139" s="148">
        <f>ABS(SUM(AO127:AO129))+ABS(SUM(AO130:AO132))+ABS(SUM(AO133:AO135))+ABS(SUM(AO136:AO138))</f>
        <v>0</v>
      </c>
      <c r="AP139" s="102">
        <f>IF(AO139+AO149=0,0,IF(AO139=AO149,1.5,IF(AO139&gt;AO149,3,0)))</f>
        <v>0</v>
      </c>
      <c r="AQ139" s="148">
        <f>ABS(SUM(AQ127:AQ129))+ABS(SUM(AQ130:AQ132))+ABS(SUM(AQ133:AQ135))+ABS(SUM(AQ136:AQ138))</f>
        <v>0</v>
      </c>
      <c r="AR139" s="102">
        <f>IF(AQ139+AQ149=0,0,IF(AQ139=AQ149,1.5,IF(AQ139&gt;AQ149,3,0)))</f>
        <v>0</v>
      </c>
      <c r="AS139" s="148">
        <f>ABS(SUM(AS127:AS129))+ABS(SUM(AS130:AS132))+ABS(SUM(AS133:AS135))+ABS(SUM(AS136:AS138))</f>
        <v>0</v>
      </c>
      <c r="AT139" s="102">
        <f>IF(AS139+AS149=0,0,IF(AS139=AS149,1.5,IF(AS139&gt;AS149,3,0)))</f>
        <v>0</v>
      </c>
      <c r="AU139" s="103">
        <f>SUM(AC139+AE139+AG139+AI139+AK139+AM139+AO139+AQ139+AS139)</f>
        <v>0</v>
      </c>
      <c r="AV139" s="104">
        <f>SUM(AD139+AF139+AH139+AJ139+AL139+AN139+AP139+AR139+AT139)</f>
        <v>0</v>
      </c>
      <c r="AW139" s="83"/>
      <c r="AX139" s="84"/>
      <c r="BA139" s="149"/>
      <c r="BB139" s="150"/>
      <c r="BC139" s="151"/>
      <c r="BQ139" s="153"/>
      <c r="BR139" s="151"/>
      <c r="BV139" s="151"/>
      <c r="BZ139" s="151"/>
    </row>
    <row r="140" spans="1:78" ht="24" customHeight="1" thickBot="1" x14ac:dyDescent="0.3">
      <c r="B140" s="68" t="str">
        <f>IF(AA140=0,"",AA140)</f>
        <v>Gesamt - Punkte</v>
      </c>
      <c r="C140" s="69" t="str">
        <f t="shared" si="158"/>
        <v/>
      </c>
      <c r="D140" s="69" t="str">
        <f t="shared" si="158"/>
        <v/>
      </c>
      <c r="E140" s="70">
        <f>IF(AD140="","",AD140)</f>
        <v>0</v>
      </c>
      <c r="F140" s="69" t="str">
        <f t="shared" si="139"/>
        <v/>
      </c>
      <c r="G140" s="70">
        <f>IF(AF140="","",AF140)</f>
        <v>0</v>
      </c>
      <c r="H140" s="69" t="str">
        <f t="shared" si="140"/>
        <v/>
      </c>
      <c r="I140" s="70">
        <f>IF(AH140="","",AH140)</f>
        <v>0</v>
      </c>
      <c r="J140" s="69" t="str">
        <f t="shared" si="141"/>
        <v/>
      </c>
      <c r="K140" s="70">
        <f>IF(AJ140="","",AJ140)</f>
        <v>0</v>
      </c>
      <c r="L140" s="69" t="str">
        <f t="shared" si="142"/>
        <v/>
      </c>
      <c r="M140" s="70">
        <f>IF(AL140="","",AL140)</f>
        <v>0</v>
      </c>
      <c r="N140" s="69" t="str">
        <f t="shared" si="159"/>
        <v/>
      </c>
      <c r="O140" s="70">
        <f>IF(AN140="","",AN140)</f>
        <v>0</v>
      </c>
      <c r="P140" s="69" t="str">
        <f t="shared" si="143"/>
        <v/>
      </c>
      <c r="Q140" s="70">
        <f>IF(AP140="","",AP140)</f>
        <v>0</v>
      </c>
      <c r="R140" s="69" t="str">
        <f t="shared" si="144"/>
        <v/>
      </c>
      <c r="S140" s="70">
        <f>IF(AR140="","",AR140)</f>
        <v>0</v>
      </c>
      <c r="T140" s="69" t="str">
        <f t="shared" si="145"/>
        <v/>
      </c>
      <c r="U140" s="70">
        <f>IF(AT140="","",AT140)</f>
        <v>0</v>
      </c>
      <c r="V140" s="69" t="str">
        <f t="shared" si="146"/>
        <v/>
      </c>
      <c r="W140" s="70">
        <f>IF(AV140="","",AV140)</f>
        <v>0</v>
      </c>
      <c r="AA140" s="68" t="s">
        <v>975</v>
      </c>
      <c r="AB140" s="69"/>
      <c r="AC140" s="69"/>
      <c r="AD140" s="105">
        <f>SUM(AD127:AD139)</f>
        <v>0</v>
      </c>
      <c r="AE140" s="69"/>
      <c r="AF140" s="105">
        <f>SUM(AF127:AF139)</f>
        <v>0</v>
      </c>
      <c r="AG140" s="69"/>
      <c r="AH140" s="105">
        <f>SUM(AH127:AH139)</f>
        <v>0</v>
      </c>
      <c r="AI140" s="69"/>
      <c r="AJ140" s="105">
        <f>SUM(AJ127:AJ139)</f>
        <v>0</v>
      </c>
      <c r="AK140" s="69"/>
      <c r="AL140" s="105">
        <f>SUM(AL127:AL139)</f>
        <v>0</v>
      </c>
      <c r="AM140" s="69"/>
      <c r="AN140" s="105">
        <f>SUM(AN127:AN139)</f>
        <v>0</v>
      </c>
      <c r="AO140" s="69"/>
      <c r="AP140" s="105">
        <f>SUM(AP127:AP139)</f>
        <v>0</v>
      </c>
      <c r="AQ140" s="69"/>
      <c r="AR140" s="105">
        <f>SUM(AR127:AR139)</f>
        <v>0</v>
      </c>
      <c r="AS140" s="69"/>
      <c r="AT140" s="105">
        <f>SUM(AT127:AT139)</f>
        <v>0</v>
      </c>
      <c r="AU140" s="69"/>
      <c r="AV140" s="106">
        <f>SUM(AV127:AV139)</f>
        <v>0</v>
      </c>
      <c r="AW140" s="83"/>
      <c r="AX140" s="84"/>
      <c r="BA140" s="149">
        <f>+AV140</f>
        <v>0</v>
      </c>
      <c r="BB140" s="150">
        <f>+AU139</f>
        <v>0</v>
      </c>
      <c r="BC140" s="151">
        <f>+AA122</f>
        <v>5</v>
      </c>
      <c r="BF140" s="152">
        <f>SUM(BF121:BF139)</f>
        <v>0</v>
      </c>
      <c r="BQ140" s="149">
        <f>+BB140/1000000+BA140</f>
        <v>0</v>
      </c>
      <c r="BR140" s="151">
        <f>RANK(BQ140,BQ:BQ)</f>
        <v>1</v>
      </c>
      <c r="BV140" s="151"/>
      <c r="BZ140" s="151"/>
    </row>
    <row r="141" spans="1:78" ht="11.25" customHeight="1" x14ac:dyDescent="0.25">
      <c r="B141" s="69"/>
      <c r="C141" s="69"/>
      <c r="D141" s="69"/>
      <c r="E141" s="1"/>
      <c r="F141" s="69"/>
      <c r="G141" s="1"/>
      <c r="H141" s="69"/>
      <c r="I141" s="1"/>
      <c r="J141" s="69"/>
      <c r="K141" s="1"/>
      <c r="L141" s="69"/>
      <c r="M141" s="1"/>
      <c r="N141" s="69"/>
      <c r="O141" s="1"/>
      <c r="P141" s="69"/>
      <c r="Q141" s="1"/>
      <c r="R141" s="69"/>
      <c r="S141" s="1"/>
      <c r="T141" s="69"/>
      <c r="U141" s="1"/>
      <c r="V141" s="69"/>
      <c r="W141" s="1"/>
      <c r="AA141" s="69"/>
      <c r="AB141" s="69"/>
      <c r="AC141" s="69"/>
      <c r="AD141" s="1"/>
      <c r="AE141" s="69"/>
      <c r="AF141" s="1"/>
      <c r="AG141" s="69"/>
      <c r="AH141" s="1"/>
      <c r="AI141" s="69"/>
      <c r="AJ141" s="1"/>
      <c r="AK141" s="69"/>
      <c r="AL141" s="1"/>
      <c r="AM141" s="69"/>
      <c r="AN141" s="1"/>
      <c r="AO141" s="69"/>
      <c r="AP141" s="1"/>
      <c r="AQ141" s="69"/>
      <c r="AR141" s="1"/>
      <c r="AS141" s="69"/>
      <c r="AT141" s="1"/>
      <c r="AU141" s="69"/>
      <c r="AV141" s="1"/>
      <c r="AW141" s="83"/>
      <c r="AX141" s="84"/>
      <c r="BA141" s="149"/>
      <c r="BB141" s="150"/>
      <c r="BC141" s="151"/>
      <c r="BQ141" s="153"/>
      <c r="BR141" s="151"/>
      <c r="BV141" s="151"/>
      <c r="BZ141" s="151"/>
    </row>
    <row r="142" spans="1:78" ht="12.75" customHeight="1" x14ac:dyDescent="0.25">
      <c r="B142" s="71" t="str">
        <f t="shared" ref="B142:Q142" si="170">IF(AA142=0,"",AA142)</f>
        <v>Gegner-Nr.:</v>
      </c>
      <c r="C142" s="72" t="str">
        <f t="shared" si="170"/>
        <v>&gt;&gt;&gt;&gt;</v>
      </c>
      <c r="D142" s="396">
        <f t="shared" si="170"/>
        <v>2</v>
      </c>
      <c r="E142" s="396" t="str">
        <f t="shared" si="170"/>
        <v/>
      </c>
      <c r="F142" s="396">
        <f t="shared" si="170"/>
        <v>7</v>
      </c>
      <c r="G142" s="396" t="str">
        <f t="shared" si="170"/>
        <v/>
      </c>
      <c r="H142" s="396">
        <f t="shared" si="170"/>
        <v>1</v>
      </c>
      <c r="I142" s="396" t="str">
        <f t="shared" si="170"/>
        <v/>
      </c>
      <c r="J142" s="396">
        <f t="shared" si="170"/>
        <v>8</v>
      </c>
      <c r="K142" s="396" t="str">
        <f t="shared" si="170"/>
        <v/>
      </c>
      <c r="L142" s="396">
        <f t="shared" si="170"/>
        <v>9</v>
      </c>
      <c r="M142" s="396" t="str">
        <f t="shared" si="170"/>
        <v/>
      </c>
      <c r="N142" s="396">
        <f t="shared" si="170"/>
        <v>3</v>
      </c>
      <c r="O142" s="396" t="str">
        <f t="shared" si="170"/>
        <v/>
      </c>
      <c r="P142" s="396">
        <f t="shared" si="170"/>
        <v>4</v>
      </c>
      <c r="Q142" s="396" t="str">
        <f t="shared" si="170"/>
        <v/>
      </c>
      <c r="R142" s="396">
        <f t="shared" ref="L142:U144" si="171">IF(AQ142=0,"",AQ142)</f>
        <v>10</v>
      </c>
      <c r="S142" s="396" t="str">
        <f t="shared" si="171"/>
        <v/>
      </c>
      <c r="T142" s="396">
        <f t="shared" si="171"/>
        <v>6</v>
      </c>
      <c r="U142" s="396" t="str">
        <f t="shared" si="171"/>
        <v/>
      </c>
      <c r="V142" s="412"/>
      <c r="W142" s="412"/>
      <c r="AA142" s="71" t="s">
        <v>958</v>
      </c>
      <c r="AB142" s="72" t="s">
        <v>959</v>
      </c>
      <c r="AC142" s="418">
        <f>VLOOKUP($AA122,Schlüssel!$A$5:$DG$14,103)</f>
        <v>2</v>
      </c>
      <c r="AD142" s="419"/>
      <c r="AE142" s="418">
        <f>VLOOKUP($AA122,Schlüssel!$A$5:$EK$14,104)</f>
        <v>7</v>
      </c>
      <c r="AF142" s="419"/>
      <c r="AG142" s="418">
        <f>VLOOKUP($AA122,Schlüssel!$A$5:$EK$14,105)</f>
        <v>1</v>
      </c>
      <c r="AH142" s="419"/>
      <c r="AI142" s="418">
        <f>VLOOKUP($AA122,Schlüssel!$A$5:$EK$14,106)</f>
        <v>8</v>
      </c>
      <c r="AJ142" s="419"/>
      <c r="AK142" s="418">
        <f>VLOOKUP($AA122,Schlüssel!$A$5:$EK$14,107)</f>
        <v>9</v>
      </c>
      <c r="AL142" s="419"/>
      <c r="AM142" s="418">
        <f>VLOOKUP($AA122,Schlüssel!$A$5:$EK$14,108)</f>
        <v>3</v>
      </c>
      <c r="AN142" s="419"/>
      <c r="AO142" s="418">
        <f>VLOOKUP($AA122,Schlüssel!$A$5:$EK$14,109)</f>
        <v>4</v>
      </c>
      <c r="AP142" s="419"/>
      <c r="AQ142" s="418">
        <f>VLOOKUP($AA122,Schlüssel!$A$5:$EK$14,110)</f>
        <v>10</v>
      </c>
      <c r="AR142" s="419"/>
      <c r="AS142" s="418">
        <f>VLOOKUP($AA122,Schlüssel!$A$5:$EK$14,111)</f>
        <v>6</v>
      </c>
      <c r="AT142" s="419"/>
      <c r="AU142" s="107"/>
      <c r="AV142" s="107"/>
      <c r="AW142" s="83"/>
      <c r="AX142" s="84"/>
      <c r="BA142" s="149"/>
      <c r="BB142" s="150"/>
      <c r="BC142" s="151"/>
      <c r="BQ142" s="153"/>
      <c r="BR142" s="151"/>
      <c r="BV142" s="151"/>
      <c r="BZ142" s="151"/>
    </row>
    <row r="143" spans="1:78" ht="28.5" customHeight="1" x14ac:dyDescent="0.25">
      <c r="B143" s="73" t="str">
        <f t="shared" ref="B143:K144" si="172">IF(AA143=0,"",AA143)</f>
        <v/>
      </c>
      <c r="C143" s="69" t="str">
        <f t="shared" si="172"/>
        <v/>
      </c>
      <c r="D143" s="409" t="str">
        <f t="shared" si="172"/>
        <v>BK München 3</v>
      </c>
      <c r="E143" s="410" t="str">
        <f t="shared" si="172"/>
        <v/>
      </c>
      <c r="F143" s="409" t="str">
        <f t="shared" si="172"/>
        <v>Bowlinghaus Bamberg 1</v>
      </c>
      <c r="G143" s="410" t="str">
        <f t="shared" si="172"/>
        <v/>
      </c>
      <c r="H143" s="409" t="str">
        <f t="shared" si="172"/>
        <v>BC Comet Nürnberg</v>
      </c>
      <c r="I143" s="410" t="str">
        <f t="shared" si="172"/>
        <v/>
      </c>
      <c r="J143" s="409" t="str">
        <f t="shared" si="172"/>
        <v>Schanzer Ingolstadt 1</v>
      </c>
      <c r="K143" s="410" t="str">
        <f t="shared" si="172"/>
        <v/>
      </c>
      <c r="L143" s="409" t="str">
        <f t="shared" si="171"/>
        <v>Werdenfels 1</v>
      </c>
      <c r="M143" s="410" t="str">
        <f t="shared" si="171"/>
        <v/>
      </c>
      <c r="N143" s="409" t="str">
        <f t="shared" si="171"/>
        <v>SG DJK Rimpar 1</v>
      </c>
      <c r="O143" s="410" t="str">
        <f t="shared" si="171"/>
        <v/>
      </c>
      <c r="P143" s="409" t="str">
        <f t="shared" si="171"/>
        <v>SG Rottendorf 1</v>
      </c>
      <c r="Q143" s="410" t="str">
        <f t="shared" si="171"/>
        <v/>
      </c>
      <c r="R143" s="409" t="str">
        <f t="shared" si="171"/>
        <v>Donaubowler Regensburg 1</v>
      </c>
      <c r="S143" s="410" t="str">
        <f t="shared" si="171"/>
        <v/>
      </c>
      <c r="T143" s="409" t="str">
        <f t="shared" si="171"/>
        <v>Bajuwaren München 1</v>
      </c>
      <c r="U143" s="410" t="str">
        <f t="shared" si="171"/>
        <v/>
      </c>
      <c r="V143" s="411"/>
      <c r="W143" s="411"/>
      <c r="AA143" s="73"/>
      <c r="AB143" s="69"/>
      <c r="AC143" s="409" t="str">
        <f>VLOOKUP(AC142,Schlüssel!$A$5:$K$14,2)</f>
        <v>BK München 3</v>
      </c>
      <c r="AD143" s="410"/>
      <c r="AE143" s="409" t="str">
        <f>VLOOKUP(AE142,Schlüssel!$A$5:$K$14,2)</f>
        <v>Bowlinghaus Bamberg 1</v>
      </c>
      <c r="AF143" s="410"/>
      <c r="AG143" s="409" t="str">
        <f>VLOOKUP(AG142,Schlüssel!$A$5:$K$14,2)</f>
        <v>BC Comet Nürnberg</v>
      </c>
      <c r="AH143" s="410"/>
      <c r="AI143" s="409" t="str">
        <f>VLOOKUP(AI142,Schlüssel!$A$5:$K$14,2)</f>
        <v>Schanzer Ingolstadt 1</v>
      </c>
      <c r="AJ143" s="410"/>
      <c r="AK143" s="409" t="str">
        <f>VLOOKUP(AK142,Schlüssel!$A$5:$K$14,2)</f>
        <v>Werdenfels 1</v>
      </c>
      <c r="AL143" s="410"/>
      <c r="AM143" s="409" t="str">
        <f>VLOOKUP(AM142,Schlüssel!$A$5:$K$14,2)</f>
        <v>SG DJK Rimpar 1</v>
      </c>
      <c r="AN143" s="410"/>
      <c r="AO143" s="409" t="str">
        <f>VLOOKUP(AO142,Schlüssel!$A$5:$K$14,2)</f>
        <v>SG Rottendorf 1</v>
      </c>
      <c r="AP143" s="410"/>
      <c r="AQ143" s="409" t="str">
        <f>VLOOKUP(AQ142,Schlüssel!$A$5:$K$14,2)</f>
        <v>Donaubowler Regensburg 1</v>
      </c>
      <c r="AR143" s="410"/>
      <c r="AS143" s="409" t="str">
        <f>VLOOKUP(AS142,Schlüssel!$A$5:$K$14,2)</f>
        <v>Bajuwaren München 1</v>
      </c>
      <c r="AT143" s="410"/>
      <c r="AU143" s="108"/>
      <c r="AV143" s="108"/>
      <c r="AW143" s="83"/>
      <c r="AX143" s="84"/>
      <c r="BA143" s="149"/>
      <c r="BB143" s="150"/>
      <c r="BC143" s="151"/>
      <c r="BQ143" s="153"/>
      <c r="BR143" s="151"/>
      <c r="BV143" s="151"/>
      <c r="BZ143" s="151"/>
    </row>
    <row r="144" spans="1:78" ht="12" customHeight="1" x14ac:dyDescent="0.25">
      <c r="B144" s="73" t="str">
        <f t="shared" si="172"/>
        <v/>
      </c>
      <c r="C144" s="69" t="str">
        <f t="shared" si="172"/>
        <v/>
      </c>
      <c r="D144" s="395" t="str">
        <f t="shared" si="172"/>
        <v/>
      </c>
      <c r="E144" s="395" t="str">
        <f t="shared" si="172"/>
        <v/>
      </c>
      <c r="F144" s="395" t="str">
        <f t="shared" si="172"/>
        <v/>
      </c>
      <c r="G144" s="395" t="str">
        <f t="shared" si="172"/>
        <v/>
      </c>
      <c r="H144" s="395" t="str">
        <f t="shared" si="172"/>
        <v/>
      </c>
      <c r="I144" s="395" t="str">
        <f t="shared" si="172"/>
        <v/>
      </c>
      <c r="J144" s="395" t="str">
        <f t="shared" si="172"/>
        <v/>
      </c>
      <c r="K144" s="395" t="str">
        <f t="shared" si="172"/>
        <v/>
      </c>
      <c r="L144" s="395" t="str">
        <f t="shared" si="171"/>
        <v/>
      </c>
      <c r="M144" s="395" t="str">
        <f t="shared" si="171"/>
        <v/>
      </c>
      <c r="N144" s="395" t="str">
        <f t="shared" si="171"/>
        <v/>
      </c>
      <c r="O144" s="395" t="str">
        <f t="shared" si="171"/>
        <v/>
      </c>
      <c r="P144" s="395" t="str">
        <f t="shared" si="171"/>
        <v/>
      </c>
      <c r="Q144" s="395" t="str">
        <f t="shared" si="171"/>
        <v/>
      </c>
      <c r="R144" s="395" t="str">
        <f t="shared" si="171"/>
        <v/>
      </c>
      <c r="S144" s="395" t="str">
        <f t="shared" si="171"/>
        <v/>
      </c>
      <c r="T144" s="395" t="str">
        <f t="shared" si="171"/>
        <v/>
      </c>
      <c r="U144" s="408" t="str">
        <f t="shared" si="171"/>
        <v/>
      </c>
      <c r="V144" s="301"/>
      <c r="W144" s="301"/>
      <c r="AA144" s="73"/>
      <c r="AB144" s="69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78"/>
      <c r="AV144" s="78"/>
      <c r="AW144" s="83"/>
      <c r="AX144" s="84"/>
      <c r="BA144" s="149"/>
      <c r="BB144" s="150"/>
      <c r="BC144" s="151"/>
      <c r="BQ144" s="153"/>
      <c r="BR144" s="151"/>
      <c r="BV144" s="151"/>
      <c r="BZ144" s="151"/>
    </row>
    <row r="145" spans="1:78" ht="15.9" customHeight="1" x14ac:dyDescent="0.25">
      <c r="B145" s="391" t="str">
        <f t="shared" ref="B145:C149" si="173">IF(AA145=0,"",AA145)</f>
        <v>Spieler 1</v>
      </c>
      <c r="C145" s="392" t="str">
        <f t="shared" si="173"/>
        <v/>
      </c>
      <c r="D145" s="393">
        <f>IF(AC145=301,"",AC145)</f>
        <v>0</v>
      </c>
      <c r="E145" s="393" t="str">
        <f>IF(AD145=0,"",AD145)</f>
        <v/>
      </c>
      <c r="F145" s="393">
        <f>IF(AE145=301,"",AE145)</f>
        <v>0</v>
      </c>
      <c r="G145" s="393" t="str">
        <f>IF(AF145=0,"",AF145)</f>
        <v/>
      </c>
      <c r="H145" s="393">
        <f>IF(AG145=301,"",AG145)</f>
        <v>0</v>
      </c>
      <c r="I145" s="393" t="str">
        <f>IF(AH145=0,"",AH145)</f>
        <v/>
      </c>
      <c r="J145" s="393">
        <f>IF(AI145=301,"",AI145)</f>
        <v>0</v>
      </c>
      <c r="K145" s="393" t="str">
        <f>IF(AJ145=0,"",AJ145)</f>
        <v/>
      </c>
      <c r="L145" s="393">
        <f>IF(AK145=301,"",AK145)</f>
        <v>0</v>
      </c>
      <c r="M145" s="393" t="str">
        <f>IF(AL145=0,"",AL145)</f>
        <v/>
      </c>
      <c r="N145" s="393">
        <f>IF(AM145=301,"",AM145)</f>
        <v>0</v>
      </c>
      <c r="O145" s="393" t="str">
        <f>IF(AN145=0,"",AN145)</f>
        <v/>
      </c>
      <c r="P145" s="393">
        <f>IF(AO145=301,"",AO145)</f>
        <v>0</v>
      </c>
      <c r="Q145" s="393" t="str">
        <f>IF(AP145=0,"",AP145)</f>
        <v/>
      </c>
      <c r="R145" s="393">
        <f>IF(AQ145=301,"",AQ145)</f>
        <v>0</v>
      </c>
      <c r="S145" s="393" t="str">
        <f>IF(AR145=0,"",AR145)</f>
        <v/>
      </c>
      <c r="T145" s="393">
        <f>IF(AS145=301,"",AS145)</f>
        <v>0</v>
      </c>
      <c r="U145" s="393" t="str">
        <f>IF(AT145=0,"",AT145)</f>
        <v/>
      </c>
      <c r="V145" s="404"/>
      <c r="W145" s="404"/>
      <c r="AA145" s="74" t="s">
        <v>0</v>
      </c>
      <c r="AB145" s="75"/>
      <c r="AC145" s="420">
        <f>ABS(INDEX(AC:AC,MATCH(AC142,$AA:$AA,0)+5)+INDEX(AC:AC,MATCH(AC142,$AA:$AA,0)+6)+INDEX(AC:AC,MATCH(AC142,$AA:$AA,0)+7))</f>
        <v>0</v>
      </c>
      <c r="AD145" s="421"/>
      <c r="AE145" s="420">
        <f>ABS(INDEX(AE:AE,MATCH(AE142,$AA:$AA,0)+5)+INDEX(AE:AE,MATCH(AE142,$AA:$AA,0)+6)+INDEX(AE:AE,MATCH(AE142,$AA:$AA,0)+7))</f>
        <v>0</v>
      </c>
      <c r="AF145" s="421"/>
      <c r="AG145" s="420">
        <f>ABS(INDEX(AG:AG,MATCH(AG142,$AA:$AA,0)+5)+INDEX(AG:AG,MATCH(AG142,$AA:$AA,0)+6)+INDEX(AG:AG,MATCH(AG142,$AA:$AA,0)+7))</f>
        <v>0</v>
      </c>
      <c r="AH145" s="421"/>
      <c r="AI145" s="420">
        <f>ABS(INDEX(AI:AI,MATCH(AI142,$AA:$AA,0)+5)+INDEX(AI:AI,MATCH(AI142,$AA:$AA,0)+6)+INDEX(AI:AI,MATCH(AI142,$AA:$AA,0)+7))</f>
        <v>0</v>
      </c>
      <c r="AJ145" s="421"/>
      <c r="AK145" s="420">
        <f>ABS(INDEX(AK:AK,MATCH(AK142,$AA:$AA,0)+5)+INDEX(AK:AK,MATCH(AK142,$AA:$AA,0)+6)+INDEX(AK:AK,MATCH(AK142,$AA:$AA,0)+7))</f>
        <v>0</v>
      </c>
      <c r="AL145" s="421"/>
      <c r="AM145" s="420">
        <f>ABS(INDEX(AM:AM,MATCH(AM142,$AA:$AA,0)+5)+INDEX(AM:AM,MATCH(AM142,$AA:$AA,0)+6)+INDEX(AM:AM,MATCH(AM142,$AA:$AA,0)+7))</f>
        <v>0</v>
      </c>
      <c r="AN145" s="421"/>
      <c r="AO145" s="420">
        <f>ABS(INDEX(AO:AO,MATCH(AO142,$AA:$AA,0)+5)+INDEX(AO:AO,MATCH(AO142,$AA:$AA,0)+6)+INDEX(AO:AO,MATCH(AO142,$AA:$AA,0)+7))</f>
        <v>0</v>
      </c>
      <c r="AP145" s="421"/>
      <c r="AQ145" s="420">
        <f>ABS(INDEX(AQ:AQ,MATCH(AQ142,$AA:$AA,0)+5)+INDEX(AQ:AQ,MATCH(AQ142,$AA:$AA,0)+6)+INDEX(AQ:AQ,MATCH(AQ142,$AA:$AA,0)+7))</f>
        <v>0</v>
      </c>
      <c r="AR145" s="421"/>
      <c r="AS145" s="420">
        <f>ABS(INDEX(AS:AS,MATCH(AS142,$AA:$AA,0)+5)+INDEX(AS:AS,MATCH(AS142,$AA:$AA,0)+6)+INDEX(AS:AS,MATCH(AS142,$AA:$AA,0)+7))</f>
        <v>0</v>
      </c>
      <c r="AT145" s="421"/>
      <c r="AU145" s="1"/>
      <c r="AV145" s="1"/>
      <c r="AW145" s="83"/>
      <c r="AX145" s="84"/>
      <c r="BA145" s="149"/>
      <c r="BB145" s="150"/>
      <c r="BC145" s="151"/>
      <c r="BQ145" s="153"/>
      <c r="BR145" s="151"/>
      <c r="BV145" s="151"/>
      <c r="BZ145" s="151"/>
    </row>
    <row r="146" spans="1:78" ht="15.9" customHeight="1" x14ac:dyDescent="0.25">
      <c r="B146" s="391" t="str">
        <f t="shared" si="173"/>
        <v>Spieler 2</v>
      </c>
      <c r="C146" s="392" t="str">
        <f t="shared" si="173"/>
        <v/>
      </c>
      <c r="D146" s="393">
        <f>IF(AC146=301,"",AC146)</f>
        <v>0</v>
      </c>
      <c r="E146" s="393" t="str">
        <f>IF(AD146=0,"",AD146)</f>
        <v/>
      </c>
      <c r="F146" s="393">
        <f>IF(AE146=301,"",AE146)</f>
        <v>0</v>
      </c>
      <c r="G146" s="393" t="str">
        <f>IF(AF146=0,"",AF146)</f>
        <v/>
      </c>
      <c r="H146" s="393">
        <f>IF(AG146=301,"",AG146)</f>
        <v>0</v>
      </c>
      <c r="I146" s="393" t="str">
        <f>IF(AH146=0,"",AH146)</f>
        <v/>
      </c>
      <c r="J146" s="393">
        <f>IF(AI146=301,"",AI146)</f>
        <v>0</v>
      </c>
      <c r="K146" s="393" t="str">
        <f>IF(AJ146=0,"",AJ146)</f>
        <v/>
      </c>
      <c r="L146" s="393">
        <f>IF(AK146=301,"",AK146)</f>
        <v>0</v>
      </c>
      <c r="M146" s="393" t="str">
        <f>IF(AL146=0,"",AL146)</f>
        <v/>
      </c>
      <c r="N146" s="393">
        <f>IF(AM146=301,"",AM146)</f>
        <v>0</v>
      </c>
      <c r="O146" s="393" t="str">
        <f>IF(AN146=0,"",AN146)</f>
        <v/>
      </c>
      <c r="P146" s="393">
        <f>IF(AO146=301,"",AO146)</f>
        <v>0</v>
      </c>
      <c r="Q146" s="393" t="str">
        <f>IF(AP146=0,"",AP146)</f>
        <v/>
      </c>
      <c r="R146" s="393">
        <f>IF(AQ146=301,"",AQ146)</f>
        <v>0</v>
      </c>
      <c r="S146" s="393" t="str">
        <f>IF(AR146=0,"",AR146)</f>
        <v/>
      </c>
      <c r="T146" s="393">
        <f>IF(AS146=301,"",AS146)</f>
        <v>0</v>
      </c>
      <c r="U146" s="393" t="str">
        <f>IF(AT146=0,"",AT146)</f>
        <v/>
      </c>
      <c r="V146" s="404"/>
      <c r="W146" s="404"/>
      <c r="AA146" s="74" t="s">
        <v>2</v>
      </c>
      <c r="AB146" s="75"/>
      <c r="AC146" s="422">
        <f>ABS(INDEX(AC:AC,MATCH(AC142,$AA:$AA,0)+8)+INDEX(AC:AC,MATCH(AC142,$AA:$AA,0)+9)+INDEX(AC:AC,MATCH(AC142,$AA:$AA,0)+10))</f>
        <v>0</v>
      </c>
      <c r="AD146" s="423"/>
      <c r="AE146" s="422">
        <f>ABS(INDEX(AE:AE,MATCH(AE142,$AA:$AA,0)+8)+INDEX(AE:AE,MATCH(AE142,$AA:$AA,0)+9)+INDEX(AE:AE,MATCH(AE142,$AA:$AA,0)+10))</f>
        <v>0</v>
      </c>
      <c r="AF146" s="423"/>
      <c r="AG146" s="422">
        <f>ABS(INDEX(AG:AG,MATCH(AG142,$AA:$AA,0)+8)+INDEX(AG:AG,MATCH(AG142,$AA:$AA,0)+9)+INDEX(AG:AG,MATCH(AG142,$AA:$AA,0)+10))</f>
        <v>0</v>
      </c>
      <c r="AH146" s="423"/>
      <c r="AI146" s="422">
        <f>ABS(INDEX(AI:AI,MATCH(AI142,$AA:$AA,0)+8)+INDEX(AI:AI,MATCH(AI142,$AA:$AA,0)+9)+INDEX(AI:AI,MATCH(AI142,$AA:$AA,0)+10))</f>
        <v>0</v>
      </c>
      <c r="AJ146" s="423"/>
      <c r="AK146" s="422">
        <f>ABS(INDEX(AK:AK,MATCH(AK142,$AA:$AA,0)+8)+INDEX(AK:AK,MATCH(AK142,$AA:$AA,0)+9)+INDEX(AK:AK,MATCH(AK142,$AA:$AA,0)+10))</f>
        <v>0</v>
      </c>
      <c r="AL146" s="423"/>
      <c r="AM146" s="422">
        <f>ABS(INDEX(AM:AM,MATCH(AM142,$AA:$AA,0)+8)+INDEX(AM:AM,MATCH(AM142,$AA:$AA,0)+9)+INDEX(AM:AM,MATCH(AM142,$AA:$AA,0)+10))</f>
        <v>0</v>
      </c>
      <c r="AN146" s="423"/>
      <c r="AO146" s="422">
        <f>ABS(INDEX(AO:AO,MATCH(AO142,$AA:$AA,0)+8)+INDEX(AO:AO,MATCH(AO142,$AA:$AA,0)+9)+INDEX(AO:AO,MATCH(AO142,$AA:$AA,0)+10))</f>
        <v>0</v>
      </c>
      <c r="AP146" s="423"/>
      <c r="AQ146" s="422">
        <f>ABS(INDEX(AQ:AQ,MATCH(AQ142,$AA:$AA,0)+8)+INDEX(AQ:AQ,MATCH(AQ142,$AA:$AA,0)+9)+INDEX(AQ:AQ,MATCH(AQ142,$AA:$AA,0)+10))</f>
        <v>0</v>
      </c>
      <c r="AR146" s="423"/>
      <c r="AS146" s="422">
        <f>ABS(INDEX(AS:AS,MATCH(AS142,$AA:$AA,0)+8)+INDEX(AS:AS,MATCH(AS142,$AA:$AA,0)+9)+INDEX(AS:AS,MATCH(AS142,$AA:$AA,0)+10))</f>
        <v>0</v>
      </c>
      <c r="AT146" s="423"/>
      <c r="AU146" s="1"/>
      <c r="AV146" s="1"/>
      <c r="AW146" s="83"/>
      <c r="AX146" s="84"/>
      <c r="BA146" s="149"/>
      <c r="BB146" s="150"/>
      <c r="BC146" s="151"/>
      <c r="BQ146" s="153"/>
      <c r="BR146" s="151"/>
      <c r="BV146" s="151"/>
      <c r="BZ146" s="151"/>
    </row>
    <row r="147" spans="1:78" ht="15.9" customHeight="1" x14ac:dyDescent="0.25">
      <c r="B147" s="391" t="str">
        <f t="shared" si="173"/>
        <v>Spieler 3</v>
      </c>
      <c r="C147" s="392" t="str">
        <f t="shared" si="173"/>
        <v/>
      </c>
      <c r="D147" s="393">
        <f>IF(AC147=301,"",AC147)</f>
        <v>0</v>
      </c>
      <c r="E147" s="393" t="str">
        <f>IF(AD147=0,"",AD147)</f>
        <v/>
      </c>
      <c r="F147" s="393">
        <f>IF(AE147=301,"",AE147)</f>
        <v>0</v>
      </c>
      <c r="G147" s="393" t="str">
        <f>IF(AF147=0,"",AF147)</f>
        <v/>
      </c>
      <c r="H147" s="393">
        <f>IF(AG147=301,"",AG147)</f>
        <v>0</v>
      </c>
      <c r="I147" s="393" t="str">
        <f>IF(AH147=0,"",AH147)</f>
        <v/>
      </c>
      <c r="J147" s="393">
        <f>IF(AI147=301,"",AI147)</f>
        <v>0</v>
      </c>
      <c r="K147" s="393" t="str">
        <f>IF(AJ147=0,"",AJ147)</f>
        <v/>
      </c>
      <c r="L147" s="393">
        <f>IF(AK147=301,"",AK147)</f>
        <v>0</v>
      </c>
      <c r="M147" s="393" t="str">
        <f>IF(AL147=0,"",AL147)</f>
        <v/>
      </c>
      <c r="N147" s="393">
        <f>IF(AM147=301,"",AM147)</f>
        <v>0</v>
      </c>
      <c r="O147" s="393" t="str">
        <f>IF(AN147=0,"",AN147)</f>
        <v/>
      </c>
      <c r="P147" s="393">
        <f>IF(AO147=301,"",AO147)</f>
        <v>0</v>
      </c>
      <c r="Q147" s="393" t="str">
        <f>IF(AP147=0,"",AP147)</f>
        <v/>
      </c>
      <c r="R147" s="393">
        <f>IF(AQ147=301,"",AQ147)</f>
        <v>0</v>
      </c>
      <c r="S147" s="393" t="str">
        <f>IF(AR147=0,"",AR147)</f>
        <v/>
      </c>
      <c r="T147" s="393">
        <f>IF(AS147=301,"",AS147)</f>
        <v>0</v>
      </c>
      <c r="U147" s="393" t="str">
        <f>IF(AT147=0,"",AT147)</f>
        <v/>
      </c>
      <c r="V147" s="404"/>
      <c r="W147" s="404"/>
      <c r="AA147" s="74" t="s">
        <v>3</v>
      </c>
      <c r="AB147" s="75"/>
      <c r="AC147" s="422">
        <f>ABS(INDEX(AC:AC,MATCH(AC142,$AA:$AA,0)+11)+INDEX(AC:AC,MATCH(AC142,$AA:$AA,0)+12)+INDEX(AC:AC,MATCH(AC142,$AA:$AA,0)+13))</f>
        <v>0</v>
      </c>
      <c r="AD147" s="423"/>
      <c r="AE147" s="422">
        <f>ABS(INDEX(AE:AE,MATCH(AE142,$AA:$AA,0)+11)+INDEX(AE:AE,MATCH(AE142,$AA:$AA,0)+12)+INDEX(AE:AE,MATCH(AE142,$AA:$AA,0)+13))</f>
        <v>0</v>
      </c>
      <c r="AF147" s="423"/>
      <c r="AG147" s="422">
        <f>ABS(INDEX(AG:AG,MATCH(AG142,$AA:$AA,0)+11)+INDEX(AG:AG,MATCH(AG142,$AA:$AA,0)+12)+INDEX(AG:AG,MATCH(AG142,$AA:$AA,0)+13))</f>
        <v>0</v>
      </c>
      <c r="AH147" s="423"/>
      <c r="AI147" s="422">
        <f>ABS(INDEX(AI:AI,MATCH(AI142,$AA:$AA,0)+11)+INDEX(AI:AI,MATCH(AI142,$AA:$AA,0)+12)+INDEX(AI:AI,MATCH(AI142,$AA:$AA,0)+13))</f>
        <v>0</v>
      </c>
      <c r="AJ147" s="423"/>
      <c r="AK147" s="422">
        <f>ABS(INDEX(AK:AK,MATCH(AK142,$AA:$AA,0)+11)+INDEX(AK:AK,MATCH(AK142,$AA:$AA,0)+12)+INDEX(AK:AK,MATCH(AK142,$AA:$AA,0)+13))</f>
        <v>0</v>
      </c>
      <c r="AL147" s="423"/>
      <c r="AM147" s="422">
        <f>ABS(INDEX(AM:AM,MATCH(AM142,$AA:$AA,0)+11)+INDEX(AM:AM,MATCH(AM142,$AA:$AA,0)+12)+INDEX(AM:AM,MATCH(AM142,$AA:$AA,0)+13))</f>
        <v>0</v>
      </c>
      <c r="AN147" s="423"/>
      <c r="AO147" s="422">
        <f>ABS(INDEX(AO:AO,MATCH(AO142,$AA:$AA,0)+11)+INDEX(AO:AO,MATCH(AO142,$AA:$AA,0)+12)+INDEX(AO:AO,MATCH(AO142,$AA:$AA,0)+13))</f>
        <v>0</v>
      </c>
      <c r="AP147" s="423"/>
      <c r="AQ147" s="422">
        <f>ABS(INDEX(AQ:AQ,MATCH(AQ142,$AA:$AA,0)+11)+INDEX(AQ:AQ,MATCH(AQ142,$AA:$AA,0)+12)+INDEX(AQ:AQ,MATCH(AQ142,$AA:$AA,0)+13))</f>
        <v>0</v>
      </c>
      <c r="AR147" s="423"/>
      <c r="AS147" s="422">
        <f>ABS(INDEX(AS:AS,MATCH(AS142,$AA:$AA,0)+11)+INDEX(AS:AS,MATCH(AS142,$AA:$AA,0)+12)+INDEX(AS:AS,MATCH(AS142,$AA:$AA,0)+13))</f>
        <v>0</v>
      </c>
      <c r="AT147" s="423"/>
      <c r="AU147" s="1"/>
      <c r="AV147" s="1"/>
      <c r="AW147" s="83"/>
      <c r="AX147" s="84"/>
      <c r="BA147" s="149"/>
      <c r="BB147" s="150"/>
      <c r="BC147" s="151"/>
      <c r="BQ147" s="153"/>
      <c r="BR147" s="151"/>
      <c r="BV147" s="151"/>
      <c r="BZ147" s="151"/>
    </row>
    <row r="148" spans="1:78" ht="15.9" customHeight="1" x14ac:dyDescent="0.25">
      <c r="B148" s="391" t="str">
        <f t="shared" si="173"/>
        <v>Spieler 4</v>
      </c>
      <c r="C148" s="392" t="str">
        <f t="shared" si="173"/>
        <v/>
      </c>
      <c r="D148" s="393">
        <f>IF(AC148=301,"",AC148)</f>
        <v>0</v>
      </c>
      <c r="E148" s="393" t="str">
        <f>IF(AD148=0,"",AD148)</f>
        <v/>
      </c>
      <c r="F148" s="393">
        <f>IF(AE148=301,"",AE148)</f>
        <v>0</v>
      </c>
      <c r="G148" s="393" t="str">
        <f>IF(AF148=0,"",AF148)</f>
        <v/>
      </c>
      <c r="H148" s="393">
        <f>IF(AG148=301,"",AG148)</f>
        <v>0</v>
      </c>
      <c r="I148" s="393" t="str">
        <f>IF(AH148=0,"",AH148)</f>
        <v/>
      </c>
      <c r="J148" s="393">
        <f>IF(AI148=301,"",AI148)</f>
        <v>0</v>
      </c>
      <c r="K148" s="393" t="str">
        <f>IF(AJ148=0,"",AJ148)</f>
        <v/>
      </c>
      <c r="L148" s="393">
        <f>IF(AK148=301,"",AK148)</f>
        <v>0</v>
      </c>
      <c r="M148" s="393" t="str">
        <f>IF(AL148=0,"",AL148)</f>
        <v/>
      </c>
      <c r="N148" s="393">
        <f>IF(AM148=301,"",AM148)</f>
        <v>0</v>
      </c>
      <c r="O148" s="393" t="str">
        <f>IF(AN148=0,"",AN148)</f>
        <v/>
      </c>
      <c r="P148" s="393">
        <f>IF(AO148=301,"",AO148)</f>
        <v>0</v>
      </c>
      <c r="Q148" s="393" t="str">
        <f>IF(AP148=0,"",AP148)</f>
        <v/>
      </c>
      <c r="R148" s="393">
        <f>IF(AQ148=301,"",AQ148)</f>
        <v>0</v>
      </c>
      <c r="S148" s="393" t="str">
        <f>IF(AR148=0,"",AR148)</f>
        <v/>
      </c>
      <c r="T148" s="393">
        <f>IF(AS148=301,"",AS148)</f>
        <v>0</v>
      </c>
      <c r="U148" s="393" t="str">
        <f>IF(AT148=0,"",AT148)</f>
        <v/>
      </c>
      <c r="V148" s="404"/>
      <c r="W148" s="404"/>
      <c r="AA148" s="74" t="s">
        <v>11</v>
      </c>
      <c r="AB148" s="75"/>
      <c r="AC148" s="422">
        <f>ABS(INDEX(AC:AC,MATCH(AC142,$AA:$AA,0)+14)+INDEX(AC:AC,MATCH(AC142,$AA:$AA,0)+15)+INDEX(AC:AC,MATCH(AC142,$AA:$AA,0)+16))</f>
        <v>0</v>
      </c>
      <c r="AD148" s="423"/>
      <c r="AE148" s="422">
        <f>ABS(INDEX(AE:AE,MATCH(AE142,$AA:$AA,0)+14)+INDEX(AE:AE,MATCH(AE142,$AA:$AA,0)+15)+INDEX(AE:AE,MATCH(AE142,$AA:$AA,0)+16))</f>
        <v>0</v>
      </c>
      <c r="AF148" s="423"/>
      <c r="AG148" s="422">
        <f>ABS(INDEX(AG:AG,MATCH(AG142,$AA:$AA,0)+14)+INDEX(AG:AG,MATCH(AG142,$AA:$AA,0)+15)+INDEX(AG:AG,MATCH(AG142,$AA:$AA,0)+16))</f>
        <v>0</v>
      </c>
      <c r="AH148" s="423"/>
      <c r="AI148" s="422">
        <f>ABS(INDEX(AI:AI,MATCH(AI142,$AA:$AA,0)+14)+INDEX(AI:AI,MATCH(AI142,$AA:$AA,0)+15)+INDEX(AI:AI,MATCH(AI142,$AA:$AA,0)+16))</f>
        <v>0</v>
      </c>
      <c r="AJ148" s="423"/>
      <c r="AK148" s="422">
        <f>ABS(INDEX(AK:AK,MATCH(AK142,$AA:$AA,0)+14)+INDEX(AK:AK,MATCH(AK142,$AA:$AA,0)+15)+INDEX(AK:AK,MATCH(AK142,$AA:$AA,0)+16))</f>
        <v>0</v>
      </c>
      <c r="AL148" s="423"/>
      <c r="AM148" s="422">
        <f>ABS(INDEX(AM:AM,MATCH(AM142,$AA:$AA,0)+14)+INDEX(AM:AM,MATCH(AM142,$AA:$AA,0)+15)+INDEX(AM:AM,MATCH(AM142,$AA:$AA,0)+16))</f>
        <v>0</v>
      </c>
      <c r="AN148" s="423"/>
      <c r="AO148" s="422">
        <f>ABS(INDEX(AO:AO,MATCH(AO142,$AA:$AA,0)+14)+INDEX(AO:AO,MATCH(AO142,$AA:$AA,0)+15)+INDEX(AO:AO,MATCH(AO142,$AA:$AA,0)+16))</f>
        <v>0</v>
      </c>
      <c r="AP148" s="423"/>
      <c r="AQ148" s="422">
        <f>ABS(INDEX(AQ:AQ,MATCH(AQ142,$AA:$AA,0)+14)+INDEX(AQ:AQ,MATCH(AQ142,$AA:$AA,0)+15)+INDEX(AQ:AQ,MATCH(AQ142,$AA:$AA,0)+16))</f>
        <v>0</v>
      </c>
      <c r="AR148" s="423"/>
      <c r="AS148" s="422">
        <f>ABS(INDEX(AS:AS,MATCH(AS142,$AA:$AA,0)+14)+INDEX(AS:AS,MATCH(AS142,$AA:$AA,0)+15)+INDEX(AS:AS,MATCH(AS142,$AA:$AA,0)+16))</f>
        <v>0</v>
      </c>
      <c r="AT148" s="423"/>
      <c r="AU148" s="1"/>
      <c r="AV148" s="1"/>
      <c r="AW148" s="83"/>
      <c r="AX148" s="84"/>
      <c r="BA148" s="149"/>
      <c r="BB148" s="150"/>
      <c r="BC148" s="151"/>
      <c r="BQ148" s="153"/>
      <c r="BR148" s="151"/>
      <c r="BV148" s="151"/>
      <c r="BZ148" s="151"/>
    </row>
    <row r="149" spans="1:78" ht="15.9" customHeight="1" x14ac:dyDescent="0.25">
      <c r="B149" s="388" t="str">
        <f t="shared" si="173"/>
        <v>Gesamt</v>
      </c>
      <c r="C149" s="389" t="str">
        <f t="shared" si="173"/>
        <v/>
      </c>
      <c r="D149" s="394">
        <f>IF(AC149=1505,"",AC149)</f>
        <v>0</v>
      </c>
      <c r="E149" s="394" t="str">
        <f>IF(AD149=0,"",AD149)</f>
        <v/>
      </c>
      <c r="F149" s="394">
        <f>IF(AE149=1505,"",AE149)</f>
        <v>0</v>
      </c>
      <c r="G149" s="394" t="str">
        <f>IF(AF149=0,"",AF149)</f>
        <v/>
      </c>
      <c r="H149" s="394">
        <f>IF(AG149=1505,"",AG149)</f>
        <v>0</v>
      </c>
      <c r="I149" s="394" t="str">
        <f>IF(AH149=0,"",AH149)</f>
        <v/>
      </c>
      <c r="J149" s="394">
        <f>IF(AI149=1505,"",AI149)</f>
        <v>0</v>
      </c>
      <c r="K149" s="394" t="str">
        <f>IF(AJ149=0,"",AJ149)</f>
        <v/>
      </c>
      <c r="L149" s="394">
        <f>IF(AK149=1505,"",AK149)</f>
        <v>0</v>
      </c>
      <c r="M149" s="394" t="str">
        <f>IF(AL149=0,"",AL149)</f>
        <v/>
      </c>
      <c r="N149" s="394">
        <f>IF(AM149=1505,"",AM149)</f>
        <v>0</v>
      </c>
      <c r="O149" s="394" t="str">
        <f>IF(AN149=0,"",AN149)</f>
        <v/>
      </c>
      <c r="P149" s="394">
        <f>IF(AO149=1505,"",AO149)</f>
        <v>0</v>
      </c>
      <c r="Q149" s="394" t="str">
        <f>IF(AP149=0,"",AP149)</f>
        <v/>
      </c>
      <c r="R149" s="394">
        <f>IF(AQ149=1505,"",AQ149)</f>
        <v>0</v>
      </c>
      <c r="S149" s="394" t="str">
        <f>IF(AR149=0,"",AR149)</f>
        <v/>
      </c>
      <c r="T149" s="394">
        <f>IF(AS149=1505,"",AS149)</f>
        <v>0</v>
      </c>
      <c r="U149" s="394" t="str">
        <f>IF(AT149=0,"",AT149)</f>
        <v/>
      </c>
      <c r="V149" s="290"/>
      <c r="W149" s="290"/>
      <c r="AA149" s="76" t="s">
        <v>960</v>
      </c>
      <c r="AB149" s="77"/>
      <c r="AC149" s="388">
        <f>SUM(AC145:AC148)</f>
        <v>0</v>
      </c>
      <c r="AD149" s="389"/>
      <c r="AE149" s="388">
        <f>SUM(AE145:AE148)</f>
        <v>0</v>
      </c>
      <c r="AF149" s="389"/>
      <c r="AG149" s="388">
        <f>SUM(AG145:AG148)</f>
        <v>0</v>
      </c>
      <c r="AH149" s="389"/>
      <c r="AI149" s="388">
        <f>SUM(AI145:AI148)</f>
        <v>0</v>
      </c>
      <c r="AJ149" s="389"/>
      <c r="AK149" s="388">
        <f>SUM(AK145:AK148)</f>
        <v>0</v>
      </c>
      <c r="AL149" s="389"/>
      <c r="AM149" s="388">
        <f>SUM(AM145:AM148)</f>
        <v>0</v>
      </c>
      <c r="AN149" s="389"/>
      <c r="AO149" s="388">
        <f>SUM(AO145:AO148)</f>
        <v>0</v>
      </c>
      <c r="AP149" s="389"/>
      <c r="AQ149" s="388">
        <f>SUM(AQ145:AQ148)</f>
        <v>0</v>
      </c>
      <c r="AR149" s="389"/>
      <c r="AS149" s="388">
        <f>SUM(AS145:AS148)</f>
        <v>0</v>
      </c>
      <c r="AT149" s="389"/>
      <c r="AU149" s="69"/>
      <c r="AV149" s="69"/>
      <c r="AW149" s="83"/>
      <c r="AX149" s="84"/>
      <c r="BA149" s="149"/>
      <c r="BB149" s="150"/>
      <c r="BC149" s="151"/>
      <c r="BQ149" s="153"/>
      <c r="BR149" s="151"/>
      <c r="BV149" s="151"/>
      <c r="BZ149" s="151"/>
    </row>
    <row r="150" spans="1:78" ht="10.5" customHeight="1" x14ac:dyDescent="0.25">
      <c r="B150" s="78"/>
      <c r="C150" s="6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AA150" s="78"/>
      <c r="AB150" s="69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83"/>
      <c r="AX150" s="84"/>
      <c r="BA150" s="149"/>
      <c r="BB150" s="150"/>
      <c r="BC150" s="151"/>
      <c r="BQ150" s="153"/>
      <c r="BR150" s="151"/>
      <c r="BV150" s="151"/>
      <c r="BZ150" s="151"/>
    </row>
    <row r="151" spans="1:78" ht="21" customHeight="1" x14ac:dyDescent="0.4">
      <c r="B151" s="28" t="str">
        <f>AA151</f>
        <v>Team-Nr.</v>
      </c>
      <c r="C151" s="29"/>
      <c r="D151" s="28" t="str">
        <f>AC151</f>
        <v>Liga:</v>
      </c>
      <c r="E151" s="31"/>
      <c r="F151" s="390" t="str">
        <f>AE151</f>
        <v>Bayernliga Herren</v>
      </c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2"/>
      <c r="S151" s="33" t="s">
        <v>955</v>
      </c>
      <c r="T151" s="34"/>
      <c r="U151" s="401" t="str">
        <f>AT151</f>
        <v>11.04./12.04.</v>
      </c>
      <c r="V151" s="402"/>
      <c r="W151" s="403"/>
      <c r="X151" s="386"/>
      <c r="Y151" s="387"/>
      <c r="Z151" s="387"/>
      <c r="AA151" s="28" t="s">
        <v>974</v>
      </c>
      <c r="AB151" s="29"/>
      <c r="AC151" s="30" t="s">
        <v>953</v>
      </c>
      <c r="AD151" s="31"/>
      <c r="AE151" s="29" t="str">
        <f>Schlüssel!$C$1</f>
        <v>Bayernliga Herren</v>
      </c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32"/>
      <c r="AR151" s="33" t="s">
        <v>955</v>
      </c>
      <c r="AS151" s="34"/>
      <c r="AT151" s="401" t="str">
        <f>VLOOKUP(AS152,Spielorte!$A$1:$C$6,2)</f>
        <v>11.04./12.04.</v>
      </c>
      <c r="AU151" s="402"/>
      <c r="AV151" s="403"/>
      <c r="AW151" s="83"/>
      <c r="AX151" s="84"/>
      <c r="BA151" s="149" t="s">
        <v>1117</v>
      </c>
      <c r="BB151" s="150" t="s">
        <v>972</v>
      </c>
      <c r="BC151" s="151" t="s">
        <v>991</v>
      </c>
      <c r="BD151" s="152" t="s">
        <v>990</v>
      </c>
      <c r="BE151" s="152" t="s">
        <v>972</v>
      </c>
      <c r="BF151" s="152" t="s">
        <v>992</v>
      </c>
      <c r="BG151" s="152" t="s">
        <v>1028</v>
      </c>
      <c r="BH151" s="152" t="s">
        <v>1118</v>
      </c>
      <c r="BI151" s="152" t="s">
        <v>1119</v>
      </c>
      <c r="BJ151" s="152" t="s">
        <v>1120</v>
      </c>
      <c r="BK151" s="152" t="s">
        <v>1121</v>
      </c>
      <c r="BL151" s="152" t="s">
        <v>1122</v>
      </c>
      <c r="BM151" s="152" t="s">
        <v>1129</v>
      </c>
      <c r="BN151" s="152" t="s">
        <v>1130</v>
      </c>
      <c r="BO151" s="152" t="s">
        <v>1131</v>
      </c>
      <c r="BP151" s="152" t="s">
        <v>1132</v>
      </c>
      <c r="BQ151" s="153" t="s">
        <v>1123</v>
      </c>
      <c r="BR151" s="151" t="s">
        <v>993</v>
      </c>
      <c r="BS151" s="152" t="s">
        <v>1124</v>
      </c>
      <c r="BT151" s="152" t="s">
        <v>1125</v>
      </c>
      <c r="BU151" s="152" t="s">
        <v>991</v>
      </c>
      <c r="BV151" s="151" t="s">
        <v>993</v>
      </c>
      <c r="BW151" s="153" t="s">
        <v>1126</v>
      </c>
      <c r="BX151" s="152" t="s">
        <v>1127</v>
      </c>
      <c r="BY151" s="152" t="s">
        <v>1128</v>
      </c>
      <c r="BZ151" s="151" t="s">
        <v>993</v>
      </c>
    </row>
    <row r="152" spans="1:78" ht="17.25" customHeight="1" thickBot="1" x14ac:dyDescent="0.45">
      <c r="B152" s="37">
        <f>AA152</f>
        <v>6</v>
      </c>
      <c r="D152" s="30" t="s">
        <v>954</v>
      </c>
      <c r="E152" s="38"/>
      <c r="F152" s="400" t="str">
        <f>AE152</f>
        <v>Unterföhring Dreambowl Palace</v>
      </c>
      <c r="G152" s="400"/>
      <c r="H152" s="400"/>
      <c r="I152" s="400"/>
      <c r="J152" s="400"/>
      <c r="K152" s="400"/>
      <c r="L152" s="400"/>
      <c r="M152" s="400"/>
      <c r="N152" s="400"/>
      <c r="O152" s="400"/>
      <c r="P152" s="39"/>
      <c r="Q152" s="39"/>
      <c r="S152" s="33" t="s">
        <v>952</v>
      </c>
      <c r="T152" s="40">
        <f>AS152</f>
        <v>6</v>
      </c>
      <c r="U152" s="34"/>
      <c r="V152" s="34"/>
      <c r="Z152" s="36"/>
      <c r="AA152" s="37">
        <v>6</v>
      </c>
      <c r="AC152" s="30" t="s">
        <v>954</v>
      </c>
      <c r="AD152" s="38"/>
      <c r="AE152" s="85" t="str">
        <f>VLOOKUP(AS152,Spielorte!$A$1:$C$6,3)</f>
        <v>Unterföhring Dreambowl Palace</v>
      </c>
      <c r="AF152" s="85"/>
      <c r="AG152" s="85"/>
      <c r="AH152" s="85"/>
      <c r="AI152" s="85"/>
      <c r="AJ152" s="85"/>
      <c r="AK152" s="85"/>
      <c r="AL152" s="85"/>
      <c r="AM152" s="85"/>
      <c r="AN152" s="85"/>
      <c r="AO152" s="39"/>
      <c r="AP152" s="39"/>
      <c r="AR152" s="33" t="s">
        <v>952</v>
      </c>
      <c r="AS152" s="40">
        <v>6</v>
      </c>
      <c r="AT152" s="34"/>
      <c r="AU152" s="34"/>
      <c r="AW152" s="83"/>
      <c r="AX152" s="84"/>
      <c r="BA152" s="149"/>
      <c r="BB152" s="150"/>
      <c r="BC152" s="151"/>
      <c r="BQ152" s="153"/>
      <c r="BR152" s="151"/>
      <c r="BV152" s="151"/>
      <c r="BW152" s="153"/>
      <c r="BZ152" s="151"/>
    </row>
    <row r="153" spans="1:78" ht="15.75" customHeight="1" thickBot="1" x14ac:dyDescent="0.3">
      <c r="B153" s="41" t="str">
        <f>VLOOKUP(B152,Schlüssel!$A$5:$B$14,2)</f>
        <v>Bajuwaren München 1</v>
      </c>
      <c r="C153" s="42"/>
      <c r="D153" s="43"/>
      <c r="E153" s="44"/>
      <c r="F153" s="45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AA153" s="41" t="str">
        <f>VLOOKUP(AA152,Schlüssel!$A$5:$B$14,2)</f>
        <v>Bajuwaren München 1</v>
      </c>
      <c r="AB153" s="42"/>
      <c r="AC153" s="43"/>
      <c r="AD153" s="44"/>
      <c r="AE153" s="45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W153" s="83"/>
      <c r="AX153" s="84"/>
      <c r="BA153" s="149"/>
      <c r="BB153" s="150"/>
      <c r="BC153" s="151"/>
      <c r="BQ153" s="153"/>
      <c r="BR153" s="151"/>
      <c r="BV153" s="151"/>
      <c r="BW153" s="153"/>
      <c r="BZ153" s="151"/>
    </row>
    <row r="154" spans="1:78" ht="13.8" thickBot="1" x14ac:dyDescent="0.3">
      <c r="A154" s="4"/>
      <c r="B154" s="28"/>
      <c r="C154" s="47"/>
      <c r="D154" s="48" t="s">
        <v>10</v>
      </c>
      <c r="E154" s="28">
        <f>VLOOKUP($B$2,Schlüssel!$A$5:$DZ$14,13)</f>
        <v>7</v>
      </c>
      <c r="F154" s="49" t="s">
        <v>10</v>
      </c>
      <c r="G154" s="28">
        <f>VLOOKUP($B$2,Schlüssel!$A$5:$DZ$14,14)</f>
        <v>6</v>
      </c>
      <c r="H154" s="49" t="s">
        <v>10</v>
      </c>
      <c r="I154" s="28">
        <f>VLOOKUP($B$2,Schlüssel!$A$5:$DZ$14,15)</f>
        <v>9</v>
      </c>
      <c r="J154" s="49" t="s">
        <v>10</v>
      </c>
      <c r="K154" s="28">
        <f>VLOOKUP($B$2,Schlüssel!$A$5:$DZ$14,16)</f>
        <v>11</v>
      </c>
      <c r="L154" s="49" t="s">
        <v>10</v>
      </c>
      <c r="M154" s="28">
        <f>VLOOKUP($B$2,Schlüssel!$A$5:$DZ$14,17)</f>
        <v>3</v>
      </c>
      <c r="N154" s="49" t="s">
        <v>10</v>
      </c>
      <c r="O154" s="28">
        <f>VLOOKUP($B$2,Schlüssel!$A$5:$DZ$14,18)</f>
        <v>5</v>
      </c>
      <c r="P154" s="49" t="s">
        <v>10</v>
      </c>
      <c r="Q154" s="28">
        <f>VLOOKUP($B$2,Schlüssel!$A$5:$DZ$14,19)</f>
        <v>12</v>
      </c>
      <c r="R154" s="49" t="s">
        <v>10</v>
      </c>
      <c r="S154" s="28">
        <f>VLOOKUP($B$2,Schlüssel!$A$5:$DZ$14,20)</f>
        <v>10</v>
      </c>
      <c r="T154" s="49" t="s">
        <v>10</v>
      </c>
      <c r="U154" s="28">
        <f>VLOOKUP($B$2,Schlüssel!$A$5:$DZ$14,21)</f>
        <v>4</v>
      </c>
      <c r="Z154" s="2"/>
      <c r="AA154" s="28"/>
      <c r="AB154" s="47"/>
      <c r="AC154" s="48" t="s">
        <v>10</v>
      </c>
      <c r="AD154" s="28">
        <f>VLOOKUP(AA152,Schlüssel!$A$5:$DZ$14,113)</f>
        <v>18</v>
      </c>
      <c r="AE154" s="49" t="s">
        <v>10</v>
      </c>
      <c r="AF154" s="28">
        <f>VLOOKUP(AA152,Schlüssel!$A$5:$DZ$14,114)</f>
        <v>16</v>
      </c>
      <c r="AG154" s="49" t="s">
        <v>10</v>
      </c>
      <c r="AH154" s="28">
        <f>VLOOKUP(AA152,Schlüssel!$A$5:$DZ$14,115)</f>
        <v>12</v>
      </c>
      <c r="AI154" s="49" t="s">
        <v>10</v>
      </c>
      <c r="AJ154" s="28">
        <f>VLOOKUP(AA152,Schlüssel!$A$5:$DZ$14,116)</f>
        <v>14</v>
      </c>
      <c r="AK154" s="49" t="s">
        <v>10</v>
      </c>
      <c r="AL154" s="28">
        <f>VLOOKUP(AA152,Schlüssel!$A$5:$DZ$14,117)</f>
        <v>19</v>
      </c>
      <c r="AM154" s="49" t="s">
        <v>10</v>
      </c>
      <c r="AN154" s="28">
        <f>VLOOKUP(AA152,Schlüssel!$A$5:$DZ$14,118)</f>
        <v>13</v>
      </c>
      <c r="AO154" s="49" t="s">
        <v>10</v>
      </c>
      <c r="AP154" s="28">
        <f>VLOOKUP(AA152,Schlüssel!$A$5:$DZ$14,119)</f>
        <v>17</v>
      </c>
      <c r="AQ154" s="49" t="s">
        <v>10</v>
      </c>
      <c r="AR154" s="28">
        <f>VLOOKUP(AA152,Schlüssel!$A$5:$DZ$14,120)</f>
        <v>20</v>
      </c>
      <c r="AS154" s="49" t="s">
        <v>10</v>
      </c>
      <c r="AT154" s="28">
        <f>VLOOKUP(AA152,Schlüssel!$A$5:$DZ$14,121)</f>
        <v>15</v>
      </c>
      <c r="AW154" s="83"/>
      <c r="AX154" s="84"/>
      <c r="BA154" s="149"/>
      <c r="BB154" s="150"/>
      <c r="BC154" s="151"/>
      <c r="BQ154" s="153"/>
      <c r="BR154" s="151"/>
      <c r="BV154" s="151"/>
      <c r="BW154" s="153"/>
      <c r="BZ154" s="151"/>
    </row>
    <row r="155" spans="1:78" ht="20.25" customHeight="1" x14ac:dyDescent="0.25">
      <c r="B155" s="50" t="s">
        <v>1</v>
      </c>
      <c r="C155" s="51"/>
      <c r="D155" s="388" t="s">
        <v>961</v>
      </c>
      <c r="E155" s="389"/>
      <c r="F155" s="388" t="s">
        <v>962</v>
      </c>
      <c r="G155" s="389"/>
      <c r="H155" s="388" t="s">
        <v>963</v>
      </c>
      <c r="I155" s="389"/>
      <c r="J155" s="388" t="s">
        <v>964</v>
      </c>
      <c r="K155" s="389"/>
      <c r="L155" s="388" t="s">
        <v>965</v>
      </c>
      <c r="M155" s="389"/>
      <c r="N155" s="388" t="s">
        <v>966</v>
      </c>
      <c r="O155" s="389"/>
      <c r="P155" s="388" t="s">
        <v>967</v>
      </c>
      <c r="Q155" s="389"/>
      <c r="R155" s="388" t="s">
        <v>968</v>
      </c>
      <c r="S155" s="389"/>
      <c r="T155" s="388" t="s">
        <v>969</v>
      </c>
      <c r="U155" s="389"/>
      <c r="V155" s="416" t="s">
        <v>960</v>
      </c>
      <c r="W155" s="417"/>
      <c r="AA155" s="50" t="s">
        <v>1</v>
      </c>
      <c r="AB155" s="51"/>
      <c r="AC155" s="76" t="s">
        <v>961</v>
      </c>
      <c r="AD155" s="77"/>
      <c r="AE155" s="76" t="s">
        <v>962</v>
      </c>
      <c r="AF155" s="77"/>
      <c r="AG155" s="76" t="s">
        <v>963</v>
      </c>
      <c r="AH155" s="77"/>
      <c r="AI155" s="76" t="s">
        <v>964</v>
      </c>
      <c r="AJ155" s="77"/>
      <c r="AK155" s="76" t="s">
        <v>965</v>
      </c>
      <c r="AL155" s="77"/>
      <c r="AM155" s="76" t="s">
        <v>966</v>
      </c>
      <c r="AN155" s="77"/>
      <c r="AO155" s="76" t="s">
        <v>967</v>
      </c>
      <c r="AP155" s="77"/>
      <c r="AQ155" s="76" t="s">
        <v>968</v>
      </c>
      <c r="AR155" s="77"/>
      <c r="AS155" s="76" t="s">
        <v>969</v>
      </c>
      <c r="AT155" s="86"/>
      <c r="AU155" s="87" t="s">
        <v>960</v>
      </c>
      <c r="AV155" s="88"/>
      <c r="AW155" s="83"/>
      <c r="AX155" s="84"/>
      <c r="BA155" s="149"/>
      <c r="BB155" s="150"/>
      <c r="BC155" s="151"/>
      <c r="BQ155" s="153"/>
      <c r="BR155" s="151"/>
      <c r="BV155" s="151"/>
      <c r="BZ155" s="151"/>
    </row>
    <row r="156" spans="1:78" ht="15" customHeight="1" thickBot="1" x14ac:dyDescent="0.3">
      <c r="B156" s="52" t="s">
        <v>970</v>
      </c>
      <c r="C156" s="53" t="s">
        <v>971</v>
      </c>
      <c r="D156" s="54" t="s">
        <v>972</v>
      </c>
      <c r="E156" s="54" t="s">
        <v>973</v>
      </c>
      <c r="F156" s="54" t="s">
        <v>972</v>
      </c>
      <c r="G156" s="54" t="s">
        <v>973</v>
      </c>
      <c r="H156" s="54" t="s">
        <v>972</v>
      </c>
      <c r="I156" s="54" t="s">
        <v>973</v>
      </c>
      <c r="J156" s="54" t="s">
        <v>972</v>
      </c>
      <c r="K156" s="54" t="s">
        <v>973</v>
      </c>
      <c r="L156" s="54" t="s">
        <v>972</v>
      </c>
      <c r="M156" s="54" t="s">
        <v>973</v>
      </c>
      <c r="N156" s="54" t="s">
        <v>972</v>
      </c>
      <c r="O156" s="54" t="s">
        <v>973</v>
      </c>
      <c r="P156" s="54" t="s">
        <v>972</v>
      </c>
      <c r="Q156" s="54" t="s">
        <v>973</v>
      </c>
      <c r="R156" s="54" t="s">
        <v>972</v>
      </c>
      <c r="S156" s="54" t="s">
        <v>973</v>
      </c>
      <c r="T156" s="54" t="s">
        <v>972</v>
      </c>
      <c r="U156" s="54" t="s">
        <v>973</v>
      </c>
      <c r="V156" s="54" t="s">
        <v>972</v>
      </c>
      <c r="W156" s="55" t="s">
        <v>973</v>
      </c>
      <c r="AA156" s="52" t="s">
        <v>970</v>
      </c>
      <c r="AB156" s="53" t="s">
        <v>971</v>
      </c>
      <c r="AC156" s="54" t="s">
        <v>972</v>
      </c>
      <c r="AD156" s="54" t="s">
        <v>973</v>
      </c>
      <c r="AE156" s="54" t="s">
        <v>972</v>
      </c>
      <c r="AF156" s="54" t="s">
        <v>973</v>
      </c>
      <c r="AG156" s="54" t="s">
        <v>972</v>
      </c>
      <c r="AH156" s="54" t="s">
        <v>973</v>
      </c>
      <c r="AI156" s="54" t="s">
        <v>972</v>
      </c>
      <c r="AJ156" s="54" t="s">
        <v>973</v>
      </c>
      <c r="AK156" s="54" t="s">
        <v>972</v>
      </c>
      <c r="AL156" s="54" t="s">
        <v>973</v>
      </c>
      <c r="AM156" s="54" t="s">
        <v>972</v>
      </c>
      <c r="AN156" s="54" t="s">
        <v>973</v>
      </c>
      <c r="AO156" s="54" t="s">
        <v>972</v>
      </c>
      <c r="AP156" s="54" t="s">
        <v>973</v>
      </c>
      <c r="AQ156" s="54" t="s">
        <v>972</v>
      </c>
      <c r="AR156" s="54" t="s">
        <v>973</v>
      </c>
      <c r="AS156" s="54" t="s">
        <v>972</v>
      </c>
      <c r="AT156" s="89" t="s">
        <v>973</v>
      </c>
      <c r="AU156" s="52" t="s">
        <v>972</v>
      </c>
      <c r="AV156" s="55" t="s">
        <v>973</v>
      </c>
      <c r="AW156" s="83"/>
      <c r="AX156" s="84"/>
      <c r="BA156" s="149"/>
      <c r="BB156" s="150"/>
      <c r="BC156" s="151"/>
      <c r="BQ156" s="153"/>
      <c r="BR156" s="151"/>
      <c r="BV156" s="151"/>
      <c r="BZ156" s="151"/>
    </row>
    <row r="157" spans="1:78" ht="17.100000000000001" customHeight="1" x14ac:dyDescent="0.25">
      <c r="A157" s="413" t="s">
        <v>0</v>
      </c>
      <c r="B157" s="56" t="str">
        <f>IF(AA157=0,"",AA157)</f>
        <v/>
      </c>
      <c r="C157" s="57" t="str">
        <f>IF(AB157=0,"",AB157)</f>
        <v/>
      </c>
      <c r="D157" s="58" t="str">
        <f>IF(AC157=0,"",AC157)</f>
        <v/>
      </c>
      <c r="E157" s="397">
        <f>IF(AD157="","",AD157)</f>
        <v>0</v>
      </c>
      <c r="F157" s="58" t="str">
        <f t="shared" ref="F157:F170" si="174">IF(AE157=0,"",AE157)</f>
        <v/>
      </c>
      <c r="G157" s="397">
        <f>IF(AF157="","",AF157)</f>
        <v>0</v>
      </c>
      <c r="H157" s="58" t="str">
        <f t="shared" ref="H157:H170" si="175">IF(AG157=0,"",AG157)</f>
        <v/>
      </c>
      <c r="I157" s="397">
        <f>IF(AH157="","",AH157)</f>
        <v>0</v>
      </c>
      <c r="J157" s="58" t="str">
        <f t="shared" ref="J157:J170" si="176">IF(AI157=0,"",AI157)</f>
        <v/>
      </c>
      <c r="K157" s="397">
        <f>IF(AJ157="","",AJ157)</f>
        <v>0</v>
      </c>
      <c r="L157" s="58" t="str">
        <f t="shared" ref="L157:L170" si="177">IF(AK157=0,"",AK157)</f>
        <v/>
      </c>
      <c r="M157" s="397">
        <f>IF(AL157="","",AL157)</f>
        <v>0</v>
      </c>
      <c r="N157" s="58" t="str">
        <f>IF(AM157=0,"",AM157)</f>
        <v/>
      </c>
      <c r="O157" s="397">
        <f>IF(AN157="","",AN157)</f>
        <v>0</v>
      </c>
      <c r="P157" s="58" t="str">
        <f t="shared" ref="P157:P170" si="178">IF(AO157=0,"",AO157)</f>
        <v/>
      </c>
      <c r="Q157" s="397">
        <f>IF(AP157="","",AP157)</f>
        <v>0</v>
      </c>
      <c r="R157" s="58" t="str">
        <f t="shared" ref="R157:R170" si="179">IF(AQ157=0,"",AQ157)</f>
        <v/>
      </c>
      <c r="S157" s="397">
        <f>IF(AR157="","",AR157)</f>
        <v>0</v>
      </c>
      <c r="T157" s="58" t="str">
        <f t="shared" ref="T157:T170" si="180">IF(AS157=0,"",AS157)</f>
        <v/>
      </c>
      <c r="U157" s="397">
        <f>IF(AT157="","",AT157)</f>
        <v>0</v>
      </c>
      <c r="V157" s="58" t="str">
        <f t="shared" ref="V157:V170" si="181">IF(AU157=0,"",AU157)</f>
        <v/>
      </c>
      <c r="W157" s="397">
        <f>IF(AV157="","",AV157)</f>
        <v>0</v>
      </c>
      <c r="Z157" s="405" t="s">
        <v>0</v>
      </c>
      <c r="AA157" s="272" t="str">
        <f>IF(AB157=0,"",_xlfn.CONCAT(VLOOKUP(AB157,Starter!A:C,2,0)))</f>
        <v/>
      </c>
      <c r="AB157" s="81"/>
      <c r="AC157" s="129"/>
      <c r="AD157" s="163">
        <f>IF(SUM(AC157:AC159)+AC175=0,0,IF(SUM(ABS(AC157),ABS(AC158),ABS(AC159))=AC175,0.5,IF(SUM(ABS(AC157),ABS(AC158),ABS(AC159))&gt;AC175,1,0)))</f>
        <v>0</v>
      </c>
      <c r="AE157" s="132"/>
      <c r="AF157" s="91">
        <f>IF(SUM(AE157:AE159)+AE175=0,0,IF(SUM(ABS(AE157),ABS(AE158),ABS(AE159))=AE175,0.5,IF(SUM(ABS(AE157),ABS(AE158),ABS(AE159))&gt;AE175,1,0)))</f>
        <v>0</v>
      </c>
      <c r="AG157" s="129"/>
      <c r="AH157" s="91">
        <f>IF(SUM(AG157:AG159)+AG175=0,0,IF(SUM(ABS(AG157),ABS(AG158),ABS(AG159))=AG175,0.5,IF(SUM(ABS(AG157),ABS(AG158),ABS(AG159))&gt;AG175,1,0)))</f>
        <v>0</v>
      </c>
      <c r="AI157" s="129"/>
      <c r="AJ157" s="91">
        <f>IF(SUM(AI157:AI159)+AI175=0,0,IF(SUM(ABS(AI157),ABS(AI158),ABS(AI159))=AI175,0.5,IF(SUM(ABS(AI157),ABS(AI158),ABS(AI159))&gt;AI175,1,0)))</f>
        <v>0</v>
      </c>
      <c r="AK157" s="129"/>
      <c r="AL157" s="91">
        <f>IF(SUM(AK157:AK159)+AK175=0,0,IF(SUM(ABS(AK157),ABS(AK158),ABS(AK159))=AK175,0.5,IF(SUM(ABS(AK157),ABS(AK158),ABS(AK159))&gt;AK175,1,0)))</f>
        <v>0</v>
      </c>
      <c r="AM157" s="129"/>
      <c r="AN157" s="91">
        <f>IF(SUM(AM157:AM159)+AM175=0,0,IF(SUM(ABS(AM157),ABS(AM158),ABS(AM159))=AM175,0.5,IF(SUM(ABS(AM157),ABS(AM158),ABS(AM159))&gt;AM175,1,0)))</f>
        <v>0</v>
      </c>
      <c r="AO157" s="129"/>
      <c r="AP157" s="91">
        <f>IF(SUM(AO157:AO159)+AO175=0,0,IF(SUM(ABS(AO157),ABS(AO158),ABS(AO159))=AO175,0.5,IF(SUM(ABS(AO157),ABS(AO158),ABS(AO159))&gt;AO175,1,0)))</f>
        <v>0</v>
      </c>
      <c r="AQ157" s="129"/>
      <c r="AR157" s="91">
        <f>IF(SUM(AQ157:AQ159)+AQ175=0,0,IF(SUM(ABS(AQ157),ABS(AQ158),ABS(AQ159))=AQ175,0.5,IF(SUM(ABS(AQ157),ABS(AQ158),ABS(AQ159))&gt;AQ175,1,0)))</f>
        <v>0</v>
      </c>
      <c r="AS157" s="129"/>
      <c r="AT157" s="91">
        <f>IF(SUM(AS157:AS159)+AS175=0,0,IF(SUM(ABS(AS157),ABS(AS158),ABS(AS159))=AS175,0.5,IF(SUM(ABS(AS157),ABS(AS158),ABS(AS159))&gt;AS175,1,0)))</f>
        <v>0</v>
      </c>
      <c r="AU157" s="92">
        <f t="shared" ref="AU157:AU168" si="182">ABS(SUM(AC157:AC157))+ABS(SUM(AE157:AE157))+ABS(SUM(AG157:AG157))+ABS(SUM(AI157:AI157))+ABS(SUM(AK157:AK157))+ABS(SUM(AM157:AM157))+ABS(SUM(AO157:AO157))+ABS(SUM(AQ157:AQ157))+ABS(SUM(AS157:AS157))</f>
        <v>0</v>
      </c>
      <c r="AV157" s="93">
        <f>SUM(AD157+AF157+AH157+AJ157+AL157+AN157+AP157+AR157+AT157)</f>
        <v>0</v>
      </c>
      <c r="AW157" s="83"/>
      <c r="AX157" s="84"/>
      <c r="AZ157" s="47"/>
      <c r="BA157" s="149"/>
      <c r="BB157" s="150"/>
      <c r="BC157" s="151"/>
      <c r="BD157" s="154">
        <f>+AB157</f>
        <v>0</v>
      </c>
      <c r="BE157" s="150">
        <f>+AU157</f>
        <v>0</v>
      </c>
      <c r="BF157" s="152">
        <f>COUNT(BH157:BP157)</f>
        <v>0</v>
      </c>
      <c r="BG157" s="152">
        <f>COUNTIF(BH157:BP157,"&gt;0")</f>
        <v>0</v>
      </c>
      <c r="BH157" s="152" t="str">
        <f t="shared" ref="BH157:BH168" si="183">IF(AC157=0,"",AC157)</f>
        <v/>
      </c>
      <c r="BI157" s="152" t="str">
        <f t="shared" ref="BI157:BI168" si="184">IF(AE157=0,"",AE157)</f>
        <v/>
      </c>
      <c r="BJ157" s="152" t="str">
        <f t="shared" ref="BJ157:BJ168" si="185">IF(AG157=0,"",AG157)</f>
        <v/>
      </c>
      <c r="BK157" s="152" t="str">
        <f t="shared" ref="BK157:BK168" si="186">IF(AI157=0,"",AI157)</f>
        <v/>
      </c>
      <c r="BL157" s="152" t="str">
        <f t="shared" ref="BL157:BL168" si="187">IF(AK157=0,"",AK157)</f>
        <v/>
      </c>
      <c r="BM157" s="152" t="str">
        <f t="shared" ref="BM157:BM168" si="188">IF(AM157=0,"",AM157)</f>
        <v/>
      </c>
      <c r="BN157" s="152" t="str">
        <f t="shared" ref="BN157:BN168" si="189">IF(AO157=0,"",AO157)</f>
        <v/>
      </c>
      <c r="BO157" s="152" t="str">
        <f t="shared" ref="BO157:BO168" si="190">IF(AQ157=0,"",AQ157)</f>
        <v/>
      </c>
      <c r="BP157" s="152" t="str">
        <f t="shared" ref="BP157:BP168" si="191">IF(AS157=0,"",AS157)</f>
        <v/>
      </c>
      <c r="BQ157" s="153"/>
      <c r="BR157" s="151"/>
      <c r="BS157" s="152">
        <f>MAX(BH157:BP157)</f>
        <v>0</v>
      </c>
      <c r="BT157" s="152">
        <f>IF(BS157&lt;MAX(BS:BS),0,BS157+ROW()/1000000000)</f>
        <v>1.5699999999999999E-7</v>
      </c>
      <c r="BU157" s="152" t="str">
        <f>+AA153</f>
        <v>Bajuwaren München 1</v>
      </c>
      <c r="BV157" s="151">
        <f>RANK(BT157,BT:BT)</f>
        <v>60</v>
      </c>
      <c r="BW157" s="152">
        <f>SUMIF(BH157:BP157,"&gt;0")</f>
        <v>0</v>
      </c>
      <c r="BX157" s="152">
        <f>IF(COUNTIF(BH157:BP157,"&gt;0")&lt;Spielorte!$A$23,0,BE157/Spielorte!$A$23)</f>
        <v>0</v>
      </c>
      <c r="BY157" s="152">
        <f>IF(BX157&lt;MAX(BX:BX),0,BX157+ROW()/1000000000)</f>
        <v>1.5699999999999999E-7</v>
      </c>
      <c r="BZ157" s="151">
        <f t="shared" ref="BZ157:BZ168" si="192">IF(BY157=0,0,RANK(BY157,BY:BY))</f>
        <v>60</v>
      </c>
    </row>
    <row r="158" spans="1:78" ht="17.100000000000001" customHeight="1" x14ac:dyDescent="0.25">
      <c r="A158" s="414"/>
      <c r="B158" s="59" t="str">
        <f t="shared" ref="B158:D170" si="193">IF(AA158=0,"",AA158)</f>
        <v/>
      </c>
      <c r="C158" s="60" t="str">
        <f t="shared" si="193"/>
        <v/>
      </c>
      <c r="D158" s="61" t="str">
        <f t="shared" si="193"/>
        <v/>
      </c>
      <c r="E158" s="398"/>
      <c r="F158" s="61" t="str">
        <f t="shared" si="174"/>
        <v/>
      </c>
      <c r="G158" s="398"/>
      <c r="H158" s="61" t="str">
        <f t="shared" si="175"/>
        <v/>
      </c>
      <c r="I158" s="398"/>
      <c r="J158" s="61" t="str">
        <f t="shared" si="176"/>
        <v/>
      </c>
      <c r="K158" s="398"/>
      <c r="L158" s="61" t="str">
        <f t="shared" si="177"/>
        <v/>
      </c>
      <c r="M158" s="398"/>
      <c r="N158" s="61" t="str">
        <f t="shared" ref="N158:N170" si="194">IF(AM158=0,"",AM158)</f>
        <v/>
      </c>
      <c r="O158" s="398"/>
      <c r="P158" s="61" t="str">
        <f t="shared" si="178"/>
        <v/>
      </c>
      <c r="Q158" s="398"/>
      <c r="R158" s="61" t="str">
        <f t="shared" si="179"/>
        <v/>
      </c>
      <c r="S158" s="398"/>
      <c r="T158" s="61" t="str">
        <f t="shared" si="180"/>
        <v/>
      </c>
      <c r="U158" s="398"/>
      <c r="V158" s="61" t="str">
        <f t="shared" si="181"/>
        <v/>
      </c>
      <c r="W158" s="398"/>
      <c r="Z158" s="406"/>
      <c r="AA158" s="90" t="str">
        <f>IF(AB158=0,"",_xlfn.CONCAT(VLOOKUP(AB158,Starter!A:C,2,0)))</f>
        <v/>
      </c>
      <c r="AB158" s="80"/>
      <c r="AC158" s="130"/>
      <c r="AD158" s="94"/>
      <c r="AE158" s="130"/>
      <c r="AF158" s="94"/>
      <c r="AG158" s="130"/>
      <c r="AH158" s="94"/>
      <c r="AI158" s="130"/>
      <c r="AJ158" s="94"/>
      <c r="AK158" s="130"/>
      <c r="AL158" s="94"/>
      <c r="AM158" s="130"/>
      <c r="AN158" s="94"/>
      <c r="AO158" s="130"/>
      <c r="AP158" s="94"/>
      <c r="AQ158" s="130"/>
      <c r="AR158" s="94"/>
      <c r="AS158" s="130"/>
      <c r="AT158" s="94"/>
      <c r="AU158" s="95">
        <f t="shared" si="182"/>
        <v>0</v>
      </c>
      <c r="AV158" s="96"/>
      <c r="AW158" s="83"/>
      <c r="AX158" s="84"/>
      <c r="AZ158" s="47"/>
      <c r="BA158" s="149"/>
      <c r="BB158" s="150"/>
      <c r="BC158" s="151"/>
      <c r="BD158" s="154">
        <f t="shared" ref="BD158:BD168" si="195">+AB158</f>
        <v>0</v>
      </c>
      <c r="BE158" s="150">
        <f t="shared" ref="BE158:BE168" si="196">+AU158</f>
        <v>0</v>
      </c>
      <c r="BF158" s="152">
        <f t="shared" ref="BF158:BF168" si="197">COUNT(BH158:BP158)</f>
        <v>0</v>
      </c>
      <c r="BG158" s="152">
        <f t="shared" ref="BG158:BG168" si="198">COUNTIF(BH158:BP158,"&gt;0")</f>
        <v>0</v>
      </c>
      <c r="BH158" s="152" t="str">
        <f t="shared" si="183"/>
        <v/>
      </c>
      <c r="BI158" s="152" t="str">
        <f t="shared" si="184"/>
        <v/>
      </c>
      <c r="BJ158" s="152" t="str">
        <f t="shared" si="185"/>
        <v/>
      </c>
      <c r="BK158" s="152" t="str">
        <f t="shared" si="186"/>
        <v/>
      </c>
      <c r="BL158" s="152" t="str">
        <f t="shared" si="187"/>
        <v/>
      </c>
      <c r="BM158" s="152" t="str">
        <f t="shared" si="188"/>
        <v/>
      </c>
      <c r="BN158" s="152" t="str">
        <f t="shared" si="189"/>
        <v/>
      </c>
      <c r="BO158" s="152" t="str">
        <f t="shared" si="190"/>
        <v/>
      </c>
      <c r="BP158" s="152" t="str">
        <f t="shared" si="191"/>
        <v/>
      </c>
      <c r="BQ158" s="153"/>
      <c r="BR158" s="151"/>
      <c r="BS158" s="152">
        <f t="shared" ref="BS158:BS168" si="199">MAX(BH158:BP158)</f>
        <v>0</v>
      </c>
      <c r="BT158" s="152">
        <f t="shared" ref="BT158:BT168" si="200">IF(BS158&lt;MAX(BS:BS),0,BS158+ROW()/1000000000)</f>
        <v>1.5800000000000001E-7</v>
      </c>
      <c r="BU158" s="152" t="str">
        <f t="shared" ref="BU158:BU168" si="201">+BU157</f>
        <v>Bajuwaren München 1</v>
      </c>
      <c r="BV158" s="151">
        <f t="shared" ref="BV158:BV168" si="202">RANK(BT158,BT:BT)</f>
        <v>59</v>
      </c>
      <c r="BW158" s="152">
        <f t="shared" ref="BW158:BW168" si="203">SUMIF(BH158:BP158,"&gt;0")</f>
        <v>0</v>
      </c>
      <c r="BX158" s="152">
        <f>IF(COUNTIF(BH158:BP158,"&gt;0")&lt;Spielorte!$A$23,0,BE158/Spielorte!$A$23)</f>
        <v>0</v>
      </c>
      <c r="BY158" s="152">
        <f t="shared" ref="BY158:BY168" si="204">IF(BX158&lt;MAX(BX:BX),0,BX158+ROW()/1000000000)</f>
        <v>1.5800000000000001E-7</v>
      </c>
      <c r="BZ158" s="151">
        <f t="shared" si="192"/>
        <v>59</v>
      </c>
    </row>
    <row r="159" spans="1:78" ht="17.100000000000001" customHeight="1" thickBot="1" x14ac:dyDescent="0.3">
      <c r="A159" s="415"/>
      <c r="B159" s="62" t="str">
        <f t="shared" si="193"/>
        <v/>
      </c>
      <c r="C159" s="63" t="str">
        <f t="shared" si="193"/>
        <v/>
      </c>
      <c r="D159" s="52" t="str">
        <f t="shared" si="193"/>
        <v/>
      </c>
      <c r="E159" s="399"/>
      <c r="F159" s="52" t="str">
        <f t="shared" si="174"/>
        <v/>
      </c>
      <c r="G159" s="399"/>
      <c r="H159" s="52" t="str">
        <f t="shared" si="175"/>
        <v/>
      </c>
      <c r="I159" s="399"/>
      <c r="J159" s="52" t="str">
        <f t="shared" si="176"/>
        <v/>
      </c>
      <c r="K159" s="399"/>
      <c r="L159" s="52" t="str">
        <f t="shared" si="177"/>
        <v/>
      </c>
      <c r="M159" s="399"/>
      <c r="N159" s="52" t="str">
        <f t="shared" si="194"/>
        <v/>
      </c>
      <c r="O159" s="399"/>
      <c r="P159" s="52" t="str">
        <f t="shared" si="178"/>
        <v/>
      </c>
      <c r="Q159" s="399"/>
      <c r="R159" s="52" t="str">
        <f t="shared" si="179"/>
        <v/>
      </c>
      <c r="S159" s="399"/>
      <c r="T159" s="52" t="str">
        <f t="shared" si="180"/>
        <v/>
      </c>
      <c r="U159" s="399"/>
      <c r="V159" s="52" t="str">
        <f t="shared" si="181"/>
        <v/>
      </c>
      <c r="W159" s="399"/>
      <c r="Z159" s="407"/>
      <c r="AA159" s="99" t="str">
        <f>IF(AB159=0,"",_xlfn.CONCAT(VLOOKUP(AB159,Starter!A:C,2,0)))</f>
        <v/>
      </c>
      <c r="AB159" s="82"/>
      <c r="AC159" s="131"/>
      <c r="AD159" s="94"/>
      <c r="AE159" s="131"/>
      <c r="AF159" s="94"/>
      <c r="AG159" s="131"/>
      <c r="AH159" s="94"/>
      <c r="AI159" s="131"/>
      <c r="AJ159" s="94"/>
      <c r="AK159" s="131"/>
      <c r="AL159" s="94"/>
      <c r="AM159" s="131"/>
      <c r="AN159" s="94"/>
      <c r="AO159" s="131"/>
      <c r="AP159" s="94"/>
      <c r="AQ159" s="131"/>
      <c r="AR159" s="94"/>
      <c r="AS159" s="131"/>
      <c r="AT159" s="94"/>
      <c r="AU159" s="97">
        <f t="shared" si="182"/>
        <v>0</v>
      </c>
      <c r="AV159" s="98"/>
      <c r="AW159" s="83"/>
      <c r="AX159" s="84"/>
      <c r="AZ159" s="47"/>
      <c r="BA159" s="149"/>
      <c r="BB159" s="150"/>
      <c r="BC159" s="151"/>
      <c r="BD159" s="154">
        <f t="shared" si="195"/>
        <v>0</v>
      </c>
      <c r="BE159" s="150">
        <f t="shared" si="196"/>
        <v>0</v>
      </c>
      <c r="BF159" s="152">
        <f t="shared" si="197"/>
        <v>0</v>
      </c>
      <c r="BG159" s="152">
        <f t="shared" si="198"/>
        <v>0</v>
      </c>
      <c r="BH159" s="152" t="str">
        <f t="shared" si="183"/>
        <v/>
      </c>
      <c r="BI159" s="152" t="str">
        <f t="shared" si="184"/>
        <v/>
      </c>
      <c r="BJ159" s="152" t="str">
        <f t="shared" si="185"/>
        <v/>
      </c>
      <c r="BK159" s="152" t="str">
        <f t="shared" si="186"/>
        <v/>
      </c>
      <c r="BL159" s="152" t="str">
        <f t="shared" si="187"/>
        <v/>
      </c>
      <c r="BM159" s="152" t="str">
        <f t="shared" si="188"/>
        <v/>
      </c>
      <c r="BN159" s="152" t="str">
        <f t="shared" si="189"/>
        <v/>
      </c>
      <c r="BO159" s="152" t="str">
        <f t="shared" si="190"/>
        <v/>
      </c>
      <c r="BP159" s="152" t="str">
        <f t="shared" si="191"/>
        <v/>
      </c>
      <c r="BQ159" s="153"/>
      <c r="BR159" s="151"/>
      <c r="BS159" s="152">
        <f t="shared" si="199"/>
        <v>0</v>
      </c>
      <c r="BT159" s="152">
        <f t="shared" si="200"/>
        <v>1.5900000000000001E-7</v>
      </c>
      <c r="BU159" s="152" t="str">
        <f t="shared" si="201"/>
        <v>Bajuwaren München 1</v>
      </c>
      <c r="BV159" s="151">
        <f t="shared" si="202"/>
        <v>58</v>
      </c>
      <c r="BW159" s="152">
        <f t="shared" si="203"/>
        <v>0</v>
      </c>
      <c r="BX159" s="152">
        <f>IF(COUNTIF(BH159:BP159,"&gt;0")&lt;Spielorte!$A$23,0,BE159/Spielorte!$A$23)</f>
        <v>0</v>
      </c>
      <c r="BY159" s="152">
        <f t="shared" si="204"/>
        <v>1.5900000000000001E-7</v>
      </c>
      <c r="BZ159" s="151">
        <f t="shared" si="192"/>
        <v>58</v>
      </c>
    </row>
    <row r="160" spans="1:78" ht="17.100000000000001" customHeight="1" x14ac:dyDescent="0.25">
      <c r="A160" s="413" t="s">
        <v>2</v>
      </c>
      <c r="B160" s="56" t="str">
        <f t="shared" si="193"/>
        <v/>
      </c>
      <c r="C160" s="57" t="str">
        <f t="shared" si="193"/>
        <v/>
      </c>
      <c r="D160" s="58" t="str">
        <f t="shared" si="193"/>
        <v/>
      </c>
      <c r="E160" s="397">
        <f>IF(AD160="","",AD160)</f>
        <v>0</v>
      </c>
      <c r="F160" s="58" t="str">
        <f t="shared" si="174"/>
        <v/>
      </c>
      <c r="G160" s="397">
        <f>IF(AF160="","",AF160)</f>
        <v>0</v>
      </c>
      <c r="H160" s="58" t="str">
        <f t="shared" si="175"/>
        <v/>
      </c>
      <c r="I160" s="397">
        <f>IF(AH160="","",AH160)</f>
        <v>0</v>
      </c>
      <c r="J160" s="58" t="str">
        <f t="shared" si="176"/>
        <v/>
      </c>
      <c r="K160" s="397">
        <f>IF(AJ160="","",AJ160)</f>
        <v>0</v>
      </c>
      <c r="L160" s="58" t="str">
        <f t="shared" si="177"/>
        <v/>
      </c>
      <c r="M160" s="397">
        <f>IF(AL160="","",AL160)</f>
        <v>0</v>
      </c>
      <c r="N160" s="58" t="str">
        <f t="shared" si="194"/>
        <v/>
      </c>
      <c r="O160" s="397">
        <f>IF(AN160="","",AN160)</f>
        <v>0</v>
      </c>
      <c r="P160" s="58" t="str">
        <f t="shared" si="178"/>
        <v/>
      </c>
      <c r="Q160" s="397">
        <f>IF(AP160="","",AP160)</f>
        <v>0</v>
      </c>
      <c r="R160" s="58" t="str">
        <f t="shared" si="179"/>
        <v/>
      </c>
      <c r="S160" s="397">
        <f>IF(AR160="","",AR160)</f>
        <v>0</v>
      </c>
      <c r="T160" s="58" t="str">
        <f t="shared" si="180"/>
        <v/>
      </c>
      <c r="U160" s="397">
        <f>IF(AT160="","",AT160)</f>
        <v>0</v>
      </c>
      <c r="V160" s="58" t="str">
        <f t="shared" si="181"/>
        <v/>
      </c>
      <c r="W160" s="397">
        <f>IF(AV160="","",AV160)</f>
        <v>0</v>
      </c>
      <c r="Z160" s="405" t="s">
        <v>2</v>
      </c>
      <c r="AA160" s="272" t="str">
        <f>IF(AB160=0,"",_xlfn.CONCAT(VLOOKUP(AB160,Starter!A:C,2,0)))</f>
        <v/>
      </c>
      <c r="AB160" s="81"/>
      <c r="AC160" s="132"/>
      <c r="AD160" s="91">
        <f>IF(SUM(AC160:AC162)+AC176=0,0,IF(SUM(ABS(AC160),ABS(AC161),ABS(AC162))=AC176,0.5,IF(SUM(ABS(AC160),ABS(AC161),ABS(AC162))&gt;AC176,1,0)))</f>
        <v>0</v>
      </c>
      <c r="AE160" s="132"/>
      <c r="AF160" s="91">
        <f>IF(SUM(AE160:AE162)+AE176=0,0,IF(SUM(ABS(AE160),ABS(AE161),ABS(AE162))=AE176,0.5,IF(SUM(ABS(AE160),ABS(AE161),ABS(AE162))&gt;AE176,1,0)))</f>
        <v>0</v>
      </c>
      <c r="AG160" s="132"/>
      <c r="AH160" s="91">
        <f>IF(SUM(AG160:AG162)+AG176=0,0,IF(SUM(ABS(AG160),ABS(AG161),ABS(AG162))=AG176,0.5,IF(SUM(ABS(AG160),ABS(AG161),ABS(AG162))&gt;AG176,1,0)))</f>
        <v>0</v>
      </c>
      <c r="AI160" s="132"/>
      <c r="AJ160" s="91">
        <f>IF(SUM(AI160:AI162)+AI176=0,0,IF(SUM(ABS(AI160),ABS(AI161),ABS(AI162))=AI176,0.5,IF(SUM(ABS(AI160),ABS(AI161),ABS(AI162))&gt;AI176,1,0)))</f>
        <v>0</v>
      </c>
      <c r="AK160" s="132"/>
      <c r="AL160" s="91">
        <f>IF(SUM(AK160:AK162)+AK176=0,0,IF(SUM(ABS(AK160),ABS(AK161),ABS(AK162))=AK176,0.5,IF(SUM(ABS(AK160),ABS(AK161),ABS(AK162))&gt;AK176,1,0)))</f>
        <v>0</v>
      </c>
      <c r="AM160" s="132"/>
      <c r="AN160" s="91">
        <f>IF(SUM(AM160:AM162)+AM176=0,0,IF(SUM(ABS(AM160),ABS(AM161),ABS(AM162))=AM176,0.5,IF(SUM(ABS(AM160),ABS(AM161),ABS(AM162))&gt;AM176,1,0)))</f>
        <v>0</v>
      </c>
      <c r="AO160" s="132"/>
      <c r="AP160" s="91">
        <f>IF(SUM(AO160:AO162)+AO176=0,0,IF(SUM(ABS(AO160),ABS(AO161),ABS(AO162))=AO176,0.5,IF(SUM(ABS(AO160),ABS(AO161),ABS(AO162))&gt;AO176,1,0)))</f>
        <v>0</v>
      </c>
      <c r="AQ160" s="132"/>
      <c r="AR160" s="91">
        <f>IF(SUM(AQ160:AQ162)+AQ176=0,0,IF(SUM(ABS(AQ160),ABS(AQ161),ABS(AQ162))=AQ176,0.5,IF(SUM(ABS(AQ160),ABS(AQ161),ABS(AQ162))&gt;AQ176,1,0)))</f>
        <v>0</v>
      </c>
      <c r="AS160" s="132"/>
      <c r="AT160" s="91">
        <f>IF(SUM(AS160:AS162)+AS176=0,0,IF(SUM(ABS(AS160),ABS(AS161),ABS(AS162))=AS176,0.5,IF(SUM(ABS(AS160),ABS(AS161),ABS(AS162))&gt;AS176,1,0)))</f>
        <v>0</v>
      </c>
      <c r="AU160" s="92">
        <f t="shared" si="182"/>
        <v>0</v>
      </c>
      <c r="AV160" s="93">
        <f>SUM(AD160+AF160+AH160+AJ160+AL160+AN160+AP160+AR160+AT160)</f>
        <v>0</v>
      </c>
      <c r="AW160" s="83"/>
      <c r="AX160" s="84"/>
      <c r="AZ160" s="47"/>
      <c r="BA160" s="149"/>
      <c r="BB160" s="150"/>
      <c r="BC160" s="151"/>
      <c r="BD160" s="154">
        <f t="shared" si="195"/>
        <v>0</v>
      </c>
      <c r="BE160" s="150">
        <f t="shared" si="196"/>
        <v>0</v>
      </c>
      <c r="BF160" s="152">
        <f t="shared" si="197"/>
        <v>0</v>
      </c>
      <c r="BG160" s="152">
        <f t="shared" si="198"/>
        <v>0</v>
      </c>
      <c r="BH160" s="152" t="str">
        <f t="shared" si="183"/>
        <v/>
      </c>
      <c r="BI160" s="152" t="str">
        <f t="shared" si="184"/>
        <v/>
      </c>
      <c r="BJ160" s="152" t="str">
        <f t="shared" si="185"/>
        <v/>
      </c>
      <c r="BK160" s="152" t="str">
        <f t="shared" si="186"/>
        <v/>
      </c>
      <c r="BL160" s="152" t="str">
        <f t="shared" si="187"/>
        <v/>
      </c>
      <c r="BM160" s="152" t="str">
        <f t="shared" si="188"/>
        <v/>
      </c>
      <c r="BN160" s="152" t="str">
        <f t="shared" si="189"/>
        <v/>
      </c>
      <c r="BO160" s="152" t="str">
        <f t="shared" si="190"/>
        <v/>
      </c>
      <c r="BP160" s="152" t="str">
        <f t="shared" si="191"/>
        <v/>
      </c>
      <c r="BQ160" s="153"/>
      <c r="BR160" s="151"/>
      <c r="BS160" s="152">
        <f t="shared" si="199"/>
        <v>0</v>
      </c>
      <c r="BT160" s="152">
        <f t="shared" si="200"/>
        <v>1.6E-7</v>
      </c>
      <c r="BU160" s="152" t="str">
        <f t="shared" si="201"/>
        <v>Bajuwaren München 1</v>
      </c>
      <c r="BV160" s="151">
        <f t="shared" si="202"/>
        <v>57</v>
      </c>
      <c r="BW160" s="152">
        <f t="shared" si="203"/>
        <v>0</v>
      </c>
      <c r="BX160" s="152">
        <f>IF(COUNTIF(BH160:BP160,"&gt;0")&lt;Spielorte!$A$23,0,BE160/Spielorte!$A$23)</f>
        <v>0</v>
      </c>
      <c r="BY160" s="152">
        <f t="shared" si="204"/>
        <v>1.6E-7</v>
      </c>
      <c r="BZ160" s="151">
        <f t="shared" si="192"/>
        <v>57</v>
      </c>
    </row>
    <row r="161" spans="1:78" ht="17.100000000000001" customHeight="1" x14ac:dyDescent="0.25">
      <c r="A161" s="414"/>
      <c r="B161" s="59" t="str">
        <f t="shared" si="193"/>
        <v/>
      </c>
      <c r="C161" s="60" t="str">
        <f t="shared" si="193"/>
        <v/>
      </c>
      <c r="D161" s="61" t="str">
        <f t="shared" si="193"/>
        <v/>
      </c>
      <c r="E161" s="398"/>
      <c r="F161" s="61" t="str">
        <f t="shared" si="174"/>
        <v/>
      </c>
      <c r="G161" s="398"/>
      <c r="H161" s="61" t="str">
        <f t="shared" si="175"/>
        <v/>
      </c>
      <c r="I161" s="398"/>
      <c r="J161" s="61" t="str">
        <f t="shared" si="176"/>
        <v/>
      </c>
      <c r="K161" s="398"/>
      <c r="L161" s="61" t="str">
        <f t="shared" si="177"/>
        <v/>
      </c>
      <c r="M161" s="398"/>
      <c r="N161" s="61" t="str">
        <f t="shared" si="194"/>
        <v/>
      </c>
      <c r="O161" s="398"/>
      <c r="P161" s="61" t="str">
        <f t="shared" si="178"/>
        <v/>
      </c>
      <c r="Q161" s="398"/>
      <c r="R161" s="61" t="str">
        <f t="shared" si="179"/>
        <v/>
      </c>
      <c r="S161" s="398"/>
      <c r="T161" s="61" t="str">
        <f t="shared" si="180"/>
        <v/>
      </c>
      <c r="U161" s="398"/>
      <c r="V161" s="61" t="str">
        <f t="shared" si="181"/>
        <v/>
      </c>
      <c r="W161" s="398"/>
      <c r="Z161" s="406"/>
      <c r="AA161" s="90" t="str">
        <f>IF(AB161=0,"",_xlfn.CONCAT(VLOOKUP(AB161,Starter!A:C,2,0)))</f>
        <v/>
      </c>
      <c r="AB161" s="80"/>
      <c r="AC161" s="130"/>
      <c r="AD161" s="94"/>
      <c r="AE161" s="130"/>
      <c r="AF161" s="94"/>
      <c r="AG161" s="130"/>
      <c r="AH161" s="94"/>
      <c r="AI161" s="130"/>
      <c r="AJ161" s="94"/>
      <c r="AK161" s="130"/>
      <c r="AL161" s="94"/>
      <c r="AM161" s="130"/>
      <c r="AN161" s="94"/>
      <c r="AO161" s="134"/>
      <c r="AP161" s="94"/>
      <c r="AQ161" s="134"/>
      <c r="AR161" s="94"/>
      <c r="AS161" s="134"/>
      <c r="AT161" s="94"/>
      <c r="AU161" s="95">
        <f t="shared" si="182"/>
        <v>0</v>
      </c>
      <c r="AV161" s="96"/>
      <c r="AW161" s="83"/>
      <c r="AX161" s="84"/>
      <c r="AZ161" s="47"/>
      <c r="BA161" s="149"/>
      <c r="BB161" s="150"/>
      <c r="BC161" s="151"/>
      <c r="BD161" s="154">
        <f t="shared" si="195"/>
        <v>0</v>
      </c>
      <c r="BE161" s="150">
        <f t="shared" si="196"/>
        <v>0</v>
      </c>
      <c r="BF161" s="152">
        <f t="shared" si="197"/>
        <v>0</v>
      </c>
      <c r="BG161" s="152">
        <f t="shared" si="198"/>
        <v>0</v>
      </c>
      <c r="BH161" s="152" t="str">
        <f t="shared" si="183"/>
        <v/>
      </c>
      <c r="BI161" s="152" t="str">
        <f t="shared" si="184"/>
        <v/>
      </c>
      <c r="BJ161" s="152" t="str">
        <f t="shared" si="185"/>
        <v/>
      </c>
      <c r="BK161" s="152" t="str">
        <f t="shared" si="186"/>
        <v/>
      </c>
      <c r="BL161" s="152" t="str">
        <f t="shared" si="187"/>
        <v/>
      </c>
      <c r="BM161" s="152" t="str">
        <f t="shared" si="188"/>
        <v/>
      </c>
      <c r="BN161" s="152" t="str">
        <f t="shared" si="189"/>
        <v/>
      </c>
      <c r="BO161" s="152" t="str">
        <f t="shared" si="190"/>
        <v/>
      </c>
      <c r="BP161" s="152" t="str">
        <f t="shared" si="191"/>
        <v/>
      </c>
      <c r="BQ161" s="153"/>
      <c r="BR161" s="151"/>
      <c r="BS161" s="152">
        <f t="shared" si="199"/>
        <v>0</v>
      </c>
      <c r="BT161" s="152">
        <f t="shared" si="200"/>
        <v>1.61E-7</v>
      </c>
      <c r="BU161" s="152" t="str">
        <f t="shared" si="201"/>
        <v>Bajuwaren München 1</v>
      </c>
      <c r="BV161" s="151">
        <f t="shared" si="202"/>
        <v>56</v>
      </c>
      <c r="BW161" s="152">
        <f t="shared" si="203"/>
        <v>0</v>
      </c>
      <c r="BX161" s="152">
        <f>IF(COUNTIF(BH161:BP161,"&gt;0")&lt;Spielorte!$A$23,0,BE161/Spielorte!$A$23)</f>
        <v>0</v>
      </c>
      <c r="BY161" s="152">
        <f t="shared" si="204"/>
        <v>1.61E-7</v>
      </c>
      <c r="BZ161" s="151">
        <f t="shared" si="192"/>
        <v>56</v>
      </c>
    </row>
    <row r="162" spans="1:78" ht="17.100000000000001" customHeight="1" thickBot="1" x14ac:dyDescent="0.3">
      <c r="A162" s="415"/>
      <c r="B162" s="62" t="str">
        <f t="shared" si="193"/>
        <v/>
      </c>
      <c r="C162" s="63" t="str">
        <f t="shared" si="193"/>
        <v/>
      </c>
      <c r="D162" s="52" t="str">
        <f t="shared" si="193"/>
        <v/>
      </c>
      <c r="E162" s="399"/>
      <c r="F162" s="52" t="str">
        <f t="shared" si="174"/>
        <v/>
      </c>
      <c r="G162" s="399"/>
      <c r="H162" s="52" t="str">
        <f t="shared" si="175"/>
        <v/>
      </c>
      <c r="I162" s="399"/>
      <c r="J162" s="52" t="str">
        <f t="shared" si="176"/>
        <v/>
      </c>
      <c r="K162" s="399"/>
      <c r="L162" s="52" t="str">
        <f t="shared" si="177"/>
        <v/>
      </c>
      <c r="M162" s="399"/>
      <c r="N162" s="52" t="str">
        <f t="shared" si="194"/>
        <v/>
      </c>
      <c r="O162" s="399"/>
      <c r="P162" s="52" t="str">
        <f t="shared" si="178"/>
        <v/>
      </c>
      <c r="Q162" s="399"/>
      <c r="R162" s="52" t="str">
        <f t="shared" si="179"/>
        <v/>
      </c>
      <c r="S162" s="399"/>
      <c r="T162" s="52" t="str">
        <f t="shared" si="180"/>
        <v/>
      </c>
      <c r="U162" s="399"/>
      <c r="V162" s="52" t="str">
        <f t="shared" si="181"/>
        <v/>
      </c>
      <c r="W162" s="399"/>
      <c r="Z162" s="407"/>
      <c r="AA162" s="99" t="str">
        <f>IF(AB162=0,"",_xlfn.CONCAT(VLOOKUP(AB162,Starter!A:C,2,0)))</f>
        <v/>
      </c>
      <c r="AB162" s="82"/>
      <c r="AC162" s="133"/>
      <c r="AD162" s="100"/>
      <c r="AE162" s="133"/>
      <c r="AF162" s="100"/>
      <c r="AG162" s="133"/>
      <c r="AH162" s="100"/>
      <c r="AI162" s="133"/>
      <c r="AJ162" s="100"/>
      <c r="AK162" s="133"/>
      <c r="AL162" s="100"/>
      <c r="AM162" s="133"/>
      <c r="AN162" s="100"/>
      <c r="AO162" s="133"/>
      <c r="AP162" s="100"/>
      <c r="AQ162" s="133"/>
      <c r="AR162" s="100"/>
      <c r="AS162" s="133"/>
      <c r="AT162" s="100"/>
      <c r="AU162" s="97">
        <f t="shared" si="182"/>
        <v>0</v>
      </c>
      <c r="AV162" s="98"/>
      <c r="AW162" s="83"/>
      <c r="AX162" s="84"/>
      <c r="AZ162" s="47"/>
      <c r="BA162" s="149"/>
      <c r="BB162" s="150"/>
      <c r="BC162" s="151"/>
      <c r="BD162" s="154">
        <f t="shared" si="195"/>
        <v>0</v>
      </c>
      <c r="BE162" s="150">
        <f t="shared" si="196"/>
        <v>0</v>
      </c>
      <c r="BF162" s="152">
        <f t="shared" si="197"/>
        <v>0</v>
      </c>
      <c r="BG162" s="152">
        <f t="shared" si="198"/>
        <v>0</v>
      </c>
      <c r="BH162" s="152" t="str">
        <f t="shared" si="183"/>
        <v/>
      </c>
      <c r="BI162" s="152" t="str">
        <f t="shared" si="184"/>
        <v/>
      </c>
      <c r="BJ162" s="152" t="str">
        <f t="shared" si="185"/>
        <v/>
      </c>
      <c r="BK162" s="152" t="str">
        <f t="shared" si="186"/>
        <v/>
      </c>
      <c r="BL162" s="152" t="str">
        <f t="shared" si="187"/>
        <v/>
      </c>
      <c r="BM162" s="152" t="str">
        <f t="shared" si="188"/>
        <v/>
      </c>
      <c r="BN162" s="152" t="str">
        <f t="shared" si="189"/>
        <v/>
      </c>
      <c r="BO162" s="152" t="str">
        <f t="shared" si="190"/>
        <v/>
      </c>
      <c r="BP162" s="152" t="str">
        <f t="shared" si="191"/>
        <v/>
      </c>
      <c r="BQ162" s="153"/>
      <c r="BR162" s="151"/>
      <c r="BS162" s="152">
        <f t="shared" si="199"/>
        <v>0</v>
      </c>
      <c r="BT162" s="152">
        <f t="shared" si="200"/>
        <v>1.6199999999999999E-7</v>
      </c>
      <c r="BU162" s="152" t="str">
        <f t="shared" si="201"/>
        <v>Bajuwaren München 1</v>
      </c>
      <c r="BV162" s="151">
        <f t="shared" si="202"/>
        <v>55</v>
      </c>
      <c r="BW162" s="152">
        <f t="shared" si="203"/>
        <v>0</v>
      </c>
      <c r="BX162" s="152">
        <f>IF(COUNTIF(BH162:BP162,"&gt;0")&lt;Spielorte!$A$23,0,BE162/Spielorte!$A$23)</f>
        <v>0</v>
      </c>
      <c r="BY162" s="152">
        <f t="shared" si="204"/>
        <v>1.6199999999999999E-7</v>
      </c>
      <c r="BZ162" s="151">
        <f t="shared" si="192"/>
        <v>55</v>
      </c>
    </row>
    <row r="163" spans="1:78" ht="17.100000000000001" customHeight="1" x14ac:dyDescent="0.25">
      <c r="A163" s="413" t="s">
        <v>3</v>
      </c>
      <c r="B163" s="56" t="str">
        <f t="shared" si="193"/>
        <v/>
      </c>
      <c r="C163" s="57" t="str">
        <f t="shared" si="193"/>
        <v/>
      </c>
      <c r="D163" s="58" t="str">
        <f t="shared" si="193"/>
        <v/>
      </c>
      <c r="E163" s="397">
        <f>IF(AD163="","",AD163)</f>
        <v>0</v>
      </c>
      <c r="F163" s="58" t="str">
        <f t="shared" si="174"/>
        <v/>
      </c>
      <c r="G163" s="397">
        <f>IF(AF163="","",AF163)</f>
        <v>0</v>
      </c>
      <c r="H163" s="58" t="str">
        <f t="shared" si="175"/>
        <v/>
      </c>
      <c r="I163" s="397">
        <f>IF(AH163="","",AH163)</f>
        <v>0</v>
      </c>
      <c r="J163" s="58" t="str">
        <f t="shared" si="176"/>
        <v/>
      </c>
      <c r="K163" s="397">
        <f>IF(AJ163="","",AJ163)</f>
        <v>0</v>
      </c>
      <c r="L163" s="58" t="str">
        <f t="shared" si="177"/>
        <v/>
      </c>
      <c r="M163" s="397">
        <f>IF(AL163="","",AL163)</f>
        <v>0</v>
      </c>
      <c r="N163" s="58" t="str">
        <f t="shared" si="194"/>
        <v/>
      </c>
      <c r="O163" s="397">
        <f>IF(AN163="","",AN163)</f>
        <v>0</v>
      </c>
      <c r="P163" s="58" t="str">
        <f t="shared" si="178"/>
        <v/>
      </c>
      <c r="Q163" s="397">
        <f>IF(AP163="","",AP163)</f>
        <v>0</v>
      </c>
      <c r="R163" s="58" t="str">
        <f t="shared" si="179"/>
        <v/>
      </c>
      <c r="S163" s="397">
        <f>IF(AR163="","",AR163)</f>
        <v>0</v>
      </c>
      <c r="T163" s="58" t="str">
        <f t="shared" si="180"/>
        <v/>
      </c>
      <c r="U163" s="397">
        <f>IF(AT163="","",AT163)</f>
        <v>0</v>
      </c>
      <c r="V163" s="58" t="str">
        <f t="shared" si="181"/>
        <v/>
      </c>
      <c r="W163" s="397">
        <f>IF(AV163="","",AV163)</f>
        <v>0</v>
      </c>
      <c r="Z163" s="405" t="s">
        <v>3</v>
      </c>
      <c r="AA163" s="272" t="str">
        <f>IF(AB163=0,"",_xlfn.CONCAT(VLOOKUP(AB163,Starter!A:C,2,0)))</f>
        <v/>
      </c>
      <c r="AB163" s="81"/>
      <c r="AC163" s="132"/>
      <c r="AD163" s="91">
        <f>IF(SUM(AC163:AC165)+AC177=0,0,IF(SUM(ABS(AC163),ABS(AC164),ABS(AC165))=AC177,0.5,IF(SUM(ABS(AC163),ABS(AC164),ABS(AC165))&gt;AC177,1,0)))</f>
        <v>0</v>
      </c>
      <c r="AE163" s="132"/>
      <c r="AF163" s="91">
        <f>IF(SUM(AE163:AE165)+AE177=0,0,IF(SUM(ABS(AE163),ABS(AE164),ABS(AE165))=AE177,0.5,IF(SUM(ABS(AE163),ABS(AE164),ABS(AE165))&gt;AE177,1,0)))</f>
        <v>0</v>
      </c>
      <c r="AG163" s="132"/>
      <c r="AH163" s="91">
        <f>IF(SUM(AG163:AG165)+AG177=0,0,IF(SUM(ABS(AG163),ABS(AG164),ABS(AG165))=AG177,0.5,IF(SUM(ABS(AG163),ABS(AG164),ABS(AG165))&gt;AG177,1,0)))</f>
        <v>0</v>
      </c>
      <c r="AI163" s="132"/>
      <c r="AJ163" s="91">
        <f>IF(SUM(AI163:AI165)+AI177=0,0,IF(SUM(ABS(AI163),ABS(AI164),ABS(AI165))=AI177,0.5,IF(SUM(ABS(AI163),ABS(AI164),ABS(AI165))&gt;AI177,1,0)))</f>
        <v>0</v>
      </c>
      <c r="AK163" s="132"/>
      <c r="AL163" s="91">
        <f>IF(SUM(AK163:AK165)+AK177=0,0,IF(SUM(ABS(AK163),ABS(AK164),ABS(AK165))=AK177,0.5,IF(SUM(ABS(AK163),ABS(AK164),ABS(AK165))&gt;AK177,1,0)))</f>
        <v>0</v>
      </c>
      <c r="AM163" s="132"/>
      <c r="AN163" s="91">
        <f>IF(SUM(AM163:AM165)+AM177=0,0,IF(SUM(ABS(AM163),ABS(AM164),ABS(AM165))=AM177,0.5,IF(SUM(ABS(AM163),ABS(AM164),ABS(AM165))&gt;AM177,1,0)))</f>
        <v>0</v>
      </c>
      <c r="AO163" s="132"/>
      <c r="AP163" s="91">
        <f>IF(SUM(AO163:AO165)+AO177=0,0,IF(SUM(ABS(AO163),ABS(AO164),ABS(AO165))=AO177,0.5,IF(SUM(ABS(AO163),ABS(AO164),ABS(AO165))&gt;AO177,1,0)))</f>
        <v>0</v>
      </c>
      <c r="AQ163" s="132"/>
      <c r="AR163" s="91">
        <f>IF(SUM(AQ163:AQ165)+AQ177=0,0,IF(SUM(ABS(AQ163),ABS(AQ164),ABS(AQ165))=AQ177,0.5,IF(SUM(ABS(AQ163),ABS(AQ164),ABS(AQ165))&gt;AQ177,1,0)))</f>
        <v>0</v>
      </c>
      <c r="AS163" s="132"/>
      <c r="AT163" s="91">
        <f>IF(SUM(AS163:AS165)+AS177=0,0,IF(SUM(ABS(AS163),ABS(AS164),ABS(AS165))=AS177,0.5,IF(SUM(ABS(AS163),ABS(AS164),ABS(AS165))&gt;AS177,1,0)))</f>
        <v>0</v>
      </c>
      <c r="AU163" s="92">
        <f t="shared" si="182"/>
        <v>0</v>
      </c>
      <c r="AV163" s="93">
        <f>SUM(AD163+AF163+AH163+AJ163+AL163+AN163+AP163+AR163+AT163)</f>
        <v>0</v>
      </c>
      <c r="AW163" s="83"/>
      <c r="AX163" s="84"/>
      <c r="AZ163" s="47"/>
      <c r="BA163" s="149"/>
      <c r="BB163" s="150"/>
      <c r="BC163" s="151"/>
      <c r="BD163" s="154">
        <f t="shared" si="195"/>
        <v>0</v>
      </c>
      <c r="BE163" s="150">
        <f t="shared" si="196"/>
        <v>0</v>
      </c>
      <c r="BF163" s="152">
        <f t="shared" si="197"/>
        <v>0</v>
      </c>
      <c r="BG163" s="152">
        <f t="shared" si="198"/>
        <v>0</v>
      </c>
      <c r="BH163" s="152" t="str">
        <f t="shared" si="183"/>
        <v/>
      </c>
      <c r="BI163" s="152" t="str">
        <f t="shared" si="184"/>
        <v/>
      </c>
      <c r="BJ163" s="152" t="str">
        <f t="shared" si="185"/>
        <v/>
      </c>
      <c r="BK163" s="152" t="str">
        <f t="shared" si="186"/>
        <v/>
      </c>
      <c r="BL163" s="152" t="str">
        <f t="shared" si="187"/>
        <v/>
      </c>
      <c r="BM163" s="152" t="str">
        <f t="shared" si="188"/>
        <v/>
      </c>
      <c r="BN163" s="152" t="str">
        <f t="shared" si="189"/>
        <v/>
      </c>
      <c r="BO163" s="152" t="str">
        <f t="shared" si="190"/>
        <v/>
      </c>
      <c r="BP163" s="152" t="str">
        <f t="shared" si="191"/>
        <v/>
      </c>
      <c r="BQ163" s="153"/>
      <c r="BR163" s="151"/>
      <c r="BS163" s="152">
        <f t="shared" si="199"/>
        <v>0</v>
      </c>
      <c r="BT163" s="152">
        <f t="shared" si="200"/>
        <v>1.6299999999999999E-7</v>
      </c>
      <c r="BU163" s="152" t="str">
        <f t="shared" si="201"/>
        <v>Bajuwaren München 1</v>
      </c>
      <c r="BV163" s="151">
        <f t="shared" si="202"/>
        <v>54</v>
      </c>
      <c r="BW163" s="152">
        <f t="shared" si="203"/>
        <v>0</v>
      </c>
      <c r="BX163" s="152">
        <f>IF(COUNTIF(BH163:BP163,"&gt;0")&lt;Spielorte!$A$23,0,BE163/Spielorte!$A$23)</f>
        <v>0</v>
      </c>
      <c r="BY163" s="152">
        <f t="shared" si="204"/>
        <v>1.6299999999999999E-7</v>
      </c>
      <c r="BZ163" s="151">
        <f t="shared" si="192"/>
        <v>54</v>
      </c>
    </row>
    <row r="164" spans="1:78" ht="17.100000000000001" customHeight="1" x14ac:dyDescent="0.25">
      <c r="A164" s="414"/>
      <c r="B164" s="59" t="str">
        <f t="shared" si="193"/>
        <v/>
      </c>
      <c r="C164" s="60" t="str">
        <f t="shared" si="193"/>
        <v/>
      </c>
      <c r="D164" s="61" t="str">
        <f t="shared" si="193"/>
        <v/>
      </c>
      <c r="E164" s="398"/>
      <c r="F164" s="61" t="str">
        <f t="shared" si="174"/>
        <v/>
      </c>
      <c r="G164" s="398"/>
      <c r="H164" s="61" t="str">
        <f t="shared" si="175"/>
        <v/>
      </c>
      <c r="I164" s="398"/>
      <c r="J164" s="61" t="str">
        <f t="shared" si="176"/>
        <v/>
      </c>
      <c r="K164" s="398"/>
      <c r="L164" s="61" t="str">
        <f t="shared" si="177"/>
        <v/>
      </c>
      <c r="M164" s="398"/>
      <c r="N164" s="61" t="str">
        <f t="shared" si="194"/>
        <v/>
      </c>
      <c r="O164" s="398"/>
      <c r="P164" s="61" t="str">
        <f t="shared" si="178"/>
        <v/>
      </c>
      <c r="Q164" s="398"/>
      <c r="R164" s="61" t="str">
        <f t="shared" si="179"/>
        <v/>
      </c>
      <c r="S164" s="398"/>
      <c r="T164" s="61" t="str">
        <f t="shared" si="180"/>
        <v/>
      </c>
      <c r="U164" s="398"/>
      <c r="V164" s="61" t="str">
        <f t="shared" si="181"/>
        <v/>
      </c>
      <c r="W164" s="398"/>
      <c r="Z164" s="406"/>
      <c r="AA164" s="90" t="str">
        <f>IF(AB164=0,"",_xlfn.CONCAT(VLOOKUP(AB164,Starter!A:C,2,0)))</f>
        <v/>
      </c>
      <c r="AB164" s="80"/>
      <c r="AC164" s="130"/>
      <c r="AD164" s="94"/>
      <c r="AE164" s="130"/>
      <c r="AF164" s="94"/>
      <c r="AG164" s="130"/>
      <c r="AH164" s="94"/>
      <c r="AI164" s="130"/>
      <c r="AJ164" s="94"/>
      <c r="AK164" s="130"/>
      <c r="AL164" s="94"/>
      <c r="AM164" s="130"/>
      <c r="AN164" s="94"/>
      <c r="AO164" s="130"/>
      <c r="AP164" s="94"/>
      <c r="AQ164" s="130"/>
      <c r="AR164" s="94"/>
      <c r="AS164" s="130"/>
      <c r="AT164" s="94"/>
      <c r="AU164" s="95">
        <f t="shared" si="182"/>
        <v>0</v>
      </c>
      <c r="AV164" s="96"/>
      <c r="AW164" s="83"/>
      <c r="AX164" s="84"/>
      <c r="AZ164" s="47"/>
      <c r="BA164" s="149"/>
      <c r="BB164" s="150"/>
      <c r="BC164" s="151"/>
      <c r="BD164" s="154">
        <f t="shared" si="195"/>
        <v>0</v>
      </c>
      <c r="BE164" s="150">
        <f t="shared" si="196"/>
        <v>0</v>
      </c>
      <c r="BF164" s="152">
        <f t="shared" si="197"/>
        <v>0</v>
      </c>
      <c r="BG164" s="152">
        <f t="shared" si="198"/>
        <v>0</v>
      </c>
      <c r="BH164" s="152" t="str">
        <f t="shared" si="183"/>
        <v/>
      </c>
      <c r="BI164" s="152" t="str">
        <f t="shared" si="184"/>
        <v/>
      </c>
      <c r="BJ164" s="152" t="str">
        <f t="shared" si="185"/>
        <v/>
      </c>
      <c r="BK164" s="152" t="str">
        <f t="shared" si="186"/>
        <v/>
      </c>
      <c r="BL164" s="152" t="str">
        <f t="shared" si="187"/>
        <v/>
      </c>
      <c r="BM164" s="152" t="str">
        <f t="shared" si="188"/>
        <v/>
      </c>
      <c r="BN164" s="152" t="str">
        <f t="shared" si="189"/>
        <v/>
      </c>
      <c r="BO164" s="152" t="str">
        <f t="shared" si="190"/>
        <v/>
      </c>
      <c r="BP164" s="152" t="str">
        <f t="shared" si="191"/>
        <v/>
      </c>
      <c r="BQ164" s="153"/>
      <c r="BR164" s="151"/>
      <c r="BS164" s="152">
        <f t="shared" si="199"/>
        <v>0</v>
      </c>
      <c r="BT164" s="152">
        <f t="shared" si="200"/>
        <v>1.6400000000000001E-7</v>
      </c>
      <c r="BU164" s="152" t="str">
        <f t="shared" si="201"/>
        <v>Bajuwaren München 1</v>
      </c>
      <c r="BV164" s="151">
        <f t="shared" si="202"/>
        <v>53</v>
      </c>
      <c r="BW164" s="152">
        <f t="shared" si="203"/>
        <v>0</v>
      </c>
      <c r="BX164" s="152">
        <f>IF(COUNTIF(BH164:BP164,"&gt;0")&lt;Spielorte!$A$23,0,BE164/Spielorte!$A$23)</f>
        <v>0</v>
      </c>
      <c r="BY164" s="152">
        <f t="shared" si="204"/>
        <v>1.6400000000000001E-7</v>
      </c>
      <c r="BZ164" s="151">
        <f t="shared" si="192"/>
        <v>53</v>
      </c>
    </row>
    <row r="165" spans="1:78" ht="17.100000000000001" customHeight="1" thickBot="1" x14ac:dyDescent="0.3">
      <c r="A165" s="415"/>
      <c r="B165" s="62" t="str">
        <f t="shared" si="193"/>
        <v/>
      </c>
      <c r="C165" s="63" t="str">
        <f t="shared" si="193"/>
        <v/>
      </c>
      <c r="D165" s="52" t="str">
        <f t="shared" si="193"/>
        <v/>
      </c>
      <c r="E165" s="399"/>
      <c r="F165" s="52" t="str">
        <f t="shared" si="174"/>
        <v/>
      </c>
      <c r="G165" s="399"/>
      <c r="H165" s="52" t="str">
        <f t="shared" si="175"/>
        <v/>
      </c>
      <c r="I165" s="399"/>
      <c r="J165" s="52" t="str">
        <f t="shared" si="176"/>
        <v/>
      </c>
      <c r="K165" s="399"/>
      <c r="L165" s="52" t="str">
        <f t="shared" si="177"/>
        <v/>
      </c>
      <c r="M165" s="399"/>
      <c r="N165" s="52" t="str">
        <f t="shared" si="194"/>
        <v/>
      </c>
      <c r="O165" s="399"/>
      <c r="P165" s="52" t="str">
        <f t="shared" si="178"/>
        <v/>
      </c>
      <c r="Q165" s="399"/>
      <c r="R165" s="52" t="str">
        <f t="shared" si="179"/>
        <v/>
      </c>
      <c r="S165" s="399"/>
      <c r="T165" s="52" t="str">
        <f t="shared" si="180"/>
        <v/>
      </c>
      <c r="U165" s="399"/>
      <c r="V165" s="52" t="str">
        <f t="shared" si="181"/>
        <v/>
      </c>
      <c r="W165" s="399"/>
      <c r="Z165" s="407"/>
      <c r="AA165" s="99" t="str">
        <f>IF(AB165=0,"",_xlfn.CONCAT(VLOOKUP(AB165,Starter!A:C,2,0)))</f>
        <v/>
      </c>
      <c r="AB165" s="82"/>
      <c r="AC165" s="133"/>
      <c r="AD165" s="100"/>
      <c r="AE165" s="133"/>
      <c r="AF165" s="100"/>
      <c r="AG165" s="133"/>
      <c r="AH165" s="100"/>
      <c r="AI165" s="133"/>
      <c r="AJ165" s="100"/>
      <c r="AK165" s="133"/>
      <c r="AL165" s="100"/>
      <c r="AM165" s="133"/>
      <c r="AN165" s="100"/>
      <c r="AO165" s="133"/>
      <c r="AP165" s="100"/>
      <c r="AQ165" s="133"/>
      <c r="AR165" s="100"/>
      <c r="AS165" s="133"/>
      <c r="AT165" s="100"/>
      <c r="AU165" s="97">
        <f t="shared" si="182"/>
        <v>0</v>
      </c>
      <c r="AV165" s="98"/>
      <c r="AW165" s="83"/>
      <c r="AX165" s="84"/>
      <c r="AZ165" s="47"/>
      <c r="BA165" s="149"/>
      <c r="BB165" s="150"/>
      <c r="BC165" s="151"/>
      <c r="BD165" s="154">
        <f t="shared" si="195"/>
        <v>0</v>
      </c>
      <c r="BE165" s="150">
        <f t="shared" si="196"/>
        <v>0</v>
      </c>
      <c r="BF165" s="152">
        <f t="shared" si="197"/>
        <v>0</v>
      </c>
      <c r="BG165" s="152">
        <f t="shared" si="198"/>
        <v>0</v>
      </c>
      <c r="BH165" s="152" t="str">
        <f t="shared" si="183"/>
        <v/>
      </c>
      <c r="BI165" s="152" t="str">
        <f t="shared" si="184"/>
        <v/>
      </c>
      <c r="BJ165" s="152" t="str">
        <f t="shared" si="185"/>
        <v/>
      </c>
      <c r="BK165" s="152" t="str">
        <f t="shared" si="186"/>
        <v/>
      </c>
      <c r="BL165" s="152" t="str">
        <f t="shared" si="187"/>
        <v/>
      </c>
      <c r="BM165" s="152" t="str">
        <f t="shared" si="188"/>
        <v/>
      </c>
      <c r="BN165" s="152" t="str">
        <f t="shared" si="189"/>
        <v/>
      </c>
      <c r="BO165" s="152" t="str">
        <f t="shared" si="190"/>
        <v/>
      </c>
      <c r="BP165" s="152" t="str">
        <f t="shared" si="191"/>
        <v/>
      </c>
      <c r="BQ165" s="153"/>
      <c r="BR165" s="151"/>
      <c r="BS165" s="152">
        <f t="shared" si="199"/>
        <v>0</v>
      </c>
      <c r="BT165" s="152">
        <f t="shared" si="200"/>
        <v>1.6500000000000001E-7</v>
      </c>
      <c r="BU165" s="152" t="str">
        <f t="shared" si="201"/>
        <v>Bajuwaren München 1</v>
      </c>
      <c r="BV165" s="151">
        <f t="shared" si="202"/>
        <v>52</v>
      </c>
      <c r="BW165" s="152">
        <f t="shared" si="203"/>
        <v>0</v>
      </c>
      <c r="BX165" s="152">
        <f>IF(COUNTIF(BH165:BP165,"&gt;0")&lt;Spielorte!$A$23,0,BE165/Spielorte!$A$23)</f>
        <v>0</v>
      </c>
      <c r="BY165" s="152">
        <f t="shared" si="204"/>
        <v>1.6500000000000001E-7</v>
      </c>
      <c r="BZ165" s="151">
        <f t="shared" si="192"/>
        <v>52</v>
      </c>
    </row>
    <row r="166" spans="1:78" ht="17.100000000000001" customHeight="1" x14ac:dyDescent="0.25">
      <c r="A166" s="413" t="s">
        <v>11</v>
      </c>
      <c r="B166" s="56" t="str">
        <f>IF(AA166=0,"",AA166)</f>
        <v/>
      </c>
      <c r="C166" s="57" t="str">
        <f t="shared" si="193"/>
        <v/>
      </c>
      <c r="D166" s="58" t="str">
        <f t="shared" si="193"/>
        <v/>
      </c>
      <c r="E166" s="397">
        <f>IF(AD166="","",AD166)</f>
        <v>0</v>
      </c>
      <c r="F166" s="58" t="str">
        <f t="shared" si="174"/>
        <v/>
      </c>
      <c r="G166" s="397">
        <f>IF(AF166="","",AF166)</f>
        <v>0</v>
      </c>
      <c r="H166" s="58" t="str">
        <f t="shared" si="175"/>
        <v/>
      </c>
      <c r="I166" s="397">
        <f>IF(AH166="","",AH166)</f>
        <v>0</v>
      </c>
      <c r="J166" s="58" t="str">
        <f t="shared" si="176"/>
        <v/>
      </c>
      <c r="K166" s="397">
        <f>IF(AJ166="","",AJ166)</f>
        <v>0</v>
      </c>
      <c r="L166" s="58" t="str">
        <f t="shared" si="177"/>
        <v/>
      </c>
      <c r="M166" s="397">
        <f>IF(AL166="","",AL166)</f>
        <v>0</v>
      </c>
      <c r="N166" s="58" t="str">
        <f t="shared" si="194"/>
        <v/>
      </c>
      <c r="O166" s="397">
        <f>IF(AN166="","",AN166)</f>
        <v>0</v>
      </c>
      <c r="P166" s="58" t="str">
        <f t="shared" si="178"/>
        <v/>
      </c>
      <c r="Q166" s="397">
        <f>IF(AP166="","",AP166)</f>
        <v>0</v>
      </c>
      <c r="R166" s="58" t="str">
        <f t="shared" si="179"/>
        <v/>
      </c>
      <c r="S166" s="397">
        <f>IF(AR166="","",AR166)</f>
        <v>0</v>
      </c>
      <c r="T166" s="58" t="str">
        <f t="shared" si="180"/>
        <v/>
      </c>
      <c r="U166" s="397">
        <f>IF(AT166="","",AT166)</f>
        <v>0</v>
      </c>
      <c r="V166" s="58" t="str">
        <f t="shared" si="181"/>
        <v/>
      </c>
      <c r="W166" s="397">
        <f>IF(AV166="","",AV166)</f>
        <v>0</v>
      </c>
      <c r="Z166" s="405" t="s">
        <v>11</v>
      </c>
      <c r="AA166" s="90" t="str">
        <f>IF(AB166=0,"",_xlfn.CONCAT(VLOOKUP(AB166,Starter!A:C,2,0)))</f>
        <v/>
      </c>
      <c r="AB166" s="81"/>
      <c r="AC166" s="132"/>
      <c r="AD166" s="91">
        <f>IF(SUM(AC166:AC168)+AC178=0,0,IF(SUM(ABS(AC166),ABS(AC167),ABS(AC168))=AC178,0.5,IF(SUM(ABS(AC166),ABS(AC167),ABS(AC168))&gt;AC178,1,0)))</f>
        <v>0</v>
      </c>
      <c r="AE166" s="132"/>
      <c r="AF166" s="91">
        <f>IF(SUM(AE166:AE168)+AE178=0,0,IF(SUM(ABS(AE166),ABS(AE167),ABS(AE168))=AE178,0.5,IF(SUM(ABS(AE166),ABS(AE167),ABS(AE168))&gt;AE178,1,0)))</f>
        <v>0</v>
      </c>
      <c r="AG166" s="132"/>
      <c r="AH166" s="91">
        <f>IF(SUM(AG166:AG168)+AG178=0,0,IF(SUM(ABS(AG166),ABS(AG167),ABS(AG168))=AG178,0.5,IF(SUM(ABS(AG166),ABS(AG167),ABS(AG168))&gt;AG178,1,0)))</f>
        <v>0</v>
      </c>
      <c r="AI166" s="132"/>
      <c r="AJ166" s="91">
        <f>IF(SUM(AI166:AI168)+AI178=0,0,IF(SUM(ABS(AI166),ABS(AI167),ABS(AI168))=AI178,0.5,IF(SUM(ABS(AI166),ABS(AI167),ABS(AI168))&gt;AI178,1,0)))</f>
        <v>0</v>
      </c>
      <c r="AK166" s="132"/>
      <c r="AL166" s="91">
        <f>IF(SUM(AK166:AK168)+AK178=0,0,IF(SUM(ABS(AK166),ABS(AK167),ABS(AK168))=AK178,0.5,IF(SUM(ABS(AK166),ABS(AK167),ABS(AK168))&gt;AK178,1,0)))</f>
        <v>0</v>
      </c>
      <c r="AM166" s="132"/>
      <c r="AN166" s="91">
        <f>IF(SUM(AM166:AM168)+AM178=0,0,IF(SUM(ABS(AM166),ABS(AM167),ABS(AM168))=AM178,0.5,IF(SUM(ABS(AM166),ABS(AM167),ABS(AM168))&gt;AM178,1,0)))</f>
        <v>0</v>
      </c>
      <c r="AO166" s="132"/>
      <c r="AP166" s="91">
        <f>IF(SUM(AO166:AO168)+AO178=0,0,IF(SUM(ABS(AO166),ABS(AO167),ABS(AO168))=AO178,0.5,IF(SUM(ABS(AO166),ABS(AO167),ABS(AO168))&gt;AO178,1,0)))</f>
        <v>0</v>
      </c>
      <c r="AQ166" s="132"/>
      <c r="AR166" s="91">
        <f>IF(SUM(AQ166:AQ168)+AQ178=0,0,IF(SUM(ABS(AQ166),ABS(AQ167),ABS(AQ168))=AQ178,0.5,IF(SUM(ABS(AQ166),ABS(AQ167),ABS(AQ168))&gt;AQ178,1,0)))</f>
        <v>0</v>
      </c>
      <c r="AS166" s="132"/>
      <c r="AT166" s="91">
        <f>IF(SUM(AS166:AS168)+AS178=0,0,IF(SUM(ABS(AS166),ABS(AS167),ABS(AS168))=AS178,0.5,IF(SUM(ABS(AS166),ABS(AS167),ABS(AS168))&gt;AS178,1,0)))</f>
        <v>0</v>
      </c>
      <c r="AU166" s="92">
        <f t="shared" si="182"/>
        <v>0</v>
      </c>
      <c r="AV166" s="93">
        <f>SUM(AD166+AF166+AH166+AJ166+AL166+AN166+AP166+AR166+AT166)</f>
        <v>0</v>
      </c>
      <c r="AW166" s="83"/>
      <c r="AX166" s="84"/>
      <c r="AZ166" s="47"/>
      <c r="BA166" s="149"/>
      <c r="BB166" s="150"/>
      <c r="BC166" s="151"/>
      <c r="BD166" s="154">
        <f t="shared" si="195"/>
        <v>0</v>
      </c>
      <c r="BE166" s="150">
        <f t="shared" si="196"/>
        <v>0</v>
      </c>
      <c r="BF166" s="152">
        <f t="shared" si="197"/>
        <v>0</v>
      </c>
      <c r="BG166" s="152">
        <f t="shared" si="198"/>
        <v>0</v>
      </c>
      <c r="BH166" s="152" t="str">
        <f t="shared" si="183"/>
        <v/>
      </c>
      <c r="BI166" s="152" t="str">
        <f t="shared" si="184"/>
        <v/>
      </c>
      <c r="BJ166" s="152" t="str">
        <f t="shared" si="185"/>
        <v/>
      </c>
      <c r="BK166" s="152" t="str">
        <f t="shared" si="186"/>
        <v/>
      </c>
      <c r="BL166" s="152" t="str">
        <f t="shared" si="187"/>
        <v/>
      </c>
      <c r="BM166" s="152" t="str">
        <f t="shared" si="188"/>
        <v/>
      </c>
      <c r="BN166" s="152" t="str">
        <f t="shared" si="189"/>
        <v/>
      </c>
      <c r="BO166" s="152" t="str">
        <f t="shared" si="190"/>
        <v/>
      </c>
      <c r="BP166" s="152" t="str">
        <f t="shared" si="191"/>
        <v/>
      </c>
      <c r="BQ166" s="153"/>
      <c r="BR166" s="151"/>
      <c r="BS166" s="152">
        <f t="shared" si="199"/>
        <v>0</v>
      </c>
      <c r="BT166" s="152">
        <f t="shared" si="200"/>
        <v>1.66E-7</v>
      </c>
      <c r="BU166" s="152" t="str">
        <f t="shared" si="201"/>
        <v>Bajuwaren München 1</v>
      </c>
      <c r="BV166" s="151">
        <f t="shared" si="202"/>
        <v>51</v>
      </c>
      <c r="BW166" s="152">
        <f t="shared" si="203"/>
        <v>0</v>
      </c>
      <c r="BX166" s="152">
        <f>IF(COUNTIF(BH166:BP166,"&gt;0")&lt;Spielorte!$A$23,0,BE166/Spielorte!$A$23)</f>
        <v>0</v>
      </c>
      <c r="BY166" s="152">
        <f t="shared" si="204"/>
        <v>1.66E-7</v>
      </c>
      <c r="BZ166" s="151">
        <f t="shared" si="192"/>
        <v>51</v>
      </c>
    </row>
    <row r="167" spans="1:78" ht="17.100000000000001" customHeight="1" x14ac:dyDescent="0.25">
      <c r="A167" s="414"/>
      <c r="B167" s="59" t="str">
        <f>IF(AA167=0,"",AA167)</f>
        <v/>
      </c>
      <c r="C167" s="60" t="str">
        <f t="shared" si="193"/>
        <v/>
      </c>
      <c r="D167" s="61" t="str">
        <f t="shared" si="193"/>
        <v/>
      </c>
      <c r="E167" s="398"/>
      <c r="F167" s="61" t="str">
        <f t="shared" si="174"/>
        <v/>
      </c>
      <c r="G167" s="398"/>
      <c r="H167" s="61" t="str">
        <f t="shared" si="175"/>
        <v/>
      </c>
      <c r="I167" s="398"/>
      <c r="J167" s="61" t="str">
        <f t="shared" si="176"/>
        <v/>
      </c>
      <c r="K167" s="398"/>
      <c r="L167" s="61" t="str">
        <f t="shared" si="177"/>
        <v/>
      </c>
      <c r="M167" s="398"/>
      <c r="N167" s="61" t="str">
        <f t="shared" si="194"/>
        <v/>
      </c>
      <c r="O167" s="398"/>
      <c r="P167" s="61" t="str">
        <f t="shared" si="178"/>
        <v/>
      </c>
      <c r="Q167" s="398"/>
      <c r="R167" s="61" t="str">
        <f t="shared" si="179"/>
        <v/>
      </c>
      <c r="S167" s="398"/>
      <c r="T167" s="61" t="str">
        <f t="shared" si="180"/>
        <v/>
      </c>
      <c r="U167" s="398"/>
      <c r="V167" s="61" t="str">
        <f t="shared" si="181"/>
        <v/>
      </c>
      <c r="W167" s="398"/>
      <c r="Z167" s="406"/>
      <c r="AA167" s="90" t="str">
        <f>IF(AB167=0,"",_xlfn.CONCAT(VLOOKUP(AB167,Starter!A:C,2,0)))</f>
        <v/>
      </c>
      <c r="AB167" s="80"/>
      <c r="AC167" s="130"/>
      <c r="AD167" s="94"/>
      <c r="AE167" s="130"/>
      <c r="AF167" s="94"/>
      <c r="AG167" s="130"/>
      <c r="AH167" s="94"/>
      <c r="AI167" s="130"/>
      <c r="AJ167" s="94"/>
      <c r="AK167" s="130"/>
      <c r="AL167" s="94"/>
      <c r="AM167" s="130"/>
      <c r="AN167" s="94"/>
      <c r="AO167" s="130"/>
      <c r="AP167" s="94"/>
      <c r="AQ167" s="130"/>
      <c r="AR167" s="94"/>
      <c r="AS167" s="130"/>
      <c r="AT167" s="94"/>
      <c r="AU167" s="95">
        <f t="shared" si="182"/>
        <v>0</v>
      </c>
      <c r="AV167" s="96"/>
      <c r="AW167" s="83"/>
      <c r="AX167" s="84"/>
      <c r="AZ167" s="47"/>
      <c r="BA167" s="149"/>
      <c r="BB167" s="150"/>
      <c r="BC167" s="151"/>
      <c r="BD167" s="154">
        <f t="shared" si="195"/>
        <v>0</v>
      </c>
      <c r="BE167" s="150">
        <f t="shared" si="196"/>
        <v>0</v>
      </c>
      <c r="BF167" s="152">
        <f t="shared" si="197"/>
        <v>0</v>
      </c>
      <c r="BG167" s="152">
        <f t="shared" si="198"/>
        <v>0</v>
      </c>
      <c r="BH167" s="152" t="str">
        <f t="shared" si="183"/>
        <v/>
      </c>
      <c r="BI167" s="152" t="str">
        <f t="shared" si="184"/>
        <v/>
      </c>
      <c r="BJ167" s="152" t="str">
        <f t="shared" si="185"/>
        <v/>
      </c>
      <c r="BK167" s="152" t="str">
        <f t="shared" si="186"/>
        <v/>
      </c>
      <c r="BL167" s="152" t="str">
        <f t="shared" si="187"/>
        <v/>
      </c>
      <c r="BM167" s="152" t="str">
        <f t="shared" si="188"/>
        <v/>
      </c>
      <c r="BN167" s="152" t="str">
        <f t="shared" si="189"/>
        <v/>
      </c>
      <c r="BO167" s="152" t="str">
        <f t="shared" si="190"/>
        <v/>
      </c>
      <c r="BP167" s="152" t="str">
        <f t="shared" si="191"/>
        <v/>
      </c>
      <c r="BQ167" s="153"/>
      <c r="BR167" s="151"/>
      <c r="BS167" s="152">
        <f t="shared" si="199"/>
        <v>0</v>
      </c>
      <c r="BT167" s="152">
        <f t="shared" si="200"/>
        <v>1.67E-7</v>
      </c>
      <c r="BU167" s="152" t="str">
        <f t="shared" si="201"/>
        <v>Bajuwaren München 1</v>
      </c>
      <c r="BV167" s="151">
        <f t="shared" si="202"/>
        <v>50</v>
      </c>
      <c r="BW167" s="152">
        <f t="shared" si="203"/>
        <v>0</v>
      </c>
      <c r="BX167" s="152">
        <f>IF(COUNTIF(BH167:BP167,"&gt;0")&lt;Spielorte!$A$23,0,BE167/Spielorte!$A$23)</f>
        <v>0</v>
      </c>
      <c r="BY167" s="152">
        <f t="shared" si="204"/>
        <v>1.67E-7</v>
      </c>
      <c r="BZ167" s="151">
        <f t="shared" si="192"/>
        <v>50</v>
      </c>
    </row>
    <row r="168" spans="1:78" ht="17.100000000000001" customHeight="1" thickBot="1" x14ac:dyDescent="0.3">
      <c r="A168" s="415"/>
      <c r="B168" s="62" t="str">
        <f>IF(AA168=0,"",AA168)</f>
        <v/>
      </c>
      <c r="C168" s="63" t="str">
        <f t="shared" si="193"/>
        <v/>
      </c>
      <c r="D168" s="52" t="str">
        <f t="shared" si="193"/>
        <v/>
      </c>
      <c r="E168" s="399"/>
      <c r="F168" s="52" t="str">
        <f t="shared" si="174"/>
        <v/>
      </c>
      <c r="G168" s="399"/>
      <c r="H168" s="52" t="str">
        <f t="shared" si="175"/>
        <v/>
      </c>
      <c r="I168" s="399"/>
      <c r="J168" s="52" t="str">
        <f t="shared" si="176"/>
        <v/>
      </c>
      <c r="K168" s="399"/>
      <c r="L168" s="52" t="str">
        <f t="shared" si="177"/>
        <v/>
      </c>
      <c r="M168" s="399"/>
      <c r="N168" s="52" t="str">
        <f t="shared" si="194"/>
        <v/>
      </c>
      <c r="O168" s="399"/>
      <c r="P168" s="52" t="str">
        <f t="shared" si="178"/>
        <v/>
      </c>
      <c r="Q168" s="399"/>
      <c r="R168" s="52" t="str">
        <f t="shared" si="179"/>
        <v/>
      </c>
      <c r="S168" s="399"/>
      <c r="T168" s="52" t="str">
        <f t="shared" si="180"/>
        <v/>
      </c>
      <c r="U168" s="399"/>
      <c r="V168" s="52" t="str">
        <f t="shared" si="181"/>
        <v/>
      </c>
      <c r="W168" s="399"/>
      <c r="Z168" s="407"/>
      <c r="AA168" s="90" t="str">
        <f>IF(AB168=0,"",_xlfn.CONCAT(VLOOKUP(AB168,Starter!A:C,2,0)))</f>
        <v/>
      </c>
      <c r="AB168" s="82"/>
      <c r="AC168" s="133"/>
      <c r="AD168" s="100"/>
      <c r="AE168" s="133"/>
      <c r="AF168" s="100"/>
      <c r="AG168" s="133"/>
      <c r="AH168" s="100"/>
      <c r="AI168" s="133"/>
      <c r="AJ168" s="100"/>
      <c r="AK168" s="133"/>
      <c r="AL168" s="100"/>
      <c r="AM168" s="133"/>
      <c r="AN168" s="100"/>
      <c r="AO168" s="133"/>
      <c r="AP168" s="100"/>
      <c r="AQ168" s="133"/>
      <c r="AR168" s="100"/>
      <c r="AS168" s="133"/>
      <c r="AT168" s="100"/>
      <c r="AU168" s="97">
        <f t="shared" si="182"/>
        <v>0</v>
      </c>
      <c r="AV168" s="98"/>
      <c r="AW168" s="83"/>
      <c r="AX168" s="84"/>
      <c r="AZ168" s="47"/>
      <c r="BA168" s="149"/>
      <c r="BB168" s="150"/>
      <c r="BC168" s="151"/>
      <c r="BD168" s="154">
        <f t="shared" si="195"/>
        <v>0</v>
      </c>
      <c r="BE168" s="150">
        <f t="shared" si="196"/>
        <v>0</v>
      </c>
      <c r="BF168" s="152">
        <f t="shared" si="197"/>
        <v>0</v>
      </c>
      <c r="BG168" s="152">
        <f t="shared" si="198"/>
        <v>0</v>
      </c>
      <c r="BH168" s="152" t="str">
        <f t="shared" si="183"/>
        <v/>
      </c>
      <c r="BI168" s="152" t="str">
        <f t="shared" si="184"/>
        <v/>
      </c>
      <c r="BJ168" s="152" t="str">
        <f t="shared" si="185"/>
        <v/>
      </c>
      <c r="BK168" s="152" t="str">
        <f t="shared" si="186"/>
        <v/>
      </c>
      <c r="BL168" s="152" t="str">
        <f t="shared" si="187"/>
        <v/>
      </c>
      <c r="BM168" s="152" t="str">
        <f t="shared" si="188"/>
        <v/>
      </c>
      <c r="BN168" s="152" t="str">
        <f t="shared" si="189"/>
        <v/>
      </c>
      <c r="BO168" s="152" t="str">
        <f t="shared" si="190"/>
        <v/>
      </c>
      <c r="BP168" s="152" t="str">
        <f t="shared" si="191"/>
        <v/>
      </c>
      <c r="BQ168" s="153"/>
      <c r="BR168" s="151"/>
      <c r="BS168" s="152">
        <f t="shared" si="199"/>
        <v>0</v>
      </c>
      <c r="BT168" s="152">
        <f t="shared" si="200"/>
        <v>1.68E-7</v>
      </c>
      <c r="BU168" s="152" t="str">
        <f t="shared" si="201"/>
        <v>Bajuwaren München 1</v>
      </c>
      <c r="BV168" s="151">
        <f t="shared" si="202"/>
        <v>49</v>
      </c>
      <c r="BW168" s="152">
        <f t="shared" si="203"/>
        <v>0</v>
      </c>
      <c r="BX168" s="152">
        <f>IF(COUNTIF(BH168:BP168,"&gt;0")&lt;Spielorte!$A$23,0,BE168/Spielorte!$A$23)</f>
        <v>0</v>
      </c>
      <c r="BY168" s="152">
        <f t="shared" si="204"/>
        <v>1.68E-7</v>
      </c>
      <c r="BZ168" s="151">
        <f t="shared" si="192"/>
        <v>49</v>
      </c>
    </row>
    <row r="169" spans="1:78" ht="27.75" customHeight="1" thickBot="1" x14ac:dyDescent="0.3">
      <c r="B169" s="64" t="str">
        <f>IF(AA169=0,"",AA169)</f>
        <v>Gesamt</v>
      </c>
      <c r="C169" s="65" t="str">
        <f t="shared" si="193"/>
        <v/>
      </c>
      <c r="D169" s="66" t="str">
        <f t="shared" si="193"/>
        <v/>
      </c>
      <c r="E169" s="67">
        <f>IF(AD169="","",AD169)</f>
        <v>0</v>
      </c>
      <c r="F169" s="66" t="str">
        <f t="shared" si="174"/>
        <v/>
      </c>
      <c r="G169" s="67">
        <f>IF(AF169="","",AF169)</f>
        <v>0</v>
      </c>
      <c r="H169" s="66" t="str">
        <f t="shared" si="175"/>
        <v/>
      </c>
      <c r="I169" s="67">
        <f>IF(AH169="","",AH169)</f>
        <v>0</v>
      </c>
      <c r="J169" s="66" t="str">
        <f t="shared" si="176"/>
        <v/>
      </c>
      <c r="K169" s="67">
        <f>IF(AJ169="","",AJ169)</f>
        <v>0</v>
      </c>
      <c r="L169" s="66" t="str">
        <f t="shared" si="177"/>
        <v/>
      </c>
      <c r="M169" s="67">
        <f>IF(AL169="","",AL169)</f>
        <v>0</v>
      </c>
      <c r="N169" s="66" t="str">
        <f t="shared" si="194"/>
        <v/>
      </c>
      <c r="O169" s="67">
        <f>IF(AN169="","",AN169)</f>
        <v>0</v>
      </c>
      <c r="P169" s="66" t="str">
        <f t="shared" si="178"/>
        <v/>
      </c>
      <c r="Q169" s="67">
        <f>IF(AP169="","",AP169)</f>
        <v>0</v>
      </c>
      <c r="R169" s="66" t="str">
        <f t="shared" si="179"/>
        <v/>
      </c>
      <c r="S169" s="67">
        <f>IF(AR169="","",AR169)</f>
        <v>0</v>
      </c>
      <c r="T169" s="66" t="str">
        <f t="shared" si="180"/>
        <v/>
      </c>
      <c r="U169" s="67">
        <f>IF(AT169="","",AT169)</f>
        <v>0</v>
      </c>
      <c r="V169" s="66" t="str">
        <f t="shared" si="181"/>
        <v/>
      </c>
      <c r="W169" s="67">
        <f>IF(AV169="","",AV169)</f>
        <v>0</v>
      </c>
      <c r="AA169" s="64" t="s">
        <v>960</v>
      </c>
      <c r="AB169" s="101"/>
      <c r="AC169" s="148">
        <f>ABS(SUM(AC157:AC159))+ABS(SUM(AC160:AC162))+ABS(SUM(AC163:AC165))+ABS(SUM(AC166:AC168))</f>
        <v>0</v>
      </c>
      <c r="AD169" s="102">
        <f>IF(AC169+AC179=0,0,IF(AC169=AC179,1.5,IF(AC169&gt;AC179,3,0)))</f>
        <v>0</v>
      </c>
      <c r="AE169" s="148">
        <f>ABS(SUM(AE157:AE159))+ABS(SUM(AE160:AE162))+ABS(SUM(AE163:AE165))+ABS(SUM(AE166:AE168))</f>
        <v>0</v>
      </c>
      <c r="AF169" s="102">
        <f>IF(AE169+AE179=0,0,IF(AE169=AE179,1.5,IF(AE169&gt;AE179,3,0)))</f>
        <v>0</v>
      </c>
      <c r="AG169" s="148">
        <f>ABS(SUM(AG157:AG159))+ABS(SUM(AG160:AG162))+ABS(SUM(AG163:AG165))+ABS(SUM(AG166:AG168))</f>
        <v>0</v>
      </c>
      <c r="AH169" s="102">
        <f>IF(AG169+AG179=0,0,IF(AG169=AG179,1.5,IF(AG169&gt;AG179,3,0)))</f>
        <v>0</v>
      </c>
      <c r="AI169" s="148">
        <f>ABS(SUM(AI157:AI159))+ABS(SUM(AI160:AI162))+ABS(SUM(AI163:AI165))+ABS(SUM(AI166:AI168))</f>
        <v>0</v>
      </c>
      <c r="AJ169" s="102">
        <f>IF(AI169+AI179=0,0,IF(AI169=AI179,1.5,IF(AI169&gt;AI179,3,0)))</f>
        <v>0</v>
      </c>
      <c r="AK169" s="148">
        <f>ABS(SUM(AK157:AK159))+ABS(SUM(AK160:AK162))+ABS(SUM(AK163:AK165))+ABS(SUM(AK166:AK168))</f>
        <v>0</v>
      </c>
      <c r="AL169" s="102">
        <f>IF(AK169+AK179=0,0,IF(AK169=AK179,1.5,IF(AK169&gt;AK179,3,0)))</f>
        <v>0</v>
      </c>
      <c r="AM169" s="148">
        <f>ABS(SUM(AM157:AM159))+ABS(SUM(AM160:AM162))+ABS(SUM(AM163:AM165))+ABS(SUM(AM166:AM168))</f>
        <v>0</v>
      </c>
      <c r="AN169" s="102">
        <f>IF(AM169+AM179=0,0,IF(AM169=AM179,1.5,IF(AM169&gt;AM179,3,0)))</f>
        <v>0</v>
      </c>
      <c r="AO169" s="148">
        <f>ABS(SUM(AO157:AO159))+ABS(SUM(AO160:AO162))+ABS(SUM(AO163:AO165))+ABS(SUM(AO166:AO168))</f>
        <v>0</v>
      </c>
      <c r="AP169" s="102">
        <f>IF(AO169+AO179=0,0,IF(AO169=AO179,1.5,IF(AO169&gt;AO179,3,0)))</f>
        <v>0</v>
      </c>
      <c r="AQ169" s="148">
        <f>ABS(SUM(AQ157:AQ159))+ABS(SUM(AQ160:AQ162))+ABS(SUM(AQ163:AQ165))+ABS(SUM(AQ166:AQ168))</f>
        <v>0</v>
      </c>
      <c r="AR169" s="102">
        <f>IF(AQ169+AQ179=0,0,IF(AQ169=AQ179,1.5,IF(AQ169&gt;AQ179,3,0)))</f>
        <v>0</v>
      </c>
      <c r="AS169" s="148">
        <f>ABS(SUM(AS157:AS159))+ABS(SUM(AS160:AS162))+ABS(SUM(AS163:AS165))+ABS(SUM(AS166:AS168))</f>
        <v>0</v>
      </c>
      <c r="AT169" s="102">
        <f>IF(AS169+AS179=0,0,IF(AS169=AS179,1.5,IF(AS169&gt;AS179,3,0)))</f>
        <v>0</v>
      </c>
      <c r="AU169" s="103">
        <f>SUM(AC169+AE169+AG169+AI169+AK169+AM169+AO169+AQ169+AS169)</f>
        <v>0</v>
      </c>
      <c r="AV169" s="104">
        <f>SUM(AD169+AF169+AH169+AJ169+AL169+AN169+AP169+AR169+AT169)</f>
        <v>0</v>
      </c>
      <c r="AW169" s="83"/>
      <c r="AX169" s="84"/>
      <c r="BA169" s="149"/>
      <c r="BB169" s="150"/>
      <c r="BC169" s="151"/>
      <c r="BQ169" s="153"/>
      <c r="BR169" s="151"/>
      <c r="BV169" s="151"/>
      <c r="BZ169" s="151"/>
    </row>
    <row r="170" spans="1:78" ht="24" customHeight="1" thickBot="1" x14ac:dyDescent="0.3">
      <c r="B170" s="68" t="str">
        <f>IF(AA170=0,"",AA170)</f>
        <v>Gesamt - Punkte</v>
      </c>
      <c r="C170" s="69" t="str">
        <f t="shared" si="193"/>
        <v/>
      </c>
      <c r="D170" s="69" t="str">
        <f t="shared" si="193"/>
        <v/>
      </c>
      <c r="E170" s="70">
        <f>IF(AD170="","",AD170)</f>
        <v>0</v>
      </c>
      <c r="F170" s="69" t="str">
        <f t="shared" si="174"/>
        <v/>
      </c>
      <c r="G170" s="70">
        <f>IF(AF170="","",AF170)</f>
        <v>0</v>
      </c>
      <c r="H170" s="69" t="str">
        <f t="shared" si="175"/>
        <v/>
      </c>
      <c r="I170" s="70">
        <f>IF(AH170="","",AH170)</f>
        <v>0</v>
      </c>
      <c r="J170" s="69" t="str">
        <f t="shared" si="176"/>
        <v/>
      </c>
      <c r="K170" s="70">
        <f>IF(AJ170="","",AJ170)</f>
        <v>0</v>
      </c>
      <c r="L170" s="69" t="str">
        <f t="shared" si="177"/>
        <v/>
      </c>
      <c r="M170" s="70">
        <f>IF(AL170="","",AL170)</f>
        <v>0</v>
      </c>
      <c r="N170" s="69" t="str">
        <f t="shared" si="194"/>
        <v/>
      </c>
      <c r="O170" s="70">
        <f>IF(AN170="","",AN170)</f>
        <v>0</v>
      </c>
      <c r="P170" s="69" t="str">
        <f t="shared" si="178"/>
        <v/>
      </c>
      <c r="Q170" s="70">
        <f>IF(AP170="","",AP170)</f>
        <v>0</v>
      </c>
      <c r="R170" s="69" t="str">
        <f t="shared" si="179"/>
        <v/>
      </c>
      <c r="S170" s="70">
        <f>IF(AR170="","",AR170)</f>
        <v>0</v>
      </c>
      <c r="T170" s="69" t="str">
        <f t="shared" si="180"/>
        <v/>
      </c>
      <c r="U170" s="70">
        <f>IF(AT170="","",AT170)</f>
        <v>0</v>
      </c>
      <c r="V170" s="69" t="str">
        <f t="shared" si="181"/>
        <v/>
      </c>
      <c r="W170" s="70">
        <f>IF(AV170="","",AV170)</f>
        <v>0</v>
      </c>
      <c r="AA170" s="68" t="s">
        <v>975</v>
      </c>
      <c r="AB170" s="69"/>
      <c r="AC170" s="69"/>
      <c r="AD170" s="105">
        <f>SUM(AD157:AD169)</f>
        <v>0</v>
      </c>
      <c r="AE170" s="69"/>
      <c r="AF170" s="105">
        <f>SUM(AF157:AF169)</f>
        <v>0</v>
      </c>
      <c r="AG170" s="69"/>
      <c r="AH170" s="105">
        <f>SUM(AH157:AH169)</f>
        <v>0</v>
      </c>
      <c r="AI170" s="69"/>
      <c r="AJ170" s="105">
        <f>SUM(AJ157:AJ169)</f>
        <v>0</v>
      </c>
      <c r="AK170" s="69"/>
      <c r="AL170" s="105">
        <f>SUM(AL157:AL169)</f>
        <v>0</v>
      </c>
      <c r="AM170" s="69"/>
      <c r="AN170" s="105">
        <f>SUM(AN157:AN169)</f>
        <v>0</v>
      </c>
      <c r="AO170" s="69"/>
      <c r="AP170" s="105">
        <f>SUM(AP157:AP169)</f>
        <v>0</v>
      </c>
      <c r="AQ170" s="69"/>
      <c r="AR170" s="105">
        <f>SUM(AR157:AR169)</f>
        <v>0</v>
      </c>
      <c r="AS170" s="69"/>
      <c r="AT170" s="105">
        <f>SUM(AT157:AT169)</f>
        <v>0</v>
      </c>
      <c r="AU170" s="69"/>
      <c r="AV170" s="106">
        <f>SUM(AV157:AV169)</f>
        <v>0</v>
      </c>
      <c r="AW170" s="83"/>
      <c r="AX170" s="84"/>
      <c r="BA170" s="149">
        <f>+AV170</f>
        <v>0</v>
      </c>
      <c r="BB170" s="150">
        <f>+AU169</f>
        <v>0</v>
      </c>
      <c r="BC170" s="151">
        <f>+AA152</f>
        <v>6</v>
      </c>
      <c r="BF170" s="152">
        <f>SUM(BF151:BF169)</f>
        <v>0</v>
      </c>
      <c r="BQ170" s="149">
        <f>+BB170/1000000+BA170</f>
        <v>0</v>
      </c>
      <c r="BR170" s="151">
        <f>RANK(BQ170,BQ:BQ)</f>
        <v>1</v>
      </c>
      <c r="BV170" s="151"/>
      <c r="BZ170" s="151"/>
    </row>
    <row r="171" spans="1:78" ht="11.25" customHeight="1" x14ac:dyDescent="0.25">
      <c r="B171" s="69"/>
      <c r="C171" s="69"/>
      <c r="D171" s="69"/>
      <c r="E171" s="1"/>
      <c r="F171" s="69"/>
      <c r="G171" s="1"/>
      <c r="H171" s="69"/>
      <c r="I171" s="1"/>
      <c r="J171" s="69"/>
      <c r="K171" s="1"/>
      <c r="L171" s="69"/>
      <c r="M171" s="1"/>
      <c r="N171" s="69"/>
      <c r="O171" s="1"/>
      <c r="P171" s="69"/>
      <c r="Q171" s="1"/>
      <c r="R171" s="69"/>
      <c r="S171" s="1"/>
      <c r="T171" s="69"/>
      <c r="U171" s="1"/>
      <c r="V171" s="69"/>
      <c r="W171" s="1"/>
      <c r="AA171" s="69"/>
      <c r="AB171" s="69"/>
      <c r="AC171" s="69"/>
      <c r="AD171" s="1"/>
      <c r="AE171" s="69"/>
      <c r="AF171" s="1"/>
      <c r="AG171" s="69"/>
      <c r="AH171" s="1"/>
      <c r="AI171" s="69"/>
      <c r="AJ171" s="1"/>
      <c r="AK171" s="69"/>
      <c r="AL171" s="1"/>
      <c r="AM171" s="69"/>
      <c r="AN171" s="1"/>
      <c r="AO171" s="69"/>
      <c r="AP171" s="1"/>
      <c r="AQ171" s="69"/>
      <c r="AR171" s="1"/>
      <c r="AS171" s="69"/>
      <c r="AT171" s="1"/>
      <c r="AU171" s="69"/>
      <c r="AV171" s="1"/>
      <c r="AW171" s="83"/>
      <c r="AX171" s="84"/>
      <c r="BA171" s="149"/>
      <c r="BB171" s="150"/>
      <c r="BC171" s="151"/>
      <c r="BQ171" s="153"/>
      <c r="BR171" s="151"/>
      <c r="BV171" s="151"/>
      <c r="BZ171" s="151"/>
    </row>
    <row r="172" spans="1:78" ht="12.75" customHeight="1" x14ac:dyDescent="0.25">
      <c r="B172" s="71" t="str">
        <f t="shared" ref="B172:Q172" si="205">IF(AA172=0,"",AA172)</f>
        <v>Gegner-Nr.:</v>
      </c>
      <c r="C172" s="72" t="str">
        <f t="shared" si="205"/>
        <v>&gt;&gt;&gt;&gt;</v>
      </c>
      <c r="D172" s="396">
        <f t="shared" si="205"/>
        <v>3</v>
      </c>
      <c r="E172" s="396" t="str">
        <f t="shared" si="205"/>
        <v/>
      </c>
      <c r="F172" s="396">
        <f t="shared" si="205"/>
        <v>10</v>
      </c>
      <c r="G172" s="396" t="str">
        <f t="shared" si="205"/>
        <v/>
      </c>
      <c r="H172" s="396">
        <f t="shared" si="205"/>
        <v>4</v>
      </c>
      <c r="I172" s="396" t="str">
        <f t="shared" si="205"/>
        <v/>
      </c>
      <c r="J172" s="396">
        <f t="shared" si="205"/>
        <v>9</v>
      </c>
      <c r="K172" s="396" t="str">
        <f t="shared" si="205"/>
        <v/>
      </c>
      <c r="L172" s="396">
        <f t="shared" si="205"/>
        <v>2</v>
      </c>
      <c r="M172" s="396" t="str">
        <f t="shared" si="205"/>
        <v/>
      </c>
      <c r="N172" s="396">
        <f t="shared" si="205"/>
        <v>8</v>
      </c>
      <c r="O172" s="396" t="str">
        <f t="shared" si="205"/>
        <v/>
      </c>
      <c r="P172" s="396">
        <f t="shared" si="205"/>
        <v>7</v>
      </c>
      <c r="Q172" s="396" t="str">
        <f t="shared" si="205"/>
        <v/>
      </c>
      <c r="R172" s="396">
        <f t="shared" ref="L172:U174" si="206">IF(AQ172=0,"",AQ172)</f>
        <v>1</v>
      </c>
      <c r="S172" s="396" t="str">
        <f t="shared" si="206"/>
        <v/>
      </c>
      <c r="T172" s="396">
        <f t="shared" si="206"/>
        <v>5</v>
      </c>
      <c r="U172" s="396" t="str">
        <f t="shared" si="206"/>
        <v/>
      </c>
      <c r="V172" s="412"/>
      <c r="W172" s="412"/>
      <c r="AA172" s="71" t="s">
        <v>958</v>
      </c>
      <c r="AB172" s="72" t="s">
        <v>959</v>
      </c>
      <c r="AC172" s="418">
        <f>VLOOKUP($AA152,Schlüssel!$A$5:$DG$14,103)</f>
        <v>3</v>
      </c>
      <c r="AD172" s="419"/>
      <c r="AE172" s="418">
        <f>VLOOKUP($AA152,Schlüssel!$A$5:$EK$14,104)</f>
        <v>10</v>
      </c>
      <c r="AF172" s="419"/>
      <c r="AG172" s="418">
        <f>VLOOKUP($AA152,Schlüssel!$A$5:$EK$14,105)</f>
        <v>4</v>
      </c>
      <c r="AH172" s="419"/>
      <c r="AI172" s="418">
        <f>VLOOKUP($AA152,Schlüssel!$A$5:$EK$14,106)</f>
        <v>9</v>
      </c>
      <c r="AJ172" s="419"/>
      <c r="AK172" s="418">
        <f>VLOOKUP($AA152,Schlüssel!$A$5:$EK$14,107)</f>
        <v>2</v>
      </c>
      <c r="AL172" s="419"/>
      <c r="AM172" s="418">
        <f>VLOOKUP($AA152,Schlüssel!$A$5:$EK$14,108)</f>
        <v>8</v>
      </c>
      <c r="AN172" s="419"/>
      <c r="AO172" s="418">
        <f>VLOOKUP($AA152,Schlüssel!$A$5:$EK$14,109)</f>
        <v>7</v>
      </c>
      <c r="AP172" s="419"/>
      <c r="AQ172" s="418">
        <f>VLOOKUP($AA152,Schlüssel!$A$5:$EK$14,110)</f>
        <v>1</v>
      </c>
      <c r="AR172" s="419"/>
      <c r="AS172" s="418">
        <f>VLOOKUP($AA152,Schlüssel!$A$5:$EK$14,111)</f>
        <v>5</v>
      </c>
      <c r="AT172" s="419"/>
      <c r="AU172" s="107"/>
      <c r="AV172" s="107"/>
      <c r="AW172" s="83"/>
      <c r="AX172" s="84"/>
      <c r="BA172" s="149"/>
      <c r="BB172" s="150"/>
      <c r="BC172" s="151"/>
      <c r="BQ172" s="153"/>
      <c r="BR172" s="151"/>
      <c r="BV172" s="151"/>
      <c r="BZ172" s="151"/>
    </row>
    <row r="173" spans="1:78" ht="28.5" customHeight="1" x14ac:dyDescent="0.25">
      <c r="B173" s="73" t="str">
        <f t="shared" ref="B173:K174" si="207">IF(AA173=0,"",AA173)</f>
        <v/>
      </c>
      <c r="C173" s="69" t="str">
        <f t="shared" si="207"/>
        <v/>
      </c>
      <c r="D173" s="409" t="str">
        <f t="shared" si="207"/>
        <v>SG DJK Rimpar 1</v>
      </c>
      <c r="E173" s="410" t="str">
        <f t="shared" si="207"/>
        <v/>
      </c>
      <c r="F173" s="409" t="str">
        <f t="shared" si="207"/>
        <v>Donaubowler Regensburg 1</v>
      </c>
      <c r="G173" s="410" t="str">
        <f t="shared" si="207"/>
        <v/>
      </c>
      <c r="H173" s="409" t="str">
        <f t="shared" si="207"/>
        <v>SG Rottendorf 1</v>
      </c>
      <c r="I173" s="410" t="str">
        <f t="shared" si="207"/>
        <v/>
      </c>
      <c r="J173" s="409" t="str">
        <f t="shared" si="207"/>
        <v>Werdenfels 1</v>
      </c>
      <c r="K173" s="410" t="str">
        <f t="shared" si="207"/>
        <v/>
      </c>
      <c r="L173" s="409" t="str">
        <f t="shared" si="206"/>
        <v>BK München 3</v>
      </c>
      <c r="M173" s="410" t="str">
        <f t="shared" si="206"/>
        <v/>
      </c>
      <c r="N173" s="409" t="str">
        <f t="shared" si="206"/>
        <v>Schanzer Ingolstadt 1</v>
      </c>
      <c r="O173" s="410" t="str">
        <f t="shared" si="206"/>
        <v/>
      </c>
      <c r="P173" s="409" t="str">
        <f t="shared" si="206"/>
        <v>Bowlinghaus Bamberg 1</v>
      </c>
      <c r="Q173" s="410" t="str">
        <f t="shared" si="206"/>
        <v/>
      </c>
      <c r="R173" s="409" t="str">
        <f t="shared" si="206"/>
        <v>BC Comet Nürnberg</v>
      </c>
      <c r="S173" s="410" t="str">
        <f t="shared" si="206"/>
        <v/>
      </c>
      <c r="T173" s="409" t="str">
        <f t="shared" si="206"/>
        <v>BC EMAX Unterföhring 2</v>
      </c>
      <c r="U173" s="410" t="str">
        <f t="shared" si="206"/>
        <v/>
      </c>
      <c r="V173" s="411"/>
      <c r="W173" s="411"/>
      <c r="AA173" s="73"/>
      <c r="AB173" s="69"/>
      <c r="AC173" s="409" t="str">
        <f>VLOOKUP(AC172,Schlüssel!$A$5:$K$14,2)</f>
        <v>SG DJK Rimpar 1</v>
      </c>
      <c r="AD173" s="410"/>
      <c r="AE173" s="409" t="str">
        <f>VLOOKUP(AE172,Schlüssel!$A$5:$K$14,2)</f>
        <v>Donaubowler Regensburg 1</v>
      </c>
      <c r="AF173" s="410"/>
      <c r="AG173" s="409" t="str">
        <f>VLOOKUP(AG172,Schlüssel!$A$5:$K$14,2)</f>
        <v>SG Rottendorf 1</v>
      </c>
      <c r="AH173" s="410"/>
      <c r="AI173" s="409" t="str">
        <f>VLOOKUP(AI172,Schlüssel!$A$5:$K$14,2)</f>
        <v>Werdenfels 1</v>
      </c>
      <c r="AJ173" s="410"/>
      <c r="AK173" s="409" t="str">
        <f>VLOOKUP(AK172,Schlüssel!$A$5:$K$14,2)</f>
        <v>BK München 3</v>
      </c>
      <c r="AL173" s="410"/>
      <c r="AM173" s="409" t="str">
        <f>VLOOKUP(AM172,Schlüssel!$A$5:$K$14,2)</f>
        <v>Schanzer Ingolstadt 1</v>
      </c>
      <c r="AN173" s="410"/>
      <c r="AO173" s="409" t="str">
        <f>VLOOKUP(AO172,Schlüssel!$A$5:$K$14,2)</f>
        <v>Bowlinghaus Bamberg 1</v>
      </c>
      <c r="AP173" s="410"/>
      <c r="AQ173" s="409" t="str">
        <f>VLOOKUP(AQ172,Schlüssel!$A$5:$K$14,2)</f>
        <v>BC Comet Nürnberg</v>
      </c>
      <c r="AR173" s="410"/>
      <c r="AS173" s="409" t="str">
        <f>VLOOKUP(AS172,Schlüssel!$A$5:$K$14,2)</f>
        <v>BC EMAX Unterföhring 2</v>
      </c>
      <c r="AT173" s="410"/>
      <c r="AU173" s="108"/>
      <c r="AV173" s="108"/>
      <c r="AW173" s="83"/>
      <c r="AX173" s="84"/>
      <c r="BA173" s="149"/>
      <c r="BB173" s="150"/>
      <c r="BC173" s="151"/>
      <c r="BQ173" s="153"/>
      <c r="BR173" s="151"/>
      <c r="BV173" s="151"/>
      <c r="BZ173" s="151"/>
    </row>
    <row r="174" spans="1:78" ht="12" customHeight="1" x14ac:dyDescent="0.25">
      <c r="B174" s="73" t="str">
        <f t="shared" si="207"/>
        <v/>
      </c>
      <c r="C174" s="69" t="str">
        <f t="shared" si="207"/>
        <v/>
      </c>
      <c r="D174" s="395" t="str">
        <f t="shared" si="207"/>
        <v/>
      </c>
      <c r="E174" s="395" t="str">
        <f t="shared" si="207"/>
        <v/>
      </c>
      <c r="F174" s="395" t="str">
        <f t="shared" si="207"/>
        <v/>
      </c>
      <c r="G174" s="395" t="str">
        <f t="shared" si="207"/>
        <v/>
      </c>
      <c r="H174" s="395" t="str">
        <f t="shared" si="207"/>
        <v/>
      </c>
      <c r="I174" s="395" t="str">
        <f t="shared" si="207"/>
        <v/>
      </c>
      <c r="J174" s="395" t="str">
        <f t="shared" si="207"/>
        <v/>
      </c>
      <c r="K174" s="395" t="str">
        <f t="shared" si="207"/>
        <v/>
      </c>
      <c r="L174" s="395" t="str">
        <f t="shared" si="206"/>
        <v/>
      </c>
      <c r="M174" s="395" t="str">
        <f t="shared" si="206"/>
        <v/>
      </c>
      <c r="N174" s="395" t="str">
        <f t="shared" si="206"/>
        <v/>
      </c>
      <c r="O174" s="395" t="str">
        <f t="shared" si="206"/>
        <v/>
      </c>
      <c r="P174" s="395" t="str">
        <f t="shared" si="206"/>
        <v/>
      </c>
      <c r="Q174" s="395" t="str">
        <f t="shared" si="206"/>
        <v/>
      </c>
      <c r="R174" s="395" t="str">
        <f t="shared" si="206"/>
        <v/>
      </c>
      <c r="S174" s="395" t="str">
        <f t="shared" si="206"/>
        <v/>
      </c>
      <c r="T174" s="395" t="str">
        <f t="shared" si="206"/>
        <v/>
      </c>
      <c r="U174" s="408" t="str">
        <f t="shared" si="206"/>
        <v/>
      </c>
      <c r="V174" s="301"/>
      <c r="W174" s="301"/>
      <c r="AA174" s="73"/>
      <c r="AB174" s="69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78"/>
      <c r="AV174" s="78"/>
      <c r="AW174" s="83"/>
      <c r="AX174" s="84"/>
      <c r="BA174" s="149"/>
      <c r="BB174" s="150"/>
      <c r="BC174" s="151"/>
      <c r="BQ174" s="153"/>
      <c r="BR174" s="151"/>
      <c r="BV174" s="151"/>
      <c r="BZ174" s="151"/>
    </row>
    <row r="175" spans="1:78" ht="15.9" customHeight="1" x14ac:dyDescent="0.25">
      <c r="B175" s="391" t="str">
        <f t="shared" ref="B175:C179" si="208">IF(AA175=0,"",AA175)</f>
        <v>Spieler 1</v>
      </c>
      <c r="C175" s="392" t="str">
        <f t="shared" si="208"/>
        <v/>
      </c>
      <c r="D175" s="393">
        <f>IF(AC175=301,"",AC175)</f>
        <v>0</v>
      </c>
      <c r="E175" s="393" t="str">
        <f>IF(AD175=0,"",AD175)</f>
        <v/>
      </c>
      <c r="F175" s="393">
        <f>IF(AE175=301,"",AE175)</f>
        <v>0</v>
      </c>
      <c r="G175" s="393" t="str">
        <f>IF(AF175=0,"",AF175)</f>
        <v/>
      </c>
      <c r="H175" s="393">
        <f>IF(AG175=301,"",AG175)</f>
        <v>0</v>
      </c>
      <c r="I175" s="393" t="str">
        <f>IF(AH175=0,"",AH175)</f>
        <v/>
      </c>
      <c r="J175" s="393">
        <f>IF(AI175=301,"",AI175)</f>
        <v>0</v>
      </c>
      <c r="K175" s="393" t="str">
        <f>IF(AJ175=0,"",AJ175)</f>
        <v/>
      </c>
      <c r="L175" s="393">
        <f>IF(AK175=301,"",AK175)</f>
        <v>0</v>
      </c>
      <c r="M175" s="393" t="str">
        <f>IF(AL175=0,"",AL175)</f>
        <v/>
      </c>
      <c r="N175" s="393">
        <f>IF(AM175=301,"",AM175)</f>
        <v>0</v>
      </c>
      <c r="O175" s="393" t="str">
        <f>IF(AN175=0,"",AN175)</f>
        <v/>
      </c>
      <c r="P175" s="393">
        <f>IF(AO175=301,"",AO175)</f>
        <v>0</v>
      </c>
      <c r="Q175" s="393" t="str">
        <f>IF(AP175=0,"",AP175)</f>
        <v/>
      </c>
      <c r="R175" s="393">
        <f>IF(AQ175=301,"",AQ175)</f>
        <v>0</v>
      </c>
      <c r="S175" s="393" t="str">
        <f>IF(AR175=0,"",AR175)</f>
        <v/>
      </c>
      <c r="T175" s="393">
        <f>IF(AS175=301,"",AS175)</f>
        <v>0</v>
      </c>
      <c r="U175" s="393" t="str">
        <f>IF(AT175=0,"",AT175)</f>
        <v/>
      </c>
      <c r="V175" s="404"/>
      <c r="W175" s="404"/>
      <c r="AA175" s="74" t="s">
        <v>0</v>
      </c>
      <c r="AB175" s="75"/>
      <c r="AC175" s="420">
        <f>ABS(INDEX(AC:AC,MATCH(AC172,$AA:$AA,0)+5)+INDEX(AC:AC,MATCH(AC172,$AA:$AA,0)+6)+INDEX(AC:AC,MATCH(AC172,$AA:$AA,0)+7))</f>
        <v>0</v>
      </c>
      <c r="AD175" s="421"/>
      <c r="AE175" s="420">
        <f>ABS(INDEX(AE:AE,MATCH(AE172,$AA:$AA,0)+5)+INDEX(AE:AE,MATCH(AE172,$AA:$AA,0)+6)+INDEX(AE:AE,MATCH(AE172,$AA:$AA,0)+7))</f>
        <v>0</v>
      </c>
      <c r="AF175" s="421"/>
      <c r="AG175" s="420">
        <f>ABS(INDEX(AG:AG,MATCH(AG172,$AA:$AA,0)+5)+INDEX(AG:AG,MATCH(AG172,$AA:$AA,0)+6)+INDEX(AG:AG,MATCH(AG172,$AA:$AA,0)+7))</f>
        <v>0</v>
      </c>
      <c r="AH175" s="421"/>
      <c r="AI175" s="420">
        <f>ABS(INDEX(AI:AI,MATCH(AI172,$AA:$AA,0)+5)+INDEX(AI:AI,MATCH(AI172,$AA:$AA,0)+6)+INDEX(AI:AI,MATCH(AI172,$AA:$AA,0)+7))</f>
        <v>0</v>
      </c>
      <c r="AJ175" s="421"/>
      <c r="AK175" s="420">
        <f>ABS(INDEX(AK:AK,MATCH(AK172,$AA:$AA,0)+5)+INDEX(AK:AK,MATCH(AK172,$AA:$AA,0)+6)+INDEX(AK:AK,MATCH(AK172,$AA:$AA,0)+7))</f>
        <v>0</v>
      </c>
      <c r="AL175" s="421"/>
      <c r="AM175" s="420">
        <f>ABS(INDEX(AM:AM,MATCH(AM172,$AA:$AA,0)+5)+INDEX(AM:AM,MATCH(AM172,$AA:$AA,0)+6)+INDEX(AM:AM,MATCH(AM172,$AA:$AA,0)+7))</f>
        <v>0</v>
      </c>
      <c r="AN175" s="421"/>
      <c r="AO175" s="420">
        <f>ABS(INDEX(AO:AO,MATCH(AO172,$AA:$AA,0)+5)+INDEX(AO:AO,MATCH(AO172,$AA:$AA,0)+6)+INDEX(AO:AO,MATCH(AO172,$AA:$AA,0)+7))</f>
        <v>0</v>
      </c>
      <c r="AP175" s="421"/>
      <c r="AQ175" s="420">
        <f>ABS(INDEX(AQ:AQ,MATCH(AQ172,$AA:$AA,0)+5)+INDEX(AQ:AQ,MATCH(AQ172,$AA:$AA,0)+6)+INDEX(AQ:AQ,MATCH(AQ172,$AA:$AA,0)+7))</f>
        <v>0</v>
      </c>
      <c r="AR175" s="421"/>
      <c r="AS175" s="420">
        <f>ABS(INDEX(AS:AS,MATCH(AS172,$AA:$AA,0)+5)+INDEX(AS:AS,MATCH(AS172,$AA:$AA,0)+6)+INDEX(AS:AS,MATCH(AS172,$AA:$AA,0)+7))</f>
        <v>0</v>
      </c>
      <c r="AT175" s="421"/>
      <c r="AU175" s="1"/>
      <c r="AV175" s="1"/>
      <c r="AW175" s="83"/>
      <c r="AX175" s="84"/>
      <c r="BA175" s="149"/>
      <c r="BB175" s="150"/>
      <c r="BC175" s="151"/>
      <c r="BQ175" s="153"/>
      <c r="BR175" s="151"/>
      <c r="BV175" s="151"/>
      <c r="BZ175" s="151"/>
    </row>
    <row r="176" spans="1:78" ht="15.9" customHeight="1" x14ac:dyDescent="0.25">
      <c r="B176" s="391" t="str">
        <f t="shared" si="208"/>
        <v>Spieler 2</v>
      </c>
      <c r="C176" s="392" t="str">
        <f t="shared" si="208"/>
        <v/>
      </c>
      <c r="D176" s="393">
        <f>IF(AC176=301,"",AC176)</f>
        <v>0</v>
      </c>
      <c r="E176" s="393" t="str">
        <f>IF(AD176=0,"",AD176)</f>
        <v/>
      </c>
      <c r="F176" s="393">
        <f>IF(AE176=301,"",AE176)</f>
        <v>0</v>
      </c>
      <c r="G176" s="393" t="str">
        <f>IF(AF176=0,"",AF176)</f>
        <v/>
      </c>
      <c r="H176" s="393">
        <f>IF(AG176=301,"",AG176)</f>
        <v>0</v>
      </c>
      <c r="I176" s="393" t="str">
        <f>IF(AH176=0,"",AH176)</f>
        <v/>
      </c>
      <c r="J176" s="393">
        <f>IF(AI176=301,"",AI176)</f>
        <v>0</v>
      </c>
      <c r="K176" s="393" t="str">
        <f>IF(AJ176=0,"",AJ176)</f>
        <v/>
      </c>
      <c r="L176" s="393">
        <f>IF(AK176=301,"",AK176)</f>
        <v>0</v>
      </c>
      <c r="M176" s="393" t="str">
        <f>IF(AL176=0,"",AL176)</f>
        <v/>
      </c>
      <c r="N176" s="393">
        <f>IF(AM176=301,"",AM176)</f>
        <v>0</v>
      </c>
      <c r="O176" s="393" t="str">
        <f>IF(AN176=0,"",AN176)</f>
        <v/>
      </c>
      <c r="P176" s="393">
        <f>IF(AO176=301,"",AO176)</f>
        <v>0</v>
      </c>
      <c r="Q176" s="393" t="str">
        <f>IF(AP176=0,"",AP176)</f>
        <v/>
      </c>
      <c r="R176" s="393">
        <f>IF(AQ176=301,"",AQ176)</f>
        <v>0</v>
      </c>
      <c r="S176" s="393" t="str">
        <f>IF(AR176=0,"",AR176)</f>
        <v/>
      </c>
      <c r="T176" s="393">
        <f>IF(AS176=301,"",AS176)</f>
        <v>0</v>
      </c>
      <c r="U176" s="393" t="str">
        <f>IF(AT176=0,"",AT176)</f>
        <v/>
      </c>
      <c r="V176" s="404"/>
      <c r="W176" s="404"/>
      <c r="AA176" s="74" t="s">
        <v>2</v>
      </c>
      <c r="AB176" s="75"/>
      <c r="AC176" s="422">
        <f>ABS(INDEX(AC:AC,MATCH(AC172,$AA:$AA,0)+8)+INDEX(AC:AC,MATCH(AC172,$AA:$AA,0)+9)+INDEX(AC:AC,MATCH(AC172,$AA:$AA,0)+10))</f>
        <v>0</v>
      </c>
      <c r="AD176" s="423"/>
      <c r="AE176" s="422">
        <f>ABS(INDEX(AE:AE,MATCH(AE172,$AA:$AA,0)+8)+INDEX(AE:AE,MATCH(AE172,$AA:$AA,0)+9)+INDEX(AE:AE,MATCH(AE172,$AA:$AA,0)+10))</f>
        <v>0</v>
      </c>
      <c r="AF176" s="423"/>
      <c r="AG176" s="422">
        <f>ABS(INDEX(AG:AG,MATCH(AG172,$AA:$AA,0)+8)+INDEX(AG:AG,MATCH(AG172,$AA:$AA,0)+9)+INDEX(AG:AG,MATCH(AG172,$AA:$AA,0)+10))</f>
        <v>0</v>
      </c>
      <c r="AH176" s="423"/>
      <c r="AI176" s="422">
        <f>ABS(INDEX(AI:AI,MATCH(AI172,$AA:$AA,0)+8)+INDEX(AI:AI,MATCH(AI172,$AA:$AA,0)+9)+INDEX(AI:AI,MATCH(AI172,$AA:$AA,0)+10))</f>
        <v>0</v>
      </c>
      <c r="AJ176" s="423"/>
      <c r="AK176" s="422">
        <f>ABS(INDEX(AK:AK,MATCH(AK172,$AA:$AA,0)+8)+INDEX(AK:AK,MATCH(AK172,$AA:$AA,0)+9)+INDEX(AK:AK,MATCH(AK172,$AA:$AA,0)+10))</f>
        <v>0</v>
      </c>
      <c r="AL176" s="423"/>
      <c r="AM176" s="422">
        <f>ABS(INDEX(AM:AM,MATCH(AM172,$AA:$AA,0)+8)+INDEX(AM:AM,MATCH(AM172,$AA:$AA,0)+9)+INDEX(AM:AM,MATCH(AM172,$AA:$AA,0)+10))</f>
        <v>0</v>
      </c>
      <c r="AN176" s="423"/>
      <c r="AO176" s="422">
        <f>ABS(INDEX(AO:AO,MATCH(AO172,$AA:$AA,0)+8)+INDEX(AO:AO,MATCH(AO172,$AA:$AA,0)+9)+INDEX(AO:AO,MATCH(AO172,$AA:$AA,0)+10))</f>
        <v>0</v>
      </c>
      <c r="AP176" s="423"/>
      <c r="AQ176" s="422">
        <f>ABS(INDEX(AQ:AQ,MATCH(AQ172,$AA:$AA,0)+8)+INDEX(AQ:AQ,MATCH(AQ172,$AA:$AA,0)+9)+INDEX(AQ:AQ,MATCH(AQ172,$AA:$AA,0)+10))</f>
        <v>0</v>
      </c>
      <c r="AR176" s="423"/>
      <c r="AS176" s="422">
        <f>ABS(INDEX(AS:AS,MATCH(AS172,$AA:$AA,0)+8)+INDEX(AS:AS,MATCH(AS172,$AA:$AA,0)+9)+INDEX(AS:AS,MATCH(AS172,$AA:$AA,0)+10))</f>
        <v>0</v>
      </c>
      <c r="AT176" s="423"/>
      <c r="AU176" s="1"/>
      <c r="AV176" s="1"/>
      <c r="AW176" s="83"/>
      <c r="AX176" s="84"/>
      <c r="BA176" s="149"/>
      <c r="BB176" s="150"/>
      <c r="BC176" s="151"/>
      <c r="BQ176" s="153"/>
      <c r="BR176" s="151"/>
      <c r="BV176" s="151"/>
      <c r="BZ176" s="151"/>
    </row>
    <row r="177" spans="1:78" ht="15.9" customHeight="1" x14ac:dyDescent="0.25">
      <c r="B177" s="391" t="str">
        <f t="shared" si="208"/>
        <v>Spieler 3</v>
      </c>
      <c r="C177" s="392" t="str">
        <f t="shared" si="208"/>
        <v/>
      </c>
      <c r="D177" s="393">
        <f>IF(AC177=301,"",AC177)</f>
        <v>0</v>
      </c>
      <c r="E177" s="393" t="str">
        <f>IF(AD177=0,"",AD177)</f>
        <v/>
      </c>
      <c r="F177" s="393">
        <f>IF(AE177=301,"",AE177)</f>
        <v>0</v>
      </c>
      <c r="G177" s="393" t="str">
        <f>IF(AF177=0,"",AF177)</f>
        <v/>
      </c>
      <c r="H177" s="393">
        <f>IF(AG177=301,"",AG177)</f>
        <v>0</v>
      </c>
      <c r="I177" s="393" t="str">
        <f>IF(AH177=0,"",AH177)</f>
        <v/>
      </c>
      <c r="J177" s="393">
        <f>IF(AI177=301,"",AI177)</f>
        <v>0</v>
      </c>
      <c r="K177" s="393" t="str">
        <f>IF(AJ177=0,"",AJ177)</f>
        <v/>
      </c>
      <c r="L177" s="393">
        <f>IF(AK177=301,"",AK177)</f>
        <v>0</v>
      </c>
      <c r="M177" s="393" t="str">
        <f>IF(AL177=0,"",AL177)</f>
        <v/>
      </c>
      <c r="N177" s="393">
        <f>IF(AM177=301,"",AM177)</f>
        <v>0</v>
      </c>
      <c r="O177" s="393" t="str">
        <f>IF(AN177=0,"",AN177)</f>
        <v/>
      </c>
      <c r="P177" s="393">
        <f>IF(AO177=301,"",AO177)</f>
        <v>0</v>
      </c>
      <c r="Q177" s="393" t="str">
        <f>IF(AP177=0,"",AP177)</f>
        <v/>
      </c>
      <c r="R177" s="393">
        <f>IF(AQ177=301,"",AQ177)</f>
        <v>0</v>
      </c>
      <c r="S177" s="393" t="str">
        <f>IF(AR177=0,"",AR177)</f>
        <v/>
      </c>
      <c r="T177" s="393">
        <f>IF(AS177=301,"",AS177)</f>
        <v>0</v>
      </c>
      <c r="U177" s="393" t="str">
        <f>IF(AT177=0,"",AT177)</f>
        <v/>
      </c>
      <c r="V177" s="404"/>
      <c r="W177" s="404"/>
      <c r="AA177" s="74" t="s">
        <v>3</v>
      </c>
      <c r="AB177" s="75"/>
      <c r="AC177" s="422">
        <f>ABS(INDEX(AC:AC,MATCH(AC172,$AA:$AA,0)+11)+INDEX(AC:AC,MATCH(AC172,$AA:$AA,0)+12)+INDEX(AC:AC,MATCH(AC172,$AA:$AA,0)+13))</f>
        <v>0</v>
      </c>
      <c r="AD177" s="423"/>
      <c r="AE177" s="422">
        <f>ABS(INDEX(AE:AE,MATCH(AE172,$AA:$AA,0)+11)+INDEX(AE:AE,MATCH(AE172,$AA:$AA,0)+12)+INDEX(AE:AE,MATCH(AE172,$AA:$AA,0)+13))</f>
        <v>0</v>
      </c>
      <c r="AF177" s="423"/>
      <c r="AG177" s="422">
        <f>ABS(INDEX(AG:AG,MATCH(AG172,$AA:$AA,0)+11)+INDEX(AG:AG,MATCH(AG172,$AA:$AA,0)+12)+INDEX(AG:AG,MATCH(AG172,$AA:$AA,0)+13))</f>
        <v>0</v>
      </c>
      <c r="AH177" s="423"/>
      <c r="AI177" s="422">
        <f>ABS(INDEX(AI:AI,MATCH(AI172,$AA:$AA,0)+11)+INDEX(AI:AI,MATCH(AI172,$AA:$AA,0)+12)+INDEX(AI:AI,MATCH(AI172,$AA:$AA,0)+13))</f>
        <v>0</v>
      </c>
      <c r="AJ177" s="423"/>
      <c r="AK177" s="422">
        <f>ABS(INDEX(AK:AK,MATCH(AK172,$AA:$AA,0)+11)+INDEX(AK:AK,MATCH(AK172,$AA:$AA,0)+12)+INDEX(AK:AK,MATCH(AK172,$AA:$AA,0)+13))</f>
        <v>0</v>
      </c>
      <c r="AL177" s="423"/>
      <c r="AM177" s="422">
        <f>ABS(INDEX(AM:AM,MATCH(AM172,$AA:$AA,0)+11)+INDEX(AM:AM,MATCH(AM172,$AA:$AA,0)+12)+INDEX(AM:AM,MATCH(AM172,$AA:$AA,0)+13))</f>
        <v>0</v>
      </c>
      <c r="AN177" s="423"/>
      <c r="AO177" s="422">
        <f>ABS(INDEX(AO:AO,MATCH(AO172,$AA:$AA,0)+11)+INDEX(AO:AO,MATCH(AO172,$AA:$AA,0)+12)+INDEX(AO:AO,MATCH(AO172,$AA:$AA,0)+13))</f>
        <v>0</v>
      </c>
      <c r="AP177" s="423"/>
      <c r="AQ177" s="422">
        <f>ABS(INDEX(AQ:AQ,MATCH(AQ172,$AA:$AA,0)+11)+INDEX(AQ:AQ,MATCH(AQ172,$AA:$AA,0)+12)+INDEX(AQ:AQ,MATCH(AQ172,$AA:$AA,0)+13))</f>
        <v>0</v>
      </c>
      <c r="AR177" s="423"/>
      <c r="AS177" s="422">
        <f>ABS(INDEX(AS:AS,MATCH(AS172,$AA:$AA,0)+11)+INDEX(AS:AS,MATCH(AS172,$AA:$AA,0)+12)+INDEX(AS:AS,MATCH(AS172,$AA:$AA,0)+13))</f>
        <v>0</v>
      </c>
      <c r="AT177" s="423"/>
      <c r="AU177" s="1"/>
      <c r="AV177" s="1"/>
      <c r="AW177" s="83"/>
      <c r="AX177" s="84"/>
      <c r="BA177" s="149"/>
      <c r="BB177" s="150"/>
      <c r="BC177" s="151"/>
      <c r="BQ177" s="153"/>
      <c r="BR177" s="151"/>
      <c r="BV177" s="151"/>
      <c r="BZ177" s="151"/>
    </row>
    <row r="178" spans="1:78" ht="15.9" customHeight="1" x14ac:dyDescent="0.25">
      <c r="B178" s="391" t="str">
        <f t="shared" si="208"/>
        <v>Spieler 4</v>
      </c>
      <c r="C178" s="392" t="str">
        <f t="shared" si="208"/>
        <v/>
      </c>
      <c r="D178" s="393">
        <f>IF(AC178=301,"",AC178)</f>
        <v>0</v>
      </c>
      <c r="E178" s="393" t="str">
        <f>IF(AD178=0,"",AD178)</f>
        <v/>
      </c>
      <c r="F178" s="393">
        <f>IF(AE178=301,"",AE178)</f>
        <v>0</v>
      </c>
      <c r="G178" s="393" t="str">
        <f>IF(AF178=0,"",AF178)</f>
        <v/>
      </c>
      <c r="H178" s="393">
        <f>IF(AG178=301,"",AG178)</f>
        <v>0</v>
      </c>
      <c r="I178" s="393" t="str">
        <f>IF(AH178=0,"",AH178)</f>
        <v/>
      </c>
      <c r="J178" s="393">
        <f>IF(AI178=301,"",AI178)</f>
        <v>0</v>
      </c>
      <c r="K178" s="393" t="str">
        <f>IF(AJ178=0,"",AJ178)</f>
        <v/>
      </c>
      <c r="L178" s="393">
        <f>IF(AK178=301,"",AK178)</f>
        <v>0</v>
      </c>
      <c r="M178" s="393" t="str">
        <f>IF(AL178=0,"",AL178)</f>
        <v/>
      </c>
      <c r="N178" s="393">
        <f>IF(AM178=301,"",AM178)</f>
        <v>0</v>
      </c>
      <c r="O178" s="393" t="str">
        <f>IF(AN178=0,"",AN178)</f>
        <v/>
      </c>
      <c r="P178" s="393">
        <f>IF(AO178=301,"",AO178)</f>
        <v>0</v>
      </c>
      <c r="Q178" s="393" t="str">
        <f>IF(AP178=0,"",AP178)</f>
        <v/>
      </c>
      <c r="R178" s="393">
        <f>IF(AQ178=301,"",AQ178)</f>
        <v>0</v>
      </c>
      <c r="S178" s="393" t="str">
        <f>IF(AR178=0,"",AR178)</f>
        <v/>
      </c>
      <c r="T178" s="393">
        <f>IF(AS178=301,"",AS178)</f>
        <v>0</v>
      </c>
      <c r="U178" s="393" t="str">
        <f>IF(AT178=0,"",AT178)</f>
        <v/>
      </c>
      <c r="V178" s="404"/>
      <c r="W178" s="404"/>
      <c r="AA178" s="74" t="s">
        <v>11</v>
      </c>
      <c r="AB178" s="75"/>
      <c r="AC178" s="422">
        <f>ABS(INDEX(AC:AC,MATCH(AC172,$AA:$AA,0)+14)+INDEX(AC:AC,MATCH(AC172,$AA:$AA,0)+15)+INDEX(AC:AC,MATCH(AC172,$AA:$AA,0)+16))</f>
        <v>0</v>
      </c>
      <c r="AD178" s="423"/>
      <c r="AE178" s="422">
        <f>ABS(INDEX(AE:AE,MATCH(AE172,$AA:$AA,0)+14)+INDEX(AE:AE,MATCH(AE172,$AA:$AA,0)+15)+INDEX(AE:AE,MATCH(AE172,$AA:$AA,0)+16))</f>
        <v>0</v>
      </c>
      <c r="AF178" s="423"/>
      <c r="AG178" s="422">
        <f>ABS(INDEX(AG:AG,MATCH(AG172,$AA:$AA,0)+14)+INDEX(AG:AG,MATCH(AG172,$AA:$AA,0)+15)+INDEX(AG:AG,MATCH(AG172,$AA:$AA,0)+16))</f>
        <v>0</v>
      </c>
      <c r="AH178" s="423"/>
      <c r="AI178" s="422">
        <f>ABS(INDEX(AI:AI,MATCH(AI172,$AA:$AA,0)+14)+INDEX(AI:AI,MATCH(AI172,$AA:$AA,0)+15)+INDEX(AI:AI,MATCH(AI172,$AA:$AA,0)+16))</f>
        <v>0</v>
      </c>
      <c r="AJ178" s="423"/>
      <c r="AK178" s="422">
        <f>ABS(INDEX(AK:AK,MATCH(AK172,$AA:$AA,0)+14)+INDEX(AK:AK,MATCH(AK172,$AA:$AA,0)+15)+INDEX(AK:AK,MATCH(AK172,$AA:$AA,0)+16))</f>
        <v>0</v>
      </c>
      <c r="AL178" s="423"/>
      <c r="AM178" s="422">
        <f>ABS(INDEX(AM:AM,MATCH(AM172,$AA:$AA,0)+14)+INDEX(AM:AM,MATCH(AM172,$AA:$AA,0)+15)+INDEX(AM:AM,MATCH(AM172,$AA:$AA,0)+16))</f>
        <v>0</v>
      </c>
      <c r="AN178" s="423"/>
      <c r="AO178" s="422">
        <f>ABS(INDEX(AO:AO,MATCH(AO172,$AA:$AA,0)+14)+INDEX(AO:AO,MATCH(AO172,$AA:$AA,0)+15)+INDEX(AO:AO,MATCH(AO172,$AA:$AA,0)+16))</f>
        <v>0</v>
      </c>
      <c r="AP178" s="423"/>
      <c r="AQ178" s="422">
        <f>ABS(INDEX(AQ:AQ,MATCH(AQ172,$AA:$AA,0)+14)+INDEX(AQ:AQ,MATCH(AQ172,$AA:$AA,0)+15)+INDEX(AQ:AQ,MATCH(AQ172,$AA:$AA,0)+16))</f>
        <v>0</v>
      </c>
      <c r="AR178" s="423"/>
      <c r="AS178" s="422">
        <f>ABS(INDEX(AS:AS,MATCH(AS172,$AA:$AA,0)+14)+INDEX(AS:AS,MATCH(AS172,$AA:$AA,0)+15)+INDEX(AS:AS,MATCH(AS172,$AA:$AA,0)+16))</f>
        <v>0</v>
      </c>
      <c r="AT178" s="423"/>
      <c r="AU178" s="1"/>
      <c r="AV178" s="1"/>
      <c r="AW178" s="83"/>
      <c r="AX178" s="84"/>
      <c r="BA178" s="149"/>
      <c r="BB178" s="150"/>
      <c r="BC178" s="151"/>
      <c r="BQ178" s="153"/>
      <c r="BR178" s="151"/>
      <c r="BV178" s="151"/>
      <c r="BZ178" s="151"/>
    </row>
    <row r="179" spans="1:78" ht="15.9" customHeight="1" x14ac:dyDescent="0.25">
      <c r="B179" s="388" t="str">
        <f t="shared" si="208"/>
        <v>Gesamt</v>
      </c>
      <c r="C179" s="389" t="str">
        <f t="shared" si="208"/>
        <v/>
      </c>
      <c r="D179" s="394">
        <f>IF(AC179=1505,"",AC179)</f>
        <v>0</v>
      </c>
      <c r="E179" s="394" t="str">
        <f>IF(AD179=0,"",AD179)</f>
        <v/>
      </c>
      <c r="F179" s="394">
        <f>IF(AE179=1505,"",AE179)</f>
        <v>0</v>
      </c>
      <c r="G179" s="394" t="str">
        <f>IF(AF179=0,"",AF179)</f>
        <v/>
      </c>
      <c r="H179" s="394">
        <f>IF(AG179=1505,"",AG179)</f>
        <v>0</v>
      </c>
      <c r="I179" s="394" t="str">
        <f>IF(AH179=0,"",AH179)</f>
        <v/>
      </c>
      <c r="J179" s="394">
        <f>IF(AI179=1505,"",AI179)</f>
        <v>0</v>
      </c>
      <c r="K179" s="394" t="str">
        <f>IF(AJ179=0,"",AJ179)</f>
        <v/>
      </c>
      <c r="L179" s="394">
        <f>IF(AK179=1505,"",AK179)</f>
        <v>0</v>
      </c>
      <c r="M179" s="394" t="str">
        <f>IF(AL179=0,"",AL179)</f>
        <v/>
      </c>
      <c r="N179" s="394">
        <f>IF(AM179=1505,"",AM179)</f>
        <v>0</v>
      </c>
      <c r="O179" s="394" t="str">
        <f>IF(AN179=0,"",AN179)</f>
        <v/>
      </c>
      <c r="P179" s="394">
        <f>IF(AO179=1505,"",AO179)</f>
        <v>0</v>
      </c>
      <c r="Q179" s="394" t="str">
        <f>IF(AP179=0,"",AP179)</f>
        <v/>
      </c>
      <c r="R179" s="394">
        <f>IF(AQ179=1505,"",AQ179)</f>
        <v>0</v>
      </c>
      <c r="S179" s="394" t="str">
        <f>IF(AR179=0,"",AR179)</f>
        <v/>
      </c>
      <c r="T179" s="394">
        <f>IF(AS179=1505,"",AS179)</f>
        <v>0</v>
      </c>
      <c r="U179" s="394" t="str">
        <f>IF(AT179=0,"",AT179)</f>
        <v/>
      </c>
      <c r="V179" s="290"/>
      <c r="W179" s="290"/>
      <c r="AA179" s="76" t="s">
        <v>960</v>
      </c>
      <c r="AB179" s="77"/>
      <c r="AC179" s="388">
        <f>SUM(AC175:AC178)</f>
        <v>0</v>
      </c>
      <c r="AD179" s="389"/>
      <c r="AE179" s="388">
        <f>SUM(AE175:AE178)</f>
        <v>0</v>
      </c>
      <c r="AF179" s="389"/>
      <c r="AG179" s="388">
        <f>SUM(AG175:AG178)</f>
        <v>0</v>
      </c>
      <c r="AH179" s="389"/>
      <c r="AI179" s="388">
        <f>SUM(AI175:AI178)</f>
        <v>0</v>
      </c>
      <c r="AJ179" s="389"/>
      <c r="AK179" s="388">
        <f>SUM(AK175:AK178)</f>
        <v>0</v>
      </c>
      <c r="AL179" s="389"/>
      <c r="AM179" s="388">
        <f>SUM(AM175:AM178)</f>
        <v>0</v>
      </c>
      <c r="AN179" s="389"/>
      <c r="AO179" s="388">
        <f>SUM(AO175:AO178)</f>
        <v>0</v>
      </c>
      <c r="AP179" s="389"/>
      <c r="AQ179" s="388">
        <f>SUM(AQ175:AQ178)</f>
        <v>0</v>
      </c>
      <c r="AR179" s="389"/>
      <c r="AS179" s="388">
        <f>SUM(AS175:AS178)</f>
        <v>0</v>
      </c>
      <c r="AT179" s="389"/>
      <c r="AU179" s="69"/>
      <c r="AV179" s="69"/>
      <c r="AW179" s="83"/>
      <c r="AX179" s="84"/>
      <c r="BA179" s="149"/>
      <c r="BB179" s="150"/>
      <c r="BC179" s="151"/>
      <c r="BQ179" s="153"/>
      <c r="BR179" s="151"/>
      <c r="BV179" s="151"/>
      <c r="BZ179" s="151"/>
    </row>
    <row r="180" spans="1:78" ht="10.5" customHeight="1" x14ac:dyDescent="0.25">
      <c r="B180" s="78"/>
      <c r="C180" s="6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AA180" s="78"/>
      <c r="AB180" s="69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83"/>
      <c r="AX180" s="84"/>
      <c r="BA180" s="149"/>
      <c r="BB180" s="150"/>
      <c r="BC180" s="151"/>
      <c r="BQ180" s="153"/>
      <c r="BR180" s="151"/>
      <c r="BV180" s="151"/>
      <c r="BZ180" s="151"/>
    </row>
    <row r="181" spans="1:78" ht="21" customHeight="1" x14ac:dyDescent="0.4">
      <c r="B181" s="28" t="str">
        <f>AA181</f>
        <v>Team-Nr.</v>
      </c>
      <c r="C181" s="29"/>
      <c r="D181" s="28" t="str">
        <f>AC181</f>
        <v>Liga:</v>
      </c>
      <c r="E181" s="31"/>
      <c r="F181" s="390" t="str">
        <f>AE181</f>
        <v>Bayernliga Herren</v>
      </c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2"/>
      <c r="S181" s="33" t="s">
        <v>955</v>
      </c>
      <c r="T181" s="34"/>
      <c r="U181" s="401" t="str">
        <f>AT181</f>
        <v>11.04./12.04.</v>
      </c>
      <c r="V181" s="402"/>
      <c r="W181" s="403"/>
      <c r="X181" s="386"/>
      <c r="Y181" s="387"/>
      <c r="Z181" s="387"/>
      <c r="AA181" s="28" t="s">
        <v>974</v>
      </c>
      <c r="AB181" s="29"/>
      <c r="AC181" s="30" t="s">
        <v>953</v>
      </c>
      <c r="AD181" s="31"/>
      <c r="AE181" s="29" t="str">
        <f>Schlüssel!$C$1</f>
        <v>Bayernliga Herren</v>
      </c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32"/>
      <c r="AR181" s="33" t="s">
        <v>955</v>
      </c>
      <c r="AS181" s="34"/>
      <c r="AT181" s="401" t="str">
        <f>VLOOKUP(AS182,Spielorte!$A$1:$C$6,2)</f>
        <v>11.04./12.04.</v>
      </c>
      <c r="AU181" s="402"/>
      <c r="AV181" s="403"/>
      <c r="AW181" s="83"/>
      <c r="AX181" s="84"/>
      <c r="BA181" s="149" t="s">
        <v>1117</v>
      </c>
      <c r="BB181" s="150" t="s">
        <v>972</v>
      </c>
      <c r="BC181" s="151" t="s">
        <v>991</v>
      </c>
      <c r="BD181" s="152" t="s">
        <v>990</v>
      </c>
      <c r="BE181" s="152" t="s">
        <v>972</v>
      </c>
      <c r="BF181" s="152" t="s">
        <v>992</v>
      </c>
      <c r="BG181" s="152" t="s">
        <v>1028</v>
      </c>
      <c r="BH181" s="152" t="s">
        <v>1118</v>
      </c>
      <c r="BI181" s="152" t="s">
        <v>1119</v>
      </c>
      <c r="BJ181" s="152" t="s">
        <v>1120</v>
      </c>
      <c r="BK181" s="152" t="s">
        <v>1121</v>
      </c>
      <c r="BL181" s="152" t="s">
        <v>1122</v>
      </c>
      <c r="BM181" s="152" t="s">
        <v>1129</v>
      </c>
      <c r="BN181" s="152" t="s">
        <v>1130</v>
      </c>
      <c r="BO181" s="152" t="s">
        <v>1131</v>
      </c>
      <c r="BP181" s="152" t="s">
        <v>1132</v>
      </c>
      <c r="BQ181" s="153" t="s">
        <v>1123</v>
      </c>
      <c r="BR181" s="151" t="s">
        <v>993</v>
      </c>
      <c r="BS181" s="152" t="s">
        <v>1124</v>
      </c>
      <c r="BT181" s="152" t="s">
        <v>1125</v>
      </c>
      <c r="BU181" s="152" t="s">
        <v>991</v>
      </c>
      <c r="BV181" s="151" t="s">
        <v>993</v>
      </c>
      <c r="BW181" s="153" t="s">
        <v>1126</v>
      </c>
      <c r="BX181" s="152" t="s">
        <v>1127</v>
      </c>
      <c r="BY181" s="152" t="s">
        <v>1128</v>
      </c>
      <c r="BZ181" s="151" t="s">
        <v>993</v>
      </c>
    </row>
    <row r="182" spans="1:78" ht="17.25" customHeight="1" thickBot="1" x14ac:dyDescent="0.45">
      <c r="B182" s="37">
        <f>AA182</f>
        <v>7</v>
      </c>
      <c r="D182" s="30" t="s">
        <v>954</v>
      </c>
      <c r="E182" s="38"/>
      <c r="F182" s="400" t="str">
        <f>AE182</f>
        <v>Unterföhring Dreambowl Palace</v>
      </c>
      <c r="G182" s="400"/>
      <c r="H182" s="400"/>
      <c r="I182" s="400"/>
      <c r="J182" s="400"/>
      <c r="K182" s="400"/>
      <c r="L182" s="400"/>
      <c r="M182" s="400"/>
      <c r="N182" s="400"/>
      <c r="O182" s="400"/>
      <c r="P182" s="39"/>
      <c r="Q182" s="39"/>
      <c r="S182" s="33" t="s">
        <v>952</v>
      </c>
      <c r="T182" s="40">
        <f>AS182</f>
        <v>6</v>
      </c>
      <c r="U182" s="34"/>
      <c r="V182" s="34"/>
      <c r="Z182" s="36"/>
      <c r="AA182" s="37">
        <v>7</v>
      </c>
      <c r="AC182" s="30" t="s">
        <v>954</v>
      </c>
      <c r="AD182" s="38"/>
      <c r="AE182" s="85" t="str">
        <f>VLOOKUP(AS182,Spielorte!$A$1:$C$6,3)</f>
        <v>Unterföhring Dreambowl Palace</v>
      </c>
      <c r="AF182" s="85"/>
      <c r="AG182" s="85"/>
      <c r="AH182" s="85"/>
      <c r="AI182" s="85"/>
      <c r="AJ182" s="85"/>
      <c r="AK182" s="85"/>
      <c r="AL182" s="85"/>
      <c r="AM182" s="85"/>
      <c r="AN182" s="85"/>
      <c r="AO182" s="39"/>
      <c r="AP182" s="39"/>
      <c r="AR182" s="33" t="s">
        <v>952</v>
      </c>
      <c r="AS182" s="40">
        <v>6</v>
      </c>
      <c r="AT182" s="34"/>
      <c r="AU182" s="34"/>
      <c r="AW182" s="83"/>
      <c r="AX182" s="84"/>
      <c r="BA182" s="149"/>
      <c r="BB182" s="150"/>
      <c r="BC182" s="151"/>
      <c r="BQ182" s="153"/>
      <c r="BR182" s="151"/>
      <c r="BV182" s="151"/>
      <c r="BW182" s="153"/>
      <c r="BZ182" s="151"/>
    </row>
    <row r="183" spans="1:78" ht="15.75" customHeight="1" thickBot="1" x14ac:dyDescent="0.3">
      <c r="B183" s="41" t="str">
        <f>VLOOKUP(B182,Schlüssel!$A$5:$B$14,2)</f>
        <v>Bowlinghaus Bamberg 1</v>
      </c>
      <c r="C183" s="42"/>
      <c r="D183" s="43"/>
      <c r="E183" s="44"/>
      <c r="F183" s="45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AA183" s="41" t="str">
        <f>VLOOKUP(AA182,Schlüssel!$A$5:$B$14,2)</f>
        <v>Bowlinghaus Bamberg 1</v>
      </c>
      <c r="AB183" s="42"/>
      <c r="AC183" s="43"/>
      <c r="AD183" s="44"/>
      <c r="AE183" s="45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W183" s="83"/>
      <c r="AX183" s="84"/>
      <c r="BA183" s="149"/>
      <c r="BB183" s="150"/>
      <c r="BC183" s="151"/>
      <c r="BQ183" s="153"/>
      <c r="BR183" s="151"/>
      <c r="BV183" s="151"/>
      <c r="BW183" s="153"/>
      <c r="BZ183" s="151"/>
    </row>
    <row r="184" spans="1:78" ht="13.8" thickBot="1" x14ac:dyDescent="0.3">
      <c r="A184" s="4"/>
      <c r="B184" s="28"/>
      <c r="C184" s="47"/>
      <c r="D184" s="48" t="s">
        <v>10</v>
      </c>
      <c r="E184" s="28">
        <f>VLOOKUP($B$2,Schlüssel!$A$5:$DZ$14,13)</f>
        <v>7</v>
      </c>
      <c r="F184" s="49" t="s">
        <v>10</v>
      </c>
      <c r="G184" s="28">
        <f>VLOOKUP($B$2,Schlüssel!$A$5:$DZ$14,14)</f>
        <v>6</v>
      </c>
      <c r="H184" s="49" t="s">
        <v>10</v>
      </c>
      <c r="I184" s="28">
        <f>VLOOKUP($B$2,Schlüssel!$A$5:$DZ$14,15)</f>
        <v>9</v>
      </c>
      <c r="J184" s="49" t="s">
        <v>10</v>
      </c>
      <c r="K184" s="28">
        <f>VLOOKUP($B$2,Schlüssel!$A$5:$DZ$14,16)</f>
        <v>11</v>
      </c>
      <c r="L184" s="49" t="s">
        <v>10</v>
      </c>
      <c r="M184" s="28">
        <f>VLOOKUP($B$2,Schlüssel!$A$5:$DZ$14,17)</f>
        <v>3</v>
      </c>
      <c r="N184" s="49" t="s">
        <v>10</v>
      </c>
      <c r="O184" s="28">
        <f>VLOOKUP($B$2,Schlüssel!$A$5:$DZ$14,18)</f>
        <v>5</v>
      </c>
      <c r="P184" s="49" t="s">
        <v>10</v>
      </c>
      <c r="Q184" s="28">
        <f>VLOOKUP($B$2,Schlüssel!$A$5:$DZ$14,19)</f>
        <v>12</v>
      </c>
      <c r="R184" s="49" t="s">
        <v>10</v>
      </c>
      <c r="S184" s="28">
        <f>VLOOKUP($B$2,Schlüssel!$A$5:$DZ$14,20)</f>
        <v>10</v>
      </c>
      <c r="T184" s="49" t="s">
        <v>10</v>
      </c>
      <c r="U184" s="28">
        <f>VLOOKUP($B$2,Schlüssel!$A$5:$DZ$14,21)</f>
        <v>4</v>
      </c>
      <c r="Z184" s="2"/>
      <c r="AA184" s="28"/>
      <c r="AB184" s="47"/>
      <c r="AC184" s="48" t="s">
        <v>10</v>
      </c>
      <c r="AD184" s="28">
        <f>VLOOKUP(AA182,Schlüssel!$A$5:$DZ$14,113)</f>
        <v>13</v>
      </c>
      <c r="AE184" s="49" t="s">
        <v>10</v>
      </c>
      <c r="AF184" s="28">
        <f>VLOOKUP(AA182,Schlüssel!$A$5:$DZ$14,114)</f>
        <v>17</v>
      </c>
      <c r="AG184" s="49" t="s">
        <v>10</v>
      </c>
      <c r="AH184" s="28">
        <f>VLOOKUP(AA182,Schlüssel!$A$5:$DZ$14,115)</f>
        <v>19</v>
      </c>
      <c r="AI184" s="49" t="s">
        <v>10</v>
      </c>
      <c r="AJ184" s="28">
        <f>VLOOKUP(AA182,Schlüssel!$A$5:$DZ$14,116)</f>
        <v>16</v>
      </c>
      <c r="AK184" s="49" t="s">
        <v>10</v>
      </c>
      <c r="AL184" s="28">
        <f>VLOOKUP(AA182,Schlüssel!$A$5:$DZ$14,117)</f>
        <v>11</v>
      </c>
      <c r="AM184" s="49" t="s">
        <v>10</v>
      </c>
      <c r="AN184" s="28">
        <f>VLOOKUP(AA182,Schlüssel!$A$5:$DZ$14,118)</f>
        <v>15</v>
      </c>
      <c r="AO184" s="49" t="s">
        <v>10</v>
      </c>
      <c r="AP184" s="28">
        <f>VLOOKUP(AA182,Schlüssel!$A$5:$DZ$14,119)</f>
        <v>18</v>
      </c>
      <c r="AQ184" s="49" t="s">
        <v>10</v>
      </c>
      <c r="AR184" s="28">
        <f>VLOOKUP(AA182,Schlüssel!$A$5:$DZ$14,120)</f>
        <v>12</v>
      </c>
      <c r="AS184" s="49" t="s">
        <v>10</v>
      </c>
      <c r="AT184" s="28">
        <f>VLOOKUP(AA182,Schlüssel!$A$5:$DZ$14,121)</f>
        <v>14</v>
      </c>
      <c r="AW184" s="83"/>
      <c r="AX184" s="84"/>
      <c r="BA184" s="149"/>
      <c r="BB184" s="150"/>
      <c r="BC184" s="151"/>
      <c r="BQ184" s="153"/>
      <c r="BR184" s="151"/>
      <c r="BV184" s="151"/>
      <c r="BW184" s="153"/>
      <c r="BZ184" s="151"/>
    </row>
    <row r="185" spans="1:78" ht="20.25" customHeight="1" x14ac:dyDescent="0.25">
      <c r="B185" s="50" t="s">
        <v>1</v>
      </c>
      <c r="C185" s="51"/>
      <c r="D185" s="388" t="s">
        <v>961</v>
      </c>
      <c r="E185" s="389"/>
      <c r="F185" s="388" t="s">
        <v>962</v>
      </c>
      <c r="G185" s="389"/>
      <c r="H185" s="388" t="s">
        <v>963</v>
      </c>
      <c r="I185" s="389"/>
      <c r="J185" s="388" t="s">
        <v>964</v>
      </c>
      <c r="K185" s="389"/>
      <c r="L185" s="388" t="s">
        <v>965</v>
      </c>
      <c r="M185" s="389"/>
      <c r="N185" s="388" t="s">
        <v>966</v>
      </c>
      <c r="O185" s="389"/>
      <c r="P185" s="388" t="s">
        <v>967</v>
      </c>
      <c r="Q185" s="389"/>
      <c r="R185" s="388" t="s">
        <v>968</v>
      </c>
      <c r="S185" s="389"/>
      <c r="T185" s="388" t="s">
        <v>969</v>
      </c>
      <c r="U185" s="389"/>
      <c r="V185" s="416" t="s">
        <v>960</v>
      </c>
      <c r="W185" s="417"/>
      <c r="AA185" s="50" t="s">
        <v>1</v>
      </c>
      <c r="AB185" s="51"/>
      <c r="AC185" s="76" t="s">
        <v>961</v>
      </c>
      <c r="AD185" s="77"/>
      <c r="AE185" s="76" t="s">
        <v>962</v>
      </c>
      <c r="AF185" s="77"/>
      <c r="AG185" s="76" t="s">
        <v>963</v>
      </c>
      <c r="AH185" s="77"/>
      <c r="AI185" s="76" t="s">
        <v>964</v>
      </c>
      <c r="AJ185" s="77"/>
      <c r="AK185" s="76" t="s">
        <v>965</v>
      </c>
      <c r="AL185" s="77"/>
      <c r="AM185" s="76" t="s">
        <v>966</v>
      </c>
      <c r="AN185" s="77"/>
      <c r="AO185" s="76" t="s">
        <v>967</v>
      </c>
      <c r="AP185" s="77"/>
      <c r="AQ185" s="76" t="s">
        <v>968</v>
      </c>
      <c r="AR185" s="77"/>
      <c r="AS185" s="76" t="s">
        <v>969</v>
      </c>
      <c r="AT185" s="86"/>
      <c r="AU185" s="87" t="s">
        <v>960</v>
      </c>
      <c r="AV185" s="88"/>
      <c r="AW185" s="83"/>
      <c r="AX185" s="84"/>
      <c r="BA185" s="149"/>
      <c r="BB185" s="150"/>
      <c r="BC185" s="151"/>
      <c r="BQ185" s="153"/>
      <c r="BR185" s="151"/>
      <c r="BV185" s="151"/>
      <c r="BZ185" s="151"/>
    </row>
    <row r="186" spans="1:78" ht="15" customHeight="1" thickBot="1" x14ac:dyDescent="0.3">
      <c r="B186" s="52" t="s">
        <v>970</v>
      </c>
      <c r="C186" s="53" t="s">
        <v>971</v>
      </c>
      <c r="D186" s="54" t="s">
        <v>972</v>
      </c>
      <c r="E186" s="54" t="s">
        <v>973</v>
      </c>
      <c r="F186" s="54" t="s">
        <v>972</v>
      </c>
      <c r="G186" s="54" t="s">
        <v>973</v>
      </c>
      <c r="H186" s="54" t="s">
        <v>972</v>
      </c>
      <c r="I186" s="54" t="s">
        <v>973</v>
      </c>
      <c r="J186" s="54" t="s">
        <v>972</v>
      </c>
      <c r="K186" s="54" t="s">
        <v>973</v>
      </c>
      <c r="L186" s="54" t="s">
        <v>972</v>
      </c>
      <c r="M186" s="54" t="s">
        <v>973</v>
      </c>
      <c r="N186" s="54" t="s">
        <v>972</v>
      </c>
      <c r="O186" s="54" t="s">
        <v>973</v>
      </c>
      <c r="P186" s="54" t="s">
        <v>972</v>
      </c>
      <c r="Q186" s="54" t="s">
        <v>973</v>
      </c>
      <c r="R186" s="54" t="s">
        <v>972</v>
      </c>
      <c r="S186" s="54" t="s">
        <v>973</v>
      </c>
      <c r="T186" s="54" t="s">
        <v>972</v>
      </c>
      <c r="U186" s="54" t="s">
        <v>973</v>
      </c>
      <c r="V186" s="54" t="s">
        <v>972</v>
      </c>
      <c r="W186" s="55" t="s">
        <v>973</v>
      </c>
      <c r="AA186" s="52" t="s">
        <v>970</v>
      </c>
      <c r="AB186" s="53" t="s">
        <v>971</v>
      </c>
      <c r="AC186" s="54" t="s">
        <v>972</v>
      </c>
      <c r="AD186" s="54" t="s">
        <v>973</v>
      </c>
      <c r="AE186" s="54" t="s">
        <v>972</v>
      </c>
      <c r="AF186" s="54" t="s">
        <v>973</v>
      </c>
      <c r="AG186" s="54" t="s">
        <v>972</v>
      </c>
      <c r="AH186" s="54" t="s">
        <v>973</v>
      </c>
      <c r="AI186" s="54" t="s">
        <v>972</v>
      </c>
      <c r="AJ186" s="54" t="s">
        <v>973</v>
      </c>
      <c r="AK186" s="54" t="s">
        <v>972</v>
      </c>
      <c r="AL186" s="54" t="s">
        <v>973</v>
      </c>
      <c r="AM186" s="54" t="s">
        <v>972</v>
      </c>
      <c r="AN186" s="54" t="s">
        <v>973</v>
      </c>
      <c r="AO186" s="54" t="s">
        <v>972</v>
      </c>
      <c r="AP186" s="54" t="s">
        <v>973</v>
      </c>
      <c r="AQ186" s="54" t="s">
        <v>972</v>
      </c>
      <c r="AR186" s="54" t="s">
        <v>973</v>
      </c>
      <c r="AS186" s="54" t="s">
        <v>972</v>
      </c>
      <c r="AT186" s="89" t="s">
        <v>973</v>
      </c>
      <c r="AU186" s="52" t="s">
        <v>972</v>
      </c>
      <c r="AV186" s="55" t="s">
        <v>973</v>
      </c>
      <c r="AW186" s="83"/>
      <c r="AX186" s="84"/>
      <c r="BA186" s="149"/>
      <c r="BB186" s="150"/>
      <c r="BC186" s="151"/>
      <c r="BQ186" s="153"/>
      <c r="BR186" s="151"/>
      <c r="BV186" s="151"/>
      <c r="BZ186" s="151"/>
    </row>
    <row r="187" spans="1:78" ht="17.100000000000001" customHeight="1" x14ac:dyDescent="0.25">
      <c r="A187" s="413" t="s">
        <v>0</v>
      </c>
      <c r="B187" s="56" t="str">
        <f>IF(AA187=0,"",AA187)</f>
        <v/>
      </c>
      <c r="C187" s="57" t="str">
        <f>IF(AB187=0,"",AB187)</f>
        <v/>
      </c>
      <c r="D187" s="58" t="str">
        <f>IF(AC187=0,"",AC187)</f>
        <v/>
      </c>
      <c r="E187" s="397">
        <f>IF(AD187="","",AD187)</f>
        <v>0</v>
      </c>
      <c r="F187" s="58" t="str">
        <f t="shared" ref="F187:F200" si="209">IF(AE187=0,"",AE187)</f>
        <v/>
      </c>
      <c r="G187" s="397">
        <f>IF(AF187="","",AF187)</f>
        <v>0</v>
      </c>
      <c r="H187" s="58" t="str">
        <f t="shared" ref="H187:H200" si="210">IF(AG187=0,"",AG187)</f>
        <v/>
      </c>
      <c r="I187" s="397">
        <f>IF(AH187="","",AH187)</f>
        <v>0</v>
      </c>
      <c r="J187" s="58" t="str">
        <f t="shared" ref="J187:J200" si="211">IF(AI187=0,"",AI187)</f>
        <v/>
      </c>
      <c r="K187" s="397">
        <f>IF(AJ187="","",AJ187)</f>
        <v>0</v>
      </c>
      <c r="L187" s="58" t="str">
        <f t="shared" ref="L187:L200" si="212">IF(AK187=0,"",AK187)</f>
        <v/>
      </c>
      <c r="M187" s="397">
        <f>IF(AL187="","",AL187)</f>
        <v>0</v>
      </c>
      <c r="N187" s="58" t="str">
        <f>IF(AM187=0,"",AM187)</f>
        <v/>
      </c>
      <c r="O187" s="397">
        <f>IF(AN187="","",AN187)</f>
        <v>0</v>
      </c>
      <c r="P187" s="58" t="str">
        <f t="shared" ref="P187:P200" si="213">IF(AO187=0,"",AO187)</f>
        <v/>
      </c>
      <c r="Q187" s="397">
        <f>IF(AP187="","",AP187)</f>
        <v>0</v>
      </c>
      <c r="R187" s="58" t="str">
        <f t="shared" ref="R187:R200" si="214">IF(AQ187=0,"",AQ187)</f>
        <v/>
      </c>
      <c r="S187" s="397">
        <f>IF(AR187="","",AR187)</f>
        <v>0</v>
      </c>
      <c r="T187" s="58" t="str">
        <f t="shared" ref="T187:T200" si="215">IF(AS187=0,"",AS187)</f>
        <v/>
      </c>
      <c r="U187" s="397">
        <f>IF(AT187="","",AT187)</f>
        <v>0</v>
      </c>
      <c r="V187" s="58" t="str">
        <f t="shared" ref="V187:V200" si="216">IF(AU187=0,"",AU187)</f>
        <v/>
      </c>
      <c r="W187" s="397">
        <f>IF(AV187="","",AV187)</f>
        <v>0</v>
      </c>
      <c r="Z187" s="405" t="s">
        <v>0</v>
      </c>
      <c r="AA187" s="272" t="str">
        <f>IF(AB187=0,"",_xlfn.CONCAT(VLOOKUP(AB187,Starter!A:C,2,0)))</f>
        <v/>
      </c>
      <c r="AB187" s="81"/>
      <c r="AC187" s="129"/>
      <c r="AD187" s="163">
        <f>IF(SUM(AC187:AC189)+AC205=0,0,IF(SUM(ABS(AC187),ABS(AC188),ABS(AC189))=AC205,0.5,IF(SUM(ABS(AC187),ABS(AC188),ABS(AC189))&gt;AC205,1,0)))</f>
        <v>0</v>
      </c>
      <c r="AE187" s="132"/>
      <c r="AF187" s="91">
        <f>IF(SUM(AE187:AE189)+AE205=0,0,IF(SUM(ABS(AE187),ABS(AE188),ABS(AE189))=AE205,0.5,IF(SUM(ABS(AE187),ABS(AE188),ABS(AE189))&gt;AE205,1,0)))</f>
        <v>0</v>
      </c>
      <c r="AG187" s="129"/>
      <c r="AH187" s="91">
        <f>IF(SUM(AG187:AG189)+AG205=0,0,IF(SUM(ABS(AG187),ABS(AG188),ABS(AG189))=AG205,0.5,IF(SUM(ABS(AG187),ABS(AG188),ABS(AG189))&gt;AG205,1,0)))</f>
        <v>0</v>
      </c>
      <c r="AI187" s="129"/>
      <c r="AJ187" s="91">
        <f>IF(SUM(AI187:AI189)+AI205=0,0,IF(SUM(ABS(AI187),ABS(AI188),ABS(AI189))=AI205,0.5,IF(SUM(ABS(AI187),ABS(AI188),ABS(AI189))&gt;AI205,1,0)))</f>
        <v>0</v>
      </c>
      <c r="AK187" s="129"/>
      <c r="AL187" s="91">
        <f>IF(SUM(AK187:AK189)+AK205=0,0,IF(SUM(ABS(AK187),ABS(AK188),ABS(AK189))=AK205,0.5,IF(SUM(ABS(AK187),ABS(AK188),ABS(AK189))&gt;AK205,1,0)))</f>
        <v>0</v>
      </c>
      <c r="AM187" s="129"/>
      <c r="AN187" s="91">
        <f>IF(SUM(AM187:AM189)+AM205=0,0,IF(SUM(ABS(AM187),ABS(AM188),ABS(AM189))=AM205,0.5,IF(SUM(ABS(AM187),ABS(AM188),ABS(AM189))&gt;AM205,1,0)))</f>
        <v>0</v>
      </c>
      <c r="AO187" s="129"/>
      <c r="AP187" s="91">
        <f>IF(SUM(AO187:AO189)+AO205=0,0,IF(SUM(ABS(AO187),ABS(AO188),ABS(AO189))=AO205,0.5,IF(SUM(ABS(AO187),ABS(AO188),ABS(AO189))&gt;AO205,1,0)))</f>
        <v>0</v>
      </c>
      <c r="AQ187" s="129"/>
      <c r="AR187" s="91">
        <f>IF(SUM(AQ187:AQ189)+AQ205=0,0,IF(SUM(ABS(AQ187),ABS(AQ188),ABS(AQ189))=AQ205,0.5,IF(SUM(ABS(AQ187),ABS(AQ188),ABS(AQ189))&gt;AQ205,1,0)))</f>
        <v>0</v>
      </c>
      <c r="AS187" s="129"/>
      <c r="AT187" s="91">
        <f>IF(SUM(AS187:AS189)+AS205=0,0,IF(SUM(ABS(AS187),ABS(AS188),ABS(AS189))=AS205,0.5,IF(SUM(ABS(AS187),ABS(AS188),ABS(AS189))&gt;AS205,1,0)))</f>
        <v>0</v>
      </c>
      <c r="AU187" s="92">
        <f t="shared" ref="AU187:AU198" si="217">ABS(SUM(AC187:AC187))+ABS(SUM(AE187:AE187))+ABS(SUM(AG187:AG187))+ABS(SUM(AI187:AI187))+ABS(SUM(AK187:AK187))+ABS(SUM(AM187:AM187))+ABS(SUM(AO187:AO187))+ABS(SUM(AQ187:AQ187))+ABS(SUM(AS187:AS187))</f>
        <v>0</v>
      </c>
      <c r="AV187" s="93">
        <f>SUM(AD187+AF187+AH187+AJ187+AL187+AN187+AP187+AR187+AT187)</f>
        <v>0</v>
      </c>
      <c r="AW187" s="83"/>
      <c r="AX187" s="84"/>
      <c r="AZ187" s="47"/>
      <c r="BA187" s="149"/>
      <c r="BB187" s="150"/>
      <c r="BC187" s="151"/>
      <c r="BD187" s="154">
        <f>+AB187</f>
        <v>0</v>
      </c>
      <c r="BE187" s="150">
        <f>+AU187</f>
        <v>0</v>
      </c>
      <c r="BF187" s="152">
        <f>COUNT(BH187:BP187)</f>
        <v>0</v>
      </c>
      <c r="BG187" s="152">
        <f>COUNTIF(BH187:BP187,"&gt;0")</f>
        <v>0</v>
      </c>
      <c r="BH187" s="152" t="str">
        <f t="shared" ref="BH187:BH198" si="218">IF(AC187=0,"",AC187)</f>
        <v/>
      </c>
      <c r="BI187" s="152" t="str">
        <f t="shared" ref="BI187:BI198" si="219">IF(AE187=0,"",AE187)</f>
        <v/>
      </c>
      <c r="BJ187" s="152" t="str">
        <f t="shared" ref="BJ187:BJ198" si="220">IF(AG187=0,"",AG187)</f>
        <v/>
      </c>
      <c r="BK187" s="152" t="str">
        <f t="shared" ref="BK187:BK198" si="221">IF(AI187=0,"",AI187)</f>
        <v/>
      </c>
      <c r="BL187" s="152" t="str">
        <f t="shared" ref="BL187:BL198" si="222">IF(AK187=0,"",AK187)</f>
        <v/>
      </c>
      <c r="BM187" s="152" t="str">
        <f t="shared" ref="BM187:BM198" si="223">IF(AM187=0,"",AM187)</f>
        <v/>
      </c>
      <c r="BN187" s="152" t="str">
        <f t="shared" ref="BN187:BN198" si="224">IF(AO187=0,"",AO187)</f>
        <v/>
      </c>
      <c r="BO187" s="152" t="str">
        <f t="shared" ref="BO187:BO198" si="225">IF(AQ187=0,"",AQ187)</f>
        <v/>
      </c>
      <c r="BP187" s="152" t="str">
        <f t="shared" ref="BP187:BP198" si="226">IF(AS187=0,"",AS187)</f>
        <v/>
      </c>
      <c r="BQ187" s="153"/>
      <c r="BR187" s="151"/>
      <c r="BS187" s="152">
        <f>MAX(BH187:BP187)</f>
        <v>0</v>
      </c>
      <c r="BT187" s="152">
        <f>IF(BS187&lt;MAX(BS:BS),0,BS187+ROW()/1000000000)</f>
        <v>1.8699999999999999E-7</v>
      </c>
      <c r="BU187" s="152" t="str">
        <f>+AA183</f>
        <v>Bowlinghaus Bamberg 1</v>
      </c>
      <c r="BV187" s="151">
        <f>RANK(BT187,BT:BT)</f>
        <v>48</v>
      </c>
      <c r="BW187" s="152">
        <f>SUMIF(BH187:BP187,"&gt;0")</f>
        <v>0</v>
      </c>
      <c r="BX187" s="152">
        <f>IF(COUNTIF(BH187:BP187,"&gt;0")&lt;Spielorte!$A$23,0,BE187/Spielorte!$A$23)</f>
        <v>0</v>
      </c>
      <c r="BY187" s="152">
        <f>IF(BX187&lt;MAX(BX:BX),0,BX187+ROW()/1000000000)</f>
        <v>1.8699999999999999E-7</v>
      </c>
      <c r="BZ187" s="151">
        <f t="shared" ref="BZ187:BZ198" si="227">IF(BY187=0,0,RANK(BY187,BY:BY))</f>
        <v>48</v>
      </c>
    </row>
    <row r="188" spans="1:78" ht="17.100000000000001" customHeight="1" x14ac:dyDescent="0.25">
      <c r="A188" s="414"/>
      <c r="B188" s="59" t="str">
        <f t="shared" ref="B188:D200" si="228">IF(AA188=0,"",AA188)</f>
        <v/>
      </c>
      <c r="C188" s="60" t="str">
        <f t="shared" si="228"/>
        <v/>
      </c>
      <c r="D188" s="61" t="str">
        <f t="shared" si="228"/>
        <v/>
      </c>
      <c r="E188" s="398"/>
      <c r="F188" s="61" t="str">
        <f t="shared" si="209"/>
        <v/>
      </c>
      <c r="G188" s="398"/>
      <c r="H188" s="61" t="str">
        <f t="shared" si="210"/>
        <v/>
      </c>
      <c r="I188" s="398"/>
      <c r="J188" s="61" t="str">
        <f t="shared" si="211"/>
        <v/>
      </c>
      <c r="K188" s="398"/>
      <c r="L188" s="61" t="str">
        <f t="shared" si="212"/>
        <v/>
      </c>
      <c r="M188" s="398"/>
      <c r="N188" s="61" t="str">
        <f t="shared" ref="N188:N200" si="229">IF(AM188=0,"",AM188)</f>
        <v/>
      </c>
      <c r="O188" s="398"/>
      <c r="P188" s="61" t="str">
        <f t="shared" si="213"/>
        <v/>
      </c>
      <c r="Q188" s="398"/>
      <c r="R188" s="61" t="str">
        <f t="shared" si="214"/>
        <v/>
      </c>
      <c r="S188" s="398"/>
      <c r="T188" s="61" t="str">
        <f t="shared" si="215"/>
        <v/>
      </c>
      <c r="U188" s="398"/>
      <c r="V188" s="61" t="str">
        <f t="shared" si="216"/>
        <v/>
      </c>
      <c r="W188" s="398"/>
      <c r="Z188" s="406"/>
      <c r="AA188" s="90" t="str">
        <f>IF(AB188=0,"",_xlfn.CONCAT(VLOOKUP(AB188,Starter!A:C,2,0)))</f>
        <v/>
      </c>
      <c r="AB188" s="80"/>
      <c r="AC188" s="130"/>
      <c r="AD188" s="94"/>
      <c r="AE188" s="130"/>
      <c r="AF188" s="94"/>
      <c r="AG188" s="130"/>
      <c r="AH188" s="94"/>
      <c r="AI188" s="130"/>
      <c r="AJ188" s="94"/>
      <c r="AK188" s="130"/>
      <c r="AL188" s="94"/>
      <c r="AM188" s="130"/>
      <c r="AN188" s="94"/>
      <c r="AO188" s="130"/>
      <c r="AP188" s="94"/>
      <c r="AQ188" s="130"/>
      <c r="AR188" s="94"/>
      <c r="AS188" s="130"/>
      <c r="AT188" s="94"/>
      <c r="AU188" s="95">
        <f t="shared" si="217"/>
        <v>0</v>
      </c>
      <c r="AV188" s="96"/>
      <c r="AW188" s="83"/>
      <c r="AX188" s="84"/>
      <c r="AZ188" s="47"/>
      <c r="BA188" s="149"/>
      <c r="BB188" s="150"/>
      <c r="BC188" s="151"/>
      <c r="BD188" s="154">
        <f t="shared" ref="BD188:BD198" si="230">+AB188</f>
        <v>0</v>
      </c>
      <c r="BE188" s="150">
        <f t="shared" ref="BE188:BE198" si="231">+AU188</f>
        <v>0</v>
      </c>
      <c r="BF188" s="152">
        <f t="shared" ref="BF188:BF198" si="232">COUNT(BH188:BP188)</f>
        <v>0</v>
      </c>
      <c r="BG188" s="152">
        <f t="shared" ref="BG188:BG198" si="233">COUNTIF(BH188:BP188,"&gt;0")</f>
        <v>0</v>
      </c>
      <c r="BH188" s="152" t="str">
        <f t="shared" si="218"/>
        <v/>
      </c>
      <c r="BI188" s="152" t="str">
        <f t="shared" si="219"/>
        <v/>
      </c>
      <c r="BJ188" s="152" t="str">
        <f t="shared" si="220"/>
        <v/>
      </c>
      <c r="BK188" s="152" t="str">
        <f t="shared" si="221"/>
        <v/>
      </c>
      <c r="BL188" s="152" t="str">
        <f t="shared" si="222"/>
        <v/>
      </c>
      <c r="BM188" s="152" t="str">
        <f t="shared" si="223"/>
        <v/>
      </c>
      <c r="BN188" s="152" t="str">
        <f t="shared" si="224"/>
        <v/>
      </c>
      <c r="BO188" s="152" t="str">
        <f t="shared" si="225"/>
        <v/>
      </c>
      <c r="BP188" s="152" t="str">
        <f t="shared" si="226"/>
        <v/>
      </c>
      <c r="BQ188" s="153"/>
      <c r="BR188" s="151"/>
      <c r="BS188" s="152">
        <f t="shared" ref="BS188:BS198" si="234">MAX(BH188:BP188)</f>
        <v>0</v>
      </c>
      <c r="BT188" s="152">
        <f t="shared" ref="BT188:BT198" si="235">IF(BS188&lt;MAX(BS:BS),0,BS188+ROW()/1000000000)</f>
        <v>1.8799999999999999E-7</v>
      </c>
      <c r="BU188" s="152" t="str">
        <f t="shared" ref="BU188:BU198" si="236">+BU187</f>
        <v>Bowlinghaus Bamberg 1</v>
      </c>
      <c r="BV188" s="151">
        <f t="shared" ref="BV188:BV198" si="237">RANK(BT188,BT:BT)</f>
        <v>47</v>
      </c>
      <c r="BW188" s="152">
        <f t="shared" ref="BW188:BW198" si="238">SUMIF(BH188:BP188,"&gt;0")</f>
        <v>0</v>
      </c>
      <c r="BX188" s="152">
        <f>IF(COUNTIF(BH188:BP188,"&gt;0")&lt;Spielorte!$A$23,0,BE188/Spielorte!$A$23)</f>
        <v>0</v>
      </c>
      <c r="BY188" s="152">
        <f t="shared" ref="BY188:BY198" si="239">IF(BX188&lt;MAX(BX:BX),0,BX188+ROW()/1000000000)</f>
        <v>1.8799999999999999E-7</v>
      </c>
      <c r="BZ188" s="151">
        <f t="shared" si="227"/>
        <v>47</v>
      </c>
    </row>
    <row r="189" spans="1:78" ht="17.100000000000001" customHeight="1" thickBot="1" x14ac:dyDescent="0.3">
      <c r="A189" s="415"/>
      <c r="B189" s="62" t="str">
        <f t="shared" si="228"/>
        <v/>
      </c>
      <c r="C189" s="63" t="str">
        <f t="shared" si="228"/>
        <v/>
      </c>
      <c r="D189" s="52" t="str">
        <f t="shared" si="228"/>
        <v/>
      </c>
      <c r="E189" s="399"/>
      <c r="F189" s="52" t="str">
        <f t="shared" si="209"/>
        <v/>
      </c>
      <c r="G189" s="399"/>
      <c r="H189" s="52" t="str">
        <f t="shared" si="210"/>
        <v/>
      </c>
      <c r="I189" s="399"/>
      <c r="J189" s="52" t="str">
        <f t="shared" si="211"/>
        <v/>
      </c>
      <c r="K189" s="399"/>
      <c r="L189" s="52" t="str">
        <f t="shared" si="212"/>
        <v/>
      </c>
      <c r="M189" s="399"/>
      <c r="N189" s="52" t="str">
        <f t="shared" si="229"/>
        <v/>
      </c>
      <c r="O189" s="399"/>
      <c r="P189" s="52" t="str">
        <f t="shared" si="213"/>
        <v/>
      </c>
      <c r="Q189" s="399"/>
      <c r="R189" s="52" t="str">
        <f t="shared" si="214"/>
        <v/>
      </c>
      <c r="S189" s="399"/>
      <c r="T189" s="52" t="str">
        <f t="shared" si="215"/>
        <v/>
      </c>
      <c r="U189" s="399"/>
      <c r="V189" s="52" t="str">
        <f t="shared" si="216"/>
        <v/>
      </c>
      <c r="W189" s="399"/>
      <c r="Z189" s="407"/>
      <c r="AA189" s="99" t="str">
        <f>IF(AB189=0,"",_xlfn.CONCAT(VLOOKUP(AB189,Starter!A:C,2,0)))</f>
        <v/>
      </c>
      <c r="AB189" s="82"/>
      <c r="AC189" s="131"/>
      <c r="AD189" s="94"/>
      <c r="AE189" s="131"/>
      <c r="AF189" s="94"/>
      <c r="AG189" s="131"/>
      <c r="AH189" s="94"/>
      <c r="AI189" s="131"/>
      <c r="AJ189" s="94"/>
      <c r="AK189" s="131"/>
      <c r="AL189" s="94"/>
      <c r="AM189" s="131"/>
      <c r="AN189" s="94"/>
      <c r="AO189" s="131"/>
      <c r="AP189" s="94"/>
      <c r="AQ189" s="131"/>
      <c r="AR189" s="94"/>
      <c r="AS189" s="131"/>
      <c r="AT189" s="94"/>
      <c r="AU189" s="97">
        <f t="shared" si="217"/>
        <v>0</v>
      </c>
      <c r="AV189" s="98"/>
      <c r="AW189" s="83"/>
      <c r="AX189" s="84"/>
      <c r="AZ189" s="47"/>
      <c r="BA189" s="149"/>
      <c r="BB189" s="150"/>
      <c r="BC189" s="151"/>
      <c r="BD189" s="154">
        <f t="shared" si="230"/>
        <v>0</v>
      </c>
      <c r="BE189" s="150">
        <f t="shared" si="231"/>
        <v>0</v>
      </c>
      <c r="BF189" s="152">
        <f t="shared" si="232"/>
        <v>0</v>
      </c>
      <c r="BG189" s="152">
        <f t="shared" si="233"/>
        <v>0</v>
      </c>
      <c r="BH189" s="152" t="str">
        <f t="shared" si="218"/>
        <v/>
      </c>
      <c r="BI189" s="152" t="str">
        <f t="shared" si="219"/>
        <v/>
      </c>
      <c r="BJ189" s="152" t="str">
        <f t="shared" si="220"/>
        <v/>
      </c>
      <c r="BK189" s="152" t="str">
        <f t="shared" si="221"/>
        <v/>
      </c>
      <c r="BL189" s="152" t="str">
        <f t="shared" si="222"/>
        <v/>
      </c>
      <c r="BM189" s="152" t="str">
        <f t="shared" si="223"/>
        <v/>
      </c>
      <c r="BN189" s="152" t="str">
        <f t="shared" si="224"/>
        <v/>
      </c>
      <c r="BO189" s="152" t="str">
        <f t="shared" si="225"/>
        <v/>
      </c>
      <c r="BP189" s="152" t="str">
        <f t="shared" si="226"/>
        <v/>
      </c>
      <c r="BQ189" s="153"/>
      <c r="BR189" s="151"/>
      <c r="BS189" s="152">
        <f t="shared" si="234"/>
        <v>0</v>
      </c>
      <c r="BT189" s="152">
        <f t="shared" si="235"/>
        <v>1.8900000000000001E-7</v>
      </c>
      <c r="BU189" s="152" t="str">
        <f t="shared" si="236"/>
        <v>Bowlinghaus Bamberg 1</v>
      </c>
      <c r="BV189" s="151">
        <f t="shared" si="237"/>
        <v>46</v>
      </c>
      <c r="BW189" s="152">
        <f t="shared" si="238"/>
        <v>0</v>
      </c>
      <c r="BX189" s="152">
        <f>IF(COUNTIF(BH189:BP189,"&gt;0")&lt;Spielorte!$A$23,0,BE189/Spielorte!$A$23)</f>
        <v>0</v>
      </c>
      <c r="BY189" s="152">
        <f t="shared" si="239"/>
        <v>1.8900000000000001E-7</v>
      </c>
      <c r="BZ189" s="151">
        <f t="shared" si="227"/>
        <v>46</v>
      </c>
    </row>
    <row r="190" spans="1:78" ht="17.100000000000001" customHeight="1" x14ac:dyDescent="0.25">
      <c r="A190" s="413" t="s">
        <v>2</v>
      </c>
      <c r="B190" s="56" t="str">
        <f t="shared" si="228"/>
        <v/>
      </c>
      <c r="C190" s="57" t="str">
        <f t="shared" si="228"/>
        <v/>
      </c>
      <c r="D190" s="58" t="str">
        <f t="shared" si="228"/>
        <v/>
      </c>
      <c r="E190" s="397">
        <f>IF(AD190="","",AD190)</f>
        <v>0</v>
      </c>
      <c r="F190" s="58" t="str">
        <f t="shared" si="209"/>
        <v/>
      </c>
      <c r="G190" s="397">
        <f>IF(AF190="","",AF190)</f>
        <v>0</v>
      </c>
      <c r="H190" s="58" t="str">
        <f t="shared" si="210"/>
        <v/>
      </c>
      <c r="I190" s="397">
        <f>IF(AH190="","",AH190)</f>
        <v>0</v>
      </c>
      <c r="J190" s="58" t="str">
        <f t="shared" si="211"/>
        <v/>
      </c>
      <c r="K190" s="397">
        <f>IF(AJ190="","",AJ190)</f>
        <v>0</v>
      </c>
      <c r="L190" s="58" t="str">
        <f t="shared" si="212"/>
        <v/>
      </c>
      <c r="M190" s="397">
        <f>IF(AL190="","",AL190)</f>
        <v>0</v>
      </c>
      <c r="N190" s="58" t="str">
        <f t="shared" si="229"/>
        <v/>
      </c>
      <c r="O190" s="397">
        <f>IF(AN190="","",AN190)</f>
        <v>0</v>
      </c>
      <c r="P190" s="58" t="str">
        <f t="shared" si="213"/>
        <v/>
      </c>
      <c r="Q190" s="397">
        <f>IF(AP190="","",AP190)</f>
        <v>0</v>
      </c>
      <c r="R190" s="58" t="str">
        <f t="shared" si="214"/>
        <v/>
      </c>
      <c r="S190" s="397">
        <f>IF(AR190="","",AR190)</f>
        <v>0</v>
      </c>
      <c r="T190" s="58" t="str">
        <f t="shared" si="215"/>
        <v/>
      </c>
      <c r="U190" s="397">
        <f>IF(AT190="","",AT190)</f>
        <v>0</v>
      </c>
      <c r="V190" s="58" t="str">
        <f t="shared" si="216"/>
        <v/>
      </c>
      <c r="W190" s="397">
        <f>IF(AV190="","",AV190)</f>
        <v>0</v>
      </c>
      <c r="Z190" s="405" t="s">
        <v>2</v>
      </c>
      <c r="AA190" s="272" t="str">
        <f>IF(AB190=0,"",_xlfn.CONCAT(VLOOKUP(AB190,Starter!A:C,2,0)))</f>
        <v/>
      </c>
      <c r="AB190" s="81"/>
      <c r="AC190" s="132"/>
      <c r="AD190" s="91">
        <f>IF(SUM(AC190:AC192)+AC206=0,0,IF(SUM(ABS(AC190),ABS(AC191),ABS(AC192))=AC206,0.5,IF(SUM(ABS(AC190),ABS(AC191),ABS(AC192))&gt;AC206,1,0)))</f>
        <v>0</v>
      </c>
      <c r="AE190" s="132"/>
      <c r="AF190" s="91">
        <f>IF(SUM(AE190:AE192)+AE206=0,0,IF(SUM(ABS(AE190),ABS(AE191),ABS(AE192))=AE206,0.5,IF(SUM(ABS(AE190),ABS(AE191),ABS(AE192))&gt;AE206,1,0)))</f>
        <v>0</v>
      </c>
      <c r="AG190" s="132"/>
      <c r="AH190" s="91">
        <f>IF(SUM(AG190:AG192)+AG206=0,0,IF(SUM(ABS(AG190),ABS(AG191),ABS(AG192))=AG206,0.5,IF(SUM(ABS(AG190),ABS(AG191),ABS(AG192))&gt;AG206,1,0)))</f>
        <v>0</v>
      </c>
      <c r="AI190" s="132"/>
      <c r="AJ190" s="91">
        <f>IF(SUM(AI190:AI192)+AI206=0,0,IF(SUM(ABS(AI190),ABS(AI191),ABS(AI192))=AI206,0.5,IF(SUM(ABS(AI190),ABS(AI191),ABS(AI192))&gt;AI206,1,0)))</f>
        <v>0</v>
      </c>
      <c r="AK190" s="132"/>
      <c r="AL190" s="91">
        <f>IF(SUM(AK190:AK192)+AK206=0,0,IF(SUM(ABS(AK190),ABS(AK191),ABS(AK192))=AK206,0.5,IF(SUM(ABS(AK190),ABS(AK191),ABS(AK192))&gt;AK206,1,0)))</f>
        <v>0</v>
      </c>
      <c r="AM190" s="132"/>
      <c r="AN190" s="91">
        <f>IF(SUM(AM190:AM192)+AM206=0,0,IF(SUM(ABS(AM190),ABS(AM191),ABS(AM192))=AM206,0.5,IF(SUM(ABS(AM190),ABS(AM191),ABS(AM192))&gt;AM206,1,0)))</f>
        <v>0</v>
      </c>
      <c r="AO190" s="132"/>
      <c r="AP190" s="91">
        <f>IF(SUM(AO190:AO192)+AO206=0,0,IF(SUM(ABS(AO190),ABS(AO191),ABS(AO192))=AO206,0.5,IF(SUM(ABS(AO190),ABS(AO191),ABS(AO192))&gt;AO206,1,0)))</f>
        <v>0</v>
      </c>
      <c r="AQ190" s="132"/>
      <c r="AR190" s="91">
        <f>IF(SUM(AQ190:AQ192)+AQ206=0,0,IF(SUM(ABS(AQ190),ABS(AQ191),ABS(AQ192))=AQ206,0.5,IF(SUM(ABS(AQ190),ABS(AQ191),ABS(AQ192))&gt;AQ206,1,0)))</f>
        <v>0</v>
      </c>
      <c r="AS190" s="132"/>
      <c r="AT190" s="91">
        <f>IF(SUM(AS190:AS192)+AS206=0,0,IF(SUM(ABS(AS190),ABS(AS191),ABS(AS192))=AS206,0.5,IF(SUM(ABS(AS190),ABS(AS191),ABS(AS192))&gt;AS206,1,0)))</f>
        <v>0</v>
      </c>
      <c r="AU190" s="92">
        <f t="shared" si="217"/>
        <v>0</v>
      </c>
      <c r="AV190" s="93">
        <f>SUM(AD190+AF190+AH190+AJ190+AL190+AN190+AP190+AR190+AT190)</f>
        <v>0</v>
      </c>
      <c r="AW190" s="83"/>
      <c r="AX190" s="84"/>
      <c r="AZ190" s="47"/>
      <c r="BA190" s="149"/>
      <c r="BB190" s="150"/>
      <c r="BC190" s="151"/>
      <c r="BD190" s="154">
        <f t="shared" si="230"/>
        <v>0</v>
      </c>
      <c r="BE190" s="150">
        <f t="shared" si="231"/>
        <v>0</v>
      </c>
      <c r="BF190" s="152">
        <f t="shared" si="232"/>
        <v>0</v>
      </c>
      <c r="BG190" s="152">
        <f t="shared" si="233"/>
        <v>0</v>
      </c>
      <c r="BH190" s="152" t="str">
        <f t="shared" si="218"/>
        <v/>
      </c>
      <c r="BI190" s="152" t="str">
        <f t="shared" si="219"/>
        <v/>
      </c>
      <c r="BJ190" s="152" t="str">
        <f t="shared" si="220"/>
        <v/>
      </c>
      <c r="BK190" s="152" t="str">
        <f t="shared" si="221"/>
        <v/>
      </c>
      <c r="BL190" s="152" t="str">
        <f t="shared" si="222"/>
        <v/>
      </c>
      <c r="BM190" s="152" t="str">
        <f t="shared" si="223"/>
        <v/>
      </c>
      <c r="BN190" s="152" t="str">
        <f t="shared" si="224"/>
        <v/>
      </c>
      <c r="BO190" s="152" t="str">
        <f t="shared" si="225"/>
        <v/>
      </c>
      <c r="BP190" s="152" t="str">
        <f t="shared" si="226"/>
        <v/>
      </c>
      <c r="BQ190" s="153"/>
      <c r="BR190" s="151"/>
      <c r="BS190" s="152">
        <f t="shared" si="234"/>
        <v>0</v>
      </c>
      <c r="BT190" s="152">
        <f t="shared" si="235"/>
        <v>1.9000000000000001E-7</v>
      </c>
      <c r="BU190" s="152" t="str">
        <f t="shared" si="236"/>
        <v>Bowlinghaus Bamberg 1</v>
      </c>
      <c r="BV190" s="151">
        <f t="shared" si="237"/>
        <v>45</v>
      </c>
      <c r="BW190" s="152">
        <f t="shared" si="238"/>
        <v>0</v>
      </c>
      <c r="BX190" s="152">
        <f>IF(COUNTIF(BH190:BP190,"&gt;0")&lt;Spielorte!$A$23,0,BE190/Spielorte!$A$23)</f>
        <v>0</v>
      </c>
      <c r="BY190" s="152">
        <f t="shared" si="239"/>
        <v>1.9000000000000001E-7</v>
      </c>
      <c r="BZ190" s="151">
        <f t="shared" si="227"/>
        <v>45</v>
      </c>
    </row>
    <row r="191" spans="1:78" ht="17.100000000000001" customHeight="1" x14ac:dyDescent="0.25">
      <c r="A191" s="414"/>
      <c r="B191" s="59" t="str">
        <f t="shared" si="228"/>
        <v/>
      </c>
      <c r="C191" s="60" t="str">
        <f t="shared" si="228"/>
        <v/>
      </c>
      <c r="D191" s="61" t="str">
        <f t="shared" si="228"/>
        <v/>
      </c>
      <c r="E191" s="398"/>
      <c r="F191" s="61" t="str">
        <f t="shared" si="209"/>
        <v/>
      </c>
      <c r="G191" s="398"/>
      <c r="H191" s="61" t="str">
        <f t="shared" si="210"/>
        <v/>
      </c>
      <c r="I191" s="398"/>
      <c r="J191" s="61" t="str">
        <f t="shared" si="211"/>
        <v/>
      </c>
      <c r="K191" s="398"/>
      <c r="L191" s="61" t="str">
        <f t="shared" si="212"/>
        <v/>
      </c>
      <c r="M191" s="398"/>
      <c r="N191" s="61" t="str">
        <f t="shared" si="229"/>
        <v/>
      </c>
      <c r="O191" s="398"/>
      <c r="P191" s="61" t="str">
        <f t="shared" si="213"/>
        <v/>
      </c>
      <c r="Q191" s="398"/>
      <c r="R191" s="61" t="str">
        <f t="shared" si="214"/>
        <v/>
      </c>
      <c r="S191" s="398"/>
      <c r="T191" s="61" t="str">
        <f t="shared" si="215"/>
        <v/>
      </c>
      <c r="U191" s="398"/>
      <c r="V191" s="61" t="str">
        <f t="shared" si="216"/>
        <v/>
      </c>
      <c r="W191" s="398"/>
      <c r="Z191" s="406"/>
      <c r="AA191" s="90" t="str">
        <f>IF(AB191=0,"",_xlfn.CONCAT(VLOOKUP(AB191,Starter!A:C,2,0)))</f>
        <v/>
      </c>
      <c r="AB191" s="80"/>
      <c r="AC191" s="130"/>
      <c r="AD191" s="94"/>
      <c r="AE191" s="130"/>
      <c r="AF191" s="94"/>
      <c r="AG191" s="130"/>
      <c r="AH191" s="94"/>
      <c r="AI191" s="130"/>
      <c r="AJ191" s="94"/>
      <c r="AK191" s="130"/>
      <c r="AL191" s="94"/>
      <c r="AM191" s="130"/>
      <c r="AN191" s="94"/>
      <c r="AO191" s="134"/>
      <c r="AP191" s="94"/>
      <c r="AQ191" s="134"/>
      <c r="AR191" s="94"/>
      <c r="AS191" s="134"/>
      <c r="AT191" s="94"/>
      <c r="AU191" s="95">
        <f t="shared" si="217"/>
        <v>0</v>
      </c>
      <c r="AV191" s="96"/>
      <c r="AW191" s="83"/>
      <c r="AX191" s="84"/>
      <c r="AZ191" s="47"/>
      <c r="BA191" s="149"/>
      <c r="BB191" s="150"/>
      <c r="BC191" s="151"/>
      <c r="BD191" s="154">
        <f t="shared" si="230"/>
        <v>0</v>
      </c>
      <c r="BE191" s="150">
        <f t="shared" si="231"/>
        <v>0</v>
      </c>
      <c r="BF191" s="152">
        <f t="shared" si="232"/>
        <v>0</v>
      </c>
      <c r="BG191" s="152">
        <f t="shared" si="233"/>
        <v>0</v>
      </c>
      <c r="BH191" s="152" t="str">
        <f t="shared" si="218"/>
        <v/>
      </c>
      <c r="BI191" s="152" t="str">
        <f t="shared" si="219"/>
        <v/>
      </c>
      <c r="BJ191" s="152" t="str">
        <f t="shared" si="220"/>
        <v/>
      </c>
      <c r="BK191" s="152" t="str">
        <f t="shared" si="221"/>
        <v/>
      </c>
      <c r="BL191" s="152" t="str">
        <f t="shared" si="222"/>
        <v/>
      </c>
      <c r="BM191" s="152" t="str">
        <f t="shared" si="223"/>
        <v/>
      </c>
      <c r="BN191" s="152" t="str">
        <f t="shared" si="224"/>
        <v/>
      </c>
      <c r="BO191" s="152" t="str">
        <f t="shared" si="225"/>
        <v/>
      </c>
      <c r="BP191" s="152" t="str">
        <f t="shared" si="226"/>
        <v/>
      </c>
      <c r="BQ191" s="153"/>
      <c r="BR191" s="151"/>
      <c r="BS191" s="152">
        <f t="shared" si="234"/>
        <v>0</v>
      </c>
      <c r="BT191" s="152">
        <f t="shared" si="235"/>
        <v>1.91E-7</v>
      </c>
      <c r="BU191" s="152" t="str">
        <f t="shared" si="236"/>
        <v>Bowlinghaus Bamberg 1</v>
      </c>
      <c r="BV191" s="151">
        <f t="shared" si="237"/>
        <v>44</v>
      </c>
      <c r="BW191" s="152">
        <f t="shared" si="238"/>
        <v>0</v>
      </c>
      <c r="BX191" s="152">
        <f>IF(COUNTIF(BH191:BP191,"&gt;0")&lt;Spielorte!$A$23,0,BE191/Spielorte!$A$23)</f>
        <v>0</v>
      </c>
      <c r="BY191" s="152">
        <f t="shared" si="239"/>
        <v>1.91E-7</v>
      </c>
      <c r="BZ191" s="151">
        <f t="shared" si="227"/>
        <v>44</v>
      </c>
    </row>
    <row r="192" spans="1:78" ht="17.100000000000001" customHeight="1" thickBot="1" x14ac:dyDescent="0.3">
      <c r="A192" s="415"/>
      <c r="B192" s="62" t="str">
        <f t="shared" si="228"/>
        <v/>
      </c>
      <c r="C192" s="63" t="str">
        <f t="shared" si="228"/>
        <v/>
      </c>
      <c r="D192" s="52" t="str">
        <f t="shared" si="228"/>
        <v/>
      </c>
      <c r="E192" s="399"/>
      <c r="F192" s="52" t="str">
        <f t="shared" si="209"/>
        <v/>
      </c>
      <c r="G192" s="399"/>
      <c r="H192" s="52" t="str">
        <f t="shared" si="210"/>
        <v/>
      </c>
      <c r="I192" s="399"/>
      <c r="J192" s="52" t="str">
        <f t="shared" si="211"/>
        <v/>
      </c>
      <c r="K192" s="399"/>
      <c r="L192" s="52" t="str">
        <f t="shared" si="212"/>
        <v/>
      </c>
      <c r="M192" s="399"/>
      <c r="N192" s="52" t="str">
        <f t="shared" si="229"/>
        <v/>
      </c>
      <c r="O192" s="399"/>
      <c r="P192" s="52" t="str">
        <f t="shared" si="213"/>
        <v/>
      </c>
      <c r="Q192" s="399"/>
      <c r="R192" s="52" t="str">
        <f t="shared" si="214"/>
        <v/>
      </c>
      <c r="S192" s="399"/>
      <c r="T192" s="52" t="str">
        <f t="shared" si="215"/>
        <v/>
      </c>
      <c r="U192" s="399"/>
      <c r="V192" s="52" t="str">
        <f t="shared" si="216"/>
        <v/>
      </c>
      <c r="W192" s="399"/>
      <c r="Z192" s="407"/>
      <c r="AA192" s="99" t="str">
        <f>IF(AB192=0,"",_xlfn.CONCAT(VLOOKUP(AB192,Starter!A:C,2,0)))</f>
        <v/>
      </c>
      <c r="AB192" s="82"/>
      <c r="AC192" s="133"/>
      <c r="AD192" s="100"/>
      <c r="AE192" s="133"/>
      <c r="AF192" s="100"/>
      <c r="AG192" s="133"/>
      <c r="AH192" s="100"/>
      <c r="AI192" s="133"/>
      <c r="AJ192" s="100"/>
      <c r="AK192" s="133"/>
      <c r="AL192" s="100"/>
      <c r="AM192" s="133"/>
      <c r="AN192" s="100"/>
      <c r="AO192" s="133"/>
      <c r="AP192" s="100"/>
      <c r="AQ192" s="133"/>
      <c r="AR192" s="100"/>
      <c r="AS192" s="133"/>
      <c r="AT192" s="100"/>
      <c r="AU192" s="97">
        <f t="shared" si="217"/>
        <v>0</v>
      </c>
      <c r="AV192" s="98"/>
      <c r="AW192" s="83"/>
      <c r="AX192" s="84"/>
      <c r="AZ192" s="47"/>
      <c r="BA192" s="149"/>
      <c r="BB192" s="150"/>
      <c r="BC192" s="151"/>
      <c r="BD192" s="154">
        <f t="shared" si="230"/>
        <v>0</v>
      </c>
      <c r="BE192" s="150">
        <f t="shared" si="231"/>
        <v>0</v>
      </c>
      <c r="BF192" s="152">
        <f t="shared" si="232"/>
        <v>0</v>
      </c>
      <c r="BG192" s="152">
        <f t="shared" si="233"/>
        <v>0</v>
      </c>
      <c r="BH192" s="152" t="str">
        <f t="shared" si="218"/>
        <v/>
      </c>
      <c r="BI192" s="152" t="str">
        <f t="shared" si="219"/>
        <v/>
      </c>
      <c r="BJ192" s="152" t="str">
        <f t="shared" si="220"/>
        <v/>
      </c>
      <c r="BK192" s="152" t="str">
        <f t="shared" si="221"/>
        <v/>
      </c>
      <c r="BL192" s="152" t="str">
        <f t="shared" si="222"/>
        <v/>
      </c>
      <c r="BM192" s="152" t="str">
        <f t="shared" si="223"/>
        <v/>
      </c>
      <c r="BN192" s="152" t="str">
        <f t="shared" si="224"/>
        <v/>
      </c>
      <c r="BO192" s="152" t="str">
        <f t="shared" si="225"/>
        <v/>
      </c>
      <c r="BP192" s="152" t="str">
        <f t="shared" si="226"/>
        <v/>
      </c>
      <c r="BQ192" s="153"/>
      <c r="BR192" s="151"/>
      <c r="BS192" s="152">
        <f t="shared" si="234"/>
        <v>0</v>
      </c>
      <c r="BT192" s="152">
        <f t="shared" si="235"/>
        <v>1.92E-7</v>
      </c>
      <c r="BU192" s="152" t="str">
        <f t="shared" si="236"/>
        <v>Bowlinghaus Bamberg 1</v>
      </c>
      <c r="BV192" s="151">
        <f t="shared" si="237"/>
        <v>43</v>
      </c>
      <c r="BW192" s="152">
        <f t="shared" si="238"/>
        <v>0</v>
      </c>
      <c r="BX192" s="152">
        <f>IF(COUNTIF(BH192:BP192,"&gt;0")&lt;Spielorte!$A$23,0,BE192/Spielorte!$A$23)</f>
        <v>0</v>
      </c>
      <c r="BY192" s="152">
        <f t="shared" si="239"/>
        <v>1.92E-7</v>
      </c>
      <c r="BZ192" s="151">
        <f t="shared" si="227"/>
        <v>43</v>
      </c>
    </row>
    <row r="193" spans="1:78" ht="17.100000000000001" customHeight="1" x14ac:dyDescent="0.25">
      <c r="A193" s="413" t="s">
        <v>3</v>
      </c>
      <c r="B193" s="56" t="str">
        <f t="shared" si="228"/>
        <v/>
      </c>
      <c r="C193" s="57" t="str">
        <f t="shared" si="228"/>
        <v/>
      </c>
      <c r="D193" s="58" t="str">
        <f t="shared" si="228"/>
        <v/>
      </c>
      <c r="E193" s="397">
        <f>IF(AD193="","",AD193)</f>
        <v>0</v>
      </c>
      <c r="F193" s="58" t="str">
        <f t="shared" si="209"/>
        <v/>
      </c>
      <c r="G193" s="397">
        <f>IF(AF193="","",AF193)</f>
        <v>0</v>
      </c>
      <c r="H193" s="58" t="str">
        <f t="shared" si="210"/>
        <v/>
      </c>
      <c r="I193" s="397">
        <f>IF(AH193="","",AH193)</f>
        <v>0</v>
      </c>
      <c r="J193" s="58" t="str">
        <f t="shared" si="211"/>
        <v/>
      </c>
      <c r="K193" s="397">
        <f>IF(AJ193="","",AJ193)</f>
        <v>0</v>
      </c>
      <c r="L193" s="58" t="str">
        <f t="shared" si="212"/>
        <v/>
      </c>
      <c r="M193" s="397">
        <f>IF(AL193="","",AL193)</f>
        <v>0</v>
      </c>
      <c r="N193" s="58" t="str">
        <f t="shared" si="229"/>
        <v/>
      </c>
      <c r="O193" s="397">
        <f>IF(AN193="","",AN193)</f>
        <v>0</v>
      </c>
      <c r="P193" s="58" t="str">
        <f t="shared" si="213"/>
        <v/>
      </c>
      <c r="Q193" s="397">
        <f>IF(AP193="","",AP193)</f>
        <v>0</v>
      </c>
      <c r="R193" s="58" t="str">
        <f t="shared" si="214"/>
        <v/>
      </c>
      <c r="S193" s="397">
        <f>IF(AR193="","",AR193)</f>
        <v>0</v>
      </c>
      <c r="T193" s="58" t="str">
        <f t="shared" si="215"/>
        <v/>
      </c>
      <c r="U193" s="397">
        <f>IF(AT193="","",AT193)</f>
        <v>0</v>
      </c>
      <c r="V193" s="58" t="str">
        <f t="shared" si="216"/>
        <v/>
      </c>
      <c r="W193" s="397">
        <f>IF(AV193="","",AV193)</f>
        <v>0</v>
      </c>
      <c r="Z193" s="405" t="s">
        <v>3</v>
      </c>
      <c r="AA193" s="272" t="str">
        <f>IF(AB193=0,"",_xlfn.CONCAT(VLOOKUP(AB193,Starter!A:C,2,0)))</f>
        <v/>
      </c>
      <c r="AB193" s="81"/>
      <c r="AC193" s="132"/>
      <c r="AD193" s="91">
        <f>IF(SUM(AC193:AC195)+AC207=0,0,IF(SUM(ABS(AC193),ABS(AC194),ABS(AC195))=AC207,0.5,IF(SUM(ABS(AC193),ABS(AC194),ABS(AC195))&gt;AC207,1,0)))</f>
        <v>0</v>
      </c>
      <c r="AE193" s="132"/>
      <c r="AF193" s="91">
        <f>IF(SUM(AE193:AE195)+AE207=0,0,IF(SUM(ABS(AE193),ABS(AE194),ABS(AE195))=AE207,0.5,IF(SUM(ABS(AE193),ABS(AE194),ABS(AE195))&gt;AE207,1,0)))</f>
        <v>0</v>
      </c>
      <c r="AG193" s="132"/>
      <c r="AH193" s="91">
        <f>IF(SUM(AG193:AG195)+AG207=0,0,IF(SUM(ABS(AG193),ABS(AG194),ABS(AG195))=AG207,0.5,IF(SUM(ABS(AG193),ABS(AG194),ABS(AG195))&gt;AG207,1,0)))</f>
        <v>0</v>
      </c>
      <c r="AI193" s="132"/>
      <c r="AJ193" s="91">
        <f>IF(SUM(AI193:AI195)+AI207=0,0,IF(SUM(ABS(AI193),ABS(AI194),ABS(AI195))=AI207,0.5,IF(SUM(ABS(AI193),ABS(AI194),ABS(AI195))&gt;AI207,1,0)))</f>
        <v>0</v>
      </c>
      <c r="AK193" s="132"/>
      <c r="AL193" s="91">
        <f>IF(SUM(AK193:AK195)+AK207=0,0,IF(SUM(ABS(AK193),ABS(AK194),ABS(AK195))=AK207,0.5,IF(SUM(ABS(AK193),ABS(AK194),ABS(AK195))&gt;AK207,1,0)))</f>
        <v>0</v>
      </c>
      <c r="AM193" s="132"/>
      <c r="AN193" s="91">
        <f>IF(SUM(AM193:AM195)+AM207=0,0,IF(SUM(ABS(AM193),ABS(AM194),ABS(AM195))=AM207,0.5,IF(SUM(ABS(AM193),ABS(AM194),ABS(AM195))&gt;AM207,1,0)))</f>
        <v>0</v>
      </c>
      <c r="AO193" s="132"/>
      <c r="AP193" s="91">
        <f>IF(SUM(AO193:AO195)+AO207=0,0,IF(SUM(ABS(AO193),ABS(AO194),ABS(AO195))=AO207,0.5,IF(SUM(ABS(AO193),ABS(AO194),ABS(AO195))&gt;AO207,1,0)))</f>
        <v>0</v>
      </c>
      <c r="AQ193" s="132"/>
      <c r="AR193" s="91">
        <f>IF(SUM(AQ193:AQ195)+AQ207=0,0,IF(SUM(ABS(AQ193),ABS(AQ194),ABS(AQ195))=AQ207,0.5,IF(SUM(ABS(AQ193),ABS(AQ194),ABS(AQ195))&gt;AQ207,1,0)))</f>
        <v>0</v>
      </c>
      <c r="AS193" s="132"/>
      <c r="AT193" s="91">
        <f>IF(SUM(AS193:AS195)+AS207=0,0,IF(SUM(ABS(AS193),ABS(AS194),ABS(AS195))=AS207,0.5,IF(SUM(ABS(AS193),ABS(AS194),ABS(AS195))&gt;AS207,1,0)))</f>
        <v>0</v>
      </c>
      <c r="AU193" s="92">
        <f t="shared" si="217"/>
        <v>0</v>
      </c>
      <c r="AV193" s="93">
        <f>SUM(AD193+AF193+AH193+AJ193+AL193+AN193+AP193+AR193+AT193)</f>
        <v>0</v>
      </c>
      <c r="AW193" s="83"/>
      <c r="AX193" s="84"/>
      <c r="AZ193" s="47"/>
      <c r="BA193" s="149"/>
      <c r="BB193" s="150"/>
      <c r="BC193" s="151"/>
      <c r="BD193" s="154">
        <f t="shared" si="230"/>
        <v>0</v>
      </c>
      <c r="BE193" s="150">
        <f t="shared" si="231"/>
        <v>0</v>
      </c>
      <c r="BF193" s="152">
        <f t="shared" si="232"/>
        <v>0</v>
      </c>
      <c r="BG193" s="152">
        <f t="shared" si="233"/>
        <v>0</v>
      </c>
      <c r="BH193" s="152" t="str">
        <f t="shared" si="218"/>
        <v/>
      </c>
      <c r="BI193" s="152" t="str">
        <f t="shared" si="219"/>
        <v/>
      </c>
      <c r="BJ193" s="152" t="str">
        <f t="shared" si="220"/>
        <v/>
      </c>
      <c r="BK193" s="152" t="str">
        <f t="shared" si="221"/>
        <v/>
      </c>
      <c r="BL193" s="152" t="str">
        <f t="shared" si="222"/>
        <v/>
      </c>
      <c r="BM193" s="152" t="str">
        <f t="shared" si="223"/>
        <v/>
      </c>
      <c r="BN193" s="152" t="str">
        <f t="shared" si="224"/>
        <v/>
      </c>
      <c r="BO193" s="152" t="str">
        <f t="shared" si="225"/>
        <v/>
      </c>
      <c r="BP193" s="152" t="str">
        <f t="shared" si="226"/>
        <v/>
      </c>
      <c r="BQ193" s="153"/>
      <c r="BR193" s="151"/>
      <c r="BS193" s="152">
        <f t="shared" si="234"/>
        <v>0</v>
      </c>
      <c r="BT193" s="152">
        <f t="shared" si="235"/>
        <v>1.9299999999999999E-7</v>
      </c>
      <c r="BU193" s="152" t="str">
        <f t="shared" si="236"/>
        <v>Bowlinghaus Bamberg 1</v>
      </c>
      <c r="BV193" s="151">
        <f t="shared" si="237"/>
        <v>42</v>
      </c>
      <c r="BW193" s="152">
        <f t="shared" si="238"/>
        <v>0</v>
      </c>
      <c r="BX193" s="152">
        <f>IF(COUNTIF(BH193:BP193,"&gt;0")&lt;Spielorte!$A$23,0,BE193/Spielorte!$A$23)</f>
        <v>0</v>
      </c>
      <c r="BY193" s="152">
        <f t="shared" si="239"/>
        <v>1.9299999999999999E-7</v>
      </c>
      <c r="BZ193" s="151">
        <f t="shared" si="227"/>
        <v>42</v>
      </c>
    </row>
    <row r="194" spans="1:78" ht="17.100000000000001" customHeight="1" x14ac:dyDescent="0.25">
      <c r="A194" s="414"/>
      <c r="B194" s="59" t="str">
        <f t="shared" si="228"/>
        <v/>
      </c>
      <c r="C194" s="60" t="str">
        <f t="shared" si="228"/>
        <v/>
      </c>
      <c r="D194" s="61" t="str">
        <f t="shared" si="228"/>
        <v/>
      </c>
      <c r="E194" s="398"/>
      <c r="F194" s="61" t="str">
        <f t="shared" si="209"/>
        <v/>
      </c>
      <c r="G194" s="398"/>
      <c r="H194" s="61" t="str">
        <f t="shared" si="210"/>
        <v/>
      </c>
      <c r="I194" s="398"/>
      <c r="J194" s="61" t="str">
        <f t="shared" si="211"/>
        <v/>
      </c>
      <c r="K194" s="398"/>
      <c r="L194" s="61" t="str">
        <f t="shared" si="212"/>
        <v/>
      </c>
      <c r="M194" s="398"/>
      <c r="N194" s="61" t="str">
        <f t="shared" si="229"/>
        <v/>
      </c>
      <c r="O194" s="398"/>
      <c r="P194" s="61" t="str">
        <f t="shared" si="213"/>
        <v/>
      </c>
      <c r="Q194" s="398"/>
      <c r="R194" s="61" t="str">
        <f t="shared" si="214"/>
        <v/>
      </c>
      <c r="S194" s="398"/>
      <c r="T194" s="61" t="str">
        <f t="shared" si="215"/>
        <v/>
      </c>
      <c r="U194" s="398"/>
      <c r="V194" s="61" t="str">
        <f t="shared" si="216"/>
        <v/>
      </c>
      <c r="W194" s="398"/>
      <c r="Z194" s="406"/>
      <c r="AA194" s="90" t="str">
        <f>IF(AB194=0,"",_xlfn.CONCAT(VLOOKUP(AB194,Starter!A:C,2,0)))</f>
        <v/>
      </c>
      <c r="AB194" s="80"/>
      <c r="AC194" s="130"/>
      <c r="AD194" s="94"/>
      <c r="AE194" s="130"/>
      <c r="AF194" s="94"/>
      <c r="AG194" s="130"/>
      <c r="AH194" s="94"/>
      <c r="AI194" s="130"/>
      <c r="AJ194" s="94"/>
      <c r="AK194" s="130"/>
      <c r="AL194" s="94"/>
      <c r="AM194" s="130"/>
      <c r="AN194" s="94"/>
      <c r="AO194" s="130"/>
      <c r="AP194" s="94"/>
      <c r="AQ194" s="130"/>
      <c r="AR194" s="94"/>
      <c r="AS194" s="130"/>
      <c r="AT194" s="94"/>
      <c r="AU194" s="95">
        <f t="shared" si="217"/>
        <v>0</v>
      </c>
      <c r="AV194" s="96"/>
      <c r="AW194" s="83"/>
      <c r="AX194" s="84"/>
      <c r="AZ194" s="47"/>
      <c r="BA194" s="149"/>
      <c r="BB194" s="150"/>
      <c r="BC194" s="151"/>
      <c r="BD194" s="154">
        <f t="shared" si="230"/>
        <v>0</v>
      </c>
      <c r="BE194" s="150">
        <f t="shared" si="231"/>
        <v>0</v>
      </c>
      <c r="BF194" s="152">
        <f t="shared" si="232"/>
        <v>0</v>
      </c>
      <c r="BG194" s="152">
        <f t="shared" si="233"/>
        <v>0</v>
      </c>
      <c r="BH194" s="152" t="str">
        <f t="shared" si="218"/>
        <v/>
      </c>
      <c r="BI194" s="152" t="str">
        <f t="shared" si="219"/>
        <v/>
      </c>
      <c r="BJ194" s="152" t="str">
        <f t="shared" si="220"/>
        <v/>
      </c>
      <c r="BK194" s="152" t="str">
        <f t="shared" si="221"/>
        <v/>
      </c>
      <c r="BL194" s="152" t="str">
        <f t="shared" si="222"/>
        <v/>
      </c>
      <c r="BM194" s="152" t="str">
        <f t="shared" si="223"/>
        <v/>
      </c>
      <c r="BN194" s="152" t="str">
        <f t="shared" si="224"/>
        <v/>
      </c>
      <c r="BO194" s="152" t="str">
        <f t="shared" si="225"/>
        <v/>
      </c>
      <c r="BP194" s="152" t="str">
        <f t="shared" si="226"/>
        <v/>
      </c>
      <c r="BQ194" s="153"/>
      <c r="BR194" s="151"/>
      <c r="BS194" s="152">
        <f t="shared" si="234"/>
        <v>0</v>
      </c>
      <c r="BT194" s="152">
        <f t="shared" si="235"/>
        <v>1.9399999999999999E-7</v>
      </c>
      <c r="BU194" s="152" t="str">
        <f t="shared" si="236"/>
        <v>Bowlinghaus Bamberg 1</v>
      </c>
      <c r="BV194" s="151">
        <f t="shared" si="237"/>
        <v>41</v>
      </c>
      <c r="BW194" s="152">
        <f t="shared" si="238"/>
        <v>0</v>
      </c>
      <c r="BX194" s="152">
        <f>IF(COUNTIF(BH194:BP194,"&gt;0")&lt;Spielorte!$A$23,0,BE194/Spielorte!$A$23)</f>
        <v>0</v>
      </c>
      <c r="BY194" s="152">
        <f t="shared" si="239"/>
        <v>1.9399999999999999E-7</v>
      </c>
      <c r="BZ194" s="151">
        <f t="shared" si="227"/>
        <v>41</v>
      </c>
    </row>
    <row r="195" spans="1:78" ht="17.100000000000001" customHeight="1" thickBot="1" x14ac:dyDescent="0.3">
      <c r="A195" s="415"/>
      <c r="B195" s="62" t="str">
        <f t="shared" si="228"/>
        <v/>
      </c>
      <c r="C195" s="63" t="str">
        <f t="shared" si="228"/>
        <v/>
      </c>
      <c r="D195" s="52" t="str">
        <f t="shared" si="228"/>
        <v/>
      </c>
      <c r="E195" s="399"/>
      <c r="F195" s="52" t="str">
        <f t="shared" si="209"/>
        <v/>
      </c>
      <c r="G195" s="399"/>
      <c r="H195" s="52" t="str">
        <f t="shared" si="210"/>
        <v/>
      </c>
      <c r="I195" s="399"/>
      <c r="J195" s="52" t="str">
        <f t="shared" si="211"/>
        <v/>
      </c>
      <c r="K195" s="399"/>
      <c r="L195" s="52" t="str">
        <f t="shared" si="212"/>
        <v/>
      </c>
      <c r="M195" s="399"/>
      <c r="N195" s="52" t="str">
        <f t="shared" si="229"/>
        <v/>
      </c>
      <c r="O195" s="399"/>
      <c r="P195" s="52" t="str">
        <f t="shared" si="213"/>
        <v/>
      </c>
      <c r="Q195" s="399"/>
      <c r="R195" s="52" t="str">
        <f t="shared" si="214"/>
        <v/>
      </c>
      <c r="S195" s="399"/>
      <c r="T195" s="52" t="str">
        <f t="shared" si="215"/>
        <v/>
      </c>
      <c r="U195" s="399"/>
      <c r="V195" s="52" t="str">
        <f t="shared" si="216"/>
        <v/>
      </c>
      <c r="W195" s="399"/>
      <c r="Z195" s="407"/>
      <c r="AA195" s="99" t="str">
        <f>IF(AB195=0,"",_xlfn.CONCAT(VLOOKUP(AB195,Starter!A:C,2,0)))</f>
        <v/>
      </c>
      <c r="AB195" s="82"/>
      <c r="AC195" s="133"/>
      <c r="AD195" s="100"/>
      <c r="AE195" s="133"/>
      <c r="AF195" s="100"/>
      <c r="AG195" s="133"/>
      <c r="AH195" s="100"/>
      <c r="AI195" s="133"/>
      <c r="AJ195" s="100"/>
      <c r="AK195" s="133"/>
      <c r="AL195" s="100"/>
      <c r="AM195" s="133"/>
      <c r="AN195" s="100"/>
      <c r="AO195" s="133"/>
      <c r="AP195" s="100"/>
      <c r="AQ195" s="133"/>
      <c r="AR195" s="100"/>
      <c r="AS195" s="133"/>
      <c r="AT195" s="100"/>
      <c r="AU195" s="97">
        <f t="shared" si="217"/>
        <v>0</v>
      </c>
      <c r="AV195" s="98"/>
      <c r="AW195" s="83"/>
      <c r="AX195" s="84"/>
      <c r="AZ195" s="47"/>
      <c r="BA195" s="149"/>
      <c r="BB195" s="150"/>
      <c r="BC195" s="151"/>
      <c r="BD195" s="154">
        <f t="shared" si="230"/>
        <v>0</v>
      </c>
      <c r="BE195" s="150">
        <f t="shared" si="231"/>
        <v>0</v>
      </c>
      <c r="BF195" s="152">
        <f t="shared" si="232"/>
        <v>0</v>
      </c>
      <c r="BG195" s="152">
        <f t="shared" si="233"/>
        <v>0</v>
      </c>
      <c r="BH195" s="152" t="str">
        <f t="shared" si="218"/>
        <v/>
      </c>
      <c r="BI195" s="152" t="str">
        <f t="shared" si="219"/>
        <v/>
      </c>
      <c r="BJ195" s="152" t="str">
        <f t="shared" si="220"/>
        <v/>
      </c>
      <c r="BK195" s="152" t="str">
        <f t="shared" si="221"/>
        <v/>
      </c>
      <c r="BL195" s="152" t="str">
        <f t="shared" si="222"/>
        <v/>
      </c>
      <c r="BM195" s="152" t="str">
        <f t="shared" si="223"/>
        <v/>
      </c>
      <c r="BN195" s="152" t="str">
        <f t="shared" si="224"/>
        <v/>
      </c>
      <c r="BO195" s="152" t="str">
        <f t="shared" si="225"/>
        <v/>
      </c>
      <c r="BP195" s="152" t="str">
        <f t="shared" si="226"/>
        <v/>
      </c>
      <c r="BQ195" s="153"/>
      <c r="BR195" s="151"/>
      <c r="BS195" s="152">
        <f t="shared" si="234"/>
        <v>0</v>
      </c>
      <c r="BT195" s="152">
        <f t="shared" si="235"/>
        <v>1.9500000000000001E-7</v>
      </c>
      <c r="BU195" s="152" t="str">
        <f t="shared" si="236"/>
        <v>Bowlinghaus Bamberg 1</v>
      </c>
      <c r="BV195" s="151">
        <f t="shared" si="237"/>
        <v>40</v>
      </c>
      <c r="BW195" s="152">
        <f t="shared" si="238"/>
        <v>0</v>
      </c>
      <c r="BX195" s="152">
        <f>IF(COUNTIF(BH195:BP195,"&gt;0")&lt;Spielorte!$A$23,0,BE195/Spielorte!$A$23)</f>
        <v>0</v>
      </c>
      <c r="BY195" s="152">
        <f t="shared" si="239"/>
        <v>1.9500000000000001E-7</v>
      </c>
      <c r="BZ195" s="151">
        <f t="shared" si="227"/>
        <v>40</v>
      </c>
    </row>
    <row r="196" spans="1:78" ht="17.100000000000001" customHeight="1" x14ac:dyDescent="0.25">
      <c r="A196" s="413" t="s">
        <v>11</v>
      </c>
      <c r="B196" s="56" t="str">
        <f>IF(AA196=0,"",AA196)</f>
        <v/>
      </c>
      <c r="C196" s="57" t="str">
        <f t="shared" si="228"/>
        <v/>
      </c>
      <c r="D196" s="58" t="str">
        <f t="shared" si="228"/>
        <v/>
      </c>
      <c r="E196" s="397">
        <f>IF(AD196="","",AD196)</f>
        <v>0</v>
      </c>
      <c r="F196" s="58" t="str">
        <f t="shared" si="209"/>
        <v/>
      </c>
      <c r="G196" s="397">
        <f>IF(AF196="","",AF196)</f>
        <v>0</v>
      </c>
      <c r="H196" s="58" t="str">
        <f t="shared" si="210"/>
        <v/>
      </c>
      <c r="I196" s="397">
        <f>IF(AH196="","",AH196)</f>
        <v>0</v>
      </c>
      <c r="J196" s="58" t="str">
        <f t="shared" si="211"/>
        <v/>
      </c>
      <c r="K196" s="397">
        <f>IF(AJ196="","",AJ196)</f>
        <v>0</v>
      </c>
      <c r="L196" s="58" t="str">
        <f t="shared" si="212"/>
        <v/>
      </c>
      <c r="M196" s="397">
        <f>IF(AL196="","",AL196)</f>
        <v>0</v>
      </c>
      <c r="N196" s="58" t="str">
        <f t="shared" si="229"/>
        <v/>
      </c>
      <c r="O196" s="397">
        <f>IF(AN196="","",AN196)</f>
        <v>0</v>
      </c>
      <c r="P196" s="58" t="str">
        <f t="shared" si="213"/>
        <v/>
      </c>
      <c r="Q196" s="397">
        <f>IF(AP196="","",AP196)</f>
        <v>0</v>
      </c>
      <c r="R196" s="58" t="str">
        <f t="shared" si="214"/>
        <v/>
      </c>
      <c r="S196" s="397">
        <f>IF(AR196="","",AR196)</f>
        <v>0</v>
      </c>
      <c r="T196" s="58" t="str">
        <f t="shared" si="215"/>
        <v/>
      </c>
      <c r="U196" s="397">
        <f>IF(AT196="","",AT196)</f>
        <v>0</v>
      </c>
      <c r="V196" s="58" t="str">
        <f t="shared" si="216"/>
        <v/>
      </c>
      <c r="W196" s="397">
        <f>IF(AV196="","",AV196)</f>
        <v>0</v>
      </c>
      <c r="Z196" s="405" t="s">
        <v>11</v>
      </c>
      <c r="AA196" s="90" t="str">
        <f>IF(AB196=0,"",_xlfn.CONCAT(VLOOKUP(AB196,Starter!A:C,2,0)))</f>
        <v/>
      </c>
      <c r="AB196" s="81"/>
      <c r="AC196" s="132"/>
      <c r="AD196" s="91">
        <f>IF(SUM(AC196:AC198)+AC208=0,0,IF(SUM(ABS(AC196),ABS(AC197),ABS(AC198))=AC208,0.5,IF(SUM(ABS(AC196),ABS(AC197),ABS(AC198))&gt;AC208,1,0)))</f>
        <v>0</v>
      </c>
      <c r="AE196" s="132"/>
      <c r="AF196" s="91">
        <f>IF(SUM(AE196:AE198)+AE208=0,0,IF(SUM(ABS(AE196),ABS(AE197),ABS(AE198))=AE208,0.5,IF(SUM(ABS(AE196),ABS(AE197),ABS(AE198))&gt;AE208,1,0)))</f>
        <v>0</v>
      </c>
      <c r="AG196" s="132"/>
      <c r="AH196" s="91">
        <f>IF(SUM(AG196:AG198)+AG208=0,0,IF(SUM(ABS(AG196),ABS(AG197),ABS(AG198))=AG208,0.5,IF(SUM(ABS(AG196),ABS(AG197),ABS(AG198))&gt;AG208,1,0)))</f>
        <v>0</v>
      </c>
      <c r="AI196" s="132"/>
      <c r="AJ196" s="91">
        <f>IF(SUM(AI196:AI198)+AI208=0,0,IF(SUM(ABS(AI196),ABS(AI197),ABS(AI198))=AI208,0.5,IF(SUM(ABS(AI196),ABS(AI197),ABS(AI198))&gt;AI208,1,0)))</f>
        <v>0</v>
      </c>
      <c r="AK196" s="132"/>
      <c r="AL196" s="91">
        <f>IF(SUM(AK196:AK198)+AK208=0,0,IF(SUM(ABS(AK196),ABS(AK197),ABS(AK198))=AK208,0.5,IF(SUM(ABS(AK196),ABS(AK197),ABS(AK198))&gt;AK208,1,0)))</f>
        <v>0</v>
      </c>
      <c r="AM196" s="132"/>
      <c r="AN196" s="91">
        <f>IF(SUM(AM196:AM198)+AM208=0,0,IF(SUM(ABS(AM196),ABS(AM197),ABS(AM198))=AM208,0.5,IF(SUM(ABS(AM196),ABS(AM197),ABS(AM198))&gt;AM208,1,0)))</f>
        <v>0</v>
      </c>
      <c r="AO196" s="132"/>
      <c r="AP196" s="91">
        <f>IF(SUM(AO196:AO198)+AO208=0,0,IF(SUM(ABS(AO196),ABS(AO197),ABS(AO198))=AO208,0.5,IF(SUM(ABS(AO196),ABS(AO197),ABS(AO198))&gt;AO208,1,0)))</f>
        <v>0</v>
      </c>
      <c r="AQ196" s="132"/>
      <c r="AR196" s="91">
        <f>IF(SUM(AQ196:AQ198)+AQ208=0,0,IF(SUM(ABS(AQ196),ABS(AQ197),ABS(AQ198))=AQ208,0.5,IF(SUM(ABS(AQ196),ABS(AQ197),ABS(AQ198))&gt;AQ208,1,0)))</f>
        <v>0</v>
      </c>
      <c r="AS196" s="132"/>
      <c r="AT196" s="91">
        <f>IF(SUM(AS196:AS198)+AS208=0,0,IF(SUM(ABS(AS196),ABS(AS197),ABS(AS198))=AS208,0.5,IF(SUM(ABS(AS196),ABS(AS197),ABS(AS198))&gt;AS208,1,0)))</f>
        <v>0</v>
      </c>
      <c r="AU196" s="92">
        <f t="shared" si="217"/>
        <v>0</v>
      </c>
      <c r="AV196" s="93">
        <f>SUM(AD196+AF196+AH196+AJ196+AL196+AN196+AP196+AR196+AT196)</f>
        <v>0</v>
      </c>
      <c r="AW196" s="83"/>
      <c r="AX196" s="84"/>
      <c r="AZ196" s="47"/>
      <c r="BA196" s="149"/>
      <c r="BB196" s="150"/>
      <c r="BC196" s="151"/>
      <c r="BD196" s="154">
        <f t="shared" si="230"/>
        <v>0</v>
      </c>
      <c r="BE196" s="150">
        <f t="shared" si="231"/>
        <v>0</v>
      </c>
      <c r="BF196" s="152">
        <f t="shared" si="232"/>
        <v>0</v>
      </c>
      <c r="BG196" s="152">
        <f t="shared" si="233"/>
        <v>0</v>
      </c>
      <c r="BH196" s="152" t="str">
        <f t="shared" si="218"/>
        <v/>
      </c>
      <c r="BI196" s="152" t="str">
        <f t="shared" si="219"/>
        <v/>
      </c>
      <c r="BJ196" s="152" t="str">
        <f t="shared" si="220"/>
        <v/>
      </c>
      <c r="BK196" s="152" t="str">
        <f t="shared" si="221"/>
        <v/>
      </c>
      <c r="BL196" s="152" t="str">
        <f t="shared" si="222"/>
        <v/>
      </c>
      <c r="BM196" s="152" t="str">
        <f t="shared" si="223"/>
        <v/>
      </c>
      <c r="BN196" s="152" t="str">
        <f t="shared" si="224"/>
        <v/>
      </c>
      <c r="BO196" s="152" t="str">
        <f t="shared" si="225"/>
        <v/>
      </c>
      <c r="BP196" s="152" t="str">
        <f t="shared" si="226"/>
        <v/>
      </c>
      <c r="BQ196" s="153"/>
      <c r="BR196" s="151"/>
      <c r="BS196" s="152">
        <f t="shared" si="234"/>
        <v>0</v>
      </c>
      <c r="BT196" s="152">
        <f t="shared" si="235"/>
        <v>1.9600000000000001E-7</v>
      </c>
      <c r="BU196" s="152" t="str">
        <f t="shared" si="236"/>
        <v>Bowlinghaus Bamberg 1</v>
      </c>
      <c r="BV196" s="151">
        <f t="shared" si="237"/>
        <v>39</v>
      </c>
      <c r="BW196" s="152">
        <f t="shared" si="238"/>
        <v>0</v>
      </c>
      <c r="BX196" s="152">
        <f>IF(COUNTIF(BH196:BP196,"&gt;0")&lt;Spielorte!$A$23,0,BE196/Spielorte!$A$23)</f>
        <v>0</v>
      </c>
      <c r="BY196" s="152">
        <f t="shared" si="239"/>
        <v>1.9600000000000001E-7</v>
      </c>
      <c r="BZ196" s="151">
        <f t="shared" si="227"/>
        <v>39</v>
      </c>
    </row>
    <row r="197" spans="1:78" ht="17.100000000000001" customHeight="1" x14ac:dyDescent="0.25">
      <c r="A197" s="414"/>
      <c r="B197" s="59" t="str">
        <f>IF(AA197=0,"",AA197)</f>
        <v/>
      </c>
      <c r="C197" s="60" t="str">
        <f t="shared" si="228"/>
        <v/>
      </c>
      <c r="D197" s="61" t="str">
        <f t="shared" si="228"/>
        <v/>
      </c>
      <c r="E197" s="398"/>
      <c r="F197" s="61" t="str">
        <f t="shared" si="209"/>
        <v/>
      </c>
      <c r="G197" s="398"/>
      <c r="H197" s="61" t="str">
        <f t="shared" si="210"/>
        <v/>
      </c>
      <c r="I197" s="398"/>
      <c r="J197" s="61" t="str">
        <f t="shared" si="211"/>
        <v/>
      </c>
      <c r="K197" s="398"/>
      <c r="L197" s="61" t="str">
        <f t="shared" si="212"/>
        <v/>
      </c>
      <c r="M197" s="398"/>
      <c r="N197" s="61" t="str">
        <f t="shared" si="229"/>
        <v/>
      </c>
      <c r="O197" s="398"/>
      <c r="P197" s="61" t="str">
        <f t="shared" si="213"/>
        <v/>
      </c>
      <c r="Q197" s="398"/>
      <c r="R197" s="61" t="str">
        <f t="shared" si="214"/>
        <v/>
      </c>
      <c r="S197" s="398"/>
      <c r="T197" s="61" t="str">
        <f t="shared" si="215"/>
        <v/>
      </c>
      <c r="U197" s="398"/>
      <c r="V197" s="61" t="str">
        <f t="shared" si="216"/>
        <v/>
      </c>
      <c r="W197" s="398"/>
      <c r="Z197" s="406"/>
      <c r="AA197" s="90" t="str">
        <f>IF(AB197=0,"",_xlfn.CONCAT(VLOOKUP(AB197,Starter!A:C,2,0)))</f>
        <v/>
      </c>
      <c r="AB197" s="80"/>
      <c r="AC197" s="130"/>
      <c r="AD197" s="94"/>
      <c r="AE197" s="130"/>
      <c r="AF197" s="94"/>
      <c r="AG197" s="130"/>
      <c r="AH197" s="94"/>
      <c r="AI197" s="130"/>
      <c r="AJ197" s="94"/>
      <c r="AK197" s="130"/>
      <c r="AL197" s="94"/>
      <c r="AM197" s="130"/>
      <c r="AN197" s="94"/>
      <c r="AO197" s="130"/>
      <c r="AP197" s="94"/>
      <c r="AQ197" s="130"/>
      <c r="AR197" s="94"/>
      <c r="AS197" s="130"/>
      <c r="AT197" s="94"/>
      <c r="AU197" s="95">
        <f t="shared" si="217"/>
        <v>0</v>
      </c>
      <c r="AV197" s="96"/>
      <c r="AW197" s="83"/>
      <c r="AX197" s="84"/>
      <c r="AZ197" s="47"/>
      <c r="BA197" s="149"/>
      <c r="BB197" s="150"/>
      <c r="BC197" s="151"/>
      <c r="BD197" s="154">
        <f t="shared" si="230"/>
        <v>0</v>
      </c>
      <c r="BE197" s="150">
        <f t="shared" si="231"/>
        <v>0</v>
      </c>
      <c r="BF197" s="152">
        <f t="shared" si="232"/>
        <v>0</v>
      </c>
      <c r="BG197" s="152">
        <f t="shared" si="233"/>
        <v>0</v>
      </c>
      <c r="BH197" s="152" t="str">
        <f t="shared" si="218"/>
        <v/>
      </c>
      <c r="BI197" s="152" t="str">
        <f t="shared" si="219"/>
        <v/>
      </c>
      <c r="BJ197" s="152" t="str">
        <f t="shared" si="220"/>
        <v/>
      </c>
      <c r="BK197" s="152" t="str">
        <f t="shared" si="221"/>
        <v/>
      </c>
      <c r="BL197" s="152" t="str">
        <f t="shared" si="222"/>
        <v/>
      </c>
      <c r="BM197" s="152" t="str">
        <f t="shared" si="223"/>
        <v/>
      </c>
      <c r="BN197" s="152" t="str">
        <f t="shared" si="224"/>
        <v/>
      </c>
      <c r="BO197" s="152" t="str">
        <f t="shared" si="225"/>
        <v/>
      </c>
      <c r="BP197" s="152" t="str">
        <f t="shared" si="226"/>
        <v/>
      </c>
      <c r="BQ197" s="153"/>
      <c r="BR197" s="151"/>
      <c r="BS197" s="152">
        <f t="shared" si="234"/>
        <v>0</v>
      </c>
      <c r="BT197" s="152">
        <f t="shared" si="235"/>
        <v>1.97E-7</v>
      </c>
      <c r="BU197" s="152" t="str">
        <f t="shared" si="236"/>
        <v>Bowlinghaus Bamberg 1</v>
      </c>
      <c r="BV197" s="151">
        <f t="shared" si="237"/>
        <v>38</v>
      </c>
      <c r="BW197" s="152">
        <f t="shared" si="238"/>
        <v>0</v>
      </c>
      <c r="BX197" s="152">
        <f>IF(COUNTIF(BH197:BP197,"&gt;0")&lt;Spielorte!$A$23,0,BE197/Spielorte!$A$23)</f>
        <v>0</v>
      </c>
      <c r="BY197" s="152">
        <f t="shared" si="239"/>
        <v>1.97E-7</v>
      </c>
      <c r="BZ197" s="151">
        <f t="shared" si="227"/>
        <v>38</v>
      </c>
    </row>
    <row r="198" spans="1:78" ht="17.100000000000001" customHeight="1" thickBot="1" x14ac:dyDescent="0.3">
      <c r="A198" s="415"/>
      <c r="B198" s="62" t="str">
        <f>IF(AA198=0,"",AA198)</f>
        <v/>
      </c>
      <c r="C198" s="63" t="str">
        <f t="shared" si="228"/>
        <v/>
      </c>
      <c r="D198" s="52" t="str">
        <f t="shared" si="228"/>
        <v/>
      </c>
      <c r="E198" s="399"/>
      <c r="F198" s="52" t="str">
        <f t="shared" si="209"/>
        <v/>
      </c>
      <c r="G198" s="399"/>
      <c r="H198" s="52" t="str">
        <f t="shared" si="210"/>
        <v/>
      </c>
      <c r="I198" s="399"/>
      <c r="J198" s="52" t="str">
        <f t="shared" si="211"/>
        <v/>
      </c>
      <c r="K198" s="399"/>
      <c r="L198" s="52" t="str">
        <f t="shared" si="212"/>
        <v/>
      </c>
      <c r="M198" s="399"/>
      <c r="N198" s="52" t="str">
        <f t="shared" si="229"/>
        <v/>
      </c>
      <c r="O198" s="399"/>
      <c r="P198" s="52" t="str">
        <f t="shared" si="213"/>
        <v/>
      </c>
      <c r="Q198" s="399"/>
      <c r="R198" s="52" t="str">
        <f t="shared" si="214"/>
        <v/>
      </c>
      <c r="S198" s="399"/>
      <c r="T198" s="52" t="str">
        <f t="shared" si="215"/>
        <v/>
      </c>
      <c r="U198" s="399"/>
      <c r="V198" s="52" t="str">
        <f t="shared" si="216"/>
        <v/>
      </c>
      <c r="W198" s="399"/>
      <c r="Z198" s="407"/>
      <c r="AA198" s="90" t="str">
        <f>IF(AB198=0,"",_xlfn.CONCAT(VLOOKUP(AB198,Starter!A:C,2,0)))</f>
        <v/>
      </c>
      <c r="AB198" s="82"/>
      <c r="AC198" s="133"/>
      <c r="AD198" s="100"/>
      <c r="AE198" s="133"/>
      <c r="AF198" s="100"/>
      <c r="AG198" s="133"/>
      <c r="AH198" s="100"/>
      <c r="AI198" s="133"/>
      <c r="AJ198" s="100"/>
      <c r="AK198" s="133"/>
      <c r="AL198" s="100"/>
      <c r="AM198" s="133"/>
      <c r="AN198" s="100"/>
      <c r="AO198" s="133"/>
      <c r="AP198" s="100"/>
      <c r="AQ198" s="133"/>
      <c r="AR198" s="100"/>
      <c r="AS198" s="133"/>
      <c r="AT198" s="100"/>
      <c r="AU198" s="97">
        <f t="shared" si="217"/>
        <v>0</v>
      </c>
      <c r="AV198" s="98"/>
      <c r="AW198" s="83"/>
      <c r="AX198" s="84"/>
      <c r="AZ198" s="47"/>
      <c r="BA198" s="149"/>
      <c r="BB198" s="150"/>
      <c r="BC198" s="151"/>
      <c r="BD198" s="154">
        <f t="shared" si="230"/>
        <v>0</v>
      </c>
      <c r="BE198" s="150">
        <f t="shared" si="231"/>
        <v>0</v>
      </c>
      <c r="BF198" s="152">
        <f t="shared" si="232"/>
        <v>0</v>
      </c>
      <c r="BG198" s="152">
        <f t="shared" si="233"/>
        <v>0</v>
      </c>
      <c r="BH198" s="152" t="str">
        <f t="shared" si="218"/>
        <v/>
      </c>
      <c r="BI198" s="152" t="str">
        <f t="shared" si="219"/>
        <v/>
      </c>
      <c r="BJ198" s="152" t="str">
        <f t="shared" si="220"/>
        <v/>
      </c>
      <c r="BK198" s="152" t="str">
        <f t="shared" si="221"/>
        <v/>
      </c>
      <c r="BL198" s="152" t="str">
        <f t="shared" si="222"/>
        <v/>
      </c>
      <c r="BM198" s="152" t="str">
        <f t="shared" si="223"/>
        <v/>
      </c>
      <c r="BN198" s="152" t="str">
        <f t="shared" si="224"/>
        <v/>
      </c>
      <c r="BO198" s="152" t="str">
        <f t="shared" si="225"/>
        <v/>
      </c>
      <c r="BP198" s="152" t="str">
        <f t="shared" si="226"/>
        <v/>
      </c>
      <c r="BQ198" s="153"/>
      <c r="BR198" s="151"/>
      <c r="BS198" s="152">
        <f t="shared" si="234"/>
        <v>0</v>
      </c>
      <c r="BT198" s="152">
        <f t="shared" si="235"/>
        <v>1.98E-7</v>
      </c>
      <c r="BU198" s="152" t="str">
        <f t="shared" si="236"/>
        <v>Bowlinghaus Bamberg 1</v>
      </c>
      <c r="BV198" s="151">
        <f t="shared" si="237"/>
        <v>37</v>
      </c>
      <c r="BW198" s="152">
        <f t="shared" si="238"/>
        <v>0</v>
      </c>
      <c r="BX198" s="152">
        <f>IF(COUNTIF(BH198:BP198,"&gt;0")&lt;Spielorte!$A$23,0,BE198/Spielorte!$A$23)</f>
        <v>0</v>
      </c>
      <c r="BY198" s="152">
        <f t="shared" si="239"/>
        <v>1.98E-7</v>
      </c>
      <c r="BZ198" s="151">
        <f t="shared" si="227"/>
        <v>37</v>
      </c>
    </row>
    <row r="199" spans="1:78" ht="27.75" customHeight="1" thickBot="1" x14ac:dyDescent="0.3">
      <c r="B199" s="64" t="str">
        <f>IF(AA199=0,"",AA199)</f>
        <v>Gesamt</v>
      </c>
      <c r="C199" s="65" t="str">
        <f t="shared" si="228"/>
        <v/>
      </c>
      <c r="D199" s="66" t="str">
        <f t="shared" si="228"/>
        <v/>
      </c>
      <c r="E199" s="67">
        <f>IF(AD199="","",AD199)</f>
        <v>0</v>
      </c>
      <c r="F199" s="66" t="str">
        <f t="shared" si="209"/>
        <v/>
      </c>
      <c r="G199" s="67">
        <f>IF(AF199="","",AF199)</f>
        <v>0</v>
      </c>
      <c r="H199" s="66" t="str">
        <f t="shared" si="210"/>
        <v/>
      </c>
      <c r="I199" s="67">
        <f>IF(AH199="","",AH199)</f>
        <v>0</v>
      </c>
      <c r="J199" s="66" t="str">
        <f t="shared" si="211"/>
        <v/>
      </c>
      <c r="K199" s="67">
        <f>IF(AJ199="","",AJ199)</f>
        <v>0</v>
      </c>
      <c r="L199" s="66" t="str">
        <f t="shared" si="212"/>
        <v/>
      </c>
      <c r="M199" s="67">
        <f>IF(AL199="","",AL199)</f>
        <v>0</v>
      </c>
      <c r="N199" s="66" t="str">
        <f t="shared" si="229"/>
        <v/>
      </c>
      <c r="O199" s="67">
        <f>IF(AN199="","",AN199)</f>
        <v>0</v>
      </c>
      <c r="P199" s="66" t="str">
        <f t="shared" si="213"/>
        <v/>
      </c>
      <c r="Q199" s="67">
        <f>IF(AP199="","",AP199)</f>
        <v>0</v>
      </c>
      <c r="R199" s="66" t="str">
        <f t="shared" si="214"/>
        <v/>
      </c>
      <c r="S199" s="67">
        <f>IF(AR199="","",AR199)</f>
        <v>0</v>
      </c>
      <c r="T199" s="66" t="str">
        <f t="shared" si="215"/>
        <v/>
      </c>
      <c r="U199" s="67">
        <f>IF(AT199="","",AT199)</f>
        <v>0</v>
      </c>
      <c r="V199" s="66" t="str">
        <f t="shared" si="216"/>
        <v/>
      </c>
      <c r="W199" s="67">
        <f>IF(AV199="","",AV199)</f>
        <v>0</v>
      </c>
      <c r="AA199" s="64" t="s">
        <v>960</v>
      </c>
      <c r="AB199" s="101"/>
      <c r="AC199" s="148">
        <f>ABS(SUM(AC187:AC189))+ABS(SUM(AC190:AC192))+ABS(SUM(AC193:AC195))+ABS(SUM(AC196:AC198))</f>
        <v>0</v>
      </c>
      <c r="AD199" s="102">
        <f>IF(AC199+AC209=0,0,IF(AC199=AC209,1.5,IF(AC199&gt;AC209,3,0)))</f>
        <v>0</v>
      </c>
      <c r="AE199" s="148">
        <f>ABS(SUM(AE187:AE189))+ABS(SUM(AE190:AE192))+ABS(SUM(AE193:AE195))+ABS(SUM(AE196:AE198))</f>
        <v>0</v>
      </c>
      <c r="AF199" s="102">
        <f>IF(AE199+AE209=0,0,IF(AE199=AE209,1.5,IF(AE199&gt;AE209,3,0)))</f>
        <v>0</v>
      </c>
      <c r="AG199" s="148">
        <f>ABS(SUM(AG187:AG189))+ABS(SUM(AG190:AG192))+ABS(SUM(AG193:AG195))+ABS(SUM(AG196:AG198))</f>
        <v>0</v>
      </c>
      <c r="AH199" s="102">
        <f>IF(AG199+AG209=0,0,IF(AG199=AG209,1.5,IF(AG199&gt;AG209,3,0)))</f>
        <v>0</v>
      </c>
      <c r="AI199" s="148">
        <f>ABS(SUM(AI187:AI189))+ABS(SUM(AI190:AI192))+ABS(SUM(AI193:AI195))+ABS(SUM(AI196:AI198))</f>
        <v>0</v>
      </c>
      <c r="AJ199" s="102">
        <f>IF(AI199+AI209=0,0,IF(AI199=AI209,1.5,IF(AI199&gt;AI209,3,0)))</f>
        <v>0</v>
      </c>
      <c r="AK199" s="148">
        <f>ABS(SUM(AK187:AK189))+ABS(SUM(AK190:AK192))+ABS(SUM(AK193:AK195))+ABS(SUM(AK196:AK198))</f>
        <v>0</v>
      </c>
      <c r="AL199" s="102">
        <f>IF(AK199+AK209=0,0,IF(AK199=AK209,1.5,IF(AK199&gt;AK209,3,0)))</f>
        <v>0</v>
      </c>
      <c r="AM199" s="148">
        <f>ABS(SUM(AM187:AM189))+ABS(SUM(AM190:AM192))+ABS(SUM(AM193:AM195))+ABS(SUM(AM196:AM198))</f>
        <v>0</v>
      </c>
      <c r="AN199" s="102">
        <f>IF(AM199+AM209=0,0,IF(AM199=AM209,1.5,IF(AM199&gt;AM209,3,0)))</f>
        <v>0</v>
      </c>
      <c r="AO199" s="148">
        <f>ABS(SUM(AO187:AO189))+ABS(SUM(AO190:AO192))+ABS(SUM(AO193:AO195))+ABS(SUM(AO196:AO198))</f>
        <v>0</v>
      </c>
      <c r="AP199" s="102">
        <f>IF(AO199+AO209=0,0,IF(AO199=AO209,1.5,IF(AO199&gt;AO209,3,0)))</f>
        <v>0</v>
      </c>
      <c r="AQ199" s="148">
        <f>ABS(SUM(AQ187:AQ189))+ABS(SUM(AQ190:AQ192))+ABS(SUM(AQ193:AQ195))+ABS(SUM(AQ196:AQ198))</f>
        <v>0</v>
      </c>
      <c r="AR199" s="102">
        <f>IF(AQ199+AQ209=0,0,IF(AQ199=AQ209,1.5,IF(AQ199&gt;AQ209,3,0)))</f>
        <v>0</v>
      </c>
      <c r="AS199" s="148">
        <f>ABS(SUM(AS187:AS189))+ABS(SUM(AS190:AS192))+ABS(SUM(AS193:AS195))+ABS(SUM(AS196:AS198))</f>
        <v>0</v>
      </c>
      <c r="AT199" s="102">
        <f>IF(AS199+AS209=0,0,IF(AS199=AS209,1.5,IF(AS199&gt;AS209,3,0)))</f>
        <v>0</v>
      </c>
      <c r="AU199" s="103">
        <f>SUM(AC199+AE199+AG199+AI199+AK199+AM199+AO199+AQ199+AS199)</f>
        <v>0</v>
      </c>
      <c r="AV199" s="104">
        <f>SUM(AD199+AF199+AH199+AJ199+AL199+AN199+AP199+AR199+AT199)</f>
        <v>0</v>
      </c>
      <c r="AW199" s="83"/>
      <c r="AX199" s="84"/>
      <c r="BA199" s="149"/>
      <c r="BB199" s="150"/>
      <c r="BC199" s="151"/>
      <c r="BQ199" s="153"/>
      <c r="BR199" s="151"/>
      <c r="BV199" s="151"/>
      <c r="BZ199" s="151"/>
    </row>
    <row r="200" spans="1:78" ht="24" customHeight="1" thickBot="1" x14ac:dyDescent="0.3">
      <c r="B200" s="68" t="str">
        <f>IF(AA200=0,"",AA200)</f>
        <v>Gesamt - Punkte</v>
      </c>
      <c r="C200" s="69" t="str">
        <f t="shared" si="228"/>
        <v/>
      </c>
      <c r="D200" s="69" t="str">
        <f t="shared" si="228"/>
        <v/>
      </c>
      <c r="E200" s="70">
        <f>IF(AD200="","",AD200)</f>
        <v>0</v>
      </c>
      <c r="F200" s="69" t="str">
        <f t="shared" si="209"/>
        <v/>
      </c>
      <c r="G200" s="70">
        <f>IF(AF200="","",AF200)</f>
        <v>0</v>
      </c>
      <c r="H200" s="69" t="str">
        <f t="shared" si="210"/>
        <v/>
      </c>
      <c r="I200" s="70">
        <f>IF(AH200="","",AH200)</f>
        <v>0</v>
      </c>
      <c r="J200" s="69" t="str">
        <f t="shared" si="211"/>
        <v/>
      </c>
      <c r="K200" s="70">
        <f>IF(AJ200="","",AJ200)</f>
        <v>0</v>
      </c>
      <c r="L200" s="69" t="str">
        <f t="shared" si="212"/>
        <v/>
      </c>
      <c r="M200" s="70">
        <f>IF(AL200="","",AL200)</f>
        <v>0</v>
      </c>
      <c r="N200" s="69" t="str">
        <f t="shared" si="229"/>
        <v/>
      </c>
      <c r="O200" s="70">
        <f>IF(AN200="","",AN200)</f>
        <v>0</v>
      </c>
      <c r="P200" s="69" t="str">
        <f t="shared" si="213"/>
        <v/>
      </c>
      <c r="Q200" s="70">
        <f>IF(AP200="","",AP200)</f>
        <v>0</v>
      </c>
      <c r="R200" s="69" t="str">
        <f t="shared" si="214"/>
        <v/>
      </c>
      <c r="S200" s="70">
        <f>IF(AR200="","",AR200)</f>
        <v>0</v>
      </c>
      <c r="T200" s="69" t="str">
        <f t="shared" si="215"/>
        <v/>
      </c>
      <c r="U200" s="70">
        <f>IF(AT200="","",AT200)</f>
        <v>0</v>
      </c>
      <c r="V200" s="69" t="str">
        <f t="shared" si="216"/>
        <v/>
      </c>
      <c r="W200" s="70">
        <f>IF(AV200="","",AV200)</f>
        <v>0</v>
      </c>
      <c r="AA200" s="68" t="s">
        <v>975</v>
      </c>
      <c r="AB200" s="69"/>
      <c r="AC200" s="69"/>
      <c r="AD200" s="105">
        <f>SUM(AD187:AD199)</f>
        <v>0</v>
      </c>
      <c r="AE200" s="69"/>
      <c r="AF200" s="105">
        <f>SUM(AF187:AF199)</f>
        <v>0</v>
      </c>
      <c r="AG200" s="69"/>
      <c r="AH200" s="105">
        <f>SUM(AH187:AH199)</f>
        <v>0</v>
      </c>
      <c r="AI200" s="69"/>
      <c r="AJ200" s="105">
        <f>SUM(AJ187:AJ199)</f>
        <v>0</v>
      </c>
      <c r="AK200" s="69"/>
      <c r="AL200" s="105">
        <f>SUM(AL187:AL199)</f>
        <v>0</v>
      </c>
      <c r="AM200" s="69"/>
      <c r="AN200" s="105">
        <f>SUM(AN187:AN199)</f>
        <v>0</v>
      </c>
      <c r="AO200" s="69"/>
      <c r="AP200" s="105">
        <f>SUM(AP187:AP199)</f>
        <v>0</v>
      </c>
      <c r="AQ200" s="69"/>
      <c r="AR200" s="105">
        <f>SUM(AR187:AR199)</f>
        <v>0</v>
      </c>
      <c r="AS200" s="69"/>
      <c r="AT200" s="105">
        <f>SUM(AT187:AT199)</f>
        <v>0</v>
      </c>
      <c r="AU200" s="69"/>
      <c r="AV200" s="106">
        <f>SUM(AV187:AV199)</f>
        <v>0</v>
      </c>
      <c r="AW200" s="83"/>
      <c r="AX200" s="84"/>
      <c r="BA200" s="149">
        <f>+AV200</f>
        <v>0</v>
      </c>
      <c r="BB200" s="150">
        <f>+AU199</f>
        <v>0</v>
      </c>
      <c r="BC200" s="151">
        <f>+AA182</f>
        <v>7</v>
      </c>
      <c r="BF200" s="152">
        <f>SUM(BF181:BF199)</f>
        <v>0</v>
      </c>
      <c r="BQ200" s="149">
        <f>+BB200/1000000+BA200</f>
        <v>0</v>
      </c>
      <c r="BR200" s="151">
        <f>RANK(BQ200,BQ:BQ)</f>
        <v>1</v>
      </c>
      <c r="BV200" s="151"/>
      <c r="BZ200" s="151"/>
    </row>
    <row r="201" spans="1:78" ht="11.25" customHeight="1" x14ac:dyDescent="0.25">
      <c r="B201" s="69"/>
      <c r="C201" s="69"/>
      <c r="D201" s="69"/>
      <c r="E201" s="1"/>
      <c r="F201" s="69"/>
      <c r="G201" s="1"/>
      <c r="H201" s="69"/>
      <c r="I201" s="1"/>
      <c r="J201" s="69"/>
      <c r="K201" s="1"/>
      <c r="L201" s="69"/>
      <c r="M201" s="1"/>
      <c r="N201" s="69"/>
      <c r="O201" s="1"/>
      <c r="P201" s="69"/>
      <c r="Q201" s="1"/>
      <c r="R201" s="69"/>
      <c r="S201" s="1"/>
      <c r="T201" s="69"/>
      <c r="U201" s="1"/>
      <c r="V201" s="69"/>
      <c r="W201" s="1"/>
      <c r="AA201" s="69"/>
      <c r="AB201" s="69"/>
      <c r="AC201" s="69"/>
      <c r="AD201" s="1"/>
      <c r="AE201" s="69"/>
      <c r="AF201" s="1"/>
      <c r="AG201" s="69"/>
      <c r="AH201" s="1"/>
      <c r="AI201" s="69"/>
      <c r="AJ201" s="1"/>
      <c r="AK201" s="69"/>
      <c r="AL201" s="1"/>
      <c r="AM201" s="69"/>
      <c r="AN201" s="1"/>
      <c r="AO201" s="69"/>
      <c r="AP201" s="1"/>
      <c r="AQ201" s="69"/>
      <c r="AR201" s="1"/>
      <c r="AS201" s="69"/>
      <c r="AT201" s="1"/>
      <c r="AU201" s="69"/>
      <c r="AV201" s="1"/>
      <c r="AW201" s="83"/>
      <c r="AX201" s="84"/>
      <c r="BA201" s="149"/>
      <c r="BB201" s="150"/>
      <c r="BC201" s="151"/>
      <c r="BQ201" s="153"/>
      <c r="BR201" s="151"/>
      <c r="BV201" s="151"/>
      <c r="BZ201" s="151"/>
    </row>
    <row r="202" spans="1:78" ht="12.75" customHeight="1" x14ac:dyDescent="0.25">
      <c r="B202" s="71" t="str">
        <f t="shared" ref="B202:Q202" si="240">IF(AA202=0,"",AA202)</f>
        <v>Gegner-Nr.:</v>
      </c>
      <c r="C202" s="72" t="str">
        <f t="shared" si="240"/>
        <v>&gt;&gt;&gt;&gt;</v>
      </c>
      <c r="D202" s="396">
        <f t="shared" si="240"/>
        <v>1</v>
      </c>
      <c r="E202" s="396" t="str">
        <f t="shared" si="240"/>
        <v/>
      </c>
      <c r="F202" s="396">
        <f t="shared" si="240"/>
        <v>5</v>
      </c>
      <c r="G202" s="396" t="str">
        <f t="shared" si="240"/>
        <v/>
      </c>
      <c r="H202" s="396">
        <f t="shared" si="240"/>
        <v>9</v>
      </c>
      <c r="I202" s="396" t="str">
        <f t="shared" si="240"/>
        <v/>
      </c>
      <c r="J202" s="396">
        <f t="shared" si="240"/>
        <v>2</v>
      </c>
      <c r="K202" s="396" t="str">
        <f t="shared" si="240"/>
        <v/>
      </c>
      <c r="L202" s="396">
        <f t="shared" si="240"/>
        <v>10</v>
      </c>
      <c r="M202" s="396" t="str">
        <f t="shared" si="240"/>
        <v/>
      </c>
      <c r="N202" s="396">
        <f t="shared" si="240"/>
        <v>4</v>
      </c>
      <c r="O202" s="396" t="str">
        <f t="shared" si="240"/>
        <v/>
      </c>
      <c r="P202" s="396">
        <f t="shared" si="240"/>
        <v>6</v>
      </c>
      <c r="Q202" s="396" t="str">
        <f t="shared" si="240"/>
        <v/>
      </c>
      <c r="R202" s="396">
        <f t="shared" ref="L202:U204" si="241">IF(AQ202=0,"",AQ202)</f>
        <v>3</v>
      </c>
      <c r="S202" s="396" t="str">
        <f t="shared" si="241"/>
        <v/>
      </c>
      <c r="T202" s="396">
        <f t="shared" si="241"/>
        <v>8</v>
      </c>
      <c r="U202" s="396" t="str">
        <f t="shared" si="241"/>
        <v/>
      </c>
      <c r="V202" s="412"/>
      <c r="W202" s="412"/>
      <c r="AA202" s="71" t="s">
        <v>958</v>
      </c>
      <c r="AB202" s="72" t="s">
        <v>959</v>
      </c>
      <c r="AC202" s="418">
        <f>VLOOKUP($AA182,Schlüssel!$A$5:$DG$14,103)</f>
        <v>1</v>
      </c>
      <c r="AD202" s="419"/>
      <c r="AE202" s="418">
        <f>VLOOKUP($AA182,Schlüssel!$A$5:$EK$14,104)</f>
        <v>5</v>
      </c>
      <c r="AF202" s="419"/>
      <c r="AG202" s="418">
        <f>VLOOKUP($AA182,Schlüssel!$A$5:$EK$14,105)</f>
        <v>9</v>
      </c>
      <c r="AH202" s="419"/>
      <c r="AI202" s="418">
        <f>VLOOKUP($AA182,Schlüssel!$A$5:$EK$14,106)</f>
        <v>2</v>
      </c>
      <c r="AJ202" s="419"/>
      <c r="AK202" s="418">
        <f>VLOOKUP($AA182,Schlüssel!$A$5:$EK$14,107)</f>
        <v>10</v>
      </c>
      <c r="AL202" s="419"/>
      <c r="AM202" s="418">
        <f>VLOOKUP($AA182,Schlüssel!$A$5:$EK$14,108)</f>
        <v>4</v>
      </c>
      <c r="AN202" s="419"/>
      <c r="AO202" s="418">
        <f>VLOOKUP($AA182,Schlüssel!$A$5:$EK$14,109)</f>
        <v>6</v>
      </c>
      <c r="AP202" s="419"/>
      <c r="AQ202" s="418">
        <f>VLOOKUP($AA182,Schlüssel!$A$5:$EK$14,110)</f>
        <v>3</v>
      </c>
      <c r="AR202" s="419"/>
      <c r="AS202" s="418">
        <f>VLOOKUP($AA182,Schlüssel!$A$5:$EK$14,111)</f>
        <v>8</v>
      </c>
      <c r="AT202" s="419"/>
      <c r="AU202" s="107"/>
      <c r="AV202" s="107"/>
      <c r="AW202" s="83"/>
      <c r="AX202" s="84"/>
      <c r="BA202" s="149"/>
      <c r="BB202" s="150"/>
      <c r="BC202" s="151"/>
      <c r="BQ202" s="153"/>
      <c r="BR202" s="151"/>
      <c r="BV202" s="151"/>
      <c r="BZ202" s="151"/>
    </row>
    <row r="203" spans="1:78" ht="28.5" customHeight="1" x14ac:dyDescent="0.25">
      <c r="B203" s="73" t="str">
        <f t="shared" ref="B203:K204" si="242">IF(AA203=0,"",AA203)</f>
        <v/>
      </c>
      <c r="C203" s="69" t="str">
        <f t="shared" si="242"/>
        <v/>
      </c>
      <c r="D203" s="409" t="str">
        <f t="shared" si="242"/>
        <v>BC Comet Nürnberg</v>
      </c>
      <c r="E203" s="410" t="str">
        <f t="shared" si="242"/>
        <v/>
      </c>
      <c r="F203" s="409" t="str">
        <f t="shared" si="242"/>
        <v>BC EMAX Unterföhring 2</v>
      </c>
      <c r="G203" s="410" t="str">
        <f t="shared" si="242"/>
        <v/>
      </c>
      <c r="H203" s="409" t="str">
        <f t="shared" si="242"/>
        <v>Werdenfels 1</v>
      </c>
      <c r="I203" s="410" t="str">
        <f t="shared" si="242"/>
        <v/>
      </c>
      <c r="J203" s="409" t="str">
        <f t="shared" si="242"/>
        <v>BK München 3</v>
      </c>
      <c r="K203" s="410" t="str">
        <f t="shared" si="242"/>
        <v/>
      </c>
      <c r="L203" s="409" t="str">
        <f t="shared" si="241"/>
        <v>Donaubowler Regensburg 1</v>
      </c>
      <c r="M203" s="410" t="str">
        <f t="shared" si="241"/>
        <v/>
      </c>
      <c r="N203" s="409" t="str">
        <f t="shared" si="241"/>
        <v>SG Rottendorf 1</v>
      </c>
      <c r="O203" s="410" t="str">
        <f t="shared" si="241"/>
        <v/>
      </c>
      <c r="P203" s="409" t="str">
        <f t="shared" si="241"/>
        <v>Bajuwaren München 1</v>
      </c>
      <c r="Q203" s="410" t="str">
        <f t="shared" si="241"/>
        <v/>
      </c>
      <c r="R203" s="409" t="str">
        <f t="shared" si="241"/>
        <v>SG DJK Rimpar 1</v>
      </c>
      <c r="S203" s="410" t="str">
        <f t="shared" si="241"/>
        <v/>
      </c>
      <c r="T203" s="409" t="str">
        <f t="shared" si="241"/>
        <v>Schanzer Ingolstadt 1</v>
      </c>
      <c r="U203" s="410" t="str">
        <f t="shared" si="241"/>
        <v/>
      </c>
      <c r="V203" s="411"/>
      <c r="W203" s="411"/>
      <c r="AA203" s="73"/>
      <c r="AB203" s="69"/>
      <c r="AC203" s="409" t="str">
        <f>VLOOKUP(AC202,Schlüssel!$A$5:$K$14,2)</f>
        <v>BC Comet Nürnberg</v>
      </c>
      <c r="AD203" s="410"/>
      <c r="AE203" s="409" t="str">
        <f>VLOOKUP(AE202,Schlüssel!$A$5:$K$14,2)</f>
        <v>BC EMAX Unterföhring 2</v>
      </c>
      <c r="AF203" s="410"/>
      <c r="AG203" s="409" t="str">
        <f>VLOOKUP(AG202,Schlüssel!$A$5:$K$14,2)</f>
        <v>Werdenfels 1</v>
      </c>
      <c r="AH203" s="410"/>
      <c r="AI203" s="409" t="str">
        <f>VLOOKUP(AI202,Schlüssel!$A$5:$K$14,2)</f>
        <v>BK München 3</v>
      </c>
      <c r="AJ203" s="410"/>
      <c r="AK203" s="409" t="str">
        <f>VLOOKUP(AK202,Schlüssel!$A$5:$K$14,2)</f>
        <v>Donaubowler Regensburg 1</v>
      </c>
      <c r="AL203" s="410"/>
      <c r="AM203" s="409" t="str">
        <f>VLOOKUP(AM202,Schlüssel!$A$5:$K$14,2)</f>
        <v>SG Rottendorf 1</v>
      </c>
      <c r="AN203" s="410"/>
      <c r="AO203" s="409" t="str">
        <f>VLOOKUP(AO202,Schlüssel!$A$5:$K$14,2)</f>
        <v>Bajuwaren München 1</v>
      </c>
      <c r="AP203" s="410"/>
      <c r="AQ203" s="409" t="str">
        <f>VLOOKUP(AQ202,Schlüssel!$A$5:$K$14,2)</f>
        <v>SG DJK Rimpar 1</v>
      </c>
      <c r="AR203" s="410"/>
      <c r="AS203" s="409" t="str">
        <f>VLOOKUP(AS202,Schlüssel!$A$5:$K$14,2)</f>
        <v>Schanzer Ingolstadt 1</v>
      </c>
      <c r="AT203" s="410"/>
      <c r="AU203" s="108"/>
      <c r="AV203" s="108"/>
      <c r="AW203" s="83"/>
      <c r="AX203" s="84"/>
      <c r="BA203" s="149"/>
      <c r="BB203" s="150"/>
      <c r="BC203" s="151"/>
      <c r="BQ203" s="153"/>
      <c r="BR203" s="151"/>
      <c r="BV203" s="151"/>
      <c r="BZ203" s="151"/>
    </row>
    <row r="204" spans="1:78" ht="12" customHeight="1" x14ac:dyDescent="0.25">
      <c r="B204" s="73" t="str">
        <f t="shared" si="242"/>
        <v/>
      </c>
      <c r="C204" s="69" t="str">
        <f t="shared" si="242"/>
        <v/>
      </c>
      <c r="D204" s="395" t="str">
        <f t="shared" si="242"/>
        <v/>
      </c>
      <c r="E204" s="395" t="str">
        <f t="shared" si="242"/>
        <v/>
      </c>
      <c r="F204" s="395" t="str">
        <f t="shared" si="242"/>
        <v/>
      </c>
      <c r="G204" s="395" t="str">
        <f t="shared" si="242"/>
        <v/>
      </c>
      <c r="H204" s="395" t="str">
        <f t="shared" si="242"/>
        <v/>
      </c>
      <c r="I204" s="395" t="str">
        <f t="shared" si="242"/>
        <v/>
      </c>
      <c r="J204" s="395" t="str">
        <f t="shared" si="242"/>
        <v/>
      </c>
      <c r="K204" s="395" t="str">
        <f t="shared" si="242"/>
        <v/>
      </c>
      <c r="L204" s="395" t="str">
        <f t="shared" si="241"/>
        <v/>
      </c>
      <c r="M204" s="395" t="str">
        <f t="shared" si="241"/>
        <v/>
      </c>
      <c r="N204" s="395" t="str">
        <f t="shared" si="241"/>
        <v/>
      </c>
      <c r="O204" s="395" t="str">
        <f t="shared" si="241"/>
        <v/>
      </c>
      <c r="P204" s="395" t="str">
        <f t="shared" si="241"/>
        <v/>
      </c>
      <c r="Q204" s="395" t="str">
        <f t="shared" si="241"/>
        <v/>
      </c>
      <c r="R204" s="395" t="str">
        <f t="shared" si="241"/>
        <v/>
      </c>
      <c r="S204" s="395" t="str">
        <f t="shared" si="241"/>
        <v/>
      </c>
      <c r="T204" s="395" t="str">
        <f t="shared" si="241"/>
        <v/>
      </c>
      <c r="U204" s="408" t="str">
        <f t="shared" si="241"/>
        <v/>
      </c>
      <c r="V204" s="301"/>
      <c r="W204" s="301"/>
      <c r="AA204" s="73"/>
      <c r="AB204" s="69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78"/>
      <c r="AV204" s="78"/>
      <c r="AW204" s="83"/>
      <c r="AX204" s="84"/>
      <c r="BA204" s="149"/>
      <c r="BB204" s="150"/>
      <c r="BC204" s="151"/>
      <c r="BQ204" s="153"/>
      <c r="BR204" s="151"/>
      <c r="BV204" s="151"/>
      <c r="BZ204" s="151"/>
    </row>
    <row r="205" spans="1:78" ht="15.9" customHeight="1" x14ac:dyDescent="0.25">
      <c r="B205" s="391" t="str">
        <f t="shared" ref="B205:C209" si="243">IF(AA205=0,"",AA205)</f>
        <v>Spieler 1</v>
      </c>
      <c r="C205" s="392" t="str">
        <f t="shared" si="243"/>
        <v/>
      </c>
      <c r="D205" s="393">
        <f>IF(AC205=301,"",AC205)</f>
        <v>0</v>
      </c>
      <c r="E205" s="393" t="str">
        <f>IF(AD205=0,"",AD205)</f>
        <v/>
      </c>
      <c r="F205" s="393">
        <f>IF(AE205=301,"",AE205)</f>
        <v>0</v>
      </c>
      <c r="G205" s="393" t="str">
        <f>IF(AF205=0,"",AF205)</f>
        <v/>
      </c>
      <c r="H205" s="393">
        <f>IF(AG205=301,"",AG205)</f>
        <v>0</v>
      </c>
      <c r="I205" s="393" t="str">
        <f>IF(AH205=0,"",AH205)</f>
        <v/>
      </c>
      <c r="J205" s="393">
        <f>IF(AI205=301,"",AI205)</f>
        <v>0</v>
      </c>
      <c r="K205" s="393" t="str">
        <f>IF(AJ205=0,"",AJ205)</f>
        <v/>
      </c>
      <c r="L205" s="393">
        <f>IF(AK205=301,"",AK205)</f>
        <v>0</v>
      </c>
      <c r="M205" s="393" t="str">
        <f>IF(AL205=0,"",AL205)</f>
        <v/>
      </c>
      <c r="N205" s="393">
        <f>IF(AM205=301,"",AM205)</f>
        <v>0</v>
      </c>
      <c r="O205" s="393" t="str">
        <f>IF(AN205=0,"",AN205)</f>
        <v/>
      </c>
      <c r="P205" s="393">
        <f>IF(AO205=301,"",AO205)</f>
        <v>0</v>
      </c>
      <c r="Q205" s="393" t="str">
        <f>IF(AP205=0,"",AP205)</f>
        <v/>
      </c>
      <c r="R205" s="393">
        <f>IF(AQ205=301,"",AQ205)</f>
        <v>0</v>
      </c>
      <c r="S205" s="393" t="str">
        <f>IF(AR205=0,"",AR205)</f>
        <v/>
      </c>
      <c r="T205" s="393">
        <f>IF(AS205=301,"",AS205)</f>
        <v>0</v>
      </c>
      <c r="U205" s="393" t="str">
        <f>IF(AT205=0,"",AT205)</f>
        <v/>
      </c>
      <c r="V205" s="404"/>
      <c r="W205" s="404"/>
      <c r="AA205" s="74" t="s">
        <v>0</v>
      </c>
      <c r="AB205" s="75"/>
      <c r="AC205" s="420">
        <f>ABS(INDEX(AC:AC,MATCH(AC202,$AA:$AA,0)+5)+INDEX(AC:AC,MATCH(AC202,$AA:$AA,0)+6)+INDEX(AC:AC,MATCH(AC202,$AA:$AA,0)+7))</f>
        <v>0</v>
      </c>
      <c r="AD205" s="421"/>
      <c r="AE205" s="420">
        <f>ABS(INDEX(AE:AE,MATCH(AE202,$AA:$AA,0)+5)+INDEX(AE:AE,MATCH(AE202,$AA:$AA,0)+6)+INDEX(AE:AE,MATCH(AE202,$AA:$AA,0)+7))</f>
        <v>0</v>
      </c>
      <c r="AF205" s="421"/>
      <c r="AG205" s="420">
        <f>ABS(INDEX(AG:AG,MATCH(AG202,$AA:$AA,0)+5)+INDEX(AG:AG,MATCH(AG202,$AA:$AA,0)+6)+INDEX(AG:AG,MATCH(AG202,$AA:$AA,0)+7))</f>
        <v>0</v>
      </c>
      <c r="AH205" s="421"/>
      <c r="AI205" s="420">
        <f>ABS(INDEX(AI:AI,MATCH(AI202,$AA:$AA,0)+5)+INDEX(AI:AI,MATCH(AI202,$AA:$AA,0)+6)+INDEX(AI:AI,MATCH(AI202,$AA:$AA,0)+7))</f>
        <v>0</v>
      </c>
      <c r="AJ205" s="421"/>
      <c r="AK205" s="420">
        <f>ABS(INDEX(AK:AK,MATCH(AK202,$AA:$AA,0)+5)+INDEX(AK:AK,MATCH(AK202,$AA:$AA,0)+6)+INDEX(AK:AK,MATCH(AK202,$AA:$AA,0)+7))</f>
        <v>0</v>
      </c>
      <c r="AL205" s="421"/>
      <c r="AM205" s="420">
        <f>ABS(INDEX(AM:AM,MATCH(AM202,$AA:$AA,0)+5)+INDEX(AM:AM,MATCH(AM202,$AA:$AA,0)+6)+INDEX(AM:AM,MATCH(AM202,$AA:$AA,0)+7))</f>
        <v>0</v>
      </c>
      <c r="AN205" s="421"/>
      <c r="AO205" s="420">
        <f>ABS(INDEX(AO:AO,MATCH(AO202,$AA:$AA,0)+5)+INDEX(AO:AO,MATCH(AO202,$AA:$AA,0)+6)+INDEX(AO:AO,MATCH(AO202,$AA:$AA,0)+7))</f>
        <v>0</v>
      </c>
      <c r="AP205" s="421"/>
      <c r="AQ205" s="420">
        <f>ABS(INDEX(AQ:AQ,MATCH(AQ202,$AA:$AA,0)+5)+INDEX(AQ:AQ,MATCH(AQ202,$AA:$AA,0)+6)+INDEX(AQ:AQ,MATCH(AQ202,$AA:$AA,0)+7))</f>
        <v>0</v>
      </c>
      <c r="AR205" s="421"/>
      <c r="AS205" s="420">
        <f>ABS(INDEX(AS:AS,MATCH(AS202,$AA:$AA,0)+5)+INDEX(AS:AS,MATCH(AS202,$AA:$AA,0)+6)+INDEX(AS:AS,MATCH(AS202,$AA:$AA,0)+7))</f>
        <v>0</v>
      </c>
      <c r="AT205" s="421"/>
      <c r="AU205" s="1"/>
      <c r="AV205" s="1"/>
      <c r="AW205" s="83"/>
      <c r="AX205" s="84"/>
      <c r="BA205" s="149"/>
      <c r="BB205" s="150"/>
      <c r="BC205" s="151"/>
      <c r="BQ205" s="153"/>
      <c r="BR205" s="151"/>
      <c r="BV205" s="151"/>
      <c r="BZ205" s="151"/>
    </row>
    <row r="206" spans="1:78" ht="15.9" customHeight="1" x14ac:dyDescent="0.25">
      <c r="B206" s="391" t="str">
        <f t="shared" si="243"/>
        <v>Spieler 2</v>
      </c>
      <c r="C206" s="392" t="str">
        <f t="shared" si="243"/>
        <v/>
      </c>
      <c r="D206" s="393">
        <f>IF(AC206=301,"",AC206)</f>
        <v>0</v>
      </c>
      <c r="E206" s="393" t="str">
        <f>IF(AD206=0,"",AD206)</f>
        <v/>
      </c>
      <c r="F206" s="393">
        <f>IF(AE206=301,"",AE206)</f>
        <v>0</v>
      </c>
      <c r="G206" s="393" t="str">
        <f>IF(AF206=0,"",AF206)</f>
        <v/>
      </c>
      <c r="H206" s="393">
        <f>IF(AG206=301,"",AG206)</f>
        <v>0</v>
      </c>
      <c r="I206" s="393" t="str">
        <f>IF(AH206=0,"",AH206)</f>
        <v/>
      </c>
      <c r="J206" s="393">
        <f>IF(AI206=301,"",AI206)</f>
        <v>0</v>
      </c>
      <c r="K206" s="393" t="str">
        <f>IF(AJ206=0,"",AJ206)</f>
        <v/>
      </c>
      <c r="L206" s="393">
        <f>IF(AK206=301,"",AK206)</f>
        <v>0</v>
      </c>
      <c r="M206" s="393" t="str">
        <f>IF(AL206=0,"",AL206)</f>
        <v/>
      </c>
      <c r="N206" s="393">
        <f>IF(AM206=301,"",AM206)</f>
        <v>0</v>
      </c>
      <c r="O206" s="393" t="str">
        <f>IF(AN206=0,"",AN206)</f>
        <v/>
      </c>
      <c r="P206" s="393">
        <f>IF(AO206=301,"",AO206)</f>
        <v>0</v>
      </c>
      <c r="Q206" s="393" t="str">
        <f>IF(AP206=0,"",AP206)</f>
        <v/>
      </c>
      <c r="R206" s="393">
        <f>IF(AQ206=301,"",AQ206)</f>
        <v>0</v>
      </c>
      <c r="S206" s="393" t="str">
        <f>IF(AR206=0,"",AR206)</f>
        <v/>
      </c>
      <c r="T206" s="393">
        <f>IF(AS206=301,"",AS206)</f>
        <v>0</v>
      </c>
      <c r="U206" s="393" t="str">
        <f>IF(AT206=0,"",AT206)</f>
        <v/>
      </c>
      <c r="V206" s="404"/>
      <c r="W206" s="404"/>
      <c r="AA206" s="74" t="s">
        <v>2</v>
      </c>
      <c r="AB206" s="75"/>
      <c r="AC206" s="422">
        <f>ABS(INDEX(AC:AC,MATCH(AC202,$AA:$AA,0)+8)+INDEX(AC:AC,MATCH(AC202,$AA:$AA,0)+9)+INDEX(AC:AC,MATCH(AC202,$AA:$AA,0)+10))</f>
        <v>0</v>
      </c>
      <c r="AD206" s="423"/>
      <c r="AE206" s="422">
        <f>ABS(INDEX(AE:AE,MATCH(AE202,$AA:$AA,0)+8)+INDEX(AE:AE,MATCH(AE202,$AA:$AA,0)+9)+INDEX(AE:AE,MATCH(AE202,$AA:$AA,0)+10))</f>
        <v>0</v>
      </c>
      <c r="AF206" s="423"/>
      <c r="AG206" s="422">
        <f>ABS(INDEX(AG:AG,MATCH(AG202,$AA:$AA,0)+8)+INDEX(AG:AG,MATCH(AG202,$AA:$AA,0)+9)+INDEX(AG:AG,MATCH(AG202,$AA:$AA,0)+10))</f>
        <v>0</v>
      </c>
      <c r="AH206" s="423"/>
      <c r="AI206" s="422">
        <f>ABS(INDEX(AI:AI,MATCH(AI202,$AA:$AA,0)+8)+INDEX(AI:AI,MATCH(AI202,$AA:$AA,0)+9)+INDEX(AI:AI,MATCH(AI202,$AA:$AA,0)+10))</f>
        <v>0</v>
      </c>
      <c r="AJ206" s="423"/>
      <c r="AK206" s="422">
        <f>ABS(INDEX(AK:AK,MATCH(AK202,$AA:$AA,0)+8)+INDEX(AK:AK,MATCH(AK202,$AA:$AA,0)+9)+INDEX(AK:AK,MATCH(AK202,$AA:$AA,0)+10))</f>
        <v>0</v>
      </c>
      <c r="AL206" s="423"/>
      <c r="AM206" s="422">
        <f>ABS(INDEX(AM:AM,MATCH(AM202,$AA:$AA,0)+8)+INDEX(AM:AM,MATCH(AM202,$AA:$AA,0)+9)+INDEX(AM:AM,MATCH(AM202,$AA:$AA,0)+10))</f>
        <v>0</v>
      </c>
      <c r="AN206" s="423"/>
      <c r="AO206" s="422">
        <f>ABS(INDEX(AO:AO,MATCH(AO202,$AA:$AA,0)+8)+INDEX(AO:AO,MATCH(AO202,$AA:$AA,0)+9)+INDEX(AO:AO,MATCH(AO202,$AA:$AA,0)+10))</f>
        <v>0</v>
      </c>
      <c r="AP206" s="423"/>
      <c r="AQ206" s="422">
        <f>ABS(INDEX(AQ:AQ,MATCH(AQ202,$AA:$AA,0)+8)+INDEX(AQ:AQ,MATCH(AQ202,$AA:$AA,0)+9)+INDEX(AQ:AQ,MATCH(AQ202,$AA:$AA,0)+10))</f>
        <v>0</v>
      </c>
      <c r="AR206" s="423"/>
      <c r="AS206" s="422">
        <f>ABS(INDEX(AS:AS,MATCH(AS202,$AA:$AA,0)+8)+INDEX(AS:AS,MATCH(AS202,$AA:$AA,0)+9)+INDEX(AS:AS,MATCH(AS202,$AA:$AA,0)+10))</f>
        <v>0</v>
      </c>
      <c r="AT206" s="423"/>
      <c r="AU206" s="1"/>
      <c r="AV206" s="1"/>
      <c r="AW206" s="83"/>
      <c r="AX206" s="84"/>
      <c r="BA206" s="149"/>
      <c r="BB206" s="150"/>
      <c r="BC206" s="151"/>
      <c r="BQ206" s="153"/>
      <c r="BR206" s="151"/>
      <c r="BV206" s="151"/>
      <c r="BZ206" s="151"/>
    </row>
    <row r="207" spans="1:78" ht="15.9" customHeight="1" x14ac:dyDescent="0.25">
      <c r="B207" s="391" t="str">
        <f t="shared" si="243"/>
        <v>Spieler 3</v>
      </c>
      <c r="C207" s="392" t="str">
        <f t="shared" si="243"/>
        <v/>
      </c>
      <c r="D207" s="393">
        <f>IF(AC207=301,"",AC207)</f>
        <v>0</v>
      </c>
      <c r="E207" s="393" t="str">
        <f>IF(AD207=0,"",AD207)</f>
        <v/>
      </c>
      <c r="F207" s="393">
        <f>IF(AE207=301,"",AE207)</f>
        <v>0</v>
      </c>
      <c r="G207" s="393" t="str">
        <f>IF(AF207=0,"",AF207)</f>
        <v/>
      </c>
      <c r="H207" s="393">
        <f>IF(AG207=301,"",AG207)</f>
        <v>0</v>
      </c>
      <c r="I207" s="393" t="str">
        <f>IF(AH207=0,"",AH207)</f>
        <v/>
      </c>
      <c r="J207" s="393">
        <f>IF(AI207=301,"",AI207)</f>
        <v>0</v>
      </c>
      <c r="K207" s="393" t="str">
        <f>IF(AJ207=0,"",AJ207)</f>
        <v/>
      </c>
      <c r="L207" s="393">
        <f>IF(AK207=301,"",AK207)</f>
        <v>0</v>
      </c>
      <c r="M207" s="393" t="str">
        <f>IF(AL207=0,"",AL207)</f>
        <v/>
      </c>
      <c r="N207" s="393">
        <f>IF(AM207=301,"",AM207)</f>
        <v>0</v>
      </c>
      <c r="O207" s="393" t="str">
        <f>IF(AN207=0,"",AN207)</f>
        <v/>
      </c>
      <c r="P207" s="393">
        <f>IF(AO207=301,"",AO207)</f>
        <v>0</v>
      </c>
      <c r="Q207" s="393" t="str">
        <f>IF(AP207=0,"",AP207)</f>
        <v/>
      </c>
      <c r="R207" s="393">
        <f>IF(AQ207=301,"",AQ207)</f>
        <v>0</v>
      </c>
      <c r="S207" s="393" t="str">
        <f>IF(AR207=0,"",AR207)</f>
        <v/>
      </c>
      <c r="T207" s="393">
        <f>IF(AS207=301,"",AS207)</f>
        <v>0</v>
      </c>
      <c r="U207" s="393" t="str">
        <f>IF(AT207=0,"",AT207)</f>
        <v/>
      </c>
      <c r="V207" s="404"/>
      <c r="W207" s="404"/>
      <c r="AA207" s="74" t="s">
        <v>3</v>
      </c>
      <c r="AB207" s="75"/>
      <c r="AC207" s="422">
        <f>ABS(INDEX(AC:AC,MATCH(AC202,$AA:$AA,0)+11)+INDEX(AC:AC,MATCH(AC202,$AA:$AA,0)+12)+INDEX(AC:AC,MATCH(AC202,$AA:$AA,0)+13))</f>
        <v>0</v>
      </c>
      <c r="AD207" s="423"/>
      <c r="AE207" s="422">
        <f>ABS(INDEX(AE:AE,MATCH(AE202,$AA:$AA,0)+11)+INDEX(AE:AE,MATCH(AE202,$AA:$AA,0)+12)+INDEX(AE:AE,MATCH(AE202,$AA:$AA,0)+13))</f>
        <v>0</v>
      </c>
      <c r="AF207" s="423"/>
      <c r="AG207" s="422">
        <f>ABS(INDEX(AG:AG,MATCH(AG202,$AA:$AA,0)+11)+INDEX(AG:AG,MATCH(AG202,$AA:$AA,0)+12)+INDEX(AG:AG,MATCH(AG202,$AA:$AA,0)+13))</f>
        <v>0</v>
      </c>
      <c r="AH207" s="423"/>
      <c r="AI207" s="422">
        <f>ABS(INDEX(AI:AI,MATCH(AI202,$AA:$AA,0)+11)+INDEX(AI:AI,MATCH(AI202,$AA:$AA,0)+12)+INDEX(AI:AI,MATCH(AI202,$AA:$AA,0)+13))</f>
        <v>0</v>
      </c>
      <c r="AJ207" s="423"/>
      <c r="AK207" s="422">
        <f>ABS(INDEX(AK:AK,MATCH(AK202,$AA:$AA,0)+11)+INDEX(AK:AK,MATCH(AK202,$AA:$AA,0)+12)+INDEX(AK:AK,MATCH(AK202,$AA:$AA,0)+13))</f>
        <v>0</v>
      </c>
      <c r="AL207" s="423"/>
      <c r="AM207" s="422">
        <f>ABS(INDEX(AM:AM,MATCH(AM202,$AA:$AA,0)+11)+INDEX(AM:AM,MATCH(AM202,$AA:$AA,0)+12)+INDEX(AM:AM,MATCH(AM202,$AA:$AA,0)+13))</f>
        <v>0</v>
      </c>
      <c r="AN207" s="423"/>
      <c r="AO207" s="422">
        <f>ABS(INDEX(AO:AO,MATCH(AO202,$AA:$AA,0)+11)+INDEX(AO:AO,MATCH(AO202,$AA:$AA,0)+12)+INDEX(AO:AO,MATCH(AO202,$AA:$AA,0)+13))</f>
        <v>0</v>
      </c>
      <c r="AP207" s="423"/>
      <c r="AQ207" s="422">
        <f>ABS(INDEX(AQ:AQ,MATCH(AQ202,$AA:$AA,0)+11)+INDEX(AQ:AQ,MATCH(AQ202,$AA:$AA,0)+12)+INDEX(AQ:AQ,MATCH(AQ202,$AA:$AA,0)+13))</f>
        <v>0</v>
      </c>
      <c r="AR207" s="423"/>
      <c r="AS207" s="422">
        <f>ABS(INDEX(AS:AS,MATCH(AS202,$AA:$AA,0)+11)+INDEX(AS:AS,MATCH(AS202,$AA:$AA,0)+12)+INDEX(AS:AS,MATCH(AS202,$AA:$AA,0)+13))</f>
        <v>0</v>
      </c>
      <c r="AT207" s="423"/>
      <c r="AU207" s="1"/>
      <c r="AV207" s="1"/>
      <c r="AW207" s="83"/>
      <c r="AX207" s="84"/>
      <c r="BA207" s="149"/>
      <c r="BB207" s="150"/>
      <c r="BC207" s="151"/>
      <c r="BQ207" s="153"/>
      <c r="BR207" s="151"/>
      <c r="BV207" s="151"/>
      <c r="BZ207" s="151"/>
    </row>
    <row r="208" spans="1:78" ht="15.9" customHeight="1" x14ac:dyDescent="0.25">
      <c r="B208" s="391" t="str">
        <f t="shared" si="243"/>
        <v>Spieler 4</v>
      </c>
      <c r="C208" s="392" t="str">
        <f t="shared" si="243"/>
        <v/>
      </c>
      <c r="D208" s="393">
        <f>IF(AC208=301,"",AC208)</f>
        <v>0</v>
      </c>
      <c r="E208" s="393" t="str">
        <f>IF(AD208=0,"",AD208)</f>
        <v/>
      </c>
      <c r="F208" s="393">
        <f>IF(AE208=301,"",AE208)</f>
        <v>0</v>
      </c>
      <c r="G208" s="393" t="str">
        <f>IF(AF208=0,"",AF208)</f>
        <v/>
      </c>
      <c r="H208" s="393">
        <f>IF(AG208=301,"",AG208)</f>
        <v>0</v>
      </c>
      <c r="I208" s="393" t="str">
        <f>IF(AH208=0,"",AH208)</f>
        <v/>
      </c>
      <c r="J208" s="393">
        <f>IF(AI208=301,"",AI208)</f>
        <v>0</v>
      </c>
      <c r="K208" s="393" t="str">
        <f>IF(AJ208=0,"",AJ208)</f>
        <v/>
      </c>
      <c r="L208" s="393">
        <f>IF(AK208=301,"",AK208)</f>
        <v>0</v>
      </c>
      <c r="M208" s="393" t="str">
        <f>IF(AL208=0,"",AL208)</f>
        <v/>
      </c>
      <c r="N208" s="393">
        <f>IF(AM208=301,"",AM208)</f>
        <v>0</v>
      </c>
      <c r="O208" s="393" t="str">
        <f>IF(AN208=0,"",AN208)</f>
        <v/>
      </c>
      <c r="P208" s="393">
        <f>IF(AO208=301,"",AO208)</f>
        <v>0</v>
      </c>
      <c r="Q208" s="393" t="str">
        <f>IF(AP208=0,"",AP208)</f>
        <v/>
      </c>
      <c r="R208" s="393">
        <f>IF(AQ208=301,"",AQ208)</f>
        <v>0</v>
      </c>
      <c r="S208" s="393" t="str">
        <f>IF(AR208=0,"",AR208)</f>
        <v/>
      </c>
      <c r="T208" s="393">
        <f>IF(AS208=301,"",AS208)</f>
        <v>0</v>
      </c>
      <c r="U208" s="393" t="str">
        <f>IF(AT208=0,"",AT208)</f>
        <v/>
      </c>
      <c r="V208" s="404"/>
      <c r="W208" s="404"/>
      <c r="AA208" s="74" t="s">
        <v>11</v>
      </c>
      <c r="AB208" s="75"/>
      <c r="AC208" s="422">
        <f>ABS(INDEX(AC:AC,MATCH(AC202,$AA:$AA,0)+14)+INDEX(AC:AC,MATCH(AC202,$AA:$AA,0)+15)+INDEX(AC:AC,MATCH(AC202,$AA:$AA,0)+16))</f>
        <v>0</v>
      </c>
      <c r="AD208" s="423"/>
      <c r="AE208" s="422">
        <f>ABS(INDEX(AE:AE,MATCH(AE202,$AA:$AA,0)+14)+INDEX(AE:AE,MATCH(AE202,$AA:$AA,0)+15)+INDEX(AE:AE,MATCH(AE202,$AA:$AA,0)+16))</f>
        <v>0</v>
      </c>
      <c r="AF208" s="423"/>
      <c r="AG208" s="422">
        <f>ABS(INDEX(AG:AG,MATCH(AG202,$AA:$AA,0)+14)+INDEX(AG:AG,MATCH(AG202,$AA:$AA,0)+15)+INDEX(AG:AG,MATCH(AG202,$AA:$AA,0)+16))</f>
        <v>0</v>
      </c>
      <c r="AH208" s="423"/>
      <c r="AI208" s="422">
        <f>ABS(INDEX(AI:AI,MATCH(AI202,$AA:$AA,0)+14)+INDEX(AI:AI,MATCH(AI202,$AA:$AA,0)+15)+INDEX(AI:AI,MATCH(AI202,$AA:$AA,0)+16))</f>
        <v>0</v>
      </c>
      <c r="AJ208" s="423"/>
      <c r="AK208" s="422">
        <f>ABS(INDEX(AK:AK,MATCH(AK202,$AA:$AA,0)+14)+INDEX(AK:AK,MATCH(AK202,$AA:$AA,0)+15)+INDEX(AK:AK,MATCH(AK202,$AA:$AA,0)+16))</f>
        <v>0</v>
      </c>
      <c r="AL208" s="423"/>
      <c r="AM208" s="422">
        <f>ABS(INDEX(AM:AM,MATCH(AM202,$AA:$AA,0)+14)+INDEX(AM:AM,MATCH(AM202,$AA:$AA,0)+15)+INDEX(AM:AM,MATCH(AM202,$AA:$AA,0)+16))</f>
        <v>0</v>
      </c>
      <c r="AN208" s="423"/>
      <c r="AO208" s="422">
        <f>ABS(INDEX(AO:AO,MATCH(AO202,$AA:$AA,0)+14)+INDEX(AO:AO,MATCH(AO202,$AA:$AA,0)+15)+INDEX(AO:AO,MATCH(AO202,$AA:$AA,0)+16))</f>
        <v>0</v>
      </c>
      <c r="AP208" s="423"/>
      <c r="AQ208" s="422">
        <f>ABS(INDEX(AQ:AQ,MATCH(AQ202,$AA:$AA,0)+14)+INDEX(AQ:AQ,MATCH(AQ202,$AA:$AA,0)+15)+INDEX(AQ:AQ,MATCH(AQ202,$AA:$AA,0)+16))</f>
        <v>0</v>
      </c>
      <c r="AR208" s="423"/>
      <c r="AS208" s="422">
        <f>ABS(INDEX(AS:AS,MATCH(AS202,$AA:$AA,0)+14)+INDEX(AS:AS,MATCH(AS202,$AA:$AA,0)+15)+INDEX(AS:AS,MATCH(AS202,$AA:$AA,0)+16))</f>
        <v>0</v>
      </c>
      <c r="AT208" s="423"/>
      <c r="AU208" s="1"/>
      <c r="AV208" s="1"/>
      <c r="AW208" s="83"/>
      <c r="AX208" s="84"/>
      <c r="BA208" s="149"/>
      <c r="BB208" s="150"/>
      <c r="BC208" s="151"/>
      <c r="BQ208" s="153"/>
      <c r="BR208" s="151"/>
      <c r="BV208" s="151"/>
      <c r="BZ208" s="151"/>
    </row>
    <row r="209" spans="1:78" ht="15.9" customHeight="1" x14ac:dyDescent="0.25">
      <c r="B209" s="388" t="str">
        <f t="shared" si="243"/>
        <v>Gesamt</v>
      </c>
      <c r="C209" s="389" t="str">
        <f t="shared" si="243"/>
        <v/>
      </c>
      <c r="D209" s="394">
        <f>IF(AC209=1505,"",AC209)</f>
        <v>0</v>
      </c>
      <c r="E209" s="394" t="str">
        <f>IF(AD209=0,"",AD209)</f>
        <v/>
      </c>
      <c r="F209" s="394">
        <f>IF(AE209=1505,"",AE209)</f>
        <v>0</v>
      </c>
      <c r="G209" s="394" t="str">
        <f>IF(AF209=0,"",AF209)</f>
        <v/>
      </c>
      <c r="H209" s="394">
        <f>IF(AG209=1505,"",AG209)</f>
        <v>0</v>
      </c>
      <c r="I209" s="394" t="str">
        <f>IF(AH209=0,"",AH209)</f>
        <v/>
      </c>
      <c r="J209" s="394">
        <f>IF(AI209=1505,"",AI209)</f>
        <v>0</v>
      </c>
      <c r="K209" s="394" t="str">
        <f>IF(AJ209=0,"",AJ209)</f>
        <v/>
      </c>
      <c r="L209" s="394">
        <f>IF(AK209=1505,"",AK209)</f>
        <v>0</v>
      </c>
      <c r="M209" s="394" t="str">
        <f>IF(AL209=0,"",AL209)</f>
        <v/>
      </c>
      <c r="N209" s="394">
        <f>IF(AM209=1505,"",AM209)</f>
        <v>0</v>
      </c>
      <c r="O209" s="394" t="str">
        <f>IF(AN209=0,"",AN209)</f>
        <v/>
      </c>
      <c r="P209" s="394">
        <f>IF(AO209=1505,"",AO209)</f>
        <v>0</v>
      </c>
      <c r="Q209" s="394" t="str">
        <f>IF(AP209=0,"",AP209)</f>
        <v/>
      </c>
      <c r="R209" s="394">
        <f>IF(AQ209=1505,"",AQ209)</f>
        <v>0</v>
      </c>
      <c r="S209" s="394" t="str">
        <f>IF(AR209=0,"",AR209)</f>
        <v/>
      </c>
      <c r="T209" s="394">
        <f>IF(AS209=1505,"",AS209)</f>
        <v>0</v>
      </c>
      <c r="U209" s="394" t="str">
        <f>IF(AT209=0,"",AT209)</f>
        <v/>
      </c>
      <c r="V209" s="290"/>
      <c r="W209" s="290"/>
      <c r="AA209" s="76" t="s">
        <v>960</v>
      </c>
      <c r="AB209" s="77"/>
      <c r="AC209" s="388">
        <f>SUM(AC205:AC208)</f>
        <v>0</v>
      </c>
      <c r="AD209" s="389"/>
      <c r="AE209" s="388">
        <f>SUM(AE205:AE208)</f>
        <v>0</v>
      </c>
      <c r="AF209" s="389"/>
      <c r="AG209" s="388">
        <f>SUM(AG205:AG208)</f>
        <v>0</v>
      </c>
      <c r="AH209" s="389"/>
      <c r="AI209" s="388">
        <f>SUM(AI205:AI208)</f>
        <v>0</v>
      </c>
      <c r="AJ209" s="389"/>
      <c r="AK209" s="388">
        <f>SUM(AK205:AK208)</f>
        <v>0</v>
      </c>
      <c r="AL209" s="389"/>
      <c r="AM209" s="388">
        <f>SUM(AM205:AM208)</f>
        <v>0</v>
      </c>
      <c r="AN209" s="389"/>
      <c r="AO209" s="388">
        <f>SUM(AO205:AO208)</f>
        <v>0</v>
      </c>
      <c r="AP209" s="389"/>
      <c r="AQ209" s="388">
        <f>SUM(AQ205:AQ208)</f>
        <v>0</v>
      </c>
      <c r="AR209" s="389"/>
      <c r="AS209" s="388">
        <f>SUM(AS205:AS208)</f>
        <v>0</v>
      </c>
      <c r="AT209" s="389"/>
      <c r="AU209" s="69"/>
      <c r="AV209" s="69"/>
      <c r="AW209" s="83"/>
      <c r="AX209" s="84"/>
      <c r="BA209" s="149"/>
      <c r="BB209" s="150"/>
      <c r="BC209" s="151"/>
      <c r="BQ209" s="153"/>
      <c r="BR209" s="151"/>
      <c r="BV209" s="151"/>
      <c r="BZ209" s="151"/>
    </row>
    <row r="210" spans="1:78" ht="10.5" customHeight="1" x14ac:dyDescent="0.25">
      <c r="B210" s="78"/>
      <c r="C210" s="6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AA210" s="78"/>
      <c r="AB210" s="69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83"/>
      <c r="AX210" s="84"/>
      <c r="BA210" s="149"/>
      <c r="BB210" s="150"/>
      <c r="BC210" s="151"/>
      <c r="BQ210" s="153"/>
      <c r="BR210" s="151"/>
      <c r="BV210" s="151"/>
      <c r="BZ210" s="151"/>
    </row>
    <row r="211" spans="1:78" ht="21" customHeight="1" x14ac:dyDescent="0.4">
      <c r="B211" s="28" t="str">
        <f>AA211</f>
        <v>Team-Nr.</v>
      </c>
      <c r="C211" s="29"/>
      <c r="D211" s="28" t="str">
        <f>AC211</f>
        <v>Liga:</v>
      </c>
      <c r="E211" s="31"/>
      <c r="F211" s="390" t="str">
        <f>AE211</f>
        <v>Bayernliga Herren</v>
      </c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2"/>
      <c r="S211" s="33" t="s">
        <v>955</v>
      </c>
      <c r="T211" s="34"/>
      <c r="U211" s="401" t="str">
        <f>AT211</f>
        <v>11.04./12.04.</v>
      </c>
      <c r="V211" s="402"/>
      <c r="W211" s="403"/>
      <c r="X211" s="386"/>
      <c r="Y211" s="387"/>
      <c r="Z211" s="387"/>
      <c r="AA211" s="28" t="s">
        <v>974</v>
      </c>
      <c r="AB211" s="29"/>
      <c r="AC211" s="30" t="s">
        <v>953</v>
      </c>
      <c r="AD211" s="31"/>
      <c r="AE211" s="29" t="str">
        <f>Schlüssel!$C$1</f>
        <v>Bayernliga Herren</v>
      </c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32"/>
      <c r="AR211" s="33" t="s">
        <v>955</v>
      </c>
      <c r="AS211" s="34"/>
      <c r="AT211" s="401" t="str">
        <f>VLOOKUP(AS212,Spielorte!$A$1:$C$6,2)</f>
        <v>11.04./12.04.</v>
      </c>
      <c r="AU211" s="402"/>
      <c r="AV211" s="403"/>
      <c r="AW211" s="83"/>
      <c r="AX211" s="84"/>
      <c r="BA211" s="149" t="s">
        <v>1117</v>
      </c>
      <c r="BB211" s="150" t="s">
        <v>972</v>
      </c>
      <c r="BC211" s="151" t="s">
        <v>991</v>
      </c>
      <c r="BD211" s="152" t="s">
        <v>990</v>
      </c>
      <c r="BE211" s="152" t="s">
        <v>972</v>
      </c>
      <c r="BF211" s="152" t="s">
        <v>992</v>
      </c>
      <c r="BG211" s="152" t="s">
        <v>1028</v>
      </c>
      <c r="BH211" s="152" t="s">
        <v>1118</v>
      </c>
      <c r="BI211" s="152" t="s">
        <v>1119</v>
      </c>
      <c r="BJ211" s="152" t="s">
        <v>1120</v>
      </c>
      <c r="BK211" s="152" t="s">
        <v>1121</v>
      </c>
      <c r="BL211" s="152" t="s">
        <v>1122</v>
      </c>
      <c r="BM211" s="152" t="s">
        <v>1129</v>
      </c>
      <c r="BN211" s="152" t="s">
        <v>1130</v>
      </c>
      <c r="BO211" s="152" t="s">
        <v>1131</v>
      </c>
      <c r="BP211" s="152" t="s">
        <v>1132</v>
      </c>
      <c r="BQ211" s="153" t="s">
        <v>1123</v>
      </c>
      <c r="BR211" s="151" t="s">
        <v>993</v>
      </c>
      <c r="BS211" s="152" t="s">
        <v>1124</v>
      </c>
      <c r="BT211" s="152" t="s">
        <v>1125</v>
      </c>
      <c r="BU211" s="152" t="s">
        <v>991</v>
      </c>
      <c r="BV211" s="151" t="s">
        <v>993</v>
      </c>
      <c r="BW211" s="153" t="s">
        <v>1126</v>
      </c>
      <c r="BX211" s="152" t="s">
        <v>1127</v>
      </c>
      <c r="BY211" s="152" t="s">
        <v>1128</v>
      </c>
      <c r="BZ211" s="151" t="s">
        <v>993</v>
      </c>
    </row>
    <row r="212" spans="1:78" ht="17.25" customHeight="1" thickBot="1" x14ac:dyDescent="0.45">
      <c r="B212" s="37">
        <f>AA212</f>
        <v>8</v>
      </c>
      <c r="D212" s="30" t="s">
        <v>954</v>
      </c>
      <c r="E212" s="38"/>
      <c r="F212" s="400" t="str">
        <f>AE212</f>
        <v>Unterföhring Dreambowl Palace</v>
      </c>
      <c r="G212" s="400"/>
      <c r="H212" s="400"/>
      <c r="I212" s="400"/>
      <c r="J212" s="400"/>
      <c r="K212" s="400"/>
      <c r="L212" s="400"/>
      <c r="M212" s="400"/>
      <c r="N212" s="400"/>
      <c r="O212" s="400"/>
      <c r="P212" s="39"/>
      <c r="Q212" s="39"/>
      <c r="S212" s="33" t="s">
        <v>952</v>
      </c>
      <c r="T212" s="40">
        <f>AS212</f>
        <v>6</v>
      </c>
      <c r="U212" s="34"/>
      <c r="V212" s="34"/>
      <c r="Z212" s="36"/>
      <c r="AA212" s="37">
        <v>8</v>
      </c>
      <c r="AC212" s="30" t="s">
        <v>954</v>
      </c>
      <c r="AD212" s="38"/>
      <c r="AE212" s="85" t="str">
        <f>VLOOKUP(AS212,Spielorte!$A$1:$C$6,3)</f>
        <v>Unterföhring Dreambowl Palace</v>
      </c>
      <c r="AF212" s="85"/>
      <c r="AG212" s="85"/>
      <c r="AH212" s="85"/>
      <c r="AI212" s="85"/>
      <c r="AJ212" s="85"/>
      <c r="AK212" s="85"/>
      <c r="AL212" s="85"/>
      <c r="AM212" s="85"/>
      <c r="AN212" s="85"/>
      <c r="AO212" s="39"/>
      <c r="AP212" s="39"/>
      <c r="AR212" s="33" t="s">
        <v>952</v>
      </c>
      <c r="AS212" s="40">
        <v>6</v>
      </c>
      <c r="AT212" s="34"/>
      <c r="AU212" s="34"/>
      <c r="AW212" s="83"/>
      <c r="AX212" s="84"/>
      <c r="BA212" s="149"/>
      <c r="BB212" s="150"/>
      <c r="BC212" s="151"/>
      <c r="BQ212" s="153"/>
      <c r="BR212" s="151"/>
      <c r="BV212" s="151"/>
      <c r="BW212" s="153"/>
      <c r="BZ212" s="151"/>
    </row>
    <row r="213" spans="1:78" ht="15.75" customHeight="1" thickBot="1" x14ac:dyDescent="0.3">
      <c r="B213" s="41" t="str">
        <f>VLOOKUP(B212,Schlüssel!$A$5:$B$14,2)</f>
        <v>Schanzer Ingolstadt 1</v>
      </c>
      <c r="C213" s="42"/>
      <c r="D213" s="43"/>
      <c r="E213" s="44"/>
      <c r="F213" s="45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AA213" s="41" t="str">
        <f>VLOOKUP(AA212,Schlüssel!$A$5:$B$14,2)</f>
        <v>Schanzer Ingolstadt 1</v>
      </c>
      <c r="AB213" s="42"/>
      <c r="AC213" s="43"/>
      <c r="AD213" s="44"/>
      <c r="AE213" s="45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W213" s="83"/>
      <c r="AX213" s="84"/>
      <c r="BA213" s="149"/>
      <c r="BB213" s="150"/>
      <c r="BC213" s="151"/>
      <c r="BQ213" s="153"/>
      <c r="BR213" s="151"/>
      <c r="BV213" s="151"/>
      <c r="BW213" s="153"/>
      <c r="BZ213" s="151"/>
    </row>
    <row r="214" spans="1:78" ht="13.8" thickBot="1" x14ac:dyDescent="0.3">
      <c r="A214" s="4"/>
      <c r="B214" s="28"/>
      <c r="C214" s="47"/>
      <c r="D214" s="48" t="s">
        <v>10</v>
      </c>
      <c r="E214" s="28">
        <f>VLOOKUP($B$2,Schlüssel!$A$5:$DZ$14,13)</f>
        <v>7</v>
      </c>
      <c r="F214" s="49" t="s">
        <v>10</v>
      </c>
      <c r="G214" s="28">
        <f>VLOOKUP($B$2,Schlüssel!$A$5:$DZ$14,14)</f>
        <v>6</v>
      </c>
      <c r="H214" s="49" t="s">
        <v>10</v>
      </c>
      <c r="I214" s="28">
        <f>VLOOKUP($B$2,Schlüssel!$A$5:$DZ$14,15)</f>
        <v>9</v>
      </c>
      <c r="J214" s="49" t="s">
        <v>10</v>
      </c>
      <c r="K214" s="28">
        <f>VLOOKUP($B$2,Schlüssel!$A$5:$DZ$14,16)</f>
        <v>11</v>
      </c>
      <c r="L214" s="49" t="s">
        <v>10</v>
      </c>
      <c r="M214" s="28">
        <f>VLOOKUP($B$2,Schlüssel!$A$5:$DZ$14,17)</f>
        <v>3</v>
      </c>
      <c r="N214" s="49" t="s">
        <v>10</v>
      </c>
      <c r="O214" s="28">
        <f>VLOOKUP($B$2,Schlüssel!$A$5:$DZ$14,18)</f>
        <v>5</v>
      </c>
      <c r="P214" s="49" t="s">
        <v>10</v>
      </c>
      <c r="Q214" s="28">
        <f>VLOOKUP($B$2,Schlüssel!$A$5:$DZ$14,19)</f>
        <v>12</v>
      </c>
      <c r="R214" s="49" t="s">
        <v>10</v>
      </c>
      <c r="S214" s="28">
        <f>VLOOKUP($B$2,Schlüssel!$A$5:$DZ$14,20)</f>
        <v>10</v>
      </c>
      <c r="T214" s="49" t="s">
        <v>10</v>
      </c>
      <c r="U214" s="28">
        <f>VLOOKUP($B$2,Schlüssel!$A$5:$DZ$14,21)</f>
        <v>4</v>
      </c>
      <c r="Z214" s="2"/>
      <c r="AA214" s="28"/>
      <c r="AB214" s="47"/>
      <c r="AC214" s="48" t="s">
        <v>10</v>
      </c>
      <c r="AD214" s="28">
        <f>VLOOKUP(AA212,Schlüssel!$A$5:$DZ$14,113)</f>
        <v>12</v>
      </c>
      <c r="AE214" s="49" t="s">
        <v>10</v>
      </c>
      <c r="AF214" s="28">
        <f>VLOOKUP(AA212,Schlüssel!$A$5:$DZ$14,114)</f>
        <v>19</v>
      </c>
      <c r="AG214" s="49" t="s">
        <v>10</v>
      </c>
      <c r="AH214" s="28">
        <f>VLOOKUP(AA212,Schlüssel!$A$5:$DZ$14,115)</f>
        <v>18</v>
      </c>
      <c r="AI214" s="49" t="s">
        <v>10</v>
      </c>
      <c r="AJ214" s="28">
        <f>VLOOKUP(AA212,Schlüssel!$A$5:$DZ$14,116)</f>
        <v>11</v>
      </c>
      <c r="AK214" s="49" t="s">
        <v>10</v>
      </c>
      <c r="AL214" s="28">
        <f>VLOOKUP(AA212,Schlüssel!$A$5:$DZ$14,117)</f>
        <v>15</v>
      </c>
      <c r="AM214" s="49" t="s">
        <v>10</v>
      </c>
      <c r="AN214" s="28">
        <f>VLOOKUP(AA212,Schlüssel!$A$5:$DZ$14,118)</f>
        <v>14</v>
      </c>
      <c r="AO214" s="49" t="s">
        <v>10</v>
      </c>
      <c r="AP214" s="28">
        <f>VLOOKUP(AA212,Schlüssel!$A$5:$DZ$14,119)</f>
        <v>20</v>
      </c>
      <c r="AQ214" s="49" t="s">
        <v>10</v>
      </c>
      <c r="AR214" s="28">
        <f>VLOOKUP(AA212,Schlüssel!$A$5:$DZ$14,120)</f>
        <v>17</v>
      </c>
      <c r="AS214" s="49" t="s">
        <v>10</v>
      </c>
      <c r="AT214" s="28">
        <f>VLOOKUP(AA212,Schlüssel!$A$5:$DZ$14,121)</f>
        <v>13</v>
      </c>
      <c r="AW214" s="83"/>
      <c r="AX214" s="84"/>
      <c r="BA214" s="149"/>
      <c r="BB214" s="150"/>
      <c r="BC214" s="151"/>
      <c r="BQ214" s="153"/>
      <c r="BR214" s="151"/>
      <c r="BV214" s="151"/>
      <c r="BW214" s="153"/>
      <c r="BZ214" s="151"/>
    </row>
    <row r="215" spans="1:78" ht="20.25" customHeight="1" x14ac:dyDescent="0.25">
      <c r="B215" s="50" t="s">
        <v>1</v>
      </c>
      <c r="C215" s="51"/>
      <c r="D215" s="388" t="s">
        <v>961</v>
      </c>
      <c r="E215" s="389"/>
      <c r="F215" s="388" t="s">
        <v>962</v>
      </c>
      <c r="G215" s="389"/>
      <c r="H215" s="388" t="s">
        <v>963</v>
      </c>
      <c r="I215" s="389"/>
      <c r="J215" s="388" t="s">
        <v>964</v>
      </c>
      <c r="K215" s="389"/>
      <c r="L215" s="388" t="s">
        <v>965</v>
      </c>
      <c r="M215" s="389"/>
      <c r="N215" s="388" t="s">
        <v>966</v>
      </c>
      <c r="O215" s="389"/>
      <c r="P215" s="388" t="s">
        <v>967</v>
      </c>
      <c r="Q215" s="389"/>
      <c r="R215" s="388" t="s">
        <v>968</v>
      </c>
      <c r="S215" s="389"/>
      <c r="T215" s="388" t="s">
        <v>969</v>
      </c>
      <c r="U215" s="389"/>
      <c r="V215" s="416" t="s">
        <v>960</v>
      </c>
      <c r="W215" s="417"/>
      <c r="AA215" s="50" t="s">
        <v>1</v>
      </c>
      <c r="AB215" s="51"/>
      <c r="AC215" s="76" t="s">
        <v>961</v>
      </c>
      <c r="AD215" s="77"/>
      <c r="AE215" s="76" t="s">
        <v>962</v>
      </c>
      <c r="AF215" s="77"/>
      <c r="AG215" s="76" t="s">
        <v>963</v>
      </c>
      <c r="AH215" s="77"/>
      <c r="AI215" s="76" t="s">
        <v>964</v>
      </c>
      <c r="AJ215" s="77"/>
      <c r="AK215" s="76" t="s">
        <v>965</v>
      </c>
      <c r="AL215" s="77"/>
      <c r="AM215" s="76" t="s">
        <v>966</v>
      </c>
      <c r="AN215" s="77"/>
      <c r="AO215" s="76" t="s">
        <v>967</v>
      </c>
      <c r="AP215" s="77"/>
      <c r="AQ215" s="76" t="s">
        <v>968</v>
      </c>
      <c r="AR215" s="77"/>
      <c r="AS215" s="76" t="s">
        <v>969</v>
      </c>
      <c r="AT215" s="86"/>
      <c r="AU215" s="87" t="s">
        <v>960</v>
      </c>
      <c r="AV215" s="88"/>
      <c r="AW215" s="83"/>
      <c r="AX215" s="84"/>
      <c r="BA215" s="149"/>
      <c r="BB215" s="150"/>
      <c r="BC215" s="151"/>
      <c r="BQ215" s="153"/>
      <c r="BR215" s="151"/>
      <c r="BV215" s="151"/>
      <c r="BZ215" s="151"/>
    </row>
    <row r="216" spans="1:78" ht="15" customHeight="1" thickBot="1" x14ac:dyDescent="0.3">
      <c r="B216" s="52" t="s">
        <v>970</v>
      </c>
      <c r="C216" s="53" t="s">
        <v>971</v>
      </c>
      <c r="D216" s="54" t="s">
        <v>972</v>
      </c>
      <c r="E216" s="54" t="s">
        <v>973</v>
      </c>
      <c r="F216" s="54" t="s">
        <v>972</v>
      </c>
      <c r="G216" s="54" t="s">
        <v>973</v>
      </c>
      <c r="H216" s="54" t="s">
        <v>972</v>
      </c>
      <c r="I216" s="54" t="s">
        <v>973</v>
      </c>
      <c r="J216" s="54" t="s">
        <v>972</v>
      </c>
      <c r="K216" s="54" t="s">
        <v>973</v>
      </c>
      <c r="L216" s="54" t="s">
        <v>972</v>
      </c>
      <c r="M216" s="54" t="s">
        <v>973</v>
      </c>
      <c r="N216" s="54" t="s">
        <v>972</v>
      </c>
      <c r="O216" s="54" t="s">
        <v>973</v>
      </c>
      <c r="P216" s="54" t="s">
        <v>972</v>
      </c>
      <c r="Q216" s="54" t="s">
        <v>973</v>
      </c>
      <c r="R216" s="54" t="s">
        <v>972</v>
      </c>
      <c r="S216" s="54" t="s">
        <v>973</v>
      </c>
      <c r="T216" s="54" t="s">
        <v>972</v>
      </c>
      <c r="U216" s="54" t="s">
        <v>973</v>
      </c>
      <c r="V216" s="54" t="s">
        <v>972</v>
      </c>
      <c r="W216" s="55" t="s">
        <v>973</v>
      </c>
      <c r="AA216" s="52" t="s">
        <v>970</v>
      </c>
      <c r="AB216" s="53" t="s">
        <v>971</v>
      </c>
      <c r="AC216" s="54" t="s">
        <v>972</v>
      </c>
      <c r="AD216" s="54" t="s">
        <v>973</v>
      </c>
      <c r="AE216" s="54" t="s">
        <v>972</v>
      </c>
      <c r="AF216" s="54" t="s">
        <v>973</v>
      </c>
      <c r="AG216" s="54" t="s">
        <v>972</v>
      </c>
      <c r="AH216" s="54" t="s">
        <v>973</v>
      </c>
      <c r="AI216" s="54" t="s">
        <v>972</v>
      </c>
      <c r="AJ216" s="54" t="s">
        <v>973</v>
      </c>
      <c r="AK216" s="54" t="s">
        <v>972</v>
      </c>
      <c r="AL216" s="54" t="s">
        <v>973</v>
      </c>
      <c r="AM216" s="54" t="s">
        <v>972</v>
      </c>
      <c r="AN216" s="54" t="s">
        <v>973</v>
      </c>
      <c r="AO216" s="54" t="s">
        <v>972</v>
      </c>
      <c r="AP216" s="54" t="s">
        <v>973</v>
      </c>
      <c r="AQ216" s="54" t="s">
        <v>972</v>
      </c>
      <c r="AR216" s="54" t="s">
        <v>973</v>
      </c>
      <c r="AS216" s="54" t="s">
        <v>972</v>
      </c>
      <c r="AT216" s="89" t="s">
        <v>973</v>
      </c>
      <c r="AU216" s="52" t="s">
        <v>972</v>
      </c>
      <c r="AV216" s="55" t="s">
        <v>973</v>
      </c>
      <c r="AW216" s="83"/>
      <c r="AX216" s="84"/>
      <c r="BA216" s="149"/>
      <c r="BB216" s="150"/>
      <c r="BC216" s="151"/>
      <c r="BQ216" s="153"/>
      <c r="BR216" s="151"/>
      <c r="BV216" s="151"/>
      <c r="BZ216" s="151"/>
    </row>
    <row r="217" spans="1:78" ht="17.100000000000001" customHeight="1" x14ac:dyDescent="0.25">
      <c r="A217" s="413" t="s">
        <v>0</v>
      </c>
      <c r="B217" s="56" t="str">
        <f>IF(AA217=0,"",AA217)</f>
        <v/>
      </c>
      <c r="C217" s="57" t="str">
        <f>IF(AB217=0,"",AB217)</f>
        <v/>
      </c>
      <c r="D217" s="58" t="str">
        <f>IF(AC217=0,"",AC217)</f>
        <v/>
      </c>
      <c r="E217" s="397">
        <f>IF(AD217="","",AD217)</f>
        <v>0</v>
      </c>
      <c r="F217" s="58" t="str">
        <f t="shared" ref="F217:F230" si="244">IF(AE217=0,"",AE217)</f>
        <v/>
      </c>
      <c r="G217" s="397">
        <f>IF(AF217="","",AF217)</f>
        <v>0</v>
      </c>
      <c r="H217" s="58" t="str">
        <f t="shared" ref="H217:H230" si="245">IF(AG217=0,"",AG217)</f>
        <v/>
      </c>
      <c r="I217" s="397">
        <f>IF(AH217="","",AH217)</f>
        <v>0</v>
      </c>
      <c r="J217" s="58" t="str">
        <f t="shared" ref="J217:J230" si="246">IF(AI217=0,"",AI217)</f>
        <v/>
      </c>
      <c r="K217" s="397">
        <f>IF(AJ217="","",AJ217)</f>
        <v>0</v>
      </c>
      <c r="L217" s="58" t="str">
        <f t="shared" ref="L217:L230" si="247">IF(AK217=0,"",AK217)</f>
        <v/>
      </c>
      <c r="M217" s="397">
        <f>IF(AL217="","",AL217)</f>
        <v>0</v>
      </c>
      <c r="N217" s="58" t="str">
        <f>IF(AM217=0,"",AM217)</f>
        <v/>
      </c>
      <c r="O217" s="397">
        <f>IF(AN217="","",AN217)</f>
        <v>0</v>
      </c>
      <c r="P217" s="58" t="str">
        <f t="shared" ref="P217:P230" si="248">IF(AO217=0,"",AO217)</f>
        <v/>
      </c>
      <c r="Q217" s="397">
        <f>IF(AP217="","",AP217)</f>
        <v>0</v>
      </c>
      <c r="R217" s="58" t="str">
        <f t="shared" ref="R217:R230" si="249">IF(AQ217=0,"",AQ217)</f>
        <v/>
      </c>
      <c r="S217" s="397">
        <f>IF(AR217="","",AR217)</f>
        <v>0</v>
      </c>
      <c r="T217" s="58" t="str">
        <f t="shared" ref="T217:T230" si="250">IF(AS217=0,"",AS217)</f>
        <v/>
      </c>
      <c r="U217" s="397">
        <f>IF(AT217="","",AT217)</f>
        <v>0</v>
      </c>
      <c r="V217" s="58" t="str">
        <f t="shared" ref="V217:V230" si="251">IF(AU217=0,"",AU217)</f>
        <v/>
      </c>
      <c r="W217" s="397">
        <f>IF(AV217="","",AV217)</f>
        <v>0</v>
      </c>
      <c r="Z217" s="405" t="s">
        <v>0</v>
      </c>
      <c r="AA217" s="272" t="str">
        <f>IF(AB217=0,"",_xlfn.CONCAT(VLOOKUP(AB217,Starter!A:C,2,0)))</f>
        <v/>
      </c>
      <c r="AB217" s="81"/>
      <c r="AC217" s="129"/>
      <c r="AD217" s="163">
        <f>IF(SUM(AC217:AC219)+AC235=0,0,IF(SUM(ABS(AC217),ABS(AC218),ABS(AC219))=AC235,0.5,IF(SUM(ABS(AC217),ABS(AC218),ABS(AC219))&gt;AC235,1,0)))</f>
        <v>0</v>
      </c>
      <c r="AE217" s="132"/>
      <c r="AF217" s="91">
        <f>IF(SUM(AE217:AE219)+AE235=0,0,IF(SUM(ABS(AE217),ABS(AE218),ABS(AE219))=AE235,0.5,IF(SUM(ABS(AE217),ABS(AE218),ABS(AE219))&gt;AE235,1,0)))</f>
        <v>0</v>
      </c>
      <c r="AG217" s="129"/>
      <c r="AH217" s="91">
        <f>IF(SUM(AG217:AG219)+AG235=0,0,IF(SUM(ABS(AG217),ABS(AG218),ABS(AG219))=AG235,0.5,IF(SUM(ABS(AG217),ABS(AG218),ABS(AG219))&gt;AG235,1,0)))</f>
        <v>0</v>
      </c>
      <c r="AI217" s="129"/>
      <c r="AJ217" s="91">
        <f>IF(SUM(AI217:AI219)+AI235=0,0,IF(SUM(ABS(AI217),ABS(AI218),ABS(AI219))=AI235,0.5,IF(SUM(ABS(AI217),ABS(AI218),ABS(AI219))&gt;AI235,1,0)))</f>
        <v>0</v>
      </c>
      <c r="AK217" s="129"/>
      <c r="AL217" s="91">
        <f>IF(SUM(AK217:AK219)+AK235=0,0,IF(SUM(ABS(AK217),ABS(AK218),ABS(AK219))=AK235,0.5,IF(SUM(ABS(AK217),ABS(AK218),ABS(AK219))&gt;AK235,1,0)))</f>
        <v>0</v>
      </c>
      <c r="AM217" s="129"/>
      <c r="AN217" s="91">
        <f>IF(SUM(AM217:AM219)+AM235=0,0,IF(SUM(ABS(AM217),ABS(AM218),ABS(AM219))=AM235,0.5,IF(SUM(ABS(AM217),ABS(AM218),ABS(AM219))&gt;AM235,1,0)))</f>
        <v>0</v>
      </c>
      <c r="AO217" s="129"/>
      <c r="AP217" s="91">
        <f>IF(SUM(AO217:AO219)+AO235=0,0,IF(SUM(ABS(AO217),ABS(AO218),ABS(AO219))=AO235,0.5,IF(SUM(ABS(AO217),ABS(AO218),ABS(AO219))&gt;AO235,1,0)))</f>
        <v>0</v>
      </c>
      <c r="AQ217" s="129"/>
      <c r="AR217" s="91">
        <f>IF(SUM(AQ217:AQ219)+AQ235=0,0,IF(SUM(ABS(AQ217),ABS(AQ218),ABS(AQ219))=AQ235,0.5,IF(SUM(ABS(AQ217),ABS(AQ218),ABS(AQ219))&gt;AQ235,1,0)))</f>
        <v>0</v>
      </c>
      <c r="AS217" s="129"/>
      <c r="AT217" s="91">
        <f>IF(SUM(AS217:AS219)+AS235=0,0,IF(SUM(ABS(AS217),ABS(AS218),ABS(AS219))=AS235,0.5,IF(SUM(ABS(AS217),ABS(AS218),ABS(AS219))&gt;AS235,1,0)))</f>
        <v>0</v>
      </c>
      <c r="AU217" s="92">
        <f t="shared" ref="AU217:AU228" si="252">ABS(SUM(AC217:AC217))+ABS(SUM(AE217:AE217))+ABS(SUM(AG217:AG217))+ABS(SUM(AI217:AI217))+ABS(SUM(AK217:AK217))+ABS(SUM(AM217:AM217))+ABS(SUM(AO217:AO217))+ABS(SUM(AQ217:AQ217))+ABS(SUM(AS217:AS217))</f>
        <v>0</v>
      </c>
      <c r="AV217" s="93">
        <f>SUM(AD217+AF217+AH217+AJ217+AL217+AN217+AP217+AR217+AT217)</f>
        <v>0</v>
      </c>
      <c r="AW217" s="83"/>
      <c r="AX217" s="84"/>
      <c r="AZ217" s="47"/>
      <c r="BA217" s="149"/>
      <c r="BB217" s="150"/>
      <c r="BC217" s="151"/>
      <c r="BD217" s="154">
        <f>+AB217</f>
        <v>0</v>
      </c>
      <c r="BE217" s="150">
        <f>+AU217</f>
        <v>0</v>
      </c>
      <c r="BF217" s="152">
        <f>COUNT(BH217:BP217)</f>
        <v>0</v>
      </c>
      <c r="BG217" s="152">
        <f>COUNTIF(BH217:BP217,"&gt;0")</f>
        <v>0</v>
      </c>
      <c r="BH217" s="152" t="str">
        <f t="shared" ref="BH217:BH228" si="253">IF(AC217=0,"",AC217)</f>
        <v/>
      </c>
      <c r="BI217" s="152" t="str">
        <f t="shared" ref="BI217:BI228" si="254">IF(AE217=0,"",AE217)</f>
        <v/>
      </c>
      <c r="BJ217" s="152" t="str">
        <f t="shared" ref="BJ217:BJ228" si="255">IF(AG217=0,"",AG217)</f>
        <v/>
      </c>
      <c r="BK217" s="152" t="str">
        <f t="shared" ref="BK217:BK228" si="256">IF(AI217=0,"",AI217)</f>
        <v/>
      </c>
      <c r="BL217" s="152" t="str">
        <f t="shared" ref="BL217:BL228" si="257">IF(AK217=0,"",AK217)</f>
        <v/>
      </c>
      <c r="BM217" s="152" t="str">
        <f t="shared" ref="BM217:BM228" si="258">IF(AM217=0,"",AM217)</f>
        <v/>
      </c>
      <c r="BN217" s="152" t="str">
        <f t="shared" ref="BN217:BN228" si="259">IF(AO217=0,"",AO217)</f>
        <v/>
      </c>
      <c r="BO217" s="152" t="str">
        <f t="shared" ref="BO217:BO228" si="260">IF(AQ217=0,"",AQ217)</f>
        <v/>
      </c>
      <c r="BP217" s="152" t="str">
        <f t="shared" ref="BP217:BP228" si="261">IF(AS217=0,"",AS217)</f>
        <v/>
      </c>
      <c r="BQ217" s="153"/>
      <c r="BR217" s="151"/>
      <c r="BS217" s="152">
        <f>MAX(BH217:BP217)</f>
        <v>0</v>
      </c>
      <c r="BT217" s="152">
        <f>IF(BS217&lt;MAX(BS:BS),0,BS217+ROW()/1000000000)</f>
        <v>2.17E-7</v>
      </c>
      <c r="BU217" s="152" t="str">
        <f>+AA213</f>
        <v>Schanzer Ingolstadt 1</v>
      </c>
      <c r="BV217" s="151">
        <f>RANK(BT217,BT:BT)</f>
        <v>36</v>
      </c>
      <c r="BW217" s="152">
        <f>SUMIF(BH217:BP217,"&gt;0")</f>
        <v>0</v>
      </c>
      <c r="BX217" s="152">
        <f>IF(COUNTIF(BH217:BP217,"&gt;0")&lt;Spielorte!$A$23,0,BE217/Spielorte!$A$23)</f>
        <v>0</v>
      </c>
      <c r="BY217" s="152">
        <f>IF(BX217&lt;MAX(BX:BX),0,BX217+ROW()/1000000000)</f>
        <v>2.17E-7</v>
      </c>
      <c r="BZ217" s="151">
        <f t="shared" ref="BZ217:BZ228" si="262">IF(BY217=0,0,RANK(BY217,BY:BY))</f>
        <v>36</v>
      </c>
    </row>
    <row r="218" spans="1:78" ht="17.100000000000001" customHeight="1" x14ac:dyDescent="0.25">
      <c r="A218" s="414"/>
      <c r="B218" s="59" t="str">
        <f t="shared" ref="B218:D230" si="263">IF(AA218=0,"",AA218)</f>
        <v/>
      </c>
      <c r="C218" s="60" t="str">
        <f t="shared" si="263"/>
        <v/>
      </c>
      <c r="D218" s="61" t="str">
        <f t="shared" si="263"/>
        <v/>
      </c>
      <c r="E218" s="398"/>
      <c r="F218" s="61" t="str">
        <f t="shared" si="244"/>
        <v/>
      </c>
      <c r="G218" s="398"/>
      <c r="H218" s="61" t="str">
        <f t="shared" si="245"/>
        <v/>
      </c>
      <c r="I218" s="398"/>
      <c r="J218" s="61" t="str">
        <f t="shared" si="246"/>
        <v/>
      </c>
      <c r="K218" s="398"/>
      <c r="L218" s="61" t="str">
        <f t="shared" si="247"/>
        <v/>
      </c>
      <c r="M218" s="398"/>
      <c r="N218" s="61" t="str">
        <f t="shared" ref="N218:N230" si="264">IF(AM218=0,"",AM218)</f>
        <v/>
      </c>
      <c r="O218" s="398"/>
      <c r="P218" s="61" t="str">
        <f t="shared" si="248"/>
        <v/>
      </c>
      <c r="Q218" s="398"/>
      <c r="R218" s="61" t="str">
        <f t="shared" si="249"/>
        <v/>
      </c>
      <c r="S218" s="398"/>
      <c r="T218" s="61" t="str">
        <f t="shared" si="250"/>
        <v/>
      </c>
      <c r="U218" s="398"/>
      <c r="V218" s="61" t="str">
        <f t="shared" si="251"/>
        <v/>
      </c>
      <c r="W218" s="398"/>
      <c r="Z218" s="406"/>
      <c r="AA218" s="90" t="str">
        <f>IF(AB218=0,"",_xlfn.CONCAT(VLOOKUP(AB218,Starter!A:C,2,0)))</f>
        <v/>
      </c>
      <c r="AB218" s="80"/>
      <c r="AC218" s="130"/>
      <c r="AD218" s="94"/>
      <c r="AE218" s="130"/>
      <c r="AF218" s="94"/>
      <c r="AG218" s="130"/>
      <c r="AH218" s="94"/>
      <c r="AI218" s="130"/>
      <c r="AJ218" s="94"/>
      <c r="AK218" s="130"/>
      <c r="AL218" s="94"/>
      <c r="AM218" s="130"/>
      <c r="AN218" s="94"/>
      <c r="AO218" s="130"/>
      <c r="AP218" s="94"/>
      <c r="AQ218" s="130"/>
      <c r="AR218" s="94"/>
      <c r="AS218" s="130"/>
      <c r="AT218" s="94"/>
      <c r="AU218" s="95">
        <f t="shared" si="252"/>
        <v>0</v>
      </c>
      <c r="AV218" s="96"/>
      <c r="AW218" s="83"/>
      <c r="AX218" s="84"/>
      <c r="AZ218" s="47"/>
      <c r="BA218" s="149"/>
      <c r="BB218" s="150"/>
      <c r="BC218" s="151"/>
      <c r="BD218" s="154">
        <f t="shared" ref="BD218:BD228" si="265">+AB218</f>
        <v>0</v>
      </c>
      <c r="BE218" s="150">
        <f t="shared" ref="BE218:BE228" si="266">+AU218</f>
        <v>0</v>
      </c>
      <c r="BF218" s="152">
        <f t="shared" ref="BF218:BF228" si="267">COUNT(BH218:BP218)</f>
        <v>0</v>
      </c>
      <c r="BG218" s="152">
        <f t="shared" ref="BG218:BG228" si="268">COUNTIF(BH218:BP218,"&gt;0")</f>
        <v>0</v>
      </c>
      <c r="BH218" s="152" t="str">
        <f t="shared" si="253"/>
        <v/>
      </c>
      <c r="BI218" s="152" t="str">
        <f t="shared" si="254"/>
        <v/>
      </c>
      <c r="BJ218" s="152" t="str">
        <f t="shared" si="255"/>
        <v/>
      </c>
      <c r="BK218" s="152" t="str">
        <f t="shared" si="256"/>
        <v/>
      </c>
      <c r="BL218" s="152" t="str">
        <f t="shared" si="257"/>
        <v/>
      </c>
      <c r="BM218" s="152" t="str">
        <f t="shared" si="258"/>
        <v/>
      </c>
      <c r="BN218" s="152" t="str">
        <f t="shared" si="259"/>
        <v/>
      </c>
      <c r="BO218" s="152" t="str">
        <f t="shared" si="260"/>
        <v/>
      </c>
      <c r="BP218" s="152" t="str">
        <f t="shared" si="261"/>
        <v/>
      </c>
      <c r="BQ218" s="153"/>
      <c r="BR218" s="151"/>
      <c r="BS218" s="152">
        <f t="shared" ref="BS218:BS228" si="269">MAX(BH218:BP218)</f>
        <v>0</v>
      </c>
      <c r="BT218" s="152">
        <f t="shared" ref="BT218:BT228" si="270">IF(BS218&lt;MAX(BS:BS),0,BS218+ROW()/1000000000)</f>
        <v>2.1799999999999999E-7</v>
      </c>
      <c r="BU218" s="152" t="str">
        <f t="shared" ref="BU218:BU228" si="271">+BU217</f>
        <v>Schanzer Ingolstadt 1</v>
      </c>
      <c r="BV218" s="151">
        <f t="shared" ref="BV218:BV228" si="272">RANK(BT218,BT:BT)</f>
        <v>35</v>
      </c>
      <c r="BW218" s="152">
        <f t="shared" ref="BW218:BW228" si="273">SUMIF(BH218:BP218,"&gt;0")</f>
        <v>0</v>
      </c>
      <c r="BX218" s="152">
        <f>IF(COUNTIF(BH218:BP218,"&gt;0")&lt;Spielorte!$A$23,0,BE218/Spielorte!$A$23)</f>
        <v>0</v>
      </c>
      <c r="BY218" s="152">
        <f t="shared" ref="BY218:BY228" si="274">IF(BX218&lt;MAX(BX:BX),0,BX218+ROW()/1000000000)</f>
        <v>2.1799999999999999E-7</v>
      </c>
      <c r="BZ218" s="151">
        <f t="shared" si="262"/>
        <v>35</v>
      </c>
    </row>
    <row r="219" spans="1:78" ht="17.100000000000001" customHeight="1" thickBot="1" x14ac:dyDescent="0.3">
      <c r="A219" s="415"/>
      <c r="B219" s="62" t="str">
        <f t="shared" si="263"/>
        <v/>
      </c>
      <c r="C219" s="63" t="str">
        <f t="shared" si="263"/>
        <v/>
      </c>
      <c r="D219" s="52" t="str">
        <f t="shared" si="263"/>
        <v/>
      </c>
      <c r="E219" s="399"/>
      <c r="F219" s="52" t="str">
        <f t="shared" si="244"/>
        <v/>
      </c>
      <c r="G219" s="399"/>
      <c r="H219" s="52" t="str">
        <f t="shared" si="245"/>
        <v/>
      </c>
      <c r="I219" s="399"/>
      <c r="J219" s="52" t="str">
        <f t="shared" si="246"/>
        <v/>
      </c>
      <c r="K219" s="399"/>
      <c r="L219" s="52" t="str">
        <f t="shared" si="247"/>
        <v/>
      </c>
      <c r="M219" s="399"/>
      <c r="N219" s="52" t="str">
        <f t="shared" si="264"/>
        <v/>
      </c>
      <c r="O219" s="399"/>
      <c r="P219" s="52" t="str">
        <f t="shared" si="248"/>
        <v/>
      </c>
      <c r="Q219" s="399"/>
      <c r="R219" s="52" t="str">
        <f t="shared" si="249"/>
        <v/>
      </c>
      <c r="S219" s="399"/>
      <c r="T219" s="52" t="str">
        <f t="shared" si="250"/>
        <v/>
      </c>
      <c r="U219" s="399"/>
      <c r="V219" s="52" t="str">
        <f t="shared" si="251"/>
        <v/>
      </c>
      <c r="W219" s="399"/>
      <c r="Z219" s="407"/>
      <c r="AA219" s="99" t="str">
        <f>IF(AB219=0,"",_xlfn.CONCAT(VLOOKUP(AB219,Starter!A:C,2,0)))</f>
        <v/>
      </c>
      <c r="AB219" s="82"/>
      <c r="AC219" s="131"/>
      <c r="AD219" s="94"/>
      <c r="AE219" s="131"/>
      <c r="AF219" s="94"/>
      <c r="AG219" s="131"/>
      <c r="AH219" s="94"/>
      <c r="AI219" s="131"/>
      <c r="AJ219" s="94"/>
      <c r="AK219" s="131"/>
      <c r="AL219" s="94"/>
      <c r="AM219" s="131"/>
      <c r="AN219" s="94"/>
      <c r="AO219" s="131"/>
      <c r="AP219" s="94"/>
      <c r="AQ219" s="131"/>
      <c r="AR219" s="94"/>
      <c r="AS219" s="131"/>
      <c r="AT219" s="94"/>
      <c r="AU219" s="97">
        <f t="shared" si="252"/>
        <v>0</v>
      </c>
      <c r="AV219" s="98"/>
      <c r="AW219" s="83"/>
      <c r="AX219" s="84"/>
      <c r="AZ219" s="47"/>
      <c r="BA219" s="149"/>
      <c r="BB219" s="150"/>
      <c r="BC219" s="151"/>
      <c r="BD219" s="154">
        <f t="shared" si="265"/>
        <v>0</v>
      </c>
      <c r="BE219" s="150">
        <f t="shared" si="266"/>
        <v>0</v>
      </c>
      <c r="BF219" s="152">
        <f t="shared" si="267"/>
        <v>0</v>
      </c>
      <c r="BG219" s="152">
        <f t="shared" si="268"/>
        <v>0</v>
      </c>
      <c r="BH219" s="152" t="str">
        <f t="shared" si="253"/>
        <v/>
      </c>
      <c r="BI219" s="152" t="str">
        <f t="shared" si="254"/>
        <v/>
      </c>
      <c r="BJ219" s="152" t="str">
        <f t="shared" si="255"/>
        <v/>
      </c>
      <c r="BK219" s="152" t="str">
        <f t="shared" si="256"/>
        <v/>
      </c>
      <c r="BL219" s="152" t="str">
        <f t="shared" si="257"/>
        <v/>
      </c>
      <c r="BM219" s="152" t="str">
        <f t="shared" si="258"/>
        <v/>
      </c>
      <c r="BN219" s="152" t="str">
        <f t="shared" si="259"/>
        <v/>
      </c>
      <c r="BO219" s="152" t="str">
        <f t="shared" si="260"/>
        <v/>
      </c>
      <c r="BP219" s="152" t="str">
        <f t="shared" si="261"/>
        <v/>
      </c>
      <c r="BQ219" s="153"/>
      <c r="BR219" s="151"/>
      <c r="BS219" s="152">
        <f t="shared" si="269"/>
        <v>0</v>
      </c>
      <c r="BT219" s="152">
        <f t="shared" si="270"/>
        <v>2.1899999999999999E-7</v>
      </c>
      <c r="BU219" s="152" t="str">
        <f t="shared" si="271"/>
        <v>Schanzer Ingolstadt 1</v>
      </c>
      <c r="BV219" s="151">
        <f t="shared" si="272"/>
        <v>34</v>
      </c>
      <c r="BW219" s="152">
        <f t="shared" si="273"/>
        <v>0</v>
      </c>
      <c r="BX219" s="152">
        <f>IF(COUNTIF(BH219:BP219,"&gt;0")&lt;Spielorte!$A$23,0,BE219/Spielorte!$A$23)</f>
        <v>0</v>
      </c>
      <c r="BY219" s="152">
        <f t="shared" si="274"/>
        <v>2.1899999999999999E-7</v>
      </c>
      <c r="BZ219" s="151">
        <f t="shared" si="262"/>
        <v>34</v>
      </c>
    </row>
    <row r="220" spans="1:78" ht="17.100000000000001" customHeight="1" x14ac:dyDescent="0.25">
      <c r="A220" s="413" t="s">
        <v>2</v>
      </c>
      <c r="B220" s="56" t="str">
        <f t="shared" si="263"/>
        <v/>
      </c>
      <c r="C220" s="57" t="str">
        <f t="shared" si="263"/>
        <v/>
      </c>
      <c r="D220" s="58" t="str">
        <f t="shared" si="263"/>
        <v/>
      </c>
      <c r="E220" s="397">
        <f>IF(AD220="","",AD220)</f>
        <v>0</v>
      </c>
      <c r="F220" s="58" t="str">
        <f t="shared" si="244"/>
        <v/>
      </c>
      <c r="G220" s="397">
        <f>IF(AF220="","",AF220)</f>
        <v>0</v>
      </c>
      <c r="H220" s="58" t="str">
        <f t="shared" si="245"/>
        <v/>
      </c>
      <c r="I220" s="397">
        <f>IF(AH220="","",AH220)</f>
        <v>0</v>
      </c>
      <c r="J220" s="58" t="str">
        <f t="shared" si="246"/>
        <v/>
      </c>
      <c r="K220" s="397">
        <f>IF(AJ220="","",AJ220)</f>
        <v>0</v>
      </c>
      <c r="L220" s="58" t="str">
        <f t="shared" si="247"/>
        <v/>
      </c>
      <c r="M220" s="397">
        <f>IF(AL220="","",AL220)</f>
        <v>0</v>
      </c>
      <c r="N220" s="58" t="str">
        <f t="shared" si="264"/>
        <v/>
      </c>
      <c r="O220" s="397">
        <f>IF(AN220="","",AN220)</f>
        <v>0</v>
      </c>
      <c r="P220" s="58" t="str">
        <f t="shared" si="248"/>
        <v/>
      </c>
      <c r="Q220" s="397">
        <f>IF(AP220="","",AP220)</f>
        <v>0</v>
      </c>
      <c r="R220" s="58" t="str">
        <f t="shared" si="249"/>
        <v/>
      </c>
      <c r="S220" s="397">
        <f>IF(AR220="","",AR220)</f>
        <v>0</v>
      </c>
      <c r="T220" s="58" t="str">
        <f t="shared" si="250"/>
        <v/>
      </c>
      <c r="U220" s="397">
        <f>IF(AT220="","",AT220)</f>
        <v>0</v>
      </c>
      <c r="V220" s="58" t="str">
        <f t="shared" si="251"/>
        <v/>
      </c>
      <c r="W220" s="397">
        <f>IF(AV220="","",AV220)</f>
        <v>0</v>
      </c>
      <c r="Z220" s="405" t="s">
        <v>2</v>
      </c>
      <c r="AA220" s="272" t="str">
        <f>IF(AB220=0,"",_xlfn.CONCAT(VLOOKUP(AB220,Starter!A:C,2,0)))</f>
        <v/>
      </c>
      <c r="AB220" s="81"/>
      <c r="AC220" s="132"/>
      <c r="AD220" s="91">
        <f>IF(SUM(AC220:AC222)+AC236=0,0,IF(SUM(ABS(AC220),ABS(AC221),ABS(AC222))=AC236,0.5,IF(SUM(ABS(AC220),ABS(AC221),ABS(AC222))&gt;AC236,1,0)))</f>
        <v>0</v>
      </c>
      <c r="AE220" s="132"/>
      <c r="AF220" s="91">
        <f>IF(SUM(AE220:AE222)+AE236=0,0,IF(SUM(ABS(AE220),ABS(AE221),ABS(AE222))=AE236,0.5,IF(SUM(ABS(AE220),ABS(AE221),ABS(AE222))&gt;AE236,1,0)))</f>
        <v>0</v>
      </c>
      <c r="AG220" s="132"/>
      <c r="AH220" s="91">
        <f>IF(SUM(AG220:AG222)+AG236=0,0,IF(SUM(ABS(AG220),ABS(AG221),ABS(AG222))=AG236,0.5,IF(SUM(ABS(AG220),ABS(AG221),ABS(AG222))&gt;AG236,1,0)))</f>
        <v>0</v>
      </c>
      <c r="AI220" s="132"/>
      <c r="AJ220" s="91">
        <f>IF(SUM(AI220:AI222)+AI236=0,0,IF(SUM(ABS(AI220),ABS(AI221),ABS(AI222))=AI236,0.5,IF(SUM(ABS(AI220),ABS(AI221),ABS(AI222))&gt;AI236,1,0)))</f>
        <v>0</v>
      </c>
      <c r="AK220" s="132"/>
      <c r="AL220" s="91">
        <f>IF(SUM(AK220:AK222)+AK236=0,0,IF(SUM(ABS(AK220),ABS(AK221),ABS(AK222))=AK236,0.5,IF(SUM(ABS(AK220),ABS(AK221),ABS(AK222))&gt;AK236,1,0)))</f>
        <v>0</v>
      </c>
      <c r="AM220" s="132"/>
      <c r="AN220" s="91">
        <f>IF(SUM(AM220:AM222)+AM236=0,0,IF(SUM(ABS(AM220),ABS(AM221),ABS(AM222))=AM236,0.5,IF(SUM(ABS(AM220),ABS(AM221),ABS(AM222))&gt;AM236,1,0)))</f>
        <v>0</v>
      </c>
      <c r="AO220" s="132"/>
      <c r="AP220" s="91">
        <f>IF(SUM(AO220:AO222)+AO236=0,0,IF(SUM(ABS(AO220),ABS(AO221),ABS(AO222))=AO236,0.5,IF(SUM(ABS(AO220),ABS(AO221),ABS(AO222))&gt;AO236,1,0)))</f>
        <v>0</v>
      </c>
      <c r="AQ220" s="132"/>
      <c r="AR220" s="91">
        <f>IF(SUM(AQ220:AQ222)+AQ236=0,0,IF(SUM(ABS(AQ220),ABS(AQ221),ABS(AQ222))=AQ236,0.5,IF(SUM(ABS(AQ220),ABS(AQ221),ABS(AQ222))&gt;AQ236,1,0)))</f>
        <v>0</v>
      </c>
      <c r="AS220" s="132"/>
      <c r="AT220" s="91">
        <f>IF(SUM(AS220:AS222)+AS236=0,0,IF(SUM(ABS(AS220),ABS(AS221),ABS(AS222))=AS236,0.5,IF(SUM(ABS(AS220),ABS(AS221),ABS(AS222))&gt;AS236,1,0)))</f>
        <v>0</v>
      </c>
      <c r="AU220" s="92">
        <f t="shared" si="252"/>
        <v>0</v>
      </c>
      <c r="AV220" s="93">
        <f>SUM(AD220+AF220+AH220+AJ220+AL220+AN220+AP220+AR220+AT220)</f>
        <v>0</v>
      </c>
      <c r="AW220" s="83"/>
      <c r="AX220" s="84"/>
      <c r="AZ220" s="47"/>
      <c r="BA220" s="149"/>
      <c r="BB220" s="150"/>
      <c r="BC220" s="151"/>
      <c r="BD220" s="154">
        <f t="shared" si="265"/>
        <v>0</v>
      </c>
      <c r="BE220" s="150">
        <f t="shared" si="266"/>
        <v>0</v>
      </c>
      <c r="BF220" s="152">
        <f t="shared" si="267"/>
        <v>0</v>
      </c>
      <c r="BG220" s="152">
        <f t="shared" si="268"/>
        <v>0</v>
      </c>
      <c r="BH220" s="152" t="str">
        <f t="shared" si="253"/>
        <v/>
      </c>
      <c r="BI220" s="152" t="str">
        <f t="shared" si="254"/>
        <v/>
      </c>
      <c r="BJ220" s="152" t="str">
        <f t="shared" si="255"/>
        <v/>
      </c>
      <c r="BK220" s="152" t="str">
        <f t="shared" si="256"/>
        <v/>
      </c>
      <c r="BL220" s="152" t="str">
        <f t="shared" si="257"/>
        <v/>
      </c>
      <c r="BM220" s="152" t="str">
        <f t="shared" si="258"/>
        <v/>
      </c>
      <c r="BN220" s="152" t="str">
        <f t="shared" si="259"/>
        <v/>
      </c>
      <c r="BO220" s="152" t="str">
        <f t="shared" si="260"/>
        <v/>
      </c>
      <c r="BP220" s="152" t="str">
        <f t="shared" si="261"/>
        <v/>
      </c>
      <c r="BQ220" s="153"/>
      <c r="BR220" s="151"/>
      <c r="BS220" s="152">
        <f t="shared" si="269"/>
        <v>0</v>
      </c>
      <c r="BT220" s="152">
        <f t="shared" si="270"/>
        <v>2.2000000000000001E-7</v>
      </c>
      <c r="BU220" s="152" t="str">
        <f t="shared" si="271"/>
        <v>Schanzer Ingolstadt 1</v>
      </c>
      <c r="BV220" s="151">
        <f t="shared" si="272"/>
        <v>33</v>
      </c>
      <c r="BW220" s="152">
        <f t="shared" si="273"/>
        <v>0</v>
      </c>
      <c r="BX220" s="152">
        <f>IF(COUNTIF(BH220:BP220,"&gt;0")&lt;Spielorte!$A$23,0,BE220/Spielorte!$A$23)</f>
        <v>0</v>
      </c>
      <c r="BY220" s="152">
        <f t="shared" si="274"/>
        <v>2.2000000000000001E-7</v>
      </c>
      <c r="BZ220" s="151">
        <f t="shared" si="262"/>
        <v>33</v>
      </c>
    </row>
    <row r="221" spans="1:78" ht="17.100000000000001" customHeight="1" x14ac:dyDescent="0.25">
      <c r="A221" s="414"/>
      <c r="B221" s="59" t="str">
        <f t="shared" si="263"/>
        <v/>
      </c>
      <c r="C221" s="60" t="str">
        <f t="shared" si="263"/>
        <v/>
      </c>
      <c r="D221" s="61" t="str">
        <f t="shared" si="263"/>
        <v/>
      </c>
      <c r="E221" s="398"/>
      <c r="F221" s="61" t="str">
        <f t="shared" si="244"/>
        <v/>
      </c>
      <c r="G221" s="398"/>
      <c r="H221" s="61" t="str">
        <f t="shared" si="245"/>
        <v/>
      </c>
      <c r="I221" s="398"/>
      <c r="J221" s="61" t="str">
        <f t="shared" si="246"/>
        <v/>
      </c>
      <c r="K221" s="398"/>
      <c r="L221" s="61" t="str">
        <f t="shared" si="247"/>
        <v/>
      </c>
      <c r="M221" s="398"/>
      <c r="N221" s="61" t="str">
        <f t="shared" si="264"/>
        <v/>
      </c>
      <c r="O221" s="398"/>
      <c r="P221" s="61" t="str">
        <f t="shared" si="248"/>
        <v/>
      </c>
      <c r="Q221" s="398"/>
      <c r="R221" s="61" t="str">
        <f t="shared" si="249"/>
        <v/>
      </c>
      <c r="S221" s="398"/>
      <c r="T221" s="61" t="str">
        <f t="shared" si="250"/>
        <v/>
      </c>
      <c r="U221" s="398"/>
      <c r="V221" s="61" t="str">
        <f t="shared" si="251"/>
        <v/>
      </c>
      <c r="W221" s="398"/>
      <c r="Z221" s="406"/>
      <c r="AA221" s="90" t="str">
        <f>IF(AB221=0,"",_xlfn.CONCAT(VLOOKUP(AB221,Starter!A:C,2,0)))</f>
        <v/>
      </c>
      <c r="AB221" s="80"/>
      <c r="AC221" s="130"/>
      <c r="AD221" s="94"/>
      <c r="AE221" s="130"/>
      <c r="AF221" s="94"/>
      <c r="AG221" s="130"/>
      <c r="AH221" s="94"/>
      <c r="AI221" s="130"/>
      <c r="AJ221" s="94"/>
      <c r="AK221" s="130"/>
      <c r="AL221" s="94"/>
      <c r="AM221" s="130"/>
      <c r="AN221" s="94"/>
      <c r="AO221" s="134"/>
      <c r="AP221" s="94"/>
      <c r="AQ221" s="134"/>
      <c r="AR221" s="94"/>
      <c r="AS221" s="134"/>
      <c r="AT221" s="94"/>
      <c r="AU221" s="95">
        <f t="shared" si="252"/>
        <v>0</v>
      </c>
      <c r="AV221" s="96"/>
      <c r="AW221" s="83"/>
      <c r="AX221" s="84"/>
      <c r="AZ221" s="47"/>
      <c r="BA221" s="149"/>
      <c r="BB221" s="150"/>
      <c r="BC221" s="151"/>
      <c r="BD221" s="154">
        <f t="shared" si="265"/>
        <v>0</v>
      </c>
      <c r="BE221" s="150">
        <f t="shared" si="266"/>
        <v>0</v>
      </c>
      <c r="BF221" s="152">
        <f t="shared" si="267"/>
        <v>0</v>
      </c>
      <c r="BG221" s="152">
        <f t="shared" si="268"/>
        <v>0</v>
      </c>
      <c r="BH221" s="152" t="str">
        <f t="shared" si="253"/>
        <v/>
      </c>
      <c r="BI221" s="152" t="str">
        <f t="shared" si="254"/>
        <v/>
      </c>
      <c r="BJ221" s="152" t="str">
        <f t="shared" si="255"/>
        <v/>
      </c>
      <c r="BK221" s="152" t="str">
        <f t="shared" si="256"/>
        <v/>
      </c>
      <c r="BL221" s="152" t="str">
        <f t="shared" si="257"/>
        <v/>
      </c>
      <c r="BM221" s="152" t="str">
        <f t="shared" si="258"/>
        <v/>
      </c>
      <c r="BN221" s="152" t="str">
        <f t="shared" si="259"/>
        <v/>
      </c>
      <c r="BO221" s="152" t="str">
        <f t="shared" si="260"/>
        <v/>
      </c>
      <c r="BP221" s="152" t="str">
        <f t="shared" si="261"/>
        <v/>
      </c>
      <c r="BQ221" s="153"/>
      <c r="BR221" s="151"/>
      <c r="BS221" s="152">
        <f t="shared" si="269"/>
        <v>0</v>
      </c>
      <c r="BT221" s="152">
        <f t="shared" si="270"/>
        <v>2.2100000000000001E-7</v>
      </c>
      <c r="BU221" s="152" t="str">
        <f t="shared" si="271"/>
        <v>Schanzer Ingolstadt 1</v>
      </c>
      <c r="BV221" s="151">
        <f t="shared" si="272"/>
        <v>32</v>
      </c>
      <c r="BW221" s="152">
        <f t="shared" si="273"/>
        <v>0</v>
      </c>
      <c r="BX221" s="152">
        <f>IF(COUNTIF(BH221:BP221,"&gt;0")&lt;Spielorte!$A$23,0,BE221/Spielorte!$A$23)</f>
        <v>0</v>
      </c>
      <c r="BY221" s="152">
        <f t="shared" si="274"/>
        <v>2.2100000000000001E-7</v>
      </c>
      <c r="BZ221" s="151">
        <f t="shared" si="262"/>
        <v>32</v>
      </c>
    </row>
    <row r="222" spans="1:78" ht="17.100000000000001" customHeight="1" thickBot="1" x14ac:dyDescent="0.3">
      <c r="A222" s="415"/>
      <c r="B222" s="62" t="str">
        <f t="shared" si="263"/>
        <v/>
      </c>
      <c r="C222" s="63" t="str">
        <f t="shared" si="263"/>
        <v/>
      </c>
      <c r="D222" s="52" t="str">
        <f t="shared" si="263"/>
        <v/>
      </c>
      <c r="E222" s="399"/>
      <c r="F222" s="52" t="str">
        <f t="shared" si="244"/>
        <v/>
      </c>
      <c r="G222" s="399"/>
      <c r="H222" s="52" t="str">
        <f t="shared" si="245"/>
        <v/>
      </c>
      <c r="I222" s="399"/>
      <c r="J222" s="52" t="str">
        <f t="shared" si="246"/>
        <v/>
      </c>
      <c r="K222" s="399"/>
      <c r="L222" s="52" t="str">
        <f t="shared" si="247"/>
        <v/>
      </c>
      <c r="M222" s="399"/>
      <c r="N222" s="52" t="str">
        <f t="shared" si="264"/>
        <v/>
      </c>
      <c r="O222" s="399"/>
      <c r="P222" s="52" t="str">
        <f t="shared" si="248"/>
        <v/>
      </c>
      <c r="Q222" s="399"/>
      <c r="R222" s="52" t="str">
        <f t="shared" si="249"/>
        <v/>
      </c>
      <c r="S222" s="399"/>
      <c r="T222" s="52" t="str">
        <f t="shared" si="250"/>
        <v/>
      </c>
      <c r="U222" s="399"/>
      <c r="V222" s="52" t="str">
        <f t="shared" si="251"/>
        <v/>
      </c>
      <c r="W222" s="399"/>
      <c r="Z222" s="407"/>
      <c r="AA222" s="99" t="str">
        <f>IF(AB222=0,"",_xlfn.CONCAT(VLOOKUP(AB222,Starter!A:C,2,0)))</f>
        <v/>
      </c>
      <c r="AB222" s="82"/>
      <c r="AC222" s="133"/>
      <c r="AD222" s="100"/>
      <c r="AE222" s="133"/>
      <c r="AF222" s="100"/>
      <c r="AG222" s="133"/>
      <c r="AH222" s="100"/>
      <c r="AI222" s="133"/>
      <c r="AJ222" s="100"/>
      <c r="AK222" s="133"/>
      <c r="AL222" s="100"/>
      <c r="AM222" s="133"/>
      <c r="AN222" s="100"/>
      <c r="AO222" s="133"/>
      <c r="AP222" s="100"/>
      <c r="AQ222" s="133"/>
      <c r="AR222" s="100"/>
      <c r="AS222" s="133"/>
      <c r="AT222" s="100"/>
      <c r="AU222" s="97">
        <f t="shared" si="252"/>
        <v>0</v>
      </c>
      <c r="AV222" s="98"/>
      <c r="AW222" s="83"/>
      <c r="AX222" s="84"/>
      <c r="AZ222" s="47"/>
      <c r="BA222" s="149"/>
      <c r="BB222" s="150"/>
      <c r="BC222" s="151"/>
      <c r="BD222" s="154">
        <f t="shared" si="265"/>
        <v>0</v>
      </c>
      <c r="BE222" s="150">
        <f t="shared" si="266"/>
        <v>0</v>
      </c>
      <c r="BF222" s="152">
        <f t="shared" si="267"/>
        <v>0</v>
      </c>
      <c r="BG222" s="152">
        <f t="shared" si="268"/>
        <v>0</v>
      </c>
      <c r="BH222" s="152" t="str">
        <f t="shared" si="253"/>
        <v/>
      </c>
      <c r="BI222" s="152" t="str">
        <f t="shared" si="254"/>
        <v/>
      </c>
      <c r="BJ222" s="152" t="str">
        <f t="shared" si="255"/>
        <v/>
      </c>
      <c r="BK222" s="152" t="str">
        <f t="shared" si="256"/>
        <v/>
      </c>
      <c r="BL222" s="152" t="str">
        <f t="shared" si="257"/>
        <v/>
      </c>
      <c r="BM222" s="152" t="str">
        <f t="shared" si="258"/>
        <v/>
      </c>
      <c r="BN222" s="152" t="str">
        <f t="shared" si="259"/>
        <v/>
      </c>
      <c r="BO222" s="152" t="str">
        <f t="shared" si="260"/>
        <v/>
      </c>
      <c r="BP222" s="152" t="str">
        <f t="shared" si="261"/>
        <v/>
      </c>
      <c r="BQ222" s="153"/>
      <c r="BR222" s="151"/>
      <c r="BS222" s="152">
        <f t="shared" si="269"/>
        <v>0</v>
      </c>
      <c r="BT222" s="152">
        <f t="shared" si="270"/>
        <v>2.22E-7</v>
      </c>
      <c r="BU222" s="152" t="str">
        <f t="shared" si="271"/>
        <v>Schanzer Ingolstadt 1</v>
      </c>
      <c r="BV222" s="151">
        <f t="shared" si="272"/>
        <v>31</v>
      </c>
      <c r="BW222" s="152">
        <f t="shared" si="273"/>
        <v>0</v>
      </c>
      <c r="BX222" s="152">
        <f>IF(COUNTIF(BH222:BP222,"&gt;0")&lt;Spielorte!$A$23,0,BE222/Spielorte!$A$23)</f>
        <v>0</v>
      </c>
      <c r="BY222" s="152">
        <f t="shared" si="274"/>
        <v>2.22E-7</v>
      </c>
      <c r="BZ222" s="151">
        <f t="shared" si="262"/>
        <v>31</v>
      </c>
    </row>
    <row r="223" spans="1:78" ht="17.100000000000001" customHeight="1" x14ac:dyDescent="0.25">
      <c r="A223" s="413" t="s">
        <v>3</v>
      </c>
      <c r="B223" s="56" t="str">
        <f t="shared" si="263"/>
        <v/>
      </c>
      <c r="C223" s="57" t="str">
        <f t="shared" si="263"/>
        <v/>
      </c>
      <c r="D223" s="58" t="str">
        <f t="shared" si="263"/>
        <v/>
      </c>
      <c r="E223" s="397">
        <f>IF(AD223="","",AD223)</f>
        <v>0</v>
      </c>
      <c r="F223" s="58" t="str">
        <f t="shared" si="244"/>
        <v/>
      </c>
      <c r="G223" s="397">
        <f>IF(AF223="","",AF223)</f>
        <v>0</v>
      </c>
      <c r="H223" s="58" t="str">
        <f t="shared" si="245"/>
        <v/>
      </c>
      <c r="I223" s="397">
        <f>IF(AH223="","",AH223)</f>
        <v>0</v>
      </c>
      <c r="J223" s="58" t="str">
        <f t="shared" si="246"/>
        <v/>
      </c>
      <c r="K223" s="397">
        <f>IF(AJ223="","",AJ223)</f>
        <v>0</v>
      </c>
      <c r="L223" s="58" t="str">
        <f t="shared" si="247"/>
        <v/>
      </c>
      <c r="M223" s="397">
        <f>IF(AL223="","",AL223)</f>
        <v>0</v>
      </c>
      <c r="N223" s="58" t="str">
        <f t="shared" si="264"/>
        <v/>
      </c>
      <c r="O223" s="397">
        <f>IF(AN223="","",AN223)</f>
        <v>0</v>
      </c>
      <c r="P223" s="58" t="str">
        <f t="shared" si="248"/>
        <v/>
      </c>
      <c r="Q223" s="397">
        <f>IF(AP223="","",AP223)</f>
        <v>0</v>
      </c>
      <c r="R223" s="58" t="str">
        <f t="shared" si="249"/>
        <v/>
      </c>
      <c r="S223" s="397">
        <f>IF(AR223="","",AR223)</f>
        <v>0</v>
      </c>
      <c r="T223" s="58" t="str">
        <f t="shared" si="250"/>
        <v/>
      </c>
      <c r="U223" s="397">
        <f>IF(AT223="","",AT223)</f>
        <v>0</v>
      </c>
      <c r="V223" s="58" t="str">
        <f t="shared" si="251"/>
        <v/>
      </c>
      <c r="W223" s="397">
        <f>IF(AV223="","",AV223)</f>
        <v>0</v>
      </c>
      <c r="Z223" s="405" t="s">
        <v>3</v>
      </c>
      <c r="AA223" s="272" t="str">
        <f>IF(AB223=0,"",_xlfn.CONCAT(VLOOKUP(AB223,Starter!A:C,2,0)))</f>
        <v/>
      </c>
      <c r="AB223" s="81"/>
      <c r="AC223" s="132"/>
      <c r="AD223" s="91">
        <f>IF(SUM(AC223:AC225)+AC237=0,0,IF(SUM(ABS(AC223),ABS(AC224),ABS(AC225))=AC237,0.5,IF(SUM(ABS(AC223),ABS(AC224),ABS(AC225))&gt;AC237,1,0)))</f>
        <v>0</v>
      </c>
      <c r="AE223" s="132"/>
      <c r="AF223" s="91">
        <f>IF(SUM(AE223:AE225)+AE237=0,0,IF(SUM(ABS(AE223),ABS(AE224),ABS(AE225))=AE237,0.5,IF(SUM(ABS(AE223),ABS(AE224),ABS(AE225))&gt;AE237,1,0)))</f>
        <v>0</v>
      </c>
      <c r="AG223" s="132"/>
      <c r="AH223" s="91">
        <f>IF(SUM(AG223:AG225)+AG237=0,0,IF(SUM(ABS(AG223),ABS(AG224),ABS(AG225))=AG237,0.5,IF(SUM(ABS(AG223),ABS(AG224),ABS(AG225))&gt;AG237,1,0)))</f>
        <v>0</v>
      </c>
      <c r="AI223" s="132"/>
      <c r="AJ223" s="91">
        <f>IF(SUM(AI223:AI225)+AI237=0,0,IF(SUM(ABS(AI223),ABS(AI224),ABS(AI225))=AI237,0.5,IF(SUM(ABS(AI223),ABS(AI224),ABS(AI225))&gt;AI237,1,0)))</f>
        <v>0</v>
      </c>
      <c r="AK223" s="132"/>
      <c r="AL223" s="91">
        <f>IF(SUM(AK223:AK225)+AK237=0,0,IF(SUM(ABS(AK223),ABS(AK224),ABS(AK225))=AK237,0.5,IF(SUM(ABS(AK223),ABS(AK224),ABS(AK225))&gt;AK237,1,0)))</f>
        <v>0</v>
      </c>
      <c r="AM223" s="132"/>
      <c r="AN223" s="91">
        <f>IF(SUM(AM223:AM225)+AM237=0,0,IF(SUM(ABS(AM223),ABS(AM224),ABS(AM225))=AM237,0.5,IF(SUM(ABS(AM223),ABS(AM224),ABS(AM225))&gt;AM237,1,0)))</f>
        <v>0</v>
      </c>
      <c r="AO223" s="132"/>
      <c r="AP223" s="91">
        <f>IF(SUM(AO223:AO225)+AO237=0,0,IF(SUM(ABS(AO223),ABS(AO224),ABS(AO225))=AO237,0.5,IF(SUM(ABS(AO223),ABS(AO224),ABS(AO225))&gt;AO237,1,0)))</f>
        <v>0</v>
      </c>
      <c r="AQ223" s="132"/>
      <c r="AR223" s="91">
        <f>IF(SUM(AQ223:AQ225)+AQ237=0,0,IF(SUM(ABS(AQ223),ABS(AQ224),ABS(AQ225))=AQ237,0.5,IF(SUM(ABS(AQ223),ABS(AQ224),ABS(AQ225))&gt;AQ237,1,0)))</f>
        <v>0</v>
      </c>
      <c r="AS223" s="132"/>
      <c r="AT223" s="91">
        <f>IF(SUM(AS223:AS225)+AS237=0,0,IF(SUM(ABS(AS223),ABS(AS224),ABS(AS225))=AS237,0.5,IF(SUM(ABS(AS223),ABS(AS224),ABS(AS225))&gt;AS237,1,0)))</f>
        <v>0</v>
      </c>
      <c r="AU223" s="92">
        <f t="shared" si="252"/>
        <v>0</v>
      </c>
      <c r="AV223" s="93">
        <f>SUM(AD223+AF223+AH223+AJ223+AL223+AN223+AP223+AR223+AT223)</f>
        <v>0</v>
      </c>
      <c r="AW223" s="83"/>
      <c r="AX223" s="84"/>
      <c r="AZ223" s="47"/>
      <c r="BA223" s="149"/>
      <c r="BB223" s="150"/>
      <c r="BC223" s="151"/>
      <c r="BD223" s="154">
        <f t="shared" si="265"/>
        <v>0</v>
      </c>
      <c r="BE223" s="150">
        <f t="shared" si="266"/>
        <v>0</v>
      </c>
      <c r="BF223" s="152">
        <f t="shared" si="267"/>
        <v>0</v>
      </c>
      <c r="BG223" s="152">
        <f t="shared" si="268"/>
        <v>0</v>
      </c>
      <c r="BH223" s="152" t="str">
        <f t="shared" si="253"/>
        <v/>
      </c>
      <c r="BI223" s="152" t="str">
        <f t="shared" si="254"/>
        <v/>
      </c>
      <c r="BJ223" s="152" t="str">
        <f t="shared" si="255"/>
        <v/>
      </c>
      <c r="BK223" s="152" t="str">
        <f t="shared" si="256"/>
        <v/>
      </c>
      <c r="BL223" s="152" t="str">
        <f t="shared" si="257"/>
        <v/>
      </c>
      <c r="BM223" s="152" t="str">
        <f t="shared" si="258"/>
        <v/>
      </c>
      <c r="BN223" s="152" t="str">
        <f t="shared" si="259"/>
        <v/>
      </c>
      <c r="BO223" s="152" t="str">
        <f t="shared" si="260"/>
        <v/>
      </c>
      <c r="BP223" s="152" t="str">
        <f t="shared" si="261"/>
        <v/>
      </c>
      <c r="BQ223" s="153"/>
      <c r="BR223" s="151"/>
      <c r="BS223" s="152">
        <f t="shared" si="269"/>
        <v>0</v>
      </c>
      <c r="BT223" s="152">
        <f t="shared" si="270"/>
        <v>2.23E-7</v>
      </c>
      <c r="BU223" s="152" t="str">
        <f t="shared" si="271"/>
        <v>Schanzer Ingolstadt 1</v>
      </c>
      <c r="BV223" s="151">
        <f t="shared" si="272"/>
        <v>30</v>
      </c>
      <c r="BW223" s="152">
        <f t="shared" si="273"/>
        <v>0</v>
      </c>
      <c r="BX223" s="152">
        <f>IF(COUNTIF(BH223:BP223,"&gt;0")&lt;Spielorte!$A$23,0,BE223/Spielorte!$A$23)</f>
        <v>0</v>
      </c>
      <c r="BY223" s="152">
        <f t="shared" si="274"/>
        <v>2.23E-7</v>
      </c>
      <c r="BZ223" s="151">
        <f t="shared" si="262"/>
        <v>30</v>
      </c>
    </row>
    <row r="224" spans="1:78" ht="17.100000000000001" customHeight="1" x14ac:dyDescent="0.25">
      <c r="A224" s="414"/>
      <c r="B224" s="59" t="str">
        <f t="shared" si="263"/>
        <v/>
      </c>
      <c r="C224" s="60" t="str">
        <f t="shared" si="263"/>
        <v/>
      </c>
      <c r="D224" s="61" t="str">
        <f t="shared" si="263"/>
        <v/>
      </c>
      <c r="E224" s="398"/>
      <c r="F224" s="61" t="str">
        <f t="shared" si="244"/>
        <v/>
      </c>
      <c r="G224" s="398"/>
      <c r="H224" s="61" t="str">
        <f t="shared" si="245"/>
        <v/>
      </c>
      <c r="I224" s="398"/>
      <c r="J224" s="61" t="str">
        <f t="shared" si="246"/>
        <v/>
      </c>
      <c r="K224" s="398"/>
      <c r="L224" s="61" t="str">
        <f t="shared" si="247"/>
        <v/>
      </c>
      <c r="M224" s="398"/>
      <c r="N224" s="61" t="str">
        <f t="shared" si="264"/>
        <v/>
      </c>
      <c r="O224" s="398"/>
      <c r="P224" s="61" t="str">
        <f t="shared" si="248"/>
        <v/>
      </c>
      <c r="Q224" s="398"/>
      <c r="R224" s="61" t="str">
        <f t="shared" si="249"/>
        <v/>
      </c>
      <c r="S224" s="398"/>
      <c r="T224" s="61" t="str">
        <f t="shared" si="250"/>
        <v/>
      </c>
      <c r="U224" s="398"/>
      <c r="V224" s="61" t="str">
        <f t="shared" si="251"/>
        <v/>
      </c>
      <c r="W224" s="398"/>
      <c r="Z224" s="406"/>
      <c r="AA224" s="90" t="str">
        <f>IF(AB224=0,"",_xlfn.CONCAT(VLOOKUP(AB224,Starter!A:C,2,0)))</f>
        <v/>
      </c>
      <c r="AB224" s="80"/>
      <c r="AC224" s="130"/>
      <c r="AD224" s="94"/>
      <c r="AE224" s="130"/>
      <c r="AF224" s="94"/>
      <c r="AG224" s="130"/>
      <c r="AH224" s="94"/>
      <c r="AI224" s="130"/>
      <c r="AJ224" s="94"/>
      <c r="AK224" s="130"/>
      <c r="AL224" s="94"/>
      <c r="AM224" s="130"/>
      <c r="AN224" s="94"/>
      <c r="AO224" s="130"/>
      <c r="AP224" s="94"/>
      <c r="AQ224" s="130"/>
      <c r="AR224" s="94"/>
      <c r="AS224" s="130"/>
      <c r="AT224" s="94"/>
      <c r="AU224" s="95">
        <f t="shared" si="252"/>
        <v>0</v>
      </c>
      <c r="AV224" s="96"/>
      <c r="AW224" s="83"/>
      <c r="AX224" s="84"/>
      <c r="AZ224" s="47"/>
      <c r="BA224" s="149"/>
      <c r="BB224" s="150"/>
      <c r="BC224" s="151"/>
      <c r="BD224" s="154">
        <f t="shared" si="265"/>
        <v>0</v>
      </c>
      <c r="BE224" s="150">
        <f t="shared" si="266"/>
        <v>0</v>
      </c>
      <c r="BF224" s="152">
        <f t="shared" si="267"/>
        <v>0</v>
      </c>
      <c r="BG224" s="152">
        <f t="shared" si="268"/>
        <v>0</v>
      </c>
      <c r="BH224" s="152" t="str">
        <f t="shared" si="253"/>
        <v/>
      </c>
      <c r="BI224" s="152" t="str">
        <f t="shared" si="254"/>
        <v/>
      </c>
      <c r="BJ224" s="152" t="str">
        <f t="shared" si="255"/>
        <v/>
      </c>
      <c r="BK224" s="152" t="str">
        <f t="shared" si="256"/>
        <v/>
      </c>
      <c r="BL224" s="152" t="str">
        <f t="shared" si="257"/>
        <v/>
      </c>
      <c r="BM224" s="152" t="str">
        <f t="shared" si="258"/>
        <v/>
      </c>
      <c r="BN224" s="152" t="str">
        <f t="shared" si="259"/>
        <v/>
      </c>
      <c r="BO224" s="152" t="str">
        <f t="shared" si="260"/>
        <v/>
      </c>
      <c r="BP224" s="152" t="str">
        <f t="shared" si="261"/>
        <v/>
      </c>
      <c r="BQ224" s="153"/>
      <c r="BR224" s="151"/>
      <c r="BS224" s="152">
        <f t="shared" si="269"/>
        <v>0</v>
      </c>
      <c r="BT224" s="152">
        <f t="shared" si="270"/>
        <v>2.2399999999999999E-7</v>
      </c>
      <c r="BU224" s="152" t="str">
        <f t="shared" si="271"/>
        <v>Schanzer Ingolstadt 1</v>
      </c>
      <c r="BV224" s="151">
        <f t="shared" si="272"/>
        <v>29</v>
      </c>
      <c r="BW224" s="152">
        <f t="shared" si="273"/>
        <v>0</v>
      </c>
      <c r="BX224" s="152">
        <f>IF(COUNTIF(BH224:BP224,"&gt;0")&lt;Spielorte!$A$23,0,BE224/Spielorte!$A$23)</f>
        <v>0</v>
      </c>
      <c r="BY224" s="152">
        <f t="shared" si="274"/>
        <v>2.2399999999999999E-7</v>
      </c>
      <c r="BZ224" s="151">
        <f t="shared" si="262"/>
        <v>29</v>
      </c>
    </row>
    <row r="225" spans="1:78" ht="17.100000000000001" customHeight="1" thickBot="1" x14ac:dyDescent="0.3">
      <c r="A225" s="415"/>
      <c r="B225" s="62" t="str">
        <f t="shared" si="263"/>
        <v/>
      </c>
      <c r="C225" s="63" t="str">
        <f t="shared" si="263"/>
        <v/>
      </c>
      <c r="D225" s="52" t="str">
        <f t="shared" si="263"/>
        <v/>
      </c>
      <c r="E225" s="399"/>
      <c r="F225" s="52" t="str">
        <f t="shared" si="244"/>
        <v/>
      </c>
      <c r="G225" s="399"/>
      <c r="H225" s="52" t="str">
        <f t="shared" si="245"/>
        <v/>
      </c>
      <c r="I225" s="399"/>
      <c r="J225" s="52" t="str">
        <f t="shared" si="246"/>
        <v/>
      </c>
      <c r="K225" s="399"/>
      <c r="L225" s="52" t="str">
        <f t="shared" si="247"/>
        <v/>
      </c>
      <c r="M225" s="399"/>
      <c r="N225" s="52" t="str">
        <f t="shared" si="264"/>
        <v/>
      </c>
      <c r="O225" s="399"/>
      <c r="P225" s="52" t="str">
        <f t="shared" si="248"/>
        <v/>
      </c>
      <c r="Q225" s="399"/>
      <c r="R225" s="52" t="str">
        <f t="shared" si="249"/>
        <v/>
      </c>
      <c r="S225" s="399"/>
      <c r="T225" s="52" t="str">
        <f t="shared" si="250"/>
        <v/>
      </c>
      <c r="U225" s="399"/>
      <c r="V225" s="52" t="str">
        <f t="shared" si="251"/>
        <v/>
      </c>
      <c r="W225" s="399"/>
      <c r="Z225" s="407"/>
      <c r="AA225" s="99" t="str">
        <f>IF(AB225=0,"",_xlfn.CONCAT(VLOOKUP(AB225,Starter!A:C,2,0)))</f>
        <v/>
      </c>
      <c r="AB225" s="82"/>
      <c r="AC225" s="133"/>
      <c r="AD225" s="100"/>
      <c r="AE225" s="133"/>
      <c r="AF225" s="100"/>
      <c r="AG225" s="133"/>
      <c r="AH225" s="100"/>
      <c r="AI225" s="133"/>
      <c r="AJ225" s="100"/>
      <c r="AK225" s="133"/>
      <c r="AL225" s="100"/>
      <c r="AM225" s="133"/>
      <c r="AN225" s="100"/>
      <c r="AO225" s="133"/>
      <c r="AP225" s="100"/>
      <c r="AQ225" s="133"/>
      <c r="AR225" s="100"/>
      <c r="AS225" s="133"/>
      <c r="AT225" s="100"/>
      <c r="AU225" s="97">
        <f t="shared" si="252"/>
        <v>0</v>
      </c>
      <c r="AV225" s="98"/>
      <c r="AW225" s="83"/>
      <c r="AX225" s="84"/>
      <c r="AZ225" s="47"/>
      <c r="BA225" s="149"/>
      <c r="BB225" s="150"/>
      <c r="BC225" s="151"/>
      <c r="BD225" s="154">
        <f t="shared" si="265"/>
        <v>0</v>
      </c>
      <c r="BE225" s="150">
        <f t="shared" si="266"/>
        <v>0</v>
      </c>
      <c r="BF225" s="152">
        <f t="shared" si="267"/>
        <v>0</v>
      </c>
      <c r="BG225" s="152">
        <f t="shared" si="268"/>
        <v>0</v>
      </c>
      <c r="BH225" s="152" t="str">
        <f t="shared" si="253"/>
        <v/>
      </c>
      <c r="BI225" s="152" t="str">
        <f t="shared" si="254"/>
        <v/>
      </c>
      <c r="BJ225" s="152" t="str">
        <f t="shared" si="255"/>
        <v/>
      </c>
      <c r="BK225" s="152" t="str">
        <f t="shared" si="256"/>
        <v/>
      </c>
      <c r="BL225" s="152" t="str">
        <f t="shared" si="257"/>
        <v/>
      </c>
      <c r="BM225" s="152" t="str">
        <f t="shared" si="258"/>
        <v/>
      </c>
      <c r="BN225" s="152" t="str">
        <f t="shared" si="259"/>
        <v/>
      </c>
      <c r="BO225" s="152" t="str">
        <f t="shared" si="260"/>
        <v/>
      </c>
      <c r="BP225" s="152" t="str">
        <f t="shared" si="261"/>
        <v/>
      </c>
      <c r="BQ225" s="153"/>
      <c r="BR225" s="151"/>
      <c r="BS225" s="152">
        <f t="shared" si="269"/>
        <v>0</v>
      </c>
      <c r="BT225" s="152">
        <f t="shared" si="270"/>
        <v>2.2499999999999999E-7</v>
      </c>
      <c r="BU225" s="152" t="str">
        <f t="shared" si="271"/>
        <v>Schanzer Ingolstadt 1</v>
      </c>
      <c r="BV225" s="151">
        <f t="shared" si="272"/>
        <v>28</v>
      </c>
      <c r="BW225" s="152">
        <f t="shared" si="273"/>
        <v>0</v>
      </c>
      <c r="BX225" s="152">
        <f>IF(COUNTIF(BH225:BP225,"&gt;0")&lt;Spielorte!$A$23,0,BE225/Spielorte!$A$23)</f>
        <v>0</v>
      </c>
      <c r="BY225" s="152">
        <f t="shared" si="274"/>
        <v>2.2499999999999999E-7</v>
      </c>
      <c r="BZ225" s="151">
        <f t="shared" si="262"/>
        <v>28</v>
      </c>
    </row>
    <row r="226" spans="1:78" ht="17.100000000000001" customHeight="1" x14ac:dyDescent="0.25">
      <c r="A226" s="413" t="s">
        <v>11</v>
      </c>
      <c r="B226" s="56" t="str">
        <f>IF(AA226=0,"",AA226)</f>
        <v/>
      </c>
      <c r="C226" s="57" t="str">
        <f t="shared" si="263"/>
        <v/>
      </c>
      <c r="D226" s="58" t="str">
        <f t="shared" si="263"/>
        <v/>
      </c>
      <c r="E226" s="397">
        <f>IF(AD226="","",AD226)</f>
        <v>0</v>
      </c>
      <c r="F226" s="58" t="str">
        <f t="shared" si="244"/>
        <v/>
      </c>
      <c r="G226" s="397">
        <f>IF(AF226="","",AF226)</f>
        <v>0</v>
      </c>
      <c r="H226" s="58" t="str">
        <f t="shared" si="245"/>
        <v/>
      </c>
      <c r="I226" s="397">
        <f>IF(AH226="","",AH226)</f>
        <v>0</v>
      </c>
      <c r="J226" s="58" t="str">
        <f t="shared" si="246"/>
        <v/>
      </c>
      <c r="K226" s="397">
        <f>IF(AJ226="","",AJ226)</f>
        <v>0</v>
      </c>
      <c r="L226" s="58" t="str">
        <f t="shared" si="247"/>
        <v/>
      </c>
      <c r="M226" s="397">
        <f>IF(AL226="","",AL226)</f>
        <v>0</v>
      </c>
      <c r="N226" s="58" t="str">
        <f t="shared" si="264"/>
        <v/>
      </c>
      <c r="O226" s="397">
        <f>IF(AN226="","",AN226)</f>
        <v>0</v>
      </c>
      <c r="P226" s="58" t="str">
        <f t="shared" si="248"/>
        <v/>
      </c>
      <c r="Q226" s="397">
        <f>IF(AP226="","",AP226)</f>
        <v>0</v>
      </c>
      <c r="R226" s="58" t="str">
        <f t="shared" si="249"/>
        <v/>
      </c>
      <c r="S226" s="397">
        <f>IF(AR226="","",AR226)</f>
        <v>0</v>
      </c>
      <c r="T226" s="58" t="str">
        <f t="shared" si="250"/>
        <v/>
      </c>
      <c r="U226" s="397">
        <f>IF(AT226="","",AT226)</f>
        <v>0</v>
      </c>
      <c r="V226" s="58" t="str">
        <f t="shared" si="251"/>
        <v/>
      </c>
      <c r="W226" s="397">
        <f>IF(AV226="","",AV226)</f>
        <v>0</v>
      </c>
      <c r="Z226" s="405" t="s">
        <v>11</v>
      </c>
      <c r="AA226" s="90" t="str">
        <f>IF(AB226=0,"",_xlfn.CONCAT(VLOOKUP(AB226,Starter!A:C,2,0)))</f>
        <v/>
      </c>
      <c r="AB226" s="81"/>
      <c r="AC226" s="132"/>
      <c r="AD226" s="91">
        <f>IF(SUM(AC226:AC228)+AC238=0,0,IF(SUM(ABS(AC226),ABS(AC227),ABS(AC228))=AC238,0.5,IF(SUM(ABS(AC226),ABS(AC227),ABS(AC228))&gt;AC238,1,0)))</f>
        <v>0</v>
      </c>
      <c r="AE226" s="132"/>
      <c r="AF226" s="91">
        <f>IF(SUM(AE226:AE228)+AE238=0,0,IF(SUM(ABS(AE226),ABS(AE227),ABS(AE228))=AE238,0.5,IF(SUM(ABS(AE226),ABS(AE227),ABS(AE228))&gt;AE238,1,0)))</f>
        <v>0</v>
      </c>
      <c r="AG226" s="132"/>
      <c r="AH226" s="91">
        <f>IF(SUM(AG226:AG228)+AG238=0,0,IF(SUM(ABS(AG226),ABS(AG227),ABS(AG228))=AG238,0.5,IF(SUM(ABS(AG226),ABS(AG227),ABS(AG228))&gt;AG238,1,0)))</f>
        <v>0</v>
      </c>
      <c r="AI226" s="132"/>
      <c r="AJ226" s="91">
        <f>IF(SUM(AI226:AI228)+AI238=0,0,IF(SUM(ABS(AI226),ABS(AI227),ABS(AI228))=AI238,0.5,IF(SUM(ABS(AI226),ABS(AI227),ABS(AI228))&gt;AI238,1,0)))</f>
        <v>0</v>
      </c>
      <c r="AK226" s="132"/>
      <c r="AL226" s="91">
        <f>IF(SUM(AK226:AK228)+AK238=0,0,IF(SUM(ABS(AK226),ABS(AK227),ABS(AK228))=AK238,0.5,IF(SUM(ABS(AK226),ABS(AK227),ABS(AK228))&gt;AK238,1,0)))</f>
        <v>0</v>
      </c>
      <c r="AM226" s="132"/>
      <c r="AN226" s="91">
        <f>IF(SUM(AM226:AM228)+AM238=0,0,IF(SUM(ABS(AM226),ABS(AM227),ABS(AM228))=AM238,0.5,IF(SUM(ABS(AM226),ABS(AM227),ABS(AM228))&gt;AM238,1,0)))</f>
        <v>0</v>
      </c>
      <c r="AO226" s="132"/>
      <c r="AP226" s="91">
        <f>IF(SUM(AO226:AO228)+AO238=0,0,IF(SUM(ABS(AO226),ABS(AO227),ABS(AO228))=AO238,0.5,IF(SUM(ABS(AO226),ABS(AO227),ABS(AO228))&gt;AO238,1,0)))</f>
        <v>0</v>
      </c>
      <c r="AQ226" s="132"/>
      <c r="AR226" s="91">
        <f>IF(SUM(AQ226:AQ228)+AQ238=0,0,IF(SUM(ABS(AQ226),ABS(AQ227),ABS(AQ228))=AQ238,0.5,IF(SUM(ABS(AQ226),ABS(AQ227),ABS(AQ228))&gt;AQ238,1,0)))</f>
        <v>0</v>
      </c>
      <c r="AS226" s="132"/>
      <c r="AT226" s="91">
        <f>IF(SUM(AS226:AS228)+AS238=0,0,IF(SUM(ABS(AS226),ABS(AS227),ABS(AS228))=AS238,0.5,IF(SUM(ABS(AS226),ABS(AS227),ABS(AS228))&gt;AS238,1,0)))</f>
        <v>0</v>
      </c>
      <c r="AU226" s="92">
        <f t="shared" si="252"/>
        <v>0</v>
      </c>
      <c r="AV226" s="93">
        <f>SUM(AD226+AF226+AH226+AJ226+AL226+AN226+AP226+AR226+AT226)</f>
        <v>0</v>
      </c>
      <c r="AW226" s="83"/>
      <c r="AX226" s="84"/>
      <c r="AZ226" s="47"/>
      <c r="BA226" s="149"/>
      <c r="BB226" s="150"/>
      <c r="BC226" s="151"/>
      <c r="BD226" s="154">
        <f t="shared" si="265"/>
        <v>0</v>
      </c>
      <c r="BE226" s="150">
        <f t="shared" si="266"/>
        <v>0</v>
      </c>
      <c r="BF226" s="152">
        <f t="shared" si="267"/>
        <v>0</v>
      </c>
      <c r="BG226" s="152">
        <f t="shared" si="268"/>
        <v>0</v>
      </c>
      <c r="BH226" s="152" t="str">
        <f t="shared" si="253"/>
        <v/>
      </c>
      <c r="BI226" s="152" t="str">
        <f t="shared" si="254"/>
        <v/>
      </c>
      <c r="BJ226" s="152" t="str">
        <f t="shared" si="255"/>
        <v/>
      </c>
      <c r="BK226" s="152" t="str">
        <f t="shared" si="256"/>
        <v/>
      </c>
      <c r="BL226" s="152" t="str">
        <f t="shared" si="257"/>
        <v/>
      </c>
      <c r="BM226" s="152" t="str">
        <f t="shared" si="258"/>
        <v/>
      </c>
      <c r="BN226" s="152" t="str">
        <f t="shared" si="259"/>
        <v/>
      </c>
      <c r="BO226" s="152" t="str">
        <f t="shared" si="260"/>
        <v/>
      </c>
      <c r="BP226" s="152" t="str">
        <f t="shared" si="261"/>
        <v/>
      </c>
      <c r="BQ226" s="153"/>
      <c r="BR226" s="151"/>
      <c r="BS226" s="152">
        <f t="shared" si="269"/>
        <v>0</v>
      </c>
      <c r="BT226" s="152">
        <f t="shared" si="270"/>
        <v>2.2600000000000001E-7</v>
      </c>
      <c r="BU226" s="152" t="str">
        <f t="shared" si="271"/>
        <v>Schanzer Ingolstadt 1</v>
      </c>
      <c r="BV226" s="151">
        <f t="shared" si="272"/>
        <v>27</v>
      </c>
      <c r="BW226" s="152">
        <f t="shared" si="273"/>
        <v>0</v>
      </c>
      <c r="BX226" s="152">
        <f>IF(COUNTIF(BH226:BP226,"&gt;0")&lt;Spielorte!$A$23,0,BE226/Spielorte!$A$23)</f>
        <v>0</v>
      </c>
      <c r="BY226" s="152">
        <f t="shared" si="274"/>
        <v>2.2600000000000001E-7</v>
      </c>
      <c r="BZ226" s="151">
        <f t="shared" si="262"/>
        <v>27</v>
      </c>
    </row>
    <row r="227" spans="1:78" ht="17.100000000000001" customHeight="1" x14ac:dyDescent="0.25">
      <c r="A227" s="414"/>
      <c r="B227" s="59" t="str">
        <f>IF(AA227=0,"",AA227)</f>
        <v/>
      </c>
      <c r="C227" s="60" t="str">
        <f t="shared" si="263"/>
        <v/>
      </c>
      <c r="D227" s="61" t="str">
        <f t="shared" si="263"/>
        <v/>
      </c>
      <c r="E227" s="398"/>
      <c r="F227" s="61" t="str">
        <f t="shared" si="244"/>
        <v/>
      </c>
      <c r="G227" s="398"/>
      <c r="H227" s="61" t="str">
        <f t="shared" si="245"/>
        <v/>
      </c>
      <c r="I227" s="398"/>
      <c r="J227" s="61" t="str">
        <f t="shared" si="246"/>
        <v/>
      </c>
      <c r="K227" s="398"/>
      <c r="L227" s="61" t="str">
        <f t="shared" si="247"/>
        <v/>
      </c>
      <c r="M227" s="398"/>
      <c r="N227" s="61" t="str">
        <f t="shared" si="264"/>
        <v/>
      </c>
      <c r="O227" s="398"/>
      <c r="P227" s="61" t="str">
        <f t="shared" si="248"/>
        <v/>
      </c>
      <c r="Q227" s="398"/>
      <c r="R227" s="61" t="str">
        <f t="shared" si="249"/>
        <v/>
      </c>
      <c r="S227" s="398"/>
      <c r="T227" s="61" t="str">
        <f t="shared" si="250"/>
        <v/>
      </c>
      <c r="U227" s="398"/>
      <c r="V227" s="61" t="str">
        <f t="shared" si="251"/>
        <v/>
      </c>
      <c r="W227" s="398"/>
      <c r="Z227" s="406"/>
      <c r="AA227" s="90" t="str">
        <f>IF(AB227=0,"",_xlfn.CONCAT(VLOOKUP(AB227,Starter!A:C,2,0)))</f>
        <v/>
      </c>
      <c r="AB227" s="80"/>
      <c r="AC227" s="130"/>
      <c r="AD227" s="94"/>
      <c r="AE227" s="130"/>
      <c r="AF227" s="94"/>
      <c r="AG227" s="130"/>
      <c r="AH227" s="94"/>
      <c r="AI227" s="130"/>
      <c r="AJ227" s="94"/>
      <c r="AK227" s="130"/>
      <c r="AL227" s="94"/>
      <c r="AM227" s="130"/>
      <c r="AN227" s="94"/>
      <c r="AO227" s="130"/>
      <c r="AP227" s="94"/>
      <c r="AQ227" s="130"/>
      <c r="AR227" s="94"/>
      <c r="AS227" s="130"/>
      <c r="AT227" s="94"/>
      <c r="AU227" s="95">
        <f t="shared" si="252"/>
        <v>0</v>
      </c>
      <c r="AV227" s="96"/>
      <c r="AW227" s="83"/>
      <c r="AX227" s="84"/>
      <c r="AZ227" s="47"/>
      <c r="BA227" s="149"/>
      <c r="BB227" s="150"/>
      <c r="BC227" s="151"/>
      <c r="BD227" s="154">
        <f t="shared" si="265"/>
        <v>0</v>
      </c>
      <c r="BE227" s="150">
        <f t="shared" si="266"/>
        <v>0</v>
      </c>
      <c r="BF227" s="152">
        <f t="shared" si="267"/>
        <v>0</v>
      </c>
      <c r="BG227" s="152">
        <f t="shared" si="268"/>
        <v>0</v>
      </c>
      <c r="BH227" s="152" t="str">
        <f t="shared" si="253"/>
        <v/>
      </c>
      <c r="BI227" s="152" t="str">
        <f t="shared" si="254"/>
        <v/>
      </c>
      <c r="BJ227" s="152" t="str">
        <f t="shared" si="255"/>
        <v/>
      </c>
      <c r="BK227" s="152" t="str">
        <f t="shared" si="256"/>
        <v/>
      </c>
      <c r="BL227" s="152" t="str">
        <f t="shared" si="257"/>
        <v/>
      </c>
      <c r="BM227" s="152" t="str">
        <f t="shared" si="258"/>
        <v/>
      </c>
      <c r="BN227" s="152" t="str">
        <f t="shared" si="259"/>
        <v/>
      </c>
      <c r="BO227" s="152" t="str">
        <f t="shared" si="260"/>
        <v/>
      </c>
      <c r="BP227" s="152" t="str">
        <f t="shared" si="261"/>
        <v/>
      </c>
      <c r="BQ227" s="153"/>
      <c r="BR227" s="151"/>
      <c r="BS227" s="152">
        <f t="shared" si="269"/>
        <v>0</v>
      </c>
      <c r="BT227" s="152">
        <f t="shared" si="270"/>
        <v>2.2700000000000001E-7</v>
      </c>
      <c r="BU227" s="152" t="str">
        <f t="shared" si="271"/>
        <v>Schanzer Ingolstadt 1</v>
      </c>
      <c r="BV227" s="151">
        <f t="shared" si="272"/>
        <v>26</v>
      </c>
      <c r="BW227" s="152">
        <f t="shared" si="273"/>
        <v>0</v>
      </c>
      <c r="BX227" s="152">
        <f>IF(COUNTIF(BH227:BP227,"&gt;0")&lt;Spielorte!$A$23,0,BE227/Spielorte!$A$23)</f>
        <v>0</v>
      </c>
      <c r="BY227" s="152">
        <f t="shared" si="274"/>
        <v>2.2700000000000001E-7</v>
      </c>
      <c r="BZ227" s="151">
        <f t="shared" si="262"/>
        <v>26</v>
      </c>
    </row>
    <row r="228" spans="1:78" ht="17.100000000000001" customHeight="1" thickBot="1" x14ac:dyDescent="0.3">
      <c r="A228" s="415"/>
      <c r="B228" s="62" t="str">
        <f>IF(AA228=0,"",AA228)</f>
        <v/>
      </c>
      <c r="C228" s="63" t="str">
        <f t="shared" si="263"/>
        <v/>
      </c>
      <c r="D228" s="52" t="str">
        <f t="shared" si="263"/>
        <v/>
      </c>
      <c r="E228" s="399"/>
      <c r="F228" s="52" t="str">
        <f t="shared" si="244"/>
        <v/>
      </c>
      <c r="G228" s="399"/>
      <c r="H228" s="52" t="str">
        <f t="shared" si="245"/>
        <v/>
      </c>
      <c r="I228" s="399"/>
      <c r="J228" s="52" t="str">
        <f t="shared" si="246"/>
        <v/>
      </c>
      <c r="K228" s="399"/>
      <c r="L228" s="52" t="str">
        <f t="shared" si="247"/>
        <v/>
      </c>
      <c r="M228" s="399"/>
      <c r="N228" s="52" t="str">
        <f t="shared" si="264"/>
        <v/>
      </c>
      <c r="O228" s="399"/>
      <c r="P228" s="52" t="str">
        <f t="shared" si="248"/>
        <v/>
      </c>
      <c r="Q228" s="399"/>
      <c r="R228" s="52" t="str">
        <f t="shared" si="249"/>
        <v/>
      </c>
      <c r="S228" s="399"/>
      <c r="T228" s="52" t="str">
        <f t="shared" si="250"/>
        <v/>
      </c>
      <c r="U228" s="399"/>
      <c r="V228" s="52" t="str">
        <f t="shared" si="251"/>
        <v/>
      </c>
      <c r="W228" s="399"/>
      <c r="Z228" s="407"/>
      <c r="AA228" s="90" t="str">
        <f>IF(AB228=0,"",_xlfn.CONCAT(VLOOKUP(AB228,Starter!A:C,2,0)))</f>
        <v/>
      </c>
      <c r="AB228" s="82"/>
      <c r="AC228" s="133"/>
      <c r="AD228" s="100"/>
      <c r="AE228" s="133"/>
      <c r="AF228" s="100"/>
      <c r="AG228" s="133"/>
      <c r="AH228" s="100"/>
      <c r="AI228" s="133"/>
      <c r="AJ228" s="100"/>
      <c r="AK228" s="133"/>
      <c r="AL228" s="100"/>
      <c r="AM228" s="133"/>
      <c r="AN228" s="100"/>
      <c r="AO228" s="133"/>
      <c r="AP228" s="100"/>
      <c r="AQ228" s="133"/>
      <c r="AR228" s="100"/>
      <c r="AS228" s="133"/>
      <c r="AT228" s="100"/>
      <c r="AU228" s="97">
        <f t="shared" si="252"/>
        <v>0</v>
      </c>
      <c r="AV228" s="98"/>
      <c r="AW228" s="83"/>
      <c r="AX228" s="84"/>
      <c r="AZ228" s="47"/>
      <c r="BA228" s="149"/>
      <c r="BB228" s="150"/>
      <c r="BC228" s="151"/>
      <c r="BD228" s="154">
        <f t="shared" si="265"/>
        <v>0</v>
      </c>
      <c r="BE228" s="150">
        <f t="shared" si="266"/>
        <v>0</v>
      </c>
      <c r="BF228" s="152">
        <f t="shared" si="267"/>
        <v>0</v>
      </c>
      <c r="BG228" s="152">
        <f t="shared" si="268"/>
        <v>0</v>
      </c>
      <c r="BH228" s="152" t="str">
        <f t="shared" si="253"/>
        <v/>
      </c>
      <c r="BI228" s="152" t="str">
        <f t="shared" si="254"/>
        <v/>
      </c>
      <c r="BJ228" s="152" t="str">
        <f t="shared" si="255"/>
        <v/>
      </c>
      <c r="BK228" s="152" t="str">
        <f t="shared" si="256"/>
        <v/>
      </c>
      <c r="BL228" s="152" t="str">
        <f t="shared" si="257"/>
        <v/>
      </c>
      <c r="BM228" s="152" t="str">
        <f t="shared" si="258"/>
        <v/>
      </c>
      <c r="BN228" s="152" t="str">
        <f t="shared" si="259"/>
        <v/>
      </c>
      <c r="BO228" s="152" t="str">
        <f t="shared" si="260"/>
        <v/>
      </c>
      <c r="BP228" s="152" t="str">
        <f t="shared" si="261"/>
        <v/>
      </c>
      <c r="BQ228" s="153"/>
      <c r="BR228" s="151"/>
      <c r="BS228" s="152">
        <f t="shared" si="269"/>
        <v>0</v>
      </c>
      <c r="BT228" s="152">
        <f t="shared" si="270"/>
        <v>2.28E-7</v>
      </c>
      <c r="BU228" s="152" t="str">
        <f t="shared" si="271"/>
        <v>Schanzer Ingolstadt 1</v>
      </c>
      <c r="BV228" s="151">
        <f t="shared" si="272"/>
        <v>25</v>
      </c>
      <c r="BW228" s="152">
        <f t="shared" si="273"/>
        <v>0</v>
      </c>
      <c r="BX228" s="152">
        <f>IF(COUNTIF(BH228:BP228,"&gt;0")&lt;Spielorte!$A$23,0,BE228/Spielorte!$A$23)</f>
        <v>0</v>
      </c>
      <c r="BY228" s="152">
        <f t="shared" si="274"/>
        <v>2.28E-7</v>
      </c>
      <c r="BZ228" s="151">
        <f t="shared" si="262"/>
        <v>25</v>
      </c>
    </row>
    <row r="229" spans="1:78" ht="27.75" customHeight="1" thickBot="1" x14ac:dyDescent="0.3">
      <c r="B229" s="64" t="str">
        <f>IF(AA229=0,"",AA229)</f>
        <v>Gesamt</v>
      </c>
      <c r="C229" s="65" t="str">
        <f t="shared" si="263"/>
        <v/>
      </c>
      <c r="D229" s="66" t="str">
        <f t="shared" si="263"/>
        <v/>
      </c>
      <c r="E229" s="67">
        <f>IF(AD229="","",AD229)</f>
        <v>0</v>
      </c>
      <c r="F229" s="66" t="str">
        <f t="shared" si="244"/>
        <v/>
      </c>
      <c r="G229" s="67">
        <f>IF(AF229="","",AF229)</f>
        <v>0</v>
      </c>
      <c r="H229" s="66" t="str">
        <f t="shared" si="245"/>
        <v/>
      </c>
      <c r="I229" s="67">
        <f>IF(AH229="","",AH229)</f>
        <v>0</v>
      </c>
      <c r="J229" s="66" t="str">
        <f t="shared" si="246"/>
        <v/>
      </c>
      <c r="K229" s="67">
        <f>IF(AJ229="","",AJ229)</f>
        <v>0</v>
      </c>
      <c r="L229" s="66" t="str">
        <f t="shared" si="247"/>
        <v/>
      </c>
      <c r="M229" s="67">
        <f>IF(AL229="","",AL229)</f>
        <v>0</v>
      </c>
      <c r="N229" s="66" t="str">
        <f t="shared" si="264"/>
        <v/>
      </c>
      <c r="O229" s="67">
        <f>IF(AN229="","",AN229)</f>
        <v>0</v>
      </c>
      <c r="P229" s="66" t="str">
        <f t="shared" si="248"/>
        <v/>
      </c>
      <c r="Q229" s="67">
        <f>IF(AP229="","",AP229)</f>
        <v>0</v>
      </c>
      <c r="R229" s="66" t="str">
        <f t="shared" si="249"/>
        <v/>
      </c>
      <c r="S229" s="67">
        <f>IF(AR229="","",AR229)</f>
        <v>0</v>
      </c>
      <c r="T229" s="66" t="str">
        <f t="shared" si="250"/>
        <v/>
      </c>
      <c r="U229" s="67">
        <f>IF(AT229="","",AT229)</f>
        <v>0</v>
      </c>
      <c r="V229" s="66" t="str">
        <f t="shared" si="251"/>
        <v/>
      </c>
      <c r="W229" s="67">
        <f>IF(AV229="","",AV229)</f>
        <v>0</v>
      </c>
      <c r="AA229" s="64" t="s">
        <v>960</v>
      </c>
      <c r="AB229" s="101"/>
      <c r="AC229" s="148">
        <f>ABS(SUM(AC217:AC219))+ABS(SUM(AC220:AC222))+ABS(SUM(AC223:AC225))+ABS(SUM(AC226:AC228))</f>
        <v>0</v>
      </c>
      <c r="AD229" s="102">
        <f>IF(AC229+AC239=0,0,IF(AC229=AC239,1.5,IF(AC229&gt;AC239,3,0)))</f>
        <v>0</v>
      </c>
      <c r="AE229" s="148">
        <f>ABS(SUM(AE217:AE219))+ABS(SUM(AE220:AE222))+ABS(SUM(AE223:AE225))+ABS(SUM(AE226:AE228))</f>
        <v>0</v>
      </c>
      <c r="AF229" s="102">
        <f>IF(AE229+AE239=0,0,IF(AE229=AE239,1.5,IF(AE229&gt;AE239,3,0)))</f>
        <v>0</v>
      </c>
      <c r="AG229" s="148">
        <f>ABS(SUM(AG217:AG219))+ABS(SUM(AG220:AG222))+ABS(SUM(AG223:AG225))+ABS(SUM(AG226:AG228))</f>
        <v>0</v>
      </c>
      <c r="AH229" s="102">
        <f>IF(AG229+AG239=0,0,IF(AG229=AG239,1.5,IF(AG229&gt;AG239,3,0)))</f>
        <v>0</v>
      </c>
      <c r="AI229" s="148">
        <f>ABS(SUM(AI217:AI219))+ABS(SUM(AI220:AI222))+ABS(SUM(AI223:AI225))+ABS(SUM(AI226:AI228))</f>
        <v>0</v>
      </c>
      <c r="AJ229" s="102">
        <f>IF(AI229+AI239=0,0,IF(AI229=AI239,1.5,IF(AI229&gt;AI239,3,0)))</f>
        <v>0</v>
      </c>
      <c r="AK229" s="148">
        <f>ABS(SUM(AK217:AK219))+ABS(SUM(AK220:AK222))+ABS(SUM(AK223:AK225))+ABS(SUM(AK226:AK228))</f>
        <v>0</v>
      </c>
      <c r="AL229" s="102">
        <f>IF(AK229+AK239=0,0,IF(AK229=AK239,1.5,IF(AK229&gt;AK239,3,0)))</f>
        <v>0</v>
      </c>
      <c r="AM229" s="148">
        <f>ABS(SUM(AM217:AM219))+ABS(SUM(AM220:AM222))+ABS(SUM(AM223:AM225))+ABS(SUM(AM226:AM228))</f>
        <v>0</v>
      </c>
      <c r="AN229" s="102">
        <f>IF(AM229+AM239=0,0,IF(AM229=AM239,1.5,IF(AM229&gt;AM239,3,0)))</f>
        <v>0</v>
      </c>
      <c r="AO229" s="148">
        <f>ABS(SUM(AO217:AO219))+ABS(SUM(AO220:AO222))+ABS(SUM(AO223:AO225))+ABS(SUM(AO226:AO228))</f>
        <v>0</v>
      </c>
      <c r="AP229" s="102">
        <f>IF(AO229+AO239=0,0,IF(AO229=AO239,1.5,IF(AO229&gt;AO239,3,0)))</f>
        <v>0</v>
      </c>
      <c r="AQ229" s="148">
        <f>ABS(SUM(AQ217:AQ219))+ABS(SUM(AQ220:AQ222))+ABS(SUM(AQ223:AQ225))+ABS(SUM(AQ226:AQ228))</f>
        <v>0</v>
      </c>
      <c r="AR229" s="102">
        <f>IF(AQ229+AQ239=0,0,IF(AQ229=AQ239,1.5,IF(AQ229&gt;AQ239,3,0)))</f>
        <v>0</v>
      </c>
      <c r="AS229" s="148">
        <f>ABS(SUM(AS217:AS219))+ABS(SUM(AS220:AS222))+ABS(SUM(AS223:AS225))+ABS(SUM(AS226:AS228))</f>
        <v>0</v>
      </c>
      <c r="AT229" s="102">
        <f>IF(AS229+AS239=0,0,IF(AS229=AS239,1.5,IF(AS229&gt;AS239,3,0)))</f>
        <v>0</v>
      </c>
      <c r="AU229" s="103">
        <f>SUM(AC229+AE229+AG229+AI229+AK229+AM229+AO229+AQ229+AS229)</f>
        <v>0</v>
      </c>
      <c r="AV229" s="104">
        <f>SUM(AD229+AF229+AH229+AJ229+AL229+AN229+AP229+AR229+AT229)</f>
        <v>0</v>
      </c>
      <c r="AW229" s="83"/>
      <c r="AX229" s="84"/>
      <c r="BA229" s="149"/>
      <c r="BB229" s="150"/>
      <c r="BC229" s="151"/>
      <c r="BQ229" s="153"/>
      <c r="BR229" s="151"/>
      <c r="BV229" s="151"/>
      <c r="BZ229" s="151"/>
    </row>
    <row r="230" spans="1:78" ht="24" customHeight="1" thickBot="1" x14ac:dyDescent="0.3">
      <c r="B230" s="68" t="str">
        <f>IF(AA230=0,"",AA230)</f>
        <v>Gesamt - Punkte</v>
      </c>
      <c r="C230" s="69" t="str">
        <f t="shared" si="263"/>
        <v/>
      </c>
      <c r="D230" s="69" t="str">
        <f t="shared" si="263"/>
        <v/>
      </c>
      <c r="E230" s="70">
        <f>IF(AD230="","",AD230)</f>
        <v>0</v>
      </c>
      <c r="F230" s="69" t="str">
        <f t="shared" si="244"/>
        <v/>
      </c>
      <c r="G230" s="70">
        <f>IF(AF230="","",AF230)</f>
        <v>0</v>
      </c>
      <c r="H230" s="69" t="str">
        <f t="shared" si="245"/>
        <v/>
      </c>
      <c r="I230" s="70">
        <f>IF(AH230="","",AH230)</f>
        <v>0</v>
      </c>
      <c r="J230" s="69" t="str">
        <f t="shared" si="246"/>
        <v/>
      </c>
      <c r="K230" s="70">
        <f>IF(AJ230="","",AJ230)</f>
        <v>0</v>
      </c>
      <c r="L230" s="69" t="str">
        <f t="shared" si="247"/>
        <v/>
      </c>
      <c r="M230" s="70">
        <f>IF(AL230="","",AL230)</f>
        <v>0</v>
      </c>
      <c r="N230" s="69" t="str">
        <f t="shared" si="264"/>
        <v/>
      </c>
      <c r="O230" s="70">
        <f>IF(AN230="","",AN230)</f>
        <v>0</v>
      </c>
      <c r="P230" s="69" t="str">
        <f t="shared" si="248"/>
        <v/>
      </c>
      <c r="Q230" s="70">
        <f>IF(AP230="","",AP230)</f>
        <v>0</v>
      </c>
      <c r="R230" s="69" t="str">
        <f t="shared" si="249"/>
        <v/>
      </c>
      <c r="S230" s="70">
        <f>IF(AR230="","",AR230)</f>
        <v>0</v>
      </c>
      <c r="T230" s="69" t="str">
        <f t="shared" si="250"/>
        <v/>
      </c>
      <c r="U230" s="70">
        <f>IF(AT230="","",AT230)</f>
        <v>0</v>
      </c>
      <c r="V230" s="69" t="str">
        <f t="shared" si="251"/>
        <v/>
      </c>
      <c r="W230" s="70">
        <f>IF(AV230="","",AV230)</f>
        <v>0</v>
      </c>
      <c r="AA230" s="68" t="s">
        <v>975</v>
      </c>
      <c r="AB230" s="69"/>
      <c r="AC230" s="69"/>
      <c r="AD230" s="105">
        <f>SUM(AD217:AD229)</f>
        <v>0</v>
      </c>
      <c r="AE230" s="69"/>
      <c r="AF230" s="105">
        <f>SUM(AF217:AF229)</f>
        <v>0</v>
      </c>
      <c r="AG230" s="69"/>
      <c r="AH230" s="105">
        <f>SUM(AH217:AH229)</f>
        <v>0</v>
      </c>
      <c r="AI230" s="69"/>
      <c r="AJ230" s="105">
        <f>SUM(AJ217:AJ229)</f>
        <v>0</v>
      </c>
      <c r="AK230" s="69"/>
      <c r="AL230" s="105">
        <f>SUM(AL217:AL229)</f>
        <v>0</v>
      </c>
      <c r="AM230" s="69"/>
      <c r="AN230" s="105">
        <f>SUM(AN217:AN229)</f>
        <v>0</v>
      </c>
      <c r="AO230" s="69"/>
      <c r="AP230" s="105">
        <f>SUM(AP217:AP229)</f>
        <v>0</v>
      </c>
      <c r="AQ230" s="69"/>
      <c r="AR230" s="105">
        <f>SUM(AR217:AR229)</f>
        <v>0</v>
      </c>
      <c r="AS230" s="69"/>
      <c r="AT230" s="105">
        <f>SUM(AT217:AT229)</f>
        <v>0</v>
      </c>
      <c r="AU230" s="69"/>
      <c r="AV230" s="106">
        <f>SUM(AV217:AV229)</f>
        <v>0</v>
      </c>
      <c r="AW230" s="83"/>
      <c r="AX230" s="84"/>
      <c r="BA230" s="149">
        <f>+AV230</f>
        <v>0</v>
      </c>
      <c r="BB230" s="150">
        <f>+AU229</f>
        <v>0</v>
      </c>
      <c r="BC230" s="151">
        <f>+AA212</f>
        <v>8</v>
      </c>
      <c r="BF230" s="152">
        <f>SUM(BF211:BF229)</f>
        <v>0</v>
      </c>
      <c r="BQ230" s="149">
        <f>+BB230/1000000+BA230</f>
        <v>0</v>
      </c>
      <c r="BR230" s="151">
        <f>RANK(BQ230,BQ:BQ)</f>
        <v>1</v>
      </c>
      <c r="BV230" s="151"/>
      <c r="BZ230" s="151"/>
    </row>
    <row r="231" spans="1:78" ht="11.25" customHeight="1" x14ac:dyDescent="0.25">
      <c r="B231" s="69"/>
      <c r="C231" s="69"/>
      <c r="D231" s="69"/>
      <c r="E231" s="1"/>
      <c r="F231" s="69"/>
      <c r="G231" s="1"/>
      <c r="H231" s="69"/>
      <c r="I231" s="1"/>
      <c r="J231" s="69"/>
      <c r="K231" s="1"/>
      <c r="L231" s="69"/>
      <c r="M231" s="1"/>
      <c r="N231" s="69"/>
      <c r="O231" s="1"/>
      <c r="P231" s="69"/>
      <c r="Q231" s="1"/>
      <c r="R231" s="69"/>
      <c r="S231" s="1"/>
      <c r="T231" s="69"/>
      <c r="U231" s="1"/>
      <c r="V231" s="69"/>
      <c r="W231" s="1"/>
      <c r="AA231" s="69"/>
      <c r="AB231" s="69"/>
      <c r="AC231" s="69"/>
      <c r="AD231" s="1"/>
      <c r="AE231" s="69"/>
      <c r="AF231" s="1"/>
      <c r="AG231" s="69"/>
      <c r="AH231" s="1"/>
      <c r="AI231" s="69"/>
      <c r="AJ231" s="1"/>
      <c r="AK231" s="69"/>
      <c r="AL231" s="1"/>
      <c r="AM231" s="69"/>
      <c r="AN231" s="1"/>
      <c r="AO231" s="69"/>
      <c r="AP231" s="1"/>
      <c r="AQ231" s="69"/>
      <c r="AR231" s="1"/>
      <c r="AS231" s="69"/>
      <c r="AT231" s="1"/>
      <c r="AU231" s="69"/>
      <c r="AV231" s="1"/>
      <c r="AW231" s="83"/>
      <c r="AX231" s="84"/>
      <c r="BA231" s="149"/>
      <c r="BB231" s="150"/>
      <c r="BC231" s="151"/>
      <c r="BQ231" s="153"/>
      <c r="BR231" s="151"/>
      <c r="BV231" s="151"/>
      <c r="BZ231" s="151"/>
    </row>
    <row r="232" spans="1:78" ht="12.75" customHeight="1" x14ac:dyDescent="0.25">
      <c r="B232" s="71" t="str">
        <f t="shared" ref="B232:Q232" si="275">IF(AA232=0,"",AA232)</f>
        <v>Gegner-Nr.:</v>
      </c>
      <c r="C232" s="72" t="str">
        <f t="shared" si="275"/>
        <v>&gt;&gt;&gt;&gt;</v>
      </c>
      <c r="D232" s="396">
        <f t="shared" si="275"/>
        <v>10</v>
      </c>
      <c r="E232" s="396" t="str">
        <f t="shared" si="275"/>
        <v/>
      </c>
      <c r="F232" s="396">
        <f t="shared" si="275"/>
        <v>1</v>
      </c>
      <c r="G232" s="396" t="str">
        <f t="shared" si="275"/>
        <v/>
      </c>
      <c r="H232" s="396">
        <f t="shared" si="275"/>
        <v>2</v>
      </c>
      <c r="I232" s="396" t="str">
        <f t="shared" si="275"/>
        <v/>
      </c>
      <c r="J232" s="396">
        <f t="shared" si="275"/>
        <v>5</v>
      </c>
      <c r="K232" s="396" t="str">
        <f t="shared" si="275"/>
        <v/>
      </c>
      <c r="L232" s="396">
        <f t="shared" si="275"/>
        <v>3</v>
      </c>
      <c r="M232" s="396" t="str">
        <f t="shared" si="275"/>
        <v/>
      </c>
      <c r="N232" s="396">
        <f t="shared" si="275"/>
        <v>6</v>
      </c>
      <c r="O232" s="396" t="str">
        <f t="shared" si="275"/>
        <v/>
      </c>
      <c r="P232" s="396">
        <f t="shared" si="275"/>
        <v>9</v>
      </c>
      <c r="Q232" s="396" t="str">
        <f t="shared" si="275"/>
        <v/>
      </c>
      <c r="R232" s="396">
        <f t="shared" ref="L232:U234" si="276">IF(AQ232=0,"",AQ232)</f>
        <v>4</v>
      </c>
      <c r="S232" s="396" t="str">
        <f t="shared" si="276"/>
        <v/>
      </c>
      <c r="T232" s="396">
        <f t="shared" si="276"/>
        <v>7</v>
      </c>
      <c r="U232" s="396" t="str">
        <f t="shared" si="276"/>
        <v/>
      </c>
      <c r="V232" s="412"/>
      <c r="W232" s="412"/>
      <c r="AA232" s="71" t="s">
        <v>958</v>
      </c>
      <c r="AB232" s="72" t="s">
        <v>959</v>
      </c>
      <c r="AC232" s="418">
        <f>VLOOKUP($AA212,Schlüssel!$A$5:$DG$14,103)</f>
        <v>10</v>
      </c>
      <c r="AD232" s="419"/>
      <c r="AE232" s="418">
        <f>VLOOKUP($AA212,Schlüssel!$A$5:$EK$14,104)</f>
        <v>1</v>
      </c>
      <c r="AF232" s="419"/>
      <c r="AG232" s="418">
        <f>VLOOKUP($AA212,Schlüssel!$A$5:$EK$14,105)</f>
        <v>2</v>
      </c>
      <c r="AH232" s="419"/>
      <c r="AI232" s="418">
        <f>VLOOKUP($AA212,Schlüssel!$A$5:$EK$14,106)</f>
        <v>5</v>
      </c>
      <c r="AJ232" s="419"/>
      <c r="AK232" s="418">
        <f>VLOOKUP($AA212,Schlüssel!$A$5:$EK$14,107)</f>
        <v>3</v>
      </c>
      <c r="AL232" s="419"/>
      <c r="AM232" s="418">
        <f>VLOOKUP($AA212,Schlüssel!$A$5:$EK$14,108)</f>
        <v>6</v>
      </c>
      <c r="AN232" s="419"/>
      <c r="AO232" s="418">
        <f>VLOOKUP($AA212,Schlüssel!$A$5:$EK$14,109)</f>
        <v>9</v>
      </c>
      <c r="AP232" s="419"/>
      <c r="AQ232" s="418">
        <f>VLOOKUP($AA212,Schlüssel!$A$5:$EK$14,110)</f>
        <v>4</v>
      </c>
      <c r="AR232" s="419"/>
      <c r="AS232" s="418">
        <f>VLOOKUP($AA212,Schlüssel!$A$5:$EK$14,111)</f>
        <v>7</v>
      </c>
      <c r="AT232" s="419"/>
      <c r="AU232" s="107"/>
      <c r="AV232" s="107"/>
      <c r="AW232" s="83"/>
      <c r="AX232" s="84"/>
      <c r="BA232" s="149"/>
      <c r="BB232" s="150"/>
      <c r="BC232" s="151"/>
      <c r="BQ232" s="153"/>
      <c r="BR232" s="151"/>
      <c r="BV232" s="151"/>
      <c r="BZ232" s="151"/>
    </row>
    <row r="233" spans="1:78" ht="28.5" customHeight="1" x14ac:dyDescent="0.25">
      <c r="B233" s="73" t="str">
        <f t="shared" ref="B233:K234" si="277">IF(AA233=0,"",AA233)</f>
        <v/>
      </c>
      <c r="C233" s="69" t="str">
        <f t="shared" si="277"/>
        <v/>
      </c>
      <c r="D233" s="409" t="str">
        <f t="shared" si="277"/>
        <v>Donaubowler Regensburg 1</v>
      </c>
      <c r="E233" s="410" t="str">
        <f t="shared" si="277"/>
        <v/>
      </c>
      <c r="F233" s="409" t="str">
        <f t="shared" si="277"/>
        <v>BC Comet Nürnberg</v>
      </c>
      <c r="G233" s="410" t="str">
        <f t="shared" si="277"/>
        <v/>
      </c>
      <c r="H233" s="409" t="str">
        <f t="shared" si="277"/>
        <v>BK München 3</v>
      </c>
      <c r="I233" s="410" t="str">
        <f t="shared" si="277"/>
        <v/>
      </c>
      <c r="J233" s="409" t="str">
        <f t="shared" si="277"/>
        <v>BC EMAX Unterföhring 2</v>
      </c>
      <c r="K233" s="410" t="str">
        <f t="shared" si="277"/>
        <v/>
      </c>
      <c r="L233" s="409" t="str">
        <f t="shared" si="276"/>
        <v>SG DJK Rimpar 1</v>
      </c>
      <c r="M233" s="410" t="str">
        <f t="shared" si="276"/>
        <v/>
      </c>
      <c r="N233" s="409" t="str">
        <f t="shared" si="276"/>
        <v>Bajuwaren München 1</v>
      </c>
      <c r="O233" s="410" t="str">
        <f t="shared" si="276"/>
        <v/>
      </c>
      <c r="P233" s="409" t="str">
        <f t="shared" si="276"/>
        <v>Werdenfels 1</v>
      </c>
      <c r="Q233" s="410" t="str">
        <f t="shared" si="276"/>
        <v/>
      </c>
      <c r="R233" s="409" t="str">
        <f t="shared" si="276"/>
        <v>SG Rottendorf 1</v>
      </c>
      <c r="S233" s="410" t="str">
        <f t="shared" si="276"/>
        <v/>
      </c>
      <c r="T233" s="409" t="str">
        <f t="shared" si="276"/>
        <v>Bowlinghaus Bamberg 1</v>
      </c>
      <c r="U233" s="410" t="str">
        <f t="shared" si="276"/>
        <v/>
      </c>
      <c r="V233" s="411"/>
      <c r="W233" s="411"/>
      <c r="AA233" s="73"/>
      <c r="AB233" s="69"/>
      <c r="AC233" s="409" t="str">
        <f>VLOOKUP(AC232,Schlüssel!$A$5:$K$14,2)</f>
        <v>Donaubowler Regensburg 1</v>
      </c>
      <c r="AD233" s="410"/>
      <c r="AE233" s="409" t="str">
        <f>VLOOKUP(AE232,Schlüssel!$A$5:$K$14,2)</f>
        <v>BC Comet Nürnberg</v>
      </c>
      <c r="AF233" s="410"/>
      <c r="AG233" s="409" t="str">
        <f>VLOOKUP(AG232,Schlüssel!$A$5:$K$14,2)</f>
        <v>BK München 3</v>
      </c>
      <c r="AH233" s="410"/>
      <c r="AI233" s="409" t="str">
        <f>VLOOKUP(AI232,Schlüssel!$A$5:$K$14,2)</f>
        <v>BC EMAX Unterföhring 2</v>
      </c>
      <c r="AJ233" s="410"/>
      <c r="AK233" s="409" t="str">
        <f>VLOOKUP(AK232,Schlüssel!$A$5:$K$14,2)</f>
        <v>SG DJK Rimpar 1</v>
      </c>
      <c r="AL233" s="410"/>
      <c r="AM233" s="409" t="str">
        <f>VLOOKUP(AM232,Schlüssel!$A$5:$K$14,2)</f>
        <v>Bajuwaren München 1</v>
      </c>
      <c r="AN233" s="410"/>
      <c r="AO233" s="409" t="str">
        <f>VLOOKUP(AO232,Schlüssel!$A$5:$K$14,2)</f>
        <v>Werdenfels 1</v>
      </c>
      <c r="AP233" s="410"/>
      <c r="AQ233" s="409" t="str">
        <f>VLOOKUP(AQ232,Schlüssel!$A$5:$K$14,2)</f>
        <v>SG Rottendorf 1</v>
      </c>
      <c r="AR233" s="410"/>
      <c r="AS233" s="409" t="str">
        <f>VLOOKUP(AS232,Schlüssel!$A$5:$K$14,2)</f>
        <v>Bowlinghaus Bamberg 1</v>
      </c>
      <c r="AT233" s="410"/>
      <c r="AU233" s="108"/>
      <c r="AV233" s="108"/>
      <c r="AW233" s="83"/>
      <c r="AX233" s="84"/>
      <c r="BA233" s="149"/>
      <c r="BB233" s="150"/>
      <c r="BC233" s="151"/>
      <c r="BQ233" s="153"/>
      <c r="BR233" s="151"/>
      <c r="BV233" s="151"/>
      <c r="BZ233" s="151"/>
    </row>
    <row r="234" spans="1:78" ht="12" customHeight="1" x14ac:dyDescent="0.25">
      <c r="B234" s="73" t="str">
        <f t="shared" si="277"/>
        <v/>
      </c>
      <c r="C234" s="69" t="str">
        <f t="shared" si="277"/>
        <v/>
      </c>
      <c r="D234" s="395" t="str">
        <f t="shared" si="277"/>
        <v/>
      </c>
      <c r="E234" s="395" t="str">
        <f t="shared" si="277"/>
        <v/>
      </c>
      <c r="F234" s="395" t="str">
        <f t="shared" si="277"/>
        <v/>
      </c>
      <c r="G234" s="395" t="str">
        <f t="shared" si="277"/>
        <v/>
      </c>
      <c r="H234" s="395" t="str">
        <f t="shared" si="277"/>
        <v/>
      </c>
      <c r="I234" s="395" t="str">
        <f t="shared" si="277"/>
        <v/>
      </c>
      <c r="J234" s="395" t="str">
        <f t="shared" si="277"/>
        <v/>
      </c>
      <c r="K234" s="395" t="str">
        <f t="shared" si="277"/>
        <v/>
      </c>
      <c r="L234" s="395" t="str">
        <f t="shared" si="276"/>
        <v/>
      </c>
      <c r="M234" s="395" t="str">
        <f t="shared" si="276"/>
        <v/>
      </c>
      <c r="N234" s="395" t="str">
        <f t="shared" si="276"/>
        <v/>
      </c>
      <c r="O234" s="395" t="str">
        <f t="shared" si="276"/>
        <v/>
      </c>
      <c r="P234" s="395" t="str">
        <f t="shared" si="276"/>
        <v/>
      </c>
      <c r="Q234" s="395" t="str">
        <f t="shared" si="276"/>
        <v/>
      </c>
      <c r="R234" s="395" t="str">
        <f t="shared" si="276"/>
        <v/>
      </c>
      <c r="S234" s="395" t="str">
        <f t="shared" si="276"/>
        <v/>
      </c>
      <c r="T234" s="395" t="str">
        <f t="shared" si="276"/>
        <v/>
      </c>
      <c r="U234" s="408" t="str">
        <f t="shared" si="276"/>
        <v/>
      </c>
      <c r="V234" s="301"/>
      <c r="W234" s="301"/>
      <c r="AA234" s="73"/>
      <c r="AB234" s="69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78"/>
      <c r="AV234" s="78"/>
      <c r="AW234" s="83"/>
      <c r="AX234" s="84"/>
      <c r="BA234" s="149"/>
      <c r="BB234" s="150"/>
      <c r="BC234" s="151"/>
      <c r="BQ234" s="153"/>
      <c r="BR234" s="151"/>
      <c r="BV234" s="151"/>
      <c r="BZ234" s="151"/>
    </row>
    <row r="235" spans="1:78" ht="15.9" customHeight="1" x14ac:dyDescent="0.25">
      <c r="B235" s="391" t="str">
        <f t="shared" ref="B235:C239" si="278">IF(AA235=0,"",AA235)</f>
        <v>Spieler 1</v>
      </c>
      <c r="C235" s="392" t="str">
        <f t="shared" si="278"/>
        <v/>
      </c>
      <c r="D235" s="393">
        <f>IF(AC235=301,"",AC235)</f>
        <v>0</v>
      </c>
      <c r="E235" s="393" t="str">
        <f>IF(AD235=0,"",AD235)</f>
        <v/>
      </c>
      <c r="F235" s="393">
        <f>IF(AE235=301,"",AE235)</f>
        <v>0</v>
      </c>
      <c r="G235" s="393" t="str">
        <f>IF(AF235=0,"",AF235)</f>
        <v/>
      </c>
      <c r="H235" s="393">
        <f>IF(AG235=301,"",AG235)</f>
        <v>0</v>
      </c>
      <c r="I235" s="393" t="str">
        <f>IF(AH235=0,"",AH235)</f>
        <v/>
      </c>
      <c r="J235" s="393">
        <f>IF(AI235=301,"",AI235)</f>
        <v>0</v>
      </c>
      <c r="K235" s="393" t="str">
        <f>IF(AJ235=0,"",AJ235)</f>
        <v/>
      </c>
      <c r="L235" s="393">
        <f>IF(AK235=301,"",AK235)</f>
        <v>0</v>
      </c>
      <c r="M235" s="393" t="str">
        <f>IF(AL235=0,"",AL235)</f>
        <v/>
      </c>
      <c r="N235" s="393">
        <f>IF(AM235=301,"",AM235)</f>
        <v>0</v>
      </c>
      <c r="O235" s="393" t="str">
        <f>IF(AN235=0,"",AN235)</f>
        <v/>
      </c>
      <c r="P235" s="393">
        <f>IF(AO235=301,"",AO235)</f>
        <v>0</v>
      </c>
      <c r="Q235" s="393" t="str">
        <f>IF(AP235=0,"",AP235)</f>
        <v/>
      </c>
      <c r="R235" s="393">
        <f>IF(AQ235=301,"",AQ235)</f>
        <v>0</v>
      </c>
      <c r="S235" s="393" t="str">
        <f>IF(AR235=0,"",AR235)</f>
        <v/>
      </c>
      <c r="T235" s="393">
        <f>IF(AS235=301,"",AS235)</f>
        <v>0</v>
      </c>
      <c r="U235" s="393" t="str">
        <f>IF(AT235=0,"",AT235)</f>
        <v/>
      </c>
      <c r="V235" s="404"/>
      <c r="W235" s="404"/>
      <c r="AA235" s="74" t="s">
        <v>0</v>
      </c>
      <c r="AB235" s="75"/>
      <c r="AC235" s="420">
        <f>ABS(INDEX(AC:AC,MATCH(AC232,$AA:$AA,0)+5)+INDEX(AC:AC,MATCH(AC232,$AA:$AA,0)+6)+INDEX(AC:AC,MATCH(AC232,$AA:$AA,0)+7))</f>
        <v>0</v>
      </c>
      <c r="AD235" s="421"/>
      <c r="AE235" s="420">
        <f>ABS(INDEX(AE:AE,MATCH(AE232,$AA:$AA,0)+5)+INDEX(AE:AE,MATCH(AE232,$AA:$AA,0)+6)+INDEX(AE:AE,MATCH(AE232,$AA:$AA,0)+7))</f>
        <v>0</v>
      </c>
      <c r="AF235" s="421"/>
      <c r="AG235" s="420">
        <f>ABS(INDEX(AG:AG,MATCH(AG232,$AA:$AA,0)+5)+INDEX(AG:AG,MATCH(AG232,$AA:$AA,0)+6)+INDEX(AG:AG,MATCH(AG232,$AA:$AA,0)+7))</f>
        <v>0</v>
      </c>
      <c r="AH235" s="421"/>
      <c r="AI235" s="420">
        <f>ABS(INDEX(AI:AI,MATCH(AI232,$AA:$AA,0)+5)+INDEX(AI:AI,MATCH(AI232,$AA:$AA,0)+6)+INDEX(AI:AI,MATCH(AI232,$AA:$AA,0)+7))</f>
        <v>0</v>
      </c>
      <c r="AJ235" s="421"/>
      <c r="AK235" s="420">
        <f>ABS(INDEX(AK:AK,MATCH(AK232,$AA:$AA,0)+5)+INDEX(AK:AK,MATCH(AK232,$AA:$AA,0)+6)+INDEX(AK:AK,MATCH(AK232,$AA:$AA,0)+7))</f>
        <v>0</v>
      </c>
      <c r="AL235" s="421"/>
      <c r="AM235" s="420">
        <f>ABS(INDEX(AM:AM,MATCH(AM232,$AA:$AA,0)+5)+INDEX(AM:AM,MATCH(AM232,$AA:$AA,0)+6)+INDEX(AM:AM,MATCH(AM232,$AA:$AA,0)+7))</f>
        <v>0</v>
      </c>
      <c r="AN235" s="421"/>
      <c r="AO235" s="420">
        <f>ABS(INDEX(AO:AO,MATCH(AO232,$AA:$AA,0)+5)+INDEX(AO:AO,MATCH(AO232,$AA:$AA,0)+6)+INDEX(AO:AO,MATCH(AO232,$AA:$AA,0)+7))</f>
        <v>0</v>
      </c>
      <c r="AP235" s="421"/>
      <c r="AQ235" s="420">
        <f>ABS(INDEX(AQ:AQ,MATCH(AQ232,$AA:$AA,0)+5)+INDEX(AQ:AQ,MATCH(AQ232,$AA:$AA,0)+6)+INDEX(AQ:AQ,MATCH(AQ232,$AA:$AA,0)+7))</f>
        <v>0</v>
      </c>
      <c r="AR235" s="421"/>
      <c r="AS235" s="420">
        <f>ABS(INDEX(AS:AS,MATCH(AS232,$AA:$AA,0)+5)+INDEX(AS:AS,MATCH(AS232,$AA:$AA,0)+6)+INDEX(AS:AS,MATCH(AS232,$AA:$AA,0)+7))</f>
        <v>0</v>
      </c>
      <c r="AT235" s="421"/>
      <c r="AU235" s="1"/>
      <c r="AV235" s="1"/>
      <c r="AW235" s="83"/>
      <c r="AX235" s="84"/>
      <c r="BA235" s="149"/>
      <c r="BB235" s="150"/>
      <c r="BC235" s="151"/>
      <c r="BQ235" s="153"/>
      <c r="BR235" s="151"/>
      <c r="BV235" s="151"/>
      <c r="BZ235" s="151"/>
    </row>
    <row r="236" spans="1:78" ht="15.9" customHeight="1" x14ac:dyDescent="0.25">
      <c r="B236" s="391" t="str">
        <f t="shared" si="278"/>
        <v>Spieler 2</v>
      </c>
      <c r="C236" s="392" t="str">
        <f t="shared" si="278"/>
        <v/>
      </c>
      <c r="D236" s="393">
        <f>IF(AC236=301,"",AC236)</f>
        <v>0</v>
      </c>
      <c r="E236" s="393" t="str">
        <f>IF(AD236=0,"",AD236)</f>
        <v/>
      </c>
      <c r="F236" s="393">
        <f>IF(AE236=301,"",AE236)</f>
        <v>0</v>
      </c>
      <c r="G236" s="393" t="str">
        <f>IF(AF236=0,"",AF236)</f>
        <v/>
      </c>
      <c r="H236" s="393">
        <f>IF(AG236=301,"",AG236)</f>
        <v>0</v>
      </c>
      <c r="I236" s="393" t="str">
        <f>IF(AH236=0,"",AH236)</f>
        <v/>
      </c>
      <c r="J236" s="393">
        <f>IF(AI236=301,"",AI236)</f>
        <v>0</v>
      </c>
      <c r="K236" s="393" t="str">
        <f>IF(AJ236=0,"",AJ236)</f>
        <v/>
      </c>
      <c r="L236" s="393">
        <f>IF(AK236=301,"",AK236)</f>
        <v>0</v>
      </c>
      <c r="M236" s="393" t="str">
        <f>IF(AL236=0,"",AL236)</f>
        <v/>
      </c>
      <c r="N236" s="393">
        <f>IF(AM236=301,"",AM236)</f>
        <v>0</v>
      </c>
      <c r="O236" s="393" t="str">
        <f>IF(AN236=0,"",AN236)</f>
        <v/>
      </c>
      <c r="P236" s="393">
        <f>IF(AO236=301,"",AO236)</f>
        <v>0</v>
      </c>
      <c r="Q236" s="393" t="str">
        <f>IF(AP236=0,"",AP236)</f>
        <v/>
      </c>
      <c r="R236" s="393">
        <f>IF(AQ236=301,"",AQ236)</f>
        <v>0</v>
      </c>
      <c r="S236" s="393" t="str">
        <f>IF(AR236=0,"",AR236)</f>
        <v/>
      </c>
      <c r="T236" s="393">
        <f>IF(AS236=301,"",AS236)</f>
        <v>0</v>
      </c>
      <c r="U236" s="393" t="str">
        <f>IF(AT236=0,"",AT236)</f>
        <v/>
      </c>
      <c r="V236" s="404"/>
      <c r="W236" s="404"/>
      <c r="AA236" s="74" t="s">
        <v>2</v>
      </c>
      <c r="AB236" s="75"/>
      <c r="AC236" s="422">
        <f>ABS(INDEX(AC:AC,MATCH(AC232,$AA:$AA,0)+8)+INDEX(AC:AC,MATCH(AC232,$AA:$AA,0)+9)+INDEX(AC:AC,MATCH(AC232,$AA:$AA,0)+10))</f>
        <v>0</v>
      </c>
      <c r="AD236" s="423"/>
      <c r="AE236" s="422">
        <f>ABS(INDEX(AE:AE,MATCH(AE232,$AA:$AA,0)+8)+INDEX(AE:AE,MATCH(AE232,$AA:$AA,0)+9)+INDEX(AE:AE,MATCH(AE232,$AA:$AA,0)+10))</f>
        <v>0</v>
      </c>
      <c r="AF236" s="423"/>
      <c r="AG236" s="422">
        <f>ABS(INDEX(AG:AG,MATCH(AG232,$AA:$AA,0)+8)+INDEX(AG:AG,MATCH(AG232,$AA:$AA,0)+9)+INDEX(AG:AG,MATCH(AG232,$AA:$AA,0)+10))</f>
        <v>0</v>
      </c>
      <c r="AH236" s="423"/>
      <c r="AI236" s="422">
        <f>ABS(INDEX(AI:AI,MATCH(AI232,$AA:$AA,0)+8)+INDEX(AI:AI,MATCH(AI232,$AA:$AA,0)+9)+INDEX(AI:AI,MATCH(AI232,$AA:$AA,0)+10))</f>
        <v>0</v>
      </c>
      <c r="AJ236" s="423"/>
      <c r="AK236" s="422">
        <f>ABS(INDEX(AK:AK,MATCH(AK232,$AA:$AA,0)+8)+INDEX(AK:AK,MATCH(AK232,$AA:$AA,0)+9)+INDEX(AK:AK,MATCH(AK232,$AA:$AA,0)+10))</f>
        <v>0</v>
      </c>
      <c r="AL236" s="423"/>
      <c r="AM236" s="422">
        <f>ABS(INDEX(AM:AM,MATCH(AM232,$AA:$AA,0)+8)+INDEX(AM:AM,MATCH(AM232,$AA:$AA,0)+9)+INDEX(AM:AM,MATCH(AM232,$AA:$AA,0)+10))</f>
        <v>0</v>
      </c>
      <c r="AN236" s="423"/>
      <c r="AO236" s="422">
        <f>ABS(INDEX(AO:AO,MATCH(AO232,$AA:$AA,0)+8)+INDEX(AO:AO,MATCH(AO232,$AA:$AA,0)+9)+INDEX(AO:AO,MATCH(AO232,$AA:$AA,0)+10))</f>
        <v>0</v>
      </c>
      <c r="AP236" s="423"/>
      <c r="AQ236" s="422">
        <f>ABS(INDEX(AQ:AQ,MATCH(AQ232,$AA:$AA,0)+8)+INDEX(AQ:AQ,MATCH(AQ232,$AA:$AA,0)+9)+INDEX(AQ:AQ,MATCH(AQ232,$AA:$AA,0)+10))</f>
        <v>0</v>
      </c>
      <c r="AR236" s="423"/>
      <c r="AS236" s="422">
        <f>ABS(INDEX(AS:AS,MATCH(AS232,$AA:$AA,0)+8)+INDEX(AS:AS,MATCH(AS232,$AA:$AA,0)+9)+INDEX(AS:AS,MATCH(AS232,$AA:$AA,0)+10))</f>
        <v>0</v>
      </c>
      <c r="AT236" s="423"/>
      <c r="AU236" s="1"/>
      <c r="AV236" s="1"/>
      <c r="AW236" s="83"/>
      <c r="AX236" s="84"/>
      <c r="BA236" s="149"/>
      <c r="BB236" s="150"/>
      <c r="BC236" s="151"/>
      <c r="BQ236" s="153"/>
      <c r="BR236" s="151"/>
      <c r="BV236" s="151"/>
      <c r="BZ236" s="151"/>
    </row>
    <row r="237" spans="1:78" ht="15.9" customHeight="1" x14ac:dyDescent="0.25">
      <c r="B237" s="391" t="str">
        <f t="shared" si="278"/>
        <v>Spieler 3</v>
      </c>
      <c r="C237" s="392" t="str">
        <f t="shared" si="278"/>
        <v/>
      </c>
      <c r="D237" s="393">
        <f>IF(AC237=301,"",AC237)</f>
        <v>0</v>
      </c>
      <c r="E237" s="393" t="str">
        <f>IF(AD237=0,"",AD237)</f>
        <v/>
      </c>
      <c r="F237" s="393">
        <f>IF(AE237=301,"",AE237)</f>
        <v>0</v>
      </c>
      <c r="G237" s="393" t="str">
        <f>IF(AF237=0,"",AF237)</f>
        <v/>
      </c>
      <c r="H237" s="393">
        <f>IF(AG237=301,"",AG237)</f>
        <v>0</v>
      </c>
      <c r="I237" s="393" t="str">
        <f>IF(AH237=0,"",AH237)</f>
        <v/>
      </c>
      <c r="J237" s="393">
        <f>IF(AI237=301,"",AI237)</f>
        <v>0</v>
      </c>
      <c r="K237" s="393" t="str">
        <f>IF(AJ237=0,"",AJ237)</f>
        <v/>
      </c>
      <c r="L237" s="393">
        <f>IF(AK237=301,"",AK237)</f>
        <v>0</v>
      </c>
      <c r="M237" s="393" t="str">
        <f>IF(AL237=0,"",AL237)</f>
        <v/>
      </c>
      <c r="N237" s="393">
        <f>IF(AM237=301,"",AM237)</f>
        <v>0</v>
      </c>
      <c r="O237" s="393" t="str">
        <f>IF(AN237=0,"",AN237)</f>
        <v/>
      </c>
      <c r="P237" s="393">
        <f>IF(AO237=301,"",AO237)</f>
        <v>0</v>
      </c>
      <c r="Q237" s="393" t="str">
        <f>IF(AP237=0,"",AP237)</f>
        <v/>
      </c>
      <c r="R237" s="393">
        <f>IF(AQ237=301,"",AQ237)</f>
        <v>0</v>
      </c>
      <c r="S237" s="393" t="str">
        <f>IF(AR237=0,"",AR237)</f>
        <v/>
      </c>
      <c r="T237" s="393">
        <f>IF(AS237=301,"",AS237)</f>
        <v>0</v>
      </c>
      <c r="U237" s="393" t="str">
        <f>IF(AT237=0,"",AT237)</f>
        <v/>
      </c>
      <c r="V237" s="404"/>
      <c r="W237" s="404"/>
      <c r="AA237" s="74" t="s">
        <v>3</v>
      </c>
      <c r="AB237" s="75"/>
      <c r="AC237" s="422">
        <f>ABS(INDEX(AC:AC,MATCH(AC232,$AA:$AA,0)+11)+INDEX(AC:AC,MATCH(AC232,$AA:$AA,0)+12)+INDEX(AC:AC,MATCH(AC232,$AA:$AA,0)+13))</f>
        <v>0</v>
      </c>
      <c r="AD237" s="423"/>
      <c r="AE237" s="422">
        <f>ABS(INDEX(AE:AE,MATCH(AE232,$AA:$AA,0)+11)+INDEX(AE:AE,MATCH(AE232,$AA:$AA,0)+12)+INDEX(AE:AE,MATCH(AE232,$AA:$AA,0)+13))</f>
        <v>0</v>
      </c>
      <c r="AF237" s="423"/>
      <c r="AG237" s="422">
        <f>ABS(INDEX(AG:AG,MATCH(AG232,$AA:$AA,0)+11)+INDEX(AG:AG,MATCH(AG232,$AA:$AA,0)+12)+INDEX(AG:AG,MATCH(AG232,$AA:$AA,0)+13))</f>
        <v>0</v>
      </c>
      <c r="AH237" s="423"/>
      <c r="AI237" s="422">
        <f>ABS(INDEX(AI:AI,MATCH(AI232,$AA:$AA,0)+11)+INDEX(AI:AI,MATCH(AI232,$AA:$AA,0)+12)+INDEX(AI:AI,MATCH(AI232,$AA:$AA,0)+13))</f>
        <v>0</v>
      </c>
      <c r="AJ237" s="423"/>
      <c r="AK237" s="422">
        <f>ABS(INDEX(AK:AK,MATCH(AK232,$AA:$AA,0)+11)+INDEX(AK:AK,MATCH(AK232,$AA:$AA,0)+12)+INDEX(AK:AK,MATCH(AK232,$AA:$AA,0)+13))</f>
        <v>0</v>
      </c>
      <c r="AL237" s="423"/>
      <c r="AM237" s="422">
        <f>ABS(INDEX(AM:AM,MATCH(AM232,$AA:$AA,0)+11)+INDEX(AM:AM,MATCH(AM232,$AA:$AA,0)+12)+INDEX(AM:AM,MATCH(AM232,$AA:$AA,0)+13))</f>
        <v>0</v>
      </c>
      <c r="AN237" s="423"/>
      <c r="AO237" s="422">
        <f>ABS(INDEX(AO:AO,MATCH(AO232,$AA:$AA,0)+11)+INDEX(AO:AO,MATCH(AO232,$AA:$AA,0)+12)+INDEX(AO:AO,MATCH(AO232,$AA:$AA,0)+13))</f>
        <v>0</v>
      </c>
      <c r="AP237" s="423"/>
      <c r="AQ237" s="422">
        <f>ABS(INDEX(AQ:AQ,MATCH(AQ232,$AA:$AA,0)+11)+INDEX(AQ:AQ,MATCH(AQ232,$AA:$AA,0)+12)+INDEX(AQ:AQ,MATCH(AQ232,$AA:$AA,0)+13))</f>
        <v>0</v>
      </c>
      <c r="AR237" s="423"/>
      <c r="AS237" s="422">
        <f>ABS(INDEX(AS:AS,MATCH(AS232,$AA:$AA,0)+11)+INDEX(AS:AS,MATCH(AS232,$AA:$AA,0)+12)+INDEX(AS:AS,MATCH(AS232,$AA:$AA,0)+13))</f>
        <v>0</v>
      </c>
      <c r="AT237" s="423"/>
      <c r="AU237" s="1"/>
      <c r="AV237" s="1"/>
      <c r="AW237" s="83"/>
      <c r="AX237" s="84"/>
      <c r="BA237" s="149"/>
      <c r="BB237" s="150"/>
      <c r="BC237" s="151"/>
      <c r="BQ237" s="153"/>
      <c r="BR237" s="151"/>
      <c r="BV237" s="151"/>
      <c r="BZ237" s="151"/>
    </row>
    <row r="238" spans="1:78" ht="15.9" customHeight="1" x14ac:dyDescent="0.25">
      <c r="B238" s="391" t="str">
        <f t="shared" si="278"/>
        <v>Spieler 4</v>
      </c>
      <c r="C238" s="392" t="str">
        <f t="shared" si="278"/>
        <v/>
      </c>
      <c r="D238" s="393">
        <f>IF(AC238=301,"",AC238)</f>
        <v>0</v>
      </c>
      <c r="E238" s="393" t="str">
        <f>IF(AD238=0,"",AD238)</f>
        <v/>
      </c>
      <c r="F238" s="393">
        <f>IF(AE238=301,"",AE238)</f>
        <v>0</v>
      </c>
      <c r="G238" s="393" t="str">
        <f>IF(AF238=0,"",AF238)</f>
        <v/>
      </c>
      <c r="H238" s="393">
        <f>IF(AG238=301,"",AG238)</f>
        <v>0</v>
      </c>
      <c r="I238" s="393" t="str">
        <f>IF(AH238=0,"",AH238)</f>
        <v/>
      </c>
      <c r="J238" s="393">
        <f>IF(AI238=301,"",AI238)</f>
        <v>0</v>
      </c>
      <c r="K238" s="393" t="str">
        <f>IF(AJ238=0,"",AJ238)</f>
        <v/>
      </c>
      <c r="L238" s="393">
        <f>IF(AK238=301,"",AK238)</f>
        <v>0</v>
      </c>
      <c r="M238" s="393" t="str">
        <f>IF(AL238=0,"",AL238)</f>
        <v/>
      </c>
      <c r="N238" s="393">
        <f>IF(AM238=301,"",AM238)</f>
        <v>0</v>
      </c>
      <c r="O238" s="393" t="str">
        <f>IF(AN238=0,"",AN238)</f>
        <v/>
      </c>
      <c r="P238" s="393">
        <f>IF(AO238=301,"",AO238)</f>
        <v>0</v>
      </c>
      <c r="Q238" s="393" t="str">
        <f>IF(AP238=0,"",AP238)</f>
        <v/>
      </c>
      <c r="R238" s="393">
        <f>IF(AQ238=301,"",AQ238)</f>
        <v>0</v>
      </c>
      <c r="S238" s="393" t="str">
        <f>IF(AR238=0,"",AR238)</f>
        <v/>
      </c>
      <c r="T238" s="393">
        <f>IF(AS238=301,"",AS238)</f>
        <v>0</v>
      </c>
      <c r="U238" s="393" t="str">
        <f>IF(AT238=0,"",AT238)</f>
        <v/>
      </c>
      <c r="V238" s="404"/>
      <c r="W238" s="404"/>
      <c r="AA238" s="74" t="s">
        <v>11</v>
      </c>
      <c r="AB238" s="75"/>
      <c r="AC238" s="422">
        <f>ABS(INDEX(AC:AC,MATCH(AC232,$AA:$AA,0)+14)+INDEX(AC:AC,MATCH(AC232,$AA:$AA,0)+15)+INDEX(AC:AC,MATCH(AC232,$AA:$AA,0)+16))</f>
        <v>0</v>
      </c>
      <c r="AD238" s="423"/>
      <c r="AE238" s="422">
        <f>ABS(INDEX(AE:AE,MATCH(AE232,$AA:$AA,0)+14)+INDEX(AE:AE,MATCH(AE232,$AA:$AA,0)+15)+INDEX(AE:AE,MATCH(AE232,$AA:$AA,0)+16))</f>
        <v>0</v>
      </c>
      <c r="AF238" s="423"/>
      <c r="AG238" s="422">
        <f>ABS(INDEX(AG:AG,MATCH(AG232,$AA:$AA,0)+14)+INDEX(AG:AG,MATCH(AG232,$AA:$AA,0)+15)+INDEX(AG:AG,MATCH(AG232,$AA:$AA,0)+16))</f>
        <v>0</v>
      </c>
      <c r="AH238" s="423"/>
      <c r="AI238" s="422">
        <f>ABS(INDEX(AI:AI,MATCH(AI232,$AA:$AA,0)+14)+INDEX(AI:AI,MATCH(AI232,$AA:$AA,0)+15)+INDEX(AI:AI,MATCH(AI232,$AA:$AA,0)+16))</f>
        <v>0</v>
      </c>
      <c r="AJ238" s="423"/>
      <c r="AK238" s="422">
        <f>ABS(INDEX(AK:AK,MATCH(AK232,$AA:$AA,0)+14)+INDEX(AK:AK,MATCH(AK232,$AA:$AA,0)+15)+INDEX(AK:AK,MATCH(AK232,$AA:$AA,0)+16))</f>
        <v>0</v>
      </c>
      <c r="AL238" s="423"/>
      <c r="AM238" s="422">
        <f>ABS(INDEX(AM:AM,MATCH(AM232,$AA:$AA,0)+14)+INDEX(AM:AM,MATCH(AM232,$AA:$AA,0)+15)+INDEX(AM:AM,MATCH(AM232,$AA:$AA,0)+16))</f>
        <v>0</v>
      </c>
      <c r="AN238" s="423"/>
      <c r="AO238" s="422">
        <f>ABS(INDEX(AO:AO,MATCH(AO232,$AA:$AA,0)+14)+INDEX(AO:AO,MATCH(AO232,$AA:$AA,0)+15)+INDEX(AO:AO,MATCH(AO232,$AA:$AA,0)+16))</f>
        <v>0</v>
      </c>
      <c r="AP238" s="423"/>
      <c r="AQ238" s="422">
        <f>ABS(INDEX(AQ:AQ,MATCH(AQ232,$AA:$AA,0)+14)+INDEX(AQ:AQ,MATCH(AQ232,$AA:$AA,0)+15)+INDEX(AQ:AQ,MATCH(AQ232,$AA:$AA,0)+16))</f>
        <v>0</v>
      </c>
      <c r="AR238" s="423"/>
      <c r="AS238" s="422">
        <f>ABS(INDEX(AS:AS,MATCH(AS232,$AA:$AA,0)+14)+INDEX(AS:AS,MATCH(AS232,$AA:$AA,0)+15)+INDEX(AS:AS,MATCH(AS232,$AA:$AA,0)+16))</f>
        <v>0</v>
      </c>
      <c r="AT238" s="423"/>
      <c r="AU238" s="1"/>
      <c r="AV238" s="1"/>
      <c r="AW238" s="83"/>
      <c r="AX238" s="84"/>
      <c r="BA238" s="149"/>
      <c r="BB238" s="150"/>
      <c r="BC238" s="151"/>
      <c r="BQ238" s="153"/>
      <c r="BR238" s="151"/>
      <c r="BV238" s="151"/>
      <c r="BZ238" s="151"/>
    </row>
    <row r="239" spans="1:78" ht="15.9" customHeight="1" x14ac:dyDescent="0.25">
      <c r="B239" s="388" t="str">
        <f t="shared" si="278"/>
        <v>Gesamt</v>
      </c>
      <c r="C239" s="389" t="str">
        <f t="shared" si="278"/>
        <v/>
      </c>
      <c r="D239" s="394">
        <f>IF(AC239=1505,"",AC239)</f>
        <v>0</v>
      </c>
      <c r="E239" s="394" t="str">
        <f>IF(AD239=0,"",AD239)</f>
        <v/>
      </c>
      <c r="F239" s="394">
        <f>IF(AE239=1505,"",AE239)</f>
        <v>0</v>
      </c>
      <c r="G239" s="394" t="str">
        <f>IF(AF239=0,"",AF239)</f>
        <v/>
      </c>
      <c r="H239" s="394">
        <f>IF(AG239=1505,"",AG239)</f>
        <v>0</v>
      </c>
      <c r="I239" s="394" t="str">
        <f>IF(AH239=0,"",AH239)</f>
        <v/>
      </c>
      <c r="J239" s="394">
        <f>IF(AI239=1505,"",AI239)</f>
        <v>0</v>
      </c>
      <c r="K239" s="394" t="str">
        <f>IF(AJ239=0,"",AJ239)</f>
        <v/>
      </c>
      <c r="L239" s="394">
        <f>IF(AK239=1505,"",AK239)</f>
        <v>0</v>
      </c>
      <c r="M239" s="394" t="str">
        <f>IF(AL239=0,"",AL239)</f>
        <v/>
      </c>
      <c r="N239" s="394">
        <f>IF(AM239=1505,"",AM239)</f>
        <v>0</v>
      </c>
      <c r="O239" s="394" t="str">
        <f>IF(AN239=0,"",AN239)</f>
        <v/>
      </c>
      <c r="P239" s="394">
        <f>IF(AO239=1505,"",AO239)</f>
        <v>0</v>
      </c>
      <c r="Q239" s="394" t="str">
        <f>IF(AP239=0,"",AP239)</f>
        <v/>
      </c>
      <c r="R239" s="394">
        <f>IF(AQ239=1505,"",AQ239)</f>
        <v>0</v>
      </c>
      <c r="S239" s="394" t="str">
        <f>IF(AR239=0,"",AR239)</f>
        <v/>
      </c>
      <c r="T239" s="394">
        <f>IF(AS239=1505,"",AS239)</f>
        <v>0</v>
      </c>
      <c r="U239" s="394" t="str">
        <f>IF(AT239=0,"",AT239)</f>
        <v/>
      </c>
      <c r="V239" s="290"/>
      <c r="W239" s="290"/>
      <c r="AA239" s="76" t="s">
        <v>960</v>
      </c>
      <c r="AB239" s="77"/>
      <c r="AC239" s="388">
        <f>SUM(AC235:AC238)</f>
        <v>0</v>
      </c>
      <c r="AD239" s="389"/>
      <c r="AE239" s="388">
        <f>SUM(AE235:AE238)</f>
        <v>0</v>
      </c>
      <c r="AF239" s="389"/>
      <c r="AG239" s="388">
        <f>SUM(AG235:AG238)</f>
        <v>0</v>
      </c>
      <c r="AH239" s="389"/>
      <c r="AI239" s="388">
        <f>SUM(AI235:AI238)</f>
        <v>0</v>
      </c>
      <c r="AJ239" s="389"/>
      <c r="AK239" s="388">
        <f>SUM(AK235:AK238)</f>
        <v>0</v>
      </c>
      <c r="AL239" s="389"/>
      <c r="AM239" s="388">
        <f>SUM(AM235:AM238)</f>
        <v>0</v>
      </c>
      <c r="AN239" s="389"/>
      <c r="AO239" s="388">
        <f>SUM(AO235:AO238)</f>
        <v>0</v>
      </c>
      <c r="AP239" s="389"/>
      <c r="AQ239" s="388">
        <f>SUM(AQ235:AQ238)</f>
        <v>0</v>
      </c>
      <c r="AR239" s="389"/>
      <c r="AS239" s="388">
        <f>SUM(AS235:AS238)</f>
        <v>0</v>
      </c>
      <c r="AT239" s="389"/>
      <c r="AU239" s="69"/>
      <c r="AV239" s="69"/>
      <c r="AW239" s="83"/>
      <c r="AX239" s="84"/>
      <c r="BA239" s="149"/>
      <c r="BB239" s="150"/>
      <c r="BC239" s="151"/>
      <c r="BQ239" s="153"/>
      <c r="BR239" s="151"/>
      <c r="BV239" s="151"/>
      <c r="BZ239" s="151"/>
    </row>
    <row r="240" spans="1:78" ht="10.5" customHeight="1" x14ac:dyDescent="0.25">
      <c r="B240" s="78"/>
      <c r="C240" s="6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AA240" s="78"/>
      <c r="AB240" s="69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83"/>
      <c r="AX240" s="84"/>
      <c r="BA240" s="149"/>
      <c r="BB240" s="150"/>
      <c r="BC240" s="151"/>
      <c r="BQ240" s="153"/>
      <c r="BR240" s="151"/>
      <c r="BV240" s="151"/>
      <c r="BZ240" s="151"/>
    </row>
    <row r="241" spans="1:78" ht="21" customHeight="1" x14ac:dyDescent="0.4">
      <c r="B241" s="28" t="str">
        <f>AA241</f>
        <v>Team-Nr.</v>
      </c>
      <c r="C241" s="29"/>
      <c r="D241" s="28" t="str">
        <f>AC241</f>
        <v>Liga:</v>
      </c>
      <c r="E241" s="31"/>
      <c r="F241" s="390" t="str">
        <f>AE241</f>
        <v>Bayernliga Herren</v>
      </c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2"/>
      <c r="S241" s="33" t="s">
        <v>955</v>
      </c>
      <c r="T241" s="34"/>
      <c r="U241" s="401" t="str">
        <f>AT241</f>
        <v>11.04./12.04.</v>
      </c>
      <c r="V241" s="402"/>
      <c r="W241" s="403"/>
      <c r="X241" s="386"/>
      <c r="Y241" s="387"/>
      <c r="Z241" s="387"/>
      <c r="AA241" s="28" t="s">
        <v>974</v>
      </c>
      <c r="AB241" s="29"/>
      <c r="AC241" s="30" t="s">
        <v>953</v>
      </c>
      <c r="AD241" s="31"/>
      <c r="AE241" s="29" t="str">
        <f>Schlüssel!$C$1</f>
        <v>Bayernliga Herren</v>
      </c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32"/>
      <c r="AR241" s="33" t="s">
        <v>955</v>
      </c>
      <c r="AS241" s="34"/>
      <c r="AT241" s="401" t="str">
        <f>VLOOKUP(AS242,Spielorte!$A$1:$C$6,2)</f>
        <v>11.04./12.04.</v>
      </c>
      <c r="AU241" s="402"/>
      <c r="AV241" s="403"/>
      <c r="AW241" s="83"/>
      <c r="AX241" s="84"/>
      <c r="BA241" s="149" t="s">
        <v>1117</v>
      </c>
      <c r="BB241" s="150" t="s">
        <v>972</v>
      </c>
      <c r="BC241" s="151" t="s">
        <v>991</v>
      </c>
      <c r="BD241" s="152" t="s">
        <v>990</v>
      </c>
      <c r="BE241" s="152" t="s">
        <v>972</v>
      </c>
      <c r="BF241" s="152" t="s">
        <v>992</v>
      </c>
      <c r="BG241" s="152" t="s">
        <v>1028</v>
      </c>
      <c r="BH241" s="152" t="s">
        <v>1118</v>
      </c>
      <c r="BI241" s="152" t="s">
        <v>1119</v>
      </c>
      <c r="BJ241" s="152" t="s">
        <v>1120</v>
      </c>
      <c r="BK241" s="152" t="s">
        <v>1121</v>
      </c>
      <c r="BL241" s="152" t="s">
        <v>1122</v>
      </c>
      <c r="BM241" s="152" t="s">
        <v>1129</v>
      </c>
      <c r="BN241" s="152" t="s">
        <v>1130</v>
      </c>
      <c r="BO241" s="152" t="s">
        <v>1131</v>
      </c>
      <c r="BP241" s="152" t="s">
        <v>1132</v>
      </c>
      <c r="BQ241" s="153" t="s">
        <v>1123</v>
      </c>
      <c r="BR241" s="151" t="s">
        <v>993</v>
      </c>
      <c r="BS241" s="152" t="s">
        <v>1124</v>
      </c>
      <c r="BT241" s="152" t="s">
        <v>1125</v>
      </c>
      <c r="BU241" s="152" t="s">
        <v>991</v>
      </c>
      <c r="BV241" s="151" t="s">
        <v>993</v>
      </c>
      <c r="BW241" s="153" t="s">
        <v>1126</v>
      </c>
      <c r="BX241" s="152" t="s">
        <v>1127</v>
      </c>
      <c r="BY241" s="152" t="s">
        <v>1128</v>
      </c>
      <c r="BZ241" s="151" t="s">
        <v>993</v>
      </c>
    </row>
    <row r="242" spans="1:78" ht="17.25" customHeight="1" thickBot="1" x14ac:dyDescent="0.45">
      <c r="B242" s="37">
        <f>AA242</f>
        <v>9</v>
      </c>
      <c r="D242" s="30" t="s">
        <v>954</v>
      </c>
      <c r="E242" s="38"/>
      <c r="F242" s="400" t="str">
        <f>AE242</f>
        <v>Unterföhring Dreambowl Palace</v>
      </c>
      <c r="G242" s="400"/>
      <c r="H242" s="400"/>
      <c r="I242" s="400"/>
      <c r="J242" s="400"/>
      <c r="K242" s="400"/>
      <c r="L242" s="400"/>
      <c r="M242" s="400"/>
      <c r="N242" s="400"/>
      <c r="O242" s="400"/>
      <c r="P242" s="39"/>
      <c r="Q242" s="39"/>
      <c r="S242" s="33" t="s">
        <v>952</v>
      </c>
      <c r="T242" s="40">
        <f>AS242</f>
        <v>6</v>
      </c>
      <c r="U242" s="34"/>
      <c r="V242" s="34"/>
      <c r="Z242" s="36"/>
      <c r="AA242" s="37">
        <v>9</v>
      </c>
      <c r="AC242" s="30" t="s">
        <v>954</v>
      </c>
      <c r="AD242" s="38"/>
      <c r="AE242" s="85" t="str">
        <f>VLOOKUP(AS242,Spielorte!$A$1:$C$6,3)</f>
        <v>Unterföhring Dreambowl Palace</v>
      </c>
      <c r="AF242" s="85"/>
      <c r="AG242" s="85"/>
      <c r="AH242" s="85"/>
      <c r="AI242" s="85"/>
      <c r="AJ242" s="85"/>
      <c r="AK242" s="85"/>
      <c r="AL242" s="85"/>
      <c r="AM242" s="85"/>
      <c r="AN242" s="85"/>
      <c r="AO242" s="39"/>
      <c r="AP242" s="39"/>
      <c r="AR242" s="33" t="s">
        <v>952</v>
      </c>
      <c r="AS242" s="40">
        <v>6</v>
      </c>
      <c r="AT242" s="34"/>
      <c r="AU242" s="34"/>
      <c r="AW242" s="83"/>
      <c r="AX242" s="84"/>
      <c r="BA242" s="149"/>
      <c r="BB242" s="150"/>
      <c r="BC242" s="151"/>
      <c r="BQ242" s="153"/>
      <c r="BR242" s="151"/>
      <c r="BV242" s="151"/>
      <c r="BW242" s="153"/>
      <c r="BZ242" s="151"/>
    </row>
    <row r="243" spans="1:78" ht="15.75" customHeight="1" thickBot="1" x14ac:dyDescent="0.3">
      <c r="B243" s="41" t="str">
        <f>VLOOKUP(B242,Schlüssel!$A$5:$B$14,2)</f>
        <v>Werdenfels 1</v>
      </c>
      <c r="C243" s="42"/>
      <c r="D243" s="43"/>
      <c r="E243" s="44"/>
      <c r="F243" s="45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AA243" s="41" t="str">
        <f>VLOOKUP(AA242,Schlüssel!$A$5:$B$14,2)</f>
        <v>Werdenfels 1</v>
      </c>
      <c r="AB243" s="42"/>
      <c r="AC243" s="43"/>
      <c r="AD243" s="44"/>
      <c r="AE243" s="45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W243" s="83"/>
      <c r="AX243" s="84"/>
      <c r="BA243" s="149"/>
      <c r="BB243" s="150"/>
      <c r="BC243" s="151"/>
      <c r="BQ243" s="153"/>
      <c r="BR243" s="151"/>
      <c r="BV243" s="151"/>
      <c r="BW243" s="153"/>
      <c r="BZ243" s="151"/>
    </row>
    <row r="244" spans="1:78" ht="13.8" thickBot="1" x14ac:dyDescent="0.3">
      <c r="A244" s="4"/>
      <c r="B244" s="28"/>
      <c r="C244" s="47"/>
      <c r="D244" s="48" t="s">
        <v>10</v>
      </c>
      <c r="E244" s="28">
        <f>VLOOKUP($B$2,Schlüssel!$A$5:$DZ$14,13)</f>
        <v>7</v>
      </c>
      <c r="F244" s="49" t="s">
        <v>10</v>
      </c>
      <c r="G244" s="28">
        <f>VLOOKUP($B$2,Schlüssel!$A$5:$DZ$14,14)</f>
        <v>6</v>
      </c>
      <c r="H244" s="49" t="s">
        <v>10</v>
      </c>
      <c r="I244" s="28">
        <f>VLOOKUP($B$2,Schlüssel!$A$5:$DZ$14,15)</f>
        <v>9</v>
      </c>
      <c r="J244" s="49" t="s">
        <v>10</v>
      </c>
      <c r="K244" s="28">
        <f>VLOOKUP($B$2,Schlüssel!$A$5:$DZ$14,16)</f>
        <v>11</v>
      </c>
      <c r="L244" s="49" t="s">
        <v>10</v>
      </c>
      <c r="M244" s="28">
        <f>VLOOKUP($B$2,Schlüssel!$A$5:$DZ$14,17)</f>
        <v>3</v>
      </c>
      <c r="N244" s="49" t="s">
        <v>10</v>
      </c>
      <c r="O244" s="28">
        <f>VLOOKUP($B$2,Schlüssel!$A$5:$DZ$14,18)</f>
        <v>5</v>
      </c>
      <c r="P244" s="49" t="s">
        <v>10</v>
      </c>
      <c r="Q244" s="28">
        <f>VLOOKUP($B$2,Schlüssel!$A$5:$DZ$14,19)</f>
        <v>12</v>
      </c>
      <c r="R244" s="49" t="s">
        <v>10</v>
      </c>
      <c r="S244" s="28">
        <f>VLOOKUP($B$2,Schlüssel!$A$5:$DZ$14,20)</f>
        <v>10</v>
      </c>
      <c r="T244" s="49" t="s">
        <v>10</v>
      </c>
      <c r="U244" s="28">
        <f>VLOOKUP($B$2,Schlüssel!$A$5:$DZ$14,21)</f>
        <v>4</v>
      </c>
      <c r="Z244" s="2"/>
      <c r="AA244" s="28"/>
      <c r="AB244" s="47"/>
      <c r="AC244" s="48" t="s">
        <v>10</v>
      </c>
      <c r="AD244" s="28">
        <f>VLOOKUP(AA242,Schlüssel!$A$5:$DZ$14,113)</f>
        <v>16</v>
      </c>
      <c r="AE244" s="49" t="s">
        <v>10</v>
      </c>
      <c r="AF244" s="28">
        <f>VLOOKUP(AA242,Schlüssel!$A$5:$DZ$14,114)</f>
        <v>11</v>
      </c>
      <c r="AG244" s="49" t="s">
        <v>10</v>
      </c>
      <c r="AH244" s="28">
        <f>VLOOKUP(AA242,Schlüssel!$A$5:$DZ$14,115)</f>
        <v>20</v>
      </c>
      <c r="AI244" s="49" t="s">
        <v>10</v>
      </c>
      <c r="AJ244" s="28">
        <f>VLOOKUP(AA242,Schlüssel!$A$5:$DZ$14,116)</f>
        <v>13</v>
      </c>
      <c r="AK244" s="49" t="s">
        <v>10</v>
      </c>
      <c r="AL244" s="28">
        <f>VLOOKUP(AA242,Schlüssel!$A$5:$DZ$14,117)</f>
        <v>18</v>
      </c>
      <c r="AM244" s="49" t="s">
        <v>10</v>
      </c>
      <c r="AN244" s="28">
        <f>VLOOKUP(AA242,Schlüssel!$A$5:$DZ$14,118)</f>
        <v>12</v>
      </c>
      <c r="AO244" s="49" t="s">
        <v>10</v>
      </c>
      <c r="AP244" s="28">
        <f>VLOOKUP(AA242,Schlüssel!$A$5:$DZ$14,119)</f>
        <v>19</v>
      </c>
      <c r="AQ244" s="49" t="s">
        <v>10</v>
      </c>
      <c r="AR244" s="28">
        <f>VLOOKUP(AA242,Schlüssel!$A$5:$DZ$14,120)</f>
        <v>15</v>
      </c>
      <c r="AS244" s="49" t="s">
        <v>10</v>
      </c>
      <c r="AT244" s="28">
        <f>VLOOKUP(AA242,Schlüssel!$A$5:$DZ$14,121)</f>
        <v>17</v>
      </c>
      <c r="AW244" s="83"/>
      <c r="AX244" s="84"/>
      <c r="BA244" s="149"/>
      <c r="BB244" s="150"/>
      <c r="BC244" s="151"/>
      <c r="BQ244" s="153"/>
      <c r="BR244" s="151"/>
      <c r="BV244" s="151"/>
      <c r="BW244" s="153"/>
      <c r="BZ244" s="151"/>
    </row>
    <row r="245" spans="1:78" ht="20.25" customHeight="1" x14ac:dyDescent="0.25">
      <c r="B245" s="50" t="s">
        <v>1</v>
      </c>
      <c r="C245" s="51"/>
      <c r="D245" s="388" t="s">
        <v>961</v>
      </c>
      <c r="E245" s="389"/>
      <c r="F245" s="388" t="s">
        <v>962</v>
      </c>
      <c r="G245" s="389"/>
      <c r="H245" s="388" t="s">
        <v>963</v>
      </c>
      <c r="I245" s="389"/>
      <c r="J245" s="388" t="s">
        <v>964</v>
      </c>
      <c r="K245" s="389"/>
      <c r="L245" s="388" t="s">
        <v>965</v>
      </c>
      <c r="M245" s="389"/>
      <c r="N245" s="388" t="s">
        <v>966</v>
      </c>
      <c r="O245" s="389"/>
      <c r="P245" s="388" t="s">
        <v>967</v>
      </c>
      <c r="Q245" s="389"/>
      <c r="R245" s="388" t="s">
        <v>968</v>
      </c>
      <c r="S245" s="389"/>
      <c r="T245" s="388" t="s">
        <v>969</v>
      </c>
      <c r="U245" s="389"/>
      <c r="V245" s="416" t="s">
        <v>960</v>
      </c>
      <c r="W245" s="417"/>
      <c r="AA245" s="50" t="s">
        <v>1</v>
      </c>
      <c r="AB245" s="51"/>
      <c r="AC245" s="76" t="s">
        <v>961</v>
      </c>
      <c r="AD245" s="77"/>
      <c r="AE245" s="76" t="s">
        <v>962</v>
      </c>
      <c r="AF245" s="77"/>
      <c r="AG245" s="76" t="s">
        <v>963</v>
      </c>
      <c r="AH245" s="77"/>
      <c r="AI245" s="76" t="s">
        <v>964</v>
      </c>
      <c r="AJ245" s="77"/>
      <c r="AK245" s="76" t="s">
        <v>965</v>
      </c>
      <c r="AL245" s="77"/>
      <c r="AM245" s="76" t="s">
        <v>966</v>
      </c>
      <c r="AN245" s="77"/>
      <c r="AO245" s="76" t="s">
        <v>967</v>
      </c>
      <c r="AP245" s="77"/>
      <c r="AQ245" s="76" t="s">
        <v>968</v>
      </c>
      <c r="AR245" s="77"/>
      <c r="AS245" s="76" t="s">
        <v>969</v>
      </c>
      <c r="AT245" s="86"/>
      <c r="AU245" s="87" t="s">
        <v>960</v>
      </c>
      <c r="AV245" s="88"/>
      <c r="AW245" s="83"/>
      <c r="AX245" s="84"/>
      <c r="BA245" s="149"/>
      <c r="BB245" s="150"/>
      <c r="BC245" s="151"/>
      <c r="BQ245" s="153"/>
      <c r="BR245" s="151"/>
      <c r="BV245" s="151"/>
      <c r="BZ245" s="151"/>
    </row>
    <row r="246" spans="1:78" ht="15" customHeight="1" thickBot="1" x14ac:dyDescent="0.3">
      <c r="B246" s="52" t="s">
        <v>970</v>
      </c>
      <c r="C246" s="53" t="s">
        <v>971</v>
      </c>
      <c r="D246" s="54" t="s">
        <v>972</v>
      </c>
      <c r="E246" s="54" t="s">
        <v>973</v>
      </c>
      <c r="F246" s="54" t="s">
        <v>972</v>
      </c>
      <c r="G246" s="54" t="s">
        <v>973</v>
      </c>
      <c r="H246" s="54" t="s">
        <v>972</v>
      </c>
      <c r="I246" s="54" t="s">
        <v>973</v>
      </c>
      <c r="J246" s="54" t="s">
        <v>972</v>
      </c>
      <c r="K246" s="54" t="s">
        <v>973</v>
      </c>
      <c r="L246" s="54" t="s">
        <v>972</v>
      </c>
      <c r="M246" s="54" t="s">
        <v>973</v>
      </c>
      <c r="N246" s="54" t="s">
        <v>972</v>
      </c>
      <c r="O246" s="54" t="s">
        <v>973</v>
      </c>
      <c r="P246" s="54" t="s">
        <v>972</v>
      </c>
      <c r="Q246" s="54" t="s">
        <v>973</v>
      </c>
      <c r="R246" s="54" t="s">
        <v>972</v>
      </c>
      <c r="S246" s="54" t="s">
        <v>973</v>
      </c>
      <c r="T246" s="54" t="s">
        <v>972</v>
      </c>
      <c r="U246" s="54" t="s">
        <v>973</v>
      </c>
      <c r="V246" s="54" t="s">
        <v>972</v>
      </c>
      <c r="W246" s="55" t="s">
        <v>973</v>
      </c>
      <c r="AA246" s="52" t="s">
        <v>970</v>
      </c>
      <c r="AB246" s="53" t="s">
        <v>971</v>
      </c>
      <c r="AC246" s="54" t="s">
        <v>972</v>
      </c>
      <c r="AD246" s="54" t="s">
        <v>973</v>
      </c>
      <c r="AE246" s="54" t="s">
        <v>972</v>
      </c>
      <c r="AF246" s="54" t="s">
        <v>973</v>
      </c>
      <c r="AG246" s="54" t="s">
        <v>972</v>
      </c>
      <c r="AH246" s="54" t="s">
        <v>973</v>
      </c>
      <c r="AI246" s="54" t="s">
        <v>972</v>
      </c>
      <c r="AJ246" s="54" t="s">
        <v>973</v>
      </c>
      <c r="AK246" s="54" t="s">
        <v>972</v>
      </c>
      <c r="AL246" s="54" t="s">
        <v>973</v>
      </c>
      <c r="AM246" s="54" t="s">
        <v>972</v>
      </c>
      <c r="AN246" s="54" t="s">
        <v>973</v>
      </c>
      <c r="AO246" s="54" t="s">
        <v>972</v>
      </c>
      <c r="AP246" s="54" t="s">
        <v>973</v>
      </c>
      <c r="AQ246" s="54" t="s">
        <v>972</v>
      </c>
      <c r="AR246" s="54" t="s">
        <v>973</v>
      </c>
      <c r="AS246" s="54" t="s">
        <v>972</v>
      </c>
      <c r="AT246" s="89" t="s">
        <v>973</v>
      </c>
      <c r="AU246" s="52" t="s">
        <v>972</v>
      </c>
      <c r="AV246" s="55" t="s">
        <v>973</v>
      </c>
      <c r="AW246" s="83"/>
      <c r="AX246" s="84"/>
      <c r="BA246" s="149"/>
      <c r="BB246" s="150"/>
      <c r="BC246" s="151"/>
      <c r="BQ246" s="153"/>
      <c r="BR246" s="151"/>
      <c r="BV246" s="151"/>
      <c r="BZ246" s="151"/>
    </row>
    <row r="247" spans="1:78" ht="17.100000000000001" customHeight="1" x14ac:dyDescent="0.25">
      <c r="A247" s="413" t="s">
        <v>0</v>
      </c>
      <c r="B247" s="56" t="str">
        <f>IF(AA247=0,"",AA247)</f>
        <v/>
      </c>
      <c r="C247" s="57" t="str">
        <f>IF(AB247=0,"",AB247)</f>
        <v/>
      </c>
      <c r="D247" s="58" t="str">
        <f>IF(AC247=0,"",AC247)</f>
        <v/>
      </c>
      <c r="E247" s="397">
        <f>IF(AD247="","",AD247)</f>
        <v>0</v>
      </c>
      <c r="F247" s="58" t="str">
        <f t="shared" ref="F247:F260" si="279">IF(AE247=0,"",AE247)</f>
        <v/>
      </c>
      <c r="G247" s="397">
        <f>IF(AF247="","",AF247)</f>
        <v>0</v>
      </c>
      <c r="H247" s="58" t="str">
        <f t="shared" ref="H247:H260" si="280">IF(AG247=0,"",AG247)</f>
        <v/>
      </c>
      <c r="I247" s="397">
        <f>IF(AH247="","",AH247)</f>
        <v>0</v>
      </c>
      <c r="J247" s="58" t="str">
        <f t="shared" ref="J247:J260" si="281">IF(AI247=0,"",AI247)</f>
        <v/>
      </c>
      <c r="K247" s="397">
        <f>IF(AJ247="","",AJ247)</f>
        <v>0</v>
      </c>
      <c r="L247" s="58" t="str">
        <f t="shared" ref="L247:L260" si="282">IF(AK247=0,"",AK247)</f>
        <v/>
      </c>
      <c r="M247" s="397">
        <f>IF(AL247="","",AL247)</f>
        <v>0</v>
      </c>
      <c r="N247" s="58" t="str">
        <f>IF(AM247=0,"",AM247)</f>
        <v/>
      </c>
      <c r="O247" s="397">
        <f>IF(AN247="","",AN247)</f>
        <v>0</v>
      </c>
      <c r="P247" s="58" t="str">
        <f t="shared" ref="P247:P260" si="283">IF(AO247=0,"",AO247)</f>
        <v/>
      </c>
      <c r="Q247" s="397">
        <f>IF(AP247="","",AP247)</f>
        <v>0</v>
      </c>
      <c r="R247" s="58" t="str">
        <f t="shared" ref="R247:R260" si="284">IF(AQ247=0,"",AQ247)</f>
        <v/>
      </c>
      <c r="S247" s="397">
        <f>IF(AR247="","",AR247)</f>
        <v>0</v>
      </c>
      <c r="T247" s="58" t="str">
        <f t="shared" ref="T247:T260" si="285">IF(AS247=0,"",AS247)</f>
        <v/>
      </c>
      <c r="U247" s="397">
        <f>IF(AT247="","",AT247)</f>
        <v>0</v>
      </c>
      <c r="V247" s="58" t="str">
        <f t="shared" ref="V247:V260" si="286">IF(AU247=0,"",AU247)</f>
        <v/>
      </c>
      <c r="W247" s="397">
        <f>IF(AV247="","",AV247)</f>
        <v>0</v>
      </c>
      <c r="Z247" s="405" t="s">
        <v>0</v>
      </c>
      <c r="AA247" s="272" t="str">
        <f>IF(AB247=0,"",_xlfn.CONCAT(VLOOKUP(AB247,Starter!A:C,2,0)))</f>
        <v/>
      </c>
      <c r="AB247" s="81"/>
      <c r="AC247" s="129"/>
      <c r="AD247" s="163">
        <f>IF(SUM(AC247:AC249)+AC265=0,0,IF(SUM(ABS(AC247),ABS(AC248),ABS(AC249))=AC265,0.5,IF(SUM(ABS(AC247),ABS(AC248),ABS(AC249))&gt;AC265,1,0)))</f>
        <v>0</v>
      </c>
      <c r="AE247" s="132"/>
      <c r="AF247" s="91">
        <f>IF(SUM(AE247:AE249)+AE265=0,0,IF(SUM(ABS(AE247),ABS(AE248),ABS(AE249))=AE265,0.5,IF(SUM(ABS(AE247),ABS(AE248),ABS(AE249))&gt;AE265,1,0)))</f>
        <v>0</v>
      </c>
      <c r="AG247" s="129"/>
      <c r="AH247" s="91">
        <f>IF(SUM(AG247:AG249)+AG265=0,0,IF(SUM(ABS(AG247),ABS(AG248),ABS(AG249))=AG265,0.5,IF(SUM(ABS(AG247),ABS(AG248),ABS(AG249))&gt;AG265,1,0)))</f>
        <v>0</v>
      </c>
      <c r="AI247" s="129"/>
      <c r="AJ247" s="91">
        <f>IF(SUM(AI247:AI249)+AI265=0,0,IF(SUM(ABS(AI247),ABS(AI248),ABS(AI249))=AI265,0.5,IF(SUM(ABS(AI247),ABS(AI248),ABS(AI249))&gt;AI265,1,0)))</f>
        <v>0</v>
      </c>
      <c r="AK247" s="129"/>
      <c r="AL247" s="91">
        <f>IF(SUM(AK247:AK249)+AK265=0,0,IF(SUM(ABS(AK247),ABS(AK248),ABS(AK249))=AK265,0.5,IF(SUM(ABS(AK247),ABS(AK248),ABS(AK249))&gt;AK265,1,0)))</f>
        <v>0</v>
      </c>
      <c r="AM247" s="129"/>
      <c r="AN247" s="91">
        <f>IF(SUM(AM247:AM249)+AM265=0,0,IF(SUM(ABS(AM247),ABS(AM248),ABS(AM249))=AM265,0.5,IF(SUM(ABS(AM247),ABS(AM248),ABS(AM249))&gt;AM265,1,0)))</f>
        <v>0</v>
      </c>
      <c r="AO247" s="129"/>
      <c r="AP247" s="91">
        <f>IF(SUM(AO247:AO249)+AO265=0,0,IF(SUM(ABS(AO247),ABS(AO248),ABS(AO249))=AO265,0.5,IF(SUM(ABS(AO247),ABS(AO248),ABS(AO249))&gt;AO265,1,0)))</f>
        <v>0</v>
      </c>
      <c r="AQ247" s="129"/>
      <c r="AR247" s="91">
        <f>IF(SUM(AQ247:AQ249)+AQ265=0,0,IF(SUM(ABS(AQ247),ABS(AQ248),ABS(AQ249))=AQ265,0.5,IF(SUM(ABS(AQ247),ABS(AQ248),ABS(AQ249))&gt;AQ265,1,0)))</f>
        <v>0</v>
      </c>
      <c r="AS247" s="129"/>
      <c r="AT247" s="91">
        <f>IF(SUM(AS247:AS249)+AS265=0,0,IF(SUM(ABS(AS247),ABS(AS248),ABS(AS249))=AS265,0.5,IF(SUM(ABS(AS247),ABS(AS248),ABS(AS249))&gt;AS265,1,0)))</f>
        <v>0</v>
      </c>
      <c r="AU247" s="92">
        <f t="shared" ref="AU247:AU258" si="287">ABS(SUM(AC247:AC247))+ABS(SUM(AE247:AE247))+ABS(SUM(AG247:AG247))+ABS(SUM(AI247:AI247))+ABS(SUM(AK247:AK247))+ABS(SUM(AM247:AM247))+ABS(SUM(AO247:AO247))+ABS(SUM(AQ247:AQ247))+ABS(SUM(AS247:AS247))</f>
        <v>0</v>
      </c>
      <c r="AV247" s="93">
        <f>SUM(AD247+AF247+AH247+AJ247+AL247+AN247+AP247+AR247+AT247)</f>
        <v>0</v>
      </c>
      <c r="AW247" s="83"/>
      <c r="AX247" s="84"/>
      <c r="AZ247" s="47"/>
      <c r="BA247" s="149"/>
      <c r="BB247" s="150"/>
      <c r="BC247" s="151"/>
      <c r="BD247" s="154">
        <f>+AB247</f>
        <v>0</v>
      </c>
      <c r="BE247" s="150">
        <f>+AU247</f>
        <v>0</v>
      </c>
      <c r="BF247" s="152">
        <f>COUNT(BH247:BP247)</f>
        <v>0</v>
      </c>
      <c r="BG247" s="152">
        <f>COUNTIF(BH247:BP247,"&gt;0")</f>
        <v>0</v>
      </c>
      <c r="BH247" s="152" t="str">
        <f t="shared" ref="BH247:BH258" si="288">IF(AC247=0,"",AC247)</f>
        <v/>
      </c>
      <c r="BI247" s="152" t="str">
        <f t="shared" ref="BI247:BI258" si="289">IF(AE247=0,"",AE247)</f>
        <v/>
      </c>
      <c r="BJ247" s="152" t="str">
        <f t="shared" ref="BJ247:BJ258" si="290">IF(AG247=0,"",AG247)</f>
        <v/>
      </c>
      <c r="BK247" s="152" t="str">
        <f t="shared" ref="BK247:BK258" si="291">IF(AI247=0,"",AI247)</f>
        <v/>
      </c>
      <c r="BL247" s="152" t="str">
        <f t="shared" ref="BL247:BL258" si="292">IF(AK247=0,"",AK247)</f>
        <v/>
      </c>
      <c r="BM247" s="152" t="str">
        <f t="shared" ref="BM247:BM258" si="293">IF(AM247=0,"",AM247)</f>
        <v/>
      </c>
      <c r="BN247" s="152" t="str">
        <f t="shared" ref="BN247:BN258" si="294">IF(AO247=0,"",AO247)</f>
        <v/>
      </c>
      <c r="BO247" s="152" t="str">
        <f t="shared" ref="BO247:BO258" si="295">IF(AQ247=0,"",AQ247)</f>
        <v/>
      </c>
      <c r="BP247" s="152" t="str">
        <f t="shared" ref="BP247:BP258" si="296">IF(AS247=0,"",AS247)</f>
        <v/>
      </c>
      <c r="BQ247" s="153"/>
      <c r="BR247" s="151"/>
      <c r="BS247" s="152">
        <f>MAX(BH247:BP247)</f>
        <v>0</v>
      </c>
      <c r="BT247" s="152">
        <f>IF(BS247&lt;MAX(BS:BS),0,BS247+ROW()/1000000000)</f>
        <v>2.4699999999999998E-7</v>
      </c>
      <c r="BU247" s="152" t="str">
        <f>+AA243</f>
        <v>Werdenfels 1</v>
      </c>
      <c r="BV247" s="151">
        <f>RANK(BT247,BT:BT)</f>
        <v>24</v>
      </c>
      <c r="BW247" s="152">
        <f>SUMIF(BH247:BP247,"&gt;0")</f>
        <v>0</v>
      </c>
      <c r="BX247" s="152">
        <f>IF(COUNTIF(BH247:BP247,"&gt;0")&lt;Spielorte!$A$23,0,BE247/Spielorte!$A$23)</f>
        <v>0</v>
      </c>
      <c r="BY247" s="152">
        <f>IF(BX247&lt;MAX(BX:BX),0,BX247+ROW()/1000000000)</f>
        <v>2.4699999999999998E-7</v>
      </c>
      <c r="BZ247" s="151">
        <f t="shared" ref="BZ247:BZ258" si="297">IF(BY247=0,0,RANK(BY247,BY:BY))</f>
        <v>24</v>
      </c>
    </row>
    <row r="248" spans="1:78" ht="17.100000000000001" customHeight="1" x14ac:dyDescent="0.25">
      <c r="A248" s="414"/>
      <c r="B248" s="59" t="str">
        <f t="shared" ref="B248:D260" si="298">IF(AA248=0,"",AA248)</f>
        <v/>
      </c>
      <c r="C248" s="60" t="str">
        <f t="shared" si="298"/>
        <v/>
      </c>
      <c r="D248" s="61" t="str">
        <f t="shared" si="298"/>
        <v/>
      </c>
      <c r="E248" s="398"/>
      <c r="F248" s="61" t="str">
        <f t="shared" si="279"/>
        <v/>
      </c>
      <c r="G248" s="398"/>
      <c r="H248" s="61" t="str">
        <f t="shared" si="280"/>
        <v/>
      </c>
      <c r="I248" s="398"/>
      <c r="J248" s="61" t="str">
        <f t="shared" si="281"/>
        <v/>
      </c>
      <c r="K248" s="398"/>
      <c r="L248" s="61" t="str">
        <f t="shared" si="282"/>
        <v/>
      </c>
      <c r="M248" s="398"/>
      <c r="N248" s="61" t="str">
        <f t="shared" ref="N248:N260" si="299">IF(AM248=0,"",AM248)</f>
        <v/>
      </c>
      <c r="O248" s="398"/>
      <c r="P248" s="61" t="str">
        <f t="shared" si="283"/>
        <v/>
      </c>
      <c r="Q248" s="398"/>
      <c r="R248" s="61" t="str">
        <f t="shared" si="284"/>
        <v/>
      </c>
      <c r="S248" s="398"/>
      <c r="T248" s="61" t="str">
        <f t="shared" si="285"/>
        <v/>
      </c>
      <c r="U248" s="398"/>
      <c r="V248" s="61" t="str">
        <f t="shared" si="286"/>
        <v/>
      </c>
      <c r="W248" s="398"/>
      <c r="Z248" s="406"/>
      <c r="AA248" s="90" t="str">
        <f>IF(AB248=0,"",_xlfn.CONCAT(VLOOKUP(AB248,Starter!A:C,2,0)))</f>
        <v/>
      </c>
      <c r="AB248" s="80"/>
      <c r="AC248" s="130"/>
      <c r="AD248" s="94"/>
      <c r="AE248" s="130"/>
      <c r="AF248" s="94"/>
      <c r="AG248" s="130"/>
      <c r="AH248" s="94"/>
      <c r="AI248" s="130"/>
      <c r="AJ248" s="94"/>
      <c r="AK248" s="130"/>
      <c r="AL248" s="94"/>
      <c r="AM248" s="130"/>
      <c r="AN248" s="94"/>
      <c r="AO248" s="130"/>
      <c r="AP248" s="94"/>
      <c r="AQ248" s="130"/>
      <c r="AR248" s="94"/>
      <c r="AS248" s="130"/>
      <c r="AT248" s="94"/>
      <c r="AU248" s="95">
        <f t="shared" si="287"/>
        <v>0</v>
      </c>
      <c r="AV248" s="96"/>
      <c r="AW248" s="83"/>
      <c r="AX248" s="84"/>
      <c r="AZ248" s="47"/>
      <c r="BA248" s="149"/>
      <c r="BB248" s="150"/>
      <c r="BC248" s="151"/>
      <c r="BD248" s="154">
        <f t="shared" ref="BD248:BD258" si="300">+AB248</f>
        <v>0</v>
      </c>
      <c r="BE248" s="150">
        <f t="shared" ref="BE248:BE258" si="301">+AU248</f>
        <v>0</v>
      </c>
      <c r="BF248" s="152">
        <f t="shared" ref="BF248:BF258" si="302">COUNT(BH248:BP248)</f>
        <v>0</v>
      </c>
      <c r="BG248" s="152">
        <f t="shared" ref="BG248:BG258" si="303">COUNTIF(BH248:BP248,"&gt;0")</f>
        <v>0</v>
      </c>
      <c r="BH248" s="152" t="str">
        <f t="shared" si="288"/>
        <v/>
      </c>
      <c r="BI248" s="152" t="str">
        <f t="shared" si="289"/>
        <v/>
      </c>
      <c r="BJ248" s="152" t="str">
        <f t="shared" si="290"/>
        <v/>
      </c>
      <c r="BK248" s="152" t="str">
        <f t="shared" si="291"/>
        <v/>
      </c>
      <c r="BL248" s="152" t="str">
        <f t="shared" si="292"/>
        <v/>
      </c>
      <c r="BM248" s="152" t="str">
        <f t="shared" si="293"/>
        <v/>
      </c>
      <c r="BN248" s="152" t="str">
        <f t="shared" si="294"/>
        <v/>
      </c>
      <c r="BO248" s="152" t="str">
        <f t="shared" si="295"/>
        <v/>
      </c>
      <c r="BP248" s="152" t="str">
        <f t="shared" si="296"/>
        <v/>
      </c>
      <c r="BQ248" s="153"/>
      <c r="BR248" s="151"/>
      <c r="BS248" s="152">
        <f t="shared" ref="BS248:BS258" si="304">MAX(BH248:BP248)</f>
        <v>0</v>
      </c>
      <c r="BT248" s="152">
        <f t="shared" ref="BT248:BT258" si="305">IF(BS248&lt;MAX(BS:BS),0,BS248+ROW()/1000000000)</f>
        <v>2.48E-7</v>
      </c>
      <c r="BU248" s="152" t="str">
        <f t="shared" ref="BU248:BU258" si="306">+BU247</f>
        <v>Werdenfels 1</v>
      </c>
      <c r="BV248" s="151">
        <f t="shared" ref="BV248:BV258" si="307">RANK(BT248,BT:BT)</f>
        <v>23</v>
      </c>
      <c r="BW248" s="152">
        <f t="shared" ref="BW248:BW258" si="308">SUMIF(BH248:BP248,"&gt;0")</f>
        <v>0</v>
      </c>
      <c r="BX248" s="152">
        <f>IF(COUNTIF(BH248:BP248,"&gt;0")&lt;Spielorte!$A$23,0,BE248/Spielorte!$A$23)</f>
        <v>0</v>
      </c>
      <c r="BY248" s="152">
        <f t="shared" ref="BY248:BY258" si="309">IF(BX248&lt;MAX(BX:BX),0,BX248+ROW()/1000000000)</f>
        <v>2.48E-7</v>
      </c>
      <c r="BZ248" s="151">
        <f t="shared" si="297"/>
        <v>23</v>
      </c>
    </row>
    <row r="249" spans="1:78" ht="17.100000000000001" customHeight="1" thickBot="1" x14ac:dyDescent="0.3">
      <c r="A249" s="415"/>
      <c r="B249" s="62" t="str">
        <f t="shared" si="298"/>
        <v/>
      </c>
      <c r="C249" s="63" t="str">
        <f t="shared" si="298"/>
        <v/>
      </c>
      <c r="D249" s="52" t="str">
        <f t="shared" si="298"/>
        <v/>
      </c>
      <c r="E249" s="399"/>
      <c r="F249" s="52" t="str">
        <f t="shared" si="279"/>
        <v/>
      </c>
      <c r="G249" s="399"/>
      <c r="H249" s="52" t="str">
        <f t="shared" si="280"/>
        <v/>
      </c>
      <c r="I249" s="399"/>
      <c r="J249" s="52" t="str">
        <f t="shared" si="281"/>
        <v/>
      </c>
      <c r="K249" s="399"/>
      <c r="L249" s="52" t="str">
        <f t="shared" si="282"/>
        <v/>
      </c>
      <c r="M249" s="399"/>
      <c r="N249" s="52" t="str">
        <f t="shared" si="299"/>
        <v/>
      </c>
      <c r="O249" s="399"/>
      <c r="P249" s="52" t="str">
        <f t="shared" si="283"/>
        <v/>
      </c>
      <c r="Q249" s="399"/>
      <c r="R249" s="52" t="str">
        <f t="shared" si="284"/>
        <v/>
      </c>
      <c r="S249" s="399"/>
      <c r="T249" s="52" t="str">
        <f t="shared" si="285"/>
        <v/>
      </c>
      <c r="U249" s="399"/>
      <c r="V249" s="52" t="str">
        <f t="shared" si="286"/>
        <v/>
      </c>
      <c r="W249" s="399"/>
      <c r="Z249" s="407"/>
      <c r="AA249" s="99" t="str">
        <f>IF(AB249=0,"",_xlfn.CONCAT(VLOOKUP(AB249,Starter!A:C,2,0)))</f>
        <v/>
      </c>
      <c r="AB249" s="82"/>
      <c r="AC249" s="131"/>
      <c r="AD249" s="94"/>
      <c r="AE249" s="131"/>
      <c r="AF249" s="94"/>
      <c r="AG249" s="131"/>
      <c r="AH249" s="94"/>
      <c r="AI249" s="131"/>
      <c r="AJ249" s="94"/>
      <c r="AK249" s="131"/>
      <c r="AL249" s="94"/>
      <c r="AM249" s="131"/>
      <c r="AN249" s="94"/>
      <c r="AO249" s="131"/>
      <c r="AP249" s="94"/>
      <c r="AQ249" s="131"/>
      <c r="AR249" s="94"/>
      <c r="AS249" s="131"/>
      <c r="AT249" s="94"/>
      <c r="AU249" s="97">
        <f t="shared" si="287"/>
        <v>0</v>
      </c>
      <c r="AV249" s="98"/>
      <c r="AW249" s="83"/>
      <c r="AX249" s="84"/>
      <c r="AZ249" s="47"/>
      <c r="BA249" s="149"/>
      <c r="BB249" s="150"/>
      <c r="BC249" s="151"/>
      <c r="BD249" s="154">
        <f t="shared" si="300"/>
        <v>0</v>
      </c>
      <c r="BE249" s="150">
        <f t="shared" si="301"/>
        <v>0</v>
      </c>
      <c r="BF249" s="152">
        <f t="shared" si="302"/>
        <v>0</v>
      </c>
      <c r="BG249" s="152">
        <f t="shared" si="303"/>
        <v>0</v>
      </c>
      <c r="BH249" s="152" t="str">
        <f t="shared" si="288"/>
        <v/>
      </c>
      <c r="BI249" s="152" t="str">
        <f t="shared" si="289"/>
        <v/>
      </c>
      <c r="BJ249" s="152" t="str">
        <f t="shared" si="290"/>
        <v/>
      </c>
      <c r="BK249" s="152" t="str">
        <f t="shared" si="291"/>
        <v/>
      </c>
      <c r="BL249" s="152" t="str">
        <f t="shared" si="292"/>
        <v/>
      </c>
      <c r="BM249" s="152" t="str">
        <f t="shared" si="293"/>
        <v/>
      </c>
      <c r="BN249" s="152" t="str">
        <f t="shared" si="294"/>
        <v/>
      </c>
      <c r="BO249" s="152" t="str">
        <f t="shared" si="295"/>
        <v/>
      </c>
      <c r="BP249" s="152" t="str">
        <f t="shared" si="296"/>
        <v/>
      </c>
      <c r="BQ249" s="153"/>
      <c r="BR249" s="151"/>
      <c r="BS249" s="152">
        <f t="shared" si="304"/>
        <v>0</v>
      </c>
      <c r="BT249" s="152">
        <f t="shared" si="305"/>
        <v>2.4900000000000002E-7</v>
      </c>
      <c r="BU249" s="152" t="str">
        <f t="shared" si="306"/>
        <v>Werdenfels 1</v>
      </c>
      <c r="BV249" s="151">
        <f t="shared" si="307"/>
        <v>22</v>
      </c>
      <c r="BW249" s="152">
        <f t="shared" si="308"/>
        <v>0</v>
      </c>
      <c r="BX249" s="152">
        <f>IF(COUNTIF(BH249:BP249,"&gt;0")&lt;Spielorte!$A$23,0,BE249/Spielorte!$A$23)</f>
        <v>0</v>
      </c>
      <c r="BY249" s="152">
        <f t="shared" si="309"/>
        <v>2.4900000000000002E-7</v>
      </c>
      <c r="BZ249" s="151">
        <f t="shared" si="297"/>
        <v>22</v>
      </c>
    </row>
    <row r="250" spans="1:78" ht="17.100000000000001" customHeight="1" x14ac:dyDescent="0.25">
      <c r="A250" s="413" t="s">
        <v>2</v>
      </c>
      <c r="B250" s="56" t="str">
        <f t="shared" si="298"/>
        <v/>
      </c>
      <c r="C250" s="57" t="str">
        <f t="shared" si="298"/>
        <v/>
      </c>
      <c r="D250" s="58" t="str">
        <f t="shared" si="298"/>
        <v/>
      </c>
      <c r="E250" s="397">
        <f>IF(AD250="","",AD250)</f>
        <v>0</v>
      </c>
      <c r="F250" s="58" t="str">
        <f t="shared" si="279"/>
        <v/>
      </c>
      <c r="G250" s="397">
        <f>IF(AF250="","",AF250)</f>
        <v>0</v>
      </c>
      <c r="H250" s="58" t="str">
        <f t="shared" si="280"/>
        <v/>
      </c>
      <c r="I250" s="397">
        <f>IF(AH250="","",AH250)</f>
        <v>0</v>
      </c>
      <c r="J250" s="58" t="str">
        <f t="shared" si="281"/>
        <v/>
      </c>
      <c r="K250" s="397">
        <f>IF(AJ250="","",AJ250)</f>
        <v>0</v>
      </c>
      <c r="L250" s="58" t="str">
        <f t="shared" si="282"/>
        <v/>
      </c>
      <c r="M250" s="397">
        <f>IF(AL250="","",AL250)</f>
        <v>0</v>
      </c>
      <c r="N250" s="58" t="str">
        <f t="shared" si="299"/>
        <v/>
      </c>
      <c r="O250" s="397">
        <f>IF(AN250="","",AN250)</f>
        <v>0</v>
      </c>
      <c r="P250" s="58" t="str">
        <f t="shared" si="283"/>
        <v/>
      </c>
      <c r="Q250" s="397">
        <f>IF(AP250="","",AP250)</f>
        <v>0</v>
      </c>
      <c r="R250" s="58" t="str">
        <f t="shared" si="284"/>
        <v/>
      </c>
      <c r="S250" s="397">
        <f>IF(AR250="","",AR250)</f>
        <v>0</v>
      </c>
      <c r="T250" s="58" t="str">
        <f t="shared" si="285"/>
        <v/>
      </c>
      <c r="U250" s="397">
        <f>IF(AT250="","",AT250)</f>
        <v>0</v>
      </c>
      <c r="V250" s="58" t="str">
        <f t="shared" si="286"/>
        <v/>
      </c>
      <c r="W250" s="397">
        <f>IF(AV250="","",AV250)</f>
        <v>0</v>
      </c>
      <c r="Z250" s="405" t="s">
        <v>2</v>
      </c>
      <c r="AA250" s="272" t="str">
        <f>IF(AB250=0,"",_xlfn.CONCAT(VLOOKUP(AB250,Starter!A:C,2,0)))</f>
        <v/>
      </c>
      <c r="AB250" s="81"/>
      <c r="AC250" s="132"/>
      <c r="AD250" s="91">
        <f>IF(SUM(AC250:AC252)+AC266=0,0,IF(SUM(ABS(AC250),ABS(AC251),ABS(AC252))=AC266,0.5,IF(SUM(ABS(AC250),ABS(AC251),ABS(AC252))&gt;AC266,1,0)))</f>
        <v>0</v>
      </c>
      <c r="AE250" s="132"/>
      <c r="AF250" s="91">
        <f>IF(SUM(AE250:AE252)+AE266=0,0,IF(SUM(ABS(AE250),ABS(AE251),ABS(AE252))=AE266,0.5,IF(SUM(ABS(AE250),ABS(AE251),ABS(AE252))&gt;AE266,1,0)))</f>
        <v>0</v>
      </c>
      <c r="AG250" s="132"/>
      <c r="AH250" s="91">
        <f>IF(SUM(AG250:AG252)+AG266=0,0,IF(SUM(ABS(AG250),ABS(AG251),ABS(AG252))=AG266,0.5,IF(SUM(ABS(AG250),ABS(AG251),ABS(AG252))&gt;AG266,1,0)))</f>
        <v>0</v>
      </c>
      <c r="AI250" s="132"/>
      <c r="AJ250" s="91">
        <f>IF(SUM(AI250:AI252)+AI266=0,0,IF(SUM(ABS(AI250),ABS(AI251),ABS(AI252))=AI266,0.5,IF(SUM(ABS(AI250),ABS(AI251),ABS(AI252))&gt;AI266,1,0)))</f>
        <v>0</v>
      </c>
      <c r="AK250" s="132"/>
      <c r="AL250" s="91">
        <f>IF(SUM(AK250:AK252)+AK266=0,0,IF(SUM(ABS(AK250),ABS(AK251),ABS(AK252))=AK266,0.5,IF(SUM(ABS(AK250),ABS(AK251),ABS(AK252))&gt;AK266,1,0)))</f>
        <v>0</v>
      </c>
      <c r="AM250" s="132"/>
      <c r="AN250" s="91">
        <f>IF(SUM(AM250:AM252)+AM266=0,0,IF(SUM(ABS(AM250),ABS(AM251),ABS(AM252))=AM266,0.5,IF(SUM(ABS(AM250),ABS(AM251),ABS(AM252))&gt;AM266,1,0)))</f>
        <v>0</v>
      </c>
      <c r="AO250" s="132"/>
      <c r="AP250" s="91">
        <f>IF(SUM(AO250:AO252)+AO266=0,0,IF(SUM(ABS(AO250),ABS(AO251),ABS(AO252))=AO266,0.5,IF(SUM(ABS(AO250),ABS(AO251),ABS(AO252))&gt;AO266,1,0)))</f>
        <v>0</v>
      </c>
      <c r="AQ250" s="132"/>
      <c r="AR250" s="91">
        <f>IF(SUM(AQ250:AQ252)+AQ266=0,0,IF(SUM(ABS(AQ250),ABS(AQ251),ABS(AQ252))=AQ266,0.5,IF(SUM(ABS(AQ250),ABS(AQ251),ABS(AQ252))&gt;AQ266,1,0)))</f>
        <v>0</v>
      </c>
      <c r="AS250" s="132"/>
      <c r="AT250" s="91">
        <f>IF(SUM(AS250:AS252)+AS266=0,0,IF(SUM(ABS(AS250),ABS(AS251),ABS(AS252))=AS266,0.5,IF(SUM(ABS(AS250),ABS(AS251),ABS(AS252))&gt;AS266,1,0)))</f>
        <v>0</v>
      </c>
      <c r="AU250" s="92">
        <f t="shared" si="287"/>
        <v>0</v>
      </c>
      <c r="AV250" s="93">
        <f>SUM(AD250+AF250+AH250+AJ250+AL250+AN250+AP250+AR250+AT250)</f>
        <v>0</v>
      </c>
      <c r="AW250" s="83"/>
      <c r="AX250" s="84"/>
      <c r="AZ250" s="47"/>
      <c r="BA250" s="149"/>
      <c r="BB250" s="150"/>
      <c r="BC250" s="151"/>
      <c r="BD250" s="154">
        <f t="shared" si="300"/>
        <v>0</v>
      </c>
      <c r="BE250" s="150">
        <f t="shared" si="301"/>
        <v>0</v>
      </c>
      <c r="BF250" s="152">
        <f t="shared" si="302"/>
        <v>0</v>
      </c>
      <c r="BG250" s="152">
        <f t="shared" si="303"/>
        <v>0</v>
      </c>
      <c r="BH250" s="152" t="str">
        <f t="shared" si="288"/>
        <v/>
      </c>
      <c r="BI250" s="152" t="str">
        <f t="shared" si="289"/>
        <v/>
      </c>
      <c r="BJ250" s="152" t="str">
        <f t="shared" si="290"/>
        <v/>
      </c>
      <c r="BK250" s="152" t="str">
        <f t="shared" si="291"/>
        <v/>
      </c>
      <c r="BL250" s="152" t="str">
        <f t="shared" si="292"/>
        <v/>
      </c>
      <c r="BM250" s="152" t="str">
        <f t="shared" si="293"/>
        <v/>
      </c>
      <c r="BN250" s="152" t="str">
        <f t="shared" si="294"/>
        <v/>
      </c>
      <c r="BO250" s="152" t="str">
        <f t="shared" si="295"/>
        <v/>
      </c>
      <c r="BP250" s="152" t="str">
        <f t="shared" si="296"/>
        <v/>
      </c>
      <c r="BQ250" s="153"/>
      <c r="BR250" s="151"/>
      <c r="BS250" s="152">
        <f t="shared" si="304"/>
        <v>0</v>
      </c>
      <c r="BT250" s="152">
        <f t="shared" si="305"/>
        <v>2.4999999999999999E-7</v>
      </c>
      <c r="BU250" s="152" t="str">
        <f t="shared" si="306"/>
        <v>Werdenfels 1</v>
      </c>
      <c r="BV250" s="151">
        <f t="shared" si="307"/>
        <v>21</v>
      </c>
      <c r="BW250" s="152">
        <f t="shared" si="308"/>
        <v>0</v>
      </c>
      <c r="BX250" s="152">
        <f>IF(COUNTIF(BH250:BP250,"&gt;0")&lt;Spielorte!$A$23,0,BE250/Spielorte!$A$23)</f>
        <v>0</v>
      </c>
      <c r="BY250" s="152">
        <f t="shared" si="309"/>
        <v>2.4999999999999999E-7</v>
      </c>
      <c r="BZ250" s="151">
        <f t="shared" si="297"/>
        <v>21</v>
      </c>
    </row>
    <row r="251" spans="1:78" ht="17.100000000000001" customHeight="1" x14ac:dyDescent="0.25">
      <c r="A251" s="414"/>
      <c r="B251" s="59" t="str">
        <f t="shared" si="298"/>
        <v/>
      </c>
      <c r="C251" s="60" t="str">
        <f t="shared" si="298"/>
        <v/>
      </c>
      <c r="D251" s="61" t="str">
        <f t="shared" si="298"/>
        <v/>
      </c>
      <c r="E251" s="398"/>
      <c r="F251" s="61" t="str">
        <f t="shared" si="279"/>
        <v/>
      </c>
      <c r="G251" s="398"/>
      <c r="H251" s="61" t="str">
        <f t="shared" si="280"/>
        <v/>
      </c>
      <c r="I251" s="398"/>
      <c r="J251" s="61" t="str">
        <f t="shared" si="281"/>
        <v/>
      </c>
      <c r="K251" s="398"/>
      <c r="L251" s="61" t="str">
        <f t="shared" si="282"/>
        <v/>
      </c>
      <c r="M251" s="398"/>
      <c r="N251" s="61" t="str">
        <f t="shared" si="299"/>
        <v/>
      </c>
      <c r="O251" s="398"/>
      <c r="P251" s="61" t="str">
        <f t="shared" si="283"/>
        <v/>
      </c>
      <c r="Q251" s="398"/>
      <c r="R251" s="61" t="str">
        <f t="shared" si="284"/>
        <v/>
      </c>
      <c r="S251" s="398"/>
      <c r="T251" s="61" t="str">
        <f t="shared" si="285"/>
        <v/>
      </c>
      <c r="U251" s="398"/>
      <c r="V251" s="61" t="str">
        <f t="shared" si="286"/>
        <v/>
      </c>
      <c r="W251" s="398"/>
      <c r="Z251" s="406"/>
      <c r="AA251" s="90" t="str">
        <f>IF(AB251=0,"",_xlfn.CONCAT(VLOOKUP(AB251,Starter!A:C,2,0)))</f>
        <v/>
      </c>
      <c r="AB251" s="80"/>
      <c r="AC251" s="130"/>
      <c r="AD251" s="94"/>
      <c r="AE251" s="130"/>
      <c r="AF251" s="94"/>
      <c r="AG251" s="130"/>
      <c r="AH251" s="94"/>
      <c r="AI251" s="130"/>
      <c r="AJ251" s="94"/>
      <c r="AK251" s="130"/>
      <c r="AL251" s="94"/>
      <c r="AM251" s="130"/>
      <c r="AN251" s="94"/>
      <c r="AO251" s="134"/>
      <c r="AP251" s="94"/>
      <c r="AQ251" s="134"/>
      <c r="AR251" s="94"/>
      <c r="AS251" s="134"/>
      <c r="AT251" s="94"/>
      <c r="AU251" s="95">
        <f t="shared" si="287"/>
        <v>0</v>
      </c>
      <c r="AV251" s="96"/>
      <c r="AW251" s="83"/>
      <c r="AX251" s="84"/>
      <c r="AZ251" s="47"/>
      <c r="BA251" s="149"/>
      <c r="BB251" s="150"/>
      <c r="BC251" s="151"/>
      <c r="BD251" s="154">
        <f t="shared" si="300"/>
        <v>0</v>
      </c>
      <c r="BE251" s="150">
        <f t="shared" si="301"/>
        <v>0</v>
      </c>
      <c r="BF251" s="152">
        <f t="shared" si="302"/>
        <v>0</v>
      </c>
      <c r="BG251" s="152">
        <f t="shared" si="303"/>
        <v>0</v>
      </c>
      <c r="BH251" s="152" t="str">
        <f t="shared" si="288"/>
        <v/>
      </c>
      <c r="BI251" s="152" t="str">
        <f t="shared" si="289"/>
        <v/>
      </c>
      <c r="BJ251" s="152" t="str">
        <f t="shared" si="290"/>
        <v/>
      </c>
      <c r="BK251" s="152" t="str">
        <f t="shared" si="291"/>
        <v/>
      </c>
      <c r="BL251" s="152" t="str">
        <f t="shared" si="292"/>
        <v/>
      </c>
      <c r="BM251" s="152" t="str">
        <f t="shared" si="293"/>
        <v/>
      </c>
      <c r="BN251" s="152" t="str">
        <f t="shared" si="294"/>
        <v/>
      </c>
      <c r="BO251" s="152" t="str">
        <f t="shared" si="295"/>
        <v/>
      </c>
      <c r="BP251" s="152" t="str">
        <f t="shared" si="296"/>
        <v/>
      </c>
      <c r="BQ251" s="153"/>
      <c r="BR251" s="151"/>
      <c r="BS251" s="152">
        <f t="shared" si="304"/>
        <v>0</v>
      </c>
      <c r="BT251" s="152">
        <f t="shared" si="305"/>
        <v>2.5100000000000001E-7</v>
      </c>
      <c r="BU251" s="152" t="str">
        <f t="shared" si="306"/>
        <v>Werdenfels 1</v>
      </c>
      <c r="BV251" s="151">
        <f t="shared" si="307"/>
        <v>20</v>
      </c>
      <c r="BW251" s="152">
        <f t="shared" si="308"/>
        <v>0</v>
      </c>
      <c r="BX251" s="152">
        <f>IF(COUNTIF(BH251:BP251,"&gt;0")&lt;Spielorte!$A$23,0,BE251/Spielorte!$A$23)</f>
        <v>0</v>
      </c>
      <c r="BY251" s="152">
        <f t="shared" si="309"/>
        <v>2.5100000000000001E-7</v>
      </c>
      <c r="BZ251" s="151">
        <f t="shared" si="297"/>
        <v>20</v>
      </c>
    </row>
    <row r="252" spans="1:78" ht="17.100000000000001" customHeight="1" thickBot="1" x14ac:dyDescent="0.3">
      <c r="A252" s="415"/>
      <c r="B252" s="62" t="str">
        <f t="shared" si="298"/>
        <v/>
      </c>
      <c r="C252" s="63" t="str">
        <f t="shared" si="298"/>
        <v/>
      </c>
      <c r="D252" s="52" t="str">
        <f t="shared" si="298"/>
        <v/>
      </c>
      <c r="E252" s="399"/>
      <c r="F252" s="52" t="str">
        <f t="shared" si="279"/>
        <v/>
      </c>
      <c r="G252" s="399"/>
      <c r="H252" s="52" t="str">
        <f t="shared" si="280"/>
        <v/>
      </c>
      <c r="I252" s="399"/>
      <c r="J252" s="52" t="str">
        <f t="shared" si="281"/>
        <v/>
      </c>
      <c r="K252" s="399"/>
      <c r="L252" s="52" t="str">
        <f t="shared" si="282"/>
        <v/>
      </c>
      <c r="M252" s="399"/>
      <c r="N252" s="52" t="str">
        <f t="shared" si="299"/>
        <v/>
      </c>
      <c r="O252" s="399"/>
      <c r="P252" s="52" t="str">
        <f t="shared" si="283"/>
        <v/>
      </c>
      <c r="Q252" s="399"/>
      <c r="R252" s="52" t="str">
        <f t="shared" si="284"/>
        <v/>
      </c>
      <c r="S252" s="399"/>
      <c r="T252" s="52" t="str">
        <f t="shared" si="285"/>
        <v/>
      </c>
      <c r="U252" s="399"/>
      <c r="V252" s="52" t="str">
        <f t="shared" si="286"/>
        <v/>
      </c>
      <c r="W252" s="399"/>
      <c r="Z252" s="407"/>
      <c r="AA252" s="99" t="str">
        <f>IF(AB252=0,"",_xlfn.CONCAT(VLOOKUP(AB252,Starter!A:C,2,0)))</f>
        <v/>
      </c>
      <c r="AB252" s="82"/>
      <c r="AC252" s="133"/>
      <c r="AD252" s="100"/>
      <c r="AE252" s="133"/>
      <c r="AF252" s="100"/>
      <c r="AG252" s="133"/>
      <c r="AH252" s="100"/>
      <c r="AI252" s="133"/>
      <c r="AJ252" s="100"/>
      <c r="AK252" s="133"/>
      <c r="AL252" s="100"/>
      <c r="AM252" s="133"/>
      <c r="AN252" s="100"/>
      <c r="AO252" s="133"/>
      <c r="AP252" s="100"/>
      <c r="AQ252" s="133"/>
      <c r="AR252" s="100"/>
      <c r="AS252" s="133"/>
      <c r="AT252" s="100"/>
      <c r="AU252" s="97">
        <f t="shared" si="287"/>
        <v>0</v>
      </c>
      <c r="AV252" s="98"/>
      <c r="AW252" s="83"/>
      <c r="AX252" s="84"/>
      <c r="AZ252" s="47"/>
      <c r="BA252" s="149"/>
      <c r="BB252" s="150"/>
      <c r="BC252" s="151"/>
      <c r="BD252" s="154">
        <f t="shared" si="300"/>
        <v>0</v>
      </c>
      <c r="BE252" s="150">
        <f t="shared" si="301"/>
        <v>0</v>
      </c>
      <c r="BF252" s="152">
        <f t="shared" si="302"/>
        <v>0</v>
      </c>
      <c r="BG252" s="152">
        <f t="shared" si="303"/>
        <v>0</v>
      </c>
      <c r="BH252" s="152" t="str">
        <f t="shared" si="288"/>
        <v/>
      </c>
      <c r="BI252" s="152" t="str">
        <f t="shared" si="289"/>
        <v/>
      </c>
      <c r="BJ252" s="152" t="str">
        <f t="shared" si="290"/>
        <v/>
      </c>
      <c r="BK252" s="152" t="str">
        <f t="shared" si="291"/>
        <v/>
      </c>
      <c r="BL252" s="152" t="str">
        <f t="shared" si="292"/>
        <v/>
      </c>
      <c r="BM252" s="152" t="str">
        <f t="shared" si="293"/>
        <v/>
      </c>
      <c r="BN252" s="152" t="str">
        <f t="shared" si="294"/>
        <v/>
      </c>
      <c r="BO252" s="152" t="str">
        <f t="shared" si="295"/>
        <v/>
      </c>
      <c r="BP252" s="152" t="str">
        <f t="shared" si="296"/>
        <v/>
      </c>
      <c r="BQ252" s="153"/>
      <c r="BR252" s="151"/>
      <c r="BS252" s="152">
        <f t="shared" si="304"/>
        <v>0</v>
      </c>
      <c r="BT252" s="152">
        <f t="shared" si="305"/>
        <v>2.5199999999999998E-7</v>
      </c>
      <c r="BU252" s="152" t="str">
        <f t="shared" si="306"/>
        <v>Werdenfels 1</v>
      </c>
      <c r="BV252" s="151">
        <f t="shared" si="307"/>
        <v>19</v>
      </c>
      <c r="BW252" s="152">
        <f t="shared" si="308"/>
        <v>0</v>
      </c>
      <c r="BX252" s="152">
        <f>IF(COUNTIF(BH252:BP252,"&gt;0")&lt;Spielorte!$A$23,0,BE252/Spielorte!$A$23)</f>
        <v>0</v>
      </c>
      <c r="BY252" s="152">
        <f t="shared" si="309"/>
        <v>2.5199999999999998E-7</v>
      </c>
      <c r="BZ252" s="151">
        <f t="shared" si="297"/>
        <v>19</v>
      </c>
    </row>
    <row r="253" spans="1:78" ht="17.100000000000001" customHeight="1" x14ac:dyDescent="0.25">
      <c r="A253" s="413" t="s">
        <v>3</v>
      </c>
      <c r="B253" s="56" t="str">
        <f t="shared" si="298"/>
        <v/>
      </c>
      <c r="C253" s="57" t="str">
        <f t="shared" si="298"/>
        <v/>
      </c>
      <c r="D253" s="58" t="str">
        <f t="shared" si="298"/>
        <v/>
      </c>
      <c r="E253" s="397">
        <f>IF(AD253="","",AD253)</f>
        <v>0</v>
      </c>
      <c r="F253" s="58" t="str">
        <f t="shared" si="279"/>
        <v/>
      </c>
      <c r="G253" s="397">
        <f>IF(AF253="","",AF253)</f>
        <v>0</v>
      </c>
      <c r="H253" s="58" t="str">
        <f t="shared" si="280"/>
        <v/>
      </c>
      <c r="I253" s="397">
        <f>IF(AH253="","",AH253)</f>
        <v>0</v>
      </c>
      <c r="J253" s="58" t="str">
        <f t="shared" si="281"/>
        <v/>
      </c>
      <c r="K253" s="397">
        <f>IF(AJ253="","",AJ253)</f>
        <v>0</v>
      </c>
      <c r="L253" s="58" t="str">
        <f t="shared" si="282"/>
        <v/>
      </c>
      <c r="M253" s="397">
        <f>IF(AL253="","",AL253)</f>
        <v>0</v>
      </c>
      <c r="N253" s="58" t="str">
        <f t="shared" si="299"/>
        <v/>
      </c>
      <c r="O253" s="397">
        <f>IF(AN253="","",AN253)</f>
        <v>0</v>
      </c>
      <c r="P253" s="58" t="str">
        <f t="shared" si="283"/>
        <v/>
      </c>
      <c r="Q253" s="397">
        <f>IF(AP253="","",AP253)</f>
        <v>0</v>
      </c>
      <c r="R253" s="58" t="str">
        <f t="shared" si="284"/>
        <v/>
      </c>
      <c r="S253" s="397">
        <f>IF(AR253="","",AR253)</f>
        <v>0</v>
      </c>
      <c r="T253" s="58" t="str">
        <f t="shared" si="285"/>
        <v/>
      </c>
      <c r="U253" s="397">
        <f>IF(AT253="","",AT253)</f>
        <v>0</v>
      </c>
      <c r="V253" s="58" t="str">
        <f t="shared" si="286"/>
        <v/>
      </c>
      <c r="W253" s="397">
        <f>IF(AV253="","",AV253)</f>
        <v>0</v>
      </c>
      <c r="Z253" s="405" t="s">
        <v>3</v>
      </c>
      <c r="AA253" s="272" t="str">
        <f>IF(AB253=0,"",_xlfn.CONCAT(VLOOKUP(AB253,Starter!A:C,2,0)))</f>
        <v/>
      </c>
      <c r="AB253" s="81"/>
      <c r="AC253" s="132"/>
      <c r="AD253" s="91">
        <f>IF(SUM(AC253:AC255)+AC267=0,0,IF(SUM(ABS(AC253),ABS(AC254),ABS(AC255))=AC267,0.5,IF(SUM(ABS(AC253),ABS(AC254),ABS(AC255))&gt;AC267,1,0)))</f>
        <v>0</v>
      </c>
      <c r="AE253" s="132"/>
      <c r="AF253" s="91">
        <f>IF(SUM(AE253:AE255)+AE267=0,0,IF(SUM(ABS(AE253),ABS(AE254),ABS(AE255))=AE267,0.5,IF(SUM(ABS(AE253),ABS(AE254),ABS(AE255))&gt;AE267,1,0)))</f>
        <v>0</v>
      </c>
      <c r="AG253" s="132"/>
      <c r="AH253" s="91">
        <f>IF(SUM(AG253:AG255)+AG267=0,0,IF(SUM(ABS(AG253),ABS(AG254),ABS(AG255))=AG267,0.5,IF(SUM(ABS(AG253),ABS(AG254),ABS(AG255))&gt;AG267,1,0)))</f>
        <v>0</v>
      </c>
      <c r="AI253" s="132"/>
      <c r="AJ253" s="91">
        <f>IF(SUM(AI253:AI255)+AI267=0,0,IF(SUM(ABS(AI253),ABS(AI254),ABS(AI255))=AI267,0.5,IF(SUM(ABS(AI253),ABS(AI254),ABS(AI255))&gt;AI267,1,0)))</f>
        <v>0</v>
      </c>
      <c r="AK253" s="132"/>
      <c r="AL253" s="91">
        <f>IF(SUM(AK253:AK255)+AK267=0,0,IF(SUM(ABS(AK253),ABS(AK254),ABS(AK255))=AK267,0.5,IF(SUM(ABS(AK253),ABS(AK254),ABS(AK255))&gt;AK267,1,0)))</f>
        <v>0</v>
      </c>
      <c r="AM253" s="132"/>
      <c r="AN253" s="91">
        <f>IF(SUM(AM253:AM255)+AM267=0,0,IF(SUM(ABS(AM253),ABS(AM254),ABS(AM255))=AM267,0.5,IF(SUM(ABS(AM253),ABS(AM254),ABS(AM255))&gt;AM267,1,0)))</f>
        <v>0</v>
      </c>
      <c r="AO253" s="132"/>
      <c r="AP253" s="91">
        <f>IF(SUM(AO253:AO255)+AO267=0,0,IF(SUM(ABS(AO253),ABS(AO254),ABS(AO255))=AO267,0.5,IF(SUM(ABS(AO253),ABS(AO254),ABS(AO255))&gt;AO267,1,0)))</f>
        <v>0</v>
      </c>
      <c r="AQ253" s="132"/>
      <c r="AR253" s="91">
        <f>IF(SUM(AQ253:AQ255)+AQ267=0,0,IF(SUM(ABS(AQ253),ABS(AQ254),ABS(AQ255))=AQ267,0.5,IF(SUM(ABS(AQ253),ABS(AQ254),ABS(AQ255))&gt;AQ267,1,0)))</f>
        <v>0</v>
      </c>
      <c r="AS253" s="132"/>
      <c r="AT253" s="91">
        <f>IF(SUM(AS253:AS255)+AS267=0,0,IF(SUM(ABS(AS253),ABS(AS254),ABS(AS255))=AS267,0.5,IF(SUM(ABS(AS253),ABS(AS254),ABS(AS255))&gt;AS267,1,0)))</f>
        <v>0</v>
      </c>
      <c r="AU253" s="92">
        <f t="shared" si="287"/>
        <v>0</v>
      </c>
      <c r="AV253" s="93">
        <f>SUM(AD253+AF253+AH253+AJ253+AL253+AN253+AP253+AR253+AT253)</f>
        <v>0</v>
      </c>
      <c r="AW253" s="83"/>
      <c r="AX253" s="84"/>
      <c r="AZ253" s="47"/>
      <c r="BA253" s="149"/>
      <c r="BB253" s="150"/>
      <c r="BC253" s="151"/>
      <c r="BD253" s="154">
        <f t="shared" si="300"/>
        <v>0</v>
      </c>
      <c r="BE253" s="150">
        <f t="shared" si="301"/>
        <v>0</v>
      </c>
      <c r="BF253" s="152">
        <f t="shared" si="302"/>
        <v>0</v>
      </c>
      <c r="BG253" s="152">
        <f t="shared" si="303"/>
        <v>0</v>
      </c>
      <c r="BH253" s="152" t="str">
        <f t="shared" si="288"/>
        <v/>
      </c>
      <c r="BI253" s="152" t="str">
        <f t="shared" si="289"/>
        <v/>
      </c>
      <c r="BJ253" s="152" t="str">
        <f t="shared" si="290"/>
        <v/>
      </c>
      <c r="BK253" s="152" t="str">
        <f t="shared" si="291"/>
        <v/>
      </c>
      <c r="BL253" s="152" t="str">
        <f t="shared" si="292"/>
        <v/>
      </c>
      <c r="BM253" s="152" t="str">
        <f t="shared" si="293"/>
        <v/>
      </c>
      <c r="BN253" s="152" t="str">
        <f t="shared" si="294"/>
        <v/>
      </c>
      <c r="BO253" s="152" t="str">
        <f t="shared" si="295"/>
        <v/>
      </c>
      <c r="BP253" s="152" t="str">
        <f t="shared" si="296"/>
        <v/>
      </c>
      <c r="BQ253" s="153"/>
      <c r="BR253" s="151"/>
      <c r="BS253" s="152">
        <f t="shared" si="304"/>
        <v>0</v>
      </c>
      <c r="BT253" s="152">
        <f t="shared" si="305"/>
        <v>2.53E-7</v>
      </c>
      <c r="BU253" s="152" t="str">
        <f t="shared" si="306"/>
        <v>Werdenfels 1</v>
      </c>
      <c r="BV253" s="151">
        <f t="shared" si="307"/>
        <v>18</v>
      </c>
      <c r="BW253" s="152">
        <f t="shared" si="308"/>
        <v>0</v>
      </c>
      <c r="BX253" s="152">
        <f>IF(COUNTIF(BH253:BP253,"&gt;0")&lt;Spielorte!$A$23,0,BE253/Spielorte!$A$23)</f>
        <v>0</v>
      </c>
      <c r="BY253" s="152">
        <f t="shared" si="309"/>
        <v>2.53E-7</v>
      </c>
      <c r="BZ253" s="151">
        <f t="shared" si="297"/>
        <v>18</v>
      </c>
    </row>
    <row r="254" spans="1:78" ht="17.100000000000001" customHeight="1" x14ac:dyDescent="0.25">
      <c r="A254" s="414"/>
      <c r="B254" s="59" t="str">
        <f t="shared" si="298"/>
        <v/>
      </c>
      <c r="C254" s="60" t="str">
        <f t="shared" si="298"/>
        <v/>
      </c>
      <c r="D254" s="61" t="str">
        <f t="shared" si="298"/>
        <v/>
      </c>
      <c r="E254" s="398"/>
      <c r="F254" s="61" t="str">
        <f t="shared" si="279"/>
        <v/>
      </c>
      <c r="G254" s="398"/>
      <c r="H254" s="61" t="str">
        <f t="shared" si="280"/>
        <v/>
      </c>
      <c r="I254" s="398"/>
      <c r="J254" s="61" t="str">
        <f t="shared" si="281"/>
        <v/>
      </c>
      <c r="K254" s="398"/>
      <c r="L254" s="61" t="str">
        <f t="shared" si="282"/>
        <v/>
      </c>
      <c r="M254" s="398"/>
      <c r="N254" s="61" t="str">
        <f t="shared" si="299"/>
        <v/>
      </c>
      <c r="O254" s="398"/>
      <c r="P254" s="61" t="str">
        <f t="shared" si="283"/>
        <v/>
      </c>
      <c r="Q254" s="398"/>
      <c r="R254" s="61" t="str">
        <f t="shared" si="284"/>
        <v/>
      </c>
      <c r="S254" s="398"/>
      <c r="T254" s="61" t="str">
        <f t="shared" si="285"/>
        <v/>
      </c>
      <c r="U254" s="398"/>
      <c r="V254" s="61" t="str">
        <f t="shared" si="286"/>
        <v/>
      </c>
      <c r="W254" s="398"/>
      <c r="Z254" s="406"/>
      <c r="AA254" s="90" t="str">
        <f>IF(AB254=0,"",_xlfn.CONCAT(VLOOKUP(AB254,Starter!A:C,2,0)))</f>
        <v/>
      </c>
      <c r="AB254" s="80"/>
      <c r="AC254" s="130"/>
      <c r="AD254" s="94"/>
      <c r="AE254" s="130"/>
      <c r="AF254" s="94"/>
      <c r="AG254" s="130"/>
      <c r="AH254" s="94"/>
      <c r="AI254" s="130"/>
      <c r="AJ254" s="94"/>
      <c r="AK254" s="130"/>
      <c r="AL254" s="94"/>
      <c r="AM254" s="130"/>
      <c r="AN254" s="94"/>
      <c r="AO254" s="130"/>
      <c r="AP254" s="94"/>
      <c r="AQ254" s="130"/>
      <c r="AR254" s="94"/>
      <c r="AS254" s="130"/>
      <c r="AT254" s="94"/>
      <c r="AU254" s="95">
        <f t="shared" si="287"/>
        <v>0</v>
      </c>
      <c r="AV254" s="96"/>
      <c r="AW254" s="83"/>
      <c r="AX254" s="84"/>
      <c r="AZ254" s="47"/>
      <c r="BA254" s="149"/>
      <c r="BB254" s="150"/>
      <c r="BC254" s="151"/>
      <c r="BD254" s="154">
        <f t="shared" si="300"/>
        <v>0</v>
      </c>
      <c r="BE254" s="150">
        <f t="shared" si="301"/>
        <v>0</v>
      </c>
      <c r="BF254" s="152">
        <f t="shared" si="302"/>
        <v>0</v>
      </c>
      <c r="BG254" s="152">
        <f t="shared" si="303"/>
        <v>0</v>
      </c>
      <c r="BH254" s="152" t="str">
        <f t="shared" si="288"/>
        <v/>
      </c>
      <c r="BI254" s="152" t="str">
        <f t="shared" si="289"/>
        <v/>
      </c>
      <c r="BJ254" s="152" t="str">
        <f t="shared" si="290"/>
        <v/>
      </c>
      <c r="BK254" s="152" t="str">
        <f t="shared" si="291"/>
        <v/>
      </c>
      <c r="BL254" s="152" t="str">
        <f t="shared" si="292"/>
        <v/>
      </c>
      <c r="BM254" s="152" t="str">
        <f t="shared" si="293"/>
        <v/>
      </c>
      <c r="BN254" s="152" t="str">
        <f t="shared" si="294"/>
        <v/>
      </c>
      <c r="BO254" s="152" t="str">
        <f t="shared" si="295"/>
        <v/>
      </c>
      <c r="BP254" s="152" t="str">
        <f t="shared" si="296"/>
        <v/>
      </c>
      <c r="BQ254" s="153"/>
      <c r="BR254" s="151"/>
      <c r="BS254" s="152">
        <f t="shared" si="304"/>
        <v>0</v>
      </c>
      <c r="BT254" s="152">
        <f t="shared" si="305"/>
        <v>2.5400000000000002E-7</v>
      </c>
      <c r="BU254" s="152" t="str">
        <f t="shared" si="306"/>
        <v>Werdenfels 1</v>
      </c>
      <c r="BV254" s="151">
        <f t="shared" si="307"/>
        <v>17</v>
      </c>
      <c r="BW254" s="152">
        <f t="shared" si="308"/>
        <v>0</v>
      </c>
      <c r="BX254" s="152">
        <f>IF(COUNTIF(BH254:BP254,"&gt;0")&lt;Spielorte!$A$23,0,BE254/Spielorte!$A$23)</f>
        <v>0</v>
      </c>
      <c r="BY254" s="152">
        <f t="shared" si="309"/>
        <v>2.5400000000000002E-7</v>
      </c>
      <c r="BZ254" s="151">
        <f t="shared" si="297"/>
        <v>17</v>
      </c>
    </row>
    <row r="255" spans="1:78" ht="17.100000000000001" customHeight="1" thickBot="1" x14ac:dyDescent="0.3">
      <c r="A255" s="415"/>
      <c r="B255" s="62" t="str">
        <f t="shared" si="298"/>
        <v/>
      </c>
      <c r="C255" s="63" t="str">
        <f t="shared" si="298"/>
        <v/>
      </c>
      <c r="D255" s="52" t="str">
        <f t="shared" si="298"/>
        <v/>
      </c>
      <c r="E255" s="399"/>
      <c r="F255" s="52" t="str">
        <f t="shared" si="279"/>
        <v/>
      </c>
      <c r="G255" s="399"/>
      <c r="H255" s="52" t="str">
        <f t="shared" si="280"/>
        <v/>
      </c>
      <c r="I255" s="399"/>
      <c r="J255" s="52" t="str">
        <f t="shared" si="281"/>
        <v/>
      </c>
      <c r="K255" s="399"/>
      <c r="L255" s="52" t="str">
        <f t="shared" si="282"/>
        <v/>
      </c>
      <c r="M255" s="399"/>
      <c r="N255" s="52" t="str">
        <f t="shared" si="299"/>
        <v/>
      </c>
      <c r="O255" s="399"/>
      <c r="P255" s="52" t="str">
        <f t="shared" si="283"/>
        <v/>
      </c>
      <c r="Q255" s="399"/>
      <c r="R255" s="52" t="str">
        <f t="shared" si="284"/>
        <v/>
      </c>
      <c r="S255" s="399"/>
      <c r="T255" s="52" t="str">
        <f t="shared" si="285"/>
        <v/>
      </c>
      <c r="U255" s="399"/>
      <c r="V255" s="52" t="str">
        <f t="shared" si="286"/>
        <v/>
      </c>
      <c r="W255" s="399"/>
      <c r="Z255" s="407"/>
      <c r="AA255" s="99" t="str">
        <f>IF(AB255=0,"",_xlfn.CONCAT(VLOOKUP(AB255,Starter!A:C,2,0)))</f>
        <v/>
      </c>
      <c r="AB255" s="82"/>
      <c r="AC255" s="133"/>
      <c r="AD255" s="100"/>
      <c r="AE255" s="133"/>
      <c r="AF255" s="100"/>
      <c r="AG255" s="133"/>
      <c r="AH255" s="100"/>
      <c r="AI255" s="133"/>
      <c r="AJ255" s="100"/>
      <c r="AK255" s="133"/>
      <c r="AL255" s="100"/>
      <c r="AM255" s="133"/>
      <c r="AN255" s="100"/>
      <c r="AO255" s="133"/>
      <c r="AP255" s="100"/>
      <c r="AQ255" s="133"/>
      <c r="AR255" s="100"/>
      <c r="AS255" s="133"/>
      <c r="AT255" s="100"/>
      <c r="AU255" s="97">
        <f t="shared" si="287"/>
        <v>0</v>
      </c>
      <c r="AV255" s="98"/>
      <c r="AW255" s="83"/>
      <c r="AX255" s="84"/>
      <c r="AZ255" s="47"/>
      <c r="BA255" s="149"/>
      <c r="BB255" s="150"/>
      <c r="BC255" s="151"/>
      <c r="BD255" s="154">
        <f t="shared" si="300"/>
        <v>0</v>
      </c>
      <c r="BE255" s="150">
        <f t="shared" si="301"/>
        <v>0</v>
      </c>
      <c r="BF255" s="152">
        <f t="shared" si="302"/>
        <v>0</v>
      </c>
      <c r="BG255" s="152">
        <f t="shared" si="303"/>
        <v>0</v>
      </c>
      <c r="BH255" s="152" t="str">
        <f t="shared" si="288"/>
        <v/>
      </c>
      <c r="BI255" s="152" t="str">
        <f t="shared" si="289"/>
        <v/>
      </c>
      <c r="BJ255" s="152" t="str">
        <f t="shared" si="290"/>
        <v/>
      </c>
      <c r="BK255" s="152" t="str">
        <f t="shared" si="291"/>
        <v/>
      </c>
      <c r="BL255" s="152" t="str">
        <f t="shared" si="292"/>
        <v/>
      </c>
      <c r="BM255" s="152" t="str">
        <f t="shared" si="293"/>
        <v/>
      </c>
      <c r="BN255" s="152" t="str">
        <f t="shared" si="294"/>
        <v/>
      </c>
      <c r="BO255" s="152" t="str">
        <f t="shared" si="295"/>
        <v/>
      </c>
      <c r="BP255" s="152" t="str">
        <f t="shared" si="296"/>
        <v/>
      </c>
      <c r="BQ255" s="153"/>
      <c r="BR255" s="151"/>
      <c r="BS255" s="152">
        <f t="shared" si="304"/>
        <v>0</v>
      </c>
      <c r="BT255" s="152">
        <f t="shared" si="305"/>
        <v>2.5499999999999999E-7</v>
      </c>
      <c r="BU255" s="152" t="str">
        <f t="shared" si="306"/>
        <v>Werdenfels 1</v>
      </c>
      <c r="BV255" s="151">
        <f t="shared" si="307"/>
        <v>16</v>
      </c>
      <c r="BW255" s="152">
        <f t="shared" si="308"/>
        <v>0</v>
      </c>
      <c r="BX255" s="152">
        <f>IF(COUNTIF(BH255:BP255,"&gt;0")&lt;Spielorte!$A$23,0,BE255/Spielorte!$A$23)</f>
        <v>0</v>
      </c>
      <c r="BY255" s="152">
        <f t="shared" si="309"/>
        <v>2.5499999999999999E-7</v>
      </c>
      <c r="BZ255" s="151">
        <f t="shared" si="297"/>
        <v>16</v>
      </c>
    </row>
    <row r="256" spans="1:78" ht="17.100000000000001" customHeight="1" x14ac:dyDescent="0.25">
      <c r="A256" s="413" t="s">
        <v>11</v>
      </c>
      <c r="B256" s="56" t="str">
        <f>IF(AA256=0,"",AA256)</f>
        <v/>
      </c>
      <c r="C256" s="57" t="str">
        <f t="shared" si="298"/>
        <v/>
      </c>
      <c r="D256" s="58" t="str">
        <f t="shared" si="298"/>
        <v/>
      </c>
      <c r="E256" s="397">
        <f>IF(AD256="","",AD256)</f>
        <v>0</v>
      </c>
      <c r="F256" s="58" t="str">
        <f t="shared" si="279"/>
        <v/>
      </c>
      <c r="G256" s="397">
        <f>IF(AF256="","",AF256)</f>
        <v>0</v>
      </c>
      <c r="H256" s="58" t="str">
        <f t="shared" si="280"/>
        <v/>
      </c>
      <c r="I256" s="397">
        <f>IF(AH256="","",AH256)</f>
        <v>0</v>
      </c>
      <c r="J256" s="58" t="str">
        <f t="shared" si="281"/>
        <v/>
      </c>
      <c r="K256" s="397">
        <f>IF(AJ256="","",AJ256)</f>
        <v>0</v>
      </c>
      <c r="L256" s="58" t="str">
        <f t="shared" si="282"/>
        <v/>
      </c>
      <c r="M256" s="397">
        <f>IF(AL256="","",AL256)</f>
        <v>0</v>
      </c>
      <c r="N256" s="58" t="str">
        <f t="shared" si="299"/>
        <v/>
      </c>
      <c r="O256" s="397">
        <f>IF(AN256="","",AN256)</f>
        <v>0</v>
      </c>
      <c r="P256" s="58" t="str">
        <f t="shared" si="283"/>
        <v/>
      </c>
      <c r="Q256" s="397">
        <f>IF(AP256="","",AP256)</f>
        <v>0</v>
      </c>
      <c r="R256" s="58" t="str">
        <f t="shared" si="284"/>
        <v/>
      </c>
      <c r="S256" s="397">
        <f>IF(AR256="","",AR256)</f>
        <v>0</v>
      </c>
      <c r="T256" s="58" t="str">
        <f t="shared" si="285"/>
        <v/>
      </c>
      <c r="U256" s="397">
        <f>IF(AT256="","",AT256)</f>
        <v>0</v>
      </c>
      <c r="V256" s="58" t="str">
        <f t="shared" si="286"/>
        <v/>
      </c>
      <c r="W256" s="397">
        <f>IF(AV256="","",AV256)</f>
        <v>0</v>
      </c>
      <c r="Z256" s="405" t="s">
        <v>11</v>
      </c>
      <c r="AA256" s="90" t="str">
        <f>IF(AB256=0,"",_xlfn.CONCAT(VLOOKUP(AB256,Starter!A:C,2,0)))</f>
        <v/>
      </c>
      <c r="AB256" s="81"/>
      <c r="AC256" s="132"/>
      <c r="AD256" s="91">
        <f>IF(SUM(AC256:AC258)+AC268=0,0,IF(SUM(ABS(AC256),ABS(AC257),ABS(AC258))=AC268,0.5,IF(SUM(ABS(AC256),ABS(AC257),ABS(AC258))&gt;AC268,1,0)))</f>
        <v>0</v>
      </c>
      <c r="AE256" s="132"/>
      <c r="AF256" s="91">
        <f>IF(SUM(AE256:AE258)+AE268=0,0,IF(SUM(ABS(AE256),ABS(AE257),ABS(AE258))=AE268,0.5,IF(SUM(ABS(AE256),ABS(AE257),ABS(AE258))&gt;AE268,1,0)))</f>
        <v>0</v>
      </c>
      <c r="AG256" s="132"/>
      <c r="AH256" s="91">
        <f>IF(SUM(AG256:AG258)+AG268=0,0,IF(SUM(ABS(AG256),ABS(AG257),ABS(AG258))=AG268,0.5,IF(SUM(ABS(AG256),ABS(AG257),ABS(AG258))&gt;AG268,1,0)))</f>
        <v>0</v>
      </c>
      <c r="AI256" s="132"/>
      <c r="AJ256" s="91">
        <f>IF(SUM(AI256:AI258)+AI268=0,0,IF(SUM(ABS(AI256),ABS(AI257),ABS(AI258))=AI268,0.5,IF(SUM(ABS(AI256),ABS(AI257),ABS(AI258))&gt;AI268,1,0)))</f>
        <v>0</v>
      </c>
      <c r="AK256" s="132"/>
      <c r="AL256" s="91">
        <f>IF(SUM(AK256:AK258)+AK268=0,0,IF(SUM(ABS(AK256),ABS(AK257),ABS(AK258))=AK268,0.5,IF(SUM(ABS(AK256),ABS(AK257),ABS(AK258))&gt;AK268,1,0)))</f>
        <v>0</v>
      </c>
      <c r="AM256" s="132"/>
      <c r="AN256" s="91">
        <f>IF(SUM(AM256:AM258)+AM268=0,0,IF(SUM(ABS(AM256),ABS(AM257),ABS(AM258))=AM268,0.5,IF(SUM(ABS(AM256),ABS(AM257),ABS(AM258))&gt;AM268,1,0)))</f>
        <v>0</v>
      </c>
      <c r="AO256" s="132"/>
      <c r="AP256" s="91">
        <f>IF(SUM(AO256:AO258)+AO268=0,0,IF(SUM(ABS(AO256),ABS(AO257),ABS(AO258))=AO268,0.5,IF(SUM(ABS(AO256),ABS(AO257),ABS(AO258))&gt;AO268,1,0)))</f>
        <v>0</v>
      </c>
      <c r="AQ256" s="132"/>
      <c r="AR256" s="91">
        <f>IF(SUM(AQ256:AQ258)+AQ268=0,0,IF(SUM(ABS(AQ256),ABS(AQ257),ABS(AQ258))=AQ268,0.5,IF(SUM(ABS(AQ256),ABS(AQ257),ABS(AQ258))&gt;AQ268,1,0)))</f>
        <v>0</v>
      </c>
      <c r="AS256" s="132"/>
      <c r="AT256" s="91">
        <f>IF(SUM(AS256:AS258)+AS268=0,0,IF(SUM(ABS(AS256),ABS(AS257),ABS(AS258))=AS268,0.5,IF(SUM(ABS(AS256),ABS(AS257),ABS(AS258))&gt;AS268,1,0)))</f>
        <v>0</v>
      </c>
      <c r="AU256" s="92">
        <f t="shared" si="287"/>
        <v>0</v>
      </c>
      <c r="AV256" s="93">
        <f>SUM(AD256+AF256+AH256+AJ256+AL256+AN256+AP256+AR256+AT256)</f>
        <v>0</v>
      </c>
      <c r="AW256" s="83"/>
      <c r="AX256" s="84"/>
      <c r="AZ256" s="47"/>
      <c r="BA256" s="149"/>
      <c r="BB256" s="150"/>
      <c r="BC256" s="151"/>
      <c r="BD256" s="154">
        <f t="shared" si="300"/>
        <v>0</v>
      </c>
      <c r="BE256" s="150">
        <f t="shared" si="301"/>
        <v>0</v>
      </c>
      <c r="BF256" s="152">
        <f t="shared" si="302"/>
        <v>0</v>
      </c>
      <c r="BG256" s="152">
        <f t="shared" si="303"/>
        <v>0</v>
      </c>
      <c r="BH256" s="152" t="str">
        <f t="shared" si="288"/>
        <v/>
      </c>
      <c r="BI256" s="152" t="str">
        <f t="shared" si="289"/>
        <v/>
      </c>
      <c r="BJ256" s="152" t="str">
        <f t="shared" si="290"/>
        <v/>
      </c>
      <c r="BK256" s="152" t="str">
        <f t="shared" si="291"/>
        <v/>
      </c>
      <c r="BL256" s="152" t="str">
        <f t="shared" si="292"/>
        <v/>
      </c>
      <c r="BM256" s="152" t="str">
        <f t="shared" si="293"/>
        <v/>
      </c>
      <c r="BN256" s="152" t="str">
        <f t="shared" si="294"/>
        <v/>
      </c>
      <c r="BO256" s="152" t="str">
        <f t="shared" si="295"/>
        <v/>
      </c>
      <c r="BP256" s="152" t="str">
        <f t="shared" si="296"/>
        <v/>
      </c>
      <c r="BQ256" s="153"/>
      <c r="BR256" s="151"/>
      <c r="BS256" s="152">
        <f t="shared" si="304"/>
        <v>0</v>
      </c>
      <c r="BT256" s="152">
        <f t="shared" si="305"/>
        <v>2.5600000000000002E-7</v>
      </c>
      <c r="BU256" s="152" t="str">
        <f t="shared" si="306"/>
        <v>Werdenfels 1</v>
      </c>
      <c r="BV256" s="151">
        <f t="shared" si="307"/>
        <v>15</v>
      </c>
      <c r="BW256" s="152">
        <f t="shared" si="308"/>
        <v>0</v>
      </c>
      <c r="BX256" s="152">
        <f>IF(COUNTIF(BH256:BP256,"&gt;0")&lt;Spielorte!$A$23,0,BE256/Spielorte!$A$23)</f>
        <v>0</v>
      </c>
      <c r="BY256" s="152">
        <f t="shared" si="309"/>
        <v>2.5600000000000002E-7</v>
      </c>
      <c r="BZ256" s="151">
        <f t="shared" si="297"/>
        <v>15</v>
      </c>
    </row>
    <row r="257" spans="1:78" ht="17.100000000000001" customHeight="1" x14ac:dyDescent="0.25">
      <c r="A257" s="414"/>
      <c r="B257" s="59" t="str">
        <f>IF(AA257=0,"",AA257)</f>
        <v/>
      </c>
      <c r="C257" s="60" t="str">
        <f t="shared" si="298"/>
        <v/>
      </c>
      <c r="D257" s="61" t="str">
        <f t="shared" si="298"/>
        <v/>
      </c>
      <c r="E257" s="398"/>
      <c r="F257" s="61" t="str">
        <f t="shared" si="279"/>
        <v/>
      </c>
      <c r="G257" s="398"/>
      <c r="H257" s="61" t="str">
        <f t="shared" si="280"/>
        <v/>
      </c>
      <c r="I257" s="398"/>
      <c r="J257" s="61" t="str">
        <f t="shared" si="281"/>
        <v/>
      </c>
      <c r="K257" s="398"/>
      <c r="L257" s="61" t="str">
        <f t="shared" si="282"/>
        <v/>
      </c>
      <c r="M257" s="398"/>
      <c r="N257" s="61" t="str">
        <f t="shared" si="299"/>
        <v/>
      </c>
      <c r="O257" s="398"/>
      <c r="P257" s="61" t="str">
        <f t="shared" si="283"/>
        <v/>
      </c>
      <c r="Q257" s="398"/>
      <c r="R257" s="61" t="str">
        <f t="shared" si="284"/>
        <v/>
      </c>
      <c r="S257" s="398"/>
      <c r="T257" s="61" t="str">
        <f t="shared" si="285"/>
        <v/>
      </c>
      <c r="U257" s="398"/>
      <c r="V257" s="61" t="str">
        <f t="shared" si="286"/>
        <v/>
      </c>
      <c r="W257" s="398"/>
      <c r="Z257" s="406"/>
      <c r="AA257" s="90" t="str">
        <f>IF(AB257=0,"",_xlfn.CONCAT(VLOOKUP(AB257,Starter!A:C,2,0)))</f>
        <v/>
      </c>
      <c r="AB257" s="80"/>
      <c r="AC257" s="130"/>
      <c r="AD257" s="94"/>
      <c r="AE257" s="130"/>
      <c r="AF257" s="94"/>
      <c r="AG257" s="130"/>
      <c r="AH257" s="94"/>
      <c r="AI257" s="130"/>
      <c r="AJ257" s="94"/>
      <c r="AK257" s="130"/>
      <c r="AL257" s="94"/>
      <c r="AM257" s="130"/>
      <c r="AN257" s="94"/>
      <c r="AO257" s="130"/>
      <c r="AP257" s="94"/>
      <c r="AQ257" s="130"/>
      <c r="AR257" s="94"/>
      <c r="AS257" s="130"/>
      <c r="AT257" s="94"/>
      <c r="AU257" s="95">
        <f t="shared" si="287"/>
        <v>0</v>
      </c>
      <c r="AV257" s="96"/>
      <c r="AW257" s="83"/>
      <c r="AX257" s="84"/>
      <c r="AZ257" s="47"/>
      <c r="BA257" s="149"/>
      <c r="BB257" s="150"/>
      <c r="BC257" s="151"/>
      <c r="BD257" s="154">
        <f t="shared" si="300"/>
        <v>0</v>
      </c>
      <c r="BE257" s="150">
        <f t="shared" si="301"/>
        <v>0</v>
      </c>
      <c r="BF257" s="152">
        <f t="shared" si="302"/>
        <v>0</v>
      </c>
      <c r="BG257" s="152">
        <f t="shared" si="303"/>
        <v>0</v>
      </c>
      <c r="BH257" s="152" t="str">
        <f t="shared" si="288"/>
        <v/>
      </c>
      <c r="BI257" s="152" t="str">
        <f t="shared" si="289"/>
        <v/>
      </c>
      <c r="BJ257" s="152" t="str">
        <f t="shared" si="290"/>
        <v/>
      </c>
      <c r="BK257" s="152" t="str">
        <f t="shared" si="291"/>
        <v/>
      </c>
      <c r="BL257" s="152" t="str">
        <f t="shared" si="292"/>
        <v/>
      </c>
      <c r="BM257" s="152" t="str">
        <f t="shared" si="293"/>
        <v/>
      </c>
      <c r="BN257" s="152" t="str">
        <f t="shared" si="294"/>
        <v/>
      </c>
      <c r="BO257" s="152" t="str">
        <f t="shared" si="295"/>
        <v/>
      </c>
      <c r="BP257" s="152" t="str">
        <f t="shared" si="296"/>
        <v/>
      </c>
      <c r="BQ257" s="153"/>
      <c r="BR257" s="151"/>
      <c r="BS257" s="152">
        <f t="shared" si="304"/>
        <v>0</v>
      </c>
      <c r="BT257" s="152">
        <f t="shared" si="305"/>
        <v>2.5699999999999999E-7</v>
      </c>
      <c r="BU257" s="152" t="str">
        <f t="shared" si="306"/>
        <v>Werdenfels 1</v>
      </c>
      <c r="BV257" s="151">
        <f t="shared" si="307"/>
        <v>14</v>
      </c>
      <c r="BW257" s="152">
        <f t="shared" si="308"/>
        <v>0</v>
      </c>
      <c r="BX257" s="152">
        <f>IF(COUNTIF(BH257:BP257,"&gt;0")&lt;Spielorte!$A$23,0,BE257/Spielorte!$A$23)</f>
        <v>0</v>
      </c>
      <c r="BY257" s="152">
        <f t="shared" si="309"/>
        <v>2.5699999999999999E-7</v>
      </c>
      <c r="BZ257" s="151">
        <f t="shared" si="297"/>
        <v>14</v>
      </c>
    </row>
    <row r="258" spans="1:78" ht="17.100000000000001" customHeight="1" thickBot="1" x14ac:dyDescent="0.3">
      <c r="A258" s="415"/>
      <c r="B258" s="62" t="str">
        <f>IF(AA258=0,"",AA258)</f>
        <v/>
      </c>
      <c r="C258" s="63" t="str">
        <f t="shared" si="298"/>
        <v/>
      </c>
      <c r="D258" s="52" t="str">
        <f t="shared" si="298"/>
        <v/>
      </c>
      <c r="E258" s="399"/>
      <c r="F258" s="52" t="str">
        <f t="shared" si="279"/>
        <v/>
      </c>
      <c r="G258" s="399"/>
      <c r="H258" s="52" t="str">
        <f t="shared" si="280"/>
        <v/>
      </c>
      <c r="I258" s="399"/>
      <c r="J258" s="52" t="str">
        <f t="shared" si="281"/>
        <v/>
      </c>
      <c r="K258" s="399"/>
      <c r="L258" s="52" t="str">
        <f t="shared" si="282"/>
        <v/>
      </c>
      <c r="M258" s="399"/>
      <c r="N258" s="52" t="str">
        <f t="shared" si="299"/>
        <v/>
      </c>
      <c r="O258" s="399"/>
      <c r="P258" s="52" t="str">
        <f t="shared" si="283"/>
        <v/>
      </c>
      <c r="Q258" s="399"/>
      <c r="R258" s="52" t="str">
        <f t="shared" si="284"/>
        <v/>
      </c>
      <c r="S258" s="399"/>
      <c r="T258" s="52" t="str">
        <f t="shared" si="285"/>
        <v/>
      </c>
      <c r="U258" s="399"/>
      <c r="V258" s="52" t="str">
        <f t="shared" si="286"/>
        <v/>
      </c>
      <c r="W258" s="399"/>
      <c r="Z258" s="407"/>
      <c r="AA258" s="90" t="str">
        <f>IF(AB258=0,"",_xlfn.CONCAT(VLOOKUP(AB258,Starter!A:C,2,0)))</f>
        <v/>
      </c>
      <c r="AB258" s="82"/>
      <c r="AC258" s="133"/>
      <c r="AD258" s="100"/>
      <c r="AE258" s="133"/>
      <c r="AF258" s="100"/>
      <c r="AG258" s="133"/>
      <c r="AH258" s="100"/>
      <c r="AI258" s="133"/>
      <c r="AJ258" s="100"/>
      <c r="AK258" s="133"/>
      <c r="AL258" s="100"/>
      <c r="AM258" s="133"/>
      <c r="AN258" s="100"/>
      <c r="AO258" s="133"/>
      <c r="AP258" s="100"/>
      <c r="AQ258" s="133"/>
      <c r="AR258" s="100"/>
      <c r="AS258" s="133"/>
      <c r="AT258" s="100"/>
      <c r="AU258" s="97">
        <f t="shared" si="287"/>
        <v>0</v>
      </c>
      <c r="AV258" s="98"/>
      <c r="AW258" s="83"/>
      <c r="AX258" s="84"/>
      <c r="AZ258" s="47"/>
      <c r="BA258" s="149"/>
      <c r="BB258" s="150"/>
      <c r="BC258" s="151"/>
      <c r="BD258" s="154">
        <f t="shared" si="300"/>
        <v>0</v>
      </c>
      <c r="BE258" s="150">
        <f t="shared" si="301"/>
        <v>0</v>
      </c>
      <c r="BF258" s="152">
        <f t="shared" si="302"/>
        <v>0</v>
      </c>
      <c r="BG258" s="152">
        <f t="shared" si="303"/>
        <v>0</v>
      </c>
      <c r="BH258" s="152" t="str">
        <f t="shared" si="288"/>
        <v/>
      </c>
      <c r="BI258" s="152" t="str">
        <f t="shared" si="289"/>
        <v/>
      </c>
      <c r="BJ258" s="152" t="str">
        <f t="shared" si="290"/>
        <v/>
      </c>
      <c r="BK258" s="152" t="str">
        <f t="shared" si="291"/>
        <v/>
      </c>
      <c r="BL258" s="152" t="str">
        <f t="shared" si="292"/>
        <v/>
      </c>
      <c r="BM258" s="152" t="str">
        <f t="shared" si="293"/>
        <v/>
      </c>
      <c r="BN258" s="152" t="str">
        <f t="shared" si="294"/>
        <v/>
      </c>
      <c r="BO258" s="152" t="str">
        <f t="shared" si="295"/>
        <v/>
      </c>
      <c r="BP258" s="152" t="str">
        <f t="shared" si="296"/>
        <v/>
      </c>
      <c r="BQ258" s="153"/>
      <c r="BR258" s="151"/>
      <c r="BS258" s="152">
        <f t="shared" si="304"/>
        <v>0</v>
      </c>
      <c r="BT258" s="152">
        <f t="shared" si="305"/>
        <v>2.5800000000000001E-7</v>
      </c>
      <c r="BU258" s="152" t="str">
        <f t="shared" si="306"/>
        <v>Werdenfels 1</v>
      </c>
      <c r="BV258" s="151">
        <f t="shared" si="307"/>
        <v>13</v>
      </c>
      <c r="BW258" s="152">
        <f t="shared" si="308"/>
        <v>0</v>
      </c>
      <c r="BX258" s="152">
        <f>IF(COUNTIF(BH258:BP258,"&gt;0")&lt;Spielorte!$A$23,0,BE258/Spielorte!$A$23)</f>
        <v>0</v>
      </c>
      <c r="BY258" s="152">
        <f t="shared" si="309"/>
        <v>2.5800000000000001E-7</v>
      </c>
      <c r="BZ258" s="151">
        <f t="shared" si="297"/>
        <v>13</v>
      </c>
    </row>
    <row r="259" spans="1:78" ht="27.75" customHeight="1" thickBot="1" x14ac:dyDescent="0.3">
      <c r="B259" s="64" t="str">
        <f>IF(AA259=0,"",AA259)</f>
        <v>Gesamt</v>
      </c>
      <c r="C259" s="65" t="str">
        <f t="shared" si="298"/>
        <v/>
      </c>
      <c r="D259" s="66" t="str">
        <f t="shared" si="298"/>
        <v/>
      </c>
      <c r="E259" s="67">
        <f>IF(AD259="","",AD259)</f>
        <v>0</v>
      </c>
      <c r="F259" s="66" t="str">
        <f t="shared" si="279"/>
        <v/>
      </c>
      <c r="G259" s="67">
        <f>IF(AF259="","",AF259)</f>
        <v>0</v>
      </c>
      <c r="H259" s="66" t="str">
        <f t="shared" si="280"/>
        <v/>
      </c>
      <c r="I259" s="67">
        <f>IF(AH259="","",AH259)</f>
        <v>0</v>
      </c>
      <c r="J259" s="66" t="str">
        <f t="shared" si="281"/>
        <v/>
      </c>
      <c r="K259" s="67">
        <f>IF(AJ259="","",AJ259)</f>
        <v>0</v>
      </c>
      <c r="L259" s="66" t="str">
        <f t="shared" si="282"/>
        <v/>
      </c>
      <c r="M259" s="67">
        <f>IF(AL259="","",AL259)</f>
        <v>0</v>
      </c>
      <c r="N259" s="66" t="str">
        <f t="shared" si="299"/>
        <v/>
      </c>
      <c r="O259" s="67">
        <f>IF(AN259="","",AN259)</f>
        <v>0</v>
      </c>
      <c r="P259" s="66" t="str">
        <f t="shared" si="283"/>
        <v/>
      </c>
      <c r="Q259" s="67">
        <f>IF(AP259="","",AP259)</f>
        <v>0</v>
      </c>
      <c r="R259" s="66" t="str">
        <f t="shared" si="284"/>
        <v/>
      </c>
      <c r="S259" s="67">
        <f>IF(AR259="","",AR259)</f>
        <v>0</v>
      </c>
      <c r="T259" s="66" t="str">
        <f t="shared" si="285"/>
        <v/>
      </c>
      <c r="U259" s="67">
        <f>IF(AT259="","",AT259)</f>
        <v>0</v>
      </c>
      <c r="V259" s="66" t="str">
        <f t="shared" si="286"/>
        <v/>
      </c>
      <c r="W259" s="67">
        <f>IF(AV259="","",AV259)</f>
        <v>0</v>
      </c>
      <c r="AA259" s="64" t="s">
        <v>960</v>
      </c>
      <c r="AB259" s="101"/>
      <c r="AC259" s="148">
        <f>ABS(SUM(AC247:AC249))+ABS(SUM(AC250:AC252))+ABS(SUM(AC253:AC255))+ABS(SUM(AC256:AC258))</f>
        <v>0</v>
      </c>
      <c r="AD259" s="102">
        <f>IF(AC259+AC269=0,0,IF(AC259=AC269,1.5,IF(AC259&gt;AC269,3,0)))</f>
        <v>0</v>
      </c>
      <c r="AE259" s="148">
        <f>ABS(SUM(AE247:AE249))+ABS(SUM(AE250:AE252))+ABS(SUM(AE253:AE255))+ABS(SUM(AE256:AE258))</f>
        <v>0</v>
      </c>
      <c r="AF259" s="102">
        <f>IF(AE259+AE269=0,0,IF(AE259=AE269,1.5,IF(AE259&gt;AE269,3,0)))</f>
        <v>0</v>
      </c>
      <c r="AG259" s="148">
        <f>ABS(SUM(AG247:AG249))+ABS(SUM(AG250:AG252))+ABS(SUM(AG253:AG255))+ABS(SUM(AG256:AG258))</f>
        <v>0</v>
      </c>
      <c r="AH259" s="102">
        <f>IF(AG259+AG269=0,0,IF(AG259=AG269,1.5,IF(AG259&gt;AG269,3,0)))</f>
        <v>0</v>
      </c>
      <c r="AI259" s="148">
        <f>ABS(SUM(AI247:AI249))+ABS(SUM(AI250:AI252))+ABS(SUM(AI253:AI255))+ABS(SUM(AI256:AI258))</f>
        <v>0</v>
      </c>
      <c r="AJ259" s="102">
        <f>IF(AI259+AI269=0,0,IF(AI259=AI269,1.5,IF(AI259&gt;AI269,3,0)))</f>
        <v>0</v>
      </c>
      <c r="AK259" s="148">
        <f>ABS(SUM(AK247:AK249))+ABS(SUM(AK250:AK252))+ABS(SUM(AK253:AK255))+ABS(SUM(AK256:AK258))</f>
        <v>0</v>
      </c>
      <c r="AL259" s="102">
        <f>IF(AK259+AK269=0,0,IF(AK259=AK269,1.5,IF(AK259&gt;AK269,3,0)))</f>
        <v>0</v>
      </c>
      <c r="AM259" s="148">
        <f>ABS(SUM(AM247:AM249))+ABS(SUM(AM250:AM252))+ABS(SUM(AM253:AM255))+ABS(SUM(AM256:AM258))</f>
        <v>0</v>
      </c>
      <c r="AN259" s="102">
        <f>IF(AM259+AM269=0,0,IF(AM259=AM269,1.5,IF(AM259&gt;AM269,3,0)))</f>
        <v>0</v>
      </c>
      <c r="AO259" s="148">
        <f>ABS(SUM(AO247:AO249))+ABS(SUM(AO250:AO252))+ABS(SUM(AO253:AO255))+ABS(SUM(AO256:AO258))</f>
        <v>0</v>
      </c>
      <c r="AP259" s="102">
        <f>IF(AO259+AO269=0,0,IF(AO259=AO269,1.5,IF(AO259&gt;AO269,3,0)))</f>
        <v>0</v>
      </c>
      <c r="AQ259" s="148">
        <f>ABS(SUM(AQ247:AQ249))+ABS(SUM(AQ250:AQ252))+ABS(SUM(AQ253:AQ255))+ABS(SUM(AQ256:AQ258))</f>
        <v>0</v>
      </c>
      <c r="AR259" s="102">
        <f>IF(AQ259+AQ269=0,0,IF(AQ259=AQ269,1.5,IF(AQ259&gt;AQ269,3,0)))</f>
        <v>0</v>
      </c>
      <c r="AS259" s="148">
        <f>ABS(SUM(AS247:AS249))+ABS(SUM(AS250:AS252))+ABS(SUM(AS253:AS255))+ABS(SUM(AS256:AS258))</f>
        <v>0</v>
      </c>
      <c r="AT259" s="102">
        <f>IF(AS259+AS269=0,0,IF(AS259=AS269,1.5,IF(AS259&gt;AS269,3,0)))</f>
        <v>0</v>
      </c>
      <c r="AU259" s="103">
        <f>SUM(AC259+AE259+AG259+AI259+AK259+AM259+AO259+AQ259+AS259)</f>
        <v>0</v>
      </c>
      <c r="AV259" s="104">
        <f>SUM(AD259+AF259+AH259+AJ259+AL259+AN259+AP259+AR259+AT259)</f>
        <v>0</v>
      </c>
      <c r="AW259" s="83"/>
      <c r="AX259" s="84"/>
      <c r="BA259" s="149"/>
      <c r="BB259" s="150"/>
      <c r="BC259" s="151"/>
      <c r="BQ259" s="153"/>
      <c r="BR259" s="151"/>
      <c r="BV259" s="151"/>
      <c r="BZ259" s="151"/>
    </row>
    <row r="260" spans="1:78" ht="24" customHeight="1" thickBot="1" x14ac:dyDescent="0.3">
      <c r="B260" s="68" t="str">
        <f>IF(AA260=0,"",AA260)</f>
        <v>Gesamt - Punkte</v>
      </c>
      <c r="C260" s="69" t="str">
        <f t="shared" si="298"/>
        <v/>
      </c>
      <c r="D260" s="69" t="str">
        <f t="shared" si="298"/>
        <v/>
      </c>
      <c r="E260" s="70">
        <f>IF(AD260="","",AD260)</f>
        <v>0</v>
      </c>
      <c r="F260" s="69" t="str">
        <f t="shared" si="279"/>
        <v/>
      </c>
      <c r="G260" s="70">
        <f>IF(AF260="","",AF260)</f>
        <v>0</v>
      </c>
      <c r="H260" s="69" t="str">
        <f t="shared" si="280"/>
        <v/>
      </c>
      <c r="I260" s="70">
        <f>IF(AH260="","",AH260)</f>
        <v>0</v>
      </c>
      <c r="J260" s="69" t="str">
        <f t="shared" si="281"/>
        <v/>
      </c>
      <c r="K260" s="70">
        <f>IF(AJ260="","",AJ260)</f>
        <v>0</v>
      </c>
      <c r="L260" s="69" t="str">
        <f t="shared" si="282"/>
        <v/>
      </c>
      <c r="M260" s="70">
        <f>IF(AL260="","",AL260)</f>
        <v>0</v>
      </c>
      <c r="N260" s="69" t="str">
        <f t="shared" si="299"/>
        <v/>
      </c>
      <c r="O260" s="70">
        <f>IF(AN260="","",AN260)</f>
        <v>0</v>
      </c>
      <c r="P260" s="69" t="str">
        <f t="shared" si="283"/>
        <v/>
      </c>
      <c r="Q260" s="70">
        <f>IF(AP260="","",AP260)</f>
        <v>0</v>
      </c>
      <c r="R260" s="69" t="str">
        <f t="shared" si="284"/>
        <v/>
      </c>
      <c r="S260" s="70">
        <f>IF(AR260="","",AR260)</f>
        <v>0</v>
      </c>
      <c r="T260" s="69" t="str">
        <f t="shared" si="285"/>
        <v/>
      </c>
      <c r="U260" s="70">
        <f>IF(AT260="","",AT260)</f>
        <v>0</v>
      </c>
      <c r="V260" s="69" t="str">
        <f t="shared" si="286"/>
        <v/>
      </c>
      <c r="W260" s="70">
        <f>IF(AV260="","",AV260)</f>
        <v>0</v>
      </c>
      <c r="AA260" s="68" t="s">
        <v>975</v>
      </c>
      <c r="AB260" s="69"/>
      <c r="AC260" s="69"/>
      <c r="AD260" s="105">
        <f>SUM(AD247:AD259)</f>
        <v>0</v>
      </c>
      <c r="AE260" s="69"/>
      <c r="AF260" s="105">
        <f>SUM(AF247:AF259)</f>
        <v>0</v>
      </c>
      <c r="AG260" s="69"/>
      <c r="AH260" s="105">
        <f>SUM(AH247:AH259)</f>
        <v>0</v>
      </c>
      <c r="AI260" s="69"/>
      <c r="AJ260" s="105">
        <f>SUM(AJ247:AJ259)</f>
        <v>0</v>
      </c>
      <c r="AK260" s="69"/>
      <c r="AL260" s="105">
        <f>SUM(AL247:AL259)</f>
        <v>0</v>
      </c>
      <c r="AM260" s="69"/>
      <c r="AN260" s="105">
        <f>SUM(AN247:AN259)</f>
        <v>0</v>
      </c>
      <c r="AO260" s="69"/>
      <c r="AP260" s="105">
        <f>SUM(AP247:AP259)</f>
        <v>0</v>
      </c>
      <c r="AQ260" s="69"/>
      <c r="AR260" s="105">
        <f>SUM(AR247:AR259)</f>
        <v>0</v>
      </c>
      <c r="AS260" s="69"/>
      <c r="AT260" s="105">
        <f>SUM(AT247:AT259)</f>
        <v>0</v>
      </c>
      <c r="AU260" s="69"/>
      <c r="AV260" s="106">
        <f>SUM(AV247:AV259)</f>
        <v>0</v>
      </c>
      <c r="AW260" s="83"/>
      <c r="AX260" s="84"/>
      <c r="BA260" s="149">
        <f>+AV260</f>
        <v>0</v>
      </c>
      <c r="BB260" s="150">
        <f>+AU259</f>
        <v>0</v>
      </c>
      <c r="BC260" s="151">
        <f>+AA242</f>
        <v>9</v>
      </c>
      <c r="BF260" s="152">
        <f>SUM(BF241:BF259)</f>
        <v>0</v>
      </c>
      <c r="BQ260" s="149">
        <f>+BB260/1000000+BA260</f>
        <v>0</v>
      </c>
      <c r="BR260" s="151">
        <f>RANK(BQ260,BQ:BQ)</f>
        <v>1</v>
      </c>
      <c r="BV260" s="151"/>
      <c r="BZ260" s="151"/>
    </row>
    <row r="261" spans="1:78" ht="11.25" customHeight="1" x14ac:dyDescent="0.25">
      <c r="B261" s="69"/>
      <c r="C261" s="69"/>
      <c r="D261" s="69"/>
      <c r="E261" s="1"/>
      <c r="F261" s="69"/>
      <c r="G261" s="1"/>
      <c r="H261" s="69"/>
      <c r="I261" s="1"/>
      <c r="J261" s="69"/>
      <c r="K261" s="1"/>
      <c r="L261" s="69"/>
      <c r="M261" s="1"/>
      <c r="N261" s="69"/>
      <c r="O261" s="1"/>
      <c r="P261" s="69"/>
      <c r="Q261" s="1"/>
      <c r="R261" s="69"/>
      <c r="S261" s="1"/>
      <c r="T261" s="69"/>
      <c r="U261" s="1"/>
      <c r="V261" s="69"/>
      <c r="W261" s="1"/>
      <c r="AA261" s="69"/>
      <c r="AB261" s="69"/>
      <c r="AC261" s="69"/>
      <c r="AD261" s="1"/>
      <c r="AE261" s="69"/>
      <c r="AF261" s="1"/>
      <c r="AG261" s="69"/>
      <c r="AH261" s="1"/>
      <c r="AI261" s="69"/>
      <c r="AJ261" s="1"/>
      <c r="AK261" s="69"/>
      <c r="AL261" s="1"/>
      <c r="AM261" s="69"/>
      <c r="AN261" s="1"/>
      <c r="AO261" s="69"/>
      <c r="AP261" s="1"/>
      <c r="AQ261" s="69"/>
      <c r="AR261" s="1"/>
      <c r="AS261" s="69"/>
      <c r="AT261" s="1"/>
      <c r="AU261" s="69"/>
      <c r="AV261" s="1"/>
      <c r="AW261" s="83"/>
      <c r="AX261" s="84"/>
      <c r="BA261" s="149"/>
      <c r="BB261" s="150"/>
      <c r="BC261" s="151"/>
      <c r="BQ261" s="153"/>
      <c r="BR261" s="151"/>
      <c r="BV261" s="151"/>
      <c r="BZ261" s="151"/>
    </row>
    <row r="262" spans="1:78" ht="12.75" customHeight="1" x14ac:dyDescent="0.25">
      <c r="B262" s="71" t="str">
        <f t="shared" ref="B262:Q262" si="310">IF(AA262=0,"",AA262)</f>
        <v>Gegner-Nr.:</v>
      </c>
      <c r="C262" s="72" t="str">
        <f t="shared" si="310"/>
        <v>&gt;&gt;&gt;&gt;</v>
      </c>
      <c r="D262" s="396">
        <f t="shared" si="310"/>
        <v>4</v>
      </c>
      <c r="E262" s="396" t="str">
        <f t="shared" si="310"/>
        <v/>
      </c>
      <c r="F262" s="396">
        <f t="shared" si="310"/>
        <v>3</v>
      </c>
      <c r="G262" s="396" t="str">
        <f t="shared" si="310"/>
        <v/>
      </c>
      <c r="H262" s="396">
        <f t="shared" si="310"/>
        <v>7</v>
      </c>
      <c r="I262" s="396" t="str">
        <f t="shared" si="310"/>
        <v/>
      </c>
      <c r="J262" s="396">
        <f t="shared" si="310"/>
        <v>6</v>
      </c>
      <c r="K262" s="396" t="str">
        <f t="shared" si="310"/>
        <v/>
      </c>
      <c r="L262" s="396">
        <f t="shared" si="310"/>
        <v>5</v>
      </c>
      <c r="M262" s="396" t="str">
        <f t="shared" si="310"/>
        <v/>
      </c>
      <c r="N262" s="396">
        <f t="shared" si="310"/>
        <v>1</v>
      </c>
      <c r="O262" s="396" t="str">
        <f t="shared" si="310"/>
        <v/>
      </c>
      <c r="P262" s="396">
        <f t="shared" si="310"/>
        <v>8</v>
      </c>
      <c r="Q262" s="396" t="str">
        <f t="shared" si="310"/>
        <v/>
      </c>
      <c r="R262" s="396">
        <f t="shared" ref="L262:U264" si="311">IF(AQ262=0,"",AQ262)</f>
        <v>2</v>
      </c>
      <c r="S262" s="396" t="str">
        <f t="shared" si="311"/>
        <v/>
      </c>
      <c r="T262" s="396">
        <f t="shared" si="311"/>
        <v>10</v>
      </c>
      <c r="U262" s="396" t="str">
        <f t="shared" si="311"/>
        <v/>
      </c>
      <c r="V262" s="412"/>
      <c r="W262" s="412"/>
      <c r="AA262" s="71" t="s">
        <v>958</v>
      </c>
      <c r="AB262" s="72" t="s">
        <v>959</v>
      </c>
      <c r="AC262" s="418">
        <f>VLOOKUP($AA242,Schlüssel!$A$5:$DG$14,103)</f>
        <v>4</v>
      </c>
      <c r="AD262" s="419"/>
      <c r="AE262" s="418">
        <f>VLOOKUP($AA242,Schlüssel!$A$5:$EK$14,104)</f>
        <v>3</v>
      </c>
      <c r="AF262" s="419"/>
      <c r="AG262" s="418">
        <f>VLOOKUP($AA242,Schlüssel!$A$5:$EK$14,105)</f>
        <v>7</v>
      </c>
      <c r="AH262" s="419"/>
      <c r="AI262" s="418">
        <f>VLOOKUP($AA242,Schlüssel!$A$5:$EK$14,106)</f>
        <v>6</v>
      </c>
      <c r="AJ262" s="419"/>
      <c r="AK262" s="418">
        <f>VLOOKUP($AA242,Schlüssel!$A$5:$EK$14,107)</f>
        <v>5</v>
      </c>
      <c r="AL262" s="419"/>
      <c r="AM262" s="418">
        <f>VLOOKUP($AA242,Schlüssel!$A$5:$EK$14,108)</f>
        <v>1</v>
      </c>
      <c r="AN262" s="419"/>
      <c r="AO262" s="418">
        <f>VLOOKUP($AA242,Schlüssel!$A$5:$EK$14,109)</f>
        <v>8</v>
      </c>
      <c r="AP262" s="419"/>
      <c r="AQ262" s="418">
        <f>VLOOKUP($AA242,Schlüssel!$A$5:$EK$14,110)</f>
        <v>2</v>
      </c>
      <c r="AR262" s="419"/>
      <c r="AS262" s="418">
        <f>VLOOKUP($AA242,Schlüssel!$A$5:$EK$14,111)</f>
        <v>10</v>
      </c>
      <c r="AT262" s="419"/>
      <c r="AU262" s="107"/>
      <c r="AV262" s="107"/>
      <c r="AW262" s="83"/>
      <c r="AX262" s="84"/>
      <c r="BA262" s="149"/>
      <c r="BB262" s="150"/>
      <c r="BC262" s="151"/>
      <c r="BQ262" s="153"/>
      <c r="BR262" s="151"/>
      <c r="BV262" s="151"/>
      <c r="BZ262" s="151"/>
    </row>
    <row r="263" spans="1:78" ht="28.5" customHeight="1" x14ac:dyDescent="0.25">
      <c r="B263" s="73" t="str">
        <f t="shared" ref="B263:K264" si="312">IF(AA263=0,"",AA263)</f>
        <v/>
      </c>
      <c r="C263" s="69" t="str">
        <f t="shared" si="312"/>
        <v/>
      </c>
      <c r="D263" s="409" t="str">
        <f t="shared" si="312"/>
        <v>SG Rottendorf 1</v>
      </c>
      <c r="E263" s="410" t="str">
        <f t="shared" si="312"/>
        <v/>
      </c>
      <c r="F263" s="409" t="str">
        <f t="shared" si="312"/>
        <v>SG DJK Rimpar 1</v>
      </c>
      <c r="G263" s="410" t="str">
        <f t="shared" si="312"/>
        <v/>
      </c>
      <c r="H263" s="409" t="str">
        <f t="shared" si="312"/>
        <v>Bowlinghaus Bamberg 1</v>
      </c>
      <c r="I263" s="410" t="str">
        <f t="shared" si="312"/>
        <v/>
      </c>
      <c r="J263" s="409" t="str">
        <f t="shared" si="312"/>
        <v>Bajuwaren München 1</v>
      </c>
      <c r="K263" s="410" t="str">
        <f t="shared" si="312"/>
        <v/>
      </c>
      <c r="L263" s="409" t="str">
        <f t="shared" si="311"/>
        <v>BC EMAX Unterföhring 2</v>
      </c>
      <c r="M263" s="410" t="str">
        <f t="shared" si="311"/>
        <v/>
      </c>
      <c r="N263" s="409" t="str">
        <f t="shared" si="311"/>
        <v>BC Comet Nürnberg</v>
      </c>
      <c r="O263" s="410" t="str">
        <f t="shared" si="311"/>
        <v/>
      </c>
      <c r="P263" s="409" t="str">
        <f t="shared" si="311"/>
        <v>Schanzer Ingolstadt 1</v>
      </c>
      <c r="Q263" s="410" t="str">
        <f t="shared" si="311"/>
        <v/>
      </c>
      <c r="R263" s="409" t="str">
        <f t="shared" si="311"/>
        <v>BK München 3</v>
      </c>
      <c r="S263" s="410" t="str">
        <f t="shared" si="311"/>
        <v/>
      </c>
      <c r="T263" s="409" t="str">
        <f t="shared" si="311"/>
        <v>Donaubowler Regensburg 1</v>
      </c>
      <c r="U263" s="410" t="str">
        <f t="shared" si="311"/>
        <v/>
      </c>
      <c r="V263" s="411"/>
      <c r="W263" s="411"/>
      <c r="AA263" s="73"/>
      <c r="AB263" s="69"/>
      <c r="AC263" s="409" t="str">
        <f>VLOOKUP(AC262,Schlüssel!$A$5:$K$14,2)</f>
        <v>SG Rottendorf 1</v>
      </c>
      <c r="AD263" s="410"/>
      <c r="AE263" s="409" t="str">
        <f>VLOOKUP(AE262,Schlüssel!$A$5:$K$14,2)</f>
        <v>SG DJK Rimpar 1</v>
      </c>
      <c r="AF263" s="410"/>
      <c r="AG263" s="409" t="str">
        <f>VLOOKUP(AG262,Schlüssel!$A$5:$K$14,2)</f>
        <v>Bowlinghaus Bamberg 1</v>
      </c>
      <c r="AH263" s="410"/>
      <c r="AI263" s="409" t="str">
        <f>VLOOKUP(AI262,Schlüssel!$A$5:$K$14,2)</f>
        <v>Bajuwaren München 1</v>
      </c>
      <c r="AJ263" s="410"/>
      <c r="AK263" s="409" t="str">
        <f>VLOOKUP(AK262,Schlüssel!$A$5:$K$14,2)</f>
        <v>BC EMAX Unterföhring 2</v>
      </c>
      <c r="AL263" s="410"/>
      <c r="AM263" s="409" t="str">
        <f>VLOOKUP(AM262,Schlüssel!$A$5:$K$14,2)</f>
        <v>BC Comet Nürnberg</v>
      </c>
      <c r="AN263" s="410"/>
      <c r="AO263" s="409" t="str">
        <f>VLOOKUP(AO262,Schlüssel!$A$5:$K$14,2)</f>
        <v>Schanzer Ingolstadt 1</v>
      </c>
      <c r="AP263" s="410"/>
      <c r="AQ263" s="409" t="str">
        <f>VLOOKUP(AQ262,Schlüssel!$A$5:$K$14,2)</f>
        <v>BK München 3</v>
      </c>
      <c r="AR263" s="410"/>
      <c r="AS263" s="409" t="str">
        <f>VLOOKUP(AS262,Schlüssel!$A$5:$K$14,2)</f>
        <v>Donaubowler Regensburg 1</v>
      </c>
      <c r="AT263" s="410"/>
      <c r="AU263" s="108"/>
      <c r="AV263" s="108"/>
      <c r="AW263" s="83"/>
      <c r="AX263" s="84"/>
      <c r="BA263" s="149"/>
      <c r="BB263" s="150"/>
      <c r="BC263" s="151"/>
      <c r="BQ263" s="153"/>
      <c r="BR263" s="151"/>
      <c r="BV263" s="151"/>
      <c r="BZ263" s="151"/>
    </row>
    <row r="264" spans="1:78" ht="12" customHeight="1" x14ac:dyDescent="0.25">
      <c r="B264" s="73" t="str">
        <f t="shared" si="312"/>
        <v/>
      </c>
      <c r="C264" s="69" t="str">
        <f t="shared" si="312"/>
        <v/>
      </c>
      <c r="D264" s="395" t="str">
        <f t="shared" si="312"/>
        <v/>
      </c>
      <c r="E264" s="395" t="str">
        <f t="shared" si="312"/>
        <v/>
      </c>
      <c r="F264" s="395" t="str">
        <f t="shared" si="312"/>
        <v/>
      </c>
      <c r="G264" s="395" t="str">
        <f t="shared" si="312"/>
        <v/>
      </c>
      <c r="H264" s="395" t="str">
        <f t="shared" si="312"/>
        <v/>
      </c>
      <c r="I264" s="395" t="str">
        <f t="shared" si="312"/>
        <v/>
      </c>
      <c r="J264" s="395" t="str">
        <f t="shared" si="312"/>
        <v/>
      </c>
      <c r="K264" s="395" t="str">
        <f t="shared" si="312"/>
        <v/>
      </c>
      <c r="L264" s="395" t="str">
        <f t="shared" si="311"/>
        <v/>
      </c>
      <c r="M264" s="395" t="str">
        <f t="shared" si="311"/>
        <v/>
      </c>
      <c r="N264" s="395" t="str">
        <f t="shared" si="311"/>
        <v/>
      </c>
      <c r="O264" s="395" t="str">
        <f t="shared" si="311"/>
        <v/>
      </c>
      <c r="P264" s="395" t="str">
        <f t="shared" si="311"/>
        <v/>
      </c>
      <c r="Q264" s="395" t="str">
        <f t="shared" si="311"/>
        <v/>
      </c>
      <c r="R264" s="395" t="str">
        <f t="shared" si="311"/>
        <v/>
      </c>
      <c r="S264" s="395" t="str">
        <f t="shared" si="311"/>
        <v/>
      </c>
      <c r="T264" s="395" t="str">
        <f t="shared" si="311"/>
        <v/>
      </c>
      <c r="U264" s="408" t="str">
        <f t="shared" si="311"/>
        <v/>
      </c>
      <c r="V264" s="301"/>
      <c r="W264" s="301"/>
      <c r="AA264" s="73"/>
      <c r="AB264" s="69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78"/>
      <c r="AV264" s="78"/>
      <c r="AW264" s="83"/>
      <c r="AX264" s="84"/>
      <c r="BA264" s="149"/>
      <c r="BB264" s="150"/>
      <c r="BC264" s="151"/>
      <c r="BQ264" s="153"/>
      <c r="BR264" s="151"/>
      <c r="BV264" s="151"/>
      <c r="BZ264" s="151"/>
    </row>
    <row r="265" spans="1:78" ht="15.9" customHeight="1" x14ac:dyDescent="0.25">
      <c r="B265" s="391" t="str">
        <f t="shared" ref="B265:C269" si="313">IF(AA265=0,"",AA265)</f>
        <v>Spieler 1</v>
      </c>
      <c r="C265" s="392" t="str">
        <f t="shared" si="313"/>
        <v/>
      </c>
      <c r="D265" s="393">
        <f>IF(AC265=301,"",AC265)</f>
        <v>0</v>
      </c>
      <c r="E265" s="393" t="str">
        <f>IF(AD265=0,"",AD265)</f>
        <v/>
      </c>
      <c r="F265" s="393">
        <f>IF(AE265=301,"",AE265)</f>
        <v>0</v>
      </c>
      <c r="G265" s="393" t="str">
        <f>IF(AF265=0,"",AF265)</f>
        <v/>
      </c>
      <c r="H265" s="393">
        <f>IF(AG265=301,"",AG265)</f>
        <v>0</v>
      </c>
      <c r="I265" s="393" t="str">
        <f>IF(AH265=0,"",AH265)</f>
        <v/>
      </c>
      <c r="J265" s="393">
        <f>IF(AI265=301,"",AI265)</f>
        <v>0</v>
      </c>
      <c r="K265" s="393" t="str">
        <f>IF(AJ265=0,"",AJ265)</f>
        <v/>
      </c>
      <c r="L265" s="393">
        <f>IF(AK265=301,"",AK265)</f>
        <v>0</v>
      </c>
      <c r="M265" s="393" t="str">
        <f>IF(AL265=0,"",AL265)</f>
        <v/>
      </c>
      <c r="N265" s="393">
        <f>IF(AM265=301,"",AM265)</f>
        <v>0</v>
      </c>
      <c r="O265" s="393" t="str">
        <f>IF(AN265=0,"",AN265)</f>
        <v/>
      </c>
      <c r="P265" s="393">
        <f>IF(AO265=301,"",AO265)</f>
        <v>0</v>
      </c>
      <c r="Q265" s="393" t="str">
        <f>IF(AP265=0,"",AP265)</f>
        <v/>
      </c>
      <c r="R265" s="393">
        <f>IF(AQ265=301,"",AQ265)</f>
        <v>0</v>
      </c>
      <c r="S265" s="393" t="str">
        <f>IF(AR265=0,"",AR265)</f>
        <v/>
      </c>
      <c r="T265" s="393">
        <f>IF(AS265=301,"",AS265)</f>
        <v>0</v>
      </c>
      <c r="U265" s="393" t="str">
        <f>IF(AT265=0,"",AT265)</f>
        <v/>
      </c>
      <c r="V265" s="404"/>
      <c r="W265" s="404"/>
      <c r="AA265" s="74" t="s">
        <v>0</v>
      </c>
      <c r="AB265" s="75"/>
      <c r="AC265" s="420">
        <f>ABS(INDEX(AC:AC,MATCH(AC262,$AA:$AA,0)+5)+INDEX(AC:AC,MATCH(AC262,$AA:$AA,0)+6)+INDEX(AC:AC,MATCH(AC262,$AA:$AA,0)+7))</f>
        <v>0</v>
      </c>
      <c r="AD265" s="421"/>
      <c r="AE265" s="420">
        <f>ABS(INDEX(AE:AE,MATCH(AE262,$AA:$AA,0)+5)+INDEX(AE:AE,MATCH(AE262,$AA:$AA,0)+6)+INDEX(AE:AE,MATCH(AE262,$AA:$AA,0)+7))</f>
        <v>0</v>
      </c>
      <c r="AF265" s="421"/>
      <c r="AG265" s="420">
        <f>ABS(INDEX(AG:AG,MATCH(AG262,$AA:$AA,0)+5)+INDEX(AG:AG,MATCH(AG262,$AA:$AA,0)+6)+INDEX(AG:AG,MATCH(AG262,$AA:$AA,0)+7))</f>
        <v>0</v>
      </c>
      <c r="AH265" s="421"/>
      <c r="AI265" s="420">
        <f>ABS(INDEX(AI:AI,MATCH(AI262,$AA:$AA,0)+5)+INDEX(AI:AI,MATCH(AI262,$AA:$AA,0)+6)+INDEX(AI:AI,MATCH(AI262,$AA:$AA,0)+7))</f>
        <v>0</v>
      </c>
      <c r="AJ265" s="421"/>
      <c r="AK265" s="420">
        <f>ABS(INDEX(AK:AK,MATCH(AK262,$AA:$AA,0)+5)+INDEX(AK:AK,MATCH(AK262,$AA:$AA,0)+6)+INDEX(AK:AK,MATCH(AK262,$AA:$AA,0)+7))</f>
        <v>0</v>
      </c>
      <c r="AL265" s="421"/>
      <c r="AM265" s="420">
        <f>ABS(INDEX(AM:AM,MATCH(AM262,$AA:$AA,0)+5)+INDEX(AM:AM,MATCH(AM262,$AA:$AA,0)+6)+INDEX(AM:AM,MATCH(AM262,$AA:$AA,0)+7))</f>
        <v>0</v>
      </c>
      <c r="AN265" s="421"/>
      <c r="AO265" s="420">
        <f>ABS(INDEX(AO:AO,MATCH(AO262,$AA:$AA,0)+5)+INDEX(AO:AO,MATCH(AO262,$AA:$AA,0)+6)+INDEX(AO:AO,MATCH(AO262,$AA:$AA,0)+7))</f>
        <v>0</v>
      </c>
      <c r="AP265" s="421"/>
      <c r="AQ265" s="420">
        <f>ABS(INDEX(AQ:AQ,MATCH(AQ262,$AA:$AA,0)+5)+INDEX(AQ:AQ,MATCH(AQ262,$AA:$AA,0)+6)+INDEX(AQ:AQ,MATCH(AQ262,$AA:$AA,0)+7))</f>
        <v>0</v>
      </c>
      <c r="AR265" s="421"/>
      <c r="AS265" s="420">
        <f>ABS(INDEX(AS:AS,MATCH(AS262,$AA:$AA,0)+5)+INDEX(AS:AS,MATCH(AS262,$AA:$AA,0)+6)+INDEX(AS:AS,MATCH(AS262,$AA:$AA,0)+7))</f>
        <v>0</v>
      </c>
      <c r="AT265" s="421"/>
      <c r="AU265" s="1"/>
      <c r="AV265" s="1"/>
      <c r="AW265" s="83"/>
      <c r="AX265" s="84"/>
      <c r="BA265" s="149"/>
      <c r="BB265" s="150"/>
      <c r="BC265" s="151"/>
      <c r="BQ265" s="153"/>
      <c r="BR265" s="151"/>
      <c r="BV265" s="151"/>
      <c r="BZ265" s="151"/>
    </row>
    <row r="266" spans="1:78" ht="15.9" customHeight="1" x14ac:dyDescent="0.25">
      <c r="B266" s="391" t="str">
        <f t="shared" si="313"/>
        <v>Spieler 2</v>
      </c>
      <c r="C266" s="392" t="str">
        <f t="shared" si="313"/>
        <v/>
      </c>
      <c r="D266" s="393">
        <f>IF(AC266=301,"",AC266)</f>
        <v>0</v>
      </c>
      <c r="E266" s="393" t="str">
        <f>IF(AD266=0,"",AD266)</f>
        <v/>
      </c>
      <c r="F266" s="393">
        <f>IF(AE266=301,"",AE266)</f>
        <v>0</v>
      </c>
      <c r="G266" s="393" t="str">
        <f>IF(AF266=0,"",AF266)</f>
        <v/>
      </c>
      <c r="H266" s="393">
        <f>IF(AG266=301,"",AG266)</f>
        <v>0</v>
      </c>
      <c r="I266" s="393" t="str">
        <f>IF(AH266=0,"",AH266)</f>
        <v/>
      </c>
      <c r="J266" s="393">
        <f>IF(AI266=301,"",AI266)</f>
        <v>0</v>
      </c>
      <c r="K266" s="393" t="str">
        <f>IF(AJ266=0,"",AJ266)</f>
        <v/>
      </c>
      <c r="L266" s="393">
        <f>IF(AK266=301,"",AK266)</f>
        <v>0</v>
      </c>
      <c r="M266" s="393" t="str">
        <f>IF(AL266=0,"",AL266)</f>
        <v/>
      </c>
      <c r="N266" s="393">
        <f>IF(AM266=301,"",AM266)</f>
        <v>0</v>
      </c>
      <c r="O266" s="393" t="str">
        <f>IF(AN266=0,"",AN266)</f>
        <v/>
      </c>
      <c r="P266" s="393">
        <f>IF(AO266=301,"",AO266)</f>
        <v>0</v>
      </c>
      <c r="Q266" s="393" t="str">
        <f>IF(AP266=0,"",AP266)</f>
        <v/>
      </c>
      <c r="R266" s="393">
        <f>IF(AQ266=301,"",AQ266)</f>
        <v>0</v>
      </c>
      <c r="S266" s="393" t="str">
        <f>IF(AR266=0,"",AR266)</f>
        <v/>
      </c>
      <c r="T266" s="393">
        <f>IF(AS266=301,"",AS266)</f>
        <v>0</v>
      </c>
      <c r="U266" s="393" t="str">
        <f>IF(AT266=0,"",AT266)</f>
        <v/>
      </c>
      <c r="V266" s="404"/>
      <c r="W266" s="404"/>
      <c r="AA266" s="74" t="s">
        <v>2</v>
      </c>
      <c r="AB266" s="75"/>
      <c r="AC266" s="422">
        <f>ABS(INDEX(AC:AC,MATCH(AC262,$AA:$AA,0)+8)+INDEX(AC:AC,MATCH(AC262,$AA:$AA,0)+9)+INDEX(AC:AC,MATCH(AC262,$AA:$AA,0)+10))</f>
        <v>0</v>
      </c>
      <c r="AD266" s="423"/>
      <c r="AE266" s="422">
        <f>ABS(INDEX(AE:AE,MATCH(AE262,$AA:$AA,0)+8)+INDEX(AE:AE,MATCH(AE262,$AA:$AA,0)+9)+INDEX(AE:AE,MATCH(AE262,$AA:$AA,0)+10))</f>
        <v>0</v>
      </c>
      <c r="AF266" s="423"/>
      <c r="AG266" s="422">
        <f>ABS(INDEX(AG:AG,MATCH(AG262,$AA:$AA,0)+8)+INDEX(AG:AG,MATCH(AG262,$AA:$AA,0)+9)+INDEX(AG:AG,MATCH(AG262,$AA:$AA,0)+10))</f>
        <v>0</v>
      </c>
      <c r="AH266" s="423"/>
      <c r="AI266" s="422">
        <f>ABS(INDEX(AI:AI,MATCH(AI262,$AA:$AA,0)+8)+INDEX(AI:AI,MATCH(AI262,$AA:$AA,0)+9)+INDEX(AI:AI,MATCH(AI262,$AA:$AA,0)+10))</f>
        <v>0</v>
      </c>
      <c r="AJ266" s="423"/>
      <c r="AK266" s="422">
        <f>ABS(INDEX(AK:AK,MATCH(AK262,$AA:$AA,0)+8)+INDEX(AK:AK,MATCH(AK262,$AA:$AA,0)+9)+INDEX(AK:AK,MATCH(AK262,$AA:$AA,0)+10))</f>
        <v>0</v>
      </c>
      <c r="AL266" s="423"/>
      <c r="AM266" s="422">
        <f>ABS(INDEX(AM:AM,MATCH(AM262,$AA:$AA,0)+8)+INDEX(AM:AM,MATCH(AM262,$AA:$AA,0)+9)+INDEX(AM:AM,MATCH(AM262,$AA:$AA,0)+10))</f>
        <v>0</v>
      </c>
      <c r="AN266" s="423"/>
      <c r="AO266" s="422">
        <f>ABS(INDEX(AO:AO,MATCH(AO262,$AA:$AA,0)+8)+INDEX(AO:AO,MATCH(AO262,$AA:$AA,0)+9)+INDEX(AO:AO,MATCH(AO262,$AA:$AA,0)+10))</f>
        <v>0</v>
      </c>
      <c r="AP266" s="423"/>
      <c r="AQ266" s="422">
        <f>ABS(INDEX(AQ:AQ,MATCH(AQ262,$AA:$AA,0)+8)+INDEX(AQ:AQ,MATCH(AQ262,$AA:$AA,0)+9)+INDEX(AQ:AQ,MATCH(AQ262,$AA:$AA,0)+10))</f>
        <v>0</v>
      </c>
      <c r="AR266" s="423"/>
      <c r="AS266" s="422">
        <f>ABS(INDEX(AS:AS,MATCH(AS262,$AA:$AA,0)+8)+INDEX(AS:AS,MATCH(AS262,$AA:$AA,0)+9)+INDEX(AS:AS,MATCH(AS262,$AA:$AA,0)+10))</f>
        <v>0</v>
      </c>
      <c r="AT266" s="423"/>
      <c r="AU266" s="1"/>
      <c r="AV266" s="1"/>
      <c r="AW266" s="83"/>
      <c r="AX266" s="84"/>
      <c r="BA266" s="149"/>
      <c r="BB266" s="150"/>
      <c r="BC266" s="151"/>
      <c r="BQ266" s="153"/>
      <c r="BR266" s="151"/>
      <c r="BV266" s="151"/>
      <c r="BZ266" s="151"/>
    </row>
    <row r="267" spans="1:78" ht="15.9" customHeight="1" x14ac:dyDescent="0.25">
      <c r="B267" s="391" t="str">
        <f t="shared" si="313"/>
        <v>Spieler 3</v>
      </c>
      <c r="C267" s="392" t="str">
        <f t="shared" si="313"/>
        <v/>
      </c>
      <c r="D267" s="393">
        <f>IF(AC267=301,"",AC267)</f>
        <v>0</v>
      </c>
      <c r="E267" s="393" t="str">
        <f>IF(AD267=0,"",AD267)</f>
        <v/>
      </c>
      <c r="F267" s="393">
        <f>IF(AE267=301,"",AE267)</f>
        <v>0</v>
      </c>
      <c r="G267" s="393" t="str">
        <f>IF(AF267=0,"",AF267)</f>
        <v/>
      </c>
      <c r="H267" s="393">
        <f>IF(AG267=301,"",AG267)</f>
        <v>0</v>
      </c>
      <c r="I267" s="393" t="str">
        <f>IF(AH267=0,"",AH267)</f>
        <v/>
      </c>
      <c r="J267" s="393">
        <f>IF(AI267=301,"",AI267)</f>
        <v>0</v>
      </c>
      <c r="K267" s="393" t="str">
        <f>IF(AJ267=0,"",AJ267)</f>
        <v/>
      </c>
      <c r="L267" s="393">
        <f>IF(AK267=301,"",AK267)</f>
        <v>0</v>
      </c>
      <c r="M267" s="393" t="str">
        <f>IF(AL267=0,"",AL267)</f>
        <v/>
      </c>
      <c r="N267" s="393">
        <f>IF(AM267=301,"",AM267)</f>
        <v>0</v>
      </c>
      <c r="O267" s="393" t="str">
        <f>IF(AN267=0,"",AN267)</f>
        <v/>
      </c>
      <c r="P267" s="393">
        <f>IF(AO267=301,"",AO267)</f>
        <v>0</v>
      </c>
      <c r="Q267" s="393" t="str">
        <f>IF(AP267=0,"",AP267)</f>
        <v/>
      </c>
      <c r="R267" s="393">
        <f>IF(AQ267=301,"",AQ267)</f>
        <v>0</v>
      </c>
      <c r="S267" s="393" t="str">
        <f>IF(AR267=0,"",AR267)</f>
        <v/>
      </c>
      <c r="T267" s="393">
        <f>IF(AS267=301,"",AS267)</f>
        <v>0</v>
      </c>
      <c r="U267" s="393" t="str">
        <f>IF(AT267=0,"",AT267)</f>
        <v/>
      </c>
      <c r="V267" s="404"/>
      <c r="W267" s="404"/>
      <c r="AA267" s="74" t="s">
        <v>3</v>
      </c>
      <c r="AB267" s="75"/>
      <c r="AC267" s="422">
        <f>ABS(INDEX(AC:AC,MATCH(AC262,$AA:$AA,0)+11)+INDEX(AC:AC,MATCH(AC262,$AA:$AA,0)+12)+INDEX(AC:AC,MATCH(AC262,$AA:$AA,0)+13))</f>
        <v>0</v>
      </c>
      <c r="AD267" s="423"/>
      <c r="AE267" s="422">
        <f>ABS(INDEX(AE:AE,MATCH(AE262,$AA:$AA,0)+11)+INDEX(AE:AE,MATCH(AE262,$AA:$AA,0)+12)+INDEX(AE:AE,MATCH(AE262,$AA:$AA,0)+13))</f>
        <v>0</v>
      </c>
      <c r="AF267" s="423"/>
      <c r="AG267" s="422">
        <f>ABS(INDEX(AG:AG,MATCH(AG262,$AA:$AA,0)+11)+INDEX(AG:AG,MATCH(AG262,$AA:$AA,0)+12)+INDEX(AG:AG,MATCH(AG262,$AA:$AA,0)+13))</f>
        <v>0</v>
      </c>
      <c r="AH267" s="423"/>
      <c r="AI267" s="422">
        <f>ABS(INDEX(AI:AI,MATCH(AI262,$AA:$AA,0)+11)+INDEX(AI:AI,MATCH(AI262,$AA:$AA,0)+12)+INDEX(AI:AI,MATCH(AI262,$AA:$AA,0)+13))</f>
        <v>0</v>
      </c>
      <c r="AJ267" s="423"/>
      <c r="AK267" s="422">
        <f>ABS(INDEX(AK:AK,MATCH(AK262,$AA:$AA,0)+11)+INDEX(AK:AK,MATCH(AK262,$AA:$AA,0)+12)+INDEX(AK:AK,MATCH(AK262,$AA:$AA,0)+13))</f>
        <v>0</v>
      </c>
      <c r="AL267" s="423"/>
      <c r="AM267" s="422">
        <f>ABS(INDEX(AM:AM,MATCH(AM262,$AA:$AA,0)+11)+INDEX(AM:AM,MATCH(AM262,$AA:$AA,0)+12)+INDEX(AM:AM,MATCH(AM262,$AA:$AA,0)+13))</f>
        <v>0</v>
      </c>
      <c r="AN267" s="423"/>
      <c r="AO267" s="422">
        <f>ABS(INDEX(AO:AO,MATCH(AO262,$AA:$AA,0)+11)+INDEX(AO:AO,MATCH(AO262,$AA:$AA,0)+12)+INDEX(AO:AO,MATCH(AO262,$AA:$AA,0)+13))</f>
        <v>0</v>
      </c>
      <c r="AP267" s="423"/>
      <c r="AQ267" s="422">
        <f>ABS(INDEX(AQ:AQ,MATCH(AQ262,$AA:$AA,0)+11)+INDEX(AQ:AQ,MATCH(AQ262,$AA:$AA,0)+12)+INDEX(AQ:AQ,MATCH(AQ262,$AA:$AA,0)+13))</f>
        <v>0</v>
      </c>
      <c r="AR267" s="423"/>
      <c r="AS267" s="422">
        <f>ABS(INDEX(AS:AS,MATCH(AS262,$AA:$AA,0)+11)+INDEX(AS:AS,MATCH(AS262,$AA:$AA,0)+12)+INDEX(AS:AS,MATCH(AS262,$AA:$AA,0)+13))</f>
        <v>0</v>
      </c>
      <c r="AT267" s="423"/>
      <c r="AU267" s="1"/>
      <c r="AV267" s="1"/>
      <c r="AW267" s="83"/>
      <c r="AX267" s="84"/>
      <c r="BA267" s="149"/>
      <c r="BB267" s="150"/>
      <c r="BC267" s="151"/>
      <c r="BQ267" s="153"/>
      <c r="BR267" s="151"/>
      <c r="BV267" s="151"/>
      <c r="BZ267" s="151"/>
    </row>
    <row r="268" spans="1:78" ht="15.9" customHeight="1" x14ac:dyDescent="0.25">
      <c r="B268" s="391" t="str">
        <f t="shared" si="313"/>
        <v>Spieler 4</v>
      </c>
      <c r="C268" s="392" t="str">
        <f t="shared" si="313"/>
        <v/>
      </c>
      <c r="D268" s="393">
        <f>IF(AC268=301,"",AC268)</f>
        <v>0</v>
      </c>
      <c r="E268" s="393" t="str">
        <f>IF(AD268=0,"",AD268)</f>
        <v/>
      </c>
      <c r="F268" s="393">
        <f>IF(AE268=301,"",AE268)</f>
        <v>0</v>
      </c>
      <c r="G268" s="393" t="str">
        <f>IF(AF268=0,"",AF268)</f>
        <v/>
      </c>
      <c r="H268" s="393">
        <f>IF(AG268=301,"",AG268)</f>
        <v>0</v>
      </c>
      <c r="I268" s="393" t="str">
        <f>IF(AH268=0,"",AH268)</f>
        <v/>
      </c>
      <c r="J268" s="393">
        <f>IF(AI268=301,"",AI268)</f>
        <v>0</v>
      </c>
      <c r="K268" s="393" t="str">
        <f>IF(AJ268=0,"",AJ268)</f>
        <v/>
      </c>
      <c r="L268" s="393">
        <f>IF(AK268=301,"",AK268)</f>
        <v>0</v>
      </c>
      <c r="M268" s="393" t="str">
        <f>IF(AL268=0,"",AL268)</f>
        <v/>
      </c>
      <c r="N268" s="393">
        <f>IF(AM268=301,"",AM268)</f>
        <v>0</v>
      </c>
      <c r="O268" s="393" t="str">
        <f>IF(AN268=0,"",AN268)</f>
        <v/>
      </c>
      <c r="P268" s="393">
        <f>IF(AO268=301,"",AO268)</f>
        <v>0</v>
      </c>
      <c r="Q268" s="393" t="str">
        <f>IF(AP268=0,"",AP268)</f>
        <v/>
      </c>
      <c r="R268" s="393">
        <f>IF(AQ268=301,"",AQ268)</f>
        <v>0</v>
      </c>
      <c r="S268" s="393" t="str">
        <f>IF(AR268=0,"",AR268)</f>
        <v/>
      </c>
      <c r="T268" s="393">
        <f>IF(AS268=301,"",AS268)</f>
        <v>0</v>
      </c>
      <c r="U268" s="393" t="str">
        <f>IF(AT268=0,"",AT268)</f>
        <v/>
      </c>
      <c r="V268" s="404"/>
      <c r="W268" s="404"/>
      <c r="AA268" s="74" t="s">
        <v>11</v>
      </c>
      <c r="AB268" s="75"/>
      <c r="AC268" s="422">
        <f>ABS(INDEX(AC:AC,MATCH(AC262,$AA:$AA,0)+14)+INDEX(AC:AC,MATCH(AC262,$AA:$AA,0)+15)+INDEX(AC:AC,MATCH(AC262,$AA:$AA,0)+16))</f>
        <v>0</v>
      </c>
      <c r="AD268" s="423"/>
      <c r="AE268" s="422">
        <f>ABS(INDEX(AE:AE,MATCH(AE262,$AA:$AA,0)+14)+INDEX(AE:AE,MATCH(AE262,$AA:$AA,0)+15)+INDEX(AE:AE,MATCH(AE262,$AA:$AA,0)+16))</f>
        <v>0</v>
      </c>
      <c r="AF268" s="423"/>
      <c r="AG268" s="422">
        <f>ABS(INDEX(AG:AG,MATCH(AG262,$AA:$AA,0)+14)+INDEX(AG:AG,MATCH(AG262,$AA:$AA,0)+15)+INDEX(AG:AG,MATCH(AG262,$AA:$AA,0)+16))</f>
        <v>0</v>
      </c>
      <c r="AH268" s="423"/>
      <c r="AI268" s="422">
        <f>ABS(INDEX(AI:AI,MATCH(AI262,$AA:$AA,0)+14)+INDEX(AI:AI,MATCH(AI262,$AA:$AA,0)+15)+INDEX(AI:AI,MATCH(AI262,$AA:$AA,0)+16))</f>
        <v>0</v>
      </c>
      <c r="AJ268" s="423"/>
      <c r="AK268" s="422">
        <f>ABS(INDEX(AK:AK,MATCH(AK262,$AA:$AA,0)+14)+INDEX(AK:AK,MATCH(AK262,$AA:$AA,0)+15)+INDEX(AK:AK,MATCH(AK262,$AA:$AA,0)+16))</f>
        <v>0</v>
      </c>
      <c r="AL268" s="423"/>
      <c r="AM268" s="422">
        <f>ABS(INDEX(AM:AM,MATCH(AM262,$AA:$AA,0)+14)+INDEX(AM:AM,MATCH(AM262,$AA:$AA,0)+15)+INDEX(AM:AM,MATCH(AM262,$AA:$AA,0)+16))</f>
        <v>0</v>
      </c>
      <c r="AN268" s="423"/>
      <c r="AO268" s="422">
        <f>ABS(INDEX(AO:AO,MATCH(AO262,$AA:$AA,0)+14)+INDEX(AO:AO,MATCH(AO262,$AA:$AA,0)+15)+INDEX(AO:AO,MATCH(AO262,$AA:$AA,0)+16))</f>
        <v>0</v>
      </c>
      <c r="AP268" s="423"/>
      <c r="AQ268" s="422">
        <f>ABS(INDEX(AQ:AQ,MATCH(AQ262,$AA:$AA,0)+14)+INDEX(AQ:AQ,MATCH(AQ262,$AA:$AA,0)+15)+INDEX(AQ:AQ,MATCH(AQ262,$AA:$AA,0)+16))</f>
        <v>0</v>
      </c>
      <c r="AR268" s="423"/>
      <c r="AS268" s="422">
        <f>ABS(INDEX(AS:AS,MATCH(AS262,$AA:$AA,0)+14)+INDEX(AS:AS,MATCH(AS262,$AA:$AA,0)+15)+INDEX(AS:AS,MATCH(AS262,$AA:$AA,0)+16))</f>
        <v>0</v>
      </c>
      <c r="AT268" s="423"/>
      <c r="AU268" s="1"/>
      <c r="AV268" s="1"/>
      <c r="AW268" s="83"/>
      <c r="AX268" s="84"/>
      <c r="BA268" s="149"/>
      <c r="BB268" s="150"/>
      <c r="BC268" s="151"/>
      <c r="BQ268" s="153"/>
      <c r="BR268" s="151"/>
      <c r="BV268" s="151"/>
      <c r="BZ268" s="151"/>
    </row>
    <row r="269" spans="1:78" ht="15.9" customHeight="1" x14ac:dyDescent="0.25">
      <c r="B269" s="388" t="str">
        <f t="shared" si="313"/>
        <v>Gesamt</v>
      </c>
      <c r="C269" s="389" t="str">
        <f t="shared" si="313"/>
        <v/>
      </c>
      <c r="D269" s="394">
        <f>IF(AC269=1505,"",AC269)</f>
        <v>0</v>
      </c>
      <c r="E269" s="394" t="str">
        <f>IF(AD269=0,"",AD269)</f>
        <v/>
      </c>
      <c r="F269" s="394">
        <f>IF(AE269=1505,"",AE269)</f>
        <v>0</v>
      </c>
      <c r="G269" s="394" t="str">
        <f>IF(AF269=0,"",AF269)</f>
        <v/>
      </c>
      <c r="H269" s="394">
        <f>IF(AG269=1505,"",AG269)</f>
        <v>0</v>
      </c>
      <c r="I269" s="394" t="str">
        <f>IF(AH269=0,"",AH269)</f>
        <v/>
      </c>
      <c r="J269" s="394">
        <f>IF(AI269=1505,"",AI269)</f>
        <v>0</v>
      </c>
      <c r="K269" s="394" t="str">
        <f>IF(AJ269=0,"",AJ269)</f>
        <v/>
      </c>
      <c r="L269" s="394">
        <f>IF(AK269=1505,"",AK269)</f>
        <v>0</v>
      </c>
      <c r="M269" s="394" t="str">
        <f>IF(AL269=0,"",AL269)</f>
        <v/>
      </c>
      <c r="N269" s="394">
        <f>IF(AM269=1505,"",AM269)</f>
        <v>0</v>
      </c>
      <c r="O269" s="394" t="str">
        <f>IF(AN269=0,"",AN269)</f>
        <v/>
      </c>
      <c r="P269" s="394">
        <f>IF(AO269=1505,"",AO269)</f>
        <v>0</v>
      </c>
      <c r="Q269" s="394" t="str">
        <f>IF(AP269=0,"",AP269)</f>
        <v/>
      </c>
      <c r="R269" s="394">
        <f>IF(AQ269=1505,"",AQ269)</f>
        <v>0</v>
      </c>
      <c r="S269" s="394" t="str">
        <f>IF(AR269=0,"",AR269)</f>
        <v/>
      </c>
      <c r="T269" s="394">
        <f>IF(AS269=1505,"",AS269)</f>
        <v>0</v>
      </c>
      <c r="U269" s="394" t="str">
        <f>IF(AT269=0,"",AT269)</f>
        <v/>
      </c>
      <c r="V269" s="290"/>
      <c r="W269" s="290"/>
      <c r="AA269" s="76" t="s">
        <v>960</v>
      </c>
      <c r="AB269" s="77"/>
      <c r="AC269" s="388">
        <f>SUM(AC265:AC268)</f>
        <v>0</v>
      </c>
      <c r="AD269" s="389"/>
      <c r="AE269" s="388">
        <f>SUM(AE265:AE268)</f>
        <v>0</v>
      </c>
      <c r="AF269" s="389"/>
      <c r="AG269" s="388">
        <f>SUM(AG265:AG268)</f>
        <v>0</v>
      </c>
      <c r="AH269" s="389"/>
      <c r="AI269" s="388">
        <f>SUM(AI265:AI268)</f>
        <v>0</v>
      </c>
      <c r="AJ269" s="389"/>
      <c r="AK269" s="388">
        <f>SUM(AK265:AK268)</f>
        <v>0</v>
      </c>
      <c r="AL269" s="389"/>
      <c r="AM269" s="388">
        <f>SUM(AM265:AM268)</f>
        <v>0</v>
      </c>
      <c r="AN269" s="389"/>
      <c r="AO269" s="388">
        <f>SUM(AO265:AO268)</f>
        <v>0</v>
      </c>
      <c r="AP269" s="389"/>
      <c r="AQ269" s="388">
        <f>SUM(AQ265:AQ268)</f>
        <v>0</v>
      </c>
      <c r="AR269" s="389"/>
      <c r="AS269" s="388">
        <f>SUM(AS265:AS268)</f>
        <v>0</v>
      </c>
      <c r="AT269" s="389"/>
      <c r="AU269" s="69"/>
      <c r="AV269" s="69"/>
      <c r="AW269" s="83"/>
      <c r="AX269" s="84"/>
      <c r="BA269" s="149"/>
      <c r="BB269" s="150"/>
      <c r="BC269" s="151"/>
      <c r="BQ269" s="153"/>
      <c r="BR269" s="151"/>
      <c r="BV269" s="151"/>
      <c r="BZ269" s="151"/>
    </row>
    <row r="270" spans="1:78" ht="10.5" customHeight="1" x14ac:dyDescent="0.25">
      <c r="B270" s="78"/>
      <c r="C270" s="6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AA270" s="78"/>
      <c r="AB270" s="69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83"/>
      <c r="AX270" s="84"/>
      <c r="BA270" s="149"/>
      <c r="BB270" s="150"/>
      <c r="BC270" s="151"/>
      <c r="BQ270" s="153"/>
      <c r="BR270" s="151"/>
      <c r="BV270" s="151"/>
      <c r="BZ270" s="151"/>
    </row>
    <row r="271" spans="1:78" ht="21" customHeight="1" x14ac:dyDescent="0.4">
      <c r="B271" s="28" t="str">
        <f>AA271</f>
        <v>Team-Nr.</v>
      </c>
      <c r="C271" s="29"/>
      <c r="D271" s="28" t="str">
        <f>AC271</f>
        <v>Liga:</v>
      </c>
      <c r="E271" s="31"/>
      <c r="F271" s="390" t="str">
        <f>AE271</f>
        <v>Bayernliga Herren</v>
      </c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2"/>
      <c r="S271" s="33" t="s">
        <v>955</v>
      </c>
      <c r="T271" s="34"/>
      <c r="U271" s="401" t="str">
        <f>AT271</f>
        <v>11.04./12.04.</v>
      </c>
      <c r="V271" s="402"/>
      <c r="W271" s="403"/>
      <c r="X271" s="386"/>
      <c r="Y271" s="387"/>
      <c r="Z271" s="387"/>
      <c r="AA271" s="28" t="s">
        <v>974</v>
      </c>
      <c r="AB271" s="29"/>
      <c r="AC271" s="30" t="s">
        <v>953</v>
      </c>
      <c r="AD271" s="31"/>
      <c r="AE271" s="29" t="str">
        <f>Schlüssel!$C$1</f>
        <v>Bayernliga Herren</v>
      </c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32"/>
      <c r="AR271" s="33" t="s">
        <v>955</v>
      </c>
      <c r="AS271" s="34"/>
      <c r="AT271" s="401" t="str">
        <f>VLOOKUP(AS272,Spielorte!$A$1:$C$6,2)</f>
        <v>11.04./12.04.</v>
      </c>
      <c r="AU271" s="402"/>
      <c r="AV271" s="403"/>
      <c r="AW271" s="83"/>
      <c r="AX271" s="84"/>
      <c r="BA271" s="149" t="s">
        <v>1117</v>
      </c>
      <c r="BB271" s="150" t="s">
        <v>972</v>
      </c>
      <c r="BC271" s="151" t="s">
        <v>991</v>
      </c>
      <c r="BD271" s="152" t="s">
        <v>990</v>
      </c>
      <c r="BE271" s="152" t="s">
        <v>972</v>
      </c>
      <c r="BF271" s="152" t="s">
        <v>992</v>
      </c>
      <c r="BG271" s="152" t="s">
        <v>1028</v>
      </c>
      <c r="BH271" s="152" t="s">
        <v>1118</v>
      </c>
      <c r="BI271" s="152" t="s">
        <v>1119</v>
      </c>
      <c r="BJ271" s="152" t="s">
        <v>1120</v>
      </c>
      <c r="BK271" s="152" t="s">
        <v>1121</v>
      </c>
      <c r="BL271" s="152" t="s">
        <v>1122</v>
      </c>
      <c r="BM271" s="152" t="s">
        <v>1129</v>
      </c>
      <c r="BN271" s="152" t="s">
        <v>1130</v>
      </c>
      <c r="BO271" s="152" t="s">
        <v>1131</v>
      </c>
      <c r="BP271" s="152" t="s">
        <v>1132</v>
      </c>
      <c r="BQ271" s="153" t="s">
        <v>1123</v>
      </c>
      <c r="BR271" s="151" t="s">
        <v>993</v>
      </c>
      <c r="BS271" s="152" t="s">
        <v>1124</v>
      </c>
      <c r="BT271" s="152" t="s">
        <v>1125</v>
      </c>
      <c r="BU271" s="152" t="s">
        <v>991</v>
      </c>
      <c r="BV271" s="151" t="s">
        <v>993</v>
      </c>
      <c r="BW271" s="153" t="s">
        <v>1126</v>
      </c>
      <c r="BX271" s="152" t="s">
        <v>1127</v>
      </c>
      <c r="BY271" s="152" t="s">
        <v>1128</v>
      </c>
      <c r="BZ271" s="151" t="s">
        <v>993</v>
      </c>
    </row>
    <row r="272" spans="1:78" ht="17.25" customHeight="1" thickBot="1" x14ac:dyDescent="0.45">
      <c r="B272" s="37">
        <f>AA272</f>
        <v>10</v>
      </c>
      <c r="D272" s="30" t="s">
        <v>954</v>
      </c>
      <c r="E272" s="38"/>
      <c r="F272" s="400" t="str">
        <f>AE272</f>
        <v>Unterföhring Dreambowl Palace</v>
      </c>
      <c r="G272" s="400"/>
      <c r="H272" s="400"/>
      <c r="I272" s="400"/>
      <c r="J272" s="400"/>
      <c r="K272" s="400"/>
      <c r="L272" s="400"/>
      <c r="M272" s="400"/>
      <c r="N272" s="400"/>
      <c r="O272" s="400"/>
      <c r="P272" s="39"/>
      <c r="Q272" s="39"/>
      <c r="S272" s="33" t="s">
        <v>952</v>
      </c>
      <c r="T272" s="40">
        <f>AS272</f>
        <v>6</v>
      </c>
      <c r="U272" s="34"/>
      <c r="V272" s="34"/>
      <c r="X272" t="s">
        <v>976</v>
      </c>
      <c r="Z272" s="36"/>
      <c r="AA272" s="37">
        <v>10</v>
      </c>
      <c r="AC272" s="30" t="s">
        <v>954</v>
      </c>
      <c r="AD272" s="38"/>
      <c r="AE272" s="85" t="str">
        <f>VLOOKUP(AS272,Spielorte!$A$1:$C$6,3)</f>
        <v>Unterföhring Dreambowl Palace</v>
      </c>
      <c r="AF272" s="85"/>
      <c r="AG272" s="85"/>
      <c r="AH272" s="85"/>
      <c r="AI272" s="85"/>
      <c r="AJ272" s="85"/>
      <c r="AK272" s="85"/>
      <c r="AL272" s="85"/>
      <c r="AM272" s="85"/>
      <c r="AN272" s="85"/>
      <c r="AO272" s="39"/>
      <c r="AP272" s="39"/>
      <c r="AR272" s="33" t="s">
        <v>952</v>
      </c>
      <c r="AS272" s="40">
        <v>6</v>
      </c>
      <c r="AT272" s="34"/>
      <c r="AU272" s="34"/>
      <c r="AW272" s="83"/>
      <c r="AX272" s="84"/>
      <c r="BA272" s="149"/>
      <c r="BB272" s="150"/>
      <c r="BC272" s="151"/>
      <c r="BQ272" s="153"/>
      <c r="BR272" s="151"/>
      <c r="BV272" s="151"/>
      <c r="BW272" s="153"/>
      <c r="BZ272" s="151"/>
    </row>
    <row r="273" spans="1:78" ht="15.75" customHeight="1" thickBot="1" x14ac:dyDescent="0.3">
      <c r="B273" s="41" t="str">
        <f>VLOOKUP(B272,Schlüssel!$A$5:$B$14,2)</f>
        <v>Donaubowler Regensburg 1</v>
      </c>
      <c r="C273" s="42"/>
      <c r="D273" s="43"/>
      <c r="E273" s="44"/>
      <c r="F273" s="45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AA273" s="41" t="str">
        <f>VLOOKUP(AA272,Schlüssel!$A$5:$B$14,2)</f>
        <v>Donaubowler Regensburg 1</v>
      </c>
      <c r="AB273" s="42"/>
      <c r="AC273" s="43"/>
      <c r="AD273" s="44"/>
      <c r="AE273" s="45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W273" s="83"/>
      <c r="AX273" s="84"/>
      <c r="BA273" s="149"/>
      <c r="BB273" s="150"/>
      <c r="BC273" s="151"/>
      <c r="BQ273" s="153"/>
      <c r="BR273" s="151"/>
      <c r="BV273" s="151"/>
      <c r="BW273" s="153"/>
      <c r="BZ273" s="151"/>
    </row>
    <row r="274" spans="1:78" ht="13.8" thickBot="1" x14ac:dyDescent="0.3">
      <c r="A274" s="4"/>
      <c r="B274" s="28"/>
      <c r="C274" s="47"/>
      <c r="D274" s="48" t="s">
        <v>10</v>
      </c>
      <c r="E274" s="28">
        <f>VLOOKUP($B$2,Schlüssel!$A$5:$DZ$14,13)</f>
        <v>7</v>
      </c>
      <c r="F274" s="49" t="s">
        <v>10</v>
      </c>
      <c r="G274" s="28">
        <f>VLOOKUP($B$2,Schlüssel!$A$5:$DZ$14,14)</f>
        <v>6</v>
      </c>
      <c r="H274" s="49" t="s">
        <v>10</v>
      </c>
      <c r="I274" s="28">
        <f>VLOOKUP($B$2,Schlüssel!$A$5:$DZ$14,15)</f>
        <v>9</v>
      </c>
      <c r="J274" s="49" t="s">
        <v>10</v>
      </c>
      <c r="K274" s="28">
        <f>VLOOKUP($B$2,Schlüssel!$A$5:$DZ$14,16)</f>
        <v>11</v>
      </c>
      <c r="L274" s="49" t="s">
        <v>10</v>
      </c>
      <c r="M274" s="28">
        <f>VLOOKUP($B$2,Schlüssel!$A$5:$DZ$14,17)</f>
        <v>3</v>
      </c>
      <c r="N274" s="49" t="s">
        <v>10</v>
      </c>
      <c r="O274" s="28">
        <f>VLOOKUP($B$2,Schlüssel!$A$5:$DZ$14,18)</f>
        <v>5</v>
      </c>
      <c r="P274" s="49" t="s">
        <v>10</v>
      </c>
      <c r="Q274" s="28">
        <f>VLOOKUP($B$2,Schlüssel!$A$5:$DZ$14,19)</f>
        <v>12</v>
      </c>
      <c r="R274" s="49" t="s">
        <v>10</v>
      </c>
      <c r="S274" s="28">
        <f>VLOOKUP($B$2,Schlüssel!$A$5:$DZ$14,20)</f>
        <v>10</v>
      </c>
      <c r="T274" s="49" t="s">
        <v>10</v>
      </c>
      <c r="U274" s="28">
        <f>VLOOKUP($B$2,Schlüssel!$A$5:$DZ$14,21)</f>
        <v>4</v>
      </c>
      <c r="Z274" s="2"/>
      <c r="AA274" s="28"/>
      <c r="AB274" s="47"/>
      <c r="AC274" s="48" t="s">
        <v>10</v>
      </c>
      <c r="AD274" s="28">
        <f>VLOOKUP(AA272,Schlüssel!$A$5:$DZ$14,113)</f>
        <v>11</v>
      </c>
      <c r="AE274" s="49" t="s">
        <v>10</v>
      </c>
      <c r="AF274" s="28">
        <f>VLOOKUP(AA272,Schlüssel!$A$5:$DZ$14,114)</f>
        <v>15</v>
      </c>
      <c r="AG274" s="49" t="s">
        <v>10</v>
      </c>
      <c r="AH274" s="28">
        <f>VLOOKUP(AA272,Schlüssel!$A$5:$DZ$14,115)</f>
        <v>14</v>
      </c>
      <c r="AI274" s="49" t="s">
        <v>10</v>
      </c>
      <c r="AJ274" s="28">
        <f>VLOOKUP(AA272,Schlüssel!$A$5:$DZ$14,116)</f>
        <v>20</v>
      </c>
      <c r="AK274" s="49" t="s">
        <v>10</v>
      </c>
      <c r="AL274" s="28">
        <f>VLOOKUP(AA272,Schlüssel!$A$5:$DZ$14,117)</f>
        <v>12</v>
      </c>
      <c r="AM274" s="49" t="s">
        <v>10</v>
      </c>
      <c r="AN274" s="28">
        <f>VLOOKUP(AA272,Schlüssel!$A$5:$DZ$14,118)</f>
        <v>17</v>
      </c>
      <c r="AO274" s="49" t="s">
        <v>10</v>
      </c>
      <c r="AP274" s="28">
        <f>VLOOKUP(AA272,Schlüssel!$A$5:$DZ$14,119)</f>
        <v>16</v>
      </c>
      <c r="AQ274" s="49" t="s">
        <v>10</v>
      </c>
      <c r="AR274" s="28">
        <f>VLOOKUP(AA272,Schlüssel!$A$5:$DZ$14,120)</f>
        <v>13</v>
      </c>
      <c r="AS274" s="49" t="s">
        <v>10</v>
      </c>
      <c r="AT274" s="28">
        <f>VLOOKUP(AA272,Schlüssel!$A$5:$DZ$14,121)</f>
        <v>18</v>
      </c>
      <c r="AW274" s="83"/>
      <c r="AX274" s="84"/>
      <c r="BA274" s="149"/>
      <c r="BB274" s="150"/>
      <c r="BC274" s="151"/>
      <c r="BQ274" s="153"/>
      <c r="BR274" s="151"/>
      <c r="BV274" s="151"/>
      <c r="BW274" s="153"/>
      <c r="BZ274" s="151"/>
    </row>
    <row r="275" spans="1:78" ht="20.25" customHeight="1" x14ac:dyDescent="0.25">
      <c r="B275" s="50" t="s">
        <v>1</v>
      </c>
      <c r="C275" s="51"/>
      <c r="D275" s="388" t="s">
        <v>961</v>
      </c>
      <c r="E275" s="389"/>
      <c r="F275" s="388" t="s">
        <v>962</v>
      </c>
      <c r="G275" s="389"/>
      <c r="H275" s="388" t="s">
        <v>963</v>
      </c>
      <c r="I275" s="389"/>
      <c r="J275" s="388" t="s">
        <v>964</v>
      </c>
      <c r="K275" s="389"/>
      <c r="L275" s="388" t="s">
        <v>965</v>
      </c>
      <c r="M275" s="389"/>
      <c r="N275" s="388" t="s">
        <v>966</v>
      </c>
      <c r="O275" s="389"/>
      <c r="P275" s="388" t="s">
        <v>967</v>
      </c>
      <c r="Q275" s="389"/>
      <c r="R275" s="388" t="s">
        <v>968</v>
      </c>
      <c r="S275" s="389"/>
      <c r="T275" s="388" t="s">
        <v>969</v>
      </c>
      <c r="U275" s="389"/>
      <c r="V275" s="416" t="s">
        <v>960</v>
      </c>
      <c r="W275" s="417"/>
      <c r="AA275" s="50" t="s">
        <v>1</v>
      </c>
      <c r="AB275" s="51"/>
      <c r="AC275" s="76" t="s">
        <v>961</v>
      </c>
      <c r="AD275" s="77"/>
      <c r="AE275" s="76" t="s">
        <v>962</v>
      </c>
      <c r="AF275" s="77"/>
      <c r="AG275" s="76" t="s">
        <v>963</v>
      </c>
      <c r="AH275" s="77"/>
      <c r="AI275" s="76" t="s">
        <v>964</v>
      </c>
      <c r="AJ275" s="77"/>
      <c r="AK275" s="76" t="s">
        <v>965</v>
      </c>
      <c r="AL275" s="77"/>
      <c r="AM275" s="76" t="s">
        <v>966</v>
      </c>
      <c r="AN275" s="77"/>
      <c r="AO275" s="76" t="s">
        <v>967</v>
      </c>
      <c r="AP275" s="77"/>
      <c r="AQ275" s="76" t="s">
        <v>968</v>
      </c>
      <c r="AR275" s="77"/>
      <c r="AS275" s="76" t="s">
        <v>969</v>
      </c>
      <c r="AT275" s="86"/>
      <c r="AU275" s="87" t="s">
        <v>960</v>
      </c>
      <c r="AV275" s="88"/>
      <c r="AW275" s="83"/>
      <c r="AX275" s="84"/>
      <c r="BA275" s="149"/>
      <c r="BB275" s="150"/>
      <c r="BC275" s="151"/>
      <c r="BQ275" s="153"/>
      <c r="BR275" s="151"/>
      <c r="BV275" s="151"/>
      <c r="BZ275" s="151"/>
    </row>
    <row r="276" spans="1:78" ht="15" customHeight="1" thickBot="1" x14ac:dyDescent="0.3">
      <c r="B276" s="52" t="s">
        <v>970</v>
      </c>
      <c r="C276" s="53" t="s">
        <v>971</v>
      </c>
      <c r="D276" s="54" t="s">
        <v>972</v>
      </c>
      <c r="E276" s="54" t="s">
        <v>973</v>
      </c>
      <c r="F276" s="54" t="s">
        <v>972</v>
      </c>
      <c r="G276" s="54" t="s">
        <v>973</v>
      </c>
      <c r="H276" s="54" t="s">
        <v>972</v>
      </c>
      <c r="I276" s="54" t="s">
        <v>973</v>
      </c>
      <c r="J276" s="54" t="s">
        <v>972</v>
      </c>
      <c r="K276" s="54" t="s">
        <v>973</v>
      </c>
      <c r="L276" s="54" t="s">
        <v>972</v>
      </c>
      <c r="M276" s="54" t="s">
        <v>973</v>
      </c>
      <c r="N276" s="54" t="s">
        <v>972</v>
      </c>
      <c r="O276" s="54" t="s">
        <v>973</v>
      </c>
      <c r="P276" s="54" t="s">
        <v>972</v>
      </c>
      <c r="Q276" s="54" t="s">
        <v>973</v>
      </c>
      <c r="R276" s="54" t="s">
        <v>972</v>
      </c>
      <c r="S276" s="54" t="s">
        <v>973</v>
      </c>
      <c r="T276" s="54" t="s">
        <v>972</v>
      </c>
      <c r="U276" s="54" t="s">
        <v>973</v>
      </c>
      <c r="V276" s="54" t="s">
        <v>972</v>
      </c>
      <c r="W276" s="55" t="s">
        <v>973</v>
      </c>
      <c r="AA276" s="52" t="s">
        <v>970</v>
      </c>
      <c r="AB276" s="53" t="s">
        <v>971</v>
      </c>
      <c r="AC276" s="54" t="s">
        <v>972</v>
      </c>
      <c r="AD276" s="54" t="s">
        <v>973</v>
      </c>
      <c r="AE276" s="54" t="s">
        <v>972</v>
      </c>
      <c r="AF276" s="54" t="s">
        <v>973</v>
      </c>
      <c r="AG276" s="54" t="s">
        <v>972</v>
      </c>
      <c r="AH276" s="54" t="s">
        <v>973</v>
      </c>
      <c r="AI276" s="54" t="s">
        <v>972</v>
      </c>
      <c r="AJ276" s="54" t="s">
        <v>973</v>
      </c>
      <c r="AK276" s="54" t="s">
        <v>972</v>
      </c>
      <c r="AL276" s="54" t="s">
        <v>973</v>
      </c>
      <c r="AM276" s="54" t="s">
        <v>972</v>
      </c>
      <c r="AN276" s="54" t="s">
        <v>973</v>
      </c>
      <c r="AO276" s="54" t="s">
        <v>972</v>
      </c>
      <c r="AP276" s="54" t="s">
        <v>973</v>
      </c>
      <c r="AQ276" s="54" t="s">
        <v>972</v>
      </c>
      <c r="AR276" s="54" t="s">
        <v>973</v>
      </c>
      <c r="AS276" s="54" t="s">
        <v>972</v>
      </c>
      <c r="AT276" s="89" t="s">
        <v>973</v>
      </c>
      <c r="AU276" s="52" t="s">
        <v>972</v>
      </c>
      <c r="AV276" s="55" t="s">
        <v>973</v>
      </c>
      <c r="AW276" s="83"/>
      <c r="AX276" s="84"/>
      <c r="BA276" s="149"/>
      <c r="BB276" s="150"/>
      <c r="BC276" s="151"/>
      <c r="BQ276" s="153"/>
      <c r="BR276" s="151"/>
      <c r="BV276" s="151"/>
      <c r="BZ276" s="151"/>
    </row>
    <row r="277" spans="1:78" ht="17.100000000000001" customHeight="1" x14ac:dyDescent="0.25">
      <c r="A277" s="413" t="s">
        <v>0</v>
      </c>
      <c r="B277" s="56" t="str">
        <f>IF(AA277=0,"",AA277)</f>
        <v/>
      </c>
      <c r="C277" s="57" t="str">
        <f>IF(AB277=0,"",AB277)</f>
        <v/>
      </c>
      <c r="D277" s="58" t="str">
        <f>IF(AC277=0,"",AC277)</f>
        <v/>
      </c>
      <c r="E277" s="397">
        <f>IF(AD277="","",AD277)</f>
        <v>0</v>
      </c>
      <c r="F277" s="58" t="str">
        <f t="shared" ref="F277:F290" si="314">IF(AE277=0,"",AE277)</f>
        <v/>
      </c>
      <c r="G277" s="397">
        <f>IF(AF277="","",AF277)</f>
        <v>0</v>
      </c>
      <c r="H277" s="58" t="str">
        <f t="shared" ref="H277:H290" si="315">IF(AG277=0,"",AG277)</f>
        <v/>
      </c>
      <c r="I277" s="397">
        <f>IF(AH277="","",AH277)</f>
        <v>0</v>
      </c>
      <c r="J277" s="58" t="str">
        <f t="shared" ref="J277:J290" si="316">IF(AI277=0,"",AI277)</f>
        <v/>
      </c>
      <c r="K277" s="397">
        <f>IF(AJ277="","",AJ277)</f>
        <v>0</v>
      </c>
      <c r="L277" s="58" t="str">
        <f t="shared" ref="L277:L290" si="317">IF(AK277=0,"",AK277)</f>
        <v/>
      </c>
      <c r="M277" s="397">
        <f>IF(AL277="","",AL277)</f>
        <v>0</v>
      </c>
      <c r="N277" s="58" t="str">
        <f>IF(AM277=0,"",AM277)</f>
        <v/>
      </c>
      <c r="O277" s="397">
        <f>IF(AN277="","",AN277)</f>
        <v>0</v>
      </c>
      <c r="P277" s="58" t="str">
        <f t="shared" ref="P277:P290" si="318">IF(AO277=0,"",AO277)</f>
        <v/>
      </c>
      <c r="Q277" s="397">
        <f>IF(AP277="","",AP277)</f>
        <v>0</v>
      </c>
      <c r="R277" s="58" t="str">
        <f t="shared" ref="R277:R290" si="319">IF(AQ277=0,"",AQ277)</f>
        <v/>
      </c>
      <c r="S277" s="397">
        <f>IF(AR277="","",AR277)</f>
        <v>0</v>
      </c>
      <c r="T277" s="58" t="str">
        <f t="shared" ref="T277:T290" si="320">IF(AS277=0,"",AS277)</f>
        <v/>
      </c>
      <c r="U277" s="397">
        <f>IF(AT277="","",AT277)</f>
        <v>0</v>
      </c>
      <c r="V277" s="58" t="str">
        <f t="shared" ref="V277:V290" si="321">IF(AU277=0,"",AU277)</f>
        <v/>
      </c>
      <c r="W277" s="397">
        <f>IF(AV277="","",AV277)</f>
        <v>0</v>
      </c>
      <c r="Z277" s="405" t="s">
        <v>0</v>
      </c>
      <c r="AA277" s="272" t="str">
        <f>IF(AB277=0,"",_xlfn.CONCAT(VLOOKUP(AB277,Starter!A:C,2,0)))</f>
        <v/>
      </c>
      <c r="AB277" s="81"/>
      <c r="AC277" s="129"/>
      <c r="AD277" s="163">
        <f>IF(SUM(AC277:AC279)+AC295=0,0,IF(SUM(ABS(AC277),ABS(AC278),ABS(AC279))=AC295,0.5,IF(SUM(ABS(AC277),ABS(AC278),ABS(AC279))&gt;AC295,1,0)))</f>
        <v>0</v>
      </c>
      <c r="AE277" s="132"/>
      <c r="AF277" s="91">
        <f>IF(SUM(AE277:AE279)+AE295=0,0,IF(SUM(ABS(AE277),ABS(AE278),ABS(AE279))=AE295,0.5,IF(SUM(ABS(AE277),ABS(AE278),ABS(AE279))&gt;AE295,1,0)))</f>
        <v>0</v>
      </c>
      <c r="AG277" s="129"/>
      <c r="AH277" s="91">
        <f>IF(SUM(AG277:AG279)+AG295=0,0,IF(SUM(ABS(AG277),ABS(AG278),ABS(AG279))=AG295,0.5,IF(SUM(ABS(AG277),ABS(AG278),ABS(AG279))&gt;AG295,1,0)))</f>
        <v>0</v>
      </c>
      <c r="AI277" s="129"/>
      <c r="AJ277" s="91">
        <f>IF(SUM(AI277:AI279)+AI295=0,0,IF(SUM(ABS(AI277),ABS(AI278),ABS(AI279))=AI295,0.5,IF(SUM(ABS(AI277),ABS(AI278),ABS(AI279))&gt;AI295,1,0)))</f>
        <v>0</v>
      </c>
      <c r="AK277" s="129"/>
      <c r="AL277" s="91">
        <f>IF(SUM(AK277:AK279)+AK295=0,0,IF(SUM(ABS(AK277),ABS(AK278),ABS(AK279))=AK295,0.5,IF(SUM(ABS(AK277),ABS(AK278),ABS(AK279))&gt;AK295,1,0)))</f>
        <v>0</v>
      </c>
      <c r="AM277" s="129"/>
      <c r="AN277" s="91">
        <f>IF(SUM(AM277:AM279)+AM295=0,0,IF(SUM(ABS(AM277),ABS(AM278),ABS(AM279))=AM295,0.5,IF(SUM(ABS(AM277),ABS(AM278),ABS(AM279))&gt;AM295,1,0)))</f>
        <v>0</v>
      </c>
      <c r="AO277" s="129"/>
      <c r="AP277" s="91">
        <f>IF(SUM(AO277:AO279)+AO295=0,0,IF(SUM(ABS(AO277),ABS(AO278),ABS(AO279))=AO295,0.5,IF(SUM(ABS(AO277),ABS(AO278),ABS(AO279))&gt;AO295,1,0)))</f>
        <v>0</v>
      </c>
      <c r="AQ277" s="129"/>
      <c r="AR277" s="91">
        <f>IF(SUM(AQ277:AQ279)+AQ295=0,0,IF(SUM(ABS(AQ277),ABS(AQ278),ABS(AQ279))=AQ295,0.5,IF(SUM(ABS(AQ277),ABS(AQ278),ABS(AQ279))&gt;AQ295,1,0)))</f>
        <v>0</v>
      </c>
      <c r="AS277" s="129"/>
      <c r="AT277" s="91">
        <f>IF(SUM(AS277:AS279)+AS295=0,0,IF(SUM(ABS(AS277),ABS(AS278),ABS(AS279))=AS295,0.5,IF(SUM(ABS(AS277),ABS(AS278),ABS(AS279))&gt;AS295,1,0)))</f>
        <v>0</v>
      </c>
      <c r="AU277" s="92">
        <f t="shared" ref="AU277:AU288" si="322">ABS(SUM(AC277:AC277))+ABS(SUM(AE277:AE277))+ABS(SUM(AG277:AG277))+ABS(SUM(AI277:AI277))+ABS(SUM(AK277:AK277))+ABS(SUM(AM277:AM277))+ABS(SUM(AO277:AO277))+ABS(SUM(AQ277:AQ277))+ABS(SUM(AS277:AS277))</f>
        <v>0</v>
      </c>
      <c r="AV277" s="93">
        <f>SUM(AD277+AF277+AH277+AJ277+AL277+AN277+AP277+AR277+AT277)</f>
        <v>0</v>
      </c>
      <c r="AW277" s="83"/>
      <c r="AX277" s="84"/>
      <c r="AZ277" s="47"/>
      <c r="BA277" s="149"/>
      <c r="BB277" s="150"/>
      <c r="BC277" s="151"/>
      <c r="BD277" s="154">
        <f>+AB277</f>
        <v>0</v>
      </c>
      <c r="BE277" s="150">
        <f>+AU277</f>
        <v>0</v>
      </c>
      <c r="BF277" s="152">
        <f>COUNT(BH277:BP277)</f>
        <v>0</v>
      </c>
      <c r="BG277" s="152">
        <f>COUNTIF(BH277:BP277,"&gt;0")</f>
        <v>0</v>
      </c>
      <c r="BH277" s="152" t="str">
        <f t="shared" ref="BH277:BH288" si="323">IF(AC277=0,"",AC277)</f>
        <v/>
      </c>
      <c r="BI277" s="152" t="str">
        <f t="shared" ref="BI277:BI288" si="324">IF(AE277=0,"",AE277)</f>
        <v/>
      </c>
      <c r="BJ277" s="152" t="str">
        <f t="shared" ref="BJ277:BJ288" si="325">IF(AG277=0,"",AG277)</f>
        <v/>
      </c>
      <c r="BK277" s="152" t="str">
        <f t="shared" ref="BK277:BK288" si="326">IF(AI277=0,"",AI277)</f>
        <v/>
      </c>
      <c r="BL277" s="152" t="str">
        <f t="shared" ref="BL277:BL288" si="327">IF(AK277=0,"",AK277)</f>
        <v/>
      </c>
      <c r="BM277" s="152" t="str">
        <f t="shared" ref="BM277:BM288" si="328">IF(AM277=0,"",AM277)</f>
        <v/>
      </c>
      <c r="BN277" s="152" t="str">
        <f t="shared" ref="BN277:BN288" si="329">IF(AO277=0,"",AO277)</f>
        <v/>
      </c>
      <c r="BO277" s="152" t="str">
        <f t="shared" ref="BO277:BO288" si="330">IF(AQ277=0,"",AQ277)</f>
        <v/>
      </c>
      <c r="BP277" s="152" t="str">
        <f t="shared" ref="BP277:BP288" si="331">IF(AS277=0,"",AS277)</f>
        <v/>
      </c>
      <c r="BQ277" s="153"/>
      <c r="BR277" s="151"/>
      <c r="BS277" s="152">
        <f>MAX(BH277:BP277)</f>
        <v>0</v>
      </c>
      <c r="BT277" s="152">
        <f>IF(BS277&lt;MAX(BS:BS),0,BS277+ROW()/1000000000)</f>
        <v>2.7700000000000001E-7</v>
      </c>
      <c r="BU277" s="152" t="str">
        <f>+AA273</f>
        <v>Donaubowler Regensburg 1</v>
      </c>
      <c r="BV277" s="151">
        <f>RANK(BT277,BT:BT)</f>
        <v>12</v>
      </c>
      <c r="BW277" s="152">
        <f>SUMIF(BH277:BP277,"&gt;0")</f>
        <v>0</v>
      </c>
      <c r="BX277" s="152">
        <f>IF(COUNTIF(BH277:BP277,"&gt;0")&lt;Spielorte!$A$23,0,BE277/Spielorte!$A$23)</f>
        <v>0</v>
      </c>
      <c r="BY277" s="152">
        <f>IF(BX277&lt;MAX(BX:BX),0,BX277+ROW()/1000000000)</f>
        <v>2.7700000000000001E-7</v>
      </c>
      <c r="BZ277" s="151">
        <f t="shared" ref="BZ277:BZ288" si="332">IF(BY277=0,0,RANK(BY277,BY:BY))</f>
        <v>12</v>
      </c>
    </row>
    <row r="278" spans="1:78" ht="17.100000000000001" customHeight="1" x14ac:dyDescent="0.25">
      <c r="A278" s="414"/>
      <c r="B278" s="59" t="str">
        <f t="shared" ref="B278:D290" si="333">IF(AA278=0,"",AA278)</f>
        <v/>
      </c>
      <c r="C278" s="60" t="str">
        <f t="shared" si="333"/>
        <v/>
      </c>
      <c r="D278" s="61" t="str">
        <f t="shared" si="333"/>
        <v/>
      </c>
      <c r="E278" s="398"/>
      <c r="F278" s="61" t="str">
        <f t="shared" si="314"/>
        <v/>
      </c>
      <c r="G278" s="398"/>
      <c r="H278" s="61" t="str">
        <f t="shared" si="315"/>
        <v/>
      </c>
      <c r="I278" s="398"/>
      <c r="J278" s="61" t="str">
        <f t="shared" si="316"/>
        <v/>
      </c>
      <c r="K278" s="398"/>
      <c r="L278" s="61" t="str">
        <f t="shared" si="317"/>
        <v/>
      </c>
      <c r="M278" s="398"/>
      <c r="N278" s="61" t="str">
        <f t="shared" ref="N278:N290" si="334">IF(AM278=0,"",AM278)</f>
        <v/>
      </c>
      <c r="O278" s="398"/>
      <c r="P278" s="61" t="str">
        <f t="shared" si="318"/>
        <v/>
      </c>
      <c r="Q278" s="398"/>
      <c r="R278" s="61" t="str">
        <f t="shared" si="319"/>
        <v/>
      </c>
      <c r="S278" s="398"/>
      <c r="T278" s="61" t="str">
        <f t="shared" si="320"/>
        <v/>
      </c>
      <c r="U278" s="398"/>
      <c r="V278" s="61" t="str">
        <f t="shared" si="321"/>
        <v/>
      </c>
      <c r="W278" s="398"/>
      <c r="Z278" s="406"/>
      <c r="AA278" s="90" t="str">
        <f>IF(AB278=0,"",_xlfn.CONCAT(VLOOKUP(AB278,Starter!A:C,2,0)))</f>
        <v/>
      </c>
      <c r="AB278" s="80"/>
      <c r="AC278" s="130"/>
      <c r="AD278" s="94"/>
      <c r="AE278" s="130"/>
      <c r="AF278" s="94"/>
      <c r="AG278" s="130"/>
      <c r="AH278" s="94"/>
      <c r="AI278" s="130"/>
      <c r="AJ278" s="94"/>
      <c r="AK278" s="130"/>
      <c r="AL278" s="94"/>
      <c r="AM278" s="130"/>
      <c r="AN278" s="94"/>
      <c r="AO278" s="130"/>
      <c r="AP278" s="94"/>
      <c r="AQ278" s="130"/>
      <c r="AR278" s="94"/>
      <c r="AS278" s="130"/>
      <c r="AT278" s="94"/>
      <c r="AU278" s="95">
        <f t="shared" si="322"/>
        <v>0</v>
      </c>
      <c r="AV278" s="96"/>
      <c r="AW278" s="83"/>
      <c r="AX278" s="84"/>
      <c r="AZ278" s="47"/>
      <c r="BA278" s="149"/>
      <c r="BB278" s="150"/>
      <c r="BC278" s="151"/>
      <c r="BD278" s="154">
        <f t="shared" ref="BD278:BD288" si="335">+AB278</f>
        <v>0</v>
      </c>
      <c r="BE278" s="150">
        <f t="shared" ref="BE278:BE288" si="336">+AU278</f>
        <v>0</v>
      </c>
      <c r="BF278" s="152">
        <f t="shared" ref="BF278:BF288" si="337">COUNT(BH278:BP278)</f>
        <v>0</v>
      </c>
      <c r="BG278" s="152">
        <f t="shared" ref="BG278:BG288" si="338">COUNTIF(BH278:BP278,"&gt;0")</f>
        <v>0</v>
      </c>
      <c r="BH278" s="152" t="str">
        <f t="shared" si="323"/>
        <v/>
      </c>
      <c r="BI278" s="152" t="str">
        <f t="shared" si="324"/>
        <v/>
      </c>
      <c r="BJ278" s="152" t="str">
        <f t="shared" si="325"/>
        <v/>
      </c>
      <c r="BK278" s="152" t="str">
        <f t="shared" si="326"/>
        <v/>
      </c>
      <c r="BL278" s="152" t="str">
        <f t="shared" si="327"/>
        <v/>
      </c>
      <c r="BM278" s="152" t="str">
        <f t="shared" si="328"/>
        <v/>
      </c>
      <c r="BN278" s="152" t="str">
        <f t="shared" si="329"/>
        <v/>
      </c>
      <c r="BO278" s="152" t="str">
        <f t="shared" si="330"/>
        <v/>
      </c>
      <c r="BP278" s="152" t="str">
        <f t="shared" si="331"/>
        <v/>
      </c>
      <c r="BQ278" s="153"/>
      <c r="BR278" s="151"/>
      <c r="BS278" s="152">
        <f t="shared" ref="BS278:BS288" si="339">MAX(BH278:BP278)</f>
        <v>0</v>
      </c>
      <c r="BT278" s="152">
        <f t="shared" ref="BT278:BT288" si="340">IF(BS278&lt;MAX(BS:BS),0,BS278+ROW()/1000000000)</f>
        <v>2.7799999999999997E-7</v>
      </c>
      <c r="BU278" s="152" t="str">
        <f t="shared" ref="BU278:BU288" si="341">+BU277</f>
        <v>Donaubowler Regensburg 1</v>
      </c>
      <c r="BV278" s="151">
        <f t="shared" ref="BV278:BV288" si="342">RANK(BT278,BT:BT)</f>
        <v>11</v>
      </c>
      <c r="BW278" s="152">
        <f t="shared" ref="BW278:BW288" si="343">SUMIF(BH278:BP278,"&gt;0")</f>
        <v>0</v>
      </c>
      <c r="BX278" s="152">
        <f>IF(COUNTIF(BH278:BP278,"&gt;0")&lt;Spielorte!$A$23,0,BE278/Spielorte!$A$23)</f>
        <v>0</v>
      </c>
      <c r="BY278" s="152">
        <f t="shared" ref="BY278:BY288" si="344">IF(BX278&lt;MAX(BX:BX),0,BX278+ROW()/1000000000)</f>
        <v>2.7799999999999997E-7</v>
      </c>
      <c r="BZ278" s="151">
        <f t="shared" si="332"/>
        <v>11</v>
      </c>
    </row>
    <row r="279" spans="1:78" ht="17.100000000000001" customHeight="1" thickBot="1" x14ac:dyDescent="0.3">
      <c r="A279" s="415"/>
      <c r="B279" s="62" t="str">
        <f t="shared" si="333"/>
        <v/>
      </c>
      <c r="C279" s="63" t="str">
        <f t="shared" si="333"/>
        <v/>
      </c>
      <c r="D279" s="52" t="str">
        <f t="shared" si="333"/>
        <v/>
      </c>
      <c r="E279" s="399"/>
      <c r="F279" s="52" t="str">
        <f t="shared" si="314"/>
        <v/>
      </c>
      <c r="G279" s="399"/>
      <c r="H279" s="52" t="str">
        <f t="shared" si="315"/>
        <v/>
      </c>
      <c r="I279" s="399"/>
      <c r="J279" s="52" t="str">
        <f t="shared" si="316"/>
        <v/>
      </c>
      <c r="K279" s="399"/>
      <c r="L279" s="52" t="str">
        <f t="shared" si="317"/>
        <v/>
      </c>
      <c r="M279" s="399"/>
      <c r="N279" s="52" t="str">
        <f t="shared" si="334"/>
        <v/>
      </c>
      <c r="O279" s="399"/>
      <c r="P279" s="52" t="str">
        <f t="shared" si="318"/>
        <v/>
      </c>
      <c r="Q279" s="399"/>
      <c r="R279" s="52" t="str">
        <f t="shared" si="319"/>
        <v/>
      </c>
      <c r="S279" s="399"/>
      <c r="T279" s="52" t="str">
        <f t="shared" si="320"/>
        <v/>
      </c>
      <c r="U279" s="399"/>
      <c r="V279" s="52" t="str">
        <f t="shared" si="321"/>
        <v/>
      </c>
      <c r="W279" s="399"/>
      <c r="Z279" s="407"/>
      <c r="AA279" s="99" t="str">
        <f>IF(AB279=0,"",_xlfn.CONCAT(VLOOKUP(AB279,Starter!A:C,2,0)))</f>
        <v/>
      </c>
      <c r="AB279" s="82"/>
      <c r="AC279" s="131"/>
      <c r="AD279" s="94"/>
      <c r="AE279" s="131"/>
      <c r="AF279" s="94"/>
      <c r="AG279" s="131"/>
      <c r="AH279" s="94"/>
      <c r="AI279" s="131"/>
      <c r="AJ279" s="94"/>
      <c r="AK279" s="131"/>
      <c r="AL279" s="94"/>
      <c r="AM279" s="131"/>
      <c r="AN279" s="94"/>
      <c r="AO279" s="131"/>
      <c r="AP279" s="94"/>
      <c r="AQ279" s="131"/>
      <c r="AR279" s="94"/>
      <c r="AS279" s="131"/>
      <c r="AT279" s="94"/>
      <c r="AU279" s="97">
        <f t="shared" si="322"/>
        <v>0</v>
      </c>
      <c r="AV279" s="98"/>
      <c r="AW279" s="83"/>
      <c r="AX279" s="84"/>
      <c r="AZ279" s="47"/>
      <c r="BA279" s="149"/>
      <c r="BB279" s="150"/>
      <c r="BC279" s="151"/>
      <c r="BD279" s="154">
        <f t="shared" si="335"/>
        <v>0</v>
      </c>
      <c r="BE279" s="150">
        <f t="shared" si="336"/>
        <v>0</v>
      </c>
      <c r="BF279" s="152">
        <f t="shared" si="337"/>
        <v>0</v>
      </c>
      <c r="BG279" s="152">
        <f t="shared" si="338"/>
        <v>0</v>
      </c>
      <c r="BH279" s="152" t="str">
        <f t="shared" si="323"/>
        <v/>
      </c>
      <c r="BI279" s="152" t="str">
        <f t="shared" si="324"/>
        <v/>
      </c>
      <c r="BJ279" s="152" t="str">
        <f t="shared" si="325"/>
        <v/>
      </c>
      <c r="BK279" s="152" t="str">
        <f t="shared" si="326"/>
        <v/>
      </c>
      <c r="BL279" s="152" t="str">
        <f t="shared" si="327"/>
        <v/>
      </c>
      <c r="BM279" s="152" t="str">
        <f t="shared" si="328"/>
        <v/>
      </c>
      <c r="BN279" s="152" t="str">
        <f t="shared" si="329"/>
        <v/>
      </c>
      <c r="BO279" s="152" t="str">
        <f t="shared" si="330"/>
        <v/>
      </c>
      <c r="BP279" s="152" t="str">
        <f t="shared" si="331"/>
        <v/>
      </c>
      <c r="BQ279" s="153"/>
      <c r="BR279" s="151"/>
      <c r="BS279" s="152">
        <f t="shared" si="339"/>
        <v>0</v>
      </c>
      <c r="BT279" s="152">
        <f t="shared" si="340"/>
        <v>2.79E-7</v>
      </c>
      <c r="BU279" s="152" t="str">
        <f t="shared" si="341"/>
        <v>Donaubowler Regensburg 1</v>
      </c>
      <c r="BV279" s="151">
        <f t="shared" si="342"/>
        <v>10</v>
      </c>
      <c r="BW279" s="152">
        <f t="shared" si="343"/>
        <v>0</v>
      </c>
      <c r="BX279" s="152">
        <f>IF(COUNTIF(BH279:BP279,"&gt;0")&lt;Spielorte!$A$23,0,BE279/Spielorte!$A$23)</f>
        <v>0</v>
      </c>
      <c r="BY279" s="152">
        <f t="shared" si="344"/>
        <v>2.79E-7</v>
      </c>
      <c r="BZ279" s="151">
        <f t="shared" si="332"/>
        <v>10</v>
      </c>
    </row>
    <row r="280" spans="1:78" ht="17.100000000000001" customHeight="1" x14ac:dyDescent="0.25">
      <c r="A280" s="413" t="s">
        <v>2</v>
      </c>
      <c r="B280" s="56" t="str">
        <f t="shared" si="333"/>
        <v/>
      </c>
      <c r="C280" s="57" t="str">
        <f t="shared" si="333"/>
        <v/>
      </c>
      <c r="D280" s="58" t="str">
        <f t="shared" si="333"/>
        <v/>
      </c>
      <c r="E280" s="397">
        <f>IF(AD280="","",AD280)</f>
        <v>0</v>
      </c>
      <c r="F280" s="58" t="str">
        <f t="shared" si="314"/>
        <v/>
      </c>
      <c r="G280" s="397">
        <f>IF(AF280="","",AF280)</f>
        <v>0</v>
      </c>
      <c r="H280" s="58" t="str">
        <f t="shared" si="315"/>
        <v/>
      </c>
      <c r="I280" s="397">
        <f>IF(AH280="","",AH280)</f>
        <v>0</v>
      </c>
      <c r="J280" s="58" t="str">
        <f t="shared" si="316"/>
        <v/>
      </c>
      <c r="K280" s="397">
        <f>IF(AJ280="","",AJ280)</f>
        <v>0</v>
      </c>
      <c r="L280" s="58" t="str">
        <f t="shared" si="317"/>
        <v/>
      </c>
      <c r="M280" s="397">
        <f>IF(AL280="","",AL280)</f>
        <v>0</v>
      </c>
      <c r="N280" s="58" t="str">
        <f t="shared" si="334"/>
        <v/>
      </c>
      <c r="O280" s="397">
        <f>IF(AN280="","",AN280)</f>
        <v>0</v>
      </c>
      <c r="P280" s="58" t="str">
        <f t="shared" si="318"/>
        <v/>
      </c>
      <c r="Q280" s="397">
        <f>IF(AP280="","",AP280)</f>
        <v>0</v>
      </c>
      <c r="R280" s="58" t="str">
        <f t="shared" si="319"/>
        <v/>
      </c>
      <c r="S280" s="397">
        <f>IF(AR280="","",AR280)</f>
        <v>0</v>
      </c>
      <c r="T280" s="58" t="str">
        <f t="shared" si="320"/>
        <v/>
      </c>
      <c r="U280" s="397">
        <f>IF(AT280="","",AT280)</f>
        <v>0</v>
      </c>
      <c r="V280" s="58" t="str">
        <f t="shared" si="321"/>
        <v/>
      </c>
      <c r="W280" s="397">
        <f>IF(AV280="","",AV280)</f>
        <v>0</v>
      </c>
      <c r="Z280" s="405" t="s">
        <v>2</v>
      </c>
      <c r="AA280" s="272" t="str">
        <f>IF(AB280=0,"",_xlfn.CONCAT(VLOOKUP(AB280,Starter!A:C,2,0)))</f>
        <v/>
      </c>
      <c r="AB280" s="81"/>
      <c r="AC280" s="132"/>
      <c r="AD280" s="91">
        <f>IF(SUM(AC280:AC282)+AC296=0,0,IF(SUM(ABS(AC280),ABS(AC281),ABS(AC282))=AC296,0.5,IF(SUM(ABS(AC280),ABS(AC281),ABS(AC282))&gt;AC296,1,0)))</f>
        <v>0</v>
      </c>
      <c r="AE280" s="132"/>
      <c r="AF280" s="91">
        <f>IF(SUM(AE280:AE282)+AE296=0,0,IF(SUM(ABS(AE280),ABS(AE281),ABS(AE282))=AE296,0.5,IF(SUM(ABS(AE280),ABS(AE281),ABS(AE282))&gt;AE296,1,0)))</f>
        <v>0</v>
      </c>
      <c r="AG280" s="132"/>
      <c r="AH280" s="91">
        <f>IF(SUM(AG280:AG282)+AG296=0,0,IF(SUM(ABS(AG280),ABS(AG281),ABS(AG282))=AG296,0.5,IF(SUM(ABS(AG280),ABS(AG281),ABS(AG282))&gt;AG296,1,0)))</f>
        <v>0</v>
      </c>
      <c r="AI280" s="132"/>
      <c r="AJ280" s="91">
        <f>IF(SUM(AI280:AI282)+AI296=0,0,IF(SUM(ABS(AI280),ABS(AI281),ABS(AI282))=AI296,0.5,IF(SUM(ABS(AI280),ABS(AI281),ABS(AI282))&gt;AI296,1,0)))</f>
        <v>0</v>
      </c>
      <c r="AK280" s="132"/>
      <c r="AL280" s="91">
        <f>IF(SUM(AK280:AK282)+AK296=0,0,IF(SUM(ABS(AK280),ABS(AK281),ABS(AK282))=AK296,0.5,IF(SUM(ABS(AK280),ABS(AK281),ABS(AK282))&gt;AK296,1,0)))</f>
        <v>0</v>
      </c>
      <c r="AM280" s="132"/>
      <c r="AN280" s="91">
        <f>IF(SUM(AM280:AM282)+AM296=0,0,IF(SUM(ABS(AM280),ABS(AM281),ABS(AM282))=AM296,0.5,IF(SUM(ABS(AM280),ABS(AM281),ABS(AM282))&gt;AM296,1,0)))</f>
        <v>0</v>
      </c>
      <c r="AO280" s="132"/>
      <c r="AP280" s="91">
        <f>IF(SUM(AO280:AO282)+AO296=0,0,IF(SUM(ABS(AO280),ABS(AO281),ABS(AO282))=AO296,0.5,IF(SUM(ABS(AO280),ABS(AO281),ABS(AO282))&gt;AO296,1,0)))</f>
        <v>0</v>
      </c>
      <c r="AQ280" s="132"/>
      <c r="AR280" s="91">
        <f>IF(SUM(AQ280:AQ282)+AQ296=0,0,IF(SUM(ABS(AQ280),ABS(AQ281),ABS(AQ282))=AQ296,0.5,IF(SUM(ABS(AQ280),ABS(AQ281),ABS(AQ282))&gt;AQ296,1,0)))</f>
        <v>0</v>
      </c>
      <c r="AS280" s="132"/>
      <c r="AT280" s="91">
        <f>IF(SUM(AS280:AS282)+AS296=0,0,IF(SUM(ABS(AS280),ABS(AS281),ABS(AS282))=AS296,0.5,IF(SUM(ABS(AS280),ABS(AS281),ABS(AS282))&gt;AS296,1,0)))</f>
        <v>0</v>
      </c>
      <c r="AU280" s="92">
        <f t="shared" si="322"/>
        <v>0</v>
      </c>
      <c r="AV280" s="93">
        <f>SUM(AD280+AF280+AH280+AJ280+AL280+AN280+AP280+AR280+AT280)</f>
        <v>0</v>
      </c>
      <c r="AW280" s="83"/>
      <c r="AX280" s="84"/>
      <c r="AZ280" s="47"/>
      <c r="BA280" s="149"/>
      <c r="BB280" s="150"/>
      <c r="BC280" s="151"/>
      <c r="BD280" s="154">
        <f t="shared" si="335"/>
        <v>0</v>
      </c>
      <c r="BE280" s="150">
        <f t="shared" si="336"/>
        <v>0</v>
      </c>
      <c r="BF280" s="152">
        <f t="shared" si="337"/>
        <v>0</v>
      </c>
      <c r="BG280" s="152">
        <f t="shared" si="338"/>
        <v>0</v>
      </c>
      <c r="BH280" s="152" t="str">
        <f t="shared" si="323"/>
        <v/>
      </c>
      <c r="BI280" s="152" t="str">
        <f t="shared" si="324"/>
        <v/>
      </c>
      <c r="BJ280" s="152" t="str">
        <f t="shared" si="325"/>
        <v/>
      </c>
      <c r="BK280" s="152" t="str">
        <f t="shared" si="326"/>
        <v/>
      </c>
      <c r="BL280" s="152" t="str">
        <f t="shared" si="327"/>
        <v/>
      </c>
      <c r="BM280" s="152" t="str">
        <f t="shared" si="328"/>
        <v/>
      </c>
      <c r="BN280" s="152" t="str">
        <f t="shared" si="329"/>
        <v/>
      </c>
      <c r="BO280" s="152" t="str">
        <f t="shared" si="330"/>
        <v/>
      </c>
      <c r="BP280" s="152" t="str">
        <f t="shared" si="331"/>
        <v/>
      </c>
      <c r="BQ280" s="153"/>
      <c r="BR280" s="151"/>
      <c r="BS280" s="152">
        <f t="shared" si="339"/>
        <v>0</v>
      </c>
      <c r="BT280" s="152">
        <f t="shared" si="340"/>
        <v>2.8000000000000002E-7</v>
      </c>
      <c r="BU280" s="152" t="str">
        <f t="shared" si="341"/>
        <v>Donaubowler Regensburg 1</v>
      </c>
      <c r="BV280" s="151">
        <f t="shared" si="342"/>
        <v>9</v>
      </c>
      <c r="BW280" s="152">
        <f t="shared" si="343"/>
        <v>0</v>
      </c>
      <c r="BX280" s="152">
        <f>IF(COUNTIF(BH280:BP280,"&gt;0")&lt;Spielorte!$A$23,0,BE280/Spielorte!$A$23)</f>
        <v>0</v>
      </c>
      <c r="BY280" s="152">
        <f t="shared" si="344"/>
        <v>2.8000000000000002E-7</v>
      </c>
      <c r="BZ280" s="151">
        <f t="shared" si="332"/>
        <v>9</v>
      </c>
    </row>
    <row r="281" spans="1:78" ht="17.100000000000001" customHeight="1" x14ac:dyDescent="0.25">
      <c r="A281" s="414"/>
      <c r="B281" s="59" t="str">
        <f t="shared" si="333"/>
        <v/>
      </c>
      <c r="C281" s="60" t="str">
        <f t="shared" si="333"/>
        <v/>
      </c>
      <c r="D281" s="61" t="str">
        <f t="shared" si="333"/>
        <v/>
      </c>
      <c r="E281" s="398"/>
      <c r="F281" s="61" t="str">
        <f t="shared" si="314"/>
        <v/>
      </c>
      <c r="G281" s="398"/>
      <c r="H281" s="61" t="str">
        <f t="shared" si="315"/>
        <v/>
      </c>
      <c r="I281" s="398"/>
      <c r="J281" s="61" t="str">
        <f t="shared" si="316"/>
        <v/>
      </c>
      <c r="K281" s="398"/>
      <c r="L281" s="61" t="str">
        <f t="shared" si="317"/>
        <v/>
      </c>
      <c r="M281" s="398"/>
      <c r="N281" s="61" t="str">
        <f t="shared" si="334"/>
        <v/>
      </c>
      <c r="O281" s="398"/>
      <c r="P281" s="61" t="str">
        <f t="shared" si="318"/>
        <v/>
      </c>
      <c r="Q281" s="398"/>
      <c r="R281" s="61" t="str">
        <f t="shared" si="319"/>
        <v/>
      </c>
      <c r="S281" s="398"/>
      <c r="T281" s="61" t="str">
        <f t="shared" si="320"/>
        <v/>
      </c>
      <c r="U281" s="398"/>
      <c r="V281" s="61" t="str">
        <f t="shared" si="321"/>
        <v/>
      </c>
      <c r="W281" s="398"/>
      <c r="Z281" s="406"/>
      <c r="AA281" s="90" t="str">
        <f>IF(AB281=0,"",_xlfn.CONCAT(VLOOKUP(AB281,Starter!A:C,2,0)))</f>
        <v/>
      </c>
      <c r="AB281" s="80"/>
      <c r="AC281" s="130"/>
      <c r="AD281" s="94"/>
      <c r="AE281" s="130"/>
      <c r="AF281" s="94"/>
      <c r="AG281" s="130"/>
      <c r="AH281" s="94"/>
      <c r="AI281" s="130"/>
      <c r="AJ281" s="94"/>
      <c r="AK281" s="130"/>
      <c r="AL281" s="94"/>
      <c r="AM281" s="130"/>
      <c r="AN281" s="94"/>
      <c r="AO281" s="134"/>
      <c r="AP281" s="94"/>
      <c r="AQ281" s="134"/>
      <c r="AR281" s="94"/>
      <c r="AS281" s="134"/>
      <c r="AT281" s="94"/>
      <c r="AU281" s="95">
        <f t="shared" si="322"/>
        <v>0</v>
      </c>
      <c r="AV281" s="96"/>
      <c r="AW281" s="83"/>
      <c r="AX281" s="84"/>
      <c r="AZ281" s="47"/>
      <c r="BA281" s="149"/>
      <c r="BB281" s="150"/>
      <c r="BC281" s="151"/>
      <c r="BD281" s="154">
        <f t="shared" si="335"/>
        <v>0</v>
      </c>
      <c r="BE281" s="150">
        <f t="shared" si="336"/>
        <v>0</v>
      </c>
      <c r="BF281" s="152">
        <f t="shared" si="337"/>
        <v>0</v>
      </c>
      <c r="BG281" s="152">
        <f t="shared" si="338"/>
        <v>0</v>
      </c>
      <c r="BH281" s="152" t="str">
        <f t="shared" si="323"/>
        <v/>
      </c>
      <c r="BI281" s="152" t="str">
        <f t="shared" si="324"/>
        <v/>
      </c>
      <c r="BJ281" s="152" t="str">
        <f t="shared" si="325"/>
        <v/>
      </c>
      <c r="BK281" s="152" t="str">
        <f t="shared" si="326"/>
        <v/>
      </c>
      <c r="BL281" s="152" t="str">
        <f t="shared" si="327"/>
        <v/>
      </c>
      <c r="BM281" s="152" t="str">
        <f t="shared" si="328"/>
        <v/>
      </c>
      <c r="BN281" s="152" t="str">
        <f t="shared" si="329"/>
        <v/>
      </c>
      <c r="BO281" s="152" t="str">
        <f t="shared" si="330"/>
        <v/>
      </c>
      <c r="BP281" s="152" t="str">
        <f t="shared" si="331"/>
        <v/>
      </c>
      <c r="BQ281" s="153"/>
      <c r="BR281" s="151"/>
      <c r="BS281" s="152">
        <f t="shared" si="339"/>
        <v>0</v>
      </c>
      <c r="BT281" s="152">
        <f t="shared" si="340"/>
        <v>2.8099999999999999E-7</v>
      </c>
      <c r="BU281" s="152" t="str">
        <f t="shared" si="341"/>
        <v>Donaubowler Regensburg 1</v>
      </c>
      <c r="BV281" s="151">
        <f t="shared" si="342"/>
        <v>8</v>
      </c>
      <c r="BW281" s="152">
        <f t="shared" si="343"/>
        <v>0</v>
      </c>
      <c r="BX281" s="152">
        <f>IF(COUNTIF(BH281:BP281,"&gt;0")&lt;Spielorte!$A$23,0,BE281/Spielorte!$A$23)</f>
        <v>0</v>
      </c>
      <c r="BY281" s="152">
        <f t="shared" si="344"/>
        <v>2.8099999999999999E-7</v>
      </c>
      <c r="BZ281" s="151">
        <f t="shared" si="332"/>
        <v>8</v>
      </c>
    </row>
    <row r="282" spans="1:78" ht="17.100000000000001" customHeight="1" thickBot="1" x14ac:dyDescent="0.3">
      <c r="A282" s="415"/>
      <c r="B282" s="62" t="str">
        <f t="shared" si="333"/>
        <v/>
      </c>
      <c r="C282" s="63" t="str">
        <f t="shared" si="333"/>
        <v/>
      </c>
      <c r="D282" s="52" t="str">
        <f t="shared" si="333"/>
        <v/>
      </c>
      <c r="E282" s="399"/>
      <c r="F282" s="52" t="str">
        <f t="shared" si="314"/>
        <v/>
      </c>
      <c r="G282" s="399"/>
      <c r="H282" s="52" t="str">
        <f t="shared" si="315"/>
        <v/>
      </c>
      <c r="I282" s="399"/>
      <c r="J282" s="52" t="str">
        <f t="shared" si="316"/>
        <v/>
      </c>
      <c r="K282" s="399"/>
      <c r="L282" s="52" t="str">
        <f t="shared" si="317"/>
        <v/>
      </c>
      <c r="M282" s="399"/>
      <c r="N282" s="52" t="str">
        <f t="shared" si="334"/>
        <v/>
      </c>
      <c r="O282" s="399"/>
      <c r="P282" s="52" t="str">
        <f t="shared" si="318"/>
        <v/>
      </c>
      <c r="Q282" s="399"/>
      <c r="R282" s="52" t="str">
        <f t="shared" si="319"/>
        <v/>
      </c>
      <c r="S282" s="399"/>
      <c r="T282" s="52" t="str">
        <f t="shared" si="320"/>
        <v/>
      </c>
      <c r="U282" s="399"/>
      <c r="V282" s="52" t="str">
        <f t="shared" si="321"/>
        <v/>
      </c>
      <c r="W282" s="399"/>
      <c r="Z282" s="407"/>
      <c r="AA282" s="99" t="str">
        <f>IF(AB282=0,"",_xlfn.CONCAT(VLOOKUP(AB282,Starter!A:C,2,0)))</f>
        <v/>
      </c>
      <c r="AB282" s="82"/>
      <c r="AC282" s="133"/>
      <c r="AD282" s="100"/>
      <c r="AE282" s="133"/>
      <c r="AF282" s="100"/>
      <c r="AG282" s="133"/>
      <c r="AH282" s="100"/>
      <c r="AI282" s="133"/>
      <c r="AJ282" s="100"/>
      <c r="AK282" s="133"/>
      <c r="AL282" s="100"/>
      <c r="AM282" s="133"/>
      <c r="AN282" s="100"/>
      <c r="AO282" s="133"/>
      <c r="AP282" s="100"/>
      <c r="AQ282" s="133"/>
      <c r="AR282" s="100"/>
      <c r="AS282" s="133"/>
      <c r="AT282" s="100"/>
      <c r="AU282" s="97">
        <f t="shared" si="322"/>
        <v>0</v>
      </c>
      <c r="AV282" s="98"/>
      <c r="AW282" s="83"/>
      <c r="AX282" s="84"/>
      <c r="AZ282" s="47"/>
      <c r="BA282" s="149"/>
      <c r="BB282" s="150"/>
      <c r="BC282" s="151"/>
      <c r="BD282" s="154">
        <f t="shared" si="335"/>
        <v>0</v>
      </c>
      <c r="BE282" s="150">
        <f t="shared" si="336"/>
        <v>0</v>
      </c>
      <c r="BF282" s="152">
        <f t="shared" si="337"/>
        <v>0</v>
      </c>
      <c r="BG282" s="152">
        <f t="shared" si="338"/>
        <v>0</v>
      </c>
      <c r="BH282" s="152" t="str">
        <f t="shared" si="323"/>
        <v/>
      </c>
      <c r="BI282" s="152" t="str">
        <f t="shared" si="324"/>
        <v/>
      </c>
      <c r="BJ282" s="152" t="str">
        <f t="shared" si="325"/>
        <v/>
      </c>
      <c r="BK282" s="152" t="str">
        <f t="shared" si="326"/>
        <v/>
      </c>
      <c r="BL282" s="152" t="str">
        <f t="shared" si="327"/>
        <v/>
      </c>
      <c r="BM282" s="152" t="str">
        <f t="shared" si="328"/>
        <v/>
      </c>
      <c r="BN282" s="152" t="str">
        <f t="shared" si="329"/>
        <v/>
      </c>
      <c r="BO282" s="152" t="str">
        <f t="shared" si="330"/>
        <v/>
      </c>
      <c r="BP282" s="152" t="str">
        <f t="shared" si="331"/>
        <v/>
      </c>
      <c r="BQ282" s="153"/>
      <c r="BR282" s="151"/>
      <c r="BS282" s="152">
        <f t="shared" si="339"/>
        <v>0</v>
      </c>
      <c r="BT282" s="152">
        <f t="shared" si="340"/>
        <v>2.8200000000000001E-7</v>
      </c>
      <c r="BU282" s="152" t="str">
        <f t="shared" si="341"/>
        <v>Donaubowler Regensburg 1</v>
      </c>
      <c r="BV282" s="151">
        <f t="shared" si="342"/>
        <v>7</v>
      </c>
      <c r="BW282" s="152">
        <f t="shared" si="343"/>
        <v>0</v>
      </c>
      <c r="BX282" s="152">
        <f>IF(COUNTIF(BH282:BP282,"&gt;0")&lt;Spielorte!$A$23,0,BE282/Spielorte!$A$23)</f>
        <v>0</v>
      </c>
      <c r="BY282" s="152">
        <f t="shared" si="344"/>
        <v>2.8200000000000001E-7</v>
      </c>
      <c r="BZ282" s="151">
        <f t="shared" si="332"/>
        <v>7</v>
      </c>
    </row>
    <row r="283" spans="1:78" ht="17.100000000000001" customHeight="1" x14ac:dyDescent="0.25">
      <c r="A283" s="413" t="s">
        <v>3</v>
      </c>
      <c r="B283" s="56" t="str">
        <f t="shared" si="333"/>
        <v/>
      </c>
      <c r="C283" s="57" t="str">
        <f t="shared" si="333"/>
        <v/>
      </c>
      <c r="D283" s="58" t="str">
        <f t="shared" si="333"/>
        <v/>
      </c>
      <c r="E283" s="397">
        <f>IF(AD283="","",AD283)</f>
        <v>0</v>
      </c>
      <c r="F283" s="58" t="str">
        <f t="shared" si="314"/>
        <v/>
      </c>
      <c r="G283" s="397">
        <f>IF(AF283="","",AF283)</f>
        <v>0</v>
      </c>
      <c r="H283" s="58" t="str">
        <f t="shared" si="315"/>
        <v/>
      </c>
      <c r="I283" s="397">
        <f>IF(AH283="","",AH283)</f>
        <v>0</v>
      </c>
      <c r="J283" s="58" t="str">
        <f t="shared" si="316"/>
        <v/>
      </c>
      <c r="K283" s="397">
        <f>IF(AJ283="","",AJ283)</f>
        <v>0</v>
      </c>
      <c r="L283" s="58" t="str">
        <f t="shared" si="317"/>
        <v/>
      </c>
      <c r="M283" s="397">
        <f>IF(AL283="","",AL283)</f>
        <v>0</v>
      </c>
      <c r="N283" s="58" t="str">
        <f t="shared" si="334"/>
        <v/>
      </c>
      <c r="O283" s="397">
        <f>IF(AN283="","",AN283)</f>
        <v>0</v>
      </c>
      <c r="P283" s="58" t="str">
        <f t="shared" si="318"/>
        <v/>
      </c>
      <c r="Q283" s="397">
        <f>IF(AP283="","",AP283)</f>
        <v>0</v>
      </c>
      <c r="R283" s="58" t="str">
        <f t="shared" si="319"/>
        <v/>
      </c>
      <c r="S283" s="397">
        <f>IF(AR283="","",AR283)</f>
        <v>0</v>
      </c>
      <c r="T283" s="58" t="str">
        <f t="shared" si="320"/>
        <v/>
      </c>
      <c r="U283" s="397">
        <f>IF(AT283="","",AT283)</f>
        <v>0</v>
      </c>
      <c r="V283" s="58" t="str">
        <f t="shared" si="321"/>
        <v/>
      </c>
      <c r="W283" s="397">
        <f>IF(AV283="","",AV283)</f>
        <v>0</v>
      </c>
      <c r="Z283" s="405" t="s">
        <v>3</v>
      </c>
      <c r="AA283" s="272" t="str">
        <f>IF(AB283=0,"",_xlfn.CONCAT(VLOOKUP(AB283,Starter!A:C,2,0)))</f>
        <v/>
      </c>
      <c r="AB283" s="81"/>
      <c r="AC283" s="132"/>
      <c r="AD283" s="91">
        <f>IF(SUM(AC283:AC285)+AC297=0,0,IF(SUM(ABS(AC283),ABS(AC284),ABS(AC285))=AC297,0.5,IF(SUM(ABS(AC283),ABS(AC284),ABS(AC285))&gt;AC297,1,0)))</f>
        <v>0</v>
      </c>
      <c r="AE283" s="132"/>
      <c r="AF283" s="91">
        <f>IF(SUM(AE283:AE285)+AE297=0,0,IF(SUM(ABS(AE283),ABS(AE284),ABS(AE285))=AE297,0.5,IF(SUM(ABS(AE283),ABS(AE284),ABS(AE285))&gt;AE297,1,0)))</f>
        <v>0</v>
      </c>
      <c r="AG283" s="132"/>
      <c r="AH283" s="91">
        <f>IF(SUM(AG283:AG285)+AG297=0,0,IF(SUM(ABS(AG283),ABS(AG284),ABS(AG285))=AG297,0.5,IF(SUM(ABS(AG283),ABS(AG284),ABS(AG285))&gt;AG297,1,0)))</f>
        <v>0</v>
      </c>
      <c r="AI283" s="132"/>
      <c r="AJ283" s="91">
        <f>IF(SUM(AI283:AI285)+AI297=0,0,IF(SUM(ABS(AI283),ABS(AI284),ABS(AI285))=AI297,0.5,IF(SUM(ABS(AI283),ABS(AI284),ABS(AI285))&gt;AI297,1,0)))</f>
        <v>0</v>
      </c>
      <c r="AK283" s="132"/>
      <c r="AL283" s="91">
        <f>IF(SUM(AK283:AK285)+AK297=0,0,IF(SUM(ABS(AK283),ABS(AK284),ABS(AK285))=AK297,0.5,IF(SUM(ABS(AK283),ABS(AK284),ABS(AK285))&gt;AK297,1,0)))</f>
        <v>0</v>
      </c>
      <c r="AM283" s="132"/>
      <c r="AN283" s="91">
        <f>IF(SUM(AM283:AM285)+AM297=0,0,IF(SUM(ABS(AM283),ABS(AM284),ABS(AM285))=AM297,0.5,IF(SUM(ABS(AM283),ABS(AM284),ABS(AM285))&gt;AM297,1,0)))</f>
        <v>0</v>
      </c>
      <c r="AO283" s="132"/>
      <c r="AP283" s="91">
        <f>IF(SUM(AO283:AO285)+AO297=0,0,IF(SUM(ABS(AO283),ABS(AO284),ABS(AO285))=AO297,0.5,IF(SUM(ABS(AO283),ABS(AO284),ABS(AO285))&gt;AO297,1,0)))</f>
        <v>0</v>
      </c>
      <c r="AQ283" s="132"/>
      <c r="AR283" s="91">
        <f>IF(SUM(AQ283:AQ285)+AQ297=0,0,IF(SUM(ABS(AQ283),ABS(AQ284),ABS(AQ285))=AQ297,0.5,IF(SUM(ABS(AQ283),ABS(AQ284),ABS(AQ285))&gt;AQ297,1,0)))</f>
        <v>0</v>
      </c>
      <c r="AS283" s="132"/>
      <c r="AT283" s="91">
        <f>IF(SUM(AS283:AS285)+AS297=0,0,IF(SUM(ABS(AS283),ABS(AS284),ABS(AS285))=AS297,0.5,IF(SUM(ABS(AS283),ABS(AS284),ABS(AS285))&gt;AS297,1,0)))</f>
        <v>0</v>
      </c>
      <c r="AU283" s="92">
        <f t="shared" si="322"/>
        <v>0</v>
      </c>
      <c r="AV283" s="93">
        <f>SUM(AD283+AF283+AH283+AJ283+AL283+AN283+AP283+AR283+AT283)</f>
        <v>0</v>
      </c>
      <c r="AW283" s="83"/>
      <c r="AX283" s="84"/>
      <c r="AZ283" s="47"/>
      <c r="BA283" s="149"/>
      <c r="BB283" s="150"/>
      <c r="BC283" s="151"/>
      <c r="BD283" s="154">
        <f t="shared" si="335"/>
        <v>0</v>
      </c>
      <c r="BE283" s="150">
        <f t="shared" si="336"/>
        <v>0</v>
      </c>
      <c r="BF283" s="152">
        <f t="shared" si="337"/>
        <v>0</v>
      </c>
      <c r="BG283" s="152">
        <f t="shared" si="338"/>
        <v>0</v>
      </c>
      <c r="BH283" s="152" t="str">
        <f t="shared" si="323"/>
        <v/>
      </c>
      <c r="BI283" s="152" t="str">
        <f t="shared" si="324"/>
        <v/>
      </c>
      <c r="BJ283" s="152" t="str">
        <f t="shared" si="325"/>
        <v/>
      </c>
      <c r="BK283" s="152" t="str">
        <f t="shared" si="326"/>
        <v/>
      </c>
      <c r="BL283" s="152" t="str">
        <f t="shared" si="327"/>
        <v/>
      </c>
      <c r="BM283" s="152" t="str">
        <f t="shared" si="328"/>
        <v/>
      </c>
      <c r="BN283" s="152" t="str">
        <f t="shared" si="329"/>
        <v/>
      </c>
      <c r="BO283" s="152" t="str">
        <f t="shared" si="330"/>
        <v/>
      </c>
      <c r="BP283" s="152" t="str">
        <f t="shared" si="331"/>
        <v/>
      </c>
      <c r="BQ283" s="153"/>
      <c r="BR283" s="151"/>
      <c r="BS283" s="152">
        <f t="shared" si="339"/>
        <v>0</v>
      </c>
      <c r="BT283" s="152">
        <f t="shared" si="340"/>
        <v>2.8299999999999998E-7</v>
      </c>
      <c r="BU283" s="152" t="str">
        <f t="shared" si="341"/>
        <v>Donaubowler Regensburg 1</v>
      </c>
      <c r="BV283" s="151">
        <f t="shared" si="342"/>
        <v>6</v>
      </c>
      <c r="BW283" s="152">
        <f t="shared" si="343"/>
        <v>0</v>
      </c>
      <c r="BX283" s="152">
        <f>IF(COUNTIF(BH283:BP283,"&gt;0")&lt;Spielorte!$A$23,0,BE283/Spielorte!$A$23)</f>
        <v>0</v>
      </c>
      <c r="BY283" s="152">
        <f t="shared" si="344"/>
        <v>2.8299999999999998E-7</v>
      </c>
      <c r="BZ283" s="151">
        <f t="shared" si="332"/>
        <v>6</v>
      </c>
    </row>
    <row r="284" spans="1:78" ht="17.100000000000001" customHeight="1" x14ac:dyDescent="0.25">
      <c r="A284" s="414"/>
      <c r="B284" s="59" t="str">
        <f t="shared" si="333"/>
        <v/>
      </c>
      <c r="C284" s="60" t="str">
        <f t="shared" si="333"/>
        <v/>
      </c>
      <c r="D284" s="61" t="str">
        <f t="shared" si="333"/>
        <v/>
      </c>
      <c r="E284" s="398"/>
      <c r="F284" s="61" t="str">
        <f t="shared" si="314"/>
        <v/>
      </c>
      <c r="G284" s="398"/>
      <c r="H284" s="61" t="str">
        <f t="shared" si="315"/>
        <v/>
      </c>
      <c r="I284" s="398"/>
      <c r="J284" s="61" t="str">
        <f t="shared" si="316"/>
        <v/>
      </c>
      <c r="K284" s="398"/>
      <c r="L284" s="61" t="str">
        <f t="shared" si="317"/>
        <v/>
      </c>
      <c r="M284" s="398"/>
      <c r="N284" s="61" t="str">
        <f t="shared" si="334"/>
        <v/>
      </c>
      <c r="O284" s="398"/>
      <c r="P284" s="61" t="str">
        <f t="shared" si="318"/>
        <v/>
      </c>
      <c r="Q284" s="398"/>
      <c r="R284" s="61" t="str">
        <f t="shared" si="319"/>
        <v/>
      </c>
      <c r="S284" s="398"/>
      <c r="T284" s="61" t="str">
        <f t="shared" si="320"/>
        <v/>
      </c>
      <c r="U284" s="398"/>
      <c r="V284" s="61" t="str">
        <f t="shared" si="321"/>
        <v/>
      </c>
      <c r="W284" s="398"/>
      <c r="Z284" s="406"/>
      <c r="AA284" s="90" t="str">
        <f>IF(AB284=0,"",_xlfn.CONCAT(VLOOKUP(AB284,Starter!A:C,2,0)))</f>
        <v/>
      </c>
      <c r="AB284" s="80"/>
      <c r="AC284" s="130"/>
      <c r="AD284" s="94"/>
      <c r="AE284" s="130"/>
      <c r="AF284" s="94"/>
      <c r="AG284" s="130"/>
      <c r="AH284" s="94"/>
      <c r="AI284" s="130"/>
      <c r="AJ284" s="94"/>
      <c r="AK284" s="130"/>
      <c r="AL284" s="94"/>
      <c r="AM284" s="130"/>
      <c r="AN284" s="94"/>
      <c r="AO284" s="130"/>
      <c r="AP284" s="94"/>
      <c r="AQ284" s="130"/>
      <c r="AR284" s="94"/>
      <c r="AS284" s="130"/>
      <c r="AT284" s="94"/>
      <c r="AU284" s="95">
        <f t="shared" si="322"/>
        <v>0</v>
      </c>
      <c r="AV284" s="96"/>
      <c r="AW284" s="83"/>
      <c r="AX284" s="84"/>
      <c r="AZ284" s="47"/>
      <c r="BA284" s="149"/>
      <c r="BB284" s="150"/>
      <c r="BC284" s="151"/>
      <c r="BD284" s="154">
        <f t="shared" si="335"/>
        <v>0</v>
      </c>
      <c r="BE284" s="150">
        <f t="shared" si="336"/>
        <v>0</v>
      </c>
      <c r="BF284" s="152">
        <f t="shared" si="337"/>
        <v>0</v>
      </c>
      <c r="BG284" s="152">
        <f t="shared" si="338"/>
        <v>0</v>
      </c>
      <c r="BH284" s="152" t="str">
        <f t="shared" si="323"/>
        <v/>
      </c>
      <c r="BI284" s="152" t="str">
        <f t="shared" si="324"/>
        <v/>
      </c>
      <c r="BJ284" s="152" t="str">
        <f t="shared" si="325"/>
        <v/>
      </c>
      <c r="BK284" s="152" t="str">
        <f t="shared" si="326"/>
        <v/>
      </c>
      <c r="BL284" s="152" t="str">
        <f t="shared" si="327"/>
        <v/>
      </c>
      <c r="BM284" s="152" t="str">
        <f t="shared" si="328"/>
        <v/>
      </c>
      <c r="BN284" s="152" t="str">
        <f t="shared" si="329"/>
        <v/>
      </c>
      <c r="BO284" s="152" t="str">
        <f t="shared" si="330"/>
        <v/>
      </c>
      <c r="BP284" s="152" t="str">
        <f t="shared" si="331"/>
        <v/>
      </c>
      <c r="BQ284" s="153"/>
      <c r="BR284" s="151"/>
      <c r="BS284" s="152">
        <f t="shared" si="339"/>
        <v>0</v>
      </c>
      <c r="BT284" s="152">
        <f t="shared" si="340"/>
        <v>2.84E-7</v>
      </c>
      <c r="BU284" s="152" t="str">
        <f t="shared" si="341"/>
        <v>Donaubowler Regensburg 1</v>
      </c>
      <c r="BV284" s="151">
        <f t="shared" si="342"/>
        <v>5</v>
      </c>
      <c r="BW284" s="152">
        <f t="shared" si="343"/>
        <v>0</v>
      </c>
      <c r="BX284" s="152">
        <f>IF(COUNTIF(BH284:BP284,"&gt;0")&lt;Spielorte!$A$23,0,BE284/Spielorte!$A$23)</f>
        <v>0</v>
      </c>
      <c r="BY284" s="152">
        <f t="shared" si="344"/>
        <v>2.84E-7</v>
      </c>
      <c r="BZ284" s="151">
        <f t="shared" si="332"/>
        <v>5</v>
      </c>
    </row>
    <row r="285" spans="1:78" ht="17.100000000000001" customHeight="1" thickBot="1" x14ac:dyDescent="0.3">
      <c r="A285" s="415"/>
      <c r="B285" s="62" t="str">
        <f t="shared" si="333"/>
        <v/>
      </c>
      <c r="C285" s="63" t="str">
        <f t="shared" si="333"/>
        <v/>
      </c>
      <c r="D285" s="52" t="str">
        <f t="shared" si="333"/>
        <v/>
      </c>
      <c r="E285" s="399"/>
      <c r="F285" s="52" t="str">
        <f t="shared" si="314"/>
        <v/>
      </c>
      <c r="G285" s="399"/>
      <c r="H285" s="52" t="str">
        <f t="shared" si="315"/>
        <v/>
      </c>
      <c r="I285" s="399"/>
      <c r="J285" s="52" t="str">
        <f t="shared" si="316"/>
        <v/>
      </c>
      <c r="K285" s="399"/>
      <c r="L285" s="52" t="str">
        <f t="shared" si="317"/>
        <v/>
      </c>
      <c r="M285" s="399"/>
      <c r="N285" s="52" t="str">
        <f t="shared" si="334"/>
        <v/>
      </c>
      <c r="O285" s="399"/>
      <c r="P285" s="52" t="str">
        <f t="shared" si="318"/>
        <v/>
      </c>
      <c r="Q285" s="399"/>
      <c r="R285" s="52" t="str">
        <f t="shared" si="319"/>
        <v/>
      </c>
      <c r="S285" s="399"/>
      <c r="T285" s="52" t="str">
        <f t="shared" si="320"/>
        <v/>
      </c>
      <c r="U285" s="399"/>
      <c r="V285" s="52" t="str">
        <f t="shared" si="321"/>
        <v/>
      </c>
      <c r="W285" s="399"/>
      <c r="Z285" s="407"/>
      <c r="AA285" s="99" t="str">
        <f>IF(AB285=0,"",_xlfn.CONCAT(VLOOKUP(AB285,Starter!A:C,2,0)))</f>
        <v/>
      </c>
      <c r="AB285" s="82"/>
      <c r="AC285" s="133"/>
      <c r="AD285" s="100"/>
      <c r="AE285" s="133"/>
      <c r="AF285" s="100"/>
      <c r="AG285" s="133"/>
      <c r="AH285" s="100"/>
      <c r="AI285" s="133"/>
      <c r="AJ285" s="100"/>
      <c r="AK285" s="133"/>
      <c r="AL285" s="100"/>
      <c r="AM285" s="133"/>
      <c r="AN285" s="100"/>
      <c r="AO285" s="133"/>
      <c r="AP285" s="100"/>
      <c r="AQ285" s="133"/>
      <c r="AR285" s="100"/>
      <c r="AS285" s="133"/>
      <c r="AT285" s="100"/>
      <c r="AU285" s="97">
        <f t="shared" si="322"/>
        <v>0</v>
      </c>
      <c r="AV285" s="98"/>
      <c r="AW285" s="83"/>
      <c r="AX285" s="84"/>
      <c r="AZ285" s="47"/>
      <c r="BA285" s="149"/>
      <c r="BB285" s="150"/>
      <c r="BC285" s="151"/>
      <c r="BD285" s="154">
        <f t="shared" si="335"/>
        <v>0</v>
      </c>
      <c r="BE285" s="150">
        <f t="shared" si="336"/>
        <v>0</v>
      </c>
      <c r="BF285" s="152">
        <f t="shared" si="337"/>
        <v>0</v>
      </c>
      <c r="BG285" s="152">
        <f t="shared" si="338"/>
        <v>0</v>
      </c>
      <c r="BH285" s="152" t="str">
        <f t="shared" si="323"/>
        <v/>
      </c>
      <c r="BI285" s="152" t="str">
        <f t="shared" si="324"/>
        <v/>
      </c>
      <c r="BJ285" s="152" t="str">
        <f t="shared" si="325"/>
        <v/>
      </c>
      <c r="BK285" s="152" t="str">
        <f t="shared" si="326"/>
        <v/>
      </c>
      <c r="BL285" s="152" t="str">
        <f t="shared" si="327"/>
        <v/>
      </c>
      <c r="BM285" s="152" t="str">
        <f t="shared" si="328"/>
        <v/>
      </c>
      <c r="BN285" s="152" t="str">
        <f t="shared" si="329"/>
        <v/>
      </c>
      <c r="BO285" s="152" t="str">
        <f t="shared" si="330"/>
        <v/>
      </c>
      <c r="BP285" s="152" t="str">
        <f t="shared" si="331"/>
        <v/>
      </c>
      <c r="BQ285" s="153"/>
      <c r="BR285" s="151"/>
      <c r="BS285" s="152">
        <f t="shared" si="339"/>
        <v>0</v>
      </c>
      <c r="BT285" s="152">
        <f t="shared" si="340"/>
        <v>2.8500000000000002E-7</v>
      </c>
      <c r="BU285" s="152" t="str">
        <f t="shared" si="341"/>
        <v>Donaubowler Regensburg 1</v>
      </c>
      <c r="BV285" s="151">
        <f t="shared" si="342"/>
        <v>4</v>
      </c>
      <c r="BW285" s="152">
        <f t="shared" si="343"/>
        <v>0</v>
      </c>
      <c r="BX285" s="152">
        <f>IF(COUNTIF(BH285:BP285,"&gt;0")&lt;Spielorte!$A$23,0,BE285/Spielorte!$A$23)</f>
        <v>0</v>
      </c>
      <c r="BY285" s="152">
        <f t="shared" si="344"/>
        <v>2.8500000000000002E-7</v>
      </c>
      <c r="BZ285" s="151">
        <f t="shared" si="332"/>
        <v>4</v>
      </c>
    </row>
    <row r="286" spans="1:78" ht="17.100000000000001" customHeight="1" x14ac:dyDescent="0.25">
      <c r="A286" s="413" t="s">
        <v>11</v>
      </c>
      <c r="B286" s="56" t="str">
        <f>IF(AA286=0,"",AA286)</f>
        <v/>
      </c>
      <c r="C286" s="57" t="str">
        <f t="shared" si="333"/>
        <v/>
      </c>
      <c r="D286" s="58" t="str">
        <f t="shared" si="333"/>
        <v/>
      </c>
      <c r="E286" s="397">
        <f>IF(AD286="","",AD286)</f>
        <v>0</v>
      </c>
      <c r="F286" s="58" t="str">
        <f t="shared" si="314"/>
        <v/>
      </c>
      <c r="G286" s="397">
        <f>IF(AF286="","",AF286)</f>
        <v>0</v>
      </c>
      <c r="H286" s="58" t="str">
        <f t="shared" si="315"/>
        <v/>
      </c>
      <c r="I286" s="397">
        <f>IF(AH286="","",AH286)</f>
        <v>0</v>
      </c>
      <c r="J286" s="58" t="str">
        <f t="shared" si="316"/>
        <v/>
      </c>
      <c r="K286" s="397">
        <f>IF(AJ286="","",AJ286)</f>
        <v>0</v>
      </c>
      <c r="L286" s="58" t="str">
        <f t="shared" si="317"/>
        <v/>
      </c>
      <c r="M286" s="397">
        <f>IF(AL286="","",AL286)</f>
        <v>0</v>
      </c>
      <c r="N286" s="58" t="str">
        <f t="shared" si="334"/>
        <v/>
      </c>
      <c r="O286" s="397">
        <f>IF(AN286="","",AN286)</f>
        <v>0</v>
      </c>
      <c r="P286" s="58" t="str">
        <f t="shared" si="318"/>
        <v/>
      </c>
      <c r="Q286" s="397">
        <f>IF(AP286="","",AP286)</f>
        <v>0</v>
      </c>
      <c r="R286" s="58" t="str">
        <f t="shared" si="319"/>
        <v/>
      </c>
      <c r="S286" s="397">
        <f>IF(AR286="","",AR286)</f>
        <v>0</v>
      </c>
      <c r="T286" s="58" t="str">
        <f t="shared" si="320"/>
        <v/>
      </c>
      <c r="U286" s="397">
        <f>IF(AT286="","",AT286)</f>
        <v>0</v>
      </c>
      <c r="V286" s="58" t="str">
        <f t="shared" si="321"/>
        <v/>
      </c>
      <c r="W286" s="397">
        <f>IF(AV286="","",AV286)</f>
        <v>0</v>
      </c>
      <c r="Z286" s="405" t="s">
        <v>11</v>
      </c>
      <c r="AA286" s="90" t="str">
        <f>IF(AB286=0,"",_xlfn.CONCAT(VLOOKUP(AB286,Starter!A:C,2,0)))</f>
        <v/>
      </c>
      <c r="AB286" s="81"/>
      <c r="AC286" s="132"/>
      <c r="AD286" s="91">
        <f>IF(SUM(AC286:AC288)+AC298=0,0,IF(SUM(ABS(AC286),ABS(AC287),ABS(AC288))=AC298,0.5,IF(SUM(ABS(AC286),ABS(AC287),ABS(AC288))&gt;AC298,1,0)))</f>
        <v>0</v>
      </c>
      <c r="AE286" s="132"/>
      <c r="AF286" s="91">
        <f>IF(SUM(AE286:AE288)+AE298=0,0,IF(SUM(ABS(AE286),ABS(AE287),ABS(AE288))=AE298,0.5,IF(SUM(ABS(AE286),ABS(AE287),ABS(AE288))&gt;AE298,1,0)))</f>
        <v>0</v>
      </c>
      <c r="AG286" s="132"/>
      <c r="AH286" s="91">
        <f>IF(SUM(AG286:AG288)+AG298=0,0,IF(SUM(ABS(AG286),ABS(AG287),ABS(AG288))=AG298,0.5,IF(SUM(ABS(AG286),ABS(AG287),ABS(AG288))&gt;AG298,1,0)))</f>
        <v>0</v>
      </c>
      <c r="AI286" s="132"/>
      <c r="AJ286" s="91">
        <f>IF(SUM(AI286:AI288)+AI298=0,0,IF(SUM(ABS(AI286),ABS(AI287),ABS(AI288))=AI298,0.5,IF(SUM(ABS(AI286),ABS(AI287),ABS(AI288))&gt;AI298,1,0)))</f>
        <v>0</v>
      </c>
      <c r="AK286" s="132"/>
      <c r="AL286" s="91">
        <f>IF(SUM(AK286:AK288)+AK298=0,0,IF(SUM(ABS(AK286),ABS(AK287),ABS(AK288))=AK298,0.5,IF(SUM(ABS(AK286),ABS(AK287),ABS(AK288))&gt;AK298,1,0)))</f>
        <v>0</v>
      </c>
      <c r="AM286" s="132"/>
      <c r="AN286" s="91">
        <f>IF(SUM(AM286:AM288)+AM298=0,0,IF(SUM(ABS(AM286),ABS(AM287),ABS(AM288))=AM298,0.5,IF(SUM(ABS(AM286),ABS(AM287),ABS(AM288))&gt;AM298,1,0)))</f>
        <v>0</v>
      </c>
      <c r="AO286" s="132"/>
      <c r="AP286" s="91">
        <f>IF(SUM(AO286:AO288)+AO298=0,0,IF(SUM(ABS(AO286),ABS(AO287),ABS(AO288))=AO298,0.5,IF(SUM(ABS(AO286),ABS(AO287),ABS(AO288))&gt;AO298,1,0)))</f>
        <v>0</v>
      </c>
      <c r="AQ286" s="132"/>
      <c r="AR286" s="91">
        <f>IF(SUM(AQ286:AQ288)+AQ298=0,0,IF(SUM(ABS(AQ286),ABS(AQ287),ABS(AQ288))=AQ298,0.5,IF(SUM(ABS(AQ286),ABS(AQ287),ABS(AQ288))&gt;AQ298,1,0)))</f>
        <v>0</v>
      </c>
      <c r="AS286" s="132"/>
      <c r="AT286" s="91">
        <f>IF(SUM(AS286:AS288)+AS298=0,0,IF(SUM(ABS(AS286),ABS(AS287),ABS(AS288))=AS298,0.5,IF(SUM(ABS(AS286),ABS(AS287),ABS(AS288))&gt;AS298,1,0)))</f>
        <v>0</v>
      </c>
      <c r="AU286" s="92">
        <f t="shared" si="322"/>
        <v>0</v>
      </c>
      <c r="AV286" s="93">
        <f>SUM(AD286+AF286+AH286+AJ286+AL286+AN286+AP286+AR286+AT286)</f>
        <v>0</v>
      </c>
      <c r="AW286" s="83"/>
      <c r="AX286" s="84"/>
      <c r="AZ286" s="47"/>
      <c r="BA286" s="149"/>
      <c r="BB286" s="150"/>
      <c r="BC286" s="151"/>
      <c r="BD286" s="154">
        <f t="shared" si="335"/>
        <v>0</v>
      </c>
      <c r="BE286" s="150">
        <f t="shared" si="336"/>
        <v>0</v>
      </c>
      <c r="BF286" s="152">
        <f t="shared" si="337"/>
        <v>0</v>
      </c>
      <c r="BG286" s="152">
        <f t="shared" si="338"/>
        <v>0</v>
      </c>
      <c r="BH286" s="152" t="str">
        <f t="shared" si="323"/>
        <v/>
      </c>
      <c r="BI286" s="152" t="str">
        <f t="shared" si="324"/>
        <v/>
      </c>
      <c r="BJ286" s="152" t="str">
        <f t="shared" si="325"/>
        <v/>
      </c>
      <c r="BK286" s="152" t="str">
        <f t="shared" si="326"/>
        <v/>
      </c>
      <c r="BL286" s="152" t="str">
        <f t="shared" si="327"/>
        <v/>
      </c>
      <c r="BM286" s="152" t="str">
        <f t="shared" si="328"/>
        <v/>
      </c>
      <c r="BN286" s="152" t="str">
        <f t="shared" si="329"/>
        <v/>
      </c>
      <c r="BO286" s="152" t="str">
        <f t="shared" si="330"/>
        <v/>
      </c>
      <c r="BP286" s="152" t="str">
        <f t="shared" si="331"/>
        <v/>
      </c>
      <c r="BQ286" s="153"/>
      <c r="BR286" s="151"/>
      <c r="BS286" s="152">
        <f t="shared" si="339"/>
        <v>0</v>
      </c>
      <c r="BT286" s="152">
        <f t="shared" si="340"/>
        <v>2.8599999999999999E-7</v>
      </c>
      <c r="BU286" s="152" t="str">
        <f t="shared" si="341"/>
        <v>Donaubowler Regensburg 1</v>
      </c>
      <c r="BV286" s="151">
        <f t="shared" si="342"/>
        <v>3</v>
      </c>
      <c r="BW286" s="152">
        <f t="shared" si="343"/>
        <v>0</v>
      </c>
      <c r="BX286" s="152">
        <f>IF(COUNTIF(BH286:BP286,"&gt;0")&lt;Spielorte!$A$23,0,BE286/Spielorte!$A$23)</f>
        <v>0</v>
      </c>
      <c r="BY286" s="152">
        <f t="shared" si="344"/>
        <v>2.8599999999999999E-7</v>
      </c>
      <c r="BZ286" s="151">
        <f t="shared" si="332"/>
        <v>3</v>
      </c>
    </row>
    <row r="287" spans="1:78" ht="17.100000000000001" customHeight="1" x14ac:dyDescent="0.25">
      <c r="A287" s="414"/>
      <c r="B287" s="59" t="str">
        <f>IF(AA287=0,"",AA287)</f>
        <v/>
      </c>
      <c r="C287" s="60" t="str">
        <f t="shared" si="333"/>
        <v/>
      </c>
      <c r="D287" s="61" t="str">
        <f t="shared" si="333"/>
        <v/>
      </c>
      <c r="E287" s="398"/>
      <c r="F287" s="61" t="str">
        <f t="shared" si="314"/>
        <v/>
      </c>
      <c r="G287" s="398"/>
      <c r="H287" s="61" t="str">
        <f t="shared" si="315"/>
        <v/>
      </c>
      <c r="I287" s="398"/>
      <c r="J287" s="61" t="str">
        <f t="shared" si="316"/>
        <v/>
      </c>
      <c r="K287" s="398"/>
      <c r="L287" s="61" t="str">
        <f t="shared" si="317"/>
        <v/>
      </c>
      <c r="M287" s="398"/>
      <c r="N287" s="61" t="str">
        <f t="shared" si="334"/>
        <v/>
      </c>
      <c r="O287" s="398"/>
      <c r="P287" s="61" t="str">
        <f t="shared" si="318"/>
        <v/>
      </c>
      <c r="Q287" s="398"/>
      <c r="R287" s="61" t="str">
        <f t="shared" si="319"/>
        <v/>
      </c>
      <c r="S287" s="398"/>
      <c r="T287" s="61" t="str">
        <f t="shared" si="320"/>
        <v/>
      </c>
      <c r="U287" s="398"/>
      <c r="V287" s="61" t="str">
        <f t="shared" si="321"/>
        <v/>
      </c>
      <c r="W287" s="398"/>
      <c r="Z287" s="406"/>
      <c r="AA287" s="90" t="str">
        <f>IF(AB287=0,"",_xlfn.CONCAT(VLOOKUP(AB287,Starter!A:C,2,0)))</f>
        <v/>
      </c>
      <c r="AB287" s="80"/>
      <c r="AC287" s="130"/>
      <c r="AD287" s="94"/>
      <c r="AE287" s="130"/>
      <c r="AF287" s="94"/>
      <c r="AG287" s="130"/>
      <c r="AH287" s="94"/>
      <c r="AI287" s="130"/>
      <c r="AJ287" s="94"/>
      <c r="AK287" s="130"/>
      <c r="AL287" s="94"/>
      <c r="AM287" s="130"/>
      <c r="AN287" s="94"/>
      <c r="AO287" s="130"/>
      <c r="AP287" s="94"/>
      <c r="AQ287" s="130"/>
      <c r="AR287" s="94"/>
      <c r="AS287" s="130"/>
      <c r="AT287" s="94"/>
      <c r="AU287" s="95">
        <f t="shared" si="322"/>
        <v>0</v>
      </c>
      <c r="AV287" s="96"/>
      <c r="AW287" s="83"/>
      <c r="AX287" s="84"/>
      <c r="AZ287" s="47"/>
      <c r="BA287" s="149"/>
      <c r="BB287" s="150"/>
      <c r="BC287" s="151"/>
      <c r="BD287" s="154">
        <f t="shared" si="335"/>
        <v>0</v>
      </c>
      <c r="BE287" s="150">
        <f t="shared" si="336"/>
        <v>0</v>
      </c>
      <c r="BF287" s="152">
        <f t="shared" si="337"/>
        <v>0</v>
      </c>
      <c r="BG287" s="152">
        <f t="shared" si="338"/>
        <v>0</v>
      </c>
      <c r="BH287" s="152" t="str">
        <f t="shared" si="323"/>
        <v/>
      </c>
      <c r="BI287" s="152" t="str">
        <f t="shared" si="324"/>
        <v/>
      </c>
      <c r="BJ287" s="152" t="str">
        <f t="shared" si="325"/>
        <v/>
      </c>
      <c r="BK287" s="152" t="str">
        <f t="shared" si="326"/>
        <v/>
      </c>
      <c r="BL287" s="152" t="str">
        <f t="shared" si="327"/>
        <v/>
      </c>
      <c r="BM287" s="152" t="str">
        <f t="shared" si="328"/>
        <v/>
      </c>
      <c r="BN287" s="152" t="str">
        <f t="shared" si="329"/>
        <v/>
      </c>
      <c r="BO287" s="152" t="str">
        <f t="shared" si="330"/>
        <v/>
      </c>
      <c r="BP287" s="152" t="str">
        <f t="shared" si="331"/>
        <v/>
      </c>
      <c r="BQ287" s="153"/>
      <c r="BR287" s="151"/>
      <c r="BS287" s="152">
        <f t="shared" si="339"/>
        <v>0</v>
      </c>
      <c r="BT287" s="152">
        <f t="shared" si="340"/>
        <v>2.8700000000000002E-7</v>
      </c>
      <c r="BU287" s="152" t="str">
        <f t="shared" si="341"/>
        <v>Donaubowler Regensburg 1</v>
      </c>
      <c r="BV287" s="151">
        <f t="shared" si="342"/>
        <v>2</v>
      </c>
      <c r="BW287" s="152">
        <f t="shared" si="343"/>
        <v>0</v>
      </c>
      <c r="BX287" s="152">
        <f>IF(COUNTIF(BH287:BP287,"&gt;0")&lt;Spielorte!$A$23,0,BE287/Spielorte!$A$23)</f>
        <v>0</v>
      </c>
      <c r="BY287" s="152">
        <f t="shared" si="344"/>
        <v>2.8700000000000002E-7</v>
      </c>
      <c r="BZ287" s="151">
        <f t="shared" si="332"/>
        <v>2</v>
      </c>
    </row>
    <row r="288" spans="1:78" ht="17.100000000000001" customHeight="1" thickBot="1" x14ac:dyDescent="0.3">
      <c r="A288" s="415"/>
      <c r="B288" s="62" t="str">
        <f>IF(AA288=0,"",AA288)</f>
        <v/>
      </c>
      <c r="C288" s="63" t="str">
        <f t="shared" si="333"/>
        <v/>
      </c>
      <c r="D288" s="52" t="str">
        <f t="shared" si="333"/>
        <v/>
      </c>
      <c r="E288" s="399"/>
      <c r="F288" s="52" t="str">
        <f t="shared" si="314"/>
        <v/>
      </c>
      <c r="G288" s="399"/>
      <c r="H288" s="52" t="str">
        <f t="shared" si="315"/>
        <v/>
      </c>
      <c r="I288" s="399"/>
      <c r="J288" s="52" t="str">
        <f t="shared" si="316"/>
        <v/>
      </c>
      <c r="K288" s="399"/>
      <c r="L288" s="52" t="str">
        <f t="shared" si="317"/>
        <v/>
      </c>
      <c r="M288" s="399"/>
      <c r="N288" s="52" t="str">
        <f t="shared" si="334"/>
        <v/>
      </c>
      <c r="O288" s="399"/>
      <c r="P288" s="52" t="str">
        <f t="shared" si="318"/>
        <v/>
      </c>
      <c r="Q288" s="399"/>
      <c r="R288" s="52" t="str">
        <f t="shared" si="319"/>
        <v/>
      </c>
      <c r="S288" s="399"/>
      <c r="T288" s="52" t="str">
        <f t="shared" si="320"/>
        <v/>
      </c>
      <c r="U288" s="399"/>
      <c r="V288" s="52" t="str">
        <f t="shared" si="321"/>
        <v/>
      </c>
      <c r="W288" s="399"/>
      <c r="Z288" s="407"/>
      <c r="AA288" s="90" t="str">
        <f>IF(AB288=0,"",_xlfn.CONCAT(VLOOKUP(AB288,Starter!A:C,2,0)))</f>
        <v/>
      </c>
      <c r="AB288" s="82"/>
      <c r="AC288" s="133"/>
      <c r="AD288" s="100"/>
      <c r="AE288" s="133"/>
      <c r="AF288" s="100"/>
      <c r="AG288" s="133"/>
      <c r="AH288" s="100"/>
      <c r="AI288" s="133"/>
      <c r="AJ288" s="100"/>
      <c r="AK288" s="133"/>
      <c r="AL288" s="100"/>
      <c r="AM288" s="133"/>
      <c r="AN288" s="100"/>
      <c r="AO288" s="133"/>
      <c r="AP288" s="100"/>
      <c r="AQ288" s="133"/>
      <c r="AR288" s="100"/>
      <c r="AS288" s="133"/>
      <c r="AT288" s="100"/>
      <c r="AU288" s="97">
        <f t="shared" si="322"/>
        <v>0</v>
      </c>
      <c r="AV288" s="98"/>
      <c r="AW288" s="83"/>
      <c r="AX288" s="84"/>
      <c r="AZ288" s="47"/>
      <c r="BA288" s="149"/>
      <c r="BB288" s="150"/>
      <c r="BC288" s="151"/>
      <c r="BD288" s="154">
        <f t="shared" si="335"/>
        <v>0</v>
      </c>
      <c r="BE288" s="150">
        <f t="shared" si="336"/>
        <v>0</v>
      </c>
      <c r="BF288" s="152">
        <f t="shared" si="337"/>
        <v>0</v>
      </c>
      <c r="BG288" s="152">
        <f t="shared" si="338"/>
        <v>0</v>
      </c>
      <c r="BH288" s="152" t="str">
        <f t="shared" si="323"/>
        <v/>
      </c>
      <c r="BI288" s="152" t="str">
        <f t="shared" si="324"/>
        <v/>
      </c>
      <c r="BJ288" s="152" t="str">
        <f t="shared" si="325"/>
        <v/>
      </c>
      <c r="BK288" s="152" t="str">
        <f t="shared" si="326"/>
        <v/>
      </c>
      <c r="BL288" s="152" t="str">
        <f t="shared" si="327"/>
        <v/>
      </c>
      <c r="BM288" s="152" t="str">
        <f t="shared" si="328"/>
        <v/>
      </c>
      <c r="BN288" s="152" t="str">
        <f t="shared" si="329"/>
        <v/>
      </c>
      <c r="BO288" s="152" t="str">
        <f t="shared" si="330"/>
        <v/>
      </c>
      <c r="BP288" s="152" t="str">
        <f t="shared" si="331"/>
        <v/>
      </c>
      <c r="BQ288" s="153"/>
      <c r="BR288" s="151"/>
      <c r="BS288" s="152">
        <f t="shared" si="339"/>
        <v>0</v>
      </c>
      <c r="BT288" s="152">
        <f t="shared" si="340"/>
        <v>2.8799999999999998E-7</v>
      </c>
      <c r="BU288" s="152" t="str">
        <f t="shared" si="341"/>
        <v>Donaubowler Regensburg 1</v>
      </c>
      <c r="BV288" s="151">
        <f t="shared" si="342"/>
        <v>1</v>
      </c>
      <c r="BW288" s="152">
        <f t="shared" si="343"/>
        <v>0</v>
      </c>
      <c r="BX288" s="152">
        <f>IF(COUNTIF(BH288:BP288,"&gt;0")&lt;Spielorte!$A$23,0,BE288/Spielorte!$A$23)</f>
        <v>0</v>
      </c>
      <c r="BY288" s="152">
        <f t="shared" si="344"/>
        <v>2.8799999999999998E-7</v>
      </c>
      <c r="BZ288" s="151">
        <f t="shared" si="332"/>
        <v>1</v>
      </c>
    </row>
    <row r="289" spans="2:78" ht="27.75" customHeight="1" thickBot="1" x14ac:dyDescent="0.3">
      <c r="B289" s="64" t="str">
        <f>IF(AA289=0,"",AA289)</f>
        <v>Gesamt</v>
      </c>
      <c r="C289" s="65" t="str">
        <f t="shared" si="333"/>
        <v/>
      </c>
      <c r="D289" s="66" t="str">
        <f t="shared" si="333"/>
        <v/>
      </c>
      <c r="E289" s="67">
        <f>IF(AD289="","",AD289)</f>
        <v>0</v>
      </c>
      <c r="F289" s="66" t="str">
        <f t="shared" si="314"/>
        <v/>
      </c>
      <c r="G289" s="67">
        <f>IF(AF289="","",AF289)</f>
        <v>0</v>
      </c>
      <c r="H289" s="66" t="str">
        <f t="shared" si="315"/>
        <v/>
      </c>
      <c r="I289" s="67">
        <f>IF(AH289="","",AH289)</f>
        <v>0</v>
      </c>
      <c r="J289" s="66" t="str">
        <f t="shared" si="316"/>
        <v/>
      </c>
      <c r="K289" s="67">
        <f>IF(AJ289="","",AJ289)</f>
        <v>0</v>
      </c>
      <c r="L289" s="66" t="str">
        <f t="shared" si="317"/>
        <v/>
      </c>
      <c r="M289" s="67">
        <f>IF(AL289="","",AL289)</f>
        <v>0</v>
      </c>
      <c r="N289" s="66" t="str">
        <f t="shared" si="334"/>
        <v/>
      </c>
      <c r="O289" s="67">
        <f>IF(AN289="","",AN289)</f>
        <v>0</v>
      </c>
      <c r="P289" s="66" t="str">
        <f t="shared" si="318"/>
        <v/>
      </c>
      <c r="Q289" s="67">
        <f>IF(AP289="","",AP289)</f>
        <v>0</v>
      </c>
      <c r="R289" s="66" t="str">
        <f t="shared" si="319"/>
        <v/>
      </c>
      <c r="S289" s="67">
        <f>IF(AR289="","",AR289)</f>
        <v>0</v>
      </c>
      <c r="T289" s="66" t="str">
        <f t="shared" si="320"/>
        <v/>
      </c>
      <c r="U289" s="67">
        <f>IF(AT289="","",AT289)</f>
        <v>0</v>
      </c>
      <c r="V289" s="66" t="str">
        <f t="shared" si="321"/>
        <v/>
      </c>
      <c r="W289" s="67">
        <f>IF(AV289="","",AV289)</f>
        <v>0</v>
      </c>
      <c r="AA289" s="64" t="s">
        <v>960</v>
      </c>
      <c r="AB289" s="101"/>
      <c r="AC289" s="148">
        <f>ABS(SUM(AC277:AC279))+ABS(SUM(AC280:AC282))+ABS(SUM(AC283:AC285))+ABS(SUM(AC286:AC288))</f>
        <v>0</v>
      </c>
      <c r="AD289" s="102">
        <f>IF(AC289+AC299=0,0,IF(AC289=AC299,1.5,IF(AC289&gt;AC299,3,0)))</f>
        <v>0</v>
      </c>
      <c r="AE289" s="148">
        <f>ABS(SUM(AE277:AE279))+ABS(SUM(AE280:AE282))+ABS(SUM(AE283:AE285))+ABS(SUM(AE286:AE288))</f>
        <v>0</v>
      </c>
      <c r="AF289" s="102">
        <f>IF(AE289+AE299=0,0,IF(AE289=AE299,1.5,IF(AE289&gt;AE299,3,0)))</f>
        <v>0</v>
      </c>
      <c r="AG289" s="148">
        <f>ABS(SUM(AG277:AG279))+ABS(SUM(AG280:AG282))+ABS(SUM(AG283:AG285))+ABS(SUM(AG286:AG288))</f>
        <v>0</v>
      </c>
      <c r="AH289" s="102">
        <f>IF(AG289+AG299=0,0,IF(AG289=AG299,1.5,IF(AG289&gt;AG299,3,0)))</f>
        <v>0</v>
      </c>
      <c r="AI289" s="148">
        <f>ABS(SUM(AI277:AI279))+ABS(SUM(AI280:AI282))+ABS(SUM(AI283:AI285))+ABS(SUM(AI286:AI288))</f>
        <v>0</v>
      </c>
      <c r="AJ289" s="102">
        <f>IF(AI289+AI299=0,0,IF(AI289=AI299,1.5,IF(AI289&gt;AI299,3,0)))</f>
        <v>0</v>
      </c>
      <c r="AK289" s="148">
        <f>ABS(SUM(AK277:AK279))+ABS(SUM(AK280:AK282))+ABS(SUM(AK283:AK285))+ABS(SUM(AK286:AK288))</f>
        <v>0</v>
      </c>
      <c r="AL289" s="102">
        <f>IF(AK289+AK299=0,0,IF(AK289=AK299,1.5,IF(AK289&gt;AK299,3,0)))</f>
        <v>0</v>
      </c>
      <c r="AM289" s="148">
        <f>ABS(SUM(AM277:AM279))+ABS(SUM(AM280:AM282))+ABS(SUM(AM283:AM285))+ABS(SUM(AM286:AM288))</f>
        <v>0</v>
      </c>
      <c r="AN289" s="102">
        <f>IF(AM289+AM299=0,0,IF(AM289=AM299,1.5,IF(AM289&gt;AM299,3,0)))</f>
        <v>0</v>
      </c>
      <c r="AO289" s="148">
        <f>ABS(SUM(AO277:AO279))+ABS(SUM(AO280:AO282))+ABS(SUM(AO283:AO285))+ABS(SUM(AO286:AO288))</f>
        <v>0</v>
      </c>
      <c r="AP289" s="102">
        <f>IF(AO289+AO299=0,0,IF(AO289=AO299,1.5,IF(AO289&gt;AO299,3,0)))</f>
        <v>0</v>
      </c>
      <c r="AQ289" s="148">
        <f>ABS(SUM(AQ277:AQ279))+ABS(SUM(AQ280:AQ282))+ABS(SUM(AQ283:AQ285))+ABS(SUM(AQ286:AQ288))</f>
        <v>0</v>
      </c>
      <c r="AR289" s="102">
        <f>IF(AQ289+AQ299=0,0,IF(AQ289=AQ299,1.5,IF(AQ289&gt;AQ299,3,0)))</f>
        <v>0</v>
      </c>
      <c r="AS289" s="148">
        <f>ABS(SUM(AS277:AS279))+ABS(SUM(AS280:AS282))+ABS(SUM(AS283:AS285))+ABS(SUM(AS286:AS288))</f>
        <v>0</v>
      </c>
      <c r="AT289" s="102">
        <f>IF(AS289+AS299=0,0,IF(AS289=AS299,1.5,IF(AS289&gt;AS299,3,0)))</f>
        <v>0</v>
      </c>
      <c r="AU289" s="103">
        <f>SUM(AC289+AE289+AG289+AI289+AK289+AM289+AO289+AQ289+AS289)</f>
        <v>0</v>
      </c>
      <c r="AV289" s="104">
        <f>SUM(AD289+AF289+AH289+AJ289+AL289+AN289+AP289+AR289+AT289)</f>
        <v>0</v>
      </c>
      <c r="AW289" s="83"/>
      <c r="AX289" s="84"/>
      <c r="BA289" s="149"/>
      <c r="BB289" s="150"/>
      <c r="BC289" s="151"/>
      <c r="BQ289" s="153"/>
      <c r="BR289" s="151"/>
      <c r="BV289" s="151"/>
      <c r="BZ289" s="151"/>
    </row>
    <row r="290" spans="2:78" ht="24" customHeight="1" thickBot="1" x14ac:dyDescent="0.3">
      <c r="B290" s="68" t="str">
        <f>IF(AA290=0,"",AA290)</f>
        <v>Gesamt - Punkte</v>
      </c>
      <c r="C290" s="69" t="str">
        <f t="shared" si="333"/>
        <v/>
      </c>
      <c r="D290" s="69" t="str">
        <f t="shared" si="333"/>
        <v/>
      </c>
      <c r="E290" s="70">
        <f>IF(AD290="","",AD290)</f>
        <v>0</v>
      </c>
      <c r="F290" s="69" t="str">
        <f t="shared" si="314"/>
        <v/>
      </c>
      <c r="G290" s="70">
        <f>IF(AF290="","",AF290)</f>
        <v>0</v>
      </c>
      <c r="H290" s="69" t="str">
        <f t="shared" si="315"/>
        <v/>
      </c>
      <c r="I290" s="70">
        <f>IF(AH290="","",AH290)</f>
        <v>0</v>
      </c>
      <c r="J290" s="69" t="str">
        <f t="shared" si="316"/>
        <v/>
      </c>
      <c r="K290" s="70">
        <f>IF(AJ290="","",AJ290)</f>
        <v>0</v>
      </c>
      <c r="L290" s="69" t="str">
        <f t="shared" si="317"/>
        <v/>
      </c>
      <c r="M290" s="70">
        <f>IF(AL290="","",AL290)</f>
        <v>0</v>
      </c>
      <c r="N290" s="69" t="str">
        <f t="shared" si="334"/>
        <v/>
      </c>
      <c r="O290" s="70">
        <f>IF(AN290="","",AN290)</f>
        <v>0</v>
      </c>
      <c r="P290" s="69" t="str">
        <f t="shared" si="318"/>
        <v/>
      </c>
      <c r="Q290" s="70">
        <f>IF(AP290="","",AP290)</f>
        <v>0</v>
      </c>
      <c r="R290" s="69" t="str">
        <f t="shared" si="319"/>
        <v/>
      </c>
      <c r="S290" s="70">
        <f>IF(AR290="","",AR290)</f>
        <v>0</v>
      </c>
      <c r="T290" s="69" t="str">
        <f t="shared" si="320"/>
        <v/>
      </c>
      <c r="U290" s="70">
        <f>IF(AT290="","",AT290)</f>
        <v>0</v>
      </c>
      <c r="V290" s="69" t="str">
        <f t="shared" si="321"/>
        <v/>
      </c>
      <c r="W290" s="70">
        <f>IF(AV290="","",AV290)</f>
        <v>0</v>
      </c>
      <c r="AA290" s="68" t="s">
        <v>975</v>
      </c>
      <c r="AB290" s="69"/>
      <c r="AC290" s="69"/>
      <c r="AD290" s="105">
        <f>SUM(AD277:AD289)</f>
        <v>0</v>
      </c>
      <c r="AE290" s="69"/>
      <c r="AF290" s="105">
        <f>SUM(AF277:AF289)</f>
        <v>0</v>
      </c>
      <c r="AG290" s="69"/>
      <c r="AH290" s="105">
        <f>SUM(AH277:AH289)</f>
        <v>0</v>
      </c>
      <c r="AI290" s="69"/>
      <c r="AJ290" s="105">
        <f>SUM(AJ277:AJ289)</f>
        <v>0</v>
      </c>
      <c r="AK290" s="69"/>
      <c r="AL290" s="105">
        <f>SUM(AL277:AL289)</f>
        <v>0</v>
      </c>
      <c r="AM290" s="69"/>
      <c r="AN290" s="105">
        <f>SUM(AN277:AN289)</f>
        <v>0</v>
      </c>
      <c r="AO290" s="69"/>
      <c r="AP290" s="105">
        <f>SUM(AP277:AP289)</f>
        <v>0</v>
      </c>
      <c r="AQ290" s="69"/>
      <c r="AR290" s="105">
        <f>SUM(AR277:AR289)</f>
        <v>0</v>
      </c>
      <c r="AS290" s="69"/>
      <c r="AT290" s="105">
        <f>SUM(AT277:AT289)</f>
        <v>0</v>
      </c>
      <c r="AU290" s="69"/>
      <c r="AV290" s="106">
        <f>SUM(AV277:AV289)</f>
        <v>0</v>
      </c>
      <c r="AW290" s="83"/>
      <c r="AX290" s="84"/>
      <c r="BA290" s="149">
        <f>+AV290</f>
        <v>0</v>
      </c>
      <c r="BB290" s="150">
        <f>+AU289</f>
        <v>0</v>
      </c>
      <c r="BC290" s="151">
        <f>+AA272</f>
        <v>10</v>
      </c>
      <c r="BF290" s="152">
        <f>SUM(BF271:BF289)</f>
        <v>0</v>
      </c>
      <c r="BQ290" s="149">
        <f>+BB290/1000000+BA290</f>
        <v>0</v>
      </c>
      <c r="BR290" s="151">
        <f>RANK(BQ290,BQ:BQ)</f>
        <v>1</v>
      </c>
      <c r="BV290" s="151"/>
      <c r="BZ290" s="151"/>
    </row>
    <row r="291" spans="2:78" ht="11.25" customHeight="1" x14ac:dyDescent="0.25">
      <c r="B291" s="69"/>
      <c r="C291" s="69"/>
      <c r="D291" s="69"/>
      <c r="E291" s="1"/>
      <c r="F291" s="69"/>
      <c r="G291" s="1"/>
      <c r="H291" s="69"/>
      <c r="I291" s="1"/>
      <c r="J291" s="69"/>
      <c r="K291" s="1"/>
      <c r="L291" s="69"/>
      <c r="M291" s="1"/>
      <c r="N291" s="69"/>
      <c r="O291" s="1"/>
      <c r="P291" s="69"/>
      <c r="Q291" s="1"/>
      <c r="R291" s="69"/>
      <c r="S291" s="1"/>
      <c r="T291" s="69"/>
      <c r="U291" s="1"/>
      <c r="V291" s="69"/>
      <c r="W291" s="1"/>
      <c r="AA291" s="69"/>
      <c r="AB291" s="69"/>
      <c r="AC291" s="69"/>
      <c r="AD291" s="1"/>
      <c r="AE291" s="69"/>
      <c r="AF291" s="1"/>
      <c r="AG291" s="69"/>
      <c r="AH291" s="1"/>
      <c r="AI291" s="69"/>
      <c r="AJ291" s="1"/>
      <c r="AK291" s="69"/>
      <c r="AL291" s="1"/>
      <c r="AM291" s="69"/>
      <c r="AN291" s="1"/>
      <c r="AO291" s="69"/>
      <c r="AP291" s="1"/>
      <c r="AQ291" s="69"/>
      <c r="AR291" s="1"/>
      <c r="AS291" s="69"/>
      <c r="AT291" s="1"/>
      <c r="AU291" s="69"/>
      <c r="AV291" s="1"/>
      <c r="AW291" s="83"/>
      <c r="AX291" s="84"/>
      <c r="BA291" s="149"/>
      <c r="BB291" s="150"/>
      <c r="BC291" s="151"/>
      <c r="BQ291" s="153"/>
      <c r="BR291" s="151"/>
      <c r="BV291" s="151"/>
      <c r="BZ291" s="151"/>
    </row>
    <row r="292" spans="2:78" ht="12.75" customHeight="1" x14ac:dyDescent="0.25">
      <c r="B292" s="71" t="str">
        <f t="shared" ref="B292:Q292" si="345">IF(AA292=0,"",AA292)</f>
        <v>Gegner-Nr.:</v>
      </c>
      <c r="C292" s="72" t="str">
        <f t="shared" si="345"/>
        <v>&gt;&gt;&gt;&gt;</v>
      </c>
      <c r="D292" s="396">
        <f t="shared" si="345"/>
        <v>8</v>
      </c>
      <c r="E292" s="396" t="str">
        <f t="shared" si="345"/>
        <v/>
      </c>
      <c r="F292" s="396">
        <f t="shared" si="345"/>
        <v>6</v>
      </c>
      <c r="G292" s="396" t="str">
        <f t="shared" si="345"/>
        <v/>
      </c>
      <c r="H292" s="396">
        <f t="shared" si="345"/>
        <v>3</v>
      </c>
      <c r="I292" s="396" t="str">
        <f t="shared" si="345"/>
        <v/>
      </c>
      <c r="J292" s="396">
        <f t="shared" si="345"/>
        <v>4</v>
      </c>
      <c r="K292" s="396" t="str">
        <f t="shared" si="345"/>
        <v/>
      </c>
      <c r="L292" s="396">
        <f t="shared" si="345"/>
        <v>7</v>
      </c>
      <c r="M292" s="396" t="str">
        <f t="shared" si="345"/>
        <v/>
      </c>
      <c r="N292" s="396">
        <f t="shared" si="345"/>
        <v>2</v>
      </c>
      <c r="O292" s="396" t="str">
        <f t="shared" si="345"/>
        <v/>
      </c>
      <c r="P292" s="396">
        <f t="shared" si="345"/>
        <v>1</v>
      </c>
      <c r="Q292" s="396" t="str">
        <f t="shared" si="345"/>
        <v/>
      </c>
      <c r="R292" s="396">
        <f t="shared" ref="L292:U294" si="346">IF(AQ292=0,"",AQ292)</f>
        <v>5</v>
      </c>
      <c r="S292" s="396" t="str">
        <f t="shared" si="346"/>
        <v/>
      </c>
      <c r="T292" s="396">
        <f t="shared" si="346"/>
        <v>9</v>
      </c>
      <c r="U292" s="396" t="str">
        <f t="shared" si="346"/>
        <v/>
      </c>
      <c r="V292" s="412"/>
      <c r="W292" s="412"/>
      <c r="AA292" s="71" t="s">
        <v>958</v>
      </c>
      <c r="AB292" s="72" t="s">
        <v>959</v>
      </c>
      <c r="AC292" s="418">
        <f>VLOOKUP($AA272,Schlüssel!$A$5:$DG$14,103)</f>
        <v>8</v>
      </c>
      <c r="AD292" s="419"/>
      <c r="AE292" s="418">
        <f>VLOOKUP($AA272,Schlüssel!$A$5:$EK$14,104)</f>
        <v>6</v>
      </c>
      <c r="AF292" s="419"/>
      <c r="AG292" s="418">
        <f>VLOOKUP($AA272,Schlüssel!$A$5:$EK$14,105)</f>
        <v>3</v>
      </c>
      <c r="AH292" s="419"/>
      <c r="AI292" s="418">
        <f>VLOOKUP($AA272,Schlüssel!$A$5:$EK$14,106)</f>
        <v>4</v>
      </c>
      <c r="AJ292" s="419"/>
      <c r="AK292" s="418">
        <f>VLOOKUP($AA272,Schlüssel!$A$5:$EK$14,107)</f>
        <v>7</v>
      </c>
      <c r="AL292" s="419"/>
      <c r="AM292" s="418">
        <f>VLOOKUP($AA272,Schlüssel!$A$5:$EK$14,108)</f>
        <v>2</v>
      </c>
      <c r="AN292" s="419"/>
      <c r="AO292" s="418">
        <f>VLOOKUP($AA272,Schlüssel!$A$5:$EK$14,109)</f>
        <v>1</v>
      </c>
      <c r="AP292" s="419"/>
      <c r="AQ292" s="418">
        <f>VLOOKUP($AA272,Schlüssel!$A$5:$EK$14,110)</f>
        <v>5</v>
      </c>
      <c r="AR292" s="419"/>
      <c r="AS292" s="418">
        <f>VLOOKUP($AA272,Schlüssel!$A$5:$EK$14,111)</f>
        <v>9</v>
      </c>
      <c r="AT292" s="419"/>
      <c r="AU292" s="107"/>
      <c r="AV292" s="107"/>
      <c r="AW292" s="83"/>
      <c r="AX292" s="84"/>
      <c r="BA292" s="149"/>
      <c r="BB292" s="150"/>
      <c r="BC292" s="151"/>
      <c r="BQ292" s="153"/>
      <c r="BR292" s="151"/>
      <c r="BV292" s="151"/>
      <c r="BZ292" s="151"/>
    </row>
    <row r="293" spans="2:78" ht="28.5" customHeight="1" x14ac:dyDescent="0.25">
      <c r="B293" s="73" t="str">
        <f t="shared" ref="B293:K294" si="347">IF(AA293=0,"",AA293)</f>
        <v/>
      </c>
      <c r="C293" s="69" t="str">
        <f t="shared" si="347"/>
        <v/>
      </c>
      <c r="D293" s="409" t="str">
        <f t="shared" si="347"/>
        <v>Schanzer Ingolstadt 1</v>
      </c>
      <c r="E293" s="410" t="str">
        <f t="shared" si="347"/>
        <v/>
      </c>
      <c r="F293" s="409" t="str">
        <f t="shared" si="347"/>
        <v>Bajuwaren München 1</v>
      </c>
      <c r="G293" s="410" t="str">
        <f t="shared" si="347"/>
        <v/>
      </c>
      <c r="H293" s="409" t="str">
        <f t="shared" si="347"/>
        <v>SG DJK Rimpar 1</v>
      </c>
      <c r="I293" s="410" t="str">
        <f t="shared" si="347"/>
        <v/>
      </c>
      <c r="J293" s="409" t="str">
        <f t="shared" si="347"/>
        <v>SG Rottendorf 1</v>
      </c>
      <c r="K293" s="410" t="str">
        <f t="shared" si="347"/>
        <v/>
      </c>
      <c r="L293" s="409" t="str">
        <f t="shared" si="346"/>
        <v>Bowlinghaus Bamberg 1</v>
      </c>
      <c r="M293" s="410" t="str">
        <f t="shared" si="346"/>
        <v/>
      </c>
      <c r="N293" s="409" t="str">
        <f t="shared" si="346"/>
        <v>BK München 3</v>
      </c>
      <c r="O293" s="410" t="str">
        <f t="shared" si="346"/>
        <v/>
      </c>
      <c r="P293" s="409" t="str">
        <f t="shared" si="346"/>
        <v>BC Comet Nürnberg</v>
      </c>
      <c r="Q293" s="410" t="str">
        <f t="shared" si="346"/>
        <v/>
      </c>
      <c r="R293" s="409" t="str">
        <f t="shared" si="346"/>
        <v>BC EMAX Unterföhring 2</v>
      </c>
      <c r="S293" s="410" t="str">
        <f t="shared" si="346"/>
        <v/>
      </c>
      <c r="T293" s="409" t="str">
        <f t="shared" si="346"/>
        <v>Werdenfels 1</v>
      </c>
      <c r="U293" s="410" t="str">
        <f t="shared" si="346"/>
        <v/>
      </c>
      <c r="V293" s="411"/>
      <c r="W293" s="411"/>
      <c r="AA293" s="73"/>
      <c r="AB293" s="69"/>
      <c r="AC293" s="409" t="str">
        <f>VLOOKUP(AC292,Schlüssel!$A$5:$K$14,2)</f>
        <v>Schanzer Ingolstadt 1</v>
      </c>
      <c r="AD293" s="410"/>
      <c r="AE293" s="409" t="str">
        <f>VLOOKUP(AE292,Schlüssel!$A$5:$K$14,2)</f>
        <v>Bajuwaren München 1</v>
      </c>
      <c r="AF293" s="410"/>
      <c r="AG293" s="409" t="str">
        <f>VLOOKUP(AG292,Schlüssel!$A$5:$K$14,2)</f>
        <v>SG DJK Rimpar 1</v>
      </c>
      <c r="AH293" s="410"/>
      <c r="AI293" s="409" t="str">
        <f>VLOOKUP(AI292,Schlüssel!$A$5:$K$14,2)</f>
        <v>SG Rottendorf 1</v>
      </c>
      <c r="AJ293" s="410"/>
      <c r="AK293" s="409" t="str">
        <f>VLOOKUP(AK292,Schlüssel!$A$5:$K$14,2)</f>
        <v>Bowlinghaus Bamberg 1</v>
      </c>
      <c r="AL293" s="410"/>
      <c r="AM293" s="409" t="str">
        <f>VLOOKUP(AM292,Schlüssel!$A$5:$K$14,2)</f>
        <v>BK München 3</v>
      </c>
      <c r="AN293" s="410"/>
      <c r="AO293" s="409" t="str">
        <f>VLOOKUP(AO292,Schlüssel!$A$5:$K$14,2)</f>
        <v>BC Comet Nürnberg</v>
      </c>
      <c r="AP293" s="410"/>
      <c r="AQ293" s="409" t="str">
        <f>VLOOKUP(AQ292,Schlüssel!$A$5:$K$14,2)</f>
        <v>BC EMAX Unterföhring 2</v>
      </c>
      <c r="AR293" s="410"/>
      <c r="AS293" s="409" t="str">
        <f>VLOOKUP(AS292,Schlüssel!$A$5:$K$14,2)</f>
        <v>Werdenfels 1</v>
      </c>
      <c r="AT293" s="410"/>
      <c r="AU293" s="108"/>
      <c r="AV293" s="108"/>
      <c r="AW293" s="83"/>
      <c r="AX293" s="84"/>
      <c r="BA293" s="149"/>
      <c r="BB293" s="150"/>
      <c r="BC293" s="151"/>
      <c r="BQ293" s="153"/>
      <c r="BR293" s="151"/>
      <c r="BV293" s="151"/>
      <c r="BZ293" s="151"/>
    </row>
    <row r="294" spans="2:78" ht="12" customHeight="1" x14ac:dyDescent="0.25">
      <c r="B294" s="73" t="str">
        <f t="shared" si="347"/>
        <v/>
      </c>
      <c r="C294" s="69" t="str">
        <f t="shared" si="347"/>
        <v/>
      </c>
      <c r="D294" s="395" t="str">
        <f t="shared" si="347"/>
        <v/>
      </c>
      <c r="E294" s="395" t="str">
        <f t="shared" si="347"/>
        <v/>
      </c>
      <c r="F294" s="395" t="str">
        <f t="shared" si="347"/>
        <v/>
      </c>
      <c r="G294" s="395" t="str">
        <f t="shared" si="347"/>
        <v/>
      </c>
      <c r="H294" s="395" t="str">
        <f t="shared" si="347"/>
        <v/>
      </c>
      <c r="I294" s="395" t="str">
        <f t="shared" si="347"/>
        <v/>
      </c>
      <c r="J294" s="395" t="str">
        <f t="shared" si="347"/>
        <v/>
      </c>
      <c r="K294" s="395" t="str">
        <f t="shared" si="347"/>
        <v/>
      </c>
      <c r="L294" s="395" t="str">
        <f t="shared" si="346"/>
        <v/>
      </c>
      <c r="M294" s="395" t="str">
        <f t="shared" si="346"/>
        <v/>
      </c>
      <c r="N294" s="395" t="str">
        <f t="shared" si="346"/>
        <v/>
      </c>
      <c r="O294" s="395" t="str">
        <f t="shared" si="346"/>
        <v/>
      </c>
      <c r="P294" s="395" t="str">
        <f t="shared" si="346"/>
        <v/>
      </c>
      <c r="Q294" s="395" t="str">
        <f t="shared" si="346"/>
        <v/>
      </c>
      <c r="R294" s="395" t="str">
        <f t="shared" si="346"/>
        <v/>
      </c>
      <c r="S294" s="395" t="str">
        <f t="shared" si="346"/>
        <v/>
      </c>
      <c r="T294" s="395" t="str">
        <f t="shared" si="346"/>
        <v/>
      </c>
      <c r="U294" s="408" t="str">
        <f t="shared" si="346"/>
        <v/>
      </c>
      <c r="V294" s="301"/>
      <c r="W294" s="301"/>
      <c r="AA294" s="73"/>
      <c r="AB294" s="69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78"/>
      <c r="AV294" s="78"/>
      <c r="AW294" s="83"/>
      <c r="AX294" s="84"/>
      <c r="BA294" s="149"/>
      <c r="BB294" s="150"/>
      <c r="BC294" s="151"/>
      <c r="BQ294" s="153"/>
      <c r="BR294" s="151"/>
      <c r="BV294" s="151"/>
      <c r="BZ294" s="151"/>
    </row>
    <row r="295" spans="2:78" ht="15.9" customHeight="1" x14ac:dyDescent="0.25">
      <c r="B295" s="391" t="str">
        <f t="shared" ref="B295:C299" si="348">IF(AA295=0,"",AA295)</f>
        <v>Spieler 1</v>
      </c>
      <c r="C295" s="392" t="str">
        <f t="shared" si="348"/>
        <v/>
      </c>
      <c r="D295" s="393">
        <f>IF(AC295=301,"",AC295)</f>
        <v>0</v>
      </c>
      <c r="E295" s="393" t="str">
        <f>IF(AD295=0,"",AD295)</f>
        <v/>
      </c>
      <c r="F295" s="393">
        <f>IF(AE295=301,"",AE295)</f>
        <v>0</v>
      </c>
      <c r="G295" s="393" t="str">
        <f>IF(AF295=0,"",AF295)</f>
        <v/>
      </c>
      <c r="H295" s="393">
        <f>IF(AG295=301,"",AG295)</f>
        <v>0</v>
      </c>
      <c r="I295" s="393" t="str">
        <f>IF(AH295=0,"",AH295)</f>
        <v/>
      </c>
      <c r="J295" s="393">
        <f>IF(AI295=301,"",AI295)</f>
        <v>0</v>
      </c>
      <c r="K295" s="393" t="str">
        <f>IF(AJ295=0,"",AJ295)</f>
        <v/>
      </c>
      <c r="L295" s="393">
        <f>IF(AK295=301,"",AK295)</f>
        <v>0</v>
      </c>
      <c r="M295" s="393" t="str">
        <f>IF(AL295=0,"",AL295)</f>
        <v/>
      </c>
      <c r="N295" s="393">
        <f>IF(AM295=301,"",AM295)</f>
        <v>0</v>
      </c>
      <c r="O295" s="393" t="str">
        <f>IF(AN295=0,"",AN295)</f>
        <v/>
      </c>
      <c r="P295" s="393">
        <f>IF(AO295=301,"",AO295)</f>
        <v>0</v>
      </c>
      <c r="Q295" s="393" t="str">
        <f>IF(AP295=0,"",AP295)</f>
        <v/>
      </c>
      <c r="R295" s="393">
        <f>IF(AQ295=301,"",AQ295)</f>
        <v>0</v>
      </c>
      <c r="S295" s="393" t="str">
        <f>IF(AR295=0,"",AR295)</f>
        <v/>
      </c>
      <c r="T295" s="393">
        <f>IF(AS295=301,"",AS295)</f>
        <v>0</v>
      </c>
      <c r="U295" s="393" t="str">
        <f>IF(AT295=0,"",AT295)</f>
        <v/>
      </c>
      <c r="V295" s="404"/>
      <c r="W295" s="404"/>
      <c r="AA295" s="74" t="s">
        <v>0</v>
      </c>
      <c r="AB295" s="75"/>
      <c r="AC295" s="420">
        <f>ABS(INDEX(AC:AC,MATCH(AC292,$AA:$AA,0)+5)+INDEX(AC:AC,MATCH(AC292,$AA:$AA,0)+6)+INDEX(AC:AC,MATCH(AC292,$AA:$AA,0)+7))</f>
        <v>0</v>
      </c>
      <c r="AD295" s="421"/>
      <c r="AE295" s="420">
        <f>ABS(INDEX(AE:AE,MATCH(AE292,$AA:$AA,0)+5)+INDEX(AE:AE,MATCH(AE292,$AA:$AA,0)+6)+INDEX(AE:AE,MATCH(AE292,$AA:$AA,0)+7))</f>
        <v>0</v>
      </c>
      <c r="AF295" s="421"/>
      <c r="AG295" s="420">
        <f>ABS(INDEX(AG:AG,MATCH(AG292,$AA:$AA,0)+5)+INDEX(AG:AG,MATCH(AG292,$AA:$AA,0)+6)+INDEX(AG:AG,MATCH(AG292,$AA:$AA,0)+7))</f>
        <v>0</v>
      </c>
      <c r="AH295" s="421"/>
      <c r="AI295" s="420">
        <f>ABS(INDEX(AI:AI,MATCH(AI292,$AA:$AA,0)+5)+INDEX(AI:AI,MATCH(AI292,$AA:$AA,0)+6)+INDEX(AI:AI,MATCH(AI292,$AA:$AA,0)+7))</f>
        <v>0</v>
      </c>
      <c r="AJ295" s="421"/>
      <c r="AK295" s="420">
        <f>ABS(INDEX(AK:AK,MATCH(AK292,$AA:$AA,0)+5)+INDEX(AK:AK,MATCH(AK292,$AA:$AA,0)+6)+INDEX(AK:AK,MATCH(AK292,$AA:$AA,0)+7))</f>
        <v>0</v>
      </c>
      <c r="AL295" s="421"/>
      <c r="AM295" s="420">
        <f>ABS(INDEX(AM:AM,MATCH(AM292,$AA:$AA,0)+5)+INDEX(AM:AM,MATCH(AM292,$AA:$AA,0)+6)+INDEX(AM:AM,MATCH(AM292,$AA:$AA,0)+7))</f>
        <v>0</v>
      </c>
      <c r="AN295" s="421"/>
      <c r="AO295" s="420">
        <f>ABS(INDEX(AO:AO,MATCH(AO292,$AA:$AA,0)+5)+INDEX(AO:AO,MATCH(AO292,$AA:$AA,0)+6)+INDEX(AO:AO,MATCH(AO292,$AA:$AA,0)+7))</f>
        <v>0</v>
      </c>
      <c r="AP295" s="421"/>
      <c r="AQ295" s="420">
        <f>ABS(INDEX(AQ:AQ,MATCH(AQ292,$AA:$AA,0)+5)+INDEX(AQ:AQ,MATCH(AQ292,$AA:$AA,0)+6)+INDEX(AQ:AQ,MATCH(AQ292,$AA:$AA,0)+7))</f>
        <v>0</v>
      </c>
      <c r="AR295" s="421"/>
      <c r="AS295" s="420">
        <f>ABS(INDEX(AS:AS,MATCH(AS292,$AA:$AA,0)+5)+INDEX(AS:AS,MATCH(AS292,$AA:$AA,0)+6)+INDEX(AS:AS,MATCH(AS292,$AA:$AA,0)+7))</f>
        <v>0</v>
      </c>
      <c r="AT295" s="421"/>
      <c r="AU295" s="1"/>
      <c r="AV295" s="1"/>
      <c r="AW295" s="83"/>
      <c r="AX295" s="84"/>
      <c r="BA295" s="149"/>
      <c r="BB295" s="150"/>
      <c r="BC295" s="151"/>
      <c r="BQ295" s="153"/>
      <c r="BR295" s="151"/>
      <c r="BV295" s="151"/>
      <c r="BZ295" s="151"/>
    </row>
    <row r="296" spans="2:78" ht="15.9" customHeight="1" x14ac:dyDescent="0.25">
      <c r="B296" s="391" t="str">
        <f t="shared" si="348"/>
        <v>Spieler 2</v>
      </c>
      <c r="C296" s="392" t="str">
        <f t="shared" si="348"/>
        <v/>
      </c>
      <c r="D296" s="393">
        <f>IF(AC296=301,"",AC296)</f>
        <v>0</v>
      </c>
      <c r="E296" s="393" t="str">
        <f>IF(AD296=0,"",AD296)</f>
        <v/>
      </c>
      <c r="F296" s="393">
        <f>IF(AE296=301,"",AE296)</f>
        <v>0</v>
      </c>
      <c r="G296" s="393" t="str">
        <f>IF(AF296=0,"",AF296)</f>
        <v/>
      </c>
      <c r="H296" s="393">
        <f>IF(AG296=301,"",AG296)</f>
        <v>0</v>
      </c>
      <c r="I296" s="393" t="str">
        <f>IF(AH296=0,"",AH296)</f>
        <v/>
      </c>
      <c r="J296" s="393">
        <f>IF(AI296=301,"",AI296)</f>
        <v>0</v>
      </c>
      <c r="K296" s="393" t="str">
        <f>IF(AJ296=0,"",AJ296)</f>
        <v/>
      </c>
      <c r="L296" s="393">
        <f>IF(AK296=301,"",AK296)</f>
        <v>0</v>
      </c>
      <c r="M296" s="393" t="str">
        <f>IF(AL296=0,"",AL296)</f>
        <v/>
      </c>
      <c r="N296" s="393">
        <f>IF(AM296=301,"",AM296)</f>
        <v>0</v>
      </c>
      <c r="O296" s="393" t="str">
        <f>IF(AN296=0,"",AN296)</f>
        <v/>
      </c>
      <c r="P296" s="393">
        <f>IF(AO296=301,"",AO296)</f>
        <v>0</v>
      </c>
      <c r="Q296" s="393" t="str">
        <f>IF(AP296=0,"",AP296)</f>
        <v/>
      </c>
      <c r="R296" s="393">
        <f>IF(AQ296=301,"",AQ296)</f>
        <v>0</v>
      </c>
      <c r="S296" s="393" t="str">
        <f>IF(AR296=0,"",AR296)</f>
        <v/>
      </c>
      <c r="T296" s="393">
        <f>IF(AS296=301,"",AS296)</f>
        <v>0</v>
      </c>
      <c r="U296" s="393" t="str">
        <f>IF(AT296=0,"",AT296)</f>
        <v/>
      </c>
      <c r="V296" s="404"/>
      <c r="W296" s="404"/>
      <c r="AA296" s="74" t="s">
        <v>2</v>
      </c>
      <c r="AB296" s="75"/>
      <c r="AC296" s="422">
        <f>ABS(INDEX(AC:AC,MATCH(AC292,$AA:$AA,0)+8)+INDEX(AC:AC,MATCH(AC292,$AA:$AA,0)+9)+INDEX(AC:AC,MATCH(AC292,$AA:$AA,0)+10))</f>
        <v>0</v>
      </c>
      <c r="AD296" s="423"/>
      <c r="AE296" s="422">
        <f>ABS(INDEX(AE:AE,MATCH(AE292,$AA:$AA,0)+8)+INDEX(AE:AE,MATCH(AE292,$AA:$AA,0)+9)+INDEX(AE:AE,MATCH(AE292,$AA:$AA,0)+10))</f>
        <v>0</v>
      </c>
      <c r="AF296" s="423"/>
      <c r="AG296" s="422">
        <f>ABS(INDEX(AG:AG,MATCH(AG292,$AA:$AA,0)+8)+INDEX(AG:AG,MATCH(AG292,$AA:$AA,0)+9)+INDEX(AG:AG,MATCH(AG292,$AA:$AA,0)+10))</f>
        <v>0</v>
      </c>
      <c r="AH296" s="423"/>
      <c r="AI296" s="422">
        <f>ABS(INDEX(AI:AI,MATCH(AI292,$AA:$AA,0)+8)+INDEX(AI:AI,MATCH(AI292,$AA:$AA,0)+9)+INDEX(AI:AI,MATCH(AI292,$AA:$AA,0)+10))</f>
        <v>0</v>
      </c>
      <c r="AJ296" s="423"/>
      <c r="AK296" s="422">
        <f>ABS(INDEX(AK:AK,MATCH(AK292,$AA:$AA,0)+8)+INDEX(AK:AK,MATCH(AK292,$AA:$AA,0)+9)+INDEX(AK:AK,MATCH(AK292,$AA:$AA,0)+10))</f>
        <v>0</v>
      </c>
      <c r="AL296" s="423"/>
      <c r="AM296" s="422">
        <f>ABS(INDEX(AM:AM,MATCH(AM292,$AA:$AA,0)+8)+INDEX(AM:AM,MATCH(AM292,$AA:$AA,0)+9)+INDEX(AM:AM,MATCH(AM292,$AA:$AA,0)+10))</f>
        <v>0</v>
      </c>
      <c r="AN296" s="423"/>
      <c r="AO296" s="422">
        <f>ABS(INDEX(AO:AO,MATCH(AO292,$AA:$AA,0)+8)+INDEX(AO:AO,MATCH(AO292,$AA:$AA,0)+9)+INDEX(AO:AO,MATCH(AO292,$AA:$AA,0)+10))</f>
        <v>0</v>
      </c>
      <c r="AP296" s="423"/>
      <c r="AQ296" s="422">
        <f>ABS(INDEX(AQ:AQ,MATCH(AQ292,$AA:$AA,0)+8)+INDEX(AQ:AQ,MATCH(AQ292,$AA:$AA,0)+9)+INDEX(AQ:AQ,MATCH(AQ292,$AA:$AA,0)+10))</f>
        <v>0</v>
      </c>
      <c r="AR296" s="423"/>
      <c r="AS296" s="422">
        <f>ABS(INDEX(AS:AS,MATCH(AS292,$AA:$AA,0)+8)+INDEX(AS:AS,MATCH(AS292,$AA:$AA,0)+9)+INDEX(AS:AS,MATCH(AS292,$AA:$AA,0)+10))</f>
        <v>0</v>
      </c>
      <c r="AT296" s="423"/>
      <c r="AU296" s="1"/>
      <c r="AV296" s="1"/>
      <c r="AW296" s="83"/>
      <c r="AX296" s="84"/>
      <c r="BA296" s="149"/>
      <c r="BB296" s="150"/>
      <c r="BC296" s="151"/>
      <c r="BQ296" s="153"/>
      <c r="BR296" s="151"/>
      <c r="BV296" s="151"/>
      <c r="BZ296" s="151"/>
    </row>
    <row r="297" spans="2:78" ht="15.9" customHeight="1" x14ac:dyDescent="0.25">
      <c r="B297" s="391" t="str">
        <f t="shared" si="348"/>
        <v>Spieler 3</v>
      </c>
      <c r="C297" s="392" t="str">
        <f t="shared" si="348"/>
        <v/>
      </c>
      <c r="D297" s="393">
        <f>IF(AC297=301,"",AC297)</f>
        <v>0</v>
      </c>
      <c r="E297" s="393" t="str">
        <f>IF(AD297=0,"",AD297)</f>
        <v/>
      </c>
      <c r="F297" s="393">
        <f>IF(AE297=301,"",AE297)</f>
        <v>0</v>
      </c>
      <c r="G297" s="393" t="str">
        <f>IF(AF297=0,"",AF297)</f>
        <v/>
      </c>
      <c r="H297" s="393">
        <f>IF(AG297=301,"",AG297)</f>
        <v>0</v>
      </c>
      <c r="I297" s="393" t="str">
        <f>IF(AH297=0,"",AH297)</f>
        <v/>
      </c>
      <c r="J297" s="393">
        <f>IF(AI297=301,"",AI297)</f>
        <v>0</v>
      </c>
      <c r="K297" s="393" t="str">
        <f>IF(AJ297=0,"",AJ297)</f>
        <v/>
      </c>
      <c r="L297" s="393">
        <f>IF(AK297=301,"",AK297)</f>
        <v>0</v>
      </c>
      <c r="M297" s="393" t="str">
        <f>IF(AL297=0,"",AL297)</f>
        <v/>
      </c>
      <c r="N297" s="393">
        <f>IF(AM297=301,"",AM297)</f>
        <v>0</v>
      </c>
      <c r="O297" s="393" t="str">
        <f>IF(AN297=0,"",AN297)</f>
        <v/>
      </c>
      <c r="P297" s="393">
        <f>IF(AO297=301,"",AO297)</f>
        <v>0</v>
      </c>
      <c r="Q297" s="393" t="str">
        <f>IF(AP297=0,"",AP297)</f>
        <v/>
      </c>
      <c r="R297" s="393">
        <f>IF(AQ297=301,"",AQ297)</f>
        <v>0</v>
      </c>
      <c r="S297" s="393" t="str">
        <f>IF(AR297=0,"",AR297)</f>
        <v/>
      </c>
      <c r="T297" s="393">
        <f>IF(AS297=301,"",AS297)</f>
        <v>0</v>
      </c>
      <c r="U297" s="393" t="str">
        <f>IF(AT297=0,"",AT297)</f>
        <v/>
      </c>
      <c r="V297" s="404"/>
      <c r="W297" s="404"/>
      <c r="AA297" s="74" t="s">
        <v>3</v>
      </c>
      <c r="AB297" s="75"/>
      <c r="AC297" s="422">
        <f>ABS(INDEX(AC:AC,MATCH(AC292,$AA:$AA,0)+11)+INDEX(AC:AC,MATCH(AC292,$AA:$AA,0)+12)+INDEX(AC:AC,MATCH(AC292,$AA:$AA,0)+13))</f>
        <v>0</v>
      </c>
      <c r="AD297" s="423"/>
      <c r="AE297" s="422">
        <f>ABS(INDEX(AE:AE,MATCH(AE292,$AA:$AA,0)+11)+INDEX(AE:AE,MATCH(AE292,$AA:$AA,0)+12)+INDEX(AE:AE,MATCH(AE292,$AA:$AA,0)+13))</f>
        <v>0</v>
      </c>
      <c r="AF297" s="423"/>
      <c r="AG297" s="422">
        <f>ABS(INDEX(AG:AG,MATCH(AG292,$AA:$AA,0)+11)+INDEX(AG:AG,MATCH(AG292,$AA:$AA,0)+12)+INDEX(AG:AG,MATCH(AG292,$AA:$AA,0)+13))</f>
        <v>0</v>
      </c>
      <c r="AH297" s="423"/>
      <c r="AI297" s="422">
        <f>ABS(INDEX(AI:AI,MATCH(AI292,$AA:$AA,0)+11)+INDEX(AI:AI,MATCH(AI292,$AA:$AA,0)+12)+INDEX(AI:AI,MATCH(AI292,$AA:$AA,0)+13))</f>
        <v>0</v>
      </c>
      <c r="AJ297" s="423"/>
      <c r="AK297" s="422">
        <f>ABS(INDEX(AK:AK,MATCH(AK292,$AA:$AA,0)+11)+INDEX(AK:AK,MATCH(AK292,$AA:$AA,0)+12)+INDEX(AK:AK,MATCH(AK292,$AA:$AA,0)+13))</f>
        <v>0</v>
      </c>
      <c r="AL297" s="423"/>
      <c r="AM297" s="422">
        <f>ABS(INDEX(AM:AM,MATCH(AM292,$AA:$AA,0)+11)+INDEX(AM:AM,MATCH(AM292,$AA:$AA,0)+12)+INDEX(AM:AM,MATCH(AM292,$AA:$AA,0)+13))</f>
        <v>0</v>
      </c>
      <c r="AN297" s="423"/>
      <c r="AO297" s="422">
        <f>ABS(INDEX(AO:AO,MATCH(AO292,$AA:$AA,0)+11)+INDEX(AO:AO,MATCH(AO292,$AA:$AA,0)+12)+INDEX(AO:AO,MATCH(AO292,$AA:$AA,0)+13))</f>
        <v>0</v>
      </c>
      <c r="AP297" s="423"/>
      <c r="AQ297" s="422">
        <f>ABS(INDEX(AQ:AQ,MATCH(AQ292,$AA:$AA,0)+11)+INDEX(AQ:AQ,MATCH(AQ292,$AA:$AA,0)+12)+INDEX(AQ:AQ,MATCH(AQ292,$AA:$AA,0)+13))</f>
        <v>0</v>
      </c>
      <c r="AR297" s="423"/>
      <c r="AS297" s="422">
        <f>ABS(INDEX(AS:AS,MATCH(AS292,$AA:$AA,0)+11)+INDEX(AS:AS,MATCH(AS292,$AA:$AA,0)+12)+INDEX(AS:AS,MATCH(AS292,$AA:$AA,0)+13))</f>
        <v>0</v>
      </c>
      <c r="AT297" s="423"/>
      <c r="AU297" s="1"/>
      <c r="AV297" s="1"/>
      <c r="AW297" s="83"/>
      <c r="AX297" s="84"/>
      <c r="BA297" s="149"/>
      <c r="BB297" s="150"/>
      <c r="BC297" s="151"/>
      <c r="BQ297" s="153"/>
      <c r="BR297" s="151"/>
      <c r="BV297" s="151"/>
      <c r="BZ297" s="151"/>
    </row>
    <row r="298" spans="2:78" ht="15.9" customHeight="1" x14ac:dyDescent="0.25">
      <c r="B298" s="391" t="str">
        <f t="shared" si="348"/>
        <v>Spieler 4</v>
      </c>
      <c r="C298" s="392" t="str">
        <f t="shared" si="348"/>
        <v/>
      </c>
      <c r="D298" s="393">
        <f>IF(AC298=301,"",AC298)</f>
        <v>0</v>
      </c>
      <c r="E298" s="393" t="str">
        <f>IF(AD298=0,"",AD298)</f>
        <v/>
      </c>
      <c r="F298" s="393">
        <f>IF(AE298=301,"",AE298)</f>
        <v>0</v>
      </c>
      <c r="G298" s="393" t="str">
        <f>IF(AF298=0,"",AF298)</f>
        <v/>
      </c>
      <c r="H298" s="393">
        <f>IF(AG298=301,"",AG298)</f>
        <v>0</v>
      </c>
      <c r="I298" s="393" t="str">
        <f>IF(AH298=0,"",AH298)</f>
        <v/>
      </c>
      <c r="J298" s="393">
        <f>IF(AI298=301,"",AI298)</f>
        <v>0</v>
      </c>
      <c r="K298" s="393" t="str">
        <f>IF(AJ298=0,"",AJ298)</f>
        <v/>
      </c>
      <c r="L298" s="393">
        <f>IF(AK298=301,"",AK298)</f>
        <v>0</v>
      </c>
      <c r="M298" s="393" t="str">
        <f>IF(AL298=0,"",AL298)</f>
        <v/>
      </c>
      <c r="N298" s="393">
        <f>IF(AM298=301,"",AM298)</f>
        <v>0</v>
      </c>
      <c r="O298" s="393" t="str">
        <f>IF(AN298=0,"",AN298)</f>
        <v/>
      </c>
      <c r="P298" s="393">
        <f>IF(AO298=301,"",AO298)</f>
        <v>0</v>
      </c>
      <c r="Q298" s="393" t="str">
        <f>IF(AP298=0,"",AP298)</f>
        <v/>
      </c>
      <c r="R298" s="393">
        <f>IF(AQ298=301,"",AQ298)</f>
        <v>0</v>
      </c>
      <c r="S298" s="393" t="str">
        <f>IF(AR298=0,"",AR298)</f>
        <v/>
      </c>
      <c r="T298" s="393">
        <f>IF(AS298=301,"",AS298)</f>
        <v>0</v>
      </c>
      <c r="U298" s="393" t="str">
        <f>IF(AT298=0,"",AT298)</f>
        <v/>
      </c>
      <c r="V298" s="404"/>
      <c r="W298" s="404"/>
      <c r="AA298" s="74" t="s">
        <v>11</v>
      </c>
      <c r="AB298" s="75"/>
      <c r="AC298" s="422">
        <f>ABS(INDEX(AC:AC,MATCH(AC292,$AA:$AA,0)+14)+INDEX(AC:AC,MATCH(AC292,$AA:$AA,0)+15)+INDEX(AC:AC,MATCH(AC292,$AA:$AA,0)+16))</f>
        <v>0</v>
      </c>
      <c r="AD298" s="423"/>
      <c r="AE298" s="422">
        <f>ABS(INDEX(AE:AE,MATCH(AE292,$AA:$AA,0)+14)+INDEX(AE:AE,MATCH(AE292,$AA:$AA,0)+15)+INDEX(AE:AE,MATCH(AE292,$AA:$AA,0)+16))</f>
        <v>0</v>
      </c>
      <c r="AF298" s="423"/>
      <c r="AG298" s="422">
        <f>ABS(INDEX(AG:AG,MATCH(AG292,$AA:$AA,0)+14)+INDEX(AG:AG,MATCH(AG292,$AA:$AA,0)+15)+INDEX(AG:AG,MATCH(AG292,$AA:$AA,0)+16))</f>
        <v>0</v>
      </c>
      <c r="AH298" s="423"/>
      <c r="AI298" s="422">
        <f>ABS(INDEX(AI:AI,MATCH(AI292,$AA:$AA,0)+14)+INDEX(AI:AI,MATCH(AI292,$AA:$AA,0)+15)+INDEX(AI:AI,MATCH(AI292,$AA:$AA,0)+16))</f>
        <v>0</v>
      </c>
      <c r="AJ298" s="423"/>
      <c r="AK298" s="422">
        <f>ABS(INDEX(AK:AK,MATCH(AK292,$AA:$AA,0)+14)+INDEX(AK:AK,MATCH(AK292,$AA:$AA,0)+15)+INDEX(AK:AK,MATCH(AK292,$AA:$AA,0)+16))</f>
        <v>0</v>
      </c>
      <c r="AL298" s="423"/>
      <c r="AM298" s="422">
        <f>ABS(INDEX(AM:AM,MATCH(AM292,$AA:$AA,0)+14)+INDEX(AM:AM,MATCH(AM292,$AA:$AA,0)+15)+INDEX(AM:AM,MATCH(AM292,$AA:$AA,0)+16))</f>
        <v>0</v>
      </c>
      <c r="AN298" s="423"/>
      <c r="AO298" s="422">
        <f>ABS(INDEX(AO:AO,MATCH(AO292,$AA:$AA,0)+14)+INDEX(AO:AO,MATCH(AO292,$AA:$AA,0)+15)+INDEX(AO:AO,MATCH(AO292,$AA:$AA,0)+16))</f>
        <v>0</v>
      </c>
      <c r="AP298" s="423"/>
      <c r="AQ298" s="422">
        <f>ABS(INDEX(AQ:AQ,MATCH(AQ292,$AA:$AA,0)+14)+INDEX(AQ:AQ,MATCH(AQ292,$AA:$AA,0)+15)+INDEX(AQ:AQ,MATCH(AQ292,$AA:$AA,0)+16))</f>
        <v>0</v>
      </c>
      <c r="AR298" s="423"/>
      <c r="AS298" s="422">
        <f>ABS(INDEX(AS:AS,MATCH(AS292,$AA:$AA,0)+14)+INDEX(AS:AS,MATCH(AS292,$AA:$AA,0)+15)+INDEX(AS:AS,MATCH(AS292,$AA:$AA,0)+16))</f>
        <v>0</v>
      </c>
      <c r="AT298" s="423"/>
      <c r="AU298" s="1"/>
      <c r="AV298" s="1"/>
      <c r="AW298" s="83"/>
      <c r="AX298" s="84"/>
      <c r="BA298" s="149"/>
      <c r="BB298" s="150"/>
      <c r="BC298" s="151"/>
      <c r="BQ298" s="153"/>
      <c r="BR298" s="151"/>
      <c r="BV298" s="151"/>
      <c r="BZ298" s="151"/>
    </row>
    <row r="299" spans="2:78" ht="15.9" customHeight="1" x14ac:dyDescent="0.25">
      <c r="B299" s="388" t="str">
        <f t="shared" si="348"/>
        <v>Gesamt</v>
      </c>
      <c r="C299" s="389" t="str">
        <f t="shared" si="348"/>
        <v/>
      </c>
      <c r="D299" s="394">
        <f>IF(AC299=1505,"",AC299)</f>
        <v>0</v>
      </c>
      <c r="E299" s="394" t="str">
        <f>IF(AD299=0,"",AD299)</f>
        <v/>
      </c>
      <c r="F299" s="394">
        <f>IF(AE299=1505,"",AE299)</f>
        <v>0</v>
      </c>
      <c r="G299" s="394" t="str">
        <f>IF(AF299=0,"",AF299)</f>
        <v/>
      </c>
      <c r="H299" s="394">
        <f>IF(AG299=1505,"",AG299)</f>
        <v>0</v>
      </c>
      <c r="I299" s="394" t="str">
        <f>IF(AH299=0,"",AH299)</f>
        <v/>
      </c>
      <c r="J299" s="394">
        <f>IF(AI299=1505,"",AI299)</f>
        <v>0</v>
      </c>
      <c r="K299" s="394" t="str">
        <f>IF(AJ299=0,"",AJ299)</f>
        <v/>
      </c>
      <c r="L299" s="394">
        <f>IF(AK299=1505,"",AK299)</f>
        <v>0</v>
      </c>
      <c r="M299" s="394" t="str">
        <f>IF(AL299=0,"",AL299)</f>
        <v/>
      </c>
      <c r="N299" s="394">
        <f>IF(AM299=1505,"",AM299)</f>
        <v>0</v>
      </c>
      <c r="O299" s="394" t="str">
        <f>IF(AN299=0,"",AN299)</f>
        <v/>
      </c>
      <c r="P299" s="394">
        <f>IF(AO299=1505,"",AO299)</f>
        <v>0</v>
      </c>
      <c r="Q299" s="394" t="str">
        <f>IF(AP299=0,"",AP299)</f>
        <v/>
      </c>
      <c r="R299" s="394">
        <f>IF(AQ299=1505,"",AQ299)</f>
        <v>0</v>
      </c>
      <c r="S299" s="394" t="str">
        <f>IF(AR299=0,"",AR299)</f>
        <v/>
      </c>
      <c r="T299" s="394">
        <f>IF(AS299=1505,"",AS299)</f>
        <v>0</v>
      </c>
      <c r="U299" s="394" t="str">
        <f>IF(AT299=0,"",AT299)</f>
        <v/>
      </c>
      <c r="V299" s="290"/>
      <c r="W299" s="290"/>
      <c r="AA299" s="76" t="s">
        <v>960</v>
      </c>
      <c r="AB299" s="77"/>
      <c r="AC299" s="388">
        <f>SUM(AC295:AC298)</f>
        <v>0</v>
      </c>
      <c r="AD299" s="389"/>
      <c r="AE299" s="388">
        <f>SUM(AE295:AE298)</f>
        <v>0</v>
      </c>
      <c r="AF299" s="389"/>
      <c r="AG299" s="388">
        <f>SUM(AG295:AG298)</f>
        <v>0</v>
      </c>
      <c r="AH299" s="389"/>
      <c r="AI299" s="388">
        <f>SUM(AI295:AI298)</f>
        <v>0</v>
      </c>
      <c r="AJ299" s="389"/>
      <c r="AK299" s="388">
        <f>SUM(AK295:AK298)</f>
        <v>0</v>
      </c>
      <c r="AL299" s="389"/>
      <c r="AM299" s="388">
        <f>SUM(AM295:AM298)</f>
        <v>0</v>
      </c>
      <c r="AN299" s="389"/>
      <c r="AO299" s="388">
        <f>SUM(AO295:AO298)</f>
        <v>0</v>
      </c>
      <c r="AP299" s="389"/>
      <c r="AQ299" s="388">
        <f>SUM(AQ295:AQ298)</f>
        <v>0</v>
      </c>
      <c r="AR299" s="389"/>
      <c r="AS299" s="388">
        <f>SUM(AS295:AS298)</f>
        <v>0</v>
      </c>
      <c r="AT299" s="389"/>
      <c r="AU299" s="69"/>
      <c r="AV299" s="69"/>
      <c r="AW299" s="83"/>
      <c r="AX299" s="84"/>
      <c r="BA299" s="149"/>
      <c r="BB299" s="150"/>
      <c r="BC299" s="151"/>
      <c r="BQ299" s="153"/>
      <c r="BR299" s="151"/>
      <c r="BV299" s="151"/>
      <c r="BZ299" s="151"/>
    </row>
    <row r="300" spans="2:78" ht="10.5" customHeight="1" x14ac:dyDescent="0.25">
      <c r="B300" s="78"/>
      <c r="C300" s="6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AA300" s="78"/>
      <c r="AB300" s="69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83"/>
      <c r="AX300" s="84"/>
      <c r="BA300" s="149"/>
      <c r="BB300" s="150"/>
      <c r="BC300" s="151"/>
      <c r="BQ300" s="153"/>
      <c r="BR300" s="151"/>
      <c r="BV300" s="151"/>
      <c r="BZ300" s="151"/>
    </row>
  </sheetData>
  <sheetProtection algorithmName="SHA-512" hashValue="9/DC6CY5za0rbzL709Bl2YRja05Cpzw5wvHY8x+NDcrljnOa0XaaOoQZSQeA7diC3WJl7R9Lr7+caGyV4w64Gg==" saltValue="AsxDTLR5j/rTHOdpdYLtpg==" spinCount="100000" sheet="1" formatCells="0" formatColumns="0" formatRows="0"/>
  <mergeCells count="2110">
    <mergeCell ref="AC298:AD298"/>
    <mergeCell ref="AE298:AF298"/>
    <mergeCell ref="AG298:AH298"/>
    <mergeCell ref="AI298:AJ298"/>
    <mergeCell ref="AK298:AL298"/>
    <mergeCell ref="AM298:AN298"/>
    <mergeCell ref="AO298:AP298"/>
    <mergeCell ref="AQ298:AR298"/>
    <mergeCell ref="AS298:AT298"/>
    <mergeCell ref="AC299:AD299"/>
    <mergeCell ref="AE299:AF299"/>
    <mergeCell ref="AG299:AH299"/>
    <mergeCell ref="AI299:AJ299"/>
    <mergeCell ref="AK299:AL299"/>
    <mergeCell ref="AM299:AN299"/>
    <mergeCell ref="AO299:AP299"/>
    <mergeCell ref="AQ299:AR299"/>
    <mergeCell ref="AS299:AT299"/>
    <mergeCell ref="AC296:AD296"/>
    <mergeCell ref="AE296:AF296"/>
    <mergeCell ref="AG296:AH296"/>
    <mergeCell ref="AI296:AJ296"/>
    <mergeCell ref="AK296:AL296"/>
    <mergeCell ref="AM296:AN296"/>
    <mergeCell ref="AO296:AP296"/>
    <mergeCell ref="AQ296:AR296"/>
    <mergeCell ref="AS296:AT296"/>
    <mergeCell ref="AC297:AD297"/>
    <mergeCell ref="AE297:AF297"/>
    <mergeCell ref="AG297:AH297"/>
    <mergeCell ref="AI297:AJ297"/>
    <mergeCell ref="AK297:AL297"/>
    <mergeCell ref="AM297:AN297"/>
    <mergeCell ref="AO297:AP297"/>
    <mergeCell ref="AQ297:AR297"/>
    <mergeCell ref="AS297:AT297"/>
    <mergeCell ref="AC293:AD293"/>
    <mergeCell ref="AE293:AF293"/>
    <mergeCell ref="AG293:AH293"/>
    <mergeCell ref="AI293:AJ293"/>
    <mergeCell ref="AK293:AL293"/>
    <mergeCell ref="AM293:AN293"/>
    <mergeCell ref="AO293:AP293"/>
    <mergeCell ref="AQ293:AR293"/>
    <mergeCell ref="AS293:AT293"/>
    <mergeCell ref="AC295:AD295"/>
    <mergeCell ref="AE295:AF295"/>
    <mergeCell ref="AG295:AH295"/>
    <mergeCell ref="AI295:AJ295"/>
    <mergeCell ref="AK295:AL295"/>
    <mergeCell ref="AM295:AN295"/>
    <mergeCell ref="AO295:AP295"/>
    <mergeCell ref="AQ295:AR295"/>
    <mergeCell ref="AS295:AT295"/>
    <mergeCell ref="AC269:AD269"/>
    <mergeCell ref="AE269:AF269"/>
    <mergeCell ref="AG269:AH269"/>
    <mergeCell ref="AI269:AJ269"/>
    <mergeCell ref="AK269:AL269"/>
    <mergeCell ref="AM269:AN269"/>
    <mergeCell ref="AO269:AP269"/>
    <mergeCell ref="AQ269:AR269"/>
    <mergeCell ref="AS269:AT269"/>
    <mergeCell ref="AT271:AV271"/>
    <mergeCell ref="AC292:AD292"/>
    <mergeCell ref="AE292:AF292"/>
    <mergeCell ref="AG292:AH292"/>
    <mergeCell ref="AI292:AJ292"/>
    <mergeCell ref="AK292:AL292"/>
    <mergeCell ref="AM292:AN292"/>
    <mergeCell ref="AO292:AP292"/>
    <mergeCell ref="AQ292:AR292"/>
    <mergeCell ref="AS292:AT292"/>
    <mergeCell ref="AC267:AD267"/>
    <mergeCell ref="AE267:AF267"/>
    <mergeCell ref="AG267:AH267"/>
    <mergeCell ref="AI267:AJ267"/>
    <mergeCell ref="AK267:AL267"/>
    <mergeCell ref="AM267:AN267"/>
    <mergeCell ref="AO267:AP267"/>
    <mergeCell ref="AQ267:AR267"/>
    <mergeCell ref="AS267:AT267"/>
    <mergeCell ref="AC268:AD268"/>
    <mergeCell ref="AE268:AF268"/>
    <mergeCell ref="AG268:AH268"/>
    <mergeCell ref="AI268:AJ268"/>
    <mergeCell ref="AK268:AL268"/>
    <mergeCell ref="AM268:AN268"/>
    <mergeCell ref="AO268:AP268"/>
    <mergeCell ref="AQ268:AR268"/>
    <mergeCell ref="AS268:AT268"/>
    <mergeCell ref="AC265:AD265"/>
    <mergeCell ref="AE265:AF265"/>
    <mergeCell ref="AG265:AH265"/>
    <mergeCell ref="AI265:AJ265"/>
    <mergeCell ref="AK265:AL265"/>
    <mergeCell ref="AM265:AN265"/>
    <mergeCell ref="AO265:AP265"/>
    <mergeCell ref="AQ265:AR265"/>
    <mergeCell ref="AS265:AT265"/>
    <mergeCell ref="AC266:AD266"/>
    <mergeCell ref="AE266:AF266"/>
    <mergeCell ref="AG266:AH266"/>
    <mergeCell ref="AI266:AJ266"/>
    <mergeCell ref="AK266:AL266"/>
    <mergeCell ref="AM266:AN266"/>
    <mergeCell ref="AO266:AP266"/>
    <mergeCell ref="AQ266:AR266"/>
    <mergeCell ref="AS266:AT266"/>
    <mergeCell ref="AT241:AV241"/>
    <mergeCell ref="AC262:AD262"/>
    <mergeCell ref="AE262:AF262"/>
    <mergeCell ref="AG262:AH262"/>
    <mergeCell ref="AI262:AJ262"/>
    <mergeCell ref="AK262:AL262"/>
    <mergeCell ref="AM262:AN262"/>
    <mergeCell ref="AO262:AP262"/>
    <mergeCell ref="AQ262:AR262"/>
    <mergeCell ref="AS262:AT262"/>
    <mergeCell ref="AC263:AD263"/>
    <mergeCell ref="AE263:AF263"/>
    <mergeCell ref="AG263:AH263"/>
    <mergeCell ref="AI263:AJ263"/>
    <mergeCell ref="AK263:AL263"/>
    <mergeCell ref="AM263:AN263"/>
    <mergeCell ref="AO263:AP263"/>
    <mergeCell ref="AQ263:AR263"/>
    <mergeCell ref="AS263:AT263"/>
    <mergeCell ref="AC238:AD238"/>
    <mergeCell ref="AE238:AF238"/>
    <mergeCell ref="AG238:AH238"/>
    <mergeCell ref="AI238:AJ238"/>
    <mergeCell ref="AK238:AL238"/>
    <mergeCell ref="AM238:AN238"/>
    <mergeCell ref="AO238:AP238"/>
    <mergeCell ref="AQ238:AR238"/>
    <mergeCell ref="AS238:AT238"/>
    <mergeCell ref="AC239:AD239"/>
    <mergeCell ref="AE239:AF239"/>
    <mergeCell ref="AG239:AH239"/>
    <mergeCell ref="AI239:AJ239"/>
    <mergeCell ref="AK239:AL239"/>
    <mergeCell ref="AM239:AN239"/>
    <mergeCell ref="AO239:AP239"/>
    <mergeCell ref="AQ239:AR239"/>
    <mergeCell ref="AS239:AT239"/>
    <mergeCell ref="AC236:AD236"/>
    <mergeCell ref="AE236:AF236"/>
    <mergeCell ref="AG236:AH236"/>
    <mergeCell ref="AI236:AJ236"/>
    <mergeCell ref="AK236:AL236"/>
    <mergeCell ref="AM236:AN236"/>
    <mergeCell ref="AO236:AP236"/>
    <mergeCell ref="AQ236:AR236"/>
    <mergeCell ref="AS236:AT236"/>
    <mergeCell ref="AC237:AD237"/>
    <mergeCell ref="AE237:AF237"/>
    <mergeCell ref="AG237:AH237"/>
    <mergeCell ref="AI237:AJ237"/>
    <mergeCell ref="AK237:AL237"/>
    <mergeCell ref="AM237:AN237"/>
    <mergeCell ref="AO237:AP237"/>
    <mergeCell ref="AQ237:AR237"/>
    <mergeCell ref="AS237:AT237"/>
    <mergeCell ref="AC233:AD233"/>
    <mergeCell ref="AE233:AF233"/>
    <mergeCell ref="AG233:AH233"/>
    <mergeCell ref="AI233:AJ233"/>
    <mergeCell ref="AK233:AL233"/>
    <mergeCell ref="AM233:AN233"/>
    <mergeCell ref="AO233:AP233"/>
    <mergeCell ref="AQ233:AR233"/>
    <mergeCell ref="AS233:AT233"/>
    <mergeCell ref="AC235:AD235"/>
    <mergeCell ref="AE235:AF235"/>
    <mergeCell ref="AG235:AH235"/>
    <mergeCell ref="AI235:AJ235"/>
    <mergeCell ref="AK235:AL235"/>
    <mergeCell ref="AM235:AN235"/>
    <mergeCell ref="AO235:AP235"/>
    <mergeCell ref="AQ235:AR235"/>
    <mergeCell ref="AS235:AT235"/>
    <mergeCell ref="AC209:AD209"/>
    <mergeCell ref="AE209:AF209"/>
    <mergeCell ref="AG209:AH209"/>
    <mergeCell ref="AI209:AJ209"/>
    <mergeCell ref="AK209:AL209"/>
    <mergeCell ref="AM209:AN209"/>
    <mergeCell ref="AO209:AP209"/>
    <mergeCell ref="AQ209:AR209"/>
    <mergeCell ref="AS209:AT209"/>
    <mergeCell ref="AT211:AV211"/>
    <mergeCell ref="AC232:AD232"/>
    <mergeCell ref="AE232:AF232"/>
    <mergeCell ref="AG232:AH232"/>
    <mergeCell ref="AI232:AJ232"/>
    <mergeCell ref="AK232:AL232"/>
    <mergeCell ref="AM232:AN232"/>
    <mergeCell ref="AO232:AP232"/>
    <mergeCell ref="AQ232:AR232"/>
    <mergeCell ref="AS232:AT232"/>
    <mergeCell ref="AC207:AD207"/>
    <mergeCell ref="AE207:AF207"/>
    <mergeCell ref="AG207:AH207"/>
    <mergeCell ref="AI207:AJ207"/>
    <mergeCell ref="AK207:AL207"/>
    <mergeCell ref="AM207:AN207"/>
    <mergeCell ref="AO207:AP207"/>
    <mergeCell ref="AQ207:AR207"/>
    <mergeCell ref="AS207:AT207"/>
    <mergeCell ref="AC208:AD208"/>
    <mergeCell ref="AE208:AF208"/>
    <mergeCell ref="AG208:AH208"/>
    <mergeCell ref="AI208:AJ208"/>
    <mergeCell ref="AK208:AL208"/>
    <mergeCell ref="AM208:AN208"/>
    <mergeCell ref="AO208:AP208"/>
    <mergeCell ref="AQ208:AR208"/>
    <mergeCell ref="AS208:AT208"/>
    <mergeCell ref="AC205:AD205"/>
    <mergeCell ref="AE205:AF205"/>
    <mergeCell ref="AG205:AH205"/>
    <mergeCell ref="AI205:AJ205"/>
    <mergeCell ref="AK205:AL205"/>
    <mergeCell ref="AM205:AN205"/>
    <mergeCell ref="AO205:AP205"/>
    <mergeCell ref="AQ205:AR205"/>
    <mergeCell ref="AS205:AT205"/>
    <mergeCell ref="AC206:AD206"/>
    <mergeCell ref="AE206:AF206"/>
    <mergeCell ref="AG206:AH206"/>
    <mergeCell ref="AI206:AJ206"/>
    <mergeCell ref="AK206:AL206"/>
    <mergeCell ref="AM206:AN206"/>
    <mergeCell ref="AO206:AP206"/>
    <mergeCell ref="AQ206:AR206"/>
    <mergeCell ref="AS206:AT206"/>
    <mergeCell ref="AT181:AV181"/>
    <mergeCell ref="AC202:AD202"/>
    <mergeCell ref="AE202:AF202"/>
    <mergeCell ref="AG202:AH202"/>
    <mergeCell ref="AI202:AJ202"/>
    <mergeCell ref="AK202:AL202"/>
    <mergeCell ref="AM202:AN202"/>
    <mergeCell ref="AO202:AP202"/>
    <mergeCell ref="AQ202:AR202"/>
    <mergeCell ref="AS202:AT202"/>
    <mergeCell ref="AC203:AD203"/>
    <mergeCell ref="AE203:AF203"/>
    <mergeCell ref="AG203:AH203"/>
    <mergeCell ref="AI203:AJ203"/>
    <mergeCell ref="AK203:AL203"/>
    <mergeCell ref="AM203:AN203"/>
    <mergeCell ref="AO203:AP203"/>
    <mergeCell ref="AQ203:AR203"/>
    <mergeCell ref="AS203:AT203"/>
    <mergeCell ref="AC178:AD178"/>
    <mergeCell ref="AE178:AF178"/>
    <mergeCell ref="AG178:AH178"/>
    <mergeCell ref="AI178:AJ178"/>
    <mergeCell ref="AK178:AL178"/>
    <mergeCell ref="AM178:AN178"/>
    <mergeCell ref="AO178:AP178"/>
    <mergeCell ref="AQ178:AR178"/>
    <mergeCell ref="AS178:AT178"/>
    <mergeCell ref="AC179:AD179"/>
    <mergeCell ref="AE179:AF179"/>
    <mergeCell ref="AG179:AH179"/>
    <mergeCell ref="AI179:AJ179"/>
    <mergeCell ref="AK179:AL179"/>
    <mergeCell ref="AM179:AN179"/>
    <mergeCell ref="AO179:AP179"/>
    <mergeCell ref="AQ179:AR179"/>
    <mergeCell ref="AS179:AT179"/>
    <mergeCell ref="AC176:AD176"/>
    <mergeCell ref="AE176:AF176"/>
    <mergeCell ref="AG176:AH176"/>
    <mergeCell ref="AI176:AJ176"/>
    <mergeCell ref="AK176:AL176"/>
    <mergeCell ref="AM176:AN176"/>
    <mergeCell ref="AO176:AP176"/>
    <mergeCell ref="AQ176:AR176"/>
    <mergeCell ref="AS176:AT176"/>
    <mergeCell ref="AC177:AD177"/>
    <mergeCell ref="AE177:AF177"/>
    <mergeCell ref="AG177:AH177"/>
    <mergeCell ref="AI177:AJ177"/>
    <mergeCell ref="AK177:AL177"/>
    <mergeCell ref="AM177:AN177"/>
    <mergeCell ref="AO177:AP177"/>
    <mergeCell ref="AQ177:AR177"/>
    <mergeCell ref="AS177:AT177"/>
    <mergeCell ref="AC173:AD173"/>
    <mergeCell ref="AE173:AF173"/>
    <mergeCell ref="AG173:AH173"/>
    <mergeCell ref="AI173:AJ173"/>
    <mergeCell ref="AK173:AL173"/>
    <mergeCell ref="AM173:AN173"/>
    <mergeCell ref="AO173:AP173"/>
    <mergeCell ref="AQ173:AR173"/>
    <mergeCell ref="AS173:AT173"/>
    <mergeCell ref="AC175:AD175"/>
    <mergeCell ref="AE175:AF175"/>
    <mergeCell ref="AG175:AH175"/>
    <mergeCell ref="AI175:AJ175"/>
    <mergeCell ref="AK175:AL175"/>
    <mergeCell ref="AM175:AN175"/>
    <mergeCell ref="AO175:AP175"/>
    <mergeCell ref="AQ175:AR175"/>
    <mergeCell ref="AS175:AT175"/>
    <mergeCell ref="AC149:AD149"/>
    <mergeCell ref="AE149:AF149"/>
    <mergeCell ref="AG149:AH149"/>
    <mergeCell ref="AI149:AJ149"/>
    <mergeCell ref="AK149:AL149"/>
    <mergeCell ref="AM149:AN149"/>
    <mergeCell ref="AO149:AP149"/>
    <mergeCell ref="AQ149:AR149"/>
    <mergeCell ref="AS149:AT149"/>
    <mergeCell ref="AT151:AV151"/>
    <mergeCell ref="AC172:AD172"/>
    <mergeCell ref="AE172:AF172"/>
    <mergeCell ref="AG172:AH172"/>
    <mergeCell ref="AI172:AJ172"/>
    <mergeCell ref="AK172:AL172"/>
    <mergeCell ref="AM172:AN172"/>
    <mergeCell ref="AO172:AP172"/>
    <mergeCell ref="AQ172:AR172"/>
    <mergeCell ref="AS172:AT172"/>
    <mergeCell ref="AC147:AD147"/>
    <mergeCell ref="AE147:AF147"/>
    <mergeCell ref="AG147:AH147"/>
    <mergeCell ref="AI147:AJ147"/>
    <mergeCell ref="AK147:AL147"/>
    <mergeCell ref="AM147:AN147"/>
    <mergeCell ref="AO147:AP147"/>
    <mergeCell ref="AQ147:AR147"/>
    <mergeCell ref="AS147:AT147"/>
    <mergeCell ref="AC148:AD148"/>
    <mergeCell ref="AE148:AF148"/>
    <mergeCell ref="AG148:AH148"/>
    <mergeCell ref="AI148:AJ148"/>
    <mergeCell ref="AK148:AL148"/>
    <mergeCell ref="AM148:AN148"/>
    <mergeCell ref="AO148:AP148"/>
    <mergeCell ref="AQ148:AR148"/>
    <mergeCell ref="AS148:AT148"/>
    <mergeCell ref="AC145:AD145"/>
    <mergeCell ref="AE145:AF145"/>
    <mergeCell ref="AG145:AH145"/>
    <mergeCell ref="AI145:AJ145"/>
    <mergeCell ref="AK145:AL145"/>
    <mergeCell ref="AM145:AN145"/>
    <mergeCell ref="AO145:AP145"/>
    <mergeCell ref="AQ145:AR145"/>
    <mergeCell ref="AS145:AT145"/>
    <mergeCell ref="AC146:AD146"/>
    <mergeCell ref="AE146:AF146"/>
    <mergeCell ref="AG146:AH146"/>
    <mergeCell ref="AI146:AJ146"/>
    <mergeCell ref="AK146:AL146"/>
    <mergeCell ref="AM146:AN146"/>
    <mergeCell ref="AO146:AP146"/>
    <mergeCell ref="AQ146:AR146"/>
    <mergeCell ref="AS146:AT146"/>
    <mergeCell ref="AT121:AV121"/>
    <mergeCell ref="AC142:AD142"/>
    <mergeCell ref="AE142:AF142"/>
    <mergeCell ref="AG142:AH142"/>
    <mergeCell ref="AI142:AJ142"/>
    <mergeCell ref="AK142:AL142"/>
    <mergeCell ref="AM142:AN142"/>
    <mergeCell ref="AO142:AP142"/>
    <mergeCell ref="AQ142:AR142"/>
    <mergeCell ref="AS142:AT142"/>
    <mergeCell ref="AC143:AD143"/>
    <mergeCell ref="AE143:AF143"/>
    <mergeCell ref="AG143:AH143"/>
    <mergeCell ref="AI143:AJ143"/>
    <mergeCell ref="AK143:AL143"/>
    <mergeCell ref="AM143:AN143"/>
    <mergeCell ref="AO143:AP143"/>
    <mergeCell ref="AQ143:AR143"/>
    <mergeCell ref="AS143:AT143"/>
    <mergeCell ref="AC118:AD118"/>
    <mergeCell ref="AE118:AF118"/>
    <mergeCell ref="AG118:AH118"/>
    <mergeCell ref="AI118:AJ118"/>
    <mergeCell ref="AK118:AL118"/>
    <mergeCell ref="AM118:AN118"/>
    <mergeCell ref="AO118:AP118"/>
    <mergeCell ref="AQ118:AR118"/>
    <mergeCell ref="AS118:AT118"/>
    <mergeCell ref="AC119:AD119"/>
    <mergeCell ref="AE119:AF119"/>
    <mergeCell ref="AG119:AH119"/>
    <mergeCell ref="AI119:AJ119"/>
    <mergeCell ref="AK119:AL119"/>
    <mergeCell ref="AM119:AN119"/>
    <mergeCell ref="AO119:AP119"/>
    <mergeCell ref="AQ119:AR119"/>
    <mergeCell ref="AS119:AT119"/>
    <mergeCell ref="AC116:AD116"/>
    <mergeCell ref="AE116:AF116"/>
    <mergeCell ref="AG116:AH116"/>
    <mergeCell ref="AI116:AJ116"/>
    <mergeCell ref="AK116:AL116"/>
    <mergeCell ref="AM116:AN116"/>
    <mergeCell ref="AO116:AP116"/>
    <mergeCell ref="AQ116:AR116"/>
    <mergeCell ref="AS116:AT116"/>
    <mergeCell ref="AC117:AD117"/>
    <mergeCell ref="AE117:AF117"/>
    <mergeCell ref="AG117:AH117"/>
    <mergeCell ref="AI117:AJ117"/>
    <mergeCell ref="AK117:AL117"/>
    <mergeCell ref="AM117:AN117"/>
    <mergeCell ref="AO117:AP117"/>
    <mergeCell ref="AQ117:AR117"/>
    <mergeCell ref="AS117:AT117"/>
    <mergeCell ref="AC113:AD113"/>
    <mergeCell ref="AE113:AF113"/>
    <mergeCell ref="AG113:AH113"/>
    <mergeCell ref="AI113:AJ113"/>
    <mergeCell ref="AK113:AL113"/>
    <mergeCell ref="AM113:AN113"/>
    <mergeCell ref="AO113:AP113"/>
    <mergeCell ref="AQ113:AR113"/>
    <mergeCell ref="AS113:AT113"/>
    <mergeCell ref="AC115:AD115"/>
    <mergeCell ref="AE115:AF115"/>
    <mergeCell ref="AG115:AH115"/>
    <mergeCell ref="AI115:AJ115"/>
    <mergeCell ref="AK115:AL115"/>
    <mergeCell ref="AM115:AN115"/>
    <mergeCell ref="AO115:AP115"/>
    <mergeCell ref="AQ115:AR115"/>
    <mergeCell ref="AS115:AT115"/>
    <mergeCell ref="AC89:AD89"/>
    <mergeCell ref="AE89:AF89"/>
    <mergeCell ref="AG89:AH89"/>
    <mergeCell ref="AI89:AJ89"/>
    <mergeCell ref="AK89:AL89"/>
    <mergeCell ref="AM89:AN89"/>
    <mergeCell ref="AO89:AP89"/>
    <mergeCell ref="AQ89:AR89"/>
    <mergeCell ref="AS89:AT89"/>
    <mergeCell ref="AT91:AV91"/>
    <mergeCell ref="AC112:AD112"/>
    <mergeCell ref="AE112:AF112"/>
    <mergeCell ref="AG112:AH112"/>
    <mergeCell ref="AI112:AJ112"/>
    <mergeCell ref="AK112:AL112"/>
    <mergeCell ref="AM112:AN112"/>
    <mergeCell ref="AO112:AP112"/>
    <mergeCell ref="AQ112:AR112"/>
    <mergeCell ref="AS112:AT112"/>
    <mergeCell ref="AC87:AD87"/>
    <mergeCell ref="AE87:AF87"/>
    <mergeCell ref="AG87:AH87"/>
    <mergeCell ref="AI87:AJ87"/>
    <mergeCell ref="AK87:AL87"/>
    <mergeCell ref="AM87:AN87"/>
    <mergeCell ref="AO87:AP87"/>
    <mergeCell ref="AQ87:AR87"/>
    <mergeCell ref="AS87:AT87"/>
    <mergeCell ref="AC88:AD88"/>
    <mergeCell ref="AE88:AF88"/>
    <mergeCell ref="AG88:AH88"/>
    <mergeCell ref="AI88:AJ88"/>
    <mergeCell ref="AK88:AL88"/>
    <mergeCell ref="AM88:AN88"/>
    <mergeCell ref="AO88:AP88"/>
    <mergeCell ref="AQ88:AR88"/>
    <mergeCell ref="AS88:AT88"/>
    <mergeCell ref="AC85:AD85"/>
    <mergeCell ref="AE85:AF85"/>
    <mergeCell ref="AG85:AH85"/>
    <mergeCell ref="AI85:AJ85"/>
    <mergeCell ref="AK85:AL85"/>
    <mergeCell ref="AM85:AN85"/>
    <mergeCell ref="AO85:AP85"/>
    <mergeCell ref="AQ85:AR85"/>
    <mergeCell ref="AS85:AT85"/>
    <mergeCell ref="AC86:AD86"/>
    <mergeCell ref="AE86:AF86"/>
    <mergeCell ref="AG86:AH86"/>
    <mergeCell ref="AI86:AJ86"/>
    <mergeCell ref="AK86:AL86"/>
    <mergeCell ref="AM86:AN86"/>
    <mergeCell ref="AO86:AP86"/>
    <mergeCell ref="AQ86:AR86"/>
    <mergeCell ref="AS86:AT86"/>
    <mergeCell ref="AT61:AV61"/>
    <mergeCell ref="AC82:AD82"/>
    <mergeCell ref="AE82:AF82"/>
    <mergeCell ref="AG82:AH82"/>
    <mergeCell ref="AI82:AJ82"/>
    <mergeCell ref="AK82:AL82"/>
    <mergeCell ref="AM82:AN82"/>
    <mergeCell ref="AO82:AP82"/>
    <mergeCell ref="AQ82:AR82"/>
    <mergeCell ref="AS82:AT82"/>
    <mergeCell ref="AC83:AD83"/>
    <mergeCell ref="AE83:AF83"/>
    <mergeCell ref="AG83:AH83"/>
    <mergeCell ref="AI83:AJ83"/>
    <mergeCell ref="AK83:AL83"/>
    <mergeCell ref="AM83:AN83"/>
    <mergeCell ref="AO83:AP83"/>
    <mergeCell ref="AQ83:AR83"/>
    <mergeCell ref="AS83:AT83"/>
    <mergeCell ref="AC58:AD58"/>
    <mergeCell ref="AE58:AF58"/>
    <mergeCell ref="AG58:AH58"/>
    <mergeCell ref="AI58:AJ58"/>
    <mergeCell ref="AK58:AL58"/>
    <mergeCell ref="AM58:AN58"/>
    <mergeCell ref="AO58:AP58"/>
    <mergeCell ref="AQ58:AR58"/>
    <mergeCell ref="AS58:AT58"/>
    <mergeCell ref="AC59:AD59"/>
    <mergeCell ref="AE59:AF59"/>
    <mergeCell ref="AG59:AH59"/>
    <mergeCell ref="AI59:AJ59"/>
    <mergeCell ref="AK59:AL59"/>
    <mergeCell ref="AM59:AN59"/>
    <mergeCell ref="AO59:AP59"/>
    <mergeCell ref="AQ59:AR59"/>
    <mergeCell ref="AS59:AT59"/>
    <mergeCell ref="AC56:AD56"/>
    <mergeCell ref="AE56:AF56"/>
    <mergeCell ref="AG56:AH56"/>
    <mergeCell ref="AI56:AJ56"/>
    <mergeCell ref="AK56:AL56"/>
    <mergeCell ref="AM56:AN56"/>
    <mergeCell ref="AO56:AP56"/>
    <mergeCell ref="AQ56:AR56"/>
    <mergeCell ref="AS56:AT56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C53:AD53"/>
    <mergeCell ref="AE53:AF53"/>
    <mergeCell ref="AG53:AH53"/>
    <mergeCell ref="AI53:AJ53"/>
    <mergeCell ref="AK53:AL53"/>
    <mergeCell ref="AM53:AN53"/>
    <mergeCell ref="AO53:AP53"/>
    <mergeCell ref="AQ53:AR53"/>
    <mergeCell ref="AS53:AT53"/>
    <mergeCell ref="AC55:AD55"/>
    <mergeCell ref="AE55:AF55"/>
    <mergeCell ref="AG55:AH55"/>
    <mergeCell ref="AI55:AJ55"/>
    <mergeCell ref="AK55:AL55"/>
    <mergeCell ref="AM55:AN55"/>
    <mergeCell ref="AO55:AP55"/>
    <mergeCell ref="AQ55:AR55"/>
    <mergeCell ref="AS55:AT55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T31:AV31"/>
    <mergeCell ref="AC52:AD52"/>
    <mergeCell ref="AE52:AF52"/>
    <mergeCell ref="AG52:AH52"/>
    <mergeCell ref="AI52:AJ52"/>
    <mergeCell ref="AK52:AL52"/>
    <mergeCell ref="AM52:AN52"/>
    <mergeCell ref="AO52:AP52"/>
    <mergeCell ref="AQ52:AR52"/>
    <mergeCell ref="AS52:AT52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T1:AV1"/>
    <mergeCell ref="AC22:AD22"/>
    <mergeCell ref="AE22:AF22"/>
    <mergeCell ref="AG22:AH22"/>
    <mergeCell ref="AI22:AJ22"/>
    <mergeCell ref="AK22:AL22"/>
    <mergeCell ref="AM22:AN22"/>
    <mergeCell ref="AO22:AP22"/>
    <mergeCell ref="AQ22:AR22"/>
    <mergeCell ref="AS22:AT22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P5:Q5"/>
    <mergeCell ref="R5:S5"/>
    <mergeCell ref="T5:U5"/>
    <mergeCell ref="V5:W5"/>
    <mergeCell ref="A7:A9"/>
    <mergeCell ref="E7:E9"/>
    <mergeCell ref="G7:G9"/>
    <mergeCell ref="I7:I9"/>
    <mergeCell ref="K7:K9"/>
    <mergeCell ref="M7:M9"/>
    <mergeCell ref="F1:Q1"/>
    <mergeCell ref="U1:W1"/>
    <mergeCell ref="X1:Z1"/>
    <mergeCell ref="F2:O2"/>
    <mergeCell ref="D5:E5"/>
    <mergeCell ref="F5:G5"/>
    <mergeCell ref="H5:I5"/>
    <mergeCell ref="J5:K5"/>
    <mergeCell ref="L5:M5"/>
    <mergeCell ref="N5:O5"/>
    <mergeCell ref="O10:O12"/>
    <mergeCell ref="Q10:Q12"/>
    <mergeCell ref="S10:S12"/>
    <mergeCell ref="U10:U12"/>
    <mergeCell ref="W10:W12"/>
    <mergeCell ref="Z10:Z12"/>
    <mergeCell ref="A10:A12"/>
    <mergeCell ref="E10:E12"/>
    <mergeCell ref="G10:G12"/>
    <mergeCell ref="I10:I12"/>
    <mergeCell ref="K10:K12"/>
    <mergeCell ref="M10:M12"/>
    <mergeCell ref="O7:O9"/>
    <mergeCell ref="Q7:Q9"/>
    <mergeCell ref="S7:S9"/>
    <mergeCell ref="U7:U9"/>
    <mergeCell ref="W7:W9"/>
    <mergeCell ref="Z7:Z9"/>
    <mergeCell ref="O16:O18"/>
    <mergeCell ref="Q16:Q18"/>
    <mergeCell ref="S16:S18"/>
    <mergeCell ref="U16:U18"/>
    <mergeCell ref="W16:W18"/>
    <mergeCell ref="Z16:Z18"/>
    <mergeCell ref="A16:A18"/>
    <mergeCell ref="E16:E18"/>
    <mergeCell ref="G16:G18"/>
    <mergeCell ref="I16:I18"/>
    <mergeCell ref="K16:K18"/>
    <mergeCell ref="M16:M18"/>
    <mergeCell ref="O13:O15"/>
    <mergeCell ref="Q13:Q15"/>
    <mergeCell ref="S13:S15"/>
    <mergeCell ref="U13:U15"/>
    <mergeCell ref="W13:W15"/>
    <mergeCell ref="Z13:Z15"/>
    <mergeCell ref="A13:A15"/>
    <mergeCell ref="E13:E15"/>
    <mergeCell ref="G13:G15"/>
    <mergeCell ref="I13:I15"/>
    <mergeCell ref="K13:K15"/>
    <mergeCell ref="M13:M15"/>
    <mergeCell ref="P23:Q23"/>
    <mergeCell ref="R23:S23"/>
    <mergeCell ref="T23:U23"/>
    <mergeCell ref="V23:W23"/>
    <mergeCell ref="D24:E24"/>
    <mergeCell ref="F24:G24"/>
    <mergeCell ref="H24:I24"/>
    <mergeCell ref="J24:K24"/>
    <mergeCell ref="L24:M24"/>
    <mergeCell ref="N24:O24"/>
    <mergeCell ref="P22:Q22"/>
    <mergeCell ref="R22:S22"/>
    <mergeCell ref="T22:U22"/>
    <mergeCell ref="V22:W22"/>
    <mergeCell ref="D23:E23"/>
    <mergeCell ref="F23:G23"/>
    <mergeCell ref="H23:I23"/>
    <mergeCell ref="J23:K23"/>
    <mergeCell ref="L23:M23"/>
    <mergeCell ref="N23:O23"/>
    <mergeCell ref="D22:E22"/>
    <mergeCell ref="F22:G22"/>
    <mergeCell ref="H22:I22"/>
    <mergeCell ref="J22:K22"/>
    <mergeCell ref="L22:M22"/>
    <mergeCell ref="N22:O22"/>
    <mergeCell ref="L26:M26"/>
    <mergeCell ref="N26:O26"/>
    <mergeCell ref="P26:Q26"/>
    <mergeCell ref="R26:S26"/>
    <mergeCell ref="T26:U26"/>
    <mergeCell ref="V26:W26"/>
    <mergeCell ref="N25:O25"/>
    <mergeCell ref="P25:Q25"/>
    <mergeCell ref="R25:S25"/>
    <mergeCell ref="T25:U25"/>
    <mergeCell ref="V25:W25"/>
    <mergeCell ref="B26:C26"/>
    <mergeCell ref="D26:E26"/>
    <mergeCell ref="F26:G26"/>
    <mergeCell ref="H26:I26"/>
    <mergeCell ref="J26:K26"/>
    <mergeCell ref="P24:Q24"/>
    <mergeCell ref="R24:S24"/>
    <mergeCell ref="T24:U24"/>
    <mergeCell ref="V24:W24"/>
    <mergeCell ref="B25:C25"/>
    <mergeCell ref="D25:E25"/>
    <mergeCell ref="F25:G25"/>
    <mergeCell ref="H25:I25"/>
    <mergeCell ref="J25:K25"/>
    <mergeCell ref="L25:M25"/>
    <mergeCell ref="B29:C29"/>
    <mergeCell ref="D29:E29"/>
    <mergeCell ref="F29:G29"/>
    <mergeCell ref="H29:I29"/>
    <mergeCell ref="J29:K29"/>
    <mergeCell ref="L29:M29"/>
    <mergeCell ref="L28:M28"/>
    <mergeCell ref="N28:O28"/>
    <mergeCell ref="P28:Q28"/>
    <mergeCell ref="R28:S28"/>
    <mergeCell ref="T28:U28"/>
    <mergeCell ref="V28:W28"/>
    <mergeCell ref="N27:O27"/>
    <mergeCell ref="P27:Q27"/>
    <mergeCell ref="R27:S27"/>
    <mergeCell ref="T27:U27"/>
    <mergeCell ref="V27:W27"/>
    <mergeCell ref="B28:C28"/>
    <mergeCell ref="D28:E28"/>
    <mergeCell ref="F28:G28"/>
    <mergeCell ref="H28:I28"/>
    <mergeCell ref="J28:K28"/>
    <mergeCell ref="B27:C27"/>
    <mergeCell ref="D27:E27"/>
    <mergeCell ref="F27:G27"/>
    <mergeCell ref="H27:I27"/>
    <mergeCell ref="J27:K27"/>
    <mergeCell ref="L27:M27"/>
    <mergeCell ref="X31:Z31"/>
    <mergeCell ref="F32:O32"/>
    <mergeCell ref="D35:E35"/>
    <mergeCell ref="F35:G35"/>
    <mergeCell ref="H35:I35"/>
    <mergeCell ref="J35:K35"/>
    <mergeCell ref="L35:M35"/>
    <mergeCell ref="N35:O35"/>
    <mergeCell ref="P35:Q35"/>
    <mergeCell ref="R35:S35"/>
    <mergeCell ref="N29:O29"/>
    <mergeCell ref="P29:Q29"/>
    <mergeCell ref="R29:S29"/>
    <mergeCell ref="T29:U29"/>
    <mergeCell ref="V29:W29"/>
    <mergeCell ref="F31:Q31"/>
    <mergeCell ref="U31:W31"/>
    <mergeCell ref="O40:O42"/>
    <mergeCell ref="Q40:Q42"/>
    <mergeCell ref="S40:S42"/>
    <mergeCell ref="U40:U42"/>
    <mergeCell ref="W40:W42"/>
    <mergeCell ref="Z40:Z42"/>
    <mergeCell ref="S37:S39"/>
    <mergeCell ref="U37:U39"/>
    <mergeCell ref="W37:W39"/>
    <mergeCell ref="Z37:Z39"/>
    <mergeCell ref="A40:A42"/>
    <mergeCell ref="E40:E42"/>
    <mergeCell ref="G40:G42"/>
    <mergeCell ref="I40:I42"/>
    <mergeCell ref="K40:K42"/>
    <mergeCell ref="M40:M42"/>
    <mergeCell ref="T35:U35"/>
    <mergeCell ref="V35:W35"/>
    <mergeCell ref="A37:A39"/>
    <mergeCell ref="E37:E39"/>
    <mergeCell ref="G37:G39"/>
    <mergeCell ref="I37:I39"/>
    <mergeCell ref="K37:K39"/>
    <mergeCell ref="M37:M39"/>
    <mergeCell ref="O37:O39"/>
    <mergeCell ref="Q37:Q39"/>
    <mergeCell ref="O46:O48"/>
    <mergeCell ref="Q46:Q48"/>
    <mergeCell ref="S46:S48"/>
    <mergeCell ref="U46:U48"/>
    <mergeCell ref="W46:W48"/>
    <mergeCell ref="Z46:Z48"/>
    <mergeCell ref="A46:A48"/>
    <mergeCell ref="E46:E48"/>
    <mergeCell ref="G46:G48"/>
    <mergeCell ref="I46:I48"/>
    <mergeCell ref="K46:K48"/>
    <mergeCell ref="M46:M48"/>
    <mergeCell ref="O43:O45"/>
    <mergeCell ref="Q43:Q45"/>
    <mergeCell ref="S43:S45"/>
    <mergeCell ref="U43:U45"/>
    <mergeCell ref="W43:W45"/>
    <mergeCell ref="Z43:Z45"/>
    <mergeCell ref="A43:A45"/>
    <mergeCell ref="E43:E45"/>
    <mergeCell ref="G43:G45"/>
    <mergeCell ref="I43:I45"/>
    <mergeCell ref="K43:K45"/>
    <mergeCell ref="M43:M45"/>
    <mergeCell ref="P53:Q53"/>
    <mergeCell ref="R53:S53"/>
    <mergeCell ref="T53:U53"/>
    <mergeCell ref="V53:W53"/>
    <mergeCell ref="D54:E54"/>
    <mergeCell ref="F54:G54"/>
    <mergeCell ref="H54:I54"/>
    <mergeCell ref="J54:K54"/>
    <mergeCell ref="L54:M54"/>
    <mergeCell ref="N54:O54"/>
    <mergeCell ref="P52:Q52"/>
    <mergeCell ref="R52:S52"/>
    <mergeCell ref="T52:U52"/>
    <mergeCell ref="V52:W52"/>
    <mergeCell ref="D53:E53"/>
    <mergeCell ref="F53:G53"/>
    <mergeCell ref="H53:I53"/>
    <mergeCell ref="J53:K53"/>
    <mergeCell ref="L53:M53"/>
    <mergeCell ref="N53:O53"/>
    <mergeCell ref="D52:E52"/>
    <mergeCell ref="F52:G52"/>
    <mergeCell ref="H52:I52"/>
    <mergeCell ref="J52:K52"/>
    <mergeCell ref="L52:M52"/>
    <mergeCell ref="N52:O52"/>
    <mergeCell ref="L56:M56"/>
    <mergeCell ref="N56:O56"/>
    <mergeCell ref="P56:Q56"/>
    <mergeCell ref="R56:S56"/>
    <mergeCell ref="T56:U56"/>
    <mergeCell ref="V56:W56"/>
    <mergeCell ref="N55:O55"/>
    <mergeCell ref="P55:Q55"/>
    <mergeCell ref="R55:S55"/>
    <mergeCell ref="T55:U55"/>
    <mergeCell ref="V55:W55"/>
    <mergeCell ref="B56:C56"/>
    <mergeCell ref="D56:E56"/>
    <mergeCell ref="F56:G56"/>
    <mergeCell ref="H56:I56"/>
    <mergeCell ref="J56:K56"/>
    <mergeCell ref="P54:Q54"/>
    <mergeCell ref="R54:S54"/>
    <mergeCell ref="T54:U54"/>
    <mergeCell ref="V54:W54"/>
    <mergeCell ref="B55:C55"/>
    <mergeCell ref="D55:E55"/>
    <mergeCell ref="F55:G55"/>
    <mergeCell ref="H55:I55"/>
    <mergeCell ref="J55:K55"/>
    <mergeCell ref="L55:M55"/>
    <mergeCell ref="B59:C59"/>
    <mergeCell ref="D59:E59"/>
    <mergeCell ref="F59:G59"/>
    <mergeCell ref="H59:I59"/>
    <mergeCell ref="J59:K59"/>
    <mergeCell ref="L59:M59"/>
    <mergeCell ref="L58:M58"/>
    <mergeCell ref="N58:O58"/>
    <mergeCell ref="P58:Q58"/>
    <mergeCell ref="R58:S58"/>
    <mergeCell ref="T58:U58"/>
    <mergeCell ref="V58:W58"/>
    <mergeCell ref="N57:O57"/>
    <mergeCell ref="P57:Q57"/>
    <mergeCell ref="R57:S57"/>
    <mergeCell ref="T57:U57"/>
    <mergeCell ref="V57:W57"/>
    <mergeCell ref="B58:C58"/>
    <mergeCell ref="D58:E58"/>
    <mergeCell ref="F58:G58"/>
    <mergeCell ref="H58:I58"/>
    <mergeCell ref="J58:K58"/>
    <mergeCell ref="B57:C57"/>
    <mergeCell ref="D57:E57"/>
    <mergeCell ref="F57:G57"/>
    <mergeCell ref="H57:I57"/>
    <mergeCell ref="J57:K57"/>
    <mergeCell ref="L57:M57"/>
    <mergeCell ref="X61:Z61"/>
    <mergeCell ref="F62:O62"/>
    <mergeCell ref="D65:E65"/>
    <mergeCell ref="F65:G65"/>
    <mergeCell ref="H65:I65"/>
    <mergeCell ref="J65:K65"/>
    <mergeCell ref="L65:M65"/>
    <mergeCell ref="N65:O65"/>
    <mergeCell ref="P65:Q65"/>
    <mergeCell ref="R65:S65"/>
    <mergeCell ref="N59:O59"/>
    <mergeCell ref="P59:Q59"/>
    <mergeCell ref="R59:S59"/>
    <mergeCell ref="T59:U59"/>
    <mergeCell ref="V59:W59"/>
    <mergeCell ref="F61:Q61"/>
    <mergeCell ref="U61:W61"/>
    <mergeCell ref="O70:O72"/>
    <mergeCell ref="Q70:Q72"/>
    <mergeCell ref="S70:S72"/>
    <mergeCell ref="U70:U72"/>
    <mergeCell ref="W70:W72"/>
    <mergeCell ref="Z70:Z72"/>
    <mergeCell ref="S67:S69"/>
    <mergeCell ref="U67:U69"/>
    <mergeCell ref="W67:W69"/>
    <mergeCell ref="Z67:Z69"/>
    <mergeCell ref="A70:A72"/>
    <mergeCell ref="E70:E72"/>
    <mergeCell ref="G70:G72"/>
    <mergeCell ref="I70:I72"/>
    <mergeCell ref="K70:K72"/>
    <mergeCell ref="M70:M72"/>
    <mergeCell ref="T65:U65"/>
    <mergeCell ref="V65:W65"/>
    <mergeCell ref="A67:A69"/>
    <mergeCell ref="E67:E69"/>
    <mergeCell ref="G67:G69"/>
    <mergeCell ref="I67:I69"/>
    <mergeCell ref="K67:K69"/>
    <mergeCell ref="M67:M69"/>
    <mergeCell ref="O67:O69"/>
    <mergeCell ref="Q67:Q69"/>
    <mergeCell ref="O76:O78"/>
    <mergeCell ref="Q76:Q78"/>
    <mergeCell ref="S76:S78"/>
    <mergeCell ref="U76:U78"/>
    <mergeCell ref="W76:W78"/>
    <mergeCell ref="Z76:Z78"/>
    <mergeCell ref="A76:A78"/>
    <mergeCell ref="E76:E78"/>
    <mergeCell ref="G76:G78"/>
    <mergeCell ref="I76:I78"/>
    <mergeCell ref="K76:K78"/>
    <mergeCell ref="M76:M78"/>
    <mergeCell ref="O73:O75"/>
    <mergeCell ref="Q73:Q75"/>
    <mergeCell ref="S73:S75"/>
    <mergeCell ref="U73:U75"/>
    <mergeCell ref="W73:W75"/>
    <mergeCell ref="Z73:Z75"/>
    <mergeCell ref="A73:A75"/>
    <mergeCell ref="E73:E75"/>
    <mergeCell ref="G73:G75"/>
    <mergeCell ref="I73:I75"/>
    <mergeCell ref="K73:K75"/>
    <mergeCell ref="M73:M75"/>
    <mergeCell ref="P83:Q83"/>
    <mergeCell ref="R83:S83"/>
    <mergeCell ref="T83:U83"/>
    <mergeCell ref="V83:W83"/>
    <mergeCell ref="D84:E84"/>
    <mergeCell ref="F84:G84"/>
    <mergeCell ref="H84:I84"/>
    <mergeCell ref="J84:K84"/>
    <mergeCell ref="L84:M84"/>
    <mergeCell ref="N84:O84"/>
    <mergeCell ref="P82:Q82"/>
    <mergeCell ref="R82:S82"/>
    <mergeCell ref="T82:U82"/>
    <mergeCell ref="V82:W82"/>
    <mergeCell ref="D83:E83"/>
    <mergeCell ref="F83:G83"/>
    <mergeCell ref="H83:I83"/>
    <mergeCell ref="J83:K83"/>
    <mergeCell ref="L83:M83"/>
    <mergeCell ref="N83:O83"/>
    <mergeCell ref="D82:E82"/>
    <mergeCell ref="F82:G82"/>
    <mergeCell ref="H82:I82"/>
    <mergeCell ref="J82:K82"/>
    <mergeCell ref="L82:M82"/>
    <mergeCell ref="N82:O82"/>
    <mergeCell ref="L86:M86"/>
    <mergeCell ref="N86:O86"/>
    <mergeCell ref="P86:Q86"/>
    <mergeCell ref="R86:S86"/>
    <mergeCell ref="T86:U86"/>
    <mergeCell ref="V86:W86"/>
    <mergeCell ref="N85:O85"/>
    <mergeCell ref="P85:Q85"/>
    <mergeCell ref="R85:S85"/>
    <mergeCell ref="T85:U85"/>
    <mergeCell ref="V85:W85"/>
    <mergeCell ref="B86:C86"/>
    <mergeCell ref="D86:E86"/>
    <mergeCell ref="F86:G86"/>
    <mergeCell ref="H86:I86"/>
    <mergeCell ref="J86:K86"/>
    <mergeCell ref="P84:Q84"/>
    <mergeCell ref="R84:S84"/>
    <mergeCell ref="T84:U84"/>
    <mergeCell ref="V84:W84"/>
    <mergeCell ref="B85:C85"/>
    <mergeCell ref="D85:E85"/>
    <mergeCell ref="F85:G85"/>
    <mergeCell ref="H85:I85"/>
    <mergeCell ref="J85:K85"/>
    <mergeCell ref="L85:M85"/>
    <mergeCell ref="B89:C89"/>
    <mergeCell ref="D89:E89"/>
    <mergeCell ref="F89:G89"/>
    <mergeCell ref="H89:I89"/>
    <mergeCell ref="J89:K89"/>
    <mergeCell ref="L89:M89"/>
    <mergeCell ref="L88:M88"/>
    <mergeCell ref="N88:O88"/>
    <mergeCell ref="P88:Q88"/>
    <mergeCell ref="R88:S88"/>
    <mergeCell ref="T88:U88"/>
    <mergeCell ref="V88:W88"/>
    <mergeCell ref="N87:O87"/>
    <mergeCell ref="P87:Q87"/>
    <mergeCell ref="R87:S87"/>
    <mergeCell ref="T87:U87"/>
    <mergeCell ref="V87:W87"/>
    <mergeCell ref="B88:C88"/>
    <mergeCell ref="D88:E88"/>
    <mergeCell ref="F88:G88"/>
    <mergeCell ref="H88:I88"/>
    <mergeCell ref="J88:K88"/>
    <mergeCell ref="B87:C87"/>
    <mergeCell ref="D87:E87"/>
    <mergeCell ref="F87:G87"/>
    <mergeCell ref="H87:I87"/>
    <mergeCell ref="J87:K87"/>
    <mergeCell ref="L87:M87"/>
    <mergeCell ref="X91:Z91"/>
    <mergeCell ref="F92:O92"/>
    <mergeCell ref="D95:E95"/>
    <mergeCell ref="F95:G95"/>
    <mergeCell ref="H95:I95"/>
    <mergeCell ref="J95:K95"/>
    <mergeCell ref="L95:M95"/>
    <mergeCell ref="N95:O95"/>
    <mergeCell ref="P95:Q95"/>
    <mergeCell ref="R95:S95"/>
    <mergeCell ref="N89:O89"/>
    <mergeCell ref="P89:Q89"/>
    <mergeCell ref="R89:S89"/>
    <mergeCell ref="T89:U89"/>
    <mergeCell ref="V89:W89"/>
    <mergeCell ref="F91:Q91"/>
    <mergeCell ref="U91:W91"/>
    <mergeCell ref="O100:O102"/>
    <mergeCell ref="Q100:Q102"/>
    <mergeCell ref="S100:S102"/>
    <mergeCell ref="U100:U102"/>
    <mergeCell ref="W100:W102"/>
    <mergeCell ref="Z100:Z102"/>
    <mergeCell ref="S97:S99"/>
    <mergeCell ref="U97:U99"/>
    <mergeCell ref="W97:W99"/>
    <mergeCell ref="Z97:Z99"/>
    <mergeCell ref="A100:A102"/>
    <mergeCell ref="E100:E102"/>
    <mergeCell ref="G100:G102"/>
    <mergeCell ref="I100:I102"/>
    <mergeCell ref="K100:K102"/>
    <mergeCell ref="M100:M102"/>
    <mergeCell ref="T95:U95"/>
    <mergeCell ref="V95:W95"/>
    <mergeCell ref="A97:A99"/>
    <mergeCell ref="E97:E99"/>
    <mergeCell ref="G97:G99"/>
    <mergeCell ref="I97:I99"/>
    <mergeCell ref="K97:K99"/>
    <mergeCell ref="M97:M99"/>
    <mergeCell ref="O97:O99"/>
    <mergeCell ref="Q97:Q99"/>
    <mergeCell ref="O106:O108"/>
    <mergeCell ref="Q106:Q108"/>
    <mergeCell ref="S106:S108"/>
    <mergeCell ref="U106:U108"/>
    <mergeCell ref="W106:W108"/>
    <mergeCell ref="Z106:Z108"/>
    <mergeCell ref="A106:A108"/>
    <mergeCell ref="E106:E108"/>
    <mergeCell ref="G106:G108"/>
    <mergeCell ref="I106:I108"/>
    <mergeCell ref="K106:K108"/>
    <mergeCell ref="M106:M108"/>
    <mergeCell ref="O103:O105"/>
    <mergeCell ref="Q103:Q105"/>
    <mergeCell ref="S103:S105"/>
    <mergeCell ref="U103:U105"/>
    <mergeCell ref="W103:W105"/>
    <mergeCell ref="Z103:Z105"/>
    <mergeCell ref="A103:A105"/>
    <mergeCell ref="E103:E105"/>
    <mergeCell ref="G103:G105"/>
    <mergeCell ref="I103:I105"/>
    <mergeCell ref="K103:K105"/>
    <mergeCell ref="M103:M105"/>
    <mergeCell ref="P113:Q113"/>
    <mergeCell ref="R113:S113"/>
    <mergeCell ref="T113:U113"/>
    <mergeCell ref="V113:W113"/>
    <mergeCell ref="D114:E114"/>
    <mergeCell ref="F114:G114"/>
    <mergeCell ref="H114:I114"/>
    <mergeCell ref="J114:K114"/>
    <mergeCell ref="L114:M114"/>
    <mergeCell ref="N114:O114"/>
    <mergeCell ref="P112:Q112"/>
    <mergeCell ref="R112:S112"/>
    <mergeCell ref="T112:U112"/>
    <mergeCell ref="V112:W112"/>
    <mergeCell ref="D113:E113"/>
    <mergeCell ref="F113:G113"/>
    <mergeCell ref="H113:I113"/>
    <mergeCell ref="J113:K113"/>
    <mergeCell ref="L113:M113"/>
    <mergeCell ref="N113:O113"/>
    <mergeCell ref="D112:E112"/>
    <mergeCell ref="F112:G112"/>
    <mergeCell ref="H112:I112"/>
    <mergeCell ref="J112:K112"/>
    <mergeCell ref="L112:M112"/>
    <mergeCell ref="N112:O112"/>
    <mergeCell ref="L116:M116"/>
    <mergeCell ref="N116:O116"/>
    <mergeCell ref="P116:Q116"/>
    <mergeCell ref="R116:S116"/>
    <mergeCell ref="T116:U116"/>
    <mergeCell ref="V116:W116"/>
    <mergeCell ref="N115:O115"/>
    <mergeCell ref="P115:Q115"/>
    <mergeCell ref="R115:S115"/>
    <mergeCell ref="T115:U115"/>
    <mergeCell ref="V115:W115"/>
    <mergeCell ref="B116:C116"/>
    <mergeCell ref="D116:E116"/>
    <mergeCell ref="F116:G116"/>
    <mergeCell ref="H116:I116"/>
    <mergeCell ref="J116:K116"/>
    <mergeCell ref="P114:Q114"/>
    <mergeCell ref="R114:S114"/>
    <mergeCell ref="T114:U114"/>
    <mergeCell ref="V114:W114"/>
    <mergeCell ref="B115:C115"/>
    <mergeCell ref="D115:E115"/>
    <mergeCell ref="F115:G115"/>
    <mergeCell ref="H115:I115"/>
    <mergeCell ref="J115:K115"/>
    <mergeCell ref="L115:M115"/>
    <mergeCell ref="B119:C119"/>
    <mergeCell ref="D119:E119"/>
    <mergeCell ref="F119:G119"/>
    <mergeCell ref="H119:I119"/>
    <mergeCell ref="J119:K119"/>
    <mergeCell ref="L119:M119"/>
    <mergeCell ref="L118:M118"/>
    <mergeCell ref="N118:O118"/>
    <mergeCell ref="P118:Q118"/>
    <mergeCell ref="R118:S118"/>
    <mergeCell ref="T118:U118"/>
    <mergeCell ref="V118:W118"/>
    <mergeCell ref="N117:O117"/>
    <mergeCell ref="P117:Q117"/>
    <mergeCell ref="R117:S117"/>
    <mergeCell ref="T117:U117"/>
    <mergeCell ref="V117:W117"/>
    <mergeCell ref="B118:C118"/>
    <mergeCell ref="D118:E118"/>
    <mergeCell ref="F118:G118"/>
    <mergeCell ref="H118:I118"/>
    <mergeCell ref="J118:K118"/>
    <mergeCell ref="B117:C117"/>
    <mergeCell ref="D117:E117"/>
    <mergeCell ref="F117:G117"/>
    <mergeCell ref="H117:I117"/>
    <mergeCell ref="J117:K117"/>
    <mergeCell ref="L117:M117"/>
    <mergeCell ref="X121:Z121"/>
    <mergeCell ref="F122:O122"/>
    <mergeCell ref="D125:E125"/>
    <mergeCell ref="F125:G125"/>
    <mergeCell ref="H125:I125"/>
    <mergeCell ref="J125:K125"/>
    <mergeCell ref="L125:M125"/>
    <mergeCell ref="N125:O125"/>
    <mergeCell ref="P125:Q125"/>
    <mergeCell ref="R125:S125"/>
    <mergeCell ref="N119:O119"/>
    <mergeCell ref="P119:Q119"/>
    <mergeCell ref="R119:S119"/>
    <mergeCell ref="T119:U119"/>
    <mergeCell ref="V119:W119"/>
    <mergeCell ref="F121:Q121"/>
    <mergeCell ref="U121:W121"/>
    <mergeCell ref="O130:O132"/>
    <mergeCell ref="Q130:Q132"/>
    <mergeCell ref="S130:S132"/>
    <mergeCell ref="U130:U132"/>
    <mergeCell ref="W130:W132"/>
    <mergeCell ref="Z130:Z132"/>
    <mergeCell ref="S127:S129"/>
    <mergeCell ref="U127:U129"/>
    <mergeCell ref="W127:W129"/>
    <mergeCell ref="Z127:Z129"/>
    <mergeCell ref="A130:A132"/>
    <mergeCell ref="E130:E132"/>
    <mergeCell ref="G130:G132"/>
    <mergeCell ref="I130:I132"/>
    <mergeCell ref="K130:K132"/>
    <mergeCell ref="M130:M132"/>
    <mergeCell ref="T125:U125"/>
    <mergeCell ref="V125:W125"/>
    <mergeCell ref="A127:A129"/>
    <mergeCell ref="E127:E129"/>
    <mergeCell ref="G127:G129"/>
    <mergeCell ref="I127:I129"/>
    <mergeCell ref="K127:K129"/>
    <mergeCell ref="M127:M129"/>
    <mergeCell ref="O127:O129"/>
    <mergeCell ref="Q127:Q129"/>
    <mergeCell ref="O136:O138"/>
    <mergeCell ref="Q136:Q138"/>
    <mergeCell ref="S136:S138"/>
    <mergeCell ref="U136:U138"/>
    <mergeCell ref="W136:W138"/>
    <mergeCell ref="Z136:Z138"/>
    <mergeCell ref="A136:A138"/>
    <mergeCell ref="E136:E138"/>
    <mergeCell ref="G136:G138"/>
    <mergeCell ref="I136:I138"/>
    <mergeCell ref="K136:K138"/>
    <mergeCell ref="M136:M138"/>
    <mergeCell ref="O133:O135"/>
    <mergeCell ref="Q133:Q135"/>
    <mergeCell ref="S133:S135"/>
    <mergeCell ref="U133:U135"/>
    <mergeCell ref="W133:W135"/>
    <mergeCell ref="Z133:Z135"/>
    <mergeCell ref="A133:A135"/>
    <mergeCell ref="E133:E135"/>
    <mergeCell ref="G133:G135"/>
    <mergeCell ref="I133:I135"/>
    <mergeCell ref="K133:K135"/>
    <mergeCell ref="M133:M135"/>
    <mergeCell ref="P143:Q143"/>
    <mergeCell ref="R143:S143"/>
    <mergeCell ref="T143:U143"/>
    <mergeCell ref="V143:W143"/>
    <mergeCell ref="D144:E144"/>
    <mergeCell ref="F144:G144"/>
    <mergeCell ref="H144:I144"/>
    <mergeCell ref="J144:K144"/>
    <mergeCell ref="L144:M144"/>
    <mergeCell ref="N144:O144"/>
    <mergeCell ref="P142:Q142"/>
    <mergeCell ref="R142:S142"/>
    <mergeCell ref="T142:U142"/>
    <mergeCell ref="V142:W142"/>
    <mergeCell ref="D143:E143"/>
    <mergeCell ref="F143:G143"/>
    <mergeCell ref="H143:I143"/>
    <mergeCell ref="J143:K143"/>
    <mergeCell ref="L143:M143"/>
    <mergeCell ref="N143:O143"/>
    <mergeCell ref="D142:E142"/>
    <mergeCell ref="F142:G142"/>
    <mergeCell ref="H142:I142"/>
    <mergeCell ref="J142:K142"/>
    <mergeCell ref="L142:M142"/>
    <mergeCell ref="N142:O142"/>
    <mergeCell ref="L146:M146"/>
    <mergeCell ref="N146:O146"/>
    <mergeCell ref="P146:Q146"/>
    <mergeCell ref="R146:S146"/>
    <mergeCell ref="T146:U146"/>
    <mergeCell ref="V146:W146"/>
    <mergeCell ref="N145:O145"/>
    <mergeCell ref="P145:Q145"/>
    <mergeCell ref="R145:S145"/>
    <mergeCell ref="T145:U145"/>
    <mergeCell ref="V145:W145"/>
    <mergeCell ref="B146:C146"/>
    <mergeCell ref="D146:E146"/>
    <mergeCell ref="F146:G146"/>
    <mergeCell ref="H146:I146"/>
    <mergeCell ref="J146:K146"/>
    <mergeCell ref="P144:Q144"/>
    <mergeCell ref="R144:S144"/>
    <mergeCell ref="T144:U144"/>
    <mergeCell ref="V144:W144"/>
    <mergeCell ref="B145:C145"/>
    <mergeCell ref="D145:E145"/>
    <mergeCell ref="F145:G145"/>
    <mergeCell ref="H145:I145"/>
    <mergeCell ref="J145:K145"/>
    <mergeCell ref="L145:M145"/>
    <mergeCell ref="B149:C149"/>
    <mergeCell ref="D149:E149"/>
    <mergeCell ref="F149:G149"/>
    <mergeCell ref="H149:I149"/>
    <mergeCell ref="J149:K149"/>
    <mergeCell ref="L149:M149"/>
    <mergeCell ref="L148:M148"/>
    <mergeCell ref="N148:O148"/>
    <mergeCell ref="P148:Q148"/>
    <mergeCell ref="R148:S148"/>
    <mergeCell ref="T148:U148"/>
    <mergeCell ref="V148:W148"/>
    <mergeCell ref="N147:O147"/>
    <mergeCell ref="P147:Q147"/>
    <mergeCell ref="R147:S147"/>
    <mergeCell ref="T147:U147"/>
    <mergeCell ref="V147:W147"/>
    <mergeCell ref="B148:C148"/>
    <mergeCell ref="D148:E148"/>
    <mergeCell ref="F148:G148"/>
    <mergeCell ref="H148:I148"/>
    <mergeCell ref="J148:K148"/>
    <mergeCell ref="B147:C147"/>
    <mergeCell ref="D147:E147"/>
    <mergeCell ref="F147:G147"/>
    <mergeCell ref="H147:I147"/>
    <mergeCell ref="J147:K147"/>
    <mergeCell ref="L147:M147"/>
    <mergeCell ref="X151:Z151"/>
    <mergeCell ref="F152:O152"/>
    <mergeCell ref="D155:E155"/>
    <mergeCell ref="F155:G155"/>
    <mergeCell ref="H155:I155"/>
    <mergeCell ref="J155:K155"/>
    <mergeCell ref="L155:M155"/>
    <mergeCell ref="N155:O155"/>
    <mergeCell ref="P155:Q155"/>
    <mergeCell ref="R155:S155"/>
    <mergeCell ref="N149:O149"/>
    <mergeCell ref="P149:Q149"/>
    <mergeCell ref="R149:S149"/>
    <mergeCell ref="T149:U149"/>
    <mergeCell ref="V149:W149"/>
    <mergeCell ref="F151:Q151"/>
    <mergeCell ref="U151:W151"/>
    <mergeCell ref="O160:O162"/>
    <mergeCell ref="Q160:Q162"/>
    <mergeCell ref="S160:S162"/>
    <mergeCell ref="U160:U162"/>
    <mergeCell ref="W160:W162"/>
    <mergeCell ref="Z160:Z162"/>
    <mergeCell ref="S157:S159"/>
    <mergeCell ref="U157:U159"/>
    <mergeCell ref="W157:W159"/>
    <mergeCell ref="Z157:Z159"/>
    <mergeCell ref="A160:A162"/>
    <mergeCell ref="E160:E162"/>
    <mergeCell ref="G160:G162"/>
    <mergeCell ref="I160:I162"/>
    <mergeCell ref="K160:K162"/>
    <mergeCell ref="M160:M162"/>
    <mergeCell ref="T155:U155"/>
    <mergeCell ref="V155:W155"/>
    <mergeCell ref="A157:A159"/>
    <mergeCell ref="E157:E159"/>
    <mergeCell ref="G157:G159"/>
    <mergeCell ref="I157:I159"/>
    <mergeCell ref="K157:K159"/>
    <mergeCell ref="M157:M159"/>
    <mergeCell ref="O157:O159"/>
    <mergeCell ref="Q157:Q159"/>
    <mergeCell ref="O166:O168"/>
    <mergeCell ref="Q166:Q168"/>
    <mergeCell ref="S166:S168"/>
    <mergeCell ref="U166:U168"/>
    <mergeCell ref="W166:W168"/>
    <mergeCell ref="Z166:Z168"/>
    <mergeCell ref="A166:A168"/>
    <mergeCell ref="E166:E168"/>
    <mergeCell ref="G166:G168"/>
    <mergeCell ref="I166:I168"/>
    <mergeCell ref="K166:K168"/>
    <mergeCell ref="M166:M168"/>
    <mergeCell ref="O163:O165"/>
    <mergeCell ref="Q163:Q165"/>
    <mergeCell ref="S163:S165"/>
    <mergeCell ref="U163:U165"/>
    <mergeCell ref="W163:W165"/>
    <mergeCell ref="Z163:Z165"/>
    <mergeCell ref="A163:A165"/>
    <mergeCell ref="E163:E165"/>
    <mergeCell ref="G163:G165"/>
    <mergeCell ref="I163:I165"/>
    <mergeCell ref="K163:K165"/>
    <mergeCell ref="M163:M165"/>
    <mergeCell ref="P173:Q173"/>
    <mergeCell ref="R173:S173"/>
    <mergeCell ref="T173:U173"/>
    <mergeCell ref="V173:W173"/>
    <mergeCell ref="D174:E174"/>
    <mergeCell ref="F174:G174"/>
    <mergeCell ref="H174:I174"/>
    <mergeCell ref="J174:K174"/>
    <mergeCell ref="L174:M174"/>
    <mergeCell ref="N174:O174"/>
    <mergeCell ref="P172:Q172"/>
    <mergeCell ref="R172:S172"/>
    <mergeCell ref="T172:U172"/>
    <mergeCell ref="V172:W172"/>
    <mergeCell ref="D173:E173"/>
    <mergeCell ref="F173:G173"/>
    <mergeCell ref="H173:I173"/>
    <mergeCell ref="J173:K173"/>
    <mergeCell ref="L173:M173"/>
    <mergeCell ref="N173:O173"/>
    <mergeCell ref="D172:E172"/>
    <mergeCell ref="F172:G172"/>
    <mergeCell ref="H172:I172"/>
    <mergeCell ref="J172:K172"/>
    <mergeCell ref="L172:M172"/>
    <mergeCell ref="N172:O172"/>
    <mergeCell ref="L176:M176"/>
    <mergeCell ref="N176:O176"/>
    <mergeCell ref="P176:Q176"/>
    <mergeCell ref="R176:S176"/>
    <mergeCell ref="T176:U176"/>
    <mergeCell ref="V176:W176"/>
    <mergeCell ref="N175:O175"/>
    <mergeCell ref="P175:Q175"/>
    <mergeCell ref="R175:S175"/>
    <mergeCell ref="T175:U175"/>
    <mergeCell ref="V175:W175"/>
    <mergeCell ref="B176:C176"/>
    <mergeCell ref="D176:E176"/>
    <mergeCell ref="F176:G176"/>
    <mergeCell ref="H176:I176"/>
    <mergeCell ref="J176:K176"/>
    <mergeCell ref="P174:Q174"/>
    <mergeCell ref="R174:S174"/>
    <mergeCell ref="T174:U174"/>
    <mergeCell ref="V174:W174"/>
    <mergeCell ref="B175:C175"/>
    <mergeCell ref="D175:E175"/>
    <mergeCell ref="F175:G175"/>
    <mergeCell ref="H175:I175"/>
    <mergeCell ref="J175:K175"/>
    <mergeCell ref="L175:M175"/>
    <mergeCell ref="B179:C179"/>
    <mergeCell ref="D179:E179"/>
    <mergeCell ref="F179:G179"/>
    <mergeCell ref="H179:I179"/>
    <mergeCell ref="J179:K179"/>
    <mergeCell ref="L179:M179"/>
    <mergeCell ref="L178:M178"/>
    <mergeCell ref="N178:O178"/>
    <mergeCell ref="P178:Q178"/>
    <mergeCell ref="R178:S178"/>
    <mergeCell ref="T178:U178"/>
    <mergeCell ref="V178:W178"/>
    <mergeCell ref="N177:O177"/>
    <mergeCell ref="P177:Q177"/>
    <mergeCell ref="R177:S177"/>
    <mergeCell ref="T177:U177"/>
    <mergeCell ref="V177:W177"/>
    <mergeCell ref="B178:C178"/>
    <mergeCell ref="D178:E178"/>
    <mergeCell ref="F178:G178"/>
    <mergeCell ref="H178:I178"/>
    <mergeCell ref="J178:K178"/>
    <mergeCell ref="B177:C177"/>
    <mergeCell ref="D177:E177"/>
    <mergeCell ref="F177:G177"/>
    <mergeCell ref="H177:I177"/>
    <mergeCell ref="J177:K177"/>
    <mergeCell ref="L177:M177"/>
    <mergeCell ref="X181:Z181"/>
    <mergeCell ref="F182:O182"/>
    <mergeCell ref="D185:E185"/>
    <mergeCell ref="F185:G185"/>
    <mergeCell ref="H185:I185"/>
    <mergeCell ref="J185:K185"/>
    <mergeCell ref="L185:M185"/>
    <mergeCell ref="N185:O185"/>
    <mergeCell ref="P185:Q185"/>
    <mergeCell ref="R185:S185"/>
    <mergeCell ref="N179:O179"/>
    <mergeCell ref="P179:Q179"/>
    <mergeCell ref="R179:S179"/>
    <mergeCell ref="T179:U179"/>
    <mergeCell ref="V179:W179"/>
    <mergeCell ref="F181:Q181"/>
    <mergeCell ref="U181:W181"/>
    <mergeCell ref="O190:O192"/>
    <mergeCell ref="Q190:Q192"/>
    <mergeCell ref="S190:S192"/>
    <mergeCell ref="U190:U192"/>
    <mergeCell ref="W190:W192"/>
    <mergeCell ref="Z190:Z192"/>
    <mergeCell ref="S187:S189"/>
    <mergeCell ref="U187:U189"/>
    <mergeCell ref="W187:W189"/>
    <mergeCell ref="Z187:Z189"/>
    <mergeCell ref="A190:A192"/>
    <mergeCell ref="E190:E192"/>
    <mergeCell ref="G190:G192"/>
    <mergeCell ref="I190:I192"/>
    <mergeCell ref="K190:K192"/>
    <mergeCell ref="M190:M192"/>
    <mergeCell ref="T185:U185"/>
    <mergeCell ref="V185:W185"/>
    <mergeCell ref="A187:A189"/>
    <mergeCell ref="E187:E189"/>
    <mergeCell ref="G187:G189"/>
    <mergeCell ref="I187:I189"/>
    <mergeCell ref="K187:K189"/>
    <mergeCell ref="M187:M189"/>
    <mergeCell ref="O187:O189"/>
    <mergeCell ref="Q187:Q189"/>
    <mergeCell ref="O196:O198"/>
    <mergeCell ref="Q196:Q198"/>
    <mergeCell ref="S196:S198"/>
    <mergeCell ref="U196:U198"/>
    <mergeCell ref="W196:W198"/>
    <mergeCell ref="Z196:Z198"/>
    <mergeCell ref="A196:A198"/>
    <mergeCell ref="E196:E198"/>
    <mergeCell ref="G196:G198"/>
    <mergeCell ref="I196:I198"/>
    <mergeCell ref="K196:K198"/>
    <mergeCell ref="M196:M198"/>
    <mergeCell ref="O193:O195"/>
    <mergeCell ref="Q193:Q195"/>
    <mergeCell ref="S193:S195"/>
    <mergeCell ref="U193:U195"/>
    <mergeCell ref="W193:W195"/>
    <mergeCell ref="Z193:Z195"/>
    <mergeCell ref="A193:A195"/>
    <mergeCell ref="E193:E195"/>
    <mergeCell ref="G193:G195"/>
    <mergeCell ref="I193:I195"/>
    <mergeCell ref="K193:K195"/>
    <mergeCell ref="M193:M195"/>
    <mergeCell ref="P203:Q203"/>
    <mergeCell ref="R203:S203"/>
    <mergeCell ref="T203:U203"/>
    <mergeCell ref="V203:W203"/>
    <mergeCell ref="D204:E204"/>
    <mergeCell ref="F204:G204"/>
    <mergeCell ref="H204:I204"/>
    <mergeCell ref="J204:K204"/>
    <mergeCell ref="L204:M204"/>
    <mergeCell ref="N204:O204"/>
    <mergeCell ref="P202:Q202"/>
    <mergeCell ref="R202:S202"/>
    <mergeCell ref="T202:U202"/>
    <mergeCell ref="V202:W202"/>
    <mergeCell ref="D203:E203"/>
    <mergeCell ref="F203:G203"/>
    <mergeCell ref="H203:I203"/>
    <mergeCell ref="J203:K203"/>
    <mergeCell ref="L203:M203"/>
    <mergeCell ref="N203:O203"/>
    <mergeCell ref="D202:E202"/>
    <mergeCell ref="F202:G202"/>
    <mergeCell ref="H202:I202"/>
    <mergeCell ref="J202:K202"/>
    <mergeCell ref="L202:M202"/>
    <mergeCell ref="N202:O202"/>
    <mergeCell ref="L206:M206"/>
    <mergeCell ref="N206:O206"/>
    <mergeCell ref="P206:Q206"/>
    <mergeCell ref="R206:S206"/>
    <mergeCell ref="T206:U206"/>
    <mergeCell ref="V206:W206"/>
    <mergeCell ref="N205:O205"/>
    <mergeCell ref="P205:Q205"/>
    <mergeCell ref="R205:S205"/>
    <mergeCell ref="T205:U205"/>
    <mergeCell ref="V205:W205"/>
    <mergeCell ref="B206:C206"/>
    <mergeCell ref="D206:E206"/>
    <mergeCell ref="F206:G206"/>
    <mergeCell ref="H206:I206"/>
    <mergeCell ref="J206:K206"/>
    <mergeCell ref="P204:Q204"/>
    <mergeCell ref="R204:S204"/>
    <mergeCell ref="T204:U204"/>
    <mergeCell ref="V204:W204"/>
    <mergeCell ref="B205:C205"/>
    <mergeCell ref="D205:E205"/>
    <mergeCell ref="F205:G205"/>
    <mergeCell ref="H205:I205"/>
    <mergeCell ref="J205:K205"/>
    <mergeCell ref="L205:M205"/>
    <mergeCell ref="B209:C209"/>
    <mergeCell ref="D209:E209"/>
    <mergeCell ref="F209:G209"/>
    <mergeCell ref="H209:I209"/>
    <mergeCell ref="J209:K209"/>
    <mergeCell ref="L209:M209"/>
    <mergeCell ref="L208:M208"/>
    <mergeCell ref="N208:O208"/>
    <mergeCell ref="P208:Q208"/>
    <mergeCell ref="R208:S208"/>
    <mergeCell ref="T208:U208"/>
    <mergeCell ref="V208:W208"/>
    <mergeCell ref="N207:O207"/>
    <mergeCell ref="P207:Q207"/>
    <mergeCell ref="R207:S207"/>
    <mergeCell ref="T207:U207"/>
    <mergeCell ref="V207:W207"/>
    <mergeCell ref="B208:C208"/>
    <mergeCell ref="D208:E208"/>
    <mergeCell ref="F208:G208"/>
    <mergeCell ref="H208:I208"/>
    <mergeCell ref="J208:K208"/>
    <mergeCell ref="B207:C207"/>
    <mergeCell ref="D207:E207"/>
    <mergeCell ref="F207:G207"/>
    <mergeCell ref="H207:I207"/>
    <mergeCell ref="J207:K207"/>
    <mergeCell ref="L207:M207"/>
    <mergeCell ref="X211:Z211"/>
    <mergeCell ref="F212:O212"/>
    <mergeCell ref="D215:E215"/>
    <mergeCell ref="F215:G215"/>
    <mergeCell ref="H215:I215"/>
    <mergeCell ref="J215:K215"/>
    <mergeCell ref="L215:M215"/>
    <mergeCell ref="N215:O215"/>
    <mergeCell ref="P215:Q215"/>
    <mergeCell ref="R215:S215"/>
    <mergeCell ref="N209:O209"/>
    <mergeCell ref="P209:Q209"/>
    <mergeCell ref="R209:S209"/>
    <mergeCell ref="T209:U209"/>
    <mergeCell ref="V209:W209"/>
    <mergeCell ref="F211:Q211"/>
    <mergeCell ref="U211:W211"/>
    <mergeCell ref="O220:O222"/>
    <mergeCell ref="Q220:Q222"/>
    <mergeCell ref="S220:S222"/>
    <mergeCell ref="U220:U222"/>
    <mergeCell ref="W220:W222"/>
    <mergeCell ref="Z220:Z222"/>
    <mergeCell ref="S217:S219"/>
    <mergeCell ref="U217:U219"/>
    <mergeCell ref="W217:W219"/>
    <mergeCell ref="Z217:Z219"/>
    <mergeCell ref="A220:A222"/>
    <mergeCell ref="E220:E222"/>
    <mergeCell ref="G220:G222"/>
    <mergeCell ref="I220:I222"/>
    <mergeCell ref="K220:K222"/>
    <mergeCell ref="M220:M222"/>
    <mergeCell ref="T215:U215"/>
    <mergeCell ref="V215:W215"/>
    <mergeCell ref="A217:A219"/>
    <mergeCell ref="E217:E219"/>
    <mergeCell ref="G217:G219"/>
    <mergeCell ref="I217:I219"/>
    <mergeCell ref="K217:K219"/>
    <mergeCell ref="M217:M219"/>
    <mergeCell ref="O217:O219"/>
    <mergeCell ref="Q217:Q219"/>
    <mergeCell ref="O226:O228"/>
    <mergeCell ref="Q226:Q228"/>
    <mergeCell ref="S226:S228"/>
    <mergeCell ref="U226:U228"/>
    <mergeCell ref="W226:W228"/>
    <mergeCell ref="Z226:Z228"/>
    <mergeCell ref="A226:A228"/>
    <mergeCell ref="E226:E228"/>
    <mergeCell ref="G226:G228"/>
    <mergeCell ref="I226:I228"/>
    <mergeCell ref="K226:K228"/>
    <mergeCell ref="M226:M228"/>
    <mergeCell ref="O223:O225"/>
    <mergeCell ref="Q223:Q225"/>
    <mergeCell ref="S223:S225"/>
    <mergeCell ref="U223:U225"/>
    <mergeCell ref="W223:W225"/>
    <mergeCell ref="Z223:Z225"/>
    <mergeCell ref="A223:A225"/>
    <mergeCell ref="E223:E225"/>
    <mergeCell ref="G223:G225"/>
    <mergeCell ref="I223:I225"/>
    <mergeCell ref="K223:K225"/>
    <mergeCell ref="M223:M225"/>
    <mergeCell ref="P233:Q233"/>
    <mergeCell ref="R233:S233"/>
    <mergeCell ref="T233:U233"/>
    <mergeCell ref="V233:W233"/>
    <mergeCell ref="D234:E234"/>
    <mergeCell ref="F234:G234"/>
    <mergeCell ref="H234:I234"/>
    <mergeCell ref="J234:K234"/>
    <mergeCell ref="L234:M234"/>
    <mergeCell ref="N234:O234"/>
    <mergeCell ref="P232:Q232"/>
    <mergeCell ref="R232:S232"/>
    <mergeCell ref="T232:U232"/>
    <mergeCell ref="V232:W232"/>
    <mergeCell ref="D233:E233"/>
    <mergeCell ref="F233:G233"/>
    <mergeCell ref="H233:I233"/>
    <mergeCell ref="J233:K233"/>
    <mergeCell ref="L233:M233"/>
    <mergeCell ref="N233:O233"/>
    <mergeCell ref="D232:E232"/>
    <mergeCell ref="F232:G232"/>
    <mergeCell ref="H232:I232"/>
    <mergeCell ref="J232:K232"/>
    <mergeCell ref="L232:M232"/>
    <mergeCell ref="N232:O232"/>
    <mergeCell ref="L236:M236"/>
    <mergeCell ref="N236:O236"/>
    <mergeCell ref="P236:Q236"/>
    <mergeCell ref="R236:S236"/>
    <mergeCell ref="T236:U236"/>
    <mergeCell ref="V236:W236"/>
    <mergeCell ref="N235:O235"/>
    <mergeCell ref="P235:Q235"/>
    <mergeCell ref="R235:S235"/>
    <mergeCell ref="T235:U235"/>
    <mergeCell ref="V235:W235"/>
    <mergeCell ref="B236:C236"/>
    <mergeCell ref="D236:E236"/>
    <mergeCell ref="F236:G236"/>
    <mergeCell ref="H236:I236"/>
    <mergeCell ref="J236:K236"/>
    <mergeCell ref="P234:Q234"/>
    <mergeCell ref="R234:S234"/>
    <mergeCell ref="T234:U234"/>
    <mergeCell ref="V234:W234"/>
    <mergeCell ref="B235:C235"/>
    <mergeCell ref="D235:E235"/>
    <mergeCell ref="F235:G235"/>
    <mergeCell ref="H235:I235"/>
    <mergeCell ref="J235:K235"/>
    <mergeCell ref="L235:M235"/>
    <mergeCell ref="B239:C239"/>
    <mergeCell ref="D239:E239"/>
    <mergeCell ref="F239:G239"/>
    <mergeCell ref="H239:I239"/>
    <mergeCell ref="J239:K239"/>
    <mergeCell ref="L239:M239"/>
    <mergeCell ref="L238:M238"/>
    <mergeCell ref="N238:O238"/>
    <mergeCell ref="P238:Q238"/>
    <mergeCell ref="R238:S238"/>
    <mergeCell ref="T238:U238"/>
    <mergeCell ref="V238:W238"/>
    <mergeCell ref="N237:O237"/>
    <mergeCell ref="P237:Q237"/>
    <mergeCell ref="R237:S237"/>
    <mergeCell ref="T237:U237"/>
    <mergeCell ref="V237:W237"/>
    <mergeCell ref="B238:C238"/>
    <mergeCell ref="D238:E238"/>
    <mergeCell ref="F238:G238"/>
    <mergeCell ref="H238:I238"/>
    <mergeCell ref="J238:K238"/>
    <mergeCell ref="B237:C237"/>
    <mergeCell ref="D237:E237"/>
    <mergeCell ref="F237:G237"/>
    <mergeCell ref="H237:I237"/>
    <mergeCell ref="J237:K237"/>
    <mergeCell ref="L237:M237"/>
    <mergeCell ref="X241:Z241"/>
    <mergeCell ref="F242:O242"/>
    <mergeCell ref="D245:E245"/>
    <mergeCell ref="F245:G245"/>
    <mergeCell ref="H245:I245"/>
    <mergeCell ref="J245:K245"/>
    <mergeCell ref="L245:M245"/>
    <mergeCell ref="N245:O245"/>
    <mergeCell ref="P245:Q245"/>
    <mergeCell ref="R245:S245"/>
    <mergeCell ref="N239:O239"/>
    <mergeCell ref="P239:Q239"/>
    <mergeCell ref="R239:S239"/>
    <mergeCell ref="T239:U239"/>
    <mergeCell ref="V239:W239"/>
    <mergeCell ref="F241:Q241"/>
    <mergeCell ref="U241:W241"/>
    <mergeCell ref="O250:O252"/>
    <mergeCell ref="Q250:Q252"/>
    <mergeCell ref="S250:S252"/>
    <mergeCell ref="U250:U252"/>
    <mergeCell ref="W250:W252"/>
    <mergeCell ref="Z250:Z252"/>
    <mergeCell ref="S247:S249"/>
    <mergeCell ref="U247:U249"/>
    <mergeCell ref="W247:W249"/>
    <mergeCell ref="Z247:Z249"/>
    <mergeCell ref="A250:A252"/>
    <mergeCell ref="E250:E252"/>
    <mergeCell ref="G250:G252"/>
    <mergeCell ref="I250:I252"/>
    <mergeCell ref="K250:K252"/>
    <mergeCell ref="M250:M252"/>
    <mergeCell ref="T245:U245"/>
    <mergeCell ref="V245:W245"/>
    <mergeCell ref="A247:A249"/>
    <mergeCell ref="E247:E249"/>
    <mergeCell ref="G247:G249"/>
    <mergeCell ref="I247:I249"/>
    <mergeCell ref="K247:K249"/>
    <mergeCell ref="M247:M249"/>
    <mergeCell ref="O247:O249"/>
    <mergeCell ref="Q247:Q249"/>
    <mergeCell ref="O256:O258"/>
    <mergeCell ref="Q256:Q258"/>
    <mergeCell ref="S256:S258"/>
    <mergeCell ref="U256:U258"/>
    <mergeCell ref="W256:W258"/>
    <mergeCell ref="Z256:Z258"/>
    <mergeCell ref="A256:A258"/>
    <mergeCell ref="E256:E258"/>
    <mergeCell ref="G256:G258"/>
    <mergeCell ref="I256:I258"/>
    <mergeCell ref="K256:K258"/>
    <mergeCell ref="M256:M258"/>
    <mergeCell ref="O253:O255"/>
    <mergeCell ref="Q253:Q255"/>
    <mergeCell ref="S253:S255"/>
    <mergeCell ref="U253:U255"/>
    <mergeCell ref="W253:W255"/>
    <mergeCell ref="Z253:Z255"/>
    <mergeCell ref="A253:A255"/>
    <mergeCell ref="E253:E255"/>
    <mergeCell ref="G253:G255"/>
    <mergeCell ref="I253:I255"/>
    <mergeCell ref="K253:K255"/>
    <mergeCell ref="M253:M255"/>
    <mergeCell ref="P263:Q263"/>
    <mergeCell ref="R263:S263"/>
    <mergeCell ref="T263:U263"/>
    <mergeCell ref="V263:W263"/>
    <mergeCell ref="D264:E264"/>
    <mergeCell ref="F264:G264"/>
    <mergeCell ref="H264:I264"/>
    <mergeCell ref="J264:K264"/>
    <mergeCell ref="L264:M264"/>
    <mergeCell ref="N264:O264"/>
    <mergeCell ref="P262:Q262"/>
    <mergeCell ref="R262:S262"/>
    <mergeCell ref="T262:U262"/>
    <mergeCell ref="V262:W262"/>
    <mergeCell ref="D263:E263"/>
    <mergeCell ref="F263:G263"/>
    <mergeCell ref="H263:I263"/>
    <mergeCell ref="J263:K263"/>
    <mergeCell ref="L263:M263"/>
    <mergeCell ref="N263:O263"/>
    <mergeCell ref="D262:E262"/>
    <mergeCell ref="F262:G262"/>
    <mergeCell ref="H262:I262"/>
    <mergeCell ref="J262:K262"/>
    <mergeCell ref="L262:M262"/>
    <mergeCell ref="N262:O262"/>
    <mergeCell ref="L266:M266"/>
    <mergeCell ref="N266:O266"/>
    <mergeCell ref="P266:Q266"/>
    <mergeCell ref="R266:S266"/>
    <mergeCell ref="T266:U266"/>
    <mergeCell ref="V266:W266"/>
    <mergeCell ref="N265:O265"/>
    <mergeCell ref="P265:Q265"/>
    <mergeCell ref="R265:S265"/>
    <mergeCell ref="T265:U265"/>
    <mergeCell ref="V265:W265"/>
    <mergeCell ref="B266:C266"/>
    <mergeCell ref="D266:E266"/>
    <mergeCell ref="F266:G266"/>
    <mergeCell ref="H266:I266"/>
    <mergeCell ref="J266:K266"/>
    <mergeCell ref="P264:Q264"/>
    <mergeCell ref="R264:S264"/>
    <mergeCell ref="T264:U264"/>
    <mergeCell ref="V264:W264"/>
    <mergeCell ref="B265:C265"/>
    <mergeCell ref="D265:E265"/>
    <mergeCell ref="F265:G265"/>
    <mergeCell ref="H265:I265"/>
    <mergeCell ref="J265:K265"/>
    <mergeCell ref="L265:M265"/>
    <mergeCell ref="B269:C269"/>
    <mergeCell ref="D269:E269"/>
    <mergeCell ref="F269:G269"/>
    <mergeCell ref="H269:I269"/>
    <mergeCell ref="J269:K269"/>
    <mergeCell ref="L269:M269"/>
    <mergeCell ref="L268:M268"/>
    <mergeCell ref="N268:O268"/>
    <mergeCell ref="P268:Q268"/>
    <mergeCell ref="R268:S268"/>
    <mergeCell ref="T268:U268"/>
    <mergeCell ref="V268:W268"/>
    <mergeCell ref="N267:O267"/>
    <mergeCell ref="P267:Q267"/>
    <mergeCell ref="R267:S267"/>
    <mergeCell ref="T267:U267"/>
    <mergeCell ref="V267:W267"/>
    <mergeCell ref="B268:C268"/>
    <mergeCell ref="D268:E268"/>
    <mergeCell ref="F268:G268"/>
    <mergeCell ref="H268:I268"/>
    <mergeCell ref="J268:K268"/>
    <mergeCell ref="B267:C267"/>
    <mergeCell ref="D267:E267"/>
    <mergeCell ref="F267:G267"/>
    <mergeCell ref="H267:I267"/>
    <mergeCell ref="J267:K267"/>
    <mergeCell ref="L267:M267"/>
    <mergeCell ref="F272:O272"/>
    <mergeCell ref="X271:Z271"/>
    <mergeCell ref="D275:E275"/>
    <mergeCell ref="F275:G275"/>
    <mergeCell ref="H275:I275"/>
    <mergeCell ref="J275:K275"/>
    <mergeCell ref="L275:M275"/>
    <mergeCell ref="N275:O275"/>
    <mergeCell ref="P275:Q275"/>
    <mergeCell ref="R275:S275"/>
    <mergeCell ref="N269:O269"/>
    <mergeCell ref="P269:Q269"/>
    <mergeCell ref="R269:S269"/>
    <mergeCell ref="T269:U269"/>
    <mergeCell ref="V269:W269"/>
    <mergeCell ref="F271:Q271"/>
    <mergeCell ref="U271:W271"/>
    <mergeCell ref="O280:O282"/>
    <mergeCell ref="Q280:Q282"/>
    <mergeCell ref="S280:S282"/>
    <mergeCell ref="U280:U282"/>
    <mergeCell ref="W280:W282"/>
    <mergeCell ref="Z280:Z282"/>
    <mergeCell ref="S277:S279"/>
    <mergeCell ref="U277:U279"/>
    <mergeCell ref="W277:W279"/>
    <mergeCell ref="Z277:Z279"/>
    <mergeCell ref="A280:A282"/>
    <mergeCell ref="E280:E282"/>
    <mergeCell ref="G280:G282"/>
    <mergeCell ref="I280:I282"/>
    <mergeCell ref="K280:K282"/>
    <mergeCell ref="M280:M282"/>
    <mergeCell ref="T275:U275"/>
    <mergeCell ref="V275:W275"/>
    <mergeCell ref="A277:A279"/>
    <mergeCell ref="E277:E279"/>
    <mergeCell ref="G277:G279"/>
    <mergeCell ref="I277:I279"/>
    <mergeCell ref="K277:K279"/>
    <mergeCell ref="M277:M279"/>
    <mergeCell ref="O277:O279"/>
    <mergeCell ref="Q277:Q279"/>
    <mergeCell ref="O286:O288"/>
    <mergeCell ref="Q286:Q288"/>
    <mergeCell ref="S286:S288"/>
    <mergeCell ref="U286:U288"/>
    <mergeCell ref="W286:W288"/>
    <mergeCell ref="Z286:Z288"/>
    <mergeCell ref="A286:A288"/>
    <mergeCell ref="E286:E288"/>
    <mergeCell ref="G286:G288"/>
    <mergeCell ref="I286:I288"/>
    <mergeCell ref="K286:K288"/>
    <mergeCell ref="M286:M288"/>
    <mergeCell ref="O283:O285"/>
    <mergeCell ref="Q283:Q285"/>
    <mergeCell ref="S283:S285"/>
    <mergeCell ref="U283:U285"/>
    <mergeCell ref="W283:W285"/>
    <mergeCell ref="Z283:Z285"/>
    <mergeCell ref="A283:A285"/>
    <mergeCell ref="E283:E285"/>
    <mergeCell ref="G283:G285"/>
    <mergeCell ref="I283:I285"/>
    <mergeCell ref="K283:K285"/>
    <mergeCell ref="M283:M285"/>
    <mergeCell ref="P293:Q293"/>
    <mergeCell ref="R293:S293"/>
    <mergeCell ref="T293:U293"/>
    <mergeCell ref="V293:W293"/>
    <mergeCell ref="D294:E294"/>
    <mergeCell ref="F294:G294"/>
    <mergeCell ref="H294:I294"/>
    <mergeCell ref="J294:K294"/>
    <mergeCell ref="L294:M294"/>
    <mergeCell ref="N294:O294"/>
    <mergeCell ref="P292:Q292"/>
    <mergeCell ref="R292:S292"/>
    <mergeCell ref="T292:U292"/>
    <mergeCell ref="V292:W292"/>
    <mergeCell ref="D293:E293"/>
    <mergeCell ref="F293:G293"/>
    <mergeCell ref="H293:I293"/>
    <mergeCell ref="J293:K293"/>
    <mergeCell ref="L293:M293"/>
    <mergeCell ref="N293:O293"/>
    <mergeCell ref="D292:E292"/>
    <mergeCell ref="F292:G292"/>
    <mergeCell ref="H292:I292"/>
    <mergeCell ref="J292:K292"/>
    <mergeCell ref="L292:M292"/>
    <mergeCell ref="N292:O292"/>
    <mergeCell ref="N295:O295"/>
    <mergeCell ref="P295:Q295"/>
    <mergeCell ref="R295:S295"/>
    <mergeCell ref="T295:U295"/>
    <mergeCell ref="V295:W295"/>
    <mergeCell ref="B296:C296"/>
    <mergeCell ref="D296:E296"/>
    <mergeCell ref="F296:G296"/>
    <mergeCell ref="H296:I296"/>
    <mergeCell ref="J296:K296"/>
    <mergeCell ref="P294:Q294"/>
    <mergeCell ref="R294:S294"/>
    <mergeCell ref="T294:U294"/>
    <mergeCell ref="V294:W294"/>
    <mergeCell ref="B295:C295"/>
    <mergeCell ref="D295:E295"/>
    <mergeCell ref="F295:G295"/>
    <mergeCell ref="H295:I295"/>
    <mergeCell ref="J295:K295"/>
    <mergeCell ref="L295:M295"/>
    <mergeCell ref="N297:O297"/>
    <mergeCell ref="P297:Q297"/>
    <mergeCell ref="R297:S297"/>
    <mergeCell ref="T297:U297"/>
    <mergeCell ref="V297:W297"/>
    <mergeCell ref="B298:C298"/>
    <mergeCell ref="D298:E298"/>
    <mergeCell ref="F298:G298"/>
    <mergeCell ref="H298:I298"/>
    <mergeCell ref="J298:K298"/>
    <mergeCell ref="B297:C297"/>
    <mergeCell ref="D297:E297"/>
    <mergeCell ref="F297:G297"/>
    <mergeCell ref="H297:I297"/>
    <mergeCell ref="J297:K297"/>
    <mergeCell ref="L297:M297"/>
    <mergeCell ref="L296:M296"/>
    <mergeCell ref="N296:O296"/>
    <mergeCell ref="P296:Q296"/>
    <mergeCell ref="R296:S296"/>
    <mergeCell ref="T296:U296"/>
    <mergeCell ref="V296:W296"/>
    <mergeCell ref="V299:W299"/>
    <mergeCell ref="B299:C299"/>
    <mergeCell ref="D299:E299"/>
    <mergeCell ref="F299:G299"/>
    <mergeCell ref="H299:I299"/>
    <mergeCell ref="J299:K299"/>
    <mergeCell ref="L299:M299"/>
    <mergeCell ref="L298:M298"/>
    <mergeCell ref="N298:O298"/>
    <mergeCell ref="P298:Q298"/>
    <mergeCell ref="R298:S298"/>
    <mergeCell ref="T298:U298"/>
    <mergeCell ref="N299:O299"/>
    <mergeCell ref="P299:Q299"/>
    <mergeCell ref="R299:S299"/>
    <mergeCell ref="T299:U299"/>
    <mergeCell ref="V298:W298"/>
  </mergeCells>
  <conditionalFormatting sqref="AB267">
    <cfRule type="expression" dxfId="20" priority="3">
      <formula>$AU$289=0</formula>
    </cfRule>
  </conditionalFormatting>
  <conditionalFormatting sqref="AC25:AT29">
    <cfRule type="expression" dxfId="19" priority="20">
      <formula>$AU$19=0</formula>
    </cfRule>
  </conditionalFormatting>
  <conditionalFormatting sqref="AC55:AT59">
    <cfRule type="expression" dxfId="18" priority="18">
      <formula>$AU$49=0</formula>
    </cfRule>
  </conditionalFormatting>
  <conditionalFormatting sqref="AC85:AT89">
    <cfRule type="expression" dxfId="17" priority="16">
      <formula>$AU$79=0</formula>
    </cfRule>
  </conditionalFormatting>
  <conditionalFormatting sqref="AC115:AT119">
    <cfRule type="expression" dxfId="16" priority="14">
      <formula>$AU$109=0</formula>
    </cfRule>
  </conditionalFormatting>
  <conditionalFormatting sqref="AC145:AT149">
    <cfRule type="expression" dxfId="15" priority="12">
      <formula>$AU$139=0</formula>
    </cfRule>
  </conditionalFormatting>
  <conditionalFormatting sqref="AC175:AT179">
    <cfRule type="expression" dxfId="14" priority="10">
      <formula>$AU$169=0</formula>
    </cfRule>
  </conditionalFormatting>
  <conditionalFormatting sqref="AC205:AT209">
    <cfRule type="expression" dxfId="13" priority="8">
      <formula>$AU$199=0</formula>
    </cfRule>
  </conditionalFormatting>
  <conditionalFormatting sqref="AC235:AT239">
    <cfRule type="expression" dxfId="12" priority="6">
      <formula>$AU$229=0</formula>
    </cfRule>
  </conditionalFormatting>
  <conditionalFormatting sqref="AC265:AT269">
    <cfRule type="expression" dxfId="11" priority="4">
      <formula>$AU$259=0</formula>
    </cfRule>
  </conditionalFormatting>
  <conditionalFormatting sqref="AC295:AT299">
    <cfRule type="expression" dxfId="10" priority="1">
      <formula>$AU$289=0</formula>
    </cfRule>
  </conditionalFormatting>
  <conditionalFormatting sqref="AD7:AD18 AF7:AF18 AH7:AH18 AJ7:AJ18 AL7:AL18 AN7:AN18 AP7:AP18 AR7:AR18 AU7:AV19 AT7:AT20 AC19:AS19 AD20 AF20 AH20 AJ20 AL20 AN20 AP20 AR20 AV20">
    <cfRule type="expression" dxfId="9" priority="21">
      <formula>$AU$19=0</formula>
    </cfRule>
  </conditionalFormatting>
  <conditionalFormatting sqref="AD37:AD48 AF37:AF48 AH37:AH48 AJ37:AJ48 AL37:AL48 AN37:AN48 AP37:AP48 AR37:AR48 AT37:AV50 AC49:AS50">
    <cfRule type="expression" dxfId="8" priority="19">
      <formula>$AU$49=0</formula>
    </cfRule>
  </conditionalFormatting>
  <conditionalFormatting sqref="AD67:AD78 AF67:AF78 AH67:AH78 AJ67:AJ78 AL67:AL78 AN67:AN78 AP67:AP78 AR67:AR78 AT67:AV80 AC79:AS80">
    <cfRule type="expression" dxfId="7" priority="17">
      <formula>$AU$79=0</formula>
    </cfRule>
  </conditionalFormatting>
  <conditionalFormatting sqref="AD97:AD108 AF97:AF108 AH97:AH108 AJ97:AJ108 AL97:AL108 AN97:AN108 AP97:AP108 AR97:AR108 AT97:AV108 AC109:AV110">
    <cfRule type="expression" dxfId="6" priority="15">
      <formula>$AU$109=0</formula>
    </cfRule>
  </conditionalFormatting>
  <conditionalFormatting sqref="AD127:AD138 AF127:AF138 AH127:AH138 AJ127:AJ138 AL127:AL138 AN127:AN138 AP127:AP138 AR127:AR138 AT127:AV138 AC139:AV140">
    <cfRule type="expression" dxfId="5" priority="13">
      <formula>$AU$139=0</formula>
    </cfRule>
  </conditionalFormatting>
  <conditionalFormatting sqref="AD217:AD228 AF217:AF228 AH217:AH228 AJ217:AJ228 AL217:AL228 AN217:AN228 AP217:AP228 AR217:AR228 AT217:AV228 AC229:AV230">
    <cfRule type="expression" dxfId="4" priority="7">
      <formula>$AU$229=0</formula>
    </cfRule>
  </conditionalFormatting>
  <conditionalFormatting sqref="AD277:AD288 AF277:AF288 AH277:AH288 AJ277:AJ288 AL277:AL288 AN277:AN288 AP277:AP288 AR277:AR288 AT277:AV288 AC289:AV290">
    <cfRule type="expression" dxfId="3" priority="2">
      <formula>$AU$289=0</formula>
    </cfRule>
  </conditionalFormatting>
  <conditionalFormatting sqref="AF157:AF168 AH157:AH168 AJ157:AJ168 AL157:AL168 AN157:AN168 AP157:AP168 AR157:AR168 AT157:AV168 AD157:AD170 AC169:AC170 AE169:AV170">
    <cfRule type="expression" dxfId="2" priority="11">
      <formula>$AU$169=0</formula>
    </cfRule>
  </conditionalFormatting>
  <conditionalFormatting sqref="AF187:AF198 AH187:AH198 AJ187:AJ198 AL187:AL198 AN187:AN198 AP187:AP198 AR187:AR198 AT187:AV198 AD187:AD200 AC199:AC200 AE199:AV200">
    <cfRule type="expression" dxfId="1" priority="9">
      <formula>$AU$199=0</formula>
    </cfRule>
  </conditionalFormatting>
  <conditionalFormatting sqref="AF247:AF258 AH247:AH258 AJ247:AJ258 AL247:AL258 AN247:AN258 AP247:AP258 AR247:AR258 AT247:AV258 AD247:AD260 AC259:AC260 AE259:AV260">
    <cfRule type="expression" dxfId="0" priority="5">
      <formula>$AU$259=0</formula>
    </cfRule>
  </conditionalFormatting>
  <pageMargins left="0.47244094488188981" right="0.27559055118110237" top="0.27559055118110237" bottom="0.19685039370078741" header="0.19685039370078741" footer="0.19685039370078741"/>
  <pageSetup paperSize="9" scale="97" fitToHeight="0" orientation="landscape" r:id="rId1"/>
  <headerFooter alignWithMargins="0"/>
  <rowBreaks count="9" manualBreakCount="9">
    <brk id="30" min="25" max="47" man="1"/>
    <brk id="60" min="25" max="47" man="1"/>
    <brk id="90" min="25" max="47" man="1"/>
    <brk id="120" min="25" max="47" man="1"/>
    <brk id="150" min="25" max="47" man="1"/>
    <brk id="180" min="25" max="47" man="1"/>
    <brk id="210" min="25" max="47" man="1"/>
    <brk id="240" min="25" max="47" man="1"/>
    <brk id="270" min="25" max="47" man="1"/>
  </rowBreaks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35">
    <tabColor rgb="FF7030A0"/>
  </sheetPr>
  <dimension ref="A1:P2200"/>
  <sheetViews>
    <sheetView view="pageBreakPreview" zoomScaleNormal="100" zoomScaleSheetLayoutView="100" workbookViewId="0">
      <selection activeCell="B19" sqref="B19:U26"/>
    </sheetView>
  </sheetViews>
  <sheetFormatPr baseColWidth="10" defaultColWidth="11.44140625" defaultRowHeight="13.2" x14ac:dyDescent="0.25"/>
  <cols>
    <col min="1" max="1" width="5.44140625" customWidth="1"/>
    <col min="2" max="2" width="8.33203125" customWidth="1"/>
    <col min="3" max="4" width="27.6640625" customWidth="1"/>
    <col min="5" max="5" width="7.6640625" style="84" customWidth="1"/>
    <col min="6" max="6" width="7.6640625" customWidth="1"/>
    <col min="7" max="7" width="7.6640625" style="118" customWidth="1"/>
    <col min="12" max="12" width="11.44140625" style="160" customWidth="1"/>
    <col min="13" max="18" width="11.44140625" customWidth="1"/>
  </cols>
  <sheetData>
    <row r="1" spans="1:16" ht="28.5" customHeight="1" x14ac:dyDescent="0.4">
      <c r="A1" s="26" t="s">
        <v>953</v>
      </c>
      <c r="C1" s="116" t="str">
        <f>Schlüssel!$C$1</f>
        <v>Bayernliga Herren</v>
      </c>
      <c r="D1" s="31"/>
      <c r="E1" s="117"/>
      <c r="F1" s="31"/>
      <c r="L1" s="160" t="s">
        <v>990</v>
      </c>
      <c r="M1" t="s">
        <v>972</v>
      </c>
      <c r="N1" t="s">
        <v>992</v>
      </c>
      <c r="O1" t="s">
        <v>979</v>
      </c>
      <c r="P1" t="s">
        <v>993</v>
      </c>
    </row>
    <row r="2" spans="1:16" ht="28.5" customHeight="1" x14ac:dyDescent="0.4">
      <c r="A2" s="119" t="s">
        <v>952</v>
      </c>
      <c r="C2" s="34">
        <v>6</v>
      </c>
      <c r="D2" s="34" t="s">
        <v>988</v>
      </c>
      <c r="E2" s="120"/>
      <c r="F2" s="38"/>
      <c r="L2" s="264">
        <f>Member!A2</f>
        <v>38175</v>
      </c>
      <c r="M2">
        <f>SUMIF(Erfassung6!BD:BD,L2,Erfassung6!BW:BW)</f>
        <v>0</v>
      </c>
      <c r="N2">
        <f>SUMIF(Erfassung6!BD:BD,L2,Erfassung6!BG:BG)</f>
        <v>0</v>
      </c>
      <c r="O2">
        <f>IF(N2=0,0,M2/N2-ROW()/1000000000)</f>
        <v>0</v>
      </c>
      <c r="P2">
        <f t="shared" ref="P2:P65" si="0">RANK(O2,O:O)</f>
        <v>1</v>
      </c>
    </row>
    <row r="3" spans="1:16" x14ac:dyDescent="0.25">
      <c r="L3" s="264">
        <f>Member!A3</f>
        <v>3175</v>
      </c>
      <c r="M3">
        <f>SUMIF(Erfassung6!BD:BD,L3,Erfassung6!BW:BW)</f>
        <v>0</v>
      </c>
      <c r="N3">
        <f>SUMIF(Erfassung6!BD:BD,L3,Erfassung6!BG:BG)</f>
        <v>0</v>
      </c>
      <c r="O3">
        <f t="shared" ref="O3:O66" si="1">IF(N3=0,0,M3/N3-ROW()/1000000000)</f>
        <v>0</v>
      </c>
      <c r="P3">
        <f t="shared" si="0"/>
        <v>1</v>
      </c>
    </row>
    <row r="4" spans="1:16" x14ac:dyDescent="0.25">
      <c r="A4" s="121" t="s">
        <v>989</v>
      </c>
      <c r="B4" s="121" t="s">
        <v>990</v>
      </c>
      <c r="C4" t="s">
        <v>970</v>
      </c>
      <c r="D4" t="s">
        <v>991</v>
      </c>
      <c r="E4" s="122" t="s">
        <v>972</v>
      </c>
      <c r="F4" s="121" t="s">
        <v>992</v>
      </c>
      <c r="G4" s="123" t="s">
        <v>979</v>
      </c>
      <c r="L4" s="264">
        <f>Member!A4</f>
        <v>7306</v>
      </c>
      <c r="M4">
        <f>SUMIF(Erfassung6!BD:BD,L4,Erfassung6!BW:BW)</f>
        <v>0</v>
      </c>
      <c r="N4">
        <f>SUMIF(Erfassung6!BD:BD,L4,Erfassung6!BG:BG)</f>
        <v>0</v>
      </c>
      <c r="O4">
        <f t="shared" si="1"/>
        <v>0</v>
      </c>
      <c r="P4">
        <f t="shared" si="0"/>
        <v>1</v>
      </c>
    </row>
    <row r="5" spans="1:16" x14ac:dyDescent="0.25">
      <c r="A5">
        <v>1</v>
      </c>
      <c r="B5">
        <f>IFERROR(INDEX(L:L,MATCH(A5,P:P,0)),"")</f>
        <v>38175</v>
      </c>
      <c r="C5" t="str">
        <f>IFERROR(_xlfn.CONCAT(VLOOKUP(B5,Member!A:I,3,0)," ",(VLOOKUP(B5,Member!A:I,4,0))),"")</f>
        <v>Bäßler Lars</v>
      </c>
      <c r="D5" t="str">
        <f>IFERROR(VLOOKUP(B5,Member!A:I,9,0),"")</f>
        <v>BC Friedrichshafen</v>
      </c>
      <c r="E5" s="84">
        <f t="shared" ref="E5:E36" si="2">IFERROR(INDEX(M:M,MATCH(A5,P:P,0)),"")</f>
        <v>0</v>
      </c>
      <c r="F5">
        <f t="shared" ref="F5:F36" si="3">IFERROR(INDEX(N:N,MATCH(A5,P:P,0)),"")</f>
        <v>0</v>
      </c>
      <c r="G5" s="118">
        <f t="shared" ref="G5:G36" si="4">IFERROR(INDEX(O:O,MATCH(A5,P:P,0)),"")</f>
        <v>0</v>
      </c>
      <c r="L5" s="264">
        <f>Member!A5</f>
        <v>25487</v>
      </c>
      <c r="M5">
        <f>SUMIF(Erfassung6!BD:BD,L5,Erfassung6!BW:BW)</f>
        <v>0</v>
      </c>
      <c r="N5">
        <f>SUMIF(Erfassung6!BD:BD,L5,Erfassung6!BG:BG)</f>
        <v>0</v>
      </c>
      <c r="O5">
        <f t="shared" si="1"/>
        <v>0</v>
      </c>
      <c r="P5">
        <f t="shared" si="0"/>
        <v>1</v>
      </c>
    </row>
    <row r="6" spans="1:16" x14ac:dyDescent="0.25">
      <c r="A6" t="str">
        <f t="shared" ref="A6:A37" si="5">IFERROR(IF(A5+1&gt;MAX(P:P)-1,"",A5+1),"")</f>
        <v/>
      </c>
      <c r="B6" t="str">
        <f t="shared" ref="B6:B36" si="6">IFERROR(INDEX(L:L,MATCH(A6,P:P,0)),"")</f>
        <v/>
      </c>
      <c r="C6" t="str">
        <f>IFERROR(_xlfn.CONCAT(VLOOKUP(B6,Member!A:I,3,0)," ",(VLOOKUP(B6,Member!A:I,4,0))),"")</f>
        <v/>
      </c>
      <c r="D6" t="str">
        <f>IFERROR(VLOOKUP(B6,Member!A:I,9,0),"")</f>
        <v/>
      </c>
      <c r="E6" s="84" t="str">
        <f t="shared" si="2"/>
        <v/>
      </c>
      <c r="F6" t="str">
        <f t="shared" si="3"/>
        <v/>
      </c>
      <c r="G6" s="118" t="str">
        <f t="shared" si="4"/>
        <v/>
      </c>
      <c r="L6" s="264">
        <f>Member!A6</f>
        <v>7291</v>
      </c>
      <c r="M6">
        <f>SUMIF(Erfassung6!BD:BD,L6,Erfassung6!BW:BW)</f>
        <v>0</v>
      </c>
      <c r="N6">
        <f>SUMIF(Erfassung6!BD:BD,L6,Erfassung6!BG:BG)</f>
        <v>0</v>
      </c>
      <c r="O6">
        <f t="shared" si="1"/>
        <v>0</v>
      </c>
      <c r="P6">
        <f t="shared" si="0"/>
        <v>1</v>
      </c>
    </row>
    <row r="7" spans="1:16" x14ac:dyDescent="0.25">
      <c r="A7" t="str">
        <f t="shared" si="5"/>
        <v/>
      </c>
      <c r="B7" t="str">
        <f t="shared" si="6"/>
        <v/>
      </c>
      <c r="C7" t="str">
        <f>IFERROR(_xlfn.CONCAT(VLOOKUP(B7,Member!A:I,3,0)," ",(VLOOKUP(B7,Member!A:I,4,0))),"")</f>
        <v/>
      </c>
      <c r="D7" t="str">
        <f>IFERROR(VLOOKUP(B7,Member!A:I,9,0),"")</f>
        <v/>
      </c>
      <c r="E7" s="84" t="str">
        <f t="shared" si="2"/>
        <v/>
      </c>
      <c r="F7" t="str">
        <f t="shared" si="3"/>
        <v/>
      </c>
      <c r="G7" s="118" t="str">
        <f t="shared" si="4"/>
        <v/>
      </c>
      <c r="L7" s="264">
        <f>Member!A7</f>
        <v>25445</v>
      </c>
      <c r="M7">
        <f>SUMIF(Erfassung6!BD:BD,L7,Erfassung6!BW:BW)</f>
        <v>0</v>
      </c>
      <c r="N7">
        <f>SUMIF(Erfassung6!BD:BD,L7,Erfassung6!BG:BG)</f>
        <v>0</v>
      </c>
      <c r="O7">
        <f t="shared" si="1"/>
        <v>0</v>
      </c>
      <c r="P7">
        <f t="shared" si="0"/>
        <v>1</v>
      </c>
    </row>
    <row r="8" spans="1:16" x14ac:dyDescent="0.25">
      <c r="A8" t="str">
        <f t="shared" si="5"/>
        <v/>
      </c>
      <c r="B8" t="str">
        <f t="shared" si="6"/>
        <v/>
      </c>
      <c r="C8" t="str">
        <f>IFERROR(_xlfn.CONCAT(VLOOKUP(B8,Member!A:I,3,0)," ",(VLOOKUP(B8,Member!A:I,4,0))),"")</f>
        <v/>
      </c>
      <c r="D8" t="str">
        <f>IFERROR(VLOOKUP(B8,Member!A:I,9,0),"")</f>
        <v/>
      </c>
      <c r="E8" s="84" t="str">
        <f t="shared" si="2"/>
        <v/>
      </c>
      <c r="F8" t="str">
        <f t="shared" si="3"/>
        <v/>
      </c>
      <c r="G8" s="118" t="str">
        <f t="shared" si="4"/>
        <v/>
      </c>
      <c r="L8" s="264">
        <f>Member!A8</f>
        <v>7295</v>
      </c>
      <c r="M8">
        <f>SUMIF(Erfassung6!BD:BD,L8,Erfassung6!BW:BW)</f>
        <v>0</v>
      </c>
      <c r="N8">
        <f>SUMIF(Erfassung6!BD:BD,L8,Erfassung6!BG:BG)</f>
        <v>0</v>
      </c>
      <c r="O8">
        <f t="shared" si="1"/>
        <v>0</v>
      </c>
      <c r="P8">
        <f t="shared" si="0"/>
        <v>1</v>
      </c>
    </row>
    <row r="9" spans="1:16" x14ac:dyDescent="0.25">
      <c r="A9" t="str">
        <f t="shared" si="5"/>
        <v/>
      </c>
      <c r="B9" t="str">
        <f t="shared" si="6"/>
        <v/>
      </c>
      <c r="C9" t="str">
        <f>IFERROR(_xlfn.CONCAT(VLOOKUP(B9,Member!A:I,3,0)," ",(VLOOKUP(B9,Member!A:I,4,0))),"")</f>
        <v/>
      </c>
      <c r="D9" t="str">
        <f>IFERROR(VLOOKUP(B9,Member!A:I,9,0),"")</f>
        <v/>
      </c>
      <c r="E9" s="84" t="str">
        <f t="shared" si="2"/>
        <v/>
      </c>
      <c r="F9" t="str">
        <f t="shared" si="3"/>
        <v/>
      </c>
      <c r="G9" s="118" t="str">
        <f t="shared" si="4"/>
        <v/>
      </c>
      <c r="L9" s="264">
        <f>Member!A9</f>
        <v>29170</v>
      </c>
      <c r="M9">
        <f>SUMIF(Erfassung6!BD:BD,L9,Erfassung6!BW:BW)</f>
        <v>0</v>
      </c>
      <c r="N9">
        <f>SUMIF(Erfassung6!BD:BD,L9,Erfassung6!BG:BG)</f>
        <v>0</v>
      </c>
      <c r="O9">
        <f t="shared" si="1"/>
        <v>0</v>
      </c>
      <c r="P9">
        <f t="shared" si="0"/>
        <v>1</v>
      </c>
    </row>
    <row r="10" spans="1:16" x14ac:dyDescent="0.25">
      <c r="A10" t="str">
        <f t="shared" si="5"/>
        <v/>
      </c>
      <c r="B10" t="str">
        <f t="shared" si="6"/>
        <v/>
      </c>
      <c r="C10" t="str">
        <f>IFERROR(_xlfn.CONCAT(VLOOKUP(B10,Member!A:I,3,0)," ",(VLOOKUP(B10,Member!A:I,4,0))),"")</f>
        <v/>
      </c>
      <c r="D10" t="str">
        <f>IFERROR(VLOOKUP(B10,Member!A:I,9,0),"")</f>
        <v/>
      </c>
      <c r="E10" s="84" t="str">
        <f t="shared" si="2"/>
        <v/>
      </c>
      <c r="F10" t="str">
        <f t="shared" si="3"/>
        <v/>
      </c>
      <c r="G10" s="118" t="str">
        <f t="shared" si="4"/>
        <v/>
      </c>
      <c r="L10" s="264">
        <f>Member!A10</f>
        <v>38761</v>
      </c>
      <c r="M10">
        <f>SUMIF(Erfassung6!BD:BD,L10,Erfassung6!BW:BW)</f>
        <v>0</v>
      </c>
      <c r="N10">
        <f>SUMIF(Erfassung6!BD:BD,L10,Erfassung6!BG:BG)</f>
        <v>0</v>
      </c>
      <c r="O10">
        <f t="shared" si="1"/>
        <v>0</v>
      </c>
      <c r="P10">
        <f t="shared" si="0"/>
        <v>1</v>
      </c>
    </row>
    <row r="11" spans="1:16" x14ac:dyDescent="0.25">
      <c r="A11" t="str">
        <f t="shared" si="5"/>
        <v/>
      </c>
      <c r="B11" t="str">
        <f t="shared" si="6"/>
        <v/>
      </c>
      <c r="C11" t="str">
        <f>IFERROR(_xlfn.CONCAT(VLOOKUP(B11,Member!A:I,3,0)," ",(VLOOKUP(B11,Member!A:I,4,0))),"")</f>
        <v/>
      </c>
      <c r="D11" t="str">
        <f>IFERROR(VLOOKUP(B11,Member!A:I,9,0),"")</f>
        <v/>
      </c>
      <c r="E11" s="84" t="str">
        <f t="shared" si="2"/>
        <v/>
      </c>
      <c r="F11" t="str">
        <f t="shared" si="3"/>
        <v/>
      </c>
      <c r="G11" s="118" t="str">
        <f t="shared" si="4"/>
        <v/>
      </c>
      <c r="L11" s="264">
        <f>Member!A11</f>
        <v>38001</v>
      </c>
      <c r="M11">
        <f>SUMIF(Erfassung6!BD:BD,L11,Erfassung6!BW:BW)</f>
        <v>0</v>
      </c>
      <c r="N11">
        <f>SUMIF(Erfassung6!BD:BD,L11,Erfassung6!BG:BG)</f>
        <v>0</v>
      </c>
      <c r="O11">
        <f t="shared" si="1"/>
        <v>0</v>
      </c>
      <c r="P11">
        <f t="shared" si="0"/>
        <v>1</v>
      </c>
    </row>
    <row r="12" spans="1:16" x14ac:dyDescent="0.25">
      <c r="A12" t="str">
        <f t="shared" si="5"/>
        <v/>
      </c>
      <c r="B12" t="str">
        <f t="shared" si="6"/>
        <v/>
      </c>
      <c r="C12" t="str">
        <f>IFERROR(_xlfn.CONCAT(VLOOKUP(B12,Member!A:I,3,0)," ",(VLOOKUP(B12,Member!A:I,4,0))),"")</f>
        <v/>
      </c>
      <c r="D12" t="str">
        <f>IFERROR(VLOOKUP(B12,Member!A:I,9,0),"")</f>
        <v/>
      </c>
      <c r="E12" s="84" t="str">
        <f t="shared" si="2"/>
        <v/>
      </c>
      <c r="F12" t="str">
        <f t="shared" si="3"/>
        <v/>
      </c>
      <c r="G12" s="118" t="str">
        <f t="shared" si="4"/>
        <v/>
      </c>
      <c r="L12" s="264">
        <f>Member!A12</f>
        <v>16336</v>
      </c>
      <c r="M12">
        <f>SUMIF(Erfassung6!BD:BD,L12,Erfassung6!BW:BW)</f>
        <v>0</v>
      </c>
      <c r="N12">
        <f>SUMIF(Erfassung6!BD:BD,L12,Erfassung6!BG:BG)</f>
        <v>0</v>
      </c>
      <c r="O12">
        <f t="shared" si="1"/>
        <v>0</v>
      </c>
      <c r="P12">
        <f t="shared" si="0"/>
        <v>1</v>
      </c>
    </row>
    <row r="13" spans="1:16" x14ac:dyDescent="0.25">
      <c r="A13" t="str">
        <f t="shared" si="5"/>
        <v/>
      </c>
      <c r="B13" t="str">
        <f t="shared" si="6"/>
        <v/>
      </c>
      <c r="C13" t="str">
        <f>IFERROR(_xlfn.CONCAT(VLOOKUP(B13,Member!A:I,3,0)," ",(VLOOKUP(B13,Member!A:I,4,0))),"")</f>
        <v/>
      </c>
      <c r="D13" t="str">
        <f>IFERROR(VLOOKUP(B13,Member!A:I,9,0),"")</f>
        <v/>
      </c>
      <c r="E13" s="84" t="str">
        <f t="shared" si="2"/>
        <v/>
      </c>
      <c r="F13" t="str">
        <f t="shared" si="3"/>
        <v/>
      </c>
      <c r="G13" s="118" t="str">
        <f t="shared" si="4"/>
        <v/>
      </c>
      <c r="L13" s="264">
        <f>Member!A13</f>
        <v>38954</v>
      </c>
      <c r="M13">
        <f>SUMIF(Erfassung6!BD:BD,L13,Erfassung6!BW:BW)</f>
        <v>0</v>
      </c>
      <c r="N13">
        <f>SUMIF(Erfassung6!BD:BD,L13,Erfassung6!BG:BG)</f>
        <v>0</v>
      </c>
      <c r="O13">
        <f t="shared" si="1"/>
        <v>0</v>
      </c>
      <c r="P13">
        <f t="shared" si="0"/>
        <v>1</v>
      </c>
    </row>
    <row r="14" spans="1:16" x14ac:dyDescent="0.25">
      <c r="A14" t="str">
        <f t="shared" si="5"/>
        <v/>
      </c>
      <c r="B14" t="str">
        <f t="shared" si="6"/>
        <v/>
      </c>
      <c r="C14" t="str">
        <f>IFERROR(_xlfn.CONCAT(VLOOKUP(B14,Member!A:I,3,0)," ",(VLOOKUP(B14,Member!A:I,4,0))),"")</f>
        <v/>
      </c>
      <c r="D14" t="str">
        <f>IFERROR(VLOOKUP(B14,Member!A:I,9,0),"")</f>
        <v/>
      </c>
      <c r="E14" s="84" t="str">
        <f t="shared" si="2"/>
        <v/>
      </c>
      <c r="F14" t="str">
        <f t="shared" si="3"/>
        <v/>
      </c>
      <c r="G14" s="118" t="str">
        <f t="shared" si="4"/>
        <v/>
      </c>
      <c r="L14" s="264">
        <f>Member!A14</f>
        <v>38845</v>
      </c>
      <c r="M14">
        <f>SUMIF(Erfassung6!BD:BD,L14,Erfassung6!BW:BW)</f>
        <v>0</v>
      </c>
      <c r="N14">
        <f>SUMIF(Erfassung6!BD:BD,L14,Erfassung6!BG:BG)</f>
        <v>0</v>
      </c>
      <c r="O14">
        <f t="shared" si="1"/>
        <v>0</v>
      </c>
      <c r="P14">
        <f t="shared" si="0"/>
        <v>1</v>
      </c>
    </row>
    <row r="15" spans="1:16" x14ac:dyDescent="0.25">
      <c r="A15" t="str">
        <f t="shared" si="5"/>
        <v/>
      </c>
      <c r="B15" t="str">
        <f t="shared" si="6"/>
        <v/>
      </c>
      <c r="C15" t="str">
        <f>IFERROR(_xlfn.CONCAT(VLOOKUP(B15,Member!A:I,3,0)," ",(VLOOKUP(B15,Member!A:I,4,0))),"")</f>
        <v/>
      </c>
      <c r="D15" t="str">
        <f>IFERROR(VLOOKUP(B15,Member!A:I,9,0),"")</f>
        <v/>
      </c>
      <c r="E15" s="84" t="str">
        <f t="shared" si="2"/>
        <v/>
      </c>
      <c r="F15" t="str">
        <f t="shared" si="3"/>
        <v/>
      </c>
      <c r="G15" s="118" t="str">
        <f t="shared" si="4"/>
        <v/>
      </c>
      <c r="L15" s="264">
        <f>Member!A15</f>
        <v>38843</v>
      </c>
      <c r="M15">
        <f>SUMIF(Erfassung6!BD:BD,L15,Erfassung6!BW:BW)</f>
        <v>0</v>
      </c>
      <c r="N15">
        <f>SUMIF(Erfassung6!BD:BD,L15,Erfassung6!BG:BG)</f>
        <v>0</v>
      </c>
      <c r="O15">
        <f t="shared" si="1"/>
        <v>0</v>
      </c>
      <c r="P15">
        <f t="shared" si="0"/>
        <v>1</v>
      </c>
    </row>
    <row r="16" spans="1:16" x14ac:dyDescent="0.25">
      <c r="A16" t="str">
        <f t="shared" si="5"/>
        <v/>
      </c>
      <c r="B16" t="str">
        <f t="shared" si="6"/>
        <v/>
      </c>
      <c r="C16" t="str">
        <f>IFERROR(_xlfn.CONCAT(VLOOKUP(B16,Member!A:I,3,0)," ",(VLOOKUP(B16,Member!A:I,4,0))),"")</f>
        <v/>
      </c>
      <c r="D16" t="str">
        <f>IFERROR(VLOOKUP(B16,Member!A:I,9,0),"")</f>
        <v/>
      </c>
      <c r="E16" s="84" t="str">
        <f t="shared" si="2"/>
        <v/>
      </c>
      <c r="F16" t="str">
        <f t="shared" si="3"/>
        <v/>
      </c>
      <c r="G16" s="118" t="str">
        <f t="shared" si="4"/>
        <v/>
      </c>
      <c r="L16" s="264">
        <f>Member!A16</f>
        <v>25691</v>
      </c>
      <c r="M16">
        <f>SUMIF(Erfassung6!BD:BD,L16,Erfassung6!BW:BW)</f>
        <v>0</v>
      </c>
      <c r="N16">
        <f>SUMIF(Erfassung6!BD:BD,L16,Erfassung6!BG:BG)</f>
        <v>0</v>
      </c>
      <c r="O16">
        <f t="shared" si="1"/>
        <v>0</v>
      </c>
      <c r="P16">
        <f t="shared" si="0"/>
        <v>1</v>
      </c>
    </row>
    <row r="17" spans="1:16" x14ac:dyDescent="0.25">
      <c r="A17" t="str">
        <f t="shared" si="5"/>
        <v/>
      </c>
      <c r="B17" t="str">
        <f t="shared" si="6"/>
        <v/>
      </c>
      <c r="C17" t="str">
        <f>IFERROR(_xlfn.CONCAT(VLOOKUP(B17,Member!A:I,3,0)," ",(VLOOKUP(B17,Member!A:I,4,0))),"")</f>
        <v/>
      </c>
      <c r="D17" t="str">
        <f>IFERROR(VLOOKUP(B17,Member!A:I,9,0),"")</f>
        <v/>
      </c>
      <c r="E17" s="84" t="str">
        <f t="shared" si="2"/>
        <v/>
      </c>
      <c r="F17" t="str">
        <f t="shared" si="3"/>
        <v/>
      </c>
      <c r="G17" s="118" t="str">
        <f t="shared" si="4"/>
        <v/>
      </c>
      <c r="L17" s="264">
        <f>Member!A17</f>
        <v>38844</v>
      </c>
      <c r="M17">
        <f>SUMIF(Erfassung6!BD:BD,L17,Erfassung6!BW:BW)</f>
        <v>0</v>
      </c>
      <c r="N17">
        <f>SUMIF(Erfassung6!BD:BD,L17,Erfassung6!BG:BG)</f>
        <v>0</v>
      </c>
      <c r="O17">
        <f t="shared" si="1"/>
        <v>0</v>
      </c>
      <c r="P17">
        <f t="shared" si="0"/>
        <v>1</v>
      </c>
    </row>
    <row r="18" spans="1:16" x14ac:dyDescent="0.25">
      <c r="A18" t="str">
        <f t="shared" si="5"/>
        <v/>
      </c>
      <c r="B18" t="str">
        <f t="shared" si="6"/>
        <v/>
      </c>
      <c r="C18" t="str">
        <f>IFERROR(_xlfn.CONCAT(VLOOKUP(B18,Member!A:I,3,0)," ",(VLOOKUP(B18,Member!A:I,4,0))),"")</f>
        <v/>
      </c>
      <c r="D18" t="str">
        <f>IFERROR(VLOOKUP(B18,Member!A:I,9,0),"")</f>
        <v/>
      </c>
      <c r="E18" s="84" t="str">
        <f t="shared" si="2"/>
        <v/>
      </c>
      <c r="F18" t="str">
        <f t="shared" si="3"/>
        <v/>
      </c>
      <c r="G18" s="118" t="str">
        <f t="shared" si="4"/>
        <v/>
      </c>
      <c r="L18" s="264">
        <f>Member!A18</f>
        <v>38902</v>
      </c>
      <c r="M18">
        <f>SUMIF(Erfassung6!BD:BD,L18,Erfassung6!BW:BW)</f>
        <v>0</v>
      </c>
      <c r="N18">
        <f>SUMIF(Erfassung6!BD:BD,L18,Erfassung6!BG:BG)</f>
        <v>0</v>
      </c>
      <c r="O18">
        <f t="shared" si="1"/>
        <v>0</v>
      </c>
      <c r="P18">
        <f t="shared" si="0"/>
        <v>1</v>
      </c>
    </row>
    <row r="19" spans="1:16" x14ac:dyDescent="0.25">
      <c r="A19" t="str">
        <f t="shared" si="5"/>
        <v/>
      </c>
      <c r="B19" t="str">
        <f t="shared" si="6"/>
        <v/>
      </c>
      <c r="C19" t="str">
        <f>IFERROR(_xlfn.CONCAT(VLOOKUP(B19,Member!A:I,3,0)," ",(VLOOKUP(B19,Member!A:I,4,0))),"")</f>
        <v/>
      </c>
      <c r="D19" t="str">
        <f>IFERROR(VLOOKUP(B19,Member!A:I,9,0),"")</f>
        <v/>
      </c>
      <c r="E19" s="84" t="str">
        <f t="shared" si="2"/>
        <v/>
      </c>
      <c r="F19" t="str">
        <f t="shared" si="3"/>
        <v/>
      </c>
      <c r="G19" s="118" t="str">
        <f t="shared" si="4"/>
        <v/>
      </c>
      <c r="L19" s="264">
        <f>Member!A19</f>
        <v>38940</v>
      </c>
      <c r="M19">
        <f>SUMIF(Erfassung6!BD:BD,L19,Erfassung6!BW:BW)</f>
        <v>0</v>
      </c>
      <c r="N19">
        <f>SUMIF(Erfassung6!BD:BD,L19,Erfassung6!BG:BG)</f>
        <v>0</v>
      </c>
      <c r="O19">
        <f t="shared" si="1"/>
        <v>0</v>
      </c>
      <c r="P19">
        <f t="shared" si="0"/>
        <v>1</v>
      </c>
    </row>
    <row r="20" spans="1:16" x14ac:dyDescent="0.25">
      <c r="A20" t="str">
        <f t="shared" si="5"/>
        <v/>
      </c>
      <c r="B20" t="str">
        <f t="shared" si="6"/>
        <v/>
      </c>
      <c r="C20" t="str">
        <f>IFERROR(_xlfn.CONCAT(VLOOKUP(B20,Member!A:I,3,0)," ",(VLOOKUP(B20,Member!A:I,4,0))),"")</f>
        <v/>
      </c>
      <c r="D20" t="str">
        <f>IFERROR(VLOOKUP(B20,Member!A:I,9,0),"")</f>
        <v/>
      </c>
      <c r="E20" s="84" t="str">
        <f t="shared" si="2"/>
        <v/>
      </c>
      <c r="F20" t="str">
        <f t="shared" si="3"/>
        <v/>
      </c>
      <c r="G20" s="118" t="str">
        <f t="shared" si="4"/>
        <v/>
      </c>
      <c r="L20" s="264">
        <f>Member!A20</f>
        <v>28367</v>
      </c>
      <c r="M20">
        <f>SUMIF(Erfassung6!BD:BD,L20,Erfassung6!BW:BW)</f>
        <v>0</v>
      </c>
      <c r="N20">
        <f>SUMIF(Erfassung6!BD:BD,L20,Erfassung6!BG:BG)</f>
        <v>0</v>
      </c>
      <c r="O20">
        <f t="shared" si="1"/>
        <v>0</v>
      </c>
      <c r="P20">
        <f t="shared" si="0"/>
        <v>1</v>
      </c>
    </row>
    <row r="21" spans="1:16" x14ac:dyDescent="0.25">
      <c r="A21" t="str">
        <f t="shared" si="5"/>
        <v/>
      </c>
      <c r="B21" t="str">
        <f t="shared" si="6"/>
        <v/>
      </c>
      <c r="C21" t="str">
        <f>IFERROR(_xlfn.CONCAT(VLOOKUP(B21,Member!A:I,3,0)," ",(VLOOKUP(B21,Member!A:I,4,0))),"")</f>
        <v/>
      </c>
      <c r="D21" t="str">
        <f>IFERROR(VLOOKUP(B21,Member!A:I,9,0),"")</f>
        <v/>
      </c>
      <c r="E21" s="84" t="str">
        <f t="shared" si="2"/>
        <v/>
      </c>
      <c r="F21" t="str">
        <f t="shared" si="3"/>
        <v/>
      </c>
      <c r="G21" s="118" t="str">
        <f t="shared" si="4"/>
        <v/>
      </c>
      <c r="L21" s="264">
        <f>Member!A21</f>
        <v>25005</v>
      </c>
      <c r="M21">
        <f>SUMIF(Erfassung6!BD:BD,L21,Erfassung6!BW:BW)</f>
        <v>0</v>
      </c>
      <c r="N21">
        <f>SUMIF(Erfassung6!BD:BD,L21,Erfassung6!BG:BG)</f>
        <v>0</v>
      </c>
      <c r="O21">
        <f t="shared" si="1"/>
        <v>0</v>
      </c>
      <c r="P21">
        <f t="shared" si="0"/>
        <v>1</v>
      </c>
    </row>
    <row r="22" spans="1:16" x14ac:dyDescent="0.25">
      <c r="A22" t="str">
        <f t="shared" si="5"/>
        <v/>
      </c>
      <c r="B22" t="str">
        <f t="shared" si="6"/>
        <v/>
      </c>
      <c r="C22" t="str">
        <f>IFERROR(_xlfn.CONCAT(VLOOKUP(B22,Member!A:I,3,0)," ",(VLOOKUP(B22,Member!A:I,4,0))),"")</f>
        <v/>
      </c>
      <c r="D22" t="str">
        <f>IFERROR(VLOOKUP(B22,Member!A:I,9,0),"")</f>
        <v/>
      </c>
      <c r="E22" s="84" t="str">
        <f t="shared" si="2"/>
        <v/>
      </c>
      <c r="F22" t="str">
        <f t="shared" si="3"/>
        <v/>
      </c>
      <c r="G22" s="118" t="str">
        <f t="shared" si="4"/>
        <v/>
      </c>
      <c r="L22" s="264">
        <f>Member!A22</f>
        <v>38659</v>
      </c>
      <c r="M22">
        <f>SUMIF(Erfassung6!BD:BD,L22,Erfassung6!BW:BW)</f>
        <v>0</v>
      </c>
      <c r="N22">
        <f>SUMIF(Erfassung6!BD:BD,L22,Erfassung6!BG:BG)</f>
        <v>0</v>
      </c>
      <c r="O22">
        <f t="shared" si="1"/>
        <v>0</v>
      </c>
      <c r="P22">
        <f t="shared" si="0"/>
        <v>1</v>
      </c>
    </row>
    <row r="23" spans="1:16" x14ac:dyDescent="0.25">
      <c r="A23" t="str">
        <f t="shared" si="5"/>
        <v/>
      </c>
      <c r="B23" t="str">
        <f t="shared" si="6"/>
        <v/>
      </c>
      <c r="C23" t="str">
        <f>IFERROR(_xlfn.CONCAT(VLOOKUP(B23,Member!A:I,3,0)," ",(VLOOKUP(B23,Member!A:I,4,0))),"")</f>
        <v/>
      </c>
      <c r="D23" t="str">
        <f>IFERROR(VLOOKUP(B23,Member!A:I,9,0),"")</f>
        <v/>
      </c>
      <c r="E23" s="84" t="str">
        <f t="shared" si="2"/>
        <v/>
      </c>
      <c r="F23" t="str">
        <f t="shared" si="3"/>
        <v/>
      </c>
      <c r="G23" s="118" t="str">
        <f t="shared" si="4"/>
        <v/>
      </c>
      <c r="L23" s="264">
        <f>Member!A23</f>
        <v>38660</v>
      </c>
      <c r="M23">
        <f>SUMIF(Erfassung6!BD:BD,L23,Erfassung6!BW:BW)</f>
        <v>0</v>
      </c>
      <c r="N23">
        <f>SUMIF(Erfassung6!BD:BD,L23,Erfassung6!BG:BG)</f>
        <v>0</v>
      </c>
      <c r="O23">
        <f t="shared" si="1"/>
        <v>0</v>
      </c>
      <c r="P23">
        <f t="shared" si="0"/>
        <v>1</v>
      </c>
    </row>
    <row r="24" spans="1:16" x14ac:dyDescent="0.25">
      <c r="A24" t="str">
        <f t="shared" si="5"/>
        <v/>
      </c>
      <c r="B24" t="str">
        <f t="shared" si="6"/>
        <v/>
      </c>
      <c r="C24" t="str">
        <f>IFERROR(_xlfn.CONCAT(VLOOKUP(B24,Member!A:I,3,0)," ",(VLOOKUP(B24,Member!A:I,4,0))),"")</f>
        <v/>
      </c>
      <c r="D24" t="str">
        <f>IFERROR(VLOOKUP(B24,Member!A:I,9,0),"")</f>
        <v/>
      </c>
      <c r="E24" s="84" t="str">
        <f t="shared" si="2"/>
        <v/>
      </c>
      <c r="F24" t="str">
        <f t="shared" si="3"/>
        <v/>
      </c>
      <c r="G24" s="118" t="str">
        <f t="shared" si="4"/>
        <v/>
      </c>
      <c r="L24" s="264">
        <f>Member!A24</f>
        <v>38893</v>
      </c>
      <c r="M24">
        <f>SUMIF(Erfassung6!BD:BD,L24,Erfassung6!BW:BW)</f>
        <v>0</v>
      </c>
      <c r="N24">
        <f>SUMIF(Erfassung6!BD:BD,L24,Erfassung6!BG:BG)</f>
        <v>0</v>
      </c>
      <c r="O24">
        <f t="shared" si="1"/>
        <v>0</v>
      </c>
      <c r="P24">
        <f t="shared" si="0"/>
        <v>1</v>
      </c>
    </row>
    <row r="25" spans="1:16" x14ac:dyDescent="0.25">
      <c r="A25" t="str">
        <f t="shared" si="5"/>
        <v/>
      </c>
      <c r="B25" t="str">
        <f t="shared" si="6"/>
        <v/>
      </c>
      <c r="C25" t="str">
        <f>IFERROR(_xlfn.CONCAT(VLOOKUP(B25,Member!A:I,3,0)," ",(VLOOKUP(B25,Member!A:I,4,0))),"")</f>
        <v/>
      </c>
      <c r="D25" t="str">
        <f>IFERROR(VLOOKUP(B25,Member!A:I,9,0),"")</f>
        <v/>
      </c>
      <c r="E25" s="84" t="str">
        <f t="shared" si="2"/>
        <v/>
      </c>
      <c r="F25" t="str">
        <f t="shared" si="3"/>
        <v/>
      </c>
      <c r="G25" s="118" t="str">
        <f t="shared" si="4"/>
        <v/>
      </c>
      <c r="L25" s="264">
        <f>Member!A25</f>
        <v>7646</v>
      </c>
      <c r="M25">
        <f>SUMIF(Erfassung6!BD:BD,L25,Erfassung6!BW:BW)</f>
        <v>0</v>
      </c>
      <c r="N25">
        <f>SUMIF(Erfassung6!BD:BD,L25,Erfassung6!BG:BG)</f>
        <v>0</v>
      </c>
      <c r="O25">
        <f t="shared" si="1"/>
        <v>0</v>
      </c>
      <c r="P25">
        <f t="shared" si="0"/>
        <v>1</v>
      </c>
    </row>
    <row r="26" spans="1:16" x14ac:dyDescent="0.25">
      <c r="A26" t="str">
        <f t="shared" si="5"/>
        <v/>
      </c>
      <c r="B26" t="str">
        <f t="shared" si="6"/>
        <v/>
      </c>
      <c r="C26" t="str">
        <f>IFERROR(_xlfn.CONCAT(VLOOKUP(B26,Member!A:I,3,0)," ",(VLOOKUP(B26,Member!A:I,4,0))),"")</f>
        <v/>
      </c>
      <c r="D26" t="str">
        <f>IFERROR(VLOOKUP(B26,Member!A:I,9,0),"")</f>
        <v/>
      </c>
      <c r="E26" s="84" t="str">
        <f t="shared" si="2"/>
        <v/>
      </c>
      <c r="F26" t="str">
        <f t="shared" si="3"/>
        <v/>
      </c>
      <c r="G26" s="118" t="str">
        <f t="shared" si="4"/>
        <v/>
      </c>
      <c r="L26" s="264">
        <f>Member!A26</f>
        <v>25690</v>
      </c>
      <c r="M26">
        <f>SUMIF(Erfassung6!BD:BD,L26,Erfassung6!BW:BW)</f>
        <v>0</v>
      </c>
      <c r="N26">
        <f>SUMIF(Erfassung6!BD:BD,L26,Erfassung6!BG:BG)</f>
        <v>0</v>
      </c>
      <c r="O26">
        <f t="shared" si="1"/>
        <v>0</v>
      </c>
      <c r="P26">
        <f t="shared" si="0"/>
        <v>1</v>
      </c>
    </row>
    <row r="27" spans="1:16" x14ac:dyDescent="0.25">
      <c r="A27" t="str">
        <f t="shared" si="5"/>
        <v/>
      </c>
      <c r="B27" t="str">
        <f t="shared" si="6"/>
        <v/>
      </c>
      <c r="C27" t="str">
        <f>IFERROR(_xlfn.CONCAT(VLOOKUP(B27,Member!A:I,3,0)," ",(VLOOKUP(B27,Member!A:I,4,0))),"")</f>
        <v/>
      </c>
      <c r="D27" t="str">
        <f>IFERROR(VLOOKUP(B27,Member!A:I,9,0),"")</f>
        <v/>
      </c>
      <c r="E27" s="84" t="str">
        <f t="shared" si="2"/>
        <v/>
      </c>
      <c r="F27" t="str">
        <f t="shared" si="3"/>
        <v/>
      </c>
      <c r="G27" s="118" t="str">
        <f t="shared" si="4"/>
        <v/>
      </c>
      <c r="L27" s="264">
        <f>Member!A27</f>
        <v>38149</v>
      </c>
      <c r="M27">
        <f>SUMIF(Erfassung6!BD:BD,L27,Erfassung6!BW:BW)</f>
        <v>0</v>
      </c>
      <c r="N27">
        <f>SUMIF(Erfassung6!BD:BD,L27,Erfassung6!BG:BG)</f>
        <v>0</v>
      </c>
      <c r="O27">
        <f t="shared" si="1"/>
        <v>0</v>
      </c>
      <c r="P27">
        <f t="shared" si="0"/>
        <v>1</v>
      </c>
    </row>
    <row r="28" spans="1:16" x14ac:dyDescent="0.25">
      <c r="A28" t="str">
        <f t="shared" si="5"/>
        <v/>
      </c>
      <c r="B28" t="str">
        <f t="shared" si="6"/>
        <v/>
      </c>
      <c r="C28" t="str">
        <f>IFERROR(_xlfn.CONCAT(VLOOKUP(B28,Member!A:I,3,0)," ",(VLOOKUP(B28,Member!A:I,4,0))),"")</f>
        <v/>
      </c>
      <c r="D28" t="str">
        <f>IFERROR(VLOOKUP(B28,Member!A:I,9,0),"")</f>
        <v/>
      </c>
      <c r="E28" s="84" t="str">
        <f t="shared" si="2"/>
        <v/>
      </c>
      <c r="F28" t="str">
        <f t="shared" si="3"/>
        <v/>
      </c>
      <c r="G28" s="118" t="str">
        <f t="shared" si="4"/>
        <v/>
      </c>
      <c r="L28" s="264">
        <f>Member!A28</f>
        <v>38772</v>
      </c>
      <c r="M28">
        <f>SUMIF(Erfassung6!BD:BD,L28,Erfassung6!BW:BW)</f>
        <v>0</v>
      </c>
      <c r="N28">
        <f>SUMIF(Erfassung6!BD:BD,L28,Erfassung6!BG:BG)</f>
        <v>0</v>
      </c>
      <c r="O28">
        <f t="shared" si="1"/>
        <v>0</v>
      </c>
      <c r="P28">
        <f t="shared" si="0"/>
        <v>1</v>
      </c>
    </row>
    <row r="29" spans="1:16" x14ac:dyDescent="0.25">
      <c r="A29" t="str">
        <f t="shared" si="5"/>
        <v/>
      </c>
      <c r="B29" t="str">
        <f t="shared" si="6"/>
        <v/>
      </c>
      <c r="C29" t="str">
        <f>IFERROR(_xlfn.CONCAT(VLOOKUP(B29,Member!A:I,3,0)," ",(VLOOKUP(B29,Member!A:I,4,0))),"")</f>
        <v/>
      </c>
      <c r="D29" t="str">
        <f>IFERROR(VLOOKUP(B29,Member!A:I,9,0),"")</f>
        <v/>
      </c>
      <c r="E29" s="84" t="str">
        <f t="shared" si="2"/>
        <v/>
      </c>
      <c r="F29" t="str">
        <f t="shared" si="3"/>
        <v/>
      </c>
      <c r="G29" s="118" t="str">
        <f t="shared" si="4"/>
        <v/>
      </c>
      <c r="L29" s="264">
        <f>Member!A29</f>
        <v>38530</v>
      </c>
      <c r="M29">
        <f>SUMIF(Erfassung6!BD:BD,L29,Erfassung6!BW:BW)</f>
        <v>0</v>
      </c>
      <c r="N29">
        <f>SUMIF(Erfassung6!BD:BD,L29,Erfassung6!BG:BG)</f>
        <v>0</v>
      </c>
      <c r="O29">
        <f t="shared" si="1"/>
        <v>0</v>
      </c>
      <c r="P29">
        <f t="shared" si="0"/>
        <v>1</v>
      </c>
    </row>
    <row r="30" spans="1:16" x14ac:dyDescent="0.25">
      <c r="A30" t="str">
        <f t="shared" si="5"/>
        <v/>
      </c>
      <c r="B30" t="str">
        <f t="shared" si="6"/>
        <v/>
      </c>
      <c r="C30" t="str">
        <f>IFERROR(_xlfn.CONCAT(VLOOKUP(B30,Member!A:I,3,0)," ",(VLOOKUP(B30,Member!A:I,4,0))),"")</f>
        <v/>
      </c>
      <c r="D30" t="str">
        <f>IFERROR(VLOOKUP(B30,Member!A:I,9,0),"")</f>
        <v/>
      </c>
      <c r="E30" s="84" t="str">
        <f t="shared" si="2"/>
        <v/>
      </c>
      <c r="F30" t="str">
        <f t="shared" si="3"/>
        <v/>
      </c>
      <c r="G30" s="118" t="str">
        <f t="shared" si="4"/>
        <v/>
      </c>
      <c r="L30" s="264">
        <f>Member!A30</f>
        <v>38729</v>
      </c>
      <c r="M30">
        <f>SUMIF(Erfassung6!BD:BD,L30,Erfassung6!BW:BW)</f>
        <v>0</v>
      </c>
      <c r="N30">
        <f>SUMIF(Erfassung6!BD:BD,L30,Erfassung6!BG:BG)</f>
        <v>0</v>
      </c>
      <c r="O30">
        <f t="shared" si="1"/>
        <v>0</v>
      </c>
      <c r="P30">
        <f t="shared" si="0"/>
        <v>1</v>
      </c>
    </row>
    <row r="31" spans="1:16" x14ac:dyDescent="0.25">
      <c r="A31" t="str">
        <f t="shared" si="5"/>
        <v/>
      </c>
      <c r="B31" t="str">
        <f t="shared" si="6"/>
        <v/>
      </c>
      <c r="C31" t="str">
        <f>IFERROR(_xlfn.CONCAT(VLOOKUP(B31,Member!A:I,3,0)," ",(VLOOKUP(B31,Member!A:I,4,0))),"")</f>
        <v/>
      </c>
      <c r="D31" t="str">
        <f>IFERROR(VLOOKUP(B31,Member!A:I,9,0),"")</f>
        <v/>
      </c>
      <c r="E31" s="84" t="str">
        <f t="shared" si="2"/>
        <v/>
      </c>
      <c r="F31" t="str">
        <f t="shared" si="3"/>
        <v/>
      </c>
      <c r="G31" s="118" t="str">
        <f t="shared" si="4"/>
        <v/>
      </c>
      <c r="L31" s="264">
        <f>Member!A31</f>
        <v>38958</v>
      </c>
      <c r="M31">
        <f>SUMIF(Erfassung6!BD:BD,L31,Erfassung6!BW:BW)</f>
        <v>0</v>
      </c>
      <c r="N31">
        <f>SUMIF(Erfassung6!BD:BD,L31,Erfassung6!BG:BG)</f>
        <v>0</v>
      </c>
      <c r="O31">
        <f t="shared" si="1"/>
        <v>0</v>
      </c>
      <c r="P31">
        <f t="shared" si="0"/>
        <v>1</v>
      </c>
    </row>
    <row r="32" spans="1:16" x14ac:dyDescent="0.25">
      <c r="A32" t="str">
        <f t="shared" si="5"/>
        <v/>
      </c>
      <c r="B32" t="str">
        <f t="shared" si="6"/>
        <v/>
      </c>
      <c r="C32" t="str">
        <f>IFERROR(_xlfn.CONCAT(VLOOKUP(B32,Member!A:I,3,0)," ",(VLOOKUP(B32,Member!A:I,4,0))),"")</f>
        <v/>
      </c>
      <c r="D32" t="str">
        <f>IFERROR(VLOOKUP(B32,Member!A:I,9,0),"")</f>
        <v/>
      </c>
      <c r="E32" s="84" t="str">
        <f t="shared" si="2"/>
        <v/>
      </c>
      <c r="F32" t="str">
        <f t="shared" si="3"/>
        <v/>
      </c>
      <c r="G32" s="118" t="str">
        <f t="shared" si="4"/>
        <v/>
      </c>
      <c r="L32" s="264">
        <f>Member!A32</f>
        <v>25829</v>
      </c>
      <c r="M32">
        <f>SUMIF(Erfassung6!BD:BD,L32,Erfassung6!BW:BW)</f>
        <v>0</v>
      </c>
      <c r="N32">
        <f>SUMIF(Erfassung6!BD:BD,L32,Erfassung6!BG:BG)</f>
        <v>0</v>
      </c>
      <c r="O32">
        <f t="shared" si="1"/>
        <v>0</v>
      </c>
      <c r="P32">
        <f t="shared" si="0"/>
        <v>1</v>
      </c>
    </row>
    <row r="33" spans="1:16" x14ac:dyDescent="0.25">
      <c r="A33" t="str">
        <f t="shared" si="5"/>
        <v/>
      </c>
      <c r="B33" t="str">
        <f t="shared" si="6"/>
        <v/>
      </c>
      <c r="C33" t="str">
        <f>IFERROR(_xlfn.CONCAT(VLOOKUP(B33,Member!A:I,3,0)," ",(VLOOKUP(B33,Member!A:I,4,0))),"")</f>
        <v/>
      </c>
      <c r="D33" t="str">
        <f>IFERROR(VLOOKUP(B33,Member!A:I,9,0),"")</f>
        <v/>
      </c>
      <c r="E33" s="84" t="str">
        <f t="shared" si="2"/>
        <v/>
      </c>
      <c r="F33" t="str">
        <f t="shared" si="3"/>
        <v/>
      </c>
      <c r="G33" s="118" t="str">
        <f t="shared" si="4"/>
        <v/>
      </c>
      <c r="L33" s="264">
        <f>Member!A33</f>
        <v>38352</v>
      </c>
      <c r="M33">
        <f>SUMIF(Erfassung6!BD:BD,L33,Erfassung6!BW:BW)</f>
        <v>0</v>
      </c>
      <c r="N33">
        <f>SUMIF(Erfassung6!BD:BD,L33,Erfassung6!BG:BG)</f>
        <v>0</v>
      </c>
      <c r="O33">
        <f t="shared" si="1"/>
        <v>0</v>
      </c>
      <c r="P33">
        <f t="shared" si="0"/>
        <v>1</v>
      </c>
    </row>
    <row r="34" spans="1:16" x14ac:dyDescent="0.25">
      <c r="A34" t="str">
        <f t="shared" si="5"/>
        <v/>
      </c>
      <c r="B34" t="str">
        <f t="shared" si="6"/>
        <v/>
      </c>
      <c r="C34" t="str">
        <f>IFERROR(_xlfn.CONCAT(VLOOKUP(B34,Member!A:I,3,0)," ",(VLOOKUP(B34,Member!A:I,4,0))),"")</f>
        <v/>
      </c>
      <c r="D34" t="str">
        <f>IFERROR(VLOOKUP(B34,Member!A:I,9,0),"")</f>
        <v/>
      </c>
      <c r="E34" s="84" t="str">
        <f t="shared" si="2"/>
        <v/>
      </c>
      <c r="F34" t="str">
        <f t="shared" si="3"/>
        <v/>
      </c>
      <c r="G34" s="118" t="str">
        <f t="shared" si="4"/>
        <v/>
      </c>
      <c r="L34" s="264">
        <f>Member!A34</f>
        <v>38539</v>
      </c>
      <c r="M34">
        <f>SUMIF(Erfassung6!BD:BD,L34,Erfassung6!BW:BW)</f>
        <v>0</v>
      </c>
      <c r="N34">
        <f>SUMIF(Erfassung6!BD:BD,L34,Erfassung6!BG:BG)</f>
        <v>0</v>
      </c>
      <c r="O34">
        <f t="shared" si="1"/>
        <v>0</v>
      </c>
      <c r="P34">
        <f t="shared" si="0"/>
        <v>1</v>
      </c>
    </row>
    <row r="35" spans="1:16" x14ac:dyDescent="0.25">
      <c r="A35" t="str">
        <f t="shared" si="5"/>
        <v/>
      </c>
      <c r="B35" t="str">
        <f t="shared" si="6"/>
        <v/>
      </c>
      <c r="C35" t="str">
        <f>IFERROR(_xlfn.CONCAT(VLOOKUP(B35,Member!A:I,3,0)," ",(VLOOKUP(B35,Member!A:I,4,0))),"")</f>
        <v/>
      </c>
      <c r="D35" t="str">
        <f>IFERROR(VLOOKUP(B35,Member!A:I,9,0),"")</f>
        <v/>
      </c>
      <c r="E35" s="84" t="str">
        <f t="shared" si="2"/>
        <v/>
      </c>
      <c r="F35" t="str">
        <f t="shared" si="3"/>
        <v/>
      </c>
      <c r="G35" s="118" t="str">
        <f t="shared" si="4"/>
        <v/>
      </c>
      <c r="L35" s="264">
        <f>Member!A35</f>
        <v>38540</v>
      </c>
      <c r="M35">
        <f>SUMIF(Erfassung6!BD:BD,L35,Erfassung6!BW:BW)</f>
        <v>0</v>
      </c>
      <c r="N35">
        <f>SUMIF(Erfassung6!BD:BD,L35,Erfassung6!BG:BG)</f>
        <v>0</v>
      </c>
      <c r="O35">
        <f t="shared" si="1"/>
        <v>0</v>
      </c>
      <c r="P35">
        <f t="shared" si="0"/>
        <v>1</v>
      </c>
    </row>
    <row r="36" spans="1:16" x14ac:dyDescent="0.25">
      <c r="A36" t="str">
        <f t="shared" si="5"/>
        <v/>
      </c>
      <c r="B36" t="str">
        <f t="shared" si="6"/>
        <v/>
      </c>
      <c r="C36" t="str">
        <f>IFERROR(_xlfn.CONCAT(VLOOKUP(B36,Member!A:I,3,0)," ",(VLOOKUP(B36,Member!A:I,4,0))),"")</f>
        <v/>
      </c>
      <c r="D36" t="str">
        <f>IFERROR(VLOOKUP(B36,Member!A:I,9,0),"")</f>
        <v/>
      </c>
      <c r="E36" s="84" t="str">
        <f t="shared" si="2"/>
        <v/>
      </c>
      <c r="F36" t="str">
        <f t="shared" si="3"/>
        <v/>
      </c>
      <c r="G36" s="118" t="str">
        <f t="shared" si="4"/>
        <v/>
      </c>
      <c r="L36" s="264">
        <f>Member!A36</f>
        <v>25359</v>
      </c>
      <c r="M36">
        <f>SUMIF(Erfassung6!BD:BD,L36,Erfassung6!BW:BW)</f>
        <v>0</v>
      </c>
      <c r="N36">
        <f>SUMIF(Erfassung6!BD:BD,L36,Erfassung6!BG:BG)</f>
        <v>0</v>
      </c>
      <c r="O36">
        <f t="shared" si="1"/>
        <v>0</v>
      </c>
      <c r="P36">
        <f t="shared" si="0"/>
        <v>1</v>
      </c>
    </row>
    <row r="37" spans="1:16" x14ac:dyDescent="0.25">
      <c r="A37" t="str">
        <f t="shared" si="5"/>
        <v/>
      </c>
      <c r="B37" t="str">
        <f t="shared" ref="B37:B68" si="7">IFERROR(INDEX(L:L,MATCH(A37,P:P,0)),"")</f>
        <v/>
      </c>
      <c r="C37" t="str">
        <f>IFERROR(_xlfn.CONCAT(VLOOKUP(B37,Member!A:I,3,0)," ",(VLOOKUP(B37,Member!A:I,4,0))),"")</f>
        <v/>
      </c>
      <c r="D37" t="str">
        <f>IFERROR(VLOOKUP(B37,Member!A:I,9,0),"")</f>
        <v/>
      </c>
      <c r="E37" s="84" t="str">
        <f t="shared" ref="E37:E68" si="8">IFERROR(INDEX(M:M,MATCH(A37,P:P,0)),"")</f>
        <v/>
      </c>
      <c r="F37" t="str">
        <f t="shared" ref="F37:F68" si="9">IFERROR(INDEX(N:N,MATCH(A37,P:P,0)),"")</f>
        <v/>
      </c>
      <c r="G37" s="118" t="str">
        <f t="shared" ref="G37:G68" si="10">IFERROR(INDEX(O:O,MATCH(A37,P:P,0)),"")</f>
        <v/>
      </c>
      <c r="L37" s="264">
        <f>Member!A37</f>
        <v>25965</v>
      </c>
      <c r="M37">
        <f>SUMIF(Erfassung6!BD:BD,L37,Erfassung6!BW:BW)</f>
        <v>0</v>
      </c>
      <c r="N37">
        <f>SUMIF(Erfassung6!BD:BD,L37,Erfassung6!BG:BG)</f>
        <v>0</v>
      </c>
      <c r="O37">
        <f t="shared" si="1"/>
        <v>0</v>
      </c>
      <c r="P37">
        <f t="shared" si="0"/>
        <v>1</v>
      </c>
    </row>
    <row r="38" spans="1:16" x14ac:dyDescent="0.25">
      <c r="A38" t="str">
        <f t="shared" ref="A38:A69" si="11">IFERROR(IF(A37+1&gt;MAX(P:P)-1,"",A37+1),"")</f>
        <v/>
      </c>
      <c r="B38" t="str">
        <f t="shared" si="7"/>
        <v/>
      </c>
      <c r="C38" t="str">
        <f>IFERROR(_xlfn.CONCAT(VLOOKUP(B38,Member!A:I,3,0)," ",(VLOOKUP(B38,Member!A:I,4,0))),"")</f>
        <v/>
      </c>
      <c r="D38" t="str">
        <f>IFERROR(VLOOKUP(B38,Member!A:I,9,0),"")</f>
        <v/>
      </c>
      <c r="E38" s="84" t="str">
        <f t="shared" si="8"/>
        <v/>
      </c>
      <c r="F38" t="str">
        <f t="shared" si="9"/>
        <v/>
      </c>
      <c r="G38" s="118" t="str">
        <f t="shared" si="10"/>
        <v/>
      </c>
      <c r="L38" s="264">
        <f>Member!A38</f>
        <v>38425</v>
      </c>
      <c r="M38">
        <f>SUMIF(Erfassung6!BD:BD,L38,Erfassung6!BW:BW)</f>
        <v>0</v>
      </c>
      <c r="N38">
        <f>SUMIF(Erfassung6!BD:BD,L38,Erfassung6!BG:BG)</f>
        <v>0</v>
      </c>
      <c r="O38">
        <f t="shared" si="1"/>
        <v>0</v>
      </c>
      <c r="P38">
        <f t="shared" si="0"/>
        <v>1</v>
      </c>
    </row>
    <row r="39" spans="1:16" x14ac:dyDescent="0.25">
      <c r="A39" t="str">
        <f t="shared" si="11"/>
        <v/>
      </c>
      <c r="B39" t="str">
        <f t="shared" si="7"/>
        <v/>
      </c>
      <c r="C39" t="str">
        <f>IFERROR(_xlfn.CONCAT(VLOOKUP(B39,Member!A:I,3,0)," ",(VLOOKUP(B39,Member!A:I,4,0))),"")</f>
        <v/>
      </c>
      <c r="D39" t="str">
        <f>IFERROR(VLOOKUP(B39,Member!A:I,9,0),"")</f>
        <v/>
      </c>
      <c r="E39" s="84" t="str">
        <f t="shared" si="8"/>
        <v/>
      </c>
      <c r="F39" t="str">
        <f t="shared" si="9"/>
        <v/>
      </c>
      <c r="G39" s="118" t="str">
        <f t="shared" si="10"/>
        <v/>
      </c>
      <c r="L39" s="264">
        <f>Member!A39</f>
        <v>38369</v>
      </c>
      <c r="M39">
        <f>SUMIF(Erfassung6!BD:BD,L39,Erfassung6!BW:BW)</f>
        <v>0</v>
      </c>
      <c r="N39">
        <f>SUMIF(Erfassung6!BD:BD,L39,Erfassung6!BG:BG)</f>
        <v>0</v>
      </c>
      <c r="O39">
        <f t="shared" si="1"/>
        <v>0</v>
      </c>
      <c r="P39">
        <f t="shared" si="0"/>
        <v>1</v>
      </c>
    </row>
    <row r="40" spans="1:16" x14ac:dyDescent="0.25">
      <c r="A40" t="str">
        <f t="shared" si="11"/>
        <v/>
      </c>
      <c r="B40" t="str">
        <f t="shared" si="7"/>
        <v/>
      </c>
      <c r="C40" t="str">
        <f>IFERROR(_xlfn.CONCAT(VLOOKUP(B40,Member!A:I,3,0)," ",(VLOOKUP(B40,Member!A:I,4,0))),"")</f>
        <v/>
      </c>
      <c r="D40" t="str">
        <f>IFERROR(VLOOKUP(B40,Member!A:I,9,0),"")</f>
        <v/>
      </c>
      <c r="E40" s="84" t="str">
        <f t="shared" si="8"/>
        <v/>
      </c>
      <c r="F40" t="str">
        <f t="shared" si="9"/>
        <v/>
      </c>
      <c r="G40" s="118" t="str">
        <f t="shared" si="10"/>
        <v/>
      </c>
      <c r="L40" s="264">
        <f>Member!A40</f>
        <v>16165</v>
      </c>
      <c r="M40">
        <f>SUMIF(Erfassung6!BD:BD,L40,Erfassung6!BW:BW)</f>
        <v>0</v>
      </c>
      <c r="N40">
        <f>SUMIF(Erfassung6!BD:BD,L40,Erfassung6!BG:BG)</f>
        <v>0</v>
      </c>
      <c r="O40">
        <f t="shared" si="1"/>
        <v>0</v>
      </c>
      <c r="P40">
        <f t="shared" si="0"/>
        <v>1</v>
      </c>
    </row>
    <row r="41" spans="1:16" x14ac:dyDescent="0.25">
      <c r="A41" t="str">
        <f t="shared" si="11"/>
        <v/>
      </c>
      <c r="B41" t="str">
        <f t="shared" si="7"/>
        <v/>
      </c>
      <c r="C41" t="str">
        <f>IFERROR(_xlfn.CONCAT(VLOOKUP(B41,Member!A:I,3,0)," ",(VLOOKUP(B41,Member!A:I,4,0))),"")</f>
        <v/>
      </c>
      <c r="D41" t="str">
        <f>IFERROR(VLOOKUP(B41,Member!A:I,9,0),"")</f>
        <v/>
      </c>
      <c r="E41" s="84" t="str">
        <f t="shared" si="8"/>
        <v/>
      </c>
      <c r="F41" t="str">
        <f t="shared" si="9"/>
        <v/>
      </c>
      <c r="G41" s="118" t="str">
        <f t="shared" si="10"/>
        <v/>
      </c>
      <c r="L41" s="264">
        <f>Member!A41</f>
        <v>38134</v>
      </c>
      <c r="M41">
        <f>SUMIF(Erfassung6!BD:BD,L41,Erfassung6!BW:BW)</f>
        <v>0</v>
      </c>
      <c r="N41">
        <f>SUMIF(Erfassung6!BD:BD,L41,Erfassung6!BG:BG)</f>
        <v>0</v>
      </c>
      <c r="O41">
        <f t="shared" si="1"/>
        <v>0</v>
      </c>
      <c r="P41">
        <f t="shared" si="0"/>
        <v>1</v>
      </c>
    </row>
    <row r="42" spans="1:16" x14ac:dyDescent="0.25">
      <c r="A42" t="str">
        <f t="shared" si="11"/>
        <v/>
      </c>
      <c r="B42" t="str">
        <f t="shared" si="7"/>
        <v/>
      </c>
      <c r="C42" t="str">
        <f>IFERROR(_xlfn.CONCAT(VLOOKUP(B42,Member!A:I,3,0)," ",(VLOOKUP(B42,Member!A:I,4,0))),"")</f>
        <v/>
      </c>
      <c r="D42" t="str">
        <f>IFERROR(VLOOKUP(B42,Member!A:I,9,0),"")</f>
        <v/>
      </c>
      <c r="E42" s="84" t="str">
        <f t="shared" si="8"/>
        <v/>
      </c>
      <c r="F42" t="str">
        <f t="shared" si="9"/>
        <v/>
      </c>
      <c r="G42" s="118" t="str">
        <f t="shared" si="10"/>
        <v/>
      </c>
      <c r="L42" s="264">
        <f>Member!A42</f>
        <v>38936</v>
      </c>
      <c r="M42">
        <f>SUMIF(Erfassung6!BD:BD,L42,Erfassung6!BW:BW)</f>
        <v>0</v>
      </c>
      <c r="N42">
        <f>SUMIF(Erfassung6!BD:BD,L42,Erfassung6!BG:BG)</f>
        <v>0</v>
      </c>
      <c r="O42">
        <f t="shared" si="1"/>
        <v>0</v>
      </c>
      <c r="P42">
        <f t="shared" si="0"/>
        <v>1</v>
      </c>
    </row>
    <row r="43" spans="1:16" x14ac:dyDescent="0.25">
      <c r="A43" t="str">
        <f t="shared" si="11"/>
        <v/>
      </c>
      <c r="B43" t="str">
        <f t="shared" si="7"/>
        <v/>
      </c>
      <c r="C43" t="str">
        <f>IFERROR(_xlfn.CONCAT(VLOOKUP(B43,Member!A:I,3,0)," ",(VLOOKUP(B43,Member!A:I,4,0))),"")</f>
        <v/>
      </c>
      <c r="D43" t="str">
        <f>IFERROR(VLOOKUP(B43,Member!A:I,9,0),"")</f>
        <v/>
      </c>
      <c r="E43" s="84" t="str">
        <f t="shared" si="8"/>
        <v/>
      </c>
      <c r="F43" t="str">
        <f t="shared" si="9"/>
        <v/>
      </c>
      <c r="G43" s="118" t="str">
        <f t="shared" si="10"/>
        <v/>
      </c>
      <c r="L43" s="264">
        <f>Member!A43</f>
        <v>25378</v>
      </c>
      <c r="M43">
        <f>SUMIF(Erfassung6!BD:BD,L43,Erfassung6!BW:BW)</f>
        <v>0</v>
      </c>
      <c r="N43">
        <f>SUMIF(Erfassung6!BD:BD,L43,Erfassung6!BG:BG)</f>
        <v>0</v>
      </c>
      <c r="O43">
        <f t="shared" si="1"/>
        <v>0</v>
      </c>
      <c r="P43">
        <f t="shared" si="0"/>
        <v>1</v>
      </c>
    </row>
    <row r="44" spans="1:16" x14ac:dyDescent="0.25">
      <c r="A44" t="str">
        <f t="shared" si="11"/>
        <v/>
      </c>
      <c r="B44" t="str">
        <f t="shared" si="7"/>
        <v/>
      </c>
      <c r="C44" t="str">
        <f>IFERROR(_xlfn.CONCAT(VLOOKUP(B44,Member!A:I,3,0)," ",(VLOOKUP(B44,Member!A:I,4,0))),"")</f>
        <v/>
      </c>
      <c r="D44" t="str">
        <f>IFERROR(VLOOKUP(B44,Member!A:I,9,0),"")</f>
        <v/>
      </c>
      <c r="E44" s="84" t="str">
        <f t="shared" si="8"/>
        <v/>
      </c>
      <c r="F44" t="str">
        <f t="shared" si="9"/>
        <v/>
      </c>
      <c r="G44" s="118" t="str">
        <f t="shared" si="10"/>
        <v/>
      </c>
      <c r="L44" s="264">
        <f>Member!A44</f>
        <v>38490</v>
      </c>
      <c r="M44">
        <f>SUMIF(Erfassung6!BD:BD,L44,Erfassung6!BW:BW)</f>
        <v>0</v>
      </c>
      <c r="N44">
        <f>SUMIF(Erfassung6!BD:BD,L44,Erfassung6!BG:BG)</f>
        <v>0</v>
      </c>
      <c r="O44">
        <f t="shared" si="1"/>
        <v>0</v>
      </c>
      <c r="P44">
        <f t="shared" si="0"/>
        <v>1</v>
      </c>
    </row>
    <row r="45" spans="1:16" x14ac:dyDescent="0.25">
      <c r="A45" t="str">
        <f t="shared" si="11"/>
        <v/>
      </c>
      <c r="B45" t="str">
        <f t="shared" si="7"/>
        <v/>
      </c>
      <c r="C45" t="str">
        <f>IFERROR(_xlfn.CONCAT(VLOOKUP(B45,Member!A:I,3,0)," ",(VLOOKUP(B45,Member!A:I,4,0))),"")</f>
        <v/>
      </c>
      <c r="D45" t="str">
        <f>IFERROR(VLOOKUP(B45,Member!A:I,9,0),"")</f>
        <v/>
      </c>
      <c r="E45" s="84" t="str">
        <f t="shared" si="8"/>
        <v/>
      </c>
      <c r="F45" t="str">
        <f t="shared" si="9"/>
        <v/>
      </c>
      <c r="G45" s="118" t="str">
        <f t="shared" si="10"/>
        <v/>
      </c>
      <c r="L45" s="264">
        <f>Member!A45</f>
        <v>38489</v>
      </c>
      <c r="M45">
        <f>SUMIF(Erfassung6!BD:BD,L45,Erfassung6!BW:BW)</f>
        <v>0</v>
      </c>
      <c r="N45">
        <f>SUMIF(Erfassung6!BD:BD,L45,Erfassung6!BG:BG)</f>
        <v>0</v>
      </c>
      <c r="O45">
        <f t="shared" si="1"/>
        <v>0</v>
      </c>
      <c r="P45">
        <f t="shared" si="0"/>
        <v>1</v>
      </c>
    </row>
    <row r="46" spans="1:16" x14ac:dyDescent="0.25">
      <c r="A46" t="str">
        <f t="shared" si="11"/>
        <v/>
      </c>
      <c r="B46" t="str">
        <f t="shared" si="7"/>
        <v/>
      </c>
      <c r="C46" t="str">
        <f>IFERROR(_xlfn.CONCAT(VLOOKUP(B46,Member!A:I,3,0)," ",(VLOOKUP(B46,Member!A:I,4,0))),"")</f>
        <v/>
      </c>
      <c r="D46" t="str">
        <f>IFERROR(VLOOKUP(B46,Member!A:I,9,0),"")</f>
        <v/>
      </c>
      <c r="E46" s="84" t="str">
        <f t="shared" si="8"/>
        <v/>
      </c>
      <c r="F46" t="str">
        <f t="shared" si="9"/>
        <v/>
      </c>
      <c r="G46" s="118" t="str">
        <f t="shared" si="10"/>
        <v/>
      </c>
      <c r="L46" s="264">
        <f>Member!A46</f>
        <v>7265</v>
      </c>
      <c r="M46">
        <f>SUMIF(Erfassung6!BD:BD,L46,Erfassung6!BW:BW)</f>
        <v>0</v>
      </c>
      <c r="N46">
        <f>SUMIF(Erfassung6!BD:BD,L46,Erfassung6!BG:BG)</f>
        <v>0</v>
      </c>
      <c r="O46">
        <f t="shared" si="1"/>
        <v>0</v>
      </c>
      <c r="P46">
        <f t="shared" si="0"/>
        <v>1</v>
      </c>
    </row>
    <row r="47" spans="1:16" x14ac:dyDescent="0.25">
      <c r="A47" t="str">
        <f t="shared" si="11"/>
        <v/>
      </c>
      <c r="B47" t="str">
        <f t="shared" si="7"/>
        <v/>
      </c>
      <c r="C47" t="str">
        <f>IFERROR(_xlfn.CONCAT(VLOOKUP(B47,Member!A:I,3,0)," ",(VLOOKUP(B47,Member!A:I,4,0))),"")</f>
        <v/>
      </c>
      <c r="D47" t="str">
        <f>IFERROR(VLOOKUP(B47,Member!A:I,9,0),"")</f>
        <v/>
      </c>
      <c r="E47" s="84" t="str">
        <f t="shared" si="8"/>
        <v/>
      </c>
      <c r="F47" t="str">
        <f t="shared" si="9"/>
        <v/>
      </c>
      <c r="G47" s="118" t="str">
        <f t="shared" si="10"/>
        <v/>
      </c>
      <c r="L47" s="264">
        <f>Member!A47</f>
        <v>38974</v>
      </c>
      <c r="M47">
        <f>SUMIF(Erfassung6!BD:BD,L47,Erfassung6!BW:BW)</f>
        <v>0</v>
      </c>
      <c r="N47">
        <f>SUMIF(Erfassung6!BD:BD,L47,Erfassung6!BG:BG)</f>
        <v>0</v>
      </c>
      <c r="O47">
        <f t="shared" si="1"/>
        <v>0</v>
      </c>
      <c r="P47">
        <f t="shared" si="0"/>
        <v>1</v>
      </c>
    </row>
    <row r="48" spans="1:16" x14ac:dyDescent="0.25">
      <c r="A48" t="str">
        <f t="shared" si="11"/>
        <v/>
      </c>
      <c r="B48" t="str">
        <f t="shared" si="7"/>
        <v/>
      </c>
      <c r="C48" t="str">
        <f>IFERROR(_xlfn.CONCAT(VLOOKUP(B48,Member!A:I,3,0)," ",(VLOOKUP(B48,Member!A:I,4,0))),"")</f>
        <v/>
      </c>
      <c r="D48" t="str">
        <f>IFERROR(VLOOKUP(B48,Member!A:I,9,0),"")</f>
        <v/>
      </c>
      <c r="E48" s="84" t="str">
        <f t="shared" si="8"/>
        <v/>
      </c>
      <c r="F48" t="str">
        <f t="shared" si="9"/>
        <v/>
      </c>
      <c r="G48" s="118" t="str">
        <f t="shared" si="10"/>
        <v/>
      </c>
      <c r="L48" s="264">
        <f>Member!A48</f>
        <v>16897</v>
      </c>
      <c r="M48">
        <f>SUMIF(Erfassung6!BD:BD,L48,Erfassung6!BW:BW)</f>
        <v>0</v>
      </c>
      <c r="N48">
        <f>SUMIF(Erfassung6!BD:BD,L48,Erfassung6!BG:BG)</f>
        <v>0</v>
      </c>
      <c r="O48">
        <f t="shared" si="1"/>
        <v>0</v>
      </c>
      <c r="P48">
        <f t="shared" si="0"/>
        <v>1</v>
      </c>
    </row>
    <row r="49" spans="1:16" x14ac:dyDescent="0.25">
      <c r="A49" t="str">
        <f t="shared" si="11"/>
        <v/>
      </c>
      <c r="B49" t="str">
        <f t="shared" si="7"/>
        <v/>
      </c>
      <c r="C49" t="str">
        <f>IFERROR(_xlfn.CONCAT(VLOOKUP(B49,Member!A:I,3,0)," ",(VLOOKUP(B49,Member!A:I,4,0))),"")</f>
        <v/>
      </c>
      <c r="D49" t="str">
        <f>IFERROR(VLOOKUP(B49,Member!A:I,9,0),"")</f>
        <v/>
      </c>
      <c r="E49" s="84" t="str">
        <f t="shared" si="8"/>
        <v/>
      </c>
      <c r="F49" t="str">
        <f t="shared" si="9"/>
        <v/>
      </c>
      <c r="G49" s="118" t="str">
        <f t="shared" si="10"/>
        <v/>
      </c>
      <c r="L49" s="264">
        <f>Member!A49</f>
        <v>25436</v>
      </c>
      <c r="M49">
        <f>SUMIF(Erfassung6!BD:BD,L49,Erfassung6!BW:BW)</f>
        <v>0</v>
      </c>
      <c r="N49">
        <f>SUMIF(Erfassung6!BD:BD,L49,Erfassung6!BG:BG)</f>
        <v>0</v>
      </c>
      <c r="O49">
        <f t="shared" si="1"/>
        <v>0</v>
      </c>
      <c r="P49">
        <f t="shared" si="0"/>
        <v>1</v>
      </c>
    </row>
    <row r="50" spans="1:16" x14ac:dyDescent="0.25">
      <c r="A50" t="str">
        <f t="shared" si="11"/>
        <v/>
      </c>
      <c r="B50" t="str">
        <f t="shared" si="7"/>
        <v/>
      </c>
      <c r="C50" t="str">
        <f>IFERROR(_xlfn.CONCAT(VLOOKUP(B50,Member!A:I,3,0)," ",(VLOOKUP(B50,Member!A:I,4,0))),"")</f>
        <v/>
      </c>
      <c r="D50" t="str">
        <f>IFERROR(VLOOKUP(B50,Member!A:I,9,0),"")</f>
        <v/>
      </c>
      <c r="E50" s="84" t="str">
        <f t="shared" si="8"/>
        <v/>
      </c>
      <c r="F50" t="str">
        <f t="shared" si="9"/>
        <v/>
      </c>
      <c r="G50" s="118" t="str">
        <f t="shared" si="10"/>
        <v/>
      </c>
      <c r="L50" s="264">
        <f>Member!A50</f>
        <v>25760</v>
      </c>
      <c r="M50">
        <f>SUMIF(Erfassung6!BD:BD,L50,Erfassung6!BW:BW)</f>
        <v>0</v>
      </c>
      <c r="N50">
        <f>SUMIF(Erfassung6!BD:BD,L50,Erfassung6!BG:BG)</f>
        <v>0</v>
      </c>
      <c r="O50">
        <f t="shared" si="1"/>
        <v>0</v>
      </c>
      <c r="P50">
        <f t="shared" si="0"/>
        <v>1</v>
      </c>
    </row>
    <row r="51" spans="1:16" x14ac:dyDescent="0.25">
      <c r="A51" t="str">
        <f t="shared" si="11"/>
        <v/>
      </c>
      <c r="B51" t="str">
        <f t="shared" si="7"/>
        <v/>
      </c>
      <c r="C51" t="str">
        <f>IFERROR(_xlfn.CONCAT(VLOOKUP(B51,Member!A:I,3,0)," ",(VLOOKUP(B51,Member!A:I,4,0))),"")</f>
        <v/>
      </c>
      <c r="D51" t="str">
        <f>IFERROR(VLOOKUP(B51,Member!A:I,9,0),"")</f>
        <v/>
      </c>
      <c r="E51" s="84" t="str">
        <f t="shared" si="8"/>
        <v/>
      </c>
      <c r="F51" t="str">
        <f t="shared" si="9"/>
        <v/>
      </c>
      <c r="G51" s="118" t="str">
        <f t="shared" si="10"/>
        <v/>
      </c>
      <c r="L51" s="264">
        <f>Member!A51</f>
        <v>7286</v>
      </c>
      <c r="M51">
        <f>SUMIF(Erfassung6!BD:BD,L51,Erfassung6!BW:BW)</f>
        <v>0</v>
      </c>
      <c r="N51">
        <f>SUMIF(Erfassung6!BD:BD,L51,Erfassung6!BG:BG)</f>
        <v>0</v>
      </c>
      <c r="O51">
        <f t="shared" si="1"/>
        <v>0</v>
      </c>
      <c r="P51">
        <f t="shared" si="0"/>
        <v>1</v>
      </c>
    </row>
    <row r="52" spans="1:16" x14ac:dyDescent="0.25">
      <c r="A52" t="str">
        <f t="shared" si="11"/>
        <v/>
      </c>
      <c r="B52" t="str">
        <f t="shared" si="7"/>
        <v/>
      </c>
      <c r="C52" t="str">
        <f>IFERROR(_xlfn.CONCAT(VLOOKUP(B52,Member!A:I,3,0)," ",(VLOOKUP(B52,Member!A:I,4,0))),"")</f>
        <v/>
      </c>
      <c r="D52" t="str">
        <f>IFERROR(VLOOKUP(B52,Member!A:I,9,0),"")</f>
        <v/>
      </c>
      <c r="E52" s="84" t="str">
        <f t="shared" si="8"/>
        <v/>
      </c>
      <c r="F52" t="str">
        <f t="shared" si="9"/>
        <v/>
      </c>
      <c r="G52" s="118" t="str">
        <f t="shared" si="10"/>
        <v/>
      </c>
      <c r="L52" s="264">
        <f>Member!A52</f>
        <v>7283</v>
      </c>
      <c r="M52">
        <f>SUMIF(Erfassung6!BD:BD,L52,Erfassung6!BW:BW)</f>
        <v>0</v>
      </c>
      <c r="N52">
        <f>SUMIF(Erfassung6!BD:BD,L52,Erfassung6!BG:BG)</f>
        <v>0</v>
      </c>
      <c r="O52">
        <f t="shared" si="1"/>
        <v>0</v>
      </c>
      <c r="P52">
        <f t="shared" si="0"/>
        <v>1</v>
      </c>
    </row>
    <row r="53" spans="1:16" x14ac:dyDescent="0.25">
      <c r="A53" t="str">
        <f t="shared" si="11"/>
        <v/>
      </c>
      <c r="B53" t="str">
        <f t="shared" si="7"/>
        <v/>
      </c>
      <c r="C53" t="str">
        <f>IFERROR(_xlfn.CONCAT(VLOOKUP(B53,Member!A:I,3,0)," ",(VLOOKUP(B53,Member!A:I,4,0))),"")</f>
        <v/>
      </c>
      <c r="D53" t="str">
        <f>IFERROR(VLOOKUP(B53,Member!A:I,9,0),"")</f>
        <v/>
      </c>
      <c r="E53" s="84" t="str">
        <f t="shared" si="8"/>
        <v/>
      </c>
      <c r="F53" t="str">
        <f t="shared" si="9"/>
        <v/>
      </c>
      <c r="G53" s="118" t="str">
        <f t="shared" si="10"/>
        <v/>
      </c>
      <c r="L53" s="264">
        <f>Member!A53</f>
        <v>7282</v>
      </c>
      <c r="M53">
        <f>SUMIF(Erfassung6!BD:BD,L53,Erfassung6!BW:BW)</f>
        <v>0</v>
      </c>
      <c r="N53">
        <f>SUMIF(Erfassung6!BD:BD,L53,Erfassung6!BG:BG)</f>
        <v>0</v>
      </c>
      <c r="O53">
        <f t="shared" si="1"/>
        <v>0</v>
      </c>
      <c r="P53">
        <f t="shared" si="0"/>
        <v>1</v>
      </c>
    </row>
    <row r="54" spans="1:16" x14ac:dyDescent="0.25">
      <c r="A54" t="str">
        <f t="shared" si="11"/>
        <v/>
      </c>
      <c r="B54" t="str">
        <f t="shared" si="7"/>
        <v/>
      </c>
      <c r="C54" t="str">
        <f>IFERROR(_xlfn.CONCAT(VLOOKUP(B54,Member!A:I,3,0)," ",(VLOOKUP(B54,Member!A:I,4,0))),"")</f>
        <v/>
      </c>
      <c r="D54" t="str">
        <f>IFERROR(VLOOKUP(B54,Member!A:I,9,0),"")</f>
        <v/>
      </c>
      <c r="E54" s="84" t="str">
        <f t="shared" si="8"/>
        <v/>
      </c>
      <c r="F54" t="str">
        <f t="shared" si="9"/>
        <v/>
      </c>
      <c r="G54" s="118" t="str">
        <f t="shared" si="10"/>
        <v/>
      </c>
      <c r="L54" s="264">
        <f>Member!A54</f>
        <v>38930</v>
      </c>
      <c r="M54">
        <f>SUMIF(Erfassung6!BD:BD,L54,Erfassung6!BW:BW)</f>
        <v>0</v>
      </c>
      <c r="N54">
        <f>SUMIF(Erfassung6!BD:BD,L54,Erfassung6!BG:BG)</f>
        <v>0</v>
      </c>
      <c r="O54">
        <f t="shared" si="1"/>
        <v>0</v>
      </c>
      <c r="P54">
        <f t="shared" si="0"/>
        <v>1</v>
      </c>
    </row>
    <row r="55" spans="1:16" x14ac:dyDescent="0.25">
      <c r="A55" t="str">
        <f t="shared" si="11"/>
        <v/>
      </c>
      <c r="B55" t="str">
        <f t="shared" si="7"/>
        <v/>
      </c>
      <c r="C55" t="str">
        <f>IFERROR(_xlfn.CONCAT(VLOOKUP(B55,Member!A:I,3,0)," ",(VLOOKUP(B55,Member!A:I,4,0))),"")</f>
        <v/>
      </c>
      <c r="D55" t="str">
        <f>IFERROR(VLOOKUP(B55,Member!A:I,9,0),"")</f>
        <v/>
      </c>
      <c r="E55" s="84" t="str">
        <f t="shared" si="8"/>
        <v/>
      </c>
      <c r="F55" t="str">
        <f t="shared" si="9"/>
        <v/>
      </c>
      <c r="G55" s="118" t="str">
        <f t="shared" si="10"/>
        <v/>
      </c>
      <c r="L55" s="264">
        <f>Member!A55</f>
        <v>38886</v>
      </c>
      <c r="M55">
        <f>SUMIF(Erfassung6!BD:BD,L55,Erfassung6!BW:BW)</f>
        <v>0</v>
      </c>
      <c r="N55">
        <f>SUMIF(Erfassung6!BD:BD,L55,Erfassung6!BG:BG)</f>
        <v>0</v>
      </c>
      <c r="O55">
        <f t="shared" si="1"/>
        <v>0</v>
      </c>
      <c r="P55">
        <f t="shared" si="0"/>
        <v>1</v>
      </c>
    </row>
    <row r="56" spans="1:16" x14ac:dyDescent="0.25">
      <c r="A56" t="str">
        <f t="shared" si="11"/>
        <v/>
      </c>
      <c r="B56" t="str">
        <f t="shared" si="7"/>
        <v/>
      </c>
      <c r="C56" t="str">
        <f>IFERROR(_xlfn.CONCAT(VLOOKUP(B56,Member!A:I,3,0)," ",(VLOOKUP(B56,Member!A:I,4,0))),"")</f>
        <v/>
      </c>
      <c r="D56" t="str">
        <f>IFERROR(VLOOKUP(B56,Member!A:I,9,0),"")</f>
        <v/>
      </c>
      <c r="E56" s="84" t="str">
        <f t="shared" si="8"/>
        <v/>
      </c>
      <c r="F56" t="str">
        <f t="shared" si="9"/>
        <v/>
      </c>
      <c r="G56" s="118" t="str">
        <f t="shared" si="10"/>
        <v/>
      </c>
      <c r="L56" s="264">
        <f>Member!A56</f>
        <v>25761</v>
      </c>
      <c r="M56">
        <f>SUMIF(Erfassung6!BD:BD,L56,Erfassung6!BW:BW)</f>
        <v>0</v>
      </c>
      <c r="N56">
        <f>SUMIF(Erfassung6!BD:BD,L56,Erfassung6!BG:BG)</f>
        <v>0</v>
      </c>
      <c r="O56">
        <f t="shared" si="1"/>
        <v>0</v>
      </c>
      <c r="P56">
        <f t="shared" si="0"/>
        <v>1</v>
      </c>
    </row>
    <row r="57" spans="1:16" x14ac:dyDescent="0.25">
      <c r="A57" t="str">
        <f t="shared" si="11"/>
        <v/>
      </c>
      <c r="B57" t="str">
        <f t="shared" si="7"/>
        <v/>
      </c>
      <c r="C57" t="str">
        <f>IFERROR(_xlfn.CONCAT(VLOOKUP(B57,Member!A:I,3,0)," ",(VLOOKUP(B57,Member!A:I,4,0))),"")</f>
        <v/>
      </c>
      <c r="D57" t="str">
        <f>IFERROR(VLOOKUP(B57,Member!A:I,9,0),"")</f>
        <v/>
      </c>
      <c r="E57" s="84" t="str">
        <f t="shared" si="8"/>
        <v/>
      </c>
      <c r="F57" t="str">
        <f t="shared" si="9"/>
        <v/>
      </c>
      <c r="G57" s="118" t="str">
        <f t="shared" si="10"/>
        <v/>
      </c>
      <c r="L57" s="264">
        <f>Member!A57</f>
        <v>38082</v>
      </c>
      <c r="M57">
        <f>SUMIF(Erfassung6!BD:BD,L57,Erfassung6!BW:BW)</f>
        <v>0</v>
      </c>
      <c r="N57">
        <f>SUMIF(Erfassung6!BD:BD,L57,Erfassung6!BG:BG)</f>
        <v>0</v>
      </c>
      <c r="O57">
        <f t="shared" si="1"/>
        <v>0</v>
      </c>
      <c r="P57">
        <f t="shared" si="0"/>
        <v>1</v>
      </c>
    </row>
    <row r="58" spans="1:16" x14ac:dyDescent="0.25">
      <c r="A58" t="str">
        <f t="shared" si="11"/>
        <v/>
      </c>
      <c r="B58" t="str">
        <f t="shared" si="7"/>
        <v/>
      </c>
      <c r="C58" t="str">
        <f>IFERROR(_xlfn.CONCAT(VLOOKUP(B58,Member!A:I,3,0)," ",(VLOOKUP(B58,Member!A:I,4,0))),"")</f>
        <v/>
      </c>
      <c r="D58" t="str">
        <f>IFERROR(VLOOKUP(B58,Member!A:I,9,0),"")</f>
        <v/>
      </c>
      <c r="E58" s="84" t="str">
        <f t="shared" si="8"/>
        <v/>
      </c>
      <c r="F58" t="str">
        <f t="shared" si="9"/>
        <v/>
      </c>
      <c r="G58" s="118" t="str">
        <f t="shared" si="10"/>
        <v/>
      </c>
      <c r="L58" s="264">
        <f>Member!A58</f>
        <v>38885</v>
      </c>
      <c r="M58">
        <f>SUMIF(Erfassung6!BD:BD,L58,Erfassung6!BW:BW)</f>
        <v>0</v>
      </c>
      <c r="N58">
        <f>SUMIF(Erfassung6!BD:BD,L58,Erfassung6!BG:BG)</f>
        <v>0</v>
      </c>
      <c r="O58">
        <f t="shared" si="1"/>
        <v>0</v>
      </c>
      <c r="P58">
        <f t="shared" si="0"/>
        <v>1</v>
      </c>
    </row>
    <row r="59" spans="1:16" x14ac:dyDescent="0.25">
      <c r="A59" t="str">
        <f t="shared" si="11"/>
        <v/>
      </c>
      <c r="B59" t="str">
        <f t="shared" si="7"/>
        <v/>
      </c>
      <c r="C59" t="str">
        <f>IFERROR(_xlfn.CONCAT(VLOOKUP(B59,Member!A:I,3,0)," ",(VLOOKUP(B59,Member!A:I,4,0))),"")</f>
        <v/>
      </c>
      <c r="D59" t="str">
        <f>IFERROR(VLOOKUP(B59,Member!A:I,9,0),"")</f>
        <v/>
      </c>
      <c r="E59" s="84" t="str">
        <f t="shared" si="8"/>
        <v/>
      </c>
      <c r="F59" t="str">
        <f t="shared" si="9"/>
        <v/>
      </c>
      <c r="G59" s="118" t="str">
        <f t="shared" si="10"/>
        <v/>
      </c>
      <c r="L59" s="264">
        <f>Member!A59</f>
        <v>25932</v>
      </c>
      <c r="M59">
        <f>SUMIF(Erfassung6!BD:BD,L59,Erfassung6!BW:BW)</f>
        <v>0</v>
      </c>
      <c r="N59">
        <f>SUMIF(Erfassung6!BD:BD,L59,Erfassung6!BG:BG)</f>
        <v>0</v>
      </c>
      <c r="O59">
        <f t="shared" si="1"/>
        <v>0</v>
      </c>
      <c r="P59">
        <f t="shared" si="0"/>
        <v>1</v>
      </c>
    </row>
    <row r="60" spans="1:16" x14ac:dyDescent="0.25">
      <c r="A60" t="str">
        <f t="shared" si="11"/>
        <v/>
      </c>
      <c r="B60" t="str">
        <f t="shared" si="7"/>
        <v/>
      </c>
      <c r="C60" t="str">
        <f>IFERROR(_xlfn.CONCAT(VLOOKUP(B60,Member!A:I,3,0)," ",(VLOOKUP(B60,Member!A:I,4,0))),"")</f>
        <v/>
      </c>
      <c r="D60" t="str">
        <f>IFERROR(VLOOKUP(B60,Member!A:I,9,0),"")</f>
        <v/>
      </c>
      <c r="E60" s="84" t="str">
        <f t="shared" si="8"/>
        <v/>
      </c>
      <c r="F60" t="str">
        <f t="shared" si="9"/>
        <v/>
      </c>
      <c r="G60" s="118" t="str">
        <f t="shared" si="10"/>
        <v/>
      </c>
      <c r="L60" s="264">
        <f>Member!A60</f>
        <v>25044</v>
      </c>
      <c r="M60">
        <f>SUMIF(Erfassung6!BD:BD,L60,Erfassung6!BW:BW)</f>
        <v>0</v>
      </c>
      <c r="N60">
        <f>SUMIF(Erfassung6!BD:BD,L60,Erfassung6!BG:BG)</f>
        <v>0</v>
      </c>
      <c r="O60">
        <f t="shared" si="1"/>
        <v>0</v>
      </c>
      <c r="P60">
        <f t="shared" si="0"/>
        <v>1</v>
      </c>
    </row>
    <row r="61" spans="1:16" x14ac:dyDescent="0.25">
      <c r="A61" t="str">
        <f t="shared" si="11"/>
        <v/>
      </c>
      <c r="B61" t="str">
        <f t="shared" si="7"/>
        <v/>
      </c>
      <c r="C61" t="str">
        <f>IFERROR(_xlfn.CONCAT(VLOOKUP(B61,Member!A:I,3,0)," ",(VLOOKUP(B61,Member!A:I,4,0))),"")</f>
        <v/>
      </c>
      <c r="D61" t="str">
        <f>IFERROR(VLOOKUP(B61,Member!A:I,9,0),"")</f>
        <v/>
      </c>
      <c r="E61" s="84" t="str">
        <f t="shared" si="8"/>
        <v/>
      </c>
      <c r="F61" t="str">
        <f t="shared" si="9"/>
        <v/>
      </c>
      <c r="G61" s="118" t="str">
        <f t="shared" si="10"/>
        <v/>
      </c>
      <c r="L61" s="264">
        <f>Member!A61</f>
        <v>38683</v>
      </c>
      <c r="M61">
        <f>SUMIF(Erfassung6!BD:BD,L61,Erfassung6!BW:BW)</f>
        <v>0</v>
      </c>
      <c r="N61">
        <f>SUMIF(Erfassung6!BD:BD,L61,Erfassung6!BG:BG)</f>
        <v>0</v>
      </c>
      <c r="O61">
        <f t="shared" si="1"/>
        <v>0</v>
      </c>
      <c r="P61">
        <f t="shared" si="0"/>
        <v>1</v>
      </c>
    </row>
    <row r="62" spans="1:16" x14ac:dyDescent="0.25">
      <c r="A62" t="str">
        <f t="shared" si="11"/>
        <v/>
      </c>
      <c r="B62" t="str">
        <f t="shared" si="7"/>
        <v/>
      </c>
      <c r="C62" t="str">
        <f>IFERROR(_xlfn.CONCAT(VLOOKUP(B62,Member!A:I,3,0)," ",(VLOOKUP(B62,Member!A:I,4,0))),"")</f>
        <v/>
      </c>
      <c r="D62" t="str">
        <f>IFERROR(VLOOKUP(B62,Member!A:I,9,0),"")</f>
        <v/>
      </c>
      <c r="E62" s="84" t="str">
        <f t="shared" si="8"/>
        <v/>
      </c>
      <c r="F62" t="str">
        <f t="shared" si="9"/>
        <v/>
      </c>
      <c r="G62" s="118" t="str">
        <f t="shared" si="10"/>
        <v/>
      </c>
      <c r="L62" s="264">
        <f>Member!A62</f>
        <v>25519</v>
      </c>
      <c r="M62">
        <f>SUMIF(Erfassung6!BD:BD,L62,Erfassung6!BW:BW)</f>
        <v>0</v>
      </c>
      <c r="N62">
        <f>SUMIF(Erfassung6!BD:BD,L62,Erfassung6!BG:BG)</f>
        <v>0</v>
      </c>
      <c r="O62">
        <f t="shared" si="1"/>
        <v>0</v>
      </c>
      <c r="P62">
        <f t="shared" si="0"/>
        <v>1</v>
      </c>
    </row>
    <row r="63" spans="1:16" x14ac:dyDescent="0.25">
      <c r="A63" t="str">
        <f t="shared" si="11"/>
        <v/>
      </c>
      <c r="B63" t="str">
        <f t="shared" si="7"/>
        <v/>
      </c>
      <c r="C63" t="str">
        <f>IFERROR(_xlfn.CONCAT(VLOOKUP(B63,Member!A:I,3,0)," ",(VLOOKUP(B63,Member!A:I,4,0))),"")</f>
        <v/>
      </c>
      <c r="D63" t="str">
        <f>IFERROR(VLOOKUP(B63,Member!A:I,9,0),"")</f>
        <v/>
      </c>
      <c r="E63" s="84" t="str">
        <f t="shared" si="8"/>
        <v/>
      </c>
      <c r="F63" t="str">
        <f t="shared" si="9"/>
        <v/>
      </c>
      <c r="G63" s="118" t="str">
        <f t="shared" si="10"/>
        <v/>
      </c>
      <c r="L63" s="264">
        <f>Member!A63</f>
        <v>25521</v>
      </c>
      <c r="M63">
        <f>SUMIF(Erfassung6!BD:BD,L63,Erfassung6!BW:BW)</f>
        <v>0</v>
      </c>
      <c r="N63">
        <f>SUMIF(Erfassung6!BD:BD,L63,Erfassung6!BG:BG)</f>
        <v>0</v>
      </c>
      <c r="O63">
        <f t="shared" si="1"/>
        <v>0</v>
      </c>
      <c r="P63">
        <f t="shared" si="0"/>
        <v>1</v>
      </c>
    </row>
    <row r="64" spans="1:16" x14ac:dyDescent="0.25">
      <c r="A64" t="str">
        <f t="shared" si="11"/>
        <v/>
      </c>
      <c r="B64" t="str">
        <f t="shared" si="7"/>
        <v/>
      </c>
      <c r="C64" t="str">
        <f>IFERROR(_xlfn.CONCAT(VLOOKUP(B64,Member!A:I,3,0)," ",(VLOOKUP(B64,Member!A:I,4,0))),"")</f>
        <v/>
      </c>
      <c r="D64" t="str">
        <f>IFERROR(VLOOKUP(B64,Member!A:I,9,0),"")</f>
        <v/>
      </c>
      <c r="E64" s="84" t="str">
        <f t="shared" si="8"/>
        <v/>
      </c>
      <c r="F64" t="str">
        <f t="shared" si="9"/>
        <v/>
      </c>
      <c r="G64" s="118" t="str">
        <f t="shared" si="10"/>
        <v/>
      </c>
      <c r="L64" s="264">
        <f>Member!A64</f>
        <v>25973</v>
      </c>
      <c r="M64">
        <f>SUMIF(Erfassung6!BD:BD,L64,Erfassung6!BW:BW)</f>
        <v>0</v>
      </c>
      <c r="N64">
        <f>SUMIF(Erfassung6!BD:BD,L64,Erfassung6!BG:BG)</f>
        <v>0</v>
      </c>
      <c r="O64">
        <f t="shared" si="1"/>
        <v>0</v>
      </c>
      <c r="P64">
        <f t="shared" si="0"/>
        <v>1</v>
      </c>
    </row>
    <row r="65" spans="1:16" x14ac:dyDescent="0.25">
      <c r="A65" t="str">
        <f t="shared" si="11"/>
        <v/>
      </c>
      <c r="B65" t="str">
        <f t="shared" si="7"/>
        <v/>
      </c>
      <c r="C65" t="str">
        <f>IFERROR(_xlfn.CONCAT(VLOOKUP(B65,Member!A:I,3,0)," ",(VLOOKUP(B65,Member!A:I,4,0))),"")</f>
        <v/>
      </c>
      <c r="D65" t="str">
        <f>IFERROR(VLOOKUP(B65,Member!A:I,9,0),"")</f>
        <v/>
      </c>
      <c r="E65" s="84" t="str">
        <f t="shared" si="8"/>
        <v/>
      </c>
      <c r="F65" t="str">
        <f t="shared" si="9"/>
        <v/>
      </c>
      <c r="G65" s="118" t="str">
        <f t="shared" si="10"/>
        <v/>
      </c>
      <c r="L65" s="264">
        <f>Member!A65</f>
        <v>16854</v>
      </c>
      <c r="M65">
        <f>SUMIF(Erfassung6!BD:BD,L65,Erfassung6!BW:BW)</f>
        <v>0</v>
      </c>
      <c r="N65">
        <f>SUMIF(Erfassung6!BD:BD,L65,Erfassung6!BG:BG)</f>
        <v>0</v>
      </c>
      <c r="O65">
        <f t="shared" si="1"/>
        <v>0</v>
      </c>
      <c r="P65">
        <f t="shared" si="0"/>
        <v>1</v>
      </c>
    </row>
    <row r="66" spans="1:16" x14ac:dyDescent="0.25">
      <c r="A66" t="str">
        <f t="shared" si="11"/>
        <v/>
      </c>
      <c r="B66" t="str">
        <f t="shared" si="7"/>
        <v/>
      </c>
      <c r="C66" t="str">
        <f>IFERROR(_xlfn.CONCAT(VLOOKUP(B66,Member!A:I,3,0)," ",(VLOOKUP(B66,Member!A:I,4,0))),"")</f>
        <v/>
      </c>
      <c r="D66" t="str">
        <f>IFERROR(VLOOKUP(B66,Member!A:I,9,0),"")</f>
        <v/>
      </c>
      <c r="E66" s="84" t="str">
        <f t="shared" si="8"/>
        <v/>
      </c>
      <c r="F66" t="str">
        <f t="shared" si="9"/>
        <v/>
      </c>
      <c r="G66" s="118" t="str">
        <f t="shared" si="10"/>
        <v/>
      </c>
      <c r="L66" s="264">
        <f>Member!A66</f>
        <v>16707</v>
      </c>
      <c r="M66">
        <f>SUMIF(Erfassung6!BD:BD,L66,Erfassung6!BW:BW)</f>
        <v>0</v>
      </c>
      <c r="N66">
        <f>SUMIF(Erfassung6!BD:BD,L66,Erfassung6!BG:BG)</f>
        <v>0</v>
      </c>
      <c r="O66">
        <f t="shared" si="1"/>
        <v>0</v>
      </c>
      <c r="P66">
        <f t="shared" ref="P66:P129" si="12">RANK(O66,O:O)</f>
        <v>1</v>
      </c>
    </row>
    <row r="67" spans="1:16" x14ac:dyDescent="0.25">
      <c r="A67" t="str">
        <f t="shared" si="11"/>
        <v/>
      </c>
      <c r="B67" t="str">
        <f t="shared" si="7"/>
        <v/>
      </c>
      <c r="C67" t="str">
        <f>IFERROR(_xlfn.CONCAT(VLOOKUP(B67,Member!A:I,3,0)," ",(VLOOKUP(B67,Member!A:I,4,0))),"")</f>
        <v/>
      </c>
      <c r="D67" t="str">
        <f>IFERROR(VLOOKUP(B67,Member!A:I,9,0),"")</f>
        <v/>
      </c>
      <c r="E67" s="84" t="str">
        <f t="shared" si="8"/>
        <v/>
      </c>
      <c r="F67" t="str">
        <f t="shared" si="9"/>
        <v/>
      </c>
      <c r="G67" s="118" t="str">
        <f t="shared" si="10"/>
        <v/>
      </c>
      <c r="L67" s="264">
        <f>Member!A67</f>
        <v>7714</v>
      </c>
      <c r="M67">
        <f>SUMIF(Erfassung6!BD:BD,L67,Erfassung6!BW:BW)</f>
        <v>0</v>
      </c>
      <c r="N67">
        <f>SUMIF(Erfassung6!BD:BD,L67,Erfassung6!BG:BG)</f>
        <v>0</v>
      </c>
      <c r="O67">
        <f t="shared" ref="O67:O130" si="13">IF(N67=0,0,M67/N67-ROW()/1000000000)</f>
        <v>0</v>
      </c>
      <c r="P67">
        <f t="shared" si="12"/>
        <v>1</v>
      </c>
    </row>
    <row r="68" spans="1:16" x14ac:dyDescent="0.25">
      <c r="A68" t="str">
        <f t="shared" si="11"/>
        <v/>
      </c>
      <c r="B68" t="str">
        <f t="shared" si="7"/>
        <v/>
      </c>
      <c r="C68" t="str">
        <f>IFERROR(_xlfn.CONCAT(VLOOKUP(B68,Member!A:I,3,0)," ",(VLOOKUP(B68,Member!A:I,4,0))),"")</f>
        <v/>
      </c>
      <c r="D68" t="str">
        <f>IFERROR(VLOOKUP(B68,Member!A:I,9,0),"")</f>
        <v/>
      </c>
      <c r="E68" s="84" t="str">
        <f t="shared" si="8"/>
        <v/>
      </c>
      <c r="F68" t="str">
        <f t="shared" si="9"/>
        <v/>
      </c>
      <c r="G68" s="118" t="str">
        <f t="shared" si="10"/>
        <v/>
      </c>
      <c r="L68" s="264">
        <f>Member!A68</f>
        <v>25944</v>
      </c>
      <c r="M68">
        <f>SUMIF(Erfassung6!BD:BD,L68,Erfassung6!BW:BW)</f>
        <v>0</v>
      </c>
      <c r="N68">
        <f>SUMIF(Erfassung6!BD:BD,L68,Erfassung6!BG:BG)</f>
        <v>0</v>
      </c>
      <c r="O68">
        <f t="shared" si="13"/>
        <v>0</v>
      </c>
      <c r="P68">
        <f t="shared" si="12"/>
        <v>1</v>
      </c>
    </row>
    <row r="69" spans="1:16" x14ac:dyDescent="0.25">
      <c r="A69" t="str">
        <f t="shared" si="11"/>
        <v/>
      </c>
      <c r="B69" t="str">
        <f t="shared" ref="B69:B100" si="14">IFERROR(INDEX(L:L,MATCH(A69,P:P,0)),"")</f>
        <v/>
      </c>
      <c r="C69" t="str">
        <f>IFERROR(_xlfn.CONCAT(VLOOKUP(B69,Member!A:I,3,0)," ",(VLOOKUP(B69,Member!A:I,4,0))),"")</f>
        <v/>
      </c>
      <c r="D69" t="str">
        <f>IFERROR(VLOOKUP(B69,Member!A:I,9,0),"")</f>
        <v/>
      </c>
      <c r="E69" s="84" t="str">
        <f t="shared" ref="E69:E104" si="15">IFERROR(INDEX(M:M,MATCH(A69,P:P,0)),"")</f>
        <v/>
      </c>
      <c r="F69" t="str">
        <f t="shared" ref="F69:F104" si="16">IFERROR(INDEX(N:N,MATCH(A69,P:P,0)),"")</f>
        <v/>
      </c>
      <c r="G69" s="118" t="str">
        <f t="shared" ref="G69:G104" si="17">IFERROR(INDEX(O:O,MATCH(A69,P:P,0)),"")</f>
        <v/>
      </c>
      <c r="L69" s="264">
        <f>Member!A69</f>
        <v>25811</v>
      </c>
      <c r="M69">
        <f>SUMIF(Erfassung6!BD:BD,L69,Erfassung6!BW:BW)</f>
        <v>0</v>
      </c>
      <c r="N69">
        <f>SUMIF(Erfassung6!BD:BD,L69,Erfassung6!BG:BG)</f>
        <v>0</v>
      </c>
      <c r="O69">
        <f t="shared" si="13"/>
        <v>0</v>
      </c>
      <c r="P69">
        <f t="shared" si="12"/>
        <v>1</v>
      </c>
    </row>
    <row r="70" spans="1:16" x14ac:dyDescent="0.25">
      <c r="A70" t="str">
        <f t="shared" ref="A70:A104" si="18">IFERROR(IF(A69+1&gt;MAX(P:P)-1,"",A69+1),"")</f>
        <v/>
      </c>
      <c r="B70" t="str">
        <f t="shared" si="14"/>
        <v/>
      </c>
      <c r="C70" t="str">
        <f>IFERROR(_xlfn.CONCAT(VLOOKUP(B70,Member!A:I,3,0)," ",(VLOOKUP(B70,Member!A:I,4,0))),"")</f>
        <v/>
      </c>
      <c r="D70" t="str">
        <f>IFERROR(VLOOKUP(B70,Member!A:I,9,0),"")</f>
        <v/>
      </c>
      <c r="E70" s="84" t="str">
        <f t="shared" si="15"/>
        <v/>
      </c>
      <c r="F70" t="str">
        <f t="shared" si="16"/>
        <v/>
      </c>
      <c r="G70" s="118" t="str">
        <f t="shared" si="17"/>
        <v/>
      </c>
      <c r="L70" s="264">
        <f>Member!A70</f>
        <v>7761</v>
      </c>
      <c r="M70">
        <f>SUMIF(Erfassung6!BD:BD,L70,Erfassung6!BW:BW)</f>
        <v>0</v>
      </c>
      <c r="N70">
        <f>SUMIF(Erfassung6!BD:BD,L70,Erfassung6!BG:BG)</f>
        <v>0</v>
      </c>
      <c r="O70">
        <f t="shared" si="13"/>
        <v>0</v>
      </c>
      <c r="P70">
        <f t="shared" si="12"/>
        <v>1</v>
      </c>
    </row>
    <row r="71" spans="1:16" x14ac:dyDescent="0.25">
      <c r="A71" t="str">
        <f t="shared" si="18"/>
        <v/>
      </c>
      <c r="B71" t="str">
        <f t="shared" si="14"/>
        <v/>
      </c>
      <c r="C71" t="str">
        <f>IFERROR(_xlfn.CONCAT(VLOOKUP(B71,Member!A:I,3,0)," ",(VLOOKUP(B71,Member!A:I,4,0))),"")</f>
        <v/>
      </c>
      <c r="D71" t="str">
        <f>IFERROR(VLOOKUP(B71,Member!A:I,9,0),"")</f>
        <v/>
      </c>
      <c r="E71" s="84" t="str">
        <f t="shared" si="15"/>
        <v/>
      </c>
      <c r="F71" t="str">
        <f t="shared" si="16"/>
        <v/>
      </c>
      <c r="G71" s="118" t="str">
        <f t="shared" si="17"/>
        <v/>
      </c>
      <c r="L71" s="264">
        <f>Member!A71</f>
        <v>16245</v>
      </c>
      <c r="M71">
        <f>SUMIF(Erfassung6!BD:BD,L71,Erfassung6!BW:BW)</f>
        <v>0</v>
      </c>
      <c r="N71">
        <f>SUMIF(Erfassung6!BD:BD,L71,Erfassung6!BG:BG)</f>
        <v>0</v>
      </c>
      <c r="O71">
        <f t="shared" si="13"/>
        <v>0</v>
      </c>
      <c r="P71">
        <f t="shared" si="12"/>
        <v>1</v>
      </c>
    </row>
    <row r="72" spans="1:16" x14ac:dyDescent="0.25">
      <c r="A72" t="str">
        <f t="shared" si="18"/>
        <v/>
      </c>
      <c r="B72" t="str">
        <f t="shared" si="14"/>
        <v/>
      </c>
      <c r="C72" t="str">
        <f>IFERROR(_xlfn.CONCAT(VLOOKUP(B72,Member!A:I,3,0)," ",(VLOOKUP(B72,Member!A:I,4,0))),"")</f>
        <v/>
      </c>
      <c r="D72" t="str">
        <f>IFERROR(VLOOKUP(B72,Member!A:I,9,0),"")</f>
        <v/>
      </c>
      <c r="E72" s="84" t="str">
        <f t="shared" si="15"/>
        <v/>
      </c>
      <c r="F72" t="str">
        <f t="shared" si="16"/>
        <v/>
      </c>
      <c r="G72" s="118" t="str">
        <f t="shared" si="17"/>
        <v/>
      </c>
      <c r="L72" s="264">
        <f>Member!A72</f>
        <v>16243</v>
      </c>
      <c r="M72">
        <f>SUMIF(Erfassung6!BD:BD,L72,Erfassung6!BW:BW)</f>
        <v>0</v>
      </c>
      <c r="N72">
        <f>SUMIF(Erfassung6!BD:BD,L72,Erfassung6!BG:BG)</f>
        <v>0</v>
      </c>
      <c r="O72">
        <f t="shared" si="13"/>
        <v>0</v>
      </c>
      <c r="P72">
        <f t="shared" si="12"/>
        <v>1</v>
      </c>
    </row>
    <row r="73" spans="1:16" x14ac:dyDescent="0.25">
      <c r="A73" t="str">
        <f t="shared" si="18"/>
        <v/>
      </c>
      <c r="B73" t="str">
        <f t="shared" si="14"/>
        <v/>
      </c>
      <c r="C73" t="str">
        <f>IFERROR(_xlfn.CONCAT(VLOOKUP(B73,Member!A:I,3,0)," ",(VLOOKUP(B73,Member!A:I,4,0))),"")</f>
        <v/>
      </c>
      <c r="D73" t="str">
        <f>IFERROR(VLOOKUP(B73,Member!A:I,9,0),"")</f>
        <v/>
      </c>
      <c r="E73" s="84" t="str">
        <f t="shared" si="15"/>
        <v/>
      </c>
      <c r="F73" t="str">
        <f t="shared" si="16"/>
        <v/>
      </c>
      <c r="G73" s="118" t="str">
        <f t="shared" si="17"/>
        <v/>
      </c>
      <c r="L73" s="264">
        <f>Member!A73</f>
        <v>16896</v>
      </c>
      <c r="M73">
        <f>SUMIF(Erfassung6!BD:BD,L73,Erfassung6!BW:BW)</f>
        <v>0</v>
      </c>
      <c r="N73">
        <f>SUMIF(Erfassung6!BD:BD,L73,Erfassung6!BG:BG)</f>
        <v>0</v>
      </c>
      <c r="O73">
        <f t="shared" si="13"/>
        <v>0</v>
      </c>
      <c r="P73">
        <f t="shared" si="12"/>
        <v>1</v>
      </c>
    </row>
    <row r="74" spans="1:16" x14ac:dyDescent="0.25">
      <c r="A74" t="str">
        <f t="shared" si="18"/>
        <v/>
      </c>
      <c r="B74" t="str">
        <f t="shared" si="14"/>
        <v/>
      </c>
      <c r="C74" t="str">
        <f>IFERROR(_xlfn.CONCAT(VLOOKUP(B74,Member!A:I,3,0)," ",(VLOOKUP(B74,Member!A:I,4,0))),"")</f>
        <v/>
      </c>
      <c r="D74" t="str">
        <f>IFERROR(VLOOKUP(B74,Member!A:I,9,0),"")</f>
        <v/>
      </c>
      <c r="E74" s="84" t="str">
        <f t="shared" si="15"/>
        <v/>
      </c>
      <c r="F74" t="str">
        <f t="shared" si="16"/>
        <v/>
      </c>
      <c r="G74" s="118" t="str">
        <f t="shared" si="17"/>
        <v/>
      </c>
      <c r="L74" s="264">
        <f>Member!A74</f>
        <v>7102</v>
      </c>
      <c r="M74">
        <f>SUMIF(Erfassung6!BD:BD,L74,Erfassung6!BW:BW)</f>
        <v>0</v>
      </c>
      <c r="N74">
        <f>SUMIF(Erfassung6!BD:BD,L74,Erfassung6!BG:BG)</f>
        <v>0</v>
      </c>
      <c r="O74">
        <f t="shared" si="13"/>
        <v>0</v>
      </c>
      <c r="P74">
        <f t="shared" si="12"/>
        <v>1</v>
      </c>
    </row>
    <row r="75" spans="1:16" x14ac:dyDescent="0.25">
      <c r="A75" t="str">
        <f t="shared" si="18"/>
        <v/>
      </c>
      <c r="B75" t="str">
        <f t="shared" si="14"/>
        <v/>
      </c>
      <c r="C75" t="str">
        <f>IFERROR(_xlfn.CONCAT(VLOOKUP(B75,Member!A:I,3,0)," ",(VLOOKUP(B75,Member!A:I,4,0))),"")</f>
        <v/>
      </c>
      <c r="D75" t="str">
        <f>IFERROR(VLOOKUP(B75,Member!A:I,9,0),"")</f>
        <v/>
      </c>
      <c r="E75" s="84" t="str">
        <f t="shared" si="15"/>
        <v/>
      </c>
      <c r="F75" t="str">
        <f t="shared" si="16"/>
        <v/>
      </c>
      <c r="G75" s="118" t="str">
        <f t="shared" si="17"/>
        <v/>
      </c>
      <c r="L75" s="264">
        <f>Member!A75</f>
        <v>7724</v>
      </c>
      <c r="M75">
        <f>SUMIF(Erfassung6!BD:BD,L75,Erfassung6!BW:BW)</f>
        <v>0</v>
      </c>
      <c r="N75">
        <f>SUMIF(Erfassung6!BD:BD,L75,Erfassung6!BG:BG)</f>
        <v>0</v>
      </c>
      <c r="O75">
        <f t="shared" si="13"/>
        <v>0</v>
      </c>
      <c r="P75">
        <f t="shared" si="12"/>
        <v>1</v>
      </c>
    </row>
    <row r="76" spans="1:16" x14ac:dyDescent="0.25">
      <c r="A76" t="str">
        <f t="shared" si="18"/>
        <v/>
      </c>
      <c r="B76" t="str">
        <f t="shared" si="14"/>
        <v/>
      </c>
      <c r="C76" t="str">
        <f>IFERROR(_xlfn.CONCAT(VLOOKUP(B76,Member!A:I,3,0)," ",(VLOOKUP(B76,Member!A:I,4,0))),"")</f>
        <v/>
      </c>
      <c r="D76" t="str">
        <f>IFERROR(VLOOKUP(B76,Member!A:I,9,0),"")</f>
        <v/>
      </c>
      <c r="E76" s="84" t="str">
        <f t="shared" si="15"/>
        <v/>
      </c>
      <c r="F76" t="str">
        <f t="shared" si="16"/>
        <v/>
      </c>
      <c r="G76" s="118" t="str">
        <f t="shared" si="17"/>
        <v/>
      </c>
      <c r="L76" s="264">
        <f>Member!A76</f>
        <v>7725</v>
      </c>
      <c r="M76">
        <f>SUMIF(Erfassung6!BD:BD,L76,Erfassung6!BW:BW)</f>
        <v>0</v>
      </c>
      <c r="N76">
        <f>SUMIF(Erfassung6!BD:BD,L76,Erfassung6!BG:BG)</f>
        <v>0</v>
      </c>
      <c r="O76">
        <f t="shared" si="13"/>
        <v>0</v>
      </c>
      <c r="P76">
        <f t="shared" si="12"/>
        <v>1</v>
      </c>
    </row>
    <row r="77" spans="1:16" x14ac:dyDescent="0.25">
      <c r="A77" t="str">
        <f t="shared" si="18"/>
        <v/>
      </c>
      <c r="B77" t="str">
        <f t="shared" si="14"/>
        <v/>
      </c>
      <c r="C77" t="str">
        <f>IFERROR(_xlfn.CONCAT(VLOOKUP(B77,Member!A:I,3,0)," ",(VLOOKUP(B77,Member!A:I,4,0))),"")</f>
        <v/>
      </c>
      <c r="D77" t="str">
        <f>IFERROR(VLOOKUP(B77,Member!A:I,9,0),"")</f>
        <v/>
      </c>
      <c r="E77" s="84" t="str">
        <f t="shared" si="15"/>
        <v/>
      </c>
      <c r="F77" t="str">
        <f t="shared" si="16"/>
        <v/>
      </c>
      <c r="G77" s="118" t="str">
        <f t="shared" si="17"/>
        <v/>
      </c>
      <c r="L77" s="264">
        <f>Member!A77</f>
        <v>7734</v>
      </c>
      <c r="M77">
        <f>SUMIF(Erfassung6!BD:BD,L77,Erfassung6!BW:BW)</f>
        <v>0</v>
      </c>
      <c r="N77">
        <f>SUMIF(Erfassung6!BD:BD,L77,Erfassung6!BG:BG)</f>
        <v>0</v>
      </c>
      <c r="O77">
        <f t="shared" si="13"/>
        <v>0</v>
      </c>
      <c r="P77">
        <f t="shared" si="12"/>
        <v>1</v>
      </c>
    </row>
    <row r="78" spans="1:16" x14ac:dyDescent="0.25">
      <c r="A78" t="str">
        <f t="shared" si="18"/>
        <v/>
      </c>
      <c r="B78" t="str">
        <f t="shared" si="14"/>
        <v/>
      </c>
      <c r="C78" t="str">
        <f>IFERROR(_xlfn.CONCAT(VLOOKUP(B78,Member!A:I,3,0)," ",(VLOOKUP(B78,Member!A:I,4,0))),"")</f>
        <v/>
      </c>
      <c r="D78" t="str">
        <f>IFERROR(VLOOKUP(B78,Member!A:I,9,0),"")</f>
        <v/>
      </c>
      <c r="E78" s="84" t="str">
        <f t="shared" si="15"/>
        <v/>
      </c>
      <c r="F78" t="str">
        <f t="shared" si="16"/>
        <v/>
      </c>
      <c r="G78" s="118" t="str">
        <f t="shared" si="17"/>
        <v/>
      </c>
      <c r="L78" s="264">
        <f>Member!A78</f>
        <v>38906</v>
      </c>
      <c r="M78">
        <f>SUMIF(Erfassung6!BD:BD,L78,Erfassung6!BW:BW)</f>
        <v>0</v>
      </c>
      <c r="N78">
        <f>SUMIF(Erfassung6!BD:BD,L78,Erfassung6!BG:BG)</f>
        <v>0</v>
      </c>
      <c r="O78">
        <f t="shared" si="13"/>
        <v>0</v>
      </c>
      <c r="P78">
        <f t="shared" si="12"/>
        <v>1</v>
      </c>
    </row>
    <row r="79" spans="1:16" x14ac:dyDescent="0.25">
      <c r="A79" t="str">
        <f t="shared" si="18"/>
        <v/>
      </c>
      <c r="B79" t="str">
        <f t="shared" si="14"/>
        <v/>
      </c>
      <c r="C79" t="str">
        <f>IFERROR(_xlfn.CONCAT(VLOOKUP(B79,Member!A:I,3,0)," ",(VLOOKUP(B79,Member!A:I,4,0))),"")</f>
        <v/>
      </c>
      <c r="D79" t="str">
        <f>IFERROR(VLOOKUP(B79,Member!A:I,9,0),"")</f>
        <v/>
      </c>
      <c r="E79" s="84" t="str">
        <f t="shared" si="15"/>
        <v/>
      </c>
      <c r="F79" t="str">
        <f t="shared" si="16"/>
        <v/>
      </c>
      <c r="G79" s="118" t="str">
        <f t="shared" si="17"/>
        <v/>
      </c>
      <c r="L79" s="264">
        <f>Member!A79</f>
        <v>7005</v>
      </c>
      <c r="M79">
        <f>SUMIF(Erfassung6!BD:BD,L79,Erfassung6!BW:BW)</f>
        <v>0</v>
      </c>
      <c r="N79">
        <f>SUMIF(Erfassung6!BD:BD,L79,Erfassung6!BG:BG)</f>
        <v>0</v>
      </c>
      <c r="O79">
        <f t="shared" si="13"/>
        <v>0</v>
      </c>
      <c r="P79">
        <f t="shared" si="12"/>
        <v>1</v>
      </c>
    </row>
    <row r="80" spans="1:16" x14ac:dyDescent="0.25">
      <c r="A80" t="str">
        <f t="shared" si="18"/>
        <v/>
      </c>
      <c r="B80" t="str">
        <f t="shared" si="14"/>
        <v/>
      </c>
      <c r="C80" t="str">
        <f>IFERROR(_xlfn.CONCAT(VLOOKUP(B80,Member!A:I,3,0)," ",(VLOOKUP(B80,Member!A:I,4,0))),"")</f>
        <v/>
      </c>
      <c r="D80" t="str">
        <f>IFERROR(VLOOKUP(B80,Member!A:I,9,0),"")</f>
        <v/>
      </c>
      <c r="E80" s="84" t="str">
        <f t="shared" si="15"/>
        <v/>
      </c>
      <c r="F80" t="str">
        <f t="shared" si="16"/>
        <v/>
      </c>
      <c r="G80" s="118" t="str">
        <f t="shared" si="17"/>
        <v/>
      </c>
      <c r="L80" s="264">
        <f>Member!A80</f>
        <v>7019</v>
      </c>
      <c r="M80">
        <f>SUMIF(Erfassung6!BD:BD,L80,Erfassung6!BW:BW)</f>
        <v>0</v>
      </c>
      <c r="N80">
        <f>SUMIF(Erfassung6!BD:BD,L80,Erfassung6!BG:BG)</f>
        <v>0</v>
      </c>
      <c r="O80">
        <f t="shared" si="13"/>
        <v>0</v>
      </c>
      <c r="P80">
        <f t="shared" si="12"/>
        <v>1</v>
      </c>
    </row>
    <row r="81" spans="1:16" x14ac:dyDescent="0.25">
      <c r="A81" t="str">
        <f t="shared" si="18"/>
        <v/>
      </c>
      <c r="B81" t="str">
        <f t="shared" si="14"/>
        <v/>
      </c>
      <c r="C81" t="str">
        <f>IFERROR(_xlfn.CONCAT(VLOOKUP(B81,Member!A:I,3,0)," ",(VLOOKUP(B81,Member!A:I,4,0))),"")</f>
        <v/>
      </c>
      <c r="D81" t="str">
        <f>IFERROR(VLOOKUP(B81,Member!A:I,9,0),"")</f>
        <v/>
      </c>
      <c r="E81" s="84" t="str">
        <f t="shared" si="15"/>
        <v/>
      </c>
      <c r="F81" t="str">
        <f t="shared" si="16"/>
        <v/>
      </c>
      <c r="G81" s="118" t="str">
        <f t="shared" si="17"/>
        <v/>
      </c>
      <c r="L81" s="264">
        <f>Member!A81</f>
        <v>16080</v>
      </c>
      <c r="M81">
        <f>SUMIF(Erfassung6!BD:BD,L81,Erfassung6!BW:BW)</f>
        <v>0</v>
      </c>
      <c r="N81">
        <f>SUMIF(Erfassung6!BD:BD,L81,Erfassung6!BG:BG)</f>
        <v>0</v>
      </c>
      <c r="O81">
        <f t="shared" si="13"/>
        <v>0</v>
      </c>
      <c r="P81">
        <f t="shared" si="12"/>
        <v>1</v>
      </c>
    </row>
    <row r="82" spans="1:16" x14ac:dyDescent="0.25">
      <c r="A82" t="str">
        <f t="shared" si="18"/>
        <v/>
      </c>
      <c r="B82" t="str">
        <f t="shared" si="14"/>
        <v/>
      </c>
      <c r="C82" t="str">
        <f>IFERROR(_xlfn.CONCAT(VLOOKUP(B82,Member!A:I,3,0)," ",(VLOOKUP(B82,Member!A:I,4,0))),"")</f>
        <v/>
      </c>
      <c r="D82" t="str">
        <f>IFERROR(VLOOKUP(B82,Member!A:I,9,0),"")</f>
        <v/>
      </c>
      <c r="E82" s="84" t="str">
        <f t="shared" si="15"/>
        <v/>
      </c>
      <c r="F82" t="str">
        <f t="shared" si="16"/>
        <v/>
      </c>
      <c r="G82" s="118" t="str">
        <f t="shared" si="17"/>
        <v/>
      </c>
      <c r="L82" s="264">
        <f>Member!A82</f>
        <v>38595</v>
      </c>
      <c r="M82">
        <f>SUMIF(Erfassung6!BD:BD,L82,Erfassung6!BW:BW)</f>
        <v>0</v>
      </c>
      <c r="N82">
        <f>SUMIF(Erfassung6!BD:BD,L82,Erfassung6!BG:BG)</f>
        <v>0</v>
      </c>
      <c r="O82">
        <f t="shared" si="13"/>
        <v>0</v>
      </c>
      <c r="P82">
        <f t="shared" si="12"/>
        <v>1</v>
      </c>
    </row>
    <row r="83" spans="1:16" x14ac:dyDescent="0.25">
      <c r="A83" t="str">
        <f t="shared" si="18"/>
        <v/>
      </c>
      <c r="B83" t="str">
        <f t="shared" si="14"/>
        <v/>
      </c>
      <c r="C83" t="str">
        <f>IFERROR(_xlfn.CONCAT(VLOOKUP(B83,Member!A:I,3,0)," ",(VLOOKUP(B83,Member!A:I,4,0))),"")</f>
        <v/>
      </c>
      <c r="D83" t="str">
        <f>IFERROR(VLOOKUP(B83,Member!A:I,9,0),"")</f>
        <v/>
      </c>
      <c r="E83" s="84" t="str">
        <f t="shared" si="15"/>
        <v/>
      </c>
      <c r="F83" t="str">
        <f t="shared" si="16"/>
        <v/>
      </c>
      <c r="G83" s="118" t="str">
        <f t="shared" si="17"/>
        <v/>
      </c>
      <c r="L83" s="264">
        <f>Member!A83</f>
        <v>38236</v>
      </c>
      <c r="M83">
        <f>SUMIF(Erfassung6!BD:BD,L83,Erfassung6!BW:BW)</f>
        <v>0</v>
      </c>
      <c r="N83">
        <f>SUMIF(Erfassung6!BD:BD,L83,Erfassung6!BG:BG)</f>
        <v>0</v>
      </c>
      <c r="O83">
        <f t="shared" si="13"/>
        <v>0</v>
      </c>
      <c r="P83">
        <f t="shared" si="12"/>
        <v>1</v>
      </c>
    </row>
    <row r="84" spans="1:16" x14ac:dyDescent="0.25">
      <c r="A84" t="str">
        <f t="shared" si="18"/>
        <v/>
      </c>
      <c r="B84" t="str">
        <f t="shared" si="14"/>
        <v/>
      </c>
      <c r="C84" t="str">
        <f>IFERROR(_xlfn.CONCAT(VLOOKUP(B84,Member!A:I,3,0)," ",(VLOOKUP(B84,Member!A:I,4,0))),"")</f>
        <v/>
      </c>
      <c r="D84" t="str">
        <f>IFERROR(VLOOKUP(B84,Member!A:I,9,0),"")</f>
        <v/>
      </c>
      <c r="E84" s="84" t="str">
        <f t="shared" si="15"/>
        <v/>
      </c>
      <c r="F84" t="str">
        <f t="shared" si="16"/>
        <v/>
      </c>
      <c r="G84" s="118" t="str">
        <f t="shared" si="17"/>
        <v/>
      </c>
      <c r="L84" s="264">
        <f>Member!A84</f>
        <v>16086</v>
      </c>
      <c r="M84">
        <f>SUMIF(Erfassung6!BD:BD,L84,Erfassung6!BW:BW)</f>
        <v>0</v>
      </c>
      <c r="N84">
        <f>SUMIF(Erfassung6!BD:BD,L84,Erfassung6!BG:BG)</f>
        <v>0</v>
      </c>
      <c r="O84">
        <f t="shared" si="13"/>
        <v>0</v>
      </c>
      <c r="P84">
        <f t="shared" si="12"/>
        <v>1</v>
      </c>
    </row>
    <row r="85" spans="1:16" x14ac:dyDescent="0.25">
      <c r="A85" t="str">
        <f t="shared" si="18"/>
        <v/>
      </c>
      <c r="B85" t="str">
        <f t="shared" si="14"/>
        <v/>
      </c>
      <c r="C85" t="str">
        <f>IFERROR(_xlfn.CONCAT(VLOOKUP(B85,Member!A:I,3,0)," ",(VLOOKUP(B85,Member!A:I,4,0))),"")</f>
        <v/>
      </c>
      <c r="D85" t="str">
        <f>IFERROR(VLOOKUP(B85,Member!A:I,9,0),"")</f>
        <v/>
      </c>
      <c r="E85" s="84" t="str">
        <f t="shared" si="15"/>
        <v/>
      </c>
      <c r="F85" t="str">
        <f t="shared" si="16"/>
        <v/>
      </c>
      <c r="G85" s="118" t="str">
        <f t="shared" si="17"/>
        <v/>
      </c>
      <c r="L85" s="264">
        <f>Member!A85</f>
        <v>38909</v>
      </c>
      <c r="M85">
        <f>SUMIF(Erfassung6!BD:BD,L85,Erfassung6!BW:BW)</f>
        <v>0</v>
      </c>
      <c r="N85">
        <f>SUMIF(Erfassung6!BD:BD,L85,Erfassung6!BG:BG)</f>
        <v>0</v>
      </c>
      <c r="O85">
        <f t="shared" si="13"/>
        <v>0</v>
      </c>
      <c r="P85">
        <f t="shared" si="12"/>
        <v>1</v>
      </c>
    </row>
    <row r="86" spans="1:16" x14ac:dyDescent="0.25">
      <c r="A86" t="str">
        <f t="shared" si="18"/>
        <v/>
      </c>
      <c r="B86" t="str">
        <f t="shared" si="14"/>
        <v/>
      </c>
      <c r="C86" t="str">
        <f>IFERROR(_xlfn.CONCAT(VLOOKUP(B86,Member!A:I,3,0)," ",(VLOOKUP(B86,Member!A:I,4,0))),"")</f>
        <v/>
      </c>
      <c r="D86" t="str">
        <f>IFERROR(VLOOKUP(B86,Member!A:I,9,0),"")</f>
        <v/>
      </c>
      <c r="E86" s="84" t="str">
        <f t="shared" si="15"/>
        <v/>
      </c>
      <c r="F86" t="str">
        <f t="shared" si="16"/>
        <v/>
      </c>
      <c r="G86" s="118" t="str">
        <f t="shared" si="17"/>
        <v/>
      </c>
      <c r="L86" s="264">
        <f>Member!A86</f>
        <v>16088</v>
      </c>
      <c r="M86">
        <f>SUMIF(Erfassung6!BD:BD,L86,Erfassung6!BW:BW)</f>
        <v>0</v>
      </c>
      <c r="N86">
        <f>SUMIF(Erfassung6!BD:BD,L86,Erfassung6!BG:BG)</f>
        <v>0</v>
      </c>
      <c r="O86">
        <f t="shared" si="13"/>
        <v>0</v>
      </c>
      <c r="P86">
        <f t="shared" si="12"/>
        <v>1</v>
      </c>
    </row>
    <row r="87" spans="1:16" x14ac:dyDescent="0.25">
      <c r="A87" t="str">
        <f t="shared" si="18"/>
        <v/>
      </c>
      <c r="B87" t="str">
        <f t="shared" si="14"/>
        <v/>
      </c>
      <c r="C87" t="str">
        <f>IFERROR(_xlfn.CONCAT(VLOOKUP(B87,Member!A:I,3,0)," ",(VLOOKUP(B87,Member!A:I,4,0))),"")</f>
        <v/>
      </c>
      <c r="D87" t="str">
        <f>IFERROR(VLOOKUP(B87,Member!A:I,9,0),"")</f>
        <v/>
      </c>
      <c r="E87" s="84" t="str">
        <f t="shared" si="15"/>
        <v/>
      </c>
      <c r="F87" t="str">
        <f t="shared" si="16"/>
        <v/>
      </c>
      <c r="G87" s="118" t="str">
        <f t="shared" si="17"/>
        <v/>
      </c>
      <c r="L87" s="264">
        <f>Member!A87</f>
        <v>16092</v>
      </c>
      <c r="M87">
        <f>SUMIF(Erfassung6!BD:BD,L87,Erfassung6!BW:BW)</f>
        <v>0</v>
      </c>
      <c r="N87">
        <f>SUMIF(Erfassung6!BD:BD,L87,Erfassung6!BG:BG)</f>
        <v>0</v>
      </c>
      <c r="O87">
        <f t="shared" si="13"/>
        <v>0</v>
      </c>
      <c r="P87">
        <f t="shared" si="12"/>
        <v>1</v>
      </c>
    </row>
    <row r="88" spans="1:16" x14ac:dyDescent="0.25">
      <c r="A88" t="str">
        <f t="shared" si="18"/>
        <v/>
      </c>
      <c r="B88" t="str">
        <f t="shared" si="14"/>
        <v/>
      </c>
      <c r="C88" t="str">
        <f>IFERROR(_xlfn.CONCAT(VLOOKUP(B88,Member!A:I,3,0)," ",(VLOOKUP(B88,Member!A:I,4,0))),"")</f>
        <v/>
      </c>
      <c r="D88" t="str">
        <f>IFERROR(VLOOKUP(B88,Member!A:I,9,0),"")</f>
        <v/>
      </c>
      <c r="E88" s="84" t="str">
        <f t="shared" si="15"/>
        <v/>
      </c>
      <c r="F88" t="str">
        <f t="shared" si="16"/>
        <v/>
      </c>
      <c r="G88" s="118" t="str">
        <f t="shared" si="17"/>
        <v/>
      </c>
      <c r="L88" s="264">
        <f>Member!A88</f>
        <v>16083</v>
      </c>
      <c r="M88">
        <f>SUMIF(Erfassung6!BD:BD,L88,Erfassung6!BW:BW)</f>
        <v>0</v>
      </c>
      <c r="N88">
        <f>SUMIF(Erfassung6!BD:BD,L88,Erfassung6!BG:BG)</f>
        <v>0</v>
      </c>
      <c r="O88">
        <f t="shared" si="13"/>
        <v>0</v>
      </c>
      <c r="P88">
        <f t="shared" si="12"/>
        <v>1</v>
      </c>
    </row>
    <row r="89" spans="1:16" x14ac:dyDescent="0.25">
      <c r="A89" t="str">
        <f t="shared" si="18"/>
        <v/>
      </c>
      <c r="B89" t="str">
        <f t="shared" si="14"/>
        <v/>
      </c>
      <c r="C89" t="str">
        <f>IFERROR(_xlfn.CONCAT(VLOOKUP(B89,Member!A:I,3,0)," ",(VLOOKUP(B89,Member!A:I,4,0))),"")</f>
        <v/>
      </c>
      <c r="D89" t="str">
        <f>IFERROR(VLOOKUP(B89,Member!A:I,9,0),"")</f>
        <v/>
      </c>
      <c r="E89" s="84" t="str">
        <f t="shared" si="15"/>
        <v/>
      </c>
      <c r="F89" t="str">
        <f t="shared" si="16"/>
        <v/>
      </c>
      <c r="G89" s="118" t="str">
        <f t="shared" si="17"/>
        <v/>
      </c>
      <c r="L89" s="264">
        <f>Member!A89</f>
        <v>38597</v>
      </c>
      <c r="M89">
        <f>SUMIF(Erfassung6!BD:BD,L89,Erfassung6!BW:BW)</f>
        <v>0</v>
      </c>
      <c r="N89">
        <f>SUMIF(Erfassung6!BD:BD,L89,Erfassung6!BG:BG)</f>
        <v>0</v>
      </c>
      <c r="O89">
        <f t="shared" si="13"/>
        <v>0</v>
      </c>
      <c r="P89">
        <f t="shared" si="12"/>
        <v>1</v>
      </c>
    </row>
    <row r="90" spans="1:16" x14ac:dyDescent="0.25">
      <c r="A90" t="str">
        <f t="shared" si="18"/>
        <v/>
      </c>
      <c r="B90" t="str">
        <f t="shared" si="14"/>
        <v/>
      </c>
      <c r="C90" t="str">
        <f>IFERROR(_xlfn.CONCAT(VLOOKUP(B90,Member!A:I,3,0)," ",(VLOOKUP(B90,Member!A:I,4,0))),"")</f>
        <v/>
      </c>
      <c r="D90" t="str">
        <f>IFERROR(VLOOKUP(B90,Member!A:I,9,0),"")</f>
        <v/>
      </c>
      <c r="E90" s="84" t="str">
        <f t="shared" si="15"/>
        <v/>
      </c>
      <c r="F90" t="str">
        <f t="shared" si="16"/>
        <v/>
      </c>
      <c r="G90" s="118" t="str">
        <f t="shared" si="17"/>
        <v/>
      </c>
      <c r="L90" s="264">
        <f>Member!A90</f>
        <v>38956</v>
      </c>
      <c r="M90">
        <f>SUMIF(Erfassung6!BD:BD,L90,Erfassung6!BW:BW)</f>
        <v>0</v>
      </c>
      <c r="N90">
        <f>SUMIF(Erfassung6!BD:BD,L90,Erfassung6!BG:BG)</f>
        <v>0</v>
      </c>
      <c r="O90">
        <f t="shared" si="13"/>
        <v>0</v>
      </c>
      <c r="P90">
        <f t="shared" si="12"/>
        <v>1</v>
      </c>
    </row>
    <row r="91" spans="1:16" x14ac:dyDescent="0.25">
      <c r="A91" t="str">
        <f t="shared" si="18"/>
        <v/>
      </c>
      <c r="B91" t="str">
        <f t="shared" si="14"/>
        <v/>
      </c>
      <c r="C91" t="str">
        <f>IFERROR(_xlfn.CONCAT(VLOOKUP(B91,Member!A:I,3,0)," ",(VLOOKUP(B91,Member!A:I,4,0))),"")</f>
        <v/>
      </c>
      <c r="D91" t="str">
        <f>IFERROR(VLOOKUP(B91,Member!A:I,9,0),"")</f>
        <v/>
      </c>
      <c r="E91" s="84" t="str">
        <f t="shared" si="15"/>
        <v/>
      </c>
      <c r="F91" t="str">
        <f t="shared" si="16"/>
        <v/>
      </c>
      <c r="G91" s="118" t="str">
        <f t="shared" si="17"/>
        <v/>
      </c>
      <c r="L91" s="264">
        <f>Member!A91</f>
        <v>16864</v>
      </c>
      <c r="M91">
        <f>SUMIF(Erfassung6!BD:BD,L91,Erfassung6!BW:BW)</f>
        <v>0</v>
      </c>
      <c r="N91">
        <f>SUMIF(Erfassung6!BD:BD,L91,Erfassung6!BG:BG)</f>
        <v>0</v>
      </c>
      <c r="O91">
        <f t="shared" si="13"/>
        <v>0</v>
      </c>
      <c r="P91">
        <f t="shared" si="12"/>
        <v>1</v>
      </c>
    </row>
    <row r="92" spans="1:16" x14ac:dyDescent="0.25">
      <c r="A92" t="str">
        <f t="shared" si="18"/>
        <v/>
      </c>
      <c r="B92" t="str">
        <f t="shared" si="14"/>
        <v/>
      </c>
      <c r="C92" t="str">
        <f>IFERROR(_xlfn.CONCAT(VLOOKUP(B92,Member!A:I,3,0)," ",(VLOOKUP(B92,Member!A:I,4,0))),"")</f>
        <v/>
      </c>
      <c r="D92" t="str">
        <f>IFERROR(VLOOKUP(B92,Member!A:I,9,0),"")</f>
        <v/>
      </c>
      <c r="E92" s="84" t="str">
        <f t="shared" si="15"/>
        <v/>
      </c>
      <c r="F92" t="str">
        <f t="shared" si="16"/>
        <v/>
      </c>
      <c r="G92" s="118" t="str">
        <f t="shared" si="17"/>
        <v/>
      </c>
      <c r="L92" s="264">
        <f>Member!A92</f>
        <v>16999</v>
      </c>
      <c r="M92">
        <f>SUMIF(Erfassung6!BD:BD,L92,Erfassung6!BW:BW)</f>
        <v>0</v>
      </c>
      <c r="N92">
        <f>SUMIF(Erfassung6!BD:BD,L92,Erfassung6!BG:BG)</f>
        <v>0</v>
      </c>
      <c r="O92">
        <f t="shared" si="13"/>
        <v>0</v>
      </c>
      <c r="P92">
        <f t="shared" si="12"/>
        <v>1</v>
      </c>
    </row>
    <row r="93" spans="1:16" x14ac:dyDescent="0.25">
      <c r="A93" t="str">
        <f t="shared" si="18"/>
        <v/>
      </c>
      <c r="B93" t="str">
        <f t="shared" si="14"/>
        <v/>
      </c>
      <c r="C93" t="str">
        <f>IFERROR(_xlfn.CONCAT(VLOOKUP(B93,Member!A:I,3,0)," ",(VLOOKUP(B93,Member!A:I,4,0))),"")</f>
        <v/>
      </c>
      <c r="D93" t="str">
        <f>IFERROR(VLOOKUP(B93,Member!A:I,9,0),"")</f>
        <v/>
      </c>
      <c r="E93" s="84" t="str">
        <f t="shared" si="15"/>
        <v/>
      </c>
      <c r="F93" t="str">
        <f t="shared" si="16"/>
        <v/>
      </c>
      <c r="G93" s="118" t="str">
        <f t="shared" si="17"/>
        <v/>
      </c>
      <c r="L93" s="264">
        <f>Member!A93</f>
        <v>25945</v>
      </c>
      <c r="M93">
        <f>SUMIF(Erfassung6!BD:BD,L93,Erfassung6!BW:BW)</f>
        <v>0</v>
      </c>
      <c r="N93">
        <f>SUMIF(Erfassung6!BD:BD,L93,Erfassung6!BG:BG)</f>
        <v>0</v>
      </c>
      <c r="O93">
        <f t="shared" si="13"/>
        <v>0</v>
      </c>
      <c r="P93">
        <f t="shared" si="12"/>
        <v>1</v>
      </c>
    </row>
    <row r="94" spans="1:16" x14ac:dyDescent="0.25">
      <c r="A94" t="str">
        <f t="shared" si="18"/>
        <v/>
      </c>
      <c r="B94" t="str">
        <f t="shared" si="14"/>
        <v/>
      </c>
      <c r="C94" t="str">
        <f>IFERROR(_xlfn.CONCAT(VLOOKUP(B94,Member!A:I,3,0)," ",(VLOOKUP(B94,Member!A:I,4,0))),"")</f>
        <v/>
      </c>
      <c r="D94" t="str">
        <f>IFERROR(VLOOKUP(B94,Member!A:I,9,0),"")</f>
        <v/>
      </c>
      <c r="E94" s="84" t="str">
        <f t="shared" si="15"/>
        <v/>
      </c>
      <c r="F94" t="str">
        <f t="shared" si="16"/>
        <v/>
      </c>
      <c r="G94" s="118" t="str">
        <f t="shared" si="17"/>
        <v/>
      </c>
      <c r="L94" s="264">
        <f>Member!A94</f>
        <v>38034</v>
      </c>
      <c r="M94">
        <f>SUMIF(Erfassung6!BD:BD,L94,Erfassung6!BW:BW)</f>
        <v>0</v>
      </c>
      <c r="N94">
        <f>SUMIF(Erfassung6!BD:BD,L94,Erfassung6!BG:BG)</f>
        <v>0</v>
      </c>
      <c r="O94">
        <f t="shared" si="13"/>
        <v>0</v>
      </c>
      <c r="P94">
        <f t="shared" si="12"/>
        <v>1</v>
      </c>
    </row>
    <row r="95" spans="1:16" x14ac:dyDescent="0.25">
      <c r="A95" t="str">
        <f t="shared" si="18"/>
        <v/>
      </c>
      <c r="B95" t="str">
        <f t="shared" si="14"/>
        <v/>
      </c>
      <c r="C95" t="str">
        <f>IFERROR(_xlfn.CONCAT(VLOOKUP(B95,Member!A:I,3,0)," ",(VLOOKUP(B95,Member!A:I,4,0))),"")</f>
        <v/>
      </c>
      <c r="D95" t="str">
        <f>IFERROR(VLOOKUP(B95,Member!A:I,9,0),"")</f>
        <v/>
      </c>
      <c r="E95" s="84" t="str">
        <f t="shared" si="15"/>
        <v/>
      </c>
      <c r="F95" t="str">
        <f t="shared" si="16"/>
        <v/>
      </c>
      <c r="G95" s="118" t="str">
        <f t="shared" si="17"/>
        <v/>
      </c>
      <c r="L95" s="264">
        <f>Member!A95</f>
        <v>38033</v>
      </c>
      <c r="M95">
        <f>SUMIF(Erfassung6!BD:BD,L95,Erfassung6!BW:BW)</f>
        <v>0</v>
      </c>
      <c r="N95">
        <f>SUMIF(Erfassung6!BD:BD,L95,Erfassung6!BG:BG)</f>
        <v>0</v>
      </c>
      <c r="O95">
        <f t="shared" si="13"/>
        <v>0</v>
      </c>
      <c r="P95">
        <f t="shared" si="12"/>
        <v>1</v>
      </c>
    </row>
    <row r="96" spans="1:16" x14ac:dyDescent="0.25">
      <c r="A96" t="str">
        <f t="shared" si="18"/>
        <v/>
      </c>
      <c r="B96" t="str">
        <f t="shared" si="14"/>
        <v/>
      </c>
      <c r="C96" t="str">
        <f>IFERROR(_xlfn.CONCAT(VLOOKUP(B96,Member!A:I,3,0)," ",(VLOOKUP(B96,Member!A:I,4,0))),"")</f>
        <v/>
      </c>
      <c r="D96" t="str">
        <f>IFERROR(VLOOKUP(B96,Member!A:I,9,0),"")</f>
        <v/>
      </c>
      <c r="E96" s="84" t="str">
        <f t="shared" si="15"/>
        <v/>
      </c>
      <c r="F96" t="str">
        <f t="shared" si="16"/>
        <v/>
      </c>
      <c r="G96" s="118" t="str">
        <f t="shared" si="17"/>
        <v/>
      </c>
      <c r="L96" s="264">
        <f>Member!A96</f>
        <v>38270</v>
      </c>
      <c r="M96">
        <f>SUMIF(Erfassung6!BD:BD,L96,Erfassung6!BW:BW)</f>
        <v>0</v>
      </c>
      <c r="N96">
        <f>SUMIF(Erfassung6!BD:BD,L96,Erfassung6!BG:BG)</f>
        <v>0</v>
      </c>
      <c r="O96">
        <f t="shared" si="13"/>
        <v>0</v>
      </c>
      <c r="P96">
        <f t="shared" si="12"/>
        <v>1</v>
      </c>
    </row>
    <row r="97" spans="1:16" x14ac:dyDescent="0.25">
      <c r="A97" t="str">
        <f t="shared" si="18"/>
        <v/>
      </c>
      <c r="B97" t="str">
        <f t="shared" si="14"/>
        <v/>
      </c>
      <c r="C97" t="str">
        <f>IFERROR(_xlfn.CONCAT(VLOOKUP(B97,Member!A:I,3,0)," ",(VLOOKUP(B97,Member!A:I,4,0))),"")</f>
        <v/>
      </c>
      <c r="D97" t="str">
        <f>IFERROR(VLOOKUP(B97,Member!A:I,9,0),"")</f>
        <v/>
      </c>
      <c r="E97" s="84" t="str">
        <f t="shared" si="15"/>
        <v/>
      </c>
      <c r="F97" t="str">
        <f t="shared" si="16"/>
        <v/>
      </c>
      <c r="G97" s="118" t="str">
        <f t="shared" si="17"/>
        <v/>
      </c>
      <c r="L97" s="264">
        <f>Member!A97</f>
        <v>38565</v>
      </c>
      <c r="M97">
        <f>SUMIF(Erfassung6!BD:BD,L97,Erfassung6!BW:BW)</f>
        <v>0</v>
      </c>
      <c r="N97">
        <f>SUMIF(Erfassung6!BD:BD,L97,Erfassung6!BG:BG)</f>
        <v>0</v>
      </c>
      <c r="O97">
        <f t="shared" si="13"/>
        <v>0</v>
      </c>
      <c r="P97">
        <f t="shared" si="12"/>
        <v>1</v>
      </c>
    </row>
    <row r="98" spans="1:16" x14ac:dyDescent="0.25">
      <c r="A98" t="str">
        <f t="shared" si="18"/>
        <v/>
      </c>
      <c r="B98" t="str">
        <f t="shared" si="14"/>
        <v/>
      </c>
      <c r="C98" t="str">
        <f>IFERROR(_xlfn.CONCAT(VLOOKUP(B98,Member!A:I,3,0)," ",(VLOOKUP(B98,Member!A:I,4,0))),"")</f>
        <v/>
      </c>
      <c r="D98" t="str">
        <f>IFERROR(VLOOKUP(B98,Member!A:I,9,0),"")</f>
        <v/>
      </c>
      <c r="E98" s="84" t="str">
        <f t="shared" si="15"/>
        <v/>
      </c>
      <c r="F98" t="str">
        <f t="shared" si="16"/>
        <v/>
      </c>
      <c r="G98" s="118" t="str">
        <f t="shared" si="17"/>
        <v/>
      </c>
      <c r="L98" s="264">
        <f>Member!A98</f>
        <v>38237</v>
      </c>
      <c r="M98">
        <f>SUMIF(Erfassung6!BD:BD,L98,Erfassung6!BW:BW)</f>
        <v>0</v>
      </c>
      <c r="N98">
        <f>SUMIF(Erfassung6!BD:BD,L98,Erfassung6!BG:BG)</f>
        <v>0</v>
      </c>
      <c r="O98">
        <f t="shared" si="13"/>
        <v>0</v>
      </c>
      <c r="P98">
        <f t="shared" si="12"/>
        <v>1</v>
      </c>
    </row>
    <row r="99" spans="1:16" x14ac:dyDescent="0.25">
      <c r="A99" t="str">
        <f t="shared" si="18"/>
        <v/>
      </c>
      <c r="B99" t="str">
        <f t="shared" si="14"/>
        <v/>
      </c>
      <c r="C99" t="str">
        <f>IFERROR(_xlfn.CONCAT(VLOOKUP(B99,Member!A:I,3,0)," ",(VLOOKUP(B99,Member!A:I,4,0))),"")</f>
        <v/>
      </c>
      <c r="D99" t="str">
        <f>IFERROR(VLOOKUP(B99,Member!A:I,9,0),"")</f>
        <v/>
      </c>
      <c r="E99" s="84" t="str">
        <f t="shared" si="15"/>
        <v/>
      </c>
      <c r="F99" t="str">
        <f t="shared" si="16"/>
        <v/>
      </c>
      <c r="G99" s="118" t="str">
        <f t="shared" si="17"/>
        <v/>
      </c>
      <c r="L99" s="264">
        <f>Member!A99</f>
        <v>38183</v>
      </c>
      <c r="M99">
        <f>SUMIF(Erfassung6!BD:BD,L99,Erfassung6!BW:BW)</f>
        <v>0</v>
      </c>
      <c r="N99">
        <f>SUMIF(Erfassung6!BD:BD,L99,Erfassung6!BG:BG)</f>
        <v>0</v>
      </c>
      <c r="O99">
        <f t="shared" si="13"/>
        <v>0</v>
      </c>
      <c r="P99">
        <f t="shared" si="12"/>
        <v>1</v>
      </c>
    </row>
    <row r="100" spans="1:16" x14ac:dyDescent="0.25">
      <c r="A100" t="str">
        <f t="shared" si="18"/>
        <v/>
      </c>
      <c r="B100" t="str">
        <f t="shared" si="14"/>
        <v/>
      </c>
      <c r="C100" t="str">
        <f>IFERROR(_xlfn.CONCAT(VLOOKUP(B100,Member!A:I,3,0)," ",(VLOOKUP(B100,Member!A:I,4,0))),"")</f>
        <v/>
      </c>
      <c r="D100" t="str">
        <f>IFERROR(VLOOKUP(B100,Member!A:I,9,0),"")</f>
        <v/>
      </c>
      <c r="E100" s="84" t="str">
        <f t="shared" si="15"/>
        <v/>
      </c>
      <c r="F100" t="str">
        <f t="shared" si="16"/>
        <v/>
      </c>
      <c r="G100" s="118" t="str">
        <f t="shared" si="17"/>
        <v/>
      </c>
      <c r="L100" s="264">
        <f>Member!A100</f>
        <v>38322</v>
      </c>
      <c r="M100">
        <f>SUMIF(Erfassung6!BD:BD,L100,Erfassung6!BW:BW)</f>
        <v>0</v>
      </c>
      <c r="N100">
        <f>SUMIF(Erfassung6!BD:BD,L100,Erfassung6!BG:BG)</f>
        <v>0</v>
      </c>
      <c r="O100">
        <f t="shared" si="13"/>
        <v>0</v>
      </c>
      <c r="P100">
        <f t="shared" si="12"/>
        <v>1</v>
      </c>
    </row>
    <row r="101" spans="1:16" x14ac:dyDescent="0.25">
      <c r="A101" t="str">
        <f t="shared" si="18"/>
        <v/>
      </c>
      <c r="B101" t="str">
        <f>IFERROR(INDEX(L:L,MATCH(A101,P:P,0)),"")</f>
        <v/>
      </c>
      <c r="C101" t="str">
        <f>IFERROR(_xlfn.CONCAT(VLOOKUP(B101,Member!A:I,3,0)," ",(VLOOKUP(B101,Member!A:I,4,0))),"")</f>
        <v/>
      </c>
      <c r="D101" t="str">
        <f>IFERROR(VLOOKUP(B101,Member!A:I,9,0),"")</f>
        <v/>
      </c>
      <c r="E101" s="84" t="str">
        <f t="shared" si="15"/>
        <v/>
      </c>
      <c r="F101" t="str">
        <f t="shared" si="16"/>
        <v/>
      </c>
      <c r="G101" s="118" t="str">
        <f t="shared" si="17"/>
        <v/>
      </c>
      <c r="L101" s="264">
        <f>Member!A101</f>
        <v>38250</v>
      </c>
      <c r="M101">
        <f>SUMIF(Erfassung6!BD:BD,L101,Erfassung6!BW:BW)</f>
        <v>0</v>
      </c>
      <c r="N101">
        <f>SUMIF(Erfassung6!BD:BD,L101,Erfassung6!BG:BG)</f>
        <v>0</v>
      </c>
      <c r="O101">
        <f t="shared" si="13"/>
        <v>0</v>
      </c>
      <c r="P101">
        <f t="shared" si="12"/>
        <v>1</v>
      </c>
    </row>
    <row r="102" spans="1:16" x14ac:dyDescent="0.25">
      <c r="A102" t="str">
        <f t="shared" si="18"/>
        <v/>
      </c>
      <c r="B102" t="str">
        <f>IFERROR(INDEX(L:L,MATCH(A102,P:P,0)),"")</f>
        <v/>
      </c>
      <c r="C102" t="str">
        <f>IFERROR(_xlfn.CONCAT(VLOOKUP(B102,Member!A:I,3,0)," ",(VLOOKUP(B102,Member!A:I,4,0))),"")</f>
        <v/>
      </c>
      <c r="D102" t="str">
        <f>IFERROR(VLOOKUP(B102,Member!A:I,9,0),"")</f>
        <v/>
      </c>
      <c r="E102" s="84" t="str">
        <f t="shared" si="15"/>
        <v/>
      </c>
      <c r="F102" t="str">
        <f t="shared" si="16"/>
        <v/>
      </c>
      <c r="G102" s="118" t="str">
        <f t="shared" si="17"/>
        <v/>
      </c>
      <c r="L102" s="264">
        <f>Member!A102</f>
        <v>38898</v>
      </c>
      <c r="M102">
        <f>SUMIF(Erfassung6!BD:BD,L102,Erfassung6!BW:BW)</f>
        <v>0</v>
      </c>
      <c r="N102">
        <f>SUMIF(Erfassung6!BD:BD,L102,Erfassung6!BG:BG)</f>
        <v>0</v>
      </c>
      <c r="O102">
        <f t="shared" si="13"/>
        <v>0</v>
      </c>
      <c r="P102">
        <f t="shared" si="12"/>
        <v>1</v>
      </c>
    </row>
    <row r="103" spans="1:16" x14ac:dyDescent="0.25">
      <c r="A103" t="str">
        <f t="shared" si="18"/>
        <v/>
      </c>
      <c r="B103" t="str">
        <f>IFERROR(INDEX(L:L,MATCH(A103,P:P,0)),"")</f>
        <v/>
      </c>
      <c r="C103" t="str">
        <f>IFERROR(_xlfn.CONCAT(VLOOKUP(B103,Member!A:I,3,0)," ",(VLOOKUP(B103,Member!A:I,4,0))),"")</f>
        <v/>
      </c>
      <c r="D103" t="str">
        <f>IFERROR(VLOOKUP(B103,Member!A:I,9,0),"")</f>
        <v/>
      </c>
      <c r="E103" s="84" t="str">
        <f t="shared" si="15"/>
        <v/>
      </c>
      <c r="F103" t="str">
        <f t="shared" si="16"/>
        <v/>
      </c>
      <c r="G103" s="118" t="str">
        <f t="shared" si="17"/>
        <v/>
      </c>
      <c r="L103" s="264">
        <f>Member!A103</f>
        <v>38899</v>
      </c>
      <c r="M103">
        <f>SUMIF(Erfassung6!BD:BD,L103,Erfassung6!BW:BW)</f>
        <v>0</v>
      </c>
      <c r="N103">
        <f>SUMIF(Erfassung6!BD:BD,L103,Erfassung6!BG:BG)</f>
        <v>0</v>
      </c>
      <c r="O103">
        <f t="shared" si="13"/>
        <v>0</v>
      </c>
      <c r="P103">
        <f t="shared" si="12"/>
        <v>1</v>
      </c>
    </row>
    <row r="104" spans="1:16" x14ac:dyDescent="0.25">
      <c r="A104" t="str">
        <f t="shared" si="18"/>
        <v/>
      </c>
      <c r="B104" t="str">
        <f>IFERROR(INDEX(L:L,MATCH(A104,P:P,0)),"")</f>
        <v/>
      </c>
      <c r="C104" t="str">
        <f>IFERROR(_xlfn.CONCAT(VLOOKUP(B104,Member!A:I,3,0)," ",(VLOOKUP(B104,Member!A:I,4,0))),"")</f>
        <v/>
      </c>
      <c r="D104" t="str">
        <f>IFERROR(VLOOKUP(B104,Member!A:I,9,0),"")</f>
        <v/>
      </c>
      <c r="E104" s="84" t="str">
        <f t="shared" si="15"/>
        <v/>
      </c>
      <c r="F104" t="str">
        <f t="shared" si="16"/>
        <v/>
      </c>
      <c r="G104" s="118" t="str">
        <f t="shared" si="17"/>
        <v/>
      </c>
      <c r="L104" s="264">
        <f>Member!A104</f>
        <v>38789</v>
      </c>
      <c r="M104">
        <f>SUMIF(Erfassung6!BD:BD,L104,Erfassung6!BW:BW)</f>
        <v>0</v>
      </c>
      <c r="N104">
        <f>SUMIF(Erfassung6!BD:BD,L104,Erfassung6!BG:BG)</f>
        <v>0</v>
      </c>
      <c r="O104">
        <f t="shared" si="13"/>
        <v>0</v>
      </c>
      <c r="P104">
        <f t="shared" si="12"/>
        <v>1</v>
      </c>
    </row>
    <row r="105" spans="1:16" x14ac:dyDescent="0.25">
      <c r="C105" t="str">
        <f>IFERROR(_xlfn.CONCAT(VLOOKUP(B105,Member!A:I,3,0)," ",(VLOOKUP(B105,Member!A:I,4,0))),"")</f>
        <v/>
      </c>
      <c r="D105" t="str">
        <f>IFERROR(VLOOKUP(B105,Member!A:I,9,0),"")</f>
        <v/>
      </c>
      <c r="L105" s="264">
        <f>Member!A105</f>
        <v>25064</v>
      </c>
      <c r="M105">
        <f>SUMIF(Erfassung6!BD:BD,L105,Erfassung6!BW:BW)</f>
        <v>0</v>
      </c>
      <c r="N105">
        <f>SUMIF(Erfassung6!BD:BD,L105,Erfassung6!BG:BG)</f>
        <v>0</v>
      </c>
      <c r="O105">
        <f t="shared" si="13"/>
        <v>0</v>
      </c>
      <c r="P105">
        <f t="shared" si="12"/>
        <v>1</v>
      </c>
    </row>
    <row r="106" spans="1:16" x14ac:dyDescent="0.25">
      <c r="C106" t="str">
        <f>IFERROR(_xlfn.CONCAT(VLOOKUP(B106,Member!A:I,3,0)," ",(VLOOKUP(B106,Member!A:I,4,0))),"")</f>
        <v/>
      </c>
      <c r="D106" t="str">
        <f>IFERROR(VLOOKUP(B106,Member!A:I,9,0),"")</f>
        <v/>
      </c>
      <c r="L106" s="264">
        <f>Member!A106</f>
        <v>38926</v>
      </c>
      <c r="M106">
        <f>SUMIF(Erfassung6!BD:BD,L106,Erfassung6!BW:BW)</f>
        <v>0</v>
      </c>
      <c r="N106">
        <f>SUMIF(Erfassung6!BD:BD,L106,Erfassung6!BG:BG)</f>
        <v>0</v>
      </c>
      <c r="O106">
        <f t="shared" si="13"/>
        <v>0</v>
      </c>
      <c r="P106">
        <f t="shared" si="12"/>
        <v>1</v>
      </c>
    </row>
    <row r="107" spans="1:16" x14ac:dyDescent="0.25">
      <c r="C107" t="str">
        <f>IFERROR(_xlfn.CONCAT(VLOOKUP(B107,Member!A:I,3,0)," ",(VLOOKUP(B107,Member!A:I,4,0))),"")</f>
        <v/>
      </c>
      <c r="D107" t="str">
        <f>IFERROR(VLOOKUP(B107,Member!A:I,9,0),"")</f>
        <v/>
      </c>
      <c r="L107" s="264">
        <f>Member!A107</f>
        <v>38684</v>
      </c>
      <c r="M107">
        <f>SUMIF(Erfassung6!BD:BD,L107,Erfassung6!BW:BW)</f>
        <v>0</v>
      </c>
      <c r="N107">
        <f>SUMIF(Erfassung6!BD:BD,L107,Erfassung6!BG:BG)</f>
        <v>0</v>
      </c>
      <c r="O107">
        <f t="shared" si="13"/>
        <v>0</v>
      </c>
      <c r="P107">
        <f t="shared" si="12"/>
        <v>1</v>
      </c>
    </row>
    <row r="108" spans="1:16" x14ac:dyDescent="0.25">
      <c r="C108" t="str">
        <f>IFERROR(_xlfn.CONCAT(VLOOKUP(B108,Member!A:I,3,0)," ",(VLOOKUP(B108,Member!A:I,4,0))),"")</f>
        <v/>
      </c>
      <c r="D108" t="str">
        <f>IFERROR(VLOOKUP(B108,Member!A:I,9,0),"")</f>
        <v/>
      </c>
      <c r="L108" s="264">
        <f>Member!A108</f>
        <v>38731</v>
      </c>
      <c r="M108">
        <f>SUMIF(Erfassung6!BD:BD,L108,Erfassung6!BW:BW)</f>
        <v>0</v>
      </c>
      <c r="N108">
        <f>SUMIF(Erfassung6!BD:BD,L108,Erfassung6!BG:BG)</f>
        <v>0</v>
      </c>
      <c r="O108">
        <f t="shared" si="13"/>
        <v>0</v>
      </c>
      <c r="P108">
        <f t="shared" si="12"/>
        <v>1</v>
      </c>
    </row>
    <row r="109" spans="1:16" x14ac:dyDescent="0.25">
      <c r="C109" t="str">
        <f>IFERROR(_xlfn.CONCAT(VLOOKUP(B109,Member!A:I,3,0)," ",(VLOOKUP(B109,Member!A:I,4,0))),"")</f>
        <v/>
      </c>
      <c r="D109" t="str">
        <f>IFERROR(VLOOKUP(B109,Member!A:I,9,0),"")</f>
        <v/>
      </c>
      <c r="L109" s="264">
        <f>Member!A109</f>
        <v>10706</v>
      </c>
      <c r="M109">
        <f>SUMIF(Erfassung6!BD:BD,L109,Erfassung6!BW:BW)</f>
        <v>0</v>
      </c>
      <c r="N109">
        <f>SUMIF(Erfassung6!BD:BD,L109,Erfassung6!BG:BG)</f>
        <v>0</v>
      </c>
      <c r="O109">
        <f t="shared" si="13"/>
        <v>0</v>
      </c>
      <c r="P109">
        <f t="shared" si="12"/>
        <v>1</v>
      </c>
    </row>
    <row r="110" spans="1:16" x14ac:dyDescent="0.25">
      <c r="C110" t="str">
        <f>IFERROR(_xlfn.CONCAT(VLOOKUP(B110,Member!A:I,3,0)," ",(VLOOKUP(B110,Member!A:I,4,0))),"")</f>
        <v/>
      </c>
      <c r="D110" t="str">
        <f>IFERROR(VLOOKUP(B110,Member!A:I,9,0),"")</f>
        <v/>
      </c>
      <c r="L110" s="264">
        <f>Member!A110</f>
        <v>38173</v>
      </c>
      <c r="M110">
        <f>SUMIF(Erfassung6!BD:BD,L110,Erfassung6!BW:BW)</f>
        <v>0</v>
      </c>
      <c r="N110">
        <f>SUMIF(Erfassung6!BD:BD,L110,Erfassung6!BG:BG)</f>
        <v>0</v>
      </c>
      <c r="O110">
        <f t="shared" si="13"/>
        <v>0</v>
      </c>
      <c r="P110">
        <f t="shared" si="12"/>
        <v>1</v>
      </c>
    </row>
    <row r="111" spans="1:16" x14ac:dyDescent="0.25">
      <c r="C111" t="str">
        <f>IFERROR(_xlfn.CONCAT(VLOOKUP(B111,Member!A:I,3,0)," ",(VLOOKUP(B111,Member!A:I,4,0))),"")</f>
        <v/>
      </c>
      <c r="D111" t="str">
        <f>IFERROR(VLOOKUP(B111,Member!A:I,9,0),"")</f>
        <v/>
      </c>
      <c r="L111" s="264">
        <f>Member!A111</f>
        <v>38971</v>
      </c>
      <c r="M111">
        <f>SUMIF(Erfassung6!BD:BD,L111,Erfassung6!BW:BW)</f>
        <v>0</v>
      </c>
      <c r="N111">
        <f>SUMIF(Erfassung6!BD:BD,L111,Erfassung6!BG:BG)</f>
        <v>0</v>
      </c>
      <c r="O111">
        <f t="shared" si="13"/>
        <v>0</v>
      </c>
      <c r="P111">
        <f t="shared" si="12"/>
        <v>1</v>
      </c>
    </row>
    <row r="112" spans="1:16" x14ac:dyDescent="0.25">
      <c r="C112" t="str">
        <f>IFERROR(_xlfn.CONCAT(VLOOKUP(B112,Member!A:I,3,0)," ",(VLOOKUP(B112,Member!A:I,4,0))),"")</f>
        <v/>
      </c>
      <c r="D112" t="str">
        <f>IFERROR(VLOOKUP(B112,Member!A:I,9,0),"")</f>
        <v/>
      </c>
      <c r="L112" s="264">
        <f>Member!A112</f>
        <v>38172</v>
      </c>
      <c r="M112">
        <f>SUMIF(Erfassung6!BD:BD,L112,Erfassung6!BW:BW)</f>
        <v>0</v>
      </c>
      <c r="N112">
        <f>SUMIF(Erfassung6!BD:BD,L112,Erfassung6!BG:BG)</f>
        <v>0</v>
      </c>
      <c r="O112">
        <f t="shared" si="13"/>
        <v>0</v>
      </c>
      <c r="P112">
        <f t="shared" si="12"/>
        <v>1</v>
      </c>
    </row>
    <row r="113" spans="3:16" x14ac:dyDescent="0.25">
      <c r="C113" t="str">
        <f>IFERROR(_xlfn.CONCAT(VLOOKUP(B113,Member!A:I,3,0)," ",(VLOOKUP(B113,Member!A:I,4,0))),"")</f>
        <v/>
      </c>
      <c r="D113" t="str">
        <f>IFERROR(VLOOKUP(B113,Member!A:I,9,0),"")</f>
        <v/>
      </c>
      <c r="L113" s="264">
        <f>Member!A113</f>
        <v>7926</v>
      </c>
      <c r="M113">
        <f>SUMIF(Erfassung6!BD:BD,L113,Erfassung6!BW:BW)</f>
        <v>0</v>
      </c>
      <c r="N113">
        <f>SUMIF(Erfassung6!BD:BD,L113,Erfassung6!BG:BG)</f>
        <v>0</v>
      </c>
      <c r="O113">
        <f t="shared" si="13"/>
        <v>0</v>
      </c>
      <c r="P113">
        <f t="shared" si="12"/>
        <v>1</v>
      </c>
    </row>
    <row r="114" spans="3:16" x14ac:dyDescent="0.25">
      <c r="C114" t="str">
        <f>IFERROR(_xlfn.CONCAT(VLOOKUP(B114,Member!A:I,3,0)," ",(VLOOKUP(B114,Member!A:I,4,0))),"")</f>
        <v/>
      </c>
      <c r="D114" t="str">
        <f>IFERROR(VLOOKUP(B114,Member!A:I,9,0),"")</f>
        <v/>
      </c>
      <c r="L114" s="264">
        <f>Member!A114</f>
        <v>7928</v>
      </c>
      <c r="M114">
        <f>SUMIF(Erfassung6!BD:BD,L114,Erfassung6!BW:BW)</f>
        <v>0</v>
      </c>
      <c r="N114">
        <f>SUMIF(Erfassung6!BD:BD,L114,Erfassung6!BG:BG)</f>
        <v>0</v>
      </c>
      <c r="O114">
        <f t="shared" si="13"/>
        <v>0</v>
      </c>
      <c r="P114">
        <f t="shared" si="12"/>
        <v>1</v>
      </c>
    </row>
    <row r="115" spans="3:16" x14ac:dyDescent="0.25">
      <c r="C115" t="str">
        <f>IFERROR(_xlfn.CONCAT(VLOOKUP(B115,Member!A:I,3,0)," ",(VLOOKUP(B115,Member!A:I,4,0))),"")</f>
        <v/>
      </c>
      <c r="D115" t="str">
        <f>IFERROR(VLOOKUP(B115,Member!A:I,9,0),"")</f>
        <v/>
      </c>
      <c r="L115" s="264">
        <f>Member!A115</f>
        <v>7930</v>
      </c>
      <c r="M115">
        <f>SUMIF(Erfassung6!BD:BD,L115,Erfassung6!BW:BW)</f>
        <v>0</v>
      </c>
      <c r="N115">
        <f>SUMIF(Erfassung6!BD:BD,L115,Erfassung6!BG:BG)</f>
        <v>0</v>
      </c>
      <c r="O115">
        <f t="shared" si="13"/>
        <v>0</v>
      </c>
      <c r="P115">
        <f t="shared" si="12"/>
        <v>1</v>
      </c>
    </row>
    <row r="116" spans="3:16" x14ac:dyDescent="0.25">
      <c r="C116" t="str">
        <f>IFERROR(_xlfn.CONCAT(VLOOKUP(B116,Member!A:I,3,0)," ",(VLOOKUP(B116,Member!A:I,4,0))),"")</f>
        <v/>
      </c>
      <c r="D116" t="str">
        <f>IFERROR(VLOOKUP(B116,Member!A:I,9,0),"")</f>
        <v/>
      </c>
      <c r="L116" s="264">
        <f>Member!A116</f>
        <v>7927</v>
      </c>
      <c r="M116">
        <f>SUMIF(Erfassung6!BD:BD,L116,Erfassung6!BW:BW)</f>
        <v>0</v>
      </c>
      <c r="N116">
        <f>SUMIF(Erfassung6!BD:BD,L116,Erfassung6!BG:BG)</f>
        <v>0</v>
      </c>
      <c r="O116">
        <f t="shared" si="13"/>
        <v>0</v>
      </c>
      <c r="P116">
        <f t="shared" si="12"/>
        <v>1</v>
      </c>
    </row>
    <row r="117" spans="3:16" x14ac:dyDescent="0.25">
      <c r="C117" t="str">
        <f>IFERROR(_xlfn.CONCAT(VLOOKUP(B117,Member!A:I,3,0)," ",(VLOOKUP(B117,Member!A:I,4,0))),"")</f>
        <v/>
      </c>
      <c r="D117" t="str">
        <f>IFERROR(VLOOKUP(B117,Member!A:I,9,0),"")</f>
        <v/>
      </c>
      <c r="L117" s="264">
        <f>Member!A117</f>
        <v>16977</v>
      </c>
      <c r="M117">
        <f>SUMIF(Erfassung6!BD:BD,L117,Erfassung6!BW:BW)</f>
        <v>0</v>
      </c>
      <c r="N117">
        <f>SUMIF(Erfassung6!BD:BD,L117,Erfassung6!BG:BG)</f>
        <v>0</v>
      </c>
      <c r="O117">
        <f t="shared" si="13"/>
        <v>0</v>
      </c>
      <c r="P117">
        <f t="shared" si="12"/>
        <v>1</v>
      </c>
    </row>
    <row r="118" spans="3:16" x14ac:dyDescent="0.25">
      <c r="C118" t="str">
        <f>IFERROR(_xlfn.CONCAT(VLOOKUP(B118,Member!A:I,3,0)," ",(VLOOKUP(B118,Member!A:I,4,0))),"")</f>
        <v/>
      </c>
      <c r="D118" t="str">
        <f>IFERROR(VLOOKUP(B118,Member!A:I,9,0),"")</f>
        <v/>
      </c>
      <c r="L118" s="264">
        <f>Member!A118</f>
        <v>7929</v>
      </c>
      <c r="M118">
        <f>SUMIF(Erfassung6!BD:BD,L118,Erfassung6!BW:BW)</f>
        <v>0</v>
      </c>
      <c r="N118">
        <f>SUMIF(Erfassung6!BD:BD,L118,Erfassung6!BG:BG)</f>
        <v>0</v>
      </c>
      <c r="O118">
        <f t="shared" si="13"/>
        <v>0</v>
      </c>
      <c r="P118">
        <f t="shared" si="12"/>
        <v>1</v>
      </c>
    </row>
    <row r="119" spans="3:16" x14ac:dyDescent="0.25">
      <c r="C119" t="str">
        <f>IFERROR(_xlfn.CONCAT(VLOOKUP(B119,Member!A:I,3,0)," ",(VLOOKUP(B119,Member!A:I,4,0))),"")</f>
        <v/>
      </c>
      <c r="D119" t="str">
        <f>IFERROR(VLOOKUP(B119,Member!A:I,9,0),"")</f>
        <v/>
      </c>
      <c r="L119" s="264">
        <f>Member!A119</f>
        <v>38697</v>
      </c>
      <c r="M119">
        <f>SUMIF(Erfassung6!BD:BD,L119,Erfassung6!BW:BW)</f>
        <v>0</v>
      </c>
      <c r="N119">
        <f>SUMIF(Erfassung6!BD:BD,L119,Erfassung6!BG:BG)</f>
        <v>0</v>
      </c>
      <c r="O119">
        <f t="shared" si="13"/>
        <v>0</v>
      </c>
      <c r="P119">
        <f t="shared" si="12"/>
        <v>1</v>
      </c>
    </row>
    <row r="120" spans="3:16" x14ac:dyDescent="0.25">
      <c r="C120" t="str">
        <f>IFERROR(_xlfn.CONCAT(VLOOKUP(B120,Member!A:I,3,0)," ",(VLOOKUP(B120,Member!A:I,4,0))),"")</f>
        <v/>
      </c>
      <c r="D120" t="str">
        <f>IFERROR(VLOOKUP(B120,Member!A:I,9,0),"")</f>
        <v/>
      </c>
      <c r="L120" s="264">
        <f>Member!A120</f>
        <v>38512</v>
      </c>
      <c r="M120">
        <f>SUMIF(Erfassung6!BD:BD,L120,Erfassung6!BW:BW)</f>
        <v>0</v>
      </c>
      <c r="N120">
        <f>SUMIF(Erfassung6!BD:BD,L120,Erfassung6!BG:BG)</f>
        <v>0</v>
      </c>
      <c r="O120">
        <f t="shared" si="13"/>
        <v>0</v>
      </c>
      <c r="P120">
        <f t="shared" si="12"/>
        <v>1</v>
      </c>
    </row>
    <row r="121" spans="3:16" x14ac:dyDescent="0.25">
      <c r="C121" t="str">
        <f>IFERROR(_xlfn.CONCAT(VLOOKUP(B121,Member!A:I,3,0)," ",(VLOOKUP(B121,Member!A:I,4,0))),"")</f>
        <v/>
      </c>
      <c r="D121" t="str">
        <f>IFERROR(VLOOKUP(B121,Member!A:I,9,0),"")</f>
        <v/>
      </c>
      <c r="L121" s="264">
        <f>Member!A121</f>
        <v>7956</v>
      </c>
      <c r="M121">
        <f>SUMIF(Erfassung6!BD:BD,L121,Erfassung6!BW:BW)</f>
        <v>0</v>
      </c>
      <c r="N121">
        <f>SUMIF(Erfassung6!BD:BD,L121,Erfassung6!BG:BG)</f>
        <v>0</v>
      </c>
      <c r="O121">
        <f t="shared" si="13"/>
        <v>0</v>
      </c>
      <c r="P121">
        <f t="shared" si="12"/>
        <v>1</v>
      </c>
    </row>
    <row r="122" spans="3:16" x14ac:dyDescent="0.25">
      <c r="C122" t="str">
        <f>IFERROR(_xlfn.CONCAT(VLOOKUP(B122,Member!A:I,3,0)," ",(VLOOKUP(B122,Member!A:I,4,0))),"")</f>
        <v/>
      </c>
      <c r="D122" t="str">
        <f>IFERROR(VLOOKUP(B122,Member!A:I,9,0),"")</f>
        <v/>
      </c>
      <c r="L122" s="264">
        <f>Member!A122</f>
        <v>7946</v>
      </c>
      <c r="M122">
        <f>SUMIF(Erfassung6!BD:BD,L122,Erfassung6!BW:BW)</f>
        <v>0</v>
      </c>
      <c r="N122">
        <f>SUMIF(Erfassung6!BD:BD,L122,Erfassung6!BG:BG)</f>
        <v>0</v>
      </c>
      <c r="O122">
        <f t="shared" si="13"/>
        <v>0</v>
      </c>
      <c r="P122">
        <f t="shared" si="12"/>
        <v>1</v>
      </c>
    </row>
    <row r="123" spans="3:16" x14ac:dyDescent="0.25">
      <c r="C123" t="str">
        <f>IFERROR(_xlfn.CONCAT(VLOOKUP(B123,Member!A:I,3,0)," ",(VLOOKUP(B123,Member!A:I,4,0))),"")</f>
        <v/>
      </c>
      <c r="D123" t="str">
        <f>IFERROR(VLOOKUP(B123,Member!A:I,9,0),"")</f>
        <v/>
      </c>
      <c r="L123" s="264">
        <f>Member!A123</f>
        <v>7952</v>
      </c>
      <c r="M123">
        <f>SUMIF(Erfassung6!BD:BD,L123,Erfassung6!BW:BW)</f>
        <v>0</v>
      </c>
      <c r="N123">
        <f>SUMIF(Erfassung6!BD:BD,L123,Erfassung6!BG:BG)</f>
        <v>0</v>
      </c>
      <c r="O123">
        <f t="shared" si="13"/>
        <v>0</v>
      </c>
      <c r="P123">
        <f t="shared" si="12"/>
        <v>1</v>
      </c>
    </row>
    <row r="124" spans="3:16" x14ac:dyDescent="0.25">
      <c r="C124" t="str">
        <f>IFERROR(_xlfn.CONCAT(VLOOKUP(B124,Member!A:I,3,0)," ",(VLOOKUP(B124,Member!A:I,4,0))),"")</f>
        <v/>
      </c>
      <c r="D124" t="str">
        <f>IFERROR(VLOOKUP(B124,Member!A:I,9,0),"")</f>
        <v/>
      </c>
      <c r="L124" s="264">
        <f>Member!A124</f>
        <v>25310</v>
      </c>
      <c r="M124">
        <f>SUMIF(Erfassung6!BD:BD,L124,Erfassung6!BW:BW)</f>
        <v>0</v>
      </c>
      <c r="N124">
        <f>SUMIF(Erfassung6!BD:BD,L124,Erfassung6!BG:BG)</f>
        <v>0</v>
      </c>
      <c r="O124">
        <f t="shared" si="13"/>
        <v>0</v>
      </c>
      <c r="P124">
        <f t="shared" si="12"/>
        <v>1</v>
      </c>
    </row>
    <row r="125" spans="3:16" x14ac:dyDescent="0.25">
      <c r="C125" t="str">
        <f>IFERROR(_xlfn.CONCAT(VLOOKUP(B125,Member!A:I,3,0)," ",(VLOOKUP(B125,Member!A:I,4,0))),"")</f>
        <v/>
      </c>
      <c r="D125" t="str">
        <f>IFERROR(VLOOKUP(B125,Member!A:I,9,0),"")</f>
        <v/>
      </c>
      <c r="L125" s="264">
        <f>Member!A125</f>
        <v>38790</v>
      </c>
      <c r="M125">
        <f>SUMIF(Erfassung6!BD:BD,L125,Erfassung6!BW:BW)</f>
        <v>0</v>
      </c>
      <c r="N125">
        <f>SUMIF(Erfassung6!BD:BD,L125,Erfassung6!BG:BG)</f>
        <v>0</v>
      </c>
      <c r="O125">
        <f t="shared" si="13"/>
        <v>0</v>
      </c>
      <c r="P125">
        <f t="shared" si="12"/>
        <v>1</v>
      </c>
    </row>
    <row r="126" spans="3:16" x14ac:dyDescent="0.25">
      <c r="C126" t="str">
        <f>IFERROR(_xlfn.CONCAT(VLOOKUP(B126,Member!A:I,3,0)," ",(VLOOKUP(B126,Member!A:I,4,0))),"")</f>
        <v/>
      </c>
      <c r="D126" t="str">
        <f>IFERROR(VLOOKUP(B126,Member!A:I,9,0),"")</f>
        <v/>
      </c>
      <c r="L126" s="264">
        <f>Member!A126</f>
        <v>38825</v>
      </c>
      <c r="M126">
        <f>SUMIF(Erfassung6!BD:BD,L126,Erfassung6!BW:BW)</f>
        <v>0</v>
      </c>
      <c r="N126">
        <f>SUMIF(Erfassung6!BD:BD,L126,Erfassung6!BG:BG)</f>
        <v>0</v>
      </c>
      <c r="O126">
        <f t="shared" si="13"/>
        <v>0</v>
      </c>
      <c r="P126">
        <f t="shared" si="12"/>
        <v>1</v>
      </c>
    </row>
    <row r="127" spans="3:16" x14ac:dyDescent="0.25">
      <c r="C127" t="str">
        <f>IFERROR(_xlfn.CONCAT(VLOOKUP(B127,Member!A:I,3,0)," ",(VLOOKUP(B127,Member!A:I,4,0))),"")</f>
        <v/>
      </c>
      <c r="D127" t="str">
        <f>IFERROR(VLOOKUP(B127,Member!A:I,9,0),"")</f>
        <v/>
      </c>
      <c r="L127" s="264">
        <f>Member!A127</f>
        <v>7937</v>
      </c>
      <c r="M127">
        <f>SUMIF(Erfassung6!BD:BD,L127,Erfassung6!BW:BW)</f>
        <v>0</v>
      </c>
      <c r="N127">
        <f>SUMIF(Erfassung6!BD:BD,L127,Erfassung6!BG:BG)</f>
        <v>0</v>
      </c>
      <c r="O127">
        <f t="shared" si="13"/>
        <v>0</v>
      </c>
      <c r="P127">
        <f t="shared" si="12"/>
        <v>1</v>
      </c>
    </row>
    <row r="128" spans="3:16" x14ac:dyDescent="0.25">
      <c r="C128" t="str">
        <f>IFERROR(_xlfn.CONCAT(VLOOKUP(B128,Member!A:I,3,0)," ",(VLOOKUP(B128,Member!A:I,4,0))),"")</f>
        <v/>
      </c>
      <c r="D128" t="str">
        <f>IFERROR(VLOOKUP(B128,Member!A:I,9,0),"")</f>
        <v/>
      </c>
      <c r="L128" s="264">
        <f>Member!A128</f>
        <v>7947</v>
      </c>
      <c r="M128">
        <f>SUMIF(Erfassung6!BD:BD,L128,Erfassung6!BW:BW)</f>
        <v>0</v>
      </c>
      <c r="N128">
        <f>SUMIF(Erfassung6!BD:BD,L128,Erfassung6!BG:BG)</f>
        <v>0</v>
      </c>
      <c r="O128">
        <f t="shared" si="13"/>
        <v>0</v>
      </c>
      <c r="P128">
        <f t="shared" si="12"/>
        <v>1</v>
      </c>
    </row>
    <row r="129" spans="3:16" x14ac:dyDescent="0.25">
      <c r="C129" t="str">
        <f>IFERROR(_xlfn.CONCAT(VLOOKUP(B129,Member!A:I,3,0)," ",(VLOOKUP(B129,Member!A:I,4,0))),"")</f>
        <v/>
      </c>
      <c r="D129" t="str">
        <f>IFERROR(VLOOKUP(B129,Member!A:I,9,0),"")</f>
        <v/>
      </c>
      <c r="L129" s="264">
        <f>Member!A129</f>
        <v>7746</v>
      </c>
      <c r="M129">
        <f>SUMIF(Erfassung6!BD:BD,L129,Erfassung6!BW:BW)</f>
        <v>0</v>
      </c>
      <c r="N129">
        <f>SUMIF(Erfassung6!BD:BD,L129,Erfassung6!BG:BG)</f>
        <v>0</v>
      </c>
      <c r="O129">
        <f t="shared" si="13"/>
        <v>0</v>
      </c>
      <c r="P129">
        <f t="shared" si="12"/>
        <v>1</v>
      </c>
    </row>
    <row r="130" spans="3:16" x14ac:dyDescent="0.25">
      <c r="C130" t="str">
        <f>IFERROR(_xlfn.CONCAT(VLOOKUP(B130,Member!A:I,3,0)," ",(VLOOKUP(B130,Member!A:I,4,0))),"")</f>
        <v/>
      </c>
      <c r="D130" t="str">
        <f>IFERROR(VLOOKUP(B130,Member!A:I,9,0),"")</f>
        <v/>
      </c>
      <c r="L130" s="264">
        <f>Member!A130</f>
        <v>7977</v>
      </c>
      <c r="M130">
        <f>SUMIF(Erfassung6!BD:BD,L130,Erfassung6!BW:BW)</f>
        <v>0</v>
      </c>
      <c r="N130">
        <f>SUMIF(Erfassung6!BD:BD,L130,Erfassung6!BG:BG)</f>
        <v>0</v>
      </c>
      <c r="O130">
        <f t="shared" si="13"/>
        <v>0</v>
      </c>
      <c r="P130">
        <f t="shared" ref="P130:P193" si="19">RANK(O130,O:O)</f>
        <v>1</v>
      </c>
    </row>
    <row r="131" spans="3:16" x14ac:dyDescent="0.25">
      <c r="C131" t="str">
        <f>IFERROR(_xlfn.CONCAT(VLOOKUP(B131,Member!A:I,3,0)," ",(VLOOKUP(B131,Member!A:I,4,0))),"")</f>
        <v/>
      </c>
      <c r="D131" t="str">
        <f>IFERROR(VLOOKUP(B131,Member!A:I,9,0),"")</f>
        <v/>
      </c>
      <c r="L131" s="264">
        <f>Member!A131</f>
        <v>38184</v>
      </c>
      <c r="M131">
        <f>SUMIF(Erfassung6!BD:BD,L131,Erfassung6!BW:BW)</f>
        <v>0</v>
      </c>
      <c r="N131">
        <f>SUMIF(Erfassung6!BD:BD,L131,Erfassung6!BG:BG)</f>
        <v>0</v>
      </c>
      <c r="O131">
        <f t="shared" ref="O131:O194" si="20">IF(N131=0,0,M131/N131-ROW()/1000000000)</f>
        <v>0</v>
      </c>
      <c r="P131">
        <f t="shared" si="19"/>
        <v>1</v>
      </c>
    </row>
    <row r="132" spans="3:16" x14ac:dyDescent="0.25">
      <c r="C132" t="str">
        <f>IFERROR(_xlfn.CONCAT(VLOOKUP(B132,Member!A:I,3,0)," ",(VLOOKUP(B132,Member!A:I,4,0))),"")</f>
        <v/>
      </c>
      <c r="D132" t="str">
        <f>IFERROR(VLOOKUP(B132,Member!A:I,9,0),"")</f>
        <v/>
      </c>
      <c r="L132" s="264">
        <f>Member!A132</f>
        <v>38443</v>
      </c>
      <c r="M132">
        <f>SUMIF(Erfassung6!BD:BD,L132,Erfassung6!BW:BW)</f>
        <v>0</v>
      </c>
      <c r="N132">
        <f>SUMIF(Erfassung6!BD:BD,L132,Erfassung6!BG:BG)</f>
        <v>0</v>
      </c>
      <c r="O132">
        <f t="shared" si="20"/>
        <v>0</v>
      </c>
      <c r="P132">
        <f t="shared" si="19"/>
        <v>1</v>
      </c>
    </row>
    <row r="133" spans="3:16" x14ac:dyDescent="0.25">
      <c r="C133" t="str">
        <f>IFERROR(_xlfn.CONCAT(VLOOKUP(B133,Member!A:I,3,0)," ",(VLOOKUP(B133,Member!A:I,4,0))),"")</f>
        <v/>
      </c>
      <c r="D133" t="str">
        <f>IFERROR(VLOOKUP(B133,Member!A:I,9,0),"")</f>
        <v/>
      </c>
      <c r="L133" s="264">
        <f>Member!A133</f>
        <v>38469</v>
      </c>
      <c r="M133">
        <f>SUMIF(Erfassung6!BD:BD,L133,Erfassung6!BW:BW)</f>
        <v>0</v>
      </c>
      <c r="N133">
        <f>SUMIF(Erfassung6!BD:BD,L133,Erfassung6!BG:BG)</f>
        <v>0</v>
      </c>
      <c r="O133">
        <f t="shared" si="20"/>
        <v>0</v>
      </c>
      <c r="P133">
        <f t="shared" si="19"/>
        <v>1</v>
      </c>
    </row>
    <row r="134" spans="3:16" x14ac:dyDescent="0.25">
      <c r="C134" t="str">
        <f>IFERROR(_xlfn.CONCAT(VLOOKUP(B134,Member!A:I,3,0)," ",(VLOOKUP(B134,Member!A:I,4,0))),"")</f>
        <v/>
      </c>
      <c r="D134" t="str">
        <f>IFERROR(VLOOKUP(B134,Member!A:I,9,0),"")</f>
        <v/>
      </c>
      <c r="L134" s="264">
        <f>Member!A134</f>
        <v>7965</v>
      </c>
      <c r="M134">
        <f>SUMIF(Erfassung6!BD:BD,L134,Erfassung6!BW:BW)</f>
        <v>0</v>
      </c>
      <c r="N134">
        <f>SUMIF(Erfassung6!BD:BD,L134,Erfassung6!BG:BG)</f>
        <v>0</v>
      </c>
      <c r="O134">
        <f t="shared" si="20"/>
        <v>0</v>
      </c>
      <c r="P134">
        <f t="shared" si="19"/>
        <v>1</v>
      </c>
    </row>
    <row r="135" spans="3:16" x14ac:dyDescent="0.25">
      <c r="C135" t="str">
        <f>IFERROR(_xlfn.CONCAT(VLOOKUP(B135,Member!A:I,3,0)," ",(VLOOKUP(B135,Member!A:I,4,0))),"")</f>
        <v/>
      </c>
      <c r="D135" t="str">
        <f>IFERROR(VLOOKUP(B135,Member!A:I,9,0),"")</f>
        <v/>
      </c>
      <c r="L135" s="264">
        <f>Member!A135</f>
        <v>7438</v>
      </c>
      <c r="M135">
        <f>SUMIF(Erfassung6!BD:BD,L135,Erfassung6!BW:BW)</f>
        <v>0</v>
      </c>
      <c r="N135">
        <f>SUMIF(Erfassung6!BD:BD,L135,Erfassung6!BG:BG)</f>
        <v>0</v>
      </c>
      <c r="O135">
        <f t="shared" si="20"/>
        <v>0</v>
      </c>
      <c r="P135">
        <f t="shared" si="19"/>
        <v>1</v>
      </c>
    </row>
    <row r="136" spans="3:16" x14ac:dyDescent="0.25">
      <c r="C136" t="str">
        <f>IFERROR(_xlfn.CONCAT(VLOOKUP(B136,Member!A:I,3,0)," ",(VLOOKUP(B136,Member!A:I,4,0))),"")</f>
        <v/>
      </c>
      <c r="D136" t="str">
        <f>IFERROR(VLOOKUP(B136,Member!A:I,9,0),"")</f>
        <v/>
      </c>
      <c r="L136" s="264">
        <f>Member!A136</f>
        <v>7741</v>
      </c>
      <c r="M136">
        <f>SUMIF(Erfassung6!BD:BD,L136,Erfassung6!BW:BW)</f>
        <v>0</v>
      </c>
      <c r="N136">
        <f>SUMIF(Erfassung6!BD:BD,L136,Erfassung6!BG:BG)</f>
        <v>0</v>
      </c>
      <c r="O136">
        <f t="shared" si="20"/>
        <v>0</v>
      </c>
      <c r="P136">
        <f t="shared" si="19"/>
        <v>1</v>
      </c>
    </row>
    <row r="137" spans="3:16" x14ac:dyDescent="0.25">
      <c r="C137" t="str">
        <f>IFERROR(_xlfn.CONCAT(VLOOKUP(B137,Member!A:I,3,0)," ",(VLOOKUP(B137,Member!A:I,4,0))),"")</f>
        <v/>
      </c>
      <c r="D137" t="str">
        <f>IFERROR(VLOOKUP(B137,Member!A:I,9,0),"")</f>
        <v/>
      </c>
      <c r="L137" s="264">
        <f>Member!A137</f>
        <v>13166</v>
      </c>
      <c r="M137">
        <f>SUMIF(Erfassung6!BD:BD,L137,Erfassung6!BW:BW)</f>
        <v>0</v>
      </c>
      <c r="N137">
        <f>SUMIF(Erfassung6!BD:BD,L137,Erfassung6!BG:BG)</f>
        <v>0</v>
      </c>
      <c r="O137">
        <f t="shared" si="20"/>
        <v>0</v>
      </c>
      <c r="P137">
        <f t="shared" si="19"/>
        <v>1</v>
      </c>
    </row>
    <row r="138" spans="3:16" x14ac:dyDescent="0.25">
      <c r="C138" t="str">
        <f>IFERROR(_xlfn.CONCAT(VLOOKUP(B138,Member!A:I,3,0)," ",(VLOOKUP(B138,Member!A:I,4,0))),"")</f>
        <v/>
      </c>
      <c r="D138" t="str">
        <f>IFERROR(VLOOKUP(B138,Member!A:I,9,0),"")</f>
        <v/>
      </c>
      <c r="L138" s="264">
        <f>Member!A138</f>
        <v>7958</v>
      </c>
      <c r="M138">
        <f>SUMIF(Erfassung6!BD:BD,L138,Erfassung6!BW:BW)</f>
        <v>0</v>
      </c>
      <c r="N138">
        <f>SUMIF(Erfassung6!BD:BD,L138,Erfassung6!BG:BG)</f>
        <v>0</v>
      </c>
      <c r="O138">
        <f t="shared" si="20"/>
        <v>0</v>
      </c>
      <c r="P138">
        <f t="shared" si="19"/>
        <v>1</v>
      </c>
    </row>
    <row r="139" spans="3:16" x14ac:dyDescent="0.25">
      <c r="C139" t="str">
        <f>IFERROR(_xlfn.CONCAT(VLOOKUP(B139,Member!A:I,3,0)," ",(VLOOKUP(B139,Member!A:I,4,0))),"")</f>
        <v/>
      </c>
      <c r="D139" t="str">
        <f>IFERROR(VLOOKUP(B139,Member!A:I,9,0),"")</f>
        <v/>
      </c>
      <c r="L139" s="264">
        <f>Member!A139</f>
        <v>7972</v>
      </c>
      <c r="M139">
        <f>SUMIF(Erfassung6!BD:BD,L139,Erfassung6!BW:BW)</f>
        <v>0</v>
      </c>
      <c r="N139">
        <f>SUMIF(Erfassung6!BD:BD,L139,Erfassung6!BG:BG)</f>
        <v>0</v>
      </c>
      <c r="O139">
        <f t="shared" si="20"/>
        <v>0</v>
      </c>
      <c r="P139">
        <f t="shared" si="19"/>
        <v>1</v>
      </c>
    </row>
    <row r="140" spans="3:16" x14ac:dyDescent="0.25">
      <c r="C140" t="str">
        <f>IFERROR(_xlfn.CONCAT(VLOOKUP(B140,Member!A:I,3,0)," ",(VLOOKUP(B140,Member!A:I,4,0))),"")</f>
        <v/>
      </c>
      <c r="D140" t="str">
        <f>IFERROR(VLOOKUP(B140,Member!A:I,9,0),"")</f>
        <v/>
      </c>
      <c r="L140" s="264">
        <f>Member!A140</f>
        <v>16263</v>
      </c>
      <c r="M140">
        <f>SUMIF(Erfassung6!BD:BD,L140,Erfassung6!BW:BW)</f>
        <v>0</v>
      </c>
      <c r="N140">
        <f>SUMIF(Erfassung6!BD:BD,L140,Erfassung6!BG:BG)</f>
        <v>0</v>
      </c>
      <c r="O140">
        <f t="shared" si="20"/>
        <v>0</v>
      </c>
      <c r="P140">
        <f t="shared" si="19"/>
        <v>1</v>
      </c>
    </row>
    <row r="141" spans="3:16" x14ac:dyDescent="0.25">
      <c r="C141" t="str">
        <f>IFERROR(_xlfn.CONCAT(VLOOKUP(B141,Member!A:I,3,0)," ",(VLOOKUP(B141,Member!A:I,4,0))),"")</f>
        <v/>
      </c>
      <c r="D141" t="str">
        <f>IFERROR(VLOOKUP(B141,Member!A:I,9,0),"")</f>
        <v/>
      </c>
      <c r="L141" s="264">
        <f>Member!A141</f>
        <v>7735</v>
      </c>
      <c r="M141">
        <f>SUMIF(Erfassung6!BD:BD,L141,Erfassung6!BW:BW)</f>
        <v>0</v>
      </c>
      <c r="N141">
        <f>SUMIF(Erfassung6!BD:BD,L141,Erfassung6!BG:BG)</f>
        <v>0</v>
      </c>
      <c r="O141">
        <f t="shared" si="20"/>
        <v>0</v>
      </c>
      <c r="P141">
        <f t="shared" si="19"/>
        <v>1</v>
      </c>
    </row>
    <row r="142" spans="3:16" x14ac:dyDescent="0.25">
      <c r="C142" t="str">
        <f>IFERROR(_xlfn.CONCAT(VLOOKUP(B142,Member!A:I,3,0)," ",(VLOOKUP(B142,Member!A:I,4,0))),"")</f>
        <v/>
      </c>
      <c r="D142" t="str">
        <f>IFERROR(VLOOKUP(B142,Member!A:I,9,0),"")</f>
        <v/>
      </c>
      <c r="L142" s="264">
        <f>Member!A142</f>
        <v>38947</v>
      </c>
      <c r="M142">
        <f>SUMIF(Erfassung6!BD:BD,L142,Erfassung6!BW:BW)</f>
        <v>0</v>
      </c>
      <c r="N142">
        <f>SUMIF(Erfassung6!BD:BD,L142,Erfassung6!BG:BG)</f>
        <v>0</v>
      </c>
      <c r="O142">
        <f t="shared" si="20"/>
        <v>0</v>
      </c>
      <c r="P142">
        <f t="shared" si="19"/>
        <v>1</v>
      </c>
    </row>
    <row r="143" spans="3:16" x14ac:dyDescent="0.25">
      <c r="C143" t="str">
        <f>IFERROR(_xlfn.CONCAT(VLOOKUP(B143,Member!A:I,3,0)," ",(VLOOKUP(B143,Member!A:I,4,0))),"")</f>
        <v/>
      </c>
      <c r="D143" t="str">
        <f>IFERROR(VLOOKUP(B143,Member!A:I,9,0),"")</f>
        <v/>
      </c>
      <c r="L143" s="264">
        <f>Member!A143</f>
        <v>10124</v>
      </c>
      <c r="M143">
        <f>SUMIF(Erfassung6!BD:BD,L143,Erfassung6!BW:BW)</f>
        <v>0</v>
      </c>
      <c r="N143">
        <f>SUMIF(Erfassung6!BD:BD,L143,Erfassung6!BG:BG)</f>
        <v>0</v>
      </c>
      <c r="O143">
        <f t="shared" si="20"/>
        <v>0</v>
      </c>
      <c r="P143">
        <f t="shared" si="19"/>
        <v>1</v>
      </c>
    </row>
    <row r="144" spans="3:16" x14ac:dyDescent="0.25">
      <c r="C144" t="str">
        <f>IFERROR(_xlfn.CONCAT(VLOOKUP(B144,Member!A:I,3,0)," ",(VLOOKUP(B144,Member!A:I,4,0))),"")</f>
        <v/>
      </c>
      <c r="D144" t="str">
        <f>IFERROR(VLOOKUP(B144,Member!A:I,9,0),"")</f>
        <v/>
      </c>
      <c r="L144" s="264">
        <f>Member!A144</f>
        <v>7083</v>
      </c>
      <c r="M144">
        <f>SUMIF(Erfassung6!BD:BD,L144,Erfassung6!BW:BW)</f>
        <v>0</v>
      </c>
      <c r="N144">
        <f>SUMIF(Erfassung6!BD:BD,L144,Erfassung6!BG:BG)</f>
        <v>0</v>
      </c>
      <c r="O144">
        <f t="shared" si="20"/>
        <v>0</v>
      </c>
      <c r="P144">
        <f t="shared" si="19"/>
        <v>1</v>
      </c>
    </row>
    <row r="145" spans="3:16" x14ac:dyDescent="0.25">
      <c r="C145" t="str">
        <f>IFERROR(_xlfn.CONCAT(VLOOKUP(B145,Member!A:I,3,0)," ",(VLOOKUP(B145,Member!A:I,4,0))),"")</f>
        <v/>
      </c>
      <c r="D145" t="str">
        <f>IFERROR(VLOOKUP(B145,Member!A:I,9,0),"")</f>
        <v/>
      </c>
      <c r="L145" s="264">
        <f>Member!A145</f>
        <v>38616</v>
      </c>
      <c r="M145">
        <f>SUMIF(Erfassung6!BD:BD,L145,Erfassung6!BW:BW)</f>
        <v>0</v>
      </c>
      <c r="N145">
        <f>SUMIF(Erfassung6!BD:BD,L145,Erfassung6!BG:BG)</f>
        <v>0</v>
      </c>
      <c r="O145">
        <f t="shared" si="20"/>
        <v>0</v>
      </c>
      <c r="P145">
        <f t="shared" si="19"/>
        <v>1</v>
      </c>
    </row>
    <row r="146" spans="3:16" x14ac:dyDescent="0.25">
      <c r="C146" t="str">
        <f>IFERROR(_xlfn.CONCAT(VLOOKUP(B146,Member!A:I,3,0)," ",(VLOOKUP(B146,Member!A:I,4,0))),"")</f>
        <v/>
      </c>
      <c r="D146" t="str">
        <f>IFERROR(VLOOKUP(B146,Member!A:I,9,0),"")</f>
        <v/>
      </c>
      <c r="L146" s="264">
        <f>Member!A146</f>
        <v>7976</v>
      </c>
      <c r="M146">
        <f>SUMIF(Erfassung6!BD:BD,L146,Erfassung6!BW:BW)</f>
        <v>0</v>
      </c>
      <c r="N146">
        <f>SUMIF(Erfassung6!BD:BD,L146,Erfassung6!BG:BG)</f>
        <v>0</v>
      </c>
      <c r="O146">
        <f t="shared" si="20"/>
        <v>0</v>
      </c>
      <c r="P146">
        <f t="shared" si="19"/>
        <v>1</v>
      </c>
    </row>
    <row r="147" spans="3:16" x14ac:dyDescent="0.25">
      <c r="C147" t="str">
        <f>IFERROR(_xlfn.CONCAT(VLOOKUP(B147,Member!A:I,3,0)," ",(VLOOKUP(B147,Member!A:I,4,0))),"")</f>
        <v/>
      </c>
      <c r="D147" t="str">
        <f>IFERROR(VLOOKUP(B147,Member!A:I,9,0),"")</f>
        <v/>
      </c>
      <c r="L147" s="264">
        <f>Member!A147</f>
        <v>7740</v>
      </c>
      <c r="M147">
        <f>SUMIF(Erfassung6!BD:BD,L147,Erfassung6!BW:BW)</f>
        <v>0</v>
      </c>
      <c r="N147">
        <f>SUMIF(Erfassung6!BD:BD,L147,Erfassung6!BG:BG)</f>
        <v>0</v>
      </c>
      <c r="O147">
        <f t="shared" si="20"/>
        <v>0</v>
      </c>
      <c r="P147">
        <f t="shared" si="19"/>
        <v>1</v>
      </c>
    </row>
    <row r="148" spans="3:16" x14ac:dyDescent="0.25">
      <c r="C148" t="str">
        <f>IFERROR(_xlfn.CONCAT(VLOOKUP(B148,Member!A:I,3,0)," ",(VLOOKUP(B148,Member!A:I,4,0))),"")</f>
        <v/>
      </c>
      <c r="D148" t="str">
        <f>IFERROR(VLOOKUP(B148,Member!A:I,9,0),"")</f>
        <v/>
      </c>
      <c r="L148" s="264">
        <f>Member!A148</f>
        <v>38376</v>
      </c>
      <c r="M148">
        <f>SUMIF(Erfassung6!BD:BD,L148,Erfassung6!BW:BW)</f>
        <v>0</v>
      </c>
      <c r="N148">
        <f>SUMIF(Erfassung6!BD:BD,L148,Erfassung6!BG:BG)</f>
        <v>0</v>
      </c>
      <c r="O148">
        <f t="shared" si="20"/>
        <v>0</v>
      </c>
      <c r="P148">
        <f t="shared" si="19"/>
        <v>1</v>
      </c>
    </row>
    <row r="149" spans="3:16" x14ac:dyDescent="0.25">
      <c r="C149" t="str">
        <f>IFERROR(_xlfn.CONCAT(VLOOKUP(B149,Member!A:I,3,0)," ",(VLOOKUP(B149,Member!A:I,4,0))),"")</f>
        <v/>
      </c>
      <c r="D149" t="str">
        <f>IFERROR(VLOOKUP(B149,Member!A:I,9,0),"")</f>
        <v/>
      </c>
      <c r="L149" s="264">
        <f>Member!A149</f>
        <v>38824</v>
      </c>
      <c r="M149">
        <f>SUMIF(Erfassung6!BD:BD,L149,Erfassung6!BW:BW)</f>
        <v>0</v>
      </c>
      <c r="N149">
        <f>SUMIF(Erfassung6!BD:BD,L149,Erfassung6!BG:BG)</f>
        <v>0</v>
      </c>
      <c r="O149">
        <f t="shared" si="20"/>
        <v>0</v>
      </c>
      <c r="P149">
        <f t="shared" si="19"/>
        <v>1</v>
      </c>
    </row>
    <row r="150" spans="3:16" x14ac:dyDescent="0.25">
      <c r="C150" t="str">
        <f>IFERROR(_xlfn.CONCAT(VLOOKUP(B150,Member!A:I,3,0)," ",(VLOOKUP(B150,Member!A:I,4,0))),"")</f>
        <v/>
      </c>
      <c r="D150" t="str">
        <f>IFERROR(VLOOKUP(B150,Member!A:I,9,0),"")</f>
        <v/>
      </c>
      <c r="L150" s="264">
        <f>Member!A150</f>
        <v>38907</v>
      </c>
      <c r="M150">
        <f>SUMIF(Erfassung6!BD:BD,L150,Erfassung6!BW:BW)</f>
        <v>0</v>
      </c>
      <c r="N150">
        <f>SUMIF(Erfassung6!BD:BD,L150,Erfassung6!BG:BG)</f>
        <v>0</v>
      </c>
      <c r="O150">
        <f t="shared" si="20"/>
        <v>0</v>
      </c>
      <c r="P150">
        <f t="shared" si="19"/>
        <v>1</v>
      </c>
    </row>
    <row r="151" spans="3:16" x14ac:dyDescent="0.25">
      <c r="C151" t="str">
        <f>IFERROR(_xlfn.CONCAT(VLOOKUP(B151,Member!A:I,3,0)," ",(VLOOKUP(B151,Member!A:I,4,0))),"")</f>
        <v/>
      </c>
      <c r="D151" t="str">
        <f>IFERROR(VLOOKUP(B151,Member!A:I,9,0),"")</f>
        <v/>
      </c>
      <c r="L151" s="264">
        <f>Member!A151</f>
        <v>25704</v>
      </c>
      <c r="M151">
        <f>SUMIF(Erfassung6!BD:BD,L151,Erfassung6!BW:BW)</f>
        <v>0</v>
      </c>
      <c r="N151">
        <f>SUMIF(Erfassung6!BD:BD,L151,Erfassung6!BG:BG)</f>
        <v>0</v>
      </c>
      <c r="O151">
        <f t="shared" si="20"/>
        <v>0</v>
      </c>
      <c r="P151">
        <f t="shared" si="19"/>
        <v>1</v>
      </c>
    </row>
    <row r="152" spans="3:16" x14ac:dyDescent="0.25">
      <c r="C152" t="str">
        <f>IFERROR(_xlfn.CONCAT(VLOOKUP(B152,Member!A:I,3,0)," ",(VLOOKUP(B152,Member!A:I,4,0))),"")</f>
        <v/>
      </c>
      <c r="D152" t="str">
        <f>IFERROR(VLOOKUP(B152,Member!A:I,9,0),"")</f>
        <v/>
      </c>
      <c r="L152" s="264">
        <f>Member!A152</f>
        <v>7959</v>
      </c>
      <c r="M152">
        <f>SUMIF(Erfassung6!BD:BD,L152,Erfassung6!BW:BW)</f>
        <v>0</v>
      </c>
      <c r="N152">
        <f>SUMIF(Erfassung6!BD:BD,L152,Erfassung6!BG:BG)</f>
        <v>0</v>
      </c>
      <c r="O152">
        <f t="shared" si="20"/>
        <v>0</v>
      </c>
      <c r="P152">
        <f t="shared" si="19"/>
        <v>1</v>
      </c>
    </row>
    <row r="153" spans="3:16" x14ac:dyDescent="0.25">
      <c r="C153" t="str">
        <f>IFERROR(_xlfn.CONCAT(VLOOKUP(B153,Member!A:I,3,0)," ",(VLOOKUP(B153,Member!A:I,4,0))),"")</f>
        <v/>
      </c>
      <c r="D153" t="str">
        <f>IFERROR(VLOOKUP(B153,Member!A:I,9,0),"")</f>
        <v/>
      </c>
      <c r="L153" s="264">
        <f>Member!A153</f>
        <v>25753</v>
      </c>
      <c r="M153">
        <f>SUMIF(Erfassung6!BD:BD,L153,Erfassung6!BW:BW)</f>
        <v>0</v>
      </c>
      <c r="N153">
        <f>SUMIF(Erfassung6!BD:BD,L153,Erfassung6!BG:BG)</f>
        <v>0</v>
      </c>
      <c r="O153">
        <f t="shared" si="20"/>
        <v>0</v>
      </c>
      <c r="P153">
        <f t="shared" si="19"/>
        <v>1</v>
      </c>
    </row>
    <row r="154" spans="3:16" x14ac:dyDescent="0.25">
      <c r="C154" t="str">
        <f>IFERROR(_xlfn.CONCAT(VLOOKUP(B154,Member!A:I,3,0)," ",(VLOOKUP(B154,Member!A:I,4,0))),"")</f>
        <v/>
      </c>
      <c r="D154" t="str">
        <f>IFERROR(VLOOKUP(B154,Member!A:I,9,0),"")</f>
        <v/>
      </c>
      <c r="L154" s="264">
        <f>Member!A154</f>
        <v>38377</v>
      </c>
      <c r="M154">
        <f>SUMIF(Erfassung6!BD:BD,L154,Erfassung6!BW:BW)</f>
        <v>0</v>
      </c>
      <c r="N154">
        <f>SUMIF(Erfassung6!BD:BD,L154,Erfassung6!BG:BG)</f>
        <v>0</v>
      </c>
      <c r="O154">
        <f t="shared" si="20"/>
        <v>0</v>
      </c>
      <c r="P154">
        <f t="shared" si="19"/>
        <v>1</v>
      </c>
    </row>
    <row r="155" spans="3:16" x14ac:dyDescent="0.25">
      <c r="C155" t="str">
        <f>IFERROR(_xlfn.CONCAT(VLOOKUP(B155,Member!A:I,3,0)," ",(VLOOKUP(B155,Member!A:I,4,0))),"")</f>
        <v/>
      </c>
      <c r="D155" t="str">
        <f>IFERROR(VLOOKUP(B155,Member!A:I,9,0),"")</f>
        <v/>
      </c>
      <c r="L155" s="264">
        <f>Member!A155</f>
        <v>16782</v>
      </c>
      <c r="M155">
        <f>SUMIF(Erfassung6!BD:BD,L155,Erfassung6!BW:BW)</f>
        <v>0</v>
      </c>
      <c r="N155">
        <f>SUMIF(Erfassung6!BD:BD,L155,Erfassung6!BG:BG)</f>
        <v>0</v>
      </c>
      <c r="O155">
        <f t="shared" si="20"/>
        <v>0</v>
      </c>
      <c r="P155">
        <f t="shared" si="19"/>
        <v>1</v>
      </c>
    </row>
    <row r="156" spans="3:16" x14ac:dyDescent="0.25">
      <c r="C156" t="str">
        <f>IFERROR(_xlfn.CONCAT(VLOOKUP(B156,Member!A:I,3,0)," ",(VLOOKUP(B156,Member!A:I,4,0))),"")</f>
        <v/>
      </c>
      <c r="D156" t="str">
        <f>IFERROR(VLOOKUP(B156,Member!A:I,9,0),"")</f>
        <v/>
      </c>
      <c r="L156" s="264">
        <f>Member!A156</f>
        <v>36696</v>
      </c>
      <c r="M156">
        <f>SUMIF(Erfassung6!BD:BD,L156,Erfassung6!BW:BW)</f>
        <v>0</v>
      </c>
      <c r="N156">
        <f>SUMIF(Erfassung6!BD:BD,L156,Erfassung6!BG:BG)</f>
        <v>0</v>
      </c>
      <c r="O156">
        <f t="shared" si="20"/>
        <v>0</v>
      </c>
      <c r="P156">
        <f t="shared" si="19"/>
        <v>1</v>
      </c>
    </row>
    <row r="157" spans="3:16" x14ac:dyDescent="0.25">
      <c r="C157" t="str">
        <f>IFERROR(_xlfn.CONCAT(VLOOKUP(B157,Member!A:I,3,0)," ",(VLOOKUP(B157,Member!A:I,4,0))),"")</f>
        <v/>
      </c>
      <c r="D157" t="str">
        <f>IFERROR(VLOOKUP(B157,Member!A:I,9,0),"")</f>
        <v/>
      </c>
      <c r="L157" s="264">
        <f>Member!A157</f>
        <v>7975</v>
      </c>
      <c r="M157">
        <f>SUMIF(Erfassung6!BD:BD,L157,Erfassung6!BW:BW)</f>
        <v>0</v>
      </c>
      <c r="N157">
        <f>SUMIF(Erfassung6!BD:BD,L157,Erfassung6!BG:BG)</f>
        <v>0</v>
      </c>
      <c r="O157">
        <f t="shared" si="20"/>
        <v>0</v>
      </c>
      <c r="P157">
        <f t="shared" si="19"/>
        <v>1</v>
      </c>
    </row>
    <row r="158" spans="3:16" x14ac:dyDescent="0.25">
      <c r="C158" t="str">
        <f>IFERROR(_xlfn.CONCAT(VLOOKUP(B158,Member!A:I,3,0)," ",(VLOOKUP(B158,Member!A:I,4,0))),"")</f>
        <v/>
      </c>
      <c r="D158" t="str">
        <f>IFERROR(VLOOKUP(B158,Member!A:I,9,0),"")</f>
        <v/>
      </c>
      <c r="L158" s="264">
        <f>Member!A158</f>
        <v>38745</v>
      </c>
      <c r="M158">
        <f>SUMIF(Erfassung6!BD:BD,L158,Erfassung6!BW:BW)</f>
        <v>0</v>
      </c>
      <c r="N158">
        <f>SUMIF(Erfassung6!BD:BD,L158,Erfassung6!BG:BG)</f>
        <v>0</v>
      </c>
      <c r="O158">
        <f t="shared" si="20"/>
        <v>0</v>
      </c>
      <c r="P158">
        <f t="shared" si="19"/>
        <v>1</v>
      </c>
    </row>
    <row r="159" spans="3:16" x14ac:dyDescent="0.25">
      <c r="C159" t="str">
        <f>IFERROR(_xlfn.CONCAT(VLOOKUP(B159,Member!A:I,3,0)," ",(VLOOKUP(B159,Member!A:I,4,0))),"")</f>
        <v/>
      </c>
      <c r="D159" t="str">
        <f>IFERROR(VLOOKUP(B159,Member!A:I,9,0),"")</f>
        <v/>
      </c>
      <c r="L159" s="264">
        <f>Member!A159</f>
        <v>16641</v>
      </c>
      <c r="M159">
        <f>SUMIF(Erfassung6!BD:BD,L159,Erfassung6!BW:BW)</f>
        <v>0</v>
      </c>
      <c r="N159">
        <f>SUMIF(Erfassung6!BD:BD,L159,Erfassung6!BG:BG)</f>
        <v>0</v>
      </c>
      <c r="O159">
        <f t="shared" si="20"/>
        <v>0</v>
      </c>
      <c r="P159">
        <f t="shared" si="19"/>
        <v>1</v>
      </c>
    </row>
    <row r="160" spans="3:16" x14ac:dyDescent="0.25">
      <c r="C160" t="str">
        <f>IFERROR(_xlfn.CONCAT(VLOOKUP(B160,Member!A:I,3,0)," ",(VLOOKUP(B160,Member!A:I,4,0))),"")</f>
        <v/>
      </c>
      <c r="D160" t="str">
        <f>IFERROR(VLOOKUP(B160,Member!A:I,9,0),"")</f>
        <v/>
      </c>
      <c r="L160" s="264">
        <f>Member!A160</f>
        <v>16454</v>
      </c>
      <c r="M160">
        <f>SUMIF(Erfassung6!BD:BD,L160,Erfassung6!BW:BW)</f>
        <v>0</v>
      </c>
      <c r="N160">
        <f>SUMIF(Erfassung6!BD:BD,L160,Erfassung6!BG:BG)</f>
        <v>0</v>
      </c>
      <c r="O160">
        <f t="shared" si="20"/>
        <v>0</v>
      </c>
      <c r="P160">
        <f t="shared" si="19"/>
        <v>1</v>
      </c>
    </row>
    <row r="161" spans="3:16" x14ac:dyDescent="0.25">
      <c r="C161" t="str">
        <f>IFERROR(_xlfn.CONCAT(VLOOKUP(B161,Member!A:I,3,0)," ",(VLOOKUP(B161,Member!A:I,4,0))),"")</f>
        <v/>
      </c>
      <c r="D161" t="str">
        <f>IFERROR(VLOOKUP(B161,Member!A:I,9,0),"")</f>
        <v/>
      </c>
      <c r="L161" s="264">
        <f>Member!A161</f>
        <v>7961</v>
      </c>
      <c r="M161">
        <f>SUMIF(Erfassung6!BD:BD,L161,Erfassung6!BW:BW)</f>
        <v>0</v>
      </c>
      <c r="N161">
        <f>SUMIF(Erfassung6!BD:BD,L161,Erfassung6!BG:BG)</f>
        <v>0</v>
      </c>
      <c r="O161">
        <f t="shared" si="20"/>
        <v>0</v>
      </c>
      <c r="P161">
        <f t="shared" si="19"/>
        <v>1</v>
      </c>
    </row>
    <row r="162" spans="3:16" x14ac:dyDescent="0.25">
      <c r="C162" t="str">
        <f>IFERROR(_xlfn.CONCAT(VLOOKUP(B162,Member!A:I,3,0)," ",(VLOOKUP(B162,Member!A:I,4,0))),"")</f>
        <v/>
      </c>
      <c r="D162" t="str">
        <f>IFERROR(VLOOKUP(B162,Member!A:I,9,0),"")</f>
        <v/>
      </c>
      <c r="L162" s="264">
        <f>Member!A162</f>
        <v>7974</v>
      </c>
      <c r="M162">
        <f>SUMIF(Erfassung6!BD:BD,L162,Erfassung6!BW:BW)</f>
        <v>0</v>
      </c>
      <c r="N162">
        <f>SUMIF(Erfassung6!BD:BD,L162,Erfassung6!BG:BG)</f>
        <v>0</v>
      </c>
      <c r="O162">
        <f t="shared" si="20"/>
        <v>0</v>
      </c>
      <c r="P162">
        <f t="shared" si="19"/>
        <v>1</v>
      </c>
    </row>
    <row r="163" spans="3:16" x14ac:dyDescent="0.25">
      <c r="C163" t="str">
        <f>IFERROR(_xlfn.CONCAT(VLOOKUP(B163,Member!A:I,3,0)," ",(VLOOKUP(B163,Member!A:I,4,0))),"")</f>
        <v/>
      </c>
      <c r="D163" t="str">
        <f>IFERROR(VLOOKUP(B163,Member!A:I,9,0),"")</f>
        <v/>
      </c>
      <c r="L163" s="264">
        <f>Member!A163</f>
        <v>7738</v>
      </c>
      <c r="M163">
        <f>SUMIF(Erfassung6!BD:BD,L163,Erfassung6!BW:BW)</f>
        <v>0</v>
      </c>
      <c r="N163">
        <f>SUMIF(Erfassung6!BD:BD,L163,Erfassung6!BG:BG)</f>
        <v>0</v>
      </c>
      <c r="O163">
        <f t="shared" si="20"/>
        <v>0</v>
      </c>
      <c r="P163">
        <f t="shared" si="19"/>
        <v>1</v>
      </c>
    </row>
    <row r="164" spans="3:16" x14ac:dyDescent="0.25">
      <c r="C164" t="str">
        <f>IFERROR(_xlfn.CONCAT(VLOOKUP(B164,Member!A:I,3,0)," ",(VLOOKUP(B164,Member!A:I,4,0))),"")</f>
        <v/>
      </c>
      <c r="D164" t="str">
        <f>IFERROR(VLOOKUP(B164,Member!A:I,9,0),"")</f>
        <v/>
      </c>
      <c r="L164" s="264">
        <f>Member!A164</f>
        <v>38513</v>
      </c>
      <c r="M164">
        <f>SUMIF(Erfassung6!BD:BD,L164,Erfassung6!BW:BW)</f>
        <v>0</v>
      </c>
      <c r="N164">
        <f>SUMIF(Erfassung6!BD:BD,L164,Erfassung6!BG:BG)</f>
        <v>0</v>
      </c>
      <c r="O164">
        <f t="shared" si="20"/>
        <v>0</v>
      </c>
      <c r="P164">
        <f t="shared" si="19"/>
        <v>1</v>
      </c>
    </row>
    <row r="165" spans="3:16" x14ac:dyDescent="0.25">
      <c r="C165" t="str">
        <f>IFERROR(_xlfn.CONCAT(VLOOKUP(B165,Member!A:I,3,0)," ",(VLOOKUP(B165,Member!A:I,4,0))),"")</f>
        <v/>
      </c>
      <c r="D165" t="str">
        <f>IFERROR(VLOOKUP(B165,Member!A:I,9,0),"")</f>
        <v/>
      </c>
      <c r="L165" s="264">
        <f>Member!A165</f>
        <v>38976</v>
      </c>
      <c r="M165">
        <f>SUMIF(Erfassung6!BD:BD,L165,Erfassung6!BW:BW)</f>
        <v>0</v>
      </c>
      <c r="N165">
        <f>SUMIF(Erfassung6!BD:BD,L165,Erfassung6!BG:BG)</f>
        <v>0</v>
      </c>
      <c r="O165">
        <f t="shared" si="20"/>
        <v>0</v>
      </c>
      <c r="P165">
        <f t="shared" si="19"/>
        <v>1</v>
      </c>
    </row>
    <row r="166" spans="3:16" x14ac:dyDescent="0.25">
      <c r="C166" t="str">
        <f>IFERROR(_xlfn.CONCAT(VLOOKUP(B166,Member!A:I,3,0)," ",(VLOOKUP(B166,Member!A:I,4,0))),"")</f>
        <v/>
      </c>
      <c r="D166" t="str">
        <f>IFERROR(VLOOKUP(B166,Member!A:I,9,0),"")</f>
        <v/>
      </c>
      <c r="L166" s="264">
        <f>Member!A166</f>
        <v>25465</v>
      </c>
      <c r="M166">
        <f>SUMIF(Erfassung6!BD:BD,L166,Erfassung6!BW:BW)</f>
        <v>0</v>
      </c>
      <c r="N166">
        <f>SUMIF(Erfassung6!BD:BD,L166,Erfassung6!BG:BG)</f>
        <v>0</v>
      </c>
      <c r="O166">
        <f t="shared" si="20"/>
        <v>0</v>
      </c>
      <c r="P166">
        <f t="shared" si="19"/>
        <v>1</v>
      </c>
    </row>
    <row r="167" spans="3:16" x14ac:dyDescent="0.25">
      <c r="C167" t="str">
        <f>IFERROR(_xlfn.CONCAT(VLOOKUP(B167,Member!A:I,3,0)," ",(VLOOKUP(B167,Member!A:I,4,0))),"")</f>
        <v/>
      </c>
      <c r="D167" t="str">
        <f>IFERROR(VLOOKUP(B167,Member!A:I,9,0),"")</f>
        <v/>
      </c>
      <c r="L167" s="264">
        <f>Member!A167</f>
        <v>25551</v>
      </c>
      <c r="M167">
        <f>SUMIF(Erfassung6!BD:BD,L167,Erfassung6!BW:BW)</f>
        <v>0</v>
      </c>
      <c r="N167">
        <f>SUMIF(Erfassung6!BD:BD,L167,Erfassung6!BG:BG)</f>
        <v>0</v>
      </c>
      <c r="O167">
        <f t="shared" si="20"/>
        <v>0</v>
      </c>
      <c r="P167">
        <f t="shared" si="19"/>
        <v>1</v>
      </c>
    </row>
    <row r="168" spans="3:16" x14ac:dyDescent="0.25">
      <c r="C168" t="str">
        <f>IFERROR(_xlfn.CONCAT(VLOOKUP(B168,Member!A:I,3,0)," ",(VLOOKUP(B168,Member!A:I,4,0))),"")</f>
        <v/>
      </c>
      <c r="D168" t="str">
        <f>IFERROR(VLOOKUP(B168,Member!A:I,9,0),"")</f>
        <v/>
      </c>
      <c r="L168" s="264">
        <f>Member!A168</f>
        <v>38948</v>
      </c>
      <c r="M168">
        <f>SUMIF(Erfassung6!BD:BD,L168,Erfassung6!BW:BW)</f>
        <v>0</v>
      </c>
      <c r="N168">
        <f>SUMIF(Erfassung6!BD:BD,L168,Erfassung6!BG:BG)</f>
        <v>0</v>
      </c>
      <c r="O168">
        <f t="shared" si="20"/>
        <v>0</v>
      </c>
      <c r="P168">
        <f t="shared" si="19"/>
        <v>1</v>
      </c>
    </row>
    <row r="169" spans="3:16" x14ac:dyDescent="0.25">
      <c r="C169" t="str">
        <f>IFERROR(_xlfn.CONCAT(VLOOKUP(B169,Member!A:I,3,0)," ",(VLOOKUP(B169,Member!A:I,4,0))),"")</f>
        <v/>
      </c>
      <c r="D169" t="str">
        <f>IFERROR(VLOOKUP(B169,Member!A:I,9,0),"")</f>
        <v/>
      </c>
      <c r="L169" s="264">
        <f>Member!A169</f>
        <v>25350</v>
      </c>
      <c r="M169">
        <f>SUMIF(Erfassung6!BD:BD,L169,Erfassung6!BW:BW)</f>
        <v>0</v>
      </c>
      <c r="N169">
        <f>SUMIF(Erfassung6!BD:BD,L169,Erfassung6!BG:BG)</f>
        <v>0</v>
      </c>
      <c r="O169">
        <f t="shared" si="20"/>
        <v>0</v>
      </c>
      <c r="P169">
        <f t="shared" si="19"/>
        <v>1</v>
      </c>
    </row>
    <row r="170" spans="3:16" x14ac:dyDescent="0.25">
      <c r="C170" t="str">
        <f>IFERROR(_xlfn.CONCAT(VLOOKUP(B170,Member!A:I,3,0)," ",(VLOOKUP(B170,Member!A:I,4,0))),"")</f>
        <v/>
      </c>
      <c r="D170" t="str">
        <f>IFERROR(VLOOKUP(B170,Member!A:I,9,0),"")</f>
        <v/>
      </c>
      <c r="L170" s="264">
        <f>Member!A170</f>
        <v>38872</v>
      </c>
      <c r="M170">
        <f>SUMIF(Erfassung6!BD:BD,L170,Erfassung6!BW:BW)</f>
        <v>0</v>
      </c>
      <c r="N170">
        <f>SUMIF(Erfassung6!BD:BD,L170,Erfassung6!BG:BG)</f>
        <v>0</v>
      </c>
      <c r="O170">
        <f t="shared" si="20"/>
        <v>0</v>
      </c>
      <c r="P170">
        <f t="shared" si="19"/>
        <v>1</v>
      </c>
    </row>
    <row r="171" spans="3:16" x14ac:dyDescent="0.25">
      <c r="C171" t="str">
        <f>IFERROR(_xlfn.CONCAT(VLOOKUP(B171,Member!A:I,3,0)," ",(VLOOKUP(B171,Member!A:I,4,0))),"")</f>
        <v/>
      </c>
      <c r="D171" t="str">
        <f>IFERROR(VLOOKUP(B171,Member!A:I,9,0),"")</f>
        <v/>
      </c>
      <c r="L171" s="264">
        <f>Member!A171</f>
        <v>25329</v>
      </c>
      <c r="M171">
        <f>SUMIF(Erfassung6!BD:BD,L171,Erfassung6!BW:BW)</f>
        <v>0</v>
      </c>
      <c r="N171">
        <f>SUMIF(Erfassung6!BD:BD,L171,Erfassung6!BG:BG)</f>
        <v>0</v>
      </c>
      <c r="O171">
        <f t="shared" si="20"/>
        <v>0</v>
      </c>
      <c r="P171">
        <f t="shared" si="19"/>
        <v>1</v>
      </c>
    </row>
    <row r="172" spans="3:16" x14ac:dyDescent="0.25">
      <c r="C172" t="str">
        <f>IFERROR(_xlfn.CONCAT(VLOOKUP(B172,Member!A:I,3,0)," ",(VLOOKUP(B172,Member!A:I,4,0))),"")</f>
        <v/>
      </c>
      <c r="D172" t="str">
        <f>IFERROR(VLOOKUP(B172,Member!A:I,9,0),"")</f>
        <v/>
      </c>
      <c r="L172" s="264">
        <f>Member!A172</f>
        <v>7981</v>
      </c>
      <c r="M172">
        <f>SUMIF(Erfassung6!BD:BD,L172,Erfassung6!BW:BW)</f>
        <v>0</v>
      </c>
      <c r="N172">
        <f>SUMIF(Erfassung6!BD:BD,L172,Erfassung6!BG:BG)</f>
        <v>0</v>
      </c>
      <c r="O172">
        <f t="shared" si="20"/>
        <v>0</v>
      </c>
      <c r="P172">
        <f t="shared" si="19"/>
        <v>1</v>
      </c>
    </row>
    <row r="173" spans="3:16" x14ac:dyDescent="0.25">
      <c r="C173" t="str">
        <f>IFERROR(_xlfn.CONCAT(VLOOKUP(B173,Member!A:I,3,0)," ",(VLOOKUP(B173,Member!A:I,4,0))),"")</f>
        <v/>
      </c>
      <c r="D173" t="str">
        <f>IFERROR(VLOOKUP(B173,Member!A:I,9,0),"")</f>
        <v/>
      </c>
      <c r="L173" s="264">
        <f>Member!A173</f>
        <v>25408</v>
      </c>
      <c r="M173">
        <f>SUMIF(Erfassung6!BD:BD,L173,Erfassung6!BW:BW)</f>
        <v>0</v>
      </c>
      <c r="N173">
        <f>SUMIF(Erfassung6!BD:BD,L173,Erfassung6!BG:BG)</f>
        <v>0</v>
      </c>
      <c r="O173">
        <f t="shared" si="20"/>
        <v>0</v>
      </c>
      <c r="P173">
        <f t="shared" si="19"/>
        <v>1</v>
      </c>
    </row>
    <row r="174" spans="3:16" x14ac:dyDescent="0.25">
      <c r="C174" t="str">
        <f>IFERROR(_xlfn.CONCAT(VLOOKUP(B174,Member!A:I,3,0)," ",(VLOOKUP(B174,Member!A:I,4,0))),"")</f>
        <v/>
      </c>
      <c r="D174" t="str">
        <f>IFERROR(VLOOKUP(B174,Member!A:I,9,0),"")</f>
        <v/>
      </c>
      <c r="L174" s="264">
        <f>Member!A174</f>
        <v>38110</v>
      </c>
      <c r="M174">
        <f>SUMIF(Erfassung6!BD:BD,L174,Erfassung6!BW:BW)</f>
        <v>0</v>
      </c>
      <c r="N174">
        <f>SUMIF(Erfassung6!BD:BD,L174,Erfassung6!BG:BG)</f>
        <v>0</v>
      </c>
      <c r="O174">
        <f t="shared" si="20"/>
        <v>0</v>
      </c>
      <c r="P174">
        <f t="shared" si="19"/>
        <v>1</v>
      </c>
    </row>
    <row r="175" spans="3:16" x14ac:dyDescent="0.25">
      <c r="C175" t="str">
        <f>IFERROR(_xlfn.CONCAT(VLOOKUP(B175,Member!A:I,3,0)," ",(VLOOKUP(B175,Member!A:I,4,0))),"")</f>
        <v/>
      </c>
      <c r="D175" t="str">
        <f>IFERROR(VLOOKUP(B175,Member!A:I,9,0),"")</f>
        <v/>
      </c>
      <c r="L175" s="264">
        <f>Member!A175</f>
        <v>25542</v>
      </c>
      <c r="M175">
        <f>SUMIF(Erfassung6!BD:BD,L175,Erfassung6!BW:BW)</f>
        <v>0</v>
      </c>
      <c r="N175">
        <f>SUMIF(Erfassung6!BD:BD,L175,Erfassung6!BG:BG)</f>
        <v>0</v>
      </c>
      <c r="O175">
        <f t="shared" si="20"/>
        <v>0</v>
      </c>
      <c r="P175">
        <f t="shared" si="19"/>
        <v>1</v>
      </c>
    </row>
    <row r="176" spans="3:16" x14ac:dyDescent="0.25">
      <c r="C176" t="str">
        <f>IFERROR(_xlfn.CONCAT(VLOOKUP(B176,Member!A:I,3,0)," ",(VLOOKUP(B176,Member!A:I,4,0))),"")</f>
        <v/>
      </c>
      <c r="D176" t="str">
        <f>IFERROR(VLOOKUP(B176,Member!A:I,9,0),"")</f>
        <v/>
      </c>
      <c r="L176" s="264">
        <f>Member!A176</f>
        <v>38967</v>
      </c>
      <c r="M176">
        <f>SUMIF(Erfassung6!BD:BD,L176,Erfassung6!BW:BW)</f>
        <v>0</v>
      </c>
      <c r="N176">
        <f>SUMIF(Erfassung6!BD:BD,L176,Erfassung6!BG:BG)</f>
        <v>0</v>
      </c>
      <c r="O176">
        <f t="shared" si="20"/>
        <v>0</v>
      </c>
      <c r="P176">
        <f t="shared" si="19"/>
        <v>1</v>
      </c>
    </row>
    <row r="177" spans="3:16" x14ac:dyDescent="0.25">
      <c r="C177" t="str">
        <f>IFERROR(_xlfn.CONCAT(VLOOKUP(B177,Member!A:I,3,0)," ",(VLOOKUP(B177,Member!A:I,4,0))),"")</f>
        <v/>
      </c>
      <c r="D177" t="str">
        <f>IFERROR(VLOOKUP(B177,Member!A:I,9,0),"")</f>
        <v/>
      </c>
      <c r="L177" s="264">
        <f>Member!A177</f>
        <v>38827</v>
      </c>
      <c r="M177">
        <f>SUMIF(Erfassung6!BD:BD,L177,Erfassung6!BW:BW)</f>
        <v>0</v>
      </c>
      <c r="N177">
        <f>SUMIF(Erfassung6!BD:BD,L177,Erfassung6!BG:BG)</f>
        <v>0</v>
      </c>
      <c r="O177">
        <f t="shared" si="20"/>
        <v>0</v>
      </c>
      <c r="P177">
        <f t="shared" si="19"/>
        <v>1</v>
      </c>
    </row>
    <row r="178" spans="3:16" x14ac:dyDescent="0.25">
      <c r="C178" t="str">
        <f>IFERROR(_xlfn.CONCAT(VLOOKUP(B178,Member!A:I,3,0)," ",(VLOOKUP(B178,Member!A:I,4,0))),"")</f>
        <v/>
      </c>
      <c r="D178" t="str">
        <f>IFERROR(VLOOKUP(B178,Member!A:I,9,0),"")</f>
        <v/>
      </c>
      <c r="L178" s="264">
        <f>Member!A178</f>
        <v>38957</v>
      </c>
      <c r="M178">
        <f>SUMIF(Erfassung6!BD:BD,L178,Erfassung6!BW:BW)</f>
        <v>0</v>
      </c>
      <c r="N178">
        <f>SUMIF(Erfassung6!BD:BD,L178,Erfassung6!BG:BG)</f>
        <v>0</v>
      </c>
      <c r="O178">
        <f t="shared" si="20"/>
        <v>0</v>
      </c>
      <c r="P178">
        <f t="shared" si="19"/>
        <v>1</v>
      </c>
    </row>
    <row r="179" spans="3:16" x14ac:dyDescent="0.25">
      <c r="C179" t="str">
        <f>IFERROR(_xlfn.CONCAT(VLOOKUP(B179,Member!A:I,3,0)," ",(VLOOKUP(B179,Member!A:I,4,0))),"")</f>
        <v/>
      </c>
      <c r="D179" t="str">
        <f>IFERROR(VLOOKUP(B179,Member!A:I,9,0),"")</f>
        <v/>
      </c>
      <c r="L179" s="264">
        <f>Member!A179</f>
        <v>25138</v>
      </c>
      <c r="M179">
        <f>SUMIF(Erfassung6!BD:BD,L179,Erfassung6!BW:BW)</f>
        <v>0</v>
      </c>
      <c r="N179">
        <f>SUMIF(Erfassung6!BD:BD,L179,Erfassung6!BG:BG)</f>
        <v>0</v>
      </c>
      <c r="O179">
        <f t="shared" si="20"/>
        <v>0</v>
      </c>
      <c r="P179">
        <f t="shared" si="19"/>
        <v>1</v>
      </c>
    </row>
    <row r="180" spans="3:16" x14ac:dyDescent="0.25">
      <c r="C180" t="str">
        <f>IFERROR(_xlfn.CONCAT(VLOOKUP(B180,Member!A:I,3,0)," ",(VLOOKUP(B180,Member!A:I,4,0))),"")</f>
        <v/>
      </c>
      <c r="D180" t="str">
        <f>IFERROR(VLOOKUP(B180,Member!A:I,9,0),"")</f>
        <v/>
      </c>
      <c r="L180" s="264">
        <f>Member!A180</f>
        <v>16633</v>
      </c>
      <c r="M180">
        <f>SUMIF(Erfassung6!BD:BD,L180,Erfassung6!BW:BW)</f>
        <v>0</v>
      </c>
      <c r="N180">
        <f>SUMIF(Erfassung6!BD:BD,L180,Erfassung6!BG:BG)</f>
        <v>0</v>
      </c>
      <c r="O180">
        <f t="shared" si="20"/>
        <v>0</v>
      </c>
      <c r="P180">
        <f t="shared" si="19"/>
        <v>1</v>
      </c>
    </row>
    <row r="181" spans="3:16" x14ac:dyDescent="0.25">
      <c r="C181" t="str">
        <f>IFERROR(_xlfn.CONCAT(VLOOKUP(B181,Member!A:I,3,0)," ",(VLOOKUP(B181,Member!A:I,4,0))),"")</f>
        <v/>
      </c>
      <c r="D181" t="str">
        <f>IFERROR(VLOOKUP(B181,Member!A:I,9,0),"")</f>
        <v/>
      </c>
      <c r="L181" s="264">
        <f>Member!A181</f>
        <v>38665</v>
      </c>
      <c r="M181">
        <f>SUMIF(Erfassung6!BD:BD,L181,Erfassung6!BW:BW)</f>
        <v>0</v>
      </c>
      <c r="N181">
        <f>SUMIF(Erfassung6!BD:BD,L181,Erfassung6!BG:BG)</f>
        <v>0</v>
      </c>
      <c r="O181">
        <f t="shared" si="20"/>
        <v>0</v>
      </c>
      <c r="P181">
        <f t="shared" si="19"/>
        <v>1</v>
      </c>
    </row>
    <row r="182" spans="3:16" x14ac:dyDescent="0.25">
      <c r="C182" t="str">
        <f>IFERROR(_xlfn.CONCAT(VLOOKUP(B182,Member!A:I,3,0)," ",(VLOOKUP(B182,Member!A:I,4,0))),"")</f>
        <v/>
      </c>
      <c r="D182" t="str">
        <f>IFERROR(VLOOKUP(B182,Member!A:I,9,0),"")</f>
        <v/>
      </c>
      <c r="L182" s="264">
        <f>Member!A182</f>
        <v>38842</v>
      </c>
      <c r="M182">
        <f>SUMIF(Erfassung6!BD:BD,L182,Erfassung6!BW:BW)</f>
        <v>0</v>
      </c>
      <c r="N182">
        <f>SUMIF(Erfassung6!BD:BD,L182,Erfassung6!BG:BG)</f>
        <v>0</v>
      </c>
      <c r="O182">
        <f t="shared" si="20"/>
        <v>0</v>
      </c>
      <c r="P182">
        <f t="shared" si="19"/>
        <v>1</v>
      </c>
    </row>
    <row r="183" spans="3:16" x14ac:dyDescent="0.25">
      <c r="C183" t="str">
        <f>IFERROR(_xlfn.CONCAT(VLOOKUP(B183,Member!A:I,3,0)," ",(VLOOKUP(B183,Member!A:I,4,0))),"")</f>
        <v/>
      </c>
      <c r="D183" t="str">
        <f>IFERROR(VLOOKUP(B183,Member!A:I,9,0),"")</f>
        <v/>
      </c>
      <c r="L183" s="264">
        <f>Member!A183</f>
        <v>16064</v>
      </c>
      <c r="M183">
        <f>SUMIF(Erfassung6!BD:BD,L183,Erfassung6!BW:BW)</f>
        <v>0</v>
      </c>
      <c r="N183">
        <f>SUMIF(Erfassung6!BD:BD,L183,Erfassung6!BG:BG)</f>
        <v>0</v>
      </c>
      <c r="O183">
        <f t="shared" si="20"/>
        <v>0</v>
      </c>
      <c r="P183">
        <f t="shared" si="19"/>
        <v>1</v>
      </c>
    </row>
    <row r="184" spans="3:16" x14ac:dyDescent="0.25">
      <c r="C184" t="str">
        <f>IFERROR(_xlfn.CONCAT(VLOOKUP(B184,Member!A:I,3,0)," ",(VLOOKUP(B184,Member!A:I,4,0))),"")</f>
        <v/>
      </c>
      <c r="D184" t="str">
        <f>IFERROR(VLOOKUP(B184,Member!A:I,9,0),"")</f>
        <v/>
      </c>
      <c r="L184" s="264">
        <f>Member!A184</f>
        <v>38829</v>
      </c>
      <c r="M184">
        <f>SUMIF(Erfassung6!BD:BD,L184,Erfassung6!BW:BW)</f>
        <v>0</v>
      </c>
      <c r="N184">
        <f>SUMIF(Erfassung6!BD:BD,L184,Erfassung6!BG:BG)</f>
        <v>0</v>
      </c>
      <c r="O184">
        <f t="shared" si="20"/>
        <v>0</v>
      </c>
      <c r="P184">
        <f t="shared" si="19"/>
        <v>1</v>
      </c>
    </row>
    <row r="185" spans="3:16" x14ac:dyDescent="0.25">
      <c r="C185" t="str">
        <f>IFERROR(_xlfn.CONCAT(VLOOKUP(B185,Member!A:I,3,0)," ",(VLOOKUP(B185,Member!A:I,4,0))),"")</f>
        <v/>
      </c>
      <c r="D185" t="str">
        <f>IFERROR(VLOOKUP(B185,Member!A:I,9,0),"")</f>
        <v/>
      </c>
      <c r="L185" s="264">
        <f>Member!A185</f>
        <v>38696</v>
      </c>
      <c r="M185">
        <f>SUMIF(Erfassung6!BD:BD,L185,Erfassung6!BW:BW)</f>
        <v>0</v>
      </c>
      <c r="N185">
        <f>SUMIF(Erfassung6!BD:BD,L185,Erfassung6!BG:BG)</f>
        <v>0</v>
      </c>
      <c r="O185">
        <f t="shared" si="20"/>
        <v>0</v>
      </c>
      <c r="P185">
        <f t="shared" si="19"/>
        <v>1</v>
      </c>
    </row>
    <row r="186" spans="3:16" x14ac:dyDescent="0.25">
      <c r="C186" t="str">
        <f>IFERROR(_xlfn.CONCAT(VLOOKUP(B186,Member!A:I,3,0)," ",(VLOOKUP(B186,Member!A:I,4,0))),"")</f>
        <v/>
      </c>
      <c r="D186" t="str">
        <f>IFERROR(VLOOKUP(B186,Member!A:I,9,0),"")</f>
        <v/>
      </c>
      <c r="L186" s="264">
        <f>Member!A186</f>
        <v>7985</v>
      </c>
      <c r="M186">
        <f>SUMIF(Erfassung6!BD:BD,L186,Erfassung6!BW:BW)</f>
        <v>0</v>
      </c>
      <c r="N186">
        <f>SUMIF(Erfassung6!BD:BD,L186,Erfassung6!BG:BG)</f>
        <v>0</v>
      </c>
      <c r="O186">
        <f t="shared" si="20"/>
        <v>0</v>
      </c>
      <c r="P186">
        <f t="shared" si="19"/>
        <v>1</v>
      </c>
    </row>
    <row r="187" spans="3:16" x14ac:dyDescent="0.25">
      <c r="C187" t="str">
        <f>IFERROR(_xlfn.CONCAT(VLOOKUP(B187,Member!A:I,3,0)," ",(VLOOKUP(B187,Member!A:I,4,0))),"")</f>
        <v/>
      </c>
      <c r="D187" t="str">
        <f>IFERROR(VLOOKUP(B187,Member!A:I,9,0),"")</f>
        <v/>
      </c>
      <c r="L187" s="264">
        <f>Member!A187</f>
        <v>38703</v>
      </c>
      <c r="M187">
        <f>SUMIF(Erfassung6!BD:BD,L187,Erfassung6!BW:BW)</f>
        <v>0</v>
      </c>
      <c r="N187">
        <f>SUMIF(Erfassung6!BD:BD,L187,Erfassung6!BG:BG)</f>
        <v>0</v>
      </c>
      <c r="O187">
        <f t="shared" si="20"/>
        <v>0</v>
      </c>
      <c r="P187">
        <f t="shared" si="19"/>
        <v>1</v>
      </c>
    </row>
    <row r="188" spans="3:16" x14ac:dyDescent="0.25">
      <c r="C188" t="str">
        <f>IFERROR(_xlfn.CONCAT(VLOOKUP(B188,Member!A:I,3,0)," ",(VLOOKUP(B188,Member!A:I,4,0))),"")</f>
        <v/>
      </c>
      <c r="D188" t="str">
        <f>IFERROR(VLOOKUP(B188,Member!A:I,9,0),"")</f>
        <v/>
      </c>
      <c r="L188" s="264">
        <f>Member!A188</f>
        <v>38568</v>
      </c>
      <c r="M188">
        <f>SUMIF(Erfassung6!BD:BD,L188,Erfassung6!BW:BW)</f>
        <v>0</v>
      </c>
      <c r="N188">
        <f>SUMIF(Erfassung6!BD:BD,L188,Erfassung6!BG:BG)</f>
        <v>0</v>
      </c>
      <c r="O188">
        <f t="shared" si="20"/>
        <v>0</v>
      </c>
      <c r="P188">
        <f t="shared" si="19"/>
        <v>1</v>
      </c>
    </row>
    <row r="189" spans="3:16" x14ac:dyDescent="0.25">
      <c r="C189" t="str">
        <f>IFERROR(_xlfn.CONCAT(VLOOKUP(B189,Member!A:I,3,0)," ",(VLOOKUP(B189,Member!A:I,4,0))),"")</f>
        <v/>
      </c>
      <c r="D189" t="str">
        <f>IFERROR(VLOOKUP(B189,Member!A:I,9,0),"")</f>
        <v/>
      </c>
      <c r="L189" s="264">
        <f>Member!A189</f>
        <v>16069</v>
      </c>
      <c r="M189">
        <f>SUMIF(Erfassung6!BD:BD,L189,Erfassung6!BW:BW)</f>
        <v>0</v>
      </c>
      <c r="N189">
        <f>SUMIF(Erfassung6!BD:BD,L189,Erfassung6!BG:BG)</f>
        <v>0</v>
      </c>
      <c r="O189">
        <f t="shared" si="20"/>
        <v>0</v>
      </c>
      <c r="P189">
        <f t="shared" si="19"/>
        <v>1</v>
      </c>
    </row>
    <row r="190" spans="3:16" x14ac:dyDescent="0.25">
      <c r="C190" t="str">
        <f>IFERROR(_xlfn.CONCAT(VLOOKUP(B190,Member!A:I,3,0)," ",(VLOOKUP(B190,Member!A:I,4,0))),"")</f>
        <v/>
      </c>
      <c r="D190" t="str">
        <f>IFERROR(VLOOKUP(B190,Member!A:I,9,0),"")</f>
        <v/>
      </c>
      <c r="L190" s="264">
        <f>Member!A190</f>
        <v>38911</v>
      </c>
      <c r="M190">
        <f>SUMIF(Erfassung6!BD:BD,L190,Erfassung6!BW:BW)</f>
        <v>0</v>
      </c>
      <c r="N190">
        <f>SUMIF(Erfassung6!BD:BD,L190,Erfassung6!BG:BG)</f>
        <v>0</v>
      </c>
      <c r="O190">
        <f t="shared" si="20"/>
        <v>0</v>
      </c>
      <c r="P190">
        <f t="shared" si="19"/>
        <v>1</v>
      </c>
    </row>
    <row r="191" spans="3:16" x14ac:dyDescent="0.25">
      <c r="C191" t="str">
        <f>IFERROR(_xlfn.CONCAT(VLOOKUP(B191,Member!A:I,3,0)," ",(VLOOKUP(B191,Member!A:I,4,0))),"")</f>
        <v/>
      </c>
      <c r="D191" t="str">
        <f>IFERROR(VLOOKUP(B191,Member!A:I,9,0),"")</f>
        <v/>
      </c>
      <c r="L191" s="264">
        <f>Member!A191</f>
        <v>38707</v>
      </c>
      <c r="M191">
        <f>SUMIF(Erfassung6!BD:BD,L191,Erfassung6!BW:BW)</f>
        <v>0</v>
      </c>
      <c r="N191">
        <f>SUMIF(Erfassung6!BD:BD,L191,Erfassung6!BG:BG)</f>
        <v>0</v>
      </c>
      <c r="O191">
        <f t="shared" si="20"/>
        <v>0</v>
      </c>
      <c r="P191">
        <f t="shared" si="19"/>
        <v>1</v>
      </c>
    </row>
    <row r="192" spans="3:16" x14ac:dyDescent="0.25">
      <c r="C192" t="str">
        <f>IFERROR(_xlfn.CONCAT(VLOOKUP(B192,Member!A:I,3,0)," ",(VLOOKUP(B192,Member!A:I,4,0))),"")</f>
        <v/>
      </c>
      <c r="D192" t="str">
        <f>IFERROR(VLOOKUP(B192,Member!A:I,9,0),"")</f>
        <v/>
      </c>
      <c r="L192" s="264">
        <f>Member!A192</f>
        <v>38828</v>
      </c>
      <c r="M192">
        <f>SUMIF(Erfassung6!BD:BD,L192,Erfassung6!BW:BW)</f>
        <v>0</v>
      </c>
      <c r="N192">
        <f>SUMIF(Erfassung6!BD:BD,L192,Erfassung6!BG:BG)</f>
        <v>0</v>
      </c>
      <c r="O192">
        <f t="shared" si="20"/>
        <v>0</v>
      </c>
      <c r="P192">
        <f t="shared" si="19"/>
        <v>1</v>
      </c>
    </row>
    <row r="193" spans="3:16" x14ac:dyDescent="0.25">
      <c r="C193" t="str">
        <f>IFERROR(_xlfn.CONCAT(VLOOKUP(B193,Member!A:I,3,0)," ",(VLOOKUP(B193,Member!A:I,4,0))),"")</f>
        <v/>
      </c>
      <c r="D193" t="str">
        <f>IFERROR(VLOOKUP(B193,Member!A:I,9,0),"")</f>
        <v/>
      </c>
      <c r="L193" s="264">
        <f>Member!A193</f>
        <v>16024</v>
      </c>
      <c r="M193">
        <f>SUMIF(Erfassung6!BD:BD,L193,Erfassung6!BW:BW)</f>
        <v>0</v>
      </c>
      <c r="N193">
        <f>SUMIF(Erfassung6!BD:BD,L193,Erfassung6!BG:BG)</f>
        <v>0</v>
      </c>
      <c r="O193">
        <f t="shared" si="20"/>
        <v>0</v>
      </c>
      <c r="P193">
        <f t="shared" si="19"/>
        <v>1</v>
      </c>
    </row>
    <row r="194" spans="3:16" x14ac:dyDescent="0.25">
      <c r="C194" t="str">
        <f>IFERROR(_xlfn.CONCAT(VLOOKUP(B194,Member!A:I,3,0)," ",(VLOOKUP(B194,Member!A:I,4,0))),"")</f>
        <v/>
      </c>
      <c r="D194" t="str">
        <f>IFERROR(VLOOKUP(B194,Member!A:I,9,0),"")</f>
        <v/>
      </c>
      <c r="L194" s="264">
        <f>Member!A194</f>
        <v>16051</v>
      </c>
      <c r="M194">
        <f>SUMIF(Erfassung6!BD:BD,L194,Erfassung6!BW:BW)</f>
        <v>0</v>
      </c>
      <c r="N194">
        <f>SUMIF(Erfassung6!BD:BD,L194,Erfassung6!BG:BG)</f>
        <v>0</v>
      </c>
      <c r="O194">
        <f t="shared" si="20"/>
        <v>0</v>
      </c>
      <c r="P194">
        <f t="shared" ref="P194:P257" si="21">RANK(O194,O:O)</f>
        <v>1</v>
      </c>
    </row>
    <row r="195" spans="3:16" x14ac:dyDescent="0.25">
      <c r="C195" t="str">
        <f>IFERROR(_xlfn.CONCAT(VLOOKUP(B195,Member!A:I,3,0)," ",(VLOOKUP(B195,Member!A:I,4,0))),"")</f>
        <v/>
      </c>
      <c r="D195" t="str">
        <f>IFERROR(VLOOKUP(B195,Member!A:I,9,0),"")</f>
        <v/>
      </c>
      <c r="L195" s="264">
        <f>Member!A195</f>
        <v>25229</v>
      </c>
      <c r="M195">
        <f>SUMIF(Erfassung6!BD:BD,L195,Erfassung6!BW:BW)</f>
        <v>0</v>
      </c>
      <c r="N195">
        <f>SUMIF(Erfassung6!BD:BD,L195,Erfassung6!BG:BG)</f>
        <v>0</v>
      </c>
      <c r="O195">
        <f t="shared" ref="O195:O258" si="22">IF(N195=0,0,M195/N195-ROW()/1000000000)</f>
        <v>0</v>
      </c>
      <c r="P195">
        <f t="shared" si="21"/>
        <v>1</v>
      </c>
    </row>
    <row r="196" spans="3:16" x14ac:dyDescent="0.25">
      <c r="C196" t="str">
        <f>IFERROR(_xlfn.CONCAT(VLOOKUP(B196,Member!A:I,3,0)," ",(VLOOKUP(B196,Member!A:I,4,0))),"")</f>
        <v/>
      </c>
      <c r="D196" t="str">
        <f>IFERROR(VLOOKUP(B196,Member!A:I,9,0),"")</f>
        <v/>
      </c>
      <c r="L196" s="264">
        <f>Member!A196</f>
        <v>7587</v>
      </c>
      <c r="M196">
        <f>SUMIF(Erfassung6!BD:BD,L196,Erfassung6!BW:BW)</f>
        <v>0</v>
      </c>
      <c r="N196">
        <f>SUMIF(Erfassung6!BD:BD,L196,Erfassung6!BG:BG)</f>
        <v>0</v>
      </c>
      <c r="O196">
        <f t="shared" si="22"/>
        <v>0</v>
      </c>
      <c r="P196">
        <f t="shared" si="21"/>
        <v>1</v>
      </c>
    </row>
    <row r="197" spans="3:16" x14ac:dyDescent="0.25">
      <c r="C197" t="str">
        <f>IFERROR(_xlfn.CONCAT(VLOOKUP(B197,Member!A:I,3,0)," ",(VLOOKUP(B197,Member!A:I,4,0))),"")</f>
        <v/>
      </c>
      <c r="D197" t="str">
        <f>IFERROR(VLOOKUP(B197,Member!A:I,9,0),"")</f>
        <v/>
      </c>
      <c r="L197" s="264">
        <f>Member!A197</f>
        <v>7018</v>
      </c>
      <c r="M197">
        <f>SUMIF(Erfassung6!BD:BD,L197,Erfassung6!BW:BW)</f>
        <v>0</v>
      </c>
      <c r="N197">
        <f>SUMIF(Erfassung6!BD:BD,L197,Erfassung6!BG:BG)</f>
        <v>0</v>
      </c>
      <c r="O197">
        <f t="shared" si="22"/>
        <v>0</v>
      </c>
      <c r="P197">
        <f t="shared" si="21"/>
        <v>1</v>
      </c>
    </row>
    <row r="198" spans="3:16" x14ac:dyDescent="0.25">
      <c r="C198" t="str">
        <f>IFERROR(_xlfn.CONCAT(VLOOKUP(B198,Member!A:I,3,0)," ",(VLOOKUP(B198,Member!A:I,4,0))),"")</f>
        <v/>
      </c>
      <c r="D198" t="str">
        <f>IFERROR(VLOOKUP(B198,Member!A:I,9,0),"")</f>
        <v/>
      </c>
      <c r="L198" s="264">
        <f>Member!A198</f>
        <v>16002</v>
      </c>
      <c r="M198">
        <f>SUMIF(Erfassung6!BD:BD,L198,Erfassung6!BW:BW)</f>
        <v>0</v>
      </c>
      <c r="N198">
        <f>SUMIF(Erfassung6!BD:BD,L198,Erfassung6!BG:BG)</f>
        <v>0</v>
      </c>
      <c r="O198">
        <f t="shared" si="22"/>
        <v>0</v>
      </c>
      <c r="P198">
        <f t="shared" si="21"/>
        <v>1</v>
      </c>
    </row>
    <row r="199" spans="3:16" x14ac:dyDescent="0.25">
      <c r="C199" t="str">
        <f>IFERROR(_xlfn.CONCAT(VLOOKUP(B199,Member!A:I,3,0)," ",(VLOOKUP(B199,Member!A:I,4,0))),"")</f>
        <v/>
      </c>
      <c r="D199" t="str">
        <f>IFERROR(VLOOKUP(B199,Member!A:I,9,0),"")</f>
        <v/>
      </c>
      <c r="L199" s="264">
        <f>Member!A199</f>
        <v>7590</v>
      </c>
      <c r="M199">
        <f>SUMIF(Erfassung6!BD:BD,L199,Erfassung6!BW:BW)</f>
        <v>0</v>
      </c>
      <c r="N199">
        <f>SUMIF(Erfassung6!BD:BD,L199,Erfassung6!BG:BG)</f>
        <v>0</v>
      </c>
      <c r="O199">
        <f t="shared" si="22"/>
        <v>0</v>
      </c>
      <c r="P199">
        <f t="shared" si="21"/>
        <v>1</v>
      </c>
    </row>
    <row r="200" spans="3:16" x14ac:dyDescent="0.25">
      <c r="C200" t="str">
        <f>IFERROR(_xlfn.CONCAT(VLOOKUP(B200,Member!A:I,3,0)," ",(VLOOKUP(B200,Member!A:I,4,0))),"")</f>
        <v/>
      </c>
      <c r="D200" t="str">
        <f>IFERROR(VLOOKUP(B200,Member!A:I,9,0),"")</f>
        <v/>
      </c>
      <c r="L200" s="264">
        <f>Member!A200</f>
        <v>38786</v>
      </c>
      <c r="M200">
        <f>SUMIF(Erfassung6!BD:BD,L200,Erfassung6!BW:BW)</f>
        <v>0</v>
      </c>
      <c r="N200">
        <f>SUMIF(Erfassung6!BD:BD,L200,Erfassung6!BG:BG)</f>
        <v>0</v>
      </c>
      <c r="O200">
        <f t="shared" si="22"/>
        <v>0</v>
      </c>
      <c r="P200">
        <f t="shared" si="21"/>
        <v>1</v>
      </c>
    </row>
    <row r="201" spans="3:16" x14ac:dyDescent="0.25">
      <c r="L201" s="264">
        <f>Member!A201</f>
        <v>25502</v>
      </c>
      <c r="M201">
        <f>SUMIF(Erfassung6!BD:BD,L201,Erfassung6!BW:BW)</f>
        <v>0</v>
      </c>
      <c r="N201">
        <f>SUMIF(Erfassung6!BD:BD,L201,Erfassung6!BG:BG)</f>
        <v>0</v>
      </c>
      <c r="O201">
        <f t="shared" si="22"/>
        <v>0</v>
      </c>
      <c r="P201">
        <f t="shared" si="21"/>
        <v>1</v>
      </c>
    </row>
    <row r="202" spans="3:16" x14ac:dyDescent="0.25">
      <c r="L202" s="264">
        <f>Member!A202</f>
        <v>25784</v>
      </c>
      <c r="M202">
        <f>SUMIF(Erfassung6!BD:BD,L202,Erfassung6!BW:BW)</f>
        <v>0</v>
      </c>
      <c r="N202">
        <f>SUMIF(Erfassung6!BD:BD,L202,Erfassung6!BG:BG)</f>
        <v>0</v>
      </c>
      <c r="O202">
        <f t="shared" si="22"/>
        <v>0</v>
      </c>
      <c r="P202">
        <f t="shared" si="21"/>
        <v>1</v>
      </c>
    </row>
    <row r="203" spans="3:16" x14ac:dyDescent="0.25">
      <c r="L203" s="264">
        <f>Member!A203</f>
        <v>38359</v>
      </c>
      <c r="M203">
        <f>SUMIF(Erfassung6!BD:BD,L203,Erfassung6!BW:BW)</f>
        <v>0</v>
      </c>
      <c r="N203">
        <f>SUMIF(Erfassung6!BD:BD,L203,Erfassung6!BG:BG)</f>
        <v>0</v>
      </c>
      <c r="O203">
        <f t="shared" si="22"/>
        <v>0</v>
      </c>
      <c r="P203">
        <f t="shared" si="21"/>
        <v>1</v>
      </c>
    </row>
    <row r="204" spans="3:16" x14ac:dyDescent="0.25">
      <c r="L204" s="264">
        <f>Member!A204</f>
        <v>16341</v>
      </c>
      <c r="M204">
        <f>SUMIF(Erfassung6!BD:BD,L204,Erfassung6!BW:BW)</f>
        <v>0</v>
      </c>
      <c r="N204">
        <f>SUMIF(Erfassung6!BD:BD,L204,Erfassung6!BG:BG)</f>
        <v>0</v>
      </c>
      <c r="O204">
        <f t="shared" si="22"/>
        <v>0</v>
      </c>
      <c r="P204">
        <f t="shared" si="21"/>
        <v>1</v>
      </c>
    </row>
    <row r="205" spans="3:16" x14ac:dyDescent="0.25">
      <c r="L205" s="264">
        <f>Member!A205</f>
        <v>38972</v>
      </c>
      <c r="M205">
        <f>SUMIF(Erfassung6!BD:BD,L205,Erfassung6!BW:BW)</f>
        <v>0</v>
      </c>
      <c r="N205">
        <f>SUMIF(Erfassung6!BD:BD,L205,Erfassung6!BG:BG)</f>
        <v>0</v>
      </c>
      <c r="O205">
        <f t="shared" si="22"/>
        <v>0</v>
      </c>
      <c r="P205">
        <f t="shared" si="21"/>
        <v>1</v>
      </c>
    </row>
    <row r="206" spans="3:16" x14ac:dyDescent="0.25">
      <c r="L206" s="264">
        <f>Member!A206</f>
        <v>16338</v>
      </c>
      <c r="M206">
        <f>SUMIF(Erfassung6!BD:BD,L206,Erfassung6!BW:BW)</f>
        <v>0</v>
      </c>
      <c r="N206">
        <f>SUMIF(Erfassung6!BD:BD,L206,Erfassung6!BG:BG)</f>
        <v>0</v>
      </c>
      <c r="O206">
        <f t="shared" si="22"/>
        <v>0</v>
      </c>
      <c r="P206">
        <f t="shared" si="21"/>
        <v>1</v>
      </c>
    </row>
    <row r="207" spans="3:16" x14ac:dyDescent="0.25">
      <c r="L207" s="264">
        <f>Member!A207</f>
        <v>38472</v>
      </c>
      <c r="M207">
        <f>SUMIF(Erfassung6!BD:BD,L207,Erfassung6!BW:BW)</f>
        <v>0</v>
      </c>
      <c r="N207">
        <f>SUMIF(Erfassung6!BD:BD,L207,Erfassung6!BG:BG)</f>
        <v>0</v>
      </c>
      <c r="O207">
        <f t="shared" si="22"/>
        <v>0</v>
      </c>
      <c r="P207">
        <f t="shared" si="21"/>
        <v>1</v>
      </c>
    </row>
    <row r="208" spans="3:16" x14ac:dyDescent="0.25">
      <c r="L208" s="264">
        <f>Member!A208</f>
        <v>38730</v>
      </c>
      <c r="M208">
        <f>SUMIF(Erfassung6!BD:BD,L208,Erfassung6!BW:BW)</f>
        <v>0</v>
      </c>
      <c r="N208">
        <f>SUMIF(Erfassung6!BD:BD,L208,Erfassung6!BG:BG)</f>
        <v>0</v>
      </c>
      <c r="O208">
        <f t="shared" si="22"/>
        <v>0</v>
      </c>
      <c r="P208">
        <f t="shared" si="21"/>
        <v>1</v>
      </c>
    </row>
    <row r="209" spans="12:16" x14ac:dyDescent="0.25">
      <c r="L209" s="264">
        <f>Member!A209</f>
        <v>16335</v>
      </c>
      <c r="M209">
        <f>SUMIF(Erfassung6!BD:BD,L209,Erfassung6!BW:BW)</f>
        <v>0</v>
      </c>
      <c r="N209">
        <f>SUMIF(Erfassung6!BD:BD,L209,Erfassung6!BG:BG)</f>
        <v>0</v>
      </c>
      <c r="O209">
        <f t="shared" si="22"/>
        <v>0</v>
      </c>
      <c r="P209">
        <f t="shared" si="21"/>
        <v>1</v>
      </c>
    </row>
    <row r="210" spans="12:16" x14ac:dyDescent="0.25">
      <c r="L210" s="264">
        <f>Member!A210</f>
        <v>16342</v>
      </c>
      <c r="M210">
        <f>SUMIF(Erfassung6!BD:BD,L210,Erfassung6!BW:BW)</f>
        <v>0</v>
      </c>
      <c r="N210">
        <f>SUMIF(Erfassung6!BD:BD,L210,Erfassung6!BG:BG)</f>
        <v>0</v>
      </c>
      <c r="O210">
        <f t="shared" si="22"/>
        <v>0</v>
      </c>
      <c r="P210">
        <f t="shared" si="21"/>
        <v>1</v>
      </c>
    </row>
    <row r="211" spans="12:16" x14ac:dyDescent="0.25">
      <c r="L211" s="264">
        <f>Member!A211</f>
        <v>38892</v>
      </c>
      <c r="M211">
        <f>SUMIF(Erfassung6!BD:BD,L211,Erfassung6!BW:BW)</f>
        <v>0</v>
      </c>
      <c r="N211">
        <f>SUMIF(Erfassung6!BD:BD,L211,Erfassung6!BG:BG)</f>
        <v>0</v>
      </c>
      <c r="O211">
        <f t="shared" si="22"/>
        <v>0</v>
      </c>
      <c r="P211">
        <f t="shared" si="21"/>
        <v>1</v>
      </c>
    </row>
    <row r="212" spans="12:16" x14ac:dyDescent="0.25">
      <c r="L212" s="264">
        <f>Member!A212</f>
        <v>16324</v>
      </c>
      <c r="M212">
        <f>SUMIF(Erfassung6!BD:BD,L212,Erfassung6!BW:BW)</f>
        <v>0</v>
      </c>
      <c r="N212">
        <f>SUMIF(Erfassung6!BD:BD,L212,Erfassung6!BG:BG)</f>
        <v>0</v>
      </c>
      <c r="O212">
        <f t="shared" si="22"/>
        <v>0</v>
      </c>
      <c r="P212">
        <f t="shared" si="21"/>
        <v>1</v>
      </c>
    </row>
    <row r="213" spans="12:16" x14ac:dyDescent="0.25">
      <c r="L213" s="264">
        <f>Member!A213</f>
        <v>7372</v>
      </c>
      <c r="M213">
        <f>SUMIF(Erfassung6!BD:BD,L213,Erfassung6!BW:BW)</f>
        <v>0</v>
      </c>
      <c r="N213">
        <f>SUMIF(Erfassung6!BD:BD,L213,Erfassung6!BG:BG)</f>
        <v>0</v>
      </c>
      <c r="O213">
        <f t="shared" si="22"/>
        <v>0</v>
      </c>
      <c r="P213">
        <f t="shared" si="21"/>
        <v>1</v>
      </c>
    </row>
    <row r="214" spans="12:16" x14ac:dyDescent="0.25">
      <c r="L214" s="264">
        <f>Member!A214</f>
        <v>25178</v>
      </c>
      <c r="M214">
        <f>SUMIF(Erfassung6!BD:BD,L214,Erfassung6!BW:BW)</f>
        <v>0</v>
      </c>
      <c r="N214">
        <f>SUMIF(Erfassung6!BD:BD,L214,Erfassung6!BG:BG)</f>
        <v>0</v>
      </c>
      <c r="O214">
        <f t="shared" si="22"/>
        <v>0</v>
      </c>
      <c r="P214">
        <f t="shared" si="21"/>
        <v>1</v>
      </c>
    </row>
    <row r="215" spans="12:16" x14ac:dyDescent="0.25">
      <c r="L215" s="264">
        <f>Member!A215</f>
        <v>25351</v>
      </c>
      <c r="M215">
        <f>SUMIF(Erfassung6!BD:BD,L215,Erfassung6!BW:BW)</f>
        <v>0</v>
      </c>
      <c r="N215">
        <f>SUMIF(Erfassung6!BD:BD,L215,Erfassung6!BG:BG)</f>
        <v>0</v>
      </c>
      <c r="O215">
        <f t="shared" si="22"/>
        <v>0</v>
      </c>
      <c r="P215">
        <f t="shared" si="21"/>
        <v>1</v>
      </c>
    </row>
    <row r="216" spans="12:16" x14ac:dyDescent="0.25">
      <c r="L216" s="264">
        <f>Member!A216</f>
        <v>38651</v>
      </c>
      <c r="M216">
        <f>SUMIF(Erfassung6!BD:BD,L216,Erfassung6!BW:BW)</f>
        <v>0</v>
      </c>
      <c r="N216">
        <f>SUMIF(Erfassung6!BD:BD,L216,Erfassung6!BG:BG)</f>
        <v>0</v>
      </c>
      <c r="O216">
        <f t="shared" si="22"/>
        <v>0</v>
      </c>
      <c r="P216">
        <f t="shared" si="21"/>
        <v>1</v>
      </c>
    </row>
    <row r="217" spans="12:16" x14ac:dyDescent="0.25">
      <c r="L217" s="264">
        <f>Member!A217</f>
        <v>7700</v>
      </c>
      <c r="M217">
        <f>SUMIF(Erfassung6!BD:BD,L217,Erfassung6!BW:BW)</f>
        <v>0</v>
      </c>
      <c r="N217">
        <f>SUMIF(Erfassung6!BD:BD,L217,Erfassung6!BG:BG)</f>
        <v>0</v>
      </c>
      <c r="O217">
        <f t="shared" si="22"/>
        <v>0</v>
      </c>
      <c r="P217">
        <f t="shared" si="21"/>
        <v>1</v>
      </c>
    </row>
    <row r="218" spans="12:16" x14ac:dyDescent="0.25">
      <c r="L218" s="264">
        <f>Member!A218</f>
        <v>16805</v>
      </c>
      <c r="M218">
        <f>SUMIF(Erfassung6!BD:BD,L218,Erfassung6!BW:BW)</f>
        <v>0</v>
      </c>
      <c r="N218">
        <f>SUMIF(Erfassung6!BD:BD,L218,Erfassung6!BG:BG)</f>
        <v>0</v>
      </c>
      <c r="O218">
        <f t="shared" si="22"/>
        <v>0</v>
      </c>
      <c r="P218">
        <f t="shared" si="21"/>
        <v>1</v>
      </c>
    </row>
    <row r="219" spans="12:16" x14ac:dyDescent="0.25">
      <c r="L219" s="264">
        <f>Member!A219</f>
        <v>38416</v>
      </c>
      <c r="M219">
        <f>SUMIF(Erfassung6!BD:BD,L219,Erfassung6!BW:BW)</f>
        <v>0</v>
      </c>
      <c r="N219">
        <f>SUMIF(Erfassung6!BD:BD,L219,Erfassung6!BG:BG)</f>
        <v>0</v>
      </c>
      <c r="O219">
        <f t="shared" si="22"/>
        <v>0</v>
      </c>
      <c r="P219">
        <f t="shared" si="21"/>
        <v>1</v>
      </c>
    </row>
    <row r="220" spans="12:16" x14ac:dyDescent="0.25">
      <c r="L220" s="264">
        <f>Member!A220</f>
        <v>38973</v>
      </c>
      <c r="M220">
        <f>SUMIF(Erfassung6!BD:BD,L220,Erfassung6!BW:BW)</f>
        <v>0</v>
      </c>
      <c r="N220">
        <f>SUMIF(Erfassung6!BD:BD,L220,Erfassung6!BG:BG)</f>
        <v>0</v>
      </c>
      <c r="O220">
        <f t="shared" si="22"/>
        <v>0</v>
      </c>
      <c r="P220">
        <f t="shared" si="21"/>
        <v>1</v>
      </c>
    </row>
    <row r="221" spans="12:16" x14ac:dyDescent="0.25">
      <c r="L221" s="264">
        <f>Member!A221</f>
        <v>38702</v>
      </c>
      <c r="M221">
        <f>SUMIF(Erfassung6!BD:BD,L221,Erfassung6!BW:BW)</f>
        <v>0</v>
      </c>
      <c r="N221">
        <f>SUMIF(Erfassung6!BD:BD,L221,Erfassung6!BG:BG)</f>
        <v>0</v>
      </c>
      <c r="O221">
        <f t="shared" si="22"/>
        <v>0</v>
      </c>
      <c r="P221">
        <f t="shared" si="21"/>
        <v>1</v>
      </c>
    </row>
    <row r="222" spans="12:16" x14ac:dyDescent="0.25">
      <c r="L222" s="264">
        <f>Member!A222</f>
        <v>38908</v>
      </c>
      <c r="M222">
        <f>SUMIF(Erfassung6!BD:BD,L222,Erfassung6!BW:BW)</f>
        <v>0</v>
      </c>
      <c r="N222">
        <f>SUMIF(Erfassung6!BD:BD,L222,Erfassung6!BG:BG)</f>
        <v>0</v>
      </c>
      <c r="O222">
        <f t="shared" si="22"/>
        <v>0</v>
      </c>
      <c r="P222">
        <f t="shared" si="21"/>
        <v>1</v>
      </c>
    </row>
    <row r="223" spans="12:16" x14ac:dyDescent="0.25">
      <c r="L223" s="264">
        <f>Member!A223</f>
        <v>38859</v>
      </c>
      <c r="M223">
        <f>SUMIF(Erfassung6!BD:BD,L223,Erfassung6!BW:BW)</f>
        <v>0</v>
      </c>
      <c r="N223">
        <f>SUMIF(Erfassung6!BD:BD,L223,Erfassung6!BG:BG)</f>
        <v>0</v>
      </c>
      <c r="O223">
        <f t="shared" si="22"/>
        <v>0</v>
      </c>
      <c r="P223">
        <f t="shared" si="21"/>
        <v>1</v>
      </c>
    </row>
    <row r="224" spans="12:16" x14ac:dyDescent="0.25">
      <c r="L224" s="264">
        <f>Member!A224</f>
        <v>13606</v>
      </c>
      <c r="M224">
        <f>SUMIF(Erfassung6!BD:BD,L224,Erfassung6!BW:BW)</f>
        <v>0</v>
      </c>
      <c r="N224">
        <f>SUMIF(Erfassung6!BD:BD,L224,Erfassung6!BG:BG)</f>
        <v>0</v>
      </c>
      <c r="O224">
        <f t="shared" si="22"/>
        <v>0</v>
      </c>
      <c r="P224">
        <f t="shared" si="21"/>
        <v>1</v>
      </c>
    </row>
    <row r="225" spans="12:16" x14ac:dyDescent="0.25">
      <c r="L225" s="264">
        <f>Member!A225</f>
        <v>16327</v>
      </c>
      <c r="M225">
        <f>SUMIF(Erfassung6!BD:BD,L225,Erfassung6!BW:BW)</f>
        <v>0</v>
      </c>
      <c r="N225">
        <f>SUMIF(Erfassung6!BD:BD,L225,Erfassung6!BG:BG)</f>
        <v>0</v>
      </c>
      <c r="O225">
        <f t="shared" si="22"/>
        <v>0</v>
      </c>
      <c r="P225">
        <f t="shared" si="21"/>
        <v>1</v>
      </c>
    </row>
    <row r="226" spans="12:16" x14ac:dyDescent="0.25">
      <c r="L226" s="264">
        <f>Member!A226</f>
        <v>7493</v>
      </c>
      <c r="M226">
        <f>SUMIF(Erfassung6!BD:BD,L226,Erfassung6!BW:BW)</f>
        <v>0</v>
      </c>
      <c r="N226">
        <f>SUMIF(Erfassung6!BD:BD,L226,Erfassung6!BG:BG)</f>
        <v>0</v>
      </c>
      <c r="O226">
        <f t="shared" si="22"/>
        <v>0</v>
      </c>
      <c r="P226">
        <f t="shared" si="21"/>
        <v>1</v>
      </c>
    </row>
    <row r="227" spans="12:16" x14ac:dyDescent="0.25">
      <c r="L227" s="264">
        <f>Member!A227</f>
        <v>7330</v>
      </c>
      <c r="M227">
        <f>SUMIF(Erfassung6!BD:BD,L227,Erfassung6!BW:BW)</f>
        <v>0</v>
      </c>
      <c r="N227">
        <f>SUMIF(Erfassung6!BD:BD,L227,Erfassung6!BG:BG)</f>
        <v>0</v>
      </c>
      <c r="O227">
        <f t="shared" si="22"/>
        <v>0</v>
      </c>
      <c r="P227">
        <f t="shared" si="21"/>
        <v>1</v>
      </c>
    </row>
    <row r="228" spans="12:16" x14ac:dyDescent="0.25">
      <c r="L228" s="264">
        <f>Member!A228</f>
        <v>16333</v>
      </c>
      <c r="M228">
        <f>SUMIF(Erfassung6!BD:BD,L228,Erfassung6!BW:BW)</f>
        <v>0</v>
      </c>
      <c r="N228">
        <f>SUMIF(Erfassung6!BD:BD,L228,Erfassung6!BG:BG)</f>
        <v>0</v>
      </c>
      <c r="O228">
        <f t="shared" si="22"/>
        <v>0</v>
      </c>
      <c r="P228">
        <f t="shared" si="21"/>
        <v>1</v>
      </c>
    </row>
    <row r="229" spans="12:16" x14ac:dyDescent="0.25">
      <c r="L229" s="264">
        <f>Member!A229</f>
        <v>16085</v>
      </c>
      <c r="M229">
        <f>SUMIF(Erfassung6!BD:BD,L229,Erfassung6!BW:BW)</f>
        <v>0</v>
      </c>
      <c r="N229">
        <f>SUMIF(Erfassung6!BD:BD,L229,Erfassung6!BG:BG)</f>
        <v>0</v>
      </c>
      <c r="O229">
        <f t="shared" si="22"/>
        <v>0</v>
      </c>
      <c r="P229">
        <f t="shared" si="21"/>
        <v>1</v>
      </c>
    </row>
    <row r="230" spans="12:16" x14ac:dyDescent="0.25">
      <c r="L230" s="264">
        <f>Member!A230</f>
        <v>38240</v>
      </c>
      <c r="M230">
        <f>SUMIF(Erfassung6!BD:BD,L230,Erfassung6!BW:BW)</f>
        <v>0</v>
      </c>
      <c r="N230">
        <f>SUMIF(Erfassung6!BD:BD,L230,Erfassung6!BG:BG)</f>
        <v>0</v>
      </c>
      <c r="O230">
        <f t="shared" si="22"/>
        <v>0</v>
      </c>
      <c r="P230">
        <f t="shared" si="21"/>
        <v>1</v>
      </c>
    </row>
    <row r="231" spans="12:16" x14ac:dyDescent="0.25">
      <c r="L231" s="264">
        <f>Member!A231</f>
        <v>16224</v>
      </c>
      <c r="M231">
        <f>SUMIF(Erfassung6!BD:BD,L231,Erfassung6!BW:BW)</f>
        <v>0</v>
      </c>
      <c r="N231">
        <f>SUMIF(Erfassung6!BD:BD,L231,Erfassung6!BG:BG)</f>
        <v>0</v>
      </c>
      <c r="O231">
        <f t="shared" si="22"/>
        <v>0</v>
      </c>
      <c r="P231">
        <f t="shared" si="21"/>
        <v>1</v>
      </c>
    </row>
    <row r="232" spans="12:16" x14ac:dyDescent="0.25">
      <c r="L232" s="264">
        <f>Member!A232</f>
        <v>16120</v>
      </c>
      <c r="M232">
        <f>SUMIF(Erfassung6!BD:BD,L232,Erfassung6!BW:BW)</f>
        <v>0</v>
      </c>
      <c r="N232">
        <f>SUMIF(Erfassung6!BD:BD,L232,Erfassung6!BG:BG)</f>
        <v>0</v>
      </c>
      <c r="O232">
        <f t="shared" si="22"/>
        <v>0</v>
      </c>
      <c r="P232">
        <f t="shared" si="21"/>
        <v>1</v>
      </c>
    </row>
    <row r="233" spans="12:16" x14ac:dyDescent="0.25">
      <c r="L233" s="264">
        <f>Member!A233</f>
        <v>25911</v>
      </c>
      <c r="M233">
        <f>SUMIF(Erfassung6!BD:BD,L233,Erfassung6!BW:BW)</f>
        <v>0</v>
      </c>
      <c r="N233">
        <f>SUMIF(Erfassung6!BD:BD,L233,Erfassung6!BG:BG)</f>
        <v>0</v>
      </c>
      <c r="O233">
        <f t="shared" si="22"/>
        <v>0</v>
      </c>
      <c r="P233">
        <f t="shared" si="21"/>
        <v>1</v>
      </c>
    </row>
    <row r="234" spans="12:16" x14ac:dyDescent="0.25">
      <c r="L234" s="264">
        <f>Member!A234</f>
        <v>38287</v>
      </c>
      <c r="M234">
        <f>SUMIF(Erfassung6!BD:BD,L234,Erfassung6!BW:BW)</f>
        <v>0</v>
      </c>
      <c r="N234">
        <f>SUMIF(Erfassung6!BD:BD,L234,Erfassung6!BG:BG)</f>
        <v>0</v>
      </c>
      <c r="O234">
        <f t="shared" si="22"/>
        <v>0</v>
      </c>
      <c r="P234">
        <f t="shared" si="21"/>
        <v>1</v>
      </c>
    </row>
    <row r="235" spans="12:16" x14ac:dyDescent="0.25">
      <c r="L235" s="264">
        <f>Member!A235</f>
        <v>16121</v>
      </c>
      <c r="M235">
        <f>SUMIF(Erfassung6!BD:BD,L235,Erfassung6!BW:BW)</f>
        <v>0</v>
      </c>
      <c r="N235">
        <f>SUMIF(Erfassung6!BD:BD,L235,Erfassung6!BG:BG)</f>
        <v>0</v>
      </c>
      <c r="O235">
        <f t="shared" si="22"/>
        <v>0</v>
      </c>
      <c r="P235">
        <f t="shared" si="21"/>
        <v>1</v>
      </c>
    </row>
    <row r="236" spans="12:16" x14ac:dyDescent="0.25">
      <c r="L236" s="264">
        <f>Member!A236</f>
        <v>16214</v>
      </c>
      <c r="M236">
        <f>SUMIF(Erfassung6!BD:BD,L236,Erfassung6!BW:BW)</f>
        <v>0</v>
      </c>
      <c r="N236">
        <f>SUMIF(Erfassung6!BD:BD,L236,Erfassung6!BG:BG)</f>
        <v>0</v>
      </c>
      <c r="O236">
        <f t="shared" si="22"/>
        <v>0</v>
      </c>
      <c r="P236">
        <f t="shared" si="21"/>
        <v>1</v>
      </c>
    </row>
    <row r="237" spans="12:16" x14ac:dyDescent="0.25">
      <c r="L237" s="264">
        <f>Member!A237</f>
        <v>38380</v>
      </c>
      <c r="M237">
        <f>SUMIF(Erfassung6!BD:BD,L237,Erfassung6!BW:BW)</f>
        <v>0</v>
      </c>
      <c r="N237">
        <f>SUMIF(Erfassung6!BD:BD,L237,Erfassung6!BG:BG)</f>
        <v>0</v>
      </c>
      <c r="O237">
        <f t="shared" si="22"/>
        <v>0</v>
      </c>
      <c r="P237">
        <f t="shared" si="21"/>
        <v>1</v>
      </c>
    </row>
    <row r="238" spans="12:16" x14ac:dyDescent="0.25">
      <c r="L238" s="264">
        <f>Member!A238</f>
        <v>25549</v>
      </c>
      <c r="M238">
        <f>SUMIF(Erfassung6!BD:BD,L238,Erfassung6!BW:BW)</f>
        <v>0</v>
      </c>
      <c r="N238">
        <f>SUMIF(Erfassung6!BD:BD,L238,Erfassung6!BG:BG)</f>
        <v>0</v>
      </c>
      <c r="O238">
        <f t="shared" si="22"/>
        <v>0</v>
      </c>
      <c r="P238">
        <f t="shared" si="21"/>
        <v>1</v>
      </c>
    </row>
    <row r="239" spans="12:16" x14ac:dyDescent="0.25">
      <c r="L239" s="264">
        <f>Member!A239</f>
        <v>25550</v>
      </c>
      <c r="M239">
        <f>SUMIF(Erfassung6!BD:BD,L239,Erfassung6!BW:BW)</f>
        <v>0</v>
      </c>
      <c r="N239">
        <f>SUMIF(Erfassung6!BD:BD,L239,Erfassung6!BG:BG)</f>
        <v>0</v>
      </c>
      <c r="O239">
        <f t="shared" si="22"/>
        <v>0</v>
      </c>
      <c r="P239">
        <f t="shared" si="21"/>
        <v>1</v>
      </c>
    </row>
    <row r="240" spans="12:16" x14ac:dyDescent="0.25">
      <c r="L240" s="264">
        <f>Member!A240</f>
        <v>25748</v>
      </c>
      <c r="M240">
        <f>SUMIF(Erfassung6!BD:BD,L240,Erfassung6!BW:BW)</f>
        <v>0</v>
      </c>
      <c r="N240">
        <f>SUMIF(Erfassung6!BD:BD,L240,Erfassung6!BG:BG)</f>
        <v>0</v>
      </c>
      <c r="O240">
        <f t="shared" si="22"/>
        <v>0</v>
      </c>
      <c r="P240">
        <f t="shared" si="21"/>
        <v>1</v>
      </c>
    </row>
    <row r="241" spans="12:16" x14ac:dyDescent="0.25">
      <c r="L241" s="264">
        <f>Member!A241</f>
        <v>25749</v>
      </c>
      <c r="M241">
        <f>SUMIF(Erfassung6!BD:BD,L241,Erfassung6!BW:BW)</f>
        <v>0</v>
      </c>
      <c r="N241">
        <f>SUMIF(Erfassung6!BD:BD,L241,Erfassung6!BG:BG)</f>
        <v>0</v>
      </c>
      <c r="O241">
        <f t="shared" si="22"/>
        <v>0</v>
      </c>
      <c r="P241">
        <f t="shared" si="21"/>
        <v>1</v>
      </c>
    </row>
    <row r="242" spans="12:16" x14ac:dyDescent="0.25">
      <c r="L242" s="264">
        <f>Member!A242</f>
        <v>38838</v>
      </c>
      <c r="M242">
        <f>SUMIF(Erfassung6!BD:BD,L242,Erfassung6!BW:BW)</f>
        <v>0</v>
      </c>
      <c r="N242">
        <f>SUMIF(Erfassung6!BD:BD,L242,Erfassung6!BG:BG)</f>
        <v>0</v>
      </c>
      <c r="O242">
        <f t="shared" si="22"/>
        <v>0</v>
      </c>
      <c r="P242">
        <f t="shared" si="21"/>
        <v>1</v>
      </c>
    </row>
    <row r="243" spans="12:16" x14ac:dyDescent="0.25">
      <c r="L243" s="264">
        <f>Member!A243</f>
        <v>25266</v>
      </c>
      <c r="M243">
        <f>SUMIF(Erfassung6!BD:BD,L243,Erfassung6!BW:BW)</f>
        <v>0</v>
      </c>
      <c r="N243">
        <f>SUMIF(Erfassung6!BD:BD,L243,Erfassung6!BG:BG)</f>
        <v>0</v>
      </c>
      <c r="O243">
        <f t="shared" si="22"/>
        <v>0</v>
      </c>
      <c r="P243">
        <f t="shared" si="21"/>
        <v>1</v>
      </c>
    </row>
    <row r="244" spans="12:16" x14ac:dyDescent="0.25">
      <c r="L244" s="264">
        <f>Member!A244</f>
        <v>29466</v>
      </c>
      <c r="M244">
        <f>SUMIF(Erfassung6!BD:BD,L244,Erfassung6!BW:BW)</f>
        <v>0</v>
      </c>
      <c r="N244">
        <f>SUMIF(Erfassung6!BD:BD,L244,Erfassung6!BG:BG)</f>
        <v>0</v>
      </c>
      <c r="O244">
        <f t="shared" si="22"/>
        <v>0</v>
      </c>
      <c r="P244">
        <f t="shared" si="21"/>
        <v>1</v>
      </c>
    </row>
    <row r="245" spans="12:16" x14ac:dyDescent="0.25">
      <c r="L245" s="264">
        <f>Member!A245</f>
        <v>16220</v>
      </c>
      <c r="M245">
        <f>SUMIF(Erfassung6!BD:BD,L245,Erfassung6!BW:BW)</f>
        <v>0</v>
      </c>
      <c r="N245">
        <f>SUMIF(Erfassung6!BD:BD,L245,Erfassung6!BG:BG)</f>
        <v>0</v>
      </c>
      <c r="O245">
        <f t="shared" si="22"/>
        <v>0</v>
      </c>
      <c r="P245">
        <f t="shared" si="21"/>
        <v>1</v>
      </c>
    </row>
    <row r="246" spans="12:16" x14ac:dyDescent="0.25">
      <c r="L246" s="264">
        <f>Member!A246</f>
        <v>16218</v>
      </c>
      <c r="M246">
        <f>SUMIF(Erfassung6!BD:BD,L246,Erfassung6!BW:BW)</f>
        <v>0</v>
      </c>
      <c r="N246">
        <f>SUMIF(Erfassung6!BD:BD,L246,Erfassung6!BG:BG)</f>
        <v>0</v>
      </c>
      <c r="O246">
        <f t="shared" si="22"/>
        <v>0</v>
      </c>
      <c r="P246">
        <f t="shared" si="21"/>
        <v>1</v>
      </c>
    </row>
    <row r="247" spans="12:16" x14ac:dyDescent="0.25">
      <c r="L247" s="264">
        <f>Member!A247</f>
        <v>38379</v>
      </c>
      <c r="M247">
        <f>SUMIF(Erfassung6!BD:BD,L247,Erfassung6!BW:BW)</f>
        <v>0</v>
      </c>
      <c r="N247">
        <f>SUMIF(Erfassung6!BD:BD,L247,Erfassung6!BG:BG)</f>
        <v>0</v>
      </c>
      <c r="O247">
        <f t="shared" si="22"/>
        <v>0</v>
      </c>
      <c r="P247">
        <f t="shared" si="21"/>
        <v>1</v>
      </c>
    </row>
    <row r="248" spans="12:16" x14ac:dyDescent="0.25">
      <c r="L248" s="264">
        <f>Member!A248</f>
        <v>31583</v>
      </c>
      <c r="M248">
        <f>SUMIF(Erfassung6!BD:BD,L248,Erfassung6!BW:BW)</f>
        <v>0</v>
      </c>
      <c r="N248">
        <f>SUMIF(Erfassung6!BD:BD,L248,Erfassung6!BG:BG)</f>
        <v>0</v>
      </c>
      <c r="O248">
        <f t="shared" si="22"/>
        <v>0</v>
      </c>
      <c r="P248">
        <f t="shared" si="21"/>
        <v>1</v>
      </c>
    </row>
    <row r="249" spans="12:16" x14ac:dyDescent="0.25">
      <c r="L249" s="264">
        <f>Member!A249</f>
        <v>16292</v>
      </c>
      <c r="M249">
        <f>SUMIF(Erfassung6!BD:BD,L249,Erfassung6!BW:BW)</f>
        <v>0</v>
      </c>
      <c r="N249">
        <f>SUMIF(Erfassung6!BD:BD,L249,Erfassung6!BG:BG)</f>
        <v>0</v>
      </c>
      <c r="O249">
        <f t="shared" si="22"/>
        <v>0</v>
      </c>
      <c r="P249">
        <f t="shared" si="21"/>
        <v>1</v>
      </c>
    </row>
    <row r="250" spans="12:16" x14ac:dyDescent="0.25">
      <c r="L250" s="264">
        <f>Member!A250</f>
        <v>38733</v>
      </c>
      <c r="M250">
        <f>SUMIF(Erfassung6!BD:BD,L250,Erfassung6!BW:BW)</f>
        <v>0</v>
      </c>
      <c r="N250">
        <f>SUMIF(Erfassung6!BD:BD,L250,Erfassung6!BG:BG)</f>
        <v>0</v>
      </c>
      <c r="O250">
        <f t="shared" si="22"/>
        <v>0</v>
      </c>
      <c r="P250">
        <f t="shared" si="21"/>
        <v>1</v>
      </c>
    </row>
    <row r="251" spans="12:16" x14ac:dyDescent="0.25">
      <c r="L251" s="264">
        <f>Member!A251</f>
        <v>38734</v>
      </c>
      <c r="M251">
        <f>SUMIF(Erfassung6!BD:BD,L251,Erfassung6!BW:BW)</f>
        <v>0</v>
      </c>
      <c r="N251">
        <f>SUMIF(Erfassung6!BD:BD,L251,Erfassung6!BG:BG)</f>
        <v>0</v>
      </c>
      <c r="O251">
        <f t="shared" si="22"/>
        <v>0</v>
      </c>
      <c r="P251">
        <f t="shared" si="21"/>
        <v>1</v>
      </c>
    </row>
    <row r="252" spans="12:16" x14ac:dyDescent="0.25">
      <c r="L252" s="264">
        <f>Member!A252</f>
        <v>38975</v>
      </c>
      <c r="M252">
        <f>SUMIF(Erfassung6!BD:BD,L252,Erfassung6!BW:BW)</f>
        <v>0</v>
      </c>
      <c r="N252">
        <f>SUMIF(Erfassung6!BD:BD,L252,Erfassung6!BG:BG)</f>
        <v>0</v>
      </c>
      <c r="O252">
        <f t="shared" si="22"/>
        <v>0</v>
      </c>
      <c r="P252">
        <f t="shared" si="21"/>
        <v>1</v>
      </c>
    </row>
    <row r="253" spans="12:16" x14ac:dyDescent="0.25">
      <c r="L253" s="264">
        <f>Member!A253</f>
        <v>16215</v>
      </c>
      <c r="M253">
        <f>SUMIF(Erfassung6!BD:BD,L253,Erfassung6!BW:BW)</f>
        <v>0</v>
      </c>
      <c r="N253">
        <f>SUMIF(Erfassung6!BD:BD,L253,Erfassung6!BG:BG)</f>
        <v>0</v>
      </c>
      <c r="O253">
        <f t="shared" si="22"/>
        <v>0</v>
      </c>
      <c r="P253">
        <f t="shared" si="21"/>
        <v>1</v>
      </c>
    </row>
    <row r="254" spans="12:16" x14ac:dyDescent="0.25">
      <c r="L254" s="264">
        <f>Member!A254</f>
        <v>38874</v>
      </c>
      <c r="M254">
        <f>SUMIF(Erfassung6!BD:BD,L254,Erfassung6!BW:BW)</f>
        <v>0</v>
      </c>
      <c r="N254">
        <f>SUMIF(Erfassung6!BD:BD,L254,Erfassung6!BG:BG)</f>
        <v>0</v>
      </c>
      <c r="O254">
        <f t="shared" si="22"/>
        <v>0</v>
      </c>
      <c r="P254">
        <f t="shared" si="21"/>
        <v>1</v>
      </c>
    </row>
    <row r="255" spans="12:16" x14ac:dyDescent="0.25">
      <c r="L255" s="264">
        <f>Member!A255</f>
        <v>18884</v>
      </c>
      <c r="M255">
        <f>SUMIF(Erfassung6!BD:BD,L255,Erfassung6!BW:BW)</f>
        <v>0</v>
      </c>
      <c r="N255">
        <f>SUMIF(Erfassung6!BD:BD,L255,Erfassung6!BG:BG)</f>
        <v>0</v>
      </c>
      <c r="O255">
        <f t="shared" si="22"/>
        <v>0</v>
      </c>
      <c r="P255">
        <f t="shared" si="21"/>
        <v>1</v>
      </c>
    </row>
    <row r="256" spans="12:16" x14ac:dyDescent="0.25">
      <c r="L256" s="264">
        <f>Member!A256</f>
        <v>38467</v>
      </c>
      <c r="M256">
        <f>SUMIF(Erfassung6!BD:BD,L256,Erfassung6!BW:BW)</f>
        <v>0</v>
      </c>
      <c r="N256">
        <f>SUMIF(Erfassung6!BD:BD,L256,Erfassung6!BG:BG)</f>
        <v>0</v>
      </c>
      <c r="O256">
        <f t="shared" si="22"/>
        <v>0</v>
      </c>
      <c r="P256">
        <f t="shared" si="21"/>
        <v>1</v>
      </c>
    </row>
    <row r="257" spans="12:16" x14ac:dyDescent="0.25">
      <c r="L257" s="264">
        <f>Member!A257</f>
        <v>38043</v>
      </c>
      <c r="M257">
        <f>SUMIF(Erfassung6!BD:BD,L257,Erfassung6!BW:BW)</f>
        <v>0</v>
      </c>
      <c r="N257">
        <f>SUMIF(Erfassung6!BD:BD,L257,Erfassung6!BG:BG)</f>
        <v>0</v>
      </c>
      <c r="O257">
        <f t="shared" si="22"/>
        <v>0</v>
      </c>
      <c r="P257">
        <f t="shared" si="21"/>
        <v>1</v>
      </c>
    </row>
    <row r="258" spans="12:16" x14ac:dyDescent="0.25">
      <c r="L258" s="264">
        <f>Member!A258</f>
        <v>12248</v>
      </c>
      <c r="M258">
        <f>SUMIF(Erfassung6!BD:BD,L258,Erfassung6!BW:BW)</f>
        <v>0</v>
      </c>
      <c r="N258">
        <f>SUMIF(Erfassung6!BD:BD,L258,Erfassung6!BG:BG)</f>
        <v>0</v>
      </c>
      <c r="O258">
        <f t="shared" si="22"/>
        <v>0</v>
      </c>
      <c r="P258">
        <f t="shared" ref="P258:P321" si="23">RANK(O258,O:O)</f>
        <v>1</v>
      </c>
    </row>
    <row r="259" spans="12:16" x14ac:dyDescent="0.25">
      <c r="L259" s="264">
        <f>Member!A259</f>
        <v>16247</v>
      </c>
      <c r="M259">
        <f>SUMIF(Erfassung6!BD:BD,L259,Erfassung6!BW:BW)</f>
        <v>0</v>
      </c>
      <c r="N259">
        <f>SUMIF(Erfassung6!BD:BD,L259,Erfassung6!BG:BG)</f>
        <v>0</v>
      </c>
      <c r="O259">
        <f t="shared" ref="O259:O322" si="24">IF(N259=0,0,M259/N259-ROW()/1000000000)</f>
        <v>0</v>
      </c>
      <c r="P259">
        <f t="shared" si="23"/>
        <v>1</v>
      </c>
    </row>
    <row r="260" spans="12:16" x14ac:dyDescent="0.25">
      <c r="L260" s="264">
        <f>Member!A260</f>
        <v>38249</v>
      </c>
      <c r="M260">
        <f>SUMIF(Erfassung6!BD:BD,L260,Erfassung6!BW:BW)</f>
        <v>0</v>
      </c>
      <c r="N260">
        <f>SUMIF(Erfassung6!BD:BD,L260,Erfassung6!BG:BG)</f>
        <v>0</v>
      </c>
      <c r="O260">
        <f t="shared" si="24"/>
        <v>0</v>
      </c>
      <c r="P260">
        <f t="shared" si="23"/>
        <v>1</v>
      </c>
    </row>
    <row r="261" spans="12:16" x14ac:dyDescent="0.25">
      <c r="L261" s="264">
        <f>Member!A261</f>
        <v>7099</v>
      </c>
      <c r="M261">
        <f>SUMIF(Erfassung6!BD:BD,L261,Erfassung6!BW:BW)</f>
        <v>0</v>
      </c>
      <c r="N261">
        <f>SUMIF(Erfassung6!BD:BD,L261,Erfassung6!BG:BG)</f>
        <v>0</v>
      </c>
      <c r="O261">
        <f t="shared" si="24"/>
        <v>0</v>
      </c>
      <c r="P261">
        <f t="shared" si="23"/>
        <v>1</v>
      </c>
    </row>
    <row r="262" spans="12:16" x14ac:dyDescent="0.25">
      <c r="L262" s="264">
        <f>Member!A262</f>
        <v>16533</v>
      </c>
      <c r="M262">
        <f>SUMIF(Erfassung6!BD:BD,L262,Erfassung6!BW:BW)</f>
        <v>0</v>
      </c>
      <c r="N262">
        <f>SUMIF(Erfassung6!BD:BD,L262,Erfassung6!BG:BG)</f>
        <v>0</v>
      </c>
      <c r="O262">
        <f t="shared" si="24"/>
        <v>0</v>
      </c>
      <c r="P262">
        <f t="shared" si="23"/>
        <v>1</v>
      </c>
    </row>
    <row r="263" spans="12:16" x14ac:dyDescent="0.25">
      <c r="L263" s="264">
        <f>Member!A263</f>
        <v>16532</v>
      </c>
      <c r="M263">
        <f>SUMIF(Erfassung6!BD:BD,L263,Erfassung6!BW:BW)</f>
        <v>0</v>
      </c>
      <c r="N263">
        <f>SUMIF(Erfassung6!BD:BD,L263,Erfassung6!BG:BG)</f>
        <v>0</v>
      </c>
      <c r="O263">
        <f t="shared" si="24"/>
        <v>0</v>
      </c>
      <c r="P263">
        <f t="shared" si="23"/>
        <v>1</v>
      </c>
    </row>
    <row r="264" spans="12:16" x14ac:dyDescent="0.25">
      <c r="L264" s="264">
        <f>Member!A264</f>
        <v>16545</v>
      </c>
      <c r="M264">
        <f>SUMIF(Erfassung6!BD:BD,L264,Erfassung6!BW:BW)</f>
        <v>0</v>
      </c>
      <c r="N264">
        <f>SUMIF(Erfassung6!BD:BD,L264,Erfassung6!BG:BG)</f>
        <v>0</v>
      </c>
      <c r="O264">
        <f t="shared" si="24"/>
        <v>0</v>
      </c>
      <c r="P264">
        <f t="shared" si="23"/>
        <v>1</v>
      </c>
    </row>
    <row r="265" spans="12:16" x14ac:dyDescent="0.25">
      <c r="L265" s="264">
        <f>Member!A265</f>
        <v>16874</v>
      </c>
      <c r="M265">
        <f>SUMIF(Erfassung6!BD:BD,L265,Erfassung6!BW:BW)</f>
        <v>0</v>
      </c>
      <c r="N265">
        <f>SUMIF(Erfassung6!BD:BD,L265,Erfassung6!BG:BG)</f>
        <v>0</v>
      </c>
      <c r="O265">
        <f t="shared" si="24"/>
        <v>0</v>
      </c>
      <c r="P265">
        <f t="shared" si="23"/>
        <v>1</v>
      </c>
    </row>
    <row r="266" spans="12:16" x14ac:dyDescent="0.25">
      <c r="L266" s="264">
        <f>Member!A266</f>
        <v>16534</v>
      </c>
      <c r="M266">
        <f>SUMIF(Erfassung6!BD:BD,L266,Erfassung6!BW:BW)</f>
        <v>0</v>
      </c>
      <c r="N266">
        <f>SUMIF(Erfassung6!BD:BD,L266,Erfassung6!BG:BG)</f>
        <v>0</v>
      </c>
      <c r="O266">
        <f t="shared" si="24"/>
        <v>0</v>
      </c>
      <c r="P266">
        <f t="shared" si="23"/>
        <v>1</v>
      </c>
    </row>
    <row r="267" spans="12:16" x14ac:dyDescent="0.25">
      <c r="L267" s="264">
        <f>Member!A267</f>
        <v>25516</v>
      </c>
      <c r="M267">
        <f>SUMIF(Erfassung6!BD:BD,L267,Erfassung6!BW:BW)</f>
        <v>0</v>
      </c>
      <c r="N267">
        <f>SUMIF(Erfassung6!BD:BD,L267,Erfassung6!BG:BG)</f>
        <v>0</v>
      </c>
      <c r="O267">
        <f t="shared" si="24"/>
        <v>0</v>
      </c>
      <c r="P267">
        <f t="shared" si="23"/>
        <v>1</v>
      </c>
    </row>
    <row r="268" spans="12:16" x14ac:dyDescent="0.25">
      <c r="L268" s="264">
        <f>Member!A268</f>
        <v>16873</v>
      </c>
      <c r="M268">
        <f>SUMIF(Erfassung6!BD:BD,L268,Erfassung6!BW:BW)</f>
        <v>0</v>
      </c>
      <c r="N268">
        <f>SUMIF(Erfassung6!BD:BD,L268,Erfassung6!BG:BG)</f>
        <v>0</v>
      </c>
      <c r="O268">
        <f t="shared" si="24"/>
        <v>0</v>
      </c>
      <c r="P268">
        <f t="shared" si="23"/>
        <v>1</v>
      </c>
    </row>
    <row r="269" spans="12:16" x14ac:dyDescent="0.25">
      <c r="L269" s="264">
        <f>Member!A269</f>
        <v>16251</v>
      </c>
      <c r="M269">
        <f>SUMIF(Erfassung6!BD:BD,L269,Erfassung6!BW:BW)</f>
        <v>0</v>
      </c>
      <c r="N269">
        <f>SUMIF(Erfassung6!BD:BD,L269,Erfassung6!BG:BG)</f>
        <v>0</v>
      </c>
      <c r="O269">
        <f t="shared" si="24"/>
        <v>0</v>
      </c>
      <c r="P269">
        <f t="shared" si="23"/>
        <v>1</v>
      </c>
    </row>
    <row r="270" spans="12:16" x14ac:dyDescent="0.25">
      <c r="L270" s="264">
        <f>Member!A270</f>
        <v>38041</v>
      </c>
      <c r="M270">
        <f>SUMIF(Erfassung6!BD:BD,L270,Erfassung6!BW:BW)</f>
        <v>0</v>
      </c>
      <c r="N270">
        <f>SUMIF(Erfassung6!BD:BD,L270,Erfassung6!BG:BG)</f>
        <v>0</v>
      </c>
      <c r="O270">
        <f t="shared" si="24"/>
        <v>0</v>
      </c>
      <c r="P270">
        <f t="shared" si="23"/>
        <v>1</v>
      </c>
    </row>
    <row r="271" spans="12:16" x14ac:dyDescent="0.25">
      <c r="L271" s="264">
        <f>Member!A271</f>
        <v>38688</v>
      </c>
      <c r="M271">
        <f>SUMIF(Erfassung6!BD:BD,L271,Erfassung6!BW:BW)</f>
        <v>0</v>
      </c>
      <c r="N271">
        <f>SUMIF(Erfassung6!BD:BD,L271,Erfassung6!BG:BG)</f>
        <v>0</v>
      </c>
      <c r="O271">
        <f t="shared" si="24"/>
        <v>0</v>
      </c>
      <c r="P271">
        <f t="shared" si="23"/>
        <v>1</v>
      </c>
    </row>
    <row r="272" spans="12:16" x14ac:dyDescent="0.25">
      <c r="L272" s="264">
        <f>Member!A272</f>
        <v>25883</v>
      </c>
      <c r="M272">
        <f>SUMIF(Erfassung6!BD:BD,L272,Erfassung6!BW:BW)</f>
        <v>0</v>
      </c>
      <c r="N272">
        <f>SUMIF(Erfassung6!BD:BD,L272,Erfassung6!BG:BG)</f>
        <v>0</v>
      </c>
      <c r="O272">
        <f t="shared" si="24"/>
        <v>0</v>
      </c>
      <c r="P272">
        <f t="shared" si="23"/>
        <v>1</v>
      </c>
    </row>
    <row r="273" spans="12:16" x14ac:dyDescent="0.25">
      <c r="L273" s="264">
        <f>Member!A273</f>
        <v>16535</v>
      </c>
      <c r="M273">
        <f>SUMIF(Erfassung6!BD:BD,L273,Erfassung6!BW:BW)</f>
        <v>0</v>
      </c>
      <c r="N273">
        <f>SUMIF(Erfassung6!BD:BD,L273,Erfassung6!BG:BG)</f>
        <v>0</v>
      </c>
      <c r="O273">
        <f t="shared" si="24"/>
        <v>0</v>
      </c>
      <c r="P273">
        <f t="shared" si="23"/>
        <v>1</v>
      </c>
    </row>
    <row r="274" spans="12:16" x14ac:dyDescent="0.25">
      <c r="L274" s="264">
        <f>Member!A274</f>
        <v>25250</v>
      </c>
      <c r="M274">
        <f>SUMIF(Erfassung6!BD:BD,L274,Erfassung6!BW:BW)</f>
        <v>0</v>
      </c>
      <c r="N274">
        <f>SUMIF(Erfassung6!BD:BD,L274,Erfassung6!BG:BG)</f>
        <v>0</v>
      </c>
      <c r="O274">
        <f t="shared" si="24"/>
        <v>0</v>
      </c>
      <c r="P274">
        <f t="shared" si="23"/>
        <v>1</v>
      </c>
    </row>
    <row r="275" spans="12:16" x14ac:dyDescent="0.25">
      <c r="L275" s="264">
        <f>Member!A275</f>
        <v>25063</v>
      </c>
      <c r="M275">
        <f>SUMIF(Erfassung6!BD:BD,L275,Erfassung6!BW:BW)</f>
        <v>0</v>
      </c>
      <c r="N275">
        <f>SUMIF(Erfassung6!BD:BD,L275,Erfassung6!BG:BG)</f>
        <v>0</v>
      </c>
      <c r="O275">
        <f t="shared" si="24"/>
        <v>0</v>
      </c>
      <c r="P275">
        <f t="shared" si="23"/>
        <v>1</v>
      </c>
    </row>
    <row r="276" spans="12:16" x14ac:dyDescent="0.25">
      <c r="L276" s="264">
        <f>Member!A276</f>
        <v>16559</v>
      </c>
      <c r="M276">
        <f>SUMIF(Erfassung6!BD:BD,L276,Erfassung6!BW:BW)</f>
        <v>0</v>
      </c>
      <c r="N276">
        <f>SUMIF(Erfassung6!BD:BD,L276,Erfassung6!BG:BG)</f>
        <v>0</v>
      </c>
      <c r="O276">
        <f t="shared" si="24"/>
        <v>0</v>
      </c>
      <c r="P276">
        <f t="shared" si="23"/>
        <v>1</v>
      </c>
    </row>
    <row r="277" spans="12:16" x14ac:dyDescent="0.25">
      <c r="L277" s="264">
        <f>Member!A277</f>
        <v>7230</v>
      </c>
      <c r="M277">
        <f>SUMIF(Erfassung6!BD:BD,L277,Erfassung6!BW:BW)</f>
        <v>0</v>
      </c>
      <c r="N277">
        <f>SUMIF(Erfassung6!BD:BD,L277,Erfassung6!BG:BG)</f>
        <v>0</v>
      </c>
      <c r="O277">
        <f t="shared" si="24"/>
        <v>0</v>
      </c>
      <c r="P277">
        <f t="shared" si="23"/>
        <v>1</v>
      </c>
    </row>
    <row r="278" spans="12:16" x14ac:dyDescent="0.25">
      <c r="L278" s="264">
        <f>Member!A278</f>
        <v>7214</v>
      </c>
      <c r="M278">
        <f>SUMIF(Erfassung6!BD:BD,L278,Erfassung6!BW:BW)</f>
        <v>0</v>
      </c>
      <c r="N278">
        <f>SUMIF(Erfassung6!BD:BD,L278,Erfassung6!BG:BG)</f>
        <v>0</v>
      </c>
      <c r="O278">
        <f t="shared" si="24"/>
        <v>0</v>
      </c>
      <c r="P278">
        <f t="shared" si="23"/>
        <v>1</v>
      </c>
    </row>
    <row r="279" spans="12:16" x14ac:dyDescent="0.25">
      <c r="L279" s="264">
        <f>Member!A279</f>
        <v>7181</v>
      </c>
      <c r="M279">
        <f>SUMIF(Erfassung6!BD:BD,L279,Erfassung6!BW:BW)</f>
        <v>0</v>
      </c>
      <c r="N279">
        <f>SUMIF(Erfassung6!BD:BD,L279,Erfassung6!BG:BG)</f>
        <v>0</v>
      </c>
      <c r="O279">
        <f t="shared" si="24"/>
        <v>0</v>
      </c>
      <c r="P279">
        <f t="shared" si="23"/>
        <v>1</v>
      </c>
    </row>
    <row r="280" spans="12:16" x14ac:dyDescent="0.25">
      <c r="L280" s="264">
        <f>Member!A280</f>
        <v>7185</v>
      </c>
      <c r="M280">
        <f>SUMIF(Erfassung6!BD:BD,L280,Erfassung6!BW:BW)</f>
        <v>0</v>
      </c>
      <c r="N280">
        <f>SUMIF(Erfassung6!BD:BD,L280,Erfassung6!BG:BG)</f>
        <v>0</v>
      </c>
      <c r="O280">
        <f t="shared" si="24"/>
        <v>0</v>
      </c>
      <c r="P280">
        <f t="shared" si="23"/>
        <v>1</v>
      </c>
    </row>
    <row r="281" spans="12:16" x14ac:dyDescent="0.25">
      <c r="L281" s="264">
        <f>Member!A281</f>
        <v>25455</v>
      </c>
      <c r="M281">
        <f>SUMIF(Erfassung6!BD:BD,L281,Erfassung6!BW:BW)</f>
        <v>0</v>
      </c>
      <c r="N281">
        <f>SUMIF(Erfassung6!BD:BD,L281,Erfassung6!BG:BG)</f>
        <v>0</v>
      </c>
      <c r="O281">
        <f t="shared" si="24"/>
        <v>0</v>
      </c>
      <c r="P281">
        <f t="shared" si="23"/>
        <v>1</v>
      </c>
    </row>
    <row r="282" spans="12:16" x14ac:dyDescent="0.25">
      <c r="L282" s="264">
        <f>Member!A282</f>
        <v>16198</v>
      </c>
      <c r="M282">
        <f>SUMIF(Erfassung6!BD:BD,L282,Erfassung6!BW:BW)</f>
        <v>0</v>
      </c>
      <c r="N282">
        <f>SUMIF(Erfassung6!BD:BD,L282,Erfassung6!BG:BG)</f>
        <v>0</v>
      </c>
      <c r="O282">
        <f t="shared" si="24"/>
        <v>0</v>
      </c>
      <c r="P282">
        <f t="shared" si="23"/>
        <v>1</v>
      </c>
    </row>
    <row r="283" spans="12:16" x14ac:dyDescent="0.25">
      <c r="L283" s="264">
        <f>Member!A283</f>
        <v>38209</v>
      </c>
      <c r="M283">
        <f>SUMIF(Erfassung6!BD:BD,L283,Erfassung6!BW:BW)</f>
        <v>0</v>
      </c>
      <c r="N283">
        <f>SUMIF(Erfassung6!BD:BD,L283,Erfassung6!BG:BG)</f>
        <v>0</v>
      </c>
      <c r="O283">
        <f t="shared" si="24"/>
        <v>0</v>
      </c>
      <c r="P283">
        <f t="shared" si="23"/>
        <v>1</v>
      </c>
    </row>
    <row r="284" spans="12:16" x14ac:dyDescent="0.25">
      <c r="L284" s="264">
        <f>Member!A284</f>
        <v>38795</v>
      </c>
      <c r="M284">
        <f>SUMIF(Erfassung6!BD:BD,L284,Erfassung6!BW:BW)</f>
        <v>0</v>
      </c>
      <c r="N284">
        <f>SUMIF(Erfassung6!BD:BD,L284,Erfassung6!BG:BG)</f>
        <v>0</v>
      </c>
      <c r="O284">
        <f t="shared" si="24"/>
        <v>0</v>
      </c>
      <c r="P284">
        <f t="shared" si="23"/>
        <v>1</v>
      </c>
    </row>
    <row r="285" spans="12:16" x14ac:dyDescent="0.25">
      <c r="L285" s="264">
        <f>Member!A285</f>
        <v>38942</v>
      </c>
      <c r="M285">
        <f>SUMIF(Erfassung6!BD:BD,L285,Erfassung6!BW:BW)</f>
        <v>0</v>
      </c>
      <c r="N285">
        <f>SUMIF(Erfassung6!BD:BD,L285,Erfassung6!BG:BG)</f>
        <v>0</v>
      </c>
      <c r="O285">
        <f t="shared" si="24"/>
        <v>0</v>
      </c>
      <c r="P285">
        <f t="shared" si="23"/>
        <v>1</v>
      </c>
    </row>
    <row r="286" spans="12:16" x14ac:dyDescent="0.25">
      <c r="L286" s="264">
        <f>Member!A286</f>
        <v>38674</v>
      </c>
      <c r="M286">
        <f>SUMIF(Erfassung6!BD:BD,L286,Erfassung6!BW:BW)</f>
        <v>0</v>
      </c>
      <c r="N286">
        <f>SUMIF(Erfassung6!BD:BD,L286,Erfassung6!BG:BG)</f>
        <v>0</v>
      </c>
      <c r="O286">
        <f t="shared" si="24"/>
        <v>0</v>
      </c>
      <c r="P286">
        <f t="shared" si="23"/>
        <v>1</v>
      </c>
    </row>
    <row r="287" spans="12:16" x14ac:dyDescent="0.25">
      <c r="L287" s="264">
        <f>Member!A287</f>
        <v>38894</v>
      </c>
      <c r="M287">
        <f>SUMIF(Erfassung6!BD:BD,L287,Erfassung6!BW:BW)</f>
        <v>0</v>
      </c>
      <c r="N287">
        <f>SUMIF(Erfassung6!BD:BD,L287,Erfassung6!BG:BG)</f>
        <v>0</v>
      </c>
      <c r="O287">
        <f t="shared" si="24"/>
        <v>0</v>
      </c>
      <c r="P287">
        <f t="shared" si="23"/>
        <v>1</v>
      </c>
    </row>
    <row r="288" spans="12:16" x14ac:dyDescent="0.25">
      <c r="L288" s="264">
        <f>Member!A288</f>
        <v>25994</v>
      </c>
      <c r="M288">
        <f>SUMIF(Erfassung6!BD:BD,L288,Erfassung6!BW:BW)</f>
        <v>0</v>
      </c>
      <c r="N288">
        <f>SUMIF(Erfassung6!BD:BD,L288,Erfassung6!BG:BG)</f>
        <v>0</v>
      </c>
      <c r="O288">
        <f t="shared" si="24"/>
        <v>0</v>
      </c>
      <c r="P288">
        <f t="shared" si="23"/>
        <v>1</v>
      </c>
    </row>
    <row r="289" spans="12:16" x14ac:dyDescent="0.25">
      <c r="L289" s="264">
        <f>Member!A289</f>
        <v>38915</v>
      </c>
      <c r="M289">
        <f>SUMIF(Erfassung6!BD:BD,L289,Erfassung6!BW:BW)</f>
        <v>0</v>
      </c>
      <c r="N289">
        <f>SUMIF(Erfassung6!BD:BD,L289,Erfassung6!BG:BG)</f>
        <v>0</v>
      </c>
      <c r="O289">
        <f t="shared" si="24"/>
        <v>0</v>
      </c>
      <c r="P289">
        <f t="shared" si="23"/>
        <v>1</v>
      </c>
    </row>
    <row r="290" spans="12:16" x14ac:dyDescent="0.25">
      <c r="L290" s="264">
        <f>Member!A290</f>
        <v>38781</v>
      </c>
      <c r="M290">
        <f>SUMIF(Erfassung6!BD:BD,L290,Erfassung6!BW:BW)</f>
        <v>0</v>
      </c>
      <c r="N290">
        <f>SUMIF(Erfassung6!BD:BD,L290,Erfassung6!BG:BG)</f>
        <v>0</v>
      </c>
      <c r="O290">
        <f t="shared" si="24"/>
        <v>0</v>
      </c>
      <c r="P290">
        <f t="shared" si="23"/>
        <v>1</v>
      </c>
    </row>
    <row r="291" spans="12:16" x14ac:dyDescent="0.25">
      <c r="L291" s="264">
        <f>Member!A291</f>
        <v>7076</v>
      </c>
      <c r="M291">
        <f>SUMIF(Erfassung6!BD:BD,L291,Erfassung6!BW:BW)</f>
        <v>0</v>
      </c>
      <c r="N291">
        <f>SUMIF(Erfassung6!BD:BD,L291,Erfassung6!BG:BG)</f>
        <v>0</v>
      </c>
      <c r="O291">
        <f t="shared" si="24"/>
        <v>0</v>
      </c>
      <c r="P291">
        <f t="shared" si="23"/>
        <v>1</v>
      </c>
    </row>
    <row r="292" spans="12:16" x14ac:dyDescent="0.25">
      <c r="L292" s="264">
        <f>Member!A292</f>
        <v>7041</v>
      </c>
      <c r="M292">
        <f>SUMIF(Erfassung6!BD:BD,L292,Erfassung6!BW:BW)</f>
        <v>0</v>
      </c>
      <c r="N292">
        <f>SUMIF(Erfassung6!BD:BD,L292,Erfassung6!BG:BG)</f>
        <v>0</v>
      </c>
      <c r="O292">
        <f t="shared" si="24"/>
        <v>0</v>
      </c>
      <c r="P292">
        <f t="shared" si="23"/>
        <v>1</v>
      </c>
    </row>
    <row r="293" spans="12:16" x14ac:dyDescent="0.25">
      <c r="L293" s="264">
        <f>Member!A293</f>
        <v>25411</v>
      </c>
      <c r="M293">
        <f>SUMIF(Erfassung6!BD:BD,L293,Erfassung6!BW:BW)</f>
        <v>0</v>
      </c>
      <c r="N293">
        <f>SUMIF(Erfassung6!BD:BD,L293,Erfassung6!BG:BG)</f>
        <v>0</v>
      </c>
      <c r="O293">
        <f t="shared" si="24"/>
        <v>0</v>
      </c>
      <c r="P293">
        <f t="shared" si="23"/>
        <v>1</v>
      </c>
    </row>
    <row r="294" spans="12:16" x14ac:dyDescent="0.25">
      <c r="L294" s="264">
        <f>Member!A294</f>
        <v>25968</v>
      </c>
      <c r="M294">
        <f>SUMIF(Erfassung6!BD:BD,L294,Erfassung6!BW:BW)</f>
        <v>0</v>
      </c>
      <c r="N294">
        <f>SUMIF(Erfassung6!BD:BD,L294,Erfassung6!BG:BG)</f>
        <v>0</v>
      </c>
      <c r="O294">
        <f t="shared" si="24"/>
        <v>0</v>
      </c>
      <c r="P294">
        <f t="shared" si="23"/>
        <v>1</v>
      </c>
    </row>
    <row r="295" spans="12:16" x14ac:dyDescent="0.25">
      <c r="L295" s="264">
        <f>Member!A295</f>
        <v>7030</v>
      </c>
      <c r="M295">
        <f>SUMIF(Erfassung6!BD:BD,L295,Erfassung6!BW:BW)</f>
        <v>0</v>
      </c>
      <c r="N295">
        <f>SUMIF(Erfassung6!BD:BD,L295,Erfassung6!BG:BG)</f>
        <v>0</v>
      </c>
      <c r="O295">
        <f t="shared" si="24"/>
        <v>0</v>
      </c>
      <c r="P295">
        <f t="shared" si="23"/>
        <v>1</v>
      </c>
    </row>
    <row r="296" spans="12:16" x14ac:dyDescent="0.25">
      <c r="L296" s="264">
        <f>Member!A296</f>
        <v>7055</v>
      </c>
      <c r="M296">
        <f>SUMIF(Erfassung6!BD:BD,L296,Erfassung6!BW:BW)</f>
        <v>0</v>
      </c>
      <c r="N296">
        <f>SUMIF(Erfassung6!BD:BD,L296,Erfassung6!BG:BG)</f>
        <v>0</v>
      </c>
      <c r="O296">
        <f t="shared" si="24"/>
        <v>0</v>
      </c>
      <c r="P296">
        <f t="shared" si="23"/>
        <v>1</v>
      </c>
    </row>
    <row r="297" spans="12:16" x14ac:dyDescent="0.25">
      <c r="L297" s="264">
        <f>Member!A297</f>
        <v>38966</v>
      </c>
      <c r="M297">
        <f>SUMIF(Erfassung6!BD:BD,L297,Erfassung6!BW:BW)</f>
        <v>0</v>
      </c>
      <c r="N297">
        <f>SUMIF(Erfassung6!BD:BD,L297,Erfassung6!BG:BG)</f>
        <v>0</v>
      </c>
      <c r="O297">
        <f t="shared" si="24"/>
        <v>0</v>
      </c>
      <c r="P297">
        <f t="shared" si="23"/>
        <v>1</v>
      </c>
    </row>
    <row r="298" spans="12:16" x14ac:dyDescent="0.25">
      <c r="L298" s="264">
        <f>Member!A298</f>
        <v>16325</v>
      </c>
      <c r="M298">
        <f>SUMIF(Erfassung6!BD:BD,L298,Erfassung6!BW:BW)</f>
        <v>0</v>
      </c>
      <c r="N298">
        <f>SUMIF(Erfassung6!BD:BD,L298,Erfassung6!BG:BG)</f>
        <v>0</v>
      </c>
      <c r="O298">
        <f t="shared" si="24"/>
        <v>0</v>
      </c>
      <c r="P298">
        <f t="shared" si="23"/>
        <v>1</v>
      </c>
    </row>
    <row r="299" spans="12:16" x14ac:dyDescent="0.25">
      <c r="L299" s="264">
        <f>Member!A299</f>
        <v>7031</v>
      </c>
      <c r="M299">
        <f>SUMIF(Erfassung6!BD:BD,L299,Erfassung6!BW:BW)</f>
        <v>0</v>
      </c>
      <c r="N299">
        <f>SUMIF(Erfassung6!BD:BD,L299,Erfassung6!BG:BG)</f>
        <v>0</v>
      </c>
      <c r="O299">
        <f t="shared" si="24"/>
        <v>0</v>
      </c>
      <c r="P299">
        <f t="shared" si="23"/>
        <v>1</v>
      </c>
    </row>
    <row r="300" spans="12:16" x14ac:dyDescent="0.25">
      <c r="L300" s="264">
        <f>Member!A300</f>
        <v>7003</v>
      </c>
      <c r="M300">
        <f>SUMIF(Erfassung6!BD:BD,L300,Erfassung6!BW:BW)</f>
        <v>0</v>
      </c>
      <c r="N300">
        <f>SUMIF(Erfassung6!BD:BD,L300,Erfassung6!BG:BG)</f>
        <v>0</v>
      </c>
      <c r="O300">
        <f t="shared" si="24"/>
        <v>0</v>
      </c>
      <c r="P300">
        <f t="shared" si="23"/>
        <v>1</v>
      </c>
    </row>
    <row r="301" spans="12:16" x14ac:dyDescent="0.25">
      <c r="L301" s="264">
        <f>Member!A301</f>
        <v>7058</v>
      </c>
      <c r="M301">
        <f>SUMIF(Erfassung6!BD:BD,L301,Erfassung6!BW:BW)</f>
        <v>0</v>
      </c>
      <c r="N301">
        <f>SUMIF(Erfassung6!BD:BD,L301,Erfassung6!BG:BG)</f>
        <v>0</v>
      </c>
      <c r="O301">
        <f t="shared" si="24"/>
        <v>0</v>
      </c>
      <c r="P301">
        <f t="shared" si="23"/>
        <v>1</v>
      </c>
    </row>
    <row r="302" spans="12:16" x14ac:dyDescent="0.25">
      <c r="L302" s="264">
        <f>Member!A302</f>
        <v>7012</v>
      </c>
      <c r="M302">
        <f>SUMIF(Erfassung6!BD:BD,L302,Erfassung6!BW:BW)</f>
        <v>0</v>
      </c>
      <c r="N302">
        <f>SUMIF(Erfassung6!BD:BD,L302,Erfassung6!BG:BG)</f>
        <v>0</v>
      </c>
      <c r="O302">
        <f t="shared" si="24"/>
        <v>0</v>
      </c>
      <c r="P302">
        <f t="shared" si="23"/>
        <v>1</v>
      </c>
    </row>
    <row r="303" spans="12:16" x14ac:dyDescent="0.25">
      <c r="L303" s="264">
        <f>Member!A303</f>
        <v>7040</v>
      </c>
      <c r="M303">
        <f>SUMIF(Erfassung6!BD:BD,L303,Erfassung6!BW:BW)</f>
        <v>0</v>
      </c>
      <c r="N303">
        <f>SUMIF(Erfassung6!BD:BD,L303,Erfassung6!BG:BG)</f>
        <v>0</v>
      </c>
      <c r="O303">
        <f t="shared" si="24"/>
        <v>0</v>
      </c>
      <c r="P303">
        <f t="shared" si="23"/>
        <v>1</v>
      </c>
    </row>
    <row r="304" spans="12:16" x14ac:dyDescent="0.25">
      <c r="L304" s="264">
        <f>Member!A304</f>
        <v>16790</v>
      </c>
      <c r="M304">
        <f>SUMIF(Erfassung6!BD:BD,L304,Erfassung6!BW:BW)</f>
        <v>0</v>
      </c>
      <c r="N304">
        <f>SUMIF(Erfassung6!BD:BD,L304,Erfassung6!BG:BG)</f>
        <v>0</v>
      </c>
      <c r="O304">
        <f t="shared" si="24"/>
        <v>0</v>
      </c>
      <c r="P304">
        <f t="shared" si="23"/>
        <v>1</v>
      </c>
    </row>
    <row r="305" spans="12:16" x14ac:dyDescent="0.25">
      <c r="L305" s="264">
        <f>Member!A305</f>
        <v>7860</v>
      </c>
      <c r="M305">
        <f>SUMIF(Erfassung6!BD:BD,L305,Erfassung6!BW:BW)</f>
        <v>0</v>
      </c>
      <c r="N305">
        <f>SUMIF(Erfassung6!BD:BD,L305,Erfassung6!BG:BG)</f>
        <v>0</v>
      </c>
      <c r="O305">
        <f t="shared" si="24"/>
        <v>0</v>
      </c>
      <c r="P305">
        <f t="shared" si="23"/>
        <v>1</v>
      </c>
    </row>
    <row r="306" spans="12:16" x14ac:dyDescent="0.25">
      <c r="L306" s="264">
        <f>Member!A306</f>
        <v>25387</v>
      </c>
      <c r="M306">
        <f>SUMIF(Erfassung6!BD:BD,L306,Erfassung6!BW:BW)</f>
        <v>0</v>
      </c>
      <c r="N306">
        <f>SUMIF(Erfassung6!BD:BD,L306,Erfassung6!BG:BG)</f>
        <v>0</v>
      </c>
      <c r="O306">
        <f t="shared" si="24"/>
        <v>0</v>
      </c>
      <c r="P306">
        <f t="shared" si="23"/>
        <v>1</v>
      </c>
    </row>
    <row r="307" spans="12:16" x14ac:dyDescent="0.25">
      <c r="L307" s="264">
        <f>Member!A307</f>
        <v>7586</v>
      </c>
      <c r="M307">
        <f>SUMIF(Erfassung6!BD:BD,L307,Erfassung6!BW:BW)</f>
        <v>0</v>
      </c>
      <c r="N307">
        <f>SUMIF(Erfassung6!BD:BD,L307,Erfassung6!BG:BG)</f>
        <v>0</v>
      </c>
      <c r="O307">
        <f t="shared" si="24"/>
        <v>0</v>
      </c>
      <c r="P307">
        <f t="shared" si="23"/>
        <v>1</v>
      </c>
    </row>
    <row r="308" spans="12:16" x14ac:dyDescent="0.25">
      <c r="L308" s="264">
        <f>Member!A308</f>
        <v>7967</v>
      </c>
      <c r="M308">
        <f>SUMIF(Erfassung6!BD:BD,L308,Erfassung6!BW:BW)</f>
        <v>0</v>
      </c>
      <c r="N308">
        <f>SUMIF(Erfassung6!BD:BD,L308,Erfassung6!BG:BG)</f>
        <v>0</v>
      </c>
      <c r="O308">
        <f t="shared" si="24"/>
        <v>0</v>
      </c>
      <c r="P308">
        <f t="shared" si="23"/>
        <v>1</v>
      </c>
    </row>
    <row r="309" spans="12:16" x14ac:dyDescent="0.25">
      <c r="L309" s="264">
        <f>Member!A309</f>
        <v>9936</v>
      </c>
      <c r="M309">
        <f>SUMIF(Erfassung6!BD:BD,L309,Erfassung6!BW:BW)</f>
        <v>0</v>
      </c>
      <c r="N309">
        <f>SUMIF(Erfassung6!BD:BD,L309,Erfassung6!BG:BG)</f>
        <v>0</v>
      </c>
      <c r="O309">
        <f t="shared" si="24"/>
        <v>0</v>
      </c>
      <c r="P309">
        <f t="shared" si="23"/>
        <v>1</v>
      </c>
    </row>
    <row r="310" spans="12:16" x14ac:dyDescent="0.25">
      <c r="L310" s="264">
        <f>Member!A310</f>
        <v>7193</v>
      </c>
      <c r="M310">
        <f>SUMIF(Erfassung6!BD:BD,L310,Erfassung6!BW:BW)</f>
        <v>0</v>
      </c>
      <c r="N310">
        <f>SUMIF(Erfassung6!BD:BD,L310,Erfassung6!BG:BG)</f>
        <v>0</v>
      </c>
      <c r="O310">
        <f t="shared" si="24"/>
        <v>0</v>
      </c>
      <c r="P310">
        <f t="shared" si="23"/>
        <v>1</v>
      </c>
    </row>
    <row r="311" spans="12:16" x14ac:dyDescent="0.25">
      <c r="L311" s="264">
        <f>Member!A311</f>
        <v>7747</v>
      </c>
      <c r="M311">
        <f>SUMIF(Erfassung6!BD:BD,L311,Erfassung6!BW:BW)</f>
        <v>0</v>
      </c>
      <c r="N311">
        <f>SUMIF(Erfassung6!BD:BD,L311,Erfassung6!BG:BG)</f>
        <v>0</v>
      </c>
      <c r="O311">
        <f t="shared" si="24"/>
        <v>0</v>
      </c>
      <c r="P311">
        <f t="shared" si="23"/>
        <v>1</v>
      </c>
    </row>
    <row r="312" spans="12:16" x14ac:dyDescent="0.25">
      <c r="L312" s="264">
        <f>Member!A312</f>
        <v>38543</v>
      </c>
      <c r="M312">
        <f>SUMIF(Erfassung6!BD:BD,L312,Erfassung6!BW:BW)</f>
        <v>0</v>
      </c>
      <c r="N312">
        <f>SUMIF(Erfassung6!BD:BD,L312,Erfassung6!BG:BG)</f>
        <v>0</v>
      </c>
      <c r="O312">
        <f t="shared" si="24"/>
        <v>0</v>
      </c>
      <c r="P312">
        <f t="shared" si="23"/>
        <v>1</v>
      </c>
    </row>
    <row r="313" spans="12:16" x14ac:dyDescent="0.25">
      <c r="L313" s="264">
        <f>Member!A313</f>
        <v>38735</v>
      </c>
      <c r="M313">
        <f>SUMIF(Erfassung6!BD:BD,L313,Erfassung6!BW:BW)</f>
        <v>0</v>
      </c>
      <c r="N313">
        <f>SUMIF(Erfassung6!BD:BD,L313,Erfassung6!BG:BG)</f>
        <v>0</v>
      </c>
      <c r="O313">
        <f t="shared" si="24"/>
        <v>0</v>
      </c>
      <c r="P313">
        <f t="shared" si="23"/>
        <v>1</v>
      </c>
    </row>
    <row r="314" spans="12:16" x14ac:dyDescent="0.25">
      <c r="L314" s="264">
        <f>Member!A314</f>
        <v>38900</v>
      </c>
      <c r="M314">
        <f>SUMIF(Erfassung6!BD:BD,L314,Erfassung6!BW:BW)</f>
        <v>0</v>
      </c>
      <c r="N314">
        <f>SUMIF(Erfassung6!BD:BD,L314,Erfassung6!BG:BG)</f>
        <v>0</v>
      </c>
      <c r="O314">
        <f t="shared" si="24"/>
        <v>0</v>
      </c>
      <c r="P314">
        <f t="shared" si="23"/>
        <v>1</v>
      </c>
    </row>
    <row r="315" spans="12:16" x14ac:dyDescent="0.25">
      <c r="L315" s="264">
        <f>Member!A315</f>
        <v>7152</v>
      </c>
      <c r="M315">
        <f>SUMIF(Erfassung6!BD:BD,L315,Erfassung6!BW:BW)</f>
        <v>0</v>
      </c>
      <c r="N315">
        <f>SUMIF(Erfassung6!BD:BD,L315,Erfassung6!BG:BG)</f>
        <v>0</v>
      </c>
      <c r="O315">
        <f t="shared" si="24"/>
        <v>0</v>
      </c>
      <c r="P315">
        <f t="shared" si="23"/>
        <v>1</v>
      </c>
    </row>
    <row r="316" spans="12:16" x14ac:dyDescent="0.25">
      <c r="L316" s="264">
        <f>Member!A316</f>
        <v>38277</v>
      </c>
      <c r="M316">
        <f>SUMIF(Erfassung6!BD:BD,L316,Erfassung6!BW:BW)</f>
        <v>0</v>
      </c>
      <c r="N316">
        <f>SUMIF(Erfassung6!BD:BD,L316,Erfassung6!BG:BG)</f>
        <v>0</v>
      </c>
      <c r="O316">
        <f t="shared" si="24"/>
        <v>0</v>
      </c>
      <c r="P316">
        <f t="shared" si="23"/>
        <v>1</v>
      </c>
    </row>
    <row r="317" spans="12:16" x14ac:dyDescent="0.25">
      <c r="L317" s="264">
        <f>Member!A317</f>
        <v>16744</v>
      </c>
      <c r="M317">
        <f>SUMIF(Erfassung6!BD:BD,L317,Erfassung6!BW:BW)</f>
        <v>0</v>
      </c>
      <c r="N317">
        <f>SUMIF(Erfassung6!BD:BD,L317,Erfassung6!BG:BG)</f>
        <v>0</v>
      </c>
      <c r="O317">
        <f t="shared" si="24"/>
        <v>0</v>
      </c>
      <c r="P317">
        <f t="shared" si="23"/>
        <v>1</v>
      </c>
    </row>
    <row r="318" spans="12:16" x14ac:dyDescent="0.25">
      <c r="L318" s="264">
        <f>Member!A318</f>
        <v>38901</v>
      </c>
      <c r="M318">
        <f>SUMIF(Erfassung6!BD:BD,L318,Erfassung6!BW:BW)</f>
        <v>0</v>
      </c>
      <c r="N318">
        <f>SUMIF(Erfassung6!BD:BD,L318,Erfassung6!BG:BG)</f>
        <v>0</v>
      </c>
      <c r="O318">
        <f t="shared" si="24"/>
        <v>0</v>
      </c>
      <c r="P318">
        <f t="shared" si="23"/>
        <v>1</v>
      </c>
    </row>
    <row r="319" spans="12:16" x14ac:dyDescent="0.25">
      <c r="L319" s="264">
        <f>Member!A319</f>
        <v>16453</v>
      </c>
      <c r="M319">
        <f>SUMIF(Erfassung6!BD:BD,L319,Erfassung6!BW:BW)</f>
        <v>0</v>
      </c>
      <c r="N319">
        <f>SUMIF(Erfassung6!BD:BD,L319,Erfassung6!BG:BG)</f>
        <v>0</v>
      </c>
      <c r="O319">
        <f t="shared" si="24"/>
        <v>0</v>
      </c>
      <c r="P319">
        <f t="shared" si="23"/>
        <v>1</v>
      </c>
    </row>
    <row r="320" spans="12:16" x14ac:dyDescent="0.25">
      <c r="L320" s="264">
        <f>Member!A320</f>
        <v>7156</v>
      </c>
      <c r="M320">
        <f>SUMIF(Erfassung6!BD:BD,L320,Erfassung6!BW:BW)</f>
        <v>0</v>
      </c>
      <c r="N320">
        <f>SUMIF(Erfassung6!BD:BD,L320,Erfassung6!BG:BG)</f>
        <v>0</v>
      </c>
      <c r="O320">
        <f t="shared" si="24"/>
        <v>0</v>
      </c>
      <c r="P320">
        <f t="shared" si="23"/>
        <v>1</v>
      </c>
    </row>
    <row r="321" spans="12:16" x14ac:dyDescent="0.25">
      <c r="L321" s="264">
        <f>Member!A321</f>
        <v>38823</v>
      </c>
      <c r="M321">
        <f>SUMIF(Erfassung6!BD:BD,L321,Erfassung6!BW:BW)</f>
        <v>0</v>
      </c>
      <c r="N321">
        <f>SUMIF(Erfassung6!BD:BD,L321,Erfassung6!BG:BG)</f>
        <v>0</v>
      </c>
      <c r="O321">
        <f t="shared" si="24"/>
        <v>0</v>
      </c>
      <c r="P321">
        <f t="shared" si="23"/>
        <v>1</v>
      </c>
    </row>
    <row r="322" spans="12:16" x14ac:dyDescent="0.25">
      <c r="L322" s="264">
        <f>Member!A322</f>
        <v>25478</v>
      </c>
      <c r="M322">
        <f>SUMIF(Erfassung6!BD:BD,L322,Erfassung6!BW:BW)</f>
        <v>0</v>
      </c>
      <c r="N322">
        <f>SUMIF(Erfassung6!BD:BD,L322,Erfassung6!BG:BG)</f>
        <v>0</v>
      </c>
      <c r="O322">
        <f t="shared" si="24"/>
        <v>0</v>
      </c>
      <c r="P322">
        <f t="shared" ref="P322:P385" si="25">RANK(O322,O:O)</f>
        <v>1</v>
      </c>
    </row>
    <row r="323" spans="12:16" x14ac:dyDescent="0.25">
      <c r="L323" s="264">
        <f>Member!A323</f>
        <v>38836</v>
      </c>
      <c r="M323">
        <f>SUMIF(Erfassung6!BD:BD,L323,Erfassung6!BW:BW)</f>
        <v>0</v>
      </c>
      <c r="N323">
        <f>SUMIF(Erfassung6!BD:BD,L323,Erfassung6!BG:BG)</f>
        <v>0</v>
      </c>
      <c r="O323">
        <f t="shared" ref="O323:O386" si="26">IF(N323=0,0,M323/N323-ROW()/1000000000)</f>
        <v>0</v>
      </c>
      <c r="P323">
        <f t="shared" si="25"/>
        <v>1</v>
      </c>
    </row>
    <row r="324" spans="12:16" x14ac:dyDescent="0.25">
      <c r="L324" s="264">
        <f>Member!A324</f>
        <v>7154</v>
      </c>
      <c r="M324">
        <f>SUMIF(Erfassung6!BD:BD,L324,Erfassung6!BW:BW)</f>
        <v>0</v>
      </c>
      <c r="N324">
        <f>SUMIF(Erfassung6!BD:BD,L324,Erfassung6!BG:BG)</f>
        <v>0</v>
      </c>
      <c r="O324">
        <f t="shared" si="26"/>
        <v>0</v>
      </c>
      <c r="P324">
        <f t="shared" si="25"/>
        <v>1</v>
      </c>
    </row>
    <row r="325" spans="12:16" x14ac:dyDescent="0.25">
      <c r="L325" s="264">
        <f>Member!A325</f>
        <v>7182</v>
      </c>
      <c r="M325">
        <f>SUMIF(Erfassung6!BD:BD,L325,Erfassung6!BW:BW)</f>
        <v>0</v>
      </c>
      <c r="N325">
        <f>SUMIF(Erfassung6!BD:BD,L325,Erfassung6!BG:BG)</f>
        <v>0</v>
      </c>
      <c r="O325">
        <f t="shared" si="26"/>
        <v>0</v>
      </c>
      <c r="P325">
        <f t="shared" si="25"/>
        <v>1</v>
      </c>
    </row>
    <row r="326" spans="12:16" x14ac:dyDescent="0.25">
      <c r="L326" s="264">
        <f>Member!A326</f>
        <v>25484</v>
      </c>
      <c r="M326">
        <f>SUMIF(Erfassung6!BD:BD,L326,Erfassung6!BW:BW)</f>
        <v>0</v>
      </c>
      <c r="N326">
        <f>SUMIF(Erfassung6!BD:BD,L326,Erfassung6!BG:BG)</f>
        <v>0</v>
      </c>
      <c r="O326">
        <f t="shared" si="26"/>
        <v>0</v>
      </c>
      <c r="P326">
        <f t="shared" si="25"/>
        <v>1</v>
      </c>
    </row>
    <row r="327" spans="12:16" x14ac:dyDescent="0.25">
      <c r="L327" s="264">
        <f>Member!A327</f>
        <v>38509</v>
      </c>
      <c r="M327">
        <f>SUMIF(Erfassung6!BD:BD,L327,Erfassung6!BW:BW)</f>
        <v>0</v>
      </c>
      <c r="N327">
        <f>SUMIF(Erfassung6!BD:BD,L327,Erfassung6!BG:BG)</f>
        <v>0</v>
      </c>
      <c r="O327">
        <f t="shared" si="26"/>
        <v>0</v>
      </c>
      <c r="P327">
        <f t="shared" si="25"/>
        <v>1</v>
      </c>
    </row>
    <row r="328" spans="12:16" x14ac:dyDescent="0.25">
      <c r="L328" s="264">
        <f>Member!A328</f>
        <v>25082</v>
      </c>
      <c r="M328">
        <f>SUMIF(Erfassung6!BD:BD,L328,Erfassung6!BW:BW)</f>
        <v>0</v>
      </c>
      <c r="N328">
        <f>SUMIF(Erfassung6!BD:BD,L328,Erfassung6!BG:BG)</f>
        <v>0</v>
      </c>
      <c r="O328">
        <f t="shared" si="26"/>
        <v>0</v>
      </c>
      <c r="P328">
        <f t="shared" si="25"/>
        <v>1</v>
      </c>
    </row>
    <row r="329" spans="12:16" x14ac:dyDescent="0.25">
      <c r="L329" s="264">
        <f>Member!A329</f>
        <v>38115</v>
      </c>
      <c r="M329">
        <f>SUMIF(Erfassung6!BD:BD,L329,Erfassung6!BW:BW)</f>
        <v>0</v>
      </c>
      <c r="N329">
        <f>SUMIF(Erfassung6!BD:BD,L329,Erfassung6!BG:BG)</f>
        <v>0</v>
      </c>
      <c r="O329">
        <f t="shared" si="26"/>
        <v>0</v>
      </c>
      <c r="P329">
        <f t="shared" si="25"/>
        <v>1</v>
      </c>
    </row>
    <row r="330" spans="12:16" x14ac:dyDescent="0.25">
      <c r="L330" s="264">
        <f>Member!A330</f>
        <v>7228</v>
      </c>
      <c r="M330">
        <f>SUMIF(Erfassung6!BD:BD,L330,Erfassung6!BW:BW)</f>
        <v>0</v>
      </c>
      <c r="N330">
        <f>SUMIF(Erfassung6!BD:BD,L330,Erfassung6!BG:BG)</f>
        <v>0</v>
      </c>
      <c r="O330">
        <f t="shared" si="26"/>
        <v>0</v>
      </c>
      <c r="P330">
        <f t="shared" si="25"/>
        <v>1</v>
      </c>
    </row>
    <row r="331" spans="12:16" x14ac:dyDescent="0.25">
      <c r="L331" s="264">
        <f>Member!A331</f>
        <v>38275</v>
      </c>
      <c r="M331">
        <f>SUMIF(Erfassung6!BD:BD,L331,Erfassung6!BW:BW)</f>
        <v>0</v>
      </c>
      <c r="N331">
        <f>SUMIF(Erfassung6!BD:BD,L331,Erfassung6!BG:BG)</f>
        <v>0</v>
      </c>
      <c r="O331">
        <f t="shared" si="26"/>
        <v>0</v>
      </c>
      <c r="P331">
        <f t="shared" si="25"/>
        <v>1</v>
      </c>
    </row>
    <row r="332" spans="12:16" x14ac:dyDescent="0.25">
      <c r="L332" s="264">
        <f>Member!A332</f>
        <v>7135</v>
      </c>
      <c r="M332">
        <f>SUMIF(Erfassung6!BD:BD,L332,Erfassung6!BW:BW)</f>
        <v>0</v>
      </c>
      <c r="N332">
        <f>SUMIF(Erfassung6!BD:BD,L332,Erfassung6!BG:BG)</f>
        <v>0</v>
      </c>
      <c r="O332">
        <f t="shared" si="26"/>
        <v>0</v>
      </c>
      <c r="P332">
        <f t="shared" si="25"/>
        <v>1</v>
      </c>
    </row>
    <row r="333" spans="12:16" x14ac:dyDescent="0.25">
      <c r="L333" s="264">
        <f>Member!A333</f>
        <v>38366</v>
      </c>
      <c r="M333">
        <f>SUMIF(Erfassung6!BD:BD,L333,Erfassung6!BW:BW)</f>
        <v>0</v>
      </c>
      <c r="N333">
        <f>SUMIF(Erfassung6!BD:BD,L333,Erfassung6!BG:BG)</f>
        <v>0</v>
      </c>
      <c r="O333">
        <f t="shared" si="26"/>
        <v>0</v>
      </c>
      <c r="P333">
        <f t="shared" si="25"/>
        <v>1</v>
      </c>
    </row>
    <row r="334" spans="12:16" x14ac:dyDescent="0.25">
      <c r="L334" s="264">
        <f>Member!A334</f>
        <v>38367</v>
      </c>
      <c r="M334">
        <f>SUMIF(Erfassung6!BD:BD,L334,Erfassung6!BW:BW)</f>
        <v>0</v>
      </c>
      <c r="N334">
        <f>SUMIF(Erfassung6!BD:BD,L334,Erfassung6!BG:BG)</f>
        <v>0</v>
      </c>
      <c r="O334">
        <f t="shared" si="26"/>
        <v>0</v>
      </c>
      <c r="P334">
        <f t="shared" si="25"/>
        <v>1</v>
      </c>
    </row>
    <row r="335" spans="12:16" x14ac:dyDescent="0.25">
      <c r="L335" s="264">
        <f>Member!A335</f>
        <v>25085</v>
      </c>
      <c r="M335">
        <f>SUMIF(Erfassung6!BD:BD,L335,Erfassung6!BW:BW)</f>
        <v>0</v>
      </c>
      <c r="N335">
        <f>SUMIF(Erfassung6!BD:BD,L335,Erfassung6!BG:BG)</f>
        <v>0</v>
      </c>
      <c r="O335">
        <f t="shared" si="26"/>
        <v>0</v>
      </c>
      <c r="P335">
        <f t="shared" si="25"/>
        <v>1</v>
      </c>
    </row>
    <row r="336" spans="12:16" x14ac:dyDescent="0.25">
      <c r="L336" s="264">
        <f>Member!A336</f>
        <v>38661</v>
      </c>
      <c r="M336">
        <f>SUMIF(Erfassung6!BD:BD,L336,Erfassung6!BW:BW)</f>
        <v>0</v>
      </c>
      <c r="N336">
        <f>SUMIF(Erfassung6!BD:BD,L336,Erfassung6!BG:BG)</f>
        <v>0</v>
      </c>
      <c r="O336">
        <f t="shared" si="26"/>
        <v>0</v>
      </c>
      <c r="P336">
        <f t="shared" si="25"/>
        <v>1</v>
      </c>
    </row>
    <row r="337" spans="12:16" x14ac:dyDescent="0.25">
      <c r="L337" s="264">
        <f>Member!A337</f>
        <v>7131</v>
      </c>
      <c r="M337">
        <f>SUMIF(Erfassung6!BD:BD,L337,Erfassung6!BW:BW)</f>
        <v>0</v>
      </c>
      <c r="N337">
        <f>SUMIF(Erfassung6!BD:BD,L337,Erfassung6!BG:BG)</f>
        <v>0</v>
      </c>
      <c r="O337">
        <f t="shared" si="26"/>
        <v>0</v>
      </c>
      <c r="P337">
        <f t="shared" si="25"/>
        <v>1</v>
      </c>
    </row>
    <row r="338" spans="12:16" x14ac:dyDescent="0.25">
      <c r="L338" s="264">
        <f>Member!A338</f>
        <v>7123</v>
      </c>
      <c r="M338">
        <f>SUMIF(Erfassung6!BD:BD,L338,Erfassung6!BW:BW)</f>
        <v>0</v>
      </c>
      <c r="N338">
        <f>SUMIF(Erfassung6!BD:BD,L338,Erfassung6!BG:BG)</f>
        <v>0</v>
      </c>
      <c r="O338">
        <f t="shared" si="26"/>
        <v>0</v>
      </c>
      <c r="P338">
        <f t="shared" si="25"/>
        <v>1</v>
      </c>
    </row>
    <row r="339" spans="12:16" x14ac:dyDescent="0.25">
      <c r="L339" s="264">
        <f>Member!A339</f>
        <v>7136</v>
      </c>
      <c r="M339">
        <f>SUMIF(Erfassung6!BD:BD,L339,Erfassung6!BW:BW)</f>
        <v>0</v>
      </c>
      <c r="N339">
        <f>SUMIF(Erfassung6!BD:BD,L339,Erfassung6!BG:BG)</f>
        <v>0</v>
      </c>
      <c r="O339">
        <f t="shared" si="26"/>
        <v>0</v>
      </c>
      <c r="P339">
        <f t="shared" si="25"/>
        <v>1</v>
      </c>
    </row>
    <row r="340" spans="12:16" x14ac:dyDescent="0.25">
      <c r="L340" s="264">
        <f>Member!A340</f>
        <v>7723</v>
      </c>
      <c r="M340">
        <f>SUMIF(Erfassung6!BD:BD,L340,Erfassung6!BW:BW)</f>
        <v>0</v>
      </c>
      <c r="N340">
        <f>SUMIF(Erfassung6!BD:BD,L340,Erfassung6!BG:BG)</f>
        <v>0</v>
      </c>
      <c r="O340">
        <f t="shared" si="26"/>
        <v>0</v>
      </c>
      <c r="P340">
        <f t="shared" si="25"/>
        <v>1</v>
      </c>
    </row>
    <row r="341" spans="12:16" x14ac:dyDescent="0.25">
      <c r="L341" s="264">
        <f>Member!A341</f>
        <v>25479</v>
      </c>
      <c r="M341">
        <f>SUMIF(Erfassung6!BD:BD,L341,Erfassung6!BW:BW)</f>
        <v>0</v>
      </c>
      <c r="N341">
        <f>SUMIF(Erfassung6!BD:BD,L341,Erfassung6!BG:BG)</f>
        <v>0</v>
      </c>
      <c r="O341">
        <f t="shared" si="26"/>
        <v>0</v>
      </c>
      <c r="P341">
        <f t="shared" si="25"/>
        <v>1</v>
      </c>
    </row>
    <row r="342" spans="12:16" x14ac:dyDescent="0.25">
      <c r="L342" s="264">
        <f>Member!A342</f>
        <v>7126</v>
      </c>
      <c r="M342">
        <f>SUMIF(Erfassung6!BD:BD,L342,Erfassung6!BW:BW)</f>
        <v>0</v>
      </c>
      <c r="N342">
        <f>SUMIF(Erfassung6!BD:BD,L342,Erfassung6!BG:BG)</f>
        <v>0</v>
      </c>
      <c r="O342">
        <f t="shared" si="26"/>
        <v>0</v>
      </c>
      <c r="P342">
        <f t="shared" si="25"/>
        <v>1</v>
      </c>
    </row>
    <row r="343" spans="12:16" x14ac:dyDescent="0.25">
      <c r="L343" s="264">
        <f>Member!A343</f>
        <v>38760</v>
      </c>
      <c r="M343">
        <f>SUMIF(Erfassung6!BD:BD,L343,Erfassung6!BW:BW)</f>
        <v>0</v>
      </c>
      <c r="N343">
        <f>SUMIF(Erfassung6!BD:BD,L343,Erfassung6!BG:BG)</f>
        <v>0</v>
      </c>
      <c r="O343">
        <f t="shared" si="26"/>
        <v>0</v>
      </c>
      <c r="P343">
        <f t="shared" si="25"/>
        <v>1</v>
      </c>
    </row>
    <row r="344" spans="12:16" x14ac:dyDescent="0.25">
      <c r="L344" s="264">
        <f>Member!A344</f>
        <v>38962</v>
      </c>
      <c r="M344">
        <f>SUMIF(Erfassung6!BD:BD,L344,Erfassung6!BW:BW)</f>
        <v>0</v>
      </c>
      <c r="N344">
        <f>SUMIF(Erfassung6!BD:BD,L344,Erfassung6!BG:BG)</f>
        <v>0</v>
      </c>
      <c r="O344">
        <f t="shared" si="26"/>
        <v>0</v>
      </c>
      <c r="P344">
        <f t="shared" si="25"/>
        <v>1</v>
      </c>
    </row>
    <row r="345" spans="12:16" x14ac:dyDescent="0.25">
      <c r="L345" s="264">
        <f>Member!A345</f>
        <v>38575</v>
      </c>
      <c r="M345">
        <f>SUMIF(Erfassung6!BD:BD,L345,Erfassung6!BW:BW)</f>
        <v>0</v>
      </c>
      <c r="N345">
        <f>SUMIF(Erfassung6!BD:BD,L345,Erfassung6!BG:BG)</f>
        <v>0</v>
      </c>
      <c r="O345">
        <f t="shared" si="26"/>
        <v>0</v>
      </c>
      <c r="P345">
        <f t="shared" si="25"/>
        <v>1</v>
      </c>
    </row>
    <row r="346" spans="12:16" x14ac:dyDescent="0.25">
      <c r="L346" s="264">
        <f>Member!A346</f>
        <v>16888</v>
      </c>
      <c r="M346">
        <f>SUMIF(Erfassung6!BD:BD,L346,Erfassung6!BW:BW)</f>
        <v>0</v>
      </c>
      <c r="N346">
        <f>SUMIF(Erfassung6!BD:BD,L346,Erfassung6!BG:BG)</f>
        <v>0</v>
      </c>
      <c r="O346">
        <f t="shared" si="26"/>
        <v>0</v>
      </c>
      <c r="P346">
        <f t="shared" si="25"/>
        <v>1</v>
      </c>
    </row>
    <row r="347" spans="12:16" x14ac:dyDescent="0.25">
      <c r="L347" s="264">
        <f>Member!A347</f>
        <v>25298</v>
      </c>
      <c r="M347">
        <f>SUMIF(Erfassung6!BD:BD,L347,Erfassung6!BW:BW)</f>
        <v>0</v>
      </c>
      <c r="N347">
        <f>SUMIF(Erfassung6!BD:BD,L347,Erfassung6!BG:BG)</f>
        <v>0</v>
      </c>
      <c r="O347">
        <f t="shared" si="26"/>
        <v>0</v>
      </c>
      <c r="P347">
        <f t="shared" si="25"/>
        <v>1</v>
      </c>
    </row>
    <row r="348" spans="12:16" x14ac:dyDescent="0.25">
      <c r="L348" s="264">
        <f>Member!A348</f>
        <v>38061</v>
      </c>
      <c r="M348">
        <f>SUMIF(Erfassung6!BD:BD,L348,Erfassung6!BW:BW)</f>
        <v>0</v>
      </c>
      <c r="N348">
        <f>SUMIF(Erfassung6!BD:BD,L348,Erfassung6!BG:BG)</f>
        <v>0</v>
      </c>
      <c r="O348">
        <f t="shared" si="26"/>
        <v>0</v>
      </c>
      <c r="P348">
        <f t="shared" si="25"/>
        <v>1</v>
      </c>
    </row>
    <row r="349" spans="12:16" x14ac:dyDescent="0.25">
      <c r="L349" s="264">
        <f>Member!A349</f>
        <v>38050</v>
      </c>
      <c r="M349">
        <f>SUMIF(Erfassung6!BD:BD,L349,Erfassung6!BW:BW)</f>
        <v>0</v>
      </c>
      <c r="N349">
        <f>SUMIF(Erfassung6!BD:BD,L349,Erfassung6!BG:BG)</f>
        <v>0</v>
      </c>
      <c r="O349">
        <f t="shared" si="26"/>
        <v>0</v>
      </c>
      <c r="P349">
        <f t="shared" si="25"/>
        <v>1</v>
      </c>
    </row>
    <row r="350" spans="12:16" x14ac:dyDescent="0.25">
      <c r="L350" s="264">
        <f>Member!A350</f>
        <v>38912</v>
      </c>
      <c r="M350">
        <f>SUMIF(Erfassung6!BD:BD,L350,Erfassung6!BW:BW)</f>
        <v>0</v>
      </c>
      <c r="N350">
        <f>SUMIF(Erfassung6!BD:BD,L350,Erfassung6!BG:BG)</f>
        <v>0</v>
      </c>
      <c r="O350">
        <f t="shared" si="26"/>
        <v>0</v>
      </c>
      <c r="P350">
        <f t="shared" si="25"/>
        <v>1</v>
      </c>
    </row>
    <row r="351" spans="12:16" x14ac:dyDescent="0.25">
      <c r="L351" s="264">
        <f>Member!A351</f>
        <v>38809</v>
      </c>
      <c r="M351">
        <f>SUMIF(Erfassung6!BD:BD,L351,Erfassung6!BW:BW)</f>
        <v>0</v>
      </c>
      <c r="N351">
        <f>SUMIF(Erfassung6!BD:BD,L351,Erfassung6!BG:BG)</f>
        <v>0</v>
      </c>
      <c r="O351">
        <f t="shared" si="26"/>
        <v>0</v>
      </c>
      <c r="P351">
        <f t="shared" si="25"/>
        <v>1</v>
      </c>
    </row>
    <row r="352" spans="12:16" x14ac:dyDescent="0.25">
      <c r="L352" s="264">
        <f>Member!A352</f>
        <v>25953</v>
      </c>
      <c r="M352">
        <f>SUMIF(Erfassung6!BD:BD,L352,Erfassung6!BW:BW)</f>
        <v>0</v>
      </c>
      <c r="N352">
        <f>SUMIF(Erfassung6!BD:BD,L352,Erfassung6!BG:BG)</f>
        <v>0</v>
      </c>
      <c r="O352">
        <f t="shared" si="26"/>
        <v>0</v>
      </c>
      <c r="P352">
        <f t="shared" si="25"/>
        <v>1</v>
      </c>
    </row>
    <row r="353" spans="12:16" x14ac:dyDescent="0.25">
      <c r="L353" s="264">
        <f>Member!A353</f>
        <v>38725</v>
      </c>
      <c r="M353">
        <f>SUMIF(Erfassung6!BD:BD,L353,Erfassung6!BW:BW)</f>
        <v>0</v>
      </c>
      <c r="N353">
        <f>SUMIF(Erfassung6!BD:BD,L353,Erfassung6!BG:BG)</f>
        <v>0</v>
      </c>
      <c r="O353">
        <f t="shared" si="26"/>
        <v>0</v>
      </c>
      <c r="P353">
        <f t="shared" si="25"/>
        <v>1</v>
      </c>
    </row>
    <row r="354" spans="12:16" x14ac:dyDescent="0.25">
      <c r="L354" s="264">
        <f>Member!A354</f>
        <v>38850</v>
      </c>
      <c r="M354">
        <f>SUMIF(Erfassung6!BD:BD,L354,Erfassung6!BW:BW)</f>
        <v>0</v>
      </c>
      <c r="N354">
        <f>SUMIF(Erfassung6!BD:BD,L354,Erfassung6!BG:BG)</f>
        <v>0</v>
      </c>
      <c r="O354">
        <f t="shared" si="26"/>
        <v>0</v>
      </c>
      <c r="P354">
        <f t="shared" si="25"/>
        <v>1</v>
      </c>
    </row>
    <row r="355" spans="12:16" x14ac:dyDescent="0.25">
      <c r="L355" s="264">
        <f>Member!A355</f>
        <v>25630</v>
      </c>
      <c r="M355">
        <f>SUMIF(Erfassung6!BD:BD,L355,Erfassung6!BW:BW)</f>
        <v>0</v>
      </c>
      <c r="N355">
        <f>SUMIF(Erfassung6!BD:BD,L355,Erfassung6!BG:BG)</f>
        <v>0</v>
      </c>
      <c r="O355">
        <f t="shared" si="26"/>
        <v>0</v>
      </c>
      <c r="P355">
        <f t="shared" si="25"/>
        <v>1</v>
      </c>
    </row>
    <row r="356" spans="12:16" x14ac:dyDescent="0.25">
      <c r="L356" s="264">
        <f>Member!A356</f>
        <v>38963</v>
      </c>
      <c r="M356">
        <f>SUMIF(Erfassung6!BD:BD,L356,Erfassung6!BW:BW)</f>
        <v>0</v>
      </c>
      <c r="N356">
        <f>SUMIF(Erfassung6!BD:BD,L356,Erfassung6!BG:BG)</f>
        <v>0</v>
      </c>
      <c r="O356">
        <f t="shared" si="26"/>
        <v>0</v>
      </c>
      <c r="P356">
        <f t="shared" si="25"/>
        <v>1</v>
      </c>
    </row>
    <row r="357" spans="12:16" x14ac:dyDescent="0.25">
      <c r="L357" s="264">
        <f>Member!A357</f>
        <v>25671</v>
      </c>
      <c r="M357">
        <f>SUMIF(Erfassung6!BD:BD,L357,Erfassung6!BW:BW)</f>
        <v>0</v>
      </c>
      <c r="N357">
        <f>SUMIF(Erfassung6!BD:BD,L357,Erfassung6!BG:BG)</f>
        <v>0</v>
      </c>
      <c r="O357">
        <f t="shared" si="26"/>
        <v>0</v>
      </c>
      <c r="P357">
        <f t="shared" si="25"/>
        <v>1</v>
      </c>
    </row>
    <row r="358" spans="12:16" x14ac:dyDescent="0.25">
      <c r="L358" s="264">
        <f>Member!A358</f>
        <v>25644</v>
      </c>
      <c r="M358">
        <f>SUMIF(Erfassung6!BD:BD,L358,Erfassung6!BW:BW)</f>
        <v>0</v>
      </c>
      <c r="N358">
        <f>SUMIF(Erfassung6!BD:BD,L358,Erfassung6!BG:BG)</f>
        <v>0</v>
      </c>
      <c r="O358">
        <f t="shared" si="26"/>
        <v>0</v>
      </c>
      <c r="P358">
        <f t="shared" si="25"/>
        <v>1</v>
      </c>
    </row>
    <row r="359" spans="12:16" x14ac:dyDescent="0.25">
      <c r="L359" s="264">
        <f>Member!A359</f>
        <v>16730</v>
      </c>
      <c r="M359">
        <f>SUMIF(Erfassung6!BD:BD,L359,Erfassung6!BW:BW)</f>
        <v>0</v>
      </c>
      <c r="N359">
        <f>SUMIF(Erfassung6!BD:BD,L359,Erfassung6!BG:BG)</f>
        <v>0</v>
      </c>
      <c r="O359">
        <f t="shared" si="26"/>
        <v>0</v>
      </c>
      <c r="P359">
        <f t="shared" si="25"/>
        <v>1</v>
      </c>
    </row>
    <row r="360" spans="12:16" x14ac:dyDescent="0.25">
      <c r="L360" s="264">
        <f>Member!A360</f>
        <v>38092</v>
      </c>
      <c r="M360">
        <f>SUMIF(Erfassung6!BD:BD,L360,Erfassung6!BW:BW)</f>
        <v>0</v>
      </c>
      <c r="N360">
        <f>SUMIF(Erfassung6!BD:BD,L360,Erfassung6!BG:BG)</f>
        <v>0</v>
      </c>
      <c r="O360">
        <f t="shared" si="26"/>
        <v>0</v>
      </c>
      <c r="P360">
        <f t="shared" si="25"/>
        <v>1</v>
      </c>
    </row>
    <row r="361" spans="12:16" x14ac:dyDescent="0.25">
      <c r="L361" s="264">
        <f>Member!A361</f>
        <v>25672</v>
      </c>
      <c r="M361">
        <f>SUMIF(Erfassung6!BD:BD,L361,Erfassung6!BW:BW)</f>
        <v>0</v>
      </c>
      <c r="N361">
        <f>SUMIF(Erfassung6!BD:BD,L361,Erfassung6!BG:BG)</f>
        <v>0</v>
      </c>
      <c r="O361">
        <f t="shared" si="26"/>
        <v>0</v>
      </c>
      <c r="P361">
        <f t="shared" si="25"/>
        <v>1</v>
      </c>
    </row>
    <row r="362" spans="12:16" x14ac:dyDescent="0.25">
      <c r="L362" s="264">
        <f>Member!A362</f>
        <v>25340</v>
      </c>
      <c r="M362">
        <f>SUMIF(Erfassung6!BD:BD,L362,Erfassung6!BW:BW)</f>
        <v>0</v>
      </c>
      <c r="N362">
        <f>SUMIF(Erfassung6!BD:BD,L362,Erfassung6!BG:BG)</f>
        <v>0</v>
      </c>
      <c r="O362">
        <f t="shared" si="26"/>
        <v>0</v>
      </c>
      <c r="P362">
        <f t="shared" si="25"/>
        <v>1</v>
      </c>
    </row>
    <row r="363" spans="12:16" x14ac:dyDescent="0.25">
      <c r="L363" s="264">
        <f>Member!A363</f>
        <v>38727</v>
      </c>
      <c r="M363">
        <f>SUMIF(Erfassung6!BD:BD,L363,Erfassung6!BW:BW)</f>
        <v>0</v>
      </c>
      <c r="N363">
        <f>SUMIF(Erfassung6!BD:BD,L363,Erfassung6!BG:BG)</f>
        <v>0</v>
      </c>
      <c r="O363">
        <f t="shared" si="26"/>
        <v>0</v>
      </c>
      <c r="P363">
        <f t="shared" si="25"/>
        <v>1</v>
      </c>
    </row>
    <row r="364" spans="12:16" x14ac:dyDescent="0.25">
      <c r="L364" s="264">
        <f>Member!A364</f>
        <v>38363</v>
      </c>
      <c r="M364">
        <f>SUMIF(Erfassung6!BD:BD,L364,Erfassung6!BW:BW)</f>
        <v>0</v>
      </c>
      <c r="N364">
        <f>SUMIF(Erfassung6!BD:BD,L364,Erfassung6!BG:BG)</f>
        <v>0</v>
      </c>
      <c r="O364">
        <f t="shared" si="26"/>
        <v>0</v>
      </c>
      <c r="P364">
        <f t="shared" si="25"/>
        <v>1</v>
      </c>
    </row>
    <row r="365" spans="12:16" x14ac:dyDescent="0.25">
      <c r="L365" s="264">
        <f>Member!A365</f>
        <v>22116</v>
      </c>
      <c r="M365">
        <f>SUMIF(Erfassung6!BD:BD,L365,Erfassung6!BW:BW)</f>
        <v>0</v>
      </c>
      <c r="N365">
        <f>SUMIF(Erfassung6!BD:BD,L365,Erfassung6!BG:BG)</f>
        <v>0</v>
      </c>
      <c r="O365">
        <f t="shared" si="26"/>
        <v>0</v>
      </c>
      <c r="P365">
        <f t="shared" si="25"/>
        <v>1</v>
      </c>
    </row>
    <row r="366" spans="12:16" x14ac:dyDescent="0.25">
      <c r="L366" s="264">
        <f>Member!A366</f>
        <v>38458</v>
      </c>
      <c r="M366">
        <f>SUMIF(Erfassung6!BD:BD,L366,Erfassung6!BW:BW)</f>
        <v>0</v>
      </c>
      <c r="N366">
        <f>SUMIF(Erfassung6!BD:BD,L366,Erfassung6!BG:BG)</f>
        <v>0</v>
      </c>
      <c r="O366">
        <f t="shared" si="26"/>
        <v>0</v>
      </c>
      <c r="P366">
        <f t="shared" si="25"/>
        <v>1</v>
      </c>
    </row>
    <row r="367" spans="12:16" x14ac:dyDescent="0.25">
      <c r="L367" s="264">
        <f>Member!A367</f>
        <v>38833</v>
      </c>
      <c r="M367">
        <f>SUMIF(Erfassung6!BD:BD,L367,Erfassung6!BW:BW)</f>
        <v>0</v>
      </c>
      <c r="N367">
        <f>SUMIF(Erfassung6!BD:BD,L367,Erfassung6!BG:BG)</f>
        <v>0</v>
      </c>
      <c r="O367">
        <f t="shared" si="26"/>
        <v>0</v>
      </c>
      <c r="P367">
        <f t="shared" si="25"/>
        <v>1</v>
      </c>
    </row>
    <row r="368" spans="12:16" x14ac:dyDescent="0.25">
      <c r="L368" s="264">
        <f>Member!A368</f>
        <v>25011</v>
      </c>
      <c r="M368">
        <f>SUMIF(Erfassung6!BD:BD,L368,Erfassung6!BW:BW)</f>
        <v>0</v>
      </c>
      <c r="N368">
        <f>SUMIF(Erfassung6!BD:BD,L368,Erfassung6!BG:BG)</f>
        <v>0</v>
      </c>
      <c r="O368">
        <f t="shared" si="26"/>
        <v>0</v>
      </c>
      <c r="P368">
        <f t="shared" si="25"/>
        <v>1</v>
      </c>
    </row>
    <row r="369" spans="12:16" x14ac:dyDescent="0.25">
      <c r="L369" s="264">
        <f>Member!A369</f>
        <v>38848</v>
      </c>
      <c r="M369">
        <f>SUMIF(Erfassung6!BD:BD,L369,Erfassung6!BW:BW)</f>
        <v>0</v>
      </c>
      <c r="N369">
        <f>SUMIF(Erfassung6!BD:BD,L369,Erfassung6!BG:BG)</f>
        <v>0</v>
      </c>
      <c r="O369">
        <f t="shared" si="26"/>
        <v>0</v>
      </c>
      <c r="P369">
        <f t="shared" si="25"/>
        <v>1</v>
      </c>
    </row>
    <row r="370" spans="12:16" x14ac:dyDescent="0.25">
      <c r="L370" s="264">
        <f>Member!A370</f>
        <v>38849</v>
      </c>
      <c r="M370">
        <f>SUMIF(Erfassung6!BD:BD,L370,Erfassung6!BW:BW)</f>
        <v>0</v>
      </c>
      <c r="N370">
        <f>SUMIF(Erfassung6!BD:BD,L370,Erfassung6!BG:BG)</f>
        <v>0</v>
      </c>
      <c r="O370">
        <f t="shared" si="26"/>
        <v>0</v>
      </c>
      <c r="P370">
        <f t="shared" si="25"/>
        <v>1</v>
      </c>
    </row>
    <row r="371" spans="12:16" x14ac:dyDescent="0.25">
      <c r="L371" s="264">
        <f>Member!A371</f>
        <v>38814</v>
      </c>
      <c r="M371">
        <f>SUMIF(Erfassung6!BD:BD,L371,Erfassung6!BW:BW)</f>
        <v>0</v>
      </c>
      <c r="N371">
        <f>SUMIF(Erfassung6!BD:BD,L371,Erfassung6!BG:BG)</f>
        <v>0</v>
      </c>
      <c r="O371">
        <f t="shared" si="26"/>
        <v>0</v>
      </c>
      <c r="P371">
        <f t="shared" si="25"/>
        <v>1</v>
      </c>
    </row>
    <row r="372" spans="12:16" x14ac:dyDescent="0.25">
      <c r="L372" s="264">
        <f>Member!A372</f>
        <v>38813</v>
      </c>
      <c r="M372">
        <f>SUMIF(Erfassung6!BD:BD,L372,Erfassung6!BW:BW)</f>
        <v>0</v>
      </c>
      <c r="N372">
        <f>SUMIF(Erfassung6!BD:BD,L372,Erfassung6!BG:BG)</f>
        <v>0</v>
      </c>
      <c r="O372">
        <f t="shared" si="26"/>
        <v>0</v>
      </c>
      <c r="P372">
        <f t="shared" si="25"/>
        <v>1</v>
      </c>
    </row>
    <row r="373" spans="12:16" x14ac:dyDescent="0.25">
      <c r="L373" s="264">
        <f>Member!A373</f>
        <v>38574</v>
      </c>
      <c r="M373">
        <f>SUMIF(Erfassung6!BD:BD,L373,Erfassung6!BW:BW)</f>
        <v>0</v>
      </c>
      <c r="N373">
        <f>SUMIF(Erfassung6!BD:BD,L373,Erfassung6!BG:BG)</f>
        <v>0</v>
      </c>
      <c r="O373">
        <f t="shared" si="26"/>
        <v>0</v>
      </c>
      <c r="P373">
        <f t="shared" si="25"/>
        <v>1</v>
      </c>
    </row>
    <row r="374" spans="12:16" x14ac:dyDescent="0.25">
      <c r="L374" s="264">
        <f>Member!A374</f>
        <v>38719</v>
      </c>
      <c r="M374">
        <f>SUMIF(Erfassung6!BD:BD,L374,Erfassung6!BW:BW)</f>
        <v>0</v>
      </c>
      <c r="N374">
        <f>SUMIF(Erfassung6!BD:BD,L374,Erfassung6!BG:BG)</f>
        <v>0</v>
      </c>
      <c r="O374">
        <f t="shared" si="26"/>
        <v>0</v>
      </c>
      <c r="P374">
        <f t="shared" si="25"/>
        <v>1</v>
      </c>
    </row>
    <row r="375" spans="12:16" x14ac:dyDescent="0.25">
      <c r="L375" s="264">
        <f>Member!A375</f>
        <v>38758</v>
      </c>
      <c r="M375">
        <f>SUMIF(Erfassung6!BD:BD,L375,Erfassung6!BW:BW)</f>
        <v>0</v>
      </c>
      <c r="N375">
        <f>SUMIF(Erfassung6!BD:BD,L375,Erfassung6!BG:BG)</f>
        <v>0</v>
      </c>
      <c r="O375">
        <f t="shared" si="26"/>
        <v>0</v>
      </c>
      <c r="P375">
        <f t="shared" si="25"/>
        <v>1</v>
      </c>
    </row>
    <row r="376" spans="12:16" x14ac:dyDescent="0.25">
      <c r="L376" s="264">
        <f>Member!A376</f>
        <v>38808</v>
      </c>
      <c r="M376">
        <f>SUMIF(Erfassung6!BD:BD,L376,Erfassung6!BW:BW)</f>
        <v>0</v>
      </c>
      <c r="N376">
        <f>SUMIF(Erfassung6!BD:BD,L376,Erfassung6!BG:BG)</f>
        <v>0</v>
      </c>
      <c r="O376">
        <f t="shared" si="26"/>
        <v>0</v>
      </c>
      <c r="P376">
        <f t="shared" si="25"/>
        <v>1</v>
      </c>
    </row>
    <row r="377" spans="12:16" x14ac:dyDescent="0.25">
      <c r="L377" s="264">
        <f>Member!A377</f>
        <v>16729</v>
      </c>
      <c r="M377">
        <f>SUMIF(Erfassung6!BD:BD,L377,Erfassung6!BW:BW)</f>
        <v>0</v>
      </c>
      <c r="N377">
        <f>SUMIF(Erfassung6!BD:BD,L377,Erfassung6!BG:BG)</f>
        <v>0</v>
      </c>
      <c r="O377">
        <f t="shared" si="26"/>
        <v>0</v>
      </c>
      <c r="P377">
        <f t="shared" si="25"/>
        <v>1</v>
      </c>
    </row>
    <row r="378" spans="12:16" x14ac:dyDescent="0.25">
      <c r="L378" s="264">
        <f>Member!A378</f>
        <v>16518</v>
      </c>
      <c r="M378">
        <f>SUMIF(Erfassung6!BD:BD,L378,Erfassung6!BW:BW)</f>
        <v>0</v>
      </c>
      <c r="N378">
        <f>SUMIF(Erfassung6!BD:BD,L378,Erfassung6!BG:BG)</f>
        <v>0</v>
      </c>
      <c r="O378">
        <f t="shared" si="26"/>
        <v>0</v>
      </c>
      <c r="P378">
        <f t="shared" si="25"/>
        <v>1</v>
      </c>
    </row>
    <row r="379" spans="12:16" x14ac:dyDescent="0.25">
      <c r="L379" s="264">
        <f>Member!A379</f>
        <v>38757</v>
      </c>
      <c r="M379">
        <f>SUMIF(Erfassung6!BD:BD,L379,Erfassung6!BW:BW)</f>
        <v>0</v>
      </c>
      <c r="N379">
        <f>SUMIF(Erfassung6!BD:BD,L379,Erfassung6!BG:BG)</f>
        <v>0</v>
      </c>
      <c r="O379">
        <f t="shared" si="26"/>
        <v>0</v>
      </c>
      <c r="P379">
        <f t="shared" si="25"/>
        <v>1</v>
      </c>
    </row>
    <row r="380" spans="12:16" x14ac:dyDescent="0.25">
      <c r="L380" s="264">
        <f>Member!A380</f>
        <v>16524</v>
      </c>
      <c r="M380">
        <f>SUMIF(Erfassung6!BD:BD,L380,Erfassung6!BW:BW)</f>
        <v>0</v>
      </c>
      <c r="N380">
        <f>SUMIF(Erfassung6!BD:BD,L380,Erfassung6!BG:BG)</f>
        <v>0</v>
      </c>
      <c r="O380">
        <f t="shared" si="26"/>
        <v>0</v>
      </c>
      <c r="P380">
        <f t="shared" si="25"/>
        <v>1</v>
      </c>
    </row>
    <row r="381" spans="12:16" x14ac:dyDescent="0.25">
      <c r="L381" s="264">
        <f>Member!A381</f>
        <v>38921</v>
      </c>
      <c r="M381">
        <f>SUMIF(Erfassung6!BD:BD,L381,Erfassung6!BW:BW)</f>
        <v>0</v>
      </c>
      <c r="N381">
        <f>SUMIF(Erfassung6!BD:BD,L381,Erfassung6!BG:BG)</f>
        <v>0</v>
      </c>
      <c r="O381">
        <f t="shared" si="26"/>
        <v>0</v>
      </c>
      <c r="P381">
        <f t="shared" si="25"/>
        <v>1</v>
      </c>
    </row>
    <row r="382" spans="12:16" x14ac:dyDescent="0.25">
      <c r="L382" s="264">
        <f>Member!A382</f>
        <v>38922</v>
      </c>
      <c r="M382">
        <f>SUMIF(Erfassung6!BD:BD,L382,Erfassung6!BW:BW)</f>
        <v>0</v>
      </c>
      <c r="N382">
        <f>SUMIF(Erfassung6!BD:BD,L382,Erfassung6!BG:BG)</f>
        <v>0</v>
      </c>
      <c r="O382">
        <f t="shared" si="26"/>
        <v>0</v>
      </c>
      <c r="P382">
        <f t="shared" si="25"/>
        <v>1</v>
      </c>
    </row>
    <row r="383" spans="12:16" x14ac:dyDescent="0.25">
      <c r="L383" s="264">
        <f>Member!A383</f>
        <v>25061</v>
      </c>
      <c r="M383">
        <f>SUMIF(Erfassung6!BD:BD,L383,Erfassung6!BW:BW)</f>
        <v>0</v>
      </c>
      <c r="N383">
        <f>SUMIF(Erfassung6!BD:BD,L383,Erfassung6!BG:BG)</f>
        <v>0</v>
      </c>
      <c r="O383">
        <f t="shared" si="26"/>
        <v>0</v>
      </c>
      <c r="P383">
        <f t="shared" si="25"/>
        <v>1</v>
      </c>
    </row>
    <row r="384" spans="12:16" x14ac:dyDescent="0.25">
      <c r="L384" s="264">
        <f>Member!A384</f>
        <v>38920</v>
      </c>
      <c r="M384">
        <f>SUMIF(Erfassung6!BD:BD,L384,Erfassung6!BW:BW)</f>
        <v>0</v>
      </c>
      <c r="N384">
        <f>SUMIF(Erfassung6!BD:BD,L384,Erfassung6!BG:BG)</f>
        <v>0</v>
      </c>
      <c r="O384">
        <f t="shared" si="26"/>
        <v>0</v>
      </c>
      <c r="P384">
        <f t="shared" si="25"/>
        <v>1</v>
      </c>
    </row>
    <row r="385" spans="12:16" x14ac:dyDescent="0.25">
      <c r="L385" s="264">
        <f>Member!A385</f>
        <v>38724</v>
      </c>
      <c r="M385">
        <f>SUMIF(Erfassung6!BD:BD,L385,Erfassung6!BW:BW)</f>
        <v>0</v>
      </c>
      <c r="N385">
        <f>SUMIF(Erfassung6!BD:BD,L385,Erfassung6!BG:BG)</f>
        <v>0</v>
      </c>
      <c r="O385">
        <f t="shared" si="26"/>
        <v>0</v>
      </c>
      <c r="P385">
        <f t="shared" si="25"/>
        <v>1</v>
      </c>
    </row>
    <row r="386" spans="12:16" x14ac:dyDescent="0.25">
      <c r="L386" s="264">
        <f>Member!A386</f>
        <v>38759</v>
      </c>
      <c r="M386">
        <f>SUMIF(Erfassung6!BD:BD,L386,Erfassung6!BW:BW)</f>
        <v>0</v>
      </c>
      <c r="N386">
        <f>SUMIF(Erfassung6!BD:BD,L386,Erfassung6!BG:BG)</f>
        <v>0</v>
      </c>
      <c r="O386">
        <f t="shared" si="26"/>
        <v>0</v>
      </c>
      <c r="P386">
        <f t="shared" ref="P386:P449" si="27">RANK(O386,O:O)</f>
        <v>1</v>
      </c>
    </row>
    <row r="387" spans="12:16" x14ac:dyDescent="0.25">
      <c r="L387" s="264">
        <f>Member!A387</f>
        <v>38831</v>
      </c>
      <c r="M387">
        <f>SUMIF(Erfassung6!BD:BD,L387,Erfassung6!BW:BW)</f>
        <v>0</v>
      </c>
      <c r="N387">
        <f>SUMIF(Erfassung6!BD:BD,L387,Erfassung6!BG:BG)</f>
        <v>0</v>
      </c>
      <c r="O387">
        <f t="shared" ref="O387:O450" si="28">IF(N387=0,0,M387/N387-ROW()/1000000000)</f>
        <v>0</v>
      </c>
      <c r="P387">
        <f t="shared" si="27"/>
        <v>1</v>
      </c>
    </row>
    <row r="388" spans="12:16" x14ac:dyDescent="0.25">
      <c r="L388" s="264">
        <f>Member!A388</f>
        <v>16519</v>
      </c>
      <c r="M388">
        <f>SUMIF(Erfassung6!BD:BD,L388,Erfassung6!BW:BW)</f>
        <v>0</v>
      </c>
      <c r="N388">
        <f>SUMIF(Erfassung6!BD:BD,L388,Erfassung6!BG:BG)</f>
        <v>0</v>
      </c>
      <c r="O388">
        <f t="shared" si="28"/>
        <v>0</v>
      </c>
      <c r="P388">
        <f t="shared" si="27"/>
        <v>1</v>
      </c>
    </row>
    <row r="389" spans="12:16" x14ac:dyDescent="0.25">
      <c r="L389" s="264">
        <f>Member!A389</f>
        <v>38964</v>
      </c>
      <c r="M389">
        <f>SUMIF(Erfassung6!BD:BD,L389,Erfassung6!BW:BW)</f>
        <v>0</v>
      </c>
      <c r="N389">
        <f>SUMIF(Erfassung6!BD:BD,L389,Erfassung6!BG:BG)</f>
        <v>0</v>
      </c>
      <c r="O389">
        <f t="shared" si="28"/>
        <v>0</v>
      </c>
      <c r="P389">
        <f t="shared" si="27"/>
        <v>1</v>
      </c>
    </row>
    <row r="390" spans="12:16" x14ac:dyDescent="0.25">
      <c r="L390" s="264">
        <f>Member!A390</f>
        <v>25297</v>
      </c>
      <c r="M390">
        <f>SUMIF(Erfassung6!BD:BD,L390,Erfassung6!BW:BW)</f>
        <v>0</v>
      </c>
      <c r="N390">
        <f>SUMIF(Erfassung6!BD:BD,L390,Erfassung6!BG:BG)</f>
        <v>0</v>
      </c>
      <c r="O390">
        <f t="shared" si="28"/>
        <v>0</v>
      </c>
      <c r="P390">
        <f t="shared" si="27"/>
        <v>1</v>
      </c>
    </row>
    <row r="391" spans="12:16" x14ac:dyDescent="0.25">
      <c r="L391" s="264">
        <f>Member!A391</f>
        <v>38056</v>
      </c>
      <c r="M391">
        <f>SUMIF(Erfassung6!BD:BD,L391,Erfassung6!BW:BW)</f>
        <v>0</v>
      </c>
      <c r="N391">
        <f>SUMIF(Erfassung6!BD:BD,L391,Erfassung6!BG:BG)</f>
        <v>0</v>
      </c>
      <c r="O391">
        <f t="shared" si="28"/>
        <v>0</v>
      </c>
      <c r="P391">
        <f t="shared" si="27"/>
        <v>1</v>
      </c>
    </row>
    <row r="392" spans="12:16" x14ac:dyDescent="0.25">
      <c r="L392" s="264">
        <f>Member!A392</f>
        <v>38810</v>
      </c>
      <c r="M392">
        <f>SUMIF(Erfassung6!BD:BD,L392,Erfassung6!BW:BW)</f>
        <v>0</v>
      </c>
      <c r="N392">
        <f>SUMIF(Erfassung6!BD:BD,L392,Erfassung6!BG:BG)</f>
        <v>0</v>
      </c>
      <c r="O392">
        <f t="shared" si="28"/>
        <v>0</v>
      </c>
      <c r="P392">
        <f t="shared" si="27"/>
        <v>1</v>
      </c>
    </row>
    <row r="393" spans="12:16" x14ac:dyDescent="0.25">
      <c r="L393" s="264">
        <f>Member!A393</f>
        <v>38851</v>
      </c>
      <c r="M393">
        <f>SUMIF(Erfassung6!BD:BD,L393,Erfassung6!BW:BW)</f>
        <v>0</v>
      </c>
      <c r="N393">
        <f>SUMIF(Erfassung6!BD:BD,L393,Erfassung6!BG:BG)</f>
        <v>0</v>
      </c>
      <c r="O393">
        <f t="shared" si="28"/>
        <v>0</v>
      </c>
      <c r="P393">
        <f t="shared" si="27"/>
        <v>1</v>
      </c>
    </row>
    <row r="394" spans="12:16" x14ac:dyDescent="0.25">
      <c r="L394" s="264">
        <f>Member!A394</f>
        <v>38923</v>
      </c>
      <c r="M394">
        <f>SUMIF(Erfassung6!BD:BD,L394,Erfassung6!BW:BW)</f>
        <v>0</v>
      </c>
      <c r="N394">
        <f>SUMIF(Erfassung6!BD:BD,L394,Erfassung6!BG:BG)</f>
        <v>0</v>
      </c>
      <c r="O394">
        <f t="shared" si="28"/>
        <v>0</v>
      </c>
      <c r="P394">
        <f t="shared" si="27"/>
        <v>1</v>
      </c>
    </row>
    <row r="395" spans="12:16" x14ac:dyDescent="0.25">
      <c r="L395" s="264">
        <f>Member!A395</f>
        <v>38773</v>
      </c>
      <c r="M395">
        <f>SUMIF(Erfassung6!BD:BD,L395,Erfassung6!BW:BW)</f>
        <v>0</v>
      </c>
      <c r="N395">
        <f>SUMIF(Erfassung6!BD:BD,L395,Erfassung6!BG:BG)</f>
        <v>0</v>
      </c>
      <c r="O395">
        <f t="shared" si="28"/>
        <v>0</v>
      </c>
      <c r="P395">
        <f t="shared" si="27"/>
        <v>1</v>
      </c>
    </row>
    <row r="396" spans="12:16" x14ac:dyDescent="0.25">
      <c r="L396" s="264">
        <f>Member!A396</f>
        <v>7425</v>
      </c>
      <c r="M396">
        <f>SUMIF(Erfassung6!BD:BD,L396,Erfassung6!BW:BW)</f>
        <v>0</v>
      </c>
      <c r="N396">
        <f>SUMIF(Erfassung6!BD:BD,L396,Erfassung6!BG:BG)</f>
        <v>0</v>
      </c>
      <c r="O396">
        <f t="shared" si="28"/>
        <v>0</v>
      </c>
      <c r="P396">
        <f t="shared" si="27"/>
        <v>1</v>
      </c>
    </row>
    <row r="397" spans="12:16" x14ac:dyDescent="0.25">
      <c r="L397" s="264">
        <f>Member!A397</f>
        <v>38355</v>
      </c>
      <c r="M397">
        <f>SUMIF(Erfassung6!BD:BD,L397,Erfassung6!BW:BW)</f>
        <v>0</v>
      </c>
      <c r="N397">
        <f>SUMIF(Erfassung6!BD:BD,L397,Erfassung6!BG:BG)</f>
        <v>0</v>
      </c>
      <c r="O397">
        <f t="shared" si="28"/>
        <v>0</v>
      </c>
      <c r="P397">
        <f t="shared" si="27"/>
        <v>1</v>
      </c>
    </row>
    <row r="398" spans="12:16" x14ac:dyDescent="0.25">
      <c r="L398" s="264">
        <f>Member!A398</f>
        <v>16465</v>
      </c>
      <c r="M398">
        <f>SUMIF(Erfassung6!BD:BD,L398,Erfassung6!BW:BW)</f>
        <v>0</v>
      </c>
      <c r="N398">
        <f>SUMIF(Erfassung6!BD:BD,L398,Erfassung6!BG:BG)</f>
        <v>0</v>
      </c>
      <c r="O398">
        <f t="shared" si="28"/>
        <v>0</v>
      </c>
      <c r="P398">
        <f t="shared" si="27"/>
        <v>1</v>
      </c>
    </row>
    <row r="399" spans="12:16" x14ac:dyDescent="0.25">
      <c r="L399" s="264">
        <f>Member!A399</f>
        <v>16917</v>
      </c>
      <c r="M399">
        <f>SUMIF(Erfassung6!BD:BD,L399,Erfassung6!BW:BW)</f>
        <v>0</v>
      </c>
      <c r="N399">
        <f>SUMIF(Erfassung6!BD:BD,L399,Erfassung6!BG:BG)</f>
        <v>0</v>
      </c>
      <c r="O399">
        <f t="shared" si="28"/>
        <v>0</v>
      </c>
      <c r="P399">
        <f t="shared" si="27"/>
        <v>1</v>
      </c>
    </row>
    <row r="400" spans="12:16" x14ac:dyDescent="0.25">
      <c r="L400" s="264">
        <f>Member!A400</f>
        <v>25095</v>
      </c>
      <c r="M400">
        <f>SUMIF(Erfassung6!BD:BD,L400,Erfassung6!BW:BW)</f>
        <v>0</v>
      </c>
      <c r="N400">
        <f>SUMIF(Erfassung6!BD:BD,L400,Erfassung6!BG:BG)</f>
        <v>0</v>
      </c>
      <c r="O400">
        <f t="shared" si="28"/>
        <v>0</v>
      </c>
      <c r="P400">
        <f t="shared" si="27"/>
        <v>1</v>
      </c>
    </row>
    <row r="401" spans="12:16" x14ac:dyDescent="0.25">
      <c r="L401" s="264">
        <f>Member!A401</f>
        <v>25555</v>
      </c>
      <c r="M401">
        <f>SUMIF(Erfassung6!BD:BD,L401,Erfassung6!BW:BW)</f>
        <v>0</v>
      </c>
      <c r="N401">
        <f>SUMIF(Erfassung6!BD:BD,L401,Erfassung6!BG:BG)</f>
        <v>0</v>
      </c>
      <c r="O401">
        <f t="shared" si="28"/>
        <v>0</v>
      </c>
      <c r="P401">
        <f t="shared" si="27"/>
        <v>1</v>
      </c>
    </row>
    <row r="402" spans="12:16" x14ac:dyDescent="0.25">
      <c r="L402" s="264">
        <f>Member!A402</f>
        <v>25097</v>
      </c>
      <c r="M402">
        <f>SUMIF(Erfassung6!BD:BD,L402,Erfassung6!BW:BW)</f>
        <v>0</v>
      </c>
      <c r="N402">
        <f>SUMIF(Erfassung6!BD:BD,L402,Erfassung6!BG:BG)</f>
        <v>0</v>
      </c>
      <c r="O402">
        <f t="shared" si="28"/>
        <v>0</v>
      </c>
      <c r="P402">
        <f t="shared" si="27"/>
        <v>1</v>
      </c>
    </row>
    <row r="403" spans="12:16" x14ac:dyDescent="0.25">
      <c r="L403" s="264">
        <f>Member!A403</f>
        <v>25614</v>
      </c>
      <c r="M403">
        <f>SUMIF(Erfassung6!BD:BD,L403,Erfassung6!BW:BW)</f>
        <v>0</v>
      </c>
      <c r="N403">
        <f>SUMIF(Erfassung6!BD:BD,L403,Erfassung6!BG:BG)</f>
        <v>0</v>
      </c>
      <c r="O403">
        <f t="shared" si="28"/>
        <v>0</v>
      </c>
      <c r="P403">
        <f t="shared" si="27"/>
        <v>1</v>
      </c>
    </row>
    <row r="404" spans="12:16" x14ac:dyDescent="0.25">
      <c r="L404" s="264">
        <f>Member!A404</f>
        <v>25093</v>
      </c>
      <c r="M404">
        <f>SUMIF(Erfassung6!BD:BD,L404,Erfassung6!BW:BW)</f>
        <v>0</v>
      </c>
      <c r="N404">
        <f>SUMIF(Erfassung6!BD:BD,L404,Erfassung6!BG:BG)</f>
        <v>0</v>
      </c>
      <c r="O404">
        <f t="shared" si="28"/>
        <v>0</v>
      </c>
      <c r="P404">
        <f t="shared" si="27"/>
        <v>1</v>
      </c>
    </row>
    <row r="405" spans="12:16" x14ac:dyDescent="0.25">
      <c r="L405" s="264">
        <f>Member!A405</f>
        <v>25948</v>
      </c>
      <c r="M405">
        <f>SUMIF(Erfassung6!BD:BD,L405,Erfassung6!BW:BW)</f>
        <v>0</v>
      </c>
      <c r="N405">
        <f>SUMIF(Erfassung6!BD:BD,L405,Erfassung6!BG:BG)</f>
        <v>0</v>
      </c>
      <c r="O405">
        <f t="shared" si="28"/>
        <v>0</v>
      </c>
      <c r="P405">
        <f t="shared" si="27"/>
        <v>1</v>
      </c>
    </row>
    <row r="406" spans="12:16" x14ac:dyDescent="0.25">
      <c r="L406" s="264">
        <f>Member!A406</f>
        <v>25615</v>
      </c>
      <c r="M406">
        <f>SUMIF(Erfassung6!BD:BD,L406,Erfassung6!BW:BW)</f>
        <v>0</v>
      </c>
      <c r="N406">
        <f>SUMIF(Erfassung6!BD:BD,L406,Erfassung6!BG:BG)</f>
        <v>0</v>
      </c>
      <c r="O406">
        <f t="shared" si="28"/>
        <v>0</v>
      </c>
      <c r="P406">
        <f t="shared" si="27"/>
        <v>1</v>
      </c>
    </row>
    <row r="407" spans="12:16" x14ac:dyDescent="0.25">
      <c r="L407" s="264">
        <f>Member!A407</f>
        <v>16456</v>
      </c>
      <c r="M407">
        <f>SUMIF(Erfassung6!BD:BD,L407,Erfassung6!BW:BW)</f>
        <v>0</v>
      </c>
      <c r="N407">
        <f>SUMIF(Erfassung6!BD:BD,L407,Erfassung6!BG:BG)</f>
        <v>0</v>
      </c>
      <c r="O407">
        <f t="shared" si="28"/>
        <v>0</v>
      </c>
      <c r="P407">
        <f t="shared" si="27"/>
        <v>1</v>
      </c>
    </row>
    <row r="408" spans="12:16" x14ac:dyDescent="0.25">
      <c r="L408" s="264">
        <f>Member!A408</f>
        <v>16459</v>
      </c>
      <c r="M408">
        <f>SUMIF(Erfassung6!BD:BD,L408,Erfassung6!BW:BW)</f>
        <v>0</v>
      </c>
      <c r="N408">
        <f>SUMIF(Erfassung6!BD:BD,L408,Erfassung6!BG:BG)</f>
        <v>0</v>
      </c>
      <c r="O408">
        <f t="shared" si="28"/>
        <v>0</v>
      </c>
      <c r="P408">
        <f t="shared" si="27"/>
        <v>1</v>
      </c>
    </row>
    <row r="409" spans="12:16" x14ac:dyDescent="0.25">
      <c r="L409" s="264">
        <f>Member!A409</f>
        <v>38711</v>
      </c>
      <c r="M409">
        <f>SUMIF(Erfassung6!BD:BD,L409,Erfassung6!BW:BW)</f>
        <v>0</v>
      </c>
      <c r="N409">
        <f>SUMIF(Erfassung6!BD:BD,L409,Erfassung6!BG:BG)</f>
        <v>0</v>
      </c>
      <c r="O409">
        <f t="shared" si="28"/>
        <v>0</v>
      </c>
      <c r="P409">
        <f t="shared" si="27"/>
        <v>1</v>
      </c>
    </row>
    <row r="410" spans="12:16" x14ac:dyDescent="0.25">
      <c r="L410" s="264">
        <f>Member!A410</f>
        <v>16462</v>
      </c>
      <c r="M410">
        <f>SUMIF(Erfassung6!BD:BD,L410,Erfassung6!BW:BW)</f>
        <v>0</v>
      </c>
      <c r="N410">
        <f>SUMIF(Erfassung6!BD:BD,L410,Erfassung6!BG:BG)</f>
        <v>0</v>
      </c>
      <c r="O410">
        <f t="shared" si="28"/>
        <v>0</v>
      </c>
      <c r="P410">
        <f t="shared" si="27"/>
        <v>1</v>
      </c>
    </row>
    <row r="411" spans="12:16" x14ac:dyDescent="0.25">
      <c r="L411" s="264">
        <f>Member!A411</f>
        <v>16811</v>
      </c>
      <c r="M411">
        <f>SUMIF(Erfassung6!BD:BD,L411,Erfassung6!BW:BW)</f>
        <v>0</v>
      </c>
      <c r="N411">
        <f>SUMIF(Erfassung6!BD:BD,L411,Erfassung6!BG:BG)</f>
        <v>0</v>
      </c>
      <c r="O411">
        <f t="shared" si="28"/>
        <v>0</v>
      </c>
      <c r="P411">
        <f t="shared" si="27"/>
        <v>1</v>
      </c>
    </row>
    <row r="412" spans="12:16" x14ac:dyDescent="0.25">
      <c r="L412" s="264">
        <f>Member!A412</f>
        <v>38878</v>
      </c>
      <c r="M412">
        <f>SUMIF(Erfassung6!BD:BD,L412,Erfassung6!BW:BW)</f>
        <v>0</v>
      </c>
      <c r="N412">
        <f>SUMIF(Erfassung6!BD:BD,L412,Erfassung6!BG:BG)</f>
        <v>0</v>
      </c>
      <c r="O412">
        <f t="shared" si="28"/>
        <v>0</v>
      </c>
      <c r="P412">
        <f t="shared" si="27"/>
        <v>1</v>
      </c>
    </row>
    <row r="413" spans="12:16" x14ac:dyDescent="0.25">
      <c r="L413" s="264">
        <f>Member!A413</f>
        <v>38403</v>
      </c>
      <c r="M413">
        <f>SUMIF(Erfassung6!BD:BD,L413,Erfassung6!BW:BW)</f>
        <v>0</v>
      </c>
      <c r="N413">
        <f>SUMIF(Erfassung6!BD:BD,L413,Erfassung6!BG:BG)</f>
        <v>0</v>
      </c>
      <c r="O413">
        <f t="shared" si="28"/>
        <v>0</v>
      </c>
      <c r="P413">
        <f t="shared" si="27"/>
        <v>1</v>
      </c>
    </row>
    <row r="414" spans="12:16" x14ac:dyDescent="0.25">
      <c r="L414" s="264">
        <f>Member!A414</f>
        <v>16471</v>
      </c>
      <c r="M414">
        <f>SUMIF(Erfassung6!BD:BD,L414,Erfassung6!BW:BW)</f>
        <v>0</v>
      </c>
      <c r="N414">
        <f>SUMIF(Erfassung6!BD:BD,L414,Erfassung6!BG:BG)</f>
        <v>0</v>
      </c>
      <c r="O414">
        <f t="shared" si="28"/>
        <v>0</v>
      </c>
      <c r="P414">
        <f t="shared" si="27"/>
        <v>1</v>
      </c>
    </row>
    <row r="415" spans="12:16" x14ac:dyDescent="0.25">
      <c r="L415" s="264">
        <f>Member!A415</f>
        <v>16461</v>
      </c>
      <c r="M415">
        <f>SUMIF(Erfassung6!BD:BD,L415,Erfassung6!BW:BW)</f>
        <v>0</v>
      </c>
      <c r="N415">
        <f>SUMIF(Erfassung6!BD:BD,L415,Erfassung6!BG:BG)</f>
        <v>0</v>
      </c>
      <c r="O415">
        <f t="shared" si="28"/>
        <v>0</v>
      </c>
      <c r="P415">
        <f t="shared" si="27"/>
        <v>1</v>
      </c>
    </row>
    <row r="416" spans="12:16" x14ac:dyDescent="0.25">
      <c r="L416" s="264">
        <f>Member!A416</f>
        <v>38639</v>
      </c>
      <c r="M416">
        <f>SUMIF(Erfassung6!BD:BD,L416,Erfassung6!BW:BW)</f>
        <v>0</v>
      </c>
      <c r="N416">
        <f>SUMIF(Erfassung6!BD:BD,L416,Erfassung6!BG:BG)</f>
        <v>0</v>
      </c>
      <c r="O416">
        <f t="shared" si="28"/>
        <v>0</v>
      </c>
      <c r="P416">
        <f t="shared" si="27"/>
        <v>1</v>
      </c>
    </row>
    <row r="417" spans="12:16" x14ac:dyDescent="0.25">
      <c r="L417" s="264">
        <f>Member!A417</f>
        <v>38638</v>
      </c>
      <c r="M417">
        <f>SUMIF(Erfassung6!BD:BD,L417,Erfassung6!BW:BW)</f>
        <v>0</v>
      </c>
      <c r="N417">
        <f>SUMIF(Erfassung6!BD:BD,L417,Erfassung6!BG:BG)</f>
        <v>0</v>
      </c>
      <c r="O417">
        <f t="shared" si="28"/>
        <v>0</v>
      </c>
      <c r="P417">
        <f t="shared" si="27"/>
        <v>1</v>
      </c>
    </row>
    <row r="418" spans="12:16" x14ac:dyDescent="0.25">
      <c r="L418" s="264">
        <f>Member!A418</f>
        <v>38637</v>
      </c>
      <c r="M418">
        <f>SUMIF(Erfassung6!BD:BD,L418,Erfassung6!BW:BW)</f>
        <v>0</v>
      </c>
      <c r="N418">
        <f>SUMIF(Erfassung6!BD:BD,L418,Erfassung6!BG:BG)</f>
        <v>0</v>
      </c>
      <c r="O418">
        <f t="shared" si="28"/>
        <v>0</v>
      </c>
      <c r="P418">
        <f t="shared" si="27"/>
        <v>1</v>
      </c>
    </row>
    <row r="419" spans="12:16" x14ac:dyDescent="0.25">
      <c r="L419" s="264">
        <f>Member!A419</f>
        <v>38549</v>
      </c>
      <c r="M419">
        <f>SUMIF(Erfassung6!BD:BD,L419,Erfassung6!BW:BW)</f>
        <v>0</v>
      </c>
      <c r="N419">
        <f>SUMIF(Erfassung6!BD:BD,L419,Erfassung6!BG:BG)</f>
        <v>0</v>
      </c>
      <c r="O419">
        <f t="shared" si="28"/>
        <v>0</v>
      </c>
      <c r="P419">
        <f t="shared" si="27"/>
        <v>1</v>
      </c>
    </row>
    <row r="420" spans="12:16" x14ac:dyDescent="0.25">
      <c r="L420" s="264">
        <f>Member!A420</f>
        <v>38746</v>
      </c>
      <c r="M420">
        <f>SUMIF(Erfassung6!BD:BD,L420,Erfassung6!BW:BW)</f>
        <v>0</v>
      </c>
      <c r="N420">
        <f>SUMIF(Erfassung6!BD:BD,L420,Erfassung6!BG:BG)</f>
        <v>0</v>
      </c>
      <c r="O420">
        <f t="shared" si="28"/>
        <v>0</v>
      </c>
      <c r="P420">
        <f t="shared" si="27"/>
        <v>1</v>
      </c>
    </row>
    <row r="421" spans="12:16" x14ac:dyDescent="0.25">
      <c r="L421" s="264">
        <f>Member!A421</f>
        <v>38593</v>
      </c>
      <c r="M421">
        <f>SUMIF(Erfassung6!BD:BD,L421,Erfassung6!BW:BW)</f>
        <v>0</v>
      </c>
      <c r="N421">
        <f>SUMIF(Erfassung6!BD:BD,L421,Erfassung6!BG:BG)</f>
        <v>0</v>
      </c>
      <c r="O421">
        <f t="shared" si="28"/>
        <v>0</v>
      </c>
      <c r="P421">
        <f t="shared" si="27"/>
        <v>1</v>
      </c>
    </row>
    <row r="422" spans="12:16" x14ac:dyDescent="0.25">
      <c r="L422" s="264">
        <f>Member!A422</f>
        <v>7753</v>
      </c>
      <c r="M422">
        <f>SUMIF(Erfassung6!BD:BD,L422,Erfassung6!BW:BW)</f>
        <v>0</v>
      </c>
      <c r="N422">
        <f>SUMIF(Erfassung6!BD:BD,L422,Erfassung6!BG:BG)</f>
        <v>0</v>
      </c>
      <c r="O422">
        <f t="shared" si="28"/>
        <v>0</v>
      </c>
      <c r="P422">
        <f t="shared" si="27"/>
        <v>1</v>
      </c>
    </row>
    <row r="423" spans="12:16" x14ac:dyDescent="0.25">
      <c r="L423" s="264">
        <f>Member!A423</f>
        <v>38717</v>
      </c>
      <c r="M423">
        <f>SUMIF(Erfassung6!BD:BD,L423,Erfassung6!BW:BW)</f>
        <v>0</v>
      </c>
      <c r="N423">
        <f>SUMIF(Erfassung6!BD:BD,L423,Erfassung6!BG:BG)</f>
        <v>0</v>
      </c>
      <c r="O423">
        <f t="shared" si="28"/>
        <v>0</v>
      </c>
      <c r="P423">
        <f t="shared" si="27"/>
        <v>1</v>
      </c>
    </row>
    <row r="424" spans="12:16" x14ac:dyDescent="0.25">
      <c r="L424" s="264">
        <f>Member!A424</f>
        <v>38800</v>
      </c>
      <c r="M424">
        <f>SUMIF(Erfassung6!BD:BD,L424,Erfassung6!BW:BW)</f>
        <v>0</v>
      </c>
      <c r="N424">
        <f>SUMIF(Erfassung6!BD:BD,L424,Erfassung6!BG:BG)</f>
        <v>0</v>
      </c>
      <c r="O424">
        <f t="shared" si="28"/>
        <v>0</v>
      </c>
      <c r="P424">
        <f t="shared" si="27"/>
        <v>1</v>
      </c>
    </row>
    <row r="425" spans="12:16" x14ac:dyDescent="0.25">
      <c r="L425" s="264">
        <f>Member!A425</f>
        <v>38732</v>
      </c>
      <c r="M425">
        <f>SUMIF(Erfassung6!BD:BD,L425,Erfassung6!BW:BW)</f>
        <v>0</v>
      </c>
      <c r="N425">
        <f>SUMIF(Erfassung6!BD:BD,L425,Erfassung6!BG:BG)</f>
        <v>0</v>
      </c>
      <c r="O425">
        <f t="shared" si="28"/>
        <v>0</v>
      </c>
      <c r="P425">
        <f t="shared" si="27"/>
        <v>1</v>
      </c>
    </row>
    <row r="426" spans="12:16" x14ac:dyDescent="0.25">
      <c r="L426" s="264">
        <f>Member!A426</f>
        <v>38747</v>
      </c>
      <c r="M426">
        <f>SUMIF(Erfassung6!BD:BD,L426,Erfassung6!BW:BW)</f>
        <v>0</v>
      </c>
      <c r="N426">
        <f>SUMIF(Erfassung6!BD:BD,L426,Erfassung6!BG:BG)</f>
        <v>0</v>
      </c>
      <c r="O426">
        <f t="shared" si="28"/>
        <v>0</v>
      </c>
      <c r="P426">
        <f t="shared" si="27"/>
        <v>1</v>
      </c>
    </row>
    <row r="427" spans="12:16" x14ac:dyDescent="0.25">
      <c r="L427" s="264">
        <f>Member!A427</f>
        <v>15911</v>
      </c>
      <c r="M427">
        <f>SUMIF(Erfassung6!BD:BD,L427,Erfassung6!BW:BW)</f>
        <v>0</v>
      </c>
      <c r="N427">
        <f>SUMIF(Erfassung6!BD:BD,L427,Erfassung6!BG:BG)</f>
        <v>0</v>
      </c>
      <c r="O427">
        <f t="shared" si="28"/>
        <v>0</v>
      </c>
      <c r="P427">
        <f t="shared" si="27"/>
        <v>1</v>
      </c>
    </row>
    <row r="428" spans="12:16" x14ac:dyDescent="0.25">
      <c r="L428" s="264">
        <f>Member!A428</f>
        <v>7177</v>
      </c>
      <c r="M428">
        <f>SUMIF(Erfassung6!BD:BD,L428,Erfassung6!BW:BW)</f>
        <v>0</v>
      </c>
      <c r="N428">
        <f>SUMIF(Erfassung6!BD:BD,L428,Erfassung6!BG:BG)</f>
        <v>0</v>
      </c>
      <c r="O428">
        <f t="shared" si="28"/>
        <v>0</v>
      </c>
      <c r="P428">
        <f t="shared" si="27"/>
        <v>1</v>
      </c>
    </row>
    <row r="429" spans="12:16" x14ac:dyDescent="0.25">
      <c r="L429" s="264">
        <f>Member!A429</f>
        <v>38044</v>
      </c>
      <c r="M429">
        <f>SUMIF(Erfassung6!BD:BD,L429,Erfassung6!BW:BW)</f>
        <v>0</v>
      </c>
      <c r="N429">
        <f>SUMIF(Erfassung6!BD:BD,L429,Erfassung6!BG:BG)</f>
        <v>0</v>
      </c>
      <c r="O429">
        <f t="shared" si="28"/>
        <v>0</v>
      </c>
      <c r="P429">
        <f t="shared" si="27"/>
        <v>1</v>
      </c>
    </row>
    <row r="430" spans="12:16" x14ac:dyDescent="0.25">
      <c r="L430" s="264">
        <f>Member!A430</f>
        <v>38401</v>
      </c>
      <c r="M430">
        <f>SUMIF(Erfassung6!BD:BD,L430,Erfassung6!BW:BW)</f>
        <v>0</v>
      </c>
      <c r="N430">
        <f>SUMIF(Erfassung6!BD:BD,L430,Erfassung6!BG:BG)</f>
        <v>0</v>
      </c>
      <c r="O430">
        <f t="shared" si="28"/>
        <v>0</v>
      </c>
      <c r="P430">
        <f t="shared" si="27"/>
        <v>1</v>
      </c>
    </row>
    <row r="431" spans="12:16" x14ac:dyDescent="0.25">
      <c r="L431" s="264">
        <f>Member!A431</f>
        <v>16900</v>
      </c>
      <c r="M431">
        <f>SUMIF(Erfassung6!BD:BD,L431,Erfassung6!BW:BW)</f>
        <v>0</v>
      </c>
      <c r="N431">
        <f>SUMIF(Erfassung6!BD:BD,L431,Erfassung6!BG:BG)</f>
        <v>0</v>
      </c>
      <c r="O431">
        <f t="shared" si="28"/>
        <v>0</v>
      </c>
      <c r="P431">
        <f t="shared" si="27"/>
        <v>1</v>
      </c>
    </row>
    <row r="432" spans="12:16" x14ac:dyDescent="0.25">
      <c r="L432" s="264">
        <f>Member!A432</f>
        <v>38583</v>
      </c>
      <c r="M432">
        <f>SUMIF(Erfassung6!BD:BD,L432,Erfassung6!BW:BW)</f>
        <v>0</v>
      </c>
      <c r="N432">
        <f>SUMIF(Erfassung6!BD:BD,L432,Erfassung6!BG:BG)</f>
        <v>0</v>
      </c>
      <c r="O432">
        <f t="shared" si="28"/>
        <v>0</v>
      </c>
      <c r="P432">
        <f t="shared" si="27"/>
        <v>1</v>
      </c>
    </row>
    <row r="433" spans="12:16" x14ac:dyDescent="0.25">
      <c r="L433" s="264">
        <f>Member!A433</f>
        <v>38607</v>
      </c>
      <c r="M433">
        <f>SUMIF(Erfassung6!BD:BD,L433,Erfassung6!BW:BW)</f>
        <v>0</v>
      </c>
      <c r="N433">
        <f>SUMIF(Erfassung6!BD:BD,L433,Erfassung6!BG:BG)</f>
        <v>0</v>
      </c>
      <c r="O433">
        <f t="shared" si="28"/>
        <v>0</v>
      </c>
      <c r="P433">
        <f t="shared" si="27"/>
        <v>1</v>
      </c>
    </row>
    <row r="434" spans="12:16" x14ac:dyDescent="0.25">
      <c r="L434" s="264">
        <f>Member!A434</f>
        <v>38365</v>
      </c>
      <c r="M434">
        <f>SUMIF(Erfassung6!BD:BD,L434,Erfassung6!BW:BW)</f>
        <v>0</v>
      </c>
      <c r="N434">
        <f>SUMIF(Erfassung6!BD:BD,L434,Erfassung6!BG:BG)</f>
        <v>0</v>
      </c>
      <c r="O434">
        <f t="shared" si="28"/>
        <v>0</v>
      </c>
      <c r="P434">
        <f t="shared" si="27"/>
        <v>1</v>
      </c>
    </row>
    <row r="435" spans="12:16" x14ac:dyDescent="0.25">
      <c r="L435" s="264">
        <f>Member!A435</f>
        <v>7787</v>
      </c>
      <c r="M435">
        <f>SUMIF(Erfassung6!BD:BD,L435,Erfassung6!BW:BW)</f>
        <v>0</v>
      </c>
      <c r="N435">
        <f>SUMIF(Erfassung6!BD:BD,L435,Erfassung6!BG:BG)</f>
        <v>0</v>
      </c>
      <c r="O435">
        <f t="shared" si="28"/>
        <v>0</v>
      </c>
      <c r="P435">
        <f t="shared" si="27"/>
        <v>1</v>
      </c>
    </row>
    <row r="436" spans="12:16" x14ac:dyDescent="0.25">
      <c r="L436" s="264">
        <f>Member!A436</f>
        <v>7770</v>
      </c>
      <c r="M436">
        <f>SUMIF(Erfassung6!BD:BD,L436,Erfassung6!BW:BW)</f>
        <v>0</v>
      </c>
      <c r="N436">
        <f>SUMIF(Erfassung6!BD:BD,L436,Erfassung6!BG:BG)</f>
        <v>0</v>
      </c>
      <c r="O436">
        <f t="shared" si="28"/>
        <v>0</v>
      </c>
      <c r="P436">
        <f t="shared" si="27"/>
        <v>1</v>
      </c>
    </row>
    <row r="437" spans="12:16" x14ac:dyDescent="0.25">
      <c r="L437" s="264">
        <f>Member!A437</f>
        <v>38604</v>
      </c>
      <c r="M437">
        <f>SUMIF(Erfassung6!BD:BD,L437,Erfassung6!BW:BW)</f>
        <v>0</v>
      </c>
      <c r="N437">
        <f>SUMIF(Erfassung6!BD:BD,L437,Erfassung6!BG:BG)</f>
        <v>0</v>
      </c>
      <c r="O437">
        <f t="shared" si="28"/>
        <v>0</v>
      </c>
      <c r="P437">
        <f t="shared" si="27"/>
        <v>1</v>
      </c>
    </row>
    <row r="438" spans="12:16" x14ac:dyDescent="0.25">
      <c r="L438" s="264">
        <f>Member!A438</f>
        <v>38210</v>
      </c>
      <c r="M438">
        <f>SUMIF(Erfassung6!BD:BD,L438,Erfassung6!BW:BW)</f>
        <v>0</v>
      </c>
      <c r="N438">
        <f>SUMIF(Erfassung6!BD:BD,L438,Erfassung6!BG:BG)</f>
        <v>0</v>
      </c>
      <c r="O438">
        <f t="shared" si="28"/>
        <v>0</v>
      </c>
      <c r="P438">
        <f t="shared" si="27"/>
        <v>1</v>
      </c>
    </row>
    <row r="439" spans="12:16" x14ac:dyDescent="0.25">
      <c r="L439" s="264">
        <f>Member!A439</f>
        <v>29621</v>
      </c>
      <c r="M439">
        <f>SUMIF(Erfassung6!BD:BD,L439,Erfassung6!BW:BW)</f>
        <v>0</v>
      </c>
      <c r="N439">
        <f>SUMIF(Erfassung6!BD:BD,L439,Erfassung6!BG:BG)</f>
        <v>0</v>
      </c>
      <c r="O439">
        <f t="shared" si="28"/>
        <v>0</v>
      </c>
      <c r="P439">
        <f t="shared" si="27"/>
        <v>1</v>
      </c>
    </row>
    <row r="440" spans="12:16" x14ac:dyDescent="0.25">
      <c r="L440" s="264">
        <f>Member!A440</f>
        <v>7772</v>
      </c>
      <c r="M440">
        <f>SUMIF(Erfassung6!BD:BD,L440,Erfassung6!BW:BW)</f>
        <v>0</v>
      </c>
      <c r="N440">
        <f>SUMIF(Erfassung6!BD:BD,L440,Erfassung6!BG:BG)</f>
        <v>0</v>
      </c>
      <c r="O440">
        <f t="shared" si="28"/>
        <v>0</v>
      </c>
      <c r="P440">
        <f t="shared" si="27"/>
        <v>1</v>
      </c>
    </row>
    <row r="441" spans="12:16" x14ac:dyDescent="0.25">
      <c r="L441" s="264">
        <f>Member!A441</f>
        <v>7786</v>
      </c>
      <c r="M441">
        <f>SUMIF(Erfassung6!BD:BD,L441,Erfassung6!BW:BW)</f>
        <v>0</v>
      </c>
      <c r="N441">
        <f>SUMIF(Erfassung6!BD:BD,L441,Erfassung6!BG:BG)</f>
        <v>0</v>
      </c>
      <c r="O441">
        <f t="shared" si="28"/>
        <v>0</v>
      </c>
      <c r="P441">
        <f t="shared" si="27"/>
        <v>1</v>
      </c>
    </row>
    <row r="442" spans="12:16" x14ac:dyDescent="0.25">
      <c r="L442" s="264">
        <f>Member!A442</f>
        <v>38640</v>
      </c>
      <c r="M442">
        <f>SUMIF(Erfassung6!BD:BD,L442,Erfassung6!BW:BW)</f>
        <v>0</v>
      </c>
      <c r="N442">
        <f>SUMIF(Erfassung6!BD:BD,L442,Erfassung6!BG:BG)</f>
        <v>0</v>
      </c>
      <c r="O442">
        <f t="shared" si="28"/>
        <v>0</v>
      </c>
      <c r="P442">
        <f t="shared" si="27"/>
        <v>1</v>
      </c>
    </row>
    <row r="443" spans="12:16" x14ac:dyDescent="0.25">
      <c r="L443" s="264">
        <f>Member!A443</f>
        <v>38554</v>
      </c>
      <c r="M443">
        <f>SUMIF(Erfassung6!BD:BD,L443,Erfassung6!BW:BW)</f>
        <v>0</v>
      </c>
      <c r="N443">
        <f>SUMIF(Erfassung6!BD:BD,L443,Erfassung6!BG:BG)</f>
        <v>0</v>
      </c>
      <c r="O443">
        <f t="shared" si="28"/>
        <v>0</v>
      </c>
      <c r="P443">
        <f t="shared" si="27"/>
        <v>1</v>
      </c>
    </row>
    <row r="444" spans="12:16" x14ac:dyDescent="0.25">
      <c r="L444" s="264">
        <f>Member!A444</f>
        <v>38977</v>
      </c>
      <c r="M444">
        <f>SUMIF(Erfassung6!BD:BD,L444,Erfassung6!BW:BW)</f>
        <v>0</v>
      </c>
      <c r="N444">
        <f>SUMIF(Erfassung6!BD:BD,L444,Erfassung6!BG:BG)</f>
        <v>0</v>
      </c>
      <c r="O444">
        <f t="shared" si="28"/>
        <v>0</v>
      </c>
      <c r="P444">
        <f t="shared" si="27"/>
        <v>1</v>
      </c>
    </row>
    <row r="445" spans="12:16" x14ac:dyDescent="0.25">
      <c r="L445" s="264">
        <f>Member!A445</f>
        <v>25347</v>
      </c>
      <c r="M445">
        <f>SUMIF(Erfassung6!BD:BD,L445,Erfassung6!BW:BW)</f>
        <v>0</v>
      </c>
      <c r="N445">
        <f>SUMIF(Erfassung6!BD:BD,L445,Erfassung6!BG:BG)</f>
        <v>0</v>
      </c>
      <c r="O445">
        <f t="shared" si="28"/>
        <v>0</v>
      </c>
      <c r="P445">
        <f t="shared" si="27"/>
        <v>1</v>
      </c>
    </row>
    <row r="446" spans="12:16" x14ac:dyDescent="0.25">
      <c r="L446" s="264">
        <f>Member!A446</f>
        <v>7721</v>
      </c>
      <c r="M446">
        <f>SUMIF(Erfassung6!BD:BD,L446,Erfassung6!BW:BW)</f>
        <v>0</v>
      </c>
      <c r="N446">
        <f>SUMIF(Erfassung6!BD:BD,L446,Erfassung6!BG:BG)</f>
        <v>0</v>
      </c>
      <c r="O446">
        <f t="shared" si="28"/>
        <v>0</v>
      </c>
      <c r="P446">
        <f t="shared" si="27"/>
        <v>1</v>
      </c>
    </row>
    <row r="447" spans="12:16" x14ac:dyDescent="0.25">
      <c r="L447" s="264">
        <f>Member!A447</f>
        <v>7801</v>
      </c>
      <c r="M447">
        <f>SUMIF(Erfassung6!BD:BD,L447,Erfassung6!BW:BW)</f>
        <v>0</v>
      </c>
      <c r="N447">
        <f>SUMIF(Erfassung6!BD:BD,L447,Erfassung6!BG:BG)</f>
        <v>0</v>
      </c>
      <c r="O447">
        <f t="shared" si="28"/>
        <v>0</v>
      </c>
      <c r="P447">
        <f t="shared" si="27"/>
        <v>1</v>
      </c>
    </row>
    <row r="448" spans="12:16" x14ac:dyDescent="0.25">
      <c r="L448" s="264">
        <f>Member!A448</f>
        <v>7709</v>
      </c>
      <c r="M448">
        <f>SUMIF(Erfassung6!BD:BD,L448,Erfassung6!BW:BW)</f>
        <v>0</v>
      </c>
      <c r="N448">
        <f>SUMIF(Erfassung6!BD:BD,L448,Erfassung6!BG:BG)</f>
        <v>0</v>
      </c>
      <c r="O448">
        <f t="shared" si="28"/>
        <v>0</v>
      </c>
      <c r="P448">
        <f t="shared" si="27"/>
        <v>1</v>
      </c>
    </row>
    <row r="449" spans="12:16" x14ac:dyDescent="0.25">
      <c r="L449" s="264">
        <f>Member!A449</f>
        <v>38351</v>
      </c>
      <c r="M449">
        <f>SUMIF(Erfassung6!BD:BD,L449,Erfassung6!BW:BW)</f>
        <v>0</v>
      </c>
      <c r="N449">
        <f>SUMIF(Erfassung6!BD:BD,L449,Erfassung6!BG:BG)</f>
        <v>0</v>
      </c>
      <c r="O449">
        <f t="shared" si="28"/>
        <v>0</v>
      </c>
      <c r="P449">
        <f t="shared" si="27"/>
        <v>1</v>
      </c>
    </row>
    <row r="450" spans="12:16" x14ac:dyDescent="0.25">
      <c r="L450" s="264">
        <f>Member!A450</f>
        <v>38664</v>
      </c>
      <c r="M450">
        <f>SUMIF(Erfassung6!BD:BD,L450,Erfassung6!BW:BW)</f>
        <v>0</v>
      </c>
      <c r="N450">
        <f>SUMIF(Erfassung6!BD:BD,L450,Erfassung6!BG:BG)</f>
        <v>0</v>
      </c>
      <c r="O450">
        <f t="shared" si="28"/>
        <v>0</v>
      </c>
      <c r="P450">
        <f t="shared" ref="P450:P513" si="29">RANK(O450,O:O)</f>
        <v>1</v>
      </c>
    </row>
    <row r="451" spans="12:16" x14ac:dyDescent="0.25">
      <c r="L451" s="264">
        <f>Member!A451</f>
        <v>25692</v>
      </c>
      <c r="M451">
        <f>SUMIF(Erfassung6!BD:BD,L451,Erfassung6!BW:BW)</f>
        <v>0</v>
      </c>
      <c r="N451">
        <f>SUMIF(Erfassung6!BD:BD,L451,Erfassung6!BG:BG)</f>
        <v>0</v>
      </c>
      <c r="O451">
        <f t="shared" ref="O451:O514" si="30">IF(N451=0,0,M451/N451-ROW()/1000000000)</f>
        <v>0</v>
      </c>
      <c r="P451">
        <f t="shared" si="29"/>
        <v>1</v>
      </c>
    </row>
    <row r="452" spans="12:16" x14ac:dyDescent="0.25">
      <c r="L452" s="264">
        <f>Member!A452</f>
        <v>38774</v>
      </c>
      <c r="M452">
        <f>SUMIF(Erfassung6!BD:BD,L452,Erfassung6!BW:BW)</f>
        <v>0</v>
      </c>
      <c r="N452">
        <f>SUMIF(Erfassung6!BD:BD,L452,Erfassung6!BG:BG)</f>
        <v>0</v>
      </c>
      <c r="O452">
        <f t="shared" si="30"/>
        <v>0</v>
      </c>
      <c r="P452">
        <f t="shared" si="29"/>
        <v>1</v>
      </c>
    </row>
    <row r="453" spans="12:16" x14ac:dyDescent="0.25">
      <c r="L453" s="264">
        <f>Member!A453</f>
        <v>38257</v>
      </c>
      <c r="M453">
        <f>SUMIF(Erfassung6!BD:BD,L453,Erfassung6!BW:BW)</f>
        <v>0</v>
      </c>
      <c r="N453">
        <f>SUMIF(Erfassung6!BD:BD,L453,Erfassung6!BG:BG)</f>
        <v>0</v>
      </c>
      <c r="O453">
        <f t="shared" si="30"/>
        <v>0</v>
      </c>
      <c r="P453">
        <f t="shared" si="29"/>
        <v>1</v>
      </c>
    </row>
    <row r="454" spans="12:16" x14ac:dyDescent="0.25">
      <c r="L454" s="264">
        <f>Member!A454</f>
        <v>25423</v>
      </c>
      <c r="M454">
        <f>SUMIF(Erfassung6!BD:BD,L454,Erfassung6!BW:BW)</f>
        <v>0</v>
      </c>
      <c r="N454">
        <f>SUMIF(Erfassung6!BD:BD,L454,Erfassung6!BG:BG)</f>
        <v>0</v>
      </c>
      <c r="O454">
        <f t="shared" si="30"/>
        <v>0</v>
      </c>
      <c r="P454">
        <f t="shared" si="29"/>
        <v>1</v>
      </c>
    </row>
    <row r="455" spans="12:16" x14ac:dyDescent="0.25">
      <c r="L455" s="264">
        <f>Member!A455</f>
        <v>38935</v>
      </c>
      <c r="M455">
        <f>SUMIF(Erfassung6!BD:BD,L455,Erfassung6!BW:BW)</f>
        <v>0</v>
      </c>
      <c r="N455">
        <f>SUMIF(Erfassung6!BD:BD,L455,Erfassung6!BG:BG)</f>
        <v>0</v>
      </c>
      <c r="O455">
        <f t="shared" si="30"/>
        <v>0</v>
      </c>
      <c r="P455">
        <f t="shared" si="29"/>
        <v>1</v>
      </c>
    </row>
    <row r="456" spans="12:16" x14ac:dyDescent="0.25">
      <c r="L456" s="264">
        <f>Member!A456</f>
        <v>38884</v>
      </c>
      <c r="M456">
        <f>SUMIF(Erfassung6!BD:BD,L456,Erfassung6!BW:BW)</f>
        <v>0</v>
      </c>
      <c r="N456">
        <f>SUMIF(Erfassung6!BD:BD,L456,Erfassung6!BG:BG)</f>
        <v>0</v>
      </c>
      <c r="O456">
        <f t="shared" si="30"/>
        <v>0</v>
      </c>
      <c r="P456">
        <f t="shared" si="29"/>
        <v>1</v>
      </c>
    </row>
    <row r="457" spans="12:16" x14ac:dyDescent="0.25">
      <c r="L457" s="264">
        <f>Member!A457</f>
        <v>38744</v>
      </c>
      <c r="M457">
        <f>SUMIF(Erfassung6!BD:BD,L457,Erfassung6!BW:BW)</f>
        <v>0</v>
      </c>
      <c r="N457">
        <f>SUMIF(Erfassung6!BD:BD,L457,Erfassung6!BG:BG)</f>
        <v>0</v>
      </c>
      <c r="O457">
        <f t="shared" si="30"/>
        <v>0</v>
      </c>
      <c r="P457">
        <f t="shared" si="29"/>
        <v>1</v>
      </c>
    </row>
    <row r="458" spans="12:16" x14ac:dyDescent="0.25">
      <c r="L458" s="264">
        <f>Member!A458</f>
        <v>25923</v>
      </c>
      <c r="M458">
        <f>SUMIF(Erfassung6!BD:BD,L458,Erfassung6!BW:BW)</f>
        <v>0</v>
      </c>
      <c r="N458">
        <f>SUMIF(Erfassung6!BD:BD,L458,Erfassung6!BG:BG)</f>
        <v>0</v>
      </c>
      <c r="O458">
        <f t="shared" si="30"/>
        <v>0</v>
      </c>
      <c r="P458">
        <f t="shared" si="29"/>
        <v>1</v>
      </c>
    </row>
    <row r="459" spans="12:16" x14ac:dyDescent="0.25">
      <c r="L459" s="264">
        <f>Member!A459</f>
        <v>38914</v>
      </c>
      <c r="M459">
        <f>SUMIF(Erfassung6!BD:BD,L459,Erfassung6!BW:BW)</f>
        <v>0</v>
      </c>
      <c r="N459">
        <f>SUMIF(Erfassung6!BD:BD,L459,Erfassung6!BG:BG)</f>
        <v>0</v>
      </c>
      <c r="O459">
        <f t="shared" si="30"/>
        <v>0</v>
      </c>
      <c r="P459">
        <f t="shared" si="29"/>
        <v>1</v>
      </c>
    </row>
    <row r="460" spans="12:16" x14ac:dyDescent="0.25">
      <c r="L460" s="264">
        <f>Member!A460</f>
        <v>25919</v>
      </c>
      <c r="M460">
        <f>SUMIF(Erfassung6!BD:BD,L460,Erfassung6!BW:BW)</f>
        <v>0</v>
      </c>
      <c r="N460">
        <f>SUMIF(Erfassung6!BD:BD,L460,Erfassung6!BG:BG)</f>
        <v>0</v>
      </c>
      <c r="O460">
        <f t="shared" si="30"/>
        <v>0</v>
      </c>
      <c r="P460">
        <f t="shared" si="29"/>
        <v>1</v>
      </c>
    </row>
    <row r="461" spans="12:16" x14ac:dyDescent="0.25">
      <c r="L461" s="264">
        <f>Member!A461</f>
        <v>38188</v>
      </c>
      <c r="M461">
        <f>SUMIF(Erfassung6!BD:BD,L461,Erfassung6!BW:BW)</f>
        <v>0</v>
      </c>
      <c r="N461">
        <f>SUMIF(Erfassung6!BD:BD,L461,Erfassung6!BG:BG)</f>
        <v>0</v>
      </c>
      <c r="O461">
        <f t="shared" si="30"/>
        <v>0</v>
      </c>
      <c r="P461">
        <f t="shared" si="29"/>
        <v>1</v>
      </c>
    </row>
    <row r="462" spans="12:16" x14ac:dyDescent="0.25">
      <c r="L462" s="264">
        <f>Member!A462</f>
        <v>25433</v>
      </c>
      <c r="M462">
        <f>SUMIF(Erfassung6!BD:BD,L462,Erfassung6!BW:BW)</f>
        <v>0</v>
      </c>
      <c r="N462">
        <f>SUMIF(Erfassung6!BD:BD,L462,Erfassung6!BG:BG)</f>
        <v>0</v>
      </c>
      <c r="O462">
        <f t="shared" si="30"/>
        <v>0</v>
      </c>
      <c r="P462">
        <f t="shared" si="29"/>
        <v>1</v>
      </c>
    </row>
    <row r="463" spans="12:16" x14ac:dyDescent="0.25">
      <c r="L463" s="264">
        <f>Member!A463</f>
        <v>16899</v>
      </c>
      <c r="M463">
        <f>SUMIF(Erfassung6!BD:BD,L463,Erfassung6!BW:BW)</f>
        <v>0</v>
      </c>
      <c r="N463">
        <f>SUMIF(Erfassung6!BD:BD,L463,Erfassung6!BG:BG)</f>
        <v>0</v>
      </c>
      <c r="O463">
        <f t="shared" si="30"/>
        <v>0</v>
      </c>
      <c r="P463">
        <f t="shared" si="29"/>
        <v>1</v>
      </c>
    </row>
    <row r="464" spans="12:16" x14ac:dyDescent="0.25">
      <c r="L464" s="264">
        <f>Member!A464</f>
        <v>19862</v>
      </c>
      <c r="M464">
        <f>SUMIF(Erfassung6!BD:BD,L464,Erfassung6!BW:BW)</f>
        <v>0</v>
      </c>
      <c r="N464">
        <f>SUMIF(Erfassung6!BD:BD,L464,Erfassung6!BG:BG)</f>
        <v>0</v>
      </c>
      <c r="O464">
        <f t="shared" si="30"/>
        <v>0</v>
      </c>
      <c r="P464">
        <f t="shared" si="29"/>
        <v>1</v>
      </c>
    </row>
    <row r="465" spans="12:16" x14ac:dyDescent="0.25">
      <c r="L465" s="264">
        <f>Member!A465</f>
        <v>10678</v>
      </c>
      <c r="M465">
        <f>SUMIF(Erfassung6!BD:BD,L465,Erfassung6!BW:BW)</f>
        <v>0</v>
      </c>
      <c r="N465">
        <f>SUMIF(Erfassung6!BD:BD,L465,Erfassung6!BG:BG)</f>
        <v>0</v>
      </c>
      <c r="O465">
        <f t="shared" si="30"/>
        <v>0</v>
      </c>
      <c r="P465">
        <f t="shared" si="29"/>
        <v>1</v>
      </c>
    </row>
    <row r="466" spans="12:16" x14ac:dyDescent="0.25">
      <c r="L466" s="264">
        <f>Member!A466</f>
        <v>38299</v>
      </c>
      <c r="M466">
        <f>SUMIF(Erfassung6!BD:BD,L466,Erfassung6!BW:BW)</f>
        <v>0</v>
      </c>
      <c r="N466">
        <f>SUMIF(Erfassung6!BD:BD,L466,Erfassung6!BG:BG)</f>
        <v>0</v>
      </c>
      <c r="O466">
        <f t="shared" si="30"/>
        <v>0</v>
      </c>
      <c r="P466">
        <f t="shared" si="29"/>
        <v>1</v>
      </c>
    </row>
    <row r="467" spans="12:16" x14ac:dyDescent="0.25">
      <c r="L467" s="264">
        <f>Member!A467</f>
        <v>7245</v>
      </c>
      <c r="M467">
        <f>SUMIF(Erfassung6!BD:BD,L467,Erfassung6!BW:BW)</f>
        <v>0</v>
      </c>
      <c r="N467">
        <f>SUMIF(Erfassung6!BD:BD,L467,Erfassung6!BG:BG)</f>
        <v>0</v>
      </c>
      <c r="O467">
        <f t="shared" si="30"/>
        <v>0</v>
      </c>
      <c r="P467">
        <f t="shared" si="29"/>
        <v>1</v>
      </c>
    </row>
    <row r="468" spans="12:16" x14ac:dyDescent="0.25">
      <c r="L468" s="264">
        <f>Member!A468</f>
        <v>38310</v>
      </c>
      <c r="M468">
        <f>SUMIF(Erfassung6!BD:BD,L468,Erfassung6!BW:BW)</f>
        <v>0</v>
      </c>
      <c r="N468">
        <f>SUMIF(Erfassung6!BD:BD,L468,Erfassung6!BG:BG)</f>
        <v>0</v>
      </c>
      <c r="O468">
        <f t="shared" si="30"/>
        <v>0</v>
      </c>
      <c r="P468">
        <f t="shared" si="29"/>
        <v>1</v>
      </c>
    </row>
    <row r="469" spans="12:16" x14ac:dyDescent="0.25">
      <c r="L469" s="264">
        <f>Member!A469</f>
        <v>38889</v>
      </c>
      <c r="M469">
        <f>SUMIF(Erfassung6!BD:BD,L469,Erfassung6!BW:BW)</f>
        <v>0</v>
      </c>
      <c r="N469">
        <f>SUMIF(Erfassung6!BD:BD,L469,Erfassung6!BG:BG)</f>
        <v>0</v>
      </c>
      <c r="O469">
        <f t="shared" si="30"/>
        <v>0</v>
      </c>
      <c r="P469">
        <f t="shared" si="29"/>
        <v>1</v>
      </c>
    </row>
    <row r="470" spans="12:16" x14ac:dyDescent="0.25">
      <c r="L470" s="264">
        <f>Member!A470</f>
        <v>38541</v>
      </c>
      <c r="M470">
        <f>SUMIF(Erfassung6!BD:BD,L470,Erfassung6!BW:BW)</f>
        <v>0</v>
      </c>
      <c r="N470">
        <f>SUMIF(Erfassung6!BD:BD,L470,Erfassung6!BG:BG)</f>
        <v>0</v>
      </c>
      <c r="O470">
        <f t="shared" si="30"/>
        <v>0</v>
      </c>
      <c r="P470">
        <f t="shared" si="29"/>
        <v>1</v>
      </c>
    </row>
    <row r="471" spans="12:16" x14ac:dyDescent="0.25">
      <c r="L471" s="264">
        <f>Member!A471</f>
        <v>25785</v>
      </c>
      <c r="M471">
        <f>SUMIF(Erfassung6!BD:BD,L471,Erfassung6!BW:BW)</f>
        <v>0</v>
      </c>
      <c r="N471">
        <f>SUMIF(Erfassung6!BD:BD,L471,Erfassung6!BG:BG)</f>
        <v>0</v>
      </c>
      <c r="O471">
        <f t="shared" si="30"/>
        <v>0</v>
      </c>
      <c r="P471">
        <f t="shared" si="29"/>
        <v>1</v>
      </c>
    </row>
    <row r="472" spans="12:16" x14ac:dyDescent="0.25">
      <c r="L472" s="264">
        <f>Member!A472</f>
        <v>38712</v>
      </c>
      <c r="M472">
        <f>SUMIF(Erfassung6!BD:BD,L472,Erfassung6!BW:BW)</f>
        <v>0</v>
      </c>
      <c r="N472">
        <f>SUMIF(Erfassung6!BD:BD,L472,Erfassung6!BG:BG)</f>
        <v>0</v>
      </c>
      <c r="O472">
        <f t="shared" si="30"/>
        <v>0</v>
      </c>
      <c r="P472">
        <f t="shared" si="29"/>
        <v>1</v>
      </c>
    </row>
    <row r="473" spans="12:16" x14ac:dyDescent="0.25">
      <c r="L473" s="264">
        <f>Member!A473</f>
        <v>38357</v>
      </c>
      <c r="M473">
        <f>SUMIF(Erfassung6!BD:BD,L473,Erfassung6!BW:BW)</f>
        <v>0</v>
      </c>
      <c r="N473">
        <f>SUMIF(Erfassung6!BD:BD,L473,Erfassung6!BG:BG)</f>
        <v>0</v>
      </c>
      <c r="O473">
        <f t="shared" si="30"/>
        <v>0</v>
      </c>
      <c r="P473">
        <f t="shared" si="29"/>
        <v>1</v>
      </c>
    </row>
    <row r="474" spans="12:16" x14ac:dyDescent="0.25">
      <c r="L474" s="264">
        <f>Member!A474</f>
        <v>16820</v>
      </c>
      <c r="M474">
        <f>SUMIF(Erfassung6!BD:BD,L474,Erfassung6!BW:BW)</f>
        <v>0</v>
      </c>
      <c r="N474">
        <f>SUMIF(Erfassung6!BD:BD,L474,Erfassung6!BG:BG)</f>
        <v>0</v>
      </c>
      <c r="O474">
        <f t="shared" si="30"/>
        <v>0</v>
      </c>
      <c r="P474">
        <f t="shared" si="29"/>
        <v>1</v>
      </c>
    </row>
    <row r="475" spans="12:16" x14ac:dyDescent="0.25">
      <c r="L475" s="264">
        <f>Member!A475</f>
        <v>38307</v>
      </c>
      <c r="M475">
        <f>SUMIF(Erfassung6!BD:BD,L475,Erfassung6!BW:BW)</f>
        <v>0</v>
      </c>
      <c r="N475">
        <f>SUMIF(Erfassung6!BD:BD,L475,Erfassung6!BG:BG)</f>
        <v>0</v>
      </c>
      <c r="O475">
        <f t="shared" si="30"/>
        <v>0</v>
      </c>
      <c r="P475">
        <f t="shared" si="29"/>
        <v>1</v>
      </c>
    </row>
    <row r="476" spans="12:16" x14ac:dyDescent="0.25">
      <c r="L476" s="264">
        <f>Member!A476</f>
        <v>38305</v>
      </c>
      <c r="M476">
        <f>SUMIF(Erfassung6!BD:BD,L476,Erfassung6!BW:BW)</f>
        <v>0</v>
      </c>
      <c r="N476">
        <f>SUMIF(Erfassung6!BD:BD,L476,Erfassung6!BG:BG)</f>
        <v>0</v>
      </c>
      <c r="O476">
        <f t="shared" si="30"/>
        <v>0</v>
      </c>
      <c r="P476">
        <f t="shared" si="29"/>
        <v>1</v>
      </c>
    </row>
    <row r="477" spans="12:16" x14ac:dyDescent="0.25">
      <c r="L477" s="264">
        <f>Member!A477</f>
        <v>38864</v>
      </c>
      <c r="M477">
        <f>SUMIF(Erfassung6!BD:BD,L477,Erfassung6!BW:BW)</f>
        <v>0</v>
      </c>
      <c r="N477">
        <f>SUMIF(Erfassung6!BD:BD,L477,Erfassung6!BG:BG)</f>
        <v>0</v>
      </c>
      <c r="O477">
        <f t="shared" si="30"/>
        <v>0</v>
      </c>
      <c r="P477">
        <f t="shared" si="29"/>
        <v>1</v>
      </c>
    </row>
    <row r="478" spans="12:16" x14ac:dyDescent="0.25">
      <c r="L478" s="264">
        <f>Member!A478</f>
        <v>38955</v>
      </c>
      <c r="M478">
        <f>SUMIF(Erfassung6!BD:BD,L478,Erfassung6!BW:BW)</f>
        <v>0</v>
      </c>
      <c r="N478">
        <f>SUMIF(Erfassung6!BD:BD,L478,Erfassung6!BG:BG)</f>
        <v>0</v>
      </c>
      <c r="O478">
        <f t="shared" si="30"/>
        <v>0</v>
      </c>
      <c r="P478">
        <f t="shared" si="29"/>
        <v>1</v>
      </c>
    </row>
    <row r="479" spans="12:16" x14ac:dyDescent="0.25">
      <c r="L479" s="264">
        <f>Member!A479</f>
        <v>38860</v>
      </c>
      <c r="M479">
        <f>SUMIF(Erfassung6!BD:BD,L479,Erfassung6!BW:BW)</f>
        <v>0</v>
      </c>
      <c r="N479">
        <f>SUMIF(Erfassung6!BD:BD,L479,Erfassung6!BG:BG)</f>
        <v>0</v>
      </c>
      <c r="O479">
        <f t="shared" si="30"/>
        <v>0</v>
      </c>
      <c r="P479">
        <f t="shared" si="29"/>
        <v>1</v>
      </c>
    </row>
    <row r="480" spans="12:16" x14ac:dyDescent="0.25">
      <c r="L480" s="264">
        <f>Member!A480</f>
        <v>7253</v>
      </c>
      <c r="M480">
        <f>SUMIF(Erfassung6!BD:BD,L480,Erfassung6!BW:BW)</f>
        <v>0</v>
      </c>
      <c r="N480">
        <f>SUMIF(Erfassung6!BD:BD,L480,Erfassung6!BG:BG)</f>
        <v>0</v>
      </c>
      <c r="O480">
        <f t="shared" si="30"/>
        <v>0</v>
      </c>
      <c r="P480">
        <f t="shared" si="29"/>
        <v>1</v>
      </c>
    </row>
    <row r="481" spans="12:16" x14ac:dyDescent="0.25">
      <c r="L481" s="264">
        <f>Member!A481</f>
        <v>38337</v>
      </c>
      <c r="M481">
        <f>SUMIF(Erfassung6!BD:BD,L481,Erfassung6!BW:BW)</f>
        <v>0</v>
      </c>
      <c r="N481">
        <f>SUMIF(Erfassung6!BD:BD,L481,Erfassung6!BG:BG)</f>
        <v>0</v>
      </c>
      <c r="O481">
        <f t="shared" si="30"/>
        <v>0</v>
      </c>
      <c r="P481">
        <f t="shared" si="29"/>
        <v>1</v>
      </c>
    </row>
    <row r="482" spans="12:16" x14ac:dyDescent="0.25">
      <c r="L482" s="264">
        <f>Member!A482</f>
        <v>38865</v>
      </c>
      <c r="M482">
        <f>SUMIF(Erfassung6!BD:BD,L482,Erfassung6!BW:BW)</f>
        <v>0</v>
      </c>
      <c r="N482">
        <f>SUMIF(Erfassung6!BD:BD,L482,Erfassung6!BG:BG)</f>
        <v>0</v>
      </c>
      <c r="O482">
        <f t="shared" si="30"/>
        <v>0</v>
      </c>
      <c r="P482">
        <f t="shared" si="29"/>
        <v>1</v>
      </c>
    </row>
    <row r="483" spans="12:16" x14ac:dyDescent="0.25">
      <c r="L483" s="264">
        <f>Member!A483</f>
        <v>38905</v>
      </c>
      <c r="M483">
        <f>SUMIF(Erfassung6!BD:BD,L483,Erfassung6!BW:BW)</f>
        <v>0</v>
      </c>
      <c r="N483">
        <f>SUMIF(Erfassung6!BD:BD,L483,Erfassung6!BG:BG)</f>
        <v>0</v>
      </c>
      <c r="O483">
        <f t="shared" si="30"/>
        <v>0</v>
      </c>
      <c r="P483">
        <f t="shared" si="29"/>
        <v>1</v>
      </c>
    </row>
    <row r="484" spans="12:16" x14ac:dyDescent="0.25">
      <c r="L484" s="264">
        <f>Member!A484</f>
        <v>38103</v>
      </c>
      <c r="M484">
        <f>SUMIF(Erfassung6!BD:BD,L484,Erfassung6!BW:BW)</f>
        <v>0</v>
      </c>
      <c r="N484">
        <f>SUMIF(Erfassung6!BD:BD,L484,Erfassung6!BG:BG)</f>
        <v>0</v>
      </c>
      <c r="O484">
        <f t="shared" si="30"/>
        <v>0</v>
      </c>
      <c r="P484">
        <f t="shared" si="29"/>
        <v>1</v>
      </c>
    </row>
    <row r="485" spans="12:16" x14ac:dyDescent="0.25">
      <c r="L485" s="264">
        <f>Member!A485</f>
        <v>38819</v>
      </c>
      <c r="M485">
        <f>SUMIF(Erfassung6!BD:BD,L485,Erfassung6!BW:BW)</f>
        <v>0</v>
      </c>
      <c r="N485">
        <f>SUMIF(Erfassung6!BD:BD,L485,Erfassung6!BG:BG)</f>
        <v>0</v>
      </c>
      <c r="O485">
        <f t="shared" si="30"/>
        <v>0</v>
      </c>
      <c r="P485">
        <f t="shared" si="29"/>
        <v>1</v>
      </c>
    </row>
    <row r="486" spans="12:16" x14ac:dyDescent="0.25">
      <c r="L486" s="264">
        <f>Member!A486</f>
        <v>38563</v>
      </c>
      <c r="M486">
        <f>SUMIF(Erfassung6!BD:BD,L486,Erfassung6!BW:BW)</f>
        <v>0</v>
      </c>
      <c r="N486">
        <f>SUMIF(Erfassung6!BD:BD,L486,Erfassung6!BG:BG)</f>
        <v>0</v>
      </c>
      <c r="O486">
        <f t="shared" si="30"/>
        <v>0</v>
      </c>
      <c r="P486">
        <f t="shared" si="29"/>
        <v>1</v>
      </c>
    </row>
    <row r="487" spans="12:16" x14ac:dyDescent="0.25">
      <c r="L487" s="264">
        <f>Member!A487</f>
        <v>38714</v>
      </c>
      <c r="M487">
        <f>SUMIF(Erfassung6!BD:BD,L487,Erfassung6!BW:BW)</f>
        <v>0</v>
      </c>
      <c r="N487">
        <f>SUMIF(Erfassung6!BD:BD,L487,Erfassung6!BG:BG)</f>
        <v>0</v>
      </c>
      <c r="O487">
        <f t="shared" si="30"/>
        <v>0</v>
      </c>
      <c r="P487">
        <f t="shared" si="29"/>
        <v>1</v>
      </c>
    </row>
    <row r="488" spans="12:16" x14ac:dyDescent="0.25">
      <c r="L488" s="264">
        <f>Member!A488</f>
        <v>16746</v>
      </c>
      <c r="M488">
        <f>SUMIF(Erfassung6!BD:BD,L488,Erfassung6!BW:BW)</f>
        <v>0</v>
      </c>
      <c r="N488">
        <f>SUMIF(Erfassung6!BD:BD,L488,Erfassung6!BG:BG)</f>
        <v>0</v>
      </c>
      <c r="O488">
        <f t="shared" si="30"/>
        <v>0</v>
      </c>
      <c r="P488">
        <f t="shared" si="29"/>
        <v>1</v>
      </c>
    </row>
    <row r="489" spans="12:16" x14ac:dyDescent="0.25">
      <c r="L489" s="264">
        <f>Member!A489</f>
        <v>16443</v>
      </c>
      <c r="M489">
        <f>SUMIF(Erfassung6!BD:BD,L489,Erfassung6!BW:BW)</f>
        <v>0</v>
      </c>
      <c r="N489">
        <f>SUMIF(Erfassung6!BD:BD,L489,Erfassung6!BG:BG)</f>
        <v>0</v>
      </c>
      <c r="O489">
        <f t="shared" si="30"/>
        <v>0</v>
      </c>
      <c r="P489">
        <f t="shared" si="29"/>
        <v>1</v>
      </c>
    </row>
    <row r="490" spans="12:16" x14ac:dyDescent="0.25">
      <c r="L490" s="264">
        <f>Member!A490</f>
        <v>16432</v>
      </c>
      <c r="M490">
        <f>SUMIF(Erfassung6!BD:BD,L490,Erfassung6!BW:BW)</f>
        <v>0</v>
      </c>
      <c r="N490">
        <f>SUMIF(Erfassung6!BD:BD,L490,Erfassung6!BG:BG)</f>
        <v>0</v>
      </c>
      <c r="O490">
        <f t="shared" si="30"/>
        <v>0</v>
      </c>
      <c r="P490">
        <f t="shared" si="29"/>
        <v>1</v>
      </c>
    </row>
    <row r="491" spans="12:16" x14ac:dyDescent="0.25">
      <c r="L491" s="264">
        <f>Member!A491</f>
        <v>16437</v>
      </c>
      <c r="M491">
        <f>SUMIF(Erfassung6!BD:BD,L491,Erfassung6!BW:BW)</f>
        <v>0</v>
      </c>
      <c r="N491">
        <f>SUMIF(Erfassung6!BD:BD,L491,Erfassung6!BG:BG)</f>
        <v>0</v>
      </c>
      <c r="O491">
        <f t="shared" si="30"/>
        <v>0</v>
      </c>
      <c r="P491">
        <f t="shared" si="29"/>
        <v>1</v>
      </c>
    </row>
    <row r="492" spans="12:16" x14ac:dyDescent="0.25">
      <c r="L492" s="264">
        <f>Member!A492</f>
        <v>16493</v>
      </c>
      <c r="M492">
        <f>SUMIF(Erfassung6!BD:BD,L492,Erfassung6!BW:BW)</f>
        <v>0</v>
      </c>
      <c r="N492">
        <f>SUMIF(Erfassung6!BD:BD,L492,Erfassung6!BG:BG)</f>
        <v>0</v>
      </c>
      <c r="O492">
        <f t="shared" si="30"/>
        <v>0</v>
      </c>
      <c r="P492">
        <f t="shared" si="29"/>
        <v>1</v>
      </c>
    </row>
    <row r="493" spans="12:16" x14ac:dyDescent="0.25">
      <c r="L493" s="264">
        <f>Member!A493</f>
        <v>38791</v>
      </c>
      <c r="M493">
        <f>SUMIF(Erfassung6!BD:BD,L493,Erfassung6!BW:BW)</f>
        <v>0</v>
      </c>
      <c r="N493">
        <f>SUMIF(Erfassung6!BD:BD,L493,Erfassung6!BG:BG)</f>
        <v>0</v>
      </c>
      <c r="O493">
        <f t="shared" si="30"/>
        <v>0</v>
      </c>
      <c r="P493">
        <f t="shared" si="29"/>
        <v>1</v>
      </c>
    </row>
    <row r="494" spans="12:16" x14ac:dyDescent="0.25">
      <c r="L494" s="264">
        <f>Member!A494</f>
        <v>38804</v>
      </c>
      <c r="M494">
        <f>SUMIF(Erfassung6!BD:BD,L494,Erfassung6!BW:BW)</f>
        <v>0</v>
      </c>
      <c r="N494">
        <f>SUMIF(Erfassung6!BD:BD,L494,Erfassung6!BG:BG)</f>
        <v>0</v>
      </c>
      <c r="O494">
        <f t="shared" si="30"/>
        <v>0</v>
      </c>
      <c r="P494">
        <f t="shared" si="29"/>
        <v>1</v>
      </c>
    </row>
    <row r="495" spans="12:16" x14ac:dyDescent="0.25">
      <c r="L495" s="264">
        <f>Member!A495</f>
        <v>38917</v>
      </c>
      <c r="M495">
        <f>SUMIF(Erfassung6!BD:BD,L495,Erfassung6!BW:BW)</f>
        <v>0</v>
      </c>
      <c r="N495">
        <f>SUMIF(Erfassung6!BD:BD,L495,Erfassung6!BG:BG)</f>
        <v>0</v>
      </c>
      <c r="O495">
        <f t="shared" si="30"/>
        <v>0</v>
      </c>
      <c r="P495">
        <f t="shared" si="29"/>
        <v>1</v>
      </c>
    </row>
    <row r="496" spans="12:16" x14ac:dyDescent="0.25">
      <c r="L496" s="264">
        <f>Member!A496</f>
        <v>16501</v>
      </c>
      <c r="M496">
        <f>SUMIF(Erfassung6!BD:BD,L496,Erfassung6!BW:BW)</f>
        <v>0</v>
      </c>
      <c r="N496">
        <f>SUMIF(Erfassung6!BD:BD,L496,Erfassung6!BG:BG)</f>
        <v>0</v>
      </c>
      <c r="O496">
        <f t="shared" si="30"/>
        <v>0</v>
      </c>
      <c r="P496">
        <f t="shared" si="29"/>
        <v>1</v>
      </c>
    </row>
    <row r="497" spans="12:16" x14ac:dyDescent="0.25">
      <c r="L497" s="264">
        <f>Member!A497</f>
        <v>16431</v>
      </c>
      <c r="M497">
        <f>SUMIF(Erfassung6!BD:BD,L497,Erfassung6!BW:BW)</f>
        <v>0</v>
      </c>
      <c r="N497">
        <f>SUMIF(Erfassung6!BD:BD,L497,Erfassung6!BG:BG)</f>
        <v>0</v>
      </c>
      <c r="O497">
        <f t="shared" si="30"/>
        <v>0</v>
      </c>
      <c r="P497">
        <f t="shared" si="29"/>
        <v>1</v>
      </c>
    </row>
    <row r="498" spans="12:16" x14ac:dyDescent="0.25">
      <c r="L498" s="264">
        <f>Member!A498</f>
        <v>16438</v>
      </c>
      <c r="M498">
        <f>SUMIF(Erfassung6!BD:BD,L498,Erfassung6!BW:BW)</f>
        <v>0</v>
      </c>
      <c r="N498">
        <f>SUMIF(Erfassung6!BD:BD,L498,Erfassung6!BG:BG)</f>
        <v>0</v>
      </c>
      <c r="O498">
        <f t="shared" si="30"/>
        <v>0</v>
      </c>
      <c r="P498">
        <f t="shared" si="29"/>
        <v>1</v>
      </c>
    </row>
    <row r="499" spans="12:16" x14ac:dyDescent="0.25">
      <c r="L499" s="264">
        <f>Member!A499</f>
        <v>16439</v>
      </c>
      <c r="M499">
        <f>SUMIF(Erfassung6!BD:BD,L499,Erfassung6!BW:BW)</f>
        <v>0</v>
      </c>
      <c r="N499">
        <f>SUMIF(Erfassung6!BD:BD,L499,Erfassung6!BG:BG)</f>
        <v>0</v>
      </c>
      <c r="O499">
        <f t="shared" si="30"/>
        <v>0</v>
      </c>
      <c r="P499">
        <f t="shared" si="29"/>
        <v>1</v>
      </c>
    </row>
    <row r="500" spans="12:16" x14ac:dyDescent="0.25">
      <c r="L500" s="264">
        <f>Member!A500</f>
        <v>16430</v>
      </c>
      <c r="M500">
        <f>SUMIF(Erfassung6!BD:BD,L500,Erfassung6!BW:BW)</f>
        <v>0</v>
      </c>
      <c r="N500">
        <f>SUMIF(Erfassung6!BD:BD,L500,Erfassung6!BG:BG)</f>
        <v>0</v>
      </c>
      <c r="O500">
        <f t="shared" si="30"/>
        <v>0</v>
      </c>
      <c r="P500">
        <f t="shared" si="29"/>
        <v>1</v>
      </c>
    </row>
    <row r="501" spans="12:16" x14ac:dyDescent="0.25">
      <c r="L501" s="264">
        <f>Member!A501</f>
        <v>25267</v>
      </c>
      <c r="M501">
        <f>SUMIF(Erfassung6!BD:BD,L501,Erfassung6!BW:BW)</f>
        <v>0</v>
      </c>
      <c r="N501">
        <f>SUMIF(Erfassung6!BD:BD,L501,Erfassung6!BG:BG)</f>
        <v>0</v>
      </c>
      <c r="O501">
        <f t="shared" si="30"/>
        <v>0</v>
      </c>
      <c r="P501">
        <f t="shared" si="29"/>
        <v>1</v>
      </c>
    </row>
    <row r="502" spans="12:16" x14ac:dyDescent="0.25">
      <c r="L502" s="264">
        <f>Member!A502</f>
        <v>7393</v>
      </c>
      <c r="M502">
        <f>SUMIF(Erfassung6!BD:BD,L502,Erfassung6!BW:BW)</f>
        <v>0</v>
      </c>
      <c r="N502">
        <f>SUMIF(Erfassung6!BD:BD,L502,Erfassung6!BG:BG)</f>
        <v>0</v>
      </c>
      <c r="O502">
        <f t="shared" si="30"/>
        <v>0</v>
      </c>
      <c r="P502">
        <f t="shared" si="29"/>
        <v>1</v>
      </c>
    </row>
    <row r="503" spans="12:16" x14ac:dyDescent="0.25">
      <c r="L503" s="264">
        <f>Member!A503</f>
        <v>7387</v>
      </c>
      <c r="M503">
        <f>SUMIF(Erfassung6!BD:BD,L503,Erfassung6!BW:BW)</f>
        <v>0</v>
      </c>
      <c r="N503">
        <f>SUMIF(Erfassung6!BD:BD,L503,Erfassung6!BG:BG)</f>
        <v>0</v>
      </c>
      <c r="O503">
        <f t="shared" si="30"/>
        <v>0</v>
      </c>
      <c r="P503">
        <f t="shared" si="29"/>
        <v>1</v>
      </c>
    </row>
    <row r="504" spans="12:16" x14ac:dyDescent="0.25">
      <c r="L504" s="264">
        <f>Member!A504</f>
        <v>25638</v>
      </c>
      <c r="M504">
        <f>SUMIF(Erfassung6!BD:BD,L504,Erfassung6!BW:BW)</f>
        <v>0</v>
      </c>
      <c r="N504">
        <f>SUMIF(Erfassung6!BD:BD,L504,Erfassung6!BG:BG)</f>
        <v>0</v>
      </c>
      <c r="O504">
        <f t="shared" si="30"/>
        <v>0</v>
      </c>
      <c r="P504">
        <f t="shared" si="29"/>
        <v>1</v>
      </c>
    </row>
    <row r="505" spans="12:16" x14ac:dyDescent="0.25">
      <c r="L505" s="264">
        <f>Member!A505</f>
        <v>7390</v>
      </c>
      <c r="M505">
        <f>SUMIF(Erfassung6!BD:BD,L505,Erfassung6!BW:BW)</f>
        <v>0</v>
      </c>
      <c r="N505">
        <f>SUMIF(Erfassung6!BD:BD,L505,Erfassung6!BG:BG)</f>
        <v>0</v>
      </c>
      <c r="O505">
        <f t="shared" si="30"/>
        <v>0</v>
      </c>
      <c r="P505">
        <f t="shared" si="29"/>
        <v>1</v>
      </c>
    </row>
    <row r="506" spans="12:16" x14ac:dyDescent="0.25">
      <c r="L506" s="264">
        <f>Member!A506</f>
        <v>25727</v>
      </c>
      <c r="M506">
        <f>SUMIF(Erfassung6!BD:BD,L506,Erfassung6!BW:BW)</f>
        <v>0</v>
      </c>
      <c r="N506">
        <f>SUMIF(Erfassung6!BD:BD,L506,Erfassung6!BG:BG)</f>
        <v>0</v>
      </c>
      <c r="O506">
        <f t="shared" si="30"/>
        <v>0</v>
      </c>
      <c r="P506">
        <f t="shared" si="29"/>
        <v>1</v>
      </c>
    </row>
    <row r="507" spans="12:16" x14ac:dyDescent="0.25">
      <c r="L507" s="264">
        <f>Member!A507</f>
        <v>16809</v>
      </c>
      <c r="M507">
        <f>SUMIF(Erfassung6!BD:BD,L507,Erfassung6!BW:BW)</f>
        <v>0</v>
      </c>
      <c r="N507">
        <f>SUMIF(Erfassung6!BD:BD,L507,Erfassung6!BG:BG)</f>
        <v>0</v>
      </c>
      <c r="O507">
        <f t="shared" si="30"/>
        <v>0</v>
      </c>
      <c r="P507">
        <f t="shared" si="29"/>
        <v>1</v>
      </c>
    </row>
    <row r="508" spans="12:16" x14ac:dyDescent="0.25">
      <c r="L508" s="264">
        <f>Member!A508</f>
        <v>7397</v>
      </c>
      <c r="M508">
        <f>SUMIF(Erfassung6!BD:BD,L508,Erfassung6!BW:BW)</f>
        <v>0</v>
      </c>
      <c r="N508">
        <f>SUMIF(Erfassung6!BD:BD,L508,Erfassung6!BG:BG)</f>
        <v>0</v>
      </c>
      <c r="O508">
        <f t="shared" si="30"/>
        <v>0</v>
      </c>
      <c r="P508">
        <f t="shared" si="29"/>
        <v>1</v>
      </c>
    </row>
    <row r="509" spans="12:16" x14ac:dyDescent="0.25">
      <c r="L509" s="264">
        <f>Member!A509</f>
        <v>7395</v>
      </c>
      <c r="M509">
        <f>SUMIF(Erfassung6!BD:BD,L509,Erfassung6!BW:BW)</f>
        <v>0</v>
      </c>
      <c r="N509">
        <f>SUMIF(Erfassung6!BD:BD,L509,Erfassung6!BG:BG)</f>
        <v>0</v>
      </c>
      <c r="O509">
        <f t="shared" si="30"/>
        <v>0</v>
      </c>
      <c r="P509">
        <f t="shared" si="29"/>
        <v>1</v>
      </c>
    </row>
    <row r="510" spans="12:16" x14ac:dyDescent="0.25">
      <c r="L510" s="264">
        <f>Member!A510</f>
        <v>38521</v>
      </c>
      <c r="M510">
        <f>SUMIF(Erfassung6!BD:BD,L510,Erfassung6!BW:BW)</f>
        <v>0</v>
      </c>
      <c r="N510">
        <f>SUMIF(Erfassung6!BD:BD,L510,Erfassung6!BG:BG)</f>
        <v>0</v>
      </c>
      <c r="O510">
        <f t="shared" si="30"/>
        <v>0</v>
      </c>
      <c r="P510">
        <f t="shared" si="29"/>
        <v>1</v>
      </c>
    </row>
    <row r="511" spans="12:16" x14ac:dyDescent="0.25">
      <c r="L511" s="264">
        <f>Member!A511</f>
        <v>7394</v>
      </c>
      <c r="M511">
        <f>SUMIF(Erfassung6!BD:BD,L511,Erfassung6!BW:BW)</f>
        <v>0</v>
      </c>
      <c r="N511">
        <f>SUMIF(Erfassung6!BD:BD,L511,Erfassung6!BG:BG)</f>
        <v>0</v>
      </c>
      <c r="O511">
        <f t="shared" si="30"/>
        <v>0</v>
      </c>
      <c r="P511">
        <f t="shared" si="29"/>
        <v>1</v>
      </c>
    </row>
    <row r="512" spans="12:16" x14ac:dyDescent="0.25">
      <c r="L512" s="264">
        <f>Member!A512</f>
        <v>38807</v>
      </c>
      <c r="M512">
        <f>SUMIF(Erfassung6!BD:BD,L512,Erfassung6!BW:BW)</f>
        <v>0</v>
      </c>
      <c r="N512">
        <f>SUMIF(Erfassung6!BD:BD,L512,Erfassung6!BG:BG)</f>
        <v>0</v>
      </c>
      <c r="O512">
        <f t="shared" si="30"/>
        <v>0</v>
      </c>
      <c r="P512">
        <f t="shared" si="29"/>
        <v>1</v>
      </c>
    </row>
    <row r="513" spans="12:16" x14ac:dyDescent="0.25">
      <c r="L513" s="264">
        <f>Member!A513</f>
        <v>16894</v>
      </c>
      <c r="M513">
        <f>SUMIF(Erfassung6!BD:BD,L513,Erfassung6!BW:BW)</f>
        <v>0</v>
      </c>
      <c r="N513">
        <f>SUMIF(Erfassung6!BD:BD,L513,Erfassung6!BG:BG)</f>
        <v>0</v>
      </c>
      <c r="O513">
        <f t="shared" si="30"/>
        <v>0</v>
      </c>
      <c r="P513">
        <f t="shared" si="29"/>
        <v>1</v>
      </c>
    </row>
    <row r="514" spans="12:16" x14ac:dyDescent="0.25">
      <c r="L514" s="264">
        <f>Member!A514</f>
        <v>7396</v>
      </c>
      <c r="M514">
        <f>SUMIF(Erfassung6!BD:BD,L514,Erfassung6!BW:BW)</f>
        <v>0</v>
      </c>
      <c r="N514">
        <f>SUMIF(Erfassung6!BD:BD,L514,Erfassung6!BG:BG)</f>
        <v>0</v>
      </c>
      <c r="O514">
        <f t="shared" si="30"/>
        <v>0</v>
      </c>
      <c r="P514">
        <f t="shared" ref="P514:P577" si="31">RANK(O514,O:O)</f>
        <v>1</v>
      </c>
    </row>
    <row r="515" spans="12:16" x14ac:dyDescent="0.25">
      <c r="L515" s="264">
        <f>Member!A515</f>
        <v>16972</v>
      </c>
      <c r="M515">
        <f>SUMIF(Erfassung6!BD:BD,L515,Erfassung6!BW:BW)</f>
        <v>0</v>
      </c>
      <c r="N515">
        <f>SUMIF(Erfassung6!BD:BD,L515,Erfassung6!BG:BG)</f>
        <v>0</v>
      </c>
      <c r="O515">
        <f t="shared" ref="O515:O578" si="32">IF(N515=0,0,M515/N515-ROW()/1000000000)</f>
        <v>0</v>
      </c>
      <c r="P515">
        <f t="shared" si="31"/>
        <v>1</v>
      </c>
    </row>
    <row r="516" spans="12:16" x14ac:dyDescent="0.25">
      <c r="L516" s="264">
        <f>Member!A516</f>
        <v>25130</v>
      </c>
      <c r="M516">
        <f>SUMIF(Erfassung6!BD:BD,L516,Erfassung6!BW:BW)</f>
        <v>0</v>
      </c>
      <c r="N516">
        <f>SUMIF(Erfassung6!BD:BD,L516,Erfassung6!BG:BG)</f>
        <v>0</v>
      </c>
      <c r="O516">
        <f t="shared" si="32"/>
        <v>0</v>
      </c>
      <c r="P516">
        <f t="shared" si="31"/>
        <v>1</v>
      </c>
    </row>
    <row r="517" spans="12:16" x14ac:dyDescent="0.25">
      <c r="L517" s="264">
        <f>Member!A517</f>
        <v>7730</v>
      </c>
      <c r="M517">
        <f>SUMIF(Erfassung6!BD:BD,L517,Erfassung6!BW:BW)</f>
        <v>0</v>
      </c>
      <c r="N517">
        <f>SUMIF(Erfassung6!BD:BD,L517,Erfassung6!BG:BG)</f>
        <v>0</v>
      </c>
      <c r="O517">
        <f t="shared" si="32"/>
        <v>0</v>
      </c>
      <c r="P517">
        <f t="shared" si="31"/>
        <v>1</v>
      </c>
    </row>
    <row r="518" spans="12:16" x14ac:dyDescent="0.25">
      <c r="L518" s="264">
        <f>Member!A518</f>
        <v>25723</v>
      </c>
      <c r="M518">
        <f>SUMIF(Erfassung6!BD:BD,L518,Erfassung6!BW:BW)</f>
        <v>0</v>
      </c>
      <c r="N518">
        <f>SUMIF(Erfassung6!BD:BD,L518,Erfassung6!BG:BG)</f>
        <v>0</v>
      </c>
      <c r="O518">
        <f t="shared" si="32"/>
        <v>0</v>
      </c>
      <c r="P518">
        <f t="shared" si="31"/>
        <v>1</v>
      </c>
    </row>
    <row r="519" spans="12:16" x14ac:dyDescent="0.25">
      <c r="L519" s="264">
        <f>Member!A519</f>
        <v>38570</v>
      </c>
      <c r="M519">
        <f>SUMIF(Erfassung6!BD:BD,L519,Erfassung6!BW:BW)</f>
        <v>0</v>
      </c>
      <c r="N519">
        <f>SUMIF(Erfassung6!BD:BD,L519,Erfassung6!BG:BG)</f>
        <v>0</v>
      </c>
      <c r="O519">
        <f t="shared" si="32"/>
        <v>0</v>
      </c>
      <c r="P519">
        <f t="shared" si="31"/>
        <v>1</v>
      </c>
    </row>
    <row r="520" spans="12:16" x14ac:dyDescent="0.25">
      <c r="L520" s="264">
        <f>Member!A520</f>
        <v>25895</v>
      </c>
      <c r="M520">
        <f>SUMIF(Erfassung6!BD:BD,L520,Erfassung6!BW:BW)</f>
        <v>0</v>
      </c>
      <c r="N520">
        <f>SUMIF(Erfassung6!BD:BD,L520,Erfassung6!BG:BG)</f>
        <v>0</v>
      </c>
      <c r="O520">
        <f t="shared" si="32"/>
        <v>0</v>
      </c>
      <c r="P520">
        <f t="shared" si="31"/>
        <v>1</v>
      </c>
    </row>
    <row r="521" spans="12:16" x14ac:dyDescent="0.25">
      <c r="L521" s="264">
        <f>Member!A521</f>
        <v>38046</v>
      </c>
      <c r="M521">
        <f>SUMIF(Erfassung6!BD:BD,L521,Erfassung6!BW:BW)</f>
        <v>0</v>
      </c>
      <c r="N521">
        <f>SUMIF(Erfassung6!BD:BD,L521,Erfassung6!BG:BG)</f>
        <v>0</v>
      </c>
      <c r="O521">
        <f t="shared" si="32"/>
        <v>0</v>
      </c>
      <c r="P521">
        <f t="shared" si="31"/>
        <v>1</v>
      </c>
    </row>
    <row r="522" spans="12:16" x14ac:dyDescent="0.25">
      <c r="L522" s="264">
        <f>Member!A522</f>
        <v>7816</v>
      </c>
      <c r="M522">
        <f>SUMIF(Erfassung6!BD:BD,L522,Erfassung6!BW:BW)</f>
        <v>0</v>
      </c>
      <c r="N522">
        <f>SUMIF(Erfassung6!BD:BD,L522,Erfassung6!BG:BG)</f>
        <v>0</v>
      </c>
      <c r="O522">
        <f t="shared" si="32"/>
        <v>0</v>
      </c>
      <c r="P522">
        <f t="shared" si="31"/>
        <v>1</v>
      </c>
    </row>
    <row r="523" spans="12:16" x14ac:dyDescent="0.25">
      <c r="L523" s="264">
        <f>Member!A523</f>
        <v>7814</v>
      </c>
      <c r="M523">
        <f>SUMIF(Erfassung6!BD:BD,L523,Erfassung6!BW:BW)</f>
        <v>0</v>
      </c>
      <c r="N523">
        <f>SUMIF(Erfassung6!BD:BD,L523,Erfassung6!BG:BG)</f>
        <v>0</v>
      </c>
      <c r="O523">
        <f t="shared" si="32"/>
        <v>0</v>
      </c>
      <c r="P523">
        <f t="shared" si="31"/>
        <v>1</v>
      </c>
    </row>
    <row r="524" spans="12:16" x14ac:dyDescent="0.25">
      <c r="L524" s="264">
        <f>Member!A524</f>
        <v>38663</v>
      </c>
      <c r="M524">
        <f>SUMIF(Erfassung6!BD:BD,L524,Erfassung6!BW:BW)</f>
        <v>0</v>
      </c>
      <c r="N524">
        <f>SUMIF(Erfassung6!BD:BD,L524,Erfassung6!BG:BG)</f>
        <v>0</v>
      </c>
      <c r="O524">
        <f t="shared" si="32"/>
        <v>0</v>
      </c>
      <c r="P524">
        <f t="shared" si="31"/>
        <v>1</v>
      </c>
    </row>
    <row r="525" spans="12:16" x14ac:dyDescent="0.25">
      <c r="L525" s="264">
        <f>Member!A525</f>
        <v>38870</v>
      </c>
      <c r="M525">
        <f>SUMIF(Erfassung6!BD:BD,L525,Erfassung6!BW:BW)</f>
        <v>0</v>
      </c>
      <c r="N525">
        <f>SUMIF(Erfassung6!BD:BD,L525,Erfassung6!BG:BG)</f>
        <v>0</v>
      </c>
      <c r="O525">
        <f t="shared" si="32"/>
        <v>0</v>
      </c>
      <c r="P525">
        <f t="shared" si="31"/>
        <v>1</v>
      </c>
    </row>
    <row r="526" spans="12:16" x14ac:dyDescent="0.25">
      <c r="L526" s="264">
        <f>Member!A526</f>
        <v>7810</v>
      </c>
      <c r="M526">
        <f>SUMIF(Erfassung6!BD:BD,L526,Erfassung6!BW:BW)</f>
        <v>0</v>
      </c>
      <c r="N526">
        <f>SUMIF(Erfassung6!BD:BD,L526,Erfassung6!BG:BG)</f>
        <v>0</v>
      </c>
      <c r="O526">
        <f t="shared" si="32"/>
        <v>0</v>
      </c>
      <c r="P526">
        <f t="shared" si="31"/>
        <v>1</v>
      </c>
    </row>
    <row r="527" spans="12:16" x14ac:dyDescent="0.25">
      <c r="L527" s="264">
        <f>Member!A527</f>
        <v>7820</v>
      </c>
      <c r="M527">
        <f>SUMIF(Erfassung6!BD:BD,L527,Erfassung6!BW:BW)</f>
        <v>0</v>
      </c>
      <c r="N527">
        <f>SUMIF(Erfassung6!BD:BD,L527,Erfassung6!BG:BG)</f>
        <v>0</v>
      </c>
      <c r="O527">
        <f t="shared" si="32"/>
        <v>0</v>
      </c>
      <c r="P527">
        <f t="shared" si="31"/>
        <v>1</v>
      </c>
    </row>
    <row r="528" spans="12:16" x14ac:dyDescent="0.25">
      <c r="L528" s="264">
        <f>Member!A528</f>
        <v>38038</v>
      </c>
      <c r="M528">
        <f>SUMIF(Erfassung6!BD:BD,L528,Erfassung6!BW:BW)</f>
        <v>0</v>
      </c>
      <c r="N528">
        <f>SUMIF(Erfassung6!BD:BD,L528,Erfassung6!BG:BG)</f>
        <v>0</v>
      </c>
      <c r="O528">
        <f t="shared" si="32"/>
        <v>0</v>
      </c>
      <c r="P528">
        <f t="shared" si="31"/>
        <v>1</v>
      </c>
    </row>
    <row r="529" spans="12:16" x14ac:dyDescent="0.25">
      <c r="L529" s="264">
        <f>Member!A529</f>
        <v>38571</v>
      </c>
      <c r="M529">
        <f>SUMIF(Erfassung6!BD:BD,L529,Erfassung6!BW:BW)</f>
        <v>0</v>
      </c>
      <c r="N529">
        <f>SUMIF(Erfassung6!BD:BD,L529,Erfassung6!BG:BG)</f>
        <v>0</v>
      </c>
      <c r="O529">
        <f t="shared" si="32"/>
        <v>0</v>
      </c>
      <c r="P529">
        <f t="shared" si="31"/>
        <v>1</v>
      </c>
    </row>
    <row r="530" spans="12:16" x14ac:dyDescent="0.25">
      <c r="L530" s="264">
        <f>Member!A530</f>
        <v>38869</v>
      </c>
      <c r="M530">
        <f>SUMIF(Erfassung6!BD:BD,L530,Erfassung6!BW:BW)</f>
        <v>0</v>
      </c>
      <c r="N530">
        <f>SUMIF(Erfassung6!BD:BD,L530,Erfassung6!BG:BG)</f>
        <v>0</v>
      </c>
      <c r="O530">
        <f t="shared" si="32"/>
        <v>0</v>
      </c>
      <c r="P530">
        <f t="shared" si="31"/>
        <v>1</v>
      </c>
    </row>
    <row r="531" spans="12:16" x14ac:dyDescent="0.25">
      <c r="L531" s="264">
        <f>Member!A531</f>
        <v>7884</v>
      </c>
      <c r="M531">
        <f>SUMIF(Erfassung6!BD:BD,L531,Erfassung6!BW:BW)</f>
        <v>0</v>
      </c>
      <c r="N531">
        <f>SUMIF(Erfassung6!BD:BD,L531,Erfassung6!BG:BG)</f>
        <v>0</v>
      </c>
      <c r="O531">
        <f t="shared" si="32"/>
        <v>0</v>
      </c>
      <c r="P531">
        <f t="shared" si="31"/>
        <v>1</v>
      </c>
    </row>
    <row r="532" spans="12:16" x14ac:dyDescent="0.25">
      <c r="L532" s="264">
        <f>Member!A532</f>
        <v>7849</v>
      </c>
      <c r="M532">
        <f>SUMIF(Erfassung6!BD:BD,L532,Erfassung6!BW:BW)</f>
        <v>0</v>
      </c>
      <c r="N532">
        <f>SUMIF(Erfassung6!BD:BD,L532,Erfassung6!BG:BG)</f>
        <v>0</v>
      </c>
      <c r="O532">
        <f t="shared" si="32"/>
        <v>0</v>
      </c>
      <c r="P532">
        <f t="shared" si="31"/>
        <v>1</v>
      </c>
    </row>
    <row r="533" spans="12:16" x14ac:dyDescent="0.25">
      <c r="L533" s="264">
        <f>Member!A533</f>
        <v>7880</v>
      </c>
      <c r="M533">
        <f>SUMIF(Erfassung6!BD:BD,L533,Erfassung6!BW:BW)</f>
        <v>0</v>
      </c>
      <c r="N533">
        <f>SUMIF(Erfassung6!BD:BD,L533,Erfassung6!BG:BG)</f>
        <v>0</v>
      </c>
      <c r="O533">
        <f t="shared" si="32"/>
        <v>0</v>
      </c>
      <c r="P533">
        <f t="shared" si="31"/>
        <v>1</v>
      </c>
    </row>
    <row r="534" spans="12:16" x14ac:dyDescent="0.25">
      <c r="L534" s="264">
        <f>Member!A534</f>
        <v>7813</v>
      </c>
      <c r="M534">
        <f>SUMIF(Erfassung6!BD:BD,L534,Erfassung6!BW:BW)</f>
        <v>0</v>
      </c>
      <c r="N534">
        <f>SUMIF(Erfassung6!BD:BD,L534,Erfassung6!BG:BG)</f>
        <v>0</v>
      </c>
      <c r="O534">
        <f t="shared" si="32"/>
        <v>0</v>
      </c>
      <c r="P534">
        <f t="shared" si="31"/>
        <v>1</v>
      </c>
    </row>
    <row r="535" spans="12:16" x14ac:dyDescent="0.25">
      <c r="L535" s="264">
        <f>Member!A535</f>
        <v>38260</v>
      </c>
      <c r="M535">
        <f>SUMIF(Erfassung6!BD:BD,L535,Erfassung6!BW:BW)</f>
        <v>0</v>
      </c>
      <c r="N535">
        <f>SUMIF(Erfassung6!BD:BD,L535,Erfassung6!BG:BG)</f>
        <v>0</v>
      </c>
      <c r="O535">
        <f t="shared" si="32"/>
        <v>0</v>
      </c>
      <c r="P535">
        <f t="shared" si="31"/>
        <v>1</v>
      </c>
    </row>
    <row r="536" spans="12:16" x14ac:dyDescent="0.25">
      <c r="L536" s="264">
        <f>Member!A536</f>
        <v>25315</v>
      </c>
      <c r="M536">
        <f>SUMIF(Erfassung6!BD:BD,L536,Erfassung6!BW:BW)</f>
        <v>0</v>
      </c>
      <c r="N536">
        <f>SUMIF(Erfassung6!BD:BD,L536,Erfassung6!BG:BG)</f>
        <v>0</v>
      </c>
      <c r="O536">
        <f t="shared" si="32"/>
        <v>0</v>
      </c>
      <c r="P536">
        <f t="shared" si="31"/>
        <v>1</v>
      </c>
    </row>
    <row r="537" spans="12:16" x14ac:dyDescent="0.25">
      <c r="L537" s="264">
        <f>Member!A537</f>
        <v>16007</v>
      </c>
      <c r="M537">
        <f>SUMIF(Erfassung6!BD:BD,L537,Erfassung6!BW:BW)</f>
        <v>0</v>
      </c>
      <c r="N537">
        <f>SUMIF(Erfassung6!BD:BD,L537,Erfassung6!BG:BG)</f>
        <v>0</v>
      </c>
      <c r="O537">
        <f t="shared" si="32"/>
        <v>0</v>
      </c>
      <c r="P537">
        <f t="shared" si="31"/>
        <v>1</v>
      </c>
    </row>
    <row r="538" spans="12:16" x14ac:dyDescent="0.25">
      <c r="L538" s="264">
        <f>Member!A538</f>
        <v>7901</v>
      </c>
      <c r="M538">
        <f>SUMIF(Erfassung6!BD:BD,L538,Erfassung6!BW:BW)</f>
        <v>0</v>
      </c>
      <c r="N538">
        <f>SUMIF(Erfassung6!BD:BD,L538,Erfassung6!BG:BG)</f>
        <v>0</v>
      </c>
      <c r="O538">
        <f t="shared" si="32"/>
        <v>0</v>
      </c>
      <c r="P538">
        <f t="shared" si="31"/>
        <v>1</v>
      </c>
    </row>
    <row r="539" spans="12:16" x14ac:dyDescent="0.25">
      <c r="L539" s="264">
        <f>Member!A539</f>
        <v>7830</v>
      </c>
      <c r="M539">
        <f>SUMIF(Erfassung6!BD:BD,L539,Erfassung6!BW:BW)</f>
        <v>0</v>
      </c>
      <c r="N539">
        <f>SUMIF(Erfassung6!BD:BD,L539,Erfassung6!BG:BG)</f>
        <v>0</v>
      </c>
      <c r="O539">
        <f t="shared" si="32"/>
        <v>0</v>
      </c>
      <c r="P539">
        <f t="shared" si="31"/>
        <v>1</v>
      </c>
    </row>
    <row r="540" spans="12:16" x14ac:dyDescent="0.25">
      <c r="L540" s="264">
        <f>Member!A540</f>
        <v>25764</v>
      </c>
      <c r="M540">
        <f>SUMIF(Erfassung6!BD:BD,L540,Erfassung6!BW:BW)</f>
        <v>0</v>
      </c>
      <c r="N540">
        <f>SUMIF(Erfassung6!BD:BD,L540,Erfassung6!BG:BG)</f>
        <v>0</v>
      </c>
      <c r="O540">
        <f t="shared" si="32"/>
        <v>0</v>
      </c>
      <c r="P540">
        <f t="shared" si="31"/>
        <v>1</v>
      </c>
    </row>
    <row r="541" spans="12:16" x14ac:dyDescent="0.25">
      <c r="L541" s="264">
        <f>Member!A541</f>
        <v>38763</v>
      </c>
      <c r="M541">
        <f>SUMIF(Erfassung6!BD:BD,L541,Erfassung6!BW:BW)</f>
        <v>0</v>
      </c>
      <c r="N541">
        <f>SUMIF(Erfassung6!BD:BD,L541,Erfassung6!BG:BG)</f>
        <v>0</v>
      </c>
      <c r="O541">
        <f t="shared" si="32"/>
        <v>0</v>
      </c>
      <c r="P541">
        <f t="shared" si="31"/>
        <v>1</v>
      </c>
    </row>
    <row r="542" spans="12:16" x14ac:dyDescent="0.25">
      <c r="L542" s="264">
        <f>Member!A542</f>
        <v>25271</v>
      </c>
      <c r="M542">
        <f>SUMIF(Erfassung6!BD:BD,L542,Erfassung6!BW:BW)</f>
        <v>0</v>
      </c>
      <c r="N542">
        <f>SUMIF(Erfassung6!BD:BD,L542,Erfassung6!BG:BG)</f>
        <v>0</v>
      </c>
      <c r="O542">
        <f t="shared" si="32"/>
        <v>0</v>
      </c>
      <c r="P542">
        <f t="shared" si="31"/>
        <v>1</v>
      </c>
    </row>
    <row r="543" spans="12:16" x14ac:dyDescent="0.25">
      <c r="L543" s="264">
        <f>Member!A543</f>
        <v>38946</v>
      </c>
      <c r="M543">
        <f>SUMIF(Erfassung6!BD:BD,L543,Erfassung6!BW:BW)</f>
        <v>0</v>
      </c>
      <c r="N543">
        <f>SUMIF(Erfassung6!BD:BD,L543,Erfassung6!BG:BG)</f>
        <v>0</v>
      </c>
      <c r="O543">
        <f t="shared" si="32"/>
        <v>0</v>
      </c>
      <c r="P543">
        <f t="shared" si="31"/>
        <v>1</v>
      </c>
    </row>
    <row r="544" spans="12:16" x14ac:dyDescent="0.25">
      <c r="L544" s="264">
        <f>Member!A544</f>
        <v>38965</v>
      </c>
      <c r="M544">
        <f>SUMIF(Erfassung6!BD:BD,L544,Erfassung6!BW:BW)</f>
        <v>0</v>
      </c>
      <c r="N544">
        <f>SUMIF(Erfassung6!BD:BD,L544,Erfassung6!BG:BG)</f>
        <v>0</v>
      </c>
      <c r="O544">
        <f t="shared" si="32"/>
        <v>0</v>
      </c>
      <c r="P544">
        <f t="shared" si="31"/>
        <v>1</v>
      </c>
    </row>
    <row r="545" spans="12:16" x14ac:dyDescent="0.25">
      <c r="L545" s="264">
        <f>Member!A545</f>
        <v>25865</v>
      </c>
      <c r="M545">
        <f>SUMIF(Erfassung6!BD:BD,L545,Erfassung6!BW:BW)</f>
        <v>0</v>
      </c>
      <c r="N545">
        <f>SUMIF(Erfassung6!BD:BD,L545,Erfassung6!BG:BG)</f>
        <v>0</v>
      </c>
      <c r="O545">
        <f t="shared" si="32"/>
        <v>0</v>
      </c>
      <c r="P545">
        <f t="shared" si="31"/>
        <v>1</v>
      </c>
    </row>
    <row r="546" spans="12:16" x14ac:dyDescent="0.25">
      <c r="L546" s="264">
        <f>Member!A546</f>
        <v>7831</v>
      </c>
      <c r="M546">
        <f>SUMIF(Erfassung6!BD:BD,L546,Erfassung6!BW:BW)</f>
        <v>0</v>
      </c>
      <c r="N546">
        <f>SUMIF(Erfassung6!BD:BD,L546,Erfassung6!BG:BG)</f>
        <v>0</v>
      </c>
      <c r="O546">
        <f t="shared" si="32"/>
        <v>0</v>
      </c>
      <c r="P546">
        <f t="shared" si="31"/>
        <v>1</v>
      </c>
    </row>
    <row r="547" spans="12:16" x14ac:dyDescent="0.25">
      <c r="L547" s="264">
        <f>Member!A547</f>
        <v>38883</v>
      </c>
      <c r="M547">
        <f>SUMIF(Erfassung6!BD:BD,L547,Erfassung6!BW:BW)</f>
        <v>0</v>
      </c>
      <c r="N547">
        <f>SUMIF(Erfassung6!BD:BD,L547,Erfassung6!BG:BG)</f>
        <v>0</v>
      </c>
      <c r="O547">
        <f t="shared" si="32"/>
        <v>0</v>
      </c>
      <c r="P547">
        <f t="shared" si="31"/>
        <v>1</v>
      </c>
    </row>
    <row r="548" spans="12:16" x14ac:dyDescent="0.25">
      <c r="L548" s="264">
        <f>Member!A548</f>
        <v>38025</v>
      </c>
      <c r="M548">
        <f>SUMIF(Erfassung6!BD:BD,L548,Erfassung6!BW:BW)</f>
        <v>0</v>
      </c>
      <c r="N548">
        <f>SUMIF(Erfassung6!BD:BD,L548,Erfassung6!BG:BG)</f>
        <v>0</v>
      </c>
      <c r="O548">
        <f t="shared" si="32"/>
        <v>0</v>
      </c>
      <c r="P548">
        <f t="shared" si="31"/>
        <v>1</v>
      </c>
    </row>
    <row r="549" spans="12:16" x14ac:dyDescent="0.25">
      <c r="L549" s="264">
        <f>Member!A549</f>
        <v>38952</v>
      </c>
      <c r="M549">
        <f>SUMIF(Erfassung6!BD:BD,L549,Erfassung6!BW:BW)</f>
        <v>0</v>
      </c>
      <c r="N549">
        <f>SUMIF(Erfassung6!BD:BD,L549,Erfassung6!BG:BG)</f>
        <v>0</v>
      </c>
      <c r="O549">
        <f t="shared" si="32"/>
        <v>0</v>
      </c>
      <c r="P549">
        <f t="shared" si="31"/>
        <v>1</v>
      </c>
    </row>
    <row r="550" spans="12:16" x14ac:dyDescent="0.25">
      <c r="L550" s="264">
        <f>Member!A550</f>
        <v>25592</v>
      </c>
      <c r="M550">
        <f>SUMIF(Erfassung6!BD:BD,L550,Erfassung6!BW:BW)</f>
        <v>0</v>
      </c>
      <c r="N550">
        <f>SUMIF(Erfassung6!BD:BD,L550,Erfassung6!BG:BG)</f>
        <v>0</v>
      </c>
      <c r="O550">
        <f t="shared" si="32"/>
        <v>0</v>
      </c>
      <c r="P550">
        <f t="shared" si="31"/>
        <v>1</v>
      </c>
    </row>
    <row r="551" spans="12:16" x14ac:dyDescent="0.25">
      <c r="L551" s="264">
        <f>Member!A551</f>
        <v>25949</v>
      </c>
      <c r="M551">
        <f>SUMIF(Erfassung6!BD:BD,L551,Erfassung6!BW:BW)</f>
        <v>0</v>
      </c>
      <c r="N551">
        <f>SUMIF(Erfassung6!BD:BD,L551,Erfassung6!BG:BG)</f>
        <v>0</v>
      </c>
      <c r="O551">
        <f t="shared" si="32"/>
        <v>0</v>
      </c>
      <c r="P551">
        <f t="shared" si="31"/>
        <v>1</v>
      </c>
    </row>
    <row r="552" spans="12:16" x14ac:dyDescent="0.25">
      <c r="L552" s="264">
        <f>Member!A552</f>
        <v>25604</v>
      </c>
      <c r="M552">
        <f>SUMIF(Erfassung6!BD:BD,L552,Erfassung6!BW:BW)</f>
        <v>0</v>
      </c>
      <c r="N552">
        <f>SUMIF(Erfassung6!BD:BD,L552,Erfassung6!BG:BG)</f>
        <v>0</v>
      </c>
      <c r="O552">
        <f t="shared" si="32"/>
        <v>0</v>
      </c>
      <c r="P552">
        <f t="shared" si="31"/>
        <v>1</v>
      </c>
    </row>
    <row r="553" spans="12:16" x14ac:dyDescent="0.25">
      <c r="L553" s="264">
        <f>Member!A553</f>
        <v>25804</v>
      </c>
      <c r="M553">
        <f>SUMIF(Erfassung6!BD:BD,L553,Erfassung6!BW:BW)</f>
        <v>0</v>
      </c>
      <c r="N553">
        <f>SUMIF(Erfassung6!BD:BD,L553,Erfassung6!BG:BG)</f>
        <v>0</v>
      </c>
      <c r="O553">
        <f t="shared" si="32"/>
        <v>0</v>
      </c>
      <c r="P553">
        <f t="shared" si="31"/>
        <v>1</v>
      </c>
    </row>
    <row r="554" spans="12:16" x14ac:dyDescent="0.25">
      <c r="L554" s="264">
        <f>Member!A554</f>
        <v>38803</v>
      </c>
      <c r="M554">
        <f>SUMIF(Erfassung6!BD:BD,L554,Erfassung6!BW:BW)</f>
        <v>0</v>
      </c>
      <c r="N554">
        <f>SUMIF(Erfassung6!BD:BD,L554,Erfassung6!BG:BG)</f>
        <v>0</v>
      </c>
      <c r="O554">
        <f t="shared" si="32"/>
        <v>0</v>
      </c>
      <c r="P554">
        <f t="shared" si="31"/>
        <v>1</v>
      </c>
    </row>
    <row r="555" spans="12:16" x14ac:dyDescent="0.25">
      <c r="L555" s="264">
        <f>Member!A555</f>
        <v>38258</v>
      </c>
      <c r="M555">
        <f>SUMIF(Erfassung6!BD:BD,L555,Erfassung6!BW:BW)</f>
        <v>0</v>
      </c>
      <c r="N555">
        <f>SUMIF(Erfassung6!BD:BD,L555,Erfassung6!BG:BG)</f>
        <v>0</v>
      </c>
      <c r="O555">
        <f t="shared" si="32"/>
        <v>0</v>
      </c>
      <c r="P555">
        <f t="shared" si="31"/>
        <v>1</v>
      </c>
    </row>
    <row r="556" spans="12:16" x14ac:dyDescent="0.25">
      <c r="L556" s="264">
        <f>Member!A556</f>
        <v>38931</v>
      </c>
      <c r="M556">
        <f>SUMIF(Erfassung6!BD:BD,L556,Erfassung6!BW:BW)</f>
        <v>0</v>
      </c>
      <c r="N556">
        <f>SUMIF(Erfassung6!BD:BD,L556,Erfassung6!BG:BG)</f>
        <v>0</v>
      </c>
      <c r="O556">
        <f t="shared" si="32"/>
        <v>0</v>
      </c>
      <c r="P556">
        <f t="shared" si="31"/>
        <v>1</v>
      </c>
    </row>
    <row r="557" spans="12:16" x14ac:dyDescent="0.25">
      <c r="L557" s="264">
        <f>Member!A557</f>
        <v>25751</v>
      </c>
      <c r="M557">
        <f>SUMIF(Erfassung6!BD:BD,L557,Erfassung6!BW:BW)</f>
        <v>0</v>
      </c>
      <c r="N557">
        <f>SUMIF(Erfassung6!BD:BD,L557,Erfassung6!BG:BG)</f>
        <v>0</v>
      </c>
      <c r="O557">
        <f t="shared" si="32"/>
        <v>0</v>
      </c>
      <c r="P557">
        <f t="shared" si="31"/>
        <v>1</v>
      </c>
    </row>
    <row r="558" spans="12:16" x14ac:dyDescent="0.25">
      <c r="L558" s="264">
        <f>Member!A558</f>
        <v>7903</v>
      </c>
      <c r="M558">
        <f>SUMIF(Erfassung6!BD:BD,L558,Erfassung6!BW:BW)</f>
        <v>0</v>
      </c>
      <c r="N558">
        <f>SUMIF(Erfassung6!BD:BD,L558,Erfassung6!BG:BG)</f>
        <v>0</v>
      </c>
      <c r="O558">
        <f t="shared" si="32"/>
        <v>0</v>
      </c>
      <c r="P558">
        <f t="shared" si="31"/>
        <v>1</v>
      </c>
    </row>
    <row r="559" spans="12:16" x14ac:dyDescent="0.25">
      <c r="L559" s="264">
        <f>Member!A559</f>
        <v>16170</v>
      </c>
      <c r="M559">
        <f>SUMIF(Erfassung6!BD:BD,L559,Erfassung6!BW:BW)</f>
        <v>0</v>
      </c>
      <c r="N559">
        <f>SUMIF(Erfassung6!BD:BD,L559,Erfassung6!BG:BG)</f>
        <v>0</v>
      </c>
      <c r="O559">
        <f t="shared" si="32"/>
        <v>0</v>
      </c>
      <c r="P559">
        <f t="shared" si="31"/>
        <v>1</v>
      </c>
    </row>
    <row r="560" spans="12:16" x14ac:dyDescent="0.25">
      <c r="L560" s="264">
        <f>Member!A560</f>
        <v>7889</v>
      </c>
      <c r="M560">
        <f>SUMIF(Erfassung6!BD:BD,L560,Erfassung6!BW:BW)</f>
        <v>0</v>
      </c>
      <c r="N560">
        <f>SUMIF(Erfassung6!BD:BD,L560,Erfassung6!BG:BG)</f>
        <v>0</v>
      </c>
      <c r="O560">
        <f t="shared" si="32"/>
        <v>0</v>
      </c>
      <c r="P560">
        <f t="shared" si="31"/>
        <v>1</v>
      </c>
    </row>
    <row r="561" spans="12:16" x14ac:dyDescent="0.25">
      <c r="L561" s="264">
        <f>Member!A561</f>
        <v>7900</v>
      </c>
      <c r="M561">
        <f>SUMIF(Erfassung6!BD:BD,L561,Erfassung6!BW:BW)</f>
        <v>0</v>
      </c>
      <c r="N561">
        <f>SUMIF(Erfassung6!BD:BD,L561,Erfassung6!BG:BG)</f>
        <v>0</v>
      </c>
      <c r="O561">
        <f t="shared" si="32"/>
        <v>0</v>
      </c>
      <c r="P561">
        <f t="shared" si="31"/>
        <v>1</v>
      </c>
    </row>
    <row r="562" spans="12:16" x14ac:dyDescent="0.25">
      <c r="L562" s="264">
        <f>Member!A562</f>
        <v>13855</v>
      </c>
      <c r="M562">
        <f>SUMIF(Erfassung6!BD:BD,L562,Erfassung6!BW:BW)</f>
        <v>0</v>
      </c>
      <c r="N562">
        <f>SUMIF(Erfassung6!BD:BD,L562,Erfassung6!BG:BG)</f>
        <v>0</v>
      </c>
      <c r="O562">
        <f t="shared" si="32"/>
        <v>0</v>
      </c>
      <c r="P562">
        <f t="shared" si="31"/>
        <v>1</v>
      </c>
    </row>
    <row r="563" spans="12:16" x14ac:dyDescent="0.25">
      <c r="L563" s="264">
        <f>Member!A563</f>
        <v>25381</v>
      </c>
      <c r="M563">
        <f>SUMIF(Erfassung6!BD:BD,L563,Erfassung6!BW:BW)</f>
        <v>0</v>
      </c>
      <c r="N563">
        <f>SUMIF(Erfassung6!BD:BD,L563,Erfassung6!BG:BG)</f>
        <v>0</v>
      </c>
      <c r="O563">
        <f t="shared" si="32"/>
        <v>0</v>
      </c>
      <c r="P563">
        <f t="shared" si="31"/>
        <v>1</v>
      </c>
    </row>
    <row r="564" spans="12:16" x14ac:dyDescent="0.25">
      <c r="L564" s="264">
        <f>Member!A564</f>
        <v>38553</v>
      </c>
      <c r="M564">
        <f>SUMIF(Erfassung6!BD:BD,L564,Erfassung6!BW:BW)</f>
        <v>0</v>
      </c>
      <c r="N564">
        <f>SUMIF(Erfassung6!BD:BD,L564,Erfassung6!BG:BG)</f>
        <v>0</v>
      </c>
      <c r="O564">
        <f t="shared" si="32"/>
        <v>0</v>
      </c>
      <c r="P564">
        <f t="shared" si="31"/>
        <v>1</v>
      </c>
    </row>
    <row r="565" spans="12:16" x14ac:dyDescent="0.25">
      <c r="L565" s="264">
        <f>Member!A565</f>
        <v>38045</v>
      </c>
      <c r="M565">
        <f>SUMIF(Erfassung6!BD:BD,L565,Erfassung6!BW:BW)</f>
        <v>0</v>
      </c>
      <c r="N565">
        <f>SUMIF(Erfassung6!BD:BD,L565,Erfassung6!BG:BG)</f>
        <v>0</v>
      </c>
      <c r="O565">
        <f t="shared" si="32"/>
        <v>0</v>
      </c>
      <c r="P565">
        <f t="shared" si="31"/>
        <v>1</v>
      </c>
    </row>
    <row r="566" spans="12:16" x14ac:dyDescent="0.25">
      <c r="L566" s="264">
        <f>Member!A566</f>
        <v>7445</v>
      </c>
      <c r="M566">
        <f>SUMIF(Erfassung6!BD:BD,L566,Erfassung6!BW:BW)</f>
        <v>0</v>
      </c>
      <c r="N566">
        <f>SUMIF(Erfassung6!BD:BD,L566,Erfassung6!BG:BG)</f>
        <v>0</v>
      </c>
      <c r="O566">
        <f t="shared" si="32"/>
        <v>0</v>
      </c>
      <c r="P566">
        <f t="shared" si="31"/>
        <v>1</v>
      </c>
    </row>
    <row r="567" spans="12:16" x14ac:dyDescent="0.25">
      <c r="L567" s="264">
        <f>Member!A567</f>
        <v>8843</v>
      </c>
      <c r="M567">
        <f>SUMIF(Erfassung6!BD:BD,L567,Erfassung6!BW:BW)</f>
        <v>0</v>
      </c>
      <c r="N567">
        <f>SUMIF(Erfassung6!BD:BD,L567,Erfassung6!BG:BG)</f>
        <v>0</v>
      </c>
      <c r="O567">
        <f t="shared" si="32"/>
        <v>0</v>
      </c>
      <c r="P567">
        <f t="shared" si="31"/>
        <v>1</v>
      </c>
    </row>
    <row r="568" spans="12:16" x14ac:dyDescent="0.25">
      <c r="L568" s="264">
        <f>Member!A568</f>
        <v>7827</v>
      </c>
      <c r="M568">
        <f>SUMIF(Erfassung6!BD:BD,L568,Erfassung6!BW:BW)</f>
        <v>0</v>
      </c>
      <c r="N568">
        <f>SUMIF(Erfassung6!BD:BD,L568,Erfassung6!BG:BG)</f>
        <v>0</v>
      </c>
      <c r="O568">
        <f t="shared" si="32"/>
        <v>0</v>
      </c>
      <c r="P568">
        <f t="shared" si="31"/>
        <v>1</v>
      </c>
    </row>
    <row r="569" spans="12:16" x14ac:dyDescent="0.25">
      <c r="L569" s="264">
        <f>Member!A569</f>
        <v>34400</v>
      </c>
      <c r="M569">
        <f>SUMIF(Erfassung6!BD:BD,L569,Erfassung6!BW:BW)</f>
        <v>0</v>
      </c>
      <c r="N569">
        <f>SUMIF(Erfassung6!BD:BD,L569,Erfassung6!BG:BG)</f>
        <v>0</v>
      </c>
      <c r="O569">
        <f t="shared" si="32"/>
        <v>0</v>
      </c>
      <c r="P569">
        <f t="shared" si="31"/>
        <v>1</v>
      </c>
    </row>
    <row r="570" spans="12:16" x14ac:dyDescent="0.25">
      <c r="L570" s="264">
        <f>Member!A570</f>
        <v>27004</v>
      </c>
      <c r="M570">
        <f>SUMIF(Erfassung6!BD:BD,L570,Erfassung6!BW:BW)</f>
        <v>0</v>
      </c>
      <c r="N570">
        <f>SUMIF(Erfassung6!BD:BD,L570,Erfassung6!BG:BG)</f>
        <v>0</v>
      </c>
      <c r="O570">
        <f t="shared" si="32"/>
        <v>0</v>
      </c>
      <c r="P570">
        <f t="shared" si="31"/>
        <v>1</v>
      </c>
    </row>
    <row r="571" spans="12:16" x14ac:dyDescent="0.25">
      <c r="L571" s="264">
        <f>Member!A571</f>
        <v>35141</v>
      </c>
      <c r="M571">
        <f>SUMIF(Erfassung6!BD:BD,L571,Erfassung6!BW:BW)</f>
        <v>0</v>
      </c>
      <c r="N571">
        <f>SUMIF(Erfassung6!BD:BD,L571,Erfassung6!BG:BG)</f>
        <v>0</v>
      </c>
      <c r="O571">
        <f t="shared" si="32"/>
        <v>0</v>
      </c>
      <c r="P571">
        <f t="shared" si="31"/>
        <v>1</v>
      </c>
    </row>
    <row r="572" spans="12:16" x14ac:dyDescent="0.25">
      <c r="L572" s="264">
        <f>Member!A572</f>
        <v>38740</v>
      </c>
      <c r="M572">
        <f>SUMIF(Erfassung6!BD:BD,L572,Erfassung6!BW:BW)</f>
        <v>0</v>
      </c>
      <c r="N572">
        <f>SUMIF(Erfassung6!BD:BD,L572,Erfassung6!BG:BG)</f>
        <v>0</v>
      </c>
      <c r="O572">
        <f t="shared" si="32"/>
        <v>0</v>
      </c>
      <c r="P572">
        <f t="shared" si="31"/>
        <v>1</v>
      </c>
    </row>
    <row r="573" spans="12:16" x14ac:dyDescent="0.25">
      <c r="L573" s="264">
        <f>Member!A573</f>
        <v>16796</v>
      </c>
      <c r="M573">
        <f>SUMIF(Erfassung6!BD:BD,L573,Erfassung6!BW:BW)</f>
        <v>0</v>
      </c>
      <c r="N573">
        <f>SUMIF(Erfassung6!BD:BD,L573,Erfassung6!BG:BG)</f>
        <v>0</v>
      </c>
      <c r="O573">
        <f t="shared" si="32"/>
        <v>0</v>
      </c>
      <c r="P573">
        <f t="shared" si="31"/>
        <v>1</v>
      </c>
    </row>
    <row r="574" spans="12:16" x14ac:dyDescent="0.25">
      <c r="L574" s="264">
        <f>Member!A574</f>
        <v>7868</v>
      </c>
      <c r="M574">
        <f>SUMIF(Erfassung6!BD:BD,L574,Erfassung6!BW:BW)</f>
        <v>0</v>
      </c>
      <c r="N574">
        <f>SUMIF(Erfassung6!BD:BD,L574,Erfassung6!BG:BG)</f>
        <v>0</v>
      </c>
      <c r="O574">
        <f t="shared" si="32"/>
        <v>0</v>
      </c>
      <c r="P574">
        <f t="shared" si="31"/>
        <v>1</v>
      </c>
    </row>
    <row r="575" spans="12:16" x14ac:dyDescent="0.25">
      <c r="L575" s="264">
        <f>Member!A575</f>
        <v>16386</v>
      </c>
      <c r="M575">
        <f>SUMIF(Erfassung6!BD:BD,L575,Erfassung6!BW:BW)</f>
        <v>0</v>
      </c>
      <c r="N575">
        <f>SUMIF(Erfassung6!BD:BD,L575,Erfassung6!BG:BG)</f>
        <v>0</v>
      </c>
      <c r="O575">
        <f t="shared" si="32"/>
        <v>0</v>
      </c>
      <c r="P575">
        <f t="shared" si="31"/>
        <v>1</v>
      </c>
    </row>
    <row r="576" spans="12:16" x14ac:dyDescent="0.25">
      <c r="L576" s="264">
        <f>Member!A576</f>
        <v>18802</v>
      </c>
      <c r="M576">
        <f>SUMIF(Erfassung6!BD:BD,L576,Erfassung6!BW:BW)</f>
        <v>0</v>
      </c>
      <c r="N576">
        <f>SUMIF(Erfassung6!BD:BD,L576,Erfassung6!BG:BG)</f>
        <v>0</v>
      </c>
      <c r="O576">
        <f t="shared" si="32"/>
        <v>0</v>
      </c>
      <c r="P576">
        <f t="shared" si="31"/>
        <v>1</v>
      </c>
    </row>
    <row r="577" spans="12:16" x14ac:dyDescent="0.25">
      <c r="L577" s="264">
        <f>Member!A577</f>
        <v>38226</v>
      </c>
      <c r="M577">
        <f>SUMIF(Erfassung6!BD:BD,L577,Erfassung6!BW:BW)</f>
        <v>0</v>
      </c>
      <c r="N577">
        <f>SUMIF(Erfassung6!BD:BD,L577,Erfassung6!BG:BG)</f>
        <v>0</v>
      </c>
      <c r="O577">
        <f t="shared" si="32"/>
        <v>0</v>
      </c>
      <c r="P577">
        <f t="shared" si="31"/>
        <v>1</v>
      </c>
    </row>
    <row r="578" spans="12:16" x14ac:dyDescent="0.25">
      <c r="L578" s="264">
        <f>Member!A578</f>
        <v>18530</v>
      </c>
      <c r="M578">
        <f>SUMIF(Erfassung6!BD:BD,L578,Erfassung6!BW:BW)</f>
        <v>0</v>
      </c>
      <c r="N578">
        <f>SUMIF(Erfassung6!BD:BD,L578,Erfassung6!BG:BG)</f>
        <v>0</v>
      </c>
      <c r="O578">
        <f t="shared" si="32"/>
        <v>0</v>
      </c>
      <c r="P578">
        <f t="shared" ref="P578:P641" si="33">RANK(O578,O:O)</f>
        <v>1</v>
      </c>
    </row>
    <row r="579" spans="12:16" x14ac:dyDescent="0.25">
      <c r="L579" s="264">
        <f>Member!A579</f>
        <v>7869</v>
      </c>
      <c r="M579">
        <f>SUMIF(Erfassung6!BD:BD,L579,Erfassung6!BW:BW)</f>
        <v>0</v>
      </c>
      <c r="N579">
        <f>SUMIF(Erfassung6!BD:BD,L579,Erfassung6!BG:BG)</f>
        <v>0</v>
      </c>
      <c r="O579">
        <f t="shared" ref="O579:O642" si="34">IF(N579=0,0,M579/N579-ROW()/1000000000)</f>
        <v>0</v>
      </c>
      <c r="P579">
        <f t="shared" si="33"/>
        <v>1</v>
      </c>
    </row>
    <row r="580" spans="12:16" x14ac:dyDescent="0.25">
      <c r="L580" s="264">
        <f>Member!A580</f>
        <v>38230</v>
      </c>
      <c r="M580">
        <f>SUMIF(Erfassung6!BD:BD,L580,Erfassung6!BW:BW)</f>
        <v>0</v>
      </c>
      <c r="N580">
        <f>SUMIF(Erfassung6!BD:BD,L580,Erfassung6!BG:BG)</f>
        <v>0</v>
      </c>
      <c r="O580">
        <f t="shared" si="34"/>
        <v>0</v>
      </c>
      <c r="P580">
        <f t="shared" si="33"/>
        <v>1</v>
      </c>
    </row>
    <row r="581" spans="12:16" x14ac:dyDescent="0.25">
      <c r="L581" s="264">
        <f>Member!A581</f>
        <v>7836</v>
      </c>
      <c r="M581">
        <f>SUMIF(Erfassung6!BD:BD,L581,Erfassung6!BW:BW)</f>
        <v>0</v>
      </c>
      <c r="N581">
        <f>SUMIF(Erfassung6!BD:BD,L581,Erfassung6!BG:BG)</f>
        <v>0</v>
      </c>
      <c r="O581">
        <f t="shared" si="34"/>
        <v>0</v>
      </c>
      <c r="P581">
        <f t="shared" si="33"/>
        <v>1</v>
      </c>
    </row>
    <row r="582" spans="12:16" x14ac:dyDescent="0.25">
      <c r="L582" s="264">
        <f>Member!A582</f>
        <v>7647</v>
      </c>
      <c r="M582">
        <f>SUMIF(Erfassung6!BD:BD,L582,Erfassung6!BW:BW)</f>
        <v>0</v>
      </c>
      <c r="N582">
        <f>SUMIF(Erfassung6!BD:BD,L582,Erfassung6!BG:BG)</f>
        <v>0</v>
      </c>
      <c r="O582">
        <f t="shared" si="34"/>
        <v>0</v>
      </c>
      <c r="P582">
        <f t="shared" si="33"/>
        <v>1</v>
      </c>
    </row>
    <row r="583" spans="12:16" x14ac:dyDescent="0.25">
      <c r="L583" s="264">
        <f>Member!A583</f>
        <v>25788</v>
      </c>
      <c r="M583">
        <f>SUMIF(Erfassung6!BD:BD,L583,Erfassung6!BW:BW)</f>
        <v>0</v>
      </c>
      <c r="N583">
        <f>SUMIF(Erfassung6!BD:BD,L583,Erfassung6!BG:BG)</f>
        <v>0</v>
      </c>
      <c r="O583">
        <f t="shared" si="34"/>
        <v>0</v>
      </c>
      <c r="P583">
        <f t="shared" si="33"/>
        <v>1</v>
      </c>
    </row>
    <row r="584" spans="12:16" x14ac:dyDescent="0.25">
      <c r="L584" s="264">
        <f>Member!A584</f>
        <v>38066</v>
      </c>
      <c r="M584">
        <f>SUMIF(Erfassung6!BD:BD,L584,Erfassung6!BW:BW)</f>
        <v>0</v>
      </c>
      <c r="N584">
        <f>SUMIF(Erfassung6!BD:BD,L584,Erfassung6!BG:BG)</f>
        <v>0</v>
      </c>
      <c r="O584">
        <f t="shared" si="34"/>
        <v>0</v>
      </c>
      <c r="P584">
        <f t="shared" si="33"/>
        <v>1</v>
      </c>
    </row>
    <row r="585" spans="12:16" x14ac:dyDescent="0.25">
      <c r="L585" s="264">
        <f>Member!A585</f>
        <v>16749</v>
      </c>
      <c r="M585">
        <f>SUMIF(Erfassung6!BD:BD,L585,Erfassung6!BW:BW)</f>
        <v>0</v>
      </c>
      <c r="N585">
        <f>SUMIF(Erfassung6!BD:BD,L585,Erfassung6!BG:BG)</f>
        <v>0</v>
      </c>
      <c r="O585">
        <f t="shared" si="34"/>
        <v>0</v>
      </c>
      <c r="P585">
        <f t="shared" si="33"/>
        <v>1</v>
      </c>
    </row>
    <row r="586" spans="12:16" x14ac:dyDescent="0.25">
      <c r="L586" s="264">
        <f>Member!A586</f>
        <v>38193</v>
      </c>
      <c r="M586">
        <f>SUMIF(Erfassung6!BD:BD,L586,Erfassung6!BW:BW)</f>
        <v>0</v>
      </c>
      <c r="N586">
        <f>SUMIF(Erfassung6!BD:BD,L586,Erfassung6!BG:BG)</f>
        <v>0</v>
      </c>
      <c r="O586">
        <f t="shared" si="34"/>
        <v>0</v>
      </c>
      <c r="P586">
        <f t="shared" si="33"/>
        <v>1</v>
      </c>
    </row>
    <row r="587" spans="12:16" x14ac:dyDescent="0.25">
      <c r="L587" s="264">
        <f>Member!A587</f>
        <v>25649</v>
      </c>
      <c r="M587">
        <f>SUMIF(Erfassung6!BD:BD,L587,Erfassung6!BW:BW)</f>
        <v>0</v>
      </c>
      <c r="N587">
        <f>SUMIF(Erfassung6!BD:BD,L587,Erfassung6!BG:BG)</f>
        <v>0</v>
      </c>
      <c r="O587">
        <f t="shared" si="34"/>
        <v>0</v>
      </c>
      <c r="P587">
        <f t="shared" si="33"/>
        <v>1</v>
      </c>
    </row>
    <row r="588" spans="12:16" x14ac:dyDescent="0.25">
      <c r="L588" s="264">
        <f>Member!A588</f>
        <v>38065</v>
      </c>
      <c r="M588">
        <f>SUMIF(Erfassung6!BD:BD,L588,Erfassung6!BW:BW)</f>
        <v>0</v>
      </c>
      <c r="N588">
        <f>SUMIF(Erfassung6!BD:BD,L588,Erfassung6!BG:BG)</f>
        <v>0</v>
      </c>
      <c r="O588">
        <f t="shared" si="34"/>
        <v>0</v>
      </c>
      <c r="P588">
        <f t="shared" si="33"/>
        <v>1</v>
      </c>
    </row>
    <row r="589" spans="12:16" x14ac:dyDescent="0.25">
      <c r="L589" s="264">
        <f>Member!A589</f>
        <v>7314</v>
      </c>
      <c r="M589">
        <f>SUMIF(Erfassung6!BD:BD,L589,Erfassung6!BW:BW)</f>
        <v>0</v>
      </c>
      <c r="N589">
        <f>SUMIF(Erfassung6!BD:BD,L589,Erfassung6!BG:BG)</f>
        <v>0</v>
      </c>
      <c r="O589">
        <f t="shared" si="34"/>
        <v>0</v>
      </c>
      <c r="P589">
        <f t="shared" si="33"/>
        <v>1</v>
      </c>
    </row>
    <row r="590" spans="12:16" x14ac:dyDescent="0.25">
      <c r="L590" s="264">
        <f>Member!A590</f>
        <v>25822</v>
      </c>
      <c r="M590">
        <f>SUMIF(Erfassung6!BD:BD,L590,Erfassung6!BW:BW)</f>
        <v>0</v>
      </c>
      <c r="N590">
        <f>SUMIF(Erfassung6!BD:BD,L590,Erfassung6!BG:BG)</f>
        <v>0</v>
      </c>
      <c r="O590">
        <f t="shared" si="34"/>
        <v>0</v>
      </c>
      <c r="P590">
        <f t="shared" si="33"/>
        <v>1</v>
      </c>
    </row>
    <row r="591" spans="12:16" x14ac:dyDescent="0.25">
      <c r="L591" s="264">
        <f>Member!A591</f>
        <v>38218</v>
      </c>
      <c r="M591">
        <f>SUMIF(Erfassung6!BD:BD,L591,Erfassung6!BW:BW)</f>
        <v>0</v>
      </c>
      <c r="N591">
        <f>SUMIF(Erfassung6!BD:BD,L591,Erfassung6!BG:BG)</f>
        <v>0</v>
      </c>
      <c r="O591">
        <f t="shared" si="34"/>
        <v>0</v>
      </c>
      <c r="P591">
        <f t="shared" si="33"/>
        <v>1</v>
      </c>
    </row>
    <row r="592" spans="12:16" x14ac:dyDescent="0.25">
      <c r="L592" s="264">
        <f>Member!A592</f>
        <v>7309</v>
      </c>
      <c r="M592">
        <f>SUMIF(Erfassung6!BD:BD,L592,Erfassung6!BW:BW)</f>
        <v>0</v>
      </c>
      <c r="N592">
        <f>SUMIF(Erfassung6!BD:BD,L592,Erfassung6!BG:BG)</f>
        <v>0</v>
      </c>
      <c r="O592">
        <f t="shared" si="34"/>
        <v>0</v>
      </c>
      <c r="P592">
        <f t="shared" si="33"/>
        <v>1</v>
      </c>
    </row>
    <row r="593" spans="12:16" x14ac:dyDescent="0.25">
      <c r="L593" s="264">
        <f>Member!A593</f>
        <v>38510</v>
      </c>
      <c r="M593">
        <f>SUMIF(Erfassung6!BD:BD,L593,Erfassung6!BW:BW)</f>
        <v>0</v>
      </c>
      <c r="N593">
        <f>SUMIF(Erfassung6!BD:BD,L593,Erfassung6!BG:BG)</f>
        <v>0</v>
      </c>
      <c r="O593">
        <f t="shared" si="34"/>
        <v>0</v>
      </c>
      <c r="P593">
        <f t="shared" si="33"/>
        <v>1</v>
      </c>
    </row>
    <row r="594" spans="12:16" x14ac:dyDescent="0.25">
      <c r="L594" s="264">
        <f>Member!A594</f>
        <v>7322</v>
      </c>
      <c r="M594">
        <f>SUMIF(Erfassung6!BD:BD,L594,Erfassung6!BW:BW)</f>
        <v>0</v>
      </c>
      <c r="N594">
        <f>SUMIF(Erfassung6!BD:BD,L594,Erfassung6!BG:BG)</f>
        <v>0</v>
      </c>
      <c r="O594">
        <f t="shared" si="34"/>
        <v>0</v>
      </c>
      <c r="P594">
        <f t="shared" si="33"/>
        <v>1</v>
      </c>
    </row>
    <row r="595" spans="12:16" x14ac:dyDescent="0.25">
      <c r="L595" s="264">
        <f>Member!A595</f>
        <v>38316</v>
      </c>
      <c r="M595">
        <f>SUMIF(Erfassung6!BD:BD,L595,Erfassung6!BW:BW)</f>
        <v>0</v>
      </c>
      <c r="N595">
        <f>SUMIF(Erfassung6!BD:BD,L595,Erfassung6!BG:BG)</f>
        <v>0</v>
      </c>
      <c r="O595">
        <f t="shared" si="34"/>
        <v>0</v>
      </c>
      <c r="P595">
        <f t="shared" si="33"/>
        <v>1</v>
      </c>
    </row>
    <row r="596" spans="12:16" x14ac:dyDescent="0.25">
      <c r="L596" s="264">
        <f>Member!A596</f>
        <v>25166</v>
      </c>
      <c r="M596">
        <f>SUMIF(Erfassung6!BD:BD,L596,Erfassung6!BW:BW)</f>
        <v>0</v>
      </c>
      <c r="N596">
        <f>SUMIF(Erfassung6!BD:BD,L596,Erfassung6!BG:BG)</f>
        <v>0</v>
      </c>
      <c r="O596">
        <f t="shared" si="34"/>
        <v>0</v>
      </c>
      <c r="P596">
        <f t="shared" si="33"/>
        <v>1</v>
      </c>
    </row>
    <row r="597" spans="12:16" x14ac:dyDescent="0.25">
      <c r="L597" s="264">
        <f>Member!A597</f>
        <v>7321</v>
      </c>
      <c r="M597">
        <f>SUMIF(Erfassung6!BD:BD,L597,Erfassung6!BW:BW)</f>
        <v>0</v>
      </c>
      <c r="N597">
        <f>SUMIF(Erfassung6!BD:BD,L597,Erfassung6!BG:BG)</f>
        <v>0</v>
      </c>
      <c r="O597">
        <f t="shared" si="34"/>
        <v>0</v>
      </c>
      <c r="P597">
        <f t="shared" si="33"/>
        <v>1</v>
      </c>
    </row>
    <row r="598" spans="12:16" x14ac:dyDescent="0.25">
      <c r="L598" s="264">
        <f>Member!A598</f>
        <v>25453</v>
      </c>
      <c r="M598">
        <f>SUMIF(Erfassung6!BD:BD,L598,Erfassung6!BW:BW)</f>
        <v>0</v>
      </c>
      <c r="N598">
        <f>SUMIF(Erfassung6!BD:BD,L598,Erfassung6!BG:BG)</f>
        <v>0</v>
      </c>
      <c r="O598">
        <f t="shared" si="34"/>
        <v>0</v>
      </c>
      <c r="P598">
        <f t="shared" si="33"/>
        <v>1</v>
      </c>
    </row>
    <row r="599" spans="12:16" x14ac:dyDescent="0.25">
      <c r="L599" s="264">
        <f>Member!A599</f>
        <v>25915</v>
      </c>
      <c r="M599">
        <f>SUMIF(Erfassung6!BD:BD,L599,Erfassung6!BW:BW)</f>
        <v>0</v>
      </c>
      <c r="N599">
        <f>SUMIF(Erfassung6!BD:BD,L599,Erfassung6!BG:BG)</f>
        <v>0</v>
      </c>
      <c r="O599">
        <f t="shared" si="34"/>
        <v>0</v>
      </c>
      <c r="P599">
        <f t="shared" si="33"/>
        <v>1</v>
      </c>
    </row>
    <row r="600" spans="12:16" x14ac:dyDescent="0.25">
      <c r="L600" s="264">
        <f>Member!A600</f>
        <v>7317</v>
      </c>
      <c r="M600">
        <f>SUMIF(Erfassung6!BD:BD,L600,Erfassung6!BW:BW)</f>
        <v>0</v>
      </c>
      <c r="N600">
        <f>SUMIF(Erfassung6!BD:BD,L600,Erfassung6!BG:BG)</f>
        <v>0</v>
      </c>
      <c r="O600">
        <f t="shared" si="34"/>
        <v>0</v>
      </c>
      <c r="P600">
        <f t="shared" si="33"/>
        <v>1</v>
      </c>
    </row>
    <row r="601" spans="12:16" x14ac:dyDescent="0.25">
      <c r="L601" s="264">
        <f>Member!A601</f>
        <v>25452</v>
      </c>
      <c r="M601">
        <f>SUMIF(Erfassung6!BD:BD,L601,Erfassung6!BW:BW)</f>
        <v>0</v>
      </c>
      <c r="N601">
        <f>SUMIF(Erfassung6!BD:BD,L601,Erfassung6!BG:BG)</f>
        <v>0</v>
      </c>
      <c r="O601">
        <f t="shared" si="34"/>
        <v>0</v>
      </c>
      <c r="P601">
        <f t="shared" si="33"/>
        <v>1</v>
      </c>
    </row>
    <row r="602" spans="12:16" x14ac:dyDescent="0.25">
      <c r="L602" s="264">
        <f>Member!A602</f>
        <v>38537</v>
      </c>
      <c r="M602">
        <f>SUMIF(Erfassung6!BD:BD,L602,Erfassung6!BW:BW)</f>
        <v>0</v>
      </c>
      <c r="N602">
        <f>SUMIF(Erfassung6!BD:BD,L602,Erfassung6!BG:BG)</f>
        <v>0</v>
      </c>
      <c r="O602">
        <f t="shared" si="34"/>
        <v>0</v>
      </c>
      <c r="P602">
        <f t="shared" si="33"/>
        <v>1</v>
      </c>
    </row>
    <row r="603" spans="12:16" x14ac:dyDescent="0.25">
      <c r="L603" s="264">
        <f>Member!A603</f>
        <v>7683</v>
      </c>
      <c r="M603">
        <f>SUMIF(Erfassung6!BD:BD,L603,Erfassung6!BW:BW)</f>
        <v>0</v>
      </c>
      <c r="N603">
        <f>SUMIF(Erfassung6!BD:BD,L603,Erfassung6!BG:BG)</f>
        <v>0</v>
      </c>
      <c r="O603">
        <f t="shared" si="34"/>
        <v>0</v>
      </c>
      <c r="P603">
        <f t="shared" si="33"/>
        <v>1</v>
      </c>
    </row>
    <row r="604" spans="12:16" x14ac:dyDescent="0.25">
      <c r="L604" s="264">
        <f>Member!A604</f>
        <v>25273</v>
      </c>
      <c r="M604">
        <f>SUMIF(Erfassung6!BD:BD,L604,Erfassung6!BW:BW)</f>
        <v>0</v>
      </c>
      <c r="N604">
        <f>SUMIF(Erfassung6!BD:BD,L604,Erfassung6!BG:BG)</f>
        <v>0</v>
      </c>
      <c r="O604">
        <f t="shared" si="34"/>
        <v>0</v>
      </c>
      <c r="P604">
        <f t="shared" si="33"/>
        <v>1</v>
      </c>
    </row>
    <row r="605" spans="12:16" x14ac:dyDescent="0.25">
      <c r="L605" s="264">
        <f>Member!A605</f>
        <v>38011</v>
      </c>
      <c r="M605">
        <f>SUMIF(Erfassung6!BD:BD,L605,Erfassung6!BW:BW)</f>
        <v>0</v>
      </c>
      <c r="N605">
        <f>SUMIF(Erfassung6!BD:BD,L605,Erfassung6!BG:BG)</f>
        <v>0</v>
      </c>
      <c r="O605">
        <f t="shared" si="34"/>
        <v>0</v>
      </c>
      <c r="P605">
        <f t="shared" si="33"/>
        <v>1</v>
      </c>
    </row>
    <row r="606" spans="12:16" x14ac:dyDescent="0.25">
      <c r="L606" s="264">
        <f>Member!A606</f>
        <v>16426</v>
      </c>
      <c r="M606">
        <f>SUMIF(Erfassung6!BD:BD,L606,Erfassung6!BW:BW)</f>
        <v>0</v>
      </c>
      <c r="N606">
        <f>SUMIF(Erfassung6!BD:BD,L606,Erfassung6!BG:BG)</f>
        <v>0</v>
      </c>
      <c r="O606">
        <f t="shared" si="34"/>
        <v>0</v>
      </c>
      <c r="P606">
        <f t="shared" si="33"/>
        <v>1</v>
      </c>
    </row>
    <row r="607" spans="12:16" x14ac:dyDescent="0.25">
      <c r="L607" s="264">
        <f>Member!A607</f>
        <v>16423</v>
      </c>
      <c r="M607">
        <f>SUMIF(Erfassung6!BD:BD,L607,Erfassung6!BW:BW)</f>
        <v>0</v>
      </c>
      <c r="N607">
        <f>SUMIF(Erfassung6!BD:BD,L607,Erfassung6!BG:BG)</f>
        <v>0</v>
      </c>
      <c r="O607">
        <f t="shared" si="34"/>
        <v>0</v>
      </c>
      <c r="P607">
        <f t="shared" si="33"/>
        <v>1</v>
      </c>
    </row>
    <row r="608" spans="12:16" x14ac:dyDescent="0.25">
      <c r="L608" s="264">
        <f>Member!A608</f>
        <v>16424</v>
      </c>
      <c r="M608">
        <f>SUMIF(Erfassung6!BD:BD,L608,Erfassung6!BW:BW)</f>
        <v>0</v>
      </c>
      <c r="N608">
        <f>SUMIF(Erfassung6!BD:BD,L608,Erfassung6!BG:BG)</f>
        <v>0</v>
      </c>
      <c r="O608">
        <f t="shared" si="34"/>
        <v>0</v>
      </c>
      <c r="P608">
        <f t="shared" si="33"/>
        <v>1</v>
      </c>
    </row>
    <row r="609" spans="12:16" x14ac:dyDescent="0.25">
      <c r="L609" s="264">
        <f>Member!A609</f>
        <v>34468</v>
      </c>
      <c r="M609">
        <f>SUMIF(Erfassung6!BD:BD,L609,Erfassung6!BW:BW)</f>
        <v>0</v>
      </c>
      <c r="N609">
        <f>SUMIF(Erfassung6!BD:BD,L609,Erfassung6!BG:BG)</f>
        <v>0</v>
      </c>
      <c r="O609">
        <f t="shared" si="34"/>
        <v>0</v>
      </c>
      <c r="P609">
        <f t="shared" si="33"/>
        <v>1</v>
      </c>
    </row>
    <row r="610" spans="12:16" x14ac:dyDescent="0.25">
      <c r="L610" s="264">
        <f>Member!A610</f>
        <v>7541</v>
      </c>
      <c r="M610">
        <f>SUMIF(Erfassung6!BD:BD,L610,Erfassung6!BW:BW)</f>
        <v>0</v>
      </c>
      <c r="N610">
        <f>SUMIF(Erfassung6!BD:BD,L610,Erfassung6!BG:BG)</f>
        <v>0</v>
      </c>
      <c r="O610">
        <f t="shared" si="34"/>
        <v>0</v>
      </c>
      <c r="P610">
        <f t="shared" si="33"/>
        <v>1</v>
      </c>
    </row>
    <row r="611" spans="12:16" x14ac:dyDescent="0.25">
      <c r="L611" s="264">
        <f>Member!A611</f>
        <v>10603</v>
      </c>
      <c r="M611">
        <f>SUMIF(Erfassung6!BD:BD,L611,Erfassung6!BW:BW)</f>
        <v>0</v>
      </c>
      <c r="N611">
        <f>SUMIF(Erfassung6!BD:BD,L611,Erfassung6!BG:BG)</f>
        <v>0</v>
      </c>
      <c r="O611">
        <f t="shared" si="34"/>
        <v>0</v>
      </c>
      <c r="P611">
        <f t="shared" si="33"/>
        <v>1</v>
      </c>
    </row>
    <row r="612" spans="12:16" x14ac:dyDescent="0.25">
      <c r="L612" s="264">
        <f>Member!A612</f>
        <v>25115</v>
      </c>
      <c r="M612">
        <f>SUMIF(Erfassung6!BD:BD,L612,Erfassung6!BW:BW)</f>
        <v>0</v>
      </c>
      <c r="N612">
        <f>SUMIF(Erfassung6!BD:BD,L612,Erfassung6!BG:BG)</f>
        <v>0</v>
      </c>
      <c r="O612">
        <f t="shared" si="34"/>
        <v>0</v>
      </c>
      <c r="P612">
        <f t="shared" si="33"/>
        <v>1</v>
      </c>
    </row>
    <row r="613" spans="12:16" x14ac:dyDescent="0.25">
      <c r="L613" s="264">
        <f>Member!A613</f>
        <v>25277</v>
      </c>
      <c r="M613">
        <f>SUMIF(Erfassung6!BD:BD,L613,Erfassung6!BW:BW)</f>
        <v>0</v>
      </c>
      <c r="N613">
        <f>SUMIF(Erfassung6!BD:BD,L613,Erfassung6!BG:BG)</f>
        <v>0</v>
      </c>
      <c r="O613">
        <f t="shared" si="34"/>
        <v>0</v>
      </c>
      <c r="P613">
        <f t="shared" si="33"/>
        <v>1</v>
      </c>
    </row>
    <row r="614" spans="12:16" x14ac:dyDescent="0.25">
      <c r="L614" s="264">
        <f>Member!A614</f>
        <v>38354</v>
      </c>
      <c r="M614">
        <f>SUMIF(Erfassung6!BD:BD,L614,Erfassung6!BW:BW)</f>
        <v>0</v>
      </c>
      <c r="N614">
        <f>SUMIF(Erfassung6!BD:BD,L614,Erfassung6!BG:BG)</f>
        <v>0</v>
      </c>
      <c r="O614">
        <f t="shared" si="34"/>
        <v>0</v>
      </c>
      <c r="P614">
        <f t="shared" si="33"/>
        <v>1</v>
      </c>
    </row>
    <row r="615" spans="12:16" x14ac:dyDescent="0.25">
      <c r="L615" s="264">
        <f>Member!A615</f>
        <v>29670</v>
      </c>
      <c r="M615">
        <f>SUMIF(Erfassung6!BD:BD,L615,Erfassung6!BW:BW)</f>
        <v>0</v>
      </c>
      <c r="N615">
        <f>SUMIF(Erfassung6!BD:BD,L615,Erfassung6!BG:BG)</f>
        <v>0</v>
      </c>
      <c r="O615">
        <f t="shared" si="34"/>
        <v>0</v>
      </c>
      <c r="P615">
        <f t="shared" si="33"/>
        <v>1</v>
      </c>
    </row>
    <row r="616" spans="12:16" x14ac:dyDescent="0.25">
      <c r="L616" s="264">
        <f>Member!A616</f>
        <v>38348</v>
      </c>
      <c r="M616">
        <f>SUMIF(Erfassung6!BD:BD,L616,Erfassung6!BW:BW)</f>
        <v>0</v>
      </c>
      <c r="N616">
        <f>SUMIF(Erfassung6!BD:BD,L616,Erfassung6!BG:BG)</f>
        <v>0</v>
      </c>
      <c r="O616">
        <f t="shared" si="34"/>
        <v>0</v>
      </c>
      <c r="P616">
        <f t="shared" si="33"/>
        <v>1</v>
      </c>
    </row>
    <row r="617" spans="12:16" x14ac:dyDescent="0.25">
      <c r="L617" s="264">
        <f>Member!A617</f>
        <v>16828</v>
      </c>
      <c r="M617">
        <f>SUMIF(Erfassung6!BD:BD,L617,Erfassung6!BW:BW)</f>
        <v>0</v>
      </c>
      <c r="N617">
        <f>SUMIF(Erfassung6!BD:BD,L617,Erfassung6!BG:BG)</f>
        <v>0</v>
      </c>
      <c r="O617">
        <f t="shared" si="34"/>
        <v>0</v>
      </c>
      <c r="P617">
        <f t="shared" si="33"/>
        <v>1</v>
      </c>
    </row>
    <row r="618" spans="12:16" x14ac:dyDescent="0.25">
      <c r="L618" s="264">
        <f>Member!A618</f>
        <v>16409</v>
      </c>
      <c r="M618">
        <f>SUMIF(Erfassung6!BD:BD,L618,Erfassung6!BW:BW)</f>
        <v>0</v>
      </c>
      <c r="N618">
        <f>SUMIF(Erfassung6!BD:BD,L618,Erfassung6!BG:BG)</f>
        <v>0</v>
      </c>
      <c r="O618">
        <f t="shared" si="34"/>
        <v>0</v>
      </c>
      <c r="P618">
        <f t="shared" si="33"/>
        <v>1</v>
      </c>
    </row>
    <row r="619" spans="12:16" x14ac:dyDescent="0.25">
      <c r="L619" s="264">
        <f>Member!A619</f>
        <v>7405</v>
      </c>
      <c r="M619">
        <f>SUMIF(Erfassung6!BD:BD,L619,Erfassung6!BW:BW)</f>
        <v>0</v>
      </c>
      <c r="N619">
        <f>SUMIF(Erfassung6!BD:BD,L619,Erfassung6!BG:BG)</f>
        <v>0</v>
      </c>
      <c r="O619">
        <f t="shared" si="34"/>
        <v>0</v>
      </c>
      <c r="P619">
        <f t="shared" si="33"/>
        <v>1</v>
      </c>
    </row>
    <row r="620" spans="12:16" x14ac:dyDescent="0.25">
      <c r="L620" s="264">
        <f>Member!A620</f>
        <v>16418</v>
      </c>
      <c r="M620">
        <f>SUMIF(Erfassung6!BD:BD,L620,Erfassung6!BW:BW)</f>
        <v>0</v>
      </c>
      <c r="N620">
        <f>SUMIF(Erfassung6!BD:BD,L620,Erfassung6!BG:BG)</f>
        <v>0</v>
      </c>
      <c r="O620">
        <f t="shared" si="34"/>
        <v>0</v>
      </c>
      <c r="P620">
        <f t="shared" si="33"/>
        <v>1</v>
      </c>
    </row>
    <row r="621" spans="12:16" x14ac:dyDescent="0.25">
      <c r="L621" s="264">
        <f>Member!A621</f>
        <v>25931</v>
      </c>
      <c r="M621">
        <f>SUMIF(Erfassung6!BD:BD,L621,Erfassung6!BW:BW)</f>
        <v>0</v>
      </c>
      <c r="N621">
        <f>SUMIF(Erfassung6!BD:BD,L621,Erfassung6!BG:BG)</f>
        <v>0</v>
      </c>
      <c r="O621">
        <f t="shared" si="34"/>
        <v>0</v>
      </c>
      <c r="P621">
        <f t="shared" si="33"/>
        <v>1</v>
      </c>
    </row>
    <row r="622" spans="12:16" x14ac:dyDescent="0.25">
      <c r="L622" s="264">
        <f>Member!A622</f>
        <v>38658</v>
      </c>
      <c r="M622">
        <f>SUMIF(Erfassung6!BD:BD,L622,Erfassung6!BW:BW)</f>
        <v>0</v>
      </c>
      <c r="N622">
        <f>SUMIF(Erfassung6!BD:BD,L622,Erfassung6!BG:BG)</f>
        <v>0</v>
      </c>
      <c r="O622">
        <f t="shared" si="34"/>
        <v>0</v>
      </c>
      <c r="P622">
        <f t="shared" si="33"/>
        <v>1</v>
      </c>
    </row>
    <row r="623" spans="12:16" x14ac:dyDescent="0.25">
      <c r="L623" s="264">
        <f>Member!A623</f>
        <v>7471</v>
      </c>
      <c r="M623">
        <f>SUMIF(Erfassung6!BD:BD,L623,Erfassung6!BW:BW)</f>
        <v>0</v>
      </c>
      <c r="N623">
        <f>SUMIF(Erfassung6!BD:BD,L623,Erfassung6!BG:BG)</f>
        <v>0</v>
      </c>
      <c r="O623">
        <f t="shared" si="34"/>
        <v>0</v>
      </c>
      <c r="P623">
        <f t="shared" si="33"/>
        <v>1</v>
      </c>
    </row>
    <row r="624" spans="12:16" x14ac:dyDescent="0.25">
      <c r="L624" s="264">
        <f>Member!A624</f>
        <v>38395</v>
      </c>
      <c r="M624">
        <f>SUMIF(Erfassung6!BD:BD,L624,Erfassung6!BW:BW)</f>
        <v>0</v>
      </c>
      <c r="N624">
        <f>SUMIF(Erfassung6!BD:BD,L624,Erfassung6!BG:BG)</f>
        <v>0</v>
      </c>
      <c r="O624">
        <f t="shared" si="34"/>
        <v>0</v>
      </c>
      <c r="P624">
        <f t="shared" si="33"/>
        <v>1</v>
      </c>
    </row>
    <row r="625" spans="12:16" x14ac:dyDescent="0.25">
      <c r="L625" s="264">
        <f>Member!A625</f>
        <v>7679</v>
      </c>
      <c r="M625">
        <f>SUMIF(Erfassung6!BD:BD,L625,Erfassung6!BW:BW)</f>
        <v>0</v>
      </c>
      <c r="N625">
        <f>SUMIF(Erfassung6!BD:BD,L625,Erfassung6!BG:BG)</f>
        <v>0</v>
      </c>
      <c r="O625">
        <f t="shared" si="34"/>
        <v>0</v>
      </c>
      <c r="P625">
        <f t="shared" si="33"/>
        <v>1</v>
      </c>
    </row>
    <row r="626" spans="12:16" x14ac:dyDescent="0.25">
      <c r="L626" s="264">
        <f>Member!A626</f>
        <v>7670</v>
      </c>
      <c r="M626">
        <f>SUMIF(Erfassung6!BD:BD,L626,Erfassung6!BW:BW)</f>
        <v>0</v>
      </c>
      <c r="N626">
        <f>SUMIF(Erfassung6!BD:BD,L626,Erfassung6!BG:BG)</f>
        <v>0</v>
      </c>
      <c r="O626">
        <f t="shared" si="34"/>
        <v>0</v>
      </c>
      <c r="P626">
        <f t="shared" si="33"/>
        <v>1</v>
      </c>
    </row>
    <row r="627" spans="12:16" x14ac:dyDescent="0.25">
      <c r="L627" s="264">
        <f>Member!A627</f>
        <v>7545</v>
      </c>
      <c r="M627">
        <f>SUMIF(Erfassung6!BD:BD,L627,Erfassung6!BW:BW)</f>
        <v>0</v>
      </c>
      <c r="N627">
        <f>SUMIF(Erfassung6!BD:BD,L627,Erfassung6!BG:BG)</f>
        <v>0</v>
      </c>
      <c r="O627">
        <f t="shared" si="34"/>
        <v>0</v>
      </c>
      <c r="P627">
        <f t="shared" si="33"/>
        <v>1</v>
      </c>
    </row>
    <row r="628" spans="12:16" x14ac:dyDescent="0.25">
      <c r="L628" s="264">
        <f>Member!A628</f>
        <v>7583</v>
      </c>
      <c r="M628">
        <f>SUMIF(Erfassung6!BD:BD,L628,Erfassung6!BW:BW)</f>
        <v>0</v>
      </c>
      <c r="N628">
        <f>SUMIF(Erfassung6!BD:BD,L628,Erfassung6!BG:BG)</f>
        <v>0</v>
      </c>
      <c r="O628">
        <f t="shared" si="34"/>
        <v>0</v>
      </c>
      <c r="P628">
        <f t="shared" si="33"/>
        <v>1</v>
      </c>
    </row>
    <row r="629" spans="12:16" x14ac:dyDescent="0.25">
      <c r="L629" s="264">
        <f>Member!A629</f>
        <v>7907</v>
      </c>
      <c r="M629">
        <f>SUMIF(Erfassung6!BD:BD,L629,Erfassung6!BW:BW)</f>
        <v>0</v>
      </c>
      <c r="N629">
        <f>SUMIF(Erfassung6!BD:BD,L629,Erfassung6!BG:BG)</f>
        <v>0</v>
      </c>
      <c r="O629">
        <f t="shared" si="34"/>
        <v>0</v>
      </c>
      <c r="P629">
        <f t="shared" si="33"/>
        <v>1</v>
      </c>
    </row>
    <row r="630" spans="12:16" x14ac:dyDescent="0.25">
      <c r="L630" s="264">
        <f>Member!A630</f>
        <v>7914</v>
      </c>
      <c r="M630">
        <f>SUMIF(Erfassung6!BD:BD,L630,Erfassung6!BW:BW)</f>
        <v>0</v>
      </c>
      <c r="N630">
        <f>SUMIF(Erfassung6!BD:BD,L630,Erfassung6!BG:BG)</f>
        <v>0</v>
      </c>
      <c r="O630">
        <f t="shared" si="34"/>
        <v>0</v>
      </c>
      <c r="P630">
        <f t="shared" si="33"/>
        <v>1</v>
      </c>
    </row>
    <row r="631" spans="12:16" x14ac:dyDescent="0.25">
      <c r="L631" s="264">
        <f>Member!A631</f>
        <v>38498</v>
      </c>
      <c r="M631">
        <f>SUMIF(Erfassung6!BD:BD,L631,Erfassung6!BW:BW)</f>
        <v>0</v>
      </c>
      <c r="N631">
        <f>SUMIF(Erfassung6!BD:BD,L631,Erfassung6!BG:BG)</f>
        <v>0</v>
      </c>
      <c r="O631">
        <f t="shared" si="34"/>
        <v>0</v>
      </c>
      <c r="P631">
        <f t="shared" si="33"/>
        <v>1</v>
      </c>
    </row>
    <row r="632" spans="12:16" x14ac:dyDescent="0.25">
      <c r="L632" s="264">
        <f>Member!A632</f>
        <v>38669</v>
      </c>
      <c r="M632">
        <f>SUMIF(Erfassung6!BD:BD,L632,Erfassung6!BW:BW)</f>
        <v>0</v>
      </c>
      <c r="N632">
        <f>SUMIF(Erfassung6!BD:BD,L632,Erfassung6!BG:BG)</f>
        <v>0</v>
      </c>
      <c r="O632">
        <f t="shared" si="34"/>
        <v>0</v>
      </c>
      <c r="P632">
        <f t="shared" si="33"/>
        <v>1</v>
      </c>
    </row>
    <row r="633" spans="12:16" x14ac:dyDescent="0.25">
      <c r="L633" s="264">
        <f>Member!A633</f>
        <v>38873</v>
      </c>
      <c r="M633">
        <f>SUMIF(Erfassung6!BD:BD,L633,Erfassung6!BW:BW)</f>
        <v>0</v>
      </c>
      <c r="N633">
        <f>SUMIF(Erfassung6!BD:BD,L633,Erfassung6!BG:BG)</f>
        <v>0</v>
      </c>
      <c r="O633">
        <f t="shared" si="34"/>
        <v>0</v>
      </c>
      <c r="P633">
        <f t="shared" si="33"/>
        <v>1</v>
      </c>
    </row>
    <row r="634" spans="12:16" x14ac:dyDescent="0.25">
      <c r="L634" s="264">
        <f>Member!A634</f>
        <v>38500</v>
      </c>
      <c r="M634">
        <f>SUMIF(Erfassung6!BD:BD,L634,Erfassung6!BW:BW)</f>
        <v>0</v>
      </c>
      <c r="N634">
        <f>SUMIF(Erfassung6!BD:BD,L634,Erfassung6!BG:BG)</f>
        <v>0</v>
      </c>
      <c r="O634">
        <f t="shared" si="34"/>
        <v>0</v>
      </c>
      <c r="P634">
        <f t="shared" si="33"/>
        <v>1</v>
      </c>
    </row>
    <row r="635" spans="12:16" x14ac:dyDescent="0.25">
      <c r="L635" s="264">
        <f>Member!A635</f>
        <v>38502</v>
      </c>
      <c r="M635">
        <f>SUMIF(Erfassung6!BD:BD,L635,Erfassung6!BW:BW)</f>
        <v>0</v>
      </c>
      <c r="N635">
        <f>SUMIF(Erfassung6!BD:BD,L635,Erfassung6!BG:BG)</f>
        <v>0</v>
      </c>
      <c r="O635">
        <f t="shared" si="34"/>
        <v>0</v>
      </c>
      <c r="P635">
        <f t="shared" si="33"/>
        <v>1</v>
      </c>
    </row>
    <row r="636" spans="12:16" x14ac:dyDescent="0.25">
      <c r="L636" s="264">
        <f>Member!A636</f>
        <v>7917</v>
      </c>
      <c r="M636">
        <f>SUMIF(Erfassung6!BD:BD,L636,Erfassung6!BW:BW)</f>
        <v>0</v>
      </c>
      <c r="N636">
        <f>SUMIF(Erfassung6!BD:BD,L636,Erfassung6!BG:BG)</f>
        <v>0</v>
      </c>
      <c r="O636">
        <f t="shared" si="34"/>
        <v>0</v>
      </c>
      <c r="P636">
        <f t="shared" si="33"/>
        <v>1</v>
      </c>
    </row>
    <row r="637" spans="12:16" x14ac:dyDescent="0.25">
      <c r="L637" s="264">
        <f>Member!A637</f>
        <v>7906</v>
      </c>
      <c r="M637">
        <f>SUMIF(Erfassung6!BD:BD,L637,Erfassung6!BW:BW)</f>
        <v>0</v>
      </c>
      <c r="N637">
        <f>SUMIF(Erfassung6!BD:BD,L637,Erfassung6!BG:BG)</f>
        <v>0</v>
      </c>
      <c r="O637">
        <f t="shared" si="34"/>
        <v>0</v>
      </c>
      <c r="P637">
        <f t="shared" si="33"/>
        <v>1</v>
      </c>
    </row>
    <row r="638" spans="12:16" x14ac:dyDescent="0.25">
      <c r="L638" s="264">
        <f>Member!A638</f>
        <v>7909</v>
      </c>
      <c r="M638">
        <f>SUMIF(Erfassung6!BD:BD,L638,Erfassung6!BW:BW)</f>
        <v>0</v>
      </c>
      <c r="N638">
        <f>SUMIF(Erfassung6!BD:BD,L638,Erfassung6!BG:BG)</f>
        <v>0</v>
      </c>
      <c r="O638">
        <f t="shared" si="34"/>
        <v>0</v>
      </c>
      <c r="P638">
        <f t="shared" si="33"/>
        <v>1</v>
      </c>
    </row>
    <row r="639" spans="12:16" x14ac:dyDescent="0.25">
      <c r="L639" s="264">
        <f>Member!A639</f>
        <v>38916</v>
      </c>
      <c r="M639">
        <f>SUMIF(Erfassung6!BD:BD,L639,Erfassung6!BW:BW)</f>
        <v>0</v>
      </c>
      <c r="N639">
        <f>SUMIF(Erfassung6!BD:BD,L639,Erfassung6!BG:BG)</f>
        <v>0</v>
      </c>
      <c r="O639">
        <f t="shared" si="34"/>
        <v>0</v>
      </c>
      <c r="P639">
        <f t="shared" si="33"/>
        <v>1</v>
      </c>
    </row>
    <row r="640" spans="12:16" x14ac:dyDescent="0.25">
      <c r="L640" s="264">
        <f>Member!A640</f>
        <v>38749</v>
      </c>
      <c r="M640">
        <f>SUMIF(Erfassung6!BD:BD,L640,Erfassung6!BW:BW)</f>
        <v>0</v>
      </c>
      <c r="N640">
        <f>SUMIF(Erfassung6!BD:BD,L640,Erfassung6!BG:BG)</f>
        <v>0</v>
      </c>
      <c r="O640">
        <f t="shared" si="34"/>
        <v>0</v>
      </c>
      <c r="P640">
        <f t="shared" si="33"/>
        <v>1</v>
      </c>
    </row>
    <row r="641" spans="12:16" x14ac:dyDescent="0.25">
      <c r="L641" s="264">
        <f>Member!A641</f>
        <v>38590</v>
      </c>
      <c r="M641">
        <f>SUMIF(Erfassung6!BD:BD,L641,Erfassung6!BW:BW)</f>
        <v>0</v>
      </c>
      <c r="N641">
        <f>SUMIF(Erfassung6!BD:BD,L641,Erfassung6!BG:BG)</f>
        <v>0</v>
      </c>
      <c r="O641">
        <f t="shared" si="34"/>
        <v>0</v>
      </c>
      <c r="P641">
        <f t="shared" si="33"/>
        <v>1</v>
      </c>
    </row>
    <row r="642" spans="12:16" x14ac:dyDescent="0.25">
      <c r="L642" s="264">
        <f>Member!A642</f>
        <v>25684</v>
      </c>
      <c r="M642">
        <f>SUMIF(Erfassung6!BD:BD,L642,Erfassung6!BW:BW)</f>
        <v>0</v>
      </c>
      <c r="N642">
        <f>SUMIF(Erfassung6!BD:BD,L642,Erfassung6!BG:BG)</f>
        <v>0</v>
      </c>
      <c r="O642">
        <f t="shared" si="34"/>
        <v>0</v>
      </c>
      <c r="P642">
        <f t="shared" ref="P642:P705" si="35">RANK(O642,O:O)</f>
        <v>1</v>
      </c>
    </row>
    <row r="643" spans="12:16" x14ac:dyDescent="0.25">
      <c r="L643" s="264">
        <f>Member!A643</f>
        <v>38741</v>
      </c>
      <c r="M643">
        <f>SUMIF(Erfassung6!BD:BD,L643,Erfassung6!BW:BW)</f>
        <v>0</v>
      </c>
      <c r="N643">
        <f>SUMIF(Erfassung6!BD:BD,L643,Erfassung6!BG:BG)</f>
        <v>0</v>
      </c>
      <c r="O643">
        <f t="shared" ref="O643:O706" si="36">IF(N643=0,0,M643/N643-ROW()/1000000000)</f>
        <v>0</v>
      </c>
      <c r="P643">
        <f t="shared" si="35"/>
        <v>1</v>
      </c>
    </row>
    <row r="644" spans="12:16" x14ac:dyDescent="0.25">
      <c r="L644" s="264">
        <f>Member!A644</f>
        <v>38214</v>
      </c>
      <c r="M644">
        <f>SUMIF(Erfassung6!BD:BD,L644,Erfassung6!BW:BW)</f>
        <v>0</v>
      </c>
      <c r="N644">
        <f>SUMIF(Erfassung6!BD:BD,L644,Erfassung6!BG:BG)</f>
        <v>0</v>
      </c>
      <c r="O644">
        <f t="shared" si="36"/>
        <v>0</v>
      </c>
      <c r="P644">
        <f t="shared" si="35"/>
        <v>1</v>
      </c>
    </row>
    <row r="645" spans="12:16" x14ac:dyDescent="0.25">
      <c r="L645" s="264">
        <f>Member!A645</f>
        <v>38450</v>
      </c>
      <c r="M645">
        <f>SUMIF(Erfassung6!BD:BD,L645,Erfassung6!BW:BW)</f>
        <v>0</v>
      </c>
      <c r="N645">
        <f>SUMIF(Erfassung6!BD:BD,L645,Erfassung6!BG:BG)</f>
        <v>0</v>
      </c>
      <c r="O645">
        <f t="shared" si="36"/>
        <v>0</v>
      </c>
      <c r="P645">
        <f t="shared" si="35"/>
        <v>1</v>
      </c>
    </row>
    <row r="646" spans="12:16" x14ac:dyDescent="0.25">
      <c r="L646" s="264">
        <f>Member!A646</f>
        <v>25055</v>
      </c>
      <c r="M646">
        <f>SUMIF(Erfassung6!BD:BD,L646,Erfassung6!BW:BW)</f>
        <v>0</v>
      </c>
      <c r="N646">
        <f>SUMIF(Erfassung6!BD:BD,L646,Erfassung6!BG:BG)</f>
        <v>0</v>
      </c>
      <c r="O646">
        <f t="shared" si="36"/>
        <v>0</v>
      </c>
      <c r="P646">
        <f t="shared" si="35"/>
        <v>1</v>
      </c>
    </row>
    <row r="647" spans="12:16" x14ac:dyDescent="0.25">
      <c r="L647" s="264">
        <f>Member!A647</f>
        <v>38112</v>
      </c>
      <c r="M647">
        <f>SUMIF(Erfassung6!BD:BD,L647,Erfassung6!BW:BW)</f>
        <v>0</v>
      </c>
      <c r="N647">
        <f>SUMIF(Erfassung6!BD:BD,L647,Erfassung6!BG:BG)</f>
        <v>0</v>
      </c>
      <c r="O647">
        <f t="shared" si="36"/>
        <v>0</v>
      </c>
      <c r="P647">
        <f t="shared" si="35"/>
        <v>1</v>
      </c>
    </row>
    <row r="648" spans="12:16" x14ac:dyDescent="0.25">
      <c r="L648" s="264">
        <f>Member!A648</f>
        <v>25901</v>
      </c>
      <c r="M648">
        <f>SUMIF(Erfassung6!BD:BD,L648,Erfassung6!BW:BW)</f>
        <v>0</v>
      </c>
      <c r="N648">
        <f>SUMIF(Erfassung6!BD:BD,L648,Erfassung6!BG:BG)</f>
        <v>0</v>
      </c>
      <c r="O648">
        <f t="shared" si="36"/>
        <v>0</v>
      </c>
      <c r="P648">
        <f t="shared" si="35"/>
        <v>1</v>
      </c>
    </row>
    <row r="649" spans="12:16" x14ac:dyDescent="0.25">
      <c r="L649" s="264">
        <f>Member!A649</f>
        <v>38576</v>
      </c>
      <c r="M649">
        <f>SUMIF(Erfassung6!BD:BD,L649,Erfassung6!BW:BW)</f>
        <v>0</v>
      </c>
      <c r="N649">
        <f>SUMIF(Erfassung6!BD:BD,L649,Erfassung6!BG:BG)</f>
        <v>0</v>
      </c>
      <c r="O649">
        <f t="shared" si="36"/>
        <v>0</v>
      </c>
      <c r="P649">
        <f t="shared" si="35"/>
        <v>1</v>
      </c>
    </row>
    <row r="650" spans="12:16" x14ac:dyDescent="0.25">
      <c r="L650" s="264">
        <f>Member!A650</f>
        <v>16393</v>
      </c>
      <c r="M650">
        <f>SUMIF(Erfassung6!BD:BD,L650,Erfassung6!BW:BW)</f>
        <v>0</v>
      </c>
      <c r="N650">
        <f>SUMIF(Erfassung6!BD:BD,L650,Erfassung6!BG:BG)</f>
        <v>0</v>
      </c>
      <c r="O650">
        <f t="shared" si="36"/>
        <v>0</v>
      </c>
      <c r="P650">
        <f t="shared" si="35"/>
        <v>1</v>
      </c>
    </row>
    <row r="651" spans="12:16" x14ac:dyDescent="0.25">
      <c r="L651" s="264">
        <f>Member!A651</f>
        <v>25302</v>
      </c>
      <c r="M651">
        <f>SUMIF(Erfassung6!BD:BD,L651,Erfassung6!BW:BW)</f>
        <v>0</v>
      </c>
      <c r="N651">
        <f>SUMIF(Erfassung6!BD:BD,L651,Erfassung6!BG:BG)</f>
        <v>0</v>
      </c>
      <c r="O651">
        <f t="shared" si="36"/>
        <v>0</v>
      </c>
      <c r="P651">
        <f t="shared" si="35"/>
        <v>1</v>
      </c>
    </row>
    <row r="652" spans="12:16" x14ac:dyDescent="0.25">
      <c r="L652" s="264">
        <f>Member!A652</f>
        <v>25074</v>
      </c>
      <c r="M652">
        <f>SUMIF(Erfassung6!BD:BD,L652,Erfassung6!BW:BW)</f>
        <v>0</v>
      </c>
      <c r="N652">
        <f>SUMIF(Erfassung6!BD:BD,L652,Erfassung6!BG:BG)</f>
        <v>0</v>
      </c>
      <c r="O652">
        <f t="shared" si="36"/>
        <v>0</v>
      </c>
      <c r="P652">
        <f t="shared" si="35"/>
        <v>1</v>
      </c>
    </row>
    <row r="653" spans="12:16" x14ac:dyDescent="0.25">
      <c r="L653" s="264">
        <f>Member!A653</f>
        <v>16402</v>
      </c>
      <c r="M653">
        <f>SUMIF(Erfassung6!BD:BD,L653,Erfassung6!BW:BW)</f>
        <v>0</v>
      </c>
      <c r="N653">
        <f>SUMIF(Erfassung6!BD:BD,L653,Erfassung6!BG:BG)</f>
        <v>0</v>
      </c>
      <c r="O653">
        <f t="shared" si="36"/>
        <v>0</v>
      </c>
      <c r="P653">
        <f t="shared" si="35"/>
        <v>1</v>
      </c>
    </row>
    <row r="654" spans="12:16" x14ac:dyDescent="0.25">
      <c r="L654" s="264">
        <f>Member!A654</f>
        <v>16763</v>
      </c>
      <c r="M654">
        <f>SUMIF(Erfassung6!BD:BD,L654,Erfassung6!BW:BW)</f>
        <v>0</v>
      </c>
      <c r="N654">
        <f>SUMIF(Erfassung6!BD:BD,L654,Erfassung6!BG:BG)</f>
        <v>0</v>
      </c>
      <c r="O654">
        <f t="shared" si="36"/>
        <v>0</v>
      </c>
      <c r="P654">
        <f t="shared" si="35"/>
        <v>1</v>
      </c>
    </row>
    <row r="655" spans="12:16" x14ac:dyDescent="0.25">
      <c r="L655" s="264">
        <f>Member!A655</f>
        <v>16391</v>
      </c>
      <c r="M655">
        <f>SUMIF(Erfassung6!BD:BD,L655,Erfassung6!BW:BW)</f>
        <v>0</v>
      </c>
      <c r="N655">
        <f>SUMIF(Erfassung6!BD:BD,L655,Erfassung6!BG:BG)</f>
        <v>0</v>
      </c>
      <c r="O655">
        <f t="shared" si="36"/>
        <v>0</v>
      </c>
      <c r="P655">
        <f t="shared" si="35"/>
        <v>1</v>
      </c>
    </row>
    <row r="656" spans="12:16" x14ac:dyDescent="0.25">
      <c r="L656" s="264">
        <f>Member!A656</f>
        <v>25802</v>
      </c>
      <c r="M656">
        <f>SUMIF(Erfassung6!BD:BD,L656,Erfassung6!BW:BW)</f>
        <v>0</v>
      </c>
      <c r="N656">
        <f>SUMIF(Erfassung6!BD:BD,L656,Erfassung6!BG:BG)</f>
        <v>0</v>
      </c>
      <c r="O656">
        <f t="shared" si="36"/>
        <v>0</v>
      </c>
      <c r="P656">
        <f t="shared" si="35"/>
        <v>1</v>
      </c>
    </row>
    <row r="657" spans="12:16" x14ac:dyDescent="0.25">
      <c r="L657" s="264">
        <f>Member!A657</f>
        <v>16390</v>
      </c>
      <c r="M657">
        <f>SUMIF(Erfassung6!BD:BD,L657,Erfassung6!BW:BW)</f>
        <v>0</v>
      </c>
      <c r="N657">
        <f>SUMIF(Erfassung6!BD:BD,L657,Erfassung6!BG:BG)</f>
        <v>0</v>
      </c>
      <c r="O657">
        <f t="shared" si="36"/>
        <v>0</v>
      </c>
      <c r="P657">
        <f t="shared" si="35"/>
        <v>1</v>
      </c>
    </row>
    <row r="658" spans="12:16" x14ac:dyDescent="0.25">
      <c r="L658" s="264">
        <f>Member!A658</f>
        <v>21197</v>
      </c>
      <c r="M658">
        <f>SUMIF(Erfassung6!BD:BD,L658,Erfassung6!BW:BW)</f>
        <v>0</v>
      </c>
      <c r="N658">
        <f>SUMIF(Erfassung6!BD:BD,L658,Erfassung6!BG:BG)</f>
        <v>0</v>
      </c>
      <c r="O658">
        <f t="shared" si="36"/>
        <v>0</v>
      </c>
      <c r="P658">
        <f t="shared" si="35"/>
        <v>1</v>
      </c>
    </row>
    <row r="659" spans="12:16" x14ac:dyDescent="0.25">
      <c r="L659" s="264">
        <f>Member!A659</f>
        <v>38932</v>
      </c>
      <c r="M659">
        <f>SUMIF(Erfassung6!BD:BD,L659,Erfassung6!BW:BW)</f>
        <v>0</v>
      </c>
      <c r="N659">
        <f>SUMIF(Erfassung6!BD:BD,L659,Erfassung6!BG:BG)</f>
        <v>0</v>
      </c>
      <c r="O659">
        <f t="shared" si="36"/>
        <v>0</v>
      </c>
      <c r="P659">
        <f t="shared" si="35"/>
        <v>1</v>
      </c>
    </row>
    <row r="660" spans="12:16" x14ac:dyDescent="0.25">
      <c r="L660" s="264">
        <f>Member!A660</f>
        <v>38634</v>
      </c>
      <c r="M660">
        <f>SUMIF(Erfassung6!BD:BD,L660,Erfassung6!BW:BW)</f>
        <v>0</v>
      </c>
      <c r="N660">
        <f>SUMIF(Erfassung6!BD:BD,L660,Erfassung6!BG:BG)</f>
        <v>0</v>
      </c>
      <c r="O660">
        <f t="shared" si="36"/>
        <v>0</v>
      </c>
      <c r="P660">
        <f t="shared" si="35"/>
        <v>1</v>
      </c>
    </row>
    <row r="661" spans="12:16" x14ac:dyDescent="0.25">
      <c r="L661" s="264">
        <f>Member!A661</f>
        <v>38969</v>
      </c>
      <c r="M661">
        <f>SUMIF(Erfassung6!BD:BD,L661,Erfassung6!BW:BW)</f>
        <v>0</v>
      </c>
      <c r="N661">
        <f>SUMIF(Erfassung6!BD:BD,L661,Erfassung6!BG:BG)</f>
        <v>0</v>
      </c>
      <c r="O661">
        <f t="shared" si="36"/>
        <v>0</v>
      </c>
      <c r="P661">
        <f t="shared" si="35"/>
        <v>1</v>
      </c>
    </row>
    <row r="662" spans="12:16" x14ac:dyDescent="0.25">
      <c r="L662" s="264">
        <f>Member!A662</f>
        <v>38949</v>
      </c>
      <c r="M662">
        <f>SUMIF(Erfassung6!BD:BD,L662,Erfassung6!BW:BW)</f>
        <v>0</v>
      </c>
      <c r="N662">
        <f>SUMIF(Erfassung6!BD:BD,L662,Erfassung6!BG:BG)</f>
        <v>0</v>
      </c>
      <c r="O662">
        <f t="shared" si="36"/>
        <v>0</v>
      </c>
      <c r="P662">
        <f t="shared" si="35"/>
        <v>1</v>
      </c>
    </row>
    <row r="663" spans="12:16" x14ac:dyDescent="0.25">
      <c r="L663" s="264">
        <f>Member!A663</f>
        <v>25554</v>
      </c>
      <c r="M663">
        <f>SUMIF(Erfassung6!BD:BD,L663,Erfassung6!BW:BW)</f>
        <v>0</v>
      </c>
      <c r="N663">
        <f>SUMIF(Erfassung6!BD:BD,L663,Erfassung6!BG:BG)</f>
        <v>0</v>
      </c>
      <c r="O663">
        <f t="shared" si="36"/>
        <v>0</v>
      </c>
      <c r="P663">
        <f t="shared" si="35"/>
        <v>1</v>
      </c>
    </row>
    <row r="664" spans="12:16" x14ac:dyDescent="0.25">
      <c r="L664" s="264">
        <f>Member!A664</f>
        <v>38706</v>
      </c>
      <c r="M664">
        <f>SUMIF(Erfassung6!BD:BD,L664,Erfassung6!BW:BW)</f>
        <v>0</v>
      </c>
      <c r="N664">
        <f>SUMIF(Erfassung6!BD:BD,L664,Erfassung6!BG:BG)</f>
        <v>0</v>
      </c>
      <c r="O664">
        <f t="shared" si="36"/>
        <v>0</v>
      </c>
      <c r="P664">
        <f t="shared" si="35"/>
        <v>1</v>
      </c>
    </row>
    <row r="665" spans="12:16" x14ac:dyDescent="0.25">
      <c r="L665" s="264">
        <f>Member!A665</f>
        <v>38927</v>
      </c>
      <c r="M665">
        <f>SUMIF(Erfassung6!BD:BD,L665,Erfassung6!BW:BW)</f>
        <v>0</v>
      </c>
      <c r="N665">
        <f>SUMIF(Erfassung6!BD:BD,L665,Erfassung6!BG:BG)</f>
        <v>0</v>
      </c>
      <c r="O665">
        <f t="shared" si="36"/>
        <v>0</v>
      </c>
      <c r="P665">
        <f t="shared" si="35"/>
        <v>1</v>
      </c>
    </row>
    <row r="666" spans="12:16" x14ac:dyDescent="0.25">
      <c r="L666" s="264">
        <f>Member!A666</f>
        <v>16398</v>
      </c>
      <c r="M666">
        <f>SUMIF(Erfassung6!BD:BD,L666,Erfassung6!BW:BW)</f>
        <v>0</v>
      </c>
      <c r="N666">
        <f>SUMIF(Erfassung6!BD:BD,L666,Erfassung6!BG:BG)</f>
        <v>0</v>
      </c>
      <c r="O666">
        <f t="shared" si="36"/>
        <v>0</v>
      </c>
      <c r="P666">
        <f t="shared" si="35"/>
        <v>1</v>
      </c>
    </row>
    <row r="667" spans="12:16" x14ac:dyDescent="0.25">
      <c r="L667" s="264">
        <f>Member!A667</f>
        <v>38673</v>
      </c>
      <c r="M667">
        <f>SUMIF(Erfassung6!BD:BD,L667,Erfassung6!BW:BW)</f>
        <v>0</v>
      </c>
      <c r="N667">
        <f>SUMIF(Erfassung6!BD:BD,L667,Erfassung6!BG:BG)</f>
        <v>0</v>
      </c>
      <c r="O667">
        <f t="shared" si="36"/>
        <v>0</v>
      </c>
      <c r="P667">
        <f t="shared" si="35"/>
        <v>1</v>
      </c>
    </row>
    <row r="668" spans="12:16" x14ac:dyDescent="0.25">
      <c r="L668" s="264">
        <f>Member!A668</f>
        <v>7418</v>
      </c>
      <c r="M668">
        <f>SUMIF(Erfassung6!BD:BD,L668,Erfassung6!BW:BW)</f>
        <v>0</v>
      </c>
      <c r="N668">
        <f>SUMIF(Erfassung6!BD:BD,L668,Erfassung6!BG:BG)</f>
        <v>0</v>
      </c>
      <c r="O668">
        <f t="shared" si="36"/>
        <v>0</v>
      </c>
      <c r="P668">
        <f t="shared" si="35"/>
        <v>1</v>
      </c>
    </row>
    <row r="669" spans="12:16" x14ac:dyDescent="0.25">
      <c r="L669" s="264">
        <f>Member!A669</f>
        <v>16713</v>
      </c>
      <c r="M669">
        <f>SUMIF(Erfassung6!BD:BD,L669,Erfassung6!BW:BW)</f>
        <v>0</v>
      </c>
      <c r="N669">
        <f>SUMIF(Erfassung6!BD:BD,L669,Erfassung6!BG:BG)</f>
        <v>0</v>
      </c>
      <c r="O669">
        <f t="shared" si="36"/>
        <v>0</v>
      </c>
      <c r="P669">
        <f t="shared" si="35"/>
        <v>1</v>
      </c>
    </row>
    <row r="670" spans="12:16" x14ac:dyDescent="0.25">
      <c r="L670" s="264">
        <f>Member!A670</f>
        <v>7596</v>
      </c>
      <c r="M670">
        <f>SUMIF(Erfassung6!BD:BD,L670,Erfassung6!BW:BW)</f>
        <v>0</v>
      </c>
      <c r="N670">
        <f>SUMIF(Erfassung6!BD:BD,L670,Erfassung6!BG:BG)</f>
        <v>0</v>
      </c>
      <c r="O670">
        <f t="shared" si="36"/>
        <v>0</v>
      </c>
      <c r="P670">
        <f t="shared" si="35"/>
        <v>1</v>
      </c>
    </row>
    <row r="671" spans="12:16" x14ac:dyDescent="0.25">
      <c r="L671" s="264">
        <f>Member!A671</f>
        <v>38424</v>
      </c>
      <c r="M671">
        <f>SUMIF(Erfassung6!BD:BD,L671,Erfassung6!BW:BW)</f>
        <v>0</v>
      </c>
      <c r="N671">
        <f>SUMIF(Erfassung6!BD:BD,L671,Erfassung6!BG:BG)</f>
        <v>0</v>
      </c>
      <c r="O671">
        <f t="shared" si="36"/>
        <v>0</v>
      </c>
      <c r="P671">
        <f t="shared" si="35"/>
        <v>1</v>
      </c>
    </row>
    <row r="672" spans="12:16" x14ac:dyDescent="0.25">
      <c r="L672" s="264">
        <f>Member!A672</f>
        <v>38918</v>
      </c>
      <c r="M672">
        <f>SUMIF(Erfassung6!BD:BD,L672,Erfassung6!BW:BW)</f>
        <v>0</v>
      </c>
      <c r="N672">
        <f>SUMIF(Erfassung6!BD:BD,L672,Erfassung6!BG:BG)</f>
        <v>0</v>
      </c>
      <c r="O672">
        <f t="shared" si="36"/>
        <v>0</v>
      </c>
      <c r="P672">
        <f t="shared" si="35"/>
        <v>1</v>
      </c>
    </row>
    <row r="673" spans="12:16" x14ac:dyDescent="0.25">
      <c r="L673" s="264">
        <f>Member!A673</f>
        <v>38950</v>
      </c>
      <c r="M673">
        <f>SUMIF(Erfassung6!BD:BD,L673,Erfassung6!BW:BW)</f>
        <v>0</v>
      </c>
      <c r="N673">
        <f>SUMIF(Erfassung6!BD:BD,L673,Erfassung6!BG:BG)</f>
        <v>0</v>
      </c>
      <c r="O673">
        <f t="shared" si="36"/>
        <v>0</v>
      </c>
      <c r="P673">
        <f t="shared" si="35"/>
        <v>1</v>
      </c>
    </row>
    <row r="674" spans="12:16" x14ac:dyDescent="0.25">
      <c r="L674" s="264">
        <f>Member!A674</f>
        <v>38910</v>
      </c>
      <c r="M674">
        <f>SUMIF(Erfassung6!BD:BD,L674,Erfassung6!BW:BW)</f>
        <v>0</v>
      </c>
      <c r="N674">
        <f>SUMIF(Erfassung6!BD:BD,L674,Erfassung6!BG:BG)</f>
        <v>0</v>
      </c>
      <c r="O674">
        <f t="shared" si="36"/>
        <v>0</v>
      </c>
      <c r="P674">
        <f t="shared" si="35"/>
        <v>1</v>
      </c>
    </row>
    <row r="675" spans="12:16" x14ac:dyDescent="0.25">
      <c r="L675" s="264">
        <f>Member!A675</f>
        <v>7881</v>
      </c>
      <c r="M675">
        <f>SUMIF(Erfassung6!BD:BD,L675,Erfassung6!BW:BW)</f>
        <v>0</v>
      </c>
      <c r="N675">
        <f>SUMIF(Erfassung6!BD:BD,L675,Erfassung6!BG:BG)</f>
        <v>0</v>
      </c>
      <c r="O675">
        <f t="shared" si="36"/>
        <v>0</v>
      </c>
      <c r="P675">
        <f t="shared" si="35"/>
        <v>1</v>
      </c>
    </row>
    <row r="676" spans="12:16" x14ac:dyDescent="0.25">
      <c r="L676" s="264">
        <f>Member!A676</f>
        <v>7883</v>
      </c>
      <c r="M676">
        <f>SUMIF(Erfassung6!BD:BD,L676,Erfassung6!BW:BW)</f>
        <v>0</v>
      </c>
      <c r="N676">
        <f>SUMIF(Erfassung6!BD:BD,L676,Erfassung6!BG:BG)</f>
        <v>0</v>
      </c>
      <c r="O676">
        <f t="shared" si="36"/>
        <v>0</v>
      </c>
      <c r="P676">
        <f t="shared" si="35"/>
        <v>1</v>
      </c>
    </row>
    <row r="677" spans="12:16" x14ac:dyDescent="0.25">
      <c r="L677" s="264">
        <f>Member!A677</f>
        <v>25540</v>
      </c>
      <c r="M677">
        <f>SUMIF(Erfassung6!BD:BD,L677,Erfassung6!BW:BW)</f>
        <v>0</v>
      </c>
      <c r="N677">
        <f>SUMIF(Erfassung6!BD:BD,L677,Erfassung6!BG:BG)</f>
        <v>0</v>
      </c>
      <c r="O677">
        <f t="shared" si="36"/>
        <v>0</v>
      </c>
      <c r="P677">
        <f t="shared" si="35"/>
        <v>1</v>
      </c>
    </row>
    <row r="678" spans="12:16" x14ac:dyDescent="0.25">
      <c r="L678" s="264">
        <f>Member!A678</f>
        <v>38890</v>
      </c>
      <c r="M678">
        <f>SUMIF(Erfassung6!BD:BD,L678,Erfassung6!BW:BW)</f>
        <v>0</v>
      </c>
      <c r="N678">
        <f>SUMIF(Erfassung6!BD:BD,L678,Erfassung6!BG:BG)</f>
        <v>0</v>
      </c>
      <c r="O678">
        <f t="shared" si="36"/>
        <v>0</v>
      </c>
      <c r="P678">
        <f t="shared" si="35"/>
        <v>1</v>
      </c>
    </row>
    <row r="679" spans="12:16" x14ac:dyDescent="0.25">
      <c r="L679" s="264">
        <f>Member!A679</f>
        <v>25675</v>
      </c>
      <c r="M679">
        <f>SUMIF(Erfassung6!BD:BD,L679,Erfassung6!BW:BW)</f>
        <v>0</v>
      </c>
      <c r="N679">
        <f>SUMIF(Erfassung6!BD:BD,L679,Erfassung6!BG:BG)</f>
        <v>0</v>
      </c>
      <c r="O679">
        <f t="shared" si="36"/>
        <v>0</v>
      </c>
      <c r="P679">
        <f t="shared" si="35"/>
        <v>1</v>
      </c>
    </row>
    <row r="680" spans="12:16" x14ac:dyDescent="0.25">
      <c r="L680" s="264">
        <f>Member!A680</f>
        <v>7557</v>
      </c>
      <c r="M680">
        <f>SUMIF(Erfassung6!BD:BD,L680,Erfassung6!BW:BW)</f>
        <v>0</v>
      </c>
      <c r="N680">
        <f>SUMIF(Erfassung6!BD:BD,L680,Erfassung6!BG:BG)</f>
        <v>0</v>
      </c>
      <c r="O680">
        <f t="shared" si="36"/>
        <v>0</v>
      </c>
      <c r="P680">
        <f t="shared" si="35"/>
        <v>1</v>
      </c>
    </row>
    <row r="681" spans="12:16" x14ac:dyDescent="0.25">
      <c r="L681" s="264">
        <f>Member!A681</f>
        <v>7879</v>
      </c>
      <c r="M681">
        <f>SUMIF(Erfassung6!BD:BD,L681,Erfassung6!BW:BW)</f>
        <v>0</v>
      </c>
      <c r="N681">
        <f>SUMIF(Erfassung6!BD:BD,L681,Erfassung6!BG:BG)</f>
        <v>0</v>
      </c>
      <c r="O681">
        <f t="shared" si="36"/>
        <v>0</v>
      </c>
      <c r="P681">
        <f t="shared" si="35"/>
        <v>1</v>
      </c>
    </row>
    <row r="682" spans="12:16" x14ac:dyDescent="0.25">
      <c r="L682" s="264">
        <f>Member!A682</f>
        <v>38868</v>
      </c>
      <c r="M682">
        <f>SUMIF(Erfassung6!BD:BD,L682,Erfassung6!BW:BW)</f>
        <v>0</v>
      </c>
      <c r="N682">
        <f>SUMIF(Erfassung6!BD:BD,L682,Erfassung6!BG:BG)</f>
        <v>0</v>
      </c>
      <c r="O682">
        <f t="shared" si="36"/>
        <v>0</v>
      </c>
      <c r="P682">
        <f t="shared" si="35"/>
        <v>1</v>
      </c>
    </row>
    <row r="683" spans="12:16" x14ac:dyDescent="0.25">
      <c r="L683" s="264">
        <f>Member!A683</f>
        <v>13493</v>
      </c>
      <c r="M683">
        <f>SUMIF(Erfassung6!BD:BD,L683,Erfassung6!BW:BW)</f>
        <v>0</v>
      </c>
      <c r="N683">
        <f>SUMIF(Erfassung6!BD:BD,L683,Erfassung6!BG:BG)</f>
        <v>0</v>
      </c>
      <c r="O683">
        <f t="shared" si="36"/>
        <v>0</v>
      </c>
      <c r="P683">
        <f t="shared" si="35"/>
        <v>1</v>
      </c>
    </row>
    <row r="684" spans="12:16" x14ac:dyDescent="0.25">
      <c r="L684" s="264">
        <f>Member!A684</f>
        <v>38334</v>
      </c>
      <c r="M684">
        <f>SUMIF(Erfassung6!BD:BD,L684,Erfassung6!BW:BW)</f>
        <v>0</v>
      </c>
      <c r="N684">
        <f>SUMIF(Erfassung6!BD:BD,L684,Erfassung6!BG:BG)</f>
        <v>0</v>
      </c>
      <c r="O684">
        <f t="shared" si="36"/>
        <v>0</v>
      </c>
      <c r="P684">
        <f t="shared" si="35"/>
        <v>1</v>
      </c>
    </row>
    <row r="685" spans="12:16" x14ac:dyDescent="0.25">
      <c r="L685" s="264">
        <f>Member!A685</f>
        <v>38806</v>
      </c>
      <c r="M685">
        <f>SUMIF(Erfassung6!BD:BD,L685,Erfassung6!BW:BW)</f>
        <v>0</v>
      </c>
      <c r="N685">
        <f>SUMIF(Erfassung6!BD:BD,L685,Erfassung6!BG:BG)</f>
        <v>0</v>
      </c>
      <c r="O685">
        <f t="shared" si="36"/>
        <v>0</v>
      </c>
      <c r="P685">
        <f t="shared" si="35"/>
        <v>1</v>
      </c>
    </row>
    <row r="686" spans="12:16" x14ac:dyDescent="0.25">
      <c r="L686" s="264">
        <f>Member!A686</f>
        <v>38349</v>
      </c>
      <c r="M686">
        <f>SUMIF(Erfassung6!BD:BD,L686,Erfassung6!BW:BW)</f>
        <v>0</v>
      </c>
      <c r="N686">
        <f>SUMIF(Erfassung6!BD:BD,L686,Erfassung6!BG:BG)</f>
        <v>0</v>
      </c>
      <c r="O686">
        <f t="shared" si="36"/>
        <v>0</v>
      </c>
      <c r="P686">
        <f t="shared" si="35"/>
        <v>1</v>
      </c>
    </row>
    <row r="687" spans="12:16" x14ac:dyDescent="0.25">
      <c r="L687" s="264">
        <f>Member!A687</f>
        <v>27134</v>
      </c>
      <c r="M687">
        <f>SUMIF(Erfassung6!BD:BD,L687,Erfassung6!BW:BW)</f>
        <v>0</v>
      </c>
      <c r="N687">
        <f>SUMIF(Erfassung6!BD:BD,L687,Erfassung6!BG:BG)</f>
        <v>0</v>
      </c>
      <c r="O687">
        <f t="shared" si="36"/>
        <v>0</v>
      </c>
      <c r="P687">
        <f t="shared" si="35"/>
        <v>1</v>
      </c>
    </row>
    <row r="688" spans="12:16" x14ac:dyDescent="0.25">
      <c r="L688" s="264">
        <f>Member!A688</f>
        <v>38648</v>
      </c>
      <c r="M688">
        <f>SUMIF(Erfassung6!BD:BD,L688,Erfassung6!BW:BW)</f>
        <v>0</v>
      </c>
      <c r="N688">
        <f>SUMIF(Erfassung6!BD:BD,L688,Erfassung6!BG:BG)</f>
        <v>0</v>
      </c>
      <c r="O688">
        <f t="shared" si="36"/>
        <v>0</v>
      </c>
      <c r="P688">
        <f t="shared" si="35"/>
        <v>1</v>
      </c>
    </row>
    <row r="689" spans="12:16" x14ac:dyDescent="0.25">
      <c r="L689" s="264">
        <f>Member!A689</f>
        <v>25839</v>
      </c>
      <c r="M689">
        <f>SUMIF(Erfassung6!BD:BD,L689,Erfassung6!BW:BW)</f>
        <v>0</v>
      </c>
      <c r="N689">
        <f>SUMIF(Erfassung6!BD:BD,L689,Erfassung6!BG:BG)</f>
        <v>0</v>
      </c>
      <c r="O689">
        <f t="shared" si="36"/>
        <v>0</v>
      </c>
      <c r="P689">
        <f t="shared" si="35"/>
        <v>1</v>
      </c>
    </row>
    <row r="690" spans="12:16" x14ac:dyDescent="0.25">
      <c r="L690" s="264">
        <f>Member!A690</f>
        <v>7489</v>
      </c>
      <c r="M690">
        <f>SUMIF(Erfassung6!BD:BD,L690,Erfassung6!BW:BW)</f>
        <v>0</v>
      </c>
      <c r="N690">
        <f>SUMIF(Erfassung6!BD:BD,L690,Erfassung6!BG:BG)</f>
        <v>0</v>
      </c>
      <c r="O690">
        <f t="shared" si="36"/>
        <v>0</v>
      </c>
      <c r="P690">
        <f t="shared" si="35"/>
        <v>1</v>
      </c>
    </row>
    <row r="691" spans="12:16" x14ac:dyDescent="0.25">
      <c r="L691" s="264">
        <f>Member!A691</f>
        <v>38769</v>
      </c>
      <c r="M691">
        <f>SUMIF(Erfassung6!BD:BD,L691,Erfassung6!BW:BW)</f>
        <v>0</v>
      </c>
      <c r="N691">
        <f>SUMIF(Erfassung6!BD:BD,L691,Erfassung6!BG:BG)</f>
        <v>0</v>
      </c>
      <c r="O691">
        <f t="shared" si="36"/>
        <v>0</v>
      </c>
      <c r="P691">
        <f t="shared" si="35"/>
        <v>1</v>
      </c>
    </row>
    <row r="692" spans="12:16" x14ac:dyDescent="0.25">
      <c r="L692" s="264">
        <f>Member!A692</f>
        <v>38785</v>
      </c>
      <c r="M692">
        <f>SUMIF(Erfassung6!BD:BD,L692,Erfassung6!BW:BW)</f>
        <v>0</v>
      </c>
      <c r="N692">
        <f>SUMIF(Erfassung6!BD:BD,L692,Erfassung6!BG:BG)</f>
        <v>0</v>
      </c>
      <c r="O692">
        <f t="shared" si="36"/>
        <v>0</v>
      </c>
      <c r="P692">
        <f t="shared" si="35"/>
        <v>1</v>
      </c>
    </row>
    <row r="693" spans="12:16" x14ac:dyDescent="0.25">
      <c r="L693" s="264">
        <f>Member!A693</f>
        <v>7653</v>
      </c>
      <c r="M693">
        <f>SUMIF(Erfassung6!BD:BD,L693,Erfassung6!BW:BW)</f>
        <v>0</v>
      </c>
      <c r="N693">
        <f>SUMIF(Erfassung6!BD:BD,L693,Erfassung6!BG:BG)</f>
        <v>0</v>
      </c>
      <c r="O693">
        <f t="shared" si="36"/>
        <v>0</v>
      </c>
      <c r="P693">
        <f t="shared" si="35"/>
        <v>1</v>
      </c>
    </row>
    <row r="694" spans="12:16" x14ac:dyDescent="0.25">
      <c r="L694" s="264">
        <f>Member!A694</f>
        <v>7442</v>
      </c>
      <c r="M694">
        <f>SUMIF(Erfassung6!BD:BD,L694,Erfassung6!BW:BW)</f>
        <v>0</v>
      </c>
      <c r="N694">
        <f>SUMIF(Erfassung6!BD:BD,L694,Erfassung6!BG:BG)</f>
        <v>0</v>
      </c>
      <c r="O694">
        <f t="shared" si="36"/>
        <v>0</v>
      </c>
      <c r="P694">
        <f t="shared" si="35"/>
        <v>1</v>
      </c>
    </row>
    <row r="695" spans="12:16" x14ac:dyDescent="0.25">
      <c r="L695" s="264">
        <f>Member!A695</f>
        <v>38830</v>
      </c>
      <c r="M695">
        <f>SUMIF(Erfassung6!BD:BD,L695,Erfassung6!BW:BW)</f>
        <v>0</v>
      </c>
      <c r="N695">
        <f>SUMIF(Erfassung6!BD:BD,L695,Erfassung6!BG:BG)</f>
        <v>0</v>
      </c>
      <c r="O695">
        <f t="shared" si="36"/>
        <v>0</v>
      </c>
      <c r="P695">
        <f t="shared" si="35"/>
        <v>1</v>
      </c>
    </row>
    <row r="696" spans="12:16" x14ac:dyDescent="0.25">
      <c r="L696" s="264">
        <f>Member!A696</f>
        <v>24496</v>
      </c>
      <c r="M696">
        <f>SUMIF(Erfassung6!BD:BD,L696,Erfassung6!BW:BW)</f>
        <v>0</v>
      </c>
      <c r="N696">
        <f>SUMIF(Erfassung6!BD:BD,L696,Erfassung6!BG:BG)</f>
        <v>0</v>
      </c>
      <c r="O696">
        <f t="shared" si="36"/>
        <v>0</v>
      </c>
      <c r="P696">
        <f t="shared" si="35"/>
        <v>1</v>
      </c>
    </row>
    <row r="697" spans="12:16" x14ac:dyDescent="0.25">
      <c r="L697" s="264">
        <f>Member!A697</f>
        <v>7428</v>
      </c>
      <c r="M697">
        <f>SUMIF(Erfassung6!BD:BD,L697,Erfassung6!BW:BW)</f>
        <v>0</v>
      </c>
      <c r="N697">
        <f>SUMIF(Erfassung6!BD:BD,L697,Erfassung6!BG:BG)</f>
        <v>0</v>
      </c>
      <c r="O697">
        <f t="shared" si="36"/>
        <v>0</v>
      </c>
      <c r="P697">
        <f t="shared" si="35"/>
        <v>1</v>
      </c>
    </row>
    <row r="698" spans="12:16" x14ac:dyDescent="0.25">
      <c r="L698" s="264">
        <f>Member!A698</f>
        <v>7602</v>
      </c>
      <c r="M698">
        <f>SUMIF(Erfassung6!BD:BD,L698,Erfassung6!BW:BW)</f>
        <v>0</v>
      </c>
      <c r="N698">
        <f>SUMIF(Erfassung6!BD:BD,L698,Erfassung6!BG:BG)</f>
        <v>0</v>
      </c>
      <c r="O698">
        <f t="shared" si="36"/>
        <v>0</v>
      </c>
      <c r="P698">
        <f t="shared" si="35"/>
        <v>1</v>
      </c>
    </row>
    <row r="699" spans="12:16" x14ac:dyDescent="0.25">
      <c r="L699" s="264">
        <f>Member!A699</f>
        <v>38801</v>
      </c>
      <c r="M699">
        <f>SUMIF(Erfassung6!BD:BD,L699,Erfassung6!BW:BW)</f>
        <v>0</v>
      </c>
      <c r="N699">
        <f>SUMIF(Erfassung6!BD:BD,L699,Erfassung6!BG:BG)</f>
        <v>0</v>
      </c>
      <c r="O699">
        <f t="shared" si="36"/>
        <v>0</v>
      </c>
      <c r="P699">
        <f t="shared" si="35"/>
        <v>1</v>
      </c>
    </row>
    <row r="700" spans="12:16" x14ac:dyDescent="0.25">
      <c r="L700" s="264">
        <f>Member!A700</f>
        <v>7264</v>
      </c>
      <c r="M700">
        <f>SUMIF(Erfassung6!BD:BD,L700,Erfassung6!BW:BW)</f>
        <v>0</v>
      </c>
      <c r="N700">
        <f>SUMIF(Erfassung6!BD:BD,L700,Erfassung6!BG:BG)</f>
        <v>0</v>
      </c>
      <c r="O700">
        <f t="shared" si="36"/>
        <v>0</v>
      </c>
      <c r="P700">
        <f t="shared" si="35"/>
        <v>1</v>
      </c>
    </row>
    <row r="701" spans="12:16" x14ac:dyDescent="0.25">
      <c r="L701" s="264">
        <f>Member!A701</f>
        <v>38312</v>
      </c>
      <c r="M701">
        <f>SUMIF(Erfassung6!BD:BD,L701,Erfassung6!BW:BW)</f>
        <v>0</v>
      </c>
      <c r="N701">
        <f>SUMIF(Erfassung6!BD:BD,L701,Erfassung6!BG:BG)</f>
        <v>0</v>
      </c>
      <c r="O701">
        <f t="shared" si="36"/>
        <v>0</v>
      </c>
      <c r="P701">
        <f t="shared" si="35"/>
        <v>1</v>
      </c>
    </row>
    <row r="702" spans="12:16" x14ac:dyDescent="0.25">
      <c r="L702" s="264">
        <f>Member!A702</f>
        <v>38846</v>
      </c>
      <c r="M702">
        <f>SUMIF(Erfassung6!BD:BD,L702,Erfassung6!BW:BW)</f>
        <v>0</v>
      </c>
      <c r="N702">
        <f>SUMIF(Erfassung6!BD:BD,L702,Erfassung6!BG:BG)</f>
        <v>0</v>
      </c>
      <c r="O702">
        <f t="shared" si="36"/>
        <v>0</v>
      </c>
      <c r="P702">
        <f t="shared" si="35"/>
        <v>1</v>
      </c>
    </row>
    <row r="703" spans="12:16" x14ac:dyDescent="0.25">
      <c r="L703" s="264">
        <f>Member!A703</f>
        <v>16351</v>
      </c>
      <c r="M703">
        <f>SUMIF(Erfassung6!BD:BD,L703,Erfassung6!BW:BW)</f>
        <v>0</v>
      </c>
      <c r="N703">
        <f>SUMIF(Erfassung6!BD:BD,L703,Erfassung6!BG:BG)</f>
        <v>0</v>
      </c>
      <c r="O703">
        <f t="shared" si="36"/>
        <v>0</v>
      </c>
      <c r="P703">
        <f t="shared" si="35"/>
        <v>1</v>
      </c>
    </row>
    <row r="704" spans="12:16" x14ac:dyDescent="0.25">
      <c r="L704" s="264">
        <f>Member!A704</f>
        <v>10903</v>
      </c>
      <c r="M704">
        <f>SUMIF(Erfassung6!BD:BD,L704,Erfassung6!BW:BW)</f>
        <v>0</v>
      </c>
      <c r="N704">
        <f>SUMIF(Erfassung6!BD:BD,L704,Erfassung6!BG:BG)</f>
        <v>0</v>
      </c>
      <c r="O704">
        <f t="shared" si="36"/>
        <v>0</v>
      </c>
      <c r="P704">
        <f t="shared" si="35"/>
        <v>1</v>
      </c>
    </row>
    <row r="705" spans="12:16" x14ac:dyDescent="0.25">
      <c r="L705" s="264">
        <f>Member!A705</f>
        <v>38904</v>
      </c>
      <c r="M705">
        <f>SUMIF(Erfassung6!BD:BD,L705,Erfassung6!BW:BW)</f>
        <v>0</v>
      </c>
      <c r="N705">
        <f>SUMIF(Erfassung6!BD:BD,L705,Erfassung6!BG:BG)</f>
        <v>0</v>
      </c>
      <c r="O705">
        <f t="shared" si="36"/>
        <v>0</v>
      </c>
      <c r="P705">
        <f t="shared" si="35"/>
        <v>1</v>
      </c>
    </row>
    <row r="706" spans="12:16" x14ac:dyDescent="0.25">
      <c r="L706" s="264">
        <f>Member!A706</f>
        <v>38613</v>
      </c>
      <c r="M706">
        <f>SUMIF(Erfassung6!BD:BD,L706,Erfassung6!BW:BW)</f>
        <v>0</v>
      </c>
      <c r="N706">
        <f>SUMIF(Erfassung6!BD:BD,L706,Erfassung6!BG:BG)</f>
        <v>0</v>
      </c>
      <c r="O706">
        <f t="shared" si="36"/>
        <v>0</v>
      </c>
      <c r="P706">
        <f t="shared" ref="P706:P769" si="37">RANK(O706,O:O)</f>
        <v>1</v>
      </c>
    </row>
    <row r="707" spans="12:16" x14ac:dyDescent="0.25">
      <c r="L707" s="264">
        <f>Member!A707</f>
        <v>25325</v>
      </c>
      <c r="M707">
        <f>SUMIF(Erfassung6!BD:BD,L707,Erfassung6!BW:BW)</f>
        <v>0</v>
      </c>
      <c r="N707">
        <f>SUMIF(Erfassung6!BD:BD,L707,Erfassung6!BG:BG)</f>
        <v>0</v>
      </c>
      <c r="O707">
        <f t="shared" ref="O707:O770" si="38">IF(N707=0,0,M707/N707-ROW()/1000000000)</f>
        <v>0</v>
      </c>
      <c r="P707">
        <f t="shared" si="37"/>
        <v>1</v>
      </c>
    </row>
    <row r="708" spans="12:16" x14ac:dyDescent="0.25">
      <c r="L708" s="264">
        <f>Member!A708</f>
        <v>25695</v>
      </c>
      <c r="M708">
        <f>SUMIF(Erfassung6!BD:BD,L708,Erfassung6!BW:BW)</f>
        <v>0</v>
      </c>
      <c r="N708">
        <f>SUMIF(Erfassung6!BD:BD,L708,Erfassung6!BG:BG)</f>
        <v>0</v>
      </c>
      <c r="O708">
        <f t="shared" si="38"/>
        <v>0</v>
      </c>
      <c r="P708">
        <f t="shared" si="37"/>
        <v>1</v>
      </c>
    </row>
    <row r="709" spans="12:16" x14ac:dyDescent="0.25">
      <c r="L709" s="264">
        <f>Member!A709</f>
        <v>25849</v>
      </c>
      <c r="M709">
        <f>SUMIF(Erfassung6!BD:BD,L709,Erfassung6!BW:BW)</f>
        <v>0</v>
      </c>
      <c r="N709">
        <f>SUMIF(Erfassung6!BD:BD,L709,Erfassung6!BG:BG)</f>
        <v>0</v>
      </c>
      <c r="O709">
        <f t="shared" si="38"/>
        <v>0</v>
      </c>
      <c r="P709">
        <f t="shared" si="37"/>
        <v>1</v>
      </c>
    </row>
    <row r="710" spans="12:16" x14ac:dyDescent="0.25">
      <c r="L710" s="264">
        <f>Member!A710</f>
        <v>7028</v>
      </c>
      <c r="M710">
        <f>SUMIF(Erfassung6!BD:BD,L710,Erfassung6!BW:BW)</f>
        <v>0</v>
      </c>
      <c r="N710">
        <f>SUMIF(Erfassung6!BD:BD,L710,Erfassung6!BG:BG)</f>
        <v>0</v>
      </c>
      <c r="O710">
        <f t="shared" si="38"/>
        <v>0</v>
      </c>
      <c r="P710">
        <f t="shared" si="37"/>
        <v>1</v>
      </c>
    </row>
    <row r="711" spans="12:16" x14ac:dyDescent="0.25">
      <c r="L711" s="264">
        <f>Member!A711</f>
        <v>7009</v>
      </c>
      <c r="M711">
        <f>SUMIF(Erfassung6!BD:BD,L711,Erfassung6!BW:BW)</f>
        <v>0</v>
      </c>
      <c r="N711">
        <f>SUMIF(Erfassung6!BD:BD,L711,Erfassung6!BG:BG)</f>
        <v>0</v>
      </c>
      <c r="O711">
        <f t="shared" si="38"/>
        <v>0</v>
      </c>
      <c r="P711">
        <f t="shared" si="37"/>
        <v>1</v>
      </c>
    </row>
    <row r="712" spans="12:16" x14ac:dyDescent="0.25">
      <c r="L712" s="264">
        <f>Member!A712</f>
        <v>7087</v>
      </c>
      <c r="M712">
        <f>SUMIF(Erfassung6!BD:BD,L712,Erfassung6!BW:BW)</f>
        <v>0</v>
      </c>
      <c r="N712">
        <f>SUMIF(Erfassung6!BD:BD,L712,Erfassung6!BG:BG)</f>
        <v>0</v>
      </c>
      <c r="O712">
        <f t="shared" si="38"/>
        <v>0</v>
      </c>
      <c r="P712">
        <f t="shared" si="37"/>
        <v>1</v>
      </c>
    </row>
    <row r="713" spans="12:16" x14ac:dyDescent="0.25">
      <c r="L713" s="264">
        <f>Member!A713</f>
        <v>7431</v>
      </c>
      <c r="M713">
        <f>SUMIF(Erfassung6!BD:BD,L713,Erfassung6!BW:BW)</f>
        <v>0</v>
      </c>
      <c r="N713">
        <f>SUMIF(Erfassung6!BD:BD,L713,Erfassung6!BG:BG)</f>
        <v>0</v>
      </c>
      <c r="O713">
        <f t="shared" si="38"/>
        <v>0</v>
      </c>
      <c r="P713">
        <f t="shared" si="37"/>
        <v>1</v>
      </c>
    </row>
    <row r="714" spans="12:16" x14ac:dyDescent="0.25">
      <c r="L714" s="264">
        <f>Member!A714</f>
        <v>16414</v>
      </c>
      <c r="M714">
        <f>SUMIF(Erfassung6!BD:BD,L714,Erfassung6!BW:BW)</f>
        <v>0</v>
      </c>
      <c r="N714">
        <f>SUMIF(Erfassung6!BD:BD,L714,Erfassung6!BG:BG)</f>
        <v>0</v>
      </c>
      <c r="O714">
        <f t="shared" si="38"/>
        <v>0</v>
      </c>
      <c r="P714">
        <f t="shared" si="37"/>
        <v>1</v>
      </c>
    </row>
    <row r="715" spans="12:16" x14ac:dyDescent="0.25">
      <c r="L715" s="264">
        <f>Member!A715</f>
        <v>7544</v>
      </c>
      <c r="M715">
        <f>SUMIF(Erfassung6!BD:BD,L715,Erfassung6!BW:BW)</f>
        <v>0</v>
      </c>
      <c r="N715">
        <f>SUMIF(Erfassung6!BD:BD,L715,Erfassung6!BG:BG)</f>
        <v>0</v>
      </c>
      <c r="O715">
        <f t="shared" si="38"/>
        <v>0</v>
      </c>
      <c r="P715">
        <f t="shared" si="37"/>
        <v>1</v>
      </c>
    </row>
    <row r="716" spans="12:16" x14ac:dyDescent="0.25">
      <c r="L716" s="264">
        <f>Member!A716</f>
        <v>7546</v>
      </c>
      <c r="M716">
        <f>SUMIF(Erfassung6!BD:BD,L716,Erfassung6!BW:BW)</f>
        <v>0</v>
      </c>
      <c r="N716">
        <f>SUMIF(Erfassung6!BD:BD,L716,Erfassung6!BG:BG)</f>
        <v>0</v>
      </c>
      <c r="O716">
        <f t="shared" si="38"/>
        <v>0</v>
      </c>
      <c r="P716">
        <f t="shared" si="37"/>
        <v>1</v>
      </c>
    </row>
    <row r="717" spans="12:16" x14ac:dyDescent="0.25">
      <c r="L717" s="264">
        <f>Member!A717</f>
        <v>16953</v>
      </c>
      <c r="M717">
        <f>SUMIF(Erfassung6!BD:BD,L717,Erfassung6!BW:BW)</f>
        <v>0</v>
      </c>
      <c r="N717">
        <f>SUMIF(Erfassung6!BD:BD,L717,Erfassung6!BG:BG)</f>
        <v>0</v>
      </c>
      <c r="O717">
        <f t="shared" si="38"/>
        <v>0</v>
      </c>
      <c r="P717">
        <f t="shared" si="37"/>
        <v>1</v>
      </c>
    </row>
    <row r="718" spans="12:16" x14ac:dyDescent="0.25">
      <c r="L718" s="264">
        <f>Member!A718</f>
        <v>21185</v>
      </c>
      <c r="M718">
        <f>SUMIF(Erfassung6!BD:BD,L718,Erfassung6!BW:BW)</f>
        <v>0</v>
      </c>
      <c r="N718">
        <f>SUMIF(Erfassung6!BD:BD,L718,Erfassung6!BG:BG)</f>
        <v>0</v>
      </c>
      <c r="O718">
        <f t="shared" si="38"/>
        <v>0</v>
      </c>
      <c r="P718">
        <f t="shared" si="37"/>
        <v>1</v>
      </c>
    </row>
    <row r="719" spans="12:16" x14ac:dyDescent="0.25">
      <c r="L719" s="264">
        <f>Member!A719</f>
        <v>7551</v>
      </c>
      <c r="M719">
        <f>SUMIF(Erfassung6!BD:BD,L719,Erfassung6!BW:BW)</f>
        <v>0</v>
      </c>
      <c r="N719">
        <f>SUMIF(Erfassung6!BD:BD,L719,Erfassung6!BG:BG)</f>
        <v>0</v>
      </c>
      <c r="O719">
        <f t="shared" si="38"/>
        <v>0</v>
      </c>
      <c r="P719">
        <f t="shared" si="37"/>
        <v>1</v>
      </c>
    </row>
    <row r="720" spans="12:16" x14ac:dyDescent="0.25">
      <c r="L720" s="264">
        <f>Member!A720</f>
        <v>38555</v>
      </c>
      <c r="M720">
        <f>SUMIF(Erfassung6!BD:BD,L720,Erfassung6!BW:BW)</f>
        <v>0</v>
      </c>
      <c r="N720">
        <f>SUMIF(Erfassung6!BD:BD,L720,Erfassung6!BG:BG)</f>
        <v>0</v>
      </c>
      <c r="O720">
        <f t="shared" si="38"/>
        <v>0</v>
      </c>
      <c r="P720">
        <f t="shared" si="37"/>
        <v>1</v>
      </c>
    </row>
    <row r="721" spans="12:16" x14ac:dyDescent="0.25">
      <c r="L721" s="264">
        <f>Member!A721</f>
        <v>38388</v>
      </c>
      <c r="M721">
        <f>SUMIF(Erfassung6!BD:BD,L721,Erfassung6!BW:BW)</f>
        <v>0</v>
      </c>
      <c r="N721">
        <f>SUMIF(Erfassung6!BD:BD,L721,Erfassung6!BG:BG)</f>
        <v>0</v>
      </c>
      <c r="O721">
        <f t="shared" si="38"/>
        <v>0</v>
      </c>
      <c r="P721">
        <f t="shared" si="37"/>
        <v>1</v>
      </c>
    </row>
    <row r="722" spans="12:16" x14ac:dyDescent="0.25">
      <c r="L722" s="264">
        <f>Member!A722</f>
        <v>16582</v>
      </c>
      <c r="M722">
        <f>SUMIF(Erfassung6!BD:BD,L722,Erfassung6!BW:BW)</f>
        <v>0</v>
      </c>
      <c r="N722">
        <f>SUMIF(Erfassung6!BD:BD,L722,Erfassung6!BG:BG)</f>
        <v>0</v>
      </c>
      <c r="O722">
        <f t="shared" si="38"/>
        <v>0</v>
      </c>
      <c r="P722">
        <f t="shared" si="37"/>
        <v>1</v>
      </c>
    </row>
    <row r="723" spans="12:16" x14ac:dyDescent="0.25">
      <c r="L723" s="264">
        <f>Member!A723</f>
        <v>16876</v>
      </c>
      <c r="M723">
        <f>SUMIF(Erfassung6!BD:BD,L723,Erfassung6!BW:BW)</f>
        <v>0</v>
      </c>
      <c r="N723">
        <f>SUMIF(Erfassung6!BD:BD,L723,Erfassung6!BG:BG)</f>
        <v>0</v>
      </c>
      <c r="O723">
        <f t="shared" si="38"/>
        <v>0</v>
      </c>
      <c r="P723">
        <f t="shared" si="37"/>
        <v>1</v>
      </c>
    </row>
    <row r="724" spans="12:16" x14ac:dyDescent="0.25">
      <c r="L724" s="264">
        <f>Member!A724</f>
        <v>38289</v>
      </c>
      <c r="M724">
        <f>SUMIF(Erfassung6!BD:BD,L724,Erfassung6!BW:BW)</f>
        <v>0</v>
      </c>
      <c r="N724">
        <f>SUMIF(Erfassung6!BD:BD,L724,Erfassung6!BG:BG)</f>
        <v>0</v>
      </c>
      <c r="O724">
        <f t="shared" si="38"/>
        <v>0</v>
      </c>
      <c r="P724">
        <f t="shared" si="37"/>
        <v>1</v>
      </c>
    </row>
    <row r="725" spans="12:16" x14ac:dyDescent="0.25">
      <c r="L725" s="264">
        <f>Member!A725</f>
        <v>38605</v>
      </c>
      <c r="M725">
        <f>SUMIF(Erfassung6!BD:BD,L725,Erfassung6!BW:BW)</f>
        <v>0</v>
      </c>
      <c r="N725">
        <f>SUMIF(Erfassung6!BD:BD,L725,Erfassung6!BG:BG)</f>
        <v>0</v>
      </c>
      <c r="O725">
        <f t="shared" si="38"/>
        <v>0</v>
      </c>
      <c r="P725">
        <f t="shared" si="37"/>
        <v>1</v>
      </c>
    </row>
    <row r="726" spans="12:16" x14ac:dyDescent="0.25">
      <c r="L726" s="264">
        <f>Member!A726</f>
        <v>16583</v>
      </c>
      <c r="M726">
        <f>SUMIF(Erfassung6!BD:BD,L726,Erfassung6!BW:BW)</f>
        <v>0</v>
      </c>
      <c r="N726">
        <f>SUMIF(Erfassung6!BD:BD,L726,Erfassung6!BG:BG)</f>
        <v>0</v>
      </c>
      <c r="O726">
        <f t="shared" si="38"/>
        <v>0</v>
      </c>
      <c r="P726">
        <f t="shared" si="37"/>
        <v>1</v>
      </c>
    </row>
    <row r="727" spans="12:16" x14ac:dyDescent="0.25">
      <c r="L727" s="264">
        <f>Member!A727</f>
        <v>16137</v>
      </c>
      <c r="M727">
        <f>SUMIF(Erfassung6!BD:BD,L727,Erfassung6!BW:BW)</f>
        <v>0</v>
      </c>
      <c r="N727">
        <f>SUMIF(Erfassung6!BD:BD,L727,Erfassung6!BG:BG)</f>
        <v>0</v>
      </c>
      <c r="O727">
        <f t="shared" si="38"/>
        <v>0</v>
      </c>
      <c r="P727">
        <f t="shared" si="37"/>
        <v>1</v>
      </c>
    </row>
    <row r="728" spans="12:16" x14ac:dyDescent="0.25">
      <c r="L728" s="264">
        <f>Member!A728</f>
        <v>38887</v>
      </c>
      <c r="M728">
        <f>SUMIF(Erfassung6!BD:BD,L728,Erfassung6!BW:BW)</f>
        <v>0</v>
      </c>
      <c r="N728">
        <f>SUMIF(Erfassung6!BD:BD,L728,Erfassung6!BG:BG)</f>
        <v>0</v>
      </c>
      <c r="O728">
        <f t="shared" si="38"/>
        <v>0</v>
      </c>
      <c r="P728">
        <f t="shared" si="37"/>
        <v>1</v>
      </c>
    </row>
    <row r="729" spans="12:16" x14ac:dyDescent="0.25">
      <c r="L729" s="264">
        <f>Member!A729</f>
        <v>38937</v>
      </c>
      <c r="M729">
        <f>SUMIF(Erfassung6!BD:BD,L729,Erfassung6!BW:BW)</f>
        <v>0</v>
      </c>
      <c r="N729">
        <f>SUMIF(Erfassung6!BD:BD,L729,Erfassung6!BG:BG)</f>
        <v>0</v>
      </c>
      <c r="O729">
        <f t="shared" si="38"/>
        <v>0</v>
      </c>
      <c r="P729">
        <f t="shared" si="37"/>
        <v>1</v>
      </c>
    </row>
    <row r="730" spans="12:16" x14ac:dyDescent="0.25">
      <c r="L730" s="264">
        <f>Member!A730</f>
        <v>7484</v>
      </c>
      <c r="M730">
        <f>SUMIF(Erfassung6!BD:BD,L730,Erfassung6!BW:BW)</f>
        <v>0</v>
      </c>
      <c r="N730">
        <f>SUMIF(Erfassung6!BD:BD,L730,Erfassung6!BG:BG)</f>
        <v>0</v>
      </c>
      <c r="O730">
        <f t="shared" si="38"/>
        <v>0</v>
      </c>
      <c r="P730">
        <f t="shared" si="37"/>
        <v>1</v>
      </c>
    </row>
    <row r="731" spans="12:16" x14ac:dyDescent="0.25">
      <c r="L731" s="264">
        <f>Member!A731</f>
        <v>38903</v>
      </c>
      <c r="M731">
        <f>SUMIF(Erfassung6!BD:BD,L731,Erfassung6!BW:BW)</f>
        <v>0</v>
      </c>
      <c r="N731">
        <f>SUMIF(Erfassung6!BD:BD,L731,Erfassung6!BG:BG)</f>
        <v>0</v>
      </c>
      <c r="O731">
        <f t="shared" si="38"/>
        <v>0</v>
      </c>
      <c r="P731">
        <f t="shared" si="37"/>
        <v>1</v>
      </c>
    </row>
    <row r="732" spans="12:16" x14ac:dyDescent="0.25">
      <c r="L732" s="264">
        <f>Member!A732</f>
        <v>25833</v>
      </c>
      <c r="M732">
        <f>SUMIF(Erfassung6!BD:BD,L732,Erfassung6!BW:BW)</f>
        <v>0</v>
      </c>
      <c r="N732">
        <f>SUMIF(Erfassung6!BD:BD,L732,Erfassung6!BG:BG)</f>
        <v>0</v>
      </c>
      <c r="O732">
        <f t="shared" si="38"/>
        <v>0</v>
      </c>
      <c r="P732">
        <f t="shared" si="37"/>
        <v>1</v>
      </c>
    </row>
    <row r="733" spans="12:16" x14ac:dyDescent="0.25">
      <c r="L733" s="264">
        <f>Member!A733</f>
        <v>25466</v>
      </c>
      <c r="M733">
        <f>SUMIF(Erfassung6!BD:BD,L733,Erfassung6!BW:BW)</f>
        <v>0</v>
      </c>
      <c r="N733">
        <f>SUMIF(Erfassung6!BD:BD,L733,Erfassung6!BG:BG)</f>
        <v>0</v>
      </c>
      <c r="O733">
        <f t="shared" si="38"/>
        <v>0</v>
      </c>
      <c r="P733">
        <f t="shared" si="37"/>
        <v>1</v>
      </c>
    </row>
    <row r="734" spans="12:16" x14ac:dyDescent="0.25">
      <c r="L734" s="264">
        <f>Member!A734</f>
        <v>16141</v>
      </c>
      <c r="M734">
        <f>SUMIF(Erfassung6!BD:BD,L734,Erfassung6!BW:BW)</f>
        <v>0</v>
      </c>
      <c r="N734">
        <f>SUMIF(Erfassung6!BD:BD,L734,Erfassung6!BG:BG)</f>
        <v>0</v>
      </c>
      <c r="O734">
        <f t="shared" si="38"/>
        <v>0</v>
      </c>
      <c r="P734">
        <f t="shared" si="37"/>
        <v>1</v>
      </c>
    </row>
    <row r="735" spans="12:16" x14ac:dyDescent="0.25">
      <c r="L735" s="264">
        <f>Member!A735</f>
        <v>38641</v>
      </c>
      <c r="M735">
        <f>SUMIF(Erfassung6!BD:BD,L735,Erfassung6!BW:BW)</f>
        <v>0</v>
      </c>
      <c r="N735">
        <f>SUMIF(Erfassung6!BD:BD,L735,Erfassung6!BG:BG)</f>
        <v>0</v>
      </c>
      <c r="O735">
        <f t="shared" si="38"/>
        <v>0</v>
      </c>
      <c r="P735">
        <f t="shared" si="37"/>
        <v>1</v>
      </c>
    </row>
    <row r="736" spans="12:16" x14ac:dyDescent="0.25">
      <c r="L736" s="264">
        <f>Member!A736</f>
        <v>16992</v>
      </c>
      <c r="M736">
        <f>SUMIF(Erfassung6!BD:BD,L736,Erfassung6!BW:BW)</f>
        <v>0</v>
      </c>
      <c r="N736">
        <f>SUMIF(Erfassung6!BD:BD,L736,Erfassung6!BG:BG)</f>
        <v>0</v>
      </c>
      <c r="O736">
        <f t="shared" si="38"/>
        <v>0</v>
      </c>
      <c r="P736">
        <f t="shared" si="37"/>
        <v>1</v>
      </c>
    </row>
    <row r="737" spans="12:16" x14ac:dyDescent="0.25">
      <c r="L737" s="264">
        <f>Member!A737</f>
        <v>38662</v>
      </c>
      <c r="M737">
        <f>SUMIF(Erfassung6!BD:BD,L737,Erfassung6!BW:BW)</f>
        <v>0</v>
      </c>
      <c r="N737">
        <f>SUMIF(Erfassung6!BD:BD,L737,Erfassung6!BG:BG)</f>
        <v>0</v>
      </c>
      <c r="O737">
        <f t="shared" si="38"/>
        <v>0</v>
      </c>
      <c r="P737">
        <f t="shared" si="37"/>
        <v>1</v>
      </c>
    </row>
    <row r="738" spans="12:16" x14ac:dyDescent="0.25">
      <c r="L738" s="264">
        <f>Member!A738</f>
        <v>7641</v>
      </c>
      <c r="M738">
        <f>SUMIF(Erfassung6!BD:BD,L738,Erfassung6!BW:BW)</f>
        <v>0</v>
      </c>
      <c r="N738">
        <f>SUMIF(Erfassung6!BD:BD,L738,Erfassung6!BG:BG)</f>
        <v>0</v>
      </c>
      <c r="O738">
        <f t="shared" si="38"/>
        <v>0</v>
      </c>
      <c r="P738">
        <f t="shared" si="37"/>
        <v>1</v>
      </c>
    </row>
    <row r="739" spans="12:16" x14ac:dyDescent="0.25">
      <c r="L739" s="264">
        <f>Member!A739</f>
        <v>10526</v>
      </c>
      <c r="M739">
        <f>SUMIF(Erfassung6!BD:BD,L739,Erfassung6!BW:BW)</f>
        <v>0</v>
      </c>
      <c r="N739">
        <f>SUMIF(Erfassung6!BD:BD,L739,Erfassung6!BG:BG)</f>
        <v>0</v>
      </c>
      <c r="O739">
        <f t="shared" si="38"/>
        <v>0</v>
      </c>
      <c r="P739">
        <f t="shared" si="37"/>
        <v>1</v>
      </c>
    </row>
    <row r="740" spans="12:16" x14ac:dyDescent="0.25">
      <c r="L740" s="264">
        <f>Member!A740</f>
        <v>25886</v>
      </c>
      <c r="M740">
        <f>SUMIF(Erfassung6!BD:BD,L740,Erfassung6!BW:BW)</f>
        <v>0</v>
      </c>
      <c r="N740">
        <f>SUMIF(Erfassung6!BD:BD,L740,Erfassung6!BG:BG)</f>
        <v>0</v>
      </c>
      <c r="O740">
        <f t="shared" si="38"/>
        <v>0</v>
      </c>
      <c r="P740">
        <f t="shared" si="37"/>
        <v>1</v>
      </c>
    </row>
    <row r="741" spans="12:16" x14ac:dyDescent="0.25">
      <c r="L741" s="264">
        <f>Member!A741</f>
        <v>38837</v>
      </c>
      <c r="M741">
        <f>SUMIF(Erfassung6!BD:BD,L741,Erfassung6!BW:BW)</f>
        <v>0</v>
      </c>
      <c r="N741">
        <f>SUMIF(Erfassung6!BD:BD,L741,Erfassung6!BG:BG)</f>
        <v>0</v>
      </c>
      <c r="O741">
        <f t="shared" si="38"/>
        <v>0</v>
      </c>
      <c r="P741">
        <f t="shared" si="37"/>
        <v>1</v>
      </c>
    </row>
    <row r="742" spans="12:16" x14ac:dyDescent="0.25">
      <c r="L742" s="264">
        <f>Member!A742</f>
        <v>25786</v>
      </c>
      <c r="M742">
        <f>SUMIF(Erfassung6!BD:BD,L742,Erfassung6!BW:BW)</f>
        <v>0</v>
      </c>
      <c r="N742">
        <f>SUMIF(Erfassung6!BD:BD,L742,Erfassung6!BG:BG)</f>
        <v>0</v>
      </c>
      <c r="O742">
        <f t="shared" si="38"/>
        <v>0</v>
      </c>
      <c r="P742">
        <f t="shared" si="37"/>
        <v>1</v>
      </c>
    </row>
    <row r="743" spans="12:16" x14ac:dyDescent="0.25">
      <c r="L743" s="264">
        <f>Member!A743</f>
        <v>10797</v>
      </c>
      <c r="M743">
        <f>SUMIF(Erfassung6!BD:BD,L743,Erfassung6!BW:BW)</f>
        <v>0</v>
      </c>
      <c r="N743">
        <f>SUMIF(Erfassung6!BD:BD,L743,Erfassung6!BG:BG)</f>
        <v>0</v>
      </c>
      <c r="O743">
        <f t="shared" si="38"/>
        <v>0</v>
      </c>
      <c r="P743">
        <f t="shared" si="37"/>
        <v>1</v>
      </c>
    </row>
    <row r="744" spans="12:16" x14ac:dyDescent="0.25">
      <c r="L744" s="264">
        <f>Member!A744</f>
        <v>38393</v>
      </c>
      <c r="M744">
        <f>SUMIF(Erfassung6!BD:BD,L744,Erfassung6!BW:BW)</f>
        <v>0</v>
      </c>
      <c r="N744">
        <f>SUMIF(Erfassung6!BD:BD,L744,Erfassung6!BG:BG)</f>
        <v>0</v>
      </c>
      <c r="O744">
        <f t="shared" si="38"/>
        <v>0</v>
      </c>
      <c r="P744">
        <f t="shared" si="37"/>
        <v>1</v>
      </c>
    </row>
    <row r="745" spans="12:16" x14ac:dyDescent="0.25">
      <c r="L745" s="264">
        <f>Member!A745</f>
        <v>16760</v>
      </c>
      <c r="M745">
        <f>SUMIF(Erfassung6!BD:BD,L745,Erfassung6!BW:BW)</f>
        <v>0</v>
      </c>
      <c r="N745">
        <f>SUMIF(Erfassung6!BD:BD,L745,Erfassung6!BG:BG)</f>
        <v>0</v>
      </c>
      <c r="O745">
        <f t="shared" si="38"/>
        <v>0</v>
      </c>
      <c r="P745">
        <f t="shared" si="37"/>
        <v>1</v>
      </c>
    </row>
    <row r="746" spans="12:16" x14ac:dyDescent="0.25">
      <c r="L746" s="264">
        <f>Member!A746</f>
        <v>25884</v>
      </c>
      <c r="M746">
        <f>SUMIF(Erfassung6!BD:BD,L746,Erfassung6!BW:BW)</f>
        <v>0</v>
      </c>
      <c r="N746">
        <f>SUMIF(Erfassung6!BD:BD,L746,Erfassung6!BG:BG)</f>
        <v>0</v>
      </c>
      <c r="O746">
        <f t="shared" si="38"/>
        <v>0</v>
      </c>
      <c r="P746">
        <f t="shared" si="37"/>
        <v>1</v>
      </c>
    </row>
    <row r="747" spans="12:16" x14ac:dyDescent="0.25">
      <c r="L747" s="264">
        <f>Member!A747</f>
        <v>25885</v>
      </c>
      <c r="M747">
        <f>SUMIF(Erfassung6!BD:BD,L747,Erfassung6!BW:BW)</f>
        <v>0</v>
      </c>
      <c r="N747">
        <f>SUMIF(Erfassung6!BD:BD,L747,Erfassung6!BG:BG)</f>
        <v>0</v>
      </c>
      <c r="O747">
        <f t="shared" si="38"/>
        <v>0</v>
      </c>
      <c r="P747">
        <f t="shared" si="37"/>
        <v>1</v>
      </c>
    </row>
    <row r="748" spans="12:16" x14ac:dyDescent="0.25">
      <c r="L748" s="264">
        <f>Member!A748</f>
        <v>10185</v>
      </c>
      <c r="M748">
        <f>SUMIF(Erfassung6!BD:BD,L748,Erfassung6!BW:BW)</f>
        <v>0</v>
      </c>
      <c r="N748">
        <f>SUMIF(Erfassung6!BD:BD,L748,Erfassung6!BG:BG)</f>
        <v>0</v>
      </c>
      <c r="O748">
        <f t="shared" si="38"/>
        <v>0</v>
      </c>
      <c r="P748">
        <f t="shared" si="37"/>
        <v>1</v>
      </c>
    </row>
    <row r="749" spans="12:16" x14ac:dyDescent="0.25">
      <c r="L749" s="264">
        <f>Member!A749</f>
        <v>25993</v>
      </c>
      <c r="M749">
        <f>SUMIF(Erfassung6!BD:BD,L749,Erfassung6!BW:BW)</f>
        <v>0</v>
      </c>
      <c r="N749">
        <f>SUMIF(Erfassung6!BD:BD,L749,Erfassung6!BG:BG)</f>
        <v>0</v>
      </c>
      <c r="O749">
        <f t="shared" si="38"/>
        <v>0</v>
      </c>
      <c r="P749">
        <f t="shared" si="37"/>
        <v>1</v>
      </c>
    </row>
    <row r="750" spans="12:16" x14ac:dyDescent="0.25">
      <c r="L750" s="264">
        <f>Member!A750</f>
        <v>25992</v>
      </c>
      <c r="M750">
        <f>SUMIF(Erfassung6!BD:BD,L750,Erfassung6!BW:BW)</f>
        <v>0</v>
      </c>
      <c r="N750">
        <f>SUMIF(Erfassung6!BD:BD,L750,Erfassung6!BG:BG)</f>
        <v>0</v>
      </c>
      <c r="O750">
        <f t="shared" si="38"/>
        <v>0</v>
      </c>
      <c r="P750">
        <f t="shared" si="37"/>
        <v>1</v>
      </c>
    </row>
    <row r="751" spans="12:16" x14ac:dyDescent="0.25">
      <c r="L751" s="264">
        <f>Member!A751</f>
        <v>38608</v>
      </c>
      <c r="M751">
        <f>SUMIF(Erfassung6!BD:BD,L751,Erfassung6!BW:BW)</f>
        <v>0</v>
      </c>
      <c r="N751">
        <f>SUMIF(Erfassung6!BD:BD,L751,Erfassung6!BG:BG)</f>
        <v>0</v>
      </c>
      <c r="O751">
        <f t="shared" si="38"/>
        <v>0</v>
      </c>
      <c r="P751">
        <f t="shared" si="37"/>
        <v>1</v>
      </c>
    </row>
    <row r="752" spans="12:16" x14ac:dyDescent="0.25">
      <c r="L752" s="264">
        <f>Member!A752</f>
        <v>38588</v>
      </c>
      <c r="M752">
        <f>SUMIF(Erfassung6!BD:BD,L752,Erfassung6!BW:BW)</f>
        <v>0</v>
      </c>
      <c r="N752">
        <f>SUMIF(Erfassung6!BD:BD,L752,Erfassung6!BG:BG)</f>
        <v>0</v>
      </c>
      <c r="O752">
        <f t="shared" si="38"/>
        <v>0</v>
      </c>
      <c r="P752">
        <f t="shared" si="37"/>
        <v>1</v>
      </c>
    </row>
    <row r="753" spans="12:16" x14ac:dyDescent="0.25">
      <c r="L753" s="264">
        <f>Member!A753</f>
        <v>25524</v>
      </c>
      <c r="M753">
        <f>SUMIF(Erfassung6!BD:BD,L753,Erfassung6!BW:BW)</f>
        <v>0</v>
      </c>
      <c r="N753">
        <f>SUMIF(Erfassung6!BD:BD,L753,Erfassung6!BG:BG)</f>
        <v>0</v>
      </c>
      <c r="O753">
        <f t="shared" si="38"/>
        <v>0</v>
      </c>
      <c r="P753">
        <f t="shared" si="37"/>
        <v>1</v>
      </c>
    </row>
    <row r="754" spans="12:16" x14ac:dyDescent="0.25">
      <c r="L754" s="264">
        <f>Member!A754</f>
        <v>16184</v>
      </c>
      <c r="M754">
        <f>SUMIF(Erfassung6!BD:BD,L754,Erfassung6!BW:BW)</f>
        <v>0</v>
      </c>
      <c r="N754">
        <f>SUMIF(Erfassung6!BD:BD,L754,Erfassung6!BG:BG)</f>
        <v>0</v>
      </c>
      <c r="O754">
        <f t="shared" si="38"/>
        <v>0</v>
      </c>
      <c r="P754">
        <f t="shared" si="37"/>
        <v>1</v>
      </c>
    </row>
    <row r="755" spans="12:16" x14ac:dyDescent="0.25">
      <c r="L755" s="264">
        <f>Member!A755</f>
        <v>25888</v>
      </c>
      <c r="M755">
        <f>SUMIF(Erfassung6!BD:BD,L755,Erfassung6!BW:BW)</f>
        <v>0</v>
      </c>
      <c r="N755">
        <f>SUMIF(Erfassung6!BD:BD,L755,Erfassung6!BG:BG)</f>
        <v>0</v>
      </c>
      <c r="O755">
        <f t="shared" si="38"/>
        <v>0</v>
      </c>
      <c r="P755">
        <f t="shared" si="37"/>
        <v>1</v>
      </c>
    </row>
    <row r="756" spans="12:16" x14ac:dyDescent="0.25">
      <c r="L756" s="264">
        <f>Member!A756</f>
        <v>25887</v>
      </c>
      <c r="M756">
        <f>SUMIF(Erfassung6!BD:BD,L756,Erfassung6!BW:BW)</f>
        <v>0</v>
      </c>
      <c r="N756">
        <f>SUMIF(Erfassung6!BD:BD,L756,Erfassung6!BG:BG)</f>
        <v>0</v>
      </c>
      <c r="O756">
        <f t="shared" si="38"/>
        <v>0</v>
      </c>
      <c r="P756">
        <f t="shared" si="37"/>
        <v>1</v>
      </c>
    </row>
    <row r="757" spans="12:16" x14ac:dyDescent="0.25">
      <c r="L757" s="264">
        <f>Member!A757</f>
        <v>7607</v>
      </c>
      <c r="M757">
        <f>SUMIF(Erfassung6!BD:BD,L757,Erfassung6!BW:BW)</f>
        <v>0</v>
      </c>
      <c r="N757">
        <f>SUMIF(Erfassung6!BD:BD,L757,Erfassung6!BG:BG)</f>
        <v>0</v>
      </c>
      <c r="O757">
        <f t="shared" si="38"/>
        <v>0</v>
      </c>
      <c r="P757">
        <f t="shared" si="37"/>
        <v>1</v>
      </c>
    </row>
    <row r="758" spans="12:16" x14ac:dyDescent="0.25">
      <c r="L758" s="264">
        <f>Member!A758</f>
        <v>38548</v>
      </c>
      <c r="M758">
        <f>SUMIF(Erfassung6!BD:BD,L758,Erfassung6!BW:BW)</f>
        <v>0</v>
      </c>
      <c r="N758">
        <f>SUMIF(Erfassung6!BD:BD,L758,Erfassung6!BG:BG)</f>
        <v>0</v>
      </c>
      <c r="O758">
        <f t="shared" si="38"/>
        <v>0</v>
      </c>
      <c r="P758">
        <f t="shared" si="37"/>
        <v>1</v>
      </c>
    </row>
    <row r="759" spans="12:16" x14ac:dyDescent="0.25">
      <c r="L759" s="264">
        <f>Member!A759</f>
        <v>38417</v>
      </c>
      <c r="M759">
        <f>SUMIF(Erfassung6!BD:BD,L759,Erfassung6!BW:BW)</f>
        <v>0</v>
      </c>
      <c r="N759">
        <f>SUMIF(Erfassung6!BD:BD,L759,Erfassung6!BG:BG)</f>
        <v>0</v>
      </c>
      <c r="O759">
        <f t="shared" si="38"/>
        <v>0</v>
      </c>
      <c r="P759">
        <f t="shared" si="37"/>
        <v>1</v>
      </c>
    </row>
    <row r="760" spans="12:16" x14ac:dyDescent="0.25">
      <c r="L760" s="264">
        <f>Member!A760</f>
        <v>25891</v>
      </c>
      <c r="M760">
        <f>SUMIF(Erfassung6!BD:BD,L760,Erfassung6!BW:BW)</f>
        <v>0</v>
      </c>
      <c r="N760">
        <f>SUMIF(Erfassung6!BD:BD,L760,Erfassung6!BG:BG)</f>
        <v>0</v>
      </c>
      <c r="O760">
        <f t="shared" si="38"/>
        <v>0</v>
      </c>
      <c r="P760">
        <f t="shared" si="37"/>
        <v>1</v>
      </c>
    </row>
    <row r="761" spans="12:16" x14ac:dyDescent="0.25">
      <c r="L761" s="264">
        <f>Member!A761</f>
        <v>38516</v>
      </c>
      <c r="M761">
        <f>SUMIF(Erfassung6!BD:BD,L761,Erfassung6!BW:BW)</f>
        <v>0</v>
      </c>
      <c r="N761">
        <f>SUMIF(Erfassung6!BD:BD,L761,Erfassung6!BG:BG)</f>
        <v>0</v>
      </c>
      <c r="O761">
        <f t="shared" si="38"/>
        <v>0</v>
      </c>
      <c r="P761">
        <f t="shared" si="37"/>
        <v>1</v>
      </c>
    </row>
    <row r="762" spans="12:16" x14ac:dyDescent="0.25">
      <c r="L762" s="264">
        <f>Member!A762</f>
        <v>7620</v>
      </c>
      <c r="M762">
        <f>SUMIF(Erfassung6!BD:BD,L762,Erfassung6!BW:BW)</f>
        <v>0</v>
      </c>
      <c r="N762">
        <f>SUMIF(Erfassung6!BD:BD,L762,Erfassung6!BG:BG)</f>
        <v>0</v>
      </c>
      <c r="O762">
        <f t="shared" si="38"/>
        <v>0</v>
      </c>
      <c r="P762">
        <f t="shared" si="37"/>
        <v>1</v>
      </c>
    </row>
    <row r="763" spans="12:16" x14ac:dyDescent="0.25">
      <c r="L763" s="264">
        <f>Member!A763</f>
        <v>7627</v>
      </c>
      <c r="M763">
        <f>SUMIF(Erfassung6!BD:BD,L763,Erfassung6!BW:BW)</f>
        <v>0</v>
      </c>
      <c r="N763">
        <f>SUMIF(Erfassung6!BD:BD,L763,Erfassung6!BG:BG)</f>
        <v>0</v>
      </c>
      <c r="O763">
        <f t="shared" si="38"/>
        <v>0</v>
      </c>
      <c r="P763">
        <f t="shared" si="37"/>
        <v>1</v>
      </c>
    </row>
    <row r="764" spans="12:16" x14ac:dyDescent="0.25">
      <c r="L764" s="264">
        <f>Member!A764</f>
        <v>16672</v>
      </c>
      <c r="M764">
        <f>SUMIF(Erfassung6!BD:BD,L764,Erfassung6!BW:BW)</f>
        <v>0</v>
      </c>
      <c r="N764">
        <f>SUMIF(Erfassung6!BD:BD,L764,Erfassung6!BG:BG)</f>
        <v>0</v>
      </c>
      <c r="O764">
        <f t="shared" si="38"/>
        <v>0</v>
      </c>
      <c r="P764">
        <f t="shared" si="37"/>
        <v>1</v>
      </c>
    </row>
    <row r="765" spans="12:16" x14ac:dyDescent="0.25">
      <c r="L765" s="264">
        <f>Member!A765</f>
        <v>38392</v>
      </c>
      <c r="M765">
        <f>SUMIF(Erfassung6!BD:BD,L765,Erfassung6!BW:BW)</f>
        <v>0</v>
      </c>
      <c r="N765">
        <f>SUMIF(Erfassung6!BD:BD,L765,Erfassung6!BG:BG)</f>
        <v>0</v>
      </c>
      <c r="O765">
        <f t="shared" si="38"/>
        <v>0</v>
      </c>
      <c r="P765">
        <f t="shared" si="37"/>
        <v>1</v>
      </c>
    </row>
    <row r="766" spans="12:16" x14ac:dyDescent="0.25">
      <c r="L766" s="264">
        <f>Member!A766</f>
        <v>38391</v>
      </c>
      <c r="M766">
        <f>SUMIF(Erfassung6!BD:BD,L766,Erfassung6!BW:BW)</f>
        <v>0</v>
      </c>
      <c r="N766">
        <f>SUMIF(Erfassung6!BD:BD,L766,Erfassung6!BG:BG)</f>
        <v>0</v>
      </c>
      <c r="O766">
        <f t="shared" si="38"/>
        <v>0</v>
      </c>
      <c r="P766">
        <f t="shared" si="37"/>
        <v>1</v>
      </c>
    </row>
    <row r="767" spans="12:16" x14ac:dyDescent="0.25">
      <c r="L767" s="264">
        <f>Member!A767</f>
        <v>38586</v>
      </c>
      <c r="M767">
        <f>SUMIF(Erfassung6!BD:BD,L767,Erfassung6!BW:BW)</f>
        <v>0</v>
      </c>
      <c r="N767">
        <f>SUMIF(Erfassung6!BD:BD,L767,Erfassung6!BG:BG)</f>
        <v>0</v>
      </c>
      <c r="O767">
        <f t="shared" si="38"/>
        <v>0</v>
      </c>
      <c r="P767">
        <f t="shared" si="37"/>
        <v>1</v>
      </c>
    </row>
    <row r="768" spans="12:16" x14ac:dyDescent="0.25">
      <c r="L768" s="264">
        <f>Member!A768</f>
        <v>16187</v>
      </c>
      <c r="M768">
        <f>SUMIF(Erfassung6!BD:BD,L768,Erfassung6!BW:BW)</f>
        <v>0</v>
      </c>
      <c r="N768">
        <f>SUMIF(Erfassung6!BD:BD,L768,Erfassung6!BG:BG)</f>
        <v>0</v>
      </c>
      <c r="O768">
        <f t="shared" si="38"/>
        <v>0</v>
      </c>
      <c r="P768">
        <f t="shared" si="37"/>
        <v>1</v>
      </c>
    </row>
    <row r="769" spans="12:16" x14ac:dyDescent="0.25">
      <c r="L769" s="264">
        <f>Member!A769</f>
        <v>16185</v>
      </c>
      <c r="M769">
        <f>SUMIF(Erfassung6!BD:BD,L769,Erfassung6!BW:BW)</f>
        <v>0</v>
      </c>
      <c r="N769">
        <f>SUMIF(Erfassung6!BD:BD,L769,Erfassung6!BG:BG)</f>
        <v>0</v>
      </c>
      <c r="O769">
        <f t="shared" si="38"/>
        <v>0</v>
      </c>
      <c r="P769">
        <f t="shared" si="37"/>
        <v>1</v>
      </c>
    </row>
    <row r="770" spans="12:16" x14ac:dyDescent="0.25">
      <c r="L770" s="264">
        <f>Member!A770</f>
        <v>38635</v>
      </c>
      <c r="M770">
        <f>SUMIF(Erfassung6!BD:BD,L770,Erfassung6!BW:BW)</f>
        <v>0</v>
      </c>
      <c r="N770">
        <f>SUMIF(Erfassung6!BD:BD,L770,Erfassung6!BG:BG)</f>
        <v>0</v>
      </c>
      <c r="O770">
        <f t="shared" si="38"/>
        <v>0</v>
      </c>
      <c r="P770">
        <f t="shared" ref="P770:P833" si="39">RANK(O770,O:O)</f>
        <v>1</v>
      </c>
    </row>
    <row r="771" spans="12:16" x14ac:dyDescent="0.25">
      <c r="L771" s="264">
        <f>Member!A771</f>
        <v>25972</v>
      </c>
      <c r="M771">
        <f>SUMIF(Erfassung6!BD:BD,L771,Erfassung6!BW:BW)</f>
        <v>0</v>
      </c>
      <c r="N771">
        <f>SUMIF(Erfassung6!BD:BD,L771,Erfassung6!BG:BG)</f>
        <v>0</v>
      </c>
      <c r="O771">
        <f t="shared" ref="O771:O834" si="40">IF(N771=0,0,M771/N771-ROW()/1000000000)</f>
        <v>0</v>
      </c>
      <c r="P771">
        <f t="shared" si="39"/>
        <v>1</v>
      </c>
    </row>
    <row r="772" spans="12:16" x14ac:dyDescent="0.25">
      <c r="L772" s="264">
        <f>Member!A772</f>
        <v>38335</v>
      </c>
      <c r="M772">
        <f>SUMIF(Erfassung6!BD:BD,L772,Erfassung6!BW:BW)</f>
        <v>0</v>
      </c>
      <c r="N772">
        <f>SUMIF(Erfassung6!BD:BD,L772,Erfassung6!BG:BG)</f>
        <v>0</v>
      </c>
      <c r="O772">
        <f t="shared" si="40"/>
        <v>0</v>
      </c>
      <c r="P772">
        <f t="shared" si="39"/>
        <v>1</v>
      </c>
    </row>
    <row r="773" spans="12:16" x14ac:dyDescent="0.25">
      <c r="L773" s="264">
        <f>Member!A773</f>
        <v>38478</v>
      </c>
      <c r="M773">
        <f>SUMIF(Erfassung6!BD:BD,L773,Erfassung6!BW:BW)</f>
        <v>0</v>
      </c>
      <c r="N773">
        <f>SUMIF(Erfassung6!BD:BD,L773,Erfassung6!BG:BG)</f>
        <v>0</v>
      </c>
      <c r="O773">
        <f t="shared" si="40"/>
        <v>0</v>
      </c>
      <c r="P773">
        <f t="shared" si="39"/>
        <v>1</v>
      </c>
    </row>
    <row r="774" spans="12:16" x14ac:dyDescent="0.25">
      <c r="L774" s="264">
        <f>Member!A774</f>
        <v>38959</v>
      </c>
      <c r="M774">
        <f>SUMIF(Erfassung6!BD:BD,L774,Erfassung6!BW:BW)</f>
        <v>0</v>
      </c>
      <c r="N774">
        <f>SUMIF(Erfassung6!BD:BD,L774,Erfassung6!BG:BG)</f>
        <v>0</v>
      </c>
      <c r="O774">
        <f t="shared" si="40"/>
        <v>0</v>
      </c>
      <c r="P774">
        <f t="shared" si="39"/>
        <v>1</v>
      </c>
    </row>
    <row r="775" spans="12:16" x14ac:dyDescent="0.25">
      <c r="L775" s="264">
        <f>Member!A775</f>
        <v>7660</v>
      </c>
      <c r="M775">
        <f>SUMIF(Erfassung6!BD:BD,L775,Erfassung6!BW:BW)</f>
        <v>0</v>
      </c>
      <c r="N775">
        <f>SUMIF(Erfassung6!BD:BD,L775,Erfassung6!BG:BG)</f>
        <v>0</v>
      </c>
      <c r="O775">
        <f t="shared" si="40"/>
        <v>0</v>
      </c>
      <c r="P775">
        <f t="shared" si="39"/>
        <v>1</v>
      </c>
    </row>
    <row r="776" spans="12:16" x14ac:dyDescent="0.25">
      <c r="L776" s="264">
        <f>Member!A776</f>
        <v>25344</v>
      </c>
      <c r="M776">
        <f>SUMIF(Erfassung6!BD:BD,L776,Erfassung6!BW:BW)</f>
        <v>0</v>
      </c>
      <c r="N776">
        <f>SUMIF(Erfassung6!BD:BD,L776,Erfassung6!BG:BG)</f>
        <v>0</v>
      </c>
      <c r="O776">
        <f t="shared" si="40"/>
        <v>0</v>
      </c>
      <c r="P776">
        <f t="shared" si="39"/>
        <v>1</v>
      </c>
    </row>
    <row r="777" spans="12:16" x14ac:dyDescent="0.25">
      <c r="L777" s="264">
        <f>Member!A777</f>
        <v>7422</v>
      </c>
      <c r="M777">
        <f>SUMIF(Erfassung6!BD:BD,L777,Erfassung6!BW:BW)</f>
        <v>0</v>
      </c>
      <c r="N777">
        <f>SUMIF(Erfassung6!BD:BD,L777,Erfassung6!BG:BG)</f>
        <v>0</v>
      </c>
      <c r="O777">
        <f t="shared" si="40"/>
        <v>0</v>
      </c>
      <c r="P777">
        <f t="shared" si="39"/>
        <v>1</v>
      </c>
    </row>
    <row r="778" spans="12:16" x14ac:dyDescent="0.25">
      <c r="L778" s="264">
        <f>Member!A778</f>
        <v>25083</v>
      </c>
      <c r="M778">
        <f>SUMIF(Erfassung6!BD:BD,L778,Erfassung6!BW:BW)</f>
        <v>0</v>
      </c>
      <c r="N778">
        <f>SUMIF(Erfassung6!BD:BD,L778,Erfassung6!BG:BG)</f>
        <v>0</v>
      </c>
      <c r="O778">
        <f t="shared" si="40"/>
        <v>0</v>
      </c>
      <c r="P778">
        <f t="shared" si="39"/>
        <v>1</v>
      </c>
    </row>
    <row r="779" spans="12:16" x14ac:dyDescent="0.25">
      <c r="L779" s="264">
        <f>Member!A779</f>
        <v>7408</v>
      </c>
      <c r="M779">
        <f>SUMIF(Erfassung6!BD:BD,L779,Erfassung6!BW:BW)</f>
        <v>0</v>
      </c>
      <c r="N779">
        <f>SUMIF(Erfassung6!BD:BD,L779,Erfassung6!BG:BG)</f>
        <v>0</v>
      </c>
      <c r="O779">
        <f t="shared" si="40"/>
        <v>0</v>
      </c>
      <c r="P779">
        <f t="shared" si="39"/>
        <v>1</v>
      </c>
    </row>
    <row r="780" spans="12:16" x14ac:dyDescent="0.25">
      <c r="L780" s="264">
        <f>Member!A780</f>
        <v>25010</v>
      </c>
      <c r="M780">
        <f>SUMIF(Erfassung6!BD:BD,L780,Erfassung6!BW:BW)</f>
        <v>0</v>
      </c>
      <c r="N780">
        <f>SUMIF(Erfassung6!BD:BD,L780,Erfassung6!BG:BG)</f>
        <v>0</v>
      </c>
      <c r="O780">
        <f t="shared" si="40"/>
        <v>0</v>
      </c>
      <c r="P780">
        <f t="shared" si="39"/>
        <v>1</v>
      </c>
    </row>
    <row r="781" spans="12:16" x14ac:dyDescent="0.25">
      <c r="L781" s="264">
        <f>Member!A781</f>
        <v>16762</v>
      </c>
      <c r="M781">
        <f>SUMIF(Erfassung6!BD:BD,L781,Erfassung6!BW:BW)</f>
        <v>0</v>
      </c>
      <c r="N781">
        <f>SUMIF(Erfassung6!BD:BD,L781,Erfassung6!BG:BG)</f>
        <v>0</v>
      </c>
      <c r="O781">
        <f t="shared" si="40"/>
        <v>0</v>
      </c>
      <c r="P781">
        <f t="shared" si="39"/>
        <v>1</v>
      </c>
    </row>
    <row r="782" spans="12:16" x14ac:dyDescent="0.25">
      <c r="L782" s="264">
        <f>Member!A782</f>
        <v>38438</v>
      </c>
      <c r="M782">
        <f>SUMIF(Erfassung6!BD:BD,L782,Erfassung6!BW:BW)</f>
        <v>0</v>
      </c>
      <c r="N782">
        <f>SUMIF(Erfassung6!BD:BD,L782,Erfassung6!BG:BG)</f>
        <v>0</v>
      </c>
      <c r="O782">
        <f t="shared" si="40"/>
        <v>0</v>
      </c>
      <c r="P782">
        <f t="shared" si="39"/>
        <v>1</v>
      </c>
    </row>
    <row r="783" spans="12:16" x14ac:dyDescent="0.25">
      <c r="L783" s="264">
        <f>Member!A783</f>
        <v>13303</v>
      </c>
      <c r="M783">
        <f>SUMIF(Erfassung6!BD:BD,L783,Erfassung6!BW:BW)</f>
        <v>0</v>
      </c>
      <c r="N783">
        <f>SUMIF(Erfassung6!BD:BD,L783,Erfassung6!BG:BG)</f>
        <v>0</v>
      </c>
      <c r="O783">
        <f t="shared" si="40"/>
        <v>0</v>
      </c>
      <c r="P783">
        <f t="shared" si="39"/>
        <v>1</v>
      </c>
    </row>
    <row r="784" spans="12:16" x14ac:dyDescent="0.25">
      <c r="L784" s="264">
        <f>Member!A784</f>
        <v>16712</v>
      </c>
      <c r="M784">
        <f>SUMIF(Erfassung6!BD:BD,L784,Erfassung6!BW:BW)</f>
        <v>0</v>
      </c>
      <c r="N784">
        <f>SUMIF(Erfassung6!BD:BD,L784,Erfassung6!BG:BG)</f>
        <v>0</v>
      </c>
      <c r="O784">
        <f t="shared" si="40"/>
        <v>0</v>
      </c>
      <c r="P784">
        <f t="shared" si="39"/>
        <v>1</v>
      </c>
    </row>
    <row r="785" spans="12:16" x14ac:dyDescent="0.25">
      <c r="L785" s="264">
        <f>Member!A785</f>
        <v>7600</v>
      </c>
      <c r="M785">
        <f>SUMIF(Erfassung6!BD:BD,L785,Erfassung6!BW:BW)</f>
        <v>0</v>
      </c>
      <c r="N785">
        <f>SUMIF(Erfassung6!BD:BD,L785,Erfassung6!BG:BG)</f>
        <v>0</v>
      </c>
      <c r="O785">
        <f t="shared" si="40"/>
        <v>0</v>
      </c>
      <c r="P785">
        <f t="shared" si="39"/>
        <v>1</v>
      </c>
    </row>
    <row r="786" spans="12:16" x14ac:dyDescent="0.25">
      <c r="L786" s="264">
        <f>Member!A786</f>
        <v>7601</v>
      </c>
      <c r="M786">
        <f>SUMIF(Erfassung6!BD:BD,L786,Erfassung6!BW:BW)</f>
        <v>0</v>
      </c>
      <c r="N786">
        <f>SUMIF(Erfassung6!BD:BD,L786,Erfassung6!BG:BG)</f>
        <v>0</v>
      </c>
      <c r="O786">
        <f t="shared" si="40"/>
        <v>0</v>
      </c>
      <c r="P786">
        <f t="shared" si="39"/>
        <v>1</v>
      </c>
    </row>
    <row r="787" spans="12:16" x14ac:dyDescent="0.25">
      <c r="L787" s="264">
        <f>Member!A787</f>
        <v>7251</v>
      </c>
      <c r="M787">
        <f>SUMIF(Erfassung6!BD:BD,L787,Erfassung6!BW:BW)</f>
        <v>0</v>
      </c>
      <c r="N787">
        <f>SUMIF(Erfassung6!BD:BD,L787,Erfassung6!BG:BG)</f>
        <v>0</v>
      </c>
      <c r="O787">
        <f t="shared" si="40"/>
        <v>0</v>
      </c>
      <c r="P787">
        <f t="shared" si="39"/>
        <v>1</v>
      </c>
    </row>
    <row r="788" spans="12:16" x14ac:dyDescent="0.25">
      <c r="L788" s="264">
        <f>Member!A788</f>
        <v>7443</v>
      </c>
      <c r="M788">
        <f>SUMIF(Erfassung6!BD:BD,L788,Erfassung6!BW:BW)</f>
        <v>0</v>
      </c>
      <c r="N788">
        <f>SUMIF(Erfassung6!BD:BD,L788,Erfassung6!BG:BG)</f>
        <v>0</v>
      </c>
      <c r="O788">
        <f t="shared" si="40"/>
        <v>0</v>
      </c>
      <c r="P788">
        <f t="shared" si="39"/>
        <v>1</v>
      </c>
    </row>
    <row r="789" spans="12:16" x14ac:dyDescent="0.25">
      <c r="L789" s="264">
        <f>Member!A789</f>
        <v>7416</v>
      </c>
      <c r="M789">
        <f>SUMIF(Erfassung6!BD:BD,L789,Erfassung6!BW:BW)</f>
        <v>0</v>
      </c>
      <c r="N789">
        <f>SUMIF(Erfassung6!BD:BD,L789,Erfassung6!BG:BG)</f>
        <v>0</v>
      </c>
      <c r="O789">
        <f t="shared" si="40"/>
        <v>0</v>
      </c>
      <c r="P789">
        <f t="shared" si="39"/>
        <v>1</v>
      </c>
    </row>
    <row r="790" spans="12:16" x14ac:dyDescent="0.25">
      <c r="L790" s="264">
        <f>Member!A790</f>
        <v>38099</v>
      </c>
      <c r="M790">
        <f>SUMIF(Erfassung6!BD:BD,L790,Erfassung6!BW:BW)</f>
        <v>0</v>
      </c>
      <c r="N790">
        <f>SUMIF(Erfassung6!BD:BD,L790,Erfassung6!BG:BG)</f>
        <v>0</v>
      </c>
      <c r="O790">
        <f t="shared" si="40"/>
        <v>0</v>
      </c>
      <c r="P790">
        <f t="shared" si="39"/>
        <v>1</v>
      </c>
    </row>
    <row r="791" spans="12:16" x14ac:dyDescent="0.25">
      <c r="L791" s="264">
        <f>Member!A791</f>
        <v>7424</v>
      </c>
      <c r="M791">
        <f>SUMIF(Erfassung6!BD:BD,L791,Erfassung6!BW:BW)</f>
        <v>0</v>
      </c>
      <c r="N791">
        <f>SUMIF(Erfassung6!BD:BD,L791,Erfassung6!BG:BG)</f>
        <v>0</v>
      </c>
      <c r="O791">
        <f t="shared" si="40"/>
        <v>0</v>
      </c>
      <c r="P791">
        <f t="shared" si="39"/>
        <v>1</v>
      </c>
    </row>
    <row r="792" spans="12:16" x14ac:dyDescent="0.25">
      <c r="L792" s="264">
        <f>Member!A792</f>
        <v>7439</v>
      </c>
      <c r="M792">
        <f>SUMIF(Erfassung6!BD:BD,L792,Erfassung6!BW:BW)</f>
        <v>0</v>
      </c>
      <c r="N792">
        <f>SUMIF(Erfassung6!BD:BD,L792,Erfassung6!BG:BG)</f>
        <v>0</v>
      </c>
      <c r="O792">
        <f t="shared" si="40"/>
        <v>0</v>
      </c>
      <c r="P792">
        <f t="shared" si="39"/>
        <v>1</v>
      </c>
    </row>
    <row r="793" spans="12:16" x14ac:dyDescent="0.25">
      <c r="L793" s="264">
        <f>Member!A793</f>
        <v>7415</v>
      </c>
      <c r="M793">
        <f>SUMIF(Erfassung6!BD:BD,L793,Erfassung6!BW:BW)</f>
        <v>0</v>
      </c>
      <c r="N793">
        <f>SUMIF(Erfassung6!BD:BD,L793,Erfassung6!BG:BG)</f>
        <v>0</v>
      </c>
      <c r="O793">
        <f t="shared" si="40"/>
        <v>0</v>
      </c>
      <c r="P793">
        <f t="shared" si="39"/>
        <v>1</v>
      </c>
    </row>
    <row r="794" spans="12:16" x14ac:dyDescent="0.25">
      <c r="L794" s="264">
        <f>Member!A794</f>
        <v>25722</v>
      </c>
      <c r="M794">
        <f>SUMIF(Erfassung6!BD:BD,L794,Erfassung6!BW:BW)</f>
        <v>0</v>
      </c>
      <c r="N794">
        <f>SUMIF(Erfassung6!BD:BD,L794,Erfassung6!BG:BG)</f>
        <v>0</v>
      </c>
      <c r="O794">
        <f t="shared" si="40"/>
        <v>0</v>
      </c>
      <c r="P794">
        <f t="shared" si="39"/>
        <v>1</v>
      </c>
    </row>
    <row r="795" spans="12:16" x14ac:dyDescent="0.25">
      <c r="L795" s="264">
        <f>Member!A795</f>
        <v>38944</v>
      </c>
      <c r="M795">
        <f>SUMIF(Erfassung6!BD:BD,L795,Erfassung6!BW:BW)</f>
        <v>0</v>
      </c>
      <c r="N795">
        <f>SUMIF(Erfassung6!BD:BD,L795,Erfassung6!BG:BG)</f>
        <v>0</v>
      </c>
      <c r="O795">
        <f t="shared" si="40"/>
        <v>0</v>
      </c>
      <c r="P795">
        <f t="shared" si="39"/>
        <v>1</v>
      </c>
    </row>
    <row r="796" spans="12:16" x14ac:dyDescent="0.25">
      <c r="L796" s="264">
        <f>Member!A796</f>
        <v>38713</v>
      </c>
      <c r="M796">
        <f>SUMIF(Erfassung6!BD:BD,L796,Erfassung6!BW:BW)</f>
        <v>0</v>
      </c>
      <c r="N796">
        <f>SUMIF(Erfassung6!BD:BD,L796,Erfassung6!BG:BG)</f>
        <v>0</v>
      </c>
      <c r="O796">
        <f t="shared" si="40"/>
        <v>0</v>
      </c>
      <c r="P796">
        <f t="shared" si="39"/>
        <v>1</v>
      </c>
    </row>
    <row r="797" spans="12:16" x14ac:dyDescent="0.25">
      <c r="L797" s="264">
        <f>Member!A797</f>
        <v>38216</v>
      </c>
      <c r="M797">
        <f>SUMIF(Erfassung6!BD:BD,L797,Erfassung6!BW:BW)</f>
        <v>0</v>
      </c>
      <c r="N797">
        <f>SUMIF(Erfassung6!BD:BD,L797,Erfassung6!BG:BG)</f>
        <v>0</v>
      </c>
      <c r="O797">
        <f t="shared" si="40"/>
        <v>0</v>
      </c>
      <c r="P797">
        <f t="shared" si="39"/>
        <v>1</v>
      </c>
    </row>
    <row r="798" spans="12:16" x14ac:dyDescent="0.25">
      <c r="L798" s="264">
        <f>Member!A798</f>
        <v>38677</v>
      </c>
      <c r="M798">
        <f>SUMIF(Erfassung6!BD:BD,L798,Erfassung6!BW:BW)</f>
        <v>0</v>
      </c>
      <c r="N798">
        <f>SUMIF(Erfassung6!BD:BD,L798,Erfassung6!BG:BG)</f>
        <v>0</v>
      </c>
      <c r="O798">
        <f t="shared" si="40"/>
        <v>0</v>
      </c>
      <c r="P798">
        <f t="shared" si="39"/>
        <v>1</v>
      </c>
    </row>
    <row r="799" spans="12:16" x14ac:dyDescent="0.25">
      <c r="L799" s="264">
        <f>Member!A799</f>
        <v>38667</v>
      </c>
      <c r="M799">
        <f>SUMIF(Erfassung6!BD:BD,L799,Erfassung6!BW:BW)</f>
        <v>0</v>
      </c>
      <c r="N799">
        <f>SUMIF(Erfassung6!BD:BD,L799,Erfassung6!BG:BG)</f>
        <v>0</v>
      </c>
      <c r="O799">
        <f t="shared" si="40"/>
        <v>0</v>
      </c>
      <c r="P799">
        <f t="shared" si="39"/>
        <v>1</v>
      </c>
    </row>
    <row r="800" spans="12:16" x14ac:dyDescent="0.25">
      <c r="L800" s="264">
        <f>Member!A800</f>
        <v>25711</v>
      </c>
      <c r="M800">
        <f>SUMIF(Erfassung6!BD:BD,L800,Erfassung6!BW:BW)</f>
        <v>0</v>
      </c>
      <c r="N800">
        <f>SUMIF(Erfassung6!BD:BD,L800,Erfassung6!BG:BG)</f>
        <v>0</v>
      </c>
      <c r="O800">
        <f t="shared" si="40"/>
        <v>0</v>
      </c>
      <c r="P800">
        <f t="shared" si="39"/>
        <v>1</v>
      </c>
    </row>
    <row r="801" spans="12:16" x14ac:dyDescent="0.25">
      <c r="L801" s="264">
        <f>Member!A801</f>
        <v>38579</v>
      </c>
      <c r="M801">
        <f>SUMIF(Erfassung6!BD:BD,L801,Erfassung6!BW:BW)</f>
        <v>0</v>
      </c>
      <c r="N801">
        <f>SUMIF(Erfassung6!BD:BD,L801,Erfassung6!BG:BG)</f>
        <v>0</v>
      </c>
      <c r="O801">
        <f t="shared" si="40"/>
        <v>0</v>
      </c>
      <c r="P801">
        <f t="shared" si="39"/>
        <v>1</v>
      </c>
    </row>
    <row r="802" spans="12:16" x14ac:dyDescent="0.25">
      <c r="L802" s="264">
        <f>Member!A802</f>
        <v>25826</v>
      </c>
      <c r="M802">
        <f>SUMIF(Erfassung6!BD:BD,L802,Erfassung6!BW:BW)</f>
        <v>0</v>
      </c>
      <c r="N802">
        <f>SUMIF(Erfassung6!BD:BD,L802,Erfassung6!BG:BG)</f>
        <v>0</v>
      </c>
      <c r="O802">
        <f t="shared" si="40"/>
        <v>0</v>
      </c>
      <c r="P802">
        <f t="shared" si="39"/>
        <v>1</v>
      </c>
    </row>
    <row r="803" spans="12:16" x14ac:dyDescent="0.25">
      <c r="L803" s="264">
        <f>Member!A803</f>
        <v>38652</v>
      </c>
      <c r="M803">
        <f>SUMIF(Erfassung6!BD:BD,L803,Erfassung6!BW:BW)</f>
        <v>0</v>
      </c>
      <c r="N803">
        <f>SUMIF(Erfassung6!BD:BD,L803,Erfassung6!BG:BG)</f>
        <v>0</v>
      </c>
      <c r="O803">
        <f t="shared" si="40"/>
        <v>0</v>
      </c>
      <c r="P803">
        <f t="shared" si="39"/>
        <v>1</v>
      </c>
    </row>
    <row r="804" spans="12:16" x14ac:dyDescent="0.25">
      <c r="L804" s="264">
        <f>Member!A804</f>
        <v>38577</v>
      </c>
      <c r="M804">
        <f>SUMIF(Erfassung6!BD:BD,L804,Erfassung6!BW:BW)</f>
        <v>0</v>
      </c>
      <c r="N804">
        <f>SUMIF(Erfassung6!BD:BD,L804,Erfassung6!BG:BG)</f>
        <v>0</v>
      </c>
      <c r="O804">
        <f t="shared" si="40"/>
        <v>0</v>
      </c>
      <c r="P804">
        <f t="shared" si="39"/>
        <v>1</v>
      </c>
    </row>
    <row r="805" spans="12:16" x14ac:dyDescent="0.25">
      <c r="L805" s="264">
        <f>Member!A805</f>
        <v>38960</v>
      </c>
      <c r="M805">
        <f>SUMIF(Erfassung6!BD:BD,L805,Erfassung6!BW:BW)</f>
        <v>0</v>
      </c>
      <c r="N805">
        <f>SUMIF(Erfassung6!BD:BD,L805,Erfassung6!BG:BG)</f>
        <v>0</v>
      </c>
      <c r="O805">
        <f t="shared" si="40"/>
        <v>0</v>
      </c>
      <c r="P805">
        <f t="shared" si="39"/>
        <v>1</v>
      </c>
    </row>
    <row r="806" spans="12:16" x14ac:dyDescent="0.25">
      <c r="L806" s="264">
        <f>Member!A806</f>
        <v>38356</v>
      </c>
      <c r="M806">
        <f>SUMIF(Erfassung6!BD:BD,L806,Erfassung6!BW:BW)</f>
        <v>0</v>
      </c>
      <c r="N806">
        <f>SUMIF(Erfassung6!BD:BD,L806,Erfassung6!BG:BG)</f>
        <v>0</v>
      </c>
      <c r="O806">
        <f t="shared" si="40"/>
        <v>0</v>
      </c>
      <c r="P806">
        <f t="shared" si="39"/>
        <v>1</v>
      </c>
    </row>
    <row r="807" spans="12:16" x14ac:dyDescent="0.25">
      <c r="L807" s="264">
        <f>Member!A807</f>
        <v>3234</v>
      </c>
      <c r="M807">
        <f>SUMIF(Erfassung6!BD:BD,L807,Erfassung6!BW:BW)</f>
        <v>0</v>
      </c>
      <c r="N807">
        <f>SUMIF(Erfassung6!BD:BD,L807,Erfassung6!BG:BG)</f>
        <v>0</v>
      </c>
      <c r="O807">
        <f t="shared" si="40"/>
        <v>0</v>
      </c>
      <c r="P807">
        <f t="shared" si="39"/>
        <v>1</v>
      </c>
    </row>
    <row r="808" spans="12:16" x14ac:dyDescent="0.25">
      <c r="L808" s="264">
        <f>Member!A808</f>
        <v>3233</v>
      </c>
      <c r="M808">
        <f>SUMIF(Erfassung6!BD:BD,L808,Erfassung6!BW:BW)</f>
        <v>0</v>
      </c>
      <c r="N808">
        <f>SUMIF(Erfassung6!BD:BD,L808,Erfassung6!BG:BG)</f>
        <v>0</v>
      </c>
      <c r="O808">
        <f t="shared" si="40"/>
        <v>0</v>
      </c>
      <c r="P808">
        <f t="shared" si="39"/>
        <v>1</v>
      </c>
    </row>
    <row r="809" spans="12:16" x14ac:dyDescent="0.25">
      <c r="L809" s="264">
        <f>Member!A809</f>
        <v>38547</v>
      </c>
      <c r="M809">
        <f>SUMIF(Erfassung6!BD:BD,L809,Erfassung6!BW:BW)</f>
        <v>0</v>
      </c>
      <c r="N809">
        <f>SUMIF(Erfassung6!BD:BD,L809,Erfassung6!BG:BG)</f>
        <v>0</v>
      </c>
      <c r="O809">
        <f t="shared" si="40"/>
        <v>0</v>
      </c>
      <c r="P809">
        <f t="shared" si="39"/>
        <v>1</v>
      </c>
    </row>
    <row r="810" spans="12:16" x14ac:dyDescent="0.25">
      <c r="L810" s="264">
        <f>Member!A810</f>
        <v>25828</v>
      </c>
      <c r="M810">
        <f>SUMIF(Erfassung6!BD:BD,L810,Erfassung6!BW:BW)</f>
        <v>0</v>
      </c>
      <c r="N810">
        <f>SUMIF(Erfassung6!BD:BD,L810,Erfassung6!BG:BG)</f>
        <v>0</v>
      </c>
      <c r="O810">
        <f t="shared" si="40"/>
        <v>0</v>
      </c>
      <c r="P810">
        <f t="shared" si="39"/>
        <v>1</v>
      </c>
    </row>
    <row r="811" spans="12:16" x14ac:dyDescent="0.25">
      <c r="L811" s="264">
        <f>Member!A811</f>
        <v>38743</v>
      </c>
      <c r="M811">
        <f>SUMIF(Erfassung6!BD:BD,L811,Erfassung6!BW:BW)</f>
        <v>0</v>
      </c>
      <c r="N811">
        <f>SUMIF(Erfassung6!BD:BD,L811,Erfassung6!BG:BG)</f>
        <v>0</v>
      </c>
      <c r="O811">
        <f t="shared" si="40"/>
        <v>0</v>
      </c>
      <c r="P811">
        <f t="shared" si="39"/>
        <v>1</v>
      </c>
    </row>
    <row r="812" spans="12:16" x14ac:dyDescent="0.25">
      <c r="L812" s="264">
        <f>Member!A812</f>
        <v>7666</v>
      </c>
      <c r="M812">
        <f>SUMIF(Erfassung6!BD:BD,L812,Erfassung6!BW:BW)</f>
        <v>0</v>
      </c>
      <c r="N812">
        <f>SUMIF(Erfassung6!BD:BD,L812,Erfassung6!BG:BG)</f>
        <v>0</v>
      </c>
      <c r="O812">
        <f t="shared" si="40"/>
        <v>0</v>
      </c>
      <c r="P812">
        <f t="shared" si="39"/>
        <v>1</v>
      </c>
    </row>
    <row r="813" spans="12:16" x14ac:dyDescent="0.25">
      <c r="L813" s="264">
        <f>Member!A813</f>
        <v>25192</v>
      </c>
      <c r="M813">
        <f>SUMIF(Erfassung6!BD:BD,L813,Erfassung6!BW:BW)</f>
        <v>0</v>
      </c>
      <c r="N813">
        <f>SUMIF(Erfassung6!BD:BD,L813,Erfassung6!BG:BG)</f>
        <v>0</v>
      </c>
      <c r="O813">
        <f t="shared" si="40"/>
        <v>0</v>
      </c>
      <c r="P813">
        <f t="shared" si="39"/>
        <v>1</v>
      </c>
    </row>
    <row r="814" spans="12:16" x14ac:dyDescent="0.25">
      <c r="L814" s="264">
        <f>Member!A814</f>
        <v>16804</v>
      </c>
      <c r="M814">
        <f>SUMIF(Erfassung6!BD:BD,L814,Erfassung6!BW:BW)</f>
        <v>0</v>
      </c>
      <c r="N814">
        <f>SUMIF(Erfassung6!BD:BD,L814,Erfassung6!BG:BG)</f>
        <v>0</v>
      </c>
      <c r="O814">
        <f t="shared" si="40"/>
        <v>0</v>
      </c>
      <c r="P814">
        <f t="shared" si="39"/>
        <v>1</v>
      </c>
    </row>
    <row r="815" spans="12:16" x14ac:dyDescent="0.25">
      <c r="L815" s="264">
        <f>Member!A815</f>
        <v>38738</v>
      </c>
      <c r="M815">
        <f>SUMIF(Erfassung6!BD:BD,L815,Erfassung6!BW:BW)</f>
        <v>0</v>
      </c>
      <c r="N815">
        <f>SUMIF(Erfassung6!BD:BD,L815,Erfassung6!BG:BG)</f>
        <v>0</v>
      </c>
      <c r="O815">
        <f t="shared" si="40"/>
        <v>0</v>
      </c>
      <c r="P815">
        <f t="shared" si="39"/>
        <v>1</v>
      </c>
    </row>
    <row r="816" spans="12:16" x14ac:dyDescent="0.25">
      <c r="L816" s="264">
        <f>Member!A816</f>
        <v>38737</v>
      </c>
      <c r="M816">
        <f>SUMIF(Erfassung6!BD:BD,L816,Erfassung6!BW:BW)</f>
        <v>0</v>
      </c>
      <c r="N816">
        <f>SUMIF(Erfassung6!BD:BD,L816,Erfassung6!BG:BG)</f>
        <v>0</v>
      </c>
      <c r="O816">
        <f t="shared" si="40"/>
        <v>0</v>
      </c>
      <c r="P816">
        <f t="shared" si="39"/>
        <v>1</v>
      </c>
    </row>
    <row r="817" spans="12:16" x14ac:dyDescent="0.25">
      <c r="L817" s="264">
        <f>Member!A817</f>
        <v>25390</v>
      </c>
      <c r="M817">
        <f>SUMIF(Erfassung6!BD:BD,L817,Erfassung6!BW:BW)</f>
        <v>0</v>
      </c>
      <c r="N817">
        <f>SUMIF(Erfassung6!BD:BD,L817,Erfassung6!BG:BG)</f>
        <v>0</v>
      </c>
      <c r="O817">
        <f t="shared" si="40"/>
        <v>0</v>
      </c>
      <c r="P817">
        <f t="shared" si="39"/>
        <v>1</v>
      </c>
    </row>
    <row r="818" spans="12:16" x14ac:dyDescent="0.25">
      <c r="L818" s="264">
        <f>Member!A818</f>
        <v>7082</v>
      </c>
      <c r="M818">
        <f>SUMIF(Erfassung6!BD:BD,L818,Erfassung6!BW:BW)</f>
        <v>0</v>
      </c>
      <c r="N818">
        <f>SUMIF(Erfassung6!BD:BD,L818,Erfassung6!BG:BG)</f>
        <v>0</v>
      </c>
      <c r="O818">
        <f t="shared" si="40"/>
        <v>0</v>
      </c>
      <c r="P818">
        <f t="shared" si="39"/>
        <v>1</v>
      </c>
    </row>
    <row r="819" spans="12:16" x14ac:dyDescent="0.25">
      <c r="L819" s="264">
        <f>Member!A819</f>
        <v>16270</v>
      </c>
      <c r="M819">
        <f>SUMIF(Erfassung6!BD:BD,L819,Erfassung6!BW:BW)</f>
        <v>0</v>
      </c>
      <c r="N819">
        <f>SUMIF(Erfassung6!BD:BD,L819,Erfassung6!BG:BG)</f>
        <v>0</v>
      </c>
      <c r="O819">
        <f t="shared" si="40"/>
        <v>0</v>
      </c>
      <c r="P819">
        <f t="shared" si="39"/>
        <v>1</v>
      </c>
    </row>
    <row r="820" spans="12:16" x14ac:dyDescent="0.25">
      <c r="L820" s="264">
        <f>Member!A820</f>
        <v>16807</v>
      </c>
      <c r="M820">
        <f>SUMIF(Erfassung6!BD:BD,L820,Erfassung6!BW:BW)</f>
        <v>0</v>
      </c>
      <c r="N820">
        <f>SUMIF(Erfassung6!BD:BD,L820,Erfassung6!BG:BG)</f>
        <v>0</v>
      </c>
      <c r="O820">
        <f t="shared" si="40"/>
        <v>0</v>
      </c>
      <c r="P820">
        <f t="shared" si="39"/>
        <v>1</v>
      </c>
    </row>
    <row r="821" spans="12:16" x14ac:dyDescent="0.25">
      <c r="L821" s="264">
        <f>Member!A821</f>
        <v>7662</v>
      </c>
      <c r="M821">
        <f>SUMIF(Erfassung6!BD:BD,L821,Erfassung6!BW:BW)</f>
        <v>0</v>
      </c>
      <c r="N821">
        <f>SUMIF(Erfassung6!BD:BD,L821,Erfassung6!BG:BG)</f>
        <v>0</v>
      </c>
      <c r="O821">
        <f t="shared" si="40"/>
        <v>0</v>
      </c>
      <c r="P821">
        <f t="shared" si="39"/>
        <v>1</v>
      </c>
    </row>
    <row r="822" spans="12:16" x14ac:dyDescent="0.25">
      <c r="L822" s="264">
        <f>Member!A822</f>
        <v>7412</v>
      </c>
      <c r="M822">
        <f>SUMIF(Erfassung6!BD:BD,L822,Erfassung6!BW:BW)</f>
        <v>0</v>
      </c>
      <c r="N822">
        <f>SUMIF(Erfassung6!BD:BD,L822,Erfassung6!BG:BG)</f>
        <v>0</v>
      </c>
      <c r="O822">
        <f t="shared" si="40"/>
        <v>0</v>
      </c>
      <c r="P822">
        <f t="shared" si="39"/>
        <v>1</v>
      </c>
    </row>
    <row r="823" spans="12:16" x14ac:dyDescent="0.25">
      <c r="L823" s="264">
        <f>Member!A823</f>
        <v>25409</v>
      </c>
      <c r="M823">
        <f>SUMIF(Erfassung6!BD:BD,L823,Erfassung6!BW:BW)</f>
        <v>0</v>
      </c>
      <c r="N823">
        <f>SUMIF(Erfassung6!BD:BD,L823,Erfassung6!BG:BG)</f>
        <v>0</v>
      </c>
      <c r="O823">
        <f t="shared" si="40"/>
        <v>0</v>
      </c>
      <c r="P823">
        <f t="shared" si="39"/>
        <v>1</v>
      </c>
    </row>
    <row r="824" spans="12:16" x14ac:dyDescent="0.25">
      <c r="L824" s="264">
        <f>Member!A824</f>
        <v>25906</v>
      </c>
      <c r="M824">
        <f>SUMIF(Erfassung6!BD:BD,L824,Erfassung6!BW:BW)</f>
        <v>0</v>
      </c>
      <c r="N824">
        <f>SUMIF(Erfassung6!BD:BD,L824,Erfassung6!BG:BG)</f>
        <v>0</v>
      </c>
      <c r="O824">
        <f t="shared" si="40"/>
        <v>0</v>
      </c>
      <c r="P824">
        <f t="shared" si="39"/>
        <v>1</v>
      </c>
    </row>
    <row r="825" spans="12:16" x14ac:dyDescent="0.25">
      <c r="L825" s="264">
        <f>Member!A825</f>
        <v>7549</v>
      </c>
      <c r="M825">
        <f>SUMIF(Erfassung6!BD:BD,L825,Erfassung6!BW:BW)</f>
        <v>0</v>
      </c>
      <c r="N825">
        <f>SUMIF(Erfassung6!BD:BD,L825,Erfassung6!BG:BG)</f>
        <v>0</v>
      </c>
      <c r="O825">
        <f t="shared" si="40"/>
        <v>0</v>
      </c>
      <c r="P825">
        <f t="shared" si="39"/>
        <v>1</v>
      </c>
    </row>
    <row r="826" spans="12:16" x14ac:dyDescent="0.25">
      <c r="L826" s="264">
        <f>Member!A826</f>
        <v>38610</v>
      </c>
      <c r="M826">
        <f>SUMIF(Erfassung6!BD:BD,L826,Erfassung6!BW:BW)</f>
        <v>0</v>
      </c>
      <c r="N826">
        <f>SUMIF(Erfassung6!BD:BD,L826,Erfassung6!BG:BG)</f>
        <v>0</v>
      </c>
      <c r="O826">
        <f t="shared" si="40"/>
        <v>0</v>
      </c>
      <c r="P826">
        <f t="shared" si="39"/>
        <v>1</v>
      </c>
    </row>
    <row r="827" spans="12:16" x14ac:dyDescent="0.25">
      <c r="L827" s="264">
        <f>Member!A827</f>
        <v>7676</v>
      </c>
      <c r="M827">
        <f>SUMIF(Erfassung6!BD:BD,L827,Erfassung6!BW:BW)</f>
        <v>0</v>
      </c>
      <c r="N827">
        <f>SUMIF(Erfassung6!BD:BD,L827,Erfassung6!BG:BG)</f>
        <v>0</v>
      </c>
      <c r="O827">
        <f t="shared" si="40"/>
        <v>0</v>
      </c>
      <c r="P827">
        <f t="shared" si="39"/>
        <v>1</v>
      </c>
    </row>
    <row r="828" spans="12:16" x14ac:dyDescent="0.25">
      <c r="L828" s="264">
        <f>Member!A828</f>
        <v>7668</v>
      </c>
      <c r="M828">
        <f>SUMIF(Erfassung6!BD:BD,L828,Erfassung6!BW:BW)</f>
        <v>0</v>
      </c>
      <c r="N828">
        <f>SUMIF(Erfassung6!BD:BD,L828,Erfassung6!BG:BG)</f>
        <v>0</v>
      </c>
      <c r="O828">
        <f t="shared" si="40"/>
        <v>0</v>
      </c>
      <c r="P828">
        <f t="shared" si="39"/>
        <v>1</v>
      </c>
    </row>
    <row r="829" spans="12:16" x14ac:dyDescent="0.25">
      <c r="L829" s="264">
        <f>Member!A829</f>
        <v>25821</v>
      </c>
      <c r="M829">
        <f>SUMIF(Erfassung6!BD:BD,L829,Erfassung6!BW:BW)</f>
        <v>0</v>
      </c>
      <c r="N829">
        <f>SUMIF(Erfassung6!BD:BD,L829,Erfassung6!BG:BG)</f>
        <v>0</v>
      </c>
      <c r="O829">
        <f t="shared" si="40"/>
        <v>0</v>
      </c>
      <c r="P829">
        <f t="shared" si="39"/>
        <v>1</v>
      </c>
    </row>
    <row r="830" spans="12:16" x14ac:dyDescent="0.25">
      <c r="L830" s="264">
        <f>Member!A830</f>
        <v>25798</v>
      </c>
      <c r="M830">
        <f>SUMIF(Erfassung6!BD:BD,L830,Erfassung6!BW:BW)</f>
        <v>0</v>
      </c>
      <c r="N830">
        <f>SUMIF(Erfassung6!BD:BD,L830,Erfassung6!BG:BG)</f>
        <v>0</v>
      </c>
      <c r="O830">
        <f t="shared" si="40"/>
        <v>0</v>
      </c>
      <c r="P830">
        <f t="shared" si="39"/>
        <v>1</v>
      </c>
    </row>
    <row r="831" spans="12:16" x14ac:dyDescent="0.25">
      <c r="L831" s="264">
        <f>Member!A831</f>
        <v>7534</v>
      </c>
      <c r="M831">
        <f>SUMIF(Erfassung6!BD:BD,L831,Erfassung6!BW:BW)</f>
        <v>0</v>
      </c>
      <c r="N831">
        <f>SUMIF(Erfassung6!BD:BD,L831,Erfassung6!BG:BG)</f>
        <v>0</v>
      </c>
      <c r="O831">
        <f t="shared" si="40"/>
        <v>0</v>
      </c>
      <c r="P831">
        <f t="shared" si="39"/>
        <v>1</v>
      </c>
    </row>
    <row r="832" spans="12:16" x14ac:dyDescent="0.25">
      <c r="L832" s="264">
        <f>Member!A832</f>
        <v>7080</v>
      </c>
      <c r="M832">
        <f>SUMIF(Erfassung6!BD:BD,L832,Erfassung6!BW:BW)</f>
        <v>0</v>
      </c>
      <c r="N832">
        <f>SUMIF(Erfassung6!BD:BD,L832,Erfassung6!BG:BG)</f>
        <v>0</v>
      </c>
      <c r="O832">
        <f t="shared" si="40"/>
        <v>0</v>
      </c>
      <c r="P832">
        <f t="shared" si="39"/>
        <v>1</v>
      </c>
    </row>
    <row r="833" spans="12:16" x14ac:dyDescent="0.25">
      <c r="L833" s="264">
        <f>Member!A833</f>
        <v>16405</v>
      </c>
      <c r="M833">
        <f>SUMIF(Erfassung6!BD:BD,L833,Erfassung6!BW:BW)</f>
        <v>0</v>
      </c>
      <c r="N833">
        <f>SUMIF(Erfassung6!BD:BD,L833,Erfassung6!BG:BG)</f>
        <v>0</v>
      </c>
      <c r="O833">
        <f t="shared" si="40"/>
        <v>0</v>
      </c>
      <c r="P833">
        <f t="shared" si="39"/>
        <v>1</v>
      </c>
    </row>
    <row r="834" spans="12:16" x14ac:dyDescent="0.25">
      <c r="L834" s="264">
        <f>Member!A834</f>
        <v>16700</v>
      </c>
      <c r="M834">
        <f>SUMIF(Erfassung6!BD:BD,L834,Erfassung6!BW:BW)</f>
        <v>0</v>
      </c>
      <c r="N834">
        <f>SUMIF(Erfassung6!BD:BD,L834,Erfassung6!BG:BG)</f>
        <v>0</v>
      </c>
      <c r="O834">
        <f t="shared" si="40"/>
        <v>0</v>
      </c>
      <c r="P834">
        <f t="shared" ref="P834:P897" si="41">RANK(O834,O:O)</f>
        <v>1</v>
      </c>
    </row>
    <row r="835" spans="12:16" x14ac:dyDescent="0.25">
      <c r="L835" s="264">
        <f>Member!A835</f>
        <v>38113</v>
      </c>
      <c r="M835">
        <f>SUMIF(Erfassung6!BD:BD,L835,Erfassung6!BW:BW)</f>
        <v>0</v>
      </c>
      <c r="N835">
        <f>SUMIF(Erfassung6!BD:BD,L835,Erfassung6!BG:BG)</f>
        <v>0</v>
      </c>
      <c r="O835">
        <f t="shared" ref="O835:O898" si="42">IF(N835=0,0,M835/N835-ROW()/1000000000)</f>
        <v>0</v>
      </c>
      <c r="P835">
        <f t="shared" si="41"/>
        <v>1</v>
      </c>
    </row>
    <row r="836" spans="12:16" x14ac:dyDescent="0.25">
      <c r="L836" s="264">
        <f>Member!A836</f>
        <v>7978</v>
      </c>
      <c r="M836">
        <f>SUMIF(Erfassung6!BD:BD,L836,Erfassung6!BW:BW)</f>
        <v>0</v>
      </c>
      <c r="N836">
        <f>SUMIF(Erfassung6!BD:BD,L836,Erfassung6!BG:BG)</f>
        <v>0</v>
      </c>
      <c r="O836">
        <f t="shared" si="42"/>
        <v>0</v>
      </c>
      <c r="P836">
        <f t="shared" si="41"/>
        <v>1</v>
      </c>
    </row>
    <row r="837" spans="12:16" x14ac:dyDescent="0.25">
      <c r="L837" s="264">
        <f>Member!A837</f>
        <v>16572</v>
      </c>
      <c r="M837">
        <f>SUMIF(Erfassung6!BD:BD,L837,Erfassung6!BW:BW)</f>
        <v>0</v>
      </c>
      <c r="N837">
        <f>SUMIF(Erfassung6!BD:BD,L837,Erfassung6!BG:BG)</f>
        <v>0</v>
      </c>
      <c r="O837">
        <f t="shared" si="42"/>
        <v>0</v>
      </c>
      <c r="P837">
        <f t="shared" si="41"/>
        <v>1</v>
      </c>
    </row>
    <row r="838" spans="12:16" x14ac:dyDescent="0.25">
      <c r="L838" s="264">
        <f>Member!A838</f>
        <v>25714</v>
      </c>
      <c r="M838">
        <f>SUMIF(Erfassung6!BD:BD,L838,Erfassung6!BW:BW)</f>
        <v>0</v>
      </c>
      <c r="N838">
        <f>SUMIF(Erfassung6!BD:BD,L838,Erfassung6!BG:BG)</f>
        <v>0</v>
      </c>
      <c r="O838">
        <f t="shared" si="42"/>
        <v>0</v>
      </c>
      <c r="P838">
        <f t="shared" si="41"/>
        <v>1</v>
      </c>
    </row>
    <row r="839" spans="12:16" x14ac:dyDescent="0.25">
      <c r="L839" s="264">
        <f>Member!A839</f>
        <v>7072</v>
      </c>
      <c r="M839">
        <f>SUMIF(Erfassung6!BD:BD,L839,Erfassung6!BW:BW)</f>
        <v>0</v>
      </c>
      <c r="N839">
        <f>SUMIF(Erfassung6!BD:BD,L839,Erfassung6!BG:BG)</f>
        <v>0</v>
      </c>
      <c r="O839">
        <f t="shared" si="42"/>
        <v>0</v>
      </c>
      <c r="P839">
        <f t="shared" si="41"/>
        <v>1</v>
      </c>
    </row>
    <row r="840" spans="12:16" x14ac:dyDescent="0.25">
      <c r="L840" s="264">
        <f>Member!A840</f>
        <v>38131</v>
      </c>
      <c r="M840">
        <f>SUMIF(Erfassung6!BD:BD,L840,Erfassung6!BW:BW)</f>
        <v>0</v>
      </c>
      <c r="N840">
        <f>SUMIF(Erfassung6!BD:BD,L840,Erfassung6!BG:BG)</f>
        <v>0</v>
      </c>
      <c r="O840">
        <f t="shared" si="42"/>
        <v>0</v>
      </c>
      <c r="P840">
        <f t="shared" si="41"/>
        <v>1</v>
      </c>
    </row>
    <row r="841" spans="12:16" x14ac:dyDescent="0.25">
      <c r="L841" s="264">
        <f>Member!A841</f>
        <v>7991</v>
      </c>
      <c r="M841">
        <f>SUMIF(Erfassung6!BD:BD,L841,Erfassung6!BW:BW)</f>
        <v>0</v>
      </c>
      <c r="N841">
        <f>SUMIF(Erfassung6!BD:BD,L841,Erfassung6!BG:BG)</f>
        <v>0</v>
      </c>
      <c r="O841">
        <f t="shared" si="42"/>
        <v>0</v>
      </c>
      <c r="P841">
        <f t="shared" si="41"/>
        <v>1</v>
      </c>
    </row>
    <row r="842" spans="12:16" x14ac:dyDescent="0.25">
      <c r="L842" s="264">
        <f>Member!A842</f>
        <v>7752</v>
      </c>
      <c r="M842">
        <f>SUMIF(Erfassung6!BD:BD,L842,Erfassung6!BW:BW)</f>
        <v>0</v>
      </c>
      <c r="N842">
        <f>SUMIF(Erfassung6!BD:BD,L842,Erfassung6!BG:BG)</f>
        <v>0</v>
      </c>
      <c r="O842">
        <f t="shared" si="42"/>
        <v>0</v>
      </c>
      <c r="P842">
        <f t="shared" si="41"/>
        <v>1</v>
      </c>
    </row>
    <row r="843" spans="12:16" x14ac:dyDescent="0.25">
      <c r="L843" s="264">
        <f>Member!A843</f>
        <v>25397</v>
      </c>
      <c r="M843">
        <f>SUMIF(Erfassung6!BD:BD,L843,Erfassung6!BW:BW)</f>
        <v>0</v>
      </c>
      <c r="N843">
        <f>SUMIF(Erfassung6!BD:BD,L843,Erfassung6!BG:BG)</f>
        <v>0</v>
      </c>
      <c r="O843">
        <f t="shared" si="42"/>
        <v>0</v>
      </c>
      <c r="P843">
        <f t="shared" si="41"/>
        <v>1</v>
      </c>
    </row>
    <row r="844" spans="12:16" x14ac:dyDescent="0.25">
      <c r="L844" s="264">
        <f>Member!A844</f>
        <v>16029</v>
      </c>
      <c r="M844">
        <f>SUMIF(Erfassung6!BD:BD,L844,Erfassung6!BW:BW)</f>
        <v>0</v>
      </c>
      <c r="N844">
        <f>SUMIF(Erfassung6!BD:BD,L844,Erfassung6!BG:BG)</f>
        <v>0</v>
      </c>
      <c r="O844">
        <f t="shared" si="42"/>
        <v>0</v>
      </c>
      <c r="P844">
        <f t="shared" si="41"/>
        <v>1</v>
      </c>
    </row>
    <row r="845" spans="12:16" x14ac:dyDescent="0.25">
      <c r="L845" s="264">
        <f>Member!A845</f>
        <v>7669</v>
      </c>
      <c r="M845">
        <f>SUMIF(Erfassung6!BD:BD,L845,Erfassung6!BW:BW)</f>
        <v>0</v>
      </c>
      <c r="N845">
        <f>SUMIF(Erfassung6!BD:BD,L845,Erfassung6!BG:BG)</f>
        <v>0</v>
      </c>
      <c r="O845">
        <f t="shared" si="42"/>
        <v>0</v>
      </c>
      <c r="P845">
        <f t="shared" si="41"/>
        <v>1</v>
      </c>
    </row>
    <row r="846" spans="12:16" x14ac:dyDescent="0.25">
      <c r="L846" s="264">
        <f>Member!A846</f>
        <v>38459</v>
      </c>
      <c r="M846">
        <f>SUMIF(Erfassung6!BD:BD,L846,Erfassung6!BW:BW)</f>
        <v>0</v>
      </c>
      <c r="N846">
        <f>SUMIF(Erfassung6!BD:BD,L846,Erfassung6!BG:BG)</f>
        <v>0</v>
      </c>
      <c r="O846">
        <f t="shared" si="42"/>
        <v>0</v>
      </c>
      <c r="P846">
        <f t="shared" si="41"/>
        <v>1</v>
      </c>
    </row>
    <row r="847" spans="12:16" x14ac:dyDescent="0.25">
      <c r="L847" s="264">
        <f>Member!A847</f>
        <v>38751</v>
      </c>
      <c r="M847">
        <f>SUMIF(Erfassung6!BD:BD,L847,Erfassung6!BW:BW)</f>
        <v>0</v>
      </c>
      <c r="N847">
        <f>SUMIF(Erfassung6!BD:BD,L847,Erfassung6!BG:BG)</f>
        <v>0</v>
      </c>
      <c r="O847">
        <f t="shared" si="42"/>
        <v>0</v>
      </c>
      <c r="P847">
        <f t="shared" si="41"/>
        <v>1</v>
      </c>
    </row>
    <row r="848" spans="12:16" x14ac:dyDescent="0.25">
      <c r="L848" s="264">
        <f>Member!A848</f>
        <v>25808</v>
      </c>
      <c r="M848">
        <f>SUMIF(Erfassung6!BD:BD,L848,Erfassung6!BW:BW)</f>
        <v>0</v>
      </c>
      <c r="N848">
        <f>SUMIF(Erfassung6!BD:BD,L848,Erfassung6!BG:BG)</f>
        <v>0</v>
      </c>
      <c r="O848">
        <f t="shared" si="42"/>
        <v>0</v>
      </c>
      <c r="P848">
        <f t="shared" si="41"/>
        <v>1</v>
      </c>
    </row>
    <row r="849" spans="12:16" x14ac:dyDescent="0.25">
      <c r="L849" s="264">
        <f>Member!A849</f>
        <v>38929</v>
      </c>
      <c r="M849">
        <f>SUMIF(Erfassung6!BD:BD,L849,Erfassung6!BW:BW)</f>
        <v>0</v>
      </c>
      <c r="N849">
        <f>SUMIF(Erfassung6!BD:BD,L849,Erfassung6!BG:BG)</f>
        <v>0</v>
      </c>
      <c r="O849">
        <f t="shared" si="42"/>
        <v>0</v>
      </c>
      <c r="P849">
        <f t="shared" si="41"/>
        <v>1</v>
      </c>
    </row>
    <row r="850" spans="12:16" x14ac:dyDescent="0.25">
      <c r="L850" s="264">
        <f>Member!A850</f>
        <v>10645</v>
      </c>
      <c r="M850">
        <f>SUMIF(Erfassung6!BD:BD,L850,Erfassung6!BW:BW)</f>
        <v>0</v>
      </c>
      <c r="N850">
        <f>SUMIF(Erfassung6!BD:BD,L850,Erfassung6!BG:BG)</f>
        <v>0</v>
      </c>
      <c r="O850">
        <f t="shared" si="42"/>
        <v>0</v>
      </c>
      <c r="P850">
        <f t="shared" si="41"/>
        <v>1</v>
      </c>
    </row>
    <row r="851" spans="12:16" x14ac:dyDescent="0.25">
      <c r="L851" s="264">
        <f>Member!A851</f>
        <v>38891</v>
      </c>
      <c r="M851">
        <f>SUMIF(Erfassung6!BD:BD,L851,Erfassung6!BW:BW)</f>
        <v>0</v>
      </c>
      <c r="N851">
        <f>SUMIF(Erfassung6!BD:BD,L851,Erfassung6!BG:BG)</f>
        <v>0</v>
      </c>
      <c r="O851">
        <f t="shared" si="42"/>
        <v>0</v>
      </c>
      <c r="P851">
        <f t="shared" si="41"/>
        <v>1</v>
      </c>
    </row>
    <row r="852" spans="12:16" x14ac:dyDescent="0.25">
      <c r="L852" s="264">
        <f>Member!A852</f>
        <v>38650</v>
      </c>
      <c r="M852">
        <f>SUMIF(Erfassung6!BD:BD,L852,Erfassung6!BW:BW)</f>
        <v>0</v>
      </c>
      <c r="N852">
        <f>SUMIF(Erfassung6!BD:BD,L852,Erfassung6!BG:BG)</f>
        <v>0</v>
      </c>
      <c r="O852">
        <f t="shared" si="42"/>
        <v>0</v>
      </c>
      <c r="P852">
        <f t="shared" si="41"/>
        <v>1</v>
      </c>
    </row>
    <row r="853" spans="12:16" x14ac:dyDescent="0.25">
      <c r="L853" s="264">
        <f>Member!A853</f>
        <v>16401</v>
      </c>
      <c r="M853">
        <f>SUMIF(Erfassung6!BD:BD,L853,Erfassung6!BW:BW)</f>
        <v>0</v>
      </c>
      <c r="N853">
        <f>SUMIF(Erfassung6!BD:BD,L853,Erfassung6!BG:BG)</f>
        <v>0</v>
      </c>
      <c r="O853">
        <f t="shared" si="42"/>
        <v>0</v>
      </c>
      <c r="P853">
        <f t="shared" si="41"/>
        <v>1</v>
      </c>
    </row>
    <row r="854" spans="12:16" x14ac:dyDescent="0.25">
      <c r="L854" s="264">
        <f>Member!A854</f>
        <v>25525</v>
      </c>
      <c r="M854">
        <f>SUMIF(Erfassung6!BD:BD,L854,Erfassung6!BW:BW)</f>
        <v>0</v>
      </c>
      <c r="N854">
        <f>SUMIF(Erfassung6!BD:BD,L854,Erfassung6!BG:BG)</f>
        <v>0</v>
      </c>
      <c r="O854">
        <f t="shared" si="42"/>
        <v>0</v>
      </c>
      <c r="P854">
        <f t="shared" si="41"/>
        <v>1</v>
      </c>
    </row>
    <row r="855" spans="12:16" x14ac:dyDescent="0.25">
      <c r="L855" s="264">
        <f>Member!A855</f>
        <v>38752</v>
      </c>
      <c r="M855">
        <f>SUMIF(Erfassung6!BD:BD,L855,Erfassung6!BW:BW)</f>
        <v>0</v>
      </c>
      <c r="N855">
        <f>SUMIF(Erfassung6!BD:BD,L855,Erfassung6!BG:BG)</f>
        <v>0</v>
      </c>
      <c r="O855">
        <f t="shared" si="42"/>
        <v>0</v>
      </c>
      <c r="P855">
        <f t="shared" si="41"/>
        <v>1</v>
      </c>
    </row>
    <row r="856" spans="12:16" x14ac:dyDescent="0.25">
      <c r="L856" s="264">
        <f>Member!A856</f>
        <v>38753</v>
      </c>
      <c r="M856">
        <f>SUMIF(Erfassung6!BD:BD,L856,Erfassung6!BW:BW)</f>
        <v>0</v>
      </c>
      <c r="N856">
        <f>SUMIF(Erfassung6!BD:BD,L856,Erfassung6!BG:BG)</f>
        <v>0</v>
      </c>
      <c r="O856">
        <f t="shared" si="42"/>
        <v>0</v>
      </c>
      <c r="P856">
        <f t="shared" si="41"/>
        <v>1</v>
      </c>
    </row>
    <row r="857" spans="12:16" x14ac:dyDescent="0.25">
      <c r="L857" s="264">
        <f>Member!A857</f>
        <v>25842</v>
      </c>
      <c r="M857">
        <f>SUMIF(Erfassung6!BD:BD,L857,Erfassung6!BW:BW)</f>
        <v>0</v>
      </c>
      <c r="N857">
        <f>SUMIF(Erfassung6!BD:BD,L857,Erfassung6!BG:BG)</f>
        <v>0</v>
      </c>
      <c r="O857">
        <f t="shared" si="42"/>
        <v>0</v>
      </c>
      <c r="P857">
        <f t="shared" si="41"/>
        <v>1</v>
      </c>
    </row>
    <row r="858" spans="12:16" x14ac:dyDescent="0.25">
      <c r="L858" s="264">
        <f>Member!A858</f>
        <v>38221</v>
      </c>
      <c r="M858">
        <f>SUMIF(Erfassung6!BD:BD,L858,Erfassung6!BW:BW)</f>
        <v>0</v>
      </c>
      <c r="N858">
        <f>SUMIF(Erfassung6!BD:BD,L858,Erfassung6!BG:BG)</f>
        <v>0</v>
      </c>
      <c r="O858">
        <f t="shared" si="42"/>
        <v>0</v>
      </c>
      <c r="P858">
        <f t="shared" si="41"/>
        <v>1</v>
      </c>
    </row>
    <row r="859" spans="12:16" x14ac:dyDescent="0.25">
      <c r="L859" s="264">
        <f>Member!A859</f>
        <v>38862</v>
      </c>
      <c r="M859">
        <f>SUMIF(Erfassung6!BD:BD,L859,Erfassung6!BW:BW)</f>
        <v>0</v>
      </c>
      <c r="N859">
        <f>SUMIF(Erfassung6!BD:BD,L859,Erfassung6!BG:BG)</f>
        <v>0</v>
      </c>
      <c r="O859">
        <f t="shared" si="42"/>
        <v>0</v>
      </c>
      <c r="P859">
        <f t="shared" si="41"/>
        <v>1</v>
      </c>
    </row>
    <row r="860" spans="12:16" x14ac:dyDescent="0.25">
      <c r="L860" s="264">
        <f>Member!A860</f>
        <v>38486</v>
      </c>
      <c r="M860">
        <f>SUMIF(Erfassung6!BD:BD,L860,Erfassung6!BW:BW)</f>
        <v>0</v>
      </c>
      <c r="N860">
        <f>SUMIF(Erfassung6!BD:BD,L860,Erfassung6!BG:BG)</f>
        <v>0</v>
      </c>
      <c r="O860">
        <f t="shared" si="42"/>
        <v>0</v>
      </c>
      <c r="P860">
        <f t="shared" si="41"/>
        <v>1</v>
      </c>
    </row>
    <row r="861" spans="12:16" x14ac:dyDescent="0.25">
      <c r="L861" s="264">
        <f>Member!A861</f>
        <v>38487</v>
      </c>
      <c r="M861">
        <f>SUMIF(Erfassung6!BD:BD,L861,Erfassung6!BW:BW)</f>
        <v>0</v>
      </c>
      <c r="N861">
        <f>SUMIF(Erfassung6!BD:BD,L861,Erfassung6!BG:BG)</f>
        <v>0</v>
      </c>
      <c r="O861">
        <f t="shared" si="42"/>
        <v>0</v>
      </c>
      <c r="P861">
        <f t="shared" si="41"/>
        <v>1</v>
      </c>
    </row>
    <row r="862" spans="12:16" x14ac:dyDescent="0.25">
      <c r="L862" s="264">
        <f>Member!A862</f>
        <v>10080</v>
      </c>
      <c r="M862">
        <f>SUMIF(Erfassung6!BD:BD,L862,Erfassung6!BW:BW)</f>
        <v>0</v>
      </c>
      <c r="N862">
        <f>SUMIF(Erfassung6!BD:BD,L862,Erfassung6!BG:BG)</f>
        <v>0</v>
      </c>
      <c r="O862">
        <f t="shared" si="42"/>
        <v>0</v>
      </c>
      <c r="P862">
        <f t="shared" si="41"/>
        <v>1</v>
      </c>
    </row>
    <row r="863" spans="12:16" x14ac:dyDescent="0.25">
      <c r="L863" s="264">
        <f>Member!A863</f>
        <v>38863</v>
      </c>
      <c r="M863">
        <f>SUMIF(Erfassung6!BD:BD,L863,Erfassung6!BW:BW)</f>
        <v>0</v>
      </c>
      <c r="N863">
        <f>SUMIF(Erfassung6!BD:BD,L863,Erfassung6!BG:BG)</f>
        <v>0</v>
      </c>
      <c r="O863">
        <f t="shared" si="42"/>
        <v>0</v>
      </c>
      <c r="P863">
        <f t="shared" si="41"/>
        <v>1</v>
      </c>
    </row>
    <row r="864" spans="12:16" x14ac:dyDescent="0.25">
      <c r="L864" s="264">
        <f>Member!A864</f>
        <v>38485</v>
      </c>
      <c r="M864">
        <f>SUMIF(Erfassung6!BD:BD,L864,Erfassung6!BW:BW)</f>
        <v>0</v>
      </c>
      <c r="N864">
        <f>SUMIF(Erfassung6!BD:BD,L864,Erfassung6!BG:BG)</f>
        <v>0</v>
      </c>
      <c r="O864">
        <f t="shared" si="42"/>
        <v>0</v>
      </c>
      <c r="P864">
        <f t="shared" si="41"/>
        <v>1</v>
      </c>
    </row>
    <row r="865" spans="12:16" x14ac:dyDescent="0.25">
      <c r="L865" s="264">
        <f>Member!A865</f>
        <v>10798</v>
      </c>
      <c r="M865">
        <f>SUMIF(Erfassung6!BD:BD,L865,Erfassung6!BW:BW)</f>
        <v>0</v>
      </c>
      <c r="N865">
        <f>SUMIF(Erfassung6!BD:BD,L865,Erfassung6!BG:BG)</f>
        <v>0</v>
      </c>
      <c r="O865">
        <f t="shared" si="42"/>
        <v>0</v>
      </c>
      <c r="P865">
        <f t="shared" si="41"/>
        <v>1</v>
      </c>
    </row>
    <row r="866" spans="12:16" x14ac:dyDescent="0.25">
      <c r="L866" s="264">
        <f>Member!A866</f>
        <v>38793</v>
      </c>
      <c r="M866">
        <f>SUMIF(Erfassung6!BD:BD,L866,Erfassung6!BW:BW)</f>
        <v>0</v>
      </c>
      <c r="N866">
        <f>SUMIF(Erfassung6!BD:BD,L866,Erfassung6!BG:BG)</f>
        <v>0</v>
      </c>
      <c r="O866">
        <f t="shared" si="42"/>
        <v>0</v>
      </c>
      <c r="P866">
        <f t="shared" si="41"/>
        <v>1</v>
      </c>
    </row>
    <row r="867" spans="12:16" x14ac:dyDescent="0.25">
      <c r="L867" s="264">
        <f>Member!A867</f>
        <v>25114</v>
      </c>
      <c r="M867">
        <f>SUMIF(Erfassung6!BD:BD,L867,Erfassung6!BW:BW)</f>
        <v>0</v>
      </c>
      <c r="N867">
        <f>SUMIF(Erfassung6!BD:BD,L867,Erfassung6!BG:BG)</f>
        <v>0</v>
      </c>
      <c r="O867">
        <f t="shared" si="42"/>
        <v>0</v>
      </c>
      <c r="P867">
        <f t="shared" si="41"/>
        <v>1</v>
      </c>
    </row>
    <row r="868" spans="12:16" x14ac:dyDescent="0.25">
      <c r="L868" s="264">
        <f>Member!A868</f>
        <v>38002</v>
      </c>
      <c r="M868">
        <f>SUMIF(Erfassung6!BD:BD,L868,Erfassung6!BW:BW)</f>
        <v>0</v>
      </c>
      <c r="N868">
        <f>SUMIF(Erfassung6!BD:BD,L868,Erfassung6!BG:BG)</f>
        <v>0</v>
      </c>
      <c r="O868">
        <f t="shared" si="42"/>
        <v>0</v>
      </c>
      <c r="P868">
        <f t="shared" si="41"/>
        <v>1</v>
      </c>
    </row>
    <row r="869" spans="12:16" x14ac:dyDescent="0.25">
      <c r="L869" s="264">
        <f>Member!A869</f>
        <v>38387</v>
      </c>
      <c r="M869">
        <f>SUMIF(Erfassung6!BD:BD,L869,Erfassung6!BW:BW)</f>
        <v>0</v>
      </c>
      <c r="N869">
        <f>SUMIF(Erfassung6!BD:BD,L869,Erfassung6!BG:BG)</f>
        <v>0</v>
      </c>
      <c r="O869">
        <f t="shared" si="42"/>
        <v>0</v>
      </c>
      <c r="P869">
        <f t="shared" si="41"/>
        <v>1</v>
      </c>
    </row>
    <row r="870" spans="12:16" x14ac:dyDescent="0.25">
      <c r="L870" s="264">
        <f>Member!A870</f>
        <v>38928</v>
      </c>
      <c r="M870">
        <f>SUMIF(Erfassung6!BD:BD,L870,Erfassung6!BW:BW)</f>
        <v>0</v>
      </c>
      <c r="N870">
        <f>SUMIF(Erfassung6!BD:BD,L870,Erfassung6!BG:BG)</f>
        <v>0</v>
      </c>
      <c r="O870">
        <f t="shared" si="42"/>
        <v>0</v>
      </c>
      <c r="P870">
        <f t="shared" si="41"/>
        <v>1</v>
      </c>
    </row>
    <row r="871" spans="12:16" x14ac:dyDescent="0.25">
      <c r="L871" s="264">
        <f>Member!A871</f>
        <v>3316</v>
      </c>
      <c r="M871">
        <f>SUMIF(Erfassung6!BD:BD,L871,Erfassung6!BW:BW)</f>
        <v>0</v>
      </c>
      <c r="N871">
        <f>SUMIF(Erfassung6!BD:BD,L871,Erfassung6!BG:BG)</f>
        <v>0</v>
      </c>
      <c r="O871">
        <f t="shared" si="42"/>
        <v>0</v>
      </c>
      <c r="P871">
        <f t="shared" si="41"/>
        <v>1</v>
      </c>
    </row>
    <row r="872" spans="12:16" x14ac:dyDescent="0.25">
      <c r="L872" s="264">
        <f>Member!A872</f>
        <v>7591</v>
      </c>
      <c r="M872">
        <f>SUMIF(Erfassung6!BD:BD,L872,Erfassung6!BW:BW)</f>
        <v>0</v>
      </c>
      <c r="N872">
        <f>SUMIF(Erfassung6!BD:BD,L872,Erfassung6!BG:BG)</f>
        <v>0</v>
      </c>
      <c r="O872">
        <f t="shared" si="42"/>
        <v>0</v>
      </c>
      <c r="P872">
        <f t="shared" si="41"/>
        <v>1</v>
      </c>
    </row>
    <row r="873" spans="12:16" x14ac:dyDescent="0.25">
      <c r="L873" s="264">
        <f>Member!A873</f>
        <v>7592</v>
      </c>
      <c r="M873">
        <f>SUMIF(Erfassung6!BD:BD,L873,Erfassung6!BW:BW)</f>
        <v>0</v>
      </c>
      <c r="N873">
        <f>SUMIF(Erfassung6!BD:BD,L873,Erfassung6!BG:BG)</f>
        <v>0</v>
      </c>
      <c r="O873">
        <f t="shared" si="42"/>
        <v>0</v>
      </c>
      <c r="P873">
        <f t="shared" si="41"/>
        <v>1</v>
      </c>
    </row>
    <row r="874" spans="12:16" x14ac:dyDescent="0.25">
      <c r="L874" s="264">
        <f>Member!A874</f>
        <v>7593</v>
      </c>
      <c r="M874">
        <f>SUMIF(Erfassung6!BD:BD,L874,Erfassung6!BW:BW)</f>
        <v>0</v>
      </c>
      <c r="N874">
        <f>SUMIF(Erfassung6!BD:BD,L874,Erfassung6!BG:BG)</f>
        <v>0</v>
      </c>
      <c r="O874">
        <f t="shared" si="42"/>
        <v>0</v>
      </c>
      <c r="P874">
        <f t="shared" si="41"/>
        <v>1</v>
      </c>
    </row>
    <row r="875" spans="12:16" x14ac:dyDescent="0.25">
      <c r="L875" s="264">
        <f>Member!A875</f>
        <v>7539</v>
      </c>
      <c r="M875">
        <f>SUMIF(Erfassung6!BD:BD,L875,Erfassung6!BW:BW)</f>
        <v>0</v>
      </c>
      <c r="N875">
        <f>SUMIF(Erfassung6!BD:BD,L875,Erfassung6!BG:BG)</f>
        <v>0</v>
      </c>
      <c r="O875">
        <f t="shared" si="42"/>
        <v>0</v>
      </c>
      <c r="P875">
        <f t="shared" si="41"/>
        <v>1</v>
      </c>
    </row>
    <row r="876" spans="12:16" x14ac:dyDescent="0.25">
      <c r="L876" s="264">
        <f>Member!A876</f>
        <v>7598</v>
      </c>
      <c r="M876">
        <f>SUMIF(Erfassung6!BD:BD,L876,Erfassung6!BW:BW)</f>
        <v>0</v>
      </c>
      <c r="N876">
        <f>SUMIF(Erfassung6!BD:BD,L876,Erfassung6!BG:BG)</f>
        <v>0</v>
      </c>
      <c r="O876">
        <f t="shared" si="42"/>
        <v>0</v>
      </c>
      <c r="P876">
        <f t="shared" si="41"/>
        <v>1</v>
      </c>
    </row>
    <row r="877" spans="12:16" x14ac:dyDescent="0.25">
      <c r="L877" s="264">
        <f>Member!A877</f>
        <v>7574</v>
      </c>
      <c r="M877">
        <f>SUMIF(Erfassung6!BD:BD,L877,Erfassung6!BW:BW)</f>
        <v>0</v>
      </c>
      <c r="N877">
        <f>SUMIF(Erfassung6!BD:BD,L877,Erfassung6!BG:BG)</f>
        <v>0</v>
      </c>
      <c r="O877">
        <f t="shared" si="42"/>
        <v>0</v>
      </c>
      <c r="P877">
        <f t="shared" si="41"/>
        <v>1</v>
      </c>
    </row>
    <row r="878" spans="12:16" x14ac:dyDescent="0.25">
      <c r="L878" s="264">
        <f>Member!A878</f>
        <v>16856</v>
      </c>
      <c r="M878">
        <f>SUMIF(Erfassung6!BD:BD,L878,Erfassung6!BW:BW)</f>
        <v>0</v>
      </c>
      <c r="N878">
        <f>SUMIF(Erfassung6!BD:BD,L878,Erfassung6!BG:BG)</f>
        <v>0</v>
      </c>
      <c r="O878">
        <f t="shared" si="42"/>
        <v>0</v>
      </c>
      <c r="P878">
        <f t="shared" si="41"/>
        <v>1</v>
      </c>
    </row>
    <row r="879" spans="12:16" x14ac:dyDescent="0.25">
      <c r="L879" s="264">
        <f>Member!A879</f>
        <v>16879</v>
      </c>
      <c r="M879">
        <f>SUMIF(Erfassung6!BD:BD,L879,Erfassung6!BW:BW)</f>
        <v>0</v>
      </c>
      <c r="N879">
        <f>SUMIF(Erfassung6!BD:BD,L879,Erfassung6!BG:BG)</f>
        <v>0</v>
      </c>
      <c r="O879">
        <f t="shared" si="42"/>
        <v>0</v>
      </c>
      <c r="P879">
        <f t="shared" si="41"/>
        <v>1</v>
      </c>
    </row>
    <row r="880" spans="12:16" x14ac:dyDescent="0.25">
      <c r="L880" s="264">
        <f>Member!A880</f>
        <v>38748</v>
      </c>
      <c r="M880">
        <f>SUMIF(Erfassung6!BD:BD,L880,Erfassung6!BW:BW)</f>
        <v>0</v>
      </c>
      <c r="N880">
        <f>SUMIF(Erfassung6!BD:BD,L880,Erfassung6!BG:BG)</f>
        <v>0</v>
      </c>
      <c r="O880">
        <f t="shared" si="42"/>
        <v>0</v>
      </c>
      <c r="P880">
        <f t="shared" si="41"/>
        <v>1</v>
      </c>
    </row>
    <row r="881" spans="12:16" x14ac:dyDescent="0.25">
      <c r="L881" s="264">
        <f>Member!A881</f>
        <v>7575</v>
      </c>
      <c r="M881">
        <f>SUMIF(Erfassung6!BD:BD,L881,Erfassung6!BW:BW)</f>
        <v>0</v>
      </c>
      <c r="N881">
        <f>SUMIF(Erfassung6!BD:BD,L881,Erfassung6!BG:BG)</f>
        <v>0</v>
      </c>
      <c r="O881">
        <f t="shared" si="42"/>
        <v>0</v>
      </c>
      <c r="P881">
        <f t="shared" si="41"/>
        <v>1</v>
      </c>
    </row>
    <row r="882" spans="12:16" x14ac:dyDescent="0.25">
      <c r="L882" s="264">
        <f>Member!A882</f>
        <v>16679</v>
      </c>
      <c r="M882">
        <f>SUMIF(Erfassung6!BD:BD,L882,Erfassung6!BW:BW)</f>
        <v>0</v>
      </c>
      <c r="N882">
        <f>SUMIF(Erfassung6!BD:BD,L882,Erfassung6!BG:BG)</f>
        <v>0</v>
      </c>
      <c r="O882">
        <f t="shared" si="42"/>
        <v>0</v>
      </c>
      <c r="P882">
        <f t="shared" si="41"/>
        <v>1</v>
      </c>
    </row>
    <row r="883" spans="12:16" x14ac:dyDescent="0.25">
      <c r="L883" s="264">
        <f>Member!A883</f>
        <v>7595</v>
      </c>
      <c r="M883">
        <f>SUMIF(Erfassung6!BD:BD,L883,Erfassung6!BW:BW)</f>
        <v>0</v>
      </c>
      <c r="N883">
        <f>SUMIF(Erfassung6!BD:BD,L883,Erfassung6!BG:BG)</f>
        <v>0</v>
      </c>
      <c r="O883">
        <f t="shared" si="42"/>
        <v>0</v>
      </c>
      <c r="P883">
        <f t="shared" si="41"/>
        <v>1</v>
      </c>
    </row>
    <row r="884" spans="12:16" x14ac:dyDescent="0.25">
      <c r="L884" s="264">
        <f>Member!A884</f>
        <v>7024</v>
      </c>
      <c r="M884">
        <f>SUMIF(Erfassung6!BD:BD,L884,Erfassung6!BW:BW)</f>
        <v>0</v>
      </c>
      <c r="N884">
        <f>SUMIF(Erfassung6!BD:BD,L884,Erfassung6!BG:BG)</f>
        <v>0</v>
      </c>
      <c r="O884">
        <f t="shared" si="42"/>
        <v>0</v>
      </c>
      <c r="P884">
        <f t="shared" si="41"/>
        <v>1</v>
      </c>
    </row>
    <row r="885" spans="12:16" x14ac:dyDescent="0.25">
      <c r="L885" s="264">
        <f>Member!A885</f>
        <v>38546</v>
      </c>
      <c r="M885">
        <f>SUMIF(Erfassung6!BD:BD,L885,Erfassung6!BW:BW)</f>
        <v>0</v>
      </c>
      <c r="N885">
        <f>SUMIF(Erfassung6!BD:BD,L885,Erfassung6!BG:BG)</f>
        <v>0</v>
      </c>
      <c r="O885">
        <f t="shared" si="42"/>
        <v>0</v>
      </c>
      <c r="P885">
        <f t="shared" si="41"/>
        <v>1</v>
      </c>
    </row>
    <row r="886" spans="12:16" x14ac:dyDescent="0.25">
      <c r="L886" s="264">
        <f>Member!A886</f>
        <v>38708</v>
      </c>
      <c r="M886">
        <f>SUMIF(Erfassung6!BD:BD,L886,Erfassung6!BW:BW)</f>
        <v>0</v>
      </c>
      <c r="N886">
        <f>SUMIF(Erfassung6!BD:BD,L886,Erfassung6!BG:BG)</f>
        <v>0</v>
      </c>
      <c r="O886">
        <f t="shared" si="42"/>
        <v>0</v>
      </c>
      <c r="P886">
        <f t="shared" si="41"/>
        <v>1</v>
      </c>
    </row>
    <row r="887" spans="12:16" x14ac:dyDescent="0.25">
      <c r="L887" s="264">
        <f>Member!A887</f>
        <v>16912</v>
      </c>
      <c r="M887">
        <f>SUMIF(Erfassung6!BD:BD,L887,Erfassung6!BW:BW)</f>
        <v>0</v>
      </c>
      <c r="N887">
        <f>SUMIF(Erfassung6!BD:BD,L887,Erfassung6!BG:BG)</f>
        <v>0</v>
      </c>
      <c r="O887">
        <f t="shared" si="42"/>
        <v>0</v>
      </c>
      <c r="P887">
        <f t="shared" si="41"/>
        <v>1</v>
      </c>
    </row>
    <row r="888" spans="12:16" x14ac:dyDescent="0.25">
      <c r="L888" s="264">
        <f>Member!A888</f>
        <v>7867</v>
      </c>
      <c r="M888">
        <f>SUMIF(Erfassung6!BD:BD,L888,Erfassung6!BW:BW)</f>
        <v>0</v>
      </c>
      <c r="N888">
        <f>SUMIF(Erfassung6!BD:BD,L888,Erfassung6!BG:BG)</f>
        <v>0</v>
      </c>
      <c r="O888">
        <f t="shared" si="42"/>
        <v>0</v>
      </c>
      <c r="P888">
        <f t="shared" si="41"/>
        <v>1</v>
      </c>
    </row>
    <row r="889" spans="12:16" x14ac:dyDescent="0.25">
      <c r="L889" s="264">
        <f>Member!A889</f>
        <v>7885</v>
      </c>
      <c r="M889">
        <f>SUMIF(Erfassung6!BD:BD,L889,Erfassung6!BW:BW)</f>
        <v>0</v>
      </c>
      <c r="N889">
        <f>SUMIF(Erfassung6!BD:BD,L889,Erfassung6!BG:BG)</f>
        <v>0</v>
      </c>
      <c r="O889">
        <f t="shared" si="42"/>
        <v>0</v>
      </c>
      <c r="P889">
        <f t="shared" si="41"/>
        <v>1</v>
      </c>
    </row>
    <row r="890" spans="12:16" x14ac:dyDescent="0.25">
      <c r="L890" s="264">
        <f>Member!A890</f>
        <v>7578</v>
      </c>
      <c r="M890">
        <f>SUMIF(Erfassung6!BD:BD,L890,Erfassung6!BW:BW)</f>
        <v>0</v>
      </c>
      <c r="N890">
        <f>SUMIF(Erfassung6!BD:BD,L890,Erfassung6!BG:BG)</f>
        <v>0</v>
      </c>
      <c r="O890">
        <f t="shared" si="42"/>
        <v>0</v>
      </c>
      <c r="P890">
        <f t="shared" si="41"/>
        <v>1</v>
      </c>
    </row>
    <row r="891" spans="12:16" x14ac:dyDescent="0.25">
      <c r="L891" s="264">
        <f>Member!A891</f>
        <v>7341</v>
      </c>
      <c r="M891">
        <f>SUMIF(Erfassung6!BD:BD,L891,Erfassung6!BW:BW)</f>
        <v>0</v>
      </c>
      <c r="N891">
        <f>SUMIF(Erfassung6!BD:BD,L891,Erfassung6!BG:BG)</f>
        <v>0</v>
      </c>
      <c r="O891">
        <f t="shared" si="42"/>
        <v>0</v>
      </c>
      <c r="P891">
        <f t="shared" si="41"/>
        <v>1</v>
      </c>
    </row>
    <row r="892" spans="12:16" x14ac:dyDescent="0.25">
      <c r="L892" s="264">
        <f>Member!A892</f>
        <v>38327</v>
      </c>
      <c r="M892">
        <f>SUMIF(Erfassung6!BD:BD,L892,Erfassung6!BW:BW)</f>
        <v>0</v>
      </c>
      <c r="N892">
        <f>SUMIF(Erfassung6!BD:BD,L892,Erfassung6!BG:BG)</f>
        <v>0</v>
      </c>
      <c r="O892">
        <f t="shared" si="42"/>
        <v>0</v>
      </c>
      <c r="P892">
        <f t="shared" si="41"/>
        <v>1</v>
      </c>
    </row>
    <row r="893" spans="12:16" x14ac:dyDescent="0.25">
      <c r="L893" s="264">
        <f>Member!A893</f>
        <v>25213</v>
      </c>
      <c r="M893">
        <f>SUMIF(Erfassung6!BD:BD,L893,Erfassung6!BW:BW)</f>
        <v>0</v>
      </c>
      <c r="N893">
        <f>SUMIF(Erfassung6!BD:BD,L893,Erfassung6!BG:BG)</f>
        <v>0</v>
      </c>
      <c r="O893">
        <f t="shared" si="42"/>
        <v>0</v>
      </c>
      <c r="P893">
        <f t="shared" si="41"/>
        <v>1</v>
      </c>
    </row>
    <row r="894" spans="12:16" x14ac:dyDescent="0.25">
      <c r="L894" s="264">
        <f>Member!A894</f>
        <v>18708</v>
      </c>
      <c r="M894">
        <f>SUMIF(Erfassung6!BD:BD,L894,Erfassung6!BW:BW)</f>
        <v>0</v>
      </c>
      <c r="N894">
        <f>SUMIF(Erfassung6!BD:BD,L894,Erfassung6!BG:BG)</f>
        <v>0</v>
      </c>
      <c r="O894">
        <f t="shared" si="42"/>
        <v>0</v>
      </c>
      <c r="P894">
        <f t="shared" si="41"/>
        <v>1</v>
      </c>
    </row>
    <row r="895" spans="12:16" x14ac:dyDescent="0.25">
      <c r="L895" s="264">
        <f>Member!A895</f>
        <v>7597</v>
      </c>
      <c r="M895">
        <f>SUMIF(Erfassung6!BD:BD,L895,Erfassung6!BW:BW)</f>
        <v>0</v>
      </c>
      <c r="N895">
        <f>SUMIF(Erfassung6!BD:BD,L895,Erfassung6!BG:BG)</f>
        <v>0</v>
      </c>
      <c r="O895">
        <f t="shared" si="42"/>
        <v>0</v>
      </c>
      <c r="P895">
        <f t="shared" si="41"/>
        <v>1</v>
      </c>
    </row>
    <row r="896" spans="12:16" x14ac:dyDescent="0.25">
      <c r="L896" s="264">
        <f>Member!A896</f>
        <v>7576</v>
      </c>
      <c r="M896">
        <f>SUMIF(Erfassung6!BD:BD,L896,Erfassung6!BW:BW)</f>
        <v>0</v>
      </c>
      <c r="N896">
        <f>SUMIF(Erfassung6!BD:BD,L896,Erfassung6!BG:BG)</f>
        <v>0</v>
      </c>
      <c r="O896">
        <f t="shared" si="42"/>
        <v>0</v>
      </c>
      <c r="P896">
        <f t="shared" si="41"/>
        <v>1</v>
      </c>
    </row>
    <row r="897" spans="12:16" x14ac:dyDescent="0.25">
      <c r="L897" s="264">
        <f>Member!A897</f>
        <v>7440</v>
      </c>
      <c r="M897">
        <f>SUMIF(Erfassung6!BD:BD,L897,Erfassung6!BW:BW)</f>
        <v>0</v>
      </c>
      <c r="N897">
        <f>SUMIF(Erfassung6!BD:BD,L897,Erfassung6!BG:BG)</f>
        <v>0</v>
      </c>
      <c r="O897">
        <f t="shared" si="42"/>
        <v>0</v>
      </c>
      <c r="P897">
        <f t="shared" si="41"/>
        <v>1</v>
      </c>
    </row>
    <row r="898" spans="12:16" x14ac:dyDescent="0.25">
      <c r="L898" s="264">
        <f>Member!A898</f>
        <v>7004</v>
      </c>
      <c r="M898">
        <f>SUMIF(Erfassung6!BD:BD,L898,Erfassung6!BW:BW)</f>
        <v>0</v>
      </c>
      <c r="N898">
        <f>SUMIF(Erfassung6!BD:BD,L898,Erfassung6!BG:BG)</f>
        <v>0</v>
      </c>
      <c r="O898">
        <f t="shared" si="42"/>
        <v>0</v>
      </c>
      <c r="P898">
        <f t="shared" ref="P898:P961" si="43">RANK(O898,O:O)</f>
        <v>1</v>
      </c>
    </row>
    <row r="899" spans="12:16" x14ac:dyDescent="0.25">
      <c r="L899" s="264">
        <f>Member!A899</f>
        <v>7580</v>
      </c>
      <c r="M899">
        <f>SUMIF(Erfassung6!BD:BD,L899,Erfassung6!BW:BW)</f>
        <v>0</v>
      </c>
      <c r="N899">
        <f>SUMIF(Erfassung6!BD:BD,L899,Erfassung6!BG:BG)</f>
        <v>0</v>
      </c>
      <c r="O899">
        <f t="shared" ref="O899:O962" si="44">IF(N899=0,0,M899/N899-ROW()/1000000000)</f>
        <v>0</v>
      </c>
      <c r="P899">
        <f t="shared" si="43"/>
        <v>1</v>
      </c>
    </row>
    <row r="900" spans="12:16" x14ac:dyDescent="0.25">
      <c r="L900" s="264">
        <f>Member!A900</f>
        <v>16965</v>
      </c>
      <c r="M900">
        <f>SUMIF(Erfassung6!BD:BD,L900,Erfassung6!BW:BW)</f>
        <v>0</v>
      </c>
      <c r="N900">
        <f>SUMIF(Erfassung6!BD:BD,L900,Erfassung6!BG:BG)</f>
        <v>0</v>
      </c>
      <c r="O900">
        <f t="shared" si="44"/>
        <v>0</v>
      </c>
      <c r="P900">
        <f t="shared" si="43"/>
        <v>1</v>
      </c>
    </row>
    <row r="901" spans="12:16" x14ac:dyDescent="0.25">
      <c r="L901" s="264">
        <f>Member!A901</f>
        <v>25534</v>
      </c>
      <c r="M901">
        <f>SUMIF(Erfassung6!BD:BD,L901,Erfassung6!BW:BW)</f>
        <v>0</v>
      </c>
      <c r="N901">
        <f>SUMIF(Erfassung6!BD:BD,L901,Erfassung6!BG:BG)</f>
        <v>0</v>
      </c>
      <c r="O901">
        <f t="shared" si="44"/>
        <v>0</v>
      </c>
      <c r="P901">
        <f t="shared" si="43"/>
        <v>1</v>
      </c>
    </row>
    <row r="902" spans="12:16" x14ac:dyDescent="0.25">
      <c r="L902" s="264">
        <f>Member!A902</f>
        <v>12850</v>
      </c>
      <c r="M902">
        <f>SUMIF(Erfassung6!BD:BD,L902,Erfassung6!BW:BW)</f>
        <v>0</v>
      </c>
      <c r="N902">
        <f>SUMIF(Erfassung6!BD:BD,L902,Erfassung6!BG:BG)</f>
        <v>0</v>
      </c>
      <c r="O902">
        <f t="shared" si="44"/>
        <v>0</v>
      </c>
      <c r="P902">
        <f t="shared" si="43"/>
        <v>1</v>
      </c>
    </row>
    <row r="903" spans="12:16" x14ac:dyDescent="0.25">
      <c r="L903" s="264">
        <f>Member!A903</f>
        <v>7865</v>
      </c>
      <c r="M903">
        <f>SUMIF(Erfassung6!BD:BD,L903,Erfassung6!BW:BW)</f>
        <v>0</v>
      </c>
      <c r="N903">
        <f>SUMIF(Erfassung6!BD:BD,L903,Erfassung6!BG:BG)</f>
        <v>0</v>
      </c>
      <c r="O903">
        <f t="shared" si="44"/>
        <v>0</v>
      </c>
      <c r="P903">
        <f t="shared" si="43"/>
        <v>1</v>
      </c>
    </row>
    <row r="904" spans="12:16" x14ac:dyDescent="0.25">
      <c r="L904" s="264">
        <f>Member!A904</f>
        <v>16998</v>
      </c>
      <c r="M904">
        <f>SUMIF(Erfassung6!BD:BD,L904,Erfassung6!BW:BW)</f>
        <v>0</v>
      </c>
      <c r="N904">
        <f>SUMIF(Erfassung6!BD:BD,L904,Erfassung6!BG:BG)</f>
        <v>0</v>
      </c>
      <c r="O904">
        <f t="shared" si="44"/>
        <v>0</v>
      </c>
      <c r="P904">
        <f t="shared" si="43"/>
        <v>1</v>
      </c>
    </row>
    <row r="905" spans="12:16" x14ac:dyDescent="0.25">
      <c r="L905" s="264">
        <f>Member!A905</f>
        <v>16595</v>
      </c>
      <c r="M905">
        <f>SUMIF(Erfassung6!BD:BD,L905,Erfassung6!BW:BW)</f>
        <v>0</v>
      </c>
      <c r="N905">
        <f>SUMIF(Erfassung6!BD:BD,L905,Erfassung6!BG:BG)</f>
        <v>0</v>
      </c>
      <c r="O905">
        <f t="shared" si="44"/>
        <v>0</v>
      </c>
      <c r="P905">
        <f t="shared" si="43"/>
        <v>1</v>
      </c>
    </row>
    <row r="906" spans="12:16" x14ac:dyDescent="0.25">
      <c r="L906" s="264">
        <f>Member!A906</f>
        <v>16594</v>
      </c>
      <c r="M906">
        <f>SUMIF(Erfassung6!BD:BD,L906,Erfassung6!BW:BW)</f>
        <v>0</v>
      </c>
      <c r="N906">
        <f>SUMIF(Erfassung6!BD:BD,L906,Erfassung6!BG:BG)</f>
        <v>0</v>
      </c>
      <c r="O906">
        <f t="shared" si="44"/>
        <v>0</v>
      </c>
      <c r="P906">
        <f t="shared" si="43"/>
        <v>1</v>
      </c>
    </row>
    <row r="907" spans="12:16" x14ac:dyDescent="0.25">
      <c r="L907" s="264">
        <f>Member!A907</f>
        <v>38350</v>
      </c>
      <c r="M907">
        <f>SUMIF(Erfassung6!BD:BD,L907,Erfassung6!BW:BW)</f>
        <v>0</v>
      </c>
      <c r="N907">
        <f>SUMIF(Erfassung6!BD:BD,L907,Erfassung6!BG:BG)</f>
        <v>0</v>
      </c>
      <c r="O907">
        <f t="shared" si="44"/>
        <v>0</v>
      </c>
      <c r="P907">
        <f t="shared" si="43"/>
        <v>1</v>
      </c>
    </row>
    <row r="908" spans="12:16" x14ac:dyDescent="0.25">
      <c r="L908" s="264">
        <f>Member!A908</f>
        <v>7485</v>
      </c>
      <c r="M908">
        <f>SUMIF(Erfassung6!BD:BD,L908,Erfassung6!BW:BW)</f>
        <v>0</v>
      </c>
      <c r="N908">
        <f>SUMIF(Erfassung6!BD:BD,L908,Erfassung6!BG:BG)</f>
        <v>0</v>
      </c>
      <c r="O908">
        <f t="shared" si="44"/>
        <v>0</v>
      </c>
      <c r="P908">
        <f t="shared" si="43"/>
        <v>1</v>
      </c>
    </row>
    <row r="909" spans="12:16" x14ac:dyDescent="0.25">
      <c r="L909" s="264">
        <f>Member!A909</f>
        <v>7071</v>
      </c>
      <c r="M909">
        <f>SUMIF(Erfassung6!BD:BD,L909,Erfassung6!BW:BW)</f>
        <v>0</v>
      </c>
      <c r="N909">
        <f>SUMIF(Erfassung6!BD:BD,L909,Erfassung6!BG:BG)</f>
        <v>0</v>
      </c>
      <c r="O909">
        <f t="shared" si="44"/>
        <v>0</v>
      </c>
      <c r="P909">
        <f t="shared" si="43"/>
        <v>1</v>
      </c>
    </row>
    <row r="910" spans="12:16" x14ac:dyDescent="0.25">
      <c r="L910" s="264">
        <f>Member!A910</f>
        <v>16093</v>
      </c>
      <c r="M910">
        <f>SUMIF(Erfassung6!BD:BD,L910,Erfassung6!BW:BW)</f>
        <v>0</v>
      </c>
      <c r="N910">
        <f>SUMIF(Erfassung6!BD:BD,L910,Erfassung6!BG:BG)</f>
        <v>0</v>
      </c>
      <c r="O910">
        <f t="shared" si="44"/>
        <v>0</v>
      </c>
      <c r="P910">
        <f t="shared" si="43"/>
        <v>1</v>
      </c>
    </row>
    <row r="911" spans="12:16" x14ac:dyDescent="0.25">
      <c r="L911" s="264">
        <f>Member!A911</f>
        <v>7061</v>
      </c>
      <c r="M911">
        <f>SUMIF(Erfassung6!BD:BD,L911,Erfassung6!BW:BW)</f>
        <v>0</v>
      </c>
      <c r="N911">
        <f>SUMIF(Erfassung6!BD:BD,L911,Erfassung6!BG:BG)</f>
        <v>0</v>
      </c>
      <c r="O911">
        <f t="shared" si="44"/>
        <v>0</v>
      </c>
      <c r="P911">
        <f t="shared" si="43"/>
        <v>1</v>
      </c>
    </row>
    <row r="912" spans="12:16" x14ac:dyDescent="0.25">
      <c r="L912" s="264">
        <f>Member!A912</f>
        <v>38655</v>
      </c>
      <c r="M912">
        <f>SUMIF(Erfassung6!BD:BD,L912,Erfassung6!BW:BW)</f>
        <v>0</v>
      </c>
      <c r="N912">
        <f>SUMIF(Erfassung6!BD:BD,L912,Erfassung6!BG:BG)</f>
        <v>0</v>
      </c>
      <c r="O912">
        <f t="shared" si="44"/>
        <v>0</v>
      </c>
      <c r="P912">
        <f t="shared" si="43"/>
        <v>1</v>
      </c>
    </row>
    <row r="913" spans="12:16" x14ac:dyDescent="0.25">
      <c r="L913" s="264">
        <f>Member!A913</f>
        <v>25205</v>
      </c>
      <c r="M913">
        <f>SUMIF(Erfassung6!BD:BD,L913,Erfassung6!BW:BW)</f>
        <v>0</v>
      </c>
      <c r="N913">
        <f>SUMIF(Erfassung6!BD:BD,L913,Erfassung6!BG:BG)</f>
        <v>0</v>
      </c>
      <c r="O913">
        <f t="shared" si="44"/>
        <v>0</v>
      </c>
      <c r="P913">
        <f t="shared" si="43"/>
        <v>1</v>
      </c>
    </row>
    <row r="914" spans="12:16" x14ac:dyDescent="0.25">
      <c r="L914" s="264">
        <f>Member!A914</f>
        <v>25557</v>
      </c>
      <c r="M914">
        <f>SUMIF(Erfassung6!BD:BD,L914,Erfassung6!BW:BW)</f>
        <v>0</v>
      </c>
      <c r="N914">
        <f>SUMIF(Erfassung6!BD:BD,L914,Erfassung6!BG:BG)</f>
        <v>0</v>
      </c>
      <c r="O914">
        <f t="shared" si="44"/>
        <v>0</v>
      </c>
      <c r="P914">
        <f t="shared" si="43"/>
        <v>1</v>
      </c>
    </row>
    <row r="915" spans="12:16" x14ac:dyDescent="0.25">
      <c r="L915" s="264">
        <f>Member!A915</f>
        <v>25830</v>
      </c>
      <c r="M915">
        <f>SUMIF(Erfassung6!BD:BD,L915,Erfassung6!BW:BW)</f>
        <v>0</v>
      </c>
      <c r="N915">
        <f>SUMIF(Erfassung6!BD:BD,L915,Erfassung6!BG:BG)</f>
        <v>0</v>
      </c>
      <c r="O915">
        <f t="shared" si="44"/>
        <v>0</v>
      </c>
      <c r="P915">
        <f t="shared" si="43"/>
        <v>1</v>
      </c>
    </row>
    <row r="916" spans="12:16" x14ac:dyDescent="0.25">
      <c r="L916" s="264">
        <f>Member!A916</f>
        <v>25203</v>
      </c>
      <c r="M916">
        <f>SUMIF(Erfassung6!BD:BD,L916,Erfassung6!BW:BW)</f>
        <v>0</v>
      </c>
      <c r="N916">
        <f>SUMIF(Erfassung6!BD:BD,L916,Erfassung6!BG:BG)</f>
        <v>0</v>
      </c>
      <c r="O916">
        <f t="shared" si="44"/>
        <v>0</v>
      </c>
      <c r="P916">
        <f t="shared" si="43"/>
        <v>1</v>
      </c>
    </row>
    <row r="917" spans="12:16" x14ac:dyDescent="0.25">
      <c r="L917" s="264">
        <f>Member!A917</f>
        <v>25204</v>
      </c>
      <c r="M917">
        <f>SUMIF(Erfassung6!BD:BD,L917,Erfassung6!BW:BW)</f>
        <v>0</v>
      </c>
      <c r="N917">
        <f>SUMIF(Erfassung6!BD:BD,L917,Erfassung6!BG:BG)</f>
        <v>0</v>
      </c>
      <c r="O917">
        <f t="shared" si="44"/>
        <v>0</v>
      </c>
      <c r="P917">
        <f t="shared" si="43"/>
        <v>1</v>
      </c>
    </row>
    <row r="918" spans="12:16" x14ac:dyDescent="0.25">
      <c r="L918" s="264">
        <f>Member!A918</f>
        <v>26157</v>
      </c>
      <c r="M918">
        <f>SUMIF(Erfassung6!BD:BD,L918,Erfassung6!BW:BW)</f>
        <v>0</v>
      </c>
      <c r="N918">
        <f>SUMIF(Erfassung6!BD:BD,L918,Erfassung6!BG:BG)</f>
        <v>0</v>
      </c>
      <c r="O918">
        <f t="shared" si="44"/>
        <v>0</v>
      </c>
      <c r="P918">
        <f t="shared" si="43"/>
        <v>1</v>
      </c>
    </row>
    <row r="919" spans="12:16" x14ac:dyDescent="0.25">
      <c r="L919" s="264">
        <f>Member!A919</f>
        <v>38626</v>
      </c>
      <c r="M919">
        <f>SUMIF(Erfassung6!BD:BD,L919,Erfassung6!BW:BW)</f>
        <v>0</v>
      </c>
      <c r="N919">
        <f>SUMIF(Erfassung6!BD:BD,L919,Erfassung6!BG:BG)</f>
        <v>0</v>
      </c>
      <c r="O919">
        <f t="shared" si="44"/>
        <v>0</v>
      </c>
      <c r="P919">
        <f t="shared" si="43"/>
        <v>1</v>
      </c>
    </row>
    <row r="920" spans="12:16" x14ac:dyDescent="0.25">
      <c r="L920" s="264">
        <f>Member!A920</f>
        <v>7573</v>
      </c>
      <c r="M920">
        <f>SUMIF(Erfassung6!BD:BD,L920,Erfassung6!BW:BW)</f>
        <v>0</v>
      </c>
      <c r="N920">
        <f>SUMIF(Erfassung6!BD:BD,L920,Erfassung6!BG:BG)</f>
        <v>0</v>
      </c>
      <c r="O920">
        <f t="shared" si="44"/>
        <v>0</v>
      </c>
      <c r="P920">
        <f t="shared" si="43"/>
        <v>1</v>
      </c>
    </row>
    <row r="921" spans="12:16" x14ac:dyDescent="0.25">
      <c r="L921" s="264">
        <f>Member!A921</f>
        <v>38672</v>
      </c>
      <c r="M921">
        <f>SUMIF(Erfassung6!BD:BD,L921,Erfassung6!BW:BW)</f>
        <v>0</v>
      </c>
      <c r="N921">
        <f>SUMIF(Erfassung6!BD:BD,L921,Erfassung6!BG:BG)</f>
        <v>0</v>
      </c>
      <c r="O921">
        <f t="shared" si="44"/>
        <v>0</v>
      </c>
      <c r="P921">
        <f t="shared" si="43"/>
        <v>1</v>
      </c>
    </row>
    <row r="922" spans="12:16" x14ac:dyDescent="0.25">
      <c r="L922" s="264">
        <f>Member!A922</f>
        <v>38049</v>
      </c>
      <c r="M922">
        <f>SUMIF(Erfassung6!BD:BD,L922,Erfassung6!BW:BW)</f>
        <v>0</v>
      </c>
      <c r="N922">
        <f>SUMIF(Erfassung6!BD:BD,L922,Erfassung6!BG:BG)</f>
        <v>0</v>
      </c>
      <c r="O922">
        <f t="shared" si="44"/>
        <v>0</v>
      </c>
      <c r="P922">
        <f t="shared" si="43"/>
        <v>1</v>
      </c>
    </row>
    <row r="923" spans="12:16" x14ac:dyDescent="0.25">
      <c r="L923" s="264">
        <f>Member!A923</f>
        <v>38867</v>
      </c>
      <c r="M923">
        <f>SUMIF(Erfassung6!BD:BD,L923,Erfassung6!BW:BW)</f>
        <v>0</v>
      </c>
      <c r="N923">
        <f>SUMIF(Erfassung6!BD:BD,L923,Erfassung6!BG:BG)</f>
        <v>0</v>
      </c>
      <c r="O923">
        <f t="shared" si="44"/>
        <v>0</v>
      </c>
      <c r="P923">
        <f t="shared" si="43"/>
        <v>1</v>
      </c>
    </row>
    <row r="924" spans="12:16" x14ac:dyDescent="0.25">
      <c r="L924" s="264">
        <f>Member!A924</f>
        <v>25127</v>
      </c>
      <c r="M924">
        <f>SUMIF(Erfassung6!BD:BD,L924,Erfassung6!BW:BW)</f>
        <v>0</v>
      </c>
      <c r="N924">
        <f>SUMIF(Erfassung6!BD:BD,L924,Erfassung6!BG:BG)</f>
        <v>0</v>
      </c>
      <c r="O924">
        <f t="shared" si="44"/>
        <v>0</v>
      </c>
      <c r="P924">
        <f t="shared" si="43"/>
        <v>1</v>
      </c>
    </row>
    <row r="925" spans="12:16" x14ac:dyDescent="0.25">
      <c r="L925" s="264">
        <f>Member!A925</f>
        <v>25857</v>
      </c>
      <c r="M925">
        <f>SUMIF(Erfassung6!BD:BD,L925,Erfassung6!BW:BW)</f>
        <v>0</v>
      </c>
      <c r="N925">
        <f>SUMIF(Erfassung6!BD:BD,L925,Erfassung6!BG:BG)</f>
        <v>0</v>
      </c>
      <c r="O925">
        <f t="shared" si="44"/>
        <v>0</v>
      </c>
      <c r="P925">
        <f t="shared" si="43"/>
        <v>1</v>
      </c>
    </row>
    <row r="926" spans="12:16" x14ac:dyDescent="0.25">
      <c r="L926" s="264">
        <f>Member!A926</f>
        <v>25388</v>
      </c>
      <c r="M926">
        <f>SUMIF(Erfassung6!BD:BD,L926,Erfassung6!BW:BW)</f>
        <v>0</v>
      </c>
      <c r="N926">
        <f>SUMIF(Erfassung6!BD:BD,L926,Erfassung6!BG:BG)</f>
        <v>0</v>
      </c>
      <c r="O926">
        <f t="shared" si="44"/>
        <v>0</v>
      </c>
      <c r="P926">
        <f t="shared" si="43"/>
        <v>1</v>
      </c>
    </row>
    <row r="927" spans="12:16" x14ac:dyDescent="0.25">
      <c r="L927" s="264">
        <f>Member!A927</f>
        <v>7558</v>
      </c>
      <c r="M927">
        <f>SUMIF(Erfassung6!BD:BD,L927,Erfassung6!BW:BW)</f>
        <v>0</v>
      </c>
      <c r="N927">
        <f>SUMIF(Erfassung6!BD:BD,L927,Erfassung6!BG:BG)</f>
        <v>0</v>
      </c>
      <c r="O927">
        <f t="shared" si="44"/>
        <v>0</v>
      </c>
      <c r="P927">
        <f t="shared" si="43"/>
        <v>1</v>
      </c>
    </row>
    <row r="928" spans="12:16" x14ac:dyDescent="0.25">
      <c r="L928" s="264">
        <f>Member!A928</f>
        <v>7561</v>
      </c>
      <c r="M928">
        <f>SUMIF(Erfassung6!BD:BD,L928,Erfassung6!BW:BW)</f>
        <v>0</v>
      </c>
      <c r="N928">
        <f>SUMIF(Erfassung6!BD:BD,L928,Erfassung6!BG:BG)</f>
        <v>0</v>
      </c>
      <c r="O928">
        <f t="shared" si="44"/>
        <v>0</v>
      </c>
      <c r="P928">
        <f t="shared" si="43"/>
        <v>1</v>
      </c>
    </row>
    <row r="929" spans="12:16" x14ac:dyDescent="0.25">
      <c r="L929" s="264">
        <f>Member!A929</f>
        <v>7565</v>
      </c>
      <c r="M929">
        <f>SUMIF(Erfassung6!BD:BD,L929,Erfassung6!BW:BW)</f>
        <v>0</v>
      </c>
      <c r="N929">
        <f>SUMIF(Erfassung6!BD:BD,L929,Erfassung6!BG:BG)</f>
        <v>0</v>
      </c>
      <c r="O929">
        <f t="shared" si="44"/>
        <v>0</v>
      </c>
      <c r="P929">
        <f t="shared" si="43"/>
        <v>1</v>
      </c>
    </row>
    <row r="930" spans="12:16" x14ac:dyDescent="0.25">
      <c r="L930" s="264">
        <f>Member!A930</f>
        <v>7501</v>
      </c>
      <c r="M930">
        <f>SUMIF(Erfassung6!BD:BD,L930,Erfassung6!BW:BW)</f>
        <v>0</v>
      </c>
      <c r="N930">
        <f>SUMIF(Erfassung6!BD:BD,L930,Erfassung6!BG:BG)</f>
        <v>0</v>
      </c>
      <c r="O930">
        <f t="shared" si="44"/>
        <v>0</v>
      </c>
      <c r="P930">
        <f t="shared" si="43"/>
        <v>1</v>
      </c>
    </row>
    <row r="931" spans="12:16" x14ac:dyDescent="0.25">
      <c r="L931" s="264">
        <f>Member!A931</f>
        <v>38542</v>
      </c>
      <c r="M931">
        <f>SUMIF(Erfassung6!BD:BD,L931,Erfassung6!BW:BW)</f>
        <v>0</v>
      </c>
      <c r="N931">
        <f>SUMIF(Erfassung6!BD:BD,L931,Erfassung6!BG:BG)</f>
        <v>0</v>
      </c>
      <c r="O931">
        <f t="shared" si="44"/>
        <v>0</v>
      </c>
      <c r="P931">
        <f t="shared" si="43"/>
        <v>1</v>
      </c>
    </row>
    <row r="932" spans="12:16" x14ac:dyDescent="0.25">
      <c r="L932" s="264">
        <f>Member!A932</f>
        <v>25631</v>
      </c>
      <c r="M932">
        <f>SUMIF(Erfassung6!BD:BD,L932,Erfassung6!BW:BW)</f>
        <v>0</v>
      </c>
      <c r="N932">
        <f>SUMIF(Erfassung6!BD:BD,L932,Erfassung6!BG:BG)</f>
        <v>0</v>
      </c>
      <c r="O932">
        <f t="shared" si="44"/>
        <v>0</v>
      </c>
      <c r="P932">
        <f t="shared" si="43"/>
        <v>1</v>
      </c>
    </row>
    <row r="933" spans="12:16" x14ac:dyDescent="0.25">
      <c r="L933" s="264">
        <f>Member!A933</f>
        <v>38186</v>
      </c>
      <c r="M933">
        <f>SUMIF(Erfassung6!BD:BD,L933,Erfassung6!BW:BW)</f>
        <v>0</v>
      </c>
      <c r="N933">
        <f>SUMIF(Erfassung6!BD:BD,L933,Erfassung6!BG:BG)</f>
        <v>0</v>
      </c>
      <c r="O933">
        <f t="shared" si="44"/>
        <v>0</v>
      </c>
      <c r="P933">
        <f t="shared" si="43"/>
        <v>1</v>
      </c>
    </row>
    <row r="934" spans="12:16" x14ac:dyDescent="0.25">
      <c r="L934" s="264">
        <f>Member!A934</f>
        <v>25814</v>
      </c>
      <c r="M934">
        <f>SUMIF(Erfassung6!BD:BD,L934,Erfassung6!BW:BW)</f>
        <v>0</v>
      </c>
      <c r="N934">
        <f>SUMIF(Erfassung6!BD:BD,L934,Erfassung6!BG:BG)</f>
        <v>0</v>
      </c>
      <c r="O934">
        <f t="shared" si="44"/>
        <v>0</v>
      </c>
      <c r="P934">
        <f t="shared" si="43"/>
        <v>1</v>
      </c>
    </row>
    <row r="935" spans="12:16" x14ac:dyDescent="0.25">
      <c r="L935" s="264">
        <f>Member!A935</f>
        <v>38526</v>
      </c>
      <c r="M935">
        <f>SUMIF(Erfassung6!BD:BD,L935,Erfassung6!BW:BW)</f>
        <v>0</v>
      </c>
      <c r="N935">
        <f>SUMIF(Erfassung6!BD:BD,L935,Erfassung6!BG:BG)</f>
        <v>0</v>
      </c>
      <c r="O935">
        <f t="shared" si="44"/>
        <v>0</v>
      </c>
      <c r="P935">
        <f t="shared" si="43"/>
        <v>1</v>
      </c>
    </row>
    <row r="936" spans="12:16" x14ac:dyDescent="0.25">
      <c r="L936" s="264">
        <f>Member!A936</f>
        <v>38835</v>
      </c>
      <c r="M936">
        <f>SUMIF(Erfassung6!BD:BD,L936,Erfassung6!BW:BW)</f>
        <v>0</v>
      </c>
      <c r="N936">
        <f>SUMIF(Erfassung6!BD:BD,L936,Erfassung6!BG:BG)</f>
        <v>0</v>
      </c>
      <c r="O936">
        <f t="shared" si="44"/>
        <v>0</v>
      </c>
      <c r="P936">
        <f t="shared" si="43"/>
        <v>1</v>
      </c>
    </row>
    <row r="937" spans="12:16" x14ac:dyDescent="0.25">
      <c r="L937" s="264">
        <f>Member!A937</f>
        <v>38538</v>
      </c>
      <c r="M937">
        <f>SUMIF(Erfassung6!BD:BD,L937,Erfassung6!BW:BW)</f>
        <v>0</v>
      </c>
      <c r="N937">
        <f>SUMIF(Erfassung6!BD:BD,L937,Erfassung6!BG:BG)</f>
        <v>0</v>
      </c>
      <c r="O937">
        <f t="shared" si="44"/>
        <v>0</v>
      </c>
      <c r="P937">
        <f t="shared" si="43"/>
        <v>1</v>
      </c>
    </row>
    <row r="938" spans="12:16" x14ac:dyDescent="0.25">
      <c r="L938" s="264">
        <f>Member!A938</f>
        <v>7650</v>
      </c>
      <c r="M938">
        <f>SUMIF(Erfassung6!BD:BD,L938,Erfassung6!BW:BW)</f>
        <v>0</v>
      </c>
      <c r="N938">
        <f>SUMIF(Erfassung6!BD:BD,L938,Erfassung6!BG:BG)</f>
        <v>0</v>
      </c>
      <c r="O938">
        <f t="shared" si="44"/>
        <v>0</v>
      </c>
      <c r="P938">
        <f t="shared" si="43"/>
        <v>1</v>
      </c>
    </row>
    <row r="939" spans="12:16" x14ac:dyDescent="0.25">
      <c r="L939" s="264">
        <f>Member!A939</f>
        <v>38728</v>
      </c>
      <c r="M939">
        <f>SUMIF(Erfassung6!BD:BD,L939,Erfassung6!BW:BW)</f>
        <v>0</v>
      </c>
      <c r="N939">
        <f>SUMIF(Erfassung6!BD:BD,L939,Erfassung6!BG:BG)</f>
        <v>0</v>
      </c>
      <c r="O939">
        <f t="shared" si="44"/>
        <v>0</v>
      </c>
      <c r="P939">
        <f t="shared" si="43"/>
        <v>1</v>
      </c>
    </row>
    <row r="940" spans="12:16" x14ac:dyDescent="0.25">
      <c r="L940" s="264">
        <f>Member!A940</f>
        <v>38970</v>
      </c>
      <c r="M940">
        <f>SUMIF(Erfassung6!BD:BD,L940,Erfassung6!BW:BW)</f>
        <v>0</v>
      </c>
      <c r="N940">
        <f>SUMIF(Erfassung6!BD:BD,L940,Erfassung6!BG:BG)</f>
        <v>0</v>
      </c>
      <c r="O940">
        <f t="shared" si="44"/>
        <v>0</v>
      </c>
      <c r="P940">
        <f t="shared" si="43"/>
        <v>1</v>
      </c>
    </row>
    <row r="941" spans="12:16" x14ac:dyDescent="0.25">
      <c r="L941" s="264">
        <f>Member!A941</f>
        <v>38681</v>
      </c>
      <c r="M941">
        <f>SUMIF(Erfassung6!BD:BD,L941,Erfassung6!BW:BW)</f>
        <v>0</v>
      </c>
      <c r="N941">
        <f>SUMIF(Erfassung6!BD:BD,L941,Erfassung6!BG:BG)</f>
        <v>0</v>
      </c>
      <c r="O941">
        <f t="shared" si="44"/>
        <v>0</v>
      </c>
      <c r="P941">
        <f t="shared" si="43"/>
        <v>1</v>
      </c>
    </row>
    <row r="942" spans="12:16" x14ac:dyDescent="0.25">
      <c r="L942" s="264">
        <f>Member!A942</f>
        <v>25629</v>
      </c>
      <c r="M942">
        <f>SUMIF(Erfassung6!BD:BD,L942,Erfassung6!BW:BW)</f>
        <v>0</v>
      </c>
      <c r="N942">
        <f>SUMIF(Erfassung6!BD:BD,L942,Erfassung6!BG:BG)</f>
        <v>0</v>
      </c>
      <c r="O942">
        <f t="shared" si="44"/>
        <v>0</v>
      </c>
      <c r="P942">
        <f t="shared" si="43"/>
        <v>1</v>
      </c>
    </row>
    <row r="943" spans="12:16" x14ac:dyDescent="0.25">
      <c r="L943" s="264">
        <f>Member!A943</f>
        <v>38933</v>
      </c>
      <c r="M943">
        <f>SUMIF(Erfassung6!BD:BD,L943,Erfassung6!BW:BW)</f>
        <v>0</v>
      </c>
      <c r="N943">
        <f>SUMIF(Erfassung6!BD:BD,L943,Erfassung6!BG:BG)</f>
        <v>0</v>
      </c>
      <c r="O943">
        <f t="shared" si="44"/>
        <v>0</v>
      </c>
      <c r="P943">
        <f t="shared" si="43"/>
        <v>1</v>
      </c>
    </row>
    <row r="944" spans="12:16" x14ac:dyDescent="0.25">
      <c r="L944" s="264">
        <f>Member!A944</f>
        <v>25279</v>
      </c>
      <c r="M944">
        <f>SUMIF(Erfassung6!BD:BD,L944,Erfassung6!BW:BW)</f>
        <v>0</v>
      </c>
      <c r="N944">
        <f>SUMIF(Erfassung6!BD:BD,L944,Erfassung6!BG:BG)</f>
        <v>0</v>
      </c>
      <c r="O944">
        <f t="shared" si="44"/>
        <v>0</v>
      </c>
      <c r="P944">
        <f t="shared" si="43"/>
        <v>1</v>
      </c>
    </row>
    <row r="945" spans="12:16" x14ac:dyDescent="0.25">
      <c r="L945" s="264">
        <f>Member!A945</f>
        <v>25778</v>
      </c>
      <c r="M945">
        <f>SUMIF(Erfassung6!BD:BD,L945,Erfassung6!BW:BW)</f>
        <v>0</v>
      </c>
      <c r="N945">
        <f>SUMIF(Erfassung6!BD:BD,L945,Erfassung6!BG:BG)</f>
        <v>0</v>
      </c>
      <c r="O945">
        <f t="shared" si="44"/>
        <v>0</v>
      </c>
      <c r="P945">
        <f t="shared" si="43"/>
        <v>1</v>
      </c>
    </row>
    <row r="946" spans="12:16" x14ac:dyDescent="0.25">
      <c r="L946" s="264">
        <f>Member!A946</f>
        <v>38344</v>
      </c>
      <c r="M946">
        <f>SUMIF(Erfassung6!BD:BD,L946,Erfassung6!BW:BW)</f>
        <v>0</v>
      </c>
      <c r="N946">
        <f>SUMIF(Erfassung6!BD:BD,L946,Erfassung6!BG:BG)</f>
        <v>0</v>
      </c>
      <c r="O946">
        <f t="shared" si="44"/>
        <v>0</v>
      </c>
      <c r="P946">
        <f t="shared" si="43"/>
        <v>1</v>
      </c>
    </row>
    <row r="947" spans="12:16" x14ac:dyDescent="0.25">
      <c r="L947" s="264">
        <f>Member!A947</f>
        <v>38480</v>
      </c>
      <c r="M947">
        <f>SUMIF(Erfassung6!BD:BD,L947,Erfassung6!BW:BW)</f>
        <v>0</v>
      </c>
      <c r="N947">
        <f>SUMIF(Erfassung6!BD:BD,L947,Erfassung6!BG:BG)</f>
        <v>0</v>
      </c>
      <c r="O947">
        <f t="shared" si="44"/>
        <v>0</v>
      </c>
      <c r="P947">
        <f t="shared" si="43"/>
        <v>1</v>
      </c>
    </row>
    <row r="948" spans="12:16" x14ac:dyDescent="0.25">
      <c r="L948" s="264">
        <f>Member!A948</f>
        <v>38847</v>
      </c>
      <c r="M948">
        <f>SUMIF(Erfassung6!BD:BD,L948,Erfassung6!BW:BW)</f>
        <v>0</v>
      </c>
      <c r="N948">
        <f>SUMIF(Erfassung6!BD:BD,L948,Erfassung6!BG:BG)</f>
        <v>0</v>
      </c>
      <c r="O948">
        <f t="shared" si="44"/>
        <v>0</v>
      </c>
      <c r="P948">
        <f t="shared" si="43"/>
        <v>1</v>
      </c>
    </row>
    <row r="949" spans="12:16" x14ac:dyDescent="0.25">
      <c r="L949" s="264">
        <f>Member!A949</f>
        <v>38202</v>
      </c>
      <c r="M949">
        <f>SUMIF(Erfassung6!BD:BD,L949,Erfassung6!BW:BW)</f>
        <v>0</v>
      </c>
      <c r="N949">
        <f>SUMIF(Erfassung6!BD:BD,L949,Erfassung6!BG:BG)</f>
        <v>0</v>
      </c>
      <c r="O949">
        <f t="shared" si="44"/>
        <v>0</v>
      </c>
      <c r="P949">
        <f t="shared" si="43"/>
        <v>1</v>
      </c>
    </row>
    <row r="950" spans="12:16" x14ac:dyDescent="0.25">
      <c r="L950" s="264">
        <f>Member!A950</f>
        <v>4788</v>
      </c>
      <c r="M950">
        <f>SUMIF(Erfassung6!BD:BD,L950,Erfassung6!BW:BW)</f>
        <v>0</v>
      </c>
      <c r="N950">
        <f>SUMIF(Erfassung6!BD:BD,L950,Erfassung6!BG:BG)</f>
        <v>0</v>
      </c>
      <c r="O950">
        <f t="shared" si="44"/>
        <v>0</v>
      </c>
      <c r="P950">
        <f t="shared" si="43"/>
        <v>1</v>
      </c>
    </row>
    <row r="951" spans="12:16" x14ac:dyDescent="0.25">
      <c r="L951" s="264">
        <f>Member!A951</f>
        <v>16861</v>
      </c>
      <c r="M951">
        <f>SUMIF(Erfassung6!BD:BD,L951,Erfassung6!BW:BW)</f>
        <v>0</v>
      </c>
      <c r="N951">
        <f>SUMIF(Erfassung6!BD:BD,L951,Erfassung6!BG:BG)</f>
        <v>0</v>
      </c>
      <c r="O951">
        <f t="shared" si="44"/>
        <v>0</v>
      </c>
      <c r="P951">
        <f t="shared" si="43"/>
        <v>1</v>
      </c>
    </row>
    <row r="952" spans="12:16" x14ac:dyDescent="0.25">
      <c r="L952" s="264">
        <f>Member!A952</f>
        <v>16860</v>
      </c>
      <c r="M952">
        <f>SUMIF(Erfassung6!BD:BD,L952,Erfassung6!BW:BW)</f>
        <v>0</v>
      </c>
      <c r="N952">
        <f>SUMIF(Erfassung6!BD:BD,L952,Erfassung6!BG:BG)</f>
        <v>0</v>
      </c>
      <c r="O952">
        <f t="shared" si="44"/>
        <v>0</v>
      </c>
      <c r="P952">
        <f t="shared" si="43"/>
        <v>1</v>
      </c>
    </row>
    <row r="953" spans="12:16" x14ac:dyDescent="0.25">
      <c r="L953" s="264">
        <f>Member!A953</f>
        <v>38643</v>
      </c>
      <c r="M953">
        <f>SUMIF(Erfassung6!BD:BD,L953,Erfassung6!BW:BW)</f>
        <v>0</v>
      </c>
      <c r="N953">
        <f>SUMIF(Erfassung6!BD:BD,L953,Erfassung6!BG:BG)</f>
        <v>0</v>
      </c>
      <c r="O953">
        <f t="shared" si="44"/>
        <v>0</v>
      </c>
      <c r="P953">
        <f t="shared" si="43"/>
        <v>1</v>
      </c>
    </row>
    <row r="954" spans="12:16" x14ac:dyDescent="0.25">
      <c r="L954" s="264">
        <f>Member!A954</f>
        <v>16862</v>
      </c>
      <c r="M954">
        <f>SUMIF(Erfassung6!BD:BD,L954,Erfassung6!BW:BW)</f>
        <v>0</v>
      </c>
      <c r="N954">
        <f>SUMIF(Erfassung6!BD:BD,L954,Erfassung6!BG:BG)</f>
        <v>0</v>
      </c>
      <c r="O954">
        <f t="shared" si="44"/>
        <v>0</v>
      </c>
      <c r="P954">
        <f t="shared" si="43"/>
        <v>1</v>
      </c>
    </row>
    <row r="955" spans="12:16" x14ac:dyDescent="0.25">
      <c r="L955" s="264">
        <f>Member!A955</f>
        <v>38895</v>
      </c>
      <c r="M955">
        <f>SUMIF(Erfassung6!BD:BD,L955,Erfassung6!BW:BW)</f>
        <v>0</v>
      </c>
      <c r="N955">
        <f>SUMIF(Erfassung6!BD:BD,L955,Erfassung6!BG:BG)</f>
        <v>0</v>
      </c>
      <c r="O955">
        <f t="shared" si="44"/>
        <v>0</v>
      </c>
      <c r="P955">
        <f t="shared" si="43"/>
        <v>1</v>
      </c>
    </row>
    <row r="956" spans="12:16" x14ac:dyDescent="0.25">
      <c r="L956" s="264">
        <f>Member!A956</f>
        <v>16565</v>
      </c>
      <c r="M956">
        <f>SUMIF(Erfassung6!BD:BD,L956,Erfassung6!BW:BW)</f>
        <v>0</v>
      </c>
      <c r="N956">
        <f>SUMIF(Erfassung6!BD:BD,L956,Erfassung6!BG:BG)</f>
        <v>0</v>
      </c>
      <c r="O956">
        <f t="shared" si="44"/>
        <v>0</v>
      </c>
      <c r="P956">
        <f t="shared" si="43"/>
        <v>1</v>
      </c>
    </row>
    <row r="957" spans="12:16" x14ac:dyDescent="0.25">
      <c r="L957" s="264">
        <f>Member!A957</f>
        <v>38721</v>
      </c>
      <c r="M957">
        <f>SUMIF(Erfassung6!BD:BD,L957,Erfassung6!BW:BW)</f>
        <v>0</v>
      </c>
      <c r="N957">
        <f>SUMIF(Erfassung6!BD:BD,L957,Erfassung6!BG:BG)</f>
        <v>0</v>
      </c>
      <c r="O957">
        <f t="shared" si="44"/>
        <v>0</v>
      </c>
      <c r="P957">
        <f t="shared" si="43"/>
        <v>1</v>
      </c>
    </row>
    <row r="958" spans="12:16" x14ac:dyDescent="0.25">
      <c r="L958" s="264">
        <f>Member!A958</f>
        <v>38968</v>
      </c>
      <c r="M958">
        <f>SUMIF(Erfassung6!BD:BD,L958,Erfassung6!BW:BW)</f>
        <v>0</v>
      </c>
      <c r="N958">
        <f>SUMIF(Erfassung6!BD:BD,L958,Erfassung6!BG:BG)</f>
        <v>0</v>
      </c>
      <c r="O958">
        <f t="shared" si="44"/>
        <v>0</v>
      </c>
      <c r="P958">
        <f t="shared" si="43"/>
        <v>1</v>
      </c>
    </row>
    <row r="959" spans="12:16" x14ac:dyDescent="0.25">
      <c r="L959" s="264">
        <f>Member!A959</f>
        <v>38544</v>
      </c>
      <c r="M959">
        <f>SUMIF(Erfassung6!BD:BD,L959,Erfassung6!BW:BW)</f>
        <v>0</v>
      </c>
      <c r="N959">
        <f>SUMIF(Erfassung6!BD:BD,L959,Erfassung6!BG:BG)</f>
        <v>0</v>
      </c>
      <c r="O959">
        <f t="shared" si="44"/>
        <v>0</v>
      </c>
      <c r="P959">
        <f t="shared" si="43"/>
        <v>1</v>
      </c>
    </row>
    <row r="960" spans="12:16" x14ac:dyDescent="0.25">
      <c r="L960" s="264">
        <f>Member!A960</f>
        <v>38856</v>
      </c>
      <c r="M960">
        <f>SUMIF(Erfassung6!BD:BD,L960,Erfassung6!BW:BW)</f>
        <v>0</v>
      </c>
      <c r="N960">
        <f>SUMIF(Erfassung6!BD:BD,L960,Erfassung6!BG:BG)</f>
        <v>0</v>
      </c>
      <c r="O960">
        <f t="shared" si="44"/>
        <v>0</v>
      </c>
      <c r="P960">
        <f t="shared" si="43"/>
        <v>1</v>
      </c>
    </row>
    <row r="961" spans="12:16" x14ac:dyDescent="0.25">
      <c r="L961" s="264">
        <f>Member!A961</f>
        <v>38775</v>
      </c>
      <c r="M961">
        <f>SUMIF(Erfassung6!BD:BD,L961,Erfassung6!BW:BW)</f>
        <v>0</v>
      </c>
      <c r="N961">
        <f>SUMIF(Erfassung6!BD:BD,L961,Erfassung6!BG:BG)</f>
        <v>0</v>
      </c>
      <c r="O961">
        <f t="shared" si="44"/>
        <v>0</v>
      </c>
      <c r="P961">
        <f t="shared" si="43"/>
        <v>1</v>
      </c>
    </row>
    <row r="962" spans="12:16" x14ac:dyDescent="0.25">
      <c r="L962" s="264">
        <f>Member!A962</f>
        <v>38919</v>
      </c>
      <c r="M962">
        <f>SUMIF(Erfassung6!BD:BD,L962,Erfassung6!BW:BW)</f>
        <v>0</v>
      </c>
      <c r="N962">
        <f>SUMIF(Erfassung6!BD:BD,L962,Erfassung6!BG:BG)</f>
        <v>0</v>
      </c>
      <c r="O962">
        <f t="shared" si="44"/>
        <v>0</v>
      </c>
      <c r="P962">
        <f t="shared" ref="P962:P1025" si="45">RANK(O962,O:O)</f>
        <v>1</v>
      </c>
    </row>
    <row r="963" spans="12:16" x14ac:dyDescent="0.25">
      <c r="L963" s="264">
        <f>Member!A963</f>
        <v>38876</v>
      </c>
      <c r="M963">
        <f>SUMIF(Erfassung6!BD:BD,L963,Erfassung6!BW:BW)</f>
        <v>0</v>
      </c>
      <c r="N963">
        <f>SUMIF(Erfassung6!BD:BD,L963,Erfassung6!BG:BG)</f>
        <v>0</v>
      </c>
      <c r="O963">
        <f t="shared" ref="O963:O1026" si="46">IF(N963=0,0,M963/N963-ROW()/1000000000)</f>
        <v>0</v>
      </c>
      <c r="P963">
        <f t="shared" si="45"/>
        <v>1</v>
      </c>
    </row>
    <row r="964" spans="12:16" x14ac:dyDescent="0.25">
      <c r="L964" s="264">
        <f>Member!A964</f>
        <v>16349</v>
      </c>
      <c r="M964">
        <f>SUMIF(Erfassung6!BD:BD,L964,Erfassung6!BW:BW)</f>
        <v>0</v>
      </c>
      <c r="N964">
        <f>SUMIF(Erfassung6!BD:BD,L964,Erfassung6!BG:BG)</f>
        <v>0</v>
      </c>
      <c r="O964">
        <f t="shared" si="46"/>
        <v>0</v>
      </c>
      <c r="P964">
        <f t="shared" si="45"/>
        <v>1</v>
      </c>
    </row>
    <row r="965" spans="12:16" x14ac:dyDescent="0.25">
      <c r="L965" s="264">
        <f>Member!A965</f>
        <v>38545</v>
      </c>
      <c r="M965">
        <f>SUMIF(Erfassung6!BD:BD,L965,Erfassung6!BW:BW)</f>
        <v>0</v>
      </c>
      <c r="N965">
        <f>SUMIF(Erfassung6!BD:BD,L965,Erfassung6!BG:BG)</f>
        <v>0</v>
      </c>
      <c r="O965">
        <f t="shared" si="46"/>
        <v>0</v>
      </c>
      <c r="P965">
        <f t="shared" si="45"/>
        <v>1</v>
      </c>
    </row>
    <row r="966" spans="12:16" x14ac:dyDescent="0.25">
      <c r="L966" s="264">
        <f>Member!A966</f>
        <v>38780</v>
      </c>
      <c r="M966">
        <f>SUMIF(Erfassung6!BD:BD,L966,Erfassung6!BW:BW)</f>
        <v>0</v>
      </c>
      <c r="N966">
        <f>SUMIF(Erfassung6!BD:BD,L966,Erfassung6!BG:BG)</f>
        <v>0</v>
      </c>
      <c r="O966">
        <f t="shared" si="46"/>
        <v>0</v>
      </c>
      <c r="P966">
        <f t="shared" si="45"/>
        <v>1</v>
      </c>
    </row>
    <row r="967" spans="12:16" x14ac:dyDescent="0.25">
      <c r="L967" s="264">
        <f>Member!A967</f>
        <v>16945</v>
      </c>
      <c r="M967">
        <f>SUMIF(Erfassung6!BD:BD,L967,Erfassung6!BW:BW)</f>
        <v>0</v>
      </c>
      <c r="N967">
        <f>SUMIF(Erfassung6!BD:BD,L967,Erfassung6!BG:BG)</f>
        <v>0</v>
      </c>
      <c r="O967">
        <f t="shared" si="46"/>
        <v>0</v>
      </c>
      <c r="P967">
        <f t="shared" si="45"/>
        <v>1</v>
      </c>
    </row>
    <row r="968" spans="12:16" x14ac:dyDescent="0.25">
      <c r="L968" s="264">
        <f>Member!A968</f>
        <v>38620</v>
      </c>
      <c r="M968">
        <f>SUMIF(Erfassung6!BD:BD,L968,Erfassung6!BW:BW)</f>
        <v>0</v>
      </c>
      <c r="N968">
        <f>SUMIF(Erfassung6!BD:BD,L968,Erfassung6!BG:BG)</f>
        <v>0</v>
      </c>
      <c r="O968">
        <f t="shared" si="46"/>
        <v>0</v>
      </c>
      <c r="P968">
        <f t="shared" si="45"/>
        <v>1</v>
      </c>
    </row>
    <row r="969" spans="12:16" x14ac:dyDescent="0.25">
      <c r="L969" s="264">
        <f>Member!A969</f>
        <v>38642</v>
      </c>
      <c r="M969">
        <f>SUMIF(Erfassung6!BD:BD,L969,Erfassung6!BW:BW)</f>
        <v>0</v>
      </c>
      <c r="N969">
        <f>SUMIF(Erfassung6!BD:BD,L969,Erfassung6!BG:BG)</f>
        <v>0</v>
      </c>
      <c r="O969">
        <f t="shared" si="46"/>
        <v>0</v>
      </c>
      <c r="P969">
        <f t="shared" si="45"/>
        <v>1</v>
      </c>
    </row>
    <row r="970" spans="12:16" x14ac:dyDescent="0.25">
      <c r="L970" s="264">
        <f>Member!A970</f>
        <v>38396</v>
      </c>
      <c r="M970">
        <f>SUMIF(Erfassung6!BD:BD,L970,Erfassung6!BW:BW)</f>
        <v>0</v>
      </c>
      <c r="N970">
        <f>SUMIF(Erfassung6!BD:BD,L970,Erfassung6!BG:BG)</f>
        <v>0</v>
      </c>
      <c r="O970">
        <f t="shared" si="46"/>
        <v>0</v>
      </c>
      <c r="P970">
        <f t="shared" si="45"/>
        <v>1</v>
      </c>
    </row>
    <row r="971" spans="12:16" x14ac:dyDescent="0.25">
      <c r="L971" s="264">
        <f>Member!A971</f>
        <v>16348</v>
      </c>
      <c r="M971">
        <f>SUMIF(Erfassung6!BD:BD,L971,Erfassung6!BW:BW)</f>
        <v>0</v>
      </c>
      <c r="N971">
        <f>SUMIF(Erfassung6!BD:BD,L971,Erfassung6!BG:BG)</f>
        <v>0</v>
      </c>
      <c r="O971">
        <f t="shared" si="46"/>
        <v>0</v>
      </c>
      <c r="P971">
        <f t="shared" si="45"/>
        <v>1</v>
      </c>
    </row>
    <row r="972" spans="12:16" x14ac:dyDescent="0.25">
      <c r="L972" s="264">
        <f>Member!A972</f>
        <v>38453</v>
      </c>
      <c r="M972">
        <f>SUMIF(Erfassung6!BD:BD,L972,Erfassung6!BW:BW)</f>
        <v>0</v>
      </c>
      <c r="N972">
        <f>SUMIF(Erfassung6!BD:BD,L972,Erfassung6!BG:BG)</f>
        <v>0</v>
      </c>
      <c r="O972">
        <f t="shared" si="46"/>
        <v>0</v>
      </c>
      <c r="P972">
        <f t="shared" si="45"/>
        <v>1</v>
      </c>
    </row>
    <row r="973" spans="12:16" x14ac:dyDescent="0.25">
      <c r="L973" s="264">
        <f>Member!A973</f>
        <v>16352</v>
      </c>
      <c r="M973">
        <f>SUMIF(Erfassung6!BD:BD,L973,Erfassung6!BW:BW)</f>
        <v>0</v>
      </c>
      <c r="N973">
        <f>SUMIF(Erfassung6!BD:BD,L973,Erfassung6!BG:BG)</f>
        <v>0</v>
      </c>
      <c r="O973">
        <f t="shared" si="46"/>
        <v>0</v>
      </c>
      <c r="P973">
        <f t="shared" si="45"/>
        <v>1</v>
      </c>
    </row>
    <row r="974" spans="12:16" x14ac:dyDescent="0.25">
      <c r="L974" s="264">
        <f>Member!A974</f>
        <v>16346</v>
      </c>
      <c r="M974">
        <f>SUMIF(Erfassung6!BD:BD,L974,Erfassung6!BW:BW)</f>
        <v>0</v>
      </c>
      <c r="N974">
        <f>SUMIF(Erfassung6!BD:BD,L974,Erfassung6!BG:BG)</f>
        <v>0</v>
      </c>
      <c r="O974">
        <f t="shared" si="46"/>
        <v>0</v>
      </c>
      <c r="P974">
        <f t="shared" si="45"/>
        <v>1</v>
      </c>
    </row>
    <row r="975" spans="12:16" x14ac:dyDescent="0.25">
      <c r="L975" s="264">
        <f>Member!A975</f>
        <v>38005</v>
      </c>
      <c r="M975">
        <f>SUMIF(Erfassung6!BD:BD,L975,Erfassung6!BW:BW)</f>
        <v>0</v>
      </c>
      <c r="N975">
        <f>SUMIF(Erfassung6!BD:BD,L975,Erfassung6!BG:BG)</f>
        <v>0</v>
      </c>
      <c r="O975">
        <f t="shared" si="46"/>
        <v>0</v>
      </c>
      <c r="P975">
        <f t="shared" si="45"/>
        <v>1</v>
      </c>
    </row>
    <row r="976" spans="12:16" x14ac:dyDescent="0.25">
      <c r="L976" s="264">
        <f>Member!A976</f>
        <v>38934</v>
      </c>
      <c r="M976">
        <f>SUMIF(Erfassung6!BD:BD,L976,Erfassung6!BW:BW)</f>
        <v>0</v>
      </c>
      <c r="N976">
        <f>SUMIF(Erfassung6!BD:BD,L976,Erfassung6!BG:BG)</f>
        <v>0</v>
      </c>
      <c r="O976">
        <f t="shared" si="46"/>
        <v>0</v>
      </c>
      <c r="P976">
        <f t="shared" si="45"/>
        <v>1</v>
      </c>
    </row>
    <row r="977" spans="12:16" x14ac:dyDescent="0.25">
      <c r="L977" s="264">
        <f>Member!A977</f>
        <v>38877</v>
      </c>
      <c r="M977">
        <f>SUMIF(Erfassung6!BD:BD,L977,Erfassung6!BW:BW)</f>
        <v>0</v>
      </c>
      <c r="N977">
        <f>SUMIF(Erfassung6!BD:BD,L977,Erfassung6!BG:BG)</f>
        <v>0</v>
      </c>
      <c r="O977">
        <f t="shared" si="46"/>
        <v>0</v>
      </c>
      <c r="P977">
        <f t="shared" si="45"/>
        <v>1</v>
      </c>
    </row>
    <row r="978" spans="12:16" x14ac:dyDescent="0.25">
      <c r="L978" s="264">
        <f>Member!A978</f>
        <v>16495</v>
      </c>
      <c r="M978">
        <f>SUMIF(Erfassung6!BD:BD,L978,Erfassung6!BW:BW)</f>
        <v>0</v>
      </c>
      <c r="N978">
        <f>SUMIF(Erfassung6!BD:BD,L978,Erfassung6!BG:BG)</f>
        <v>0</v>
      </c>
      <c r="O978">
        <f t="shared" si="46"/>
        <v>0</v>
      </c>
      <c r="P978">
        <f t="shared" si="45"/>
        <v>1</v>
      </c>
    </row>
    <row r="979" spans="12:16" x14ac:dyDescent="0.25">
      <c r="L979" s="264">
        <f>Member!A979</f>
        <v>16488</v>
      </c>
      <c r="M979">
        <f>SUMIF(Erfassung6!BD:BD,L979,Erfassung6!BW:BW)</f>
        <v>0</v>
      </c>
      <c r="N979">
        <f>SUMIF(Erfassung6!BD:BD,L979,Erfassung6!BG:BG)</f>
        <v>0</v>
      </c>
      <c r="O979">
        <f t="shared" si="46"/>
        <v>0</v>
      </c>
      <c r="P979">
        <f t="shared" si="45"/>
        <v>1</v>
      </c>
    </row>
    <row r="980" spans="12:16" x14ac:dyDescent="0.25">
      <c r="L980" s="264">
        <f>Member!A980</f>
        <v>16371</v>
      </c>
      <c r="M980">
        <f>SUMIF(Erfassung6!BD:BD,L980,Erfassung6!BW:BW)</f>
        <v>0</v>
      </c>
      <c r="N980">
        <f>SUMIF(Erfassung6!BD:BD,L980,Erfassung6!BG:BG)</f>
        <v>0</v>
      </c>
      <c r="O980">
        <f t="shared" si="46"/>
        <v>0</v>
      </c>
      <c r="P980">
        <f t="shared" si="45"/>
        <v>1</v>
      </c>
    </row>
    <row r="981" spans="12:16" x14ac:dyDescent="0.25">
      <c r="L981" s="264">
        <f>Member!A981</f>
        <v>38777</v>
      </c>
      <c r="M981">
        <f>SUMIF(Erfassung6!BD:BD,L981,Erfassung6!BW:BW)</f>
        <v>0</v>
      </c>
      <c r="N981">
        <f>SUMIF(Erfassung6!BD:BD,L981,Erfassung6!BG:BG)</f>
        <v>0</v>
      </c>
      <c r="O981">
        <f t="shared" si="46"/>
        <v>0</v>
      </c>
      <c r="P981">
        <f t="shared" si="45"/>
        <v>1</v>
      </c>
    </row>
    <row r="982" spans="12:16" x14ac:dyDescent="0.25">
      <c r="L982" s="264">
        <f>Member!A982</f>
        <v>16848</v>
      </c>
      <c r="M982">
        <f>SUMIF(Erfassung6!BD:BD,L982,Erfassung6!BW:BW)</f>
        <v>0</v>
      </c>
      <c r="N982">
        <f>SUMIF(Erfassung6!BD:BD,L982,Erfassung6!BG:BG)</f>
        <v>0</v>
      </c>
      <c r="O982">
        <f t="shared" si="46"/>
        <v>0</v>
      </c>
      <c r="P982">
        <f t="shared" si="45"/>
        <v>1</v>
      </c>
    </row>
    <row r="983" spans="12:16" x14ac:dyDescent="0.25">
      <c r="L983" s="264">
        <f>Member!A983</f>
        <v>16852</v>
      </c>
      <c r="M983">
        <f>SUMIF(Erfassung6!BD:BD,L983,Erfassung6!BW:BW)</f>
        <v>0</v>
      </c>
      <c r="N983">
        <f>SUMIF(Erfassung6!BD:BD,L983,Erfassung6!BG:BG)</f>
        <v>0</v>
      </c>
      <c r="O983">
        <f t="shared" si="46"/>
        <v>0</v>
      </c>
      <c r="P983">
        <f t="shared" si="45"/>
        <v>1</v>
      </c>
    </row>
    <row r="984" spans="12:16" x14ac:dyDescent="0.25">
      <c r="L984" s="264">
        <f>Member!A984</f>
        <v>25541</v>
      </c>
      <c r="M984">
        <f>SUMIF(Erfassung6!BD:BD,L984,Erfassung6!BW:BW)</f>
        <v>0</v>
      </c>
      <c r="N984">
        <f>SUMIF(Erfassung6!BD:BD,L984,Erfassung6!BG:BG)</f>
        <v>0</v>
      </c>
      <c r="O984">
        <f t="shared" si="46"/>
        <v>0</v>
      </c>
      <c r="P984">
        <f t="shared" si="45"/>
        <v>1</v>
      </c>
    </row>
    <row r="985" spans="12:16" x14ac:dyDescent="0.25">
      <c r="L985" s="264">
        <f>Member!A985</f>
        <v>25199</v>
      </c>
      <c r="M985">
        <f>SUMIF(Erfassung6!BD:BD,L985,Erfassung6!BW:BW)</f>
        <v>0</v>
      </c>
      <c r="N985">
        <f>SUMIF(Erfassung6!BD:BD,L985,Erfassung6!BG:BG)</f>
        <v>0</v>
      </c>
      <c r="O985">
        <f t="shared" si="46"/>
        <v>0</v>
      </c>
      <c r="P985">
        <f t="shared" si="45"/>
        <v>1</v>
      </c>
    </row>
    <row r="986" spans="12:16" x14ac:dyDescent="0.25">
      <c r="L986" s="264">
        <f>Member!A986</f>
        <v>38686</v>
      </c>
      <c r="M986">
        <f>SUMIF(Erfassung6!BD:BD,L986,Erfassung6!BW:BW)</f>
        <v>0</v>
      </c>
      <c r="N986">
        <f>SUMIF(Erfassung6!BD:BD,L986,Erfassung6!BG:BG)</f>
        <v>0</v>
      </c>
      <c r="O986">
        <f t="shared" si="46"/>
        <v>0</v>
      </c>
      <c r="P986">
        <f t="shared" si="45"/>
        <v>1</v>
      </c>
    </row>
    <row r="987" spans="12:16" x14ac:dyDescent="0.25">
      <c r="L987" s="264">
        <f>Member!A987</f>
        <v>16287</v>
      </c>
      <c r="M987">
        <f>SUMIF(Erfassung6!BD:BD,L987,Erfassung6!BW:BW)</f>
        <v>0</v>
      </c>
      <c r="N987">
        <f>SUMIF(Erfassung6!BD:BD,L987,Erfassung6!BG:BG)</f>
        <v>0</v>
      </c>
      <c r="O987">
        <f t="shared" si="46"/>
        <v>0</v>
      </c>
      <c r="P987">
        <f t="shared" si="45"/>
        <v>1</v>
      </c>
    </row>
    <row r="988" spans="12:16" x14ac:dyDescent="0.25">
      <c r="L988" s="264">
        <f>Member!A988</f>
        <v>16277</v>
      </c>
      <c r="M988">
        <f>SUMIF(Erfassung6!BD:BD,L988,Erfassung6!BW:BW)</f>
        <v>0</v>
      </c>
      <c r="N988">
        <f>SUMIF(Erfassung6!BD:BD,L988,Erfassung6!BG:BG)</f>
        <v>0</v>
      </c>
      <c r="O988">
        <f t="shared" si="46"/>
        <v>0</v>
      </c>
      <c r="P988">
        <f t="shared" si="45"/>
        <v>1</v>
      </c>
    </row>
    <row r="989" spans="12:16" x14ac:dyDescent="0.25">
      <c r="L989" s="264">
        <f>Member!A989</f>
        <v>38840</v>
      </c>
      <c r="M989">
        <f>SUMIF(Erfassung6!BD:BD,L989,Erfassung6!BW:BW)</f>
        <v>0</v>
      </c>
      <c r="N989">
        <f>SUMIF(Erfassung6!BD:BD,L989,Erfassung6!BG:BG)</f>
        <v>0</v>
      </c>
      <c r="O989">
        <f t="shared" si="46"/>
        <v>0</v>
      </c>
      <c r="P989">
        <f t="shared" si="45"/>
        <v>1</v>
      </c>
    </row>
    <row r="990" spans="12:16" x14ac:dyDescent="0.25">
      <c r="L990" s="264">
        <f>Member!A990</f>
        <v>38687</v>
      </c>
      <c r="M990">
        <f>SUMIF(Erfassung6!BD:BD,L990,Erfassung6!BW:BW)</f>
        <v>0</v>
      </c>
      <c r="N990">
        <f>SUMIF(Erfassung6!BD:BD,L990,Erfassung6!BG:BG)</f>
        <v>0</v>
      </c>
      <c r="O990">
        <f t="shared" si="46"/>
        <v>0</v>
      </c>
      <c r="P990">
        <f t="shared" si="45"/>
        <v>1</v>
      </c>
    </row>
    <row r="991" spans="12:16" x14ac:dyDescent="0.25">
      <c r="L991" s="264">
        <f>Member!A991</f>
        <v>25425</v>
      </c>
      <c r="M991">
        <f>SUMIF(Erfassung6!BD:BD,L991,Erfassung6!BW:BW)</f>
        <v>0</v>
      </c>
      <c r="N991">
        <f>SUMIF(Erfassung6!BD:BD,L991,Erfassung6!BG:BG)</f>
        <v>0</v>
      </c>
      <c r="O991">
        <f t="shared" si="46"/>
        <v>0</v>
      </c>
      <c r="P991">
        <f t="shared" si="45"/>
        <v>1</v>
      </c>
    </row>
    <row r="992" spans="12:16" x14ac:dyDescent="0.25">
      <c r="L992" s="264">
        <f>Member!A992</f>
        <v>16285</v>
      </c>
      <c r="M992">
        <f>SUMIF(Erfassung6!BD:BD,L992,Erfassung6!BW:BW)</f>
        <v>0</v>
      </c>
      <c r="N992">
        <f>SUMIF(Erfassung6!BD:BD,L992,Erfassung6!BG:BG)</f>
        <v>0</v>
      </c>
      <c r="O992">
        <f t="shared" si="46"/>
        <v>0</v>
      </c>
      <c r="P992">
        <f t="shared" si="45"/>
        <v>1</v>
      </c>
    </row>
    <row r="993" spans="12:16" x14ac:dyDescent="0.25">
      <c r="L993" s="264">
        <f>Member!A993</f>
        <v>10622</v>
      </c>
      <c r="M993">
        <f>SUMIF(Erfassung6!BD:BD,L993,Erfassung6!BW:BW)</f>
        <v>0</v>
      </c>
      <c r="N993">
        <f>SUMIF(Erfassung6!BD:BD,L993,Erfassung6!BG:BG)</f>
        <v>0</v>
      </c>
      <c r="O993">
        <f t="shared" si="46"/>
        <v>0</v>
      </c>
      <c r="P993">
        <f t="shared" si="45"/>
        <v>1</v>
      </c>
    </row>
    <row r="994" spans="12:16" x14ac:dyDescent="0.25">
      <c r="L994" s="264">
        <f>Member!A994</f>
        <v>38961</v>
      </c>
      <c r="M994">
        <f>SUMIF(Erfassung6!BD:BD,L994,Erfassung6!BW:BW)</f>
        <v>0</v>
      </c>
      <c r="N994">
        <f>SUMIF(Erfassung6!BD:BD,L994,Erfassung6!BG:BG)</f>
        <v>0</v>
      </c>
      <c r="O994">
        <f t="shared" si="46"/>
        <v>0</v>
      </c>
      <c r="P994">
        <f t="shared" si="45"/>
        <v>1</v>
      </c>
    </row>
    <row r="995" spans="12:16" x14ac:dyDescent="0.25">
      <c r="L995" s="264">
        <f>Member!A995</f>
        <v>38039</v>
      </c>
      <c r="M995">
        <f>SUMIF(Erfassung6!BD:BD,L995,Erfassung6!BW:BW)</f>
        <v>0</v>
      </c>
      <c r="N995">
        <f>SUMIF(Erfassung6!BD:BD,L995,Erfassung6!BG:BG)</f>
        <v>0</v>
      </c>
      <c r="O995">
        <f t="shared" si="46"/>
        <v>0</v>
      </c>
      <c r="P995">
        <f t="shared" si="45"/>
        <v>1</v>
      </c>
    </row>
    <row r="996" spans="12:16" x14ac:dyDescent="0.25">
      <c r="L996" s="264">
        <f>Member!A996</f>
        <v>38841</v>
      </c>
      <c r="M996">
        <f>SUMIF(Erfassung6!BD:BD,L996,Erfassung6!BW:BW)</f>
        <v>0</v>
      </c>
      <c r="N996">
        <f>SUMIF(Erfassung6!BD:BD,L996,Erfassung6!BG:BG)</f>
        <v>0</v>
      </c>
      <c r="O996">
        <f t="shared" si="46"/>
        <v>0</v>
      </c>
      <c r="P996">
        <f t="shared" si="45"/>
        <v>1</v>
      </c>
    </row>
    <row r="997" spans="12:16" x14ac:dyDescent="0.25">
      <c r="L997" s="264">
        <f>Member!A997</f>
        <v>16939</v>
      </c>
      <c r="M997">
        <f>SUMIF(Erfassung6!BD:BD,L997,Erfassung6!BW:BW)</f>
        <v>0</v>
      </c>
      <c r="N997">
        <f>SUMIF(Erfassung6!BD:BD,L997,Erfassung6!BG:BG)</f>
        <v>0</v>
      </c>
      <c r="O997">
        <f t="shared" si="46"/>
        <v>0</v>
      </c>
      <c r="P997">
        <f t="shared" si="45"/>
        <v>1</v>
      </c>
    </row>
    <row r="998" spans="12:16" x14ac:dyDescent="0.25">
      <c r="L998" s="264">
        <f>Member!A998</f>
        <v>16305</v>
      </c>
      <c r="M998">
        <f>SUMIF(Erfassung6!BD:BD,L998,Erfassung6!BW:BW)</f>
        <v>0</v>
      </c>
      <c r="N998">
        <f>SUMIF(Erfassung6!BD:BD,L998,Erfassung6!BG:BG)</f>
        <v>0</v>
      </c>
      <c r="O998">
        <f t="shared" si="46"/>
        <v>0</v>
      </c>
      <c r="P998">
        <f t="shared" si="45"/>
        <v>1</v>
      </c>
    </row>
    <row r="999" spans="12:16" x14ac:dyDescent="0.25">
      <c r="L999" s="264">
        <f>Member!A999</f>
        <v>16300</v>
      </c>
      <c r="M999">
        <f>SUMIF(Erfassung6!BD:BD,L999,Erfassung6!BW:BW)</f>
        <v>0</v>
      </c>
      <c r="N999">
        <f>SUMIF(Erfassung6!BD:BD,L999,Erfassung6!BG:BG)</f>
        <v>0</v>
      </c>
      <c r="O999">
        <f t="shared" si="46"/>
        <v>0</v>
      </c>
      <c r="P999">
        <f t="shared" si="45"/>
        <v>1</v>
      </c>
    </row>
    <row r="1000" spans="12:16" x14ac:dyDescent="0.25">
      <c r="L1000" s="264">
        <f>Member!A1000</f>
        <v>38723</v>
      </c>
      <c r="M1000">
        <f>SUMIF(Erfassung6!BD:BD,L1000,Erfassung6!BW:BW)</f>
        <v>0</v>
      </c>
      <c r="N1000">
        <f>SUMIF(Erfassung6!BD:BD,L1000,Erfassung6!BG:BG)</f>
        <v>0</v>
      </c>
      <c r="O1000">
        <f t="shared" si="46"/>
        <v>0</v>
      </c>
      <c r="P1000">
        <f t="shared" si="45"/>
        <v>1</v>
      </c>
    </row>
    <row r="1001" spans="12:16" x14ac:dyDescent="0.25">
      <c r="L1001" s="264">
        <f>Member!A1001</f>
        <v>16291</v>
      </c>
      <c r="M1001">
        <f>SUMIF(Erfassung6!BD:BD,L1001,Erfassung6!BW:BW)</f>
        <v>0</v>
      </c>
      <c r="N1001">
        <f>SUMIF(Erfassung6!BD:BD,L1001,Erfassung6!BG:BG)</f>
        <v>0</v>
      </c>
      <c r="O1001">
        <f t="shared" si="46"/>
        <v>0</v>
      </c>
      <c r="P1001">
        <f t="shared" si="45"/>
        <v>1</v>
      </c>
    </row>
    <row r="1002" spans="12:16" x14ac:dyDescent="0.25">
      <c r="L1002" s="264">
        <f>Member!A1002</f>
        <v>16301</v>
      </c>
      <c r="M1002">
        <f>SUMIF(Erfassung6!BD:BD,L1002,Erfassung6!BW:BW)</f>
        <v>0</v>
      </c>
      <c r="N1002">
        <f>SUMIF(Erfassung6!BD:BD,L1002,Erfassung6!BG:BG)</f>
        <v>0</v>
      </c>
      <c r="O1002">
        <f t="shared" si="46"/>
        <v>0</v>
      </c>
      <c r="P1002">
        <f t="shared" si="45"/>
        <v>1</v>
      </c>
    </row>
    <row r="1003" spans="12:16" x14ac:dyDescent="0.25">
      <c r="L1003" s="264">
        <f>Member!A1003</f>
        <v>38018</v>
      </c>
      <c r="M1003">
        <f>SUMIF(Erfassung6!BD:BD,L1003,Erfassung6!BW:BW)</f>
        <v>0</v>
      </c>
      <c r="N1003">
        <f>SUMIF(Erfassung6!BD:BD,L1003,Erfassung6!BG:BG)</f>
        <v>0</v>
      </c>
      <c r="O1003">
        <f t="shared" si="46"/>
        <v>0</v>
      </c>
      <c r="P1003">
        <f t="shared" si="45"/>
        <v>1</v>
      </c>
    </row>
    <row r="1004" spans="12:16" x14ac:dyDescent="0.25">
      <c r="L1004" s="264">
        <f>Member!A1004</f>
        <v>25025</v>
      </c>
      <c r="M1004">
        <f>SUMIF(Erfassung6!BD:BD,L1004,Erfassung6!BW:BW)</f>
        <v>0</v>
      </c>
      <c r="N1004">
        <f>SUMIF(Erfassung6!BD:BD,L1004,Erfassung6!BG:BG)</f>
        <v>0</v>
      </c>
      <c r="O1004">
        <f t="shared" si="46"/>
        <v>0</v>
      </c>
      <c r="P1004">
        <f t="shared" si="45"/>
        <v>1</v>
      </c>
    </row>
    <row r="1005" spans="12:16" x14ac:dyDescent="0.25">
      <c r="L1005" s="264">
        <f>Member!A1005</f>
        <v>38411</v>
      </c>
      <c r="M1005">
        <f>SUMIF(Erfassung6!BD:BD,L1005,Erfassung6!BW:BW)</f>
        <v>0</v>
      </c>
      <c r="N1005">
        <f>SUMIF(Erfassung6!BD:BD,L1005,Erfassung6!BG:BG)</f>
        <v>0</v>
      </c>
      <c r="O1005">
        <f t="shared" si="46"/>
        <v>0</v>
      </c>
      <c r="P1005">
        <f t="shared" si="45"/>
        <v>1</v>
      </c>
    </row>
    <row r="1006" spans="12:16" x14ac:dyDescent="0.25">
      <c r="L1006" s="264">
        <f>Member!A1006</f>
        <v>7337</v>
      </c>
      <c r="M1006">
        <f>SUMIF(Erfassung6!BD:BD,L1006,Erfassung6!BW:BW)</f>
        <v>0</v>
      </c>
      <c r="N1006">
        <f>SUMIF(Erfassung6!BD:BD,L1006,Erfassung6!BG:BG)</f>
        <v>0</v>
      </c>
      <c r="O1006">
        <f t="shared" si="46"/>
        <v>0</v>
      </c>
      <c r="P1006">
        <f t="shared" si="45"/>
        <v>1</v>
      </c>
    </row>
    <row r="1007" spans="12:16" x14ac:dyDescent="0.25">
      <c r="L1007" s="264">
        <f>Member!A1007</f>
        <v>38360</v>
      </c>
      <c r="M1007">
        <f>SUMIF(Erfassung6!BD:BD,L1007,Erfassung6!BW:BW)</f>
        <v>0</v>
      </c>
      <c r="N1007">
        <f>SUMIF(Erfassung6!BD:BD,L1007,Erfassung6!BG:BG)</f>
        <v>0</v>
      </c>
      <c r="O1007">
        <f t="shared" si="46"/>
        <v>0</v>
      </c>
      <c r="P1007">
        <f t="shared" si="45"/>
        <v>1</v>
      </c>
    </row>
    <row r="1008" spans="12:16" x14ac:dyDescent="0.25">
      <c r="L1008" s="264">
        <f>Member!A1008</f>
        <v>7344</v>
      </c>
      <c r="M1008">
        <f>SUMIF(Erfassung6!BD:BD,L1008,Erfassung6!BW:BW)</f>
        <v>0</v>
      </c>
      <c r="N1008">
        <f>SUMIF(Erfassung6!BD:BD,L1008,Erfassung6!BG:BG)</f>
        <v>0</v>
      </c>
      <c r="O1008">
        <f t="shared" si="46"/>
        <v>0</v>
      </c>
      <c r="P1008">
        <f t="shared" si="45"/>
        <v>1</v>
      </c>
    </row>
    <row r="1009" spans="12:16" x14ac:dyDescent="0.25">
      <c r="L1009" s="264">
        <f>Member!A1009</f>
        <v>25024</v>
      </c>
      <c r="M1009">
        <f>SUMIF(Erfassung6!BD:BD,L1009,Erfassung6!BW:BW)</f>
        <v>0</v>
      </c>
      <c r="N1009">
        <f>SUMIF(Erfassung6!BD:BD,L1009,Erfassung6!BG:BG)</f>
        <v>0</v>
      </c>
      <c r="O1009">
        <f t="shared" si="46"/>
        <v>0</v>
      </c>
      <c r="P1009">
        <f t="shared" si="45"/>
        <v>1</v>
      </c>
    </row>
    <row r="1010" spans="12:16" x14ac:dyDescent="0.25">
      <c r="L1010" s="264">
        <f>Member!A1010</f>
        <v>38361</v>
      </c>
      <c r="M1010">
        <f>SUMIF(Erfassung6!BD:BD,L1010,Erfassung6!BW:BW)</f>
        <v>0</v>
      </c>
      <c r="N1010">
        <f>SUMIF(Erfassung6!BD:BD,L1010,Erfassung6!BG:BG)</f>
        <v>0</v>
      </c>
      <c r="O1010">
        <f t="shared" si="46"/>
        <v>0</v>
      </c>
      <c r="P1010">
        <f t="shared" si="45"/>
        <v>1</v>
      </c>
    </row>
    <row r="1011" spans="12:16" x14ac:dyDescent="0.25">
      <c r="L1011" s="264">
        <f>Member!A1011</f>
        <v>25606</v>
      </c>
      <c r="M1011">
        <f>SUMIF(Erfassung6!BD:BD,L1011,Erfassung6!BW:BW)</f>
        <v>0</v>
      </c>
      <c r="N1011">
        <f>SUMIF(Erfassung6!BD:BD,L1011,Erfassung6!BG:BG)</f>
        <v>0</v>
      </c>
      <c r="O1011">
        <f t="shared" si="46"/>
        <v>0</v>
      </c>
      <c r="P1011">
        <f t="shared" si="45"/>
        <v>1</v>
      </c>
    </row>
    <row r="1012" spans="12:16" x14ac:dyDescent="0.25">
      <c r="L1012" s="264">
        <f>Member!A1012</f>
        <v>38550</v>
      </c>
      <c r="M1012">
        <f>SUMIF(Erfassung6!BD:BD,L1012,Erfassung6!BW:BW)</f>
        <v>0</v>
      </c>
      <c r="N1012">
        <f>SUMIF(Erfassung6!BD:BD,L1012,Erfassung6!BG:BG)</f>
        <v>0</v>
      </c>
      <c r="O1012">
        <f t="shared" si="46"/>
        <v>0</v>
      </c>
      <c r="P1012">
        <f t="shared" si="45"/>
        <v>1</v>
      </c>
    </row>
    <row r="1013" spans="12:16" x14ac:dyDescent="0.25">
      <c r="L1013" s="264">
        <f>Member!A1013</f>
        <v>7348</v>
      </c>
      <c r="M1013">
        <f>SUMIF(Erfassung6!BD:BD,L1013,Erfassung6!BW:BW)</f>
        <v>0</v>
      </c>
      <c r="N1013">
        <f>SUMIF(Erfassung6!BD:BD,L1013,Erfassung6!BG:BG)</f>
        <v>0</v>
      </c>
      <c r="O1013">
        <f t="shared" si="46"/>
        <v>0</v>
      </c>
      <c r="P1013">
        <f t="shared" si="45"/>
        <v>1</v>
      </c>
    </row>
    <row r="1014" spans="12:16" x14ac:dyDescent="0.25">
      <c r="L1014" s="264">
        <f>Member!A1014</f>
        <v>38569</v>
      </c>
      <c r="M1014">
        <f>SUMIF(Erfassung6!BD:BD,L1014,Erfassung6!BW:BW)</f>
        <v>0</v>
      </c>
      <c r="N1014">
        <f>SUMIF(Erfassung6!BD:BD,L1014,Erfassung6!BG:BG)</f>
        <v>0</v>
      </c>
      <c r="O1014">
        <f t="shared" si="46"/>
        <v>0</v>
      </c>
      <c r="P1014">
        <f t="shared" si="45"/>
        <v>1</v>
      </c>
    </row>
    <row r="1015" spans="12:16" x14ac:dyDescent="0.25">
      <c r="L1015" s="264">
        <f>Member!A1015</f>
        <v>16096</v>
      </c>
      <c r="M1015">
        <f>SUMIF(Erfassung6!BD:BD,L1015,Erfassung6!BW:BW)</f>
        <v>0</v>
      </c>
      <c r="N1015">
        <f>SUMIF(Erfassung6!BD:BD,L1015,Erfassung6!BG:BG)</f>
        <v>0</v>
      </c>
      <c r="O1015">
        <f t="shared" si="46"/>
        <v>0</v>
      </c>
      <c r="P1015">
        <f t="shared" si="45"/>
        <v>1</v>
      </c>
    </row>
    <row r="1016" spans="12:16" x14ac:dyDescent="0.25">
      <c r="L1016" s="264">
        <f>Member!A1016</f>
        <v>16099</v>
      </c>
      <c r="M1016">
        <f>SUMIF(Erfassung6!BD:BD,L1016,Erfassung6!BW:BW)</f>
        <v>0</v>
      </c>
      <c r="N1016">
        <f>SUMIF(Erfassung6!BD:BD,L1016,Erfassung6!BG:BG)</f>
        <v>0</v>
      </c>
      <c r="O1016">
        <f t="shared" si="46"/>
        <v>0</v>
      </c>
      <c r="P1016">
        <f t="shared" si="45"/>
        <v>1</v>
      </c>
    </row>
    <row r="1017" spans="12:16" x14ac:dyDescent="0.25">
      <c r="L1017" s="264">
        <f>Member!A1017</f>
        <v>16094</v>
      </c>
      <c r="M1017">
        <f>SUMIF(Erfassung6!BD:BD,L1017,Erfassung6!BW:BW)</f>
        <v>0</v>
      </c>
      <c r="N1017">
        <f>SUMIF(Erfassung6!BD:BD,L1017,Erfassung6!BG:BG)</f>
        <v>0</v>
      </c>
      <c r="O1017">
        <f t="shared" si="46"/>
        <v>0</v>
      </c>
      <c r="P1017">
        <f t="shared" si="45"/>
        <v>1</v>
      </c>
    </row>
    <row r="1018" spans="12:16" x14ac:dyDescent="0.25">
      <c r="L1018" s="264">
        <f>Member!A1018</f>
        <v>16095</v>
      </c>
      <c r="M1018">
        <f>SUMIF(Erfassung6!BD:BD,L1018,Erfassung6!BW:BW)</f>
        <v>0</v>
      </c>
      <c r="N1018">
        <f>SUMIF(Erfassung6!BD:BD,L1018,Erfassung6!BG:BG)</f>
        <v>0</v>
      </c>
      <c r="O1018">
        <f t="shared" si="46"/>
        <v>0</v>
      </c>
      <c r="P1018">
        <f t="shared" si="45"/>
        <v>1</v>
      </c>
    </row>
    <row r="1019" spans="12:16" x14ac:dyDescent="0.25">
      <c r="L1019" s="264">
        <f>Member!A1019</f>
        <v>16084</v>
      </c>
      <c r="M1019">
        <f>SUMIF(Erfassung6!BD:BD,L1019,Erfassung6!BW:BW)</f>
        <v>0</v>
      </c>
      <c r="N1019">
        <f>SUMIF(Erfassung6!BD:BD,L1019,Erfassung6!BG:BG)</f>
        <v>0</v>
      </c>
      <c r="O1019">
        <f t="shared" si="46"/>
        <v>0</v>
      </c>
      <c r="P1019">
        <f t="shared" si="45"/>
        <v>1</v>
      </c>
    </row>
    <row r="1020" spans="12:16" x14ac:dyDescent="0.25">
      <c r="L1020" s="264">
        <f>Member!A1020</f>
        <v>16105</v>
      </c>
      <c r="M1020">
        <f>SUMIF(Erfassung6!BD:BD,L1020,Erfassung6!BW:BW)</f>
        <v>0</v>
      </c>
      <c r="N1020">
        <f>SUMIF(Erfassung6!BD:BD,L1020,Erfassung6!BG:BG)</f>
        <v>0</v>
      </c>
      <c r="O1020">
        <f t="shared" si="46"/>
        <v>0</v>
      </c>
      <c r="P1020">
        <f t="shared" si="45"/>
        <v>1</v>
      </c>
    </row>
    <row r="1021" spans="12:16" x14ac:dyDescent="0.25">
      <c r="L1021" s="264">
        <f>Member!A1021</f>
        <v>0</v>
      </c>
      <c r="M1021">
        <f>SUMIF(Erfassung6!BD:BD,L1021,Erfassung6!BW:BW)</f>
        <v>0</v>
      </c>
      <c r="N1021">
        <f>SUMIF(Erfassung6!BD:BD,L1021,Erfassung6!BG:BG)</f>
        <v>0</v>
      </c>
      <c r="O1021">
        <f t="shared" si="46"/>
        <v>0</v>
      </c>
      <c r="P1021">
        <f t="shared" si="45"/>
        <v>1</v>
      </c>
    </row>
    <row r="1022" spans="12:16" x14ac:dyDescent="0.25">
      <c r="L1022" s="264">
        <f>Member!A1022</f>
        <v>0</v>
      </c>
      <c r="M1022">
        <f>SUMIF(Erfassung6!BD:BD,L1022,Erfassung6!BW:BW)</f>
        <v>0</v>
      </c>
      <c r="N1022">
        <f>SUMIF(Erfassung6!BD:BD,L1022,Erfassung6!BG:BG)</f>
        <v>0</v>
      </c>
      <c r="O1022">
        <f t="shared" si="46"/>
        <v>0</v>
      </c>
      <c r="P1022">
        <f t="shared" si="45"/>
        <v>1</v>
      </c>
    </row>
    <row r="1023" spans="12:16" x14ac:dyDescent="0.25">
      <c r="L1023" s="264">
        <f>Member!A1023</f>
        <v>0</v>
      </c>
      <c r="M1023">
        <f>SUMIF(Erfassung6!BD:BD,L1023,Erfassung6!BW:BW)</f>
        <v>0</v>
      </c>
      <c r="N1023">
        <f>SUMIF(Erfassung6!BD:BD,L1023,Erfassung6!BG:BG)</f>
        <v>0</v>
      </c>
      <c r="O1023">
        <f t="shared" si="46"/>
        <v>0</v>
      </c>
      <c r="P1023">
        <f t="shared" si="45"/>
        <v>1</v>
      </c>
    </row>
    <row r="1024" spans="12:16" x14ac:dyDescent="0.25">
      <c r="L1024" s="264">
        <f>Member!A1024</f>
        <v>0</v>
      </c>
      <c r="M1024">
        <f>SUMIF(Erfassung6!BD:BD,L1024,Erfassung6!BW:BW)</f>
        <v>0</v>
      </c>
      <c r="N1024">
        <f>SUMIF(Erfassung6!BD:BD,L1024,Erfassung6!BG:BG)</f>
        <v>0</v>
      </c>
      <c r="O1024">
        <f t="shared" si="46"/>
        <v>0</v>
      </c>
      <c r="P1024">
        <f t="shared" si="45"/>
        <v>1</v>
      </c>
    </row>
    <row r="1025" spans="12:16" x14ac:dyDescent="0.25">
      <c r="L1025" s="264">
        <f>Member!A1025</f>
        <v>0</v>
      </c>
      <c r="M1025">
        <f>SUMIF(Erfassung6!BD:BD,L1025,Erfassung6!BW:BW)</f>
        <v>0</v>
      </c>
      <c r="N1025">
        <f>SUMIF(Erfassung6!BD:BD,L1025,Erfassung6!BG:BG)</f>
        <v>0</v>
      </c>
      <c r="O1025">
        <f t="shared" si="46"/>
        <v>0</v>
      </c>
      <c r="P1025">
        <f t="shared" si="45"/>
        <v>1</v>
      </c>
    </row>
    <row r="1026" spans="12:16" x14ac:dyDescent="0.25">
      <c r="L1026" s="264">
        <f>Member!A1026</f>
        <v>0</v>
      </c>
      <c r="M1026">
        <f>SUMIF(Erfassung6!BD:BD,L1026,Erfassung6!BW:BW)</f>
        <v>0</v>
      </c>
      <c r="N1026">
        <f>SUMIF(Erfassung6!BD:BD,L1026,Erfassung6!BG:BG)</f>
        <v>0</v>
      </c>
      <c r="O1026">
        <f t="shared" si="46"/>
        <v>0</v>
      </c>
      <c r="P1026">
        <f t="shared" ref="P1026:P1089" si="47">RANK(O1026,O:O)</f>
        <v>1</v>
      </c>
    </row>
    <row r="1027" spans="12:16" x14ac:dyDescent="0.25">
      <c r="L1027" s="264">
        <f>Member!A1027</f>
        <v>0</v>
      </c>
      <c r="M1027">
        <f>SUMIF(Erfassung6!BD:BD,L1027,Erfassung6!BW:BW)</f>
        <v>0</v>
      </c>
      <c r="N1027">
        <f>SUMIF(Erfassung6!BD:BD,L1027,Erfassung6!BG:BG)</f>
        <v>0</v>
      </c>
      <c r="O1027">
        <f t="shared" ref="O1027:O1090" si="48">IF(N1027=0,0,M1027/N1027-ROW()/1000000000)</f>
        <v>0</v>
      </c>
      <c r="P1027">
        <f t="shared" si="47"/>
        <v>1</v>
      </c>
    </row>
    <row r="1028" spans="12:16" x14ac:dyDescent="0.25">
      <c r="L1028" s="264">
        <f>Member!A1028</f>
        <v>0</v>
      </c>
      <c r="M1028">
        <f>SUMIF(Erfassung6!BD:BD,L1028,Erfassung6!BW:BW)</f>
        <v>0</v>
      </c>
      <c r="N1028">
        <f>SUMIF(Erfassung6!BD:BD,L1028,Erfassung6!BG:BG)</f>
        <v>0</v>
      </c>
      <c r="O1028">
        <f t="shared" si="48"/>
        <v>0</v>
      </c>
      <c r="P1028">
        <f t="shared" si="47"/>
        <v>1</v>
      </c>
    </row>
    <row r="1029" spans="12:16" x14ac:dyDescent="0.25">
      <c r="L1029" s="264">
        <f>Member!A1029</f>
        <v>0</v>
      </c>
      <c r="M1029">
        <f>SUMIF(Erfassung6!BD:BD,L1029,Erfassung6!BW:BW)</f>
        <v>0</v>
      </c>
      <c r="N1029">
        <f>SUMIF(Erfassung6!BD:BD,L1029,Erfassung6!BG:BG)</f>
        <v>0</v>
      </c>
      <c r="O1029">
        <f t="shared" si="48"/>
        <v>0</v>
      </c>
      <c r="P1029">
        <f t="shared" si="47"/>
        <v>1</v>
      </c>
    </row>
    <row r="1030" spans="12:16" x14ac:dyDescent="0.25">
      <c r="L1030" s="264">
        <f>Member!A1030</f>
        <v>0</v>
      </c>
      <c r="M1030">
        <f>SUMIF(Erfassung6!BD:BD,L1030,Erfassung6!BW:BW)</f>
        <v>0</v>
      </c>
      <c r="N1030">
        <f>SUMIF(Erfassung6!BD:BD,L1030,Erfassung6!BG:BG)</f>
        <v>0</v>
      </c>
      <c r="O1030">
        <f t="shared" si="48"/>
        <v>0</v>
      </c>
      <c r="P1030">
        <f t="shared" si="47"/>
        <v>1</v>
      </c>
    </row>
    <row r="1031" spans="12:16" x14ac:dyDescent="0.25">
      <c r="L1031" s="264">
        <f>Member!A1031</f>
        <v>0</v>
      </c>
      <c r="M1031">
        <f>SUMIF(Erfassung6!BD:BD,L1031,Erfassung6!BW:BW)</f>
        <v>0</v>
      </c>
      <c r="N1031">
        <f>SUMIF(Erfassung6!BD:BD,L1031,Erfassung6!BG:BG)</f>
        <v>0</v>
      </c>
      <c r="O1031">
        <f t="shared" si="48"/>
        <v>0</v>
      </c>
      <c r="P1031">
        <f t="shared" si="47"/>
        <v>1</v>
      </c>
    </row>
    <row r="1032" spans="12:16" x14ac:dyDescent="0.25">
      <c r="L1032" s="264">
        <f>Member!A1032</f>
        <v>0</v>
      </c>
      <c r="M1032">
        <f>SUMIF(Erfassung6!BD:BD,L1032,Erfassung6!BW:BW)</f>
        <v>0</v>
      </c>
      <c r="N1032">
        <f>SUMIF(Erfassung6!BD:BD,L1032,Erfassung6!BG:BG)</f>
        <v>0</v>
      </c>
      <c r="O1032">
        <f t="shared" si="48"/>
        <v>0</v>
      </c>
      <c r="P1032">
        <f t="shared" si="47"/>
        <v>1</v>
      </c>
    </row>
    <row r="1033" spans="12:16" x14ac:dyDescent="0.25">
      <c r="L1033" s="264">
        <f>Member!A1033</f>
        <v>0</v>
      </c>
      <c r="M1033">
        <f>SUMIF(Erfassung6!BD:BD,L1033,Erfassung6!BW:BW)</f>
        <v>0</v>
      </c>
      <c r="N1033">
        <f>SUMIF(Erfassung6!BD:BD,L1033,Erfassung6!BG:BG)</f>
        <v>0</v>
      </c>
      <c r="O1033">
        <f t="shared" si="48"/>
        <v>0</v>
      </c>
      <c r="P1033">
        <f t="shared" si="47"/>
        <v>1</v>
      </c>
    </row>
    <row r="1034" spans="12:16" x14ac:dyDescent="0.25">
      <c r="L1034" s="264">
        <f>Member!A1034</f>
        <v>0</v>
      </c>
      <c r="M1034">
        <f>SUMIF(Erfassung6!BD:BD,L1034,Erfassung6!BW:BW)</f>
        <v>0</v>
      </c>
      <c r="N1034">
        <f>SUMIF(Erfassung6!BD:BD,L1034,Erfassung6!BG:BG)</f>
        <v>0</v>
      </c>
      <c r="O1034">
        <f t="shared" si="48"/>
        <v>0</v>
      </c>
      <c r="P1034">
        <f t="shared" si="47"/>
        <v>1</v>
      </c>
    </row>
    <row r="1035" spans="12:16" x14ac:dyDescent="0.25">
      <c r="L1035" s="264">
        <f>Member!A1035</f>
        <v>0</v>
      </c>
      <c r="M1035">
        <f>SUMIF(Erfassung6!BD:BD,L1035,Erfassung6!BW:BW)</f>
        <v>0</v>
      </c>
      <c r="N1035">
        <f>SUMIF(Erfassung6!BD:BD,L1035,Erfassung6!BG:BG)</f>
        <v>0</v>
      </c>
      <c r="O1035">
        <f t="shared" si="48"/>
        <v>0</v>
      </c>
      <c r="P1035">
        <f t="shared" si="47"/>
        <v>1</v>
      </c>
    </row>
    <row r="1036" spans="12:16" x14ac:dyDescent="0.25">
      <c r="L1036" s="264">
        <f>Member!A1036</f>
        <v>0</v>
      </c>
      <c r="M1036">
        <f>SUMIF(Erfassung6!BD:BD,L1036,Erfassung6!BW:BW)</f>
        <v>0</v>
      </c>
      <c r="N1036">
        <f>SUMIF(Erfassung6!BD:BD,L1036,Erfassung6!BG:BG)</f>
        <v>0</v>
      </c>
      <c r="O1036">
        <f t="shared" si="48"/>
        <v>0</v>
      </c>
      <c r="P1036">
        <f t="shared" si="47"/>
        <v>1</v>
      </c>
    </row>
    <row r="1037" spans="12:16" x14ac:dyDescent="0.25">
      <c r="L1037" s="264">
        <f>Member!A1037</f>
        <v>0</v>
      </c>
      <c r="M1037">
        <f>SUMIF(Erfassung6!BD:BD,L1037,Erfassung6!BW:BW)</f>
        <v>0</v>
      </c>
      <c r="N1037">
        <f>SUMIF(Erfassung6!BD:BD,L1037,Erfassung6!BG:BG)</f>
        <v>0</v>
      </c>
      <c r="O1037">
        <f t="shared" si="48"/>
        <v>0</v>
      </c>
      <c r="P1037">
        <f t="shared" si="47"/>
        <v>1</v>
      </c>
    </row>
    <row r="1038" spans="12:16" x14ac:dyDescent="0.25">
      <c r="L1038" s="264">
        <f>Member!A1038</f>
        <v>0</v>
      </c>
      <c r="M1038">
        <f>SUMIF(Erfassung6!BD:BD,L1038,Erfassung6!BW:BW)</f>
        <v>0</v>
      </c>
      <c r="N1038">
        <f>SUMIF(Erfassung6!BD:BD,L1038,Erfassung6!BG:BG)</f>
        <v>0</v>
      </c>
      <c r="O1038">
        <f t="shared" si="48"/>
        <v>0</v>
      </c>
      <c r="P1038">
        <f t="shared" si="47"/>
        <v>1</v>
      </c>
    </row>
    <row r="1039" spans="12:16" x14ac:dyDescent="0.25">
      <c r="L1039" s="264">
        <f>Member!A1039</f>
        <v>0</v>
      </c>
      <c r="M1039">
        <f>SUMIF(Erfassung6!BD:BD,L1039,Erfassung6!BW:BW)</f>
        <v>0</v>
      </c>
      <c r="N1039">
        <f>SUMIF(Erfassung6!BD:BD,L1039,Erfassung6!BG:BG)</f>
        <v>0</v>
      </c>
      <c r="O1039">
        <f t="shared" si="48"/>
        <v>0</v>
      </c>
      <c r="P1039">
        <f t="shared" si="47"/>
        <v>1</v>
      </c>
    </row>
    <row r="1040" spans="12:16" x14ac:dyDescent="0.25">
      <c r="L1040" s="264">
        <f>Member!A1040</f>
        <v>0</v>
      </c>
      <c r="M1040">
        <f>SUMIF(Erfassung6!BD:BD,L1040,Erfassung6!BW:BW)</f>
        <v>0</v>
      </c>
      <c r="N1040">
        <f>SUMIF(Erfassung6!BD:BD,L1040,Erfassung6!BG:BG)</f>
        <v>0</v>
      </c>
      <c r="O1040">
        <f t="shared" si="48"/>
        <v>0</v>
      </c>
      <c r="P1040">
        <f t="shared" si="47"/>
        <v>1</v>
      </c>
    </row>
    <row r="1041" spans="12:16" x14ac:dyDescent="0.25">
      <c r="L1041" s="264">
        <f>Member!A1041</f>
        <v>0</v>
      </c>
      <c r="M1041">
        <f>SUMIF(Erfassung6!BD:BD,L1041,Erfassung6!BW:BW)</f>
        <v>0</v>
      </c>
      <c r="N1041">
        <f>SUMIF(Erfassung6!BD:BD,L1041,Erfassung6!BG:BG)</f>
        <v>0</v>
      </c>
      <c r="O1041">
        <f t="shared" si="48"/>
        <v>0</v>
      </c>
      <c r="P1041">
        <f t="shared" si="47"/>
        <v>1</v>
      </c>
    </row>
    <row r="1042" spans="12:16" x14ac:dyDescent="0.25">
      <c r="L1042" s="264">
        <f>Member!A1042</f>
        <v>0</v>
      </c>
      <c r="M1042">
        <f>SUMIF(Erfassung6!BD:BD,L1042,Erfassung6!BW:BW)</f>
        <v>0</v>
      </c>
      <c r="N1042">
        <f>SUMIF(Erfassung6!BD:BD,L1042,Erfassung6!BG:BG)</f>
        <v>0</v>
      </c>
      <c r="O1042">
        <f t="shared" si="48"/>
        <v>0</v>
      </c>
      <c r="P1042">
        <f t="shared" si="47"/>
        <v>1</v>
      </c>
    </row>
    <row r="1043" spans="12:16" x14ac:dyDescent="0.25">
      <c r="L1043" s="264">
        <f>Member!A1043</f>
        <v>0</v>
      </c>
      <c r="M1043">
        <f>SUMIF(Erfassung6!BD:BD,L1043,Erfassung6!BW:BW)</f>
        <v>0</v>
      </c>
      <c r="N1043">
        <f>SUMIF(Erfassung6!BD:BD,L1043,Erfassung6!BG:BG)</f>
        <v>0</v>
      </c>
      <c r="O1043">
        <f t="shared" si="48"/>
        <v>0</v>
      </c>
      <c r="P1043">
        <f t="shared" si="47"/>
        <v>1</v>
      </c>
    </row>
    <row r="1044" spans="12:16" x14ac:dyDescent="0.25">
      <c r="L1044" s="264">
        <f>Member!A1044</f>
        <v>0</v>
      </c>
      <c r="M1044">
        <f>SUMIF(Erfassung6!BD:BD,L1044,Erfassung6!BW:BW)</f>
        <v>0</v>
      </c>
      <c r="N1044">
        <f>SUMIF(Erfassung6!BD:BD,L1044,Erfassung6!BG:BG)</f>
        <v>0</v>
      </c>
      <c r="O1044">
        <f t="shared" si="48"/>
        <v>0</v>
      </c>
      <c r="P1044">
        <f t="shared" si="47"/>
        <v>1</v>
      </c>
    </row>
    <row r="1045" spans="12:16" x14ac:dyDescent="0.25">
      <c r="L1045" s="264">
        <f>Member!A1045</f>
        <v>0</v>
      </c>
      <c r="M1045">
        <f>SUMIF(Erfassung6!BD:BD,L1045,Erfassung6!BW:BW)</f>
        <v>0</v>
      </c>
      <c r="N1045">
        <f>SUMIF(Erfassung6!BD:BD,L1045,Erfassung6!BG:BG)</f>
        <v>0</v>
      </c>
      <c r="O1045">
        <f t="shared" si="48"/>
        <v>0</v>
      </c>
      <c r="P1045">
        <f t="shared" si="47"/>
        <v>1</v>
      </c>
    </row>
    <row r="1046" spans="12:16" x14ac:dyDescent="0.25">
      <c r="L1046" s="264">
        <f>Member!A1046</f>
        <v>0</v>
      </c>
      <c r="M1046">
        <f>SUMIF(Erfassung6!BD:BD,L1046,Erfassung6!BW:BW)</f>
        <v>0</v>
      </c>
      <c r="N1046">
        <f>SUMIF(Erfassung6!BD:BD,L1046,Erfassung6!BG:BG)</f>
        <v>0</v>
      </c>
      <c r="O1046">
        <f t="shared" si="48"/>
        <v>0</v>
      </c>
      <c r="P1046">
        <f t="shared" si="47"/>
        <v>1</v>
      </c>
    </row>
    <row r="1047" spans="12:16" x14ac:dyDescent="0.25">
      <c r="L1047" s="264">
        <f>Member!A1047</f>
        <v>0</v>
      </c>
      <c r="M1047">
        <f>SUMIF(Erfassung6!BD:BD,L1047,Erfassung6!BW:BW)</f>
        <v>0</v>
      </c>
      <c r="N1047">
        <f>SUMIF(Erfassung6!BD:BD,L1047,Erfassung6!BG:BG)</f>
        <v>0</v>
      </c>
      <c r="O1047">
        <f t="shared" si="48"/>
        <v>0</v>
      </c>
      <c r="P1047">
        <f t="shared" si="47"/>
        <v>1</v>
      </c>
    </row>
    <row r="1048" spans="12:16" x14ac:dyDescent="0.25">
      <c r="L1048" s="264">
        <f>Member!A1048</f>
        <v>0</v>
      </c>
      <c r="M1048">
        <f>SUMIF(Erfassung6!BD:BD,L1048,Erfassung6!BW:BW)</f>
        <v>0</v>
      </c>
      <c r="N1048">
        <f>SUMIF(Erfassung6!BD:BD,L1048,Erfassung6!BG:BG)</f>
        <v>0</v>
      </c>
      <c r="O1048">
        <f t="shared" si="48"/>
        <v>0</v>
      </c>
      <c r="P1048">
        <f t="shared" si="47"/>
        <v>1</v>
      </c>
    </row>
    <row r="1049" spans="12:16" x14ac:dyDescent="0.25">
      <c r="L1049" s="264">
        <f>Member!A1049</f>
        <v>0</v>
      </c>
      <c r="M1049">
        <f>SUMIF(Erfassung6!BD:BD,L1049,Erfassung6!BW:BW)</f>
        <v>0</v>
      </c>
      <c r="N1049">
        <f>SUMIF(Erfassung6!BD:BD,L1049,Erfassung6!BG:BG)</f>
        <v>0</v>
      </c>
      <c r="O1049">
        <f t="shared" si="48"/>
        <v>0</v>
      </c>
      <c r="P1049">
        <f t="shared" si="47"/>
        <v>1</v>
      </c>
    </row>
    <row r="1050" spans="12:16" x14ac:dyDescent="0.25">
      <c r="L1050" s="264">
        <f>Member!A1050</f>
        <v>0</v>
      </c>
      <c r="M1050">
        <f>SUMIF(Erfassung6!BD:BD,L1050,Erfassung6!BW:BW)</f>
        <v>0</v>
      </c>
      <c r="N1050">
        <f>SUMIF(Erfassung6!BD:BD,L1050,Erfassung6!BG:BG)</f>
        <v>0</v>
      </c>
      <c r="O1050">
        <f t="shared" si="48"/>
        <v>0</v>
      </c>
      <c r="P1050">
        <f t="shared" si="47"/>
        <v>1</v>
      </c>
    </row>
    <row r="1051" spans="12:16" x14ac:dyDescent="0.25">
      <c r="L1051" s="264">
        <f>Member!A1051</f>
        <v>0</v>
      </c>
      <c r="M1051">
        <f>SUMIF(Erfassung6!BD:BD,L1051,Erfassung6!BW:BW)</f>
        <v>0</v>
      </c>
      <c r="N1051">
        <f>SUMIF(Erfassung6!BD:BD,L1051,Erfassung6!BG:BG)</f>
        <v>0</v>
      </c>
      <c r="O1051">
        <f t="shared" si="48"/>
        <v>0</v>
      </c>
      <c r="P1051">
        <f t="shared" si="47"/>
        <v>1</v>
      </c>
    </row>
    <row r="1052" spans="12:16" x14ac:dyDescent="0.25">
      <c r="L1052" s="264">
        <f>Member!A1052</f>
        <v>0</v>
      </c>
      <c r="M1052">
        <f>SUMIF(Erfassung6!BD:BD,L1052,Erfassung6!BW:BW)</f>
        <v>0</v>
      </c>
      <c r="N1052">
        <f>SUMIF(Erfassung6!BD:BD,L1052,Erfassung6!BG:BG)</f>
        <v>0</v>
      </c>
      <c r="O1052">
        <f t="shared" si="48"/>
        <v>0</v>
      </c>
      <c r="P1052">
        <f t="shared" si="47"/>
        <v>1</v>
      </c>
    </row>
    <row r="1053" spans="12:16" x14ac:dyDescent="0.25">
      <c r="L1053" s="264">
        <f>Member!A1053</f>
        <v>0</v>
      </c>
      <c r="M1053">
        <f>SUMIF(Erfassung6!BD:BD,L1053,Erfassung6!BW:BW)</f>
        <v>0</v>
      </c>
      <c r="N1053">
        <f>SUMIF(Erfassung6!BD:BD,L1053,Erfassung6!BG:BG)</f>
        <v>0</v>
      </c>
      <c r="O1053">
        <f t="shared" si="48"/>
        <v>0</v>
      </c>
      <c r="P1053">
        <f t="shared" si="47"/>
        <v>1</v>
      </c>
    </row>
    <row r="1054" spans="12:16" x14ac:dyDescent="0.25">
      <c r="L1054" s="264">
        <f>Member!A1054</f>
        <v>0</v>
      </c>
      <c r="M1054">
        <f>SUMIF(Erfassung6!BD:BD,L1054,Erfassung6!BW:BW)</f>
        <v>0</v>
      </c>
      <c r="N1054">
        <f>SUMIF(Erfassung6!BD:BD,L1054,Erfassung6!BG:BG)</f>
        <v>0</v>
      </c>
      <c r="O1054">
        <f t="shared" si="48"/>
        <v>0</v>
      </c>
      <c r="P1054">
        <f t="shared" si="47"/>
        <v>1</v>
      </c>
    </row>
    <row r="1055" spans="12:16" x14ac:dyDescent="0.25">
      <c r="L1055" s="264">
        <f>Member!A1055</f>
        <v>0</v>
      </c>
      <c r="M1055">
        <f>SUMIF(Erfassung6!BD:BD,L1055,Erfassung6!BW:BW)</f>
        <v>0</v>
      </c>
      <c r="N1055">
        <f>SUMIF(Erfassung6!BD:BD,L1055,Erfassung6!BG:BG)</f>
        <v>0</v>
      </c>
      <c r="O1055">
        <f t="shared" si="48"/>
        <v>0</v>
      </c>
      <c r="P1055">
        <f t="shared" si="47"/>
        <v>1</v>
      </c>
    </row>
    <row r="1056" spans="12:16" x14ac:dyDescent="0.25">
      <c r="L1056" s="264">
        <f>Member!A1056</f>
        <v>0</v>
      </c>
      <c r="M1056">
        <f>SUMIF(Erfassung6!BD:BD,L1056,Erfassung6!BW:BW)</f>
        <v>0</v>
      </c>
      <c r="N1056">
        <f>SUMIF(Erfassung6!BD:BD,L1056,Erfassung6!BG:BG)</f>
        <v>0</v>
      </c>
      <c r="O1056">
        <f t="shared" si="48"/>
        <v>0</v>
      </c>
      <c r="P1056">
        <f t="shared" si="47"/>
        <v>1</v>
      </c>
    </row>
    <row r="1057" spans="12:16" x14ac:dyDescent="0.25">
      <c r="L1057" s="264">
        <f>Member!A1057</f>
        <v>0</v>
      </c>
      <c r="M1057">
        <f>SUMIF(Erfassung6!BD:BD,L1057,Erfassung6!BW:BW)</f>
        <v>0</v>
      </c>
      <c r="N1057">
        <f>SUMIF(Erfassung6!BD:BD,L1057,Erfassung6!BG:BG)</f>
        <v>0</v>
      </c>
      <c r="O1057">
        <f t="shared" si="48"/>
        <v>0</v>
      </c>
      <c r="P1057">
        <f t="shared" si="47"/>
        <v>1</v>
      </c>
    </row>
    <row r="1058" spans="12:16" x14ac:dyDescent="0.25">
      <c r="L1058" s="264">
        <f>Member!A1058</f>
        <v>0</v>
      </c>
      <c r="M1058">
        <f>SUMIF(Erfassung6!BD:BD,L1058,Erfassung6!BW:BW)</f>
        <v>0</v>
      </c>
      <c r="N1058">
        <f>SUMIF(Erfassung6!BD:BD,L1058,Erfassung6!BG:BG)</f>
        <v>0</v>
      </c>
      <c r="O1058">
        <f t="shared" si="48"/>
        <v>0</v>
      </c>
      <c r="P1058">
        <f t="shared" si="47"/>
        <v>1</v>
      </c>
    </row>
    <row r="1059" spans="12:16" x14ac:dyDescent="0.25">
      <c r="L1059" s="264">
        <f>Member!A1059</f>
        <v>0</v>
      </c>
      <c r="M1059">
        <f>SUMIF(Erfassung6!BD:BD,L1059,Erfassung6!BW:BW)</f>
        <v>0</v>
      </c>
      <c r="N1059">
        <f>SUMIF(Erfassung6!BD:BD,L1059,Erfassung6!BG:BG)</f>
        <v>0</v>
      </c>
      <c r="O1059">
        <f t="shared" si="48"/>
        <v>0</v>
      </c>
      <c r="P1059">
        <f t="shared" si="47"/>
        <v>1</v>
      </c>
    </row>
    <row r="1060" spans="12:16" x14ac:dyDescent="0.25">
      <c r="L1060" s="264">
        <f>Member!A1060</f>
        <v>0</v>
      </c>
      <c r="M1060">
        <f>SUMIF(Erfassung6!BD:BD,L1060,Erfassung6!BW:BW)</f>
        <v>0</v>
      </c>
      <c r="N1060">
        <f>SUMIF(Erfassung6!BD:BD,L1060,Erfassung6!BG:BG)</f>
        <v>0</v>
      </c>
      <c r="O1060">
        <f t="shared" si="48"/>
        <v>0</v>
      </c>
      <c r="P1060">
        <f t="shared" si="47"/>
        <v>1</v>
      </c>
    </row>
    <row r="1061" spans="12:16" x14ac:dyDescent="0.25">
      <c r="L1061" s="264">
        <f>Member!A1061</f>
        <v>0</v>
      </c>
      <c r="M1061">
        <f>SUMIF(Erfassung6!BD:BD,L1061,Erfassung6!BW:BW)</f>
        <v>0</v>
      </c>
      <c r="N1061">
        <f>SUMIF(Erfassung6!BD:BD,L1061,Erfassung6!BG:BG)</f>
        <v>0</v>
      </c>
      <c r="O1061">
        <f t="shared" si="48"/>
        <v>0</v>
      </c>
      <c r="P1061">
        <f t="shared" si="47"/>
        <v>1</v>
      </c>
    </row>
    <row r="1062" spans="12:16" x14ac:dyDescent="0.25">
      <c r="L1062" s="264">
        <f>Member!A1062</f>
        <v>0</v>
      </c>
      <c r="M1062">
        <f>SUMIF(Erfassung6!BD:BD,L1062,Erfassung6!BW:BW)</f>
        <v>0</v>
      </c>
      <c r="N1062">
        <f>SUMIF(Erfassung6!BD:BD,L1062,Erfassung6!BG:BG)</f>
        <v>0</v>
      </c>
      <c r="O1062">
        <f t="shared" si="48"/>
        <v>0</v>
      </c>
      <c r="P1062">
        <f t="shared" si="47"/>
        <v>1</v>
      </c>
    </row>
    <row r="1063" spans="12:16" x14ac:dyDescent="0.25">
      <c r="L1063" s="264">
        <f>Member!A1063</f>
        <v>0</v>
      </c>
      <c r="M1063">
        <f>SUMIF(Erfassung6!BD:BD,L1063,Erfassung6!BW:BW)</f>
        <v>0</v>
      </c>
      <c r="N1063">
        <f>SUMIF(Erfassung6!BD:BD,L1063,Erfassung6!BG:BG)</f>
        <v>0</v>
      </c>
      <c r="O1063">
        <f t="shared" si="48"/>
        <v>0</v>
      </c>
      <c r="P1063">
        <f t="shared" si="47"/>
        <v>1</v>
      </c>
    </row>
    <row r="1064" spans="12:16" x14ac:dyDescent="0.25">
      <c r="L1064" s="264">
        <f>Member!A1064</f>
        <v>0</v>
      </c>
      <c r="M1064">
        <f>SUMIF(Erfassung6!BD:BD,L1064,Erfassung6!BW:BW)</f>
        <v>0</v>
      </c>
      <c r="N1064">
        <f>SUMIF(Erfassung6!BD:BD,L1064,Erfassung6!BG:BG)</f>
        <v>0</v>
      </c>
      <c r="O1064">
        <f t="shared" si="48"/>
        <v>0</v>
      </c>
      <c r="P1064">
        <f t="shared" si="47"/>
        <v>1</v>
      </c>
    </row>
    <row r="1065" spans="12:16" x14ac:dyDescent="0.25">
      <c r="L1065" s="264">
        <f>Member!A1065</f>
        <v>0</v>
      </c>
      <c r="M1065">
        <f>SUMIF(Erfassung6!BD:BD,L1065,Erfassung6!BW:BW)</f>
        <v>0</v>
      </c>
      <c r="N1065">
        <f>SUMIF(Erfassung6!BD:BD,L1065,Erfassung6!BG:BG)</f>
        <v>0</v>
      </c>
      <c r="O1065">
        <f t="shared" si="48"/>
        <v>0</v>
      </c>
      <c r="P1065">
        <f t="shared" si="47"/>
        <v>1</v>
      </c>
    </row>
    <row r="1066" spans="12:16" x14ac:dyDescent="0.25">
      <c r="L1066" s="264">
        <f>Member!A1066</f>
        <v>0</v>
      </c>
      <c r="M1066">
        <f>SUMIF(Erfassung6!BD:BD,L1066,Erfassung6!BW:BW)</f>
        <v>0</v>
      </c>
      <c r="N1066">
        <f>SUMIF(Erfassung6!BD:BD,L1066,Erfassung6!BG:BG)</f>
        <v>0</v>
      </c>
      <c r="O1066">
        <f t="shared" si="48"/>
        <v>0</v>
      </c>
      <c r="P1066">
        <f t="shared" si="47"/>
        <v>1</v>
      </c>
    </row>
    <row r="1067" spans="12:16" x14ac:dyDescent="0.25">
      <c r="L1067" s="264">
        <f>Member!A1067</f>
        <v>0</v>
      </c>
      <c r="M1067">
        <f>SUMIF(Erfassung6!BD:BD,L1067,Erfassung6!BW:BW)</f>
        <v>0</v>
      </c>
      <c r="N1067">
        <f>SUMIF(Erfassung6!BD:BD,L1067,Erfassung6!BG:BG)</f>
        <v>0</v>
      </c>
      <c r="O1067">
        <f t="shared" si="48"/>
        <v>0</v>
      </c>
      <c r="P1067">
        <f t="shared" si="47"/>
        <v>1</v>
      </c>
    </row>
    <row r="1068" spans="12:16" x14ac:dyDescent="0.25">
      <c r="L1068" s="264">
        <f>Member!A1068</f>
        <v>0</v>
      </c>
      <c r="M1068">
        <f>SUMIF(Erfassung6!BD:BD,L1068,Erfassung6!BW:BW)</f>
        <v>0</v>
      </c>
      <c r="N1068">
        <f>SUMIF(Erfassung6!BD:BD,L1068,Erfassung6!BG:BG)</f>
        <v>0</v>
      </c>
      <c r="O1068">
        <f t="shared" si="48"/>
        <v>0</v>
      </c>
      <c r="P1068">
        <f t="shared" si="47"/>
        <v>1</v>
      </c>
    </row>
    <row r="1069" spans="12:16" x14ac:dyDescent="0.25">
      <c r="L1069" s="264">
        <f>Member!A1069</f>
        <v>0</v>
      </c>
      <c r="M1069">
        <f>SUMIF(Erfassung6!BD:BD,L1069,Erfassung6!BW:BW)</f>
        <v>0</v>
      </c>
      <c r="N1069">
        <f>SUMIF(Erfassung6!BD:BD,L1069,Erfassung6!BG:BG)</f>
        <v>0</v>
      </c>
      <c r="O1069">
        <f t="shared" si="48"/>
        <v>0</v>
      </c>
      <c r="P1069">
        <f t="shared" si="47"/>
        <v>1</v>
      </c>
    </row>
    <row r="1070" spans="12:16" x14ac:dyDescent="0.25">
      <c r="L1070" s="264">
        <f>Member!A1070</f>
        <v>0</v>
      </c>
      <c r="M1070">
        <f>SUMIF(Erfassung6!BD:BD,L1070,Erfassung6!BW:BW)</f>
        <v>0</v>
      </c>
      <c r="N1070">
        <f>SUMIF(Erfassung6!BD:BD,L1070,Erfassung6!BG:BG)</f>
        <v>0</v>
      </c>
      <c r="O1070">
        <f t="shared" si="48"/>
        <v>0</v>
      </c>
      <c r="P1070">
        <f t="shared" si="47"/>
        <v>1</v>
      </c>
    </row>
    <row r="1071" spans="12:16" x14ac:dyDescent="0.25">
      <c r="L1071" s="264">
        <f>Member!A1071</f>
        <v>0</v>
      </c>
      <c r="M1071">
        <f>SUMIF(Erfassung6!BD:BD,L1071,Erfassung6!BW:BW)</f>
        <v>0</v>
      </c>
      <c r="N1071">
        <f>SUMIF(Erfassung6!BD:BD,L1071,Erfassung6!BG:BG)</f>
        <v>0</v>
      </c>
      <c r="O1071">
        <f t="shared" si="48"/>
        <v>0</v>
      </c>
      <c r="P1071">
        <f t="shared" si="47"/>
        <v>1</v>
      </c>
    </row>
    <row r="1072" spans="12:16" x14ac:dyDescent="0.25">
      <c r="L1072" s="264">
        <f>Member!A1072</f>
        <v>0</v>
      </c>
      <c r="M1072">
        <f>SUMIF(Erfassung6!BD:BD,L1072,Erfassung6!BW:BW)</f>
        <v>0</v>
      </c>
      <c r="N1072">
        <f>SUMIF(Erfassung6!BD:BD,L1072,Erfassung6!BG:BG)</f>
        <v>0</v>
      </c>
      <c r="O1072">
        <f t="shared" si="48"/>
        <v>0</v>
      </c>
      <c r="P1072">
        <f t="shared" si="47"/>
        <v>1</v>
      </c>
    </row>
    <row r="1073" spans="12:16" x14ac:dyDescent="0.25">
      <c r="L1073" s="264">
        <f>Member!A1073</f>
        <v>0</v>
      </c>
      <c r="M1073">
        <f>SUMIF(Erfassung6!BD:BD,L1073,Erfassung6!BW:BW)</f>
        <v>0</v>
      </c>
      <c r="N1073">
        <f>SUMIF(Erfassung6!BD:BD,L1073,Erfassung6!BG:BG)</f>
        <v>0</v>
      </c>
      <c r="O1073">
        <f t="shared" si="48"/>
        <v>0</v>
      </c>
      <c r="P1073">
        <f t="shared" si="47"/>
        <v>1</v>
      </c>
    </row>
    <row r="1074" spans="12:16" x14ac:dyDescent="0.25">
      <c r="L1074" s="264">
        <f>Member!A1074</f>
        <v>0</v>
      </c>
      <c r="M1074">
        <f>SUMIF(Erfassung6!BD:BD,L1074,Erfassung6!BW:BW)</f>
        <v>0</v>
      </c>
      <c r="N1074">
        <f>SUMIF(Erfassung6!BD:BD,L1074,Erfassung6!BG:BG)</f>
        <v>0</v>
      </c>
      <c r="O1074">
        <f t="shared" si="48"/>
        <v>0</v>
      </c>
      <c r="P1074">
        <f t="shared" si="47"/>
        <v>1</v>
      </c>
    </row>
    <row r="1075" spans="12:16" x14ac:dyDescent="0.25">
      <c r="L1075" s="264">
        <f>Member!A1075</f>
        <v>0</v>
      </c>
      <c r="M1075">
        <f>SUMIF(Erfassung6!BD:BD,L1075,Erfassung6!BW:BW)</f>
        <v>0</v>
      </c>
      <c r="N1075">
        <f>SUMIF(Erfassung6!BD:BD,L1075,Erfassung6!BG:BG)</f>
        <v>0</v>
      </c>
      <c r="O1075">
        <f t="shared" si="48"/>
        <v>0</v>
      </c>
      <c r="P1075">
        <f t="shared" si="47"/>
        <v>1</v>
      </c>
    </row>
    <row r="1076" spans="12:16" x14ac:dyDescent="0.25">
      <c r="L1076" s="264">
        <f>Member!A1076</f>
        <v>0</v>
      </c>
      <c r="M1076">
        <f>SUMIF(Erfassung6!BD:BD,L1076,Erfassung6!BW:BW)</f>
        <v>0</v>
      </c>
      <c r="N1076">
        <f>SUMIF(Erfassung6!BD:BD,L1076,Erfassung6!BG:BG)</f>
        <v>0</v>
      </c>
      <c r="O1076">
        <f t="shared" si="48"/>
        <v>0</v>
      </c>
      <c r="P1076">
        <f t="shared" si="47"/>
        <v>1</v>
      </c>
    </row>
    <row r="1077" spans="12:16" x14ac:dyDescent="0.25">
      <c r="L1077" s="264">
        <f>Member!A1077</f>
        <v>0</v>
      </c>
      <c r="M1077">
        <f>SUMIF(Erfassung6!BD:BD,L1077,Erfassung6!BW:BW)</f>
        <v>0</v>
      </c>
      <c r="N1077">
        <f>SUMIF(Erfassung6!BD:BD,L1077,Erfassung6!BG:BG)</f>
        <v>0</v>
      </c>
      <c r="O1077">
        <f t="shared" si="48"/>
        <v>0</v>
      </c>
      <c r="P1077">
        <f t="shared" si="47"/>
        <v>1</v>
      </c>
    </row>
    <row r="1078" spans="12:16" x14ac:dyDescent="0.25">
      <c r="L1078" s="264">
        <f>Member!A1078</f>
        <v>0</v>
      </c>
      <c r="M1078">
        <f>SUMIF(Erfassung6!BD:BD,L1078,Erfassung6!BW:BW)</f>
        <v>0</v>
      </c>
      <c r="N1078">
        <f>SUMIF(Erfassung6!BD:BD,L1078,Erfassung6!BG:BG)</f>
        <v>0</v>
      </c>
      <c r="O1078">
        <f t="shared" si="48"/>
        <v>0</v>
      </c>
      <c r="P1078">
        <f t="shared" si="47"/>
        <v>1</v>
      </c>
    </row>
    <row r="1079" spans="12:16" x14ac:dyDescent="0.25">
      <c r="L1079" s="264">
        <f>Member!A1079</f>
        <v>0</v>
      </c>
      <c r="M1079">
        <f>SUMIF(Erfassung6!BD:BD,L1079,Erfassung6!BW:BW)</f>
        <v>0</v>
      </c>
      <c r="N1079">
        <f>SUMIF(Erfassung6!BD:BD,L1079,Erfassung6!BG:BG)</f>
        <v>0</v>
      </c>
      <c r="O1079">
        <f t="shared" si="48"/>
        <v>0</v>
      </c>
      <c r="P1079">
        <f t="shared" si="47"/>
        <v>1</v>
      </c>
    </row>
    <row r="1080" spans="12:16" x14ac:dyDescent="0.25">
      <c r="L1080" s="264">
        <f>Member!A1080</f>
        <v>0</v>
      </c>
      <c r="M1080">
        <f>SUMIF(Erfassung6!BD:BD,L1080,Erfassung6!BW:BW)</f>
        <v>0</v>
      </c>
      <c r="N1080">
        <f>SUMIF(Erfassung6!BD:BD,L1080,Erfassung6!BG:BG)</f>
        <v>0</v>
      </c>
      <c r="O1080">
        <f t="shared" si="48"/>
        <v>0</v>
      </c>
      <c r="P1080">
        <f t="shared" si="47"/>
        <v>1</v>
      </c>
    </row>
    <row r="1081" spans="12:16" x14ac:dyDescent="0.25">
      <c r="L1081" s="264">
        <f>Member!A1081</f>
        <v>0</v>
      </c>
      <c r="M1081">
        <f>SUMIF(Erfassung6!BD:BD,L1081,Erfassung6!BW:BW)</f>
        <v>0</v>
      </c>
      <c r="N1081">
        <f>SUMIF(Erfassung6!BD:BD,L1081,Erfassung6!BG:BG)</f>
        <v>0</v>
      </c>
      <c r="O1081">
        <f t="shared" si="48"/>
        <v>0</v>
      </c>
      <c r="P1081">
        <f t="shared" si="47"/>
        <v>1</v>
      </c>
    </row>
    <row r="1082" spans="12:16" x14ac:dyDescent="0.25">
      <c r="L1082" s="264">
        <f>Member!A1082</f>
        <v>0</v>
      </c>
      <c r="M1082">
        <f>SUMIF(Erfassung6!BD:BD,L1082,Erfassung6!BW:BW)</f>
        <v>0</v>
      </c>
      <c r="N1082">
        <f>SUMIF(Erfassung6!BD:BD,L1082,Erfassung6!BG:BG)</f>
        <v>0</v>
      </c>
      <c r="O1082">
        <f t="shared" si="48"/>
        <v>0</v>
      </c>
      <c r="P1082">
        <f t="shared" si="47"/>
        <v>1</v>
      </c>
    </row>
    <row r="1083" spans="12:16" x14ac:dyDescent="0.25">
      <c r="L1083" s="264">
        <f>Member!A1083</f>
        <v>0</v>
      </c>
      <c r="M1083">
        <f>SUMIF(Erfassung6!BD:BD,L1083,Erfassung6!BW:BW)</f>
        <v>0</v>
      </c>
      <c r="N1083">
        <f>SUMIF(Erfassung6!BD:BD,L1083,Erfassung6!BG:BG)</f>
        <v>0</v>
      </c>
      <c r="O1083">
        <f t="shared" si="48"/>
        <v>0</v>
      </c>
      <c r="P1083">
        <f t="shared" si="47"/>
        <v>1</v>
      </c>
    </row>
    <row r="1084" spans="12:16" x14ac:dyDescent="0.25">
      <c r="L1084" s="264">
        <f>Member!A1084</f>
        <v>0</v>
      </c>
      <c r="M1084">
        <f>SUMIF(Erfassung6!BD:BD,L1084,Erfassung6!BW:BW)</f>
        <v>0</v>
      </c>
      <c r="N1084">
        <f>SUMIF(Erfassung6!BD:BD,L1084,Erfassung6!BG:BG)</f>
        <v>0</v>
      </c>
      <c r="O1084">
        <f t="shared" si="48"/>
        <v>0</v>
      </c>
      <c r="P1084">
        <f t="shared" si="47"/>
        <v>1</v>
      </c>
    </row>
    <row r="1085" spans="12:16" x14ac:dyDescent="0.25">
      <c r="L1085" s="264">
        <f>Member!A1085</f>
        <v>0</v>
      </c>
      <c r="M1085">
        <f>SUMIF(Erfassung6!BD:BD,L1085,Erfassung6!BW:BW)</f>
        <v>0</v>
      </c>
      <c r="N1085">
        <f>SUMIF(Erfassung6!BD:BD,L1085,Erfassung6!BG:BG)</f>
        <v>0</v>
      </c>
      <c r="O1085">
        <f t="shared" si="48"/>
        <v>0</v>
      </c>
      <c r="P1085">
        <f t="shared" si="47"/>
        <v>1</v>
      </c>
    </row>
    <row r="1086" spans="12:16" x14ac:dyDescent="0.25">
      <c r="L1086" s="264">
        <f>Member!A1086</f>
        <v>0</v>
      </c>
      <c r="M1086">
        <f>SUMIF(Erfassung6!BD:BD,L1086,Erfassung6!BW:BW)</f>
        <v>0</v>
      </c>
      <c r="N1086">
        <f>SUMIF(Erfassung6!BD:BD,L1086,Erfassung6!BG:BG)</f>
        <v>0</v>
      </c>
      <c r="O1086">
        <f t="shared" si="48"/>
        <v>0</v>
      </c>
      <c r="P1086">
        <f t="shared" si="47"/>
        <v>1</v>
      </c>
    </row>
    <row r="1087" spans="12:16" x14ac:dyDescent="0.25">
      <c r="L1087" s="264">
        <f>Member!A1087</f>
        <v>0</v>
      </c>
      <c r="M1087">
        <f>SUMIF(Erfassung6!BD:BD,L1087,Erfassung6!BW:BW)</f>
        <v>0</v>
      </c>
      <c r="N1087">
        <f>SUMIF(Erfassung6!BD:BD,L1087,Erfassung6!BG:BG)</f>
        <v>0</v>
      </c>
      <c r="O1087">
        <f t="shared" si="48"/>
        <v>0</v>
      </c>
      <c r="P1087">
        <f t="shared" si="47"/>
        <v>1</v>
      </c>
    </row>
    <row r="1088" spans="12:16" x14ac:dyDescent="0.25">
      <c r="L1088" s="264">
        <f>Member!A1088</f>
        <v>0</v>
      </c>
      <c r="M1088">
        <f>SUMIF(Erfassung6!BD:BD,L1088,Erfassung6!BW:BW)</f>
        <v>0</v>
      </c>
      <c r="N1088">
        <f>SUMIF(Erfassung6!BD:BD,L1088,Erfassung6!BG:BG)</f>
        <v>0</v>
      </c>
      <c r="O1088">
        <f t="shared" si="48"/>
        <v>0</v>
      </c>
      <c r="P1088">
        <f t="shared" si="47"/>
        <v>1</v>
      </c>
    </row>
    <row r="1089" spans="12:16" x14ac:dyDescent="0.25">
      <c r="L1089" s="264">
        <f>Member!A1089</f>
        <v>0</v>
      </c>
      <c r="M1089">
        <f>SUMIF(Erfassung6!BD:BD,L1089,Erfassung6!BW:BW)</f>
        <v>0</v>
      </c>
      <c r="N1089">
        <f>SUMIF(Erfassung6!BD:BD,L1089,Erfassung6!BG:BG)</f>
        <v>0</v>
      </c>
      <c r="O1089">
        <f t="shared" si="48"/>
        <v>0</v>
      </c>
      <c r="P1089">
        <f t="shared" si="47"/>
        <v>1</v>
      </c>
    </row>
    <row r="1090" spans="12:16" x14ac:dyDescent="0.25">
      <c r="L1090" s="264">
        <f>Member!A1090</f>
        <v>0</v>
      </c>
      <c r="M1090">
        <f>SUMIF(Erfassung6!BD:BD,L1090,Erfassung6!BW:BW)</f>
        <v>0</v>
      </c>
      <c r="N1090">
        <f>SUMIF(Erfassung6!BD:BD,L1090,Erfassung6!BG:BG)</f>
        <v>0</v>
      </c>
      <c r="O1090">
        <f t="shared" si="48"/>
        <v>0</v>
      </c>
      <c r="P1090">
        <f t="shared" ref="P1090:P1153" si="49">RANK(O1090,O:O)</f>
        <v>1</v>
      </c>
    </row>
    <row r="1091" spans="12:16" x14ac:dyDescent="0.25">
      <c r="L1091" s="264">
        <f>Member!A1091</f>
        <v>0</v>
      </c>
      <c r="M1091">
        <f>SUMIF(Erfassung6!BD:BD,L1091,Erfassung6!BW:BW)</f>
        <v>0</v>
      </c>
      <c r="N1091">
        <f>SUMIF(Erfassung6!BD:BD,L1091,Erfassung6!BG:BG)</f>
        <v>0</v>
      </c>
      <c r="O1091">
        <f t="shared" ref="O1091:O1154" si="50">IF(N1091=0,0,M1091/N1091-ROW()/1000000000)</f>
        <v>0</v>
      </c>
      <c r="P1091">
        <f t="shared" si="49"/>
        <v>1</v>
      </c>
    </row>
    <row r="1092" spans="12:16" x14ac:dyDescent="0.25">
      <c r="L1092" s="264">
        <f>Member!A1092</f>
        <v>0</v>
      </c>
      <c r="M1092">
        <f>SUMIF(Erfassung6!BD:BD,L1092,Erfassung6!BW:BW)</f>
        <v>0</v>
      </c>
      <c r="N1092">
        <f>SUMIF(Erfassung6!BD:BD,L1092,Erfassung6!BG:BG)</f>
        <v>0</v>
      </c>
      <c r="O1092">
        <f t="shared" si="50"/>
        <v>0</v>
      </c>
      <c r="P1092">
        <f t="shared" si="49"/>
        <v>1</v>
      </c>
    </row>
    <row r="1093" spans="12:16" x14ac:dyDescent="0.25">
      <c r="L1093" s="264">
        <f>Member!A1093</f>
        <v>0</v>
      </c>
      <c r="M1093">
        <f>SUMIF(Erfassung6!BD:BD,L1093,Erfassung6!BW:BW)</f>
        <v>0</v>
      </c>
      <c r="N1093">
        <f>SUMIF(Erfassung6!BD:BD,L1093,Erfassung6!BG:BG)</f>
        <v>0</v>
      </c>
      <c r="O1093">
        <f t="shared" si="50"/>
        <v>0</v>
      </c>
      <c r="P1093">
        <f t="shared" si="49"/>
        <v>1</v>
      </c>
    </row>
    <row r="1094" spans="12:16" x14ac:dyDescent="0.25">
      <c r="L1094" s="264">
        <f>Member!A1094</f>
        <v>0</v>
      </c>
      <c r="M1094">
        <f>SUMIF(Erfassung6!BD:BD,L1094,Erfassung6!BW:BW)</f>
        <v>0</v>
      </c>
      <c r="N1094">
        <f>SUMIF(Erfassung6!BD:BD,L1094,Erfassung6!BG:BG)</f>
        <v>0</v>
      </c>
      <c r="O1094">
        <f t="shared" si="50"/>
        <v>0</v>
      </c>
      <c r="P1094">
        <f t="shared" si="49"/>
        <v>1</v>
      </c>
    </row>
    <row r="1095" spans="12:16" x14ac:dyDescent="0.25">
      <c r="L1095" s="264">
        <f>Member!A1095</f>
        <v>0</v>
      </c>
      <c r="M1095">
        <f>SUMIF(Erfassung6!BD:BD,L1095,Erfassung6!BW:BW)</f>
        <v>0</v>
      </c>
      <c r="N1095">
        <f>SUMIF(Erfassung6!BD:BD,L1095,Erfassung6!BG:BG)</f>
        <v>0</v>
      </c>
      <c r="O1095">
        <f t="shared" si="50"/>
        <v>0</v>
      </c>
      <c r="P1095">
        <f t="shared" si="49"/>
        <v>1</v>
      </c>
    </row>
    <row r="1096" spans="12:16" x14ac:dyDescent="0.25">
      <c r="L1096" s="264">
        <f>Member!A1096</f>
        <v>0</v>
      </c>
      <c r="M1096">
        <f>SUMIF(Erfassung6!BD:BD,L1096,Erfassung6!BW:BW)</f>
        <v>0</v>
      </c>
      <c r="N1096">
        <f>SUMIF(Erfassung6!BD:BD,L1096,Erfassung6!BG:BG)</f>
        <v>0</v>
      </c>
      <c r="O1096">
        <f t="shared" si="50"/>
        <v>0</v>
      </c>
      <c r="P1096">
        <f t="shared" si="49"/>
        <v>1</v>
      </c>
    </row>
    <row r="1097" spans="12:16" x14ac:dyDescent="0.25">
      <c r="L1097" s="264">
        <f>Member!A1097</f>
        <v>0</v>
      </c>
      <c r="M1097">
        <f>SUMIF(Erfassung6!BD:BD,L1097,Erfassung6!BW:BW)</f>
        <v>0</v>
      </c>
      <c r="N1097">
        <f>SUMIF(Erfassung6!BD:BD,L1097,Erfassung6!BG:BG)</f>
        <v>0</v>
      </c>
      <c r="O1097">
        <f t="shared" si="50"/>
        <v>0</v>
      </c>
      <c r="P1097">
        <f t="shared" si="49"/>
        <v>1</v>
      </c>
    </row>
    <row r="1098" spans="12:16" x14ac:dyDescent="0.25">
      <c r="L1098" s="264">
        <f>Member!A1098</f>
        <v>0</v>
      </c>
      <c r="M1098">
        <f>SUMIF(Erfassung6!BD:BD,L1098,Erfassung6!BW:BW)</f>
        <v>0</v>
      </c>
      <c r="N1098">
        <f>SUMIF(Erfassung6!BD:BD,L1098,Erfassung6!BG:BG)</f>
        <v>0</v>
      </c>
      <c r="O1098">
        <f t="shared" si="50"/>
        <v>0</v>
      </c>
      <c r="P1098">
        <f t="shared" si="49"/>
        <v>1</v>
      </c>
    </row>
    <row r="1099" spans="12:16" x14ac:dyDescent="0.25">
      <c r="L1099" s="264">
        <f>Member!A1099</f>
        <v>0</v>
      </c>
      <c r="M1099">
        <f>SUMIF(Erfassung6!BD:BD,L1099,Erfassung6!BW:BW)</f>
        <v>0</v>
      </c>
      <c r="N1099">
        <f>SUMIF(Erfassung6!BD:BD,L1099,Erfassung6!BG:BG)</f>
        <v>0</v>
      </c>
      <c r="O1099">
        <f t="shared" si="50"/>
        <v>0</v>
      </c>
      <c r="P1099">
        <f t="shared" si="49"/>
        <v>1</v>
      </c>
    </row>
    <row r="1100" spans="12:16" x14ac:dyDescent="0.25">
      <c r="L1100" s="264">
        <f>Member!A1100</f>
        <v>0</v>
      </c>
      <c r="M1100">
        <f>SUMIF(Erfassung6!BD:BD,L1100,Erfassung6!BW:BW)</f>
        <v>0</v>
      </c>
      <c r="N1100">
        <f>SUMIF(Erfassung6!BD:BD,L1100,Erfassung6!BG:BG)</f>
        <v>0</v>
      </c>
      <c r="O1100">
        <f t="shared" si="50"/>
        <v>0</v>
      </c>
      <c r="P1100">
        <f t="shared" si="49"/>
        <v>1</v>
      </c>
    </row>
    <row r="1101" spans="12:16" x14ac:dyDescent="0.25">
      <c r="L1101" s="264">
        <f>Member!A1101</f>
        <v>0</v>
      </c>
      <c r="M1101">
        <f>SUMIF(Erfassung6!BD:BD,L1101,Erfassung6!BW:BW)</f>
        <v>0</v>
      </c>
      <c r="N1101">
        <f>SUMIF(Erfassung6!BD:BD,L1101,Erfassung6!BG:BG)</f>
        <v>0</v>
      </c>
      <c r="O1101">
        <f t="shared" si="50"/>
        <v>0</v>
      </c>
      <c r="P1101">
        <f t="shared" si="49"/>
        <v>1</v>
      </c>
    </row>
    <row r="1102" spans="12:16" x14ac:dyDescent="0.25">
      <c r="L1102" s="264">
        <f>Member!A1102</f>
        <v>0</v>
      </c>
      <c r="M1102">
        <f>SUMIF(Erfassung6!BD:BD,L1102,Erfassung6!BW:BW)</f>
        <v>0</v>
      </c>
      <c r="N1102">
        <f>SUMIF(Erfassung6!BD:BD,L1102,Erfassung6!BG:BG)</f>
        <v>0</v>
      </c>
      <c r="O1102">
        <f t="shared" si="50"/>
        <v>0</v>
      </c>
      <c r="P1102">
        <f t="shared" si="49"/>
        <v>1</v>
      </c>
    </row>
    <row r="1103" spans="12:16" x14ac:dyDescent="0.25">
      <c r="L1103" s="264">
        <f>Member!A1103</f>
        <v>0</v>
      </c>
      <c r="M1103">
        <f>SUMIF(Erfassung6!BD:BD,L1103,Erfassung6!BW:BW)</f>
        <v>0</v>
      </c>
      <c r="N1103">
        <f>SUMIF(Erfassung6!BD:BD,L1103,Erfassung6!BG:BG)</f>
        <v>0</v>
      </c>
      <c r="O1103">
        <f t="shared" si="50"/>
        <v>0</v>
      </c>
      <c r="P1103">
        <f t="shared" si="49"/>
        <v>1</v>
      </c>
    </row>
    <row r="1104" spans="12:16" x14ac:dyDescent="0.25">
      <c r="L1104" s="264">
        <f>Member!A1104</f>
        <v>0</v>
      </c>
      <c r="M1104">
        <f>SUMIF(Erfassung6!BD:BD,L1104,Erfassung6!BW:BW)</f>
        <v>0</v>
      </c>
      <c r="N1104">
        <f>SUMIF(Erfassung6!BD:BD,L1104,Erfassung6!BG:BG)</f>
        <v>0</v>
      </c>
      <c r="O1104">
        <f t="shared" si="50"/>
        <v>0</v>
      </c>
      <c r="P1104">
        <f t="shared" si="49"/>
        <v>1</v>
      </c>
    </row>
    <row r="1105" spans="12:16" x14ac:dyDescent="0.25">
      <c r="L1105" s="264">
        <f>Member!A1105</f>
        <v>0</v>
      </c>
      <c r="M1105">
        <f>SUMIF(Erfassung6!BD:BD,L1105,Erfassung6!BW:BW)</f>
        <v>0</v>
      </c>
      <c r="N1105">
        <f>SUMIF(Erfassung6!BD:BD,L1105,Erfassung6!BG:BG)</f>
        <v>0</v>
      </c>
      <c r="O1105">
        <f t="shared" si="50"/>
        <v>0</v>
      </c>
      <c r="P1105">
        <f t="shared" si="49"/>
        <v>1</v>
      </c>
    </row>
    <row r="1106" spans="12:16" x14ac:dyDescent="0.25">
      <c r="L1106" s="264">
        <f>Member!A1106</f>
        <v>0</v>
      </c>
      <c r="M1106">
        <f>SUMIF(Erfassung6!BD:BD,L1106,Erfassung6!BW:BW)</f>
        <v>0</v>
      </c>
      <c r="N1106">
        <f>SUMIF(Erfassung6!BD:BD,L1106,Erfassung6!BG:BG)</f>
        <v>0</v>
      </c>
      <c r="O1106">
        <f t="shared" si="50"/>
        <v>0</v>
      </c>
      <c r="P1106">
        <f t="shared" si="49"/>
        <v>1</v>
      </c>
    </row>
    <row r="1107" spans="12:16" x14ac:dyDescent="0.25">
      <c r="L1107" s="264">
        <f>Member!A1107</f>
        <v>0</v>
      </c>
      <c r="M1107">
        <f>SUMIF(Erfassung6!BD:BD,L1107,Erfassung6!BW:BW)</f>
        <v>0</v>
      </c>
      <c r="N1107">
        <f>SUMIF(Erfassung6!BD:BD,L1107,Erfassung6!BG:BG)</f>
        <v>0</v>
      </c>
      <c r="O1107">
        <f t="shared" si="50"/>
        <v>0</v>
      </c>
      <c r="P1107">
        <f t="shared" si="49"/>
        <v>1</v>
      </c>
    </row>
    <row r="1108" spans="12:16" x14ac:dyDescent="0.25">
      <c r="L1108" s="264">
        <f>Member!A1108</f>
        <v>0</v>
      </c>
      <c r="M1108">
        <f>SUMIF(Erfassung6!BD:BD,L1108,Erfassung6!BW:BW)</f>
        <v>0</v>
      </c>
      <c r="N1108">
        <f>SUMIF(Erfassung6!BD:BD,L1108,Erfassung6!BG:BG)</f>
        <v>0</v>
      </c>
      <c r="O1108">
        <f t="shared" si="50"/>
        <v>0</v>
      </c>
      <c r="P1108">
        <f t="shared" si="49"/>
        <v>1</v>
      </c>
    </row>
    <row r="1109" spans="12:16" x14ac:dyDescent="0.25">
      <c r="L1109" s="264">
        <f>Member!A1109</f>
        <v>0</v>
      </c>
      <c r="M1109">
        <f>SUMIF(Erfassung6!BD:BD,L1109,Erfassung6!BW:BW)</f>
        <v>0</v>
      </c>
      <c r="N1109">
        <f>SUMIF(Erfassung6!BD:BD,L1109,Erfassung6!BG:BG)</f>
        <v>0</v>
      </c>
      <c r="O1109">
        <f t="shared" si="50"/>
        <v>0</v>
      </c>
      <c r="P1109">
        <f t="shared" si="49"/>
        <v>1</v>
      </c>
    </row>
    <row r="1110" spans="12:16" x14ac:dyDescent="0.25">
      <c r="L1110" s="264">
        <f>Member!A1110</f>
        <v>0</v>
      </c>
      <c r="M1110">
        <f>SUMIF(Erfassung6!BD:BD,L1110,Erfassung6!BW:BW)</f>
        <v>0</v>
      </c>
      <c r="N1110">
        <f>SUMIF(Erfassung6!BD:BD,L1110,Erfassung6!BG:BG)</f>
        <v>0</v>
      </c>
      <c r="O1110">
        <f t="shared" si="50"/>
        <v>0</v>
      </c>
      <c r="P1110">
        <f t="shared" si="49"/>
        <v>1</v>
      </c>
    </row>
    <row r="1111" spans="12:16" x14ac:dyDescent="0.25">
      <c r="L1111" s="264">
        <f>Member!A1111</f>
        <v>0</v>
      </c>
      <c r="M1111">
        <f>SUMIF(Erfassung6!BD:BD,L1111,Erfassung6!BW:BW)</f>
        <v>0</v>
      </c>
      <c r="N1111">
        <f>SUMIF(Erfassung6!BD:BD,L1111,Erfassung6!BG:BG)</f>
        <v>0</v>
      </c>
      <c r="O1111">
        <f t="shared" si="50"/>
        <v>0</v>
      </c>
      <c r="P1111">
        <f t="shared" si="49"/>
        <v>1</v>
      </c>
    </row>
    <row r="1112" spans="12:16" x14ac:dyDescent="0.25">
      <c r="L1112" s="264">
        <f>Member!A1112</f>
        <v>0</v>
      </c>
      <c r="M1112">
        <f>SUMIF(Erfassung6!BD:BD,L1112,Erfassung6!BW:BW)</f>
        <v>0</v>
      </c>
      <c r="N1112">
        <f>SUMIF(Erfassung6!BD:BD,L1112,Erfassung6!BG:BG)</f>
        <v>0</v>
      </c>
      <c r="O1112">
        <f t="shared" si="50"/>
        <v>0</v>
      </c>
      <c r="P1112">
        <f t="shared" si="49"/>
        <v>1</v>
      </c>
    </row>
    <row r="1113" spans="12:16" x14ac:dyDescent="0.25">
      <c r="L1113" s="264">
        <f>Member!A1113</f>
        <v>0</v>
      </c>
      <c r="M1113">
        <f>SUMIF(Erfassung6!BD:BD,L1113,Erfassung6!BW:BW)</f>
        <v>0</v>
      </c>
      <c r="N1113">
        <f>SUMIF(Erfassung6!BD:BD,L1113,Erfassung6!BG:BG)</f>
        <v>0</v>
      </c>
      <c r="O1113">
        <f t="shared" si="50"/>
        <v>0</v>
      </c>
      <c r="P1113">
        <f t="shared" si="49"/>
        <v>1</v>
      </c>
    </row>
    <row r="1114" spans="12:16" x14ac:dyDescent="0.25">
      <c r="L1114" s="264">
        <f>Member!A1114</f>
        <v>0</v>
      </c>
      <c r="M1114">
        <f>SUMIF(Erfassung6!BD:BD,L1114,Erfassung6!BW:BW)</f>
        <v>0</v>
      </c>
      <c r="N1114">
        <f>SUMIF(Erfassung6!BD:BD,L1114,Erfassung6!BG:BG)</f>
        <v>0</v>
      </c>
      <c r="O1114">
        <f t="shared" si="50"/>
        <v>0</v>
      </c>
      <c r="P1114">
        <f t="shared" si="49"/>
        <v>1</v>
      </c>
    </row>
    <row r="1115" spans="12:16" x14ac:dyDescent="0.25">
      <c r="L1115" s="264">
        <f>Member!A1115</f>
        <v>0</v>
      </c>
      <c r="M1115">
        <f>SUMIF(Erfassung6!BD:BD,L1115,Erfassung6!BW:BW)</f>
        <v>0</v>
      </c>
      <c r="N1115">
        <f>SUMIF(Erfassung6!BD:BD,L1115,Erfassung6!BG:BG)</f>
        <v>0</v>
      </c>
      <c r="O1115">
        <f t="shared" si="50"/>
        <v>0</v>
      </c>
      <c r="P1115">
        <f t="shared" si="49"/>
        <v>1</v>
      </c>
    </row>
    <row r="1116" spans="12:16" x14ac:dyDescent="0.25">
      <c r="L1116" s="264">
        <f>Member!A1116</f>
        <v>0</v>
      </c>
      <c r="M1116">
        <f>SUMIF(Erfassung6!BD:BD,L1116,Erfassung6!BW:BW)</f>
        <v>0</v>
      </c>
      <c r="N1116">
        <f>SUMIF(Erfassung6!BD:BD,L1116,Erfassung6!BG:BG)</f>
        <v>0</v>
      </c>
      <c r="O1116">
        <f t="shared" si="50"/>
        <v>0</v>
      </c>
      <c r="P1116">
        <f t="shared" si="49"/>
        <v>1</v>
      </c>
    </row>
    <row r="1117" spans="12:16" x14ac:dyDescent="0.25">
      <c r="L1117" s="264">
        <f>Member!A1117</f>
        <v>0</v>
      </c>
      <c r="M1117">
        <f>SUMIF(Erfassung6!BD:BD,L1117,Erfassung6!BW:BW)</f>
        <v>0</v>
      </c>
      <c r="N1117">
        <f>SUMIF(Erfassung6!BD:BD,L1117,Erfassung6!BG:BG)</f>
        <v>0</v>
      </c>
      <c r="O1117">
        <f t="shared" si="50"/>
        <v>0</v>
      </c>
      <c r="P1117">
        <f t="shared" si="49"/>
        <v>1</v>
      </c>
    </row>
    <row r="1118" spans="12:16" x14ac:dyDescent="0.25">
      <c r="L1118" s="264">
        <f>Member!A1118</f>
        <v>0</v>
      </c>
      <c r="M1118">
        <f>SUMIF(Erfassung6!BD:BD,L1118,Erfassung6!BW:BW)</f>
        <v>0</v>
      </c>
      <c r="N1118">
        <f>SUMIF(Erfassung6!BD:BD,L1118,Erfassung6!BG:BG)</f>
        <v>0</v>
      </c>
      <c r="O1118">
        <f t="shared" si="50"/>
        <v>0</v>
      </c>
      <c r="P1118">
        <f t="shared" si="49"/>
        <v>1</v>
      </c>
    </row>
    <row r="1119" spans="12:16" x14ac:dyDescent="0.25">
      <c r="L1119" s="264">
        <f>Member!A1119</f>
        <v>0</v>
      </c>
      <c r="M1119">
        <f>SUMIF(Erfassung6!BD:BD,L1119,Erfassung6!BW:BW)</f>
        <v>0</v>
      </c>
      <c r="N1119">
        <f>SUMIF(Erfassung6!BD:BD,L1119,Erfassung6!BG:BG)</f>
        <v>0</v>
      </c>
      <c r="O1119">
        <f t="shared" si="50"/>
        <v>0</v>
      </c>
      <c r="P1119">
        <f t="shared" si="49"/>
        <v>1</v>
      </c>
    </row>
    <row r="1120" spans="12:16" x14ac:dyDescent="0.25">
      <c r="L1120" s="264">
        <f>Member!A1120</f>
        <v>0</v>
      </c>
      <c r="M1120">
        <f>SUMIF(Erfassung6!BD:BD,L1120,Erfassung6!BW:BW)</f>
        <v>0</v>
      </c>
      <c r="N1120">
        <f>SUMIF(Erfassung6!BD:BD,L1120,Erfassung6!BG:BG)</f>
        <v>0</v>
      </c>
      <c r="O1120">
        <f t="shared" si="50"/>
        <v>0</v>
      </c>
      <c r="P1120">
        <f t="shared" si="49"/>
        <v>1</v>
      </c>
    </row>
    <row r="1121" spans="12:16" x14ac:dyDescent="0.25">
      <c r="L1121" s="264">
        <f>Member!A1121</f>
        <v>0</v>
      </c>
      <c r="M1121">
        <f>SUMIF(Erfassung6!BD:BD,L1121,Erfassung6!BW:BW)</f>
        <v>0</v>
      </c>
      <c r="N1121">
        <f>SUMIF(Erfassung6!BD:BD,L1121,Erfassung6!BG:BG)</f>
        <v>0</v>
      </c>
      <c r="O1121">
        <f t="shared" si="50"/>
        <v>0</v>
      </c>
      <c r="P1121">
        <f t="shared" si="49"/>
        <v>1</v>
      </c>
    </row>
    <row r="1122" spans="12:16" x14ac:dyDescent="0.25">
      <c r="L1122" s="264">
        <f>Member!A1122</f>
        <v>0</v>
      </c>
      <c r="M1122">
        <f>SUMIF(Erfassung6!BD:BD,L1122,Erfassung6!BW:BW)</f>
        <v>0</v>
      </c>
      <c r="N1122">
        <f>SUMIF(Erfassung6!BD:BD,L1122,Erfassung6!BG:BG)</f>
        <v>0</v>
      </c>
      <c r="O1122">
        <f t="shared" si="50"/>
        <v>0</v>
      </c>
      <c r="P1122">
        <f t="shared" si="49"/>
        <v>1</v>
      </c>
    </row>
    <row r="1123" spans="12:16" x14ac:dyDescent="0.25">
      <c r="L1123" s="264">
        <f>Member!A1123</f>
        <v>0</v>
      </c>
      <c r="M1123">
        <f>SUMIF(Erfassung6!BD:BD,L1123,Erfassung6!BW:BW)</f>
        <v>0</v>
      </c>
      <c r="N1123">
        <f>SUMIF(Erfassung6!BD:BD,L1123,Erfassung6!BG:BG)</f>
        <v>0</v>
      </c>
      <c r="O1123">
        <f t="shared" si="50"/>
        <v>0</v>
      </c>
      <c r="P1123">
        <f t="shared" si="49"/>
        <v>1</v>
      </c>
    </row>
    <row r="1124" spans="12:16" x14ac:dyDescent="0.25">
      <c r="L1124" s="264">
        <f>Member!A1124</f>
        <v>0</v>
      </c>
      <c r="M1124">
        <f>SUMIF(Erfassung6!BD:BD,L1124,Erfassung6!BW:BW)</f>
        <v>0</v>
      </c>
      <c r="N1124">
        <f>SUMIF(Erfassung6!BD:BD,L1124,Erfassung6!BG:BG)</f>
        <v>0</v>
      </c>
      <c r="O1124">
        <f t="shared" si="50"/>
        <v>0</v>
      </c>
      <c r="P1124">
        <f t="shared" si="49"/>
        <v>1</v>
      </c>
    </row>
    <row r="1125" spans="12:16" x14ac:dyDescent="0.25">
      <c r="L1125" s="264">
        <f>Member!A1125</f>
        <v>0</v>
      </c>
      <c r="M1125">
        <f>SUMIF(Erfassung6!BD:BD,L1125,Erfassung6!BW:BW)</f>
        <v>0</v>
      </c>
      <c r="N1125">
        <f>SUMIF(Erfassung6!BD:BD,L1125,Erfassung6!BG:BG)</f>
        <v>0</v>
      </c>
      <c r="O1125">
        <f t="shared" si="50"/>
        <v>0</v>
      </c>
      <c r="P1125">
        <f t="shared" si="49"/>
        <v>1</v>
      </c>
    </row>
    <row r="1126" spans="12:16" x14ac:dyDescent="0.25">
      <c r="L1126" s="264">
        <f>Member!A1126</f>
        <v>0</v>
      </c>
      <c r="M1126">
        <f>SUMIF(Erfassung6!BD:BD,L1126,Erfassung6!BW:BW)</f>
        <v>0</v>
      </c>
      <c r="N1126">
        <f>SUMIF(Erfassung6!BD:BD,L1126,Erfassung6!BG:BG)</f>
        <v>0</v>
      </c>
      <c r="O1126">
        <f t="shared" si="50"/>
        <v>0</v>
      </c>
      <c r="P1126">
        <f t="shared" si="49"/>
        <v>1</v>
      </c>
    </row>
    <row r="1127" spans="12:16" x14ac:dyDescent="0.25">
      <c r="L1127" s="264">
        <f>Member!A1127</f>
        <v>0</v>
      </c>
      <c r="M1127">
        <f>SUMIF(Erfassung6!BD:BD,L1127,Erfassung6!BW:BW)</f>
        <v>0</v>
      </c>
      <c r="N1127">
        <f>SUMIF(Erfassung6!BD:BD,L1127,Erfassung6!BG:BG)</f>
        <v>0</v>
      </c>
      <c r="O1127">
        <f t="shared" si="50"/>
        <v>0</v>
      </c>
      <c r="P1127">
        <f t="shared" si="49"/>
        <v>1</v>
      </c>
    </row>
    <row r="1128" spans="12:16" x14ac:dyDescent="0.25">
      <c r="L1128" s="264">
        <f>Member!A1128</f>
        <v>0</v>
      </c>
      <c r="M1128">
        <f>SUMIF(Erfassung6!BD:BD,L1128,Erfassung6!BW:BW)</f>
        <v>0</v>
      </c>
      <c r="N1128">
        <f>SUMIF(Erfassung6!BD:BD,L1128,Erfassung6!BG:BG)</f>
        <v>0</v>
      </c>
      <c r="O1128">
        <f t="shared" si="50"/>
        <v>0</v>
      </c>
      <c r="P1128">
        <f t="shared" si="49"/>
        <v>1</v>
      </c>
    </row>
    <row r="1129" spans="12:16" x14ac:dyDescent="0.25">
      <c r="L1129" s="264">
        <f>Member!A1129</f>
        <v>0</v>
      </c>
      <c r="M1129">
        <f>SUMIF(Erfassung6!BD:BD,L1129,Erfassung6!BW:BW)</f>
        <v>0</v>
      </c>
      <c r="N1129">
        <f>SUMIF(Erfassung6!BD:BD,L1129,Erfassung6!BG:BG)</f>
        <v>0</v>
      </c>
      <c r="O1129">
        <f t="shared" si="50"/>
        <v>0</v>
      </c>
      <c r="P1129">
        <f t="shared" si="49"/>
        <v>1</v>
      </c>
    </row>
    <row r="1130" spans="12:16" x14ac:dyDescent="0.25">
      <c r="L1130" s="264">
        <f>Member!A1130</f>
        <v>0</v>
      </c>
      <c r="M1130">
        <f>SUMIF(Erfassung6!BD:BD,L1130,Erfassung6!BW:BW)</f>
        <v>0</v>
      </c>
      <c r="N1130">
        <f>SUMIF(Erfassung6!BD:BD,L1130,Erfassung6!BG:BG)</f>
        <v>0</v>
      </c>
      <c r="O1130">
        <f t="shared" si="50"/>
        <v>0</v>
      </c>
      <c r="P1130">
        <f t="shared" si="49"/>
        <v>1</v>
      </c>
    </row>
    <row r="1131" spans="12:16" x14ac:dyDescent="0.25">
      <c r="L1131" s="264">
        <f>Member!A1131</f>
        <v>0</v>
      </c>
      <c r="M1131">
        <f>SUMIF(Erfassung6!BD:BD,L1131,Erfassung6!BW:BW)</f>
        <v>0</v>
      </c>
      <c r="N1131">
        <f>SUMIF(Erfassung6!BD:BD,L1131,Erfassung6!BG:BG)</f>
        <v>0</v>
      </c>
      <c r="O1131">
        <f t="shared" si="50"/>
        <v>0</v>
      </c>
      <c r="P1131">
        <f t="shared" si="49"/>
        <v>1</v>
      </c>
    </row>
    <row r="1132" spans="12:16" x14ac:dyDescent="0.25">
      <c r="L1132" s="264">
        <f>Member!A1132</f>
        <v>0</v>
      </c>
      <c r="M1132">
        <f>SUMIF(Erfassung6!BD:BD,L1132,Erfassung6!BW:BW)</f>
        <v>0</v>
      </c>
      <c r="N1132">
        <f>SUMIF(Erfassung6!BD:BD,L1132,Erfassung6!BG:BG)</f>
        <v>0</v>
      </c>
      <c r="O1132">
        <f t="shared" si="50"/>
        <v>0</v>
      </c>
      <c r="P1132">
        <f t="shared" si="49"/>
        <v>1</v>
      </c>
    </row>
    <row r="1133" spans="12:16" x14ac:dyDescent="0.25">
      <c r="L1133" s="264">
        <f>Member!A1133</f>
        <v>0</v>
      </c>
      <c r="M1133">
        <f>SUMIF(Erfassung6!BD:BD,L1133,Erfassung6!BW:BW)</f>
        <v>0</v>
      </c>
      <c r="N1133">
        <f>SUMIF(Erfassung6!BD:BD,L1133,Erfassung6!BG:BG)</f>
        <v>0</v>
      </c>
      <c r="O1133">
        <f t="shared" si="50"/>
        <v>0</v>
      </c>
      <c r="P1133">
        <f t="shared" si="49"/>
        <v>1</v>
      </c>
    </row>
    <row r="1134" spans="12:16" x14ac:dyDescent="0.25">
      <c r="L1134" s="264">
        <f>Member!A1134</f>
        <v>0</v>
      </c>
      <c r="M1134">
        <f>SUMIF(Erfassung6!BD:BD,L1134,Erfassung6!BW:BW)</f>
        <v>0</v>
      </c>
      <c r="N1134">
        <f>SUMIF(Erfassung6!BD:BD,L1134,Erfassung6!BG:BG)</f>
        <v>0</v>
      </c>
      <c r="O1134">
        <f t="shared" si="50"/>
        <v>0</v>
      </c>
      <c r="P1134">
        <f t="shared" si="49"/>
        <v>1</v>
      </c>
    </row>
    <row r="1135" spans="12:16" x14ac:dyDescent="0.25">
      <c r="L1135" s="264">
        <f>Member!A1135</f>
        <v>0</v>
      </c>
      <c r="M1135">
        <f>SUMIF(Erfassung6!BD:BD,L1135,Erfassung6!BW:BW)</f>
        <v>0</v>
      </c>
      <c r="N1135">
        <f>SUMIF(Erfassung6!BD:BD,L1135,Erfassung6!BG:BG)</f>
        <v>0</v>
      </c>
      <c r="O1135">
        <f t="shared" si="50"/>
        <v>0</v>
      </c>
      <c r="P1135">
        <f t="shared" si="49"/>
        <v>1</v>
      </c>
    </row>
    <row r="1136" spans="12:16" x14ac:dyDescent="0.25">
      <c r="L1136" s="264">
        <f>Member!A1136</f>
        <v>0</v>
      </c>
      <c r="M1136">
        <f>SUMIF(Erfassung6!BD:BD,L1136,Erfassung6!BW:BW)</f>
        <v>0</v>
      </c>
      <c r="N1136">
        <f>SUMIF(Erfassung6!BD:BD,L1136,Erfassung6!BG:BG)</f>
        <v>0</v>
      </c>
      <c r="O1136">
        <f t="shared" si="50"/>
        <v>0</v>
      </c>
      <c r="P1136">
        <f t="shared" si="49"/>
        <v>1</v>
      </c>
    </row>
    <row r="1137" spans="12:16" x14ac:dyDescent="0.25">
      <c r="L1137" s="264">
        <f>Member!A1137</f>
        <v>0</v>
      </c>
      <c r="M1137">
        <f>SUMIF(Erfassung6!BD:BD,L1137,Erfassung6!BW:BW)</f>
        <v>0</v>
      </c>
      <c r="N1137">
        <f>SUMIF(Erfassung6!BD:BD,L1137,Erfassung6!BG:BG)</f>
        <v>0</v>
      </c>
      <c r="O1137">
        <f t="shared" si="50"/>
        <v>0</v>
      </c>
      <c r="P1137">
        <f t="shared" si="49"/>
        <v>1</v>
      </c>
    </row>
    <row r="1138" spans="12:16" x14ac:dyDescent="0.25">
      <c r="L1138" s="264">
        <f>Member!A1138</f>
        <v>0</v>
      </c>
      <c r="M1138">
        <f>SUMIF(Erfassung6!BD:BD,L1138,Erfassung6!BW:BW)</f>
        <v>0</v>
      </c>
      <c r="N1138">
        <f>SUMIF(Erfassung6!BD:BD,L1138,Erfassung6!BG:BG)</f>
        <v>0</v>
      </c>
      <c r="O1138">
        <f t="shared" si="50"/>
        <v>0</v>
      </c>
      <c r="P1138">
        <f t="shared" si="49"/>
        <v>1</v>
      </c>
    </row>
    <row r="1139" spans="12:16" x14ac:dyDescent="0.25">
      <c r="L1139" s="264">
        <f>Member!A1139</f>
        <v>0</v>
      </c>
      <c r="M1139">
        <f>SUMIF(Erfassung6!BD:BD,L1139,Erfassung6!BW:BW)</f>
        <v>0</v>
      </c>
      <c r="N1139">
        <f>SUMIF(Erfassung6!BD:BD,L1139,Erfassung6!BG:BG)</f>
        <v>0</v>
      </c>
      <c r="O1139">
        <f t="shared" si="50"/>
        <v>0</v>
      </c>
      <c r="P1139">
        <f t="shared" si="49"/>
        <v>1</v>
      </c>
    </row>
    <row r="1140" spans="12:16" x14ac:dyDescent="0.25">
      <c r="L1140" s="264">
        <f>Member!A1140</f>
        <v>0</v>
      </c>
      <c r="M1140">
        <f>SUMIF(Erfassung6!BD:BD,L1140,Erfassung6!BW:BW)</f>
        <v>0</v>
      </c>
      <c r="N1140">
        <f>SUMIF(Erfassung6!BD:BD,L1140,Erfassung6!BG:BG)</f>
        <v>0</v>
      </c>
      <c r="O1140">
        <f t="shared" si="50"/>
        <v>0</v>
      </c>
      <c r="P1140">
        <f t="shared" si="49"/>
        <v>1</v>
      </c>
    </row>
    <row r="1141" spans="12:16" x14ac:dyDescent="0.25">
      <c r="L1141" s="264">
        <f>Member!A1141</f>
        <v>0</v>
      </c>
      <c r="M1141">
        <f>SUMIF(Erfassung6!BD:BD,L1141,Erfassung6!BW:BW)</f>
        <v>0</v>
      </c>
      <c r="N1141">
        <f>SUMIF(Erfassung6!BD:BD,L1141,Erfassung6!BG:BG)</f>
        <v>0</v>
      </c>
      <c r="O1141">
        <f t="shared" si="50"/>
        <v>0</v>
      </c>
      <c r="P1141">
        <f t="shared" si="49"/>
        <v>1</v>
      </c>
    </row>
    <row r="1142" spans="12:16" x14ac:dyDescent="0.25">
      <c r="L1142" s="264">
        <f>Member!A1142</f>
        <v>0</v>
      </c>
      <c r="M1142">
        <f>SUMIF(Erfassung6!BD:BD,L1142,Erfassung6!BW:BW)</f>
        <v>0</v>
      </c>
      <c r="N1142">
        <f>SUMIF(Erfassung6!BD:BD,L1142,Erfassung6!BG:BG)</f>
        <v>0</v>
      </c>
      <c r="O1142">
        <f t="shared" si="50"/>
        <v>0</v>
      </c>
      <c r="P1142">
        <f t="shared" si="49"/>
        <v>1</v>
      </c>
    </row>
    <row r="1143" spans="12:16" x14ac:dyDescent="0.25">
      <c r="L1143" s="264">
        <f>Member!A1143</f>
        <v>0</v>
      </c>
      <c r="M1143">
        <f>SUMIF(Erfassung6!BD:BD,L1143,Erfassung6!BW:BW)</f>
        <v>0</v>
      </c>
      <c r="N1143">
        <f>SUMIF(Erfassung6!BD:BD,L1143,Erfassung6!BG:BG)</f>
        <v>0</v>
      </c>
      <c r="O1143">
        <f t="shared" si="50"/>
        <v>0</v>
      </c>
      <c r="P1143">
        <f t="shared" si="49"/>
        <v>1</v>
      </c>
    </row>
    <row r="1144" spans="12:16" x14ac:dyDescent="0.25">
      <c r="L1144" s="264">
        <f>Member!A1144</f>
        <v>0</v>
      </c>
      <c r="M1144">
        <f>SUMIF(Erfassung6!BD:BD,L1144,Erfassung6!BW:BW)</f>
        <v>0</v>
      </c>
      <c r="N1144">
        <f>SUMIF(Erfassung6!BD:BD,L1144,Erfassung6!BG:BG)</f>
        <v>0</v>
      </c>
      <c r="O1144">
        <f t="shared" si="50"/>
        <v>0</v>
      </c>
      <c r="P1144">
        <f t="shared" si="49"/>
        <v>1</v>
      </c>
    </row>
    <row r="1145" spans="12:16" x14ac:dyDescent="0.25">
      <c r="L1145" s="264">
        <f>Member!A1145</f>
        <v>0</v>
      </c>
      <c r="M1145">
        <f>SUMIF(Erfassung6!BD:BD,L1145,Erfassung6!BW:BW)</f>
        <v>0</v>
      </c>
      <c r="N1145">
        <f>SUMIF(Erfassung6!BD:BD,L1145,Erfassung6!BG:BG)</f>
        <v>0</v>
      </c>
      <c r="O1145">
        <f t="shared" si="50"/>
        <v>0</v>
      </c>
      <c r="P1145">
        <f t="shared" si="49"/>
        <v>1</v>
      </c>
    </row>
    <row r="1146" spans="12:16" x14ac:dyDescent="0.25">
      <c r="L1146" s="264">
        <f>Member!A1146</f>
        <v>0</v>
      </c>
      <c r="M1146">
        <f>SUMIF(Erfassung6!BD:BD,L1146,Erfassung6!BW:BW)</f>
        <v>0</v>
      </c>
      <c r="N1146">
        <f>SUMIF(Erfassung6!BD:BD,L1146,Erfassung6!BG:BG)</f>
        <v>0</v>
      </c>
      <c r="O1146">
        <f t="shared" si="50"/>
        <v>0</v>
      </c>
      <c r="P1146">
        <f t="shared" si="49"/>
        <v>1</v>
      </c>
    </row>
    <row r="1147" spans="12:16" x14ac:dyDescent="0.25">
      <c r="L1147" s="264">
        <f>Member!A1147</f>
        <v>0</v>
      </c>
      <c r="M1147">
        <f>SUMIF(Erfassung6!BD:BD,L1147,Erfassung6!BW:BW)</f>
        <v>0</v>
      </c>
      <c r="N1147">
        <f>SUMIF(Erfassung6!BD:BD,L1147,Erfassung6!BG:BG)</f>
        <v>0</v>
      </c>
      <c r="O1147">
        <f t="shared" si="50"/>
        <v>0</v>
      </c>
      <c r="P1147">
        <f t="shared" si="49"/>
        <v>1</v>
      </c>
    </row>
    <row r="1148" spans="12:16" x14ac:dyDescent="0.25">
      <c r="L1148" s="264">
        <f>Member!A1148</f>
        <v>0</v>
      </c>
      <c r="M1148">
        <f>SUMIF(Erfassung6!BD:BD,L1148,Erfassung6!BW:BW)</f>
        <v>0</v>
      </c>
      <c r="N1148">
        <f>SUMIF(Erfassung6!BD:BD,L1148,Erfassung6!BG:BG)</f>
        <v>0</v>
      </c>
      <c r="O1148">
        <f t="shared" si="50"/>
        <v>0</v>
      </c>
      <c r="P1148">
        <f t="shared" si="49"/>
        <v>1</v>
      </c>
    </row>
    <row r="1149" spans="12:16" x14ac:dyDescent="0.25">
      <c r="L1149" s="264">
        <f>Member!A1149</f>
        <v>0</v>
      </c>
      <c r="M1149">
        <f>SUMIF(Erfassung6!BD:BD,L1149,Erfassung6!BW:BW)</f>
        <v>0</v>
      </c>
      <c r="N1149">
        <f>SUMIF(Erfassung6!BD:BD,L1149,Erfassung6!BG:BG)</f>
        <v>0</v>
      </c>
      <c r="O1149">
        <f t="shared" si="50"/>
        <v>0</v>
      </c>
      <c r="P1149">
        <f t="shared" si="49"/>
        <v>1</v>
      </c>
    </row>
    <row r="1150" spans="12:16" x14ac:dyDescent="0.25">
      <c r="L1150" s="264">
        <f>Member!A1150</f>
        <v>0</v>
      </c>
      <c r="M1150">
        <f>SUMIF(Erfassung6!BD:BD,L1150,Erfassung6!BW:BW)</f>
        <v>0</v>
      </c>
      <c r="N1150">
        <f>SUMIF(Erfassung6!BD:BD,L1150,Erfassung6!BG:BG)</f>
        <v>0</v>
      </c>
      <c r="O1150">
        <f t="shared" si="50"/>
        <v>0</v>
      </c>
      <c r="P1150">
        <f t="shared" si="49"/>
        <v>1</v>
      </c>
    </row>
    <row r="1151" spans="12:16" x14ac:dyDescent="0.25">
      <c r="L1151" s="264">
        <f>Member!A1151</f>
        <v>0</v>
      </c>
      <c r="M1151">
        <f>SUMIF(Erfassung6!BD:BD,L1151,Erfassung6!BW:BW)</f>
        <v>0</v>
      </c>
      <c r="N1151">
        <f>SUMIF(Erfassung6!BD:BD,L1151,Erfassung6!BG:BG)</f>
        <v>0</v>
      </c>
      <c r="O1151">
        <f t="shared" si="50"/>
        <v>0</v>
      </c>
      <c r="P1151">
        <f t="shared" si="49"/>
        <v>1</v>
      </c>
    </row>
    <row r="1152" spans="12:16" x14ac:dyDescent="0.25">
      <c r="L1152" s="264">
        <f>Member!A1152</f>
        <v>0</v>
      </c>
      <c r="M1152">
        <f>SUMIF(Erfassung6!BD:BD,L1152,Erfassung6!BW:BW)</f>
        <v>0</v>
      </c>
      <c r="N1152">
        <f>SUMIF(Erfassung6!BD:BD,L1152,Erfassung6!BG:BG)</f>
        <v>0</v>
      </c>
      <c r="O1152">
        <f t="shared" si="50"/>
        <v>0</v>
      </c>
      <c r="P1152">
        <f t="shared" si="49"/>
        <v>1</v>
      </c>
    </row>
    <row r="1153" spans="12:16" x14ac:dyDescent="0.25">
      <c r="L1153" s="264">
        <f>Member!A1153</f>
        <v>0</v>
      </c>
      <c r="M1153">
        <f>SUMIF(Erfassung6!BD:BD,L1153,Erfassung6!BW:BW)</f>
        <v>0</v>
      </c>
      <c r="N1153">
        <f>SUMIF(Erfassung6!BD:BD,L1153,Erfassung6!BG:BG)</f>
        <v>0</v>
      </c>
      <c r="O1153">
        <f t="shared" si="50"/>
        <v>0</v>
      </c>
      <c r="P1153">
        <f t="shared" si="49"/>
        <v>1</v>
      </c>
    </row>
    <row r="1154" spans="12:16" x14ac:dyDescent="0.25">
      <c r="L1154" s="264">
        <f>Member!A1154</f>
        <v>0</v>
      </c>
      <c r="M1154">
        <f>SUMIF(Erfassung6!BD:BD,L1154,Erfassung6!BW:BW)</f>
        <v>0</v>
      </c>
      <c r="N1154">
        <f>SUMIF(Erfassung6!BD:BD,L1154,Erfassung6!BG:BG)</f>
        <v>0</v>
      </c>
      <c r="O1154">
        <f t="shared" si="50"/>
        <v>0</v>
      </c>
      <c r="P1154">
        <f t="shared" ref="P1154:P1217" si="51">RANK(O1154,O:O)</f>
        <v>1</v>
      </c>
    </row>
    <row r="1155" spans="12:16" x14ac:dyDescent="0.25">
      <c r="L1155" s="264">
        <f>Member!A1155</f>
        <v>0</v>
      </c>
      <c r="M1155">
        <f>SUMIF(Erfassung6!BD:BD,L1155,Erfassung6!BW:BW)</f>
        <v>0</v>
      </c>
      <c r="N1155">
        <f>SUMIF(Erfassung6!BD:BD,L1155,Erfassung6!BG:BG)</f>
        <v>0</v>
      </c>
      <c r="O1155">
        <f t="shared" ref="O1155:O1218" si="52">IF(N1155=0,0,M1155/N1155-ROW()/1000000000)</f>
        <v>0</v>
      </c>
      <c r="P1155">
        <f t="shared" si="51"/>
        <v>1</v>
      </c>
    </row>
    <row r="1156" spans="12:16" x14ac:dyDescent="0.25">
      <c r="L1156" s="264">
        <f>Member!A1156</f>
        <v>0</v>
      </c>
      <c r="M1156">
        <f>SUMIF(Erfassung6!BD:BD,L1156,Erfassung6!BW:BW)</f>
        <v>0</v>
      </c>
      <c r="N1156">
        <f>SUMIF(Erfassung6!BD:BD,L1156,Erfassung6!BG:BG)</f>
        <v>0</v>
      </c>
      <c r="O1156">
        <f t="shared" si="52"/>
        <v>0</v>
      </c>
      <c r="P1156">
        <f t="shared" si="51"/>
        <v>1</v>
      </c>
    </row>
    <row r="1157" spans="12:16" x14ac:dyDescent="0.25">
      <c r="L1157" s="264">
        <f>Member!A1157</f>
        <v>0</v>
      </c>
      <c r="M1157">
        <f>SUMIF(Erfassung6!BD:BD,L1157,Erfassung6!BW:BW)</f>
        <v>0</v>
      </c>
      <c r="N1157">
        <f>SUMIF(Erfassung6!BD:BD,L1157,Erfassung6!BG:BG)</f>
        <v>0</v>
      </c>
      <c r="O1157">
        <f t="shared" si="52"/>
        <v>0</v>
      </c>
      <c r="P1157">
        <f t="shared" si="51"/>
        <v>1</v>
      </c>
    </row>
    <row r="1158" spans="12:16" x14ac:dyDescent="0.25">
      <c r="L1158" s="264">
        <f>Member!A1158</f>
        <v>0</v>
      </c>
      <c r="M1158">
        <f>SUMIF(Erfassung6!BD:BD,L1158,Erfassung6!BW:BW)</f>
        <v>0</v>
      </c>
      <c r="N1158">
        <f>SUMIF(Erfassung6!BD:BD,L1158,Erfassung6!BG:BG)</f>
        <v>0</v>
      </c>
      <c r="O1158">
        <f t="shared" si="52"/>
        <v>0</v>
      </c>
      <c r="P1158">
        <f t="shared" si="51"/>
        <v>1</v>
      </c>
    </row>
    <row r="1159" spans="12:16" x14ac:dyDescent="0.25">
      <c r="L1159" s="264">
        <f>Member!A1159</f>
        <v>0</v>
      </c>
      <c r="M1159">
        <f>SUMIF(Erfassung6!BD:BD,L1159,Erfassung6!BW:BW)</f>
        <v>0</v>
      </c>
      <c r="N1159">
        <f>SUMIF(Erfassung6!BD:BD,L1159,Erfassung6!BG:BG)</f>
        <v>0</v>
      </c>
      <c r="O1159">
        <f t="shared" si="52"/>
        <v>0</v>
      </c>
      <c r="P1159">
        <f t="shared" si="51"/>
        <v>1</v>
      </c>
    </row>
    <row r="1160" spans="12:16" x14ac:dyDescent="0.25">
      <c r="L1160" s="264">
        <f>Member!A1160</f>
        <v>0</v>
      </c>
      <c r="M1160">
        <f>SUMIF(Erfassung6!BD:BD,L1160,Erfassung6!BW:BW)</f>
        <v>0</v>
      </c>
      <c r="N1160">
        <f>SUMIF(Erfassung6!BD:BD,L1160,Erfassung6!BG:BG)</f>
        <v>0</v>
      </c>
      <c r="O1160">
        <f t="shared" si="52"/>
        <v>0</v>
      </c>
      <c r="P1160">
        <f t="shared" si="51"/>
        <v>1</v>
      </c>
    </row>
    <row r="1161" spans="12:16" x14ac:dyDescent="0.25">
      <c r="L1161" s="264">
        <f>Member!A1161</f>
        <v>0</v>
      </c>
      <c r="M1161">
        <f>SUMIF(Erfassung6!BD:BD,L1161,Erfassung6!BW:BW)</f>
        <v>0</v>
      </c>
      <c r="N1161">
        <f>SUMIF(Erfassung6!BD:BD,L1161,Erfassung6!BG:BG)</f>
        <v>0</v>
      </c>
      <c r="O1161">
        <f t="shared" si="52"/>
        <v>0</v>
      </c>
      <c r="P1161">
        <f t="shared" si="51"/>
        <v>1</v>
      </c>
    </row>
    <row r="1162" spans="12:16" x14ac:dyDescent="0.25">
      <c r="L1162" s="264">
        <f>Member!A1162</f>
        <v>0</v>
      </c>
      <c r="M1162">
        <f>SUMIF(Erfassung6!BD:BD,L1162,Erfassung6!BW:BW)</f>
        <v>0</v>
      </c>
      <c r="N1162">
        <f>SUMIF(Erfassung6!BD:BD,L1162,Erfassung6!BG:BG)</f>
        <v>0</v>
      </c>
      <c r="O1162">
        <f t="shared" si="52"/>
        <v>0</v>
      </c>
      <c r="P1162">
        <f t="shared" si="51"/>
        <v>1</v>
      </c>
    </row>
    <row r="1163" spans="12:16" x14ac:dyDescent="0.25">
      <c r="L1163" s="264">
        <f>Member!A1163</f>
        <v>0</v>
      </c>
      <c r="M1163">
        <f>SUMIF(Erfassung6!BD:BD,L1163,Erfassung6!BW:BW)</f>
        <v>0</v>
      </c>
      <c r="N1163">
        <f>SUMIF(Erfassung6!BD:BD,L1163,Erfassung6!BG:BG)</f>
        <v>0</v>
      </c>
      <c r="O1163">
        <f t="shared" si="52"/>
        <v>0</v>
      </c>
      <c r="P1163">
        <f t="shared" si="51"/>
        <v>1</v>
      </c>
    </row>
    <row r="1164" spans="12:16" x14ac:dyDescent="0.25">
      <c r="L1164" s="264">
        <f>Member!A1164</f>
        <v>0</v>
      </c>
      <c r="M1164">
        <f>SUMIF(Erfassung6!BD:BD,L1164,Erfassung6!BW:BW)</f>
        <v>0</v>
      </c>
      <c r="N1164">
        <f>SUMIF(Erfassung6!BD:BD,L1164,Erfassung6!BG:BG)</f>
        <v>0</v>
      </c>
      <c r="O1164">
        <f t="shared" si="52"/>
        <v>0</v>
      </c>
      <c r="P1164">
        <f t="shared" si="51"/>
        <v>1</v>
      </c>
    </row>
    <row r="1165" spans="12:16" x14ac:dyDescent="0.25">
      <c r="L1165" s="264">
        <f>Member!A1165</f>
        <v>0</v>
      </c>
      <c r="M1165">
        <f>SUMIF(Erfassung6!BD:BD,L1165,Erfassung6!BW:BW)</f>
        <v>0</v>
      </c>
      <c r="N1165">
        <f>SUMIF(Erfassung6!BD:BD,L1165,Erfassung6!BG:BG)</f>
        <v>0</v>
      </c>
      <c r="O1165">
        <f t="shared" si="52"/>
        <v>0</v>
      </c>
      <c r="P1165">
        <f t="shared" si="51"/>
        <v>1</v>
      </c>
    </row>
    <row r="1166" spans="12:16" x14ac:dyDescent="0.25">
      <c r="L1166" s="264">
        <f>Member!A1166</f>
        <v>0</v>
      </c>
      <c r="M1166">
        <f>SUMIF(Erfassung6!BD:BD,L1166,Erfassung6!BW:BW)</f>
        <v>0</v>
      </c>
      <c r="N1166">
        <f>SUMIF(Erfassung6!BD:BD,L1166,Erfassung6!BG:BG)</f>
        <v>0</v>
      </c>
      <c r="O1166">
        <f t="shared" si="52"/>
        <v>0</v>
      </c>
      <c r="P1166">
        <f t="shared" si="51"/>
        <v>1</v>
      </c>
    </row>
    <row r="1167" spans="12:16" x14ac:dyDescent="0.25">
      <c r="L1167" s="264">
        <f>Member!A1167</f>
        <v>0</v>
      </c>
      <c r="M1167">
        <f>SUMIF(Erfassung6!BD:BD,L1167,Erfassung6!BW:BW)</f>
        <v>0</v>
      </c>
      <c r="N1167">
        <f>SUMIF(Erfassung6!BD:BD,L1167,Erfassung6!BG:BG)</f>
        <v>0</v>
      </c>
      <c r="O1167">
        <f t="shared" si="52"/>
        <v>0</v>
      </c>
      <c r="P1167">
        <f t="shared" si="51"/>
        <v>1</v>
      </c>
    </row>
    <row r="1168" spans="12:16" x14ac:dyDescent="0.25">
      <c r="L1168" s="264">
        <f>Member!A1168</f>
        <v>0</v>
      </c>
      <c r="M1168">
        <f>SUMIF(Erfassung6!BD:BD,L1168,Erfassung6!BW:BW)</f>
        <v>0</v>
      </c>
      <c r="N1168">
        <f>SUMIF(Erfassung6!BD:BD,L1168,Erfassung6!BG:BG)</f>
        <v>0</v>
      </c>
      <c r="O1168">
        <f t="shared" si="52"/>
        <v>0</v>
      </c>
      <c r="P1168">
        <f t="shared" si="51"/>
        <v>1</v>
      </c>
    </row>
    <row r="1169" spans="12:16" x14ac:dyDescent="0.25">
      <c r="L1169" s="264">
        <f>Member!A1169</f>
        <v>0</v>
      </c>
      <c r="M1169">
        <f>SUMIF(Erfassung6!BD:BD,L1169,Erfassung6!BW:BW)</f>
        <v>0</v>
      </c>
      <c r="N1169">
        <f>SUMIF(Erfassung6!BD:BD,L1169,Erfassung6!BG:BG)</f>
        <v>0</v>
      </c>
      <c r="O1169">
        <f t="shared" si="52"/>
        <v>0</v>
      </c>
      <c r="P1169">
        <f t="shared" si="51"/>
        <v>1</v>
      </c>
    </row>
    <row r="1170" spans="12:16" x14ac:dyDescent="0.25">
      <c r="L1170" s="264">
        <f>Member!A1170</f>
        <v>0</v>
      </c>
      <c r="M1170">
        <f>SUMIF(Erfassung6!BD:BD,L1170,Erfassung6!BW:BW)</f>
        <v>0</v>
      </c>
      <c r="N1170">
        <f>SUMIF(Erfassung6!BD:BD,L1170,Erfassung6!BG:BG)</f>
        <v>0</v>
      </c>
      <c r="O1170">
        <f t="shared" si="52"/>
        <v>0</v>
      </c>
      <c r="P1170">
        <f t="shared" si="51"/>
        <v>1</v>
      </c>
    </row>
    <row r="1171" spans="12:16" x14ac:dyDescent="0.25">
      <c r="L1171" s="264">
        <f>Member!A1171</f>
        <v>0</v>
      </c>
      <c r="M1171">
        <f>SUMIF(Erfassung6!BD:BD,L1171,Erfassung6!BW:BW)</f>
        <v>0</v>
      </c>
      <c r="N1171">
        <f>SUMIF(Erfassung6!BD:BD,L1171,Erfassung6!BG:BG)</f>
        <v>0</v>
      </c>
      <c r="O1171">
        <f t="shared" si="52"/>
        <v>0</v>
      </c>
      <c r="P1171">
        <f t="shared" si="51"/>
        <v>1</v>
      </c>
    </row>
    <row r="1172" spans="12:16" x14ac:dyDescent="0.25">
      <c r="L1172" s="264">
        <f>Member!A1172</f>
        <v>0</v>
      </c>
      <c r="M1172">
        <f>SUMIF(Erfassung6!BD:BD,L1172,Erfassung6!BW:BW)</f>
        <v>0</v>
      </c>
      <c r="N1172">
        <f>SUMIF(Erfassung6!BD:BD,L1172,Erfassung6!BG:BG)</f>
        <v>0</v>
      </c>
      <c r="O1172">
        <f t="shared" si="52"/>
        <v>0</v>
      </c>
      <c r="P1172">
        <f t="shared" si="51"/>
        <v>1</v>
      </c>
    </row>
    <row r="1173" spans="12:16" x14ac:dyDescent="0.25">
      <c r="L1173" s="264">
        <f>Member!A1173</f>
        <v>0</v>
      </c>
      <c r="M1173">
        <f>SUMIF(Erfassung6!BD:BD,L1173,Erfassung6!BW:BW)</f>
        <v>0</v>
      </c>
      <c r="N1173">
        <f>SUMIF(Erfassung6!BD:BD,L1173,Erfassung6!BG:BG)</f>
        <v>0</v>
      </c>
      <c r="O1173">
        <f t="shared" si="52"/>
        <v>0</v>
      </c>
      <c r="P1173">
        <f t="shared" si="51"/>
        <v>1</v>
      </c>
    </row>
    <row r="1174" spans="12:16" x14ac:dyDescent="0.25">
      <c r="L1174" s="264">
        <f>Member!A1174</f>
        <v>0</v>
      </c>
      <c r="M1174">
        <f>SUMIF(Erfassung6!BD:BD,L1174,Erfassung6!BW:BW)</f>
        <v>0</v>
      </c>
      <c r="N1174">
        <f>SUMIF(Erfassung6!BD:BD,L1174,Erfassung6!BG:BG)</f>
        <v>0</v>
      </c>
      <c r="O1174">
        <f t="shared" si="52"/>
        <v>0</v>
      </c>
      <c r="P1174">
        <f t="shared" si="51"/>
        <v>1</v>
      </c>
    </row>
    <row r="1175" spans="12:16" x14ac:dyDescent="0.25">
      <c r="L1175" s="264">
        <f>Member!A1175</f>
        <v>0</v>
      </c>
      <c r="M1175">
        <f>SUMIF(Erfassung6!BD:BD,L1175,Erfassung6!BW:BW)</f>
        <v>0</v>
      </c>
      <c r="N1175">
        <f>SUMIF(Erfassung6!BD:BD,L1175,Erfassung6!BG:BG)</f>
        <v>0</v>
      </c>
      <c r="O1175">
        <f t="shared" si="52"/>
        <v>0</v>
      </c>
      <c r="P1175">
        <f t="shared" si="51"/>
        <v>1</v>
      </c>
    </row>
    <row r="1176" spans="12:16" x14ac:dyDescent="0.25">
      <c r="L1176" s="264">
        <f>Member!A1176</f>
        <v>0</v>
      </c>
      <c r="M1176">
        <f>SUMIF(Erfassung6!BD:BD,L1176,Erfassung6!BW:BW)</f>
        <v>0</v>
      </c>
      <c r="N1176">
        <f>SUMIF(Erfassung6!BD:BD,L1176,Erfassung6!BG:BG)</f>
        <v>0</v>
      </c>
      <c r="O1176">
        <f t="shared" si="52"/>
        <v>0</v>
      </c>
      <c r="P1176">
        <f t="shared" si="51"/>
        <v>1</v>
      </c>
    </row>
    <row r="1177" spans="12:16" x14ac:dyDescent="0.25">
      <c r="L1177" s="264">
        <f>Member!A1177</f>
        <v>0</v>
      </c>
      <c r="M1177">
        <f>SUMIF(Erfassung6!BD:BD,L1177,Erfassung6!BW:BW)</f>
        <v>0</v>
      </c>
      <c r="N1177">
        <f>SUMIF(Erfassung6!BD:BD,L1177,Erfassung6!BG:BG)</f>
        <v>0</v>
      </c>
      <c r="O1177">
        <f t="shared" si="52"/>
        <v>0</v>
      </c>
      <c r="P1177">
        <f t="shared" si="51"/>
        <v>1</v>
      </c>
    </row>
    <row r="1178" spans="12:16" x14ac:dyDescent="0.25">
      <c r="L1178" s="264">
        <f>Member!A1178</f>
        <v>0</v>
      </c>
      <c r="M1178">
        <f>SUMIF(Erfassung6!BD:BD,L1178,Erfassung6!BW:BW)</f>
        <v>0</v>
      </c>
      <c r="N1178">
        <f>SUMIF(Erfassung6!BD:BD,L1178,Erfassung6!BG:BG)</f>
        <v>0</v>
      </c>
      <c r="O1178">
        <f t="shared" si="52"/>
        <v>0</v>
      </c>
      <c r="P1178">
        <f t="shared" si="51"/>
        <v>1</v>
      </c>
    </row>
    <row r="1179" spans="12:16" x14ac:dyDescent="0.25">
      <c r="L1179" s="264">
        <f>Member!A1179</f>
        <v>0</v>
      </c>
      <c r="M1179">
        <f>SUMIF(Erfassung6!BD:BD,L1179,Erfassung6!BW:BW)</f>
        <v>0</v>
      </c>
      <c r="N1179">
        <f>SUMIF(Erfassung6!BD:BD,L1179,Erfassung6!BG:BG)</f>
        <v>0</v>
      </c>
      <c r="O1179">
        <f t="shared" si="52"/>
        <v>0</v>
      </c>
      <c r="P1179">
        <f t="shared" si="51"/>
        <v>1</v>
      </c>
    </row>
    <row r="1180" spans="12:16" x14ac:dyDescent="0.25">
      <c r="L1180" s="264">
        <f>Member!A1180</f>
        <v>0</v>
      </c>
      <c r="M1180">
        <f>SUMIF(Erfassung6!BD:BD,L1180,Erfassung6!BW:BW)</f>
        <v>0</v>
      </c>
      <c r="N1180">
        <f>SUMIF(Erfassung6!BD:BD,L1180,Erfassung6!BG:BG)</f>
        <v>0</v>
      </c>
      <c r="O1180">
        <f t="shared" si="52"/>
        <v>0</v>
      </c>
      <c r="P1180">
        <f t="shared" si="51"/>
        <v>1</v>
      </c>
    </row>
    <row r="1181" spans="12:16" x14ac:dyDescent="0.25">
      <c r="L1181" s="264">
        <f>Member!A1181</f>
        <v>0</v>
      </c>
      <c r="M1181">
        <f>SUMIF(Erfassung6!BD:BD,L1181,Erfassung6!BW:BW)</f>
        <v>0</v>
      </c>
      <c r="N1181">
        <f>SUMIF(Erfassung6!BD:BD,L1181,Erfassung6!BG:BG)</f>
        <v>0</v>
      </c>
      <c r="O1181">
        <f t="shared" si="52"/>
        <v>0</v>
      </c>
      <c r="P1181">
        <f t="shared" si="51"/>
        <v>1</v>
      </c>
    </row>
    <row r="1182" spans="12:16" x14ac:dyDescent="0.25">
      <c r="L1182" s="264">
        <f>Member!A1182</f>
        <v>0</v>
      </c>
      <c r="M1182">
        <f>SUMIF(Erfassung6!BD:BD,L1182,Erfassung6!BW:BW)</f>
        <v>0</v>
      </c>
      <c r="N1182">
        <f>SUMIF(Erfassung6!BD:BD,L1182,Erfassung6!BG:BG)</f>
        <v>0</v>
      </c>
      <c r="O1182">
        <f t="shared" si="52"/>
        <v>0</v>
      </c>
      <c r="P1182">
        <f t="shared" si="51"/>
        <v>1</v>
      </c>
    </row>
    <row r="1183" spans="12:16" x14ac:dyDescent="0.25">
      <c r="L1183" s="264">
        <f>Member!A1183</f>
        <v>0</v>
      </c>
      <c r="M1183">
        <f>SUMIF(Erfassung6!BD:BD,L1183,Erfassung6!BW:BW)</f>
        <v>0</v>
      </c>
      <c r="N1183">
        <f>SUMIF(Erfassung6!BD:BD,L1183,Erfassung6!BG:BG)</f>
        <v>0</v>
      </c>
      <c r="O1183">
        <f t="shared" si="52"/>
        <v>0</v>
      </c>
      <c r="P1183">
        <f t="shared" si="51"/>
        <v>1</v>
      </c>
    </row>
    <row r="1184" spans="12:16" x14ac:dyDescent="0.25">
      <c r="L1184" s="264">
        <f>Member!A1184</f>
        <v>0</v>
      </c>
      <c r="M1184">
        <f>SUMIF(Erfassung6!BD:BD,L1184,Erfassung6!BW:BW)</f>
        <v>0</v>
      </c>
      <c r="N1184">
        <f>SUMIF(Erfassung6!BD:BD,L1184,Erfassung6!BG:BG)</f>
        <v>0</v>
      </c>
      <c r="O1184">
        <f t="shared" si="52"/>
        <v>0</v>
      </c>
      <c r="P1184">
        <f t="shared" si="51"/>
        <v>1</v>
      </c>
    </row>
    <row r="1185" spans="12:16" x14ac:dyDescent="0.25">
      <c r="L1185" s="264">
        <f>Member!A1185</f>
        <v>0</v>
      </c>
      <c r="M1185">
        <f>SUMIF(Erfassung6!BD:BD,L1185,Erfassung6!BW:BW)</f>
        <v>0</v>
      </c>
      <c r="N1185">
        <f>SUMIF(Erfassung6!BD:BD,L1185,Erfassung6!BG:BG)</f>
        <v>0</v>
      </c>
      <c r="O1185">
        <f t="shared" si="52"/>
        <v>0</v>
      </c>
      <c r="P1185">
        <f t="shared" si="51"/>
        <v>1</v>
      </c>
    </row>
    <row r="1186" spans="12:16" x14ac:dyDescent="0.25">
      <c r="L1186" s="264">
        <f>Member!A1186</f>
        <v>0</v>
      </c>
      <c r="M1186">
        <f>SUMIF(Erfassung6!BD:BD,L1186,Erfassung6!BW:BW)</f>
        <v>0</v>
      </c>
      <c r="N1186">
        <f>SUMIF(Erfassung6!BD:BD,L1186,Erfassung6!BG:BG)</f>
        <v>0</v>
      </c>
      <c r="O1186">
        <f t="shared" si="52"/>
        <v>0</v>
      </c>
      <c r="P1186">
        <f t="shared" si="51"/>
        <v>1</v>
      </c>
    </row>
    <row r="1187" spans="12:16" x14ac:dyDescent="0.25">
      <c r="L1187" s="264">
        <f>Member!A1187</f>
        <v>0</v>
      </c>
      <c r="M1187">
        <f>SUMIF(Erfassung6!BD:BD,L1187,Erfassung6!BW:BW)</f>
        <v>0</v>
      </c>
      <c r="N1187">
        <f>SUMIF(Erfassung6!BD:BD,L1187,Erfassung6!BG:BG)</f>
        <v>0</v>
      </c>
      <c r="O1187">
        <f t="shared" si="52"/>
        <v>0</v>
      </c>
      <c r="P1187">
        <f t="shared" si="51"/>
        <v>1</v>
      </c>
    </row>
    <row r="1188" spans="12:16" x14ac:dyDescent="0.25">
      <c r="L1188" s="264">
        <f>Member!A1188</f>
        <v>0</v>
      </c>
      <c r="M1188">
        <f>SUMIF(Erfassung6!BD:BD,L1188,Erfassung6!BW:BW)</f>
        <v>0</v>
      </c>
      <c r="N1188">
        <f>SUMIF(Erfassung6!BD:BD,L1188,Erfassung6!BG:BG)</f>
        <v>0</v>
      </c>
      <c r="O1188">
        <f t="shared" si="52"/>
        <v>0</v>
      </c>
      <c r="P1188">
        <f t="shared" si="51"/>
        <v>1</v>
      </c>
    </row>
    <row r="1189" spans="12:16" x14ac:dyDescent="0.25">
      <c r="L1189" s="264">
        <f>Member!A1189</f>
        <v>0</v>
      </c>
      <c r="M1189">
        <f>SUMIF(Erfassung6!BD:BD,L1189,Erfassung6!BW:BW)</f>
        <v>0</v>
      </c>
      <c r="N1189">
        <f>SUMIF(Erfassung6!BD:BD,L1189,Erfassung6!BG:BG)</f>
        <v>0</v>
      </c>
      <c r="O1189">
        <f t="shared" si="52"/>
        <v>0</v>
      </c>
      <c r="P1189">
        <f t="shared" si="51"/>
        <v>1</v>
      </c>
    </row>
    <row r="1190" spans="12:16" x14ac:dyDescent="0.25">
      <c r="L1190" s="264">
        <f>Member!A1190</f>
        <v>0</v>
      </c>
      <c r="M1190">
        <f>SUMIF(Erfassung6!BD:BD,L1190,Erfassung6!BW:BW)</f>
        <v>0</v>
      </c>
      <c r="N1190">
        <f>SUMIF(Erfassung6!BD:BD,L1190,Erfassung6!BG:BG)</f>
        <v>0</v>
      </c>
      <c r="O1190">
        <f t="shared" si="52"/>
        <v>0</v>
      </c>
      <c r="P1190">
        <f t="shared" si="51"/>
        <v>1</v>
      </c>
    </row>
    <row r="1191" spans="12:16" x14ac:dyDescent="0.25">
      <c r="L1191" s="264">
        <f>Member!A1191</f>
        <v>0</v>
      </c>
      <c r="M1191">
        <f>SUMIF(Erfassung6!BD:BD,L1191,Erfassung6!BW:BW)</f>
        <v>0</v>
      </c>
      <c r="N1191">
        <f>SUMIF(Erfassung6!BD:BD,L1191,Erfassung6!BG:BG)</f>
        <v>0</v>
      </c>
      <c r="O1191">
        <f t="shared" si="52"/>
        <v>0</v>
      </c>
      <c r="P1191">
        <f t="shared" si="51"/>
        <v>1</v>
      </c>
    </row>
    <row r="1192" spans="12:16" x14ac:dyDescent="0.25">
      <c r="L1192" s="264">
        <f>Member!A1192</f>
        <v>0</v>
      </c>
      <c r="M1192">
        <f>SUMIF(Erfassung6!BD:BD,L1192,Erfassung6!BW:BW)</f>
        <v>0</v>
      </c>
      <c r="N1192">
        <f>SUMIF(Erfassung6!BD:BD,L1192,Erfassung6!BG:BG)</f>
        <v>0</v>
      </c>
      <c r="O1192">
        <f t="shared" si="52"/>
        <v>0</v>
      </c>
      <c r="P1192">
        <f t="shared" si="51"/>
        <v>1</v>
      </c>
    </row>
    <row r="1193" spans="12:16" x14ac:dyDescent="0.25">
      <c r="L1193" s="264">
        <f>Member!A1193</f>
        <v>0</v>
      </c>
      <c r="M1193">
        <f>SUMIF(Erfassung6!BD:BD,L1193,Erfassung6!BW:BW)</f>
        <v>0</v>
      </c>
      <c r="N1193">
        <f>SUMIF(Erfassung6!BD:BD,L1193,Erfassung6!BG:BG)</f>
        <v>0</v>
      </c>
      <c r="O1193">
        <f t="shared" si="52"/>
        <v>0</v>
      </c>
      <c r="P1193">
        <f t="shared" si="51"/>
        <v>1</v>
      </c>
    </row>
    <row r="1194" spans="12:16" x14ac:dyDescent="0.25">
      <c r="L1194" s="264">
        <f>Member!A1194</f>
        <v>0</v>
      </c>
      <c r="M1194">
        <f>SUMIF(Erfassung6!BD:BD,L1194,Erfassung6!BW:BW)</f>
        <v>0</v>
      </c>
      <c r="N1194">
        <f>SUMIF(Erfassung6!BD:BD,L1194,Erfassung6!BG:BG)</f>
        <v>0</v>
      </c>
      <c r="O1194">
        <f t="shared" si="52"/>
        <v>0</v>
      </c>
      <c r="P1194">
        <f t="shared" si="51"/>
        <v>1</v>
      </c>
    </row>
    <row r="1195" spans="12:16" x14ac:dyDescent="0.25">
      <c r="L1195" s="264">
        <f>Member!A1195</f>
        <v>0</v>
      </c>
      <c r="M1195">
        <f>SUMIF(Erfassung6!BD:BD,L1195,Erfassung6!BW:BW)</f>
        <v>0</v>
      </c>
      <c r="N1195">
        <f>SUMIF(Erfassung6!BD:BD,L1195,Erfassung6!BG:BG)</f>
        <v>0</v>
      </c>
      <c r="O1195">
        <f t="shared" si="52"/>
        <v>0</v>
      </c>
      <c r="P1195">
        <f t="shared" si="51"/>
        <v>1</v>
      </c>
    </row>
    <row r="1196" spans="12:16" x14ac:dyDescent="0.25">
      <c r="L1196" s="264">
        <f>Member!A1196</f>
        <v>0</v>
      </c>
      <c r="M1196">
        <f>SUMIF(Erfassung6!BD:BD,L1196,Erfassung6!BW:BW)</f>
        <v>0</v>
      </c>
      <c r="N1196">
        <f>SUMIF(Erfassung6!BD:BD,L1196,Erfassung6!BG:BG)</f>
        <v>0</v>
      </c>
      <c r="O1196">
        <f t="shared" si="52"/>
        <v>0</v>
      </c>
      <c r="P1196">
        <f t="shared" si="51"/>
        <v>1</v>
      </c>
    </row>
    <row r="1197" spans="12:16" x14ac:dyDescent="0.25">
      <c r="L1197" s="264">
        <f>Member!A1197</f>
        <v>0</v>
      </c>
      <c r="M1197">
        <f>SUMIF(Erfassung6!BD:BD,L1197,Erfassung6!BW:BW)</f>
        <v>0</v>
      </c>
      <c r="N1197">
        <f>SUMIF(Erfassung6!BD:BD,L1197,Erfassung6!BG:BG)</f>
        <v>0</v>
      </c>
      <c r="O1197">
        <f t="shared" si="52"/>
        <v>0</v>
      </c>
      <c r="P1197">
        <f t="shared" si="51"/>
        <v>1</v>
      </c>
    </row>
    <row r="1198" spans="12:16" x14ac:dyDescent="0.25">
      <c r="L1198" s="264">
        <f>Member!A1198</f>
        <v>0</v>
      </c>
      <c r="M1198">
        <f>SUMIF(Erfassung6!BD:BD,L1198,Erfassung6!BW:BW)</f>
        <v>0</v>
      </c>
      <c r="N1198">
        <f>SUMIF(Erfassung6!BD:BD,L1198,Erfassung6!BG:BG)</f>
        <v>0</v>
      </c>
      <c r="O1198">
        <f t="shared" si="52"/>
        <v>0</v>
      </c>
      <c r="P1198">
        <f t="shared" si="51"/>
        <v>1</v>
      </c>
    </row>
    <row r="1199" spans="12:16" x14ac:dyDescent="0.25">
      <c r="L1199" s="264">
        <f>Member!A1199</f>
        <v>0</v>
      </c>
      <c r="M1199">
        <f>SUMIF(Erfassung6!BD:BD,L1199,Erfassung6!BW:BW)</f>
        <v>0</v>
      </c>
      <c r="N1199">
        <f>SUMIF(Erfassung6!BD:BD,L1199,Erfassung6!BG:BG)</f>
        <v>0</v>
      </c>
      <c r="O1199">
        <f t="shared" si="52"/>
        <v>0</v>
      </c>
      <c r="P1199">
        <f t="shared" si="51"/>
        <v>1</v>
      </c>
    </row>
    <row r="1200" spans="12:16" x14ac:dyDescent="0.25">
      <c r="L1200" s="264">
        <f>Member!A1200</f>
        <v>0</v>
      </c>
      <c r="M1200">
        <f>SUMIF(Erfassung6!BD:BD,L1200,Erfassung6!BW:BW)</f>
        <v>0</v>
      </c>
      <c r="N1200">
        <f>SUMIF(Erfassung6!BD:BD,L1200,Erfassung6!BG:BG)</f>
        <v>0</v>
      </c>
      <c r="O1200">
        <f t="shared" si="52"/>
        <v>0</v>
      </c>
      <c r="P1200">
        <f t="shared" si="51"/>
        <v>1</v>
      </c>
    </row>
    <row r="1201" spans="12:16" x14ac:dyDescent="0.25">
      <c r="L1201" s="264">
        <f>Member!A1201</f>
        <v>0</v>
      </c>
      <c r="M1201">
        <f>SUMIF(Erfassung6!BD:BD,L1201,Erfassung6!BW:BW)</f>
        <v>0</v>
      </c>
      <c r="N1201">
        <f>SUMIF(Erfassung6!BD:BD,L1201,Erfassung6!BG:BG)</f>
        <v>0</v>
      </c>
      <c r="O1201">
        <f t="shared" si="52"/>
        <v>0</v>
      </c>
      <c r="P1201">
        <f t="shared" si="51"/>
        <v>1</v>
      </c>
    </row>
    <row r="1202" spans="12:16" x14ac:dyDescent="0.25">
      <c r="L1202" s="264">
        <f>Member!A1202</f>
        <v>0</v>
      </c>
      <c r="M1202">
        <f>SUMIF(Erfassung6!BD:BD,L1202,Erfassung6!BW:BW)</f>
        <v>0</v>
      </c>
      <c r="N1202">
        <f>SUMIF(Erfassung6!BD:BD,L1202,Erfassung6!BG:BG)</f>
        <v>0</v>
      </c>
      <c r="O1202">
        <f t="shared" si="52"/>
        <v>0</v>
      </c>
      <c r="P1202">
        <f t="shared" si="51"/>
        <v>1</v>
      </c>
    </row>
    <row r="1203" spans="12:16" x14ac:dyDescent="0.25">
      <c r="L1203" s="264">
        <f>Member!A1203</f>
        <v>0</v>
      </c>
      <c r="M1203">
        <f>SUMIF(Erfassung6!BD:BD,L1203,Erfassung6!BW:BW)</f>
        <v>0</v>
      </c>
      <c r="N1203">
        <f>SUMIF(Erfassung6!BD:BD,L1203,Erfassung6!BG:BG)</f>
        <v>0</v>
      </c>
      <c r="O1203">
        <f t="shared" si="52"/>
        <v>0</v>
      </c>
      <c r="P1203">
        <f t="shared" si="51"/>
        <v>1</v>
      </c>
    </row>
    <row r="1204" spans="12:16" x14ac:dyDescent="0.25">
      <c r="L1204" s="264">
        <f>Member!A1204</f>
        <v>0</v>
      </c>
      <c r="M1204">
        <f>SUMIF(Erfassung6!BD:BD,L1204,Erfassung6!BW:BW)</f>
        <v>0</v>
      </c>
      <c r="N1204">
        <f>SUMIF(Erfassung6!BD:BD,L1204,Erfassung6!BG:BG)</f>
        <v>0</v>
      </c>
      <c r="O1204">
        <f t="shared" si="52"/>
        <v>0</v>
      </c>
      <c r="P1204">
        <f t="shared" si="51"/>
        <v>1</v>
      </c>
    </row>
    <row r="1205" spans="12:16" x14ac:dyDescent="0.25">
      <c r="L1205" s="264">
        <f>Member!A1205</f>
        <v>0</v>
      </c>
      <c r="M1205">
        <f>SUMIF(Erfassung6!BD:BD,L1205,Erfassung6!BW:BW)</f>
        <v>0</v>
      </c>
      <c r="N1205">
        <f>SUMIF(Erfassung6!BD:BD,L1205,Erfassung6!BG:BG)</f>
        <v>0</v>
      </c>
      <c r="O1205">
        <f t="shared" si="52"/>
        <v>0</v>
      </c>
      <c r="P1205">
        <f t="shared" si="51"/>
        <v>1</v>
      </c>
    </row>
    <row r="1206" spans="12:16" x14ac:dyDescent="0.25">
      <c r="L1206" s="264">
        <f>Member!A1206</f>
        <v>0</v>
      </c>
      <c r="M1206">
        <f>SUMIF(Erfassung6!BD:BD,L1206,Erfassung6!BW:BW)</f>
        <v>0</v>
      </c>
      <c r="N1206">
        <f>SUMIF(Erfassung6!BD:BD,L1206,Erfassung6!BG:BG)</f>
        <v>0</v>
      </c>
      <c r="O1206">
        <f t="shared" si="52"/>
        <v>0</v>
      </c>
      <c r="P1206">
        <f t="shared" si="51"/>
        <v>1</v>
      </c>
    </row>
    <row r="1207" spans="12:16" x14ac:dyDescent="0.25">
      <c r="L1207" s="264">
        <f>Member!A1207</f>
        <v>0</v>
      </c>
      <c r="M1207">
        <f>SUMIF(Erfassung6!BD:BD,L1207,Erfassung6!BW:BW)</f>
        <v>0</v>
      </c>
      <c r="N1207">
        <f>SUMIF(Erfassung6!BD:BD,L1207,Erfassung6!BG:BG)</f>
        <v>0</v>
      </c>
      <c r="O1207">
        <f t="shared" si="52"/>
        <v>0</v>
      </c>
      <c r="P1207">
        <f t="shared" si="51"/>
        <v>1</v>
      </c>
    </row>
    <row r="1208" spans="12:16" x14ac:dyDescent="0.25">
      <c r="L1208" s="264">
        <f>Member!A1208</f>
        <v>0</v>
      </c>
      <c r="M1208">
        <f>SUMIF(Erfassung6!BD:BD,L1208,Erfassung6!BW:BW)</f>
        <v>0</v>
      </c>
      <c r="N1208">
        <f>SUMIF(Erfassung6!BD:BD,L1208,Erfassung6!BG:BG)</f>
        <v>0</v>
      </c>
      <c r="O1208">
        <f t="shared" si="52"/>
        <v>0</v>
      </c>
      <c r="P1208">
        <f t="shared" si="51"/>
        <v>1</v>
      </c>
    </row>
    <row r="1209" spans="12:16" x14ac:dyDescent="0.25">
      <c r="L1209" s="264">
        <f>Member!A1209</f>
        <v>0</v>
      </c>
      <c r="M1209">
        <f>SUMIF(Erfassung6!BD:BD,L1209,Erfassung6!BW:BW)</f>
        <v>0</v>
      </c>
      <c r="N1209">
        <f>SUMIF(Erfassung6!BD:BD,L1209,Erfassung6!BG:BG)</f>
        <v>0</v>
      </c>
      <c r="O1209">
        <f t="shared" si="52"/>
        <v>0</v>
      </c>
      <c r="P1209">
        <f t="shared" si="51"/>
        <v>1</v>
      </c>
    </row>
    <row r="1210" spans="12:16" x14ac:dyDescent="0.25">
      <c r="L1210" s="264">
        <f>Member!A1210</f>
        <v>0</v>
      </c>
      <c r="M1210">
        <f>SUMIF(Erfassung6!BD:BD,L1210,Erfassung6!BW:BW)</f>
        <v>0</v>
      </c>
      <c r="N1210">
        <f>SUMIF(Erfassung6!BD:BD,L1210,Erfassung6!BG:BG)</f>
        <v>0</v>
      </c>
      <c r="O1210">
        <f t="shared" si="52"/>
        <v>0</v>
      </c>
      <c r="P1210">
        <f t="shared" si="51"/>
        <v>1</v>
      </c>
    </row>
    <row r="1211" spans="12:16" x14ac:dyDescent="0.25">
      <c r="L1211" s="264">
        <f>Member!A1211</f>
        <v>0</v>
      </c>
      <c r="M1211">
        <f>SUMIF(Erfassung6!BD:BD,L1211,Erfassung6!BW:BW)</f>
        <v>0</v>
      </c>
      <c r="N1211">
        <f>SUMIF(Erfassung6!BD:BD,L1211,Erfassung6!BG:BG)</f>
        <v>0</v>
      </c>
      <c r="O1211">
        <f t="shared" si="52"/>
        <v>0</v>
      </c>
      <c r="P1211">
        <f t="shared" si="51"/>
        <v>1</v>
      </c>
    </row>
    <row r="1212" spans="12:16" x14ac:dyDescent="0.25">
      <c r="L1212" s="264">
        <f>Member!A1212</f>
        <v>0</v>
      </c>
      <c r="M1212">
        <f>SUMIF(Erfassung6!BD:BD,L1212,Erfassung6!BW:BW)</f>
        <v>0</v>
      </c>
      <c r="N1212">
        <f>SUMIF(Erfassung6!BD:BD,L1212,Erfassung6!BG:BG)</f>
        <v>0</v>
      </c>
      <c r="O1212">
        <f t="shared" si="52"/>
        <v>0</v>
      </c>
      <c r="P1212">
        <f t="shared" si="51"/>
        <v>1</v>
      </c>
    </row>
    <row r="1213" spans="12:16" x14ac:dyDescent="0.25">
      <c r="L1213" s="264">
        <f>Member!A1213</f>
        <v>0</v>
      </c>
      <c r="M1213">
        <f>SUMIF(Erfassung6!BD:BD,L1213,Erfassung6!BW:BW)</f>
        <v>0</v>
      </c>
      <c r="N1213">
        <f>SUMIF(Erfassung6!BD:BD,L1213,Erfassung6!BG:BG)</f>
        <v>0</v>
      </c>
      <c r="O1213">
        <f t="shared" si="52"/>
        <v>0</v>
      </c>
      <c r="P1213">
        <f t="shared" si="51"/>
        <v>1</v>
      </c>
    </row>
    <row r="1214" spans="12:16" x14ac:dyDescent="0.25">
      <c r="L1214" s="264">
        <f>Member!A1214</f>
        <v>0</v>
      </c>
      <c r="M1214">
        <f>SUMIF(Erfassung6!BD:BD,L1214,Erfassung6!BW:BW)</f>
        <v>0</v>
      </c>
      <c r="N1214">
        <f>SUMIF(Erfassung6!BD:BD,L1214,Erfassung6!BG:BG)</f>
        <v>0</v>
      </c>
      <c r="O1214">
        <f t="shared" si="52"/>
        <v>0</v>
      </c>
      <c r="P1214">
        <f t="shared" si="51"/>
        <v>1</v>
      </c>
    </row>
    <row r="1215" spans="12:16" x14ac:dyDescent="0.25">
      <c r="L1215" s="264">
        <f>Member!A1215</f>
        <v>0</v>
      </c>
      <c r="M1215">
        <f>SUMIF(Erfassung6!BD:BD,L1215,Erfassung6!BW:BW)</f>
        <v>0</v>
      </c>
      <c r="N1215">
        <f>SUMIF(Erfassung6!BD:BD,L1215,Erfassung6!BG:BG)</f>
        <v>0</v>
      </c>
      <c r="O1215">
        <f t="shared" si="52"/>
        <v>0</v>
      </c>
      <c r="P1215">
        <f t="shared" si="51"/>
        <v>1</v>
      </c>
    </row>
    <row r="1216" spans="12:16" x14ac:dyDescent="0.25">
      <c r="L1216" s="264">
        <f>Member!A1216</f>
        <v>0</v>
      </c>
      <c r="M1216">
        <f>SUMIF(Erfassung6!BD:BD,L1216,Erfassung6!BW:BW)</f>
        <v>0</v>
      </c>
      <c r="N1216">
        <f>SUMIF(Erfassung6!BD:BD,L1216,Erfassung6!BG:BG)</f>
        <v>0</v>
      </c>
      <c r="O1216">
        <f t="shared" si="52"/>
        <v>0</v>
      </c>
      <c r="P1216">
        <f t="shared" si="51"/>
        <v>1</v>
      </c>
    </row>
    <row r="1217" spans="12:16" x14ac:dyDescent="0.25">
      <c r="L1217" s="264">
        <f>Member!A1217</f>
        <v>0</v>
      </c>
      <c r="M1217">
        <f>SUMIF(Erfassung6!BD:BD,L1217,Erfassung6!BW:BW)</f>
        <v>0</v>
      </c>
      <c r="N1217">
        <f>SUMIF(Erfassung6!BD:BD,L1217,Erfassung6!BG:BG)</f>
        <v>0</v>
      </c>
      <c r="O1217">
        <f t="shared" si="52"/>
        <v>0</v>
      </c>
      <c r="P1217">
        <f t="shared" si="51"/>
        <v>1</v>
      </c>
    </row>
    <row r="1218" spans="12:16" x14ac:dyDescent="0.25">
      <c r="L1218" s="264">
        <f>Member!A1218</f>
        <v>0</v>
      </c>
      <c r="M1218">
        <f>SUMIF(Erfassung6!BD:BD,L1218,Erfassung6!BW:BW)</f>
        <v>0</v>
      </c>
      <c r="N1218">
        <f>SUMIF(Erfassung6!BD:BD,L1218,Erfassung6!BG:BG)</f>
        <v>0</v>
      </c>
      <c r="O1218">
        <f t="shared" si="52"/>
        <v>0</v>
      </c>
      <c r="P1218">
        <f t="shared" ref="P1218:P1281" si="53">RANK(O1218,O:O)</f>
        <v>1</v>
      </c>
    </row>
    <row r="1219" spans="12:16" x14ac:dyDescent="0.25">
      <c r="L1219" s="264">
        <f>Member!A1219</f>
        <v>0</v>
      </c>
      <c r="M1219">
        <f>SUMIF(Erfassung6!BD:BD,L1219,Erfassung6!BW:BW)</f>
        <v>0</v>
      </c>
      <c r="N1219">
        <f>SUMIF(Erfassung6!BD:BD,L1219,Erfassung6!BG:BG)</f>
        <v>0</v>
      </c>
      <c r="O1219">
        <f t="shared" ref="O1219:O1282" si="54">IF(N1219=0,0,M1219/N1219-ROW()/1000000000)</f>
        <v>0</v>
      </c>
      <c r="P1219">
        <f t="shared" si="53"/>
        <v>1</v>
      </c>
    </row>
    <row r="1220" spans="12:16" x14ac:dyDescent="0.25">
      <c r="L1220" s="264">
        <f>Member!A1220</f>
        <v>0</v>
      </c>
      <c r="M1220">
        <f>SUMIF(Erfassung6!BD:BD,L1220,Erfassung6!BW:BW)</f>
        <v>0</v>
      </c>
      <c r="N1220">
        <f>SUMIF(Erfassung6!BD:BD,L1220,Erfassung6!BG:BG)</f>
        <v>0</v>
      </c>
      <c r="O1220">
        <f t="shared" si="54"/>
        <v>0</v>
      </c>
      <c r="P1220">
        <f t="shared" si="53"/>
        <v>1</v>
      </c>
    </row>
    <row r="1221" spans="12:16" x14ac:dyDescent="0.25">
      <c r="L1221" s="264">
        <f>Member!A1221</f>
        <v>0</v>
      </c>
      <c r="M1221">
        <f>SUMIF(Erfassung6!BD:BD,L1221,Erfassung6!BW:BW)</f>
        <v>0</v>
      </c>
      <c r="N1221">
        <f>SUMIF(Erfassung6!BD:BD,L1221,Erfassung6!BG:BG)</f>
        <v>0</v>
      </c>
      <c r="O1221">
        <f t="shared" si="54"/>
        <v>0</v>
      </c>
      <c r="P1221">
        <f t="shared" si="53"/>
        <v>1</v>
      </c>
    </row>
    <row r="1222" spans="12:16" x14ac:dyDescent="0.25">
      <c r="L1222" s="264">
        <f>Member!A1222</f>
        <v>0</v>
      </c>
      <c r="M1222">
        <f>SUMIF(Erfassung6!BD:BD,L1222,Erfassung6!BW:BW)</f>
        <v>0</v>
      </c>
      <c r="N1222">
        <f>SUMIF(Erfassung6!BD:BD,L1222,Erfassung6!BG:BG)</f>
        <v>0</v>
      </c>
      <c r="O1222">
        <f t="shared" si="54"/>
        <v>0</v>
      </c>
      <c r="P1222">
        <f t="shared" si="53"/>
        <v>1</v>
      </c>
    </row>
    <row r="1223" spans="12:16" x14ac:dyDescent="0.25">
      <c r="L1223" s="264">
        <f>Member!A1223</f>
        <v>0</v>
      </c>
      <c r="M1223">
        <f>SUMIF(Erfassung6!BD:BD,L1223,Erfassung6!BW:BW)</f>
        <v>0</v>
      </c>
      <c r="N1223">
        <f>SUMIF(Erfassung6!BD:BD,L1223,Erfassung6!BG:BG)</f>
        <v>0</v>
      </c>
      <c r="O1223">
        <f t="shared" si="54"/>
        <v>0</v>
      </c>
      <c r="P1223">
        <f t="shared" si="53"/>
        <v>1</v>
      </c>
    </row>
    <row r="1224" spans="12:16" x14ac:dyDescent="0.25">
      <c r="L1224" s="264">
        <f>Member!A1224</f>
        <v>0</v>
      </c>
      <c r="M1224">
        <f>SUMIF(Erfassung6!BD:BD,L1224,Erfassung6!BW:BW)</f>
        <v>0</v>
      </c>
      <c r="N1224">
        <f>SUMIF(Erfassung6!BD:BD,L1224,Erfassung6!BG:BG)</f>
        <v>0</v>
      </c>
      <c r="O1224">
        <f t="shared" si="54"/>
        <v>0</v>
      </c>
      <c r="P1224">
        <f t="shared" si="53"/>
        <v>1</v>
      </c>
    </row>
    <row r="1225" spans="12:16" x14ac:dyDescent="0.25">
      <c r="L1225" s="264">
        <f>Member!A1225</f>
        <v>0</v>
      </c>
      <c r="M1225">
        <f>SUMIF(Erfassung6!BD:BD,L1225,Erfassung6!BW:BW)</f>
        <v>0</v>
      </c>
      <c r="N1225">
        <f>SUMIF(Erfassung6!BD:BD,L1225,Erfassung6!BG:BG)</f>
        <v>0</v>
      </c>
      <c r="O1225">
        <f t="shared" si="54"/>
        <v>0</v>
      </c>
      <c r="P1225">
        <f t="shared" si="53"/>
        <v>1</v>
      </c>
    </row>
    <row r="1226" spans="12:16" x14ac:dyDescent="0.25">
      <c r="L1226" s="264">
        <f>Member!A1226</f>
        <v>0</v>
      </c>
      <c r="M1226">
        <f>SUMIF(Erfassung6!BD:BD,L1226,Erfassung6!BW:BW)</f>
        <v>0</v>
      </c>
      <c r="N1226">
        <f>SUMIF(Erfassung6!BD:BD,L1226,Erfassung6!BG:BG)</f>
        <v>0</v>
      </c>
      <c r="O1226">
        <f t="shared" si="54"/>
        <v>0</v>
      </c>
      <c r="P1226">
        <f t="shared" si="53"/>
        <v>1</v>
      </c>
    </row>
    <row r="1227" spans="12:16" x14ac:dyDescent="0.25">
      <c r="L1227" s="264">
        <f>Member!A1227</f>
        <v>0</v>
      </c>
      <c r="M1227">
        <f>SUMIF(Erfassung6!BD:BD,L1227,Erfassung6!BW:BW)</f>
        <v>0</v>
      </c>
      <c r="N1227">
        <f>SUMIF(Erfassung6!BD:BD,L1227,Erfassung6!BG:BG)</f>
        <v>0</v>
      </c>
      <c r="O1227">
        <f t="shared" si="54"/>
        <v>0</v>
      </c>
      <c r="P1227">
        <f t="shared" si="53"/>
        <v>1</v>
      </c>
    </row>
    <row r="1228" spans="12:16" x14ac:dyDescent="0.25">
      <c r="L1228" s="264">
        <f>Member!A1228</f>
        <v>0</v>
      </c>
      <c r="M1228">
        <f>SUMIF(Erfassung6!BD:BD,L1228,Erfassung6!BW:BW)</f>
        <v>0</v>
      </c>
      <c r="N1228">
        <f>SUMIF(Erfassung6!BD:BD,L1228,Erfassung6!BG:BG)</f>
        <v>0</v>
      </c>
      <c r="O1228">
        <f t="shared" si="54"/>
        <v>0</v>
      </c>
      <c r="P1228">
        <f t="shared" si="53"/>
        <v>1</v>
      </c>
    </row>
    <row r="1229" spans="12:16" x14ac:dyDescent="0.25">
      <c r="L1229" s="264">
        <f>Member!A1229</f>
        <v>0</v>
      </c>
      <c r="M1229">
        <f>SUMIF(Erfassung6!BD:BD,L1229,Erfassung6!BW:BW)</f>
        <v>0</v>
      </c>
      <c r="N1229">
        <f>SUMIF(Erfassung6!BD:BD,L1229,Erfassung6!BG:BG)</f>
        <v>0</v>
      </c>
      <c r="O1229">
        <f t="shared" si="54"/>
        <v>0</v>
      </c>
      <c r="P1229">
        <f t="shared" si="53"/>
        <v>1</v>
      </c>
    </row>
    <row r="1230" spans="12:16" x14ac:dyDescent="0.25">
      <c r="L1230" s="264">
        <f>Member!A1230</f>
        <v>0</v>
      </c>
      <c r="M1230">
        <f>SUMIF(Erfassung6!BD:BD,L1230,Erfassung6!BW:BW)</f>
        <v>0</v>
      </c>
      <c r="N1230">
        <f>SUMIF(Erfassung6!BD:BD,L1230,Erfassung6!BG:BG)</f>
        <v>0</v>
      </c>
      <c r="O1230">
        <f t="shared" si="54"/>
        <v>0</v>
      </c>
      <c r="P1230">
        <f t="shared" si="53"/>
        <v>1</v>
      </c>
    </row>
    <row r="1231" spans="12:16" x14ac:dyDescent="0.25">
      <c r="L1231" s="264">
        <f>Member!A1231</f>
        <v>0</v>
      </c>
      <c r="M1231">
        <f>SUMIF(Erfassung6!BD:BD,L1231,Erfassung6!BW:BW)</f>
        <v>0</v>
      </c>
      <c r="N1231">
        <f>SUMIF(Erfassung6!BD:BD,L1231,Erfassung6!BG:BG)</f>
        <v>0</v>
      </c>
      <c r="O1231">
        <f t="shared" si="54"/>
        <v>0</v>
      </c>
      <c r="P1231">
        <f t="shared" si="53"/>
        <v>1</v>
      </c>
    </row>
    <row r="1232" spans="12:16" x14ac:dyDescent="0.25">
      <c r="L1232" s="264">
        <f>Member!A1232</f>
        <v>0</v>
      </c>
      <c r="M1232">
        <f>SUMIF(Erfassung6!BD:BD,L1232,Erfassung6!BW:BW)</f>
        <v>0</v>
      </c>
      <c r="N1232">
        <f>SUMIF(Erfassung6!BD:BD,L1232,Erfassung6!BG:BG)</f>
        <v>0</v>
      </c>
      <c r="O1232">
        <f t="shared" si="54"/>
        <v>0</v>
      </c>
      <c r="P1232">
        <f t="shared" si="53"/>
        <v>1</v>
      </c>
    </row>
    <row r="1233" spans="12:16" x14ac:dyDescent="0.25">
      <c r="L1233" s="264">
        <f>Member!A1233</f>
        <v>0</v>
      </c>
      <c r="M1233">
        <f>SUMIF(Erfassung6!BD:BD,L1233,Erfassung6!BW:BW)</f>
        <v>0</v>
      </c>
      <c r="N1233">
        <f>SUMIF(Erfassung6!BD:BD,L1233,Erfassung6!BG:BG)</f>
        <v>0</v>
      </c>
      <c r="O1233">
        <f t="shared" si="54"/>
        <v>0</v>
      </c>
      <c r="P1233">
        <f t="shared" si="53"/>
        <v>1</v>
      </c>
    </row>
    <row r="1234" spans="12:16" x14ac:dyDescent="0.25">
      <c r="L1234" s="264">
        <f>Member!A1234</f>
        <v>0</v>
      </c>
      <c r="M1234">
        <f>SUMIF(Erfassung6!BD:BD,L1234,Erfassung6!BW:BW)</f>
        <v>0</v>
      </c>
      <c r="N1234">
        <f>SUMIF(Erfassung6!BD:BD,L1234,Erfassung6!BG:BG)</f>
        <v>0</v>
      </c>
      <c r="O1234">
        <f t="shared" si="54"/>
        <v>0</v>
      </c>
      <c r="P1234">
        <f t="shared" si="53"/>
        <v>1</v>
      </c>
    </row>
    <row r="1235" spans="12:16" x14ac:dyDescent="0.25">
      <c r="L1235" s="264">
        <f>Member!A1235</f>
        <v>0</v>
      </c>
      <c r="M1235">
        <f>SUMIF(Erfassung6!BD:BD,L1235,Erfassung6!BW:BW)</f>
        <v>0</v>
      </c>
      <c r="N1235">
        <f>SUMIF(Erfassung6!BD:BD,L1235,Erfassung6!BG:BG)</f>
        <v>0</v>
      </c>
      <c r="O1235">
        <f t="shared" si="54"/>
        <v>0</v>
      </c>
      <c r="P1235">
        <f t="shared" si="53"/>
        <v>1</v>
      </c>
    </row>
    <row r="1236" spans="12:16" x14ac:dyDescent="0.25">
      <c r="L1236" s="264">
        <f>Member!A1236</f>
        <v>0</v>
      </c>
      <c r="M1236">
        <f>SUMIF(Erfassung6!BD:BD,L1236,Erfassung6!BW:BW)</f>
        <v>0</v>
      </c>
      <c r="N1236">
        <f>SUMIF(Erfassung6!BD:BD,L1236,Erfassung6!BG:BG)</f>
        <v>0</v>
      </c>
      <c r="O1236">
        <f t="shared" si="54"/>
        <v>0</v>
      </c>
      <c r="P1236">
        <f t="shared" si="53"/>
        <v>1</v>
      </c>
    </row>
    <row r="1237" spans="12:16" x14ac:dyDescent="0.25">
      <c r="L1237" s="264">
        <f>Member!A1237</f>
        <v>0</v>
      </c>
      <c r="M1237">
        <f>SUMIF(Erfassung6!BD:BD,L1237,Erfassung6!BW:BW)</f>
        <v>0</v>
      </c>
      <c r="N1237">
        <f>SUMIF(Erfassung6!BD:BD,L1237,Erfassung6!BG:BG)</f>
        <v>0</v>
      </c>
      <c r="O1237">
        <f t="shared" si="54"/>
        <v>0</v>
      </c>
      <c r="P1237">
        <f t="shared" si="53"/>
        <v>1</v>
      </c>
    </row>
    <row r="1238" spans="12:16" x14ac:dyDescent="0.25">
      <c r="L1238" s="264">
        <f>Member!A1238</f>
        <v>0</v>
      </c>
      <c r="M1238">
        <f>SUMIF(Erfassung6!BD:BD,L1238,Erfassung6!BW:BW)</f>
        <v>0</v>
      </c>
      <c r="N1238">
        <f>SUMIF(Erfassung6!BD:BD,L1238,Erfassung6!BG:BG)</f>
        <v>0</v>
      </c>
      <c r="O1238">
        <f t="shared" si="54"/>
        <v>0</v>
      </c>
      <c r="P1238">
        <f t="shared" si="53"/>
        <v>1</v>
      </c>
    </row>
    <row r="1239" spans="12:16" x14ac:dyDescent="0.25">
      <c r="L1239" s="264">
        <f>Member!A1239</f>
        <v>0</v>
      </c>
      <c r="M1239">
        <f>SUMIF(Erfassung6!BD:BD,L1239,Erfassung6!BW:BW)</f>
        <v>0</v>
      </c>
      <c r="N1239">
        <f>SUMIF(Erfassung6!BD:BD,L1239,Erfassung6!BG:BG)</f>
        <v>0</v>
      </c>
      <c r="O1239">
        <f t="shared" si="54"/>
        <v>0</v>
      </c>
      <c r="P1239">
        <f t="shared" si="53"/>
        <v>1</v>
      </c>
    </row>
    <row r="1240" spans="12:16" x14ac:dyDescent="0.25">
      <c r="L1240" s="264">
        <f>Member!A1240</f>
        <v>0</v>
      </c>
      <c r="M1240">
        <f>SUMIF(Erfassung6!BD:BD,L1240,Erfassung6!BW:BW)</f>
        <v>0</v>
      </c>
      <c r="N1240">
        <f>SUMIF(Erfassung6!BD:BD,L1240,Erfassung6!BG:BG)</f>
        <v>0</v>
      </c>
      <c r="O1240">
        <f t="shared" si="54"/>
        <v>0</v>
      </c>
      <c r="P1240">
        <f t="shared" si="53"/>
        <v>1</v>
      </c>
    </row>
    <row r="1241" spans="12:16" x14ac:dyDescent="0.25">
      <c r="L1241" s="264">
        <f>Member!A1241</f>
        <v>0</v>
      </c>
      <c r="M1241">
        <f>SUMIF(Erfassung6!BD:BD,L1241,Erfassung6!BW:BW)</f>
        <v>0</v>
      </c>
      <c r="N1241">
        <f>SUMIF(Erfassung6!BD:BD,L1241,Erfassung6!BG:BG)</f>
        <v>0</v>
      </c>
      <c r="O1241">
        <f t="shared" si="54"/>
        <v>0</v>
      </c>
      <c r="P1241">
        <f t="shared" si="53"/>
        <v>1</v>
      </c>
    </row>
    <row r="1242" spans="12:16" x14ac:dyDescent="0.25">
      <c r="L1242" s="264">
        <f>Member!A1242</f>
        <v>0</v>
      </c>
      <c r="M1242">
        <f>SUMIF(Erfassung6!BD:BD,L1242,Erfassung6!BW:BW)</f>
        <v>0</v>
      </c>
      <c r="N1242">
        <f>SUMIF(Erfassung6!BD:BD,L1242,Erfassung6!BG:BG)</f>
        <v>0</v>
      </c>
      <c r="O1242">
        <f t="shared" si="54"/>
        <v>0</v>
      </c>
      <c r="P1242">
        <f t="shared" si="53"/>
        <v>1</v>
      </c>
    </row>
    <row r="1243" spans="12:16" x14ac:dyDescent="0.25">
      <c r="L1243" s="264">
        <f>Member!A1243</f>
        <v>0</v>
      </c>
      <c r="M1243">
        <f>SUMIF(Erfassung6!BD:BD,L1243,Erfassung6!BW:BW)</f>
        <v>0</v>
      </c>
      <c r="N1243">
        <f>SUMIF(Erfassung6!BD:BD,L1243,Erfassung6!BG:BG)</f>
        <v>0</v>
      </c>
      <c r="O1243">
        <f t="shared" si="54"/>
        <v>0</v>
      </c>
      <c r="P1243">
        <f t="shared" si="53"/>
        <v>1</v>
      </c>
    </row>
    <row r="1244" spans="12:16" x14ac:dyDescent="0.25">
      <c r="L1244" s="264">
        <f>Member!A1244</f>
        <v>0</v>
      </c>
      <c r="M1244">
        <f>SUMIF(Erfassung6!BD:BD,L1244,Erfassung6!BW:BW)</f>
        <v>0</v>
      </c>
      <c r="N1244">
        <f>SUMIF(Erfassung6!BD:BD,L1244,Erfassung6!BG:BG)</f>
        <v>0</v>
      </c>
      <c r="O1244">
        <f t="shared" si="54"/>
        <v>0</v>
      </c>
      <c r="P1244">
        <f t="shared" si="53"/>
        <v>1</v>
      </c>
    </row>
    <row r="1245" spans="12:16" x14ac:dyDescent="0.25">
      <c r="L1245" s="264">
        <f>Member!A1245</f>
        <v>0</v>
      </c>
      <c r="M1245">
        <f>SUMIF(Erfassung6!BD:BD,L1245,Erfassung6!BW:BW)</f>
        <v>0</v>
      </c>
      <c r="N1245">
        <f>SUMIF(Erfassung6!BD:BD,L1245,Erfassung6!BG:BG)</f>
        <v>0</v>
      </c>
      <c r="O1245">
        <f t="shared" si="54"/>
        <v>0</v>
      </c>
      <c r="P1245">
        <f t="shared" si="53"/>
        <v>1</v>
      </c>
    </row>
    <row r="1246" spans="12:16" x14ac:dyDescent="0.25">
      <c r="L1246" s="264">
        <f>Member!A1246</f>
        <v>0</v>
      </c>
      <c r="M1246">
        <f>SUMIF(Erfassung6!BD:BD,L1246,Erfassung6!BW:BW)</f>
        <v>0</v>
      </c>
      <c r="N1246">
        <f>SUMIF(Erfassung6!BD:BD,L1246,Erfassung6!BG:BG)</f>
        <v>0</v>
      </c>
      <c r="O1246">
        <f t="shared" si="54"/>
        <v>0</v>
      </c>
      <c r="P1246">
        <f t="shared" si="53"/>
        <v>1</v>
      </c>
    </row>
    <row r="1247" spans="12:16" x14ac:dyDescent="0.25">
      <c r="L1247" s="264">
        <f>Member!A1247</f>
        <v>0</v>
      </c>
      <c r="M1247">
        <f>SUMIF(Erfassung6!BD:BD,L1247,Erfassung6!BW:BW)</f>
        <v>0</v>
      </c>
      <c r="N1247">
        <f>SUMIF(Erfassung6!BD:BD,L1247,Erfassung6!BG:BG)</f>
        <v>0</v>
      </c>
      <c r="O1247">
        <f t="shared" si="54"/>
        <v>0</v>
      </c>
      <c r="P1247">
        <f t="shared" si="53"/>
        <v>1</v>
      </c>
    </row>
    <row r="1248" spans="12:16" x14ac:dyDescent="0.25">
      <c r="L1248" s="264">
        <f>Member!A1248</f>
        <v>0</v>
      </c>
      <c r="M1248">
        <f>SUMIF(Erfassung6!BD:BD,L1248,Erfassung6!BW:BW)</f>
        <v>0</v>
      </c>
      <c r="N1248">
        <f>SUMIF(Erfassung6!BD:BD,L1248,Erfassung6!BG:BG)</f>
        <v>0</v>
      </c>
      <c r="O1248">
        <f t="shared" si="54"/>
        <v>0</v>
      </c>
      <c r="P1248">
        <f t="shared" si="53"/>
        <v>1</v>
      </c>
    </row>
    <row r="1249" spans="12:16" x14ac:dyDescent="0.25">
      <c r="L1249" s="264">
        <f>Member!A1249</f>
        <v>0</v>
      </c>
      <c r="M1249">
        <f>SUMIF(Erfassung6!BD:BD,L1249,Erfassung6!BW:BW)</f>
        <v>0</v>
      </c>
      <c r="N1249">
        <f>SUMIF(Erfassung6!BD:BD,L1249,Erfassung6!BG:BG)</f>
        <v>0</v>
      </c>
      <c r="O1249">
        <f t="shared" si="54"/>
        <v>0</v>
      </c>
      <c r="P1249">
        <f t="shared" si="53"/>
        <v>1</v>
      </c>
    </row>
    <row r="1250" spans="12:16" x14ac:dyDescent="0.25">
      <c r="L1250" s="264">
        <f>Member!A1250</f>
        <v>0</v>
      </c>
      <c r="M1250">
        <f>SUMIF(Erfassung6!BD:BD,L1250,Erfassung6!BW:BW)</f>
        <v>0</v>
      </c>
      <c r="N1250">
        <f>SUMIF(Erfassung6!BD:BD,L1250,Erfassung6!BG:BG)</f>
        <v>0</v>
      </c>
      <c r="O1250">
        <f t="shared" si="54"/>
        <v>0</v>
      </c>
      <c r="P1250">
        <f t="shared" si="53"/>
        <v>1</v>
      </c>
    </row>
    <row r="1251" spans="12:16" x14ac:dyDescent="0.25">
      <c r="L1251" s="264">
        <f>Member!A1251</f>
        <v>0</v>
      </c>
      <c r="M1251">
        <f>SUMIF(Erfassung6!BD:BD,L1251,Erfassung6!BW:BW)</f>
        <v>0</v>
      </c>
      <c r="N1251">
        <f>SUMIF(Erfassung6!BD:BD,L1251,Erfassung6!BG:BG)</f>
        <v>0</v>
      </c>
      <c r="O1251">
        <f t="shared" si="54"/>
        <v>0</v>
      </c>
      <c r="P1251">
        <f t="shared" si="53"/>
        <v>1</v>
      </c>
    </row>
    <row r="1252" spans="12:16" x14ac:dyDescent="0.25">
      <c r="L1252" s="264">
        <f>Member!A1252</f>
        <v>0</v>
      </c>
      <c r="M1252">
        <f>SUMIF(Erfassung6!BD:BD,L1252,Erfassung6!BW:BW)</f>
        <v>0</v>
      </c>
      <c r="N1252">
        <f>SUMIF(Erfassung6!BD:BD,L1252,Erfassung6!BG:BG)</f>
        <v>0</v>
      </c>
      <c r="O1252">
        <f t="shared" si="54"/>
        <v>0</v>
      </c>
      <c r="P1252">
        <f t="shared" si="53"/>
        <v>1</v>
      </c>
    </row>
    <row r="1253" spans="12:16" x14ac:dyDescent="0.25">
      <c r="L1253" s="264">
        <f>Member!A1253</f>
        <v>0</v>
      </c>
      <c r="M1253">
        <f>SUMIF(Erfassung6!BD:BD,L1253,Erfassung6!BW:BW)</f>
        <v>0</v>
      </c>
      <c r="N1253">
        <f>SUMIF(Erfassung6!BD:BD,L1253,Erfassung6!BG:BG)</f>
        <v>0</v>
      </c>
      <c r="O1253">
        <f t="shared" si="54"/>
        <v>0</v>
      </c>
      <c r="P1253">
        <f t="shared" si="53"/>
        <v>1</v>
      </c>
    </row>
    <row r="1254" spans="12:16" x14ac:dyDescent="0.25">
      <c r="L1254" s="264">
        <f>Member!A1254</f>
        <v>0</v>
      </c>
      <c r="M1254">
        <f>SUMIF(Erfassung6!BD:BD,L1254,Erfassung6!BW:BW)</f>
        <v>0</v>
      </c>
      <c r="N1254">
        <f>SUMIF(Erfassung6!BD:BD,L1254,Erfassung6!BG:BG)</f>
        <v>0</v>
      </c>
      <c r="O1254">
        <f t="shared" si="54"/>
        <v>0</v>
      </c>
      <c r="P1254">
        <f t="shared" si="53"/>
        <v>1</v>
      </c>
    </row>
    <row r="1255" spans="12:16" x14ac:dyDescent="0.25">
      <c r="L1255" s="264">
        <f>Member!A1255</f>
        <v>0</v>
      </c>
      <c r="M1255">
        <f>SUMIF(Erfassung6!BD:BD,L1255,Erfassung6!BW:BW)</f>
        <v>0</v>
      </c>
      <c r="N1255">
        <f>SUMIF(Erfassung6!BD:BD,L1255,Erfassung6!BG:BG)</f>
        <v>0</v>
      </c>
      <c r="O1255">
        <f t="shared" si="54"/>
        <v>0</v>
      </c>
      <c r="P1255">
        <f t="shared" si="53"/>
        <v>1</v>
      </c>
    </row>
    <row r="1256" spans="12:16" x14ac:dyDescent="0.25">
      <c r="L1256" s="264">
        <f>Member!A1256</f>
        <v>0</v>
      </c>
      <c r="M1256">
        <f>SUMIF(Erfassung6!BD:BD,L1256,Erfassung6!BW:BW)</f>
        <v>0</v>
      </c>
      <c r="N1256">
        <f>SUMIF(Erfassung6!BD:BD,L1256,Erfassung6!BG:BG)</f>
        <v>0</v>
      </c>
      <c r="O1256">
        <f t="shared" si="54"/>
        <v>0</v>
      </c>
      <c r="P1256">
        <f t="shared" si="53"/>
        <v>1</v>
      </c>
    </row>
    <row r="1257" spans="12:16" x14ac:dyDescent="0.25">
      <c r="L1257" s="264">
        <f>Member!A1257</f>
        <v>0</v>
      </c>
      <c r="M1257">
        <f>SUMIF(Erfassung6!BD:BD,L1257,Erfassung6!BW:BW)</f>
        <v>0</v>
      </c>
      <c r="N1257">
        <f>SUMIF(Erfassung6!BD:BD,L1257,Erfassung6!BG:BG)</f>
        <v>0</v>
      </c>
      <c r="O1257">
        <f t="shared" si="54"/>
        <v>0</v>
      </c>
      <c r="P1257">
        <f t="shared" si="53"/>
        <v>1</v>
      </c>
    </row>
    <row r="1258" spans="12:16" x14ac:dyDescent="0.25">
      <c r="L1258" s="264">
        <f>Member!A1258</f>
        <v>0</v>
      </c>
      <c r="M1258">
        <f>SUMIF(Erfassung6!BD:BD,L1258,Erfassung6!BW:BW)</f>
        <v>0</v>
      </c>
      <c r="N1258">
        <f>SUMIF(Erfassung6!BD:BD,L1258,Erfassung6!BG:BG)</f>
        <v>0</v>
      </c>
      <c r="O1258">
        <f t="shared" si="54"/>
        <v>0</v>
      </c>
      <c r="P1258">
        <f t="shared" si="53"/>
        <v>1</v>
      </c>
    </row>
    <row r="1259" spans="12:16" x14ac:dyDescent="0.25">
      <c r="L1259" s="264">
        <f>Member!A1259</f>
        <v>0</v>
      </c>
      <c r="M1259">
        <f>SUMIF(Erfassung6!BD:BD,L1259,Erfassung6!BW:BW)</f>
        <v>0</v>
      </c>
      <c r="N1259">
        <f>SUMIF(Erfassung6!BD:BD,L1259,Erfassung6!BG:BG)</f>
        <v>0</v>
      </c>
      <c r="O1259">
        <f t="shared" si="54"/>
        <v>0</v>
      </c>
      <c r="P1259">
        <f t="shared" si="53"/>
        <v>1</v>
      </c>
    </row>
    <row r="1260" spans="12:16" x14ac:dyDescent="0.25">
      <c r="L1260" s="264">
        <f>Member!A1260</f>
        <v>0</v>
      </c>
      <c r="M1260">
        <f>SUMIF(Erfassung6!BD:BD,L1260,Erfassung6!BW:BW)</f>
        <v>0</v>
      </c>
      <c r="N1260">
        <f>SUMIF(Erfassung6!BD:BD,L1260,Erfassung6!BG:BG)</f>
        <v>0</v>
      </c>
      <c r="O1260">
        <f t="shared" si="54"/>
        <v>0</v>
      </c>
      <c r="P1260">
        <f t="shared" si="53"/>
        <v>1</v>
      </c>
    </row>
    <row r="1261" spans="12:16" x14ac:dyDescent="0.25">
      <c r="L1261" s="264">
        <f>Member!A1261</f>
        <v>0</v>
      </c>
      <c r="M1261">
        <f>SUMIF(Erfassung6!BD:BD,L1261,Erfassung6!BW:BW)</f>
        <v>0</v>
      </c>
      <c r="N1261">
        <f>SUMIF(Erfassung6!BD:BD,L1261,Erfassung6!BG:BG)</f>
        <v>0</v>
      </c>
      <c r="O1261">
        <f t="shared" si="54"/>
        <v>0</v>
      </c>
      <c r="P1261">
        <f t="shared" si="53"/>
        <v>1</v>
      </c>
    </row>
    <row r="1262" spans="12:16" x14ac:dyDescent="0.25">
      <c r="L1262" s="264">
        <f>Member!A1262</f>
        <v>0</v>
      </c>
      <c r="M1262">
        <f>SUMIF(Erfassung6!BD:BD,L1262,Erfassung6!BW:BW)</f>
        <v>0</v>
      </c>
      <c r="N1262">
        <f>SUMIF(Erfassung6!BD:BD,L1262,Erfassung6!BG:BG)</f>
        <v>0</v>
      </c>
      <c r="O1262">
        <f t="shared" si="54"/>
        <v>0</v>
      </c>
      <c r="P1262">
        <f t="shared" si="53"/>
        <v>1</v>
      </c>
    </row>
    <row r="1263" spans="12:16" x14ac:dyDescent="0.25">
      <c r="L1263" s="264">
        <f>Member!A1263</f>
        <v>0</v>
      </c>
      <c r="M1263">
        <f>SUMIF(Erfassung6!BD:BD,L1263,Erfassung6!BW:BW)</f>
        <v>0</v>
      </c>
      <c r="N1263">
        <f>SUMIF(Erfassung6!BD:BD,L1263,Erfassung6!BG:BG)</f>
        <v>0</v>
      </c>
      <c r="O1263">
        <f t="shared" si="54"/>
        <v>0</v>
      </c>
      <c r="P1263">
        <f t="shared" si="53"/>
        <v>1</v>
      </c>
    </row>
    <row r="1264" spans="12:16" x14ac:dyDescent="0.25">
      <c r="L1264" s="264">
        <f>Member!A1264</f>
        <v>0</v>
      </c>
      <c r="M1264">
        <f>SUMIF(Erfassung6!BD:BD,L1264,Erfassung6!BW:BW)</f>
        <v>0</v>
      </c>
      <c r="N1264">
        <f>SUMIF(Erfassung6!BD:BD,L1264,Erfassung6!BG:BG)</f>
        <v>0</v>
      </c>
      <c r="O1264">
        <f t="shared" si="54"/>
        <v>0</v>
      </c>
      <c r="P1264">
        <f t="shared" si="53"/>
        <v>1</v>
      </c>
    </row>
    <row r="1265" spans="12:16" x14ac:dyDescent="0.25">
      <c r="L1265" s="264">
        <f>Member!A1265</f>
        <v>0</v>
      </c>
      <c r="M1265">
        <f>SUMIF(Erfassung6!BD:BD,L1265,Erfassung6!BW:BW)</f>
        <v>0</v>
      </c>
      <c r="N1265">
        <f>SUMIF(Erfassung6!BD:BD,L1265,Erfassung6!BG:BG)</f>
        <v>0</v>
      </c>
      <c r="O1265">
        <f t="shared" si="54"/>
        <v>0</v>
      </c>
      <c r="P1265">
        <f t="shared" si="53"/>
        <v>1</v>
      </c>
    </row>
    <row r="1266" spans="12:16" x14ac:dyDescent="0.25">
      <c r="L1266" s="264">
        <f>Member!A1266</f>
        <v>0</v>
      </c>
      <c r="M1266">
        <f>SUMIF(Erfassung6!BD:BD,L1266,Erfassung6!BW:BW)</f>
        <v>0</v>
      </c>
      <c r="N1266">
        <f>SUMIF(Erfassung6!BD:BD,L1266,Erfassung6!BG:BG)</f>
        <v>0</v>
      </c>
      <c r="O1266">
        <f t="shared" si="54"/>
        <v>0</v>
      </c>
      <c r="P1266">
        <f t="shared" si="53"/>
        <v>1</v>
      </c>
    </row>
    <row r="1267" spans="12:16" x14ac:dyDescent="0.25">
      <c r="L1267" s="264">
        <f>Member!A1267</f>
        <v>0</v>
      </c>
      <c r="M1267">
        <f>SUMIF(Erfassung6!BD:BD,L1267,Erfassung6!BW:BW)</f>
        <v>0</v>
      </c>
      <c r="N1267">
        <f>SUMIF(Erfassung6!BD:BD,L1267,Erfassung6!BG:BG)</f>
        <v>0</v>
      </c>
      <c r="O1267">
        <f t="shared" si="54"/>
        <v>0</v>
      </c>
      <c r="P1267">
        <f t="shared" si="53"/>
        <v>1</v>
      </c>
    </row>
    <row r="1268" spans="12:16" x14ac:dyDescent="0.25">
      <c r="L1268" s="264">
        <f>Member!A1268</f>
        <v>0</v>
      </c>
      <c r="M1268">
        <f>SUMIF(Erfassung6!BD:BD,L1268,Erfassung6!BW:BW)</f>
        <v>0</v>
      </c>
      <c r="N1268">
        <f>SUMIF(Erfassung6!BD:BD,L1268,Erfassung6!BG:BG)</f>
        <v>0</v>
      </c>
      <c r="O1268">
        <f t="shared" si="54"/>
        <v>0</v>
      </c>
      <c r="P1268">
        <f t="shared" si="53"/>
        <v>1</v>
      </c>
    </row>
    <row r="1269" spans="12:16" x14ac:dyDescent="0.25">
      <c r="L1269" s="264">
        <f>Member!A1269</f>
        <v>0</v>
      </c>
      <c r="M1269">
        <f>SUMIF(Erfassung6!BD:BD,L1269,Erfassung6!BW:BW)</f>
        <v>0</v>
      </c>
      <c r="N1269">
        <f>SUMIF(Erfassung6!BD:BD,L1269,Erfassung6!BG:BG)</f>
        <v>0</v>
      </c>
      <c r="O1269">
        <f t="shared" si="54"/>
        <v>0</v>
      </c>
      <c r="P1269">
        <f t="shared" si="53"/>
        <v>1</v>
      </c>
    </row>
    <row r="1270" spans="12:16" x14ac:dyDescent="0.25">
      <c r="L1270" s="264">
        <f>Member!A1270</f>
        <v>0</v>
      </c>
      <c r="M1270">
        <f>SUMIF(Erfassung6!BD:BD,L1270,Erfassung6!BW:BW)</f>
        <v>0</v>
      </c>
      <c r="N1270">
        <f>SUMIF(Erfassung6!BD:BD,L1270,Erfassung6!BG:BG)</f>
        <v>0</v>
      </c>
      <c r="O1270">
        <f t="shared" si="54"/>
        <v>0</v>
      </c>
      <c r="P1270">
        <f t="shared" si="53"/>
        <v>1</v>
      </c>
    </row>
    <row r="1271" spans="12:16" x14ac:dyDescent="0.25">
      <c r="L1271" s="264">
        <f>Member!A1271</f>
        <v>0</v>
      </c>
      <c r="M1271">
        <f>SUMIF(Erfassung6!BD:BD,L1271,Erfassung6!BW:BW)</f>
        <v>0</v>
      </c>
      <c r="N1271">
        <f>SUMIF(Erfassung6!BD:BD,L1271,Erfassung6!BG:BG)</f>
        <v>0</v>
      </c>
      <c r="O1271">
        <f t="shared" si="54"/>
        <v>0</v>
      </c>
      <c r="P1271">
        <f t="shared" si="53"/>
        <v>1</v>
      </c>
    </row>
    <row r="1272" spans="12:16" x14ac:dyDescent="0.25">
      <c r="L1272" s="264">
        <f>Member!A1272</f>
        <v>0</v>
      </c>
      <c r="M1272">
        <f>SUMIF(Erfassung6!BD:BD,L1272,Erfassung6!BW:BW)</f>
        <v>0</v>
      </c>
      <c r="N1272">
        <f>SUMIF(Erfassung6!BD:BD,L1272,Erfassung6!BG:BG)</f>
        <v>0</v>
      </c>
      <c r="O1272">
        <f t="shared" si="54"/>
        <v>0</v>
      </c>
      <c r="P1272">
        <f t="shared" si="53"/>
        <v>1</v>
      </c>
    </row>
    <row r="1273" spans="12:16" x14ac:dyDescent="0.25">
      <c r="L1273" s="264">
        <f>Member!A1273</f>
        <v>0</v>
      </c>
      <c r="M1273">
        <f>SUMIF(Erfassung6!BD:BD,L1273,Erfassung6!BW:BW)</f>
        <v>0</v>
      </c>
      <c r="N1273">
        <f>SUMIF(Erfassung6!BD:BD,L1273,Erfassung6!BG:BG)</f>
        <v>0</v>
      </c>
      <c r="O1273">
        <f t="shared" si="54"/>
        <v>0</v>
      </c>
      <c r="P1273">
        <f t="shared" si="53"/>
        <v>1</v>
      </c>
    </row>
    <row r="1274" spans="12:16" x14ac:dyDescent="0.25">
      <c r="L1274" s="264">
        <f>Member!A1274</f>
        <v>0</v>
      </c>
      <c r="M1274">
        <f>SUMIF(Erfassung6!BD:BD,L1274,Erfassung6!BW:BW)</f>
        <v>0</v>
      </c>
      <c r="N1274">
        <f>SUMIF(Erfassung6!BD:BD,L1274,Erfassung6!BG:BG)</f>
        <v>0</v>
      </c>
      <c r="O1274">
        <f t="shared" si="54"/>
        <v>0</v>
      </c>
      <c r="P1274">
        <f t="shared" si="53"/>
        <v>1</v>
      </c>
    </row>
    <row r="1275" spans="12:16" x14ac:dyDescent="0.25">
      <c r="L1275" s="264">
        <f>Member!A1275</f>
        <v>0</v>
      </c>
      <c r="M1275">
        <f>SUMIF(Erfassung6!BD:BD,L1275,Erfassung6!BW:BW)</f>
        <v>0</v>
      </c>
      <c r="N1275">
        <f>SUMIF(Erfassung6!BD:BD,L1275,Erfassung6!BG:BG)</f>
        <v>0</v>
      </c>
      <c r="O1275">
        <f t="shared" si="54"/>
        <v>0</v>
      </c>
      <c r="P1275">
        <f t="shared" si="53"/>
        <v>1</v>
      </c>
    </row>
    <row r="1276" spans="12:16" x14ac:dyDescent="0.25">
      <c r="L1276" s="264">
        <f>Member!A1276</f>
        <v>0</v>
      </c>
      <c r="M1276">
        <f>SUMIF(Erfassung6!BD:BD,L1276,Erfassung6!BW:BW)</f>
        <v>0</v>
      </c>
      <c r="N1276">
        <f>SUMIF(Erfassung6!BD:BD,L1276,Erfassung6!BG:BG)</f>
        <v>0</v>
      </c>
      <c r="O1276">
        <f t="shared" si="54"/>
        <v>0</v>
      </c>
      <c r="P1276">
        <f t="shared" si="53"/>
        <v>1</v>
      </c>
    </row>
    <row r="1277" spans="12:16" x14ac:dyDescent="0.25">
      <c r="L1277" s="264">
        <f>Member!A1277</f>
        <v>0</v>
      </c>
      <c r="M1277">
        <f>SUMIF(Erfassung6!BD:BD,L1277,Erfassung6!BW:BW)</f>
        <v>0</v>
      </c>
      <c r="N1277">
        <f>SUMIF(Erfassung6!BD:BD,L1277,Erfassung6!BG:BG)</f>
        <v>0</v>
      </c>
      <c r="O1277">
        <f t="shared" si="54"/>
        <v>0</v>
      </c>
      <c r="P1277">
        <f t="shared" si="53"/>
        <v>1</v>
      </c>
    </row>
    <row r="1278" spans="12:16" x14ac:dyDescent="0.25">
      <c r="L1278" s="264">
        <f>Member!A1278</f>
        <v>0</v>
      </c>
      <c r="M1278">
        <f>SUMIF(Erfassung6!BD:BD,L1278,Erfassung6!BW:BW)</f>
        <v>0</v>
      </c>
      <c r="N1278">
        <f>SUMIF(Erfassung6!BD:BD,L1278,Erfassung6!BG:BG)</f>
        <v>0</v>
      </c>
      <c r="O1278">
        <f t="shared" si="54"/>
        <v>0</v>
      </c>
      <c r="P1278">
        <f t="shared" si="53"/>
        <v>1</v>
      </c>
    </row>
    <row r="1279" spans="12:16" x14ac:dyDescent="0.25">
      <c r="L1279" s="264">
        <f>Member!A1279</f>
        <v>0</v>
      </c>
      <c r="M1279">
        <f>SUMIF(Erfassung6!BD:BD,L1279,Erfassung6!BW:BW)</f>
        <v>0</v>
      </c>
      <c r="N1279">
        <f>SUMIF(Erfassung6!BD:BD,L1279,Erfassung6!BG:BG)</f>
        <v>0</v>
      </c>
      <c r="O1279">
        <f t="shared" si="54"/>
        <v>0</v>
      </c>
      <c r="P1279">
        <f t="shared" si="53"/>
        <v>1</v>
      </c>
    </row>
    <row r="1280" spans="12:16" x14ac:dyDescent="0.25">
      <c r="L1280" s="264">
        <f>Member!A1280</f>
        <v>0</v>
      </c>
      <c r="M1280">
        <f>SUMIF(Erfassung6!BD:BD,L1280,Erfassung6!BW:BW)</f>
        <v>0</v>
      </c>
      <c r="N1280">
        <f>SUMIF(Erfassung6!BD:BD,L1280,Erfassung6!BG:BG)</f>
        <v>0</v>
      </c>
      <c r="O1280">
        <f t="shared" si="54"/>
        <v>0</v>
      </c>
      <c r="P1280">
        <f t="shared" si="53"/>
        <v>1</v>
      </c>
    </row>
    <row r="1281" spans="12:16" x14ac:dyDescent="0.25">
      <c r="L1281" s="264">
        <f>Member!A1281</f>
        <v>0</v>
      </c>
      <c r="M1281">
        <f>SUMIF(Erfassung6!BD:BD,L1281,Erfassung6!BW:BW)</f>
        <v>0</v>
      </c>
      <c r="N1281">
        <f>SUMIF(Erfassung6!BD:BD,L1281,Erfassung6!BG:BG)</f>
        <v>0</v>
      </c>
      <c r="O1281">
        <f t="shared" si="54"/>
        <v>0</v>
      </c>
      <c r="P1281">
        <f t="shared" si="53"/>
        <v>1</v>
      </c>
    </row>
    <row r="1282" spans="12:16" x14ac:dyDescent="0.25">
      <c r="L1282" s="264">
        <f>Member!A1282</f>
        <v>0</v>
      </c>
      <c r="M1282">
        <f>SUMIF(Erfassung6!BD:BD,L1282,Erfassung6!BW:BW)</f>
        <v>0</v>
      </c>
      <c r="N1282">
        <f>SUMIF(Erfassung6!BD:BD,L1282,Erfassung6!BG:BG)</f>
        <v>0</v>
      </c>
      <c r="O1282">
        <f t="shared" si="54"/>
        <v>0</v>
      </c>
      <c r="P1282">
        <f t="shared" ref="P1282:P1345" si="55">RANK(O1282,O:O)</f>
        <v>1</v>
      </c>
    </row>
    <row r="1283" spans="12:16" x14ac:dyDescent="0.25">
      <c r="L1283" s="264">
        <f>Member!A1283</f>
        <v>0</v>
      </c>
      <c r="M1283">
        <f>SUMIF(Erfassung6!BD:BD,L1283,Erfassung6!BW:BW)</f>
        <v>0</v>
      </c>
      <c r="N1283">
        <f>SUMIF(Erfassung6!BD:BD,L1283,Erfassung6!BG:BG)</f>
        <v>0</v>
      </c>
      <c r="O1283">
        <f t="shared" ref="O1283:O1346" si="56">IF(N1283=0,0,M1283/N1283-ROW()/1000000000)</f>
        <v>0</v>
      </c>
      <c r="P1283">
        <f t="shared" si="55"/>
        <v>1</v>
      </c>
    </row>
    <row r="1284" spans="12:16" x14ac:dyDescent="0.25">
      <c r="L1284" s="264">
        <f>Member!A1284</f>
        <v>0</v>
      </c>
      <c r="M1284">
        <f>SUMIF(Erfassung6!BD:BD,L1284,Erfassung6!BW:BW)</f>
        <v>0</v>
      </c>
      <c r="N1284">
        <f>SUMIF(Erfassung6!BD:BD,L1284,Erfassung6!BG:BG)</f>
        <v>0</v>
      </c>
      <c r="O1284">
        <f t="shared" si="56"/>
        <v>0</v>
      </c>
      <c r="P1284">
        <f t="shared" si="55"/>
        <v>1</v>
      </c>
    </row>
    <row r="1285" spans="12:16" x14ac:dyDescent="0.25">
      <c r="L1285" s="264">
        <f>Member!A1285</f>
        <v>0</v>
      </c>
      <c r="M1285">
        <f>SUMIF(Erfassung6!BD:BD,L1285,Erfassung6!BW:BW)</f>
        <v>0</v>
      </c>
      <c r="N1285">
        <f>SUMIF(Erfassung6!BD:BD,L1285,Erfassung6!BG:BG)</f>
        <v>0</v>
      </c>
      <c r="O1285">
        <f t="shared" si="56"/>
        <v>0</v>
      </c>
      <c r="P1285">
        <f t="shared" si="55"/>
        <v>1</v>
      </c>
    </row>
    <row r="1286" spans="12:16" x14ac:dyDescent="0.25">
      <c r="L1286" s="264">
        <f>Member!A1286</f>
        <v>0</v>
      </c>
      <c r="M1286">
        <f>SUMIF(Erfassung6!BD:BD,L1286,Erfassung6!BW:BW)</f>
        <v>0</v>
      </c>
      <c r="N1286">
        <f>SUMIF(Erfassung6!BD:BD,L1286,Erfassung6!BG:BG)</f>
        <v>0</v>
      </c>
      <c r="O1286">
        <f t="shared" si="56"/>
        <v>0</v>
      </c>
      <c r="P1286">
        <f t="shared" si="55"/>
        <v>1</v>
      </c>
    </row>
    <row r="1287" spans="12:16" x14ac:dyDescent="0.25">
      <c r="L1287" s="264">
        <f>Member!A1287</f>
        <v>0</v>
      </c>
      <c r="M1287">
        <f>SUMIF(Erfassung6!BD:BD,L1287,Erfassung6!BW:BW)</f>
        <v>0</v>
      </c>
      <c r="N1287">
        <f>SUMIF(Erfassung6!BD:BD,L1287,Erfassung6!BG:BG)</f>
        <v>0</v>
      </c>
      <c r="O1287">
        <f t="shared" si="56"/>
        <v>0</v>
      </c>
      <c r="P1287">
        <f t="shared" si="55"/>
        <v>1</v>
      </c>
    </row>
    <row r="1288" spans="12:16" x14ac:dyDescent="0.25">
      <c r="L1288" s="264">
        <f>Member!A1288</f>
        <v>0</v>
      </c>
      <c r="M1288">
        <f>SUMIF(Erfassung6!BD:BD,L1288,Erfassung6!BW:BW)</f>
        <v>0</v>
      </c>
      <c r="N1288">
        <f>SUMIF(Erfassung6!BD:BD,L1288,Erfassung6!BG:BG)</f>
        <v>0</v>
      </c>
      <c r="O1288">
        <f t="shared" si="56"/>
        <v>0</v>
      </c>
      <c r="P1288">
        <f t="shared" si="55"/>
        <v>1</v>
      </c>
    </row>
    <row r="1289" spans="12:16" x14ac:dyDescent="0.25">
      <c r="L1289" s="264">
        <f>Member!A1289</f>
        <v>0</v>
      </c>
      <c r="M1289">
        <f>SUMIF(Erfassung6!BD:BD,L1289,Erfassung6!BW:BW)</f>
        <v>0</v>
      </c>
      <c r="N1289">
        <f>SUMIF(Erfassung6!BD:BD,L1289,Erfassung6!BG:BG)</f>
        <v>0</v>
      </c>
      <c r="O1289">
        <f t="shared" si="56"/>
        <v>0</v>
      </c>
      <c r="P1289">
        <f t="shared" si="55"/>
        <v>1</v>
      </c>
    </row>
    <row r="1290" spans="12:16" x14ac:dyDescent="0.25">
      <c r="L1290" s="264">
        <f>Member!A1290</f>
        <v>0</v>
      </c>
      <c r="M1290">
        <f>SUMIF(Erfassung6!BD:BD,L1290,Erfassung6!BW:BW)</f>
        <v>0</v>
      </c>
      <c r="N1290">
        <f>SUMIF(Erfassung6!BD:BD,L1290,Erfassung6!BG:BG)</f>
        <v>0</v>
      </c>
      <c r="O1290">
        <f t="shared" si="56"/>
        <v>0</v>
      </c>
      <c r="P1290">
        <f t="shared" si="55"/>
        <v>1</v>
      </c>
    </row>
    <row r="1291" spans="12:16" x14ac:dyDescent="0.25">
      <c r="L1291" s="264">
        <f>Member!A1291</f>
        <v>0</v>
      </c>
      <c r="M1291">
        <f>SUMIF(Erfassung6!BD:BD,L1291,Erfassung6!BW:BW)</f>
        <v>0</v>
      </c>
      <c r="N1291">
        <f>SUMIF(Erfassung6!BD:BD,L1291,Erfassung6!BG:BG)</f>
        <v>0</v>
      </c>
      <c r="O1291">
        <f t="shared" si="56"/>
        <v>0</v>
      </c>
      <c r="P1291">
        <f t="shared" si="55"/>
        <v>1</v>
      </c>
    </row>
    <row r="1292" spans="12:16" x14ac:dyDescent="0.25">
      <c r="L1292" s="264">
        <f>Member!A1292</f>
        <v>0</v>
      </c>
      <c r="M1292">
        <f>SUMIF(Erfassung6!BD:BD,L1292,Erfassung6!BW:BW)</f>
        <v>0</v>
      </c>
      <c r="N1292">
        <f>SUMIF(Erfassung6!BD:BD,L1292,Erfassung6!BG:BG)</f>
        <v>0</v>
      </c>
      <c r="O1292">
        <f t="shared" si="56"/>
        <v>0</v>
      </c>
      <c r="P1292">
        <f t="shared" si="55"/>
        <v>1</v>
      </c>
    </row>
    <row r="1293" spans="12:16" x14ac:dyDescent="0.25">
      <c r="L1293" s="264">
        <f>Member!A1293</f>
        <v>0</v>
      </c>
      <c r="M1293">
        <f>SUMIF(Erfassung6!BD:BD,L1293,Erfassung6!BW:BW)</f>
        <v>0</v>
      </c>
      <c r="N1293">
        <f>SUMIF(Erfassung6!BD:BD,L1293,Erfassung6!BG:BG)</f>
        <v>0</v>
      </c>
      <c r="O1293">
        <f t="shared" si="56"/>
        <v>0</v>
      </c>
      <c r="P1293">
        <f t="shared" si="55"/>
        <v>1</v>
      </c>
    </row>
    <row r="1294" spans="12:16" x14ac:dyDescent="0.25">
      <c r="L1294" s="264">
        <f>Member!A1294</f>
        <v>0</v>
      </c>
      <c r="M1294">
        <f>SUMIF(Erfassung6!BD:BD,L1294,Erfassung6!BW:BW)</f>
        <v>0</v>
      </c>
      <c r="N1294">
        <f>SUMIF(Erfassung6!BD:BD,L1294,Erfassung6!BG:BG)</f>
        <v>0</v>
      </c>
      <c r="O1294">
        <f t="shared" si="56"/>
        <v>0</v>
      </c>
      <c r="P1294">
        <f t="shared" si="55"/>
        <v>1</v>
      </c>
    </row>
    <row r="1295" spans="12:16" x14ac:dyDescent="0.25">
      <c r="L1295" s="264">
        <f>Member!A1295</f>
        <v>0</v>
      </c>
      <c r="M1295">
        <f>SUMIF(Erfassung6!BD:BD,L1295,Erfassung6!BW:BW)</f>
        <v>0</v>
      </c>
      <c r="N1295">
        <f>SUMIF(Erfassung6!BD:BD,L1295,Erfassung6!BG:BG)</f>
        <v>0</v>
      </c>
      <c r="O1295">
        <f t="shared" si="56"/>
        <v>0</v>
      </c>
      <c r="P1295">
        <f t="shared" si="55"/>
        <v>1</v>
      </c>
    </row>
    <row r="1296" spans="12:16" x14ac:dyDescent="0.25">
      <c r="L1296" s="264">
        <f>Member!A1296</f>
        <v>0</v>
      </c>
      <c r="M1296">
        <f>SUMIF(Erfassung6!BD:BD,L1296,Erfassung6!BW:BW)</f>
        <v>0</v>
      </c>
      <c r="N1296">
        <f>SUMIF(Erfassung6!BD:BD,L1296,Erfassung6!BG:BG)</f>
        <v>0</v>
      </c>
      <c r="O1296">
        <f t="shared" si="56"/>
        <v>0</v>
      </c>
      <c r="P1296">
        <f t="shared" si="55"/>
        <v>1</v>
      </c>
    </row>
    <row r="1297" spans="12:16" x14ac:dyDescent="0.25">
      <c r="L1297" s="264">
        <f>Member!A1297</f>
        <v>0</v>
      </c>
      <c r="M1297">
        <f>SUMIF(Erfassung6!BD:BD,L1297,Erfassung6!BW:BW)</f>
        <v>0</v>
      </c>
      <c r="N1297">
        <f>SUMIF(Erfassung6!BD:BD,L1297,Erfassung6!BG:BG)</f>
        <v>0</v>
      </c>
      <c r="O1297">
        <f t="shared" si="56"/>
        <v>0</v>
      </c>
      <c r="P1297">
        <f t="shared" si="55"/>
        <v>1</v>
      </c>
    </row>
    <row r="1298" spans="12:16" x14ac:dyDescent="0.25">
      <c r="L1298" s="264">
        <f>Member!A1298</f>
        <v>0</v>
      </c>
      <c r="M1298">
        <f>SUMIF(Erfassung6!BD:BD,L1298,Erfassung6!BW:BW)</f>
        <v>0</v>
      </c>
      <c r="N1298">
        <f>SUMIF(Erfassung6!BD:BD,L1298,Erfassung6!BG:BG)</f>
        <v>0</v>
      </c>
      <c r="O1298">
        <f t="shared" si="56"/>
        <v>0</v>
      </c>
      <c r="P1298">
        <f t="shared" si="55"/>
        <v>1</v>
      </c>
    </row>
    <row r="1299" spans="12:16" x14ac:dyDescent="0.25">
      <c r="L1299" s="264">
        <f>Member!A1299</f>
        <v>0</v>
      </c>
      <c r="M1299">
        <f>SUMIF(Erfassung6!BD:BD,L1299,Erfassung6!BW:BW)</f>
        <v>0</v>
      </c>
      <c r="N1299">
        <f>SUMIF(Erfassung6!BD:BD,L1299,Erfassung6!BG:BG)</f>
        <v>0</v>
      </c>
      <c r="O1299">
        <f t="shared" si="56"/>
        <v>0</v>
      </c>
      <c r="P1299">
        <f t="shared" si="55"/>
        <v>1</v>
      </c>
    </row>
    <row r="1300" spans="12:16" x14ac:dyDescent="0.25">
      <c r="L1300" s="264">
        <f>Member!A1300</f>
        <v>0</v>
      </c>
      <c r="M1300">
        <f>SUMIF(Erfassung6!BD:BD,L1300,Erfassung6!BW:BW)</f>
        <v>0</v>
      </c>
      <c r="N1300">
        <f>SUMIF(Erfassung6!BD:BD,L1300,Erfassung6!BG:BG)</f>
        <v>0</v>
      </c>
      <c r="O1300">
        <f t="shared" si="56"/>
        <v>0</v>
      </c>
      <c r="P1300">
        <f t="shared" si="55"/>
        <v>1</v>
      </c>
    </row>
    <row r="1301" spans="12:16" x14ac:dyDescent="0.25">
      <c r="L1301" s="264">
        <f>Member!A1301</f>
        <v>0</v>
      </c>
      <c r="M1301">
        <f>SUMIF(Erfassung6!BD:BD,L1301,Erfassung6!BW:BW)</f>
        <v>0</v>
      </c>
      <c r="N1301">
        <f>SUMIF(Erfassung6!BD:BD,L1301,Erfassung6!BG:BG)</f>
        <v>0</v>
      </c>
      <c r="O1301">
        <f t="shared" si="56"/>
        <v>0</v>
      </c>
      <c r="P1301">
        <f t="shared" si="55"/>
        <v>1</v>
      </c>
    </row>
    <row r="1302" spans="12:16" x14ac:dyDescent="0.25">
      <c r="L1302" s="264">
        <f>Member!A1302</f>
        <v>0</v>
      </c>
      <c r="M1302">
        <f>SUMIF(Erfassung6!BD:BD,L1302,Erfassung6!BW:BW)</f>
        <v>0</v>
      </c>
      <c r="N1302">
        <f>SUMIF(Erfassung6!BD:BD,L1302,Erfassung6!BG:BG)</f>
        <v>0</v>
      </c>
      <c r="O1302">
        <f t="shared" si="56"/>
        <v>0</v>
      </c>
      <c r="P1302">
        <f t="shared" si="55"/>
        <v>1</v>
      </c>
    </row>
    <row r="1303" spans="12:16" x14ac:dyDescent="0.25">
      <c r="L1303" s="264">
        <f>Member!A1303</f>
        <v>0</v>
      </c>
      <c r="M1303">
        <f>SUMIF(Erfassung6!BD:BD,L1303,Erfassung6!BW:BW)</f>
        <v>0</v>
      </c>
      <c r="N1303">
        <f>SUMIF(Erfassung6!BD:BD,L1303,Erfassung6!BG:BG)</f>
        <v>0</v>
      </c>
      <c r="O1303">
        <f t="shared" si="56"/>
        <v>0</v>
      </c>
      <c r="P1303">
        <f t="shared" si="55"/>
        <v>1</v>
      </c>
    </row>
    <row r="1304" spans="12:16" x14ac:dyDescent="0.25">
      <c r="L1304" s="264">
        <f>Member!A1304</f>
        <v>0</v>
      </c>
      <c r="M1304">
        <f>SUMIF(Erfassung6!BD:BD,L1304,Erfassung6!BW:BW)</f>
        <v>0</v>
      </c>
      <c r="N1304">
        <f>SUMIF(Erfassung6!BD:BD,L1304,Erfassung6!BG:BG)</f>
        <v>0</v>
      </c>
      <c r="O1304">
        <f t="shared" si="56"/>
        <v>0</v>
      </c>
      <c r="P1304">
        <f t="shared" si="55"/>
        <v>1</v>
      </c>
    </row>
    <row r="1305" spans="12:16" x14ac:dyDescent="0.25">
      <c r="L1305" s="264">
        <f>Member!A1305</f>
        <v>0</v>
      </c>
      <c r="M1305">
        <f>SUMIF(Erfassung6!BD:BD,L1305,Erfassung6!BW:BW)</f>
        <v>0</v>
      </c>
      <c r="N1305">
        <f>SUMIF(Erfassung6!BD:BD,L1305,Erfassung6!BG:BG)</f>
        <v>0</v>
      </c>
      <c r="O1305">
        <f t="shared" si="56"/>
        <v>0</v>
      </c>
      <c r="P1305">
        <f t="shared" si="55"/>
        <v>1</v>
      </c>
    </row>
    <row r="1306" spans="12:16" x14ac:dyDescent="0.25">
      <c r="L1306" s="264">
        <f>Member!A1306</f>
        <v>0</v>
      </c>
      <c r="M1306">
        <f>SUMIF(Erfassung6!BD:BD,L1306,Erfassung6!BW:BW)</f>
        <v>0</v>
      </c>
      <c r="N1306">
        <f>SUMIF(Erfassung6!BD:BD,L1306,Erfassung6!BG:BG)</f>
        <v>0</v>
      </c>
      <c r="O1306">
        <f t="shared" si="56"/>
        <v>0</v>
      </c>
      <c r="P1306">
        <f t="shared" si="55"/>
        <v>1</v>
      </c>
    </row>
    <row r="1307" spans="12:16" x14ac:dyDescent="0.25">
      <c r="L1307" s="264">
        <f>Member!A1307</f>
        <v>0</v>
      </c>
      <c r="M1307">
        <f>SUMIF(Erfassung6!BD:BD,L1307,Erfassung6!BW:BW)</f>
        <v>0</v>
      </c>
      <c r="N1307">
        <f>SUMIF(Erfassung6!BD:BD,L1307,Erfassung6!BG:BG)</f>
        <v>0</v>
      </c>
      <c r="O1307">
        <f t="shared" si="56"/>
        <v>0</v>
      </c>
      <c r="P1307">
        <f t="shared" si="55"/>
        <v>1</v>
      </c>
    </row>
    <row r="1308" spans="12:16" x14ac:dyDescent="0.25">
      <c r="L1308" s="264">
        <f>Member!A1308</f>
        <v>0</v>
      </c>
      <c r="M1308">
        <f>SUMIF(Erfassung6!BD:BD,L1308,Erfassung6!BW:BW)</f>
        <v>0</v>
      </c>
      <c r="N1308">
        <f>SUMIF(Erfassung6!BD:BD,L1308,Erfassung6!BG:BG)</f>
        <v>0</v>
      </c>
      <c r="O1308">
        <f t="shared" si="56"/>
        <v>0</v>
      </c>
      <c r="P1308">
        <f t="shared" si="55"/>
        <v>1</v>
      </c>
    </row>
    <row r="1309" spans="12:16" x14ac:dyDescent="0.25">
      <c r="L1309" s="264">
        <f>Member!A1309</f>
        <v>0</v>
      </c>
      <c r="M1309">
        <f>SUMIF(Erfassung6!BD:BD,L1309,Erfassung6!BW:BW)</f>
        <v>0</v>
      </c>
      <c r="N1309">
        <f>SUMIF(Erfassung6!BD:BD,L1309,Erfassung6!BG:BG)</f>
        <v>0</v>
      </c>
      <c r="O1309">
        <f t="shared" si="56"/>
        <v>0</v>
      </c>
      <c r="P1309">
        <f t="shared" si="55"/>
        <v>1</v>
      </c>
    </row>
    <row r="1310" spans="12:16" x14ac:dyDescent="0.25">
      <c r="L1310" s="264">
        <f>Member!A1310</f>
        <v>0</v>
      </c>
      <c r="M1310">
        <f>SUMIF(Erfassung6!BD:BD,L1310,Erfassung6!BW:BW)</f>
        <v>0</v>
      </c>
      <c r="N1310">
        <f>SUMIF(Erfassung6!BD:BD,L1310,Erfassung6!BG:BG)</f>
        <v>0</v>
      </c>
      <c r="O1310">
        <f t="shared" si="56"/>
        <v>0</v>
      </c>
      <c r="P1310">
        <f t="shared" si="55"/>
        <v>1</v>
      </c>
    </row>
    <row r="1311" spans="12:16" x14ac:dyDescent="0.25">
      <c r="L1311" s="264">
        <f>Member!A1311</f>
        <v>0</v>
      </c>
      <c r="M1311">
        <f>SUMIF(Erfassung6!BD:BD,L1311,Erfassung6!BW:BW)</f>
        <v>0</v>
      </c>
      <c r="N1311">
        <f>SUMIF(Erfassung6!BD:BD,L1311,Erfassung6!BG:BG)</f>
        <v>0</v>
      </c>
      <c r="O1311">
        <f t="shared" si="56"/>
        <v>0</v>
      </c>
      <c r="P1311">
        <f t="shared" si="55"/>
        <v>1</v>
      </c>
    </row>
    <row r="1312" spans="12:16" x14ac:dyDescent="0.25">
      <c r="L1312" s="264">
        <f>Member!A1312</f>
        <v>0</v>
      </c>
      <c r="M1312">
        <f>SUMIF(Erfassung6!BD:BD,L1312,Erfassung6!BW:BW)</f>
        <v>0</v>
      </c>
      <c r="N1312">
        <f>SUMIF(Erfassung6!BD:BD,L1312,Erfassung6!BG:BG)</f>
        <v>0</v>
      </c>
      <c r="O1312">
        <f t="shared" si="56"/>
        <v>0</v>
      </c>
      <c r="P1312">
        <f t="shared" si="55"/>
        <v>1</v>
      </c>
    </row>
    <row r="1313" spans="12:16" x14ac:dyDescent="0.25">
      <c r="L1313" s="264">
        <f>Member!A1313</f>
        <v>0</v>
      </c>
      <c r="M1313">
        <f>SUMIF(Erfassung6!BD:BD,L1313,Erfassung6!BW:BW)</f>
        <v>0</v>
      </c>
      <c r="N1313">
        <f>SUMIF(Erfassung6!BD:BD,L1313,Erfassung6!BG:BG)</f>
        <v>0</v>
      </c>
      <c r="O1313">
        <f t="shared" si="56"/>
        <v>0</v>
      </c>
      <c r="P1313">
        <f t="shared" si="55"/>
        <v>1</v>
      </c>
    </row>
    <row r="1314" spans="12:16" x14ac:dyDescent="0.25">
      <c r="L1314" s="264">
        <f>Member!A1314</f>
        <v>0</v>
      </c>
      <c r="M1314">
        <f>SUMIF(Erfassung6!BD:BD,L1314,Erfassung6!BW:BW)</f>
        <v>0</v>
      </c>
      <c r="N1314">
        <f>SUMIF(Erfassung6!BD:BD,L1314,Erfassung6!BG:BG)</f>
        <v>0</v>
      </c>
      <c r="O1314">
        <f t="shared" si="56"/>
        <v>0</v>
      </c>
      <c r="P1314">
        <f t="shared" si="55"/>
        <v>1</v>
      </c>
    </row>
    <row r="1315" spans="12:16" x14ac:dyDescent="0.25">
      <c r="L1315" s="264">
        <f>Member!A1315</f>
        <v>0</v>
      </c>
      <c r="M1315">
        <f>SUMIF(Erfassung6!BD:BD,L1315,Erfassung6!BW:BW)</f>
        <v>0</v>
      </c>
      <c r="N1315">
        <f>SUMIF(Erfassung6!BD:BD,L1315,Erfassung6!BG:BG)</f>
        <v>0</v>
      </c>
      <c r="O1315">
        <f t="shared" si="56"/>
        <v>0</v>
      </c>
      <c r="P1315">
        <f t="shared" si="55"/>
        <v>1</v>
      </c>
    </row>
    <row r="1316" spans="12:16" x14ac:dyDescent="0.25">
      <c r="L1316" s="264">
        <f>Member!A1316</f>
        <v>0</v>
      </c>
      <c r="M1316">
        <f>SUMIF(Erfassung6!BD:BD,L1316,Erfassung6!BW:BW)</f>
        <v>0</v>
      </c>
      <c r="N1316">
        <f>SUMIF(Erfassung6!BD:BD,L1316,Erfassung6!BG:BG)</f>
        <v>0</v>
      </c>
      <c r="O1316">
        <f t="shared" si="56"/>
        <v>0</v>
      </c>
      <c r="P1316">
        <f t="shared" si="55"/>
        <v>1</v>
      </c>
    </row>
    <row r="1317" spans="12:16" x14ac:dyDescent="0.25">
      <c r="L1317" s="264">
        <f>Member!A1317</f>
        <v>0</v>
      </c>
      <c r="M1317">
        <f>SUMIF(Erfassung6!BD:BD,L1317,Erfassung6!BW:BW)</f>
        <v>0</v>
      </c>
      <c r="N1317">
        <f>SUMIF(Erfassung6!BD:BD,L1317,Erfassung6!BG:BG)</f>
        <v>0</v>
      </c>
      <c r="O1317">
        <f t="shared" si="56"/>
        <v>0</v>
      </c>
      <c r="P1317">
        <f t="shared" si="55"/>
        <v>1</v>
      </c>
    </row>
    <row r="1318" spans="12:16" x14ac:dyDescent="0.25">
      <c r="L1318" s="264">
        <f>Member!A1318</f>
        <v>0</v>
      </c>
      <c r="M1318">
        <f>SUMIF(Erfassung6!BD:BD,L1318,Erfassung6!BW:BW)</f>
        <v>0</v>
      </c>
      <c r="N1318">
        <f>SUMIF(Erfassung6!BD:BD,L1318,Erfassung6!BG:BG)</f>
        <v>0</v>
      </c>
      <c r="O1318">
        <f t="shared" si="56"/>
        <v>0</v>
      </c>
      <c r="P1318">
        <f t="shared" si="55"/>
        <v>1</v>
      </c>
    </row>
    <row r="1319" spans="12:16" x14ac:dyDescent="0.25">
      <c r="L1319" s="264">
        <f>Member!A1319</f>
        <v>0</v>
      </c>
      <c r="M1319">
        <f>SUMIF(Erfassung6!BD:BD,L1319,Erfassung6!BW:BW)</f>
        <v>0</v>
      </c>
      <c r="N1319">
        <f>SUMIF(Erfassung6!BD:BD,L1319,Erfassung6!BG:BG)</f>
        <v>0</v>
      </c>
      <c r="O1319">
        <f t="shared" si="56"/>
        <v>0</v>
      </c>
      <c r="P1319">
        <f t="shared" si="55"/>
        <v>1</v>
      </c>
    </row>
    <row r="1320" spans="12:16" x14ac:dyDescent="0.25">
      <c r="L1320" s="264">
        <f>Member!A1320</f>
        <v>0</v>
      </c>
      <c r="M1320">
        <f>SUMIF(Erfassung6!BD:BD,L1320,Erfassung6!BW:BW)</f>
        <v>0</v>
      </c>
      <c r="N1320">
        <f>SUMIF(Erfassung6!BD:BD,L1320,Erfassung6!BG:BG)</f>
        <v>0</v>
      </c>
      <c r="O1320">
        <f t="shared" si="56"/>
        <v>0</v>
      </c>
      <c r="P1320">
        <f t="shared" si="55"/>
        <v>1</v>
      </c>
    </row>
    <row r="1321" spans="12:16" x14ac:dyDescent="0.25">
      <c r="L1321" s="264">
        <f>Member!A1321</f>
        <v>0</v>
      </c>
      <c r="M1321">
        <f>SUMIF(Erfassung6!BD:BD,L1321,Erfassung6!BW:BW)</f>
        <v>0</v>
      </c>
      <c r="N1321">
        <f>SUMIF(Erfassung6!BD:BD,L1321,Erfassung6!BG:BG)</f>
        <v>0</v>
      </c>
      <c r="O1321">
        <f t="shared" si="56"/>
        <v>0</v>
      </c>
      <c r="P1321">
        <f t="shared" si="55"/>
        <v>1</v>
      </c>
    </row>
    <row r="1322" spans="12:16" x14ac:dyDescent="0.25">
      <c r="L1322" s="264">
        <f>Member!A1322</f>
        <v>0</v>
      </c>
      <c r="M1322">
        <f>SUMIF(Erfassung6!BD:BD,L1322,Erfassung6!BW:BW)</f>
        <v>0</v>
      </c>
      <c r="N1322">
        <f>SUMIF(Erfassung6!BD:BD,L1322,Erfassung6!BG:BG)</f>
        <v>0</v>
      </c>
      <c r="O1322">
        <f t="shared" si="56"/>
        <v>0</v>
      </c>
      <c r="P1322">
        <f t="shared" si="55"/>
        <v>1</v>
      </c>
    </row>
    <row r="1323" spans="12:16" x14ac:dyDescent="0.25">
      <c r="L1323" s="264">
        <f>Member!A1323</f>
        <v>0</v>
      </c>
      <c r="M1323">
        <f>SUMIF(Erfassung6!BD:BD,L1323,Erfassung6!BW:BW)</f>
        <v>0</v>
      </c>
      <c r="N1323">
        <f>SUMIF(Erfassung6!BD:BD,L1323,Erfassung6!BG:BG)</f>
        <v>0</v>
      </c>
      <c r="O1323">
        <f t="shared" si="56"/>
        <v>0</v>
      </c>
      <c r="P1323">
        <f t="shared" si="55"/>
        <v>1</v>
      </c>
    </row>
    <row r="1324" spans="12:16" x14ac:dyDescent="0.25">
      <c r="L1324" s="264">
        <f>Member!A1324</f>
        <v>0</v>
      </c>
      <c r="M1324">
        <f>SUMIF(Erfassung6!BD:BD,L1324,Erfassung6!BW:BW)</f>
        <v>0</v>
      </c>
      <c r="N1324">
        <f>SUMIF(Erfassung6!BD:BD,L1324,Erfassung6!BG:BG)</f>
        <v>0</v>
      </c>
      <c r="O1324">
        <f t="shared" si="56"/>
        <v>0</v>
      </c>
      <c r="P1324">
        <f t="shared" si="55"/>
        <v>1</v>
      </c>
    </row>
    <row r="1325" spans="12:16" x14ac:dyDescent="0.25">
      <c r="L1325" s="264">
        <f>Member!A1325</f>
        <v>0</v>
      </c>
      <c r="M1325">
        <f>SUMIF(Erfassung6!BD:BD,L1325,Erfassung6!BW:BW)</f>
        <v>0</v>
      </c>
      <c r="N1325">
        <f>SUMIF(Erfassung6!BD:BD,L1325,Erfassung6!BG:BG)</f>
        <v>0</v>
      </c>
      <c r="O1325">
        <f t="shared" si="56"/>
        <v>0</v>
      </c>
      <c r="P1325">
        <f t="shared" si="55"/>
        <v>1</v>
      </c>
    </row>
    <row r="1326" spans="12:16" x14ac:dyDescent="0.25">
      <c r="L1326" s="264">
        <f>Member!A1326</f>
        <v>0</v>
      </c>
      <c r="M1326">
        <f>SUMIF(Erfassung6!BD:BD,L1326,Erfassung6!BW:BW)</f>
        <v>0</v>
      </c>
      <c r="N1326">
        <f>SUMIF(Erfassung6!BD:BD,L1326,Erfassung6!BG:BG)</f>
        <v>0</v>
      </c>
      <c r="O1326">
        <f t="shared" si="56"/>
        <v>0</v>
      </c>
      <c r="P1326">
        <f t="shared" si="55"/>
        <v>1</v>
      </c>
    </row>
    <row r="1327" spans="12:16" x14ac:dyDescent="0.25">
      <c r="L1327" s="264">
        <f>Member!A1327</f>
        <v>0</v>
      </c>
      <c r="M1327">
        <f>SUMIF(Erfassung6!BD:BD,L1327,Erfassung6!BW:BW)</f>
        <v>0</v>
      </c>
      <c r="N1327">
        <f>SUMIF(Erfassung6!BD:BD,L1327,Erfassung6!BG:BG)</f>
        <v>0</v>
      </c>
      <c r="O1327">
        <f t="shared" si="56"/>
        <v>0</v>
      </c>
      <c r="P1327">
        <f t="shared" si="55"/>
        <v>1</v>
      </c>
    </row>
    <row r="1328" spans="12:16" x14ac:dyDescent="0.25">
      <c r="L1328" s="264">
        <f>Member!A1328</f>
        <v>0</v>
      </c>
      <c r="M1328">
        <f>SUMIF(Erfassung6!BD:BD,L1328,Erfassung6!BW:BW)</f>
        <v>0</v>
      </c>
      <c r="N1328">
        <f>SUMIF(Erfassung6!BD:BD,L1328,Erfassung6!BG:BG)</f>
        <v>0</v>
      </c>
      <c r="O1328">
        <f t="shared" si="56"/>
        <v>0</v>
      </c>
      <c r="P1328">
        <f t="shared" si="55"/>
        <v>1</v>
      </c>
    </row>
    <row r="1329" spans="12:16" x14ac:dyDescent="0.25">
      <c r="L1329" s="264">
        <f>Member!A1329</f>
        <v>0</v>
      </c>
      <c r="M1329">
        <f>SUMIF(Erfassung6!BD:BD,L1329,Erfassung6!BW:BW)</f>
        <v>0</v>
      </c>
      <c r="N1329">
        <f>SUMIF(Erfassung6!BD:BD,L1329,Erfassung6!BG:BG)</f>
        <v>0</v>
      </c>
      <c r="O1329">
        <f t="shared" si="56"/>
        <v>0</v>
      </c>
      <c r="P1329">
        <f t="shared" si="55"/>
        <v>1</v>
      </c>
    </row>
    <row r="1330" spans="12:16" x14ac:dyDescent="0.25">
      <c r="L1330" s="264">
        <f>Member!A1330</f>
        <v>0</v>
      </c>
      <c r="M1330">
        <f>SUMIF(Erfassung6!BD:BD,L1330,Erfassung6!BW:BW)</f>
        <v>0</v>
      </c>
      <c r="N1330">
        <f>SUMIF(Erfassung6!BD:BD,L1330,Erfassung6!BG:BG)</f>
        <v>0</v>
      </c>
      <c r="O1330">
        <f t="shared" si="56"/>
        <v>0</v>
      </c>
      <c r="P1330">
        <f t="shared" si="55"/>
        <v>1</v>
      </c>
    </row>
    <row r="1331" spans="12:16" x14ac:dyDescent="0.25">
      <c r="L1331" s="264">
        <f>Member!A1331</f>
        <v>0</v>
      </c>
      <c r="M1331">
        <f>SUMIF(Erfassung6!BD:BD,L1331,Erfassung6!BW:BW)</f>
        <v>0</v>
      </c>
      <c r="N1331">
        <f>SUMIF(Erfassung6!BD:BD,L1331,Erfassung6!BG:BG)</f>
        <v>0</v>
      </c>
      <c r="O1331">
        <f t="shared" si="56"/>
        <v>0</v>
      </c>
      <c r="P1331">
        <f t="shared" si="55"/>
        <v>1</v>
      </c>
    </row>
    <row r="1332" spans="12:16" x14ac:dyDescent="0.25">
      <c r="L1332" s="264">
        <f>Member!A1332</f>
        <v>0</v>
      </c>
      <c r="M1332">
        <f>SUMIF(Erfassung6!BD:BD,L1332,Erfassung6!BW:BW)</f>
        <v>0</v>
      </c>
      <c r="N1332">
        <f>SUMIF(Erfassung6!BD:BD,L1332,Erfassung6!BG:BG)</f>
        <v>0</v>
      </c>
      <c r="O1332">
        <f t="shared" si="56"/>
        <v>0</v>
      </c>
      <c r="P1332">
        <f t="shared" si="55"/>
        <v>1</v>
      </c>
    </row>
    <row r="1333" spans="12:16" x14ac:dyDescent="0.25">
      <c r="L1333" s="264">
        <f>Member!A1333</f>
        <v>0</v>
      </c>
      <c r="M1333">
        <f>SUMIF(Erfassung6!BD:BD,L1333,Erfassung6!BW:BW)</f>
        <v>0</v>
      </c>
      <c r="N1333">
        <f>SUMIF(Erfassung6!BD:BD,L1333,Erfassung6!BG:BG)</f>
        <v>0</v>
      </c>
      <c r="O1333">
        <f t="shared" si="56"/>
        <v>0</v>
      </c>
      <c r="P1333">
        <f t="shared" si="55"/>
        <v>1</v>
      </c>
    </row>
    <row r="1334" spans="12:16" x14ac:dyDescent="0.25">
      <c r="L1334" s="264">
        <f>Member!A1334</f>
        <v>0</v>
      </c>
      <c r="M1334">
        <f>SUMIF(Erfassung6!BD:BD,L1334,Erfassung6!BW:BW)</f>
        <v>0</v>
      </c>
      <c r="N1334">
        <f>SUMIF(Erfassung6!BD:BD,L1334,Erfassung6!BG:BG)</f>
        <v>0</v>
      </c>
      <c r="O1334">
        <f t="shared" si="56"/>
        <v>0</v>
      </c>
      <c r="P1334">
        <f t="shared" si="55"/>
        <v>1</v>
      </c>
    </row>
    <row r="1335" spans="12:16" x14ac:dyDescent="0.25">
      <c r="L1335" s="264">
        <f>Member!A1335</f>
        <v>0</v>
      </c>
      <c r="M1335">
        <f>SUMIF(Erfassung6!BD:BD,L1335,Erfassung6!BW:BW)</f>
        <v>0</v>
      </c>
      <c r="N1335">
        <f>SUMIF(Erfassung6!BD:BD,L1335,Erfassung6!BG:BG)</f>
        <v>0</v>
      </c>
      <c r="O1335">
        <f t="shared" si="56"/>
        <v>0</v>
      </c>
      <c r="P1335">
        <f t="shared" si="55"/>
        <v>1</v>
      </c>
    </row>
    <row r="1336" spans="12:16" x14ac:dyDescent="0.25">
      <c r="L1336" s="264">
        <f>Member!A1336</f>
        <v>0</v>
      </c>
      <c r="M1336">
        <f>SUMIF(Erfassung6!BD:BD,L1336,Erfassung6!BW:BW)</f>
        <v>0</v>
      </c>
      <c r="N1336">
        <f>SUMIF(Erfassung6!BD:BD,L1336,Erfassung6!BG:BG)</f>
        <v>0</v>
      </c>
      <c r="O1336">
        <f t="shared" si="56"/>
        <v>0</v>
      </c>
      <c r="P1336">
        <f t="shared" si="55"/>
        <v>1</v>
      </c>
    </row>
    <row r="1337" spans="12:16" x14ac:dyDescent="0.25">
      <c r="L1337" s="264">
        <f>Member!A1337</f>
        <v>0</v>
      </c>
      <c r="M1337">
        <f>SUMIF(Erfassung6!BD:BD,L1337,Erfassung6!BW:BW)</f>
        <v>0</v>
      </c>
      <c r="N1337">
        <f>SUMIF(Erfassung6!BD:BD,L1337,Erfassung6!BG:BG)</f>
        <v>0</v>
      </c>
      <c r="O1337">
        <f t="shared" si="56"/>
        <v>0</v>
      </c>
      <c r="P1337">
        <f t="shared" si="55"/>
        <v>1</v>
      </c>
    </row>
    <row r="1338" spans="12:16" x14ac:dyDescent="0.25">
      <c r="L1338" s="264">
        <f>Member!A1338</f>
        <v>0</v>
      </c>
      <c r="M1338">
        <f>SUMIF(Erfassung6!BD:BD,L1338,Erfassung6!BW:BW)</f>
        <v>0</v>
      </c>
      <c r="N1338">
        <f>SUMIF(Erfassung6!BD:BD,L1338,Erfassung6!BG:BG)</f>
        <v>0</v>
      </c>
      <c r="O1338">
        <f t="shared" si="56"/>
        <v>0</v>
      </c>
      <c r="P1338">
        <f t="shared" si="55"/>
        <v>1</v>
      </c>
    </row>
    <row r="1339" spans="12:16" x14ac:dyDescent="0.25">
      <c r="L1339" s="264">
        <f>Member!A1339</f>
        <v>0</v>
      </c>
      <c r="M1339">
        <f>SUMIF(Erfassung6!BD:BD,L1339,Erfassung6!BW:BW)</f>
        <v>0</v>
      </c>
      <c r="N1339">
        <f>SUMIF(Erfassung6!BD:BD,L1339,Erfassung6!BG:BG)</f>
        <v>0</v>
      </c>
      <c r="O1339">
        <f t="shared" si="56"/>
        <v>0</v>
      </c>
      <c r="P1339">
        <f t="shared" si="55"/>
        <v>1</v>
      </c>
    </row>
    <row r="1340" spans="12:16" x14ac:dyDescent="0.25">
      <c r="L1340" s="264">
        <f>Member!A1340</f>
        <v>0</v>
      </c>
      <c r="M1340">
        <f>SUMIF(Erfassung6!BD:BD,L1340,Erfassung6!BW:BW)</f>
        <v>0</v>
      </c>
      <c r="N1340">
        <f>SUMIF(Erfassung6!BD:BD,L1340,Erfassung6!BG:BG)</f>
        <v>0</v>
      </c>
      <c r="O1340">
        <f t="shared" si="56"/>
        <v>0</v>
      </c>
      <c r="P1340">
        <f t="shared" si="55"/>
        <v>1</v>
      </c>
    </row>
    <row r="1341" spans="12:16" x14ac:dyDescent="0.25">
      <c r="L1341" s="264">
        <f>Member!A1341</f>
        <v>0</v>
      </c>
      <c r="M1341">
        <f>SUMIF(Erfassung6!BD:BD,L1341,Erfassung6!BW:BW)</f>
        <v>0</v>
      </c>
      <c r="N1341">
        <f>SUMIF(Erfassung6!BD:BD,L1341,Erfassung6!BG:BG)</f>
        <v>0</v>
      </c>
      <c r="O1341">
        <f t="shared" si="56"/>
        <v>0</v>
      </c>
      <c r="P1341">
        <f t="shared" si="55"/>
        <v>1</v>
      </c>
    </row>
    <row r="1342" spans="12:16" x14ac:dyDescent="0.25">
      <c r="L1342" s="264">
        <f>Member!A1342</f>
        <v>0</v>
      </c>
      <c r="M1342">
        <f>SUMIF(Erfassung6!BD:BD,L1342,Erfassung6!BW:BW)</f>
        <v>0</v>
      </c>
      <c r="N1342">
        <f>SUMIF(Erfassung6!BD:BD,L1342,Erfassung6!BG:BG)</f>
        <v>0</v>
      </c>
      <c r="O1342">
        <f t="shared" si="56"/>
        <v>0</v>
      </c>
      <c r="P1342">
        <f t="shared" si="55"/>
        <v>1</v>
      </c>
    </row>
    <row r="1343" spans="12:16" x14ac:dyDescent="0.25">
      <c r="L1343" s="264">
        <f>Member!A1343</f>
        <v>0</v>
      </c>
      <c r="M1343">
        <f>SUMIF(Erfassung6!BD:BD,L1343,Erfassung6!BW:BW)</f>
        <v>0</v>
      </c>
      <c r="N1343">
        <f>SUMIF(Erfassung6!BD:BD,L1343,Erfassung6!BG:BG)</f>
        <v>0</v>
      </c>
      <c r="O1343">
        <f t="shared" si="56"/>
        <v>0</v>
      </c>
      <c r="P1343">
        <f t="shared" si="55"/>
        <v>1</v>
      </c>
    </row>
    <row r="1344" spans="12:16" x14ac:dyDescent="0.25">
      <c r="L1344" s="264">
        <f>Member!A1344</f>
        <v>0</v>
      </c>
      <c r="M1344">
        <f>SUMIF(Erfassung6!BD:BD,L1344,Erfassung6!BW:BW)</f>
        <v>0</v>
      </c>
      <c r="N1344">
        <f>SUMIF(Erfassung6!BD:BD,L1344,Erfassung6!BG:BG)</f>
        <v>0</v>
      </c>
      <c r="O1344">
        <f t="shared" si="56"/>
        <v>0</v>
      </c>
      <c r="P1344">
        <f t="shared" si="55"/>
        <v>1</v>
      </c>
    </row>
    <row r="1345" spans="12:16" x14ac:dyDescent="0.25">
      <c r="L1345" s="264">
        <f>Member!A1345</f>
        <v>0</v>
      </c>
      <c r="M1345">
        <f>SUMIF(Erfassung6!BD:BD,L1345,Erfassung6!BW:BW)</f>
        <v>0</v>
      </c>
      <c r="N1345">
        <f>SUMIF(Erfassung6!BD:BD,L1345,Erfassung6!BG:BG)</f>
        <v>0</v>
      </c>
      <c r="O1345">
        <f t="shared" si="56"/>
        <v>0</v>
      </c>
      <c r="P1345">
        <f t="shared" si="55"/>
        <v>1</v>
      </c>
    </row>
    <row r="1346" spans="12:16" x14ac:dyDescent="0.25">
      <c r="L1346" s="264">
        <f>Member!A1346</f>
        <v>0</v>
      </c>
      <c r="M1346">
        <f>SUMIF(Erfassung6!BD:BD,L1346,Erfassung6!BW:BW)</f>
        <v>0</v>
      </c>
      <c r="N1346">
        <f>SUMIF(Erfassung6!BD:BD,L1346,Erfassung6!BG:BG)</f>
        <v>0</v>
      </c>
      <c r="O1346">
        <f t="shared" si="56"/>
        <v>0</v>
      </c>
      <c r="P1346">
        <f t="shared" ref="P1346:P1409" si="57">RANK(O1346,O:O)</f>
        <v>1</v>
      </c>
    </row>
    <row r="1347" spans="12:16" x14ac:dyDescent="0.25">
      <c r="L1347" s="264">
        <f>Member!A1347</f>
        <v>0</v>
      </c>
      <c r="M1347">
        <f>SUMIF(Erfassung6!BD:BD,L1347,Erfassung6!BW:BW)</f>
        <v>0</v>
      </c>
      <c r="N1347">
        <f>SUMIF(Erfassung6!BD:BD,L1347,Erfassung6!BG:BG)</f>
        <v>0</v>
      </c>
      <c r="O1347">
        <f t="shared" ref="O1347:O1410" si="58">IF(N1347=0,0,M1347/N1347-ROW()/1000000000)</f>
        <v>0</v>
      </c>
      <c r="P1347">
        <f t="shared" si="57"/>
        <v>1</v>
      </c>
    </row>
    <row r="1348" spans="12:16" x14ac:dyDescent="0.25">
      <c r="L1348" s="264">
        <f>Member!A1348</f>
        <v>0</v>
      </c>
      <c r="M1348">
        <f>SUMIF(Erfassung6!BD:BD,L1348,Erfassung6!BW:BW)</f>
        <v>0</v>
      </c>
      <c r="N1348">
        <f>SUMIF(Erfassung6!BD:BD,L1348,Erfassung6!BG:BG)</f>
        <v>0</v>
      </c>
      <c r="O1348">
        <f t="shared" si="58"/>
        <v>0</v>
      </c>
      <c r="P1348">
        <f t="shared" si="57"/>
        <v>1</v>
      </c>
    </row>
    <row r="1349" spans="12:16" x14ac:dyDescent="0.25">
      <c r="L1349" s="264">
        <f>Member!A1349</f>
        <v>0</v>
      </c>
      <c r="M1349">
        <f>SUMIF(Erfassung6!BD:BD,L1349,Erfassung6!BW:BW)</f>
        <v>0</v>
      </c>
      <c r="N1349">
        <f>SUMIF(Erfassung6!BD:BD,L1349,Erfassung6!BG:BG)</f>
        <v>0</v>
      </c>
      <c r="O1349">
        <f t="shared" si="58"/>
        <v>0</v>
      </c>
      <c r="P1349">
        <f t="shared" si="57"/>
        <v>1</v>
      </c>
    </row>
    <row r="1350" spans="12:16" x14ac:dyDescent="0.25">
      <c r="L1350" s="264">
        <f>Member!A1350</f>
        <v>0</v>
      </c>
      <c r="M1350">
        <f>SUMIF(Erfassung6!BD:BD,L1350,Erfassung6!BW:BW)</f>
        <v>0</v>
      </c>
      <c r="N1350">
        <f>SUMIF(Erfassung6!BD:BD,L1350,Erfassung6!BG:BG)</f>
        <v>0</v>
      </c>
      <c r="O1350">
        <f t="shared" si="58"/>
        <v>0</v>
      </c>
      <c r="P1350">
        <f t="shared" si="57"/>
        <v>1</v>
      </c>
    </row>
    <row r="1351" spans="12:16" x14ac:dyDescent="0.25">
      <c r="L1351" s="264">
        <f>Member!A1351</f>
        <v>0</v>
      </c>
      <c r="M1351">
        <f>SUMIF(Erfassung6!BD:BD,L1351,Erfassung6!BW:BW)</f>
        <v>0</v>
      </c>
      <c r="N1351">
        <f>SUMIF(Erfassung6!BD:BD,L1351,Erfassung6!BG:BG)</f>
        <v>0</v>
      </c>
      <c r="O1351">
        <f t="shared" si="58"/>
        <v>0</v>
      </c>
      <c r="P1351">
        <f t="shared" si="57"/>
        <v>1</v>
      </c>
    </row>
    <row r="1352" spans="12:16" x14ac:dyDescent="0.25">
      <c r="L1352" s="264">
        <f>Member!A1352</f>
        <v>0</v>
      </c>
      <c r="M1352">
        <f>SUMIF(Erfassung6!BD:BD,L1352,Erfassung6!BW:BW)</f>
        <v>0</v>
      </c>
      <c r="N1352">
        <f>SUMIF(Erfassung6!BD:BD,L1352,Erfassung6!BG:BG)</f>
        <v>0</v>
      </c>
      <c r="O1352">
        <f t="shared" si="58"/>
        <v>0</v>
      </c>
      <c r="P1352">
        <f t="shared" si="57"/>
        <v>1</v>
      </c>
    </row>
    <row r="1353" spans="12:16" x14ac:dyDescent="0.25">
      <c r="L1353" s="264">
        <f>Member!A1353</f>
        <v>0</v>
      </c>
      <c r="M1353">
        <f>SUMIF(Erfassung6!BD:BD,L1353,Erfassung6!BW:BW)</f>
        <v>0</v>
      </c>
      <c r="N1353">
        <f>SUMIF(Erfassung6!BD:BD,L1353,Erfassung6!BG:BG)</f>
        <v>0</v>
      </c>
      <c r="O1353">
        <f t="shared" si="58"/>
        <v>0</v>
      </c>
      <c r="P1353">
        <f t="shared" si="57"/>
        <v>1</v>
      </c>
    </row>
    <row r="1354" spans="12:16" x14ac:dyDescent="0.25">
      <c r="L1354" s="264">
        <f>Member!A1354</f>
        <v>0</v>
      </c>
      <c r="M1354">
        <f>SUMIF(Erfassung6!BD:BD,L1354,Erfassung6!BW:BW)</f>
        <v>0</v>
      </c>
      <c r="N1354">
        <f>SUMIF(Erfassung6!BD:BD,L1354,Erfassung6!BG:BG)</f>
        <v>0</v>
      </c>
      <c r="O1354">
        <f t="shared" si="58"/>
        <v>0</v>
      </c>
      <c r="P1354">
        <f t="shared" si="57"/>
        <v>1</v>
      </c>
    </row>
    <row r="1355" spans="12:16" x14ac:dyDescent="0.25">
      <c r="L1355" s="264">
        <f>Member!A1355</f>
        <v>0</v>
      </c>
      <c r="M1355">
        <f>SUMIF(Erfassung6!BD:BD,L1355,Erfassung6!BW:BW)</f>
        <v>0</v>
      </c>
      <c r="N1355">
        <f>SUMIF(Erfassung6!BD:BD,L1355,Erfassung6!BG:BG)</f>
        <v>0</v>
      </c>
      <c r="O1355">
        <f t="shared" si="58"/>
        <v>0</v>
      </c>
      <c r="P1355">
        <f t="shared" si="57"/>
        <v>1</v>
      </c>
    </row>
    <row r="1356" spans="12:16" x14ac:dyDescent="0.25">
      <c r="L1356" s="264">
        <f>Member!A1356</f>
        <v>0</v>
      </c>
      <c r="M1356">
        <f>SUMIF(Erfassung6!BD:BD,L1356,Erfassung6!BW:BW)</f>
        <v>0</v>
      </c>
      <c r="N1356">
        <f>SUMIF(Erfassung6!BD:BD,L1356,Erfassung6!BG:BG)</f>
        <v>0</v>
      </c>
      <c r="O1356">
        <f t="shared" si="58"/>
        <v>0</v>
      </c>
      <c r="P1356">
        <f t="shared" si="57"/>
        <v>1</v>
      </c>
    </row>
    <row r="1357" spans="12:16" x14ac:dyDescent="0.25">
      <c r="L1357" s="264">
        <f>Member!A1357</f>
        <v>0</v>
      </c>
      <c r="M1357">
        <f>SUMIF(Erfassung6!BD:BD,L1357,Erfassung6!BW:BW)</f>
        <v>0</v>
      </c>
      <c r="N1357">
        <f>SUMIF(Erfassung6!BD:BD,L1357,Erfassung6!BG:BG)</f>
        <v>0</v>
      </c>
      <c r="O1357">
        <f t="shared" si="58"/>
        <v>0</v>
      </c>
      <c r="P1357">
        <f t="shared" si="57"/>
        <v>1</v>
      </c>
    </row>
    <row r="1358" spans="12:16" x14ac:dyDescent="0.25">
      <c r="L1358" s="264">
        <f>Member!A1358</f>
        <v>0</v>
      </c>
      <c r="M1358">
        <f>SUMIF(Erfassung6!BD:BD,L1358,Erfassung6!BW:BW)</f>
        <v>0</v>
      </c>
      <c r="N1358">
        <f>SUMIF(Erfassung6!BD:BD,L1358,Erfassung6!BG:BG)</f>
        <v>0</v>
      </c>
      <c r="O1358">
        <f t="shared" si="58"/>
        <v>0</v>
      </c>
      <c r="P1358">
        <f t="shared" si="57"/>
        <v>1</v>
      </c>
    </row>
    <row r="1359" spans="12:16" x14ac:dyDescent="0.25">
      <c r="L1359" s="264">
        <f>Member!A1359</f>
        <v>0</v>
      </c>
      <c r="M1359">
        <f>SUMIF(Erfassung6!BD:BD,L1359,Erfassung6!BW:BW)</f>
        <v>0</v>
      </c>
      <c r="N1359">
        <f>SUMIF(Erfassung6!BD:BD,L1359,Erfassung6!BG:BG)</f>
        <v>0</v>
      </c>
      <c r="O1359">
        <f t="shared" si="58"/>
        <v>0</v>
      </c>
      <c r="P1359">
        <f t="shared" si="57"/>
        <v>1</v>
      </c>
    </row>
    <row r="1360" spans="12:16" x14ac:dyDescent="0.25">
      <c r="L1360" s="264">
        <f>Member!A1360</f>
        <v>0</v>
      </c>
      <c r="M1360">
        <f>SUMIF(Erfassung6!BD:BD,L1360,Erfassung6!BW:BW)</f>
        <v>0</v>
      </c>
      <c r="N1360">
        <f>SUMIF(Erfassung6!BD:BD,L1360,Erfassung6!BG:BG)</f>
        <v>0</v>
      </c>
      <c r="O1360">
        <f t="shared" si="58"/>
        <v>0</v>
      </c>
      <c r="P1360">
        <f t="shared" si="57"/>
        <v>1</v>
      </c>
    </row>
    <row r="1361" spans="12:16" x14ac:dyDescent="0.25">
      <c r="L1361" s="264">
        <f>Member!A1361</f>
        <v>0</v>
      </c>
      <c r="M1361">
        <f>SUMIF(Erfassung6!BD:BD,L1361,Erfassung6!BW:BW)</f>
        <v>0</v>
      </c>
      <c r="N1361">
        <f>SUMIF(Erfassung6!BD:BD,L1361,Erfassung6!BG:BG)</f>
        <v>0</v>
      </c>
      <c r="O1361">
        <f t="shared" si="58"/>
        <v>0</v>
      </c>
      <c r="P1361">
        <f t="shared" si="57"/>
        <v>1</v>
      </c>
    </row>
    <row r="1362" spans="12:16" x14ac:dyDescent="0.25">
      <c r="L1362" s="264">
        <f>Member!A1362</f>
        <v>0</v>
      </c>
      <c r="M1362">
        <f>SUMIF(Erfassung6!BD:BD,L1362,Erfassung6!BW:BW)</f>
        <v>0</v>
      </c>
      <c r="N1362">
        <f>SUMIF(Erfassung6!BD:BD,L1362,Erfassung6!BG:BG)</f>
        <v>0</v>
      </c>
      <c r="O1362">
        <f t="shared" si="58"/>
        <v>0</v>
      </c>
      <c r="P1362">
        <f t="shared" si="57"/>
        <v>1</v>
      </c>
    </row>
    <row r="1363" spans="12:16" x14ac:dyDescent="0.25">
      <c r="L1363" s="264">
        <f>Member!A1363</f>
        <v>0</v>
      </c>
      <c r="M1363">
        <f>SUMIF(Erfassung6!BD:BD,L1363,Erfassung6!BW:BW)</f>
        <v>0</v>
      </c>
      <c r="N1363">
        <f>SUMIF(Erfassung6!BD:BD,L1363,Erfassung6!BG:BG)</f>
        <v>0</v>
      </c>
      <c r="O1363">
        <f t="shared" si="58"/>
        <v>0</v>
      </c>
      <c r="P1363">
        <f t="shared" si="57"/>
        <v>1</v>
      </c>
    </row>
    <row r="1364" spans="12:16" x14ac:dyDescent="0.25">
      <c r="L1364" s="264">
        <f>Member!A1364</f>
        <v>0</v>
      </c>
      <c r="M1364">
        <f>SUMIF(Erfassung6!BD:BD,L1364,Erfassung6!BW:BW)</f>
        <v>0</v>
      </c>
      <c r="N1364">
        <f>SUMIF(Erfassung6!BD:BD,L1364,Erfassung6!BG:BG)</f>
        <v>0</v>
      </c>
      <c r="O1364">
        <f t="shared" si="58"/>
        <v>0</v>
      </c>
      <c r="P1364">
        <f t="shared" si="57"/>
        <v>1</v>
      </c>
    </row>
    <row r="1365" spans="12:16" x14ac:dyDescent="0.25">
      <c r="L1365" s="264">
        <f>Member!A1365</f>
        <v>0</v>
      </c>
      <c r="M1365">
        <f>SUMIF(Erfassung6!BD:BD,L1365,Erfassung6!BW:BW)</f>
        <v>0</v>
      </c>
      <c r="N1365">
        <f>SUMIF(Erfassung6!BD:BD,L1365,Erfassung6!BG:BG)</f>
        <v>0</v>
      </c>
      <c r="O1365">
        <f t="shared" si="58"/>
        <v>0</v>
      </c>
      <c r="P1365">
        <f t="shared" si="57"/>
        <v>1</v>
      </c>
    </row>
    <row r="1366" spans="12:16" x14ac:dyDescent="0.25">
      <c r="L1366" s="264">
        <f>Member!A1366</f>
        <v>0</v>
      </c>
      <c r="M1366">
        <f>SUMIF(Erfassung6!BD:BD,L1366,Erfassung6!BW:BW)</f>
        <v>0</v>
      </c>
      <c r="N1366">
        <f>SUMIF(Erfassung6!BD:BD,L1366,Erfassung6!BG:BG)</f>
        <v>0</v>
      </c>
      <c r="O1366">
        <f t="shared" si="58"/>
        <v>0</v>
      </c>
      <c r="P1366">
        <f t="shared" si="57"/>
        <v>1</v>
      </c>
    </row>
    <row r="1367" spans="12:16" x14ac:dyDescent="0.25">
      <c r="L1367" s="264">
        <f>Member!A1367</f>
        <v>0</v>
      </c>
      <c r="M1367">
        <f>SUMIF(Erfassung6!BD:BD,L1367,Erfassung6!BW:BW)</f>
        <v>0</v>
      </c>
      <c r="N1367">
        <f>SUMIF(Erfassung6!BD:BD,L1367,Erfassung6!BG:BG)</f>
        <v>0</v>
      </c>
      <c r="O1367">
        <f t="shared" si="58"/>
        <v>0</v>
      </c>
      <c r="P1367">
        <f t="shared" si="57"/>
        <v>1</v>
      </c>
    </row>
    <row r="1368" spans="12:16" x14ac:dyDescent="0.25">
      <c r="L1368" s="264">
        <f>Member!A1368</f>
        <v>0</v>
      </c>
      <c r="M1368">
        <f>SUMIF(Erfassung6!BD:BD,L1368,Erfassung6!BW:BW)</f>
        <v>0</v>
      </c>
      <c r="N1368">
        <f>SUMIF(Erfassung6!BD:BD,L1368,Erfassung6!BG:BG)</f>
        <v>0</v>
      </c>
      <c r="O1368">
        <f t="shared" si="58"/>
        <v>0</v>
      </c>
      <c r="P1368">
        <f t="shared" si="57"/>
        <v>1</v>
      </c>
    </row>
    <row r="1369" spans="12:16" x14ac:dyDescent="0.25">
      <c r="L1369" s="264">
        <f>Member!A1369</f>
        <v>0</v>
      </c>
      <c r="M1369">
        <f>SUMIF(Erfassung6!BD:BD,L1369,Erfassung6!BW:BW)</f>
        <v>0</v>
      </c>
      <c r="N1369">
        <f>SUMIF(Erfassung6!BD:BD,L1369,Erfassung6!BG:BG)</f>
        <v>0</v>
      </c>
      <c r="O1369">
        <f t="shared" si="58"/>
        <v>0</v>
      </c>
      <c r="P1369">
        <f t="shared" si="57"/>
        <v>1</v>
      </c>
    </row>
    <row r="1370" spans="12:16" x14ac:dyDescent="0.25">
      <c r="L1370" s="264">
        <f>Member!A1370</f>
        <v>0</v>
      </c>
      <c r="M1370">
        <f>SUMIF(Erfassung6!BD:BD,L1370,Erfassung6!BW:BW)</f>
        <v>0</v>
      </c>
      <c r="N1370">
        <f>SUMIF(Erfassung6!BD:BD,L1370,Erfassung6!BG:BG)</f>
        <v>0</v>
      </c>
      <c r="O1370">
        <f t="shared" si="58"/>
        <v>0</v>
      </c>
      <c r="P1370">
        <f t="shared" si="57"/>
        <v>1</v>
      </c>
    </row>
    <row r="1371" spans="12:16" x14ac:dyDescent="0.25">
      <c r="L1371" s="264">
        <f>Member!A1371</f>
        <v>0</v>
      </c>
      <c r="M1371">
        <f>SUMIF(Erfassung6!BD:BD,L1371,Erfassung6!BW:BW)</f>
        <v>0</v>
      </c>
      <c r="N1371">
        <f>SUMIF(Erfassung6!BD:BD,L1371,Erfassung6!BG:BG)</f>
        <v>0</v>
      </c>
      <c r="O1371">
        <f t="shared" si="58"/>
        <v>0</v>
      </c>
      <c r="P1371">
        <f t="shared" si="57"/>
        <v>1</v>
      </c>
    </row>
    <row r="1372" spans="12:16" x14ac:dyDescent="0.25">
      <c r="L1372" s="264">
        <f>Member!A1372</f>
        <v>0</v>
      </c>
      <c r="M1372">
        <f>SUMIF(Erfassung6!BD:BD,L1372,Erfassung6!BW:BW)</f>
        <v>0</v>
      </c>
      <c r="N1372">
        <f>SUMIF(Erfassung6!BD:BD,L1372,Erfassung6!BG:BG)</f>
        <v>0</v>
      </c>
      <c r="O1372">
        <f t="shared" si="58"/>
        <v>0</v>
      </c>
      <c r="P1372">
        <f t="shared" si="57"/>
        <v>1</v>
      </c>
    </row>
    <row r="1373" spans="12:16" x14ac:dyDescent="0.25">
      <c r="L1373" s="264">
        <f>Member!A1373</f>
        <v>0</v>
      </c>
      <c r="M1373">
        <f>SUMIF(Erfassung6!BD:BD,L1373,Erfassung6!BW:BW)</f>
        <v>0</v>
      </c>
      <c r="N1373">
        <f>SUMIF(Erfassung6!BD:BD,L1373,Erfassung6!BG:BG)</f>
        <v>0</v>
      </c>
      <c r="O1373">
        <f t="shared" si="58"/>
        <v>0</v>
      </c>
      <c r="P1373">
        <f t="shared" si="57"/>
        <v>1</v>
      </c>
    </row>
    <row r="1374" spans="12:16" x14ac:dyDescent="0.25">
      <c r="L1374" s="264">
        <f>Member!A1374</f>
        <v>0</v>
      </c>
      <c r="M1374">
        <f>SUMIF(Erfassung6!BD:BD,L1374,Erfassung6!BW:BW)</f>
        <v>0</v>
      </c>
      <c r="N1374">
        <f>SUMIF(Erfassung6!BD:BD,L1374,Erfassung6!BG:BG)</f>
        <v>0</v>
      </c>
      <c r="O1374">
        <f t="shared" si="58"/>
        <v>0</v>
      </c>
      <c r="P1374">
        <f t="shared" si="57"/>
        <v>1</v>
      </c>
    </row>
    <row r="1375" spans="12:16" x14ac:dyDescent="0.25">
      <c r="L1375" s="264">
        <f>Member!A1375</f>
        <v>0</v>
      </c>
      <c r="M1375">
        <f>SUMIF(Erfassung6!BD:BD,L1375,Erfassung6!BW:BW)</f>
        <v>0</v>
      </c>
      <c r="N1375">
        <f>SUMIF(Erfassung6!BD:BD,L1375,Erfassung6!BG:BG)</f>
        <v>0</v>
      </c>
      <c r="O1375">
        <f t="shared" si="58"/>
        <v>0</v>
      </c>
      <c r="P1375">
        <f t="shared" si="57"/>
        <v>1</v>
      </c>
    </row>
    <row r="1376" spans="12:16" x14ac:dyDescent="0.25">
      <c r="L1376" s="264">
        <f>Member!A1376</f>
        <v>0</v>
      </c>
      <c r="M1376">
        <f>SUMIF(Erfassung6!BD:BD,L1376,Erfassung6!BW:BW)</f>
        <v>0</v>
      </c>
      <c r="N1376">
        <f>SUMIF(Erfassung6!BD:BD,L1376,Erfassung6!BG:BG)</f>
        <v>0</v>
      </c>
      <c r="O1376">
        <f t="shared" si="58"/>
        <v>0</v>
      </c>
      <c r="P1376">
        <f t="shared" si="57"/>
        <v>1</v>
      </c>
    </row>
    <row r="1377" spans="12:16" x14ac:dyDescent="0.25">
      <c r="L1377" s="264">
        <f>Member!A1377</f>
        <v>0</v>
      </c>
      <c r="M1377">
        <f>SUMIF(Erfassung6!BD:BD,L1377,Erfassung6!BW:BW)</f>
        <v>0</v>
      </c>
      <c r="N1377">
        <f>SUMIF(Erfassung6!BD:BD,L1377,Erfassung6!BG:BG)</f>
        <v>0</v>
      </c>
      <c r="O1377">
        <f t="shared" si="58"/>
        <v>0</v>
      </c>
      <c r="P1377">
        <f t="shared" si="57"/>
        <v>1</v>
      </c>
    </row>
    <row r="1378" spans="12:16" x14ac:dyDescent="0.25">
      <c r="L1378" s="264">
        <f>Member!A1378</f>
        <v>0</v>
      </c>
      <c r="M1378">
        <f>SUMIF(Erfassung6!BD:BD,L1378,Erfassung6!BW:BW)</f>
        <v>0</v>
      </c>
      <c r="N1378">
        <f>SUMIF(Erfassung6!BD:BD,L1378,Erfassung6!BG:BG)</f>
        <v>0</v>
      </c>
      <c r="O1378">
        <f t="shared" si="58"/>
        <v>0</v>
      </c>
      <c r="P1378">
        <f t="shared" si="57"/>
        <v>1</v>
      </c>
    </row>
    <row r="1379" spans="12:16" x14ac:dyDescent="0.25">
      <c r="L1379" s="264">
        <f>Member!A1379</f>
        <v>0</v>
      </c>
      <c r="M1379">
        <f>SUMIF(Erfassung6!BD:BD,L1379,Erfassung6!BW:BW)</f>
        <v>0</v>
      </c>
      <c r="N1379">
        <f>SUMIF(Erfassung6!BD:BD,L1379,Erfassung6!BG:BG)</f>
        <v>0</v>
      </c>
      <c r="O1379">
        <f t="shared" si="58"/>
        <v>0</v>
      </c>
      <c r="P1379">
        <f t="shared" si="57"/>
        <v>1</v>
      </c>
    </row>
    <row r="1380" spans="12:16" x14ac:dyDescent="0.25">
      <c r="L1380" s="264">
        <f>Member!A1380</f>
        <v>0</v>
      </c>
      <c r="M1380">
        <f>SUMIF(Erfassung6!BD:BD,L1380,Erfassung6!BW:BW)</f>
        <v>0</v>
      </c>
      <c r="N1380">
        <f>SUMIF(Erfassung6!BD:BD,L1380,Erfassung6!BG:BG)</f>
        <v>0</v>
      </c>
      <c r="O1380">
        <f t="shared" si="58"/>
        <v>0</v>
      </c>
      <c r="P1380">
        <f t="shared" si="57"/>
        <v>1</v>
      </c>
    </row>
    <row r="1381" spans="12:16" x14ac:dyDescent="0.25">
      <c r="L1381" s="264">
        <f>Member!A1381</f>
        <v>0</v>
      </c>
      <c r="M1381">
        <f>SUMIF(Erfassung6!BD:BD,L1381,Erfassung6!BW:BW)</f>
        <v>0</v>
      </c>
      <c r="N1381">
        <f>SUMIF(Erfassung6!BD:BD,L1381,Erfassung6!BG:BG)</f>
        <v>0</v>
      </c>
      <c r="O1381">
        <f t="shared" si="58"/>
        <v>0</v>
      </c>
      <c r="P1381">
        <f t="shared" si="57"/>
        <v>1</v>
      </c>
    </row>
    <row r="1382" spans="12:16" x14ac:dyDescent="0.25">
      <c r="L1382" s="264">
        <f>Member!A1382</f>
        <v>0</v>
      </c>
      <c r="M1382">
        <f>SUMIF(Erfassung6!BD:BD,L1382,Erfassung6!BW:BW)</f>
        <v>0</v>
      </c>
      <c r="N1382">
        <f>SUMIF(Erfassung6!BD:BD,L1382,Erfassung6!BG:BG)</f>
        <v>0</v>
      </c>
      <c r="O1382">
        <f t="shared" si="58"/>
        <v>0</v>
      </c>
      <c r="P1382">
        <f t="shared" si="57"/>
        <v>1</v>
      </c>
    </row>
    <row r="1383" spans="12:16" x14ac:dyDescent="0.25">
      <c r="L1383" s="264">
        <f>Member!A1383</f>
        <v>0</v>
      </c>
      <c r="M1383">
        <f>SUMIF(Erfassung6!BD:BD,L1383,Erfassung6!BW:BW)</f>
        <v>0</v>
      </c>
      <c r="N1383">
        <f>SUMIF(Erfassung6!BD:BD,L1383,Erfassung6!BG:BG)</f>
        <v>0</v>
      </c>
      <c r="O1383">
        <f t="shared" si="58"/>
        <v>0</v>
      </c>
      <c r="P1383">
        <f t="shared" si="57"/>
        <v>1</v>
      </c>
    </row>
    <row r="1384" spans="12:16" x14ac:dyDescent="0.25">
      <c r="L1384" s="264">
        <f>Member!A1384</f>
        <v>0</v>
      </c>
      <c r="M1384">
        <f>SUMIF(Erfassung6!BD:BD,L1384,Erfassung6!BW:BW)</f>
        <v>0</v>
      </c>
      <c r="N1384">
        <f>SUMIF(Erfassung6!BD:BD,L1384,Erfassung6!BG:BG)</f>
        <v>0</v>
      </c>
      <c r="O1384">
        <f t="shared" si="58"/>
        <v>0</v>
      </c>
      <c r="P1384">
        <f t="shared" si="57"/>
        <v>1</v>
      </c>
    </row>
    <row r="1385" spans="12:16" x14ac:dyDescent="0.25">
      <c r="L1385" s="264">
        <f>Member!A1385</f>
        <v>0</v>
      </c>
      <c r="M1385">
        <f>SUMIF(Erfassung6!BD:BD,L1385,Erfassung6!BW:BW)</f>
        <v>0</v>
      </c>
      <c r="N1385">
        <f>SUMIF(Erfassung6!BD:BD,L1385,Erfassung6!BG:BG)</f>
        <v>0</v>
      </c>
      <c r="O1385">
        <f t="shared" si="58"/>
        <v>0</v>
      </c>
      <c r="P1385">
        <f t="shared" si="57"/>
        <v>1</v>
      </c>
    </row>
    <row r="1386" spans="12:16" x14ac:dyDescent="0.25">
      <c r="L1386" s="264">
        <f>Member!A1386</f>
        <v>0</v>
      </c>
      <c r="M1386">
        <f>SUMIF(Erfassung6!BD:BD,L1386,Erfassung6!BW:BW)</f>
        <v>0</v>
      </c>
      <c r="N1386">
        <f>SUMIF(Erfassung6!BD:BD,L1386,Erfassung6!BG:BG)</f>
        <v>0</v>
      </c>
      <c r="O1386">
        <f t="shared" si="58"/>
        <v>0</v>
      </c>
      <c r="P1386">
        <f t="shared" si="57"/>
        <v>1</v>
      </c>
    </row>
    <row r="1387" spans="12:16" x14ac:dyDescent="0.25">
      <c r="L1387" s="264">
        <f>Member!A1387</f>
        <v>0</v>
      </c>
      <c r="M1387">
        <f>SUMIF(Erfassung6!BD:BD,L1387,Erfassung6!BW:BW)</f>
        <v>0</v>
      </c>
      <c r="N1387">
        <f>SUMIF(Erfassung6!BD:BD,L1387,Erfassung6!BG:BG)</f>
        <v>0</v>
      </c>
      <c r="O1387">
        <f t="shared" si="58"/>
        <v>0</v>
      </c>
      <c r="P1387">
        <f t="shared" si="57"/>
        <v>1</v>
      </c>
    </row>
    <row r="1388" spans="12:16" x14ac:dyDescent="0.25">
      <c r="L1388" s="264">
        <f>Member!A1388</f>
        <v>0</v>
      </c>
      <c r="M1388">
        <f>SUMIF(Erfassung6!BD:BD,L1388,Erfassung6!BW:BW)</f>
        <v>0</v>
      </c>
      <c r="N1388">
        <f>SUMIF(Erfassung6!BD:BD,L1388,Erfassung6!BG:BG)</f>
        <v>0</v>
      </c>
      <c r="O1388">
        <f t="shared" si="58"/>
        <v>0</v>
      </c>
      <c r="P1388">
        <f t="shared" si="57"/>
        <v>1</v>
      </c>
    </row>
    <row r="1389" spans="12:16" x14ac:dyDescent="0.25">
      <c r="L1389" s="264">
        <f>Member!A1389</f>
        <v>0</v>
      </c>
      <c r="M1389">
        <f>SUMIF(Erfassung6!BD:BD,L1389,Erfassung6!BW:BW)</f>
        <v>0</v>
      </c>
      <c r="N1389">
        <f>SUMIF(Erfassung6!BD:BD,L1389,Erfassung6!BG:BG)</f>
        <v>0</v>
      </c>
      <c r="O1389">
        <f t="shared" si="58"/>
        <v>0</v>
      </c>
      <c r="P1389">
        <f t="shared" si="57"/>
        <v>1</v>
      </c>
    </row>
    <row r="1390" spans="12:16" x14ac:dyDescent="0.25">
      <c r="L1390" s="264">
        <f>Member!A1390</f>
        <v>0</v>
      </c>
      <c r="M1390">
        <f>SUMIF(Erfassung6!BD:BD,L1390,Erfassung6!BW:BW)</f>
        <v>0</v>
      </c>
      <c r="N1390">
        <f>SUMIF(Erfassung6!BD:BD,L1390,Erfassung6!BG:BG)</f>
        <v>0</v>
      </c>
      <c r="O1390">
        <f t="shared" si="58"/>
        <v>0</v>
      </c>
      <c r="P1390">
        <f t="shared" si="57"/>
        <v>1</v>
      </c>
    </row>
    <row r="1391" spans="12:16" x14ac:dyDescent="0.25">
      <c r="L1391" s="264">
        <f>Member!A1391</f>
        <v>0</v>
      </c>
      <c r="M1391">
        <f>SUMIF(Erfassung6!BD:BD,L1391,Erfassung6!BW:BW)</f>
        <v>0</v>
      </c>
      <c r="N1391">
        <f>SUMIF(Erfassung6!BD:BD,L1391,Erfassung6!BG:BG)</f>
        <v>0</v>
      </c>
      <c r="O1391">
        <f t="shared" si="58"/>
        <v>0</v>
      </c>
      <c r="P1391">
        <f t="shared" si="57"/>
        <v>1</v>
      </c>
    </row>
    <row r="1392" spans="12:16" x14ac:dyDescent="0.25">
      <c r="L1392" s="264">
        <f>Member!A1392</f>
        <v>0</v>
      </c>
      <c r="M1392">
        <f>SUMIF(Erfassung6!BD:BD,L1392,Erfassung6!BW:BW)</f>
        <v>0</v>
      </c>
      <c r="N1392">
        <f>SUMIF(Erfassung6!BD:BD,L1392,Erfassung6!BG:BG)</f>
        <v>0</v>
      </c>
      <c r="O1392">
        <f t="shared" si="58"/>
        <v>0</v>
      </c>
      <c r="P1392">
        <f t="shared" si="57"/>
        <v>1</v>
      </c>
    </row>
    <row r="1393" spans="12:16" x14ac:dyDescent="0.25">
      <c r="L1393" s="264">
        <f>Member!A1393</f>
        <v>0</v>
      </c>
      <c r="M1393">
        <f>SUMIF(Erfassung6!BD:BD,L1393,Erfassung6!BW:BW)</f>
        <v>0</v>
      </c>
      <c r="N1393">
        <f>SUMIF(Erfassung6!BD:BD,L1393,Erfassung6!BG:BG)</f>
        <v>0</v>
      </c>
      <c r="O1393">
        <f t="shared" si="58"/>
        <v>0</v>
      </c>
      <c r="P1393">
        <f t="shared" si="57"/>
        <v>1</v>
      </c>
    </row>
    <row r="1394" spans="12:16" x14ac:dyDescent="0.25">
      <c r="L1394" s="264">
        <f>Member!A1394</f>
        <v>0</v>
      </c>
      <c r="M1394">
        <f>SUMIF(Erfassung6!BD:BD,L1394,Erfassung6!BW:BW)</f>
        <v>0</v>
      </c>
      <c r="N1394">
        <f>SUMIF(Erfassung6!BD:BD,L1394,Erfassung6!BG:BG)</f>
        <v>0</v>
      </c>
      <c r="O1394">
        <f t="shared" si="58"/>
        <v>0</v>
      </c>
      <c r="P1394">
        <f t="shared" si="57"/>
        <v>1</v>
      </c>
    </row>
    <row r="1395" spans="12:16" x14ac:dyDescent="0.25">
      <c r="L1395" s="264">
        <f>Member!A1395</f>
        <v>0</v>
      </c>
      <c r="M1395">
        <f>SUMIF(Erfassung6!BD:BD,L1395,Erfassung6!BW:BW)</f>
        <v>0</v>
      </c>
      <c r="N1395">
        <f>SUMIF(Erfassung6!BD:BD,L1395,Erfassung6!BG:BG)</f>
        <v>0</v>
      </c>
      <c r="O1395">
        <f t="shared" si="58"/>
        <v>0</v>
      </c>
      <c r="P1395">
        <f t="shared" si="57"/>
        <v>1</v>
      </c>
    </row>
    <row r="1396" spans="12:16" x14ac:dyDescent="0.25">
      <c r="L1396" s="264">
        <f>Member!A1396</f>
        <v>0</v>
      </c>
      <c r="M1396">
        <f>SUMIF(Erfassung6!BD:BD,L1396,Erfassung6!BW:BW)</f>
        <v>0</v>
      </c>
      <c r="N1396">
        <f>SUMIF(Erfassung6!BD:BD,L1396,Erfassung6!BG:BG)</f>
        <v>0</v>
      </c>
      <c r="O1396">
        <f t="shared" si="58"/>
        <v>0</v>
      </c>
      <c r="P1396">
        <f t="shared" si="57"/>
        <v>1</v>
      </c>
    </row>
    <row r="1397" spans="12:16" x14ac:dyDescent="0.25">
      <c r="L1397" s="264">
        <f>Member!A1397</f>
        <v>0</v>
      </c>
      <c r="M1397">
        <f>SUMIF(Erfassung6!BD:BD,L1397,Erfassung6!BW:BW)</f>
        <v>0</v>
      </c>
      <c r="N1397">
        <f>SUMIF(Erfassung6!BD:BD,L1397,Erfassung6!BG:BG)</f>
        <v>0</v>
      </c>
      <c r="O1397">
        <f t="shared" si="58"/>
        <v>0</v>
      </c>
      <c r="P1397">
        <f t="shared" si="57"/>
        <v>1</v>
      </c>
    </row>
    <row r="1398" spans="12:16" x14ac:dyDescent="0.25">
      <c r="L1398" s="264">
        <f>Member!A1398</f>
        <v>0</v>
      </c>
      <c r="M1398">
        <f>SUMIF(Erfassung6!BD:BD,L1398,Erfassung6!BW:BW)</f>
        <v>0</v>
      </c>
      <c r="N1398">
        <f>SUMIF(Erfassung6!BD:BD,L1398,Erfassung6!BG:BG)</f>
        <v>0</v>
      </c>
      <c r="O1398">
        <f t="shared" si="58"/>
        <v>0</v>
      </c>
      <c r="P1398">
        <f t="shared" si="57"/>
        <v>1</v>
      </c>
    </row>
    <row r="1399" spans="12:16" x14ac:dyDescent="0.25">
      <c r="L1399" s="264">
        <f>Member!A1399</f>
        <v>0</v>
      </c>
      <c r="M1399">
        <f>SUMIF(Erfassung6!BD:BD,L1399,Erfassung6!BW:BW)</f>
        <v>0</v>
      </c>
      <c r="N1399">
        <f>SUMIF(Erfassung6!BD:BD,L1399,Erfassung6!BG:BG)</f>
        <v>0</v>
      </c>
      <c r="O1399">
        <f t="shared" si="58"/>
        <v>0</v>
      </c>
      <c r="P1399">
        <f t="shared" si="57"/>
        <v>1</v>
      </c>
    </row>
    <row r="1400" spans="12:16" x14ac:dyDescent="0.25">
      <c r="L1400" s="264">
        <f>Member!A1400</f>
        <v>0</v>
      </c>
      <c r="M1400">
        <f>SUMIF(Erfassung6!BD:BD,L1400,Erfassung6!BW:BW)</f>
        <v>0</v>
      </c>
      <c r="N1400">
        <f>SUMIF(Erfassung6!BD:BD,L1400,Erfassung6!BG:BG)</f>
        <v>0</v>
      </c>
      <c r="O1400">
        <f t="shared" si="58"/>
        <v>0</v>
      </c>
      <c r="P1400">
        <f t="shared" si="57"/>
        <v>1</v>
      </c>
    </row>
    <row r="1401" spans="12:16" x14ac:dyDescent="0.25">
      <c r="L1401" s="264">
        <f>Member!A1401</f>
        <v>0</v>
      </c>
      <c r="M1401">
        <f>SUMIF(Erfassung6!BD:BD,L1401,Erfassung6!BW:BW)</f>
        <v>0</v>
      </c>
      <c r="N1401">
        <f>SUMIF(Erfassung6!BD:BD,L1401,Erfassung6!BG:BG)</f>
        <v>0</v>
      </c>
      <c r="O1401">
        <f t="shared" si="58"/>
        <v>0</v>
      </c>
      <c r="P1401">
        <f t="shared" si="57"/>
        <v>1</v>
      </c>
    </row>
    <row r="1402" spans="12:16" x14ac:dyDescent="0.25">
      <c r="L1402" s="264">
        <f>Member!A1402</f>
        <v>0</v>
      </c>
      <c r="M1402">
        <f>SUMIF(Erfassung6!BD:BD,L1402,Erfassung6!BW:BW)</f>
        <v>0</v>
      </c>
      <c r="N1402">
        <f>SUMIF(Erfassung6!BD:BD,L1402,Erfassung6!BG:BG)</f>
        <v>0</v>
      </c>
      <c r="O1402">
        <f t="shared" si="58"/>
        <v>0</v>
      </c>
      <c r="P1402">
        <f t="shared" si="57"/>
        <v>1</v>
      </c>
    </row>
    <row r="1403" spans="12:16" x14ac:dyDescent="0.25">
      <c r="L1403" s="264">
        <f>Member!A1403</f>
        <v>0</v>
      </c>
      <c r="M1403">
        <f>SUMIF(Erfassung6!BD:BD,L1403,Erfassung6!BW:BW)</f>
        <v>0</v>
      </c>
      <c r="N1403">
        <f>SUMIF(Erfassung6!BD:BD,L1403,Erfassung6!BG:BG)</f>
        <v>0</v>
      </c>
      <c r="O1403">
        <f t="shared" si="58"/>
        <v>0</v>
      </c>
      <c r="P1403">
        <f t="shared" si="57"/>
        <v>1</v>
      </c>
    </row>
    <row r="1404" spans="12:16" x14ac:dyDescent="0.25">
      <c r="L1404" s="264">
        <f>Member!A1404</f>
        <v>0</v>
      </c>
      <c r="M1404">
        <f>SUMIF(Erfassung6!BD:BD,L1404,Erfassung6!BW:BW)</f>
        <v>0</v>
      </c>
      <c r="N1404">
        <f>SUMIF(Erfassung6!BD:BD,L1404,Erfassung6!BG:BG)</f>
        <v>0</v>
      </c>
      <c r="O1404">
        <f t="shared" si="58"/>
        <v>0</v>
      </c>
      <c r="P1404">
        <f t="shared" si="57"/>
        <v>1</v>
      </c>
    </row>
    <row r="1405" spans="12:16" x14ac:dyDescent="0.25">
      <c r="L1405" s="264">
        <f>Member!A1405</f>
        <v>0</v>
      </c>
      <c r="M1405">
        <f>SUMIF(Erfassung6!BD:BD,L1405,Erfassung6!BW:BW)</f>
        <v>0</v>
      </c>
      <c r="N1405">
        <f>SUMIF(Erfassung6!BD:BD,L1405,Erfassung6!BG:BG)</f>
        <v>0</v>
      </c>
      <c r="O1405">
        <f t="shared" si="58"/>
        <v>0</v>
      </c>
      <c r="P1405">
        <f t="shared" si="57"/>
        <v>1</v>
      </c>
    </row>
    <row r="1406" spans="12:16" x14ac:dyDescent="0.25">
      <c r="L1406" s="264">
        <f>Member!A1406</f>
        <v>0</v>
      </c>
      <c r="M1406">
        <f>SUMIF(Erfassung6!BD:BD,L1406,Erfassung6!BW:BW)</f>
        <v>0</v>
      </c>
      <c r="N1406">
        <f>SUMIF(Erfassung6!BD:BD,L1406,Erfassung6!BG:BG)</f>
        <v>0</v>
      </c>
      <c r="O1406">
        <f t="shared" si="58"/>
        <v>0</v>
      </c>
      <c r="P1406">
        <f t="shared" si="57"/>
        <v>1</v>
      </c>
    </row>
    <row r="1407" spans="12:16" x14ac:dyDescent="0.25">
      <c r="L1407" s="264">
        <f>Member!A1407</f>
        <v>0</v>
      </c>
      <c r="M1407">
        <f>SUMIF(Erfassung6!BD:BD,L1407,Erfassung6!BW:BW)</f>
        <v>0</v>
      </c>
      <c r="N1407">
        <f>SUMIF(Erfassung6!BD:BD,L1407,Erfassung6!BG:BG)</f>
        <v>0</v>
      </c>
      <c r="O1407">
        <f t="shared" si="58"/>
        <v>0</v>
      </c>
      <c r="P1407">
        <f t="shared" si="57"/>
        <v>1</v>
      </c>
    </row>
    <row r="1408" spans="12:16" x14ac:dyDescent="0.25">
      <c r="L1408" s="264">
        <f>Member!A1408</f>
        <v>0</v>
      </c>
      <c r="M1408">
        <f>SUMIF(Erfassung6!BD:BD,L1408,Erfassung6!BW:BW)</f>
        <v>0</v>
      </c>
      <c r="N1408">
        <f>SUMIF(Erfassung6!BD:BD,L1408,Erfassung6!BG:BG)</f>
        <v>0</v>
      </c>
      <c r="O1408">
        <f t="shared" si="58"/>
        <v>0</v>
      </c>
      <c r="P1408">
        <f t="shared" si="57"/>
        <v>1</v>
      </c>
    </row>
    <row r="1409" spans="12:16" x14ac:dyDescent="0.25">
      <c r="L1409" s="264">
        <f>Member!A1409</f>
        <v>0</v>
      </c>
      <c r="M1409">
        <f>SUMIF(Erfassung6!BD:BD,L1409,Erfassung6!BW:BW)</f>
        <v>0</v>
      </c>
      <c r="N1409">
        <f>SUMIF(Erfassung6!BD:BD,L1409,Erfassung6!BG:BG)</f>
        <v>0</v>
      </c>
      <c r="O1409">
        <f t="shared" si="58"/>
        <v>0</v>
      </c>
      <c r="P1409">
        <f t="shared" si="57"/>
        <v>1</v>
      </c>
    </row>
    <row r="1410" spans="12:16" x14ac:dyDescent="0.25">
      <c r="L1410" s="264">
        <f>Member!A1410</f>
        <v>0</v>
      </c>
      <c r="M1410">
        <f>SUMIF(Erfassung6!BD:BD,L1410,Erfassung6!BW:BW)</f>
        <v>0</v>
      </c>
      <c r="N1410">
        <f>SUMIF(Erfassung6!BD:BD,L1410,Erfassung6!BG:BG)</f>
        <v>0</v>
      </c>
      <c r="O1410">
        <f t="shared" si="58"/>
        <v>0</v>
      </c>
      <c r="P1410">
        <f t="shared" ref="P1410:P1473" si="59">RANK(O1410,O:O)</f>
        <v>1</v>
      </c>
    </row>
    <row r="1411" spans="12:16" x14ac:dyDescent="0.25">
      <c r="L1411" s="264">
        <f>Member!A1411</f>
        <v>0</v>
      </c>
      <c r="M1411">
        <f>SUMIF(Erfassung6!BD:BD,L1411,Erfassung6!BW:BW)</f>
        <v>0</v>
      </c>
      <c r="N1411">
        <f>SUMIF(Erfassung6!BD:BD,L1411,Erfassung6!BG:BG)</f>
        <v>0</v>
      </c>
      <c r="O1411">
        <f t="shared" ref="O1411:O1474" si="60">IF(N1411=0,0,M1411/N1411-ROW()/1000000000)</f>
        <v>0</v>
      </c>
      <c r="P1411">
        <f t="shared" si="59"/>
        <v>1</v>
      </c>
    </row>
    <row r="1412" spans="12:16" x14ac:dyDescent="0.25">
      <c r="L1412" s="264">
        <f>Member!A1412</f>
        <v>0</v>
      </c>
      <c r="M1412">
        <f>SUMIF(Erfassung6!BD:BD,L1412,Erfassung6!BW:BW)</f>
        <v>0</v>
      </c>
      <c r="N1412">
        <f>SUMIF(Erfassung6!BD:BD,L1412,Erfassung6!BG:BG)</f>
        <v>0</v>
      </c>
      <c r="O1412">
        <f t="shared" si="60"/>
        <v>0</v>
      </c>
      <c r="P1412">
        <f t="shared" si="59"/>
        <v>1</v>
      </c>
    </row>
    <row r="1413" spans="12:16" x14ac:dyDescent="0.25">
      <c r="L1413" s="264">
        <f>Member!A1413</f>
        <v>0</v>
      </c>
      <c r="M1413">
        <f>SUMIF(Erfassung6!BD:BD,L1413,Erfassung6!BW:BW)</f>
        <v>0</v>
      </c>
      <c r="N1413">
        <f>SUMIF(Erfassung6!BD:BD,L1413,Erfassung6!BG:BG)</f>
        <v>0</v>
      </c>
      <c r="O1413">
        <f t="shared" si="60"/>
        <v>0</v>
      </c>
      <c r="P1413">
        <f t="shared" si="59"/>
        <v>1</v>
      </c>
    </row>
    <row r="1414" spans="12:16" x14ac:dyDescent="0.25">
      <c r="L1414" s="264">
        <f>Member!A1414</f>
        <v>0</v>
      </c>
      <c r="M1414">
        <f>SUMIF(Erfassung6!BD:BD,L1414,Erfassung6!BW:BW)</f>
        <v>0</v>
      </c>
      <c r="N1414">
        <f>SUMIF(Erfassung6!BD:BD,L1414,Erfassung6!BG:BG)</f>
        <v>0</v>
      </c>
      <c r="O1414">
        <f t="shared" si="60"/>
        <v>0</v>
      </c>
      <c r="P1414">
        <f t="shared" si="59"/>
        <v>1</v>
      </c>
    </row>
    <row r="1415" spans="12:16" x14ac:dyDescent="0.25">
      <c r="L1415" s="264">
        <f>Member!A1415</f>
        <v>0</v>
      </c>
      <c r="M1415">
        <f>SUMIF(Erfassung6!BD:BD,L1415,Erfassung6!BW:BW)</f>
        <v>0</v>
      </c>
      <c r="N1415">
        <f>SUMIF(Erfassung6!BD:BD,L1415,Erfassung6!BG:BG)</f>
        <v>0</v>
      </c>
      <c r="O1415">
        <f t="shared" si="60"/>
        <v>0</v>
      </c>
      <c r="P1415">
        <f t="shared" si="59"/>
        <v>1</v>
      </c>
    </row>
    <row r="1416" spans="12:16" x14ac:dyDescent="0.25">
      <c r="L1416" s="264">
        <f>Member!A1416</f>
        <v>0</v>
      </c>
      <c r="M1416">
        <f>SUMIF(Erfassung6!BD:BD,L1416,Erfassung6!BW:BW)</f>
        <v>0</v>
      </c>
      <c r="N1416">
        <f>SUMIF(Erfassung6!BD:BD,L1416,Erfassung6!BG:BG)</f>
        <v>0</v>
      </c>
      <c r="O1416">
        <f t="shared" si="60"/>
        <v>0</v>
      </c>
      <c r="P1416">
        <f t="shared" si="59"/>
        <v>1</v>
      </c>
    </row>
    <row r="1417" spans="12:16" x14ac:dyDescent="0.25">
      <c r="L1417" s="264">
        <f>Member!A1417</f>
        <v>0</v>
      </c>
      <c r="M1417">
        <f>SUMIF(Erfassung6!BD:BD,L1417,Erfassung6!BW:BW)</f>
        <v>0</v>
      </c>
      <c r="N1417">
        <f>SUMIF(Erfassung6!BD:BD,L1417,Erfassung6!BG:BG)</f>
        <v>0</v>
      </c>
      <c r="O1417">
        <f t="shared" si="60"/>
        <v>0</v>
      </c>
      <c r="P1417">
        <f t="shared" si="59"/>
        <v>1</v>
      </c>
    </row>
    <row r="1418" spans="12:16" x14ac:dyDescent="0.25">
      <c r="L1418" s="264">
        <f>Member!A1418</f>
        <v>0</v>
      </c>
      <c r="M1418">
        <f>SUMIF(Erfassung6!BD:BD,L1418,Erfassung6!BW:BW)</f>
        <v>0</v>
      </c>
      <c r="N1418">
        <f>SUMIF(Erfassung6!BD:BD,L1418,Erfassung6!BG:BG)</f>
        <v>0</v>
      </c>
      <c r="O1418">
        <f t="shared" si="60"/>
        <v>0</v>
      </c>
      <c r="P1418">
        <f t="shared" si="59"/>
        <v>1</v>
      </c>
    </row>
    <row r="1419" spans="12:16" x14ac:dyDescent="0.25">
      <c r="L1419" s="264">
        <f>Member!A1419</f>
        <v>0</v>
      </c>
      <c r="M1419">
        <f>SUMIF(Erfassung6!BD:BD,L1419,Erfassung6!BW:BW)</f>
        <v>0</v>
      </c>
      <c r="N1419">
        <f>SUMIF(Erfassung6!BD:BD,L1419,Erfassung6!BG:BG)</f>
        <v>0</v>
      </c>
      <c r="O1419">
        <f t="shared" si="60"/>
        <v>0</v>
      </c>
      <c r="P1419">
        <f t="shared" si="59"/>
        <v>1</v>
      </c>
    </row>
    <row r="1420" spans="12:16" x14ac:dyDescent="0.25">
      <c r="L1420" s="264">
        <f>Member!A1420</f>
        <v>0</v>
      </c>
      <c r="M1420">
        <f>SUMIF(Erfassung6!BD:BD,L1420,Erfassung6!BW:BW)</f>
        <v>0</v>
      </c>
      <c r="N1420">
        <f>SUMIF(Erfassung6!BD:BD,L1420,Erfassung6!BG:BG)</f>
        <v>0</v>
      </c>
      <c r="O1420">
        <f t="shared" si="60"/>
        <v>0</v>
      </c>
      <c r="P1420">
        <f t="shared" si="59"/>
        <v>1</v>
      </c>
    </row>
    <row r="1421" spans="12:16" x14ac:dyDescent="0.25">
      <c r="L1421" s="264">
        <f>Member!A1421</f>
        <v>0</v>
      </c>
      <c r="M1421">
        <f>SUMIF(Erfassung6!BD:BD,L1421,Erfassung6!BW:BW)</f>
        <v>0</v>
      </c>
      <c r="N1421">
        <f>SUMIF(Erfassung6!BD:BD,L1421,Erfassung6!BG:BG)</f>
        <v>0</v>
      </c>
      <c r="O1421">
        <f t="shared" si="60"/>
        <v>0</v>
      </c>
      <c r="P1421">
        <f t="shared" si="59"/>
        <v>1</v>
      </c>
    </row>
    <row r="1422" spans="12:16" x14ac:dyDescent="0.25">
      <c r="L1422" s="264">
        <f>Member!A1422</f>
        <v>0</v>
      </c>
      <c r="M1422">
        <f>SUMIF(Erfassung6!BD:BD,L1422,Erfassung6!BW:BW)</f>
        <v>0</v>
      </c>
      <c r="N1422">
        <f>SUMIF(Erfassung6!BD:BD,L1422,Erfassung6!BG:BG)</f>
        <v>0</v>
      </c>
      <c r="O1422">
        <f t="shared" si="60"/>
        <v>0</v>
      </c>
      <c r="P1422">
        <f t="shared" si="59"/>
        <v>1</v>
      </c>
    </row>
    <row r="1423" spans="12:16" x14ac:dyDescent="0.25">
      <c r="L1423" s="264">
        <f>Member!A1423</f>
        <v>0</v>
      </c>
      <c r="M1423">
        <f>SUMIF(Erfassung6!BD:BD,L1423,Erfassung6!BW:BW)</f>
        <v>0</v>
      </c>
      <c r="N1423">
        <f>SUMIF(Erfassung6!BD:BD,L1423,Erfassung6!BG:BG)</f>
        <v>0</v>
      </c>
      <c r="O1423">
        <f t="shared" si="60"/>
        <v>0</v>
      </c>
      <c r="P1423">
        <f t="shared" si="59"/>
        <v>1</v>
      </c>
    </row>
    <row r="1424" spans="12:16" x14ac:dyDescent="0.25">
      <c r="L1424" s="264">
        <f>Member!A1424</f>
        <v>0</v>
      </c>
      <c r="M1424">
        <f>SUMIF(Erfassung6!BD:BD,L1424,Erfassung6!BW:BW)</f>
        <v>0</v>
      </c>
      <c r="N1424">
        <f>SUMIF(Erfassung6!BD:BD,L1424,Erfassung6!BG:BG)</f>
        <v>0</v>
      </c>
      <c r="O1424">
        <f t="shared" si="60"/>
        <v>0</v>
      </c>
      <c r="P1424">
        <f t="shared" si="59"/>
        <v>1</v>
      </c>
    </row>
    <row r="1425" spans="12:16" x14ac:dyDescent="0.25">
      <c r="L1425" s="264">
        <f>Member!A1425</f>
        <v>0</v>
      </c>
      <c r="M1425">
        <f>SUMIF(Erfassung6!BD:BD,L1425,Erfassung6!BW:BW)</f>
        <v>0</v>
      </c>
      <c r="N1425">
        <f>SUMIF(Erfassung6!BD:BD,L1425,Erfassung6!BG:BG)</f>
        <v>0</v>
      </c>
      <c r="O1425">
        <f t="shared" si="60"/>
        <v>0</v>
      </c>
      <c r="P1425">
        <f t="shared" si="59"/>
        <v>1</v>
      </c>
    </row>
    <row r="1426" spans="12:16" x14ac:dyDescent="0.25">
      <c r="L1426" s="264">
        <f>Member!A1426</f>
        <v>0</v>
      </c>
      <c r="M1426">
        <f>SUMIF(Erfassung6!BD:BD,L1426,Erfassung6!BW:BW)</f>
        <v>0</v>
      </c>
      <c r="N1426">
        <f>SUMIF(Erfassung6!BD:BD,L1426,Erfassung6!BG:BG)</f>
        <v>0</v>
      </c>
      <c r="O1426">
        <f t="shared" si="60"/>
        <v>0</v>
      </c>
      <c r="P1426">
        <f t="shared" si="59"/>
        <v>1</v>
      </c>
    </row>
    <row r="1427" spans="12:16" x14ac:dyDescent="0.25">
      <c r="L1427" s="264">
        <f>Member!A1427</f>
        <v>0</v>
      </c>
      <c r="M1427">
        <f>SUMIF(Erfassung6!BD:BD,L1427,Erfassung6!BW:BW)</f>
        <v>0</v>
      </c>
      <c r="N1427">
        <f>SUMIF(Erfassung6!BD:BD,L1427,Erfassung6!BG:BG)</f>
        <v>0</v>
      </c>
      <c r="O1427">
        <f t="shared" si="60"/>
        <v>0</v>
      </c>
      <c r="P1427">
        <f t="shared" si="59"/>
        <v>1</v>
      </c>
    </row>
    <row r="1428" spans="12:16" x14ac:dyDescent="0.25">
      <c r="L1428" s="264">
        <f>Member!A1428</f>
        <v>0</v>
      </c>
      <c r="M1428">
        <f>SUMIF(Erfassung6!BD:BD,L1428,Erfassung6!BW:BW)</f>
        <v>0</v>
      </c>
      <c r="N1428">
        <f>SUMIF(Erfassung6!BD:BD,L1428,Erfassung6!BG:BG)</f>
        <v>0</v>
      </c>
      <c r="O1428">
        <f t="shared" si="60"/>
        <v>0</v>
      </c>
      <c r="P1428">
        <f t="shared" si="59"/>
        <v>1</v>
      </c>
    </row>
    <row r="1429" spans="12:16" x14ac:dyDescent="0.25">
      <c r="L1429" s="264">
        <f>Member!A1429</f>
        <v>0</v>
      </c>
      <c r="M1429">
        <f>SUMIF(Erfassung6!BD:BD,L1429,Erfassung6!BW:BW)</f>
        <v>0</v>
      </c>
      <c r="N1429">
        <f>SUMIF(Erfassung6!BD:BD,L1429,Erfassung6!BG:BG)</f>
        <v>0</v>
      </c>
      <c r="O1429">
        <f t="shared" si="60"/>
        <v>0</v>
      </c>
      <c r="P1429">
        <f t="shared" si="59"/>
        <v>1</v>
      </c>
    </row>
    <row r="1430" spans="12:16" x14ac:dyDescent="0.25">
      <c r="L1430" s="264">
        <f>Member!A1430</f>
        <v>0</v>
      </c>
      <c r="M1430">
        <f>SUMIF(Erfassung6!BD:BD,L1430,Erfassung6!BW:BW)</f>
        <v>0</v>
      </c>
      <c r="N1430">
        <f>SUMIF(Erfassung6!BD:BD,L1430,Erfassung6!BG:BG)</f>
        <v>0</v>
      </c>
      <c r="O1430">
        <f t="shared" si="60"/>
        <v>0</v>
      </c>
      <c r="P1430">
        <f t="shared" si="59"/>
        <v>1</v>
      </c>
    </row>
    <row r="1431" spans="12:16" x14ac:dyDescent="0.25">
      <c r="L1431" s="264">
        <f>Member!A1431</f>
        <v>0</v>
      </c>
      <c r="M1431">
        <f>SUMIF(Erfassung6!BD:BD,L1431,Erfassung6!BW:BW)</f>
        <v>0</v>
      </c>
      <c r="N1431">
        <f>SUMIF(Erfassung6!BD:BD,L1431,Erfassung6!BG:BG)</f>
        <v>0</v>
      </c>
      <c r="O1431">
        <f t="shared" si="60"/>
        <v>0</v>
      </c>
      <c r="P1431">
        <f t="shared" si="59"/>
        <v>1</v>
      </c>
    </row>
    <row r="1432" spans="12:16" x14ac:dyDescent="0.25">
      <c r="L1432" s="264">
        <f>Member!A1432</f>
        <v>0</v>
      </c>
      <c r="M1432">
        <f>SUMIF(Erfassung6!BD:BD,L1432,Erfassung6!BW:BW)</f>
        <v>0</v>
      </c>
      <c r="N1432">
        <f>SUMIF(Erfassung6!BD:BD,L1432,Erfassung6!BG:BG)</f>
        <v>0</v>
      </c>
      <c r="O1432">
        <f t="shared" si="60"/>
        <v>0</v>
      </c>
      <c r="P1432">
        <f t="shared" si="59"/>
        <v>1</v>
      </c>
    </row>
    <row r="1433" spans="12:16" x14ac:dyDescent="0.25">
      <c r="L1433" s="264">
        <f>Member!A1433</f>
        <v>0</v>
      </c>
      <c r="M1433">
        <f>SUMIF(Erfassung6!BD:BD,L1433,Erfassung6!BW:BW)</f>
        <v>0</v>
      </c>
      <c r="N1433">
        <f>SUMIF(Erfassung6!BD:BD,L1433,Erfassung6!BG:BG)</f>
        <v>0</v>
      </c>
      <c r="O1433">
        <f t="shared" si="60"/>
        <v>0</v>
      </c>
      <c r="P1433">
        <f t="shared" si="59"/>
        <v>1</v>
      </c>
    </row>
    <row r="1434" spans="12:16" x14ac:dyDescent="0.25">
      <c r="L1434" s="264">
        <f>Member!A1434</f>
        <v>0</v>
      </c>
      <c r="M1434">
        <f>SUMIF(Erfassung6!BD:BD,L1434,Erfassung6!BW:BW)</f>
        <v>0</v>
      </c>
      <c r="N1434">
        <f>SUMIF(Erfassung6!BD:BD,L1434,Erfassung6!BG:BG)</f>
        <v>0</v>
      </c>
      <c r="O1434">
        <f t="shared" si="60"/>
        <v>0</v>
      </c>
      <c r="P1434">
        <f t="shared" si="59"/>
        <v>1</v>
      </c>
    </row>
    <row r="1435" spans="12:16" x14ac:dyDescent="0.25">
      <c r="L1435" s="264">
        <f>Member!A1435</f>
        <v>0</v>
      </c>
      <c r="M1435">
        <f>SUMIF(Erfassung6!BD:BD,L1435,Erfassung6!BW:BW)</f>
        <v>0</v>
      </c>
      <c r="N1435">
        <f>SUMIF(Erfassung6!BD:BD,L1435,Erfassung6!BG:BG)</f>
        <v>0</v>
      </c>
      <c r="O1435">
        <f t="shared" si="60"/>
        <v>0</v>
      </c>
      <c r="P1435">
        <f t="shared" si="59"/>
        <v>1</v>
      </c>
    </row>
    <row r="1436" spans="12:16" x14ac:dyDescent="0.25">
      <c r="L1436" s="264">
        <f>Member!A1436</f>
        <v>0</v>
      </c>
      <c r="M1436">
        <f>SUMIF(Erfassung6!BD:BD,L1436,Erfassung6!BW:BW)</f>
        <v>0</v>
      </c>
      <c r="N1436">
        <f>SUMIF(Erfassung6!BD:BD,L1436,Erfassung6!BG:BG)</f>
        <v>0</v>
      </c>
      <c r="O1436">
        <f t="shared" si="60"/>
        <v>0</v>
      </c>
      <c r="P1436">
        <f t="shared" si="59"/>
        <v>1</v>
      </c>
    </row>
    <row r="1437" spans="12:16" x14ac:dyDescent="0.25">
      <c r="L1437" s="264">
        <f>Member!A1437</f>
        <v>0</v>
      </c>
      <c r="M1437">
        <f>SUMIF(Erfassung6!BD:BD,L1437,Erfassung6!BW:BW)</f>
        <v>0</v>
      </c>
      <c r="N1437">
        <f>SUMIF(Erfassung6!BD:BD,L1437,Erfassung6!BG:BG)</f>
        <v>0</v>
      </c>
      <c r="O1437">
        <f t="shared" si="60"/>
        <v>0</v>
      </c>
      <c r="P1437">
        <f t="shared" si="59"/>
        <v>1</v>
      </c>
    </row>
    <row r="1438" spans="12:16" x14ac:dyDescent="0.25">
      <c r="L1438" s="264">
        <f>Member!A1438</f>
        <v>0</v>
      </c>
      <c r="M1438">
        <f>SUMIF(Erfassung6!BD:BD,L1438,Erfassung6!BW:BW)</f>
        <v>0</v>
      </c>
      <c r="N1438">
        <f>SUMIF(Erfassung6!BD:BD,L1438,Erfassung6!BG:BG)</f>
        <v>0</v>
      </c>
      <c r="O1438">
        <f t="shared" si="60"/>
        <v>0</v>
      </c>
      <c r="P1438">
        <f t="shared" si="59"/>
        <v>1</v>
      </c>
    </row>
    <row r="1439" spans="12:16" x14ac:dyDescent="0.25">
      <c r="L1439" s="264">
        <f>Member!A1439</f>
        <v>0</v>
      </c>
      <c r="M1439">
        <f>SUMIF(Erfassung6!BD:BD,L1439,Erfassung6!BW:BW)</f>
        <v>0</v>
      </c>
      <c r="N1439">
        <f>SUMIF(Erfassung6!BD:BD,L1439,Erfassung6!BG:BG)</f>
        <v>0</v>
      </c>
      <c r="O1439">
        <f t="shared" si="60"/>
        <v>0</v>
      </c>
      <c r="P1439">
        <f t="shared" si="59"/>
        <v>1</v>
      </c>
    </row>
    <row r="1440" spans="12:16" x14ac:dyDescent="0.25">
      <c r="L1440" s="264">
        <f>Member!A1440</f>
        <v>0</v>
      </c>
      <c r="M1440">
        <f>SUMIF(Erfassung6!BD:BD,L1440,Erfassung6!BW:BW)</f>
        <v>0</v>
      </c>
      <c r="N1440">
        <f>SUMIF(Erfassung6!BD:BD,L1440,Erfassung6!BG:BG)</f>
        <v>0</v>
      </c>
      <c r="O1440">
        <f t="shared" si="60"/>
        <v>0</v>
      </c>
      <c r="P1440">
        <f t="shared" si="59"/>
        <v>1</v>
      </c>
    </row>
    <row r="1441" spans="12:16" x14ac:dyDescent="0.25">
      <c r="L1441" s="264">
        <f>Member!A1441</f>
        <v>0</v>
      </c>
      <c r="M1441">
        <f>SUMIF(Erfassung6!BD:BD,L1441,Erfassung6!BW:BW)</f>
        <v>0</v>
      </c>
      <c r="N1441">
        <f>SUMIF(Erfassung6!BD:BD,L1441,Erfassung6!BG:BG)</f>
        <v>0</v>
      </c>
      <c r="O1441">
        <f t="shared" si="60"/>
        <v>0</v>
      </c>
      <c r="P1441">
        <f t="shared" si="59"/>
        <v>1</v>
      </c>
    </row>
    <row r="1442" spans="12:16" x14ac:dyDescent="0.25">
      <c r="L1442" s="264">
        <f>Member!A1442</f>
        <v>0</v>
      </c>
      <c r="M1442">
        <f>SUMIF(Erfassung6!BD:BD,L1442,Erfassung6!BW:BW)</f>
        <v>0</v>
      </c>
      <c r="N1442">
        <f>SUMIF(Erfassung6!BD:BD,L1442,Erfassung6!BG:BG)</f>
        <v>0</v>
      </c>
      <c r="O1442">
        <f t="shared" si="60"/>
        <v>0</v>
      </c>
      <c r="P1442">
        <f t="shared" si="59"/>
        <v>1</v>
      </c>
    </row>
    <row r="1443" spans="12:16" x14ac:dyDescent="0.25">
      <c r="L1443" s="264">
        <f>Member!A1443</f>
        <v>0</v>
      </c>
      <c r="M1443">
        <f>SUMIF(Erfassung6!BD:BD,L1443,Erfassung6!BW:BW)</f>
        <v>0</v>
      </c>
      <c r="N1443">
        <f>SUMIF(Erfassung6!BD:BD,L1443,Erfassung6!BG:BG)</f>
        <v>0</v>
      </c>
      <c r="O1443">
        <f t="shared" si="60"/>
        <v>0</v>
      </c>
      <c r="P1443">
        <f t="shared" si="59"/>
        <v>1</v>
      </c>
    </row>
    <row r="1444" spans="12:16" x14ac:dyDescent="0.25">
      <c r="L1444" s="264">
        <f>Member!A1444</f>
        <v>0</v>
      </c>
      <c r="M1444">
        <f>SUMIF(Erfassung6!BD:BD,L1444,Erfassung6!BW:BW)</f>
        <v>0</v>
      </c>
      <c r="N1444">
        <f>SUMIF(Erfassung6!BD:BD,L1444,Erfassung6!BG:BG)</f>
        <v>0</v>
      </c>
      <c r="O1444">
        <f t="shared" si="60"/>
        <v>0</v>
      </c>
      <c r="P1444">
        <f t="shared" si="59"/>
        <v>1</v>
      </c>
    </row>
    <row r="1445" spans="12:16" x14ac:dyDescent="0.25">
      <c r="L1445" s="264">
        <f>Member!A1445</f>
        <v>0</v>
      </c>
      <c r="M1445">
        <f>SUMIF(Erfassung6!BD:BD,L1445,Erfassung6!BW:BW)</f>
        <v>0</v>
      </c>
      <c r="N1445">
        <f>SUMIF(Erfassung6!BD:BD,L1445,Erfassung6!BG:BG)</f>
        <v>0</v>
      </c>
      <c r="O1445">
        <f t="shared" si="60"/>
        <v>0</v>
      </c>
      <c r="P1445">
        <f t="shared" si="59"/>
        <v>1</v>
      </c>
    </row>
    <row r="1446" spans="12:16" x14ac:dyDescent="0.25">
      <c r="L1446" s="264">
        <f>Member!A1446</f>
        <v>0</v>
      </c>
      <c r="M1446">
        <f>SUMIF(Erfassung6!BD:BD,L1446,Erfassung6!BW:BW)</f>
        <v>0</v>
      </c>
      <c r="N1446">
        <f>SUMIF(Erfassung6!BD:BD,L1446,Erfassung6!BG:BG)</f>
        <v>0</v>
      </c>
      <c r="O1446">
        <f t="shared" si="60"/>
        <v>0</v>
      </c>
      <c r="P1446">
        <f t="shared" si="59"/>
        <v>1</v>
      </c>
    </row>
    <row r="1447" spans="12:16" x14ac:dyDescent="0.25">
      <c r="L1447" s="264">
        <f>Member!A1447</f>
        <v>0</v>
      </c>
      <c r="M1447">
        <f>SUMIF(Erfassung6!BD:BD,L1447,Erfassung6!BW:BW)</f>
        <v>0</v>
      </c>
      <c r="N1447">
        <f>SUMIF(Erfassung6!BD:BD,L1447,Erfassung6!BG:BG)</f>
        <v>0</v>
      </c>
      <c r="O1447">
        <f t="shared" si="60"/>
        <v>0</v>
      </c>
      <c r="P1447">
        <f t="shared" si="59"/>
        <v>1</v>
      </c>
    </row>
    <row r="1448" spans="12:16" x14ac:dyDescent="0.25">
      <c r="L1448" s="264">
        <f>Member!A1448</f>
        <v>0</v>
      </c>
      <c r="M1448">
        <f>SUMIF(Erfassung6!BD:BD,L1448,Erfassung6!BW:BW)</f>
        <v>0</v>
      </c>
      <c r="N1448">
        <f>SUMIF(Erfassung6!BD:BD,L1448,Erfassung6!BG:BG)</f>
        <v>0</v>
      </c>
      <c r="O1448">
        <f t="shared" si="60"/>
        <v>0</v>
      </c>
      <c r="P1448">
        <f t="shared" si="59"/>
        <v>1</v>
      </c>
    </row>
    <row r="1449" spans="12:16" x14ac:dyDescent="0.25">
      <c r="L1449" s="264">
        <f>Member!A1449</f>
        <v>0</v>
      </c>
      <c r="M1449">
        <f>SUMIF(Erfassung6!BD:BD,L1449,Erfassung6!BW:BW)</f>
        <v>0</v>
      </c>
      <c r="N1449">
        <f>SUMIF(Erfassung6!BD:BD,L1449,Erfassung6!BG:BG)</f>
        <v>0</v>
      </c>
      <c r="O1449">
        <f t="shared" si="60"/>
        <v>0</v>
      </c>
      <c r="P1449">
        <f t="shared" si="59"/>
        <v>1</v>
      </c>
    </row>
    <row r="1450" spans="12:16" x14ac:dyDescent="0.25">
      <c r="L1450" s="264">
        <f>Member!A1450</f>
        <v>0</v>
      </c>
      <c r="M1450">
        <f>SUMIF(Erfassung6!BD:BD,L1450,Erfassung6!BW:BW)</f>
        <v>0</v>
      </c>
      <c r="N1450">
        <f>SUMIF(Erfassung6!BD:BD,L1450,Erfassung6!BG:BG)</f>
        <v>0</v>
      </c>
      <c r="O1450">
        <f t="shared" si="60"/>
        <v>0</v>
      </c>
      <c r="P1450">
        <f t="shared" si="59"/>
        <v>1</v>
      </c>
    </row>
    <row r="1451" spans="12:16" x14ac:dyDescent="0.25">
      <c r="L1451" s="264">
        <f>Member!A1451</f>
        <v>0</v>
      </c>
      <c r="M1451">
        <f>SUMIF(Erfassung6!BD:BD,L1451,Erfassung6!BW:BW)</f>
        <v>0</v>
      </c>
      <c r="N1451">
        <f>SUMIF(Erfassung6!BD:BD,L1451,Erfassung6!BG:BG)</f>
        <v>0</v>
      </c>
      <c r="O1451">
        <f t="shared" si="60"/>
        <v>0</v>
      </c>
      <c r="P1451">
        <f t="shared" si="59"/>
        <v>1</v>
      </c>
    </row>
    <row r="1452" spans="12:16" x14ac:dyDescent="0.25">
      <c r="L1452" s="264">
        <f>Member!A1452</f>
        <v>0</v>
      </c>
      <c r="M1452">
        <f>SUMIF(Erfassung6!BD:BD,L1452,Erfassung6!BW:BW)</f>
        <v>0</v>
      </c>
      <c r="N1452">
        <f>SUMIF(Erfassung6!BD:BD,L1452,Erfassung6!BG:BG)</f>
        <v>0</v>
      </c>
      <c r="O1452">
        <f t="shared" si="60"/>
        <v>0</v>
      </c>
      <c r="P1452">
        <f t="shared" si="59"/>
        <v>1</v>
      </c>
    </row>
    <row r="1453" spans="12:16" x14ac:dyDescent="0.25">
      <c r="L1453" s="264">
        <f>Member!A1453</f>
        <v>0</v>
      </c>
      <c r="M1453">
        <f>SUMIF(Erfassung6!BD:BD,L1453,Erfassung6!BW:BW)</f>
        <v>0</v>
      </c>
      <c r="N1453">
        <f>SUMIF(Erfassung6!BD:BD,L1453,Erfassung6!BG:BG)</f>
        <v>0</v>
      </c>
      <c r="O1453">
        <f t="shared" si="60"/>
        <v>0</v>
      </c>
      <c r="P1453">
        <f t="shared" si="59"/>
        <v>1</v>
      </c>
    </row>
    <row r="1454" spans="12:16" x14ac:dyDescent="0.25">
      <c r="L1454" s="264">
        <f>Member!A1454</f>
        <v>0</v>
      </c>
      <c r="M1454">
        <f>SUMIF(Erfassung6!BD:BD,L1454,Erfassung6!BW:BW)</f>
        <v>0</v>
      </c>
      <c r="N1454">
        <f>SUMIF(Erfassung6!BD:BD,L1454,Erfassung6!BG:BG)</f>
        <v>0</v>
      </c>
      <c r="O1454">
        <f t="shared" si="60"/>
        <v>0</v>
      </c>
      <c r="P1454">
        <f t="shared" si="59"/>
        <v>1</v>
      </c>
    </row>
    <row r="1455" spans="12:16" x14ac:dyDescent="0.25">
      <c r="L1455" s="264">
        <f>Member!A1455</f>
        <v>0</v>
      </c>
      <c r="M1455">
        <f>SUMIF(Erfassung6!BD:BD,L1455,Erfassung6!BW:BW)</f>
        <v>0</v>
      </c>
      <c r="N1455">
        <f>SUMIF(Erfassung6!BD:BD,L1455,Erfassung6!BG:BG)</f>
        <v>0</v>
      </c>
      <c r="O1455">
        <f t="shared" si="60"/>
        <v>0</v>
      </c>
      <c r="P1455">
        <f t="shared" si="59"/>
        <v>1</v>
      </c>
    </row>
    <row r="1456" spans="12:16" x14ac:dyDescent="0.25">
      <c r="L1456" s="264">
        <f>Member!A1456</f>
        <v>0</v>
      </c>
      <c r="M1456">
        <f>SUMIF(Erfassung6!BD:BD,L1456,Erfassung6!BW:BW)</f>
        <v>0</v>
      </c>
      <c r="N1456">
        <f>SUMIF(Erfassung6!BD:BD,L1456,Erfassung6!BG:BG)</f>
        <v>0</v>
      </c>
      <c r="O1456">
        <f t="shared" si="60"/>
        <v>0</v>
      </c>
      <c r="P1456">
        <f t="shared" si="59"/>
        <v>1</v>
      </c>
    </row>
    <row r="1457" spans="12:16" x14ac:dyDescent="0.25">
      <c r="L1457" s="264">
        <f>Member!A1457</f>
        <v>0</v>
      </c>
      <c r="M1457">
        <f>SUMIF(Erfassung6!BD:BD,L1457,Erfassung6!BW:BW)</f>
        <v>0</v>
      </c>
      <c r="N1457">
        <f>SUMIF(Erfassung6!BD:BD,L1457,Erfassung6!BG:BG)</f>
        <v>0</v>
      </c>
      <c r="O1457">
        <f t="shared" si="60"/>
        <v>0</v>
      </c>
      <c r="P1457">
        <f t="shared" si="59"/>
        <v>1</v>
      </c>
    </row>
    <row r="1458" spans="12:16" x14ac:dyDescent="0.25">
      <c r="L1458" s="264">
        <f>Member!A1458</f>
        <v>0</v>
      </c>
      <c r="M1458">
        <f>SUMIF(Erfassung6!BD:BD,L1458,Erfassung6!BW:BW)</f>
        <v>0</v>
      </c>
      <c r="N1458">
        <f>SUMIF(Erfassung6!BD:BD,L1458,Erfassung6!BG:BG)</f>
        <v>0</v>
      </c>
      <c r="O1458">
        <f t="shared" si="60"/>
        <v>0</v>
      </c>
      <c r="P1458">
        <f t="shared" si="59"/>
        <v>1</v>
      </c>
    </row>
    <row r="1459" spans="12:16" x14ac:dyDescent="0.25">
      <c r="L1459" s="264">
        <f>Member!A1459</f>
        <v>0</v>
      </c>
      <c r="M1459">
        <f>SUMIF(Erfassung6!BD:BD,L1459,Erfassung6!BW:BW)</f>
        <v>0</v>
      </c>
      <c r="N1459">
        <f>SUMIF(Erfassung6!BD:BD,L1459,Erfassung6!BG:BG)</f>
        <v>0</v>
      </c>
      <c r="O1459">
        <f t="shared" si="60"/>
        <v>0</v>
      </c>
      <c r="P1459">
        <f t="shared" si="59"/>
        <v>1</v>
      </c>
    </row>
    <row r="1460" spans="12:16" x14ac:dyDescent="0.25">
      <c r="L1460" s="264">
        <f>Member!A1460</f>
        <v>0</v>
      </c>
      <c r="M1460">
        <f>SUMIF(Erfassung6!BD:BD,L1460,Erfassung6!BW:BW)</f>
        <v>0</v>
      </c>
      <c r="N1460">
        <f>SUMIF(Erfassung6!BD:BD,L1460,Erfassung6!BG:BG)</f>
        <v>0</v>
      </c>
      <c r="O1460">
        <f t="shared" si="60"/>
        <v>0</v>
      </c>
      <c r="P1460">
        <f t="shared" si="59"/>
        <v>1</v>
      </c>
    </row>
    <row r="1461" spans="12:16" x14ac:dyDescent="0.25">
      <c r="L1461" s="264">
        <f>Member!A1461</f>
        <v>0</v>
      </c>
      <c r="M1461">
        <f>SUMIF(Erfassung6!BD:BD,L1461,Erfassung6!BW:BW)</f>
        <v>0</v>
      </c>
      <c r="N1461">
        <f>SUMIF(Erfassung6!BD:BD,L1461,Erfassung6!BG:BG)</f>
        <v>0</v>
      </c>
      <c r="O1461">
        <f t="shared" si="60"/>
        <v>0</v>
      </c>
      <c r="P1461">
        <f t="shared" si="59"/>
        <v>1</v>
      </c>
    </row>
    <row r="1462" spans="12:16" x14ac:dyDescent="0.25">
      <c r="L1462" s="264">
        <f>Member!A1462</f>
        <v>0</v>
      </c>
      <c r="M1462">
        <f>SUMIF(Erfassung6!BD:BD,L1462,Erfassung6!BW:BW)</f>
        <v>0</v>
      </c>
      <c r="N1462">
        <f>SUMIF(Erfassung6!BD:BD,L1462,Erfassung6!BG:BG)</f>
        <v>0</v>
      </c>
      <c r="O1462">
        <f t="shared" si="60"/>
        <v>0</v>
      </c>
      <c r="P1462">
        <f t="shared" si="59"/>
        <v>1</v>
      </c>
    </row>
    <row r="1463" spans="12:16" x14ac:dyDescent="0.25">
      <c r="L1463" s="264">
        <f>Member!A1463</f>
        <v>0</v>
      </c>
      <c r="M1463">
        <f>SUMIF(Erfassung6!BD:BD,L1463,Erfassung6!BW:BW)</f>
        <v>0</v>
      </c>
      <c r="N1463">
        <f>SUMIF(Erfassung6!BD:BD,L1463,Erfassung6!BG:BG)</f>
        <v>0</v>
      </c>
      <c r="O1463">
        <f t="shared" si="60"/>
        <v>0</v>
      </c>
      <c r="P1463">
        <f t="shared" si="59"/>
        <v>1</v>
      </c>
    </row>
    <row r="1464" spans="12:16" x14ac:dyDescent="0.25">
      <c r="L1464" s="264">
        <f>Member!A1464</f>
        <v>0</v>
      </c>
      <c r="M1464">
        <f>SUMIF(Erfassung6!BD:BD,L1464,Erfassung6!BW:BW)</f>
        <v>0</v>
      </c>
      <c r="N1464">
        <f>SUMIF(Erfassung6!BD:BD,L1464,Erfassung6!BG:BG)</f>
        <v>0</v>
      </c>
      <c r="O1464">
        <f t="shared" si="60"/>
        <v>0</v>
      </c>
      <c r="P1464">
        <f t="shared" si="59"/>
        <v>1</v>
      </c>
    </row>
    <row r="1465" spans="12:16" x14ac:dyDescent="0.25">
      <c r="L1465" s="264">
        <f>Member!A1465</f>
        <v>0</v>
      </c>
      <c r="M1465">
        <f>SUMIF(Erfassung6!BD:BD,L1465,Erfassung6!BW:BW)</f>
        <v>0</v>
      </c>
      <c r="N1465">
        <f>SUMIF(Erfassung6!BD:BD,L1465,Erfassung6!BG:BG)</f>
        <v>0</v>
      </c>
      <c r="O1465">
        <f t="shared" si="60"/>
        <v>0</v>
      </c>
      <c r="P1465">
        <f t="shared" si="59"/>
        <v>1</v>
      </c>
    </row>
    <row r="1466" spans="12:16" x14ac:dyDescent="0.25">
      <c r="L1466" s="264">
        <f>Member!A1466</f>
        <v>0</v>
      </c>
      <c r="M1466">
        <f>SUMIF(Erfassung6!BD:BD,L1466,Erfassung6!BW:BW)</f>
        <v>0</v>
      </c>
      <c r="N1466">
        <f>SUMIF(Erfassung6!BD:BD,L1466,Erfassung6!BG:BG)</f>
        <v>0</v>
      </c>
      <c r="O1466">
        <f t="shared" si="60"/>
        <v>0</v>
      </c>
      <c r="P1466">
        <f t="shared" si="59"/>
        <v>1</v>
      </c>
    </row>
    <row r="1467" spans="12:16" x14ac:dyDescent="0.25">
      <c r="L1467" s="264">
        <f>Member!A1467</f>
        <v>0</v>
      </c>
      <c r="M1467">
        <f>SUMIF(Erfassung6!BD:BD,L1467,Erfassung6!BW:BW)</f>
        <v>0</v>
      </c>
      <c r="N1467">
        <f>SUMIF(Erfassung6!BD:BD,L1467,Erfassung6!BG:BG)</f>
        <v>0</v>
      </c>
      <c r="O1467">
        <f t="shared" si="60"/>
        <v>0</v>
      </c>
      <c r="P1467">
        <f t="shared" si="59"/>
        <v>1</v>
      </c>
    </row>
    <row r="1468" spans="12:16" x14ac:dyDescent="0.25">
      <c r="L1468" s="264">
        <f>Member!A1468</f>
        <v>0</v>
      </c>
      <c r="M1468">
        <f>SUMIF(Erfassung6!BD:BD,L1468,Erfassung6!BW:BW)</f>
        <v>0</v>
      </c>
      <c r="N1468">
        <f>SUMIF(Erfassung6!BD:BD,L1468,Erfassung6!BG:BG)</f>
        <v>0</v>
      </c>
      <c r="O1468">
        <f t="shared" si="60"/>
        <v>0</v>
      </c>
      <c r="P1468">
        <f t="shared" si="59"/>
        <v>1</v>
      </c>
    </row>
    <row r="1469" spans="12:16" x14ac:dyDescent="0.25">
      <c r="L1469" s="264">
        <f>Member!A1469</f>
        <v>0</v>
      </c>
      <c r="M1469">
        <f>SUMIF(Erfassung6!BD:BD,L1469,Erfassung6!BW:BW)</f>
        <v>0</v>
      </c>
      <c r="N1469">
        <f>SUMIF(Erfassung6!BD:BD,L1469,Erfassung6!BG:BG)</f>
        <v>0</v>
      </c>
      <c r="O1469">
        <f t="shared" si="60"/>
        <v>0</v>
      </c>
      <c r="P1469">
        <f t="shared" si="59"/>
        <v>1</v>
      </c>
    </row>
    <row r="1470" spans="12:16" x14ac:dyDescent="0.25">
      <c r="L1470" s="264">
        <f>Member!A1470</f>
        <v>0</v>
      </c>
      <c r="M1470">
        <f>SUMIF(Erfassung6!BD:BD,L1470,Erfassung6!BW:BW)</f>
        <v>0</v>
      </c>
      <c r="N1470">
        <f>SUMIF(Erfassung6!BD:BD,L1470,Erfassung6!BG:BG)</f>
        <v>0</v>
      </c>
      <c r="O1470">
        <f t="shared" si="60"/>
        <v>0</v>
      </c>
      <c r="P1470">
        <f t="shared" si="59"/>
        <v>1</v>
      </c>
    </row>
    <row r="1471" spans="12:16" x14ac:dyDescent="0.25">
      <c r="L1471" s="264">
        <f>Member!A1471</f>
        <v>0</v>
      </c>
      <c r="M1471">
        <f>SUMIF(Erfassung6!BD:BD,L1471,Erfassung6!BW:BW)</f>
        <v>0</v>
      </c>
      <c r="N1471">
        <f>SUMIF(Erfassung6!BD:BD,L1471,Erfassung6!BG:BG)</f>
        <v>0</v>
      </c>
      <c r="O1471">
        <f t="shared" si="60"/>
        <v>0</v>
      </c>
      <c r="P1471">
        <f t="shared" si="59"/>
        <v>1</v>
      </c>
    </row>
    <row r="1472" spans="12:16" x14ac:dyDescent="0.25">
      <c r="L1472" s="264">
        <f>Member!A1472</f>
        <v>0</v>
      </c>
      <c r="M1472">
        <f>SUMIF(Erfassung6!BD:BD,L1472,Erfassung6!BW:BW)</f>
        <v>0</v>
      </c>
      <c r="N1472">
        <f>SUMIF(Erfassung6!BD:BD,L1472,Erfassung6!BG:BG)</f>
        <v>0</v>
      </c>
      <c r="O1472">
        <f t="shared" si="60"/>
        <v>0</v>
      </c>
      <c r="P1472">
        <f t="shared" si="59"/>
        <v>1</v>
      </c>
    </row>
    <row r="1473" spans="12:16" x14ac:dyDescent="0.25">
      <c r="L1473" s="264">
        <f>Member!A1473</f>
        <v>0</v>
      </c>
      <c r="M1473">
        <f>SUMIF(Erfassung6!BD:BD,L1473,Erfassung6!BW:BW)</f>
        <v>0</v>
      </c>
      <c r="N1473">
        <f>SUMIF(Erfassung6!BD:BD,L1473,Erfassung6!BG:BG)</f>
        <v>0</v>
      </c>
      <c r="O1473">
        <f t="shared" si="60"/>
        <v>0</v>
      </c>
      <c r="P1473">
        <f t="shared" si="59"/>
        <v>1</v>
      </c>
    </row>
    <row r="1474" spans="12:16" x14ac:dyDescent="0.25">
      <c r="L1474" s="264">
        <f>Member!A1474</f>
        <v>0</v>
      </c>
      <c r="M1474">
        <f>SUMIF(Erfassung6!BD:BD,L1474,Erfassung6!BW:BW)</f>
        <v>0</v>
      </c>
      <c r="N1474">
        <f>SUMIF(Erfassung6!BD:BD,L1474,Erfassung6!BG:BG)</f>
        <v>0</v>
      </c>
      <c r="O1474">
        <f t="shared" si="60"/>
        <v>0</v>
      </c>
      <c r="P1474">
        <f t="shared" ref="P1474:P1537" si="61">RANK(O1474,O:O)</f>
        <v>1</v>
      </c>
    </row>
    <row r="1475" spans="12:16" x14ac:dyDescent="0.25">
      <c r="L1475" s="264">
        <f>Member!A1475</f>
        <v>0</v>
      </c>
      <c r="M1475">
        <f>SUMIF(Erfassung6!BD:BD,L1475,Erfassung6!BW:BW)</f>
        <v>0</v>
      </c>
      <c r="N1475">
        <f>SUMIF(Erfassung6!BD:BD,L1475,Erfassung6!BG:BG)</f>
        <v>0</v>
      </c>
      <c r="O1475">
        <f t="shared" ref="O1475:O1538" si="62">IF(N1475=0,0,M1475/N1475-ROW()/1000000000)</f>
        <v>0</v>
      </c>
      <c r="P1475">
        <f t="shared" si="61"/>
        <v>1</v>
      </c>
    </row>
    <row r="1476" spans="12:16" x14ac:dyDescent="0.25">
      <c r="L1476" s="264">
        <f>Member!A1476</f>
        <v>0</v>
      </c>
      <c r="M1476">
        <f>SUMIF(Erfassung6!BD:BD,L1476,Erfassung6!BW:BW)</f>
        <v>0</v>
      </c>
      <c r="N1476">
        <f>SUMIF(Erfassung6!BD:BD,L1476,Erfassung6!BG:BG)</f>
        <v>0</v>
      </c>
      <c r="O1476">
        <f t="shared" si="62"/>
        <v>0</v>
      </c>
      <c r="P1476">
        <f t="shared" si="61"/>
        <v>1</v>
      </c>
    </row>
    <row r="1477" spans="12:16" x14ac:dyDescent="0.25">
      <c r="L1477" s="264">
        <f>Member!A1477</f>
        <v>0</v>
      </c>
      <c r="M1477">
        <f>SUMIF(Erfassung6!BD:BD,L1477,Erfassung6!BW:BW)</f>
        <v>0</v>
      </c>
      <c r="N1477">
        <f>SUMIF(Erfassung6!BD:BD,L1477,Erfassung6!BG:BG)</f>
        <v>0</v>
      </c>
      <c r="O1477">
        <f t="shared" si="62"/>
        <v>0</v>
      </c>
      <c r="P1477">
        <f t="shared" si="61"/>
        <v>1</v>
      </c>
    </row>
    <row r="1478" spans="12:16" x14ac:dyDescent="0.25">
      <c r="L1478" s="264">
        <f>Member!A1478</f>
        <v>0</v>
      </c>
      <c r="M1478">
        <f>SUMIF(Erfassung6!BD:BD,L1478,Erfassung6!BW:BW)</f>
        <v>0</v>
      </c>
      <c r="N1478">
        <f>SUMIF(Erfassung6!BD:BD,L1478,Erfassung6!BG:BG)</f>
        <v>0</v>
      </c>
      <c r="O1478">
        <f t="shared" si="62"/>
        <v>0</v>
      </c>
      <c r="P1478">
        <f t="shared" si="61"/>
        <v>1</v>
      </c>
    </row>
    <row r="1479" spans="12:16" x14ac:dyDescent="0.25">
      <c r="L1479" s="264">
        <f>Member!A1479</f>
        <v>0</v>
      </c>
      <c r="M1479">
        <f>SUMIF(Erfassung6!BD:BD,L1479,Erfassung6!BW:BW)</f>
        <v>0</v>
      </c>
      <c r="N1479">
        <f>SUMIF(Erfassung6!BD:BD,L1479,Erfassung6!BG:BG)</f>
        <v>0</v>
      </c>
      <c r="O1479">
        <f t="shared" si="62"/>
        <v>0</v>
      </c>
      <c r="P1479">
        <f t="shared" si="61"/>
        <v>1</v>
      </c>
    </row>
    <row r="1480" spans="12:16" x14ac:dyDescent="0.25">
      <c r="L1480" s="264">
        <f>Member!A1480</f>
        <v>0</v>
      </c>
      <c r="M1480">
        <f>SUMIF(Erfassung6!BD:BD,L1480,Erfassung6!BW:BW)</f>
        <v>0</v>
      </c>
      <c r="N1480">
        <f>SUMIF(Erfassung6!BD:BD,L1480,Erfassung6!BG:BG)</f>
        <v>0</v>
      </c>
      <c r="O1480">
        <f t="shared" si="62"/>
        <v>0</v>
      </c>
      <c r="P1480">
        <f t="shared" si="61"/>
        <v>1</v>
      </c>
    </row>
    <row r="1481" spans="12:16" x14ac:dyDescent="0.25">
      <c r="L1481" s="264">
        <f>Member!A1481</f>
        <v>0</v>
      </c>
      <c r="M1481">
        <f>SUMIF(Erfassung6!BD:BD,L1481,Erfassung6!BW:BW)</f>
        <v>0</v>
      </c>
      <c r="N1481">
        <f>SUMIF(Erfassung6!BD:BD,L1481,Erfassung6!BG:BG)</f>
        <v>0</v>
      </c>
      <c r="O1481">
        <f t="shared" si="62"/>
        <v>0</v>
      </c>
      <c r="P1481">
        <f t="shared" si="61"/>
        <v>1</v>
      </c>
    </row>
    <row r="1482" spans="12:16" x14ac:dyDescent="0.25">
      <c r="L1482" s="264">
        <f>Member!A1482</f>
        <v>0</v>
      </c>
      <c r="M1482">
        <f>SUMIF(Erfassung6!BD:BD,L1482,Erfassung6!BW:BW)</f>
        <v>0</v>
      </c>
      <c r="N1482">
        <f>SUMIF(Erfassung6!BD:BD,L1482,Erfassung6!BG:BG)</f>
        <v>0</v>
      </c>
      <c r="O1482">
        <f t="shared" si="62"/>
        <v>0</v>
      </c>
      <c r="P1482">
        <f t="shared" si="61"/>
        <v>1</v>
      </c>
    </row>
    <row r="1483" spans="12:16" x14ac:dyDescent="0.25">
      <c r="L1483" s="264">
        <f>Member!A1483</f>
        <v>0</v>
      </c>
      <c r="M1483">
        <f>SUMIF(Erfassung6!BD:BD,L1483,Erfassung6!BW:BW)</f>
        <v>0</v>
      </c>
      <c r="N1483">
        <f>SUMIF(Erfassung6!BD:BD,L1483,Erfassung6!BG:BG)</f>
        <v>0</v>
      </c>
      <c r="O1483">
        <f t="shared" si="62"/>
        <v>0</v>
      </c>
      <c r="P1483">
        <f t="shared" si="61"/>
        <v>1</v>
      </c>
    </row>
    <row r="1484" spans="12:16" x14ac:dyDescent="0.25">
      <c r="L1484" s="264">
        <f>Member!A1484</f>
        <v>0</v>
      </c>
      <c r="M1484">
        <f>SUMIF(Erfassung6!BD:BD,L1484,Erfassung6!BW:BW)</f>
        <v>0</v>
      </c>
      <c r="N1484">
        <f>SUMIF(Erfassung6!BD:BD,L1484,Erfassung6!BG:BG)</f>
        <v>0</v>
      </c>
      <c r="O1484">
        <f t="shared" si="62"/>
        <v>0</v>
      </c>
      <c r="P1484">
        <f t="shared" si="61"/>
        <v>1</v>
      </c>
    </row>
    <row r="1485" spans="12:16" x14ac:dyDescent="0.25">
      <c r="L1485" s="264">
        <f>Member!A1485</f>
        <v>0</v>
      </c>
      <c r="M1485">
        <f>SUMIF(Erfassung6!BD:BD,L1485,Erfassung6!BW:BW)</f>
        <v>0</v>
      </c>
      <c r="N1485">
        <f>SUMIF(Erfassung6!BD:BD,L1485,Erfassung6!BG:BG)</f>
        <v>0</v>
      </c>
      <c r="O1485">
        <f t="shared" si="62"/>
        <v>0</v>
      </c>
      <c r="P1485">
        <f t="shared" si="61"/>
        <v>1</v>
      </c>
    </row>
    <row r="1486" spans="12:16" x14ac:dyDescent="0.25">
      <c r="L1486" s="264">
        <f>Member!A1486</f>
        <v>0</v>
      </c>
      <c r="M1486">
        <f>SUMIF(Erfassung6!BD:BD,L1486,Erfassung6!BW:BW)</f>
        <v>0</v>
      </c>
      <c r="N1486">
        <f>SUMIF(Erfassung6!BD:BD,L1486,Erfassung6!BG:BG)</f>
        <v>0</v>
      </c>
      <c r="O1486">
        <f t="shared" si="62"/>
        <v>0</v>
      </c>
      <c r="P1486">
        <f t="shared" si="61"/>
        <v>1</v>
      </c>
    </row>
    <row r="1487" spans="12:16" x14ac:dyDescent="0.25">
      <c r="L1487" s="264">
        <f>Member!A1487</f>
        <v>0</v>
      </c>
      <c r="M1487">
        <f>SUMIF(Erfassung6!BD:BD,L1487,Erfassung6!BW:BW)</f>
        <v>0</v>
      </c>
      <c r="N1487">
        <f>SUMIF(Erfassung6!BD:BD,L1487,Erfassung6!BG:BG)</f>
        <v>0</v>
      </c>
      <c r="O1487">
        <f t="shared" si="62"/>
        <v>0</v>
      </c>
      <c r="P1487">
        <f t="shared" si="61"/>
        <v>1</v>
      </c>
    </row>
    <row r="1488" spans="12:16" x14ac:dyDescent="0.25">
      <c r="L1488" s="264">
        <f>Member!A1488</f>
        <v>0</v>
      </c>
      <c r="M1488">
        <f>SUMIF(Erfassung6!BD:BD,L1488,Erfassung6!BW:BW)</f>
        <v>0</v>
      </c>
      <c r="N1488">
        <f>SUMIF(Erfassung6!BD:BD,L1488,Erfassung6!BG:BG)</f>
        <v>0</v>
      </c>
      <c r="O1488">
        <f t="shared" si="62"/>
        <v>0</v>
      </c>
      <c r="P1488">
        <f t="shared" si="61"/>
        <v>1</v>
      </c>
    </row>
    <row r="1489" spans="12:16" x14ac:dyDescent="0.25">
      <c r="L1489" s="264">
        <f>Member!A1489</f>
        <v>0</v>
      </c>
      <c r="M1489">
        <f>SUMIF(Erfassung6!BD:BD,L1489,Erfassung6!BW:BW)</f>
        <v>0</v>
      </c>
      <c r="N1489">
        <f>SUMIF(Erfassung6!BD:BD,L1489,Erfassung6!BG:BG)</f>
        <v>0</v>
      </c>
      <c r="O1489">
        <f t="shared" si="62"/>
        <v>0</v>
      </c>
      <c r="P1489">
        <f t="shared" si="61"/>
        <v>1</v>
      </c>
    </row>
    <row r="1490" spans="12:16" x14ac:dyDescent="0.25">
      <c r="L1490" s="264">
        <f>Member!A1490</f>
        <v>0</v>
      </c>
      <c r="M1490">
        <f>SUMIF(Erfassung6!BD:BD,L1490,Erfassung6!BW:BW)</f>
        <v>0</v>
      </c>
      <c r="N1490">
        <f>SUMIF(Erfassung6!BD:BD,L1490,Erfassung6!BG:BG)</f>
        <v>0</v>
      </c>
      <c r="O1490">
        <f t="shared" si="62"/>
        <v>0</v>
      </c>
      <c r="P1490">
        <f t="shared" si="61"/>
        <v>1</v>
      </c>
    </row>
    <row r="1491" spans="12:16" x14ac:dyDescent="0.25">
      <c r="L1491" s="264">
        <f>Member!A1491</f>
        <v>0</v>
      </c>
      <c r="M1491">
        <f>SUMIF(Erfassung6!BD:BD,L1491,Erfassung6!BW:BW)</f>
        <v>0</v>
      </c>
      <c r="N1491">
        <f>SUMIF(Erfassung6!BD:BD,L1491,Erfassung6!BG:BG)</f>
        <v>0</v>
      </c>
      <c r="O1491">
        <f t="shared" si="62"/>
        <v>0</v>
      </c>
      <c r="P1491">
        <f t="shared" si="61"/>
        <v>1</v>
      </c>
    </row>
    <row r="1492" spans="12:16" x14ac:dyDescent="0.25">
      <c r="L1492" s="264">
        <f>Member!A1492</f>
        <v>0</v>
      </c>
      <c r="M1492">
        <f>SUMIF(Erfassung6!BD:BD,L1492,Erfassung6!BW:BW)</f>
        <v>0</v>
      </c>
      <c r="N1492">
        <f>SUMIF(Erfassung6!BD:BD,L1492,Erfassung6!BG:BG)</f>
        <v>0</v>
      </c>
      <c r="O1492">
        <f t="shared" si="62"/>
        <v>0</v>
      </c>
      <c r="P1492">
        <f t="shared" si="61"/>
        <v>1</v>
      </c>
    </row>
    <row r="1493" spans="12:16" x14ac:dyDescent="0.25">
      <c r="L1493" s="264">
        <f>Member!A1493</f>
        <v>0</v>
      </c>
      <c r="M1493">
        <f>SUMIF(Erfassung6!BD:BD,L1493,Erfassung6!BW:BW)</f>
        <v>0</v>
      </c>
      <c r="N1493">
        <f>SUMIF(Erfassung6!BD:BD,L1493,Erfassung6!BG:BG)</f>
        <v>0</v>
      </c>
      <c r="O1493">
        <f t="shared" si="62"/>
        <v>0</v>
      </c>
      <c r="P1493">
        <f t="shared" si="61"/>
        <v>1</v>
      </c>
    </row>
    <row r="1494" spans="12:16" x14ac:dyDescent="0.25">
      <c r="L1494" s="264">
        <f>Member!A1494</f>
        <v>0</v>
      </c>
      <c r="M1494">
        <f>SUMIF(Erfassung6!BD:BD,L1494,Erfassung6!BW:BW)</f>
        <v>0</v>
      </c>
      <c r="N1494">
        <f>SUMIF(Erfassung6!BD:BD,L1494,Erfassung6!BG:BG)</f>
        <v>0</v>
      </c>
      <c r="O1494">
        <f t="shared" si="62"/>
        <v>0</v>
      </c>
      <c r="P1494">
        <f t="shared" si="61"/>
        <v>1</v>
      </c>
    </row>
    <row r="1495" spans="12:16" x14ac:dyDescent="0.25">
      <c r="L1495" s="264">
        <f>Member!A1495</f>
        <v>0</v>
      </c>
      <c r="M1495">
        <f>SUMIF(Erfassung6!BD:BD,L1495,Erfassung6!BW:BW)</f>
        <v>0</v>
      </c>
      <c r="N1495">
        <f>SUMIF(Erfassung6!BD:BD,L1495,Erfassung6!BG:BG)</f>
        <v>0</v>
      </c>
      <c r="O1495">
        <f t="shared" si="62"/>
        <v>0</v>
      </c>
      <c r="P1495">
        <f t="shared" si="61"/>
        <v>1</v>
      </c>
    </row>
    <row r="1496" spans="12:16" x14ac:dyDescent="0.25">
      <c r="L1496" s="264">
        <f>Member!A1496</f>
        <v>0</v>
      </c>
      <c r="M1496">
        <f>SUMIF(Erfassung6!BD:BD,L1496,Erfassung6!BW:BW)</f>
        <v>0</v>
      </c>
      <c r="N1496">
        <f>SUMIF(Erfassung6!BD:BD,L1496,Erfassung6!BG:BG)</f>
        <v>0</v>
      </c>
      <c r="O1496">
        <f t="shared" si="62"/>
        <v>0</v>
      </c>
      <c r="P1496">
        <f t="shared" si="61"/>
        <v>1</v>
      </c>
    </row>
    <row r="1497" spans="12:16" x14ac:dyDescent="0.25">
      <c r="L1497" s="264">
        <f>Member!A1497</f>
        <v>0</v>
      </c>
      <c r="M1497">
        <f>SUMIF(Erfassung6!BD:BD,L1497,Erfassung6!BW:BW)</f>
        <v>0</v>
      </c>
      <c r="N1497">
        <f>SUMIF(Erfassung6!BD:BD,L1497,Erfassung6!BG:BG)</f>
        <v>0</v>
      </c>
      <c r="O1497">
        <f t="shared" si="62"/>
        <v>0</v>
      </c>
      <c r="P1497">
        <f t="shared" si="61"/>
        <v>1</v>
      </c>
    </row>
    <row r="1498" spans="12:16" x14ac:dyDescent="0.25">
      <c r="L1498" s="264">
        <f>Member!A1498</f>
        <v>0</v>
      </c>
      <c r="M1498">
        <f>SUMIF(Erfassung6!BD:BD,L1498,Erfassung6!BW:BW)</f>
        <v>0</v>
      </c>
      <c r="N1498">
        <f>SUMIF(Erfassung6!BD:BD,L1498,Erfassung6!BG:BG)</f>
        <v>0</v>
      </c>
      <c r="O1498">
        <f t="shared" si="62"/>
        <v>0</v>
      </c>
      <c r="P1498">
        <f t="shared" si="61"/>
        <v>1</v>
      </c>
    </row>
    <row r="1499" spans="12:16" x14ac:dyDescent="0.25">
      <c r="L1499" s="264">
        <f>Member!A1499</f>
        <v>0</v>
      </c>
      <c r="M1499">
        <f>SUMIF(Erfassung6!BD:BD,L1499,Erfassung6!BW:BW)</f>
        <v>0</v>
      </c>
      <c r="N1499">
        <f>SUMIF(Erfassung6!BD:BD,L1499,Erfassung6!BG:BG)</f>
        <v>0</v>
      </c>
      <c r="O1499">
        <f t="shared" si="62"/>
        <v>0</v>
      </c>
      <c r="P1499">
        <f t="shared" si="61"/>
        <v>1</v>
      </c>
    </row>
    <row r="1500" spans="12:16" x14ac:dyDescent="0.25">
      <c r="L1500" s="264">
        <f>Member!A1500</f>
        <v>0</v>
      </c>
      <c r="M1500">
        <f>SUMIF(Erfassung6!BD:BD,L1500,Erfassung6!BW:BW)</f>
        <v>0</v>
      </c>
      <c r="N1500">
        <f>SUMIF(Erfassung6!BD:BD,L1500,Erfassung6!BG:BG)</f>
        <v>0</v>
      </c>
      <c r="O1500">
        <f t="shared" si="62"/>
        <v>0</v>
      </c>
      <c r="P1500">
        <f t="shared" si="61"/>
        <v>1</v>
      </c>
    </row>
    <row r="1501" spans="12:16" x14ac:dyDescent="0.25">
      <c r="L1501" s="264">
        <f>Member!A1501</f>
        <v>0</v>
      </c>
      <c r="M1501">
        <f>SUMIF(Erfassung6!BD:BD,L1501,Erfassung6!BW:BW)</f>
        <v>0</v>
      </c>
      <c r="N1501">
        <f>SUMIF(Erfassung6!BD:BD,L1501,Erfassung6!BG:BG)</f>
        <v>0</v>
      </c>
      <c r="O1501">
        <f t="shared" si="62"/>
        <v>0</v>
      </c>
      <c r="P1501">
        <f t="shared" si="61"/>
        <v>1</v>
      </c>
    </row>
    <row r="1502" spans="12:16" x14ac:dyDescent="0.25">
      <c r="L1502" s="264">
        <f>Member!A1502</f>
        <v>0</v>
      </c>
      <c r="M1502">
        <f>SUMIF(Erfassung6!BD:BD,L1502,Erfassung6!BW:BW)</f>
        <v>0</v>
      </c>
      <c r="N1502">
        <f>SUMIF(Erfassung6!BD:BD,L1502,Erfassung6!BG:BG)</f>
        <v>0</v>
      </c>
      <c r="O1502">
        <f t="shared" si="62"/>
        <v>0</v>
      </c>
      <c r="P1502">
        <f t="shared" si="61"/>
        <v>1</v>
      </c>
    </row>
    <row r="1503" spans="12:16" x14ac:dyDescent="0.25">
      <c r="L1503" s="264">
        <f>Member!A1503</f>
        <v>0</v>
      </c>
      <c r="M1503">
        <f>SUMIF(Erfassung6!BD:BD,L1503,Erfassung6!BW:BW)</f>
        <v>0</v>
      </c>
      <c r="N1503">
        <f>SUMIF(Erfassung6!BD:BD,L1503,Erfassung6!BG:BG)</f>
        <v>0</v>
      </c>
      <c r="O1503">
        <f t="shared" si="62"/>
        <v>0</v>
      </c>
      <c r="P1503">
        <f t="shared" si="61"/>
        <v>1</v>
      </c>
    </row>
    <row r="1504" spans="12:16" x14ac:dyDescent="0.25">
      <c r="L1504" s="264">
        <f>Member!A1504</f>
        <v>0</v>
      </c>
      <c r="M1504">
        <f>SUMIF(Erfassung6!BD:BD,L1504,Erfassung6!BW:BW)</f>
        <v>0</v>
      </c>
      <c r="N1504">
        <f>SUMIF(Erfassung6!BD:BD,L1504,Erfassung6!BG:BG)</f>
        <v>0</v>
      </c>
      <c r="O1504">
        <f t="shared" si="62"/>
        <v>0</v>
      </c>
      <c r="P1504">
        <f t="shared" si="61"/>
        <v>1</v>
      </c>
    </row>
    <row r="1505" spans="12:16" x14ac:dyDescent="0.25">
      <c r="L1505" s="264">
        <f>Member!A1505</f>
        <v>0</v>
      </c>
      <c r="M1505">
        <f>SUMIF(Erfassung6!BD:BD,L1505,Erfassung6!BW:BW)</f>
        <v>0</v>
      </c>
      <c r="N1505">
        <f>SUMIF(Erfassung6!BD:BD,L1505,Erfassung6!BG:BG)</f>
        <v>0</v>
      </c>
      <c r="O1505">
        <f t="shared" si="62"/>
        <v>0</v>
      </c>
      <c r="P1505">
        <f t="shared" si="61"/>
        <v>1</v>
      </c>
    </row>
    <row r="1506" spans="12:16" x14ac:dyDescent="0.25">
      <c r="L1506" s="264">
        <f>Member!A1506</f>
        <v>0</v>
      </c>
      <c r="M1506">
        <f>SUMIF(Erfassung6!BD:BD,L1506,Erfassung6!BW:BW)</f>
        <v>0</v>
      </c>
      <c r="N1506">
        <f>SUMIF(Erfassung6!BD:BD,L1506,Erfassung6!BG:BG)</f>
        <v>0</v>
      </c>
      <c r="O1506">
        <f t="shared" si="62"/>
        <v>0</v>
      </c>
      <c r="P1506">
        <f t="shared" si="61"/>
        <v>1</v>
      </c>
    </row>
    <row r="1507" spans="12:16" x14ac:dyDescent="0.25">
      <c r="L1507" s="264">
        <f>Member!A1507</f>
        <v>0</v>
      </c>
      <c r="M1507">
        <f>SUMIF(Erfassung6!BD:BD,L1507,Erfassung6!BW:BW)</f>
        <v>0</v>
      </c>
      <c r="N1507">
        <f>SUMIF(Erfassung6!BD:BD,L1507,Erfassung6!BG:BG)</f>
        <v>0</v>
      </c>
      <c r="O1507">
        <f t="shared" si="62"/>
        <v>0</v>
      </c>
      <c r="P1507">
        <f t="shared" si="61"/>
        <v>1</v>
      </c>
    </row>
    <row r="1508" spans="12:16" x14ac:dyDescent="0.25">
      <c r="L1508" s="264">
        <f>Member!A1508</f>
        <v>0</v>
      </c>
      <c r="M1508">
        <f>SUMIF(Erfassung6!BD:BD,L1508,Erfassung6!BW:BW)</f>
        <v>0</v>
      </c>
      <c r="N1508">
        <f>SUMIF(Erfassung6!BD:BD,L1508,Erfassung6!BG:BG)</f>
        <v>0</v>
      </c>
      <c r="O1508">
        <f t="shared" si="62"/>
        <v>0</v>
      </c>
      <c r="P1508">
        <f t="shared" si="61"/>
        <v>1</v>
      </c>
    </row>
    <row r="1509" spans="12:16" x14ac:dyDescent="0.25">
      <c r="L1509" s="264">
        <f>Member!A1509</f>
        <v>0</v>
      </c>
      <c r="M1509">
        <f>SUMIF(Erfassung6!BD:BD,L1509,Erfassung6!BW:BW)</f>
        <v>0</v>
      </c>
      <c r="N1509">
        <f>SUMIF(Erfassung6!BD:BD,L1509,Erfassung6!BG:BG)</f>
        <v>0</v>
      </c>
      <c r="O1509">
        <f t="shared" si="62"/>
        <v>0</v>
      </c>
      <c r="P1509">
        <f t="shared" si="61"/>
        <v>1</v>
      </c>
    </row>
    <row r="1510" spans="12:16" x14ac:dyDescent="0.25">
      <c r="L1510" s="264">
        <f>Member!A1510</f>
        <v>0</v>
      </c>
      <c r="M1510">
        <f>SUMIF(Erfassung6!BD:BD,L1510,Erfassung6!BW:BW)</f>
        <v>0</v>
      </c>
      <c r="N1510">
        <f>SUMIF(Erfassung6!BD:BD,L1510,Erfassung6!BG:BG)</f>
        <v>0</v>
      </c>
      <c r="O1510">
        <f t="shared" si="62"/>
        <v>0</v>
      </c>
      <c r="P1510">
        <f t="shared" si="61"/>
        <v>1</v>
      </c>
    </row>
    <row r="1511" spans="12:16" x14ac:dyDescent="0.25">
      <c r="L1511" s="264">
        <f>Member!A1511</f>
        <v>0</v>
      </c>
      <c r="M1511">
        <f>SUMIF(Erfassung6!BD:BD,L1511,Erfassung6!BW:BW)</f>
        <v>0</v>
      </c>
      <c r="N1511">
        <f>SUMIF(Erfassung6!BD:BD,L1511,Erfassung6!BG:BG)</f>
        <v>0</v>
      </c>
      <c r="O1511">
        <f t="shared" si="62"/>
        <v>0</v>
      </c>
      <c r="P1511">
        <f t="shared" si="61"/>
        <v>1</v>
      </c>
    </row>
    <row r="1512" spans="12:16" x14ac:dyDescent="0.25">
      <c r="L1512" s="264">
        <f>Member!A1512</f>
        <v>0</v>
      </c>
      <c r="M1512">
        <f>SUMIF(Erfassung6!BD:BD,L1512,Erfassung6!BW:BW)</f>
        <v>0</v>
      </c>
      <c r="N1512">
        <f>SUMIF(Erfassung6!BD:BD,L1512,Erfassung6!BG:BG)</f>
        <v>0</v>
      </c>
      <c r="O1512">
        <f t="shared" si="62"/>
        <v>0</v>
      </c>
      <c r="P1512">
        <f t="shared" si="61"/>
        <v>1</v>
      </c>
    </row>
    <row r="1513" spans="12:16" x14ac:dyDescent="0.25">
      <c r="L1513" s="264">
        <f>Member!A1513</f>
        <v>0</v>
      </c>
      <c r="M1513">
        <f>SUMIF(Erfassung6!BD:BD,L1513,Erfassung6!BW:BW)</f>
        <v>0</v>
      </c>
      <c r="N1513">
        <f>SUMIF(Erfassung6!BD:BD,L1513,Erfassung6!BG:BG)</f>
        <v>0</v>
      </c>
      <c r="O1513">
        <f t="shared" si="62"/>
        <v>0</v>
      </c>
      <c r="P1513">
        <f t="shared" si="61"/>
        <v>1</v>
      </c>
    </row>
    <row r="1514" spans="12:16" x14ac:dyDescent="0.25">
      <c r="L1514" s="264">
        <f>Member!A1514</f>
        <v>0</v>
      </c>
      <c r="M1514">
        <f>SUMIF(Erfassung6!BD:BD,L1514,Erfassung6!BW:BW)</f>
        <v>0</v>
      </c>
      <c r="N1514">
        <f>SUMIF(Erfassung6!BD:BD,L1514,Erfassung6!BG:BG)</f>
        <v>0</v>
      </c>
      <c r="O1514">
        <f t="shared" si="62"/>
        <v>0</v>
      </c>
      <c r="P1514">
        <f t="shared" si="61"/>
        <v>1</v>
      </c>
    </row>
    <row r="1515" spans="12:16" x14ac:dyDescent="0.25">
      <c r="L1515" s="264">
        <f>Member!A1515</f>
        <v>0</v>
      </c>
      <c r="M1515">
        <f>SUMIF(Erfassung6!BD:BD,L1515,Erfassung6!BW:BW)</f>
        <v>0</v>
      </c>
      <c r="N1515">
        <f>SUMIF(Erfassung6!BD:BD,L1515,Erfassung6!BG:BG)</f>
        <v>0</v>
      </c>
      <c r="O1515">
        <f t="shared" si="62"/>
        <v>0</v>
      </c>
      <c r="P1515">
        <f t="shared" si="61"/>
        <v>1</v>
      </c>
    </row>
    <row r="1516" spans="12:16" x14ac:dyDescent="0.25">
      <c r="L1516" s="264">
        <f>Member!A1516</f>
        <v>0</v>
      </c>
      <c r="M1516">
        <f>SUMIF(Erfassung6!BD:BD,L1516,Erfassung6!BW:BW)</f>
        <v>0</v>
      </c>
      <c r="N1516">
        <f>SUMIF(Erfassung6!BD:BD,L1516,Erfassung6!BG:BG)</f>
        <v>0</v>
      </c>
      <c r="O1516">
        <f t="shared" si="62"/>
        <v>0</v>
      </c>
      <c r="P1516">
        <f t="shared" si="61"/>
        <v>1</v>
      </c>
    </row>
    <row r="1517" spans="12:16" x14ac:dyDescent="0.25">
      <c r="L1517" s="264">
        <f>Member!A1517</f>
        <v>0</v>
      </c>
      <c r="M1517">
        <f>SUMIF(Erfassung6!BD:BD,L1517,Erfassung6!BW:BW)</f>
        <v>0</v>
      </c>
      <c r="N1517">
        <f>SUMIF(Erfassung6!BD:BD,L1517,Erfassung6!BG:BG)</f>
        <v>0</v>
      </c>
      <c r="O1517">
        <f t="shared" si="62"/>
        <v>0</v>
      </c>
      <c r="P1517">
        <f t="shared" si="61"/>
        <v>1</v>
      </c>
    </row>
    <row r="1518" spans="12:16" x14ac:dyDescent="0.25">
      <c r="L1518" s="264">
        <f>Member!A1518</f>
        <v>0</v>
      </c>
      <c r="M1518">
        <f>SUMIF(Erfassung6!BD:BD,L1518,Erfassung6!BW:BW)</f>
        <v>0</v>
      </c>
      <c r="N1518">
        <f>SUMIF(Erfassung6!BD:BD,L1518,Erfassung6!BG:BG)</f>
        <v>0</v>
      </c>
      <c r="O1518">
        <f t="shared" si="62"/>
        <v>0</v>
      </c>
      <c r="P1518">
        <f t="shared" si="61"/>
        <v>1</v>
      </c>
    </row>
    <row r="1519" spans="12:16" x14ac:dyDescent="0.25">
      <c r="L1519" s="264">
        <f>Member!A1519</f>
        <v>0</v>
      </c>
      <c r="M1519">
        <f>SUMIF(Erfassung6!BD:BD,L1519,Erfassung6!BW:BW)</f>
        <v>0</v>
      </c>
      <c r="N1519">
        <f>SUMIF(Erfassung6!BD:BD,L1519,Erfassung6!BG:BG)</f>
        <v>0</v>
      </c>
      <c r="O1519">
        <f t="shared" si="62"/>
        <v>0</v>
      </c>
      <c r="P1519">
        <f t="shared" si="61"/>
        <v>1</v>
      </c>
    </row>
    <row r="1520" spans="12:16" x14ac:dyDescent="0.25">
      <c r="L1520" s="264">
        <f>Member!A1520</f>
        <v>0</v>
      </c>
      <c r="M1520">
        <f>SUMIF(Erfassung6!BD:BD,L1520,Erfassung6!BW:BW)</f>
        <v>0</v>
      </c>
      <c r="N1520">
        <f>SUMIF(Erfassung6!BD:BD,L1520,Erfassung6!BG:BG)</f>
        <v>0</v>
      </c>
      <c r="O1520">
        <f t="shared" si="62"/>
        <v>0</v>
      </c>
      <c r="P1520">
        <f t="shared" si="61"/>
        <v>1</v>
      </c>
    </row>
    <row r="1521" spans="12:16" x14ac:dyDescent="0.25">
      <c r="L1521" s="264">
        <f>Member!A1521</f>
        <v>0</v>
      </c>
      <c r="M1521">
        <f>SUMIF(Erfassung6!BD:BD,L1521,Erfassung6!BW:BW)</f>
        <v>0</v>
      </c>
      <c r="N1521">
        <f>SUMIF(Erfassung6!BD:BD,L1521,Erfassung6!BG:BG)</f>
        <v>0</v>
      </c>
      <c r="O1521">
        <f t="shared" si="62"/>
        <v>0</v>
      </c>
      <c r="P1521">
        <f t="shared" si="61"/>
        <v>1</v>
      </c>
    </row>
    <row r="1522" spans="12:16" x14ac:dyDescent="0.25">
      <c r="L1522" s="264">
        <f>Member!A1522</f>
        <v>0</v>
      </c>
      <c r="M1522">
        <f>SUMIF(Erfassung6!BD:BD,L1522,Erfassung6!BW:BW)</f>
        <v>0</v>
      </c>
      <c r="N1522">
        <f>SUMIF(Erfassung6!BD:BD,L1522,Erfassung6!BG:BG)</f>
        <v>0</v>
      </c>
      <c r="O1522">
        <f t="shared" si="62"/>
        <v>0</v>
      </c>
      <c r="P1522">
        <f t="shared" si="61"/>
        <v>1</v>
      </c>
    </row>
    <row r="1523" spans="12:16" x14ac:dyDescent="0.25">
      <c r="L1523" s="264">
        <f>Member!A1523</f>
        <v>0</v>
      </c>
      <c r="M1523">
        <f>SUMIF(Erfassung6!BD:BD,L1523,Erfassung6!BW:BW)</f>
        <v>0</v>
      </c>
      <c r="N1523">
        <f>SUMIF(Erfassung6!BD:BD,L1523,Erfassung6!BG:BG)</f>
        <v>0</v>
      </c>
      <c r="O1523">
        <f t="shared" si="62"/>
        <v>0</v>
      </c>
      <c r="P1523">
        <f t="shared" si="61"/>
        <v>1</v>
      </c>
    </row>
    <row r="1524" spans="12:16" x14ac:dyDescent="0.25">
      <c r="L1524" s="264">
        <f>Member!A1524</f>
        <v>0</v>
      </c>
      <c r="M1524">
        <f>SUMIF(Erfassung6!BD:BD,L1524,Erfassung6!BW:BW)</f>
        <v>0</v>
      </c>
      <c r="N1524">
        <f>SUMIF(Erfassung6!BD:BD,L1524,Erfassung6!BG:BG)</f>
        <v>0</v>
      </c>
      <c r="O1524">
        <f t="shared" si="62"/>
        <v>0</v>
      </c>
      <c r="P1524">
        <f t="shared" si="61"/>
        <v>1</v>
      </c>
    </row>
    <row r="1525" spans="12:16" x14ac:dyDescent="0.25">
      <c r="L1525" s="264">
        <f>Member!A1525</f>
        <v>0</v>
      </c>
      <c r="M1525">
        <f>SUMIF(Erfassung6!BD:BD,L1525,Erfassung6!BW:BW)</f>
        <v>0</v>
      </c>
      <c r="N1525">
        <f>SUMIF(Erfassung6!BD:BD,L1525,Erfassung6!BG:BG)</f>
        <v>0</v>
      </c>
      <c r="O1525">
        <f t="shared" si="62"/>
        <v>0</v>
      </c>
      <c r="P1525">
        <f t="shared" si="61"/>
        <v>1</v>
      </c>
    </row>
    <row r="1526" spans="12:16" x14ac:dyDescent="0.25">
      <c r="L1526" s="264">
        <f>Member!A1526</f>
        <v>0</v>
      </c>
      <c r="M1526">
        <f>SUMIF(Erfassung6!BD:BD,L1526,Erfassung6!BW:BW)</f>
        <v>0</v>
      </c>
      <c r="N1526">
        <f>SUMIF(Erfassung6!BD:BD,L1526,Erfassung6!BG:BG)</f>
        <v>0</v>
      </c>
      <c r="O1526">
        <f t="shared" si="62"/>
        <v>0</v>
      </c>
      <c r="P1526">
        <f t="shared" si="61"/>
        <v>1</v>
      </c>
    </row>
    <row r="1527" spans="12:16" x14ac:dyDescent="0.25">
      <c r="L1527" s="264">
        <f>Member!A1527</f>
        <v>0</v>
      </c>
      <c r="M1527">
        <f>SUMIF(Erfassung6!BD:BD,L1527,Erfassung6!BW:BW)</f>
        <v>0</v>
      </c>
      <c r="N1527">
        <f>SUMIF(Erfassung6!BD:BD,L1527,Erfassung6!BG:BG)</f>
        <v>0</v>
      </c>
      <c r="O1527">
        <f t="shared" si="62"/>
        <v>0</v>
      </c>
      <c r="P1527">
        <f t="shared" si="61"/>
        <v>1</v>
      </c>
    </row>
    <row r="1528" spans="12:16" x14ac:dyDescent="0.25">
      <c r="L1528" s="264">
        <f>Member!A1528</f>
        <v>0</v>
      </c>
      <c r="M1528">
        <f>SUMIF(Erfassung6!BD:BD,L1528,Erfassung6!BW:BW)</f>
        <v>0</v>
      </c>
      <c r="N1528">
        <f>SUMIF(Erfassung6!BD:BD,L1528,Erfassung6!BG:BG)</f>
        <v>0</v>
      </c>
      <c r="O1528">
        <f t="shared" si="62"/>
        <v>0</v>
      </c>
      <c r="P1528">
        <f t="shared" si="61"/>
        <v>1</v>
      </c>
    </row>
    <row r="1529" spans="12:16" x14ac:dyDescent="0.25">
      <c r="L1529" s="264">
        <f>Member!A1529</f>
        <v>0</v>
      </c>
      <c r="M1529">
        <f>SUMIF(Erfassung6!BD:BD,L1529,Erfassung6!BW:BW)</f>
        <v>0</v>
      </c>
      <c r="N1529">
        <f>SUMIF(Erfassung6!BD:BD,L1529,Erfassung6!BG:BG)</f>
        <v>0</v>
      </c>
      <c r="O1529">
        <f t="shared" si="62"/>
        <v>0</v>
      </c>
      <c r="P1529">
        <f t="shared" si="61"/>
        <v>1</v>
      </c>
    </row>
    <row r="1530" spans="12:16" x14ac:dyDescent="0.25">
      <c r="L1530" s="264">
        <f>Member!A1530</f>
        <v>0</v>
      </c>
      <c r="M1530">
        <f>SUMIF(Erfassung6!BD:BD,L1530,Erfassung6!BW:BW)</f>
        <v>0</v>
      </c>
      <c r="N1530">
        <f>SUMIF(Erfassung6!BD:BD,L1530,Erfassung6!BG:BG)</f>
        <v>0</v>
      </c>
      <c r="O1530">
        <f t="shared" si="62"/>
        <v>0</v>
      </c>
      <c r="P1530">
        <f t="shared" si="61"/>
        <v>1</v>
      </c>
    </row>
    <row r="1531" spans="12:16" x14ac:dyDescent="0.25">
      <c r="L1531" s="264">
        <f>Member!A1531</f>
        <v>0</v>
      </c>
      <c r="M1531">
        <f>SUMIF(Erfassung6!BD:BD,L1531,Erfassung6!BW:BW)</f>
        <v>0</v>
      </c>
      <c r="N1531">
        <f>SUMIF(Erfassung6!BD:BD,L1531,Erfassung6!BG:BG)</f>
        <v>0</v>
      </c>
      <c r="O1531">
        <f t="shared" si="62"/>
        <v>0</v>
      </c>
      <c r="P1531">
        <f t="shared" si="61"/>
        <v>1</v>
      </c>
    </row>
    <row r="1532" spans="12:16" x14ac:dyDescent="0.25">
      <c r="L1532" s="264">
        <f>Member!A1532</f>
        <v>0</v>
      </c>
      <c r="M1532">
        <f>SUMIF(Erfassung6!BD:BD,L1532,Erfassung6!BW:BW)</f>
        <v>0</v>
      </c>
      <c r="N1532">
        <f>SUMIF(Erfassung6!BD:BD,L1532,Erfassung6!BG:BG)</f>
        <v>0</v>
      </c>
      <c r="O1532">
        <f t="shared" si="62"/>
        <v>0</v>
      </c>
      <c r="P1532">
        <f t="shared" si="61"/>
        <v>1</v>
      </c>
    </row>
    <row r="1533" spans="12:16" x14ac:dyDescent="0.25">
      <c r="L1533" s="264">
        <f>Member!A1533</f>
        <v>0</v>
      </c>
      <c r="M1533">
        <f>SUMIF(Erfassung6!BD:BD,L1533,Erfassung6!BW:BW)</f>
        <v>0</v>
      </c>
      <c r="N1533">
        <f>SUMIF(Erfassung6!BD:BD,L1533,Erfassung6!BG:BG)</f>
        <v>0</v>
      </c>
      <c r="O1533">
        <f t="shared" si="62"/>
        <v>0</v>
      </c>
      <c r="P1533">
        <f t="shared" si="61"/>
        <v>1</v>
      </c>
    </row>
    <row r="1534" spans="12:16" x14ac:dyDescent="0.25">
      <c r="L1534" s="264">
        <f>Member!A1534</f>
        <v>0</v>
      </c>
      <c r="M1534">
        <f>SUMIF(Erfassung6!BD:BD,L1534,Erfassung6!BW:BW)</f>
        <v>0</v>
      </c>
      <c r="N1534">
        <f>SUMIF(Erfassung6!BD:BD,L1534,Erfassung6!BG:BG)</f>
        <v>0</v>
      </c>
      <c r="O1534">
        <f t="shared" si="62"/>
        <v>0</v>
      </c>
      <c r="P1534">
        <f t="shared" si="61"/>
        <v>1</v>
      </c>
    </row>
    <row r="1535" spans="12:16" x14ac:dyDescent="0.25">
      <c r="L1535" s="264">
        <f>Member!A1535</f>
        <v>0</v>
      </c>
      <c r="M1535">
        <f>SUMIF(Erfassung6!BD:BD,L1535,Erfassung6!BW:BW)</f>
        <v>0</v>
      </c>
      <c r="N1535">
        <f>SUMIF(Erfassung6!BD:BD,L1535,Erfassung6!BG:BG)</f>
        <v>0</v>
      </c>
      <c r="O1535">
        <f t="shared" si="62"/>
        <v>0</v>
      </c>
      <c r="P1535">
        <f t="shared" si="61"/>
        <v>1</v>
      </c>
    </row>
    <row r="1536" spans="12:16" x14ac:dyDescent="0.25">
      <c r="L1536" s="264">
        <f>Member!A1536</f>
        <v>0</v>
      </c>
      <c r="M1536">
        <f>SUMIF(Erfassung6!BD:BD,L1536,Erfassung6!BW:BW)</f>
        <v>0</v>
      </c>
      <c r="N1536">
        <f>SUMIF(Erfassung6!BD:BD,L1536,Erfassung6!BG:BG)</f>
        <v>0</v>
      </c>
      <c r="O1536">
        <f t="shared" si="62"/>
        <v>0</v>
      </c>
      <c r="P1536">
        <f t="shared" si="61"/>
        <v>1</v>
      </c>
    </row>
    <row r="1537" spans="12:16" x14ac:dyDescent="0.25">
      <c r="L1537" s="264">
        <f>Member!A1537</f>
        <v>0</v>
      </c>
      <c r="M1537">
        <f>SUMIF(Erfassung6!BD:BD,L1537,Erfassung6!BW:BW)</f>
        <v>0</v>
      </c>
      <c r="N1537">
        <f>SUMIF(Erfassung6!BD:BD,L1537,Erfassung6!BG:BG)</f>
        <v>0</v>
      </c>
      <c r="O1537">
        <f t="shared" si="62"/>
        <v>0</v>
      </c>
      <c r="P1537">
        <f t="shared" si="61"/>
        <v>1</v>
      </c>
    </row>
    <row r="1538" spans="12:16" x14ac:dyDescent="0.25">
      <c r="L1538" s="264">
        <f>Member!A1538</f>
        <v>0</v>
      </c>
      <c r="M1538">
        <f>SUMIF(Erfassung6!BD:BD,L1538,Erfassung6!BW:BW)</f>
        <v>0</v>
      </c>
      <c r="N1538">
        <f>SUMIF(Erfassung6!BD:BD,L1538,Erfassung6!BG:BG)</f>
        <v>0</v>
      </c>
      <c r="O1538">
        <f t="shared" si="62"/>
        <v>0</v>
      </c>
      <c r="P1538">
        <f t="shared" ref="P1538:P1601" si="63">RANK(O1538,O:O)</f>
        <v>1</v>
      </c>
    </row>
    <row r="1539" spans="12:16" x14ac:dyDescent="0.25">
      <c r="L1539" s="264">
        <f>Member!A1539</f>
        <v>0</v>
      </c>
      <c r="M1539">
        <f>SUMIF(Erfassung6!BD:BD,L1539,Erfassung6!BW:BW)</f>
        <v>0</v>
      </c>
      <c r="N1539">
        <f>SUMIF(Erfassung6!BD:BD,L1539,Erfassung6!BG:BG)</f>
        <v>0</v>
      </c>
      <c r="O1539">
        <f t="shared" ref="O1539:O1602" si="64">IF(N1539=0,0,M1539/N1539-ROW()/1000000000)</f>
        <v>0</v>
      </c>
      <c r="P1539">
        <f t="shared" si="63"/>
        <v>1</v>
      </c>
    </row>
    <row r="1540" spans="12:16" x14ac:dyDescent="0.25">
      <c r="L1540" s="264">
        <f>Member!A1540</f>
        <v>0</v>
      </c>
      <c r="M1540">
        <f>SUMIF(Erfassung6!BD:BD,L1540,Erfassung6!BW:BW)</f>
        <v>0</v>
      </c>
      <c r="N1540">
        <f>SUMIF(Erfassung6!BD:BD,L1540,Erfassung6!BG:BG)</f>
        <v>0</v>
      </c>
      <c r="O1540">
        <f t="shared" si="64"/>
        <v>0</v>
      </c>
      <c r="P1540">
        <f t="shared" si="63"/>
        <v>1</v>
      </c>
    </row>
    <row r="1541" spans="12:16" x14ac:dyDescent="0.25">
      <c r="L1541" s="264">
        <f>Member!A1541</f>
        <v>0</v>
      </c>
      <c r="M1541">
        <f>SUMIF(Erfassung6!BD:BD,L1541,Erfassung6!BW:BW)</f>
        <v>0</v>
      </c>
      <c r="N1541">
        <f>SUMIF(Erfassung6!BD:BD,L1541,Erfassung6!BG:BG)</f>
        <v>0</v>
      </c>
      <c r="O1541">
        <f t="shared" si="64"/>
        <v>0</v>
      </c>
      <c r="P1541">
        <f t="shared" si="63"/>
        <v>1</v>
      </c>
    </row>
    <row r="1542" spans="12:16" x14ac:dyDescent="0.25">
      <c r="L1542" s="264">
        <f>Member!A1542</f>
        <v>0</v>
      </c>
      <c r="M1542">
        <f>SUMIF(Erfassung6!BD:BD,L1542,Erfassung6!BW:BW)</f>
        <v>0</v>
      </c>
      <c r="N1542">
        <f>SUMIF(Erfassung6!BD:BD,L1542,Erfassung6!BG:BG)</f>
        <v>0</v>
      </c>
      <c r="O1542">
        <f t="shared" si="64"/>
        <v>0</v>
      </c>
      <c r="P1542">
        <f t="shared" si="63"/>
        <v>1</v>
      </c>
    </row>
    <row r="1543" spans="12:16" x14ac:dyDescent="0.25">
      <c r="L1543" s="264">
        <f>Member!A1543</f>
        <v>0</v>
      </c>
      <c r="M1543">
        <f>SUMIF(Erfassung6!BD:BD,L1543,Erfassung6!BW:BW)</f>
        <v>0</v>
      </c>
      <c r="N1543">
        <f>SUMIF(Erfassung6!BD:BD,L1543,Erfassung6!BG:BG)</f>
        <v>0</v>
      </c>
      <c r="O1543">
        <f t="shared" si="64"/>
        <v>0</v>
      </c>
      <c r="P1543">
        <f t="shared" si="63"/>
        <v>1</v>
      </c>
    </row>
    <row r="1544" spans="12:16" x14ac:dyDescent="0.25">
      <c r="L1544" s="264">
        <f>Member!A1544</f>
        <v>0</v>
      </c>
      <c r="M1544">
        <f>SUMIF(Erfassung6!BD:BD,L1544,Erfassung6!BW:BW)</f>
        <v>0</v>
      </c>
      <c r="N1544">
        <f>SUMIF(Erfassung6!BD:BD,L1544,Erfassung6!BG:BG)</f>
        <v>0</v>
      </c>
      <c r="O1544">
        <f t="shared" si="64"/>
        <v>0</v>
      </c>
      <c r="P1544">
        <f t="shared" si="63"/>
        <v>1</v>
      </c>
    </row>
    <row r="1545" spans="12:16" x14ac:dyDescent="0.25">
      <c r="L1545" s="264">
        <f>Member!A1545</f>
        <v>0</v>
      </c>
      <c r="M1545">
        <f>SUMIF(Erfassung6!BD:BD,L1545,Erfassung6!BW:BW)</f>
        <v>0</v>
      </c>
      <c r="N1545">
        <f>SUMIF(Erfassung6!BD:BD,L1545,Erfassung6!BG:BG)</f>
        <v>0</v>
      </c>
      <c r="O1545">
        <f t="shared" si="64"/>
        <v>0</v>
      </c>
      <c r="P1545">
        <f t="shared" si="63"/>
        <v>1</v>
      </c>
    </row>
    <row r="1546" spans="12:16" x14ac:dyDescent="0.25">
      <c r="L1546" s="264">
        <f>Member!A1546</f>
        <v>0</v>
      </c>
      <c r="M1546">
        <f>SUMIF(Erfassung6!BD:BD,L1546,Erfassung6!BW:BW)</f>
        <v>0</v>
      </c>
      <c r="N1546">
        <f>SUMIF(Erfassung6!BD:BD,L1546,Erfassung6!BG:BG)</f>
        <v>0</v>
      </c>
      <c r="O1546">
        <f t="shared" si="64"/>
        <v>0</v>
      </c>
      <c r="P1546">
        <f t="shared" si="63"/>
        <v>1</v>
      </c>
    </row>
    <row r="1547" spans="12:16" x14ac:dyDescent="0.25">
      <c r="L1547" s="264">
        <f>Member!A1547</f>
        <v>0</v>
      </c>
      <c r="M1547">
        <f>SUMIF(Erfassung6!BD:BD,L1547,Erfassung6!BW:BW)</f>
        <v>0</v>
      </c>
      <c r="N1547">
        <f>SUMIF(Erfassung6!BD:BD,L1547,Erfassung6!BG:BG)</f>
        <v>0</v>
      </c>
      <c r="O1547">
        <f t="shared" si="64"/>
        <v>0</v>
      </c>
      <c r="P1547">
        <f t="shared" si="63"/>
        <v>1</v>
      </c>
    </row>
    <row r="1548" spans="12:16" x14ac:dyDescent="0.25">
      <c r="L1548" s="264">
        <f>Member!A1548</f>
        <v>0</v>
      </c>
      <c r="M1548">
        <f>SUMIF(Erfassung6!BD:BD,L1548,Erfassung6!BW:BW)</f>
        <v>0</v>
      </c>
      <c r="N1548">
        <f>SUMIF(Erfassung6!BD:BD,L1548,Erfassung6!BG:BG)</f>
        <v>0</v>
      </c>
      <c r="O1548">
        <f t="shared" si="64"/>
        <v>0</v>
      </c>
      <c r="P1548">
        <f t="shared" si="63"/>
        <v>1</v>
      </c>
    </row>
    <row r="1549" spans="12:16" x14ac:dyDescent="0.25">
      <c r="L1549" s="264">
        <f>Member!A1549</f>
        <v>0</v>
      </c>
      <c r="M1549">
        <f>SUMIF(Erfassung6!BD:BD,L1549,Erfassung6!BW:BW)</f>
        <v>0</v>
      </c>
      <c r="N1549">
        <f>SUMIF(Erfassung6!BD:BD,L1549,Erfassung6!BG:BG)</f>
        <v>0</v>
      </c>
      <c r="O1549">
        <f t="shared" si="64"/>
        <v>0</v>
      </c>
      <c r="P1549">
        <f t="shared" si="63"/>
        <v>1</v>
      </c>
    </row>
    <row r="1550" spans="12:16" x14ac:dyDescent="0.25">
      <c r="L1550" s="264">
        <f>Member!A1550</f>
        <v>0</v>
      </c>
      <c r="M1550">
        <f>SUMIF(Erfassung6!BD:BD,L1550,Erfassung6!BW:BW)</f>
        <v>0</v>
      </c>
      <c r="N1550">
        <f>SUMIF(Erfassung6!BD:BD,L1550,Erfassung6!BG:BG)</f>
        <v>0</v>
      </c>
      <c r="O1550">
        <f t="shared" si="64"/>
        <v>0</v>
      </c>
      <c r="P1550">
        <f t="shared" si="63"/>
        <v>1</v>
      </c>
    </row>
    <row r="1551" spans="12:16" x14ac:dyDescent="0.25">
      <c r="L1551" s="264">
        <f>Member!A1551</f>
        <v>0</v>
      </c>
      <c r="M1551">
        <f>SUMIF(Erfassung6!BD:BD,L1551,Erfassung6!BW:BW)</f>
        <v>0</v>
      </c>
      <c r="N1551">
        <f>SUMIF(Erfassung6!BD:BD,L1551,Erfassung6!BG:BG)</f>
        <v>0</v>
      </c>
      <c r="O1551">
        <f t="shared" si="64"/>
        <v>0</v>
      </c>
      <c r="P1551">
        <f t="shared" si="63"/>
        <v>1</v>
      </c>
    </row>
    <row r="1552" spans="12:16" x14ac:dyDescent="0.25">
      <c r="L1552" s="264">
        <f>Member!A1552</f>
        <v>0</v>
      </c>
      <c r="M1552">
        <f>SUMIF(Erfassung6!BD:BD,L1552,Erfassung6!BW:BW)</f>
        <v>0</v>
      </c>
      <c r="N1552">
        <f>SUMIF(Erfassung6!BD:BD,L1552,Erfassung6!BG:BG)</f>
        <v>0</v>
      </c>
      <c r="O1552">
        <f t="shared" si="64"/>
        <v>0</v>
      </c>
      <c r="P1552">
        <f t="shared" si="63"/>
        <v>1</v>
      </c>
    </row>
    <row r="1553" spans="12:16" x14ac:dyDescent="0.25">
      <c r="L1553" s="264">
        <f>Member!A1553</f>
        <v>0</v>
      </c>
      <c r="M1553">
        <f>SUMIF(Erfassung6!BD:BD,L1553,Erfassung6!BW:BW)</f>
        <v>0</v>
      </c>
      <c r="N1553">
        <f>SUMIF(Erfassung6!BD:BD,L1553,Erfassung6!BG:BG)</f>
        <v>0</v>
      </c>
      <c r="O1553">
        <f t="shared" si="64"/>
        <v>0</v>
      </c>
      <c r="P1553">
        <f t="shared" si="63"/>
        <v>1</v>
      </c>
    </row>
    <row r="1554" spans="12:16" x14ac:dyDescent="0.25">
      <c r="L1554" s="264">
        <f>Member!A1554</f>
        <v>0</v>
      </c>
      <c r="M1554">
        <f>SUMIF(Erfassung6!BD:BD,L1554,Erfassung6!BW:BW)</f>
        <v>0</v>
      </c>
      <c r="N1554">
        <f>SUMIF(Erfassung6!BD:BD,L1554,Erfassung6!BG:BG)</f>
        <v>0</v>
      </c>
      <c r="O1554">
        <f t="shared" si="64"/>
        <v>0</v>
      </c>
      <c r="P1554">
        <f t="shared" si="63"/>
        <v>1</v>
      </c>
    </row>
    <row r="1555" spans="12:16" x14ac:dyDescent="0.25">
      <c r="L1555" s="264">
        <f>Member!A1555</f>
        <v>0</v>
      </c>
      <c r="M1555">
        <f>SUMIF(Erfassung6!BD:BD,L1555,Erfassung6!BW:BW)</f>
        <v>0</v>
      </c>
      <c r="N1555">
        <f>SUMIF(Erfassung6!BD:BD,L1555,Erfassung6!BG:BG)</f>
        <v>0</v>
      </c>
      <c r="O1555">
        <f t="shared" si="64"/>
        <v>0</v>
      </c>
      <c r="P1555">
        <f t="shared" si="63"/>
        <v>1</v>
      </c>
    </row>
    <row r="1556" spans="12:16" x14ac:dyDescent="0.25">
      <c r="L1556" s="264">
        <f>Member!A1556</f>
        <v>0</v>
      </c>
      <c r="M1556">
        <f>SUMIF(Erfassung6!BD:BD,L1556,Erfassung6!BW:BW)</f>
        <v>0</v>
      </c>
      <c r="N1556">
        <f>SUMIF(Erfassung6!BD:BD,L1556,Erfassung6!BG:BG)</f>
        <v>0</v>
      </c>
      <c r="O1556">
        <f t="shared" si="64"/>
        <v>0</v>
      </c>
      <c r="P1556">
        <f t="shared" si="63"/>
        <v>1</v>
      </c>
    </row>
    <row r="1557" spans="12:16" x14ac:dyDescent="0.25">
      <c r="L1557" s="264">
        <f>Member!A1557</f>
        <v>0</v>
      </c>
      <c r="M1557">
        <f>SUMIF(Erfassung6!BD:BD,L1557,Erfassung6!BW:BW)</f>
        <v>0</v>
      </c>
      <c r="N1557">
        <f>SUMIF(Erfassung6!BD:BD,L1557,Erfassung6!BG:BG)</f>
        <v>0</v>
      </c>
      <c r="O1557">
        <f t="shared" si="64"/>
        <v>0</v>
      </c>
      <c r="P1557">
        <f t="shared" si="63"/>
        <v>1</v>
      </c>
    </row>
    <row r="1558" spans="12:16" x14ac:dyDescent="0.25">
      <c r="L1558" s="264">
        <f>Member!A1558</f>
        <v>0</v>
      </c>
      <c r="M1558">
        <f>SUMIF(Erfassung6!BD:BD,L1558,Erfassung6!BW:BW)</f>
        <v>0</v>
      </c>
      <c r="N1558">
        <f>SUMIF(Erfassung6!BD:BD,L1558,Erfassung6!BG:BG)</f>
        <v>0</v>
      </c>
      <c r="O1558">
        <f t="shared" si="64"/>
        <v>0</v>
      </c>
      <c r="P1558">
        <f t="shared" si="63"/>
        <v>1</v>
      </c>
    </row>
    <row r="1559" spans="12:16" x14ac:dyDescent="0.25">
      <c r="L1559" s="264">
        <f>Member!A1559</f>
        <v>0</v>
      </c>
      <c r="M1559">
        <f>SUMIF(Erfassung6!BD:BD,L1559,Erfassung6!BW:BW)</f>
        <v>0</v>
      </c>
      <c r="N1559">
        <f>SUMIF(Erfassung6!BD:BD,L1559,Erfassung6!BG:BG)</f>
        <v>0</v>
      </c>
      <c r="O1559">
        <f t="shared" si="64"/>
        <v>0</v>
      </c>
      <c r="P1559">
        <f t="shared" si="63"/>
        <v>1</v>
      </c>
    </row>
    <row r="1560" spans="12:16" x14ac:dyDescent="0.25">
      <c r="L1560" s="264">
        <f>Member!A1560</f>
        <v>0</v>
      </c>
      <c r="M1560">
        <f>SUMIF(Erfassung6!BD:BD,L1560,Erfassung6!BW:BW)</f>
        <v>0</v>
      </c>
      <c r="N1560">
        <f>SUMIF(Erfassung6!BD:BD,L1560,Erfassung6!BG:BG)</f>
        <v>0</v>
      </c>
      <c r="O1560">
        <f t="shared" si="64"/>
        <v>0</v>
      </c>
      <c r="P1560">
        <f t="shared" si="63"/>
        <v>1</v>
      </c>
    </row>
    <row r="1561" spans="12:16" x14ac:dyDescent="0.25">
      <c r="L1561" s="264">
        <f>Member!A1561</f>
        <v>0</v>
      </c>
      <c r="M1561">
        <f>SUMIF(Erfassung6!BD:BD,L1561,Erfassung6!BW:BW)</f>
        <v>0</v>
      </c>
      <c r="N1561">
        <f>SUMIF(Erfassung6!BD:BD,L1561,Erfassung6!BG:BG)</f>
        <v>0</v>
      </c>
      <c r="O1561">
        <f t="shared" si="64"/>
        <v>0</v>
      </c>
      <c r="P1561">
        <f t="shared" si="63"/>
        <v>1</v>
      </c>
    </row>
    <row r="1562" spans="12:16" x14ac:dyDescent="0.25">
      <c r="L1562" s="264">
        <f>Member!A1562</f>
        <v>0</v>
      </c>
      <c r="M1562">
        <f>SUMIF(Erfassung6!BD:BD,L1562,Erfassung6!BW:BW)</f>
        <v>0</v>
      </c>
      <c r="N1562">
        <f>SUMIF(Erfassung6!BD:BD,L1562,Erfassung6!BG:BG)</f>
        <v>0</v>
      </c>
      <c r="O1562">
        <f t="shared" si="64"/>
        <v>0</v>
      </c>
      <c r="P1562">
        <f t="shared" si="63"/>
        <v>1</v>
      </c>
    </row>
    <row r="1563" spans="12:16" x14ac:dyDescent="0.25">
      <c r="L1563" s="264">
        <f>Member!A1563</f>
        <v>0</v>
      </c>
      <c r="M1563">
        <f>SUMIF(Erfassung6!BD:BD,L1563,Erfassung6!BW:BW)</f>
        <v>0</v>
      </c>
      <c r="N1563">
        <f>SUMIF(Erfassung6!BD:BD,L1563,Erfassung6!BG:BG)</f>
        <v>0</v>
      </c>
      <c r="O1563">
        <f t="shared" si="64"/>
        <v>0</v>
      </c>
      <c r="P1563">
        <f t="shared" si="63"/>
        <v>1</v>
      </c>
    </row>
    <row r="1564" spans="12:16" x14ac:dyDescent="0.25">
      <c r="L1564" s="264">
        <f>Member!A1564</f>
        <v>0</v>
      </c>
      <c r="M1564">
        <f>SUMIF(Erfassung6!BD:BD,L1564,Erfassung6!BW:BW)</f>
        <v>0</v>
      </c>
      <c r="N1564">
        <f>SUMIF(Erfassung6!BD:BD,L1564,Erfassung6!BG:BG)</f>
        <v>0</v>
      </c>
      <c r="O1564">
        <f t="shared" si="64"/>
        <v>0</v>
      </c>
      <c r="P1564">
        <f t="shared" si="63"/>
        <v>1</v>
      </c>
    </row>
    <row r="1565" spans="12:16" x14ac:dyDescent="0.25">
      <c r="L1565" s="264">
        <f>Member!A1565</f>
        <v>0</v>
      </c>
      <c r="M1565">
        <f>SUMIF(Erfassung6!BD:BD,L1565,Erfassung6!BW:BW)</f>
        <v>0</v>
      </c>
      <c r="N1565">
        <f>SUMIF(Erfassung6!BD:BD,L1565,Erfassung6!BG:BG)</f>
        <v>0</v>
      </c>
      <c r="O1565">
        <f t="shared" si="64"/>
        <v>0</v>
      </c>
      <c r="P1565">
        <f t="shared" si="63"/>
        <v>1</v>
      </c>
    </row>
    <row r="1566" spans="12:16" x14ac:dyDescent="0.25">
      <c r="L1566" s="264">
        <f>Member!A1566</f>
        <v>0</v>
      </c>
      <c r="M1566">
        <f>SUMIF(Erfassung6!BD:BD,L1566,Erfassung6!BW:BW)</f>
        <v>0</v>
      </c>
      <c r="N1566">
        <f>SUMIF(Erfassung6!BD:BD,L1566,Erfassung6!BG:BG)</f>
        <v>0</v>
      </c>
      <c r="O1566">
        <f t="shared" si="64"/>
        <v>0</v>
      </c>
      <c r="P1566">
        <f t="shared" si="63"/>
        <v>1</v>
      </c>
    </row>
    <row r="1567" spans="12:16" x14ac:dyDescent="0.25">
      <c r="L1567" s="264">
        <f>Member!A1567</f>
        <v>0</v>
      </c>
      <c r="M1567">
        <f>SUMIF(Erfassung6!BD:BD,L1567,Erfassung6!BW:BW)</f>
        <v>0</v>
      </c>
      <c r="N1567">
        <f>SUMIF(Erfassung6!BD:BD,L1567,Erfassung6!BG:BG)</f>
        <v>0</v>
      </c>
      <c r="O1567">
        <f t="shared" si="64"/>
        <v>0</v>
      </c>
      <c r="P1567">
        <f t="shared" si="63"/>
        <v>1</v>
      </c>
    </row>
    <row r="1568" spans="12:16" x14ac:dyDescent="0.25">
      <c r="L1568" s="264">
        <f>Member!A1568</f>
        <v>0</v>
      </c>
      <c r="M1568">
        <f>SUMIF(Erfassung6!BD:BD,L1568,Erfassung6!BW:BW)</f>
        <v>0</v>
      </c>
      <c r="N1568">
        <f>SUMIF(Erfassung6!BD:BD,L1568,Erfassung6!BG:BG)</f>
        <v>0</v>
      </c>
      <c r="O1568">
        <f t="shared" si="64"/>
        <v>0</v>
      </c>
      <c r="P1568">
        <f t="shared" si="63"/>
        <v>1</v>
      </c>
    </row>
    <row r="1569" spans="12:16" x14ac:dyDescent="0.25">
      <c r="L1569" s="264">
        <f>Member!A1569</f>
        <v>0</v>
      </c>
      <c r="M1569">
        <f>SUMIF(Erfassung6!BD:BD,L1569,Erfassung6!BW:BW)</f>
        <v>0</v>
      </c>
      <c r="N1569">
        <f>SUMIF(Erfassung6!BD:BD,L1569,Erfassung6!BG:BG)</f>
        <v>0</v>
      </c>
      <c r="O1569">
        <f t="shared" si="64"/>
        <v>0</v>
      </c>
      <c r="P1569">
        <f t="shared" si="63"/>
        <v>1</v>
      </c>
    </row>
    <row r="1570" spans="12:16" x14ac:dyDescent="0.25">
      <c r="L1570" s="264">
        <f>Member!A1570</f>
        <v>0</v>
      </c>
      <c r="M1570">
        <f>SUMIF(Erfassung6!BD:BD,L1570,Erfassung6!BW:BW)</f>
        <v>0</v>
      </c>
      <c r="N1570">
        <f>SUMIF(Erfassung6!BD:BD,L1570,Erfassung6!BG:BG)</f>
        <v>0</v>
      </c>
      <c r="O1570">
        <f t="shared" si="64"/>
        <v>0</v>
      </c>
      <c r="P1570">
        <f t="shared" si="63"/>
        <v>1</v>
      </c>
    </row>
    <row r="1571" spans="12:16" x14ac:dyDescent="0.25">
      <c r="L1571" s="264">
        <f>Member!A1571</f>
        <v>0</v>
      </c>
      <c r="M1571">
        <f>SUMIF(Erfassung6!BD:BD,L1571,Erfassung6!BW:BW)</f>
        <v>0</v>
      </c>
      <c r="N1571">
        <f>SUMIF(Erfassung6!BD:BD,L1571,Erfassung6!BG:BG)</f>
        <v>0</v>
      </c>
      <c r="O1571">
        <f t="shared" si="64"/>
        <v>0</v>
      </c>
      <c r="P1571">
        <f t="shared" si="63"/>
        <v>1</v>
      </c>
    </row>
    <row r="1572" spans="12:16" x14ac:dyDescent="0.25">
      <c r="L1572" s="264">
        <f>Member!A1572</f>
        <v>0</v>
      </c>
      <c r="M1572">
        <f>SUMIF(Erfassung6!BD:BD,L1572,Erfassung6!BW:BW)</f>
        <v>0</v>
      </c>
      <c r="N1572">
        <f>SUMIF(Erfassung6!BD:BD,L1572,Erfassung6!BG:BG)</f>
        <v>0</v>
      </c>
      <c r="O1572">
        <f t="shared" si="64"/>
        <v>0</v>
      </c>
      <c r="P1572">
        <f t="shared" si="63"/>
        <v>1</v>
      </c>
    </row>
    <row r="1573" spans="12:16" x14ac:dyDescent="0.25">
      <c r="L1573" s="264">
        <f>Member!A1573</f>
        <v>0</v>
      </c>
      <c r="M1573">
        <f>SUMIF(Erfassung6!BD:BD,L1573,Erfassung6!BW:BW)</f>
        <v>0</v>
      </c>
      <c r="N1573">
        <f>SUMIF(Erfassung6!BD:BD,L1573,Erfassung6!BG:BG)</f>
        <v>0</v>
      </c>
      <c r="O1573">
        <f t="shared" si="64"/>
        <v>0</v>
      </c>
      <c r="P1573">
        <f t="shared" si="63"/>
        <v>1</v>
      </c>
    </row>
    <row r="1574" spans="12:16" x14ac:dyDescent="0.25">
      <c r="L1574" s="264">
        <f>Member!A1574</f>
        <v>0</v>
      </c>
      <c r="M1574">
        <f>SUMIF(Erfassung6!BD:BD,L1574,Erfassung6!BW:BW)</f>
        <v>0</v>
      </c>
      <c r="N1574">
        <f>SUMIF(Erfassung6!BD:BD,L1574,Erfassung6!BG:BG)</f>
        <v>0</v>
      </c>
      <c r="O1574">
        <f t="shared" si="64"/>
        <v>0</v>
      </c>
      <c r="P1574">
        <f t="shared" si="63"/>
        <v>1</v>
      </c>
    </row>
    <row r="1575" spans="12:16" x14ac:dyDescent="0.25">
      <c r="L1575" s="264">
        <f>Member!A1575</f>
        <v>0</v>
      </c>
      <c r="M1575">
        <f>SUMIF(Erfassung6!BD:BD,L1575,Erfassung6!BW:BW)</f>
        <v>0</v>
      </c>
      <c r="N1575">
        <f>SUMIF(Erfassung6!BD:BD,L1575,Erfassung6!BG:BG)</f>
        <v>0</v>
      </c>
      <c r="O1575">
        <f t="shared" si="64"/>
        <v>0</v>
      </c>
      <c r="P1575">
        <f t="shared" si="63"/>
        <v>1</v>
      </c>
    </row>
    <row r="1576" spans="12:16" x14ac:dyDescent="0.25">
      <c r="L1576" s="264">
        <f>Member!A1576</f>
        <v>0</v>
      </c>
      <c r="M1576">
        <f>SUMIF(Erfassung6!BD:BD,L1576,Erfassung6!BW:BW)</f>
        <v>0</v>
      </c>
      <c r="N1576">
        <f>SUMIF(Erfassung6!BD:BD,L1576,Erfassung6!BG:BG)</f>
        <v>0</v>
      </c>
      <c r="O1576">
        <f t="shared" si="64"/>
        <v>0</v>
      </c>
      <c r="P1576">
        <f t="shared" si="63"/>
        <v>1</v>
      </c>
    </row>
    <row r="1577" spans="12:16" x14ac:dyDescent="0.25">
      <c r="L1577" s="264">
        <f>Member!A1577</f>
        <v>0</v>
      </c>
      <c r="M1577">
        <f>SUMIF(Erfassung6!BD:BD,L1577,Erfassung6!BW:BW)</f>
        <v>0</v>
      </c>
      <c r="N1577">
        <f>SUMIF(Erfassung6!BD:BD,L1577,Erfassung6!BG:BG)</f>
        <v>0</v>
      </c>
      <c r="O1577">
        <f t="shared" si="64"/>
        <v>0</v>
      </c>
      <c r="P1577">
        <f t="shared" si="63"/>
        <v>1</v>
      </c>
    </row>
    <row r="1578" spans="12:16" x14ac:dyDescent="0.25">
      <c r="L1578" s="264">
        <f>Member!A1578</f>
        <v>0</v>
      </c>
      <c r="M1578">
        <f>SUMIF(Erfassung6!BD:BD,L1578,Erfassung6!BW:BW)</f>
        <v>0</v>
      </c>
      <c r="N1578">
        <f>SUMIF(Erfassung6!BD:BD,L1578,Erfassung6!BG:BG)</f>
        <v>0</v>
      </c>
      <c r="O1578">
        <f t="shared" si="64"/>
        <v>0</v>
      </c>
      <c r="P1578">
        <f t="shared" si="63"/>
        <v>1</v>
      </c>
    </row>
    <row r="1579" spans="12:16" x14ac:dyDescent="0.25">
      <c r="L1579" s="264">
        <f>Member!A1579</f>
        <v>0</v>
      </c>
      <c r="M1579">
        <f>SUMIF(Erfassung6!BD:BD,L1579,Erfassung6!BW:BW)</f>
        <v>0</v>
      </c>
      <c r="N1579">
        <f>SUMIF(Erfassung6!BD:BD,L1579,Erfassung6!BG:BG)</f>
        <v>0</v>
      </c>
      <c r="O1579">
        <f t="shared" si="64"/>
        <v>0</v>
      </c>
      <c r="P1579">
        <f t="shared" si="63"/>
        <v>1</v>
      </c>
    </row>
    <row r="1580" spans="12:16" x14ac:dyDescent="0.25">
      <c r="L1580" s="264">
        <f>Member!A1580</f>
        <v>0</v>
      </c>
      <c r="M1580">
        <f>SUMIF(Erfassung6!BD:BD,L1580,Erfassung6!BW:BW)</f>
        <v>0</v>
      </c>
      <c r="N1580">
        <f>SUMIF(Erfassung6!BD:BD,L1580,Erfassung6!BG:BG)</f>
        <v>0</v>
      </c>
      <c r="O1580">
        <f t="shared" si="64"/>
        <v>0</v>
      </c>
      <c r="P1580">
        <f t="shared" si="63"/>
        <v>1</v>
      </c>
    </row>
    <row r="1581" spans="12:16" x14ac:dyDescent="0.25">
      <c r="L1581" s="264">
        <f>Member!A1581</f>
        <v>0</v>
      </c>
      <c r="M1581">
        <f>SUMIF(Erfassung6!BD:BD,L1581,Erfassung6!BW:BW)</f>
        <v>0</v>
      </c>
      <c r="N1581">
        <f>SUMIF(Erfassung6!BD:BD,L1581,Erfassung6!BG:BG)</f>
        <v>0</v>
      </c>
      <c r="O1581">
        <f t="shared" si="64"/>
        <v>0</v>
      </c>
      <c r="P1581">
        <f t="shared" si="63"/>
        <v>1</v>
      </c>
    </row>
    <row r="1582" spans="12:16" x14ac:dyDescent="0.25">
      <c r="L1582" s="264">
        <f>Member!A1582</f>
        <v>0</v>
      </c>
      <c r="M1582">
        <f>SUMIF(Erfassung6!BD:BD,L1582,Erfassung6!BW:BW)</f>
        <v>0</v>
      </c>
      <c r="N1582">
        <f>SUMIF(Erfassung6!BD:BD,L1582,Erfassung6!BG:BG)</f>
        <v>0</v>
      </c>
      <c r="O1582">
        <f t="shared" si="64"/>
        <v>0</v>
      </c>
      <c r="P1582">
        <f t="shared" si="63"/>
        <v>1</v>
      </c>
    </row>
    <row r="1583" spans="12:16" x14ac:dyDescent="0.25">
      <c r="L1583" s="264">
        <f>Member!A1583</f>
        <v>0</v>
      </c>
      <c r="M1583">
        <f>SUMIF(Erfassung6!BD:BD,L1583,Erfassung6!BW:BW)</f>
        <v>0</v>
      </c>
      <c r="N1583">
        <f>SUMIF(Erfassung6!BD:BD,L1583,Erfassung6!BG:BG)</f>
        <v>0</v>
      </c>
      <c r="O1583">
        <f t="shared" si="64"/>
        <v>0</v>
      </c>
      <c r="P1583">
        <f t="shared" si="63"/>
        <v>1</v>
      </c>
    </row>
    <row r="1584" spans="12:16" x14ac:dyDescent="0.25">
      <c r="L1584" s="264">
        <f>Member!A1584</f>
        <v>0</v>
      </c>
      <c r="M1584">
        <f>SUMIF(Erfassung6!BD:BD,L1584,Erfassung6!BW:BW)</f>
        <v>0</v>
      </c>
      <c r="N1584">
        <f>SUMIF(Erfassung6!BD:BD,L1584,Erfassung6!BG:BG)</f>
        <v>0</v>
      </c>
      <c r="O1584">
        <f t="shared" si="64"/>
        <v>0</v>
      </c>
      <c r="P1584">
        <f t="shared" si="63"/>
        <v>1</v>
      </c>
    </row>
    <row r="1585" spans="12:16" x14ac:dyDescent="0.25">
      <c r="L1585" s="264">
        <f>Member!A1585</f>
        <v>0</v>
      </c>
      <c r="M1585">
        <f>SUMIF(Erfassung6!BD:BD,L1585,Erfassung6!BW:BW)</f>
        <v>0</v>
      </c>
      <c r="N1585">
        <f>SUMIF(Erfassung6!BD:BD,L1585,Erfassung6!BG:BG)</f>
        <v>0</v>
      </c>
      <c r="O1585">
        <f t="shared" si="64"/>
        <v>0</v>
      </c>
      <c r="P1585">
        <f t="shared" si="63"/>
        <v>1</v>
      </c>
    </row>
    <row r="1586" spans="12:16" x14ac:dyDescent="0.25">
      <c r="L1586" s="264">
        <f>Member!A1586</f>
        <v>0</v>
      </c>
      <c r="M1586">
        <f>SUMIF(Erfassung6!BD:BD,L1586,Erfassung6!BW:BW)</f>
        <v>0</v>
      </c>
      <c r="N1586">
        <f>SUMIF(Erfassung6!BD:BD,L1586,Erfassung6!BG:BG)</f>
        <v>0</v>
      </c>
      <c r="O1586">
        <f t="shared" si="64"/>
        <v>0</v>
      </c>
      <c r="P1586">
        <f t="shared" si="63"/>
        <v>1</v>
      </c>
    </row>
    <row r="1587" spans="12:16" x14ac:dyDescent="0.25">
      <c r="L1587" s="264">
        <f>Member!A1587</f>
        <v>0</v>
      </c>
      <c r="M1587">
        <f>SUMIF(Erfassung6!BD:BD,L1587,Erfassung6!BW:BW)</f>
        <v>0</v>
      </c>
      <c r="N1587">
        <f>SUMIF(Erfassung6!BD:BD,L1587,Erfassung6!BG:BG)</f>
        <v>0</v>
      </c>
      <c r="O1587">
        <f t="shared" si="64"/>
        <v>0</v>
      </c>
      <c r="P1587">
        <f t="shared" si="63"/>
        <v>1</v>
      </c>
    </row>
    <row r="1588" spans="12:16" x14ac:dyDescent="0.25">
      <c r="L1588" s="264">
        <f>Member!A1588</f>
        <v>0</v>
      </c>
      <c r="M1588">
        <f>SUMIF(Erfassung6!BD:BD,L1588,Erfassung6!BW:BW)</f>
        <v>0</v>
      </c>
      <c r="N1588">
        <f>SUMIF(Erfassung6!BD:BD,L1588,Erfassung6!BG:BG)</f>
        <v>0</v>
      </c>
      <c r="O1588">
        <f t="shared" si="64"/>
        <v>0</v>
      </c>
      <c r="P1588">
        <f t="shared" si="63"/>
        <v>1</v>
      </c>
    </row>
    <row r="1589" spans="12:16" x14ac:dyDescent="0.25">
      <c r="L1589" s="264">
        <f>Member!A1589</f>
        <v>0</v>
      </c>
      <c r="M1589">
        <f>SUMIF(Erfassung6!BD:BD,L1589,Erfassung6!BW:BW)</f>
        <v>0</v>
      </c>
      <c r="N1589">
        <f>SUMIF(Erfassung6!BD:BD,L1589,Erfassung6!BG:BG)</f>
        <v>0</v>
      </c>
      <c r="O1589">
        <f t="shared" si="64"/>
        <v>0</v>
      </c>
      <c r="P1589">
        <f t="shared" si="63"/>
        <v>1</v>
      </c>
    </row>
    <row r="1590" spans="12:16" x14ac:dyDescent="0.25">
      <c r="L1590" s="264">
        <f>Member!A1590</f>
        <v>0</v>
      </c>
      <c r="M1590">
        <f>SUMIF(Erfassung6!BD:BD,L1590,Erfassung6!BW:BW)</f>
        <v>0</v>
      </c>
      <c r="N1590">
        <f>SUMIF(Erfassung6!BD:BD,L1590,Erfassung6!BG:BG)</f>
        <v>0</v>
      </c>
      <c r="O1590">
        <f t="shared" si="64"/>
        <v>0</v>
      </c>
      <c r="P1590">
        <f t="shared" si="63"/>
        <v>1</v>
      </c>
    </row>
    <row r="1591" spans="12:16" x14ac:dyDescent="0.25">
      <c r="L1591" s="264">
        <f>Member!A1591</f>
        <v>0</v>
      </c>
      <c r="M1591">
        <f>SUMIF(Erfassung6!BD:BD,L1591,Erfassung6!BW:BW)</f>
        <v>0</v>
      </c>
      <c r="N1591">
        <f>SUMIF(Erfassung6!BD:BD,L1591,Erfassung6!BG:BG)</f>
        <v>0</v>
      </c>
      <c r="O1591">
        <f t="shared" si="64"/>
        <v>0</v>
      </c>
      <c r="P1591">
        <f t="shared" si="63"/>
        <v>1</v>
      </c>
    </row>
    <row r="1592" spans="12:16" x14ac:dyDescent="0.25">
      <c r="L1592" s="264">
        <f>Member!A1592</f>
        <v>0</v>
      </c>
      <c r="M1592">
        <f>SUMIF(Erfassung6!BD:BD,L1592,Erfassung6!BW:BW)</f>
        <v>0</v>
      </c>
      <c r="N1592">
        <f>SUMIF(Erfassung6!BD:BD,L1592,Erfassung6!BG:BG)</f>
        <v>0</v>
      </c>
      <c r="O1592">
        <f t="shared" si="64"/>
        <v>0</v>
      </c>
      <c r="P1592">
        <f t="shared" si="63"/>
        <v>1</v>
      </c>
    </row>
    <row r="1593" spans="12:16" x14ac:dyDescent="0.25">
      <c r="L1593" s="264">
        <f>Member!A1593</f>
        <v>0</v>
      </c>
      <c r="M1593">
        <f>SUMIF(Erfassung6!BD:BD,L1593,Erfassung6!BW:BW)</f>
        <v>0</v>
      </c>
      <c r="N1593">
        <f>SUMIF(Erfassung6!BD:BD,L1593,Erfassung6!BG:BG)</f>
        <v>0</v>
      </c>
      <c r="O1593">
        <f t="shared" si="64"/>
        <v>0</v>
      </c>
      <c r="P1593">
        <f t="shared" si="63"/>
        <v>1</v>
      </c>
    </row>
    <row r="1594" spans="12:16" x14ac:dyDescent="0.25">
      <c r="L1594" s="264">
        <f>Member!A1594</f>
        <v>0</v>
      </c>
      <c r="M1594">
        <f>SUMIF(Erfassung6!BD:BD,L1594,Erfassung6!BW:BW)</f>
        <v>0</v>
      </c>
      <c r="N1594">
        <f>SUMIF(Erfassung6!BD:BD,L1594,Erfassung6!BG:BG)</f>
        <v>0</v>
      </c>
      <c r="O1594">
        <f t="shared" si="64"/>
        <v>0</v>
      </c>
      <c r="P1594">
        <f t="shared" si="63"/>
        <v>1</v>
      </c>
    </row>
    <row r="1595" spans="12:16" x14ac:dyDescent="0.25">
      <c r="L1595" s="264">
        <f>Member!A1595</f>
        <v>0</v>
      </c>
      <c r="M1595">
        <f>SUMIF(Erfassung6!BD:BD,L1595,Erfassung6!BW:BW)</f>
        <v>0</v>
      </c>
      <c r="N1595">
        <f>SUMIF(Erfassung6!BD:BD,L1595,Erfassung6!BG:BG)</f>
        <v>0</v>
      </c>
      <c r="O1595">
        <f t="shared" si="64"/>
        <v>0</v>
      </c>
      <c r="P1595">
        <f t="shared" si="63"/>
        <v>1</v>
      </c>
    </row>
    <row r="1596" spans="12:16" x14ac:dyDescent="0.25">
      <c r="L1596" s="264">
        <f>Member!A1596</f>
        <v>0</v>
      </c>
      <c r="M1596">
        <f>SUMIF(Erfassung6!BD:BD,L1596,Erfassung6!BW:BW)</f>
        <v>0</v>
      </c>
      <c r="N1596">
        <f>SUMIF(Erfassung6!BD:BD,L1596,Erfassung6!BG:BG)</f>
        <v>0</v>
      </c>
      <c r="O1596">
        <f t="shared" si="64"/>
        <v>0</v>
      </c>
      <c r="P1596">
        <f t="shared" si="63"/>
        <v>1</v>
      </c>
    </row>
    <row r="1597" spans="12:16" x14ac:dyDescent="0.25">
      <c r="L1597" s="264">
        <f>Member!A1597</f>
        <v>0</v>
      </c>
      <c r="M1597">
        <f>SUMIF(Erfassung6!BD:BD,L1597,Erfassung6!BW:BW)</f>
        <v>0</v>
      </c>
      <c r="N1597">
        <f>SUMIF(Erfassung6!BD:BD,L1597,Erfassung6!BG:BG)</f>
        <v>0</v>
      </c>
      <c r="O1597">
        <f t="shared" si="64"/>
        <v>0</v>
      </c>
      <c r="P1597">
        <f t="shared" si="63"/>
        <v>1</v>
      </c>
    </row>
    <row r="1598" spans="12:16" x14ac:dyDescent="0.25">
      <c r="L1598" s="264">
        <f>Member!A1598</f>
        <v>0</v>
      </c>
      <c r="M1598">
        <f>SUMIF(Erfassung6!BD:BD,L1598,Erfassung6!BW:BW)</f>
        <v>0</v>
      </c>
      <c r="N1598">
        <f>SUMIF(Erfassung6!BD:BD,L1598,Erfassung6!BG:BG)</f>
        <v>0</v>
      </c>
      <c r="O1598">
        <f t="shared" si="64"/>
        <v>0</v>
      </c>
      <c r="P1598">
        <f t="shared" si="63"/>
        <v>1</v>
      </c>
    </row>
    <row r="1599" spans="12:16" x14ac:dyDescent="0.25">
      <c r="L1599" s="264">
        <f>Member!A1599</f>
        <v>0</v>
      </c>
      <c r="M1599">
        <f>SUMIF(Erfassung6!BD:BD,L1599,Erfassung6!BW:BW)</f>
        <v>0</v>
      </c>
      <c r="N1599">
        <f>SUMIF(Erfassung6!BD:BD,L1599,Erfassung6!BG:BG)</f>
        <v>0</v>
      </c>
      <c r="O1599">
        <f t="shared" si="64"/>
        <v>0</v>
      </c>
      <c r="P1599">
        <f t="shared" si="63"/>
        <v>1</v>
      </c>
    </row>
    <row r="1600" spans="12:16" x14ac:dyDescent="0.25">
      <c r="L1600" s="264">
        <f>Member!A1600</f>
        <v>0</v>
      </c>
      <c r="M1600">
        <f>SUMIF(Erfassung6!BD:BD,L1600,Erfassung6!BW:BW)</f>
        <v>0</v>
      </c>
      <c r="N1600">
        <f>SUMIF(Erfassung6!BD:BD,L1600,Erfassung6!BG:BG)</f>
        <v>0</v>
      </c>
      <c r="O1600">
        <f t="shared" si="64"/>
        <v>0</v>
      </c>
      <c r="P1600">
        <f t="shared" si="63"/>
        <v>1</v>
      </c>
    </row>
    <row r="1601" spans="12:16" x14ac:dyDescent="0.25">
      <c r="L1601" s="264">
        <f>Member!A1601</f>
        <v>0</v>
      </c>
      <c r="M1601">
        <f>SUMIF(Erfassung6!BD:BD,L1601,Erfassung6!BW:BW)</f>
        <v>0</v>
      </c>
      <c r="N1601">
        <f>SUMIF(Erfassung6!BD:BD,L1601,Erfassung6!BG:BG)</f>
        <v>0</v>
      </c>
      <c r="O1601">
        <f t="shared" si="64"/>
        <v>0</v>
      </c>
      <c r="P1601">
        <f t="shared" si="63"/>
        <v>1</v>
      </c>
    </row>
    <row r="1602" spans="12:16" x14ac:dyDescent="0.25">
      <c r="L1602" s="264">
        <f>Member!A1602</f>
        <v>0</v>
      </c>
      <c r="M1602">
        <f>SUMIF(Erfassung6!BD:BD,L1602,Erfassung6!BW:BW)</f>
        <v>0</v>
      </c>
      <c r="N1602">
        <f>SUMIF(Erfassung6!BD:BD,L1602,Erfassung6!BG:BG)</f>
        <v>0</v>
      </c>
      <c r="O1602">
        <f t="shared" si="64"/>
        <v>0</v>
      </c>
      <c r="P1602">
        <f t="shared" ref="P1602:P1665" si="65">RANK(O1602,O:O)</f>
        <v>1</v>
      </c>
    </row>
    <row r="1603" spans="12:16" x14ac:dyDescent="0.25">
      <c r="L1603" s="264">
        <f>Member!A1603</f>
        <v>0</v>
      </c>
      <c r="M1603">
        <f>SUMIF(Erfassung6!BD:BD,L1603,Erfassung6!BW:BW)</f>
        <v>0</v>
      </c>
      <c r="N1603">
        <f>SUMIF(Erfassung6!BD:BD,L1603,Erfassung6!BG:BG)</f>
        <v>0</v>
      </c>
      <c r="O1603">
        <f t="shared" ref="O1603:O1666" si="66">IF(N1603=0,0,M1603/N1603-ROW()/1000000000)</f>
        <v>0</v>
      </c>
      <c r="P1603">
        <f t="shared" si="65"/>
        <v>1</v>
      </c>
    </row>
    <row r="1604" spans="12:16" x14ac:dyDescent="0.25">
      <c r="L1604" s="264">
        <f>Member!A1604</f>
        <v>0</v>
      </c>
      <c r="M1604">
        <f>SUMIF(Erfassung6!BD:BD,L1604,Erfassung6!BW:BW)</f>
        <v>0</v>
      </c>
      <c r="N1604">
        <f>SUMIF(Erfassung6!BD:BD,L1604,Erfassung6!BG:BG)</f>
        <v>0</v>
      </c>
      <c r="O1604">
        <f t="shared" si="66"/>
        <v>0</v>
      </c>
      <c r="P1604">
        <f t="shared" si="65"/>
        <v>1</v>
      </c>
    </row>
    <row r="1605" spans="12:16" x14ac:dyDescent="0.25">
      <c r="L1605" s="264">
        <f>Member!A1605</f>
        <v>0</v>
      </c>
      <c r="M1605">
        <f>SUMIF(Erfassung6!BD:BD,L1605,Erfassung6!BW:BW)</f>
        <v>0</v>
      </c>
      <c r="N1605">
        <f>SUMIF(Erfassung6!BD:BD,L1605,Erfassung6!BG:BG)</f>
        <v>0</v>
      </c>
      <c r="O1605">
        <f t="shared" si="66"/>
        <v>0</v>
      </c>
      <c r="P1605">
        <f t="shared" si="65"/>
        <v>1</v>
      </c>
    </row>
    <row r="1606" spans="12:16" x14ac:dyDescent="0.25">
      <c r="L1606" s="264">
        <f>Member!A1606</f>
        <v>0</v>
      </c>
      <c r="M1606">
        <f>SUMIF(Erfassung6!BD:BD,L1606,Erfassung6!BW:BW)</f>
        <v>0</v>
      </c>
      <c r="N1606">
        <f>SUMIF(Erfassung6!BD:BD,L1606,Erfassung6!BG:BG)</f>
        <v>0</v>
      </c>
      <c r="O1606">
        <f t="shared" si="66"/>
        <v>0</v>
      </c>
      <c r="P1606">
        <f t="shared" si="65"/>
        <v>1</v>
      </c>
    </row>
    <row r="1607" spans="12:16" x14ac:dyDescent="0.25">
      <c r="L1607" s="264">
        <f>Member!A1607</f>
        <v>0</v>
      </c>
      <c r="M1607">
        <f>SUMIF(Erfassung6!BD:BD,L1607,Erfassung6!BW:BW)</f>
        <v>0</v>
      </c>
      <c r="N1607">
        <f>SUMIF(Erfassung6!BD:BD,L1607,Erfassung6!BG:BG)</f>
        <v>0</v>
      </c>
      <c r="O1607">
        <f t="shared" si="66"/>
        <v>0</v>
      </c>
      <c r="P1607">
        <f t="shared" si="65"/>
        <v>1</v>
      </c>
    </row>
    <row r="1608" spans="12:16" x14ac:dyDescent="0.25">
      <c r="L1608" s="264">
        <f>Member!A1608</f>
        <v>0</v>
      </c>
      <c r="M1608">
        <f>SUMIF(Erfassung6!BD:BD,L1608,Erfassung6!BW:BW)</f>
        <v>0</v>
      </c>
      <c r="N1608">
        <f>SUMIF(Erfassung6!BD:BD,L1608,Erfassung6!BG:BG)</f>
        <v>0</v>
      </c>
      <c r="O1608">
        <f t="shared" si="66"/>
        <v>0</v>
      </c>
      <c r="P1608">
        <f t="shared" si="65"/>
        <v>1</v>
      </c>
    </row>
    <row r="1609" spans="12:16" x14ac:dyDescent="0.25">
      <c r="L1609" s="264">
        <f>Member!A1609</f>
        <v>0</v>
      </c>
      <c r="M1609">
        <f>SUMIF(Erfassung6!BD:BD,L1609,Erfassung6!BW:BW)</f>
        <v>0</v>
      </c>
      <c r="N1609">
        <f>SUMIF(Erfassung6!BD:BD,L1609,Erfassung6!BG:BG)</f>
        <v>0</v>
      </c>
      <c r="O1609">
        <f t="shared" si="66"/>
        <v>0</v>
      </c>
      <c r="P1609">
        <f t="shared" si="65"/>
        <v>1</v>
      </c>
    </row>
    <row r="1610" spans="12:16" x14ac:dyDescent="0.25">
      <c r="L1610" s="264">
        <f>Member!A1610</f>
        <v>0</v>
      </c>
      <c r="M1610">
        <f>SUMIF(Erfassung6!BD:BD,L1610,Erfassung6!BW:BW)</f>
        <v>0</v>
      </c>
      <c r="N1610">
        <f>SUMIF(Erfassung6!BD:BD,L1610,Erfassung6!BG:BG)</f>
        <v>0</v>
      </c>
      <c r="O1610">
        <f t="shared" si="66"/>
        <v>0</v>
      </c>
      <c r="P1610">
        <f t="shared" si="65"/>
        <v>1</v>
      </c>
    </row>
    <row r="1611" spans="12:16" x14ac:dyDescent="0.25">
      <c r="L1611" s="264">
        <f>Member!A1611</f>
        <v>0</v>
      </c>
      <c r="M1611">
        <f>SUMIF(Erfassung6!BD:BD,L1611,Erfassung6!BW:BW)</f>
        <v>0</v>
      </c>
      <c r="N1611">
        <f>SUMIF(Erfassung6!BD:BD,L1611,Erfassung6!BG:BG)</f>
        <v>0</v>
      </c>
      <c r="O1611">
        <f t="shared" si="66"/>
        <v>0</v>
      </c>
      <c r="P1611">
        <f t="shared" si="65"/>
        <v>1</v>
      </c>
    </row>
    <row r="1612" spans="12:16" x14ac:dyDescent="0.25">
      <c r="L1612" s="264">
        <f>Member!A1612</f>
        <v>0</v>
      </c>
      <c r="M1612">
        <f>SUMIF(Erfassung6!BD:BD,L1612,Erfassung6!BW:BW)</f>
        <v>0</v>
      </c>
      <c r="N1612">
        <f>SUMIF(Erfassung6!BD:BD,L1612,Erfassung6!BG:BG)</f>
        <v>0</v>
      </c>
      <c r="O1612">
        <f t="shared" si="66"/>
        <v>0</v>
      </c>
      <c r="P1612">
        <f t="shared" si="65"/>
        <v>1</v>
      </c>
    </row>
    <row r="1613" spans="12:16" x14ac:dyDescent="0.25">
      <c r="L1613" s="264">
        <f>Member!A1613</f>
        <v>0</v>
      </c>
      <c r="M1613">
        <f>SUMIF(Erfassung6!BD:BD,L1613,Erfassung6!BW:BW)</f>
        <v>0</v>
      </c>
      <c r="N1613">
        <f>SUMIF(Erfassung6!BD:BD,L1613,Erfassung6!BG:BG)</f>
        <v>0</v>
      </c>
      <c r="O1613">
        <f t="shared" si="66"/>
        <v>0</v>
      </c>
      <c r="P1613">
        <f t="shared" si="65"/>
        <v>1</v>
      </c>
    </row>
    <row r="1614" spans="12:16" x14ac:dyDescent="0.25">
      <c r="L1614" s="264">
        <f>Member!A1614</f>
        <v>0</v>
      </c>
      <c r="M1614">
        <f>SUMIF(Erfassung6!BD:BD,L1614,Erfassung6!BW:BW)</f>
        <v>0</v>
      </c>
      <c r="N1614">
        <f>SUMIF(Erfassung6!BD:BD,L1614,Erfassung6!BG:BG)</f>
        <v>0</v>
      </c>
      <c r="O1614">
        <f t="shared" si="66"/>
        <v>0</v>
      </c>
      <c r="P1614">
        <f t="shared" si="65"/>
        <v>1</v>
      </c>
    </row>
    <row r="1615" spans="12:16" x14ac:dyDescent="0.25">
      <c r="L1615" s="264">
        <f>Member!A1615</f>
        <v>0</v>
      </c>
      <c r="M1615">
        <f>SUMIF(Erfassung6!BD:BD,L1615,Erfassung6!BW:BW)</f>
        <v>0</v>
      </c>
      <c r="N1615">
        <f>SUMIF(Erfassung6!BD:BD,L1615,Erfassung6!BG:BG)</f>
        <v>0</v>
      </c>
      <c r="O1615">
        <f t="shared" si="66"/>
        <v>0</v>
      </c>
      <c r="P1615">
        <f t="shared" si="65"/>
        <v>1</v>
      </c>
    </row>
    <row r="1616" spans="12:16" x14ac:dyDescent="0.25">
      <c r="L1616" s="264">
        <f>Member!A1616</f>
        <v>0</v>
      </c>
      <c r="M1616">
        <f>SUMIF(Erfassung6!BD:BD,L1616,Erfassung6!BW:BW)</f>
        <v>0</v>
      </c>
      <c r="N1616">
        <f>SUMIF(Erfassung6!BD:BD,L1616,Erfassung6!BG:BG)</f>
        <v>0</v>
      </c>
      <c r="O1616">
        <f t="shared" si="66"/>
        <v>0</v>
      </c>
      <c r="P1616">
        <f t="shared" si="65"/>
        <v>1</v>
      </c>
    </row>
    <row r="1617" spans="12:16" x14ac:dyDescent="0.25">
      <c r="L1617" s="264">
        <f>Member!A1617</f>
        <v>0</v>
      </c>
      <c r="M1617">
        <f>SUMIF(Erfassung6!BD:BD,L1617,Erfassung6!BW:BW)</f>
        <v>0</v>
      </c>
      <c r="N1617">
        <f>SUMIF(Erfassung6!BD:BD,L1617,Erfassung6!BG:BG)</f>
        <v>0</v>
      </c>
      <c r="O1617">
        <f t="shared" si="66"/>
        <v>0</v>
      </c>
      <c r="P1617">
        <f t="shared" si="65"/>
        <v>1</v>
      </c>
    </row>
    <row r="1618" spans="12:16" x14ac:dyDescent="0.25">
      <c r="L1618" s="264">
        <f>Member!A1618</f>
        <v>0</v>
      </c>
      <c r="M1618">
        <f>SUMIF(Erfassung6!BD:BD,L1618,Erfassung6!BW:BW)</f>
        <v>0</v>
      </c>
      <c r="N1618">
        <f>SUMIF(Erfassung6!BD:BD,L1618,Erfassung6!BG:BG)</f>
        <v>0</v>
      </c>
      <c r="O1618">
        <f t="shared" si="66"/>
        <v>0</v>
      </c>
      <c r="P1618">
        <f t="shared" si="65"/>
        <v>1</v>
      </c>
    </row>
    <row r="1619" spans="12:16" x14ac:dyDescent="0.25">
      <c r="L1619" s="264">
        <f>Member!A1619</f>
        <v>0</v>
      </c>
      <c r="M1619">
        <f>SUMIF(Erfassung6!BD:BD,L1619,Erfassung6!BW:BW)</f>
        <v>0</v>
      </c>
      <c r="N1619">
        <f>SUMIF(Erfassung6!BD:BD,L1619,Erfassung6!BG:BG)</f>
        <v>0</v>
      </c>
      <c r="O1619">
        <f t="shared" si="66"/>
        <v>0</v>
      </c>
      <c r="P1619">
        <f t="shared" si="65"/>
        <v>1</v>
      </c>
    </row>
    <row r="1620" spans="12:16" x14ac:dyDescent="0.25">
      <c r="L1620" s="264">
        <f>Member!A1620</f>
        <v>0</v>
      </c>
      <c r="M1620">
        <f>SUMIF(Erfassung6!BD:BD,L1620,Erfassung6!BW:BW)</f>
        <v>0</v>
      </c>
      <c r="N1620">
        <f>SUMIF(Erfassung6!BD:BD,L1620,Erfassung6!BG:BG)</f>
        <v>0</v>
      </c>
      <c r="O1620">
        <f t="shared" si="66"/>
        <v>0</v>
      </c>
      <c r="P1620">
        <f t="shared" si="65"/>
        <v>1</v>
      </c>
    </row>
    <row r="1621" spans="12:16" x14ac:dyDescent="0.25">
      <c r="L1621" s="264">
        <f>Member!A1621</f>
        <v>0</v>
      </c>
      <c r="M1621">
        <f>SUMIF(Erfassung6!BD:BD,L1621,Erfassung6!BW:BW)</f>
        <v>0</v>
      </c>
      <c r="N1621">
        <f>SUMIF(Erfassung6!BD:BD,L1621,Erfassung6!BG:BG)</f>
        <v>0</v>
      </c>
      <c r="O1621">
        <f t="shared" si="66"/>
        <v>0</v>
      </c>
      <c r="P1621">
        <f t="shared" si="65"/>
        <v>1</v>
      </c>
    </row>
    <row r="1622" spans="12:16" x14ac:dyDescent="0.25">
      <c r="L1622" s="264">
        <f>Member!A1622</f>
        <v>0</v>
      </c>
      <c r="M1622">
        <f>SUMIF(Erfassung6!BD:BD,L1622,Erfassung6!BW:BW)</f>
        <v>0</v>
      </c>
      <c r="N1622">
        <f>SUMIF(Erfassung6!BD:BD,L1622,Erfassung6!BG:BG)</f>
        <v>0</v>
      </c>
      <c r="O1622">
        <f t="shared" si="66"/>
        <v>0</v>
      </c>
      <c r="P1622">
        <f t="shared" si="65"/>
        <v>1</v>
      </c>
    </row>
    <row r="1623" spans="12:16" x14ac:dyDescent="0.25">
      <c r="L1623" s="264">
        <f>Member!A1623</f>
        <v>0</v>
      </c>
      <c r="M1623">
        <f>SUMIF(Erfassung6!BD:BD,L1623,Erfassung6!BW:BW)</f>
        <v>0</v>
      </c>
      <c r="N1623">
        <f>SUMIF(Erfassung6!BD:BD,L1623,Erfassung6!BG:BG)</f>
        <v>0</v>
      </c>
      <c r="O1623">
        <f t="shared" si="66"/>
        <v>0</v>
      </c>
      <c r="P1623">
        <f t="shared" si="65"/>
        <v>1</v>
      </c>
    </row>
    <row r="1624" spans="12:16" x14ac:dyDescent="0.25">
      <c r="L1624" s="264">
        <f>Member!A1624</f>
        <v>0</v>
      </c>
      <c r="M1624">
        <f>SUMIF(Erfassung6!BD:BD,L1624,Erfassung6!BW:BW)</f>
        <v>0</v>
      </c>
      <c r="N1624">
        <f>SUMIF(Erfassung6!BD:BD,L1624,Erfassung6!BG:BG)</f>
        <v>0</v>
      </c>
      <c r="O1624">
        <f t="shared" si="66"/>
        <v>0</v>
      </c>
      <c r="P1624">
        <f t="shared" si="65"/>
        <v>1</v>
      </c>
    </row>
    <row r="1625" spans="12:16" x14ac:dyDescent="0.25">
      <c r="L1625" s="264">
        <f>Member!A1625</f>
        <v>0</v>
      </c>
      <c r="M1625">
        <f>SUMIF(Erfassung6!BD:BD,L1625,Erfassung6!BW:BW)</f>
        <v>0</v>
      </c>
      <c r="N1625">
        <f>SUMIF(Erfassung6!BD:BD,L1625,Erfassung6!BG:BG)</f>
        <v>0</v>
      </c>
      <c r="O1625">
        <f t="shared" si="66"/>
        <v>0</v>
      </c>
      <c r="P1625">
        <f t="shared" si="65"/>
        <v>1</v>
      </c>
    </row>
    <row r="1626" spans="12:16" x14ac:dyDescent="0.25">
      <c r="L1626" s="264">
        <f>Member!A1626</f>
        <v>0</v>
      </c>
      <c r="M1626">
        <f>SUMIF(Erfassung6!BD:BD,L1626,Erfassung6!BW:BW)</f>
        <v>0</v>
      </c>
      <c r="N1626">
        <f>SUMIF(Erfassung6!BD:BD,L1626,Erfassung6!BG:BG)</f>
        <v>0</v>
      </c>
      <c r="O1626">
        <f t="shared" si="66"/>
        <v>0</v>
      </c>
      <c r="P1626">
        <f t="shared" si="65"/>
        <v>1</v>
      </c>
    </row>
    <row r="1627" spans="12:16" x14ac:dyDescent="0.25">
      <c r="L1627" s="264">
        <f>Member!A1627</f>
        <v>0</v>
      </c>
      <c r="M1627">
        <f>SUMIF(Erfassung6!BD:BD,L1627,Erfassung6!BW:BW)</f>
        <v>0</v>
      </c>
      <c r="N1627">
        <f>SUMIF(Erfassung6!BD:BD,L1627,Erfassung6!BG:BG)</f>
        <v>0</v>
      </c>
      <c r="O1627">
        <f t="shared" si="66"/>
        <v>0</v>
      </c>
      <c r="P1627">
        <f t="shared" si="65"/>
        <v>1</v>
      </c>
    </row>
    <row r="1628" spans="12:16" x14ac:dyDescent="0.25">
      <c r="L1628" s="264">
        <f>Member!A1628</f>
        <v>0</v>
      </c>
      <c r="M1628">
        <f>SUMIF(Erfassung6!BD:BD,L1628,Erfassung6!BW:BW)</f>
        <v>0</v>
      </c>
      <c r="N1628">
        <f>SUMIF(Erfassung6!BD:BD,L1628,Erfassung6!BG:BG)</f>
        <v>0</v>
      </c>
      <c r="O1628">
        <f t="shared" si="66"/>
        <v>0</v>
      </c>
      <c r="P1628">
        <f t="shared" si="65"/>
        <v>1</v>
      </c>
    </row>
    <row r="1629" spans="12:16" x14ac:dyDescent="0.25">
      <c r="L1629" s="264">
        <f>Member!A1629</f>
        <v>0</v>
      </c>
      <c r="M1629">
        <f>SUMIF(Erfassung6!BD:BD,L1629,Erfassung6!BW:BW)</f>
        <v>0</v>
      </c>
      <c r="N1629">
        <f>SUMIF(Erfassung6!BD:BD,L1629,Erfassung6!BG:BG)</f>
        <v>0</v>
      </c>
      <c r="O1629">
        <f t="shared" si="66"/>
        <v>0</v>
      </c>
      <c r="P1629">
        <f t="shared" si="65"/>
        <v>1</v>
      </c>
    </row>
    <row r="1630" spans="12:16" x14ac:dyDescent="0.25">
      <c r="L1630" s="264">
        <f>Member!A1630</f>
        <v>0</v>
      </c>
      <c r="M1630">
        <f>SUMIF(Erfassung6!BD:BD,L1630,Erfassung6!BW:BW)</f>
        <v>0</v>
      </c>
      <c r="N1630">
        <f>SUMIF(Erfassung6!BD:BD,L1630,Erfassung6!BG:BG)</f>
        <v>0</v>
      </c>
      <c r="O1630">
        <f t="shared" si="66"/>
        <v>0</v>
      </c>
      <c r="P1630">
        <f t="shared" si="65"/>
        <v>1</v>
      </c>
    </row>
    <row r="1631" spans="12:16" x14ac:dyDescent="0.25">
      <c r="L1631" s="264">
        <f>Member!A1631</f>
        <v>0</v>
      </c>
      <c r="M1631">
        <f>SUMIF(Erfassung6!BD:BD,L1631,Erfassung6!BW:BW)</f>
        <v>0</v>
      </c>
      <c r="N1631">
        <f>SUMIF(Erfassung6!BD:BD,L1631,Erfassung6!BG:BG)</f>
        <v>0</v>
      </c>
      <c r="O1631">
        <f t="shared" si="66"/>
        <v>0</v>
      </c>
      <c r="P1631">
        <f t="shared" si="65"/>
        <v>1</v>
      </c>
    </row>
    <row r="1632" spans="12:16" x14ac:dyDescent="0.25">
      <c r="L1632" s="264">
        <f>Member!A1632</f>
        <v>0</v>
      </c>
      <c r="M1632">
        <f>SUMIF(Erfassung6!BD:BD,L1632,Erfassung6!BW:BW)</f>
        <v>0</v>
      </c>
      <c r="N1632">
        <f>SUMIF(Erfassung6!BD:BD,L1632,Erfassung6!BG:BG)</f>
        <v>0</v>
      </c>
      <c r="O1632">
        <f t="shared" si="66"/>
        <v>0</v>
      </c>
      <c r="P1632">
        <f t="shared" si="65"/>
        <v>1</v>
      </c>
    </row>
    <row r="1633" spans="12:16" x14ac:dyDescent="0.25">
      <c r="L1633" s="264">
        <f>Member!A1633</f>
        <v>0</v>
      </c>
      <c r="M1633">
        <f>SUMIF(Erfassung6!BD:BD,L1633,Erfassung6!BW:BW)</f>
        <v>0</v>
      </c>
      <c r="N1633">
        <f>SUMIF(Erfassung6!BD:BD,L1633,Erfassung6!BG:BG)</f>
        <v>0</v>
      </c>
      <c r="O1633">
        <f t="shared" si="66"/>
        <v>0</v>
      </c>
      <c r="P1633">
        <f t="shared" si="65"/>
        <v>1</v>
      </c>
    </row>
    <row r="1634" spans="12:16" x14ac:dyDescent="0.25">
      <c r="L1634" s="264">
        <f>Member!A1634</f>
        <v>0</v>
      </c>
      <c r="M1634">
        <f>SUMIF(Erfassung6!BD:BD,L1634,Erfassung6!BW:BW)</f>
        <v>0</v>
      </c>
      <c r="N1634">
        <f>SUMIF(Erfassung6!BD:BD,L1634,Erfassung6!BG:BG)</f>
        <v>0</v>
      </c>
      <c r="O1634">
        <f t="shared" si="66"/>
        <v>0</v>
      </c>
      <c r="P1634">
        <f t="shared" si="65"/>
        <v>1</v>
      </c>
    </row>
    <row r="1635" spans="12:16" x14ac:dyDescent="0.25">
      <c r="L1635" s="264">
        <f>Member!A1635</f>
        <v>0</v>
      </c>
      <c r="M1635">
        <f>SUMIF(Erfassung6!BD:BD,L1635,Erfassung6!BW:BW)</f>
        <v>0</v>
      </c>
      <c r="N1635">
        <f>SUMIF(Erfassung6!BD:BD,L1635,Erfassung6!BG:BG)</f>
        <v>0</v>
      </c>
      <c r="O1635">
        <f t="shared" si="66"/>
        <v>0</v>
      </c>
      <c r="P1635">
        <f t="shared" si="65"/>
        <v>1</v>
      </c>
    </row>
    <row r="1636" spans="12:16" x14ac:dyDescent="0.25">
      <c r="L1636" s="264">
        <f>Member!A1636</f>
        <v>0</v>
      </c>
      <c r="M1636">
        <f>SUMIF(Erfassung6!BD:BD,L1636,Erfassung6!BW:BW)</f>
        <v>0</v>
      </c>
      <c r="N1636">
        <f>SUMIF(Erfassung6!BD:BD,L1636,Erfassung6!BG:BG)</f>
        <v>0</v>
      </c>
      <c r="O1636">
        <f t="shared" si="66"/>
        <v>0</v>
      </c>
      <c r="P1636">
        <f t="shared" si="65"/>
        <v>1</v>
      </c>
    </row>
    <row r="1637" spans="12:16" x14ac:dyDescent="0.25">
      <c r="L1637" s="264">
        <f>Member!A1637</f>
        <v>0</v>
      </c>
      <c r="M1637">
        <f>SUMIF(Erfassung6!BD:BD,L1637,Erfassung6!BW:BW)</f>
        <v>0</v>
      </c>
      <c r="N1637">
        <f>SUMIF(Erfassung6!BD:BD,L1637,Erfassung6!BG:BG)</f>
        <v>0</v>
      </c>
      <c r="O1637">
        <f t="shared" si="66"/>
        <v>0</v>
      </c>
      <c r="P1637">
        <f t="shared" si="65"/>
        <v>1</v>
      </c>
    </row>
    <row r="1638" spans="12:16" x14ac:dyDescent="0.25">
      <c r="L1638" s="264">
        <f>Member!A1638</f>
        <v>0</v>
      </c>
      <c r="M1638">
        <f>SUMIF(Erfassung6!BD:BD,L1638,Erfassung6!BW:BW)</f>
        <v>0</v>
      </c>
      <c r="N1638">
        <f>SUMIF(Erfassung6!BD:BD,L1638,Erfassung6!BG:BG)</f>
        <v>0</v>
      </c>
      <c r="O1638">
        <f t="shared" si="66"/>
        <v>0</v>
      </c>
      <c r="P1638">
        <f t="shared" si="65"/>
        <v>1</v>
      </c>
    </row>
    <row r="1639" spans="12:16" x14ac:dyDescent="0.25">
      <c r="L1639" s="264">
        <f>Member!A1639</f>
        <v>0</v>
      </c>
      <c r="M1639">
        <f>SUMIF(Erfassung6!BD:BD,L1639,Erfassung6!BW:BW)</f>
        <v>0</v>
      </c>
      <c r="N1639">
        <f>SUMIF(Erfassung6!BD:BD,L1639,Erfassung6!BG:BG)</f>
        <v>0</v>
      </c>
      <c r="O1639">
        <f t="shared" si="66"/>
        <v>0</v>
      </c>
      <c r="P1639">
        <f t="shared" si="65"/>
        <v>1</v>
      </c>
    </row>
    <row r="1640" spans="12:16" x14ac:dyDescent="0.25">
      <c r="L1640" s="264">
        <f>Member!A1640</f>
        <v>0</v>
      </c>
      <c r="M1640">
        <f>SUMIF(Erfassung6!BD:BD,L1640,Erfassung6!BW:BW)</f>
        <v>0</v>
      </c>
      <c r="N1640">
        <f>SUMIF(Erfassung6!BD:BD,L1640,Erfassung6!BG:BG)</f>
        <v>0</v>
      </c>
      <c r="O1640">
        <f t="shared" si="66"/>
        <v>0</v>
      </c>
      <c r="P1640">
        <f t="shared" si="65"/>
        <v>1</v>
      </c>
    </row>
    <row r="1641" spans="12:16" x14ac:dyDescent="0.25">
      <c r="L1641" s="264">
        <f>Member!A1641</f>
        <v>0</v>
      </c>
      <c r="M1641">
        <f>SUMIF(Erfassung6!BD:BD,L1641,Erfassung6!BW:BW)</f>
        <v>0</v>
      </c>
      <c r="N1641">
        <f>SUMIF(Erfassung6!BD:BD,L1641,Erfassung6!BG:BG)</f>
        <v>0</v>
      </c>
      <c r="O1641">
        <f t="shared" si="66"/>
        <v>0</v>
      </c>
      <c r="P1641">
        <f t="shared" si="65"/>
        <v>1</v>
      </c>
    </row>
    <row r="1642" spans="12:16" x14ac:dyDescent="0.25">
      <c r="L1642" s="264">
        <f>Member!A1642</f>
        <v>0</v>
      </c>
      <c r="M1642">
        <f>SUMIF(Erfassung6!BD:BD,L1642,Erfassung6!BW:BW)</f>
        <v>0</v>
      </c>
      <c r="N1642">
        <f>SUMIF(Erfassung6!BD:BD,L1642,Erfassung6!BG:BG)</f>
        <v>0</v>
      </c>
      <c r="O1642">
        <f t="shared" si="66"/>
        <v>0</v>
      </c>
      <c r="P1642">
        <f t="shared" si="65"/>
        <v>1</v>
      </c>
    </row>
    <row r="1643" spans="12:16" x14ac:dyDescent="0.25">
      <c r="L1643" s="264">
        <f>Member!A1643</f>
        <v>0</v>
      </c>
      <c r="M1643">
        <f>SUMIF(Erfassung6!BD:BD,L1643,Erfassung6!BW:BW)</f>
        <v>0</v>
      </c>
      <c r="N1643">
        <f>SUMIF(Erfassung6!BD:BD,L1643,Erfassung6!BG:BG)</f>
        <v>0</v>
      </c>
      <c r="O1643">
        <f t="shared" si="66"/>
        <v>0</v>
      </c>
      <c r="P1643">
        <f t="shared" si="65"/>
        <v>1</v>
      </c>
    </row>
    <row r="1644" spans="12:16" x14ac:dyDescent="0.25">
      <c r="L1644" s="264">
        <f>Member!A1644</f>
        <v>0</v>
      </c>
      <c r="M1644">
        <f>SUMIF(Erfassung6!BD:BD,L1644,Erfassung6!BW:BW)</f>
        <v>0</v>
      </c>
      <c r="N1644">
        <f>SUMIF(Erfassung6!BD:BD,L1644,Erfassung6!BG:BG)</f>
        <v>0</v>
      </c>
      <c r="O1644">
        <f t="shared" si="66"/>
        <v>0</v>
      </c>
      <c r="P1644">
        <f t="shared" si="65"/>
        <v>1</v>
      </c>
    </row>
    <row r="1645" spans="12:16" x14ac:dyDescent="0.25">
      <c r="L1645" s="264">
        <f>Member!A1645</f>
        <v>0</v>
      </c>
      <c r="M1645">
        <f>SUMIF(Erfassung6!BD:BD,L1645,Erfassung6!BW:BW)</f>
        <v>0</v>
      </c>
      <c r="N1645">
        <f>SUMIF(Erfassung6!BD:BD,L1645,Erfassung6!BG:BG)</f>
        <v>0</v>
      </c>
      <c r="O1645">
        <f t="shared" si="66"/>
        <v>0</v>
      </c>
      <c r="P1645">
        <f t="shared" si="65"/>
        <v>1</v>
      </c>
    </row>
    <row r="1646" spans="12:16" x14ac:dyDescent="0.25">
      <c r="L1646" s="264">
        <f>Member!A1646</f>
        <v>0</v>
      </c>
      <c r="M1646">
        <f>SUMIF(Erfassung6!BD:BD,L1646,Erfassung6!BW:BW)</f>
        <v>0</v>
      </c>
      <c r="N1646">
        <f>SUMIF(Erfassung6!BD:BD,L1646,Erfassung6!BG:BG)</f>
        <v>0</v>
      </c>
      <c r="O1646">
        <f t="shared" si="66"/>
        <v>0</v>
      </c>
      <c r="P1646">
        <f t="shared" si="65"/>
        <v>1</v>
      </c>
    </row>
    <row r="1647" spans="12:16" x14ac:dyDescent="0.25">
      <c r="L1647" s="264">
        <f>Member!A1647</f>
        <v>0</v>
      </c>
      <c r="M1647">
        <f>SUMIF(Erfassung6!BD:BD,L1647,Erfassung6!BW:BW)</f>
        <v>0</v>
      </c>
      <c r="N1647">
        <f>SUMIF(Erfassung6!BD:BD,L1647,Erfassung6!BG:BG)</f>
        <v>0</v>
      </c>
      <c r="O1647">
        <f t="shared" si="66"/>
        <v>0</v>
      </c>
      <c r="P1647">
        <f t="shared" si="65"/>
        <v>1</v>
      </c>
    </row>
    <row r="1648" spans="12:16" x14ac:dyDescent="0.25">
      <c r="L1648" s="264">
        <f>Member!A1648</f>
        <v>0</v>
      </c>
      <c r="M1648">
        <f>SUMIF(Erfassung6!BD:BD,L1648,Erfassung6!BW:BW)</f>
        <v>0</v>
      </c>
      <c r="N1648">
        <f>SUMIF(Erfassung6!BD:BD,L1648,Erfassung6!BG:BG)</f>
        <v>0</v>
      </c>
      <c r="O1648">
        <f t="shared" si="66"/>
        <v>0</v>
      </c>
      <c r="P1648">
        <f t="shared" si="65"/>
        <v>1</v>
      </c>
    </row>
    <row r="1649" spans="12:16" x14ac:dyDescent="0.25">
      <c r="L1649" s="264">
        <f>Member!A1649</f>
        <v>0</v>
      </c>
      <c r="M1649">
        <f>SUMIF(Erfassung6!BD:BD,L1649,Erfassung6!BW:BW)</f>
        <v>0</v>
      </c>
      <c r="N1649">
        <f>SUMIF(Erfassung6!BD:BD,L1649,Erfassung6!BG:BG)</f>
        <v>0</v>
      </c>
      <c r="O1649">
        <f t="shared" si="66"/>
        <v>0</v>
      </c>
      <c r="P1649">
        <f t="shared" si="65"/>
        <v>1</v>
      </c>
    </row>
    <row r="1650" spans="12:16" x14ac:dyDescent="0.25">
      <c r="L1650" s="264">
        <f>Member!A1650</f>
        <v>0</v>
      </c>
      <c r="M1650">
        <f>SUMIF(Erfassung6!BD:BD,L1650,Erfassung6!BW:BW)</f>
        <v>0</v>
      </c>
      <c r="N1650">
        <f>SUMIF(Erfassung6!BD:BD,L1650,Erfassung6!BG:BG)</f>
        <v>0</v>
      </c>
      <c r="O1650">
        <f t="shared" si="66"/>
        <v>0</v>
      </c>
      <c r="P1650">
        <f t="shared" si="65"/>
        <v>1</v>
      </c>
    </row>
    <row r="1651" spans="12:16" x14ac:dyDescent="0.25">
      <c r="L1651" s="264">
        <f>Member!A1651</f>
        <v>0</v>
      </c>
      <c r="M1651">
        <f>SUMIF(Erfassung6!BD:BD,L1651,Erfassung6!BW:BW)</f>
        <v>0</v>
      </c>
      <c r="N1651">
        <f>SUMIF(Erfassung6!BD:BD,L1651,Erfassung6!BG:BG)</f>
        <v>0</v>
      </c>
      <c r="O1651">
        <f t="shared" si="66"/>
        <v>0</v>
      </c>
      <c r="P1651">
        <f t="shared" si="65"/>
        <v>1</v>
      </c>
    </row>
    <row r="1652" spans="12:16" x14ac:dyDescent="0.25">
      <c r="L1652" s="264">
        <f>Member!A1652</f>
        <v>0</v>
      </c>
      <c r="M1652">
        <f>SUMIF(Erfassung6!BD:BD,L1652,Erfassung6!BW:BW)</f>
        <v>0</v>
      </c>
      <c r="N1652">
        <f>SUMIF(Erfassung6!BD:BD,L1652,Erfassung6!BG:BG)</f>
        <v>0</v>
      </c>
      <c r="O1652">
        <f t="shared" si="66"/>
        <v>0</v>
      </c>
      <c r="P1652">
        <f t="shared" si="65"/>
        <v>1</v>
      </c>
    </row>
    <row r="1653" spans="12:16" x14ac:dyDescent="0.25">
      <c r="L1653" s="264">
        <f>Member!A1653</f>
        <v>0</v>
      </c>
      <c r="M1653">
        <f>SUMIF(Erfassung6!BD:BD,L1653,Erfassung6!BW:BW)</f>
        <v>0</v>
      </c>
      <c r="N1653">
        <f>SUMIF(Erfassung6!BD:BD,L1653,Erfassung6!BG:BG)</f>
        <v>0</v>
      </c>
      <c r="O1653">
        <f t="shared" si="66"/>
        <v>0</v>
      </c>
      <c r="P1653">
        <f t="shared" si="65"/>
        <v>1</v>
      </c>
    </row>
    <row r="1654" spans="12:16" x14ac:dyDescent="0.25">
      <c r="L1654" s="264">
        <f>Member!A1654</f>
        <v>0</v>
      </c>
      <c r="M1654">
        <f>SUMIF(Erfassung6!BD:BD,L1654,Erfassung6!BW:BW)</f>
        <v>0</v>
      </c>
      <c r="N1654">
        <f>SUMIF(Erfassung6!BD:BD,L1654,Erfassung6!BG:BG)</f>
        <v>0</v>
      </c>
      <c r="O1654">
        <f t="shared" si="66"/>
        <v>0</v>
      </c>
      <c r="P1654">
        <f t="shared" si="65"/>
        <v>1</v>
      </c>
    </row>
    <row r="1655" spans="12:16" x14ac:dyDescent="0.25">
      <c r="L1655" s="264">
        <f>Member!A1655</f>
        <v>0</v>
      </c>
      <c r="M1655">
        <f>SUMIF(Erfassung6!BD:BD,L1655,Erfassung6!BW:BW)</f>
        <v>0</v>
      </c>
      <c r="N1655">
        <f>SUMIF(Erfassung6!BD:BD,L1655,Erfassung6!BG:BG)</f>
        <v>0</v>
      </c>
      <c r="O1655">
        <f t="shared" si="66"/>
        <v>0</v>
      </c>
      <c r="P1655">
        <f t="shared" si="65"/>
        <v>1</v>
      </c>
    </row>
    <row r="1656" spans="12:16" x14ac:dyDescent="0.25">
      <c r="L1656" s="264">
        <f>Member!A1656</f>
        <v>0</v>
      </c>
      <c r="M1656">
        <f>SUMIF(Erfassung6!BD:BD,L1656,Erfassung6!BW:BW)</f>
        <v>0</v>
      </c>
      <c r="N1656">
        <f>SUMIF(Erfassung6!BD:BD,L1656,Erfassung6!BG:BG)</f>
        <v>0</v>
      </c>
      <c r="O1656">
        <f t="shared" si="66"/>
        <v>0</v>
      </c>
      <c r="P1656">
        <f t="shared" si="65"/>
        <v>1</v>
      </c>
    </row>
    <row r="1657" spans="12:16" x14ac:dyDescent="0.25">
      <c r="L1657" s="264">
        <f>Member!A1657</f>
        <v>0</v>
      </c>
      <c r="M1657">
        <f>SUMIF(Erfassung6!BD:BD,L1657,Erfassung6!BW:BW)</f>
        <v>0</v>
      </c>
      <c r="N1657">
        <f>SUMIF(Erfassung6!BD:BD,L1657,Erfassung6!BG:BG)</f>
        <v>0</v>
      </c>
      <c r="O1657">
        <f t="shared" si="66"/>
        <v>0</v>
      </c>
      <c r="P1657">
        <f t="shared" si="65"/>
        <v>1</v>
      </c>
    </row>
    <row r="1658" spans="12:16" x14ac:dyDescent="0.25">
      <c r="L1658" s="264">
        <f>Member!A1658</f>
        <v>0</v>
      </c>
      <c r="M1658">
        <f>SUMIF(Erfassung6!BD:BD,L1658,Erfassung6!BW:BW)</f>
        <v>0</v>
      </c>
      <c r="N1658">
        <f>SUMIF(Erfassung6!BD:BD,L1658,Erfassung6!BG:BG)</f>
        <v>0</v>
      </c>
      <c r="O1658">
        <f t="shared" si="66"/>
        <v>0</v>
      </c>
      <c r="P1658">
        <f t="shared" si="65"/>
        <v>1</v>
      </c>
    </row>
    <row r="1659" spans="12:16" x14ac:dyDescent="0.25">
      <c r="L1659" s="264">
        <f>Member!A1659</f>
        <v>0</v>
      </c>
      <c r="M1659">
        <f>SUMIF(Erfassung6!BD:BD,L1659,Erfassung6!BW:BW)</f>
        <v>0</v>
      </c>
      <c r="N1659">
        <f>SUMIF(Erfassung6!BD:BD,L1659,Erfassung6!BG:BG)</f>
        <v>0</v>
      </c>
      <c r="O1659">
        <f t="shared" si="66"/>
        <v>0</v>
      </c>
      <c r="P1659">
        <f t="shared" si="65"/>
        <v>1</v>
      </c>
    </row>
    <row r="1660" spans="12:16" x14ac:dyDescent="0.25">
      <c r="L1660" s="264">
        <f>Member!A1660</f>
        <v>0</v>
      </c>
      <c r="M1660">
        <f>SUMIF(Erfassung6!BD:BD,L1660,Erfassung6!BW:BW)</f>
        <v>0</v>
      </c>
      <c r="N1660">
        <f>SUMIF(Erfassung6!BD:BD,L1660,Erfassung6!BG:BG)</f>
        <v>0</v>
      </c>
      <c r="O1660">
        <f t="shared" si="66"/>
        <v>0</v>
      </c>
      <c r="P1660">
        <f t="shared" si="65"/>
        <v>1</v>
      </c>
    </row>
    <row r="1661" spans="12:16" x14ac:dyDescent="0.25">
      <c r="L1661" s="264">
        <f>Member!A1661</f>
        <v>0</v>
      </c>
      <c r="M1661">
        <f>SUMIF(Erfassung6!BD:BD,L1661,Erfassung6!BW:BW)</f>
        <v>0</v>
      </c>
      <c r="N1661">
        <f>SUMIF(Erfassung6!BD:BD,L1661,Erfassung6!BG:BG)</f>
        <v>0</v>
      </c>
      <c r="O1661">
        <f t="shared" si="66"/>
        <v>0</v>
      </c>
      <c r="P1661">
        <f t="shared" si="65"/>
        <v>1</v>
      </c>
    </row>
    <row r="1662" spans="12:16" x14ac:dyDescent="0.25">
      <c r="L1662" s="264">
        <f>Member!A1662</f>
        <v>0</v>
      </c>
      <c r="M1662">
        <f>SUMIF(Erfassung6!BD:BD,L1662,Erfassung6!BW:BW)</f>
        <v>0</v>
      </c>
      <c r="N1662">
        <f>SUMIF(Erfassung6!BD:BD,L1662,Erfassung6!BG:BG)</f>
        <v>0</v>
      </c>
      <c r="O1662">
        <f t="shared" si="66"/>
        <v>0</v>
      </c>
      <c r="P1662">
        <f t="shared" si="65"/>
        <v>1</v>
      </c>
    </row>
    <row r="1663" spans="12:16" x14ac:dyDescent="0.25">
      <c r="L1663" s="264">
        <f>Member!A1663</f>
        <v>0</v>
      </c>
      <c r="M1663">
        <f>SUMIF(Erfassung6!BD:BD,L1663,Erfassung6!BW:BW)</f>
        <v>0</v>
      </c>
      <c r="N1663">
        <f>SUMIF(Erfassung6!BD:BD,L1663,Erfassung6!BG:BG)</f>
        <v>0</v>
      </c>
      <c r="O1663">
        <f t="shared" si="66"/>
        <v>0</v>
      </c>
      <c r="P1663">
        <f t="shared" si="65"/>
        <v>1</v>
      </c>
    </row>
    <row r="1664" spans="12:16" x14ac:dyDescent="0.25">
      <c r="L1664" s="264">
        <f>Member!A1664</f>
        <v>0</v>
      </c>
      <c r="M1664">
        <f>SUMIF(Erfassung6!BD:BD,L1664,Erfassung6!BW:BW)</f>
        <v>0</v>
      </c>
      <c r="N1664">
        <f>SUMIF(Erfassung6!BD:BD,L1664,Erfassung6!BG:BG)</f>
        <v>0</v>
      </c>
      <c r="O1664">
        <f t="shared" si="66"/>
        <v>0</v>
      </c>
      <c r="P1664">
        <f t="shared" si="65"/>
        <v>1</v>
      </c>
    </row>
    <row r="1665" spans="12:16" x14ac:dyDescent="0.25">
      <c r="L1665" s="264">
        <f>Member!A1665</f>
        <v>0</v>
      </c>
      <c r="M1665">
        <f>SUMIF(Erfassung6!BD:BD,L1665,Erfassung6!BW:BW)</f>
        <v>0</v>
      </c>
      <c r="N1665">
        <f>SUMIF(Erfassung6!BD:BD,L1665,Erfassung6!BG:BG)</f>
        <v>0</v>
      </c>
      <c r="O1665">
        <f t="shared" si="66"/>
        <v>0</v>
      </c>
      <c r="P1665">
        <f t="shared" si="65"/>
        <v>1</v>
      </c>
    </row>
    <row r="1666" spans="12:16" x14ac:dyDescent="0.25">
      <c r="L1666" s="264">
        <f>Member!A1666</f>
        <v>0</v>
      </c>
      <c r="M1666">
        <f>SUMIF(Erfassung6!BD:BD,L1666,Erfassung6!BW:BW)</f>
        <v>0</v>
      </c>
      <c r="N1666">
        <f>SUMIF(Erfassung6!BD:BD,L1666,Erfassung6!BG:BG)</f>
        <v>0</v>
      </c>
      <c r="O1666">
        <f t="shared" si="66"/>
        <v>0</v>
      </c>
      <c r="P1666">
        <f t="shared" ref="P1666:P1729" si="67">RANK(O1666,O:O)</f>
        <v>1</v>
      </c>
    </row>
    <row r="1667" spans="12:16" x14ac:dyDescent="0.25">
      <c r="L1667" s="264">
        <f>Member!A1667</f>
        <v>0</v>
      </c>
      <c r="M1667">
        <f>SUMIF(Erfassung6!BD:BD,L1667,Erfassung6!BW:BW)</f>
        <v>0</v>
      </c>
      <c r="N1667">
        <f>SUMIF(Erfassung6!BD:BD,L1667,Erfassung6!BG:BG)</f>
        <v>0</v>
      </c>
      <c r="O1667">
        <f t="shared" ref="O1667:O1730" si="68">IF(N1667=0,0,M1667/N1667-ROW()/1000000000)</f>
        <v>0</v>
      </c>
      <c r="P1667">
        <f t="shared" si="67"/>
        <v>1</v>
      </c>
    </row>
    <row r="1668" spans="12:16" x14ac:dyDescent="0.25">
      <c r="L1668" s="264">
        <f>Member!A1668</f>
        <v>0</v>
      </c>
      <c r="M1668">
        <f>SUMIF(Erfassung6!BD:BD,L1668,Erfassung6!BW:BW)</f>
        <v>0</v>
      </c>
      <c r="N1668">
        <f>SUMIF(Erfassung6!BD:BD,L1668,Erfassung6!BG:BG)</f>
        <v>0</v>
      </c>
      <c r="O1668">
        <f t="shared" si="68"/>
        <v>0</v>
      </c>
      <c r="P1668">
        <f t="shared" si="67"/>
        <v>1</v>
      </c>
    </row>
    <row r="1669" spans="12:16" x14ac:dyDescent="0.25">
      <c r="L1669" s="264">
        <f>Member!A1669</f>
        <v>0</v>
      </c>
      <c r="M1669">
        <f>SUMIF(Erfassung6!BD:BD,L1669,Erfassung6!BW:BW)</f>
        <v>0</v>
      </c>
      <c r="N1669">
        <f>SUMIF(Erfassung6!BD:BD,L1669,Erfassung6!BG:BG)</f>
        <v>0</v>
      </c>
      <c r="O1669">
        <f t="shared" si="68"/>
        <v>0</v>
      </c>
      <c r="P1669">
        <f t="shared" si="67"/>
        <v>1</v>
      </c>
    </row>
    <row r="1670" spans="12:16" x14ac:dyDescent="0.25">
      <c r="L1670" s="264">
        <f>Member!A1670</f>
        <v>0</v>
      </c>
      <c r="M1670">
        <f>SUMIF(Erfassung6!BD:BD,L1670,Erfassung6!BW:BW)</f>
        <v>0</v>
      </c>
      <c r="N1670">
        <f>SUMIF(Erfassung6!BD:BD,L1670,Erfassung6!BG:BG)</f>
        <v>0</v>
      </c>
      <c r="O1670">
        <f t="shared" si="68"/>
        <v>0</v>
      </c>
      <c r="P1670">
        <f t="shared" si="67"/>
        <v>1</v>
      </c>
    </row>
    <row r="1671" spans="12:16" x14ac:dyDescent="0.25">
      <c r="L1671" s="264">
        <f>Member!A1671</f>
        <v>0</v>
      </c>
      <c r="M1671">
        <f>SUMIF(Erfassung6!BD:BD,L1671,Erfassung6!BW:BW)</f>
        <v>0</v>
      </c>
      <c r="N1671">
        <f>SUMIF(Erfassung6!BD:BD,L1671,Erfassung6!BG:BG)</f>
        <v>0</v>
      </c>
      <c r="O1671">
        <f t="shared" si="68"/>
        <v>0</v>
      </c>
      <c r="P1671">
        <f t="shared" si="67"/>
        <v>1</v>
      </c>
    </row>
    <row r="1672" spans="12:16" x14ac:dyDescent="0.25">
      <c r="L1672" s="264">
        <f>Member!A1672</f>
        <v>0</v>
      </c>
      <c r="M1672">
        <f>SUMIF(Erfassung6!BD:BD,L1672,Erfassung6!BW:BW)</f>
        <v>0</v>
      </c>
      <c r="N1672">
        <f>SUMIF(Erfassung6!BD:BD,L1672,Erfassung6!BG:BG)</f>
        <v>0</v>
      </c>
      <c r="O1672">
        <f t="shared" si="68"/>
        <v>0</v>
      </c>
      <c r="P1672">
        <f t="shared" si="67"/>
        <v>1</v>
      </c>
    </row>
    <row r="1673" spans="12:16" x14ac:dyDescent="0.25">
      <c r="L1673" s="264">
        <f>Member!A1673</f>
        <v>0</v>
      </c>
      <c r="M1673">
        <f>SUMIF(Erfassung6!BD:BD,L1673,Erfassung6!BW:BW)</f>
        <v>0</v>
      </c>
      <c r="N1673">
        <f>SUMIF(Erfassung6!BD:BD,L1673,Erfassung6!BG:BG)</f>
        <v>0</v>
      </c>
      <c r="O1673">
        <f t="shared" si="68"/>
        <v>0</v>
      </c>
      <c r="P1673">
        <f t="shared" si="67"/>
        <v>1</v>
      </c>
    </row>
    <row r="1674" spans="12:16" x14ac:dyDescent="0.25">
      <c r="L1674" s="264">
        <f>Member!A1674</f>
        <v>0</v>
      </c>
      <c r="M1674">
        <f>SUMIF(Erfassung6!BD:BD,L1674,Erfassung6!BW:BW)</f>
        <v>0</v>
      </c>
      <c r="N1674">
        <f>SUMIF(Erfassung6!BD:BD,L1674,Erfassung6!BG:BG)</f>
        <v>0</v>
      </c>
      <c r="O1674">
        <f t="shared" si="68"/>
        <v>0</v>
      </c>
      <c r="P1674">
        <f t="shared" si="67"/>
        <v>1</v>
      </c>
    </row>
    <row r="1675" spans="12:16" x14ac:dyDescent="0.25">
      <c r="L1675" s="264">
        <f>Member!A1675</f>
        <v>0</v>
      </c>
      <c r="M1675">
        <f>SUMIF(Erfassung6!BD:BD,L1675,Erfassung6!BW:BW)</f>
        <v>0</v>
      </c>
      <c r="N1675">
        <f>SUMIF(Erfassung6!BD:BD,L1675,Erfassung6!BG:BG)</f>
        <v>0</v>
      </c>
      <c r="O1675">
        <f t="shared" si="68"/>
        <v>0</v>
      </c>
      <c r="P1675">
        <f t="shared" si="67"/>
        <v>1</v>
      </c>
    </row>
    <row r="1676" spans="12:16" x14ac:dyDescent="0.25">
      <c r="L1676" s="264">
        <f>Member!A1676</f>
        <v>0</v>
      </c>
      <c r="M1676">
        <f>SUMIF(Erfassung6!BD:BD,L1676,Erfassung6!BW:BW)</f>
        <v>0</v>
      </c>
      <c r="N1676">
        <f>SUMIF(Erfassung6!BD:BD,L1676,Erfassung6!BG:BG)</f>
        <v>0</v>
      </c>
      <c r="O1676">
        <f t="shared" si="68"/>
        <v>0</v>
      </c>
      <c r="P1676">
        <f t="shared" si="67"/>
        <v>1</v>
      </c>
    </row>
    <row r="1677" spans="12:16" x14ac:dyDescent="0.25">
      <c r="L1677" s="264">
        <f>Member!A1677</f>
        <v>0</v>
      </c>
      <c r="M1677">
        <f>SUMIF(Erfassung6!BD:BD,L1677,Erfassung6!BW:BW)</f>
        <v>0</v>
      </c>
      <c r="N1677">
        <f>SUMIF(Erfassung6!BD:BD,L1677,Erfassung6!BG:BG)</f>
        <v>0</v>
      </c>
      <c r="O1677">
        <f t="shared" si="68"/>
        <v>0</v>
      </c>
      <c r="P1677">
        <f t="shared" si="67"/>
        <v>1</v>
      </c>
    </row>
    <row r="1678" spans="12:16" x14ac:dyDescent="0.25">
      <c r="L1678" s="264">
        <f>Member!A1678</f>
        <v>0</v>
      </c>
      <c r="M1678">
        <f>SUMIF(Erfassung6!BD:BD,L1678,Erfassung6!BW:BW)</f>
        <v>0</v>
      </c>
      <c r="N1678">
        <f>SUMIF(Erfassung6!BD:BD,L1678,Erfassung6!BG:BG)</f>
        <v>0</v>
      </c>
      <c r="O1678">
        <f t="shared" si="68"/>
        <v>0</v>
      </c>
      <c r="P1678">
        <f t="shared" si="67"/>
        <v>1</v>
      </c>
    </row>
    <row r="1679" spans="12:16" x14ac:dyDescent="0.25">
      <c r="L1679" s="264">
        <f>Member!A1679</f>
        <v>0</v>
      </c>
      <c r="M1679">
        <f>SUMIF(Erfassung6!BD:BD,L1679,Erfassung6!BW:BW)</f>
        <v>0</v>
      </c>
      <c r="N1679">
        <f>SUMIF(Erfassung6!BD:BD,L1679,Erfassung6!BG:BG)</f>
        <v>0</v>
      </c>
      <c r="O1679">
        <f t="shared" si="68"/>
        <v>0</v>
      </c>
      <c r="P1679">
        <f t="shared" si="67"/>
        <v>1</v>
      </c>
    </row>
    <row r="1680" spans="12:16" x14ac:dyDescent="0.25">
      <c r="L1680" s="264">
        <f>Member!A1680</f>
        <v>0</v>
      </c>
      <c r="M1680">
        <f>SUMIF(Erfassung6!BD:BD,L1680,Erfassung6!BW:BW)</f>
        <v>0</v>
      </c>
      <c r="N1680">
        <f>SUMIF(Erfassung6!BD:BD,L1680,Erfassung6!BG:BG)</f>
        <v>0</v>
      </c>
      <c r="O1680">
        <f t="shared" si="68"/>
        <v>0</v>
      </c>
      <c r="P1680">
        <f t="shared" si="67"/>
        <v>1</v>
      </c>
    </row>
    <row r="1681" spans="12:16" x14ac:dyDescent="0.25">
      <c r="L1681" s="264">
        <f>Member!A1681</f>
        <v>0</v>
      </c>
      <c r="M1681">
        <f>SUMIF(Erfassung6!BD:BD,L1681,Erfassung6!BW:BW)</f>
        <v>0</v>
      </c>
      <c r="N1681">
        <f>SUMIF(Erfassung6!BD:BD,L1681,Erfassung6!BG:BG)</f>
        <v>0</v>
      </c>
      <c r="O1681">
        <f t="shared" si="68"/>
        <v>0</v>
      </c>
      <c r="P1681">
        <f t="shared" si="67"/>
        <v>1</v>
      </c>
    </row>
    <row r="1682" spans="12:16" x14ac:dyDescent="0.25">
      <c r="L1682" s="264">
        <f>Member!A1682</f>
        <v>0</v>
      </c>
      <c r="M1682">
        <f>SUMIF(Erfassung6!BD:BD,L1682,Erfassung6!BW:BW)</f>
        <v>0</v>
      </c>
      <c r="N1682">
        <f>SUMIF(Erfassung6!BD:BD,L1682,Erfassung6!BG:BG)</f>
        <v>0</v>
      </c>
      <c r="O1682">
        <f t="shared" si="68"/>
        <v>0</v>
      </c>
      <c r="P1682">
        <f t="shared" si="67"/>
        <v>1</v>
      </c>
    </row>
    <row r="1683" spans="12:16" x14ac:dyDescent="0.25">
      <c r="L1683" s="264">
        <f>Member!A1683</f>
        <v>0</v>
      </c>
      <c r="M1683">
        <f>SUMIF(Erfassung6!BD:BD,L1683,Erfassung6!BW:BW)</f>
        <v>0</v>
      </c>
      <c r="N1683">
        <f>SUMIF(Erfassung6!BD:BD,L1683,Erfassung6!BG:BG)</f>
        <v>0</v>
      </c>
      <c r="O1683">
        <f t="shared" si="68"/>
        <v>0</v>
      </c>
      <c r="P1683">
        <f t="shared" si="67"/>
        <v>1</v>
      </c>
    </row>
    <row r="1684" spans="12:16" x14ac:dyDescent="0.25">
      <c r="L1684" s="264">
        <f>Member!A1684</f>
        <v>0</v>
      </c>
      <c r="M1684">
        <f>SUMIF(Erfassung6!BD:BD,L1684,Erfassung6!BW:BW)</f>
        <v>0</v>
      </c>
      <c r="N1684">
        <f>SUMIF(Erfassung6!BD:BD,L1684,Erfassung6!BG:BG)</f>
        <v>0</v>
      </c>
      <c r="O1684">
        <f t="shared" si="68"/>
        <v>0</v>
      </c>
      <c r="P1684">
        <f t="shared" si="67"/>
        <v>1</v>
      </c>
    </row>
    <row r="1685" spans="12:16" x14ac:dyDescent="0.25">
      <c r="L1685" s="264">
        <f>Member!A1685</f>
        <v>0</v>
      </c>
      <c r="M1685">
        <f>SUMIF(Erfassung6!BD:BD,L1685,Erfassung6!BW:BW)</f>
        <v>0</v>
      </c>
      <c r="N1685">
        <f>SUMIF(Erfassung6!BD:BD,L1685,Erfassung6!BG:BG)</f>
        <v>0</v>
      </c>
      <c r="O1685">
        <f t="shared" si="68"/>
        <v>0</v>
      </c>
      <c r="P1685">
        <f t="shared" si="67"/>
        <v>1</v>
      </c>
    </row>
    <row r="1686" spans="12:16" x14ac:dyDescent="0.25">
      <c r="L1686" s="264">
        <f>Member!A1686</f>
        <v>0</v>
      </c>
      <c r="M1686">
        <f>SUMIF(Erfassung6!BD:BD,L1686,Erfassung6!BW:BW)</f>
        <v>0</v>
      </c>
      <c r="N1686">
        <f>SUMIF(Erfassung6!BD:BD,L1686,Erfassung6!BG:BG)</f>
        <v>0</v>
      </c>
      <c r="O1686">
        <f t="shared" si="68"/>
        <v>0</v>
      </c>
      <c r="P1686">
        <f t="shared" si="67"/>
        <v>1</v>
      </c>
    </row>
    <row r="1687" spans="12:16" x14ac:dyDescent="0.25">
      <c r="L1687" s="264">
        <f>Member!A1687</f>
        <v>0</v>
      </c>
      <c r="M1687">
        <f>SUMIF(Erfassung6!BD:BD,L1687,Erfassung6!BW:BW)</f>
        <v>0</v>
      </c>
      <c r="N1687">
        <f>SUMIF(Erfassung6!BD:BD,L1687,Erfassung6!BG:BG)</f>
        <v>0</v>
      </c>
      <c r="O1687">
        <f t="shared" si="68"/>
        <v>0</v>
      </c>
      <c r="P1687">
        <f t="shared" si="67"/>
        <v>1</v>
      </c>
    </row>
    <row r="1688" spans="12:16" x14ac:dyDescent="0.25">
      <c r="L1688" s="264">
        <f>Member!A1688</f>
        <v>0</v>
      </c>
      <c r="M1688">
        <f>SUMIF(Erfassung6!BD:BD,L1688,Erfassung6!BW:BW)</f>
        <v>0</v>
      </c>
      <c r="N1688">
        <f>SUMIF(Erfassung6!BD:BD,L1688,Erfassung6!BG:BG)</f>
        <v>0</v>
      </c>
      <c r="O1688">
        <f t="shared" si="68"/>
        <v>0</v>
      </c>
      <c r="P1688">
        <f t="shared" si="67"/>
        <v>1</v>
      </c>
    </row>
    <row r="1689" spans="12:16" x14ac:dyDescent="0.25">
      <c r="L1689" s="264">
        <f>Member!A1689</f>
        <v>0</v>
      </c>
      <c r="M1689">
        <f>SUMIF(Erfassung6!BD:BD,L1689,Erfassung6!BW:BW)</f>
        <v>0</v>
      </c>
      <c r="N1689">
        <f>SUMIF(Erfassung6!BD:BD,L1689,Erfassung6!BG:BG)</f>
        <v>0</v>
      </c>
      <c r="O1689">
        <f t="shared" si="68"/>
        <v>0</v>
      </c>
      <c r="P1689">
        <f t="shared" si="67"/>
        <v>1</v>
      </c>
    </row>
    <row r="1690" spans="12:16" x14ac:dyDescent="0.25">
      <c r="L1690" s="264">
        <f>Member!A1690</f>
        <v>0</v>
      </c>
      <c r="M1690">
        <f>SUMIF(Erfassung6!BD:BD,L1690,Erfassung6!BW:BW)</f>
        <v>0</v>
      </c>
      <c r="N1690">
        <f>SUMIF(Erfassung6!BD:BD,L1690,Erfassung6!BG:BG)</f>
        <v>0</v>
      </c>
      <c r="O1690">
        <f t="shared" si="68"/>
        <v>0</v>
      </c>
      <c r="P1690">
        <f t="shared" si="67"/>
        <v>1</v>
      </c>
    </row>
    <row r="1691" spans="12:16" x14ac:dyDescent="0.25">
      <c r="L1691" s="264">
        <f>Member!A1691</f>
        <v>0</v>
      </c>
      <c r="M1691">
        <f>SUMIF(Erfassung6!BD:BD,L1691,Erfassung6!BW:BW)</f>
        <v>0</v>
      </c>
      <c r="N1691">
        <f>SUMIF(Erfassung6!BD:BD,L1691,Erfassung6!BG:BG)</f>
        <v>0</v>
      </c>
      <c r="O1691">
        <f t="shared" si="68"/>
        <v>0</v>
      </c>
      <c r="P1691">
        <f t="shared" si="67"/>
        <v>1</v>
      </c>
    </row>
    <row r="1692" spans="12:16" x14ac:dyDescent="0.25">
      <c r="L1692" s="264">
        <f>Member!A1692</f>
        <v>0</v>
      </c>
      <c r="M1692">
        <f>SUMIF(Erfassung6!BD:BD,L1692,Erfassung6!BW:BW)</f>
        <v>0</v>
      </c>
      <c r="N1692">
        <f>SUMIF(Erfassung6!BD:BD,L1692,Erfassung6!BG:BG)</f>
        <v>0</v>
      </c>
      <c r="O1692">
        <f t="shared" si="68"/>
        <v>0</v>
      </c>
      <c r="P1692">
        <f t="shared" si="67"/>
        <v>1</v>
      </c>
    </row>
    <row r="1693" spans="12:16" x14ac:dyDescent="0.25">
      <c r="L1693" s="264">
        <f>Member!A1693</f>
        <v>0</v>
      </c>
      <c r="M1693">
        <f>SUMIF(Erfassung6!BD:BD,L1693,Erfassung6!BW:BW)</f>
        <v>0</v>
      </c>
      <c r="N1693">
        <f>SUMIF(Erfassung6!BD:BD,L1693,Erfassung6!BG:BG)</f>
        <v>0</v>
      </c>
      <c r="O1693">
        <f t="shared" si="68"/>
        <v>0</v>
      </c>
      <c r="P1693">
        <f t="shared" si="67"/>
        <v>1</v>
      </c>
    </row>
    <row r="1694" spans="12:16" x14ac:dyDescent="0.25">
      <c r="L1694" s="264">
        <f>Member!A1694</f>
        <v>0</v>
      </c>
      <c r="M1694">
        <f>SUMIF(Erfassung6!BD:BD,L1694,Erfassung6!BW:BW)</f>
        <v>0</v>
      </c>
      <c r="N1694">
        <f>SUMIF(Erfassung6!BD:BD,L1694,Erfassung6!BG:BG)</f>
        <v>0</v>
      </c>
      <c r="O1694">
        <f t="shared" si="68"/>
        <v>0</v>
      </c>
      <c r="P1694">
        <f t="shared" si="67"/>
        <v>1</v>
      </c>
    </row>
    <row r="1695" spans="12:16" x14ac:dyDescent="0.25">
      <c r="L1695" s="264">
        <f>Member!A1695</f>
        <v>0</v>
      </c>
      <c r="M1695">
        <f>SUMIF(Erfassung6!BD:BD,L1695,Erfassung6!BW:BW)</f>
        <v>0</v>
      </c>
      <c r="N1695">
        <f>SUMIF(Erfassung6!BD:BD,L1695,Erfassung6!BG:BG)</f>
        <v>0</v>
      </c>
      <c r="O1695">
        <f t="shared" si="68"/>
        <v>0</v>
      </c>
      <c r="P1695">
        <f t="shared" si="67"/>
        <v>1</v>
      </c>
    </row>
    <row r="1696" spans="12:16" x14ac:dyDescent="0.25">
      <c r="L1696" s="264">
        <f>Member!A1696</f>
        <v>0</v>
      </c>
      <c r="M1696">
        <f>SUMIF(Erfassung6!BD:BD,L1696,Erfassung6!BW:BW)</f>
        <v>0</v>
      </c>
      <c r="N1696">
        <f>SUMIF(Erfassung6!BD:BD,L1696,Erfassung6!BG:BG)</f>
        <v>0</v>
      </c>
      <c r="O1696">
        <f t="shared" si="68"/>
        <v>0</v>
      </c>
      <c r="P1696">
        <f t="shared" si="67"/>
        <v>1</v>
      </c>
    </row>
    <row r="1697" spans="12:16" x14ac:dyDescent="0.25">
      <c r="L1697" s="264">
        <f>Member!A1697</f>
        <v>0</v>
      </c>
      <c r="M1697">
        <f>SUMIF(Erfassung6!BD:BD,L1697,Erfassung6!BW:BW)</f>
        <v>0</v>
      </c>
      <c r="N1697">
        <f>SUMIF(Erfassung6!BD:BD,L1697,Erfassung6!BG:BG)</f>
        <v>0</v>
      </c>
      <c r="O1697">
        <f t="shared" si="68"/>
        <v>0</v>
      </c>
      <c r="P1697">
        <f t="shared" si="67"/>
        <v>1</v>
      </c>
    </row>
    <row r="1698" spans="12:16" x14ac:dyDescent="0.25">
      <c r="L1698" s="264">
        <f>Member!A1698</f>
        <v>0</v>
      </c>
      <c r="M1698">
        <f>SUMIF(Erfassung6!BD:BD,L1698,Erfassung6!BW:BW)</f>
        <v>0</v>
      </c>
      <c r="N1698">
        <f>SUMIF(Erfassung6!BD:BD,L1698,Erfassung6!BG:BG)</f>
        <v>0</v>
      </c>
      <c r="O1698">
        <f t="shared" si="68"/>
        <v>0</v>
      </c>
      <c r="P1698">
        <f t="shared" si="67"/>
        <v>1</v>
      </c>
    </row>
    <row r="1699" spans="12:16" x14ac:dyDescent="0.25">
      <c r="L1699" s="264">
        <f>Member!A1699</f>
        <v>0</v>
      </c>
      <c r="M1699">
        <f>SUMIF(Erfassung6!BD:BD,L1699,Erfassung6!BW:BW)</f>
        <v>0</v>
      </c>
      <c r="N1699">
        <f>SUMIF(Erfassung6!BD:BD,L1699,Erfassung6!BG:BG)</f>
        <v>0</v>
      </c>
      <c r="O1699">
        <f t="shared" si="68"/>
        <v>0</v>
      </c>
      <c r="P1699">
        <f t="shared" si="67"/>
        <v>1</v>
      </c>
    </row>
    <row r="1700" spans="12:16" x14ac:dyDescent="0.25">
      <c r="L1700" s="264">
        <f>Member!A1700</f>
        <v>0</v>
      </c>
      <c r="M1700">
        <f>SUMIF(Erfassung6!BD:BD,L1700,Erfassung6!BW:BW)</f>
        <v>0</v>
      </c>
      <c r="N1700">
        <f>SUMIF(Erfassung6!BD:BD,L1700,Erfassung6!BG:BG)</f>
        <v>0</v>
      </c>
      <c r="O1700">
        <f t="shared" si="68"/>
        <v>0</v>
      </c>
      <c r="P1700">
        <f t="shared" si="67"/>
        <v>1</v>
      </c>
    </row>
    <row r="1701" spans="12:16" x14ac:dyDescent="0.25">
      <c r="L1701" s="264">
        <f>Member!A1701</f>
        <v>0</v>
      </c>
      <c r="M1701">
        <f>SUMIF(Erfassung6!BD:BD,L1701,Erfassung6!BW:BW)</f>
        <v>0</v>
      </c>
      <c r="N1701">
        <f>SUMIF(Erfassung6!BD:BD,L1701,Erfassung6!BG:BG)</f>
        <v>0</v>
      </c>
      <c r="O1701">
        <f t="shared" si="68"/>
        <v>0</v>
      </c>
      <c r="P1701">
        <f t="shared" si="67"/>
        <v>1</v>
      </c>
    </row>
    <row r="1702" spans="12:16" x14ac:dyDescent="0.25">
      <c r="L1702" s="264">
        <f>Member!A1702</f>
        <v>0</v>
      </c>
      <c r="M1702">
        <f>SUMIF(Erfassung6!BD:BD,L1702,Erfassung6!BW:BW)</f>
        <v>0</v>
      </c>
      <c r="N1702">
        <f>SUMIF(Erfassung6!BD:BD,L1702,Erfassung6!BG:BG)</f>
        <v>0</v>
      </c>
      <c r="O1702">
        <f t="shared" si="68"/>
        <v>0</v>
      </c>
      <c r="P1702">
        <f t="shared" si="67"/>
        <v>1</v>
      </c>
    </row>
    <row r="1703" spans="12:16" x14ac:dyDescent="0.25">
      <c r="L1703" s="264">
        <f>Member!A1703</f>
        <v>0</v>
      </c>
      <c r="M1703">
        <f>SUMIF(Erfassung6!BD:BD,L1703,Erfassung6!BW:BW)</f>
        <v>0</v>
      </c>
      <c r="N1703">
        <f>SUMIF(Erfassung6!BD:BD,L1703,Erfassung6!BG:BG)</f>
        <v>0</v>
      </c>
      <c r="O1703">
        <f t="shared" si="68"/>
        <v>0</v>
      </c>
      <c r="P1703">
        <f t="shared" si="67"/>
        <v>1</v>
      </c>
    </row>
    <row r="1704" spans="12:16" x14ac:dyDescent="0.25">
      <c r="L1704" s="264">
        <f>Member!A1704</f>
        <v>0</v>
      </c>
      <c r="M1704">
        <f>SUMIF(Erfassung6!BD:BD,L1704,Erfassung6!BW:BW)</f>
        <v>0</v>
      </c>
      <c r="N1704">
        <f>SUMIF(Erfassung6!BD:BD,L1704,Erfassung6!BG:BG)</f>
        <v>0</v>
      </c>
      <c r="O1704">
        <f t="shared" si="68"/>
        <v>0</v>
      </c>
      <c r="P1704">
        <f t="shared" si="67"/>
        <v>1</v>
      </c>
    </row>
    <row r="1705" spans="12:16" x14ac:dyDescent="0.25">
      <c r="L1705" s="264">
        <f>Member!A1705</f>
        <v>0</v>
      </c>
      <c r="M1705">
        <f>SUMIF(Erfassung6!BD:BD,L1705,Erfassung6!BW:BW)</f>
        <v>0</v>
      </c>
      <c r="N1705">
        <f>SUMIF(Erfassung6!BD:BD,L1705,Erfassung6!BG:BG)</f>
        <v>0</v>
      </c>
      <c r="O1705">
        <f t="shared" si="68"/>
        <v>0</v>
      </c>
      <c r="P1705">
        <f t="shared" si="67"/>
        <v>1</v>
      </c>
    </row>
    <row r="1706" spans="12:16" x14ac:dyDescent="0.25">
      <c r="L1706" s="264">
        <f>Member!A1706</f>
        <v>0</v>
      </c>
      <c r="M1706">
        <f>SUMIF(Erfassung6!BD:BD,L1706,Erfassung6!BW:BW)</f>
        <v>0</v>
      </c>
      <c r="N1706">
        <f>SUMIF(Erfassung6!BD:BD,L1706,Erfassung6!BG:BG)</f>
        <v>0</v>
      </c>
      <c r="O1706">
        <f t="shared" si="68"/>
        <v>0</v>
      </c>
      <c r="P1706">
        <f t="shared" si="67"/>
        <v>1</v>
      </c>
    </row>
    <row r="1707" spans="12:16" x14ac:dyDescent="0.25">
      <c r="L1707" s="264">
        <f>Member!A1707</f>
        <v>0</v>
      </c>
      <c r="M1707">
        <f>SUMIF(Erfassung6!BD:BD,L1707,Erfassung6!BW:BW)</f>
        <v>0</v>
      </c>
      <c r="N1707">
        <f>SUMIF(Erfassung6!BD:BD,L1707,Erfassung6!BG:BG)</f>
        <v>0</v>
      </c>
      <c r="O1707">
        <f t="shared" si="68"/>
        <v>0</v>
      </c>
      <c r="P1707">
        <f t="shared" si="67"/>
        <v>1</v>
      </c>
    </row>
    <row r="1708" spans="12:16" x14ac:dyDescent="0.25">
      <c r="L1708" s="264">
        <f>Member!A1708</f>
        <v>0</v>
      </c>
      <c r="M1708">
        <f>SUMIF(Erfassung6!BD:BD,L1708,Erfassung6!BW:BW)</f>
        <v>0</v>
      </c>
      <c r="N1708">
        <f>SUMIF(Erfassung6!BD:BD,L1708,Erfassung6!BG:BG)</f>
        <v>0</v>
      </c>
      <c r="O1708">
        <f t="shared" si="68"/>
        <v>0</v>
      </c>
      <c r="P1708">
        <f t="shared" si="67"/>
        <v>1</v>
      </c>
    </row>
    <row r="1709" spans="12:16" x14ac:dyDescent="0.25">
      <c r="L1709" s="264">
        <f>Member!A1709</f>
        <v>0</v>
      </c>
      <c r="M1709">
        <f>SUMIF(Erfassung6!BD:BD,L1709,Erfassung6!BW:BW)</f>
        <v>0</v>
      </c>
      <c r="N1709">
        <f>SUMIF(Erfassung6!BD:BD,L1709,Erfassung6!BG:BG)</f>
        <v>0</v>
      </c>
      <c r="O1709">
        <f t="shared" si="68"/>
        <v>0</v>
      </c>
      <c r="P1709">
        <f t="shared" si="67"/>
        <v>1</v>
      </c>
    </row>
    <row r="1710" spans="12:16" x14ac:dyDescent="0.25">
      <c r="L1710" s="264">
        <f>Member!A1710</f>
        <v>0</v>
      </c>
      <c r="M1710">
        <f>SUMIF(Erfassung6!BD:BD,L1710,Erfassung6!BW:BW)</f>
        <v>0</v>
      </c>
      <c r="N1710">
        <f>SUMIF(Erfassung6!BD:BD,L1710,Erfassung6!BG:BG)</f>
        <v>0</v>
      </c>
      <c r="O1710">
        <f t="shared" si="68"/>
        <v>0</v>
      </c>
      <c r="P1710">
        <f t="shared" si="67"/>
        <v>1</v>
      </c>
    </row>
    <row r="1711" spans="12:16" x14ac:dyDescent="0.25">
      <c r="L1711" s="264">
        <f>Member!A1711</f>
        <v>0</v>
      </c>
      <c r="M1711">
        <f>SUMIF(Erfassung6!BD:BD,L1711,Erfassung6!BW:BW)</f>
        <v>0</v>
      </c>
      <c r="N1711">
        <f>SUMIF(Erfassung6!BD:BD,L1711,Erfassung6!BG:BG)</f>
        <v>0</v>
      </c>
      <c r="O1711">
        <f t="shared" si="68"/>
        <v>0</v>
      </c>
      <c r="P1711">
        <f t="shared" si="67"/>
        <v>1</v>
      </c>
    </row>
    <row r="1712" spans="12:16" x14ac:dyDescent="0.25">
      <c r="L1712" s="264">
        <f>Member!A1712</f>
        <v>0</v>
      </c>
      <c r="M1712">
        <f>SUMIF(Erfassung6!BD:BD,L1712,Erfassung6!BW:BW)</f>
        <v>0</v>
      </c>
      <c r="N1712">
        <f>SUMIF(Erfassung6!BD:BD,L1712,Erfassung6!BG:BG)</f>
        <v>0</v>
      </c>
      <c r="O1712">
        <f t="shared" si="68"/>
        <v>0</v>
      </c>
      <c r="P1712">
        <f t="shared" si="67"/>
        <v>1</v>
      </c>
    </row>
    <row r="1713" spans="12:16" x14ac:dyDescent="0.25">
      <c r="L1713" s="264">
        <f>Member!A1713</f>
        <v>0</v>
      </c>
      <c r="M1713">
        <f>SUMIF(Erfassung6!BD:BD,L1713,Erfassung6!BW:BW)</f>
        <v>0</v>
      </c>
      <c r="N1713">
        <f>SUMIF(Erfassung6!BD:BD,L1713,Erfassung6!BG:BG)</f>
        <v>0</v>
      </c>
      <c r="O1713">
        <f t="shared" si="68"/>
        <v>0</v>
      </c>
      <c r="P1713">
        <f t="shared" si="67"/>
        <v>1</v>
      </c>
    </row>
    <row r="1714" spans="12:16" x14ac:dyDescent="0.25">
      <c r="L1714" s="264">
        <f>Member!A1714</f>
        <v>0</v>
      </c>
      <c r="M1714">
        <f>SUMIF(Erfassung6!BD:BD,L1714,Erfassung6!BW:BW)</f>
        <v>0</v>
      </c>
      <c r="N1714">
        <f>SUMIF(Erfassung6!BD:BD,L1714,Erfassung6!BG:BG)</f>
        <v>0</v>
      </c>
      <c r="O1714">
        <f t="shared" si="68"/>
        <v>0</v>
      </c>
      <c r="P1714">
        <f t="shared" si="67"/>
        <v>1</v>
      </c>
    </row>
    <row r="1715" spans="12:16" x14ac:dyDescent="0.25">
      <c r="L1715" s="264">
        <f>Member!A1715</f>
        <v>0</v>
      </c>
      <c r="M1715">
        <f>SUMIF(Erfassung6!BD:BD,L1715,Erfassung6!BW:BW)</f>
        <v>0</v>
      </c>
      <c r="N1715">
        <f>SUMIF(Erfassung6!BD:BD,L1715,Erfassung6!BG:BG)</f>
        <v>0</v>
      </c>
      <c r="O1715">
        <f t="shared" si="68"/>
        <v>0</v>
      </c>
      <c r="P1715">
        <f t="shared" si="67"/>
        <v>1</v>
      </c>
    </row>
    <row r="1716" spans="12:16" x14ac:dyDescent="0.25">
      <c r="L1716" s="264">
        <f>Member!A1716</f>
        <v>0</v>
      </c>
      <c r="M1716">
        <f>SUMIF(Erfassung6!BD:BD,L1716,Erfassung6!BW:BW)</f>
        <v>0</v>
      </c>
      <c r="N1716">
        <f>SUMIF(Erfassung6!BD:BD,L1716,Erfassung6!BG:BG)</f>
        <v>0</v>
      </c>
      <c r="O1716">
        <f t="shared" si="68"/>
        <v>0</v>
      </c>
      <c r="P1716">
        <f t="shared" si="67"/>
        <v>1</v>
      </c>
    </row>
    <row r="1717" spans="12:16" x14ac:dyDescent="0.25">
      <c r="L1717" s="264">
        <f>Member!A1717</f>
        <v>0</v>
      </c>
      <c r="M1717">
        <f>SUMIF(Erfassung6!BD:BD,L1717,Erfassung6!BW:BW)</f>
        <v>0</v>
      </c>
      <c r="N1717">
        <f>SUMIF(Erfassung6!BD:BD,L1717,Erfassung6!BG:BG)</f>
        <v>0</v>
      </c>
      <c r="O1717">
        <f t="shared" si="68"/>
        <v>0</v>
      </c>
      <c r="P1717">
        <f t="shared" si="67"/>
        <v>1</v>
      </c>
    </row>
    <row r="1718" spans="12:16" x14ac:dyDescent="0.25">
      <c r="L1718" s="264">
        <f>Member!A1718</f>
        <v>0</v>
      </c>
      <c r="M1718">
        <f>SUMIF(Erfassung6!BD:BD,L1718,Erfassung6!BW:BW)</f>
        <v>0</v>
      </c>
      <c r="N1718">
        <f>SUMIF(Erfassung6!BD:BD,L1718,Erfassung6!BG:BG)</f>
        <v>0</v>
      </c>
      <c r="O1718">
        <f t="shared" si="68"/>
        <v>0</v>
      </c>
      <c r="P1718">
        <f t="shared" si="67"/>
        <v>1</v>
      </c>
    </row>
    <row r="1719" spans="12:16" x14ac:dyDescent="0.25">
      <c r="L1719" s="264">
        <f>Member!A1719</f>
        <v>0</v>
      </c>
      <c r="M1719">
        <f>SUMIF(Erfassung6!BD:BD,L1719,Erfassung6!BW:BW)</f>
        <v>0</v>
      </c>
      <c r="N1719">
        <f>SUMIF(Erfassung6!BD:BD,L1719,Erfassung6!BG:BG)</f>
        <v>0</v>
      </c>
      <c r="O1719">
        <f t="shared" si="68"/>
        <v>0</v>
      </c>
      <c r="P1719">
        <f t="shared" si="67"/>
        <v>1</v>
      </c>
    </row>
    <row r="1720" spans="12:16" x14ac:dyDescent="0.25">
      <c r="L1720" s="264">
        <f>Member!A1720</f>
        <v>0</v>
      </c>
      <c r="M1720">
        <f>SUMIF(Erfassung6!BD:BD,L1720,Erfassung6!BW:BW)</f>
        <v>0</v>
      </c>
      <c r="N1720">
        <f>SUMIF(Erfassung6!BD:BD,L1720,Erfassung6!BG:BG)</f>
        <v>0</v>
      </c>
      <c r="O1720">
        <f t="shared" si="68"/>
        <v>0</v>
      </c>
      <c r="P1720">
        <f t="shared" si="67"/>
        <v>1</v>
      </c>
    </row>
    <row r="1721" spans="12:16" x14ac:dyDescent="0.25">
      <c r="L1721" s="264">
        <f>Member!A1721</f>
        <v>0</v>
      </c>
      <c r="M1721">
        <f>SUMIF(Erfassung6!BD:BD,L1721,Erfassung6!BW:BW)</f>
        <v>0</v>
      </c>
      <c r="N1721">
        <f>SUMIF(Erfassung6!BD:BD,L1721,Erfassung6!BG:BG)</f>
        <v>0</v>
      </c>
      <c r="O1721">
        <f t="shared" si="68"/>
        <v>0</v>
      </c>
      <c r="P1721">
        <f t="shared" si="67"/>
        <v>1</v>
      </c>
    </row>
    <row r="1722" spans="12:16" x14ac:dyDescent="0.25">
      <c r="L1722" s="264">
        <f>Member!A1722</f>
        <v>0</v>
      </c>
      <c r="M1722">
        <f>SUMIF(Erfassung6!BD:BD,L1722,Erfassung6!BW:BW)</f>
        <v>0</v>
      </c>
      <c r="N1722">
        <f>SUMIF(Erfassung6!BD:BD,L1722,Erfassung6!BG:BG)</f>
        <v>0</v>
      </c>
      <c r="O1722">
        <f t="shared" si="68"/>
        <v>0</v>
      </c>
      <c r="P1722">
        <f t="shared" si="67"/>
        <v>1</v>
      </c>
    </row>
    <row r="1723" spans="12:16" x14ac:dyDescent="0.25">
      <c r="L1723" s="264">
        <f>Member!A1723</f>
        <v>0</v>
      </c>
      <c r="M1723">
        <f>SUMIF(Erfassung6!BD:BD,L1723,Erfassung6!BW:BW)</f>
        <v>0</v>
      </c>
      <c r="N1723">
        <f>SUMIF(Erfassung6!BD:BD,L1723,Erfassung6!BG:BG)</f>
        <v>0</v>
      </c>
      <c r="O1723">
        <f t="shared" si="68"/>
        <v>0</v>
      </c>
      <c r="P1723">
        <f t="shared" si="67"/>
        <v>1</v>
      </c>
    </row>
    <row r="1724" spans="12:16" x14ac:dyDescent="0.25">
      <c r="L1724" s="264">
        <f>Member!A1724</f>
        <v>0</v>
      </c>
      <c r="M1724">
        <f>SUMIF(Erfassung6!BD:BD,L1724,Erfassung6!BW:BW)</f>
        <v>0</v>
      </c>
      <c r="N1724">
        <f>SUMIF(Erfassung6!BD:BD,L1724,Erfassung6!BG:BG)</f>
        <v>0</v>
      </c>
      <c r="O1724">
        <f t="shared" si="68"/>
        <v>0</v>
      </c>
      <c r="P1724">
        <f t="shared" si="67"/>
        <v>1</v>
      </c>
    </row>
    <row r="1725" spans="12:16" x14ac:dyDescent="0.25">
      <c r="L1725" s="264">
        <f>Member!A1725</f>
        <v>0</v>
      </c>
      <c r="M1725">
        <f>SUMIF(Erfassung6!BD:BD,L1725,Erfassung6!BW:BW)</f>
        <v>0</v>
      </c>
      <c r="N1725">
        <f>SUMIF(Erfassung6!BD:BD,L1725,Erfassung6!BG:BG)</f>
        <v>0</v>
      </c>
      <c r="O1725">
        <f t="shared" si="68"/>
        <v>0</v>
      </c>
      <c r="P1725">
        <f t="shared" si="67"/>
        <v>1</v>
      </c>
    </row>
    <row r="1726" spans="12:16" x14ac:dyDescent="0.25">
      <c r="L1726" s="264">
        <f>Member!A1726</f>
        <v>0</v>
      </c>
      <c r="M1726">
        <f>SUMIF(Erfassung6!BD:BD,L1726,Erfassung6!BW:BW)</f>
        <v>0</v>
      </c>
      <c r="N1726">
        <f>SUMIF(Erfassung6!BD:BD,L1726,Erfassung6!BG:BG)</f>
        <v>0</v>
      </c>
      <c r="O1726">
        <f t="shared" si="68"/>
        <v>0</v>
      </c>
      <c r="P1726">
        <f t="shared" si="67"/>
        <v>1</v>
      </c>
    </row>
    <row r="1727" spans="12:16" x14ac:dyDescent="0.25">
      <c r="L1727" s="264">
        <f>Member!A1727</f>
        <v>0</v>
      </c>
      <c r="M1727">
        <f>SUMIF(Erfassung6!BD:BD,L1727,Erfassung6!BW:BW)</f>
        <v>0</v>
      </c>
      <c r="N1727">
        <f>SUMIF(Erfassung6!BD:BD,L1727,Erfassung6!BG:BG)</f>
        <v>0</v>
      </c>
      <c r="O1727">
        <f t="shared" si="68"/>
        <v>0</v>
      </c>
      <c r="P1727">
        <f t="shared" si="67"/>
        <v>1</v>
      </c>
    </row>
    <row r="1728" spans="12:16" x14ac:dyDescent="0.25">
      <c r="L1728" s="264">
        <f>Member!A1728</f>
        <v>0</v>
      </c>
      <c r="M1728">
        <f>SUMIF(Erfassung6!BD:BD,L1728,Erfassung6!BW:BW)</f>
        <v>0</v>
      </c>
      <c r="N1728">
        <f>SUMIF(Erfassung6!BD:BD,L1728,Erfassung6!BG:BG)</f>
        <v>0</v>
      </c>
      <c r="O1728">
        <f t="shared" si="68"/>
        <v>0</v>
      </c>
      <c r="P1728">
        <f t="shared" si="67"/>
        <v>1</v>
      </c>
    </row>
    <row r="1729" spans="12:16" x14ac:dyDescent="0.25">
      <c r="L1729" s="264">
        <f>Member!A1729</f>
        <v>0</v>
      </c>
      <c r="M1729">
        <f>SUMIF(Erfassung6!BD:BD,L1729,Erfassung6!BW:BW)</f>
        <v>0</v>
      </c>
      <c r="N1729">
        <f>SUMIF(Erfassung6!BD:BD,L1729,Erfassung6!BG:BG)</f>
        <v>0</v>
      </c>
      <c r="O1729">
        <f t="shared" si="68"/>
        <v>0</v>
      </c>
      <c r="P1729">
        <f t="shared" si="67"/>
        <v>1</v>
      </c>
    </row>
    <row r="1730" spans="12:16" x14ac:dyDescent="0.25">
      <c r="L1730" s="264">
        <f>Member!A1730</f>
        <v>0</v>
      </c>
      <c r="M1730">
        <f>SUMIF(Erfassung6!BD:BD,L1730,Erfassung6!BW:BW)</f>
        <v>0</v>
      </c>
      <c r="N1730">
        <f>SUMIF(Erfassung6!BD:BD,L1730,Erfassung6!BG:BG)</f>
        <v>0</v>
      </c>
      <c r="O1730">
        <f t="shared" si="68"/>
        <v>0</v>
      </c>
      <c r="P1730">
        <f t="shared" ref="P1730:P1793" si="69">RANK(O1730,O:O)</f>
        <v>1</v>
      </c>
    </row>
    <row r="1731" spans="12:16" x14ac:dyDescent="0.25">
      <c r="L1731" s="264">
        <f>Member!A1731</f>
        <v>0</v>
      </c>
      <c r="M1731">
        <f>SUMIF(Erfassung6!BD:BD,L1731,Erfassung6!BW:BW)</f>
        <v>0</v>
      </c>
      <c r="N1731">
        <f>SUMIF(Erfassung6!BD:BD,L1731,Erfassung6!BG:BG)</f>
        <v>0</v>
      </c>
      <c r="O1731">
        <f t="shared" ref="O1731:O1794" si="70">IF(N1731=0,0,M1731/N1731-ROW()/1000000000)</f>
        <v>0</v>
      </c>
      <c r="P1731">
        <f t="shared" si="69"/>
        <v>1</v>
      </c>
    </row>
    <row r="1732" spans="12:16" x14ac:dyDescent="0.25">
      <c r="L1732" s="264">
        <f>Member!A1732</f>
        <v>0</v>
      </c>
      <c r="M1732">
        <f>SUMIF(Erfassung6!BD:BD,L1732,Erfassung6!BW:BW)</f>
        <v>0</v>
      </c>
      <c r="N1732">
        <f>SUMIF(Erfassung6!BD:BD,L1732,Erfassung6!BG:BG)</f>
        <v>0</v>
      </c>
      <c r="O1732">
        <f t="shared" si="70"/>
        <v>0</v>
      </c>
      <c r="P1732">
        <f t="shared" si="69"/>
        <v>1</v>
      </c>
    </row>
    <row r="1733" spans="12:16" x14ac:dyDescent="0.25">
      <c r="L1733" s="264">
        <f>Member!A1733</f>
        <v>0</v>
      </c>
      <c r="M1733">
        <f>SUMIF(Erfassung6!BD:BD,L1733,Erfassung6!BW:BW)</f>
        <v>0</v>
      </c>
      <c r="N1733">
        <f>SUMIF(Erfassung6!BD:BD,L1733,Erfassung6!BG:BG)</f>
        <v>0</v>
      </c>
      <c r="O1733">
        <f t="shared" si="70"/>
        <v>0</v>
      </c>
      <c r="P1733">
        <f t="shared" si="69"/>
        <v>1</v>
      </c>
    </row>
    <row r="1734" spans="12:16" x14ac:dyDescent="0.25">
      <c r="L1734" s="264">
        <f>Member!A1734</f>
        <v>0</v>
      </c>
      <c r="M1734">
        <f>SUMIF(Erfassung6!BD:BD,L1734,Erfassung6!BW:BW)</f>
        <v>0</v>
      </c>
      <c r="N1734">
        <f>SUMIF(Erfassung6!BD:BD,L1734,Erfassung6!BG:BG)</f>
        <v>0</v>
      </c>
      <c r="O1734">
        <f t="shared" si="70"/>
        <v>0</v>
      </c>
      <c r="P1734">
        <f t="shared" si="69"/>
        <v>1</v>
      </c>
    </row>
    <row r="1735" spans="12:16" x14ac:dyDescent="0.25">
      <c r="L1735" s="264">
        <f>Member!A1735</f>
        <v>0</v>
      </c>
      <c r="M1735">
        <f>SUMIF(Erfassung6!BD:BD,L1735,Erfassung6!BW:BW)</f>
        <v>0</v>
      </c>
      <c r="N1735">
        <f>SUMIF(Erfassung6!BD:BD,L1735,Erfassung6!BG:BG)</f>
        <v>0</v>
      </c>
      <c r="O1735">
        <f t="shared" si="70"/>
        <v>0</v>
      </c>
      <c r="P1735">
        <f t="shared" si="69"/>
        <v>1</v>
      </c>
    </row>
    <row r="1736" spans="12:16" x14ac:dyDescent="0.25">
      <c r="L1736" s="264">
        <f>Member!A1736</f>
        <v>0</v>
      </c>
      <c r="M1736">
        <f>SUMIF(Erfassung6!BD:BD,L1736,Erfassung6!BW:BW)</f>
        <v>0</v>
      </c>
      <c r="N1736">
        <f>SUMIF(Erfassung6!BD:BD,L1736,Erfassung6!BG:BG)</f>
        <v>0</v>
      </c>
      <c r="O1736">
        <f t="shared" si="70"/>
        <v>0</v>
      </c>
      <c r="P1736">
        <f t="shared" si="69"/>
        <v>1</v>
      </c>
    </row>
    <row r="1737" spans="12:16" x14ac:dyDescent="0.25">
      <c r="L1737" s="264">
        <f>Member!A1737</f>
        <v>0</v>
      </c>
      <c r="M1737">
        <f>SUMIF(Erfassung6!BD:BD,L1737,Erfassung6!BW:BW)</f>
        <v>0</v>
      </c>
      <c r="N1737">
        <f>SUMIF(Erfassung6!BD:BD,L1737,Erfassung6!BG:BG)</f>
        <v>0</v>
      </c>
      <c r="O1737">
        <f t="shared" si="70"/>
        <v>0</v>
      </c>
      <c r="P1737">
        <f t="shared" si="69"/>
        <v>1</v>
      </c>
    </row>
    <row r="1738" spans="12:16" x14ac:dyDescent="0.25">
      <c r="L1738" s="264">
        <f>Member!A1738</f>
        <v>0</v>
      </c>
      <c r="M1738">
        <f>SUMIF(Erfassung6!BD:BD,L1738,Erfassung6!BW:BW)</f>
        <v>0</v>
      </c>
      <c r="N1738">
        <f>SUMIF(Erfassung6!BD:BD,L1738,Erfassung6!BG:BG)</f>
        <v>0</v>
      </c>
      <c r="O1738">
        <f t="shared" si="70"/>
        <v>0</v>
      </c>
      <c r="P1738">
        <f t="shared" si="69"/>
        <v>1</v>
      </c>
    </row>
    <row r="1739" spans="12:16" x14ac:dyDescent="0.25">
      <c r="L1739" s="264">
        <f>Member!A1739</f>
        <v>0</v>
      </c>
      <c r="M1739">
        <f>SUMIF(Erfassung6!BD:BD,L1739,Erfassung6!BW:BW)</f>
        <v>0</v>
      </c>
      <c r="N1739">
        <f>SUMIF(Erfassung6!BD:BD,L1739,Erfassung6!BG:BG)</f>
        <v>0</v>
      </c>
      <c r="O1739">
        <f t="shared" si="70"/>
        <v>0</v>
      </c>
      <c r="P1739">
        <f t="shared" si="69"/>
        <v>1</v>
      </c>
    </row>
    <row r="1740" spans="12:16" x14ac:dyDescent="0.25">
      <c r="L1740" s="264">
        <f>Member!A1740</f>
        <v>0</v>
      </c>
      <c r="M1740">
        <f>SUMIF(Erfassung6!BD:BD,L1740,Erfassung6!BW:BW)</f>
        <v>0</v>
      </c>
      <c r="N1740">
        <f>SUMIF(Erfassung6!BD:BD,L1740,Erfassung6!BG:BG)</f>
        <v>0</v>
      </c>
      <c r="O1740">
        <f t="shared" si="70"/>
        <v>0</v>
      </c>
      <c r="P1740">
        <f t="shared" si="69"/>
        <v>1</v>
      </c>
    </row>
    <row r="1741" spans="12:16" x14ac:dyDescent="0.25">
      <c r="L1741" s="264">
        <f>Member!A1741</f>
        <v>0</v>
      </c>
      <c r="M1741">
        <f>SUMIF(Erfassung6!BD:BD,L1741,Erfassung6!BW:BW)</f>
        <v>0</v>
      </c>
      <c r="N1741">
        <f>SUMIF(Erfassung6!BD:BD,L1741,Erfassung6!BG:BG)</f>
        <v>0</v>
      </c>
      <c r="O1741">
        <f t="shared" si="70"/>
        <v>0</v>
      </c>
      <c r="P1741">
        <f t="shared" si="69"/>
        <v>1</v>
      </c>
    </row>
    <row r="1742" spans="12:16" x14ac:dyDescent="0.25">
      <c r="L1742" s="264">
        <f>Member!A1742</f>
        <v>0</v>
      </c>
      <c r="M1742">
        <f>SUMIF(Erfassung6!BD:BD,L1742,Erfassung6!BW:BW)</f>
        <v>0</v>
      </c>
      <c r="N1742">
        <f>SUMIF(Erfassung6!BD:BD,L1742,Erfassung6!BG:BG)</f>
        <v>0</v>
      </c>
      <c r="O1742">
        <f t="shared" si="70"/>
        <v>0</v>
      </c>
      <c r="P1742">
        <f t="shared" si="69"/>
        <v>1</v>
      </c>
    </row>
    <row r="1743" spans="12:16" x14ac:dyDescent="0.25">
      <c r="L1743" s="264">
        <f>Member!A1743</f>
        <v>0</v>
      </c>
      <c r="M1743">
        <f>SUMIF(Erfassung6!BD:BD,L1743,Erfassung6!BW:BW)</f>
        <v>0</v>
      </c>
      <c r="N1743">
        <f>SUMIF(Erfassung6!BD:BD,L1743,Erfassung6!BG:BG)</f>
        <v>0</v>
      </c>
      <c r="O1743">
        <f t="shared" si="70"/>
        <v>0</v>
      </c>
      <c r="P1743">
        <f t="shared" si="69"/>
        <v>1</v>
      </c>
    </row>
    <row r="1744" spans="12:16" x14ac:dyDescent="0.25">
      <c r="L1744" s="264">
        <f>Member!A1744</f>
        <v>0</v>
      </c>
      <c r="M1744">
        <f>SUMIF(Erfassung6!BD:BD,L1744,Erfassung6!BW:BW)</f>
        <v>0</v>
      </c>
      <c r="N1744">
        <f>SUMIF(Erfassung6!BD:BD,L1744,Erfassung6!BG:BG)</f>
        <v>0</v>
      </c>
      <c r="O1744">
        <f t="shared" si="70"/>
        <v>0</v>
      </c>
      <c r="P1744">
        <f t="shared" si="69"/>
        <v>1</v>
      </c>
    </row>
    <row r="1745" spans="12:16" x14ac:dyDescent="0.25">
      <c r="L1745" s="264">
        <f>Member!A1745</f>
        <v>0</v>
      </c>
      <c r="M1745">
        <f>SUMIF(Erfassung6!BD:BD,L1745,Erfassung6!BW:BW)</f>
        <v>0</v>
      </c>
      <c r="N1745">
        <f>SUMIF(Erfassung6!BD:BD,L1745,Erfassung6!BG:BG)</f>
        <v>0</v>
      </c>
      <c r="O1745">
        <f t="shared" si="70"/>
        <v>0</v>
      </c>
      <c r="P1745">
        <f t="shared" si="69"/>
        <v>1</v>
      </c>
    </row>
    <row r="1746" spans="12:16" x14ac:dyDescent="0.25">
      <c r="L1746" s="264">
        <f>Member!A1746</f>
        <v>0</v>
      </c>
      <c r="M1746">
        <f>SUMIF(Erfassung6!BD:BD,L1746,Erfassung6!BW:BW)</f>
        <v>0</v>
      </c>
      <c r="N1746">
        <f>SUMIF(Erfassung6!BD:BD,L1746,Erfassung6!BG:BG)</f>
        <v>0</v>
      </c>
      <c r="O1746">
        <f t="shared" si="70"/>
        <v>0</v>
      </c>
      <c r="P1746">
        <f t="shared" si="69"/>
        <v>1</v>
      </c>
    </row>
    <row r="1747" spans="12:16" x14ac:dyDescent="0.25">
      <c r="L1747" s="264">
        <f>Member!A1747</f>
        <v>0</v>
      </c>
      <c r="M1747">
        <f>SUMIF(Erfassung6!BD:BD,L1747,Erfassung6!BW:BW)</f>
        <v>0</v>
      </c>
      <c r="N1747">
        <f>SUMIF(Erfassung6!BD:BD,L1747,Erfassung6!BG:BG)</f>
        <v>0</v>
      </c>
      <c r="O1747">
        <f t="shared" si="70"/>
        <v>0</v>
      </c>
      <c r="P1747">
        <f t="shared" si="69"/>
        <v>1</v>
      </c>
    </row>
    <row r="1748" spans="12:16" x14ac:dyDescent="0.25">
      <c r="L1748" s="264">
        <f>Member!A1748</f>
        <v>0</v>
      </c>
      <c r="M1748">
        <f>SUMIF(Erfassung6!BD:BD,L1748,Erfassung6!BW:BW)</f>
        <v>0</v>
      </c>
      <c r="N1748">
        <f>SUMIF(Erfassung6!BD:BD,L1748,Erfassung6!BG:BG)</f>
        <v>0</v>
      </c>
      <c r="O1748">
        <f t="shared" si="70"/>
        <v>0</v>
      </c>
      <c r="P1748">
        <f t="shared" si="69"/>
        <v>1</v>
      </c>
    </row>
    <row r="1749" spans="12:16" x14ac:dyDescent="0.25">
      <c r="L1749" s="264">
        <f>Member!A1749</f>
        <v>0</v>
      </c>
      <c r="M1749">
        <f>SUMIF(Erfassung6!BD:BD,L1749,Erfassung6!BW:BW)</f>
        <v>0</v>
      </c>
      <c r="N1749">
        <f>SUMIF(Erfassung6!BD:BD,L1749,Erfassung6!BG:BG)</f>
        <v>0</v>
      </c>
      <c r="O1749">
        <f t="shared" si="70"/>
        <v>0</v>
      </c>
      <c r="P1749">
        <f t="shared" si="69"/>
        <v>1</v>
      </c>
    </row>
    <row r="1750" spans="12:16" x14ac:dyDescent="0.25">
      <c r="L1750" s="264">
        <f>Member!A1750</f>
        <v>0</v>
      </c>
      <c r="M1750">
        <f>SUMIF(Erfassung6!BD:BD,L1750,Erfassung6!BW:BW)</f>
        <v>0</v>
      </c>
      <c r="N1750">
        <f>SUMIF(Erfassung6!BD:BD,L1750,Erfassung6!BG:BG)</f>
        <v>0</v>
      </c>
      <c r="O1750">
        <f t="shared" si="70"/>
        <v>0</v>
      </c>
      <c r="P1750">
        <f t="shared" si="69"/>
        <v>1</v>
      </c>
    </row>
    <row r="1751" spans="12:16" x14ac:dyDescent="0.25">
      <c r="L1751" s="264">
        <f>Member!A1751</f>
        <v>0</v>
      </c>
      <c r="M1751">
        <f>SUMIF(Erfassung6!BD:BD,L1751,Erfassung6!BW:BW)</f>
        <v>0</v>
      </c>
      <c r="N1751">
        <f>SUMIF(Erfassung6!BD:BD,L1751,Erfassung6!BG:BG)</f>
        <v>0</v>
      </c>
      <c r="O1751">
        <f t="shared" si="70"/>
        <v>0</v>
      </c>
      <c r="P1751">
        <f t="shared" si="69"/>
        <v>1</v>
      </c>
    </row>
    <row r="1752" spans="12:16" x14ac:dyDescent="0.25">
      <c r="L1752" s="264">
        <f>Member!A1752</f>
        <v>0</v>
      </c>
      <c r="M1752">
        <f>SUMIF(Erfassung6!BD:BD,L1752,Erfassung6!BW:BW)</f>
        <v>0</v>
      </c>
      <c r="N1752">
        <f>SUMIF(Erfassung6!BD:BD,L1752,Erfassung6!BG:BG)</f>
        <v>0</v>
      </c>
      <c r="O1752">
        <f t="shared" si="70"/>
        <v>0</v>
      </c>
      <c r="P1752">
        <f t="shared" si="69"/>
        <v>1</v>
      </c>
    </row>
    <row r="1753" spans="12:16" x14ac:dyDescent="0.25">
      <c r="L1753" s="264">
        <f>Member!A1753</f>
        <v>0</v>
      </c>
      <c r="M1753">
        <f>SUMIF(Erfassung6!BD:BD,L1753,Erfassung6!BW:BW)</f>
        <v>0</v>
      </c>
      <c r="N1753">
        <f>SUMIF(Erfassung6!BD:BD,L1753,Erfassung6!BG:BG)</f>
        <v>0</v>
      </c>
      <c r="O1753">
        <f t="shared" si="70"/>
        <v>0</v>
      </c>
      <c r="P1753">
        <f t="shared" si="69"/>
        <v>1</v>
      </c>
    </row>
    <row r="1754" spans="12:16" x14ac:dyDescent="0.25">
      <c r="L1754" s="264">
        <f>Member!A1754</f>
        <v>0</v>
      </c>
      <c r="M1754">
        <f>SUMIF(Erfassung6!BD:BD,L1754,Erfassung6!BW:BW)</f>
        <v>0</v>
      </c>
      <c r="N1754">
        <f>SUMIF(Erfassung6!BD:BD,L1754,Erfassung6!BG:BG)</f>
        <v>0</v>
      </c>
      <c r="O1754">
        <f t="shared" si="70"/>
        <v>0</v>
      </c>
      <c r="P1754">
        <f t="shared" si="69"/>
        <v>1</v>
      </c>
    </row>
    <row r="1755" spans="12:16" x14ac:dyDescent="0.25">
      <c r="L1755" s="264">
        <f>Member!A1755</f>
        <v>0</v>
      </c>
      <c r="M1755">
        <f>SUMIF(Erfassung6!BD:BD,L1755,Erfassung6!BW:BW)</f>
        <v>0</v>
      </c>
      <c r="N1755">
        <f>SUMIF(Erfassung6!BD:BD,L1755,Erfassung6!BG:BG)</f>
        <v>0</v>
      </c>
      <c r="O1755">
        <f t="shared" si="70"/>
        <v>0</v>
      </c>
      <c r="P1755">
        <f t="shared" si="69"/>
        <v>1</v>
      </c>
    </row>
    <row r="1756" spans="12:16" x14ac:dyDescent="0.25">
      <c r="L1756" s="264">
        <f>Member!A1756</f>
        <v>0</v>
      </c>
      <c r="M1756">
        <f>SUMIF(Erfassung6!BD:BD,L1756,Erfassung6!BW:BW)</f>
        <v>0</v>
      </c>
      <c r="N1756">
        <f>SUMIF(Erfassung6!BD:BD,L1756,Erfassung6!BG:BG)</f>
        <v>0</v>
      </c>
      <c r="O1756">
        <f t="shared" si="70"/>
        <v>0</v>
      </c>
      <c r="P1756">
        <f t="shared" si="69"/>
        <v>1</v>
      </c>
    </row>
    <row r="1757" spans="12:16" x14ac:dyDescent="0.25">
      <c r="L1757" s="264">
        <f>Member!A1757</f>
        <v>0</v>
      </c>
      <c r="M1757">
        <f>SUMIF(Erfassung6!BD:BD,L1757,Erfassung6!BW:BW)</f>
        <v>0</v>
      </c>
      <c r="N1757">
        <f>SUMIF(Erfassung6!BD:BD,L1757,Erfassung6!BG:BG)</f>
        <v>0</v>
      </c>
      <c r="O1757">
        <f t="shared" si="70"/>
        <v>0</v>
      </c>
      <c r="P1757">
        <f t="shared" si="69"/>
        <v>1</v>
      </c>
    </row>
    <row r="1758" spans="12:16" x14ac:dyDescent="0.25">
      <c r="L1758" s="264">
        <f>Member!A1758</f>
        <v>0</v>
      </c>
      <c r="M1758">
        <f>SUMIF(Erfassung6!BD:BD,L1758,Erfassung6!BW:BW)</f>
        <v>0</v>
      </c>
      <c r="N1758">
        <f>SUMIF(Erfassung6!BD:BD,L1758,Erfassung6!BG:BG)</f>
        <v>0</v>
      </c>
      <c r="O1758">
        <f t="shared" si="70"/>
        <v>0</v>
      </c>
      <c r="P1758">
        <f t="shared" si="69"/>
        <v>1</v>
      </c>
    </row>
    <row r="1759" spans="12:16" x14ac:dyDescent="0.25">
      <c r="L1759" s="264">
        <f>Member!A1759</f>
        <v>0</v>
      </c>
      <c r="M1759">
        <f>SUMIF(Erfassung6!BD:BD,L1759,Erfassung6!BW:BW)</f>
        <v>0</v>
      </c>
      <c r="N1759">
        <f>SUMIF(Erfassung6!BD:BD,L1759,Erfassung6!BG:BG)</f>
        <v>0</v>
      </c>
      <c r="O1759">
        <f t="shared" si="70"/>
        <v>0</v>
      </c>
      <c r="P1759">
        <f t="shared" si="69"/>
        <v>1</v>
      </c>
    </row>
    <row r="1760" spans="12:16" x14ac:dyDescent="0.25">
      <c r="L1760" s="264">
        <f>Member!A1760</f>
        <v>0</v>
      </c>
      <c r="M1760">
        <f>SUMIF(Erfassung6!BD:BD,L1760,Erfassung6!BW:BW)</f>
        <v>0</v>
      </c>
      <c r="N1760">
        <f>SUMIF(Erfassung6!BD:BD,L1760,Erfassung6!BG:BG)</f>
        <v>0</v>
      </c>
      <c r="O1760">
        <f t="shared" si="70"/>
        <v>0</v>
      </c>
      <c r="P1760">
        <f t="shared" si="69"/>
        <v>1</v>
      </c>
    </row>
    <row r="1761" spans="12:16" x14ac:dyDescent="0.25">
      <c r="L1761" s="264">
        <f>Member!A1761</f>
        <v>0</v>
      </c>
      <c r="M1761">
        <f>SUMIF(Erfassung6!BD:BD,L1761,Erfassung6!BW:BW)</f>
        <v>0</v>
      </c>
      <c r="N1761">
        <f>SUMIF(Erfassung6!BD:BD,L1761,Erfassung6!BG:BG)</f>
        <v>0</v>
      </c>
      <c r="O1761">
        <f t="shared" si="70"/>
        <v>0</v>
      </c>
      <c r="P1761">
        <f t="shared" si="69"/>
        <v>1</v>
      </c>
    </row>
    <row r="1762" spans="12:16" x14ac:dyDescent="0.25">
      <c r="L1762" s="264">
        <f>Member!A1762</f>
        <v>0</v>
      </c>
      <c r="M1762">
        <f>SUMIF(Erfassung6!BD:BD,L1762,Erfassung6!BW:BW)</f>
        <v>0</v>
      </c>
      <c r="N1762">
        <f>SUMIF(Erfassung6!BD:BD,L1762,Erfassung6!BG:BG)</f>
        <v>0</v>
      </c>
      <c r="O1762">
        <f t="shared" si="70"/>
        <v>0</v>
      </c>
      <c r="P1762">
        <f t="shared" si="69"/>
        <v>1</v>
      </c>
    </row>
    <row r="1763" spans="12:16" x14ac:dyDescent="0.25">
      <c r="L1763" s="264">
        <f>Member!A1763</f>
        <v>0</v>
      </c>
      <c r="M1763">
        <f>SUMIF(Erfassung6!BD:BD,L1763,Erfassung6!BW:BW)</f>
        <v>0</v>
      </c>
      <c r="N1763">
        <f>SUMIF(Erfassung6!BD:BD,L1763,Erfassung6!BG:BG)</f>
        <v>0</v>
      </c>
      <c r="O1763">
        <f t="shared" si="70"/>
        <v>0</v>
      </c>
      <c r="P1763">
        <f t="shared" si="69"/>
        <v>1</v>
      </c>
    </row>
    <row r="1764" spans="12:16" x14ac:dyDescent="0.25">
      <c r="L1764" s="264">
        <f>Member!A1764</f>
        <v>0</v>
      </c>
      <c r="M1764">
        <f>SUMIF(Erfassung6!BD:BD,L1764,Erfassung6!BW:BW)</f>
        <v>0</v>
      </c>
      <c r="N1764">
        <f>SUMIF(Erfassung6!BD:BD,L1764,Erfassung6!BG:BG)</f>
        <v>0</v>
      </c>
      <c r="O1764">
        <f t="shared" si="70"/>
        <v>0</v>
      </c>
      <c r="P1764">
        <f t="shared" si="69"/>
        <v>1</v>
      </c>
    </row>
    <row r="1765" spans="12:16" x14ac:dyDescent="0.25">
      <c r="L1765" s="264">
        <f>Member!A1765</f>
        <v>0</v>
      </c>
      <c r="M1765">
        <f>SUMIF(Erfassung6!BD:BD,L1765,Erfassung6!BW:BW)</f>
        <v>0</v>
      </c>
      <c r="N1765">
        <f>SUMIF(Erfassung6!BD:BD,L1765,Erfassung6!BG:BG)</f>
        <v>0</v>
      </c>
      <c r="O1765">
        <f t="shared" si="70"/>
        <v>0</v>
      </c>
      <c r="P1765">
        <f t="shared" si="69"/>
        <v>1</v>
      </c>
    </row>
    <row r="1766" spans="12:16" x14ac:dyDescent="0.25">
      <c r="L1766" s="264">
        <f>Member!A1766</f>
        <v>0</v>
      </c>
      <c r="M1766">
        <f>SUMIF(Erfassung6!BD:BD,L1766,Erfassung6!BW:BW)</f>
        <v>0</v>
      </c>
      <c r="N1766">
        <f>SUMIF(Erfassung6!BD:BD,L1766,Erfassung6!BG:BG)</f>
        <v>0</v>
      </c>
      <c r="O1766">
        <f t="shared" si="70"/>
        <v>0</v>
      </c>
      <c r="P1766">
        <f t="shared" si="69"/>
        <v>1</v>
      </c>
    </row>
    <row r="1767" spans="12:16" x14ac:dyDescent="0.25">
      <c r="L1767" s="264">
        <f>Member!A1767</f>
        <v>0</v>
      </c>
      <c r="M1767">
        <f>SUMIF(Erfassung6!BD:BD,L1767,Erfassung6!BW:BW)</f>
        <v>0</v>
      </c>
      <c r="N1767">
        <f>SUMIF(Erfassung6!BD:BD,L1767,Erfassung6!BG:BG)</f>
        <v>0</v>
      </c>
      <c r="O1767">
        <f t="shared" si="70"/>
        <v>0</v>
      </c>
      <c r="P1767">
        <f t="shared" si="69"/>
        <v>1</v>
      </c>
    </row>
    <row r="1768" spans="12:16" x14ac:dyDescent="0.25">
      <c r="L1768" s="264">
        <f>Member!A1768</f>
        <v>0</v>
      </c>
      <c r="M1768">
        <f>SUMIF(Erfassung6!BD:BD,L1768,Erfassung6!BW:BW)</f>
        <v>0</v>
      </c>
      <c r="N1768">
        <f>SUMIF(Erfassung6!BD:BD,L1768,Erfassung6!BG:BG)</f>
        <v>0</v>
      </c>
      <c r="O1768">
        <f t="shared" si="70"/>
        <v>0</v>
      </c>
      <c r="P1768">
        <f t="shared" si="69"/>
        <v>1</v>
      </c>
    </row>
    <row r="1769" spans="12:16" x14ac:dyDescent="0.25">
      <c r="L1769" s="264">
        <f>Member!A1769</f>
        <v>0</v>
      </c>
      <c r="M1769">
        <f>SUMIF(Erfassung6!BD:BD,L1769,Erfassung6!BW:BW)</f>
        <v>0</v>
      </c>
      <c r="N1769">
        <f>SUMIF(Erfassung6!BD:BD,L1769,Erfassung6!BG:BG)</f>
        <v>0</v>
      </c>
      <c r="O1769">
        <f t="shared" si="70"/>
        <v>0</v>
      </c>
      <c r="P1769">
        <f t="shared" si="69"/>
        <v>1</v>
      </c>
    </row>
    <row r="1770" spans="12:16" x14ac:dyDescent="0.25">
      <c r="L1770" s="264">
        <f>Member!A1770</f>
        <v>0</v>
      </c>
      <c r="M1770">
        <f>SUMIF(Erfassung6!BD:BD,L1770,Erfassung6!BW:BW)</f>
        <v>0</v>
      </c>
      <c r="N1770">
        <f>SUMIF(Erfassung6!BD:BD,L1770,Erfassung6!BG:BG)</f>
        <v>0</v>
      </c>
      <c r="O1770">
        <f t="shared" si="70"/>
        <v>0</v>
      </c>
      <c r="P1770">
        <f t="shared" si="69"/>
        <v>1</v>
      </c>
    </row>
    <row r="1771" spans="12:16" x14ac:dyDescent="0.25">
      <c r="L1771" s="264">
        <f>Member!A1771</f>
        <v>0</v>
      </c>
      <c r="M1771">
        <f>SUMIF(Erfassung6!BD:BD,L1771,Erfassung6!BW:BW)</f>
        <v>0</v>
      </c>
      <c r="N1771">
        <f>SUMIF(Erfassung6!BD:BD,L1771,Erfassung6!BG:BG)</f>
        <v>0</v>
      </c>
      <c r="O1771">
        <f t="shared" si="70"/>
        <v>0</v>
      </c>
      <c r="P1771">
        <f t="shared" si="69"/>
        <v>1</v>
      </c>
    </row>
    <row r="1772" spans="12:16" x14ac:dyDescent="0.25">
      <c r="L1772" s="264">
        <f>Member!A1772</f>
        <v>0</v>
      </c>
      <c r="M1772">
        <f>SUMIF(Erfassung6!BD:BD,L1772,Erfassung6!BW:BW)</f>
        <v>0</v>
      </c>
      <c r="N1772">
        <f>SUMIF(Erfassung6!BD:BD,L1772,Erfassung6!BG:BG)</f>
        <v>0</v>
      </c>
      <c r="O1772">
        <f t="shared" si="70"/>
        <v>0</v>
      </c>
      <c r="P1772">
        <f t="shared" si="69"/>
        <v>1</v>
      </c>
    </row>
    <row r="1773" spans="12:16" x14ac:dyDescent="0.25">
      <c r="L1773" s="264">
        <f>Member!A1773</f>
        <v>0</v>
      </c>
      <c r="M1773">
        <f>SUMIF(Erfassung6!BD:BD,L1773,Erfassung6!BW:BW)</f>
        <v>0</v>
      </c>
      <c r="N1773">
        <f>SUMIF(Erfassung6!BD:BD,L1773,Erfassung6!BG:BG)</f>
        <v>0</v>
      </c>
      <c r="O1773">
        <f t="shared" si="70"/>
        <v>0</v>
      </c>
      <c r="P1773">
        <f t="shared" si="69"/>
        <v>1</v>
      </c>
    </row>
    <row r="1774" spans="12:16" x14ac:dyDescent="0.25">
      <c r="L1774" s="264">
        <f>Member!A1774</f>
        <v>0</v>
      </c>
      <c r="M1774">
        <f>SUMIF(Erfassung6!BD:BD,L1774,Erfassung6!BW:BW)</f>
        <v>0</v>
      </c>
      <c r="N1774">
        <f>SUMIF(Erfassung6!BD:BD,L1774,Erfassung6!BG:BG)</f>
        <v>0</v>
      </c>
      <c r="O1774">
        <f t="shared" si="70"/>
        <v>0</v>
      </c>
      <c r="P1774">
        <f t="shared" si="69"/>
        <v>1</v>
      </c>
    </row>
    <row r="1775" spans="12:16" x14ac:dyDescent="0.25">
      <c r="L1775" s="264">
        <f>Member!A1775</f>
        <v>0</v>
      </c>
      <c r="M1775">
        <f>SUMIF(Erfassung6!BD:BD,L1775,Erfassung6!BW:BW)</f>
        <v>0</v>
      </c>
      <c r="N1775">
        <f>SUMIF(Erfassung6!BD:BD,L1775,Erfassung6!BG:BG)</f>
        <v>0</v>
      </c>
      <c r="O1775">
        <f t="shared" si="70"/>
        <v>0</v>
      </c>
      <c r="P1775">
        <f t="shared" si="69"/>
        <v>1</v>
      </c>
    </row>
    <row r="1776" spans="12:16" x14ac:dyDescent="0.25">
      <c r="L1776" s="264">
        <f>Member!A1776</f>
        <v>0</v>
      </c>
      <c r="M1776">
        <f>SUMIF(Erfassung6!BD:BD,L1776,Erfassung6!BW:BW)</f>
        <v>0</v>
      </c>
      <c r="N1776">
        <f>SUMIF(Erfassung6!BD:BD,L1776,Erfassung6!BG:BG)</f>
        <v>0</v>
      </c>
      <c r="O1776">
        <f t="shared" si="70"/>
        <v>0</v>
      </c>
      <c r="P1776">
        <f t="shared" si="69"/>
        <v>1</v>
      </c>
    </row>
    <row r="1777" spans="12:16" x14ac:dyDescent="0.25">
      <c r="L1777" s="264">
        <f>Member!A1777</f>
        <v>0</v>
      </c>
      <c r="M1777">
        <f>SUMIF(Erfassung6!BD:BD,L1777,Erfassung6!BW:BW)</f>
        <v>0</v>
      </c>
      <c r="N1777">
        <f>SUMIF(Erfassung6!BD:BD,L1777,Erfassung6!BG:BG)</f>
        <v>0</v>
      </c>
      <c r="O1777">
        <f t="shared" si="70"/>
        <v>0</v>
      </c>
      <c r="P1777">
        <f t="shared" si="69"/>
        <v>1</v>
      </c>
    </row>
    <row r="1778" spans="12:16" x14ac:dyDescent="0.25">
      <c r="L1778" s="264">
        <f>Member!A1778</f>
        <v>0</v>
      </c>
      <c r="M1778">
        <f>SUMIF(Erfassung6!BD:BD,L1778,Erfassung6!BW:BW)</f>
        <v>0</v>
      </c>
      <c r="N1778">
        <f>SUMIF(Erfassung6!BD:BD,L1778,Erfassung6!BG:BG)</f>
        <v>0</v>
      </c>
      <c r="O1778">
        <f t="shared" si="70"/>
        <v>0</v>
      </c>
      <c r="P1778">
        <f t="shared" si="69"/>
        <v>1</v>
      </c>
    </row>
    <row r="1779" spans="12:16" x14ac:dyDescent="0.25">
      <c r="L1779" s="264">
        <f>Member!A1779</f>
        <v>0</v>
      </c>
      <c r="M1779">
        <f>SUMIF(Erfassung6!BD:BD,L1779,Erfassung6!BW:BW)</f>
        <v>0</v>
      </c>
      <c r="N1779">
        <f>SUMIF(Erfassung6!BD:BD,L1779,Erfassung6!BG:BG)</f>
        <v>0</v>
      </c>
      <c r="O1779">
        <f t="shared" si="70"/>
        <v>0</v>
      </c>
      <c r="P1779">
        <f t="shared" si="69"/>
        <v>1</v>
      </c>
    </row>
    <row r="1780" spans="12:16" x14ac:dyDescent="0.25">
      <c r="L1780" s="264">
        <f>Member!A1780</f>
        <v>0</v>
      </c>
      <c r="M1780">
        <f>SUMIF(Erfassung6!BD:BD,L1780,Erfassung6!BW:BW)</f>
        <v>0</v>
      </c>
      <c r="N1780">
        <f>SUMIF(Erfassung6!BD:BD,L1780,Erfassung6!BG:BG)</f>
        <v>0</v>
      </c>
      <c r="O1780">
        <f t="shared" si="70"/>
        <v>0</v>
      </c>
      <c r="P1780">
        <f t="shared" si="69"/>
        <v>1</v>
      </c>
    </row>
    <row r="1781" spans="12:16" x14ac:dyDescent="0.25">
      <c r="L1781" s="264">
        <f>Member!A1781</f>
        <v>0</v>
      </c>
      <c r="M1781">
        <f>SUMIF(Erfassung6!BD:BD,L1781,Erfassung6!BW:BW)</f>
        <v>0</v>
      </c>
      <c r="N1781">
        <f>SUMIF(Erfassung6!BD:BD,L1781,Erfassung6!BG:BG)</f>
        <v>0</v>
      </c>
      <c r="O1781">
        <f t="shared" si="70"/>
        <v>0</v>
      </c>
      <c r="P1781">
        <f t="shared" si="69"/>
        <v>1</v>
      </c>
    </row>
    <row r="1782" spans="12:16" x14ac:dyDescent="0.25">
      <c r="L1782" s="264">
        <f>Member!A1782</f>
        <v>0</v>
      </c>
      <c r="M1782">
        <f>SUMIF(Erfassung6!BD:BD,L1782,Erfassung6!BW:BW)</f>
        <v>0</v>
      </c>
      <c r="N1782">
        <f>SUMIF(Erfassung6!BD:BD,L1782,Erfassung6!BG:BG)</f>
        <v>0</v>
      </c>
      <c r="O1782">
        <f t="shared" si="70"/>
        <v>0</v>
      </c>
      <c r="P1782">
        <f t="shared" si="69"/>
        <v>1</v>
      </c>
    </row>
    <row r="1783" spans="12:16" x14ac:dyDescent="0.25">
      <c r="L1783" s="264">
        <f>Member!A1783</f>
        <v>0</v>
      </c>
      <c r="M1783">
        <f>SUMIF(Erfassung6!BD:BD,L1783,Erfassung6!BW:BW)</f>
        <v>0</v>
      </c>
      <c r="N1783">
        <f>SUMIF(Erfassung6!BD:BD,L1783,Erfassung6!BG:BG)</f>
        <v>0</v>
      </c>
      <c r="O1783">
        <f t="shared" si="70"/>
        <v>0</v>
      </c>
      <c r="P1783">
        <f t="shared" si="69"/>
        <v>1</v>
      </c>
    </row>
    <row r="1784" spans="12:16" x14ac:dyDescent="0.25">
      <c r="L1784" s="264">
        <f>Member!A1784</f>
        <v>0</v>
      </c>
      <c r="M1784">
        <f>SUMIF(Erfassung6!BD:BD,L1784,Erfassung6!BW:BW)</f>
        <v>0</v>
      </c>
      <c r="N1784">
        <f>SUMIF(Erfassung6!BD:BD,L1784,Erfassung6!BG:BG)</f>
        <v>0</v>
      </c>
      <c r="O1784">
        <f t="shared" si="70"/>
        <v>0</v>
      </c>
      <c r="P1784">
        <f t="shared" si="69"/>
        <v>1</v>
      </c>
    </row>
    <row r="1785" spans="12:16" x14ac:dyDescent="0.25">
      <c r="L1785" s="264">
        <f>Member!A1785</f>
        <v>0</v>
      </c>
      <c r="M1785">
        <f>SUMIF(Erfassung6!BD:BD,L1785,Erfassung6!BW:BW)</f>
        <v>0</v>
      </c>
      <c r="N1785">
        <f>SUMIF(Erfassung6!BD:BD,L1785,Erfassung6!BG:BG)</f>
        <v>0</v>
      </c>
      <c r="O1785">
        <f t="shared" si="70"/>
        <v>0</v>
      </c>
      <c r="P1785">
        <f t="shared" si="69"/>
        <v>1</v>
      </c>
    </row>
    <row r="1786" spans="12:16" x14ac:dyDescent="0.25">
      <c r="L1786" s="264">
        <f>Member!A1786</f>
        <v>0</v>
      </c>
      <c r="M1786">
        <f>SUMIF(Erfassung6!BD:BD,L1786,Erfassung6!BW:BW)</f>
        <v>0</v>
      </c>
      <c r="N1786">
        <f>SUMIF(Erfassung6!BD:BD,L1786,Erfassung6!BG:BG)</f>
        <v>0</v>
      </c>
      <c r="O1786">
        <f t="shared" si="70"/>
        <v>0</v>
      </c>
      <c r="P1786">
        <f t="shared" si="69"/>
        <v>1</v>
      </c>
    </row>
    <row r="1787" spans="12:16" x14ac:dyDescent="0.25">
      <c r="L1787" s="264">
        <f>Member!A1787</f>
        <v>0</v>
      </c>
      <c r="M1787">
        <f>SUMIF(Erfassung6!BD:BD,L1787,Erfassung6!BW:BW)</f>
        <v>0</v>
      </c>
      <c r="N1787">
        <f>SUMIF(Erfassung6!BD:BD,L1787,Erfassung6!BG:BG)</f>
        <v>0</v>
      </c>
      <c r="O1787">
        <f t="shared" si="70"/>
        <v>0</v>
      </c>
      <c r="P1787">
        <f t="shared" si="69"/>
        <v>1</v>
      </c>
    </row>
    <row r="1788" spans="12:16" x14ac:dyDescent="0.25">
      <c r="L1788" s="264">
        <f>Member!A1788</f>
        <v>0</v>
      </c>
      <c r="M1788">
        <f>SUMIF(Erfassung6!BD:BD,L1788,Erfassung6!BW:BW)</f>
        <v>0</v>
      </c>
      <c r="N1788">
        <f>SUMIF(Erfassung6!BD:BD,L1788,Erfassung6!BG:BG)</f>
        <v>0</v>
      </c>
      <c r="O1788">
        <f t="shared" si="70"/>
        <v>0</v>
      </c>
      <c r="P1788">
        <f t="shared" si="69"/>
        <v>1</v>
      </c>
    </row>
    <row r="1789" spans="12:16" x14ac:dyDescent="0.25">
      <c r="L1789" s="264">
        <f>Member!A1789</f>
        <v>0</v>
      </c>
      <c r="M1789">
        <f>SUMIF(Erfassung6!BD:BD,L1789,Erfassung6!BW:BW)</f>
        <v>0</v>
      </c>
      <c r="N1789">
        <f>SUMIF(Erfassung6!BD:BD,L1789,Erfassung6!BG:BG)</f>
        <v>0</v>
      </c>
      <c r="O1789">
        <f t="shared" si="70"/>
        <v>0</v>
      </c>
      <c r="P1789">
        <f t="shared" si="69"/>
        <v>1</v>
      </c>
    </row>
    <row r="1790" spans="12:16" x14ac:dyDescent="0.25">
      <c r="L1790" s="264">
        <f>Member!A1790</f>
        <v>0</v>
      </c>
      <c r="M1790">
        <f>SUMIF(Erfassung6!BD:BD,L1790,Erfassung6!BW:BW)</f>
        <v>0</v>
      </c>
      <c r="N1790">
        <f>SUMIF(Erfassung6!BD:BD,L1790,Erfassung6!BG:BG)</f>
        <v>0</v>
      </c>
      <c r="O1790">
        <f t="shared" si="70"/>
        <v>0</v>
      </c>
      <c r="P1790">
        <f t="shared" si="69"/>
        <v>1</v>
      </c>
    </row>
    <row r="1791" spans="12:16" x14ac:dyDescent="0.25">
      <c r="L1791" s="264">
        <f>Member!A1791</f>
        <v>0</v>
      </c>
      <c r="M1791">
        <f>SUMIF(Erfassung6!BD:BD,L1791,Erfassung6!BW:BW)</f>
        <v>0</v>
      </c>
      <c r="N1791">
        <f>SUMIF(Erfassung6!BD:BD,L1791,Erfassung6!BG:BG)</f>
        <v>0</v>
      </c>
      <c r="O1791">
        <f t="shared" si="70"/>
        <v>0</v>
      </c>
      <c r="P1791">
        <f t="shared" si="69"/>
        <v>1</v>
      </c>
    </row>
    <row r="1792" spans="12:16" x14ac:dyDescent="0.25">
      <c r="L1792" s="264">
        <f>Member!A1792</f>
        <v>0</v>
      </c>
      <c r="M1792">
        <f>SUMIF(Erfassung6!BD:BD,L1792,Erfassung6!BW:BW)</f>
        <v>0</v>
      </c>
      <c r="N1792">
        <f>SUMIF(Erfassung6!BD:BD,L1792,Erfassung6!BG:BG)</f>
        <v>0</v>
      </c>
      <c r="O1792">
        <f t="shared" si="70"/>
        <v>0</v>
      </c>
      <c r="P1792">
        <f t="shared" si="69"/>
        <v>1</v>
      </c>
    </row>
    <row r="1793" spans="12:16" x14ac:dyDescent="0.25">
      <c r="L1793" s="264">
        <f>Member!A1793</f>
        <v>0</v>
      </c>
      <c r="M1793">
        <f>SUMIF(Erfassung6!BD:BD,L1793,Erfassung6!BW:BW)</f>
        <v>0</v>
      </c>
      <c r="N1793">
        <f>SUMIF(Erfassung6!BD:BD,L1793,Erfassung6!BG:BG)</f>
        <v>0</v>
      </c>
      <c r="O1793">
        <f t="shared" si="70"/>
        <v>0</v>
      </c>
      <c r="P1793">
        <f t="shared" si="69"/>
        <v>1</v>
      </c>
    </row>
    <row r="1794" spans="12:16" x14ac:dyDescent="0.25">
      <c r="L1794" s="264">
        <f>Member!A1794</f>
        <v>0</v>
      </c>
      <c r="M1794">
        <f>SUMIF(Erfassung6!BD:BD,L1794,Erfassung6!BW:BW)</f>
        <v>0</v>
      </c>
      <c r="N1794">
        <f>SUMIF(Erfassung6!BD:BD,L1794,Erfassung6!BG:BG)</f>
        <v>0</v>
      </c>
      <c r="O1794">
        <f t="shared" si="70"/>
        <v>0</v>
      </c>
      <c r="P1794">
        <f t="shared" ref="P1794:P1857" si="71">RANK(O1794,O:O)</f>
        <v>1</v>
      </c>
    </row>
    <row r="1795" spans="12:16" x14ac:dyDescent="0.25">
      <c r="L1795" s="264">
        <f>Member!A1795</f>
        <v>0</v>
      </c>
      <c r="M1795">
        <f>SUMIF(Erfassung6!BD:BD,L1795,Erfassung6!BW:BW)</f>
        <v>0</v>
      </c>
      <c r="N1795">
        <f>SUMIF(Erfassung6!BD:BD,L1795,Erfassung6!BG:BG)</f>
        <v>0</v>
      </c>
      <c r="O1795">
        <f t="shared" ref="O1795:O1858" si="72">IF(N1795=0,0,M1795/N1795-ROW()/1000000000)</f>
        <v>0</v>
      </c>
      <c r="P1795">
        <f t="shared" si="71"/>
        <v>1</v>
      </c>
    </row>
    <row r="1796" spans="12:16" x14ac:dyDescent="0.25">
      <c r="L1796" s="264">
        <f>Member!A1796</f>
        <v>0</v>
      </c>
      <c r="M1796">
        <f>SUMIF(Erfassung6!BD:BD,L1796,Erfassung6!BW:BW)</f>
        <v>0</v>
      </c>
      <c r="N1796">
        <f>SUMIF(Erfassung6!BD:BD,L1796,Erfassung6!BG:BG)</f>
        <v>0</v>
      </c>
      <c r="O1796">
        <f t="shared" si="72"/>
        <v>0</v>
      </c>
      <c r="P1796">
        <f t="shared" si="71"/>
        <v>1</v>
      </c>
    </row>
    <row r="1797" spans="12:16" x14ac:dyDescent="0.25">
      <c r="L1797" s="264">
        <f>Member!A1797</f>
        <v>0</v>
      </c>
      <c r="M1797">
        <f>SUMIF(Erfassung6!BD:BD,L1797,Erfassung6!BW:BW)</f>
        <v>0</v>
      </c>
      <c r="N1797">
        <f>SUMIF(Erfassung6!BD:BD,L1797,Erfassung6!BG:BG)</f>
        <v>0</v>
      </c>
      <c r="O1797">
        <f t="shared" si="72"/>
        <v>0</v>
      </c>
      <c r="P1797">
        <f t="shared" si="71"/>
        <v>1</v>
      </c>
    </row>
    <row r="1798" spans="12:16" x14ac:dyDescent="0.25">
      <c r="L1798" s="264">
        <f>Member!A1798</f>
        <v>0</v>
      </c>
      <c r="M1798">
        <f>SUMIF(Erfassung6!BD:BD,L1798,Erfassung6!BW:BW)</f>
        <v>0</v>
      </c>
      <c r="N1798">
        <f>SUMIF(Erfassung6!BD:BD,L1798,Erfassung6!BG:BG)</f>
        <v>0</v>
      </c>
      <c r="O1798">
        <f t="shared" si="72"/>
        <v>0</v>
      </c>
      <c r="P1798">
        <f t="shared" si="71"/>
        <v>1</v>
      </c>
    </row>
    <row r="1799" spans="12:16" x14ac:dyDescent="0.25">
      <c r="L1799" s="264">
        <f>Member!A1799</f>
        <v>0</v>
      </c>
      <c r="M1799">
        <f>SUMIF(Erfassung6!BD:BD,L1799,Erfassung6!BW:BW)</f>
        <v>0</v>
      </c>
      <c r="N1799">
        <f>SUMIF(Erfassung6!BD:BD,L1799,Erfassung6!BG:BG)</f>
        <v>0</v>
      </c>
      <c r="O1799">
        <f t="shared" si="72"/>
        <v>0</v>
      </c>
      <c r="P1799">
        <f t="shared" si="71"/>
        <v>1</v>
      </c>
    </row>
    <row r="1800" spans="12:16" x14ac:dyDescent="0.25">
      <c r="L1800" s="264">
        <f>Member!A1800</f>
        <v>0</v>
      </c>
      <c r="M1800">
        <f>SUMIF(Erfassung6!BD:BD,L1800,Erfassung6!BW:BW)</f>
        <v>0</v>
      </c>
      <c r="N1800">
        <f>SUMIF(Erfassung6!BD:BD,L1800,Erfassung6!BG:BG)</f>
        <v>0</v>
      </c>
      <c r="O1800">
        <f t="shared" si="72"/>
        <v>0</v>
      </c>
      <c r="P1800">
        <f t="shared" si="71"/>
        <v>1</v>
      </c>
    </row>
    <row r="1801" spans="12:16" x14ac:dyDescent="0.25">
      <c r="L1801" s="264">
        <f>Member!A1801</f>
        <v>0</v>
      </c>
      <c r="M1801">
        <f>SUMIF(Erfassung6!BD:BD,L1801,Erfassung6!BW:BW)</f>
        <v>0</v>
      </c>
      <c r="N1801">
        <f>SUMIF(Erfassung6!BD:BD,L1801,Erfassung6!BG:BG)</f>
        <v>0</v>
      </c>
      <c r="O1801">
        <f t="shared" si="72"/>
        <v>0</v>
      </c>
      <c r="P1801">
        <f t="shared" si="71"/>
        <v>1</v>
      </c>
    </row>
    <row r="1802" spans="12:16" x14ac:dyDescent="0.25">
      <c r="L1802" s="264">
        <f>Member!A1802</f>
        <v>0</v>
      </c>
      <c r="M1802">
        <f>SUMIF(Erfassung6!BD:BD,L1802,Erfassung6!BW:BW)</f>
        <v>0</v>
      </c>
      <c r="N1802">
        <f>SUMIF(Erfassung6!BD:BD,L1802,Erfassung6!BG:BG)</f>
        <v>0</v>
      </c>
      <c r="O1802">
        <f t="shared" si="72"/>
        <v>0</v>
      </c>
      <c r="P1802">
        <f t="shared" si="71"/>
        <v>1</v>
      </c>
    </row>
    <row r="1803" spans="12:16" x14ac:dyDescent="0.25">
      <c r="L1803" s="264">
        <f>Member!A1803</f>
        <v>0</v>
      </c>
      <c r="M1803">
        <f>SUMIF(Erfassung6!BD:BD,L1803,Erfassung6!BW:BW)</f>
        <v>0</v>
      </c>
      <c r="N1803">
        <f>SUMIF(Erfassung6!BD:BD,L1803,Erfassung6!BG:BG)</f>
        <v>0</v>
      </c>
      <c r="O1803">
        <f t="shared" si="72"/>
        <v>0</v>
      </c>
      <c r="P1803">
        <f t="shared" si="71"/>
        <v>1</v>
      </c>
    </row>
    <row r="1804" spans="12:16" x14ac:dyDescent="0.25">
      <c r="L1804" s="264">
        <f>Member!A1804</f>
        <v>0</v>
      </c>
      <c r="M1804">
        <f>SUMIF(Erfassung6!BD:BD,L1804,Erfassung6!BW:BW)</f>
        <v>0</v>
      </c>
      <c r="N1804">
        <f>SUMIF(Erfassung6!BD:BD,L1804,Erfassung6!BG:BG)</f>
        <v>0</v>
      </c>
      <c r="O1804">
        <f t="shared" si="72"/>
        <v>0</v>
      </c>
      <c r="P1804">
        <f t="shared" si="71"/>
        <v>1</v>
      </c>
    </row>
    <row r="1805" spans="12:16" x14ac:dyDescent="0.25">
      <c r="L1805" s="264">
        <f>Member!A1805</f>
        <v>0</v>
      </c>
      <c r="M1805">
        <f>SUMIF(Erfassung6!BD:BD,L1805,Erfassung6!BW:BW)</f>
        <v>0</v>
      </c>
      <c r="N1805">
        <f>SUMIF(Erfassung6!BD:BD,L1805,Erfassung6!BG:BG)</f>
        <v>0</v>
      </c>
      <c r="O1805">
        <f t="shared" si="72"/>
        <v>0</v>
      </c>
      <c r="P1805">
        <f t="shared" si="71"/>
        <v>1</v>
      </c>
    </row>
    <row r="1806" spans="12:16" x14ac:dyDescent="0.25">
      <c r="L1806" s="264">
        <f>Member!A1806</f>
        <v>0</v>
      </c>
      <c r="M1806">
        <f>SUMIF(Erfassung6!BD:BD,L1806,Erfassung6!BW:BW)</f>
        <v>0</v>
      </c>
      <c r="N1806">
        <f>SUMIF(Erfassung6!BD:BD,L1806,Erfassung6!BG:BG)</f>
        <v>0</v>
      </c>
      <c r="O1806">
        <f t="shared" si="72"/>
        <v>0</v>
      </c>
      <c r="P1806">
        <f t="shared" si="71"/>
        <v>1</v>
      </c>
    </row>
    <row r="1807" spans="12:16" x14ac:dyDescent="0.25">
      <c r="L1807" s="264">
        <f>Member!A1807</f>
        <v>0</v>
      </c>
      <c r="M1807">
        <f>SUMIF(Erfassung6!BD:BD,L1807,Erfassung6!BW:BW)</f>
        <v>0</v>
      </c>
      <c r="N1807">
        <f>SUMIF(Erfassung6!BD:BD,L1807,Erfassung6!BG:BG)</f>
        <v>0</v>
      </c>
      <c r="O1807">
        <f t="shared" si="72"/>
        <v>0</v>
      </c>
      <c r="P1807">
        <f t="shared" si="71"/>
        <v>1</v>
      </c>
    </row>
    <row r="1808" spans="12:16" x14ac:dyDescent="0.25">
      <c r="L1808" s="264">
        <f>Member!A1808</f>
        <v>0</v>
      </c>
      <c r="M1808">
        <f>SUMIF(Erfassung6!BD:BD,L1808,Erfassung6!BW:BW)</f>
        <v>0</v>
      </c>
      <c r="N1808">
        <f>SUMIF(Erfassung6!BD:BD,L1808,Erfassung6!BG:BG)</f>
        <v>0</v>
      </c>
      <c r="O1808">
        <f t="shared" si="72"/>
        <v>0</v>
      </c>
      <c r="P1808">
        <f t="shared" si="71"/>
        <v>1</v>
      </c>
    </row>
    <row r="1809" spans="12:16" x14ac:dyDescent="0.25">
      <c r="L1809" s="264">
        <f>Member!A1809</f>
        <v>0</v>
      </c>
      <c r="M1809">
        <f>SUMIF(Erfassung6!BD:BD,L1809,Erfassung6!BW:BW)</f>
        <v>0</v>
      </c>
      <c r="N1809">
        <f>SUMIF(Erfassung6!BD:BD,L1809,Erfassung6!BG:BG)</f>
        <v>0</v>
      </c>
      <c r="O1809">
        <f t="shared" si="72"/>
        <v>0</v>
      </c>
      <c r="P1809">
        <f t="shared" si="71"/>
        <v>1</v>
      </c>
    </row>
    <row r="1810" spans="12:16" x14ac:dyDescent="0.25">
      <c r="L1810" s="264">
        <f>Member!A1810</f>
        <v>0</v>
      </c>
      <c r="M1810">
        <f>SUMIF(Erfassung6!BD:BD,L1810,Erfassung6!BW:BW)</f>
        <v>0</v>
      </c>
      <c r="N1810">
        <f>SUMIF(Erfassung6!BD:BD,L1810,Erfassung6!BG:BG)</f>
        <v>0</v>
      </c>
      <c r="O1810">
        <f t="shared" si="72"/>
        <v>0</v>
      </c>
      <c r="P1810">
        <f t="shared" si="71"/>
        <v>1</v>
      </c>
    </row>
    <row r="1811" spans="12:16" x14ac:dyDescent="0.25">
      <c r="L1811" s="264">
        <f>Member!A1811</f>
        <v>0</v>
      </c>
      <c r="M1811">
        <f>SUMIF(Erfassung6!BD:BD,L1811,Erfassung6!BW:BW)</f>
        <v>0</v>
      </c>
      <c r="N1811">
        <f>SUMIF(Erfassung6!BD:BD,L1811,Erfassung6!BG:BG)</f>
        <v>0</v>
      </c>
      <c r="O1811">
        <f t="shared" si="72"/>
        <v>0</v>
      </c>
      <c r="P1811">
        <f t="shared" si="71"/>
        <v>1</v>
      </c>
    </row>
    <row r="1812" spans="12:16" x14ac:dyDescent="0.25">
      <c r="L1812" s="264">
        <f>Member!A1812</f>
        <v>0</v>
      </c>
      <c r="M1812">
        <f>SUMIF(Erfassung6!BD:BD,L1812,Erfassung6!BW:BW)</f>
        <v>0</v>
      </c>
      <c r="N1812">
        <f>SUMIF(Erfassung6!BD:BD,L1812,Erfassung6!BG:BG)</f>
        <v>0</v>
      </c>
      <c r="O1812">
        <f t="shared" si="72"/>
        <v>0</v>
      </c>
      <c r="P1812">
        <f t="shared" si="71"/>
        <v>1</v>
      </c>
    </row>
    <row r="1813" spans="12:16" x14ac:dyDescent="0.25">
      <c r="L1813" s="264">
        <f>Member!A1813</f>
        <v>0</v>
      </c>
      <c r="M1813">
        <f>SUMIF(Erfassung6!BD:BD,L1813,Erfassung6!BW:BW)</f>
        <v>0</v>
      </c>
      <c r="N1813">
        <f>SUMIF(Erfassung6!BD:BD,L1813,Erfassung6!BG:BG)</f>
        <v>0</v>
      </c>
      <c r="O1813">
        <f t="shared" si="72"/>
        <v>0</v>
      </c>
      <c r="P1813">
        <f t="shared" si="71"/>
        <v>1</v>
      </c>
    </row>
    <row r="1814" spans="12:16" x14ac:dyDescent="0.25">
      <c r="L1814" s="264">
        <f>Member!A1814</f>
        <v>0</v>
      </c>
      <c r="M1814">
        <f>SUMIF(Erfassung6!BD:BD,L1814,Erfassung6!BW:BW)</f>
        <v>0</v>
      </c>
      <c r="N1814">
        <f>SUMIF(Erfassung6!BD:BD,L1814,Erfassung6!BG:BG)</f>
        <v>0</v>
      </c>
      <c r="O1814">
        <f t="shared" si="72"/>
        <v>0</v>
      </c>
      <c r="P1814">
        <f t="shared" si="71"/>
        <v>1</v>
      </c>
    </row>
    <row r="1815" spans="12:16" x14ac:dyDescent="0.25">
      <c r="L1815" s="264">
        <f>Member!A1815</f>
        <v>0</v>
      </c>
      <c r="M1815">
        <f>SUMIF(Erfassung6!BD:BD,L1815,Erfassung6!BW:BW)</f>
        <v>0</v>
      </c>
      <c r="N1815">
        <f>SUMIF(Erfassung6!BD:BD,L1815,Erfassung6!BG:BG)</f>
        <v>0</v>
      </c>
      <c r="O1815">
        <f t="shared" si="72"/>
        <v>0</v>
      </c>
      <c r="P1815">
        <f t="shared" si="71"/>
        <v>1</v>
      </c>
    </row>
    <row r="1816" spans="12:16" x14ac:dyDescent="0.25">
      <c r="L1816" s="264">
        <f>Member!A1816</f>
        <v>0</v>
      </c>
      <c r="M1816">
        <f>SUMIF(Erfassung6!BD:BD,L1816,Erfassung6!BW:BW)</f>
        <v>0</v>
      </c>
      <c r="N1816">
        <f>SUMIF(Erfassung6!BD:BD,L1816,Erfassung6!BG:BG)</f>
        <v>0</v>
      </c>
      <c r="O1816">
        <f t="shared" si="72"/>
        <v>0</v>
      </c>
      <c r="P1816">
        <f t="shared" si="71"/>
        <v>1</v>
      </c>
    </row>
    <row r="1817" spans="12:16" x14ac:dyDescent="0.25">
      <c r="L1817" s="264">
        <f>Member!A1817</f>
        <v>0</v>
      </c>
      <c r="M1817">
        <f>SUMIF(Erfassung6!BD:BD,L1817,Erfassung6!BW:BW)</f>
        <v>0</v>
      </c>
      <c r="N1817">
        <f>SUMIF(Erfassung6!BD:BD,L1817,Erfassung6!BG:BG)</f>
        <v>0</v>
      </c>
      <c r="O1817">
        <f t="shared" si="72"/>
        <v>0</v>
      </c>
      <c r="P1817">
        <f t="shared" si="71"/>
        <v>1</v>
      </c>
    </row>
    <row r="1818" spans="12:16" x14ac:dyDescent="0.25">
      <c r="L1818" s="264">
        <f>Member!A1818</f>
        <v>0</v>
      </c>
      <c r="M1818">
        <f>SUMIF(Erfassung6!BD:BD,L1818,Erfassung6!BW:BW)</f>
        <v>0</v>
      </c>
      <c r="N1818">
        <f>SUMIF(Erfassung6!BD:BD,L1818,Erfassung6!BG:BG)</f>
        <v>0</v>
      </c>
      <c r="O1818">
        <f t="shared" si="72"/>
        <v>0</v>
      </c>
      <c r="P1818">
        <f t="shared" si="71"/>
        <v>1</v>
      </c>
    </row>
    <row r="1819" spans="12:16" x14ac:dyDescent="0.25">
      <c r="L1819" s="264">
        <f>Member!A1819</f>
        <v>0</v>
      </c>
      <c r="M1819">
        <f>SUMIF(Erfassung6!BD:BD,L1819,Erfassung6!BW:BW)</f>
        <v>0</v>
      </c>
      <c r="N1819">
        <f>SUMIF(Erfassung6!BD:BD,L1819,Erfassung6!BG:BG)</f>
        <v>0</v>
      </c>
      <c r="O1819">
        <f t="shared" si="72"/>
        <v>0</v>
      </c>
      <c r="P1819">
        <f t="shared" si="71"/>
        <v>1</v>
      </c>
    </row>
    <row r="1820" spans="12:16" x14ac:dyDescent="0.25">
      <c r="L1820" s="264">
        <f>Member!A1820</f>
        <v>0</v>
      </c>
      <c r="M1820">
        <f>SUMIF(Erfassung6!BD:BD,L1820,Erfassung6!BW:BW)</f>
        <v>0</v>
      </c>
      <c r="N1820">
        <f>SUMIF(Erfassung6!BD:BD,L1820,Erfassung6!BG:BG)</f>
        <v>0</v>
      </c>
      <c r="O1820">
        <f t="shared" si="72"/>
        <v>0</v>
      </c>
      <c r="P1820">
        <f t="shared" si="71"/>
        <v>1</v>
      </c>
    </row>
    <row r="1821" spans="12:16" x14ac:dyDescent="0.25">
      <c r="L1821" s="264">
        <f>Member!A1821</f>
        <v>0</v>
      </c>
      <c r="M1821">
        <f>SUMIF(Erfassung6!BD:BD,L1821,Erfassung6!BW:BW)</f>
        <v>0</v>
      </c>
      <c r="N1821">
        <f>SUMIF(Erfassung6!BD:BD,L1821,Erfassung6!BG:BG)</f>
        <v>0</v>
      </c>
      <c r="O1821">
        <f t="shared" si="72"/>
        <v>0</v>
      </c>
      <c r="P1821">
        <f t="shared" si="71"/>
        <v>1</v>
      </c>
    </row>
    <row r="1822" spans="12:16" x14ac:dyDescent="0.25">
      <c r="L1822" s="264">
        <f>Member!A1822</f>
        <v>0</v>
      </c>
      <c r="M1822">
        <f>SUMIF(Erfassung6!BD:BD,L1822,Erfassung6!BW:BW)</f>
        <v>0</v>
      </c>
      <c r="N1822">
        <f>SUMIF(Erfassung6!BD:BD,L1822,Erfassung6!BG:BG)</f>
        <v>0</v>
      </c>
      <c r="O1822">
        <f t="shared" si="72"/>
        <v>0</v>
      </c>
      <c r="P1822">
        <f t="shared" si="71"/>
        <v>1</v>
      </c>
    </row>
    <row r="1823" spans="12:16" x14ac:dyDescent="0.25">
      <c r="L1823" s="264">
        <f>Member!A1823</f>
        <v>0</v>
      </c>
      <c r="M1823">
        <f>SUMIF(Erfassung6!BD:BD,L1823,Erfassung6!BW:BW)</f>
        <v>0</v>
      </c>
      <c r="N1823">
        <f>SUMIF(Erfassung6!BD:BD,L1823,Erfassung6!BG:BG)</f>
        <v>0</v>
      </c>
      <c r="O1823">
        <f t="shared" si="72"/>
        <v>0</v>
      </c>
      <c r="P1823">
        <f t="shared" si="71"/>
        <v>1</v>
      </c>
    </row>
    <row r="1824" spans="12:16" x14ac:dyDescent="0.25">
      <c r="L1824" s="264">
        <f>Member!A1824</f>
        <v>0</v>
      </c>
      <c r="M1824">
        <f>SUMIF(Erfassung6!BD:BD,L1824,Erfassung6!BW:BW)</f>
        <v>0</v>
      </c>
      <c r="N1824">
        <f>SUMIF(Erfassung6!BD:BD,L1824,Erfassung6!BG:BG)</f>
        <v>0</v>
      </c>
      <c r="O1824">
        <f t="shared" si="72"/>
        <v>0</v>
      </c>
      <c r="P1824">
        <f t="shared" si="71"/>
        <v>1</v>
      </c>
    </row>
    <row r="1825" spans="12:16" x14ac:dyDescent="0.25">
      <c r="L1825" s="264">
        <f>Member!A1825</f>
        <v>0</v>
      </c>
      <c r="M1825">
        <f>SUMIF(Erfassung6!BD:BD,L1825,Erfassung6!BW:BW)</f>
        <v>0</v>
      </c>
      <c r="N1825">
        <f>SUMIF(Erfassung6!BD:BD,L1825,Erfassung6!BG:BG)</f>
        <v>0</v>
      </c>
      <c r="O1825">
        <f t="shared" si="72"/>
        <v>0</v>
      </c>
      <c r="P1825">
        <f t="shared" si="71"/>
        <v>1</v>
      </c>
    </row>
    <row r="1826" spans="12:16" x14ac:dyDescent="0.25">
      <c r="L1826" s="264">
        <f>Member!A1826</f>
        <v>0</v>
      </c>
      <c r="M1826">
        <f>SUMIF(Erfassung6!BD:BD,L1826,Erfassung6!BW:BW)</f>
        <v>0</v>
      </c>
      <c r="N1826">
        <f>SUMIF(Erfassung6!BD:BD,L1826,Erfassung6!BG:BG)</f>
        <v>0</v>
      </c>
      <c r="O1826">
        <f t="shared" si="72"/>
        <v>0</v>
      </c>
      <c r="P1826">
        <f t="shared" si="71"/>
        <v>1</v>
      </c>
    </row>
    <row r="1827" spans="12:16" x14ac:dyDescent="0.25">
      <c r="L1827" s="264">
        <f>Member!A1827</f>
        <v>0</v>
      </c>
      <c r="M1827">
        <f>SUMIF(Erfassung6!BD:BD,L1827,Erfassung6!BW:BW)</f>
        <v>0</v>
      </c>
      <c r="N1827">
        <f>SUMIF(Erfassung6!BD:BD,L1827,Erfassung6!BG:BG)</f>
        <v>0</v>
      </c>
      <c r="O1827">
        <f t="shared" si="72"/>
        <v>0</v>
      </c>
      <c r="P1827">
        <f t="shared" si="71"/>
        <v>1</v>
      </c>
    </row>
    <row r="1828" spans="12:16" x14ac:dyDescent="0.25">
      <c r="L1828" s="264">
        <f>Member!A1828</f>
        <v>0</v>
      </c>
      <c r="M1828">
        <f>SUMIF(Erfassung6!BD:BD,L1828,Erfassung6!BW:BW)</f>
        <v>0</v>
      </c>
      <c r="N1828">
        <f>SUMIF(Erfassung6!BD:BD,L1828,Erfassung6!BG:BG)</f>
        <v>0</v>
      </c>
      <c r="O1828">
        <f t="shared" si="72"/>
        <v>0</v>
      </c>
      <c r="P1828">
        <f t="shared" si="71"/>
        <v>1</v>
      </c>
    </row>
    <row r="1829" spans="12:16" x14ac:dyDescent="0.25">
      <c r="L1829" s="264">
        <f>Member!A1829</f>
        <v>0</v>
      </c>
      <c r="M1829">
        <f>SUMIF(Erfassung6!BD:BD,L1829,Erfassung6!BW:BW)</f>
        <v>0</v>
      </c>
      <c r="N1829">
        <f>SUMIF(Erfassung6!BD:BD,L1829,Erfassung6!BG:BG)</f>
        <v>0</v>
      </c>
      <c r="O1829">
        <f t="shared" si="72"/>
        <v>0</v>
      </c>
      <c r="P1829">
        <f t="shared" si="71"/>
        <v>1</v>
      </c>
    </row>
    <row r="1830" spans="12:16" x14ac:dyDescent="0.25">
      <c r="L1830" s="264">
        <f>Member!A1830</f>
        <v>0</v>
      </c>
      <c r="M1830">
        <f>SUMIF(Erfassung6!BD:BD,L1830,Erfassung6!BW:BW)</f>
        <v>0</v>
      </c>
      <c r="N1830">
        <f>SUMIF(Erfassung6!BD:BD,L1830,Erfassung6!BG:BG)</f>
        <v>0</v>
      </c>
      <c r="O1830">
        <f t="shared" si="72"/>
        <v>0</v>
      </c>
      <c r="P1830">
        <f t="shared" si="71"/>
        <v>1</v>
      </c>
    </row>
    <row r="1831" spans="12:16" x14ac:dyDescent="0.25">
      <c r="L1831" s="264">
        <f>Member!A1831</f>
        <v>0</v>
      </c>
      <c r="M1831">
        <f>SUMIF(Erfassung6!BD:BD,L1831,Erfassung6!BW:BW)</f>
        <v>0</v>
      </c>
      <c r="N1831">
        <f>SUMIF(Erfassung6!BD:BD,L1831,Erfassung6!BG:BG)</f>
        <v>0</v>
      </c>
      <c r="O1831">
        <f t="shared" si="72"/>
        <v>0</v>
      </c>
      <c r="P1831">
        <f t="shared" si="71"/>
        <v>1</v>
      </c>
    </row>
    <row r="1832" spans="12:16" x14ac:dyDescent="0.25">
      <c r="L1832" s="264">
        <f>Member!A1832</f>
        <v>0</v>
      </c>
      <c r="M1832">
        <f>SUMIF(Erfassung6!BD:BD,L1832,Erfassung6!BW:BW)</f>
        <v>0</v>
      </c>
      <c r="N1832">
        <f>SUMIF(Erfassung6!BD:BD,L1832,Erfassung6!BG:BG)</f>
        <v>0</v>
      </c>
      <c r="O1832">
        <f t="shared" si="72"/>
        <v>0</v>
      </c>
      <c r="P1832">
        <f t="shared" si="71"/>
        <v>1</v>
      </c>
    </row>
    <row r="1833" spans="12:16" x14ac:dyDescent="0.25">
      <c r="L1833" s="264">
        <f>Member!A1833</f>
        <v>0</v>
      </c>
      <c r="M1833">
        <f>SUMIF(Erfassung6!BD:BD,L1833,Erfassung6!BW:BW)</f>
        <v>0</v>
      </c>
      <c r="N1833">
        <f>SUMIF(Erfassung6!BD:BD,L1833,Erfassung6!BG:BG)</f>
        <v>0</v>
      </c>
      <c r="O1833">
        <f t="shared" si="72"/>
        <v>0</v>
      </c>
      <c r="P1833">
        <f t="shared" si="71"/>
        <v>1</v>
      </c>
    </row>
    <row r="1834" spans="12:16" x14ac:dyDescent="0.25">
      <c r="L1834" s="264">
        <f>Member!A1834</f>
        <v>0</v>
      </c>
      <c r="M1834">
        <f>SUMIF(Erfassung6!BD:BD,L1834,Erfassung6!BW:BW)</f>
        <v>0</v>
      </c>
      <c r="N1834">
        <f>SUMIF(Erfassung6!BD:BD,L1834,Erfassung6!BG:BG)</f>
        <v>0</v>
      </c>
      <c r="O1834">
        <f t="shared" si="72"/>
        <v>0</v>
      </c>
      <c r="P1834">
        <f t="shared" si="71"/>
        <v>1</v>
      </c>
    </row>
    <row r="1835" spans="12:16" x14ac:dyDescent="0.25">
      <c r="L1835" s="264">
        <f>Member!A1835</f>
        <v>0</v>
      </c>
      <c r="M1835">
        <f>SUMIF(Erfassung6!BD:BD,L1835,Erfassung6!BW:BW)</f>
        <v>0</v>
      </c>
      <c r="N1835">
        <f>SUMIF(Erfassung6!BD:BD,L1835,Erfassung6!BG:BG)</f>
        <v>0</v>
      </c>
      <c r="O1835">
        <f t="shared" si="72"/>
        <v>0</v>
      </c>
      <c r="P1835">
        <f t="shared" si="71"/>
        <v>1</v>
      </c>
    </row>
    <row r="1836" spans="12:16" x14ac:dyDescent="0.25">
      <c r="L1836" s="264">
        <f>Member!A1836</f>
        <v>0</v>
      </c>
      <c r="M1836">
        <f>SUMIF(Erfassung6!BD:BD,L1836,Erfassung6!BW:BW)</f>
        <v>0</v>
      </c>
      <c r="N1836">
        <f>SUMIF(Erfassung6!BD:BD,L1836,Erfassung6!BG:BG)</f>
        <v>0</v>
      </c>
      <c r="O1836">
        <f t="shared" si="72"/>
        <v>0</v>
      </c>
      <c r="P1836">
        <f t="shared" si="71"/>
        <v>1</v>
      </c>
    </row>
    <row r="1837" spans="12:16" x14ac:dyDescent="0.25">
      <c r="L1837" s="264">
        <f>Member!A1837</f>
        <v>0</v>
      </c>
      <c r="M1837">
        <f>SUMIF(Erfassung6!BD:BD,L1837,Erfassung6!BW:BW)</f>
        <v>0</v>
      </c>
      <c r="N1837">
        <f>SUMIF(Erfassung6!BD:BD,L1837,Erfassung6!BG:BG)</f>
        <v>0</v>
      </c>
      <c r="O1837">
        <f t="shared" si="72"/>
        <v>0</v>
      </c>
      <c r="P1837">
        <f t="shared" si="71"/>
        <v>1</v>
      </c>
    </row>
    <row r="1838" spans="12:16" x14ac:dyDescent="0.25">
      <c r="L1838" s="264">
        <f>Member!A1838</f>
        <v>0</v>
      </c>
      <c r="M1838">
        <f>SUMIF(Erfassung6!BD:BD,L1838,Erfassung6!BW:BW)</f>
        <v>0</v>
      </c>
      <c r="N1838">
        <f>SUMIF(Erfassung6!BD:BD,L1838,Erfassung6!BG:BG)</f>
        <v>0</v>
      </c>
      <c r="O1838">
        <f t="shared" si="72"/>
        <v>0</v>
      </c>
      <c r="P1838">
        <f t="shared" si="71"/>
        <v>1</v>
      </c>
    </row>
    <row r="1839" spans="12:16" x14ac:dyDescent="0.25">
      <c r="L1839" s="264">
        <f>Member!A1839</f>
        <v>0</v>
      </c>
      <c r="M1839">
        <f>SUMIF(Erfassung6!BD:BD,L1839,Erfassung6!BW:BW)</f>
        <v>0</v>
      </c>
      <c r="N1839">
        <f>SUMIF(Erfassung6!BD:BD,L1839,Erfassung6!BG:BG)</f>
        <v>0</v>
      </c>
      <c r="O1839">
        <f t="shared" si="72"/>
        <v>0</v>
      </c>
      <c r="P1839">
        <f t="shared" si="71"/>
        <v>1</v>
      </c>
    </row>
    <row r="1840" spans="12:16" x14ac:dyDescent="0.25">
      <c r="L1840" s="264">
        <f>Member!A1840</f>
        <v>0</v>
      </c>
      <c r="M1840">
        <f>SUMIF(Erfassung6!BD:BD,L1840,Erfassung6!BW:BW)</f>
        <v>0</v>
      </c>
      <c r="N1840">
        <f>SUMIF(Erfassung6!BD:BD,L1840,Erfassung6!BG:BG)</f>
        <v>0</v>
      </c>
      <c r="O1840">
        <f t="shared" si="72"/>
        <v>0</v>
      </c>
      <c r="P1840">
        <f t="shared" si="71"/>
        <v>1</v>
      </c>
    </row>
    <row r="1841" spans="12:16" x14ac:dyDescent="0.25">
      <c r="L1841" s="264">
        <f>Member!A1841</f>
        <v>0</v>
      </c>
      <c r="M1841">
        <f>SUMIF(Erfassung6!BD:BD,L1841,Erfassung6!BW:BW)</f>
        <v>0</v>
      </c>
      <c r="N1841">
        <f>SUMIF(Erfassung6!BD:BD,L1841,Erfassung6!BG:BG)</f>
        <v>0</v>
      </c>
      <c r="O1841">
        <f t="shared" si="72"/>
        <v>0</v>
      </c>
      <c r="P1841">
        <f t="shared" si="71"/>
        <v>1</v>
      </c>
    </row>
    <row r="1842" spans="12:16" x14ac:dyDescent="0.25">
      <c r="L1842" s="264">
        <f>Member!A1842</f>
        <v>0</v>
      </c>
      <c r="M1842">
        <f>SUMIF(Erfassung6!BD:BD,L1842,Erfassung6!BW:BW)</f>
        <v>0</v>
      </c>
      <c r="N1842">
        <f>SUMIF(Erfassung6!BD:BD,L1842,Erfassung6!BG:BG)</f>
        <v>0</v>
      </c>
      <c r="O1842">
        <f t="shared" si="72"/>
        <v>0</v>
      </c>
      <c r="P1842">
        <f t="shared" si="71"/>
        <v>1</v>
      </c>
    </row>
    <row r="1843" spans="12:16" x14ac:dyDescent="0.25">
      <c r="L1843" s="264">
        <f>Member!A1843</f>
        <v>0</v>
      </c>
      <c r="M1843">
        <f>SUMIF(Erfassung6!BD:BD,L1843,Erfassung6!BW:BW)</f>
        <v>0</v>
      </c>
      <c r="N1843">
        <f>SUMIF(Erfassung6!BD:BD,L1843,Erfassung6!BG:BG)</f>
        <v>0</v>
      </c>
      <c r="O1843">
        <f t="shared" si="72"/>
        <v>0</v>
      </c>
      <c r="P1843">
        <f t="shared" si="71"/>
        <v>1</v>
      </c>
    </row>
    <row r="1844" spans="12:16" x14ac:dyDescent="0.25">
      <c r="L1844" s="264">
        <f>Member!A1844</f>
        <v>0</v>
      </c>
      <c r="M1844">
        <f>SUMIF(Erfassung6!BD:BD,L1844,Erfassung6!BW:BW)</f>
        <v>0</v>
      </c>
      <c r="N1844">
        <f>SUMIF(Erfassung6!BD:BD,L1844,Erfassung6!BG:BG)</f>
        <v>0</v>
      </c>
      <c r="O1844">
        <f t="shared" si="72"/>
        <v>0</v>
      </c>
      <c r="P1844">
        <f t="shared" si="71"/>
        <v>1</v>
      </c>
    </row>
    <row r="1845" spans="12:16" x14ac:dyDescent="0.25">
      <c r="L1845" s="264">
        <f>Member!A1845</f>
        <v>0</v>
      </c>
      <c r="M1845">
        <f>SUMIF(Erfassung6!BD:BD,L1845,Erfassung6!BW:BW)</f>
        <v>0</v>
      </c>
      <c r="N1845">
        <f>SUMIF(Erfassung6!BD:BD,L1845,Erfassung6!BG:BG)</f>
        <v>0</v>
      </c>
      <c r="O1845">
        <f t="shared" si="72"/>
        <v>0</v>
      </c>
      <c r="P1845">
        <f t="shared" si="71"/>
        <v>1</v>
      </c>
    </row>
    <row r="1846" spans="12:16" x14ac:dyDescent="0.25">
      <c r="L1846" s="264">
        <f>Member!A1846</f>
        <v>0</v>
      </c>
      <c r="M1846">
        <f>SUMIF(Erfassung6!BD:BD,L1846,Erfassung6!BW:BW)</f>
        <v>0</v>
      </c>
      <c r="N1846">
        <f>SUMIF(Erfassung6!BD:BD,L1846,Erfassung6!BG:BG)</f>
        <v>0</v>
      </c>
      <c r="O1846">
        <f t="shared" si="72"/>
        <v>0</v>
      </c>
      <c r="P1846">
        <f t="shared" si="71"/>
        <v>1</v>
      </c>
    </row>
    <row r="1847" spans="12:16" x14ac:dyDescent="0.25">
      <c r="L1847" s="264">
        <f>Member!A1847</f>
        <v>0</v>
      </c>
      <c r="M1847">
        <f>SUMIF(Erfassung6!BD:BD,L1847,Erfassung6!BW:BW)</f>
        <v>0</v>
      </c>
      <c r="N1847">
        <f>SUMIF(Erfassung6!BD:BD,L1847,Erfassung6!BG:BG)</f>
        <v>0</v>
      </c>
      <c r="O1847">
        <f t="shared" si="72"/>
        <v>0</v>
      </c>
      <c r="P1847">
        <f t="shared" si="71"/>
        <v>1</v>
      </c>
    </row>
    <row r="1848" spans="12:16" x14ac:dyDescent="0.25">
      <c r="L1848" s="264">
        <f>Member!A1848</f>
        <v>0</v>
      </c>
      <c r="M1848">
        <f>SUMIF(Erfassung6!BD:BD,L1848,Erfassung6!BW:BW)</f>
        <v>0</v>
      </c>
      <c r="N1848">
        <f>SUMIF(Erfassung6!BD:BD,L1848,Erfassung6!BG:BG)</f>
        <v>0</v>
      </c>
      <c r="O1848">
        <f t="shared" si="72"/>
        <v>0</v>
      </c>
      <c r="P1848">
        <f t="shared" si="71"/>
        <v>1</v>
      </c>
    </row>
    <row r="1849" spans="12:16" x14ac:dyDescent="0.25">
      <c r="L1849" s="264">
        <f>Member!A1849</f>
        <v>0</v>
      </c>
      <c r="M1849">
        <f>SUMIF(Erfassung6!BD:BD,L1849,Erfassung6!BW:BW)</f>
        <v>0</v>
      </c>
      <c r="N1849">
        <f>SUMIF(Erfassung6!BD:BD,L1849,Erfassung6!BG:BG)</f>
        <v>0</v>
      </c>
      <c r="O1849">
        <f t="shared" si="72"/>
        <v>0</v>
      </c>
      <c r="P1849">
        <f t="shared" si="71"/>
        <v>1</v>
      </c>
    </row>
    <row r="1850" spans="12:16" x14ac:dyDescent="0.25">
      <c r="L1850" s="264">
        <f>Member!A1850</f>
        <v>0</v>
      </c>
      <c r="M1850">
        <f>SUMIF(Erfassung6!BD:BD,L1850,Erfassung6!BW:BW)</f>
        <v>0</v>
      </c>
      <c r="N1850">
        <f>SUMIF(Erfassung6!BD:BD,L1850,Erfassung6!BG:BG)</f>
        <v>0</v>
      </c>
      <c r="O1850">
        <f t="shared" si="72"/>
        <v>0</v>
      </c>
      <c r="P1850">
        <f t="shared" si="71"/>
        <v>1</v>
      </c>
    </row>
    <row r="1851" spans="12:16" x14ac:dyDescent="0.25">
      <c r="L1851" s="264">
        <f>Member!A1851</f>
        <v>0</v>
      </c>
      <c r="M1851">
        <f>SUMIF(Erfassung6!BD:BD,L1851,Erfassung6!BW:BW)</f>
        <v>0</v>
      </c>
      <c r="N1851">
        <f>SUMIF(Erfassung6!BD:BD,L1851,Erfassung6!BG:BG)</f>
        <v>0</v>
      </c>
      <c r="O1851">
        <f t="shared" si="72"/>
        <v>0</v>
      </c>
      <c r="P1851">
        <f t="shared" si="71"/>
        <v>1</v>
      </c>
    </row>
    <row r="1852" spans="12:16" x14ac:dyDescent="0.25">
      <c r="L1852" s="264">
        <f>Member!A1852</f>
        <v>0</v>
      </c>
      <c r="M1852">
        <f>SUMIF(Erfassung6!BD:BD,L1852,Erfassung6!BW:BW)</f>
        <v>0</v>
      </c>
      <c r="N1852">
        <f>SUMIF(Erfassung6!BD:BD,L1852,Erfassung6!BG:BG)</f>
        <v>0</v>
      </c>
      <c r="O1852">
        <f t="shared" si="72"/>
        <v>0</v>
      </c>
      <c r="P1852">
        <f t="shared" si="71"/>
        <v>1</v>
      </c>
    </row>
    <row r="1853" spans="12:16" x14ac:dyDescent="0.25">
      <c r="L1853" s="264">
        <f>Member!A1853</f>
        <v>0</v>
      </c>
      <c r="M1853">
        <f>SUMIF(Erfassung6!BD:BD,L1853,Erfassung6!BW:BW)</f>
        <v>0</v>
      </c>
      <c r="N1853">
        <f>SUMIF(Erfassung6!BD:BD,L1853,Erfassung6!BG:BG)</f>
        <v>0</v>
      </c>
      <c r="O1853">
        <f t="shared" si="72"/>
        <v>0</v>
      </c>
      <c r="P1853">
        <f t="shared" si="71"/>
        <v>1</v>
      </c>
    </row>
    <row r="1854" spans="12:16" x14ac:dyDescent="0.25">
      <c r="L1854" s="264">
        <f>Member!A1854</f>
        <v>0</v>
      </c>
      <c r="M1854">
        <f>SUMIF(Erfassung6!BD:BD,L1854,Erfassung6!BW:BW)</f>
        <v>0</v>
      </c>
      <c r="N1854">
        <f>SUMIF(Erfassung6!BD:BD,L1854,Erfassung6!BG:BG)</f>
        <v>0</v>
      </c>
      <c r="O1854">
        <f t="shared" si="72"/>
        <v>0</v>
      </c>
      <c r="P1854">
        <f t="shared" si="71"/>
        <v>1</v>
      </c>
    </row>
    <row r="1855" spans="12:16" x14ac:dyDescent="0.25">
      <c r="L1855" s="264">
        <f>Member!A1855</f>
        <v>0</v>
      </c>
      <c r="M1855">
        <f>SUMIF(Erfassung6!BD:BD,L1855,Erfassung6!BW:BW)</f>
        <v>0</v>
      </c>
      <c r="N1855">
        <f>SUMIF(Erfassung6!BD:BD,L1855,Erfassung6!BG:BG)</f>
        <v>0</v>
      </c>
      <c r="O1855">
        <f t="shared" si="72"/>
        <v>0</v>
      </c>
      <c r="P1855">
        <f t="shared" si="71"/>
        <v>1</v>
      </c>
    </row>
    <row r="1856" spans="12:16" x14ac:dyDescent="0.25">
      <c r="L1856" s="264">
        <f>Member!A1856</f>
        <v>0</v>
      </c>
      <c r="M1856">
        <f>SUMIF(Erfassung6!BD:BD,L1856,Erfassung6!BW:BW)</f>
        <v>0</v>
      </c>
      <c r="N1856">
        <f>SUMIF(Erfassung6!BD:BD,L1856,Erfassung6!BG:BG)</f>
        <v>0</v>
      </c>
      <c r="O1856">
        <f t="shared" si="72"/>
        <v>0</v>
      </c>
      <c r="P1856">
        <f t="shared" si="71"/>
        <v>1</v>
      </c>
    </row>
    <row r="1857" spans="12:16" x14ac:dyDescent="0.25">
      <c r="L1857" s="264">
        <f>Member!A1857</f>
        <v>0</v>
      </c>
      <c r="M1857">
        <f>SUMIF(Erfassung6!BD:BD,L1857,Erfassung6!BW:BW)</f>
        <v>0</v>
      </c>
      <c r="N1857">
        <f>SUMIF(Erfassung6!BD:BD,L1857,Erfassung6!BG:BG)</f>
        <v>0</v>
      </c>
      <c r="O1857">
        <f t="shared" si="72"/>
        <v>0</v>
      </c>
      <c r="P1857">
        <f t="shared" si="71"/>
        <v>1</v>
      </c>
    </row>
    <row r="1858" spans="12:16" x14ac:dyDescent="0.25">
      <c r="L1858" s="264">
        <f>Member!A1858</f>
        <v>0</v>
      </c>
      <c r="M1858">
        <f>SUMIF(Erfassung6!BD:BD,L1858,Erfassung6!BW:BW)</f>
        <v>0</v>
      </c>
      <c r="N1858">
        <f>SUMIF(Erfassung6!BD:BD,L1858,Erfassung6!BG:BG)</f>
        <v>0</v>
      </c>
      <c r="O1858">
        <f t="shared" si="72"/>
        <v>0</v>
      </c>
      <c r="P1858">
        <f t="shared" ref="P1858:P1921" si="73">RANK(O1858,O:O)</f>
        <v>1</v>
      </c>
    </row>
    <row r="1859" spans="12:16" x14ac:dyDescent="0.25">
      <c r="L1859" s="264">
        <f>Member!A1859</f>
        <v>0</v>
      </c>
      <c r="M1859">
        <f>SUMIF(Erfassung6!BD:BD,L1859,Erfassung6!BW:BW)</f>
        <v>0</v>
      </c>
      <c r="N1859">
        <f>SUMIF(Erfassung6!BD:BD,L1859,Erfassung6!BG:BG)</f>
        <v>0</v>
      </c>
      <c r="O1859">
        <f t="shared" ref="O1859:O1922" si="74">IF(N1859=0,0,M1859/N1859-ROW()/1000000000)</f>
        <v>0</v>
      </c>
      <c r="P1859">
        <f t="shared" si="73"/>
        <v>1</v>
      </c>
    </row>
    <row r="1860" spans="12:16" x14ac:dyDescent="0.25">
      <c r="L1860" s="264">
        <f>Member!A1860</f>
        <v>0</v>
      </c>
      <c r="M1860">
        <f>SUMIF(Erfassung6!BD:BD,L1860,Erfassung6!BW:BW)</f>
        <v>0</v>
      </c>
      <c r="N1860">
        <f>SUMIF(Erfassung6!BD:BD,L1860,Erfassung6!BG:BG)</f>
        <v>0</v>
      </c>
      <c r="O1860">
        <f t="shared" si="74"/>
        <v>0</v>
      </c>
      <c r="P1860">
        <f t="shared" si="73"/>
        <v>1</v>
      </c>
    </row>
    <row r="1861" spans="12:16" x14ac:dyDescent="0.25">
      <c r="L1861" s="264">
        <f>Member!A1861</f>
        <v>0</v>
      </c>
      <c r="M1861">
        <f>SUMIF(Erfassung6!BD:BD,L1861,Erfassung6!BW:BW)</f>
        <v>0</v>
      </c>
      <c r="N1861">
        <f>SUMIF(Erfassung6!BD:BD,L1861,Erfassung6!BG:BG)</f>
        <v>0</v>
      </c>
      <c r="O1861">
        <f t="shared" si="74"/>
        <v>0</v>
      </c>
      <c r="P1861">
        <f t="shared" si="73"/>
        <v>1</v>
      </c>
    </row>
    <row r="1862" spans="12:16" x14ac:dyDescent="0.25">
      <c r="L1862" s="264">
        <f>Member!A1862</f>
        <v>0</v>
      </c>
      <c r="M1862">
        <f>SUMIF(Erfassung6!BD:BD,L1862,Erfassung6!BW:BW)</f>
        <v>0</v>
      </c>
      <c r="N1862">
        <f>SUMIF(Erfassung6!BD:BD,L1862,Erfassung6!BG:BG)</f>
        <v>0</v>
      </c>
      <c r="O1862">
        <f t="shared" si="74"/>
        <v>0</v>
      </c>
      <c r="P1862">
        <f t="shared" si="73"/>
        <v>1</v>
      </c>
    </row>
    <row r="1863" spans="12:16" x14ac:dyDescent="0.25">
      <c r="L1863" s="264">
        <f>Member!A1863</f>
        <v>0</v>
      </c>
      <c r="M1863">
        <f>SUMIF(Erfassung6!BD:BD,L1863,Erfassung6!BW:BW)</f>
        <v>0</v>
      </c>
      <c r="N1863">
        <f>SUMIF(Erfassung6!BD:BD,L1863,Erfassung6!BG:BG)</f>
        <v>0</v>
      </c>
      <c r="O1863">
        <f t="shared" si="74"/>
        <v>0</v>
      </c>
      <c r="P1863">
        <f t="shared" si="73"/>
        <v>1</v>
      </c>
    </row>
    <row r="1864" spans="12:16" x14ac:dyDescent="0.25">
      <c r="L1864" s="264">
        <f>Member!A1864</f>
        <v>0</v>
      </c>
      <c r="M1864">
        <f>SUMIF(Erfassung6!BD:BD,L1864,Erfassung6!BW:BW)</f>
        <v>0</v>
      </c>
      <c r="N1864">
        <f>SUMIF(Erfassung6!BD:BD,L1864,Erfassung6!BG:BG)</f>
        <v>0</v>
      </c>
      <c r="O1864">
        <f t="shared" si="74"/>
        <v>0</v>
      </c>
      <c r="P1864">
        <f t="shared" si="73"/>
        <v>1</v>
      </c>
    </row>
    <row r="1865" spans="12:16" x14ac:dyDescent="0.25">
      <c r="L1865" s="264">
        <f>Member!A1865</f>
        <v>0</v>
      </c>
      <c r="M1865">
        <f>SUMIF(Erfassung6!BD:BD,L1865,Erfassung6!BW:BW)</f>
        <v>0</v>
      </c>
      <c r="N1865">
        <f>SUMIF(Erfassung6!BD:BD,L1865,Erfassung6!BG:BG)</f>
        <v>0</v>
      </c>
      <c r="O1865">
        <f t="shared" si="74"/>
        <v>0</v>
      </c>
      <c r="P1865">
        <f t="shared" si="73"/>
        <v>1</v>
      </c>
    </row>
    <row r="1866" spans="12:16" x14ac:dyDescent="0.25">
      <c r="L1866" s="264">
        <f>Member!A1866</f>
        <v>0</v>
      </c>
      <c r="M1866">
        <f>SUMIF(Erfassung6!BD:BD,L1866,Erfassung6!BW:BW)</f>
        <v>0</v>
      </c>
      <c r="N1866">
        <f>SUMIF(Erfassung6!BD:BD,L1866,Erfassung6!BG:BG)</f>
        <v>0</v>
      </c>
      <c r="O1866">
        <f t="shared" si="74"/>
        <v>0</v>
      </c>
      <c r="P1866">
        <f t="shared" si="73"/>
        <v>1</v>
      </c>
    </row>
    <row r="1867" spans="12:16" x14ac:dyDescent="0.25">
      <c r="L1867" s="264">
        <f>Member!A1867</f>
        <v>0</v>
      </c>
      <c r="M1867">
        <f>SUMIF(Erfassung6!BD:BD,L1867,Erfassung6!BW:BW)</f>
        <v>0</v>
      </c>
      <c r="N1867">
        <f>SUMIF(Erfassung6!BD:BD,L1867,Erfassung6!BG:BG)</f>
        <v>0</v>
      </c>
      <c r="O1867">
        <f t="shared" si="74"/>
        <v>0</v>
      </c>
      <c r="P1867">
        <f t="shared" si="73"/>
        <v>1</v>
      </c>
    </row>
    <row r="1868" spans="12:16" x14ac:dyDescent="0.25">
      <c r="L1868" s="264">
        <f>Member!A1868</f>
        <v>0</v>
      </c>
      <c r="M1868">
        <f>SUMIF(Erfassung6!BD:BD,L1868,Erfassung6!BW:BW)</f>
        <v>0</v>
      </c>
      <c r="N1868">
        <f>SUMIF(Erfassung6!BD:BD,L1868,Erfassung6!BG:BG)</f>
        <v>0</v>
      </c>
      <c r="O1868">
        <f t="shared" si="74"/>
        <v>0</v>
      </c>
      <c r="P1868">
        <f t="shared" si="73"/>
        <v>1</v>
      </c>
    </row>
    <row r="1869" spans="12:16" x14ac:dyDescent="0.25">
      <c r="L1869" s="264">
        <f>Member!A1869</f>
        <v>0</v>
      </c>
      <c r="M1869">
        <f>SUMIF(Erfassung6!BD:BD,L1869,Erfassung6!BW:BW)</f>
        <v>0</v>
      </c>
      <c r="N1869">
        <f>SUMIF(Erfassung6!BD:BD,L1869,Erfassung6!BG:BG)</f>
        <v>0</v>
      </c>
      <c r="O1869">
        <f t="shared" si="74"/>
        <v>0</v>
      </c>
      <c r="P1869">
        <f t="shared" si="73"/>
        <v>1</v>
      </c>
    </row>
    <row r="1870" spans="12:16" x14ac:dyDescent="0.25">
      <c r="L1870" s="264">
        <f>Member!A1870</f>
        <v>0</v>
      </c>
      <c r="M1870">
        <f>SUMIF(Erfassung6!BD:BD,L1870,Erfassung6!BW:BW)</f>
        <v>0</v>
      </c>
      <c r="N1870">
        <f>SUMIF(Erfassung6!BD:BD,L1870,Erfassung6!BG:BG)</f>
        <v>0</v>
      </c>
      <c r="O1870">
        <f t="shared" si="74"/>
        <v>0</v>
      </c>
      <c r="P1870">
        <f t="shared" si="73"/>
        <v>1</v>
      </c>
    </row>
    <row r="1871" spans="12:16" x14ac:dyDescent="0.25">
      <c r="L1871" s="264">
        <f>Member!A1871</f>
        <v>0</v>
      </c>
      <c r="M1871">
        <f>SUMIF(Erfassung6!BD:BD,L1871,Erfassung6!BW:BW)</f>
        <v>0</v>
      </c>
      <c r="N1871">
        <f>SUMIF(Erfassung6!BD:BD,L1871,Erfassung6!BG:BG)</f>
        <v>0</v>
      </c>
      <c r="O1871">
        <f t="shared" si="74"/>
        <v>0</v>
      </c>
      <c r="P1871">
        <f t="shared" si="73"/>
        <v>1</v>
      </c>
    </row>
    <row r="1872" spans="12:16" x14ac:dyDescent="0.25">
      <c r="L1872" s="264">
        <f>Member!A1872</f>
        <v>0</v>
      </c>
      <c r="M1872">
        <f>SUMIF(Erfassung6!BD:BD,L1872,Erfassung6!BW:BW)</f>
        <v>0</v>
      </c>
      <c r="N1872">
        <f>SUMIF(Erfassung6!BD:BD,L1872,Erfassung6!BG:BG)</f>
        <v>0</v>
      </c>
      <c r="O1872">
        <f t="shared" si="74"/>
        <v>0</v>
      </c>
      <c r="P1872">
        <f t="shared" si="73"/>
        <v>1</v>
      </c>
    </row>
    <row r="1873" spans="12:16" x14ac:dyDescent="0.25">
      <c r="L1873" s="264">
        <f>Member!A1873</f>
        <v>0</v>
      </c>
      <c r="M1873">
        <f>SUMIF(Erfassung6!BD:BD,L1873,Erfassung6!BW:BW)</f>
        <v>0</v>
      </c>
      <c r="N1873">
        <f>SUMIF(Erfassung6!BD:BD,L1873,Erfassung6!BG:BG)</f>
        <v>0</v>
      </c>
      <c r="O1873">
        <f t="shared" si="74"/>
        <v>0</v>
      </c>
      <c r="P1873">
        <f t="shared" si="73"/>
        <v>1</v>
      </c>
    </row>
    <row r="1874" spans="12:16" x14ac:dyDescent="0.25">
      <c r="L1874" s="264">
        <f>Member!A1874</f>
        <v>0</v>
      </c>
      <c r="M1874">
        <f>SUMIF(Erfassung6!BD:BD,L1874,Erfassung6!BW:BW)</f>
        <v>0</v>
      </c>
      <c r="N1874">
        <f>SUMIF(Erfassung6!BD:BD,L1874,Erfassung6!BG:BG)</f>
        <v>0</v>
      </c>
      <c r="O1874">
        <f t="shared" si="74"/>
        <v>0</v>
      </c>
      <c r="P1874">
        <f t="shared" si="73"/>
        <v>1</v>
      </c>
    </row>
    <row r="1875" spans="12:16" x14ac:dyDescent="0.25">
      <c r="L1875" s="264">
        <f>Member!A1875</f>
        <v>0</v>
      </c>
      <c r="M1875">
        <f>SUMIF(Erfassung6!BD:BD,L1875,Erfassung6!BW:BW)</f>
        <v>0</v>
      </c>
      <c r="N1875">
        <f>SUMIF(Erfassung6!BD:BD,L1875,Erfassung6!BG:BG)</f>
        <v>0</v>
      </c>
      <c r="O1875">
        <f t="shared" si="74"/>
        <v>0</v>
      </c>
      <c r="P1875">
        <f t="shared" si="73"/>
        <v>1</v>
      </c>
    </row>
    <row r="1876" spans="12:16" x14ac:dyDescent="0.25">
      <c r="L1876" s="264">
        <f>Member!A1876</f>
        <v>0</v>
      </c>
      <c r="M1876">
        <f>SUMIF(Erfassung6!BD:BD,L1876,Erfassung6!BW:BW)</f>
        <v>0</v>
      </c>
      <c r="N1876">
        <f>SUMIF(Erfassung6!BD:BD,L1876,Erfassung6!BG:BG)</f>
        <v>0</v>
      </c>
      <c r="O1876">
        <f t="shared" si="74"/>
        <v>0</v>
      </c>
      <c r="P1876">
        <f t="shared" si="73"/>
        <v>1</v>
      </c>
    </row>
    <row r="1877" spans="12:16" x14ac:dyDescent="0.25">
      <c r="L1877" s="264">
        <f>Member!A1877</f>
        <v>0</v>
      </c>
      <c r="M1877">
        <f>SUMIF(Erfassung6!BD:BD,L1877,Erfassung6!BW:BW)</f>
        <v>0</v>
      </c>
      <c r="N1877">
        <f>SUMIF(Erfassung6!BD:BD,L1877,Erfassung6!BG:BG)</f>
        <v>0</v>
      </c>
      <c r="O1877">
        <f t="shared" si="74"/>
        <v>0</v>
      </c>
      <c r="P1877">
        <f t="shared" si="73"/>
        <v>1</v>
      </c>
    </row>
    <row r="1878" spans="12:16" x14ac:dyDescent="0.25">
      <c r="L1878" s="264">
        <f>Member!A1878</f>
        <v>0</v>
      </c>
      <c r="M1878">
        <f>SUMIF(Erfassung6!BD:BD,L1878,Erfassung6!BW:BW)</f>
        <v>0</v>
      </c>
      <c r="N1878">
        <f>SUMIF(Erfassung6!BD:BD,L1878,Erfassung6!BG:BG)</f>
        <v>0</v>
      </c>
      <c r="O1878">
        <f t="shared" si="74"/>
        <v>0</v>
      </c>
      <c r="P1878">
        <f t="shared" si="73"/>
        <v>1</v>
      </c>
    </row>
    <row r="1879" spans="12:16" x14ac:dyDescent="0.25">
      <c r="L1879" s="264">
        <f>Member!A1879</f>
        <v>0</v>
      </c>
      <c r="M1879">
        <f>SUMIF(Erfassung6!BD:BD,L1879,Erfassung6!BW:BW)</f>
        <v>0</v>
      </c>
      <c r="N1879">
        <f>SUMIF(Erfassung6!BD:BD,L1879,Erfassung6!BG:BG)</f>
        <v>0</v>
      </c>
      <c r="O1879">
        <f t="shared" si="74"/>
        <v>0</v>
      </c>
      <c r="P1879">
        <f t="shared" si="73"/>
        <v>1</v>
      </c>
    </row>
    <row r="1880" spans="12:16" x14ac:dyDescent="0.25">
      <c r="L1880" s="264">
        <f>Member!A1880</f>
        <v>0</v>
      </c>
      <c r="M1880">
        <f>SUMIF(Erfassung6!BD:BD,L1880,Erfassung6!BW:BW)</f>
        <v>0</v>
      </c>
      <c r="N1880">
        <f>SUMIF(Erfassung6!BD:BD,L1880,Erfassung6!BG:BG)</f>
        <v>0</v>
      </c>
      <c r="O1880">
        <f t="shared" si="74"/>
        <v>0</v>
      </c>
      <c r="P1880">
        <f t="shared" si="73"/>
        <v>1</v>
      </c>
    </row>
    <row r="1881" spans="12:16" x14ac:dyDescent="0.25">
      <c r="L1881" s="264">
        <f>Member!A1881</f>
        <v>0</v>
      </c>
      <c r="M1881">
        <f>SUMIF(Erfassung6!BD:BD,L1881,Erfassung6!BW:BW)</f>
        <v>0</v>
      </c>
      <c r="N1881">
        <f>SUMIF(Erfassung6!BD:BD,L1881,Erfassung6!BG:BG)</f>
        <v>0</v>
      </c>
      <c r="O1881">
        <f t="shared" si="74"/>
        <v>0</v>
      </c>
      <c r="P1881">
        <f t="shared" si="73"/>
        <v>1</v>
      </c>
    </row>
    <row r="1882" spans="12:16" x14ac:dyDescent="0.25">
      <c r="L1882" s="264">
        <f>Member!A1882</f>
        <v>0</v>
      </c>
      <c r="M1882">
        <f>SUMIF(Erfassung6!BD:BD,L1882,Erfassung6!BW:BW)</f>
        <v>0</v>
      </c>
      <c r="N1882">
        <f>SUMIF(Erfassung6!BD:BD,L1882,Erfassung6!BG:BG)</f>
        <v>0</v>
      </c>
      <c r="O1882">
        <f t="shared" si="74"/>
        <v>0</v>
      </c>
      <c r="P1882">
        <f t="shared" si="73"/>
        <v>1</v>
      </c>
    </row>
    <row r="1883" spans="12:16" x14ac:dyDescent="0.25">
      <c r="L1883" s="264">
        <f>Member!A1883</f>
        <v>0</v>
      </c>
      <c r="M1883">
        <f>SUMIF(Erfassung6!BD:BD,L1883,Erfassung6!BW:BW)</f>
        <v>0</v>
      </c>
      <c r="N1883">
        <f>SUMIF(Erfassung6!BD:BD,L1883,Erfassung6!BG:BG)</f>
        <v>0</v>
      </c>
      <c r="O1883">
        <f t="shared" si="74"/>
        <v>0</v>
      </c>
      <c r="P1883">
        <f t="shared" si="73"/>
        <v>1</v>
      </c>
    </row>
    <row r="1884" spans="12:16" x14ac:dyDescent="0.25">
      <c r="L1884" s="264">
        <f>Member!A1884</f>
        <v>0</v>
      </c>
      <c r="M1884">
        <f>SUMIF(Erfassung6!BD:BD,L1884,Erfassung6!BW:BW)</f>
        <v>0</v>
      </c>
      <c r="N1884">
        <f>SUMIF(Erfassung6!BD:BD,L1884,Erfassung6!BG:BG)</f>
        <v>0</v>
      </c>
      <c r="O1884">
        <f t="shared" si="74"/>
        <v>0</v>
      </c>
      <c r="P1884">
        <f t="shared" si="73"/>
        <v>1</v>
      </c>
    </row>
    <row r="1885" spans="12:16" x14ac:dyDescent="0.25">
      <c r="L1885" s="264">
        <f>Member!A1885</f>
        <v>0</v>
      </c>
      <c r="M1885">
        <f>SUMIF(Erfassung6!BD:BD,L1885,Erfassung6!BW:BW)</f>
        <v>0</v>
      </c>
      <c r="N1885">
        <f>SUMIF(Erfassung6!BD:BD,L1885,Erfassung6!BG:BG)</f>
        <v>0</v>
      </c>
      <c r="O1885">
        <f t="shared" si="74"/>
        <v>0</v>
      </c>
      <c r="P1885">
        <f t="shared" si="73"/>
        <v>1</v>
      </c>
    </row>
    <row r="1886" spans="12:16" x14ac:dyDescent="0.25">
      <c r="L1886" s="264">
        <f>Member!A1886</f>
        <v>0</v>
      </c>
      <c r="M1886">
        <f>SUMIF(Erfassung6!BD:BD,L1886,Erfassung6!BW:BW)</f>
        <v>0</v>
      </c>
      <c r="N1886">
        <f>SUMIF(Erfassung6!BD:BD,L1886,Erfassung6!BG:BG)</f>
        <v>0</v>
      </c>
      <c r="O1886">
        <f t="shared" si="74"/>
        <v>0</v>
      </c>
      <c r="P1886">
        <f t="shared" si="73"/>
        <v>1</v>
      </c>
    </row>
    <row r="1887" spans="12:16" x14ac:dyDescent="0.25">
      <c r="L1887" s="264">
        <f>Member!A1887</f>
        <v>0</v>
      </c>
      <c r="M1887">
        <f>SUMIF(Erfassung6!BD:BD,L1887,Erfassung6!BW:BW)</f>
        <v>0</v>
      </c>
      <c r="N1887">
        <f>SUMIF(Erfassung6!BD:BD,L1887,Erfassung6!BG:BG)</f>
        <v>0</v>
      </c>
      <c r="O1887">
        <f t="shared" si="74"/>
        <v>0</v>
      </c>
      <c r="P1887">
        <f t="shared" si="73"/>
        <v>1</v>
      </c>
    </row>
    <row r="1888" spans="12:16" x14ac:dyDescent="0.25">
      <c r="L1888" s="264">
        <f>Member!A1888</f>
        <v>0</v>
      </c>
      <c r="M1888">
        <f>SUMIF(Erfassung6!BD:BD,L1888,Erfassung6!BW:BW)</f>
        <v>0</v>
      </c>
      <c r="N1888">
        <f>SUMIF(Erfassung6!BD:BD,L1888,Erfassung6!BG:BG)</f>
        <v>0</v>
      </c>
      <c r="O1888">
        <f t="shared" si="74"/>
        <v>0</v>
      </c>
      <c r="P1888">
        <f t="shared" si="73"/>
        <v>1</v>
      </c>
    </row>
    <row r="1889" spans="12:16" x14ac:dyDescent="0.25">
      <c r="L1889" s="264">
        <f>Member!A1889</f>
        <v>0</v>
      </c>
      <c r="M1889">
        <f>SUMIF(Erfassung6!BD:BD,L1889,Erfassung6!BW:BW)</f>
        <v>0</v>
      </c>
      <c r="N1889">
        <f>SUMIF(Erfassung6!BD:BD,L1889,Erfassung6!BG:BG)</f>
        <v>0</v>
      </c>
      <c r="O1889">
        <f t="shared" si="74"/>
        <v>0</v>
      </c>
      <c r="P1889">
        <f t="shared" si="73"/>
        <v>1</v>
      </c>
    </row>
    <row r="1890" spans="12:16" x14ac:dyDescent="0.25">
      <c r="L1890" s="264">
        <f>Member!A1890</f>
        <v>0</v>
      </c>
      <c r="M1890">
        <f>SUMIF(Erfassung6!BD:BD,L1890,Erfassung6!BW:BW)</f>
        <v>0</v>
      </c>
      <c r="N1890">
        <f>SUMIF(Erfassung6!BD:BD,L1890,Erfassung6!BG:BG)</f>
        <v>0</v>
      </c>
      <c r="O1890">
        <f t="shared" si="74"/>
        <v>0</v>
      </c>
      <c r="P1890">
        <f t="shared" si="73"/>
        <v>1</v>
      </c>
    </row>
    <row r="1891" spans="12:16" x14ac:dyDescent="0.25">
      <c r="L1891" s="264">
        <f>Member!A1891</f>
        <v>0</v>
      </c>
      <c r="M1891">
        <f>SUMIF(Erfassung6!BD:BD,L1891,Erfassung6!BW:BW)</f>
        <v>0</v>
      </c>
      <c r="N1891">
        <f>SUMIF(Erfassung6!BD:BD,L1891,Erfassung6!BG:BG)</f>
        <v>0</v>
      </c>
      <c r="O1891">
        <f t="shared" si="74"/>
        <v>0</v>
      </c>
      <c r="P1891">
        <f t="shared" si="73"/>
        <v>1</v>
      </c>
    </row>
    <row r="1892" spans="12:16" x14ac:dyDescent="0.25">
      <c r="L1892" s="264">
        <f>Member!A1892</f>
        <v>0</v>
      </c>
      <c r="M1892">
        <f>SUMIF(Erfassung6!BD:BD,L1892,Erfassung6!BW:BW)</f>
        <v>0</v>
      </c>
      <c r="N1892">
        <f>SUMIF(Erfassung6!BD:BD,L1892,Erfassung6!BG:BG)</f>
        <v>0</v>
      </c>
      <c r="O1892">
        <f t="shared" si="74"/>
        <v>0</v>
      </c>
      <c r="P1892">
        <f t="shared" si="73"/>
        <v>1</v>
      </c>
    </row>
    <row r="1893" spans="12:16" x14ac:dyDescent="0.25">
      <c r="L1893" s="264">
        <f>Member!A1893</f>
        <v>0</v>
      </c>
      <c r="M1893">
        <f>SUMIF(Erfassung6!BD:BD,L1893,Erfassung6!BW:BW)</f>
        <v>0</v>
      </c>
      <c r="N1893">
        <f>SUMIF(Erfassung6!BD:BD,L1893,Erfassung6!BG:BG)</f>
        <v>0</v>
      </c>
      <c r="O1893">
        <f t="shared" si="74"/>
        <v>0</v>
      </c>
      <c r="P1893">
        <f t="shared" si="73"/>
        <v>1</v>
      </c>
    </row>
    <row r="1894" spans="12:16" x14ac:dyDescent="0.25">
      <c r="L1894" s="264">
        <f>Member!A1894</f>
        <v>0</v>
      </c>
      <c r="M1894">
        <f>SUMIF(Erfassung6!BD:BD,L1894,Erfassung6!BW:BW)</f>
        <v>0</v>
      </c>
      <c r="N1894">
        <f>SUMIF(Erfassung6!BD:BD,L1894,Erfassung6!BG:BG)</f>
        <v>0</v>
      </c>
      <c r="O1894">
        <f t="shared" si="74"/>
        <v>0</v>
      </c>
      <c r="P1894">
        <f t="shared" si="73"/>
        <v>1</v>
      </c>
    </row>
    <row r="1895" spans="12:16" x14ac:dyDescent="0.25">
      <c r="L1895" s="264">
        <f>Member!A1895</f>
        <v>0</v>
      </c>
      <c r="M1895">
        <f>SUMIF(Erfassung6!BD:BD,L1895,Erfassung6!BW:BW)</f>
        <v>0</v>
      </c>
      <c r="N1895">
        <f>SUMIF(Erfassung6!BD:BD,L1895,Erfassung6!BG:BG)</f>
        <v>0</v>
      </c>
      <c r="O1895">
        <f t="shared" si="74"/>
        <v>0</v>
      </c>
      <c r="P1895">
        <f t="shared" si="73"/>
        <v>1</v>
      </c>
    </row>
    <row r="1896" spans="12:16" x14ac:dyDescent="0.25">
      <c r="L1896" s="264">
        <f>Member!A1896</f>
        <v>0</v>
      </c>
      <c r="M1896">
        <f>SUMIF(Erfassung6!BD:BD,L1896,Erfassung6!BW:BW)</f>
        <v>0</v>
      </c>
      <c r="N1896">
        <f>SUMIF(Erfassung6!BD:BD,L1896,Erfassung6!BG:BG)</f>
        <v>0</v>
      </c>
      <c r="O1896">
        <f t="shared" si="74"/>
        <v>0</v>
      </c>
      <c r="P1896">
        <f t="shared" si="73"/>
        <v>1</v>
      </c>
    </row>
    <row r="1897" spans="12:16" x14ac:dyDescent="0.25">
      <c r="L1897" s="264">
        <f>Member!A1897</f>
        <v>0</v>
      </c>
      <c r="M1897">
        <f>SUMIF(Erfassung6!BD:BD,L1897,Erfassung6!BW:BW)</f>
        <v>0</v>
      </c>
      <c r="N1897">
        <f>SUMIF(Erfassung6!BD:BD,L1897,Erfassung6!BG:BG)</f>
        <v>0</v>
      </c>
      <c r="O1897">
        <f t="shared" si="74"/>
        <v>0</v>
      </c>
      <c r="P1897">
        <f t="shared" si="73"/>
        <v>1</v>
      </c>
    </row>
    <row r="1898" spans="12:16" x14ac:dyDescent="0.25">
      <c r="L1898" s="264">
        <f>Member!A1898</f>
        <v>0</v>
      </c>
      <c r="M1898">
        <f>SUMIF(Erfassung6!BD:BD,L1898,Erfassung6!BW:BW)</f>
        <v>0</v>
      </c>
      <c r="N1898">
        <f>SUMIF(Erfassung6!BD:BD,L1898,Erfassung6!BG:BG)</f>
        <v>0</v>
      </c>
      <c r="O1898">
        <f t="shared" si="74"/>
        <v>0</v>
      </c>
      <c r="P1898">
        <f t="shared" si="73"/>
        <v>1</v>
      </c>
    </row>
    <row r="1899" spans="12:16" x14ac:dyDescent="0.25">
      <c r="L1899" s="264">
        <f>Member!A1899</f>
        <v>0</v>
      </c>
      <c r="M1899">
        <f>SUMIF(Erfassung6!BD:BD,L1899,Erfassung6!BW:BW)</f>
        <v>0</v>
      </c>
      <c r="N1899">
        <f>SUMIF(Erfassung6!BD:BD,L1899,Erfassung6!BG:BG)</f>
        <v>0</v>
      </c>
      <c r="O1899">
        <f t="shared" si="74"/>
        <v>0</v>
      </c>
      <c r="P1899">
        <f t="shared" si="73"/>
        <v>1</v>
      </c>
    </row>
    <row r="1900" spans="12:16" x14ac:dyDescent="0.25">
      <c r="L1900" s="264">
        <f>Member!A1900</f>
        <v>0</v>
      </c>
      <c r="M1900">
        <f>SUMIF(Erfassung6!BD:BD,L1900,Erfassung6!BW:BW)</f>
        <v>0</v>
      </c>
      <c r="N1900">
        <f>SUMIF(Erfassung6!BD:BD,L1900,Erfassung6!BG:BG)</f>
        <v>0</v>
      </c>
      <c r="O1900">
        <f t="shared" si="74"/>
        <v>0</v>
      </c>
      <c r="P1900">
        <f t="shared" si="73"/>
        <v>1</v>
      </c>
    </row>
    <row r="1901" spans="12:16" x14ac:dyDescent="0.25">
      <c r="L1901" s="264">
        <f>Member!A1901</f>
        <v>0</v>
      </c>
      <c r="M1901">
        <f>SUMIF(Erfassung6!BD:BD,L1901,Erfassung6!BW:BW)</f>
        <v>0</v>
      </c>
      <c r="N1901">
        <f>SUMIF(Erfassung6!BD:BD,L1901,Erfassung6!BG:BG)</f>
        <v>0</v>
      </c>
      <c r="O1901">
        <f t="shared" si="74"/>
        <v>0</v>
      </c>
      <c r="P1901">
        <f t="shared" si="73"/>
        <v>1</v>
      </c>
    </row>
    <row r="1902" spans="12:16" x14ac:dyDescent="0.25">
      <c r="L1902" s="264">
        <f>Member!A1902</f>
        <v>0</v>
      </c>
      <c r="M1902">
        <f>SUMIF(Erfassung6!BD:BD,L1902,Erfassung6!BW:BW)</f>
        <v>0</v>
      </c>
      <c r="N1902">
        <f>SUMIF(Erfassung6!BD:BD,L1902,Erfassung6!BG:BG)</f>
        <v>0</v>
      </c>
      <c r="O1902">
        <f t="shared" si="74"/>
        <v>0</v>
      </c>
      <c r="P1902">
        <f t="shared" si="73"/>
        <v>1</v>
      </c>
    </row>
    <row r="1903" spans="12:16" x14ac:dyDescent="0.25">
      <c r="L1903" s="264">
        <f>Member!A1903</f>
        <v>0</v>
      </c>
      <c r="M1903">
        <f>SUMIF(Erfassung6!BD:BD,L1903,Erfassung6!BW:BW)</f>
        <v>0</v>
      </c>
      <c r="N1903">
        <f>SUMIF(Erfassung6!BD:BD,L1903,Erfassung6!BG:BG)</f>
        <v>0</v>
      </c>
      <c r="O1903">
        <f t="shared" si="74"/>
        <v>0</v>
      </c>
      <c r="P1903">
        <f t="shared" si="73"/>
        <v>1</v>
      </c>
    </row>
    <row r="1904" spans="12:16" x14ac:dyDescent="0.25">
      <c r="L1904" s="264">
        <f>Member!A1904</f>
        <v>0</v>
      </c>
      <c r="M1904">
        <f>SUMIF(Erfassung6!BD:BD,L1904,Erfassung6!BW:BW)</f>
        <v>0</v>
      </c>
      <c r="N1904">
        <f>SUMIF(Erfassung6!BD:BD,L1904,Erfassung6!BG:BG)</f>
        <v>0</v>
      </c>
      <c r="O1904">
        <f t="shared" si="74"/>
        <v>0</v>
      </c>
      <c r="P1904">
        <f t="shared" si="73"/>
        <v>1</v>
      </c>
    </row>
    <row r="1905" spans="12:16" x14ac:dyDescent="0.25">
      <c r="L1905" s="264">
        <f>Member!A1905</f>
        <v>0</v>
      </c>
      <c r="M1905">
        <f>SUMIF(Erfassung6!BD:BD,L1905,Erfassung6!BW:BW)</f>
        <v>0</v>
      </c>
      <c r="N1905">
        <f>SUMIF(Erfassung6!BD:BD,L1905,Erfassung6!BG:BG)</f>
        <v>0</v>
      </c>
      <c r="O1905">
        <f t="shared" si="74"/>
        <v>0</v>
      </c>
      <c r="P1905">
        <f t="shared" si="73"/>
        <v>1</v>
      </c>
    </row>
    <row r="1906" spans="12:16" x14ac:dyDescent="0.25">
      <c r="L1906" s="264">
        <f>Member!A1906</f>
        <v>0</v>
      </c>
      <c r="M1906">
        <f>SUMIF(Erfassung6!BD:BD,L1906,Erfassung6!BW:BW)</f>
        <v>0</v>
      </c>
      <c r="N1906">
        <f>SUMIF(Erfassung6!BD:BD,L1906,Erfassung6!BG:BG)</f>
        <v>0</v>
      </c>
      <c r="O1906">
        <f t="shared" si="74"/>
        <v>0</v>
      </c>
      <c r="P1906">
        <f t="shared" si="73"/>
        <v>1</v>
      </c>
    </row>
    <row r="1907" spans="12:16" x14ac:dyDescent="0.25">
      <c r="L1907" s="264">
        <f>Member!A1907</f>
        <v>0</v>
      </c>
      <c r="M1907">
        <f>SUMIF(Erfassung6!BD:BD,L1907,Erfassung6!BW:BW)</f>
        <v>0</v>
      </c>
      <c r="N1907">
        <f>SUMIF(Erfassung6!BD:BD,L1907,Erfassung6!BG:BG)</f>
        <v>0</v>
      </c>
      <c r="O1907">
        <f t="shared" si="74"/>
        <v>0</v>
      </c>
      <c r="P1907">
        <f t="shared" si="73"/>
        <v>1</v>
      </c>
    </row>
    <row r="1908" spans="12:16" x14ac:dyDescent="0.25">
      <c r="L1908" s="264">
        <f>Member!A1908</f>
        <v>0</v>
      </c>
      <c r="M1908">
        <f>SUMIF(Erfassung6!BD:BD,L1908,Erfassung6!BW:BW)</f>
        <v>0</v>
      </c>
      <c r="N1908">
        <f>SUMIF(Erfassung6!BD:BD,L1908,Erfassung6!BG:BG)</f>
        <v>0</v>
      </c>
      <c r="O1908">
        <f t="shared" si="74"/>
        <v>0</v>
      </c>
      <c r="P1908">
        <f t="shared" si="73"/>
        <v>1</v>
      </c>
    </row>
    <row r="1909" spans="12:16" x14ac:dyDescent="0.25">
      <c r="L1909" s="264">
        <f>Member!A1909</f>
        <v>0</v>
      </c>
      <c r="M1909">
        <f>SUMIF(Erfassung6!BD:BD,L1909,Erfassung6!BW:BW)</f>
        <v>0</v>
      </c>
      <c r="N1909">
        <f>SUMIF(Erfassung6!BD:BD,L1909,Erfassung6!BG:BG)</f>
        <v>0</v>
      </c>
      <c r="O1909">
        <f t="shared" si="74"/>
        <v>0</v>
      </c>
      <c r="P1909">
        <f t="shared" si="73"/>
        <v>1</v>
      </c>
    </row>
    <row r="1910" spans="12:16" x14ac:dyDescent="0.25">
      <c r="L1910" s="264">
        <f>Member!A1910</f>
        <v>0</v>
      </c>
      <c r="M1910">
        <f>SUMIF(Erfassung6!BD:BD,L1910,Erfassung6!BW:BW)</f>
        <v>0</v>
      </c>
      <c r="N1910">
        <f>SUMIF(Erfassung6!BD:BD,L1910,Erfassung6!BG:BG)</f>
        <v>0</v>
      </c>
      <c r="O1910">
        <f t="shared" si="74"/>
        <v>0</v>
      </c>
      <c r="P1910">
        <f t="shared" si="73"/>
        <v>1</v>
      </c>
    </row>
    <row r="1911" spans="12:16" x14ac:dyDescent="0.25">
      <c r="L1911" s="264">
        <f>Member!A1911</f>
        <v>0</v>
      </c>
      <c r="M1911">
        <f>SUMIF(Erfassung6!BD:BD,L1911,Erfassung6!BW:BW)</f>
        <v>0</v>
      </c>
      <c r="N1911">
        <f>SUMIF(Erfassung6!BD:BD,L1911,Erfassung6!BG:BG)</f>
        <v>0</v>
      </c>
      <c r="O1911">
        <f t="shared" si="74"/>
        <v>0</v>
      </c>
      <c r="P1911">
        <f t="shared" si="73"/>
        <v>1</v>
      </c>
    </row>
    <row r="1912" spans="12:16" x14ac:dyDescent="0.25">
      <c r="L1912" s="264">
        <f>Member!A1912</f>
        <v>0</v>
      </c>
      <c r="M1912">
        <f>SUMIF(Erfassung6!BD:BD,L1912,Erfassung6!BW:BW)</f>
        <v>0</v>
      </c>
      <c r="N1912">
        <f>SUMIF(Erfassung6!BD:BD,L1912,Erfassung6!BG:BG)</f>
        <v>0</v>
      </c>
      <c r="O1912">
        <f t="shared" si="74"/>
        <v>0</v>
      </c>
      <c r="P1912">
        <f t="shared" si="73"/>
        <v>1</v>
      </c>
    </row>
    <row r="1913" spans="12:16" x14ac:dyDescent="0.25">
      <c r="L1913" s="264">
        <f>Member!A1913</f>
        <v>0</v>
      </c>
      <c r="M1913">
        <f>SUMIF(Erfassung6!BD:BD,L1913,Erfassung6!BW:BW)</f>
        <v>0</v>
      </c>
      <c r="N1913">
        <f>SUMIF(Erfassung6!BD:BD,L1913,Erfassung6!BG:BG)</f>
        <v>0</v>
      </c>
      <c r="O1913">
        <f t="shared" si="74"/>
        <v>0</v>
      </c>
      <c r="P1913">
        <f t="shared" si="73"/>
        <v>1</v>
      </c>
    </row>
    <row r="1914" spans="12:16" x14ac:dyDescent="0.25">
      <c r="L1914" s="264">
        <f>Member!A1914</f>
        <v>0</v>
      </c>
      <c r="M1914">
        <f>SUMIF(Erfassung6!BD:BD,L1914,Erfassung6!BW:BW)</f>
        <v>0</v>
      </c>
      <c r="N1914">
        <f>SUMIF(Erfassung6!BD:BD,L1914,Erfassung6!BG:BG)</f>
        <v>0</v>
      </c>
      <c r="O1914">
        <f t="shared" si="74"/>
        <v>0</v>
      </c>
      <c r="P1914">
        <f t="shared" si="73"/>
        <v>1</v>
      </c>
    </row>
    <row r="1915" spans="12:16" x14ac:dyDescent="0.25">
      <c r="L1915" s="264">
        <f>Member!A1915</f>
        <v>0</v>
      </c>
      <c r="M1915">
        <f>SUMIF(Erfassung6!BD:BD,L1915,Erfassung6!BW:BW)</f>
        <v>0</v>
      </c>
      <c r="N1915">
        <f>SUMIF(Erfassung6!BD:BD,L1915,Erfassung6!BG:BG)</f>
        <v>0</v>
      </c>
      <c r="O1915">
        <f t="shared" si="74"/>
        <v>0</v>
      </c>
      <c r="P1915">
        <f t="shared" si="73"/>
        <v>1</v>
      </c>
    </row>
    <row r="1916" spans="12:16" x14ac:dyDescent="0.25">
      <c r="L1916" s="264">
        <f>Member!A1916</f>
        <v>0</v>
      </c>
      <c r="M1916">
        <f>SUMIF(Erfassung6!BD:BD,L1916,Erfassung6!BW:BW)</f>
        <v>0</v>
      </c>
      <c r="N1916">
        <f>SUMIF(Erfassung6!BD:BD,L1916,Erfassung6!BG:BG)</f>
        <v>0</v>
      </c>
      <c r="O1916">
        <f t="shared" si="74"/>
        <v>0</v>
      </c>
      <c r="P1916">
        <f t="shared" si="73"/>
        <v>1</v>
      </c>
    </row>
    <row r="1917" spans="12:16" x14ac:dyDescent="0.25">
      <c r="L1917" s="264">
        <f>Member!A1917</f>
        <v>0</v>
      </c>
      <c r="M1917">
        <f>SUMIF(Erfassung6!BD:BD,L1917,Erfassung6!BW:BW)</f>
        <v>0</v>
      </c>
      <c r="N1917">
        <f>SUMIF(Erfassung6!BD:BD,L1917,Erfassung6!BG:BG)</f>
        <v>0</v>
      </c>
      <c r="O1917">
        <f t="shared" si="74"/>
        <v>0</v>
      </c>
      <c r="P1917">
        <f t="shared" si="73"/>
        <v>1</v>
      </c>
    </row>
    <row r="1918" spans="12:16" x14ac:dyDescent="0.25">
      <c r="L1918" s="264">
        <f>Member!A1918</f>
        <v>0</v>
      </c>
      <c r="M1918">
        <f>SUMIF(Erfassung6!BD:BD,L1918,Erfassung6!BW:BW)</f>
        <v>0</v>
      </c>
      <c r="N1918">
        <f>SUMIF(Erfassung6!BD:BD,L1918,Erfassung6!BG:BG)</f>
        <v>0</v>
      </c>
      <c r="O1918">
        <f t="shared" si="74"/>
        <v>0</v>
      </c>
      <c r="P1918">
        <f t="shared" si="73"/>
        <v>1</v>
      </c>
    </row>
    <row r="1919" spans="12:16" x14ac:dyDescent="0.25">
      <c r="L1919" s="264">
        <f>Member!A1919</f>
        <v>0</v>
      </c>
      <c r="M1919">
        <f>SUMIF(Erfassung6!BD:BD,L1919,Erfassung6!BW:BW)</f>
        <v>0</v>
      </c>
      <c r="N1919">
        <f>SUMIF(Erfassung6!BD:BD,L1919,Erfassung6!BG:BG)</f>
        <v>0</v>
      </c>
      <c r="O1919">
        <f t="shared" si="74"/>
        <v>0</v>
      </c>
      <c r="P1919">
        <f t="shared" si="73"/>
        <v>1</v>
      </c>
    </row>
    <row r="1920" spans="12:16" x14ac:dyDescent="0.25">
      <c r="L1920" s="264">
        <f>Member!A1920</f>
        <v>0</v>
      </c>
      <c r="M1920">
        <f>SUMIF(Erfassung6!BD:BD,L1920,Erfassung6!BW:BW)</f>
        <v>0</v>
      </c>
      <c r="N1920">
        <f>SUMIF(Erfassung6!BD:BD,L1920,Erfassung6!BG:BG)</f>
        <v>0</v>
      </c>
      <c r="O1920">
        <f t="shared" si="74"/>
        <v>0</v>
      </c>
      <c r="P1920">
        <f t="shared" si="73"/>
        <v>1</v>
      </c>
    </row>
    <row r="1921" spans="12:16" x14ac:dyDescent="0.25">
      <c r="L1921" s="264">
        <f>Member!A1921</f>
        <v>0</v>
      </c>
      <c r="M1921">
        <f>SUMIF(Erfassung6!BD:BD,L1921,Erfassung6!BW:BW)</f>
        <v>0</v>
      </c>
      <c r="N1921">
        <f>SUMIF(Erfassung6!BD:BD,L1921,Erfassung6!BG:BG)</f>
        <v>0</v>
      </c>
      <c r="O1921">
        <f t="shared" si="74"/>
        <v>0</v>
      </c>
      <c r="P1921">
        <f t="shared" si="73"/>
        <v>1</v>
      </c>
    </row>
    <row r="1922" spans="12:16" x14ac:dyDescent="0.25">
      <c r="L1922" s="264">
        <f>Member!A1922</f>
        <v>0</v>
      </c>
      <c r="M1922">
        <f>SUMIF(Erfassung6!BD:BD,L1922,Erfassung6!BW:BW)</f>
        <v>0</v>
      </c>
      <c r="N1922">
        <f>SUMIF(Erfassung6!BD:BD,L1922,Erfassung6!BG:BG)</f>
        <v>0</v>
      </c>
      <c r="O1922">
        <f t="shared" si="74"/>
        <v>0</v>
      </c>
      <c r="P1922">
        <f t="shared" ref="P1922:P1985" si="75">RANK(O1922,O:O)</f>
        <v>1</v>
      </c>
    </row>
    <row r="1923" spans="12:16" x14ac:dyDescent="0.25">
      <c r="L1923" s="264">
        <f>Member!A1923</f>
        <v>0</v>
      </c>
      <c r="M1923">
        <f>SUMIF(Erfassung6!BD:BD,L1923,Erfassung6!BW:BW)</f>
        <v>0</v>
      </c>
      <c r="N1923">
        <f>SUMIF(Erfassung6!BD:BD,L1923,Erfassung6!BG:BG)</f>
        <v>0</v>
      </c>
      <c r="O1923">
        <f t="shared" ref="O1923:O1986" si="76">IF(N1923=0,0,M1923/N1923-ROW()/1000000000)</f>
        <v>0</v>
      </c>
      <c r="P1923">
        <f t="shared" si="75"/>
        <v>1</v>
      </c>
    </row>
    <row r="1924" spans="12:16" x14ac:dyDescent="0.25">
      <c r="L1924" s="264">
        <f>Member!A1924</f>
        <v>0</v>
      </c>
      <c r="M1924">
        <f>SUMIF(Erfassung6!BD:BD,L1924,Erfassung6!BW:BW)</f>
        <v>0</v>
      </c>
      <c r="N1924">
        <f>SUMIF(Erfassung6!BD:BD,L1924,Erfassung6!BG:BG)</f>
        <v>0</v>
      </c>
      <c r="O1924">
        <f t="shared" si="76"/>
        <v>0</v>
      </c>
      <c r="P1924">
        <f t="shared" si="75"/>
        <v>1</v>
      </c>
    </row>
    <row r="1925" spans="12:16" x14ac:dyDescent="0.25">
      <c r="L1925" s="264">
        <f>Member!A1925</f>
        <v>0</v>
      </c>
      <c r="M1925">
        <f>SUMIF(Erfassung6!BD:BD,L1925,Erfassung6!BW:BW)</f>
        <v>0</v>
      </c>
      <c r="N1925">
        <f>SUMIF(Erfassung6!BD:BD,L1925,Erfassung6!BG:BG)</f>
        <v>0</v>
      </c>
      <c r="O1925">
        <f t="shared" si="76"/>
        <v>0</v>
      </c>
      <c r="P1925">
        <f t="shared" si="75"/>
        <v>1</v>
      </c>
    </row>
    <row r="1926" spans="12:16" x14ac:dyDescent="0.25">
      <c r="L1926" s="264">
        <f>Member!A1926</f>
        <v>0</v>
      </c>
      <c r="M1926">
        <f>SUMIF(Erfassung6!BD:BD,L1926,Erfassung6!BW:BW)</f>
        <v>0</v>
      </c>
      <c r="N1926">
        <f>SUMIF(Erfassung6!BD:BD,L1926,Erfassung6!BG:BG)</f>
        <v>0</v>
      </c>
      <c r="O1926">
        <f t="shared" si="76"/>
        <v>0</v>
      </c>
      <c r="P1926">
        <f t="shared" si="75"/>
        <v>1</v>
      </c>
    </row>
    <row r="1927" spans="12:16" x14ac:dyDescent="0.25">
      <c r="L1927" s="264">
        <f>Member!A1927</f>
        <v>0</v>
      </c>
      <c r="M1927">
        <f>SUMIF(Erfassung6!BD:BD,L1927,Erfassung6!BW:BW)</f>
        <v>0</v>
      </c>
      <c r="N1927">
        <f>SUMIF(Erfassung6!BD:BD,L1927,Erfassung6!BG:BG)</f>
        <v>0</v>
      </c>
      <c r="O1927">
        <f t="shared" si="76"/>
        <v>0</v>
      </c>
      <c r="P1927">
        <f t="shared" si="75"/>
        <v>1</v>
      </c>
    </row>
    <row r="1928" spans="12:16" x14ac:dyDescent="0.25">
      <c r="L1928" s="264">
        <f>Member!A1928</f>
        <v>0</v>
      </c>
      <c r="M1928">
        <f>SUMIF(Erfassung6!BD:BD,L1928,Erfassung6!BW:BW)</f>
        <v>0</v>
      </c>
      <c r="N1928">
        <f>SUMIF(Erfassung6!BD:BD,L1928,Erfassung6!BG:BG)</f>
        <v>0</v>
      </c>
      <c r="O1928">
        <f t="shared" si="76"/>
        <v>0</v>
      </c>
      <c r="P1928">
        <f t="shared" si="75"/>
        <v>1</v>
      </c>
    </row>
    <row r="1929" spans="12:16" x14ac:dyDescent="0.25">
      <c r="L1929" s="264">
        <f>Member!A1929</f>
        <v>0</v>
      </c>
      <c r="M1929">
        <f>SUMIF(Erfassung6!BD:BD,L1929,Erfassung6!BW:BW)</f>
        <v>0</v>
      </c>
      <c r="N1929">
        <f>SUMIF(Erfassung6!BD:BD,L1929,Erfassung6!BG:BG)</f>
        <v>0</v>
      </c>
      <c r="O1929">
        <f t="shared" si="76"/>
        <v>0</v>
      </c>
      <c r="P1929">
        <f t="shared" si="75"/>
        <v>1</v>
      </c>
    </row>
    <row r="1930" spans="12:16" x14ac:dyDescent="0.25">
      <c r="L1930" s="264">
        <f>Member!A1930</f>
        <v>0</v>
      </c>
      <c r="M1930">
        <f>SUMIF(Erfassung6!BD:BD,L1930,Erfassung6!BW:BW)</f>
        <v>0</v>
      </c>
      <c r="N1930">
        <f>SUMIF(Erfassung6!BD:BD,L1930,Erfassung6!BG:BG)</f>
        <v>0</v>
      </c>
      <c r="O1930">
        <f t="shared" si="76"/>
        <v>0</v>
      </c>
      <c r="P1930">
        <f t="shared" si="75"/>
        <v>1</v>
      </c>
    </row>
    <row r="1931" spans="12:16" x14ac:dyDescent="0.25">
      <c r="L1931" s="264">
        <f>Member!A1931</f>
        <v>0</v>
      </c>
      <c r="M1931">
        <f>SUMIF(Erfassung6!BD:BD,L1931,Erfassung6!BW:BW)</f>
        <v>0</v>
      </c>
      <c r="N1931">
        <f>SUMIF(Erfassung6!BD:BD,L1931,Erfassung6!BG:BG)</f>
        <v>0</v>
      </c>
      <c r="O1931">
        <f t="shared" si="76"/>
        <v>0</v>
      </c>
      <c r="P1931">
        <f t="shared" si="75"/>
        <v>1</v>
      </c>
    </row>
    <row r="1932" spans="12:16" x14ac:dyDescent="0.25">
      <c r="L1932" s="264">
        <f>Member!A1932</f>
        <v>0</v>
      </c>
      <c r="M1932">
        <f>SUMIF(Erfassung6!BD:BD,L1932,Erfassung6!BW:BW)</f>
        <v>0</v>
      </c>
      <c r="N1932">
        <f>SUMIF(Erfassung6!BD:BD,L1932,Erfassung6!BG:BG)</f>
        <v>0</v>
      </c>
      <c r="O1932">
        <f t="shared" si="76"/>
        <v>0</v>
      </c>
      <c r="P1932">
        <f t="shared" si="75"/>
        <v>1</v>
      </c>
    </row>
    <row r="1933" spans="12:16" x14ac:dyDescent="0.25">
      <c r="L1933" s="264">
        <f>Member!A1933</f>
        <v>0</v>
      </c>
      <c r="M1933">
        <f>SUMIF(Erfassung6!BD:BD,L1933,Erfassung6!BW:BW)</f>
        <v>0</v>
      </c>
      <c r="N1933">
        <f>SUMIF(Erfassung6!BD:BD,L1933,Erfassung6!BG:BG)</f>
        <v>0</v>
      </c>
      <c r="O1933">
        <f t="shared" si="76"/>
        <v>0</v>
      </c>
      <c r="P1933">
        <f t="shared" si="75"/>
        <v>1</v>
      </c>
    </row>
    <row r="1934" spans="12:16" x14ac:dyDescent="0.25">
      <c r="L1934" s="264">
        <f>Member!A1934</f>
        <v>0</v>
      </c>
      <c r="M1934">
        <f>SUMIF(Erfassung6!BD:BD,L1934,Erfassung6!BW:BW)</f>
        <v>0</v>
      </c>
      <c r="N1934">
        <f>SUMIF(Erfassung6!BD:BD,L1934,Erfassung6!BG:BG)</f>
        <v>0</v>
      </c>
      <c r="O1934">
        <f t="shared" si="76"/>
        <v>0</v>
      </c>
      <c r="P1934">
        <f t="shared" si="75"/>
        <v>1</v>
      </c>
    </row>
    <row r="1935" spans="12:16" x14ac:dyDescent="0.25">
      <c r="L1935" s="264">
        <f>Member!A1935</f>
        <v>0</v>
      </c>
      <c r="M1935">
        <f>SUMIF(Erfassung6!BD:BD,L1935,Erfassung6!BW:BW)</f>
        <v>0</v>
      </c>
      <c r="N1935">
        <f>SUMIF(Erfassung6!BD:BD,L1935,Erfassung6!BG:BG)</f>
        <v>0</v>
      </c>
      <c r="O1935">
        <f t="shared" si="76"/>
        <v>0</v>
      </c>
      <c r="P1935">
        <f t="shared" si="75"/>
        <v>1</v>
      </c>
    </row>
    <row r="1936" spans="12:16" x14ac:dyDescent="0.25">
      <c r="L1936" s="264">
        <f>Member!A1936</f>
        <v>0</v>
      </c>
      <c r="M1936">
        <f>SUMIF(Erfassung6!BD:BD,L1936,Erfassung6!BW:BW)</f>
        <v>0</v>
      </c>
      <c r="N1936">
        <f>SUMIF(Erfassung6!BD:BD,L1936,Erfassung6!BG:BG)</f>
        <v>0</v>
      </c>
      <c r="O1936">
        <f t="shared" si="76"/>
        <v>0</v>
      </c>
      <c r="P1936">
        <f t="shared" si="75"/>
        <v>1</v>
      </c>
    </row>
    <row r="1937" spans="12:16" x14ac:dyDescent="0.25">
      <c r="L1937" s="264">
        <f>Member!A1937</f>
        <v>0</v>
      </c>
      <c r="M1937">
        <f>SUMIF(Erfassung6!BD:BD,L1937,Erfassung6!BW:BW)</f>
        <v>0</v>
      </c>
      <c r="N1937">
        <f>SUMIF(Erfassung6!BD:BD,L1937,Erfassung6!BG:BG)</f>
        <v>0</v>
      </c>
      <c r="O1937">
        <f t="shared" si="76"/>
        <v>0</v>
      </c>
      <c r="P1937">
        <f t="shared" si="75"/>
        <v>1</v>
      </c>
    </row>
    <row r="1938" spans="12:16" x14ac:dyDescent="0.25">
      <c r="L1938" s="264">
        <f>Member!A1938</f>
        <v>0</v>
      </c>
      <c r="M1938">
        <f>SUMIF(Erfassung6!BD:BD,L1938,Erfassung6!BW:BW)</f>
        <v>0</v>
      </c>
      <c r="N1938">
        <f>SUMIF(Erfassung6!BD:BD,L1938,Erfassung6!BG:BG)</f>
        <v>0</v>
      </c>
      <c r="O1938">
        <f t="shared" si="76"/>
        <v>0</v>
      </c>
      <c r="P1938">
        <f t="shared" si="75"/>
        <v>1</v>
      </c>
    </row>
    <row r="1939" spans="12:16" x14ac:dyDescent="0.25">
      <c r="L1939" s="264">
        <f>Member!A1939</f>
        <v>0</v>
      </c>
      <c r="M1939">
        <f>SUMIF(Erfassung6!BD:BD,L1939,Erfassung6!BW:BW)</f>
        <v>0</v>
      </c>
      <c r="N1939">
        <f>SUMIF(Erfassung6!BD:BD,L1939,Erfassung6!BG:BG)</f>
        <v>0</v>
      </c>
      <c r="O1939">
        <f t="shared" si="76"/>
        <v>0</v>
      </c>
      <c r="P1939">
        <f t="shared" si="75"/>
        <v>1</v>
      </c>
    </row>
    <row r="1940" spans="12:16" x14ac:dyDescent="0.25">
      <c r="L1940" s="264">
        <f>Member!A1940</f>
        <v>0</v>
      </c>
      <c r="M1940">
        <f>SUMIF(Erfassung6!BD:BD,L1940,Erfassung6!BW:BW)</f>
        <v>0</v>
      </c>
      <c r="N1940">
        <f>SUMIF(Erfassung6!BD:BD,L1940,Erfassung6!BG:BG)</f>
        <v>0</v>
      </c>
      <c r="O1940">
        <f t="shared" si="76"/>
        <v>0</v>
      </c>
      <c r="P1940">
        <f t="shared" si="75"/>
        <v>1</v>
      </c>
    </row>
    <row r="1941" spans="12:16" x14ac:dyDescent="0.25">
      <c r="L1941" s="264">
        <f>Member!A1941</f>
        <v>0</v>
      </c>
      <c r="M1941">
        <f>SUMIF(Erfassung6!BD:BD,L1941,Erfassung6!BW:BW)</f>
        <v>0</v>
      </c>
      <c r="N1941">
        <f>SUMIF(Erfassung6!BD:BD,L1941,Erfassung6!BG:BG)</f>
        <v>0</v>
      </c>
      <c r="O1941">
        <f t="shared" si="76"/>
        <v>0</v>
      </c>
      <c r="P1941">
        <f t="shared" si="75"/>
        <v>1</v>
      </c>
    </row>
    <row r="1942" spans="12:16" x14ac:dyDescent="0.25">
      <c r="L1942" s="264">
        <f>Member!A1942</f>
        <v>0</v>
      </c>
      <c r="M1942">
        <f>SUMIF(Erfassung6!BD:BD,L1942,Erfassung6!BW:BW)</f>
        <v>0</v>
      </c>
      <c r="N1942">
        <f>SUMIF(Erfassung6!BD:BD,L1942,Erfassung6!BG:BG)</f>
        <v>0</v>
      </c>
      <c r="O1942">
        <f t="shared" si="76"/>
        <v>0</v>
      </c>
      <c r="P1942">
        <f t="shared" si="75"/>
        <v>1</v>
      </c>
    </row>
    <row r="1943" spans="12:16" x14ac:dyDescent="0.25">
      <c r="L1943" s="264">
        <f>Member!A1943</f>
        <v>0</v>
      </c>
      <c r="M1943">
        <f>SUMIF(Erfassung6!BD:BD,L1943,Erfassung6!BW:BW)</f>
        <v>0</v>
      </c>
      <c r="N1943">
        <f>SUMIF(Erfassung6!BD:BD,L1943,Erfassung6!BG:BG)</f>
        <v>0</v>
      </c>
      <c r="O1943">
        <f t="shared" si="76"/>
        <v>0</v>
      </c>
      <c r="P1943">
        <f t="shared" si="75"/>
        <v>1</v>
      </c>
    </row>
    <row r="1944" spans="12:16" x14ac:dyDescent="0.25">
      <c r="L1944" s="264">
        <f>Member!A1944</f>
        <v>0</v>
      </c>
      <c r="M1944">
        <f>SUMIF(Erfassung6!BD:BD,L1944,Erfassung6!BW:BW)</f>
        <v>0</v>
      </c>
      <c r="N1944">
        <f>SUMIF(Erfassung6!BD:BD,L1944,Erfassung6!BG:BG)</f>
        <v>0</v>
      </c>
      <c r="O1944">
        <f t="shared" si="76"/>
        <v>0</v>
      </c>
      <c r="P1944">
        <f t="shared" si="75"/>
        <v>1</v>
      </c>
    </row>
    <row r="1945" spans="12:16" x14ac:dyDescent="0.25">
      <c r="L1945" s="264">
        <f>Member!A1945</f>
        <v>0</v>
      </c>
      <c r="M1945">
        <f>SUMIF(Erfassung6!BD:BD,L1945,Erfassung6!BW:BW)</f>
        <v>0</v>
      </c>
      <c r="N1945">
        <f>SUMIF(Erfassung6!BD:BD,L1945,Erfassung6!BG:BG)</f>
        <v>0</v>
      </c>
      <c r="O1945">
        <f t="shared" si="76"/>
        <v>0</v>
      </c>
      <c r="P1945">
        <f t="shared" si="75"/>
        <v>1</v>
      </c>
    </row>
    <row r="1946" spans="12:16" x14ac:dyDescent="0.25">
      <c r="L1946" s="264">
        <f>Member!A1946</f>
        <v>0</v>
      </c>
      <c r="M1946">
        <f>SUMIF(Erfassung6!BD:BD,L1946,Erfassung6!BW:BW)</f>
        <v>0</v>
      </c>
      <c r="N1946">
        <f>SUMIF(Erfassung6!BD:BD,L1946,Erfassung6!BG:BG)</f>
        <v>0</v>
      </c>
      <c r="O1946">
        <f t="shared" si="76"/>
        <v>0</v>
      </c>
      <c r="P1946">
        <f t="shared" si="75"/>
        <v>1</v>
      </c>
    </row>
    <row r="1947" spans="12:16" x14ac:dyDescent="0.25">
      <c r="L1947" s="264">
        <f>Member!A1947</f>
        <v>0</v>
      </c>
      <c r="M1947">
        <f>SUMIF(Erfassung6!BD:BD,L1947,Erfassung6!BW:BW)</f>
        <v>0</v>
      </c>
      <c r="N1947">
        <f>SUMIF(Erfassung6!BD:BD,L1947,Erfassung6!BG:BG)</f>
        <v>0</v>
      </c>
      <c r="O1947">
        <f t="shared" si="76"/>
        <v>0</v>
      </c>
      <c r="P1947">
        <f t="shared" si="75"/>
        <v>1</v>
      </c>
    </row>
    <row r="1948" spans="12:16" x14ac:dyDescent="0.25">
      <c r="L1948" s="264">
        <f>Member!A1948</f>
        <v>0</v>
      </c>
      <c r="M1948">
        <f>SUMIF(Erfassung6!BD:BD,L1948,Erfassung6!BW:BW)</f>
        <v>0</v>
      </c>
      <c r="N1948">
        <f>SUMIF(Erfassung6!BD:BD,L1948,Erfassung6!BG:BG)</f>
        <v>0</v>
      </c>
      <c r="O1948">
        <f t="shared" si="76"/>
        <v>0</v>
      </c>
      <c r="P1948">
        <f t="shared" si="75"/>
        <v>1</v>
      </c>
    </row>
    <row r="1949" spans="12:16" x14ac:dyDescent="0.25">
      <c r="L1949" s="264">
        <f>Member!A1949</f>
        <v>0</v>
      </c>
      <c r="M1949">
        <f>SUMIF(Erfassung6!BD:BD,L1949,Erfassung6!BW:BW)</f>
        <v>0</v>
      </c>
      <c r="N1949">
        <f>SUMIF(Erfassung6!BD:BD,L1949,Erfassung6!BG:BG)</f>
        <v>0</v>
      </c>
      <c r="O1949">
        <f t="shared" si="76"/>
        <v>0</v>
      </c>
      <c r="P1949">
        <f t="shared" si="75"/>
        <v>1</v>
      </c>
    </row>
    <row r="1950" spans="12:16" x14ac:dyDescent="0.25">
      <c r="L1950" s="264">
        <f>Member!A1950</f>
        <v>0</v>
      </c>
      <c r="M1950">
        <f>SUMIF(Erfassung6!BD:BD,L1950,Erfassung6!BW:BW)</f>
        <v>0</v>
      </c>
      <c r="N1950">
        <f>SUMIF(Erfassung6!BD:BD,L1950,Erfassung6!BG:BG)</f>
        <v>0</v>
      </c>
      <c r="O1950">
        <f t="shared" si="76"/>
        <v>0</v>
      </c>
      <c r="P1950">
        <f t="shared" si="75"/>
        <v>1</v>
      </c>
    </row>
    <row r="1951" spans="12:16" x14ac:dyDescent="0.25">
      <c r="L1951" s="264">
        <f>Member!A1951</f>
        <v>0</v>
      </c>
      <c r="M1951">
        <f>SUMIF(Erfassung6!BD:BD,L1951,Erfassung6!BW:BW)</f>
        <v>0</v>
      </c>
      <c r="N1951">
        <f>SUMIF(Erfassung6!BD:BD,L1951,Erfassung6!BG:BG)</f>
        <v>0</v>
      </c>
      <c r="O1951">
        <f t="shared" si="76"/>
        <v>0</v>
      </c>
      <c r="P1951">
        <f t="shared" si="75"/>
        <v>1</v>
      </c>
    </row>
    <row r="1952" spans="12:16" x14ac:dyDescent="0.25">
      <c r="L1952" s="264">
        <f>Member!A1952</f>
        <v>0</v>
      </c>
      <c r="M1952">
        <f>SUMIF(Erfassung6!BD:BD,L1952,Erfassung6!BW:BW)</f>
        <v>0</v>
      </c>
      <c r="N1952">
        <f>SUMIF(Erfassung6!BD:BD,L1952,Erfassung6!BG:BG)</f>
        <v>0</v>
      </c>
      <c r="O1952">
        <f t="shared" si="76"/>
        <v>0</v>
      </c>
      <c r="P1952">
        <f t="shared" si="75"/>
        <v>1</v>
      </c>
    </row>
    <row r="1953" spans="12:16" x14ac:dyDescent="0.25">
      <c r="L1953" s="264">
        <f>Member!A1953</f>
        <v>0</v>
      </c>
      <c r="M1953">
        <f>SUMIF(Erfassung6!BD:BD,L1953,Erfassung6!BW:BW)</f>
        <v>0</v>
      </c>
      <c r="N1953">
        <f>SUMIF(Erfassung6!BD:BD,L1953,Erfassung6!BG:BG)</f>
        <v>0</v>
      </c>
      <c r="O1953">
        <f t="shared" si="76"/>
        <v>0</v>
      </c>
      <c r="P1953">
        <f t="shared" si="75"/>
        <v>1</v>
      </c>
    </row>
    <row r="1954" spans="12:16" x14ac:dyDescent="0.25">
      <c r="L1954" s="264">
        <f>Member!A1954</f>
        <v>0</v>
      </c>
      <c r="M1954">
        <f>SUMIF(Erfassung6!BD:BD,L1954,Erfassung6!BW:BW)</f>
        <v>0</v>
      </c>
      <c r="N1954">
        <f>SUMIF(Erfassung6!BD:BD,L1954,Erfassung6!BG:BG)</f>
        <v>0</v>
      </c>
      <c r="O1954">
        <f t="shared" si="76"/>
        <v>0</v>
      </c>
      <c r="P1954">
        <f t="shared" si="75"/>
        <v>1</v>
      </c>
    </row>
    <row r="1955" spans="12:16" x14ac:dyDescent="0.25">
      <c r="L1955" s="264">
        <f>Member!A1955</f>
        <v>0</v>
      </c>
      <c r="M1955">
        <f>SUMIF(Erfassung6!BD:BD,L1955,Erfassung6!BW:BW)</f>
        <v>0</v>
      </c>
      <c r="N1955">
        <f>SUMIF(Erfassung6!BD:BD,L1955,Erfassung6!BG:BG)</f>
        <v>0</v>
      </c>
      <c r="O1955">
        <f t="shared" si="76"/>
        <v>0</v>
      </c>
      <c r="P1955">
        <f t="shared" si="75"/>
        <v>1</v>
      </c>
    </row>
    <row r="1956" spans="12:16" x14ac:dyDescent="0.25">
      <c r="L1956" s="264">
        <f>Member!A1956</f>
        <v>0</v>
      </c>
      <c r="M1956">
        <f>SUMIF(Erfassung6!BD:BD,L1956,Erfassung6!BW:BW)</f>
        <v>0</v>
      </c>
      <c r="N1956">
        <f>SUMIF(Erfassung6!BD:BD,L1956,Erfassung6!BG:BG)</f>
        <v>0</v>
      </c>
      <c r="O1956">
        <f t="shared" si="76"/>
        <v>0</v>
      </c>
      <c r="P1956">
        <f t="shared" si="75"/>
        <v>1</v>
      </c>
    </row>
    <row r="1957" spans="12:16" x14ac:dyDescent="0.25">
      <c r="L1957" s="264">
        <f>Member!A1957</f>
        <v>0</v>
      </c>
      <c r="M1957">
        <f>SUMIF(Erfassung6!BD:BD,L1957,Erfassung6!BW:BW)</f>
        <v>0</v>
      </c>
      <c r="N1957">
        <f>SUMIF(Erfassung6!BD:BD,L1957,Erfassung6!BG:BG)</f>
        <v>0</v>
      </c>
      <c r="O1957">
        <f t="shared" si="76"/>
        <v>0</v>
      </c>
      <c r="P1957">
        <f t="shared" si="75"/>
        <v>1</v>
      </c>
    </row>
    <row r="1958" spans="12:16" x14ac:dyDescent="0.25">
      <c r="L1958" s="264">
        <f>Member!A1958</f>
        <v>0</v>
      </c>
      <c r="M1958">
        <f>SUMIF(Erfassung6!BD:BD,L1958,Erfassung6!BW:BW)</f>
        <v>0</v>
      </c>
      <c r="N1958">
        <f>SUMIF(Erfassung6!BD:BD,L1958,Erfassung6!BG:BG)</f>
        <v>0</v>
      </c>
      <c r="O1958">
        <f t="shared" si="76"/>
        <v>0</v>
      </c>
      <c r="P1958">
        <f t="shared" si="75"/>
        <v>1</v>
      </c>
    </row>
    <row r="1959" spans="12:16" x14ac:dyDescent="0.25">
      <c r="L1959" s="264">
        <f>Member!A1959</f>
        <v>0</v>
      </c>
      <c r="M1959">
        <f>SUMIF(Erfassung6!BD:BD,L1959,Erfassung6!BW:BW)</f>
        <v>0</v>
      </c>
      <c r="N1959">
        <f>SUMIF(Erfassung6!BD:BD,L1959,Erfassung6!BG:BG)</f>
        <v>0</v>
      </c>
      <c r="O1959">
        <f t="shared" si="76"/>
        <v>0</v>
      </c>
      <c r="P1959">
        <f t="shared" si="75"/>
        <v>1</v>
      </c>
    </row>
    <row r="1960" spans="12:16" x14ac:dyDescent="0.25">
      <c r="L1960" s="264">
        <f>Member!A1960</f>
        <v>0</v>
      </c>
      <c r="M1960">
        <f>SUMIF(Erfassung6!BD:BD,L1960,Erfassung6!BW:BW)</f>
        <v>0</v>
      </c>
      <c r="N1960">
        <f>SUMIF(Erfassung6!BD:BD,L1960,Erfassung6!BG:BG)</f>
        <v>0</v>
      </c>
      <c r="O1960">
        <f t="shared" si="76"/>
        <v>0</v>
      </c>
      <c r="P1960">
        <f t="shared" si="75"/>
        <v>1</v>
      </c>
    </row>
    <row r="1961" spans="12:16" x14ac:dyDescent="0.25">
      <c r="L1961" s="264">
        <f>Member!A1961</f>
        <v>0</v>
      </c>
      <c r="M1961">
        <f>SUMIF(Erfassung6!BD:BD,L1961,Erfassung6!BW:BW)</f>
        <v>0</v>
      </c>
      <c r="N1961">
        <f>SUMIF(Erfassung6!BD:BD,L1961,Erfassung6!BG:BG)</f>
        <v>0</v>
      </c>
      <c r="O1961">
        <f t="shared" si="76"/>
        <v>0</v>
      </c>
      <c r="P1961">
        <f t="shared" si="75"/>
        <v>1</v>
      </c>
    </row>
    <row r="1962" spans="12:16" x14ac:dyDescent="0.25">
      <c r="L1962" s="264">
        <f>Member!A1962</f>
        <v>0</v>
      </c>
      <c r="M1962">
        <f>SUMIF(Erfassung6!BD:BD,L1962,Erfassung6!BW:BW)</f>
        <v>0</v>
      </c>
      <c r="N1962">
        <f>SUMIF(Erfassung6!BD:BD,L1962,Erfassung6!BG:BG)</f>
        <v>0</v>
      </c>
      <c r="O1962">
        <f t="shared" si="76"/>
        <v>0</v>
      </c>
      <c r="P1962">
        <f t="shared" si="75"/>
        <v>1</v>
      </c>
    </row>
    <row r="1963" spans="12:16" x14ac:dyDescent="0.25">
      <c r="L1963" s="264">
        <f>Member!A1963</f>
        <v>0</v>
      </c>
      <c r="M1963">
        <f>SUMIF(Erfassung6!BD:BD,L1963,Erfassung6!BW:BW)</f>
        <v>0</v>
      </c>
      <c r="N1963">
        <f>SUMIF(Erfassung6!BD:BD,L1963,Erfassung6!BG:BG)</f>
        <v>0</v>
      </c>
      <c r="O1963">
        <f t="shared" si="76"/>
        <v>0</v>
      </c>
      <c r="P1963">
        <f t="shared" si="75"/>
        <v>1</v>
      </c>
    </row>
    <row r="1964" spans="12:16" x14ac:dyDescent="0.25">
      <c r="L1964" s="264">
        <f>Member!A1964</f>
        <v>0</v>
      </c>
      <c r="M1964">
        <f>SUMIF(Erfassung6!BD:BD,L1964,Erfassung6!BW:BW)</f>
        <v>0</v>
      </c>
      <c r="N1964">
        <f>SUMIF(Erfassung6!BD:BD,L1964,Erfassung6!BG:BG)</f>
        <v>0</v>
      </c>
      <c r="O1964">
        <f t="shared" si="76"/>
        <v>0</v>
      </c>
      <c r="P1964">
        <f t="shared" si="75"/>
        <v>1</v>
      </c>
    </row>
    <row r="1965" spans="12:16" x14ac:dyDescent="0.25">
      <c r="L1965" s="264">
        <f>Member!A1965</f>
        <v>0</v>
      </c>
      <c r="M1965">
        <f>SUMIF(Erfassung6!BD:BD,L1965,Erfassung6!BW:BW)</f>
        <v>0</v>
      </c>
      <c r="N1965">
        <f>SUMIF(Erfassung6!BD:BD,L1965,Erfassung6!BG:BG)</f>
        <v>0</v>
      </c>
      <c r="O1965">
        <f t="shared" si="76"/>
        <v>0</v>
      </c>
      <c r="P1965">
        <f t="shared" si="75"/>
        <v>1</v>
      </c>
    </row>
    <row r="1966" spans="12:16" x14ac:dyDescent="0.25">
      <c r="L1966" s="264">
        <f>Member!A1966</f>
        <v>0</v>
      </c>
      <c r="M1966">
        <f>SUMIF(Erfassung6!BD:BD,L1966,Erfassung6!BW:BW)</f>
        <v>0</v>
      </c>
      <c r="N1966">
        <f>SUMIF(Erfassung6!BD:BD,L1966,Erfassung6!BG:BG)</f>
        <v>0</v>
      </c>
      <c r="O1966">
        <f t="shared" si="76"/>
        <v>0</v>
      </c>
      <c r="P1966">
        <f t="shared" si="75"/>
        <v>1</v>
      </c>
    </row>
    <row r="1967" spans="12:16" x14ac:dyDescent="0.25">
      <c r="L1967" s="264">
        <f>Member!A1967</f>
        <v>0</v>
      </c>
      <c r="M1967">
        <f>SUMIF(Erfassung6!BD:BD,L1967,Erfassung6!BW:BW)</f>
        <v>0</v>
      </c>
      <c r="N1967">
        <f>SUMIF(Erfassung6!BD:BD,L1967,Erfassung6!BG:BG)</f>
        <v>0</v>
      </c>
      <c r="O1967">
        <f t="shared" si="76"/>
        <v>0</v>
      </c>
      <c r="P1967">
        <f t="shared" si="75"/>
        <v>1</v>
      </c>
    </row>
    <row r="1968" spans="12:16" x14ac:dyDescent="0.25">
      <c r="L1968" s="264">
        <f>Member!A1968</f>
        <v>0</v>
      </c>
      <c r="M1968">
        <f>SUMIF(Erfassung6!BD:BD,L1968,Erfassung6!BW:BW)</f>
        <v>0</v>
      </c>
      <c r="N1968">
        <f>SUMIF(Erfassung6!BD:BD,L1968,Erfassung6!BG:BG)</f>
        <v>0</v>
      </c>
      <c r="O1968">
        <f t="shared" si="76"/>
        <v>0</v>
      </c>
      <c r="P1968">
        <f t="shared" si="75"/>
        <v>1</v>
      </c>
    </row>
    <row r="1969" spans="12:16" x14ac:dyDescent="0.25">
      <c r="L1969" s="264">
        <f>Member!A1969</f>
        <v>0</v>
      </c>
      <c r="M1969">
        <f>SUMIF(Erfassung6!BD:BD,L1969,Erfassung6!BW:BW)</f>
        <v>0</v>
      </c>
      <c r="N1969">
        <f>SUMIF(Erfassung6!BD:BD,L1969,Erfassung6!BG:BG)</f>
        <v>0</v>
      </c>
      <c r="O1969">
        <f t="shared" si="76"/>
        <v>0</v>
      </c>
      <c r="P1969">
        <f t="shared" si="75"/>
        <v>1</v>
      </c>
    </row>
    <row r="1970" spans="12:16" x14ac:dyDescent="0.25">
      <c r="L1970" s="264">
        <f>Member!A1970</f>
        <v>0</v>
      </c>
      <c r="M1970">
        <f>SUMIF(Erfassung6!BD:BD,L1970,Erfassung6!BW:BW)</f>
        <v>0</v>
      </c>
      <c r="N1970">
        <f>SUMIF(Erfassung6!BD:BD,L1970,Erfassung6!BG:BG)</f>
        <v>0</v>
      </c>
      <c r="O1970">
        <f t="shared" si="76"/>
        <v>0</v>
      </c>
      <c r="P1970">
        <f t="shared" si="75"/>
        <v>1</v>
      </c>
    </row>
    <row r="1971" spans="12:16" x14ac:dyDescent="0.25">
      <c r="L1971" s="264">
        <f>Member!A1971</f>
        <v>0</v>
      </c>
      <c r="M1971">
        <f>SUMIF(Erfassung6!BD:BD,L1971,Erfassung6!BW:BW)</f>
        <v>0</v>
      </c>
      <c r="N1971">
        <f>SUMIF(Erfassung6!BD:BD,L1971,Erfassung6!BG:BG)</f>
        <v>0</v>
      </c>
      <c r="O1971">
        <f t="shared" si="76"/>
        <v>0</v>
      </c>
      <c r="P1971">
        <f t="shared" si="75"/>
        <v>1</v>
      </c>
    </row>
    <row r="1972" spans="12:16" x14ac:dyDescent="0.25">
      <c r="L1972" s="264">
        <f>Member!A1972</f>
        <v>0</v>
      </c>
      <c r="M1972">
        <f>SUMIF(Erfassung6!BD:BD,L1972,Erfassung6!BW:BW)</f>
        <v>0</v>
      </c>
      <c r="N1972">
        <f>SUMIF(Erfassung6!BD:BD,L1972,Erfassung6!BG:BG)</f>
        <v>0</v>
      </c>
      <c r="O1972">
        <f t="shared" si="76"/>
        <v>0</v>
      </c>
      <c r="P1972">
        <f t="shared" si="75"/>
        <v>1</v>
      </c>
    </row>
    <row r="1973" spans="12:16" x14ac:dyDescent="0.25">
      <c r="L1973" s="264">
        <f>Member!A1973</f>
        <v>0</v>
      </c>
      <c r="M1973">
        <f>SUMIF(Erfassung6!BD:BD,L1973,Erfassung6!BW:BW)</f>
        <v>0</v>
      </c>
      <c r="N1973">
        <f>SUMIF(Erfassung6!BD:BD,L1973,Erfassung6!BG:BG)</f>
        <v>0</v>
      </c>
      <c r="O1973">
        <f t="shared" si="76"/>
        <v>0</v>
      </c>
      <c r="P1973">
        <f t="shared" si="75"/>
        <v>1</v>
      </c>
    </row>
    <row r="1974" spans="12:16" x14ac:dyDescent="0.25">
      <c r="L1974" s="264">
        <f>Member!A1974</f>
        <v>0</v>
      </c>
      <c r="M1974">
        <f>SUMIF(Erfassung6!BD:BD,L1974,Erfassung6!BW:BW)</f>
        <v>0</v>
      </c>
      <c r="N1974">
        <f>SUMIF(Erfassung6!BD:BD,L1974,Erfassung6!BG:BG)</f>
        <v>0</v>
      </c>
      <c r="O1974">
        <f t="shared" si="76"/>
        <v>0</v>
      </c>
      <c r="P1974">
        <f t="shared" si="75"/>
        <v>1</v>
      </c>
    </row>
    <row r="1975" spans="12:16" x14ac:dyDescent="0.25">
      <c r="L1975" s="264">
        <f>Member!A1975</f>
        <v>0</v>
      </c>
      <c r="M1975">
        <f>SUMIF(Erfassung6!BD:BD,L1975,Erfassung6!BW:BW)</f>
        <v>0</v>
      </c>
      <c r="N1975">
        <f>SUMIF(Erfassung6!BD:BD,L1975,Erfassung6!BG:BG)</f>
        <v>0</v>
      </c>
      <c r="O1975">
        <f t="shared" si="76"/>
        <v>0</v>
      </c>
      <c r="P1975">
        <f t="shared" si="75"/>
        <v>1</v>
      </c>
    </row>
    <row r="1976" spans="12:16" x14ac:dyDescent="0.25">
      <c r="L1976" s="264">
        <f>Member!A1976</f>
        <v>0</v>
      </c>
      <c r="M1976">
        <f>SUMIF(Erfassung6!BD:BD,L1976,Erfassung6!BW:BW)</f>
        <v>0</v>
      </c>
      <c r="N1976">
        <f>SUMIF(Erfassung6!BD:BD,L1976,Erfassung6!BG:BG)</f>
        <v>0</v>
      </c>
      <c r="O1976">
        <f t="shared" si="76"/>
        <v>0</v>
      </c>
      <c r="P1976">
        <f t="shared" si="75"/>
        <v>1</v>
      </c>
    </row>
    <row r="1977" spans="12:16" x14ac:dyDescent="0.25">
      <c r="L1977" s="264">
        <f>Member!A1977</f>
        <v>0</v>
      </c>
      <c r="M1977">
        <f>SUMIF(Erfassung6!BD:BD,L1977,Erfassung6!BW:BW)</f>
        <v>0</v>
      </c>
      <c r="N1977">
        <f>SUMIF(Erfassung6!BD:BD,L1977,Erfassung6!BG:BG)</f>
        <v>0</v>
      </c>
      <c r="O1977">
        <f t="shared" si="76"/>
        <v>0</v>
      </c>
      <c r="P1977">
        <f t="shared" si="75"/>
        <v>1</v>
      </c>
    </row>
    <row r="1978" spans="12:16" x14ac:dyDescent="0.25">
      <c r="L1978" s="264">
        <f>Member!A1978</f>
        <v>0</v>
      </c>
      <c r="M1978">
        <f>SUMIF(Erfassung6!BD:BD,L1978,Erfassung6!BW:BW)</f>
        <v>0</v>
      </c>
      <c r="N1978">
        <f>SUMIF(Erfassung6!BD:BD,L1978,Erfassung6!BG:BG)</f>
        <v>0</v>
      </c>
      <c r="O1978">
        <f t="shared" si="76"/>
        <v>0</v>
      </c>
      <c r="P1978">
        <f t="shared" si="75"/>
        <v>1</v>
      </c>
    </row>
    <row r="1979" spans="12:16" x14ac:dyDescent="0.25">
      <c r="L1979" s="264">
        <f>Member!A1979</f>
        <v>0</v>
      </c>
      <c r="M1979">
        <f>SUMIF(Erfassung6!BD:BD,L1979,Erfassung6!BW:BW)</f>
        <v>0</v>
      </c>
      <c r="N1979">
        <f>SUMIF(Erfassung6!BD:BD,L1979,Erfassung6!BG:BG)</f>
        <v>0</v>
      </c>
      <c r="O1979">
        <f t="shared" si="76"/>
        <v>0</v>
      </c>
      <c r="P1979">
        <f t="shared" si="75"/>
        <v>1</v>
      </c>
    </row>
    <row r="1980" spans="12:16" x14ac:dyDescent="0.25">
      <c r="L1980" s="264">
        <f>Member!A1980</f>
        <v>0</v>
      </c>
      <c r="M1980">
        <f>SUMIF(Erfassung6!BD:BD,L1980,Erfassung6!BW:BW)</f>
        <v>0</v>
      </c>
      <c r="N1980">
        <f>SUMIF(Erfassung6!BD:BD,L1980,Erfassung6!BG:BG)</f>
        <v>0</v>
      </c>
      <c r="O1980">
        <f t="shared" si="76"/>
        <v>0</v>
      </c>
      <c r="P1980">
        <f t="shared" si="75"/>
        <v>1</v>
      </c>
    </row>
    <row r="1981" spans="12:16" x14ac:dyDescent="0.25">
      <c r="L1981" s="264">
        <f>Member!A1981</f>
        <v>0</v>
      </c>
      <c r="M1981">
        <f>SUMIF(Erfassung6!BD:BD,L1981,Erfassung6!BW:BW)</f>
        <v>0</v>
      </c>
      <c r="N1981">
        <f>SUMIF(Erfassung6!BD:BD,L1981,Erfassung6!BG:BG)</f>
        <v>0</v>
      </c>
      <c r="O1981">
        <f t="shared" si="76"/>
        <v>0</v>
      </c>
      <c r="P1981">
        <f t="shared" si="75"/>
        <v>1</v>
      </c>
    </row>
    <row r="1982" spans="12:16" x14ac:dyDescent="0.25">
      <c r="L1982" s="264">
        <f>Member!A1982</f>
        <v>0</v>
      </c>
      <c r="M1982">
        <f>SUMIF(Erfassung6!BD:BD,L1982,Erfassung6!BW:BW)</f>
        <v>0</v>
      </c>
      <c r="N1982">
        <f>SUMIF(Erfassung6!BD:BD,L1982,Erfassung6!BG:BG)</f>
        <v>0</v>
      </c>
      <c r="O1982">
        <f t="shared" si="76"/>
        <v>0</v>
      </c>
      <c r="P1982">
        <f t="shared" si="75"/>
        <v>1</v>
      </c>
    </row>
    <row r="1983" spans="12:16" x14ac:dyDescent="0.25">
      <c r="L1983" s="264">
        <f>Member!A1983</f>
        <v>0</v>
      </c>
      <c r="M1983">
        <f>SUMIF(Erfassung6!BD:BD,L1983,Erfassung6!BW:BW)</f>
        <v>0</v>
      </c>
      <c r="N1983">
        <f>SUMIF(Erfassung6!BD:BD,L1983,Erfassung6!BG:BG)</f>
        <v>0</v>
      </c>
      <c r="O1983">
        <f t="shared" si="76"/>
        <v>0</v>
      </c>
      <c r="P1983">
        <f t="shared" si="75"/>
        <v>1</v>
      </c>
    </row>
    <row r="1984" spans="12:16" x14ac:dyDescent="0.25">
      <c r="L1984" s="264">
        <f>Member!A1984</f>
        <v>0</v>
      </c>
      <c r="M1984">
        <f>SUMIF(Erfassung6!BD:BD,L1984,Erfassung6!BW:BW)</f>
        <v>0</v>
      </c>
      <c r="N1984">
        <f>SUMIF(Erfassung6!BD:BD,L1984,Erfassung6!BG:BG)</f>
        <v>0</v>
      </c>
      <c r="O1984">
        <f t="shared" si="76"/>
        <v>0</v>
      </c>
      <c r="P1984">
        <f t="shared" si="75"/>
        <v>1</v>
      </c>
    </row>
    <row r="1985" spans="12:16" x14ac:dyDescent="0.25">
      <c r="L1985" s="264">
        <f>Member!A1985</f>
        <v>0</v>
      </c>
      <c r="M1985">
        <f>SUMIF(Erfassung6!BD:BD,L1985,Erfassung6!BW:BW)</f>
        <v>0</v>
      </c>
      <c r="N1985">
        <f>SUMIF(Erfassung6!BD:BD,L1985,Erfassung6!BG:BG)</f>
        <v>0</v>
      </c>
      <c r="O1985">
        <f t="shared" si="76"/>
        <v>0</v>
      </c>
      <c r="P1985">
        <f t="shared" si="75"/>
        <v>1</v>
      </c>
    </row>
    <row r="1986" spans="12:16" x14ac:dyDescent="0.25">
      <c r="L1986" s="264">
        <f>Member!A1986</f>
        <v>0</v>
      </c>
      <c r="M1986">
        <f>SUMIF(Erfassung6!BD:BD,L1986,Erfassung6!BW:BW)</f>
        <v>0</v>
      </c>
      <c r="N1986">
        <f>SUMIF(Erfassung6!BD:BD,L1986,Erfassung6!BG:BG)</f>
        <v>0</v>
      </c>
      <c r="O1986">
        <f t="shared" si="76"/>
        <v>0</v>
      </c>
      <c r="P1986">
        <f t="shared" ref="P1986:P2049" si="77">RANK(O1986,O:O)</f>
        <v>1</v>
      </c>
    </row>
    <row r="1987" spans="12:16" x14ac:dyDescent="0.25">
      <c r="L1987" s="264">
        <f>Member!A1987</f>
        <v>0</v>
      </c>
      <c r="M1987">
        <f>SUMIF(Erfassung6!BD:BD,L1987,Erfassung6!BW:BW)</f>
        <v>0</v>
      </c>
      <c r="N1987">
        <f>SUMIF(Erfassung6!BD:BD,L1987,Erfassung6!BG:BG)</f>
        <v>0</v>
      </c>
      <c r="O1987">
        <f t="shared" ref="O1987:O2050" si="78">IF(N1987=0,0,M1987/N1987-ROW()/1000000000)</f>
        <v>0</v>
      </c>
      <c r="P1987">
        <f t="shared" si="77"/>
        <v>1</v>
      </c>
    </row>
    <row r="1988" spans="12:16" x14ac:dyDescent="0.25">
      <c r="L1988" s="264">
        <f>Member!A1988</f>
        <v>0</v>
      </c>
      <c r="M1988">
        <f>SUMIF(Erfassung6!BD:BD,L1988,Erfassung6!BW:BW)</f>
        <v>0</v>
      </c>
      <c r="N1988">
        <f>SUMIF(Erfassung6!BD:BD,L1988,Erfassung6!BG:BG)</f>
        <v>0</v>
      </c>
      <c r="O1988">
        <f t="shared" si="78"/>
        <v>0</v>
      </c>
      <c r="P1988">
        <f t="shared" si="77"/>
        <v>1</v>
      </c>
    </row>
    <row r="1989" spans="12:16" x14ac:dyDescent="0.25">
      <c r="L1989" s="264">
        <f>Member!A1989</f>
        <v>0</v>
      </c>
      <c r="M1989">
        <f>SUMIF(Erfassung6!BD:BD,L1989,Erfassung6!BW:BW)</f>
        <v>0</v>
      </c>
      <c r="N1989">
        <f>SUMIF(Erfassung6!BD:BD,L1989,Erfassung6!BG:BG)</f>
        <v>0</v>
      </c>
      <c r="O1989">
        <f t="shared" si="78"/>
        <v>0</v>
      </c>
      <c r="P1989">
        <f t="shared" si="77"/>
        <v>1</v>
      </c>
    </row>
    <row r="1990" spans="12:16" x14ac:dyDescent="0.25">
      <c r="L1990" s="264">
        <f>Member!A1990</f>
        <v>0</v>
      </c>
      <c r="M1990">
        <f>SUMIF(Erfassung6!BD:BD,L1990,Erfassung6!BW:BW)</f>
        <v>0</v>
      </c>
      <c r="N1990">
        <f>SUMIF(Erfassung6!BD:BD,L1990,Erfassung6!BG:BG)</f>
        <v>0</v>
      </c>
      <c r="O1990">
        <f t="shared" si="78"/>
        <v>0</v>
      </c>
      <c r="P1990">
        <f t="shared" si="77"/>
        <v>1</v>
      </c>
    </row>
    <row r="1991" spans="12:16" x14ac:dyDescent="0.25">
      <c r="L1991" s="264">
        <f>Member!A1991</f>
        <v>0</v>
      </c>
      <c r="M1991">
        <f>SUMIF(Erfassung6!BD:BD,L1991,Erfassung6!BW:BW)</f>
        <v>0</v>
      </c>
      <c r="N1991">
        <f>SUMIF(Erfassung6!BD:BD,L1991,Erfassung6!BG:BG)</f>
        <v>0</v>
      </c>
      <c r="O1991">
        <f t="shared" si="78"/>
        <v>0</v>
      </c>
      <c r="P1991">
        <f t="shared" si="77"/>
        <v>1</v>
      </c>
    </row>
    <row r="1992" spans="12:16" x14ac:dyDescent="0.25">
      <c r="L1992" s="264">
        <f>Member!A1992</f>
        <v>0</v>
      </c>
      <c r="M1992">
        <f>SUMIF(Erfassung6!BD:BD,L1992,Erfassung6!BW:BW)</f>
        <v>0</v>
      </c>
      <c r="N1992">
        <f>SUMIF(Erfassung6!BD:BD,L1992,Erfassung6!BG:BG)</f>
        <v>0</v>
      </c>
      <c r="O1992">
        <f t="shared" si="78"/>
        <v>0</v>
      </c>
      <c r="P1992">
        <f t="shared" si="77"/>
        <v>1</v>
      </c>
    </row>
    <row r="1993" spans="12:16" x14ac:dyDescent="0.25">
      <c r="L1993" s="264">
        <f>Member!A1993</f>
        <v>0</v>
      </c>
      <c r="M1993">
        <f>SUMIF(Erfassung6!BD:BD,L1993,Erfassung6!BW:BW)</f>
        <v>0</v>
      </c>
      <c r="N1993">
        <f>SUMIF(Erfassung6!BD:BD,L1993,Erfassung6!BG:BG)</f>
        <v>0</v>
      </c>
      <c r="O1993">
        <f t="shared" si="78"/>
        <v>0</v>
      </c>
      <c r="P1993">
        <f t="shared" si="77"/>
        <v>1</v>
      </c>
    </row>
    <row r="1994" spans="12:16" x14ac:dyDescent="0.25">
      <c r="L1994" s="264">
        <f>Member!A1994</f>
        <v>0</v>
      </c>
      <c r="M1994">
        <f>SUMIF(Erfassung6!BD:BD,L1994,Erfassung6!BW:BW)</f>
        <v>0</v>
      </c>
      <c r="N1994">
        <f>SUMIF(Erfassung6!BD:BD,L1994,Erfassung6!BG:BG)</f>
        <v>0</v>
      </c>
      <c r="O1994">
        <f t="shared" si="78"/>
        <v>0</v>
      </c>
      <c r="P1994">
        <f t="shared" si="77"/>
        <v>1</v>
      </c>
    </row>
    <row r="1995" spans="12:16" x14ac:dyDescent="0.25">
      <c r="L1995" s="264">
        <f>Member!A1995</f>
        <v>0</v>
      </c>
      <c r="M1995">
        <f>SUMIF(Erfassung6!BD:BD,L1995,Erfassung6!BW:BW)</f>
        <v>0</v>
      </c>
      <c r="N1995">
        <f>SUMIF(Erfassung6!BD:BD,L1995,Erfassung6!BG:BG)</f>
        <v>0</v>
      </c>
      <c r="O1995">
        <f t="shared" si="78"/>
        <v>0</v>
      </c>
      <c r="P1995">
        <f t="shared" si="77"/>
        <v>1</v>
      </c>
    </row>
    <row r="1996" spans="12:16" x14ac:dyDescent="0.25">
      <c r="L1996" s="264">
        <f>Member!A1996</f>
        <v>0</v>
      </c>
      <c r="M1996">
        <f>SUMIF(Erfassung6!BD:BD,L1996,Erfassung6!BW:BW)</f>
        <v>0</v>
      </c>
      <c r="N1996">
        <f>SUMIF(Erfassung6!BD:BD,L1996,Erfassung6!BG:BG)</f>
        <v>0</v>
      </c>
      <c r="O1996">
        <f t="shared" si="78"/>
        <v>0</v>
      </c>
      <c r="P1996">
        <f t="shared" si="77"/>
        <v>1</v>
      </c>
    </row>
    <row r="1997" spans="12:16" x14ac:dyDescent="0.25">
      <c r="L1997" s="264">
        <f>Member!A1997</f>
        <v>0</v>
      </c>
      <c r="M1997">
        <f>SUMIF(Erfassung6!BD:BD,L1997,Erfassung6!BW:BW)</f>
        <v>0</v>
      </c>
      <c r="N1997">
        <f>SUMIF(Erfassung6!BD:BD,L1997,Erfassung6!BG:BG)</f>
        <v>0</v>
      </c>
      <c r="O1997">
        <f t="shared" si="78"/>
        <v>0</v>
      </c>
      <c r="P1997">
        <f t="shared" si="77"/>
        <v>1</v>
      </c>
    </row>
    <row r="1998" spans="12:16" x14ac:dyDescent="0.25">
      <c r="L1998" s="264">
        <f>Member!A1998</f>
        <v>0</v>
      </c>
      <c r="M1998">
        <f>SUMIF(Erfassung6!BD:BD,L1998,Erfassung6!BW:BW)</f>
        <v>0</v>
      </c>
      <c r="N1998">
        <f>SUMIF(Erfassung6!BD:BD,L1998,Erfassung6!BG:BG)</f>
        <v>0</v>
      </c>
      <c r="O1998">
        <f t="shared" si="78"/>
        <v>0</v>
      </c>
      <c r="P1998">
        <f t="shared" si="77"/>
        <v>1</v>
      </c>
    </row>
    <row r="1999" spans="12:16" x14ac:dyDescent="0.25">
      <c r="L1999" s="264">
        <f>Member!A1999</f>
        <v>0</v>
      </c>
      <c r="M1999">
        <f>SUMIF(Erfassung6!BD:BD,L1999,Erfassung6!BW:BW)</f>
        <v>0</v>
      </c>
      <c r="N1999">
        <f>SUMIF(Erfassung6!BD:BD,L1999,Erfassung6!BG:BG)</f>
        <v>0</v>
      </c>
      <c r="O1999">
        <f t="shared" si="78"/>
        <v>0</v>
      </c>
      <c r="P1999">
        <f t="shared" si="77"/>
        <v>1</v>
      </c>
    </row>
    <row r="2000" spans="12:16" x14ac:dyDescent="0.25">
      <c r="L2000" s="264">
        <f>Member!A2000</f>
        <v>0</v>
      </c>
      <c r="M2000">
        <f>SUMIF(Erfassung6!BD:BD,L2000,Erfassung6!BW:BW)</f>
        <v>0</v>
      </c>
      <c r="N2000">
        <f>SUMIF(Erfassung6!BD:BD,L2000,Erfassung6!BG:BG)</f>
        <v>0</v>
      </c>
      <c r="O2000">
        <f t="shared" si="78"/>
        <v>0</v>
      </c>
      <c r="P2000">
        <f t="shared" si="77"/>
        <v>1</v>
      </c>
    </row>
    <row r="2001" spans="12:16" x14ac:dyDescent="0.25">
      <c r="L2001" s="264">
        <f>Member!A2001</f>
        <v>0</v>
      </c>
      <c r="M2001">
        <f>SUMIF(Erfassung6!BD:BD,L2001,Erfassung6!BW:BW)</f>
        <v>0</v>
      </c>
      <c r="N2001">
        <f>SUMIF(Erfassung6!BD:BD,L2001,Erfassung6!BG:BG)</f>
        <v>0</v>
      </c>
      <c r="O2001">
        <f t="shared" si="78"/>
        <v>0</v>
      </c>
      <c r="P2001">
        <f t="shared" si="77"/>
        <v>1</v>
      </c>
    </row>
    <row r="2002" spans="12:16" x14ac:dyDescent="0.25">
      <c r="L2002" s="264">
        <f>Member!A2002</f>
        <v>0</v>
      </c>
      <c r="M2002">
        <f>SUMIF(Erfassung6!BD:BD,L2002,Erfassung6!BW:BW)</f>
        <v>0</v>
      </c>
      <c r="N2002">
        <f>SUMIF(Erfassung6!BD:BD,L2002,Erfassung6!BG:BG)</f>
        <v>0</v>
      </c>
      <c r="O2002">
        <f t="shared" si="78"/>
        <v>0</v>
      </c>
      <c r="P2002">
        <f t="shared" si="77"/>
        <v>1</v>
      </c>
    </row>
    <row r="2003" spans="12:16" x14ac:dyDescent="0.25">
      <c r="L2003" s="264">
        <f>Member!A2003</f>
        <v>0</v>
      </c>
      <c r="M2003">
        <f>SUMIF(Erfassung6!BD:BD,L2003,Erfassung6!BW:BW)</f>
        <v>0</v>
      </c>
      <c r="N2003">
        <f>SUMIF(Erfassung6!BD:BD,L2003,Erfassung6!BG:BG)</f>
        <v>0</v>
      </c>
      <c r="O2003">
        <f t="shared" si="78"/>
        <v>0</v>
      </c>
      <c r="P2003">
        <f t="shared" si="77"/>
        <v>1</v>
      </c>
    </row>
    <row r="2004" spans="12:16" x14ac:dyDescent="0.25">
      <c r="L2004" s="264">
        <f>Member!A2004</f>
        <v>0</v>
      </c>
      <c r="M2004">
        <f>SUMIF(Erfassung6!BD:BD,L2004,Erfassung6!BW:BW)</f>
        <v>0</v>
      </c>
      <c r="N2004">
        <f>SUMIF(Erfassung6!BD:BD,L2004,Erfassung6!BG:BG)</f>
        <v>0</v>
      </c>
      <c r="O2004">
        <f t="shared" si="78"/>
        <v>0</v>
      </c>
      <c r="P2004">
        <f t="shared" si="77"/>
        <v>1</v>
      </c>
    </row>
    <row r="2005" spans="12:16" x14ac:dyDescent="0.25">
      <c r="L2005" s="264">
        <f>Member!A2005</f>
        <v>0</v>
      </c>
      <c r="M2005">
        <f>SUMIF(Erfassung6!BD:BD,L2005,Erfassung6!BW:BW)</f>
        <v>0</v>
      </c>
      <c r="N2005">
        <f>SUMIF(Erfassung6!BD:BD,L2005,Erfassung6!BG:BG)</f>
        <v>0</v>
      </c>
      <c r="O2005">
        <f t="shared" si="78"/>
        <v>0</v>
      </c>
      <c r="P2005">
        <f t="shared" si="77"/>
        <v>1</v>
      </c>
    </row>
    <row r="2006" spans="12:16" x14ac:dyDescent="0.25">
      <c r="L2006" s="264">
        <f>Member!A2006</f>
        <v>0</v>
      </c>
      <c r="M2006">
        <f>SUMIF(Erfassung6!BD:BD,L2006,Erfassung6!BW:BW)</f>
        <v>0</v>
      </c>
      <c r="N2006">
        <f>SUMIF(Erfassung6!BD:BD,L2006,Erfassung6!BG:BG)</f>
        <v>0</v>
      </c>
      <c r="O2006">
        <f t="shared" si="78"/>
        <v>0</v>
      </c>
      <c r="P2006">
        <f t="shared" si="77"/>
        <v>1</v>
      </c>
    </row>
    <row r="2007" spans="12:16" x14ac:dyDescent="0.25">
      <c r="L2007" s="264">
        <f>Member!A2007</f>
        <v>0</v>
      </c>
      <c r="M2007">
        <f>SUMIF(Erfassung6!BD:BD,L2007,Erfassung6!BW:BW)</f>
        <v>0</v>
      </c>
      <c r="N2007">
        <f>SUMIF(Erfassung6!BD:BD,L2007,Erfassung6!BG:BG)</f>
        <v>0</v>
      </c>
      <c r="O2007">
        <f t="shared" si="78"/>
        <v>0</v>
      </c>
      <c r="P2007">
        <f t="shared" si="77"/>
        <v>1</v>
      </c>
    </row>
    <row r="2008" spans="12:16" x14ac:dyDescent="0.25">
      <c r="L2008" s="264">
        <f>Member!A2008</f>
        <v>0</v>
      </c>
      <c r="M2008">
        <f>SUMIF(Erfassung6!BD:BD,L2008,Erfassung6!BW:BW)</f>
        <v>0</v>
      </c>
      <c r="N2008">
        <f>SUMIF(Erfassung6!BD:BD,L2008,Erfassung6!BG:BG)</f>
        <v>0</v>
      </c>
      <c r="O2008">
        <f t="shared" si="78"/>
        <v>0</v>
      </c>
      <c r="P2008">
        <f t="shared" si="77"/>
        <v>1</v>
      </c>
    </row>
    <row r="2009" spans="12:16" x14ac:dyDescent="0.25">
      <c r="L2009" s="264">
        <f>Member!A2009</f>
        <v>0</v>
      </c>
      <c r="M2009">
        <f>SUMIF(Erfassung6!BD:BD,L2009,Erfassung6!BW:BW)</f>
        <v>0</v>
      </c>
      <c r="N2009">
        <f>SUMIF(Erfassung6!BD:BD,L2009,Erfassung6!BG:BG)</f>
        <v>0</v>
      </c>
      <c r="O2009">
        <f t="shared" si="78"/>
        <v>0</v>
      </c>
      <c r="P2009">
        <f t="shared" si="77"/>
        <v>1</v>
      </c>
    </row>
    <row r="2010" spans="12:16" x14ac:dyDescent="0.25">
      <c r="L2010" s="264">
        <f>Member!A2010</f>
        <v>0</v>
      </c>
      <c r="M2010">
        <f>SUMIF(Erfassung6!BD:BD,L2010,Erfassung6!BW:BW)</f>
        <v>0</v>
      </c>
      <c r="N2010">
        <f>SUMIF(Erfassung6!BD:BD,L2010,Erfassung6!BG:BG)</f>
        <v>0</v>
      </c>
      <c r="O2010">
        <f t="shared" si="78"/>
        <v>0</v>
      </c>
      <c r="P2010">
        <f t="shared" si="77"/>
        <v>1</v>
      </c>
    </row>
    <row r="2011" spans="12:16" x14ac:dyDescent="0.25">
      <c r="L2011" s="264">
        <f>Member!A2011</f>
        <v>0</v>
      </c>
      <c r="M2011">
        <f>SUMIF(Erfassung6!BD:BD,L2011,Erfassung6!BW:BW)</f>
        <v>0</v>
      </c>
      <c r="N2011">
        <f>SUMIF(Erfassung6!BD:BD,L2011,Erfassung6!BG:BG)</f>
        <v>0</v>
      </c>
      <c r="O2011">
        <f t="shared" si="78"/>
        <v>0</v>
      </c>
      <c r="P2011">
        <f t="shared" si="77"/>
        <v>1</v>
      </c>
    </row>
    <row r="2012" spans="12:16" x14ac:dyDescent="0.25">
      <c r="L2012" s="264">
        <f>Member!A2012</f>
        <v>0</v>
      </c>
      <c r="M2012">
        <f>SUMIF(Erfassung6!BD:BD,L2012,Erfassung6!BW:BW)</f>
        <v>0</v>
      </c>
      <c r="N2012">
        <f>SUMIF(Erfassung6!BD:BD,L2012,Erfassung6!BG:BG)</f>
        <v>0</v>
      </c>
      <c r="O2012">
        <f t="shared" si="78"/>
        <v>0</v>
      </c>
      <c r="P2012">
        <f t="shared" si="77"/>
        <v>1</v>
      </c>
    </row>
    <row r="2013" spans="12:16" x14ac:dyDescent="0.25">
      <c r="L2013" s="264">
        <f>Member!A2013</f>
        <v>0</v>
      </c>
      <c r="M2013">
        <f>SUMIF(Erfassung6!BD:BD,L2013,Erfassung6!BW:BW)</f>
        <v>0</v>
      </c>
      <c r="N2013">
        <f>SUMIF(Erfassung6!BD:BD,L2013,Erfassung6!BG:BG)</f>
        <v>0</v>
      </c>
      <c r="O2013">
        <f t="shared" si="78"/>
        <v>0</v>
      </c>
      <c r="P2013">
        <f t="shared" si="77"/>
        <v>1</v>
      </c>
    </row>
    <row r="2014" spans="12:16" x14ac:dyDescent="0.25">
      <c r="L2014" s="264">
        <f>Member!A2014</f>
        <v>0</v>
      </c>
      <c r="M2014">
        <f>SUMIF(Erfassung6!BD:BD,L2014,Erfassung6!BW:BW)</f>
        <v>0</v>
      </c>
      <c r="N2014">
        <f>SUMIF(Erfassung6!BD:BD,L2014,Erfassung6!BG:BG)</f>
        <v>0</v>
      </c>
      <c r="O2014">
        <f t="shared" si="78"/>
        <v>0</v>
      </c>
      <c r="P2014">
        <f t="shared" si="77"/>
        <v>1</v>
      </c>
    </row>
    <row r="2015" spans="12:16" x14ac:dyDescent="0.25">
      <c r="L2015" s="264">
        <f>Member!A2015</f>
        <v>0</v>
      </c>
      <c r="M2015">
        <f>SUMIF(Erfassung6!BD:BD,L2015,Erfassung6!BW:BW)</f>
        <v>0</v>
      </c>
      <c r="N2015">
        <f>SUMIF(Erfassung6!BD:BD,L2015,Erfassung6!BG:BG)</f>
        <v>0</v>
      </c>
      <c r="O2015">
        <f t="shared" si="78"/>
        <v>0</v>
      </c>
      <c r="P2015">
        <f t="shared" si="77"/>
        <v>1</v>
      </c>
    </row>
    <row r="2016" spans="12:16" x14ac:dyDescent="0.25">
      <c r="L2016" s="264">
        <f>Member!A2016</f>
        <v>0</v>
      </c>
      <c r="M2016">
        <f>SUMIF(Erfassung6!BD:BD,L2016,Erfassung6!BW:BW)</f>
        <v>0</v>
      </c>
      <c r="N2016">
        <f>SUMIF(Erfassung6!BD:BD,L2016,Erfassung6!BG:BG)</f>
        <v>0</v>
      </c>
      <c r="O2016">
        <f t="shared" si="78"/>
        <v>0</v>
      </c>
      <c r="P2016">
        <f t="shared" si="77"/>
        <v>1</v>
      </c>
    </row>
    <row r="2017" spans="12:16" x14ac:dyDescent="0.25">
      <c r="L2017" s="264">
        <f>Member!A2017</f>
        <v>0</v>
      </c>
      <c r="M2017">
        <f>SUMIF(Erfassung6!BD:BD,L2017,Erfassung6!BW:BW)</f>
        <v>0</v>
      </c>
      <c r="N2017">
        <f>SUMIF(Erfassung6!BD:BD,L2017,Erfassung6!BG:BG)</f>
        <v>0</v>
      </c>
      <c r="O2017">
        <f t="shared" si="78"/>
        <v>0</v>
      </c>
      <c r="P2017">
        <f t="shared" si="77"/>
        <v>1</v>
      </c>
    </row>
    <row r="2018" spans="12:16" x14ac:dyDescent="0.25">
      <c r="L2018" s="264">
        <f>Member!A2018</f>
        <v>0</v>
      </c>
      <c r="M2018">
        <f>SUMIF(Erfassung6!BD:BD,L2018,Erfassung6!BW:BW)</f>
        <v>0</v>
      </c>
      <c r="N2018">
        <f>SUMIF(Erfassung6!BD:BD,L2018,Erfassung6!BG:BG)</f>
        <v>0</v>
      </c>
      <c r="O2018">
        <f t="shared" si="78"/>
        <v>0</v>
      </c>
      <c r="P2018">
        <f t="shared" si="77"/>
        <v>1</v>
      </c>
    </row>
    <row r="2019" spans="12:16" x14ac:dyDescent="0.25">
      <c r="L2019" s="264">
        <f>Member!A2019</f>
        <v>0</v>
      </c>
      <c r="M2019">
        <f>SUMIF(Erfassung6!BD:BD,L2019,Erfassung6!BW:BW)</f>
        <v>0</v>
      </c>
      <c r="N2019">
        <f>SUMIF(Erfassung6!BD:BD,L2019,Erfassung6!BG:BG)</f>
        <v>0</v>
      </c>
      <c r="O2019">
        <f t="shared" si="78"/>
        <v>0</v>
      </c>
      <c r="P2019">
        <f t="shared" si="77"/>
        <v>1</v>
      </c>
    </row>
    <row r="2020" spans="12:16" x14ac:dyDescent="0.25">
      <c r="L2020" s="264">
        <f>Member!A2020</f>
        <v>0</v>
      </c>
      <c r="M2020">
        <f>SUMIF(Erfassung6!BD:BD,L2020,Erfassung6!BW:BW)</f>
        <v>0</v>
      </c>
      <c r="N2020">
        <f>SUMIF(Erfassung6!BD:BD,L2020,Erfassung6!BG:BG)</f>
        <v>0</v>
      </c>
      <c r="O2020">
        <f t="shared" si="78"/>
        <v>0</v>
      </c>
      <c r="P2020">
        <f t="shared" si="77"/>
        <v>1</v>
      </c>
    </row>
    <row r="2021" spans="12:16" x14ac:dyDescent="0.25">
      <c r="L2021" s="264">
        <f>Member!A2021</f>
        <v>0</v>
      </c>
      <c r="M2021">
        <f>SUMIF(Erfassung6!BD:BD,L2021,Erfassung6!BW:BW)</f>
        <v>0</v>
      </c>
      <c r="N2021">
        <f>SUMIF(Erfassung6!BD:BD,L2021,Erfassung6!BG:BG)</f>
        <v>0</v>
      </c>
      <c r="O2021">
        <f t="shared" si="78"/>
        <v>0</v>
      </c>
      <c r="P2021">
        <f t="shared" si="77"/>
        <v>1</v>
      </c>
    </row>
    <row r="2022" spans="12:16" x14ac:dyDescent="0.25">
      <c r="L2022" s="264">
        <f>Member!A2022</f>
        <v>0</v>
      </c>
      <c r="M2022">
        <f>SUMIF(Erfassung6!BD:BD,L2022,Erfassung6!BW:BW)</f>
        <v>0</v>
      </c>
      <c r="N2022">
        <f>SUMIF(Erfassung6!BD:BD,L2022,Erfassung6!BG:BG)</f>
        <v>0</v>
      </c>
      <c r="O2022">
        <f t="shared" si="78"/>
        <v>0</v>
      </c>
      <c r="P2022">
        <f t="shared" si="77"/>
        <v>1</v>
      </c>
    </row>
    <row r="2023" spans="12:16" x14ac:dyDescent="0.25">
      <c r="L2023" s="264">
        <f>Member!A2023</f>
        <v>0</v>
      </c>
      <c r="M2023">
        <f>SUMIF(Erfassung6!BD:BD,L2023,Erfassung6!BW:BW)</f>
        <v>0</v>
      </c>
      <c r="N2023">
        <f>SUMIF(Erfassung6!BD:BD,L2023,Erfassung6!BG:BG)</f>
        <v>0</v>
      </c>
      <c r="O2023">
        <f t="shared" si="78"/>
        <v>0</v>
      </c>
      <c r="P2023">
        <f t="shared" si="77"/>
        <v>1</v>
      </c>
    </row>
    <row r="2024" spans="12:16" x14ac:dyDescent="0.25">
      <c r="L2024" s="264">
        <f>Member!A2024</f>
        <v>0</v>
      </c>
      <c r="M2024">
        <f>SUMIF(Erfassung6!BD:BD,L2024,Erfassung6!BW:BW)</f>
        <v>0</v>
      </c>
      <c r="N2024">
        <f>SUMIF(Erfassung6!BD:BD,L2024,Erfassung6!BG:BG)</f>
        <v>0</v>
      </c>
      <c r="O2024">
        <f t="shared" si="78"/>
        <v>0</v>
      </c>
      <c r="P2024">
        <f t="shared" si="77"/>
        <v>1</v>
      </c>
    </row>
    <row r="2025" spans="12:16" x14ac:dyDescent="0.25">
      <c r="L2025" s="264">
        <f>Member!A2025</f>
        <v>0</v>
      </c>
      <c r="M2025">
        <f>SUMIF(Erfassung6!BD:BD,L2025,Erfassung6!BW:BW)</f>
        <v>0</v>
      </c>
      <c r="N2025">
        <f>SUMIF(Erfassung6!BD:BD,L2025,Erfassung6!BG:BG)</f>
        <v>0</v>
      </c>
      <c r="O2025">
        <f t="shared" si="78"/>
        <v>0</v>
      </c>
      <c r="P2025">
        <f t="shared" si="77"/>
        <v>1</v>
      </c>
    </row>
    <row r="2026" spans="12:16" x14ac:dyDescent="0.25">
      <c r="L2026" s="264">
        <f>Member!A2026</f>
        <v>0</v>
      </c>
      <c r="M2026">
        <f>SUMIF(Erfassung6!BD:BD,L2026,Erfassung6!BW:BW)</f>
        <v>0</v>
      </c>
      <c r="N2026">
        <f>SUMIF(Erfassung6!BD:BD,L2026,Erfassung6!BG:BG)</f>
        <v>0</v>
      </c>
      <c r="O2026">
        <f t="shared" si="78"/>
        <v>0</v>
      </c>
      <c r="P2026">
        <f t="shared" si="77"/>
        <v>1</v>
      </c>
    </row>
    <row r="2027" spans="12:16" x14ac:dyDescent="0.25">
      <c r="L2027" s="264">
        <f>Member!A2027</f>
        <v>0</v>
      </c>
      <c r="M2027">
        <f>SUMIF(Erfassung6!BD:BD,L2027,Erfassung6!BW:BW)</f>
        <v>0</v>
      </c>
      <c r="N2027">
        <f>SUMIF(Erfassung6!BD:BD,L2027,Erfassung6!BG:BG)</f>
        <v>0</v>
      </c>
      <c r="O2027">
        <f t="shared" si="78"/>
        <v>0</v>
      </c>
      <c r="P2027">
        <f t="shared" si="77"/>
        <v>1</v>
      </c>
    </row>
    <row r="2028" spans="12:16" x14ac:dyDescent="0.25">
      <c r="L2028" s="264">
        <f>Member!A2028</f>
        <v>0</v>
      </c>
      <c r="M2028">
        <f>SUMIF(Erfassung6!BD:BD,L2028,Erfassung6!BW:BW)</f>
        <v>0</v>
      </c>
      <c r="N2028">
        <f>SUMIF(Erfassung6!BD:BD,L2028,Erfassung6!BG:BG)</f>
        <v>0</v>
      </c>
      <c r="O2028">
        <f t="shared" si="78"/>
        <v>0</v>
      </c>
      <c r="P2028">
        <f t="shared" si="77"/>
        <v>1</v>
      </c>
    </row>
    <row r="2029" spans="12:16" x14ac:dyDescent="0.25">
      <c r="L2029" s="264">
        <f>Member!A2029</f>
        <v>0</v>
      </c>
      <c r="M2029">
        <f>SUMIF(Erfassung6!BD:BD,L2029,Erfassung6!BW:BW)</f>
        <v>0</v>
      </c>
      <c r="N2029">
        <f>SUMIF(Erfassung6!BD:BD,L2029,Erfassung6!BG:BG)</f>
        <v>0</v>
      </c>
      <c r="O2029">
        <f t="shared" si="78"/>
        <v>0</v>
      </c>
      <c r="P2029">
        <f t="shared" si="77"/>
        <v>1</v>
      </c>
    </row>
    <row r="2030" spans="12:16" x14ac:dyDescent="0.25">
      <c r="L2030" s="264">
        <f>Member!A2030</f>
        <v>0</v>
      </c>
      <c r="M2030">
        <f>SUMIF(Erfassung6!BD:BD,L2030,Erfassung6!BW:BW)</f>
        <v>0</v>
      </c>
      <c r="N2030">
        <f>SUMIF(Erfassung6!BD:BD,L2030,Erfassung6!BG:BG)</f>
        <v>0</v>
      </c>
      <c r="O2030">
        <f t="shared" si="78"/>
        <v>0</v>
      </c>
      <c r="P2030">
        <f t="shared" si="77"/>
        <v>1</v>
      </c>
    </row>
    <row r="2031" spans="12:16" x14ac:dyDescent="0.25">
      <c r="L2031" s="264">
        <f>Member!A2031</f>
        <v>0</v>
      </c>
      <c r="M2031">
        <f>SUMIF(Erfassung6!BD:BD,L2031,Erfassung6!BW:BW)</f>
        <v>0</v>
      </c>
      <c r="N2031">
        <f>SUMIF(Erfassung6!BD:BD,L2031,Erfassung6!BG:BG)</f>
        <v>0</v>
      </c>
      <c r="O2031">
        <f t="shared" si="78"/>
        <v>0</v>
      </c>
      <c r="P2031">
        <f t="shared" si="77"/>
        <v>1</v>
      </c>
    </row>
    <row r="2032" spans="12:16" x14ac:dyDescent="0.25">
      <c r="L2032" s="264">
        <f>Member!A2032</f>
        <v>0</v>
      </c>
      <c r="M2032">
        <f>SUMIF(Erfassung6!BD:BD,L2032,Erfassung6!BW:BW)</f>
        <v>0</v>
      </c>
      <c r="N2032">
        <f>SUMIF(Erfassung6!BD:BD,L2032,Erfassung6!BG:BG)</f>
        <v>0</v>
      </c>
      <c r="O2032">
        <f t="shared" si="78"/>
        <v>0</v>
      </c>
      <c r="P2032">
        <f t="shared" si="77"/>
        <v>1</v>
      </c>
    </row>
    <row r="2033" spans="12:16" x14ac:dyDescent="0.25">
      <c r="L2033" s="264">
        <f>Member!A2033</f>
        <v>0</v>
      </c>
      <c r="M2033">
        <f>SUMIF(Erfassung6!BD:BD,L2033,Erfassung6!BW:BW)</f>
        <v>0</v>
      </c>
      <c r="N2033">
        <f>SUMIF(Erfassung6!BD:BD,L2033,Erfassung6!BG:BG)</f>
        <v>0</v>
      </c>
      <c r="O2033">
        <f t="shared" si="78"/>
        <v>0</v>
      </c>
      <c r="P2033">
        <f t="shared" si="77"/>
        <v>1</v>
      </c>
    </row>
    <row r="2034" spans="12:16" x14ac:dyDescent="0.25">
      <c r="L2034" s="264">
        <f>Member!A2034</f>
        <v>0</v>
      </c>
      <c r="M2034">
        <f>SUMIF(Erfassung6!BD:BD,L2034,Erfassung6!BW:BW)</f>
        <v>0</v>
      </c>
      <c r="N2034">
        <f>SUMIF(Erfassung6!BD:BD,L2034,Erfassung6!BG:BG)</f>
        <v>0</v>
      </c>
      <c r="O2034">
        <f t="shared" si="78"/>
        <v>0</v>
      </c>
      <c r="P2034">
        <f t="shared" si="77"/>
        <v>1</v>
      </c>
    </row>
    <row r="2035" spans="12:16" x14ac:dyDescent="0.25">
      <c r="L2035" s="264">
        <f>Member!A2035</f>
        <v>0</v>
      </c>
      <c r="M2035">
        <f>SUMIF(Erfassung6!BD:BD,L2035,Erfassung6!BW:BW)</f>
        <v>0</v>
      </c>
      <c r="N2035">
        <f>SUMIF(Erfassung6!BD:BD,L2035,Erfassung6!BG:BG)</f>
        <v>0</v>
      </c>
      <c r="O2035">
        <f t="shared" si="78"/>
        <v>0</v>
      </c>
      <c r="P2035">
        <f t="shared" si="77"/>
        <v>1</v>
      </c>
    </row>
    <row r="2036" spans="12:16" x14ac:dyDescent="0.25">
      <c r="L2036" s="264">
        <f>Member!A2036</f>
        <v>0</v>
      </c>
      <c r="M2036">
        <f>SUMIF(Erfassung6!BD:BD,L2036,Erfassung6!BW:BW)</f>
        <v>0</v>
      </c>
      <c r="N2036">
        <f>SUMIF(Erfassung6!BD:BD,L2036,Erfassung6!BG:BG)</f>
        <v>0</v>
      </c>
      <c r="O2036">
        <f t="shared" si="78"/>
        <v>0</v>
      </c>
      <c r="P2036">
        <f t="shared" si="77"/>
        <v>1</v>
      </c>
    </row>
    <row r="2037" spans="12:16" x14ac:dyDescent="0.25">
      <c r="L2037" s="264">
        <f>Member!A2037</f>
        <v>0</v>
      </c>
      <c r="M2037">
        <f>SUMIF(Erfassung6!BD:BD,L2037,Erfassung6!BW:BW)</f>
        <v>0</v>
      </c>
      <c r="N2037">
        <f>SUMIF(Erfassung6!BD:BD,L2037,Erfassung6!BG:BG)</f>
        <v>0</v>
      </c>
      <c r="O2037">
        <f t="shared" si="78"/>
        <v>0</v>
      </c>
      <c r="P2037">
        <f t="shared" si="77"/>
        <v>1</v>
      </c>
    </row>
    <row r="2038" spans="12:16" x14ac:dyDescent="0.25">
      <c r="L2038" s="264">
        <f>Member!A2038</f>
        <v>0</v>
      </c>
      <c r="M2038">
        <f>SUMIF(Erfassung6!BD:BD,L2038,Erfassung6!BW:BW)</f>
        <v>0</v>
      </c>
      <c r="N2038">
        <f>SUMIF(Erfassung6!BD:BD,L2038,Erfassung6!BG:BG)</f>
        <v>0</v>
      </c>
      <c r="O2038">
        <f t="shared" si="78"/>
        <v>0</v>
      </c>
      <c r="P2038">
        <f t="shared" si="77"/>
        <v>1</v>
      </c>
    </row>
    <row r="2039" spans="12:16" x14ac:dyDescent="0.25">
      <c r="L2039" s="264">
        <f>Member!A2039</f>
        <v>0</v>
      </c>
      <c r="M2039">
        <f>SUMIF(Erfassung6!BD:BD,L2039,Erfassung6!BW:BW)</f>
        <v>0</v>
      </c>
      <c r="N2039">
        <f>SUMIF(Erfassung6!BD:BD,L2039,Erfassung6!BG:BG)</f>
        <v>0</v>
      </c>
      <c r="O2039">
        <f t="shared" si="78"/>
        <v>0</v>
      </c>
      <c r="P2039">
        <f t="shared" si="77"/>
        <v>1</v>
      </c>
    </row>
    <row r="2040" spans="12:16" x14ac:dyDescent="0.25">
      <c r="L2040" s="264">
        <f>Member!A2040</f>
        <v>0</v>
      </c>
      <c r="M2040">
        <f>SUMIF(Erfassung6!BD:BD,L2040,Erfassung6!BW:BW)</f>
        <v>0</v>
      </c>
      <c r="N2040">
        <f>SUMIF(Erfassung6!BD:BD,L2040,Erfassung6!BG:BG)</f>
        <v>0</v>
      </c>
      <c r="O2040">
        <f t="shared" si="78"/>
        <v>0</v>
      </c>
      <c r="P2040">
        <f t="shared" si="77"/>
        <v>1</v>
      </c>
    </row>
    <row r="2041" spans="12:16" x14ac:dyDescent="0.25">
      <c r="L2041" s="264">
        <f>Member!A2041</f>
        <v>0</v>
      </c>
      <c r="M2041">
        <f>SUMIF(Erfassung6!BD:BD,L2041,Erfassung6!BW:BW)</f>
        <v>0</v>
      </c>
      <c r="N2041">
        <f>SUMIF(Erfassung6!BD:BD,L2041,Erfassung6!BG:BG)</f>
        <v>0</v>
      </c>
      <c r="O2041">
        <f t="shared" si="78"/>
        <v>0</v>
      </c>
      <c r="P2041">
        <f t="shared" si="77"/>
        <v>1</v>
      </c>
    </row>
    <row r="2042" spans="12:16" x14ac:dyDescent="0.25">
      <c r="L2042" s="264">
        <f>Member!A2042</f>
        <v>0</v>
      </c>
      <c r="M2042">
        <f>SUMIF(Erfassung6!BD:BD,L2042,Erfassung6!BW:BW)</f>
        <v>0</v>
      </c>
      <c r="N2042">
        <f>SUMIF(Erfassung6!BD:BD,L2042,Erfassung6!BG:BG)</f>
        <v>0</v>
      </c>
      <c r="O2042">
        <f t="shared" si="78"/>
        <v>0</v>
      </c>
      <c r="P2042">
        <f t="shared" si="77"/>
        <v>1</v>
      </c>
    </row>
    <row r="2043" spans="12:16" x14ac:dyDescent="0.25">
      <c r="L2043" s="264">
        <f>Member!A2043</f>
        <v>0</v>
      </c>
      <c r="M2043">
        <f>SUMIF(Erfassung6!BD:BD,L2043,Erfassung6!BW:BW)</f>
        <v>0</v>
      </c>
      <c r="N2043">
        <f>SUMIF(Erfassung6!BD:BD,L2043,Erfassung6!BG:BG)</f>
        <v>0</v>
      </c>
      <c r="O2043">
        <f t="shared" si="78"/>
        <v>0</v>
      </c>
      <c r="P2043">
        <f t="shared" si="77"/>
        <v>1</v>
      </c>
    </row>
    <row r="2044" spans="12:16" x14ac:dyDescent="0.25">
      <c r="L2044" s="264">
        <f>Member!A2044</f>
        <v>0</v>
      </c>
      <c r="M2044">
        <f>SUMIF(Erfassung6!BD:BD,L2044,Erfassung6!BW:BW)</f>
        <v>0</v>
      </c>
      <c r="N2044">
        <f>SUMIF(Erfassung6!BD:BD,L2044,Erfassung6!BG:BG)</f>
        <v>0</v>
      </c>
      <c r="O2044">
        <f t="shared" si="78"/>
        <v>0</v>
      </c>
      <c r="P2044">
        <f t="shared" si="77"/>
        <v>1</v>
      </c>
    </row>
    <row r="2045" spans="12:16" x14ac:dyDescent="0.25">
      <c r="L2045" s="264">
        <f>Member!A2045</f>
        <v>0</v>
      </c>
      <c r="M2045">
        <f>SUMIF(Erfassung6!BD:BD,L2045,Erfassung6!BW:BW)</f>
        <v>0</v>
      </c>
      <c r="N2045">
        <f>SUMIF(Erfassung6!BD:BD,L2045,Erfassung6!BG:BG)</f>
        <v>0</v>
      </c>
      <c r="O2045">
        <f t="shared" si="78"/>
        <v>0</v>
      </c>
      <c r="P2045">
        <f t="shared" si="77"/>
        <v>1</v>
      </c>
    </row>
    <row r="2046" spans="12:16" x14ac:dyDescent="0.25">
      <c r="L2046" s="264">
        <f>Member!A2046</f>
        <v>0</v>
      </c>
      <c r="M2046">
        <f>SUMIF(Erfassung6!BD:BD,L2046,Erfassung6!BW:BW)</f>
        <v>0</v>
      </c>
      <c r="N2046">
        <f>SUMIF(Erfassung6!BD:BD,L2046,Erfassung6!BG:BG)</f>
        <v>0</v>
      </c>
      <c r="O2046">
        <f t="shared" si="78"/>
        <v>0</v>
      </c>
      <c r="P2046">
        <f t="shared" si="77"/>
        <v>1</v>
      </c>
    </row>
    <row r="2047" spans="12:16" x14ac:dyDescent="0.25">
      <c r="L2047" s="264">
        <f>Member!A2047</f>
        <v>0</v>
      </c>
      <c r="M2047">
        <f>SUMIF(Erfassung6!BD:BD,L2047,Erfassung6!BW:BW)</f>
        <v>0</v>
      </c>
      <c r="N2047">
        <f>SUMIF(Erfassung6!BD:BD,L2047,Erfassung6!BG:BG)</f>
        <v>0</v>
      </c>
      <c r="O2047">
        <f t="shared" si="78"/>
        <v>0</v>
      </c>
      <c r="P2047">
        <f t="shared" si="77"/>
        <v>1</v>
      </c>
    </row>
    <row r="2048" spans="12:16" x14ac:dyDescent="0.25">
      <c r="L2048" s="264">
        <f>Member!A2048</f>
        <v>0</v>
      </c>
      <c r="M2048">
        <f>SUMIF(Erfassung6!BD:BD,L2048,Erfassung6!BW:BW)</f>
        <v>0</v>
      </c>
      <c r="N2048">
        <f>SUMIF(Erfassung6!BD:BD,L2048,Erfassung6!BG:BG)</f>
        <v>0</v>
      </c>
      <c r="O2048">
        <f t="shared" si="78"/>
        <v>0</v>
      </c>
      <c r="P2048">
        <f t="shared" si="77"/>
        <v>1</v>
      </c>
    </row>
    <row r="2049" spans="12:16" x14ac:dyDescent="0.25">
      <c r="L2049" s="264">
        <f>Member!A2049</f>
        <v>0</v>
      </c>
      <c r="M2049">
        <f>SUMIF(Erfassung6!BD:BD,L2049,Erfassung6!BW:BW)</f>
        <v>0</v>
      </c>
      <c r="N2049">
        <f>SUMIF(Erfassung6!BD:BD,L2049,Erfassung6!BG:BG)</f>
        <v>0</v>
      </c>
      <c r="O2049">
        <f t="shared" si="78"/>
        <v>0</v>
      </c>
      <c r="P2049">
        <f t="shared" si="77"/>
        <v>1</v>
      </c>
    </row>
    <row r="2050" spans="12:16" x14ac:dyDescent="0.25">
      <c r="L2050" s="264">
        <f>Member!A2050</f>
        <v>0</v>
      </c>
      <c r="M2050">
        <f>SUMIF(Erfassung6!BD:BD,L2050,Erfassung6!BW:BW)</f>
        <v>0</v>
      </c>
      <c r="N2050">
        <f>SUMIF(Erfassung6!BD:BD,L2050,Erfassung6!BG:BG)</f>
        <v>0</v>
      </c>
      <c r="O2050">
        <f t="shared" si="78"/>
        <v>0</v>
      </c>
      <c r="P2050">
        <f t="shared" ref="P2050:P2113" si="79">RANK(O2050,O:O)</f>
        <v>1</v>
      </c>
    </row>
    <row r="2051" spans="12:16" x14ac:dyDescent="0.25">
      <c r="L2051" s="264">
        <f>Member!A2051</f>
        <v>0</v>
      </c>
      <c r="M2051">
        <f>SUMIF(Erfassung6!BD:BD,L2051,Erfassung6!BW:BW)</f>
        <v>0</v>
      </c>
      <c r="N2051">
        <f>SUMIF(Erfassung6!BD:BD,L2051,Erfassung6!BG:BG)</f>
        <v>0</v>
      </c>
      <c r="O2051">
        <f t="shared" ref="O2051:O2114" si="80">IF(N2051=0,0,M2051/N2051-ROW()/1000000000)</f>
        <v>0</v>
      </c>
      <c r="P2051">
        <f t="shared" si="79"/>
        <v>1</v>
      </c>
    </row>
    <row r="2052" spans="12:16" x14ac:dyDescent="0.25">
      <c r="L2052" s="264">
        <f>Member!A2052</f>
        <v>0</v>
      </c>
      <c r="M2052">
        <f>SUMIF(Erfassung6!BD:BD,L2052,Erfassung6!BW:BW)</f>
        <v>0</v>
      </c>
      <c r="N2052">
        <f>SUMIF(Erfassung6!BD:BD,L2052,Erfassung6!BG:BG)</f>
        <v>0</v>
      </c>
      <c r="O2052">
        <f t="shared" si="80"/>
        <v>0</v>
      </c>
      <c r="P2052">
        <f t="shared" si="79"/>
        <v>1</v>
      </c>
    </row>
    <row r="2053" spans="12:16" x14ac:dyDescent="0.25">
      <c r="L2053" s="264">
        <f>Member!A2053</f>
        <v>0</v>
      </c>
      <c r="M2053">
        <f>SUMIF(Erfassung6!BD:BD,L2053,Erfassung6!BW:BW)</f>
        <v>0</v>
      </c>
      <c r="N2053">
        <f>SUMIF(Erfassung6!BD:BD,L2053,Erfassung6!BG:BG)</f>
        <v>0</v>
      </c>
      <c r="O2053">
        <f t="shared" si="80"/>
        <v>0</v>
      </c>
      <c r="P2053">
        <f t="shared" si="79"/>
        <v>1</v>
      </c>
    </row>
    <row r="2054" spans="12:16" x14ac:dyDescent="0.25">
      <c r="L2054" s="264">
        <f>Member!A2054</f>
        <v>0</v>
      </c>
      <c r="M2054">
        <f>SUMIF(Erfassung6!BD:BD,L2054,Erfassung6!BW:BW)</f>
        <v>0</v>
      </c>
      <c r="N2054">
        <f>SUMIF(Erfassung6!BD:BD,L2054,Erfassung6!BG:BG)</f>
        <v>0</v>
      </c>
      <c r="O2054">
        <f t="shared" si="80"/>
        <v>0</v>
      </c>
      <c r="P2054">
        <f t="shared" si="79"/>
        <v>1</v>
      </c>
    </row>
    <row r="2055" spans="12:16" x14ac:dyDescent="0.25">
      <c r="L2055" s="264">
        <f>Member!A2055</f>
        <v>0</v>
      </c>
      <c r="M2055">
        <f>SUMIF(Erfassung6!BD:BD,L2055,Erfassung6!BW:BW)</f>
        <v>0</v>
      </c>
      <c r="N2055">
        <f>SUMIF(Erfassung6!BD:BD,L2055,Erfassung6!BG:BG)</f>
        <v>0</v>
      </c>
      <c r="O2055">
        <f t="shared" si="80"/>
        <v>0</v>
      </c>
      <c r="P2055">
        <f t="shared" si="79"/>
        <v>1</v>
      </c>
    </row>
    <row r="2056" spans="12:16" x14ac:dyDescent="0.25">
      <c r="L2056" s="264">
        <f>Member!A2056</f>
        <v>0</v>
      </c>
      <c r="M2056">
        <f>SUMIF(Erfassung6!BD:BD,L2056,Erfassung6!BW:BW)</f>
        <v>0</v>
      </c>
      <c r="N2056">
        <f>SUMIF(Erfassung6!BD:BD,L2056,Erfassung6!BG:BG)</f>
        <v>0</v>
      </c>
      <c r="O2056">
        <f t="shared" si="80"/>
        <v>0</v>
      </c>
      <c r="P2056">
        <f t="shared" si="79"/>
        <v>1</v>
      </c>
    </row>
    <row r="2057" spans="12:16" x14ac:dyDescent="0.25">
      <c r="L2057" s="264">
        <f>Member!A2057</f>
        <v>0</v>
      </c>
      <c r="M2057">
        <f>SUMIF(Erfassung6!BD:BD,L2057,Erfassung6!BW:BW)</f>
        <v>0</v>
      </c>
      <c r="N2057">
        <f>SUMIF(Erfassung6!BD:BD,L2057,Erfassung6!BG:BG)</f>
        <v>0</v>
      </c>
      <c r="O2057">
        <f t="shared" si="80"/>
        <v>0</v>
      </c>
      <c r="P2057">
        <f t="shared" si="79"/>
        <v>1</v>
      </c>
    </row>
    <row r="2058" spans="12:16" x14ac:dyDescent="0.25">
      <c r="L2058" s="264">
        <f>Member!A2058</f>
        <v>0</v>
      </c>
      <c r="M2058">
        <f>SUMIF(Erfassung6!BD:BD,L2058,Erfassung6!BW:BW)</f>
        <v>0</v>
      </c>
      <c r="N2058">
        <f>SUMIF(Erfassung6!BD:BD,L2058,Erfassung6!BG:BG)</f>
        <v>0</v>
      </c>
      <c r="O2058">
        <f t="shared" si="80"/>
        <v>0</v>
      </c>
      <c r="P2058">
        <f t="shared" si="79"/>
        <v>1</v>
      </c>
    </row>
    <row r="2059" spans="12:16" x14ac:dyDescent="0.25">
      <c r="L2059" s="264">
        <f>Member!A2059</f>
        <v>0</v>
      </c>
      <c r="M2059">
        <f>SUMIF(Erfassung6!BD:BD,L2059,Erfassung6!BW:BW)</f>
        <v>0</v>
      </c>
      <c r="N2059">
        <f>SUMIF(Erfassung6!BD:BD,L2059,Erfassung6!BG:BG)</f>
        <v>0</v>
      </c>
      <c r="O2059">
        <f t="shared" si="80"/>
        <v>0</v>
      </c>
      <c r="P2059">
        <f t="shared" si="79"/>
        <v>1</v>
      </c>
    </row>
    <row r="2060" spans="12:16" x14ac:dyDescent="0.25">
      <c r="L2060" s="264">
        <f>Member!A2060</f>
        <v>0</v>
      </c>
      <c r="M2060">
        <f>SUMIF(Erfassung6!BD:BD,L2060,Erfassung6!BW:BW)</f>
        <v>0</v>
      </c>
      <c r="N2060">
        <f>SUMIF(Erfassung6!BD:BD,L2060,Erfassung6!BG:BG)</f>
        <v>0</v>
      </c>
      <c r="O2060">
        <f t="shared" si="80"/>
        <v>0</v>
      </c>
      <c r="P2060">
        <f t="shared" si="79"/>
        <v>1</v>
      </c>
    </row>
    <row r="2061" spans="12:16" x14ac:dyDescent="0.25">
      <c r="L2061" s="264">
        <f>Member!A2061</f>
        <v>0</v>
      </c>
      <c r="M2061">
        <f>SUMIF(Erfassung6!BD:BD,L2061,Erfassung6!BW:BW)</f>
        <v>0</v>
      </c>
      <c r="N2061">
        <f>SUMIF(Erfassung6!BD:BD,L2061,Erfassung6!BG:BG)</f>
        <v>0</v>
      </c>
      <c r="O2061">
        <f t="shared" si="80"/>
        <v>0</v>
      </c>
      <c r="P2061">
        <f t="shared" si="79"/>
        <v>1</v>
      </c>
    </row>
    <row r="2062" spans="12:16" x14ac:dyDescent="0.25">
      <c r="L2062" s="264">
        <f>Member!A2062</f>
        <v>0</v>
      </c>
      <c r="M2062">
        <f>SUMIF(Erfassung6!BD:BD,L2062,Erfassung6!BW:BW)</f>
        <v>0</v>
      </c>
      <c r="N2062">
        <f>SUMIF(Erfassung6!BD:BD,L2062,Erfassung6!BG:BG)</f>
        <v>0</v>
      </c>
      <c r="O2062">
        <f t="shared" si="80"/>
        <v>0</v>
      </c>
      <c r="P2062">
        <f t="shared" si="79"/>
        <v>1</v>
      </c>
    </row>
    <row r="2063" spans="12:16" x14ac:dyDescent="0.25">
      <c r="L2063" s="264">
        <f>Member!A2063</f>
        <v>0</v>
      </c>
      <c r="M2063">
        <f>SUMIF(Erfassung6!BD:BD,L2063,Erfassung6!BW:BW)</f>
        <v>0</v>
      </c>
      <c r="N2063">
        <f>SUMIF(Erfassung6!BD:BD,L2063,Erfassung6!BG:BG)</f>
        <v>0</v>
      </c>
      <c r="O2063">
        <f t="shared" si="80"/>
        <v>0</v>
      </c>
      <c r="P2063">
        <f t="shared" si="79"/>
        <v>1</v>
      </c>
    </row>
    <row r="2064" spans="12:16" x14ac:dyDescent="0.25">
      <c r="L2064" s="264">
        <f>Member!A2064</f>
        <v>0</v>
      </c>
      <c r="M2064">
        <f>SUMIF(Erfassung6!BD:BD,L2064,Erfassung6!BW:BW)</f>
        <v>0</v>
      </c>
      <c r="N2064">
        <f>SUMIF(Erfassung6!BD:BD,L2064,Erfassung6!BG:BG)</f>
        <v>0</v>
      </c>
      <c r="O2064">
        <f t="shared" si="80"/>
        <v>0</v>
      </c>
      <c r="P2064">
        <f t="shared" si="79"/>
        <v>1</v>
      </c>
    </row>
    <row r="2065" spans="12:16" x14ac:dyDescent="0.25">
      <c r="L2065" s="264">
        <f>Member!A2065</f>
        <v>0</v>
      </c>
      <c r="M2065">
        <f>SUMIF(Erfassung6!BD:BD,L2065,Erfassung6!BW:BW)</f>
        <v>0</v>
      </c>
      <c r="N2065">
        <f>SUMIF(Erfassung6!BD:BD,L2065,Erfassung6!BG:BG)</f>
        <v>0</v>
      </c>
      <c r="O2065">
        <f t="shared" si="80"/>
        <v>0</v>
      </c>
      <c r="P2065">
        <f t="shared" si="79"/>
        <v>1</v>
      </c>
    </row>
    <row r="2066" spans="12:16" x14ac:dyDescent="0.25">
      <c r="L2066" s="264">
        <f>Member!A2066</f>
        <v>0</v>
      </c>
      <c r="M2066">
        <f>SUMIF(Erfassung6!BD:BD,L2066,Erfassung6!BW:BW)</f>
        <v>0</v>
      </c>
      <c r="N2066">
        <f>SUMIF(Erfassung6!BD:BD,L2066,Erfassung6!BG:BG)</f>
        <v>0</v>
      </c>
      <c r="O2066">
        <f t="shared" si="80"/>
        <v>0</v>
      </c>
      <c r="P2066">
        <f t="shared" si="79"/>
        <v>1</v>
      </c>
    </row>
    <row r="2067" spans="12:16" x14ac:dyDescent="0.25">
      <c r="L2067" s="264">
        <f>Member!A2067</f>
        <v>0</v>
      </c>
      <c r="M2067">
        <f>SUMIF(Erfassung6!BD:BD,L2067,Erfassung6!BW:BW)</f>
        <v>0</v>
      </c>
      <c r="N2067">
        <f>SUMIF(Erfassung6!BD:BD,L2067,Erfassung6!BG:BG)</f>
        <v>0</v>
      </c>
      <c r="O2067">
        <f t="shared" si="80"/>
        <v>0</v>
      </c>
      <c r="P2067">
        <f t="shared" si="79"/>
        <v>1</v>
      </c>
    </row>
    <row r="2068" spans="12:16" x14ac:dyDescent="0.25">
      <c r="L2068" s="264">
        <f>Member!A2068</f>
        <v>0</v>
      </c>
      <c r="M2068">
        <f>SUMIF(Erfassung6!BD:BD,L2068,Erfassung6!BW:BW)</f>
        <v>0</v>
      </c>
      <c r="N2068">
        <f>SUMIF(Erfassung6!BD:BD,L2068,Erfassung6!BG:BG)</f>
        <v>0</v>
      </c>
      <c r="O2068">
        <f t="shared" si="80"/>
        <v>0</v>
      </c>
      <c r="P2068">
        <f t="shared" si="79"/>
        <v>1</v>
      </c>
    </row>
    <row r="2069" spans="12:16" x14ac:dyDescent="0.25">
      <c r="L2069" s="264">
        <f>Member!A2069</f>
        <v>0</v>
      </c>
      <c r="M2069">
        <f>SUMIF(Erfassung6!BD:BD,L2069,Erfassung6!BW:BW)</f>
        <v>0</v>
      </c>
      <c r="N2069">
        <f>SUMIF(Erfassung6!BD:BD,L2069,Erfassung6!BG:BG)</f>
        <v>0</v>
      </c>
      <c r="O2069">
        <f t="shared" si="80"/>
        <v>0</v>
      </c>
      <c r="P2069">
        <f t="shared" si="79"/>
        <v>1</v>
      </c>
    </row>
    <row r="2070" spans="12:16" x14ac:dyDescent="0.25">
      <c r="L2070" s="264">
        <f>Member!A2070</f>
        <v>0</v>
      </c>
      <c r="M2070">
        <f>SUMIF(Erfassung6!BD:BD,L2070,Erfassung6!BW:BW)</f>
        <v>0</v>
      </c>
      <c r="N2070">
        <f>SUMIF(Erfassung6!BD:BD,L2070,Erfassung6!BG:BG)</f>
        <v>0</v>
      </c>
      <c r="O2070">
        <f t="shared" si="80"/>
        <v>0</v>
      </c>
      <c r="P2070">
        <f t="shared" si="79"/>
        <v>1</v>
      </c>
    </row>
    <row r="2071" spans="12:16" x14ac:dyDescent="0.25">
      <c r="L2071" s="264">
        <f>Member!A2071</f>
        <v>0</v>
      </c>
      <c r="M2071">
        <f>SUMIF(Erfassung6!BD:BD,L2071,Erfassung6!BW:BW)</f>
        <v>0</v>
      </c>
      <c r="N2071">
        <f>SUMIF(Erfassung6!BD:BD,L2071,Erfassung6!BG:BG)</f>
        <v>0</v>
      </c>
      <c r="O2071">
        <f t="shared" si="80"/>
        <v>0</v>
      </c>
      <c r="P2071">
        <f t="shared" si="79"/>
        <v>1</v>
      </c>
    </row>
    <row r="2072" spans="12:16" x14ac:dyDescent="0.25">
      <c r="L2072" s="264">
        <f>Member!A2072</f>
        <v>0</v>
      </c>
      <c r="M2072">
        <f>SUMIF(Erfassung6!BD:BD,L2072,Erfassung6!BW:BW)</f>
        <v>0</v>
      </c>
      <c r="N2072">
        <f>SUMIF(Erfassung6!BD:BD,L2072,Erfassung6!BG:BG)</f>
        <v>0</v>
      </c>
      <c r="O2072">
        <f t="shared" si="80"/>
        <v>0</v>
      </c>
      <c r="P2072">
        <f t="shared" si="79"/>
        <v>1</v>
      </c>
    </row>
    <row r="2073" spans="12:16" x14ac:dyDescent="0.25">
      <c r="L2073" s="264">
        <f>Member!A2073</f>
        <v>0</v>
      </c>
      <c r="M2073">
        <f>SUMIF(Erfassung6!BD:BD,L2073,Erfassung6!BW:BW)</f>
        <v>0</v>
      </c>
      <c r="N2073">
        <f>SUMIF(Erfassung6!BD:BD,L2073,Erfassung6!BG:BG)</f>
        <v>0</v>
      </c>
      <c r="O2073">
        <f t="shared" si="80"/>
        <v>0</v>
      </c>
      <c r="P2073">
        <f t="shared" si="79"/>
        <v>1</v>
      </c>
    </row>
    <row r="2074" spans="12:16" x14ac:dyDescent="0.25">
      <c r="L2074" s="264">
        <f>Member!A2074</f>
        <v>0</v>
      </c>
      <c r="M2074">
        <f>SUMIF(Erfassung6!BD:BD,L2074,Erfassung6!BW:BW)</f>
        <v>0</v>
      </c>
      <c r="N2074">
        <f>SUMIF(Erfassung6!BD:BD,L2074,Erfassung6!BG:BG)</f>
        <v>0</v>
      </c>
      <c r="O2074">
        <f t="shared" si="80"/>
        <v>0</v>
      </c>
      <c r="P2074">
        <f t="shared" si="79"/>
        <v>1</v>
      </c>
    </row>
    <row r="2075" spans="12:16" x14ac:dyDescent="0.25">
      <c r="L2075" s="264">
        <f>Member!A2075</f>
        <v>0</v>
      </c>
      <c r="M2075">
        <f>SUMIF(Erfassung6!BD:BD,L2075,Erfassung6!BW:BW)</f>
        <v>0</v>
      </c>
      <c r="N2075">
        <f>SUMIF(Erfassung6!BD:BD,L2075,Erfassung6!BG:BG)</f>
        <v>0</v>
      </c>
      <c r="O2075">
        <f t="shared" si="80"/>
        <v>0</v>
      </c>
      <c r="P2075">
        <f t="shared" si="79"/>
        <v>1</v>
      </c>
    </row>
    <row r="2076" spans="12:16" x14ac:dyDescent="0.25">
      <c r="L2076" s="264">
        <f>Member!A2076</f>
        <v>0</v>
      </c>
      <c r="M2076">
        <f>SUMIF(Erfassung6!BD:BD,L2076,Erfassung6!BW:BW)</f>
        <v>0</v>
      </c>
      <c r="N2076">
        <f>SUMIF(Erfassung6!BD:BD,L2076,Erfassung6!BG:BG)</f>
        <v>0</v>
      </c>
      <c r="O2076">
        <f t="shared" si="80"/>
        <v>0</v>
      </c>
      <c r="P2076">
        <f t="shared" si="79"/>
        <v>1</v>
      </c>
    </row>
    <row r="2077" spans="12:16" x14ac:dyDescent="0.25">
      <c r="L2077" s="264">
        <f>Member!A2077</f>
        <v>0</v>
      </c>
      <c r="M2077">
        <f>SUMIF(Erfassung6!BD:BD,L2077,Erfassung6!BW:BW)</f>
        <v>0</v>
      </c>
      <c r="N2077">
        <f>SUMIF(Erfassung6!BD:BD,L2077,Erfassung6!BG:BG)</f>
        <v>0</v>
      </c>
      <c r="O2077">
        <f t="shared" si="80"/>
        <v>0</v>
      </c>
      <c r="P2077">
        <f t="shared" si="79"/>
        <v>1</v>
      </c>
    </row>
    <row r="2078" spans="12:16" x14ac:dyDescent="0.25">
      <c r="L2078" s="264">
        <f>Member!A2078</f>
        <v>0</v>
      </c>
      <c r="M2078">
        <f>SUMIF(Erfassung6!BD:BD,L2078,Erfassung6!BW:BW)</f>
        <v>0</v>
      </c>
      <c r="N2078">
        <f>SUMIF(Erfassung6!BD:BD,L2078,Erfassung6!BG:BG)</f>
        <v>0</v>
      </c>
      <c r="O2078">
        <f t="shared" si="80"/>
        <v>0</v>
      </c>
      <c r="P2078">
        <f t="shared" si="79"/>
        <v>1</v>
      </c>
    </row>
    <row r="2079" spans="12:16" x14ac:dyDescent="0.25">
      <c r="L2079" s="264">
        <f>Member!A2079</f>
        <v>0</v>
      </c>
      <c r="M2079">
        <f>SUMIF(Erfassung6!BD:BD,L2079,Erfassung6!BW:BW)</f>
        <v>0</v>
      </c>
      <c r="N2079">
        <f>SUMIF(Erfassung6!BD:BD,L2079,Erfassung6!BG:BG)</f>
        <v>0</v>
      </c>
      <c r="O2079">
        <f t="shared" si="80"/>
        <v>0</v>
      </c>
      <c r="P2079">
        <f t="shared" si="79"/>
        <v>1</v>
      </c>
    </row>
    <row r="2080" spans="12:16" x14ac:dyDescent="0.25">
      <c r="L2080" s="264">
        <f>Member!A2080</f>
        <v>0</v>
      </c>
      <c r="M2080">
        <f>SUMIF(Erfassung6!BD:BD,L2080,Erfassung6!BW:BW)</f>
        <v>0</v>
      </c>
      <c r="N2080">
        <f>SUMIF(Erfassung6!BD:BD,L2080,Erfassung6!BG:BG)</f>
        <v>0</v>
      </c>
      <c r="O2080">
        <f t="shared" si="80"/>
        <v>0</v>
      </c>
      <c r="P2080">
        <f t="shared" si="79"/>
        <v>1</v>
      </c>
    </row>
    <row r="2081" spans="12:16" x14ac:dyDescent="0.25">
      <c r="L2081" s="264">
        <f>Member!A2081</f>
        <v>0</v>
      </c>
      <c r="M2081">
        <f>SUMIF(Erfassung6!BD:BD,L2081,Erfassung6!BW:BW)</f>
        <v>0</v>
      </c>
      <c r="N2081">
        <f>SUMIF(Erfassung6!BD:BD,L2081,Erfassung6!BG:BG)</f>
        <v>0</v>
      </c>
      <c r="O2081">
        <f t="shared" si="80"/>
        <v>0</v>
      </c>
      <c r="P2081">
        <f t="shared" si="79"/>
        <v>1</v>
      </c>
    </row>
    <row r="2082" spans="12:16" x14ac:dyDescent="0.25">
      <c r="L2082" s="264">
        <f>Member!A2082</f>
        <v>0</v>
      </c>
      <c r="M2082">
        <f>SUMIF(Erfassung6!BD:BD,L2082,Erfassung6!BW:BW)</f>
        <v>0</v>
      </c>
      <c r="N2082">
        <f>SUMIF(Erfassung6!BD:BD,L2082,Erfassung6!BG:BG)</f>
        <v>0</v>
      </c>
      <c r="O2082">
        <f t="shared" si="80"/>
        <v>0</v>
      </c>
      <c r="P2082">
        <f t="shared" si="79"/>
        <v>1</v>
      </c>
    </row>
    <row r="2083" spans="12:16" x14ac:dyDescent="0.25">
      <c r="L2083" s="264">
        <f>Member!A2083</f>
        <v>0</v>
      </c>
      <c r="M2083">
        <f>SUMIF(Erfassung6!BD:BD,L2083,Erfassung6!BW:BW)</f>
        <v>0</v>
      </c>
      <c r="N2083">
        <f>SUMIF(Erfassung6!BD:BD,L2083,Erfassung6!BG:BG)</f>
        <v>0</v>
      </c>
      <c r="O2083">
        <f t="shared" si="80"/>
        <v>0</v>
      </c>
      <c r="P2083">
        <f t="shared" si="79"/>
        <v>1</v>
      </c>
    </row>
    <row r="2084" spans="12:16" x14ac:dyDescent="0.25">
      <c r="L2084" s="264">
        <f>Member!A2084</f>
        <v>0</v>
      </c>
      <c r="M2084">
        <f>SUMIF(Erfassung6!BD:BD,L2084,Erfassung6!BW:BW)</f>
        <v>0</v>
      </c>
      <c r="N2084">
        <f>SUMIF(Erfassung6!BD:BD,L2084,Erfassung6!BG:BG)</f>
        <v>0</v>
      </c>
      <c r="O2084">
        <f t="shared" si="80"/>
        <v>0</v>
      </c>
      <c r="P2084">
        <f t="shared" si="79"/>
        <v>1</v>
      </c>
    </row>
    <row r="2085" spans="12:16" x14ac:dyDescent="0.25">
      <c r="L2085" s="264">
        <f>Member!A2085</f>
        <v>0</v>
      </c>
      <c r="M2085">
        <f>SUMIF(Erfassung6!BD:BD,L2085,Erfassung6!BW:BW)</f>
        <v>0</v>
      </c>
      <c r="N2085">
        <f>SUMIF(Erfassung6!BD:BD,L2085,Erfassung6!BG:BG)</f>
        <v>0</v>
      </c>
      <c r="O2085">
        <f t="shared" si="80"/>
        <v>0</v>
      </c>
      <c r="P2085">
        <f t="shared" si="79"/>
        <v>1</v>
      </c>
    </row>
    <row r="2086" spans="12:16" x14ac:dyDescent="0.25">
      <c r="L2086" s="264">
        <f>Member!A2086</f>
        <v>0</v>
      </c>
      <c r="M2086">
        <f>SUMIF(Erfassung6!BD:BD,L2086,Erfassung6!BW:BW)</f>
        <v>0</v>
      </c>
      <c r="N2086">
        <f>SUMIF(Erfassung6!BD:BD,L2086,Erfassung6!BG:BG)</f>
        <v>0</v>
      </c>
      <c r="O2086">
        <f t="shared" si="80"/>
        <v>0</v>
      </c>
      <c r="P2086">
        <f t="shared" si="79"/>
        <v>1</v>
      </c>
    </row>
    <row r="2087" spans="12:16" x14ac:dyDescent="0.25">
      <c r="L2087" s="264">
        <f>Member!A2087</f>
        <v>0</v>
      </c>
      <c r="M2087">
        <f>SUMIF(Erfassung6!BD:BD,L2087,Erfassung6!BW:BW)</f>
        <v>0</v>
      </c>
      <c r="N2087">
        <f>SUMIF(Erfassung6!BD:BD,L2087,Erfassung6!BG:BG)</f>
        <v>0</v>
      </c>
      <c r="O2087">
        <f t="shared" si="80"/>
        <v>0</v>
      </c>
      <c r="P2087">
        <f t="shared" si="79"/>
        <v>1</v>
      </c>
    </row>
    <row r="2088" spans="12:16" x14ac:dyDescent="0.25">
      <c r="L2088" s="264">
        <f>Member!A2088</f>
        <v>0</v>
      </c>
      <c r="M2088">
        <f>SUMIF(Erfassung6!BD:BD,L2088,Erfassung6!BW:BW)</f>
        <v>0</v>
      </c>
      <c r="N2088">
        <f>SUMIF(Erfassung6!BD:BD,L2088,Erfassung6!BG:BG)</f>
        <v>0</v>
      </c>
      <c r="O2088">
        <f t="shared" si="80"/>
        <v>0</v>
      </c>
      <c r="P2088">
        <f t="shared" si="79"/>
        <v>1</v>
      </c>
    </row>
    <row r="2089" spans="12:16" x14ac:dyDescent="0.25">
      <c r="L2089" s="264">
        <f>Member!A2089</f>
        <v>0</v>
      </c>
      <c r="M2089">
        <f>SUMIF(Erfassung6!BD:BD,L2089,Erfassung6!BW:BW)</f>
        <v>0</v>
      </c>
      <c r="N2089">
        <f>SUMIF(Erfassung6!BD:BD,L2089,Erfassung6!BG:BG)</f>
        <v>0</v>
      </c>
      <c r="O2089">
        <f t="shared" si="80"/>
        <v>0</v>
      </c>
      <c r="P2089">
        <f t="shared" si="79"/>
        <v>1</v>
      </c>
    </row>
    <row r="2090" spans="12:16" x14ac:dyDescent="0.25">
      <c r="L2090" s="264">
        <f>Member!A2090</f>
        <v>0</v>
      </c>
      <c r="M2090">
        <f>SUMIF(Erfassung6!BD:BD,L2090,Erfassung6!BW:BW)</f>
        <v>0</v>
      </c>
      <c r="N2090">
        <f>SUMIF(Erfassung6!BD:BD,L2090,Erfassung6!BG:BG)</f>
        <v>0</v>
      </c>
      <c r="O2090">
        <f t="shared" si="80"/>
        <v>0</v>
      </c>
      <c r="P2090">
        <f t="shared" si="79"/>
        <v>1</v>
      </c>
    </row>
    <row r="2091" spans="12:16" x14ac:dyDescent="0.25">
      <c r="L2091" s="264">
        <f>Member!A2091</f>
        <v>0</v>
      </c>
      <c r="M2091">
        <f>SUMIF(Erfassung6!BD:BD,L2091,Erfassung6!BW:BW)</f>
        <v>0</v>
      </c>
      <c r="N2091">
        <f>SUMIF(Erfassung6!BD:BD,L2091,Erfassung6!BG:BG)</f>
        <v>0</v>
      </c>
      <c r="O2091">
        <f t="shared" si="80"/>
        <v>0</v>
      </c>
      <c r="P2091">
        <f t="shared" si="79"/>
        <v>1</v>
      </c>
    </row>
    <row r="2092" spans="12:16" x14ac:dyDescent="0.25">
      <c r="L2092" s="264">
        <f>Member!A2092</f>
        <v>0</v>
      </c>
      <c r="M2092">
        <f>SUMIF(Erfassung6!BD:BD,L2092,Erfassung6!BW:BW)</f>
        <v>0</v>
      </c>
      <c r="N2092">
        <f>SUMIF(Erfassung6!BD:BD,L2092,Erfassung6!BG:BG)</f>
        <v>0</v>
      </c>
      <c r="O2092">
        <f t="shared" si="80"/>
        <v>0</v>
      </c>
      <c r="P2092">
        <f t="shared" si="79"/>
        <v>1</v>
      </c>
    </row>
    <row r="2093" spans="12:16" x14ac:dyDescent="0.25">
      <c r="L2093" s="264">
        <f>Member!A2093</f>
        <v>0</v>
      </c>
      <c r="M2093">
        <f>SUMIF(Erfassung6!BD:BD,L2093,Erfassung6!BW:BW)</f>
        <v>0</v>
      </c>
      <c r="N2093">
        <f>SUMIF(Erfassung6!BD:BD,L2093,Erfassung6!BG:BG)</f>
        <v>0</v>
      </c>
      <c r="O2093">
        <f t="shared" si="80"/>
        <v>0</v>
      </c>
      <c r="P2093">
        <f t="shared" si="79"/>
        <v>1</v>
      </c>
    </row>
    <row r="2094" spans="12:16" x14ac:dyDescent="0.25">
      <c r="L2094" s="264">
        <f>Member!A2094</f>
        <v>0</v>
      </c>
      <c r="M2094">
        <f>SUMIF(Erfassung6!BD:BD,L2094,Erfassung6!BW:BW)</f>
        <v>0</v>
      </c>
      <c r="N2094">
        <f>SUMIF(Erfassung6!BD:BD,L2094,Erfassung6!BG:BG)</f>
        <v>0</v>
      </c>
      <c r="O2094">
        <f t="shared" si="80"/>
        <v>0</v>
      </c>
      <c r="P2094">
        <f t="shared" si="79"/>
        <v>1</v>
      </c>
    </row>
    <row r="2095" spans="12:16" x14ac:dyDescent="0.25">
      <c r="L2095" s="264">
        <f>Member!A2095</f>
        <v>0</v>
      </c>
      <c r="M2095">
        <f>SUMIF(Erfassung6!BD:BD,L2095,Erfassung6!BW:BW)</f>
        <v>0</v>
      </c>
      <c r="N2095">
        <f>SUMIF(Erfassung6!BD:BD,L2095,Erfassung6!BG:BG)</f>
        <v>0</v>
      </c>
      <c r="O2095">
        <f t="shared" si="80"/>
        <v>0</v>
      </c>
      <c r="P2095">
        <f t="shared" si="79"/>
        <v>1</v>
      </c>
    </row>
    <row r="2096" spans="12:16" x14ac:dyDescent="0.25">
      <c r="L2096" s="264">
        <f>Member!A2096</f>
        <v>0</v>
      </c>
      <c r="M2096">
        <f>SUMIF(Erfassung6!BD:BD,L2096,Erfassung6!BW:BW)</f>
        <v>0</v>
      </c>
      <c r="N2096">
        <f>SUMIF(Erfassung6!BD:BD,L2096,Erfassung6!BG:BG)</f>
        <v>0</v>
      </c>
      <c r="O2096">
        <f t="shared" si="80"/>
        <v>0</v>
      </c>
      <c r="P2096">
        <f t="shared" si="79"/>
        <v>1</v>
      </c>
    </row>
    <row r="2097" spans="12:16" x14ac:dyDescent="0.25">
      <c r="L2097" s="264">
        <f>Member!A2097</f>
        <v>0</v>
      </c>
      <c r="M2097">
        <f>SUMIF(Erfassung6!BD:BD,L2097,Erfassung6!BW:BW)</f>
        <v>0</v>
      </c>
      <c r="N2097">
        <f>SUMIF(Erfassung6!BD:BD,L2097,Erfassung6!BG:BG)</f>
        <v>0</v>
      </c>
      <c r="O2097">
        <f t="shared" si="80"/>
        <v>0</v>
      </c>
      <c r="P2097">
        <f t="shared" si="79"/>
        <v>1</v>
      </c>
    </row>
    <row r="2098" spans="12:16" x14ac:dyDescent="0.25">
      <c r="L2098" s="264">
        <f>Member!A2098</f>
        <v>0</v>
      </c>
      <c r="M2098">
        <f>SUMIF(Erfassung6!BD:BD,L2098,Erfassung6!BW:BW)</f>
        <v>0</v>
      </c>
      <c r="N2098">
        <f>SUMIF(Erfassung6!BD:BD,L2098,Erfassung6!BG:BG)</f>
        <v>0</v>
      </c>
      <c r="O2098">
        <f t="shared" si="80"/>
        <v>0</v>
      </c>
      <c r="P2098">
        <f t="shared" si="79"/>
        <v>1</v>
      </c>
    </row>
    <row r="2099" spans="12:16" x14ac:dyDescent="0.25">
      <c r="L2099" s="264">
        <f>Member!A2099</f>
        <v>0</v>
      </c>
      <c r="M2099">
        <f>SUMIF(Erfassung6!BD:BD,L2099,Erfassung6!BW:BW)</f>
        <v>0</v>
      </c>
      <c r="N2099">
        <f>SUMIF(Erfassung6!BD:BD,L2099,Erfassung6!BG:BG)</f>
        <v>0</v>
      </c>
      <c r="O2099">
        <f t="shared" si="80"/>
        <v>0</v>
      </c>
      <c r="P2099">
        <f t="shared" si="79"/>
        <v>1</v>
      </c>
    </row>
    <row r="2100" spans="12:16" x14ac:dyDescent="0.25">
      <c r="L2100" s="264">
        <f>Member!A2100</f>
        <v>0</v>
      </c>
      <c r="M2100">
        <f>SUMIF(Erfassung6!BD:BD,L2100,Erfassung6!BW:BW)</f>
        <v>0</v>
      </c>
      <c r="N2100">
        <f>SUMIF(Erfassung6!BD:BD,L2100,Erfassung6!BG:BG)</f>
        <v>0</v>
      </c>
      <c r="O2100">
        <f t="shared" si="80"/>
        <v>0</v>
      </c>
      <c r="P2100">
        <f t="shared" si="79"/>
        <v>1</v>
      </c>
    </row>
    <row r="2101" spans="12:16" x14ac:dyDescent="0.25">
      <c r="L2101" s="264">
        <f>Member!A2101</f>
        <v>0</v>
      </c>
      <c r="M2101">
        <f>SUMIF(Erfassung6!BD:BD,L2101,Erfassung6!BW:BW)</f>
        <v>0</v>
      </c>
      <c r="N2101">
        <f>SUMIF(Erfassung6!BD:BD,L2101,Erfassung6!BG:BG)</f>
        <v>0</v>
      </c>
      <c r="O2101">
        <f t="shared" si="80"/>
        <v>0</v>
      </c>
      <c r="P2101">
        <f t="shared" si="79"/>
        <v>1</v>
      </c>
    </row>
    <row r="2102" spans="12:16" x14ac:dyDescent="0.25">
      <c r="L2102" s="264">
        <f>Member!A2102</f>
        <v>0</v>
      </c>
      <c r="M2102">
        <f>SUMIF(Erfassung6!BD:BD,L2102,Erfassung6!BW:BW)</f>
        <v>0</v>
      </c>
      <c r="N2102">
        <f>SUMIF(Erfassung6!BD:BD,L2102,Erfassung6!BG:BG)</f>
        <v>0</v>
      </c>
      <c r="O2102">
        <f t="shared" si="80"/>
        <v>0</v>
      </c>
      <c r="P2102">
        <f t="shared" si="79"/>
        <v>1</v>
      </c>
    </row>
    <row r="2103" spans="12:16" x14ac:dyDescent="0.25">
      <c r="L2103" s="264">
        <f>Member!A2103</f>
        <v>0</v>
      </c>
      <c r="M2103">
        <f>SUMIF(Erfassung6!BD:BD,L2103,Erfassung6!BW:BW)</f>
        <v>0</v>
      </c>
      <c r="N2103">
        <f>SUMIF(Erfassung6!BD:BD,L2103,Erfassung6!BG:BG)</f>
        <v>0</v>
      </c>
      <c r="O2103">
        <f t="shared" si="80"/>
        <v>0</v>
      </c>
      <c r="P2103">
        <f t="shared" si="79"/>
        <v>1</v>
      </c>
    </row>
    <row r="2104" spans="12:16" x14ac:dyDescent="0.25">
      <c r="L2104" s="264">
        <f>Member!A2104</f>
        <v>0</v>
      </c>
      <c r="M2104">
        <f>SUMIF(Erfassung6!BD:BD,L2104,Erfassung6!BW:BW)</f>
        <v>0</v>
      </c>
      <c r="N2104">
        <f>SUMIF(Erfassung6!BD:BD,L2104,Erfassung6!BG:BG)</f>
        <v>0</v>
      </c>
      <c r="O2104">
        <f t="shared" si="80"/>
        <v>0</v>
      </c>
      <c r="P2104">
        <f t="shared" si="79"/>
        <v>1</v>
      </c>
    </row>
    <row r="2105" spans="12:16" x14ac:dyDescent="0.25">
      <c r="L2105" s="264">
        <f>Member!A2105</f>
        <v>0</v>
      </c>
      <c r="M2105">
        <f>SUMIF(Erfassung6!BD:BD,L2105,Erfassung6!BW:BW)</f>
        <v>0</v>
      </c>
      <c r="N2105">
        <f>SUMIF(Erfassung6!BD:BD,L2105,Erfassung6!BG:BG)</f>
        <v>0</v>
      </c>
      <c r="O2105">
        <f t="shared" si="80"/>
        <v>0</v>
      </c>
      <c r="P2105">
        <f t="shared" si="79"/>
        <v>1</v>
      </c>
    </row>
    <row r="2106" spans="12:16" x14ac:dyDescent="0.25">
      <c r="L2106" s="264">
        <f>Member!A2106</f>
        <v>0</v>
      </c>
      <c r="M2106">
        <f>SUMIF(Erfassung6!BD:BD,L2106,Erfassung6!BW:BW)</f>
        <v>0</v>
      </c>
      <c r="N2106">
        <f>SUMIF(Erfassung6!BD:BD,L2106,Erfassung6!BG:BG)</f>
        <v>0</v>
      </c>
      <c r="O2106">
        <f t="shared" si="80"/>
        <v>0</v>
      </c>
      <c r="P2106">
        <f t="shared" si="79"/>
        <v>1</v>
      </c>
    </row>
    <row r="2107" spans="12:16" x14ac:dyDescent="0.25">
      <c r="L2107" s="264">
        <f>Member!A2107</f>
        <v>0</v>
      </c>
      <c r="M2107">
        <f>SUMIF(Erfassung6!BD:BD,L2107,Erfassung6!BW:BW)</f>
        <v>0</v>
      </c>
      <c r="N2107">
        <f>SUMIF(Erfassung6!BD:BD,L2107,Erfassung6!BG:BG)</f>
        <v>0</v>
      </c>
      <c r="O2107">
        <f t="shared" si="80"/>
        <v>0</v>
      </c>
      <c r="P2107">
        <f t="shared" si="79"/>
        <v>1</v>
      </c>
    </row>
    <row r="2108" spans="12:16" x14ac:dyDescent="0.25">
      <c r="L2108" s="264">
        <f>Member!A2108</f>
        <v>0</v>
      </c>
      <c r="M2108">
        <f>SUMIF(Erfassung6!BD:BD,L2108,Erfassung6!BW:BW)</f>
        <v>0</v>
      </c>
      <c r="N2108">
        <f>SUMIF(Erfassung6!BD:BD,L2108,Erfassung6!BG:BG)</f>
        <v>0</v>
      </c>
      <c r="O2108">
        <f t="shared" si="80"/>
        <v>0</v>
      </c>
      <c r="P2108">
        <f t="shared" si="79"/>
        <v>1</v>
      </c>
    </row>
    <row r="2109" spans="12:16" x14ac:dyDescent="0.25">
      <c r="L2109" s="264">
        <f>Member!A2109</f>
        <v>0</v>
      </c>
      <c r="M2109">
        <f>SUMIF(Erfassung6!BD:BD,L2109,Erfassung6!BW:BW)</f>
        <v>0</v>
      </c>
      <c r="N2109">
        <f>SUMIF(Erfassung6!BD:BD,L2109,Erfassung6!BG:BG)</f>
        <v>0</v>
      </c>
      <c r="O2109">
        <f t="shared" si="80"/>
        <v>0</v>
      </c>
      <c r="P2109">
        <f t="shared" si="79"/>
        <v>1</v>
      </c>
    </row>
    <row r="2110" spans="12:16" x14ac:dyDescent="0.25">
      <c r="L2110" s="264">
        <f>Member!A2110</f>
        <v>0</v>
      </c>
      <c r="M2110">
        <f>SUMIF(Erfassung6!BD:BD,L2110,Erfassung6!BW:BW)</f>
        <v>0</v>
      </c>
      <c r="N2110">
        <f>SUMIF(Erfassung6!BD:BD,L2110,Erfassung6!BG:BG)</f>
        <v>0</v>
      </c>
      <c r="O2110">
        <f t="shared" si="80"/>
        <v>0</v>
      </c>
      <c r="P2110">
        <f t="shared" si="79"/>
        <v>1</v>
      </c>
    </row>
    <row r="2111" spans="12:16" x14ac:dyDescent="0.25">
      <c r="L2111" s="264">
        <f>Member!A2111</f>
        <v>0</v>
      </c>
      <c r="M2111">
        <f>SUMIF(Erfassung6!BD:BD,L2111,Erfassung6!BW:BW)</f>
        <v>0</v>
      </c>
      <c r="N2111">
        <f>SUMIF(Erfassung6!BD:BD,L2111,Erfassung6!BG:BG)</f>
        <v>0</v>
      </c>
      <c r="O2111">
        <f t="shared" si="80"/>
        <v>0</v>
      </c>
      <c r="P2111">
        <f t="shared" si="79"/>
        <v>1</v>
      </c>
    </row>
    <row r="2112" spans="12:16" x14ac:dyDescent="0.25">
      <c r="L2112" s="264">
        <f>Member!A2112</f>
        <v>0</v>
      </c>
      <c r="M2112">
        <f>SUMIF(Erfassung6!BD:BD,L2112,Erfassung6!BW:BW)</f>
        <v>0</v>
      </c>
      <c r="N2112">
        <f>SUMIF(Erfassung6!BD:BD,L2112,Erfassung6!BG:BG)</f>
        <v>0</v>
      </c>
      <c r="O2112">
        <f t="shared" si="80"/>
        <v>0</v>
      </c>
      <c r="P2112">
        <f t="shared" si="79"/>
        <v>1</v>
      </c>
    </row>
    <row r="2113" spans="12:16" x14ac:dyDescent="0.25">
      <c r="L2113" s="264">
        <f>Member!A2113</f>
        <v>0</v>
      </c>
      <c r="M2113">
        <f>SUMIF(Erfassung6!BD:BD,L2113,Erfassung6!BW:BW)</f>
        <v>0</v>
      </c>
      <c r="N2113">
        <f>SUMIF(Erfassung6!BD:BD,L2113,Erfassung6!BG:BG)</f>
        <v>0</v>
      </c>
      <c r="O2113">
        <f t="shared" si="80"/>
        <v>0</v>
      </c>
      <c r="P2113">
        <f t="shared" si="79"/>
        <v>1</v>
      </c>
    </row>
    <row r="2114" spans="12:16" x14ac:dyDescent="0.25">
      <c r="L2114" s="264">
        <f>Member!A2114</f>
        <v>0</v>
      </c>
      <c r="M2114">
        <f>SUMIF(Erfassung6!BD:BD,L2114,Erfassung6!BW:BW)</f>
        <v>0</v>
      </c>
      <c r="N2114">
        <f>SUMIF(Erfassung6!BD:BD,L2114,Erfassung6!BG:BG)</f>
        <v>0</v>
      </c>
      <c r="O2114">
        <f t="shared" si="80"/>
        <v>0</v>
      </c>
      <c r="P2114">
        <f t="shared" ref="P2114:P2177" si="81">RANK(O2114,O:O)</f>
        <v>1</v>
      </c>
    </row>
    <row r="2115" spans="12:16" x14ac:dyDescent="0.25">
      <c r="L2115" s="264">
        <f>Member!A2115</f>
        <v>0</v>
      </c>
      <c r="M2115">
        <f>SUMIF(Erfassung6!BD:BD,L2115,Erfassung6!BW:BW)</f>
        <v>0</v>
      </c>
      <c r="N2115">
        <f>SUMIF(Erfassung6!BD:BD,L2115,Erfassung6!BG:BG)</f>
        <v>0</v>
      </c>
      <c r="O2115">
        <f t="shared" ref="O2115:O2178" si="82">IF(N2115=0,0,M2115/N2115-ROW()/1000000000)</f>
        <v>0</v>
      </c>
      <c r="P2115">
        <f t="shared" si="81"/>
        <v>1</v>
      </c>
    </row>
    <row r="2116" spans="12:16" x14ac:dyDescent="0.25">
      <c r="L2116" s="264">
        <f>Member!A2116</f>
        <v>0</v>
      </c>
      <c r="M2116">
        <f>SUMIF(Erfassung6!BD:BD,L2116,Erfassung6!BW:BW)</f>
        <v>0</v>
      </c>
      <c r="N2116">
        <f>SUMIF(Erfassung6!BD:BD,L2116,Erfassung6!BG:BG)</f>
        <v>0</v>
      </c>
      <c r="O2116">
        <f t="shared" si="82"/>
        <v>0</v>
      </c>
      <c r="P2116">
        <f t="shared" si="81"/>
        <v>1</v>
      </c>
    </row>
    <row r="2117" spans="12:16" x14ac:dyDescent="0.25">
      <c r="L2117" s="264">
        <f>Member!A2117</f>
        <v>0</v>
      </c>
      <c r="M2117">
        <f>SUMIF(Erfassung6!BD:BD,L2117,Erfassung6!BW:BW)</f>
        <v>0</v>
      </c>
      <c r="N2117">
        <f>SUMIF(Erfassung6!BD:BD,L2117,Erfassung6!BG:BG)</f>
        <v>0</v>
      </c>
      <c r="O2117">
        <f t="shared" si="82"/>
        <v>0</v>
      </c>
      <c r="P2117">
        <f t="shared" si="81"/>
        <v>1</v>
      </c>
    </row>
    <row r="2118" spans="12:16" x14ac:dyDescent="0.25">
      <c r="L2118" s="264">
        <f>Member!A2118</f>
        <v>0</v>
      </c>
      <c r="M2118">
        <f>SUMIF(Erfassung6!BD:BD,L2118,Erfassung6!BW:BW)</f>
        <v>0</v>
      </c>
      <c r="N2118">
        <f>SUMIF(Erfassung6!BD:BD,L2118,Erfassung6!BG:BG)</f>
        <v>0</v>
      </c>
      <c r="O2118">
        <f t="shared" si="82"/>
        <v>0</v>
      </c>
      <c r="P2118">
        <f t="shared" si="81"/>
        <v>1</v>
      </c>
    </row>
    <row r="2119" spans="12:16" x14ac:dyDescent="0.25">
      <c r="L2119" s="264">
        <f>Member!A2119</f>
        <v>0</v>
      </c>
      <c r="M2119">
        <f>SUMIF(Erfassung6!BD:BD,L2119,Erfassung6!BW:BW)</f>
        <v>0</v>
      </c>
      <c r="N2119">
        <f>SUMIF(Erfassung6!BD:BD,L2119,Erfassung6!BG:BG)</f>
        <v>0</v>
      </c>
      <c r="O2119">
        <f t="shared" si="82"/>
        <v>0</v>
      </c>
      <c r="P2119">
        <f t="shared" si="81"/>
        <v>1</v>
      </c>
    </row>
    <row r="2120" spans="12:16" x14ac:dyDescent="0.25">
      <c r="L2120" s="264">
        <f>Member!A2120</f>
        <v>0</v>
      </c>
      <c r="M2120">
        <f>SUMIF(Erfassung6!BD:BD,L2120,Erfassung6!BW:BW)</f>
        <v>0</v>
      </c>
      <c r="N2120">
        <f>SUMIF(Erfassung6!BD:BD,L2120,Erfassung6!BG:BG)</f>
        <v>0</v>
      </c>
      <c r="O2120">
        <f t="shared" si="82"/>
        <v>0</v>
      </c>
      <c r="P2120">
        <f t="shared" si="81"/>
        <v>1</v>
      </c>
    </row>
    <row r="2121" spans="12:16" x14ac:dyDescent="0.25">
      <c r="L2121" s="264">
        <f>Member!A2121</f>
        <v>0</v>
      </c>
      <c r="M2121">
        <f>SUMIF(Erfassung6!BD:BD,L2121,Erfassung6!BW:BW)</f>
        <v>0</v>
      </c>
      <c r="N2121">
        <f>SUMIF(Erfassung6!BD:BD,L2121,Erfassung6!BG:BG)</f>
        <v>0</v>
      </c>
      <c r="O2121">
        <f t="shared" si="82"/>
        <v>0</v>
      </c>
      <c r="P2121">
        <f t="shared" si="81"/>
        <v>1</v>
      </c>
    </row>
    <row r="2122" spans="12:16" x14ac:dyDescent="0.25">
      <c r="L2122" s="264">
        <f>Member!A2122</f>
        <v>0</v>
      </c>
      <c r="M2122">
        <f>SUMIF(Erfassung6!BD:BD,L2122,Erfassung6!BW:BW)</f>
        <v>0</v>
      </c>
      <c r="N2122">
        <f>SUMIF(Erfassung6!BD:BD,L2122,Erfassung6!BG:BG)</f>
        <v>0</v>
      </c>
      <c r="O2122">
        <f t="shared" si="82"/>
        <v>0</v>
      </c>
      <c r="P2122">
        <f t="shared" si="81"/>
        <v>1</v>
      </c>
    </row>
    <row r="2123" spans="12:16" x14ac:dyDescent="0.25">
      <c r="L2123" s="264">
        <f>Member!A2123</f>
        <v>0</v>
      </c>
      <c r="M2123">
        <f>SUMIF(Erfassung6!BD:BD,L2123,Erfassung6!BW:BW)</f>
        <v>0</v>
      </c>
      <c r="N2123">
        <f>SUMIF(Erfassung6!BD:BD,L2123,Erfassung6!BG:BG)</f>
        <v>0</v>
      </c>
      <c r="O2123">
        <f t="shared" si="82"/>
        <v>0</v>
      </c>
      <c r="P2123">
        <f t="shared" si="81"/>
        <v>1</v>
      </c>
    </row>
    <row r="2124" spans="12:16" x14ac:dyDescent="0.25">
      <c r="L2124" s="264">
        <f>Member!A2124</f>
        <v>0</v>
      </c>
      <c r="M2124">
        <f>SUMIF(Erfassung6!BD:BD,L2124,Erfassung6!BW:BW)</f>
        <v>0</v>
      </c>
      <c r="N2124">
        <f>SUMIF(Erfassung6!BD:BD,L2124,Erfassung6!BG:BG)</f>
        <v>0</v>
      </c>
      <c r="O2124">
        <f t="shared" si="82"/>
        <v>0</v>
      </c>
      <c r="P2124">
        <f t="shared" si="81"/>
        <v>1</v>
      </c>
    </row>
    <row r="2125" spans="12:16" x14ac:dyDescent="0.25">
      <c r="L2125" s="264">
        <f>Member!A2125</f>
        <v>0</v>
      </c>
      <c r="M2125">
        <f>SUMIF(Erfassung6!BD:BD,L2125,Erfassung6!BW:BW)</f>
        <v>0</v>
      </c>
      <c r="N2125">
        <f>SUMIF(Erfassung6!BD:BD,L2125,Erfassung6!BG:BG)</f>
        <v>0</v>
      </c>
      <c r="O2125">
        <f t="shared" si="82"/>
        <v>0</v>
      </c>
      <c r="P2125">
        <f t="shared" si="81"/>
        <v>1</v>
      </c>
    </row>
    <row r="2126" spans="12:16" x14ac:dyDescent="0.25">
      <c r="L2126" s="264">
        <f>Member!A2126</f>
        <v>0</v>
      </c>
      <c r="M2126">
        <f>SUMIF(Erfassung6!BD:BD,L2126,Erfassung6!BW:BW)</f>
        <v>0</v>
      </c>
      <c r="N2126">
        <f>SUMIF(Erfassung6!BD:BD,L2126,Erfassung6!BG:BG)</f>
        <v>0</v>
      </c>
      <c r="O2126">
        <f t="shared" si="82"/>
        <v>0</v>
      </c>
      <c r="P2126">
        <f t="shared" si="81"/>
        <v>1</v>
      </c>
    </row>
    <row r="2127" spans="12:16" x14ac:dyDescent="0.25">
      <c r="L2127" s="264">
        <f>Member!A2127</f>
        <v>0</v>
      </c>
      <c r="M2127">
        <f>SUMIF(Erfassung6!BD:BD,L2127,Erfassung6!BW:BW)</f>
        <v>0</v>
      </c>
      <c r="N2127">
        <f>SUMIF(Erfassung6!BD:BD,L2127,Erfassung6!BG:BG)</f>
        <v>0</v>
      </c>
      <c r="O2127">
        <f t="shared" si="82"/>
        <v>0</v>
      </c>
      <c r="P2127">
        <f t="shared" si="81"/>
        <v>1</v>
      </c>
    </row>
    <row r="2128" spans="12:16" x14ac:dyDescent="0.25">
      <c r="L2128" s="264">
        <f>Member!A2128</f>
        <v>0</v>
      </c>
      <c r="M2128">
        <f>SUMIF(Erfassung6!BD:BD,L2128,Erfassung6!BW:BW)</f>
        <v>0</v>
      </c>
      <c r="N2128">
        <f>SUMIF(Erfassung6!BD:BD,L2128,Erfassung6!BG:BG)</f>
        <v>0</v>
      </c>
      <c r="O2128">
        <f t="shared" si="82"/>
        <v>0</v>
      </c>
      <c r="P2128">
        <f t="shared" si="81"/>
        <v>1</v>
      </c>
    </row>
    <row r="2129" spans="12:16" x14ac:dyDescent="0.25">
      <c r="L2129" s="264">
        <f>Member!A2129</f>
        <v>0</v>
      </c>
      <c r="M2129">
        <f>SUMIF(Erfassung6!BD:BD,L2129,Erfassung6!BW:BW)</f>
        <v>0</v>
      </c>
      <c r="N2129">
        <f>SUMIF(Erfassung6!BD:BD,L2129,Erfassung6!BG:BG)</f>
        <v>0</v>
      </c>
      <c r="O2129">
        <f t="shared" si="82"/>
        <v>0</v>
      </c>
      <c r="P2129">
        <f t="shared" si="81"/>
        <v>1</v>
      </c>
    </row>
    <row r="2130" spans="12:16" x14ac:dyDescent="0.25">
      <c r="L2130" s="264">
        <f>Member!A2130</f>
        <v>0</v>
      </c>
      <c r="M2130">
        <f>SUMIF(Erfassung6!BD:BD,L2130,Erfassung6!BW:BW)</f>
        <v>0</v>
      </c>
      <c r="N2130">
        <f>SUMIF(Erfassung6!BD:BD,L2130,Erfassung6!BG:BG)</f>
        <v>0</v>
      </c>
      <c r="O2130">
        <f t="shared" si="82"/>
        <v>0</v>
      </c>
      <c r="P2130">
        <f t="shared" si="81"/>
        <v>1</v>
      </c>
    </row>
    <row r="2131" spans="12:16" x14ac:dyDescent="0.25">
      <c r="L2131" s="264">
        <f>Member!A2131</f>
        <v>0</v>
      </c>
      <c r="M2131">
        <f>SUMIF(Erfassung6!BD:BD,L2131,Erfassung6!BW:BW)</f>
        <v>0</v>
      </c>
      <c r="N2131">
        <f>SUMIF(Erfassung6!BD:BD,L2131,Erfassung6!BG:BG)</f>
        <v>0</v>
      </c>
      <c r="O2131">
        <f t="shared" si="82"/>
        <v>0</v>
      </c>
      <c r="P2131">
        <f t="shared" si="81"/>
        <v>1</v>
      </c>
    </row>
    <row r="2132" spans="12:16" x14ac:dyDescent="0.25">
      <c r="L2132" s="264">
        <f>Member!A2132</f>
        <v>0</v>
      </c>
      <c r="M2132">
        <f>SUMIF(Erfassung6!BD:BD,L2132,Erfassung6!BW:BW)</f>
        <v>0</v>
      </c>
      <c r="N2132">
        <f>SUMIF(Erfassung6!BD:BD,L2132,Erfassung6!BG:BG)</f>
        <v>0</v>
      </c>
      <c r="O2132">
        <f t="shared" si="82"/>
        <v>0</v>
      </c>
      <c r="P2132">
        <f t="shared" si="81"/>
        <v>1</v>
      </c>
    </row>
    <row r="2133" spans="12:16" x14ac:dyDescent="0.25">
      <c r="L2133" s="264">
        <f>Member!A2133</f>
        <v>0</v>
      </c>
      <c r="M2133">
        <f>SUMIF(Erfassung6!BD:BD,L2133,Erfassung6!BW:BW)</f>
        <v>0</v>
      </c>
      <c r="N2133">
        <f>SUMIF(Erfassung6!BD:BD,L2133,Erfassung6!BG:BG)</f>
        <v>0</v>
      </c>
      <c r="O2133">
        <f t="shared" si="82"/>
        <v>0</v>
      </c>
      <c r="P2133">
        <f t="shared" si="81"/>
        <v>1</v>
      </c>
    </row>
    <row r="2134" spans="12:16" x14ac:dyDescent="0.25">
      <c r="L2134" s="264">
        <f>Member!A2134</f>
        <v>0</v>
      </c>
      <c r="M2134">
        <f>SUMIF(Erfassung6!BD:BD,L2134,Erfassung6!BW:BW)</f>
        <v>0</v>
      </c>
      <c r="N2134">
        <f>SUMIF(Erfassung6!BD:BD,L2134,Erfassung6!BG:BG)</f>
        <v>0</v>
      </c>
      <c r="O2134">
        <f t="shared" si="82"/>
        <v>0</v>
      </c>
      <c r="P2134">
        <f t="shared" si="81"/>
        <v>1</v>
      </c>
    </row>
    <row r="2135" spans="12:16" x14ac:dyDescent="0.25">
      <c r="L2135" s="264">
        <f>Member!A2135</f>
        <v>0</v>
      </c>
      <c r="M2135">
        <f>SUMIF(Erfassung6!BD:BD,L2135,Erfassung6!BW:BW)</f>
        <v>0</v>
      </c>
      <c r="N2135">
        <f>SUMIF(Erfassung6!BD:BD,L2135,Erfassung6!BG:BG)</f>
        <v>0</v>
      </c>
      <c r="O2135">
        <f t="shared" si="82"/>
        <v>0</v>
      </c>
      <c r="P2135">
        <f t="shared" si="81"/>
        <v>1</v>
      </c>
    </row>
    <row r="2136" spans="12:16" x14ac:dyDescent="0.25">
      <c r="L2136" s="264">
        <f>Member!A2136</f>
        <v>0</v>
      </c>
      <c r="M2136">
        <f>SUMIF(Erfassung6!BD:BD,L2136,Erfassung6!BW:BW)</f>
        <v>0</v>
      </c>
      <c r="N2136">
        <f>SUMIF(Erfassung6!BD:BD,L2136,Erfassung6!BG:BG)</f>
        <v>0</v>
      </c>
      <c r="O2136">
        <f t="shared" si="82"/>
        <v>0</v>
      </c>
      <c r="P2136">
        <f t="shared" si="81"/>
        <v>1</v>
      </c>
    </row>
    <row r="2137" spans="12:16" x14ac:dyDescent="0.25">
      <c r="L2137" s="264">
        <f>Member!A2137</f>
        <v>0</v>
      </c>
      <c r="M2137">
        <f>SUMIF(Erfassung6!BD:BD,L2137,Erfassung6!BW:BW)</f>
        <v>0</v>
      </c>
      <c r="N2137">
        <f>SUMIF(Erfassung6!BD:BD,L2137,Erfassung6!BG:BG)</f>
        <v>0</v>
      </c>
      <c r="O2137">
        <f t="shared" si="82"/>
        <v>0</v>
      </c>
      <c r="P2137">
        <f t="shared" si="81"/>
        <v>1</v>
      </c>
    </row>
    <row r="2138" spans="12:16" x14ac:dyDescent="0.25">
      <c r="L2138" s="264">
        <f>Member!A2138</f>
        <v>0</v>
      </c>
      <c r="M2138">
        <f>SUMIF(Erfassung6!BD:BD,L2138,Erfassung6!BW:BW)</f>
        <v>0</v>
      </c>
      <c r="N2138">
        <f>SUMIF(Erfassung6!BD:BD,L2138,Erfassung6!BG:BG)</f>
        <v>0</v>
      </c>
      <c r="O2138">
        <f t="shared" si="82"/>
        <v>0</v>
      </c>
      <c r="P2138">
        <f t="shared" si="81"/>
        <v>1</v>
      </c>
    </row>
    <row r="2139" spans="12:16" x14ac:dyDescent="0.25">
      <c r="L2139" s="264">
        <f>Member!A2139</f>
        <v>0</v>
      </c>
      <c r="M2139">
        <f>SUMIF(Erfassung6!BD:BD,L2139,Erfassung6!BW:BW)</f>
        <v>0</v>
      </c>
      <c r="N2139">
        <f>SUMIF(Erfassung6!BD:BD,L2139,Erfassung6!BG:BG)</f>
        <v>0</v>
      </c>
      <c r="O2139">
        <f t="shared" si="82"/>
        <v>0</v>
      </c>
      <c r="P2139">
        <f t="shared" si="81"/>
        <v>1</v>
      </c>
    </row>
    <row r="2140" spans="12:16" x14ac:dyDescent="0.25">
      <c r="L2140" s="264">
        <f>Member!A2140</f>
        <v>0</v>
      </c>
      <c r="M2140">
        <f>SUMIF(Erfassung6!BD:BD,L2140,Erfassung6!BW:BW)</f>
        <v>0</v>
      </c>
      <c r="N2140">
        <f>SUMIF(Erfassung6!BD:BD,L2140,Erfassung6!BG:BG)</f>
        <v>0</v>
      </c>
      <c r="O2140">
        <f t="shared" si="82"/>
        <v>0</v>
      </c>
      <c r="P2140">
        <f t="shared" si="81"/>
        <v>1</v>
      </c>
    </row>
    <row r="2141" spans="12:16" x14ac:dyDescent="0.25">
      <c r="L2141" s="264">
        <f>Member!A2141</f>
        <v>0</v>
      </c>
      <c r="M2141">
        <f>SUMIF(Erfassung6!BD:BD,L2141,Erfassung6!BW:BW)</f>
        <v>0</v>
      </c>
      <c r="N2141">
        <f>SUMIF(Erfassung6!BD:BD,L2141,Erfassung6!BG:BG)</f>
        <v>0</v>
      </c>
      <c r="O2141">
        <f t="shared" si="82"/>
        <v>0</v>
      </c>
      <c r="P2141">
        <f t="shared" si="81"/>
        <v>1</v>
      </c>
    </row>
    <row r="2142" spans="12:16" x14ac:dyDescent="0.25">
      <c r="L2142" s="264">
        <f>Member!A2142</f>
        <v>0</v>
      </c>
      <c r="M2142">
        <f>SUMIF(Erfassung6!BD:BD,L2142,Erfassung6!BW:BW)</f>
        <v>0</v>
      </c>
      <c r="N2142">
        <f>SUMIF(Erfassung6!BD:BD,L2142,Erfassung6!BG:BG)</f>
        <v>0</v>
      </c>
      <c r="O2142">
        <f t="shared" si="82"/>
        <v>0</v>
      </c>
      <c r="P2142">
        <f t="shared" si="81"/>
        <v>1</v>
      </c>
    </row>
    <row r="2143" spans="12:16" x14ac:dyDescent="0.25">
      <c r="L2143" s="264">
        <f>Member!A2143</f>
        <v>0</v>
      </c>
      <c r="M2143">
        <f>SUMIF(Erfassung6!BD:BD,L2143,Erfassung6!BW:BW)</f>
        <v>0</v>
      </c>
      <c r="N2143">
        <f>SUMIF(Erfassung6!BD:BD,L2143,Erfassung6!BG:BG)</f>
        <v>0</v>
      </c>
      <c r="O2143">
        <f t="shared" si="82"/>
        <v>0</v>
      </c>
      <c r="P2143">
        <f t="shared" si="81"/>
        <v>1</v>
      </c>
    </row>
    <row r="2144" spans="12:16" x14ac:dyDescent="0.25">
      <c r="L2144" s="264">
        <f>Member!A2144</f>
        <v>0</v>
      </c>
      <c r="M2144">
        <f>SUMIF(Erfassung6!BD:BD,L2144,Erfassung6!BW:BW)</f>
        <v>0</v>
      </c>
      <c r="N2144">
        <f>SUMIF(Erfassung6!BD:BD,L2144,Erfassung6!BG:BG)</f>
        <v>0</v>
      </c>
      <c r="O2144">
        <f t="shared" si="82"/>
        <v>0</v>
      </c>
      <c r="P2144">
        <f t="shared" si="81"/>
        <v>1</v>
      </c>
    </row>
    <row r="2145" spans="12:16" x14ac:dyDescent="0.25">
      <c r="L2145" s="264">
        <f>Member!A2145</f>
        <v>0</v>
      </c>
      <c r="M2145">
        <f>SUMIF(Erfassung6!BD:BD,L2145,Erfassung6!BW:BW)</f>
        <v>0</v>
      </c>
      <c r="N2145">
        <f>SUMIF(Erfassung6!BD:BD,L2145,Erfassung6!BG:BG)</f>
        <v>0</v>
      </c>
      <c r="O2145">
        <f t="shared" si="82"/>
        <v>0</v>
      </c>
      <c r="P2145">
        <f t="shared" si="81"/>
        <v>1</v>
      </c>
    </row>
    <row r="2146" spans="12:16" x14ac:dyDescent="0.25">
      <c r="L2146" s="264">
        <f>Member!A2146</f>
        <v>0</v>
      </c>
      <c r="M2146">
        <f>SUMIF(Erfassung6!BD:BD,L2146,Erfassung6!BW:BW)</f>
        <v>0</v>
      </c>
      <c r="N2146">
        <f>SUMIF(Erfassung6!BD:BD,L2146,Erfassung6!BG:BG)</f>
        <v>0</v>
      </c>
      <c r="O2146">
        <f t="shared" si="82"/>
        <v>0</v>
      </c>
      <c r="P2146">
        <f t="shared" si="81"/>
        <v>1</v>
      </c>
    </row>
    <row r="2147" spans="12:16" x14ac:dyDescent="0.25">
      <c r="L2147" s="264">
        <f>Member!A2147</f>
        <v>0</v>
      </c>
      <c r="M2147">
        <f>SUMIF(Erfassung6!BD:BD,L2147,Erfassung6!BW:BW)</f>
        <v>0</v>
      </c>
      <c r="N2147">
        <f>SUMIF(Erfassung6!BD:BD,L2147,Erfassung6!BG:BG)</f>
        <v>0</v>
      </c>
      <c r="O2147">
        <f t="shared" si="82"/>
        <v>0</v>
      </c>
      <c r="P2147">
        <f t="shared" si="81"/>
        <v>1</v>
      </c>
    </row>
    <row r="2148" spans="12:16" x14ac:dyDescent="0.25">
      <c r="L2148" s="264">
        <f>Member!A2148</f>
        <v>0</v>
      </c>
      <c r="M2148">
        <f>SUMIF(Erfassung6!BD:BD,L2148,Erfassung6!BW:BW)</f>
        <v>0</v>
      </c>
      <c r="N2148">
        <f>SUMIF(Erfassung6!BD:BD,L2148,Erfassung6!BG:BG)</f>
        <v>0</v>
      </c>
      <c r="O2148">
        <f t="shared" si="82"/>
        <v>0</v>
      </c>
      <c r="P2148">
        <f t="shared" si="81"/>
        <v>1</v>
      </c>
    </row>
    <row r="2149" spans="12:16" x14ac:dyDescent="0.25">
      <c r="L2149" s="264">
        <f>Member!A2149</f>
        <v>0</v>
      </c>
      <c r="M2149">
        <f>SUMIF(Erfassung6!BD:BD,L2149,Erfassung6!BW:BW)</f>
        <v>0</v>
      </c>
      <c r="N2149">
        <f>SUMIF(Erfassung6!BD:BD,L2149,Erfassung6!BG:BG)</f>
        <v>0</v>
      </c>
      <c r="O2149">
        <f t="shared" si="82"/>
        <v>0</v>
      </c>
      <c r="P2149">
        <f t="shared" si="81"/>
        <v>1</v>
      </c>
    </row>
    <row r="2150" spans="12:16" x14ac:dyDescent="0.25">
      <c r="L2150" s="264">
        <f>Member!A2150</f>
        <v>0</v>
      </c>
      <c r="M2150">
        <f>SUMIF(Erfassung6!BD:BD,L2150,Erfassung6!BW:BW)</f>
        <v>0</v>
      </c>
      <c r="N2150">
        <f>SUMIF(Erfassung6!BD:BD,L2150,Erfassung6!BG:BG)</f>
        <v>0</v>
      </c>
      <c r="O2150">
        <f t="shared" si="82"/>
        <v>0</v>
      </c>
      <c r="P2150">
        <f t="shared" si="81"/>
        <v>1</v>
      </c>
    </row>
    <row r="2151" spans="12:16" x14ac:dyDescent="0.25">
      <c r="L2151" s="264">
        <f>Member!A2151</f>
        <v>0</v>
      </c>
      <c r="M2151">
        <f>SUMIF(Erfassung6!BD:BD,L2151,Erfassung6!BW:BW)</f>
        <v>0</v>
      </c>
      <c r="N2151">
        <f>SUMIF(Erfassung6!BD:BD,L2151,Erfassung6!BG:BG)</f>
        <v>0</v>
      </c>
      <c r="O2151">
        <f t="shared" si="82"/>
        <v>0</v>
      </c>
      <c r="P2151">
        <f t="shared" si="81"/>
        <v>1</v>
      </c>
    </row>
    <row r="2152" spans="12:16" x14ac:dyDescent="0.25">
      <c r="L2152" s="264">
        <f>Member!A2152</f>
        <v>0</v>
      </c>
      <c r="M2152">
        <f>SUMIF(Erfassung6!BD:BD,L2152,Erfassung6!BW:BW)</f>
        <v>0</v>
      </c>
      <c r="N2152">
        <f>SUMIF(Erfassung6!BD:BD,L2152,Erfassung6!BG:BG)</f>
        <v>0</v>
      </c>
      <c r="O2152">
        <f t="shared" si="82"/>
        <v>0</v>
      </c>
      <c r="P2152">
        <f t="shared" si="81"/>
        <v>1</v>
      </c>
    </row>
    <row r="2153" spans="12:16" x14ac:dyDescent="0.25">
      <c r="L2153" s="264">
        <f>Member!A2153</f>
        <v>0</v>
      </c>
      <c r="M2153">
        <f>SUMIF(Erfassung6!BD:BD,L2153,Erfassung6!BW:BW)</f>
        <v>0</v>
      </c>
      <c r="N2153">
        <f>SUMIF(Erfassung6!BD:BD,L2153,Erfassung6!BG:BG)</f>
        <v>0</v>
      </c>
      <c r="O2153">
        <f t="shared" si="82"/>
        <v>0</v>
      </c>
      <c r="P2153">
        <f t="shared" si="81"/>
        <v>1</v>
      </c>
    </row>
    <row r="2154" spans="12:16" x14ac:dyDescent="0.25">
      <c r="L2154" s="264">
        <f>Member!A2154</f>
        <v>0</v>
      </c>
      <c r="M2154">
        <f>SUMIF(Erfassung6!BD:BD,L2154,Erfassung6!BW:BW)</f>
        <v>0</v>
      </c>
      <c r="N2154">
        <f>SUMIF(Erfassung6!BD:BD,L2154,Erfassung6!BG:BG)</f>
        <v>0</v>
      </c>
      <c r="O2154">
        <f t="shared" si="82"/>
        <v>0</v>
      </c>
      <c r="P2154">
        <f t="shared" si="81"/>
        <v>1</v>
      </c>
    </row>
    <row r="2155" spans="12:16" x14ac:dyDescent="0.25">
      <c r="L2155" s="264">
        <f>Member!A2155</f>
        <v>0</v>
      </c>
      <c r="M2155">
        <f>SUMIF(Erfassung6!BD:BD,L2155,Erfassung6!BW:BW)</f>
        <v>0</v>
      </c>
      <c r="N2155">
        <f>SUMIF(Erfassung6!BD:BD,L2155,Erfassung6!BG:BG)</f>
        <v>0</v>
      </c>
      <c r="O2155">
        <f t="shared" si="82"/>
        <v>0</v>
      </c>
      <c r="P2155">
        <f t="shared" si="81"/>
        <v>1</v>
      </c>
    </row>
    <row r="2156" spans="12:16" x14ac:dyDescent="0.25">
      <c r="L2156" s="264">
        <f>Member!A2156</f>
        <v>0</v>
      </c>
      <c r="M2156">
        <f>SUMIF(Erfassung6!BD:BD,L2156,Erfassung6!BW:BW)</f>
        <v>0</v>
      </c>
      <c r="N2156">
        <f>SUMIF(Erfassung6!BD:BD,L2156,Erfassung6!BG:BG)</f>
        <v>0</v>
      </c>
      <c r="O2156">
        <f t="shared" si="82"/>
        <v>0</v>
      </c>
      <c r="P2156">
        <f t="shared" si="81"/>
        <v>1</v>
      </c>
    </row>
    <row r="2157" spans="12:16" x14ac:dyDescent="0.25">
      <c r="L2157" s="264">
        <f>Member!A2157</f>
        <v>0</v>
      </c>
      <c r="M2157">
        <f>SUMIF(Erfassung6!BD:BD,L2157,Erfassung6!BW:BW)</f>
        <v>0</v>
      </c>
      <c r="N2157">
        <f>SUMIF(Erfassung6!BD:BD,L2157,Erfassung6!BG:BG)</f>
        <v>0</v>
      </c>
      <c r="O2157">
        <f t="shared" si="82"/>
        <v>0</v>
      </c>
      <c r="P2157">
        <f t="shared" si="81"/>
        <v>1</v>
      </c>
    </row>
    <row r="2158" spans="12:16" x14ac:dyDescent="0.25">
      <c r="L2158" s="264">
        <f>Member!A2158</f>
        <v>0</v>
      </c>
      <c r="M2158">
        <f>SUMIF(Erfassung6!BD:BD,L2158,Erfassung6!BW:BW)</f>
        <v>0</v>
      </c>
      <c r="N2158">
        <f>SUMIF(Erfassung6!BD:BD,L2158,Erfassung6!BG:BG)</f>
        <v>0</v>
      </c>
      <c r="O2158">
        <f t="shared" si="82"/>
        <v>0</v>
      </c>
      <c r="P2158">
        <f t="shared" si="81"/>
        <v>1</v>
      </c>
    </row>
    <row r="2159" spans="12:16" x14ac:dyDescent="0.25">
      <c r="L2159" s="264">
        <f>Member!A2159</f>
        <v>0</v>
      </c>
      <c r="M2159">
        <f>SUMIF(Erfassung6!BD:BD,L2159,Erfassung6!BW:BW)</f>
        <v>0</v>
      </c>
      <c r="N2159">
        <f>SUMIF(Erfassung6!BD:BD,L2159,Erfassung6!BG:BG)</f>
        <v>0</v>
      </c>
      <c r="O2159">
        <f t="shared" si="82"/>
        <v>0</v>
      </c>
      <c r="P2159">
        <f t="shared" si="81"/>
        <v>1</v>
      </c>
    </row>
    <row r="2160" spans="12:16" x14ac:dyDescent="0.25">
      <c r="L2160" s="264">
        <f>Member!A2160</f>
        <v>0</v>
      </c>
      <c r="M2160">
        <f>SUMIF(Erfassung6!BD:BD,L2160,Erfassung6!BW:BW)</f>
        <v>0</v>
      </c>
      <c r="N2160">
        <f>SUMIF(Erfassung6!BD:BD,L2160,Erfassung6!BG:BG)</f>
        <v>0</v>
      </c>
      <c r="O2160">
        <f t="shared" si="82"/>
        <v>0</v>
      </c>
      <c r="P2160">
        <f t="shared" si="81"/>
        <v>1</v>
      </c>
    </row>
    <row r="2161" spans="12:16" x14ac:dyDescent="0.25">
      <c r="L2161" s="264">
        <f>Member!A2161</f>
        <v>0</v>
      </c>
      <c r="M2161">
        <f>SUMIF(Erfassung6!BD:BD,L2161,Erfassung6!BW:BW)</f>
        <v>0</v>
      </c>
      <c r="N2161">
        <f>SUMIF(Erfassung6!BD:BD,L2161,Erfassung6!BG:BG)</f>
        <v>0</v>
      </c>
      <c r="O2161">
        <f t="shared" si="82"/>
        <v>0</v>
      </c>
      <c r="P2161">
        <f t="shared" si="81"/>
        <v>1</v>
      </c>
    </row>
    <row r="2162" spans="12:16" x14ac:dyDescent="0.25">
      <c r="L2162" s="264">
        <f>Member!A2162</f>
        <v>0</v>
      </c>
      <c r="M2162">
        <f>SUMIF(Erfassung6!BD:BD,L2162,Erfassung6!BW:BW)</f>
        <v>0</v>
      </c>
      <c r="N2162">
        <f>SUMIF(Erfassung6!BD:BD,L2162,Erfassung6!BG:BG)</f>
        <v>0</v>
      </c>
      <c r="O2162">
        <f t="shared" si="82"/>
        <v>0</v>
      </c>
      <c r="P2162">
        <f t="shared" si="81"/>
        <v>1</v>
      </c>
    </row>
    <row r="2163" spans="12:16" x14ac:dyDescent="0.25">
      <c r="L2163" s="264">
        <f>Member!A2163</f>
        <v>0</v>
      </c>
      <c r="M2163">
        <f>SUMIF(Erfassung6!BD:BD,L2163,Erfassung6!BW:BW)</f>
        <v>0</v>
      </c>
      <c r="N2163">
        <f>SUMIF(Erfassung6!BD:BD,L2163,Erfassung6!BG:BG)</f>
        <v>0</v>
      </c>
      <c r="O2163">
        <f t="shared" si="82"/>
        <v>0</v>
      </c>
      <c r="P2163">
        <f t="shared" si="81"/>
        <v>1</v>
      </c>
    </row>
    <row r="2164" spans="12:16" x14ac:dyDescent="0.25">
      <c r="L2164" s="264">
        <f>Member!A2164</f>
        <v>0</v>
      </c>
      <c r="M2164">
        <f>SUMIF(Erfassung6!BD:BD,L2164,Erfassung6!BW:BW)</f>
        <v>0</v>
      </c>
      <c r="N2164">
        <f>SUMIF(Erfassung6!BD:BD,L2164,Erfassung6!BG:BG)</f>
        <v>0</v>
      </c>
      <c r="O2164">
        <f t="shared" si="82"/>
        <v>0</v>
      </c>
      <c r="P2164">
        <f t="shared" si="81"/>
        <v>1</v>
      </c>
    </row>
    <row r="2165" spans="12:16" x14ac:dyDescent="0.25">
      <c r="L2165" s="264">
        <f>Member!A2165</f>
        <v>0</v>
      </c>
      <c r="M2165">
        <f>SUMIF(Erfassung6!BD:BD,L2165,Erfassung6!BW:BW)</f>
        <v>0</v>
      </c>
      <c r="N2165">
        <f>SUMIF(Erfassung6!BD:BD,L2165,Erfassung6!BG:BG)</f>
        <v>0</v>
      </c>
      <c r="O2165">
        <f t="shared" si="82"/>
        <v>0</v>
      </c>
      <c r="P2165">
        <f t="shared" si="81"/>
        <v>1</v>
      </c>
    </row>
    <row r="2166" spans="12:16" x14ac:dyDescent="0.25">
      <c r="L2166" s="264">
        <f>Member!A2166</f>
        <v>0</v>
      </c>
      <c r="M2166">
        <f>SUMIF(Erfassung6!BD:BD,L2166,Erfassung6!BW:BW)</f>
        <v>0</v>
      </c>
      <c r="N2166">
        <f>SUMIF(Erfassung6!BD:BD,L2166,Erfassung6!BG:BG)</f>
        <v>0</v>
      </c>
      <c r="O2166">
        <f t="shared" si="82"/>
        <v>0</v>
      </c>
      <c r="P2166">
        <f t="shared" si="81"/>
        <v>1</v>
      </c>
    </row>
    <row r="2167" spans="12:16" x14ac:dyDescent="0.25">
      <c r="L2167" s="264">
        <f>Member!A2167</f>
        <v>0</v>
      </c>
      <c r="M2167">
        <f>SUMIF(Erfassung6!BD:BD,L2167,Erfassung6!BW:BW)</f>
        <v>0</v>
      </c>
      <c r="N2167">
        <f>SUMIF(Erfassung6!BD:BD,L2167,Erfassung6!BG:BG)</f>
        <v>0</v>
      </c>
      <c r="O2167">
        <f t="shared" si="82"/>
        <v>0</v>
      </c>
      <c r="P2167">
        <f t="shared" si="81"/>
        <v>1</v>
      </c>
    </row>
    <row r="2168" spans="12:16" x14ac:dyDescent="0.25">
      <c r="L2168" s="264">
        <f>Member!A2168</f>
        <v>0</v>
      </c>
      <c r="M2168">
        <f>SUMIF(Erfassung6!BD:BD,L2168,Erfassung6!BW:BW)</f>
        <v>0</v>
      </c>
      <c r="N2168">
        <f>SUMIF(Erfassung6!BD:BD,L2168,Erfassung6!BG:BG)</f>
        <v>0</v>
      </c>
      <c r="O2168">
        <f t="shared" si="82"/>
        <v>0</v>
      </c>
      <c r="P2168">
        <f t="shared" si="81"/>
        <v>1</v>
      </c>
    </row>
    <row r="2169" spans="12:16" x14ac:dyDescent="0.25">
      <c r="L2169" s="264">
        <f>Member!A2169</f>
        <v>0</v>
      </c>
      <c r="M2169">
        <f>SUMIF(Erfassung6!BD:BD,L2169,Erfassung6!BW:BW)</f>
        <v>0</v>
      </c>
      <c r="N2169">
        <f>SUMIF(Erfassung6!BD:BD,L2169,Erfassung6!BG:BG)</f>
        <v>0</v>
      </c>
      <c r="O2169">
        <f t="shared" si="82"/>
        <v>0</v>
      </c>
      <c r="P2169">
        <f t="shared" si="81"/>
        <v>1</v>
      </c>
    </row>
    <row r="2170" spans="12:16" x14ac:dyDescent="0.25">
      <c r="L2170" s="264">
        <f>Member!A2170</f>
        <v>0</v>
      </c>
      <c r="M2170">
        <f>SUMIF(Erfassung6!BD:BD,L2170,Erfassung6!BW:BW)</f>
        <v>0</v>
      </c>
      <c r="N2170">
        <f>SUMIF(Erfassung6!BD:BD,L2170,Erfassung6!BG:BG)</f>
        <v>0</v>
      </c>
      <c r="O2170">
        <f t="shared" si="82"/>
        <v>0</v>
      </c>
      <c r="P2170">
        <f t="shared" si="81"/>
        <v>1</v>
      </c>
    </row>
    <row r="2171" spans="12:16" x14ac:dyDescent="0.25">
      <c r="L2171" s="264">
        <f>Member!A2171</f>
        <v>0</v>
      </c>
      <c r="M2171">
        <f>SUMIF(Erfassung6!BD:BD,L2171,Erfassung6!BW:BW)</f>
        <v>0</v>
      </c>
      <c r="N2171">
        <f>SUMIF(Erfassung6!BD:BD,L2171,Erfassung6!BG:BG)</f>
        <v>0</v>
      </c>
      <c r="O2171">
        <f t="shared" si="82"/>
        <v>0</v>
      </c>
      <c r="P2171">
        <f t="shared" si="81"/>
        <v>1</v>
      </c>
    </row>
    <row r="2172" spans="12:16" x14ac:dyDescent="0.25">
      <c r="L2172" s="264">
        <f>Member!A2172</f>
        <v>0</v>
      </c>
      <c r="M2172">
        <f>SUMIF(Erfassung6!BD:BD,L2172,Erfassung6!BW:BW)</f>
        <v>0</v>
      </c>
      <c r="N2172">
        <f>SUMIF(Erfassung6!BD:BD,L2172,Erfassung6!BG:BG)</f>
        <v>0</v>
      </c>
      <c r="O2172">
        <f t="shared" si="82"/>
        <v>0</v>
      </c>
      <c r="P2172">
        <f t="shared" si="81"/>
        <v>1</v>
      </c>
    </row>
    <row r="2173" spans="12:16" x14ac:dyDescent="0.25">
      <c r="L2173" s="264">
        <f>Member!A2173</f>
        <v>0</v>
      </c>
      <c r="M2173">
        <f>SUMIF(Erfassung6!BD:BD,L2173,Erfassung6!BW:BW)</f>
        <v>0</v>
      </c>
      <c r="N2173">
        <f>SUMIF(Erfassung6!BD:BD,L2173,Erfassung6!BG:BG)</f>
        <v>0</v>
      </c>
      <c r="O2173">
        <f t="shared" si="82"/>
        <v>0</v>
      </c>
      <c r="P2173">
        <f t="shared" si="81"/>
        <v>1</v>
      </c>
    </row>
    <row r="2174" spans="12:16" x14ac:dyDescent="0.25">
      <c r="L2174" s="264">
        <f>Member!A2174</f>
        <v>0</v>
      </c>
      <c r="M2174">
        <f>SUMIF(Erfassung6!BD:BD,L2174,Erfassung6!BW:BW)</f>
        <v>0</v>
      </c>
      <c r="N2174">
        <f>SUMIF(Erfassung6!BD:BD,L2174,Erfassung6!BG:BG)</f>
        <v>0</v>
      </c>
      <c r="O2174">
        <f t="shared" si="82"/>
        <v>0</v>
      </c>
      <c r="P2174">
        <f t="shared" si="81"/>
        <v>1</v>
      </c>
    </row>
    <row r="2175" spans="12:16" x14ac:dyDescent="0.25">
      <c r="L2175" s="264">
        <f>Member!A2175</f>
        <v>0</v>
      </c>
      <c r="M2175">
        <f>SUMIF(Erfassung6!BD:BD,L2175,Erfassung6!BW:BW)</f>
        <v>0</v>
      </c>
      <c r="N2175">
        <f>SUMIF(Erfassung6!BD:BD,L2175,Erfassung6!BG:BG)</f>
        <v>0</v>
      </c>
      <c r="O2175">
        <f t="shared" si="82"/>
        <v>0</v>
      </c>
      <c r="P2175">
        <f t="shared" si="81"/>
        <v>1</v>
      </c>
    </row>
    <row r="2176" spans="12:16" x14ac:dyDescent="0.25">
      <c r="L2176" s="264">
        <f>Member!A2176</f>
        <v>0</v>
      </c>
      <c r="M2176">
        <f>SUMIF(Erfassung6!BD:BD,L2176,Erfassung6!BW:BW)</f>
        <v>0</v>
      </c>
      <c r="N2176">
        <f>SUMIF(Erfassung6!BD:BD,L2176,Erfassung6!BG:BG)</f>
        <v>0</v>
      </c>
      <c r="O2176">
        <f t="shared" si="82"/>
        <v>0</v>
      </c>
      <c r="P2176">
        <f t="shared" si="81"/>
        <v>1</v>
      </c>
    </row>
    <row r="2177" spans="12:16" x14ac:dyDescent="0.25">
      <c r="L2177" s="264">
        <f>Member!A2177</f>
        <v>0</v>
      </c>
      <c r="M2177">
        <f>SUMIF(Erfassung6!BD:BD,L2177,Erfassung6!BW:BW)</f>
        <v>0</v>
      </c>
      <c r="N2177">
        <f>SUMIF(Erfassung6!BD:BD,L2177,Erfassung6!BG:BG)</f>
        <v>0</v>
      </c>
      <c r="O2177">
        <f t="shared" si="82"/>
        <v>0</v>
      </c>
      <c r="P2177">
        <f t="shared" si="81"/>
        <v>1</v>
      </c>
    </row>
    <row r="2178" spans="12:16" x14ac:dyDescent="0.25">
      <c r="L2178" s="264">
        <f>Member!A2178</f>
        <v>0</v>
      </c>
      <c r="M2178">
        <f>SUMIF(Erfassung6!BD:BD,L2178,Erfassung6!BW:BW)</f>
        <v>0</v>
      </c>
      <c r="N2178">
        <f>SUMIF(Erfassung6!BD:BD,L2178,Erfassung6!BG:BG)</f>
        <v>0</v>
      </c>
      <c r="O2178">
        <f t="shared" si="82"/>
        <v>0</v>
      </c>
      <c r="P2178">
        <f t="shared" ref="P2178:P2199" si="83">RANK(O2178,O:O)</f>
        <v>1</v>
      </c>
    </row>
    <row r="2179" spans="12:16" x14ac:dyDescent="0.25">
      <c r="L2179" s="264">
        <f>Member!A2179</f>
        <v>0</v>
      </c>
      <c r="M2179">
        <f>SUMIF(Erfassung6!BD:BD,L2179,Erfassung6!BW:BW)</f>
        <v>0</v>
      </c>
      <c r="N2179">
        <f>SUMIF(Erfassung6!BD:BD,L2179,Erfassung6!BG:BG)</f>
        <v>0</v>
      </c>
      <c r="O2179">
        <f t="shared" ref="O2179:O2199" si="84">IF(N2179=0,0,M2179/N2179-ROW()/1000000000)</f>
        <v>0</v>
      </c>
      <c r="P2179">
        <f t="shared" si="83"/>
        <v>1</v>
      </c>
    </row>
    <row r="2180" spans="12:16" x14ac:dyDescent="0.25">
      <c r="L2180" s="264">
        <f>Member!A2180</f>
        <v>0</v>
      </c>
      <c r="M2180">
        <f>SUMIF(Erfassung6!BD:BD,L2180,Erfassung6!BW:BW)</f>
        <v>0</v>
      </c>
      <c r="N2180">
        <f>SUMIF(Erfassung6!BD:BD,L2180,Erfassung6!BG:BG)</f>
        <v>0</v>
      </c>
      <c r="O2180">
        <f t="shared" si="84"/>
        <v>0</v>
      </c>
      <c r="P2180">
        <f t="shared" si="83"/>
        <v>1</v>
      </c>
    </row>
    <row r="2181" spans="12:16" x14ac:dyDescent="0.25">
      <c r="L2181" s="264">
        <f>Member!A2181</f>
        <v>0</v>
      </c>
      <c r="M2181">
        <f>SUMIF(Erfassung6!BD:BD,L2181,Erfassung6!BW:BW)</f>
        <v>0</v>
      </c>
      <c r="N2181">
        <f>SUMIF(Erfassung6!BD:BD,L2181,Erfassung6!BG:BG)</f>
        <v>0</v>
      </c>
      <c r="O2181">
        <f t="shared" si="84"/>
        <v>0</v>
      </c>
      <c r="P2181">
        <f t="shared" si="83"/>
        <v>1</v>
      </c>
    </row>
    <row r="2182" spans="12:16" x14ac:dyDescent="0.25">
      <c r="L2182" s="264">
        <f>Member!A2182</f>
        <v>0</v>
      </c>
      <c r="M2182">
        <f>SUMIF(Erfassung6!BD:BD,L2182,Erfassung6!BW:BW)</f>
        <v>0</v>
      </c>
      <c r="N2182">
        <f>SUMIF(Erfassung6!BD:BD,L2182,Erfassung6!BG:BG)</f>
        <v>0</v>
      </c>
      <c r="O2182">
        <f t="shared" si="84"/>
        <v>0</v>
      </c>
      <c r="P2182">
        <f t="shared" si="83"/>
        <v>1</v>
      </c>
    </row>
    <row r="2183" spans="12:16" x14ac:dyDescent="0.25">
      <c r="L2183" s="264">
        <f>Member!A2183</f>
        <v>0</v>
      </c>
      <c r="M2183">
        <f>SUMIF(Erfassung6!BD:BD,L2183,Erfassung6!BW:BW)</f>
        <v>0</v>
      </c>
      <c r="N2183">
        <f>SUMIF(Erfassung6!BD:BD,L2183,Erfassung6!BG:BG)</f>
        <v>0</v>
      </c>
      <c r="O2183">
        <f t="shared" si="84"/>
        <v>0</v>
      </c>
      <c r="P2183">
        <f t="shared" si="83"/>
        <v>1</v>
      </c>
    </row>
    <row r="2184" spans="12:16" x14ac:dyDescent="0.25">
      <c r="L2184" s="264">
        <f>Member!A2184</f>
        <v>0</v>
      </c>
      <c r="M2184">
        <f>SUMIF(Erfassung6!BD:BD,L2184,Erfassung6!BW:BW)</f>
        <v>0</v>
      </c>
      <c r="N2184">
        <f>SUMIF(Erfassung6!BD:BD,L2184,Erfassung6!BG:BG)</f>
        <v>0</v>
      </c>
      <c r="O2184">
        <f t="shared" si="84"/>
        <v>0</v>
      </c>
      <c r="P2184">
        <f t="shared" si="83"/>
        <v>1</v>
      </c>
    </row>
    <row r="2185" spans="12:16" x14ac:dyDescent="0.25">
      <c r="L2185" s="264">
        <f>Member!A2185</f>
        <v>0</v>
      </c>
      <c r="M2185">
        <f>SUMIF(Erfassung6!BD:BD,L2185,Erfassung6!BW:BW)</f>
        <v>0</v>
      </c>
      <c r="N2185">
        <f>SUMIF(Erfassung6!BD:BD,L2185,Erfassung6!BG:BG)</f>
        <v>0</v>
      </c>
      <c r="O2185">
        <f t="shared" si="84"/>
        <v>0</v>
      </c>
      <c r="P2185">
        <f t="shared" si="83"/>
        <v>1</v>
      </c>
    </row>
    <row r="2186" spans="12:16" x14ac:dyDescent="0.25">
      <c r="L2186" s="264">
        <f>Member!A2186</f>
        <v>0</v>
      </c>
      <c r="M2186">
        <f>SUMIF(Erfassung6!BD:BD,L2186,Erfassung6!BW:BW)</f>
        <v>0</v>
      </c>
      <c r="N2186">
        <f>SUMIF(Erfassung6!BD:BD,L2186,Erfassung6!BG:BG)</f>
        <v>0</v>
      </c>
      <c r="O2186">
        <f t="shared" si="84"/>
        <v>0</v>
      </c>
      <c r="P2186">
        <f t="shared" si="83"/>
        <v>1</v>
      </c>
    </row>
    <row r="2187" spans="12:16" x14ac:dyDescent="0.25">
      <c r="L2187" s="264">
        <f>Member!A2187</f>
        <v>0</v>
      </c>
      <c r="M2187">
        <f>SUMIF(Erfassung6!BD:BD,L2187,Erfassung6!BW:BW)</f>
        <v>0</v>
      </c>
      <c r="N2187">
        <f>SUMIF(Erfassung6!BD:BD,L2187,Erfassung6!BG:BG)</f>
        <v>0</v>
      </c>
      <c r="O2187">
        <f t="shared" si="84"/>
        <v>0</v>
      </c>
      <c r="P2187">
        <f t="shared" si="83"/>
        <v>1</v>
      </c>
    </row>
    <row r="2188" spans="12:16" x14ac:dyDescent="0.25">
      <c r="L2188" s="264">
        <f>Member!A2188</f>
        <v>0</v>
      </c>
      <c r="M2188">
        <f>SUMIF(Erfassung6!BD:BD,L2188,Erfassung6!BW:BW)</f>
        <v>0</v>
      </c>
      <c r="N2188">
        <f>SUMIF(Erfassung6!BD:BD,L2188,Erfassung6!BG:BG)</f>
        <v>0</v>
      </c>
      <c r="O2188">
        <f t="shared" si="84"/>
        <v>0</v>
      </c>
      <c r="P2188">
        <f t="shared" si="83"/>
        <v>1</v>
      </c>
    </row>
    <row r="2189" spans="12:16" x14ac:dyDescent="0.25">
      <c r="L2189" s="264">
        <f>Member!A2189</f>
        <v>0</v>
      </c>
      <c r="M2189">
        <f>SUMIF(Erfassung6!BD:BD,L2189,Erfassung6!BW:BW)</f>
        <v>0</v>
      </c>
      <c r="N2189">
        <f>SUMIF(Erfassung6!BD:BD,L2189,Erfassung6!BG:BG)</f>
        <v>0</v>
      </c>
      <c r="O2189">
        <f t="shared" si="84"/>
        <v>0</v>
      </c>
      <c r="P2189">
        <f t="shared" si="83"/>
        <v>1</v>
      </c>
    </row>
    <row r="2190" spans="12:16" x14ac:dyDescent="0.25">
      <c r="L2190" s="264">
        <f>Member!A2190</f>
        <v>0</v>
      </c>
      <c r="M2190">
        <f>SUMIF(Erfassung6!BD:BD,L2190,Erfassung6!BW:BW)</f>
        <v>0</v>
      </c>
      <c r="N2190">
        <f>SUMIF(Erfassung6!BD:BD,L2190,Erfassung6!BG:BG)</f>
        <v>0</v>
      </c>
      <c r="O2190">
        <f t="shared" si="84"/>
        <v>0</v>
      </c>
      <c r="P2190">
        <f t="shared" si="83"/>
        <v>1</v>
      </c>
    </row>
    <row r="2191" spans="12:16" x14ac:dyDescent="0.25">
      <c r="L2191" s="264">
        <f>Member!A2191</f>
        <v>0</v>
      </c>
      <c r="M2191">
        <f>SUMIF(Erfassung6!BD:BD,L2191,Erfassung6!BW:BW)</f>
        <v>0</v>
      </c>
      <c r="N2191">
        <f>SUMIF(Erfassung6!BD:BD,L2191,Erfassung6!BG:BG)</f>
        <v>0</v>
      </c>
      <c r="O2191">
        <f t="shared" si="84"/>
        <v>0</v>
      </c>
      <c r="P2191">
        <f t="shared" si="83"/>
        <v>1</v>
      </c>
    </row>
    <row r="2192" spans="12:16" x14ac:dyDescent="0.25">
      <c r="L2192" s="264">
        <f>Member!A2192</f>
        <v>0</v>
      </c>
      <c r="M2192">
        <f>SUMIF(Erfassung6!BD:BD,L2192,Erfassung6!BW:BW)</f>
        <v>0</v>
      </c>
      <c r="N2192">
        <f>SUMIF(Erfassung6!BD:BD,L2192,Erfassung6!BG:BG)</f>
        <v>0</v>
      </c>
      <c r="O2192">
        <f t="shared" si="84"/>
        <v>0</v>
      </c>
      <c r="P2192">
        <f t="shared" si="83"/>
        <v>1</v>
      </c>
    </row>
    <row r="2193" spans="12:16" x14ac:dyDescent="0.25">
      <c r="L2193" s="264">
        <f>Member!A2193</f>
        <v>0</v>
      </c>
      <c r="M2193">
        <f>SUMIF(Erfassung6!BD:BD,L2193,Erfassung6!BW:BW)</f>
        <v>0</v>
      </c>
      <c r="N2193">
        <f>SUMIF(Erfassung6!BD:BD,L2193,Erfassung6!BG:BG)</f>
        <v>0</v>
      </c>
      <c r="O2193">
        <f t="shared" si="84"/>
        <v>0</v>
      </c>
      <c r="P2193">
        <f t="shared" si="83"/>
        <v>1</v>
      </c>
    </row>
    <row r="2194" spans="12:16" x14ac:dyDescent="0.25">
      <c r="L2194" s="264">
        <f>Member!A2194</f>
        <v>0</v>
      </c>
      <c r="M2194">
        <f>SUMIF(Erfassung6!BD:BD,L2194,Erfassung6!BW:BW)</f>
        <v>0</v>
      </c>
      <c r="N2194">
        <f>SUMIF(Erfassung6!BD:BD,L2194,Erfassung6!BG:BG)</f>
        <v>0</v>
      </c>
      <c r="O2194">
        <f t="shared" si="84"/>
        <v>0</v>
      </c>
      <c r="P2194">
        <f t="shared" si="83"/>
        <v>1</v>
      </c>
    </row>
    <row r="2195" spans="12:16" x14ac:dyDescent="0.25">
      <c r="L2195" s="264">
        <f>Member!A2195</f>
        <v>0</v>
      </c>
      <c r="M2195">
        <f>SUMIF(Erfassung6!BD:BD,L2195,Erfassung6!BW:BW)</f>
        <v>0</v>
      </c>
      <c r="N2195">
        <f>SUMIF(Erfassung6!BD:BD,L2195,Erfassung6!BG:BG)</f>
        <v>0</v>
      </c>
      <c r="O2195">
        <f t="shared" si="84"/>
        <v>0</v>
      </c>
      <c r="P2195">
        <f t="shared" si="83"/>
        <v>1</v>
      </c>
    </row>
    <row r="2196" spans="12:16" x14ac:dyDescent="0.25">
      <c r="L2196" s="264">
        <f>Member!A2196</f>
        <v>0</v>
      </c>
      <c r="M2196">
        <f>SUMIF(Erfassung6!BD:BD,L2196,Erfassung6!BW:BW)</f>
        <v>0</v>
      </c>
      <c r="N2196">
        <f>SUMIF(Erfassung6!BD:BD,L2196,Erfassung6!BG:BG)</f>
        <v>0</v>
      </c>
      <c r="O2196">
        <f t="shared" si="84"/>
        <v>0</v>
      </c>
      <c r="P2196">
        <f t="shared" si="83"/>
        <v>1</v>
      </c>
    </row>
    <row r="2197" spans="12:16" x14ac:dyDescent="0.25">
      <c r="L2197" s="264">
        <f>Member!A2197</f>
        <v>0</v>
      </c>
      <c r="M2197">
        <f>SUMIF(Erfassung6!BD:BD,L2197,Erfassung6!BW:BW)</f>
        <v>0</v>
      </c>
      <c r="N2197">
        <f>SUMIF(Erfassung6!BD:BD,L2197,Erfassung6!BG:BG)</f>
        <v>0</v>
      </c>
      <c r="O2197">
        <f t="shared" si="84"/>
        <v>0</v>
      </c>
      <c r="P2197">
        <f t="shared" si="83"/>
        <v>1</v>
      </c>
    </row>
    <row r="2198" spans="12:16" x14ac:dyDescent="0.25">
      <c r="L2198" s="264">
        <f>Member!A2198</f>
        <v>0</v>
      </c>
      <c r="M2198">
        <f>SUMIF(Erfassung6!BD:BD,L2198,Erfassung6!BW:BW)</f>
        <v>0</v>
      </c>
      <c r="N2198">
        <f>SUMIF(Erfassung6!BD:BD,L2198,Erfassung6!BG:BG)</f>
        <v>0</v>
      </c>
      <c r="O2198">
        <f t="shared" si="84"/>
        <v>0</v>
      </c>
      <c r="P2198">
        <f t="shared" si="83"/>
        <v>1</v>
      </c>
    </row>
    <row r="2199" spans="12:16" x14ac:dyDescent="0.25">
      <c r="L2199" s="264">
        <f>Member!A2199</f>
        <v>0</v>
      </c>
      <c r="M2199">
        <f>SUMIF(Erfassung6!BD:BD,L2200,Erfassung6!BW:BW)</f>
        <v>0</v>
      </c>
      <c r="N2199">
        <f>SUMIF(Erfassung6!BD:BD,L2200,Erfassung6!BG:BG)</f>
        <v>0</v>
      </c>
      <c r="O2199">
        <f t="shared" si="84"/>
        <v>0</v>
      </c>
      <c r="P2199">
        <f t="shared" si="83"/>
        <v>1</v>
      </c>
    </row>
    <row r="2200" spans="12:16" x14ac:dyDescent="0.25">
      <c r="L2200" s="264"/>
    </row>
  </sheetData>
  <sheetProtection algorithmName="SHA-512" hashValue="CYXaNywoBOGGuyIxwmwlNFTYbUZcviSfM0nqM1CzMsOlTGR/Kq+KGUjKsSCbo6tRz4R4VztliVFirWrZmkVs1g==" saltValue="gHt7Vx1c9YG0seysjzyk9g==" spinCount="100000" sheet="1" formatCells="0" formatColumns="0" formatRows="0"/>
  <pageMargins left="0.47244094488188981" right="0.27559055118110237" top="0.27559055118110237" bottom="0.19685039370078741" header="0.19685039370078741" footer="0.19685039370078741"/>
  <pageSetup paperSize="9" fitToHeight="0" orientation="portrait" r:id="rId1"/>
  <headerFooter alignWithMargins="0"/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94CE-6351-4EC7-B56E-B8ABFA764F6D}">
  <sheetPr>
    <tabColor theme="1"/>
    <pageSetUpPr autoPageBreaks="0"/>
  </sheetPr>
  <dimension ref="A1:V130"/>
  <sheetViews>
    <sheetView showGridLines="0" view="pageBreakPreview" topLeftCell="A77" zoomScale="120" zoomScaleNormal="100" zoomScaleSheetLayoutView="120" workbookViewId="0">
      <selection activeCell="Q85" sqref="Q85"/>
    </sheetView>
  </sheetViews>
  <sheetFormatPr baseColWidth="10" defaultColWidth="3.33203125" defaultRowHeight="13.2" x14ac:dyDescent="0.25"/>
  <cols>
    <col min="1" max="1" width="1.109375" style="166" customWidth="1"/>
    <col min="2" max="2" width="3.5546875" style="166" customWidth="1"/>
    <col min="3" max="4" width="7.33203125" style="166" customWidth="1"/>
    <col min="5" max="5" width="1.44140625" style="166" customWidth="1"/>
    <col min="6" max="6" width="3.6640625" style="166" customWidth="1"/>
    <col min="7" max="7" width="3" style="166" customWidth="1"/>
    <col min="8" max="8" width="2" style="166" customWidth="1"/>
    <col min="9" max="9" width="11" style="166" customWidth="1"/>
    <col min="10" max="10" width="2.109375" style="166" customWidth="1"/>
    <col min="11" max="11" width="3.109375" style="166" customWidth="1"/>
    <col min="12" max="12" width="0.88671875" style="166" customWidth="1"/>
    <col min="13" max="13" width="19.33203125" style="166" customWidth="1"/>
    <col min="14" max="14" width="2.109375" style="166" customWidth="1"/>
    <col min="15" max="256" width="3.33203125" style="166"/>
    <col min="257" max="257" width="1.109375" style="166" customWidth="1"/>
    <col min="258" max="258" width="3.5546875" style="166" customWidth="1"/>
    <col min="259" max="260" width="7.33203125" style="166" customWidth="1"/>
    <col min="261" max="261" width="1.44140625" style="166" customWidth="1"/>
    <col min="262" max="262" width="3.6640625" style="166" customWidth="1"/>
    <col min="263" max="263" width="3" style="166" customWidth="1"/>
    <col min="264" max="264" width="2" style="166" customWidth="1"/>
    <col min="265" max="265" width="11" style="166" customWidth="1"/>
    <col min="266" max="266" width="2.109375" style="166" customWidth="1"/>
    <col min="267" max="267" width="3.109375" style="166" customWidth="1"/>
    <col min="268" max="268" width="0.88671875" style="166" customWidth="1"/>
    <col min="269" max="269" width="19.33203125" style="166" customWidth="1"/>
    <col min="270" max="270" width="2.109375" style="166" customWidth="1"/>
    <col min="271" max="512" width="3.33203125" style="166"/>
    <col min="513" max="513" width="1.109375" style="166" customWidth="1"/>
    <col min="514" max="514" width="3.5546875" style="166" customWidth="1"/>
    <col min="515" max="516" width="7.33203125" style="166" customWidth="1"/>
    <col min="517" max="517" width="1.44140625" style="166" customWidth="1"/>
    <col min="518" max="518" width="3.6640625" style="166" customWidth="1"/>
    <col min="519" max="519" width="3" style="166" customWidth="1"/>
    <col min="520" max="520" width="2" style="166" customWidth="1"/>
    <col min="521" max="521" width="11" style="166" customWidth="1"/>
    <col min="522" max="522" width="2.109375" style="166" customWidth="1"/>
    <col min="523" max="523" width="3.109375" style="166" customWidth="1"/>
    <col min="524" max="524" width="0.88671875" style="166" customWidth="1"/>
    <col min="525" max="525" width="19.33203125" style="166" customWidth="1"/>
    <col min="526" max="526" width="2.109375" style="166" customWidth="1"/>
    <col min="527" max="768" width="3.33203125" style="166"/>
    <col min="769" max="769" width="1.109375" style="166" customWidth="1"/>
    <col min="770" max="770" width="3.5546875" style="166" customWidth="1"/>
    <col min="771" max="772" width="7.33203125" style="166" customWidth="1"/>
    <col min="773" max="773" width="1.44140625" style="166" customWidth="1"/>
    <col min="774" max="774" width="3.6640625" style="166" customWidth="1"/>
    <col min="775" max="775" width="3" style="166" customWidth="1"/>
    <col min="776" max="776" width="2" style="166" customWidth="1"/>
    <col min="777" max="777" width="11" style="166" customWidth="1"/>
    <col min="778" max="778" width="2.109375" style="166" customWidth="1"/>
    <col min="779" max="779" width="3.109375" style="166" customWidth="1"/>
    <col min="780" max="780" width="0.88671875" style="166" customWidth="1"/>
    <col min="781" max="781" width="19.33203125" style="166" customWidth="1"/>
    <col min="782" max="782" width="2.109375" style="166" customWidth="1"/>
    <col min="783" max="1024" width="3.33203125" style="166"/>
    <col min="1025" max="1025" width="1.109375" style="166" customWidth="1"/>
    <col min="1026" max="1026" width="3.5546875" style="166" customWidth="1"/>
    <col min="1027" max="1028" width="7.33203125" style="166" customWidth="1"/>
    <col min="1029" max="1029" width="1.44140625" style="166" customWidth="1"/>
    <col min="1030" max="1030" width="3.6640625" style="166" customWidth="1"/>
    <col min="1031" max="1031" width="3" style="166" customWidth="1"/>
    <col min="1032" max="1032" width="2" style="166" customWidth="1"/>
    <col min="1033" max="1033" width="11" style="166" customWidth="1"/>
    <col min="1034" max="1034" width="2.109375" style="166" customWidth="1"/>
    <col min="1035" max="1035" width="3.109375" style="166" customWidth="1"/>
    <col min="1036" max="1036" width="0.88671875" style="166" customWidth="1"/>
    <col min="1037" max="1037" width="19.33203125" style="166" customWidth="1"/>
    <col min="1038" max="1038" width="2.109375" style="166" customWidth="1"/>
    <col min="1039" max="1280" width="3.33203125" style="166"/>
    <col min="1281" max="1281" width="1.109375" style="166" customWidth="1"/>
    <col min="1282" max="1282" width="3.5546875" style="166" customWidth="1"/>
    <col min="1283" max="1284" width="7.33203125" style="166" customWidth="1"/>
    <col min="1285" max="1285" width="1.44140625" style="166" customWidth="1"/>
    <col min="1286" max="1286" width="3.6640625" style="166" customWidth="1"/>
    <col min="1287" max="1287" width="3" style="166" customWidth="1"/>
    <col min="1288" max="1288" width="2" style="166" customWidth="1"/>
    <col min="1289" max="1289" width="11" style="166" customWidth="1"/>
    <col min="1290" max="1290" width="2.109375" style="166" customWidth="1"/>
    <col min="1291" max="1291" width="3.109375" style="166" customWidth="1"/>
    <col min="1292" max="1292" width="0.88671875" style="166" customWidth="1"/>
    <col min="1293" max="1293" width="19.33203125" style="166" customWidth="1"/>
    <col min="1294" max="1294" width="2.109375" style="166" customWidth="1"/>
    <col min="1295" max="1536" width="3.33203125" style="166"/>
    <col min="1537" max="1537" width="1.109375" style="166" customWidth="1"/>
    <col min="1538" max="1538" width="3.5546875" style="166" customWidth="1"/>
    <col min="1539" max="1540" width="7.33203125" style="166" customWidth="1"/>
    <col min="1541" max="1541" width="1.44140625" style="166" customWidth="1"/>
    <col min="1542" max="1542" width="3.6640625" style="166" customWidth="1"/>
    <col min="1543" max="1543" width="3" style="166" customWidth="1"/>
    <col min="1544" max="1544" width="2" style="166" customWidth="1"/>
    <col min="1545" max="1545" width="11" style="166" customWidth="1"/>
    <col min="1546" max="1546" width="2.109375" style="166" customWidth="1"/>
    <col min="1547" max="1547" width="3.109375" style="166" customWidth="1"/>
    <col min="1548" max="1548" width="0.88671875" style="166" customWidth="1"/>
    <col min="1549" max="1549" width="19.33203125" style="166" customWidth="1"/>
    <col min="1550" max="1550" width="2.109375" style="166" customWidth="1"/>
    <col min="1551" max="1792" width="3.33203125" style="166"/>
    <col min="1793" max="1793" width="1.109375" style="166" customWidth="1"/>
    <col min="1794" max="1794" width="3.5546875" style="166" customWidth="1"/>
    <col min="1795" max="1796" width="7.33203125" style="166" customWidth="1"/>
    <col min="1797" max="1797" width="1.44140625" style="166" customWidth="1"/>
    <col min="1798" max="1798" width="3.6640625" style="166" customWidth="1"/>
    <col min="1799" max="1799" width="3" style="166" customWidth="1"/>
    <col min="1800" max="1800" width="2" style="166" customWidth="1"/>
    <col min="1801" max="1801" width="11" style="166" customWidth="1"/>
    <col min="1802" max="1802" width="2.109375" style="166" customWidth="1"/>
    <col min="1803" max="1803" width="3.109375" style="166" customWidth="1"/>
    <col min="1804" max="1804" width="0.88671875" style="166" customWidth="1"/>
    <col min="1805" max="1805" width="19.33203125" style="166" customWidth="1"/>
    <col min="1806" max="1806" width="2.109375" style="166" customWidth="1"/>
    <col min="1807" max="2048" width="3.33203125" style="166"/>
    <col min="2049" max="2049" width="1.109375" style="166" customWidth="1"/>
    <col min="2050" max="2050" width="3.5546875" style="166" customWidth="1"/>
    <col min="2051" max="2052" width="7.33203125" style="166" customWidth="1"/>
    <col min="2053" max="2053" width="1.44140625" style="166" customWidth="1"/>
    <col min="2054" max="2054" width="3.6640625" style="166" customWidth="1"/>
    <col min="2055" max="2055" width="3" style="166" customWidth="1"/>
    <col min="2056" max="2056" width="2" style="166" customWidth="1"/>
    <col min="2057" max="2057" width="11" style="166" customWidth="1"/>
    <col min="2058" max="2058" width="2.109375" style="166" customWidth="1"/>
    <col min="2059" max="2059" width="3.109375" style="166" customWidth="1"/>
    <col min="2060" max="2060" width="0.88671875" style="166" customWidth="1"/>
    <col min="2061" max="2061" width="19.33203125" style="166" customWidth="1"/>
    <col min="2062" max="2062" width="2.109375" style="166" customWidth="1"/>
    <col min="2063" max="2304" width="3.33203125" style="166"/>
    <col min="2305" max="2305" width="1.109375" style="166" customWidth="1"/>
    <col min="2306" max="2306" width="3.5546875" style="166" customWidth="1"/>
    <col min="2307" max="2308" width="7.33203125" style="166" customWidth="1"/>
    <col min="2309" max="2309" width="1.44140625" style="166" customWidth="1"/>
    <col min="2310" max="2310" width="3.6640625" style="166" customWidth="1"/>
    <col min="2311" max="2311" width="3" style="166" customWidth="1"/>
    <col min="2312" max="2312" width="2" style="166" customWidth="1"/>
    <col min="2313" max="2313" width="11" style="166" customWidth="1"/>
    <col min="2314" max="2314" width="2.109375" style="166" customWidth="1"/>
    <col min="2315" max="2315" width="3.109375" style="166" customWidth="1"/>
    <col min="2316" max="2316" width="0.88671875" style="166" customWidth="1"/>
    <col min="2317" max="2317" width="19.33203125" style="166" customWidth="1"/>
    <col min="2318" max="2318" width="2.109375" style="166" customWidth="1"/>
    <col min="2319" max="2560" width="3.33203125" style="166"/>
    <col min="2561" max="2561" width="1.109375" style="166" customWidth="1"/>
    <col min="2562" max="2562" width="3.5546875" style="166" customWidth="1"/>
    <col min="2563" max="2564" width="7.33203125" style="166" customWidth="1"/>
    <col min="2565" max="2565" width="1.44140625" style="166" customWidth="1"/>
    <col min="2566" max="2566" width="3.6640625" style="166" customWidth="1"/>
    <col min="2567" max="2567" width="3" style="166" customWidth="1"/>
    <col min="2568" max="2568" width="2" style="166" customWidth="1"/>
    <col min="2569" max="2569" width="11" style="166" customWidth="1"/>
    <col min="2570" max="2570" width="2.109375" style="166" customWidth="1"/>
    <col min="2571" max="2571" width="3.109375" style="166" customWidth="1"/>
    <col min="2572" max="2572" width="0.88671875" style="166" customWidth="1"/>
    <col min="2573" max="2573" width="19.33203125" style="166" customWidth="1"/>
    <col min="2574" max="2574" width="2.109375" style="166" customWidth="1"/>
    <col min="2575" max="2816" width="3.33203125" style="166"/>
    <col min="2817" max="2817" width="1.109375" style="166" customWidth="1"/>
    <col min="2818" max="2818" width="3.5546875" style="166" customWidth="1"/>
    <col min="2819" max="2820" width="7.33203125" style="166" customWidth="1"/>
    <col min="2821" max="2821" width="1.44140625" style="166" customWidth="1"/>
    <col min="2822" max="2822" width="3.6640625" style="166" customWidth="1"/>
    <col min="2823" max="2823" width="3" style="166" customWidth="1"/>
    <col min="2824" max="2824" width="2" style="166" customWidth="1"/>
    <col min="2825" max="2825" width="11" style="166" customWidth="1"/>
    <col min="2826" max="2826" width="2.109375" style="166" customWidth="1"/>
    <col min="2827" max="2827" width="3.109375" style="166" customWidth="1"/>
    <col min="2828" max="2828" width="0.88671875" style="166" customWidth="1"/>
    <col min="2829" max="2829" width="19.33203125" style="166" customWidth="1"/>
    <col min="2830" max="2830" width="2.109375" style="166" customWidth="1"/>
    <col min="2831" max="3072" width="3.33203125" style="166"/>
    <col min="3073" max="3073" width="1.109375" style="166" customWidth="1"/>
    <col min="3074" max="3074" width="3.5546875" style="166" customWidth="1"/>
    <col min="3075" max="3076" width="7.33203125" style="166" customWidth="1"/>
    <col min="3077" max="3077" width="1.44140625" style="166" customWidth="1"/>
    <col min="3078" max="3078" width="3.6640625" style="166" customWidth="1"/>
    <col min="3079" max="3079" width="3" style="166" customWidth="1"/>
    <col min="3080" max="3080" width="2" style="166" customWidth="1"/>
    <col min="3081" max="3081" width="11" style="166" customWidth="1"/>
    <col min="3082" max="3082" width="2.109375" style="166" customWidth="1"/>
    <col min="3083" max="3083" width="3.109375" style="166" customWidth="1"/>
    <col min="3084" max="3084" width="0.88671875" style="166" customWidth="1"/>
    <col min="3085" max="3085" width="19.33203125" style="166" customWidth="1"/>
    <col min="3086" max="3086" width="2.109375" style="166" customWidth="1"/>
    <col min="3087" max="3328" width="3.33203125" style="166"/>
    <col min="3329" max="3329" width="1.109375" style="166" customWidth="1"/>
    <col min="3330" max="3330" width="3.5546875" style="166" customWidth="1"/>
    <col min="3331" max="3332" width="7.33203125" style="166" customWidth="1"/>
    <col min="3333" max="3333" width="1.44140625" style="166" customWidth="1"/>
    <col min="3334" max="3334" width="3.6640625" style="166" customWidth="1"/>
    <col min="3335" max="3335" width="3" style="166" customWidth="1"/>
    <col min="3336" max="3336" width="2" style="166" customWidth="1"/>
    <col min="3337" max="3337" width="11" style="166" customWidth="1"/>
    <col min="3338" max="3338" width="2.109375" style="166" customWidth="1"/>
    <col min="3339" max="3339" width="3.109375" style="166" customWidth="1"/>
    <col min="3340" max="3340" width="0.88671875" style="166" customWidth="1"/>
    <col min="3341" max="3341" width="19.33203125" style="166" customWidth="1"/>
    <col min="3342" max="3342" width="2.109375" style="166" customWidth="1"/>
    <col min="3343" max="3584" width="3.33203125" style="166"/>
    <col min="3585" max="3585" width="1.109375" style="166" customWidth="1"/>
    <col min="3586" max="3586" width="3.5546875" style="166" customWidth="1"/>
    <col min="3587" max="3588" width="7.33203125" style="166" customWidth="1"/>
    <col min="3589" max="3589" width="1.44140625" style="166" customWidth="1"/>
    <col min="3590" max="3590" width="3.6640625" style="166" customWidth="1"/>
    <col min="3591" max="3591" width="3" style="166" customWidth="1"/>
    <col min="3592" max="3592" width="2" style="166" customWidth="1"/>
    <col min="3593" max="3593" width="11" style="166" customWidth="1"/>
    <col min="3594" max="3594" width="2.109375" style="166" customWidth="1"/>
    <col min="3595" max="3595" width="3.109375" style="166" customWidth="1"/>
    <col min="3596" max="3596" width="0.88671875" style="166" customWidth="1"/>
    <col min="3597" max="3597" width="19.33203125" style="166" customWidth="1"/>
    <col min="3598" max="3598" width="2.109375" style="166" customWidth="1"/>
    <col min="3599" max="3840" width="3.33203125" style="166"/>
    <col min="3841" max="3841" width="1.109375" style="166" customWidth="1"/>
    <col min="3842" max="3842" width="3.5546875" style="166" customWidth="1"/>
    <col min="3843" max="3844" width="7.33203125" style="166" customWidth="1"/>
    <col min="3845" max="3845" width="1.44140625" style="166" customWidth="1"/>
    <col min="3846" max="3846" width="3.6640625" style="166" customWidth="1"/>
    <col min="3847" max="3847" width="3" style="166" customWidth="1"/>
    <col min="3848" max="3848" width="2" style="166" customWidth="1"/>
    <col min="3849" max="3849" width="11" style="166" customWidth="1"/>
    <col min="3850" max="3850" width="2.109375" style="166" customWidth="1"/>
    <col min="3851" max="3851" width="3.109375" style="166" customWidth="1"/>
    <col min="3852" max="3852" width="0.88671875" style="166" customWidth="1"/>
    <col min="3853" max="3853" width="19.33203125" style="166" customWidth="1"/>
    <col min="3854" max="3854" width="2.109375" style="166" customWidth="1"/>
    <col min="3855" max="4096" width="3.33203125" style="166"/>
    <col min="4097" max="4097" width="1.109375" style="166" customWidth="1"/>
    <col min="4098" max="4098" width="3.5546875" style="166" customWidth="1"/>
    <col min="4099" max="4100" width="7.33203125" style="166" customWidth="1"/>
    <col min="4101" max="4101" width="1.44140625" style="166" customWidth="1"/>
    <col min="4102" max="4102" width="3.6640625" style="166" customWidth="1"/>
    <col min="4103" max="4103" width="3" style="166" customWidth="1"/>
    <col min="4104" max="4104" width="2" style="166" customWidth="1"/>
    <col min="4105" max="4105" width="11" style="166" customWidth="1"/>
    <col min="4106" max="4106" width="2.109375" style="166" customWidth="1"/>
    <col min="4107" max="4107" width="3.109375" style="166" customWidth="1"/>
    <col min="4108" max="4108" width="0.88671875" style="166" customWidth="1"/>
    <col min="4109" max="4109" width="19.33203125" style="166" customWidth="1"/>
    <col min="4110" max="4110" width="2.109375" style="166" customWidth="1"/>
    <col min="4111" max="4352" width="3.33203125" style="166"/>
    <col min="4353" max="4353" width="1.109375" style="166" customWidth="1"/>
    <col min="4354" max="4354" width="3.5546875" style="166" customWidth="1"/>
    <col min="4355" max="4356" width="7.33203125" style="166" customWidth="1"/>
    <col min="4357" max="4357" width="1.44140625" style="166" customWidth="1"/>
    <col min="4358" max="4358" width="3.6640625" style="166" customWidth="1"/>
    <col min="4359" max="4359" width="3" style="166" customWidth="1"/>
    <col min="4360" max="4360" width="2" style="166" customWidth="1"/>
    <col min="4361" max="4361" width="11" style="166" customWidth="1"/>
    <col min="4362" max="4362" width="2.109375" style="166" customWidth="1"/>
    <col min="4363" max="4363" width="3.109375" style="166" customWidth="1"/>
    <col min="4364" max="4364" width="0.88671875" style="166" customWidth="1"/>
    <col min="4365" max="4365" width="19.33203125" style="166" customWidth="1"/>
    <col min="4366" max="4366" width="2.109375" style="166" customWidth="1"/>
    <col min="4367" max="4608" width="3.33203125" style="166"/>
    <col min="4609" max="4609" width="1.109375" style="166" customWidth="1"/>
    <col min="4610" max="4610" width="3.5546875" style="166" customWidth="1"/>
    <col min="4611" max="4612" width="7.33203125" style="166" customWidth="1"/>
    <col min="4613" max="4613" width="1.44140625" style="166" customWidth="1"/>
    <col min="4614" max="4614" width="3.6640625" style="166" customWidth="1"/>
    <col min="4615" max="4615" width="3" style="166" customWidth="1"/>
    <col min="4616" max="4616" width="2" style="166" customWidth="1"/>
    <col min="4617" max="4617" width="11" style="166" customWidth="1"/>
    <col min="4618" max="4618" width="2.109375" style="166" customWidth="1"/>
    <col min="4619" max="4619" width="3.109375" style="166" customWidth="1"/>
    <col min="4620" max="4620" width="0.88671875" style="166" customWidth="1"/>
    <col min="4621" max="4621" width="19.33203125" style="166" customWidth="1"/>
    <col min="4622" max="4622" width="2.109375" style="166" customWidth="1"/>
    <col min="4623" max="4864" width="3.33203125" style="166"/>
    <col min="4865" max="4865" width="1.109375" style="166" customWidth="1"/>
    <col min="4866" max="4866" width="3.5546875" style="166" customWidth="1"/>
    <col min="4867" max="4868" width="7.33203125" style="166" customWidth="1"/>
    <col min="4869" max="4869" width="1.44140625" style="166" customWidth="1"/>
    <col min="4870" max="4870" width="3.6640625" style="166" customWidth="1"/>
    <col min="4871" max="4871" width="3" style="166" customWidth="1"/>
    <col min="4872" max="4872" width="2" style="166" customWidth="1"/>
    <col min="4873" max="4873" width="11" style="166" customWidth="1"/>
    <col min="4874" max="4874" width="2.109375" style="166" customWidth="1"/>
    <col min="4875" max="4875" width="3.109375" style="166" customWidth="1"/>
    <col min="4876" max="4876" width="0.88671875" style="166" customWidth="1"/>
    <col min="4877" max="4877" width="19.33203125" style="166" customWidth="1"/>
    <col min="4878" max="4878" width="2.109375" style="166" customWidth="1"/>
    <col min="4879" max="5120" width="3.33203125" style="166"/>
    <col min="5121" max="5121" width="1.109375" style="166" customWidth="1"/>
    <col min="5122" max="5122" width="3.5546875" style="166" customWidth="1"/>
    <col min="5123" max="5124" width="7.33203125" style="166" customWidth="1"/>
    <col min="5125" max="5125" width="1.44140625" style="166" customWidth="1"/>
    <col min="5126" max="5126" width="3.6640625" style="166" customWidth="1"/>
    <col min="5127" max="5127" width="3" style="166" customWidth="1"/>
    <col min="5128" max="5128" width="2" style="166" customWidth="1"/>
    <col min="5129" max="5129" width="11" style="166" customWidth="1"/>
    <col min="5130" max="5130" width="2.109375" style="166" customWidth="1"/>
    <col min="5131" max="5131" width="3.109375" style="166" customWidth="1"/>
    <col min="5132" max="5132" width="0.88671875" style="166" customWidth="1"/>
    <col min="5133" max="5133" width="19.33203125" style="166" customWidth="1"/>
    <col min="5134" max="5134" width="2.109375" style="166" customWidth="1"/>
    <col min="5135" max="5376" width="3.33203125" style="166"/>
    <col min="5377" max="5377" width="1.109375" style="166" customWidth="1"/>
    <col min="5378" max="5378" width="3.5546875" style="166" customWidth="1"/>
    <col min="5379" max="5380" width="7.33203125" style="166" customWidth="1"/>
    <col min="5381" max="5381" width="1.44140625" style="166" customWidth="1"/>
    <col min="5382" max="5382" width="3.6640625" style="166" customWidth="1"/>
    <col min="5383" max="5383" width="3" style="166" customWidth="1"/>
    <col min="5384" max="5384" width="2" style="166" customWidth="1"/>
    <col min="5385" max="5385" width="11" style="166" customWidth="1"/>
    <col min="5386" max="5386" width="2.109375" style="166" customWidth="1"/>
    <col min="5387" max="5387" width="3.109375" style="166" customWidth="1"/>
    <col min="5388" max="5388" width="0.88671875" style="166" customWidth="1"/>
    <col min="5389" max="5389" width="19.33203125" style="166" customWidth="1"/>
    <col min="5390" max="5390" width="2.109375" style="166" customWidth="1"/>
    <col min="5391" max="5632" width="3.33203125" style="166"/>
    <col min="5633" max="5633" width="1.109375" style="166" customWidth="1"/>
    <col min="5634" max="5634" width="3.5546875" style="166" customWidth="1"/>
    <col min="5635" max="5636" width="7.33203125" style="166" customWidth="1"/>
    <col min="5637" max="5637" width="1.44140625" style="166" customWidth="1"/>
    <col min="5638" max="5638" width="3.6640625" style="166" customWidth="1"/>
    <col min="5639" max="5639" width="3" style="166" customWidth="1"/>
    <col min="5640" max="5640" width="2" style="166" customWidth="1"/>
    <col min="5641" max="5641" width="11" style="166" customWidth="1"/>
    <col min="5642" max="5642" width="2.109375" style="166" customWidth="1"/>
    <col min="5643" max="5643" width="3.109375" style="166" customWidth="1"/>
    <col min="5644" max="5644" width="0.88671875" style="166" customWidth="1"/>
    <col min="5645" max="5645" width="19.33203125" style="166" customWidth="1"/>
    <col min="5646" max="5646" width="2.109375" style="166" customWidth="1"/>
    <col min="5647" max="5888" width="3.33203125" style="166"/>
    <col min="5889" max="5889" width="1.109375" style="166" customWidth="1"/>
    <col min="5890" max="5890" width="3.5546875" style="166" customWidth="1"/>
    <col min="5891" max="5892" width="7.33203125" style="166" customWidth="1"/>
    <col min="5893" max="5893" width="1.44140625" style="166" customWidth="1"/>
    <col min="5894" max="5894" width="3.6640625" style="166" customWidth="1"/>
    <col min="5895" max="5895" width="3" style="166" customWidth="1"/>
    <col min="5896" max="5896" width="2" style="166" customWidth="1"/>
    <col min="5897" max="5897" width="11" style="166" customWidth="1"/>
    <col min="5898" max="5898" width="2.109375" style="166" customWidth="1"/>
    <col min="5899" max="5899" width="3.109375" style="166" customWidth="1"/>
    <col min="5900" max="5900" width="0.88671875" style="166" customWidth="1"/>
    <col min="5901" max="5901" width="19.33203125" style="166" customWidth="1"/>
    <col min="5902" max="5902" width="2.109375" style="166" customWidth="1"/>
    <col min="5903" max="6144" width="3.33203125" style="166"/>
    <col min="6145" max="6145" width="1.109375" style="166" customWidth="1"/>
    <col min="6146" max="6146" width="3.5546875" style="166" customWidth="1"/>
    <col min="6147" max="6148" width="7.33203125" style="166" customWidth="1"/>
    <col min="6149" max="6149" width="1.44140625" style="166" customWidth="1"/>
    <col min="6150" max="6150" width="3.6640625" style="166" customWidth="1"/>
    <col min="6151" max="6151" width="3" style="166" customWidth="1"/>
    <col min="6152" max="6152" width="2" style="166" customWidth="1"/>
    <col min="6153" max="6153" width="11" style="166" customWidth="1"/>
    <col min="6154" max="6154" width="2.109375" style="166" customWidth="1"/>
    <col min="6155" max="6155" width="3.109375" style="166" customWidth="1"/>
    <col min="6156" max="6156" width="0.88671875" style="166" customWidth="1"/>
    <col min="6157" max="6157" width="19.33203125" style="166" customWidth="1"/>
    <col min="6158" max="6158" width="2.109375" style="166" customWidth="1"/>
    <col min="6159" max="6400" width="3.33203125" style="166"/>
    <col min="6401" max="6401" width="1.109375" style="166" customWidth="1"/>
    <col min="6402" max="6402" width="3.5546875" style="166" customWidth="1"/>
    <col min="6403" max="6404" width="7.33203125" style="166" customWidth="1"/>
    <col min="6405" max="6405" width="1.44140625" style="166" customWidth="1"/>
    <col min="6406" max="6406" width="3.6640625" style="166" customWidth="1"/>
    <col min="6407" max="6407" width="3" style="166" customWidth="1"/>
    <col min="6408" max="6408" width="2" style="166" customWidth="1"/>
    <col min="6409" max="6409" width="11" style="166" customWidth="1"/>
    <col min="6410" max="6410" width="2.109375" style="166" customWidth="1"/>
    <col min="6411" max="6411" width="3.109375" style="166" customWidth="1"/>
    <col min="6412" max="6412" width="0.88671875" style="166" customWidth="1"/>
    <col min="6413" max="6413" width="19.33203125" style="166" customWidth="1"/>
    <col min="6414" max="6414" width="2.109375" style="166" customWidth="1"/>
    <col min="6415" max="6656" width="3.33203125" style="166"/>
    <col min="6657" max="6657" width="1.109375" style="166" customWidth="1"/>
    <col min="6658" max="6658" width="3.5546875" style="166" customWidth="1"/>
    <col min="6659" max="6660" width="7.33203125" style="166" customWidth="1"/>
    <col min="6661" max="6661" width="1.44140625" style="166" customWidth="1"/>
    <col min="6662" max="6662" width="3.6640625" style="166" customWidth="1"/>
    <col min="6663" max="6663" width="3" style="166" customWidth="1"/>
    <col min="6664" max="6664" width="2" style="166" customWidth="1"/>
    <col min="6665" max="6665" width="11" style="166" customWidth="1"/>
    <col min="6666" max="6666" width="2.109375" style="166" customWidth="1"/>
    <col min="6667" max="6667" width="3.109375" style="166" customWidth="1"/>
    <col min="6668" max="6668" width="0.88671875" style="166" customWidth="1"/>
    <col min="6669" max="6669" width="19.33203125" style="166" customWidth="1"/>
    <col min="6670" max="6670" width="2.109375" style="166" customWidth="1"/>
    <col min="6671" max="6912" width="3.33203125" style="166"/>
    <col min="6913" max="6913" width="1.109375" style="166" customWidth="1"/>
    <col min="6914" max="6914" width="3.5546875" style="166" customWidth="1"/>
    <col min="6915" max="6916" width="7.33203125" style="166" customWidth="1"/>
    <col min="6917" max="6917" width="1.44140625" style="166" customWidth="1"/>
    <col min="6918" max="6918" width="3.6640625" style="166" customWidth="1"/>
    <col min="6919" max="6919" width="3" style="166" customWidth="1"/>
    <col min="6920" max="6920" width="2" style="166" customWidth="1"/>
    <col min="6921" max="6921" width="11" style="166" customWidth="1"/>
    <col min="6922" max="6922" width="2.109375" style="166" customWidth="1"/>
    <col min="6923" max="6923" width="3.109375" style="166" customWidth="1"/>
    <col min="6924" max="6924" width="0.88671875" style="166" customWidth="1"/>
    <col min="6925" max="6925" width="19.33203125" style="166" customWidth="1"/>
    <col min="6926" max="6926" width="2.109375" style="166" customWidth="1"/>
    <col min="6927" max="7168" width="3.33203125" style="166"/>
    <col min="7169" max="7169" width="1.109375" style="166" customWidth="1"/>
    <col min="7170" max="7170" width="3.5546875" style="166" customWidth="1"/>
    <col min="7171" max="7172" width="7.33203125" style="166" customWidth="1"/>
    <col min="7173" max="7173" width="1.44140625" style="166" customWidth="1"/>
    <col min="7174" max="7174" width="3.6640625" style="166" customWidth="1"/>
    <col min="7175" max="7175" width="3" style="166" customWidth="1"/>
    <col min="7176" max="7176" width="2" style="166" customWidth="1"/>
    <col min="7177" max="7177" width="11" style="166" customWidth="1"/>
    <col min="7178" max="7178" width="2.109375" style="166" customWidth="1"/>
    <col min="7179" max="7179" width="3.109375" style="166" customWidth="1"/>
    <col min="7180" max="7180" width="0.88671875" style="166" customWidth="1"/>
    <col min="7181" max="7181" width="19.33203125" style="166" customWidth="1"/>
    <col min="7182" max="7182" width="2.109375" style="166" customWidth="1"/>
    <col min="7183" max="7424" width="3.33203125" style="166"/>
    <col min="7425" max="7425" width="1.109375" style="166" customWidth="1"/>
    <col min="7426" max="7426" width="3.5546875" style="166" customWidth="1"/>
    <col min="7427" max="7428" width="7.33203125" style="166" customWidth="1"/>
    <col min="7429" max="7429" width="1.44140625" style="166" customWidth="1"/>
    <col min="7430" max="7430" width="3.6640625" style="166" customWidth="1"/>
    <col min="7431" max="7431" width="3" style="166" customWidth="1"/>
    <col min="7432" max="7432" width="2" style="166" customWidth="1"/>
    <col min="7433" max="7433" width="11" style="166" customWidth="1"/>
    <col min="7434" max="7434" width="2.109375" style="166" customWidth="1"/>
    <col min="7435" max="7435" width="3.109375" style="166" customWidth="1"/>
    <col min="7436" max="7436" width="0.88671875" style="166" customWidth="1"/>
    <col min="7437" max="7437" width="19.33203125" style="166" customWidth="1"/>
    <col min="7438" max="7438" width="2.109375" style="166" customWidth="1"/>
    <col min="7439" max="7680" width="3.33203125" style="166"/>
    <col min="7681" max="7681" width="1.109375" style="166" customWidth="1"/>
    <col min="7682" max="7682" width="3.5546875" style="166" customWidth="1"/>
    <col min="7683" max="7684" width="7.33203125" style="166" customWidth="1"/>
    <col min="7685" max="7685" width="1.44140625" style="166" customWidth="1"/>
    <col min="7686" max="7686" width="3.6640625" style="166" customWidth="1"/>
    <col min="7687" max="7687" width="3" style="166" customWidth="1"/>
    <col min="7688" max="7688" width="2" style="166" customWidth="1"/>
    <col min="7689" max="7689" width="11" style="166" customWidth="1"/>
    <col min="7690" max="7690" width="2.109375" style="166" customWidth="1"/>
    <col min="7691" max="7691" width="3.109375" style="166" customWidth="1"/>
    <col min="7692" max="7692" width="0.88671875" style="166" customWidth="1"/>
    <col min="7693" max="7693" width="19.33203125" style="166" customWidth="1"/>
    <col min="7694" max="7694" width="2.109375" style="166" customWidth="1"/>
    <col min="7695" max="7936" width="3.33203125" style="166"/>
    <col min="7937" max="7937" width="1.109375" style="166" customWidth="1"/>
    <col min="7938" max="7938" width="3.5546875" style="166" customWidth="1"/>
    <col min="7939" max="7940" width="7.33203125" style="166" customWidth="1"/>
    <col min="7941" max="7941" width="1.44140625" style="166" customWidth="1"/>
    <col min="7942" max="7942" width="3.6640625" style="166" customWidth="1"/>
    <col min="7943" max="7943" width="3" style="166" customWidth="1"/>
    <col min="7944" max="7944" width="2" style="166" customWidth="1"/>
    <col min="7945" max="7945" width="11" style="166" customWidth="1"/>
    <col min="7946" max="7946" width="2.109375" style="166" customWidth="1"/>
    <col min="7947" max="7947" width="3.109375" style="166" customWidth="1"/>
    <col min="7948" max="7948" width="0.88671875" style="166" customWidth="1"/>
    <col min="7949" max="7949" width="19.33203125" style="166" customWidth="1"/>
    <col min="7950" max="7950" width="2.109375" style="166" customWidth="1"/>
    <col min="7951" max="8192" width="3.33203125" style="166"/>
    <col min="8193" max="8193" width="1.109375" style="166" customWidth="1"/>
    <col min="8194" max="8194" width="3.5546875" style="166" customWidth="1"/>
    <col min="8195" max="8196" width="7.33203125" style="166" customWidth="1"/>
    <col min="8197" max="8197" width="1.44140625" style="166" customWidth="1"/>
    <col min="8198" max="8198" width="3.6640625" style="166" customWidth="1"/>
    <col min="8199" max="8199" width="3" style="166" customWidth="1"/>
    <col min="8200" max="8200" width="2" style="166" customWidth="1"/>
    <col min="8201" max="8201" width="11" style="166" customWidth="1"/>
    <col min="8202" max="8202" width="2.109375" style="166" customWidth="1"/>
    <col min="8203" max="8203" width="3.109375" style="166" customWidth="1"/>
    <col min="8204" max="8204" width="0.88671875" style="166" customWidth="1"/>
    <col min="8205" max="8205" width="19.33203125" style="166" customWidth="1"/>
    <col min="8206" max="8206" width="2.109375" style="166" customWidth="1"/>
    <col min="8207" max="8448" width="3.33203125" style="166"/>
    <col min="8449" max="8449" width="1.109375" style="166" customWidth="1"/>
    <col min="8450" max="8450" width="3.5546875" style="166" customWidth="1"/>
    <col min="8451" max="8452" width="7.33203125" style="166" customWidth="1"/>
    <col min="8453" max="8453" width="1.44140625" style="166" customWidth="1"/>
    <col min="8454" max="8454" width="3.6640625" style="166" customWidth="1"/>
    <col min="8455" max="8455" width="3" style="166" customWidth="1"/>
    <col min="8456" max="8456" width="2" style="166" customWidth="1"/>
    <col min="8457" max="8457" width="11" style="166" customWidth="1"/>
    <col min="8458" max="8458" width="2.109375" style="166" customWidth="1"/>
    <col min="8459" max="8459" width="3.109375" style="166" customWidth="1"/>
    <col min="8460" max="8460" width="0.88671875" style="166" customWidth="1"/>
    <col min="8461" max="8461" width="19.33203125" style="166" customWidth="1"/>
    <col min="8462" max="8462" width="2.109375" style="166" customWidth="1"/>
    <col min="8463" max="8704" width="3.33203125" style="166"/>
    <col min="8705" max="8705" width="1.109375" style="166" customWidth="1"/>
    <col min="8706" max="8706" width="3.5546875" style="166" customWidth="1"/>
    <col min="8707" max="8708" width="7.33203125" style="166" customWidth="1"/>
    <col min="8709" max="8709" width="1.44140625" style="166" customWidth="1"/>
    <col min="8710" max="8710" width="3.6640625" style="166" customWidth="1"/>
    <col min="8711" max="8711" width="3" style="166" customWidth="1"/>
    <col min="8712" max="8712" width="2" style="166" customWidth="1"/>
    <col min="8713" max="8713" width="11" style="166" customWidth="1"/>
    <col min="8714" max="8714" width="2.109375" style="166" customWidth="1"/>
    <col min="8715" max="8715" width="3.109375" style="166" customWidth="1"/>
    <col min="8716" max="8716" width="0.88671875" style="166" customWidth="1"/>
    <col min="8717" max="8717" width="19.33203125" style="166" customWidth="1"/>
    <col min="8718" max="8718" width="2.109375" style="166" customWidth="1"/>
    <col min="8719" max="8960" width="3.33203125" style="166"/>
    <col min="8961" max="8961" width="1.109375" style="166" customWidth="1"/>
    <col min="8962" max="8962" width="3.5546875" style="166" customWidth="1"/>
    <col min="8963" max="8964" width="7.33203125" style="166" customWidth="1"/>
    <col min="8965" max="8965" width="1.44140625" style="166" customWidth="1"/>
    <col min="8966" max="8966" width="3.6640625" style="166" customWidth="1"/>
    <col min="8967" max="8967" width="3" style="166" customWidth="1"/>
    <col min="8968" max="8968" width="2" style="166" customWidth="1"/>
    <col min="8969" max="8969" width="11" style="166" customWidth="1"/>
    <col min="8970" max="8970" width="2.109375" style="166" customWidth="1"/>
    <col min="8971" max="8971" width="3.109375" style="166" customWidth="1"/>
    <col min="8972" max="8972" width="0.88671875" style="166" customWidth="1"/>
    <col min="8973" max="8973" width="19.33203125" style="166" customWidth="1"/>
    <col min="8974" max="8974" width="2.109375" style="166" customWidth="1"/>
    <col min="8975" max="9216" width="3.33203125" style="166"/>
    <col min="9217" max="9217" width="1.109375" style="166" customWidth="1"/>
    <col min="9218" max="9218" width="3.5546875" style="166" customWidth="1"/>
    <col min="9219" max="9220" width="7.33203125" style="166" customWidth="1"/>
    <col min="9221" max="9221" width="1.44140625" style="166" customWidth="1"/>
    <col min="9222" max="9222" width="3.6640625" style="166" customWidth="1"/>
    <col min="9223" max="9223" width="3" style="166" customWidth="1"/>
    <col min="9224" max="9224" width="2" style="166" customWidth="1"/>
    <col min="9225" max="9225" width="11" style="166" customWidth="1"/>
    <col min="9226" max="9226" width="2.109375" style="166" customWidth="1"/>
    <col min="9227" max="9227" width="3.109375" style="166" customWidth="1"/>
    <col min="9228" max="9228" width="0.88671875" style="166" customWidth="1"/>
    <col min="9229" max="9229" width="19.33203125" style="166" customWidth="1"/>
    <col min="9230" max="9230" width="2.109375" style="166" customWidth="1"/>
    <col min="9231" max="9472" width="3.33203125" style="166"/>
    <col min="9473" max="9473" width="1.109375" style="166" customWidth="1"/>
    <col min="9474" max="9474" width="3.5546875" style="166" customWidth="1"/>
    <col min="9475" max="9476" width="7.33203125" style="166" customWidth="1"/>
    <col min="9477" max="9477" width="1.44140625" style="166" customWidth="1"/>
    <col min="9478" max="9478" width="3.6640625" style="166" customWidth="1"/>
    <col min="9479" max="9479" width="3" style="166" customWidth="1"/>
    <col min="9480" max="9480" width="2" style="166" customWidth="1"/>
    <col min="9481" max="9481" width="11" style="166" customWidth="1"/>
    <col min="9482" max="9482" width="2.109375" style="166" customWidth="1"/>
    <col min="9483" max="9483" width="3.109375" style="166" customWidth="1"/>
    <col min="9484" max="9484" width="0.88671875" style="166" customWidth="1"/>
    <col min="9485" max="9485" width="19.33203125" style="166" customWidth="1"/>
    <col min="9486" max="9486" width="2.109375" style="166" customWidth="1"/>
    <col min="9487" max="9728" width="3.33203125" style="166"/>
    <col min="9729" max="9729" width="1.109375" style="166" customWidth="1"/>
    <col min="9730" max="9730" width="3.5546875" style="166" customWidth="1"/>
    <col min="9731" max="9732" width="7.33203125" style="166" customWidth="1"/>
    <col min="9733" max="9733" width="1.44140625" style="166" customWidth="1"/>
    <col min="9734" max="9734" width="3.6640625" style="166" customWidth="1"/>
    <col min="9735" max="9735" width="3" style="166" customWidth="1"/>
    <col min="9736" max="9736" width="2" style="166" customWidth="1"/>
    <col min="9737" max="9737" width="11" style="166" customWidth="1"/>
    <col min="9738" max="9738" width="2.109375" style="166" customWidth="1"/>
    <col min="9739" max="9739" width="3.109375" style="166" customWidth="1"/>
    <col min="9740" max="9740" width="0.88671875" style="166" customWidth="1"/>
    <col min="9741" max="9741" width="19.33203125" style="166" customWidth="1"/>
    <col min="9742" max="9742" width="2.109375" style="166" customWidth="1"/>
    <col min="9743" max="9984" width="3.33203125" style="166"/>
    <col min="9985" max="9985" width="1.109375" style="166" customWidth="1"/>
    <col min="9986" max="9986" width="3.5546875" style="166" customWidth="1"/>
    <col min="9987" max="9988" width="7.33203125" style="166" customWidth="1"/>
    <col min="9989" max="9989" width="1.44140625" style="166" customWidth="1"/>
    <col min="9990" max="9990" width="3.6640625" style="166" customWidth="1"/>
    <col min="9991" max="9991" width="3" style="166" customWidth="1"/>
    <col min="9992" max="9992" width="2" style="166" customWidth="1"/>
    <col min="9993" max="9993" width="11" style="166" customWidth="1"/>
    <col min="9994" max="9994" width="2.109375" style="166" customWidth="1"/>
    <col min="9995" max="9995" width="3.109375" style="166" customWidth="1"/>
    <col min="9996" max="9996" width="0.88671875" style="166" customWidth="1"/>
    <col min="9997" max="9997" width="19.33203125" style="166" customWidth="1"/>
    <col min="9998" max="9998" width="2.109375" style="166" customWidth="1"/>
    <col min="9999" max="10240" width="3.33203125" style="166"/>
    <col min="10241" max="10241" width="1.109375" style="166" customWidth="1"/>
    <col min="10242" max="10242" width="3.5546875" style="166" customWidth="1"/>
    <col min="10243" max="10244" width="7.33203125" style="166" customWidth="1"/>
    <col min="10245" max="10245" width="1.44140625" style="166" customWidth="1"/>
    <col min="10246" max="10246" width="3.6640625" style="166" customWidth="1"/>
    <col min="10247" max="10247" width="3" style="166" customWidth="1"/>
    <col min="10248" max="10248" width="2" style="166" customWidth="1"/>
    <col min="10249" max="10249" width="11" style="166" customWidth="1"/>
    <col min="10250" max="10250" width="2.109375" style="166" customWidth="1"/>
    <col min="10251" max="10251" width="3.109375" style="166" customWidth="1"/>
    <col min="10252" max="10252" width="0.88671875" style="166" customWidth="1"/>
    <col min="10253" max="10253" width="19.33203125" style="166" customWidth="1"/>
    <col min="10254" max="10254" width="2.109375" style="166" customWidth="1"/>
    <col min="10255" max="10496" width="3.33203125" style="166"/>
    <col min="10497" max="10497" width="1.109375" style="166" customWidth="1"/>
    <col min="10498" max="10498" width="3.5546875" style="166" customWidth="1"/>
    <col min="10499" max="10500" width="7.33203125" style="166" customWidth="1"/>
    <col min="10501" max="10501" width="1.44140625" style="166" customWidth="1"/>
    <col min="10502" max="10502" width="3.6640625" style="166" customWidth="1"/>
    <col min="10503" max="10503" width="3" style="166" customWidth="1"/>
    <col min="10504" max="10504" width="2" style="166" customWidth="1"/>
    <col min="10505" max="10505" width="11" style="166" customWidth="1"/>
    <col min="10506" max="10506" width="2.109375" style="166" customWidth="1"/>
    <col min="10507" max="10507" width="3.109375" style="166" customWidth="1"/>
    <col min="10508" max="10508" width="0.88671875" style="166" customWidth="1"/>
    <col min="10509" max="10509" width="19.33203125" style="166" customWidth="1"/>
    <col min="10510" max="10510" width="2.109375" style="166" customWidth="1"/>
    <col min="10511" max="10752" width="3.33203125" style="166"/>
    <col min="10753" max="10753" width="1.109375" style="166" customWidth="1"/>
    <col min="10754" max="10754" width="3.5546875" style="166" customWidth="1"/>
    <col min="10755" max="10756" width="7.33203125" style="166" customWidth="1"/>
    <col min="10757" max="10757" width="1.44140625" style="166" customWidth="1"/>
    <col min="10758" max="10758" width="3.6640625" style="166" customWidth="1"/>
    <col min="10759" max="10759" width="3" style="166" customWidth="1"/>
    <col min="10760" max="10760" width="2" style="166" customWidth="1"/>
    <col min="10761" max="10761" width="11" style="166" customWidth="1"/>
    <col min="10762" max="10762" width="2.109375" style="166" customWidth="1"/>
    <col min="10763" max="10763" width="3.109375" style="166" customWidth="1"/>
    <col min="10764" max="10764" width="0.88671875" style="166" customWidth="1"/>
    <col min="10765" max="10765" width="19.33203125" style="166" customWidth="1"/>
    <col min="10766" max="10766" width="2.109375" style="166" customWidth="1"/>
    <col min="10767" max="11008" width="3.33203125" style="166"/>
    <col min="11009" max="11009" width="1.109375" style="166" customWidth="1"/>
    <col min="11010" max="11010" width="3.5546875" style="166" customWidth="1"/>
    <col min="11011" max="11012" width="7.33203125" style="166" customWidth="1"/>
    <col min="11013" max="11013" width="1.44140625" style="166" customWidth="1"/>
    <col min="11014" max="11014" width="3.6640625" style="166" customWidth="1"/>
    <col min="11015" max="11015" width="3" style="166" customWidth="1"/>
    <col min="11016" max="11016" width="2" style="166" customWidth="1"/>
    <col min="11017" max="11017" width="11" style="166" customWidth="1"/>
    <col min="11018" max="11018" width="2.109375" style="166" customWidth="1"/>
    <col min="11019" max="11019" width="3.109375" style="166" customWidth="1"/>
    <col min="11020" max="11020" width="0.88671875" style="166" customWidth="1"/>
    <col min="11021" max="11021" width="19.33203125" style="166" customWidth="1"/>
    <col min="11022" max="11022" width="2.109375" style="166" customWidth="1"/>
    <col min="11023" max="11264" width="3.33203125" style="166"/>
    <col min="11265" max="11265" width="1.109375" style="166" customWidth="1"/>
    <col min="11266" max="11266" width="3.5546875" style="166" customWidth="1"/>
    <col min="11267" max="11268" width="7.33203125" style="166" customWidth="1"/>
    <col min="11269" max="11269" width="1.44140625" style="166" customWidth="1"/>
    <col min="11270" max="11270" width="3.6640625" style="166" customWidth="1"/>
    <col min="11271" max="11271" width="3" style="166" customWidth="1"/>
    <col min="11272" max="11272" width="2" style="166" customWidth="1"/>
    <col min="11273" max="11273" width="11" style="166" customWidth="1"/>
    <col min="11274" max="11274" width="2.109375" style="166" customWidth="1"/>
    <col min="11275" max="11275" width="3.109375" style="166" customWidth="1"/>
    <col min="11276" max="11276" width="0.88671875" style="166" customWidth="1"/>
    <col min="11277" max="11277" width="19.33203125" style="166" customWidth="1"/>
    <col min="11278" max="11278" width="2.109375" style="166" customWidth="1"/>
    <col min="11279" max="11520" width="3.33203125" style="166"/>
    <col min="11521" max="11521" width="1.109375" style="166" customWidth="1"/>
    <col min="11522" max="11522" width="3.5546875" style="166" customWidth="1"/>
    <col min="11523" max="11524" width="7.33203125" style="166" customWidth="1"/>
    <col min="11525" max="11525" width="1.44140625" style="166" customWidth="1"/>
    <col min="11526" max="11526" width="3.6640625" style="166" customWidth="1"/>
    <col min="11527" max="11527" width="3" style="166" customWidth="1"/>
    <col min="11528" max="11528" width="2" style="166" customWidth="1"/>
    <col min="11529" max="11529" width="11" style="166" customWidth="1"/>
    <col min="11530" max="11530" width="2.109375" style="166" customWidth="1"/>
    <col min="11531" max="11531" width="3.109375" style="166" customWidth="1"/>
    <col min="11532" max="11532" width="0.88671875" style="166" customWidth="1"/>
    <col min="11533" max="11533" width="19.33203125" style="166" customWidth="1"/>
    <col min="11534" max="11534" width="2.109375" style="166" customWidth="1"/>
    <col min="11535" max="11776" width="3.33203125" style="166"/>
    <col min="11777" max="11777" width="1.109375" style="166" customWidth="1"/>
    <col min="11778" max="11778" width="3.5546875" style="166" customWidth="1"/>
    <col min="11779" max="11780" width="7.33203125" style="166" customWidth="1"/>
    <col min="11781" max="11781" width="1.44140625" style="166" customWidth="1"/>
    <col min="11782" max="11782" width="3.6640625" style="166" customWidth="1"/>
    <col min="11783" max="11783" width="3" style="166" customWidth="1"/>
    <col min="11784" max="11784" width="2" style="166" customWidth="1"/>
    <col min="11785" max="11785" width="11" style="166" customWidth="1"/>
    <col min="11786" max="11786" width="2.109375" style="166" customWidth="1"/>
    <col min="11787" max="11787" width="3.109375" style="166" customWidth="1"/>
    <col min="11788" max="11788" width="0.88671875" style="166" customWidth="1"/>
    <col min="11789" max="11789" width="19.33203125" style="166" customWidth="1"/>
    <col min="11790" max="11790" width="2.109375" style="166" customWidth="1"/>
    <col min="11791" max="12032" width="3.33203125" style="166"/>
    <col min="12033" max="12033" width="1.109375" style="166" customWidth="1"/>
    <col min="12034" max="12034" width="3.5546875" style="166" customWidth="1"/>
    <col min="12035" max="12036" width="7.33203125" style="166" customWidth="1"/>
    <col min="12037" max="12037" width="1.44140625" style="166" customWidth="1"/>
    <col min="12038" max="12038" width="3.6640625" style="166" customWidth="1"/>
    <col min="12039" max="12039" width="3" style="166" customWidth="1"/>
    <col min="12040" max="12040" width="2" style="166" customWidth="1"/>
    <col min="12041" max="12041" width="11" style="166" customWidth="1"/>
    <col min="12042" max="12042" width="2.109375" style="166" customWidth="1"/>
    <col min="12043" max="12043" width="3.109375" style="166" customWidth="1"/>
    <col min="12044" max="12044" width="0.88671875" style="166" customWidth="1"/>
    <col min="12045" max="12045" width="19.33203125" style="166" customWidth="1"/>
    <col min="12046" max="12046" width="2.109375" style="166" customWidth="1"/>
    <col min="12047" max="12288" width="3.33203125" style="166"/>
    <col min="12289" max="12289" width="1.109375" style="166" customWidth="1"/>
    <col min="12290" max="12290" width="3.5546875" style="166" customWidth="1"/>
    <col min="12291" max="12292" width="7.33203125" style="166" customWidth="1"/>
    <col min="12293" max="12293" width="1.44140625" style="166" customWidth="1"/>
    <col min="12294" max="12294" width="3.6640625" style="166" customWidth="1"/>
    <col min="12295" max="12295" width="3" style="166" customWidth="1"/>
    <col min="12296" max="12296" width="2" style="166" customWidth="1"/>
    <col min="12297" max="12297" width="11" style="166" customWidth="1"/>
    <col min="12298" max="12298" width="2.109375" style="166" customWidth="1"/>
    <col min="12299" max="12299" width="3.109375" style="166" customWidth="1"/>
    <col min="12300" max="12300" width="0.88671875" style="166" customWidth="1"/>
    <col min="12301" max="12301" width="19.33203125" style="166" customWidth="1"/>
    <col min="12302" max="12302" width="2.109375" style="166" customWidth="1"/>
    <col min="12303" max="12544" width="3.33203125" style="166"/>
    <col min="12545" max="12545" width="1.109375" style="166" customWidth="1"/>
    <col min="12546" max="12546" width="3.5546875" style="166" customWidth="1"/>
    <col min="12547" max="12548" width="7.33203125" style="166" customWidth="1"/>
    <col min="12549" max="12549" width="1.44140625" style="166" customWidth="1"/>
    <col min="12550" max="12550" width="3.6640625" style="166" customWidth="1"/>
    <col min="12551" max="12551" width="3" style="166" customWidth="1"/>
    <col min="12552" max="12552" width="2" style="166" customWidth="1"/>
    <col min="12553" max="12553" width="11" style="166" customWidth="1"/>
    <col min="12554" max="12554" width="2.109375" style="166" customWidth="1"/>
    <col min="12555" max="12555" width="3.109375" style="166" customWidth="1"/>
    <col min="12556" max="12556" width="0.88671875" style="166" customWidth="1"/>
    <col min="12557" max="12557" width="19.33203125" style="166" customWidth="1"/>
    <col min="12558" max="12558" width="2.109375" style="166" customWidth="1"/>
    <col min="12559" max="12800" width="3.33203125" style="166"/>
    <col min="12801" max="12801" width="1.109375" style="166" customWidth="1"/>
    <col min="12802" max="12802" width="3.5546875" style="166" customWidth="1"/>
    <col min="12803" max="12804" width="7.33203125" style="166" customWidth="1"/>
    <col min="12805" max="12805" width="1.44140625" style="166" customWidth="1"/>
    <col min="12806" max="12806" width="3.6640625" style="166" customWidth="1"/>
    <col min="12807" max="12807" width="3" style="166" customWidth="1"/>
    <col min="12808" max="12808" width="2" style="166" customWidth="1"/>
    <col min="12809" max="12809" width="11" style="166" customWidth="1"/>
    <col min="12810" max="12810" width="2.109375" style="166" customWidth="1"/>
    <col min="12811" max="12811" width="3.109375" style="166" customWidth="1"/>
    <col min="12812" max="12812" width="0.88671875" style="166" customWidth="1"/>
    <col min="12813" max="12813" width="19.33203125" style="166" customWidth="1"/>
    <col min="12814" max="12814" width="2.109375" style="166" customWidth="1"/>
    <col min="12815" max="13056" width="3.33203125" style="166"/>
    <col min="13057" max="13057" width="1.109375" style="166" customWidth="1"/>
    <col min="13058" max="13058" width="3.5546875" style="166" customWidth="1"/>
    <col min="13059" max="13060" width="7.33203125" style="166" customWidth="1"/>
    <col min="13061" max="13061" width="1.44140625" style="166" customWidth="1"/>
    <col min="13062" max="13062" width="3.6640625" style="166" customWidth="1"/>
    <col min="13063" max="13063" width="3" style="166" customWidth="1"/>
    <col min="13064" max="13064" width="2" style="166" customWidth="1"/>
    <col min="13065" max="13065" width="11" style="166" customWidth="1"/>
    <col min="13066" max="13066" width="2.109375" style="166" customWidth="1"/>
    <col min="13067" max="13067" width="3.109375" style="166" customWidth="1"/>
    <col min="13068" max="13068" width="0.88671875" style="166" customWidth="1"/>
    <col min="13069" max="13069" width="19.33203125" style="166" customWidth="1"/>
    <col min="13070" max="13070" width="2.109375" style="166" customWidth="1"/>
    <col min="13071" max="13312" width="3.33203125" style="166"/>
    <col min="13313" max="13313" width="1.109375" style="166" customWidth="1"/>
    <col min="13314" max="13314" width="3.5546875" style="166" customWidth="1"/>
    <col min="13315" max="13316" width="7.33203125" style="166" customWidth="1"/>
    <col min="13317" max="13317" width="1.44140625" style="166" customWidth="1"/>
    <col min="13318" max="13318" width="3.6640625" style="166" customWidth="1"/>
    <col min="13319" max="13319" width="3" style="166" customWidth="1"/>
    <col min="13320" max="13320" width="2" style="166" customWidth="1"/>
    <col min="13321" max="13321" width="11" style="166" customWidth="1"/>
    <col min="13322" max="13322" width="2.109375" style="166" customWidth="1"/>
    <col min="13323" max="13323" width="3.109375" style="166" customWidth="1"/>
    <col min="13324" max="13324" width="0.88671875" style="166" customWidth="1"/>
    <col min="13325" max="13325" width="19.33203125" style="166" customWidth="1"/>
    <col min="13326" max="13326" width="2.109375" style="166" customWidth="1"/>
    <col min="13327" max="13568" width="3.33203125" style="166"/>
    <col min="13569" max="13569" width="1.109375" style="166" customWidth="1"/>
    <col min="13570" max="13570" width="3.5546875" style="166" customWidth="1"/>
    <col min="13571" max="13572" width="7.33203125" style="166" customWidth="1"/>
    <col min="13573" max="13573" width="1.44140625" style="166" customWidth="1"/>
    <col min="13574" max="13574" width="3.6640625" style="166" customWidth="1"/>
    <col min="13575" max="13575" width="3" style="166" customWidth="1"/>
    <col min="13576" max="13576" width="2" style="166" customWidth="1"/>
    <col min="13577" max="13577" width="11" style="166" customWidth="1"/>
    <col min="13578" max="13578" width="2.109375" style="166" customWidth="1"/>
    <col min="13579" max="13579" width="3.109375" style="166" customWidth="1"/>
    <col min="13580" max="13580" width="0.88671875" style="166" customWidth="1"/>
    <col min="13581" max="13581" width="19.33203125" style="166" customWidth="1"/>
    <col min="13582" max="13582" width="2.109375" style="166" customWidth="1"/>
    <col min="13583" max="13824" width="3.33203125" style="166"/>
    <col min="13825" max="13825" width="1.109375" style="166" customWidth="1"/>
    <col min="13826" max="13826" width="3.5546875" style="166" customWidth="1"/>
    <col min="13827" max="13828" width="7.33203125" style="166" customWidth="1"/>
    <col min="13829" max="13829" width="1.44140625" style="166" customWidth="1"/>
    <col min="13830" max="13830" width="3.6640625" style="166" customWidth="1"/>
    <col min="13831" max="13831" width="3" style="166" customWidth="1"/>
    <col min="13832" max="13832" width="2" style="166" customWidth="1"/>
    <col min="13833" max="13833" width="11" style="166" customWidth="1"/>
    <col min="13834" max="13834" width="2.109375" style="166" customWidth="1"/>
    <col min="13835" max="13835" width="3.109375" style="166" customWidth="1"/>
    <col min="13836" max="13836" width="0.88671875" style="166" customWidth="1"/>
    <col min="13837" max="13837" width="19.33203125" style="166" customWidth="1"/>
    <col min="13838" max="13838" width="2.109375" style="166" customWidth="1"/>
    <col min="13839" max="14080" width="3.33203125" style="166"/>
    <col min="14081" max="14081" width="1.109375" style="166" customWidth="1"/>
    <col min="14082" max="14082" width="3.5546875" style="166" customWidth="1"/>
    <col min="14083" max="14084" width="7.33203125" style="166" customWidth="1"/>
    <col min="14085" max="14085" width="1.44140625" style="166" customWidth="1"/>
    <col min="14086" max="14086" width="3.6640625" style="166" customWidth="1"/>
    <col min="14087" max="14087" width="3" style="166" customWidth="1"/>
    <col min="14088" max="14088" width="2" style="166" customWidth="1"/>
    <col min="14089" max="14089" width="11" style="166" customWidth="1"/>
    <col min="14090" max="14090" width="2.109375" style="166" customWidth="1"/>
    <col min="14091" max="14091" width="3.109375" style="166" customWidth="1"/>
    <col min="14092" max="14092" width="0.88671875" style="166" customWidth="1"/>
    <col min="14093" max="14093" width="19.33203125" style="166" customWidth="1"/>
    <col min="14094" max="14094" width="2.109375" style="166" customWidth="1"/>
    <col min="14095" max="14336" width="3.33203125" style="166"/>
    <col min="14337" max="14337" width="1.109375" style="166" customWidth="1"/>
    <col min="14338" max="14338" width="3.5546875" style="166" customWidth="1"/>
    <col min="14339" max="14340" width="7.33203125" style="166" customWidth="1"/>
    <col min="14341" max="14341" width="1.44140625" style="166" customWidth="1"/>
    <col min="14342" max="14342" width="3.6640625" style="166" customWidth="1"/>
    <col min="14343" max="14343" width="3" style="166" customWidth="1"/>
    <col min="14344" max="14344" width="2" style="166" customWidth="1"/>
    <col min="14345" max="14345" width="11" style="166" customWidth="1"/>
    <col min="14346" max="14346" width="2.109375" style="166" customWidth="1"/>
    <col min="14347" max="14347" width="3.109375" style="166" customWidth="1"/>
    <col min="14348" max="14348" width="0.88671875" style="166" customWidth="1"/>
    <col min="14349" max="14349" width="19.33203125" style="166" customWidth="1"/>
    <col min="14350" max="14350" width="2.109375" style="166" customWidth="1"/>
    <col min="14351" max="14592" width="3.33203125" style="166"/>
    <col min="14593" max="14593" width="1.109375" style="166" customWidth="1"/>
    <col min="14594" max="14594" width="3.5546875" style="166" customWidth="1"/>
    <col min="14595" max="14596" width="7.33203125" style="166" customWidth="1"/>
    <col min="14597" max="14597" width="1.44140625" style="166" customWidth="1"/>
    <col min="14598" max="14598" width="3.6640625" style="166" customWidth="1"/>
    <col min="14599" max="14599" width="3" style="166" customWidth="1"/>
    <col min="14600" max="14600" width="2" style="166" customWidth="1"/>
    <col min="14601" max="14601" width="11" style="166" customWidth="1"/>
    <col min="14602" max="14602" width="2.109375" style="166" customWidth="1"/>
    <col min="14603" max="14603" width="3.109375" style="166" customWidth="1"/>
    <col min="14604" max="14604" width="0.88671875" style="166" customWidth="1"/>
    <col min="14605" max="14605" width="19.33203125" style="166" customWidth="1"/>
    <col min="14606" max="14606" width="2.109375" style="166" customWidth="1"/>
    <col min="14607" max="14848" width="3.33203125" style="166"/>
    <col min="14849" max="14849" width="1.109375" style="166" customWidth="1"/>
    <col min="14850" max="14850" width="3.5546875" style="166" customWidth="1"/>
    <col min="14851" max="14852" width="7.33203125" style="166" customWidth="1"/>
    <col min="14853" max="14853" width="1.44140625" style="166" customWidth="1"/>
    <col min="14854" max="14854" width="3.6640625" style="166" customWidth="1"/>
    <col min="14855" max="14855" width="3" style="166" customWidth="1"/>
    <col min="14856" max="14856" width="2" style="166" customWidth="1"/>
    <col min="14857" max="14857" width="11" style="166" customWidth="1"/>
    <col min="14858" max="14858" width="2.109375" style="166" customWidth="1"/>
    <col min="14859" max="14859" width="3.109375" style="166" customWidth="1"/>
    <col min="14860" max="14860" width="0.88671875" style="166" customWidth="1"/>
    <col min="14861" max="14861" width="19.33203125" style="166" customWidth="1"/>
    <col min="14862" max="14862" width="2.109375" style="166" customWidth="1"/>
    <col min="14863" max="15104" width="3.33203125" style="166"/>
    <col min="15105" max="15105" width="1.109375" style="166" customWidth="1"/>
    <col min="15106" max="15106" width="3.5546875" style="166" customWidth="1"/>
    <col min="15107" max="15108" width="7.33203125" style="166" customWidth="1"/>
    <col min="15109" max="15109" width="1.44140625" style="166" customWidth="1"/>
    <col min="15110" max="15110" width="3.6640625" style="166" customWidth="1"/>
    <col min="15111" max="15111" width="3" style="166" customWidth="1"/>
    <col min="15112" max="15112" width="2" style="166" customWidth="1"/>
    <col min="15113" max="15113" width="11" style="166" customWidth="1"/>
    <col min="15114" max="15114" width="2.109375" style="166" customWidth="1"/>
    <col min="15115" max="15115" width="3.109375" style="166" customWidth="1"/>
    <col min="15116" max="15116" width="0.88671875" style="166" customWidth="1"/>
    <col min="15117" max="15117" width="19.33203125" style="166" customWidth="1"/>
    <col min="15118" max="15118" width="2.109375" style="166" customWidth="1"/>
    <col min="15119" max="15360" width="3.33203125" style="166"/>
    <col min="15361" max="15361" width="1.109375" style="166" customWidth="1"/>
    <col min="15362" max="15362" width="3.5546875" style="166" customWidth="1"/>
    <col min="15363" max="15364" width="7.33203125" style="166" customWidth="1"/>
    <col min="15365" max="15365" width="1.44140625" style="166" customWidth="1"/>
    <col min="15366" max="15366" width="3.6640625" style="166" customWidth="1"/>
    <col min="15367" max="15367" width="3" style="166" customWidth="1"/>
    <col min="15368" max="15368" width="2" style="166" customWidth="1"/>
    <col min="15369" max="15369" width="11" style="166" customWidth="1"/>
    <col min="15370" max="15370" width="2.109375" style="166" customWidth="1"/>
    <col min="15371" max="15371" width="3.109375" style="166" customWidth="1"/>
    <col min="15372" max="15372" width="0.88671875" style="166" customWidth="1"/>
    <col min="15373" max="15373" width="19.33203125" style="166" customWidth="1"/>
    <col min="15374" max="15374" width="2.109375" style="166" customWidth="1"/>
    <col min="15375" max="15616" width="3.33203125" style="166"/>
    <col min="15617" max="15617" width="1.109375" style="166" customWidth="1"/>
    <col min="15618" max="15618" width="3.5546875" style="166" customWidth="1"/>
    <col min="15619" max="15620" width="7.33203125" style="166" customWidth="1"/>
    <col min="15621" max="15621" width="1.44140625" style="166" customWidth="1"/>
    <col min="15622" max="15622" width="3.6640625" style="166" customWidth="1"/>
    <col min="15623" max="15623" width="3" style="166" customWidth="1"/>
    <col min="15624" max="15624" width="2" style="166" customWidth="1"/>
    <col min="15625" max="15625" width="11" style="166" customWidth="1"/>
    <col min="15626" max="15626" width="2.109375" style="166" customWidth="1"/>
    <col min="15627" max="15627" width="3.109375" style="166" customWidth="1"/>
    <col min="15628" max="15628" width="0.88671875" style="166" customWidth="1"/>
    <col min="15629" max="15629" width="19.33203125" style="166" customWidth="1"/>
    <col min="15630" max="15630" width="2.109375" style="166" customWidth="1"/>
    <col min="15631" max="15872" width="3.33203125" style="166"/>
    <col min="15873" max="15873" width="1.109375" style="166" customWidth="1"/>
    <col min="15874" max="15874" width="3.5546875" style="166" customWidth="1"/>
    <col min="15875" max="15876" width="7.33203125" style="166" customWidth="1"/>
    <col min="15877" max="15877" width="1.44140625" style="166" customWidth="1"/>
    <col min="15878" max="15878" width="3.6640625" style="166" customWidth="1"/>
    <col min="15879" max="15879" width="3" style="166" customWidth="1"/>
    <col min="15880" max="15880" width="2" style="166" customWidth="1"/>
    <col min="15881" max="15881" width="11" style="166" customWidth="1"/>
    <col min="15882" max="15882" width="2.109375" style="166" customWidth="1"/>
    <col min="15883" max="15883" width="3.109375" style="166" customWidth="1"/>
    <col min="15884" max="15884" width="0.88671875" style="166" customWidth="1"/>
    <col min="15885" max="15885" width="19.33203125" style="166" customWidth="1"/>
    <col min="15886" max="15886" width="2.109375" style="166" customWidth="1"/>
    <col min="15887" max="16128" width="3.33203125" style="166"/>
    <col min="16129" max="16129" width="1.109375" style="166" customWidth="1"/>
    <col min="16130" max="16130" width="3.5546875" style="166" customWidth="1"/>
    <col min="16131" max="16132" width="7.33203125" style="166" customWidth="1"/>
    <col min="16133" max="16133" width="1.44140625" style="166" customWidth="1"/>
    <col min="16134" max="16134" width="3.6640625" style="166" customWidth="1"/>
    <col min="16135" max="16135" width="3" style="166" customWidth="1"/>
    <col min="16136" max="16136" width="2" style="166" customWidth="1"/>
    <col min="16137" max="16137" width="11" style="166" customWidth="1"/>
    <col min="16138" max="16138" width="2.109375" style="166" customWidth="1"/>
    <col min="16139" max="16139" width="3.109375" style="166" customWidth="1"/>
    <col min="16140" max="16140" width="0.88671875" style="166" customWidth="1"/>
    <col min="16141" max="16141" width="19.33203125" style="166" customWidth="1"/>
    <col min="16142" max="16142" width="2.109375" style="166" customWidth="1"/>
    <col min="16143" max="16384" width="3.33203125" style="166"/>
  </cols>
  <sheetData>
    <row r="1" spans="2:22" ht="3.75" customHeight="1" x14ac:dyDescent="0.25"/>
    <row r="2" spans="2:22" ht="24.6" x14ac:dyDescent="0.4">
      <c r="B2" s="313" t="s">
        <v>996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3"/>
    </row>
    <row r="3" spans="2:22" ht="11.25" customHeight="1" x14ac:dyDescent="0.4"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</row>
    <row r="4" spans="2:22" ht="18" customHeight="1" thickBot="1" x14ac:dyDescent="0.3">
      <c r="Q4" s="168"/>
      <c r="R4" s="314"/>
      <c r="S4" s="314"/>
      <c r="T4" s="314"/>
      <c r="U4" s="314"/>
      <c r="V4" s="314"/>
    </row>
    <row r="5" spans="2:22" ht="11.25" customHeight="1" x14ac:dyDescent="0.25"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1"/>
    </row>
    <row r="6" spans="2:22" x14ac:dyDescent="0.25">
      <c r="B6" s="172"/>
      <c r="D6" s="173"/>
      <c r="E6" s="173"/>
      <c r="G6" s="173" t="s">
        <v>956</v>
      </c>
      <c r="H6" s="315">
        <f>Schlüssel!DO2</f>
        <v>6</v>
      </c>
      <c r="I6" s="316"/>
      <c r="M6" s="173" t="s">
        <v>997</v>
      </c>
      <c r="N6" s="317" t="str">
        <f>Schlüssel!DI1</f>
        <v>11.04./12.04.</v>
      </c>
      <c r="O6" s="318">
        <v>0</v>
      </c>
      <c r="P6" s="318">
        <v>0</v>
      </c>
      <c r="Q6" s="319">
        <v>0</v>
      </c>
      <c r="V6" s="174"/>
    </row>
    <row r="7" spans="2:22" x14ac:dyDescent="0.25">
      <c r="B7" s="172"/>
      <c r="C7" s="173"/>
      <c r="D7" s="173"/>
      <c r="E7" s="173"/>
      <c r="V7" s="174"/>
    </row>
    <row r="8" spans="2:22" x14ac:dyDescent="0.25">
      <c r="B8" s="172"/>
      <c r="D8" s="173"/>
      <c r="E8" s="173"/>
      <c r="G8" s="173" t="s">
        <v>999</v>
      </c>
      <c r="H8" s="315" t="str">
        <f>Schlüssel!C1</f>
        <v>Bayernliga Herren</v>
      </c>
      <c r="I8" s="320"/>
      <c r="J8" s="320"/>
      <c r="K8" s="320"/>
      <c r="L8" s="320"/>
      <c r="M8" s="320"/>
      <c r="N8" s="320"/>
      <c r="O8" s="320"/>
      <c r="P8" s="320"/>
      <c r="Q8" s="316"/>
      <c r="V8" s="174"/>
    </row>
    <row r="9" spans="2:22" x14ac:dyDescent="0.25">
      <c r="B9" s="172"/>
      <c r="R9" s="175"/>
      <c r="S9" s="175"/>
      <c r="T9" s="175"/>
      <c r="U9" s="175"/>
      <c r="V9" s="174"/>
    </row>
    <row r="10" spans="2:22" x14ac:dyDescent="0.25">
      <c r="B10" s="172"/>
      <c r="C10" s="173"/>
      <c r="D10" s="173"/>
      <c r="E10" s="173"/>
      <c r="G10" s="173" t="s">
        <v>998</v>
      </c>
      <c r="H10" s="315" t="str">
        <f>Schlüssel!CY2</f>
        <v>Unterföhring Dreambowl Palace</v>
      </c>
      <c r="I10" s="320"/>
      <c r="J10" s="320"/>
      <c r="K10" s="320"/>
      <c r="L10" s="320"/>
      <c r="M10" s="320"/>
      <c r="N10" s="320"/>
      <c r="O10" s="320"/>
      <c r="P10" s="320"/>
      <c r="Q10" s="316"/>
      <c r="R10" s="175"/>
      <c r="S10" s="175"/>
      <c r="T10" s="175"/>
      <c r="U10" s="175"/>
      <c r="V10" s="174"/>
    </row>
    <row r="11" spans="2:22" x14ac:dyDescent="0.25">
      <c r="B11" s="172"/>
      <c r="C11" s="173"/>
      <c r="D11" s="173"/>
      <c r="E11" s="173"/>
      <c r="F11" s="175"/>
      <c r="G11" s="175"/>
      <c r="H11" s="175"/>
      <c r="I11" s="175"/>
      <c r="J11" s="175"/>
      <c r="K11" s="175"/>
      <c r="O11" s="173"/>
      <c r="Q11" s="175"/>
      <c r="R11" s="175"/>
      <c r="S11" s="175"/>
      <c r="T11" s="175"/>
      <c r="U11" s="175"/>
      <c r="V11" s="174"/>
    </row>
    <row r="12" spans="2:22" x14ac:dyDescent="0.25">
      <c r="B12" s="172"/>
      <c r="E12" s="173"/>
      <c r="F12" s="175"/>
      <c r="G12" s="173" t="s">
        <v>1314</v>
      </c>
      <c r="H12" s="315"/>
      <c r="I12" s="320"/>
      <c r="J12" s="320"/>
      <c r="K12" s="320"/>
      <c r="L12" s="320"/>
      <c r="M12" s="320"/>
      <c r="N12" s="320"/>
      <c r="O12" s="320"/>
      <c r="P12" s="320"/>
      <c r="Q12" s="316"/>
      <c r="R12" s="175"/>
      <c r="S12" s="175"/>
      <c r="T12" s="175"/>
      <c r="U12" s="175"/>
      <c r="V12" s="174"/>
    </row>
    <row r="13" spans="2:22" x14ac:dyDescent="0.25">
      <c r="B13" s="172"/>
      <c r="E13" s="173"/>
      <c r="H13" s="175"/>
      <c r="I13" s="175"/>
      <c r="J13" s="175"/>
      <c r="K13" s="175"/>
      <c r="O13" s="173"/>
      <c r="Q13" s="175"/>
      <c r="R13" s="175"/>
      <c r="S13" s="175"/>
      <c r="T13" s="175"/>
      <c r="U13" s="175"/>
      <c r="V13" s="174"/>
    </row>
    <row r="14" spans="2:22" x14ac:dyDescent="0.25">
      <c r="B14" s="172"/>
      <c r="E14" s="173"/>
      <c r="F14" s="175"/>
      <c r="G14" s="173" t="s">
        <v>1315</v>
      </c>
      <c r="H14" s="315"/>
      <c r="I14" s="320"/>
      <c r="J14" s="320"/>
      <c r="K14" s="320"/>
      <c r="L14" s="320"/>
      <c r="M14" s="320"/>
      <c r="N14" s="320"/>
      <c r="O14" s="320"/>
      <c r="P14" s="320"/>
      <c r="Q14" s="316"/>
      <c r="R14" s="175"/>
      <c r="S14" s="175"/>
      <c r="T14" s="175"/>
      <c r="U14" s="175"/>
      <c r="V14" s="174"/>
    </row>
    <row r="15" spans="2:22" x14ac:dyDescent="0.25">
      <c r="B15" s="172"/>
      <c r="C15" s="173"/>
      <c r="D15" s="173"/>
      <c r="E15" s="173"/>
      <c r="F15" s="175"/>
      <c r="H15" s="175"/>
      <c r="I15" s="175"/>
      <c r="J15" s="175"/>
      <c r="K15" s="175"/>
      <c r="L15" s="175"/>
      <c r="O15" s="173"/>
      <c r="Q15" s="175"/>
      <c r="R15" s="175"/>
      <c r="S15" s="175"/>
      <c r="T15" s="175"/>
      <c r="U15" s="175"/>
      <c r="V15" s="174"/>
    </row>
    <row r="16" spans="2:22" x14ac:dyDescent="0.25">
      <c r="B16" s="172"/>
      <c r="F16" s="173"/>
      <c r="G16" s="173" t="s">
        <v>1316</v>
      </c>
      <c r="H16" s="176"/>
      <c r="I16" s="175" t="s">
        <v>1317</v>
      </c>
      <c r="J16" s="175"/>
      <c r="K16" s="175"/>
      <c r="L16" s="175"/>
      <c r="O16" s="173"/>
      <c r="Q16" s="175"/>
      <c r="R16" s="175"/>
      <c r="S16" s="175"/>
      <c r="T16" s="175"/>
      <c r="U16" s="175"/>
      <c r="V16" s="174"/>
    </row>
    <row r="17" spans="2:22" x14ac:dyDescent="0.25">
      <c r="B17" s="172"/>
      <c r="C17" s="173"/>
      <c r="E17" s="173"/>
      <c r="H17" s="175"/>
      <c r="I17" s="175"/>
      <c r="J17" s="175"/>
      <c r="K17" s="175"/>
      <c r="L17" s="175"/>
      <c r="O17" s="173"/>
      <c r="Q17" s="175"/>
      <c r="R17" s="175"/>
      <c r="S17" s="175"/>
      <c r="T17" s="175"/>
      <c r="U17" s="175"/>
      <c r="V17" s="174"/>
    </row>
    <row r="18" spans="2:22" x14ac:dyDescent="0.25">
      <c r="B18" s="172"/>
      <c r="C18" s="173"/>
      <c r="D18" s="173"/>
      <c r="E18" s="173"/>
      <c r="H18" s="176"/>
      <c r="I18" s="175" t="s">
        <v>1318</v>
      </c>
      <c r="J18" s="175"/>
      <c r="K18" s="175"/>
      <c r="L18" s="175"/>
      <c r="O18" s="173"/>
      <c r="Q18" s="175"/>
      <c r="R18" s="175"/>
      <c r="S18" s="175"/>
      <c r="T18" s="175"/>
      <c r="U18" s="175"/>
      <c r="V18" s="174"/>
    </row>
    <row r="19" spans="2:22" x14ac:dyDescent="0.25">
      <c r="B19" s="172"/>
      <c r="C19" s="173"/>
      <c r="D19" s="173"/>
      <c r="E19" s="173"/>
      <c r="F19" s="175"/>
      <c r="H19" s="175"/>
      <c r="I19" s="175"/>
      <c r="J19" s="175"/>
      <c r="K19" s="175"/>
      <c r="L19" s="175"/>
      <c r="O19" s="173"/>
      <c r="Q19" s="175"/>
      <c r="R19" s="175"/>
      <c r="S19" s="175"/>
      <c r="T19" s="175"/>
      <c r="U19" s="175"/>
      <c r="V19" s="174"/>
    </row>
    <row r="20" spans="2:22" x14ac:dyDescent="0.25">
      <c r="B20" s="172"/>
      <c r="C20" s="173"/>
      <c r="D20" s="173"/>
      <c r="E20" s="173"/>
      <c r="F20" s="175"/>
      <c r="H20" s="176"/>
      <c r="I20" s="175" t="s">
        <v>1319</v>
      </c>
      <c r="J20" s="175"/>
      <c r="K20" s="175"/>
      <c r="L20" s="175"/>
      <c r="O20" s="173"/>
      <c r="Q20" s="175"/>
      <c r="R20" s="175"/>
      <c r="S20" s="175"/>
      <c r="T20" s="175"/>
      <c r="U20" s="175"/>
      <c r="V20" s="174"/>
    </row>
    <row r="21" spans="2:22" x14ac:dyDescent="0.25">
      <c r="B21" s="172"/>
      <c r="C21" s="173"/>
      <c r="D21" s="173"/>
      <c r="E21" s="173"/>
      <c r="F21" s="175"/>
      <c r="G21" s="175"/>
      <c r="H21" s="175"/>
      <c r="I21" s="175"/>
      <c r="J21" s="175"/>
      <c r="K21" s="175"/>
      <c r="O21" s="173"/>
      <c r="Q21" s="175"/>
      <c r="R21" s="175"/>
      <c r="S21" s="175"/>
      <c r="T21" s="175"/>
      <c r="U21" s="175"/>
      <c r="V21" s="174"/>
    </row>
    <row r="22" spans="2:22" ht="11.25" customHeight="1" thickBot="1" x14ac:dyDescent="0.3">
      <c r="B22" s="177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</row>
    <row r="23" spans="2:22" ht="13.8" thickBot="1" x14ac:dyDescent="0.3"/>
    <row r="24" spans="2:22" s="182" customFormat="1" ht="30" customHeight="1" thickBot="1" x14ac:dyDescent="0.3">
      <c r="B24" s="180"/>
      <c r="C24" s="326" t="s">
        <v>1000</v>
      </c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181"/>
    </row>
    <row r="25" spans="2:22" ht="21.75" customHeight="1" x14ac:dyDescent="0.25">
      <c r="B25" s="183"/>
      <c r="C25" s="327" t="s">
        <v>1001</v>
      </c>
      <c r="D25" s="327"/>
      <c r="E25" s="327"/>
      <c r="F25" s="327"/>
      <c r="G25" s="327"/>
      <c r="H25" s="327"/>
      <c r="I25" s="327"/>
      <c r="J25" s="327"/>
      <c r="K25" s="327"/>
      <c r="M25" s="184"/>
      <c r="N25" s="185" t="s">
        <v>1002</v>
      </c>
      <c r="Q25" s="186"/>
      <c r="V25" s="174"/>
    </row>
    <row r="26" spans="2:22" ht="6.75" customHeight="1" thickBot="1" x14ac:dyDescent="0.35">
      <c r="B26" s="187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9"/>
    </row>
    <row r="27" spans="2:22" ht="12.75" customHeight="1" x14ac:dyDescent="0.25">
      <c r="B27" s="172"/>
      <c r="V27" s="174"/>
    </row>
    <row r="28" spans="2:22" x14ac:dyDescent="0.25">
      <c r="B28" s="172"/>
      <c r="C28" s="188" t="s">
        <v>1003</v>
      </c>
      <c r="D28" s="188"/>
      <c r="E28" s="188"/>
      <c r="G28" s="189"/>
      <c r="H28" s="190"/>
      <c r="I28" s="166" t="s">
        <v>1004</v>
      </c>
      <c r="K28" s="189"/>
      <c r="M28" s="166" t="s">
        <v>1005</v>
      </c>
      <c r="V28" s="174"/>
    </row>
    <row r="29" spans="2:22" x14ac:dyDescent="0.25">
      <c r="B29" s="172"/>
      <c r="C29" s="188"/>
      <c r="D29" s="188"/>
      <c r="E29" s="188"/>
      <c r="G29" s="191"/>
      <c r="K29" s="192"/>
      <c r="V29" s="174"/>
    </row>
    <row r="30" spans="2:22" x14ac:dyDescent="0.25">
      <c r="B30" s="172"/>
      <c r="C30" s="188" t="s">
        <v>1006</v>
      </c>
      <c r="D30" s="188"/>
      <c r="E30" s="188"/>
      <c r="G30" s="189"/>
      <c r="H30" s="190"/>
      <c r="I30" s="166" t="s">
        <v>1004</v>
      </c>
      <c r="K30" s="189"/>
      <c r="M30" s="166" t="s">
        <v>1005</v>
      </c>
      <c r="V30" s="174"/>
    </row>
    <row r="31" spans="2:22" ht="18.75" customHeight="1" x14ac:dyDescent="0.25">
      <c r="B31" s="172"/>
      <c r="C31" s="188" t="s">
        <v>1007</v>
      </c>
      <c r="D31" s="188"/>
      <c r="E31" s="188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74"/>
    </row>
    <row r="32" spans="2:22" ht="35.1" customHeight="1" x14ac:dyDescent="0.25">
      <c r="B32" s="172"/>
      <c r="C32" s="321"/>
      <c r="D32" s="322"/>
      <c r="E32" s="322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9"/>
      <c r="V32" s="174"/>
    </row>
    <row r="33" spans="2:22" ht="12.75" customHeight="1" x14ac:dyDescent="0.25">
      <c r="B33" s="172"/>
      <c r="C33" s="194"/>
      <c r="D33" s="194"/>
      <c r="E33" s="194"/>
      <c r="F33" s="195"/>
      <c r="G33" s="196"/>
      <c r="H33" s="195"/>
      <c r="I33" s="195"/>
      <c r="J33" s="195"/>
      <c r="K33" s="196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74"/>
    </row>
    <row r="34" spans="2:22" ht="13.5" customHeight="1" x14ac:dyDescent="0.25">
      <c r="B34" s="172"/>
      <c r="C34" s="188" t="s">
        <v>1008</v>
      </c>
      <c r="D34" s="188"/>
      <c r="E34" s="188"/>
      <c r="V34" s="174"/>
    </row>
    <row r="35" spans="2:22" x14ac:dyDescent="0.25">
      <c r="B35" s="172"/>
      <c r="C35" s="188" t="s">
        <v>1009</v>
      </c>
      <c r="D35" s="188"/>
      <c r="E35" s="188"/>
      <c r="G35" s="189"/>
      <c r="I35" s="166" t="s">
        <v>1004</v>
      </c>
      <c r="K35" s="189"/>
      <c r="M35" s="166" t="s">
        <v>1005</v>
      </c>
      <c r="V35" s="174"/>
    </row>
    <row r="36" spans="2:22" ht="18.75" customHeight="1" x14ac:dyDescent="0.25">
      <c r="B36" s="172"/>
      <c r="C36" s="188" t="s">
        <v>1007</v>
      </c>
      <c r="D36" s="188"/>
      <c r="E36" s="188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74"/>
    </row>
    <row r="37" spans="2:22" ht="35.1" customHeight="1" x14ac:dyDescent="0.25">
      <c r="B37" s="172"/>
      <c r="C37" s="321"/>
      <c r="D37" s="322"/>
      <c r="E37" s="322"/>
      <c r="F37" s="322"/>
      <c r="G37" s="322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22"/>
      <c r="T37" s="322"/>
      <c r="U37" s="323"/>
      <c r="V37" s="174"/>
    </row>
    <row r="38" spans="2:22" ht="12.75" customHeight="1" thickBot="1" x14ac:dyDescent="0.3">
      <c r="B38" s="172"/>
      <c r="C38" s="197"/>
      <c r="D38" s="197"/>
      <c r="E38" s="197"/>
      <c r="V38" s="174"/>
    </row>
    <row r="39" spans="2:22" ht="13.5" hidden="1" customHeight="1" x14ac:dyDescent="0.25">
      <c r="B39" s="172"/>
      <c r="C39" s="188" t="s">
        <v>1010</v>
      </c>
      <c r="D39" s="188"/>
      <c r="E39" s="188"/>
      <c r="V39" s="174"/>
    </row>
    <row r="40" spans="2:22" ht="13.8" hidden="1" thickBot="1" x14ac:dyDescent="0.3">
      <c r="B40" s="172"/>
      <c r="C40" s="188" t="s">
        <v>1320</v>
      </c>
      <c r="D40" s="188"/>
      <c r="E40" s="188"/>
      <c r="G40" s="189"/>
      <c r="I40" s="166" t="s">
        <v>1004</v>
      </c>
      <c r="K40" s="189"/>
      <c r="M40" s="166" t="s">
        <v>1005</v>
      </c>
      <c r="V40" s="174"/>
    </row>
    <row r="41" spans="2:22" ht="18.75" hidden="1" customHeight="1" x14ac:dyDescent="0.25">
      <c r="B41" s="172"/>
      <c r="C41" s="188" t="s">
        <v>1007</v>
      </c>
      <c r="D41" s="188"/>
      <c r="E41" s="188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74"/>
    </row>
    <row r="42" spans="2:22" ht="35.1" hidden="1" customHeight="1" x14ac:dyDescent="0.25">
      <c r="B42" s="172"/>
      <c r="C42" s="321"/>
      <c r="D42" s="322"/>
      <c r="E42" s="322"/>
      <c r="F42" s="322"/>
      <c r="G42" s="322"/>
      <c r="H42" s="322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3"/>
      <c r="V42" s="174"/>
    </row>
    <row r="43" spans="2:22" ht="12.75" hidden="1" customHeight="1" thickBot="1" x14ac:dyDescent="0.3">
      <c r="B43" s="172"/>
      <c r="C43" s="197"/>
      <c r="D43" s="197"/>
      <c r="E43" s="197"/>
      <c r="Q43" s="198"/>
      <c r="V43" s="174"/>
    </row>
    <row r="44" spans="2:22" s="204" customFormat="1" ht="21.75" customHeight="1" x14ac:dyDescent="0.25">
      <c r="B44" s="199" t="s">
        <v>1011</v>
      </c>
      <c r="C44" s="200"/>
      <c r="D44" s="200"/>
      <c r="E44" s="200"/>
      <c r="F44" s="200"/>
      <c r="G44" s="200"/>
      <c r="H44" s="200"/>
      <c r="I44" s="201"/>
      <c r="J44" s="200"/>
      <c r="K44" s="202" t="s">
        <v>1012</v>
      </c>
      <c r="L44" s="202"/>
      <c r="M44" s="201"/>
      <c r="N44" s="202" t="s">
        <v>1002</v>
      </c>
      <c r="O44" s="202"/>
      <c r="P44" s="202"/>
      <c r="Q44" s="200"/>
      <c r="R44" s="200"/>
      <c r="S44" s="200"/>
      <c r="T44" s="200"/>
      <c r="U44" s="200"/>
      <c r="V44" s="203"/>
    </row>
    <row r="45" spans="2:22" ht="9" customHeight="1" thickBot="1" x14ac:dyDescent="0.35">
      <c r="B45" s="187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9"/>
    </row>
    <row r="46" spans="2:22" ht="9" customHeight="1" x14ac:dyDescent="0.3">
      <c r="B46" s="205"/>
      <c r="V46" s="174"/>
    </row>
    <row r="47" spans="2:22" x14ac:dyDescent="0.25">
      <c r="B47" s="172"/>
      <c r="C47" s="188" t="s">
        <v>1013</v>
      </c>
      <c r="D47" s="188"/>
      <c r="E47" s="188"/>
      <c r="G47" s="189"/>
      <c r="I47" s="166" t="s">
        <v>1004</v>
      </c>
      <c r="K47" s="189"/>
      <c r="M47" s="166" t="s">
        <v>1005</v>
      </c>
      <c r="V47" s="174"/>
    </row>
    <row r="48" spans="2:22" ht="17.25" customHeight="1" x14ac:dyDescent="0.25">
      <c r="B48" s="172"/>
      <c r="C48" s="188" t="s">
        <v>1014</v>
      </c>
      <c r="D48" s="188"/>
      <c r="E48" s="188"/>
      <c r="G48" s="324"/>
      <c r="H48" s="324"/>
      <c r="I48" s="188"/>
      <c r="V48" s="174"/>
    </row>
    <row r="49" spans="2:22" ht="17.25" customHeight="1" x14ac:dyDescent="0.25">
      <c r="B49" s="172"/>
      <c r="C49" s="188" t="s">
        <v>1015</v>
      </c>
      <c r="D49" s="188"/>
      <c r="E49" s="188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74"/>
    </row>
    <row r="50" spans="2:22" ht="35.1" customHeight="1" x14ac:dyDescent="0.25">
      <c r="B50" s="172"/>
      <c r="C50" s="321"/>
      <c r="D50" s="322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3"/>
      <c r="V50" s="174"/>
    </row>
    <row r="51" spans="2:22" x14ac:dyDescent="0.25">
      <c r="B51" s="172"/>
      <c r="C51" s="197"/>
      <c r="D51" s="197"/>
      <c r="E51" s="197"/>
      <c r="V51" s="174"/>
    </row>
    <row r="52" spans="2:22" ht="6.75" customHeight="1" x14ac:dyDescent="0.25">
      <c r="B52" s="172"/>
      <c r="C52" s="197"/>
      <c r="D52" s="197"/>
      <c r="E52" s="197"/>
      <c r="V52" s="174"/>
    </row>
    <row r="53" spans="2:22" x14ac:dyDescent="0.25">
      <c r="B53" s="172"/>
      <c r="C53" s="188" t="s">
        <v>1016</v>
      </c>
      <c r="D53" s="188"/>
      <c r="E53" s="188"/>
      <c r="G53" s="189"/>
      <c r="I53" s="166" t="s">
        <v>1017</v>
      </c>
      <c r="K53" s="189"/>
      <c r="M53" s="206" t="s">
        <v>1018</v>
      </c>
      <c r="O53" s="189"/>
      <c r="Q53" s="166" t="s">
        <v>1019</v>
      </c>
      <c r="V53" s="174"/>
    </row>
    <row r="54" spans="2:22" ht="16.5" customHeight="1" x14ac:dyDescent="0.25">
      <c r="B54" s="172"/>
      <c r="C54" s="207" t="s">
        <v>1020</v>
      </c>
      <c r="D54" s="207"/>
      <c r="E54" s="207"/>
      <c r="G54" s="325"/>
      <c r="H54" s="325"/>
      <c r="I54" s="325"/>
      <c r="V54" s="174"/>
    </row>
    <row r="55" spans="2:22" ht="11.25" customHeight="1" x14ac:dyDescent="0.25">
      <c r="B55" s="172"/>
      <c r="V55" s="174"/>
    </row>
    <row r="56" spans="2:22" ht="13.8" x14ac:dyDescent="0.25">
      <c r="B56" s="208" t="s">
        <v>1021</v>
      </c>
      <c r="V56" s="174"/>
    </row>
    <row r="57" spans="2:22" ht="9" customHeight="1" x14ac:dyDescent="0.25">
      <c r="B57" s="172"/>
      <c r="V57" s="174"/>
    </row>
    <row r="58" spans="2:22" ht="49.95" customHeight="1" x14ac:dyDescent="0.25">
      <c r="B58" s="172"/>
      <c r="C58" s="321"/>
      <c r="D58" s="322"/>
      <c r="E58" s="322"/>
      <c r="F58" s="322"/>
      <c r="G58" s="322"/>
      <c r="H58" s="322"/>
      <c r="I58" s="322"/>
      <c r="J58" s="322"/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3"/>
      <c r="V58" s="174"/>
    </row>
    <row r="59" spans="2:22" ht="11.25" customHeight="1" thickBot="1" x14ac:dyDescent="0.3">
      <c r="B59" s="177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9"/>
    </row>
    <row r="60" spans="2:22" ht="13.8" thickBot="1" x14ac:dyDescent="0.3"/>
    <row r="61" spans="2:22" s="182" customFormat="1" ht="30" customHeight="1" thickBot="1" x14ac:dyDescent="0.3">
      <c r="B61" s="180"/>
      <c r="C61" s="326" t="s">
        <v>1022</v>
      </c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181"/>
    </row>
    <row r="62" spans="2:22" ht="9" customHeight="1" x14ac:dyDescent="0.25">
      <c r="B62" s="169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1"/>
    </row>
    <row r="63" spans="2:22" ht="13.8" x14ac:dyDescent="0.25">
      <c r="B63" s="208"/>
      <c r="E63" s="186"/>
      <c r="V63" s="174"/>
    </row>
    <row r="64" spans="2:22" ht="12.75" customHeight="1" thickBot="1" x14ac:dyDescent="0.3">
      <c r="B64" s="172"/>
      <c r="V64" s="174"/>
    </row>
    <row r="65" spans="2:22" ht="138" customHeight="1" thickBot="1" x14ac:dyDescent="0.3">
      <c r="B65" s="172"/>
      <c r="C65" s="191" t="s">
        <v>990</v>
      </c>
      <c r="D65" s="191"/>
      <c r="E65" s="191" t="s">
        <v>970</v>
      </c>
      <c r="F65" s="191"/>
      <c r="G65" s="191"/>
      <c r="H65" s="191"/>
      <c r="I65" s="186" t="s">
        <v>1015</v>
      </c>
      <c r="J65" s="186"/>
      <c r="O65" s="209" t="s">
        <v>1321</v>
      </c>
      <c r="P65" s="210" t="s">
        <v>1322</v>
      </c>
      <c r="Q65" s="210" t="s">
        <v>1323</v>
      </c>
      <c r="R65" s="210" t="s">
        <v>1324</v>
      </c>
      <c r="S65" s="211" t="s">
        <v>1325</v>
      </c>
      <c r="T65" s="212"/>
      <c r="V65" s="174"/>
    </row>
    <row r="66" spans="2:22" ht="25.2" customHeight="1" x14ac:dyDescent="0.25">
      <c r="B66" s="172"/>
      <c r="C66" s="213"/>
      <c r="D66" s="333" t="str">
        <f>IF(C66=0,"",_xlfn.CONCAT(VLOOKUP(C66,#REF!,3,FALSE)," ",VLOOKUP(C66,#REF!,4,FALSE)))</f>
        <v/>
      </c>
      <c r="E66" s="334"/>
      <c r="F66" s="334"/>
      <c r="G66" s="334"/>
      <c r="H66" s="335"/>
      <c r="I66" s="333"/>
      <c r="J66" s="334"/>
      <c r="K66" s="334"/>
      <c r="L66" s="334"/>
      <c r="M66" s="334"/>
      <c r="N66" s="335"/>
      <c r="O66" s="214"/>
      <c r="P66" s="214"/>
      <c r="Q66" s="214"/>
      <c r="R66" s="214"/>
      <c r="S66" s="215"/>
      <c r="V66" s="174"/>
    </row>
    <row r="67" spans="2:22" ht="25.2" customHeight="1" x14ac:dyDescent="0.25">
      <c r="B67" s="172"/>
      <c r="C67" s="216"/>
      <c r="D67" s="330" t="str">
        <f>IF(C67=0,"",_xlfn.CONCAT(VLOOKUP(C67,#REF!,3,FALSE)," ",VLOOKUP(C67,#REF!,4,FALSE)))</f>
        <v/>
      </c>
      <c r="E67" s="331"/>
      <c r="F67" s="331"/>
      <c r="G67" s="331"/>
      <c r="H67" s="332"/>
      <c r="I67" s="330"/>
      <c r="J67" s="331"/>
      <c r="K67" s="331"/>
      <c r="L67" s="331"/>
      <c r="M67" s="331"/>
      <c r="N67" s="332"/>
      <c r="O67" s="217"/>
      <c r="P67" s="217"/>
      <c r="Q67" s="217"/>
      <c r="R67" s="217"/>
      <c r="S67" s="218"/>
      <c r="V67" s="174"/>
    </row>
    <row r="68" spans="2:22" ht="25.2" customHeight="1" x14ac:dyDescent="0.25">
      <c r="B68" s="172"/>
      <c r="C68" s="216"/>
      <c r="D68" s="330" t="str">
        <f>IF(C68=0,"",_xlfn.CONCAT(VLOOKUP(C68,#REF!,3,FALSE)," ",VLOOKUP(C68,#REF!,4,FALSE)))</f>
        <v/>
      </c>
      <c r="E68" s="331"/>
      <c r="F68" s="331"/>
      <c r="G68" s="331"/>
      <c r="H68" s="332"/>
      <c r="I68" s="330"/>
      <c r="J68" s="331"/>
      <c r="K68" s="331"/>
      <c r="L68" s="331"/>
      <c r="M68" s="331"/>
      <c r="N68" s="332"/>
      <c r="O68" s="217"/>
      <c r="P68" s="217"/>
      <c r="Q68" s="217"/>
      <c r="R68" s="217"/>
      <c r="S68" s="218"/>
      <c r="V68" s="174"/>
    </row>
    <row r="69" spans="2:22" ht="25.2" customHeight="1" x14ac:dyDescent="0.25">
      <c r="B69" s="172"/>
      <c r="C69" s="216"/>
      <c r="D69" s="330" t="str">
        <f>IF(C69=0,"",_xlfn.CONCAT(VLOOKUP(C69,#REF!,3,FALSE)," ",VLOOKUP(C69,#REF!,4,FALSE)))</f>
        <v/>
      </c>
      <c r="E69" s="331"/>
      <c r="F69" s="331"/>
      <c r="G69" s="331"/>
      <c r="H69" s="332"/>
      <c r="I69" s="330"/>
      <c r="J69" s="331"/>
      <c r="K69" s="331"/>
      <c r="L69" s="331"/>
      <c r="M69" s="331"/>
      <c r="N69" s="332"/>
      <c r="O69" s="217"/>
      <c r="P69" s="217"/>
      <c r="Q69" s="217"/>
      <c r="R69" s="217"/>
      <c r="S69" s="218"/>
      <c r="V69" s="174"/>
    </row>
    <row r="70" spans="2:22" ht="25.2" customHeight="1" x14ac:dyDescent="0.25">
      <c r="B70" s="172"/>
      <c r="C70" s="216"/>
      <c r="D70" s="330" t="str">
        <f>IF(C70=0,"",_xlfn.CONCAT(VLOOKUP(C70,#REF!,3,FALSE)," ",VLOOKUP(C70,#REF!,4,FALSE)))</f>
        <v/>
      </c>
      <c r="E70" s="331"/>
      <c r="F70" s="331"/>
      <c r="G70" s="331"/>
      <c r="H70" s="332"/>
      <c r="I70" s="330"/>
      <c r="J70" s="331"/>
      <c r="K70" s="331"/>
      <c r="L70" s="331"/>
      <c r="M70" s="331"/>
      <c r="N70" s="332"/>
      <c r="O70" s="217"/>
      <c r="P70" s="217"/>
      <c r="Q70" s="217"/>
      <c r="R70" s="217"/>
      <c r="S70" s="218"/>
      <c r="V70" s="174"/>
    </row>
    <row r="71" spans="2:22" ht="25.2" customHeight="1" x14ac:dyDescent="0.25">
      <c r="B71" s="172"/>
      <c r="C71" s="216"/>
      <c r="D71" s="330" t="str">
        <f>IF(C71=0,"",_xlfn.CONCAT(VLOOKUP(C71,#REF!,3,FALSE)," ",VLOOKUP(C71,#REF!,4,FALSE)))</f>
        <v/>
      </c>
      <c r="E71" s="331"/>
      <c r="F71" s="331"/>
      <c r="G71" s="331"/>
      <c r="H71" s="332"/>
      <c r="I71" s="330"/>
      <c r="J71" s="331"/>
      <c r="K71" s="331"/>
      <c r="L71" s="331"/>
      <c r="M71" s="331"/>
      <c r="N71" s="332"/>
      <c r="O71" s="217"/>
      <c r="P71" s="217"/>
      <c r="Q71" s="217"/>
      <c r="R71" s="217"/>
      <c r="S71" s="218"/>
      <c r="V71" s="174"/>
    </row>
    <row r="72" spans="2:22" ht="25.2" customHeight="1" x14ac:dyDescent="0.25">
      <c r="B72" s="172"/>
      <c r="C72" s="216"/>
      <c r="D72" s="330" t="str">
        <f>IF(C72=0,"",_xlfn.CONCAT(VLOOKUP(C72,#REF!,3,FALSE)," ",VLOOKUP(C72,#REF!,4,FALSE)))</f>
        <v/>
      </c>
      <c r="E72" s="331"/>
      <c r="F72" s="331"/>
      <c r="G72" s="331"/>
      <c r="H72" s="332"/>
      <c r="I72" s="330"/>
      <c r="J72" s="331"/>
      <c r="K72" s="331"/>
      <c r="L72" s="331"/>
      <c r="M72" s="331"/>
      <c r="N72" s="332"/>
      <c r="O72" s="217"/>
      <c r="P72" s="217"/>
      <c r="Q72" s="217"/>
      <c r="R72" s="217"/>
      <c r="S72" s="218"/>
      <c r="V72" s="174"/>
    </row>
    <row r="73" spans="2:22" ht="25.2" customHeight="1" x14ac:dyDescent="0.25">
      <c r="B73" s="172"/>
      <c r="C73" s="216"/>
      <c r="D73" s="330" t="str">
        <f>IF(C73=0,"",_xlfn.CONCAT(VLOOKUP(C73,#REF!,3,FALSE)," ",VLOOKUP(C73,#REF!,4,FALSE)))</f>
        <v/>
      </c>
      <c r="E73" s="331"/>
      <c r="F73" s="331"/>
      <c r="G73" s="331"/>
      <c r="H73" s="332"/>
      <c r="I73" s="330"/>
      <c r="J73" s="331"/>
      <c r="K73" s="331"/>
      <c r="L73" s="331"/>
      <c r="M73" s="331"/>
      <c r="N73" s="332"/>
      <c r="O73" s="217"/>
      <c r="P73" s="217"/>
      <c r="Q73" s="217"/>
      <c r="R73" s="217"/>
      <c r="S73" s="218"/>
      <c r="V73" s="174"/>
    </row>
    <row r="74" spans="2:22" ht="25.2" customHeight="1" x14ac:dyDescent="0.25">
      <c r="B74" s="172"/>
      <c r="C74" s="216"/>
      <c r="D74" s="330" t="str">
        <f>IF(C74=0,"",_xlfn.CONCAT(VLOOKUP(C74,#REF!,3,FALSE)," ",VLOOKUP(C74,#REF!,4,FALSE)))</f>
        <v/>
      </c>
      <c r="E74" s="331"/>
      <c r="F74" s="331"/>
      <c r="G74" s="331"/>
      <c r="H74" s="332"/>
      <c r="I74" s="330"/>
      <c r="J74" s="331"/>
      <c r="K74" s="331"/>
      <c r="L74" s="331"/>
      <c r="M74" s="331"/>
      <c r="N74" s="332"/>
      <c r="O74" s="217"/>
      <c r="P74" s="217"/>
      <c r="Q74" s="217"/>
      <c r="R74" s="217"/>
      <c r="S74" s="218"/>
      <c r="V74" s="174"/>
    </row>
    <row r="75" spans="2:22" ht="25.2" customHeight="1" x14ac:dyDescent="0.25">
      <c r="B75" s="172"/>
      <c r="C75" s="216"/>
      <c r="D75" s="330" t="str">
        <f>IF(C75=0,"",_xlfn.CONCAT(VLOOKUP(C75,#REF!,3,FALSE)," ",VLOOKUP(C75,#REF!,4,FALSE)))</f>
        <v/>
      </c>
      <c r="E75" s="331"/>
      <c r="F75" s="331"/>
      <c r="G75" s="331"/>
      <c r="H75" s="332"/>
      <c r="I75" s="330"/>
      <c r="J75" s="331"/>
      <c r="K75" s="331"/>
      <c r="L75" s="331"/>
      <c r="M75" s="331"/>
      <c r="N75" s="332"/>
      <c r="O75" s="217"/>
      <c r="P75" s="217"/>
      <c r="Q75" s="217"/>
      <c r="R75" s="217"/>
      <c r="S75" s="218"/>
      <c r="V75" s="174"/>
    </row>
    <row r="76" spans="2:22" ht="25.2" customHeight="1" x14ac:dyDescent="0.25">
      <c r="B76" s="172"/>
      <c r="C76" s="216"/>
      <c r="D76" s="330" t="str">
        <f>IF(C76=0,"",_xlfn.CONCAT(VLOOKUP(C76,#REF!,3,FALSE)," ",VLOOKUP(C76,#REF!,4,FALSE)))</f>
        <v/>
      </c>
      <c r="E76" s="331"/>
      <c r="F76" s="331"/>
      <c r="G76" s="331"/>
      <c r="H76" s="332"/>
      <c r="I76" s="330"/>
      <c r="J76" s="331"/>
      <c r="K76" s="331"/>
      <c r="L76" s="331"/>
      <c r="M76" s="331"/>
      <c r="N76" s="332"/>
      <c r="O76" s="217"/>
      <c r="P76" s="217"/>
      <c r="Q76" s="217"/>
      <c r="R76" s="217"/>
      <c r="S76" s="218"/>
      <c r="V76" s="174"/>
    </row>
    <row r="77" spans="2:22" ht="25.2" customHeight="1" thickBot="1" x14ac:dyDescent="0.3">
      <c r="B77" s="172"/>
      <c r="C77" s="219"/>
      <c r="D77" s="336" t="str">
        <f>IF(C77=0,"",_xlfn.CONCAT(VLOOKUP(C77,#REF!,3,FALSE)," ",VLOOKUP(C77,#REF!,4,FALSE)))</f>
        <v/>
      </c>
      <c r="E77" s="337"/>
      <c r="F77" s="337"/>
      <c r="G77" s="337"/>
      <c r="H77" s="338"/>
      <c r="I77" s="336"/>
      <c r="J77" s="337"/>
      <c r="K77" s="337"/>
      <c r="L77" s="337"/>
      <c r="M77" s="337"/>
      <c r="N77" s="338"/>
      <c r="O77" s="220"/>
      <c r="P77" s="220"/>
      <c r="Q77" s="220"/>
      <c r="R77" s="220"/>
      <c r="S77" s="221"/>
      <c r="V77" s="174"/>
    </row>
    <row r="78" spans="2:22" ht="25.2" customHeight="1" thickBot="1" x14ac:dyDescent="0.3">
      <c r="B78" s="177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9"/>
    </row>
    <row r="79" spans="2:22" ht="13.8" thickBot="1" x14ac:dyDescent="0.3"/>
    <row r="80" spans="2:22" s="182" customFormat="1" ht="30" customHeight="1" thickBot="1" x14ac:dyDescent="0.3">
      <c r="B80" s="180"/>
      <c r="C80" s="326" t="s">
        <v>1326</v>
      </c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181"/>
    </row>
    <row r="81" spans="2:22" ht="9" customHeight="1" x14ac:dyDescent="0.25">
      <c r="B81" s="169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1"/>
    </row>
    <row r="82" spans="2:22" ht="14.4" thickBot="1" x14ac:dyDescent="0.3">
      <c r="B82" s="208"/>
      <c r="E82" s="186"/>
      <c r="V82" s="174"/>
    </row>
    <row r="83" spans="2:22" ht="12.75" customHeight="1" thickBot="1" x14ac:dyDescent="0.3">
      <c r="B83" s="172"/>
      <c r="D83" s="339" t="s">
        <v>1327</v>
      </c>
      <c r="E83" s="339"/>
      <c r="F83" s="339"/>
      <c r="G83" s="339"/>
      <c r="H83" s="339"/>
      <c r="I83" s="340"/>
      <c r="J83" s="222"/>
      <c r="V83" s="174"/>
    </row>
    <row r="84" spans="2:22" ht="138" customHeight="1" thickBot="1" x14ac:dyDescent="0.3">
      <c r="B84" s="172"/>
      <c r="C84" s="191" t="s">
        <v>990</v>
      </c>
      <c r="D84" s="191"/>
      <c r="E84" s="191" t="s">
        <v>970</v>
      </c>
      <c r="F84" s="191"/>
      <c r="G84" s="191"/>
      <c r="H84" s="191"/>
      <c r="I84" s="186" t="s">
        <v>1015</v>
      </c>
      <c r="J84" s="186"/>
      <c r="O84" s="209" t="s">
        <v>1328</v>
      </c>
      <c r="P84" s="210" t="s">
        <v>1329</v>
      </c>
      <c r="Q84" s="210" t="s">
        <v>1538</v>
      </c>
      <c r="R84" s="210" t="s">
        <v>1330</v>
      </c>
      <c r="S84" s="211"/>
      <c r="T84" s="212"/>
      <c r="V84" s="174"/>
    </row>
    <row r="85" spans="2:22" ht="25.2" customHeight="1" x14ac:dyDescent="0.25">
      <c r="B85" s="172"/>
      <c r="C85" s="213"/>
      <c r="D85" s="333" t="str">
        <f>IF(C85=0,"",_xlfn.CONCAT(VLOOKUP(C85,#REF!,3,FALSE)," ",VLOOKUP(C85,#REF!,4,FALSE)))</f>
        <v/>
      </c>
      <c r="E85" s="334"/>
      <c r="F85" s="334"/>
      <c r="G85" s="334"/>
      <c r="H85" s="335"/>
      <c r="I85" s="333"/>
      <c r="J85" s="334"/>
      <c r="K85" s="334"/>
      <c r="L85" s="334"/>
      <c r="M85" s="334"/>
      <c r="N85" s="335"/>
      <c r="O85" s="214"/>
      <c r="P85" s="214"/>
      <c r="Q85" s="214"/>
      <c r="R85" s="214"/>
      <c r="S85" s="215"/>
      <c r="V85" s="174"/>
    </row>
    <row r="86" spans="2:22" ht="25.2" customHeight="1" x14ac:dyDescent="0.25">
      <c r="B86" s="172"/>
      <c r="C86" s="216"/>
      <c r="D86" s="330" t="str">
        <f>IF(C86=0,"",_xlfn.CONCAT(VLOOKUP(C86,#REF!,3,FALSE)," ",VLOOKUP(C86,#REF!,4,FALSE)))</f>
        <v/>
      </c>
      <c r="E86" s="331"/>
      <c r="F86" s="331"/>
      <c r="G86" s="331"/>
      <c r="H86" s="332"/>
      <c r="I86" s="330"/>
      <c r="J86" s="331"/>
      <c r="K86" s="331"/>
      <c r="L86" s="331"/>
      <c r="M86" s="331"/>
      <c r="N86" s="332"/>
      <c r="O86" s="217"/>
      <c r="P86" s="217"/>
      <c r="Q86" s="217"/>
      <c r="R86" s="217"/>
      <c r="S86" s="218"/>
      <c r="V86" s="174"/>
    </row>
    <row r="87" spans="2:22" ht="25.2" customHeight="1" x14ac:dyDescent="0.25">
      <c r="B87" s="172"/>
      <c r="C87" s="216"/>
      <c r="D87" s="330" t="str">
        <f>IF(C87=0,"",_xlfn.CONCAT(VLOOKUP(C87,#REF!,3,FALSE)," ",VLOOKUP(C87,#REF!,4,FALSE)))</f>
        <v/>
      </c>
      <c r="E87" s="331"/>
      <c r="F87" s="331"/>
      <c r="G87" s="331"/>
      <c r="H87" s="332"/>
      <c r="I87" s="330"/>
      <c r="J87" s="331"/>
      <c r="K87" s="331"/>
      <c r="L87" s="331"/>
      <c r="M87" s="331"/>
      <c r="N87" s="332"/>
      <c r="O87" s="217"/>
      <c r="P87" s="217"/>
      <c r="Q87" s="217"/>
      <c r="R87" s="217"/>
      <c r="S87" s="218"/>
      <c r="V87" s="174"/>
    </row>
    <row r="88" spans="2:22" ht="25.2" customHeight="1" x14ac:dyDescent="0.25">
      <c r="B88" s="172"/>
      <c r="C88" s="216"/>
      <c r="D88" s="330" t="str">
        <f>IF(C88=0,"",_xlfn.CONCAT(VLOOKUP(C88,#REF!,3,FALSE)," ",VLOOKUP(C88,#REF!,4,FALSE)))</f>
        <v/>
      </c>
      <c r="E88" s="331"/>
      <c r="F88" s="331"/>
      <c r="G88" s="331"/>
      <c r="H88" s="332"/>
      <c r="I88" s="330"/>
      <c r="J88" s="331"/>
      <c r="K88" s="331"/>
      <c r="L88" s="331"/>
      <c r="M88" s="331"/>
      <c r="N88" s="332"/>
      <c r="O88" s="217"/>
      <c r="P88" s="217"/>
      <c r="Q88" s="217"/>
      <c r="R88" s="217"/>
      <c r="S88" s="218"/>
      <c r="V88" s="174"/>
    </row>
    <row r="89" spans="2:22" ht="25.2" customHeight="1" x14ac:dyDescent="0.25">
      <c r="B89" s="172"/>
      <c r="C89" s="216"/>
      <c r="D89" s="330" t="str">
        <f>IF(C89=0,"",_xlfn.CONCAT(VLOOKUP(C89,#REF!,3,FALSE)," ",VLOOKUP(C89,#REF!,4,FALSE)))</f>
        <v/>
      </c>
      <c r="E89" s="331"/>
      <c r="F89" s="331"/>
      <c r="G89" s="331"/>
      <c r="H89" s="332"/>
      <c r="I89" s="330"/>
      <c r="J89" s="331"/>
      <c r="K89" s="331"/>
      <c r="L89" s="331"/>
      <c r="M89" s="331"/>
      <c r="N89" s="332"/>
      <c r="O89" s="217"/>
      <c r="P89" s="217"/>
      <c r="Q89" s="217"/>
      <c r="R89" s="217"/>
      <c r="S89" s="218"/>
      <c r="V89" s="174"/>
    </row>
    <row r="90" spans="2:22" ht="25.2" customHeight="1" x14ac:dyDescent="0.25">
      <c r="B90" s="172"/>
      <c r="C90" s="216"/>
      <c r="D90" s="330" t="str">
        <f>IF(C90=0,"",_xlfn.CONCAT(VLOOKUP(C90,#REF!,3,FALSE)," ",VLOOKUP(C90,#REF!,4,FALSE)))</f>
        <v/>
      </c>
      <c r="E90" s="331"/>
      <c r="F90" s="331"/>
      <c r="G90" s="331"/>
      <c r="H90" s="332"/>
      <c r="I90" s="330"/>
      <c r="J90" s="331"/>
      <c r="K90" s="331"/>
      <c r="L90" s="331"/>
      <c r="M90" s="331"/>
      <c r="N90" s="332"/>
      <c r="O90" s="217"/>
      <c r="P90" s="217"/>
      <c r="Q90" s="217"/>
      <c r="R90" s="217"/>
      <c r="S90" s="218"/>
      <c r="V90" s="174"/>
    </row>
    <row r="91" spans="2:22" ht="25.2" customHeight="1" x14ac:dyDescent="0.25">
      <c r="B91" s="172"/>
      <c r="C91" s="216"/>
      <c r="D91" s="330" t="str">
        <f>IF(C91=0,"",_xlfn.CONCAT(VLOOKUP(C91,#REF!,3,FALSE)," ",VLOOKUP(C91,#REF!,4,FALSE)))</f>
        <v/>
      </c>
      <c r="E91" s="331"/>
      <c r="F91" s="331"/>
      <c r="G91" s="331"/>
      <c r="H91" s="332"/>
      <c r="I91" s="330"/>
      <c r="J91" s="331"/>
      <c r="K91" s="331"/>
      <c r="L91" s="331"/>
      <c r="M91" s="331"/>
      <c r="N91" s="332"/>
      <c r="O91" s="217"/>
      <c r="P91" s="217"/>
      <c r="Q91" s="217"/>
      <c r="R91" s="217"/>
      <c r="S91" s="218"/>
      <c r="V91" s="174"/>
    </row>
    <row r="92" spans="2:22" ht="25.2" customHeight="1" x14ac:dyDescent="0.25">
      <c r="B92" s="172"/>
      <c r="C92" s="216"/>
      <c r="D92" s="330" t="str">
        <f>IF(C92=0,"",_xlfn.CONCAT(VLOOKUP(C92,#REF!,3,FALSE)," ",VLOOKUP(C92,#REF!,4,FALSE)))</f>
        <v/>
      </c>
      <c r="E92" s="331"/>
      <c r="F92" s="331"/>
      <c r="G92" s="331"/>
      <c r="H92" s="332"/>
      <c r="I92" s="330"/>
      <c r="J92" s="331"/>
      <c r="K92" s="331"/>
      <c r="L92" s="331"/>
      <c r="M92" s="331"/>
      <c r="N92" s="332"/>
      <c r="O92" s="217"/>
      <c r="P92" s="217"/>
      <c r="Q92" s="217"/>
      <c r="R92" s="217"/>
      <c r="S92" s="218"/>
      <c r="V92" s="174"/>
    </row>
    <row r="93" spans="2:22" ht="25.2" customHeight="1" x14ac:dyDescent="0.25">
      <c r="B93" s="172"/>
      <c r="C93" s="216"/>
      <c r="D93" s="330" t="str">
        <f>IF(C93=0,"",_xlfn.CONCAT(VLOOKUP(C93,#REF!,3,FALSE)," ",VLOOKUP(C93,#REF!,4,FALSE)))</f>
        <v/>
      </c>
      <c r="E93" s="331"/>
      <c r="F93" s="331"/>
      <c r="G93" s="331"/>
      <c r="H93" s="332"/>
      <c r="I93" s="330"/>
      <c r="J93" s="331"/>
      <c r="K93" s="331"/>
      <c r="L93" s="331"/>
      <c r="M93" s="331"/>
      <c r="N93" s="332"/>
      <c r="O93" s="217"/>
      <c r="P93" s="217"/>
      <c r="Q93" s="217"/>
      <c r="R93" s="217"/>
      <c r="S93" s="218"/>
      <c r="V93" s="174"/>
    </row>
    <row r="94" spans="2:22" ht="25.2" customHeight="1" x14ac:dyDescent="0.25">
      <c r="B94" s="172"/>
      <c r="C94" s="216"/>
      <c r="D94" s="330" t="str">
        <f>IF(C94=0,"",_xlfn.CONCAT(VLOOKUP(C94,#REF!,3,FALSE)," ",VLOOKUP(C94,#REF!,4,FALSE)))</f>
        <v/>
      </c>
      <c r="E94" s="331"/>
      <c r="F94" s="331"/>
      <c r="G94" s="331"/>
      <c r="H94" s="332"/>
      <c r="I94" s="330"/>
      <c r="J94" s="331"/>
      <c r="K94" s="331"/>
      <c r="L94" s="331"/>
      <c r="M94" s="331"/>
      <c r="N94" s="332"/>
      <c r="O94" s="217"/>
      <c r="P94" s="217"/>
      <c r="Q94" s="217"/>
      <c r="R94" s="217"/>
      <c r="S94" s="218"/>
      <c r="V94" s="174"/>
    </row>
    <row r="95" spans="2:22" ht="25.2" customHeight="1" x14ac:dyDescent="0.25">
      <c r="B95" s="172"/>
      <c r="C95" s="216"/>
      <c r="D95" s="330" t="str">
        <f>IF(C95=0,"",_xlfn.CONCAT(VLOOKUP(C95,#REF!,3,FALSE)," ",VLOOKUP(C95,#REF!,4,FALSE)))</f>
        <v/>
      </c>
      <c r="E95" s="331"/>
      <c r="F95" s="331"/>
      <c r="G95" s="331"/>
      <c r="H95" s="332"/>
      <c r="I95" s="330"/>
      <c r="J95" s="331"/>
      <c r="K95" s="331"/>
      <c r="L95" s="331"/>
      <c r="M95" s="331"/>
      <c r="N95" s="332"/>
      <c r="O95" s="217"/>
      <c r="P95" s="217"/>
      <c r="Q95" s="217"/>
      <c r="R95" s="217"/>
      <c r="S95" s="218"/>
      <c r="V95" s="174"/>
    </row>
    <row r="96" spans="2:22" ht="25.2" customHeight="1" thickBot="1" x14ac:dyDescent="0.3">
      <c r="B96" s="172"/>
      <c r="C96" s="219"/>
      <c r="D96" s="336" t="str">
        <f>IF(C96=0,"",_xlfn.CONCAT(VLOOKUP(C96,#REF!,3,FALSE)," ",VLOOKUP(C96,#REF!,4,FALSE)))</f>
        <v/>
      </c>
      <c r="E96" s="337"/>
      <c r="F96" s="337"/>
      <c r="G96" s="337"/>
      <c r="H96" s="338"/>
      <c r="I96" s="336"/>
      <c r="J96" s="337"/>
      <c r="K96" s="337"/>
      <c r="L96" s="337"/>
      <c r="M96" s="337"/>
      <c r="N96" s="338"/>
      <c r="O96" s="220"/>
      <c r="P96" s="220"/>
      <c r="Q96" s="220"/>
      <c r="R96" s="220"/>
      <c r="S96" s="221"/>
      <c r="V96" s="174"/>
    </row>
    <row r="97" spans="2:22" ht="25.2" customHeight="1" x14ac:dyDescent="0.25">
      <c r="B97" s="172"/>
      <c r="V97" s="174"/>
    </row>
    <row r="98" spans="2:22" ht="25.2" customHeight="1" thickBot="1" x14ac:dyDescent="0.3">
      <c r="B98" s="177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9"/>
    </row>
    <row r="99" spans="2:22" s="182" customFormat="1" ht="30" customHeight="1" thickBot="1" x14ac:dyDescent="0.3">
      <c r="B99" s="180"/>
      <c r="C99" s="326" t="s">
        <v>1331</v>
      </c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181"/>
    </row>
    <row r="100" spans="2:22" ht="9" customHeight="1" x14ac:dyDescent="0.25">
      <c r="B100" s="169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1"/>
    </row>
    <row r="101" spans="2:22" ht="13.8" x14ac:dyDescent="0.25">
      <c r="B101" s="208"/>
      <c r="E101" s="186"/>
      <c r="V101" s="174"/>
    </row>
    <row r="102" spans="2:22" ht="12.75" customHeight="1" thickBot="1" x14ac:dyDescent="0.3">
      <c r="B102" s="172"/>
      <c r="V102" s="174"/>
    </row>
    <row r="103" spans="2:22" ht="19.2" customHeight="1" thickBot="1" x14ac:dyDescent="0.3">
      <c r="B103" s="172"/>
      <c r="C103" s="223" t="s">
        <v>990</v>
      </c>
      <c r="D103" s="347" t="s">
        <v>970</v>
      </c>
      <c r="E103" s="348"/>
      <c r="F103" s="348"/>
      <c r="G103" s="348"/>
      <c r="H103" s="349"/>
      <c r="I103" s="347" t="s">
        <v>1332</v>
      </c>
      <c r="J103" s="348"/>
      <c r="K103" s="348"/>
      <c r="L103" s="348"/>
      <c r="M103" s="348"/>
      <c r="N103" s="348"/>
      <c r="O103" s="348"/>
      <c r="P103" s="348"/>
      <c r="Q103" s="349"/>
      <c r="R103" s="348" t="s">
        <v>987</v>
      </c>
      <c r="S103" s="348"/>
      <c r="T103" s="350" t="s">
        <v>1333</v>
      </c>
      <c r="U103" s="351"/>
      <c r="V103" s="174"/>
    </row>
    <row r="104" spans="2:22" ht="25.2" customHeight="1" x14ac:dyDescent="0.25">
      <c r="B104" s="172"/>
      <c r="C104" s="213"/>
      <c r="D104" s="341" t="str">
        <f>IF(C104=0,"",_xlfn.CONCAT(VLOOKUP(C104,#REF!,3,FALSE)," ",VLOOKUP(C104,#REF!,4,FALSE)))</f>
        <v/>
      </c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2"/>
      <c r="U104" s="343"/>
      <c r="V104" s="174"/>
    </row>
    <row r="105" spans="2:22" ht="25.2" customHeight="1" x14ac:dyDescent="0.25">
      <c r="B105" s="172"/>
      <c r="C105" s="216"/>
      <c r="D105" s="344" t="str">
        <f>IF(C105=0,"",_xlfn.CONCAT(VLOOKUP(C105,#REF!,3,FALSE)," ",VLOOKUP(C105,#REF!,4,FALSE)))</f>
        <v/>
      </c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5"/>
      <c r="U105" s="346"/>
      <c r="V105" s="174"/>
    </row>
    <row r="106" spans="2:22" ht="25.2" customHeight="1" x14ac:dyDescent="0.25">
      <c r="B106" s="172"/>
      <c r="C106" s="216"/>
      <c r="D106" s="344" t="str">
        <f>IF(C106=0,"",_xlfn.CONCAT(VLOOKUP(C106,#REF!,3,FALSE)," ",VLOOKUP(C106,#REF!,4,FALSE)))</f>
        <v/>
      </c>
      <c r="E106" s="344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  <c r="Q106" s="344"/>
      <c r="R106" s="344"/>
      <c r="S106" s="344"/>
      <c r="T106" s="345"/>
      <c r="U106" s="346"/>
      <c r="V106" s="174"/>
    </row>
    <row r="107" spans="2:22" ht="25.2" customHeight="1" x14ac:dyDescent="0.25">
      <c r="B107" s="172"/>
      <c r="C107" s="216"/>
      <c r="D107" s="344" t="str">
        <f>IF(C107=0,"",_xlfn.CONCAT(VLOOKUP(C107,#REF!,3,FALSE)," ",VLOOKUP(C107,#REF!,4,FALSE)))</f>
        <v/>
      </c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44"/>
      <c r="R107" s="344"/>
      <c r="S107" s="344"/>
      <c r="T107" s="345"/>
      <c r="U107" s="346"/>
      <c r="V107" s="174"/>
    </row>
    <row r="108" spans="2:22" ht="25.2" customHeight="1" x14ac:dyDescent="0.25">
      <c r="B108" s="172"/>
      <c r="C108" s="216"/>
      <c r="D108" s="344" t="str">
        <f>IF(C108=0,"",_xlfn.CONCAT(VLOOKUP(C108,#REF!,3,FALSE)," ",VLOOKUP(C108,#REF!,4,FALSE)))</f>
        <v/>
      </c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5"/>
      <c r="U108" s="346"/>
      <c r="V108" s="174"/>
    </row>
    <row r="109" spans="2:22" ht="25.2" customHeight="1" x14ac:dyDescent="0.25">
      <c r="B109" s="172"/>
      <c r="C109" s="216"/>
      <c r="D109" s="344" t="str">
        <f>IF(C109=0,"",_xlfn.CONCAT(VLOOKUP(C109,#REF!,3,FALSE)," ",VLOOKUP(C109,#REF!,4,FALSE)))</f>
        <v/>
      </c>
      <c r="E109" s="344"/>
      <c r="F109" s="344"/>
      <c r="G109" s="344"/>
      <c r="H109" s="344"/>
      <c r="I109" s="344"/>
      <c r="J109" s="344"/>
      <c r="K109" s="344"/>
      <c r="L109" s="344"/>
      <c r="M109" s="344"/>
      <c r="N109" s="344"/>
      <c r="O109" s="344"/>
      <c r="P109" s="344"/>
      <c r="Q109" s="344"/>
      <c r="R109" s="344"/>
      <c r="S109" s="344"/>
      <c r="T109" s="345"/>
      <c r="U109" s="346"/>
      <c r="V109" s="174"/>
    </row>
    <row r="110" spans="2:22" ht="25.2" customHeight="1" x14ac:dyDescent="0.25">
      <c r="B110" s="172"/>
      <c r="C110" s="216"/>
      <c r="D110" s="344" t="str">
        <f>IF(C110=0,"",_xlfn.CONCAT(VLOOKUP(C110,#REF!,3,FALSE)," ",VLOOKUP(C110,#REF!,4,FALSE)))</f>
        <v/>
      </c>
      <c r="E110" s="344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  <c r="Q110" s="344"/>
      <c r="R110" s="344"/>
      <c r="S110" s="344"/>
      <c r="T110" s="345"/>
      <c r="U110" s="346"/>
      <c r="V110" s="174"/>
    </row>
    <row r="111" spans="2:22" ht="25.2" customHeight="1" x14ac:dyDescent="0.25">
      <c r="B111" s="172"/>
      <c r="C111" s="216"/>
      <c r="D111" s="344" t="str">
        <f>IF(C111=0,"",_xlfn.CONCAT(VLOOKUP(C111,#REF!,3,FALSE)," ",VLOOKUP(C111,#REF!,4,FALSE)))</f>
        <v/>
      </c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5"/>
      <c r="U111" s="346"/>
      <c r="V111" s="174"/>
    </row>
    <row r="112" spans="2:22" ht="25.2" customHeight="1" x14ac:dyDescent="0.25">
      <c r="B112" s="172"/>
      <c r="C112" s="216"/>
      <c r="D112" s="344" t="str">
        <f>IF(C112=0,"",_xlfn.CONCAT(VLOOKUP(C112,#REF!,3,FALSE)," ",VLOOKUP(C112,#REF!,4,FALSE)))</f>
        <v/>
      </c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5"/>
      <c r="U112" s="346"/>
      <c r="V112" s="174"/>
    </row>
    <row r="113" spans="1:22" ht="25.2" customHeight="1" x14ac:dyDescent="0.25">
      <c r="B113" s="172"/>
      <c r="C113" s="216"/>
      <c r="D113" s="344" t="str">
        <f>IF(C113=0,"",_xlfn.CONCAT(VLOOKUP(C113,#REF!,3,FALSE)," ",VLOOKUP(C113,#REF!,4,FALSE)))</f>
        <v/>
      </c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5"/>
      <c r="U113" s="346"/>
      <c r="V113" s="174"/>
    </row>
    <row r="114" spans="1:22" ht="25.2" customHeight="1" x14ac:dyDescent="0.25">
      <c r="B114" s="172"/>
      <c r="C114" s="216"/>
      <c r="D114" s="344" t="str">
        <f>IF(C114=0,"",_xlfn.CONCAT(VLOOKUP(C114,#REF!,3,FALSE)," ",VLOOKUP(C114,#REF!,4,FALSE)))</f>
        <v/>
      </c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4"/>
      <c r="P114" s="344"/>
      <c r="Q114" s="344"/>
      <c r="R114" s="344"/>
      <c r="S114" s="344"/>
      <c r="T114" s="345"/>
      <c r="U114" s="346"/>
      <c r="V114" s="174"/>
    </row>
    <row r="115" spans="1:22" ht="25.2" customHeight="1" thickBot="1" x14ac:dyDescent="0.3">
      <c r="B115" s="172"/>
      <c r="C115" s="219"/>
      <c r="D115" s="356" t="str">
        <f>IF(C115=0,"",_xlfn.CONCAT(VLOOKUP(C115,#REF!,3,FALSE)," ",VLOOKUP(C115,#REF!,4,FALSE)))</f>
        <v/>
      </c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7"/>
      <c r="U115" s="358"/>
      <c r="V115" s="174"/>
    </row>
    <row r="116" spans="1:22" ht="25.2" customHeight="1" x14ac:dyDescent="0.25">
      <c r="B116" s="172"/>
      <c r="V116" s="174"/>
    </row>
    <row r="117" spans="1:22" ht="11.25" customHeight="1" thickBot="1" x14ac:dyDescent="0.3">
      <c r="B117" s="177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9"/>
    </row>
    <row r="118" spans="1:22" ht="13.5" customHeight="1" thickBot="1" x14ac:dyDescent="0.3">
      <c r="B118" s="225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225"/>
    </row>
    <row r="119" spans="1:22" ht="11.25" customHeight="1" x14ac:dyDescent="0.3">
      <c r="B119" s="205"/>
      <c r="V119" s="174"/>
    </row>
    <row r="120" spans="1:22" s="229" customFormat="1" ht="18" customHeight="1" x14ac:dyDescent="0.3">
      <c r="A120" s="166"/>
      <c r="B120" s="226"/>
      <c r="C120" s="227" t="s">
        <v>1023</v>
      </c>
      <c r="D120" s="227"/>
      <c r="E120" s="227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228"/>
      <c r="S120" s="166"/>
      <c r="T120" s="166"/>
      <c r="U120" s="166"/>
      <c r="V120" s="174"/>
    </row>
    <row r="121" spans="1:22" ht="14.25" customHeight="1" x14ac:dyDescent="0.25">
      <c r="B121" s="172"/>
      <c r="Q121" s="229"/>
      <c r="R121" s="229"/>
      <c r="V121" s="174"/>
    </row>
    <row r="122" spans="1:22" ht="6" customHeight="1" x14ac:dyDescent="0.25">
      <c r="B122" s="172"/>
      <c r="C122" s="230"/>
      <c r="D122" s="230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174"/>
    </row>
    <row r="123" spans="1:22" ht="35.1" customHeight="1" x14ac:dyDescent="0.25">
      <c r="B123" s="172"/>
      <c r="C123" s="352"/>
      <c r="D123" s="353"/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53"/>
      <c r="R123" s="353"/>
      <c r="S123" s="353"/>
      <c r="T123" s="353"/>
      <c r="U123" s="354"/>
      <c r="V123" s="174"/>
    </row>
    <row r="124" spans="1:22" ht="11.25" customHeight="1" thickBot="1" x14ac:dyDescent="0.3">
      <c r="B124" s="177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9"/>
    </row>
    <row r="125" spans="1:22" ht="22.5" customHeight="1" x14ac:dyDescent="0.25"/>
    <row r="126" spans="1:22" x14ac:dyDescent="0.25">
      <c r="B126" s="186" t="s">
        <v>1024</v>
      </c>
      <c r="E126" s="355"/>
      <c r="F126" s="355"/>
      <c r="G126" s="355"/>
      <c r="H126" s="355"/>
      <c r="I126" s="355"/>
      <c r="J126" s="355"/>
      <c r="K126" s="355"/>
      <c r="L126" s="355"/>
      <c r="M126" s="355"/>
      <c r="N126" s="355"/>
      <c r="Q126" s="355"/>
      <c r="R126" s="355"/>
      <c r="S126" s="355"/>
      <c r="T126" s="355"/>
      <c r="U126" s="355"/>
      <c r="V126" s="355"/>
    </row>
    <row r="127" spans="1:22" x14ac:dyDescent="0.25">
      <c r="B127" s="229"/>
      <c r="C127" s="231"/>
      <c r="D127" s="231"/>
      <c r="E127" s="229" t="s">
        <v>1025</v>
      </c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 t="s">
        <v>1026</v>
      </c>
      <c r="R127" s="229"/>
      <c r="S127" s="229"/>
      <c r="T127" s="229"/>
      <c r="U127" s="229"/>
      <c r="V127" s="229"/>
    </row>
    <row r="128" spans="1:22" ht="17.25" customHeight="1" x14ac:dyDescent="0.25">
      <c r="A128" s="229"/>
    </row>
    <row r="129" spans="2:22" x14ac:dyDescent="0.25">
      <c r="B129" s="186" t="s">
        <v>1027</v>
      </c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Q129" s="355"/>
      <c r="R129" s="355"/>
      <c r="S129" s="355"/>
      <c r="T129" s="355"/>
      <c r="U129" s="355"/>
      <c r="V129" s="355"/>
    </row>
    <row r="130" spans="2:22" x14ac:dyDescent="0.25">
      <c r="C130" s="231"/>
      <c r="D130" s="231"/>
      <c r="E130" s="229" t="s">
        <v>1025</v>
      </c>
      <c r="Q130" s="232" t="s">
        <v>1026</v>
      </c>
    </row>
  </sheetData>
  <sheetProtection formatCells="0" formatColumns="0" formatRows="0" selectLockedCells="1"/>
  <mergeCells count="126">
    <mergeCell ref="C123:U123"/>
    <mergeCell ref="E126:N126"/>
    <mergeCell ref="Q126:V126"/>
    <mergeCell ref="E129:N129"/>
    <mergeCell ref="Q129:V129"/>
    <mergeCell ref="D114:H114"/>
    <mergeCell ref="I114:Q114"/>
    <mergeCell ref="R114:S114"/>
    <mergeCell ref="T114:U114"/>
    <mergeCell ref="D115:H115"/>
    <mergeCell ref="I115:Q115"/>
    <mergeCell ref="R115:S115"/>
    <mergeCell ref="T115:U115"/>
    <mergeCell ref="D112:H112"/>
    <mergeCell ref="I112:Q112"/>
    <mergeCell ref="R112:S112"/>
    <mergeCell ref="T112:U112"/>
    <mergeCell ref="D113:H113"/>
    <mergeCell ref="I113:Q113"/>
    <mergeCell ref="R113:S113"/>
    <mergeCell ref="T113:U113"/>
    <mergeCell ref="D110:H110"/>
    <mergeCell ref="I110:Q110"/>
    <mergeCell ref="R110:S110"/>
    <mergeCell ref="T110:U110"/>
    <mergeCell ref="D111:H111"/>
    <mergeCell ref="I111:Q111"/>
    <mergeCell ref="R111:S111"/>
    <mergeCell ref="T111:U111"/>
    <mergeCell ref="D108:H108"/>
    <mergeCell ref="I108:Q108"/>
    <mergeCell ref="R108:S108"/>
    <mergeCell ref="T108:U108"/>
    <mergeCell ref="D109:H109"/>
    <mergeCell ref="I109:Q109"/>
    <mergeCell ref="R109:S109"/>
    <mergeCell ref="T109:U109"/>
    <mergeCell ref="D106:H106"/>
    <mergeCell ref="I106:Q106"/>
    <mergeCell ref="R106:S106"/>
    <mergeCell ref="T106:U106"/>
    <mergeCell ref="D107:H107"/>
    <mergeCell ref="I107:Q107"/>
    <mergeCell ref="R107:S107"/>
    <mergeCell ref="T107:U107"/>
    <mergeCell ref="D104:H104"/>
    <mergeCell ref="I104:Q104"/>
    <mergeCell ref="R104:S104"/>
    <mergeCell ref="T104:U104"/>
    <mergeCell ref="D105:H105"/>
    <mergeCell ref="I105:Q105"/>
    <mergeCell ref="R105:S105"/>
    <mergeCell ref="T105:U105"/>
    <mergeCell ref="D96:H96"/>
    <mergeCell ref="I96:N96"/>
    <mergeCell ref="C99:U99"/>
    <mergeCell ref="D103:H103"/>
    <mergeCell ref="I103:Q103"/>
    <mergeCell ref="R103:S103"/>
    <mergeCell ref="T103:U103"/>
    <mergeCell ref="D93:H93"/>
    <mergeCell ref="I93:N93"/>
    <mergeCell ref="D94:H94"/>
    <mergeCell ref="I94:N94"/>
    <mergeCell ref="D95:H95"/>
    <mergeCell ref="I95:N95"/>
    <mergeCell ref="D90:H90"/>
    <mergeCell ref="I90:N90"/>
    <mergeCell ref="D91:H91"/>
    <mergeCell ref="I91:N91"/>
    <mergeCell ref="D92:H92"/>
    <mergeCell ref="I92:N92"/>
    <mergeCell ref="D87:H87"/>
    <mergeCell ref="I87:N87"/>
    <mergeCell ref="D88:H88"/>
    <mergeCell ref="I88:N88"/>
    <mergeCell ref="D89:H89"/>
    <mergeCell ref="I89:N89"/>
    <mergeCell ref="C80:U80"/>
    <mergeCell ref="D83:I83"/>
    <mergeCell ref="D85:H85"/>
    <mergeCell ref="I85:N85"/>
    <mergeCell ref="D86:H86"/>
    <mergeCell ref="I86:N86"/>
    <mergeCell ref="D75:H75"/>
    <mergeCell ref="I75:N75"/>
    <mergeCell ref="D76:H76"/>
    <mergeCell ref="I76:N76"/>
    <mergeCell ref="D77:H77"/>
    <mergeCell ref="I77:N77"/>
    <mergeCell ref="D72:H72"/>
    <mergeCell ref="I72:N72"/>
    <mergeCell ref="D73:H73"/>
    <mergeCell ref="I73:N73"/>
    <mergeCell ref="D74:H74"/>
    <mergeCell ref="I74:N74"/>
    <mergeCell ref="D69:H69"/>
    <mergeCell ref="I69:N69"/>
    <mergeCell ref="D70:H70"/>
    <mergeCell ref="I70:N70"/>
    <mergeCell ref="D71:H71"/>
    <mergeCell ref="I71:N71"/>
    <mergeCell ref="D66:H66"/>
    <mergeCell ref="I66:N66"/>
    <mergeCell ref="D67:H67"/>
    <mergeCell ref="I67:N67"/>
    <mergeCell ref="D68:H68"/>
    <mergeCell ref="I68:N68"/>
    <mergeCell ref="G54:I54"/>
    <mergeCell ref="C58:U58"/>
    <mergeCell ref="C61:U61"/>
    <mergeCell ref="H12:Q12"/>
    <mergeCell ref="H14:Q14"/>
    <mergeCell ref="C24:U24"/>
    <mergeCell ref="C25:K25"/>
    <mergeCell ref="C32:U32"/>
    <mergeCell ref="C37:U37"/>
    <mergeCell ref="B2:V2"/>
    <mergeCell ref="R4:V4"/>
    <mergeCell ref="H6:I6"/>
    <mergeCell ref="N6:Q6"/>
    <mergeCell ref="H8:Q8"/>
    <mergeCell ref="H10:Q10"/>
    <mergeCell ref="C42:U42"/>
    <mergeCell ref="G48:H48"/>
    <mergeCell ref="C50:U50"/>
  </mergeCells>
  <pageMargins left="0.47244094488188981" right="0.27559055118110237" top="0.27559055118110237" bottom="0.19685039370078741" header="0.19685039370078741" footer="0.19685039370078741"/>
  <pageSetup paperSize="9" orientation="portrait" r:id="rId1"/>
  <headerFooter alignWithMargins="0"/>
  <rowBreaks count="3" manualBreakCount="3">
    <brk id="59" max="16383" man="1"/>
    <brk id="78" max="16383" man="1"/>
    <brk id="97" max="16383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C204-9B6F-47C4-AF40-FD7C6EA08101}">
  <sheetPr>
    <tabColor rgb="FF7030A0"/>
    <pageSetUpPr fitToPage="1"/>
  </sheetPr>
  <dimension ref="A1:AG6555"/>
  <sheetViews>
    <sheetView view="pageBreakPreview" topLeftCell="A22" zoomScale="80" zoomScaleNormal="100" zoomScaleSheetLayoutView="80" workbookViewId="0">
      <selection activeCell="D40" sqref="D40"/>
    </sheetView>
  </sheetViews>
  <sheetFormatPr baseColWidth="10" defaultColWidth="11.44140625" defaultRowHeight="13.2" x14ac:dyDescent="0.25"/>
  <cols>
    <col min="1" max="1" width="5.44140625" style="166" customWidth="1"/>
    <col min="2" max="2" width="8.33203125" style="166" customWidth="1"/>
    <col min="3" max="4" width="27.6640625" style="166" customWidth="1"/>
    <col min="5" max="5" width="7.6640625" style="269" customWidth="1"/>
    <col min="6" max="6" width="7.6640625" style="166" customWidth="1"/>
    <col min="7" max="7" width="7.6640625" style="263" customWidth="1"/>
    <col min="8" max="10" width="11.44140625" style="166"/>
    <col min="11" max="11" width="11.44140625" style="166" customWidth="1"/>
    <col min="12" max="12" width="11.44140625" style="264" hidden="1" customWidth="1"/>
    <col min="13" max="33" width="11.44140625" style="166" hidden="1" customWidth="1"/>
    <col min="34" max="256" width="11.44140625" style="166"/>
    <col min="257" max="257" width="5.44140625" style="166" customWidth="1"/>
    <col min="258" max="258" width="8.33203125" style="166" customWidth="1"/>
    <col min="259" max="260" width="27.6640625" style="166" customWidth="1"/>
    <col min="261" max="263" width="7.6640625" style="166" customWidth="1"/>
    <col min="264" max="267" width="11.44140625" style="166"/>
    <col min="268" max="289" width="0" style="166" hidden="1" customWidth="1"/>
    <col min="290" max="512" width="11.44140625" style="166"/>
    <col min="513" max="513" width="5.44140625" style="166" customWidth="1"/>
    <col min="514" max="514" width="8.33203125" style="166" customWidth="1"/>
    <col min="515" max="516" width="27.6640625" style="166" customWidth="1"/>
    <col min="517" max="519" width="7.6640625" style="166" customWidth="1"/>
    <col min="520" max="523" width="11.44140625" style="166"/>
    <col min="524" max="545" width="0" style="166" hidden="1" customWidth="1"/>
    <col min="546" max="768" width="11.44140625" style="166"/>
    <col min="769" max="769" width="5.44140625" style="166" customWidth="1"/>
    <col min="770" max="770" width="8.33203125" style="166" customWidth="1"/>
    <col min="771" max="772" width="27.6640625" style="166" customWidth="1"/>
    <col min="773" max="775" width="7.6640625" style="166" customWidth="1"/>
    <col min="776" max="779" width="11.44140625" style="166"/>
    <col min="780" max="801" width="0" style="166" hidden="1" customWidth="1"/>
    <col min="802" max="1024" width="11.44140625" style="166"/>
    <col min="1025" max="1025" width="5.44140625" style="166" customWidth="1"/>
    <col min="1026" max="1026" width="8.33203125" style="166" customWidth="1"/>
    <col min="1027" max="1028" width="27.6640625" style="166" customWidth="1"/>
    <col min="1029" max="1031" width="7.6640625" style="166" customWidth="1"/>
    <col min="1032" max="1035" width="11.44140625" style="166"/>
    <col min="1036" max="1057" width="0" style="166" hidden="1" customWidth="1"/>
    <col min="1058" max="1280" width="11.44140625" style="166"/>
    <col min="1281" max="1281" width="5.44140625" style="166" customWidth="1"/>
    <col min="1282" max="1282" width="8.33203125" style="166" customWidth="1"/>
    <col min="1283" max="1284" width="27.6640625" style="166" customWidth="1"/>
    <col min="1285" max="1287" width="7.6640625" style="166" customWidth="1"/>
    <col min="1288" max="1291" width="11.44140625" style="166"/>
    <col min="1292" max="1313" width="0" style="166" hidden="1" customWidth="1"/>
    <col min="1314" max="1536" width="11.44140625" style="166"/>
    <col min="1537" max="1537" width="5.44140625" style="166" customWidth="1"/>
    <col min="1538" max="1538" width="8.33203125" style="166" customWidth="1"/>
    <col min="1539" max="1540" width="27.6640625" style="166" customWidth="1"/>
    <col min="1541" max="1543" width="7.6640625" style="166" customWidth="1"/>
    <col min="1544" max="1547" width="11.44140625" style="166"/>
    <col min="1548" max="1569" width="0" style="166" hidden="1" customWidth="1"/>
    <col min="1570" max="1792" width="11.44140625" style="166"/>
    <col min="1793" max="1793" width="5.44140625" style="166" customWidth="1"/>
    <col min="1794" max="1794" width="8.33203125" style="166" customWidth="1"/>
    <col min="1795" max="1796" width="27.6640625" style="166" customWidth="1"/>
    <col min="1797" max="1799" width="7.6640625" style="166" customWidth="1"/>
    <col min="1800" max="1803" width="11.44140625" style="166"/>
    <col min="1804" max="1825" width="0" style="166" hidden="1" customWidth="1"/>
    <col min="1826" max="2048" width="11.44140625" style="166"/>
    <col min="2049" max="2049" width="5.44140625" style="166" customWidth="1"/>
    <col min="2050" max="2050" width="8.33203125" style="166" customWidth="1"/>
    <col min="2051" max="2052" width="27.6640625" style="166" customWidth="1"/>
    <col min="2053" max="2055" width="7.6640625" style="166" customWidth="1"/>
    <col min="2056" max="2059" width="11.44140625" style="166"/>
    <col min="2060" max="2081" width="0" style="166" hidden="1" customWidth="1"/>
    <col min="2082" max="2304" width="11.44140625" style="166"/>
    <col min="2305" max="2305" width="5.44140625" style="166" customWidth="1"/>
    <col min="2306" max="2306" width="8.33203125" style="166" customWidth="1"/>
    <col min="2307" max="2308" width="27.6640625" style="166" customWidth="1"/>
    <col min="2309" max="2311" width="7.6640625" style="166" customWidth="1"/>
    <col min="2312" max="2315" width="11.44140625" style="166"/>
    <col min="2316" max="2337" width="0" style="166" hidden="1" customWidth="1"/>
    <col min="2338" max="2560" width="11.44140625" style="166"/>
    <col min="2561" max="2561" width="5.44140625" style="166" customWidth="1"/>
    <col min="2562" max="2562" width="8.33203125" style="166" customWidth="1"/>
    <col min="2563" max="2564" width="27.6640625" style="166" customWidth="1"/>
    <col min="2565" max="2567" width="7.6640625" style="166" customWidth="1"/>
    <col min="2568" max="2571" width="11.44140625" style="166"/>
    <col min="2572" max="2593" width="0" style="166" hidden="1" customWidth="1"/>
    <col min="2594" max="2816" width="11.44140625" style="166"/>
    <col min="2817" max="2817" width="5.44140625" style="166" customWidth="1"/>
    <col min="2818" max="2818" width="8.33203125" style="166" customWidth="1"/>
    <col min="2819" max="2820" width="27.6640625" style="166" customWidth="1"/>
    <col min="2821" max="2823" width="7.6640625" style="166" customWidth="1"/>
    <col min="2824" max="2827" width="11.44140625" style="166"/>
    <col min="2828" max="2849" width="0" style="166" hidden="1" customWidth="1"/>
    <col min="2850" max="3072" width="11.44140625" style="166"/>
    <col min="3073" max="3073" width="5.44140625" style="166" customWidth="1"/>
    <col min="3074" max="3074" width="8.33203125" style="166" customWidth="1"/>
    <col min="3075" max="3076" width="27.6640625" style="166" customWidth="1"/>
    <col min="3077" max="3079" width="7.6640625" style="166" customWidth="1"/>
    <col min="3080" max="3083" width="11.44140625" style="166"/>
    <col min="3084" max="3105" width="0" style="166" hidden="1" customWidth="1"/>
    <col min="3106" max="3328" width="11.44140625" style="166"/>
    <col min="3329" max="3329" width="5.44140625" style="166" customWidth="1"/>
    <col min="3330" max="3330" width="8.33203125" style="166" customWidth="1"/>
    <col min="3331" max="3332" width="27.6640625" style="166" customWidth="1"/>
    <col min="3333" max="3335" width="7.6640625" style="166" customWidth="1"/>
    <col min="3336" max="3339" width="11.44140625" style="166"/>
    <col min="3340" max="3361" width="0" style="166" hidden="1" customWidth="1"/>
    <col min="3362" max="3584" width="11.44140625" style="166"/>
    <col min="3585" max="3585" width="5.44140625" style="166" customWidth="1"/>
    <col min="3586" max="3586" width="8.33203125" style="166" customWidth="1"/>
    <col min="3587" max="3588" width="27.6640625" style="166" customWidth="1"/>
    <col min="3589" max="3591" width="7.6640625" style="166" customWidth="1"/>
    <col min="3592" max="3595" width="11.44140625" style="166"/>
    <col min="3596" max="3617" width="0" style="166" hidden="1" customWidth="1"/>
    <col min="3618" max="3840" width="11.44140625" style="166"/>
    <col min="3841" max="3841" width="5.44140625" style="166" customWidth="1"/>
    <col min="3842" max="3842" width="8.33203125" style="166" customWidth="1"/>
    <col min="3843" max="3844" width="27.6640625" style="166" customWidth="1"/>
    <col min="3845" max="3847" width="7.6640625" style="166" customWidth="1"/>
    <col min="3848" max="3851" width="11.44140625" style="166"/>
    <col min="3852" max="3873" width="0" style="166" hidden="1" customWidth="1"/>
    <col min="3874" max="4096" width="11.44140625" style="166"/>
    <col min="4097" max="4097" width="5.44140625" style="166" customWidth="1"/>
    <col min="4098" max="4098" width="8.33203125" style="166" customWidth="1"/>
    <col min="4099" max="4100" width="27.6640625" style="166" customWidth="1"/>
    <col min="4101" max="4103" width="7.6640625" style="166" customWidth="1"/>
    <col min="4104" max="4107" width="11.44140625" style="166"/>
    <col min="4108" max="4129" width="0" style="166" hidden="1" customWidth="1"/>
    <col min="4130" max="4352" width="11.44140625" style="166"/>
    <col min="4353" max="4353" width="5.44140625" style="166" customWidth="1"/>
    <col min="4354" max="4354" width="8.33203125" style="166" customWidth="1"/>
    <col min="4355" max="4356" width="27.6640625" style="166" customWidth="1"/>
    <col min="4357" max="4359" width="7.6640625" style="166" customWidth="1"/>
    <col min="4360" max="4363" width="11.44140625" style="166"/>
    <col min="4364" max="4385" width="0" style="166" hidden="1" customWidth="1"/>
    <col min="4386" max="4608" width="11.44140625" style="166"/>
    <col min="4609" max="4609" width="5.44140625" style="166" customWidth="1"/>
    <col min="4610" max="4610" width="8.33203125" style="166" customWidth="1"/>
    <col min="4611" max="4612" width="27.6640625" style="166" customWidth="1"/>
    <col min="4613" max="4615" width="7.6640625" style="166" customWidth="1"/>
    <col min="4616" max="4619" width="11.44140625" style="166"/>
    <col min="4620" max="4641" width="0" style="166" hidden="1" customWidth="1"/>
    <col min="4642" max="4864" width="11.44140625" style="166"/>
    <col min="4865" max="4865" width="5.44140625" style="166" customWidth="1"/>
    <col min="4866" max="4866" width="8.33203125" style="166" customWidth="1"/>
    <col min="4867" max="4868" width="27.6640625" style="166" customWidth="1"/>
    <col min="4869" max="4871" width="7.6640625" style="166" customWidth="1"/>
    <col min="4872" max="4875" width="11.44140625" style="166"/>
    <col min="4876" max="4897" width="0" style="166" hidden="1" customWidth="1"/>
    <col min="4898" max="5120" width="11.44140625" style="166"/>
    <col min="5121" max="5121" width="5.44140625" style="166" customWidth="1"/>
    <col min="5122" max="5122" width="8.33203125" style="166" customWidth="1"/>
    <col min="5123" max="5124" width="27.6640625" style="166" customWidth="1"/>
    <col min="5125" max="5127" width="7.6640625" style="166" customWidth="1"/>
    <col min="5128" max="5131" width="11.44140625" style="166"/>
    <col min="5132" max="5153" width="0" style="166" hidden="1" customWidth="1"/>
    <col min="5154" max="5376" width="11.44140625" style="166"/>
    <col min="5377" max="5377" width="5.44140625" style="166" customWidth="1"/>
    <col min="5378" max="5378" width="8.33203125" style="166" customWidth="1"/>
    <col min="5379" max="5380" width="27.6640625" style="166" customWidth="1"/>
    <col min="5381" max="5383" width="7.6640625" style="166" customWidth="1"/>
    <col min="5384" max="5387" width="11.44140625" style="166"/>
    <col min="5388" max="5409" width="0" style="166" hidden="1" customWidth="1"/>
    <col min="5410" max="5632" width="11.44140625" style="166"/>
    <col min="5633" max="5633" width="5.44140625" style="166" customWidth="1"/>
    <col min="5634" max="5634" width="8.33203125" style="166" customWidth="1"/>
    <col min="5635" max="5636" width="27.6640625" style="166" customWidth="1"/>
    <col min="5637" max="5639" width="7.6640625" style="166" customWidth="1"/>
    <col min="5640" max="5643" width="11.44140625" style="166"/>
    <col min="5644" max="5665" width="0" style="166" hidden="1" customWidth="1"/>
    <col min="5666" max="5888" width="11.44140625" style="166"/>
    <col min="5889" max="5889" width="5.44140625" style="166" customWidth="1"/>
    <col min="5890" max="5890" width="8.33203125" style="166" customWidth="1"/>
    <col min="5891" max="5892" width="27.6640625" style="166" customWidth="1"/>
    <col min="5893" max="5895" width="7.6640625" style="166" customWidth="1"/>
    <col min="5896" max="5899" width="11.44140625" style="166"/>
    <col min="5900" max="5921" width="0" style="166" hidden="1" customWidth="1"/>
    <col min="5922" max="6144" width="11.44140625" style="166"/>
    <col min="6145" max="6145" width="5.44140625" style="166" customWidth="1"/>
    <col min="6146" max="6146" width="8.33203125" style="166" customWidth="1"/>
    <col min="6147" max="6148" width="27.6640625" style="166" customWidth="1"/>
    <col min="6149" max="6151" width="7.6640625" style="166" customWidth="1"/>
    <col min="6152" max="6155" width="11.44140625" style="166"/>
    <col min="6156" max="6177" width="0" style="166" hidden="1" customWidth="1"/>
    <col min="6178" max="6400" width="11.44140625" style="166"/>
    <col min="6401" max="6401" width="5.44140625" style="166" customWidth="1"/>
    <col min="6402" max="6402" width="8.33203125" style="166" customWidth="1"/>
    <col min="6403" max="6404" width="27.6640625" style="166" customWidth="1"/>
    <col min="6405" max="6407" width="7.6640625" style="166" customWidth="1"/>
    <col min="6408" max="6411" width="11.44140625" style="166"/>
    <col min="6412" max="6433" width="0" style="166" hidden="1" customWidth="1"/>
    <col min="6434" max="6656" width="11.44140625" style="166"/>
    <col min="6657" max="6657" width="5.44140625" style="166" customWidth="1"/>
    <col min="6658" max="6658" width="8.33203125" style="166" customWidth="1"/>
    <col min="6659" max="6660" width="27.6640625" style="166" customWidth="1"/>
    <col min="6661" max="6663" width="7.6640625" style="166" customWidth="1"/>
    <col min="6664" max="6667" width="11.44140625" style="166"/>
    <col min="6668" max="6689" width="0" style="166" hidden="1" customWidth="1"/>
    <col min="6690" max="6912" width="11.44140625" style="166"/>
    <col min="6913" max="6913" width="5.44140625" style="166" customWidth="1"/>
    <col min="6914" max="6914" width="8.33203125" style="166" customWidth="1"/>
    <col min="6915" max="6916" width="27.6640625" style="166" customWidth="1"/>
    <col min="6917" max="6919" width="7.6640625" style="166" customWidth="1"/>
    <col min="6920" max="6923" width="11.44140625" style="166"/>
    <col min="6924" max="6945" width="0" style="166" hidden="1" customWidth="1"/>
    <col min="6946" max="7168" width="11.44140625" style="166"/>
    <col min="7169" max="7169" width="5.44140625" style="166" customWidth="1"/>
    <col min="7170" max="7170" width="8.33203125" style="166" customWidth="1"/>
    <col min="7171" max="7172" width="27.6640625" style="166" customWidth="1"/>
    <col min="7173" max="7175" width="7.6640625" style="166" customWidth="1"/>
    <col min="7176" max="7179" width="11.44140625" style="166"/>
    <col min="7180" max="7201" width="0" style="166" hidden="1" customWidth="1"/>
    <col min="7202" max="7424" width="11.44140625" style="166"/>
    <col min="7425" max="7425" width="5.44140625" style="166" customWidth="1"/>
    <col min="7426" max="7426" width="8.33203125" style="166" customWidth="1"/>
    <col min="7427" max="7428" width="27.6640625" style="166" customWidth="1"/>
    <col min="7429" max="7431" width="7.6640625" style="166" customWidth="1"/>
    <col min="7432" max="7435" width="11.44140625" style="166"/>
    <col min="7436" max="7457" width="0" style="166" hidden="1" customWidth="1"/>
    <col min="7458" max="7680" width="11.44140625" style="166"/>
    <col min="7681" max="7681" width="5.44140625" style="166" customWidth="1"/>
    <col min="7682" max="7682" width="8.33203125" style="166" customWidth="1"/>
    <col min="7683" max="7684" width="27.6640625" style="166" customWidth="1"/>
    <col min="7685" max="7687" width="7.6640625" style="166" customWidth="1"/>
    <col min="7688" max="7691" width="11.44140625" style="166"/>
    <col min="7692" max="7713" width="0" style="166" hidden="1" customWidth="1"/>
    <col min="7714" max="7936" width="11.44140625" style="166"/>
    <col min="7937" max="7937" width="5.44140625" style="166" customWidth="1"/>
    <col min="7938" max="7938" width="8.33203125" style="166" customWidth="1"/>
    <col min="7939" max="7940" width="27.6640625" style="166" customWidth="1"/>
    <col min="7941" max="7943" width="7.6640625" style="166" customWidth="1"/>
    <col min="7944" max="7947" width="11.44140625" style="166"/>
    <col min="7948" max="7969" width="0" style="166" hidden="1" customWidth="1"/>
    <col min="7970" max="8192" width="11.44140625" style="166"/>
    <col min="8193" max="8193" width="5.44140625" style="166" customWidth="1"/>
    <col min="8194" max="8194" width="8.33203125" style="166" customWidth="1"/>
    <col min="8195" max="8196" width="27.6640625" style="166" customWidth="1"/>
    <col min="8197" max="8199" width="7.6640625" style="166" customWidth="1"/>
    <col min="8200" max="8203" width="11.44140625" style="166"/>
    <col min="8204" max="8225" width="0" style="166" hidden="1" customWidth="1"/>
    <col min="8226" max="8448" width="11.44140625" style="166"/>
    <col min="8449" max="8449" width="5.44140625" style="166" customWidth="1"/>
    <col min="8450" max="8450" width="8.33203125" style="166" customWidth="1"/>
    <col min="8451" max="8452" width="27.6640625" style="166" customWidth="1"/>
    <col min="8453" max="8455" width="7.6640625" style="166" customWidth="1"/>
    <col min="8456" max="8459" width="11.44140625" style="166"/>
    <col min="8460" max="8481" width="0" style="166" hidden="1" customWidth="1"/>
    <col min="8482" max="8704" width="11.44140625" style="166"/>
    <col min="8705" max="8705" width="5.44140625" style="166" customWidth="1"/>
    <col min="8706" max="8706" width="8.33203125" style="166" customWidth="1"/>
    <col min="8707" max="8708" width="27.6640625" style="166" customWidth="1"/>
    <col min="8709" max="8711" width="7.6640625" style="166" customWidth="1"/>
    <col min="8712" max="8715" width="11.44140625" style="166"/>
    <col min="8716" max="8737" width="0" style="166" hidden="1" customWidth="1"/>
    <col min="8738" max="8960" width="11.44140625" style="166"/>
    <col min="8961" max="8961" width="5.44140625" style="166" customWidth="1"/>
    <col min="8962" max="8962" width="8.33203125" style="166" customWidth="1"/>
    <col min="8963" max="8964" width="27.6640625" style="166" customWidth="1"/>
    <col min="8965" max="8967" width="7.6640625" style="166" customWidth="1"/>
    <col min="8968" max="8971" width="11.44140625" style="166"/>
    <col min="8972" max="8993" width="0" style="166" hidden="1" customWidth="1"/>
    <col min="8994" max="9216" width="11.44140625" style="166"/>
    <col min="9217" max="9217" width="5.44140625" style="166" customWidth="1"/>
    <col min="9218" max="9218" width="8.33203125" style="166" customWidth="1"/>
    <col min="9219" max="9220" width="27.6640625" style="166" customWidth="1"/>
    <col min="9221" max="9223" width="7.6640625" style="166" customWidth="1"/>
    <col min="9224" max="9227" width="11.44140625" style="166"/>
    <col min="9228" max="9249" width="0" style="166" hidden="1" customWidth="1"/>
    <col min="9250" max="9472" width="11.44140625" style="166"/>
    <col min="9473" max="9473" width="5.44140625" style="166" customWidth="1"/>
    <col min="9474" max="9474" width="8.33203125" style="166" customWidth="1"/>
    <col min="9475" max="9476" width="27.6640625" style="166" customWidth="1"/>
    <col min="9477" max="9479" width="7.6640625" style="166" customWidth="1"/>
    <col min="9480" max="9483" width="11.44140625" style="166"/>
    <col min="9484" max="9505" width="0" style="166" hidden="1" customWidth="1"/>
    <col min="9506" max="9728" width="11.44140625" style="166"/>
    <col min="9729" max="9729" width="5.44140625" style="166" customWidth="1"/>
    <col min="9730" max="9730" width="8.33203125" style="166" customWidth="1"/>
    <col min="9731" max="9732" width="27.6640625" style="166" customWidth="1"/>
    <col min="9733" max="9735" width="7.6640625" style="166" customWidth="1"/>
    <col min="9736" max="9739" width="11.44140625" style="166"/>
    <col min="9740" max="9761" width="0" style="166" hidden="1" customWidth="1"/>
    <col min="9762" max="9984" width="11.44140625" style="166"/>
    <col min="9985" max="9985" width="5.44140625" style="166" customWidth="1"/>
    <col min="9986" max="9986" width="8.33203125" style="166" customWidth="1"/>
    <col min="9987" max="9988" width="27.6640625" style="166" customWidth="1"/>
    <col min="9989" max="9991" width="7.6640625" style="166" customWidth="1"/>
    <col min="9992" max="9995" width="11.44140625" style="166"/>
    <col min="9996" max="10017" width="0" style="166" hidden="1" customWidth="1"/>
    <col min="10018" max="10240" width="11.44140625" style="166"/>
    <col min="10241" max="10241" width="5.44140625" style="166" customWidth="1"/>
    <col min="10242" max="10242" width="8.33203125" style="166" customWidth="1"/>
    <col min="10243" max="10244" width="27.6640625" style="166" customWidth="1"/>
    <col min="10245" max="10247" width="7.6640625" style="166" customWidth="1"/>
    <col min="10248" max="10251" width="11.44140625" style="166"/>
    <col min="10252" max="10273" width="0" style="166" hidden="1" customWidth="1"/>
    <col min="10274" max="10496" width="11.44140625" style="166"/>
    <col min="10497" max="10497" width="5.44140625" style="166" customWidth="1"/>
    <col min="10498" max="10498" width="8.33203125" style="166" customWidth="1"/>
    <col min="10499" max="10500" width="27.6640625" style="166" customWidth="1"/>
    <col min="10501" max="10503" width="7.6640625" style="166" customWidth="1"/>
    <col min="10504" max="10507" width="11.44140625" style="166"/>
    <col min="10508" max="10529" width="0" style="166" hidden="1" customWidth="1"/>
    <col min="10530" max="10752" width="11.44140625" style="166"/>
    <col min="10753" max="10753" width="5.44140625" style="166" customWidth="1"/>
    <col min="10754" max="10754" width="8.33203125" style="166" customWidth="1"/>
    <col min="10755" max="10756" width="27.6640625" style="166" customWidth="1"/>
    <col min="10757" max="10759" width="7.6640625" style="166" customWidth="1"/>
    <col min="10760" max="10763" width="11.44140625" style="166"/>
    <col min="10764" max="10785" width="0" style="166" hidden="1" customWidth="1"/>
    <col min="10786" max="11008" width="11.44140625" style="166"/>
    <col min="11009" max="11009" width="5.44140625" style="166" customWidth="1"/>
    <col min="11010" max="11010" width="8.33203125" style="166" customWidth="1"/>
    <col min="11011" max="11012" width="27.6640625" style="166" customWidth="1"/>
    <col min="11013" max="11015" width="7.6640625" style="166" customWidth="1"/>
    <col min="11016" max="11019" width="11.44140625" style="166"/>
    <col min="11020" max="11041" width="0" style="166" hidden="1" customWidth="1"/>
    <col min="11042" max="11264" width="11.44140625" style="166"/>
    <col min="11265" max="11265" width="5.44140625" style="166" customWidth="1"/>
    <col min="11266" max="11266" width="8.33203125" style="166" customWidth="1"/>
    <col min="11267" max="11268" width="27.6640625" style="166" customWidth="1"/>
    <col min="11269" max="11271" width="7.6640625" style="166" customWidth="1"/>
    <col min="11272" max="11275" width="11.44140625" style="166"/>
    <col min="11276" max="11297" width="0" style="166" hidden="1" customWidth="1"/>
    <col min="11298" max="11520" width="11.44140625" style="166"/>
    <col min="11521" max="11521" width="5.44140625" style="166" customWidth="1"/>
    <col min="11522" max="11522" width="8.33203125" style="166" customWidth="1"/>
    <col min="11523" max="11524" width="27.6640625" style="166" customWidth="1"/>
    <col min="11525" max="11527" width="7.6640625" style="166" customWidth="1"/>
    <col min="11528" max="11531" width="11.44140625" style="166"/>
    <col min="11532" max="11553" width="0" style="166" hidden="1" customWidth="1"/>
    <col min="11554" max="11776" width="11.44140625" style="166"/>
    <col min="11777" max="11777" width="5.44140625" style="166" customWidth="1"/>
    <col min="11778" max="11778" width="8.33203125" style="166" customWidth="1"/>
    <col min="11779" max="11780" width="27.6640625" style="166" customWidth="1"/>
    <col min="11781" max="11783" width="7.6640625" style="166" customWidth="1"/>
    <col min="11784" max="11787" width="11.44140625" style="166"/>
    <col min="11788" max="11809" width="0" style="166" hidden="1" customWidth="1"/>
    <col min="11810" max="12032" width="11.44140625" style="166"/>
    <col min="12033" max="12033" width="5.44140625" style="166" customWidth="1"/>
    <col min="12034" max="12034" width="8.33203125" style="166" customWidth="1"/>
    <col min="12035" max="12036" width="27.6640625" style="166" customWidth="1"/>
    <col min="12037" max="12039" width="7.6640625" style="166" customWidth="1"/>
    <col min="12040" max="12043" width="11.44140625" style="166"/>
    <col min="12044" max="12065" width="0" style="166" hidden="1" customWidth="1"/>
    <col min="12066" max="12288" width="11.44140625" style="166"/>
    <col min="12289" max="12289" width="5.44140625" style="166" customWidth="1"/>
    <col min="12290" max="12290" width="8.33203125" style="166" customWidth="1"/>
    <col min="12291" max="12292" width="27.6640625" style="166" customWidth="1"/>
    <col min="12293" max="12295" width="7.6640625" style="166" customWidth="1"/>
    <col min="12296" max="12299" width="11.44140625" style="166"/>
    <col min="12300" max="12321" width="0" style="166" hidden="1" customWidth="1"/>
    <col min="12322" max="12544" width="11.44140625" style="166"/>
    <col min="12545" max="12545" width="5.44140625" style="166" customWidth="1"/>
    <col min="12546" max="12546" width="8.33203125" style="166" customWidth="1"/>
    <col min="12547" max="12548" width="27.6640625" style="166" customWidth="1"/>
    <col min="12549" max="12551" width="7.6640625" style="166" customWidth="1"/>
    <col min="12552" max="12555" width="11.44140625" style="166"/>
    <col min="12556" max="12577" width="0" style="166" hidden="1" customWidth="1"/>
    <col min="12578" max="12800" width="11.44140625" style="166"/>
    <col min="12801" max="12801" width="5.44140625" style="166" customWidth="1"/>
    <col min="12802" max="12802" width="8.33203125" style="166" customWidth="1"/>
    <col min="12803" max="12804" width="27.6640625" style="166" customWidth="1"/>
    <col min="12805" max="12807" width="7.6640625" style="166" customWidth="1"/>
    <col min="12808" max="12811" width="11.44140625" style="166"/>
    <col min="12812" max="12833" width="0" style="166" hidden="1" customWidth="1"/>
    <col min="12834" max="13056" width="11.44140625" style="166"/>
    <col min="13057" max="13057" width="5.44140625" style="166" customWidth="1"/>
    <col min="13058" max="13058" width="8.33203125" style="166" customWidth="1"/>
    <col min="13059" max="13060" width="27.6640625" style="166" customWidth="1"/>
    <col min="13061" max="13063" width="7.6640625" style="166" customWidth="1"/>
    <col min="13064" max="13067" width="11.44140625" style="166"/>
    <col min="13068" max="13089" width="0" style="166" hidden="1" customWidth="1"/>
    <col min="13090" max="13312" width="11.44140625" style="166"/>
    <col min="13313" max="13313" width="5.44140625" style="166" customWidth="1"/>
    <col min="13314" max="13314" width="8.33203125" style="166" customWidth="1"/>
    <col min="13315" max="13316" width="27.6640625" style="166" customWidth="1"/>
    <col min="13317" max="13319" width="7.6640625" style="166" customWidth="1"/>
    <col min="13320" max="13323" width="11.44140625" style="166"/>
    <col min="13324" max="13345" width="0" style="166" hidden="1" customWidth="1"/>
    <col min="13346" max="13568" width="11.44140625" style="166"/>
    <col min="13569" max="13569" width="5.44140625" style="166" customWidth="1"/>
    <col min="13570" max="13570" width="8.33203125" style="166" customWidth="1"/>
    <col min="13571" max="13572" width="27.6640625" style="166" customWidth="1"/>
    <col min="13573" max="13575" width="7.6640625" style="166" customWidth="1"/>
    <col min="13576" max="13579" width="11.44140625" style="166"/>
    <col min="13580" max="13601" width="0" style="166" hidden="1" customWidth="1"/>
    <col min="13602" max="13824" width="11.44140625" style="166"/>
    <col min="13825" max="13825" width="5.44140625" style="166" customWidth="1"/>
    <col min="13826" max="13826" width="8.33203125" style="166" customWidth="1"/>
    <col min="13827" max="13828" width="27.6640625" style="166" customWidth="1"/>
    <col min="13829" max="13831" width="7.6640625" style="166" customWidth="1"/>
    <col min="13832" max="13835" width="11.44140625" style="166"/>
    <col min="13836" max="13857" width="0" style="166" hidden="1" customWidth="1"/>
    <col min="13858" max="14080" width="11.44140625" style="166"/>
    <col min="14081" max="14081" width="5.44140625" style="166" customWidth="1"/>
    <col min="14082" max="14082" width="8.33203125" style="166" customWidth="1"/>
    <col min="14083" max="14084" width="27.6640625" style="166" customWidth="1"/>
    <col min="14085" max="14087" width="7.6640625" style="166" customWidth="1"/>
    <col min="14088" max="14091" width="11.44140625" style="166"/>
    <col min="14092" max="14113" width="0" style="166" hidden="1" customWidth="1"/>
    <col min="14114" max="14336" width="11.44140625" style="166"/>
    <col min="14337" max="14337" width="5.44140625" style="166" customWidth="1"/>
    <col min="14338" max="14338" width="8.33203125" style="166" customWidth="1"/>
    <col min="14339" max="14340" width="27.6640625" style="166" customWidth="1"/>
    <col min="14341" max="14343" width="7.6640625" style="166" customWidth="1"/>
    <col min="14344" max="14347" width="11.44140625" style="166"/>
    <col min="14348" max="14369" width="0" style="166" hidden="1" customWidth="1"/>
    <col min="14370" max="14592" width="11.44140625" style="166"/>
    <col min="14593" max="14593" width="5.44140625" style="166" customWidth="1"/>
    <col min="14594" max="14594" width="8.33203125" style="166" customWidth="1"/>
    <col min="14595" max="14596" width="27.6640625" style="166" customWidth="1"/>
    <col min="14597" max="14599" width="7.6640625" style="166" customWidth="1"/>
    <col min="14600" max="14603" width="11.44140625" style="166"/>
    <col min="14604" max="14625" width="0" style="166" hidden="1" customWidth="1"/>
    <col min="14626" max="14848" width="11.44140625" style="166"/>
    <col min="14849" max="14849" width="5.44140625" style="166" customWidth="1"/>
    <col min="14850" max="14850" width="8.33203125" style="166" customWidth="1"/>
    <col min="14851" max="14852" width="27.6640625" style="166" customWidth="1"/>
    <col min="14853" max="14855" width="7.6640625" style="166" customWidth="1"/>
    <col min="14856" max="14859" width="11.44140625" style="166"/>
    <col min="14860" max="14881" width="0" style="166" hidden="1" customWidth="1"/>
    <col min="14882" max="15104" width="11.44140625" style="166"/>
    <col min="15105" max="15105" width="5.44140625" style="166" customWidth="1"/>
    <col min="15106" max="15106" width="8.33203125" style="166" customWidth="1"/>
    <col min="15107" max="15108" width="27.6640625" style="166" customWidth="1"/>
    <col min="15109" max="15111" width="7.6640625" style="166" customWidth="1"/>
    <col min="15112" max="15115" width="11.44140625" style="166"/>
    <col min="15116" max="15137" width="0" style="166" hidden="1" customWidth="1"/>
    <col min="15138" max="15360" width="11.44140625" style="166"/>
    <col min="15361" max="15361" width="5.44140625" style="166" customWidth="1"/>
    <col min="15362" max="15362" width="8.33203125" style="166" customWidth="1"/>
    <col min="15363" max="15364" width="27.6640625" style="166" customWidth="1"/>
    <col min="15365" max="15367" width="7.6640625" style="166" customWidth="1"/>
    <col min="15368" max="15371" width="11.44140625" style="166"/>
    <col min="15372" max="15393" width="0" style="166" hidden="1" customWidth="1"/>
    <col min="15394" max="15616" width="11.44140625" style="166"/>
    <col min="15617" max="15617" width="5.44140625" style="166" customWidth="1"/>
    <col min="15618" max="15618" width="8.33203125" style="166" customWidth="1"/>
    <col min="15619" max="15620" width="27.6640625" style="166" customWidth="1"/>
    <col min="15621" max="15623" width="7.6640625" style="166" customWidth="1"/>
    <col min="15624" max="15627" width="11.44140625" style="166"/>
    <col min="15628" max="15649" width="0" style="166" hidden="1" customWidth="1"/>
    <col min="15650" max="15872" width="11.44140625" style="166"/>
    <col min="15873" max="15873" width="5.44140625" style="166" customWidth="1"/>
    <col min="15874" max="15874" width="8.33203125" style="166" customWidth="1"/>
    <col min="15875" max="15876" width="27.6640625" style="166" customWidth="1"/>
    <col min="15877" max="15879" width="7.6640625" style="166" customWidth="1"/>
    <col min="15880" max="15883" width="11.44140625" style="166"/>
    <col min="15884" max="15905" width="0" style="166" hidden="1" customWidth="1"/>
    <col min="15906" max="16128" width="11.44140625" style="166"/>
    <col min="16129" max="16129" width="5.44140625" style="166" customWidth="1"/>
    <col min="16130" max="16130" width="8.33203125" style="166" customWidth="1"/>
    <col min="16131" max="16132" width="27.6640625" style="166" customWidth="1"/>
    <col min="16133" max="16135" width="7.6640625" style="166" customWidth="1"/>
    <col min="16136" max="16139" width="11.44140625" style="166"/>
    <col min="16140" max="16161" width="0" style="166" hidden="1" customWidth="1"/>
    <col min="16162" max="16384" width="11.44140625" style="166"/>
  </cols>
  <sheetData>
    <row r="1" spans="1:32" ht="28.5" customHeight="1" x14ac:dyDescent="0.4">
      <c r="A1" s="234" t="s">
        <v>953</v>
      </c>
      <c r="C1" s="260" t="str">
        <f>Schlüssel!$C$1</f>
        <v>Bayernliga Herren</v>
      </c>
      <c r="D1" s="261"/>
      <c r="E1" s="262"/>
      <c r="F1" s="261"/>
      <c r="L1" s="264" t="s">
        <v>990</v>
      </c>
      <c r="M1" s="166" t="s">
        <v>972</v>
      </c>
      <c r="N1" s="166" t="s">
        <v>992</v>
      </c>
      <c r="O1" s="166" t="s">
        <v>979</v>
      </c>
      <c r="P1" s="166" t="s">
        <v>993</v>
      </c>
      <c r="S1" s="166" t="s">
        <v>1335</v>
      </c>
      <c r="T1" s="166" t="s">
        <v>982</v>
      </c>
      <c r="U1" s="166" t="s">
        <v>983</v>
      </c>
      <c r="V1" s="166" t="s">
        <v>984</v>
      </c>
      <c r="W1" s="166" t="s">
        <v>985</v>
      </c>
      <c r="X1" s="166" t="s">
        <v>986</v>
      </c>
      <c r="AA1" s="166" t="s">
        <v>1336</v>
      </c>
      <c r="AB1" s="166" t="s">
        <v>1337</v>
      </c>
      <c r="AC1" s="166" t="s">
        <v>1338</v>
      </c>
      <c r="AD1" s="166" t="s">
        <v>1339</v>
      </c>
      <c r="AE1" s="166" t="s">
        <v>1340</v>
      </c>
      <c r="AF1" s="166" t="s">
        <v>1341</v>
      </c>
    </row>
    <row r="2" spans="1:32" ht="28.5" customHeight="1" x14ac:dyDescent="0.4">
      <c r="A2" s="265"/>
      <c r="C2" s="266"/>
      <c r="D2" s="266" t="s">
        <v>994</v>
      </c>
      <c r="E2" s="267"/>
      <c r="F2" s="268"/>
      <c r="L2" s="264">
        <f>Member!A2</f>
        <v>38175</v>
      </c>
      <c r="M2" s="166">
        <f>SUM(S2:X2)</f>
        <v>0</v>
      </c>
      <c r="N2" s="166">
        <f>SUM(AA2:AF2)</f>
        <v>0</v>
      </c>
      <c r="O2" s="166">
        <f>IF(N2=0,0,M2/N2-ROW()/1000000000)</f>
        <v>0</v>
      </c>
      <c r="P2" s="166">
        <f>RANK(O2,O:O)</f>
        <v>49</v>
      </c>
      <c r="S2" s="166">
        <f>VLOOKUP(L2,Schnitt1!L:P,2,0)</f>
        <v>0</v>
      </c>
      <c r="T2" s="166">
        <f>VLOOKUP(L2,Schnitt2!L:P,2,0)</f>
        <v>0</v>
      </c>
      <c r="U2" s="166">
        <f>VLOOKUP(L2,Schnitt3!L:P,2,0)</f>
        <v>0</v>
      </c>
      <c r="V2" s="166">
        <f>VLOOKUP(L2,Schnitt4!L:P,2,0)</f>
        <v>0</v>
      </c>
      <c r="W2" s="166">
        <f>VLOOKUP(L2,Schnitt5!L:P,2,0)</f>
        <v>0</v>
      </c>
      <c r="X2" s="166">
        <f>VLOOKUP(L2,Schnitt6!L:P,2,0)</f>
        <v>0</v>
      </c>
      <c r="AA2" s="166">
        <f>VLOOKUP(L2,Schnitt1!L:P,3,0)</f>
        <v>0</v>
      </c>
      <c r="AB2" s="166">
        <f>VLOOKUP(L2,Schnitt2!L:P,3,0)</f>
        <v>0</v>
      </c>
      <c r="AC2" s="166">
        <f>VLOOKUP(L2,Schnitt3!L:P,3,0)</f>
        <v>0</v>
      </c>
      <c r="AD2" s="166">
        <f>VLOOKUP(L2,Schnitt4!L:P,3,0)</f>
        <v>0</v>
      </c>
      <c r="AE2" s="166">
        <f>VLOOKUP(L2,Schnitt5!L:P,3,0)</f>
        <v>0</v>
      </c>
      <c r="AF2" s="166">
        <f>VLOOKUP(L2,Schnitt6!L:P,3,0)</f>
        <v>0</v>
      </c>
    </row>
    <row r="3" spans="1:32" x14ac:dyDescent="0.25">
      <c r="L3" s="264">
        <f>Member!A3</f>
        <v>3175</v>
      </c>
      <c r="M3" s="166">
        <f t="shared" ref="M3:M66" si="0">SUM(S3:X3)</f>
        <v>0</v>
      </c>
      <c r="N3" s="166">
        <f t="shared" ref="N3:N66" si="1">SUM(AA3:AF3)</f>
        <v>0</v>
      </c>
      <c r="O3" s="166">
        <f t="shared" ref="O3:O66" si="2">IF(N3=0,0,M3/N3-ROW()/1000000000)</f>
        <v>0</v>
      </c>
      <c r="P3" s="166">
        <f t="shared" ref="P3:P66" si="3">RANK(O3,O:O)</f>
        <v>49</v>
      </c>
      <c r="S3" s="166">
        <f>VLOOKUP(L3,Schnitt1!L:P,2,0)</f>
        <v>0</v>
      </c>
      <c r="T3" s="166">
        <f>VLOOKUP(L3,Schnitt2!L:P,2,0)</f>
        <v>0</v>
      </c>
      <c r="U3" s="166">
        <f>VLOOKUP(L3,Schnitt3!L:P,2,0)</f>
        <v>0</v>
      </c>
      <c r="V3" s="166">
        <f>VLOOKUP(L3,Schnitt4!L:P,2,0)</f>
        <v>0</v>
      </c>
      <c r="W3" s="166">
        <f>VLOOKUP(L3,Schnitt5!L:P,2,0)</f>
        <v>0</v>
      </c>
      <c r="X3" s="166">
        <f>VLOOKUP(L3,Schnitt6!L:P,2,0)</f>
        <v>0</v>
      </c>
      <c r="AA3" s="166">
        <f>VLOOKUP(L3,Schnitt1!L:P,3,0)</f>
        <v>0</v>
      </c>
      <c r="AB3" s="166">
        <f>VLOOKUP(L3,Schnitt2!L:P,3,0)</f>
        <v>0</v>
      </c>
      <c r="AC3" s="166">
        <f>VLOOKUP(L3,Schnitt3!L:P,3,0)</f>
        <v>0</v>
      </c>
      <c r="AD3" s="166">
        <f>VLOOKUP(L3,Schnitt4!L:P,3,0)</f>
        <v>0</v>
      </c>
      <c r="AE3" s="166">
        <f>VLOOKUP(L3,Schnitt5!L:P,3,0)</f>
        <v>0</v>
      </c>
      <c r="AF3" s="166">
        <f>VLOOKUP(L3,Schnitt6!L:P,3,0)</f>
        <v>0</v>
      </c>
    </row>
    <row r="4" spans="1:32" x14ac:dyDescent="0.25">
      <c r="A4" s="173" t="s">
        <v>989</v>
      </c>
      <c r="B4" s="173" t="s">
        <v>990</v>
      </c>
      <c r="C4" s="166" t="s">
        <v>970</v>
      </c>
      <c r="D4" s="166" t="s">
        <v>991</v>
      </c>
      <c r="E4" s="270" t="s">
        <v>972</v>
      </c>
      <c r="F4" s="173" t="s">
        <v>992</v>
      </c>
      <c r="G4" s="271" t="s">
        <v>979</v>
      </c>
      <c r="L4" s="264">
        <f>Member!A4</f>
        <v>7306</v>
      </c>
      <c r="M4" s="166">
        <f t="shared" si="0"/>
        <v>0</v>
      </c>
      <c r="N4" s="166">
        <f t="shared" si="1"/>
        <v>0</v>
      </c>
      <c r="O4" s="166">
        <f t="shared" si="2"/>
        <v>0</v>
      </c>
      <c r="P4" s="166">
        <f t="shared" si="3"/>
        <v>49</v>
      </c>
      <c r="S4" s="166">
        <f>VLOOKUP(L4,Schnitt1!L:P,2,0)</f>
        <v>0</v>
      </c>
      <c r="T4" s="166">
        <f>VLOOKUP(L4,Schnitt2!L:P,2,0)</f>
        <v>0</v>
      </c>
      <c r="U4" s="166">
        <f>VLOOKUP(L4,Schnitt3!L:P,2,0)</f>
        <v>0</v>
      </c>
      <c r="V4" s="166">
        <f>VLOOKUP(L4,Schnitt4!L:P,2,0)</f>
        <v>0</v>
      </c>
      <c r="W4" s="166">
        <f>VLOOKUP(L4,Schnitt5!L:P,2,0)</f>
        <v>0</v>
      </c>
      <c r="X4" s="166">
        <f>VLOOKUP(L4,Schnitt6!L:P,2,0)</f>
        <v>0</v>
      </c>
      <c r="AA4" s="166">
        <f>VLOOKUP(L4,Schnitt1!L:P,3,0)</f>
        <v>0</v>
      </c>
      <c r="AB4" s="166">
        <f>VLOOKUP(L4,Schnitt2!L:P,3,0)</f>
        <v>0</v>
      </c>
      <c r="AC4" s="166">
        <f>VLOOKUP(L4,Schnitt3!L:P,3,0)</f>
        <v>0</v>
      </c>
      <c r="AD4" s="166">
        <f>VLOOKUP(L4,Schnitt4!L:P,3,0)</f>
        <v>0</v>
      </c>
      <c r="AE4" s="166">
        <f>VLOOKUP(L4,Schnitt5!L:P,3,0)</f>
        <v>0</v>
      </c>
      <c r="AF4" s="166">
        <f>VLOOKUP(L4,Schnitt6!L:P,3,0)</f>
        <v>0</v>
      </c>
    </row>
    <row r="5" spans="1:32" x14ac:dyDescent="0.25">
      <c r="A5" s="166">
        <v>1</v>
      </c>
      <c r="B5" s="166">
        <f>IFERROR(INDEX(L:L,MATCH(A5,P:P,0)),"")</f>
        <v>16912</v>
      </c>
      <c r="C5" s="166" t="str">
        <f>IFERROR(_xlfn.CONCAT(VLOOKUP(B5,Member!A:I,3,0)," ",(VLOOKUP(B5,Member!A:I,4,0))),"")</f>
        <v>Hellmessen Maximilian</v>
      </c>
      <c r="D5" s="166" t="str">
        <f>IFERROR(VLOOKUP(B5,Member!A:I,7,0),"")</f>
        <v>Männer</v>
      </c>
      <c r="E5" s="269">
        <f t="shared" ref="E5:E68" si="4">IFERROR(INDEX(M:M,MATCH(A5,P:P,0)),"")</f>
        <v>1624</v>
      </c>
      <c r="F5" s="166">
        <f t="shared" ref="F5:F68" si="5">IFERROR(INDEX(N:N,MATCH(A5,P:P,0)),"")</f>
        <v>8</v>
      </c>
      <c r="G5" s="263">
        <f t="shared" ref="G5:G68" si="6">IFERROR(INDEX(O:O,MATCH(A5,P:P,0)),"")</f>
        <v>202.999999113</v>
      </c>
      <c r="L5" s="264">
        <f>Member!A5</f>
        <v>25487</v>
      </c>
      <c r="M5" s="166">
        <f t="shared" si="0"/>
        <v>0</v>
      </c>
      <c r="N5" s="166">
        <f t="shared" si="1"/>
        <v>0</v>
      </c>
      <c r="O5" s="166">
        <f t="shared" si="2"/>
        <v>0</v>
      </c>
      <c r="P5" s="166">
        <f t="shared" si="3"/>
        <v>49</v>
      </c>
      <c r="S5" s="166">
        <f>VLOOKUP(L5,Schnitt1!L:P,2,0)</f>
        <v>0</v>
      </c>
      <c r="T5" s="166">
        <f>VLOOKUP(L5,Schnitt2!L:P,2,0)</f>
        <v>0</v>
      </c>
      <c r="U5" s="166">
        <f>VLOOKUP(L5,Schnitt3!L:P,2,0)</f>
        <v>0</v>
      </c>
      <c r="V5" s="166">
        <f>VLOOKUP(L5,Schnitt4!L:P,2,0)</f>
        <v>0</v>
      </c>
      <c r="W5" s="166">
        <f>VLOOKUP(L5,Schnitt5!L:P,2,0)</f>
        <v>0</v>
      </c>
      <c r="X5" s="166">
        <f>VLOOKUP(L5,Schnitt6!L:P,2,0)</f>
        <v>0</v>
      </c>
      <c r="AA5" s="166">
        <f>VLOOKUP(L5,Schnitt1!L:P,3,0)</f>
        <v>0</v>
      </c>
      <c r="AB5" s="166">
        <f>VLOOKUP(L5,Schnitt2!L:P,3,0)</f>
        <v>0</v>
      </c>
      <c r="AC5" s="166">
        <f>VLOOKUP(L5,Schnitt3!L:P,3,0)</f>
        <v>0</v>
      </c>
      <c r="AD5" s="166">
        <f>VLOOKUP(L5,Schnitt4!L:P,3,0)</f>
        <v>0</v>
      </c>
      <c r="AE5" s="166">
        <f>VLOOKUP(L5,Schnitt5!L:P,3,0)</f>
        <v>0</v>
      </c>
      <c r="AF5" s="166">
        <f>VLOOKUP(L5,Schnitt6!L:P,3,0)</f>
        <v>0</v>
      </c>
    </row>
    <row r="6" spans="1:32" x14ac:dyDescent="0.25">
      <c r="A6" s="166">
        <f t="shared" ref="A6:A69" si="7">IFERROR(IF(A5+1&gt;MAX(P:P)-1,"",A5+1),"")</f>
        <v>2</v>
      </c>
      <c r="B6" s="166">
        <f t="shared" ref="B6:B68" si="8">IFERROR(INDEX(L:L,MATCH(A6,P:P,0)),"")</f>
        <v>7885</v>
      </c>
      <c r="C6" s="166" t="str">
        <f>IFERROR(_xlfn.CONCAT(VLOOKUP(B6,Member!A:I,3,0)," ",(VLOOKUP(B6,Member!A:I,4,0))),"")</f>
        <v>Hinterwimmer Sebastian</v>
      </c>
      <c r="D6" s="166" t="str">
        <f>IFERROR(VLOOKUP(B6,Member!A:I,7,0),"")</f>
        <v>Männer</v>
      </c>
      <c r="E6" s="269">
        <f t="shared" si="4"/>
        <v>1401</v>
      </c>
      <c r="F6" s="166">
        <f t="shared" si="5"/>
        <v>7</v>
      </c>
      <c r="G6" s="263">
        <f t="shared" si="6"/>
        <v>200.14285625385713</v>
      </c>
      <c r="L6" s="264">
        <f>Member!A6</f>
        <v>7291</v>
      </c>
      <c r="M6" s="166">
        <f t="shared" si="0"/>
        <v>0</v>
      </c>
      <c r="N6" s="166">
        <f t="shared" si="1"/>
        <v>0</v>
      </c>
      <c r="O6" s="166">
        <f t="shared" si="2"/>
        <v>0</v>
      </c>
      <c r="P6" s="166">
        <f t="shared" si="3"/>
        <v>49</v>
      </c>
      <c r="S6" s="166">
        <f>VLOOKUP(L6,Schnitt1!L:P,2,0)</f>
        <v>0</v>
      </c>
      <c r="T6" s="166">
        <f>VLOOKUP(L6,Schnitt2!L:P,2,0)</f>
        <v>0</v>
      </c>
      <c r="U6" s="166">
        <f>VLOOKUP(L6,Schnitt3!L:P,2,0)</f>
        <v>0</v>
      </c>
      <c r="V6" s="166">
        <f>VLOOKUP(L6,Schnitt4!L:P,2,0)</f>
        <v>0</v>
      </c>
      <c r="W6" s="166">
        <f>VLOOKUP(L6,Schnitt5!L:P,2,0)</f>
        <v>0</v>
      </c>
      <c r="X6" s="166">
        <f>VLOOKUP(L6,Schnitt6!L:P,2,0)</f>
        <v>0</v>
      </c>
      <c r="AA6" s="166">
        <f>VLOOKUP(L6,Schnitt1!L:P,3,0)</f>
        <v>0</v>
      </c>
      <c r="AB6" s="166">
        <f>VLOOKUP(L6,Schnitt2!L:P,3,0)</f>
        <v>0</v>
      </c>
      <c r="AC6" s="166">
        <f>VLOOKUP(L6,Schnitt3!L:P,3,0)</f>
        <v>0</v>
      </c>
      <c r="AD6" s="166">
        <f>VLOOKUP(L6,Schnitt4!L:P,3,0)</f>
        <v>0</v>
      </c>
      <c r="AE6" s="166">
        <f>VLOOKUP(L6,Schnitt5!L:P,3,0)</f>
        <v>0</v>
      </c>
      <c r="AF6" s="166">
        <f>VLOOKUP(L6,Schnitt6!L:P,3,0)</f>
        <v>0</v>
      </c>
    </row>
    <row r="7" spans="1:32" x14ac:dyDescent="0.25">
      <c r="A7" s="166">
        <f t="shared" si="7"/>
        <v>3</v>
      </c>
      <c r="B7" s="166">
        <f t="shared" si="8"/>
        <v>7314</v>
      </c>
      <c r="C7" s="166" t="str">
        <f>IFERROR(_xlfn.CONCAT(VLOOKUP(B7,Member!A:I,3,0)," ",(VLOOKUP(B7,Member!A:I,4,0))),"")</f>
        <v>Hellmich Daniel</v>
      </c>
      <c r="D7" s="166" t="str">
        <f>IFERROR(VLOOKUP(B7,Member!A:I,7,0),"")</f>
        <v>Männer</v>
      </c>
      <c r="E7" s="269">
        <f t="shared" si="4"/>
        <v>1801</v>
      </c>
      <c r="F7" s="166">
        <f t="shared" si="5"/>
        <v>9</v>
      </c>
      <c r="G7" s="263">
        <f t="shared" si="6"/>
        <v>200.11111052211112</v>
      </c>
      <c r="L7" s="264">
        <f>Member!A7</f>
        <v>25445</v>
      </c>
      <c r="M7" s="166">
        <f t="shared" si="0"/>
        <v>0</v>
      </c>
      <c r="N7" s="166">
        <f t="shared" si="1"/>
        <v>0</v>
      </c>
      <c r="O7" s="166">
        <f t="shared" si="2"/>
        <v>0</v>
      </c>
      <c r="P7" s="166">
        <f t="shared" si="3"/>
        <v>49</v>
      </c>
      <c r="S7" s="166">
        <f>VLOOKUP(L7,Schnitt1!L:P,2,0)</f>
        <v>0</v>
      </c>
      <c r="T7" s="166">
        <f>VLOOKUP(L7,Schnitt2!L:P,2,0)</f>
        <v>0</v>
      </c>
      <c r="U7" s="166">
        <f>VLOOKUP(L7,Schnitt3!L:P,2,0)</f>
        <v>0</v>
      </c>
      <c r="V7" s="166">
        <f>VLOOKUP(L7,Schnitt4!L:P,2,0)</f>
        <v>0</v>
      </c>
      <c r="W7" s="166">
        <f>VLOOKUP(L7,Schnitt5!L:P,2,0)</f>
        <v>0</v>
      </c>
      <c r="X7" s="166">
        <f>VLOOKUP(L7,Schnitt6!L:P,2,0)</f>
        <v>0</v>
      </c>
      <c r="AA7" s="166">
        <f>VLOOKUP(L7,Schnitt1!L:P,3,0)</f>
        <v>0</v>
      </c>
      <c r="AB7" s="166">
        <f>VLOOKUP(L7,Schnitt2!L:P,3,0)</f>
        <v>0</v>
      </c>
      <c r="AC7" s="166">
        <f>VLOOKUP(L7,Schnitt3!L:P,3,0)</f>
        <v>0</v>
      </c>
      <c r="AD7" s="166">
        <f>VLOOKUP(L7,Schnitt4!L:P,3,0)</f>
        <v>0</v>
      </c>
      <c r="AE7" s="166">
        <f>VLOOKUP(L7,Schnitt5!L:P,3,0)</f>
        <v>0</v>
      </c>
      <c r="AF7" s="166">
        <f>VLOOKUP(L7,Schnitt6!L:P,3,0)</f>
        <v>0</v>
      </c>
    </row>
    <row r="8" spans="1:32" x14ac:dyDescent="0.25">
      <c r="A8" s="166">
        <f t="shared" si="7"/>
        <v>4</v>
      </c>
      <c r="B8" s="166">
        <f t="shared" si="8"/>
        <v>7734</v>
      </c>
      <c r="C8" s="166" t="str">
        <f>IFERROR(_xlfn.CONCAT(VLOOKUP(B8,Member!A:I,3,0)," ",(VLOOKUP(B8,Member!A:I,4,0))),"")</f>
        <v>Schwarz Jan</v>
      </c>
      <c r="D8" s="166" t="str">
        <f>IFERROR(VLOOKUP(B8,Member!A:I,7,0),"")</f>
        <v>Männer</v>
      </c>
      <c r="E8" s="269">
        <f t="shared" si="4"/>
        <v>1183</v>
      </c>
      <c r="F8" s="166">
        <f t="shared" si="5"/>
        <v>6</v>
      </c>
      <c r="G8" s="263">
        <f t="shared" si="6"/>
        <v>197.16666658966665</v>
      </c>
      <c r="L8" s="264">
        <f>Member!A8</f>
        <v>7295</v>
      </c>
      <c r="M8" s="166">
        <f t="shared" si="0"/>
        <v>0</v>
      </c>
      <c r="N8" s="166">
        <f t="shared" si="1"/>
        <v>0</v>
      </c>
      <c r="O8" s="166">
        <f t="shared" si="2"/>
        <v>0</v>
      </c>
      <c r="P8" s="166">
        <f t="shared" si="3"/>
        <v>49</v>
      </c>
      <c r="S8" s="166">
        <f>VLOOKUP(L8,Schnitt1!L:P,2,0)</f>
        <v>0</v>
      </c>
      <c r="T8" s="166">
        <f>VLOOKUP(L8,Schnitt2!L:P,2,0)</f>
        <v>0</v>
      </c>
      <c r="U8" s="166">
        <f>VLOOKUP(L8,Schnitt3!L:P,2,0)</f>
        <v>0</v>
      </c>
      <c r="V8" s="166">
        <f>VLOOKUP(L8,Schnitt4!L:P,2,0)</f>
        <v>0</v>
      </c>
      <c r="W8" s="166">
        <f>VLOOKUP(L8,Schnitt5!L:P,2,0)</f>
        <v>0</v>
      </c>
      <c r="X8" s="166">
        <f>VLOOKUP(L8,Schnitt6!L:P,2,0)</f>
        <v>0</v>
      </c>
      <c r="AA8" s="166">
        <f>VLOOKUP(L8,Schnitt1!L:P,3,0)</f>
        <v>0</v>
      </c>
      <c r="AB8" s="166">
        <f>VLOOKUP(L8,Schnitt2!L:P,3,0)</f>
        <v>0</v>
      </c>
      <c r="AC8" s="166">
        <f>VLOOKUP(L8,Schnitt3!L:P,3,0)</f>
        <v>0</v>
      </c>
      <c r="AD8" s="166">
        <f>VLOOKUP(L8,Schnitt4!L:P,3,0)</f>
        <v>0</v>
      </c>
      <c r="AE8" s="166">
        <f>VLOOKUP(L8,Schnitt5!L:P,3,0)</f>
        <v>0</v>
      </c>
      <c r="AF8" s="166">
        <f>VLOOKUP(L8,Schnitt6!L:P,3,0)</f>
        <v>0</v>
      </c>
    </row>
    <row r="9" spans="1:32" x14ac:dyDescent="0.25">
      <c r="A9" s="166">
        <f t="shared" si="7"/>
        <v>5</v>
      </c>
      <c r="B9" s="166">
        <f t="shared" si="8"/>
        <v>7408</v>
      </c>
      <c r="C9" s="166" t="str">
        <f>IFERROR(_xlfn.CONCAT(VLOOKUP(B9,Member!A:I,3,0)," ",(VLOOKUP(B9,Member!A:I,4,0))),"")</f>
        <v>Glasl Hans-Jürgen</v>
      </c>
      <c r="D9" s="166" t="str">
        <f>IFERROR(VLOOKUP(B9,Member!A:I,7,0),"")</f>
        <v>Männer</v>
      </c>
      <c r="E9" s="269">
        <f t="shared" si="4"/>
        <v>1774</v>
      </c>
      <c r="F9" s="166">
        <f t="shared" si="5"/>
        <v>9</v>
      </c>
      <c r="G9" s="263">
        <f t="shared" si="6"/>
        <v>197.11111033211111</v>
      </c>
      <c r="L9" s="264">
        <f>Member!A9</f>
        <v>29170</v>
      </c>
      <c r="M9" s="166">
        <f t="shared" si="0"/>
        <v>0</v>
      </c>
      <c r="N9" s="166">
        <f t="shared" si="1"/>
        <v>0</v>
      </c>
      <c r="O9" s="166">
        <f t="shared" si="2"/>
        <v>0</v>
      </c>
      <c r="P9" s="166">
        <f t="shared" si="3"/>
        <v>49</v>
      </c>
      <c r="S9" s="166">
        <f>VLOOKUP(L9,Schnitt1!L:P,2,0)</f>
        <v>0</v>
      </c>
      <c r="T9" s="166">
        <f>VLOOKUP(L9,Schnitt2!L:P,2,0)</f>
        <v>0</v>
      </c>
      <c r="U9" s="166">
        <f>VLOOKUP(L9,Schnitt3!L:P,2,0)</f>
        <v>0</v>
      </c>
      <c r="V9" s="166">
        <f>VLOOKUP(L9,Schnitt4!L:P,2,0)</f>
        <v>0</v>
      </c>
      <c r="W9" s="166">
        <f>VLOOKUP(L9,Schnitt5!L:P,2,0)</f>
        <v>0</v>
      </c>
      <c r="X9" s="166">
        <f>VLOOKUP(L9,Schnitt6!L:P,2,0)</f>
        <v>0</v>
      </c>
      <c r="AA9" s="166">
        <f>VLOOKUP(L9,Schnitt1!L:P,3,0)</f>
        <v>0</v>
      </c>
      <c r="AB9" s="166">
        <f>VLOOKUP(L9,Schnitt2!L:P,3,0)</f>
        <v>0</v>
      </c>
      <c r="AC9" s="166">
        <f>VLOOKUP(L9,Schnitt3!L:P,3,0)</f>
        <v>0</v>
      </c>
      <c r="AD9" s="166">
        <f>VLOOKUP(L9,Schnitt4!L:P,3,0)</f>
        <v>0</v>
      </c>
      <c r="AE9" s="166">
        <f>VLOOKUP(L9,Schnitt5!L:P,3,0)</f>
        <v>0</v>
      </c>
      <c r="AF9" s="166">
        <f>VLOOKUP(L9,Schnitt6!L:P,3,0)</f>
        <v>0</v>
      </c>
    </row>
    <row r="10" spans="1:32" x14ac:dyDescent="0.25">
      <c r="A10" s="166">
        <f t="shared" si="7"/>
        <v>6</v>
      </c>
      <c r="B10" s="166">
        <f t="shared" si="8"/>
        <v>38550</v>
      </c>
      <c r="C10" s="166" t="str">
        <f>IFERROR(_xlfn.CONCAT(VLOOKUP(B10,Member!A:I,3,0)," ",(VLOOKUP(B10,Member!A:I,4,0))),"")</f>
        <v>Schütze Oliver</v>
      </c>
      <c r="D10" s="166" t="str">
        <f>IFERROR(VLOOKUP(B10,Member!A:I,7,0),"")</f>
        <v>Männer</v>
      </c>
      <c r="E10" s="269">
        <f t="shared" si="4"/>
        <v>1761</v>
      </c>
      <c r="F10" s="166">
        <f t="shared" si="5"/>
        <v>9</v>
      </c>
      <c r="G10" s="263">
        <f t="shared" si="6"/>
        <v>195.66666565466664</v>
      </c>
      <c r="L10" s="264">
        <f>Member!A10</f>
        <v>38761</v>
      </c>
      <c r="M10" s="166">
        <f t="shared" si="0"/>
        <v>0</v>
      </c>
      <c r="N10" s="166">
        <f t="shared" si="1"/>
        <v>0</v>
      </c>
      <c r="O10" s="166">
        <f t="shared" si="2"/>
        <v>0</v>
      </c>
      <c r="P10" s="166">
        <f t="shared" si="3"/>
        <v>49</v>
      </c>
      <c r="S10" s="166">
        <f>VLOOKUP(L10,Schnitt1!L:P,2,0)</f>
        <v>0</v>
      </c>
      <c r="T10" s="166">
        <f>VLOOKUP(L10,Schnitt2!L:P,2,0)</f>
        <v>0</v>
      </c>
      <c r="U10" s="166">
        <f>VLOOKUP(L10,Schnitt3!L:P,2,0)</f>
        <v>0</v>
      </c>
      <c r="V10" s="166">
        <f>VLOOKUP(L10,Schnitt4!L:P,2,0)</f>
        <v>0</v>
      </c>
      <c r="W10" s="166">
        <f>VLOOKUP(L10,Schnitt5!L:P,2,0)</f>
        <v>0</v>
      </c>
      <c r="X10" s="166">
        <f>VLOOKUP(L10,Schnitt6!L:P,2,0)</f>
        <v>0</v>
      </c>
      <c r="AA10" s="166">
        <f>VLOOKUP(L10,Schnitt1!L:P,3,0)</f>
        <v>0</v>
      </c>
      <c r="AB10" s="166">
        <f>VLOOKUP(L10,Schnitt2!L:P,3,0)</f>
        <v>0</v>
      </c>
      <c r="AC10" s="166">
        <f>VLOOKUP(L10,Schnitt3!L:P,3,0)</f>
        <v>0</v>
      </c>
      <c r="AD10" s="166">
        <f>VLOOKUP(L10,Schnitt4!L:P,3,0)</f>
        <v>0</v>
      </c>
      <c r="AE10" s="166">
        <f>VLOOKUP(L10,Schnitt5!L:P,3,0)</f>
        <v>0</v>
      </c>
      <c r="AF10" s="166">
        <f>VLOOKUP(L10,Schnitt6!L:P,3,0)</f>
        <v>0</v>
      </c>
    </row>
    <row r="11" spans="1:32" x14ac:dyDescent="0.25">
      <c r="A11" s="166">
        <f t="shared" si="7"/>
        <v>7</v>
      </c>
      <c r="B11" s="166">
        <f t="shared" si="8"/>
        <v>7724</v>
      </c>
      <c r="C11" s="166" t="str">
        <f>IFERROR(_xlfn.CONCAT(VLOOKUP(B11,Member!A:I,3,0)," ",(VLOOKUP(B11,Member!A:I,4,0))),"")</f>
        <v>Schlick Christian</v>
      </c>
      <c r="D11" s="166" t="str">
        <f>IFERROR(VLOOKUP(B11,Member!A:I,7,0),"")</f>
        <v>Männer</v>
      </c>
      <c r="E11" s="269">
        <f t="shared" si="4"/>
        <v>1757</v>
      </c>
      <c r="F11" s="166">
        <f t="shared" si="5"/>
        <v>9</v>
      </c>
      <c r="G11" s="263">
        <f t="shared" si="6"/>
        <v>195.22222214722223</v>
      </c>
      <c r="L11" s="264">
        <f>Member!A11</f>
        <v>38001</v>
      </c>
      <c r="M11" s="166">
        <f t="shared" si="0"/>
        <v>0</v>
      </c>
      <c r="N11" s="166">
        <f t="shared" si="1"/>
        <v>0</v>
      </c>
      <c r="O11" s="166">
        <f t="shared" si="2"/>
        <v>0</v>
      </c>
      <c r="P11" s="166">
        <f t="shared" si="3"/>
        <v>49</v>
      </c>
      <c r="S11" s="166">
        <f>VLOOKUP(L11,Schnitt1!L:P,2,0)</f>
        <v>0</v>
      </c>
      <c r="T11" s="166">
        <f>VLOOKUP(L11,Schnitt2!L:P,2,0)</f>
        <v>0</v>
      </c>
      <c r="U11" s="166">
        <f>VLOOKUP(L11,Schnitt3!L:P,2,0)</f>
        <v>0</v>
      </c>
      <c r="V11" s="166">
        <f>VLOOKUP(L11,Schnitt4!L:P,2,0)</f>
        <v>0</v>
      </c>
      <c r="W11" s="166">
        <f>VLOOKUP(L11,Schnitt5!L:P,2,0)</f>
        <v>0</v>
      </c>
      <c r="X11" s="166">
        <f>VLOOKUP(L11,Schnitt6!L:P,2,0)</f>
        <v>0</v>
      </c>
      <c r="AA11" s="166">
        <f>VLOOKUP(L11,Schnitt1!L:P,3,0)</f>
        <v>0</v>
      </c>
      <c r="AB11" s="166">
        <f>VLOOKUP(L11,Schnitt2!L:P,3,0)</f>
        <v>0</v>
      </c>
      <c r="AC11" s="166">
        <f>VLOOKUP(L11,Schnitt3!L:P,3,0)</f>
        <v>0</v>
      </c>
      <c r="AD11" s="166">
        <f>VLOOKUP(L11,Schnitt4!L:P,3,0)</f>
        <v>0</v>
      </c>
      <c r="AE11" s="166">
        <f>VLOOKUP(L11,Schnitt5!L:P,3,0)</f>
        <v>0</v>
      </c>
      <c r="AF11" s="166">
        <f>VLOOKUP(L11,Schnitt6!L:P,3,0)</f>
        <v>0</v>
      </c>
    </row>
    <row r="12" spans="1:32" x14ac:dyDescent="0.25">
      <c r="A12" s="166">
        <f t="shared" si="7"/>
        <v>8</v>
      </c>
      <c r="B12" s="166">
        <f t="shared" si="8"/>
        <v>10622</v>
      </c>
      <c r="C12" s="166" t="str">
        <f>IFERROR(_xlfn.CONCAT(VLOOKUP(B12,Member!A:I,3,0)," ",(VLOOKUP(B12,Member!A:I,4,0))),"")</f>
        <v>Kreß Michael</v>
      </c>
      <c r="D12" s="166" t="str">
        <f>IFERROR(VLOOKUP(B12,Member!A:I,7,0),"")</f>
        <v>Männer</v>
      </c>
      <c r="E12" s="269">
        <f t="shared" si="4"/>
        <v>1748</v>
      </c>
      <c r="F12" s="166">
        <f t="shared" si="5"/>
        <v>9</v>
      </c>
      <c r="G12" s="263">
        <f t="shared" si="6"/>
        <v>194.22222122922224</v>
      </c>
      <c r="L12" s="264">
        <f>Member!A12</f>
        <v>16336</v>
      </c>
      <c r="M12" s="166">
        <f t="shared" si="0"/>
        <v>0</v>
      </c>
      <c r="N12" s="166">
        <f t="shared" si="1"/>
        <v>0</v>
      </c>
      <c r="O12" s="166">
        <f t="shared" si="2"/>
        <v>0</v>
      </c>
      <c r="P12" s="166">
        <f t="shared" si="3"/>
        <v>49</v>
      </c>
      <c r="S12" s="166">
        <f>VLOOKUP(L12,Schnitt1!L:P,2,0)</f>
        <v>0</v>
      </c>
      <c r="T12" s="166">
        <f>VLOOKUP(L12,Schnitt2!L:P,2,0)</f>
        <v>0</v>
      </c>
      <c r="U12" s="166">
        <f>VLOOKUP(L12,Schnitt3!L:P,2,0)</f>
        <v>0</v>
      </c>
      <c r="V12" s="166">
        <f>VLOOKUP(L12,Schnitt4!L:P,2,0)</f>
        <v>0</v>
      </c>
      <c r="W12" s="166">
        <f>VLOOKUP(L12,Schnitt5!L:P,2,0)</f>
        <v>0</v>
      </c>
      <c r="X12" s="166">
        <f>VLOOKUP(L12,Schnitt6!L:P,2,0)</f>
        <v>0</v>
      </c>
      <c r="AA12" s="166">
        <f>VLOOKUP(L12,Schnitt1!L:P,3,0)</f>
        <v>0</v>
      </c>
      <c r="AB12" s="166">
        <f>VLOOKUP(L12,Schnitt2!L:P,3,0)</f>
        <v>0</v>
      </c>
      <c r="AC12" s="166">
        <f>VLOOKUP(L12,Schnitt3!L:P,3,0)</f>
        <v>0</v>
      </c>
      <c r="AD12" s="166">
        <f>VLOOKUP(L12,Schnitt4!L:P,3,0)</f>
        <v>0</v>
      </c>
      <c r="AE12" s="166">
        <f>VLOOKUP(L12,Schnitt5!L:P,3,0)</f>
        <v>0</v>
      </c>
      <c r="AF12" s="166">
        <f>VLOOKUP(L12,Schnitt6!L:P,3,0)</f>
        <v>0</v>
      </c>
    </row>
    <row r="13" spans="1:32" x14ac:dyDescent="0.25">
      <c r="A13" s="166">
        <f t="shared" si="7"/>
        <v>9</v>
      </c>
      <c r="B13" s="166">
        <f t="shared" si="8"/>
        <v>25271</v>
      </c>
      <c r="C13" s="166" t="str">
        <f>IFERROR(_xlfn.CONCAT(VLOOKUP(B13,Member!A:I,3,0)," ",(VLOOKUP(B13,Member!A:I,4,0))),"")</f>
        <v>Hürdler Marco</v>
      </c>
      <c r="D13" s="166" t="str">
        <f>IFERROR(VLOOKUP(B13,Member!A:I,7,0),"")</f>
        <v>Senioren A</v>
      </c>
      <c r="E13" s="269">
        <f t="shared" si="4"/>
        <v>1546</v>
      </c>
      <c r="F13" s="166">
        <f t="shared" si="5"/>
        <v>8</v>
      </c>
      <c r="G13" s="263">
        <f t="shared" si="6"/>
        <v>193.24999945799999</v>
      </c>
      <c r="L13" s="264">
        <f>Member!A13</f>
        <v>38954</v>
      </c>
      <c r="M13" s="166">
        <f t="shared" si="0"/>
        <v>0</v>
      </c>
      <c r="N13" s="166">
        <f t="shared" si="1"/>
        <v>0</v>
      </c>
      <c r="O13" s="166">
        <f t="shared" si="2"/>
        <v>0</v>
      </c>
      <c r="P13" s="166">
        <f t="shared" si="3"/>
        <v>49</v>
      </c>
      <c r="S13" s="166">
        <f>VLOOKUP(L13,Schnitt1!L:P,2,0)</f>
        <v>0</v>
      </c>
      <c r="T13" s="166">
        <f>VLOOKUP(L13,Schnitt2!L:P,2,0)</f>
        <v>0</v>
      </c>
      <c r="U13" s="166">
        <f>VLOOKUP(L13,Schnitt3!L:P,2,0)</f>
        <v>0</v>
      </c>
      <c r="V13" s="166">
        <f>VLOOKUP(L13,Schnitt4!L:P,2,0)</f>
        <v>0</v>
      </c>
      <c r="W13" s="166">
        <f>VLOOKUP(L13,Schnitt5!L:P,2,0)</f>
        <v>0</v>
      </c>
      <c r="X13" s="166">
        <f>VLOOKUP(L13,Schnitt6!L:P,2,0)</f>
        <v>0</v>
      </c>
      <c r="AA13" s="166">
        <f>VLOOKUP(L13,Schnitt1!L:P,3,0)</f>
        <v>0</v>
      </c>
      <c r="AB13" s="166">
        <f>VLOOKUP(L13,Schnitt2!L:P,3,0)</f>
        <v>0</v>
      </c>
      <c r="AC13" s="166">
        <f>VLOOKUP(L13,Schnitt3!L:P,3,0)</f>
        <v>0</v>
      </c>
      <c r="AD13" s="166">
        <f>VLOOKUP(L13,Schnitt4!L:P,3,0)</f>
        <v>0</v>
      </c>
      <c r="AE13" s="166">
        <f>VLOOKUP(L13,Schnitt5!L:P,3,0)</f>
        <v>0</v>
      </c>
      <c r="AF13" s="166">
        <f>VLOOKUP(L13,Schnitt6!L:P,3,0)</f>
        <v>0</v>
      </c>
    </row>
    <row r="14" spans="1:32" x14ac:dyDescent="0.25">
      <c r="A14" s="166">
        <f t="shared" si="7"/>
        <v>10</v>
      </c>
      <c r="B14" s="166">
        <f t="shared" si="8"/>
        <v>16862</v>
      </c>
      <c r="C14" s="166" t="str">
        <f>IFERROR(_xlfn.CONCAT(VLOOKUP(B14,Member!A:I,3,0)," ",(VLOOKUP(B14,Member!A:I,4,0))),"")</f>
        <v>Büttner Christian</v>
      </c>
      <c r="D14" s="166" t="str">
        <f>IFERROR(VLOOKUP(B14,Member!A:I,7,0),"")</f>
        <v>Männer</v>
      </c>
      <c r="E14" s="269">
        <f t="shared" si="4"/>
        <v>1684</v>
      </c>
      <c r="F14" s="166">
        <f t="shared" si="5"/>
        <v>9</v>
      </c>
      <c r="G14" s="263">
        <f t="shared" si="6"/>
        <v>187.11111015711111</v>
      </c>
      <c r="L14" s="264">
        <f>Member!A14</f>
        <v>38845</v>
      </c>
      <c r="M14" s="166">
        <f t="shared" si="0"/>
        <v>0</v>
      </c>
      <c r="N14" s="166">
        <f t="shared" si="1"/>
        <v>0</v>
      </c>
      <c r="O14" s="166">
        <f t="shared" si="2"/>
        <v>0</v>
      </c>
      <c r="P14" s="166">
        <f t="shared" si="3"/>
        <v>49</v>
      </c>
      <c r="S14" s="166">
        <f>VLOOKUP(L14,Schnitt1!L:P,2,0)</f>
        <v>0</v>
      </c>
      <c r="T14" s="166">
        <f>VLOOKUP(L14,Schnitt2!L:P,2,0)</f>
        <v>0</v>
      </c>
      <c r="U14" s="166">
        <f>VLOOKUP(L14,Schnitt3!L:P,2,0)</f>
        <v>0</v>
      </c>
      <c r="V14" s="166">
        <f>VLOOKUP(L14,Schnitt4!L:P,2,0)</f>
        <v>0</v>
      </c>
      <c r="W14" s="166">
        <f>VLOOKUP(L14,Schnitt5!L:P,2,0)</f>
        <v>0</v>
      </c>
      <c r="X14" s="166">
        <f>VLOOKUP(L14,Schnitt6!L:P,2,0)</f>
        <v>0</v>
      </c>
      <c r="AA14" s="166">
        <f>VLOOKUP(L14,Schnitt1!L:P,3,0)</f>
        <v>0</v>
      </c>
      <c r="AB14" s="166">
        <f>VLOOKUP(L14,Schnitt2!L:P,3,0)</f>
        <v>0</v>
      </c>
      <c r="AC14" s="166">
        <f>VLOOKUP(L14,Schnitt3!L:P,3,0)</f>
        <v>0</v>
      </c>
      <c r="AD14" s="166">
        <f>VLOOKUP(L14,Schnitt4!L:P,3,0)</f>
        <v>0</v>
      </c>
      <c r="AE14" s="166">
        <f>VLOOKUP(L14,Schnitt5!L:P,3,0)</f>
        <v>0</v>
      </c>
      <c r="AF14" s="166">
        <f>VLOOKUP(L14,Schnitt6!L:P,3,0)</f>
        <v>0</v>
      </c>
    </row>
    <row r="15" spans="1:32" x14ac:dyDescent="0.25">
      <c r="A15" s="166">
        <f t="shared" si="7"/>
        <v>11</v>
      </c>
      <c r="B15" s="166">
        <f t="shared" si="8"/>
        <v>16251</v>
      </c>
      <c r="C15" s="166" t="str">
        <f>IFERROR(_xlfn.CONCAT(VLOOKUP(B15,Member!A:I,3,0)," ",(VLOOKUP(B15,Member!A:I,4,0))),"")</f>
        <v>Renner Alexander</v>
      </c>
      <c r="D15" s="166" t="str">
        <f>IFERROR(VLOOKUP(B15,Member!A:I,7,0),"")</f>
        <v>Senioren A</v>
      </c>
      <c r="E15" s="269">
        <f t="shared" si="4"/>
        <v>1679</v>
      </c>
      <c r="F15" s="166">
        <f t="shared" si="5"/>
        <v>9</v>
      </c>
      <c r="G15" s="263">
        <f t="shared" si="6"/>
        <v>186.55555528655555</v>
      </c>
      <c r="L15" s="264">
        <f>Member!A15</f>
        <v>38843</v>
      </c>
      <c r="M15" s="166">
        <f t="shared" si="0"/>
        <v>0</v>
      </c>
      <c r="N15" s="166">
        <f t="shared" si="1"/>
        <v>0</v>
      </c>
      <c r="O15" s="166">
        <f t="shared" si="2"/>
        <v>0</v>
      </c>
      <c r="P15" s="166">
        <f t="shared" si="3"/>
        <v>49</v>
      </c>
      <c r="S15" s="166">
        <f>VLOOKUP(L15,Schnitt1!L:P,2,0)</f>
        <v>0</v>
      </c>
      <c r="T15" s="166">
        <f>VLOOKUP(L15,Schnitt2!L:P,2,0)</f>
        <v>0</v>
      </c>
      <c r="U15" s="166">
        <f>VLOOKUP(L15,Schnitt3!L:P,2,0)</f>
        <v>0</v>
      </c>
      <c r="V15" s="166">
        <f>VLOOKUP(L15,Schnitt4!L:P,2,0)</f>
        <v>0</v>
      </c>
      <c r="W15" s="166">
        <f>VLOOKUP(L15,Schnitt5!L:P,2,0)</f>
        <v>0</v>
      </c>
      <c r="X15" s="166">
        <f>VLOOKUP(L15,Schnitt6!L:P,2,0)</f>
        <v>0</v>
      </c>
      <c r="AA15" s="166">
        <f>VLOOKUP(L15,Schnitt1!L:P,3,0)</f>
        <v>0</v>
      </c>
      <c r="AB15" s="166">
        <f>VLOOKUP(L15,Schnitt2!L:P,3,0)</f>
        <v>0</v>
      </c>
      <c r="AC15" s="166">
        <f>VLOOKUP(L15,Schnitt3!L:P,3,0)</f>
        <v>0</v>
      </c>
      <c r="AD15" s="166">
        <f>VLOOKUP(L15,Schnitt4!L:P,3,0)</f>
        <v>0</v>
      </c>
      <c r="AE15" s="166">
        <f>VLOOKUP(L15,Schnitt5!L:P,3,0)</f>
        <v>0</v>
      </c>
      <c r="AF15" s="166">
        <f>VLOOKUP(L15,Schnitt6!L:P,3,0)</f>
        <v>0</v>
      </c>
    </row>
    <row r="16" spans="1:32" x14ac:dyDescent="0.25">
      <c r="A16" s="166">
        <f t="shared" si="7"/>
        <v>12</v>
      </c>
      <c r="B16" s="166">
        <f t="shared" si="8"/>
        <v>7867</v>
      </c>
      <c r="C16" s="166" t="str">
        <f>IFERROR(_xlfn.CONCAT(VLOOKUP(B16,Member!A:I,3,0)," ",(VLOOKUP(B16,Member!A:I,4,0))),"")</f>
        <v>Hinterwimmer Georg</v>
      </c>
      <c r="D16" s="166" t="str">
        <f>IFERROR(VLOOKUP(B16,Member!A:I,7,0),"")</f>
        <v>Senioren B</v>
      </c>
      <c r="E16" s="269">
        <f t="shared" si="4"/>
        <v>930</v>
      </c>
      <c r="F16" s="166">
        <f t="shared" si="5"/>
        <v>5</v>
      </c>
      <c r="G16" s="263">
        <f t="shared" si="6"/>
        <v>185.99999911200001</v>
      </c>
      <c r="L16" s="264">
        <f>Member!A16</f>
        <v>25691</v>
      </c>
      <c r="M16" s="166">
        <f t="shared" si="0"/>
        <v>0</v>
      </c>
      <c r="N16" s="166">
        <f t="shared" si="1"/>
        <v>0</v>
      </c>
      <c r="O16" s="166">
        <f t="shared" si="2"/>
        <v>0</v>
      </c>
      <c r="P16" s="166">
        <f t="shared" si="3"/>
        <v>49</v>
      </c>
      <c r="S16" s="166">
        <f>VLOOKUP(L16,Schnitt1!L:P,2,0)</f>
        <v>0</v>
      </c>
      <c r="T16" s="166">
        <f>VLOOKUP(L16,Schnitt2!L:P,2,0)</f>
        <v>0</v>
      </c>
      <c r="U16" s="166">
        <f>VLOOKUP(L16,Schnitt3!L:P,2,0)</f>
        <v>0</v>
      </c>
      <c r="V16" s="166">
        <f>VLOOKUP(L16,Schnitt4!L:P,2,0)</f>
        <v>0</v>
      </c>
      <c r="W16" s="166">
        <f>VLOOKUP(L16,Schnitt5!L:P,2,0)</f>
        <v>0</v>
      </c>
      <c r="X16" s="166">
        <f>VLOOKUP(L16,Schnitt6!L:P,2,0)</f>
        <v>0</v>
      </c>
      <c r="AA16" s="166">
        <f>VLOOKUP(L16,Schnitt1!L:P,3,0)</f>
        <v>0</v>
      </c>
      <c r="AB16" s="166">
        <f>VLOOKUP(L16,Schnitt2!L:P,3,0)</f>
        <v>0</v>
      </c>
      <c r="AC16" s="166">
        <f>VLOOKUP(L16,Schnitt3!L:P,3,0)</f>
        <v>0</v>
      </c>
      <c r="AD16" s="166">
        <f>VLOOKUP(L16,Schnitt4!L:P,3,0)</f>
        <v>0</v>
      </c>
      <c r="AE16" s="166">
        <f>VLOOKUP(L16,Schnitt5!L:P,3,0)</f>
        <v>0</v>
      </c>
      <c r="AF16" s="166">
        <f>VLOOKUP(L16,Schnitt6!L:P,3,0)</f>
        <v>0</v>
      </c>
    </row>
    <row r="17" spans="1:32" x14ac:dyDescent="0.25">
      <c r="A17" s="166">
        <f t="shared" si="7"/>
        <v>13</v>
      </c>
      <c r="B17" s="166">
        <f t="shared" si="8"/>
        <v>7428</v>
      </c>
      <c r="C17" s="166" t="str">
        <f>IFERROR(_xlfn.CONCAT(VLOOKUP(B17,Member!A:I,3,0)," ",(VLOOKUP(B17,Member!A:I,4,0))),"")</f>
        <v>Pirzer Robert</v>
      </c>
      <c r="D17" s="166" t="str">
        <f>IFERROR(VLOOKUP(B17,Member!A:I,7,0),"")</f>
        <v>Männer</v>
      </c>
      <c r="E17" s="269">
        <f t="shared" si="4"/>
        <v>1651</v>
      </c>
      <c r="F17" s="166">
        <f t="shared" si="5"/>
        <v>9</v>
      </c>
      <c r="G17" s="263">
        <f t="shared" si="6"/>
        <v>183.44444374744447</v>
      </c>
      <c r="L17" s="264">
        <f>Member!A17</f>
        <v>38844</v>
      </c>
      <c r="M17" s="166">
        <f t="shared" si="0"/>
        <v>0</v>
      </c>
      <c r="N17" s="166">
        <f t="shared" si="1"/>
        <v>0</v>
      </c>
      <c r="O17" s="166">
        <f t="shared" si="2"/>
        <v>0</v>
      </c>
      <c r="P17" s="166">
        <f t="shared" si="3"/>
        <v>49</v>
      </c>
      <c r="S17" s="166">
        <f>VLOOKUP(L17,Schnitt1!L:P,2,0)</f>
        <v>0</v>
      </c>
      <c r="T17" s="166">
        <f>VLOOKUP(L17,Schnitt2!L:P,2,0)</f>
        <v>0</v>
      </c>
      <c r="U17" s="166">
        <f>VLOOKUP(L17,Schnitt3!L:P,2,0)</f>
        <v>0</v>
      </c>
      <c r="V17" s="166">
        <f>VLOOKUP(L17,Schnitt4!L:P,2,0)</f>
        <v>0</v>
      </c>
      <c r="W17" s="166">
        <f>VLOOKUP(L17,Schnitt5!L:P,2,0)</f>
        <v>0</v>
      </c>
      <c r="X17" s="166">
        <f>VLOOKUP(L17,Schnitt6!L:P,2,0)</f>
        <v>0</v>
      </c>
      <c r="AA17" s="166">
        <f>VLOOKUP(L17,Schnitt1!L:P,3,0)</f>
        <v>0</v>
      </c>
      <c r="AB17" s="166">
        <f>VLOOKUP(L17,Schnitt2!L:P,3,0)</f>
        <v>0</v>
      </c>
      <c r="AC17" s="166">
        <f>VLOOKUP(L17,Schnitt3!L:P,3,0)</f>
        <v>0</v>
      </c>
      <c r="AD17" s="166">
        <f>VLOOKUP(L17,Schnitt4!L:P,3,0)</f>
        <v>0</v>
      </c>
      <c r="AE17" s="166">
        <f>VLOOKUP(L17,Schnitt5!L:P,3,0)</f>
        <v>0</v>
      </c>
      <c r="AF17" s="166">
        <f>VLOOKUP(L17,Schnitt6!L:P,3,0)</f>
        <v>0</v>
      </c>
    </row>
    <row r="18" spans="1:32" x14ac:dyDescent="0.25">
      <c r="A18" s="166">
        <f t="shared" si="7"/>
        <v>14</v>
      </c>
      <c r="B18" s="166">
        <f t="shared" si="8"/>
        <v>7593</v>
      </c>
      <c r="C18" s="166" t="str">
        <f>IFERROR(_xlfn.CONCAT(VLOOKUP(B18,Member!A:I,3,0)," ",(VLOOKUP(B18,Member!A:I,4,0))),"")</f>
        <v>Börding Peter</v>
      </c>
      <c r="D18" s="166" t="str">
        <f>IFERROR(VLOOKUP(B18,Member!A:I,7,0),"")</f>
        <v>Senioren B</v>
      </c>
      <c r="E18" s="269">
        <f t="shared" si="4"/>
        <v>732</v>
      </c>
      <c r="F18" s="166">
        <f t="shared" si="5"/>
        <v>4</v>
      </c>
      <c r="G18" s="263">
        <f t="shared" si="6"/>
        <v>182.99999912600001</v>
      </c>
      <c r="L18" s="264">
        <f>Member!A18</f>
        <v>38902</v>
      </c>
      <c r="M18" s="166">
        <f t="shared" si="0"/>
        <v>0</v>
      </c>
      <c r="N18" s="166">
        <f t="shared" si="1"/>
        <v>0</v>
      </c>
      <c r="O18" s="166">
        <f t="shared" si="2"/>
        <v>0</v>
      </c>
      <c r="P18" s="166">
        <f t="shared" si="3"/>
        <v>49</v>
      </c>
      <c r="S18" s="166">
        <f>VLOOKUP(L18,Schnitt1!L:P,2,0)</f>
        <v>0</v>
      </c>
      <c r="T18" s="166">
        <f>VLOOKUP(L18,Schnitt2!L:P,2,0)</f>
        <v>0</v>
      </c>
      <c r="U18" s="166">
        <f>VLOOKUP(L18,Schnitt3!L:P,2,0)</f>
        <v>0</v>
      </c>
      <c r="V18" s="166">
        <f>VLOOKUP(L18,Schnitt4!L:P,2,0)</f>
        <v>0</v>
      </c>
      <c r="W18" s="166">
        <f>VLOOKUP(L18,Schnitt5!L:P,2,0)</f>
        <v>0</v>
      </c>
      <c r="X18" s="166">
        <f>VLOOKUP(L18,Schnitt6!L:P,2,0)</f>
        <v>0</v>
      </c>
      <c r="AA18" s="166">
        <f>VLOOKUP(L18,Schnitt1!L:P,3,0)</f>
        <v>0</v>
      </c>
      <c r="AB18" s="166">
        <f>VLOOKUP(L18,Schnitt2!L:P,3,0)</f>
        <v>0</v>
      </c>
      <c r="AC18" s="166">
        <f>VLOOKUP(L18,Schnitt3!L:P,3,0)</f>
        <v>0</v>
      </c>
      <c r="AD18" s="166">
        <f>VLOOKUP(L18,Schnitt4!L:P,3,0)</f>
        <v>0</v>
      </c>
      <c r="AE18" s="166">
        <f>VLOOKUP(L18,Schnitt5!L:P,3,0)</f>
        <v>0</v>
      </c>
      <c r="AF18" s="166">
        <f>VLOOKUP(L18,Schnitt6!L:P,3,0)</f>
        <v>0</v>
      </c>
    </row>
    <row r="19" spans="1:32" x14ac:dyDescent="0.25">
      <c r="A19" s="166">
        <f t="shared" si="7"/>
        <v>15</v>
      </c>
      <c r="B19" s="166">
        <f t="shared" si="8"/>
        <v>25604</v>
      </c>
      <c r="C19" s="166" t="str">
        <f>IFERROR(_xlfn.CONCAT(VLOOKUP(B19,Member!A:I,3,0)," ",(VLOOKUP(B19,Member!A:I,4,0))),"")</f>
        <v>Seltmann Dominik</v>
      </c>
      <c r="D19" s="166" t="str">
        <f>IFERROR(VLOOKUP(B19,Member!A:I,7,0),"")</f>
        <v>Männer</v>
      </c>
      <c r="E19" s="269">
        <f t="shared" si="4"/>
        <v>1644</v>
      </c>
      <c r="F19" s="166">
        <f t="shared" si="5"/>
        <v>9</v>
      </c>
      <c r="G19" s="263">
        <f t="shared" si="6"/>
        <v>182.66666611466667</v>
      </c>
      <c r="L19" s="264">
        <f>Member!A19</f>
        <v>38940</v>
      </c>
      <c r="M19" s="166">
        <f t="shared" si="0"/>
        <v>0</v>
      </c>
      <c r="N19" s="166">
        <f t="shared" si="1"/>
        <v>0</v>
      </c>
      <c r="O19" s="166">
        <f t="shared" si="2"/>
        <v>0</v>
      </c>
      <c r="P19" s="166">
        <f t="shared" si="3"/>
        <v>49</v>
      </c>
      <c r="S19" s="166">
        <f>VLOOKUP(L19,Schnitt1!L:P,2,0)</f>
        <v>0</v>
      </c>
      <c r="T19" s="166">
        <f>VLOOKUP(L19,Schnitt2!L:P,2,0)</f>
        <v>0</v>
      </c>
      <c r="U19" s="166">
        <f>VLOOKUP(L19,Schnitt3!L:P,2,0)</f>
        <v>0</v>
      </c>
      <c r="V19" s="166">
        <f>VLOOKUP(L19,Schnitt4!L:P,2,0)</f>
        <v>0</v>
      </c>
      <c r="W19" s="166">
        <f>VLOOKUP(L19,Schnitt5!L:P,2,0)</f>
        <v>0</v>
      </c>
      <c r="X19" s="166">
        <f>VLOOKUP(L19,Schnitt6!L:P,2,0)</f>
        <v>0</v>
      </c>
      <c r="AA19" s="166">
        <f>VLOOKUP(L19,Schnitt1!L:P,3,0)</f>
        <v>0</v>
      </c>
      <c r="AB19" s="166">
        <f>VLOOKUP(L19,Schnitt2!L:P,3,0)</f>
        <v>0</v>
      </c>
      <c r="AC19" s="166">
        <f>VLOOKUP(L19,Schnitt3!L:P,3,0)</f>
        <v>0</v>
      </c>
      <c r="AD19" s="166">
        <f>VLOOKUP(L19,Schnitt4!L:P,3,0)</f>
        <v>0</v>
      </c>
      <c r="AE19" s="166">
        <f>VLOOKUP(L19,Schnitt5!L:P,3,0)</f>
        <v>0</v>
      </c>
      <c r="AF19" s="166">
        <f>VLOOKUP(L19,Schnitt6!L:P,3,0)</f>
        <v>0</v>
      </c>
    </row>
    <row r="20" spans="1:32" x14ac:dyDescent="0.25">
      <c r="A20" s="166">
        <f t="shared" si="7"/>
        <v>16</v>
      </c>
      <c r="B20" s="166">
        <f t="shared" si="8"/>
        <v>25822</v>
      </c>
      <c r="C20" s="166" t="str">
        <f>IFERROR(_xlfn.CONCAT(VLOOKUP(B20,Member!A:I,3,0)," ",(VLOOKUP(B20,Member!A:I,4,0))),"")</f>
        <v>Kammermeier Maximilian</v>
      </c>
      <c r="D20" s="166" t="str">
        <f>IFERROR(VLOOKUP(B20,Member!A:I,7,0),"")</f>
        <v>Männer</v>
      </c>
      <c r="E20" s="269">
        <f t="shared" si="4"/>
        <v>1644</v>
      </c>
      <c r="F20" s="166">
        <f t="shared" si="5"/>
        <v>9</v>
      </c>
      <c r="G20" s="263">
        <f t="shared" si="6"/>
        <v>182.66666607666664</v>
      </c>
      <c r="L20" s="264">
        <f>Member!A20</f>
        <v>28367</v>
      </c>
      <c r="M20" s="166">
        <f t="shared" si="0"/>
        <v>0</v>
      </c>
      <c r="N20" s="166">
        <f t="shared" si="1"/>
        <v>0</v>
      </c>
      <c r="O20" s="166">
        <f t="shared" si="2"/>
        <v>0</v>
      </c>
      <c r="P20" s="166">
        <f t="shared" si="3"/>
        <v>49</v>
      </c>
      <c r="S20" s="166">
        <f>VLOOKUP(L20,Schnitt1!L:P,2,0)</f>
        <v>0</v>
      </c>
      <c r="T20" s="166">
        <f>VLOOKUP(L20,Schnitt2!L:P,2,0)</f>
        <v>0</v>
      </c>
      <c r="U20" s="166">
        <f>VLOOKUP(L20,Schnitt3!L:P,2,0)</f>
        <v>0</v>
      </c>
      <c r="V20" s="166">
        <f>VLOOKUP(L20,Schnitt4!L:P,2,0)</f>
        <v>0</v>
      </c>
      <c r="W20" s="166">
        <f>VLOOKUP(L20,Schnitt5!L:P,2,0)</f>
        <v>0</v>
      </c>
      <c r="X20" s="166">
        <f>VLOOKUP(L20,Schnitt6!L:P,2,0)</f>
        <v>0</v>
      </c>
      <c r="AA20" s="166">
        <f>VLOOKUP(L20,Schnitt1!L:P,3,0)</f>
        <v>0</v>
      </c>
      <c r="AB20" s="166">
        <f>VLOOKUP(L20,Schnitt2!L:P,3,0)</f>
        <v>0</v>
      </c>
      <c r="AC20" s="166">
        <f>VLOOKUP(L20,Schnitt3!L:P,3,0)</f>
        <v>0</v>
      </c>
      <c r="AD20" s="166">
        <f>VLOOKUP(L20,Schnitt4!L:P,3,0)</f>
        <v>0</v>
      </c>
      <c r="AE20" s="166">
        <f>VLOOKUP(L20,Schnitt5!L:P,3,0)</f>
        <v>0</v>
      </c>
      <c r="AF20" s="166">
        <f>VLOOKUP(L20,Schnitt6!L:P,3,0)</f>
        <v>0</v>
      </c>
    </row>
    <row r="21" spans="1:32" x14ac:dyDescent="0.25">
      <c r="A21" s="166">
        <f t="shared" si="7"/>
        <v>17</v>
      </c>
      <c r="B21" s="166">
        <f t="shared" si="8"/>
        <v>16896</v>
      </c>
      <c r="C21" s="166" t="str">
        <f>IFERROR(_xlfn.CONCAT(VLOOKUP(B21,Member!A:I,3,0)," ",(VLOOKUP(B21,Member!A:I,4,0))),"")</f>
        <v>Mittelmaier Andreas</v>
      </c>
      <c r="D21" s="166" t="str">
        <f>IFERROR(VLOOKUP(B21,Member!A:I,7,0),"")</f>
        <v>Männer</v>
      </c>
      <c r="E21" s="269">
        <f t="shared" si="4"/>
        <v>1265</v>
      </c>
      <c r="F21" s="166">
        <f t="shared" si="5"/>
        <v>7</v>
      </c>
      <c r="G21" s="263">
        <f t="shared" si="6"/>
        <v>180.71428564128573</v>
      </c>
      <c r="L21" s="264">
        <f>Member!A21</f>
        <v>25005</v>
      </c>
      <c r="M21" s="166">
        <f t="shared" si="0"/>
        <v>0</v>
      </c>
      <c r="N21" s="166">
        <f t="shared" si="1"/>
        <v>0</v>
      </c>
      <c r="O21" s="166">
        <f t="shared" si="2"/>
        <v>0</v>
      </c>
      <c r="P21" s="166">
        <f t="shared" si="3"/>
        <v>49</v>
      </c>
      <c r="S21" s="166">
        <f>VLOOKUP(L21,Schnitt1!L:P,2,0)</f>
        <v>0</v>
      </c>
      <c r="T21" s="166">
        <f>VLOOKUP(L21,Schnitt2!L:P,2,0)</f>
        <v>0</v>
      </c>
      <c r="U21" s="166">
        <f>VLOOKUP(L21,Schnitt3!L:P,2,0)</f>
        <v>0</v>
      </c>
      <c r="V21" s="166">
        <f>VLOOKUP(L21,Schnitt4!L:P,2,0)</f>
        <v>0</v>
      </c>
      <c r="W21" s="166">
        <f>VLOOKUP(L21,Schnitt5!L:P,2,0)</f>
        <v>0</v>
      </c>
      <c r="X21" s="166">
        <f>VLOOKUP(L21,Schnitt6!L:P,2,0)</f>
        <v>0</v>
      </c>
      <c r="AA21" s="166">
        <f>VLOOKUP(L21,Schnitt1!L:P,3,0)</f>
        <v>0</v>
      </c>
      <c r="AB21" s="166">
        <f>VLOOKUP(L21,Schnitt2!L:P,3,0)</f>
        <v>0</v>
      </c>
      <c r="AC21" s="166">
        <f>VLOOKUP(L21,Schnitt3!L:P,3,0)</f>
        <v>0</v>
      </c>
      <c r="AD21" s="166">
        <f>VLOOKUP(L21,Schnitt4!L:P,3,0)</f>
        <v>0</v>
      </c>
      <c r="AE21" s="166">
        <f>VLOOKUP(L21,Schnitt5!L:P,3,0)</f>
        <v>0</v>
      </c>
      <c r="AF21" s="166">
        <f>VLOOKUP(L21,Schnitt6!L:P,3,0)</f>
        <v>0</v>
      </c>
    </row>
    <row r="22" spans="1:32" x14ac:dyDescent="0.25">
      <c r="A22" s="166">
        <f t="shared" si="7"/>
        <v>18</v>
      </c>
      <c r="B22" s="166">
        <f t="shared" si="8"/>
        <v>16873</v>
      </c>
      <c r="C22" s="166" t="str">
        <f>IFERROR(_xlfn.CONCAT(VLOOKUP(B22,Member!A:I,3,0)," ",(VLOOKUP(B22,Member!A:I,4,0))),"")</f>
        <v>Nolan Jonathan</v>
      </c>
      <c r="D22" s="166" t="str">
        <f>IFERROR(VLOOKUP(B22,Member!A:I,7,0),"")</f>
        <v>Senioren B</v>
      </c>
      <c r="E22" s="269">
        <f t="shared" si="4"/>
        <v>1626</v>
      </c>
      <c r="F22" s="166">
        <f t="shared" si="5"/>
        <v>9</v>
      </c>
      <c r="G22" s="263">
        <f t="shared" si="6"/>
        <v>180.66666639866665</v>
      </c>
      <c r="L22" s="264">
        <f>Member!A22</f>
        <v>38659</v>
      </c>
      <c r="M22" s="166">
        <f t="shared" si="0"/>
        <v>0</v>
      </c>
      <c r="N22" s="166">
        <f t="shared" si="1"/>
        <v>0</v>
      </c>
      <c r="O22" s="166">
        <f t="shared" si="2"/>
        <v>0</v>
      </c>
      <c r="P22" s="166">
        <f t="shared" si="3"/>
        <v>49</v>
      </c>
      <c r="S22" s="166">
        <f>VLOOKUP(L22,Schnitt1!L:P,2,0)</f>
        <v>0</v>
      </c>
      <c r="T22" s="166">
        <f>VLOOKUP(L22,Schnitt2!L:P,2,0)</f>
        <v>0</v>
      </c>
      <c r="U22" s="166">
        <f>VLOOKUP(L22,Schnitt3!L:P,2,0)</f>
        <v>0</v>
      </c>
      <c r="V22" s="166">
        <f>VLOOKUP(L22,Schnitt4!L:P,2,0)</f>
        <v>0</v>
      </c>
      <c r="W22" s="166">
        <f>VLOOKUP(L22,Schnitt5!L:P,2,0)</f>
        <v>0</v>
      </c>
      <c r="X22" s="166">
        <f>VLOOKUP(L22,Schnitt6!L:P,2,0)</f>
        <v>0</v>
      </c>
      <c r="AA22" s="166">
        <f>VLOOKUP(L22,Schnitt1!L:P,3,0)</f>
        <v>0</v>
      </c>
      <c r="AB22" s="166">
        <f>VLOOKUP(L22,Schnitt2!L:P,3,0)</f>
        <v>0</v>
      </c>
      <c r="AC22" s="166">
        <f>VLOOKUP(L22,Schnitt3!L:P,3,0)</f>
        <v>0</v>
      </c>
      <c r="AD22" s="166">
        <f>VLOOKUP(L22,Schnitt4!L:P,3,0)</f>
        <v>0</v>
      </c>
      <c r="AE22" s="166">
        <f>VLOOKUP(L22,Schnitt5!L:P,3,0)</f>
        <v>0</v>
      </c>
      <c r="AF22" s="166">
        <f>VLOOKUP(L22,Schnitt6!L:P,3,0)</f>
        <v>0</v>
      </c>
    </row>
    <row r="23" spans="1:32" x14ac:dyDescent="0.25">
      <c r="A23" s="166">
        <f t="shared" si="7"/>
        <v>19</v>
      </c>
      <c r="B23" s="166">
        <f t="shared" si="8"/>
        <v>16532</v>
      </c>
      <c r="C23" s="166" t="str">
        <f>IFERROR(_xlfn.CONCAT(VLOOKUP(B23,Member!A:I,3,0)," ",(VLOOKUP(B23,Member!A:I,4,0))),"")</f>
        <v>Karl William</v>
      </c>
      <c r="D23" s="166" t="str">
        <f>IFERROR(VLOOKUP(B23,Member!A:I,7,0),"")</f>
        <v>Senioren A</v>
      </c>
      <c r="E23" s="269">
        <f t="shared" si="4"/>
        <v>1615</v>
      </c>
      <c r="F23" s="166">
        <f t="shared" si="5"/>
        <v>9</v>
      </c>
      <c r="G23" s="263">
        <f t="shared" si="6"/>
        <v>179.44444418144445</v>
      </c>
      <c r="L23" s="264">
        <f>Member!A23</f>
        <v>38660</v>
      </c>
      <c r="M23" s="166">
        <f t="shared" si="0"/>
        <v>0</v>
      </c>
      <c r="N23" s="166">
        <f t="shared" si="1"/>
        <v>0</v>
      </c>
      <c r="O23" s="166">
        <f t="shared" si="2"/>
        <v>0</v>
      </c>
      <c r="P23" s="166">
        <f t="shared" si="3"/>
        <v>49</v>
      </c>
      <c r="S23" s="166">
        <f>VLOOKUP(L23,Schnitt1!L:P,2,0)</f>
        <v>0</v>
      </c>
      <c r="T23" s="166">
        <f>VLOOKUP(L23,Schnitt2!L:P,2,0)</f>
        <v>0</v>
      </c>
      <c r="U23" s="166">
        <f>VLOOKUP(L23,Schnitt3!L:P,2,0)</f>
        <v>0</v>
      </c>
      <c r="V23" s="166">
        <f>VLOOKUP(L23,Schnitt4!L:P,2,0)</f>
        <v>0</v>
      </c>
      <c r="W23" s="166">
        <f>VLOOKUP(L23,Schnitt5!L:P,2,0)</f>
        <v>0</v>
      </c>
      <c r="X23" s="166">
        <f>VLOOKUP(L23,Schnitt6!L:P,2,0)</f>
        <v>0</v>
      </c>
      <c r="AA23" s="166">
        <f>VLOOKUP(L23,Schnitt1!L:P,3,0)</f>
        <v>0</v>
      </c>
      <c r="AB23" s="166">
        <f>VLOOKUP(L23,Schnitt2!L:P,3,0)</f>
        <v>0</v>
      </c>
      <c r="AC23" s="166">
        <f>VLOOKUP(L23,Schnitt3!L:P,3,0)</f>
        <v>0</v>
      </c>
      <c r="AD23" s="166">
        <f>VLOOKUP(L23,Schnitt4!L:P,3,0)</f>
        <v>0</v>
      </c>
      <c r="AE23" s="166">
        <f>VLOOKUP(L23,Schnitt5!L:P,3,0)</f>
        <v>0</v>
      </c>
      <c r="AF23" s="166">
        <f>VLOOKUP(L23,Schnitt6!L:P,3,0)</f>
        <v>0</v>
      </c>
    </row>
    <row r="24" spans="1:32" x14ac:dyDescent="0.25">
      <c r="A24" s="166">
        <f t="shared" si="7"/>
        <v>20</v>
      </c>
      <c r="B24" s="166">
        <f t="shared" si="8"/>
        <v>7725</v>
      </c>
      <c r="C24" s="166" t="str">
        <f>IFERROR(_xlfn.CONCAT(VLOOKUP(B24,Member!A:I,3,0)," ",(VLOOKUP(B24,Member!A:I,4,0))),"")</f>
        <v>Schlundt Michael</v>
      </c>
      <c r="D24" s="166" t="str">
        <f>IFERROR(VLOOKUP(B24,Member!A:I,7,0),"")</f>
        <v>Männer</v>
      </c>
      <c r="E24" s="269">
        <f t="shared" si="4"/>
        <v>1604</v>
      </c>
      <c r="F24" s="166">
        <f t="shared" si="5"/>
        <v>9</v>
      </c>
      <c r="G24" s="263">
        <f t="shared" si="6"/>
        <v>178.22222214622224</v>
      </c>
      <c r="L24" s="264">
        <f>Member!A24</f>
        <v>38893</v>
      </c>
      <c r="M24" s="166">
        <f t="shared" si="0"/>
        <v>0</v>
      </c>
      <c r="N24" s="166">
        <f t="shared" si="1"/>
        <v>0</v>
      </c>
      <c r="O24" s="166">
        <f t="shared" si="2"/>
        <v>0</v>
      </c>
      <c r="P24" s="166">
        <f t="shared" si="3"/>
        <v>49</v>
      </c>
      <c r="S24" s="166">
        <f>VLOOKUP(L24,Schnitt1!L:P,2,0)</f>
        <v>0</v>
      </c>
      <c r="T24" s="166">
        <f>VLOOKUP(L24,Schnitt2!L:P,2,0)</f>
        <v>0</v>
      </c>
      <c r="U24" s="166">
        <f>VLOOKUP(L24,Schnitt3!L:P,2,0)</f>
        <v>0</v>
      </c>
      <c r="V24" s="166">
        <f>VLOOKUP(L24,Schnitt4!L:P,2,0)</f>
        <v>0</v>
      </c>
      <c r="W24" s="166">
        <f>VLOOKUP(L24,Schnitt5!L:P,2,0)</f>
        <v>0</v>
      </c>
      <c r="X24" s="166">
        <f>VLOOKUP(L24,Schnitt6!L:P,2,0)</f>
        <v>0</v>
      </c>
      <c r="AA24" s="166">
        <f>VLOOKUP(L24,Schnitt1!L:P,3,0)</f>
        <v>0</v>
      </c>
      <c r="AB24" s="166">
        <f>VLOOKUP(L24,Schnitt2!L:P,3,0)</f>
        <v>0</v>
      </c>
      <c r="AC24" s="166">
        <f>VLOOKUP(L24,Schnitt3!L:P,3,0)</f>
        <v>0</v>
      </c>
      <c r="AD24" s="166">
        <f>VLOOKUP(L24,Schnitt4!L:P,3,0)</f>
        <v>0</v>
      </c>
      <c r="AE24" s="166">
        <f>VLOOKUP(L24,Schnitt5!L:P,3,0)</f>
        <v>0</v>
      </c>
      <c r="AF24" s="166">
        <f>VLOOKUP(L24,Schnitt6!L:P,3,0)</f>
        <v>0</v>
      </c>
    </row>
    <row r="25" spans="1:32" x14ac:dyDescent="0.25">
      <c r="A25" s="166">
        <f t="shared" si="7"/>
        <v>21</v>
      </c>
      <c r="B25" s="166">
        <f t="shared" si="8"/>
        <v>16007</v>
      </c>
      <c r="C25" s="166" t="str">
        <f>IFERROR(_xlfn.CONCAT(VLOOKUP(B25,Member!A:I,3,0)," ",(VLOOKUP(B25,Member!A:I,4,0))),"")</f>
        <v>Feller Christian</v>
      </c>
      <c r="D25" s="166" t="str">
        <f>IFERROR(VLOOKUP(B25,Member!A:I,7,0),"")</f>
        <v>Männer</v>
      </c>
      <c r="E25" s="269">
        <f t="shared" si="4"/>
        <v>1247</v>
      </c>
      <c r="F25" s="166">
        <f t="shared" si="5"/>
        <v>7</v>
      </c>
      <c r="G25" s="263">
        <f t="shared" si="6"/>
        <v>178.14285660585713</v>
      </c>
      <c r="L25" s="264">
        <f>Member!A25</f>
        <v>7646</v>
      </c>
      <c r="M25" s="166">
        <f t="shared" si="0"/>
        <v>0</v>
      </c>
      <c r="N25" s="166">
        <f t="shared" si="1"/>
        <v>0</v>
      </c>
      <c r="O25" s="166">
        <f t="shared" si="2"/>
        <v>0</v>
      </c>
      <c r="P25" s="166">
        <f t="shared" si="3"/>
        <v>49</v>
      </c>
      <c r="S25" s="166">
        <f>VLOOKUP(L25,Schnitt1!L:P,2,0)</f>
        <v>0</v>
      </c>
      <c r="T25" s="166">
        <f>VLOOKUP(L25,Schnitt2!L:P,2,0)</f>
        <v>0</v>
      </c>
      <c r="U25" s="166">
        <f>VLOOKUP(L25,Schnitt3!L:P,2,0)</f>
        <v>0</v>
      </c>
      <c r="V25" s="166">
        <f>VLOOKUP(L25,Schnitt4!L:P,2,0)</f>
        <v>0</v>
      </c>
      <c r="W25" s="166">
        <f>VLOOKUP(L25,Schnitt5!L:P,2,0)</f>
        <v>0</v>
      </c>
      <c r="X25" s="166">
        <f>VLOOKUP(L25,Schnitt6!L:P,2,0)</f>
        <v>0</v>
      </c>
      <c r="AA25" s="166">
        <f>VLOOKUP(L25,Schnitt1!L:P,3,0)</f>
        <v>0</v>
      </c>
      <c r="AB25" s="166">
        <f>VLOOKUP(L25,Schnitt2!L:P,3,0)</f>
        <v>0</v>
      </c>
      <c r="AC25" s="166">
        <f>VLOOKUP(L25,Schnitt3!L:P,3,0)</f>
        <v>0</v>
      </c>
      <c r="AD25" s="166">
        <f>VLOOKUP(L25,Schnitt4!L:P,3,0)</f>
        <v>0</v>
      </c>
      <c r="AE25" s="166">
        <f>VLOOKUP(L25,Schnitt5!L:P,3,0)</f>
        <v>0</v>
      </c>
      <c r="AF25" s="166">
        <f>VLOOKUP(L25,Schnitt6!L:P,3,0)</f>
        <v>0</v>
      </c>
    </row>
    <row r="26" spans="1:32" x14ac:dyDescent="0.25">
      <c r="A26" s="166">
        <f t="shared" si="7"/>
        <v>22</v>
      </c>
      <c r="B26" s="166">
        <f t="shared" si="8"/>
        <v>7830</v>
      </c>
      <c r="C26" s="166" t="str">
        <f>IFERROR(_xlfn.CONCAT(VLOOKUP(B26,Member!A:I,3,0)," ",(VLOOKUP(B26,Member!A:I,4,0))),"")</f>
        <v>Hartfeil Volkmar</v>
      </c>
      <c r="D26" s="166" t="str">
        <f>IFERROR(VLOOKUP(B26,Member!A:I,7,0),"")</f>
        <v>Senioren A</v>
      </c>
      <c r="E26" s="269">
        <f t="shared" si="4"/>
        <v>1597</v>
      </c>
      <c r="F26" s="166">
        <f t="shared" si="5"/>
        <v>9</v>
      </c>
      <c r="G26" s="263">
        <f t="shared" si="6"/>
        <v>177.44444390544444</v>
      </c>
      <c r="L26" s="264">
        <f>Member!A26</f>
        <v>25690</v>
      </c>
      <c r="M26" s="166">
        <f t="shared" si="0"/>
        <v>0</v>
      </c>
      <c r="N26" s="166">
        <f t="shared" si="1"/>
        <v>0</v>
      </c>
      <c r="O26" s="166">
        <f t="shared" si="2"/>
        <v>0</v>
      </c>
      <c r="P26" s="166">
        <f t="shared" si="3"/>
        <v>49</v>
      </c>
      <c r="S26" s="166">
        <f>VLOOKUP(L26,Schnitt1!L:P,2,0)</f>
        <v>0</v>
      </c>
      <c r="T26" s="166">
        <f>VLOOKUP(L26,Schnitt2!L:P,2,0)</f>
        <v>0</v>
      </c>
      <c r="U26" s="166">
        <f>VLOOKUP(L26,Schnitt3!L:P,2,0)</f>
        <v>0</v>
      </c>
      <c r="V26" s="166">
        <f>VLOOKUP(L26,Schnitt4!L:P,2,0)</f>
        <v>0</v>
      </c>
      <c r="W26" s="166">
        <f>VLOOKUP(L26,Schnitt5!L:P,2,0)</f>
        <v>0</v>
      </c>
      <c r="X26" s="166">
        <f>VLOOKUP(L26,Schnitt6!L:P,2,0)</f>
        <v>0</v>
      </c>
      <c r="AA26" s="166">
        <f>VLOOKUP(L26,Schnitt1!L:P,3,0)</f>
        <v>0</v>
      </c>
      <c r="AB26" s="166">
        <f>VLOOKUP(L26,Schnitt2!L:P,3,0)</f>
        <v>0</v>
      </c>
      <c r="AC26" s="166">
        <f>VLOOKUP(L26,Schnitt3!L:P,3,0)</f>
        <v>0</v>
      </c>
      <c r="AD26" s="166">
        <f>VLOOKUP(L26,Schnitt4!L:P,3,0)</f>
        <v>0</v>
      </c>
      <c r="AE26" s="166">
        <f>VLOOKUP(L26,Schnitt5!L:P,3,0)</f>
        <v>0</v>
      </c>
      <c r="AF26" s="166">
        <f>VLOOKUP(L26,Schnitt6!L:P,3,0)</f>
        <v>0</v>
      </c>
    </row>
    <row r="27" spans="1:32" x14ac:dyDescent="0.25">
      <c r="A27" s="166">
        <f t="shared" si="7"/>
        <v>23</v>
      </c>
      <c r="B27" s="166">
        <f t="shared" si="8"/>
        <v>7416</v>
      </c>
      <c r="C27" s="166" t="str">
        <f>IFERROR(_xlfn.CONCAT(VLOOKUP(B27,Member!A:I,3,0)," ",(VLOOKUP(B27,Member!A:I,4,0))),"")</f>
        <v>Reichert Ralph</v>
      </c>
      <c r="D27" s="166" t="str">
        <f>IFERROR(VLOOKUP(B27,Member!A:I,7,0),"")</f>
        <v>Männer</v>
      </c>
      <c r="E27" s="269">
        <f t="shared" si="4"/>
        <v>1594</v>
      </c>
      <c r="F27" s="166">
        <f t="shared" si="5"/>
        <v>9</v>
      </c>
      <c r="G27" s="263">
        <f t="shared" si="6"/>
        <v>177.1111103221111</v>
      </c>
      <c r="L27" s="264">
        <f>Member!A27</f>
        <v>38149</v>
      </c>
      <c r="M27" s="166">
        <f t="shared" si="0"/>
        <v>0</v>
      </c>
      <c r="N27" s="166">
        <f t="shared" si="1"/>
        <v>0</v>
      </c>
      <c r="O27" s="166">
        <f t="shared" si="2"/>
        <v>0</v>
      </c>
      <c r="P27" s="166">
        <f t="shared" si="3"/>
        <v>49</v>
      </c>
      <c r="S27" s="166">
        <f>VLOOKUP(L27,Schnitt1!L:P,2,0)</f>
        <v>0</v>
      </c>
      <c r="T27" s="166">
        <f>VLOOKUP(L27,Schnitt2!L:P,2,0)</f>
        <v>0</v>
      </c>
      <c r="U27" s="166">
        <f>VLOOKUP(L27,Schnitt3!L:P,2,0)</f>
        <v>0</v>
      </c>
      <c r="V27" s="166">
        <f>VLOOKUP(L27,Schnitt4!L:P,2,0)</f>
        <v>0</v>
      </c>
      <c r="W27" s="166">
        <f>VLOOKUP(L27,Schnitt5!L:P,2,0)</f>
        <v>0</v>
      </c>
      <c r="X27" s="166">
        <f>VLOOKUP(L27,Schnitt6!L:P,2,0)</f>
        <v>0</v>
      </c>
      <c r="AA27" s="166">
        <f>VLOOKUP(L27,Schnitt1!L:P,3,0)</f>
        <v>0</v>
      </c>
      <c r="AB27" s="166">
        <f>VLOOKUP(L27,Schnitt2!L:P,3,0)</f>
        <v>0</v>
      </c>
      <c r="AC27" s="166">
        <f>VLOOKUP(L27,Schnitt3!L:P,3,0)</f>
        <v>0</v>
      </c>
      <c r="AD27" s="166">
        <f>VLOOKUP(L27,Schnitt4!L:P,3,0)</f>
        <v>0</v>
      </c>
      <c r="AE27" s="166">
        <f>VLOOKUP(L27,Schnitt5!L:P,3,0)</f>
        <v>0</v>
      </c>
      <c r="AF27" s="166">
        <f>VLOOKUP(L27,Schnitt6!L:P,3,0)</f>
        <v>0</v>
      </c>
    </row>
    <row r="28" spans="1:32" x14ac:dyDescent="0.25">
      <c r="A28" s="166">
        <f t="shared" si="7"/>
        <v>24</v>
      </c>
      <c r="B28" s="166">
        <f t="shared" si="8"/>
        <v>16301</v>
      </c>
      <c r="C28" s="166" t="str">
        <f>IFERROR(_xlfn.CONCAT(VLOOKUP(B28,Member!A:I,3,0)," ",(VLOOKUP(B28,Member!A:I,4,0))),"")</f>
        <v>Werder Jan-Uwe</v>
      </c>
      <c r="D28" s="166" t="str">
        <f>IFERROR(VLOOKUP(B28,Member!A:I,7,0),"")</f>
        <v>Männer</v>
      </c>
      <c r="E28" s="269">
        <f t="shared" si="4"/>
        <v>1593</v>
      </c>
      <c r="F28" s="166">
        <f t="shared" si="5"/>
        <v>9</v>
      </c>
      <c r="G28" s="263">
        <f t="shared" si="6"/>
        <v>176.999998998</v>
      </c>
      <c r="L28" s="264">
        <f>Member!A28</f>
        <v>38772</v>
      </c>
      <c r="M28" s="166">
        <f t="shared" si="0"/>
        <v>0</v>
      </c>
      <c r="N28" s="166">
        <f t="shared" si="1"/>
        <v>0</v>
      </c>
      <c r="O28" s="166">
        <f t="shared" si="2"/>
        <v>0</v>
      </c>
      <c r="P28" s="166">
        <f t="shared" si="3"/>
        <v>49</v>
      </c>
      <c r="S28" s="166">
        <f>VLOOKUP(L28,Schnitt1!L:P,2,0)</f>
        <v>0</v>
      </c>
      <c r="T28" s="166">
        <f>VLOOKUP(L28,Schnitt2!L:P,2,0)</f>
        <v>0</v>
      </c>
      <c r="U28" s="166">
        <f>VLOOKUP(L28,Schnitt3!L:P,2,0)</f>
        <v>0</v>
      </c>
      <c r="V28" s="166">
        <f>VLOOKUP(L28,Schnitt4!L:P,2,0)</f>
        <v>0</v>
      </c>
      <c r="W28" s="166">
        <f>VLOOKUP(L28,Schnitt5!L:P,2,0)</f>
        <v>0</v>
      </c>
      <c r="X28" s="166">
        <f>VLOOKUP(L28,Schnitt6!L:P,2,0)</f>
        <v>0</v>
      </c>
      <c r="AA28" s="166">
        <f>VLOOKUP(L28,Schnitt1!L:P,3,0)</f>
        <v>0</v>
      </c>
      <c r="AB28" s="166">
        <f>VLOOKUP(L28,Schnitt2!L:P,3,0)</f>
        <v>0</v>
      </c>
      <c r="AC28" s="166">
        <f>VLOOKUP(L28,Schnitt3!L:P,3,0)</f>
        <v>0</v>
      </c>
      <c r="AD28" s="166">
        <f>VLOOKUP(L28,Schnitt4!L:P,3,0)</f>
        <v>0</v>
      </c>
      <c r="AE28" s="166">
        <f>VLOOKUP(L28,Schnitt5!L:P,3,0)</f>
        <v>0</v>
      </c>
      <c r="AF28" s="166">
        <f>VLOOKUP(L28,Schnitt6!L:P,3,0)</f>
        <v>0</v>
      </c>
    </row>
    <row r="29" spans="1:32" x14ac:dyDescent="0.25">
      <c r="A29" s="166">
        <f t="shared" si="7"/>
        <v>25</v>
      </c>
      <c r="B29" s="166">
        <f t="shared" si="8"/>
        <v>16495</v>
      </c>
      <c r="C29" s="166" t="str">
        <f>IFERROR(_xlfn.CONCAT(VLOOKUP(B29,Member!A:I,3,0)," ",(VLOOKUP(B29,Member!A:I,4,0))),"")</f>
        <v>Stemmler Patrick</v>
      </c>
      <c r="D29" s="166" t="str">
        <f>IFERROR(VLOOKUP(B29,Member!A:I,7,0),"")</f>
        <v>Männer</v>
      </c>
      <c r="E29" s="269">
        <f t="shared" si="4"/>
        <v>1573</v>
      </c>
      <c r="F29" s="166">
        <f t="shared" si="5"/>
        <v>9</v>
      </c>
      <c r="G29" s="263">
        <f t="shared" si="6"/>
        <v>174.77777679977777</v>
      </c>
      <c r="L29" s="264">
        <f>Member!A29</f>
        <v>38530</v>
      </c>
      <c r="M29" s="166">
        <f t="shared" si="0"/>
        <v>0</v>
      </c>
      <c r="N29" s="166">
        <f t="shared" si="1"/>
        <v>0</v>
      </c>
      <c r="O29" s="166">
        <f t="shared" si="2"/>
        <v>0</v>
      </c>
      <c r="P29" s="166">
        <f t="shared" si="3"/>
        <v>49</v>
      </c>
      <c r="S29" s="166">
        <f>VLOOKUP(L29,Schnitt1!L:P,2,0)</f>
        <v>0</v>
      </c>
      <c r="T29" s="166">
        <f>VLOOKUP(L29,Schnitt2!L:P,2,0)</f>
        <v>0</v>
      </c>
      <c r="U29" s="166">
        <f>VLOOKUP(L29,Schnitt3!L:P,2,0)</f>
        <v>0</v>
      </c>
      <c r="V29" s="166">
        <f>VLOOKUP(L29,Schnitt4!L:P,2,0)</f>
        <v>0</v>
      </c>
      <c r="W29" s="166">
        <f>VLOOKUP(L29,Schnitt5!L:P,2,0)</f>
        <v>0</v>
      </c>
      <c r="X29" s="166">
        <f>VLOOKUP(L29,Schnitt6!L:P,2,0)</f>
        <v>0</v>
      </c>
      <c r="AA29" s="166">
        <f>VLOOKUP(L29,Schnitt1!L:P,3,0)</f>
        <v>0</v>
      </c>
      <c r="AB29" s="166">
        <f>VLOOKUP(L29,Schnitt2!L:P,3,0)</f>
        <v>0</v>
      </c>
      <c r="AC29" s="166">
        <f>VLOOKUP(L29,Schnitt3!L:P,3,0)</f>
        <v>0</v>
      </c>
      <c r="AD29" s="166">
        <f>VLOOKUP(L29,Schnitt4!L:P,3,0)</f>
        <v>0</v>
      </c>
      <c r="AE29" s="166">
        <f>VLOOKUP(L29,Schnitt5!L:P,3,0)</f>
        <v>0</v>
      </c>
      <c r="AF29" s="166">
        <f>VLOOKUP(L29,Schnitt6!L:P,3,0)</f>
        <v>0</v>
      </c>
    </row>
    <row r="30" spans="1:32" x14ac:dyDescent="0.25">
      <c r="A30" s="166">
        <f t="shared" si="7"/>
        <v>26</v>
      </c>
      <c r="B30" s="166">
        <f t="shared" si="8"/>
        <v>7102</v>
      </c>
      <c r="C30" s="166" t="str">
        <f>IFERROR(_xlfn.CONCAT(VLOOKUP(B30,Member!A:I,3,0)," ",(VLOOKUP(B30,Member!A:I,4,0))),"")</f>
        <v>Schick Andreas</v>
      </c>
      <c r="D30" s="166" t="str">
        <f>IFERROR(VLOOKUP(B30,Member!A:I,7,0),"")</f>
        <v>Männer</v>
      </c>
      <c r="E30" s="269">
        <f t="shared" si="4"/>
        <v>871</v>
      </c>
      <c r="F30" s="166">
        <f t="shared" si="5"/>
        <v>5</v>
      </c>
      <c r="G30" s="263">
        <f t="shared" si="6"/>
        <v>174.19999992599998</v>
      </c>
      <c r="L30" s="264">
        <f>Member!A30</f>
        <v>38729</v>
      </c>
      <c r="M30" s="166">
        <f t="shared" si="0"/>
        <v>0</v>
      </c>
      <c r="N30" s="166">
        <f t="shared" si="1"/>
        <v>0</v>
      </c>
      <c r="O30" s="166">
        <f t="shared" si="2"/>
        <v>0</v>
      </c>
      <c r="P30" s="166">
        <f t="shared" si="3"/>
        <v>49</v>
      </c>
      <c r="S30" s="166">
        <f>VLOOKUP(L30,Schnitt1!L:P,2,0)</f>
        <v>0</v>
      </c>
      <c r="T30" s="166">
        <f>VLOOKUP(L30,Schnitt2!L:P,2,0)</f>
        <v>0</v>
      </c>
      <c r="U30" s="166">
        <f>VLOOKUP(L30,Schnitt3!L:P,2,0)</f>
        <v>0</v>
      </c>
      <c r="V30" s="166">
        <f>VLOOKUP(L30,Schnitt4!L:P,2,0)</f>
        <v>0</v>
      </c>
      <c r="W30" s="166">
        <f>VLOOKUP(L30,Schnitt5!L:P,2,0)</f>
        <v>0</v>
      </c>
      <c r="X30" s="166">
        <f>VLOOKUP(L30,Schnitt6!L:P,2,0)</f>
        <v>0</v>
      </c>
      <c r="AA30" s="166">
        <f>VLOOKUP(L30,Schnitt1!L:P,3,0)</f>
        <v>0</v>
      </c>
      <c r="AB30" s="166">
        <f>VLOOKUP(L30,Schnitt2!L:P,3,0)</f>
        <v>0</v>
      </c>
      <c r="AC30" s="166">
        <f>VLOOKUP(L30,Schnitt3!L:P,3,0)</f>
        <v>0</v>
      </c>
      <c r="AD30" s="166">
        <f>VLOOKUP(L30,Schnitt4!L:P,3,0)</f>
        <v>0</v>
      </c>
      <c r="AE30" s="166">
        <f>VLOOKUP(L30,Schnitt5!L:P,3,0)</f>
        <v>0</v>
      </c>
      <c r="AF30" s="166">
        <f>VLOOKUP(L30,Schnitt6!L:P,3,0)</f>
        <v>0</v>
      </c>
    </row>
    <row r="31" spans="1:32" x14ac:dyDescent="0.25">
      <c r="A31" s="166">
        <f t="shared" si="7"/>
        <v>27</v>
      </c>
      <c r="B31" s="166">
        <f t="shared" si="8"/>
        <v>25554</v>
      </c>
      <c r="C31" s="166" t="str">
        <f>IFERROR(_xlfn.CONCAT(VLOOKUP(B31,Member!A:I,3,0)," ",(VLOOKUP(B31,Member!A:I,4,0))),"")</f>
        <v>Blasits Ernst</v>
      </c>
      <c r="D31" s="166" t="str">
        <f>IFERROR(VLOOKUP(B31,Member!A:I,7,0),"")</f>
        <v>Senioren B</v>
      </c>
      <c r="E31" s="269">
        <f t="shared" si="4"/>
        <v>1044</v>
      </c>
      <c r="F31" s="166">
        <f t="shared" si="5"/>
        <v>6</v>
      </c>
      <c r="G31" s="263">
        <f t="shared" si="6"/>
        <v>173.99999933699999</v>
      </c>
      <c r="L31" s="264">
        <f>Member!A31</f>
        <v>38958</v>
      </c>
      <c r="M31" s="166">
        <f t="shared" si="0"/>
        <v>0</v>
      </c>
      <c r="N31" s="166">
        <f t="shared" si="1"/>
        <v>0</v>
      </c>
      <c r="O31" s="166">
        <f t="shared" si="2"/>
        <v>0</v>
      </c>
      <c r="P31" s="166">
        <f t="shared" si="3"/>
        <v>49</v>
      </c>
      <c r="S31" s="166">
        <f>VLOOKUP(L31,Schnitt1!L:P,2,0)</f>
        <v>0</v>
      </c>
      <c r="T31" s="166">
        <f>VLOOKUP(L31,Schnitt2!L:P,2,0)</f>
        <v>0</v>
      </c>
      <c r="U31" s="166">
        <f>VLOOKUP(L31,Schnitt3!L:P,2,0)</f>
        <v>0</v>
      </c>
      <c r="V31" s="166">
        <f>VLOOKUP(L31,Schnitt4!L:P,2,0)</f>
        <v>0</v>
      </c>
      <c r="W31" s="166">
        <f>VLOOKUP(L31,Schnitt5!L:P,2,0)</f>
        <v>0</v>
      </c>
      <c r="X31" s="166">
        <f>VLOOKUP(L31,Schnitt6!L:P,2,0)</f>
        <v>0</v>
      </c>
      <c r="AA31" s="166">
        <f>VLOOKUP(L31,Schnitt1!L:P,3,0)</f>
        <v>0</v>
      </c>
      <c r="AB31" s="166">
        <f>VLOOKUP(L31,Schnitt2!L:P,3,0)</f>
        <v>0</v>
      </c>
      <c r="AC31" s="166">
        <f>VLOOKUP(L31,Schnitt3!L:P,3,0)</f>
        <v>0</v>
      </c>
      <c r="AD31" s="166">
        <f>VLOOKUP(L31,Schnitt4!L:P,3,0)</f>
        <v>0</v>
      </c>
      <c r="AE31" s="166">
        <f>VLOOKUP(L31,Schnitt5!L:P,3,0)</f>
        <v>0</v>
      </c>
      <c r="AF31" s="166">
        <f>VLOOKUP(L31,Schnitt6!L:P,3,0)</f>
        <v>0</v>
      </c>
    </row>
    <row r="32" spans="1:32" x14ac:dyDescent="0.25">
      <c r="A32" s="166">
        <f t="shared" si="7"/>
        <v>28</v>
      </c>
      <c r="B32" s="166">
        <f t="shared" si="8"/>
        <v>27134</v>
      </c>
      <c r="C32" s="166" t="str">
        <f>IFERROR(_xlfn.CONCAT(VLOOKUP(B32,Member!A:I,3,0)," ",(VLOOKUP(B32,Member!A:I,4,0))),"")</f>
        <v>Lohse Sebastian</v>
      </c>
      <c r="D32" s="166" t="str">
        <f>IFERROR(VLOOKUP(B32,Member!A:I,7,0),"")</f>
        <v>Männer</v>
      </c>
      <c r="E32" s="269">
        <f t="shared" si="4"/>
        <v>1559</v>
      </c>
      <c r="F32" s="166">
        <f t="shared" si="5"/>
        <v>9</v>
      </c>
      <c r="G32" s="263">
        <f t="shared" si="6"/>
        <v>173.22222153522222</v>
      </c>
      <c r="L32" s="264">
        <f>Member!A32</f>
        <v>25829</v>
      </c>
      <c r="M32" s="166">
        <f t="shared" si="0"/>
        <v>0</v>
      </c>
      <c r="N32" s="166">
        <f t="shared" si="1"/>
        <v>0</v>
      </c>
      <c r="O32" s="166">
        <f t="shared" si="2"/>
        <v>0</v>
      </c>
      <c r="P32" s="166">
        <f t="shared" si="3"/>
        <v>49</v>
      </c>
      <c r="S32" s="166">
        <f>VLOOKUP(L32,Schnitt1!L:P,2,0)</f>
        <v>0</v>
      </c>
      <c r="T32" s="166">
        <f>VLOOKUP(L32,Schnitt2!L:P,2,0)</f>
        <v>0</v>
      </c>
      <c r="U32" s="166">
        <f>VLOOKUP(L32,Schnitt3!L:P,2,0)</f>
        <v>0</v>
      </c>
      <c r="V32" s="166">
        <f>VLOOKUP(L32,Schnitt4!L:P,2,0)</f>
        <v>0</v>
      </c>
      <c r="W32" s="166">
        <f>VLOOKUP(L32,Schnitt5!L:P,2,0)</f>
        <v>0</v>
      </c>
      <c r="X32" s="166">
        <f>VLOOKUP(L32,Schnitt6!L:P,2,0)</f>
        <v>0</v>
      </c>
      <c r="AA32" s="166">
        <f>VLOOKUP(L32,Schnitt1!L:P,3,0)</f>
        <v>0</v>
      </c>
      <c r="AB32" s="166">
        <f>VLOOKUP(L32,Schnitt2!L:P,3,0)</f>
        <v>0</v>
      </c>
      <c r="AC32" s="166">
        <f>VLOOKUP(L32,Schnitt3!L:P,3,0)</f>
        <v>0</v>
      </c>
      <c r="AD32" s="166">
        <f>VLOOKUP(L32,Schnitt4!L:P,3,0)</f>
        <v>0</v>
      </c>
      <c r="AE32" s="166">
        <f>VLOOKUP(L32,Schnitt5!L:P,3,0)</f>
        <v>0</v>
      </c>
      <c r="AF32" s="166">
        <f>VLOOKUP(L32,Schnitt6!L:P,3,0)</f>
        <v>0</v>
      </c>
    </row>
    <row r="33" spans="1:32" x14ac:dyDescent="0.25">
      <c r="A33" s="166">
        <f t="shared" si="7"/>
        <v>29</v>
      </c>
      <c r="B33" s="166">
        <f t="shared" si="8"/>
        <v>16945</v>
      </c>
      <c r="C33" s="166" t="str">
        <f>IFERROR(_xlfn.CONCAT(VLOOKUP(B33,Member!A:I,3,0)," ",(VLOOKUP(B33,Member!A:I,4,0))),"")</f>
        <v>Reichardt Stefan</v>
      </c>
      <c r="D33" s="166" t="str">
        <f>IFERROR(VLOOKUP(B33,Member!A:I,7,0),"")</f>
        <v>Männer</v>
      </c>
      <c r="E33" s="269">
        <f t="shared" si="4"/>
        <v>1555</v>
      </c>
      <c r="F33" s="166">
        <f t="shared" si="5"/>
        <v>9</v>
      </c>
      <c r="G33" s="263">
        <f t="shared" si="6"/>
        <v>172.77777681077777</v>
      </c>
      <c r="L33" s="264">
        <f>Member!A33</f>
        <v>38352</v>
      </c>
      <c r="M33" s="166">
        <f t="shared" si="0"/>
        <v>0</v>
      </c>
      <c r="N33" s="166">
        <f t="shared" si="1"/>
        <v>0</v>
      </c>
      <c r="O33" s="166">
        <f t="shared" si="2"/>
        <v>0</v>
      </c>
      <c r="P33" s="166">
        <f t="shared" si="3"/>
        <v>49</v>
      </c>
      <c r="S33" s="166">
        <f>VLOOKUP(L33,Schnitt1!L:P,2,0)</f>
        <v>0</v>
      </c>
      <c r="T33" s="166">
        <f>VLOOKUP(L33,Schnitt2!L:P,2,0)</f>
        <v>0</v>
      </c>
      <c r="U33" s="166">
        <f>VLOOKUP(L33,Schnitt3!L:P,2,0)</f>
        <v>0</v>
      </c>
      <c r="V33" s="166">
        <f>VLOOKUP(L33,Schnitt4!L:P,2,0)</f>
        <v>0</v>
      </c>
      <c r="W33" s="166">
        <f>VLOOKUP(L33,Schnitt5!L:P,2,0)</f>
        <v>0</v>
      </c>
      <c r="X33" s="166">
        <f>VLOOKUP(L33,Schnitt6!L:P,2,0)</f>
        <v>0</v>
      </c>
      <c r="AA33" s="166">
        <f>VLOOKUP(L33,Schnitt1!L:P,3,0)</f>
        <v>0</v>
      </c>
      <c r="AB33" s="166">
        <f>VLOOKUP(L33,Schnitt2!L:P,3,0)</f>
        <v>0</v>
      </c>
      <c r="AC33" s="166">
        <f>VLOOKUP(L33,Schnitt3!L:P,3,0)</f>
        <v>0</v>
      </c>
      <c r="AD33" s="166">
        <f>VLOOKUP(L33,Schnitt4!L:P,3,0)</f>
        <v>0</v>
      </c>
      <c r="AE33" s="166">
        <f>VLOOKUP(L33,Schnitt5!L:P,3,0)</f>
        <v>0</v>
      </c>
      <c r="AF33" s="166">
        <f>VLOOKUP(L33,Schnitt6!L:P,3,0)</f>
        <v>0</v>
      </c>
    </row>
    <row r="34" spans="1:32" x14ac:dyDescent="0.25">
      <c r="A34" s="166">
        <f t="shared" si="7"/>
        <v>30</v>
      </c>
      <c r="B34" s="166">
        <f t="shared" si="8"/>
        <v>38361</v>
      </c>
      <c r="C34" s="166" t="str">
        <f>IFERROR(_xlfn.CONCAT(VLOOKUP(B34,Member!A:I,3,0)," ",(VLOOKUP(B34,Member!A:I,4,0))),"")</f>
        <v>Schmied Markus</v>
      </c>
      <c r="D34" s="166" t="str">
        <f>IFERROR(VLOOKUP(B34,Member!A:I,7,0),"")</f>
        <v>Männer</v>
      </c>
      <c r="E34" s="269">
        <f t="shared" si="4"/>
        <v>1532</v>
      </c>
      <c r="F34" s="166">
        <f t="shared" si="5"/>
        <v>9</v>
      </c>
      <c r="G34" s="263">
        <f t="shared" si="6"/>
        <v>170.22222121222222</v>
      </c>
      <c r="L34" s="264">
        <f>Member!A34</f>
        <v>38539</v>
      </c>
      <c r="M34" s="166">
        <f t="shared" si="0"/>
        <v>0</v>
      </c>
      <c r="N34" s="166">
        <f t="shared" si="1"/>
        <v>0</v>
      </c>
      <c r="O34" s="166">
        <f t="shared" si="2"/>
        <v>0</v>
      </c>
      <c r="P34" s="166">
        <f t="shared" si="3"/>
        <v>49</v>
      </c>
      <c r="S34" s="166">
        <f>VLOOKUP(L34,Schnitt1!L:P,2,0)</f>
        <v>0</v>
      </c>
      <c r="T34" s="166">
        <f>VLOOKUP(L34,Schnitt2!L:P,2,0)</f>
        <v>0</v>
      </c>
      <c r="U34" s="166">
        <f>VLOOKUP(L34,Schnitt3!L:P,2,0)</f>
        <v>0</v>
      </c>
      <c r="V34" s="166">
        <f>VLOOKUP(L34,Schnitt4!L:P,2,0)</f>
        <v>0</v>
      </c>
      <c r="W34" s="166">
        <f>VLOOKUP(L34,Schnitt5!L:P,2,0)</f>
        <v>0</v>
      </c>
      <c r="X34" s="166">
        <f>VLOOKUP(L34,Schnitt6!L:P,2,0)</f>
        <v>0</v>
      </c>
      <c r="AA34" s="166">
        <f>VLOOKUP(L34,Schnitt1!L:P,3,0)</f>
        <v>0</v>
      </c>
      <c r="AB34" s="166">
        <f>VLOOKUP(L34,Schnitt2!L:P,3,0)</f>
        <v>0</v>
      </c>
      <c r="AC34" s="166">
        <f>VLOOKUP(L34,Schnitt3!L:P,3,0)</f>
        <v>0</v>
      </c>
      <c r="AD34" s="166">
        <f>VLOOKUP(L34,Schnitt4!L:P,3,0)</f>
        <v>0</v>
      </c>
      <c r="AE34" s="166">
        <f>VLOOKUP(L34,Schnitt5!L:P,3,0)</f>
        <v>0</v>
      </c>
      <c r="AF34" s="166">
        <f>VLOOKUP(L34,Schnitt6!L:P,3,0)</f>
        <v>0</v>
      </c>
    </row>
    <row r="35" spans="1:32" x14ac:dyDescent="0.25">
      <c r="A35" s="166">
        <f t="shared" si="7"/>
        <v>31</v>
      </c>
      <c r="B35" s="166">
        <f t="shared" si="8"/>
        <v>25166</v>
      </c>
      <c r="C35" s="166" t="str">
        <f>IFERROR(_xlfn.CONCAT(VLOOKUP(B35,Member!A:I,3,0)," ",(VLOOKUP(B35,Member!A:I,4,0))),"")</f>
        <v>Musiol Jan</v>
      </c>
      <c r="D35" s="166" t="str">
        <f>IFERROR(VLOOKUP(B35,Member!A:I,7,0),"")</f>
        <v>Männer</v>
      </c>
      <c r="E35" s="269">
        <f t="shared" si="4"/>
        <v>1187</v>
      </c>
      <c r="F35" s="166">
        <f t="shared" si="5"/>
        <v>7</v>
      </c>
      <c r="G35" s="263">
        <f t="shared" si="6"/>
        <v>169.57142797542858</v>
      </c>
      <c r="L35" s="264">
        <f>Member!A35</f>
        <v>38540</v>
      </c>
      <c r="M35" s="166">
        <f t="shared" si="0"/>
        <v>0</v>
      </c>
      <c r="N35" s="166">
        <f t="shared" si="1"/>
        <v>0</v>
      </c>
      <c r="O35" s="166">
        <f t="shared" si="2"/>
        <v>0</v>
      </c>
      <c r="P35" s="166">
        <f t="shared" si="3"/>
        <v>49</v>
      </c>
      <c r="S35" s="166">
        <f>VLOOKUP(L35,Schnitt1!L:P,2,0)</f>
        <v>0</v>
      </c>
      <c r="T35" s="166">
        <f>VLOOKUP(L35,Schnitt2!L:P,2,0)</f>
        <v>0</v>
      </c>
      <c r="U35" s="166">
        <f>VLOOKUP(L35,Schnitt3!L:P,2,0)</f>
        <v>0</v>
      </c>
      <c r="V35" s="166">
        <f>VLOOKUP(L35,Schnitt4!L:P,2,0)</f>
        <v>0</v>
      </c>
      <c r="W35" s="166">
        <f>VLOOKUP(L35,Schnitt5!L:P,2,0)</f>
        <v>0</v>
      </c>
      <c r="X35" s="166">
        <f>VLOOKUP(L35,Schnitt6!L:P,2,0)</f>
        <v>0</v>
      </c>
      <c r="AA35" s="166">
        <f>VLOOKUP(L35,Schnitt1!L:P,3,0)</f>
        <v>0</v>
      </c>
      <c r="AB35" s="166">
        <f>VLOOKUP(L35,Schnitt2!L:P,3,0)</f>
        <v>0</v>
      </c>
      <c r="AC35" s="166">
        <f>VLOOKUP(L35,Schnitt3!L:P,3,0)</f>
        <v>0</v>
      </c>
      <c r="AD35" s="166">
        <f>VLOOKUP(L35,Schnitt4!L:P,3,0)</f>
        <v>0</v>
      </c>
      <c r="AE35" s="166">
        <f>VLOOKUP(L35,Schnitt5!L:P,3,0)</f>
        <v>0</v>
      </c>
      <c r="AF35" s="166">
        <f>VLOOKUP(L35,Schnitt6!L:P,3,0)</f>
        <v>0</v>
      </c>
    </row>
    <row r="36" spans="1:32" x14ac:dyDescent="0.25">
      <c r="A36" s="166">
        <f t="shared" si="7"/>
        <v>32</v>
      </c>
      <c r="B36" s="166">
        <f t="shared" si="8"/>
        <v>38411</v>
      </c>
      <c r="C36" s="166" t="str">
        <f>IFERROR(_xlfn.CONCAT(VLOOKUP(B36,Member!A:I,3,0)," ",(VLOOKUP(B36,Member!A:I,4,0))),"")</f>
        <v>Hartl Thomas</v>
      </c>
      <c r="D36" s="166" t="str">
        <f>IFERROR(VLOOKUP(B36,Member!A:I,7,0),"")</f>
        <v>Männer</v>
      </c>
      <c r="E36" s="269">
        <f t="shared" si="4"/>
        <v>1526</v>
      </c>
      <c r="F36" s="166">
        <f t="shared" si="5"/>
        <v>9</v>
      </c>
      <c r="G36" s="263">
        <f t="shared" si="6"/>
        <v>169.55555455055554</v>
      </c>
      <c r="L36" s="264">
        <f>Member!A36</f>
        <v>25359</v>
      </c>
      <c r="M36" s="166">
        <f t="shared" si="0"/>
        <v>0</v>
      </c>
      <c r="N36" s="166">
        <f t="shared" si="1"/>
        <v>0</v>
      </c>
      <c r="O36" s="166">
        <f t="shared" si="2"/>
        <v>0</v>
      </c>
      <c r="P36" s="166">
        <f t="shared" si="3"/>
        <v>49</v>
      </c>
      <c r="S36" s="166">
        <f>VLOOKUP(L36,Schnitt1!L:P,2,0)</f>
        <v>0</v>
      </c>
      <c r="T36" s="166">
        <f>VLOOKUP(L36,Schnitt2!L:P,2,0)</f>
        <v>0</v>
      </c>
      <c r="U36" s="166">
        <f>VLOOKUP(L36,Schnitt3!L:P,2,0)</f>
        <v>0</v>
      </c>
      <c r="V36" s="166">
        <f>VLOOKUP(L36,Schnitt4!L:P,2,0)</f>
        <v>0</v>
      </c>
      <c r="W36" s="166">
        <f>VLOOKUP(L36,Schnitt5!L:P,2,0)</f>
        <v>0</v>
      </c>
      <c r="X36" s="166">
        <f>VLOOKUP(L36,Schnitt6!L:P,2,0)</f>
        <v>0</v>
      </c>
      <c r="AA36" s="166">
        <f>VLOOKUP(L36,Schnitt1!L:P,3,0)</f>
        <v>0</v>
      </c>
      <c r="AB36" s="166">
        <f>VLOOKUP(L36,Schnitt2!L:P,3,0)</f>
        <v>0</v>
      </c>
      <c r="AC36" s="166">
        <f>VLOOKUP(L36,Schnitt3!L:P,3,0)</f>
        <v>0</v>
      </c>
      <c r="AD36" s="166">
        <f>VLOOKUP(L36,Schnitt4!L:P,3,0)</f>
        <v>0</v>
      </c>
      <c r="AE36" s="166">
        <f>VLOOKUP(L36,Schnitt5!L:P,3,0)</f>
        <v>0</v>
      </c>
      <c r="AF36" s="166">
        <f>VLOOKUP(L36,Schnitt6!L:P,3,0)</f>
        <v>0</v>
      </c>
    </row>
    <row r="37" spans="1:32" x14ac:dyDescent="0.25">
      <c r="A37" s="166">
        <f t="shared" si="7"/>
        <v>33</v>
      </c>
      <c r="B37" s="166">
        <f t="shared" si="8"/>
        <v>7831</v>
      </c>
      <c r="C37" s="166" t="str">
        <f>IFERROR(_xlfn.CONCAT(VLOOKUP(B37,Member!A:I,3,0)," ",(VLOOKUP(B37,Member!A:I,4,0))),"")</f>
        <v>Obermeier Kurt</v>
      </c>
      <c r="D37" s="166" t="str">
        <f>IFERROR(VLOOKUP(B37,Member!A:I,7,0),"")</f>
        <v>Senioren A</v>
      </c>
      <c r="E37" s="269">
        <f t="shared" si="4"/>
        <v>505</v>
      </c>
      <c r="F37" s="166">
        <f t="shared" si="5"/>
        <v>3</v>
      </c>
      <c r="G37" s="263">
        <f t="shared" si="6"/>
        <v>168.33333278733335</v>
      </c>
      <c r="L37" s="264">
        <f>Member!A37</f>
        <v>25965</v>
      </c>
      <c r="M37" s="166">
        <f t="shared" si="0"/>
        <v>0</v>
      </c>
      <c r="N37" s="166">
        <f t="shared" si="1"/>
        <v>0</v>
      </c>
      <c r="O37" s="166">
        <f t="shared" si="2"/>
        <v>0</v>
      </c>
      <c r="P37" s="166">
        <f t="shared" si="3"/>
        <v>49</v>
      </c>
      <c r="S37" s="166">
        <f>VLOOKUP(L37,Schnitt1!L:P,2,0)</f>
        <v>0</v>
      </c>
      <c r="T37" s="166">
        <f>VLOOKUP(L37,Schnitt2!L:P,2,0)</f>
        <v>0</v>
      </c>
      <c r="U37" s="166">
        <f>VLOOKUP(L37,Schnitt3!L:P,2,0)</f>
        <v>0</v>
      </c>
      <c r="V37" s="166">
        <f>VLOOKUP(L37,Schnitt4!L:P,2,0)</f>
        <v>0</v>
      </c>
      <c r="W37" s="166">
        <f>VLOOKUP(L37,Schnitt5!L:P,2,0)</f>
        <v>0</v>
      </c>
      <c r="X37" s="166">
        <f>VLOOKUP(L37,Schnitt6!L:P,2,0)</f>
        <v>0</v>
      </c>
      <c r="AA37" s="166">
        <f>VLOOKUP(L37,Schnitt1!L:P,3,0)</f>
        <v>0</v>
      </c>
      <c r="AB37" s="166">
        <f>VLOOKUP(L37,Schnitt2!L:P,3,0)</f>
        <v>0</v>
      </c>
      <c r="AC37" s="166">
        <f>VLOOKUP(L37,Schnitt3!L:P,3,0)</f>
        <v>0</v>
      </c>
      <c r="AD37" s="166">
        <f>VLOOKUP(L37,Schnitt4!L:P,3,0)</f>
        <v>0</v>
      </c>
      <c r="AE37" s="166">
        <f>VLOOKUP(L37,Schnitt5!L:P,3,0)</f>
        <v>0</v>
      </c>
      <c r="AF37" s="166">
        <f>VLOOKUP(L37,Schnitt6!L:P,3,0)</f>
        <v>0</v>
      </c>
    </row>
    <row r="38" spans="1:32" x14ac:dyDescent="0.25">
      <c r="A38" s="166">
        <f t="shared" si="7"/>
        <v>34</v>
      </c>
      <c r="B38" s="166">
        <f t="shared" si="8"/>
        <v>16559</v>
      </c>
      <c r="C38" s="166" t="str">
        <f>IFERROR(_xlfn.CONCAT(VLOOKUP(B38,Member!A:I,3,0)," ",(VLOOKUP(B38,Member!A:I,4,0))),"")</f>
        <v>Trapphardt Bernd</v>
      </c>
      <c r="D38" s="166" t="str">
        <f>IFERROR(VLOOKUP(B38,Member!A:I,7,0),"")</f>
        <v>Senioren B</v>
      </c>
      <c r="E38" s="269">
        <f t="shared" si="4"/>
        <v>336</v>
      </c>
      <c r="F38" s="166">
        <f t="shared" si="5"/>
        <v>2</v>
      </c>
      <c r="G38" s="263">
        <f t="shared" si="6"/>
        <v>167.99999972399999</v>
      </c>
      <c r="L38" s="264">
        <f>Member!A38</f>
        <v>38425</v>
      </c>
      <c r="M38" s="166">
        <f t="shared" si="0"/>
        <v>0</v>
      </c>
      <c r="N38" s="166">
        <f t="shared" si="1"/>
        <v>0</v>
      </c>
      <c r="O38" s="166">
        <f t="shared" si="2"/>
        <v>0</v>
      </c>
      <c r="P38" s="166">
        <f t="shared" si="3"/>
        <v>49</v>
      </c>
      <c r="S38" s="166">
        <f>VLOOKUP(L38,Schnitt1!L:P,2,0)</f>
        <v>0</v>
      </c>
      <c r="T38" s="166">
        <f>VLOOKUP(L38,Schnitt2!L:P,2,0)</f>
        <v>0</v>
      </c>
      <c r="U38" s="166">
        <f>VLOOKUP(L38,Schnitt3!L:P,2,0)</f>
        <v>0</v>
      </c>
      <c r="V38" s="166">
        <f>VLOOKUP(L38,Schnitt4!L:P,2,0)</f>
        <v>0</v>
      </c>
      <c r="W38" s="166">
        <f>VLOOKUP(L38,Schnitt5!L:P,2,0)</f>
        <v>0</v>
      </c>
      <c r="X38" s="166">
        <f>VLOOKUP(L38,Schnitt6!L:P,2,0)</f>
        <v>0</v>
      </c>
      <c r="AA38" s="166">
        <f>VLOOKUP(L38,Schnitt1!L:P,3,0)</f>
        <v>0</v>
      </c>
      <c r="AB38" s="166">
        <f>VLOOKUP(L38,Schnitt2!L:P,3,0)</f>
        <v>0</v>
      </c>
      <c r="AC38" s="166">
        <f>VLOOKUP(L38,Schnitt3!L:P,3,0)</f>
        <v>0</v>
      </c>
      <c r="AD38" s="166">
        <f>VLOOKUP(L38,Schnitt4!L:P,3,0)</f>
        <v>0</v>
      </c>
      <c r="AE38" s="166">
        <f>VLOOKUP(L38,Schnitt5!L:P,3,0)</f>
        <v>0</v>
      </c>
      <c r="AF38" s="166">
        <f>VLOOKUP(L38,Schnitt6!L:P,3,0)</f>
        <v>0</v>
      </c>
    </row>
    <row r="39" spans="1:32" x14ac:dyDescent="0.25">
      <c r="A39" s="166">
        <f t="shared" si="7"/>
        <v>35</v>
      </c>
      <c r="B39" s="166">
        <f t="shared" si="8"/>
        <v>16398</v>
      </c>
      <c r="C39" s="166" t="str">
        <f>IFERROR(_xlfn.CONCAT(VLOOKUP(B39,Member!A:I,3,0)," ",(VLOOKUP(B39,Member!A:I,4,0))),"")</f>
        <v>Denz Günter</v>
      </c>
      <c r="D39" s="166" t="str">
        <f>IFERROR(VLOOKUP(B39,Member!A:I,7,0),"")</f>
        <v>Senioren A</v>
      </c>
      <c r="E39" s="269">
        <f t="shared" si="4"/>
        <v>1001</v>
      </c>
      <c r="F39" s="166">
        <f t="shared" si="5"/>
        <v>6</v>
      </c>
      <c r="G39" s="263">
        <f t="shared" si="6"/>
        <v>166.83333266733334</v>
      </c>
      <c r="L39" s="264">
        <f>Member!A39</f>
        <v>38369</v>
      </c>
      <c r="M39" s="166">
        <f t="shared" si="0"/>
        <v>0</v>
      </c>
      <c r="N39" s="166">
        <f t="shared" si="1"/>
        <v>0</v>
      </c>
      <c r="O39" s="166">
        <f t="shared" si="2"/>
        <v>0</v>
      </c>
      <c r="P39" s="166">
        <f t="shared" si="3"/>
        <v>49</v>
      </c>
      <c r="S39" s="166">
        <f>VLOOKUP(L39,Schnitt1!L:P,2,0)</f>
        <v>0</v>
      </c>
      <c r="T39" s="166">
        <f>VLOOKUP(L39,Schnitt2!L:P,2,0)</f>
        <v>0</v>
      </c>
      <c r="U39" s="166">
        <f>VLOOKUP(L39,Schnitt3!L:P,2,0)</f>
        <v>0</v>
      </c>
      <c r="V39" s="166">
        <f>VLOOKUP(L39,Schnitt4!L:P,2,0)</f>
        <v>0</v>
      </c>
      <c r="W39" s="166">
        <f>VLOOKUP(L39,Schnitt5!L:P,2,0)</f>
        <v>0</v>
      </c>
      <c r="X39" s="166">
        <f>VLOOKUP(L39,Schnitt6!L:P,2,0)</f>
        <v>0</v>
      </c>
      <c r="AA39" s="166">
        <f>VLOOKUP(L39,Schnitt1!L:P,3,0)</f>
        <v>0</v>
      </c>
      <c r="AB39" s="166">
        <f>VLOOKUP(L39,Schnitt2!L:P,3,0)</f>
        <v>0</v>
      </c>
      <c r="AC39" s="166">
        <f>VLOOKUP(L39,Schnitt3!L:P,3,0)</f>
        <v>0</v>
      </c>
      <c r="AD39" s="166">
        <f>VLOOKUP(L39,Schnitt4!L:P,3,0)</f>
        <v>0</v>
      </c>
      <c r="AE39" s="166">
        <f>VLOOKUP(L39,Schnitt5!L:P,3,0)</f>
        <v>0</v>
      </c>
      <c r="AF39" s="166">
        <f>VLOOKUP(L39,Schnitt6!L:P,3,0)</f>
        <v>0</v>
      </c>
    </row>
    <row r="40" spans="1:32" x14ac:dyDescent="0.25">
      <c r="A40" s="166">
        <f t="shared" si="7"/>
        <v>36</v>
      </c>
      <c r="B40" s="166">
        <f t="shared" si="8"/>
        <v>38687</v>
      </c>
      <c r="C40" s="166" t="str">
        <f>IFERROR(_xlfn.CONCAT(VLOOKUP(B40,Member!A:I,3,0)," ",(VLOOKUP(B40,Member!A:I,4,0))),"")</f>
        <v>Gräfe Sebastian</v>
      </c>
      <c r="D40" s="166" t="str">
        <f>IFERROR(VLOOKUP(B40,Member!A:I,7,0),"")</f>
        <v>Männer</v>
      </c>
      <c r="E40" s="269">
        <f t="shared" si="4"/>
        <v>1498</v>
      </c>
      <c r="F40" s="166">
        <f t="shared" si="5"/>
        <v>9</v>
      </c>
      <c r="G40" s="263">
        <f t="shared" si="6"/>
        <v>166.44444345444447</v>
      </c>
      <c r="L40" s="264">
        <f>Member!A40</f>
        <v>16165</v>
      </c>
      <c r="M40" s="166">
        <f t="shared" si="0"/>
        <v>0</v>
      </c>
      <c r="N40" s="166">
        <f t="shared" si="1"/>
        <v>0</v>
      </c>
      <c r="O40" s="166">
        <f t="shared" si="2"/>
        <v>0</v>
      </c>
      <c r="P40" s="166">
        <f t="shared" si="3"/>
        <v>49</v>
      </c>
      <c r="S40" s="166">
        <f>VLOOKUP(L40,Schnitt1!L:P,2,0)</f>
        <v>0</v>
      </c>
      <c r="T40" s="166">
        <f>VLOOKUP(L40,Schnitt2!L:P,2,0)</f>
        <v>0</v>
      </c>
      <c r="U40" s="166">
        <f>VLOOKUP(L40,Schnitt3!L:P,2,0)</f>
        <v>0</v>
      </c>
      <c r="V40" s="166">
        <f>VLOOKUP(L40,Schnitt4!L:P,2,0)</f>
        <v>0</v>
      </c>
      <c r="W40" s="166">
        <f>VLOOKUP(L40,Schnitt5!L:P,2,0)</f>
        <v>0</v>
      </c>
      <c r="X40" s="166">
        <f>VLOOKUP(L40,Schnitt6!L:P,2,0)</f>
        <v>0</v>
      </c>
      <c r="AA40" s="166">
        <f>VLOOKUP(L40,Schnitt1!L:P,3,0)</f>
        <v>0</v>
      </c>
      <c r="AB40" s="166">
        <f>VLOOKUP(L40,Schnitt2!L:P,3,0)</f>
        <v>0</v>
      </c>
      <c r="AC40" s="166">
        <f>VLOOKUP(L40,Schnitt3!L:P,3,0)</f>
        <v>0</v>
      </c>
      <c r="AD40" s="166">
        <f>VLOOKUP(L40,Schnitt4!L:P,3,0)</f>
        <v>0</v>
      </c>
      <c r="AE40" s="166">
        <f>VLOOKUP(L40,Schnitt5!L:P,3,0)</f>
        <v>0</v>
      </c>
      <c r="AF40" s="166">
        <f>VLOOKUP(L40,Schnitt6!L:P,3,0)</f>
        <v>0</v>
      </c>
    </row>
    <row r="41" spans="1:32" x14ac:dyDescent="0.25">
      <c r="A41" s="166">
        <f t="shared" si="7"/>
        <v>37</v>
      </c>
      <c r="B41" s="166">
        <f t="shared" si="8"/>
        <v>16352</v>
      </c>
      <c r="C41" s="166" t="str">
        <f>IFERROR(_xlfn.CONCAT(VLOOKUP(B41,Member!A:I,3,0)," ",(VLOOKUP(B41,Member!A:I,4,0))),"")</f>
        <v>Scholz Alexander</v>
      </c>
      <c r="D41" s="166" t="str">
        <f>IFERROR(VLOOKUP(B41,Member!A:I,7,0),"")</f>
        <v>Männer</v>
      </c>
      <c r="E41" s="269">
        <f t="shared" si="4"/>
        <v>1497</v>
      </c>
      <c r="F41" s="166">
        <f t="shared" si="5"/>
        <v>9</v>
      </c>
      <c r="G41" s="263">
        <f t="shared" si="6"/>
        <v>166.33333236033334</v>
      </c>
      <c r="L41" s="264">
        <f>Member!A41</f>
        <v>38134</v>
      </c>
      <c r="M41" s="166">
        <f t="shared" si="0"/>
        <v>0</v>
      </c>
      <c r="N41" s="166">
        <f t="shared" si="1"/>
        <v>0</v>
      </c>
      <c r="O41" s="166">
        <f t="shared" si="2"/>
        <v>0</v>
      </c>
      <c r="P41" s="166">
        <f t="shared" si="3"/>
        <v>49</v>
      </c>
      <c r="S41" s="166">
        <f>VLOOKUP(L41,Schnitt1!L:P,2,0)</f>
        <v>0</v>
      </c>
      <c r="T41" s="166">
        <f>VLOOKUP(L41,Schnitt2!L:P,2,0)</f>
        <v>0</v>
      </c>
      <c r="U41" s="166">
        <f>VLOOKUP(L41,Schnitt3!L:P,2,0)</f>
        <v>0</v>
      </c>
      <c r="V41" s="166">
        <f>VLOOKUP(L41,Schnitt4!L:P,2,0)</f>
        <v>0</v>
      </c>
      <c r="W41" s="166">
        <f>VLOOKUP(L41,Schnitt5!L:P,2,0)</f>
        <v>0</v>
      </c>
      <c r="X41" s="166">
        <f>VLOOKUP(L41,Schnitt6!L:P,2,0)</f>
        <v>0</v>
      </c>
      <c r="AA41" s="166">
        <f>VLOOKUP(L41,Schnitt1!L:P,3,0)</f>
        <v>0</v>
      </c>
      <c r="AB41" s="166">
        <f>VLOOKUP(L41,Schnitt2!L:P,3,0)</f>
        <v>0</v>
      </c>
      <c r="AC41" s="166">
        <f>VLOOKUP(L41,Schnitt3!L:P,3,0)</f>
        <v>0</v>
      </c>
      <c r="AD41" s="166">
        <f>VLOOKUP(L41,Schnitt4!L:P,3,0)</f>
        <v>0</v>
      </c>
      <c r="AE41" s="166">
        <f>VLOOKUP(L41,Schnitt5!L:P,3,0)</f>
        <v>0</v>
      </c>
      <c r="AF41" s="166">
        <f>VLOOKUP(L41,Schnitt6!L:P,3,0)</f>
        <v>0</v>
      </c>
    </row>
    <row r="42" spans="1:32" x14ac:dyDescent="0.25">
      <c r="A42" s="166">
        <f t="shared" si="7"/>
        <v>38</v>
      </c>
      <c r="B42" s="166">
        <f t="shared" si="8"/>
        <v>25024</v>
      </c>
      <c r="C42" s="166" t="str">
        <f>IFERROR(_xlfn.CONCAT(VLOOKUP(B42,Member!A:I,3,0)," ",(VLOOKUP(B42,Member!A:I,4,0))),"")</f>
        <v>Klapper Michael</v>
      </c>
      <c r="D42" s="166" t="str">
        <f>IFERROR(VLOOKUP(B42,Member!A:I,7,0),"")</f>
        <v>Senioren A</v>
      </c>
      <c r="E42" s="269">
        <f t="shared" si="4"/>
        <v>499</v>
      </c>
      <c r="F42" s="166">
        <f t="shared" si="5"/>
        <v>3</v>
      </c>
      <c r="G42" s="263">
        <f t="shared" si="6"/>
        <v>166.33333232433336</v>
      </c>
      <c r="L42" s="264">
        <f>Member!A42</f>
        <v>38936</v>
      </c>
      <c r="M42" s="166">
        <f t="shared" si="0"/>
        <v>0</v>
      </c>
      <c r="N42" s="166">
        <f t="shared" si="1"/>
        <v>0</v>
      </c>
      <c r="O42" s="166">
        <f t="shared" si="2"/>
        <v>0</v>
      </c>
      <c r="P42" s="166">
        <f t="shared" si="3"/>
        <v>49</v>
      </c>
      <c r="S42" s="166">
        <f>VLOOKUP(L42,Schnitt1!L:P,2,0)</f>
        <v>0</v>
      </c>
      <c r="T42" s="166">
        <f>VLOOKUP(L42,Schnitt2!L:P,2,0)</f>
        <v>0</v>
      </c>
      <c r="U42" s="166">
        <f>VLOOKUP(L42,Schnitt3!L:P,2,0)</f>
        <v>0</v>
      </c>
      <c r="V42" s="166">
        <f>VLOOKUP(L42,Schnitt4!L:P,2,0)</f>
        <v>0</v>
      </c>
      <c r="W42" s="166">
        <f>VLOOKUP(L42,Schnitt5!L:P,2,0)</f>
        <v>0</v>
      </c>
      <c r="X42" s="166">
        <f>VLOOKUP(L42,Schnitt6!L:P,2,0)</f>
        <v>0</v>
      </c>
      <c r="AA42" s="166">
        <f>VLOOKUP(L42,Schnitt1!L:P,3,0)</f>
        <v>0</v>
      </c>
      <c r="AB42" s="166">
        <f>VLOOKUP(L42,Schnitt2!L:P,3,0)</f>
        <v>0</v>
      </c>
      <c r="AC42" s="166">
        <f>VLOOKUP(L42,Schnitt3!L:P,3,0)</f>
        <v>0</v>
      </c>
      <c r="AD42" s="166">
        <f>VLOOKUP(L42,Schnitt4!L:P,3,0)</f>
        <v>0</v>
      </c>
      <c r="AE42" s="166">
        <f>VLOOKUP(L42,Schnitt5!L:P,3,0)</f>
        <v>0</v>
      </c>
      <c r="AF42" s="166">
        <f>VLOOKUP(L42,Schnitt6!L:P,3,0)</f>
        <v>0</v>
      </c>
    </row>
    <row r="43" spans="1:32" x14ac:dyDescent="0.25">
      <c r="A43" s="166">
        <f t="shared" si="7"/>
        <v>39</v>
      </c>
      <c r="B43" s="166">
        <f t="shared" si="8"/>
        <v>7597</v>
      </c>
      <c r="C43" s="166" t="str">
        <f>IFERROR(_xlfn.CONCAT(VLOOKUP(B43,Member!A:I,3,0)," ",(VLOOKUP(B43,Member!A:I,4,0))),"")</f>
        <v>Laub Harald</v>
      </c>
      <c r="D43" s="166" t="str">
        <f>IFERROR(VLOOKUP(B43,Member!A:I,7,0),"")</f>
        <v>Senioren B</v>
      </c>
      <c r="E43" s="269">
        <f t="shared" si="4"/>
        <v>496</v>
      </c>
      <c r="F43" s="166">
        <f t="shared" si="5"/>
        <v>3</v>
      </c>
      <c r="G43" s="263">
        <f t="shared" si="6"/>
        <v>165.33333243833334</v>
      </c>
      <c r="L43" s="264">
        <f>Member!A43</f>
        <v>25378</v>
      </c>
      <c r="M43" s="166">
        <f t="shared" si="0"/>
        <v>0</v>
      </c>
      <c r="N43" s="166">
        <f t="shared" si="1"/>
        <v>0</v>
      </c>
      <c r="O43" s="166">
        <f t="shared" si="2"/>
        <v>0</v>
      </c>
      <c r="P43" s="166">
        <f t="shared" si="3"/>
        <v>49</v>
      </c>
      <c r="S43" s="166">
        <f>VLOOKUP(L43,Schnitt1!L:P,2,0)</f>
        <v>0</v>
      </c>
      <c r="T43" s="166">
        <f>VLOOKUP(L43,Schnitt2!L:P,2,0)</f>
        <v>0</v>
      </c>
      <c r="U43" s="166">
        <f>VLOOKUP(L43,Schnitt3!L:P,2,0)</f>
        <v>0</v>
      </c>
      <c r="V43" s="166">
        <f>VLOOKUP(L43,Schnitt4!L:P,2,0)</f>
        <v>0</v>
      </c>
      <c r="W43" s="166">
        <f>VLOOKUP(L43,Schnitt5!L:P,2,0)</f>
        <v>0</v>
      </c>
      <c r="X43" s="166">
        <f>VLOOKUP(L43,Schnitt6!L:P,2,0)</f>
        <v>0</v>
      </c>
      <c r="AA43" s="166">
        <f>VLOOKUP(L43,Schnitt1!L:P,3,0)</f>
        <v>0</v>
      </c>
      <c r="AB43" s="166">
        <f>VLOOKUP(L43,Schnitt2!L:P,3,0)</f>
        <v>0</v>
      </c>
      <c r="AC43" s="166">
        <f>VLOOKUP(L43,Schnitt3!L:P,3,0)</f>
        <v>0</v>
      </c>
      <c r="AD43" s="166">
        <f>VLOOKUP(L43,Schnitt4!L:P,3,0)</f>
        <v>0</v>
      </c>
      <c r="AE43" s="166">
        <f>VLOOKUP(L43,Schnitt5!L:P,3,0)</f>
        <v>0</v>
      </c>
      <c r="AF43" s="166">
        <f>VLOOKUP(L43,Schnitt6!L:P,3,0)</f>
        <v>0</v>
      </c>
    </row>
    <row r="44" spans="1:32" x14ac:dyDescent="0.25">
      <c r="A44" s="166">
        <f t="shared" si="7"/>
        <v>40</v>
      </c>
      <c r="B44" s="166">
        <f t="shared" si="8"/>
        <v>25516</v>
      </c>
      <c r="C44" s="166" t="str">
        <f>IFERROR(_xlfn.CONCAT(VLOOKUP(B44,Member!A:I,3,0)," ",(VLOOKUP(B44,Member!A:I,4,0))),"")</f>
        <v>Nikoleit Thomas</v>
      </c>
      <c r="D44" s="166" t="str">
        <f>IFERROR(VLOOKUP(B44,Member!A:I,7,0),"")</f>
        <v>Männer</v>
      </c>
      <c r="E44" s="269">
        <f t="shared" si="4"/>
        <v>1155</v>
      </c>
      <c r="F44" s="166">
        <f t="shared" si="5"/>
        <v>7</v>
      </c>
      <c r="G44" s="263">
        <f t="shared" si="6"/>
        <v>164.99999973300001</v>
      </c>
      <c r="L44" s="264">
        <f>Member!A44</f>
        <v>38490</v>
      </c>
      <c r="M44" s="166">
        <f t="shared" si="0"/>
        <v>0</v>
      </c>
      <c r="N44" s="166">
        <f t="shared" si="1"/>
        <v>0</v>
      </c>
      <c r="O44" s="166">
        <f t="shared" si="2"/>
        <v>0</v>
      </c>
      <c r="P44" s="166">
        <f t="shared" si="3"/>
        <v>49</v>
      </c>
      <c r="S44" s="166">
        <f>VLOOKUP(L44,Schnitt1!L:P,2,0)</f>
        <v>0</v>
      </c>
      <c r="T44" s="166">
        <f>VLOOKUP(L44,Schnitt2!L:P,2,0)</f>
        <v>0</v>
      </c>
      <c r="U44" s="166">
        <f>VLOOKUP(L44,Schnitt3!L:P,2,0)</f>
        <v>0</v>
      </c>
      <c r="V44" s="166">
        <f>VLOOKUP(L44,Schnitt4!L:P,2,0)</f>
        <v>0</v>
      </c>
      <c r="W44" s="166">
        <f>VLOOKUP(L44,Schnitt5!L:P,2,0)</f>
        <v>0</v>
      </c>
      <c r="X44" s="166">
        <f>VLOOKUP(L44,Schnitt6!L:P,2,0)</f>
        <v>0</v>
      </c>
      <c r="AA44" s="166">
        <f>VLOOKUP(L44,Schnitt1!L:P,3,0)</f>
        <v>0</v>
      </c>
      <c r="AB44" s="166">
        <f>VLOOKUP(L44,Schnitt2!L:P,3,0)</f>
        <v>0</v>
      </c>
      <c r="AC44" s="166">
        <f>VLOOKUP(L44,Schnitt3!L:P,3,0)</f>
        <v>0</v>
      </c>
      <c r="AD44" s="166">
        <f>VLOOKUP(L44,Schnitt4!L:P,3,0)</f>
        <v>0</v>
      </c>
      <c r="AE44" s="166">
        <f>VLOOKUP(L44,Schnitt5!L:P,3,0)</f>
        <v>0</v>
      </c>
      <c r="AF44" s="166">
        <f>VLOOKUP(L44,Schnitt6!L:P,3,0)</f>
        <v>0</v>
      </c>
    </row>
    <row r="45" spans="1:32" x14ac:dyDescent="0.25">
      <c r="A45" s="166">
        <f t="shared" si="7"/>
        <v>41</v>
      </c>
      <c r="B45" s="166">
        <f t="shared" si="8"/>
        <v>25649</v>
      </c>
      <c r="C45" s="166" t="str">
        <f>IFERROR(_xlfn.CONCAT(VLOOKUP(B45,Member!A:I,3,0)," ",(VLOOKUP(B45,Member!A:I,4,0))),"")</f>
        <v>Gärtner Bruno</v>
      </c>
      <c r="D45" s="166" t="str">
        <f>IFERROR(VLOOKUP(B45,Member!A:I,7,0),"")</f>
        <v>Männer</v>
      </c>
      <c r="E45" s="269">
        <f t="shared" si="4"/>
        <v>979</v>
      </c>
      <c r="F45" s="166">
        <f t="shared" si="5"/>
        <v>6</v>
      </c>
      <c r="G45" s="263">
        <f t="shared" si="6"/>
        <v>163.16666607966667</v>
      </c>
      <c r="L45" s="264">
        <f>Member!A45</f>
        <v>38489</v>
      </c>
      <c r="M45" s="166">
        <f t="shared" si="0"/>
        <v>0</v>
      </c>
      <c r="N45" s="166">
        <f t="shared" si="1"/>
        <v>0</v>
      </c>
      <c r="O45" s="166">
        <f t="shared" si="2"/>
        <v>0</v>
      </c>
      <c r="P45" s="166">
        <f t="shared" si="3"/>
        <v>49</v>
      </c>
      <c r="S45" s="166">
        <f>VLOOKUP(L45,Schnitt1!L:P,2,0)</f>
        <v>0</v>
      </c>
      <c r="T45" s="166">
        <f>VLOOKUP(L45,Schnitt2!L:P,2,0)</f>
        <v>0</v>
      </c>
      <c r="U45" s="166">
        <f>VLOOKUP(L45,Schnitt3!L:P,2,0)</f>
        <v>0</v>
      </c>
      <c r="V45" s="166">
        <f>VLOOKUP(L45,Schnitt4!L:P,2,0)</f>
        <v>0</v>
      </c>
      <c r="W45" s="166">
        <f>VLOOKUP(L45,Schnitt5!L:P,2,0)</f>
        <v>0</v>
      </c>
      <c r="X45" s="166">
        <f>VLOOKUP(L45,Schnitt6!L:P,2,0)</f>
        <v>0</v>
      </c>
      <c r="AA45" s="166">
        <f>VLOOKUP(L45,Schnitt1!L:P,3,0)</f>
        <v>0</v>
      </c>
      <c r="AB45" s="166">
        <f>VLOOKUP(L45,Schnitt2!L:P,3,0)</f>
        <v>0</v>
      </c>
      <c r="AC45" s="166">
        <f>VLOOKUP(L45,Schnitt3!L:P,3,0)</f>
        <v>0</v>
      </c>
      <c r="AD45" s="166">
        <f>VLOOKUP(L45,Schnitt4!L:P,3,0)</f>
        <v>0</v>
      </c>
      <c r="AE45" s="166">
        <f>VLOOKUP(L45,Schnitt5!L:P,3,0)</f>
        <v>0</v>
      </c>
      <c r="AF45" s="166">
        <f>VLOOKUP(L45,Schnitt6!L:P,3,0)</f>
        <v>0</v>
      </c>
    </row>
    <row r="46" spans="1:32" x14ac:dyDescent="0.25">
      <c r="A46" s="166">
        <f t="shared" si="7"/>
        <v>42</v>
      </c>
      <c r="B46" s="166">
        <f t="shared" si="8"/>
        <v>16762</v>
      </c>
      <c r="C46" s="166" t="str">
        <f>IFERROR(_xlfn.CONCAT(VLOOKUP(B46,Member!A:I,3,0)," ",(VLOOKUP(B46,Member!A:I,4,0))),"")</f>
        <v>Glasl sen. Hans-Jürgen</v>
      </c>
      <c r="D46" s="166" t="str">
        <f>IFERROR(VLOOKUP(B46,Member!A:I,7,0),"")</f>
        <v>Senioren B</v>
      </c>
      <c r="E46" s="269">
        <f t="shared" si="4"/>
        <v>1303</v>
      </c>
      <c r="F46" s="166">
        <f t="shared" si="5"/>
        <v>8</v>
      </c>
      <c r="G46" s="263">
        <f t="shared" si="6"/>
        <v>162.87499921899999</v>
      </c>
      <c r="L46" s="264">
        <f>Member!A46</f>
        <v>7265</v>
      </c>
      <c r="M46" s="166">
        <f t="shared" si="0"/>
        <v>0</v>
      </c>
      <c r="N46" s="166">
        <f t="shared" si="1"/>
        <v>0</v>
      </c>
      <c r="O46" s="166">
        <f t="shared" si="2"/>
        <v>0</v>
      </c>
      <c r="P46" s="166">
        <f t="shared" si="3"/>
        <v>49</v>
      </c>
      <c r="S46" s="166">
        <f>VLOOKUP(L46,Schnitt1!L:P,2,0)</f>
        <v>0</v>
      </c>
      <c r="T46" s="166">
        <f>VLOOKUP(L46,Schnitt2!L:P,2,0)</f>
        <v>0</v>
      </c>
      <c r="U46" s="166">
        <f>VLOOKUP(L46,Schnitt3!L:P,2,0)</f>
        <v>0</v>
      </c>
      <c r="V46" s="166">
        <f>VLOOKUP(L46,Schnitt4!L:P,2,0)</f>
        <v>0</v>
      </c>
      <c r="W46" s="166">
        <f>VLOOKUP(L46,Schnitt5!L:P,2,0)</f>
        <v>0</v>
      </c>
      <c r="X46" s="166">
        <f>VLOOKUP(L46,Schnitt6!L:P,2,0)</f>
        <v>0</v>
      </c>
      <c r="AA46" s="166">
        <f>VLOOKUP(L46,Schnitt1!L:P,3,0)</f>
        <v>0</v>
      </c>
      <c r="AB46" s="166">
        <f>VLOOKUP(L46,Schnitt2!L:P,3,0)</f>
        <v>0</v>
      </c>
      <c r="AC46" s="166">
        <f>VLOOKUP(L46,Schnitt3!L:P,3,0)</f>
        <v>0</v>
      </c>
      <c r="AD46" s="166">
        <f>VLOOKUP(L46,Schnitt4!L:P,3,0)</f>
        <v>0</v>
      </c>
      <c r="AE46" s="166">
        <f>VLOOKUP(L46,Schnitt5!L:P,3,0)</f>
        <v>0</v>
      </c>
      <c r="AF46" s="166">
        <f>VLOOKUP(L46,Schnitt6!L:P,3,0)</f>
        <v>0</v>
      </c>
    </row>
    <row r="47" spans="1:32" x14ac:dyDescent="0.25">
      <c r="A47" s="166">
        <f t="shared" si="7"/>
        <v>43</v>
      </c>
      <c r="B47" s="166">
        <f t="shared" si="8"/>
        <v>38569</v>
      </c>
      <c r="C47" s="166" t="str">
        <f>IFERROR(_xlfn.CONCAT(VLOOKUP(B47,Member!A:I,3,0)," ",(VLOOKUP(B47,Member!A:I,4,0))),"")</f>
        <v>Tesinski Sebastian</v>
      </c>
      <c r="D47" s="166" t="str">
        <f>IFERROR(VLOOKUP(B47,Member!A:I,7,0),"")</f>
        <v>Männer</v>
      </c>
      <c r="E47" s="269">
        <f t="shared" si="4"/>
        <v>969</v>
      </c>
      <c r="F47" s="166">
        <f t="shared" si="5"/>
        <v>6</v>
      </c>
      <c r="G47" s="263">
        <f t="shared" si="6"/>
        <v>161.49999898600001</v>
      </c>
      <c r="L47" s="264">
        <f>Member!A47</f>
        <v>38974</v>
      </c>
      <c r="M47" s="166">
        <f t="shared" si="0"/>
        <v>0</v>
      </c>
      <c r="N47" s="166">
        <f t="shared" si="1"/>
        <v>0</v>
      </c>
      <c r="O47" s="166">
        <f t="shared" si="2"/>
        <v>0</v>
      </c>
      <c r="P47" s="166">
        <f t="shared" si="3"/>
        <v>49</v>
      </c>
      <c r="S47" s="166">
        <f>VLOOKUP(L47,Schnitt1!L:P,2,0)</f>
        <v>0</v>
      </c>
      <c r="T47" s="166">
        <f>VLOOKUP(L47,Schnitt2!L:P,2,0)</f>
        <v>0</v>
      </c>
      <c r="U47" s="166">
        <f>VLOOKUP(L47,Schnitt3!L:P,2,0)</f>
        <v>0</v>
      </c>
      <c r="V47" s="166">
        <f>VLOOKUP(L47,Schnitt4!L:P,2,0)</f>
        <v>0</v>
      </c>
      <c r="W47" s="166">
        <f>VLOOKUP(L47,Schnitt5!L:P,2,0)</f>
        <v>0</v>
      </c>
      <c r="X47" s="166">
        <f>VLOOKUP(L47,Schnitt6!L:P,2,0)</f>
        <v>0</v>
      </c>
      <c r="AA47" s="166">
        <f>VLOOKUP(L47,Schnitt1!L:P,3,0)</f>
        <v>0</v>
      </c>
      <c r="AB47" s="166">
        <f>VLOOKUP(L47,Schnitt2!L:P,3,0)</f>
        <v>0</v>
      </c>
      <c r="AC47" s="166">
        <f>VLOOKUP(L47,Schnitt3!L:P,3,0)</f>
        <v>0</v>
      </c>
      <c r="AD47" s="166">
        <f>VLOOKUP(L47,Schnitt4!L:P,3,0)</f>
        <v>0</v>
      </c>
      <c r="AE47" s="166">
        <f>VLOOKUP(L47,Schnitt5!L:P,3,0)</f>
        <v>0</v>
      </c>
      <c r="AF47" s="166">
        <f>VLOOKUP(L47,Schnitt6!L:P,3,0)</f>
        <v>0</v>
      </c>
    </row>
    <row r="48" spans="1:32" x14ac:dyDescent="0.25">
      <c r="A48" s="166">
        <f t="shared" si="7"/>
        <v>44</v>
      </c>
      <c r="B48" s="166">
        <f t="shared" si="8"/>
        <v>7601</v>
      </c>
      <c r="C48" s="166" t="str">
        <f>IFERROR(_xlfn.CONCAT(VLOOKUP(B48,Member!A:I,3,0)," ",(VLOOKUP(B48,Member!A:I,4,0))),"")</f>
        <v>Lüthje Volker</v>
      </c>
      <c r="D48" s="166" t="str">
        <f>IFERROR(VLOOKUP(B48,Member!A:I,7,0),"")</f>
        <v>Senioren B</v>
      </c>
      <c r="E48" s="269">
        <f t="shared" si="4"/>
        <v>804</v>
      </c>
      <c r="F48" s="166">
        <f t="shared" si="5"/>
        <v>5</v>
      </c>
      <c r="G48" s="263">
        <f t="shared" si="6"/>
        <v>160.79999921400002</v>
      </c>
      <c r="L48" s="264">
        <f>Member!A48</f>
        <v>16897</v>
      </c>
      <c r="M48" s="166">
        <f t="shared" si="0"/>
        <v>0</v>
      </c>
      <c r="N48" s="166">
        <f t="shared" si="1"/>
        <v>0</v>
      </c>
      <c r="O48" s="166">
        <f t="shared" si="2"/>
        <v>0</v>
      </c>
      <c r="P48" s="166">
        <f t="shared" si="3"/>
        <v>49</v>
      </c>
      <c r="S48" s="166">
        <f>VLOOKUP(L48,Schnitt1!L:P,2,0)</f>
        <v>0</v>
      </c>
      <c r="T48" s="166">
        <f>VLOOKUP(L48,Schnitt2!L:P,2,0)</f>
        <v>0</v>
      </c>
      <c r="U48" s="166">
        <f>VLOOKUP(L48,Schnitt3!L:P,2,0)</f>
        <v>0</v>
      </c>
      <c r="V48" s="166">
        <f>VLOOKUP(L48,Schnitt4!L:P,2,0)</f>
        <v>0</v>
      </c>
      <c r="W48" s="166">
        <f>VLOOKUP(L48,Schnitt5!L:P,2,0)</f>
        <v>0</v>
      </c>
      <c r="X48" s="166">
        <f>VLOOKUP(L48,Schnitt6!L:P,2,0)</f>
        <v>0</v>
      </c>
      <c r="AA48" s="166">
        <f>VLOOKUP(L48,Schnitt1!L:P,3,0)</f>
        <v>0</v>
      </c>
      <c r="AB48" s="166">
        <f>VLOOKUP(L48,Schnitt2!L:P,3,0)</f>
        <v>0</v>
      </c>
      <c r="AC48" s="166">
        <f>VLOOKUP(L48,Schnitt3!L:P,3,0)</f>
        <v>0</v>
      </c>
      <c r="AD48" s="166">
        <f>VLOOKUP(L48,Schnitt4!L:P,3,0)</f>
        <v>0</v>
      </c>
      <c r="AE48" s="166">
        <f>VLOOKUP(L48,Schnitt5!L:P,3,0)</f>
        <v>0</v>
      </c>
      <c r="AF48" s="166">
        <f>VLOOKUP(L48,Schnitt6!L:P,3,0)</f>
        <v>0</v>
      </c>
    </row>
    <row r="49" spans="1:32" x14ac:dyDescent="0.25">
      <c r="A49" s="166">
        <f t="shared" si="7"/>
        <v>45</v>
      </c>
      <c r="B49" s="166">
        <f t="shared" si="8"/>
        <v>25325</v>
      </c>
      <c r="C49" s="166" t="str">
        <f>IFERROR(_xlfn.CONCAT(VLOOKUP(B49,Member!A:I,3,0)," ",(VLOOKUP(B49,Member!A:I,4,0))),"")</f>
        <v>Wegenast Robert</v>
      </c>
      <c r="D49" s="166" t="str">
        <f>IFERROR(VLOOKUP(B49,Member!A:I,7,0),"")</f>
        <v>Männer</v>
      </c>
      <c r="E49" s="269">
        <f t="shared" si="4"/>
        <v>959</v>
      </c>
      <c r="F49" s="166">
        <f t="shared" si="5"/>
        <v>6</v>
      </c>
      <c r="G49" s="263">
        <f t="shared" si="6"/>
        <v>159.83333262633334</v>
      </c>
      <c r="L49" s="264">
        <f>Member!A49</f>
        <v>25436</v>
      </c>
      <c r="M49" s="166">
        <f t="shared" si="0"/>
        <v>0</v>
      </c>
      <c r="N49" s="166">
        <f t="shared" si="1"/>
        <v>0</v>
      </c>
      <c r="O49" s="166">
        <f t="shared" si="2"/>
        <v>0</v>
      </c>
      <c r="P49" s="166">
        <f t="shared" si="3"/>
        <v>49</v>
      </c>
      <c r="S49" s="166">
        <f>VLOOKUP(L49,Schnitt1!L:P,2,0)</f>
        <v>0</v>
      </c>
      <c r="T49" s="166">
        <f>VLOOKUP(L49,Schnitt2!L:P,2,0)</f>
        <v>0</v>
      </c>
      <c r="U49" s="166">
        <f>VLOOKUP(L49,Schnitt3!L:P,2,0)</f>
        <v>0</v>
      </c>
      <c r="V49" s="166">
        <f>VLOOKUP(L49,Schnitt4!L:P,2,0)</f>
        <v>0</v>
      </c>
      <c r="W49" s="166">
        <f>VLOOKUP(L49,Schnitt5!L:P,2,0)</f>
        <v>0</v>
      </c>
      <c r="X49" s="166">
        <f>VLOOKUP(L49,Schnitt6!L:P,2,0)</f>
        <v>0</v>
      </c>
      <c r="AA49" s="166">
        <f>VLOOKUP(L49,Schnitt1!L:P,3,0)</f>
        <v>0</v>
      </c>
      <c r="AB49" s="166">
        <f>VLOOKUP(L49,Schnitt2!L:P,3,0)</f>
        <v>0</v>
      </c>
      <c r="AC49" s="166">
        <f>VLOOKUP(L49,Schnitt3!L:P,3,0)</f>
        <v>0</v>
      </c>
      <c r="AD49" s="166">
        <f>VLOOKUP(L49,Schnitt4!L:P,3,0)</f>
        <v>0</v>
      </c>
      <c r="AE49" s="166">
        <f>VLOOKUP(L49,Schnitt5!L:P,3,0)</f>
        <v>0</v>
      </c>
      <c r="AF49" s="166">
        <f>VLOOKUP(L49,Schnitt6!L:P,3,0)</f>
        <v>0</v>
      </c>
    </row>
    <row r="50" spans="1:32" x14ac:dyDescent="0.25">
      <c r="A50" s="166">
        <f t="shared" si="7"/>
        <v>46</v>
      </c>
      <c r="B50" s="166">
        <f t="shared" si="8"/>
        <v>38039</v>
      </c>
      <c r="C50" s="166" t="str">
        <f>IFERROR(_xlfn.CONCAT(VLOOKUP(B50,Member!A:I,3,0)," ",(VLOOKUP(B50,Member!A:I,4,0))),"")</f>
        <v>Plaschka Nico</v>
      </c>
      <c r="D50" s="166" t="str">
        <f>IFERROR(VLOOKUP(B50,Member!A:I,7,0),"")</f>
        <v>Männer</v>
      </c>
      <c r="E50" s="269">
        <f t="shared" si="4"/>
        <v>1412</v>
      </c>
      <c r="F50" s="166">
        <f t="shared" si="5"/>
        <v>9</v>
      </c>
      <c r="G50" s="263">
        <f t="shared" si="6"/>
        <v>156.88888789388889</v>
      </c>
      <c r="L50" s="264">
        <f>Member!A50</f>
        <v>25760</v>
      </c>
      <c r="M50" s="166">
        <f t="shared" si="0"/>
        <v>0</v>
      </c>
      <c r="N50" s="166">
        <f t="shared" si="1"/>
        <v>0</v>
      </c>
      <c r="O50" s="166">
        <f t="shared" si="2"/>
        <v>0</v>
      </c>
      <c r="P50" s="166">
        <f t="shared" si="3"/>
        <v>49</v>
      </c>
      <c r="S50" s="166">
        <f>VLOOKUP(L50,Schnitt1!L:P,2,0)</f>
        <v>0</v>
      </c>
      <c r="T50" s="166">
        <f>VLOOKUP(L50,Schnitt2!L:P,2,0)</f>
        <v>0</v>
      </c>
      <c r="U50" s="166">
        <f>VLOOKUP(L50,Schnitt3!L:P,2,0)</f>
        <v>0</v>
      </c>
      <c r="V50" s="166">
        <f>VLOOKUP(L50,Schnitt4!L:P,2,0)</f>
        <v>0</v>
      </c>
      <c r="W50" s="166">
        <f>VLOOKUP(L50,Schnitt5!L:P,2,0)</f>
        <v>0</v>
      </c>
      <c r="X50" s="166">
        <f>VLOOKUP(L50,Schnitt6!L:P,2,0)</f>
        <v>0</v>
      </c>
      <c r="AA50" s="166">
        <f>VLOOKUP(L50,Schnitt1!L:P,3,0)</f>
        <v>0</v>
      </c>
      <c r="AB50" s="166">
        <f>VLOOKUP(L50,Schnitt2!L:P,3,0)</f>
        <v>0</v>
      </c>
      <c r="AC50" s="166">
        <f>VLOOKUP(L50,Schnitt3!L:P,3,0)</f>
        <v>0</v>
      </c>
      <c r="AD50" s="166">
        <f>VLOOKUP(L50,Schnitt4!L:P,3,0)</f>
        <v>0</v>
      </c>
      <c r="AE50" s="166">
        <f>VLOOKUP(L50,Schnitt5!L:P,3,0)</f>
        <v>0</v>
      </c>
      <c r="AF50" s="166">
        <f>VLOOKUP(L50,Schnitt6!L:P,3,0)</f>
        <v>0</v>
      </c>
    </row>
    <row r="51" spans="1:32" x14ac:dyDescent="0.25">
      <c r="A51" s="166">
        <f t="shared" si="7"/>
        <v>47</v>
      </c>
      <c r="B51" s="166">
        <f t="shared" si="8"/>
        <v>25788</v>
      </c>
      <c r="C51" s="166" t="str">
        <f>IFERROR(_xlfn.CONCAT(VLOOKUP(B51,Member!A:I,3,0)," ",(VLOOKUP(B51,Member!A:I,4,0))),"")</f>
        <v>Auer Markus</v>
      </c>
      <c r="D51" s="166" t="str">
        <f>IFERROR(VLOOKUP(B51,Member!A:I,7,0),"")</f>
        <v>Männer</v>
      </c>
      <c r="E51" s="269">
        <f t="shared" si="4"/>
        <v>776</v>
      </c>
      <c r="F51" s="166">
        <f t="shared" si="5"/>
        <v>5</v>
      </c>
      <c r="G51" s="263">
        <f t="shared" si="6"/>
        <v>155.19999941699999</v>
      </c>
      <c r="L51" s="264">
        <f>Member!A51</f>
        <v>7286</v>
      </c>
      <c r="M51" s="166">
        <f t="shared" si="0"/>
        <v>0</v>
      </c>
      <c r="N51" s="166">
        <f t="shared" si="1"/>
        <v>0</v>
      </c>
      <c r="O51" s="166">
        <f t="shared" si="2"/>
        <v>0</v>
      </c>
      <c r="P51" s="166">
        <f t="shared" si="3"/>
        <v>49</v>
      </c>
      <c r="S51" s="166">
        <f>VLOOKUP(L51,Schnitt1!L:P,2,0)</f>
        <v>0</v>
      </c>
      <c r="T51" s="166">
        <f>VLOOKUP(L51,Schnitt2!L:P,2,0)</f>
        <v>0</v>
      </c>
      <c r="U51" s="166">
        <f>VLOOKUP(L51,Schnitt3!L:P,2,0)</f>
        <v>0</v>
      </c>
      <c r="V51" s="166">
        <f>VLOOKUP(L51,Schnitt4!L:P,2,0)</f>
        <v>0</v>
      </c>
      <c r="W51" s="166">
        <f>VLOOKUP(L51,Schnitt5!L:P,2,0)</f>
        <v>0</v>
      </c>
      <c r="X51" s="166">
        <f>VLOOKUP(L51,Schnitt6!L:P,2,0)</f>
        <v>0</v>
      </c>
      <c r="AA51" s="166">
        <f>VLOOKUP(L51,Schnitt1!L:P,3,0)</f>
        <v>0</v>
      </c>
      <c r="AB51" s="166">
        <f>VLOOKUP(L51,Schnitt2!L:P,3,0)</f>
        <v>0</v>
      </c>
      <c r="AC51" s="166">
        <f>VLOOKUP(L51,Schnitt3!L:P,3,0)</f>
        <v>0</v>
      </c>
      <c r="AD51" s="166">
        <f>VLOOKUP(L51,Schnitt4!L:P,3,0)</f>
        <v>0</v>
      </c>
      <c r="AE51" s="166">
        <f>VLOOKUP(L51,Schnitt5!L:P,3,0)</f>
        <v>0</v>
      </c>
      <c r="AF51" s="166">
        <f>VLOOKUP(L51,Schnitt6!L:P,3,0)</f>
        <v>0</v>
      </c>
    </row>
    <row r="52" spans="1:32" x14ac:dyDescent="0.25">
      <c r="A52" s="166">
        <f t="shared" si="7"/>
        <v>48</v>
      </c>
      <c r="B52" s="166">
        <f t="shared" si="8"/>
        <v>7600</v>
      </c>
      <c r="C52" s="166" t="str">
        <f>IFERROR(_xlfn.CONCAT(VLOOKUP(B52,Member!A:I,3,0)," ",(VLOOKUP(B52,Member!A:I,4,0))),"")</f>
        <v>Lüthje Dennis</v>
      </c>
      <c r="D52" s="166" t="str">
        <f>IFERROR(VLOOKUP(B52,Member!A:I,7,0),"")</f>
        <v>Männer</v>
      </c>
      <c r="E52" s="269">
        <f t="shared" si="4"/>
        <v>766</v>
      </c>
      <c r="F52" s="166">
        <f t="shared" si="5"/>
        <v>5</v>
      </c>
      <c r="G52" s="263">
        <f t="shared" si="6"/>
        <v>153.19999921499999</v>
      </c>
      <c r="L52" s="264">
        <f>Member!A52</f>
        <v>7283</v>
      </c>
      <c r="M52" s="166">
        <f t="shared" si="0"/>
        <v>0</v>
      </c>
      <c r="N52" s="166">
        <f t="shared" si="1"/>
        <v>0</v>
      </c>
      <c r="O52" s="166">
        <f t="shared" si="2"/>
        <v>0</v>
      </c>
      <c r="P52" s="166">
        <f t="shared" si="3"/>
        <v>49</v>
      </c>
      <c r="S52" s="166">
        <f>VLOOKUP(L52,Schnitt1!L:P,2,0)</f>
        <v>0</v>
      </c>
      <c r="T52" s="166">
        <f>VLOOKUP(L52,Schnitt2!L:P,2,0)</f>
        <v>0</v>
      </c>
      <c r="U52" s="166">
        <f>VLOOKUP(L52,Schnitt3!L:P,2,0)</f>
        <v>0</v>
      </c>
      <c r="V52" s="166">
        <f>VLOOKUP(L52,Schnitt4!L:P,2,0)</f>
        <v>0</v>
      </c>
      <c r="W52" s="166">
        <f>VLOOKUP(L52,Schnitt5!L:P,2,0)</f>
        <v>0</v>
      </c>
      <c r="X52" s="166">
        <f>VLOOKUP(L52,Schnitt6!L:P,2,0)</f>
        <v>0</v>
      </c>
      <c r="AA52" s="166">
        <f>VLOOKUP(L52,Schnitt1!L:P,3,0)</f>
        <v>0</v>
      </c>
      <c r="AB52" s="166">
        <f>VLOOKUP(L52,Schnitt2!L:P,3,0)</f>
        <v>0</v>
      </c>
      <c r="AC52" s="166">
        <f>VLOOKUP(L52,Schnitt3!L:P,3,0)</f>
        <v>0</v>
      </c>
      <c r="AD52" s="166">
        <f>VLOOKUP(L52,Schnitt4!L:P,3,0)</f>
        <v>0</v>
      </c>
      <c r="AE52" s="166">
        <f>VLOOKUP(L52,Schnitt5!L:P,3,0)</f>
        <v>0</v>
      </c>
      <c r="AF52" s="166">
        <f>VLOOKUP(L52,Schnitt6!L:P,3,0)</f>
        <v>0</v>
      </c>
    </row>
    <row r="53" spans="1:32" x14ac:dyDescent="0.25">
      <c r="A53" s="166" t="str">
        <f t="shared" si="7"/>
        <v/>
      </c>
      <c r="B53" s="166" t="str">
        <f t="shared" si="8"/>
        <v/>
      </c>
      <c r="C53" s="166" t="str">
        <f>IFERROR(_xlfn.CONCAT(VLOOKUP(B53,Member!A:I,3,0)," ",(VLOOKUP(B53,Member!A:I,4,0))),"")</f>
        <v/>
      </c>
      <c r="D53" s="166" t="str">
        <f>IFERROR(VLOOKUP(B53,Member!A:I,7,0),"")</f>
        <v/>
      </c>
      <c r="E53" s="269" t="str">
        <f t="shared" si="4"/>
        <v/>
      </c>
      <c r="F53" s="166" t="str">
        <f t="shared" si="5"/>
        <v/>
      </c>
      <c r="G53" s="263" t="str">
        <f t="shared" si="6"/>
        <v/>
      </c>
      <c r="L53" s="264">
        <f>Member!A53</f>
        <v>7282</v>
      </c>
      <c r="M53" s="166">
        <f t="shared" si="0"/>
        <v>0</v>
      </c>
      <c r="N53" s="166">
        <f t="shared" si="1"/>
        <v>0</v>
      </c>
      <c r="O53" s="166">
        <f t="shared" si="2"/>
        <v>0</v>
      </c>
      <c r="P53" s="166">
        <f t="shared" si="3"/>
        <v>49</v>
      </c>
      <c r="S53" s="166">
        <f>VLOOKUP(L53,Schnitt1!L:P,2,0)</f>
        <v>0</v>
      </c>
      <c r="T53" s="166">
        <f>VLOOKUP(L53,Schnitt2!L:P,2,0)</f>
        <v>0</v>
      </c>
      <c r="U53" s="166">
        <f>VLOOKUP(L53,Schnitt3!L:P,2,0)</f>
        <v>0</v>
      </c>
      <c r="V53" s="166">
        <f>VLOOKUP(L53,Schnitt4!L:P,2,0)</f>
        <v>0</v>
      </c>
      <c r="W53" s="166">
        <f>VLOOKUP(L53,Schnitt5!L:P,2,0)</f>
        <v>0</v>
      </c>
      <c r="X53" s="166">
        <f>VLOOKUP(L53,Schnitt6!L:P,2,0)</f>
        <v>0</v>
      </c>
      <c r="AA53" s="166">
        <f>VLOOKUP(L53,Schnitt1!L:P,3,0)</f>
        <v>0</v>
      </c>
      <c r="AB53" s="166">
        <f>VLOOKUP(L53,Schnitt2!L:P,3,0)</f>
        <v>0</v>
      </c>
      <c r="AC53" s="166">
        <f>VLOOKUP(L53,Schnitt3!L:P,3,0)</f>
        <v>0</v>
      </c>
      <c r="AD53" s="166">
        <f>VLOOKUP(L53,Schnitt4!L:P,3,0)</f>
        <v>0</v>
      </c>
      <c r="AE53" s="166">
        <f>VLOOKUP(L53,Schnitt5!L:P,3,0)</f>
        <v>0</v>
      </c>
      <c r="AF53" s="166">
        <f>VLOOKUP(L53,Schnitt6!L:P,3,0)</f>
        <v>0</v>
      </c>
    </row>
    <row r="54" spans="1:32" x14ac:dyDescent="0.25">
      <c r="A54" s="166" t="str">
        <f t="shared" si="7"/>
        <v/>
      </c>
      <c r="B54" s="166" t="str">
        <f t="shared" si="8"/>
        <v/>
      </c>
      <c r="C54" s="166" t="str">
        <f>IFERROR(_xlfn.CONCAT(VLOOKUP(B54,Member!A:I,3,0)," ",(VLOOKUP(B54,Member!A:I,4,0))),"")</f>
        <v/>
      </c>
      <c r="D54" s="166" t="str">
        <f>IFERROR(VLOOKUP(B54,Member!A:I,7,0),"")</f>
        <v/>
      </c>
      <c r="E54" s="269" t="str">
        <f t="shared" si="4"/>
        <v/>
      </c>
      <c r="F54" s="166" t="str">
        <f t="shared" si="5"/>
        <v/>
      </c>
      <c r="G54" s="263" t="str">
        <f t="shared" si="6"/>
        <v/>
      </c>
      <c r="L54" s="264">
        <f>Member!A54</f>
        <v>38930</v>
      </c>
      <c r="M54" s="166">
        <f t="shared" si="0"/>
        <v>0</v>
      </c>
      <c r="N54" s="166">
        <f t="shared" si="1"/>
        <v>0</v>
      </c>
      <c r="O54" s="166">
        <f t="shared" si="2"/>
        <v>0</v>
      </c>
      <c r="P54" s="166">
        <f t="shared" si="3"/>
        <v>49</v>
      </c>
      <c r="S54" s="166">
        <f>VLOOKUP(L54,Schnitt1!L:P,2,0)</f>
        <v>0</v>
      </c>
      <c r="T54" s="166">
        <f>VLOOKUP(L54,Schnitt2!L:P,2,0)</f>
        <v>0</v>
      </c>
      <c r="U54" s="166">
        <f>VLOOKUP(L54,Schnitt3!L:P,2,0)</f>
        <v>0</v>
      </c>
      <c r="V54" s="166">
        <f>VLOOKUP(L54,Schnitt4!L:P,2,0)</f>
        <v>0</v>
      </c>
      <c r="W54" s="166">
        <f>VLOOKUP(L54,Schnitt5!L:P,2,0)</f>
        <v>0</v>
      </c>
      <c r="X54" s="166">
        <f>VLOOKUP(L54,Schnitt6!L:P,2,0)</f>
        <v>0</v>
      </c>
      <c r="AA54" s="166">
        <f>VLOOKUP(L54,Schnitt1!L:P,3,0)</f>
        <v>0</v>
      </c>
      <c r="AB54" s="166">
        <f>VLOOKUP(L54,Schnitt2!L:P,3,0)</f>
        <v>0</v>
      </c>
      <c r="AC54" s="166">
        <f>VLOOKUP(L54,Schnitt3!L:P,3,0)</f>
        <v>0</v>
      </c>
      <c r="AD54" s="166">
        <f>VLOOKUP(L54,Schnitt4!L:P,3,0)</f>
        <v>0</v>
      </c>
      <c r="AE54" s="166">
        <f>VLOOKUP(L54,Schnitt5!L:P,3,0)</f>
        <v>0</v>
      </c>
      <c r="AF54" s="166">
        <f>VLOOKUP(L54,Schnitt6!L:P,3,0)</f>
        <v>0</v>
      </c>
    </row>
    <row r="55" spans="1:32" x14ac:dyDescent="0.25">
      <c r="A55" s="166" t="str">
        <f t="shared" si="7"/>
        <v/>
      </c>
      <c r="B55" s="166" t="str">
        <f t="shared" si="8"/>
        <v/>
      </c>
      <c r="C55" s="166" t="str">
        <f>IFERROR(_xlfn.CONCAT(VLOOKUP(B55,Member!A:I,3,0)," ",(VLOOKUP(B55,Member!A:I,4,0))),"")</f>
        <v/>
      </c>
      <c r="D55" s="166" t="str">
        <f>IFERROR(VLOOKUP(B55,Member!A:I,7,0),"")</f>
        <v/>
      </c>
      <c r="E55" s="269" t="str">
        <f t="shared" si="4"/>
        <v/>
      </c>
      <c r="F55" s="166" t="str">
        <f t="shared" si="5"/>
        <v/>
      </c>
      <c r="G55" s="263" t="str">
        <f t="shared" si="6"/>
        <v/>
      </c>
      <c r="L55" s="264">
        <f>Member!A55</f>
        <v>38886</v>
      </c>
      <c r="M55" s="166">
        <f t="shared" si="0"/>
        <v>0</v>
      </c>
      <c r="N55" s="166">
        <f t="shared" si="1"/>
        <v>0</v>
      </c>
      <c r="O55" s="166">
        <f t="shared" si="2"/>
        <v>0</v>
      </c>
      <c r="P55" s="166">
        <f t="shared" si="3"/>
        <v>49</v>
      </c>
      <c r="S55" s="166">
        <f>VLOOKUP(L55,Schnitt1!L:P,2,0)</f>
        <v>0</v>
      </c>
      <c r="T55" s="166">
        <f>VLOOKUP(L55,Schnitt2!L:P,2,0)</f>
        <v>0</v>
      </c>
      <c r="U55" s="166">
        <f>VLOOKUP(L55,Schnitt3!L:P,2,0)</f>
        <v>0</v>
      </c>
      <c r="V55" s="166">
        <f>VLOOKUP(L55,Schnitt4!L:P,2,0)</f>
        <v>0</v>
      </c>
      <c r="W55" s="166">
        <f>VLOOKUP(L55,Schnitt5!L:P,2,0)</f>
        <v>0</v>
      </c>
      <c r="X55" s="166">
        <f>VLOOKUP(L55,Schnitt6!L:P,2,0)</f>
        <v>0</v>
      </c>
      <c r="AA55" s="166">
        <f>VLOOKUP(L55,Schnitt1!L:P,3,0)</f>
        <v>0</v>
      </c>
      <c r="AB55" s="166">
        <f>VLOOKUP(L55,Schnitt2!L:P,3,0)</f>
        <v>0</v>
      </c>
      <c r="AC55" s="166">
        <f>VLOOKUP(L55,Schnitt3!L:P,3,0)</f>
        <v>0</v>
      </c>
      <c r="AD55" s="166">
        <f>VLOOKUP(L55,Schnitt4!L:P,3,0)</f>
        <v>0</v>
      </c>
      <c r="AE55" s="166">
        <f>VLOOKUP(L55,Schnitt5!L:P,3,0)</f>
        <v>0</v>
      </c>
      <c r="AF55" s="166">
        <f>VLOOKUP(L55,Schnitt6!L:P,3,0)</f>
        <v>0</v>
      </c>
    </row>
    <row r="56" spans="1:32" x14ac:dyDescent="0.25">
      <c r="A56" s="166" t="str">
        <f t="shared" si="7"/>
        <v/>
      </c>
      <c r="B56" s="166" t="str">
        <f t="shared" si="8"/>
        <v/>
      </c>
      <c r="C56" s="166" t="str">
        <f>IFERROR(_xlfn.CONCAT(VLOOKUP(B56,Member!A:I,3,0)," ",(VLOOKUP(B56,Member!A:I,4,0))),"")</f>
        <v/>
      </c>
      <c r="D56" s="166" t="str">
        <f>IFERROR(VLOOKUP(B56,Member!A:I,7,0),"")</f>
        <v/>
      </c>
      <c r="E56" s="269" t="str">
        <f t="shared" si="4"/>
        <v/>
      </c>
      <c r="F56" s="166" t="str">
        <f t="shared" si="5"/>
        <v/>
      </c>
      <c r="G56" s="263" t="str">
        <f t="shared" si="6"/>
        <v/>
      </c>
      <c r="L56" s="264">
        <f>Member!A56</f>
        <v>25761</v>
      </c>
      <c r="M56" s="166">
        <f t="shared" si="0"/>
        <v>0</v>
      </c>
      <c r="N56" s="166">
        <f t="shared" si="1"/>
        <v>0</v>
      </c>
      <c r="O56" s="166">
        <f t="shared" si="2"/>
        <v>0</v>
      </c>
      <c r="P56" s="166">
        <f t="shared" si="3"/>
        <v>49</v>
      </c>
      <c r="S56" s="166">
        <f>VLOOKUP(L56,Schnitt1!L:P,2,0)</f>
        <v>0</v>
      </c>
      <c r="T56" s="166">
        <f>VLOOKUP(L56,Schnitt2!L:P,2,0)</f>
        <v>0</v>
      </c>
      <c r="U56" s="166">
        <f>VLOOKUP(L56,Schnitt3!L:P,2,0)</f>
        <v>0</v>
      </c>
      <c r="V56" s="166">
        <f>VLOOKUP(L56,Schnitt4!L:P,2,0)</f>
        <v>0</v>
      </c>
      <c r="W56" s="166">
        <f>VLOOKUP(L56,Schnitt5!L:P,2,0)</f>
        <v>0</v>
      </c>
      <c r="X56" s="166">
        <f>VLOOKUP(L56,Schnitt6!L:P,2,0)</f>
        <v>0</v>
      </c>
      <c r="AA56" s="166">
        <f>VLOOKUP(L56,Schnitt1!L:P,3,0)</f>
        <v>0</v>
      </c>
      <c r="AB56" s="166">
        <f>VLOOKUP(L56,Schnitt2!L:P,3,0)</f>
        <v>0</v>
      </c>
      <c r="AC56" s="166">
        <f>VLOOKUP(L56,Schnitt3!L:P,3,0)</f>
        <v>0</v>
      </c>
      <c r="AD56" s="166">
        <f>VLOOKUP(L56,Schnitt4!L:P,3,0)</f>
        <v>0</v>
      </c>
      <c r="AE56" s="166">
        <f>VLOOKUP(L56,Schnitt5!L:P,3,0)</f>
        <v>0</v>
      </c>
      <c r="AF56" s="166">
        <f>VLOOKUP(L56,Schnitt6!L:P,3,0)</f>
        <v>0</v>
      </c>
    </row>
    <row r="57" spans="1:32" x14ac:dyDescent="0.25">
      <c r="A57" s="166" t="str">
        <f t="shared" si="7"/>
        <v/>
      </c>
      <c r="B57" s="166" t="str">
        <f t="shared" si="8"/>
        <v/>
      </c>
      <c r="C57" s="166" t="str">
        <f>IFERROR(_xlfn.CONCAT(VLOOKUP(B57,Member!A:I,3,0)," ",(VLOOKUP(B57,Member!A:I,4,0))),"")</f>
        <v/>
      </c>
      <c r="D57" s="166" t="str">
        <f>IFERROR(VLOOKUP(B57,Member!A:I,7,0),"")</f>
        <v/>
      </c>
      <c r="E57" s="269" t="str">
        <f t="shared" si="4"/>
        <v/>
      </c>
      <c r="F57" s="166" t="str">
        <f t="shared" si="5"/>
        <v/>
      </c>
      <c r="G57" s="263" t="str">
        <f t="shared" si="6"/>
        <v/>
      </c>
      <c r="L57" s="264">
        <f>Member!A57</f>
        <v>38082</v>
      </c>
      <c r="M57" s="166">
        <f t="shared" si="0"/>
        <v>0</v>
      </c>
      <c r="N57" s="166">
        <f t="shared" si="1"/>
        <v>0</v>
      </c>
      <c r="O57" s="166">
        <f t="shared" si="2"/>
        <v>0</v>
      </c>
      <c r="P57" s="166">
        <f t="shared" si="3"/>
        <v>49</v>
      </c>
      <c r="S57" s="166">
        <f>VLOOKUP(L57,Schnitt1!L:P,2,0)</f>
        <v>0</v>
      </c>
      <c r="T57" s="166">
        <f>VLOOKUP(L57,Schnitt2!L:P,2,0)</f>
        <v>0</v>
      </c>
      <c r="U57" s="166">
        <f>VLOOKUP(L57,Schnitt3!L:P,2,0)</f>
        <v>0</v>
      </c>
      <c r="V57" s="166">
        <f>VLOOKUP(L57,Schnitt4!L:P,2,0)</f>
        <v>0</v>
      </c>
      <c r="W57" s="166">
        <f>VLOOKUP(L57,Schnitt5!L:P,2,0)</f>
        <v>0</v>
      </c>
      <c r="X57" s="166">
        <f>VLOOKUP(L57,Schnitt6!L:P,2,0)</f>
        <v>0</v>
      </c>
      <c r="AA57" s="166">
        <f>VLOOKUP(L57,Schnitt1!L:P,3,0)</f>
        <v>0</v>
      </c>
      <c r="AB57" s="166">
        <f>VLOOKUP(L57,Schnitt2!L:P,3,0)</f>
        <v>0</v>
      </c>
      <c r="AC57" s="166">
        <f>VLOOKUP(L57,Schnitt3!L:P,3,0)</f>
        <v>0</v>
      </c>
      <c r="AD57" s="166">
        <f>VLOOKUP(L57,Schnitt4!L:P,3,0)</f>
        <v>0</v>
      </c>
      <c r="AE57" s="166">
        <f>VLOOKUP(L57,Schnitt5!L:P,3,0)</f>
        <v>0</v>
      </c>
      <c r="AF57" s="166">
        <f>VLOOKUP(L57,Schnitt6!L:P,3,0)</f>
        <v>0</v>
      </c>
    </row>
    <row r="58" spans="1:32" x14ac:dyDescent="0.25">
      <c r="A58" s="166" t="str">
        <f t="shared" si="7"/>
        <v/>
      </c>
      <c r="B58" s="166" t="str">
        <f t="shared" si="8"/>
        <v/>
      </c>
      <c r="C58" s="166" t="str">
        <f>IFERROR(_xlfn.CONCAT(VLOOKUP(B58,Member!A:I,3,0)," ",(VLOOKUP(B58,Member!A:I,4,0))),"")</f>
        <v/>
      </c>
      <c r="D58" s="166" t="str">
        <f>IFERROR(VLOOKUP(B58,Member!A:I,7,0),"")</f>
        <v/>
      </c>
      <c r="E58" s="269" t="str">
        <f t="shared" si="4"/>
        <v/>
      </c>
      <c r="F58" s="166" t="str">
        <f t="shared" si="5"/>
        <v/>
      </c>
      <c r="G58" s="263" t="str">
        <f t="shared" si="6"/>
        <v/>
      </c>
      <c r="L58" s="264">
        <f>Member!A58</f>
        <v>38885</v>
      </c>
      <c r="M58" s="166">
        <f t="shared" si="0"/>
        <v>0</v>
      </c>
      <c r="N58" s="166">
        <f t="shared" si="1"/>
        <v>0</v>
      </c>
      <c r="O58" s="166">
        <f t="shared" si="2"/>
        <v>0</v>
      </c>
      <c r="P58" s="166">
        <f t="shared" si="3"/>
        <v>49</v>
      </c>
      <c r="S58" s="166">
        <f>VLOOKUP(L58,Schnitt1!L:P,2,0)</f>
        <v>0</v>
      </c>
      <c r="T58" s="166">
        <f>VLOOKUP(L58,Schnitt2!L:P,2,0)</f>
        <v>0</v>
      </c>
      <c r="U58" s="166">
        <f>VLOOKUP(L58,Schnitt3!L:P,2,0)</f>
        <v>0</v>
      </c>
      <c r="V58" s="166">
        <f>VLOOKUP(L58,Schnitt4!L:P,2,0)</f>
        <v>0</v>
      </c>
      <c r="W58" s="166">
        <f>VLOOKUP(L58,Schnitt5!L:P,2,0)</f>
        <v>0</v>
      </c>
      <c r="X58" s="166">
        <f>VLOOKUP(L58,Schnitt6!L:P,2,0)</f>
        <v>0</v>
      </c>
      <c r="AA58" s="166">
        <f>VLOOKUP(L58,Schnitt1!L:P,3,0)</f>
        <v>0</v>
      </c>
      <c r="AB58" s="166">
        <f>VLOOKUP(L58,Schnitt2!L:P,3,0)</f>
        <v>0</v>
      </c>
      <c r="AC58" s="166">
        <f>VLOOKUP(L58,Schnitt3!L:P,3,0)</f>
        <v>0</v>
      </c>
      <c r="AD58" s="166">
        <f>VLOOKUP(L58,Schnitt4!L:P,3,0)</f>
        <v>0</v>
      </c>
      <c r="AE58" s="166">
        <f>VLOOKUP(L58,Schnitt5!L:P,3,0)</f>
        <v>0</v>
      </c>
      <c r="AF58" s="166">
        <f>VLOOKUP(L58,Schnitt6!L:P,3,0)</f>
        <v>0</v>
      </c>
    </row>
    <row r="59" spans="1:32" x14ac:dyDescent="0.25">
      <c r="A59" s="166" t="str">
        <f t="shared" si="7"/>
        <v/>
      </c>
      <c r="B59" s="166" t="str">
        <f t="shared" si="8"/>
        <v/>
      </c>
      <c r="C59" s="166" t="str">
        <f>IFERROR(_xlfn.CONCAT(VLOOKUP(B59,Member!A:I,3,0)," ",(VLOOKUP(B59,Member!A:I,4,0))),"")</f>
        <v/>
      </c>
      <c r="D59" s="166" t="str">
        <f>IFERROR(VLOOKUP(B59,Member!A:I,7,0),"")</f>
        <v/>
      </c>
      <c r="E59" s="269" t="str">
        <f t="shared" si="4"/>
        <v/>
      </c>
      <c r="F59" s="166" t="str">
        <f t="shared" si="5"/>
        <v/>
      </c>
      <c r="G59" s="263" t="str">
        <f t="shared" si="6"/>
        <v/>
      </c>
      <c r="L59" s="264">
        <f>Member!A59</f>
        <v>25932</v>
      </c>
      <c r="M59" s="166">
        <f t="shared" si="0"/>
        <v>0</v>
      </c>
      <c r="N59" s="166">
        <f t="shared" si="1"/>
        <v>0</v>
      </c>
      <c r="O59" s="166">
        <f t="shared" si="2"/>
        <v>0</v>
      </c>
      <c r="P59" s="166">
        <f t="shared" si="3"/>
        <v>49</v>
      </c>
      <c r="S59" s="166">
        <f>VLOOKUP(L59,Schnitt1!L:P,2,0)</f>
        <v>0</v>
      </c>
      <c r="T59" s="166">
        <f>VLOOKUP(L59,Schnitt2!L:P,2,0)</f>
        <v>0</v>
      </c>
      <c r="U59" s="166">
        <f>VLOOKUP(L59,Schnitt3!L:P,2,0)</f>
        <v>0</v>
      </c>
      <c r="V59" s="166">
        <f>VLOOKUP(L59,Schnitt4!L:P,2,0)</f>
        <v>0</v>
      </c>
      <c r="W59" s="166">
        <f>VLOOKUP(L59,Schnitt5!L:P,2,0)</f>
        <v>0</v>
      </c>
      <c r="X59" s="166">
        <f>VLOOKUP(L59,Schnitt6!L:P,2,0)</f>
        <v>0</v>
      </c>
      <c r="AA59" s="166">
        <f>VLOOKUP(L59,Schnitt1!L:P,3,0)</f>
        <v>0</v>
      </c>
      <c r="AB59" s="166">
        <f>VLOOKUP(L59,Schnitt2!L:P,3,0)</f>
        <v>0</v>
      </c>
      <c r="AC59" s="166">
        <f>VLOOKUP(L59,Schnitt3!L:P,3,0)</f>
        <v>0</v>
      </c>
      <c r="AD59" s="166">
        <f>VLOOKUP(L59,Schnitt4!L:P,3,0)</f>
        <v>0</v>
      </c>
      <c r="AE59" s="166">
        <f>VLOOKUP(L59,Schnitt5!L:P,3,0)</f>
        <v>0</v>
      </c>
      <c r="AF59" s="166">
        <f>VLOOKUP(L59,Schnitt6!L:P,3,0)</f>
        <v>0</v>
      </c>
    </row>
    <row r="60" spans="1:32" x14ac:dyDescent="0.25">
      <c r="A60" s="166" t="str">
        <f t="shared" si="7"/>
        <v/>
      </c>
      <c r="B60" s="166" t="str">
        <f t="shared" si="8"/>
        <v/>
      </c>
      <c r="C60" s="166" t="str">
        <f>IFERROR(_xlfn.CONCAT(VLOOKUP(B60,Member!A:I,3,0)," ",(VLOOKUP(B60,Member!A:I,4,0))),"")</f>
        <v/>
      </c>
      <c r="D60" s="166" t="str">
        <f>IFERROR(VLOOKUP(B60,Member!A:I,7,0),"")</f>
        <v/>
      </c>
      <c r="E60" s="269" t="str">
        <f t="shared" si="4"/>
        <v/>
      </c>
      <c r="F60" s="166" t="str">
        <f t="shared" si="5"/>
        <v/>
      </c>
      <c r="G60" s="263" t="str">
        <f t="shared" si="6"/>
        <v/>
      </c>
      <c r="L60" s="264">
        <f>Member!A60</f>
        <v>25044</v>
      </c>
      <c r="M60" s="166">
        <f t="shared" si="0"/>
        <v>0</v>
      </c>
      <c r="N60" s="166">
        <f t="shared" si="1"/>
        <v>0</v>
      </c>
      <c r="O60" s="166">
        <f t="shared" si="2"/>
        <v>0</v>
      </c>
      <c r="P60" s="166">
        <f t="shared" si="3"/>
        <v>49</v>
      </c>
      <c r="S60" s="166">
        <f>VLOOKUP(L60,Schnitt1!L:P,2,0)</f>
        <v>0</v>
      </c>
      <c r="T60" s="166">
        <f>VLOOKUP(L60,Schnitt2!L:P,2,0)</f>
        <v>0</v>
      </c>
      <c r="U60" s="166">
        <f>VLOOKUP(L60,Schnitt3!L:P,2,0)</f>
        <v>0</v>
      </c>
      <c r="V60" s="166">
        <f>VLOOKUP(L60,Schnitt4!L:P,2,0)</f>
        <v>0</v>
      </c>
      <c r="W60" s="166">
        <f>VLOOKUP(L60,Schnitt5!L:P,2,0)</f>
        <v>0</v>
      </c>
      <c r="X60" s="166">
        <f>VLOOKUP(L60,Schnitt6!L:P,2,0)</f>
        <v>0</v>
      </c>
      <c r="AA60" s="166">
        <f>VLOOKUP(L60,Schnitt1!L:P,3,0)</f>
        <v>0</v>
      </c>
      <c r="AB60" s="166">
        <f>VLOOKUP(L60,Schnitt2!L:P,3,0)</f>
        <v>0</v>
      </c>
      <c r="AC60" s="166">
        <f>VLOOKUP(L60,Schnitt3!L:P,3,0)</f>
        <v>0</v>
      </c>
      <c r="AD60" s="166">
        <f>VLOOKUP(L60,Schnitt4!L:P,3,0)</f>
        <v>0</v>
      </c>
      <c r="AE60" s="166">
        <f>VLOOKUP(L60,Schnitt5!L:P,3,0)</f>
        <v>0</v>
      </c>
      <c r="AF60" s="166">
        <f>VLOOKUP(L60,Schnitt6!L:P,3,0)</f>
        <v>0</v>
      </c>
    </row>
    <row r="61" spans="1:32" x14ac:dyDescent="0.25">
      <c r="A61" s="166" t="str">
        <f t="shared" si="7"/>
        <v/>
      </c>
      <c r="B61" s="166" t="str">
        <f t="shared" si="8"/>
        <v/>
      </c>
      <c r="C61" s="166" t="str">
        <f>IFERROR(_xlfn.CONCAT(VLOOKUP(B61,Member!A:I,3,0)," ",(VLOOKUP(B61,Member!A:I,4,0))),"")</f>
        <v/>
      </c>
      <c r="D61" s="166" t="str">
        <f>IFERROR(VLOOKUP(B61,Member!A:I,7,0),"")</f>
        <v/>
      </c>
      <c r="E61" s="269" t="str">
        <f t="shared" si="4"/>
        <v/>
      </c>
      <c r="F61" s="166" t="str">
        <f t="shared" si="5"/>
        <v/>
      </c>
      <c r="G61" s="263" t="str">
        <f t="shared" si="6"/>
        <v/>
      </c>
      <c r="L61" s="264">
        <f>Member!A61</f>
        <v>38683</v>
      </c>
      <c r="M61" s="166">
        <f t="shared" si="0"/>
        <v>0</v>
      </c>
      <c r="N61" s="166">
        <f t="shared" si="1"/>
        <v>0</v>
      </c>
      <c r="O61" s="166">
        <f t="shared" si="2"/>
        <v>0</v>
      </c>
      <c r="P61" s="166">
        <f t="shared" si="3"/>
        <v>49</v>
      </c>
      <c r="S61" s="166">
        <f>VLOOKUP(L61,Schnitt1!L:P,2,0)</f>
        <v>0</v>
      </c>
      <c r="T61" s="166">
        <f>VLOOKUP(L61,Schnitt2!L:P,2,0)</f>
        <v>0</v>
      </c>
      <c r="U61" s="166">
        <f>VLOOKUP(L61,Schnitt3!L:P,2,0)</f>
        <v>0</v>
      </c>
      <c r="V61" s="166">
        <f>VLOOKUP(L61,Schnitt4!L:P,2,0)</f>
        <v>0</v>
      </c>
      <c r="W61" s="166">
        <f>VLOOKUP(L61,Schnitt5!L:P,2,0)</f>
        <v>0</v>
      </c>
      <c r="X61" s="166">
        <f>VLOOKUP(L61,Schnitt6!L:P,2,0)</f>
        <v>0</v>
      </c>
      <c r="AA61" s="166">
        <f>VLOOKUP(L61,Schnitt1!L:P,3,0)</f>
        <v>0</v>
      </c>
      <c r="AB61" s="166">
        <f>VLOOKUP(L61,Schnitt2!L:P,3,0)</f>
        <v>0</v>
      </c>
      <c r="AC61" s="166">
        <f>VLOOKUP(L61,Schnitt3!L:P,3,0)</f>
        <v>0</v>
      </c>
      <c r="AD61" s="166">
        <f>VLOOKUP(L61,Schnitt4!L:P,3,0)</f>
        <v>0</v>
      </c>
      <c r="AE61" s="166">
        <f>VLOOKUP(L61,Schnitt5!L:P,3,0)</f>
        <v>0</v>
      </c>
      <c r="AF61" s="166">
        <f>VLOOKUP(L61,Schnitt6!L:P,3,0)</f>
        <v>0</v>
      </c>
    </row>
    <row r="62" spans="1:32" x14ac:dyDescent="0.25">
      <c r="A62" s="166" t="str">
        <f t="shared" si="7"/>
        <v/>
      </c>
      <c r="B62" s="166" t="str">
        <f t="shared" si="8"/>
        <v/>
      </c>
      <c r="C62" s="166" t="str">
        <f>IFERROR(_xlfn.CONCAT(VLOOKUP(B62,Member!A:I,3,0)," ",(VLOOKUP(B62,Member!A:I,4,0))),"")</f>
        <v/>
      </c>
      <c r="D62" s="166" t="str">
        <f>IFERROR(VLOOKUP(B62,Member!A:I,7,0),"")</f>
        <v/>
      </c>
      <c r="E62" s="269" t="str">
        <f t="shared" si="4"/>
        <v/>
      </c>
      <c r="F62" s="166" t="str">
        <f t="shared" si="5"/>
        <v/>
      </c>
      <c r="G62" s="263" t="str">
        <f t="shared" si="6"/>
        <v/>
      </c>
      <c r="L62" s="264">
        <f>Member!A62</f>
        <v>25519</v>
      </c>
      <c r="M62" s="166">
        <f t="shared" si="0"/>
        <v>0</v>
      </c>
      <c r="N62" s="166">
        <f t="shared" si="1"/>
        <v>0</v>
      </c>
      <c r="O62" s="166">
        <f t="shared" si="2"/>
        <v>0</v>
      </c>
      <c r="P62" s="166">
        <f t="shared" si="3"/>
        <v>49</v>
      </c>
      <c r="S62" s="166">
        <f>VLOOKUP(L62,Schnitt1!L:P,2,0)</f>
        <v>0</v>
      </c>
      <c r="T62" s="166">
        <f>VLOOKUP(L62,Schnitt2!L:P,2,0)</f>
        <v>0</v>
      </c>
      <c r="U62" s="166">
        <f>VLOOKUP(L62,Schnitt3!L:P,2,0)</f>
        <v>0</v>
      </c>
      <c r="V62" s="166">
        <f>VLOOKUP(L62,Schnitt4!L:P,2,0)</f>
        <v>0</v>
      </c>
      <c r="W62" s="166">
        <f>VLOOKUP(L62,Schnitt5!L:P,2,0)</f>
        <v>0</v>
      </c>
      <c r="X62" s="166">
        <f>VLOOKUP(L62,Schnitt6!L:P,2,0)</f>
        <v>0</v>
      </c>
      <c r="AA62" s="166">
        <f>VLOOKUP(L62,Schnitt1!L:P,3,0)</f>
        <v>0</v>
      </c>
      <c r="AB62" s="166">
        <f>VLOOKUP(L62,Schnitt2!L:P,3,0)</f>
        <v>0</v>
      </c>
      <c r="AC62" s="166">
        <f>VLOOKUP(L62,Schnitt3!L:P,3,0)</f>
        <v>0</v>
      </c>
      <c r="AD62" s="166">
        <f>VLOOKUP(L62,Schnitt4!L:P,3,0)</f>
        <v>0</v>
      </c>
      <c r="AE62" s="166">
        <f>VLOOKUP(L62,Schnitt5!L:P,3,0)</f>
        <v>0</v>
      </c>
      <c r="AF62" s="166">
        <f>VLOOKUP(L62,Schnitt6!L:P,3,0)</f>
        <v>0</v>
      </c>
    </row>
    <row r="63" spans="1:32" x14ac:dyDescent="0.25">
      <c r="A63" s="166" t="str">
        <f t="shared" si="7"/>
        <v/>
      </c>
      <c r="B63" s="166" t="str">
        <f t="shared" si="8"/>
        <v/>
      </c>
      <c r="C63" s="166" t="str">
        <f>IFERROR(_xlfn.CONCAT(VLOOKUP(B63,Member!A:I,3,0)," ",(VLOOKUP(B63,Member!A:I,4,0))),"")</f>
        <v/>
      </c>
      <c r="D63" s="166" t="str">
        <f>IFERROR(VLOOKUP(B63,Member!A:I,7,0),"")</f>
        <v/>
      </c>
      <c r="E63" s="269" t="str">
        <f t="shared" si="4"/>
        <v/>
      </c>
      <c r="F63" s="166" t="str">
        <f t="shared" si="5"/>
        <v/>
      </c>
      <c r="G63" s="263" t="str">
        <f t="shared" si="6"/>
        <v/>
      </c>
      <c r="L63" s="264">
        <f>Member!A63</f>
        <v>25521</v>
      </c>
      <c r="M63" s="166">
        <f t="shared" si="0"/>
        <v>0</v>
      </c>
      <c r="N63" s="166">
        <f t="shared" si="1"/>
        <v>0</v>
      </c>
      <c r="O63" s="166">
        <f t="shared" si="2"/>
        <v>0</v>
      </c>
      <c r="P63" s="166">
        <f t="shared" si="3"/>
        <v>49</v>
      </c>
      <c r="S63" s="166">
        <f>VLOOKUP(L63,Schnitt1!L:P,2,0)</f>
        <v>0</v>
      </c>
      <c r="T63" s="166">
        <f>VLOOKUP(L63,Schnitt2!L:P,2,0)</f>
        <v>0</v>
      </c>
      <c r="U63" s="166">
        <f>VLOOKUP(L63,Schnitt3!L:P,2,0)</f>
        <v>0</v>
      </c>
      <c r="V63" s="166">
        <f>VLOOKUP(L63,Schnitt4!L:P,2,0)</f>
        <v>0</v>
      </c>
      <c r="W63" s="166">
        <f>VLOOKUP(L63,Schnitt5!L:P,2,0)</f>
        <v>0</v>
      </c>
      <c r="X63" s="166">
        <f>VLOOKUP(L63,Schnitt6!L:P,2,0)</f>
        <v>0</v>
      </c>
      <c r="AA63" s="166">
        <f>VLOOKUP(L63,Schnitt1!L:P,3,0)</f>
        <v>0</v>
      </c>
      <c r="AB63" s="166">
        <f>VLOOKUP(L63,Schnitt2!L:P,3,0)</f>
        <v>0</v>
      </c>
      <c r="AC63" s="166">
        <f>VLOOKUP(L63,Schnitt3!L:P,3,0)</f>
        <v>0</v>
      </c>
      <c r="AD63" s="166">
        <f>VLOOKUP(L63,Schnitt4!L:P,3,0)</f>
        <v>0</v>
      </c>
      <c r="AE63" s="166">
        <f>VLOOKUP(L63,Schnitt5!L:P,3,0)</f>
        <v>0</v>
      </c>
      <c r="AF63" s="166">
        <f>VLOOKUP(L63,Schnitt6!L:P,3,0)</f>
        <v>0</v>
      </c>
    </row>
    <row r="64" spans="1:32" x14ac:dyDescent="0.25">
      <c r="A64" s="166" t="str">
        <f t="shared" si="7"/>
        <v/>
      </c>
      <c r="B64" s="166" t="str">
        <f t="shared" si="8"/>
        <v/>
      </c>
      <c r="C64" s="166" t="str">
        <f>IFERROR(_xlfn.CONCAT(VLOOKUP(B64,Member!A:I,3,0)," ",(VLOOKUP(B64,Member!A:I,4,0))),"")</f>
        <v/>
      </c>
      <c r="D64" s="166" t="str">
        <f>IFERROR(VLOOKUP(B64,Member!A:I,7,0),"")</f>
        <v/>
      </c>
      <c r="E64" s="269" t="str">
        <f t="shared" si="4"/>
        <v/>
      </c>
      <c r="F64" s="166" t="str">
        <f t="shared" si="5"/>
        <v/>
      </c>
      <c r="G64" s="263" t="str">
        <f t="shared" si="6"/>
        <v/>
      </c>
      <c r="L64" s="264">
        <f>Member!A64</f>
        <v>25973</v>
      </c>
      <c r="M64" s="166">
        <f t="shared" si="0"/>
        <v>0</v>
      </c>
      <c r="N64" s="166">
        <f t="shared" si="1"/>
        <v>0</v>
      </c>
      <c r="O64" s="166">
        <f t="shared" si="2"/>
        <v>0</v>
      </c>
      <c r="P64" s="166">
        <f t="shared" si="3"/>
        <v>49</v>
      </c>
      <c r="S64" s="166">
        <f>VLOOKUP(L64,Schnitt1!L:P,2,0)</f>
        <v>0</v>
      </c>
      <c r="T64" s="166">
        <f>VLOOKUP(L64,Schnitt2!L:P,2,0)</f>
        <v>0</v>
      </c>
      <c r="U64" s="166">
        <f>VLOOKUP(L64,Schnitt3!L:P,2,0)</f>
        <v>0</v>
      </c>
      <c r="V64" s="166">
        <f>VLOOKUP(L64,Schnitt4!L:P,2,0)</f>
        <v>0</v>
      </c>
      <c r="W64" s="166">
        <f>VLOOKUP(L64,Schnitt5!L:P,2,0)</f>
        <v>0</v>
      </c>
      <c r="X64" s="166">
        <f>VLOOKUP(L64,Schnitt6!L:P,2,0)</f>
        <v>0</v>
      </c>
      <c r="AA64" s="166">
        <f>VLOOKUP(L64,Schnitt1!L:P,3,0)</f>
        <v>0</v>
      </c>
      <c r="AB64" s="166">
        <f>VLOOKUP(L64,Schnitt2!L:P,3,0)</f>
        <v>0</v>
      </c>
      <c r="AC64" s="166">
        <f>VLOOKUP(L64,Schnitt3!L:P,3,0)</f>
        <v>0</v>
      </c>
      <c r="AD64" s="166">
        <f>VLOOKUP(L64,Schnitt4!L:P,3,0)</f>
        <v>0</v>
      </c>
      <c r="AE64" s="166">
        <f>VLOOKUP(L64,Schnitt5!L:P,3,0)</f>
        <v>0</v>
      </c>
      <c r="AF64" s="166">
        <f>VLOOKUP(L64,Schnitt6!L:P,3,0)</f>
        <v>0</v>
      </c>
    </row>
    <row r="65" spans="1:32" x14ac:dyDescent="0.25">
      <c r="A65" s="166" t="str">
        <f t="shared" si="7"/>
        <v/>
      </c>
      <c r="B65" s="166" t="str">
        <f t="shared" si="8"/>
        <v/>
      </c>
      <c r="C65" s="166" t="str">
        <f>IFERROR(_xlfn.CONCAT(VLOOKUP(B65,Member!A:I,3,0)," ",(VLOOKUP(B65,Member!A:I,4,0))),"")</f>
        <v/>
      </c>
      <c r="D65" s="166" t="str">
        <f>IFERROR(VLOOKUP(B65,Member!A:I,7,0),"")</f>
        <v/>
      </c>
      <c r="E65" s="269" t="str">
        <f t="shared" si="4"/>
        <v/>
      </c>
      <c r="F65" s="166" t="str">
        <f t="shared" si="5"/>
        <v/>
      </c>
      <c r="G65" s="263" t="str">
        <f t="shared" si="6"/>
        <v/>
      </c>
      <c r="L65" s="264">
        <f>Member!A65</f>
        <v>16854</v>
      </c>
      <c r="M65" s="166">
        <f t="shared" si="0"/>
        <v>0</v>
      </c>
      <c r="N65" s="166">
        <f t="shared" si="1"/>
        <v>0</v>
      </c>
      <c r="O65" s="166">
        <f t="shared" si="2"/>
        <v>0</v>
      </c>
      <c r="P65" s="166">
        <f t="shared" si="3"/>
        <v>49</v>
      </c>
      <c r="S65" s="166">
        <f>VLOOKUP(L65,Schnitt1!L:P,2,0)</f>
        <v>0</v>
      </c>
      <c r="T65" s="166">
        <f>VLOOKUP(L65,Schnitt2!L:P,2,0)</f>
        <v>0</v>
      </c>
      <c r="U65" s="166">
        <f>VLOOKUP(L65,Schnitt3!L:P,2,0)</f>
        <v>0</v>
      </c>
      <c r="V65" s="166">
        <f>VLOOKUP(L65,Schnitt4!L:P,2,0)</f>
        <v>0</v>
      </c>
      <c r="W65" s="166">
        <f>VLOOKUP(L65,Schnitt5!L:P,2,0)</f>
        <v>0</v>
      </c>
      <c r="X65" s="166">
        <f>VLOOKUP(L65,Schnitt6!L:P,2,0)</f>
        <v>0</v>
      </c>
      <c r="AA65" s="166">
        <f>VLOOKUP(L65,Schnitt1!L:P,3,0)</f>
        <v>0</v>
      </c>
      <c r="AB65" s="166">
        <f>VLOOKUP(L65,Schnitt2!L:P,3,0)</f>
        <v>0</v>
      </c>
      <c r="AC65" s="166">
        <f>VLOOKUP(L65,Schnitt3!L:P,3,0)</f>
        <v>0</v>
      </c>
      <c r="AD65" s="166">
        <f>VLOOKUP(L65,Schnitt4!L:P,3,0)</f>
        <v>0</v>
      </c>
      <c r="AE65" s="166">
        <f>VLOOKUP(L65,Schnitt5!L:P,3,0)</f>
        <v>0</v>
      </c>
      <c r="AF65" s="166">
        <f>VLOOKUP(L65,Schnitt6!L:P,3,0)</f>
        <v>0</v>
      </c>
    </row>
    <row r="66" spans="1:32" x14ac:dyDescent="0.25">
      <c r="A66" s="166" t="str">
        <f t="shared" si="7"/>
        <v/>
      </c>
      <c r="B66" s="166" t="str">
        <f t="shared" si="8"/>
        <v/>
      </c>
      <c r="C66" s="166" t="str">
        <f>IFERROR(_xlfn.CONCAT(VLOOKUP(B66,Member!A:I,3,0)," ",(VLOOKUP(B66,Member!A:I,4,0))),"")</f>
        <v/>
      </c>
      <c r="D66" s="166" t="str">
        <f>IFERROR(VLOOKUP(B66,Member!A:I,7,0),"")</f>
        <v/>
      </c>
      <c r="E66" s="269" t="str">
        <f t="shared" si="4"/>
        <v/>
      </c>
      <c r="F66" s="166" t="str">
        <f t="shared" si="5"/>
        <v/>
      </c>
      <c r="G66" s="263" t="str">
        <f t="shared" si="6"/>
        <v/>
      </c>
      <c r="L66" s="264">
        <f>Member!A66</f>
        <v>16707</v>
      </c>
      <c r="M66" s="166">
        <f t="shared" si="0"/>
        <v>0</v>
      </c>
      <c r="N66" s="166">
        <f t="shared" si="1"/>
        <v>0</v>
      </c>
      <c r="O66" s="166">
        <f t="shared" si="2"/>
        <v>0</v>
      </c>
      <c r="P66" s="166">
        <f t="shared" si="3"/>
        <v>49</v>
      </c>
      <c r="S66" s="166">
        <f>VLOOKUP(L66,Schnitt1!L:P,2,0)</f>
        <v>0</v>
      </c>
      <c r="T66" s="166">
        <f>VLOOKUP(L66,Schnitt2!L:P,2,0)</f>
        <v>0</v>
      </c>
      <c r="U66" s="166">
        <f>VLOOKUP(L66,Schnitt3!L:P,2,0)</f>
        <v>0</v>
      </c>
      <c r="V66" s="166">
        <f>VLOOKUP(L66,Schnitt4!L:P,2,0)</f>
        <v>0</v>
      </c>
      <c r="W66" s="166">
        <f>VLOOKUP(L66,Schnitt5!L:P,2,0)</f>
        <v>0</v>
      </c>
      <c r="X66" s="166">
        <f>VLOOKUP(L66,Schnitt6!L:P,2,0)</f>
        <v>0</v>
      </c>
      <c r="AA66" s="166">
        <f>VLOOKUP(L66,Schnitt1!L:P,3,0)</f>
        <v>0</v>
      </c>
      <c r="AB66" s="166">
        <f>VLOOKUP(L66,Schnitt2!L:P,3,0)</f>
        <v>0</v>
      </c>
      <c r="AC66" s="166">
        <f>VLOOKUP(L66,Schnitt3!L:P,3,0)</f>
        <v>0</v>
      </c>
      <c r="AD66" s="166">
        <f>VLOOKUP(L66,Schnitt4!L:P,3,0)</f>
        <v>0</v>
      </c>
      <c r="AE66" s="166">
        <f>VLOOKUP(L66,Schnitt5!L:P,3,0)</f>
        <v>0</v>
      </c>
      <c r="AF66" s="166">
        <f>VLOOKUP(L66,Schnitt6!L:P,3,0)</f>
        <v>0</v>
      </c>
    </row>
    <row r="67" spans="1:32" x14ac:dyDescent="0.25">
      <c r="A67" s="166" t="str">
        <f t="shared" si="7"/>
        <v/>
      </c>
      <c r="B67" s="166" t="str">
        <f t="shared" si="8"/>
        <v/>
      </c>
      <c r="C67" s="166" t="str">
        <f>IFERROR(_xlfn.CONCAT(VLOOKUP(B67,Member!A:I,3,0)," ",(VLOOKUP(B67,Member!A:I,4,0))),"")</f>
        <v/>
      </c>
      <c r="D67" s="166" t="str">
        <f>IFERROR(VLOOKUP(B67,Member!A:I,7,0),"")</f>
        <v/>
      </c>
      <c r="E67" s="269" t="str">
        <f t="shared" si="4"/>
        <v/>
      </c>
      <c r="F67" s="166" t="str">
        <f t="shared" si="5"/>
        <v/>
      </c>
      <c r="G67" s="263" t="str">
        <f t="shared" si="6"/>
        <v/>
      </c>
      <c r="L67" s="264">
        <f>Member!A67</f>
        <v>7714</v>
      </c>
      <c r="M67" s="166">
        <f t="shared" ref="M67:M130" si="9">SUM(S67:X67)</f>
        <v>0</v>
      </c>
      <c r="N67" s="166">
        <f t="shared" ref="N67:N130" si="10">SUM(AA67:AF67)</f>
        <v>0</v>
      </c>
      <c r="O67" s="166">
        <f t="shared" ref="O67:O130" si="11">IF(N67=0,0,M67/N67-ROW()/1000000000)</f>
        <v>0</v>
      </c>
      <c r="P67" s="166">
        <f t="shared" ref="P67:P130" si="12">RANK(O67,O:O)</f>
        <v>49</v>
      </c>
      <c r="S67" s="166">
        <f>VLOOKUP(L67,Schnitt1!L:P,2,0)</f>
        <v>0</v>
      </c>
      <c r="T67" s="166">
        <f>VLOOKUP(L67,Schnitt2!L:P,2,0)</f>
        <v>0</v>
      </c>
      <c r="U67" s="166">
        <f>VLOOKUP(L67,Schnitt3!L:P,2,0)</f>
        <v>0</v>
      </c>
      <c r="V67" s="166">
        <f>VLOOKUP(L67,Schnitt4!L:P,2,0)</f>
        <v>0</v>
      </c>
      <c r="W67" s="166">
        <f>VLOOKUP(L67,Schnitt5!L:P,2,0)</f>
        <v>0</v>
      </c>
      <c r="X67" s="166">
        <f>VLOOKUP(L67,Schnitt6!L:P,2,0)</f>
        <v>0</v>
      </c>
      <c r="AA67" s="166">
        <f>VLOOKUP(L67,Schnitt1!L:P,3,0)</f>
        <v>0</v>
      </c>
      <c r="AB67" s="166">
        <f>VLOOKUP(L67,Schnitt2!L:P,3,0)</f>
        <v>0</v>
      </c>
      <c r="AC67" s="166">
        <f>VLOOKUP(L67,Schnitt3!L:P,3,0)</f>
        <v>0</v>
      </c>
      <c r="AD67" s="166">
        <f>VLOOKUP(L67,Schnitt4!L:P,3,0)</f>
        <v>0</v>
      </c>
      <c r="AE67" s="166">
        <f>VLOOKUP(L67,Schnitt5!L:P,3,0)</f>
        <v>0</v>
      </c>
      <c r="AF67" s="166">
        <f>VLOOKUP(L67,Schnitt6!L:P,3,0)</f>
        <v>0</v>
      </c>
    </row>
    <row r="68" spans="1:32" x14ac:dyDescent="0.25">
      <c r="A68" s="166" t="str">
        <f t="shared" si="7"/>
        <v/>
      </c>
      <c r="B68" s="166" t="str">
        <f t="shared" si="8"/>
        <v/>
      </c>
      <c r="C68" s="166" t="str">
        <f>IFERROR(_xlfn.CONCAT(VLOOKUP(B68,Member!A:I,3,0)," ",(VLOOKUP(B68,Member!A:I,4,0))),"")</f>
        <v/>
      </c>
      <c r="D68" s="166" t="str">
        <f>IFERROR(VLOOKUP(B68,Member!A:I,7,0),"")</f>
        <v/>
      </c>
      <c r="E68" s="269" t="str">
        <f t="shared" si="4"/>
        <v/>
      </c>
      <c r="F68" s="166" t="str">
        <f t="shared" si="5"/>
        <v/>
      </c>
      <c r="G68" s="263" t="str">
        <f t="shared" si="6"/>
        <v/>
      </c>
      <c r="L68" s="264">
        <f>Member!A68</f>
        <v>25944</v>
      </c>
      <c r="M68" s="166">
        <f t="shared" si="9"/>
        <v>0</v>
      </c>
      <c r="N68" s="166">
        <f t="shared" si="10"/>
        <v>0</v>
      </c>
      <c r="O68" s="166">
        <f t="shared" si="11"/>
        <v>0</v>
      </c>
      <c r="P68" s="166">
        <f t="shared" si="12"/>
        <v>49</v>
      </c>
      <c r="S68" s="166">
        <f>VLOOKUP(L68,Schnitt1!L:P,2,0)</f>
        <v>0</v>
      </c>
      <c r="T68" s="166">
        <f>VLOOKUP(L68,Schnitt2!L:P,2,0)</f>
        <v>0</v>
      </c>
      <c r="U68" s="166">
        <f>VLOOKUP(L68,Schnitt3!L:P,2,0)</f>
        <v>0</v>
      </c>
      <c r="V68" s="166">
        <f>VLOOKUP(L68,Schnitt4!L:P,2,0)</f>
        <v>0</v>
      </c>
      <c r="W68" s="166">
        <f>VLOOKUP(L68,Schnitt5!L:P,2,0)</f>
        <v>0</v>
      </c>
      <c r="X68" s="166">
        <f>VLOOKUP(L68,Schnitt6!L:P,2,0)</f>
        <v>0</v>
      </c>
      <c r="AA68" s="166">
        <f>VLOOKUP(L68,Schnitt1!L:P,3,0)</f>
        <v>0</v>
      </c>
      <c r="AB68" s="166">
        <f>VLOOKUP(L68,Schnitt2!L:P,3,0)</f>
        <v>0</v>
      </c>
      <c r="AC68" s="166">
        <f>VLOOKUP(L68,Schnitt3!L:P,3,0)</f>
        <v>0</v>
      </c>
      <c r="AD68" s="166">
        <f>VLOOKUP(L68,Schnitt4!L:P,3,0)</f>
        <v>0</v>
      </c>
      <c r="AE68" s="166">
        <f>VLOOKUP(L68,Schnitt5!L:P,3,0)</f>
        <v>0</v>
      </c>
      <c r="AF68" s="166">
        <f>VLOOKUP(L68,Schnitt6!L:P,3,0)</f>
        <v>0</v>
      </c>
    </row>
    <row r="69" spans="1:32" x14ac:dyDescent="0.25">
      <c r="A69" s="166" t="str">
        <f t="shared" si="7"/>
        <v/>
      </c>
      <c r="B69" s="166" t="str">
        <f t="shared" ref="B69:B100" si="13">IFERROR(INDEX(L:L,MATCH(A69,P:P,0)),"")</f>
        <v/>
      </c>
      <c r="C69" s="166" t="str">
        <f>IFERROR(_xlfn.CONCAT(VLOOKUP(B69,Member!A:I,3,0)," ",(VLOOKUP(B69,Member!A:I,4,0))),"")</f>
        <v/>
      </c>
      <c r="D69" s="166" t="str">
        <f>IFERROR(VLOOKUP(B69,Member!A:I,7,0),"")</f>
        <v/>
      </c>
      <c r="E69" s="269" t="str">
        <f t="shared" ref="E69:E104" si="14">IFERROR(INDEX(M:M,MATCH(A69,P:P,0)),"")</f>
        <v/>
      </c>
      <c r="F69" s="166" t="str">
        <f t="shared" ref="F69:F104" si="15">IFERROR(INDEX(N:N,MATCH(A69,P:P,0)),"")</f>
        <v/>
      </c>
      <c r="G69" s="263" t="str">
        <f t="shared" ref="G69:G104" si="16">IFERROR(INDEX(O:O,MATCH(A69,P:P,0)),"")</f>
        <v/>
      </c>
      <c r="L69" s="264">
        <f>Member!A69</f>
        <v>25811</v>
      </c>
      <c r="M69" s="166">
        <f t="shared" si="9"/>
        <v>0</v>
      </c>
      <c r="N69" s="166">
        <f t="shared" si="10"/>
        <v>0</v>
      </c>
      <c r="O69" s="166">
        <f t="shared" si="11"/>
        <v>0</v>
      </c>
      <c r="P69" s="166">
        <f t="shared" si="12"/>
        <v>49</v>
      </c>
      <c r="S69" s="166">
        <f>VLOOKUP(L69,Schnitt1!L:P,2,0)</f>
        <v>0</v>
      </c>
      <c r="T69" s="166">
        <f>VLOOKUP(L69,Schnitt2!L:P,2,0)</f>
        <v>0</v>
      </c>
      <c r="U69" s="166">
        <f>VLOOKUP(L69,Schnitt3!L:P,2,0)</f>
        <v>0</v>
      </c>
      <c r="V69" s="166">
        <f>VLOOKUP(L69,Schnitt4!L:P,2,0)</f>
        <v>0</v>
      </c>
      <c r="W69" s="166">
        <f>VLOOKUP(L69,Schnitt5!L:P,2,0)</f>
        <v>0</v>
      </c>
      <c r="X69" s="166">
        <f>VLOOKUP(L69,Schnitt6!L:P,2,0)</f>
        <v>0</v>
      </c>
      <c r="AA69" s="166">
        <f>VLOOKUP(L69,Schnitt1!L:P,3,0)</f>
        <v>0</v>
      </c>
      <c r="AB69" s="166">
        <f>VLOOKUP(L69,Schnitt2!L:P,3,0)</f>
        <v>0</v>
      </c>
      <c r="AC69" s="166">
        <f>VLOOKUP(L69,Schnitt3!L:P,3,0)</f>
        <v>0</v>
      </c>
      <c r="AD69" s="166">
        <f>VLOOKUP(L69,Schnitt4!L:P,3,0)</f>
        <v>0</v>
      </c>
      <c r="AE69" s="166">
        <f>VLOOKUP(L69,Schnitt5!L:P,3,0)</f>
        <v>0</v>
      </c>
      <c r="AF69" s="166">
        <f>VLOOKUP(L69,Schnitt6!L:P,3,0)</f>
        <v>0</v>
      </c>
    </row>
    <row r="70" spans="1:32" x14ac:dyDescent="0.25">
      <c r="A70" s="166" t="str">
        <f t="shared" ref="A70:A104" si="17">IFERROR(IF(A69+1&gt;MAX(P:P)-1,"",A69+1),"")</f>
        <v/>
      </c>
      <c r="B70" s="166" t="str">
        <f t="shared" si="13"/>
        <v/>
      </c>
      <c r="C70" s="166" t="str">
        <f>IFERROR(_xlfn.CONCAT(VLOOKUP(B70,Member!A:I,3,0)," ",(VLOOKUP(B70,Member!A:I,4,0))),"")</f>
        <v/>
      </c>
      <c r="D70" s="166" t="str">
        <f>IFERROR(VLOOKUP(B70,Member!A:I,7,0),"")</f>
        <v/>
      </c>
      <c r="E70" s="269" t="str">
        <f t="shared" si="14"/>
        <v/>
      </c>
      <c r="F70" s="166" t="str">
        <f t="shared" si="15"/>
        <v/>
      </c>
      <c r="G70" s="263" t="str">
        <f t="shared" si="16"/>
        <v/>
      </c>
      <c r="L70" s="264">
        <f>Member!A70</f>
        <v>7761</v>
      </c>
      <c r="M70" s="166">
        <f t="shared" si="9"/>
        <v>0</v>
      </c>
      <c r="N70" s="166">
        <f t="shared" si="10"/>
        <v>0</v>
      </c>
      <c r="O70" s="166">
        <f t="shared" si="11"/>
        <v>0</v>
      </c>
      <c r="P70" s="166">
        <f t="shared" si="12"/>
        <v>49</v>
      </c>
      <c r="S70" s="166">
        <f>VLOOKUP(L70,Schnitt1!L:P,2,0)</f>
        <v>0</v>
      </c>
      <c r="T70" s="166">
        <f>VLOOKUP(L70,Schnitt2!L:P,2,0)</f>
        <v>0</v>
      </c>
      <c r="U70" s="166">
        <f>VLOOKUP(L70,Schnitt3!L:P,2,0)</f>
        <v>0</v>
      </c>
      <c r="V70" s="166">
        <f>VLOOKUP(L70,Schnitt4!L:P,2,0)</f>
        <v>0</v>
      </c>
      <c r="W70" s="166">
        <f>VLOOKUP(L70,Schnitt5!L:P,2,0)</f>
        <v>0</v>
      </c>
      <c r="X70" s="166">
        <f>VLOOKUP(L70,Schnitt6!L:P,2,0)</f>
        <v>0</v>
      </c>
      <c r="AA70" s="166">
        <f>VLOOKUP(L70,Schnitt1!L:P,3,0)</f>
        <v>0</v>
      </c>
      <c r="AB70" s="166">
        <f>VLOOKUP(L70,Schnitt2!L:P,3,0)</f>
        <v>0</v>
      </c>
      <c r="AC70" s="166">
        <f>VLOOKUP(L70,Schnitt3!L:P,3,0)</f>
        <v>0</v>
      </c>
      <c r="AD70" s="166">
        <f>VLOOKUP(L70,Schnitt4!L:P,3,0)</f>
        <v>0</v>
      </c>
      <c r="AE70" s="166">
        <f>VLOOKUP(L70,Schnitt5!L:P,3,0)</f>
        <v>0</v>
      </c>
      <c r="AF70" s="166">
        <f>VLOOKUP(L70,Schnitt6!L:P,3,0)</f>
        <v>0</v>
      </c>
    </row>
    <row r="71" spans="1:32" x14ac:dyDescent="0.25">
      <c r="A71" s="166" t="str">
        <f t="shared" si="17"/>
        <v/>
      </c>
      <c r="B71" s="166" t="str">
        <f t="shared" si="13"/>
        <v/>
      </c>
      <c r="C71" s="166" t="str">
        <f>IFERROR(_xlfn.CONCAT(VLOOKUP(B71,Member!A:I,3,0)," ",(VLOOKUP(B71,Member!A:I,4,0))),"")</f>
        <v/>
      </c>
      <c r="D71" s="166" t="str">
        <f>IFERROR(VLOOKUP(B71,Member!A:I,7,0),"")</f>
        <v/>
      </c>
      <c r="E71" s="269" t="str">
        <f t="shared" si="14"/>
        <v/>
      </c>
      <c r="F71" s="166" t="str">
        <f t="shared" si="15"/>
        <v/>
      </c>
      <c r="G71" s="263" t="str">
        <f t="shared" si="16"/>
        <v/>
      </c>
      <c r="L71" s="264">
        <f>Member!A71</f>
        <v>16245</v>
      </c>
      <c r="M71" s="166">
        <f t="shared" si="9"/>
        <v>0</v>
      </c>
      <c r="N71" s="166">
        <f t="shared" si="10"/>
        <v>0</v>
      </c>
      <c r="O71" s="166">
        <f t="shared" si="11"/>
        <v>0</v>
      </c>
      <c r="P71" s="166">
        <f t="shared" si="12"/>
        <v>49</v>
      </c>
      <c r="S71" s="166">
        <f>VLOOKUP(L71,Schnitt1!L:P,2,0)</f>
        <v>0</v>
      </c>
      <c r="T71" s="166">
        <f>VLOOKUP(L71,Schnitt2!L:P,2,0)</f>
        <v>0</v>
      </c>
      <c r="U71" s="166">
        <f>VLOOKUP(L71,Schnitt3!L:P,2,0)</f>
        <v>0</v>
      </c>
      <c r="V71" s="166">
        <f>VLOOKUP(L71,Schnitt4!L:P,2,0)</f>
        <v>0</v>
      </c>
      <c r="W71" s="166">
        <f>VLOOKUP(L71,Schnitt5!L:P,2,0)</f>
        <v>0</v>
      </c>
      <c r="X71" s="166">
        <f>VLOOKUP(L71,Schnitt6!L:P,2,0)</f>
        <v>0</v>
      </c>
      <c r="AA71" s="166">
        <f>VLOOKUP(L71,Schnitt1!L:P,3,0)</f>
        <v>0</v>
      </c>
      <c r="AB71" s="166">
        <f>VLOOKUP(L71,Schnitt2!L:P,3,0)</f>
        <v>0</v>
      </c>
      <c r="AC71" s="166">
        <f>VLOOKUP(L71,Schnitt3!L:P,3,0)</f>
        <v>0</v>
      </c>
      <c r="AD71" s="166">
        <f>VLOOKUP(L71,Schnitt4!L:P,3,0)</f>
        <v>0</v>
      </c>
      <c r="AE71" s="166">
        <f>VLOOKUP(L71,Schnitt5!L:P,3,0)</f>
        <v>0</v>
      </c>
      <c r="AF71" s="166">
        <f>VLOOKUP(L71,Schnitt6!L:P,3,0)</f>
        <v>0</v>
      </c>
    </row>
    <row r="72" spans="1:32" x14ac:dyDescent="0.25">
      <c r="A72" s="166" t="str">
        <f t="shared" si="17"/>
        <v/>
      </c>
      <c r="B72" s="166" t="str">
        <f t="shared" si="13"/>
        <v/>
      </c>
      <c r="C72" s="166" t="str">
        <f>IFERROR(_xlfn.CONCAT(VLOOKUP(B72,Member!A:I,3,0)," ",(VLOOKUP(B72,Member!A:I,4,0))),"")</f>
        <v/>
      </c>
      <c r="D72" s="166" t="str">
        <f>IFERROR(VLOOKUP(B72,Member!A:I,7,0),"")</f>
        <v/>
      </c>
      <c r="E72" s="269" t="str">
        <f t="shared" si="14"/>
        <v/>
      </c>
      <c r="F72" s="166" t="str">
        <f t="shared" si="15"/>
        <v/>
      </c>
      <c r="G72" s="263" t="str">
        <f t="shared" si="16"/>
        <v/>
      </c>
      <c r="L72" s="264">
        <f>Member!A72</f>
        <v>16243</v>
      </c>
      <c r="M72" s="166">
        <f t="shared" si="9"/>
        <v>0</v>
      </c>
      <c r="N72" s="166">
        <f t="shared" si="10"/>
        <v>0</v>
      </c>
      <c r="O72" s="166">
        <f t="shared" si="11"/>
        <v>0</v>
      </c>
      <c r="P72" s="166">
        <f t="shared" si="12"/>
        <v>49</v>
      </c>
      <c r="S72" s="166">
        <f>VLOOKUP(L72,Schnitt1!L:P,2,0)</f>
        <v>0</v>
      </c>
      <c r="T72" s="166">
        <f>VLOOKUP(L72,Schnitt2!L:P,2,0)</f>
        <v>0</v>
      </c>
      <c r="U72" s="166">
        <f>VLOOKUP(L72,Schnitt3!L:P,2,0)</f>
        <v>0</v>
      </c>
      <c r="V72" s="166">
        <f>VLOOKUP(L72,Schnitt4!L:P,2,0)</f>
        <v>0</v>
      </c>
      <c r="W72" s="166">
        <f>VLOOKUP(L72,Schnitt5!L:P,2,0)</f>
        <v>0</v>
      </c>
      <c r="X72" s="166">
        <f>VLOOKUP(L72,Schnitt6!L:P,2,0)</f>
        <v>0</v>
      </c>
      <c r="AA72" s="166">
        <f>VLOOKUP(L72,Schnitt1!L:P,3,0)</f>
        <v>0</v>
      </c>
      <c r="AB72" s="166">
        <f>VLOOKUP(L72,Schnitt2!L:P,3,0)</f>
        <v>0</v>
      </c>
      <c r="AC72" s="166">
        <f>VLOOKUP(L72,Schnitt3!L:P,3,0)</f>
        <v>0</v>
      </c>
      <c r="AD72" s="166">
        <f>VLOOKUP(L72,Schnitt4!L:P,3,0)</f>
        <v>0</v>
      </c>
      <c r="AE72" s="166">
        <f>VLOOKUP(L72,Schnitt5!L:P,3,0)</f>
        <v>0</v>
      </c>
      <c r="AF72" s="166">
        <f>VLOOKUP(L72,Schnitt6!L:P,3,0)</f>
        <v>0</v>
      </c>
    </row>
    <row r="73" spans="1:32" x14ac:dyDescent="0.25">
      <c r="A73" s="166" t="str">
        <f t="shared" si="17"/>
        <v/>
      </c>
      <c r="B73" s="166" t="str">
        <f t="shared" si="13"/>
        <v/>
      </c>
      <c r="C73" s="166" t="str">
        <f>IFERROR(_xlfn.CONCAT(VLOOKUP(B73,Member!A:I,3,0)," ",(VLOOKUP(B73,Member!A:I,4,0))),"")</f>
        <v/>
      </c>
      <c r="D73" s="166" t="str">
        <f>IFERROR(VLOOKUP(B73,Member!A:I,7,0),"")</f>
        <v/>
      </c>
      <c r="E73" s="269" t="str">
        <f t="shared" si="14"/>
        <v/>
      </c>
      <c r="F73" s="166" t="str">
        <f t="shared" si="15"/>
        <v/>
      </c>
      <c r="G73" s="263" t="str">
        <f t="shared" si="16"/>
        <v/>
      </c>
      <c r="L73" s="264">
        <f>Member!A73</f>
        <v>16896</v>
      </c>
      <c r="M73" s="166">
        <f t="shared" si="9"/>
        <v>1265</v>
      </c>
      <c r="N73" s="166">
        <f t="shared" si="10"/>
        <v>7</v>
      </c>
      <c r="O73" s="166">
        <f t="shared" si="11"/>
        <v>180.71428564128573</v>
      </c>
      <c r="P73" s="166">
        <f t="shared" si="12"/>
        <v>17</v>
      </c>
      <c r="S73" s="166">
        <f>VLOOKUP(L73,Schnitt1!L:P,2,0)</f>
        <v>1265</v>
      </c>
      <c r="T73" s="166">
        <f>VLOOKUP(L73,Schnitt2!L:P,2,0)</f>
        <v>0</v>
      </c>
      <c r="U73" s="166">
        <f>VLOOKUP(L73,Schnitt3!L:P,2,0)</f>
        <v>0</v>
      </c>
      <c r="V73" s="166">
        <f>VLOOKUP(L73,Schnitt4!L:P,2,0)</f>
        <v>0</v>
      </c>
      <c r="W73" s="166">
        <f>VLOOKUP(L73,Schnitt5!L:P,2,0)</f>
        <v>0</v>
      </c>
      <c r="X73" s="166">
        <f>VLOOKUP(L73,Schnitt6!L:P,2,0)</f>
        <v>0</v>
      </c>
      <c r="AA73" s="166">
        <f>VLOOKUP(L73,Schnitt1!L:P,3,0)</f>
        <v>7</v>
      </c>
      <c r="AB73" s="166">
        <f>VLOOKUP(L73,Schnitt2!L:P,3,0)</f>
        <v>0</v>
      </c>
      <c r="AC73" s="166">
        <f>VLOOKUP(L73,Schnitt3!L:P,3,0)</f>
        <v>0</v>
      </c>
      <c r="AD73" s="166">
        <f>VLOOKUP(L73,Schnitt4!L:P,3,0)</f>
        <v>0</v>
      </c>
      <c r="AE73" s="166">
        <f>VLOOKUP(L73,Schnitt5!L:P,3,0)</f>
        <v>0</v>
      </c>
      <c r="AF73" s="166">
        <f>VLOOKUP(L73,Schnitt6!L:P,3,0)</f>
        <v>0</v>
      </c>
    </row>
    <row r="74" spans="1:32" x14ac:dyDescent="0.25">
      <c r="A74" s="166" t="str">
        <f t="shared" si="17"/>
        <v/>
      </c>
      <c r="B74" s="166" t="str">
        <f t="shared" si="13"/>
        <v/>
      </c>
      <c r="C74" s="166" t="str">
        <f>IFERROR(_xlfn.CONCAT(VLOOKUP(B74,Member!A:I,3,0)," ",(VLOOKUP(B74,Member!A:I,4,0))),"")</f>
        <v/>
      </c>
      <c r="D74" s="166" t="str">
        <f>IFERROR(VLOOKUP(B74,Member!A:I,7,0),"")</f>
        <v/>
      </c>
      <c r="E74" s="269" t="str">
        <f t="shared" si="14"/>
        <v/>
      </c>
      <c r="F74" s="166" t="str">
        <f t="shared" si="15"/>
        <v/>
      </c>
      <c r="G74" s="263" t="str">
        <f t="shared" si="16"/>
        <v/>
      </c>
      <c r="L74" s="264">
        <f>Member!A74</f>
        <v>7102</v>
      </c>
      <c r="M74" s="166">
        <f t="shared" si="9"/>
        <v>871</v>
      </c>
      <c r="N74" s="166">
        <f t="shared" si="10"/>
        <v>5</v>
      </c>
      <c r="O74" s="166">
        <f t="shared" si="11"/>
        <v>174.19999992599998</v>
      </c>
      <c r="P74" s="166">
        <f t="shared" si="12"/>
        <v>26</v>
      </c>
      <c r="S74" s="166">
        <f>VLOOKUP(L74,Schnitt1!L:P,2,0)</f>
        <v>871</v>
      </c>
      <c r="T74" s="166">
        <f>VLOOKUP(L74,Schnitt2!L:P,2,0)</f>
        <v>0</v>
      </c>
      <c r="U74" s="166">
        <f>VLOOKUP(L74,Schnitt3!L:P,2,0)</f>
        <v>0</v>
      </c>
      <c r="V74" s="166">
        <f>VLOOKUP(L74,Schnitt4!L:P,2,0)</f>
        <v>0</v>
      </c>
      <c r="W74" s="166">
        <f>VLOOKUP(L74,Schnitt5!L:P,2,0)</f>
        <v>0</v>
      </c>
      <c r="X74" s="166">
        <f>VLOOKUP(L74,Schnitt6!L:P,2,0)</f>
        <v>0</v>
      </c>
      <c r="AA74" s="166">
        <f>VLOOKUP(L74,Schnitt1!L:P,3,0)</f>
        <v>5</v>
      </c>
      <c r="AB74" s="166">
        <f>VLOOKUP(L74,Schnitt2!L:P,3,0)</f>
        <v>0</v>
      </c>
      <c r="AC74" s="166">
        <f>VLOOKUP(L74,Schnitt3!L:P,3,0)</f>
        <v>0</v>
      </c>
      <c r="AD74" s="166">
        <f>VLOOKUP(L74,Schnitt4!L:P,3,0)</f>
        <v>0</v>
      </c>
      <c r="AE74" s="166">
        <f>VLOOKUP(L74,Schnitt5!L:P,3,0)</f>
        <v>0</v>
      </c>
      <c r="AF74" s="166">
        <f>VLOOKUP(L74,Schnitt6!L:P,3,0)</f>
        <v>0</v>
      </c>
    </row>
    <row r="75" spans="1:32" x14ac:dyDescent="0.25">
      <c r="A75" s="166" t="str">
        <f t="shared" si="17"/>
        <v/>
      </c>
      <c r="B75" s="166" t="str">
        <f t="shared" si="13"/>
        <v/>
      </c>
      <c r="C75" s="166" t="str">
        <f>IFERROR(_xlfn.CONCAT(VLOOKUP(B75,Member!A:I,3,0)," ",(VLOOKUP(B75,Member!A:I,4,0))),"")</f>
        <v/>
      </c>
      <c r="D75" s="166" t="str">
        <f>IFERROR(VLOOKUP(B75,Member!A:I,7,0),"")</f>
        <v/>
      </c>
      <c r="E75" s="269" t="str">
        <f t="shared" si="14"/>
        <v/>
      </c>
      <c r="F75" s="166" t="str">
        <f t="shared" si="15"/>
        <v/>
      </c>
      <c r="G75" s="263" t="str">
        <f t="shared" si="16"/>
        <v/>
      </c>
      <c r="L75" s="264">
        <f>Member!A75</f>
        <v>7724</v>
      </c>
      <c r="M75" s="166">
        <f t="shared" si="9"/>
        <v>1757</v>
      </c>
      <c r="N75" s="166">
        <f t="shared" si="10"/>
        <v>9</v>
      </c>
      <c r="O75" s="166">
        <f t="shared" si="11"/>
        <v>195.22222214722223</v>
      </c>
      <c r="P75" s="166">
        <f t="shared" si="12"/>
        <v>7</v>
      </c>
      <c r="S75" s="166">
        <f>VLOOKUP(L75,Schnitt1!L:P,2,0)</f>
        <v>1757</v>
      </c>
      <c r="T75" s="166">
        <f>VLOOKUP(L75,Schnitt2!L:P,2,0)</f>
        <v>0</v>
      </c>
      <c r="U75" s="166">
        <f>VLOOKUP(L75,Schnitt3!L:P,2,0)</f>
        <v>0</v>
      </c>
      <c r="V75" s="166">
        <f>VLOOKUP(L75,Schnitt4!L:P,2,0)</f>
        <v>0</v>
      </c>
      <c r="W75" s="166">
        <f>VLOOKUP(L75,Schnitt5!L:P,2,0)</f>
        <v>0</v>
      </c>
      <c r="X75" s="166">
        <f>VLOOKUP(L75,Schnitt6!L:P,2,0)</f>
        <v>0</v>
      </c>
      <c r="AA75" s="166">
        <f>VLOOKUP(L75,Schnitt1!L:P,3,0)</f>
        <v>9</v>
      </c>
      <c r="AB75" s="166">
        <f>VLOOKUP(L75,Schnitt2!L:P,3,0)</f>
        <v>0</v>
      </c>
      <c r="AC75" s="166">
        <f>VLOOKUP(L75,Schnitt3!L:P,3,0)</f>
        <v>0</v>
      </c>
      <c r="AD75" s="166">
        <f>VLOOKUP(L75,Schnitt4!L:P,3,0)</f>
        <v>0</v>
      </c>
      <c r="AE75" s="166">
        <f>VLOOKUP(L75,Schnitt5!L:P,3,0)</f>
        <v>0</v>
      </c>
      <c r="AF75" s="166">
        <f>VLOOKUP(L75,Schnitt6!L:P,3,0)</f>
        <v>0</v>
      </c>
    </row>
    <row r="76" spans="1:32" x14ac:dyDescent="0.25">
      <c r="A76" s="166" t="str">
        <f t="shared" si="17"/>
        <v/>
      </c>
      <c r="B76" s="166" t="str">
        <f t="shared" si="13"/>
        <v/>
      </c>
      <c r="C76" s="166" t="str">
        <f>IFERROR(_xlfn.CONCAT(VLOOKUP(B76,Member!A:I,3,0)," ",(VLOOKUP(B76,Member!A:I,4,0))),"")</f>
        <v/>
      </c>
      <c r="D76" s="166" t="str">
        <f>IFERROR(VLOOKUP(B76,Member!A:I,7,0),"")</f>
        <v/>
      </c>
      <c r="E76" s="269" t="str">
        <f t="shared" si="14"/>
        <v/>
      </c>
      <c r="F76" s="166" t="str">
        <f t="shared" si="15"/>
        <v/>
      </c>
      <c r="G76" s="263" t="str">
        <f t="shared" si="16"/>
        <v/>
      </c>
      <c r="L76" s="264">
        <f>Member!A76</f>
        <v>7725</v>
      </c>
      <c r="M76" s="166">
        <f t="shared" si="9"/>
        <v>1604</v>
      </c>
      <c r="N76" s="166">
        <f t="shared" si="10"/>
        <v>9</v>
      </c>
      <c r="O76" s="166">
        <f t="shared" si="11"/>
        <v>178.22222214622224</v>
      </c>
      <c r="P76" s="166">
        <f t="shared" si="12"/>
        <v>20</v>
      </c>
      <c r="S76" s="166">
        <f>VLOOKUP(L76,Schnitt1!L:P,2,0)</f>
        <v>1604</v>
      </c>
      <c r="T76" s="166">
        <f>VLOOKUP(L76,Schnitt2!L:P,2,0)</f>
        <v>0</v>
      </c>
      <c r="U76" s="166">
        <f>VLOOKUP(L76,Schnitt3!L:P,2,0)</f>
        <v>0</v>
      </c>
      <c r="V76" s="166">
        <f>VLOOKUP(L76,Schnitt4!L:P,2,0)</f>
        <v>0</v>
      </c>
      <c r="W76" s="166">
        <f>VLOOKUP(L76,Schnitt5!L:P,2,0)</f>
        <v>0</v>
      </c>
      <c r="X76" s="166">
        <f>VLOOKUP(L76,Schnitt6!L:P,2,0)</f>
        <v>0</v>
      </c>
      <c r="AA76" s="166">
        <f>VLOOKUP(L76,Schnitt1!L:P,3,0)</f>
        <v>9</v>
      </c>
      <c r="AB76" s="166">
        <f>VLOOKUP(L76,Schnitt2!L:P,3,0)</f>
        <v>0</v>
      </c>
      <c r="AC76" s="166">
        <f>VLOOKUP(L76,Schnitt3!L:P,3,0)</f>
        <v>0</v>
      </c>
      <c r="AD76" s="166">
        <f>VLOOKUP(L76,Schnitt4!L:P,3,0)</f>
        <v>0</v>
      </c>
      <c r="AE76" s="166">
        <f>VLOOKUP(L76,Schnitt5!L:P,3,0)</f>
        <v>0</v>
      </c>
      <c r="AF76" s="166">
        <f>VLOOKUP(L76,Schnitt6!L:P,3,0)</f>
        <v>0</v>
      </c>
    </row>
    <row r="77" spans="1:32" x14ac:dyDescent="0.25">
      <c r="A77" s="166" t="str">
        <f t="shared" si="17"/>
        <v/>
      </c>
      <c r="B77" s="166" t="str">
        <f t="shared" si="13"/>
        <v/>
      </c>
      <c r="C77" s="166" t="str">
        <f>IFERROR(_xlfn.CONCAT(VLOOKUP(B77,Member!A:I,3,0)," ",(VLOOKUP(B77,Member!A:I,4,0))),"")</f>
        <v/>
      </c>
      <c r="D77" s="166" t="str">
        <f>IFERROR(VLOOKUP(B77,Member!A:I,7,0),"")</f>
        <v/>
      </c>
      <c r="E77" s="269" t="str">
        <f t="shared" si="14"/>
        <v/>
      </c>
      <c r="F77" s="166" t="str">
        <f t="shared" si="15"/>
        <v/>
      </c>
      <c r="G77" s="263" t="str">
        <f t="shared" si="16"/>
        <v/>
      </c>
      <c r="L77" s="264">
        <f>Member!A77</f>
        <v>7734</v>
      </c>
      <c r="M77" s="166">
        <f t="shared" si="9"/>
        <v>1183</v>
      </c>
      <c r="N77" s="166">
        <f t="shared" si="10"/>
        <v>6</v>
      </c>
      <c r="O77" s="166">
        <f t="shared" si="11"/>
        <v>197.16666658966665</v>
      </c>
      <c r="P77" s="166">
        <f t="shared" si="12"/>
        <v>4</v>
      </c>
      <c r="S77" s="166">
        <f>VLOOKUP(L77,Schnitt1!L:P,2,0)</f>
        <v>1183</v>
      </c>
      <c r="T77" s="166">
        <f>VLOOKUP(L77,Schnitt2!L:P,2,0)</f>
        <v>0</v>
      </c>
      <c r="U77" s="166">
        <f>VLOOKUP(L77,Schnitt3!L:P,2,0)</f>
        <v>0</v>
      </c>
      <c r="V77" s="166">
        <f>VLOOKUP(L77,Schnitt4!L:P,2,0)</f>
        <v>0</v>
      </c>
      <c r="W77" s="166">
        <f>VLOOKUP(L77,Schnitt5!L:P,2,0)</f>
        <v>0</v>
      </c>
      <c r="X77" s="166">
        <f>VLOOKUP(L77,Schnitt6!L:P,2,0)</f>
        <v>0</v>
      </c>
      <c r="AA77" s="166">
        <f>VLOOKUP(L77,Schnitt1!L:P,3,0)</f>
        <v>6</v>
      </c>
      <c r="AB77" s="166">
        <f>VLOOKUP(L77,Schnitt2!L:P,3,0)</f>
        <v>0</v>
      </c>
      <c r="AC77" s="166">
        <f>VLOOKUP(L77,Schnitt3!L:P,3,0)</f>
        <v>0</v>
      </c>
      <c r="AD77" s="166">
        <f>VLOOKUP(L77,Schnitt4!L:P,3,0)</f>
        <v>0</v>
      </c>
      <c r="AE77" s="166">
        <f>VLOOKUP(L77,Schnitt5!L:P,3,0)</f>
        <v>0</v>
      </c>
      <c r="AF77" s="166">
        <f>VLOOKUP(L77,Schnitt6!L:P,3,0)</f>
        <v>0</v>
      </c>
    </row>
    <row r="78" spans="1:32" x14ac:dyDescent="0.25">
      <c r="A78" s="166" t="str">
        <f t="shared" si="17"/>
        <v/>
      </c>
      <c r="B78" s="166" t="str">
        <f t="shared" si="13"/>
        <v/>
      </c>
      <c r="C78" s="166" t="str">
        <f>IFERROR(_xlfn.CONCAT(VLOOKUP(B78,Member!A:I,3,0)," ",(VLOOKUP(B78,Member!A:I,4,0))),"")</f>
        <v/>
      </c>
      <c r="D78" s="166" t="str">
        <f>IFERROR(VLOOKUP(B78,Member!A:I,7,0),"")</f>
        <v/>
      </c>
      <c r="E78" s="269" t="str">
        <f t="shared" si="14"/>
        <v/>
      </c>
      <c r="F78" s="166" t="str">
        <f t="shared" si="15"/>
        <v/>
      </c>
      <c r="G78" s="263" t="str">
        <f t="shared" si="16"/>
        <v/>
      </c>
      <c r="L78" s="264">
        <f>Member!A78</f>
        <v>38906</v>
      </c>
      <c r="M78" s="166">
        <f t="shared" si="9"/>
        <v>0</v>
      </c>
      <c r="N78" s="166">
        <f t="shared" si="10"/>
        <v>0</v>
      </c>
      <c r="O78" s="166">
        <f t="shared" si="11"/>
        <v>0</v>
      </c>
      <c r="P78" s="166">
        <f t="shared" si="12"/>
        <v>49</v>
      </c>
      <c r="S78" s="166">
        <f>VLOOKUP(L78,Schnitt1!L:P,2,0)</f>
        <v>0</v>
      </c>
      <c r="T78" s="166">
        <f>VLOOKUP(L78,Schnitt2!L:P,2,0)</f>
        <v>0</v>
      </c>
      <c r="U78" s="166">
        <f>VLOOKUP(L78,Schnitt3!L:P,2,0)</f>
        <v>0</v>
      </c>
      <c r="V78" s="166">
        <f>VLOOKUP(L78,Schnitt4!L:P,2,0)</f>
        <v>0</v>
      </c>
      <c r="W78" s="166">
        <f>VLOOKUP(L78,Schnitt5!L:P,2,0)</f>
        <v>0</v>
      </c>
      <c r="X78" s="166">
        <f>VLOOKUP(L78,Schnitt6!L:P,2,0)</f>
        <v>0</v>
      </c>
      <c r="AA78" s="166">
        <f>VLOOKUP(L78,Schnitt1!L:P,3,0)</f>
        <v>0</v>
      </c>
      <c r="AB78" s="166">
        <f>VLOOKUP(L78,Schnitt2!L:P,3,0)</f>
        <v>0</v>
      </c>
      <c r="AC78" s="166">
        <f>VLOOKUP(L78,Schnitt3!L:P,3,0)</f>
        <v>0</v>
      </c>
      <c r="AD78" s="166">
        <f>VLOOKUP(L78,Schnitt4!L:P,3,0)</f>
        <v>0</v>
      </c>
      <c r="AE78" s="166">
        <f>VLOOKUP(L78,Schnitt5!L:P,3,0)</f>
        <v>0</v>
      </c>
      <c r="AF78" s="166">
        <f>VLOOKUP(L78,Schnitt6!L:P,3,0)</f>
        <v>0</v>
      </c>
    </row>
    <row r="79" spans="1:32" x14ac:dyDescent="0.25">
      <c r="A79" s="166" t="str">
        <f t="shared" si="17"/>
        <v/>
      </c>
      <c r="B79" s="166" t="str">
        <f t="shared" si="13"/>
        <v/>
      </c>
      <c r="C79" s="166" t="str">
        <f>IFERROR(_xlfn.CONCAT(VLOOKUP(B79,Member!A:I,3,0)," ",(VLOOKUP(B79,Member!A:I,4,0))),"")</f>
        <v/>
      </c>
      <c r="D79" s="166" t="str">
        <f>IFERROR(VLOOKUP(B79,Member!A:I,7,0),"")</f>
        <v/>
      </c>
      <c r="E79" s="269" t="str">
        <f t="shared" si="14"/>
        <v/>
      </c>
      <c r="F79" s="166" t="str">
        <f t="shared" si="15"/>
        <v/>
      </c>
      <c r="G79" s="263" t="str">
        <f t="shared" si="16"/>
        <v/>
      </c>
      <c r="L79" s="264">
        <f>Member!A79</f>
        <v>7005</v>
      </c>
      <c r="M79" s="166">
        <f t="shared" si="9"/>
        <v>0</v>
      </c>
      <c r="N79" s="166">
        <f t="shared" si="10"/>
        <v>0</v>
      </c>
      <c r="O79" s="166">
        <f t="shared" si="11"/>
        <v>0</v>
      </c>
      <c r="P79" s="166">
        <f t="shared" si="12"/>
        <v>49</v>
      </c>
      <c r="S79" s="166">
        <f>VLOOKUP(L79,Schnitt1!L:P,2,0)</f>
        <v>0</v>
      </c>
      <c r="T79" s="166">
        <f>VLOOKUP(L79,Schnitt2!L:P,2,0)</f>
        <v>0</v>
      </c>
      <c r="U79" s="166">
        <f>VLOOKUP(L79,Schnitt3!L:P,2,0)</f>
        <v>0</v>
      </c>
      <c r="V79" s="166">
        <f>VLOOKUP(L79,Schnitt4!L:P,2,0)</f>
        <v>0</v>
      </c>
      <c r="W79" s="166">
        <f>VLOOKUP(L79,Schnitt5!L:P,2,0)</f>
        <v>0</v>
      </c>
      <c r="X79" s="166">
        <f>VLOOKUP(L79,Schnitt6!L:P,2,0)</f>
        <v>0</v>
      </c>
      <c r="AA79" s="166">
        <f>VLOOKUP(L79,Schnitt1!L:P,3,0)</f>
        <v>0</v>
      </c>
      <c r="AB79" s="166">
        <f>VLOOKUP(L79,Schnitt2!L:P,3,0)</f>
        <v>0</v>
      </c>
      <c r="AC79" s="166">
        <f>VLOOKUP(L79,Schnitt3!L:P,3,0)</f>
        <v>0</v>
      </c>
      <c r="AD79" s="166">
        <f>VLOOKUP(L79,Schnitt4!L:P,3,0)</f>
        <v>0</v>
      </c>
      <c r="AE79" s="166">
        <f>VLOOKUP(L79,Schnitt5!L:P,3,0)</f>
        <v>0</v>
      </c>
      <c r="AF79" s="166">
        <f>VLOOKUP(L79,Schnitt6!L:P,3,0)</f>
        <v>0</v>
      </c>
    </row>
    <row r="80" spans="1:32" x14ac:dyDescent="0.25">
      <c r="A80" s="166" t="str">
        <f t="shared" si="17"/>
        <v/>
      </c>
      <c r="B80" s="166" t="str">
        <f t="shared" si="13"/>
        <v/>
      </c>
      <c r="C80" s="166" t="str">
        <f>IFERROR(_xlfn.CONCAT(VLOOKUP(B80,Member!A:I,3,0)," ",(VLOOKUP(B80,Member!A:I,4,0))),"")</f>
        <v/>
      </c>
      <c r="D80" s="166" t="str">
        <f>IFERROR(VLOOKUP(B80,Member!A:I,7,0),"")</f>
        <v/>
      </c>
      <c r="E80" s="269" t="str">
        <f t="shared" si="14"/>
        <v/>
      </c>
      <c r="F80" s="166" t="str">
        <f t="shared" si="15"/>
        <v/>
      </c>
      <c r="G80" s="263" t="str">
        <f t="shared" si="16"/>
        <v/>
      </c>
      <c r="L80" s="264">
        <f>Member!A80</f>
        <v>7019</v>
      </c>
      <c r="M80" s="166">
        <f t="shared" si="9"/>
        <v>0</v>
      </c>
      <c r="N80" s="166">
        <f t="shared" si="10"/>
        <v>0</v>
      </c>
      <c r="O80" s="166">
        <f t="shared" si="11"/>
        <v>0</v>
      </c>
      <c r="P80" s="166">
        <f t="shared" si="12"/>
        <v>49</v>
      </c>
      <c r="S80" s="166">
        <f>VLOOKUP(L80,Schnitt1!L:P,2,0)</f>
        <v>0</v>
      </c>
      <c r="T80" s="166">
        <f>VLOOKUP(L80,Schnitt2!L:P,2,0)</f>
        <v>0</v>
      </c>
      <c r="U80" s="166">
        <f>VLOOKUP(L80,Schnitt3!L:P,2,0)</f>
        <v>0</v>
      </c>
      <c r="V80" s="166">
        <f>VLOOKUP(L80,Schnitt4!L:P,2,0)</f>
        <v>0</v>
      </c>
      <c r="W80" s="166">
        <f>VLOOKUP(L80,Schnitt5!L:P,2,0)</f>
        <v>0</v>
      </c>
      <c r="X80" s="166">
        <f>VLOOKUP(L80,Schnitt6!L:P,2,0)</f>
        <v>0</v>
      </c>
      <c r="AA80" s="166">
        <f>VLOOKUP(L80,Schnitt1!L:P,3,0)</f>
        <v>0</v>
      </c>
      <c r="AB80" s="166">
        <f>VLOOKUP(L80,Schnitt2!L:P,3,0)</f>
        <v>0</v>
      </c>
      <c r="AC80" s="166">
        <f>VLOOKUP(L80,Schnitt3!L:P,3,0)</f>
        <v>0</v>
      </c>
      <c r="AD80" s="166">
        <f>VLOOKUP(L80,Schnitt4!L:P,3,0)</f>
        <v>0</v>
      </c>
      <c r="AE80" s="166">
        <f>VLOOKUP(L80,Schnitt5!L:P,3,0)</f>
        <v>0</v>
      </c>
      <c r="AF80" s="166">
        <f>VLOOKUP(L80,Schnitt6!L:P,3,0)</f>
        <v>0</v>
      </c>
    </row>
    <row r="81" spans="1:32" x14ac:dyDescent="0.25">
      <c r="A81" s="166" t="str">
        <f t="shared" si="17"/>
        <v/>
      </c>
      <c r="B81" s="166" t="str">
        <f t="shared" si="13"/>
        <v/>
      </c>
      <c r="C81" s="166" t="str">
        <f>IFERROR(_xlfn.CONCAT(VLOOKUP(B81,Member!A:I,3,0)," ",(VLOOKUP(B81,Member!A:I,4,0))),"")</f>
        <v/>
      </c>
      <c r="D81" s="166" t="str">
        <f>IFERROR(VLOOKUP(B81,Member!A:I,7,0),"")</f>
        <v/>
      </c>
      <c r="E81" s="269" t="str">
        <f t="shared" si="14"/>
        <v/>
      </c>
      <c r="F81" s="166" t="str">
        <f t="shared" si="15"/>
        <v/>
      </c>
      <c r="G81" s="263" t="str">
        <f t="shared" si="16"/>
        <v/>
      </c>
      <c r="L81" s="264">
        <f>Member!A81</f>
        <v>16080</v>
      </c>
      <c r="M81" s="166">
        <f t="shared" si="9"/>
        <v>0</v>
      </c>
      <c r="N81" s="166">
        <f t="shared" si="10"/>
        <v>0</v>
      </c>
      <c r="O81" s="166">
        <f t="shared" si="11"/>
        <v>0</v>
      </c>
      <c r="P81" s="166">
        <f t="shared" si="12"/>
        <v>49</v>
      </c>
      <c r="S81" s="166">
        <f>VLOOKUP(L81,Schnitt1!L:P,2,0)</f>
        <v>0</v>
      </c>
      <c r="T81" s="166">
        <f>VLOOKUP(L81,Schnitt2!L:P,2,0)</f>
        <v>0</v>
      </c>
      <c r="U81" s="166">
        <f>VLOOKUP(L81,Schnitt3!L:P,2,0)</f>
        <v>0</v>
      </c>
      <c r="V81" s="166">
        <f>VLOOKUP(L81,Schnitt4!L:P,2,0)</f>
        <v>0</v>
      </c>
      <c r="W81" s="166">
        <f>VLOOKUP(L81,Schnitt5!L:P,2,0)</f>
        <v>0</v>
      </c>
      <c r="X81" s="166">
        <f>VLOOKUP(L81,Schnitt6!L:P,2,0)</f>
        <v>0</v>
      </c>
      <c r="AA81" s="166">
        <f>VLOOKUP(L81,Schnitt1!L:P,3,0)</f>
        <v>0</v>
      </c>
      <c r="AB81" s="166">
        <f>VLOOKUP(L81,Schnitt2!L:P,3,0)</f>
        <v>0</v>
      </c>
      <c r="AC81" s="166">
        <f>VLOOKUP(L81,Schnitt3!L:P,3,0)</f>
        <v>0</v>
      </c>
      <c r="AD81" s="166">
        <f>VLOOKUP(L81,Schnitt4!L:P,3,0)</f>
        <v>0</v>
      </c>
      <c r="AE81" s="166">
        <f>VLOOKUP(L81,Schnitt5!L:P,3,0)</f>
        <v>0</v>
      </c>
      <c r="AF81" s="166">
        <f>VLOOKUP(L81,Schnitt6!L:P,3,0)</f>
        <v>0</v>
      </c>
    </row>
    <row r="82" spans="1:32" x14ac:dyDescent="0.25">
      <c r="A82" s="166" t="str">
        <f t="shared" si="17"/>
        <v/>
      </c>
      <c r="B82" s="166" t="str">
        <f t="shared" si="13"/>
        <v/>
      </c>
      <c r="C82" s="166" t="str">
        <f>IFERROR(_xlfn.CONCAT(VLOOKUP(B82,Member!A:I,3,0)," ",(VLOOKUP(B82,Member!A:I,4,0))),"")</f>
        <v/>
      </c>
      <c r="D82" s="166" t="str">
        <f>IFERROR(VLOOKUP(B82,Member!A:I,7,0),"")</f>
        <v/>
      </c>
      <c r="E82" s="269" t="str">
        <f t="shared" si="14"/>
        <v/>
      </c>
      <c r="F82" s="166" t="str">
        <f t="shared" si="15"/>
        <v/>
      </c>
      <c r="G82" s="263" t="str">
        <f t="shared" si="16"/>
        <v/>
      </c>
      <c r="L82" s="264">
        <f>Member!A82</f>
        <v>38595</v>
      </c>
      <c r="M82" s="166">
        <f t="shared" si="9"/>
        <v>0</v>
      </c>
      <c r="N82" s="166">
        <f t="shared" si="10"/>
        <v>0</v>
      </c>
      <c r="O82" s="166">
        <f t="shared" si="11"/>
        <v>0</v>
      </c>
      <c r="P82" s="166">
        <f t="shared" si="12"/>
        <v>49</v>
      </c>
      <c r="S82" s="166">
        <f>VLOOKUP(L82,Schnitt1!L:P,2,0)</f>
        <v>0</v>
      </c>
      <c r="T82" s="166">
        <f>VLOOKUP(L82,Schnitt2!L:P,2,0)</f>
        <v>0</v>
      </c>
      <c r="U82" s="166">
        <f>VLOOKUP(L82,Schnitt3!L:P,2,0)</f>
        <v>0</v>
      </c>
      <c r="V82" s="166">
        <f>VLOOKUP(L82,Schnitt4!L:P,2,0)</f>
        <v>0</v>
      </c>
      <c r="W82" s="166">
        <f>VLOOKUP(L82,Schnitt5!L:P,2,0)</f>
        <v>0</v>
      </c>
      <c r="X82" s="166">
        <f>VLOOKUP(L82,Schnitt6!L:P,2,0)</f>
        <v>0</v>
      </c>
      <c r="AA82" s="166">
        <f>VLOOKUP(L82,Schnitt1!L:P,3,0)</f>
        <v>0</v>
      </c>
      <c r="AB82" s="166">
        <f>VLOOKUP(L82,Schnitt2!L:P,3,0)</f>
        <v>0</v>
      </c>
      <c r="AC82" s="166">
        <f>VLOOKUP(L82,Schnitt3!L:P,3,0)</f>
        <v>0</v>
      </c>
      <c r="AD82" s="166">
        <f>VLOOKUP(L82,Schnitt4!L:P,3,0)</f>
        <v>0</v>
      </c>
      <c r="AE82" s="166">
        <f>VLOOKUP(L82,Schnitt5!L:P,3,0)</f>
        <v>0</v>
      </c>
      <c r="AF82" s="166">
        <f>VLOOKUP(L82,Schnitt6!L:P,3,0)</f>
        <v>0</v>
      </c>
    </row>
    <row r="83" spans="1:32" x14ac:dyDescent="0.25">
      <c r="A83" s="166" t="str">
        <f t="shared" si="17"/>
        <v/>
      </c>
      <c r="B83" s="166" t="str">
        <f t="shared" si="13"/>
        <v/>
      </c>
      <c r="C83" s="166" t="str">
        <f>IFERROR(_xlfn.CONCAT(VLOOKUP(B83,Member!A:I,3,0)," ",(VLOOKUP(B83,Member!A:I,4,0))),"")</f>
        <v/>
      </c>
      <c r="D83" s="166" t="str">
        <f>IFERROR(VLOOKUP(B83,Member!A:I,7,0),"")</f>
        <v/>
      </c>
      <c r="E83" s="269" t="str">
        <f t="shared" si="14"/>
        <v/>
      </c>
      <c r="F83" s="166" t="str">
        <f t="shared" si="15"/>
        <v/>
      </c>
      <c r="G83" s="263" t="str">
        <f t="shared" si="16"/>
        <v/>
      </c>
      <c r="L83" s="264">
        <f>Member!A83</f>
        <v>38236</v>
      </c>
      <c r="M83" s="166">
        <f t="shared" si="9"/>
        <v>0</v>
      </c>
      <c r="N83" s="166">
        <f t="shared" si="10"/>
        <v>0</v>
      </c>
      <c r="O83" s="166">
        <f t="shared" si="11"/>
        <v>0</v>
      </c>
      <c r="P83" s="166">
        <f t="shared" si="12"/>
        <v>49</v>
      </c>
      <c r="S83" s="166">
        <f>VLOOKUP(L83,Schnitt1!L:P,2,0)</f>
        <v>0</v>
      </c>
      <c r="T83" s="166">
        <f>VLOOKUP(L83,Schnitt2!L:P,2,0)</f>
        <v>0</v>
      </c>
      <c r="U83" s="166">
        <f>VLOOKUP(L83,Schnitt3!L:P,2,0)</f>
        <v>0</v>
      </c>
      <c r="V83" s="166">
        <f>VLOOKUP(L83,Schnitt4!L:P,2,0)</f>
        <v>0</v>
      </c>
      <c r="W83" s="166">
        <f>VLOOKUP(L83,Schnitt5!L:P,2,0)</f>
        <v>0</v>
      </c>
      <c r="X83" s="166">
        <f>VLOOKUP(L83,Schnitt6!L:P,2,0)</f>
        <v>0</v>
      </c>
      <c r="AA83" s="166">
        <f>VLOOKUP(L83,Schnitt1!L:P,3,0)</f>
        <v>0</v>
      </c>
      <c r="AB83" s="166">
        <f>VLOOKUP(L83,Schnitt2!L:P,3,0)</f>
        <v>0</v>
      </c>
      <c r="AC83" s="166">
        <f>VLOOKUP(L83,Schnitt3!L:P,3,0)</f>
        <v>0</v>
      </c>
      <c r="AD83" s="166">
        <f>VLOOKUP(L83,Schnitt4!L:P,3,0)</f>
        <v>0</v>
      </c>
      <c r="AE83" s="166">
        <f>VLOOKUP(L83,Schnitt5!L:P,3,0)</f>
        <v>0</v>
      </c>
      <c r="AF83" s="166">
        <f>VLOOKUP(L83,Schnitt6!L:P,3,0)</f>
        <v>0</v>
      </c>
    </row>
    <row r="84" spans="1:32" x14ac:dyDescent="0.25">
      <c r="A84" s="166" t="str">
        <f t="shared" si="17"/>
        <v/>
      </c>
      <c r="B84" s="166" t="str">
        <f t="shared" si="13"/>
        <v/>
      </c>
      <c r="C84" s="166" t="str">
        <f>IFERROR(_xlfn.CONCAT(VLOOKUP(B84,Member!A:I,3,0)," ",(VLOOKUP(B84,Member!A:I,4,0))),"")</f>
        <v/>
      </c>
      <c r="D84" s="166" t="str">
        <f>IFERROR(VLOOKUP(B84,Member!A:I,7,0),"")</f>
        <v/>
      </c>
      <c r="E84" s="269" t="str">
        <f t="shared" si="14"/>
        <v/>
      </c>
      <c r="F84" s="166" t="str">
        <f t="shared" si="15"/>
        <v/>
      </c>
      <c r="G84" s="263" t="str">
        <f t="shared" si="16"/>
        <v/>
      </c>
      <c r="L84" s="264">
        <f>Member!A84</f>
        <v>16086</v>
      </c>
      <c r="M84" s="166">
        <f t="shared" si="9"/>
        <v>0</v>
      </c>
      <c r="N84" s="166">
        <f t="shared" si="10"/>
        <v>0</v>
      </c>
      <c r="O84" s="166">
        <f t="shared" si="11"/>
        <v>0</v>
      </c>
      <c r="P84" s="166">
        <f t="shared" si="12"/>
        <v>49</v>
      </c>
      <c r="S84" s="166">
        <f>VLOOKUP(L84,Schnitt1!L:P,2,0)</f>
        <v>0</v>
      </c>
      <c r="T84" s="166">
        <f>VLOOKUP(L84,Schnitt2!L:P,2,0)</f>
        <v>0</v>
      </c>
      <c r="U84" s="166">
        <f>VLOOKUP(L84,Schnitt3!L:P,2,0)</f>
        <v>0</v>
      </c>
      <c r="V84" s="166">
        <f>VLOOKUP(L84,Schnitt4!L:P,2,0)</f>
        <v>0</v>
      </c>
      <c r="W84" s="166">
        <f>VLOOKUP(L84,Schnitt5!L:P,2,0)</f>
        <v>0</v>
      </c>
      <c r="X84" s="166">
        <f>VLOOKUP(L84,Schnitt6!L:P,2,0)</f>
        <v>0</v>
      </c>
      <c r="AA84" s="166">
        <f>VLOOKUP(L84,Schnitt1!L:P,3,0)</f>
        <v>0</v>
      </c>
      <c r="AB84" s="166">
        <f>VLOOKUP(L84,Schnitt2!L:P,3,0)</f>
        <v>0</v>
      </c>
      <c r="AC84" s="166">
        <f>VLOOKUP(L84,Schnitt3!L:P,3,0)</f>
        <v>0</v>
      </c>
      <c r="AD84" s="166">
        <f>VLOOKUP(L84,Schnitt4!L:P,3,0)</f>
        <v>0</v>
      </c>
      <c r="AE84" s="166">
        <f>VLOOKUP(L84,Schnitt5!L:P,3,0)</f>
        <v>0</v>
      </c>
      <c r="AF84" s="166">
        <f>VLOOKUP(L84,Schnitt6!L:P,3,0)</f>
        <v>0</v>
      </c>
    </row>
    <row r="85" spans="1:32" x14ac:dyDescent="0.25">
      <c r="A85" s="166" t="str">
        <f t="shared" si="17"/>
        <v/>
      </c>
      <c r="B85" s="166" t="str">
        <f t="shared" si="13"/>
        <v/>
      </c>
      <c r="C85" s="166" t="str">
        <f>IFERROR(_xlfn.CONCAT(VLOOKUP(B85,Member!A:I,3,0)," ",(VLOOKUP(B85,Member!A:I,4,0))),"")</f>
        <v/>
      </c>
      <c r="D85" s="166" t="str">
        <f>IFERROR(VLOOKUP(B85,Member!A:I,7,0),"")</f>
        <v/>
      </c>
      <c r="E85" s="269" t="str">
        <f t="shared" si="14"/>
        <v/>
      </c>
      <c r="F85" s="166" t="str">
        <f t="shared" si="15"/>
        <v/>
      </c>
      <c r="G85" s="263" t="str">
        <f t="shared" si="16"/>
        <v/>
      </c>
      <c r="L85" s="264">
        <f>Member!A85</f>
        <v>38909</v>
      </c>
      <c r="M85" s="166">
        <f t="shared" si="9"/>
        <v>0</v>
      </c>
      <c r="N85" s="166">
        <f t="shared" si="10"/>
        <v>0</v>
      </c>
      <c r="O85" s="166">
        <f t="shared" si="11"/>
        <v>0</v>
      </c>
      <c r="P85" s="166">
        <f t="shared" si="12"/>
        <v>49</v>
      </c>
      <c r="S85" s="166">
        <f>VLOOKUP(L85,Schnitt1!L:P,2,0)</f>
        <v>0</v>
      </c>
      <c r="T85" s="166">
        <f>VLOOKUP(L85,Schnitt2!L:P,2,0)</f>
        <v>0</v>
      </c>
      <c r="U85" s="166">
        <f>VLOOKUP(L85,Schnitt3!L:P,2,0)</f>
        <v>0</v>
      </c>
      <c r="V85" s="166">
        <f>VLOOKUP(L85,Schnitt4!L:P,2,0)</f>
        <v>0</v>
      </c>
      <c r="W85" s="166">
        <f>VLOOKUP(L85,Schnitt5!L:P,2,0)</f>
        <v>0</v>
      </c>
      <c r="X85" s="166">
        <f>VLOOKUP(L85,Schnitt6!L:P,2,0)</f>
        <v>0</v>
      </c>
      <c r="AA85" s="166">
        <f>VLOOKUP(L85,Schnitt1!L:P,3,0)</f>
        <v>0</v>
      </c>
      <c r="AB85" s="166">
        <f>VLOOKUP(L85,Schnitt2!L:P,3,0)</f>
        <v>0</v>
      </c>
      <c r="AC85" s="166">
        <f>VLOOKUP(L85,Schnitt3!L:P,3,0)</f>
        <v>0</v>
      </c>
      <c r="AD85" s="166">
        <f>VLOOKUP(L85,Schnitt4!L:P,3,0)</f>
        <v>0</v>
      </c>
      <c r="AE85" s="166">
        <f>VLOOKUP(L85,Schnitt5!L:P,3,0)</f>
        <v>0</v>
      </c>
      <c r="AF85" s="166">
        <f>VLOOKUP(L85,Schnitt6!L:P,3,0)</f>
        <v>0</v>
      </c>
    </row>
    <row r="86" spans="1:32" x14ac:dyDescent="0.25">
      <c r="A86" s="166" t="str">
        <f t="shared" si="17"/>
        <v/>
      </c>
      <c r="B86" s="166" t="str">
        <f t="shared" si="13"/>
        <v/>
      </c>
      <c r="C86" s="166" t="str">
        <f>IFERROR(_xlfn.CONCAT(VLOOKUP(B86,Member!A:I,3,0)," ",(VLOOKUP(B86,Member!A:I,4,0))),"")</f>
        <v/>
      </c>
      <c r="D86" s="166" t="str">
        <f>IFERROR(VLOOKUP(B86,Member!A:I,7,0),"")</f>
        <v/>
      </c>
      <c r="E86" s="269" t="str">
        <f t="shared" si="14"/>
        <v/>
      </c>
      <c r="F86" s="166" t="str">
        <f t="shared" si="15"/>
        <v/>
      </c>
      <c r="G86" s="263" t="str">
        <f t="shared" si="16"/>
        <v/>
      </c>
      <c r="L86" s="264">
        <f>Member!A86</f>
        <v>16088</v>
      </c>
      <c r="M86" s="166">
        <f t="shared" si="9"/>
        <v>0</v>
      </c>
      <c r="N86" s="166">
        <f t="shared" si="10"/>
        <v>0</v>
      </c>
      <c r="O86" s="166">
        <f t="shared" si="11"/>
        <v>0</v>
      </c>
      <c r="P86" s="166">
        <f t="shared" si="12"/>
        <v>49</v>
      </c>
      <c r="S86" s="166">
        <f>VLOOKUP(L86,Schnitt1!L:P,2,0)</f>
        <v>0</v>
      </c>
      <c r="T86" s="166">
        <f>VLOOKUP(L86,Schnitt2!L:P,2,0)</f>
        <v>0</v>
      </c>
      <c r="U86" s="166">
        <f>VLOOKUP(L86,Schnitt3!L:P,2,0)</f>
        <v>0</v>
      </c>
      <c r="V86" s="166">
        <f>VLOOKUP(L86,Schnitt4!L:P,2,0)</f>
        <v>0</v>
      </c>
      <c r="W86" s="166">
        <f>VLOOKUP(L86,Schnitt5!L:P,2,0)</f>
        <v>0</v>
      </c>
      <c r="X86" s="166">
        <f>VLOOKUP(L86,Schnitt6!L:P,2,0)</f>
        <v>0</v>
      </c>
      <c r="AA86" s="166">
        <f>VLOOKUP(L86,Schnitt1!L:P,3,0)</f>
        <v>0</v>
      </c>
      <c r="AB86" s="166">
        <f>VLOOKUP(L86,Schnitt2!L:P,3,0)</f>
        <v>0</v>
      </c>
      <c r="AC86" s="166">
        <f>VLOOKUP(L86,Schnitt3!L:P,3,0)</f>
        <v>0</v>
      </c>
      <c r="AD86" s="166">
        <f>VLOOKUP(L86,Schnitt4!L:P,3,0)</f>
        <v>0</v>
      </c>
      <c r="AE86" s="166">
        <f>VLOOKUP(L86,Schnitt5!L:P,3,0)</f>
        <v>0</v>
      </c>
      <c r="AF86" s="166">
        <f>VLOOKUP(L86,Schnitt6!L:P,3,0)</f>
        <v>0</v>
      </c>
    </row>
    <row r="87" spans="1:32" x14ac:dyDescent="0.25">
      <c r="A87" s="166" t="str">
        <f t="shared" si="17"/>
        <v/>
      </c>
      <c r="B87" s="166" t="str">
        <f t="shared" si="13"/>
        <v/>
      </c>
      <c r="C87" s="166" t="str">
        <f>IFERROR(_xlfn.CONCAT(VLOOKUP(B87,Member!A:I,3,0)," ",(VLOOKUP(B87,Member!A:I,4,0))),"")</f>
        <v/>
      </c>
      <c r="D87" s="166" t="str">
        <f>IFERROR(VLOOKUP(B87,Member!A:I,7,0),"")</f>
        <v/>
      </c>
      <c r="E87" s="269" t="str">
        <f t="shared" si="14"/>
        <v/>
      </c>
      <c r="F87" s="166" t="str">
        <f t="shared" si="15"/>
        <v/>
      </c>
      <c r="G87" s="263" t="str">
        <f t="shared" si="16"/>
        <v/>
      </c>
      <c r="L87" s="264">
        <f>Member!A87</f>
        <v>16092</v>
      </c>
      <c r="M87" s="166">
        <f t="shared" si="9"/>
        <v>0</v>
      </c>
      <c r="N87" s="166">
        <f t="shared" si="10"/>
        <v>0</v>
      </c>
      <c r="O87" s="166">
        <f t="shared" si="11"/>
        <v>0</v>
      </c>
      <c r="P87" s="166">
        <f t="shared" si="12"/>
        <v>49</v>
      </c>
      <c r="S87" s="166">
        <f>VLOOKUP(L87,Schnitt1!L:P,2,0)</f>
        <v>0</v>
      </c>
      <c r="T87" s="166">
        <f>VLOOKUP(L87,Schnitt2!L:P,2,0)</f>
        <v>0</v>
      </c>
      <c r="U87" s="166">
        <f>VLOOKUP(L87,Schnitt3!L:P,2,0)</f>
        <v>0</v>
      </c>
      <c r="V87" s="166">
        <f>VLOOKUP(L87,Schnitt4!L:P,2,0)</f>
        <v>0</v>
      </c>
      <c r="W87" s="166">
        <f>VLOOKUP(L87,Schnitt5!L:P,2,0)</f>
        <v>0</v>
      </c>
      <c r="X87" s="166">
        <f>VLOOKUP(L87,Schnitt6!L:P,2,0)</f>
        <v>0</v>
      </c>
      <c r="AA87" s="166">
        <f>VLOOKUP(L87,Schnitt1!L:P,3,0)</f>
        <v>0</v>
      </c>
      <c r="AB87" s="166">
        <f>VLOOKUP(L87,Schnitt2!L:P,3,0)</f>
        <v>0</v>
      </c>
      <c r="AC87" s="166">
        <f>VLOOKUP(L87,Schnitt3!L:P,3,0)</f>
        <v>0</v>
      </c>
      <c r="AD87" s="166">
        <f>VLOOKUP(L87,Schnitt4!L:P,3,0)</f>
        <v>0</v>
      </c>
      <c r="AE87" s="166">
        <f>VLOOKUP(L87,Schnitt5!L:P,3,0)</f>
        <v>0</v>
      </c>
      <c r="AF87" s="166">
        <f>VLOOKUP(L87,Schnitt6!L:P,3,0)</f>
        <v>0</v>
      </c>
    </row>
    <row r="88" spans="1:32" x14ac:dyDescent="0.25">
      <c r="A88" s="166" t="str">
        <f t="shared" si="17"/>
        <v/>
      </c>
      <c r="B88" s="166" t="str">
        <f t="shared" si="13"/>
        <v/>
      </c>
      <c r="C88" s="166" t="str">
        <f>IFERROR(_xlfn.CONCAT(VLOOKUP(B88,Member!A:I,3,0)," ",(VLOOKUP(B88,Member!A:I,4,0))),"")</f>
        <v/>
      </c>
      <c r="D88" s="166" t="str">
        <f>IFERROR(VLOOKUP(B88,Member!A:I,7,0),"")</f>
        <v/>
      </c>
      <c r="E88" s="269" t="str">
        <f t="shared" si="14"/>
        <v/>
      </c>
      <c r="F88" s="166" t="str">
        <f t="shared" si="15"/>
        <v/>
      </c>
      <c r="G88" s="263" t="str">
        <f t="shared" si="16"/>
        <v/>
      </c>
      <c r="L88" s="264">
        <f>Member!A88</f>
        <v>16083</v>
      </c>
      <c r="M88" s="166">
        <f t="shared" si="9"/>
        <v>0</v>
      </c>
      <c r="N88" s="166">
        <f t="shared" si="10"/>
        <v>0</v>
      </c>
      <c r="O88" s="166">
        <f t="shared" si="11"/>
        <v>0</v>
      </c>
      <c r="P88" s="166">
        <f t="shared" si="12"/>
        <v>49</v>
      </c>
      <c r="S88" s="166">
        <f>VLOOKUP(L88,Schnitt1!L:P,2,0)</f>
        <v>0</v>
      </c>
      <c r="T88" s="166">
        <f>VLOOKUP(L88,Schnitt2!L:P,2,0)</f>
        <v>0</v>
      </c>
      <c r="U88" s="166">
        <f>VLOOKUP(L88,Schnitt3!L:P,2,0)</f>
        <v>0</v>
      </c>
      <c r="V88" s="166">
        <f>VLOOKUP(L88,Schnitt4!L:P,2,0)</f>
        <v>0</v>
      </c>
      <c r="W88" s="166">
        <f>VLOOKUP(L88,Schnitt5!L:P,2,0)</f>
        <v>0</v>
      </c>
      <c r="X88" s="166">
        <f>VLOOKUP(L88,Schnitt6!L:P,2,0)</f>
        <v>0</v>
      </c>
      <c r="AA88" s="166">
        <f>VLOOKUP(L88,Schnitt1!L:P,3,0)</f>
        <v>0</v>
      </c>
      <c r="AB88" s="166">
        <f>VLOOKUP(L88,Schnitt2!L:P,3,0)</f>
        <v>0</v>
      </c>
      <c r="AC88" s="166">
        <f>VLOOKUP(L88,Schnitt3!L:P,3,0)</f>
        <v>0</v>
      </c>
      <c r="AD88" s="166">
        <f>VLOOKUP(L88,Schnitt4!L:P,3,0)</f>
        <v>0</v>
      </c>
      <c r="AE88" s="166">
        <f>VLOOKUP(L88,Schnitt5!L:P,3,0)</f>
        <v>0</v>
      </c>
      <c r="AF88" s="166">
        <f>VLOOKUP(L88,Schnitt6!L:P,3,0)</f>
        <v>0</v>
      </c>
    </row>
    <row r="89" spans="1:32" x14ac:dyDescent="0.25">
      <c r="A89" s="166" t="str">
        <f t="shared" si="17"/>
        <v/>
      </c>
      <c r="B89" s="166" t="str">
        <f t="shared" si="13"/>
        <v/>
      </c>
      <c r="C89" s="166" t="str">
        <f>IFERROR(_xlfn.CONCAT(VLOOKUP(B89,Member!A:I,3,0)," ",(VLOOKUP(B89,Member!A:I,4,0))),"")</f>
        <v/>
      </c>
      <c r="D89" s="166" t="str">
        <f>IFERROR(VLOOKUP(B89,Member!A:I,7,0),"")</f>
        <v/>
      </c>
      <c r="E89" s="269" t="str">
        <f t="shared" si="14"/>
        <v/>
      </c>
      <c r="F89" s="166" t="str">
        <f t="shared" si="15"/>
        <v/>
      </c>
      <c r="G89" s="263" t="str">
        <f t="shared" si="16"/>
        <v/>
      </c>
      <c r="L89" s="264">
        <f>Member!A89</f>
        <v>38597</v>
      </c>
      <c r="M89" s="166">
        <f t="shared" si="9"/>
        <v>0</v>
      </c>
      <c r="N89" s="166">
        <f t="shared" si="10"/>
        <v>0</v>
      </c>
      <c r="O89" s="166">
        <f t="shared" si="11"/>
        <v>0</v>
      </c>
      <c r="P89" s="166">
        <f t="shared" si="12"/>
        <v>49</v>
      </c>
      <c r="S89" s="166">
        <f>VLOOKUP(L89,Schnitt1!L:P,2,0)</f>
        <v>0</v>
      </c>
      <c r="T89" s="166">
        <f>VLOOKUP(L89,Schnitt2!L:P,2,0)</f>
        <v>0</v>
      </c>
      <c r="U89" s="166">
        <f>VLOOKUP(L89,Schnitt3!L:P,2,0)</f>
        <v>0</v>
      </c>
      <c r="V89" s="166">
        <f>VLOOKUP(L89,Schnitt4!L:P,2,0)</f>
        <v>0</v>
      </c>
      <c r="W89" s="166">
        <f>VLOOKUP(L89,Schnitt5!L:P,2,0)</f>
        <v>0</v>
      </c>
      <c r="X89" s="166">
        <f>VLOOKUP(L89,Schnitt6!L:P,2,0)</f>
        <v>0</v>
      </c>
      <c r="AA89" s="166">
        <f>VLOOKUP(L89,Schnitt1!L:P,3,0)</f>
        <v>0</v>
      </c>
      <c r="AB89" s="166">
        <f>VLOOKUP(L89,Schnitt2!L:P,3,0)</f>
        <v>0</v>
      </c>
      <c r="AC89" s="166">
        <f>VLOOKUP(L89,Schnitt3!L:P,3,0)</f>
        <v>0</v>
      </c>
      <c r="AD89" s="166">
        <f>VLOOKUP(L89,Schnitt4!L:P,3,0)</f>
        <v>0</v>
      </c>
      <c r="AE89" s="166">
        <f>VLOOKUP(L89,Schnitt5!L:P,3,0)</f>
        <v>0</v>
      </c>
      <c r="AF89" s="166">
        <f>VLOOKUP(L89,Schnitt6!L:P,3,0)</f>
        <v>0</v>
      </c>
    </row>
    <row r="90" spans="1:32" x14ac:dyDescent="0.25">
      <c r="A90" s="166" t="str">
        <f t="shared" si="17"/>
        <v/>
      </c>
      <c r="B90" s="166" t="str">
        <f t="shared" si="13"/>
        <v/>
      </c>
      <c r="C90" s="166" t="str">
        <f>IFERROR(_xlfn.CONCAT(VLOOKUP(B90,Member!A:I,3,0)," ",(VLOOKUP(B90,Member!A:I,4,0))),"")</f>
        <v/>
      </c>
      <c r="D90" s="166" t="str">
        <f>IFERROR(VLOOKUP(B90,Member!A:I,7,0),"")</f>
        <v/>
      </c>
      <c r="E90" s="269" t="str">
        <f t="shared" si="14"/>
        <v/>
      </c>
      <c r="F90" s="166" t="str">
        <f t="shared" si="15"/>
        <v/>
      </c>
      <c r="G90" s="263" t="str">
        <f t="shared" si="16"/>
        <v/>
      </c>
      <c r="L90" s="264">
        <f>Member!A90</f>
        <v>38956</v>
      </c>
      <c r="M90" s="166">
        <f t="shared" si="9"/>
        <v>0</v>
      </c>
      <c r="N90" s="166">
        <f t="shared" si="10"/>
        <v>0</v>
      </c>
      <c r="O90" s="166">
        <f t="shared" si="11"/>
        <v>0</v>
      </c>
      <c r="P90" s="166">
        <f t="shared" si="12"/>
        <v>49</v>
      </c>
      <c r="S90" s="166">
        <f>VLOOKUP(L90,Schnitt1!L:P,2,0)</f>
        <v>0</v>
      </c>
      <c r="T90" s="166">
        <f>VLOOKUP(L90,Schnitt2!L:P,2,0)</f>
        <v>0</v>
      </c>
      <c r="U90" s="166">
        <f>VLOOKUP(L90,Schnitt3!L:P,2,0)</f>
        <v>0</v>
      </c>
      <c r="V90" s="166">
        <f>VLOOKUP(L90,Schnitt4!L:P,2,0)</f>
        <v>0</v>
      </c>
      <c r="W90" s="166">
        <f>VLOOKUP(L90,Schnitt5!L:P,2,0)</f>
        <v>0</v>
      </c>
      <c r="X90" s="166">
        <f>VLOOKUP(L90,Schnitt6!L:P,2,0)</f>
        <v>0</v>
      </c>
      <c r="AA90" s="166">
        <f>VLOOKUP(L90,Schnitt1!L:P,3,0)</f>
        <v>0</v>
      </c>
      <c r="AB90" s="166">
        <f>VLOOKUP(L90,Schnitt2!L:P,3,0)</f>
        <v>0</v>
      </c>
      <c r="AC90" s="166">
        <f>VLOOKUP(L90,Schnitt3!L:P,3,0)</f>
        <v>0</v>
      </c>
      <c r="AD90" s="166">
        <f>VLOOKUP(L90,Schnitt4!L:P,3,0)</f>
        <v>0</v>
      </c>
      <c r="AE90" s="166">
        <f>VLOOKUP(L90,Schnitt5!L:P,3,0)</f>
        <v>0</v>
      </c>
      <c r="AF90" s="166">
        <f>VLOOKUP(L90,Schnitt6!L:P,3,0)</f>
        <v>0</v>
      </c>
    </row>
    <row r="91" spans="1:32" x14ac:dyDescent="0.25">
      <c r="A91" s="166" t="str">
        <f t="shared" si="17"/>
        <v/>
      </c>
      <c r="B91" s="166" t="str">
        <f t="shared" si="13"/>
        <v/>
      </c>
      <c r="C91" s="166" t="str">
        <f>IFERROR(_xlfn.CONCAT(VLOOKUP(B91,Member!A:I,3,0)," ",(VLOOKUP(B91,Member!A:I,4,0))),"")</f>
        <v/>
      </c>
      <c r="D91" s="166" t="str">
        <f>IFERROR(VLOOKUP(B91,Member!A:I,7,0),"")</f>
        <v/>
      </c>
      <c r="E91" s="269" t="str">
        <f t="shared" si="14"/>
        <v/>
      </c>
      <c r="F91" s="166" t="str">
        <f t="shared" si="15"/>
        <v/>
      </c>
      <c r="G91" s="263" t="str">
        <f t="shared" si="16"/>
        <v/>
      </c>
      <c r="L91" s="264">
        <f>Member!A91</f>
        <v>16864</v>
      </c>
      <c r="M91" s="166">
        <f t="shared" si="9"/>
        <v>0</v>
      </c>
      <c r="N91" s="166">
        <f t="shared" si="10"/>
        <v>0</v>
      </c>
      <c r="O91" s="166">
        <f t="shared" si="11"/>
        <v>0</v>
      </c>
      <c r="P91" s="166">
        <f t="shared" si="12"/>
        <v>49</v>
      </c>
      <c r="S91" s="166">
        <f>VLOOKUP(L91,Schnitt1!L:P,2,0)</f>
        <v>0</v>
      </c>
      <c r="T91" s="166">
        <f>VLOOKUP(L91,Schnitt2!L:P,2,0)</f>
        <v>0</v>
      </c>
      <c r="U91" s="166">
        <f>VLOOKUP(L91,Schnitt3!L:P,2,0)</f>
        <v>0</v>
      </c>
      <c r="V91" s="166">
        <f>VLOOKUP(L91,Schnitt4!L:P,2,0)</f>
        <v>0</v>
      </c>
      <c r="W91" s="166">
        <f>VLOOKUP(L91,Schnitt5!L:P,2,0)</f>
        <v>0</v>
      </c>
      <c r="X91" s="166">
        <f>VLOOKUP(L91,Schnitt6!L:P,2,0)</f>
        <v>0</v>
      </c>
      <c r="AA91" s="166">
        <f>VLOOKUP(L91,Schnitt1!L:P,3,0)</f>
        <v>0</v>
      </c>
      <c r="AB91" s="166">
        <f>VLOOKUP(L91,Schnitt2!L:P,3,0)</f>
        <v>0</v>
      </c>
      <c r="AC91" s="166">
        <f>VLOOKUP(L91,Schnitt3!L:P,3,0)</f>
        <v>0</v>
      </c>
      <c r="AD91" s="166">
        <f>VLOOKUP(L91,Schnitt4!L:P,3,0)</f>
        <v>0</v>
      </c>
      <c r="AE91" s="166">
        <f>VLOOKUP(L91,Schnitt5!L:P,3,0)</f>
        <v>0</v>
      </c>
      <c r="AF91" s="166">
        <f>VLOOKUP(L91,Schnitt6!L:P,3,0)</f>
        <v>0</v>
      </c>
    </row>
    <row r="92" spans="1:32" x14ac:dyDescent="0.25">
      <c r="A92" s="166" t="str">
        <f t="shared" si="17"/>
        <v/>
      </c>
      <c r="B92" s="166" t="str">
        <f t="shared" si="13"/>
        <v/>
      </c>
      <c r="C92" s="166" t="str">
        <f>IFERROR(_xlfn.CONCAT(VLOOKUP(B92,Member!A:I,3,0)," ",(VLOOKUP(B92,Member!A:I,4,0))),"")</f>
        <v/>
      </c>
      <c r="D92" s="166" t="str">
        <f>IFERROR(VLOOKUP(B92,Member!A:I,7,0),"")</f>
        <v/>
      </c>
      <c r="E92" s="269" t="str">
        <f t="shared" si="14"/>
        <v/>
      </c>
      <c r="F92" s="166" t="str">
        <f t="shared" si="15"/>
        <v/>
      </c>
      <c r="G92" s="263" t="str">
        <f t="shared" si="16"/>
        <v/>
      </c>
      <c r="L92" s="264">
        <f>Member!A92</f>
        <v>16999</v>
      </c>
      <c r="M92" s="166">
        <f t="shared" si="9"/>
        <v>0</v>
      </c>
      <c r="N92" s="166">
        <f t="shared" si="10"/>
        <v>0</v>
      </c>
      <c r="O92" s="166">
        <f t="shared" si="11"/>
        <v>0</v>
      </c>
      <c r="P92" s="166">
        <f t="shared" si="12"/>
        <v>49</v>
      </c>
      <c r="S92" s="166">
        <f>VLOOKUP(L92,Schnitt1!L:P,2,0)</f>
        <v>0</v>
      </c>
      <c r="T92" s="166">
        <f>VLOOKUP(L92,Schnitt2!L:P,2,0)</f>
        <v>0</v>
      </c>
      <c r="U92" s="166">
        <f>VLOOKUP(L92,Schnitt3!L:P,2,0)</f>
        <v>0</v>
      </c>
      <c r="V92" s="166">
        <f>VLOOKUP(L92,Schnitt4!L:P,2,0)</f>
        <v>0</v>
      </c>
      <c r="W92" s="166">
        <f>VLOOKUP(L92,Schnitt5!L:P,2,0)</f>
        <v>0</v>
      </c>
      <c r="X92" s="166">
        <f>VLOOKUP(L92,Schnitt6!L:P,2,0)</f>
        <v>0</v>
      </c>
      <c r="AA92" s="166">
        <f>VLOOKUP(L92,Schnitt1!L:P,3,0)</f>
        <v>0</v>
      </c>
      <c r="AB92" s="166">
        <f>VLOOKUP(L92,Schnitt2!L:P,3,0)</f>
        <v>0</v>
      </c>
      <c r="AC92" s="166">
        <f>VLOOKUP(L92,Schnitt3!L:P,3,0)</f>
        <v>0</v>
      </c>
      <c r="AD92" s="166">
        <f>VLOOKUP(L92,Schnitt4!L:P,3,0)</f>
        <v>0</v>
      </c>
      <c r="AE92" s="166">
        <f>VLOOKUP(L92,Schnitt5!L:P,3,0)</f>
        <v>0</v>
      </c>
      <c r="AF92" s="166">
        <f>VLOOKUP(L92,Schnitt6!L:P,3,0)</f>
        <v>0</v>
      </c>
    </row>
    <row r="93" spans="1:32" x14ac:dyDescent="0.25">
      <c r="A93" s="166" t="str">
        <f t="shared" si="17"/>
        <v/>
      </c>
      <c r="B93" s="166" t="str">
        <f t="shared" si="13"/>
        <v/>
      </c>
      <c r="C93" s="166" t="str">
        <f>IFERROR(_xlfn.CONCAT(VLOOKUP(B93,Member!A:I,3,0)," ",(VLOOKUP(B93,Member!A:I,4,0))),"")</f>
        <v/>
      </c>
      <c r="D93" s="166" t="str">
        <f>IFERROR(VLOOKUP(B93,Member!A:I,7,0),"")</f>
        <v/>
      </c>
      <c r="E93" s="269" t="str">
        <f t="shared" si="14"/>
        <v/>
      </c>
      <c r="F93" s="166" t="str">
        <f t="shared" si="15"/>
        <v/>
      </c>
      <c r="G93" s="263" t="str">
        <f t="shared" si="16"/>
        <v/>
      </c>
      <c r="L93" s="264">
        <f>Member!A93</f>
        <v>25945</v>
      </c>
      <c r="M93" s="166">
        <f t="shared" si="9"/>
        <v>0</v>
      </c>
      <c r="N93" s="166">
        <f t="shared" si="10"/>
        <v>0</v>
      </c>
      <c r="O93" s="166">
        <f t="shared" si="11"/>
        <v>0</v>
      </c>
      <c r="P93" s="166">
        <f t="shared" si="12"/>
        <v>49</v>
      </c>
      <c r="S93" s="166">
        <f>VLOOKUP(L93,Schnitt1!L:P,2,0)</f>
        <v>0</v>
      </c>
      <c r="T93" s="166">
        <f>VLOOKUP(L93,Schnitt2!L:P,2,0)</f>
        <v>0</v>
      </c>
      <c r="U93" s="166">
        <f>VLOOKUP(L93,Schnitt3!L:P,2,0)</f>
        <v>0</v>
      </c>
      <c r="V93" s="166">
        <f>VLOOKUP(L93,Schnitt4!L:P,2,0)</f>
        <v>0</v>
      </c>
      <c r="W93" s="166">
        <f>VLOOKUP(L93,Schnitt5!L:P,2,0)</f>
        <v>0</v>
      </c>
      <c r="X93" s="166">
        <f>VLOOKUP(L93,Schnitt6!L:P,2,0)</f>
        <v>0</v>
      </c>
      <c r="AA93" s="166">
        <f>VLOOKUP(L93,Schnitt1!L:P,3,0)</f>
        <v>0</v>
      </c>
      <c r="AB93" s="166">
        <f>VLOOKUP(L93,Schnitt2!L:P,3,0)</f>
        <v>0</v>
      </c>
      <c r="AC93" s="166">
        <f>VLOOKUP(L93,Schnitt3!L:P,3,0)</f>
        <v>0</v>
      </c>
      <c r="AD93" s="166">
        <f>VLOOKUP(L93,Schnitt4!L:P,3,0)</f>
        <v>0</v>
      </c>
      <c r="AE93" s="166">
        <f>VLOOKUP(L93,Schnitt5!L:P,3,0)</f>
        <v>0</v>
      </c>
      <c r="AF93" s="166">
        <f>VLOOKUP(L93,Schnitt6!L:P,3,0)</f>
        <v>0</v>
      </c>
    </row>
    <row r="94" spans="1:32" x14ac:dyDescent="0.25">
      <c r="A94" s="166" t="str">
        <f t="shared" si="17"/>
        <v/>
      </c>
      <c r="B94" s="166" t="str">
        <f t="shared" si="13"/>
        <v/>
      </c>
      <c r="C94" s="166" t="str">
        <f>IFERROR(_xlfn.CONCAT(VLOOKUP(B94,Member!A:I,3,0)," ",(VLOOKUP(B94,Member!A:I,4,0))),"")</f>
        <v/>
      </c>
      <c r="D94" s="166" t="str">
        <f>IFERROR(VLOOKUP(B94,Member!A:I,7,0),"")</f>
        <v/>
      </c>
      <c r="E94" s="269" t="str">
        <f t="shared" si="14"/>
        <v/>
      </c>
      <c r="F94" s="166" t="str">
        <f t="shared" si="15"/>
        <v/>
      </c>
      <c r="G94" s="263" t="str">
        <f t="shared" si="16"/>
        <v/>
      </c>
      <c r="L94" s="264">
        <f>Member!A94</f>
        <v>38034</v>
      </c>
      <c r="M94" s="166">
        <f t="shared" si="9"/>
        <v>0</v>
      </c>
      <c r="N94" s="166">
        <f t="shared" si="10"/>
        <v>0</v>
      </c>
      <c r="O94" s="166">
        <f t="shared" si="11"/>
        <v>0</v>
      </c>
      <c r="P94" s="166">
        <f t="shared" si="12"/>
        <v>49</v>
      </c>
      <c r="S94" s="166">
        <f>VLOOKUP(L94,Schnitt1!L:P,2,0)</f>
        <v>0</v>
      </c>
      <c r="T94" s="166">
        <f>VLOOKUP(L94,Schnitt2!L:P,2,0)</f>
        <v>0</v>
      </c>
      <c r="U94" s="166">
        <f>VLOOKUP(L94,Schnitt3!L:P,2,0)</f>
        <v>0</v>
      </c>
      <c r="V94" s="166">
        <f>VLOOKUP(L94,Schnitt4!L:P,2,0)</f>
        <v>0</v>
      </c>
      <c r="W94" s="166">
        <f>VLOOKUP(L94,Schnitt5!L:P,2,0)</f>
        <v>0</v>
      </c>
      <c r="X94" s="166">
        <f>VLOOKUP(L94,Schnitt6!L:P,2,0)</f>
        <v>0</v>
      </c>
      <c r="AA94" s="166">
        <f>VLOOKUP(L94,Schnitt1!L:P,3,0)</f>
        <v>0</v>
      </c>
      <c r="AB94" s="166">
        <f>VLOOKUP(L94,Schnitt2!L:P,3,0)</f>
        <v>0</v>
      </c>
      <c r="AC94" s="166">
        <f>VLOOKUP(L94,Schnitt3!L:P,3,0)</f>
        <v>0</v>
      </c>
      <c r="AD94" s="166">
        <f>VLOOKUP(L94,Schnitt4!L:P,3,0)</f>
        <v>0</v>
      </c>
      <c r="AE94" s="166">
        <f>VLOOKUP(L94,Schnitt5!L:P,3,0)</f>
        <v>0</v>
      </c>
      <c r="AF94" s="166">
        <f>VLOOKUP(L94,Schnitt6!L:P,3,0)</f>
        <v>0</v>
      </c>
    </row>
    <row r="95" spans="1:32" x14ac:dyDescent="0.25">
      <c r="A95" s="166" t="str">
        <f t="shared" si="17"/>
        <v/>
      </c>
      <c r="B95" s="166" t="str">
        <f t="shared" si="13"/>
        <v/>
      </c>
      <c r="C95" s="166" t="str">
        <f>IFERROR(_xlfn.CONCAT(VLOOKUP(B95,Member!A:I,3,0)," ",(VLOOKUP(B95,Member!A:I,4,0))),"")</f>
        <v/>
      </c>
      <c r="D95" s="166" t="str">
        <f>IFERROR(VLOOKUP(B95,Member!A:I,7,0),"")</f>
        <v/>
      </c>
      <c r="E95" s="269" t="str">
        <f t="shared" si="14"/>
        <v/>
      </c>
      <c r="F95" s="166" t="str">
        <f t="shared" si="15"/>
        <v/>
      </c>
      <c r="G95" s="263" t="str">
        <f t="shared" si="16"/>
        <v/>
      </c>
      <c r="L95" s="264">
        <f>Member!A95</f>
        <v>38033</v>
      </c>
      <c r="M95" s="166">
        <f t="shared" si="9"/>
        <v>0</v>
      </c>
      <c r="N95" s="166">
        <f t="shared" si="10"/>
        <v>0</v>
      </c>
      <c r="O95" s="166">
        <f t="shared" si="11"/>
        <v>0</v>
      </c>
      <c r="P95" s="166">
        <f t="shared" si="12"/>
        <v>49</v>
      </c>
      <c r="S95" s="166">
        <f>VLOOKUP(L95,Schnitt1!L:P,2,0)</f>
        <v>0</v>
      </c>
      <c r="T95" s="166">
        <f>VLOOKUP(L95,Schnitt2!L:P,2,0)</f>
        <v>0</v>
      </c>
      <c r="U95" s="166">
        <f>VLOOKUP(L95,Schnitt3!L:P,2,0)</f>
        <v>0</v>
      </c>
      <c r="V95" s="166">
        <f>VLOOKUP(L95,Schnitt4!L:P,2,0)</f>
        <v>0</v>
      </c>
      <c r="W95" s="166">
        <f>VLOOKUP(L95,Schnitt5!L:P,2,0)</f>
        <v>0</v>
      </c>
      <c r="X95" s="166">
        <f>VLOOKUP(L95,Schnitt6!L:P,2,0)</f>
        <v>0</v>
      </c>
      <c r="AA95" s="166">
        <f>VLOOKUP(L95,Schnitt1!L:P,3,0)</f>
        <v>0</v>
      </c>
      <c r="AB95" s="166">
        <f>VLOOKUP(L95,Schnitt2!L:P,3,0)</f>
        <v>0</v>
      </c>
      <c r="AC95" s="166">
        <f>VLOOKUP(L95,Schnitt3!L:P,3,0)</f>
        <v>0</v>
      </c>
      <c r="AD95" s="166">
        <f>VLOOKUP(L95,Schnitt4!L:P,3,0)</f>
        <v>0</v>
      </c>
      <c r="AE95" s="166">
        <f>VLOOKUP(L95,Schnitt5!L:P,3,0)</f>
        <v>0</v>
      </c>
      <c r="AF95" s="166">
        <f>VLOOKUP(L95,Schnitt6!L:P,3,0)</f>
        <v>0</v>
      </c>
    </row>
    <row r="96" spans="1:32" x14ac:dyDescent="0.25">
      <c r="A96" s="166" t="str">
        <f t="shared" si="17"/>
        <v/>
      </c>
      <c r="B96" s="166" t="str">
        <f t="shared" si="13"/>
        <v/>
      </c>
      <c r="C96" s="166" t="str">
        <f>IFERROR(_xlfn.CONCAT(VLOOKUP(B96,Member!A:I,3,0)," ",(VLOOKUP(B96,Member!A:I,4,0))),"")</f>
        <v/>
      </c>
      <c r="D96" s="166" t="str">
        <f>IFERROR(VLOOKUP(B96,Member!A:I,7,0),"")</f>
        <v/>
      </c>
      <c r="E96" s="269" t="str">
        <f t="shared" si="14"/>
        <v/>
      </c>
      <c r="F96" s="166" t="str">
        <f t="shared" si="15"/>
        <v/>
      </c>
      <c r="G96" s="263" t="str">
        <f t="shared" si="16"/>
        <v/>
      </c>
      <c r="L96" s="264">
        <f>Member!A96</f>
        <v>38270</v>
      </c>
      <c r="M96" s="166">
        <f t="shared" si="9"/>
        <v>0</v>
      </c>
      <c r="N96" s="166">
        <f t="shared" si="10"/>
        <v>0</v>
      </c>
      <c r="O96" s="166">
        <f t="shared" si="11"/>
        <v>0</v>
      </c>
      <c r="P96" s="166">
        <f t="shared" si="12"/>
        <v>49</v>
      </c>
      <c r="S96" s="166">
        <f>VLOOKUP(L96,Schnitt1!L:P,2,0)</f>
        <v>0</v>
      </c>
      <c r="T96" s="166">
        <f>VLOOKUP(L96,Schnitt2!L:P,2,0)</f>
        <v>0</v>
      </c>
      <c r="U96" s="166">
        <f>VLOOKUP(L96,Schnitt3!L:P,2,0)</f>
        <v>0</v>
      </c>
      <c r="V96" s="166">
        <f>VLOOKUP(L96,Schnitt4!L:P,2,0)</f>
        <v>0</v>
      </c>
      <c r="W96" s="166">
        <f>VLOOKUP(L96,Schnitt5!L:P,2,0)</f>
        <v>0</v>
      </c>
      <c r="X96" s="166">
        <f>VLOOKUP(L96,Schnitt6!L:P,2,0)</f>
        <v>0</v>
      </c>
      <c r="AA96" s="166">
        <f>VLOOKUP(L96,Schnitt1!L:P,3,0)</f>
        <v>0</v>
      </c>
      <c r="AB96" s="166">
        <f>VLOOKUP(L96,Schnitt2!L:P,3,0)</f>
        <v>0</v>
      </c>
      <c r="AC96" s="166">
        <f>VLOOKUP(L96,Schnitt3!L:P,3,0)</f>
        <v>0</v>
      </c>
      <c r="AD96" s="166">
        <f>VLOOKUP(L96,Schnitt4!L:P,3,0)</f>
        <v>0</v>
      </c>
      <c r="AE96" s="166">
        <f>VLOOKUP(L96,Schnitt5!L:P,3,0)</f>
        <v>0</v>
      </c>
      <c r="AF96" s="166">
        <f>VLOOKUP(L96,Schnitt6!L:P,3,0)</f>
        <v>0</v>
      </c>
    </row>
    <row r="97" spans="1:32" x14ac:dyDescent="0.25">
      <c r="A97" s="166" t="str">
        <f t="shared" si="17"/>
        <v/>
      </c>
      <c r="B97" s="166" t="str">
        <f t="shared" si="13"/>
        <v/>
      </c>
      <c r="C97" s="166" t="str">
        <f>IFERROR(_xlfn.CONCAT(VLOOKUP(B97,Member!A:I,3,0)," ",(VLOOKUP(B97,Member!A:I,4,0))),"")</f>
        <v/>
      </c>
      <c r="D97" s="166" t="str">
        <f>IFERROR(VLOOKUP(B97,Member!A:I,7,0),"")</f>
        <v/>
      </c>
      <c r="E97" s="269" t="str">
        <f t="shared" si="14"/>
        <v/>
      </c>
      <c r="F97" s="166" t="str">
        <f t="shared" si="15"/>
        <v/>
      </c>
      <c r="G97" s="263" t="str">
        <f t="shared" si="16"/>
        <v/>
      </c>
      <c r="L97" s="264">
        <f>Member!A97</f>
        <v>38565</v>
      </c>
      <c r="M97" s="166">
        <f t="shared" si="9"/>
        <v>0</v>
      </c>
      <c r="N97" s="166">
        <f t="shared" si="10"/>
        <v>0</v>
      </c>
      <c r="O97" s="166">
        <f t="shared" si="11"/>
        <v>0</v>
      </c>
      <c r="P97" s="166">
        <f t="shared" si="12"/>
        <v>49</v>
      </c>
      <c r="S97" s="166">
        <f>VLOOKUP(L97,Schnitt1!L:P,2,0)</f>
        <v>0</v>
      </c>
      <c r="T97" s="166">
        <f>VLOOKUP(L97,Schnitt2!L:P,2,0)</f>
        <v>0</v>
      </c>
      <c r="U97" s="166">
        <f>VLOOKUP(L97,Schnitt3!L:P,2,0)</f>
        <v>0</v>
      </c>
      <c r="V97" s="166">
        <f>VLOOKUP(L97,Schnitt4!L:P,2,0)</f>
        <v>0</v>
      </c>
      <c r="W97" s="166">
        <f>VLOOKUP(L97,Schnitt5!L:P,2,0)</f>
        <v>0</v>
      </c>
      <c r="X97" s="166">
        <f>VLOOKUP(L97,Schnitt6!L:P,2,0)</f>
        <v>0</v>
      </c>
      <c r="AA97" s="166">
        <f>VLOOKUP(L97,Schnitt1!L:P,3,0)</f>
        <v>0</v>
      </c>
      <c r="AB97" s="166">
        <f>VLOOKUP(L97,Schnitt2!L:P,3,0)</f>
        <v>0</v>
      </c>
      <c r="AC97" s="166">
        <f>VLOOKUP(L97,Schnitt3!L:P,3,0)</f>
        <v>0</v>
      </c>
      <c r="AD97" s="166">
        <f>VLOOKUP(L97,Schnitt4!L:P,3,0)</f>
        <v>0</v>
      </c>
      <c r="AE97" s="166">
        <f>VLOOKUP(L97,Schnitt5!L:P,3,0)</f>
        <v>0</v>
      </c>
      <c r="AF97" s="166">
        <f>VLOOKUP(L97,Schnitt6!L:P,3,0)</f>
        <v>0</v>
      </c>
    </row>
    <row r="98" spans="1:32" x14ac:dyDescent="0.25">
      <c r="A98" s="166" t="str">
        <f t="shared" si="17"/>
        <v/>
      </c>
      <c r="B98" s="166" t="str">
        <f t="shared" si="13"/>
        <v/>
      </c>
      <c r="C98" s="166" t="str">
        <f>IFERROR(_xlfn.CONCAT(VLOOKUP(B98,Member!A:I,3,0)," ",(VLOOKUP(B98,Member!A:I,4,0))),"")</f>
        <v/>
      </c>
      <c r="D98" s="166" t="str">
        <f>IFERROR(VLOOKUP(B98,Member!A:I,7,0),"")</f>
        <v/>
      </c>
      <c r="E98" s="269" t="str">
        <f t="shared" si="14"/>
        <v/>
      </c>
      <c r="F98" s="166" t="str">
        <f t="shared" si="15"/>
        <v/>
      </c>
      <c r="G98" s="263" t="str">
        <f t="shared" si="16"/>
        <v/>
      </c>
      <c r="L98" s="264">
        <f>Member!A98</f>
        <v>38237</v>
      </c>
      <c r="M98" s="166">
        <f t="shared" si="9"/>
        <v>0</v>
      </c>
      <c r="N98" s="166">
        <f t="shared" si="10"/>
        <v>0</v>
      </c>
      <c r="O98" s="166">
        <f t="shared" si="11"/>
        <v>0</v>
      </c>
      <c r="P98" s="166">
        <f t="shared" si="12"/>
        <v>49</v>
      </c>
      <c r="S98" s="166">
        <f>VLOOKUP(L98,Schnitt1!L:P,2,0)</f>
        <v>0</v>
      </c>
      <c r="T98" s="166">
        <f>VLOOKUP(L98,Schnitt2!L:P,2,0)</f>
        <v>0</v>
      </c>
      <c r="U98" s="166">
        <f>VLOOKUP(L98,Schnitt3!L:P,2,0)</f>
        <v>0</v>
      </c>
      <c r="V98" s="166">
        <f>VLOOKUP(L98,Schnitt4!L:P,2,0)</f>
        <v>0</v>
      </c>
      <c r="W98" s="166">
        <f>VLOOKUP(L98,Schnitt5!L:P,2,0)</f>
        <v>0</v>
      </c>
      <c r="X98" s="166">
        <f>VLOOKUP(L98,Schnitt6!L:P,2,0)</f>
        <v>0</v>
      </c>
      <c r="AA98" s="166">
        <f>VLOOKUP(L98,Schnitt1!L:P,3,0)</f>
        <v>0</v>
      </c>
      <c r="AB98" s="166">
        <f>VLOOKUP(L98,Schnitt2!L:P,3,0)</f>
        <v>0</v>
      </c>
      <c r="AC98" s="166">
        <f>VLOOKUP(L98,Schnitt3!L:P,3,0)</f>
        <v>0</v>
      </c>
      <c r="AD98" s="166">
        <f>VLOOKUP(L98,Schnitt4!L:P,3,0)</f>
        <v>0</v>
      </c>
      <c r="AE98" s="166">
        <f>VLOOKUP(L98,Schnitt5!L:P,3,0)</f>
        <v>0</v>
      </c>
      <c r="AF98" s="166">
        <f>VLOOKUP(L98,Schnitt6!L:P,3,0)</f>
        <v>0</v>
      </c>
    </row>
    <row r="99" spans="1:32" x14ac:dyDescent="0.25">
      <c r="A99" s="166" t="str">
        <f t="shared" si="17"/>
        <v/>
      </c>
      <c r="B99" s="166" t="str">
        <f t="shared" si="13"/>
        <v/>
      </c>
      <c r="C99" s="166" t="str">
        <f>IFERROR(_xlfn.CONCAT(VLOOKUP(B99,Member!A:I,3,0)," ",(VLOOKUP(B99,Member!A:I,4,0))),"")</f>
        <v/>
      </c>
      <c r="D99" s="166" t="str">
        <f>IFERROR(VLOOKUP(B99,Member!A:I,7,0),"")</f>
        <v/>
      </c>
      <c r="E99" s="269" t="str">
        <f t="shared" si="14"/>
        <v/>
      </c>
      <c r="F99" s="166" t="str">
        <f t="shared" si="15"/>
        <v/>
      </c>
      <c r="G99" s="263" t="str">
        <f t="shared" si="16"/>
        <v/>
      </c>
      <c r="L99" s="264">
        <f>Member!A99</f>
        <v>38183</v>
      </c>
      <c r="M99" s="166">
        <f t="shared" si="9"/>
        <v>0</v>
      </c>
      <c r="N99" s="166">
        <f t="shared" si="10"/>
        <v>0</v>
      </c>
      <c r="O99" s="166">
        <f t="shared" si="11"/>
        <v>0</v>
      </c>
      <c r="P99" s="166">
        <f t="shared" si="12"/>
        <v>49</v>
      </c>
      <c r="S99" s="166">
        <f>VLOOKUP(L99,Schnitt1!L:P,2,0)</f>
        <v>0</v>
      </c>
      <c r="T99" s="166">
        <f>VLOOKUP(L99,Schnitt2!L:P,2,0)</f>
        <v>0</v>
      </c>
      <c r="U99" s="166">
        <f>VLOOKUP(L99,Schnitt3!L:P,2,0)</f>
        <v>0</v>
      </c>
      <c r="V99" s="166">
        <f>VLOOKUP(L99,Schnitt4!L:P,2,0)</f>
        <v>0</v>
      </c>
      <c r="W99" s="166">
        <f>VLOOKUP(L99,Schnitt5!L:P,2,0)</f>
        <v>0</v>
      </c>
      <c r="X99" s="166">
        <f>VLOOKUP(L99,Schnitt6!L:P,2,0)</f>
        <v>0</v>
      </c>
      <c r="AA99" s="166">
        <f>VLOOKUP(L99,Schnitt1!L:P,3,0)</f>
        <v>0</v>
      </c>
      <c r="AB99" s="166">
        <f>VLOOKUP(L99,Schnitt2!L:P,3,0)</f>
        <v>0</v>
      </c>
      <c r="AC99" s="166">
        <f>VLOOKUP(L99,Schnitt3!L:P,3,0)</f>
        <v>0</v>
      </c>
      <c r="AD99" s="166">
        <f>VLOOKUP(L99,Schnitt4!L:P,3,0)</f>
        <v>0</v>
      </c>
      <c r="AE99" s="166">
        <f>VLOOKUP(L99,Schnitt5!L:P,3,0)</f>
        <v>0</v>
      </c>
      <c r="AF99" s="166">
        <f>VLOOKUP(L99,Schnitt6!L:P,3,0)</f>
        <v>0</v>
      </c>
    </row>
    <row r="100" spans="1:32" x14ac:dyDescent="0.25">
      <c r="A100" s="166" t="str">
        <f t="shared" si="17"/>
        <v/>
      </c>
      <c r="B100" s="166" t="str">
        <f t="shared" si="13"/>
        <v/>
      </c>
      <c r="C100" s="166" t="str">
        <f>IFERROR(_xlfn.CONCAT(VLOOKUP(B100,Member!A:I,3,0)," ",(VLOOKUP(B100,Member!A:I,4,0))),"")</f>
        <v/>
      </c>
      <c r="D100" s="166" t="str">
        <f>IFERROR(VLOOKUP(B100,Member!A:I,7,0),"")</f>
        <v/>
      </c>
      <c r="E100" s="269" t="str">
        <f t="shared" si="14"/>
        <v/>
      </c>
      <c r="F100" s="166" t="str">
        <f t="shared" si="15"/>
        <v/>
      </c>
      <c r="G100" s="263" t="str">
        <f t="shared" si="16"/>
        <v/>
      </c>
      <c r="L100" s="264">
        <f>Member!A100</f>
        <v>38322</v>
      </c>
      <c r="M100" s="166">
        <f t="shared" si="9"/>
        <v>0</v>
      </c>
      <c r="N100" s="166">
        <f t="shared" si="10"/>
        <v>0</v>
      </c>
      <c r="O100" s="166">
        <f t="shared" si="11"/>
        <v>0</v>
      </c>
      <c r="P100" s="166">
        <f t="shared" si="12"/>
        <v>49</v>
      </c>
      <c r="S100" s="166">
        <f>VLOOKUP(L100,Schnitt1!L:P,2,0)</f>
        <v>0</v>
      </c>
      <c r="T100" s="166">
        <f>VLOOKUP(L100,Schnitt2!L:P,2,0)</f>
        <v>0</v>
      </c>
      <c r="U100" s="166">
        <f>VLOOKUP(L100,Schnitt3!L:P,2,0)</f>
        <v>0</v>
      </c>
      <c r="V100" s="166">
        <f>VLOOKUP(L100,Schnitt4!L:P,2,0)</f>
        <v>0</v>
      </c>
      <c r="W100" s="166">
        <f>VLOOKUP(L100,Schnitt5!L:P,2,0)</f>
        <v>0</v>
      </c>
      <c r="X100" s="166">
        <f>VLOOKUP(L100,Schnitt6!L:P,2,0)</f>
        <v>0</v>
      </c>
      <c r="AA100" s="166">
        <f>VLOOKUP(L100,Schnitt1!L:P,3,0)</f>
        <v>0</v>
      </c>
      <c r="AB100" s="166">
        <f>VLOOKUP(L100,Schnitt2!L:P,3,0)</f>
        <v>0</v>
      </c>
      <c r="AC100" s="166">
        <f>VLOOKUP(L100,Schnitt3!L:P,3,0)</f>
        <v>0</v>
      </c>
      <c r="AD100" s="166">
        <f>VLOOKUP(L100,Schnitt4!L:P,3,0)</f>
        <v>0</v>
      </c>
      <c r="AE100" s="166">
        <f>VLOOKUP(L100,Schnitt5!L:P,3,0)</f>
        <v>0</v>
      </c>
      <c r="AF100" s="166">
        <f>VLOOKUP(L100,Schnitt6!L:P,3,0)</f>
        <v>0</v>
      </c>
    </row>
    <row r="101" spans="1:32" x14ac:dyDescent="0.25">
      <c r="A101" s="166" t="str">
        <f t="shared" si="17"/>
        <v/>
      </c>
      <c r="B101" s="166" t="str">
        <f>IFERROR(INDEX(L:L,MATCH(A101,P:P,0)),"")</f>
        <v/>
      </c>
      <c r="C101" s="166" t="str">
        <f>IFERROR(_xlfn.CONCAT(VLOOKUP(B101,Member!A:I,3,0)," ",(VLOOKUP(B101,Member!A:I,4,0))),"")</f>
        <v/>
      </c>
      <c r="D101" s="166" t="str">
        <f>IFERROR(VLOOKUP(B101,Member!A:I,7,0),"")</f>
        <v/>
      </c>
      <c r="E101" s="269" t="str">
        <f t="shared" si="14"/>
        <v/>
      </c>
      <c r="F101" s="166" t="str">
        <f t="shared" si="15"/>
        <v/>
      </c>
      <c r="G101" s="263" t="str">
        <f t="shared" si="16"/>
        <v/>
      </c>
      <c r="L101" s="264">
        <f>Member!A101</f>
        <v>38250</v>
      </c>
      <c r="M101" s="166">
        <f t="shared" si="9"/>
        <v>0</v>
      </c>
      <c r="N101" s="166">
        <f t="shared" si="10"/>
        <v>0</v>
      </c>
      <c r="O101" s="166">
        <f t="shared" si="11"/>
        <v>0</v>
      </c>
      <c r="P101" s="166">
        <f t="shared" si="12"/>
        <v>49</v>
      </c>
      <c r="S101" s="166">
        <f>VLOOKUP(L101,Schnitt1!L:P,2,0)</f>
        <v>0</v>
      </c>
      <c r="T101" s="166">
        <f>VLOOKUP(L101,Schnitt2!L:P,2,0)</f>
        <v>0</v>
      </c>
      <c r="U101" s="166">
        <f>VLOOKUP(L101,Schnitt3!L:P,2,0)</f>
        <v>0</v>
      </c>
      <c r="V101" s="166">
        <f>VLOOKUP(L101,Schnitt4!L:P,2,0)</f>
        <v>0</v>
      </c>
      <c r="W101" s="166">
        <f>VLOOKUP(L101,Schnitt5!L:P,2,0)</f>
        <v>0</v>
      </c>
      <c r="X101" s="166">
        <f>VLOOKUP(L101,Schnitt6!L:P,2,0)</f>
        <v>0</v>
      </c>
      <c r="AA101" s="166">
        <f>VLOOKUP(L101,Schnitt1!L:P,3,0)</f>
        <v>0</v>
      </c>
      <c r="AB101" s="166">
        <f>VLOOKUP(L101,Schnitt2!L:P,3,0)</f>
        <v>0</v>
      </c>
      <c r="AC101" s="166">
        <f>VLOOKUP(L101,Schnitt3!L:P,3,0)</f>
        <v>0</v>
      </c>
      <c r="AD101" s="166">
        <f>VLOOKUP(L101,Schnitt4!L:P,3,0)</f>
        <v>0</v>
      </c>
      <c r="AE101" s="166">
        <f>VLOOKUP(L101,Schnitt5!L:P,3,0)</f>
        <v>0</v>
      </c>
      <c r="AF101" s="166">
        <f>VLOOKUP(L101,Schnitt6!L:P,3,0)</f>
        <v>0</v>
      </c>
    </row>
    <row r="102" spans="1:32" x14ac:dyDescent="0.25">
      <c r="A102" s="166" t="str">
        <f t="shared" si="17"/>
        <v/>
      </c>
      <c r="B102" s="166" t="str">
        <f>IFERROR(INDEX(L:L,MATCH(A102,P:P,0)),"")</f>
        <v/>
      </c>
      <c r="C102" s="166" t="str">
        <f>IFERROR(_xlfn.CONCAT(VLOOKUP(B102,Member!A:I,3,0)," ",(VLOOKUP(B102,Member!A:I,4,0))),"")</f>
        <v/>
      </c>
      <c r="D102" s="166" t="str">
        <f>IFERROR(VLOOKUP(B102,Member!A:I,7,0),"")</f>
        <v/>
      </c>
      <c r="E102" s="269" t="str">
        <f t="shared" si="14"/>
        <v/>
      </c>
      <c r="F102" s="166" t="str">
        <f t="shared" si="15"/>
        <v/>
      </c>
      <c r="G102" s="263" t="str">
        <f t="shared" si="16"/>
        <v/>
      </c>
      <c r="L102" s="264">
        <f>Member!A102</f>
        <v>38898</v>
      </c>
      <c r="M102" s="166">
        <f t="shared" si="9"/>
        <v>0</v>
      </c>
      <c r="N102" s="166">
        <f t="shared" si="10"/>
        <v>0</v>
      </c>
      <c r="O102" s="166">
        <f t="shared" si="11"/>
        <v>0</v>
      </c>
      <c r="P102" s="166">
        <f t="shared" si="12"/>
        <v>49</v>
      </c>
      <c r="S102" s="166">
        <f>VLOOKUP(L102,Schnitt1!L:P,2,0)</f>
        <v>0</v>
      </c>
      <c r="T102" s="166">
        <f>VLOOKUP(L102,Schnitt2!L:P,2,0)</f>
        <v>0</v>
      </c>
      <c r="U102" s="166">
        <f>VLOOKUP(L102,Schnitt3!L:P,2,0)</f>
        <v>0</v>
      </c>
      <c r="V102" s="166">
        <f>VLOOKUP(L102,Schnitt4!L:P,2,0)</f>
        <v>0</v>
      </c>
      <c r="W102" s="166">
        <f>VLOOKUP(L102,Schnitt5!L:P,2,0)</f>
        <v>0</v>
      </c>
      <c r="X102" s="166">
        <f>VLOOKUP(L102,Schnitt6!L:P,2,0)</f>
        <v>0</v>
      </c>
      <c r="AA102" s="166">
        <f>VLOOKUP(L102,Schnitt1!L:P,3,0)</f>
        <v>0</v>
      </c>
      <c r="AB102" s="166">
        <f>VLOOKUP(L102,Schnitt2!L:P,3,0)</f>
        <v>0</v>
      </c>
      <c r="AC102" s="166">
        <f>VLOOKUP(L102,Schnitt3!L:P,3,0)</f>
        <v>0</v>
      </c>
      <c r="AD102" s="166">
        <f>VLOOKUP(L102,Schnitt4!L:P,3,0)</f>
        <v>0</v>
      </c>
      <c r="AE102" s="166">
        <f>VLOOKUP(L102,Schnitt5!L:P,3,0)</f>
        <v>0</v>
      </c>
      <c r="AF102" s="166">
        <f>VLOOKUP(L102,Schnitt6!L:P,3,0)</f>
        <v>0</v>
      </c>
    </row>
    <row r="103" spans="1:32" x14ac:dyDescent="0.25">
      <c r="A103" s="166" t="str">
        <f t="shared" si="17"/>
        <v/>
      </c>
      <c r="B103" s="166" t="str">
        <f>IFERROR(INDEX(L:L,MATCH(A103,P:P,0)),"")</f>
        <v/>
      </c>
      <c r="C103" s="166" t="str">
        <f>IFERROR(_xlfn.CONCAT(VLOOKUP(B103,Member!A:I,3,0)," ",(VLOOKUP(B103,Member!A:I,4,0))),"")</f>
        <v/>
      </c>
      <c r="D103" s="166" t="str">
        <f>IFERROR(VLOOKUP(B103,Member!A:I,7,0),"")</f>
        <v/>
      </c>
      <c r="E103" s="269" t="str">
        <f t="shared" si="14"/>
        <v/>
      </c>
      <c r="F103" s="166" t="str">
        <f t="shared" si="15"/>
        <v/>
      </c>
      <c r="G103" s="263" t="str">
        <f t="shared" si="16"/>
        <v/>
      </c>
      <c r="L103" s="264">
        <f>Member!A103</f>
        <v>38899</v>
      </c>
      <c r="M103" s="166">
        <f t="shared" si="9"/>
        <v>0</v>
      </c>
      <c r="N103" s="166">
        <f t="shared" si="10"/>
        <v>0</v>
      </c>
      <c r="O103" s="166">
        <f t="shared" si="11"/>
        <v>0</v>
      </c>
      <c r="P103" s="166">
        <f t="shared" si="12"/>
        <v>49</v>
      </c>
      <c r="S103" s="166">
        <f>VLOOKUP(L103,Schnitt1!L:P,2,0)</f>
        <v>0</v>
      </c>
      <c r="T103" s="166">
        <f>VLOOKUP(L103,Schnitt2!L:P,2,0)</f>
        <v>0</v>
      </c>
      <c r="U103" s="166">
        <f>VLOOKUP(L103,Schnitt3!L:P,2,0)</f>
        <v>0</v>
      </c>
      <c r="V103" s="166">
        <f>VLOOKUP(L103,Schnitt4!L:P,2,0)</f>
        <v>0</v>
      </c>
      <c r="W103" s="166">
        <f>VLOOKUP(L103,Schnitt5!L:P,2,0)</f>
        <v>0</v>
      </c>
      <c r="X103" s="166">
        <f>VLOOKUP(L103,Schnitt6!L:P,2,0)</f>
        <v>0</v>
      </c>
      <c r="AA103" s="166">
        <f>VLOOKUP(L103,Schnitt1!L:P,3,0)</f>
        <v>0</v>
      </c>
      <c r="AB103" s="166">
        <f>VLOOKUP(L103,Schnitt2!L:P,3,0)</f>
        <v>0</v>
      </c>
      <c r="AC103" s="166">
        <f>VLOOKUP(L103,Schnitt3!L:P,3,0)</f>
        <v>0</v>
      </c>
      <c r="AD103" s="166">
        <f>VLOOKUP(L103,Schnitt4!L:P,3,0)</f>
        <v>0</v>
      </c>
      <c r="AE103" s="166">
        <f>VLOOKUP(L103,Schnitt5!L:P,3,0)</f>
        <v>0</v>
      </c>
      <c r="AF103" s="166">
        <f>VLOOKUP(L103,Schnitt6!L:P,3,0)</f>
        <v>0</v>
      </c>
    </row>
    <row r="104" spans="1:32" x14ac:dyDescent="0.25">
      <c r="A104" s="166" t="str">
        <f t="shared" si="17"/>
        <v/>
      </c>
      <c r="B104" s="166" t="str">
        <f>IFERROR(INDEX(L:L,MATCH(A104,P:P,0)),"")</f>
        <v/>
      </c>
      <c r="C104" s="166" t="str">
        <f>IFERROR(_xlfn.CONCAT(VLOOKUP(B104,Member!A:I,3,0)," ",(VLOOKUP(B104,Member!A:I,4,0))),"")</f>
        <v/>
      </c>
      <c r="D104" s="166" t="str">
        <f>IFERROR(VLOOKUP(B104,Member!A:I,7,0),"")</f>
        <v/>
      </c>
      <c r="E104" s="269" t="str">
        <f t="shared" si="14"/>
        <v/>
      </c>
      <c r="F104" s="166" t="str">
        <f t="shared" si="15"/>
        <v/>
      </c>
      <c r="G104" s="263" t="str">
        <f t="shared" si="16"/>
        <v/>
      </c>
      <c r="L104" s="264">
        <f>Member!A104</f>
        <v>38789</v>
      </c>
      <c r="M104" s="166">
        <f t="shared" si="9"/>
        <v>0</v>
      </c>
      <c r="N104" s="166">
        <f t="shared" si="10"/>
        <v>0</v>
      </c>
      <c r="O104" s="166">
        <f t="shared" si="11"/>
        <v>0</v>
      </c>
      <c r="P104" s="166">
        <f t="shared" si="12"/>
        <v>49</v>
      </c>
      <c r="S104" s="166">
        <f>VLOOKUP(L104,Schnitt1!L:P,2,0)</f>
        <v>0</v>
      </c>
      <c r="T104" s="166">
        <f>VLOOKUP(L104,Schnitt2!L:P,2,0)</f>
        <v>0</v>
      </c>
      <c r="U104" s="166">
        <f>VLOOKUP(L104,Schnitt3!L:P,2,0)</f>
        <v>0</v>
      </c>
      <c r="V104" s="166">
        <f>VLOOKUP(L104,Schnitt4!L:P,2,0)</f>
        <v>0</v>
      </c>
      <c r="W104" s="166">
        <f>VLOOKUP(L104,Schnitt5!L:P,2,0)</f>
        <v>0</v>
      </c>
      <c r="X104" s="166">
        <f>VLOOKUP(L104,Schnitt6!L:P,2,0)</f>
        <v>0</v>
      </c>
      <c r="AA104" s="166">
        <f>VLOOKUP(L104,Schnitt1!L:P,3,0)</f>
        <v>0</v>
      </c>
      <c r="AB104" s="166">
        <f>VLOOKUP(L104,Schnitt2!L:P,3,0)</f>
        <v>0</v>
      </c>
      <c r="AC104" s="166">
        <f>VLOOKUP(L104,Schnitt3!L:P,3,0)</f>
        <v>0</v>
      </c>
      <c r="AD104" s="166">
        <f>VLOOKUP(L104,Schnitt4!L:P,3,0)</f>
        <v>0</v>
      </c>
      <c r="AE104" s="166">
        <f>VLOOKUP(L104,Schnitt5!L:P,3,0)</f>
        <v>0</v>
      </c>
      <c r="AF104" s="166">
        <f>VLOOKUP(L104,Schnitt6!L:P,3,0)</f>
        <v>0</v>
      </c>
    </row>
    <row r="105" spans="1:32" x14ac:dyDescent="0.25">
      <c r="L105" s="264">
        <f>Member!A105</f>
        <v>25064</v>
      </c>
      <c r="M105" s="166">
        <f t="shared" si="9"/>
        <v>0</v>
      </c>
      <c r="N105" s="166">
        <f t="shared" si="10"/>
        <v>0</v>
      </c>
      <c r="O105" s="166">
        <f t="shared" si="11"/>
        <v>0</v>
      </c>
      <c r="P105" s="166">
        <f t="shared" si="12"/>
        <v>49</v>
      </c>
      <c r="S105" s="166">
        <f>VLOOKUP(L105,Schnitt1!L:P,2,0)</f>
        <v>0</v>
      </c>
      <c r="T105" s="166">
        <f>VLOOKUP(L105,Schnitt2!L:P,2,0)</f>
        <v>0</v>
      </c>
      <c r="U105" s="166">
        <f>VLOOKUP(L105,Schnitt3!L:P,2,0)</f>
        <v>0</v>
      </c>
      <c r="V105" s="166">
        <f>VLOOKUP(L105,Schnitt4!L:P,2,0)</f>
        <v>0</v>
      </c>
      <c r="W105" s="166">
        <f>VLOOKUP(L105,Schnitt5!L:P,2,0)</f>
        <v>0</v>
      </c>
      <c r="X105" s="166">
        <f>VLOOKUP(L105,Schnitt6!L:P,2,0)</f>
        <v>0</v>
      </c>
      <c r="AA105" s="166">
        <f>VLOOKUP(L105,Schnitt1!L:P,3,0)</f>
        <v>0</v>
      </c>
      <c r="AB105" s="166">
        <f>VLOOKUP(L105,Schnitt2!L:P,3,0)</f>
        <v>0</v>
      </c>
      <c r="AC105" s="166">
        <f>VLOOKUP(L105,Schnitt3!L:P,3,0)</f>
        <v>0</v>
      </c>
      <c r="AD105" s="166">
        <f>VLOOKUP(L105,Schnitt4!L:P,3,0)</f>
        <v>0</v>
      </c>
      <c r="AE105" s="166">
        <f>VLOOKUP(L105,Schnitt5!L:P,3,0)</f>
        <v>0</v>
      </c>
      <c r="AF105" s="166">
        <f>VLOOKUP(L105,Schnitt6!L:P,3,0)</f>
        <v>0</v>
      </c>
    </row>
    <row r="106" spans="1:32" x14ac:dyDescent="0.25">
      <c r="L106" s="264">
        <f>Member!A106</f>
        <v>38926</v>
      </c>
      <c r="M106" s="166">
        <f t="shared" si="9"/>
        <v>0</v>
      </c>
      <c r="N106" s="166">
        <f t="shared" si="10"/>
        <v>0</v>
      </c>
      <c r="O106" s="166">
        <f t="shared" si="11"/>
        <v>0</v>
      </c>
      <c r="P106" s="166">
        <f t="shared" si="12"/>
        <v>49</v>
      </c>
      <c r="S106" s="166">
        <f>VLOOKUP(L106,Schnitt1!L:P,2,0)</f>
        <v>0</v>
      </c>
      <c r="T106" s="166">
        <f>VLOOKUP(L106,Schnitt2!L:P,2,0)</f>
        <v>0</v>
      </c>
      <c r="U106" s="166">
        <f>VLOOKUP(L106,Schnitt3!L:P,2,0)</f>
        <v>0</v>
      </c>
      <c r="V106" s="166">
        <f>VLOOKUP(L106,Schnitt4!L:P,2,0)</f>
        <v>0</v>
      </c>
      <c r="W106" s="166">
        <f>VLOOKUP(L106,Schnitt5!L:P,2,0)</f>
        <v>0</v>
      </c>
      <c r="X106" s="166">
        <f>VLOOKUP(L106,Schnitt6!L:P,2,0)</f>
        <v>0</v>
      </c>
      <c r="AA106" s="166">
        <f>VLOOKUP(L106,Schnitt1!L:P,3,0)</f>
        <v>0</v>
      </c>
      <c r="AB106" s="166">
        <f>VLOOKUP(L106,Schnitt2!L:P,3,0)</f>
        <v>0</v>
      </c>
      <c r="AC106" s="166">
        <f>VLOOKUP(L106,Schnitt3!L:P,3,0)</f>
        <v>0</v>
      </c>
      <c r="AD106" s="166">
        <f>VLOOKUP(L106,Schnitt4!L:P,3,0)</f>
        <v>0</v>
      </c>
      <c r="AE106" s="166">
        <f>VLOOKUP(L106,Schnitt5!L:P,3,0)</f>
        <v>0</v>
      </c>
      <c r="AF106" s="166">
        <f>VLOOKUP(L106,Schnitt6!L:P,3,0)</f>
        <v>0</v>
      </c>
    </row>
    <row r="107" spans="1:32" x14ac:dyDescent="0.25">
      <c r="L107" s="264">
        <f>Member!A107</f>
        <v>38684</v>
      </c>
      <c r="M107" s="166">
        <f t="shared" si="9"/>
        <v>0</v>
      </c>
      <c r="N107" s="166">
        <f t="shared" si="10"/>
        <v>0</v>
      </c>
      <c r="O107" s="166">
        <f t="shared" si="11"/>
        <v>0</v>
      </c>
      <c r="P107" s="166">
        <f t="shared" si="12"/>
        <v>49</v>
      </c>
      <c r="S107" s="166">
        <f>VLOOKUP(L107,Schnitt1!L:P,2,0)</f>
        <v>0</v>
      </c>
      <c r="T107" s="166">
        <f>VLOOKUP(L107,Schnitt2!L:P,2,0)</f>
        <v>0</v>
      </c>
      <c r="U107" s="166">
        <f>VLOOKUP(L107,Schnitt3!L:P,2,0)</f>
        <v>0</v>
      </c>
      <c r="V107" s="166">
        <f>VLOOKUP(L107,Schnitt4!L:P,2,0)</f>
        <v>0</v>
      </c>
      <c r="W107" s="166">
        <f>VLOOKUP(L107,Schnitt5!L:P,2,0)</f>
        <v>0</v>
      </c>
      <c r="X107" s="166">
        <f>VLOOKUP(L107,Schnitt6!L:P,2,0)</f>
        <v>0</v>
      </c>
      <c r="AA107" s="166">
        <f>VLOOKUP(L107,Schnitt1!L:P,3,0)</f>
        <v>0</v>
      </c>
      <c r="AB107" s="166">
        <f>VLOOKUP(L107,Schnitt2!L:P,3,0)</f>
        <v>0</v>
      </c>
      <c r="AC107" s="166">
        <f>VLOOKUP(L107,Schnitt3!L:P,3,0)</f>
        <v>0</v>
      </c>
      <c r="AD107" s="166">
        <f>VLOOKUP(L107,Schnitt4!L:P,3,0)</f>
        <v>0</v>
      </c>
      <c r="AE107" s="166">
        <f>VLOOKUP(L107,Schnitt5!L:P,3,0)</f>
        <v>0</v>
      </c>
      <c r="AF107" s="166">
        <f>VLOOKUP(L107,Schnitt6!L:P,3,0)</f>
        <v>0</v>
      </c>
    </row>
    <row r="108" spans="1:32" x14ac:dyDescent="0.25">
      <c r="L108" s="264">
        <f>Member!A108</f>
        <v>38731</v>
      </c>
      <c r="M108" s="166">
        <f t="shared" si="9"/>
        <v>0</v>
      </c>
      <c r="N108" s="166">
        <f t="shared" si="10"/>
        <v>0</v>
      </c>
      <c r="O108" s="166">
        <f t="shared" si="11"/>
        <v>0</v>
      </c>
      <c r="P108" s="166">
        <f t="shared" si="12"/>
        <v>49</v>
      </c>
      <c r="S108" s="166">
        <f>VLOOKUP(L108,Schnitt1!L:P,2,0)</f>
        <v>0</v>
      </c>
      <c r="T108" s="166">
        <f>VLOOKUP(L108,Schnitt2!L:P,2,0)</f>
        <v>0</v>
      </c>
      <c r="U108" s="166">
        <f>VLOOKUP(L108,Schnitt3!L:P,2,0)</f>
        <v>0</v>
      </c>
      <c r="V108" s="166">
        <f>VLOOKUP(L108,Schnitt4!L:P,2,0)</f>
        <v>0</v>
      </c>
      <c r="W108" s="166">
        <f>VLOOKUP(L108,Schnitt5!L:P,2,0)</f>
        <v>0</v>
      </c>
      <c r="X108" s="166">
        <f>VLOOKUP(L108,Schnitt6!L:P,2,0)</f>
        <v>0</v>
      </c>
      <c r="AA108" s="166">
        <f>VLOOKUP(L108,Schnitt1!L:P,3,0)</f>
        <v>0</v>
      </c>
      <c r="AB108" s="166">
        <f>VLOOKUP(L108,Schnitt2!L:P,3,0)</f>
        <v>0</v>
      </c>
      <c r="AC108" s="166">
        <f>VLOOKUP(L108,Schnitt3!L:P,3,0)</f>
        <v>0</v>
      </c>
      <c r="AD108" s="166">
        <f>VLOOKUP(L108,Schnitt4!L:P,3,0)</f>
        <v>0</v>
      </c>
      <c r="AE108" s="166">
        <f>VLOOKUP(L108,Schnitt5!L:P,3,0)</f>
        <v>0</v>
      </c>
      <c r="AF108" s="166">
        <f>VLOOKUP(L108,Schnitt6!L:P,3,0)</f>
        <v>0</v>
      </c>
    </row>
    <row r="109" spans="1:32" x14ac:dyDescent="0.25">
      <c r="L109" s="264">
        <f>Member!A109</f>
        <v>10706</v>
      </c>
      <c r="M109" s="166">
        <f t="shared" si="9"/>
        <v>0</v>
      </c>
      <c r="N109" s="166">
        <f t="shared" si="10"/>
        <v>0</v>
      </c>
      <c r="O109" s="166">
        <f t="shared" si="11"/>
        <v>0</v>
      </c>
      <c r="P109" s="166">
        <f t="shared" si="12"/>
        <v>49</v>
      </c>
      <c r="S109" s="166">
        <f>VLOOKUP(L109,Schnitt1!L:P,2,0)</f>
        <v>0</v>
      </c>
      <c r="T109" s="166">
        <f>VLOOKUP(L109,Schnitt2!L:P,2,0)</f>
        <v>0</v>
      </c>
      <c r="U109" s="166">
        <f>VLOOKUP(L109,Schnitt3!L:P,2,0)</f>
        <v>0</v>
      </c>
      <c r="V109" s="166">
        <f>VLOOKUP(L109,Schnitt4!L:P,2,0)</f>
        <v>0</v>
      </c>
      <c r="W109" s="166">
        <f>VLOOKUP(L109,Schnitt5!L:P,2,0)</f>
        <v>0</v>
      </c>
      <c r="X109" s="166">
        <f>VLOOKUP(L109,Schnitt6!L:P,2,0)</f>
        <v>0</v>
      </c>
      <c r="AA109" s="166">
        <f>VLOOKUP(L109,Schnitt1!L:P,3,0)</f>
        <v>0</v>
      </c>
      <c r="AB109" s="166">
        <f>VLOOKUP(L109,Schnitt2!L:P,3,0)</f>
        <v>0</v>
      </c>
      <c r="AC109" s="166">
        <f>VLOOKUP(L109,Schnitt3!L:P,3,0)</f>
        <v>0</v>
      </c>
      <c r="AD109" s="166">
        <f>VLOOKUP(L109,Schnitt4!L:P,3,0)</f>
        <v>0</v>
      </c>
      <c r="AE109" s="166">
        <f>VLOOKUP(L109,Schnitt5!L:P,3,0)</f>
        <v>0</v>
      </c>
      <c r="AF109" s="166">
        <f>VLOOKUP(L109,Schnitt6!L:P,3,0)</f>
        <v>0</v>
      </c>
    </row>
    <row r="110" spans="1:32" x14ac:dyDescent="0.25">
      <c r="L110" s="264">
        <f>Member!A110</f>
        <v>38173</v>
      </c>
      <c r="M110" s="166">
        <f t="shared" si="9"/>
        <v>0</v>
      </c>
      <c r="N110" s="166">
        <f t="shared" si="10"/>
        <v>0</v>
      </c>
      <c r="O110" s="166">
        <f t="shared" si="11"/>
        <v>0</v>
      </c>
      <c r="P110" s="166">
        <f t="shared" si="12"/>
        <v>49</v>
      </c>
      <c r="S110" s="166">
        <f>VLOOKUP(L110,Schnitt1!L:P,2,0)</f>
        <v>0</v>
      </c>
      <c r="T110" s="166">
        <f>VLOOKUP(L110,Schnitt2!L:P,2,0)</f>
        <v>0</v>
      </c>
      <c r="U110" s="166">
        <f>VLOOKUP(L110,Schnitt3!L:P,2,0)</f>
        <v>0</v>
      </c>
      <c r="V110" s="166">
        <f>VLOOKUP(L110,Schnitt4!L:P,2,0)</f>
        <v>0</v>
      </c>
      <c r="W110" s="166">
        <f>VLOOKUP(L110,Schnitt5!L:P,2,0)</f>
        <v>0</v>
      </c>
      <c r="X110" s="166">
        <f>VLOOKUP(L110,Schnitt6!L:P,2,0)</f>
        <v>0</v>
      </c>
      <c r="AA110" s="166">
        <f>VLOOKUP(L110,Schnitt1!L:P,3,0)</f>
        <v>0</v>
      </c>
      <c r="AB110" s="166">
        <f>VLOOKUP(L110,Schnitt2!L:P,3,0)</f>
        <v>0</v>
      </c>
      <c r="AC110" s="166">
        <f>VLOOKUP(L110,Schnitt3!L:P,3,0)</f>
        <v>0</v>
      </c>
      <c r="AD110" s="166">
        <f>VLOOKUP(L110,Schnitt4!L:P,3,0)</f>
        <v>0</v>
      </c>
      <c r="AE110" s="166">
        <f>VLOOKUP(L110,Schnitt5!L:P,3,0)</f>
        <v>0</v>
      </c>
      <c r="AF110" s="166">
        <f>VLOOKUP(L110,Schnitt6!L:P,3,0)</f>
        <v>0</v>
      </c>
    </row>
    <row r="111" spans="1:32" x14ac:dyDescent="0.25">
      <c r="L111" s="264">
        <f>Member!A111</f>
        <v>38971</v>
      </c>
      <c r="M111" s="166">
        <f t="shared" si="9"/>
        <v>0</v>
      </c>
      <c r="N111" s="166">
        <f t="shared" si="10"/>
        <v>0</v>
      </c>
      <c r="O111" s="166">
        <f t="shared" si="11"/>
        <v>0</v>
      </c>
      <c r="P111" s="166">
        <f t="shared" si="12"/>
        <v>49</v>
      </c>
      <c r="S111" s="166">
        <f>VLOOKUP(L111,Schnitt1!L:P,2,0)</f>
        <v>0</v>
      </c>
      <c r="T111" s="166">
        <f>VLOOKUP(L111,Schnitt2!L:P,2,0)</f>
        <v>0</v>
      </c>
      <c r="U111" s="166">
        <f>VLOOKUP(L111,Schnitt3!L:P,2,0)</f>
        <v>0</v>
      </c>
      <c r="V111" s="166">
        <f>VLOOKUP(L111,Schnitt4!L:P,2,0)</f>
        <v>0</v>
      </c>
      <c r="W111" s="166">
        <f>VLOOKUP(L111,Schnitt5!L:P,2,0)</f>
        <v>0</v>
      </c>
      <c r="X111" s="166">
        <f>VLOOKUP(L111,Schnitt6!L:P,2,0)</f>
        <v>0</v>
      </c>
      <c r="AA111" s="166">
        <f>VLOOKUP(L111,Schnitt1!L:P,3,0)</f>
        <v>0</v>
      </c>
      <c r="AB111" s="166">
        <f>VLOOKUP(L111,Schnitt2!L:P,3,0)</f>
        <v>0</v>
      </c>
      <c r="AC111" s="166">
        <f>VLOOKUP(L111,Schnitt3!L:P,3,0)</f>
        <v>0</v>
      </c>
      <c r="AD111" s="166">
        <f>VLOOKUP(L111,Schnitt4!L:P,3,0)</f>
        <v>0</v>
      </c>
      <c r="AE111" s="166">
        <f>VLOOKUP(L111,Schnitt5!L:P,3,0)</f>
        <v>0</v>
      </c>
      <c r="AF111" s="166">
        <f>VLOOKUP(L111,Schnitt6!L:P,3,0)</f>
        <v>0</v>
      </c>
    </row>
    <row r="112" spans="1:32" x14ac:dyDescent="0.25">
      <c r="L112" s="264">
        <f>Member!A112</f>
        <v>38172</v>
      </c>
      <c r="M112" s="166">
        <f t="shared" si="9"/>
        <v>0</v>
      </c>
      <c r="N112" s="166">
        <f t="shared" si="10"/>
        <v>0</v>
      </c>
      <c r="O112" s="166">
        <f t="shared" si="11"/>
        <v>0</v>
      </c>
      <c r="P112" s="166">
        <f t="shared" si="12"/>
        <v>49</v>
      </c>
      <c r="S112" s="166">
        <f>VLOOKUP(L112,Schnitt1!L:P,2,0)</f>
        <v>0</v>
      </c>
      <c r="T112" s="166">
        <f>VLOOKUP(L112,Schnitt2!L:P,2,0)</f>
        <v>0</v>
      </c>
      <c r="U112" s="166">
        <f>VLOOKUP(L112,Schnitt3!L:P,2,0)</f>
        <v>0</v>
      </c>
      <c r="V112" s="166">
        <f>VLOOKUP(L112,Schnitt4!L:P,2,0)</f>
        <v>0</v>
      </c>
      <c r="W112" s="166">
        <f>VLOOKUP(L112,Schnitt5!L:P,2,0)</f>
        <v>0</v>
      </c>
      <c r="X112" s="166">
        <f>VLOOKUP(L112,Schnitt6!L:P,2,0)</f>
        <v>0</v>
      </c>
      <c r="AA112" s="166">
        <f>VLOOKUP(L112,Schnitt1!L:P,3,0)</f>
        <v>0</v>
      </c>
      <c r="AB112" s="166">
        <f>VLOOKUP(L112,Schnitt2!L:P,3,0)</f>
        <v>0</v>
      </c>
      <c r="AC112" s="166">
        <f>VLOOKUP(L112,Schnitt3!L:P,3,0)</f>
        <v>0</v>
      </c>
      <c r="AD112" s="166">
        <f>VLOOKUP(L112,Schnitt4!L:P,3,0)</f>
        <v>0</v>
      </c>
      <c r="AE112" s="166">
        <f>VLOOKUP(L112,Schnitt5!L:P,3,0)</f>
        <v>0</v>
      </c>
      <c r="AF112" s="166">
        <f>VLOOKUP(L112,Schnitt6!L:P,3,0)</f>
        <v>0</v>
      </c>
    </row>
    <row r="113" spans="12:32" x14ac:dyDescent="0.25">
      <c r="L113" s="264">
        <f>Member!A113</f>
        <v>7926</v>
      </c>
      <c r="M113" s="166">
        <f t="shared" si="9"/>
        <v>0</v>
      </c>
      <c r="N113" s="166">
        <f t="shared" si="10"/>
        <v>0</v>
      </c>
      <c r="O113" s="166">
        <f t="shared" si="11"/>
        <v>0</v>
      </c>
      <c r="P113" s="166">
        <f t="shared" si="12"/>
        <v>49</v>
      </c>
      <c r="S113" s="166">
        <f>VLOOKUP(L113,Schnitt1!L:P,2,0)</f>
        <v>0</v>
      </c>
      <c r="T113" s="166">
        <f>VLOOKUP(L113,Schnitt2!L:P,2,0)</f>
        <v>0</v>
      </c>
      <c r="U113" s="166">
        <f>VLOOKUP(L113,Schnitt3!L:P,2,0)</f>
        <v>0</v>
      </c>
      <c r="V113" s="166">
        <f>VLOOKUP(L113,Schnitt4!L:P,2,0)</f>
        <v>0</v>
      </c>
      <c r="W113" s="166">
        <f>VLOOKUP(L113,Schnitt5!L:P,2,0)</f>
        <v>0</v>
      </c>
      <c r="X113" s="166">
        <f>VLOOKUP(L113,Schnitt6!L:P,2,0)</f>
        <v>0</v>
      </c>
      <c r="AA113" s="166">
        <f>VLOOKUP(L113,Schnitt1!L:P,3,0)</f>
        <v>0</v>
      </c>
      <c r="AB113" s="166">
        <f>VLOOKUP(L113,Schnitt2!L:P,3,0)</f>
        <v>0</v>
      </c>
      <c r="AC113" s="166">
        <f>VLOOKUP(L113,Schnitt3!L:P,3,0)</f>
        <v>0</v>
      </c>
      <c r="AD113" s="166">
        <f>VLOOKUP(L113,Schnitt4!L:P,3,0)</f>
        <v>0</v>
      </c>
      <c r="AE113" s="166">
        <f>VLOOKUP(L113,Schnitt5!L:P,3,0)</f>
        <v>0</v>
      </c>
      <c r="AF113" s="166">
        <f>VLOOKUP(L113,Schnitt6!L:P,3,0)</f>
        <v>0</v>
      </c>
    </row>
    <row r="114" spans="12:32" x14ac:dyDescent="0.25">
      <c r="L114" s="264">
        <f>Member!A114</f>
        <v>7928</v>
      </c>
      <c r="M114" s="166">
        <f t="shared" si="9"/>
        <v>0</v>
      </c>
      <c r="N114" s="166">
        <f t="shared" si="10"/>
        <v>0</v>
      </c>
      <c r="O114" s="166">
        <f t="shared" si="11"/>
        <v>0</v>
      </c>
      <c r="P114" s="166">
        <f t="shared" si="12"/>
        <v>49</v>
      </c>
      <c r="S114" s="166">
        <f>VLOOKUP(L114,Schnitt1!L:P,2,0)</f>
        <v>0</v>
      </c>
      <c r="T114" s="166">
        <f>VLOOKUP(L114,Schnitt2!L:P,2,0)</f>
        <v>0</v>
      </c>
      <c r="U114" s="166">
        <f>VLOOKUP(L114,Schnitt3!L:P,2,0)</f>
        <v>0</v>
      </c>
      <c r="V114" s="166">
        <f>VLOOKUP(L114,Schnitt4!L:P,2,0)</f>
        <v>0</v>
      </c>
      <c r="W114" s="166">
        <f>VLOOKUP(L114,Schnitt5!L:P,2,0)</f>
        <v>0</v>
      </c>
      <c r="X114" s="166">
        <f>VLOOKUP(L114,Schnitt6!L:P,2,0)</f>
        <v>0</v>
      </c>
      <c r="AA114" s="166">
        <f>VLOOKUP(L114,Schnitt1!L:P,3,0)</f>
        <v>0</v>
      </c>
      <c r="AB114" s="166">
        <f>VLOOKUP(L114,Schnitt2!L:P,3,0)</f>
        <v>0</v>
      </c>
      <c r="AC114" s="166">
        <f>VLOOKUP(L114,Schnitt3!L:P,3,0)</f>
        <v>0</v>
      </c>
      <c r="AD114" s="166">
        <f>VLOOKUP(L114,Schnitt4!L:P,3,0)</f>
        <v>0</v>
      </c>
      <c r="AE114" s="166">
        <f>VLOOKUP(L114,Schnitt5!L:P,3,0)</f>
        <v>0</v>
      </c>
      <c r="AF114" s="166">
        <f>VLOOKUP(L114,Schnitt6!L:P,3,0)</f>
        <v>0</v>
      </c>
    </row>
    <row r="115" spans="12:32" x14ac:dyDescent="0.25">
      <c r="L115" s="264">
        <f>Member!A115</f>
        <v>7930</v>
      </c>
      <c r="M115" s="166">
        <f t="shared" si="9"/>
        <v>0</v>
      </c>
      <c r="N115" s="166">
        <f t="shared" si="10"/>
        <v>0</v>
      </c>
      <c r="O115" s="166">
        <f t="shared" si="11"/>
        <v>0</v>
      </c>
      <c r="P115" s="166">
        <f t="shared" si="12"/>
        <v>49</v>
      </c>
      <c r="S115" s="166">
        <f>VLOOKUP(L115,Schnitt1!L:P,2,0)</f>
        <v>0</v>
      </c>
      <c r="T115" s="166">
        <f>VLOOKUP(L115,Schnitt2!L:P,2,0)</f>
        <v>0</v>
      </c>
      <c r="U115" s="166">
        <f>VLOOKUP(L115,Schnitt3!L:P,2,0)</f>
        <v>0</v>
      </c>
      <c r="V115" s="166">
        <f>VLOOKUP(L115,Schnitt4!L:P,2,0)</f>
        <v>0</v>
      </c>
      <c r="W115" s="166">
        <f>VLOOKUP(L115,Schnitt5!L:P,2,0)</f>
        <v>0</v>
      </c>
      <c r="X115" s="166">
        <f>VLOOKUP(L115,Schnitt6!L:P,2,0)</f>
        <v>0</v>
      </c>
      <c r="AA115" s="166">
        <f>VLOOKUP(L115,Schnitt1!L:P,3,0)</f>
        <v>0</v>
      </c>
      <c r="AB115" s="166">
        <f>VLOOKUP(L115,Schnitt2!L:P,3,0)</f>
        <v>0</v>
      </c>
      <c r="AC115" s="166">
        <f>VLOOKUP(L115,Schnitt3!L:P,3,0)</f>
        <v>0</v>
      </c>
      <c r="AD115" s="166">
        <f>VLOOKUP(L115,Schnitt4!L:P,3,0)</f>
        <v>0</v>
      </c>
      <c r="AE115" s="166">
        <f>VLOOKUP(L115,Schnitt5!L:P,3,0)</f>
        <v>0</v>
      </c>
      <c r="AF115" s="166">
        <f>VLOOKUP(L115,Schnitt6!L:P,3,0)</f>
        <v>0</v>
      </c>
    </row>
    <row r="116" spans="12:32" x14ac:dyDescent="0.25">
      <c r="L116" s="264">
        <f>Member!A116</f>
        <v>7927</v>
      </c>
      <c r="M116" s="166">
        <f t="shared" si="9"/>
        <v>0</v>
      </c>
      <c r="N116" s="166">
        <f t="shared" si="10"/>
        <v>0</v>
      </c>
      <c r="O116" s="166">
        <f t="shared" si="11"/>
        <v>0</v>
      </c>
      <c r="P116" s="166">
        <f t="shared" si="12"/>
        <v>49</v>
      </c>
      <c r="S116" s="166">
        <f>VLOOKUP(L116,Schnitt1!L:P,2,0)</f>
        <v>0</v>
      </c>
      <c r="T116" s="166">
        <f>VLOOKUP(L116,Schnitt2!L:P,2,0)</f>
        <v>0</v>
      </c>
      <c r="U116" s="166">
        <f>VLOOKUP(L116,Schnitt3!L:P,2,0)</f>
        <v>0</v>
      </c>
      <c r="V116" s="166">
        <f>VLOOKUP(L116,Schnitt4!L:P,2,0)</f>
        <v>0</v>
      </c>
      <c r="W116" s="166">
        <f>VLOOKUP(L116,Schnitt5!L:P,2,0)</f>
        <v>0</v>
      </c>
      <c r="X116" s="166">
        <f>VLOOKUP(L116,Schnitt6!L:P,2,0)</f>
        <v>0</v>
      </c>
      <c r="AA116" s="166">
        <f>VLOOKUP(L116,Schnitt1!L:P,3,0)</f>
        <v>0</v>
      </c>
      <c r="AB116" s="166">
        <f>VLOOKUP(L116,Schnitt2!L:P,3,0)</f>
        <v>0</v>
      </c>
      <c r="AC116" s="166">
        <f>VLOOKUP(L116,Schnitt3!L:P,3,0)</f>
        <v>0</v>
      </c>
      <c r="AD116" s="166">
        <f>VLOOKUP(L116,Schnitt4!L:P,3,0)</f>
        <v>0</v>
      </c>
      <c r="AE116" s="166">
        <f>VLOOKUP(L116,Schnitt5!L:P,3,0)</f>
        <v>0</v>
      </c>
      <c r="AF116" s="166">
        <f>VLOOKUP(L116,Schnitt6!L:P,3,0)</f>
        <v>0</v>
      </c>
    </row>
    <row r="117" spans="12:32" x14ac:dyDescent="0.25">
      <c r="L117" s="264">
        <f>Member!A117</f>
        <v>16977</v>
      </c>
      <c r="M117" s="166">
        <f t="shared" si="9"/>
        <v>0</v>
      </c>
      <c r="N117" s="166">
        <f t="shared" si="10"/>
        <v>0</v>
      </c>
      <c r="O117" s="166">
        <f t="shared" si="11"/>
        <v>0</v>
      </c>
      <c r="P117" s="166">
        <f t="shared" si="12"/>
        <v>49</v>
      </c>
      <c r="S117" s="166">
        <f>VLOOKUP(L117,Schnitt1!L:P,2,0)</f>
        <v>0</v>
      </c>
      <c r="T117" s="166">
        <f>VLOOKUP(L117,Schnitt2!L:P,2,0)</f>
        <v>0</v>
      </c>
      <c r="U117" s="166">
        <f>VLOOKUP(L117,Schnitt3!L:P,2,0)</f>
        <v>0</v>
      </c>
      <c r="V117" s="166">
        <f>VLOOKUP(L117,Schnitt4!L:P,2,0)</f>
        <v>0</v>
      </c>
      <c r="W117" s="166">
        <f>VLOOKUP(L117,Schnitt5!L:P,2,0)</f>
        <v>0</v>
      </c>
      <c r="X117" s="166">
        <f>VLOOKUP(L117,Schnitt6!L:P,2,0)</f>
        <v>0</v>
      </c>
      <c r="AA117" s="166">
        <f>VLOOKUP(L117,Schnitt1!L:P,3,0)</f>
        <v>0</v>
      </c>
      <c r="AB117" s="166">
        <f>VLOOKUP(L117,Schnitt2!L:P,3,0)</f>
        <v>0</v>
      </c>
      <c r="AC117" s="166">
        <f>VLOOKUP(L117,Schnitt3!L:P,3,0)</f>
        <v>0</v>
      </c>
      <c r="AD117" s="166">
        <f>VLOOKUP(L117,Schnitt4!L:P,3,0)</f>
        <v>0</v>
      </c>
      <c r="AE117" s="166">
        <f>VLOOKUP(L117,Schnitt5!L:P,3,0)</f>
        <v>0</v>
      </c>
      <c r="AF117" s="166">
        <f>VLOOKUP(L117,Schnitt6!L:P,3,0)</f>
        <v>0</v>
      </c>
    </row>
    <row r="118" spans="12:32" x14ac:dyDescent="0.25">
      <c r="L118" s="264">
        <f>Member!A118</f>
        <v>7929</v>
      </c>
      <c r="M118" s="166">
        <f t="shared" si="9"/>
        <v>0</v>
      </c>
      <c r="N118" s="166">
        <f t="shared" si="10"/>
        <v>0</v>
      </c>
      <c r="O118" s="166">
        <f t="shared" si="11"/>
        <v>0</v>
      </c>
      <c r="P118" s="166">
        <f t="shared" si="12"/>
        <v>49</v>
      </c>
      <c r="S118" s="166">
        <f>VLOOKUP(L118,Schnitt1!L:P,2,0)</f>
        <v>0</v>
      </c>
      <c r="T118" s="166">
        <f>VLOOKUP(L118,Schnitt2!L:P,2,0)</f>
        <v>0</v>
      </c>
      <c r="U118" s="166">
        <f>VLOOKUP(L118,Schnitt3!L:P,2,0)</f>
        <v>0</v>
      </c>
      <c r="V118" s="166">
        <f>VLOOKUP(L118,Schnitt4!L:P,2,0)</f>
        <v>0</v>
      </c>
      <c r="W118" s="166">
        <f>VLOOKUP(L118,Schnitt5!L:P,2,0)</f>
        <v>0</v>
      </c>
      <c r="X118" s="166">
        <f>VLOOKUP(L118,Schnitt6!L:P,2,0)</f>
        <v>0</v>
      </c>
      <c r="AA118" s="166">
        <f>VLOOKUP(L118,Schnitt1!L:P,3,0)</f>
        <v>0</v>
      </c>
      <c r="AB118" s="166">
        <f>VLOOKUP(L118,Schnitt2!L:P,3,0)</f>
        <v>0</v>
      </c>
      <c r="AC118" s="166">
        <f>VLOOKUP(L118,Schnitt3!L:P,3,0)</f>
        <v>0</v>
      </c>
      <c r="AD118" s="166">
        <f>VLOOKUP(L118,Schnitt4!L:P,3,0)</f>
        <v>0</v>
      </c>
      <c r="AE118" s="166">
        <f>VLOOKUP(L118,Schnitt5!L:P,3,0)</f>
        <v>0</v>
      </c>
      <c r="AF118" s="166">
        <f>VLOOKUP(L118,Schnitt6!L:P,3,0)</f>
        <v>0</v>
      </c>
    </row>
    <row r="119" spans="12:32" x14ac:dyDescent="0.25">
      <c r="L119" s="264">
        <f>Member!A119</f>
        <v>38697</v>
      </c>
      <c r="M119" s="166">
        <f t="shared" si="9"/>
        <v>0</v>
      </c>
      <c r="N119" s="166">
        <f t="shared" si="10"/>
        <v>0</v>
      </c>
      <c r="O119" s="166">
        <f t="shared" si="11"/>
        <v>0</v>
      </c>
      <c r="P119" s="166">
        <f t="shared" si="12"/>
        <v>49</v>
      </c>
      <c r="S119" s="166">
        <f>VLOOKUP(L119,Schnitt1!L:P,2,0)</f>
        <v>0</v>
      </c>
      <c r="T119" s="166">
        <f>VLOOKUP(L119,Schnitt2!L:P,2,0)</f>
        <v>0</v>
      </c>
      <c r="U119" s="166">
        <f>VLOOKUP(L119,Schnitt3!L:P,2,0)</f>
        <v>0</v>
      </c>
      <c r="V119" s="166">
        <f>VLOOKUP(L119,Schnitt4!L:P,2,0)</f>
        <v>0</v>
      </c>
      <c r="W119" s="166">
        <f>VLOOKUP(L119,Schnitt5!L:P,2,0)</f>
        <v>0</v>
      </c>
      <c r="X119" s="166">
        <f>VLOOKUP(L119,Schnitt6!L:P,2,0)</f>
        <v>0</v>
      </c>
      <c r="AA119" s="166">
        <f>VLOOKUP(L119,Schnitt1!L:P,3,0)</f>
        <v>0</v>
      </c>
      <c r="AB119" s="166">
        <f>VLOOKUP(L119,Schnitt2!L:P,3,0)</f>
        <v>0</v>
      </c>
      <c r="AC119" s="166">
        <f>VLOOKUP(L119,Schnitt3!L:P,3,0)</f>
        <v>0</v>
      </c>
      <c r="AD119" s="166">
        <f>VLOOKUP(L119,Schnitt4!L:P,3,0)</f>
        <v>0</v>
      </c>
      <c r="AE119" s="166">
        <f>VLOOKUP(L119,Schnitt5!L:P,3,0)</f>
        <v>0</v>
      </c>
      <c r="AF119" s="166">
        <f>VLOOKUP(L119,Schnitt6!L:P,3,0)</f>
        <v>0</v>
      </c>
    </row>
    <row r="120" spans="12:32" x14ac:dyDescent="0.25">
      <c r="L120" s="264">
        <f>Member!A120</f>
        <v>38512</v>
      </c>
      <c r="M120" s="166">
        <f t="shared" si="9"/>
        <v>0</v>
      </c>
      <c r="N120" s="166">
        <f t="shared" si="10"/>
        <v>0</v>
      </c>
      <c r="O120" s="166">
        <f t="shared" si="11"/>
        <v>0</v>
      </c>
      <c r="P120" s="166">
        <f t="shared" si="12"/>
        <v>49</v>
      </c>
      <c r="S120" s="166">
        <f>VLOOKUP(L120,Schnitt1!L:P,2,0)</f>
        <v>0</v>
      </c>
      <c r="T120" s="166">
        <f>VLOOKUP(L120,Schnitt2!L:P,2,0)</f>
        <v>0</v>
      </c>
      <c r="U120" s="166">
        <f>VLOOKUP(L120,Schnitt3!L:P,2,0)</f>
        <v>0</v>
      </c>
      <c r="V120" s="166">
        <f>VLOOKUP(L120,Schnitt4!L:P,2,0)</f>
        <v>0</v>
      </c>
      <c r="W120" s="166">
        <f>VLOOKUP(L120,Schnitt5!L:P,2,0)</f>
        <v>0</v>
      </c>
      <c r="X120" s="166">
        <f>VLOOKUP(L120,Schnitt6!L:P,2,0)</f>
        <v>0</v>
      </c>
      <c r="AA120" s="166">
        <f>VLOOKUP(L120,Schnitt1!L:P,3,0)</f>
        <v>0</v>
      </c>
      <c r="AB120" s="166">
        <f>VLOOKUP(L120,Schnitt2!L:P,3,0)</f>
        <v>0</v>
      </c>
      <c r="AC120" s="166">
        <f>VLOOKUP(L120,Schnitt3!L:P,3,0)</f>
        <v>0</v>
      </c>
      <c r="AD120" s="166">
        <f>VLOOKUP(L120,Schnitt4!L:P,3,0)</f>
        <v>0</v>
      </c>
      <c r="AE120" s="166">
        <f>VLOOKUP(L120,Schnitt5!L:P,3,0)</f>
        <v>0</v>
      </c>
      <c r="AF120" s="166">
        <f>VLOOKUP(L120,Schnitt6!L:P,3,0)</f>
        <v>0</v>
      </c>
    </row>
    <row r="121" spans="12:32" x14ac:dyDescent="0.25">
      <c r="L121" s="264">
        <f>Member!A121</f>
        <v>7956</v>
      </c>
      <c r="M121" s="166">
        <f t="shared" si="9"/>
        <v>0</v>
      </c>
      <c r="N121" s="166">
        <f t="shared" si="10"/>
        <v>0</v>
      </c>
      <c r="O121" s="166">
        <f t="shared" si="11"/>
        <v>0</v>
      </c>
      <c r="P121" s="166">
        <f t="shared" si="12"/>
        <v>49</v>
      </c>
      <c r="S121" s="166">
        <f>VLOOKUP(L121,Schnitt1!L:P,2,0)</f>
        <v>0</v>
      </c>
      <c r="T121" s="166">
        <f>VLOOKUP(L121,Schnitt2!L:P,2,0)</f>
        <v>0</v>
      </c>
      <c r="U121" s="166">
        <f>VLOOKUP(L121,Schnitt3!L:P,2,0)</f>
        <v>0</v>
      </c>
      <c r="V121" s="166">
        <f>VLOOKUP(L121,Schnitt4!L:P,2,0)</f>
        <v>0</v>
      </c>
      <c r="W121" s="166">
        <f>VLOOKUP(L121,Schnitt5!L:P,2,0)</f>
        <v>0</v>
      </c>
      <c r="X121" s="166">
        <f>VLOOKUP(L121,Schnitt6!L:P,2,0)</f>
        <v>0</v>
      </c>
      <c r="AA121" s="166">
        <f>VLOOKUP(L121,Schnitt1!L:P,3,0)</f>
        <v>0</v>
      </c>
      <c r="AB121" s="166">
        <f>VLOOKUP(L121,Schnitt2!L:P,3,0)</f>
        <v>0</v>
      </c>
      <c r="AC121" s="166">
        <f>VLOOKUP(L121,Schnitt3!L:P,3,0)</f>
        <v>0</v>
      </c>
      <c r="AD121" s="166">
        <f>VLOOKUP(L121,Schnitt4!L:P,3,0)</f>
        <v>0</v>
      </c>
      <c r="AE121" s="166">
        <f>VLOOKUP(L121,Schnitt5!L:P,3,0)</f>
        <v>0</v>
      </c>
      <c r="AF121" s="166">
        <f>VLOOKUP(L121,Schnitt6!L:P,3,0)</f>
        <v>0</v>
      </c>
    </row>
    <row r="122" spans="12:32" x14ac:dyDescent="0.25">
      <c r="L122" s="264">
        <f>Member!A122</f>
        <v>7946</v>
      </c>
      <c r="M122" s="166">
        <f t="shared" si="9"/>
        <v>0</v>
      </c>
      <c r="N122" s="166">
        <f t="shared" si="10"/>
        <v>0</v>
      </c>
      <c r="O122" s="166">
        <f t="shared" si="11"/>
        <v>0</v>
      </c>
      <c r="P122" s="166">
        <f t="shared" si="12"/>
        <v>49</v>
      </c>
      <c r="S122" s="166">
        <f>VLOOKUP(L122,Schnitt1!L:P,2,0)</f>
        <v>0</v>
      </c>
      <c r="T122" s="166">
        <f>VLOOKUP(L122,Schnitt2!L:P,2,0)</f>
        <v>0</v>
      </c>
      <c r="U122" s="166">
        <f>VLOOKUP(L122,Schnitt3!L:P,2,0)</f>
        <v>0</v>
      </c>
      <c r="V122" s="166">
        <f>VLOOKUP(L122,Schnitt4!L:P,2,0)</f>
        <v>0</v>
      </c>
      <c r="W122" s="166">
        <f>VLOOKUP(L122,Schnitt5!L:P,2,0)</f>
        <v>0</v>
      </c>
      <c r="X122" s="166">
        <f>VLOOKUP(L122,Schnitt6!L:P,2,0)</f>
        <v>0</v>
      </c>
      <c r="AA122" s="166">
        <f>VLOOKUP(L122,Schnitt1!L:P,3,0)</f>
        <v>0</v>
      </c>
      <c r="AB122" s="166">
        <f>VLOOKUP(L122,Schnitt2!L:P,3,0)</f>
        <v>0</v>
      </c>
      <c r="AC122" s="166">
        <f>VLOOKUP(L122,Schnitt3!L:P,3,0)</f>
        <v>0</v>
      </c>
      <c r="AD122" s="166">
        <f>VLOOKUP(L122,Schnitt4!L:P,3,0)</f>
        <v>0</v>
      </c>
      <c r="AE122" s="166">
        <f>VLOOKUP(L122,Schnitt5!L:P,3,0)</f>
        <v>0</v>
      </c>
      <c r="AF122" s="166">
        <f>VLOOKUP(L122,Schnitt6!L:P,3,0)</f>
        <v>0</v>
      </c>
    </row>
    <row r="123" spans="12:32" x14ac:dyDescent="0.25">
      <c r="L123" s="264">
        <f>Member!A123</f>
        <v>7952</v>
      </c>
      <c r="M123" s="166">
        <f t="shared" si="9"/>
        <v>0</v>
      </c>
      <c r="N123" s="166">
        <f t="shared" si="10"/>
        <v>0</v>
      </c>
      <c r="O123" s="166">
        <f t="shared" si="11"/>
        <v>0</v>
      </c>
      <c r="P123" s="166">
        <f t="shared" si="12"/>
        <v>49</v>
      </c>
      <c r="S123" s="166">
        <f>VLOOKUP(L123,Schnitt1!L:P,2,0)</f>
        <v>0</v>
      </c>
      <c r="T123" s="166">
        <f>VLOOKUP(L123,Schnitt2!L:P,2,0)</f>
        <v>0</v>
      </c>
      <c r="U123" s="166">
        <f>VLOOKUP(L123,Schnitt3!L:P,2,0)</f>
        <v>0</v>
      </c>
      <c r="V123" s="166">
        <f>VLOOKUP(L123,Schnitt4!L:P,2,0)</f>
        <v>0</v>
      </c>
      <c r="W123" s="166">
        <f>VLOOKUP(L123,Schnitt5!L:P,2,0)</f>
        <v>0</v>
      </c>
      <c r="X123" s="166">
        <f>VLOOKUP(L123,Schnitt6!L:P,2,0)</f>
        <v>0</v>
      </c>
      <c r="AA123" s="166">
        <f>VLOOKUP(L123,Schnitt1!L:P,3,0)</f>
        <v>0</v>
      </c>
      <c r="AB123" s="166">
        <f>VLOOKUP(L123,Schnitt2!L:P,3,0)</f>
        <v>0</v>
      </c>
      <c r="AC123" s="166">
        <f>VLOOKUP(L123,Schnitt3!L:P,3,0)</f>
        <v>0</v>
      </c>
      <c r="AD123" s="166">
        <f>VLOOKUP(L123,Schnitt4!L:P,3,0)</f>
        <v>0</v>
      </c>
      <c r="AE123" s="166">
        <f>VLOOKUP(L123,Schnitt5!L:P,3,0)</f>
        <v>0</v>
      </c>
      <c r="AF123" s="166">
        <f>VLOOKUP(L123,Schnitt6!L:P,3,0)</f>
        <v>0</v>
      </c>
    </row>
    <row r="124" spans="12:32" x14ac:dyDescent="0.25">
      <c r="L124" s="264">
        <f>Member!A124</f>
        <v>25310</v>
      </c>
      <c r="M124" s="166">
        <f t="shared" si="9"/>
        <v>0</v>
      </c>
      <c r="N124" s="166">
        <f t="shared" si="10"/>
        <v>0</v>
      </c>
      <c r="O124" s="166">
        <f t="shared" si="11"/>
        <v>0</v>
      </c>
      <c r="P124" s="166">
        <f t="shared" si="12"/>
        <v>49</v>
      </c>
      <c r="S124" s="166">
        <f>VLOOKUP(L124,Schnitt1!L:P,2,0)</f>
        <v>0</v>
      </c>
      <c r="T124" s="166">
        <f>VLOOKUP(L124,Schnitt2!L:P,2,0)</f>
        <v>0</v>
      </c>
      <c r="U124" s="166">
        <f>VLOOKUP(L124,Schnitt3!L:P,2,0)</f>
        <v>0</v>
      </c>
      <c r="V124" s="166">
        <f>VLOOKUP(L124,Schnitt4!L:P,2,0)</f>
        <v>0</v>
      </c>
      <c r="W124" s="166">
        <f>VLOOKUP(L124,Schnitt5!L:P,2,0)</f>
        <v>0</v>
      </c>
      <c r="X124" s="166">
        <f>VLOOKUP(L124,Schnitt6!L:P,2,0)</f>
        <v>0</v>
      </c>
      <c r="AA124" s="166">
        <f>VLOOKUP(L124,Schnitt1!L:P,3,0)</f>
        <v>0</v>
      </c>
      <c r="AB124" s="166">
        <f>VLOOKUP(L124,Schnitt2!L:P,3,0)</f>
        <v>0</v>
      </c>
      <c r="AC124" s="166">
        <f>VLOOKUP(L124,Schnitt3!L:P,3,0)</f>
        <v>0</v>
      </c>
      <c r="AD124" s="166">
        <f>VLOOKUP(L124,Schnitt4!L:P,3,0)</f>
        <v>0</v>
      </c>
      <c r="AE124" s="166">
        <f>VLOOKUP(L124,Schnitt5!L:P,3,0)</f>
        <v>0</v>
      </c>
      <c r="AF124" s="166">
        <f>VLOOKUP(L124,Schnitt6!L:P,3,0)</f>
        <v>0</v>
      </c>
    </row>
    <row r="125" spans="12:32" x14ac:dyDescent="0.25">
      <c r="L125" s="264">
        <f>Member!A125</f>
        <v>38790</v>
      </c>
      <c r="M125" s="166">
        <f t="shared" si="9"/>
        <v>0</v>
      </c>
      <c r="N125" s="166">
        <f t="shared" si="10"/>
        <v>0</v>
      </c>
      <c r="O125" s="166">
        <f t="shared" si="11"/>
        <v>0</v>
      </c>
      <c r="P125" s="166">
        <f t="shared" si="12"/>
        <v>49</v>
      </c>
      <c r="S125" s="166">
        <f>VLOOKUP(L125,Schnitt1!L:P,2,0)</f>
        <v>0</v>
      </c>
      <c r="T125" s="166">
        <f>VLOOKUP(L125,Schnitt2!L:P,2,0)</f>
        <v>0</v>
      </c>
      <c r="U125" s="166">
        <f>VLOOKUP(L125,Schnitt3!L:P,2,0)</f>
        <v>0</v>
      </c>
      <c r="V125" s="166">
        <f>VLOOKUP(L125,Schnitt4!L:P,2,0)</f>
        <v>0</v>
      </c>
      <c r="W125" s="166">
        <f>VLOOKUP(L125,Schnitt5!L:P,2,0)</f>
        <v>0</v>
      </c>
      <c r="X125" s="166">
        <f>VLOOKUP(L125,Schnitt6!L:P,2,0)</f>
        <v>0</v>
      </c>
      <c r="AA125" s="166">
        <f>VLOOKUP(L125,Schnitt1!L:P,3,0)</f>
        <v>0</v>
      </c>
      <c r="AB125" s="166">
        <f>VLOOKUP(L125,Schnitt2!L:P,3,0)</f>
        <v>0</v>
      </c>
      <c r="AC125" s="166">
        <f>VLOOKUP(L125,Schnitt3!L:P,3,0)</f>
        <v>0</v>
      </c>
      <c r="AD125" s="166">
        <f>VLOOKUP(L125,Schnitt4!L:P,3,0)</f>
        <v>0</v>
      </c>
      <c r="AE125" s="166">
        <f>VLOOKUP(L125,Schnitt5!L:P,3,0)</f>
        <v>0</v>
      </c>
      <c r="AF125" s="166">
        <f>VLOOKUP(L125,Schnitt6!L:P,3,0)</f>
        <v>0</v>
      </c>
    </row>
    <row r="126" spans="12:32" x14ac:dyDescent="0.25">
      <c r="L126" s="264">
        <f>Member!A126</f>
        <v>38825</v>
      </c>
      <c r="M126" s="166">
        <f t="shared" si="9"/>
        <v>0</v>
      </c>
      <c r="N126" s="166">
        <f t="shared" si="10"/>
        <v>0</v>
      </c>
      <c r="O126" s="166">
        <f t="shared" si="11"/>
        <v>0</v>
      </c>
      <c r="P126" s="166">
        <f t="shared" si="12"/>
        <v>49</v>
      </c>
      <c r="S126" s="166">
        <f>VLOOKUP(L126,Schnitt1!L:P,2,0)</f>
        <v>0</v>
      </c>
      <c r="T126" s="166">
        <f>VLOOKUP(L126,Schnitt2!L:P,2,0)</f>
        <v>0</v>
      </c>
      <c r="U126" s="166">
        <f>VLOOKUP(L126,Schnitt3!L:P,2,0)</f>
        <v>0</v>
      </c>
      <c r="V126" s="166">
        <f>VLOOKUP(L126,Schnitt4!L:P,2,0)</f>
        <v>0</v>
      </c>
      <c r="W126" s="166">
        <f>VLOOKUP(L126,Schnitt5!L:P,2,0)</f>
        <v>0</v>
      </c>
      <c r="X126" s="166">
        <f>VLOOKUP(L126,Schnitt6!L:P,2,0)</f>
        <v>0</v>
      </c>
      <c r="AA126" s="166">
        <f>VLOOKUP(L126,Schnitt1!L:P,3,0)</f>
        <v>0</v>
      </c>
      <c r="AB126" s="166">
        <f>VLOOKUP(L126,Schnitt2!L:P,3,0)</f>
        <v>0</v>
      </c>
      <c r="AC126" s="166">
        <f>VLOOKUP(L126,Schnitt3!L:P,3,0)</f>
        <v>0</v>
      </c>
      <c r="AD126" s="166">
        <f>VLOOKUP(L126,Schnitt4!L:P,3,0)</f>
        <v>0</v>
      </c>
      <c r="AE126" s="166">
        <f>VLOOKUP(L126,Schnitt5!L:P,3,0)</f>
        <v>0</v>
      </c>
      <c r="AF126" s="166">
        <f>VLOOKUP(L126,Schnitt6!L:P,3,0)</f>
        <v>0</v>
      </c>
    </row>
    <row r="127" spans="12:32" x14ac:dyDescent="0.25">
      <c r="L127" s="264">
        <f>Member!A127</f>
        <v>7937</v>
      </c>
      <c r="M127" s="166">
        <f t="shared" si="9"/>
        <v>0</v>
      </c>
      <c r="N127" s="166">
        <f t="shared" si="10"/>
        <v>0</v>
      </c>
      <c r="O127" s="166">
        <f t="shared" si="11"/>
        <v>0</v>
      </c>
      <c r="P127" s="166">
        <f t="shared" si="12"/>
        <v>49</v>
      </c>
      <c r="S127" s="166">
        <f>VLOOKUP(L127,Schnitt1!L:P,2,0)</f>
        <v>0</v>
      </c>
      <c r="T127" s="166">
        <f>VLOOKUP(L127,Schnitt2!L:P,2,0)</f>
        <v>0</v>
      </c>
      <c r="U127" s="166">
        <f>VLOOKUP(L127,Schnitt3!L:P,2,0)</f>
        <v>0</v>
      </c>
      <c r="V127" s="166">
        <f>VLOOKUP(L127,Schnitt4!L:P,2,0)</f>
        <v>0</v>
      </c>
      <c r="W127" s="166">
        <f>VLOOKUP(L127,Schnitt5!L:P,2,0)</f>
        <v>0</v>
      </c>
      <c r="X127" s="166">
        <f>VLOOKUP(L127,Schnitt6!L:P,2,0)</f>
        <v>0</v>
      </c>
      <c r="AA127" s="166">
        <f>VLOOKUP(L127,Schnitt1!L:P,3,0)</f>
        <v>0</v>
      </c>
      <c r="AB127" s="166">
        <f>VLOOKUP(L127,Schnitt2!L:P,3,0)</f>
        <v>0</v>
      </c>
      <c r="AC127" s="166">
        <f>VLOOKUP(L127,Schnitt3!L:P,3,0)</f>
        <v>0</v>
      </c>
      <c r="AD127" s="166">
        <f>VLOOKUP(L127,Schnitt4!L:P,3,0)</f>
        <v>0</v>
      </c>
      <c r="AE127" s="166">
        <f>VLOOKUP(L127,Schnitt5!L:P,3,0)</f>
        <v>0</v>
      </c>
      <c r="AF127" s="166">
        <f>VLOOKUP(L127,Schnitt6!L:P,3,0)</f>
        <v>0</v>
      </c>
    </row>
    <row r="128" spans="12:32" x14ac:dyDescent="0.25">
      <c r="L128" s="264">
        <f>Member!A128</f>
        <v>7947</v>
      </c>
      <c r="M128" s="166">
        <f t="shared" si="9"/>
        <v>0</v>
      </c>
      <c r="N128" s="166">
        <f t="shared" si="10"/>
        <v>0</v>
      </c>
      <c r="O128" s="166">
        <f t="shared" si="11"/>
        <v>0</v>
      </c>
      <c r="P128" s="166">
        <f t="shared" si="12"/>
        <v>49</v>
      </c>
      <c r="S128" s="166">
        <f>VLOOKUP(L128,Schnitt1!L:P,2,0)</f>
        <v>0</v>
      </c>
      <c r="T128" s="166">
        <f>VLOOKUP(L128,Schnitt2!L:P,2,0)</f>
        <v>0</v>
      </c>
      <c r="U128" s="166">
        <f>VLOOKUP(L128,Schnitt3!L:P,2,0)</f>
        <v>0</v>
      </c>
      <c r="V128" s="166">
        <f>VLOOKUP(L128,Schnitt4!L:P,2,0)</f>
        <v>0</v>
      </c>
      <c r="W128" s="166">
        <f>VLOOKUP(L128,Schnitt5!L:P,2,0)</f>
        <v>0</v>
      </c>
      <c r="X128" s="166">
        <f>VLOOKUP(L128,Schnitt6!L:P,2,0)</f>
        <v>0</v>
      </c>
      <c r="AA128" s="166">
        <f>VLOOKUP(L128,Schnitt1!L:P,3,0)</f>
        <v>0</v>
      </c>
      <c r="AB128" s="166">
        <f>VLOOKUP(L128,Schnitt2!L:P,3,0)</f>
        <v>0</v>
      </c>
      <c r="AC128" s="166">
        <f>VLOOKUP(L128,Schnitt3!L:P,3,0)</f>
        <v>0</v>
      </c>
      <c r="AD128" s="166">
        <f>VLOOKUP(L128,Schnitt4!L:P,3,0)</f>
        <v>0</v>
      </c>
      <c r="AE128" s="166">
        <f>VLOOKUP(L128,Schnitt5!L:P,3,0)</f>
        <v>0</v>
      </c>
      <c r="AF128" s="166">
        <f>VLOOKUP(L128,Schnitt6!L:P,3,0)</f>
        <v>0</v>
      </c>
    </row>
    <row r="129" spans="12:32" x14ac:dyDescent="0.25">
      <c r="L129" s="264">
        <f>Member!A129</f>
        <v>7746</v>
      </c>
      <c r="M129" s="166">
        <f t="shared" si="9"/>
        <v>0</v>
      </c>
      <c r="N129" s="166">
        <f t="shared" si="10"/>
        <v>0</v>
      </c>
      <c r="O129" s="166">
        <f t="shared" si="11"/>
        <v>0</v>
      </c>
      <c r="P129" s="166">
        <f t="shared" si="12"/>
        <v>49</v>
      </c>
      <c r="S129" s="166">
        <f>VLOOKUP(L129,Schnitt1!L:P,2,0)</f>
        <v>0</v>
      </c>
      <c r="T129" s="166">
        <f>VLOOKUP(L129,Schnitt2!L:P,2,0)</f>
        <v>0</v>
      </c>
      <c r="U129" s="166">
        <f>VLOOKUP(L129,Schnitt3!L:P,2,0)</f>
        <v>0</v>
      </c>
      <c r="V129" s="166">
        <f>VLOOKUP(L129,Schnitt4!L:P,2,0)</f>
        <v>0</v>
      </c>
      <c r="W129" s="166">
        <f>VLOOKUP(L129,Schnitt5!L:P,2,0)</f>
        <v>0</v>
      </c>
      <c r="X129" s="166">
        <f>VLOOKUP(L129,Schnitt6!L:P,2,0)</f>
        <v>0</v>
      </c>
      <c r="AA129" s="166">
        <f>VLOOKUP(L129,Schnitt1!L:P,3,0)</f>
        <v>0</v>
      </c>
      <c r="AB129" s="166">
        <f>VLOOKUP(L129,Schnitt2!L:P,3,0)</f>
        <v>0</v>
      </c>
      <c r="AC129" s="166">
        <f>VLOOKUP(L129,Schnitt3!L:P,3,0)</f>
        <v>0</v>
      </c>
      <c r="AD129" s="166">
        <f>VLOOKUP(L129,Schnitt4!L:P,3,0)</f>
        <v>0</v>
      </c>
      <c r="AE129" s="166">
        <f>VLOOKUP(L129,Schnitt5!L:P,3,0)</f>
        <v>0</v>
      </c>
      <c r="AF129" s="166">
        <f>VLOOKUP(L129,Schnitt6!L:P,3,0)</f>
        <v>0</v>
      </c>
    </row>
    <row r="130" spans="12:32" x14ac:dyDescent="0.25">
      <c r="L130" s="264">
        <f>Member!A130</f>
        <v>7977</v>
      </c>
      <c r="M130" s="166">
        <f t="shared" si="9"/>
        <v>0</v>
      </c>
      <c r="N130" s="166">
        <f t="shared" si="10"/>
        <v>0</v>
      </c>
      <c r="O130" s="166">
        <f t="shared" si="11"/>
        <v>0</v>
      </c>
      <c r="P130" s="166">
        <f t="shared" si="12"/>
        <v>49</v>
      </c>
      <c r="S130" s="166">
        <f>VLOOKUP(L130,Schnitt1!L:P,2,0)</f>
        <v>0</v>
      </c>
      <c r="T130" s="166">
        <f>VLOOKUP(L130,Schnitt2!L:P,2,0)</f>
        <v>0</v>
      </c>
      <c r="U130" s="166">
        <f>VLOOKUP(L130,Schnitt3!L:P,2,0)</f>
        <v>0</v>
      </c>
      <c r="V130" s="166">
        <f>VLOOKUP(L130,Schnitt4!L:P,2,0)</f>
        <v>0</v>
      </c>
      <c r="W130" s="166">
        <f>VLOOKUP(L130,Schnitt5!L:P,2,0)</f>
        <v>0</v>
      </c>
      <c r="X130" s="166">
        <f>VLOOKUP(L130,Schnitt6!L:P,2,0)</f>
        <v>0</v>
      </c>
      <c r="AA130" s="166">
        <f>VLOOKUP(L130,Schnitt1!L:P,3,0)</f>
        <v>0</v>
      </c>
      <c r="AB130" s="166">
        <f>VLOOKUP(L130,Schnitt2!L:P,3,0)</f>
        <v>0</v>
      </c>
      <c r="AC130" s="166">
        <f>VLOOKUP(L130,Schnitt3!L:P,3,0)</f>
        <v>0</v>
      </c>
      <c r="AD130" s="166">
        <f>VLOOKUP(L130,Schnitt4!L:P,3,0)</f>
        <v>0</v>
      </c>
      <c r="AE130" s="166">
        <f>VLOOKUP(L130,Schnitt5!L:P,3,0)</f>
        <v>0</v>
      </c>
      <c r="AF130" s="166">
        <f>VLOOKUP(L130,Schnitt6!L:P,3,0)</f>
        <v>0</v>
      </c>
    </row>
    <row r="131" spans="12:32" x14ac:dyDescent="0.25">
      <c r="L131" s="264">
        <f>Member!A131</f>
        <v>38184</v>
      </c>
      <c r="M131" s="166">
        <f t="shared" ref="M131:M194" si="18">SUM(S131:X131)</f>
        <v>0</v>
      </c>
      <c r="N131" s="166">
        <f t="shared" ref="N131:N194" si="19">SUM(AA131:AF131)</f>
        <v>0</v>
      </c>
      <c r="O131" s="166">
        <f t="shared" ref="O131:O194" si="20">IF(N131=0,0,M131/N131-ROW()/1000000000)</f>
        <v>0</v>
      </c>
      <c r="P131" s="166">
        <f t="shared" ref="P131:P194" si="21">RANK(O131,O:O)</f>
        <v>49</v>
      </c>
      <c r="S131" s="166">
        <f>VLOOKUP(L131,Schnitt1!L:P,2,0)</f>
        <v>0</v>
      </c>
      <c r="T131" s="166">
        <f>VLOOKUP(L131,Schnitt2!L:P,2,0)</f>
        <v>0</v>
      </c>
      <c r="U131" s="166">
        <f>VLOOKUP(L131,Schnitt3!L:P,2,0)</f>
        <v>0</v>
      </c>
      <c r="V131" s="166">
        <f>VLOOKUP(L131,Schnitt4!L:P,2,0)</f>
        <v>0</v>
      </c>
      <c r="W131" s="166">
        <f>VLOOKUP(L131,Schnitt5!L:P,2,0)</f>
        <v>0</v>
      </c>
      <c r="X131" s="166">
        <f>VLOOKUP(L131,Schnitt6!L:P,2,0)</f>
        <v>0</v>
      </c>
      <c r="AA131" s="166">
        <f>VLOOKUP(L131,Schnitt1!L:P,3,0)</f>
        <v>0</v>
      </c>
      <c r="AB131" s="166">
        <f>VLOOKUP(L131,Schnitt2!L:P,3,0)</f>
        <v>0</v>
      </c>
      <c r="AC131" s="166">
        <f>VLOOKUP(L131,Schnitt3!L:P,3,0)</f>
        <v>0</v>
      </c>
      <c r="AD131" s="166">
        <f>VLOOKUP(L131,Schnitt4!L:P,3,0)</f>
        <v>0</v>
      </c>
      <c r="AE131" s="166">
        <f>VLOOKUP(L131,Schnitt5!L:P,3,0)</f>
        <v>0</v>
      </c>
      <c r="AF131" s="166">
        <f>VLOOKUP(L131,Schnitt6!L:P,3,0)</f>
        <v>0</v>
      </c>
    </row>
    <row r="132" spans="12:32" x14ac:dyDescent="0.25">
      <c r="L132" s="264">
        <f>Member!A132</f>
        <v>38443</v>
      </c>
      <c r="M132" s="166">
        <f t="shared" si="18"/>
        <v>0</v>
      </c>
      <c r="N132" s="166">
        <f t="shared" si="19"/>
        <v>0</v>
      </c>
      <c r="O132" s="166">
        <f t="shared" si="20"/>
        <v>0</v>
      </c>
      <c r="P132" s="166">
        <f t="shared" si="21"/>
        <v>49</v>
      </c>
      <c r="S132" s="166">
        <f>VLOOKUP(L132,Schnitt1!L:P,2,0)</f>
        <v>0</v>
      </c>
      <c r="T132" s="166">
        <f>VLOOKUP(L132,Schnitt2!L:P,2,0)</f>
        <v>0</v>
      </c>
      <c r="U132" s="166">
        <f>VLOOKUP(L132,Schnitt3!L:P,2,0)</f>
        <v>0</v>
      </c>
      <c r="V132" s="166">
        <f>VLOOKUP(L132,Schnitt4!L:P,2,0)</f>
        <v>0</v>
      </c>
      <c r="W132" s="166">
        <f>VLOOKUP(L132,Schnitt5!L:P,2,0)</f>
        <v>0</v>
      </c>
      <c r="X132" s="166">
        <f>VLOOKUP(L132,Schnitt6!L:P,2,0)</f>
        <v>0</v>
      </c>
      <c r="AA132" s="166">
        <f>VLOOKUP(L132,Schnitt1!L:P,3,0)</f>
        <v>0</v>
      </c>
      <c r="AB132" s="166">
        <f>VLOOKUP(L132,Schnitt2!L:P,3,0)</f>
        <v>0</v>
      </c>
      <c r="AC132" s="166">
        <f>VLOOKUP(L132,Schnitt3!L:P,3,0)</f>
        <v>0</v>
      </c>
      <c r="AD132" s="166">
        <f>VLOOKUP(L132,Schnitt4!L:P,3,0)</f>
        <v>0</v>
      </c>
      <c r="AE132" s="166">
        <f>VLOOKUP(L132,Schnitt5!L:P,3,0)</f>
        <v>0</v>
      </c>
      <c r="AF132" s="166">
        <f>VLOOKUP(L132,Schnitt6!L:P,3,0)</f>
        <v>0</v>
      </c>
    </row>
    <row r="133" spans="12:32" x14ac:dyDescent="0.25">
      <c r="L133" s="264">
        <f>Member!A133</f>
        <v>38469</v>
      </c>
      <c r="M133" s="166">
        <f t="shared" si="18"/>
        <v>0</v>
      </c>
      <c r="N133" s="166">
        <f t="shared" si="19"/>
        <v>0</v>
      </c>
      <c r="O133" s="166">
        <f t="shared" si="20"/>
        <v>0</v>
      </c>
      <c r="P133" s="166">
        <f t="shared" si="21"/>
        <v>49</v>
      </c>
      <c r="S133" s="166">
        <f>VLOOKUP(L133,Schnitt1!L:P,2,0)</f>
        <v>0</v>
      </c>
      <c r="T133" s="166">
        <f>VLOOKUP(L133,Schnitt2!L:P,2,0)</f>
        <v>0</v>
      </c>
      <c r="U133" s="166">
        <f>VLOOKUP(L133,Schnitt3!L:P,2,0)</f>
        <v>0</v>
      </c>
      <c r="V133" s="166">
        <f>VLOOKUP(L133,Schnitt4!L:P,2,0)</f>
        <v>0</v>
      </c>
      <c r="W133" s="166">
        <f>VLOOKUP(L133,Schnitt5!L:P,2,0)</f>
        <v>0</v>
      </c>
      <c r="X133" s="166">
        <f>VLOOKUP(L133,Schnitt6!L:P,2,0)</f>
        <v>0</v>
      </c>
      <c r="AA133" s="166">
        <f>VLOOKUP(L133,Schnitt1!L:P,3,0)</f>
        <v>0</v>
      </c>
      <c r="AB133" s="166">
        <f>VLOOKUP(L133,Schnitt2!L:P,3,0)</f>
        <v>0</v>
      </c>
      <c r="AC133" s="166">
        <f>VLOOKUP(L133,Schnitt3!L:P,3,0)</f>
        <v>0</v>
      </c>
      <c r="AD133" s="166">
        <f>VLOOKUP(L133,Schnitt4!L:P,3,0)</f>
        <v>0</v>
      </c>
      <c r="AE133" s="166">
        <f>VLOOKUP(L133,Schnitt5!L:P,3,0)</f>
        <v>0</v>
      </c>
      <c r="AF133" s="166">
        <f>VLOOKUP(L133,Schnitt6!L:P,3,0)</f>
        <v>0</v>
      </c>
    </row>
    <row r="134" spans="12:32" x14ac:dyDescent="0.25">
      <c r="L134" s="264">
        <f>Member!A134</f>
        <v>7965</v>
      </c>
      <c r="M134" s="166">
        <f t="shared" si="18"/>
        <v>0</v>
      </c>
      <c r="N134" s="166">
        <f t="shared" si="19"/>
        <v>0</v>
      </c>
      <c r="O134" s="166">
        <f t="shared" si="20"/>
        <v>0</v>
      </c>
      <c r="P134" s="166">
        <f t="shared" si="21"/>
        <v>49</v>
      </c>
      <c r="S134" s="166">
        <f>VLOOKUP(L134,Schnitt1!L:P,2,0)</f>
        <v>0</v>
      </c>
      <c r="T134" s="166">
        <f>VLOOKUP(L134,Schnitt2!L:P,2,0)</f>
        <v>0</v>
      </c>
      <c r="U134" s="166">
        <f>VLOOKUP(L134,Schnitt3!L:P,2,0)</f>
        <v>0</v>
      </c>
      <c r="V134" s="166">
        <f>VLOOKUP(L134,Schnitt4!L:P,2,0)</f>
        <v>0</v>
      </c>
      <c r="W134" s="166">
        <f>VLOOKUP(L134,Schnitt5!L:P,2,0)</f>
        <v>0</v>
      </c>
      <c r="X134" s="166">
        <f>VLOOKUP(L134,Schnitt6!L:P,2,0)</f>
        <v>0</v>
      </c>
      <c r="AA134" s="166">
        <f>VLOOKUP(L134,Schnitt1!L:P,3,0)</f>
        <v>0</v>
      </c>
      <c r="AB134" s="166">
        <f>VLOOKUP(L134,Schnitt2!L:P,3,0)</f>
        <v>0</v>
      </c>
      <c r="AC134" s="166">
        <f>VLOOKUP(L134,Schnitt3!L:P,3,0)</f>
        <v>0</v>
      </c>
      <c r="AD134" s="166">
        <f>VLOOKUP(L134,Schnitt4!L:P,3,0)</f>
        <v>0</v>
      </c>
      <c r="AE134" s="166">
        <f>VLOOKUP(L134,Schnitt5!L:P,3,0)</f>
        <v>0</v>
      </c>
      <c r="AF134" s="166">
        <f>VLOOKUP(L134,Schnitt6!L:P,3,0)</f>
        <v>0</v>
      </c>
    </row>
    <row r="135" spans="12:32" x14ac:dyDescent="0.25">
      <c r="L135" s="264">
        <f>Member!A135</f>
        <v>7438</v>
      </c>
      <c r="M135" s="166">
        <f t="shared" si="18"/>
        <v>0</v>
      </c>
      <c r="N135" s="166">
        <f t="shared" si="19"/>
        <v>0</v>
      </c>
      <c r="O135" s="166">
        <f t="shared" si="20"/>
        <v>0</v>
      </c>
      <c r="P135" s="166">
        <f t="shared" si="21"/>
        <v>49</v>
      </c>
      <c r="S135" s="166">
        <f>VLOOKUP(L135,Schnitt1!L:P,2,0)</f>
        <v>0</v>
      </c>
      <c r="T135" s="166">
        <f>VLOOKUP(L135,Schnitt2!L:P,2,0)</f>
        <v>0</v>
      </c>
      <c r="U135" s="166">
        <f>VLOOKUP(L135,Schnitt3!L:P,2,0)</f>
        <v>0</v>
      </c>
      <c r="V135" s="166">
        <f>VLOOKUP(L135,Schnitt4!L:P,2,0)</f>
        <v>0</v>
      </c>
      <c r="W135" s="166">
        <f>VLOOKUP(L135,Schnitt5!L:P,2,0)</f>
        <v>0</v>
      </c>
      <c r="X135" s="166">
        <f>VLOOKUP(L135,Schnitt6!L:P,2,0)</f>
        <v>0</v>
      </c>
      <c r="AA135" s="166">
        <f>VLOOKUP(L135,Schnitt1!L:P,3,0)</f>
        <v>0</v>
      </c>
      <c r="AB135" s="166">
        <f>VLOOKUP(L135,Schnitt2!L:P,3,0)</f>
        <v>0</v>
      </c>
      <c r="AC135" s="166">
        <f>VLOOKUP(L135,Schnitt3!L:P,3,0)</f>
        <v>0</v>
      </c>
      <c r="AD135" s="166">
        <f>VLOOKUP(L135,Schnitt4!L:P,3,0)</f>
        <v>0</v>
      </c>
      <c r="AE135" s="166">
        <f>VLOOKUP(L135,Schnitt5!L:P,3,0)</f>
        <v>0</v>
      </c>
      <c r="AF135" s="166">
        <f>VLOOKUP(L135,Schnitt6!L:P,3,0)</f>
        <v>0</v>
      </c>
    </row>
    <row r="136" spans="12:32" x14ac:dyDescent="0.25">
      <c r="L136" s="264">
        <f>Member!A136</f>
        <v>7741</v>
      </c>
      <c r="M136" s="166">
        <f t="shared" si="18"/>
        <v>0</v>
      </c>
      <c r="N136" s="166">
        <f t="shared" si="19"/>
        <v>0</v>
      </c>
      <c r="O136" s="166">
        <f t="shared" si="20"/>
        <v>0</v>
      </c>
      <c r="P136" s="166">
        <f t="shared" si="21"/>
        <v>49</v>
      </c>
      <c r="S136" s="166">
        <f>VLOOKUP(L136,Schnitt1!L:P,2,0)</f>
        <v>0</v>
      </c>
      <c r="T136" s="166">
        <f>VLOOKUP(L136,Schnitt2!L:P,2,0)</f>
        <v>0</v>
      </c>
      <c r="U136" s="166">
        <f>VLOOKUP(L136,Schnitt3!L:P,2,0)</f>
        <v>0</v>
      </c>
      <c r="V136" s="166">
        <f>VLOOKUP(L136,Schnitt4!L:P,2,0)</f>
        <v>0</v>
      </c>
      <c r="W136" s="166">
        <f>VLOOKUP(L136,Schnitt5!L:P,2,0)</f>
        <v>0</v>
      </c>
      <c r="X136" s="166">
        <f>VLOOKUP(L136,Schnitt6!L:P,2,0)</f>
        <v>0</v>
      </c>
      <c r="AA136" s="166">
        <f>VLOOKUP(L136,Schnitt1!L:P,3,0)</f>
        <v>0</v>
      </c>
      <c r="AB136" s="166">
        <f>VLOOKUP(L136,Schnitt2!L:P,3,0)</f>
        <v>0</v>
      </c>
      <c r="AC136" s="166">
        <f>VLOOKUP(L136,Schnitt3!L:P,3,0)</f>
        <v>0</v>
      </c>
      <c r="AD136" s="166">
        <f>VLOOKUP(L136,Schnitt4!L:P,3,0)</f>
        <v>0</v>
      </c>
      <c r="AE136" s="166">
        <f>VLOOKUP(L136,Schnitt5!L:P,3,0)</f>
        <v>0</v>
      </c>
      <c r="AF136" s="166">
        <f>VLOOKUP(L136,Schnitt6!L:P,3,0)</f>
        <v>0</v>
      </c>
    </row>
    <row r="137" spans="12:32" x14ac:dyDescent="0.25">
      <c r="L137" s="264">
        <f>Member!A137</f>
        <v>13166</v>
      </c>
      <c r="M137" s="166">
        <f t="shared" si="18"/>
        <v>0</v>
      </c>
      <c r="N137" s="166">
        <f t="shared" si="19"/>
        <v>0</v>
      </c>
      <c r="O137" s="166">
        <f t="shared" si="20"/>
        <v>0</v>
      </c>
      <c r="P137" s="166">
        <f t="shared" si="21"/>
        <v>49</v>
      </c>
      <c r="S137" s="166">
        <f>VLOOKUP(L137,Schnitt1!L:P,2,0)</f>
        <v>0</v>
      </c>
      <c r="T137" s="166">
        <f>VLOOKUP(L137,Schnitt2!L:P,2,0)</f>
        <v>0</v>
      </c>
      <c r="U137" s="166">
        <f>VLOOKUP(L137,Schnitt3!L:P,2,0)</f>
        <v>0</v>
      </c>
      <c r="V137" s="166">
        <f>VLOOKUP(L137,Schnitt4!L:P,2,0)</f>
        <v>0</v>
      </c>
      <c r="W137" s="166">
        <f>VLOOKUP(L137,Schnitt5!L:P,2,0)</f>
        <v>0</v>
      </c>
      <c r="X137" s="166">
        <f>VLOOKUP(L137,Schnitt6!L:P,2,0)</f>
        <v>0</v>
      </c>
      <c r="AA137" s="166">
        <f>VLOOKUP(L137,Schnitt1!L:P,3,0)</f>
        <v>0</v>
      </c>
      <c r="AB137" s="166">
        <f>VLOOKUP(L137,Schnitt2!L:P,3,0)</f>
        <v>0</v>
      </c>
      <c r="AC137" s="166">
        <f>VLOOKUP(L137,Schnitt3!L:P,3,0)</f>
        <v>0</v>
      </c>
      <c r="AD137" s="166">
        <f>VLOOKUP(L137,Schnitt4!L:P,3,0)</f>
        <v>0</v>
      </c>
      <c r="AE137" s="166">
        <f>VLOOKUP(L137,Schnitt5!L:P,3,0)</f>
        <v>0</v>
      </c>
      <c r="AF137" s="166">
        <f>VLOOKUP(L137,Schnitt6!L:P,3,0)</f>
        <v>0</v>
      </c>
    </row>
    <row r="138" spans="12:32" x14ac:dyDescent="0.25">
      <c r="L138" s="264">
        <f>Member!A138</f>
        <v>7958</v>
      </c>
      <c r="M138" s="166">
        <f t="shared" si="18"/>
        <v>0</v>
      </c>
      <c r="N138" s="166">
        <f t="shared" si="19"/>
        <v>0</v>
      </c>
      <c r="O138" s="166">
        <f t="shared" si="20"/>
        <v>0</v>
      </c>
      <c r="P138" s="166">
        <f t="shared" si="21"/>
        <v>49</v>
      </c>
      <c r="S138" s="166">
        <f>VLOOKUP(L138,Schnitt1!L:P,2,0)</f>
        <v>0</v>
      </c>
      <c r="T138" s="166">
        <f>VLOOKUP(L138,Schnitt2!L:P,2,0)</f>
        <v>0</v>
      </c>
      <c r="U138" s="166">
        <f>VLOOKUP(L138,Schnitt3!L:P,2,0)</f>
        <v>0</v>
      </c>
      <c r="V138" s="166">
        <f>VLOOKUP(L138,Schnitt4!L:P,2,0)</f>
        <v>0</v>
      </c>
      <c r="W138" s="166">
        <f>VLOOKUP(L138,Schnitt5!L:P,2,0)</f>
        <v>0</v>
      </c>
      <c r="X138" s="166">
        <f>VLOOKUP(L138,Schnitt6!L:P,2,0)</f>
        <v>0</v>
      </c>
      <c r="AA138" s="166">
        <f>VLOOKUP(L138,Schnitt1!L:P,3,0)</f>
        <v>0</v>
      </c>
      <c r="AB138" s="166">
        <f>VLOOKUP(L138,Schnitt2!L:P,3,0)</f>
        <v>0</v>
      </c>
      <c r="AC138" s="166">
        <f>VLOOKUP(L138,Schnitt3!L:P,3,0)</f>
        <v>0</v>
      </c>
      <c r="AD138" s="166">
        <f>VLOOKUP(L138,Schnitt4!L:P,3,0)</f>
        <v>0</v>
      </c>
      <c r="AE138" s="166">
        <f>VLOOKUP(L138,Schnitt5!L:P,3,0)</f>
        <v>0</v>
      </c>
      <c r="AF138" s="166">
        <f>VLOOKUP(L138,Schnitt6!L:P,3,0)</f>
        <v>0</v>
      </c>
    </row>
    <row r="139" spans="12:32" x14ac:dyDescent="0.25">
      <c r="L139" s="264">
        <f>Member!A139</f>
        <v>7972</v>
      </c>
      <c r="M139" s="166">
        <f t="shared" si="18"/>
        <v>0</v>
      </c>
      <c r="N139" s="166">
        <f t="shared" si="19"/>
        <v>0</v>
      </c>
      <c r="O139" s="166">
        <f t="shared" si="20"/>
        <v>0</v>
      </c>
      <c r="P139" s="166">
        <f t="shared" si="21"/>
        <v>49</v>
      </c>
      <c r="S139" s="166">
        <f>VLOOKUP(L139,Schnitt1!L:P,2,0)</f>
        <v>0</v>
      </c>
      <c r="T139" s="166">
        <f>VLOOKUP(L139,Schnitt2!L:P,2,0)</f>
        <v>0</v>
      </c>
      <c r="U139" s="166">
        <f>VLOOKUP(L139,Schnitt3!L:P,2,0)</f>
        <v>0</v>
      </c>
      <c r="V139" s="166">
        <f>VLOOKUP(L139,Schnitt4!L:P,2,0)</f>
        <v>0</v>
      </c>
      <c r="W139" s="166">
        <f>VLOOKUP(L139,Schnitt5!L:P,2,0)</f>
        <v>0</v>
      </c>
      <c r="X139" s="166">
        <f>VLOOKUP(L139,Schnitt6!L:P,2,0)</f>
        <v>0</v>
      </c>
      <c r="AA139" s="166">
        <f>VLOOKUP(L139,Schnitt1!L:P,3,0)</f>
        <v>0</v>
      </c>
      <c r="AB139" s="166">
        <f>VLOOKUP(L139,Schnitt2!L:P,3,0)</f>
        <v>0</v>
      </c>
      <c r="AC139" s="166">
        <f>VLOOKUP(L139,Schnitt3!L:P,3,0)</f>
        <v>0</v>
      </c>
      <c r="AD139" s="166">
        <f>VLOOKUP(L139,Schnitt4!L:P,3,0)</f>
        <v>0</v>
      </c>
      <c r="AE139" s="166">
        <f>VLOOKUP(L139,Schnitt5!L:P,3,0)</f>
        <v>0</v>
      </c>
      <c r="AF139" s="166">
        <f>VLOOKUP(L139,Schnitt6!L:P,3,0)</f>
        <v>0</v>
      </c>
    </row>
    <row r="140" spans="12:32" x14ac:dyDescent="0.25">
      <c r="L140" s="264">
        <f>Member!A140</f>
        <v>16263</v>
      </c>
      <c r="M140" s="166">
        <f t="shared" si="18"/>
        <v>0</v>
      </c>
      <c r="N140" s="166">
        <f t="shared" si="19"/>
        <v>0</v>
      </c>
      <c r="O140" s="166">
        <f t="shared" si="20"/>
        <v>0</v>
      </c>
      <c r="P140" s="166">
        <f t="shared" si="21"/>
        <v>49</v>
      </c>
      <c r="S140" s="166">
        <f>VLOOKUP(L140,Schnitt1!L:P,2,0)</f>
        <v>0</v>
      </c>
      <c r="T140" s="166">
        <f>VLOOKUP(L140,Schnitt2!L:P,2,0)</f>
        <v>0</v>
      </c>
      <c r="U140" s="166">
        <f>VLOOKUP(L140,Schnitt3!L:P,2,0)</f>
        <v>0</v>
      </c>
      <c r="V140" s="166">
        <f>VLOOKUP(L140,Schnitt4!L:P,2,0)</f>
        <v>0</v>
      </c>
      <c r="W140" s="166">
        <f>VLOOKUP(L140,Schnitt5!L:P,2,0)</f>
        <v>0</v>
      </c>
      <c r="X140" s="166">
        <f>VLOOKUP(L140,Schnitt6!L:P,2,0)</f>
        <v>0</v>
      </c>
      <c r="AA140" s="166">
        <f>VLOOKUP(L140,Schnitt1!L:P,3,0)</f>
        <v>0</v>
      </c>
      <c r="AB140" s="166">
        <f>VLOOKUP(L140,Schnitt2!L:P,3,0)</f>
        <v>0</v>
      </c>
      <c r="AC140" s="166">
        <f>VLOOKUP(L140,Schnitt3!L:P,3,0)</f>
        <v>0</v>
      </c>
      <c r="AD140" s="166">
        <f>VLOOKUP(L140,Schnitt4!L:P,3,0)</f>
        <v>0</v>
      </c>
      <c r="AE140" s="166">
        <f>VLOOKUP(L140,Schnitt5!L:P,3,0)</f>
        <v>0</v>
      </c>
      <c r="AF140" s="166">
        <f>VLOOKUP(L140,Schnitt6!L:P,3,0)</f>
        <v>0</v>
      </c>
    </row>
    <row r="141" spans="12:32" x14ac:dyDescent="0.25">
      <c r="L141" s="264">
        <f>Member!A141</f>
        <v>7735</v>
      </c>
      <c r="M141" s="166">
        <f t="shared" si="18"/>
        <v>0</v>
      </c>
      <c r="N141" s="166">
        <f t="shared" si="19"/>
        <v>0</v>
      </c>
      <c r="O141" s="166">
        <f t="shared" si="20"/>
        <v>0</v>
      </c>
      <c r="P141" s="166">
        <f t="shared" si="21"/>
        <v>49</v>
      </c>
      <c r="S141" s="166">
        <f>VLOOKUP(L141,Schnitt1!L:P,2,0)</f>
        <v>0</v>
      </c>
      <c r="T141" s="166">
        <f>VLOOKUP(L141,Schnitt2!L:P,2,0)</f>
        <v>0</v>
      </c>
      <c r="U141" s="166">
        <f>VLOOKUP(L141,Schnitt3!L:P,2,0)</f>
        <v>0</v>
      </c>
      <c r="V141" s="166">
        <f>VLOOKUP(L141,Schnitt4!L:P,2,0)</f>
        <v>0</v>
      </c>
      <c r="W141" s="166">
        <f>VLOOKUP(L141,Schnitt5!L:P,2,0)</f>
        <v>0</v>
      </c>
      <c r="X141" s="166">
        <f>VLOOKUP(L141,Schnitt6!L:P,2,0)</f>
        <v>0</v>
      </c>
      <c r="AA141" s="166">
        <f>VLOOKUP(L141,Schnitt1!L:P,3,0)</f>
        <v>0</v>
      </c>
      <c r="AB141" s="166">
        <f>VLOOKUP(L141,Schnitt2!L:P,3,0)</f>
        <v>0</v>
      </c>
      <c r="AC141" s="166">
        <f>VLOOKUP(L141,Schnitt3!L:P,3,0)</f>
        <v>0</v>
      </c>
      <c r="AD141" s="166">
        <f>VLOOKUP(L141,Schnitt4!L:P,3,0)</f>
        <v>0</v>
      </c>
      <c r="AE141" s="166">
        <f>VLOOKUP(L141,Schnitt5!L:P,3,0)</f>
        <v>0</v>
      </c>
      <c r="AF141" s="166">
        <f>VLOOKUP(L141,Schnitt6!L:P,3,0)</f>
        <v>0</v>
      </c>
    </row>
    <row r="142" spans="12:32" x14ac:dyDescent="0.25">
      <c r="L142" s="264">
        <f>Member!A142</f>
        <v>38947</v>
      </c>
      <c r="M142" s="166">
        <f t="shared" si="18"/>
        <v>0</v>
      </c>
      <c r="N142" s="166">
        <f t="shared" si="19"/>
        <v>0</v>
      </c>
      <c r="O142" s="166">
        <f t="shared" si="20"/>
        <v>0</v>
      </c>
      <c r="P142" s="166">
        <f t="shared" si="21"/>
        <v>49</v>
      </c>
      <c r="S142" s="166">
        <f>VLOOKUP(L142,Schnitt1!L:P,2,0)</f>
        <v>0</v>
      </c>
      <c r="T142" s="166">
        <f>VLOOKUP(L142,Schnitt2!L:P,2,0)</f>
        <v>0</v>
      </c>
      <c r="U142" s="166">
        <f>VLOOKUP(L142,Schnitt3!L:P,2,0)</f>
        <v>0</v>
      </c>
      <c r="V142" s="166">
        <f>VLOOKUP(L142,Schnitt4!L:P,2,0)</f>
        <v>0</v>
      </c>
      <c r="W142" s="166">
        <f>VLOOKUP(L142,Schnitt5!L:P,2,0)</f>
        <v>0</v>
      </c>
      <c r="X142" s="166">
        <f>VLOOKUP(L142,Schnitt6!L:P,2,0)</f>
        <v>0</v>
      </c>
      <c r="AA142" s="166">
        <f>VLOOKUP(L142,Schnitt1!L:P,3,0)</f>
        <v>0</v>
      </c>
      <c r="AB142" s="166">
        <f>VLOOKUP(L142,Schnitt2!L:P,3,0)</f>
        <v>0</v>
      </c>
      <c r="AC142" s="166">
        <f>VLOOKUP(L142,Schnitt3!L:P,3,0)</f>
        <v>0</v>
      </c>
      <c r="AD142" s="166">
        <f>VLOOKUP(L142,Schnitt4!L:P,3,0)</f>
        <v>0</v>
      </c>
      <c r="AE142" s="166">
        <f>VLOOKUP(L142,Schnitt5!L:P,3,0)</f>
        <v>0</v>
      </c>
      <c r="AF142" s="166">
        <f>VLOOKUP(L142,Schnitt6!L:P,3,0)</f>
        <v>0</v>
      </c>
    </row>
    <row r="143" spans="12:32" x14ac:dyDescent="0.25">
      <c r="L143" s="264">
        <f>Member!A143</f>
        <v>10124</v>
      </c>
      <c r="M143" s="166">
        <f t="shared" si="18"/>
        <v>0</v>
      </c>
      <c r="N143" s="166">
        <f t="shared" si="19"/>
        <v>0</v>
      </c>
      <c r="O143" s="166">
        <f t="shared" si="20"/>
        <v>0</v>
      </c>
      <c r="P143" s="166">
        <f t="shared" si="21"/>
        <v>49</v>
      </c>
      <c r="S143" s="166">
        <f>VLOOKUP(L143,Schnitt1!L:P,2,0)</f>
        <v>0</v>
      </c>
      <c r="T143" s="166">
        <f>VLOOKUP(L143,Schnitt2!L:P,2,0)</f>
        <v>0</v>
      </c>
      <c r="U143" s="166">
        <f>VLOOKUP(L143,Schnitt3!L:P,2,0)</f>
        <v>0</v>
      </c>
      <c r="V143" s="166">
        <f>VLOOKUP(L143,Schnitt4!L:P,2,0)</f>
        <v>0</v>
      </c>
      <c r="W143" s="166">
        <f>VLOOKUP(L143,Schnitt5!L:P,2,0)</f>
        <v>0</v>
      </c>
      <c r="X143" s="166">
        <f>VLOOKUP(L143,Schnitt6!L:P,2,0)</f>
        <v>0</v>
      </c>
      <c r="AA143" s="166">
        <f>VLOOKUP(L143,Schnitt1!L:P,3,0)</f>
        <v>0</v>
      </c>
      <c r="AB143" s="166">
        <f>VLOOKUP(L143,Schnitt2!L:P,3,0)</f>
        <v>0</v>
      </c>
      <c r="AC143" s="166">
        <f>VLOOKUP(L143,Schnitt3!L:P,3,0)</f>
        <v>0</v>
      </c>
      <c r="AD143" s="166">
        <f>VLOOKUP(L143,Schnitt4!L:P,3,0)</f>
        <v>0</v>
      </c>
      <c r="AE143" s="166">
        <f>VLOOKUP(L143,Schnitt5!L:P,3,0)</f>
        <v>0</v>
      </c>
      <c r="AF143" s="166">
        <f>VLOOKUP(L143,Schnitt6!L:P,3,0)</f>
        <v>0</v>
      </c>
    </row>
    <row r="144" spans="12:32" x14ac:dyDescent="0.25">
      <c r="L144" s="264">
        <f>Member!A144</f>
        <v>7083</v>
      </c>
      <c r="M144" s="166">
        <f t="shared" si="18"/>
        <v>0</v>
      </c>
      <c r="N144" s="166">
        <f t="shared" si="19"/>
        <v>0</v>
      </c>
      <c r="O144" s="166">
        <f t="shared" si="20"/>
        <v>0</v>
      </c>
      <c r="P144" s="166">
        <f t="shared" si="21"/>
        <v>49</v>
      </c>
      <c r="S144" s="166">
        <f>VLOOKUP(L144,Schnitt1!L:P,2,0)</f>
        <v>0</v>
      </c>
      <c r="T144" s="166">
        <f>VLOOKUP(L144,Schnitt2!L:P,2,0)</f>
        <v>0</v>
      </c>
      <c r="U144" s="166">
        <f>VLOOKUP(L144,Schnitt3!L:P,2,0)</f>
        <v>0</v>
      </c>
      <c r="V144" s="166">
        <f>VLOOKUP(L144,Schnitt4!L:P,2,0)</f>
        <v>0</v>
      </c>
      <c r="W144" s="166">
        <f>VLOOKUP(L144,Schnitt5!L:P,2,0)</f>
        <v>0</v>
      </c>
      <c r="X144" s="166">
        <f>VLOOKUP(L144,Schnitt6!L:P,2,0)</f>
        <v>0</v>
      </c>
      <c r="AA144" s="166">
        <f>VLOOKUP(L144,Schnitt1!L:P,3,0)</f>
        <v>0</v>
      </c>
      <c r="AB144" s="166">
        <f>VLOOKUP(L144,Schnitt2!L:P,3,0)</f>
        <v>0</v>
      </c>
      <c r="AC144" s="166">
        <f>VLOOKUP(L144,Schnitt3!L:P,3,0)</f>
        <v>0</v>
      </c>
      <c r="AD144" s="166">
        <f>VLOOKUP(L144,Schnitt4!L:P,3,0)</f>
        <v>0</v>
      </c>
      <c r="AE144" s="166">
        <f>VLOOKUP(L144,Schnitt5!L:P,3,0)</f>
        <v>0</v>
      </c>
      <c r="AF144" s="166">
        <f>VLOOKUP(L144,Schnitt6!L:P,3,0)</f>
        <v>0</v>
      </c>
    </row>
    <row r="145" spans="12:32" x14ac:dyDescent="0.25">
      <c r="L145" s="264">
        <f>Member!A145</f>
        <v>38616</v>
      </c>
      <c r="M145" s="166">
        <f t="shared" si="18"/>
        <v>0</v>
      </c>
      <c r="N145" s="166">
        <f t="shared" si="19"/>
        <v>0</v>
      </c>
      <c r="O145" s="166">
        <f t="shared" si="20"/>
        <v>0</v>
      </c>
      <c r="P145" s="166">
        <f t="shared" si="21"/>
        <v>49</v>
      </c>
      <c r="S145" s="166">
        <f>VLOOKUP(L145,Schnitt1!L:P,2,0)</f>
        <v>0</v>
      </c>
      <c r="T145" s="166">
        <f>VLOOKUP(L145,Schnitt2!L:P,2,0)</f>
        <v>0</v>
      </c>
      <c r="U145" s="166">
        <f>VLOOKUP(L145,Schnitt3!L:P,2,0)</f>
        <v>0</v>
      </c>
      <c r="V145" s="166">
        <f>VLOOKUP(L145,Schnitt4!L:P,2,0)</f>
        <v>0</v>
      </c>
      <c r="W145" s="166">
        <f>VLOOKUP(L145,Schnitt5!L:P,2,0)</f>
        <v>0</v>
      </c>
      <c r="X145" s="166">
        <f>VLOOKUP(L145,Schnitt6!L:P,2,0)</f>
        <v>0</v>
      </c>
      <c r="AA145" s="166">
        <f>VLOOKUP(L145,Schnitt1!L:P,3,0)</f>
        <v>0</v>
      </c>
      <c r="AB145" s="166">
        <f>VLOOKUP(L145,Schnitt2!L:P,3,0)</f>
        <v>0</v>
      </c>
      <c r="AC145" s="166">
        <f>VLOOKUP(L145,Schnitt3!L:P,3,0)</f>
        <v>0</v>
      </c>
      <c r="AD145" s="166">
        <f>VLOOKUP(L145,Schnitt4!L:P,3,0)</f>
        <v>0</v>
      </c>
      <c r="AE145" s="166">
        <f>VLOOKUP(L145,Schnitt5!L:P,3,0)</f>
        <v>0</v>
      </c>
      <c r="AF145" s="166">
        <f>VLOOKUP(L145,Schnitt6!L:P,3,0)</f>
        <v>0</v>
      </c>
    </row>
    <row r="146" spans="12:32" x14ac:dyDescent="0.25">
      <c r="L146" s="264">
        <f>Member!A146</f>
        <v>7976</v>
      </c>
      <c r="M146" s="166">
        <f t="shared" si="18"/>
        <v>0</v>
      </c>
      <c r="N146" s="166">
        <f t="shared" si="19"/>
        <v>0</v>
      </c>
      <c r="O146" s="166">
        <f t="shared" si="20"/>
        <v>0</v>
      </c>
      <c r="P146" s="166">
        <f t="shared" si="21"/>
        <v>49</v>
      </c>
      <c r="S146" s="166">
        <f>VLOOKUP(L146,Schnitt1!L:P,2,0)</f>
        <v>0</v>
      </c>
      <c r="T146" s="166">
        <f>VLOOKUP(L146,Schnitt2!L:P,2,0)</f>
        <v>0</v>
      </c>
      <c r="U146" s="166">
        <f>VLOOKUP(L146,Schnitt3!L:P,2,0)</f>
        <v>0</v>
      </c>
      <c r="V146" s="166">
        <f>VLOOKUP(L146,Schnitt4!L:P,2,0)</f>
        <v>0</v>
      </c>
      <c r="W146" s="166">
        <f>VLOOKUP(L146,Schnitt5!L:P,2,0)</f>
        <v>0</v>
      </c>
      <c r="X146" s="166">
        <f>VLOOKUP(L146,Schnitt6!L:P,2,0)</f>
        <v>0</v>
      </c>
      <c r="AA146" s="166">
        <f>VLOOKUP(L146,Schnitt1!L:P,3,0)</f>
        <v>0</v>
      </c>
      <c r="AB146" s="166">
        <f>VLOOKUP(L146,Schnitt2!L:P,3,0)</f>
        <v>0</v>
      </c>
      <c r="AC146" s="166">
        <f>VLOOKUP(L146,Schnitt3!L:P,3,0)</f>
        <v>0</v>
      </c>
      <c r="AD146" s="166">
        <f>VLOOKUP(L146,Schnitt4!L:P,3,0)</f>
        <v>0</v>
      </c>
      <c r="AE146" s="166">
        <f>VLOOKUP(L146,Schnitt5!L:P,3,0)</f>
        <v>0</v>
      </c>
      <c r="AF146" s="166">
        <f>VLOOKUP(L146,Schnitt6!L:P,3,0)</f>
        <v>0</v>
      </c>
    </row>
    <row r="147" spans="12:32" x14ac:dyDescent="0.25">
      <c r="L147" s="264">
        <f>Member!A147</f>
        <v>7740</v>
      </c>
      <c r="M147" s="166">
        <f t="shared" si="18"/>
        <v>0</v>
      </c>
      <c r="N147" s="166">
        <f t="shared" si="19"/>
        <v>0</v>
      </c>
      <c r="O147" s="166">
        <f t="shared" si="20"/>
        <v>0</v>
      </c>
      <c r="P147" s="166">
        <f t="shared" si="21"/>
        <v>49</v>
      </c>
      <c r="S147" s="166">
        <f>VLOOKUP(L147,Schnitt1!L:P,2,0)</f>
        <v>0</v>
      </c>
      <c r="T147" s="166">
        <f>VLOOKUP(L147,Schnitt2!L:P,2,0)</f>
        <v>0</v>
      </c>
      <c r="U147" s="166">
        <f>VLOOKUP(L147,Schnitt3!L:P,2,0)</f>
        <v>0</v>
      </c>
      <c r="V147" s="166">
        <f>VLOOKUP(L147,Schnitt4!L:P,2,0)</f>
        <v>0</v>
      </c>
      <c r="W147" s="166">
        <f>VLOOKUP(L147,Schnitt5!L:P,2,0)</f>
        <v>0</v>
      </c>
      <c r="X147" s="166">
        <f>VLOOKUP(L147,Schnitt6!L:P,2,0)</f>
        <v>0</v>
      </c>
      <c r="AA147" s="166">
        <f>VLOOKUP(L147,Schnitt1!L:P,3,0)</f>
        <v>0</v>
      </c>
      <c r="AB147" s="166">
        <f>VLOOKUP(L147,Schnitt2!L:P,3,0)</f>
        <v>0</v>
      </c>
      <c r="AC147" s="166">
        <f>VLOOKUP(L147,Schnitt3!L:P,3,0)</f>
        <v>0</v>
      </c>
      <c r="AD147" s="166">
        <f>VLOOKUP(L147,Schnitt4!L:P,3,0)</f>
        <v>0</v>
      </c>
      <c r="AE147" s="166">
        <f>VLOOKUP(L147,Schnitt5!L:P,3,0)</f>
        <v>0</v>
      </c>
      <c r="AF147" s="166">
        <f>VLOOKUP(L147,Schnitt6!L:P,3,0)</f>
        <v>0</v>
      </c>
    </row>
    <row r="148" spans="12:32" x14ac:dyDescent="0.25">
      <c r="L148" s="264">
        <f>Member!A148</f>
        <v>38376</v>
      </c>
      <c r="M148" s="166">
        <f t="shared" si="18"/>
        <v>0</v>
      </c>
      <c r="N148" s="166">
        <f t="shared" si="19"/>
        <v>0</v>
      </c>
      <c r="O148" s="166">
        <f t="shared" si="20"/>
        <v>0</v>
      </c>
      <c r="P148" s="166">
        <f t="shared" si="21"/>
        <v>49</v>
      </c>
      <c r="S148" s="166">
        <f>VLOOKUP(L148,Schnitt1!L:P,2,0)</f>
        <v>0</v>
      </c>
      <c r="T148" s="166">
        <f>VLOOKUP(L148,Schnitt2!L:P,2,0)</f>
        <v>0</v>
      </c>
      <c r="U148" s="166">
        <f>VLOOKUP(L148,Schnitt3!L:P,2,0)</f>
        <v>0</v>
      </c>
      <c r="V148" s="166">
        <f>VLOOKUP(L148,Schnitt4!L:P,2,0)</f>
        <v>0</v>
      </c>
      <c r="W148" s="166">
        <f>VLOOKUP(L148,Schnitt5!L:P,2,0)</f>
        <v>0</v>
      </c>
      <c r="X148" s="166">
        <f>VLOOKUP(L148,Schnitt6!L:P,2,0)</f>
        <v>0</v>
      </c>
      <c r="AA148" s="166">
        <f>VLOOKUP(L148,Schnitt1!L:P,3,0)</f>
        <v>0</v>
      </c>
      <c r="AB148" s="166">
        <f>VLOOKUP(L148,Schnitt2!L:P,3,0)</f>
        <v>0</v>
      </c>
      <c r="AC148" s="166">
        <f>VLOOKUP(L148,Schnitt3!L:P,3,0)</f>
        <v>0</v>
      </c>
      <c r="AD148" s="166">
        <f>VLOOKUP(L148,Schnitt4!L:P,3,0)</f>
        <v>0</v>
      </c>
      <c r="AE148" s="166">
        <f>VLOOKUP(L148,Schnitt5!L:P,3,0)</f>
        <v>0</v>
      </c>
      <c r="AF148" s="166">
        <f>VLOOKUP(L148,Schnitt6!L:P,3,0)</f>
        <v>0</v>
      </c>
    </row>
    <row r="149" spans="12:32" x14ac:dyDescent="0.25">
      <c r="L149" s="264">
        <f>Member!A149</f>
        <v>38824</v>
      </c>
      <c r="M149" s="166">
        <f t="shared" si="18"/>
        <v>0</v>
      </c>
      <c r="N149" s="166">
        <f t="shared" si="19"/>
        <v>0</v>
      </c>
      <c r="O149" s="166">
        <f t="shared" si="20"/>
        <v>0</v>
      </c>
      <c r="P149" s="166">
        <f t="shared" si="21"/>
        <v>49</v>
      </c>
      <c r="S149" s="166">
        <f>VLOOKUP(L149,Schnitt1!L:P,2,0)</f>
        <v>0</v>
      </c>
      <c r="T149" s="166">
        <f>VLOOKUP(L149,Schnitt2!L:P,2,0)</f>
        <v>0</v>
      </c>
      <c r="U149" s="166">
        <f>VLOOKUP(L149,Schnitt3!L:P,2,0)</f>
        <v>0</v>
      </c>
      <c r="V149" s="166">
        <f>VLOOKUP(L149,Schnitt4!L:P,2,0)</f>
        <v>0</v>
      </c>
      <c r="W149" s="166">
        <f>VLOOKUP(L149,Schnitt5!L:P,2,0)</f>
        <v>0</v>
      </c>
      <c r="X149" s="166">
        <f>VLOOKUP(L149,Schnitt6!L:P,2,0)</f>
        <v>0</v>
      </c>
      <c r="AA149" s="166">
        <f>VLOOKUP(L149,Schnitt1!L:P,3,0)</f>
        <v>0</v>
      </c>
      <c r="AB149" s="166">
        <f>VLOOKUP(L149,Schnitt2!L:P,3,0)</f>
        <v>0</v>
      </c>
      <c r="AC149" s="166">
        <f>VLOOKUP(L149,Schnitt3!L:P,3,0)</f>
        <v>0</v>
      </c>
      <c r="AD149" s="166">
        <f>VLOOKUP(L149,Schnitt4!L:P,3,0)</f>
        <v>0</v>
      </c>
      <c r="AE149" s="166">
        <f>VLOOKUP(L149,Schnitt5!L:P,3,0)</f>
        <v>0</v>
      </c>
      <c r="AF149" s="166">
        <f>VLOOKUP(L149,Schnitt6!L:P,3,0)</f>
        <v>0</v>
      </c>
    </row>
    <row r="150" spans="12:32" x14ac:dyDescent="0.25">
      <c r="L150" s="264">
        <f>Member!A150</f>
        <v>38907</v>
      </c>
      <c r="M150" s="166">
        <f t="shared" si="18"/>
        <v>0</v>
      </c>
      <c r="N150" s="166">
        <f t="shared" si="19"/>
        <v>0</v>
      </c>
      <c r="O150" s="166">
        <f t="shared" si="20"/>
        <v>0</v>
      </c>
      <c r="P150" s="166">
        <f t="shared" si="21"/>
        <v>49</v>
      </c>
      <c r="S150" s="166">
        <f>VLOOKUP(L150,Schnitt1!L:P,2,0)</f>
        <v>0</v>
      </c>
      <c r="T150" s="166">
        <f>VLOOKUP(L150,Schnitt2!L:P,2,0)</f>
        <v>0</v>
      </c>
      <c r="U150" s="166">
        <f>VLOOKUP(L150,Schnitt3!L:P,2,0)</f>
        <v>0</v>
      </c>
      <c r="V150" s="166">
        <f>VLOOKUP(L150,Schnitt4!L:P,2,0)</f>
        <v>0</v>
      </c>
      <c r="W150" s="166">
        <f>VLOOKUP(L150,Schnitt5!L:P,2,0)</f>
        <v>0</v>
      </c>
      <c r="X150" s="166">
        <f>VLOOKUP(L150,Schnitt6!L:P,2,0)</f>
        <v>0</v>
      </c>
      <c r="AA150" s="166">
        <f>VLOOKUP(L150,Schnitt1!L:P,3,0)</f>
        <v>0</v>
      </c>
      <c r="AB150" s="166">
        <f>VLOOKUP(L150,Schnitt2!L:P,3,0)</f>
        <v>0</v>
      </c>
      <c r="AC150" s="166">
        <f>VLOOKUP(L150,Schnitt3!L:P,3,0)</f>
        <v>0</v>
      </c>
      <c r="AD150" s="166">
        <f>VLOOKUP(L150,Schnitt4!L:P,3,0)</f>
        <v>0</v>
      </c>
      <c r="AE150" s="166">
        <f>VLOOKUP(L150,Schnitt5!L:P,3,0)</f>
        <v>0</v>
      </c>
      <c r="AF150" s="166">
        <f>VLOOKUP(L150,Schnitt6!L:P,3,0)</f>
        <v>0</v>
      </c>
    </row>
    <row r="151" spans="12:32" x14ac:dyDescent="0.25">
      <c r="L151" s="264">
        <f>Member!A151</f>
        <v>25704</v>
      </c>
      <c r="M151" s="166">
        <f t="shared" si="18"/>
        <v>0</v>
      </c>
      <c r="N151" s="166">
        <f t="shared" si="19"/>
        <v>0</v>
      </c>
      <c r="O151" s="166">
        <f t="shared" si="20"/>
        <v>0</v>
      </c>
      <c r="P151" s="166">
        <f t="shared" si="21"/>
        <v>49</v>
      </c>
      <c r="S151" s="166">
        <f>VLOOKUP(L151,Schnitt1!L:P,2,0)</f>
        <v>0</v>
      </c>
      <c r="T151" s="166">
        <f>VLOOKUP(L151,Schnitt2!L:P,2,0)</f>
        <v>0</v>
      </c>
      <c r="U151" s="166">
        <f>VLOOKUP(L151,Schnitt3!L:P,2,0)</f>
        <v>0</v>
      </c>
      <c r="V151" s="166">
        <f>VLOOKUP(L151,Schnitt4!L:P,2,0)</f>
        <v>0</v>
      </c>
      <c r="W151" s="166">
        <f>VLOOKUP(L151,Schnitt5!L:P,2,0)</f>
        <v>0</v>
      </c>
      <c r="X151" s="166">
        <f>VLOOKUP(L151,Schnitt6!L:P,2,0)</f>
        <v>0</v>
      </c>
      <c r="AA151" s="166">
        <f>VLOOKUP(L151,Schnitt1!L:P,3,0)</f>
        <v>0</v>
      </c>
      <c r="AB151" s="166">
        <f>VLOOKUP(L151,Schnitt2!L:P,3,0)</f>
        <v>0</v>
      </c>
      <c r="AC151" s="166">
        <f>VLOOKUP(L151,Schnitt3!L:P,3,0)</f>
        <v>0</v>
      </c>
      <c r="AD151" s="166">
        <f>VLOOKUP(L151,Schnitt4!L:P,3,0)</f>
        <v>0</v>
      </c>
      <c r="AE151" s="166">
        <f>VLOOKUP(L151,Schnitt5!L:P,3,0)</f>
        <v>0</v>
      </c>
      <c r="AF151" s="166">
        <f>VLOOKUP(L151,Schnitt6!L:P,3,0)</f>
        <v>0</v>
      </c>
    </row>
    <row r="152" spans="12:32" x14ac:dyDescent="0.25">
      <c r="L152" s="264">
        <f>Member!A152</f>
        <v>7959</v>
      </c>
      <c r="M152" s="166">
        <f t="shared" si="18"/>
        <v>0</v>
      </c>
      <c r="N152" s="166">
        <f t="shared" si="19"/>
        <v>0</v>
      </c>
      <c r="O152" s="166">
        <f t="shared" si="20"/>
        <v>0</v>
      </c>
      <c r="P152" s="166">
        <f t="shared" si="21"/>
        <v>49</v>
      </c>
      <c r="S152" s="166">
        <f>VLOOKUP(L152,Schnitt1!L:P,2,0)</f>
        <v>0</v>
      </c>
      <c r="T152" s="166">
        <f>VLOOKUP(L152,Schnitt2!L:P,2,0)</f>
        <v>0</v>
      </c>
      <c r="U152" s="166">
        <f>VLOOKUP(L152,Schnitt3!L:P,2,0)</f>
        <v>0</v>
      </c>
      <c r="V152" s="166">
        <f>VLOOKUP(L152,Schnitt4!L:P,2,0)</f>
        <v>0</v>
      </c>
      <c r="W152" s="166">
        <f>VLOOKUP(L152,Schnitt5!L:P,2,0)</f>
        <v>0</v>
      </c>
      <c r="X152" s="166">
        <f>VLOOKUP(L152,Schnitt6!L:P,2,0)</f>
        <v>0</v>
      </c>
      <c r="AA152" s="166">
        <f>VLOOKUP(L152,Schnitt1!L:P,3,0)</f>
        <v>0</v>
      </c>
      <c r="AB152" s="166">
        <f>VLOOKUP(L152,Schnitt2!L:P,3,0)</f>
        <v>0</v>
      </c>
      <c r="AC152" s="166">
        <f>VLOOKUP(L152,Schnitt3!L:P,3,0)</f>
        <v>0</v>
      </c>
      <c r="AD152" s="166">
        <f>VLOOKUP(L152,Schnitt4!L:P,3,0)</f>
        <v>0</v>
      </c>
      <c r="AE152" s="166">
        <f>VLOOKUP(L152,Schnitt5!L:P,3,0)</f>
        <v>0</v>
      </c>
      <c r="AF152" s="166">
        <f>VLOOKUP(L152,Schnitt6!L:P,3,0)</f>
        <v>0</v>
      </c>
    </row>
    <row r="153" spans="12:32" x14ac:dyDescent="0.25">
      <c r="L153" s="264">
        <f>Member!A153</f>
        <v>25753</v>
      </c>
      <c r="M153" s="166">
        <f t="shared" si="18"/>
        <v>0</v>
      </c>
      <c r="N153" s="166">
        <f t="shared" si="19"/>
        <v>0</v>
      </c>
      <c r="O153" s="166">
        <f t="shared" si="20"/>
        <v>0</v>
      </c>
      <c r="P153" s="166">
        <f t="shared" si="21"/>
        <v>49</v>
      </c>
      <c r="S153" s="166">
        <f>VLOOKUP(L153,Schnitt1!L:P,2,0)</f>
        <v>0</v>
      </c>
      <c r="T153" s="166">
        <f>VLOOKUP(L153,Schnitt2!L:P,2,0)</f>
        <v>0</v>
      </c>
      <c r="U153" s="166">
        <f>VLOOKUP(L153,Schnitt3!L:P,2,0)</f>
        <v>0</v>
      </c>
      <c r="V153" s="166">
        <f>VLOOKUP(L153,Schnitt4!L:P,2,0)</f>
        <v>0</v>
      </c>
      <c r="W153" s="166">
        <f>VLOOKUP(L153,Schnitt5!L:P,2,0)</f>
        <v>0</v>
      </c>
      <c r="X153" s="166">
        <f>VLOOKUP(L153,Schnitt6!L:P,2,0)</f>
        <v>0</v>
      </c>
      <c r="AA153" s="166">
        <f>VLOOKUP(L153,Schnitt1!L:P,3,0)</f>
        <v>0</v>
      </c>
      <c r="AB153" s="166">
        <f>VLOOKUP(L153,Schnitt2!L:P,3,0)</f>
        <v>0</v>
      </c>
      <c r="AC153" s="166">
        <f>VLOOKUP(L153,Schnitt3!L:P,3,0)</f>
        <v>0</v>
      </c>
      <c r="AD153" s="166">
        <f>VLOOKUP(L153,Schnitt4!L:P,3,0)</f>
        <v>0</v>
      </c>
      <c r="AE153" s="166">
        <f>VLOOKUP(L153,Schnitt5!L:P,3,0)</f>
        <v>0</v>
      </c>
      <c r="AF153" s="166">
        <f>VLOOKUP(L153,Schnitt6!L:P,3,0)</f>
        <v>0</v>
      </c>
    </row>
    <row r="154" spans="12:32" x14ac:dyDescent="0.25">
      <c r="L154" s="264">
        <f>Member!A154</f>
        <v>38377</v>
      </c>
      <c r="M154" s="166">
        <f t="shared" si="18"/>
        <v>0</v>
      </c>
      <c r="N154" s="166">
        <f t="shared" si="19"/>
        <v>0</v>
      </c>
      <c r="O154" s="166">
        <f t="shared" si="20"/>
        <v>0</v>
      </c>
      <c r="P154" s="166">
        <f t="shared" si="21"/>
        <v>49</v>
      </c>
      <c r="S154" s="166">
        <f>VLOOKUP(L154,Schnitt1!L:P,2,0)</f>
        <v>0</v>
      </c>
      <c r="T154" s="166">
        <f>VLOOKUP(L154,Schnitt2!L:P,2,0)</f>
        <v>0</v>
      </c>
      <c r="U154" s="166">
        <f>VLOOKUP(L154,Schnitt3!L:P,2,0)</f>
        <v>0</v>
      </c>
      <c r="V154" s="166">
        <f>VLOOKUP(L154,Schnitt4!L:P,2,0)</f>
        <v>0</v>
      </c>
      <c r="W154" s="166">
        <f>VLOOKUP(L154,Schnitt5!L:P,2,0)</f>
        <v>0</v>
      </c>
      <c r="X154" s="166">
        <f>VLOOKUP(L154,Schnitt6!L:P,2,0)</f>
        <v>0</v>
      </c>
      <c r="AA154" s="166">
        <f>VLOOKUP(L154,Schnitt1!L:P,3,0)</f>
        <v>0</v>
      </c>
      <c r="AB154" s="166">
        <f>VLOOKUP(L154,Schnitt2!L:P,3,0)</f>
        <v>0</v>
      </c>
      <c r="AC154" s="166">
        <f>VLOOKUP(L154,Schnitt3!L:P,3,0)</f>
        <v>0</v>
      </c>
      <c r="AD154" s="166">
        <f>VLOOKUP(L154,Schnitt4!L:P,3,0)</f>
        <v>0</v>
      </c>
      <c r="AE154" s="166">
        <f>VLOOKUP(L154,Schnitt5!L:P,3,0)</f>
        <v>0</v>
      </c>
      <c r="AF154" s="166">
        <f>VLOOKUP(L154,Schnitt6!L:P,3,0)</f>
        <v>0</v>
      </c>
    </row>
    <row r="155" spans="12:32" x14ac:dyDescent="0.25">
      <c r="L155" s="264">
        <f>Member!A155</f>
        <v>16782</v>
      </c>
      <c r="M155" s="166">
        <f t="shared" si="18"/>
        <v>0</v>
      </c>
      <c r="N155" s="166">
        <f t="shared" si="19"/>
        <v>0</v>
      </c>
      <c r="O155" s="166">
        <f t="shared" si="20"/>
        <v>0</v>
      </c>
      <c r="P155" s="166">
        <f t="shared" si="21"/>
        <v>49</v>
      </c>
      <c r="S155" s="166">
        <f>VLOOKUP(L155,Schnitt1!L:P,2,0)</f>
        <v>0</v>
      </c>
      <c r="T155" s="166">
        <f>VLOOKUP(L155,Schnitt2!L:P,2,0)</f>
        <v>0</v>
      </c>
      <c r="U155" s="166">
        <f>VLOOKUP(L155,Schnitt3!L:P,2,0)</f>
        <v>0</v>
      </c>
      <c r="V155" s="166">
        <f>VLOOKUP(L155,Schnitt4!L:P,2,0)</f>
        <v>0</v>
      </c>
      <c r="W155" s="166">
        <f>VLOOKUP(L155,Schnitt5!L:P,2,0)</f>
        <v>0</v>
      </c>
      <c r="X155" s="166">
        <f>VLOOKUP(L155,Schnitt6!L:P,2,0)</f>
        <v>0</v>
      </c>
      <c r="AA155" s="166">
        <f>VLOOKUP(L155,Schnitt1!L:P,3,0)</f>
        <v>0</v>
      </c>
      <c r="AB155" s="166">
        <f>VLOOKUP(L155,Schnitt2!L:P,3,0)</f>
        <v>0</v>
      </c>
      <c r="AC155" s="166">
        <f>VLOOKUP(L155,Schnitt3!L:P,3,0)</f>
        <v>0</v>
      </c>
      <c r="AD155" s="166">
        <f>VLOOKUP(L155,Schnitt4!L:P,3,0)</f>
        <v>0</v>
      </c>
      <c r="AE155" s="166">
        <f>VLOOKUP(L155,Schnitt5!L:P,3,0)</f>
        <v>0</v>
      </c>
      <c r="AF155" s="166">
        <f>VLOOKUP(L155,Schnitt6!L:P,3,0)</f>
        <v>0</v>
      </c>
    </row>
    <row r="156" spans="12:32" x14ac:dyDescent="0.25">
      <c r="L156" s="264">
        <f>Member!A156</f>
        <v>36696</v>
      </c>
      <c r="M156" s="166">
        <f t="shared" si="18"/>
        <v>0</v>
      </c>
      <c r="N156" s="166">
        <f t="shared" si="19"/>
        <v>0</v>
      </c>
      <c r="O156" s="166">
        <f t="shared" si="20"/>
        <v>0</v>
      </c>
      <c r="P156" s="166">
        <f t="shared" si="21"/>
        <v>49</v>
      </c>
      <c r="S156" s="166">
        <f>VLOOKUP(L156,Schnitt1!L:P,2,0)</f>
        <v>0</v>
      </c>
      <c r="T156" s="166">
        <f>VLOOKUP(L156,Schnitt2!L:P,2,0)</f>
        <v>0</v>
      </c>
      <c r="U156" s="166">
        <f>VLOOKUP(L156,Schnitt3!L:P,2,0)</f>
        <v>0</v>
      </c>
      <c r="V156" s="166">
        <f>VLOOKUP(L156,Schnitt4!L:P,2,0)</f>
        <v>0</v>
      </c>
      <c r="W156" s="166">
        <f>VLOOKUP(L156,Schnitt5!L:P,2,0)</f>
        <v>0</v>
      </c>
      <c r="X156" s="166">
        <f>VLOOKUP(L156,Schnitt6!L:P,2,0)</f>
        <v>0</v>
      </c>
      <c r="AA156" s="166">
        <f>VLOOKUP(L156,Schnitt1!L:P,3,0)</f>
        <v>0</v>
      </c>
      <c r="AB156" s="166">
        <f>VLOOKUP(L156,Schnitt2!L:P,3,0)</f>
        <v>0</v>
      </c>
      <c r="AC156" s="166">
        <f>VLOOKUP(L156,Schnitt3!L:P,3,0)</f>
        <v>0</v>
      </c>
      <c r="AD156" s="166">
        <f>VLOOKUP(L156,Schnitt4!L:P,3,0)</f>
        <v>0</v>
      </c>
      <c r="AE156" s="166">
        <f>VLOOKUP(L156,Schnitt5!L:P,3,0)</f>
        <v>0</v>
      </c>
      <c r="AF156" s="166">
        <f>VLOOKUP(L156,Schnitt6!L:P,3,0)</f>
        <v>0</v>
      </c>
    </row>
    <row r="157" spans="12:32" x14ac:dyDescent="0.25">
      <c r="L157" s="264">
        <f>Member!A157</f>
        <v>7975</v>
      </c>
      <c r="M157" s="166">
        <f t="shared" si="18"/>
        <v>0</v>
      </c>
      <c r="N157" s="166">
        <f t="shared" si="19"/>
        <v>0</v>
      </c>
      <c r="O157" s="166">
        <f t="shared" si="20"/>
        <v>0</v>
      </c>
      <c r="P157" s="166">
        <f t="shared" si="21"/>
        <v>49</v>
      </c>
      <c r="S157" s="166">
        <f>VLOOKUP(L157,Schnitt1!L:P,2,0)</f>
        <v>0</v>
      </c>
      <c r="T157" s="166">
        <f>VLOOKUP(L157,Schnitt2!L:P,2,0)</f>
        <v>0</v>
      </c>
      <c r="U157" s="166">
        <f>VLOOKUP(L157,Schnitt3!L:P,2,0)</f>
        <v>0</v>
      </c>
      <c r="V157" s="166">
        <f>VLOOKUP(L157,Schnitt4!L:P,2,0)</f>
        <v>0</v>
      </c>
      <c r="W157" s="166">
        <f>VLOOKUP(L157,Schnitt5!L:P,2,0)</f>
        <v>0</v>
      </c>
      <c r="X157" s="166">
        <f>VLOOKUP(L157,Schnitt6!L:P,2,0)</f>
        <v>0</v>
      </c>
      <c r="AA157" s="166">
        <f>VLOOKUP(L157,Schnitt1!L:P,3,0)</f>
        <v>0</v>
      </c>
      <c r="AB157" s="166">
        <f>VLOOKUP(L157,Schnitt2!L:P,3,0)</f>
        <v>0</v>
      </c>
      <c r="AC157" s="166">
        <f>VLOOKUP(L157,Schnitt3!L:P,3,0)</f>
        <v>0</v>
      </c>
      <c r="AD157" s="166">
        <f>VLOOKUP(L157,Schnitt4!L:P,3,0)</f>
        <v>0</v>
      </c>
      <c r="AE157" s="166">
        <f>VLOOKUP(L157,Schnitt5!L:P,3,0)</f>
        <v>0</v>
      </c>
      <c r="AF157" s="166">
        <f>VLOOKUP(L157,Schnitt6!L:P,3,0)</f>
        <v>0</v>
      </c>
    </row>
    <row r="158" spans="12:32" x14ac:dyDescent="0.25">
      <c r="L158" s="264">
        <f>Member!A158</f>
        <v>38745</v>
      </c>
      <c r="M158" s="166">
        <f t="shared" si="18"/>
        <v>0</v>
      </c>
      <c r="N158" s="166">
        <f t="shared" si="19"/>
        <v>0</v>
      </c>
      <c r="O158" s="166">
        <f t="shared" si="20"/>
        <v>0</v>
      </c>
      <c r="P158" s="166">
        <f t="shared" si="21"/>
        <v>49</v>
      </c>
      <c r="S158" s="166">
        <f>VLOOKUP(L158,Schnitt1!L:P,2,0)</f>
        <v>0</v>
      </c>
      <c r="T158" s="166">
        <f>VLOOKUP(L158,Schnitt2!L:P,2,0)</f>
        <v>0</v>
      </c>
      <c r="U158" s="166">
        <f>VLOOKUP(L158,Schnitt3!L:P,2,0)</f>
        <v>0</v>
      </c>
      <c r="V158" s="166">
        <f>VLOOKUP(L158,Schnitt4!L:P,2,0)</f>
        <v>0</v>
      </c>
      <c r="W158" s="166">
        <f>VLOOKUP(L158,Schnitt5!L:P,2,0)</f>
        <v>0</v>
      </c>
      <c r="X158" s="166">
        <f>VLOOKUP(L158,Schnitt6!L:P,2,0)</f>
        <v>0</v>
      </c>
      <c r="AA158" s="166">
        <f>VLOOKUP(L158,Schnitt1!L:P,3,0)</f>
        <v>0</v>
      </c>
      <c r="AB158" s="166">
        <f>VLOOKUP(L158,Schnitt2!L:P,3,0)</f>
        <v>0</v>
      </c>
      <c r="AC158" s="166">
        <f>VLOOKUP(L158,Schnitt3!L:P,3,0)</f>
        <v>0</v>
      </c>
      <c r="AD158" s="166">
        <f>VLOOKUP(L158,Schnitt4!L:P,3,0)</f>
        <v>0</v>
      </c>
      <c r="AE158" s="166">
        <f>VLOOKUP(L158,Schnitt5!L:P,3,0)</f>
        <v>0</v>
      </c>
      <c r="AF158" s="166">
        <f>VLOOKUP(L158,Schnitt6!L:P,3,0)</f>
        <v>0</v>
      </c>
    </row>
    <row r="159" spans="12:32" x14ac:dyDescent="0.25">
      <c r="L159" s="264">
        <f>Member!A159</f>
        <v>16641</v>
      </c>
      <c r="M159" s="166">
        <f t="shared" si="18"/>
        <v>0</v>
      </c>
      <c r="N159" s="166">
        <f t="shared" si="19"/>
        <v>0</v>
      </c>
      <c r="O159" s="166">
        <f t="shared" si="20"/>
        <v>0</v>
      </c>
      <c r="P159" s="166">
        <f t="shared" si="21"/>
        <v>49</v>
      </c>
      <c r="S159" s="166">
        <f>VLOOKUP(L159,Schnitt1!L:P,2,0)</f>
        <v>0</v>
      </c>
      <c r="T159" s="166">
        <f>VLOOKUP(L159,Schnitt2!L:P,2,0)</f>
        <v>0</v>
      </c>
      <c r="U159" s="166">
        <f>VLOOKUP(L159,Schnitt3!L:P,2,0)</f>
        <v>0</v>
      </c>
      <c r="V159" s="166">
        <f>VLOOKUP(L159,Schnitt4!L:P,2,0)</f>
        <v>0</v>
      </c>
      <c r="W159" s="166">
        <f>VLOOKUP(L159,Schnitt5!L:P,2,0)</f>
        <v>0</v>
      </c>
      <c r="X159" s="166">
        <f>VLOOKUP(L159,Schnitt6!L:P,2,0)</f>
        <v>0</v>
      </c>
      <c r="AA159" s="166">
        <f>VLOOKUP(L159,Schnitt1!L:P,3,0)</f>
        <v>0</v>
      </c>
      <c r="AB159" s="166">
        <f>VLOOKUP(L159,Schnitt2!L:P,3,0)</f>
        <v>0</v>
      </c>
      <c r="AC159" s="166">
        <f>VLOOKUP(L159,Schnitt3!L:P,3,0)</f>
        <v>0</v>
      </c>
      <c r="AD159" s="166">
        <f>VLOOKUP(L159,Schnitt4!L:P,3,0)</f>
        <v>0</v>
      </c>
      <c r="AE159" s="166">
        <f>VLOOKUP(L159,Schnitt5!L:P,3,0)</f>
        <v>0</v>
      </c>
      <c r="AF159" s="166">
        <f>VLOOKUP(L159,Schnitt6!L:P,3,0)</f>
        <v>0</v>
      </c>
    </row>
    <row r="160" spans="12:32" x14ac:dyDescent="0.25">
      <c r="L160" s="264">
        <f>Member!A160</f>
        <v>16454</v>
      </c>
      <c r="M160" s="166">
        <f t="shared" si="18"/>
        <v>0</v>
      </c>
      <c r="N160" s="166">
        <f t="shared" si="19"/>
        <v>0</v>
      </c>
      <c r="O160" s="166">
        <f t="shared" si="20"/>
        <v>0</v>
      </c>
      <c r="P160" s="166">
        <f t="shared" si="21"/>
        <v>49</v>
      </c>
      <c r="S160" s="166">
        <f>VLOOKUP(L160,Schnitt1!L:P,2,0)</f>
        <v>0</v>
      </c>
      <c r="T160" s="166">
        <f>VLOOKUP(L160,Schnitt2!L:P,2,0)</f>
        <v>0</v>
      </c>
      <c r="U160" s="166">
        <f>VLOOKUP(L160,Schnitt3!L:P,2,0)</f>
        <v>0</v>
      </c>
      <c r="V160" s="166">
        <f>VLOOKUP(L160,Schnitt4!L:P,2,0)</f>
        <v>0</v>
      </c>
      <c r="W160" s="166">
        <f>VLOOKUP(L160,Schnitt5!L:P,2,0)</f>
        <v>0</v>
      </c>
      <c r="X160" s="166">
        <f>VLOOKUP(L160,Schnitt6!L:P,2,0)</f>
        <v>0</v>
      </c>
      <c r="AA160" s="166">
        <f>VLOOKUP(L160,Schnitt1!L:P,3,0)</f>
        <v>0</v>
      </c>
      <c r="AB160" s="166">
        <f>VLOOKUP(L160,Schnitt2!L:P,3,0)</f>
        <v>0</v>
      </c>
      <c r="AC160" s="166">
        <f>VLOOKUP(L160,Schnitt3!L:P,3,0)</f>
        <v>0</v>
      </c>
      <c r="AD160" s="166">
        <f>VLOOKUP(L160,Schnitt4!L:P,3,0)</f>
        <v>0</v>
      </c>
      <c r="AE160" s="166">
        <f>VLOOKUP(L160,Schnitt5!L:P,3,0)</f>
        <v>0</v>
      </c>
      <c r="AF160" s="166">
        <f>VLOOKUP(L160,Schnitt6!L:P,3,0)</f>
        <v>0</v>
      </c>
    </row>
    <row r="161" spans="12:32" x14ac:dyDescent="0.25">
      <c r="L161" s="264">
        <f>Member!A161</f>
        <v>7961</v>
      </c>
      <c r="M161" s="166">
        <f t="shared" si="18"/>
        <v>0</v>
      </c>
      <c r="N161" s="166">
        <f t="shared" si="19"/>
        <v>0</v>
      </c>
      <c r="O161" s="166">
        <f t="shared" si="20"/>
        <v>0</v>
      </c>
      <c r="P161" s="166">
        <f t="shared" si="21"/>
        <v>49</v>
      </c>
      <c r="S161" s="166">
        <f>VLOOKUP(L161,Schnitt1!L:P,2,0)</f>
        <v>0</v>
      </c>
      <c r="T161" s="166">
        <f>VLOOKUP(L161,Schnitt2!L:P,2,0)</f>
        <v>0</v>
      </c>
      <c r="U161" s="166">
        <f>VLOOKUP(L161,Schnitt3!L:P,2,0)</f>
        <v>0</v>
      </c>
      <c r="V161" s="166">
        <f>VLOOKUP(L161,Schnitt4!L:P,2,0)</f>
        <v>0</v>
      </c>
      <c r="W161" s="166">
        <f>VLOOKUP(L161,Schnitt5!L:P,2,0)</f>
        <v>0</v>
      </c>
      <c r="X161" s="166">
        <f>VLOOKUP(L161,Schnitt6!L:P,2,0)</f>
        <v>0</v>
      </c>
      <c r="AA161" s="166">
        <f>VLOOKUP(L161,Schnitt1!L:P,3,0)</f>
        <v>0</v>
      </c>
      <c r="AB161" s="166">
        <f>VLOOKUP(L161,Schnitt2!L:P,3,0)</f>
        <v>0</v>
      </c>
      <c r="AC161" s="166">
        <f>VLOOKUP(L161,Schnitt3!L:P,3,0)</f>
        <v>0</v>
      </c>
      <c r="AD161" s="166">
        <f>VLOOKUP(L161,Schnitt4!L:P,3,0)</f>
        <v>0</v>
      </c>
      <c r="AE161" s="166">
        <f>VLOOKUP(L161,Schnitt5!L:P,3,0)</f>
        <v>0</v>
      </c>
      <c r="AF161" s="166">
        <f>VLOOKUP(L161,Schnitt6!L:P,3,0)</f>
        <v>0</v>
      </c>
    </row>
    <row r="162" spans="12:32" x14ac:dyDescent="0.25">
      <c r="L162" s="264">
        <f>Member!A162</f>
        <v>7974</v>
      </c>
      <c r="M162" s="166">
        <f t="shared" si="18"/>
        <v>0</v>
      </c>
      <c r="N162" s="166">
        <f t="shared" si="19"/>
        <v>0</v>
      </c>
      <c r="O162" s="166">
        <f t="shared" si="20"/>
        <v>0</v>
      </c>
      <c r="P162" s="166">
        <f t="shared" si="21"/>
        <v>49</v>
      </c>
      <c r="S162" s="166">
        <f>VLOOKUP(L162,Schnitt1!L:P,2,0)</f>
        <v>0</v>
      </c>
      <c r="T162" s="166">
        <f>VLOOKUP(L162,Schnitt2!L:P,2,0)</f>
        <v>0</v>
      </c>
      <c r="U162" s="166">
        <f>VLOOKUP(L162,Schnitt3!L:P,2,0)</f>
        <v>0</v>
      </c>
      <c r="V162" s="166">
        <f>VLOOKUP(L162,Schnitt4!L:P,2,0)</f>
        <v>0</v>
      </c>
      <c r="W162" s="166">
        <f>VLOOKUP(L162,Schnitt5!L:P,2,0)</f>
        <v>0</v>
      </c>
      <c r="X162" s="166">
        <f>VLOOKUP(L162,Schnitt6!L:P,2,0)</f>
        <v>0</v>
      </c>
      <c r="AA162" s="166">
        <f>VLOOKUP(L162,Schnitt1!L:P,3,0)</f>
        <v>0</v>
      </c>
      <c r="AB162" s="166">
        <f>VLOOKUP(L162,Schnitt2!L:P,3,0)</f>
        <v>0</v>
      </c>
      <c r="AC162" s="166">
        <f>VLOOKUP(L162,Schnitt3!L:P,3,0)</f>
        <v>0</v>
      </c>
      <c r="AD162" s="166">
        <f>VLOOKUP(L162,Schnitt4!L:P,3,0)</f>
        <v>0</v>
      </c>
      <c r="AE162" s="166">
        <f>VLOOKUP(L162,Schnitt5!L:P,3,0)</f>
        <v>0</v>
      </c>
      <c r="AF162" s="166">
        <f>VLOOKUP(L162,Schnitt6!L:P,3,0)</f>
        <v>0</v>
      </c>
    </row>
    <row r="163" spans="12:32" x14ac:dyDescent="0.25">
      <c r="L163" s="264">
        <f>Member!A163</f>
        <v>7738</v>
      </c>
      <c r="M163" s="166">
        <f t="shared" si="18"/>
        <v>0</v>
      </c>
      <c r="N163" s="166">
        <f t="shared" si="19"/>
        <v>0</v>
      </c>
      <c r="O163" s="166">
        <f t="shared" si="20"/>
        <v>0</v>
      </c>
      <c r="P163" s="166">
        <f t="shared" si="21"/>
        <v>49</v>
      </c>
      <c r="S163" s="166">
        <f>VLOOKUP(L163,Schnitt1!L:P,2,0)</f>
        <v>0</v>
      </c>
      <c r="T163" s="166">
        <f>VLOOKUP(L163,Schnitt2!L:P,2,0)</f>
        <v>0</v>
      </c>
      <c r="U163" s="166">
        <f>VLOOKUP(L163,Schnitt3!L:P,2,0)</f>
        <v>0</v>
      </c>
      <c r="V163" s="166">
        <f>VLOOKUP(L163,Schnitt4!L:P,2,0)</f>
        <v>0</v>
      </c>
      <c r="W163" s="166">
        <f>VLOOKUP(L163,Schnitt5!L:P,2,0)</f>
        <v>0</v>
      </c>
      <c r="X163" s="166">
        <f>VLOOKUP(L163,Schnitt6!L:P,2,0)</f>
        <v>0</v>
      </c>
      <c r="AA163" s="166">
        <f>VLOOKUP(L163,Schnitt1!L:P,3,0)</f>
        <v>0</v>
      </c>
      <c r="AB163" s="166">
        <f>VLOOKUP(L163,Schnitt2!L:P,3,0)</f>
        <v>0</v>
      </c>
      <c r="AC163" s="166">
        <f>VLOOKUP(L163,Schnitt3!L:P,3,0)</f>
        <v>0</v>
      </c>
      <c r="AD163" s="166">
        <f>VLOOKUP(L163,Schnitt4!L:P,3,0)</f>
        <v>0</v>
      </c>
      <c r="AE163" s="166">
        <f>VLOOKUP(L163,Schnitt5!L:P,3,0)</f>
        <v>0</v>
      </c>
      <c r="AF163" s="166">
        <f>VLOOKUP(L163,Schnitt6!L:P,3,0)</f>
        <v>0</v>
      </c>
    </row>
    <row r="164" spans="12:32" x14ac:dyDescent="0.25">
      <c r="L164" s="264">
        <f>Member!A164</f>
        <v>38513</v>
      </c>
      <c r="M164" s="166">
        <f t="shared" si="18"/>
        <v>0</v>
      </c>
      <c r="N164" s="166">
        <f t="shared" si="19"/>
        <v>0</v>
      </c>
      <c r="O164" s="166">
        <f t="shared" si="20"/>
        <v>0</v>
      </c>
      <c r="P164" s="166">
        <f t="shared" si="21"/>
        <v>49</v>
      </c>
      <c r="S164" s="166">
        <f>VLOOKUP(L164,Schnitt1!L:P,2,0)</f>
        <v>0</v>
      </c>
      <c r="T164" s="166">
        <f>VLOOKUP(L164,Schnitt2!L:P,2,0)</f>
        <v>0</v>
      </c>
      <c r="U164" s="166">
        <f>VLOOKUP(L164,Schnitt3!L:P,2,0)</f>
        <v>0</v>
      </c>
      <c r="V164" s="166">
        <f>VLOOKUP(L164,Schnitt4!L:P,2,0)</f>
        <v>0</v>
      </c>
      <c r="W164" s="166">
        <f>VLOOKUP(L164,Schnitt5!L:P,2,0)</f>
        <v>0</v>
      </c>
      <c r="X164" s="166">
        <f>VLOOKUP(L164,Schnitt6!L:P,2,0)</f>
        <v>0</v>
      </c>
      <c r="AA164" s="166">
        <f>VLOOKUP(L164,Schnitt1!L:P,3,0)</f>
        <v>0</v>
      </c>
      <c r="AB164" s="166">
        <f>VLOOKUP(L164,Schnitt2!L:P,3,0)</f>
        <v>0</v>
      </c>
      <c r="AC164" s="166">
        <f>VLOOKUP(L164,Schnitt3!L:P,3,0)</f>
        <v>0</v>
      </c>
      <c r="AD164" s="166">
        <f>VLOOKUP(L164,Schnitt4!L:P,3,0)</f>
        <v>0</v>
      </c>
      <c r="AE164" s="166">
        <f>VLOOKUP(L164,Schnitt5!L:P,3,0)</f>
        <v>0</v>
      </c>
      <c r="AF164" s="166">
        <f>VLOOKUP(L164,Schnitt6!L:P,3,0)</f>
        <v>0</v>
      </c>
    </row>
    <row r="165" spans="12:32" x14ac:dyDescent="0.25">
      <c r="L165" s="264">
        <f>Member!A165</f>
        <v>38976</v>
      </c>
      <c r="M165" s="166">
        <f t="shared" si="18"/>
        <v>0</v>
      </c>
      <c r="N165" s="166">
        <f t="shared" si="19"/>
        <v>0</v>
      </c>
      <c r="O165" s="166">
        <f t="shared" si="20"/>
        <v>0</v>
      </c>
      <c r="P165" s="166">
        <f t="shared" si="21"/>
        <v>49</v>
      </c>
      <c r="S165" s="166">
        <f>VLOOKUP(L165,Schnitt1!L:P,2,0)</f>
        <v>0</v>
      </c>
      <c r="T165" s="166">
        <f>VLOOKUP(L165,Schnitt2!L:P,2,0)</f>
        <v>0</v>
      </c>
      <c r="U165" s="166">
        <f>VLOOKUP(L165,Schnitt3!L:P,2,0)</f>
        <v>0</v>
      </c>
      <c r="V165" s="166">
        <f>VLOOKUP(L165,Schnitt4!L:P,2,0)</f>
        <v>0</v>
      </c>
      <c r="W165" s="166">
        <f>VLOOKUP(L165,Schnitt5!L:P,2,0)</f>
        <v>0</v>
      </c>
      <c r="X165" s="166">
        <f>VLOOKUP(L165,Schnitt6!L:P,2,0)</f>
        <v>0</v>
      </c>
      <c r="AA165" s="166">
        <f>VLOOKUP(L165,Schnitt1!L:P,3,0)</f>
        <v>0</v>
      </c>
      <c r="AB165" s="166">
        <f>VLOOKUP(L165,Schnitt2!L:P,3,0)</f>
        <v>0</v>
      </c>
      <c r="AC165" s="166">
        <f>VLOOKUP(L165,Schnitt3!L:P,3,0)</f>
        <v>0</v>
      </c>
      <c r="AD165" s="166">
        <f>VLOOKUP(L165,Schnitt4!L:P,3,0)</f>
        <v>0</v>
      </c>
      <c r="AE165" s="166">
        <f>VLOOKUP(L165,Schnitt5!L:P,3,0)</f>
        <v>0</v>
      </c>
      <c r="AF165" s="166">
        <f>VLOOKUP(L165,Schnitt6!L:P,3,0)</f>
        <v>0</v>
      </c>
    </row>
    <row r="166" spans="12:32" x14ac:dyDescent="0.25">
      <c r="L166" s="264">
        <f>Member!A166</f>
        <v>25465</v>
      </c>
      <c r="M166" s="166">
        <f t="shared" si="18"/>
        <v>0</v>
      </c>
      <c r="N166" s="166">
        <f t="shared" si="19"/>
        <v>0</v>
      </c>
      <c r="O166" s="166">
        <f t="shared" si="20"/>
        <v>0</v>
      </c>
      <c r="P166" s="166">
        <f t="shared" si="21"/>
        <v>49</v>
      </c>
      <c r="S166" s="166">
        <f>VLOOKUP(L166,Schnitt1!L:P,2,0)</f>
        <v>0</v>
      </c>
      <c r="T166" s="166">
        <f>VLOOKUP(L166,Schnitt2!L:P,2,0)</f>
        <v>0</v>
      </c>
      <c r="U166" s="166">
        <f>VLOOKUP(L166,Schnitt3!L:P,2,0)</f>
        <v>0</v>
      </c>
      <c r="V166" s="166">
        <f>VLOOKUP(L166,Schnitt4!L:P,2,0)</f>
        <v>0</v>
      </c>
      <c r="W166" s="166">
        <f>VLOOKUP(L166,Schnitt5!L:P,2,0)</f>
        <v>0</v>
      </c>
      <c r="X166" s="166">
        <f>VLOOKUP(L166,Schnitt6!L:P,2,0)</f>
        <v>0</v>
      </c>
      <c r="AA166" s="166">
        <f>VLOOKUP(L166,Schnitt1!L:P,3,0)</f>
        <v>0</v>
      </c>
      <c r="AB166" s="166">
        <f>VLOOKUP(L166,Schnitt2!L:P,3,0)</f>
        <v>0</v>
      </c>
      <c r="AC166" s="166">
        <f>VLOOKUP(L166,Schnitt3!L:P,3,0)</f>
        <v>0</v>
      </c>
      <c r="AD166" s="166">
        <f>VLOOKUP(L166,Schnitt4!L:P,3,0)</f>
        <v>0</v>
      </c>
      <c r="AE166" s="166">
        <f>VLOOKUP(L166,Schnitt5!L:P,3,0)</f>
        <v>0</v>
      </c>
      <c r="AF166" s="166">
        <f>VLOOKUP(L166,Schnitt6!L:P,3,0)</f>
        <v>0</v>
      </c>
    </row>
    <row r="167" spans="12:32" x14ac:dyDescent="0.25">
      <c r="L167" s="264">
        <f>Member!A167</f>
        <v>25551</v>
      </c>
      <c r="M167" s="166">
        <f t="shared" si="18"/>
        <v>0</v>
      </c>
      <c r="N167" s="166">
        <f t="shared" si="19"/>
        <v>0</v>
      </c>
      <c r="O167" s="166">
        <f t="shared" si="20"/>
        <v>0</v>
      </c>
      <c r="P167" s="166">
        <f t="shared" si="21"/>
        <v>49</v>
      </c>
      <c r="S167" s="166">
        <f>VLOOKUP(L167,Schnitt1!L:P,2,0)</f>
        <v>0</v>
      </c>
      <c r="T167" s="166">
        <f>VLOOKUP(L167,Schnitt2!L:P,2,0)</f>
        <v>0</v>
      </c>
      <c r="U167" s="166">
        <f>VLOOKUP(L167,Schnitt3!L:P,2,0)</f>
        <v>0</v>
      </c>
      <c r="V167" s="166">
        <f>VLOOKUP(L167,Schnitt4!L:P,2,0)</f>
        <v>0</v>
      </c>
      <c r="W167" s="166">
        <f>VLOOKUP(L167,Schnitt5!L:P,2,0)</f>
        <v>0</v>
      </c>
      <c r="X167" s="166">
        <f>VLOOKUP(L167,Schnitt6!L:P,2,0)</f>
        <v>0</v>
      </c>
      <c r="AA167" s="166">
        <f>VLOOKUP(L167,Schnitt1!L:P,3,0)</f>
        <v>0</v>
      </c>
      <c r="AB167" s="166">
        <f>VLOOKUP(L167,Schnitt2!L:P,3,0)</f>
        <v>0</v>
      </c>
      <c r="AC167" s="166">
        <f>VLOOKUP(L167,Schnitt3!L:P,3,0)</f>
        <v>0</v>
      </c>
      <c r="AD167" s="166">
        <f>VLOOKUP(L167,Schnitt4!L:P,3,0)</f>
        <v>0</v>
      </c>
      <c r="AE167" s="166">
        <f>VLOOKUP(L167,Schnitt5!L:P,3,0)</f>
        <v>0</v>
      </c>
      <c r="AF167" s="166">
        <f>VLOOKUP(L167,Schnitt6!L:P,3,0)</f>
        <v>0</v>
      </c>
    </row>
    <row r="168" spans="12:32" x14ac:dyDescent="0.25">
      <c r="L168" s="264">
        <f>Member!A168</f>
        <v>38948</v>
      </c>
      <c r="M168" s="166">
        <f t="shared" si="18"/>
        <v>0</v>
      </c>
      <c r="N168" s="166">
        <f t="shared" si="19"/>
        <v>0</v>
      </c>
      <c r="O168" s="166">
        <f t="shared" si="20"/>
        <v>0</v>
      </c>
      <c r="P168" s="166">
        <f t="shared" si="21"/>
        <v>49</v>
      </c>
      <c r="S168" s="166">
        <f>VLOOKUP(L168,Schnitt1!L:P,2,0)</f>
        <v>0</v>
      </c>
      <c r="T168" s="166">
        <f>VLOOKUP(L168,Schnitt2!L:P,2,0)</f>
        <v>0</v>
      </c>
      <c r="U168" s="166">
        <f>VLOOKUP(L168,Schnitt3!L:P,2,0)</f>
        <v>0</v>
      </c>
      <c r="V168" s="166">
        <f>VLOOKUP(L168,Schnitt4!L:P,2,0)</f>
        <v>0</v>
      </c>
      <c r="W168" s="166">
        <f>VLOOKUP(L168,Schnitt5!L:P,2,0)</f>
        <v>0</v>
      </c>
      <c r="X168" s="166">
        <f>VLOOKUP(L168,Schnitt6!L:P,2,0)</f>
        <v>0</v>
      </c>
      <c r="AA168" s="166">
        <f>VLOOKUP(L168,Schnitt1!L:P,3,0)</f>
        <v>0</v>
      </c>
      <c r="AB168" s="166">
        <f>VLOOKUP(L168,Schnitt2!L:P,3,0)</f>
        <v>0</v>
      </c>
      <c r="AC168" s="166">
        <f>VLOOKUP(L168,Schnitt3!L:P,3,0)</f>
        <v>0</v>
      </c>
      <c r="AD168" s="166">
        <f>VLOOKUP(L168,Schnitt4!L:P,3,0)</f>
        <v>0</v>
      </c>
      <c r="AE168" s="166">
        <f>VLOOKUP(L168,Schnitt5!L:P,3,0)</f>
        <v>0</v>
      </c>
      <c r="AF168" s="166">
        <f>VLOOKUP(L168,Schnitt6!L:P,3,0)</f>
        <v>0</v>
      </c>
    </row>
    <row r="169" spans="12:32" x14ac:dyDescent="0.25">
      <c r="L169" s="264">
        <f>Member!A169</f>
        <v>25350</v>
      </c>
      <c r="M169" s="166">
        <f t="shared" si="18"/>
        <v>0</v>
      </c>
      <c r="N169" s="166">
        <f t="shared" si="19"/>
        <v>0</v>
      </c>
      <c r="O169" s="166">
        <f t="shared" si="20"/>
        <v>0</v>
      </c>
      <c r="P169" s="166">
        <f t="shared" si="21"/>
        <v>49</v>
      </c>
      <c r="S169" s="166">
        <f>VLOOKUP(L169,Schnitt1!L:P,2,0)</f>
        <v>0</v>
      </c>
      <c r="T169" s="166">
        <f>VLOOKUP(L169,Schnitt2!L:P,2,0)</f>
        <v>0</v>
      </c>
      <c r="U169" s="166">
        <f>VLOOKUP(L169,Schnitt3!L:P,2,0)</f>
        <v>0</v>
      </c>
      <c r="V169" s="166">
        <f>VLOOKUP(L169,Schnitt4!L:P,2,0)</f>
        <v>0</v>
      </c>
      <c r="W169" s="166">
        <f>VLOOKUP(L169,Schnitt5!L:P,2,0)</f>
        <v>0</v>
      </c>
      <c r="X169" s="166">
        <f>VLOOKUP(L169,Schnitt6!L:P,2,0)</f>
        <v>0</v>
      </c>
      <c r="AA169" s="166">
        <f>VLOOKUP(L169,Schnitt1!L:P,3,0)</f>
        <v>0</v>
      </c>
      <c r="AB169" s="166">
        <f>VLOOKUP(L169,Schnitt2!L:P,3,0)</f>
        <v>0</v>
      </c>
      <c r="AC169" s="166">
        <f>VLOOKUP(L169,Schnitt3!L:P,3,0)</f>
        <v>0</v>
      </c>
      <c r="AD169" s="166">
        <f>VLOOKUP(L169,Schnitt4!L:P,3,0)</f>
        <v>0</v>
      </c>
      <c r="AE169" s="166">
        <f>VLOOKUP(L169,Schnitt5!L:P,3,0)</f>
        <v>0</v>
      </c>
      <c r="AF169" s="166">
        <f>VLOOKUP(L169,Schnitt6!L:P,3,0)</f>
        <v>0</v>
      </c>
    </row>
    <row r="170" spans="12:32" x14ac:dyDescent="0.25">
      <c r="L170" s="264">
        <f>Member!A170</f>
        <v>38872</v>
      </c>
      <c r="M170" s="166">
        <f t="shared" si="18"/>
        <v>0</v>
      </c>
      <c r="N170" s="166">
        <f t="shared" si="19"/>
        <v>0</v>
      </c>
      <c r="O170" s="166">
        <f t="shared" si="20"/>
        <v>0</v>
      </c>
      <c r="P170" s="166">
        <f t="shared" si="21"/>
        <v>49</v>
      </c>
      <c r="S170" s="166">
        <f>VLOOKUP(L170,Schnitt1!L:P,2,0)</f>
        <v>0</v>
      </c>
      <c r="T170" s="166">
        <f>VLOOKUP(L170,Schnitt2!L:P,2,0)</f>
        <v>0</v>
      </c>
      <c r="U170" s="166">
        <f>VLOOKUP(L170,Schnitt3!L:P,2,0)</f>
        <v>0</v>
      </c>
      <c r="V170" s="166">
        <f>VLOOKUP(L170,Schnitt4!L:P,2,0)</f>
        <v>0</v>
      </c>
      <c r="W170" s="166">
        <f>VLOOKUP(L170,Schnitt5!L:P,2,0)</f>
        <v>0</v>
      </c>
      <c r="X170" s="166">
        <f>VLOOKUP(L170,Schnitt6!L:P,2,0)</f>
        <v>0</v>
      </c>
      <c r="AA170" s="166">
        <f>VLOOKUP(L170,Schnitt1!L:P,3,0)</f>
        <v>0</v>
      </c>
      <c r="AB170" s="166">
        <f>VLOOKUP(L170,Schnitt2!L:P,3,0)</f>
        <v>0</v>
      </c>
      <c r="AC170" s="166">
        <f>VLOOKUP(L170,Schnitt3!L:P,3,0)</f>
        <v>0</v>
      </c>
      <c r="AD170" s="166">
        <f>VLOOKUP(L170,Schnitt4!L:P,3,0)</f>
        <v>0</v>
      </c>
      <c r="AE170" s="166">
        <f>VLOOKUP(L170,Schnitt5!L:P,3,0)</f>
        <v>0</v>
      </c>
      <c r="AF170" s="166">
        <f>VLOOKUP(L170,Schnitt6!L:P,3,0)</f>
        <v>0</v>
      </c>
    </row>
    <row r="171" spans="12:32" x14ac:dyDescent="0.25">
      <c r="L171" s="264">
        <f>Member!A171</f>
        <v>25329</v>
      </c>
      <c r="M171" s="166">
        <f t="shared" si="18"/>
        <v>0</v>
      </c>
      <c r="N171" s="166">
        <f t="shared" si="19"/>
        <v>0</v>
      </c>
      <c r="O171" s="166">
        <f t="shared" si="20"/>
        <v>0</v>
      </c>
      <c r="P171" s="166">
        <f t="shared" si="21"/>
        <v>49</v>
      </c>
      <c r="S171" s="166">
        <f>VLOOKUP(L171,Schnitt1!L:P,2,0)</f>
        <v>0</v>
      </c>
      <c r="T171" s="166">
        <f>VLOOKUP(L171,Schnitt2!L:P,2,0)</f>
        <v>0</v>
      </c>
      <c r="U171" s="166">
        <f>VLOOKUP(L171,Schnitt3!L:P,2,0)</f>
        <v>0</v>
      </c>
      <c r="V171" s="166">
        <f>VLOOKUP(L171,Schnitt4!L:P,2,0)</f>
        <v>0</v>
      </c>
      <c r="W171" s="166">
        <f>VLOOKUP(L171,Schnitt5!L:P,2,0)</f>
        <v>0</v>
      </c>
      <c r="X171" s="166">
        <f>VLOOKUP(L171,Schnitt6!L:P,2,0)</f>
        <v>0</v>
      </c>
      <c r="AA171" s="166">
        <f>VLOOKUP(L171,Schnitt1!L:P,3,0)</f>
        <v>0</v>
      </c>
      <c r="AB171" s="166">
        <f>VLOOKUP(L171,Schnitt2!L:P,3,0)</f>
        <v>0</v>
      </c>
      <c r="AC171" s="166">
        <f>VLOOKUP(L171,Schnitt3!L:P,3,0)</f>
        <v>0</v>
      </c>
      <c r="AD171" s="166">
        <f>VLOOKUP(L171,Schnitt4!L:P,3,0)</f>
        <v>0</v>
      </c>
      <c r="AE171" s="166">
        <f>VLOOKUP(L171,Schnitt5!L:P,3,0)</f>
        <v>0</v>
      </c>
      <c r="AF171" s="166">
        <f>VLOOKUP(L171,Schnitt6!L:P,3,0)</f>
        <v>0</v>
      </c>
    </row>
    <row r="172" spans="12:32" x14ac:dyDescent="0.25">
      <c r="L172" s="264">
        <f>Member!A172</f>
        <v>7981</v>
      </c>
      <c r="M172" s="166">
        <f t="shared" si="18"/>
        <v>0</v>
      </c>
      <c r="N172" s="166">
        <f t="shared" si="19"/>
        <v>0</v>
      </c>
      <c r="O172" s="166">
        <f t="shared" si="20"/>
        <v>0</v>
      </c>
      <c r="P172" s="166">
        <f t="shared" si="21"/>
        <v>49</v>
      </c>
      <c r="S172" s="166">
        <f>VLOOKUP(L172,Schnitt1!L:P,2,0)</f>
        <v>0</v>
      </c>
      <c r="T172" s="166">
        <f>VLOOKUP(L172,Schnitt2!L:P,2,0)</f>
        <v>0</v>
      </c>
      <c r="U172" s="166">
        <f>VLOOKUP(L172,Schnitt3!L:P,2,0)</f>
        <v>0</v>
      </c>
      <c r="V172" s="166">
        <f>VLOOKUP(L172,Schnitt4!L:P,2,0)</f>
        <v>0</v>
      </c>
      <c r="W172" s="166">
        <f>VLOOKUP(L172,Schnitt5!L:P,2,0)</f>
        <v>0</v>
      </c>
      <c r="X172" s="166">
        <f>VLOOKUP(L172,Schnitt6!L:P,2,0)</f>
        <v>0</v>
      </c>
      <c r="AA172" s="166">
        <f>VLOOKUP(L172,Schnitt1!L:P,3,0)</f>
        <v>0</v>
      </c>
      <c r="AB172" s="166">
        <f>VLOOKUP(L172,Schnitt2!L:P,3,0)</f>
        <v>0</v>
      </c>
      <c r="AC172" s="166">
        <f>VLOOKUP(L172,Schnitt3!L:P,3,0)</f>
        <v>0</v>
      </c>
      <c r="AD172" s="166">
        <f>VLOOKUP(L172,Schnitt4!L:P,3,0)</f>
        <v>0</v>
      </c>
      <c r="AE172" s="166">
        <f>VLOOKUP(L172,Schnitt5!L:P,3,0)</f>
        <v>0</v>
      </c>
      <c r="AF172" s="166">
        <f>VLOOKUP(L172,Schnitt6!L:P,3,0)</f>
        <v>0</v>
      </c>
    </row>
    <row r="173" spans="12:32" x14ac:dyDescent="0.25">
      <c r="L173" s="264">
        <f>Member!A173</f>
        <v>25408</v>
      </c>
      <c r="M173" s="166">
        <f t="shared" si="18"/>
        <v>0</v>
      </c>
      <c r="N173" s="166">
        <f t="shared" si="19"/>
        <v>0</v>
      </c>
      <c r="O173" s="166">
        <f t="shared" si="20"/>
        <v>0</v>
      </c>
      <c r="P173" s="166">
        <f t="shared" si="21"/>
        <v>49</v>
      </c>
      <c r="S173" s="166">
        <f>VLOOKUP(L173,Schnitt1!L:P,2,0)</f>
        <v>0</v>
      </c>
      <c r="T173" s="166">
        <f>VLOOKUP(L173,Schnitt2!L:P,2,0)</f>
        <v>0</v>
      </c>
      <c r="U173" s="166">
        <f>VLOOKUP(L173,Schnitt3!L:P,2,0)</f>
        <v>0</v>
      </c>
      <c r="V173" s="166">
        <f>VLOOKUP(L173,Schnitt4!L:P,2,0)</f>
        <v>0</v>
      </c>
      <c r="W173" s="166">
        <f>VLOOKUP(L173,Schnitt5!L:P,2,0)</f>
        <v>0</v>
      </c>
      <c r="X173" s="166">
        <f>VLOOKUP(L173,Schnitt6!L:P,2,0)</f>
        <v>0</v>
      </c>
      <c r="AA173" s="166">
        <f>VLOOKUP(L173,Schnitt1!L:P,3,0)</f>
        <v>0</v>
      </c>
      <c r="AB173" s="166">
        <f>VLOOKUP(L173,Schnitt2!L:P,3,0)</f>
        <v>0</v>
      </c>
      <c r="AC173" s="166">
        <f>VLOOKUP(L173,Schnitt3!L:P,3,0)</f>
        <v>0</v>
      </c>
      <c r="AD173" s="166">
        <f>VLOOKUP(L173,Schnitt4!L:P,3,0)</f>
        <v>0</v>
      </c>
      <c r="AE173" s="166">
        <f>VLOOKUP(L173,Schnitt5!L:P,3,0)</f>
        <v>0</v>
      </c>
      <c r="AF173" s="166">
        <f>VLOOKUP(L173,Schnitt6!L:P,3,0)</f>
        <v>0</v>
      </c>
    </row>
    <row r="174" spans="12:32" x14ac:dyDescent="0.25">
      <c r="L174" s="264">
        <f>Member!A174</f>
        <v>38110</v>
      </c>
      <c r="M174" s="166">
        <f t="shared" si="18"/>
        <v>0</v>
      </c>
      <c r="N174" s="166">
        <f t="shared" si="19"/>
        <v>0</v>
      </c>
      <c r="O174" s="166">
        <f t="shared" si="20"/>
        <v>0</v>
      </c>
      <c r="P174" s="166">
        <f t="shared" si="21"/>
        <v>49</v>
      </c>
      <c r="S174" s="166">
        <f>VLOOKUP(L174,Schnitt1!L:P,2,0)</f>
        <v>0</v>
      </c>
      <c r="T174" s="166">
        <f>VLOOKUP(L174,Schnitt2!L:P,2,0)</f>
        <v>0</v>
      </c>
      <c r="U174" s="166">
        <f>VLOOKUP(L174,Schnitt3!L:P,2,0)</f>
        <v>0</v>
      </c>
      <c r="V174" s="166">
        <f>VLOOKUP(L174,Schnitt4!L:P,2,0)</f>
        <v>0</v>
      </c>
      <c r="W174" s="166">
        <f>VLOOKUP(L174,Schnitt5!L:P,2,0)</f>
        <v>0</v>
      </c>
      <c r="X174" s="166">
        <f>VLOOKUP(L174,Schnitt6!L:P,2,0)</f>
        <v>0</v>
      </c>
      <c r="AA174" s="166">
        <f>VLOOKUP(L174,Schnitt1!L:P,3,0)</f>
        <v>0</v>
      </c>
      <c r="AB174" s="166">
        <f>VLOOKUP(L174,Schnitt2!L:P,3,0)</f>
        <v>0</v>
      </c>
      <c r="AC174" s="166">
        <f>VLOOKUP(L174,Schnitt3!L:P,3,0)</f>
        <v>0</v>
      </c>
      <c r="AD174" s="166">
        <f>VLOOKUP(L174,Schnitt4!L:P,3,0)</f>
        <v>0</v>
      </c>
      <c r="AE174" s="166">
        <f>VLOOKUP(L174,Schnitt5!L:P,3,0)</f>
        <v>0</v>
      </c>
      <c r="AF174" s="166">
        <f>VLOOKUP(L174,Schnitt6!L:P,3,0)</f>
        <v>0</v>
      </c>
    </row>
    <row r="175" spans="12:32" x14ac:dyDescent="0.25">
      <c r="L175" s="264">
        <f>Member!A175</f>
        <v>25542</v>
      </c>
      <c r="M175" s="166">
        <f t="shared" si="18"/>
        <v>0</v>
      </c>
      <c r="N175" s="166">
        <f t="shared" si="19"/>
        <v>0</v>
      </c>
      <c r="O175" s="166">
        <f t="shared" si="20"/>
        <v>0</v>
      </c>
      <c r="P175" s="166">
        <f t="shared" si="21"/>
        <v>49</v>
      </c>
      <c r="S175" s="166">
        <f>VLOOKUP(L175,Schnitt1!L:P,2,0)</f>
        <v>0</v>
      </c>
      <c r="T175" s="166">
        <f>VLOOKUP(L175,Schnitt2!L:P,2,0)</f>
        <v>0</v>
      </c>
      <c r="U175" s="166">
        <f>VLOOKUP(L175,Schnitt3!L:P,2,0)</f>
        <v>0</v>
      </c>
      <c r="V175" s="166">
        <f>VLOOKUP(L175,Schnitt4!L:P,2,0)</f>
        <v>0</v>
      </c>
      <c r="W175" s="166">
        <f>VLOOKUP(L175,Schnitt5!L:P,2,0)</f>
        <v>0</v>
      </c>
      <c r="X175" s="166">
        <f>VLOOKUP(L175,Schnitt6!L:P,2,0)</f>
        <v>0</v>
      </c>
      <c r="AA175" s="166">
        <f>VLOOKUP(L175,Schnitt1!L:P,3,0)</f>
        <v>0</v>
      </c>
      <c r="AB175" s="166">
        <f>VLOOKUP(L175,Schnitt2!L:P,3,0)</f>
        <v>0</v>
      </c>
      <c r="AC175" s="166">
        <f>VLOOKUP(L175,Schnitt3!L:P,3,0)</f>
        <v>0</v>
      </c>
      <c r="AD175" s="166">
        <f>VLOOKUP(L175,Schnitt4!L:P,3,0)</f>
        <v>0</v>
      </c>
      <c r="AE175" s="166">
        <f>VLOOKUP(L175,Schnitt5!L:P,3,0)</f>
        <v>0</v>
      </c>
      <c r="AF175" s="166">
        <f>VLOOKUP(L175,Schnitt6!L:P,3,0)</f>
        <v>0</v>
      </c>
    </row>
    <row r="176" spans="12:32" x14ac:dyDescent="0.25">
      <c r="L176" s="264">
        <f>Member!A176</f>
        <v>38967</v>
      </c>
      <c r="M176" s="166">
        <f t="shared" si="18"/>
        <v>0</v>
      </c>
      <c r="N176" s="166">
        <f t="shared" si="19"/>
        <v>0</v>
      </c>
      <c r="O176" s="166">
        <f t="shared" si="20"/>
        <v>0</v>
      </c>
      <c r="P176" s="166">
        <f t="shared" si="21"/>
        <v>49</v>
      </c>
      <c r="S176" s="166">
        <f>VLOOKUP(L176,Schnitt1!L:P,2,0)</f>
        <v>0</v>
      </c>
      <c r="T176" s="166">
        <f>VLOOKUP(L176,Schnitt2!L:P,2,0)</f>
        <v>0</v>
      </c>
      <c r="U176" s="166">
        <f>VLOOKUP(L176,Schnitt3!L:P,2,0)</f>
        <v>0</v>
      </c>
      <c r="V176" s="166">
        <f>VLOOKUP(L176,Schnitt4!L:P,2,0)</f>
        <v>0</v>
      </c>
      <c r="W176" s="166">
        <f>VLOOKUP(L176,Schnitt5!L:P,2,0)</f>
        <v>0</v>
      </c>
      <c r="X176" s="166">
        <f>VLOOKUP(L176,Schnitt6!L:P,2,0)</f>
        <v>0</v>
      </c>
      <c r="AA176" s="166">
        <f>VLOOKUP(L176,Schnitt1!L:P,3,0)</f>
        <v>0</v>
      </c>
      <c r="AB176" s="166">
        <f>VLOOKUP(L176,Schnitt2!L:P,3,0)</f>
        <v>0</v>
      </c>
      <c r="AC176" s="166">
        <f>VLOOKUP(L176,Schnitt3!L:P,3,0)</f>
        <v>0</v>
      </c>
      <c r="AD176" s="166">
        <f>VLOOKUP(L176,Schnitt4!L:P,3,0)</f>
        <v>0</v>
      </c>
      <c r="AE176" s="166">
        <f>VLOOKUP(L176,Schnitt5!L:P,3,0)</f>
        <v>0</v>
      </c>
      <c r="AF176" s="166">
        <f>VLOOKUP(L176,Schnitt6!L:P,3,0)</f>
        <v>0</v>
      </c>
    </row>
    <row r="177" spans="12:32" x14ac:dyDescent="0.25">
      <c r="L177" s="264">
        <f>Member!A177</f>
        <v>38827</v>
      </c>
      <c r="M177" s="166">
        <f t="shared" si="18"/>
        <v>0</v>
      </c>
      <c r="N177" s="166">
        <f t="shared" si="19"/>
        <v>0</v>
      </c>
      <c r="O177" s="166">
        <f t="shared" si="20"/>
        <v>0</v>
      </c>
      <c r="P177" s="166">
        <f t="shared" si="21"/>
        <v>49</v>
      </c>
      <c r="S177" s="166">
        <f>VLOOKUP(L177,Schnitt1!L:P,2,0)</f>
        <v>0</v>
      </c>
      <c r="T177" s="166">
        <f>VLOOKUP(L177,Schnitt2!L:P,2,0)</f>
        <v>0</v>
      </c>
      <c r="U177" s="166">
        <f>VLOOKUP(L177,Schnitt3!L:P,2,0)</f>
        <v>0</v>
      </c>
      <c r="V177" s="166">
        <f>VLOOKUP(L177,Schnitt4!L:P,2,0)</f>
        <v>0</v>
      </c>
      <c r="W177" s="166">
        <f>VLOOKUP(L177,Schnitt5!L:P,2,0)</f>
        <v>0</v>
      </c>
      <c r="X177" s="166">
        <f>VLOOKUP(L177,Schnitt6!L:P,2,0)</f>
        <v>0</v>
      </c>
      <c r="AA177" s="166">
        <f>VLOOKUP(L177,Schnitt1!L:P,3,0)</f>
        <v>0</v>
      </c>
      <c r="AB177" s="166">
        <f>VLOOKUP(L177,Schnitt2!L:P,3,0)</f>
        <v>0</v>
      </c>
      <c r="AC177" s="166">
        <f>VLOOKUP(L177,Schnitt3!L:P,3,0)</f>
        <v>0</v>
      </c>
      <c r="AD177" s="166">
        <f>VLOOKUP(L177,Schnitt4!L:P,3,0)</f>
        <v>0</v>
      </c>
      <c r="AE177" s="166">
        <f>VLOOKUP(L177,Schnitt5!L:P,3,0)</f>
        <v>0</v>
      </c>
      <c r="AF177" s="166">
        <f>VLOOKUP(L177,Schnitt6!L:P,3,0)</f>
        <v>0</v>
      </c>
    </row>
    <row r="178" spans="12:32" x14ac:dyDescent="0.25">
      <c r="L178" s="264">
        <f>Member!A178</f>
        <v>38957</v>
      </c>
      <c r="M178" s="166">
        <f t="shared" si="18"/>
        <v>0</v>
      </c>
      <c r="N178" s="166">
        <f t="shared" si="19"/>
        <v>0</v>
      </c>
      <c r="O178" s="166">
        <f t="shared" si="20"/>
        <v>0</v>
      </c>
      <c r="P178" s="166">
        <f t="shared" si="21"/>
        <v>49</v>
      </c>
      <c r="S178" s="166">
        <f>VLOOKUP(L178,Schnitt1!L:P,2,0)</f>
        <v>0</v>
      </c>
      <c r="T178" s="166">
        <f>VLOOKUP(L178,Schnitt2!L:P,2,0)</f>
        <v>0</v>
      </c>
      <c r="U178" s="166">
        <f>VLOOKUP(L178,Schnitt3!L:P,2,0)</f>
        <v>0</v>
      </c>
      <c r="V178" s="166">
        <f>VLOOKUP(L178,Schnitt4!L:P,2,0)</f>
        <v>0</v>
      </c>
      <c r="W178" s="166">
        <f>VLOOKUP(L178,Schnitt5!L:P,2,0)</f>
        <v>0</v>
      </c>
      <c r="X178" s="166">
        <f>VLOOKUP(L178,Schnitt6!L:P,2,0)</f>
        <v>0</v>
      </c>
      <c r="AA178" s="166">
        <f>VLOOKUP(L178,Schnitt1!L:P,3,0)</f>
        <v>0</v>
      </c>
      <c r="AB178" s="166">
        <f>VLOOKUP(L178,Schnitt2!L:P,3,0)</f>
        <v>0</v>
      </c>
      <c r="AC178" s="166">
        <f>VLOOKUP(L178,Schnitt3!L:P,3,0)</f>
        <v>0</v>
      </c>
      <c r="AD178" s="166">
        <f>VLOOKUP(L178,Schnitt4!L:P,3,0)</f>
        <v>0</v>
      </c>
      <c r="AE178" s="166">
        <f>VLOOKUP(L178,Schnitt5!L:P,3,0)</f>
        <v>0</v>
      </c>
      <c r="AF178" s="166">
        <f>VLOOKUP(L178,Schnitt6!L:P,3,0)</f>
        <v>0</v>
      </c>
    </row>
    <row r="179" spans="12:32" x14ac:dyDescent="0.25">
      <c r="L179" s="264">
        <f>Member!A179</f>
        <v>25138</v>
      </c>
      <c r="M179" s="166">
        <f t="shared" si="18"/>
        <v>0</v>
      </c>
      <c r="N179" s="166">
        <f t="shared" si="19"/>
        <v>0</v>
      </c>
      <c r="O179" s="166">
        <f t="shared" si="20"/>
        <v>0</v>
      </c>
      <c r="P179" s="166">
        <f t="shared" si="21"/>
        <v>49</v>
      </c>
      <c r="S179" s="166">
        <f>VLOOKUP(L179,Schnitt1!L:P,2,0)</f>
        <v>0</v>
      </c>
      <c r="T179" s="166">
        <f>VLOOKUP(L179,Schnitt2!L:P,2,0)</f>
        <v>0</v>
      </c>
      <c r="U179" s="166">
        <f>VLOOKUP(L179,Schnitt3!L:P,2,0)</f>
        <v>0</v>
      </c>
      <c r="V179" s="166">
        <f>VLOOKUP(L179,Schnitt4!L:P,2,0)</f>
        <v>0</v>
      </c>
      <c r="W179" s="166">
        <f>VLOOKUP(L179,Schnitt5!L:P,2,0)</f>
        <v>0</v>
      </c>
      <c r="X179" s="166">
        <f>VLOOKUP(L179,Schnitt6!L:P,2,0)</f>
        <v>0</v>
      </c>
      <c r="AA179" s="166">
        <f>VLOOKUP(L179,Schnitt1!L:P,3,0)</f>
        <v>0</v>
      </c>
      <c r="AB179" s="166">
        <f>VLOOKUP(L179,Schnitt2!L:P,3,0)</f>
        <v>0</v>
      </c>
      <c r="AC179" s="166">
        <f>VLOOKUP(L179,Schnitt3!L:P,3,0)</f>
        <v>0</v>
      </c>
      <c r="AD179" s="166">
        <f>VLOOKUP(L179,Schnitt4!L:P,3,0)</f>
        <v>0</v>
      </c>
      <c r="AE179" s="166">
        <f>VLOOKUP(L179,Schnitt5!L:P,3,0)</f>
        <v>0</v>
      </c>
      <c r="AF179" s="166">
        <f>VLOOKUP(L179,Schnitt6!L:P,3,0)</f>
        <v>0</v>
      </c>
    </row>
    <row r="180" spans="12:32" x14ac:dyDescent="0.25">
      <c r="L180" s="264">
        <f>Member!A180</f>
        <v>16633</v>
      </c>
      <c r="M180" s="166">
        <f t="shared" si="18"/>
        <v>0</v>
      </c>
      <c r="N180" s="166">
        <f t="shared" si="19"/>
        <v>0</v>
      </c>
      <c r="O180" s="166">
        <f t="shared" si="20"/>
        <v>0</v>
      </c>
      <c r="P180" s="166">
        <f t="shared" si="21"/>
        <v>49</v>
      </c>
      <c r="S180" s="166">
        <f>VLOOKUP(L180,Schnitt1!L:P,2,0)</f>
        <v>0</v>
      </c>
      <c r="T180" s="166">
        <f>VLOOKUP(L180,Schnitt2!L:P,2,0)</f>
        <v>0</v>
      </c>
      <c r="U180" s="166">
        <f>VLOOKUP(L180,Schnitt3!L:P,2,0)</f>
        <v>0</v>
      </c>
      <c r="V180" s="166">
        <f>VLOOKUP(L180,Schnitt4!L:P,2,0)</f>
        <v>0</v>
      </c>
      <c r="W180" s="166">
        <f>VLOOKUP(L180,Schnitt5!L:P,2,0)</f>
        <v>0</v>
      </c>
      <c r="X180" s="166">
        <f>VLOOKUP(L180,Schnitt6!L:P,2,0)</f>
        <v>0</v>
      </c>
      <c r="AA180" s="166">
        <f>VLOOKUP(L180,Schnitt1!L:P,3,0)</f>
        <v>0</v>
      </c>
      <c r="AB180" s="166">
        <f>VLOOKUP(L180,Schnitt2!L:P,3,0)</f>
        <v>0</v>
      </c>
      <c r="AC180" s="166">
        <f>VLOOKUP(L180,Schnitt3!L:P,3,0)</f>
        <v>0</v>
      </c>
      <c r="AD180" s="166">
        <f>VLOOKUP(L180,Schnitt4!L:P,3,0)</f>
        <v>0</v>
      </c>
      <c r="AE180" s="166">
        <f>VLOOKUP(L180,Schnitt5!L:P,3,0)</f>
        <v>0</v>
      </c>
      <c r="AF180" s="166">
        <f>VLOOKUP(L180,Schnitt6!L:P,3,0)</f>
        <v>0</v>
      </c>
    </row>
    <row r="181" spans="12:32" x14ac:dyDescent="0.25">
      <c r="L181" s="264">
        <f>Member!A181</f>
        <v>38665</v>
      </c>
      <c r="M181" s="166">
        <f t="shared" si="18"/>
        <v>0</v>
      </c>
      <c r="N181" s="166">
        <f t="shared" si="19"/>
        <v>0</v>
      </c>
      <c r="O181" s="166">
        <f t="shared" si="20"/>
        <v>0</v>
      </c>
      <c r="P181" s="166">
        <f t="shared" si="21"/>
        <v>49</v>
      </c>
      <c r="S181" s="166">
        <f>VLOOKUP(L181,Schnitt1!L:P,2,0)</f>
        <v>0</v>
      </c>
      <c r="T181" s="166">
        <f>VLOOKUP(L181,Schnitt2!L:P,2,0)</f>
        <v>0</v>
      </c>
      <c r="U181" s="166">
        <f>VLOOKUP(L181,Schnitt3!L:P,2,0)</f>
        <v>0</v>
      </c>
      <c r="V181" s="166">
        <f>VLOOKUP(L181,Schnitt4!L:P,2,0)</f>
        <v>0</v>
      </c>
      <c r="W181" s="166">
        <f>VLOOKUP(L181,Schnitt5!L:P,2,0)</f>
        <v>0</v>
      </c>
      <c r="X181" s="166">
        <f>VLOOKUP(L181,Schnitt6!L:P,2,0)</f>
        <v>0</v>
      </c>
      <c r="AA181" s="166">
        <f>VLOOKUP(L181,Schnitt1!L:P,3,0)</f>
        <v>0</v>
      </c>
      <c r="AB181" s="166">
        <f>VLOOKUP(L181,Schnitt2!L:P,3,0)</f>
        <v>0</v>
      </c>
      <c r="AC181" s="166">
        <f>VLOOKUP(L181,Schnitt3!L:P,3,0)</f>
        <v>0</v>
      </c>
      <c r="AD181" s="166">
        <f>VLOOKUP(L181,Schnitt4!L:P,3,0)</f>
        <v>0</v>
      </c>
      <c r="AE181" s="166">
        <f>VLOOKUP(L181,Schnitt5!L:P,3,0)</f>
        <v>0</v>
      </c>
      <c r="AF181" s="166">
        <f>VLOOKUP(L181,Schnitt6!L:P,3,0)</f>
        <v>0</v>
      </c>
    </row>
    <row r="182" spans="12:32" x14ac:dyDescent="0.25">
      <c r="L182" s="264">
        <f>Member!A182</f>
        <v>38842</v>
      </c>
      <c r="M182" s="166">
        <f t="shared" si="18"/>
        <v>0</v>
      </c>
      <c r="N182" s="166">
        <f t="shared" si="19"/>
        <v>0</v>
      </c>
      <c r="O182" s="166">
        <f t="shared" si="20"/>
        <v>0</v>
      </c>
      <c r="P182" s="166">
        <f t="shared" si="21"/>
        <v>49</v>
      </c>
      <c r="S182" s="166">
        <f>VLOOKUP(L182,Schnitt1!L:P,2,0)</f>
        <v>0</v>
      </c>
      <c r="T182" s="166">
        <f>VLOOKUP(L182,Schnitt2!L:P,2,0)</f>
        <v>0</v>
      </c>
      <c r="U182" s="166">
        <f>VLOOKUP(L182,Schnitt3!L:P,2,0)</f>
        <v>0</v>
      </c>
      <c r="V182" s="166">
        <f>VLOOKUP(L182,Schnitt4!L:P,2,0)</f>
        <v>0</v>
      </c>
      <c r="W182" s="166">
        <f>VLOOKUP(L182,Schnitt5!L:P,2,0)</f>
        <v>0</v>
      </c>
      <c r="X182" s="166">
        <f>VLOOKUP(L182,Schnitt6!L:P,2,0)</f>
        <v>0</v>
      </c>
      <c r="AA182" s="166">
        <f>VLOOKUP(L182,Schnitt1!L:P,3,0)</f>
        <v>0</v>
      </c>
      <c r="AB182" s="166">
        <f>VLOOKUP(L182,Schnitt2!L:P,3,0)</f>
        <v>0</v>
      </c>
      <c r="AC182" s="166">
        <f>VLOOKUP(L182,Schnitt3!L:P,3,0)</f>
        <v>0</v>
      </c>
      <c r="AD182" s="166">
        <f>VLOOKUP(L182,Schnitt4!L:P,3,0)</f>
        <v>0</v>
      </c>
      <c r="AE182" s="166">
        <f>VLOOKUP(L182,Schnitt5!L:P,3,0)</f>
        <v>0</v>
      </c>
      <c r="AF182" s="166">
        <f>VLOOKUP(L182,Schnitt6!L:P,3,0)</f>
        <v>0</v>
      </c>
    </row>
    <row r="183" spans="12:32" x14ac:dyDescent="0.25">
      <c r="L183" s="264">
        <f>Member!A183</f>
        <v>16064</v>
      </c>
      <c r="M183" s="166">
        <f t="shared" si="18"/>
        <v>0</v>
      </c>
      <c r="N183" s="166">
        <f t="shared" si="19"/>
        <v>0</v>
      </c>
      <c r="O183" s="166">
        <f t="shared" si="20"/>
        <v>0</v>
      </c>
      <c r="P183" s="166">
        <f t="shared" si="21"/>
        <v>49</v>
      </c>
      <c r="S183" s="166">
        <f>VLOOKUP(L183,Schnitt1!L:P,2,0)</f>
        <v>0</v>
      </c>
      <c r="T183" s="166">
        <f>VLOOKUP(L183,Schnitt2!L:P,2,0)</f>
        <v>0</v>
      </c>
      <c r="U183" s="166">
        <f>VLOOKUP(L183,Schnitt3!L:P,2,0)</f>
        <v>0</v>
      </c>
      <c r="V183" s="166">
        <f>VLOOKUP(L183,Schnitt4!L:P,2,0)</f>
        <v>0</v>
      </c>
      <c r="W183" s="166">
        <f>VLOOKUP(L183,Schnitt5!L:P,2,0)</f>
        <v>0</v>
      </c>
      <c r="X183" s="166">
        <f>VLOOKUP(L183,Schnitt6!L:P,2,0)</f>
        <v>0</v>
      </c>
      <c r="AA183" s="166">
        <f>VLOOKUP(L183,Schnitt1!L:P,3,0)</f>
        <v>0</v>
      </c>
      <c r="AB183" s="166">
        <f>VLOOKUP(L183,Schnitt2!L:P,3,0)</f>
        <v>0</v>
      </c>
      <c r="AC183" s="166">
        <f>VLOOKUP(L183,Schnitt3!L:P,3,0)</f>
        <v>0</v>
      </c>
      <c r="AD183" s="166">
        <f>VLOOKUP(L183,Schnitt4!L:P,3,0)</f>
        <v>0</v>
      </c>
      <c r="AE183" s="166">
        <f>VLOOKUP(L183,Schnitt5!L:P,3,0)</f>
        <v>0</v>
      </c>
      <c r="AF183" s="166">
        <f>VLOOKUP(L183,Schnitt6!L:P,3,0)</f>
        <v>0</v>
      </c>
    </row>
    <row r="184" spans="12:32" x14ac:dyDescent="0.25">
      <c r="L184" s="264">
        <f>Member!A184</f>
        <v>38829</v>
      </c>
      <c r="M184" s="166">
        <f t="shared" si="18"/>
        <v>0</v>
      </c>
      <c r="N184" s="166">
        <f t="shared" si="19"/>
        <v>0</v>
      </c>
      <c r="O184" s="166">
        <f t="shared" si="20"/>
        <v>0</v>
      </c>
      <c r="P184" s="166">
        <f t="shared" si="21"/>
        <v>49</v>
      </c>
      <c r="S184" s="166">
        <f>VLOOKUP(L184,Schnitt1!L:P,2,0)</f>
        <v>0</v>
      </c>
      <c r="T184" s="166">
        <f>VLOOKUP(L184,Schnitt2!L:P,2,0)</f>
        <v>0</v>
      </c>
      <c r="U184" s="166">
        <f>VLOOKUP(L184,Schnitt3!L:P,2,0)</f>
        <v>0</v>
      </c>
      <c r="V184" s="166">
        <f>VLOOKUP(L184,Schnitt4!L:P,2,0)</f>
        <v>0</v>
      </c>
      <c r="W184" s="166">
        <f>VLOOKUP(L184,Schnitt5!L:P,2,0)</f>
        <v>0</v>
      </c>
      <c r="X184" s="166">
        <f>VLOOKUP(L184,Schnitt6!L:P,2,0)</f>
        <v>0</v>
      </c>
      <c r="AA184" s="166">
        <f>VLOOKUP(L184,Schnitt1!L:P,3,0)</f>
        <v>0</v>
      </c>
      <c r="AB184" s="166">
        <f>VLOOKUP(L184,Schnitt2!L:P,3,0)</f>
        <v>0</v>
      </c>
      <c r="AC184" s="166">
        <f>VLOOKUP(L184,Schnitt3!L:P,3,0)</f>
        <v>0</v>
      </c>
      <c r="AD184" s="166">
        <f>VLOOKUP(L184,Schnitt4!L:P,3,0)</f>
        <v>0</v>
      </c>
      <c r="AE184" s="166">
        <f>VLOOKUP(L184,Schnitt5!L:P,3,0)</f>
        <v>0</v>
      </c>
      <c r="AF184" s="166">
        <f>VLOOKUP(L184,Schnitt6!L:P,3,0)</f>
        <v>0</v>
      </c>
    </row>
    <row r="185" spans="12:32" x14ac:dyDescent="0.25">
      <c r="L185" s="264">
        <f>Member!A185</f>
        <v>38696</v>
      </c>
      <c r="M185" s="166">
        <f t="shared" si="18"/>
        <v>0</v>
      </c>
      <c r="N185" s="166">
        <f t="shared" si="19"/>
        <v>0</v>
      </c>
      <c r="O185" s="166">
        <f t="shared" si="20"/>
        <v>0</v>
      </c>
      <c r="P185" s="166">
        <f t="shared" si="21"/>
        <v>49</v>
      </c>
      <c r="S185" s="166">
        <f>VLOOKUP(L185,Schnitt1!L:P,2,0)</f>
        <v>0</v>
      </c>
      <c r="T185" s="166">
        <f>VLOOKUP(L185,Schnitt2!L:P,2,0)</f>
        <v>0</v>
      </c>
      <c r="U185" s="166">
        <f>VLOOKUP(L185,Schnitt3!L:P,2,0)</f>
        <v>0</v>
      </c>
      <c r="V185" s="166">
        <f>VLOOKUP(L185,Schnitt4!L:P,2,0)</f>
        <v>0</v>
      </c>
      <c r="W185" s="166">
        <f>VLOOKUP(L185,Schnitt5!L:P,2,0)</f>
        <v>0</v>
      </c>
      <c r="X185" s="166">
        <f>VLOOKUP(L185,Schnitt6!L:P,2,0)</f>
        <v>0</v>
      </c>
      <c r="AA185" s="166">
        <f>VLOOKUP(L185,Schnitt1!L:P,3,0)</f>
        <v>0</v>
      </c>
      <c r="AB185" s="166">
        <f>VLOOKUP(L185,Schnitt2!L:P,3,0)</f>
        <v>0</v>
      </c>
      <c r="AC185" s="166">
        <f>VLOOKUP(L185,Schnitt3!L:P,3,0)</f>
        <v>0</v>
      </c>
      <c r="AD185" s="166">
        <f>VLOOKUP(L185,Schnitt4!L:P,3,0)</f>
        <v>0</v>
      </c>
      <c r="AE185" s="166">
        <f>VLOOKUP(L185,Schnitt5!L:P,3,0)</f>
        <v>0</v>
      </c>
      <c r="AF185" s="166">
        <f>VLOOKUP(L185,Schnitt6!L:P,3,0)</f>
        <v>0</v>
      </c>
    </row>
    <row r="186" spans="12:32" x14ac:dyDescent="0.25">
      <c r="L186" s="264">
        <f>Member!A186</f>
        <v>7985</v>
      </c>
      <c r="M186" s="166">
        <f t="shared" si="18"/>
        <v>0</v>
      </c>
      <c r="N186" s="166">
        <f t="shared" si="19"/>
        <v>0</v>
      </c>
      <c r="O186" s="166">
        <f t="shared" si="20"/>
        <v>0</v>
      </c>
      <c r="P186" s="166">
        <f t="shared" si="21"/>
        <v>49</v>
      </c>
      <c r="S186" s="166">
        <f>VLOOKUP(L186,Schnitt1!L:P,2,0)</f>
        <v>0</v>
      </c>
      <c r="T186" s="166">
        <f>VLOOKUP(L186,Schnitt2!L:P,2,0)</f>
        <v>0</v>
      </c>
      <c r="U186" s="166">
        <f>VLOOKUP(L186,Schnitt3!L:P,2,0)</f>
        <v>0</v>
      </c>
      <c r="V186" s="166">
        <f>VLOOKUP(L186,Schnitt4!L:P,2,0)</f>
        <v>0</v>
      </c>
      <c r="W186" s="166">
        <f>VLOOKUP(L186,Schnitt5!L:P,2,0)</f>
        <v>0</v>
      </c>
      <c r="X186" s="166">
        <f>VLOOKUP(L186,Schnitt6!L:P,2,0)</f>
        <v>0</v>
      </c>
      <c r="AA186" s="166">
        <f>VLOOKUP(L186,Schnitt1!L:P,3,0)</f>
        <v>0</v>
      </c>
      <c r="AB186" s="166">
        <f>VLOOKUP(L186,Schnitt2!L:P,3,0)</f>
        <v>0</v>
      </c>
      <c r="AC186" s="166">
        <f>VLOOKUP(L186,Schnitt3!L:P,3,0)</f>
        <v>0</v>
      </c>
      <c r="AD186" s="166">
        <f>VLOOKUP(L186,Schnitt4!L:P,3,0)</f>
        <v>0</v>
      </c>
      <c r="AE186" s="166">
        <f>VLOOKUP(L186,Schnitt5!L:P,3,0)</f>
        <v>0</v>
      </c>
      <c r="AF186" s="166">
        <f>VLOOKUP(L186,Schnitt6!L:P,3,0)</f>
        <v>0</v>
      </c>
    </row>
    <row r="187" spans="12:32" x14ac:dyDescent="0.25">
      <c r="L187" s="264">
        <f>Member!A187</f>
        <v>38703</v>
      </c>
      <c r="M187" s="166">
        <f t="shared" si="18"/>
        <v>0</v>
      </c>
      <c r="N187" s="166">
        <f t="shared" si="19"/>
        <v>0</v>
      </c>
      <c r="O187" s="166">
        <f t="shared" si="20"/>
        <v>0</v>
      </c>
      <c r="P187" s="166">
        <f t="shared" si="21"/>
        <v>49</v>
      </c>
      <c r="S187" s="166">
        <f>VLOOKUP(L187,Schnitt1!L:P,2,0)</f>
        <v>0</v>
      </c>
      <c r="T187" s="166">
        <f>VLOOKUP(L187,Schnitt2!L:P,2,0)</f>
        <v>0</v>
      </c>
      <c r="U187" s="166">
        <f>VLOOKUP(L187,Schnitt3!L:P,2,0)</f>
        <v>0</v>
      </c>
      <c r="V187" s="166">
        <f>VLOOKUP(L187,Schnitt4!L:P,2,0)</f>
        <v>0</v>
      </c>
      <c r="W187" s="166">
        <f>VLOOKUP(L187,Schnitt5!L:P,2,0)</f>
        <v>0</v>
      </c>
      <c r="X187" s="166">
        <f>VLOOKUP(L187,Schnitt6!L:P,2,0)</f>
        <v>0</v>
      </c>
      <c r="AA187" s="166">
        <f>VLOOKUP(L187,Schnitt1!L:P,3,0)</f>
        <v>0</v>
      </c>
      <c r="AB187" s="166">
        <f>VLOOKUP(L187,Schnitt2!L:P,3,0)</f>
        <v>0</v>
      </c>
      <c r="AC187" s="166">
        <f>VLOOKUP(L187,Schnitt3!L:P,3,0)</f>
        <v>0</v>
      </c>
      <c r="AD187" s="166">
        <f>VLOOKUP(L187,Schnitt4!L:P,3,0)</f>
        <v>0</v>
      </c>
      <c r="AE187" s="166">
        <f>VLOOKUP(L187,Schnitt5!L:P,3,0)</f>
        <v>0</v>
      </c>
      <c r="AF187" s="166">
        <f>VLOOKUP(L187,Schnitt6!L:P,3,0)</f>
        <v>0</v>
      </c>
    </row>
    <row r="188" spans="12:32" x14ac:dyDescent="0.25">
      <c r="L188" s="264">
        <f>Member!A188</f>
        <v>38568</v>
      </c>
      <c r="M188" s="166">
        <f t="shared" si="18"/>
        <v>0</v>
      </c>
      <c r="N188" s="166">
        <f t="shared" si="19"/>
        <v>0</v>
      </c>
      <c r="O188" s="166">
        <f t="shared" si="20"/>
        <v>0</v>
      </c>
      <c r="P188" s="166">
        <f t="shared" si="21"/>
        <v>49</v>
      </c>
      <c r="S188" s="166">
        <f>VLOOKUP(L188,Schnitt1!L:P,2,0)</f>
        <v>0</v>
      </c>
      <c r="T188" s="166">
        <f>VLOOKUP(L188,Schnitt2!L:P,2,0)</f>
        <v>0</v>
      </c>
      <c r="U188" s="166">
        <f>VLOOKUP(L188,Schnitt3!L:P,2,0)</f>
        <v>0</v>
      </c>
      <c r="V188" s="166">
        <f>VLOOKUP(L188,Schnitt4!L:P,2,0)</f>
        <v>0</v>
      </c>
      <c r="W188" s="166">
        <f>VLOOKUP(L188,Schnitt5!L:P,2,0)</f>
        <v>0</v>
      </c>
      <c r="X188" s="166">
        <f>VLOOKUP(L188,Schnitt6!L:P,2,0)</f>
        <v>0</v>
      </c>
      <c r="AA188" s="166">
        <f>VLOOKUP(L188,Schnitt1!L:P,3,0)</f>
        <v>0</v>
      </c>
      <c r="AB188" s="166">
        <f>VLOOKUP(L188,Schnitt2!L:P,3,0)</f>
        <v>0</v>
      </c>
      <c r="AC188" s="166">
        <f>VLOOKUP(L188,Schnitt3!L:P,3,0)</f>
        <v>0</v>
      </c>
      <c r="AD188" s="166">
        <f>VLOOKUP(L188,Schnitt4!L:P,3,0)</f>
        <v>0</v>
      </c>
      <c r="AE188" s="166">
        <f>VLOOKUP(L188,Schnitt5!L:P,3,0)</f>
        <v>0</v>
      </c>
      <c r="AF188" s="166">
        <f>VLOOKUP(L188,Schnitt6!L:P,3,0)</f>
        <v>0</v>
      </c>
    </row>
    <row r="189" spans="12:32" x14ac:dyDescent="0.25">
      <c r="L189" s="264">
        <f>Member!A189</f>
        <v>16069</v>
      </c>
      <c r="M189" s="166">
        <f t="shared" si="18"/>
        <v>0</v>
      </c>
      <c r="N189" s="166">
        <f t="shared" si="19"/>
        <v>0</v>
      </c>
      <c r="O189" s="166">
        <f t="shared" si="20"/>
        <v>0</v>
      </c>
      <c r="P189" s="166">
        <f t="shared" si="21"/>
        <v>49</v>
      </c>
      <c r="S189" s="166">
        <f>VLOOKUP(L189,Schnitt1!L:P,2,0)</f>
        <v>0</v>
      </c>
      <c r="T189" s="166">
        <f>VLOOKUP(L189,Schnitt2!L:P,2,0)</f>
        <v>0</v>
      </c>
      <c r="U189" s="166">
        <f>VLOOKUP(L189,Schnitt3!L:P,2,0)</f>
        <v>0</v>
      </c>
      <c r="V189" s="166">
        <f>VLOOKUP(L189,Schnitt4!L:P,2,0)</f>
        <v>0</v>
      </c>
      <c r="W189" s="166">
        <f>VLOOKUP(L189,Schnitt5!L:P,2,0)</f>
        <v>0</v>
      </c>
      <c r="X189" s="166">
        <f>VLOOKUP(L189,Schnitt6!L:P,2,0)</f>
        <v>0</v>
      </c>
      <c r="AA189" s="166">
        <f>VLOOKUP(L189,Schnitt1!L:P,3,0)</f>
        <v>0</v>
      </c>
      <c r="AB189" s="166">
        <f>VLOOKUP(L189,Schnitt2!L:P,3,0)</f>
        <v>0</v>
      </c>
      <c r="AC189" s="166">
        <f>VLOOKUP(L189,Schnitt3!L:P,3,0)</f>
        <v>0</v>
      </c>
      <c r="AD189" s="166">
        <f>VLOOKUP(L189,Schnitt4!L:P,3,0)</f>
        <v>0</v>
      </c>
      <c r="AE189" s="166">
        <f>VLOOKUP(L189,Schnitt5!L:P,3,0)</f>
        <v>0</v>
      </c>
      <c r="AF189" s="166">
        <f>VLOOKUP(L189,Schnitt6!L:P,3,0)</f>
        <v>0</v>
      </c>
    </row>
    <row r="190" spans="12:32" x14ac:dyDescent="0.25">
      <c r="L190" s="264">
        <f>Member!A190</f>
        <v>38911</v>
      </c>
      <c r="M190" s="166">
        <f t="shared" si="18"/>
        <v>0</v>
      </c>
      <c r="N190" s="166">
        <f t="shared" si="19"/>
        <v>0</v>
      </c>
      <c r="O190" s="166">
        <f t="shared" si="20"/>
        <v>0</v>
      </c>
      <c r="P190" s="166">
        <f t="shared" si="21"/>
        <v>49</v>
      </c>
      <c r="S190" s="166">
        <f>VLOOKUP(L190,Schnitt1!L:P,2,0)</f>
        <v>0</v>
      </c>
      <c r="T190" s="166">
        <f>VLOOKUP(L190,Schnitt2!L:P,2,0)</f>
        <v>0</v>
      </c>
      <c r="U190" s="166">
        <f>VLOOKUP(L190,Schnitt3!L:P,2,0)</f>
        <v>0</v>
      </c>
      <c r="V190" s="166">
        <f>VLOOKUP(L190,Schnitt4!L:P,2,0)</f>
        <v>0</v>
      </c>
      <c r="W190" s="166">
        <f>VLOOKUP(L190,Schnitt5!L:P,2,0)</f>
        <v>0</v>
      </c>
      <c r="X190" s="166">
        <f>VLOOKUP(L190,Schnitt6!L:P,2,0)</f>
        <v>0</v>
      </c>
      <c r="AA190" s="166">
        <f>VLOOKUP(L190,Schnitt1!L:P,3,0)</f>
        <v>0</v>
      </c>
      <c r="AB190" s="166">
        <f>VLOOKUP(L190,Schnitt2!L:P,3,0)</f>
        <v>0</v>
      </c>
      <c r="AC190" s="166">
        <f>VLOOKUP(L190,Schnitt3!L:P,3,0)</f>
        <v>0</v>
      </c>
      <c r="AD190" s="166">
        <f>VLOOKUP(L190,Schnitt4!L:P,3,0)</f>
        <v>0</v>
      </c>
      <c r="AE190" s="166">
        <f>VLOOKUP(L190,Schnitt5!L:P,3,0)</f>
        <v>0</v>
      </c>
      <c r="AF190" s="166">
        <f>VLOOKUP(L190,Schnitt6!L:P,3,0)</f>
        <v>0</v>
      </c>
    </row>
    <row r="191" spans="12:32" x14ac:dyDescent="0.25">
      <c r="L191" s="264">
        <f>Member!A191</f>
        <v>38707</v>
      </c>
      <c r="M191" s="166">
        <f t="shared" si="18"/>
        <v>0</v>
      </c>
      <c r="N191" s="166">
        <f t="shared" si="19"/>
        <v>0</v>
      </c>
      <c r="O191" s="166">
        <f t="shared" si="20"/>
        <v>0</v>
      </c>
      <c r="P191" s="166">
        <f t="shared" si="21"/>
        <v>49</v>
      </c>
      <c r="S191" s="166">
        <f>VLOOKUP(L191,Schnitt1!L:P,2,0)</f>
        <v>0</v>
      </c>
      <c r="T191" s="166">
        <f>VLOOKUP(L191,Schnitt2!L:P,2,0)</f>
        <v>0</v>
      </c>
      <c r="U191" s="166">
        <f>VLOOKUP(L191,Schnitt3!L:P,2,0)</f>
        <v>0</v>
      </c>
      <c r="V191" s="166">
        <f>VLOOKUP(L191,Schnitt4!L:P,2,0)</f>
        <v>0</v>
      </c>
      <c r="W191" s="166">
        <f>VLOOKUP(L191,Schnitt5!L:P,2,0)</f>
        <v>0</v>
      </c>
      <c r="X191" s="166">
        <f>VLOOKUP(L191,Schnitt6!L:P,2,0)</f>
        <v>0</v>
      </c>
      <c r="AA191" s="166">
        <f>VLOOKUP(L191,Schnitt1!L:P,3,0)</f>
        <v>0</v>
      </c>
      <c r="AB191" s="166">
        <f>VLOOKUP(L191,Schnitt2!L:P,3,0)</f>
        <v>0</v>
      </c>
      <c r="AC191" s="166">
        <f>VLOOKUP(L191,Schnitt3!L:P,3,0)</f>
        <v>0</v>
      </c>
      <c r="AD191" s="166">
        <f>VLOOKUP(L191,Schnitt4!L:P,3,0)</f>
        <v>0</v>
      </c>
      <c r="AE191" s="166">
        <f>VLOOKUP(L191,Schnitt5!L:P,3,0)</f>
        <v>0</v>
      </c>
      <c r="AF191" s="166">
        <f>VLOOKUP(L191,Schnitt6!L:P,3,0)</f>
        <v>0</v>
      </c>
    </row>
    <row r="192" spans="12:32" x14ac:dyDescent="0.25">
      <c r="L192" s="264">
        <f>Member!A192</f>
        <v>38828</v>
      </c>
      <c r="M192" s="166">
        <f t="shared" si="18"/>
        <v>0</v>
      </c>
      <c r="N192" s="166">
        <f t="shared" si="19"/>
        <v>0</v>
      </c>
      <c r="O192" s="166">
        <f t="shared" si="20"/>
        <v>0</v>
      </c>
      <c r="P192" s="166">
        <f t="shared" si="21"/>
        <v>49</v>
      </c>
      <c r="S192" s="166">
        <f>VLOOKUP(L192,Schnitt1!L:P,2,0)</f>
        <v>0</v>
      </c>
      <c r="T192" s="166">
        <f>VLOOKUP(L192,Schnitt2!L:P,2,0)</f>
        <v>0</v>
      </c>
      <c r="U192" s="166">
        <f>VLOOKUP(L192,Schnitt3!L:P,2,0)</f>
        <v>0</v>
      </c>
      <c r="V192" s="166">
        <f>VLOOKUP(L192,Schnitt4!L:P,2,0)</f>
        <v>0</v>
      </c>
      <c r="W192" s="166">
        <f>VLOOKUP(L192,Schnitt5!L:P,2,0)</f>
        <v>0</v>
      </c>
      <c r="X192" s="166">
        <f>VLOOKUP(L192,Schnitt6!L:P,2,0)</f>
        <v>0</v>
      </c>
      <c r="AA192" s="166">
        <f>VLOOKUP(L192,Schnitt1!L:P,3,0)</f>
        <v>0</v>
      </c>
      <c r="AB192" s="166">
        <f>VLOOKUP(L192,Schnitt2!L:P,3,0)</f>
        <v>0</v>
      </c>
      <c r="AC192" s="166">
        <f>VLOOKUP(L192,Schnitt3!L:P,3,0)</f>
        <v>0</v>
      </c>
      <c r="AD192" s="166">
        <f>VLOOKUP(L192,Schnitt4!L:P,3,0)</f>
        <v>0</v>
      </c>
      <c r="AE192" s="166">
        <f>VLOOKUP(L192,Schnitt5!L:P,3,0)</f>
        <v>0</v>
      </c>
      <c r="AF192" s="166">
        <f>VLOOKUP(L192,Schnitt6!L:P,3,0)</f>
        <v>0</v>
      </c>
    </row>
    <row r="193" spans="12:32" x14ac:dyDescent="0.25">
      <c r="L193" s="264">
        <f>Member!A193</f>
        <v>16024</v>
      </c>
      <c r="M193" s="166">
        <f t="shared" si="18"/>
        <v>0</v>
      </c>
      <c r="N193" s="166">
        <f t="shared" si="19"/>
        <v>0</v>
      </c>
      <c r="O193" s="166">
        <f t="shared" si="20"/>
        <v>0</v>
      </c>
      <c r="P193" s="166">
        <f t="shared" si="21"/>
        <v>49</v>
      </c>
      <c r="S193" s="166">
        <f>VLOOKUP(L193,Schnitt1!L:P,2,0)</f>
        <v>0</v>
      </c>
      <c r="T193" s="166">
        <f>VLOOKUP(L193,Schnitt2!L:P,2,0)</f>
        <v>0</v>
      </c>
      <c r="U193" s="166">
        <f>VLOOKUP(L193,Schnitt3!L:P,2,0)</f>
        <v>0</v>
      </c>
      <c r="V193" s="166">
        <f>VLOOKUP(L193,Schnitt4!L:P,2,0)</f>
        <v>0</v>
      </c>
      <c r="W193" s="166">
        <f>VLOOKUP(L193,Schnitt5!L:P,2,0)</f>
        <v>0</v>
      </c>
      <c r="X193" s="166">
        <f>VLOOKUP(L193,Schnitt6!L:P,2,0)</f>
        <v>0</v>
      </c>
      <c r="AA193" s="166">
        <f>VLOOKUP(L193,Schnitt1!L:P,3,0)</f>
        <v>0</v>
      </c>
      <c r="AB193" s="166">
        <f>VLOOKUP(L193,Schnitt2!L:P,3,0)</f>
        <v>0</v>
      </c>
      <c r="AC193" s="166">
        <f>VLOOKUP(L193,Schnitt3!L:P,3,0)</f>
        <v>0</v>
      </c>
      <c r="AD193" s="166">
        <f>VLOOKUP(L193,Schnitt4!L:P,3,0)</f>
        <v>0</v>
      </c>
      <c r="AE193" s="166">
        <f>VLOOKUP(L193,Schnitt5!L:P,3,0)</f>
        <v>0</v>
      </c>
      <c r="AF193" s="166">
        <f>VLOOKUP(L193,Schnitt6!L:P,3,0)</f>
        <v>0</v>
      </c>
    </row>
    <row r="194" spans="12:32" x14ac:dyDescent="0.25">
      <c r="L194" s="264">
        <f>Member!A194</f>
        <v>16051</v>
      </c>
      <c r="M194" s="166">
        <f t="shared" si="18"/>
        <v>0</v>
      </c>
      <c r="N194" s="166">
        <f t="shared" si="19"/>
        <v>0</v>
      </c>
      <c r="O194" s="166">
        <f t="shared" si="20"/>
        <v>0</v>
      </c>
      <c r="P194" s="166">
        <f t="shared" si="21"/>
        <v>49</v>
      </c>
      <c r="S194" s="166">
        <f>VLOOKUP(L194,Schnitt1!L:P,2,0)</f>
        <v>0</v>
      </c>
      <c r="T194" s="166">
        <f>VLOOKUP(L194,Schnitt2!L:P,2,0)</f>
        <v>0</v>
      </c>
      <c r="U194" s="166">
        <f>VLOOKUP(L194,Schnitt3!L:P,2,0)</f>
        <v>0</v>
      </c>
      <c r="V194" s="166">
        <f>VLOOKUP(L194,Schnitt4!L:P,2,0)</f>
        <v>0</v>
      </c>
      <c r="W194" s="166">
        <f>VLOOKUP(L194,Schnitt5!L:P,2,0)</f>
        <v>0</v>
      </c>
      <c r="X194" s="166">
        <f>VLOOKUP(L194,Schnitt6!L:P,2,0)</f>
        <v>0</v>
      </c>
      <c r="AA194" s="166">
        <f>VLOOKUP(L194,Schnitt1!L:P,3,0)</f>
        <v>0</v>
      </c>
      <c r="AB194" s="166">
        <f>VLOOKUP(L194,Schnitt2!L:P,3,0)</f>
        <v>0</v>
      </c>
      <c r="AC194" s="166">
        <f>VLOOKUP(L194,Schnitt3!L:P,3,0)</f>
        <v>0</v>
      </c>
      <c r="AD194" s="166">
        <f>VLOOKUP(L194,Schnitt4!L:P,3,0)</f>
        <v>0</v>
      </c>
      <c r="AE194" s="166">
        <f>VLOOKUP(L194,Schnitt5!L:P,3,0)</f>
        <v>0</v>
      </c>
      <c r="AF194" s="166">
        <f>VLOOKUP(L194,Schnitt6!L:P,3,0)</f>
        <v>0</v>
      </c>
    </row>
    <row r="195" spans="12:32" x14ac:dyDescent="0.25">
      <c r="L195" s="264">
        <f>Member!A195</f>
        <v>25229</v>
      </c>
      <c r="M195" s="166">
        <f t="shared" ref="M195:M258" si="22">SUM(S195:X195)</f>
        <v>0</v>
      </c>
      <c r="N195" s="166">
        <f t="shared" ref="N195:N258" si="23">SUM(AA195:AF195)</f>
        <v>0</v>
      </c>
      <c r="O195" s="166">
        <f t="shared" ref="O195:O258" si="24">IF(N195=0,0,M195/N195-ROW()/1000000000)</f>
        <v>0</v>
      </c>
      <c r="P195" s="166">
        <f t="shared" ref="P195:P258" si="25">RANK(O195,O:O)</f>
        <v>49</v>
      </c>
      <c r="S195" s="166">
        <f>VLOOKUP(L195,Schnitt1!L:P,2,0)</f>
        <v>0</v>
      </c>
      <c r="T195" s="166">
        <f>VLOOKUP(L195,Schnitt2!L:P,2,0)</f>
        <v>0</v>
      </c>
      <c r="U195" s="166">
        <f>VLOOKUP(L195,Schnitt3!L:P,2,0)</f>
        <v>0</v>
      </c>
      <c r="V195" s="166">
        <f>VLOOKUP(L195,Schnitt4!L:P,2,0)</f>
        <v>0</v>
      </c>
      <c r="W195" s="166">
        <f>VLOOKUP(L195,Schnitt5!L:P,2,0)</f>
        <v>0</v>
      </c>
      <c r="X195" s="166">
        <f>VLOOKUP(L195,Schnitt6!L:P,2,0)</f>
        <v>0</v>
      </c>
      <c r="AA195" s="166">
        <f>VLOOKUP(L195,Schnitt1!L:P,3,0)</f>
        <v>0</v>
      </c>
      <c r="AB195" s="166">
        <f>VLOOKUP(L195,Schnitt2!L:P,3,0)</f>
        <v>0</v>
      </c>
      <c r="AC195" s="166">
        <f>VLOOKUP(L195,Schnitt3!L:P,3,0)</f>
        <v>0</v>
      </c>
      <c r="AD195" s="166">
        <f>VLOOKUP(L195,Schnitt4!L:P,3,0)</f>
        <v>0</v>
      </c>
      <c r="AE195" s="166">
        <f>VLOOKUP(L195,Schnitt5!L:P,3,0)</f>
        <v>0</v>
      </c>
      <c r="AF195" s="166">
        <f>VLOOKUP(L195,Schnitt6!L:P,3,0)</f>
        <v>0</v>
      </c>
    </row>
    <row r="196" spans="12:32" x14ac:dyDescent="0.25">
      <c r="L196" s="264">
        <f>Member!A196</f>
        <v>7587</v>
      </c>
      <c r="M196" s="166">
        <f t="shared" si="22"/>
        <v>0</v>
      </c>
      <c r="N196" s="166">
        <f t="shared" si="23"/>
        <v>0</v>
      </c>
      <c r="O196" s="166">
        <f t="shared" si="24"/>
        <v>0</v>
      </c>
      <c r="P196" s="166">
        <f t="shared" si="25"/>
        <v>49</v>
      </c>
      <c r="S196" s="166">
        <f>VLOOKUP(L196,Schnitt1!L:P,2,0)</f>
        <v>0</v>
      </c>
      <c r="T196" s="166">
        <f>VLOOKUP(L196,Schnitt2!L:P,2,0)</f>
        <v>0</v>
      </c>
      <c r="U196" s="166">
        <f>VLOOKUP(L196,Schnitt3!L:P,2,0)</f>
        <v>0</v>
      </c>
      <c r="V196" s="166">
        <f>VLOOKUP(L196,Schnitt4!L:P,2,0)</f>
        <v>0</v>
      </c>
      <c r="W196" s="166">
        <f>VLOOKUP(L196,Schnitt5!L:P,2,0)</f>
        <v>0</v>
      </c>
      <c r="X196" s="166">
        <f>VLOOKUP(L196,Schnitt6!L:P,2,0)</f>
        <v>0</v>
      </c>
      <c r="AA196" s="166">
        <f>VLOOKUP(L196,Schnitt1!L:P,3,0)</f>
        <v>0</v>
      </c>
      <c r="AB196" s="166">
        <f>VLOOKUP(L196,Schnitt2!L:P,3,0)</f>
        <v>0</v>
      </c>
      <c r="AC196" s="166">
        <f>VLOOKUP(L196,Schnitt3!L:P,3,0)</f>
        <v>0</v>
      </c>
      <c r="AD196" s="166">
        <f>VLOOKUP(L196,Schnitt4!L:P,3,0)</f>
        <v>0</v>
      </c>
      <c r="AE196" s="166">
        <f>VLOOKUP(L196,Schnitt5!L:P,3,0)</f>
        <v>0</v>
      </c>
      <c r="AF196" s="166">
        <f>VLOOKUP(L196,Schnitt6!L:P,3,0)</f>
        <v>0</v>
      </c>
    </row>
    <row r="197" spans="12:32" x14ac:dyDescent="0.25">
      <c r="L197" s="264">
        <f>Member!A197</f>
        <v>7018</v>
      </c>
      <c r="M197" s="166">
        <f t="shared" si="22"/>
        <v>0</v>
      </c>
      <c r="N197" s="166">
        <f t="shared" si="23"/>
        <v>0</v>
      </c>
      <c r="O197" s="166">
        <f t="shared" si="24"/>
        <v>0</v>
      </c>
      <c r="P197" s="166">
        <f t="shared" si="25"/>
        <v>49</v>
      </c>
      <c r="S197" s="166">
        <f>VLOOKUP(L197,Schnitt1!L:P,2,0)</f>
        <v>0</v>
      </c>
      <c r="T197" s="166">
        <f>VLOOKUP(L197,Schnitt2!L:P,2,0)</f>
        <v>0</v>
      </c>
      <c r="U197" s="166">
        <f>VLOOKUP(L197,Schnitt3!L:P,2,0)</f>
        <v>0</v>
      </c>
      <c r="V197" s="166">
        <f>VLOOKUP(L197,Schnitt4!L:P,2,0)</f>
        <v>0</v>
      </c>
      <c r="W197" s="166">
        <f>VLOOKUP(L197,Schnitt5!L:P,2,0)</f>
        <v>0</v>
      </c>
      <c r="X197" s="166">
        <f>VLOOKUP(L197,Schnitt6!L:P,2,0)</f>
        <v>0</v>
      </c>
      <c r="AA197" s="166">
        <f>VLOOKUP(L197,Schnitt1!L:P,3,0)</f>
        <v>0</v>
      </c>
      <c r="AB197" s="166">
        <f>VLOOKUP(L197,Schnitt2!L:P,3,0)</f>
        <v>0</v>
      </c>
      <c r="AC197" s="166">
        <f>VLOOKUP(L197,Schnitt3!L:P,3,0)</f>
        <v>0</v>
      </c>
      <c r="AD197" s="166">
        <f>VLOOKUP(L197,Schnitt4!L:P,3,0)</f>
        <v>0</v>
      </c>
      <c r="AE197" s="166">
        <f>VLOOKUP(L197,Schnitt5!L:P,3,0)</f>
        <v>0</v>
      </c>
      <c r="AF197" s="166">
        <f>VLOOKUP(L197,Schnitt6!L:P,3,0)</f>
        <v>0</v>
      </c>
    </row>
    <row r="198" spans="12:32" x14ac:dyDescent="0.25">
      <c r="L198" s="264">
        <f>Member!A198</f>
        <v>16002</v>
      </c>
      <c r="M198" s="166">
        <f t="shared" si="22"/>
        <v>0</v>
      </c>
      <c r="N198" s="166">
        <f t="shared" si="23"/>
        <v>0</v>
      </c>
      <c r="O198" s="166">
        <f t="shared" si="24"/>
        <v>0</v>
      </c>
      <c r="P198" s="166">
        <f t="shared" si="25"/>
        <v>49</v>
      </c>
      <c r="S198" s="166">
        <f>VLOOKUP(L198,Schnitt1!L:P,2,0)</f>
        <v>0</v>
      </c>
      <c r="T198" s="166">
        <f>VLOOKUP(L198,Schnitt2!L:P,2,0)</f>
        <v>0</v>
      </c>
      <c r="U198" s="166">
        <f>VLOOKUP(L198,Schnitt3!L:P,2,0)</f>
        <v>0</v>
      </c>
      <c r="V198" s="166">
        <f>VLOOKUP(L198,Schnitt4!L:P,2,0)</f>
        <v>0</v>
      </c>
      <c r="W198" s="166">
        <f>VLOOKUP(L198,Schnitt5!L:P,2,0)</f>
        <v>0</v>
      </c>
      <c r="X198" s="166">
        <f>VLOOKUP(L198,Schnitt6!L:P,2,0)</f>
        <v>0</v>
      </c>
      <c r="AA198" s="166">
        <f>VLOOKUP(L198,Schnitt1!L:P,3,0)</f>
        <v>0</v>
      </c>
      <c r="AB198" s="166">
        <f>VLOOKUP(L198,Schnitt2!L:P,3,0)</f>
        <v>0</v>
      </c>
      <c r="AC198" s="166">
        <f>VLOOKUP(L198,Schnitt3!L:P,3,0)</f>
        <v>0</v>
      </c>
      <c r="AD198" s="166">
        <f>VLOOKUP(L198,Schnitt4!L:P,3,0)</f>
        <v>0</v>
      </c>
      <c r="AE198" s="166">
        <f>VLOOKUP(L198,Schnitt5!L:P,3,0)</f>
        <v>0</v>
      </c>
      <c r="AF198" s="166">
        <f>VLOOKUP(L198,Schnitt6!L:P,3,0)</f>
        <v>0</v>
      </c>
    </row>
    <row r="199" spans="12:32" x14ac:dyDescent="0.25">
      <c r="L199" s="264">
        <f>Member!A199</f>
        <v>7590</v>
      </c>
      <c r="M199" s="166">
        <f t="shared" si="22"/>
        <v>0</v>
      </c>
      <c r="N199" s="166">
        <f t="shared" si="23"/>
        <v>0</v>
      </c>
      <c r="O199" s="166">
        <f t="shared" si="24"/>
        <v>0</v>
      </c>
      <c r="P199" s="166">
        <f t="shared" si="25"/>
        <v>49</v>
      </c>
      <c r="S199" s="166">
        <f>VLOOKUP(L199,Schnitt1!L:P,2,0)</f>
        <v>0</v>
      </c>
      <c r="T199" s="166">
        <f>VLOOKUP(L199,Schnitt2!L:P,2,0)</f>
        <v>0</v>
      </c>
      <c r="U199" s="166">
        <f>VLOOKUP(L199,Schnitt3!L:P,2,0)</f>
        <v>0</v>
      </c>
      <c r="V199" s="166">
        <f>VLOOKUP(L199,Schnitt4!L:P,2,0)</f>
        <v>0</v>
      </c>
      <c r="W199" s="166">
        <f>VLOOKUP(L199,Schnitt5!L:P,2,0)</f>
        <v>0</v>
      </c>
      <c r="X199" s="166">
        <f>VLOOKUP(L199,Schnitt6!L:P,2,0)</f>
        <v>0</v>
      </c>
      <c r="AA199" s="166">
        <f>VLOOKUP(L199,Schnitt1!L:P,3,0)</f>
        <v>0</v>
      </c>
      <c r="AB199" s="166">
        <f>VLOOKUP(L199,Schnitt2!L:P,3,0)</f>
        <v>0</v>
      </c>
      <c r="AC199" s="166">
        <f>VLOOKUP(L199,Schnitt3!L:P,3,0)</f>
        <v>0</v>
      </c>
      <c r="AD199" s="166">
        <f>VLOOKUP(L199,Schnitt4!L:P,3,0)</f>
        <v>0</v>
      </c>
      <c r="AE199" s="166">
        <f>VLOOKUP(L199,Schnitt5!L:P,3,0)</f>
        <v>0</v>
      </c>
      <c r="AF199" s="166">
        <f>VLOOKUP(L199,Schnitt6!L:P,3,0)</f>
        <v>0</v>
      </c>
    </row>
    <row r="200" spans="12:32" x14ac:dyDescent="0.25">
      <c r="L200" s="264">
        <f>Member!A200</f>
        <v>38786</v>
      </c>
      <c r="M200" s="166">
        <f t="shared" si="22"/>
        <v>0</v>
      </c>
      <c r="N200" s="166">
        <f t="shared" si="23"/>
        <v>0</v>
      </c>
      <c r="O200" s="166">
        <f t="shared" si="24"/>
        <v>0</v>
      </c>
      <c r="P200" s="166">
        <f t="shared" si="25"/>
        <v>49</v>
      </c>
      <c r="S200" s="166">
        <f>VLOOKUP(L200,Schnitt1!L:P,2,0)</f>
        <v>0</v>
      </c>
      <c r="T200" s="166">
        <f>VLOOKUP(L200,Schnitt2!L:P,2,0)</f>
        <v>0</v>
      </c>
      <c r="U200" s="166">
        <f>VLOOKUP(L200,Schnitt3!L:P,2,0)</f>
        <v>0</v>
      </c>
      <c r="V200" s="166">
        <f>VLOOKUP(L200,Schnitt4!L:P,2,0)</f>
        <v>0</v>
      </c>
      <c r="W200" s="166">
        <f>VLOOKUP(L200,Schnitt5!L:P,2,0)</f>
        <v>0</v>
      </c>
      <c r="X200" s="166">
        <f>VLOOKUP(L200,Schnitt6!L:P,2,0)</f>
        <v>0</v>
      </c>
      <c r="AA200" s="166">
        <f>VLOOKUP(L200,Schnitt1!L:P,3,0)</f>
        <v>0</v>
      </c>
      <c r="AB200" s="166">
        <f>VLOOKUP(L200,Schnitt2!L:P,3,0)</f>
        <v>0</v>
      </c>
      <c r="AC200" s="166">
        <f>VLOOKUP(L200,Schnitt3!L:P,3,0)</f>
        <v>0</v>
      </c>
      <c r="AD200" s="166">
        <f>VLOOKUP(L200,Schnitt4!L:P,3,0)</f>
        <v>0</v>
      </c>
      <c r="AE200" s="166">
        <f>VLOOKUP(L200,Schnitt5!L:P,3,0)</f>
        <v>0</v>
      </c>
      <c r="AF200" s="166">
        <f>VLOOKUP(L200,Schnitt6!L:P,3,0)</f>
        <v>0</v>
      </c>
    </row>
    <row r="201" spans="12:32" x14ac:dyDescent="0.25">
      <c r="L201" s="264">
        <f>Member!A201</f>
        <v>25502</v>
      </c>
      <c r="M201" s="166">
        <f t="shared" si="22"/>
        <v>0</v>
      </c>
      <c r="N201" s="166">
        <f t="shared" si="23"/>
        <v>0</v>
      </c>
      <c r="O201" s="166">
        <f t="shared" si="24"/>
        <v>0</v>
      </c>
      <c r="P201" s="166">
        <f t="shared" si="25"/>
        <v>49</v>
      </c>
      <c r="S201" s="166">
        <f>VLOOKUP(L201,Schnitt1!L:P,2,0)</f>
        <v>0</v>
      </c>
      <c r="T201" s="166">
        <f>VLOOKUP(L201,Schnitt2!L:P,2,0)</f>
        <v>0</v>
      </c>
      <c r="U201" s="166">
        <f>VLOOKUP(L201,Schnitt3!L:P,2,0)</f>
        <v>0</v>
      </c>
      <c r="V201" s="166">
        <f>VLOOKUP(L201,Schnitt4!L:P,2,0)</f>
        <v>0</v>
      </c>
      <c r="W201" s="166">
        <f>VLOOKUP(L201,Schnitt5!L:P,2,0)</f>
        <v>0</v>
      </c>
      <c r="X201" s="166">
        <f>VLOOKUP(L201,Schnitt6!L:P,2,0)</f>
        <v>0</v>
      </c>
      <c r="AA201" s="166">
        <f>VLOOKUP(L201,Schnitt1!L:P,3,0)</f>
        <v>0</v>
      </c>
      <c r="AB201" s="166">
        <f>VLOOKUP(L201,Schnitt2!L:P,3,0)</f>
        <v>0</v>
      </c>
      <c r="AC201" s="166">
        <f>VLOOKUP(L201,Schnitt3!L:P,3,0)</f>
        <v>0</v>
      </c>
      <c r="AD201" s="166">
        <f>VLOOKUP(L201,Schnitt4!L:P,3,0)</f>
        <v>0</v>
      </c>
      <c r="AE201" s="166">
        <f>VLOOKUP(L201,Schnitt5!L:P,3,0)</f>
        <v>0</v>
      </c>
      <c r="AF201" s="166">
        <f>VLOOKUP(L201,Schnitt6!L:P,3,0)</f>
        <v>0</v>
      </c>
    </row>
    <row r="202" spans="12:32" x14ac:dyDescent="0.25">
      <c r="L202" s="264">
        <f>Member!A202</f>
        <v>25784</v>
      </c>
      <c r="M202" s="166">
        <f t="shared" si="22"/>
        <v>0</v>
      </c>
      <c r="N202" s="166">
        <f t="shared" si="23"/>
        <v>0</v>
      </c>
      <c r="O202" s="166">
        <f t="shared" si="24"/>
        <v>0</v>
      </c>
      <c r="P202" s="166">
        <f t="shared" si="25"/>
        <v>49</v>
      </c>
      <c r="S202" s="166">
        <f>VLOOKUP(L202,Schnitt1!L:P,2,0)</f>
        <v>0</v>
      </c>
      <c r="T202" s="166">
        <f>VLOOKUP(L202,Schnitt2!L:P,2,0)</f>
        <v>0</v>
      </c>
      <c r="U202" s="166">
        <f>VLOOKUP(L202,Schnitt3!L:P,2,0)</f>
        <v>0</v>
      </c>
      <c r="V202" s="166">
        <f>VLOOKUP(L202,Schnitt4!L:P,2,0)</f>
        <v>0</v>
      </c>
      <c r="W202" s="166">
        <f>VLOOKUP(L202,Schnitt5!L:P,2,0)</f>
        <v>0</v>
      </c>
      <c r="X202" s="166">
        <f>VLOOKUP(L202,Schnitt6!L:P,2,0)</f>
        <v>0</v>
      </c>
      <c r="AA202" s="166">
        <f>VLOOKUP(L202,Schnitt1!L:P,3,0)</f>
        <v>0</v>
      </c>
      <c r="AB202" s="166">
        <f>VLOOKUP(L202,Schnitt2!L:P,3,0)</f>
        <v>0</v>
      </c>
      <c r="AC202" s="166">
        <f>VLOOKUP(L202,Schnitt3!L:P,3,0)</f>
        <v>0</v>
      </c>
      <c r="AD202" s="166">
        <f>VLOOKUP(L202,Schnitt4!L:P,3,0)</f>
        <v>0</v>
      </c>
      <c r="AE202" s="166">
        <f>VLOOKUP(L202,Schnitt5!L:P,3,0)</f>
        <v>0</v>
      </c>
      <c r="AF202" s="166">
        <f>VLOOKUP(L202,Schnitt6!L:P,3,0)</f>
        <v>0</v>
      </c>
    </row>
    <row r="203" spans="12:32" x14ac:dyDescent="0.25">
      <c r="L203" s="264">
        <f>Member!A203</f>
        <v>38359</v>
      </c>
      <c r="M203" s="166">
        <f t="shared" si="22"/>
        <v>0</v>
      </c>
      <c r="N203" s="166">
        <f t="shared" si="23"/>
        <v>0</v>
      </c>
      <c r="O203" s="166">
        <f t="shared" si="24"/>
        <v>0</v>
      </c>
      <c r="P203" s="166">
        <f t="shared" si="25"/>
        <v>49</v>
      </c>
      <c r="S203" s="166">
        <f>VLOOKUP(L203,Schnitt1!L:P,2,0)</f>
        <v>0</v>
      </c>
      <c r="T203" s="166">
        <f>VLOOKUP(L203,Schnitt2!L:P,2,0)</f>
        <v>0</v>
      </c>
      <c r="U203" s="166">
        <f>VLOOKUP(L203,Schnitt3!L:P,2,0)</f>
        <v>0</v>
      </c>
      <c r="V203" s="166">
        <f>VLOOKUP(L203,Schnitt4!L:P,2,0)</f>
        <v>0</v>
      </c>
      <c r="W203" s="166">
        <f>VLOOKUP(L203,Schnitt5!L:P,2,0)</f>
        <v>0</v>
      </c>
      <c r="X203" s="166">
        <f>VLOOKUP(L203,Schnitt6!L:P,2,0)</f>
        <v>0</v>
      </c>
      <c r="AA203" s="166">
        <f>VLOOKUP(L203,Schnitt1!L:P,3,0)</f>
        <v>0</v>
      </c>
      <c r="AB203" s="166">
        <f>VLOOKUP(L203,Schnitt2!L:P,3,0)</f>
        <v>0</v>
      </c>
      <c r="AC203" s="166">
        <f>VLOOKUP(L203,Schnitt3!L:P,3,0)</f>
        <v>0</v>
      </c>
      <c r="AD203" s="166">
        <f>VLOOKUP(L203,Schnitt4!L:P,3,0)</f>
        <v>0</v>
      </c>
      <c r="AE203" s="166">
        <f>VLOOKUP(L203,Schnitt5!L:P,3,0)</f>
        <v>0</v>
      </c>
      <c r="AF203" s="166">
        <f>VLOOKUP(L203,Schnitt6!L:P,3,0)</f>
        <v>0</v>
      </c>
    </row>
    <row r="204" spans="12:32" x14ac:dyDescent="0.25">
      <c r="L204" s="264">
        <f>Member!A204</f>
        <v>16341</v>
      </c>
      <c r="M204" s="166">
        <f t="shared" si="22"/>
        <v>0</v>
      </c>
      <c r="N204" s="166">
        <f t="shared" si="23"/>
        <v>0</v>
      </c>
      <c r="O204" s="166">
        <f t="shared" si="24"/>
        <v>0</v>
      </c>
      <c r="P204" s="166">
        <f t="shared" si="25"/>
        <v>49</v>
      </c>
      <c r="S204" s="166">
        <f>VLOOKUP(L204,Schnitt1!L:P,2,0)</f>
        <v>0</v>
      </c>
      <c r="T204" s="166">
        <f>VLOOKUP(L204,Schnitt2!L:P,2,0)</f>
        <v>0</v>
      </c>
      <c r="U204" s="166">
        <f>VLOOKUP(L204,Schnitt3!L:P,2,0)</f>
        <v>0</v>
      </c>
      <c r="V204" s="166">
        <f>VLOOKUP(L204,Schnitt4!L:P,2,0)</f>
        <v>0</v>
      </c>
      <c r="W204" s="166">
        <f>VLOOKUP(L204,Schnitt5!L:P,2,0)</f>
        <v>0</v>
      </c>
      <c r="X204" s="166">
        <f>VLOOKUP(L204,Schnitt6!L:P,2,0)</f>
        <v>0</v>
      </c>
      <c r="AA204" s="166">
        <f>VLOOKUP(L204,Schnitt1!L:P,3,0)</f>
        <v>0</v>
      </c>
      <c r="AB204" s="166">
        <f>VLOOKUP(L204,Schnitt2!L:P,3,0)</f>
        <v>0</v>
      </c>
      <c r="AC204" s="166">
        <f>VLOOKUP(L204,Schnitt3!L:P,3,0)</f>
        <v>0</v>
      </c>
      <c r="AD204" s="166">
        <f>VLOOKUP(L204,Schnitt4!L:P,3,0)</f>
        <v>0</v>
      </c>
      <c r="AE204" s="166">
        <f>VLOOKUP(L204,Schnitt5!L:P,3,0)</f>
        <v>0</v>
      </c>
      <c r="AF204" s="166">
        <f>VLOOKUP(L204,Schnitt6!L:P,3,0)</f>
        <v>0</v>
      </c>
    </row>
    <row r="205" spans="12:32" x14ac:dyDescent="0.25">
      <c r="L205" s="264">
        <f>Member!A205</f>
        <v>38972</v>
      </c>
      <c r="M205" s="166">
        <f t="shared" si="22"/>
        <v>0</v>
      </c>
      <c r="N205" s="166">
        <f t="shared" si="23"/>
        <v>0</v>
      </c>
      <c r="O205" s="166">
        <f t="shared" si="24"/>
        <v>0</v>
      </c>
      <c r="P205" s="166">
        <f t="shared" si="25"/>
        <v>49</v>
      </c>
      <c r="S205" s="166">
        <f>VLOOKUP(L205,Schnitt1!L:P,2,0)</f>
        <v>0</v>
      </c>
      <c r="T205" s="166">
        <f>VLOOKUP(L205,Schnitt2!L:P,2,0)</f>
        <v>0</v>
      </c>
      <c r="U205" s="166">
        <f>VLOOKUP(L205,Schnitt3!L:P,2,0)</f>
        <v>0</v>
      </c>
      <c r="V205" s="166">
        <f>VLOOKUP(L205,Schnitt4!L:P,2,0)</f>
        <v>0</v>
      </c>
      <c r="W205" s="166">
        <f>VLOOKUP(L205,Schnitt5!L:P,2,0)</f>
        <v>0</v>
      </c>
      <c r="X205" s="166">
        <f>VLOOKUP(L205,Schnitt6!L:P,2,0)</f>
        <v>0</v>
      </c>
      <c r="AA205" s="166">
        <f>VLOOKUP(L205,Schnitt1!L:P,3,0)</f>
        <v>0</v>
      </c>
      <c r="AB205" s="166">
        <f>VLOOKUP(L205,Schnitt2!L:P,3,0)</f>
        <v>0</v>
      </c>
      <c r="AC205" s="166">
        <f>VLOOKUP(L205,Schnitt3!L:P,3,0)</f>
        <v>0</v>
      </c>
      <c r="AD205" s="166">
        <f>VLOOKUP(L205,Schnitt4!L:P,3,0)</f>
        <v>0</v>
      </c>
      <c r="AE205" s="166">
        <f>VLOOKUP(L205,Schnitt5!L:P,3,0)</f>
        <v>0</v>
      </c>
      <c r="AF205" s="166">
        <f>VLOOKUP(L205,Schnitt6!L:P,3,0)</f>
        <v>0</v>
      </c>
    </row>
    <row r="206" spans="12:32" x14ac:dyDescent="0.25">
      <c r="L206" s="264">
        <f>Member!A206</f>
        <v>16338</v>
      </c>
      <c r="M206" s="166">
        <f t="shared" si="22"/>
        <v>0</v>
      </c>
      <c r="N206" s="166">
        <f t="shared" si="23"/>
        <v>0</v>
      </c>
      <c r="O206" s="166">
        <f t="shared" si="24"/>
        <v>0</v>
      </c>
      <c r="P206" s="166">
        <f t="shared" si="25"/>
        <v>49</v>
      </c>
      <c r="S206" s="166">
        <f>VLOOKUP(L206,Schnitt1!L:P,2,0)</f>
        <v>0</v>
      </c>
      <c r="T206" s="166">
        <f>VLOOKUP(L206,Schnitt2!L:P,2,0)</f>
        <v>0</v>
      </c>
      <c r="U206" s="166">
        <f>VLOOKUP(L206,Schnitt3!L:P,2,0)</f>
        <v>0</v>
      </c>
      <c r="V206" s="166">
        <f>VLOOKUP(L206,Schnitt4!L:P,2,0)</f>
        <v>0</v>
      </c>
      <c r="W206" s="166">
        <f>VLOOKUP(L206,Schnitt5!L:P,2,0)</f>
        <v>0</v>
      </c>
      <c r="X206" s="166">
        <f>VLOOKUP(L206,Schnitt6!L:P,2,0)</f>
        <v>0</v>
      </c>
      <c r="AA206" s="166">
        <f>VLOOKUP(L206,Schnitt1!L:P,3,0)</f>
        <v>0</v>
      </c>
      <c r="AB206" s="166">
        <f>VLOOKUP(L206,Schnitt2!L:P,3,0)</f>
        <v>0</v>
      </c>
      <c r="AC206" s="166">
        <f>VLOOKUP(L206,Schnitt3!L:P,3,0)</f>
        <v>0</v>
      </c>
      <c r="AD206" s="166">
        <f>VLOOKUP(L206,Schnitt4!L:P,3,0)</f>
        <v>0</v>
      </c>
      <c r="AE206" s="166">
        <f>VLOOKUP(L206,Schnitt5!L:P,3,0)</f>
        <v>0</v>
      </c>
      <c r="AF206" s="166">
        <f>VLOOKUP(L206,Schnitt6!L:P,3,0)</f>
        <v>0</v>
      </c>
    </row>
    <row r="207" spans="12:32" x14ac:dyDescent="0.25">
      <c r="L207" s="264">
        <f>Member!A207</f>
        <v>38472</v>
      </c>
      <c r="M207" s="166">
        <f t="shared" si="22"/>
        <v>0</v>
      </c>
      <c r="N207" s="166">
        <f t="shared" si="23"/>
        <v>0</v>
      </c>
      <c r="O207" s="166">
        <f t="shared" si="24"/>
        <v>0</v>
      </c>
      <c r="P207" s="166">
        <f t="shared" si="25"/>
        <v>49</v>
      </c>
      <c r="S207" s="166">
        <f>VLOOKUP(L207,Schnitt1!L:P,2,0)</f>
        <v>0</v>
      </c>
      <c r="T207" s="166">
        <f>VLOOKUP(L207,Schnitt2!L:P,2,0)</f>
        <v>0</v>
      </c>
      <c r="U207" s="166">
        <f>VLOOKUP(L207,Schnitt3!L:P,2,0)</f>
        <v>0</v>
      </c>
      <c r="V207" s="166">
        <f>VLOOKUP(L207,Schnitt4!L:P,2,0)</f>
        <v>0</v>
      </c>
      <c r="W207" s="166">
        <f>VLOOKUP(L207,Schnitt5!L:P,2,0)</f>
        <v>0</v>
      </c>
      <c r="X207" s="166">
        <f>VLOOKUP(L207,Schnitt6!L:P,2,0)</f>
        <v>0</v>
      </c>
      <c r="AA207" s="166">
        <f>VLOOKUP(L207,Schnitt1!L:P,3,0)</f>
        <v>0</v>
      </c>
      <c r="AB207" s="166">
        <f>VLOOKUP(L207,Schnitt2!L:P,3,0)</f>
        <v>0</v>
      </c>
      <c r="AC207" s="166">
        <f>VLOOKUP(L207,Schnitt3!L:P,3,0)</f>
        <v>0</v>
      </c>
      <c r="AD207" s="166">
        <f>VLOOKUP(L207,Schnitt4!L:P,3,0)</f>
        <v>0</v>
      </c>
      <c r="AE207" s="166">
        <f>VLOOKUP(L207,Schnitt5!L:P,3,0)</f>
        <v>0</v>
      </c>
      <c r="AF207" s="166">
        <f>VLOOKUP(L207,Schnitt6!L:P,3,0)</f>
        <v>0</v>
      </c>
    </row>
    <row r="208" spans="12:32" x14ac:dyDescent="0.25">
      <c r="L208" s="264">
        <f>Member!A208</f>
        <v>38730</v>
      </c>
      <c r="M208" s="166">
        <f t="shared" si="22"/>
        <v>0</v>
      </c>
      <c r="N208" s="166">
        <f t="shared" si="23"/>
        <v>0</v>
      </c>
      <c r="O208" s="166">
        <f t="shared" si="24"/>
        <v>0</v>
      </c>
      <c r="P208" s="166">
        <f t="shared" si="25"/>
        <v>49</v>
      </c>
      <c r="S208" s="166">
        <f>VLOOKUP(L208,Schnitt1!L:P,2,0)</f>
        <v>0</v>
      </c>
      <c r="T208" s="166">
        <f>VLOOKUP(L208,Schnitt2!L:P,2,0)</f>
        <v>0</v>
      </c>
      <c r="U208" s="166">
        <f>VLOOKUP(L208,Schnitt3!L:P,2,0)</f>
        <v>0</v>
      </c>
      <c r="V208" s="166">
        <f>VLOOKUP(L208,Schnitt4!L:P,2,0)</f>
        <v>0</v>
      </c>
      <c r="W208" s="166">
        <f>VLOOKUP(L208,Schnitt5!L:P,2,0)</f>
        <v>0</v>
      </c>
      <c r="X208" s="166">
        <f>VLOOKUP(L208,Schnitt6!L:P,2,0)</f>
        <v>0</v>
      </c>
      <c r="AA208" s="166">
        <f>VLOOKUP(L208,Schnitt1!L:P,3,0)</f>
        <v>0</v>
      </c>
      <c r="AB208" s="166">
        <f>VLOOKUP(L208,Schnitt2!L:P,3,0)</f>
        <v>0</v>
      </c>
      <c r="AC208" s="166">
        <f>VLOOKUP(L208,Schnitt3!L:P,3,0)</f>
        <v>0</v>
      </c>
      <c r="AD208" s="166">
        <f>VLOOKUP(L208,Schnitt4!L:P,3,0)</f>
        <v>0</v>
      </c>
      <c r="AE208" s="166">
        <f>VLOOKUP(L208,Schnitt5!L:P,3,0)</f>
        <v>0</v>
      </c>
      <c r="AF208" s="166">
        <f>VLOOKUP(L208,Schnitt6!L:P,3,0)</f>
        <v>0</v>
      </c>
    </row>
    <row r="209" spans="12:32" x14ac:dyDescent="0.25">
      <c r="L209" s="264">
        <f>Member!A209</f>
        <v>16335</v>
      </c>
      <c r="M209" s="166">
        <f t="shared" si="22"/>
        <v>0</v>
      </c>
      <c r="N209" s="166">
        <f t="shared" si="23"/>
        <v>0</v>
      </c>
      <c r="O209" s="166">
        <f t="shared" si="24"/>
        <v>0</v>
      </c>
      <c r="P209" s="166">
        <f t="shared" si="25"/>
        <v>49</v>
      </c>
      <c r="S209" s="166">
        <f>VLOOKUP(L209,Schnitt1!L:P,2,0)</f>
        <v>0</v>
      </c>
      <c r="T209" s="166">
        <f>VLOOKUP(L209,Schnitt2!L:P,2,0)</f>
        <v>0</v>
      </c>
      <c r="U209" s="166">
        <f>VLOOKUP(L209,Schnitt3!L:P,2,0)</f>
        <v>0</v>
      </c>
      <c r="V209" s="166">
        <f>VLOOKUP(L209,Schnitt4!L:P,2,0)</f>
        <v>0</v>
      </c>
      <c r="W209" s="166">
        <f>VLOOKUP(L209,Schnitt5!L:P,2,0)</f>
        <v>0</v>
      </c>
      <c r="X209" s="166">
        <f>VLOOKUP(L209,Schnitt6!L:P,2,0)</f>
        <v>0</v>
      </c>
      <c r="AA209" s="166">
        <f>VLOOKUP(L209,Schnitt1!L:P,3,0)</f>
        <v>0</v>
      </c>
      <c r="AB209" s="166">
        <f>VLOOKUP(L209,Schnitt2!L:P,3,0)</f>
        <v>0</v>
      </c>
      <c r="AC209" s="166">
        <f>VLOOKUP(L209,Schnitt3!L:P,3,0)</f>
        <v>0</v>
      </c>
      <c r="AD209" s="166">
        <f>VLOOKUP(L209,Schnitt4!L:P,3,0)</f>
        <v>0</v>
      </c>
      <c r="AE209" s="166">
        <f>VLOOKUP(L209,Schnitt5!L:P,3,0)</f>
        <v>0</v>
      </c>
      <c r="AF209" s="166">
        <f>VLOOKUP(L209,Schnitt6!L:P,3,0)</f>
        <v>0</v>
      </c>
    </row>
    <row r="210" spans="12:32" x14ac:dyDescent="0.25">
      <c r="L210" s="264">
        <f>Member!A210</f>
        <v>16342</v>
      </c>
      <c r="M210" s="166">
        <f t="shared" si="22"/>
        <v>0</v>
      </c>
      <c r="N210" s="166">
        <f t="shared" si="23"/>
        <v>0</v>
      </c>
      <c r="O210" s="166">
        <f t="shared" si="24"/>
        <v>0</v>
      </c>
      <c r="P210" s="166">
        <f t="shared" si="25"/>
        <v>49</v>
      </c>
      <c r="S210" s="166">
        <f>VLOOKUP(L210,Schnitt1!L:P,2,0)</f>
        <v>0</v>
      </c>
      <c r="T210" s="166">
        <f>VLOOKUP(L210,Schnitt2!L:P,2,0)</f>
        <v>0</v>
      </c>
      <c r="U210" s="166">
        <f>VLOOKUP(L210,Schnitt3!L:P,2,0)</f>
        <v>0</v>
      </c>
      <c r="V210" s="166">
        <f>VLOOKUP(L210,Schnitt4!L:P,2,0)</f>
        <v>0</v>
      </c>
      <c r="W210" s="166">
        <f>VLOOKUP(L210,Schnitt5!L:P,2,0)</f>
        <v>0</v>
      </c>
      <c r="X210" s="166">
        <f>VLOOKUP(L210,Schnitt6!L:P,2,0)</f>
        <v>0</v>
      </c>
      <c r="AA210" s="166">
        <f>VLOOKUP(L210,Schnitt1!L:P,3,0)</f>
        <v>0</v>
      </c>
      <c r="AB210" s="166">
        <f>VLOOKUP(L210,Schnitt2!L:P,3,0)</f>
        <v>0</v>
      </c>
      <c r="AC210" s="166">
        <f>VLOOKUP(L210,Schnitt3!L:P,3,0)</f>
        <v>0</v>
      </c>
      <c r="AD210" s="166">
        <f>VLOOKUP(L210,Schnitt4!L:P,3,0)</f>
        <v>0</v>
      </c>
      <c r="AE210" s="166">
        <f>VLOOKUP(L210,Schnitt5!L:P,3,0)</f>
        <v>0</v>
      </c>
      <c r="AF210" s="166">
        <f>VLOOKUP(L210,Schnitt6!L:P,3,0)</f>
        <v>0</v>
      </c>
    </row>
    <row r="211" spans="12:32" x14ac:dyDescent="0.25">
      <c r="L211" s="264">
        <f>Member!A211</f>
        <v>38892</v>
      </c>
      <c r="M211" s="166">
        <f t="shared" si="22"/>
        <v>0</v>
      </c>
      <c r="N211" s="166">
        <f t="shared" si="23"/>
        <v>0</v>
      </c>
      <c r="O211" s="166">
        <f t="shared" si="24"/>
        <v>0</v>
      </c>
      <c r="P211" s="166">
        <f t="shared" si="25"/>
        <v>49</v>
      </c>
      <c r="S211" s="166">
        <f>VLOOKUP(L211,Schnitt1!L:P,2,0)</f>
        <v>0</v>
      </c>
      <c r="T211" s="166">
        <f>VLOOKUP(L211,Schnitt2!L:P,2,0)</f>
        <v>0</v>
      </c>
      <c r="U211" s="166">
        <f>VLOOKUP(L211,Schnitt3!L:P,2,0)</f>
        <v>0</v>
      </c>
      <c r="V211" s="166">
        <f>VLOOKUP(L211,Schnitt4!L:P,2,0)</f>
        <v>0</v>
      </c>
      <c r="W211" s="166">
        <f>VLOOKUP(L211,Schnitt5!L:P,2,0)</f>
        <v>0</v>
      </c>
      <c r="X211" s="166">
        <f>VLOOKUP(L211,Schnitt6!L:P,2,0)</f>
        <v>0</v>
      </c>
      <c r="AA211" s="166">
        <f>VLOOKUP(L211,Schnitt1!L:P,3,0)</f>
        <v>0</v>
      </c>
      <c r="AB211" s="166">
        <f>VLOOKUP(L211,Schnitt2!L:P,3,0)</f>
        <v>0</v>
      </c>
      <c r="AC211" s="166">
        <f>VLOOKUP(L211,Schnitt3!L:P,3,0)</f>
        <v>0</v>
      </c>
      <c r="AD211" s="166">
        <f>VLOOKUP(L211,Schnitt4!L:P,3,0)</f>
        <v>0</v>
      </c>
      <c r="AE211" s="166">
        <f>VLOOKUP(L211,Schnitt5!L:P,3,0)</f>
        <v>0</v>
      </c>
      <c r="AF211" s="166">
        <f>VLOOKUP(L211,Schnitt6!L:P,3,0)</f>
        <v>0</v>
      </c>
    </row>
    <row r="212" spans="12:32" x14ac:dyDescent="0.25">
      <c r="L212" s="264">
        <f>Member!A212</f>
        <v>16324</v>
      </c>
      <c r="M212" s="166">
        <f t="shared" si="22"/>
        <v>0</v>
      </c>
      <c r="N212" s="166">
        <f t="shared" si="23"/>
        <v>0</v>
      </c>
      <c r="O212" s="166">
        <f t="shared" si="24"/>
        <v>0</v>
      </c>
      <c r="P212" s="166">
        <f t="shared" si="25"/>
        <v>49</v>
      </c>
      <c r="S212" s="166">
        <f>VLOOKUP(L212,Schnitt1!L:P,2,0)</f>
        <v>0</v>
      </c>
      <c r="T212" s="166">
        <f>VLOOKUP(L212,Schnitt2!L:P,2,0)</f>
        <v>0</v>
      </c>
      <c r="U212" s="166">
        <f>VLOOKUP(L212,Schnitt3!L:P,2,0)</f>
        <v>0</v>
      </c>
      <c r="V212" s="166">
        <f>VLOOKUP(L212,Schnitt4!L:P,2,0)</f>
        <v>0</v>
      </c>
      <c r="W212" s="166">
        <f>VLOOKUP(L212,Schnitt5!L:P,2,0)</f>
        <v>0</v>
      </c>
      <c r="X212" s="166">
        <f>VLOOKUP(L212,Schnitt6!L:P,2,0)</f>
        <v>0</v>
      </c>
      <c r="AA212" s="166">
        <f>VLOOKUP(L212,Schnitt1!L:P,3,0)</f>
        <v>0</v>
      </c>
      <c r="AB212" s="166">
        <f>VLOOKUP(L212,Schnitt2!L:P,3,0)</f>
        <v>0</v>
      </c>
      <c r="AC212" s="166">
        <f>VLOOKUP(L212,Schnitt3!L:P,3,0)</f>
        <v>0</v>
      </c>
      <c r="AD212" s="166">
        <f>VLOOKUP(L212,Schnitt4!L:P,3,0)</f>
        <v>0</v>
      </c>
      <c r="AE212" s="166">
        <f>VLOOKUP(L212,Schnitt5!L:P,3,0)</f>
        <v>0</v>
      </c>
      <c r="AF212" s="166">
        <f>VLOOKUP(L212,Schnitt6!L:P,3,0)</f>
        <v>0</v>
      </c>
    </row>
    <row r="213" spans="12:32" x14ac:dyDescent="0.25">
      <c r="L213" s="264">
        <f>Member!A213</f>
        <v>7372</v>
      </c>
      <c r="M213" s="166">
        <f t="shared" si="22"/>
        <v>0</v>
      </c>
      <c r="N213" s="166">
        <f t="shared" si="23"/>
        <v>0</v>
      </c>
      <c r="O213" s="166">
        <f t="shared" si="24"/>
        <v>0</v>
      </c>
      <c r="P213" s="166">
        <f t="shared" si="25"/>
        <v>49</v>
      </c>
      <c r="S213" s="166">
        <f>VLOOKUP(L213,Schnitt1!L:P,2,0)</f>
        <v>0</v>
      </c>
      <c r="T213" s="166">
        <f>VLOOKUP(L213,Schnitt2!L:P,2,0)</f>
        <v>0</v>
      </c>
      <c r="U213" s="166">
        <f>VLOOKUP(L213,Schnitt3!L:P,2,0)</f>
        <v>0</v>
      </c>
      <c r="V213" s="166">
        <f>VLOOKUP(L213,Schnitt4!L:P,2,0)</f>
        <v>0</v>
      </c>
      <c r="W213" s="166">
        <f>VLOOKUP(L213,Schnitt5!L:P,2,0)</f>
        <v>0</v>
      </c>
      <c r="X213" s="166">
        <f>VLOOKUP(L213,Schnitt6!L:P,2,0)</f>
        <v>0</v>
      </c>
      <c r="AA213" s="166">
        <f>VLOOKUP(L213,Schnitt1!L:P,3,0)</f>
        <v>0</v>
      </c>
      <c r="AB213" s="166">
        <f>VLOOKUP(L213,Schnitt2!L:P,3,0)</f>
        <v>0</v>
      </c>
      <c r="AC213" s="166">
        <f>VLOOKUP(L213,Schnitt3!L:P,3,0)</f>
        <v>0</v>
      </c>
      <c r="AD213" s="166">
        <f>VLOOKUP(L213,Schnitt4!L:P,3,0)</f>
        <v>0</v>
      </c>
      <c r="AE213" s="166">
        <f>VLOOKUP(L213,Schnitt5!L:P,3,0)</f>
        <v>0</v>
      </c>
      <c r="AF213" s="166">
        <f>VLOOKUP(L213,Schnitt6!L:P,3,0)</f>
        <v>0</v>
      </c>
    </row>
    <row r="214" spans="12:32" x14ac:dyDescent="0.25">
      <c r="L214" s="264">
        <f>Member!A214</f>
        <v>25178</v>
      </c>
      <c r="M214" s="166">
        <f t="shared" si="22"/>
        <v>0</v>
      </c>
      <c r="N214" s="166">
        <f t="shared" si="23"/>
        <v>0</v>
      </c>
      <c r="O214" s="166">
        <f t="shared" si="24"/>
        <v>0</v>
      </c>
      <c r="P214" s="166">
        <f t="shared" si="25"/>
        <v>49</v>
      </c>
      <c r="S214" s="166">
        <f>VLOOKUP(L214,Schnitt1!L:P,2,0)</f>
        <v>0</v>
      </c>
      <c r="T214" s="166">
        <f>VLOOKUP(L214,Schnitt2!L:P,2,0)</f>
        <v>0</v>
      </c>
      <c r="U214" s="166">
        <f>VLOOKUP(L214,Schnitt3!L:P,2,0)</f>
        <v>0</v>
      </c>
      <c r="V214" s="166">
        <f>VLOOKUP(L214,Schnitt4!L:P,2,0)</f>
        <v>0</v>
      </c>
      <c r="W214" s="166">
        <f>VLOOKUP(L214,Schnitt5!L:P,2,0)</f>
        <v>0</v>
      </c>
      <c r="X214" s="166">
        <f>VLOOKUP(L214,Schnitt6!L:P,2,0)</f>
        <v>0</v>
      </c>
      <c r="AA214" s="166">
        <f>VLOOKUP(L214,Schnitt1!L:P,3,0)</f>
        <v>0</v>
      </c>
      <c r="AB214" s="166">
        <f>VLOOKUP(L214,Schnitt2!L:P,3,0)</f>
        <v>0</v>
      </c>
      <c r="AC214" s="166">
        <f>VLOOKUP(L214,Schnitt3!L:P,3,0)</f>
        <v>0</v>
      </c>
      <c r="AD214" s="166">
        <f>VLOOKUP(L214,Schnitt4!L:P,3,0)</f>
        <v>0</v>
      </c>
      <c r="AE214" s="166">
        <f>VLOOKUP(L214,Schnitt5!L:P,3,0)</f>
        <v>0</v>
      </c>
      <c r="AF214" s="166">
        <f>VLOOKUP(L214,Schnitt6!L:P,3,0)</f>
        <v>0</v>
      </c>
    </row>
    <row r="215" spans="12:32" x14ac:dyDescent="0.25">
      <c r="L215" s="264">
        <f>Member!A215</f>
        <v>25351</v>
      </c>
      <c r="M215" s="166">
        <f t="shared" si="22"/>
        <v>0</v>
      </c>
      <c r="N215" s="166">
        <f t="shared" si="23"/>
        <v>0</v>
      </c>
      <c r="O215" s="166">
        <f t="shared" si="24"/>
        <v>0</v>
      </c>
      <c r="P215" s="166">
        <f t="shared" si="25"/>
        <v>49</v>
      </c>
      <c r="S215" s="166">
        <f>VLOOKUP(L215,Schnitt1!L:P,2,0)</f>
        <v>0</v>
      </c>
      <c r="T215" s="166">
        <f>VLOOKUP(L215,Schnitt2!L:P,2,0)</f>
        <v>0</v>
      </c>
      <c r="U215" s="166">
        <f>VLOOKUP(L215,Schnitt3!L:P,2,0)</f>
        <v>0</v>
      </c>
      <c r="V215" s="166">
        <f>VLOOKUP(L215,Schnitt4!L:P,2,0)</f>
        <v>0</v>
      </c>
      <c r="W215" s="166">
        <f>VLOOKUP(L215,Schnitt5!L:P,2,0)</f>
        <v>0</v>
      </c>
      <c r="X215" s="166">
        <f>VLOOKUP(L215,Schnitt6!L:P,2,0)</f>
        <v>0</v>
      </c>
      <c r="AA215" s="166">
        <f>VLOOKUP(L215,Schnitt1!L:P,3,0)</f>
        <v>0</v>
      </c>
      <c r="AB215" s="166">
        <f>VLOOKUP(L215,Schnitt2!L:P,3,0)</f>
        <v>0</v>
      </c>
      <c r="AC215" s="166">
        <f>VLOOKUP(L215,Schnitt3!L:P,3,0)</f>
        <v>0</v>
      </c>
      <c r="AD215" s="166">
        <f>VLOOKUP(L215,Schnitt4!L:P,3,0)</f>
        <v>0</v>
      </c>
      <c r="AE215" s="166">
        <f>VLOOKUP(L215,Schnitt5!L:P,3,0)</f>
        <v>0</v>
      </c>
      <c r="AF215" s="166">
        <f>VLOOKUP(L215,Schnitt6!L:P,3,0)</f>
        <v>0</v>
      </c>
    </row>
    <row r="216" spans="12:32" x14ac:dyDescent="0.25">
      <c r="L216" s="264">
        <f>Member!A216</f>
        <v>38651</v>
      </c>
      <c r="M216" s="166">
        <f t="shared" si="22"/>
        <v>0</v>
      </c>
      <c r="N216" s="166">
        <f t="shared" si="23"/>
        <v>0</v>
      </c>
      <c r="O216" s="166">
        <f t="shared" si="24"/>
        <v>0</v>
      </c>
      <c r="P216" s="166">
        <f t="shared" si="25"/>
        <v>49</v>
      </c>
      <c r="S216" s="166">
        <f>VLOOKUP(L216,Schnitt1!L:P,2,0)</f>
        <v>0</v>
      </c>
      <c r="T216" s="166">
        <f>VLOOKUP(L216,Schnitt2!L:P,2,0)</f>
        <v>0</v>
      </c>
      <c r="U216" s="166">
        <f>VLOOKUP(L216,Schnitt3!L:P,2,0)</f>
        <v>0</v>
      </c>
      <c r="V216" s="166">
        <f>VLOOKUP(L216,Schnitt4!L:P,2,0)</f>
        <v>0</v>
      </c>
      <c r="W216" s="166">
        <f>VLOOKUP(L216,Schnitt5!L:P,2,0)</f>
        <v>0</v>
      </c>
      <c r="X216" s="166">
        <f>VLOOKUP(L216,Schnitt6!L:P,2,0)</f>
        <v>0</v>
      </c>
      <c r="AA216" s="166">
        <f>VLOOKUP(L216,Schnitt1!L:P,3,0)</f>
        <v>0</v>
      </c>
      <c r="AB216" s="166">
        <f>VLOOKUP(L216,Schnitt2!L:P,3,0)</f>
        <v>0</v>
      </c>
      <c r="AC216" s="166">
        <f>VLOOKUP(L216,Schnitt3!L:P,3,0)</f>
        <v>0</v>
      </c>
      <c r="AD216" s="166">
        <f>VLOOKUP(L216,Schnitt4!L:P,3,0)</f>
        <v>0</v>
      </c>
      <c r="AE216" s="166">
        <f>VLOOKUP(L216,Schnitt5!L:P,3,0)</f>
        <v>0</v>
      </c>
      <c r="AF216" s="166">
        <f>VLOOKUP(L216,Schnitt6!L:P,3,0)</f>
        <v>0</v>
      </c>
    </row>
    <row r="217" spans="12:32" x14ac:dyDescent="0.25">
      <c r="L217" s="264">
        <f>Member!A217</f>
        <v>7700</v>
      </c>
      <c r="M217" s="166">
        <f t="shared" si="22"/>
        <v>0</v>
      </c>
      <c r="N217" s="166">
        <f t="shared" si="23"/>
        <v>0</v>
      </c>
      <c r="O217" s="166">
        <f t="shared" si="24"/>
        <v>0</v>
      </c>
      <c r="P217" s="166">
        <f t="shared" si="25"/>
        <v>49</v>
      </c>
      <c r="S217" s="166">
        <f>VLOOKUP(L217,Schnitt1!L:P,2,0)</f>
        <v>0</v>
      </c>
      <c r="T217" s="166">
        <f>VLOOKUP(L217,Schnitt2!L:P,2,0)</f>
        <v>0</v>
      </c>
      <c r="U217" s="166">
        <f>VLOOKUP(L217,Schnitt3!L:P,2,0)</f>
        <v>0</v>
      </c>
      <c r="V217" s="166">
        <f>VLOOKUP(L217,Schnitt4!L:P,2,0)</f>
        <v>0</v>
      </c>
      <c r="W217" s="166">
        <f>VLOOKUP(L217,Schnitt5!L:P,2,0)</f>
        <v>0</v>
      </c>
      <c r="X217" s="166">
        <f>VLOOKUP(L217,Schnitt6!L:P,2,0)</f>
        <v>0</v>
      </c>
      <c r="AA217" s="166">
        <f>VLOOKUP(L217,Schnitt1!L:P,3,0)</f>
        <v>0</v>
      </c>
      <c r="AB217" s="166">
        <f>VLOOKUP(L217,Schnitt2!L:P,3,0)</f>
        <v>0</v>
      </c>
      <c r="AC217" s="166">
        <f>VLOOKUP(L217,Schnitt3!L:P,3,0)</f>
        <v>0</v>
      </c>
      <c r="AD217" s="166">
        <f>VLOOKUP(L217,Schnitt4!L:P,3,0)</f>
        <v>0</v>
      </c>
      <c r="AE217" s="166">
        <f>VLOOKUP(L217,Schnitt5!L:P,3,0)</f>
        <v>0</v>
      </c>
      <c r="AF217" s="166">
        <f>VLOOKUP(L217,Schnitt6!L:P,3,0)</f>
        <v>0</v>
      </c>
    </row>
    <row r="218" spans="12:32" x14ac:dyDescent="0.25">
      <c r="L218" s="264">
        <f>Member!A218</f>
        <v>16805</v>
      </c>
      <c r="M218" s="166">
        <f t="shared" si="22"/>
        <v>0</v>
      </c>
      <c r="N218" s="166">
        <f t="shared" si="23"/>
        <v>0</v>
      </c>
      <c r="O218" s="166">
        <f t="shared" si="24"/>
        <v>0</v>
      </c>
      <c r="P218" s="166">
        <f t="shared" si="25"/>
        <v>49</v>
      </c>
      <c r="S218" s="166">
        <f>VLOOKUP(L218,Schnitt1!L:P,2,0)</f>
        <v>0</v>
      </c>
      <c r="T218" s="166">
        <f>VLOOKUP(L218,Schnitt2!L:P,2,0)</f>
        <v>0</v>
      </c>
      <c r="U218" s="166">
        <f>VLOOKUP(L218,Schnitt3!L:P,2,0)</f>
        <v>0</v>
      </c>
      <c r="V218" s="166">
        <f>VLOOKUP(L218,Schnitt4!L:P,2,0)</f>
        <v>0</v>
      </c>
      <c r="W218" s="166">
        <f>VLOOKUP(L218,Schnitt5!L:P,2,0)</f>
        <v>0</v>
      </c>
      <c r="X218" s="166">
        <f>VLOOKUP(L218,Schnitt6!L:P,2,0)</f>
        <v>0</v>
      </c>
      <c r="AA218" s="166">
        <f>VLOOKUP(L218,Schnitt1!L:P,3,0)</f>
        <v>0</v>
      </c>
      <c r="AB218" s="166">
        <f>VLOOKUP(L218,Schnitt2!L:P,3,0)</f>
        <v>0</v>
      </c>
      <c r="AC218" s="166">
        <f>VLOOKUP(L218,Schnitt3!L:P,3,0)</f>
        <v>0</v>
      </c>
      <c r="AD218" s="166">
        <f>VLOOKUP(L218,Schnitt4!L:P,3,0)</f>
        <v>0</v>
      </c>
      <c r="AE218" s="166">
        <f>VLOOKUP(L218,Schnitt5!L:P,3,0)</f>
        <v>0</v>
      </c>
      <c r="AF218" s="166">
        <f>VLOOKUP(L218,Schnitt6!L:P,3,0)</f>
        <v>0</v>
      </c>
    </row>
    <row r="219" spans="12:32" x14ac:dyDescent="0.25">
      <c r="L219" s="264">
        <f>Member!A219</f>
        <v>38416</v>
      </c>
      <c r="M219" s="166">
        <f t="shared" si="22"/>
        <v>0</v>
      </c>
      <c r="N219" s="166">
        <f t="shared" si="23"/>
        <v>0</v>
      </c>
      <c r="O219" s="166">
        <f t="shared" si="24"/>
        <v>0</v>
      </c>
      <c r="P219" s="166">
        <f t="shared" si="25"/>
        <v>49</v>
      </c>
      <c r="S219" s="166">
        <f>VLOOKUP(L219,Schnitt1!L:P,2,0)</f>
        <v>0</v>
      </c>
      <c r="T219" s="166">
        <f>VLOOKUP(L219,Schnitt2!L:P,2,0)</f>
        <v>0</v>
      </c>
      <c r="U219" s="166">
        <f>VLOOKUP(L219,Schnitt3!L:P,2,0)</f>
        <v>0</v>
      </c>
      <c r="V219" s="166">
        <f>VLOOKUP(L219,Schnitt4!L:P,2,0)</f>
        <v>0</v>
      </c>
      <c r="W219" s="166">
        <f>VLOOKUP(L219,Schnitt5!L:P,2,0)</f>
        <v>0</v>
      </c>
      <c r="X219" s="166">
        <f>VLOOKUP(L219,Schnitt6!L:P,2,0)</f>
        <v>0</v>
      </c>
      <c r="AA219" s="166">
        <f>VLOOKUP(L219,Schnitt1!L:P,3,0)</f>
        <v>0</v>
      </c>
      <c r="AB219" s="166">
        <f>VLOOKUP(L219,Schnitt2!L:P,3,0)</f>
        <v>0</v>
      </c>
      <c r="AC219" s="166">
        <f>VLOOKUP(L219,Schnitt3!L:P,3,0)</f>
        <v>0</v>
      </c>
      <c r="AD219" s="166">
        <f>VLOOKUP(L219,Schnitt4!L:P,3,0)</f>
        <v>0</v>
      </c>
      <c r="AE219" s="166">
        <f>VLOOKUP(L219,Schnitt5!L:P,3,0)</f>
        <v>0</v>
      </c>
      <c r="AF219" s="166">
        <f>VLOOKUP(L219,Schnitt6!L:P,3,0)</f>
        <v>0</v>
      </c>
    </row>
    <row r="220" spans="12:32" x14ac:dyDescent="0.25">
      <c r="L220" s="264">
        <f>Member!A220</f>
        <v>38973</v>
      </c>
      <c r="M220" s="166">
        <f t="shared" si="22"/>
        <v>0</v>
      </c>
      <c r="N220" s="166">
        <f t="shared" si="23"/>
        <v>0</v>
      </c>
      <c r="O220" s="166">
        <f t="shared" si="24"/>
        <v>0</v>
      </c>
      <c r="P220" s="166">
        <f t="shared" si="25"/>
        <v>49</v>
      </c>
      <c r="S220" s="166">
        <f>VLOOKUP(L220,Schnitt1!L:P,2,0)</f>
        <v>0</v>
      </c>
      <c r="T220" s="166">
        <f>VLOOKUP(L220,Schnitt2!L:P,2,0)</f>
        <v>0</v>
      </c>
      <c r="U220" s="166">
        <f>VLOOKUP(L220,Schnitt3!L:P,2,0)</f>
        <v>0</v>
      </c>
      <c r="V220" s="166">
        <f>VLOOKUP(L220,Schnitt4!L:P,2,0)</f>
        <v>0</v>
      </c>
      <c r="W220" s="166">
        <f>VLOOKUP(L220,Schnitt5!L:P,2,0)</f>
        <v>0</v>
      </c>
      <c r="X220" s="166">
        <f>VLOOKUP(L220,Schnitt6!L:P,2,0)</f>
        <v>0</v>
      </c>
      <c r="AA220" s="166">
        <f>VLOOKUP(L220,Schnitt1!L:P,3,0)</f>
        <v>0</v>
      </c>
      <c r="AB220" s="166">
        <f>VLOOKUP(L220,Schnitt2!L:P,3,0)</f>
        <v>0</v>
      </c>
      <c r="AC220" s="166">
        <f>VLOOKUP(L220,Schnitt3!L:P,3,0)</f>
        <v>0</v>
      </c>
      <c r="AD220" s="166">
        <f>VLOOKUP(L220,Schnitt4!L:P,3,0)</f>
        <v>0</v>
      </c>
      <c r="AE220" s="166">
        <f>VLOOKUP(L220,Schnitt5!L:P,3,0)</f>
        <v>0</v>
      </c>
      <c r="AF220" s="166">
        <f>VLOOKUP(L220,Schnitt6!L:P,3,0)</f>
        <v>0</v>
      </c>
    </row>
    <row r="221" spans="12:32" x14ac:dyDescent="0.25">
      <c r="L221" s="264">
        <f>Member!A221</f>
        <v>38702</v>
      </c>
      <c r="M221" s="166">
        <f t="shared" si="22"/>
        <v>0</v>
      </c>
      <c r="N221" s="166">
        <f t="shared" si="23"/>
        <v>0</v>
      </c>
      <c r="O221" s="166">
        <f t="shared" si="24"/>
        <v>0</v>
      </c>
      <c r="P221" s="166">
        <f t="shared" si="25"/>
        <v>49</v>
      </c>
      <c r="S221" s="166">
        <f>VLOOKUP(L221,Schnitt1!L:P,2,0)</f>
        <v>0</v>
      </c>
      <c r="T221" s="166">
        <f>VLOOKUP(L221,Schnitt2!L:P,2,0)</f>
        <v>0</v>
      </c>
      <c r="U221" s="166">
        <f>VLOOKUP(L221,Schnitt3!L:P,2,0)</f>
        <v>0</v>
      </c>
      <c r="V221" s="166">
        <f>VLOOKUP(L221,Schnitt4!L:P,2,0)</f>
        <v>0</v>
      </c>
      <c r="W221" s="166">
        <f>VLOOKUP(L221,Schnitt5!L:P,2,0)</f>
        <v>0</v>
      </c>
      <c r="X221" s="166">
        <f>VLOOKUP(L221,Schnitt6!L:P,2,0)</f>
        <v>0</v>
      </c>
      <c r="AA221" s="166">
        <f>VLOOKUP(L221,Schnitt1!L:P,3,0)</f>
        <v>0</v>
      </c>
      <c r="AB221" s="166">
        <f>VLOOKUP(L221,Schnitt2!L:P,3,0)</f>
        <v>0</v>
      </c>
      <c r="AC221" s="166">
        <f>VLOOKUP(L221,Schnitt3!L:P,3,0)</f>
        <v>0</v>
      </c>
      <c r="AD221" s="166">
        <f>VLOOKUP(L221,Schnitt4!L:P,3,0)</f>
        <v>0</v>
      </c>
      <c r="AE221" s="166">
        <f>VLOOKUP(L221,Schnitt5!L:P,3,0)</f>
        <v>0</v>
      </c>
      <c r="AF221" s="166">
        <f>VLOOKUP(L221,Schnitt6!L:P,3,0)</f>
        <v>0</v>
      </c>
    </row>
    <row r="222" spans="12:32" x14ac:dyDescent="0.25">
      <c r="L222" s="264">
        <f>Member!A222</f>
        <v>38908</v>
      </c>
      <c r="M222" s="166">
        <f t="shared" si="22"/>
        <v>0</v>
      </c>
      <c r="N222" s="166">
        <f t="shared" si="23"/>
        <v>0</v>
      </c>
      <c r="O222" s="166">
        <f t="shared" si="24"/>
        <v>0</v>
      </c>
      <c r="P222" s="166">
        <f t="shared" si="25"/>
        <v>49</v>
      </c>
      <c r="S222" s="166">
        <f>VLOOKUP(L222,Schnitt1!L:P,2,0)</f>
        <v>0</v>
      </c>
      <c r="T222" s="166">
        <f>VLOOKUP(L222,Schnitt2!L:P,2,0)</f>
        <v>0</v>
      </c>
      <c r="U222" s="166">
        <f>VLOOKUP(L222,Schnitt3!L:P,2,0)</f>
        <v>0</v>
      </c>
      <c r="V222" s="166">
        <f>VLOOKUP(L222,Schnitt4!L:P,2,0)</f>
        <v>0</v>
      </c>
      <c r="W222" s="166">
        <f>VLOOKUP(L222,Schnitt5!L:P,2,0)</f>
        <v>0</v>
      </c>
      <c r="X222" s="166">
        <f>VLOOKUP(L222,Schnitt6!L:P,2,0)</f>
        <v>0</v>
      </c>
      <c r="AA222" s="166">
        <f>VLOOKUP(L222,Schnitt1!L:P,3,0)</f>
        <v>0</v>
      </c>
      <c r="AB222" s="166">
        <f>VLOOKUP(L222,Schnitt2!L:P,3,0)</f>
        <v>0</v>
      </c>
      <c r="AC222" s="166">
        <f>VLOOKUP(L222,Schnitt3!L:P,3,0)</f>
        <v>0</v>
      </c>
      <c r="AD222" s="166">
        <f>VLOOKUP(L222,Schnitt4!L:P,3,0)</f>
        <v>0</v>
      </c>
      <c r="AE222" s="166">
        <f>VLOOKUP(L222,Schnitt5!L:P,3,0)</f>
        <v>0</v>
      </c>
      <c r="AF222" s="166">
        <f>VLOOKUP(L222,Schnitt6!L:P,3,0)</f>
        <v>0</v>
      </c>
    </row>
    <row r="223" spans="12:32" x14ac:dyDescent="0.25">
      <c r="L223" s="264">
        <f>Member!A223</f>
        <v>38859</v>
      </c>
      <c r="M223" s="166">
        <f t="shared" si="22"/>
        <v>0</v>
      </c>
      <c r="N223" s="166">
        <f t="shared" si="23"/>
        <v>0</v>
      </c>
      <c r="O223" s="166">
        <f t="shared" si="24"/>
        <v>0</v>
      </c>
      <c r="P223" s="166">
        <f t="shared" si="25"/>
        <v>49</v>
      </c>
      <c r="S223" s="166">
        <f>VLOOKUP(L223,Schnitt1!L:P,2,0)</f>
        <v>0</v>
      </c>
      <c r="T223" s="166">
        <f>VLOOKUP(L223,Schnitt2!L:P,2,0)</f>
        <v>0</v>
      </c>
      <c r="U223" s="166">
        <f>VLOOKUP(L223,Schnitt3!L:P,2,0)</f>
        <v>0</v>
      </c>
      <c r="V223" s="166">
        <f>VLOOKUP(L223,Schnitt4!L:P,2,0)</f>
        <v>0</v>
      </c>
      <c r="W223" s="166">
        <f>VLOOKUP(L223,Schnitt5!L:P,2,0)</f>
        <v>0</v>
      </c>
      <c r="X223" s="166">
        <f>VLOOKUP(L223,Schnitt6!L:P,2,0)</f>
        <v>0</v>
      </c>
      <c r="AA223" s="166">
        <f>VLOOKUP(L223,Schnitt1!L:P,3,0)</f>
        <v>0</v>
      </c>
      <c r="AB223" s="166">
        <f>VLOOKUP(L223,Schnitt2!L:P,3,0)</f>
        <v>0</v>
      </c>
      <c r="AC223" s="166">
        <f>VLOOKUP(L223,Schnitt3!L:P,3,0)</f>
        <v>0</v>
      </c>
      <c r="AD223" s="166">
        <f>VLOOKUP(L223,Schnitt4!L:P,3,0)</f>
        <v>0</v>
      </c>
      <c r="AE223" s="166">
        <f>VLOOKUP(L223,Schnitt5!L:P,3,0)</f>
        <v>0</v>
      </c>
      <c r="AF223" s="166">
        <f>VLOOKUP(L223,Schnitt6!L:P,3,0)</f>
        <v>0</v>
      </c>
    </row>
    <row r="224" spans="12:32" x14ac:dyDescent="0.25">
      <c r="L224" s="264">
        <f>Member!A224</f>
        <v>13606</v>
      </c>
      <c r="M224" s="166">
        <f t="shared" si="22"/>
        <v>0</v>
      </c>
      <c r="N224" s="166">
        <f t="shared" si="23"/>
        <v>0</v>
      </c>
      <c r="O224" s="166">
        <f t="shared" si="24"/>
        <v>0</v>
      </c>
      <c r="P224" s="166">
        <f t="shared" si="25"/>
        <v>49</v>
      </c>
      <c r="S224" s="166">
        <f>VLOOKUP(L224,Schnitt1!L:P,2,0)</f>
        <v>0</v>
      </c>
      <c r="T224" s="166">
        <f>VLOOKUP(L224,Schnitt2!L:P,2,0)</f>
        <v>0</v>
      </c>
      <c r="U224" s="166">
        <f>VLOOKUP(L224,Schnitt3!L:P,2,0)</f>
        <v>0</v>
      </c>
      <c r="V224" s="166">
        <f>VLOOKUP(L224,Schnitt4!L:P,2,0)</f>
        <v>0</v>
      </c>
      <c r="W224" s="166">
        <f>VLOOKUP(L224,Schnitt5!L:P,2,0)</f>
        <v>0</v>
      </c>
      <c r="X224" s="166">
        <f>VLOOKUP(L224,Schnitt6!L:P,2,0)</f>
        <v>0</v>
      </c>
      <c r="AA224" s="166">
        <f>VLOOKUP(L224,Schnitt1!L:P,3,0)</f>
        <v>0</v>
      </c>
      <c r="AB224" s="166">
        <f>VLOOKUP(L224,Schnitt2!L:P,3,0)</f>
        <v>0</v>
      </c>
      <c r="AC224" s="166">
        <f>VLOOKUP(L224,Schnitt3!L:P,3,0)</f>
        <v>0</v>
      </c>
      <c r="AD224" s="166">
        <f>VLOOKUP(L224,Schnitt4!L:P,3,0)</f>
        <v>0</v>
      </c>
      <c r="AE224" s="166">
        <f>VLOOKUP(L224,Schnitt5!L:P,3,0)</f>
        <v>0</v>
      </c>
      <c r="AF224" s="166">
        <f>VLOOKUP(L224,Schnitt6!L:P,3,0)</f>
        <v>0</v>
      </c>
    </row>
    <row r="225" spans="12:32" x14ac:dyDescent="0.25">
      <c r="L225" s="264">
        <f>Member!A225</f>
        <v>16327</v>
      </c>
      <c r="M225" s="166">
        <f t="shared" si="22"/>
        <v>0</v>
      </c>
      <c r="N225" s="166">
        <f t="shared" si="23"/>
        <v>0</v>
      </c>
      <c r="O225" s="166">
        <f t="shared" si="24"/>
        <v>0</v>
      </c>
      <c r="P225" s="166">
        <f t="shared" si="25"/>
        <v>49</v>
      </c>
      <c r="S225" s="166">
        <f>VLOOKUP(L225,Schnitt1!L:P,2,0)</f>
        <v>0</v>
      </c>
      <c r="T225" s="166">
        <f>VLOOKUP(L225,Schnitt2!L:P,2,0)</f>
        <v>0</v>
      </c>
      <c r="U225" s="166">
        <f>VLOOKUP(L225,Schnitt3!L:P,2,0)</f>
        <v>0</v>
      </c>
      <c r="V225" s="166">
        <f>VLOOKUP(L225,Schnitt4!L:P,2,0)</f>
        <v>0</v>
      </c>
      <c r="W225" s="166">
        <f>VLOOKUP(L225,Schnitt5!L:P,2,0)</f>
        <v>0</v>
      </c>
      <c r="X225" s="166">
        <f>VLOOKUP(L225,Schnitt6!L:P,2,0)</f>
        <v>0</v>
      </c>
      <c r="AA225" s="166">
        <f>VLOOKUP(L225,Schnitt1!L:P,3,0)</f>
        <v>0</v>
      </c>
      <c r="AB225" s="166">
        <f>VLOOKUP(L225,Schnitt2!L:P,3,0)</f>
        <v>0</v>
      </c>
      <c r="AC225" s="166">
        <f>VLOOKUP(L225,Schnitt3!L:P,3,0)</f>
        <v>0</v>
      </c>
      <c r="AD225" s="166">
        <f>VLOOKUP(L225,Schnitt4!L:P,3,0)</f>
        <v>0</v>
      </c>
      <c r="AE225" s="166">
        <f>VLOOKUP(L225,Schnitt5!L:P,3,0)</f>
        <v>0</v>
      </c>
      <c r="AF225" s="166">
        <f>VLOOKUP(L225,Schnitt6!L:P,3,0)</f>
        <v>0</v>
      </c>
    </row>
    <row r="226" spans="12:32" x14ac:dyDescent="0.25">
      <c r="L226" s="264">
        <f>Member!A226</f>
        <v>7493</v>
      </c>
      <c r="M226" s="166">
        <f t="shared" si="22"/>
        <v>0</v>
      </c>
      <c r="N226" s="166">
        <f t="shared" si="23"/>
        <v>0</v>
      </c>
      <c r="O226" s="166">
        <f t="shared" si="24"/>
        <v>0</v>
      </c>
      <c r="P226" s="166">
        <f t="shared" si="25"/>
        <v>49</v>
      </c>
      <c r="S226" s="166">
        <f>VLOOKUP(L226,Schnitt1!L:P,2,0)</f>
        <v>0</v>
      </c>
      <c r="T226" s="166">
        <f>VLOOKUP(L226,Schnitt2!L:P,2,0)</f>
        <v>0</v>
      </c>
      <c r="U226" s="166">
        <f>VLOOKUP(L226,Schnitt3!L:P,2,0)</f>
        <v>0</v>
      </c>
      <c r="V226" s="166">
        <f>VLOOKUP(L226,Schnitt4!L:P,2,0)</f>
        <v>0</v>
      </c>
      <c r="W226" s="166">
        <f>VLOOKUP(L226,Schnitt5!L:P,2,0)</f>
        <v>0</v>
      </c>
      <c r="X226" s="166">
        <f>VLOOKUP(L226,Schnitt6!L:P,2,0)</f>
        <v>0</v>
      </c>
      <c r="AA226" s="166">
        <f>VLOOKUP(L226,Schnitt1!L:P,3,0)</f>
        <v>0</v>
      </c>
      <c r="AB226" s="166">
        <f>VLOOKUP(L226,Schnitt2!L:P,3,0)</f>
        <v>0</v>
      </c>
      <c r="AC226" s="166">
        <f>VLOOKUP(L226,Schnitt3!L:P,3,0)</f>
        <v>0</v>
      </c>
      <c r="AD226" s="166">
        <f>VLOOKUP(L226,Schnitt4!L:P,3,0)</f>
        <v>0</v>
      </c>
      <c r="AE226" s="166">
        <f>VLOOKUP(L226,Schnitt5!L:P,3,0)</f>
        <v>0</v>
      </c>
      <c r="AF226" s="166">
        <f>VLOOKUP(L226,Schnitt6!L:P,3,0)</f>
        <v>0</v>
      </c>
    </row>
    <row r="227" spans="12:32" x14ac:dyDescent="0.25">
      <c r="L227" s="264">
        <f>Member!A227</f>
        <v>7330</v>
      </c>
      <c r="M227" s="166">
        <f t="shared" si="22"/>
        <v>0</v>
      </c>
      <c r="N227" s="166">
        <f t="shared" si="23"/>
        <v>0</v>
      </c>
      <c r="O227" s="166">
        <f t="shared" si="24"/>
        <v>0</v>
      </c>
      <c r="P227" s="166">
        <f t="shared" si="25"/>
        <v>49</v>
      </c>
      <c r="S227" s="166">
        <f>VLOOKUP(L227,Schnitt1!L:P,2,0)</f>
        <v>0</v>
      </c>
      <c r="T227" s="166">
        <f>VLOOKUP(L227,Schnitt2!L:P,2,0)</f>
        <v>0</v>
      </c>
      <c r="U227" s="166">
        <f>VLOOKUP(L227,Schnitt3!L:P,2,0)</f>
        <v>0</v>
      </c>
      <c r="V227" s="166">
        <f>VLOOKUP(L227,Schnitt4!L:P,2,0)</f>
        <v>0</v>
      </c>
      <c r="W227" s="166">
        <f>VLOOKUP(L227,Schnitt5!L:P,2,0)</f>
        <v>0</v>
      </c>
      <c r="X227" s="166">
        <f>VLOOKUP(L227,Schnitt6!L:P,2,0)</f>
        <v>0</v>
      </c>
      <c r="AA227" s="166">
        <f>VLOOKUP(L227,Schnitt1!L:P,3,0)</f>
        <v>0</v>
      </c>
      <c r="AB227" s="166">
        <f>VLOOKUP(L227,Schnitt2!L:P,3,0)</f>
        <v>0</v>
      </c>
      <c r="AC227" s="166">
        <f>VLOOKUP(L227,Schnitt3!L:P,3,0)</f>
        <v>0</v>
      </c>
      <c r="AD227" s="166">
        <f>VLOOKUP(L227,Schnitt4!L:P,3,0)</f>
        <v>0</v>
      </c>
      <c r="AE227" s="166">
        <f>VLOOKUP(L227,Schnitt5!L:P,3,0)</f>
        <v>0</v>
      </c>
      <c r="AF227" s="166">
        <f>VLOOKUP(L227,Schnitt6!L:P,3,0)</f>
        <v>0</v>
      </c>
    </row>
    <row r="228" spans="12:32" x14ac:dyDescent="0.25">
      <c r="L228" s="264">
        <f>Member!A228</f>
        <v>16333</v>
      </c>
      <c r="M228" s="166">
        <f t="shared" si="22"/>
        <v>0</v>
      </c>
      <c r="N228" s="166">
        <f t="shared" si="23"/>
        <v>0</v>
      </c>
      <c r="O228" s="166">
        <f t="shared" si="24"/>
        <v>0</v>
      </c>
      <c r="P228" s="166">
        <f t="shared" si="25"/>
        <v>49</v>
      </c>
      <c r="S228" s="166">
        <f>VLOOKUP(L228,Schnitt1!L:P,2,0)</f>
        <v>0</v>
      </c>
      <c r="T228" s="166">
        <f>VLOOKUP(L228,Schnitt2!L:P,2,0)</f>
        <v>0</v>
      </c>
      <c r="U228" s="166">
        <f>VLOOKUP(L228,Schnitt3!L:P,2,0)</f>
        <v>0</v>
      </c>
      <c r="V228" s="166">
        <f>VLOOKUP(L228,Schnitt4!L:P,2,0)</f>
        <v>0</v>
      </c>
      <c r="W228" s="166">
        <f>VLOOKUP(L228,Schnitt5!L:P,2,0)</f>
        <v>0</v>
      </c>
      <c r="X228" s="166">
        <f>VLOOKUP(L228,Schnitt6!L:P,2,0)</f>
        <v>0</v>
      </c>
      <c r="AA228" s="166">
        <f>VLOOKUP(L228,Schnitt1!L:P,3,0)</f>
        <v>0</v>
      </c>
      <c r="AB228" s="166">
        <f>VLOOKUP(L228,Schnitt2!L:P,3,0)</f>
        <v>0</v>
      </c>
      <c r="AC228" s="166">
        <f>VLOOKUP(L228,Schnitt3!L:P,3,0)</f>
        <v>0</v>
      </c>
      <c r="AD228" s="166">
        <f>VLOOKUP(L228,Schnitt4!L:P,3,0)</f>
        <v>0</v>
      </c>
      <c r="AE228" s="166">
        <f>VLOOKUP(L228,Schnitt5!L:P,3,0)</f>
        <v>0</v>
      </c>
      <c r="AF228" s="166">
        <f>VLOOKUP(L228,Schnitt6!L:P,3,0)</f>
        <v>0</v>
      </c>
    </row>
    <row r="229" spans="12:32" x14ac:dyDescent="0.25">
      <c r="L229" s="264">
        <f>Member!A229</f>
        <v>16085</v>
      </c>
      <c r="M229" s="166">
        <f t="shared" si="22"/>
        <v>0</v>
      </c>
      <c r="N229" s="166">
        <f t="shared" si="23"/>
        <v>0</v>
      </c>
      <c r="O229" s="166">
        <f t="shared" si="24"/>
        <v>0</v>
      </c>
      <c r="P229" s="166">
        <f t="shared" si="25"/>
        <v>49</v>
      </c>
      <c r="S229" s="166">
        <f>VLOOKUP(L229,Schnitt1!L:P,2,0)</f>
        <v>0</v>
      </c>
      <c r="T229" s="166">
        <f>VLOOKUP(L229,Schnitt2!L:P,2,0)</f>
        <v>0</v>
      </c>
      <c r="U229" s="166">
        <f>VLOOKUP(L229,Schnitt3!L:P,2,0)</f>
        <v>0</v>
      </c>
      <c r="V229" s="166">
        <f>VLOOKUP(L229,Schnitt4!L:P,2,0)</f>
        <v>0</v>
      </c>
      <c r="W229" s="166">
        <f>VLOOKUP(L229,Schnitt5!L:P,2,0)</f>
        <v>0</v>
      </c>
      <c r="X229" s="166">
        <f>VLOOKUP(L229,Schnitt6!L:P,2,0)</f>
        <v>0</v>
      </c>
      <c r="AA229" s="166">
        <f>VLOOKUP(L229,Schnitt1!L:P,3,0)</f>
        <v>0</v>
      </c>
      <c r="AB229" s="166">
        <f>VLOOKUP(L229,Schnitt2!L:P,3,0)</f>
        <v>0</v>
      </c>
      <c r="AC229" s="166">
        <f>VLOOKUP(L229,Schnitt3!L:P,3,0)</f>
        <v>0</v>
      </c>
      <c r="AD229" s="166">
        <f>VLOOKUP(L229,Schnitt4!L:P,3,0)</f>
        <v>0</v>
      </c>
      <c r="AE229" s="166">
        <f>VLOOKUP(L229,Schnitt5!L:P,3,0)</f>
        <v>0</v>
      </c>
      <c r="AF229" s="166">
        <f>VLOOKUP(L229,Schnitt6!L:P,3,0)</f>
        <v>0</v>
      </c>
    </row>
    <row r="230" spans="12:32" x14ac:dyDescent="0.25">
      <c r="L230" s="264">
        <f>Member!A230</f>
        <v>38240</v>
      </c>
      <c r="M230" s="166">
        <f t="shared" si="22"/>
        <v>0</v>
      </c>
      <c r="N230" s="166">
        <f t="shared" si="23"/>
        <v>0</v>
      </c>
      <c r="O230" s="166">
        <f t="shared" si="24"/>
        <v>0</v>
      </c>
      <c r="P230" s="166">
        <f t="shared" si="25"/>
        <v>49</v>
      </c>
      <c r="S230" s="166">
        <f>VLOOKUP(L230,Schnitt1!L:P,2,0)</f>
        <v>0</v>
      </c>
      <c r="T230" s="166">
        <f>VLOOKUP(L230,Schnitt2!L:P,2,0)</f>
        <v>0</v>
      </c>
      <c r="U230" s="166">
        <f>VLOOKUP(L230,Schnitt3!L:P,2,0)</f>
        <v>0</v>
      </c>
      <c r="V230" s="166">
        <f>VLOOKUP(L230,Schnitt4!L:P,2,0)</f>
        <v>0</v>
      </c>
      <c r="W230" s="166">
        <f>VLOOKUP(L230,Schnitt5!L:P,2,0)</f>
        <v>0</v>
      </c>
      <c r="X230" s="166">
        <f>VLOOKUP(L230,Schnitt6!L:P,2,0)</f>
        <v>0</v>
      </c>
      <c r="AA230" s="166">
        <f>VLOOKUP(L230,Schnitt1!L:P,3,0)</f>
        <v>0</v>
      </c>
      <c r="AB230" s="166">
        <f>VLOOKUP(L230,Schnitt2!L:P,3,0)</f>
        <v>0</v>
      </c>
      <c r="AC230" s="166">
        <f>VLOOKUP(L230,Schnitt3!L:P,3,0)</f>
        <v>0</v>
      </c>
      <c r="AD230" s="166">
        <f>VLOOKUP(L230,Schnitt4!L:P,3,0)</f>
        <v>0</v>
      </c>
      <c r="AE230" s="166">
        <f>VLOOKUP(L230,Schnitt5!L:P,3,0)</f>
        <v>0</v>
      </c>
      <c r="AF230" s="166">
        <f>VLOOKUP(L230,Schnitt6!L:P,3,0)</f>
        <v>0</v>
      </c>
    </row>
    <row r="231" spans="12:32" x14ac:dyDescent="0.25">
      <c r="L231" s="264">
        <f>Member!A231</f>
        <v>16224</v>
      </c>
      <c r="M231" s="166">
        <f t="shared" si="22"/>
        <v>0</v>
      </c>
      <c r="N231" s="166">
        <f t="shared" si="23"/>
        <v>0</v>
      </c>
      <c r="O231" s="166">
        <f t="shared" si="24"/>
        <v>0</v>
      </c>
      <c r="P231" s="166">
        <f t="shared" si="25"/>
        <v>49</v>
      </c>
      <c r="S231" s="166">
        <f>VLOOKUP(L231,Schnitt1!L:P,2,0)</f>
        <v>0</v>
      </c>
      <c r="T231" s="166">
        <f>VLOOKUP(L231,Schnitt2!L:P,2,0)</f>
        <v>0</v>
      </c>
      <c r="U231" s="166">
        <f>VLOOKUP(L231,Schnitt3!L:P,2,0)</f>
        <v>0</v>
      </c>
      <c r="V231" s="166">
        <f>VLOOKUP(L231,Schnitt4!L:P,2,0)</f>
        <v>0</v>
      </c>
      <c r="W231" s="166">
        <f>VLOOKUP(L231,Schnitt5!L:P,2,0)</f>
        <v>0</v>
      </c>
      <c r="X231" s="166">
        <f>VLOOKUP(L231,Schnitt6!L:P,2,0)</f>
        <v>0</v>
      </c>
      <c r="AA231" s="166">
        <f>VLOOKUP(L231,Schnitt1!L:P,3,0)</f>
        <v>0</v>
      </c>
      <c r="AB231" s="166">
        <f>VLOOKUP(L231,Schnitt2!L:P,3,0)</f>
        <v>0</v>
      </c>
      <c r="AC231" s="166">
        <f>VLOOKUP(L231,Schnitt3!L:P,3,0)</f>
        <v>0</v>
      </c>
      <c r="AD231" s="166">
        <f>VLOOKUP(L231,Schnitt4!L:P,3,0)</f>
        <v>0</v>
      </c>
      <c r="AE231" s="166">
        <f>VLOOKUP(L231,Schnitt5!L:P,3,0)</f>
        <v>0</v>
      </c>
      <c r="AF231" s="166">
        <f>VLOOKUP(L231,Schnitt6!L:P,3,0)</f>
        <v>0</v>
      </c>
    </row>
    <row r="232" spans="12:32" x14ac:dyDescent="0.25">
      <c r="L232" s="264">
        <f>Member!A232</f>
        <v>16120</v>
      </c>
      <c r="M232" s="166">
        <f t="shared" si="22"/>
        <v>0</v>
      </c>
      <c r="N232" s="166">
        <f t="shared" si="23"/>
        <v>0</v>
      </c>
      <c r="O232" s="166">
        <f t="shared" si="24"/>
        <v>0</v>
      </c>
      <c r="P232" s="166">
        <f t="shared" si="25"/>
        <v>49</v>
      </c>
      <c r="S232" s="166">
        <f>VLOOKUP(L232,Schnitt1!L:P,2,0)</f>
        <v>0</v>
      </c>
      <c r="T232" s="166">
        <f>VLOOKUP(L232,Schnitt2!L:P,2,0)</f>
        <v>0</v>
      </c>
      <c r="U232" s="166">
        <f>VLOOKUP(L232,Schnitt3!L:P,2,0)</f>
        <v>0</v>
      </c>
      <c r="V232" s="166">
        <f>VLOOKUP(L232,Schnitt4!L:P,2,0)</f>
        <v>0</v>
      </c>
      <c r="W232" s="166">
        <f>VLOOKUP(L232,Schnitt5!L:P,2,0)</f>
        <v>0</v>
      </c>
      <c r="X232" s="166">
        <f>VLOOKUP(L232,Schnitt6!L:P,2,0)</f>
        <v>0</v>
      </c>
      <c r="AA232" s="166">
        <f>VLOOKUP(L232,Schnitt1!L:P,3,0)</f>
        <v>0</v>
      </c>
      <c r="AB232" s="166">
        <f>VLOOKUP(L232,Schnitt2!L:P,3,0)</f>
        <v>0</v>
      </c>
      <c r="AC232" s="166">
        <f>VLOOKUP(L232,Schnitt3!L:P,3,0)</f>
        <v>0</v>
      </c>
      <c r="AD232" s="166">
        <f>VLOOKUP(L232,Schnitt4!L:P,3,0)</f>
        <v>0</v>
      </c>
      <c r="AE232" s="166">
        <f>VLOOKUP(L232,Schnitt5!L:P,3,0)</f>
        <v>0</v>
      </c>
      <c r="AF232" s="166">
        <f>VLOOKUP(L232,Schnitt6!L:P,3,0)</f>
        <v>0</v>
      </c>
    </row>
    <row r="233" spans="12:32" x14ac:dyDescent="0.25">
      <c r="L233" s="264">
        <f>Member!A233</f>
        <v>25911</v>
      </c>
      <c r="M233" s="166">
        <f t="shared" si="22"/>
        <v>0</v>
      </c>
      <c r="N233" s="166">
        <f t="shared" si="23"/>
        <v>0</v>
      </c>
      <c r="O233" s="166">
        <f t="shared" si="24"/>
        <v>0</v>
      </c>
      <c r="P233" s="166">
        <f t="shared" si="25"/>
        <v>49</v>
      </c>
      <c r="S233" s="166">
        <f>VLOOKUP(L233,Schnitt1!L:P,2,0)</f>
        <v>0</v>
      </c>
      <c r="T233" s="166">
        <f>VLOOKUP(L233,Schnitt2!L:P,2,0)</f>
        <v>0</v>
      </c>
      <c r="U233" s="166">
        <f>VLOOKUP(L233,Schnitt3!L:P,2,0)</f>
        <v>0</v>
      </c>
      <c r="V233" s="166">
        <f>VLOOKUP(L233,Schnitt4!L:P,2,0)</f>
        <v>0</v>
      </c>
      <c r="W233" s="166">
        <f>VLOOKUP(L233,Schnitt5!L:P,2,0)</f>
        <v>0</v>
      </c>
      <c r="X233" s="166">
        <f>VLOOKUP(L233,Schnitt6!L:P,2,0)</f>
        <v>0</v>
      </c>
      <c r="AA233" s="166">
        <f>VLOOKUP(L233,Schnitt1!L:P,3,0)</f>
        <v>0</v>
      </c>
      <c r="AB233" s="166">
        <f>VLOOKUP(L233,Schnitt2!L:P,3,0)</f>
        <v>0</v>
      </c>
      <c r="AC233" s="166">
        <f>VLOOKUP(L233,Schnitt3!L:P,3,0)</f>
        <v>0</v>
      </c>
      <c r="AD233" s="166">
        <f>VLOOKUP(L233,Schnitt4!L:P,3,0)</f>
        <v>0</v>
      </c>
      <c r="AE233" s="166">
        <f>VLOOKUP(L233,Schnitt5!L:P,3,0)</f>
        <v>0</v>
      </c>
      <c r="AF233" s="166">
        <f>VLOOKUP(L233,Schnitt6!L:P,3,0)</f>
        <v>0</v>
      </c>
    </row>
    <row r="234" spans="12:32" x14ac:dyDescent="0.25">
      <c r="L234" s="264">
        <f>Member!A234</f>
        <v>38287</v>
      </c>
      <c r="M234" s="166">
        <f t="shared" si="22"/>
        <v>0</v>
      </c>
      <c r="N234" s="166">
        <f t="shared" si="23"/>
        <v>0</v>
      </c>
      <c r="O234" s="166">
        <f t="shared" si="24"/>
        <v>0</v>
      </c>
      <c r="P234" s="166">
        <f t="shared" si="25"/>
        <v>49</v>
      </c>
      <c r="S234" s="166">
        <f>VLOOKUP(L234,Schnitt1!L:P,2,0)</f>
        <v>0</v>
      </c>
      <c r="T234" s="166">
        <f>VLOOKUP(L234,Schnitt2!L:P,2,0)</f>
        <v>0</v>
      </c>
      <c r="U234" s="166">
        <f>VLOOKUP(L234,Schnitt3!L:P,2,0)</f>
        <v>0</v>
      </c>
      <c r="V234" s="166">
        <f>VLOOKUP(L234,Schnitt4!L:P,2,0)</f>
        <v>0</v>
      </c>
      <c r="W234" s="166">
        <f>VLOOKUP(L234,Schnitt5!L:P,2,0)</f>
        <v>0</v>
      </c>
      <c r="X234" s="166">
        <f>VLOOKUP(L234,Schnitt6!L:P,2,0)</f>
        <v>0</v>
      </c>
      <c r="AA234" s="166">
        <f>VLOOKUP(L234,Schnitt1!L:P,3,0)</f>
        <v>0</v>
      </c>
      <c r="AB234" s="166">
        <f>VLOOKUP(L234,Schnitt2!L:P,3,0)</f>
        <v>0</v>
      </c>
      <c r="AC234" s="166">
        <f>VLOOKUP(L234,Schnitt3!L:P,3,0)</f>
        <v>0</v>
      </c>
      <c r="AD234" s="166">
        <f>VLOOKUP(L234,Schnitt4!L:P,3,0)</f>
        <v>0</v>
      </c>
      <c r="AE234" s="166">
        <f>VLOOKUP(L234,Schnitt5!L:P,3,0)</f>
        <v>0</v>
      </c>
      <c r="AF234" s="166">
        <f>VLOOKUP(L234,Schnitt6!L:P,3,0)</f>
        <v>0</v>
      </c>
    </row>
    <row r="235" spans="12:32" x14ac:dyDescent="0.25">
      <c r="L235" s="264">
        <f>Member!A235</f>
        <v>16121</v>
      </c>
      <c r="M235" s="166">
        <f t="shared" si="22"/>
        <v>0</v>
      </c>
      <c r="N235" s="166">
        <f t="shared" si="23"/>
        <v>0</v>
      </c>
      <c r="O235" s="166">
        <f t="shared" si="24"/>
        <v>0</v>
      </c>
      <c r="P235" s="166">
        <f t="shared" si="25"/>
        <v>49</v>
      </c>
      <c r="S235" s="166">
        <f>VLOOKUP(L235,Schnitt1!L:P,2,0)</f>
        <v>0</v>
      </c>
      <c r="T235" s="166">
        <f>VLOOKUP(L235,Schnitt2!L:P,2,0)</f>
        <v>0</v>
      </c>
      <c r="U235" s="166">
        <f>VLOOKUP(L235,Schnitt3!L:P,2,0)</f>
        <v>0</v>
      </c>
      <c r="V235" s="166">
        <f>VLOOKUP(L235,Schnitt4!L:P,2,0)</f>
        <v>0</v>
      </c>
      <c r="W235" s="166">
        <f>VLOOKUP(L235,Schnitt5!L:P,2,0)</f>
        <v>0</v>
      </c>
      <c r="X235" s="166">
        <f>VLOOKUP(L235,Schnitt6!L:P,2,0)</f>
        <v>0</v>
      </c>
      <c r="AA235" s="166">
        <f>VLOOKUP(L235,Schnitt1!L:P,3,0)</f>
        <v>0</v>
      </c>
      <c r="AB235" s="166">
        <f>VLOOKUP(L235,Schnitt2!L:P,3,0)</f>
        <v>0</v>
      </c>
      <c r="AC235" s="166">
        <f>VLOOKUP(L235,Schnitt3!L:P,3,0)</f>
        <v>0</v>
      </c>
      <c r="AD235" s="166">
        <f>VLOOKUP(L235,Schnitt4!L:P,3,0)</f>
        <v>0</v>
      </c>
      <c r="AE235" s="166">
        <f>VLOOKUP(L235,Schnitt5!L:P,3,0)</f>
        <v>0</v>
      </c>
      <c r="AF235" s="166">
        <f>VLOOKUP(L235,Schnitt6!L:P,3,0)</f>
        <v>0</v>
      </c>
    </row>
    <row r="236" spans="12:32" x14ac:dyDescent="0.25">
      <c r="L236" s="264">
        <f>Member!A236</f>
        <v>16214</v>
      </c>
      <c r="M236" s="166">
        <f t="shared" si="22"/>
        <v>0</v>
      </c>
      <c r="N236" s="166">
        <f t="shared" si="23"/>
        <v>0</v>
      </c>
      <c r="O236" s="166">
        <f t="shared" si="24"/>
        <v>0</v>
      </c>
      <c r="P236" s="166">
        <f t="shared" si="25"/>
        <v>49</v>
      </c>
      <c r="S236" s="166">
        <f>VLOOKUP(L236,Schnitt1!L:P,2,0)</f>
        <v>0</v>
      </c>
      <c r="T236" s="166">
        <f>VLOOKUP(L236,Schnitt2!L:P,2,0)</f>
        <v>0</v>
      </c>
      <c r="U236" s="166">
        <f>VLOOKUP(L236,Schnitt3!L:P,2,0)</f>
        <v>0</v>
      </c>
      <c r="V236" s="166">
        <f>VLOOKUP(L236,Schnitt4!L:P,2,0)</f>
        <v>0</v>
      </c>
      <c r="W236" s="166">
        <f>VLOOKUP(L236,Schnitt5!L:P,2,0)</f>
        <v>0</v>
      </c>
      <c r="X236" s="166">
        <f>VLOOKUP(L236,Schnitt6!L:P,2,0)</f>
        <v>0</v>
      </c>
      <c r="AA236" s="166">
        <f>VLOOKUP(L236,Schnitt1!L:P,3,0)</f>
        <v>0</v>
      </c>
      <c r="AB236" s="166">
        <f>VLOOKUP(L236,Schnitt2!L:P,3,0)</f>
        <v>0</v>
      </c>
      <c r="AC236" s="166">
        <f>VLOOKUP(L236,Schnitt3!L:P,3,0)</f>
        <v>0</v>
      </c>
      <c r="AD236" s="166">
        <f>VLOOKUP(L236,Schnitt4!L:P,3,0)</f>
        <v>0</v>
      </c>
      <c r="AE236" s="166">
        <f>VLOOKUP(L236,Schnitt5!L:P,3,0)</f>
        <v>0</v>
      </c>
      <c r="AF236" s="166">
        <f>VLOOKUP(L236,Schnitt6!L:P,3,0)</f>
        <v>0</v>
      </c>
    </row>
    <row r="237" spans="12:32" x14ac:dyDescent="0.25">
      <c r="L237" s="264">
        <f>Member!A237</f>
        <v>38380</v>
      </c>
      <c r="M237" s="166">
        <f t="shared" si="22"/>
        <v>0</v>
      </c>
      <c r="N237" s="166">
        <f t="shared" si="23"/>
        <v>0</v>
      </c>
      <c r="O237" s="166">
        <f t="shared" si="24"/>
        <v>0</v>
      </c>
      <c r="P237" s="166">
        <f t="shared" si="25"/>
        <v>49</v>
      </c>
      <c r="S237" s="166">
        <f>VLOOKUP(L237,Schnitt1!L:P,2,0)</f>
        <v>0</v>
      </c>
      <c r="T237" s="166">
        <f>VLOOKUP(L237,Schnitt2!L:P,2,0)</f>
        <v>0</v>
      </c>
      <c r="U237" s="166">
        <f>VLOOKUP(L237,Schnitt3!L:P,2,0)</f>
        <v>0</v>
      </c>
      <c r="V237" s="166">
        <f>VLOOKUP(L237,Schnitt4!L:P,2,0)</f>
        <v>0</v>
      </c>
      <c r="W237" s="166">
        <f>VLOOKUP(L237,Schnitt5!L:P,2,0)</f>
        <v>0</v>
      </c>
      <c r="X237" s="166">
        <f>VLOOKUP(L237,Schnitt6!L:P,2,0)</f>
        <v>0</v>
      </c>
      <c r="AA237" s="166">
        <f>VLOOKUP(L237,Schnitt1!L:P,3,0)</f>
        <v>0</v>
      </c>
      <c r="AB237" s="166">
        <f>VLOOKUP(L237,Schnitt2!L:P,3,0)</f>
        <v>0</v>
      </c>
      <c r="AC237" s="166">
        <f>VLOOKUP(L237,Schnitt3!L:P,3,0)</f>
        <v>0</v>
      </c>
      <c r="AD237" s="166">
        <f>VLOOKUP(L237,Schnitt4!L:P,3,0)</f>
        <v>0</v>
      </c>
      <c r="AE237" s="166">
        <f>VLOOKUP(L237,Schnitt5!L:P,3,0)</f>
        <v>0</v>
      </c>
      <c r="AF237" s="166">
        <f>VLOOKUP(L237,Schnitt6!L:P,3,0)</f>
        <v>0</v>
      </c>
    </row>
    <row r="238" spans="12:32" x14ac:dyDescent="0.25">
      <c r="L238" s="264">
        <f>Member!A238</f>
        <v>25549</v>
      </c>
      <c r="M238" s="166">
        <f t="shared" si="22"/>
        <v>0</v>
      </c>
      <c r="N238" s="166">
        <f t="shared" si="23"/>
        <v>0</v>
      </c>
      <c r="O238" s="166">
        <f t="shared" si="24"/>
        <v>0</v>
      </c>
      <c r="P238" s="166">
        <f t="shared" si="25"/>
        <v>49</v>
      </c>
      <c r="S238" s="166">
        <f>VLOOKUP(L238,Schnitt1!L:P,2,0)</f>
        <v>0</v>
      </c>
      <c r="T238" s="166">
        <f>VLOOKUP(L238,Schnitt2!L:P,2,0)</f>
        <v>0</v>
      </c>
      <c r="U238" s="166">
        <f>VLOOKUP(L238,Schnitt3!L:P,2,0)</f>
        <v>0</v>
      </c>
      <c r="V238" s="166">
        <f>VLOOKUP(L238,Schnitt4!L:P,2,0)</f>
        <v>0</v>
      </c>
      <c r="W238" s="166">
        <f>VLOOKUP(L238,Schnitt5!L:P,2,0)</f>
        <v>0</v>
      </c>
      <c r="X238" s="166">
        <f>VLOOKUP(L238,Schnitt6!L:P,2,0)</f>
        <v>0</v>
      </c>
      <c r="AA238" s="166">
        <f>VLOOKUP(L238,Schnitt1!L:P,3,0)</f>
        <v>0</v>
      </c>
      <c r="AB238" s="166">
        <f>VLOOKUP(L238,Schnitt2!L:P,3,0)</f>
        <v>0</v>
      </c>
      <c r="AC238" s="166">
        <f>VLOOKUP(L238,Schnitt3!L:P,3,0)</f>
        <v>0</v>
      </c>
      <c r="AD238" s="166">
        <f>VLOOKUP(L238,Schnitt4!L:P,3,0)</f>
        <v>0</v>
      </c>
      <c r="AE238" s="166">
        <f>VLOOKUP(L238,Schnitt5!L:P,3,0)</f>
        <v>0</v>
      </c>
      <c r="AF238" s="166">
        <f>VLOOKUP(L238,Schnitt6!L:P,3,0)</f>
        <v>0</v>
      </c>
    </row>
    <row r="239" spans="12:32" x14ac:dyDescent="0.25">
      <c r="L239" s="264">
        <f>Member!A239</f>
        <v>25550</v>
      </c>
      <c r="M239" s="166">
        <f t="shared" si="22"/>
        <v>0</v>
      </c>
      <c r="N239" s="166">
        <f t="shared" si="23"/>
        <v>0</v>
      </c>
      <c r="O239" s="166">
        <f t="shared" si="24"/>
        <v>0</v>
      </c>
      <c r="P239" s="166">
        <f t="shared" si="25"/>
        <v>49</v>
      </c>
      <c r="S239" s="166">
        <f>VLOOKUP(L239,Schnitt1!L:P,2,0)</f>
        <v>0</v>
      </c>
      <c r="T239" s="166">
        <f>VLOOKUP(L239,Schnitt2!L:P,2,0)</f>
        <v>0</v>
      </c>
      <c r="U239" s="166">
        <f>VLOOKUP(L239,Schnitt3!L:P,2,0)</f>
        <v>0</v>
      </c>
      <c r="V239" s="166">
        <f>VLOOKUP(L239,Schnitt4!L:P,2,0)</f>
        <v>0</v>
      </c>
      <c r="W239" s="166">
        <f>VLOOKUP(L239,Schnitt5!L:P,2,0)</f>
        <v>0</v>
      </c>
      <c r="X239" s="166">
        <f>VLOOKUP(L239,Schnitt6!L:P,2,0)</f>
        <v>0</v>
      </c>
      <c r="AA239" s="166">
        <f>VLOOKUP(L239,Schnitt1!L:P,3,0)</f>
        <v>0</v>
      </c>
      <c r="AB239" s="166">
        <f>VLOOKUP(L239,Schnitt2!L:P,3,0)</f>
        <v>0</v>
      </c>
      <c r="AC239" s="166">
        <f>VLOOKUP(L239,Schnitt3!L:P,3,0)</f>
        <v>0</v>
      </c>
      <c r="AD239" s="166">
        <f>VLOOKUP(L239,Schnitt4!L:P,3,0)</f>
        <v>0</v>
      </c>
      <c r="AE239" s="166">
        <f>VLOOKUP(L239,Schnitt5!L:P,3,0)</f>
        <v>0</v>
      </c>
      <c r="AF239" s="166">
        <f>VLOOKUP(L239,Schnitt6!L:P,3,0)</f>
        <v>0</v>
      </c>
    </row>
    <row r="240" spans="12:32" x14ac:dyDescent="0.25">
      <c r="L240" s="264">
        <f>Member!A240</f>
        <v>25748</v>
      </c>
      <c r="M240" s="166">
        <f t="shared" si="22"/>
        <v>0</v>
      </c>
      <c r="N240" s="166">
        <f t="shared" si="23"/>
        <v>0</v>
      </c>
      <c r="O240" s="166">
        <f t="shared" si="24"/>
        <v>0</v>
      </c>
      <c r="P240" s="166">
        <f t="shared" si="25"/>
        <v>49</v>
      </c>
      <c r="S240" s="166">
        <f>VLOOKUP(L240,Schnitt1!L:P,2,0)</f>
        <v>0</v>
      </c>
      <c r="T240" s="166">
        <f>VLOOKUP(L240,Schnitt2!L:P,2,0)</f>
        <v>0</v>
      </c>
      <c r="U240" s="166">
        <f>VLOOKUP(L240,Schnitt3!L:P,2,0)</f>
        <v>0</v>
      </c>
      <c r="V240" s="166">
        <f>VLOOKUP(L240,Schnitt4!L:P,2,0)</f>
        <v>0</v>
      </c>
      <c r="W240" s="166">
        <f>VLOOKUP(L240,Schnitt5!L:P,2,0)</f>
        <v>0</v>
      </c>
      <c r="X240" s="166">
        <f>VLOOKUP(L240,Schnitt6!L:P,2,0)</f>
        <v>0</v>
      </c>
      <c r="AA240" s="166">
        <f>VLOOKUP(L240,Schnitt1!L:P,3,0)</f>
        <v>0</v>
      </c>
      <c r="AB240" s="166">
        <f>VLOOKUP(L240,Schnitt2!L:P,3,0)</f>
        <v>0</v>
      </c>
      <c r="AC240" s="166">
        <f>VLOOKUP(L240,Schnitt3!L:P,3,0)</f>
        <v>0</v>
      </c>
      <c r="AD240" s="166">
        <f>VLOOKUP(L240,Schnitt4!L:P,3,0)</f>
        <v>0</v>
      </c>
      <c r="AE240" s="166">
        <f>VLOOKUP(L240,Schnitt5!L:P,3,0)</f>
        <v>0</v>
      </c>
      <c r="AF240" s="166">
        <f>VLOOKUP(L240,Schnitt6!L:P,3,0)</f>
        <v>0</v>
      </c>
    </row>
    <row r="241" spans="12:32" x14ac:dyDescent="0.25">
      <c r="L241" s="264">
        <f>Member!A241</f>
        <v>25749</v>
      </c>
      <c r="M241" s="166">
        <f t="shared" si="22"/>
        <v>0</v>
      </c>
      <c r="N241" s="166">
        <f t="shared" si="23"/>
        <v>0</v>
      </c>
      <c r="O241" s="166">
        <f t="shared" si="24"/>
        <v>0</v>
      </c>
      <c r="P241" s="166">
        <f t="shared" si="25"/>
        <v>49</v>
      </c>
      <c r="S241" s="166">
        <f>VLOOKUP(L241,Schnitt1!L:P,2,0)</f>
        <v>0</v>
      </c>
      <c r="T241" s="166">
        <f>VLOOKUP(L241,Schnitt2!L:P,2,0)</f>
        <v>0</v>
      </c>
      <c r="U241" s="166">
        <f>VLOOKUP(L241,Schnitt3!L:P,2,0)</f>
        <v>0</v>
      </c>
      <c r="V241" s="166">
        <f>VLOOKUP(L241,Schnitt4!L:P,2,0)</f>
        <v>0</v>
      </c>
      <c r="W241" s="166">
        <f>VLOOKUP(L241,Schnitt5!L:P,2,0)</f>
        <v>0</v>
      </c>
      <c r="X241" s="166">
        <f>VLOOKUP(L241,Schnitt6!L:P,2,0)</f>
        <v>0</v>
      </c>
      <c r="AA241" s="166">
        <f>VLOOKUP(L241,Schnitt1!L:P,3,0)</f>
        <v>0</v>
      </c>
      <c r="AB241" s="166">
        <f>VLOOKUP(L241,Schnitt2!L:P,3,0)</f>
        <v>0</v>
      </c>
      <c r="AC241" s="166">
        <f>VLOOKUP(L241,Schnitt3!L:P,3,0)</f>
        <v>0</v>
      </c>
      <c r="AD241" s="166">
        <f>VLOOKUP(L241,Schnitt4!L:P,3,0)</f>
        <v>0</v>
      </c>
      <c r="AE241" s="166">
        <f>VLOOKUP(L241,Schnitt5!L:P,3,0)</f>
        <v>0</v>
      </c>
      <c r="AF241" s="166">
        <f>VLOOKUP(L241,Schnitt6!L:P,3,0)</f>
        <v>0</v>
      </c>
    </row>
    <row r="242" spans="12:32" x14ac:dyDescent="0.25">
      <c r="L242" s="264">
        <f>Member!A242</f>
        <v>38838</v>
      </c>
      <c r="M242" s="166">
        <f t="shared" si="22"/>
        <v>0</v>
      </c>
      <c r="N242" s="166">
        <f t="shared" si="23"/>
        <v>0</v>
      </c>
      <c r="O242" s="166">
        <f t="shared" si="24"/>
        <v>0</v>
      </c>
      <c r="P242" s="166">
        <f t="shared" si="25"/>
        <v>49</v>
      </c>
      <c r="S242" s="166">
        <f>VLOOKUP(L242,Schnitt1!L:P,2,0)</f>
        <v>0</v>
      </c>
      <c r="T242" s="166">
        <f>VLOOKUP(L242,Schnitt2!L:P,2,0)</f>
        <v>0</v>
      </c>
      <c r="U242" s="166">
        <f>VLOOKUP(L242,Schnitt3!L:P,2,0)</f>
        <v>0</v>
      </c>
      <c r="V242" s="166">
        <f>VLOOKUP(L242,Schnitt4!L:P,2,0)</f>
        <v>0</v>
      </c>
      <c r="W242" s="166">
        <f>VLOOKUP(L242,Schnitt5!L:P,2,0)</f>
        <v>0</v>
      </c>
      <c r="X242" s="166">
        <f>VLOOKUP(L242,Schnitt6!L:P,2,0)</f>
        <v>0</v>
      </c>
      <c r="AA242" s="166">
        <f>VLOOKUP(L242,Schnitt1!L:P,3,0)</f>
        <v>0</v>
      </c>
      <c r="AB242" s="166">
        <f>VLOOKUP(L242,Schnitt2!L:P,3,0)</f>
        <v>0</v>
      </c>
      <c r="AC242" s="166">
        <f>VLOOKUP(L242,Schnitt3!L:P,3,0)</f>
        <v>0</v>
      </c>
      <c r="AD242" s="166">
        <f>VLOOKUP(L242,Schnitt4!L:P,3,0)</f>
        <v>0</v>
      </c>
      <c r="AE242" s="166">
        <f>VLOOKUP(L242,Schnitt5!L:P,3,0)</f>
        <v>0</v>
      </c>
      <c r="AF242" s="166">
        <f>VLOOKUP(L242,Schnitt6!L:P,3,0)</f>
        <v>0</v>
      </c>
    </row>
    <row r="243" spans="12:32" x14ac:dyDescent="0.25">
      <c r="L243" s="264">
        <f>Member!A243</f>
        <v>25266</v>
      </c>
      <c r="M243" s="166">
        <f t="shared" si="22"/>
        <v>0</v>
      </c>
      <c r="N243" s="166">
        <f t="shared" si="23"/>
        <v>0</v>
      </c>
      <c r="O243" s="166">
        <f t="shared" si="24"/>
        <v>0</v>
      </c>
      <c r="P243" s="166">
        <f t="shared" si="25"/>
        <v>49</v>
      </c>
      <c r="S243" s="166">
        <f>VLOOKUP(L243,Schnitt1!L:P,2,0)</f>
        <v>0</v>
      </c>
      <c r="T243" s="166">
        <f>VLOOKUP(L243,Schnitt2!L:P,2,0)</f>
        <v>0</v>
      </c>
      <c r="U243" s="166">
        <f>VLOOKUP(L243,Schnitt3!L:P,2,0)</f>
        <v>0</v>
      </c>
      <c r="V243" s="166">
        <f>VLOOKUP(L243,Schnitt4!L:P,2,0)</f>
        <v>0</v>
      </c>
      <c r="W243" s="166">
        <f>VLOOKUP(L243,Schnitt5!L:P,2,0)</f>
        <v>0</v>
      </c>
      <c r="X243" s="166">
        <f>VLOOKUP(L243,Schnitt6!L:P,2,0)</f>
        <v>0</v>
      </c>
      <c r="AA243" s="166">
        <f>VLOOKUP(L243,Schnitt1!L:P,3,0)</f>
        <v>0</v>
      </c>
      <c r="AB243" s="166">
        <f>VLOOKUP(L243,Schnitt2!L:P,3,0)</f>
        <v>0</v>
      </c>
      <c r="AC243" s="166">
        <f>VLOOKUP(L243,Schnitt3!L:P,3,0)</f>
        <v>0</v>
      </c>
      <c r="AD243" s="166">
        <f>VLOOKUP(L243,Schnitt4!L:P,3,0)</f>
        <v>0</v>
      </c>
      <c r="AE243" s="166">
        <f>VLOOKUP(L243,Schnitt5!L:P,3,0)</f>
        <v>0</v>
      </c>
      <c r="AF243" s="166">
        <f>VLOOKUP(L243,Schnitt6!L:P,3,0)</f>
        <v>0</v>
      </c>
    </row>
    <row r="244" spans="12:32" x14ac:dyDescent="0.25">
      <c r="L244" s="264">
        <f>Member!A244</f>
        <v>29466</v>
      </c>
      <c r="M244" s="166">
        <f t="shared" si="22"/>
        <v>0</v>
      </c>
      <c r="N244" s="166">
        <f t="shared" si="23"/>
        <v>0</v>
      </c>
      <c r="O244" s="166">
        <f t="shared" si="24"/>
        <v>0</v>
      </c>
      <c r="P244" s="166">
        <f t="shared" si="25"/>
        <v>49</v>
      </c>
      <c r="S244" s="166">
        <f>VLOOKUP(L244,Schnitt1!L:P,2,0)</f>
        <v>0</v>
      </c>
      <c r="T244" s="166">
        <f>VLOOKUP(L244,Schnitt2!L:P,2,0)</f>
        <v>0</v>
      </c>
      <c r="U244" s="166">
        <f>VLOOKUP(L244,Schnitt3!L:P,2,0)</f>
        <v>0</v>
      </c>
      <c r="V244" s="166">
        <f>VLOOKUP(L244,Schnitt4!L:P,2,0)</f>
        <v>0</v>
      </c>
      <c r="W244" s="166">
        <f>VLOOKUP(L244,Schnitt5!L:P,2,0)</f>
        <v>0</v>
      </c>
      <c r="X244" s="166">
        <f>VLOOKUP(L244,Schnitt6!L:P,2,0)</f>
        <v>0</v>
      </c>
      <c r="AA244" s="166">
        <f>VLOOKUP(L244,Schnitt1!L:P,3,0)</f>
        <v>0</v>
      </c>
      <c r="AB244" s="166">
        <f>VLOOKUP(L244,Schnitt2!L:P,3,0)</f>
        <v>0</v>
      </c>
      <c r="AC244" s="166">
        <f>VLOOKUP(L244,Schnitt3!L:P,3,0)</f>
        <v>0</v>
      </c>
      <c r="AD244" s="166">
        <f>VLOOKUP(L244,Schnitt4!L:P,3,0)</f>
        <v>0</v>
      </c>
      <c r="AE244" s="166">
        <f>VLOOKUP(L244,Schnitt5!L:P,3,0)</f>
        <v>0</v>
      </c>
      <c r="AF244" s="166">
        <f>VLOOKUP(L244,Schnitt6!L:P,3,0)</f>
        <v>0</v>
      </c>
    </row>
    <row r="245" spans="12:32" x14ac:dyDescent="0.25">
      <c r="L245" s="264">
        <f>Member!A245</f>
        <v>16220</v>
      </c>
      <c r="M245" s="166">
        <f t="shared" si="22"/>
        <v>0</v>
      </c>
      <c r="N245" s="166">
        <f t="shared" si="23"/>
        <v>0</v>
      </c>
      <c r="O245" s="166">
        <f t="shared" si="24"/>
        <v>0</v>
      </c>
      <c r="P245" s="166">
        <f t="shared" si="25"/>
        <v>49</v>
      </c>
      <c r="S245" s="166">
        <f>VLOOKUP(L245,Schnitt1!L:P,2,0)</f>
        <v>0</v>
      </c>
      <c r="T245" s="166">
        <f>VLOOKUP(L245,Schnitt2!L:P,2,0)</f>
        <v>0</v>
      </c>
      <c r="U245" s="166">
        <f>VLOOKUP(L245,Schnitt3!L:P,2,0)</f>
        <v>0</v>
      </c>
      <c r="V245" s="166">
        <f>VLOOKUP(L245,Schnitt4!L:P,2,0)</f>
        <v>0</v>
      </c>
      <c r="W245" s="166">
        <f>VLOOKUP(L245,Schnitt5!L:P,2,0)</f>
        <v>0</v>
      </c>
      <c r="X245" s="166">
        <f>VLOOKUP(L245,Schnitt6!L:P,2,0)</f>
        <v>0</v>
      </c>
      <c r="AA245" s="166">
        <f>VLOOKUP(L245,Schnitt1!L:P,3,0)</f>
        <v>0</v>
      </c>
      <c r="AB245" s="166">
        <f>VLOOKUP(L245,Schnitt2!L:P,3,0)</f>
        <v>0</v>
      </c>
      <c r="AC245" s="166">
        <f>VLOOKUP(L245,Schnitt3!L:P,3,0)</f>
        <v>0</v>
      </c>
      <c r="AD245" s="166">
        <f>VLOOKUP(L245,Schnitt4!L:P,3,0)</f>
        <v>0</v>
      </c>
      <c r="AE245" s="166">
        <f>VLOOKUP(L245,Schnitt5!L:P,3,0)</f>
        <v>0</v>
      </c>
      <c r="AF245" s="166">
        <f>VLOOKUP(L245,Schnitt6!L:P,3,0)</f>
        <v>0</v>
      </c>
    </row>
    <row r="246" spans="12:32" x14ac:dyDescent="0.25">
      <c r="L246" s="264">
        <f>Member!A246</f>
        <v>16218</v>
      </c>
      <c r="M246" s="166">
        <f t="shared" si="22"/>
        <v>0</v>
      </c>
      <c r="N246" s="166">
        <f t="shared" si="23"/>
        <v>0</v>
      </c>
      <c r="O246" s="166">
        <f t="shared" si="24"/>
        <v>0</v>
      </c>
      <c r="P246" s="166">
        <f t="shared" si="25"/>
        <v>49</v>
      </c>
      <c r="S246" s="166">
        <f>VLOOKUP(L246,Schnitt1!L:P,2,0)</f>
        <v>0</v>
      </c>
      <c r="T246" s="166">
        <f>VLOOKUP(L246,Schnitt2!L:P,2,0)</f>
        <v>0</v>
      </c>
      <c r="U246" s="166">
        <f>VLOOKUP(L246,Schnitt3!L:P,2,0)</f>
        <v>0</v>
      </c>
      <c r="V246" s="166">
        <f>VLOOKUP(L246,Schnitt4!L:P,2,0)</f>
        <v>0</v>
      </c>
      <c r="W246" s="166">
        <f>VLOOKUP(L246,Schnitt5!L:P,2,0)</f>
        <v>0</v>
      </c>
      <c r="X246" s="166">
        <f>VLOOKUP(L246,Schnitt6!L:P,2,0)</f>
        <v>0</v>
      </c>
      <c r="AA246" s="166">
        <f>VLOOKUP(L246,Schnitt1!L:P,3,0)</f>
        <v>0</v>
      </c>
      <c r="AB246" s="166">
        <f>VLOOKUP(L246,Schnitt2!L:P,3,0)</f>
        <v>0</v>
      </c>
      <c r="AC246" s="166">
        <f>VLOOKUP(L246,Schnitt3!L:P,3,0)</f>
        <v>0</v>
      </c>
      <c r="AD246" s="166">
        <f>VLOOKUP(L246,Schnitt4!L:P,3,0)</f>
        <v>0</v>
      </c>
      <c r="AE246" s="166">
        <f>VLOOKUP(L246,Schnitt5!L:P,3,0)</f>
        <v>0</v>
      </c>
      <c r="AF246" s="166">
        <f>VLOOKUP(L246,Schnitt6!L:P,3,0)</f>
        <v>0</v>
      </c>
    </row>
    <row r="247" spans="12:32" x14ac:dyDescent="0.25">
      <c r="L247" s="264">
        <f>Member!A247</f>
        <v>38379</v>
      </c>
      <c r="M247" s="166">
        <f t="shared" si="22"/>
        <v>0</v>
      </c>
      <c r="N247" s="166">
        <f t="shared" si="23"/>
        <v>0</v>
      </c>
      <c r="O247" s="166">
        <f t="shared" si="24"/>
        <v>0</v>
      </c>
      <c r="P247" s="166">
        <f t="shared" si="25"/>
        <v>49</v>
      </c>
      <c r="S247" s="166">
        <f>VLOOKUP(L247,Schnitt1!L:P,2,0)</f>
        <v>0</v>
      </c>
      <c r="T247" s="166">
        <f>VLOOKUP(L247,Schnitt2!L:P,2,0)</f>
        <v>0</v>
      </c>
      <c r="U247" s="166">
        <f>VLOOKUP(L247,Schnitt3!L:P,2,0)</f>
        <v>0</v>
      </c>
      <c r="V247" s="166">
        <f>VLOOKUP(L247,Schnitt4!L:P,2,0)</f>
        <v>0</v>
      </c>
      <c r="W247" s="166">
        <f>VLOOKUP(L247,Schnitt5!L:P,2,0)</f>
        <v>0</v>
      </c>
      <c r="X247" s="166">
        <f>VLOOKUP(L247,Schnitt6!L:P,2,0)</f>
        <v>0</v>
      </c>
      <c r="AA247" s="166">
        <f>VLOOKUP(L247,Schnitt1!L:P,3,0)</f>
        <v>0</v>
      </c>
      <c r="AB247" s="166">
        <f>VLOOKUP(L247,Schnitt2!L:P,3,0)</f>
        <v>0</v>
      </c>
      <c r="AC247" s="166">
        <f>VLOOKUP(L247,Schnitt3!L:P,3,0)</f>
        <v>0</v>
      </c>
      <c r="AD247" s="166">
        <f>VLOOKUP(L247,Schnitt4!L:P,3,0)</f>
        <v>0</v>
      </c>
      <c r="AE247" s="166">
        <f>VLOOKUP(L247,Schnitt5!L:P,3,0)</f>
        <v>0</v>
      </c>
      <c r="AF247" s="166">
        <f>VLOOKUP(L247,Schnitt6!L:P,3,0)</f>
        <v>0</v>
      </c>
    </row>
    <row r="248" spans="12:32" x14ac:dyDescent="0.25">
      <c r="L248" s="264">
        <f>Member!A248</f>
        <v>31583</v>
      </c>
      <c r="M248" s="166">
        <f t="shared" si="22"/>
        <v>0</v>
      </c>
      <c r="N248" s="166">
        <f t="shared" si="23"/>
        <v>0</v>
      </c>
      <c r="O248" s="166">
        <f t="shared" si="24"/>
        <v>0</v>
      </c>
      <c r="P248" s="166">
        <f t="shared" si="25"/>
        <v>49</v>
      </c>
      <c r="S248" s="166">
        <f>VLOOKUP(L248,Schnitt1!L:P,2,0)</f>
        <v>0</v>
      </c>
      <c r="T248" s="166">
        <f>VLOOKUP(L248,Schnitt2!L:P,2,0)</f>
        <v>0</v>
      </c>
      <c r="U248" s="166">
        <f>VLOOKUP(L248,Schnitt3!L:P,2,0)</f>
        <v>0</v>
      </c>
      <c r="V248" s="166">
        <f>VLOOKUP(L248,Schnitt4!L:P,2,0)</f>
        <v>0</v>
      </c>
      <c r="W248" s="166">
        <f>VLOOKUP(L248,Schnitt5!L:P,2,0)</f>
        <v>0</v>
      </c>
      <c r="X248" s="166">
        <f>VLOOKUP(L248,Schnitt6!L:P,2,0)</f>
        <v>0</v>
      </c>
      <c r="AA248" s="166">
        <f>VLOOKUP(L248,Schnitt1!L:P,3,0)</f>
        <v>0</v>
      </c>
      <c r="AB248" s="166">
        <f>VLOOKUP(L248,Schnitt2!L:P,3,0)</f>
        <v>0</v>
      </c>
      <c r="AC248" s="166">
        <f>VLOOKUP(L248,Schnitt3!L:P,3,0)</f>
        <v>0</v>
      </c>
      <c r="AD248" s="166">
        <f>VLOOKUP(L248,Schnitt4!L:P,3,0)</f>
        <v>0</v>
      </c>
      <c r="AE248" s="166">
        <f>VLOOKUP(L248,Schnitt5!L:P,3,0)</f>
        <v>0</v>
      </c>
      <c r="AF248" s="166">
        <f>VLOOKUP(L248,Schnitt6!L:P,3,0)</f>
        <v>0</v>
      </c>
    </row>
    <row r="249" spans="12:32" x14ac:dyDescent="0.25">
      <c r="L249" s="264">
        <f>Member!A249</f>
        <v>16292</v>
      </c>
      <c r="M249" s="166">
        <f t="shared" si="22"/>
        <v>0</v>
      </c>
      <c r="N249" s="166">
        <f t="shared" si="23"/>
        <v>0</v>
      </c>
      <c r="O249" s="166">
        <f t="shared" si="24"/>
        <v>0</v>
      </c>
      <c r="P249" s="166">
        <f t="shared" si="25"/>
        <v>49</v>
      </c>
      <c r="S249" s="166">
        <f>VLOOKUP(L249,Schnitt1!L:P,2,0)</f>
        <v>0</v>
      </c>
      <c r="T249" s="166">
        <f>VLOOKUP(L249,Schnitt2!L:P,2,0)</f>
        <v>0</v>
      </c>
      <c r="U249" s="166">
        <f>VLOOKUP(L249,Schnitt3!L:P,2,0)</f>
        <v>0</v>
      </c>
      <c r="V249" s="166">
        <f>VLOOKUP(L249,Schnitt4!L:P,2,0)</f>
        <v>0</v>
      </c>
      <c r="W249" s="166">
        <f>VLOOKUP(L249,Schnitt5!L:P,2,0)</f>
        <v>0</v>
      </c>
      <c r="X249" s="166">
        <f>VLOOKUP(L249,Schnitt6!L:P,2,0)</f>
        <v>0</v>
      </c>
      <c r="AA249" s="166">
        <f>VLOOKUP(L249,Schnitt1!L:P,3,0)</f>
        <v>0</v>
      </c>
      <c r="AB249" s="166">
        <f>VLOOKUP(L249,Schnitt2!L:P,3,0)</f>
        <v>0</v>
      </c>
      <c r="AC249" s="166">
        <f>VLOOKUP(L249,Schnitt3!L:P,3,0)</f>
        <v>0</v>
      </c>
      <c r="AD249" s="166">
        <f>VLOOKUP(L249,Schnitt4!L:P,3,0)</f>
        <v>0</v>
      </c>
      <c r="AE249" s="166">
        <f>VLOOKUP(L249,Schnitt5!L:P,3,0)</f>
        <v>0</v>
      </c>
      <c r="AF249" s="166">
        <f>VLOOKUP(L249,Schnitt6!L:P,3,0)</f>
        <v>0</v>
      </c>
    </row>
    <row r="250" spans="12:32" x14ac:dyDescent="0.25">
      <c r="L250" s="264">
        <f>Member!A250</f>
        <v>38733</v>
      </c>
      <c r="M250" s="166">
        <f t="shared" si="22"/>
        <v>0</v>
      </c>
      <c r="N250" s="166">
        <f t="shared" si="23"/>
        <v>0</v>
      </c>
      <c r="O250" s="166">
        <f t="shared" si="24"/>
        <v>0</v>
      </c>
      <c r="P250" s="166">
        <f t="shared" si="25"/>
        <v>49</v>
      </c>
      <c r="S250" s="166">
        <f>VLOOKUP(L250,Schnitt1!L:P,2,0)</f>
        <v>0</v>
      </c>
      <c r="T250" s="166">
        <f>VLOOKUP(L250,Schnitt2!L:P,2,0)</f>
        <v>0</v>
      </c>
      <c r="U250" s="166">
        <f>VLOOKUP(L250,Schnitt3!L:P,2,0)</f>
        <v>0</v>
      </c>
      <c r="V250" s="166">
        <f>VLOOKUP(L250,Schnitt4!L:P,2,0)</f>
        <v>0</v>
      </c>
      <c r="W250" s="166">
        <f>VLOOKUP(L250,Schnitt5!L:P,2,0)</f>
        <v>0</v>
      </c>
      <c r="X250" s="166">
        <f>VLOOKUP(L250,Schnitt6!L:P,2,0)</f>
        <v>0</v>
      </c>
      <c r="AA250" s="166">
        <f>VLOOKUP(L250,Schnitt1!L:P,3,0)</f>
        <v>0</v>
      </c>
      <c r="AB250" s="166">
        <f>VLOOKUP(L250,Schnitt2!L:P,3,0)</f>
        <v>0</v>
      </c>
      <c r="AC250" s="166">
        <f>VLOOKUP(L250,Schnitt3!L:P,3,0)</f>
        <v>0</v>
      </c>
      <c r="AD250" s="166">
        <f>VLOOKUP(L250,Schnitt4!L:P,3,0)</f>
        <v>0</v>
      </c>
      <c r="AE250" s="166">
        <f>VLOOKUP(L250,Schnitt5!L:P,3,0)</f>
        <v>0</v>
      </c>
      <c r="AF250" s="166">
        <f>VLOOKUP(L250,Schnitt6!L:P,3,0)</f>
        <v>0</v>
      </c>
    </row>
    <row r="251" spans="12:32" x14ac:dyDescent="0.25">
      <c r="L251" s="264">
        <f>Member!A251</f>
        <v>38734</v>
      </c>
      <c r="M251" s="166">
        <f t="shared" si="22"/>
        <v>0</v>
      </c>
      <c r="N251" s="166">
        <f t="shared" si="23"/>
        <v>0</v>
      </c>
      <c r="O251" s="166">
        <f t="shared" si="24"/>
        <v>0</v>
      </c>
      <c r="P251" s="166">
        <f t="shared" si="25"/>
        <v>49</v>
      </c>
      <c r="S251" s="166">
        <f>VLOOKUP(L251,Schnitt1!L:P,2,0)</f>
        <v>0</v>
      </c>
      <c r="T251" s="166">
        <f>VLOOKUP(L251,Schnitt2!L:P,2,0)</f>
        <v>0</v>
      </c>
      <c r="U251" s="166">
        <f>VLOOKUP(L251,Schnitt3!L:P,2,0)</f>
        <v>0</v>
      </c>
      <c r="V251" s="166">
        <f>VLOOKUP(L251,Schnitt4!L:P,2,0)</f>
        <v>0</v>
      </c>
      <c r="W251" s="166">
        <f>VLOOKUP(L251,Schnitt5!L:P,2,0)</f>
        <v>0</v>
      </c>
      <c r="X251" s="166">
        <f>VLOOKUP(L251,Schnitt6!L:P,2,0)</f>
        <v>0</v>
      </c>
      <c r="AA251" s="166">
        <f>VLOOKUP(L251,Schnitt1!L:P,3,0)</f>
        <v>0</v>
      </c>
      <c r="AB251" s="166">
        <f>VLOOKUP(L251,Schnitt2!L:P,3,0)</f>
        <v>0</v>
      </c>
      <c r="AC251" s="166">
        <f>VLOOKUP(L251,Schnitt3!L:P,3,0)</f>
        <v>0</v>
      </c>
      <c r="AD251" s="166">
        <f>VLOOKUP(L251,Schnitt4!L:P,3,0)</f>
        <v>0</v>
      </c>
      <c r="AE251" s="166">
        <f>VLOOKUP(L251,Schnitt5!L:P,3,0)</f>
        <v>0</v>
      </c>
      <c r="AF251" s="166">
        <f>VLOOKUP(L251,Schnitt6!L:P,3,0)</f>
        <v>0</v>
      </c>
    </row>
    <row r="252" spans="12:32" x14ac:dyDescent="0.25">
      <c r="L252" s="264">
        <f>Member!A252</f>
        <v>38975</v>
      </c>
      <c r="M252" s="166">
        <f t="shared" si="22"/>
        <v>0</v>
      </c>
      <c r="N252" s="166">
        <f t="shared" si="23"/>
        <v>0</v>
      </c>
      <c r="O252" s="166">
        <f t="shared" si="24"/>
        <v>0</v>
      </c>
      <c r="P252" s="166">
        <f t="shared" si="25"/>
        <v>49</v>
      </c>
      <c r="S252" s="166">
        <f>VLOOKUP(L252,Schnitt1!L:P,2,0)</f>
        <v>0</v>
      </c>
      <c r="T252" s="166">
        <f>VLOOKUP(L252,Schnitt2!L:P,2,0)</f>
        <v>0</v>
      </c>
      <c r="U252" s="166">
        <f>VLOOKUP(L252,Schnitt3!L:P,2,0)</f>
        <v>0</v>
      </c>
      <c r="V252" s="166">
        <f>VLOOKUP(L252,Schnitt4!L:P,2,0)</f>
        <v>0</v>
      </c>
      <c r="W252" s="166">
        <f>VLOOKUP(L252,Schnitt5!L:P,2,0)</f>
        <v>0</v>
      </c>
      <c r="X252" s="166">
        <f>VLOOKUP(L252,Schnitt6!L:P,2,0)</f>
        <v>0</v>
      </c>
      <c r="AA252" s="166">
        <f>VLOOKUP(L252,Schnitt1!L:P,3,0)</f>
        <v>0</v>
      </c>
      <c r="AB252" s="166">
        <f>VLOOKUP(L252,Schnitt2!L:P,3,0)</f>
        <v>0</v>
      </c>
      <c r="AC252" s="166">
        <f>VLOOKUP(L252,Schnitt3!L:P,3,0)</f>
        <v>0</v>
      </c>
      <c r="AD252" s="166">
        <f>VLOOKUP(L252,Schnitt4!L:P,3,0)</f>
        <v>0</v>
      </c>
      <c r="AE252" s="166">
        <f>VLOOKUP(L252,Schnitt5!L:P,3,0)</f>
        <v>0</v>
      </c>
      <c r="AF252" s="166">
        <f>VLOOKUP(L252,Schnitt6!L:P,3,0)</f>
        <v>0</v>
      </c>
    </row>
    <row r="253" spans="12:32" x14ac:dyDescent="0.25">
      <c r="L253" s="264">
        <f>Member!A253</f>
        <v>16215</v>
      </c>
      <c r="M253" s="166">
        <f t="shared" si="22"/>
        <v>0</v>
      </c>
      <c r="N253" s="166">
        <f t="shared" si="23"/>
        <v>0</v>
      </c>
      <c r="O253" s="166">
        <f t="shared" si="24"/>
        <v>0</v>
      </c>
      <c r="P253" s="166">
        <f t="shared" si="25"/>
        <v>49</v>
      </c>
      <c r="S253" s="166">
        <f>VLOOKUP(L253,Schnitt1!L:P,2,0)</f>
        <v>0</v>
      </c>
      <c r="T253" s="166">
        <f>VLOOKUP(L253,Schnitt2!L:P,2,0)</f>
        <v>0</v>
      </c>
      <c r="U253" s="166">
        <f>VLOOKUP(L253,Schnitt3!L:P,2,0)</f>
        <v>0</v>
      </c>
      <c r="V253" s="166">
        <f>VLOOKUP(L253,Schnitt4!L:P,2,0)</f>
        <v>0</v>
      </c>
      <c r="W253" s="166">
        <f>VLOOKUP(L253,Schnitt5!L:P,2,0)</f>
        <v>0</v>
      </c>
      <c r="X253" s="166">
        <f>VLOOKUP(L253,Schnitt6!L:P,2,0)</f>
        <v>0</v>
      </c>
      <c r="AA253" s="166">
        <f>VLOOKUP(L253,Schnitt1!L:P,3,0)</f>
        <v>0</v>
      </c>
      <c r="AB253" s="166">
        <f>VLOOKUP(L253,Schnitt2!L:P,3,0)</f>
        <v>0</v>
      </c>
      <c r="AC253" s="166">
        <f>VLOOKUP(L253,Schnitt3!L:P,3,0)</f>
        <v>0</v>
      </c>
      <c r="AD253" s="166">
        <f>VLOOKUP(L253,Schnitt4!L:P,3,0)</f>
        <v>0</v>
      </c>
      <c r="AE253" s="166">
        <f>VLOOKUP(L253,Schnitt5!L:P,3,0)</f>
        <v>0</v>
      </c>
      <c r="AF253" s="166">
        <f>VLOOKUP(L253,Schnitt6!L:P,3,0)</f>
        <v>0</v>
      </c>
    </row>
    <row r="254" spans="12:32" x14ac:dyDescent="0.25">
      <c r="L254" s="264">
        <f>Member!A254</f>
        <v>38874</v>
      </c>
      <c r="M254" s="166">
        <f t="shared" si="22"/>
        <v>0</v>
      </c>
      <c r="N254" s="166">
        <f t="shared" si="23"/>
        <v>0</v>
      </c>
      <c r="O254" s="166">
        <f t="shared" si="24"/>
        <v>0</v>
      </c>
      <c r="P254" s="166">
        <f t="shared" si="25"/>
        <v>49</v>
      </c>
      <c r="S254" s="166">
        <f>VLOOKUP(L254,Schnitt1!L:P,2,0)</f>
        <v>0</v>
      </c>
      <c r="T254" s="166">
        <f>VLOOKUP(L254,Schnitt2!L:P,2,0)</f>
        <v>0</v>
      </c>
      <c r="U254" s="166">
        <f>VLOOKUP(L254,Schnitt3!L:P,2,0)</f>
        <v>0</v>
      </c>
      <c r="V254" s="166">
        <f>VLOOKUP(L254,Schnitt4!L:P,2,0)</f>
        <v>0</v>
      </c>
      <c r="W254" s="166">
        <f>VLOOKUP(L254,Schnitt5!L:P,2,0)</f>
        <v>0</v>
      </c>
      <c r="X254" s="166">
        <f>VLOOKUP(L254,Schnitt6!L:P,2,0)</f>
        <v>0</v>
      </c>
      <c r="AA254" s="166">
        <f>VLOOKUP(L254,Schnitt1!L:P,3,0)</f>
        <v>0</v>
      </c>
      <c r="AB254" s="166">
        <f>VLOOKUP(L254,Schnitt2!L:P,3,0)</f>
        <v>0</v>
      </c>
      <c r="AC254" s="166">
        <f>VLOOKUP(L254,Schnitt3!L:P,3,0)</f>
        <v>0</v>
      </c>
      <c r="AD254" s="166">
        <f>VLOOKUP(L254,Schnitt4!L:P,3,0)</f>
        <v>0</v>
      </c>
      <c r="AE254" s="166">
        <f>VLOOKUP(L254,Schnitt5!L:P,3,0)</f>
        <v>0</v>
      </c>
      <c r="AF254" s="166">
        <f>VLOOKUP(L254,Schnitt6!L:P,3,0)</f>
        <v>0</v>
      </c>
    </row>
    <row r="255" spans="12:32" x14ac:dyDescent="0.25">
      <c r="L255" s="264">
        <f>Member!A255</f>
        <v>18884</v>
      </c>
      <c r="M255" s="166">
        <f t="shared" si="22"/>
        <v>0</v>
      </c>
      <c r="N255" s="166">
        <f t="shared" si="23"/>
        <v>0</v>
      </c>
      <c r="O255" s="166">
        <f t="shared" si="24"/>
        <v>0</v>
      </c>
      <c r="P255" s="166">
        <f t="shared" si="25"/>
        <v>49</v>
      </c>
      <c r="S255" s="166">
        <f>VLOOKUP(L255,Schnitt1!L:P,2,0)</f>
        <v>0</v>
      </c>
      <c r="T255" s="166">
        <f>VLOOKUP(L255,Schnitt2!L:P,2,0)</f>
        <v>0</v>
      </c>
      <c r="U255" s="166">
        <f>VLOOKUP(L255,Schnitt3!L:P,2,0)</f>
        <v>0</v>
      </c>
      <c r="V255" s="166">
        <f>VLOOKUP(L255,Schnitt4!L:P,2,0)</f>
        <v>0</v>
      </c>
      <c r="W255" s="166">
        <f>VLOOKUP(L255,Schnitt5!L:P,2,0)</f>
        <v>0</v>
      </c>
      <c r="X255" s="166">
        <f>VLOOKUP(L255,Schnitt6!L:P,2,0)</f>
        <v>0</v>
      </c>
      <c r="AA255" s="166">
        <f>VLOOKUP(L255,Schnitt1!L:P,3,0)</f>
        <v>0</v>
      </c>
      <c r="AB255" s="166">
        <f>VLOOKUP(L255,Schnitt2!L:P,3,0)</f>
        <v>0</v>
      </c>
      <c r="AC255" s="166">
        <f>VLOOKUP(L255,Schnitt3!L:P,3,0)</f>
        <v>0</v>
      </c>
      <c r="AD255" s="166">
        <f>VLOOKUP(L255,Schnitt4!L:P,3,0)</f>
        <v>0</v>
      </c>
      <c r="AE255" s="166">
        <f>VLOOKUP(L255,Schnitt5!L:P,3,0)</f>
        <v>0</v>
      </c>
      <c r="AF255" s="166">
        <f>VLOOKUP(L255,Schnitt6!L:P,3,0)</f>
        <v>0</v>
      </c>
    </row>
    <row r="256" spans="12:32" x14ac:dyDescent="0.25">
      <c r="L256" s="264">
        <f>Member!A256</f>
        <v>38467</v>
      </c>
      <c r="M256" s="166">
        <f t="shared" si="22"/>
        <v>0</v>
      </c>
      <c r="N256" s="166">
        <f t="shared" si="23"/>
        <v>0</v>
      </c>
      <c r="O256" s="166">
        <f t="shared" si="24"/>
        <v>0</v>
      </c>
      <c r="P256" s="166">
        <f t="shared" si="25"/>
        <v>49</v>
      </c>
      <c r="S256" s="166">
        <f>VLOOKUP(L256,Schnitt1!L:P,2,0)</f>
        <v>0</v>
      </c>
      <c r="T256" s="166">
        <f>VLOOKUP(L256,Schnitt2!L:P,2,0)</f>
        <v>0</v>
      </c>
      <c r="U256" s="166">
        <f>VLOOKUP(L256,Schnitt3!L:P,2,0)</f>
        <v>0</v>
      </c>
      <c r="V256" s="166">
        <f>VLOOKUP(L256,Schnitt4!L:P,2,0)</f>
        <v>0</v>
      </c>
      <c r="W256" s="166">
        <f>VLOOKUP(L256,Schnitt5!L:P,2,0)</f>
        <v>0</v>
      </c>
      <c r="X256" s="166">
        <f>VLOOKUP(L256,Schnitt6!L:P,2,0)</f>
        <v>0</v>
      </c>
      <c r="AA256" s="166">
        <f>VLOOKUP(L256,Schnitt1!L:P,3,0)</f>
        <v>0</v>
      </c>
      <c r="AB256" s="166">
        <f>VLOOKUP(L256,Schnitt2!L:P,3,0)</f>
        <v>0</v>
      </c>
      <c r="AC256" s="166">
        <f>VLOOKUP(L256,Schnitt3!L:P,3,0)</f>
        <v>0</v>
      </c>
      <c r="AD256" s="166">
        <f>VLOOKUP(L256,Schnitt4!L:P,3,0)</f>
        <v>0</v>
      </c>
      <c r="AE256" s="166">
        <f>VLOOKUP(L256,Schnitt5!L:P,3,0)</f>
        <v>0</v>
      </c>
      <c r="AF256" s="166">
        <f>VLOOKUP(L256,Schnitt6!L:P,3,0)</f>
        <v>0</v>
      </c>
    </row>
    <row r="257" spans="12:32" x14ac:dyDescent="0.25">
      <c r="L257" s="264">
        <f>Member!A257</f>
        <v>38043</v>
      </c>
      <c r="M257" s="166">
        <f t="shared" si="22"/>
        <v>0</v>
      </c>
      <c r="N257" s="166">
        <f t="shared" si="23"/>
        <v>0</v>
      </c>
      <c r="O257" s="166">
        <f t="shared" si="24"/>
        <v>0</v>
      </c>
      <c r="P257" s="166">
        <f t="shared" si="25"/>
        <v>49</v>
      </c>
      <c r="S257" s="166">
        <f>VLOOKUP(L257,Schnitt1!L:P,2,0)</f>
        <v>0</v>
      </c>
      <c r="T257" s="166">
        <f>VLOOKUP(L257,Schnitt2!L:P,2,0)</f>
        <v>0</v>
      </c>
      <c r="U257" s="166">
        <f>VLOOKUP(L257,Schnitt3!L:P,2,0)</f>
        <v>0</v>
      </c>
      <c r="V257" s="166">
        <f>VLOOKUP(L257,Schnitt4!L:P,2,0)</f>
        <v>0</v>
      </c>
      <c r="W257" s="166">
        <f>VLOOKUP(L257,Schnitt5!L:P,2,0)</f>
        <v>0</v>
      </c>
      <c r="X257" s="166">
        <f>VLOOKUP(L257,Schnitt6!L:P,2,0)</f>
        <v>0</v>
      </c>
      <c r="AA257" s="166">
        <f>VLOOKUP(L257,Schnitt1!L:P,3,0)</f>
        <v>0</v>
      </c>
      <c r="AB257" s="166">
        <f>VLOOKUP(L257,Schnitt2!L:P,3,0)</f>
        <v>0</v>
      </c>
      <c r="AC257" s="166">
        <f>VLOOKUP(L257,Schnitt3!L:P,3,0)</f>
        <v>0</v>
      </c>
      <c r="AD257" s="166">
        <f>VLOOKUP(L257,Schnitt4!L:P,3,0)</f>
        <v>0</v>
      </c>
      <c r="AE257" s="166">
        <f>VLOOKUP(L257,Schnitt5!L:P,3,0)</f>
        <v>0</v>
      </c>
      <c r="AF257" s="166">
        <f>VLOOKUP(L257,Schnitt6!L:P,3,0)</f>
        <v>0</v>
      </c>
    </row>
    <row r="258" spans="12:32" x14ac:dyDescent="0.25">
      <c r="L258" s="264">
        <f>Member!A258</f>
        <v>12248</v>
      </c>
      <c r="M258" s="166">
        <f t="shared" si="22"/>
        <v>0</v>
      </c>
      <c r="N258" s="166">
        <f t="shared" si="23"/>
        <v>0</v>
      </c>
      <c r="O258" s="166">
        <f t="shared" si="24"/>
        <v>0</v>
      </c>
      <c r="P258" s="166">
        <f t="shared" si="25"/>
        <v>49</v>
      </c>
      <c r="S258" s="166">
        <f>VLOOKUP(L258,Schnitt1!L:P,2,0)</f>
        <v>0</v>
      </c>
      <c r="T258" s="166">
        <f>VLOOKUP(L258,Schnitt2!L:P,2,0)</f>
        <v>0</v>
      </c>
      <c r="U258" s="166">
        <f>VLOOKUP(L258,Schnitt3!L:P,2,0)</f>
        <v>0</v>
      </c>
      <c r="V258" s="166">
        <f>VLOOKUP(L258,Schnitt4!L:P,2,0)</f>
        <v>0</v>
      </c>
      <c r="W258" s="166">
        <f>VLOOKUP(L258,Schnitt5!L:P,2,0)</f>
        <v>0</v>
      </c>
      <c r="X258" s="166">
        <f>VLOOKUP(L258,Schnitt6!L:P,2,0)</f>
        <v>0</v>
      </c>
      <c r="AA258" s="166">
        <f>VLOOKUP(L258,Schnitt1!L:P,3,0)</f>
        <v>0</v>
      </c>
      <c r="AB258" s="166">
        <f>VLOOKUP(L258,Schnitt2!L:P,3,0)</f>
        <v>0</v>
      </c>
      <c r="AC258" s="166">
        <f>VLOOKUP(L258,Schnitt3!L:P,3,0)</f>
        <v>0</v>
      </c>
      <c r="AD258" s="166">
        <f>VLOOKUP(L258,Schnitt4!L:P,3,0)</f>
        <v>0</v>
      </c>
      <c r="AE258" s="166">
        <f>VLOOKUP(L258,Schnitt5!L:P,3,0)</f>
        <v>0</v>
      </c>
      <c r="AF258" s="166">
        <f>VLOOKUP(L258,Schnitt6!L:P,3,0)</f>
        <v>0</v>
      </c>
    </row>
    <row r="259" spans="12:32" x14ac:dyDescent="0.25">
      <c r="L259" s="264">
        <f>Member!A259</f>
        <v>16247</v>
      </c>
      <c r="M259" s="166">
        <f t="shared" ref="M259:M322" si="26">SUM(S259:X259)</f>
        <v>0</v>
      </c>
      <c r="N259" s="166">
        <f t="shared" ref="N259:N322" si="27">SUM(AA259:AF259)</f>
        <v>0</v>
      </c>
      <c r="O259" s="166">
        <f t="shared" ref="O259:O322" si="28">IF(N259=0,0,M259/N259-ROW()/1000000000)</f>
        <v>0</v>
      </c>
      <c r="P259" s="166">
        <f t="shared" ref="P259:P322" si="29">RANK(O259,O:O)</f>
        <v>49</v>
      </c>
      <c r="S259" s="166">
        <f>VLOOKUP(L259,Schnitt1!L:P,2,0)</f>
        <v>0</v>
      </c>
      <c r="T259" s="166">
        <f>VLOOKUP(L259,Schnitt2!L:P,2,0)</f>
        <v>0</v>
      </c>
      <c r="U259" s="166">
        <f>VLOOKUP(L259,Schnitt3!L:P,2,0)</f>
        <v>0</v>
      </c>
      <c r="V259" s="166">
        <f>VLOOKUP(L259,Schnitt4!L:P,2,0)</f>
        <v>0</v>
      </c>
      <c r="W259" s="166">
        <f>VLOOKUP(L259,Schnitt5!L:P,2,0)</f>
        <v>0</v>
      </c>
      <c r="X259" s="166">
        <f>VLOOKUP(L259,Schnitt6!L:P,2,0)</f>
        <v>0</v>
      </c>
      <c r="AA259" s="166">
        <f>VLOOKUP(L259,Schnitt1!L:P,3,0)</f>
        <v>0</v>
      </c>
      <c r="AB259" s="166">
        <f>VLOOKUP(L259,Schnitt2!L:P,3,0)</f>
        <v>0</v>
      </c>
      <c r="AC259" s="166">
        <f>VLOOKUP(L259,Schnitt3!L:P,3,0)</f>
        <v>0</v>
      </c>
      <c r="AD259" s="166">
        <f>VLOOKUP(L259,Schnitt4!L:P,3,0)</f>
        <v>0</v>
      </c>
      <c r="AE259" s="166">
        <f>VLOOKUP(L259,Schnitt5!L:P,3,0)</f>
        <v>0</v>
      </c>
      <c r="AF259" s="166">
        <f>VLOOKUP(L259,Schnitt6!L:P,3,0)</f>
        <v>0</v>
      </c>
    </row>
    <row r="260" spans="12:32" x14ac:dyDescent="0.25">
      <c r="L260" s="264">
        <f>Member!A260</f>
        <v>38249</v>
      </c>
      <c r="M260" s="166">
        <f t="shared" si="26"/>
        <v>0</v>
      </c>
      <c r="N260" s="166">
        <f t="shared" si="27"/>
        <v>0</v>
      </c>
      <c r="O260" s="166">
        <f t="shared" si="28"/>
        <v>0</v>
      </c>
      <c r="P260" s="166">
        <f t="shared" si="29"/>
        <v>49</v>
      </c>
      <c r="S260" s="166">
        <f>VLOOKUP(L260,Schnitt1!L:P,2,0)</f>
        <v>0</v>
      </c>
      <c r="T260" s="166">
        <f>VLOOKUP(L260,Schnitt2!L:P,2,0)</f>
        <v>0</v>
      </c>
      <c r="U260" s="166">
        <f>VLOOKUP(L260,Schnitt3!L:P,2,0)</f>
        <v>0</v>
      </c>
      <c r="V260" s="166">
        <f>VLOOKUP(L260,Schnitt4!L:P,2,0)</f>
        <v>0</v>
      </c>
      <c r="W260" s="166">
        <f>VLOOKUP(L260,Schnitt5!L:P,2,0)</f>
        <v>0</v>
      </c>
      <c r="X260" s="166">
        <f>VLOOKUP(L260,Schnitt6!L:P,2,0)</f>
        <v>0</v>
      </c>
      <c r="AA260" s="166">
        <f>VLOOKUP(L260,Schnitt1!L:P,3,0)</f>
        <v>0</v>
      </c>
      <c r="AB260" s="166">
        <f>VLOOKUP(L260,Schnitt2!L:P,3,0)</f>
        <v>0</v>
      </c>
      <c r="AC260" s="166">
        <f>VLOOKUP(L260,Schnitt3!L:P,3,0)</f>
        <v>0</v>
      </c>
      <c r="AD260" s="166">
        <f>VLOOKUP(L260,Schnitt4!L:P,3,0)</f>
        <v>0</v>
      </c>
      <c r="AE260" s="166">
        <f>VLOOKUP(L260,Schnitt5!L:P,3,0)</f>
        <v>0</v>
      </c>
      <c r="AF260" s="166">
        <f>VLOOKUP(L260,Schnitt6!L:P,3,0)</f>
        <v>0</v>
      </c>
    </row>
    <row r="261" spans="12:32" x14ac:dyDescent="0.25">
      <c r="L261" s="264">
        <f>Member!A261</f>
        <v>7099</v>
      </c>
      <c r="M261" s="166">
        <f t="shared" si="26"/>
        <v>0</v>
      </c>
      <c r="N261" s="166">
        <f t="shared" si="27"/>
        <v>0</v>
      </c>
      <c r="O261" s="166">
        <f t="shared" si="28"/>
        <v>0</v>
      </c>
      <c r="P261" s="166">
        <f t="shared" si="29"/>
        <v>49</v>
      </c>
      <c r="S261" s="166">
        <f>VLOOKUP(L261,Schnitt1!L:P,2,0)</f>
        <v>0</v>
      </c>
      <c r="T261" s="166">
        <f>VLOOKUP(L261,Schnitt2!L:P,2,0)</f>
        <v>0</v>
      </c>
      <c r="U261" s="166">
        <f>VLOOKUP(L261,Schnitt3!L:P,2,0)</f>
        <v>0</v>
      </c>
      <c r="V261" s="166">
        <f>VLOOKUP(L261,Schnitt4!L:P,2,0)</f>
        <v>0</v>
      </c>
      <c r="W261" s="166">
        <f>VLOOKUP(L261,Schnitt5!L:P,2,0)</f>
        <v>0</v>
      </c>
      <c r="X261" s="166">
        <f>VLOOKUP(L261,Schnitt6!L:P,2,0)</f>
        <v>0</v>
      </c>
      <c r="AA261" s="166">
        <f>VLOOKUP(L261,Schnitt1!L:P,3,0)</f>
        <v>0</v>
      </c>
      <c r="AB261" s="166">
        <f>VLOOKUP(L261,Schnitt2!L:P,3,0)</f>
        <v>0</v>
      </c>
      <c r="AC261" s="166">
        <f>VLOOKUP(L261,Schnitt3!L:P,3,0)</f>
        <v>0</v>
      </c>
      <c r="AD261" s="166">
        <f>VLOOKUP(L261,Schnitt4!L:P,3,0)</f>
        <v>0</v>
      </c>
      <c r="AE261" s="166">
        <f>VLOOKUP(L261,Schnitt5!L:P,3,0)</f>
        <v>0</v>
      </c>
      <c r="AF261" s="166">
        <f>VLOOKUP(L261,Schnitt6!L:P,3,0)</f>
        <v>0</v>
      </c>
    </row>
    <row r="262" spans="12:32" x14ac:dyDescent="0.25">
      <c r="L262" s="264">
        <f>Member!A262</f>
        <v>16533</v>
      </c>
      <c r="M262" s="166">
        <f t="shared" si="26"/>
        <v>0</v>
      </c>
      <c r="N262" s="166">
        <f t="shared" si="27"/>
        <v>0</v>
      </c>
      <c r="O262" s="166">
        <f t="shared" si="28"/>
        <v>0</v>
      </c>
      <c r="P262" s="166">
        <f t="shared" si="29"/>
        <v>49</v>
      </c>
      <c r="S262" s="166">
        <f>VLOOKUP(L262,Schnitt1!L:P,2,0)</f>
        <v>0</v>
      </c>
      <c r="T262" s="166">
        <f>VLOOKUP(L262,Schnitt2!L:P,2,0)</f>
        <v>0</v>
      </c>
      <c r="U262" s="166">
        <f>VLOOKUP(L262,Schnitt3!L:P,2,0)</f>
        <v>0</v>
      </c>
      <c r="V262" s="166">
        <f>VLOOKUP(L262,Schnitt4!L:P,2,0)</f>
        <v>0</v>
      </c>
      <c r="W262" s="166">
        <f>VLOOKUP(L262,Schnitt5!L:P,2,0)</f>
        <v>0</v>
      </c>
      <c r="X262" s="166">
        <f>VLOOKUP(L262,Schnitt6!L:P,2,0)</f>
        <v>0</v>
      </c>
      <c r="AA262" s="166">
        <f>VLOOKUP(L262,Schnitt1!L:P,3,0)</f>
        <v>0</v>
      </c>
      <c r="AB262" s="166">
        <f>VLOOKUP(L262,Schnitt2!L:P,3,0)</f>
        <v>0</v>
      </c>
      <c r="AC262" s="166">
        <f>VLOOKUP(L262,Schnitt3!L:P,3,0)</f>
        <v>0</v>
      </c>
      <c r="AD262" s="166">
        <f>VLOOKUP(L262,Schnitt4!L:P,3,0)</f>
        <v>0</v>
      </c>
      <c r="AE262" s="166">
        <f>VLOOKUP(L262,Schnitt5!L:P,3,0)</f>
        <v>0</v>
      </c>
      <c r="AF262" s="166">
        <f>VLOOKUP(L262,Schnitt6!L:P,3,0)</f>
        <v>0</v>
      </c>
    </row>
    <row r="263" spans="12:32" x14ac:dyDescent="0.25">
      <c r="L263" s="264">
        <f>Member!A263</f>
        <v>16532</v>
      </c>
      <c r="M263" s="166">
        <f t="shared" si="26"/>
        <v>1615</v>
      </c>
      <c r="N263" s="166">
        <f t="shared" si="27"/>
        <v>9</v>
      </c>
      <c r="O263" s="166">
        <f t="shared" si="28"/>
        <v>179.44444418144445</v>
      </c>
      <c r="P263" s="166">
        <f t="shared" si="29"/>
        <v>19</v>
      </c>
      <c r="S263" s="166">
        <f>VLOOKUP(L263,Schnitt1!L:P,2,0)</f>
        <v>1615</v>
      </c>
      <c r="T263" s="166">
        <f>VLOOKUP(L263,Schnitt2!L:P,2,0)</f>
        <v>0</v>
      </c>
      <c r="U263" s="166">
        <f>VLOOKUP(L263,Schnitt3!L:P,2,0)</f>
        <v>0</v>
      </c>
      <c r="V263" s="166">
        <f>VLOOKUP(L263,Schnitt4!L:P,2,0)</f>
        <v>0</v>
      </c>
      <c r="W263" s="166">
        <f>VLOOKUP(L263,Schnitt5!L:P,2,0)</f>
        <v>0</v>
      </c>
      <c r="X263" s="166">
        <f>VLOOKUP(L263,Schnitt6!L:P,2,0)</f>
        <v>0</v>
      </c>
      <c r="AA263" s="166">
        <f>VLOOKUP(L263,Schnitt1!L:P,3,0)</f>
        <v>9</v>
      </c>
      <c r="AB263" s="166">
        <f>VLOOKUP(L263,Schnitt2!L:P,3,0)</f>
        <v>0</v>
      </c>
      <c r="AC263" s="166">
        <f>VLOOKUP(L263,Schnitt3!L:P,3,0)</f>
        <v>0</v>
      </c>
      <c r="AD263" s="166">
        <f>VLOOKUP(L263,Schnitt4!L:P,3,0)</f>
        <v>0</v>
      </c>
      <c r="AE263" s="166">
        <f>VLOOKUP(L263,Schnitt5!L:P,3,0)</f>
        <v>0</v>
      </c>
      <c r="AF263" s="166">
        <f>VLOOKUP(L263,Schnitt6!L:P,3,0)</f>
        <v>0</v>
      </c>
    </row>
    <row r="264" spans="12:32" x14ac:dyDescent="0.25">
      <c r="L264" s="264">
        <f>Member!A264</f>
        <v>16545</v>
      </c>
      <c r="M264" s="166">
        <f t="shared" si="26"/>
        <v>0</v>
      </c>
      <c r="N264" s="166">
        <f t="shared" si="27"/>
        <v>0</v>
      </c>
      <c r="O264" s="166">
        <f t="shared" si="28"/>
        <v>0</v>
      </c>
      <c r="P264" s="166">
        <f t="shared" si="29"/>
        <v>49</v>
      </c>
      <c r="S264" s="166">
        <f>VLOOKUP(L264,Schnitt1!L:P,2,0)</f>
        <v>0</v>
      </c>
      <c r="T264" s="166">
        <f>VLOOKUP(L264,Schnitt2!L:P,2,0)</f>
        <v>0</v>
      </c>
      <c r="U264" s="166">
        <f>VLOOKUP(L264,Schnitt3!L:P,2,0)</f>
        <v>0</v>
      </c>
      <c r="V264" s="166">
        <f>VLOOKUP(L264,Schnitt4!L:P,2,0)</f>
        <v>0</v>
      </c>
      <c r="W264" s="166">
        <f>VLOOKUP(L264,Schnitt5!L:P,2,0)</f>
        <v>0</v>
      </c>
      <c r="X264" s="166">
        <f>VLOOKUP(L264,Schnitt6!L:P,2,0)</f>
        <v>0</v>
      </c>
      <c r="AA264" s="166">
        <f>VLOOKUP(L264,Schnitt1!L:P,3,0)</f>
        <v>0</v>
      </c>
      <c r="AB264" s="166">
        <f>VLOOKUP(L264,Schnitt2!L:P,3,0)</f>
        <v>0</v>
      </c>
      <c r="AC264" s="166">
        <f>VLOOKUP(L264,Schnitt3!L:P,3,0)</f>
        <v>0</v>
      </c>
      <c r="AD264" s="166">
        <f>VLOOKUP(L264,Schnitt4!L:P,3,0)</f>
        <v>0</v>
      </c>
      <c r="AE264" s="166">
        <f>VLOOKUP(L264,Schnitt5!L:P,3,0)</f>
        <v>0</v>
      </c>
      <c r="AF264" s="166">
        <f>VLOOKUP(L264,Schnitt6!L:P,3,0)</f>
        <v>0</v>
      </c>
    </row>
    <row r="265" spans="12:32" x14ac:dyDescent="0.25">
      <c r="L265" s="264">
        <f>Member!A265</f>
        <v>16874</v>
      </c>
      <c r="M265" s="166">
        <f t="shared" si="26"/>
        <v>0</v>
      </c>
      <c r="N265" s="166">
        <f t="shared" si="27"/>
        <v>0</v>
      </c>
      <c r="O265" s="166">
        <f t="shared" si="28"/>
        <v>0</v>
      </c>
      <c r="P265" s="166">
        <f t="shared" si="29"/>
        <v>49</v>
      </c>
      <c r="S265" s="166">
        <f>VLOOKUP(L265,Schnitt1!L:P,2,0)</f>
        <v>0</v>
      </c>
      <c r="T265" s="166">
        <f>VLOOKUP(L265,Schnitt2!L:P,2,0)</f>
        <v>0</v>
      </c>
      <c r="U265" s="166">
        <f>VLOOKUP(L265,Schnitt3!L:P,2,0)</f>
        <v>0</v>
      </c>
      <c r="V265" s="166">
        <f>VLOOKUP(L265,Schnitt4!L:P,2,0)</f>
        <v>0</v>
      </c>
      <c r="W265" s="166">
        <f>VLOOKUP(L265,Schnitt5!L:P,2,0)</f>
        <v>0</v>
      </c>
      <c r="X265" s="166">
        <f>VLOOKUP(L265,Schnitt6!L:P,2,0)</f>
        <v>0</v>
      </c>
      <c r="AA265" s="166">
        <f>VLOOKUP(L265,Schnitt1!L:P,3,0)</f>
        <v>0</v>
      </c>
      <c r="AB265" s="166">
        <f>VLOOKUP(L265,Schnitt2!L:P,3,0)</f>
        <v>0</v>
      </c>
      <c r="AC265" s="166">
        <f>VLOOKUP(L265,Schnitt3!L:P,3,0)</f>
        <v>0</v>
      </c>
      <c r="AD265" s="166">
        <f>VLOOKUP(L265,Schnitt4!L:P,3,0)</f>
        <v>0</v>
      </c>
      <c r="AE265" s="166">
        <f>VLOOKUP(L265,Schnitt5!L:P,3,0)</f>
        <v>0</v>
      </c>
      <c r="AF265" s="166">
        <f>VLOOKUP(L265,Schnitt6!L:P,3,0)</f>
        <v>0</v>
      </c>
    </row>
    <row r="266" spans="12:32" x14ac:dyDescent="0.25">
      <c r="L266" s="264">
        <f>Member!A266</f>
        <v>16534</v>
      </c>
      <c r="M266" s="166">
        <f t="shared" si="26"/>
        <v>0</v>
      </c>
      <c r="N266" s="166">
        <f t="shared" si="27"/>
        <v>0</v>
      </c>
      <c r="O266" s="166">
        <f t="shared" si="28"/>
        <v>0</v>
      </c>
      <c r="P266" s="166">
        <f t="shared" si="29"/>
        <v>49</v>
      </c>
      <c r="S266" s="166">
        <f>VLOOKUP(L266,Schnitt1!L:P,2,0)</f>
        <v>0</v>
      </c>
      <c r="T266" s="166">
        <f>VLOOKUP(L266,Schnitt2!L:P,2,0)</f>
        <v>0</v>
      </c>
      <c r="U266" s="166">
        <f>VLOOKUP(L266,Schnitt3!L:P,2,0)</f>
        <v>0</v>
      </c>
      <c r="V266" s="166">
        <f>VLOOKUP(L266,Schnitt4!L:P,2,0)</f>
        <v>0</v>
      </c>
      <c r="W266" s="166">
        <f>VLOOKUP(L266,Schnitt5!L:P,2,0)</f>
        <v>0</v>
      </c>
      <c r="X266" s="166">
        <f>VLOOKUP(L266,Schnitt6!L:P,2,0)</f>
        <v>0</v>
      </c>
      <c r="AA266" s="166">
        <f>VLOOKUP(L266,Schnitt1!L:P,3,0)</f>
        <v>0</v>
      </c>
      <c r="AB266" s="166">
        <f>VLOOKUP(L266,Schnitt2!L:P,3,0)</f>
        <v>0</v>
      </c>
      <c r="AC266" s="166">
        <f>VLOOKUP(L266,Schnitt3!L:P,3,0)</f>
        <v>0</v>
      </c>
      <c r="AD266" s="166">
        <f>VLOOKUP(L266,Schnitt4!L:P,3,0)</f>
        <v>0</v>
      </c>
      <c r="AE266" s="166">
        <f>VLOOKUP(L266,Schnitt5!L:P,3,0)</f>
        <v>0</v>
      </c>
      <c r="AF266" s="166">
        <f>VLOOKUP(L266,Schnitt6!L:P,3,0)</f>
        <v>0</v>
      </c>
    </row>
    <row r="267" spans="12:32" x14ac:dyDescent="0.25">
      <c r="L267" s="264">
        <f>Member!A267</f>
        <v>25516</v>
      </c>
      <c r="M267" s="166">
        <f t="shared" si="26"/>
        <v>1155</v>
      </c>
      <c r="N267" s="166">
        <f t="shared" si="27"/>
        <v>7</v>
      </c>
      <c r="O267" s="166">
        <f t="shared" si="28"/>
        <v>164.99999973300001</v>
      </c>
      <c r="P267" s="166">
        <f t="shared" si="29"/>
        <v>40</v>
      </c>
      <c r="S267" s="166">
        <f>VLOOKUP(L267,Schnitt1!L:P,2,0)</f>
        <v>1155</v>
      </c>
      <c r="T267" s="166">
        <f>VLOOKUP(L267,Schnitt2!L:P,2,0)</f>
        <v>0</v>
      </c>
      <c r="U267" s="166">
        <f>VLOOKUP(L267,Schnitt3!L:P,2,0)</f>
        <v>0</v>
      </c>
      <c r="V267" s="166">
        <f>VLOOKUP(L267,Schnitt4!L:P,2,0)</f>
        <v>0</v>
      </c>
      <c r="W267" s="166">
        <f>VLOOKUP(L267,Schnitt5!L:P,2,0)</f>
        <v>0</v>
      </c>
      <c r="X267" s="166">
        <f>VLOOKUP(L267,Schnitt6!L:P,2,0)</f>
        <v>0</v>
      </c>
      <c r="AA267" s="166">
        <f>VLOOKUP(L267,Schnitt1!L:P,3,0)</f>
        <v>7</v>
      </c>
      <c r="AB267" s="166">
        <f>VLOOKUP(L267,Schnitt2!L:P,3,0)</f>
        <v>0</v>
      </c>
      <c r="AC267" s="166">
        <f>VLOOKUP(L267,Schnitt3!L:P,3,0)</f>
        <v>0</v>
      </c>
      <c r="AD267" s="166">
        <f>VLOOKUP(L267,Schnitt4!L:P,3,0)</f>
        <v>0</v>
      </c>
      <c r="AE267" s="166">
        <f>VLOOKUP(L267,Schnitt5!L:P,3,0)</f>
        <v>0</v>
      </c>
      <c r="AF267" s="166">
        <f>VLOOKUP(L267,Schnitt6!L:P,3,0)</f>
        <v>0</v>
      </c>
    </row>
    <row r="268" spans="12:32" x14ac:dyDescent="0.25">
      <c r="L268" s="264">
        <f>Member!A268</f>
        <v>16873</v>
      </c>
      <c r="M268" s="166">
        <f t="shared" si="26"/>
        <v>1626</v>
      </c>
      <c r="N268" s="166">
        <f t="shared" si="27"/>
        <v>9</v>
      </c>
      <c r="O268" s="166">
        <f t="shared" si="28"/>
        <v>180.66666639866665</v>
      </c>
      <c r="P268" s="166">
        <f t="shared" si="29"/>
        <v>18</v>
      </c>
      <c r="S268" s="166">
        <f>VLOOKUP(L268,Schnitt1!L:P,2,0)</f>
        <v>1626</v>
      </c>
      <c r="T268" s="166">
        <f>VLOOKUP(L268,Schnitt2!L:P,2,0)</f>
        <v>0</v>
      </c>
      <c r="U268" s="166">
        <f>VLOOKUP(L268,Schnitt3!L:P,2,0)</f>
        <v>0</v>
      </c>
      <c r="V268" s="166">
        <f>VLOOKUP(L268,Schnitt4!L:P,2,0)</f>
        <v>0</v>
      </c>
      <c r="W268" s="166">
        <f>VLOOKUP(L268,Schnitt5!L:P,2,0)</f>
        <v>0</v>
      </c>
      <c r="X268" s="166">
        <f>VLOOKUP(L268,Schnitt6!L:P,2,0)</f>
        <v>0</v>
      </c>
      <c r="AA268" s="166">
        <f>VLOOKUP(L268,Schnitt1!L:P,3,0)</f>
        <v>9</v>
      </c>
      <c r="AB268" s="166">
        <f>VLOOKUP(L268,Schnitt2!L:P,3,0)</f>
        <v>0</v>
      </c>
      <c r="AC268" s="166">
        <f>VLOOKUP(L268,Schnitt3!L:P,3,0)</f>
        <v>0</v>
      </c>
      <c r="AD268" s="166">
        <f>VLOOKUP(L268,Schnitt4!L:P,3,0)</f>
        <v>0</v>
      </c>
      <c r="AE268" s="166">
        <f>VLOOKUP(L268,Schnitt5!L:P,3,0)</f>
        <v>0</v>
      </c>
      <c r="AF268" s="166">
        <f>VLOOKUP(L268,Schnitt6!L:P,3,0)</f>
        <v>0</v>
      </c>
    </row>
    <row r="269" spans="12:32" x14ac:dyDescent="0.25">
      <c r="L269" s="264">
        <f>Member!A269</f>
        <v>16251</v>
      </c>
      <c r="M269" s="166">
        <f t="shared" si="26"/>
        <v>1679</v>
      </c>
      <c r="N269" s="166">
        <f t="shared" si="27"/>
        <v>9</v>
      </c>
      <c r="O269" s="166">
        <f t="shared" si="28"/>
        <v>186.55555528655555</v>
      </c>
      <c r="P269" s="166">
        <f t="shared" si="29"/>
        <v>11</v>
      </c>
      <c r="S269" s="166">
        <f>VLOOKUP(L269,Schnitt1!L:P,2,0)</f>
        <v>1679</v>
      </c>
      <c r="T269" s="166">
        <f>VLOOKUP(L269,Schnitt2!L:P,2,0)</f>
        <v>0</v>
      </c>
      <c r="U269" s="166">
        <f>VLOOKUP(L269,Schnitt3!L:P,2,0)</f>
        <v>0</v>
      </c>
      <c r="V269" s="166">
        <f>VLOOKUP(L269,Schnitt4!L:P,2,0)</f>
        <v>0</v>
      </c>
      <c r="W269" s="166">
        <f>VLOOKUP(L269,Schnitt5!L:P,2,0)</f>
        <v>0</v>
      </c>
      <c r="X269" s="166">
        <f>VLOOKUP(L269,Schnitt6!L:P,2,0)</f>
        <v>0</v>
      </c>
      <c r="AA269" s="166">
        <f>VLOOKUP(L269,Schnitt1!L:P,3,0)</f>
        <v>9</v>
      </c>
      <c r="AB269" s="166">
        <f>VLOOKUP(L269,Schnitt2!L:P,3,0)</f>
        <v>0</v>
      </c>
      <c r="AC269" s="166">
        <f>VLOOKUP(L269,Schnitt3!L:P,3,0)</f>
        <v>0</v>
      </c>
      <c r="AD269" s="166">
        <f>VLOOKUP(L269,Schnitt4!L:P,3,0)</f>
        <v>0</v>
      </c>
      <c r="AE269" s="166">
        <f>VLOOKUP(L269,Schnitt5!L:P,3,0)</f>
        <v>0</v>
      </c>
      <c r="AF269" s="166">
        <f>VLOOKUP(L269,Schnitt6!L:P,3,0)</f>
        <v>0</v>
      </c>
    </row>
    <row r="270" spans="12:32" x14ac:dyDescent="0.25">
      <c r="L270" s="264">
        <f>Member!A270</f>
        <v>38041</v>
      </c>
      <c r="M270" s="166">
        <f t="shared" si="26"/>
        <v>0</v>
      </c>
      <c r="N270" s="166">
        <f t="shared" si="27"/>
        <v>0</v>
      </c>
      <c r="O270" s="166">
        <f t="shared" si="28"/>
        <v>0</v>
      </c>
      <c r="P270" s="166">
        <f t="shared" si="29"/>
        <v>49</v>
      </c>
      <c r="S270" s="166">
        <f>VLOOKUP(L270,Schnitt1!L:P,2,0)</f>
        <v>0</v>
      </c>
      <c r="T270" s="166">
        <f>VLOOKUP(L270,Schnitt2!L:P,2,0)</f>
        <v>0</v>
      </c>
      <c r="U270" s="166">
        <f>VLOOKUP(L270,Schnitt3!L:P,2,0)</f>
        <v>0</v>
      </c>
      <c r="V270" s="166">
        <f>VLOOKUP(L270,Schnitt4!L:P,2,0)</f>
        <v>0</v>
      </c>
      <c r="W270" s="166">
        <f>VLOOKUP(L270,Schnitt5!L:P,2,0)</f>
        <v>0</v>
      </c>
      <c r="X270" s="166">
        <f>VLOOKUP(L270,Schnitt6!L:P,2,0)</f>
        <v>0</v>
      </c>
      <c r="AA270" s="166">
        <f>VLOOKUP(L270,Schnitt1!L:P,3,0)</f>
        <v>0</v>
      </c>
      <c r="AB270" s="166">
        <f>VLOOKUP(L270,Schnitt2!L:P,3,0)</f>
        <v>0</v>
      </c>
      <c r="AC270" s="166">
        <f>VLOOKUP(L270,Schnitt3!L:P,3,0)</f>
        <v>0</v>
      </c>
      <c r="AD270" s="166">
        <f>VLOOKUP(L270,Schnitt4!L:P,3,0)</f>
        <v>0</v>
      </c>
      <c r="AE270" s="166">
        <f>VLOOKUP(L270,Schnitt5!L:P,3,0)</f>
        <v>0</v>
      </c>
      <c r="AF270" s="166">
        <f>VLOOKUP(L270,Schnitt6!L:P,3,0)</f>
        <v>0</v>
      </c>
    </row>
    <row r="271" spans="12:32" x14ac:dyDescent="0.25">
      <c r="L271" s="264">
        <f>Member!A271</f>
        <v>38688</v>
      </c>
      <c r="M271" s="166">
        <f t="shared" si="26"/>
        <v>0</v>
      </c>
      <c r="N271" s="166">
        <f t="shared" si="27"/>
        <v>0</v>
      </c>
      <c r="O271" s="166">
        <f t="shared" si="28"/>
        <v>0</v>
      </c>
      <c r="P271" s="166">
        <f t="shared" si="29"/>
        <v>49</v>
      </c>
      <c r="S271" s="166">
        <f>VLOOKUP(L271,Schnitt1!L:P,2,0)</f>
        <v>0</v>
      </c>
      <c r="T271" s="166">
        <f>VLOOKUP(L271,Schnitt2!L:P,2,0)</f>
        <v>0</v>
      </c>
      <c r="U271" s="166">
        <f>VLOOKUP(L271,Schnitt3!L:P,2,0)</f>
        <v>0</v>
      </c>
      <c r="V271" s="166">
        <f>VLOOKUP(L271,Schnitt4!L:P,2,0)</f>
        <v>0</v>
      </c>
      <c r="W271" s="166">
        <f>VLOOKUP(L271,Schnitt5!L:P,2,0)</f>
        <v>0</v>
      </c>
      <c r="X271" s="166">
        <f>VLOOKUP(L271,Schnitt6!L:P,2,0)</f>
        <v>0</v>
      </c>
      <c r="AA271" s="166">
        <f>VLOOKUP(L271,Schnitt1!L:P,3,0)</f>
        <v>0</v>
      </c>
      <c r="AB271" s="166">
        <f>VLOOKUP(L271,Schnitt2!L:P,3,0)</f>
        <v>0</v>
      </c>
      <c r="AC271" s="166">
        <f>VLOOKUP(L271,Schnitt3!L:P,3,0)</f>
        <v>0</v>
      </c>
      <c r="AD271" s="166">
        <f>VLOOKUP(L271,Schnitt4!L:P,3,0)</f>
        <v>0</v>
      </c>
      <c r="AE271" s="166">
        <f>VLOOKUP(L271,Schnitt5!L:P,3,0)</f>
        <v>0</v>
      </c>
      <c r="AF271" s="166">
        <f>VLOOKUP(L271,Schnitt6!L:P,3,0)</f>
        <v>0</v>
      </c>
    </row>
    <row r="272" spans="12:32" x14ac:dyDescent="0.25">
      <c r="L272" s="264">
        <f>Member!A272</f>
        <v>25883</v>
      </c>
      <c r="M272" s="166">
        <f t="shared" si="26"/>
        <v>0</v>
      </c>
      <c r="N272" s="166">
        <f t="shared" si="27"/>
        <v>0</v>
      </c>
      <c r="O272" s="166">
        <f t="shared" si="28"/>
        <v>0</v>
      </c>
      <c r="P272" s="166">
        <f t="shared" si="29"/>
        <v>49</v>
      </c>
      <c r="S272" s="166">
        <f>VLOOKUP(L272,Schnitt1!L:P,2,0)</f>
        <v>0</v>
      </c>
      <c r="T272" s="166">
        <f>VLOOKUP(L272,Schnitt2!L:P,2,0)</f>
        <v>0</v>
      </c>
      <c r="U272" s="166">
        <f>VLOOKUP(L272,Schnitt3!L:P,2,0)</f>
        <v>0</v>
      </c>
      <c r="V272" s="166">
        <f>VLOOKUP(L272,Schnitt4!L:P,2,0)</f>
        <v>0</v>
      </c>
      <c r="W272" s="166">
        <f>VLOOKUP(L272,Schnitt5!L:P,2,0)</f>
        <v>0</v>
      </c>
      <c r="X272" s="166">
        <f>VLOOKUP(L272,Schnitt6!L:P,2,0)</f>
        <v>0</v>
      </c>
      <c r="AA272" s="166">
        <f>VLOOKUP(L272,Schnitt1!L:P,3,0)</f>
        <v>0</v>
      </c>
      <c r="AB272" s="166">
        <f>VLOOKUP(L272,Schnitt2!L:P,3,0)</f>
        <v>0</v>
      </c>
      <c r="AC272" s="166">
        <f>VLOOKUP(L272,Schnitt3!L:P,3,0)</f>
        <v>0</v>
      </c>
      <c r="AD272" s="166">
        <f>VLOOKUP(L272,Schnitt4!L:P,3,0)</f>
        <v>0</v>
      </c>
      <c r="AE272" s="166">
        <f>VLOOKUP(L272,Schnitt5!L:P,3,0)</f>
        <v>0</v>
      </c>
      <c r="AF272" s="166">
        <f>VLOOKUP(L272,Schnitt6!L:P,3,0)</f>
        <v>0</v>
      </c>
    </row>
    <row r="273" spans="12:32" x14ac:dyDescent="0.25">
      <c r="L273" s="264">
        <f>Member!A273</f>
        <v>16535</v>
      </c>
      <c r="M273" s="166">
        <f t="shared" si="26"/>
        <v>0</v>
      </c>
      <c r="N273" s="166">
        <f t="shared" si="27"/>
        <v>0</v>
      </c>
      <c r="O273" s="166">
        <f t="shared" si="28"/>
        <v>0</v>
      </c>
      <c r="P273" s="166">
        <f t="shared" si="29"/>
        <v>49</v>
      </c>
      <c r="S273" s="166">
        <f>VLOOKUP(L273,Schnitt1!L:P,2,0)</f>
        <v>0</v>
      </c>
      <c r="T273" s="166">
        <f>VLOOKUP(L273,Schnitt2!L:P,2,0)</f>
        <v>0</v>
      </c>
      <c r="U273" s="166">
        <f>VLOOKUP(L273,Schnitt3!L:P,2,0)</f>
        <v>0</v>
      </c>
      <c r="V273" s="166">
        <f>VLOOKUP(L273,Schnitt4!L:P,2,0)</f>
        <v>0</v>
      </c>
      <c r="W273" s="166">
        <f>VLOOKUP(L273,Schnitt5!L:P,2,0)</f>
        <v>0</v>
      </c>
      <c r="X273" s="166">
        <f>VLOOKUP(L273,Schnitt6!L:P,2,0)</f>
        <v>0</v>
      </c>
      <c r="AA273" s="166">
        <f>VLOOKUP(L273,Schnitt1!L:P,3,0)</f>
        <v>0</v>
      </c>
      <c r="AB273" s="166">
        <f>VLOOKUP(L273,Schnitt2!L:P,3,0)</f>
        <v>0</v>
      </c>
      <c r="AC273" s="166">
        <f>VLOOKUP(L273,Schnitt3!L:P,3,0)</f>
        <v>0</v>
      </c>
      <c r="AD273" s="166">
        <f>VLOOKUP(L273,Schnitt4!L:P,3,0)</f>
        <v>0</v>
      </c>
      <c r="AE273" s="166">
        <f>VLOOKUP(L273,Schnitt5!L:P,3,0)</f>
        <v>0</v>
      </c>
      <c r="AF273" s="166">
        <f>VLOOKUP(L273,Schnitt6!L:P,3,0)</f>
        <v>0</v>
      </c>
    </row>
    <row r="274" spans="12:32" x14ac:dyDescent="0.25">
      <c r="L274" s="264">
        <f>Member!A274</f>
        <v>25250</v>
      </c>
      <c r="M274" s="166">
        <f t="shared" si="26"/>
        <v>0</v>
      </c>
      <c r="N274" s="166">
        <f t="shared" si="27"/>
        <v>0</v>
      </c>
      <c r="O274" s="166">
        <f t="shared" si="28"/>
        <v>0</v>
      </c>
      <c r="P274" s="166">
        <f t="shared" si="29"/>
        <v>49</v>
      </c>
      <c r="S274" s="166">
        <f>VLOOKUP(L274,Schnitt1!L:P,2,0)</f>
        <v>0</v>
      </c>
      <c r="T274" s="166">
        <f>VLOOKUP(L274,Schnitt2!L:P,2,0)</f>
        <v>0</v>
      </c>
      <c r="U274" s="166">
        <f>VLOOKUP(L274,Schnitt3!L:P,2,0)</f>
        <v>0</v>
      </c>
      <c r="V274" s="166">
        <f>VLOOKUP(L274,Schnitt4!L:P,2,0)</f>
        <v>0</v>
      </c>
      <c r="W274" s="166">
        <f>VLOOKUP(L274,Schnitt5!L:P,2,0)</f>
        <v>0</v>
      </c>
      <c r="X274" s="166">
        <f>VLOOKUP(L274,Schnitt6!L:P,2,0)</f>
        <v>0</v>
      </c>
      <c r="AA274" s="166">
        <f>VLOOKUP(L274,Schnitt1!L:P,3,0)</f>
        <v>0</v>
      </c>
      <c r="AB274" s="166">
        <f>VLOOKUP(L274,Schnitt2!L:P,3,0)</f>
        <v>0</v>
      </c>
      <c r="AC274" s="166">
        <f>VLOOKUP(L274,Schnitt3!L:P,3,0)</f>
        <v>0</v>
      </c>
      <c r="AD274" s="166">
        <f>VLOOKUP(L274,Schnitt4!L:P,3,0)</f>
        <v>0</v>
      </c>
      <c r="AE274" s="166">
        <f>VLOOKUP(L274,Schnitt5!L:P,3,0)</f>
        <v>0</v>
      </c>
      <c r="AF274" s="166">
        <f>VLOOKUP(L274,Schnitt6!L:P,3,0)</f>
        <v>0</v>
      </c>
    </row>
    <row r="275" spans="12:32" x14ac:dyDescent="0.25">
      <c r="L275" s="264">
        <f>Member!A275</f>
        <v>25063</v>
      </c>
      <c r="M275" s="166">
        <f t="shared" si="26"/>
        <v>0</v>
      </c>
      <c r="N275" s="166">
        <f t="shared" si="27"/>
        <v>0</v>
      </c>
      <c r="O275" s="166">
        <f t="shared" si="28"/>
        <v>0</v>
      </c>
      <c r="P275" s="166">
        <f t="shared" si="29"/>
        <v>49</v>
      </c>
      <c r="S275" s="166">
        <f>VLOOKUP(L275,Schnitt1!L:P,2,0)</f>
        <v>0</v>
      </c>
      <c r="T275" s="166">
        <f>VLOOKUP(L275,Schnitt2!L:P,2,0)</f>
        <v>0</v>
      </c>
      <c r="U275" s="166">
        <f>VLOOKUP(L275,Schnitt3!L:P,2,0)</f>
        <v>0</v>
      </c>
      <c r="V275" s="166">
        <f>VLOOKUP(L275,Schnitt4!L:P,2,0)</f>
        <v>0</v>
      </c>
      <c r="W275" s="166">
        <f>VLOOKUP(L275,Schnitt5!L:P,2,0)</f>
        <v>0</v>
      </c>
      <c r="X275" s="166">
        <f>VLOOKUP(L275,Schnitt6!L:P,2,0)</f>
        <v>0</v>
      </c>
      <c r="AA275" s="166">
        <f>VLOOKUP(L275,Schnitt1!L:P,3,0)</f>
        <v>0</v>
      </c>
      <c r="AB275" s="166">
        <f>VLOOKUP(L275,Schnitt2!L:P,3,0)</f>
        <v>0</v>
      </c>
      <c r="AC275" s="166">
        <f>VLOOKUP(L275,Schnitt3!L:P,3,0)</f>
        <v>0</v>
      </c>
      <c r="AD275" s="166">
        <f>VLOOKUP(L275,Schnitt4!L:P,3,0)</f>
        <v>0</v>
      </c>
      <c r="AE275" s="166">
        <f>VLOOKUP(L275,Schnitt5!L:P,3,0)</f>
        <v>0</v>
      </c>
      <c r="AF275" s="166">
        <f>VLOOKUP(L275,Schnitt6!L:P,3,0)</f>
        <v>0</v>
      </c>
    </row>
    <row r="276" spans="12:32" x14ac:dyDescent="0.25">
      <c r="L276" s="264">
        <f>Member!A276</f>
        <v>16559</v>
      </c>
      <c r="M276" s="166">
        <f t="shared" si="26"/>
        <v>336</v>
      </c>
      <c r="N276" s="166">
        <f t="shared" si="27"/>
        <v>2</v>
      </c>
      <c r="O276" s="166">
        <f t="shared" si="28"/>
        <v>167.99999972399999</v>
      </c>
      <c r="P276" s="166">
        <f t="shared" si="29"/>
        <v>34</v>
      </c>
      <c r="S276" s="166">
        <f>VLOOKUP(L276,Schnitt1!L:P,2,0)</f>
        <v>336</v>
      </c>
      <c r="T276" s="166">
        <f>VLOOKUP(L276,Schnitt2!L:P,2,0)</f>
        <v>0</v>
      </c>
      <c r="U276" s="166">
        <f>VLOOKUP(L276,Schnitt3!L:P,2,0)</f>
        <v>0</v>
      </c>
      <c r="V276" s="166">
        <f>VLOOKUP(L276,Schnitt4!L:P,2,0)</f>
        <v>0</v>
      </c>
      <c r="W276" s="166">
        <f>VLOOKUP(L276,Schnitt5!L:P,2,0)</f>
        <v>0</v>
      </c>
      <c r="X276" s="166">
        <f>VLOOKUP(L276,Schnitt6!L:P,2,0)</f>
        <v>0</v>
      </c>
      <c r="AA276" s="166">
        <f>VLOOKUP(L276,Schnitt1!L:P,3,0)</f>
        <v>2</v>
      </c>
      <c r="AB276" s="166">
        <f>VLOOKUP(L276,Schnitt2!L:P,3,0)</f>
        <v>0</v>
      </c>
      <c r="AC276" s="166">
        <f>VLOOKUP(L276,Schnitt3!L:P,3,0)</f>
        <v>0</v>
      </c>
      <c r="AD276" s="166">
        <f>VLOOKUP(L276,Schnitt4!L:P,3,0)</f>
        <v>0</v>
      </c>
      <c r="AE276" s="166">
        <f>VLOOKUP(L276,Schnitt5!L:P,3,0)</f>
        <v>0</v>
      </c>
      <c r="AF276" s="166">
        <f>VLOOKUP(L276,Schnitt6!L:P,3,0)</f>
        <v>0</v>
      </c>
    </row>
    <row r="277" spans="12:32" x14ac:dyDescent="0.25">
      <c r="L277" s="264">
        <f>Member!A277</f>
        <v>7230</v>
      </c>
      <c r="M277" s="166">
        <f t="shared" si="26"/>
        <v>0</v>
      </c>
      <c r="N277" s="166">
        <f t="shared" si="27"/>
        <v>0</v>
      </c>
      <c r="O277" s="166">
        <f t="shared" si="28"/>
        <v>0</v>
      </c>
      <c r="P277" s="166">
        <f t="shared" si="29"/>
        <v>49</v>
      </c>
      <c r="S277" s="166">
        <f>VLOOKUP(L277,Schnitt1!L:P,2,0)</f>
        <v>0</v>
      </c>
      <c r="T277" s="166">
        <f>VLOOKUP(L277,Schnitt2!L:P,2,0)</f>
        <v>0</v>
      </c>
      <c r="U277" s="166">
        <f>VLOOKUP(L277,Schnitt3!L:P,2,0)</f>
        <v>0</v>
      </c>
      <c r="V277" s="166">
        <f>VLOOKUP(L277,Schnitt4!L:P,2,0)</f>
        <v>0</v>
      </c>
      <c r="W277" s="166">
        <f>VLOOKUP(L277,Schnitt5!L:P,2,0)</f>
        <v>0</v>
      </c>
      <c r="X277" s="166">
        <f>VLOOKUP(L277,Schnitt6!L:P,2,0)</f>
        <v>0</v>
      </c>
      <c r="AA277" s="166">
        <f>VLOOKUP(L277,Schnitt1!L:P,3,0)</f>
        <v>0</v>
      </c>
      <c r="AB277" s="166">
        <f>VLOOKUP(L277,Schnitt2!L:P,3,0)</f>
        <v>0</v>
      </c>
      <c r="AC277" s="166">
        <f>VLOOKUP(L277,Schnitt3!L:P,3,0)</f>
        <v>0</v>
      </c>
      <c r="AD277" s="166">
        <f>VLOOKUP(L277,Schnitt4!L:P,3,0)</f>
        <v>0</v>
      </c>
      <c r="AE277" s="166">
        <f>VLOOKUP(L277,Schnitt5!L:P,3,0)</f>
        <v>0</v>
      </c>
      <c r="AF277" s="166">
        <f>VLOOKUP(L277,Schnitt6!L:P,3,0)</f>
        <v>0</v>
      </c>
    </row>
    <row r="278" spans="12:32" x14ac:dyDescent="0.25">
      <c r="L278" s="264">
        <f>Member!A278</f>
        <v>7214</v>
      </c>
      <c r="M278" s="166">
        <f t="shared" si="26"/>
        <v>0</v>
      </c>
      <c r="N278" s="166">
        <f t="shared" si="27"/>
        <v>0</v>
      </c>
      <c r="O278" s="166">
        <f t="shared" si="28"/>
        <v>0</v>
      </c>
      <c r="P278" s="166">
        <f t="shared" si="29"/>
        <v>49</v>
      </c>
      <c r="S278" s="166">
        <f>VLOOKUP(L278,Schnitt1!L:P,2,0)</f>
        <v>0</v>
      </c>
      <c r="T278" s="166">
        <f>VLOOKUP(L278,Schnitt2!L:P,2,0)</f>
        <v>0</v>
      </c>
      <c r="U278" s="166">
        <f>VLOOKUP(L278,Schnitt3!L:P,2,0)</f>
        <v>0</v>
      </c>
      <c r="V278" s="166">
        <f>VLOOKUP(L278,Schnitt4!L:P,2,0)</f>
        <v>0</v>
      </c>
      <c r="W278" s="166">
        <f>VLOOKUP(L278,Schnitt5!L:P,2,0)</f>
        <v>0</v>
      </c>
      <c r="X278" s="166">
        <f>VLOOKUP(L278,Schnitt6!L:P,2,0)</f>
        <v>0</v>
      </c>
      <c r="AA278" s="166">
        <f>VLOOKUP(L278,Schnitt1!L:P,3,0)</f>
        <v>0</v>
      </c>
      <c r="AB278" s="166">
        <f>VLOOKUP(L278,Schnitt2!L:P,3,0)</f>
        <v>0</v>
      </c>
      <c r="AC278" s="166">
        <f>VLOOKUP(L278,Schnitt3!L:P,3,0)</f>
        <v>0</v>
      </c>
      <c r="AD278" s="166">
        <f>VLOOKUP(L278,Schnitt4!L:P,3,0)</f>
        <v>0</v>
      </c>
      <c r="AE278" s="166">
        <f>VLOOKUP(L278,Schnitt5!L:P,3,0)</f>
        <v>0</v>
      </c>
      <c r="AF278" s="166">
        <f>VLOOKUP(L278,Schnitt6!L:P,3,0)</f>
        <v>0</v>
      </c>
    </row>
    <row r="279" spans="12:32" x14ac:dyDescent="0.25">
      <c r="L279" s="264">
        <f>Member!A279</f>
        <v>7181</v>
      </c>
      <c r="M279" s="166">
        <f t="shared" si="26"/>
        <v>0</v>
      </c>
      <c r="N279" s="166">
        <f t="shared" si="27"/>
        <v>0</v>
      </c>
      <c r="O279" s="166">
        <f t="shared" si="28"/>
        <v>0</v>
      </c>
      <c r="P279" s="166">
        <f t="shared" si="29"/>
        <v>49</v>
      </c>
      <c r="S279" s="166">
        <f>VLOOKUP(L279,Schnitt1!L:P,2,0)</f>
        <v>0</v>
      </c>
      <c r="T279" s="166">
        <f>VLOOKUP(L279,Schnitt2!L:P,2,0)</f>
        <v>0</v>
      </c>
      <c r="U279" s="166">
        <f>VLOOKUP(L279,Schnitt3!L:P,2,0)</f>
        <v>0</v>
      </c>
      <c r="V279" s="166">
        <f>VLOOKUP(L279,Schnitt4!L:P,2,0)</f>
        <v>0</v>
      </c>
      <c r="W279" s="166">
        <f>VLOOKUP(L279,Schnitt5!L:P,2,0)</f>
        <v>0</v>
      </c>
      <c r="X279" s="166">
        <f>VLOOKUP(L279,Schnitt6!L:P,2,0)</f>
        <v>0</v>
      </c>
      <c r="AA279" s="166">
        <f>VLOOKUP(L279,Schnitt1!L:P,3,0)</f>
        <v>0</v>
      </c>
      <c r="AB279" s="166">
        <f>VLOOKUP(L279,Schnitt2!L:P,3,0)</f>
        <v>0</v>
      </c>
      <c r="AC279" s="166">
        <f>VLOOKUP(L279,Schnitt3!L:P,3,0)</f>
        <v>0</v>
      </c>
      <c r="AD279" s="166">
        <f>VLOOKUP(L279,Schnitt4!L:P,3,0)</f>
        <v>0</v>
      </c>
      <c r="AE279" s="166">
        <f>VLOOKUP(L279,Schnitt5!L:P,3,0)</f>
        <v>0</v>
      </c>
      <c r="AF279" s="166">
        <f>VLOOKUP(L279,Schnitt6!L:P,3,0)</f>
        <v>0</v>
      </c>
    </row>
    <row r="280" spans="12:32" x14ac:dyDescent="0.25">
      <c r="L280" s="264">
        <f>Member!A280</f>
        <v>7185</v>
      </c>
      <c r="M280" s="166">
        <f t="shared" si="26"/>
        <v>0</v>
      </c>
      <c r="N280" s="166">
        <f t="shared" si="27"/>
        <v>0</v>
      </c>
      <c r="O280" s="166">
        <f t="shared" si="28"/>
        <v>0</v>
      </c>
      <c r="P280" s="166">
        <f t="shared" si="29"/>
        <v>49</v>
      </c>
      <c r="S280" s="166">
        <f>VLOOKUP(L280,Schnitt1!L:P,2,0)</f>
        <v>0</v>
      </c>
      <c r="T280" s="166">
        <f>VLOOKUP(L280,Schnitt2!L:P,2,0)</f>
        <v>0</v>
      </c>
      <c r="U280" s="166">
        <f>VLOOKUP(L280,Schnitt3!L:P,2,0)</f>
        <v>0</v>
      </c>
      <c r="V280" s="166">
        <f>VLOOKUP(L280,Schnitt4!L:P,2,0)</f>
        <v>0</v>
      </c>
      <c r="W280" s="166">
        <f>VLOOKUP(L280,Schnitt5!L:P,2,0)</f>
        <v>0</v>
      </c>
      <c r="X280" s="166">
        <f>VLOOKUP(L280,Schnitt6!L:P,2,0)</f>
        <v>0</v>
      </c>
      <c r="AA280" s="166">
        <f>VLOOKUP(L280,Schnitt1!L:P,3,0)</f>
        <v>0</v>
      </c>
      <c r="AB280" s="166">
        <f>VLOOKUP(L280,Schnitt2!L:P,3,0)</f>
        <v>0</v>
      </c>
      <c r="AC280" s="166">
        <f>VLOOKUP(L280,Schnitt3!L:P,3,0)</f>
        <v>0</v>
      </c>
      <c r="AD280" s="166">
        <f>VLOOKUP(L280,Schnitt4!L:P,3,0)</f>
        <v>0</v>
      </c>
      <c r="AE280" s="166">
        <f>VLOOKUP(L280,Schnitt5!L:P,3,0)</f>
        <v>0</v>
      </c>
      <c r="AF280" s="166">
        <f>VLOOKUP(L280,Schnitt6!L:P,3,0)</f>
        <v>0</v>
      </c>
    </row>
    <row r="281" spans="12:32" x14ac:dyDescent="0.25">
      <c r="L281" s="264">
        <f>Member!A281</f>
        <v>25455</v>
      </c>
      <c r="M281" s="166">
        <f t="shared" si="26"/>
        <v>0</v>
      </c>
      <c r="N281" s="166">
        <f t="shared" si="27"/>
        <v>0</v>
      </c>
      <c r="O281" s="166">
        <f t="shared" si="28"/>
        <v>0</v>
      </c>
      <c r="P281" s="166">
        <f t="shared" si="29"/>
        <v>49</v>
      </c>
      <c r="S281" s="166">
        <f>VLOOKUP(L281,Schnitt1!L:P,2,0)</f>
        <v>0</v>
      </c>
      <c r="T281" s="166">
        <f>VLOOKUP(L281,Schnitt2!L:P,2,0)</f>
        <v>0</v>
      </c>
      <c r="U281" s="166">
        <f>VLOOKUP(L281,Schnitt3!L:P,2,0)</f>
        <v>0</v>
      </c>
      <c r="V281" s="166">
        <f>VLOOKUP(L281,Schnitt4!L:P,2,0)</f>
        <v>0</v>
      </c>
      <c r="W281" s="166">
        <f>VLOOKUP(L281,Schnitt5!L:P,2,0)</f>
        <v>0</v>
      </c>
      <c r="X281" s="166">
        <f>VLOOKUP(L281,Schnitt6!L:P,2,0)</f>
        <v>0</v>
      </c>
      <c r="AA281" s="166">
        <f>VLOOKUP(L281,Schnitt1!L:P,3,0)</f>
        <v>0</v>
      </c>
      <c r="AB281" s="166">
        <f>VLOOKUP(L281,Schnitt2!L:P,3,0)</f>
        <v>0</v>
      </c>
      <c r="AC281" s="166">
        <f>VLOOKUP(L281,Schnitt3!L:P,3,0)</f>
        <v>0</v>
      </c>
      <c r="AD281" s="166">
        <f>VLOOKUP(L281,Schnitt4!L:P,3,0)</f>
        <v>0</v>
      </c>
      <c r="AE281" s="166">
        <f>VLOOKUP(L281,Schnitt5!L:P,3,0)</f>
        <v>0</v>
      </c>
      <c r="AF281" s="166">
        <f>VLOOKUP(L281,Schnitt6!L:P,3,0)</f>
        <v>0</v>
      </c>
    </row>
    <row r="282" spans="12:32" x14ac:dyDescent="0.25">
      <c r="L282" s="264">
        <f>Member!A282</f>
        <v>16198</v>
      </c>
      <c r="M282" s="166">
        <f t="shared" si="26"/>
        <v>0</v>
      </c>
      <c r="N282" s="166">
        <f t="shared" si="27"/>
        <v>0</v>
      </c>
      <c r="O282" s="166">
        <f t="shared" si="28"/>
        <v>0</v>
      </c>
      <c r="P282" s="166">
        <f t="shared" si="29"/>
        <v>49</v>
      </c>
      <c r="S282" s="166">
        <f>VLOOKUP(L282,Schnitt1!L:P,2,0)</f>
        <v>0</v>
      </c>
      <c r="T282" s="166">
        <f>VLOOKUP(L282,Schnitt2!L:P,2,0)</f>
        <v>0</v>
      </c>
      <c r="U282" s="166">
        <f>VLOOKUP(L282,Schnitt3!L:P,2,0)</f>
        <v>0</v>
      </c>
      <c r="V282" s="166">
        <f>VLOOKUP(L282,Schnitt4!L:P,2,0)</f>
        <v>0</v>
      </c>
      <c r="W282" s="166">
        <f>VLOOKUP(L282,Schnitt5!L:P,2,0)</f>
        <v>0</v>
      </c>
      <c r="X282" s="166">
        <f>VLOOKUP(L282,Schnitt6!L:P,2,0)</f>
        <v>0</v>
      </c>
      <c r="AA282" s="166">
        <f>VLOOKUP(L282,Schnitt1!L:P,3,0)</f>
        <v>0</v>
      </c>
      <c r="AB282" s="166">
        <f>VLOOKUP(L282,Schnitt2!L:P,3,0)</f>
        <v>0</v>
      </c>
      <c r="AC282" s="166">
        <f>VLOOKUP(L282,Schnitt3!L:P,3,0)</f>
        <v>0</v>
      </c>
      <c r="AD282" s="166">
        <f>VLOOKUP(L282,Schnitt4!L:P,3,0)</f>
        <v>0</v>
      </c>
      <c r="AE282" s="166">
        <f>VLOOKUP(L282,Schnitt5!L:P,3,0)</f>
        <v>0</v>
      </c>
      <c r="AF282" s="166">
        <f>VLOOKUP(L282,Schnitt6!L:P,3,0)</f>
        <v>0</v>
      </c>
    </row>
    <row r="283" spans="12:32" x14ac:dyDescent="0.25">
      <c r="L283" s="264">
        <f>Member!A283</f>
        <v>38209</v>
      </c>
      <c r="M283" s="166">
        <f t="shared" si="26"/>
        <v>0</v>
      </c>
      <c r="N283" s="166">
        <f t="shared" si="27"/>
        <v>0</v>
      </c>
      <c r="O283" s="166">
        <f t="shared" si="28"/>
        <v>0</v>
      </c>
      <c r="P283" s="166">
        <f t="shared" si="29"/>
        <v>49</v>
      </c>
      <c r="S283" s="166">
        <f>VLOOKUP(L283,Schnitt1!L:P,2,0)</f>
        <v>0</v>
      </c>
      <c r="T283" s="166">
        <f>VLOOKUP(L283,Schnitt2!L:P,2,0)</f>
        <v>0</v>
      </c>
      <c r="U283" s="166">
        <f>VLOOKUP(L283,Schnitt3!L:P,2,0)</f>
        <v>0</v>
      </c>
      <c r="V283" s="166">
        <f>VLOOKUP(L283,Schnitt4!L:P,2,0)</f>
        <v>0</v>
      </c>
      <c r="W283" s="166">
        <f>VLOOKUP(L283,Schnitt5!L:P,2,0)</f>
        <v>0</v>
      </c>
      <c r="X283" s="166">
        <f>VLOOKUP(L283,Schnitt6!L:P,2,0)</f>
        <v>0</v>
      </c>
      <c r="AA283" s="166">
        <f>VLOOKUP(L283,Schnitt1!L:P,3,0)</f>
        <v>0</v>
      </c>
      <c r="AB283" s="166">
        <f>VLOOKUP(L283,Schnitt2!L:P,3,0)</f>
        <v>0</v>
      </c>
      <c r="AC283" s="166">
        <f>VLOOKUP(L283,Schnitt3!L:P,3,0)</f>
        <v>0</v>
      </c>
      <c r="AD283" s="166">
        <f>VLOOKUP(L283,Schnitt4!L:P,3,0)</f>
        <v>0</v>
      </c>
      <c r="AE283" s="166">
        <f>VLOOKUP(L283,Schnitt5!L:P,3,0)</f>
        <v>0</v>
      </c>
      <c r="AF283" s="166">
        <f>VLOOKUP(L283,Schnitt6!L:P,3,0)</f>
        <v>0</v>
      </c>
    </row>
    <row r="284" spans="12:32" x14ac:dyDescent="0.25">
      <c r="L284" s="264">
        <f>Member!A284</f>
        <v>38795</v>
      </c>
      <c r="M284" s="166">
        <f t="shared" si="26"/>
        <v>0</v>
      </c>
      <c r="N284" s="166">
        <f t="shared" si="27"/>
        <v>0</v>
      </c>
      <c r="O284" s="166">
        <f t="shared" si="28"/>
        <v>0</v>
      </c>
      <c r="P284" s="166">
        <f t="shared" si="29"/>
        <v>49</v>
      </c>
      <c r="S284" s="166">
        <f>VLOOKUP(L284,Schnitt1!L:P,2,0)</f>
        <v>0</v>
      </c>
      <c r="T284" s="166">
        <f>VLOOKUP(L284,Schnitt2!L:P,2,0)</f>
        <v>0</v>
      </c>
      <c r="U284" s="166">
        <f>VLOOKUP(L284,Schnitt3!L:P,2,0)</f>
        <v>0</v>
      </c>
      <c r="V284" s="166">
        <f>VLOOKUP(L284,Schnitt4!L:P,2,0)</f>
        <v>0</v>
      </c>
      <c r="W284" s="166">
        <f>VLOOKUP(L284,Schnitt5!L:P,2,0)</f>
        <v>0</v>
      </c>
      <c r="X284" s="166">
        <f>VLOOKUP(L284,Schnitt6!L:P,2,0)</f>
        <v>0</v>
      </c>
      <c r="AA284" s="166">
        <f>VLOOKUP(L284,Schnitt1!L:P,3,0)</f>
        <v>0</v>
      </c>
      <c r="AB284" s="166">
        <f>VLOOKUP(L284,Schnitt2!L:P,3,0)</f>
        <v>0</v>
      </c>
      <c r="AC284" s="166">
        <f>VLOOKUP(L284,Schnitt3!L:P,3,0)</f>
        <v>0</v>
      </c>
      <c r="AD284" s="166">
        <f>VLOOKUP(L284,Schnitt4!L:P,3,0)</f>
        <v>0</v>
      </c>
      <c r="AE284" s="166">
        <f>VLOOKUP(L284,Schnitt5!L:P,3,0)</f>
        <v>0</v>
      </c>
      <c r="AF284" s="166">
        <f>VLOOKUP(L284,Schnitt6!L:P,3,0)</f>
        <v>0</v>
      </c>
    </row>
    <row r="285" spans="12:32" x14ac:dyDescent="0.25">
      <c r="L285" s="264">
        <f>Member!A285</f>
        <v>38942</v>
      </c>
      <c r="M285" s="166">
        <f t="shared" si="26"/>
        <v>0</v>
      </c>
      <c r="N285" s="166">
        <f t="shared" si="27"/>
        <v>0</v>
      </c>
      <c r="O285" s="166">
        <f t="shared" si="28"/>
        <v>0</v>
      </c>
      <c r="P285" s="166">
        <f t="shared" si="29"/>
        <v>49</v>
      </c>
      <c r="S285" s="166">
        <f>VLOOKUP(L285,Schnitt1!L:P,2,0)</f>
        <v>0</v>
      </c>
      <c r="T285" s="166">
        <f>VLOOKUP(L285,Schnitt2!L:P,2,0)</f>
        <v>0</v>
      </c>
      <c r="U285" s="166">
        <f>VLOOKUP(L285,Schnitt3!L:P,2,0)</f>
        <v>0</v>
      </c>
      <c r="V285" s="166">
        <f>VLOOKUP(L285,Schnitt4!L:P,2,0)</f>
        <v>0</v>
      </c>
      <c r="W285" s="166">
        <f>VLOOKUP(L285,Schnitt5!L:P,2,0)</f>
        <v>0</v>
      </c>
      <c r="X285" s="166">
        <f>VLOOKUP(L285,Schnitt6!L:P,2,0)</f>
        <v>0</v>
      </c>
      <c r="AA285" s="166">
        <f>VLOOKUP(L285,Schnitt1!L:P,3,0)</f>
        <v>0</v>
      </c>
      <c r="AB285" s="166">
        <f>VLOOKUP(L285,Schnitt2!L:P,3,0)</f>
        <v>0</v>
      </c>
      <c r="AC285" s="166">
        <f>VLOOKUP(L285,Schnitt3!L:P,3,0)</f>
        <v>0</v>
      </c>
      <c r="AD285" s="166">
        <f>VLOOKUP(L285,Schnitt4!L:P,3,0)</f>
        <v>0</v>
      </c>
      <c r="AE285" s="166">
        <f>VLOOKUP(L285,Schnitt5!L:P,3,0)</f>
        <v>0</v>
      </c>
      <c r="AF285" s="166">
        <f>VLOOKUP(L285,Schnitt6!L:P,3,0)</f>
        <v>0</v>
      </c>
    </row>
    <row r="286" spans="12:32" x14ac:dyDescent="0.25">
      <c r="L286" s="264">
        <f>Member!A286</f>
        <v>38674</v>
      </c>
      <c r="M286" s="166">
        <f t="shared" si="26"/>
        <v>0</v>
      </c>
      <c r="N286" s="166">
        <f t="shared" si="27"/>
        <v>0</v>
      </c>
      <c r="O286" s="166">
        <f t="shared" si="28"/>
        <v>0</v>
      </c>
      <c r="P286" s="166">
        <f t="shared" si="29"/>
        <v>49</v>
      </c>
      <c r="S286" s="166">
        <f>VLOOKUP(L286,Schnitt1!L:P,2,0)</f>
        <v>0</v>
      </c>
      <c r="T286" s="166">
        <f>VLOOKUP(L286,Schnitt2!L:P,2,0)</f>
        <v>0</v>
      </c>
      <c r="U286" s="166">
        <f>VLOOKUP(L286,Schnitt3!L:P,2,0)</f>
        <v>0</v>
      </c>
      <c r="V286" s="166">
        <f>VLOOKUP(L286,Schnitt4!L:P,2,0)</f>
        <v>0</v>
      </c>
      <c r="W286" s="166">
        <f>VLOOKUP(L286,Schnitt5!L:P,2,0)</f>
        <v>0</v>
      </c>
      <c r="X286" s="166">
        <f>VLOOKUP(L286,Schnitt6!L:P,2,0)</f>
        <v>0</v>
      </c>
      <c r="AA286" s="166">
        <f>VLOOKUP(L286,Schnitt1!L:P,3,0)</f>
        <v>0</v>
      </c>
      <c r="AB286" s="166">
        <f>VLOOKUP(L286,Schnitt2!L:P,3,0)</f>
        <v>0</v>
      </c>
      <c r="AC286" s="166">
        <f>VLOOKUP(L286,Schnitt3!L:P,3,0)</f>
        <v>0</v>
      </c>
      <c r="AD286" s="166">
        <f>VLOOKUP(L286,Schnitt4!L:P,3,0)</f>
        <v>0</v>
      </c>
      <c r="AE286" s="166">
        <f>VLOOKUP(L286,Schnitt5!L:P,3,0)</f>
        <v>0</v>
      </c>
      <c r="AF286" s="166">
        <f>VLOOKUP(L286,Schnitt6!L:P,3,0)</f>
        <v>0</v>
      </c>
    </row>
    <row r="287" spans="12:32" x14ac:dyDescent="0.25">
      <c r="L287" s="264">
        <f>Member!A287</f>
        <v>38894</v>
      </c>
      <c r="M287" s="166">
        <f t="shared" si="26"/>
        <v>0</v>
      </c>
      <c r="N287" s="166">
        <f t="shared" si="27"/>
        <v>0</v>
      </c>
      <c r="O287" s="166">
        <f t="shared" si="28"/>
        <v>0</v>
      </c>
      <c r="P287" s="166">
        <f t="shared" si="29"/>
        <v>49</v>
      </c>
      <c r="S287" s="166">
        <f>VLOOKUP(L287,Schnitt1!L:P,2,0)</f>
        <v>0</v>
      </c>
      <c r="T287" s="166">
        <f>VLOOKUP(L287,Schnitt2!L:P,2,0)</f>
        <v>0</v>
      </c>
      <c r="U287" s="166">
        <f>VLOOKUP(L287,Schnitt3!L:P,2,0)</f>
        <v>0</v>
      </c>
      <c r="V287" s="166">
        <f>VLOOKUP(L287,Schnitt4!L:P,2,0)</f>
        <v>0</v>
      </c>
      <c r="W287" s="166">
        <f>VLOOKUP(L287,Schnitt5!L:P,2,0)</f>
        <v>0</v>
      </c>
      <c r="X287" s="166">
        <f>VLOOKUP(L287,Schnitt6!L:P,2,0)</f>
        <v>0</v>
      </c>
      <c r="AA287" s="166">
        <f>VLOOKUP(L287,Schnitt1!L:P,3,0)</f>
        <v>0</v>
      </c>
      <c r="AB287" s="166">
        <f>VLOOKUP(L287,Schnitt2!L:P,3,0)</f>
        <v>0</v>
      </c>
      <c r="AC287" s="166">
        <f>VLOOKUP(L287,Schnitt3!L:P,3,0)</f>
        <v>0</v>
      </c>
      <c r="AD287" s="166">
        <f>VLOOKUP(L287,Schnitt4!L:P,3,0)</f>
        <v>0</v>
      </c>
      <c r="AE287" s="166">
        <f>VLOOKUP(L287,Schnitt5!L:P,3,0)</f>
        <v>0</v>
      </c>
      <c r="AF287" s="166">
        <f>VLOOKUP(L287,Schnitt6!L:P,3,0)</f>
        <v>0</v>
      </c>
    </row>
    <row r="288" spans="12:32" x14ac:dyDescent="0.25">
      <c r="L288" s="264">
        <f>Member!A288</f>
        <v>25994</v>
      </c>
      <c r="M288" s="166">
        <f t="shared" si="26"/>
        <v>0</v>
      </c>
      <c r="N288" s="166">
        <f t="shared" si="27"/>
        <v>0</v>
      </c>
      <c r="O288" s="166">
        <f t="shared" si="28"/>
        <v>0</v>
      </c>
      <c r="P288" s="166">
        <f t="shared" si="29"/>
        <v>49</v>
      </c>
      <c r="S288" s="166">
        <f>VLOOKUP(L288,Schnitt1!L:P,2,0)</f>
        <v>0</v>
      </c>
      <c r="T288" s="166">
        <f>VLOOKUP(L288,Schnitt2!L:P,2,0)</f>
        <v>0</v>
      </c>
      <c r="U288" s="166">
        <f>VLOOKUP(L288,Schnitt3!L:P,2,0)</f>
        <v>0</v>
      </c>
      <c r="V288" s="166">
        <f>VLOOKUP(L288,Schnitt4!L:P,2,0)</f>
        <v>0</v>
      </c>
      <c r="W288" s="166">
        <f>VLOOKUP(L288,Schnitt5!L:P,2,0)</f>
        <v>0</v>
      </c>
      <c r="X288" s="166">
        <f>VLOOKUP(L288,Schnitt6!L:P,2,0)</f>
        <v>0</v>
      </c>
      <c r="AA288" s="166">
        <f>VLOOKUP(L288,Schnitt1!L:P,3,0)</f>
        <v>0</v>
      </c>
      <c r="AB288" s="166">
        <f>VLOOKUP(L288,Schnitt2!L:P,3,0)</f>
        <v>0</v>
      </c>
      <c r="AC288" s="166">
        <f>VLOOKUP(L288,Schnitt3!L:P,3,0)</f>
        <v>0</v>
      </c>
      <c r="AD288" s="166">
        <f>VLOOKUP(L288,Schnitt4!L:P,3,0)</f>
        <v>0</v>
      </c>
      <c r="AE288" s="166">
        <f>VLOOKUP(L288,Schnitt5!L:P,3,0)</f>
        <v>0</v>
      </c>
      <c r="AF288" s="166">
        <f>VLOOKUP(L288,Schnitt6!L:P,3,0)</f>
        <v>0</v>
      </c>
    </row>
    <row r="289" spans="12:32" x14ac:dyDescent="0.25">
      <c r="L289" s="264">
        <f>Member!A289</f>
        <v>38915</v>
      </c>
      <c r="M289" s="166">
        <f t="shared" si="26"/>
        <v>0</v>
      </c>
      <c r="N289" s="166">
        <f t="shared" si="27"/>
        <v>0</v>
      </c>
      <c r="O289" s="166">
        <f t="shared" si="28"/>
        <v>0</v>
      </c>
      <c r="P289" s="166">
        <f t="shared" si="29"/>
        <v>49</v>
      </c>
      <c r="S289" s="166">
        <f>VLOOKUP(L289,Schnitt1!L:P,2,0)</f>
        <v>0</v>
      </c>
      <c r="T289" s="166">
        <f>VLOOKUP(L289,Schnitt2!L:P,2,0)</f>
        <v>0</v>
      </c>
      <c r="U289" s="166">
        <f>VLOOKUP(L289,Schnitt3!L:P,2,0)</f>
        <v>0</v>
      </c>
      <c r="V289" s="166">
        <f>VLOOKUP(L289,Schnitt4!L:P,2,0)</f>
        <v>0</v>
      </c>
      <c r="W289" s="166">
        <f>VLOOKUP(L289,Schnitt5!L:P,2,0)</f>
        <v>0</v>
      </c>
      <c r="X289" s="166">
        <f>VLOOKUP(L289,Schnitt6!L:P,2,0)</f>
        <v>0</v>
      </c>
      <c r="AA289" s="166">
        <f>VLOOKUP(L289,Schnitt1!L:P,3,0)</f>
        <v>0</v>
      </c>
      <c r="AB289" s="166">
        <f>VLOOKUP(L289,Schnitt2!L:P,3,0)</f>
        <v>0</v>
      </c>
      <c r="AC289" s="166">
        <f>VLOOKUP(L289,Schnitt3!L:P,3,0)</f>
        <v>0</v>
      </c>
      <c r="AD289" s="166">
        <f>VLOOKUP(L289,Schnitt4!L:P,3,0)</f>
        <v>0</v>
      </c>
      <c r="AE289" s="166">
        <f>VLOOKUP(L289,Schnitt5!L:P,3,0)</f>
        <v>0</v>
      </c>
      <c r="AF289" s="166">
        <f>VLOOKUP(L289,Schnitt6!L:P,3,0)</f>
        <v>0</v>
      </c>
    </row>
    <row r="290" spans="12:32" x14ac:dyDescent="0.25">
      <c r="L290" s="264">
        <f>Member!A290</f>
        <v>38781</v>
      </c>
      <c r="M290" s="166">
        <f t="shared" si="26"/>
        <v>0</v>
      </c>
      <c r="N290" s="166">
        <f t="shared" si="27"/>
        <v>0</v>
      </c>
      <c r="O290" s="166">
        <f t="shared" si="28"/>
        <v>0</v>
      </c>
      <c r="P290" s="166">
        <f t="shared" si="29"/>
        <v>49</v>
      </c>
      <c r="S290" s="166">
        <f>VLOOKUP(L290,Schnitt1!L:P,2,0)</f>
        <v>0</v>
      </c>
      <c r="T290" s="166">
        <f>VLOOKUP(L290,Schnitt2!L:P,2,0)</f>
        <v>0</v>
      </c>
      <c r="U290" s="166">
        <f>VLOOKUP(L290,Schnitt3!L:P,2,0)</f>
        <v>0</v>
      </c>
      <c r="V290" s="166">
        <f>VLOOKUP(L290,Schnitt4!L:P,2,0)</f>
        <v>0</v>
      </c>
      <c r="W290" s="166">
        <f>VLOOKUP(L290,Schnitt5!L:P,2,0)</f>
        <v>0</v>
      </c>
      <c r="X290" s="166">
        <f>VLOOKUP(L290,Schnitt6!L:P,2,0)</f>
        <v>0</v>
      </c>
      <c r="AA290" s="166">
        <f>VLOOKUP(L290,Schnitt1!L:P,3,0)</f>
        <v>0</v>
      </c>
      <c r="AB290" s="166">
        <f>VLOOKUP(L290,Schnitt2!L:P,3,0)</f>
        <v>0</v>
      </c>
      <c r="AC290" s="166">
        <f>VLOOKUP(L290,Schnitt3!L:P,3,0)</f>
        <v>0</v>
      </c>
      <c r="AD290" s="166">
        <f>VLOOKUP(L290,Schnitt4!L:P,3,0)</f>
        <v>0</v>
      </c>
      <c r="AE290" s="166">
        <f>VLOOKUP(L290,Schnitt5!L:P,3,0)</f>
        <v>0</v>
      </c>
      <c r="AF290" s="166">
        <f>VLOOKUP(L290,Schnitt6!L:P,3,0)</f>
        <v>0</v>
      </c>
    </row>
    <row r="291" spans="12:32" x14ac:dyDescent="0.25">
      <c r="L291" s="264">
        <f>Member!A291</f>
        <v>7076</v>
      </c>
      <c r="M291" s="166">
        <f t="shared" si="26"/>
        <v>0</v>
      </c>
      <c r="N291" s="166">
        <f t="shared" si="27"/>
        <v>0</v>
      </c>
      <c r="O291" s="166">
        <f t="shared" si="28"/>
        <v>0</v>
      </c>
      <c r="P291" s="166">
        <f t="shared" si="29"/>
        <v>49</v>
      </c>
      <c r="S291" s="166">
        <f>VLOOKUP(L291,Schnitt1!L:P,2,0)</f>
        <v>0</v>
      </c>
      <c r="T291" s="166">
        <f>VLOOKUP(L291,Schnitt2!L:P,2,0)</f>
        <v>0</v>
      </c>
      <c r="U291" s="166">
        <f>VLOOKUP(L291,Schnitt3!L:P,2,0)</f>
        <v>0</v>
      </c>
      <c r="V291" s="166">
        <f>VLOOKUP(L291,Schnitt4!L:P,2,0)</f>
        <v>0</v>
      </c>
      <c r="W291" s="166">
        <f>VLOOKUP(L291,Schnitt5!L:P,2,0)</f>
        <v>0</v>
      </c>
      <c r="X291" s="166">
        <f>VLOOKUP(L291,Schnitt6!L:P,2,0)</f>
        <v>0</v>
      </c>
      <c r="AA291" s="166">
        <f>VLOOKUP(L291,Schnitt1!L:P,3,0)</f>
        <v>0</v>
      </c>
      <c r="AB291" s="166">
        <f>VLOOKUP(L291,Schnitt2!L:P,3,0)</f>
        <v>0</v>
      </c>
      <c r="AC291" s="166">
        <f>VLOOKUP(L291,Schnitt3!L:P,3,0)</f>
        <v>0</v>
      </c>
      <c r="AD291" s="166">
        <f>VLOOKUP(L291,Schnitt4!L:P,3,0)</f>
        <v>0</v>
      </c>
      <c r="AE291" s="166">
        <f>VLOOKUP(L291,Schnitt5!L:P,3,0)</f>
        <v>0</v>
      </c>
      <c r="AF291" s="166">
        <f>VLOOKUP(L291,Schnitt6!L:P,3,0)</f>
        <v>0</v>
      </c>
    </row>
    <row r="292" spans="12:32" x14ac:dyDescent="0.25">
      <c r="L292" s="264">
        <f>Member!A292</f>
        <v>7041</v>
      </c>
      <c r="M292" s="166">
        <f t="shared" si="26"/>
        <v>0</v>
      </c>
      <c r="N292" s="166">
        <f t="shared" si="27"/>
        <v>0</v>
      </c>
      <c r="O292" s="166">
        <f t="shared" si="28"/>
        <v>0</v>
      </c>
      <c r="P292" s="166">
        <f t="shared" si="29"/>
        <v>49</v>
      </c>
      <c r="S292" s="166">
        <f>VLOOKUP(L292,Schnitt1!L:P,2,0)</f>
        <v>0</v>
      </c>
      <c r="T292" s="166">
        <f>VLOOKUP(L292,Schnitt2!L:P,2,0)</f>
        <v>0</v>
      </c>
      <c r="U292" s="166">
        <f>VLOOKUP(L292,Schnitt3!L:P,2,0)</f>
        <v>0</v>
      </c>
      <c r="V292" s="166">
        <f>VLOOKUP(L292,Schnitt4!L:P,2,0)</f>
        <v>0</v>
      </c>
      <c r="W292" s="166">
        <f>VLOOKUP(L292,Schnitt5!L:P,2,0)</f>
        <v>0</v>
      </c>
      <c r="X292" s="166">
        <f>VLOOKUP(L292,Schnitt6!L:P,2,0)</f>
        <v>0</v>
      </c>
      <c r="AA292" s="166">
        <f>VLOOKUP(L292,Schnitt1!L:P,3,0)</f>
        <v>0</v>
      </c>
      <c r="AB292" s="166">
        <f>VLOOKUP(L292,Schnitt2!L:P,3,0)</f>
        <v>0</v>
      </c>
      <c r="AC292" s="166">
        <f>VLOOKUP(L292,Schnitt3!L:P,3,0)</f>
        <v>0</v>
      </c>
      <c r="AD292" s="166">
        <f>VLOOKUP(L292,Schnitt4!L:P,3,0)</f>
        <v>0</v>
      </c>
      <c r="AE292" s="166">
        <f>VLOOKUP(L292,Schnitt5!L:P,3,0)</f>
        <v>0</v>
      </c>
      <c r="AF292" s="166">
        <f>VLOOKUP(L292,Schnitt6!L:P,3,0)</f>
        <v>0</v>
      </c>
    </row>
    <row r="293" spans="12:32" x14ac:dyDescent="0.25">
      <c r="L293" s="264">
        <f>Member!A293</f>
        <v>25411</v>
      </c>
      <c r="M293" s="166">
        <f t="shared" si="26"/>
        <v>0</v>
      </c>
      <c r="N293" s="166">
        <f t="shared" si="27"/>
        <v>0</v>
      </c>
      <c r="O293" s="166">
        <f t="shared" si="28"/>
        <v>0</v>
      </c>
      <c r="P293" s="166">
        <f t="shared" si="29"/>
        <v>49</v>
      </c>
      <c r="S293" s="166">
        <f>VLOOKUP(L293,Schnitt1!L:P,2,0)</f>
        <v>0</v>
      </c>
      <c r="T293" s="166">
        <f>VLOOKUP(L293,Schnitt2!L:P,2,0)</f>
        <v>0</v>
      </c>
      <c r="U293" s="166">
        <f>VLOOKUP(L293,Schnitt3!L:P,2,0)</f>
        <v>0</v>
      </c>
      <c r="V293" s="166">
        <f>VLOOKUP(L293,Schnitt4!L:P,2,0)</f>
        <v>0</v>
      </c>
      <c r="W293" s="166">
        <f>VLOOKUP(L293,Schnitt5!L:P,2,0)</f>
        <v>0</v>
      </c>
      <c r="X293" s="166">
        <f>VLOOKUP(L293,Schnitt6!L:P,2,0)</f>
        <v>0</v>
      </c>
      <c r="AA293" s="166">
        <f>VLOOKUP(L293,Schnitt1!L:P,3,0)</f>
        <v>0</v>
      </c>
      <c r="AB293" s="166">
        <f>VLOOKUP(L293,Schnitt2!L:P,3,0)</f>
        <v>0</v>
      </c>
      <c r="AC293" s="166">
        <f>VLOOKUP(L293,Schnitt3!L:P,3,0)</f>
        <v>0</v>
      </c>
      <c r="AD293" s="166">
        <f>VLOOKUP(L293,Schnitt4!L:P,3,0)</f>
        <v>0</v>
      </c>
      <c r="AE293" s="166">
        <f>VLOOKUP(L293,Schnitt5!L:P,3,0)</f>
        <v>0</v>
      </c>
      <c r="AF293" s="166">
        <f>VLOOKUP(L293,Schnitt6!L:P,3,0)</f>
        <v>0</v>
      </c>
    </row>
    <row r="294" spans="12:32" x14ac:dyDescent="0.25">
      <c r="L294" s="264">
        <f>Member!A294</f>
        <v>25968</v>
      </c>
      <c r="M294" s="166">
        <f t="shared" si="26"/>
        <v>0</v>
      </c>
      <c r="N294" s="166">
        <f t="shared" si="27"/>
        <v>0</v>
      </c>
      <c r="O294" s="166">
        <f t="shared" si="28"/>
        <v>0</v>
      </c>
      <c r="P294" s="166">
        <f t="shared" si="29"/>
        <v>49</v>
      </c>
      <c r="S294" s="166">
        <f>VLOOKUP(L294,Schnitt1!L:P,2,0)</f>
        <v>0</v>
      </c>
      <c r="T294" s="166">
        <f>VLOOKUP(L294,Schnitt2!L:P,2,0)</f>
        <v>0</v>
      </c>
      <c r="U294" s="166">
        <f>VLOOKUP(L294,Schnitt3!L:P,2,0)</f>
        <v>0</v>
      </c>
      <c r="V294" s="166">
        <f>VLOOKUP(L294,Schnitt4!L:P,2,0)</f>
        <v>0</v>
      </c>
      <c r="W294" s="166">
        <f>VLOOKUP(L294,Schnitt5!L:P,2,0)</f>
        <v>0</v>
      </c>
      <c r="X294" s="166">
        <f>VLOOKUP(L294,Schnitt6!L:P,2,0)</f>
        <v>0</v>
      </c>
      <c r="AA294" s="166">
        <f>VLOOKUP(L294,Schnitt1!L:P,3,0)</f>
        <v>0</v>
      </c>
      <c r="AB294" s="166">
        <f>VLOOKUP(L294,Schnitt2!L:P,3,0)</f>
        <v>0</v>
      </c>
      <c r="AC294" s="166">
        <f>VLOOKUP(L294,Schnitt3!L:P,3,0)</f>
        <v>0</v>
      </c>
      <c r="AD294" s="166">
        <f>VLOOKUP(L294,Schnitt4!L:P,3,0)</f>
        <v>0</v>
      </c>
      <c r="AE294" s="166">
        <f>VLOOKUP(L294,Schnitt5!L:P,3,0)</f>
        <v>0</v>
      </c>
      <c r="AF294" s="166">
        <f>VLOOKUP(L294,Schnitt6!L:P,3,0)</f>
        <v>0</v>
      </c>
    </row>
    <row r="295" spans="12:32" x14ac:dyDescent="0.25">
      <c r="L295" s="264">
        <f>Member!A295</f>
        <v>7030</v>
      </c>
      <c r="M295" s="166">
        <f t="shared" si="26"/>
        <v>0</v>
      </c>
      <c r="N295" s="166">
        <f t="shared" si="27"/>
        <v>0</v>
      </c>
      <c r="O295" s="166">
        <f t="shared" si="28"/>
        <v>0</v>
      </c>
      <c r="P295" s="166">
        <f t="shared" si="29"/>
        <v>49</v>
      </c>
      <c r="S295" s="166">
        <f>VLOOKUP(L295,Schnitt1!L:P,2,0)</f>
        <v>0</v>
      </c>
      <c r="T295" s="166">
        <f>VLOOKUP(L295,Schnitt2!L:P,2,0)</f>
        <v>0</v>
      </c>
      <c r="U295" s="166">
        <f>VLOOKUP(L295,Schnitt3!L:P,2,0)</f>
        <v>0</v>
      </c>
      <c r="V295" s="166">
        <f>VLOOKUP(L295,Schnitt4!L:P,2,0)</f>
        <v>0</v>
      </c>
      <c r="W295" s="166">
        <f>VLOOKUP(L295,Schnitt5!L:P,2,0)</f>
        <v>0</v>
      </c>
      <c r="X295" s="166">
        <f>VLOOKUP(L295,Schnitt6!L:P,2,0)</f>
        <v>0</v>
      </c>
      <c r="AA295" s="166">
        <f>VLOOKUP(L295,Schnitt1!L:P,3,0)</f>
        <v>0</v>
      </c>
      <c r="AB295" s="166">
        <f>VLOOKUP(L295,Schnitt2!L:P,3,0)</f>
        <v>0</v>
      </c>
      <c r="AC295" s="166">
        <f>VLOOKUP(L295,Schnitt3!L:P,3,0)</f>
        <v>0</v>
      </c>
      <c r="AD295" s="166">
        <f>VLOOKUP(L295,Schnitt4!L:P,3,0)</f>
        <v>0</v>
      </c>
      <c r="AE295" s="166">
        <f>VLOOKUP(L295,Schnitt5!L:P,3,0)</f>
        <v>0</v>
      </c>
      <c r="AF295" s="166">
        <f>VLOOKUP(L295,Schnitt6!L:P,3,0)</f>
        <v>0</v>
      </c>
    </row>
    <row r="296" spans="12:32" x14ac:dyDescent="0.25">
      <c r="L296" s="264">
        <f>Member!A296</f>
        <v>7055</v>
      </c>
      <c r="M296" s="166">
        <f t="shared" si="26"/>
        <v>0</v>
      </c>
      <c r="N296" s="166">
        <f t="shared" si="27"/>
        <v>0</v>
      </c>
      <c r="O296" s="166">
        <f t="shared" si="28"/>
        <v>0</v>
      </c>
      <c r="P296" s="166">
        <f t="shared" si="29"/>
        <v>49</v>
      </c>
      <c r="S296" s="166">
        <f>VLOOKUP(L296,Schnitt1!L:P,2,0)</f>
        <v>0</v>
      </c>
      <c r="T296" s="166">
        <f>VLOOKUP(L296,Schnitt2!L:P,2,0)</f>
        <v>0</v>
      </c>
      <c r="U296" s="166">
        <f>VLOOKUP(L296,Schnitt3!L:P,2,0)</f>
        <v>0</v>
      </c>
      <c r="V296" s="166">
        <f>VLOOKUP(L296,Schnitt4!L:P,2,0)</f>
        <v>0</v>
      </c>
      <c r="W296" s="166">
        <f>VLOOKUP(L296,Schnitt5!L:P,2,0)</f>
        <v>0</v>
      </c>
      <c r="X296" s="166">
        <f>VLOOKUP(L296,Schnitt6!L:P,2,0)</f>
        <v>0</v>
      </c>
      <c r="AA296" s="166">
        <f>VLOOKUP(L296,Schnitt1!L:P,3,0)</f>
        <v>0</v>
      </c>
      <c r="AB296" s="166">
        <f>VLOOKUP(L296,Schnitt2!L:P,3,0)</f>
        <v>0</v>
      </c>
      <c r="AC296" s="166">
        <f>VLOOKUP(L296,Schnitt3!L:P,3,0)</f>
        <v>0</v>
      </c>
      <c r="AD296" s="166">
        <f>VLOOKUP(L296,Schnitt4!L:P,3,0)</f>
        <v>0</v>
      </c>
      <c r="AE296" s="166">
        <f>VLOOKUP(L296,Schnitt5!L:P,3,0)</f>
        <v>0</v>
      </c>
      <c r="AF296" s="166">
        <f>VLOOKUP(L296,Schnitt6!L:P,3,0)</f>
        <v>0</v>
      </c>
    </row>
    <row r="297" spans="12:32" x14ac:dyDescent="0.25">
      <c r="L297" s="264">
        <f>Member!A297</f>
        <v>38966</v>
      </c>
      <c r="M297" s="166">
        <f t="shared" si="26"/>
        <v>0</v>
      </c>
      <c r="N297" s="166">
        <f t="shared" si="27"/>
        <v>0</v>
      </c>
      <c r="O297" s="166">
        <f t="shared" si="28"/>
        <v>0</v>
      </c>
      <c r="P297" s="166">
        <f t="shared" si="29"/>
        <v>49</v>
      </c>
      <c r="S297" s="166">
        <f>VLOOKUP(L297,Schnitt1!L:P,2,0)</f>
        <v>0</v>
      </c>
      <c r="T297" s="166">
        <f>VLOOKUP(L297,Schnitt2!L:P,2,0)</f>
        <v>0</v>
      </c>
      <c r="U297" s="166">
        <f>VLOOKUP(L297,Schnitt3!L:P,2,0)</f>
        <v>0</v>
      </c>
      <c r="V297" s="166">
        <f>VLOOKUP(L297,Schnitt4!L:P,2,0)</f>
        <v>0</v>
      </c>
      <c r="W297" s="166">
        <f>VLOOKUP(L297,Schnitt5!L:P,2,0)</f>
        <v>0</v>
      </c>
      <c r="X297" s="166">
        <f>VLOOKUP(L297,Schnitt6!L:P,2,0)</f>
        <v>0</v>
      </c>
      <c r="AA297" s="166">
        <f>VLOOKUP(L297,Schnitt1!L:P,3,0)</f>
        <v>0</v>
      </c>
      <c r="AB297" s="166">
        <f>VLOOKUP(L297,Schnitt2!L:P,3,0)</f>
        <v>0</v>
      </c>
      <c r="AC297" s="166">
        <f>VLOOKUP(L297,Schnitt3!L:P,3,0)</f>
        <v>0</v>
      </c>
      <c r="AD297" s="166">
        <f>VLOOKUP(L297,Schnitt4!L:P,3,0)</f>
        <v>0</v>
      </c>
      <c r="AE297" s="166">
        <f>VLOOKUP(L297,Schnitt5!L:P,3,0)</f>
        <v>0</v>
      </c>
      <c r="AF297" s="166">
        <f>VLOOKUP(L297,Schnitt6!L:P,3,0)</f>
        <v>0</v>
      </c>
    </row>
    <row r="298" spans="12:32" x14ac:dyDescent="0.25">
      <c r="L298" s="264">
        <f>Member!A298</f>
        <v>16325</v>
      </c>
      <c r="M298" s="166">
        <f t="shared" si="26"/>
        <v>0</v>
      </c>
      <c r="N298" s="166">
        <f t="shared" si="27"/>
        <v>0</v>
      </c>
      <c r="O298" s="166">
        <f t="shared" si="28"/>
        <v>0</v>
      </c>
      <c r="P298" s="166">
        <f t="shared" si="29"/>
        <v>49</v>
      </c>
      <c r="S298" s="166">
        <f>VLOOKUP(L298,Schnitt1!L:P,2,0)</f>
        <v>0</v>
      </c>
      <c r="T298" s="166">
        <f>VLOOKUP(L298,Schnitt2!L:P,2,0)</f>
        <v>0</v>
      </c>
      <c r="U298" s="166">
        <f>VLOOKUP(L298,Schnitt3!L:P,2,0)</f>
        <v>0</v>
      </c>
      <c r="V298" s="166">
        <f>VLOOKUP(L298,Schnitt4!L:P,2,0)</f>
        <v>0</v>
      </c>
      <c r="W298" s="166">
        <f>VLOOKUP(L298,Schnitt5!L:P,2,0)</f>
        <v>0</v>
      </c>
      <c r="X298" s="166">
        <f>VLOOKUP(L298,Schnitt6!L:P,2,0)</f>
        <v>0</v>
      </c>
      <c r="AA298" s="166">
        <f>VLOOKUP(L298,Schnitt1!L:P,3,0)</f>
        <v>0</v>
      </c>
      <c r="AB298" s="166">
        <f>VLOOKUP(L298,Schnitt2!L:P,3,0)</f>
        <v>0</v>
      </c>
      <c r="AC298" s="166">
        <f>VLOOKUP(L298,Schnitt3!L:P,3,0)</f>
        <v>0</v>
      </c>
      <c r="AD298" s="166">
        <f>VLOOKUP(L298,Schnitt4!L:P,3,0)</f>
        <v>0</v>
      </c>
      <c r="AE298" s="166">
        <f>VLOOKUP(L298,Schnitt5!L:P,3,0)</f>
        <v>0</v>
      </c>
      <c r="AF298" s="166">
        <f>VLOOKUP(L298,Schnitt6!L:P,3,0)</f>
        <v>0</v>
      </c>
    </row>
    <row r="299" spans="12:32" x14ac:dyDescent="0.25">
      <c r="L299" s="264">
        <f>Member!A299</f>
        <v>7031</v>
      </c>
      <c r="M299" s="166">
        <f t="shared" si="26"/>
        <v>0</v>
      </c>
      <c r="N299" s="166">
        <f t="shared" si="27"/>
        <v>0</v>
      </c>
      <c r="O299" s="166">
        <f t="shared" si="28"/>
        <v>0</v>
      </c>
      <c r="P299" s="166">
        <f t="shared" si="29"/>
        <v>49</v>
      </c>
      <c r="S299" s="166">
        <f>VLOOKUP(L299,Schnitt1!L:P,2,0)</f>
        <v>0</v>
      </c>
      <c r="T299" s="166">
        <f>VLOOKUP(L299,Schnitt2!L:P,2,0)</f>
        <v>0</v>
      </c>
      <c r="U299" s="166">
        <f>VLOOKUP(L299,Schnitt3!L:P,2,0)</f>
        <v>0</v>
      </c>
      <c r="V299" s="166">
        <f>VLOOKUP(L299,Schnitt4!L:P,2,0)</f>
        <v>0</v>
      </c>
      <c r="W299" s="166">
        <f>VLOOKUP(L299,Schnitt5!L:P,2,0)</f>
        <v>0</v>
      </c>
      <c r="X299" s="166">
        <f>VLOOKUP(L299,Schnitt6!L:P,2,0)</f>
        <v>0</v>
      </c>
      <c r="AA299" s="166">
        <f>VLOOKUP(L299,Schnitt1!L:P,3,0)</f>
        <v>0</v>
      </c>
      <c r="AB299" s="166">
        <f>VLOOKUP(L299,Schnitt2!L:P,3,0)</f>
        <v>0</v>
      </c>
      <c r="AC299" s="166">
        <f>VLOOKUP(L299,Schnitt3!L:P,3,0)</f>
        <v>0</v>
      </c>
      <c r="AD299" s="166">
        <f>VLOOKUP(L299,Schnitt4!L:P,3,0)</f>
        <v>0</v>
      </c>
      <c r="AE299" s="166">
        <f>VLOOKUP(L299,Schnitt5!L:P,3,0)</f>
        <v>0</v>
      </c>
      <c r="AF299" s="166">
        <f>VLOOKUP(L299,Schnitt6!L:P,3,0)</f>
        <v>0</v>
      </c>
    </row>
    <row r="300" spans="12:32" x14ac:dyDescent="0.25">
      <c r="L300" s="264">
        <f>Member!A300</f>
        <v>7003</v>
      </c>
      <c r="M300" s="166">
        <f t="shared" si="26"/>
        <v>0</v>
      </c>
      <c r="N300" s="166">
        <f t="shared" si="27"/>
        <v>0</v>
      </c>
      <c r="O300" s="166">
        <f t="shared" si="28"/>
        <v>0</v>
      </c>
      <c r="P300" s="166">
        <f t="shared" si="29"/>
        <v>49</v>
      </c>
      <c r="S300" s="166">
        <f>VLOOKUP(L300,Schnitt1!L:P,2,0)</f>
        <v>0</v>
      </c>
      <c r="T300" s="166">
        <f>VLOOKUP(L300,Schnitt2!L:P,2,0)</f>
        <v>0</v>
      </c>
      <c r="U300" s="166">
        <f>VLOOKUP(L300,Schnitt3!L:P,2,0)</f>
        <v>0</v>
      </c>
      <c r="V300" s="166">
        <f>VLOOKUP(L300,Schnitt4!L:P,2,0)</f>
        <v>0</v>
      </c>
      <c r="W300" s="166">
        <f>VLOOKUP(L300,Schnitt5!L:P,2,0)</f>
        <v>0</v>
      </c>
      <c r="X300" s="166">
        <f>VLOOKUP(L300,Schnitt6!L:P,2,0)</f>
        <v>0</v>
      </c>
      <c r="AA300" s="166">
        <f>VLOOKUP(L300,Schnitt1!L:P,3,0)</f>
        <v>0</v>
      </c>
      <c r="AB300" s="166">
        <f>VLOOKUP(L300,Schnitt2!L:P,3,0)</f>
        <v>0</v>
      </c>
      <c r="AC300" s="166">
        <f>VLOOKUP(L300,Schnitt3!L:P,3,0)</f>
        <v>0</v>
      </c>
      <c r="AD300" s="166">
        <f>VLOOKUP(L300,Schnitt4!L:P,3,0)</f>
        <v>0</v>
      </c>
      <c r="AE300" s="166">
        <f>VLOOKUP(L300,Schnitt5!L:P,3,0)</f>
        <v>0</v>
      </c>
      <c r="AF300" s="166">
        <f>VLOOKUP(L300,Schnitt6!L:P,3,0)</f>
        <v>0</v>
      </c>
    </row>
    <row r="301" spans="12:32" x14ac:dyDescent="0.25">
      <c r="L301" s="264">
        <f>Member!A301</f>
        <v>7058</v>
      </c>
      <c r="M301" s="166">
        <f t="shared" si="26"/>
        <v>0</v>
      </c>
      <c r="N301" s="166">
        <f t="shared" si="27"/>
        <v>0</v>
      </c>
      <c r="O301" s="166">
        <f t="shared" si="28"/>
        <v>0</v>
      </c>
      <c r="P301" s="166">
        <f t="shared" si="29"/>
        <v>49</v>
      </c>
      <c r="S301" s="166">
        <f>VLOOKUP(L301,Schnitt1!L:P,2,0)</f>
        <v>0</v>
      </c>
      <c r="T301" s="166">
        <f>VLOOKUP(L301,Schnitt2!L:P,2,0)</f>
        <v>0</v>
      </c>
      <c r="U301" s="166">
        <f>VLOOKUP(L301,Schnitt3!L:P,2,0)</f>
        <v>0</v>
      </c>
      <c r="V301" s="166">
        <f>VLOOKUP(L301,Schnitt4!L:P,2,0)</f>
        <v>0</v>
      </c>
      <c r="W301" s="166">
        <f>VLOOKUP(L301,Schnitt5!L:P,2,0)</f>
        <v>0</v>
      </c>
      <c r="X301" s="166">
        <f>VLOOKUP(L301,Schnitt6!L:P,2,0)</f>
        <v>0</v>
      </c>
      <c r="AA301" s="166">
        <f>VLOOKUP(L301,Schnitt1!L:P,3,0)</f>
        <v>0</v>
      </c>
      <c r="AB301" s="166">
        <f>VLOOKUP(L301,Schnitt2!L:P,3,0)</f>
        <v>0</v>
      </c>
      <c r="AC301" s="166">
        <f>VLOOKUP(L301,Schnitt3!L:P,3,0)</f>
        <v>0</v>
      </c>
      <c r="AD301" s="166">
        <f>VLOOKUP(L301,Schnitt4!L:P,3,0)</f>
        <v>0</v>
      </c>
      <c r="AE301" s="166">
        <f>VLOOKUP(L301,Schnitt5!L:P,3,0)</f>
        <v>0</v>
      </c>
      <c r="AF301" s="166">
        <f>VLOOKUP(L301,Schnitt6!L:P,3,0)</f>
        <v>0</v>
      </c>
    </row>
    <row r="302" spans="12:32" x14ac:dyDescent="0.25">
      <c r="L302" s="264">
        <f>Member!A302</f>
        <v>7012</v>
      </c>
      <c r="M302" s="166">
        <f t="shared" si="26"/>
        <v>0</v>
      </c>
      <c r="N302" s="166">
        <f t="shared" si="27"/>
        <v>0</v>
      </c>
      <c r="O302" s="166">
        <f t="shared" si="28"/>
        <v>0</v>
      </c>
      <c r="P302" s="166">
        <f t="shared" si="29"/>
        <v>49</v>
      </c>
      <c r="S302" s="166">
        <f>VLOOKUP(L302,Schnitt1!L:P,2,0)</f>
        <v>0</v>
      </c>
      <c r="T302" s="166">
        <f>VLOOKUP(L302,Schnitt2!L:P,2,0)</f>
        <v>0</v>
      </c>
      <c r="U302" s="166">
        <f>VLOOKUP(L302,Schnitt3!L:P,2,0)</f>
        <v>0</v>
      </c>
      <c r="V302" s="166">
        <f>VLOOKUP(L302,Schnitt4!L:P,2,0)</f>
        <v>0</v>
      </c>
      <c r="W302" s="166">
        <f>VLOOKUP(L302,Schnitt5!L:P,2,0)</f>
        <v>0</v>
      </c>
      <c r="X302" s="166">
        <f>VLOOKUP(L302,Schnitt6!L:P,2,0)</f>
        <v>0</v>
      </c>
      <c r="AA302" s="166">
        <f>VLOOKUP(L302,Schnitt1!L:P,3,0)</f>
        <v>0</v>
      </c>
      <c r="AB302" s="166">
        <f>VLOOKUP(L302,Schnitt2!L:P,3,0)</f>
        <v>0</v>
      </c>
      <c r="AC302" s="166">
        <f>VLOOKUP(L302,Schnitt3!L:P,3,0)</f>
        <v>0</v>
      </c>
      <c r="AD302" s="166">
        <f>VLOOKUP(L302,Schnitt4!L:P,3,0)</f>
        <v>0</v>
      </c>
      <c r="AE302" s="166">
        <f>VLOOKUP(L302,Schnitt5!L:P,3,0)</f>
        <v>0</v>
      </c>
      <c r="AF302" s="166">
        <f>VLOOKUP(L302,Schnitt6!L:P,3,0)</f>
        <v>0</v>
      </c>
    </row>
    <row r="303" spans="12:32" x14ac:dyDescent="0.25">
      <c r="L303" s="264">
        <f>Member!A303</f>
        <v>7040</v>
      </c>
      <c r="M303" s="166">
        <f t="shared" si="26"/>
        <v>0</v>
      </c>
      <c r="N303" s="166">
        <f t="shared" si="27"/>
        <v>0</v>
      </c>
      <c r="O303" s="166">
        <f t="shared" si="28"/>
        <v>0</v>
      </c>
      <c r="P303" s="166">
        <f t="shared" si="29"/>
        <v>49</v>
      </c>
      <c r="S303" s="166">
        <f>VLOOKUP(L303,Schnitt1!L:P,2,0)</f>
        <v>0</v>
      </c>
      <c r="T303" s="166">
        <f>VLOOKUP(L303,Schnitt2!L:P,2,0)</f>
        <v>0</v>
      </c>
      <c r="U303" s="166">
        <f>VLOOKUP(L303,Schnitt3!L:P,2,0)</f>
        <v>0</v>
      </c>
      <c r="V303" s="166">
        <f>VLOOKUP(L303,Schnitt4!L:P,2,0)</f>
        <v>0</v>
      </c>
      <c r="W303" s="166">
        <f>VLOOKUP(L303,Schnitt5!L:P,2,0)</f>
        <v>0</v>
      </c>
      <c r="X303" s="166">
        <f>VLOOKUP(L303,Schnitt6!L:P,2,0)</f>
        <v>0</v>
      </c>
      <c r="AA303" s="166">
        <f>VLOOKUP(L303,Schnitt1!L:P,3,0)</f>
        <v>0</v>
      </c>
      <c r="AB303" s="166">
        <f>VLOOKUP(L303,Schnitt2!L:P,3,0)</f>
        <v>0</v>
      </c>
      <c r="AC303" s="166">
        <f>VLOOKUP(L303,Schnitt3!L:P,3,0)</f>
        <v>0</v>
      </c>
      <c r="AD303" s="166">
        <f>VLOOKUP(L303,Schnitt4!L:P,3,0)</f>
        <v>0</v>
      </c>
      <c r="AE303" s="166">
        <f>VLOOKUP(L303,Schnitt5!L:P,3,0)</f>
        <v>0</v>
      </c>
      <c r="AF303" s="166">
        <f>VLOOKUP(L303,Schnitt6!L:P,3,0)</f>
        <v>0</v>
      </c>
    </row>
    <row r="304" spans="12:32" x14ac:dyDescent="0.25">
      <c r="L304" s="264">
        <f>Member!A304</f>
        <v>16790</v>
      </c>
      <c r="M304" s="166">
        <f t="shared" si="26"/>
        <v>0</v>
      </c>
      <c r="N304" s="166">
        <f t="shared" si="27"/>
        <v>0</v>
      </c>
      <c r="O304" s="166">
        <f t="shared" si="28"/>
        <v>0</v>
      </c>
      <c r="P304" s="166">
        <f t="shared" si="29"/>
        <v>49</v>
      </c>
      <c r="S304" s="166">
        <f>VLOOKUP(L304,Schnitt1!L:P,2,0)</f>
        <v>0</v>
      </c>
      <c r="T304" s="166">
        <f>VLOOKUP(L304,Schnitt2!L:P,2,0)</f>
        <v>0</v>
      </c>
      <c r="U304" s="166">
        <f>VLOOKUP(L304,Schnitt3!L:P,2,0)</f>
        <v>0</v>
      </c>
      <c r="V304" s="166">
        <f>VLOOKUP(L304,Schnitt4!L:P,2,0)</f>
        <v>0</v>
      </c>
      <c r="W304" s="166">
        <f>VLOOKUP(L304,Schnitt5!L:P,2,0)</f>
        <v>0</v>
      </c>
      <c r="X304" s="166">
        <f>VLOOKUP(L304,Schnitt6!L:P,2,0)</f>
        <v>0</v>
      </c>
      <c r="AA304" s="166">
        <f>VLOOKUP(L304,Schnitt1!L:P,3,0)</f>
        <v>0</v>
      </c>
      <c r="AB304" s="166">
        <f>VLOOKUP(L304,Schnitt2!L:P,3,0)</f>
        <v>0</v>
      </c>
      <c r="AC304" s="166">
        <f>VLOOKUP(L304,Schnitt3!L:P,3,0)</f>
        <v>0</v>
      </c>
      <c r="AD304" s="166">
        <f>VLOOKUP(L304,Schnitt4!L:P,3,0)</f>
        <v>0</v>
      </c>
      <c r="AE304" s="166">
        <f>VLOOKUP(L304,Schnitt5!L:P,3,0)</f>
        <v>0</v>
      </c>
      <c r="AF304" s="166">
        <f>VLOOKUP(L304,Schnitt6!L:P,3,0)</f>
        <v>0</v>
      </c>
    </row>
    <row r="305" spans="12:32" x14ac:dyDescent="0.25">
      <c r="L305" s="264">
        <f>Member!A305</f>
        <v>7860</v>
      </c>
      <c r="M305" s="166">
        <f t="shared" si="26"/>
        <v>0</v>
      </c>
      <c r="N305" s="166">
        <f t="shared" si="27"/>
        <v>0</v>
      </c>
      <c r="O305" s="166">
        <f t="shared" si="28"/>
        <v>0</v>
      </c>
      <c r="P305" s="166">
        <f t="shared" si="29"/>
        <v>49</v>
      </c>
      <c r="S305" s="166">
        <f>VLOOKUP(L305,Schnitt1!L:P,2,0)</f>
        <v>0</v>
      </c>
      <c r="T305" s="166">
        <f>VLOOKUP(L305,Schnitt2!L:P,2,0)</f>
        <v>0</v>
      </c>
      <c r="U305" s="166">
        <f>VLOOKUP(L305,Schnitt3!L:P,2,0)</f>
        <v>0</v>
      </c>
      <c r="V305" s="166">
        <f>VLOOKUP(L305,Schnitt4!L:P,2,0)</f>
        <v>0</v>
      </c>
      <c r="W305" s="166">
        <f>VLOOKUP(L305,Schnitt5!L:P,2,0)</f>
        <v>0</v>
      </c>
      <c r="X305" s="166">
        <f>VLOOKUP(L305,Schnitt6!L:P,2,0)</f>
        <v>0</v>
      </c>
      <c r="AA305" s="166">
        <f>VLOOKUP(L305,Schnitt1!L:P,3,0)</f>
        <v>0</v>
      </c>
      <c r="AB305" s="166">
        <f>VLOOKUP(L305,Schnitt2!L:P,3,0)</f>
        <v>0</v>
      </c>
      <c r="AC305" s="166">
        <f>VLOOKUP(L305,Schnitt3!L:P,3,0)</f>
        <v>0</v>
      </c>
      <c r="AD305" s="166">
        <f>VLOOKUP(L305,Schnitt4!L:P,3,0)</f>
        <v>0</v>
      </c>
      <c r="AE305" s="166">
        <f>VLOOKUP(L305,Schnitt5!L:P,3,0)</f>
        <v>0</v>
      </c>
      <c r="AF305" s="166">
        <f>VLOOKUP(L305,Schnitt6!L:P,3,0)</f>
        <v>0</v>
      </c>
    </row>
    <row r="306" spans="12:32" x14ac:dyDescent="0.25">
      <c r="L306" s="264">
        <f>Member!A306</f>
        <v>25387</v>
      </c>
      <c r="M306" s="166">
        <f t="shared" si="26"/>
        <v>0</v>
      </c>
      <c r="N306" s="166">
        <f t="shared" si="27"/>
        <v>0</v>
      </c>
      <c r="O306" s="166">
        <f t="shared" si="28"/>
        <v>0</v>
      </c>
      <c r="P306" s="166">
        <f t="shared" si="29"/>
        <v>49</v>
      </c>
      <c r="S306" s="166">
        <f>VLOOKUP(L306,Schnitt1!L:P,2,0)</f>
        <v>0</v>
      </c>
      <c r="T306" s="166">
        <f>VLOOKUP(L306,Schnitt2!L:P,2,0)</f>
        <v>0</v>
      </c>
      <c r="U306" s="166">
        <f>VLOOKUP(L306,Schnitt3!L:P,2,0)</f>
        <v>0</v>
      </c>
      <c r="V306" s="166">
        <f>VLOOKUP(L306,Schnitt4!L:P,2,0)</f>
        <v>0</v>
      </c>
      <c r="W306" s="166">
        <f>VLOOKUP(L306,Schnitt5!L:P,2,0)</f>
        <v>0</v>
      </c>
      <c r="X306" s="166">
        <f>VLOOKUP(L306,Schnitt6!L:P,2,0)</f>
        <v>0</v>
      </c>
      <c r="AA306" s="166">
        <f>VLOOKUP(L306,Schnitt1!L:P,3,0)</f>
        <v>0</v>
      </c>
      <c r="AB306" s="166">
        <f>VLOOKUP(L306,Schnitt2!L:P,3,0)</f>
        <v>0</v>
      </c>
      <c r="AC306" s="166">
        <f>VLOOKUP(L306,Schnitt3!L:P,3,0)</f>
        <v>0</v>
      </c>
      <c r="AD306" s="166">
        <f>VLOOKUP(L306,Schnitt4!L:P,3,0)</f>
        <v>0</v>
      </c>
      <c r="AE306" s="166">
        <f>VLOOKUP(L306,Schnitt5!L:P,3,0)</f>
        <v>0</v>
      </c>
      <c r="AF306" s="166">
        <f>VLOOKUP(L306,Schnitt6!L:P,3,0)</f>
        <v>0</v>
      </c>
    </row>
    <row r="307" spans="12:32" x14ac:dyDescent="0.25">
      <c r="L307" s="264">
        <f>Member!A307</f>
        <v>7586</v>
      </c>
      <c r="M307" s="166">
        <f t="shared" si="26"/>
        <v>0</v>
      </c>
      <c r="N307" s="166">
        <f t="shared" si="27"/>
        <v>0</v>
      </c>
      <c r="O307" s="166">
        <f t="shared" si="28"/>
        <v>0</v>
      </c>
      <c r="P307" s="166">
        <f t="shared" si="29"/>
        <v>49</v>
      </c>
      <c r="S307" s="166">
        <f>VLOOKUP(L307,Schnitt1!L:P,2,0)</f>
        <v>0</v>
      </c>
      <c r="T307" s="166">
        <f>VLOOKUP(L307,Schnitt2!L:P,2,0)</f>
        <v>0</v>
      </c>
      <c r="U307" s="166">
        <f>VLOOKUP(L307,Schnitt3!L:P,2,0)</f>
        <v>0</v>
      </c>
      <c r="V307" s="166">
        <f>VLOOKUP(L307,Schnitt4!L:P,2,0)</f>
        <v>0</v>
      </c>
      <c r="W307" s="166">
        <f>VLOOKUP(L307,Schnitt5!L:P,2,0)</f>
        <v>0</v>
      </c>
      <c r="X307" s="166">
        <f>VLOOKUP(L307,Schnitt6!L:P,2,0)</f>
        <v>0</v>
      </c>
      <c r="AA307" s="166">
        <f>VLOOKUP(L307,Schnitt1!L:P,3,0)</f>
        <v>0</v>
      </c>
      <c r="AB307" s="166">
        <f>VLOOKUP(L307,Schnitt2!L:P,3,0)</f>
        <v>0</v>
      </c>
      <c r="AC307" s="166">
        <f>VLOOKUP(L307,Schnitt3!L:P,3,0)</f>
        <v>0</v>
      </c>
      <c r="AD307" s="166">
        <f>VLOOKUP(L307,Schnitt4!L:P,3,0)</f>
        <v>0</v>
      </c>
      <c r="AE307" s="166">
        <f>VLOOKUP(L307,Schnitt5!L:P,3,0)</f>
        <v>0</v>
      </c>
      <c r="AF307" s="166">
        <f>VLOOKUP(L307,Schnitt6!L:P,3,0)</f>
        <v>0</v>
      </c>
    </row>
    <row r="308" spans="12:32" x14ac:dyDescent="0.25">
      <c r="L308" s="264">
        <f>Member!A308</f>
        <v>7967</v>
      </c>
      <c r="M308" s="166">
        <f t="shared" si="26"/>
        <v>0</v>
      </c>
      <c r="N308" s="166">
        <f t="shared" si="27"/>
        <v>0</v>
      </c>
      <c r="O308" s="166">
        <f t="shared" si="28"/>
        <v>0</v>
      </c>
      <c r="P308" s="166">
        <f t="shared" si="29"/>
        <v>49</v>
      </c>
      <c r="S308" s="166">
        <f>VLOOKUP(L308,Schnitt1!L:P,2,0)</f>
        <v>0</v>
      </c>
      <c r="T308" s="166">
        <f>VLOOKUP(L308,Schnitt2!L:P,2,0)</f>
        <v>0</v>
      </c>
      <c r="U308" s="166">
        <f>VLOOKUP(L308,Schnitt3!L:P,2,0)</f>
        <v>0</v>
      </c>
      <c r="V308" s="166">
        <f>VLOOKUP(L308,Schnitt4!L:P,2,0)</f>
        <v>0</v>
      </c>
      <c r="W308" s="166">
        <f>VLOOKUP(L308,Schnitt5!L:P,2,0)</f>
        <v>0</v>
      </c>
      <c r="X308" s="166">
        <f>VLOOKUP(L308,Schnitt6!L:P,2,0)</f>
        <v>0</v>
      </c>
      <c r="AA308" s="166">
        <f>VLOOKUP(L308,Schnitt1!L:P,3,0)</f>
        <v>0</v>
      </c>
      <c r="AB308" s="166">
        <f>VLOOKUP(L308,Schnitt2!L:P,3,0)</f>
        <v>0</v>
      </c>
      <c r="AC308" s="166">
        <f>VLOOKUP(L308,Schnitt3!L:P,3,0)</f>
        <v>0</v>
      </c>
      <c r="AD308" s="166">
        <f>VLOOKUP(L308,Schnitt4!L:P,3,0)</f>
        <v>0</v>
      </c>
      <c r="AE308" s="166">
        <f>VLOOKUP(L308,Schnitt5!L:P,3,0)</f>
        <v>0</v>
      </c>
      <c r="AF308" s="166">
        <f>VLOOKUP(L308,Schnitt6!L:P,3,0)</f>
        <v>0</v>
      </c>
    </row>
    <row r="309" spans="12:32" x14ac:dyDescent="0.25">
      <c r="L309" s="264">
        <f>Member!A309</f>
        <v>9936</v>
      </c>
      <c r="M309" s="166">
        <f t="shared" si="26"/>
        <v>0</v>
      </c>
      <c r="N309" s="166">
        <f t="shared" si="27"/>
        <v>0</v>
      </c>
      <c r="O309" s="166">
        <f t="shared" si="28"/>
        <v>0</v>
      </c>
      <c r="P309" s="166">
        <f t="shared" si="29"/>
        <v>49</v>
      </c>
      <c r="S309" s="166">
        <f>VLOOKUP(L309,Schnitt1!L:P,2,0)</f>
        <v>0</v>
      </c>
      <c r="T309" s="166">
        <f>VLOOKUP(L309,Schnitt2!L:P,2,0)</f>
        <v>0</v>
      </c>
      <c r="U309" s="166">
        <f>VLOOKUP(L309,Schnitt3!L:P,2,0)</f>
        <v>0</v>
      </c>
      <c r="V309" s="166">
        <f>VLOOKUP(L309,Schnitt4!L:P,2,0)</f>
        <v>0</v>
      </c>
      <c r="W309" s="166">
        <f>VLOOKUP(L309,Schnitt5!L:P,2,0)</f>
        <v>0</v>
      </c>
      <c r="X309" s="166">
        <f>VLOOKUP(L309,Schnitt6!L:P,2,0)</f>
        <v>0</v>
      </c>
      <c r="AA309" s="166">
        <f>VLOOKUP(L309,Schnitt1!L:P,3,0)</f>
        <v>0</v>
      </c>
      <c r="AB309" s="166">
        <f>VLOOKUP(L309,Schnitt2!L:P,3,0)</f>
        <v>0</v>
      </c>
      <c r="AC309" s="166">
        <f>VLOOKUP(L309,Schnitt3!L:P,3,0)</f>
        <v>0</v>
      </c>
      <c r="AD309" s="166">
        <f>VLOOKUP(L309,Schnitt4!L:P,3,0)</f>
        <v>0</v>
      </c>
      <c r="AE309" s="166">
        <f>VLOOKUP(L309,Schnitt5!L:P,3,0)</f>
        <v>0</v>
      </c>
      <c r="AF309" s="166">
        <f>VLOOKUP(L309,Schnitt6!L:P,3,0)</f>
        <v>0</v>
      </c>
    </row>
    <row r="310" spans="12:32" x14ac:dyDescent="0.25">
      <c r="L310" s="264">
        <f>Member!A310</f>
        <v>7193</v>
      </c>
      <c r="M310" s="166">
        <f t="shared" si="26"/>
        <v>0</v>
      </c>
      <c r="N310" s="166">
        <f t="shared" si="27"/>
        <v>0</v>
      </c>
      <c r="O310" s="166">
        <f t="shared" si="28"/>
        <v>0</v>
      </c>
      <c r="P310" s="166">
        <f t="shared" si="29"/>
        <v>49</v>
      </c>
      <c r="S310" s="166">
        <f>VLOOKUP(L310,Schnitt1!L:P,2,0)</f>
        <v>0</v>
      </c>
      <c r="T310" s="166">
        <f>VLOOKUP(L310,Schnitt2!L:P,2,0)</f>
        <v>0</v>
      </c>
      <c r="U310" s="166">
        <f>VLOOKUP(L310,Schnitt3!L:P,2,0)</f>
        <v>0</v>
      </c>
      <c r="V310" s="166">
        <f>VLOOKUP(L310,Schnitt4!L:P,2,0)</f>
        <v>0</v>
      </c>
      <c r="W310" s="166">
        <f>VLOOKUP(L310,Schnitt5!L:P,2,0)</f>
        <v>0</v>
      </c>
      <c r="X310" s="166">
        <f>VLOOKUP(L310,Schnitt6!L:P,2,0)</f>
        <v>0</v>
      </c>
      <c r="AA310" s="166">
        <f>VLOOKUP(L310,Schnitt1!L:P,3,0)</f>
        <v>0</v>
      </c>
      <c r="AB310" s="166">
        <f>VLOOKUP(L310,Schnitt2!L:P,3,0)</f>
        <v>0</v>
      </c>
      <c r="AC310" s="166">
        <f>VLOOKUP(L310,Schnitt3!L:P,3,0)</f>
        <v>0</v>
      </c>
      <c r="AD310" s="166">
        <f>VLOOKUP(L310,Schnitt4!L:P,3,0)</f>
        <v>0</v>
      </c>
      <c r="AE310" s="166">
        <f>VLOOKUP(L310,Schnitt5!L:P,3,0)</f>
        <v>0</v>
      </c>
      <c r="AF310" s="166">
        <f>VLOOKUP(L310,Schnitt6!L:P,3,0)</f>
        <v>0</v>
      </c>
    </row>
    <row r="311" spans="12:32" x14ac:dyDescent="0.25">
      <c r="L311" s="264">
        <f>Member!A311</f>
        <v>7747</v>
      </c>
      <c r="M311" s="166">
        <f t="shared" si="26"/>
        <v>0</v>
      </c>
      <c r="N311" s="166">
        <f t="shared" si="27"/>
        <v>0</v>
      </c>
      <c r="O311" s="166">
        <f t="shared" si="28"/>
        <v>0</v>
      </c>
      <c r="P311" s="166">
        <f t="shared" si="29"/>
        <v>49</v>
      </c>
      <c r="S311" s="166">
        <f>VLOOKUP(L311,Schnitt1!L:P,2,0)</f>
        <v>0</v>
      </c>
      <c r="T311" s="166">
        <f>VLOOKUP(L311,Schnitt2!L:P,2,0)</f>
        <v>0</v>
      </c>
      <c r="U311" s="166">
        <f>VLOOKUP(L311,Schnitt3!L:P,2,0)</f>
        <v>0</v>
      </c>
      <c r="V311" s="166">
        <f>VLOOKUP(L311,Schnitt4!L:P,2,0)</f>
        <v>0</v>
      </c>
      <c r="W311" s="166">
        <f>VLOOKUP(L311,Schnitt5!L:P,2,0)</f>
        <v>0</v>
      </c>
      <c r="X311" s="166">
        <f>VLOOKUP(L311,Schnitt6!L:P,2,0)</f>
        <v>0</v>
      </c>
      <c r="AA311" s="166">
        <f>VLOOKUP(L311,Schnitt1!L:P,3,0)</f>
        <v>0</v>
      </c>
      <c r="AB311" s="166">
        <f>VLOOKUP(L311,Schnitt2!L:P,3,0)</f>
        <v>0</v>
      </c>
      <c r="AC311" s="166">
        <f>VLOOKUP(L311,Schnitt3!L:P,3,0)</f>
        <v>0</v>
      </c>
      <c r="AD311" s="166">
        <f>VLOOKUP(L311,Schnitt4!L:P,3,0)</f>
        <v>0</v>
      </c>
      <c r="AE311" s="166">
        <f>VLOOKUP(L311,Schnitt5!L:P,3,0)</f>
        <v>0</v>
      </c>
      <c r="AF311" s="166">
        <f>VLOOKUP(L311,Schnitt6!L:P,3,0)</f>
        <v>0</v>
      </c>
    </row>
    <row r="312" spans="12:32" x14ac:dyDescent="0.25">
      <c r="L312" s="264">
        <f>Member!A312</f>
        <v>38543</v>
      </c>
      <c r="M312" s="166">
        <f t="shared" si="26"/>
        <v>0</v>
      </c>
      <c r="N312" s="166">
        <f t="shared" si="27"/>
        <v>0</v>
      </c>
      <c r="O312" s="166">
        <f t="shared" si="28"/>
        <v>0</v>
      </c>
      <c r="P312" s="166">
        <f t="shared" si="29"/>
        <v>49</v>
      </c>
      <c r="S312" s="166">
        <f>VLOOKUP(L312,Schnitt1!L:P,2,0)</f>
        <v>0</v>
      </c>
      <c r="T312" s="166">
        <f>VLOOKUP(L312,Schnitt2!L:P,2,0)</f>
        <v>0</v>
      </c>
      <c r="U312" s="166">
        <f>VLOOKUP(L312,Schnitt3!L:P,2,0)</f>
        <v>0</v>
      </c>
      <c r="V312" s="166">
        <f>VLOOKUP(L312,Schnitt4!L:P,2,0)</f>
        <v>0</v>
      </c>
      <c r="W312" s="166">
        <f>VLOOKUP(L312,Schnitt5!L:P,2,0)</f>
        <v>0</v>
      </c>
      <c r="X312" s="166">
        <f>VLOOKUP(L312,Schnitt6!L:P,2,0)</f>
        <v>0</v>
      </c>
      <c r="AA312" s="166">
        <f>VLOOKUP(L312,Schnitt1!L:P,3,0)</f>
        <v>0</v>
      </c>
      <c r="AB312" s="166">
        <f>VLOOKUP(L312,Schnitt2!L:P,3,0)</f>
        <v>0</v>
      </c>
      <c r="AC312" s="166">
        <f>VLOOKUP(L312,Schnitt3!L:P,3,0)</f>
        <v>0</v>
      </c>
      <c r="AD312" s="166">
        <f>VLOOKUP(L312,Schnitt4!L:P,3,0)</f>
        <v>0</v>
      </c>
      <c r="AE312" s="166">
        <f>VLOOKUP(L312,Schnitt5!L:P,3,0)</f>
        <v>0</v>
      </c>
      <c r="AF312" s="166">
        <f>VLOOKUP(L312,Schnitt6!L:P,3,0)</f>
        <v>0</v>
      </c>
    </row>
    <row r="313" spans="12:32" x14ac:dyDescent="0.25">
      <c r="L313" s="264">
        <f>Member!A313</f>
        <v>38735</v>
      </c>
      <c r="M313" s="166">
        <f t="shared" si="26"/>
        <v>0</v>
      </c>
      <c r="N313" s="166">
        <f t="shared" si="27"/>
        <v>0</v>
      </c>
      <c r="O313" s="166">
        <f t="shared" si="28"/>
        <v>0</v>
      </c>
      <c r="P313" s="166">
        <f t="shared" si="29"/>
        <v>49</v>
      </c>
      <c r="S313" s="166">
        <f>VLOOKUP(L313,Schnitt1!L:P,2,0)</f>
        <v>0</v>
      </c>
      <c r="T313" s="166">
        <f>VLOOKUP(L313,Schnitt2!L:P,2,0)</f>
        <v>0</v>
      </c>
      <c r="U313" s="166">
        <f>VLOOKUP(L313,Schnitt3!L:P,2,0)</f>
        <v>0</v>
      </c>
      <c r="V313" s="166">
        <f>VLOOKUP(L313,Schnitt4!L:P,2,0)</f>
        <v>0</v>
      </c>
      <c r="W313" s="166">
        <f>VLOOKUP(L313,Schnitt5!L:P,2,0)</f>
        <v>0</v>
      </c>
      <c r="X313" s="166">
        <f>VLOOKUP(L313,Schnitt6!L:P,2,0)</f>
        <v>0</v>
      </c>
      <c r="AA313" s="166">
        <f>VLOOKUP(L313,Schnitt1!L:P,3,0)</f>
        <v>0</v>
      </c>
      <c r="AB313" s="166">
        <f>VLOOKUP(L313,Schnitt2!L:P,3,0)</f>
        <v>0</v>
      </c>
      <c r="AC313" s="166">
        <f>VLOOKUP(L313,Schnitt3!L:P,3,0)</f>
        <v>0</v>
      </c>
      <c r="AD313" s="166">
        <f>VLOOKUP(L313,Schnitt4!L:P,3,0)</f>
        <v>0</v>
      </c>
      <c r="AE313" s="166">
        <f>VLOOKUP(L313,Schnitt5!L:P,3,0)</f>
        <v>0</v>
      </c>
      <c r="AF313" s="166">
        <f>VLOOKUP(L313,Schnitt6!L:P,3,0)</f>
        <v>0</v>
      </c>
    </row>
    <row r="314" spans="12:32" x14ac:dyDescent="0.25">
      <c r="L314" s="264">
        <f>Member!A314</f>
        <v>38900</v>
      </c>
      <c r="M314" s="166">
        <f t="shared" si="26"/>
        <v>0</v>
      </c>
      <c r="N314" s="166">
        <f t="shared" si="27"/>
        <v>0</v>
      </c>
      <c r="O314" s="166">
        <f t="shared" si="28"/>
        <v>0</v>
      </c>
      <c r="P314" s="166">
        <f t="shared" si="29"/>
        <v>49</v>
      </c>
      <c r="S314" s="166">
        <f>VLOOKUP(L314,Schnitt1!L:P,2,0)</f>
        <v>0</v>
      </c>
      <c r="T314" s="166">
        <f>VLOOKUP(L314,Schnitt2!L:P,2,0)</f>
        <v>0</v>
      </c>
      <c r="U314" s="166">
        <f>VLOOKUP(L314,Schnitt3!L:P,2,0)</f>
        <v>0</v>
      </c>
      <c r="V314" s="166">
        <f>VLOOKUP(L314,Schnitt4!L:P,2,0)</f>
        <v>0</v>
      </c>
      <c r="W314" s="166">
        <f>VLOOKUP(L314,Schnitt5!L:P,2,0)</f>
        <v>0</v>
      </c>
      <c r="X314" s="166">
        <f>VLOOKUP(L314,Schnitt6!L:P,2,0)</f>
        <v>0</v>
      </c>
      <c r="AA314" s="166">
        <f>VLOOKUP(L314,Schnitt1!L:P,3,0)</f>
        <v>0</v>
      </c>
      <c r="AB314" s="166">
        <f>VLOOKUP(L314,Schnitt2!L:P,3,0)</f>
        <v>0</v>
      </c>
      <c r="AC314" s="166">
        <f>VLOOKUP(L314,Schnitt3!L:P,3,0)</f>
        <v>0</v>
      </c>
      <c r="AD314" s="166">
        <f>VLOOKUP(L314,Schnitt4!L:P,3,0)</f>
        <v>0</v>
      </c>
      <c r="AE314" s="166">
        <f>VLOOKUP(L314,Schnitt5!L:P,3,0)</f>
        <v>0</v>
      </c>
      <c r="AF314" s="166">
        <f>VLOOKUP(L314,Schnitt6!L:P,3,0)</f>
        <v>0</v>
      </c>
    </row>
    <row r="315" spans="12:32" x14ac:dyDescent="0.25">
      <c r="L315" s="264">
        <f>Member!A315</f>
        <v>7152</v>
      </c>
      <c r="M315" s="166">
        <f t="shared" si="26"/>
        <v>0</v>
      </c>
      <c r="N315" s="166">
        <f t="shared" si="27"/>
        <v>0</v>
      </c>
      <c r="O315" s="166">
        <f t="shared" si="28"/>
        <v>0</v>
      </c>
      <c r="P315" s="166">
        <f t="shared" si="29"/>
        <v>49</v>
      </c>
      <c r="S315" s="166">
        <f>VLOOKUP(L315,Schnitt1!L:P,2,0)</f>
        <v>0</v>
      </c>
      <c r="T315" s="166">
        <f>VLOOKUP(L315,Schnitt2!L:P,2,0)</f>
        <v>0</v>
      </c>
      <c r="U315" s="166">
        <f>VLOOKUP(L315,Schnitt3!L:P,2,0)</f>
        <v>0</v>
      </c>
      <c r="V315" s="166">
        <f>VLOOKUP(L315,Schnitt4!L:P,2,0)</f>
        <v>0</v>
      </c>
      <c r="W315" s="166">
        <f>VLOOKUP(L315,Schnitt5!L:P,2,0)</f>
        <v>0</v>
      </c>
      <c r="X315" s="166">
        <f>VLOOKUP(L315,Schnitt6!L:P,2,0)</f>
        <v>0</v>
      </c>
      <c r="AA315" s="166">
        <f>VLOOKUP(L315,Schnitt1!L:P,3,0)</f>
        <v>0</v>
      </c>
      <c r="AB315" s="166">
        <f>VLOOKUP(L315,Schnitt2!L:P,3,0)</f>
        <v>0</v>
      </c>
      <c r="AC315" s="166">
        <f>VLOOKUP(L315,Schnitt3!L:P,3,0)</f>
        <v>0</v>
      </c>
      <c r="AD315" s="166">
        <f>VLOOKUP(L315,Schnitt4!L:P,3,0)</f>
        <v>0</v>
      </c>
      <c r="AE315" s="166">
        <f>VLOOKUP(L315,Schnitt5!L:P,3,0)</f>
        <v>0</v>
      </c>
      <c r="AF315" s="166">
        <f>VLOOKUP(L315,Schnitt6!L:P,3,0)</f>
        <v>0</v>
      </c>
    </row>
    <row r="316" spans="12:32" x14ac:dyDescent="0.25">
      <c r="L316" s="264">
        <f>Member!A316</f>
        <v>38277</v>
      </c>
      <c r="M316" s="166">
        <f t="shared" si="26"/>
        <v>0</v>
      </c>
      <c r="N316" s="166">
        <f t="shared" si="27"/>
        <v>0</v>
      </c>
      <c r="O316" s="166">
        <f t="shared" si="28"/>
        <v>0</v>
      </c>
      <c r="P316" s="166">
        <f t="shared" si="29"/>
        <v>49</v>
      </c>
      <c r="S316" s="166">
        <f>VLOOKUP(L316,Schnitt1!L:P,2,0)</f>
        <v>0</v>
      </c>
      <c r="T316" s="166">
        <f>VLOOKUP(L316,Schnitt2!L:P,2,0)</f>
        <v>0</v>
      </c>
      <c r="U316" s="166">
        <f>VLOOKUP(L316,Schnitt3!L:P,2,0)</f>
        <v>0</v>
      </c>
      <c r="V316" s="166">
        <f>VLOOKUP(L316,Schnitt4!L:P,2,0)</f>
        <v>0</v>
      </c>
      <c r="W316" s="166">
        <f>VLOOKUP(L316,Schnitt5!L:P,2,0)</f>
        <v>0</v>
      </c>
      <c r="X316" s="166">
        <f>VLOOKUP(L316,Schnitt6!L:P,2,0)</f>
        <v>0</v>
      </c>
      <c r="AA316" s="166">
        <f>VLOOKUP(L316,Schnitt1!L:P,3,0)</f>
        <v>0</v>
      </c>
      <c r="AB316" s="166">
        <f>VLOOKUP(L316,Schnitt2!L:P,3,0)</f>
        <v>0</v>
      </c>
      <c r="AC316" s="166">
        <f>VLOOKUP(L316,Schnitt3!L:P,3,0)</f>
        <v>0</v>
      </c>
      <c r="AD316" s="166">
        <f>VLOOKUP(L316,Schnitt4!L:P,3,0)</f>
        <v>0</v>
      </c>
      <c r="AE316" s="166">
        <f>VLOOKUP(L316,Schnitt5!L:P,3,0)</f>
        <v>0</v>
      </c>
      <c r="AF316" s="166">
        <f>VLOOKUP(L316,Schnitt6!L:P,3,0)</f>
        <v>0</v>
      </c>
    </row>
    <row r="317" spans="12:32" x14ac:dyDescent="0.25">
      <c r="L317" s="264">
        <f>Member!A317</f>
        <v>16744</v>
      </c>
      <c r="M317" s="166">
        <f t="shared" si="26"/>
        <v>0</v>
      </c>
      <c r="N317" s="166">
        <f t="shared" si="27"/>
        <v>0</v>
      </c>
      <c r="O317" s="166">
        <f t="shared" si="28"/>
        <v>0</v>
      </c>
      <c r="P317" s="166">
        <f t="shared" si="29"/>
        <v>49</v>
      </c>
      <c r="S317" s="166">
        <f>VLOOKUP(L317,Schnitt1!L:P,2,0)</f>
        <v>0</v>
      </c>
      <c r="T317" s="166">
        <f>VLOOKUP(L317,Schnitt2!L:P,2,0)</f>
        <v>0</v>
      </c>
      <c r="U317" s="166">
        <f>VLOOKUP(L317,Schnitt3!L:P,2,0)</f>
        <v>0</v>
      </c>
      <c r="V317" s="166">
        <f>VLOOKUP(L317,Schnitt4!L:P,2,0)</f>
        <v>0</v>
      </c>
      <c r="W317" s="166">
        <f>VLOOKUP(L317,Schnitt5!L:P,2,0)</f>
        <v>0</v>
      </c>
      <c r="X317" s="166">
        <f>VLOOKUP(L317,Schnitt6!L:P,2,0)</f>
        <v>0</v>
      </c>
      <c r="AA317" s="166">
        <f>VLOOKUP(L317,Schnitt1!L:P,3,0)</f>
        <v>0</v>
      </c>
      <c r="AB317" s="166">
        <f>VLOOKUP(L317,Schnitt2!L:P,3,0)</f>
        <v>0</v>
      </c>
      <c r="AC317" s="166">
        <f>VLOOKUP(L317,Schnitt3!L:P,3,0)</f>
        <v>0</v>
      </c>
      <c r="AD317" s="166">
        <f>VLOOKUP(L317,Schnitt4!L:P,3,0)</f>
        <v>0</v>
      </c>
      <c r="AE317" s="166">
        <f>VLOOKUP(L317,Schnitt5!L:P,3,0)</f>
        <v>0</v>
      </c>
      <c r="AF317" s="166">
        <f>VLOOKUP(L317,Schnitt6!L:P,3,0)</f>
        <v>0</v>
      </c>
    </row>
    <row r="318" spans="12:32" x14ac:dyDescent="0.25">
      <c r="L318" s="264">
        <f>Member!A318</f>
        <v>38901</v>
      </c>
      <c r="M318" s="166">
        <f t="shared" si="26"/>
        <v>0</v>
      </c>
      <c r="N318" s="166">
        <f t="shared" si="27"/>
        <v>0</v>
      </c>
      <c r="O318" s="166">
        <f t="shared" si="28"/>
        <v>0</v>
      </c>
      <c r="P318" s="166">
        <f t="shared" si="29"/>
        <v>49</v>
      </c>
      <c r="S318" s="166">
        <f>VLOOKUP(L318,Schnitt1!L:P,2,0)</f>
        <v>0</v>
      </c>
      <c r="T318" s="166">
        <f>VLOOKUP(L318,Schnitt2!L:P,2,0)</f>
        <v>0</v>
      </c>
      <c r="U318" s="166">
        <f>VLOOKUP(L318,Schnitt3!L:P,2,0)</f>
        <v>0</v>
      </c>
      <c r="V318" s="166">
        <f>VLOOKUP(L318,Schnitt4!L:P,2,0)</f>
        <v>0</v>
      </c>
      <c r="W318" s="166">
        <f>VLOOKUP(L318,Schnitt5!L:P,2,0)</f>
        <v>0</v>
      </c>
      <c r="X318" s="166">
        <f>VLOOKUP(L318,Schnitt6!L:P,2,0)</f>
        <v>0</v>
      </c>
      <c r="AA318" s="166">
        <f>VLOOKUP(L318,Schnitt1!L:P,3,0)</f>
        <v>0</v>
      </c>
      <c r="AB318" s="166">
        <f>VLOOKUP(L318,Schnitt2!L:P,3,0)</f>
        <v>0</v>
      </c>
      <c r="AC318" s="166">
        <f>VLOOKUP(L318,Schnitt3!L:P,3,0)</f>
        <v>0</v>
      </c>
      <c r="AD318" s="166">
        <f>VLOOKUP(L318,Schnitt4!L:P,3,0)</f>
        <v>0</v>
      </c>
      <c r="AE318" s="166">
        <f>VLOOKUP(L318,Schnitt5!L:P,3,0)</f>
        <v>0</v>
      </c>
      <c r="AF318" s="166">
        <f>VLOOKUP(L318,Schnitt6!L:P,3,0)</f>
        <v>0</v>
      </c>
    </row>
    <row r="319" spans="12:32" x14ac:dyDescent="0.25">
      <c r="L319" s="264">
        <f>Member!A319</f>
        <v>16453</v>
      </c>
      <c r="M319" s="166">
        <f t="shared" si="26"/>
        <v>0</v>
      </c>
      <c r="N319" s="166">
        <f t="shared" si="27"/>
        <v>0</v>
      </c>
      <c r="O319" s="166">
        <f t="shared" si="28"/>
        <v>0</v>
      </c>
      <c r="P319" s="166">
        <f t="shared" si="29"/>
        <v>49</v>
      </c>
      <c r="S319" s="166">
        <f>VLOOKUP(L319,Schnitt1!L:P,2,0)</f>
        <v>0</v>
      </c>
      <c r="T319" s="166">
        <f>VLOOKUP(L319,Schnitt2!L:P,2,0)</f>
        <v>0</v>
      </c>
      <c r="U319" s="166">
        <f>VLOOKUP(L319,Schnitt3!L:P,2,0)</f>
        <v>0</v>
      </c>
      <c r="V319" s="166">
        <f>VLOOKUP(L319,Schnitt4!L:P,2,0)</f>
        <v>0</v>
      </c>
      <c r="W319" s="166">
        <f>VLOOKUP(L319,Schnitt5!L:P,2,0)</f>
        <v>0</v>
      </c>
      <c r="X319" s="166">
        <f>VLOOKUP(L319,Schnitt6!L:P,2,0)</f>
        <v>0</v>
      </c>
      <c r="AA319" s="166">
        <f>VLOOKUP(L319,Schnitt1!L:P,3,0)</f>
        <v>0</v>
      </c>
      <c r="AB319" s="166">
        <f>VLOOKUP(L319,Schnitt2!L:P,3,0)</f>
        <v>0</v>
      </c>
      <c r="AC319" s="166">
        <f>VLOOKUP(L319,Schnitt3!L:P,3,0)</f>
        <v>0</v>
      </c>
      <c r="AD319" s="166">
        <f>VLOOKUP(L319,Schnitt4!L:P,3,0)</f>
        <v>0</v>
      </c>
      <c r="AE319" s="166">
        <f>VLOOKUP(L319,Schnitt5!L:P,3,0)</f>
        <v>0</v>
      </c>
      <c r="AF319" s="166">
        <f>VLOOKUP(L319,Schnitt6!L:P,3,0)</f>
        <v>0</v>
      </c>
    </row>
    <row r="320" spans="12:32" x14ac:dyDescent="0.25">
      <c r="L320" s="264">
        <f>Member!A320</f>
        <v>7156</v>
      </c>
      <c r="M320" s="166">
        <f t="shared" si="26"/>
        <v>0</v>
      </c>
      <c r="N320" s="166">
        <f t="shared" si="27"/>
        <v>0</v>
      </c>
      <c r="O320" s="166">
        <f t="shared" si="28"/>
        <v>0</v>
      </c>
      <c r="P320" s="166">
        <f t="shared" si="29"/>
        <v>49</v>
      </c>
      <c r="S320" s="166">
        <f>VLOOKUP(L320,Schnitt1!L:P,2,0)</f>
        <v>0</v>
      </c>
      <c r="T320" s="166">
        <f>VLOOKUP(L320,Schnitt2!L:P,2,0)</f>
        <v>0</v>
      </c>
      <c r="U320" s="166">
        <f>VLOOKUP(L320,Schnitt3!L:P,2,0)</f>
        <v>0</v>
      </c>
      <c r="V320" s="166">
        <f>VLOOKUP(L320,Schnitt4!L:P,2,0)</f>
        <v>0</v>
      </c>
      <c r="W320" s="166">
        <f>VLOOKUP(L320,Schnitt5!L:P,2,0)</f>
        <v>0</v>
      </c>
      <c r="X320" s="166">
        <f>VLOOKUP(L320,Schnitt6!L:P,2,0)</f>
        <v>0</v>
      </c>
      <c r="AA320" s="166">
        <f>VLOOKUP(L320,Schnitt1!L:P,3,0)</f>
        <v>0</v>
      </c>
      <c r="AB320" s="166">
        <f>VLOOKUP(L320,Schnitt2!L:P,3,0)</f>
        <v>0</v>
      </c>
      <c r="AC320" s="166">
        <f>VLOOKUP(L320,Schnitt3!L:P,3,0)</f>
        <v>0</v>
      </c>
      <c r="AD320" s="166">
        <f>VLOOKUP(L320,Schnitt4!L:P,3,0)</f>
        <v>0</v>
      </c>
      <c r="AE320" s="166">
        <f>VLOOKUP(L320,Schnitt5!L:P,3,0)</f>
        <v>0</v>
      </c>
      <c r="AF320" s="166">
        <f>VLOOKUP(L320,Schnitt6!L:P,3,0)</f>
        <v>0</v>
      </c>
    </row>
    <row r="321" spans="12:32" x14ac:dyDescent="0.25">
      <c r="L321" s="264">
        <f>Member!A321</f>
        <v>38823</v>
      </c>
      <c r="M321" s="166">
        <f t="shared" si="26"/>
        <v>0</v>
      </c>
      <c r="N321" s="166">
        <f t="shared" si="27"/>
        <v>0</v>
      </c>
      <c r="O321" s="166">
        <f t="shared" si="28"/>
        <v>0</v>
      </c>
      <c r="P321" s="166">
        <f t="shared" si="29"/>
        <v>49</v>
      </c>
      <c r="S321" s="166">
        <f>VLOOKUP(L321,Schnitt1!L:P,2,0)</f>
        <v>0</v>
      </c>
      <c r="T321" s="166">
        <f>VLOOKUP(L321,Schnitt2!L:P,2,0)</f>
        <v>0</v>
      </c>
      <c r="U321" s="166">
        <f>VLOOKUP(L321,Schnitt3!L:P,2,0)</f>
        <v>0</v>
      </c>
      <c r="V321" s="166">
        <f>VLOOKUP(L321,Schnitt4!L:P,2,0)</f>
        <v>0</v>
      </c>
      <c r="W321" s="166">
        <f>VLOOKUP(L321,Schnitt5!L:P,2,0)</f>
        <v>0</v>
      </c>
      <c r="X321" s="166">
        <f>VLOOKUP(L321,Schnitt6!L:P,2,0)</f>
        <v>0</v>
      </c>
      <c r="AA321" s="166">
        <f>VLOOKUP(L321,Schnitt1!L:P,3,0)</f>
        <v>0</v>
      </c>
      <c r="AB321" s="166">
        <f>VLOOKUP(L321,Schnitt2!L:P,3,0)</f>
        <v>0</v>
      </c>
      <c r="AC321" s="166">
        <f>VLOOKUP(L321,Schnitt3!L:P,3,0)</f>
        <v>0</v>
      </c>
      <c r="AD321" s="166">
        <f>VLOOKUP(L321,Schnitt4!L:P,3,0)</f>
        <v>0</v>
      </c>
      <c r="AE321" s="166">
        <f>VLOOKUP(L321,Schnitt5!L:P,3,0)</f>
        <v>0</v>
      </c>
      <c r="AF321" s="166">
        <f>VLOOKUP(L321,Schnitt6!L:P,3,0)</f>
        <v>0</v>
      </c>
    </row>
    <row r="322" spans="12:32" x14ac:dyDescent="0.25">
      <c r="L322" s="264">
        <f>Member!A322</f>
        <v>25478</v>
      </c>
      <c r="M322" s="166">
        <f t="shared" si="26"/>
        <v>0</v>
      </c>
      <c r="N322" s="166">
        <f t="shared" si="27"/>
        <v>0</v>
      </c>
      <c r="O322" s="166">
        <f t="shared" si="28"/>
        <v>0</v>
      </c>
      <c r="P322" s="166">
        <f t="shared" si="29"/>
        <v>49</v>
      </c>
      <c r="S322" s="166">
        <f>VLOOKUP(L322,Schnitt1!L:P,2,0)</f>
        <v>0</v>
      </c>
      <c r="T322" s="166">
        <f>VLOOKUP(L322,Schnitt2!L:P,2,0)</f>
        <v>0</v>
      </c>
      <c r="U322" s="166">
        <f>VLOOKUP(L322,Schnitt3!L:P,2,0)</f>
        <v>0</v>
      </c>
      <c r="V322" s="166">
        <f>VLOOKUP(L322,Schnitt4!L:P,2,0)</f>
        <v>0</v>
      </c>
      <c r="W322" s="166">
        <f>VLOOKUP(L322,Schnitt5!L:P,2,0)</f>
        <v>0</v>
      </c>
      <c r="X322" s="166">
        <f>VLOOKUP(L322,Schnitt6!L:P,2,0)</f>
        <v>0</v>
      </c>
      <c r="AA322" s="166">
        <f>VLOOKUP(L322,Schnitt1!L:P,3,0)</f>
        <v>0</v>
      </c>
      <c r="AB322" s="166">
        <f>VLOOKUP(L322,Schnitt2!L:P,3,0)</f>
        <v>0</v>
      </c>
      <c r="AC322" s="166">
        <f>VLOOKUP(L322,Schnitt3!L:P,3,0)</f>
        <v>0</v>
      </c>
      <c r="AD322" s="166">
        <f>VLOOKUP(L322,Schnitt4!L:P,3,0)</f>
        <v>0</v>
      </c>
      <c r="AE322" s="166">
        <f>VLOOKUP(L322,Schnitt5!L:P,3,0)</f>
        <v>0</v>
      </c>
      <c r="AF322" s="166">
        <f>VLOOKUP(L322,Schnitt6!L:P,3,0)</f>
        <v>0</v>
      </c>
    </row>
    <row r="323" spans="12:32" x14ac:dyDescent="0.25">
      <c r="L323" s="264">
        <f>Member!A323</f>
        <v>38836</v>
      </c>
      <c r="M323" s="166">
        <f t="shared" ref="M323:M386" si="30">SUM(S323:X323)</f>
        <v>0</v>
      </c>
      <c r="N323" s="166">
        <f t="shared" ref="N323:N386" si="31">SUM(AA323:AF323)</f>
        <v>0</v>
      </c>
      <c r="O323" s="166">
        <f t="shared" ref="O323:O386" si="32">IF(N323=0,0,M323/N323-ROW()/1000000000)</f>
        <v>0</v>
      </c>
      <c r="P323" s="166">
        <f t="shared" ref="P323:P386" si="33">RANK(O323,O:O)</f>
        <v>49</v>
      </c>
      <c r="S323" s="166">
        <f>VLOOKUP(L323,Schnitt1!L:P,2,0)</f>
        <v>0</v>
      </c>
      <c r="T323" s="166">
        <f>VLOOKUP(L323,Schnitt2!L:P,2,0)</f>
        <v>0</v>
      </c>
      <c r="U323" s="166">
        <f>VLOOKUP(L323,Schnitt3!L:P,2,0)</f>
        <v>0</v>
      </c>
      <c r="V323" s="166">
        <f>VLOOKUP(L323,Schnitt4!L:P,2,0)</f>
        <v>0</v>
      </c>
      <c r="W323" s="166">
        <f>VLOOKUP(L323,Schnitt5!L:P,2,0)</f>
        <v>0</v>
      </c>
      <c r="X323" s="166">
        <f>VLOOKUP(L323,Schnitt6!L:P,2,0)</f>
        <v>0</v>
      </c>
      <c r="AA323" s="166">
        <f>VLOOKUP(L323,Schnitt1!L:P,3,0)</f>
        <v>0</v>
      </c>
      <c r="AB323" s="166">
        <f>VLOOKUP(L323,Schnitt2!L:P,3,0)</f>
        <v>0</v>
      </c>
      <c r="AC323" s="166">
        <f>VLOOKUP(L323,Schnitt3!L:P,3,0)</f>
        <v>0</v>
      </c>
      <c r="AD323" s="166">
        <f>VLOOKUP(L323,Schnitt4!L:P,3,0)</f>
        <v>0</v>
      </c>
      <c r="AE323" s="166">
        <f>VLOOKUP(L323,Schnitt5!L:P,3,0)</f>
        <v>0</v>
      </c>
      <c r="AF323" s="166">
        <f>VLOOKUP(L323,Schnitt6!L:P,3,0)</f>
        <v>0</v>
      </c>
    </row>
    <row r="324" spans="12:32" x14ac:dyDescent="0.25">
      <c r="L324" s="264">
        <f>Member!A324</f>
        <v>7154</v>
      </c>
      <c r="M324" s="166">
        <f t="shared" si="30"/>
        <v>0</v>
      </c>
      <c r="N324" s="166">
        <f t="shared" si="31"/>
        <v>0</v>
      </c>
      <c r="O324" s="166">
        <f t="shared" si="32"/>
        <v>0</v>
      </c>
      <c r="P324" s="166">
        <f t="shared" si="33"/>
        <v>49</v>
      </c>
      <c r="S324" s="166">
        <f>VLOOKUP(L324,Schnitt1!L:P,2,0)</f>
        <v>0</v>
      </c>
      <c r="T324" s="166">
        <f>VLOOKUP(L324,Schnitt2!L:P,2,0)</f>
        <v>0</v>
      </c>
      <c r="U324" s="166">
        <f>VLOOKUP(L324,Schnitt3!L:P,2,0)</f>
        <v>0</v>
      </c>
      <c r="V324" s="166">
        <f>VLOOKUP(L324,Schnitt4!L:P,2,0)</f>
        <v>0</v>
      </c>
      <c r="W324" s="166">
        <f>VLOOKUP(L324,Schnitt5!L:P,2,0)</f>
        <v>0</v>
      </c>
      <c r="X324" s="166">
        <f>VLOOKUP(L324,Schnitt6!L:P,2,0)</f>
        <v>0</v>
      </c>
      <c r="AA324" s="166">
        <f>VLOOKUP(L324,Schnitt1!L:P,3,0)</f>
        <v>0</v>
      </c>
      <c r="AB324" s="166">
        <f>VLOOKUP(L324,Schnitt2!L:P,3,0)</f>
        <v>0</v>
      </c>
      <c r="AC324" s="166">
        <f>VLOOKUP(L324,Schnitt3!L:P,3,0)</f>
        <v>0</v>
      </c>
      <c r="AD324" s="166">
        <f>VLOOKUP(L324,Schnitt4!L:P,3,0)</f>
        <v>0</v>
      </c>
      <c r="AE324" s="166">
        <f>VLOOKUP(L324,Schnitt5!L:P,3,0)</f>
        <v>0</v>
      </c>
      <c r="AF324" s="166">
        <f>VLOOKUP(L324,Schnitt6!L:P,3,0)</f>
        <v>0</v>
      </c>
    </row>
    <row r="325" spans="12:32" x14ac:dyDescent="0.25">
      <c r="L325" s="264">
        <f>Member!A325</f>
        <v>7182</v>
      </c>
      <c r="M325" s="166">
        <f t="shared" si="30"/>
        <v>0</v>
      </c>
      <c r="N325" s="166">
        <f t="shared" si="31"/>
        <v>0</v>
      </c>
      <c r="O325" s="166">
        <f t="shared" si="32"/>
        <v>0</v>
      </c>
      <c r="P325" s="166">
        <f t="shared" si="33"/>
        <v>49</v>
      </c>
      <c r="S325" s="166">
        <f>VLOOKUP(L325,Schnitt1!L:P,2,0)</f>
        <v>0</v>
      </c>
      <c r="T325" s="166">
        <f>VLOOKUP(L325,Schnitt2!L:P,2,0)</f>
        <v>0</v>
      </c>
      <c r="U325" s="166">
        <f>VLOOKUP(L325,Schnitt3!L:P,2,0)</f>
        <v>0</v>
      </c>
      <c r="V325" s="166">
        <f>VLOOKUP(L325,Schnitt4!L:P,2,0)</f>
        <v>0</v>
      </c>
      <c r="W325" s="166">
        <f>VLOOKUP(L325,Schnitt5!L:P,2,0)</f>
        <v>0</v>
      </c>
      <c r="X325" s="166">
        <f>VLOOKUP(L325,Schnitt6!L:P,2,0)</f>
        <v>0</v>
      </c>
      <c r="AA325" s="166">
        <f>VLOOKUP(L325,Schnitt1!L:P,3,0)</f>
        <v>0</v>
      </c>
      <c r="AB325" s="166">
        <f>VLOOKUP(L325,Schnitt2!L:P,3,0)</f>
        <v>0</v>
      </c>
      <c r="AC325" s="166">
        <f>VLOOKUP(L325,Schnitt3!L:P,3,0)</f>
        <v>0</v>
      </c>
      <c r="AD325" s="166">
        <f>VLOOKUP(L325,Schnitt4!L:P,3,0)</f>
        <v>0</v>
      </c>
      <c r="AE325" s="166">
        <f>VLOOKUP(L325,Schnitt5!L:P,3,0)</f>
        <v>0</v>
      </c>
      <c r="AF325" s="166">
        <f>VLOOKUP(L325,Schnitt6!L:P,3,0)</f>
        <v>0</v>
      </c>
    </row>
    <row r="326" spans="12:32" x14ac:dyDescent="0.25">
      <c r="L326" s="264">
        <f>Member!A326</f>
        <v>25484</v>
      </c>
      <c r="M326" s="166">
        <f t="shared" si="30"/>
        <v>0</v>
      </c>
      <c r="N326" s="166">
        <f t="shared" si="31"/>
        <v>0</v>
      </c>
      <c r="O326" s="166">
        <f t="shared" si="32"/>
        <v>0</v>
      </c>
      <c r="P326" s="166">
        <f t="shared" si="33"/>
        <v>49</v>
      </c>
      <c r="S326" s="166">
        <f>VLOOKUP(L326,Schnitt1!L:P,2,0)</f>
        <v>0</v>
      </c>
      <c r="T326" s="166">
        <f>VLOOKUP(L326,Schnitt2!L:P,2,0)</f>
        <v>0</v>
      </c>
      <c r="U326" s="166">
        <f>VLOOKUP(L326,Schnitt3!L:P,2,0)</f>
        <v>0</v>
      </c>
      <c r="V326" s="166">
        <f>VLOOKUP(L326,Schnitt4!L:P,2,0)</f>
        <v>0</v>
      </c>
      <c r="W326" s="166">
        <f>VLOOKUP(L326,Schnitt5!L:P,2,0)</f>
        <v>0</v>
      </c>
      <c r="X326" s="166">
        <f>VLOOKUP(L326,Schnitt6!L:P,2,0)</f>
        <v>0</v>
      </c>
      <c r="AA326" s="166">
        <f>VLOOKUP(L326,Schnitt1!L:P,3,0)</f>
        <v>0</v>
      </c>
      <c r="AB326" s="166">
        <f>VLOOKUP(L326,Schnitt2!L:P,3,0)</f>
        <v>0</v>
      </c>
      <c r="AC326" s="166">
        <f>VLOOKUP(L326,Schnitt3!L:P,3,0)</f>
        <v>0</v>
      </c>
      <c r="AD326" s="166">
        <f>VLOOKUP(L326,Schnitt4!L:P,3,0)</f>
        <v>0</v>
      </c>
      <c r="AE326" s="166">
        <f>VLOOKUP(L326,Schnitt5!L:P,3,0)</f>
        <v>0</v>
      </c>
      <c r="AF326" s="166">
        <f>VLOOKUP(L326,Schnitt6!L:P,3,0)</f>
        <v>0</v>
      </c>
    </row>
    <row r="327" spans="12:32" x14ac:dyDescent="0.25">
      <c r="L327" s="264">
        <f>Member!A327</f>
        <v>38509</v>
      </c>
      <c r="M327" s="166">
        <f t="shared" si="30"/>
        <v>0</v>
      </c>
      <c r="N327" s="166">
        <f t="shared" si="31"/>
        <v>0</v>
      </c>
      <c r="O327" s="166">
        <f t="shared" si="32"/>
        <v>0</v>
      </c>
      <c r="P327" s="166">
        <f t="shared" si="33"/>
        <v>49</v>
      </c>
      <c r="S327" s="166">
        <f>VLOOKUP(L327,Schnitt1!L:P,2,0)</f>
        <v>0</v>
      </c>
      <c r="T327" s="166">
        <f>VLOOKUP(L327,Schnitt2!L:P,2,0)</f>
        <v>0</v>
      </c>
      <c r="U327" s="166">
        <f>VLOOKUP(L327,Schnitt3!L:P,2,0)</f>
        <v>0</v>
      </c>
      <c r="V327" s="166">
        <f>VLOOKUP(L327,Schnitt4!L:P,2,0)</f>
        <v>0</v>
      </c>
      <c r="W327" s="166">
        <f>VLOOKUP(L327,Schnitt5!L:P,2,0)</f>
        <v>0</v>
      </c>
      <c r="X327" s="166">
        <f>VLOOKUP(L327,Schnitt6!L:P,2,0)</f>
        <v>0</v>
      </c>
      <c r="AA327" s="166">
        <f>VLOOKUP(L327,Schnitt1!L:P,3,0)</f>
        <v>0</v>
      </c>
      <c r="AB327" s="166">
        <f>VLOOKUP(L327,Schnitt2!L:P,3,0)</f>
        <v>0</v>
      </c>
      <c r="AC327" s="166">
        <f>VLOOKUP(L327,Schnitt3!L:P,3,0)</f>
        <v>0</v>
      </c>
      <c r="AD327" s="166">
        <f>VLOOKUP(L327,Schnitt4!L:P,3,0)</f>
        <v>0</v>
      </c>
      <c r="AE327" s="166">
        <f>VLOOKUP(L327,Schnitt5!L:P,3,0)</f>
        <v>0</v>
      </c>
      <c r="AF327" s="166">
        <f>VLOOKUP(L327,Schnitt6!L:P,3,0)</f>
        <v>0</v>
      </c>
    </row>
    <row r="328" spans="12:32" x14ac:dyDescent="0.25">
      <c r="L328" s="264">
        <f>Member!A328</f>
        <v>25082</v>
      </c>
      <c r="M328" s="166">
        <f t="shared" si="30"/>
        <v>0</v>
      </c>
      <c r="N328" s="166">
        <f t="shared" si="31"/>
        <v>0</v>
      </c>
      <c r="O328" s="166">
        <f t="shared" si="32"/>
        <v>0</v>
      </c>
      <c r="P328" s="166">
        <f t="shared" si="33"/>
        <v>49</v>
      </c>
      <c r="S328" s="166">
        <f>VLOOKUP(L328,Schnitt1!L:P,2,0)</f>
        <v>0</v>
      </c>
      <c r="T328" s="166">
        <f>VLOOKUP(L328,Schnitt2!L:P,2,0)</f>
        <v>0</v>
      </c>
      <c r="U328" s="166">
        <f>VLOOKUP(L328,Schnitt3!L:P,2,0)</f>
        <v>0</v>
      </c>
      <c r="V328" s="166">
        <f>VLOOKUP(L328,Schnitt4!L:P,2,0)</f>
        <v>0</v>
      </c>
      <c r="W328" s="166">
        <f>VLOOKUP(L328,Schnitt5!L:P,2,0)</f>
        <v>0</v>
      </c>
      <c r="X328" s="166">
        <f>VLOOKUP(L328,Schnitt6!L:P,2,0)</f>
        <v>0</v>
      </c>
      <c r="AA328" s="166">
        <f>VLOOKUP(L328,Schnitt1!L:P,3,0)</f>
        <v>0</v>
      </c>
      <c r="AB328" s="166">
        <f>VLOOKUP(L328,Schnitt2!L:P,3,0)</f>
        <v>0</v>
      </c>
      <c r="AC328" s="166">
        <f>VLOOKUP(L328,Schnitt3!L:P,3,0)</f>
        <v>0</v>
      </c>
      <c r="AD328" s="166">
        <f>VLOOKUP(L328,Schnitt4!L:P,3,0)</f>
        <v>0</v>
      </c>
      <c r="AE328" s="166">
        <f>VLOOKUP(L328,Schnitt5!L:P,3,0)</f>
        <v>0</v>
      </c>
      <c r="AF328" s="166">
        <f>VLOOKUP(L328,Schnitt6!L:P,3,0)</f>
        <v>0</v>
      </c>
    </row>
    <row r="329" spans="12:32" x14ac:dyDescent="0.25">
      <c r="L329" s="264">
        <f>Member!A329</f>
        <v>38115</v>
      </c>
      <c r="M329" s="166">
        <f t="shared" si="30"/>
        <v>0</v>
      </c>
      <c r="N329" s="166">
        <f t="shared" si="31"/>
        <v>0</v>
      </c>
      <c r="O329" s="166">
        <f t="shared" si="32"/>
        <v>0</v>
      </c>
      <c r="P329" s="166">
        <f t="shared" si="33"/>
        <v>49</v>
      </c>
      <c r="S329" s="166">
        <f>VLOOKUP(L329,Schnitt1!L:P,2,0)</f>
        <v>0</v>
      </c>
      <c r="T329" s="166">
        <f>VLOOKUP(L329,Schnitt2!L:P,2,0)</f>
        <v>0</v>
      </c>
      <c r="U329" s="166">
        <f>VLOOKUP(L329,Schnitt3!L:P,2,0)</f>
        <v>0</v>
      </c>
      <c r="V329" s="166">
        <f>VLOOKUP(L329,Schnitt4!L:P,2,0)</f>
        <v>0</v>
      </c>
      <c r="W329" s="166">
        <f>VLOOKUP(L329,Schnitt5!L:P,2,0)</f>
        <v>0</v>
      </c>
      <c r="X329" s="166">
        <f>VLOOKUP(L329,Schnitt6!L:P,2,0)</f>
        <v>0</v>
      </c>
      <c r="AA329" s="166">
        <f>VLOOKUP(L329,Schnitt1!L:P,3,0)</f>
        <v>0</v>
      </c>
      <c r="AB329" s="166">
        <f>VLOOKUP(L329,Schnitt2!L:P,3,0)</f>
        <v>0</v>
      </c>
      <c r="AC329" s="166">
        <f>VLOOKUP(L329,Schnitt3!L:P,3,0)</f>
        <v>0</v>
      </c>
      <c r="AD329" s="166">
        <f>VLOOKUP(L329,Schnitt4!L:P,3,0)</f>
        <v>0</v>
      </c>
      <c r="AE329" s="166">
        <f>VLOOKUP(L329,Schnitt5!L:P,3,0)</f>
        <v>0</v>
      </c>
      <c r="AF329" s="166">
        <f>VLOOKUP(L329,Schnitt6!L:P,3,0)</f>
        <v>0</v>
      </c>
    </row>
    <row r="330" spans="12:32" x14ac:dyDescent="0.25">
      <c r="L330" s="264">
        <f>Member!A330</f>
        <v>7228</v>
      </c>
      <c r="M330" s="166">
        <f t="shared" si="30"/>
        <v>0</v>
      </c>
      <c r="N330" s="166">
        <f t="shared" si="31"/>
        <v>0</v>
      </c>
      <c r="O330" s="166">
        <f t="shared" si="32"/>
        <v>0</v>
      </c>
      <c r="P330" s="166">
        <f t="shared" si="33"/>
        <v>49</v>
      </c>
      <c r="S330" s="166">
        <f>VLOOKUP(L330,Schnitt1!L:P,2,0)</f>
        <v>0</v>
      </c>
      <c r="T330" s="166">
        <f>VLOOKUP(L330,Schnitt2!L:P,2,0)</f>
        <v>0</v>
      </c>
      <c r="U330" s="166">
        <f>VLOOKUP(L330,Schnitt3!L:P,2,0)</f>
        <v>0</v>
      </c>
      <c r="V330" s="166">
        <f>VLOOKUP(L330,Schnitt4!L:P,2,0)</f>
        <v>0</v>
      </c>
      <c r="W330" s="166">
        <f>VLOOKUP(L330,Schnitt5!L:P,2,0)</f>
        <v>0</v>
      </c>
      <c r="X330" s="166">
        <f>VLOOKUP(L330,Schnitt6!L:P,2,0)</f>
        <v>0</v>
      </c>
      <c r="AA330" s="166">
        <f>VLOOKUP(L330,Schnitt1!L:P,3,0)</f>
        <v>0</v>
      </c>
      <c r="AB330" s="166">
        <f>VLOOKUP(L330,Schnitt2!L:P,3,0)</f>
        <v>0</v>
      </c>
      <c r="AC330" s="166">
        <f>VLOOKUP(L330,Schnitt3!L:P,3,0)</f>
        <v>0</v>
      </c>
      <c r="AD330" s="166">
        <f>VLOOKUP(L330,Schnitt4!L:P,3,0)</f>
        <v>0</v>
      </c>
      <c r="AE330" s="166">
        <f>VLOOKUP(L330,Schnitt5!L:P,3,0)</f>
        <v>0</v>
      </c>
      <c r="AF330" s="166">
        <f>VLOOKUP(L330,Schnitt6!L:P,3,0)</f>
        <v>0</v>
      </c>
    </row>
    <row r="331" spans="12:32" x14ac:dyDescent="0.25">
      <c r="L331" s="264">
        <f>Member!A331</f>
        <v>38275</v>
      </c>
      <c r="M331" s="166">
        <f t="shared" si="30"/>
        <v>0</v>
      </c>
      <c r="N331" s="166">
        <f t="shared" si="31"/>
        <v>0</v>
      </c>
      <c r="O331" s="166">
        <f t="shared" si="32"/>
        <v>0</v>
      </c>
      <c r="P331" s="166">
        <f t="shared" si="33"/>
        <v>49</v>
      </c>
      <c r="S331" s="166">
        <f>VLOOKUP(L331,Schnitt1!L:P,2,0)</f>
        <v>0</v>
      </c>
      <c r="T331" s="166">
        <f>VLOOKUP(L331,Schnitt2!L:P,2,0)</f>
        <v>0</v>
      </c>
      <c r="U331" s="166">
        <f>VLOOKUP(L331,Schnitt3!L:P,2,0)</f>
        <v>0</v>
      </c>
      <c r="V331" s="166">
        <f>VLOOKUP(L331,Schnitt4!L:P,2,0)</f>
        <v>0</v>
      </c>
      <c r="W331" s="166">
        <f>VLOOKUP(L331,Schnitt5!L:P,2,0)</f>
        <v>0</v>
      </c>
      <c r="X331" s="166">
        <f>VLOOKUP(L331,Schnitt6!L:P,2,0)</f>
        <v>0</v>
      </c>
      <c r="AA331" s="166">
        <f>VLOOKUP(L331,Schnitt1!L:P,3,0)</f>
        <v>0</v>
      </c>
      <c r="AB331" s="166">
        <f>VLOOKUP(L331,Schnitt2!L:P,3,0)</f>
        <v>0</v>
      </c>
      <c r="AC331" s="166">
        <f>VLOOKUP(L331,Schnitt3!L:P,3,0)</f>
        <v>0</v>
      </c>
      <c r="AD331" s="166">
        <f>VLOOKUP(L331,Schnitt4!L:P,3,0)</f>
        <v>0</v>
      </c>
      <c r="AE331" s="166">
        <f>VLOOKUP(L331,Schnitt5!L:P,3,0)</f>
        <v>0</v>
      </c>
      <c r="AF331" s="166">
        <f>VLOOKUP(L331,Schnitt6!L:P,3,0)</f>
        <v>0</v>
      </c>
    </row>
    <row r="332" spans="12:32" x14ac:dyDescent="0.25">
      <c r="L332" s="264">
        <f>Member!A332</f>
        <v>7135</v>
      </c>
      <c r="M332" s="166">
        <f t="shared" si="30"/>
        <v>0</v>
      </c>
      <c r="N332" s="166">
        <f t="shared" si="31"/>
        <v>0</v>
      </c>
      <c r="O332" s="166">
        <f t="shared" si="32"/>
        <v>0</v>
      </c>
      <c r="P332" s="166">
        <f t="shared" si="33"/>
        <v>49</v>
      </c>
      <c r="S332" s="166">
        <f>VLOOKUP(L332,Schnitt1!L:P,2,0)</f>
        <v>0</v>
      </c>
      <c r="T332" s="166">
        <f>VLOOKUP(L332,Schnitt2!L:P,2,0)</f>
        <v>0</v>
      </c>
      <c r="U332" s="166">
        <f>VLOOKUP(L332,Schnitt3!L:P,2,0)</f>
        <v>0</v>
      </c>
      <c r="V332" s="166">
        <f>VLOOKUP(L332,Schnitt4!L:P,2,0)</f>
        <v>0</v>
      </c>
      <c r="W332" s="166">
        <f>VLOOKUP(L332,Schnitt5!L:P,2,0)</f>
        <v>0</v>
      </c>
      <c r="X332" s="166">
        <f>VLOOKUP(L332,Schnitt6!L:P,2,0)</f>
        <v>0</v>
      </c>
      <c r="AA332" s="166">
        <f>VLOOKUP(L332,Schnitt1!L:P,3,0)</f>
        <v>0</v>
      </c>
      <c r="AB332" s="166">
        <f>VLOOKUP(L332,Schnitt2!L:P,3,0)</f>
        <v>0</v>
      </c>
      <c r="AC332" s="166">
        <f>VLOOKUP(L332,Schnitt3!L:P,3,0)</f>
        <v>0</v>
      </c>
      <c r="AD332" s="166">
        <f>VLOOKUP(L332,Schnitt4!L:P,3,0)</f>
        <v>0</v>
      </c>
      <c r="AE332" s="166">
        <f>VLOOKUP(L332,Schnitt5!L:P,3,0)</f>
        <v>0</v>
      </c>
      <c r="AF332" s="166">
        <f>VLOOKUP(L332,Schnitt6!L:P,3,0)</f>
        <v>0</v>
      </c>
    </row>
    <row r="333" spans="12:32" x14ac:dyDescent="0.25">
      <c r="L333" s="264">
        <f>Member!A333</f>
        <v>38366</v>
      </c>
      <c r="M333" s="166">
        <f t="shared" si="30"/>
        <v>0</v>
      </c>
      <c r="N333" s="166">
        <f t="shared" si="31"/>
        <v>0</v>
      </c>
      <c r="O333" s="166">
        <f t="shared" si="32"/>
        <v>0</v>
      </c>
      <c r="P333" s="166">
        <f t="shared" si="33"/>
        <v>49</v>
      </c>
      <c r="S333" s="166">
        <f>VLOOKUP(L333,Schnitt1!L:P,2,0)</f>
        <v>0</v>
      </c>
      <c r="T333" s="166">
        <f>VLOOKUP(L333,Schnitt2!L:P,2,0)</f>
        <v>0</v>
      </c>
      <c r="U333" s="166">
        <f>VLOOKUP(L333,Schnitt3!L:P,2,0)</f>
        <v>0</v>
      </c>
      <c r="V333" s="166">
        <f>VLOOKUP(L333,Schnitt4!L:P,2,0)</f>
        <v>0</v>
      </c>
      <c r="W333" s="166">
        <f>VLOOKUP(L333,Schnitt5!L:P,2,0)</f>
        <v>0</v>
      </c>
      <c r="X333" s="166">
        <f>VLOOKUP(L333,Schnitt6!L:P,2,0)</f>
        <v>0</v>
      </c>
      <c r="AA333" s="166">
        <f>VLOOKUP(L333,Schnitt1!L:P,3,0)</f>
        <v>0</v>
      </c>
      <c r="AB333" s="166">
        <f>VLOOKUP(L333,Schnitt2!L:P,3,0)</f>
        <v>0</v>
      </c>
      <c r="AC333" s="166">
        <f>VLOOKUP(L333,Schnitt3!L:P,3,0)</f>
        <v>0</v>
      </c>
      <c r="AD333" s="166">
        <f>VLOOKUP(L333,Schnitt4!L:P,3,0)</f>
        <v>0</v>
      </c>
      <c r="AE333" s="166">
        <f>VLOOKUP(L333,Schnitt5!L:P,3,0)</f>
        <v>0</v>
      </c>
      <c r="AF333" s="166">
        <f>VLOOKUP(L333,Schnitt6!L:P,3,0)</f>
        <v>0</v>
      </c>
    </row>
    <row r="334" spans="12:32" x14ac:dyDescent="0.25">
      <c r="L334" s="264">
        <f>Member!A334</f>
        <v>38367</v>
      </c>
      <c r="M334" s="166">
        <f t="shared" si="30"/>
        <v>0</v>
      </c>
      <c r="N334" s="166">
        <f t="shared" si="31"/>
        <v>0</v>
      </c>
      <c r="O334" s="166">
        <f t="shared" si="32"/>
        <v>0</v>
      </c>
      <c r="P334" s="166">
        <f t="shared" si="33"/>
        <v>49</v>
      </c>
      <c r="S334" s="166">
        <f>VLOOKUP(L334,Schnitt1!L:P,2,0)</f>
        <v>0</v>
      </c>
      <c r="T334" s="166">
        <f>VLOOKUP(L334,Schnitt2!L:P,2,0)</f>
        <v>0</v>
      </c>
      <c r="U334" s="166">
        <f>VLOOKUP(L334,Schnitt3!L:P,2,0)</f>
        <v>0</v>
      </c>
      <c r="V334" s="166">
        <f>VLOOKUP(L334,Schnitt4!L:P,2,0)</f>
        <v>0</v>
      </c>
      <c r="W334" s="166">
        <f>VLOOKUP(L334,Schnitt5!L:P,2,0)</f>
        <v>0</v>
      </c>
      <c r="X334" s="166">
        <f>VLOOKUP(L334,Schnitt6!L:P,2,0)</f>
        <v>0</v>
      </c>
      <c r="AA334" s="166">
        <f>VLOOKUP(L334,Schnitt1!L:P,3,0)</f>
        <v>0</v>
      </c>
      <c r="AB334" s="166">
        <f>VLOOKUP(L334,Schnitt2!L:P,3,0)</f>
        <v>0</v>
      </c>
      <c r="AC334" s="166">
        <f>VLOOKUP(L334,Schnitt3!L:P,3,0)</f>
        <v>0</v>
      </c>
      <c r="AD334" s="166">
        <f>VLOOKUP(L334,Schnitt4!L:P,3,0)</f>
        <v>0</v>
      </c>
      <c r="AE334" s="166">
        <f>VLOOKUP(L334,Schnitt5!L:P,3,0)</f>
        <v>0</v>
      </c>
      <c r="AF334" s="166">
        <f>VLOOKUP(L334,Schnitt6!L:P,3,0)</f>
        <v>0</v>
      </c>
    </row>
    <row r="335" spans="12:32" x14ac:dyDescent="0.25">
      <c r="L335" s="264">
        <f>Member!A335</f>
        <v>25085</v>
      </c>
      <c r="M335" s="166">
        <f t="shared" si="30"/>
        <v>0</v>
      </c>
      <c r="N335" s="166">
        <f t="shared" si="31"/>
        <v>0</v>
      </c>
      <c r="O335" s="166">
        <f t="shared" si="32"/>
        <v>0</v>
      </c>
      <c r="P335" s="166">
        <f t="shared" si="33"/>
        <v>49</v>
      </c>
      <c r="S335" s="166">
        <f>VLOOKUP(L335,Schnitt1!L:P,2,0)</f>
        <v>0</v>
      </c>
      <c r="T335" s="166">
        <f>VLOOKUP(L335,Schnitt2!L:P,2,0)</f>
        <v>0</v>
      </c>
      <c r="U335" s="166">
        <f>VLOOKUP(L335,Schnitt3!L:P,2,0)</f>
        <v>0</v>
      </c>
      <c r="V335" s="166">
        <f>VLOOKUP(L335,Schnitt4!L:P,2,0)</f>
        <v>0</v>
      </c>
      <c r="W335" s="166">
        <f>VLOOKUP(L335,Schnitt5!L:P,2,0)</f>
        <v>0</v>
      </c>
      <c r="X335" s="166">
        <f>VLOOKUP(L335,Schnitt6!L:P,2,0)</f>
        <v>0</v>
      </c>
      <c r="AA335" s="166">
        <f>VLOOKUP(L335,Schnitt1!L:P,3,0)</f>
        <v>0</v>
      </c>
      <c r="AB335" s="166">
        <f>VLOOKUP(L335,Schnitt2!L:P,3,0)</f>
        <v>0</v>
      </c>
      <c r="AC335" s="166">
        <f>VLOOKUP(L335,Schnitt3!L:P,3,0)</f>
        <v>0</v>
      </c>
      <c r="AD335" s="166">
        <f>VLOOKUP(L335,Schnitt4!L:P,3,0)</f>
        <v>0</v>
      </c>
      <c r="AE335" s="166">
        <f>VLOOKUP(L335,Schnitt5!L:P,3,0)</f>
        <v>0</v>
      </c>
      <c r="AF335" s="166">
        <f>VLOOKUP(L335,Schnitt6!L:P,3,0)</f>
        <v>0</v>
      </c>
    </row>
    <row r="336" spans="12:32" x14ac:dyDescent="0.25">
      <c r="L336" s="264">
        <f>Member!A336</f>
        <v>38661</v>
      </c>
      <c r="M336" s="166">
        <f t="shared" si="30"/>
        <v>0</v>
      </c>
      <c r="N336" s="166">
        <f t="shared" si="31"/>
        <v>0</v>
      </c>
      <c r="O336" s="166">
        <f t="shared" si="32"/>
        <v>0</v>
      </c>
      <c r="P336" s="166">
        <f t="shared" si="33"/>
        <v>49</v>
      </c>
      <c r="S336" s="166">
        <f>VLOOKUP(L336,Schnitt1!L:P,2,0)</f>
        <v>0</v>
      </c>
      <c r="T336" s="166">
        <f>VLOOKUP(L336,Schnitt2!L:P,2,0)</f>
        <v>0</v>
      </c>
      <c r="U336" s="166">
        <f>VLOOKUP(L336,Schnitt3!L:P,2,0)</f>
        <v>0</v>
      </c>
      <c r="V336" s="166">
        <f>VLOOKUP(L336,Schnitt4!L:P,2,0)</f>
        <v>0</v>
      </c>
      <c r="W336" s="166">
        <f>VLOOKUP(L336,Schnitt5!L:P,2,0)</f>
        <v>0</v>
      </c>
      <c r="X336" s="166">
        <f>VLOOKUP(L336,Schnitt6!L:P,2,0)</f>
        <v>0</v>
      </c>
      <c r="AA336" s="166">
        <f>VLOOKUP(L336,Schnitt1!L:P,3,0)</f>
        <v>0</v>
      </c>
      <c r="AB336" s="166">
        <f>VLOOKUP(L336,Schnitt2!L:P,3,0)</f>
        <v>0</v>
      </c>
      <c r="AC336" s="166">
        <f>VLOOKUP(L336,Schnitt3!L:P,3,0)</f>
        <v>0</v>
      </c>
      <c r="AD336" s="166">
        <f>VLOOKUP(L336,Schnitt4!L:P,3,0)</f>
        <v>0</v>
      </c>
      <c r="AE336" s="166">
        <f>VLOOKUP(L336,Schnitt5!L:P,3,0)</f>
        <v>0</v>
      </c>
      <c r="AF336" s="166">
        <f>VLOOKUP(L336,Schnitt6!L:P,3,0)</f>
        <v>0</v>
      </c>
    </row>
    <row r="337" spans="12:32" x14ac:dyDescent="0.25">
      <c r="L337" s="264">
        <f>Member!A337</f>
        <v>7131</v>
      </c>
      <c r="M337" s="166">
        <f t="shared" si="30"/>
        <v>0</v>
      </c>
      <c r="N337" s="166">
        <f t="shared" si="31"/>
        <v>0</v>
      </c>
      <c r="O337" s="166">
        <f t="shared" si="32"/>
        <v>0</v>
      </c>
      <c r="P337" s="166">
        <f t="shared" si="33"/>
        <v>49</v>
      </c>
      <c r="S337" s="166">
        <f>VLOOKUP(L337,Schnitt1!L:P,2,0)</f>
        <v>0</v>
      </c>
      <c r="T337" s="166">
        <f>VLOOKUP(L337,Schnitt2!L:P,2,0)</f>
        <v>0</v>
      </c>
      <c r="U337" s="166">
        <f>VLOOKUP(L337,Schnitt3!L:P,2,0)</f>
        <v>0</v>
      </c>
      <c r="V337" s="166">
        <f>VLOOKUP(L337,Schnitt4!L:P,2,0)</f>
        <v>0</v>
      </c>
      <c r="W337" s="166">
        <f>VLOOKUP(L337,Schnitt5!L:P,2,0)</f>
        <v>0</v>
      </c>
      <c r="X337" s="166">
        <f>VLOOKUP(L337,Schnitt6!L:P,2,0)</f>
        <v>0</v>
      </c>
      <c r="AA337" s="166">
        <f>VLOOKUP(L337,Schnitt1!L:P,3,0)</f>
        <v>0</v>
      </c>
      <c r="AB337" s="166">
        <f>VLOOKUP(L337,Schnitt2!L:P,3,0)</f>
        <v>0</v>
      </c>
      <c r="AC337" s="166">
        <f>VLOOKUP(L337,Schnitt3!L:P,3,0)</f>
        <v>0</v>
      </c>
      <c r="AD337" s="166">
        <f>VLOOKUP(L337,Schnitt4!L:P,3,0)</f>
        <v>0</v>
      </c>
      <c r="AE337" s="166">
        <f>VLOOKUP(L337,Schnitt5!L:P,3,0)</f>
        <v>0</v>
      </c>
      <c r="AF337" s="166">
        <f>VLOOKUP(L337,Schnitt6!L:P,3,0)</f>
        <v>0</v>
      </c>
    </row>
    <row r="338" spans="12:32" x14ac:dyDescent="0.25">
      <c r="L338" s="264">
        <f>Member!A338</f>
        <v>7123</v>
      </c>
      <c r="M338" s="166">
        <f t="shared" si="30"/>
        <v>0</v>
      </c>
      <c r="N338" s="166">
        <f t="shared" si="31"/>
        <v>0</v>
      </c>
      <c r="O338" s="166">
        <f t="shared" si="32"/>
        <v>0</v>
      </c>
      <c r="P338" s="166">
        <f t="shared" si="33"/>
        <v>49</v>
      </c>
      <c r="S338" s="166">
        <f>VLOOKUP(L338,Schnitt1!L:P,2,0)</f>
        <v>0</v>
      </c>
      <c r="T338" s="166">
        <f>VLOOKUP(L338,Schnitt2!L:P,2,0)</f>
        <v>0</v>
      </c>
      <c r="U338" s="166">
        <f>VLOOKUP(L338,Schnitt3!L:P,2,0)</f>
        <v>0</v>
      </c>
      <c r="V338" s="166">
        <f>VLOOKUP(L338,Schnitt4!L:P,2,0)</f>
        <v>0</v>
      </c>
      <c r="W338" s="166">
        <f>VLOOKUP(L338,Schnitt5!L:P,2,0)</f>
        <v>0</v>
      </c>
      <c r="X338" s="166">
        <f>VLOOKUP(L338,Schnitt6!L:P,2,0)</f>
        <v>0</v>
      </c>
      <c r="AA338" s="166">
        <f>VLOOKUP(L338,Schnitt1!L:P,3,0)</f>
        <v>0</v>
      </c>
      <c r="AB338" s="166">
        <f>VLOOKUP(L338,Schnitt2!L:P,3,0)</f>
        <v>0</v>
      </c>
      <c r="AC338" s="166">
        <f>VLOOKUP(L338,Schnitt3!L:P,3,0)</f>
        <v>0</v>
      </c>
      <c r="AD338" s="166">
        <f>VLOOKUP(L338,Schnitt4!L:P,3,0)</f>
        <v>0</v>
      </c>
      <c r="AE338" s="166">
        <f>VLOOKUP(L338,Schnitt5!L:P,3,0)</f>
        <v>0</v>
      </c>
      <c r="AF338" s="166">
        <f>VLOOKUP(L338,Schnitt6!L:P,3,0)</f>
        <v>0</v>
      </c>
    </row>
    <row r="339" spans="12:32" x14ac:dyDescent="0.25">
      <c r="L339" s="264">
        <f>Member!A339</f>
        <v>7136</v>
      </c>
      <c r="M339" s="166">
        <f t="shared" si="30"/>
        <v>0</v>
      </c>
      <c r="N339" s="166">
        <f t="shared" si="31"/>
        <v>0</v>
      </c>
      <c r="O339" s="166">
        <f t="shared" si="32"/>
        <v>0</v>
      </c>
      <c r="P339" s="166">
        <f t="shared" si="33"/>
        <v>49</v>
      </c>
      <c r="S339" s="166">
        <f>VLOOKUP(L339,Schnitt1!L:P,2,0)</f>
        <v>0</v>
      </c>
      <c r="T339" s="166">
        <f>VLOOKUP(L339,Schnitt2!L:P,2,0)</f>
        <v>0</v>
      </c>
      <c r="U339" s="166">
        <f>VLOOKUP(L339,Schnitt3!L:P,2,0)</f>
        <v>0</v>
      </c>
      <c r="V339" s="166">
        <f>VLOOKUP(L339,Schnitt4!L:P,2,0)</f>
        <v>0</v>
      </c>
      <c r="W339" s="166">
        <f>VLOOKUP(L339,Schnitt5!L:P,2,0)</f>
        <v>0</v>
      </c>
      <c r="X339" s="166">
        <f>VLOOKUP(L339,Schnitt6!L:P,2,0)</f>
        <v>0</v>
      </c>
      <c r="AA339" s="166">
        <f>VLOOKUP(L339,Schnitt1!L:P,3,0)</f>
        <v>0</v>
      </c>
      <c r="AB339" s="166">
        <f>VLOOKUP(L339,Schnitt2!L:P,3,0)</f>
        <v>0</v>
      </c>
      <c r="AC339" s="166">
        <f>VLOOKUP(L339,Schnitt3!L:P,3,0)</f>
        <v>0</v>
      </c>
      <c r="AD339" s="166">
        <f>VLOOKUP(L339,Schnitt4!L:P,3,0)</f>
        <v>0</v>
      </c>
      <c r="AE339" s="166">
        <f>VLOOKUP(L339,Schnitt5!L:P,3,0)</f>
        <v>0</v>
      </c>
      <c r="AF339" s="166">
        <f>VLOOKUP(L339,Schnitt6!L:P,3,0)</f>
        <v>0</v>
      </c>
    </row>
    <row r="340" spans="12:32" x14ac:dyDescent="0.25">
      <c r="L340" s="264">
        <f>Member!A340</f>
        <v>7723</v>
      </c>
      <c r="M340" s="166">
        <f t="shared" si="30"/>
        <v>0</v>
      </c>
      <c r="N340" s="166">
        <f t="shared" si="31"/>
        <v>0</v>
      </c>
      <c r="O340" s="166">
        <f t="shared" si="32"/>
        <v>0</v>
      </c>
      <c r="P340" s="166">
        <f t="shared" si="33"/>
        <v>49</v>
      </c>
      <c r="S340" s="166">
        <f>VLOOKUP(L340,Schnitt1!L:P,2,0)</f>
        <v>0</v>
      </c>
      <c r="T340" s="166">
        <f>VLOOKUP(L340,Schnitt2!L:P,2,0)</f>
        <v>0</v>
      </c>
      <c r="U340" s="166">
        <f>VLOOKUP(L340,Schnitt3!L:P,2,0)</f>
        <v>0</v>
      </c>
      <c r="V340" s="166">
        <f>VLOOKUP(L340,Schnitt4!L:P,2,0)</f>
        <v>0</v>
      </c>
      <c r="W340" s="166">
        <f>VLOOKUP(L340,Schnitt5!L:P,2,0)</f>
        <v>0</v>
      </c>
      <c r="X340" s="166">
        <f>VLOOKUP(L340,Schnitt6!L:P,2,0)</f>
        <v>0</v>
      </c>
      <c r="AA340" s="166">
        <f>VLOOKUP(L340,Schnitt1!L:P,3,0)</f>
        <v>0</v>
      </c>
      <c r="AB340" s="166">
        <f>VLOOKUP(L340,Schnitt2!L:P,3,0)</f>
        <v>0</v>
      </c>
      <c r="AC340" s="166">
        <f>VLOOKUP(L340,Schnitt3!L:P,3,0)</f>
        <v>0</v>
      </c>
      <c r="AD340" s="166">
        <f>VLOOKUP(L340,Schnitt4!L:P,3,0)</f>
        <v>0</v>
      </c>
      <c r="AE340" s="166">
        <f>VLOOKUP(L340,Schnitt5!L:P,3,0)</f>
        <v>0</v>
      </c>
      <c r="AF340" s="166">
        <f>VLOOKUP(L340,Schnitt6!L:P,3,0)</f>
        <v>0</v>
      </c>
    </row>
    <row r="341" spans="12:32" x14ac:dyDescent="0.25">
      <c r="L341" s="264">
        <f>Member!A341</f>
        <v>25479</v>
      </c>
      <c r="M341" s="166">
        <f t="shared" si="30"/>
        <v>0</v>
      </c>
      <c r="N341" s="166">
        <f t="shared" si="31"/>
        <v>0</v>
      </c>
      <c r="O341" s="166">
        <f t="shared" si="32"/>
        <v>0</v>
      </c>
      <c r="P341" s="166">
        <f t="shared" si="33"/>
        <v>49</v>
      </c>
      <c r="S341" s="166">
        <f>VLOOKUP(L341,Schnitt1!L:P,2,0)</f>
        <v>0</v>
      </c>
      <c r="T341" s="166">
        <f>VLOOKUP(L341,Schnitt2!L:P,2,0)</f>
        <v>0</v>
      </c>
      <c r="U341" s="166">
        <f>VLOOKUP(L341,Schnitt3!L:P,2,0)</f>
        <v>0</v>
      </c>
      <c r="V341" s="166">
        <f>VLOOKUP(L341,Schnitt4!L:P,2,0)</f>
        <v>0</v>
      </c>
      <c r="W341" s="166">
        <f>VLOOKUP(L341,Schnitt5!L:P,2,0)</f>
        <v>0</v>
      </c>
      <c r="X341" s="166">
        <f>VLOOKUP(L341,Schnitt6!L:P,2,0)</f>
        <v>0</v>
      </c>
      <c r="AA341" s="166">
        <f>VLOOKUP(L341,Schnitt1!L:P,3,0)</f>
        <v>0</v>
      </c>
      <c r="AB341" s="166">
        <f>VLOOKUP(L341,Schnitt2!L:P,3,0)</f>
        <v>0</v>
      </c>
      <c r="AC341" s="166">
        <f>VLOOKUP(L341,Schnitt3!L:P,3,0)</f>
        <v>0</v>
      </c>
      <c r="AD341" s="166">
        <f>VLOOKUP(L341,Schnitt4!L:P,3,0)</f>
        <v>0</v>
      </c>
      <c r="AE341" s="166">
        <f>VLOOKUP(L341,Schnitt5!L:P,3,0)</f>
        <v>0</v>
      </c>
      <c r="AF341" s="166">
        <f>VLOOKUP(L341,Schnitt6!L:P,3,0)</f>
        <v>0</v>
      </c>
    </row>
    <row r="342" spans="12:32" x14ac:dyDescent="0.25">
      <c r="L342" s="264">
        <f>Member!A342</f>
        <v>7126</v>
      </c>
      <c r="M342" s="166">
        <f t="shared" si="30"/>
        <v>0</v>
      </c>
      <c r="N342" s="166">
        <f t="shared" si="31"/>
        <v>0</v>
      </c>
      <c r="O342" s="166">
        <f t="shared" si="32"/>
        <v>0</v>
      </c>
      <c r="P342" s="166">
        <f t="shared" si="33"/>
        <v>49</v>
      </c>
      <c r="S342" s="166">
        <f>VLOOKUP(L342,Schnitt1!L:P,2,0)</f>
        <v>0</v>
      </c>
      <c r="T342" s="166">
        <f>VLOOKUP(L342,Schnitt2!L:P,2,0)</f>
        <v>0</v>
      </c>
      <c r="U342" s="166">
        <f>VLOOKUP(L342,Schnitt3!L:P,2,0)</f>
        <v>0</v>
      </c>
      <c r="V342" s="166">
        <f>VLOOKUP(L342,Schnitt4!L:P,2,0)</f>
        <v>0</v>
      </c>
      <c r="W342" s="166">
        <f>VLOOKUP(L342,Schnitt5!L:P,2,0)</f>
        <v>0</v>
      </c>
      <c r="X342" s="166">
        <f>VLOOKUP(L342,Schnitt6!L:P,2,0)</f>
        <v>0</v>
      </c>
      <c r="AA342" s="166">
        <f>VLOOKUP(L342,Schnitt1!L:P,3,0)</f>
        <v>0</v>
      </c>
      <c r="AB342" s="166">
        <f>VLOOKUP(L342,Schnitt2!L:P,3,0)</f>
        <v>0</v>
      </c>
      <c r="AC342" s="166">
        <f>VLOOKUP(L342,Schnitt3!L:P,3,0)</f>
        <v>0</v>
      </c>
      <c r="AD342" s="166">
        <f>VLOOKUP(L342,Schnitt4!L:P,3,0)</f>
        <v>0</v>
      </c>
      <c r="AE342" s="166">
        <f>VLOOKUP(L342,Schnitt5!L:P,3,0)</f>
        <v>0</v>
      </c>
      <c r="AF342" s="166">
        <f>VLOOKUP(L342,Schnitt6!L:P,3,0)</f>
        <v>0</v>
      </c>
    </row>
    <row r="343" spans="12:32" x14ac:dyDescent="0.25">
      <c r="L343" s="264">
        <f>Member!A343</f>
        <v>38760</v>
      </c>
      <c r="M343" s="166">
        <f t="shared" si="30"/>
        <v>0</v>
      </c>
      <c r="N343" s="166">
        <f t="shared" si="31"/>
        <v>0</v>
      </c>
      <c r="O343" s="166">
        <f t="shared" si="32"/>
        <v>0</v>
      </c>
      <c r="P343" s="166">
        <f t="shared" si="33"/>
        <v>49</v>
      </c>
      <c r="S343" s="166">
        <f>VLOOKUP(L343,Schnitt1!L:P,2,0)</f>
        <v>0</v>
      </c>
      <c r="T343" s="166">
        <f>VLOOKUP(L343,Schnitt2!L:P,2,0)</f>
        <v>0</v>
      </c>
      <c r="U343" s="166">
        <f>VLOOKUP(L343,Schnitt3!L:P,2,0)</f>
        <v>0</v>
      </c>
      <c r="V343" s="166">
        <f>VLOOKUP(L343,Schnitt4!L:P,2,0)</f>
        <v>0</v>
      </c>
      <c r="W343" s="166">
        <f>VLOOKUP(L343,Schnitt5!L:P,2,0)</f>
        <v>0</v>
      </c>
      <c r="X343" s="166">
        <f>VLOOKUP(L343,Schnitt6!L:P,2,0)</f>
        <v>0</v>
      </c>
      <c r="AA343" s="166">
        <f>VLOOKUP(L343,Schnitt1!L:P,3,0)</f>
        <v>0</v>
      </c>
      <c r="AB343" s="166">
        <f>VLOOKUP(L343,Schnitt2!L:P,3,0)</f>
        <v>0</v>
      </c>
      <c r="AC343" s="166">
        <f>VLOOKUP(L343,Schnitt3!L:P,3,0)</f>
        <v>0</v>
      </c>
      <c r="AD343" s="166">
        <f>VLOOKUP(L343,Schnitt4!L:P,3,0)</f>
        <v>0</v>
      </c>
      <c r="AE343" s="166">
        <f>VLOOKUP(L343,Schnitt5!L:P,3,0)</f>
        <v>0</v>
      </c>
      <c r="AF343" s="166">
        <f>VLOOKUP(L343,Schnitt6!L:P,3,0)</f>
        <v>0</v>
      </c>
    </row>
    <row r="344" spans="12:32" x14ac:dyDescent="0.25">
      <c r="L344" s="264">
        <f>Member!A344</f>
        <v>38962</v>
      </c>
      <c r="M344" s="166">
        <f t="shared" si="30"/>
        <v>0</v>
      </c>
      <c r="N344" s="166">
        <f t="shared" si="31"/>
        <v>0</v>
      </c>
      <c r="O344" s="166">
        <f t="shared" si="32"/>
        <v>0</v>
      </c>
      <c r="P344" s="166">
        <f t="shared" si="33"/>
        <v>49</v>
      </c>
      <c r="S344" s="166">
        <f>VLOOKUP(L344,Schnitt1!L:P,2,0)</f>
        <v>0</v>
      </c>
      <c r="T344" s="166">
        <f>VLOOKUP(L344,Schnitt2!L:P,2,0)</f>
        <v>0</v>
      </c>
      <c r="U344" s="166">
        <f>VLOOKUP(L344,Schnitt3!L:P,2,0)</f>
        <v>0</v>
      </c>
      <c r="V344" s="166">
        <f>VLOOKUP(L344,Schnitt4!L:P,2,0)</f>
        <v>0</v>
      </c>
      <c r="W344" s="166">
        <f>VLOOKUP(L344,Schnitt5!L:P,2,0)</f>
        <v>0</v>
      </c>
      <c r="X344" s="166">
        <f>VLOOKUP(L344,Schnitt6!L:P,2,0)</f>
        <v>0</v>
      </c>
      <c r="AA344" s="166">
        <f>VLOOKUP(L344,Schnitt1!L:P,3,0)</f>
        <v>0</v>
      </c>
      <c r="AB344" s="166">
        <f>VLOOKUP(L344,Schnitt2!L:P,3,0)</f>
        <v>0</v>
      </c>
      <c r="AC344" s="166">
        <f>VLOOKUP(L344,Schnitt3!L:P,3,0)</f>
        <v>0</v>
      </c>
      <c r="AD344" s="166">
        <f>VLOOKUP(L344,Schnitt4!L:P,3,0)</f>
        <v>0</v>
      </c>
      <c r="AE344" s="166">
        <f>VLOOKUP(L344,Schnitt5!L:P,3,0)</f>
        <v>0</v>
      </c>
      <c r="AF344" s="166">
        <f>VLOOKUP(L344,Schnitt6!L:P,3,0)</f>
        <v>0</v>
      </c>
    </row>
    <row r="345" spans="12:32" x14ac:dyDescent="0.25">
      <c r="L345" s="264">
        <f>Member!A345</f>
        <v>38575</v>
      </c>
      <c r="M345" s="166">
        <f t="shared" si="30"/>
        <v>0</v>
      </c>
      <c r="N345" s="166">
        <f t="shared" si="31"/>
        <v>0</v>
      </c>
      <c r="O345" s="166">
        <f t="shared" si="32"/>
        <v>0</v>
      </c>
      <c r="P345" s="166">
        <f t="shared" si="33"/>
        <v>49</v>
      </c>
      <c r="S345" s="166">
        <f>VLOOKUP(L345,Schnitt1!L:P,2,0)</f>
        <v>0</v>
      </c>
      <c r="T345" s="166">
        <f>VLOOKUP(L345,Schnitt2!L:P,2,0)</f>
        <v>0</v>
      </c>
      <c r="U345" s="166">
        <f>VLOOKUP(L345,Schnitt3!L:P,2,0)</f>
        <v>0</v>
      </c>
      <c r="V345" s="166">
        <f>VLOOKUP(L345,Schnitt4!L:P,2,0)</f>
        <v>0</v>
      </c>
      <c r="W345" s="166">
        <f>VLOOKUP(L345,Schnitt5!L:P,2,0)</f>
        <v>0</v>
      </c>
      <c r="X345" s="166">
        <f>VLOOKUP(L345,Schnitt6!L:P,2,0)</f>
        <v>0</v>
      </c>
      <c r="AA345" s="166">
        <f>VLOOKUP(L345,Schnitt1!L:P,3,0)</f>
        <v>0</v>
      </c>
      <c r="AB345" s="166">
        <f>VLOOKUP(L345,Schnitt2!L:P,3,0)</f>
        <v>0</v>
      </c>
      <c r="AC345" s="166">
        <f>VLOOKUP(L345,Schnitt3!L:P,3,0)</f>
        <v>0</v>
      </c>
      <c r="AD345" s="166">
        <f>VLOOKUP(L345,Schnitt4!L:P,3,0)</f>
        <v>0</v>
      </c>
      <c r="AE345" s="166">
        <f>VLOOKUP(L345,Schnitt5!L:P,3,0)</f>
        <v>0</v>
      </c>
      <c r="AF345" s="166">
        <f>VLOOKUP(L345,Schnitt6!L:P,3,0)</f>
        <v>0</v>
      </c>
    </row>
    <row r="346" spans="12:32" x14ac:dyDescent="0.25">
      <c r="L346" s="264">
        <f>Member!A346</f>
        <v>16888</v>
      </c>
      <c r="M346" s="166">
        <f t="shared" si="30"/>
        <v>0</v>
      </c>
      <c r="N346" s="166">
        <f t="shared" si="31"/>
        <v>0</v>
      </c>
      <c r="O346" s="166">
        <f t="shared" si="32"/>
        <v>0</v>
      </c>
      <c r="P346" s="166">
        <f t="shared" si="33"/>
        <v>49</v>
      </c>
      <c r="S346" s="166">
        <f>VLOOKUP(L346,Schnitt1!L:P,2,0)</f>
        <v>0</v>
      </c>
      <c r="T346" s="166">
        <f>VLOOKUP(L346,Schnitt2!L:P,2,0)</f>
        <v>0</v>
      </c>
      <c r="U346" s="166">
        <f>VLOOKUP(L346,Schnitt3!L:P,2,0)</f>
        <v>0</v>
      </c>
      <c r="V346" s="166">
        <f>VLOOKUP(L346,Schnitt4!L:P,2,0)</f>
        <v>0</v>
      </c>
      <c r="W346" s="166">
        <f>VLOOKUP(L346,Schnitt5!L:P,2,0)</f>
        <v>0</v>
      </c>
      <c r="X346" s="166">
        <f>VLOOKUP(L346,Schnitt6!L:P,2,0)</f>
        <v>0</v>
      </c>
      <c r="AA346" s="166">
        <f>VLOOKUP(L346,Schnitt1!L:P,3,0)</f>
        <v>0</v>
      </c>
      <c r="AB346" s="166">
        <f>VLOOKUP(L346,Schnitt2!L:P,3,0)</f>
        <v>0</v>
      </c>
      <c r="AC346" s="166">
        <f>VLOOKUP(L346,Schnitt3!L:P,3,0)</f>
        <v>0</v>
      </c>
      <c r="AD346" s="166">
        <f>VLOOKUP(L346,Schnitt4!L:P,3,0)</f>
        <v>0</v>
      </c>
      <c r="AE346" s="166">
        <f>VLOOKUP(L346,Schnitt5!L:P,3,0)</f>
        <v>0</v>
      </c>
      <c r="AF346" s="166">
        <f>VLOOKUP(L346,Schnitt6!L:P,3,0)</f>
        <v>0</v>
      </c>
    </row>
    <row r="347" spans="12:32" x14ac:dyDescent="0.25">
      <c r="L347" s="264">
        <f>Member!A347</f>
        <v>25298</v>
      </c>
      <c r="M347" s="166">
        <f t="shared" si="30"/>
        <v>0</v>
      </c>
      <c r="N347" s="166">
        <f t="shared" si="31"/>
        <v>0</v>
      </c>
      <c r="O347" s="166">
        <f t="shared" si="32"/>
        <v>0</v>
      </c>
      <c r="P347" s="166">
        <f t="shared" si="33"/>
        <v>49</v>
      </c>
      <c r="S347" s="166">
        <f>VLOOKUP(L347,Schnitt1!L:P,2,0)</f>
        <v>0</v>
      </c>
      <c r="T347" s="166">
        <f>VLOOKUP(L347,Schnitt2!L:P,2,0)</f>
        <v>0</v>
      </c>
      <c r="U347" s="166">
        <f>VLOOKUP(L347,Schnitt3!L:P,2,0)</f>
        <v>0</v>
      </c>
      <c r="V347" s="166">
        <f>VLOOKUP(L347,Schnitt4!L:P,2,0)</f>
        <v>0</v>
      </c>
      <c r="W347" s="166">
        <f>VLOOKUP(L347,Schnitt5!L:P,2,0)</f>
        <v>0</v>
      </c>
      <c r="X347" s="166">
        <f>VLOOKUP(L347,Schnitt6!L:P,2,0)</f>
        <v>0</v>
      </c>
      <c r="AA347" s="166">
        <f>VLOOKUP(L347,Schnitt1!L:P,3,0)</f>
        <v>0</v>
      </c>
      <c r="AB347" s="166">
        <f>VLOOKUP(L347,Schnitt2!L:P,3,0)</f>
        <v>0</v>
      </c>
      <c r="AC347" s="166">
        <f>VLOOKUP(L347,Schnitt3!L:P,3,0)</f>
        <v>0</v>
      </c>
      <c r="AD347" s="166">
        <f>VLOOKUP(L347,Schnitt4!L:P,3,0)</f>
        <v>0</v>
      </c>
      <c r="AE347" s="166">
        <f>VLOOKUP(L347,Schnitt5!L:P,3,0)</f>
        <v>0</v>
      </c>
      <c r="AF347" s="166">
        <f>VLOOKUP(L347,Schnitt6!L:P,3,0)</f>
        <v>0</v>
      </c>
    </row>
    <row r="348" spans="12:32" x14ac:dyDescent="0.25">
      <c r="L348" s="264">
        <f>Member!A348</f>
        <v>38061</v>
      </c>
      <c r="M348" s="166">
        <f t="shared" si="30"/>
        <v>0</v>
      </c>
      <c r="N348" s="166">
        <f t="shared" si="31"/>
        <v>0</v>
      </c>
      <c r="O348" s="166">
        <f t="shared" si="32"/>
        <v>0</v>
      </c>
      <c r="P348" s="166">
        <f t="shared" si="33"/>
        <v>49</v>
      </c>
      <c r="S348" s="166">
        <f>VLOOKUP(L348,Schnitt1!L:P,2,0)</f>
        <v>0</v>
      </c>
      <c r="T348" s="166">
        <f>VLOOKUP(L348,Schnitt2!L:P,2,0)</f>
        <v>0</v>
      </c>
      <c r="U348" s="166">
        <f>VLOOKUP(L348,Schnitt3!L:P,2,0)</f>
        <v>0</v>
      </c>
      <c r="V348" s="166">
        <f>VLOOKUP(L348,Schnitt4!L:P,2,0)</f>
        <v>0</v>
      </c>
      <c r="W348" s="166">
        <f>VLOOKUP(L348,Schnitt5!L:P,2,0)</f>
        <v>0</v>
      </c>
      <c r="X348" s="166">
        <f>VLOOKUP(L348,Schnitt6!L:P,2,0)</f>
        <v>0</v>
      </c>
      <c r="AA348" s="166">
        <f>VLOOKUP(L348,Schnitt1!L:P,3,0)</f>
        <v>0</v>
      </c>
      <c r="AB348" s="166">
        <f>VLOOKUP(L348,Schnitt2!L:P,3,0)</f>
        <v>0</v>
      </c>
      <c r="AC348" s="166">
        <f>VLOOKUP(L348,Schnitt3!L:P,3,0)</f>
        <v>0</v>
      </c>
      <c r="AD348" s="166">
        <f>VLOOKUP(L348,Schnitt4!L:P,3,0)</f>
        <v>0</v>
      </c>
      <c r="AE348" s="166">
        <f>VLOOKUP(L348,Schnitt5!L:P,3,0)</f>
        <v>0</v>
      </c>
      <c r="AF348" s="166">
        <f>VLOOKUP(L348,Schnitt6!L:P,3,0)</f>
        <v>0</v>
      </c>
    </row>
    <row r="349" spans="12:32" x14ac:dyDescent="0.25">
      <c r="L349" s="264">
        <f>Member!A349</f>
        <v>38050</v>
      </c>
      <c r="M349" s="166">
        <f t="shared" si="30"/>
        <v>0</v>
      </c>
      <c r="N349" s="166">
        <f t="shared" si="31"/>
        <v>0</v>
      </c>
      <c r="O349" s="166">
        <f t="shared" si="32"/>
        <v>0</v>
      </c>
      <c r="P349" s="166">
        <f t="shared" si="33"/>
        <v>49</v>
      </c>
      <c r="S349" s="166">
        <f>VLOOKUP(L349,Schnitt1!L:P,2,0)</f>
        <v>0</v>
      </c>
      <c r="T349" s="166">
        <f>VLOOKUP(L349,Schnitt2!L:P,2,0)</f>
        <v>0</v>
      </c>
      <c r="U349" s="166">
        <f>VLOOKUP(L349,Schnitt3!L:P,2,0)</f>
        <v>0</v>
      </c>
      <c r="V349" s="166">
        <f>VLOOKUP(L349,Schnitt4!L:P,2,0)</f>
        <v>0</v>
      </c>
      <c r="W349" s="166">
        <f>VLOOKUP(L349,Schnitt5!L:P,2,0)</f>
        <v>0</v>
      </c>
      <c r="X349" s="166">
        <f>VLOOKUP(L349,Schnitt6!L:P,2,0)</f>
        <v>0</v>
      </c>
      <c r="AA349" s="166">
        <f>VLOOKUP(L349,Schnitt1!L:P,3,0)</f>
        <v>0</v>
      </c>
      <c r="AB349" s="166">
        <f>VLOOKUP(L349,Schnitt2!L:P,3,0)</f>
        <v>0</v>
      </c>
      <c r="AC349" s="166">
        <f>VLOOKUP(L349,Schnitt3!L:P,3,0)</f>
        <v>0</v>
      </c>
      <c r="AD349" s="166">
        <f>VLOOKUP(L349,Schnitt4!L:P,3,0)</f>
        <v>0</v>
      </c>
      <c r="AE349" s="166">
        <f>VLOOKUP(L349,Schnitt5!L:P,3,0)</f>
        <v>0</v>
      </c>
      <c r="AF349" s="166">
        <f>VLOOKUP(L349,Schnitt6!L:P,3,0)</f>
        <v>0</v>
      </c>
    </row>
    <row r="350" spans="12:32" x14ac:dyDescent="0.25">
      <c r="L350" s="264">
        <f>Member!A350</f>
        <v>38912</v>
      </c>
      <c r="M350" s="166">
        <f t="shared" si="30"/>
        <v>0</v>
      </c>
      <c r="N350" s="166">
        <f t="shared" si="31"/>
        <v>0</v>
      </c>
      <c r="O350" s="166">
        <f t="shared" si="32"/>
        <v>0</v>
      </c>
      <c r="P350" s="166">
        <f t="shared" si="33"/>
        <v>49</v>
      </c>
      <c r="S350" s="166">
        <f>VLOOKUP(L350,Schnitt1!L:P,2,0)</f>
        <v>0</v>
      </c>
      <c r="T350" s="166">
        <f>VLOOKUP(L350,Schnitt2!L:P,2,0)</f>
        <v>0</v>
      </c>
      <c r="U350" s="166">
        <f>VLOOKUP(L350,Schnitt3!L:P,2,0)</f>
        <v>0</v>
      </c>
      <c r="V350" s="166">
        <f>VLOOKUP(L350,Schnitt4!L:P,2,0)</f>
        <v>0</v>
      </c>
      <c r="W350" s="166">
        <f>VLOOKUP(L350,Schnitt5!L:P,2,0)</f>
        <v>0</v>
      </c>
      <c r="X350" s="166">
        <f>VLOOKUP(L350,Schnitt6!L:P,2,0)</f>
        <v>0</v>
      </c>
      <c r="AA350" s="166">
        <f>VLOOKUP(L350,Schnitt1!L:P,3,0)</f>
        <v>0</v>
      </c>
      <c r="AB350" s="166">
        <f>VLOOKUP(L350,Schnitt2!L:P,3,0)</f>
        <v>0</v>
      </c>
      <c r="AC350" s="166">
        <f>VLOOKUP(L350,Schnitt3!L:P,3,0)</f>
        <v>0</v>
      </c>
      <c r="AD350" s="166">
        <f>VLOOKUP(L350,Schnitt4!L:P,3,0)</f>
        <v>0</v>
      </c>
      <c r="AE350" s="166">
        <f>VLOOKUP(L350,Schnitt5!L:P,3,0)</f>
        <v>0</v>
      </c>
      <c r="AF350" s="166">
        <f>VLOOKUP(L350,Schnitt6!L:P,3,0)</f>
        <v>0</v>
      </c>
    </row>
    <row r="351" spans="12:32" x14ac:dyDescent="0.25">
      <c r="L351" s="264">
        <f>Member!A351</f>
        <v>38809</v>
      </c>
      <c r="M351" s="166">
        <f t="shared" si="30"/>
        <v>0</v>
      </c>
      <c r="N351" s="166">
        <f t="shared" si="31"/>
        <v>0</v>
      </c>
      <c r="O351" s="166">
        <f t="shared" si="32"/>
        <v>0</v>
      </c>
      <c r="P351" s="166">
        <f t="shared" si="33"/>
        <v>49</v>
      </c>
      <c r="S351" s="166">
        <f>VLOOKUP(L351,Schnitt1!L:P,2,0)</f>
        <v>0</v>
      </c>
      <c r="T351" s="166">
        <f>VLOOKUP(L351,Schnitt2!L:P,2,0)</f>
        <v>0</v>
      </c>
      <c r="U351" s="166">
        <f>VLOOKUP(L351,Schnitt3!L:P,2,0)</f>
        <v>0</v>
      </c>
      <c r="V351" s="166">
        <f>VLOOKUP(L351,Schnitt4!L:P,2,0)</f>
        <v>0</v>
      </c>
      <c r="W351" s="166">
        <f>VLOOKUP(L351,Schnitt5!L:P,2,0)</f>
        <v>0</v>
      </c>
      <c r="X351" s="166">
        <f>VLOOKUP(L351,Schnitt6!L:P,2,0)</f>
        <v>0</v>
      </c>
      <c r="AA351" s="166">
        <f>VLOOKUP(L351,Schnitt1!L:P,3,0)</f>
        <v>0</v>
      </c>
      <c r="AB351" s="166">
        <f>VLOOKUP(L351,Schnitt2!L:P,3,0)</f>
        <v>0</v>
      </c>
      <c r="AC351" s="166">
        <f>VLOOKUP(L351,Schnitt3!L:P,3,0)</f>
        <v>0</v>
      </c>
      <c r="AD351" s="166">
        <f>VLOOKUP(L351,Schnitt4!L:P,3,0)</f>
        <v>0</v>
      </c>
      <c r="AE351" s="166">
        <f>VLOOKUP(L351,Schnitt5!L:P,3,0)</f>
        <v>0</v>
      </c>
      <c r="AF351" s="166">
        <f>VLOOKUP(L351,Schnitt6!L:P,3,0)</f>
        <v>0</v>
      </c>
    </row>
    <row r="352" spans="12:32" x14ac:dyDescent="0.25">
      <c r="L352" s="264">
        <f>Member!A352</f>
        <v>25953</v>
      </c>
      <c r="M352" s="166">
        <f t="shared" si="30"/>
        <v>0</v>
      </c>
      <c r="N352" s="166">
        <f t="shared" si="31"/>
        <v>0</v>
      </c>
      <c r="O352" s="166">
        <f t="shared" si="32"/>
        <v>0</v>
      </c>
      <c r="P352" s="166">
        <f t="shared" si="33"/>
        <v>49</v>
      </c>
      <c r="S352" s="166">
        <f>VLOOKUP(L352,Schnitt1!L:P,2,0)</f>
        <v>0</v>
      </c>
      <c r="T352" s="166">
        <f>VLOOKUP(L352,Schnitt2!L:P,2,0)</f>
        <v>0</v>
      </c>
      <c r="U352" s="166">
        <f>VLOOKUP(L352,Schnitt3!L:P,2,0)</f>
        <v>0</v>
      </c>
      <c r="V352" s="166">
        <f>VLOOKUP(L352,Schnitt4!L:P,2,0)</f>
        <v>0</v>
      </c>
      <c r="W352" s="166">
        <f>VLOOKUP(L352,Schnitt5!L:P,2,0)</f>
        <v>0</v>
      </c>
      <c r="X352" s="166">
        <f>VLOOKUP(L352,Schnitt6!L:P,2,0)</f>
        <v>0</v>
      </c>
      <c r="AA352" s="166">
        <f>VLOOKUP(L352,Schnitt1!L:P,3,0)</f>
        <v>0</v>
      </c>
      <c r="AB352" s="166">
        <f>VLOOKUP(L352,Schnitt2!L:P,3,0)</f>
        <v>0</v>
      </c>
      <c r="AC352" s="166">
        <f>VLOOKUP(L352,Schnitt3!L:P,3,0)</f>
        <v>0</v>
      </c>
      <c r="AD352" s="166">
        <f>VLOOKUP(L352,Schnitt4!L:P,3,0)</f>
        <v>0</v>
      </c>
      <c r="AE352" s="166">
        <f>VLOOKUP(L352,Schnitt5!L:P,3,0)</f>
        <v>0</v>
      </c>
      <c r="AF352" s="166">
        <f>VLOOKUP(L352,Schnitt6!L:P,3,0)</f>
        <v>0</v>
      </c>
    </row>
    <row r="353" spans="12:32" x14ac:dyDescent="0.25">
      <c r="L353" s="264">
        <f>Member!A353</f>
        <v>38725</v>
      </c>
      <c r="M353" s="166">
        <f t="shared" si="30"/>
        <v>0</v>
      </c>
      <c r="N353" s="166">
        <f t="shared" si="31"/>
        <v>0</v>
      </c>
      <c r="O353" s="166">
        <f t="shared" si="32"/>
        <v>0</v>
      </c>
      <c r="P353" s="166">
        <f t="shared" si="33"/>
        <v>49</v>
      </c>
      <c r="S353" s="166">
        <f>VLOOKUP(L353,Schnitt1!L:P,2,0)</f>
        <v>0</v>
      </c>
      <c r="T353" s="166">
        <f>VLOOKUP(L353,Schnitt2!L:P,2,0)</f>
        <v>0</v>
      </c>
      <c r="U353" s="166">
        <f>VLOOKUP(L353,Schnitt3!L:P,2,0)</f>
        <v>0</v>
      </c>
      <c r="V353" s="166">
        <f>VLOOKUP(L353,Schnitt4!L:P,2,0)</f>
        <v>0</v>
      </c>
      <c r="W353" s="166">
        <f>VLOOKUP(L353,Schnitt5!L:P,2,0)</f>
        <v>0</v>
      </c>
      <c r="X353" s="166">
        <f>VLOOKUP(L353,Schnitt6!L:P,2,0)</f>
        <v>0</v>
      </c>
      <c r="AA353" s="166">
        <f>VLOOKUP(L353,Schnitt1!L:P,3,0)</f>
        <v>0</v>
      </c>
      <c r="AB353" s="166">
        <f>VLOOKUP(L353,Schnitt2!L:P,3,0)</f>
        <v>0</v>
      </c>
      <c r="AC353" s="166">
        <f>VLOOKUP(L353,Schnitt3!L:P,3,0)</f>
        <v>0</v>
      </c>
      <c r="AD353" s="166">
        <f>VLOOKUP(L353,Schnitt4!L:P,3,0)</f>
        <v>0</v>
      </c>
      <c r="AE353" s="166">
        <f>VLOOKUP(L353,Schnitt5!L:P,3,0)</f>
        <v>0</v>
      </c>
      <c r="AF353" s="166">
        <f>VLOOKUP(L353,Schnitt6!L:P,3,0)</f>
        <v>0</v>
      </c>
    </row>
    <row r="354" spans="12:32" x14ac:dyDescent="0.25">
      <c r="L354" s="264">
        <f>Member!A354</f>
        <v>38850</v>
      </c>
      <c r="M354" s="166">
        <f t="shared" si="30"/>
        <v>0</v>
      </c>
      <c r="N354" s="166">
        <f t="shared" si="31"/>
        <v>0</v>
      </c>
      <c r="O354" s="166">
        <f t="shared" si="32"/>
        <v>0</v>
      </c>
      <c r="P354" s="166">
        <f t="shared" si="33"/>
        <v>49</v>
      </c>
      <c r="S354" s="166">
        <f>VLOOKUP(L354,Schnitt1!L:P,2,0)</f>
        <v>0</v>
      </c>
      <c r="T354" s="166">
        <f>VLOOKUP(L354,Schnitt2!L:P,2,0)</f>
        <v>0</v>
      </c>
      <c r="U354" s="166">
        <f>VLOOKUP(L354,Schnitt3!L:P,2,0)</f>
        <v>0</v>
      </c>
      <c r="V354" s="166">
        <f>VLOOKUP(L354,Schnitt4!L:P,2,0)</f>
        <v>0</v>
      </c>
      <c r="W354" s="166">
        <f>VLOOKUP(L354,Schnitt5!L:P,2,0)</f>
        <v>0</v>
      </c>
      <c r="X354" s="166">
        <f>VLOOKUP(L354,Schnitt6!L:P,2,0)</f>
        <v>0</v>
      </c>
      <c r="AA354" s="166">
        <f>VLOOKUP(L354,Schnitt1!L:P,3,0)</f>
        <v>0</v>
      </c>
      <c r="AB354" s="166">
        <f>VLOOKUP(L354,Schnitt2!L:P,3,0)</f>
        <v>0</v>
      </c>
      <c r="AC354" s="166">
        <f>VLOOKUP(L354,Schnitt3!L:P,3,0)</f>
        <v>0</v>
      </c>
      <c r="AD354" s="166">
        <f>VLOOKUP(L354,Schnitt4!L:P,3,0)</f>
        <v>0</v>
      </c>
      <c r="AE354" s="166">
        <f>VLOOKUP(L354,Schnitt5!L:P,3,0)</f>
        <v>0</v>
      </c>
      <c r="AF354" s="166">
        <f>VLOOKUP(L354,Schnitt6!L:P,3,0)</f>
        <v>0</v>
      </c>
    </row>
    <row r="355" spans="12:32" x14ac:dyDescent="0.25">
      <c r="L355" s="264">
        <f>Member!A355</f>
        <v>25630</v>
      </c>
      <c r="M355" s="166">
        <f t="shared" si="30"/>
        <v>0</v>
      </c>
      <c r="N355" s="166">
        <f t="shared" si="31"/>
        <v>0</v>
      </c>
      <c r="O355" s="166">
        <f t="shared" si="32"/>
        <v>0</v>
      </c>
      <c r="P355" s="166">
        <f t="shared" si="33"/>
        <v>49</v>
      </c>
      <c r="S355" s="166">
        <f>VLOOKUP(L355,Schnitt1!L:P,2,0)</f>
        <v>0</v>
      </c>
      <c r="T355" s="166">
        <f>VLOOKUP(L355,Schnitt2!L:P,2,0)</f>
        <v>0</v>
      </c>
      <c r="U355" s="166">
        <f>VLOOKUP(L355,Schnitt3!L:P,2,0)</f>
        <v>0</v>
      </c>
      <c r="V355" s="166">
        <f>VLOOKUP(L355,Schnitt4!L:P,2,0)</f>
        <v>0</v>
      </c>
      <c r="W355" s="166">
        <f>VLOOKUP(L355,Schnitt5!L:P,2,0)</f>
        <v>0</v>
      </c>
      <c r="X355" s="166">
        <f>VLOOKUP(L355,Schnitt6!L:P,2,0)</f>
        <v>0</v>
      </c>
      <c r="AA355" s="166">
        <f>VLOOKUP(L355,Schnitt1!L:P,3,0)</f>
        <v>0</v>
      </c>
      <c r="AB355" s="166">
        <f>VLOOKUP(L355,Schnitt2!L:P,3,0)</f>
        <v>0</v>
      </c>
      <c r="AC355" s="166">
        <f>VLOOKUP(L355,Schnitt3!L:P,3,0)</f>
        <v>0</v>
      </c>
      <c r="AD355" s="166">
        <f>VLOOKUP(L355,Schnitt4!L:P,3,0)</f>
        <v>0</v>
      </c>
      <c r="AE355" s="166">
        <f>VLOOKUP(L355,Schnitt5!L:P,3,0)</f>
        <v>0</v>
      </c>
      <c r="AF355" s="166">
        <f>VLOOKUP(L355,Schnitt6!L:P,3,0)</f>
        <v>0</v>
      </c>
    </row>
    <row r="356" spans="12:32" x14ac:dyDescent="0.25">
      <c r="L356" s="264">
        <f>Member!A356</f>
        <v>38963</v>
      </c>
      <c r="M356" s="166">
        <f t="shared" si="30"/>
        <v>0</v>
      </c>
      <c r="N356" s="166">
        <f t="shared" si="31"/>
        <v>0</v>
      </c>
      <c r="O356" s="166">
        <f t="shared" si="32"/>
        <v>0</v>
      </c>
      <c r="P356" s="166">
        <f t="shared" si="33"/>
        <v>49</v>
      </c>
      <c r="S356" s="166">
        <f>VLOOKUP(L356,Schnitt1!L:P,2,0)</f>
        <v>0</v>
      </c>
      <c r="T356" s="166">
        <f>VLOOKUP(L356,Schnitt2!L:P,2,0)</f>
        <v>0</v>
      </c>
      <c r="U356" s="166">
        <f>VLOOKUP(L356,Schnitt3!L:P,2,0)</f>
        <v>0</v>
      </c>
      <c r="V356" s="166">
        <f>VLOOKUP(L356,Schnitt4!L:P,2,0)</f>
        <v>0</v>
      </c>
      <c r="W356" s="166">
        <f>VLOOKUP(L356,Schnitt5!L:P,2,0)</f>
        <v>0</v>
      </c>
      <c r="X356" s="166">
        <f>VLOOKUP(L356,Schnitt6!L:P,2,0)</f>
        <v>0</v>
      </c>
      <c r="AA356" s="166">
        <f>VLOOKUP(L356,Schnitt1!L:P,3,0)</f>
        <v>0</v>
      </c>
      <c r="AB356" s="166">
        <f>VLOOKUP(L356,Schnitt2!L:P,3,0)</f>
        <v>0</v>
      </c>
      <c r="AC356" s="166">
        <f>VLOOKUP(L356,Schnitt3!L:P,3,0)</f>
        <v>0</v>
      </c>
      <c r="AD356" s="166">
        <f>VLOOKUP(L356,Schnitt4!L:P,3,0)</f>
        <v>0</v>
      </c>
      <c r="AE356" s="166">
        <f>VLOOKUP(L356,Schnitt5!L:P,3,0)</f>
        <v>0</v>
      </c>
      <c r="AF356" s="166">
        <f>VLOOKUP(L356,Schnitt6!L:P,3,0)</f>
        <v>0</v>
      </c>
    </row>
    <row r="357" spans="12:32" x14ac:dyDescent="0.25">
      <c r="L357" s="264">
        <f>Member!A357</f>
        <v>25671</v>
      </c>
      <c r="M357" s="166">
        <f t="shared" si="30"/>
        <v>0</v>
      </c>
      <c r="N357" s="166">
        <f t="shared" si="31"/>
        <v>0</v>
      </c>
      <c r="O357" s="166">
        <f t="shared" si="32"/>
        <v>0</v>
      </c>
      <c r="P357" s="166">
        <f t="shared" si="33"/>
        <v>49</v>
      </c>
      <c r="S357" s="166">
        <f>VLOOKUP(L357,Schnitt1!L:P,2,0)</f>
        <v>0</v>
      </c>
      <c r="T357" s="166">
        <f>VLOOKUP(L357,Schnitt2!L:P,2,0)</f>
        <v>0</v>
      </c>
      <c r="U357" s="166">
        <f>VLOOKUP(L357,Schnitt3!L:P,2,0)</f>
        <v>0</v>
      </c>
      <c r="V357" s="166">
        <f>VLOOKUP(L357,Schnitt4!L:P,2,0)</f>
        <v>0</v>
      </c>
      <c r="W357" s="166">
        <f>VLOOKUP(L357,Schnitt5!L:P,2,0)</f>
        <v>0</v>
      </c>
      <c r="X357" s="166">
        <f>VLOOKUP(L357,Schnitt6!L:P,2,0)</f>
        <v>0</v>
      </c>
      <c r="AA357" s="166">
        <f>VLOOKUP(L357,Schnitt1!L:P,3,0)</f>
        <v>0</v>
      </c>
      <c r="AB357" s="166">
        <f>VLOOKUP(L357,Schnitt2!L:P,3,0)</f>
        <v>0</v>
      </c>
      <c r="AC357" s="166">
        <f>VLOOKUP(L357,Schnitt3!L:P,3,0)</f>
        <v>0</v>
      </c>
      <c r="AD357" s="166">
        <f>VLOOKUP(L357,Schnitt4!L:P,3,0)</f>
        <v>0</v>
      </c>
      <c r="AE357" s="166">
        <f>VLOOKUP(L357,Schnitt5!L:P,3,0)</f>
        <v>0</v>
      </c>
      <c r="AF357" s="166">
        <f>VLOOKUP(L357,Schnitt6!L:P,3,0)</f>
        <v>0</v>
      </c>
    </row>
    <row r="358" spans="12:32" x14ac:dyDescent="0.25">
      <c r="L358" s="264">
        <f>Member!A358</f>
        <v>25644</v>
      </c>
      <c r="M358" s="166">
        <f t="shared" si="30"/>
        <v>0</v>
      </c>
      <c r="N358" s="166">
        <f t="shared" si="31"/>
        <v>0</v>
      </c>
      <c r="O358" s="166">
        <f t="shared" si="32"/>
        <v>0</v>
      </c>
      <c r="P358" s="166">
        <f t="shared" si="33"/>
        <v>49</v>
      </c>
      <c r="S358" s="166">
        <f>VLOOKUP(L358,Schnitt1!L:P,2,0)</f>
        <v>0</v>
      </c>
      <c r="T358" s="166">
        <f>VLOOKUP(L358,Schnitt2!L:P,2,0)</f>
        <v>0</v>
      </c>
      <c r="U358" s="166">
        <f>VLOOKUP(L358,Schnitt3!L:P,2,0)</f>
        <v>0</v>
      </c>
      <c r="V358" s="166">
        <f>VLOOKUP(L358,Schnitt4!L:P,2,0)</f>
        <v>0</v>
      </c>
      <c r="W358" s="166">
        <f>VLOOKUP(L358,Schnitt5!L:P,2,0)</f>
        <v>0</v>
      </c>
      <c r="X358" s="166">
        <f>VLOOKUP(L358,Schnitt6!L:P,2,0)</f>
        <v>0</v>
      </c>
      <c r="AA358" s="166">
        <f>VLOOKUP(L358,Schnitt1!L:P,3,0)</f>
        <v>0</v>
      </c>
      <c r="AB358" s="166">
        <f>VLOOKUP(L358,Schnitt2!L:P,3,0)</f>
        <v>0</v>
      </c>
      <c r="AC358" s="166">
        <f>VLOOKUP(L358,Schnitt3!L:P,3,0)</f>
        <v>0</v>
      </c>
      <c r="AD358" s="166">
        <f>VLOOKUP(L358,Schnitt4!L:P,3,0)</f>
        <v>0</v>
      </c>
      <c r="AE358" s="166">
        <f>VLOOKUP(L358,Schnitt5!L:P,3,0)</f>
        <v>0</v>
      </c>
      <c r="AF358" s="166">
        <f>VLOOKUP(L358,Schnitt6!L:P,3,0)</f>
        <v>0</v>
      </c>
    </row>
    <row r="359" spans="12:32" x14ac:dyDescent="0.25">
      <c r="L359" s="264">
        <f>Member!A359</f>
        <v>16730</v>
      </c>
      <c r="M359" s="166">
        <f t="shared" si="30"/>
        <v>0</v>
      </c>
      <c r="N359" s="166">
        <f t="shared" si="31"/>
        <v>0</v>
      </c>
      <c r="O359" s="166">
        <f t="shared" si="32"/>
        <v>0</v>
      </c>
      <c r="P359" s="166">
        <f t="shared" si="33"/>
        <v>49</v>
      </c>
      <c r="S359" s="166">
        <f>VLOOKUP(L359,Schnitt1!L:P,2,0)</f>
        <v>0</v>
      </c>
      <c r="T359" s="166">
        <f>VLOOKUP(L359,Schnitt2!L:P,2,0)</f>
        <v>0</v>
      </c>
      <c r="U359" s="166">
        <f>VLOOKUP(L359,Schnitt3!L:P,2,0)</f>
        <v>0</v>
      </c>
      <c r="V359" s="166">
        <f>VLOOKUP(L359,Schnitt4!L:P,2,0)</f>
        <v>0</v>
      </c>
      <c r="W359" s="166">
        <f>VLOOKUP(L359,Schnitt5!L:P,2,0)</f>
        <v>0</v>
      </c>
      <c r="X359" s="166">
        <f>VLOOKUP(L359,Schnitt6!L:P,2,0)</f>
        <v>0</v>
      </c>
      <c r="AA359" s="166">
        <f>VLOOKUP(L359,Schnitt1!L:P,3,0)</f>
        <v>0</v>
      </c>
      <c r="AB359" s="166">
        <f>VLOOKUP(L359,Schnitt2!L:P,3,0)</f>
        <v>0</v>
      </c>
      <c r="AC359" s="166">
        <f>VLOOKUP(L359,Schnitt3!L:P,3,0)</f>
        <v>0</v>
      </c>
      <c r="AD359" s="166">
        <f>VLOOKUP(L359,Schnitt4!L:P,3,0)</f>
        <v>0</v>
      </c>
      <c r="AE359" s="166">
        <f>VLOOKUP(L359,Schnitt5!L:P,3,0)</f>
        <v>0</v>
      </c>
      <c r="AF359" s="166">
        <f>VLOOKUP(L359,Schnitt6!L:P,3,0)</f>
        <v>0</v>
      </c>
    </row>
    <row r="360" spans="12:32" x14ac:dyDescent="0.25">
      <c r="L360" s="264">
        <f>Member!A360</f>
        <v>38092</v>
      </c>
      <c r="M360" s="166">
        <f t="shared" si="30"/>
        <v>0</v>
      </c>
      <c r="N360" s="166">
        <f t="shared" si="31"/>
        <v>0</v>
      </c>
      <c r="O360" s="166">
        <f t="shared" si="32"/>
        <v>0</v>
      </c>
      <c r="P360" s="166">
        <f t="shared" si="33"/>
        <v>49</v>
      </c>
      <c r="S360" s="166">
        <f>VLOOKUP(L360,Schnitt1!L:P,2,0)</f>
        <v>0</v>
      </c>
      <c r="T360" s="166">
        <f>VLOOKUP(L360,Schnitt2!L:P,2,0)</f>
        <v>0</v>
      </c>
      <c r="U360" s="166">
        <f>VLOOKUP(L360,Schnitt3!L:P,2,0)</f>
        <v>0</v>
      </c>
      <c r="V360" s="166">
        <f>VLOOKUP(L360,Schnitt4!L:P,2,0)</f>
        <v>0</v>
      </c>
      <c r="W360" s="166">
        <f>VLOOKUP(L360,Schnitt5!L:P,2,0)</f>
        <v>0</v>
      </c>
      <c r="X360" s="166">
        <f>VLOOKUP(L360,Schnitt6!L:P,2,0)</f>
        <v>0</v>
      </c>
      <c r="AA360" s="166">
        <f>VLOOKUP(L360,Schnitt1!L:P,3,0)</f>
        <v>0</v>
      </c>
      <c r="AB360" s="166">
        <f>VLOOKUP(L360,Schnitt2!L:P,3,0)</f>
        <v>0</v>
      </c>
      <c r="AC360" s="166">
        <f>VLOOKUP(L360,Schnitt3!L:P,3,0)</f>
        <v>0</v>
      </c>
      <c r="AD360" s="166">
        <f>VLOOKUP(L360,Schnitt4!L:P,3,0)</f>
        <v>0</v>
      </c>
      <c r="AE360" s="166">
        <f>VLOOKUP(L360,Schnitt5!L:P,3,0)</f>
        <v>0</v>
      </c>
      <c r="AF360" s="166">
        <f>VLOOKUP(L360,Schnitt6!L:P,3,0)</f>
        <v>0</v>
      </c>
    </row>
    <row r="361" spans="12:32" x14ac:dyDescent="0.25">
      <c r="L361" s="264">
        <f>Member!A361</f>
        <v>25672</v>
      </c>
      <c r="M361" s="166">
        <f t="shared" si="30"/>
        <v>0</v>
      </c>
      <c r="N361" s="166">
        <f t="shared" si="31"/>
        <v>0</v>
      </c>
      <c r="O361" s="166">
        <f t="shared" si="32"/>
        <v>0</v>
      </c>
      <c r="P361" s="166">
        <f t="shared" si="33"/>
        <v>49</v>
      </c>
      <c r="S361" s="166">
        <f>VLOOKUP(L361,Schnitt1!L:P,2,0)</f>
        <v>0</v>
      </c>
      <c r="T361" s="166">
        <f>VLOOKUP(L361,Schnitt2!L:P,2,0)</f>
        <v>0</v>
      </c>
      <c r="U361" s="166">
        <f>VLOOKUP(L361,Schnitt3!L:P,2,0)</f>
        <v>0</v>
      </c>
      <c r="V361" s="166">
        <f>VLOOKUP(L361,Schnitt4!L:P,2,0)</f>
        <v>0</v>
      </c>
      <c r="W361" s="166">
        <f>VLOOKUP(L361,Schnitt5!L:P,2,0)</f>
        <v>0</v>
      </c>
      <c r="X361" s="166">
        <f>VLOOKUP(L361,Schnitt6!L:P,2,0)</f>
        <v>0</v>
      </c>
      <c r="AA361" s="166">
        <f>VLOOKUP(L361,Schnitt1!L:P,3,0)</f>
        <v>0</v>
      </c>
      <c r="AB361" s="166">
        <f>VLOOKUP(L361,Schnitt2!L:P,3,0)</f>
        <v>0</v>
      </c>
      <c r="AC361" s="166">
        <f>VLOOKUP(L361,Schnitt3!L:P,3,0)</f>
        <v>0</v>
      </c>
      <c r="AD361" s="166">
        <f>VLOOKUP(L361,Schnitt4!L:P,3,0)</f>
        <v>0</v>
      </c>
      <c r="AE361" s="166">
        <f>VLOOKUP(L361,Schnitt5!L:P,3,0)</f>
        <v>0</v>
      </c>
      <c r="AF361" s="166">
        <f>VLOOKUP(L361,Schnitt6!L:P,3,0)</f>
        <v>0</v>
      </c>
    </row>
    <row r="362" spans="12:32" x14ac:dyDescent="0.25">
      <c r="L362" s="264">
        <f>Member!A362</f>
        <v>25340</v>
      </c>
      <c r="M362" s="166">
        <f t="shared" si="30"/>
        <v>0</v>
      </c>
      <c r="N362" s="166">
        <f t="shared" si="31"/>
        <v>0</v>
      </c>
      <c r="O362" s="166">
        <f t="shared" si="32"/>
        <v>0</v>
      </c>
      <c r="P362" s="166">
        <f t="shared" si="33"/>
        <v>49</v>
      </c>
      <c r="S362" s="166">
        <f>VLOOKUP(L362,Schnitt1!L:P,2,0)</f>
        <v>0</v>
      </c>
      <c r="T362" s="166">
        <f>VLOOKUP(L362,Schnitt2!L:P,2,0)</f>
        <v>0</v>
      </c>
      <c r="U362" s="166">
        <f>VLOOKUP(L362,Schnitt3!L:P,2,0)</f>
        <v>0</v>
      </c>
      <c r="V362" s="166">
        <f>VLOOKUP(L362,Schnitt4!L:P,2,0)</f>
        <v>0</v>
      </c>
      <c r="W362" s="166">
        <f>VLOOKUP(L362,Schnitt5!L:P,2,0)</f>
        <v>0</v>
      </c>
      <c r="X362" s="166">
        <f>VLOOKUP(L362,Schnitt6!L:P,2,0)</f>
        <v>0</v>
      </c>
      <c r="AA362" s="166">
        <f>VLOOKUP(L362,Schnitt1!L:P,3,0)</f>
        <v>0</v>
      </c>
      <c r="AB362" s="166">
        <f>VLOOKUP(L362,Schnitt2!L:P,3,0)</f>
        <v>0</v>
      </c>
      <c r="AC362" s="166">
        <f>VLOOKUP(L362,Schnitt3!L:P,3,0)</f>
        <v>0</v>
      </c>
      <c r="AD362" s="166">
        <f>VLOOKUP(L362,Schnitt4!L:P,3,0)</f>
        <v>0</v>
      </c>
      <c r="AE362" s="166">
        <f>VLOOKUP(L362,Schnitt5!L:P,3,0)</f>
        <v>0</v>
      </c>
      <c r="AF362" s="166">
        <f>VLOOKUP(L362,Schnitt6!L:P,3,0)</f>
        <v>0</v>
      </c>
    </row>
    <row r="363" spans="12:32" x14ac:dyDescent="0.25">
      <c r="L363" s="264">
        <f>Member!A363</f>
        <v>38727</v>
      </c>
      <c r="M363" s="166">
        <f t="shared" si="30"/>
        <v>0</v>
      </c>
      <c r="N363" s="166">
        <f t="shared" si="31"/>
        <v>0</v>
      </c>
      <c r="O363" s="166">
        <f t="shared" si="32"/>
        <v>0</v>
      </c>
      <c r="P363" s="166">
        <f t="shared" si="33"/>
        <v>49</v>
      </c>
      <c r="S363" s="166">
        <f>VLOOKUP(L363,Schnitt1!L:P,2,0)</f>
        <v>0</v>
      </c>
      <c r="T363" s="166">
        <f>VLOOKUP(L363,Schnitt2!L:P,2,0)</f>
        <v>0</v>
      </c>
      <c r="U363" s="166">
        <f>VLOOKUP(L363,Schnitt3!L:P,2,0)</f>
        <v>0</v>
      </c>
      <c r="V363" s="166">
        <f>VLOOKUP(L363,Schnitt4!L:P,2,0)</f>
        <v>0</v>
      </c>
      <c r="W363" s="166">
        <f>VLOOKUP(L363,Schnitt5!L:P,2,0)</f>
        <v>0</v>
      </c>
      <c r="X363" s="166">
        <f>VLOOKUP(L363,Schnitt6!L:P,2,0)</f>
        <v>0</v>
      </c>
      <c r="AA363" s="166">
        <f>VLOOKUP(L363,Schnitt1!L:P,3,0)</f>
        <v>0</v>
      </c>
      <c r="AB363" s="166">
        <f>VLOOKUP(L363,Schnitt2!L:P,3,0)</f>
        <v>0</v>
      </c>
      <c r="AC363" s="166">
        <f>VLOOKUP(L363,Schnitt3!L:P,3,0)</f>
        <v>0</v>
      </c>
      <c r="AD363" s="166">
        <f>VLOOKUP(L363,Schnitt4!L:P,3,0)</f>
        <v>0</v>
      </c>
      <c r="AE363" s="166">
        <f>VLOOKUP(L363,Schnitt5!L:P,3,0)</f>
        <v>0</v>
      </c>
      <c r="AF363" s="166">
        <f>VLOOKUP(L363,Schnitt6!L:P,3,0)</f>
        <v>0</v>
      </c>
    </row>
    <row r="364" spans="12:32" x14ac:dyDescent="0.25">
      <c r="L364" s="264">
        <f>Member!A364</f>
        <v>38363</v>
      </c>
      <c r="M364" s="166">
        <f t="shared" si="30"/>
        <v>0</v>
      </c>
      <c r="N364" s="166">
        <f t="shared" si="31"/>
        <v>0</v>
      </c>
      <c r="O364" s="166">
        <f t="shared" si="32"/>
        <v>0</v>
      </c>
      <c r="P364" s="166">
        <f t="shared" si="33"/>
        <v>49</v>
      </c>
      <c r="S364" s="166">
        <f>VLOOKUP(L364,Schnitt1!L:P,2,0)</f>
        <v>0</v>
      </c>
      <c r="T364" s="166">
        <f>VLOOKUP(L364,Schnitt2!L:P,2,0)</f>
        <v>0</v>
      </c>
      <c r="U364" s="166">
        <f>VLOOKUP(L364,Schnitt3!L:P,2,0)</f>
        <v>0</v>
      </c>
      <c r="V364" s="166">
        <f>VLOOKUP(L364,Schnitt4!L:P,2,0)</f>
        <v>0</v>
      </c>
      <c r="W364" s="166">
        <f>VLOOKUP(L364,Schnitt5!L:P,2,0)</f>
        <v>0</v>
      </c>
      <c r="X364" s="166">
        <f>VLOOKUP(L364,Schnitt6!L:P,2,0)</f>
        <v>0</v>
      </c>
      <c r="AA364" s="166">
        <f>VLOOKUP(L364,Schnitt1!L:P,3,0)</f>
        <v>0</v>
      </c>
      <c r="AB364" s="166">
        <f>VLOOKUP(L364,Schnitt2!L:P,3,0)</f>
        <v>0</v>
      </c>
      <c r="AC364" s="166">
        <f>VLOOKUP(L364,Schnitt3!L:P,3,0)</f>
        <v>0</v>
      </c>
      <c r="AD364" s="166">
        <f>VLOOKUP(L364,Schnitt4!L:P,3,0)</f>
        <v>0</v>
      </c>
      <c r="AE364" s="166">
        <f>VLOOKUP(L364,Schnitt5!L:P,3,0)</f>
        <v>0</v>
      </c>
      <c r="AF364" s="166">
        <f>VLOOKUP(L364,Schnitt6!L:P,3,0)</f>
        <v>0</v>
      </c>
    </row>
    <row r="365" spans="12:32" x14ac:dyDescent="0.25">
      <c r="L365" s="264">
        <f>Member!A365</f>
        <v>22116</v>
      </c>
      <c r="M365" s="166">
        <f t="shared" si="30"/>
        <v>0</v>
      </c>
      <c r="N365" s="166">
        <f t="shared" si="31"/>
        <v>0</v>
      </c>
      <c r="O365" s="166">
        <f t="shared" si="32"/>
        <v>0</v>
      </c>
      <c r="P365" s="166">
        <f t="shared" si="33"/>
        <v>49</v>
      </c>
      <c r="S365" s="166">
        <f>VLOOKUP(L365,Schnitt1!L:P,2,0)</f>
        <v>0</v>
      </c>
      <c r="T365" s="166">
        <f>VLOOKUP(L365,Schnitt2!L:P,2,0)</f>
        <v>0</v>
      </c>
      <c r="U365" s="166">
        <f>VLOOKUP(L365,Schnitt3!L:P,2,0)</f>
        <v>0</v>
      </c>
      <c r="V365" s="166">
        <f>VLOOKUP(L365,Schnitt4!L:P,2,0)</f>
        <v>0</v>
      </c>
      <c r="W365" s="166">
        <f>VLOOKUP(L365,Schnitt5!L:P,2,0)</f>
        <v>0</v>
      </c>
      <c r="X365" s="166">
        <f>VLOOKUP(L365,Schnitt6!L:P,2,0)</f>
        <v>0</v>
      </c>
      <c r="AA365" s="166">
        <f>VLOOKUP(L365,Schnitt1!L:P,3,0)</f>
        <v>0</v>
      </c>
      <c r="AB365" s="166">
        <f>VLOOKUP(L365,Schnitt2!L:P,3,0)</f>
        <v>0</v>
      </c>
      <c r="AC365" s="166">
        <f>VLOOKUP(L365,Schnitt3!L:P,3,0)</f>
        <v>0</v>
      </c>
      <c r="AD365" s="166">
        <f>VLOOKUP(L365,Schnitt4!L:P,3,0)</f>
        <v>0</v>
      </c>
      <c r="AE365" s="166">
        <f>VLOOKUP(L365,Schnitt5!L:P,3,0)</f>
        <v>0</v>
      </c>
      <c r="AF365" s="166">
        <f>VLOOKUP(L365,Schnitt6!L:P,3,0)</f>
        <v>0</v>
      </c>
    </row>
    <row r="366" spans="12:32" x14ac:dyDescent="0.25">
      <c r="L366" s="264">
        <f>Member!A366</f>
        <v>38458</v>
      </c>
      <c r="M366" s="166">
        <f t="shared" si="30"/>
        <v>0</v>
      </c>
      <c r="N366" s="166">
        <f t="shared" si="31"/>
        <v>0</v>
      </c>
      <c r="O366" s="166">
        <f t="shared" si="32"/>
        <v>0</v>
      </c>
      <c r="P366" s="166">
        <f t="shared" si="33"/>
        <v>49</v>
      </c>
      <c r="S366" s="166">
        <f>VLOOKUP(L366,Schnitt1!L:P,2,0)</f>
        <v>0</v>
      </c>
      <c r="T366" s="166">
        <f>VLOOKUP(L366,Schnitt2!L:P,2,0)</f>
        <v>0</v>
      </c>
      <c r="U366" s="166">
        <f>VLOOKUP(L366,Schnitt3!L:P,2,0)</f>
        <v>0</v>
      </c>
      <c r="V366" s="166">
        <f>VLOOKUP(L366,Schnitt4!L:P,2,0)</f>
        <v>0</v>
      </c>
      <c r="W366" s="166">
        <f>VLOOKUP(L366,Schnitt5!L:P,2,0)</f>
        <v>0</v>
      </c>
      <c r="X366" s="166">
        <f>VLOOKUP(L366,Schnitt6!L:P,2,0)</f>
        <v>0</v>
      </c>
      <c r="AA366" s="166">
        <f>VLOOKUP(L366,Schnitt1!L:P,3,0)</f>
        <v>0</v>
      </c>
      <c r="AB366" s="166">
        <f>VLOOKUP(L366,Schnitt2!L:P,3,0)</f>
        <v>0</v>
      </c>
      <c r="AC366" s="166">
        <f>VLOOKUP(L366,Schnitt3!L:P,3,0)</f>
        <v>0</v>
      </c>
      <c r="AD366" s="166">
        <f>VLOOKUP(L366,Schnitt4!L:P,3,0)</f>
        <v>0</v>
      </c>
      <c r="AE366" s="166">
        <f>VLOOKUP(L366,Schnitt5!L:P,3,0)</f>
        <v>0</v>
      </c>
      <c r="AF366" s="166">
        <f>VLOOKUP(L366,Schnitt6!L:P,3,0)</f>
        <v>0</v>
      </c>
    </row>
    <row r="367" spans="12:32" x14ac:dyDescent="0.25">
      <c r="L367" s="264">
        <f>Member!A367</f>
        <v>38833</v>
      </c>
      <c r="M367" s="166">
        <f t="shared" si="30"/>
        <v>0</v>
      </c>
      <c r="N367" s="166">
        <f t="shared" si="31"/>
        <v>0</v>
      </c>
      <c r="O367" s="166">
        <f t="shared" si="32"/>
        <v>0</v>
      </c>
      <c r="P367" s="166">
        <f t="shared" si="33"/>
        <v>49</v>
      </c>
      <c r="S367" s="166">
        <f>VLOOKUP(L367,Schnitt1!L:P,2,0)</f>
        <v>0</v>
      </c>
      <c r="T367" s="166">
        <f>VLOOKUP(L367,Schnitt2!L:P,2,0)</f>
        <v>0</v>
      </c>
      <c r="U367" s="166">
        <f>VLOOKUP(L367,Schnitt3!L:P,2,0)</f>
        <v>0</v>
      </c>
      <c r="V367" s="166">
        <f>VLOOKUP(L367,Schnitt4!L:P,2,0)</f>
        <v>0</v>
      </c>
      <c r="W367" s="166">
        <f>VLOOKUP(L367,Schnitt5!L:P,2,0)</f>
        <v>0</v>
      </c>
      <c r="X367" s="166">
        <f>VLOOKUP(L367,Schnitt6!L:P,2,0)</f>
        <v>0</v>
      </c>
      <c r="AA367" s="166">
        <f>VLOOKUP(L367,Schnitt1!L:P,3,0)</f>
        <v>0</v>
      </c>
      <c r="AB367" s="166">
        <f>VLOOKUP(L367,Schnitt2!L:P,3,0)</f>
        <v>0</v>
      </c>
      <c r="AC367" s="166">
        <f>VLOOKUP(L367,Schnitt3!L:P,3,0)</f>
        <v>0</v>
      </c>
      <c r="AD367" s="166">
        <f>VLOOKUP(L367,Schnitt4!L:P,3,0)</f>
        <v>0</v>
      </c>
      <c r="AE367" s="166">
        <f>VLOOKUP(L367,Schnitt5!L:P,3,0)</f>
        <v>0</v>
      </c>
      <c r="AF367" s="166">
        <f>VLOOKUP(L367,Schnitt6!L:P,3,0)</f>
        <v>0</v>
      </c>
    </row>
    <row r="368" spans="12:32" x14ac:dyDescent="0.25">
      <c r="L368" s="264">
        <f>Member!A368</f>
        <v>25011</v>
      </c>
      <c r="M368" s="166">
        <f t="shared" si="30"/>
        <v>0</v>
      </c>
      <c r="N368" s="166">
        <f t="shared" si="31"/>
        <v>0</v>
      </c>
      <c r="O368" s="166">
        <f t="shared" si="32"/>
        <v>0</v>
      </c>
      <c r="P368" s="166">
        <f t="shared" si="33"/>
        <v>49</v>
      </c>
      <c r="S368" s="166">
        <f>VLOOKUP(L368,Schnitt1!L:P,2,0)</f>
        <v>0</v>
      </c>
      <c r="T368" s="166">
        <f>VLOOKUP(L368,Schnitt2!L:P,2,0)</f>
        <v>0</v>
      </c>
      <c r="U368" s="166">
        <f>VLOOKUP(L368,Schnitt3!L:P,2,0)</f>
        <v>0</v>
      </c>
      <c r="V368" s="166">
        <f>VLOOKUP(L368,Schnitt4!L:P,2,0)</f>
        <v>0</v>
      </c>
      <c r="W368" s="166">
        <f>VLOOKUP(L368,Schnitt5!L:P,2,0)</f>
        <v>0</v>
      </c>
      <c r="X368" s="166">
        <f>VLOOKUP(L368,Schnitt6!L:P,2,0)</f>
        <v>0</v>
      </c>
      <c r="AA368" s="166">
        <f>VLOOKUP(L368,Schnitt1!L:P,3,0)</f>
        <v>0</v>
      </c>
      <c r="AB368" s="166">
        <f>VLOOKUP(L368,Schnitt2!L:P,3,0)</f>
        <v>0</v>
      </c>
      <c r="AC368" s="166">
        <f>VLOOKUP(L368,Schnitt3!L:P,3,0)</f>
        <v>0</v>
      </c>
      <c r="AD368" s="166">
        <f>VLOOKUP(L368,Schnitt4!L:P,3,0)</f>
        <v>0</v>
      </c>
      <c r="AE368" s="166">
        <f>VLOOKUP(L368,Schnitt5!L:P,3,0)</f>
        <v>0</v>
      </c>
      <c r="AF368" s="166">
        <f>VLOOKUP(L368,Schnitt6!L:P,3,0)</f>
        <v>0</v>
      </c>
    </row>
    <row r="369" spans="12:32" x14ac:dyDescent="0.25">
      <c r="L369" s="264">
        <f>Member!A369</f>
        <v>38848</v>
      </c>
      <c r="M369" s="166">
        <f t="shared" si="30"/>
        <v>0</v>
      </c>
      <c r="N369" s="166">
        <f t="shared" si="31"/>
        <v>0</v>
      </c>
      <c r="O369" s="166">
        <f t="shared" si="32"/>
        <v>0</v>
      </c>
      <c r="P369" s="166">
        <f t="shared" si="33"/>
        <v>49</v>
      </c>
      <c r="S369" s="166">
        <f>VLOOKUP(L369,Schnitt1!L:P,2,0)</f>
        <v>0</v>
      </c>
      <c r="T369" s="166">
        <f>VLOOKUP(L369,Schnitt2!L:P,2,0)</f>
        <v>0</v>
      </c>
      <c r="U369" s="166">
        <f>VLOOKUP(L369,Schnitt3!L:P,2,0)</f>
        <v>0</v>
      </c>
      <c r="V369" s="166">
        <f>VLOOKUP(L369,Schnitt4!L:P,2,0)</f>
        <v>0</v>
      </c>
      <c r="W369" s="166">
        <f>VLOOKUP(L369,Schnitt5!L:P,2,0)</f>
        <v>0</v>
      </c>
      <c r="X369" s="166">
        <f>VLOOKUP(L369,Schnitt6!L:P,2,0)</f>
        <v>0</v>
      </c>
      <c r="AA369" s="166">
        <f>VLOOKUP(L369,Schnitt1!L:P,3,0)</f>
        <v>0</v>
      </c>
      <c r="AB369" s="166">
        <f>VLOOKUP(L369,Schnitt2!L:P,3,0)</f>
        <v>0</v>
      </c>
      <c r="AC369" s="166">
        <f>VLOOKUP(L369,Schnitt3!L:P,3,0)</f>
        <v>0</v>
      </c>
      <c r="AD369" s="166">
        <f>VLOOKUP(L369,Schnitt4!L:P,3,0)</f>
        <v>0</v>
      </c>
      <c r="AE369" s="166">
        <f>VLOOKUP(L369,Schnitt5!L:P,3,0)</f>
        <v>0</v>
      </c>
      <c r="AF369" s="166">
        <f>VLOOKUP(L369,Schnitt6!L:P,3,0)</f>
        <v>0</v>
      </c>
    </row>
    <row r="370" spans="12:32" x14ac:dyDescent="0.25">
      <c r="L370" s="264">
        <f>Member!A370</f>
        <v>38849</v>
      </c>
      <c r="M370" s="166">
        <f t="shared" si="30"/>
        <v>0</v>
      </c>
      <c r="N370" s="166">
        <f t="shared" si="31"/>
        <v>0</v>
      </c>
      <c r="O370" s="166">
        <f t="shared" si="32"/>
        <v>0</v>
      </c>
      <c r="P370" s="166">
        <f t="shared" si="33"/>
        <v>49</v>
      </c>
      <c r="S370" s="166">
        <f>VLOOKUP(L370,Schnitt1!L:P,2,0)</f>
        <v>0</v>
      </c>
      <c r="T370" s="166">
        <f>VLOOKUP(L370,Schnitt2!L:P,2,0)</f>
        <v>0</v>
      </c>
      <c r="U370" s="166">
        <f>VLOOKUP(L370,Schnitt3!L:P,2,0)</f>
        <v>0</v>
      </c>
      <c r="V370" s="166">
        <f>VLOOKUP(L370,Schnitt4!L:P,2,0)</f>
        <v>0</v>
      </c>
      <c r="W370" s="166">
        <f>VLOOKUP(L370,Schnitt5!L:P,2,0)</f>
        <v>0</v>
      </c>
      <c r="X370" s="166">
        <f>VLOOKUP(L370,Schnitt6!L:P,2,0)</f>
        <v>0</v>
      </c>
      <c r="AA370" s="166">
        <f>VLOOKUP(L370,Schnitt1!L:P,3,0)</f>
        <v>0</v>
      </c>
      <c r="AB370" s="166">
        <f>VLOOKUP(L370,Schnitt2!L:P,3,0)</f>
        <v>0</v>
      </c>
      <c r="AC370" s="166">
        <f>VLOOKUP(L370,Schnitt3!L:P,3,0)</f>
        <v>0</v>
      </c>
      <c r="AD370" s="166">
        <f>VLOOKUP(L370,Schnitt4!L:P,3,0)</f>
        <v>0</v>
      </c>
      <c r="AE370" s="166">
        <f>VLOOKUP(L370,Schnitt5!L:P,3,0)</f>
        <v>0</v>
      </c>
      <c r="AF370" s="166">
        <f>VLOOKUP(L370,Schnitt6!L:P,3,0)</f>
        <v>0</v>
      </c>
    </row>
    <row r="371" spans="12:32" x14ac:dyDescent="0.25">
      <c r="L371" s="264">
        <f>Member!A371</f>
        <v>38814</v>
      </c>
      <c r="M371" s="166">
        <f t="shared" si="30"/>
        <v>0</v>
      </c>
      <c r="N371" s="166">
        <f t="shared" si="31"/>
        <v>0</v>
      </c>
      <c r="O371" s="166">
        <f t="shared" si="32"/>
        <v>0</v>
      </c>
      <c r="P371" s="166">
        <f t="shared" si="33"/>
        <v>49</v>
      </c>
      <c r="S371" s="166">
        <f>VLOOKUP(L371,Schnitt1!L:P,2,0)</f>
        <v>0</v>
      </c>
      <c r="T371" s="166">
        <f>VLOOKUP(L371,Schnitt2!L:P,2,0)</f>
        <v>0</v>
      </c>
      <c r="U371" s="166">
        <f>VLOOKUP(L371,Schnitt3!L:P,2,0)</f>
        <v>0</v>
      </c>
      <c r="V371" s="166">
        <f>VLOOKUP(L371,Schnitt4!L:P,2,0)</f>
        <v>0</v>
      </c>
      <c r="W371" s="166">
        <f>VLOOKUP(L371,Schnitt5!L:P,2,0)</f>
        <v>0</v>
      </c>
      <c r="X371" s="166">
        <f>VLOOKUP(L371,Schnitt6!L:P,2,0)</f>
        <v>0</v>
      </c>
      <c r="AA371" s="166">
        <f>VLOOKUP(L371,Schnitt1!L:P,3,0)</f>
        <v>0</v>
      </c>
      <c r="AB371" s="166">
        <f>VLOOKUP(L371,Schnitt2!L:P,3,0)</f>
        <v>0</v>
      </c>
      <c r="AC371" s="166">
        <f>VLOOKUP(L371,Schnitt3!L:P,3,0)</f>
        <v>0</v>
      </c>
      <c r="AD371" s="166">
        <f>VLOOKUP(L371,Schnitt4!L:P,3,0)</f>
        <v>0</v>
      </c>
      <c r="AE371" s="166">
        <f>VLOOKUP(L371,Schnitt5!L:P,3,0)</f>
        <v>0</v>
      </c>
      <c r="AF371" s="166">
        <f>VLOOKUP(L371,Schnitt6!L:P,3,0)</f>
        <v>0</v>
      </c>
    </row>
    <row r="372" spans="12:32" x14ac:dyDescent="0.25">
      <c r="L372" s="264">
        <f>Member!A372</f>
        <v>38813</v>
      </c>
      <c r="M372" s="166">
        <f t="shared" si="30"/>
        <v>0</v>
      </c>
      <c r="N372" s="166">
        <f t="shared" si="31"/>
        <v>0</v>
      </c>
      <c r="O372" s="166">
        <f t="shared" si="32"/>
        <v>0</v>
      </c>
      <c r="P372" s="166">
        <f t="shared" si="33"/>
        <v>49</v>
      </c>
      <c r="S372" s="166">
        <f>VLOOKUP(L372,Schnitt1!L:P,2,0)</f>
        <v>0</v>
      </c>
      <c r="T372" s="166">
        <f>VLOOKUP(L372,Schnitt2!L:P,2,0)</f>
        <v>0</v>
      </c>
      <c r="U372" s="166">
        <f>VLOOKUP(L372,Schnitt3!L:P,2,0)</f>
        <v>0</v>
      </c>
      <c r="V372" s="166">
        <f>VLOOKUP(L372,Schnitt4!L:P,2,0)</f>
        <v>0</v>
      </c>
      <c r="W372" s="166">
        <f>VLOOKUP(L372,Schnitt5!L:P,2,0)</f>
        <v>0</v>
      </c>
      <c r="X372" s="166">
        <f>VLOOKUP(L372,Schnitt6!L:P,2,0)</f>
        <v>0</v>
      </c>
      <c r="AA372" s="166">
        <f>VLOOKUP(L372,Schnitt1!L:P,3,0)</f>
        <v>0</v>
      </c>
      <c r="AB372" s="166">
        <f>VLOOKUP(L372,Schnitt2!L:P,3,0)</f>
        <v>0</v>
      </c>
      <c r="AC372" s="166">
        <f>VLOOKUP(L372,Schnitt3!L:P,3,0)</f>
        <v>0</v>
      </c>
      <c r="AD372" s="166">
        <f>VLOOKUP(L372,Schnitt4!L:P,3,0)</f>
        <v>0</v>
      </c>
      <c r="AE372" s="166">
        <f>VLOOKUP(L372,Schnitt5!L:P,3,0)</f>
        <v>0</v>
      </c>
      <c r="AF372" s="166">
        <f>VLOOKUP(L372,Schnitt6!L:P,3,0)</f>
        <v>0</v>
      </c>
    </row>
    <row r="373" spans="12:32" x14ac:dyDescent="0.25">
      <c r="L373" s="264">
        <f>Member!A373</f>
        <v>38574</v>
      </c>
      <c r="M373" s="166">
        <f t="shared" si="30"/>
        <v>0</v>
      </c>
      <c r="N373" s="166">
        <f t="shared" si="31"/>
        <v>0</v>
      </c>
      <c r="O373" s="166">
        <f t="shared" si="32"/>
        <v>0</v>
      </c>
      <c r="P373" s="166">
        <f t="shared" si="33"/>
        <v>49</v>
      </c>
      <c r="S373" s="166">
        <f>VLOOKUP(L373,Schnitt1!L:P,2,0)</f>
        <v>0</v>
      </c>
      <c r="T373" s="166">
        <f>VLOOKUP(L373,Schnitt2!L:P,2,0)</f>
        <v>0</v>
      </c>
      <c r="U373" s="166">
        <f>VLOOKUP(L373,Schnitt3!L:P,2,0)</f>
        <v>0</v>
      </c>
      <c r="V373" s="166">
        <f>VLOOKUP(L373,Schnitt4!L:P,2,0)</f>
        <v>0</v>
      </c>
      <c r="W373" s="166">
        <f>VLOOKUP(L373,Schnitt5!L:P,2,0)</f>
        <v>0</v>
      </c>
      <c r="X373" s="166">
        <f>VLOOKUP(L373,Schnitt6!L:P,2,0)</f>
        <v>0</v>
      </c>
      <c r="AA373" s="166">
        <f>VLOOKUP(L373,Schnitt1!L:P,3,0)</f>
        <v>0</v>
      </c>
      <c r="AB373" s="166">
        <f>VLOOKUP(L373,Schnitt2!L:P,3,0)</f>
        <v>0</v>
      </c>
      <c r="AC373" s="166">
        <f>VLOOKUP(L373,Schnitt3!L:P,3,0)</f>
        <v>0</v>
      </c>
      <c r="AD373" s="166">
        <f>VLOOKUP(L373,Schnitt4!L:P,3,0)</f>
        <v>0</v>
      </c>
      <c r="AE373" s="166">
        <f>VLOOKUP(L373,Schnitt5!L:P,3,0)</f>
        <v>0</v>
      </c>
      <c r="AF373" s="166">
        <f>VLOOKUP(L373,Schnitt6!L:P,3,0)</f>
        <v>0</v>
      </c>
    </row>
    <row r="374" spans="12:32" x14ac:dyDescent="0.25">
      <c r="L374" s="264">
        <f>Member!A374</f>
        <v>38719</v>
      </c>
      <c r="M374" s="166">
        <f t="shared" si="30"/>
        <v>0</v>
      </c>
      <c r="N374" s="166">
        <f t="shared" si="31"/>
        <v>0</v>
      </c>
      <c r="O374" s="166">
        <f t="shared" si="32"/>
        <v>0</v>
      </c>
      <c r="P374" s="166">
        <f t="shared" si="33"/>
        <v>49</v>
      </c>
      <c r="S374" s="166">
        <f>VLOOKUP(L374,Schnitt1!L:P,2,0)</f>
        <v>0</v>
      </c>
      <c r="T374" s="166">
        <f>VLOOKUP(L374,Schnitt2!L:P,2,0)</f>
        <v>0</v>
      </c>
      <c r="U374" s="166">
        <f>VLOOKUP(L374,Schnitt3!L:P,2,0)</f>
        <v>0</v>
      </c>
      <c r="V374" s="166">
        <f>VLOOKUP(L374,Schnitt4!L:P,2,0)</f>
        <v>0</v>
      </c>
      <c r="W374" s="166">
        <f>VLOOKUP(L374,Schnitt5!L:P,2,0)</f>
        <v>0</v>
      </c>
      <c r="X374" s="166">
        <f>VLOOKUP(L374,Schnitt6!L:P,2,0)</f>
        <v>0</v>
      </c>
      <c r="AA374" s="166">
        <f>VLOOKUP(L374,Schnitt1!L:P,3,0)</f>
        <v>0</v>
      </c>
      <c r="AB374" s="166">
        <f>VLOOKUP(L374,Schnitt2!L:P,3,0)</f>
        <v>0</v>
      </c>
      <c r="AC374" s="166">
        <f>VLOOKUP(L374,Schnitt3!L:P,3,0)</f>
        <v>0</v>
      </c>
      <c r="AD374" s="166">
        <f>VLOOKUP(L374,Schnitt4!L:P,3,0)</f>
        <v>0</v>
      </c>
      <c r="AE374" s="166">
        <f>VLOOKUP(L374,Schnitt5!L:P,3,0)</f>
        <v>0</v>
      </c>
      <c r="AF374" s="166">
        <f>VLOOKUP(L374,Schnitt6!L:P,3,0)</f>
        <v>0</v>
      </c>
    </row>
    <row r="375" spans="12:32" x14ac:dyDescent="0.25">
      <c r="L375" s="264">
        <f>Member!A375</f>
        <v>38758</v>
      </c>
      <c r="M375" s="166">
        <f t="shared" si="30"/>
        <v>0</v>
      </c>
      <c r="N375" s="166">
        <f t="shared" si="31"/>
        <v>0</v>
      </c>
      <c r="O375" s="166">
        <f t="shared" si="32"/>
        <v>0</v>
      </c>
      <c r="P375" s="166">
        <f t="shared" si="33"/>
        <v>49</v>
      </c>
      <c r="S375" s="166">
        <f>VLOOKUP(L375,Schnitt1!L:P,2,0)</f>
        <v>0</v>
      </c>
      <c r="T375" s="166">
        <f>VLOOKUP(L375,Schnitt2!L:P,2,0)</f>
        <v>0</v>
      </c>
      <c r="U375" s="166">
        <f>VLOOKUP(L375,Schnitt3!L:P,2,0)</f>
        <v>0</v>
      </c>
      <c r="V375" s="166">
        <f>VLOOKUP(L375,Schnitt4!L:P,2,0)</f>
        <v>0</v>
      </c>
      <c r="W375" s="166">
        <f>VLOOKUP(L375,Schnitt5!L:P,2,0)</f>
        <v>0</v>
      </c>
      <c r="X375" s="166">
        <f>VLOOKUP(L375,Schnitt6!L:P,2,0)</f>
        <v>0</v>
      </c>
      <c r="AA375" s="166">
        <f>VLOOKUP(L375,Schnitt1!L:P,3,0)</f>
        <v>0</v>
      </c>
      <c r="AB375" s="166">
        <f>VLOOKUP(L375,Schnitt2!L:P,3,0)</f>
        <v>0</v>
      </c>
      <c r="AC375" s="166">
        <f>VLOOKUP(L375,Schnitt3!L:P,3,0)</f>
        <v>0</v>
      </c>
      <c r="AD375" s="166">
        <f>VLOOKUP(L375,Schnitt4!L:P,3,0)</f>
        <v>0</v>
      </c>
      <c r="AE375" s="166">
        <f>VLOOKUP(L375,Schnitt5!L:P,3,0)</f>
        <v>0</v>
      </c>
      <c r="AF375" s="166">
        <f>VLOOKUP(L375,Schnitt6!L:P,3,0)</f>
        <v>0</v>
      </c>
    </row>
    <row r="376" spans="12:32" x14ac:dyDescent="0.25">
      <c r="L376" s="264">
        <f>Member!A376</f>
        <v>38808</v>
      </c>
      <c r="M376" s="166">
        <f t="shared" si="30"/>
        <v>0</v>
      </c>
      <c r="N376" s="166">
        <f t="shared" si="31"/>
        <v>0</v>
      </c>
      <c r="O376" s="166">
        <f t="shared" si="32"/>
        <v>0</v>
      </c>
      <c r="P376" s="166">
        <f t="shared" si="33"/>
        <v>49</v>
      </c>
      <c r="S376" s="166">
        <f>VLOOKUP(L376,Schnitt1!L:P,2,0)</f>
        <v>0</v>
      </c>
      <c r="T376" s="166">
        <f>VLOOKUP(L376,Schnitt2!L:P,2,0)</f>
        <v>0</v>
      </c>
      <c r="U376" s="166">
        <f>VLOOKUP(L376,Schnitt3!L:P,2,0)</f>
        <v>0</v>
      </c>
      <c r="V376" s="166">
        <f>VLOOKUP(L376,Schnitt4!L:P,2,0)</f>
        <v>0</v>
      </c>
      <c r="W376" s="166">
        <f>VLOOKUP(L376,Schnitt5!L:P,2,0)</f>
        <v>0</v>
      </c>
      <c r="X376" s="166">
        <f>VLOOKUP(L376,Schnitt6!L:P,2,0)</f>
        <v>0</v>
      </c>
      <c r="AA376" s="166">
        <f>VLOOKUP(L376,Schnitt1!L:P,3,0)</f>
        <v>0</v>
      </c>
      <c r="AB376" s="166">
        <f>VLOOKUP(L376,Schnitt2!L:P,3,0)</f>
        <v>0</v>
      </c>
      <c r="AC376" s="166">
        <f>VLOOKUP(L376,Schnitt3!L:P,3,0)</f>
        <v>0</v>
      </c>
      <c r="AD376" s="166">
        <f>VLOOKUP(L376,Schnitt4!L:P,3,0)</f>
        <v>0</v>
      </c>
      <c r="AE376" s="166">
        <f>VLOOKUP(L376,Schnitt5!L:P,3,0)</f>
        <v>0</v>
      </c>
      <c r="AF376" s="166">
        <f>VLOOKUP(L376,Schnitt6!L:P,3,0)</f>
        <v>0</v>
      </c>
    </row>
    <row r="377" spans="12:32" x14ac:dyDescent="0.25">
      <c r="L377" s="264">
        <f>Member!A377</f>
        <v>16729</v>
      </c>
      <c r="M377" s="166">
        <f t="shared" si="30"/>
        <v>0</v>
      </c>
      <c r="N377" s="166">
        <f t="shared" si="31"/>
        <v>0</v>
      </c>
      <c r="O377" s="166">
        <f t="shared" si="32"/>
        <v>0</v>
      </c>
      <c r="P377" s="166">
        <f t="shared" si="33"/>
        <v>49</v>
      </c>
      <c r="S377" s="166">
        <f>VLOOKUP(L377,Schnitt1!L:P,2,0)</f>
        <v>0</v>
      </c>
      <c r="T377" s="166">
        <f>VLOOKUP(L377,Schnitt2!L:P,2,0)</f>
        <v>0</v>
      </c>
      <c r="U377" s="166">
        <f>VLOOKUP(L377,Schnitt3!L:P,2,0)</f>
        <v>0</v>
      </c>
      <c r="V377" s="166">
        <f>VLOOKUP(L377,Schnitt4!L:P,2,0)</f>
        <v>0</v>
      </c>
      <c r="W377" s="166">
        <f>VLOOKUP(L377,Schnitt5!L:P,2,0)</f>
        <v>0</v>
      </c>
      <c r="X377" s="166">
        <f>VLOOKUP(L377,Schnitt6!L:P,2,0)</f>
        <v>0</v>
      </c>
      <c r="AA377" s="166">
        <f>VLOOKUP(L377,Schnitt1!L:P,3,0)</f>
        <v>0</v>
      </c>
      <c r="AB377" s="166">
        <f>VLOOKUP(L377,Schnitt2!L:P,3,0)</f>
        <v>0</v>
      </c>
      <c r="AC377" s="166">
        <f>VLOOKUP(L377,Schnitt3!L:P,3,0)</f>
        <v>0</v>
      </c>
      <c r="AD377" s="166">
        <f>VLOOKUP(L377,Schnitt4!L:P,3,0)</f>
        <v>0</v>
      </c>
      <c r="AE377" s="166">
        <f>VLOOKUP(L377,Schnitt5!L:P,3,0)</f>
        <v>0</v>
      </c>
      <c r="AF377" s="166">
        <f>VLOOKUP(L377,Schnitt6!L:P,3,0)</f>
        <v>0</v>
      </c>
    </row>
    <row r="378" spans="12:32" x14ac:dyDescent="0.25">
      <c r="L378" s="264">
        <f>Member!A378</f>
        <v>16518</v>
      </c>
      <c r="M378" s="166">
        <f t="shared" si="30"/>
        <v>0</v>
      </c>
      <c r="N378" s="166">
        <f t="shared" si="31"/>
        <v>0</v>
      </c>
      <c r="O378" s="166">
        <f t="shared" si="32"/>
        <v>0</v>
      </c>
      <c r="P378" s="166">
        <f t="shared" si="33"/>
        <v>49</v>
      </c>
      <c r="S378" s="166">
        <f>VLOOKUP(L378,Schnitt1!L:P,2,0)</f>
        <v>0</v>
      </c>
      <c r="T378" s="166">
        <f>VLOOKUP(L378,Schnitt2!L:P,2,0)</f>
        <v>0</v>
      </c>
      <c r="U378" s="166">
        <f>VLOOKUP(L378,Schnitt3!L:P,2,0)</f>
        <v>0</v>
      </c>
      <c r="V378" s="166">
        <f>VLOOKUP(L378,Schnitt4!L:P,2,0)</f>
        <v>0</v>
      </c>
      <c r="W378" s="166">
        <f>VLOOKUP(L378,Schnitt5!L:P,2,0)</f>
        <v>0</v>
      </c>
      <c r="X378" s="166">
        <f>VLOOKUP(L378,Schnitt6!L:P,2,0)</f>
        <v>0</v>
      </c>
      <c r="AA378" s="166">
        <f>VLOOKUP(L378,Schnitt1!L:P,3,0)</f>
        <v>0</v>
      </c>
      <c r="AB378" s="166">
        <f>VLOOKUP(L378,Schnitt2!L:P,3,0)</f>
        <v>0</v>
      </c>
      <c r="AC378" s="166">
        <f>VLOOKUP(L378,Schnitt3!L:P,3,0)</f>
        <v>0</v>
      </c>
      <c r="AD378" s="166">
        <f>VLOOKUP(L378,Schnitt4!L:P,3,0)</f>
        <v>0</v>
      </c>
      <c r="AE378" s="166">
        <f>VLOOKUP(L378,Schnitt5!L:P,3,0)</f>
        <v>0</v>
      </c>
      <c r="AF378" s="166">
        <f>VLOOKUP(L378,Schnitt6!L:P,3,0)</f>
        <v>0</v>
      </c>
    </row>
    <row r="379" spans="12:32" x14ac:dyDescent="0.25">
      <c r="L379" s="264">
        <f>Member!A379</f>
        <v>38757</v>
      </c>
      <c r="M379" s="166">
        <f t="shared" si="30"/>
        <v>0</v>
      </c>
      <c r="N379" s="166">
        <f t="shared" si="31"/>
        <v>0</v>
      </c>
      <c r="O379" s="166">
        <f t="shared" si="32"/>
        <v>0</v>
      </c>
      <c r="P379" s="166">
        <f t="shared" si="33"/>
        <v>49</v>
      </c>
      <c r="S379" s="166">
        <f>VLOOKUP(L379,Schnitt1!L:P,2,0)</f>
        <v>0</v>
      </c>
      <c r="T379" s="166">
        <f>VLOOKUP(L379,Schnitt2!L:P,2,0)</f>
        <v>0</v>
      </c>
      <c r="U379" s="166">
        <f>VLOOKUP(L379,Schnitt3!L:P,2,0)</f>
        <v>0</v>
      </c>
      <c r="V379" s="166">
        <f>VLOOKUP(L379,Schnitt4!L:P,2,0)</f>
        <v>0</v>
      </c>
      <c r="W379" s="166">
        <f>VLOOKUP(L379,Schnitt5!L:P,2,0)</f>
        <v>0</v>
      </c>
      <c r="X379" s="166">
        <f>VLOOKUP(L379,Schnitt6!L:P,2,0)</f>
        <v>0</v>
      </c>
      <c r="AA379" s="166">
        <f>VLOOKUP(L379,Schnitt1!L:P,3,0)</f>
        <v>0</v>
      </c>
      <c r="AB379" s="166">
        <f>VLOOKUP(L379,Schnitt2!L:P,3,0)</f>
        <v>0</v>
      </c>
      <c r="AC379" s="166">
        <f>VLOOKUP(L379,Schnitt3!L:P,3,0)</f>
        <v>0</v>
      </c>
      <c r="AD379" s="166">
        <f>VLOOKUP(L379,Schnitt4!L:P,3,0)</f>
        <v>0</v>
      </c>
      <c r="AE379" s="166">
        <f>VLOOKUP(L379,Schnitt5!L:P,3,0)</f>
        <v>0</v>
      </c>
      <c r="AF379" s="166">
        <f>VLOOKUP(L379,Schnitt6!L:P,3,0)</f>
        <v>0</v>
      </c>
    </row>
    <row r="380" spans="12:32" x14ac:dyDescent="0.25">
      <c r="L380" s="264">
        <f>Member!A380</f>
        <v>16524</v>
      </c>
      <c r="M380" s="166">
        <f t="shared" si="30"/>
        <v>0</v>
      </c>
      <c r="N380" s="166">
        <f t="shared" si="31"/>
        <v>0</v>
      </c>
      <c r="O380" s="166">
        <f t="shared" si="32"/>
        <v>0</v>
      </c>
      <c r="P380" s="166">
        <f t="shared" si="33"/>
        <v>49</v>
      </c>
      <c r="S380" s="166">
        <f>VLOOKUP(L380,Schnitt1!L:P,2,0)</f>
        <v>0</v>
      </c>
      <c r="T380" s="166">
        <f>VLOOKUP(L380,Schnitt2!L:P,2,0)</f>
        <v>0</v>
      </c>
      <c r="U380" s="166">
        <f>VLOOKUP(L380,Schnitt3!L:P,2,0)</f>
        <v>0</v>
      </c>
      <c r="V380" s="166">
        <f>VLOOKUP(L380,Schnitt4!L:P,2,0)</f>
        <v>0</v>
      </c>
      <c r="W380" s="166">
        <f>VLOOKUP(L380,Schnitt5!L:P,2,0)</f>
        <v>0</v>
      </c>
      <c r="X380" s="166">
        <f>VLOOKUP(L380,Schnitt6!L:P,2,0)</f>
        <v>0</v>
      </c>
      <c r="AA380" s="166">
        <f>VLOOKUP(L380,Schnitt1!L:P,3,0)</f>
        <v>0</v>
      </c>
      <c r="AB380" s="166">
        <f>VLOOKUP(L380,Schnitt2!L:P,3,0)</f>
        <v>0</v>
      </c>
      <c r="AC380" s="166">
        <f>VLOOKUP(L380,Schnitt3!L:P,3,0)</f>
        <v>0</v>
      </c>
      <c r="AD380" s="166">
        <f>VLOOKUP(L380,Schnitt4!L:P,3,0)</f>
        <v>0</v>
      </c>
      <c r="AE380" s="166">
        <f>VLOOKUP(L380,Schnitt5!L:P,3,0)</f>
        <v>0</v>
      </c>
      <c r="AF380" s="166">
        <f>VLOOKUP(L380,Schnitt6!L:P,3,0)</f>
        <v>0</v>
      </c>
    </row>
    <row r="381" spans="12:32" x14ac:dyDescent="0.25">
      <c r="L381" s="264">
        <f>Member!A381</f>
        <v>38921</v>
      </c>
      <c r="M381" s="166">
        <f t="shared" si="30"/>
        <v>0</v>
      </c>
      <c r="N381" s="166">
        <f t="shared" si="31"/>
        <v>0</v>
      </c>
      <c r="O381" s="166">
        <f t="shared" si="32"/>
        <v>0</v>
      </c>
      <c r="P381" s="166">
        <f t="shared" si="33"/>
        <v>49</v>
      </c>
      <c r="S381" s="166">
        <f>VLOOKUP(L381,Schnitt1!L:P,2,0)</f>
        <v>0</v>
      </c>
      <c r="T381" s="166">
        <f>VLOOKUP(L381,Schnitt2!L:P,2,0)</f>
        <v>0</v>
      </c>
      <c r="U381" s="166">
        <f>VLOOKUP(L381,Schnitt3!L:P,2,0)</f>
        <v>0</v>
      </c>
      <c r="V381" s="166">
        <f>VLOOKUP(L381,Schnitt4!L:P,2,0)</f>
        <v>0</v>
      </c>
      <c r="W381" s="166">
        <f>VLOOKUP(L381,Schnitt5!L:P,2,0)</f>
        <v>0</v>
      </c>
      <c r="X381" s="166">
        <f>VLOOKUP(L381,Schnitt6!L:P,2,0)</f>
        <v>0</v>
      </c>
      <c r="AA381" s="166">
        <f>VLOOKUP(L381,Schnitt1!L:P,3,0)</f>
        <v>0</v>
      </c>
      <c r="AB381" s="166">
        <f>VLOOKUP(L381,Schnitt2!L:P,3,0)</f>
        <v>0</v>
      </c>
      <c r="AC381" s="166">
        <f>VLOOKUP(L381,Schnitt3!L:P,3,0)</f>
        <v>0</v>
      </c>
      <c r="AD381" s="166">
        <f>VLOOKUP(L381,Schnitt4!L:P,3,0)</f>
        <v>0</v>
      </c>
      <c r="AE381" s="166">
        <f>VLOOKUP(L381,Schnitt5!L:P,3,0)</f>
        <v>0</v>
      </c>
      <c r="AF381" s="166">
        <f>VLOOKUP(L381,Schnitt6!L:P,3,0)</f>
        <v>0</v>
      </c>
    </row>
    <row r="382" spans="12:32" x14ac:dyDescent="0.25">
      <c r="L382" s="264">
        <f>Member!A382</f>
        <v>38922</v>
      </c>
      <c r="M382" s="166">
        <f t="shared" si="30"/>
        <v>0</v>
      </c>
      <c r="N382" s="166">
        <f t="shared" si="31"/>
        <v>0</v>
      </c>
      <c r="O382" s="166">
        <f t="shared" si="32"/>
        <v>0</v>
      </c>
      <c r="P382" s="166">
        <f t="shared" si="33"/>
        <v>49</v>
      </c>
      <c r="S382" s="166">
        <f>VLOOKUP(L382,Schnitt1!L:P,2,0)</f>
        <v>0</v>
      </c>
      <c r="T382" s="166">
        <f>VLOOKUP(L382,Schnitt2!L:P,2,0)</f>
        <v>0</v>
      </c>
      <c r="U382" s="166">
        <f>VLOOKUP(L382,Schnitt3!L:P,2,0)</f>
        <v>0</v>
      </c>
      <c r="V382" s="166">
        <f>VLOOKUP(L382,Schnitt4!L:P,2,0)</f>
        <v>0</v>
      </c>
      <c r="W382" s="166">
        <f>VLOOKUP(L382,Schnitt5!L:P,2,0)</f>
        <v>0</v>
      </c>
      <c r="X382" s="166">
        <f>VLOOKUP(L382,Schnitt6!L:P,2,0)</f>
        <v>0</v>
      </c>
      <c r="AA382" s="166">
        <f>VLOOKUP(L382,Schnitt1!L:P,3,0)</f>
        <v>0</v>
      </c>
      <c r="AB382" s="166">
        <f>VLOOKUP(L382,Schnitt2!L:P,3,0)</f>
        <v>0</v>
      </c>
      <c r="AC382" s="166">
        <f>VLOOKUP(L382,Schnitt3!L:P,3,0)</f>
        <v>0</v>
      </c>
      <c r="AD382" s="166">
        <f>VLOOKUP(L382,Schnitt4!L:P,3,0)</f>
        <v>0</v>
      </c>
      <c r="AE382" s="166">
        <f>VLOOKUP(L382,Schnitt5!L:P,3,0)</f>
        <v>0</v>
      </c>
      <c r="AF382" s="166">
        <f>VLOOKUP(L382,Schnitt6!L:P,3,0)</f>
        <v>0</v>
      </c>
    </row>
    <row r="383" spans="12:32" x14ac:dyDescent="0.25">
      <c r="L383" s="264">
        <f>Member!A383</f>
        <v>25061</v>
      </c>
      <c r="M383" s="166">
        <f t="shared" si="30"/>
        <v>0</v>
      </c>
      <c r="N383" s="166">
        <f t="shared" si="31"/>
        <v>0</v>
      </c>
      <c r="O383" s="166">
        <f t="shared" si="32"/>
        <v>0</v>
      </c>
      <c r="P383" s="166">
        <f t="shared" si="33"/>
        <v>49</v>
      </c>
      <c r="S383" s="166">
        <f>VLOOKUP(L383,Schnitt1!L:P,2,0)</f>
        <v>0</v>
      </c>
      <c r="T383" s="166">
        <f>VLOOKUP(L383,Schnitt2!L:P,2,0)</f>
        <v>0</v>
      </c>
      <c r="U383" s="166">
        <f>VLOOKUP(L383,Schnitt3!L:P,2,0)</f>
        <v>0</v>
      </c>
      <c r="V383" s="166">
        <f>VLOOKUP(L383,Schnitt4!L:P,2,0)</f>
        <v>0</v>
      </c>
      <c r="W383" s="166">
        <f>VLOOKUP(L383,Schnitt5!L:P,2,0)</f>
        <v>0</v>
      </c>
      <c r="X383" s="166">
        <f>VLOOKUP(L383,Schnitt6!L:P,2,0)</f>
        <v>0</v>
      </c>
      <c r="AA383" s="166">
        <f>VLOOKUP(L383,Schnitt1!L:P,3,0)</f>
        <v>0</v>
      </c>
      <c r="AB383" s="166">
        <f>VLOOKUP(L383,Schnitt2!L:P,3,0)</f>
        <v>0</v>
      </c>
      <c r="AC383" s="166">
        <f>VLOOKUP(L383,Schnitt3!L:P,3,0)</f>
        <v>0</v>
      </c>
      <c r="AD383" s="166">
        <f>VLOOKUP(L383,Schnitt4!L:P,3,0)</f>
        <v>0</v>
      </c>
      <c r="AE383" s="166">
        <f>VLOOKUP(L383,Schnitt5!L:P,3,0)</f>
        <v>0</v>
      </c>
      <c r="AF383" s="166">
        <f>VLOOKUP(L383,Schnitt6!L:P,3,0)</f>
        <v>0</v>
      </c>
    </row>
    <row r="384" spans="12:32" x14ac:dyDescent="0.25">
      <c r="L384" s="264">
        <f>Member!A384</f>
        <v>38920</v>
      </c>
      <c r="M384" s="166">
        <f t="shared" si="30"/>
        <v>0</v>
      </c>
      <c r="N384" s="166">
        <f t="shared" si="31"/>
        <v>0</v>
      </c>
      <c r="O384" s="166">
        <f t="shared" si="32"/>
        <v>0</v>
      </c>
      <c r="P384" s="166">
        <f t="shared" si="33"/>
        <v>49</v>
      </c>
      <c r="S384" s="166">
        <f>VLOOKUP(L384,Schnitt1!L:P,2,0)</f>
        <v>0</v>
      </c>
      <c r="T384" s="166">
        <f>VLOOKUP(L384,Schnitt2!L:P,2,0)</f>
        <v>0</v>
      </c>
      <c r="U384" s="166">
        <f>VLOOKUP(L384,Schnitt3!L:P,2,0)</f>
        <v>0</v>
      </c>
      <c r="V384" s="166">
        <f>VLOOKUP(L384,Schnitt4!L:P,2,0)</f>
        <v>0</v>
      </c>
      <c r="W384" s="166">
        <f>VLOOKUP(L384,Schnitt5!L:P,2,0)</f>
        <v>0</v>
      </c>
      <c r="X384" s="166">
        <f>VLOOKUP(L384,Schnitt6!L:P,2,0)</f>
        <v>0</v>
      </c>
      <c r="AA384" s="166">
        <f>VLOOKUP(L384,Schnitt1!L:P,3,0)</f>
        <v>0</v>
      </c>
      <c r="AB384" s="166">
        <f>VLOOKUP(L384,Schnitt2!L:P,3,0)</f>
        <v>0</v>
      </c>
      <c r="AC384" s="166">
        <f>VLOOKUP(L384,Schnitt3!L:P,3,0)</f>
        <v>0</v>
      </c>
      <c r="AD384" s="166">
        <f>VLOOKUP(L384,Schnitt4!L:P,3,0)</f>
        <v>0</v>
      </c>
      <c r="AE384" s="166">
        <f>VLOOKUP(L384,Schnitt5!L:P,3,0)</f>
        <v>0</v>
      </c>
      <c r="AF384" s="166">
        <f>VLOOKUP(L384,Schnitt6!L:P,3,0)</f>
        <v>0</v>
      </c>
    </row>
    <row r="385" spans="12:32" x14ac:dyDescent="0.25">
      <c r="L385" s="264">
        <f>Member!A385</f>
        <v>38724</v>
      </c>
      <c r="M385" s="166">
        <f t="shared" si="30"/>
        <v>0</v>
      </c>
      <c r="N385" s="166">
        <f t="shared" si="31"/>
        <v>0</v>
      </c>
      <c r="O385" s="166">
        <f t="shared" si="32"/>
        <v>0</v>
      </c>
      <c r="P385" s="166">
        <f t="shared" si="33"/>
        <v>49</v>
      </c>
      <c r="S385" s="166">
        <f>VLOOKUP(L385,Schnitt1!L:P,2,0)</f>
        <v>0</v>
      </c>
      <c r="T385" s="166">
        <f>VLOOKUP(L385,Schnitt2!L:P,2,0)</f>
        <v>0</v>
      </c>
      <c r="U385" s="166">
        <f>VLOOKUP(L385,Schnitt3!L:P,2,0)</f>
        <v>0</v>
      </c>
      <c r="V385" s="166">
        <f>VLOOKUP(L385,Schnitt4!L:P,2,0)</f>
        <v>0</v>
      </c>
      <c r="W385" s="166">
        <f>VLOOKUP(L385,Schnitt5!L:P,2,0)</f>
        <v>0</v>
      </c>
      <c r="X385" s="166">
        <f>VLOOKUP(L385,Schnitt6!L:P,2,0)</f>
        <v>0</v>
      </c>
      <c r="AA385" s="166">
        <f>VLOOKUP(L385,Schnitt1!L:P,3,0)</f>
        <v>0</v>
      </c>
      <c r="AB385" s="166">
        <f>VLOOKUP(L385,Schnitt2!L:P,3,0)</f>
        <v>0</v>
      </c>
      <c r="AC385" s="166">
        <f>VLOOKUP(L385,Schnitt3!L:P,3,0)</f>
        <v>0</v>
      </c>
      <c r="AD385" s="166">
        <f>VLOOKUP(L385,Schnitt4!L:P,3,0)</f>
        <v>0</v>
      </c>
      <c r="AE385" s="166">
        <f>VLOOKUP(L385,Schnitt5!L:P,3,0)</f>
        <v>0</v>
      </c>
      <c r="AF385" s="166">
        <f>VLOOKUP(L385,Schnitt6!L:P,3,0)</f>
        <v>0</v>
      </c>
    </row>
    <row r="386" spans="12:32" x14ac:dyDescent="0.25">
      <c r="L386" s="264">
        <f>Member!A386</f>
        <v>38759</v>
      </c>
      <c r="M386" s="166">
        <f t="shared" si="30"/>
        <v>0</v>
      </c>
      <c r="N386" s="166">
        <f t="shared" si="31"/>
        <v>0</v>
      </c>
      <c r="O386" s="166">
        <f t="shared" si="32"/>
        <v>0</v>
      </c>
      <c r="P386" s="166">
        <f t="shared" si="33"/>
        <v>49</v>
      </c>
      <c r="S386" s="166">
        <f>VLOOKUP(L386,Schnitt1!L:P,2,0)</f>
        <v>0</v>
      </c>
      <c r="T386" s="166">
        <f>VLOOKUP(L386,Schnitt2!L:P,2,0)</f>
        <v>0</v>
      </c>
      <c r="U386" s="166">
        <f>VLOOKUP(L386,Schnitt3!L:P,2,0)</f>
        <v>0</v>
      </c>
      <c r="V386" s="166">
        <f>VLOOKUP(L386,Schnitt4!L:P,2,0)</f>
        <v>0</v>
      </c>
      <c r="W386" s="166">
        <f>VLOOKUP(L386,Schnitt5!L:P,2,0)</f>
        <v>0</v>
      </c>
      <c r="X386" s="166">
        <f>VLOOKUP(L386,Schnitt6!L:P,2,0)</f>
        <v>0</v>
      </c>
      <c r="AA386" s="166">
        <f>VLOOKUP(L386,Schnitt1!L:P,3,0)</f>
        <v>0</v>
      </c>
      <c r="AB386" s="166">
        <f>VLOOKUP(L386,Schnitt2!L:P,3,0)</f>
        <v>0</v>
      </c>
      <c r="AC386" s="166">
        <f>VLOOKUP(L386,Schnitt3!L:P,3,0)</f>
        <v>0</v>
      </c>
      <c r="AD386" s="166">
        <f>VLOOKUP(L386,Schnitt4!L:P,3,0)</f>
        <v>0</v>
      </c>
      <c r="AE386" s="166">
        <f>VLOOKUP(L386,Schnitt5!L:P,3,0)</f>
        <v>0</v>
      </c>
      <c r="AF386" s="166">
        <f>VLOOKUP(L386,Schnitt6!L:P,3,0)</f>
        <v>0</v>
      </c>
    </row>
    <row r="387" spans="12:32" x14ac:dyDescent="0.25">
      <c r="L387" s="264">
        <f>Member!A387</f>
        <v>38831</v>
      </c>
      <c r="M387" s="166">
        <f t="shared" ref="M387:M450" si="34">SUM(S387:X387)</f>
        <v>0</v>
      </c>
      <c r="N387" s="166">
        <f t="shared" ref="N387:N450" si="35">SUM(AA387:AF387)</f>
        <v>0</v>
      </c>
      <c r="O387" s="166">
        <f t="shared" ref="O387:O450" si="36">IF(N387=0,0,M387/N387-ROW()/1000000000)</f>
        <v>0</v>
      </c>
      <c r="P387" s="166">
        <f t="shared" ref="P387:P450" si="37">RANK(O387,O:O)</f>
        <v>49</v>
      </c>
      <c r="S387" s="166">
        <f>VLOOKUP(L387,Schnitt1!L:P,2,0)</f>
        <v>0</v>
      </c>
      <c r="T387" s="166">
        <f>VLOOKUP(L387,Schnitt2!L:P,2,0)</f>
        <v>0</v>
      </c>
      <c r="U387" s="166">
        <f>VLOOKUP(L387,Schnitt3!L:P,2,0)</f>
        <v>0</v>
      </c>
      <c r="V387" s="166">
        <f>VLOOKUP(L387,Schnitt4!L:P,2,0)</f>
        <v>0</v>
      </c>
      <c r="W387" s="166">
        <f>VLOOKUP(L387,Schnitt5!L:P,2,0)</f>
        <v>0</v>
      </c>
      <c r="X387" s="166">
        <f>VLOOKUP(L387,Schnitt6!L:P,2,0)</f>
        <v>0</v>
      </c>
      <c r="AA387" s="166">
        <f>VLOOKUP(L387,Schnitt1!L:P,3,0)</f>
        <v>0</v>
      </c>
      <c r="AB387" s="166">
        <f>VLOOKUP(L387,Schnitt2!L:P,3,0)</f>
        <v>0</v>
      </c>
      <c r="AC387" s="166">
        <f>VLOOKUP(L387,Schnitt3!L:P,3,0)</f>
        <v>0</v>
      </c>
      <c r="AD387" s="166">
        <f>VLOOKUP(L387,Schnitt4!L:P,3,0)</f>
        <v>0</v>
      </c>
      <c r="AE387" s="166">
        <f>VLOOKUP(L387,Schnitt5!L:P,3,0)</f>
        <v>0</v>
      </c>
      <c r="AF387" s="166">
        <f>VLOOKUP(L387,Schnitt6!L:P,3,0)</f>
        <v>0</v>
      </c>
    </row>
    <row r="388" spans="12:32" x14ac:dyDescent="0.25">
      <c r="L388" s="264">
        <f>Member!A388</f>
        <v>16519</v>
      </c>
      <c r="M388" s="166">
        <f t="shared" si="34"/>
        <v>0</v>
      </c>
      <c r="N388" s="166">
        <f t="shared" si="35"/>
        <v>0</v>
      </c>
      <c r="O388" s="166">
        <f t="shared" si="36"/>
        <v>0</v>
      </c>
      <c r="P388" s="166">
        <f t="shared" si="37"/>
        <v>49</v>
      </c>
      <c r="S388" s="166">
        <f>VLOOKUP(L388,Schnitt1!L:P,2,0)</f>
        <v>0</v>
      </c>
      <c r="T388" s="166">
        <f>VLOOKUP(L388,Schnitt2!L:P,2,0)</f>
        <v>0</v>
      </c>
      <c r="U388" s="166">
        <f>VLOOKUP(L388,Schnitt3!L:P,2,0)</f>
        <v>0</v>
      </c>
      <c r="V388" s="166">
        <f>VLOOKUP(L388,Schnitt4!L:P,2,0)</f>
        <v>0</v>
      </c>
      <c r="W388" s="166">
        <f>VLOOKUP(L388,Schnitt5!L:P,2,0)</f>
        <v>0</v>
      </c>
      <c r="X388" s="166">
        <f>VLOOKUP(L388,Schnitt6!L:P,2,0)</f>
        <v>0</v>
      </c>
      <c r="AA388" s="166">
        <f>VLOOKUP(L388,Schnitt1!L:P,3,0)</f>
        <v>0</v>
      </c>
      <c r="AB388" s="166">
        <f>VLOOKUP(L388,Schnitt2!L:P,3,0)</f>
        <v>0</v>
      </c>
      <c r="AC388" s="166">
        <f>VLOOKUP(L388,Schnitt3!L:P,3,0)</f>
        <v>0</v>
      </c>
      <c r="AD388" s="166">
        <f>VLOOKUP(L388,Schnitt4!L:P,3,0)</f>
        <v>0</v>
      </c>
      <c r="AE388" s="166">
        <f>VLOOKUP(L388,Schnitt5!L:P,3,0)</f>
        <v>0</v>
      </c>
      <c r="AF388" s="166">
        <f>VLOOKUP(L388,Schnitt6!L:P,3,0)</f>
        <v>0</v>
      </c>
    </row>
    <row r="389" spans="12:32" x14ac:dyDescent="0.25">
      <c r="L389" s="264">
        <f>Member!A389</f>
        <v>38964</v>
      </c>
      <c r="M389" s="166">
        <f t="shared" si="34"/>
        <v>0</v>
      </c>
      <c r="N389" s="166">
        <f t="shared" si="35"/>
        <v>0</v>
      </c>
      <c r="O389" s="166">
        <f t="shared" si="36"/>
        <v>0</v>
      </c>
      <c r="P389" s="166">
        <f t="shared" si="37"/>
        <v>49</v>
      </c>
      <c r="S389" s="166">
        <f>VLOOKUP(L389,Schnitt1!L:P,2,0)</f>
        <v>0</v>
      </c>
      <c r="T389" s="166">
        <f>VLOOKUP(L389,Schnitt2!L:P,2,0)</f>
        <v>0</v>
      </c>
      <c r="U389" s="166">
        <f>VLOOKUP(L389,Schnitt3!L:P,2,0)</f>
        <v>0</v>
      </c>
      <c r="V389" s="166">
        <f>VLOOKUP(L389,Schnitt4!L:P,2,0)</f>
        <v>0</v>
      </c>
      <c r="W389" s="166">
        <f>VLOOKUP(L389,Schnitt5!L:P,2,0)</f>
        <v>0</v>
      </c>
      <c r="X389" s="166">
        <f>VLOOKUP(L389,Schnitt6!L:P,2,0)</f>
        <v>0</v>
      </c>
      <c r="AA389" s="166">
        <f>VLOOKUP(L389,Schnitt1!L:P,3,0)</f>
        <v>0</v>
      </c>
      <c r="AB389" s="166">
        <f>VLOOKUP(L389,Schnitt2!L:P,3,0)</f>
        <v>0</v>
      </c>
      <c r="AC389" s="166">
        <f>VLOOKUP(L389,Schnitt3!L:P,3,0)</f>
        <v>0</v>
      </c>
      <c r="AD389" s="166">
        <f>VLOOKUP(L389,Schnitt4!L:P,3,0)</f>
        <v>0</v>
      </c>
      <c r="AE389" s="166">
        <f>VLOOKUP(L389,Schnitt5!L:P,3,0)</f>
        <v>0</v>
      </c>
      <c r="AF389" s="166">
        <f>VLOOKUP(L389,Schnitt6!L:P,3,0)</f>
        <v>0</v>
      </c>
    </row>
    <row r="390" spans="12:32" x14ac:dyDescent="0.25">
      <c r="L390" s="264">
        <f>Member!A390</f>
        <v>25297</v>
      </c>
      <c r="M390" s="166">
        <f t="shared" si="34"/>
        <v>0</v>
      </c>
      <c r="N390" s="166">
        <f t="shared" si="35"/>
        <v>0</v>
      </c>
      <c r="O390" s="166">
        <f t="shared" si="36"/>
        <v>0</v>
      </c>
      <c r="P390" s="166">
        <f t="shared" si="37"/>
        <v>49</v>
      </c>
      <c r="S390" s="166">
        <f>VLOOKUP(L390,Schnitt1!L:P,2,0)</f>
        <v>0</v>
      </c>
      <c r="T390" s="166">
        <f>VLOOKUP(L390,Schnitt2!L:P,2,0)</f>
        <v>0</v>
      </c>
      <c r="U390" s="166">
        <f>VLOOKUP(L390,Schnitt3!L:P,2,0)</f>
        <v>0</v>
      </c>
      <c r="V390" s="166">
        <f>VLOOKUP(L390,Schnitt4!L:P,2,0)</f>
        <v>0</v>
      </c>
      <c r="W390" s="166">
        <f>VLOOKUP(L390,Schnitt5!L:P,2,0)</f>
        <v>0</v>
      </c>
      <c r="X390" s="166">
        <f>VLOOKUP(L390,Schnitt6!L:P,2,0)</f>
        <v>0</v>
      </c>
      <c r="AA390" s="166">
        <f>VLOOKUP(L390,Schnitt1!L:P,3,0)</f>
        <v>0</v>
      </c>
      <c r="AB390" s="166">
        <f>VLOOKUP(L390,Schnitt2!L:P,3,0)</f>
        <v>0</v>
      </c>
      <c r="AC390" s="166">
        <f>VLOOKUP(L390,Schnitt3!L:P,3,0)</f>
        <v>0</v>
      </c>
      <c r="AD390" s="166">
        <f>VLOOKUP(L390,Schnitt4!L:P,3,0)</f>
        <v>0</v>
      </c>
      <c r="AE390" s="166">
        <f>VLOOKUP(L390,Schnitt5!L:P,3,0)</f>
        <v>0</v>
      </c>
      <c r="AF390" s="166">
        <f>VLOOKUP(L390,Schnitt6!L:P,3,0)</f>
        <v>0</v>
      </c>
    </row>
    <row r="391" spans="12:32" x14ac:dyDescent="0.25">
      <c r="L391" s="264">
        <f>Member!A391</f>
        <v>38056</v>
      </c>
      <c r="M391" s="166">
        <f t="shared" si="34"/>
        <v>0</v>
      </c>
      <c r="N391" s="166">
        <f t="shared" si="35"/>
        <v>0</v>
      </c>
      <c r="O391" s="166">
        <f t="shared" si="36"/>
        <v>0</v>
      </c>
      <c r="P391" s="166">
        <f t="shared" si="37"/>
        <v>49</v>
      </c>
      <c r="S391" s="166">
        <f>VLOOKUP(L391,Schnitt1!L:P,2,0)</f>
        <v>0</v>
      </c>
      <c r="T391" s="166">
        <f>VLOOKUP(L391,Schnitt2!L:P,2,0)</f>
        <v>0</v>
      </c>
      <c r="U391" s="166">
        <f>VLOOKUP(L391,Schnitt3!L:P,2,0)</f>
        <v>0</v>
      </c>
      <c r="V391" s="166">
        <f>VLOOKUP(L391,Schnitt4!L:P,2,0)</f>
        <v>0</v>
      </c>
      <c r="W391" s="166">
        <f>VLOOKUP(L391,Schnitt5!L:P,2,0)</f>
        <v>0</v>
      </c>
      <c r="X391" s="166">
        <f>VLOOKUP(L391,Schnitt6!L:P,2,0)</f>
        <v>0</v>
      </c>
      <c r="AA391" s="166">
        <f>VLOOKUP(L391,Schnitt1!L:P,3,0)</f>
        <v>0</v>
      </c>
      <c r="AB391" s="166">
        <f>VLOOKUP(L391,Schnitt2!L:P,3,0)</f>
        <v>0</v>
      </c>
      <c r="AC391" s="166">
        <f>VLOOKUP(L391,Schnitt3!L:P,3,0)</f>
        <v>0</v>
      </c>
      <c r="AD391" s="166">
        <f>VLOOKUP(L391,Schnitt4!L:P,3,0)</f>
        <v>0</v>
      </c>
      <c r="AE391" s="166">
        <f>VLOOKUP(L391,Schnitt5!L:P,3,0)</f>
        <v>0</v>
      </c>
      <c r="AF391" s="166">
        <f>VLOOKUP(L391,Schnitt6!L:P,3,0)</f>
        <v>0</v>
      </c>
    </row>
    <row r="392" spans="12:32" x14ac:dyDescent="0.25">
      <c r="L392" s="264">
        <f>Member!A392</f>
        <v>38810</v>
      </c>
      <c r="M392" s="166">
        <f t="shared" si="34"/>
        <v>0</v>
      </c>
      <c r="N392" s="166">
        <f t="shared" si="35"/>
        <v>0</v>
      </c>
      <c r="O392" s="166">
        <f t="shared" si="36"/>
        <v>0</v>
      </c>
      <c r="P392" s="166">
        <f t="shared" si="37"/>
        <v>49</v>
      </c>
      <c r="S392" s="166">
        <f>VLOOKUP(L392,Schnitt1!L:P,2,0)</f>
        <v>0</v>
      </c>
      <c r="T392" s="166">
        <f>VLOOKUP(L392,Schnitt2!L:P,2,0)</f>
        <v>0</v>
      </c>
      <c r="U392" s="166">
        <f>VLOOKUP(L392,Schnitt3!L:P,2,0)</f>
        <v>0</v>
      </c>
      <c r="V392" s="166">
        <f>VLOOKUP(L392,Schnitt4!L:P,2,0)</f>
        <v>0</v>
      </c>
      <c r="W392" s="166">
        <f>VLOOKUP(L392,Schnitt5!L:P,2,0)</f>
        <v>0</v>
      </c>
      <c r="X392" s="166">
        <f>VLOOKUP(L392,Schnitt6!L:P,2,0)</f>
        <v>0</v>
      </c>
      <c r="AA392" s="166">
        <f>VLOOKUP(L392,Schnitt1!L:P,3,0)</f>
        <v>0</v>
      </c>
      <c r="AB392" s="166">
        <f>VLOOKUP(L392,Schnitt2!L:P,3,0)</f>
        <v>0</v>
      </c>
      <c r="AC392" s="166">
        <f>VLOOKUP(L392,Schnitt3!L:P,3,0)</f>
        <v>0</v>
      </c>
      <c r="AD392" s="166">
        <f>VLOOKUP(L392,Schnitt4!L:P,3,0)</f>
        <v>0</v>
      </c>
      <c r="AE392" s="166">
        <f>VLOOKUP(L392,Schnitt5!L:P,3,0)</f>
        <v>0</v>
      </c>
      <c r="AF392" s="166">
        <f>VLOOKUP(L392,Schnitt6!L:P,3,0)</f>
        <v>0</v>
      </c>
    </row>
    <row r="393" spans="12:32" x14ac:dyDescent="0.25">
      <c r="L393" s="264">
        <f>Member!A393</f>
        <v>38851</v>
      </c>
      <c r="M393" s="166">
        <f t="shared" si="34"/>
        <v>0</v>
      </c>
      <c r="N393" s="166">
        <f t="shared" si="35"/>
        <v>0</v>
      </c>
      <c r="O393" s="166">
        <f t="shared" si="36"/>
        <v>0</v>
      </c>
      <c r="P393" s="166">
        <f t="shared" si="37"/>
        <v>49</v>
      </c>
      <c r="S393" s="166">
        <f>VLOOKUP(L393,Schnitt1!L:P,2,0)</f>
        <v>0</v>
      </c>
      <c r="T393" s="166">
        <f>VLOOKUP(L393,Schnitt2!L:P,2,0)</f>
        <v>0</v>
      </c>
      <c r="U393" s="166">
        <f>VLOOKUP(L393,Schnitt3!L:P,2,0)</f>
        <v>0</v>
      </c>
      <c r="V393" s="166">
        <f>VLOOKUP(L393,Schnitt4!L:P,2,0)</f>
        <v>0</v>
      </c>
      <c r="W393" s="166">
        <f>VLOOKUP(L393,Schnitt5!L:P,2,0)</f>
        <v>0</v>
      </c>
      <c r="X393" s="166">
        <f>VLOOKUP(L393,Schnitt6!L:P,2,0)</f>
        <v>0</v>
      </c>
      <c r="AA393" s="166">
        <f>VLOOKUP(L393,Schnitt1!L:P,3,0)</f>
        <v>0</v>
      </c>
      <c r="AB393" s="166">
        <f>VLOOKUP(L393,Schnitt2!L:P,3,0)</f>
        <v>0</v>
      </c>
      <c r="AC393" s="166">
        <f>VLOOKUP(L393,Schnitt3!L:P,3,0)</f>
        <v>0</v>
      </c>
      <c r="AD393" s="166">
        <f>VLOOKUP(L393,Schnitt4!L:P,3,0)</f>
        <v>0</v>
      </c>
      <c r="AE393" s="166">
        <f>VLOOKUP(L393,Schnitt5!L:P,3,0)</f>
        <v>0</v>
      </c>
      <c r="AF393" s="166">
        <f>VLOOKUP(L393,Schnitt6!L:P,3,0)</f>
        <v>0</v>
      </c>
    </row>
    <row r="394" spans="12:32" x14ac:dyDescent="0.25">
      <c r="L394" s="264">
        <f>Member!A394</f>
        <v>38923</v>
      </c>
      <c r="M394" s="166">
        <f t="shared" si="34"/>
        <v>0</v>
      </c>
      <c r="N394" s="166">
        <f t="shared" si="35"/>
        <v>0</v>
      </c>
      <c r="O394" s="166">
        <f t="shared" si="36"/>
        <v>0</v>
      </c>
      <c r="P394" s="166">
        <f t="shared" si="37"/>
        <v>49</v>
      </c>
      <c r="S394" s="166">
        <f>VLOOKUP(L394,Schnitt1!L:P,2,0)</f>
        <v>0</v>
      </c>
      <c r="T394" s="166">
        <f>VLOOKUP(L394,Schnitt2!L:P,2,0)</f>
        <v>0</v>
      </c>
      <c r="U394" s="166">
        <f>VLOOKUP(L394,Schnitt3!L:P,2,0)</f>
        <v>0</v>
      </c>
      <c r="V394" s="166">
        <f>VLOOKUP(L394,Schnitt4!L:P,2,0)</f>
        <v>0</v>
      </c>
      <c r="W394" s="166">
        <f>VLOOKUP(L394,Schnitt5!L:P,2,0)</f>
        <v>0</v>
      </c>
      <c r="X394" s="166">
        <f>VLOOKUP(L394,Schnitt6!L:P,2,0)</f>
        <v>0</v>
      </c>
      <c r="AA394" s="166">
        <f>VLOOKUP(L394,Schnitt1!L:P,3,0)</f>
        <v>0</v>
      </c>
      <c r="AB394" s="166">
        <f>VLOOKUP(L394,Schnitt2!L:P,3,0)</f>
        <v>0</v>
      </c>
      <c r="AC394" s="166">
        <f>VLOOKUP(L394,Schnitt3!L:P,3,0)</f>
        <v>0</v>
      </c>
      <c r="AD394" s="166">
        <f>VLOOKUP(L394,Schnitt4!L:P,3,0)</f>
        <v>0</v>
      </c>
      <c r="AE394" s="166">
        <f>VLOOKUP(L394,Schnitt5!L:P,3,0)</f>
        <v>0</v>
      </c>
      <c r="AF394" s="166">
        <f>VLOOKUP(L394,Schnitt6!L:P,3,0)</f>
        <v>0</v>
      </c>
    </row>
    <row r="395" spans="12:32" x14ac:dyDescent="0.25">
      <c r="L395" s="264">
        <f>Member!A395</f>
        <v>38773</v>
      </c>
      <c r="M395" s="166">
        <f t="shared" si="34"/>
        <v>0</v>
      </c>
      <c r="N395" s="166">
        <f t="shared" si="35"/>
        <v>0</v>
      </c>
      <c r="O395" s="166">
        <f t="shared" si="36"/>
        <v>0</v>
      </c>
      <c r="P395" s="166">
        <f t="shared" si="37"/>
        <v>49</v>
      </c>
      <c r="S395" s="166">
        <f>VLOOKUP(L395,Schnitt1!L:P,2,0)</f>
        <v>0</v>
      </c>
      <c r="T395" s="166">
        <f>VLOOKUP(L395,Schnitt2!L:P,2,0)</f>
        <v>0</v>
      </c>
      <c r="U395" s="166">
        <f>VLOOKUP(L395,Schnitt3!L:P,2,0)</f>
        <v>0</v>
      </c>
      <c r="V395" s="166">
        <f>VLOOKUP(L395,Schnitt4!L:P,2,0)</f>
        <v>0</v>
      </c>
      <c r="W395" s="166">
        <f>VLOOKUP(L395,Schnitt5!L:P,2,0)</f>
        <v>0</v>
      </c>
      <c r="X395" s="166">
        <f>VLOOKUP(L395,Schnitt6!L:P,2,0)</f>
        <v>0</v>
      </c>
      <c r="AA395" s="166">
        <f>VLOOKUP(L395,Schnitt1!L:P,3,0)</f>
        <v>0</v>
      </c>
      <c r="AB395" s="166">
        <f>VLOOKUP(L395,Schnitt2!L:P,3,0)</f>
        <v>0</v>
      </c>
      <c r="AC395" s="166">
        <f>VLOOKUP(L395,Schnitt3!L:P,3,0)</f>
        <v>0</v>
      </c>
      <c r="AD395" s="166">
        <f>VLOOKUP(L395,Schnitt4!L:P,3,0)</f>
        <v>0</v>
      </c>
      <c r="AE395" s="166">
        <f>VLOOKUP(L395,Schnitt5!L:P,3,0)</f>
        <v>0</v>
      </c>
      <c r="AF395" s="166">
        <f>VLOOKUP(L395,Schnitt6!L:P,3,0)</f>
        <v>0</v>
      </c>
    </row>
    <row r="396" spans="12:32" x14ac:dyDescent="0.25">
      <c r="L396" s="264">
        <f>Member!A396</f>
        <v>7425</v>
      </c>
      <c r="M396" s="166">
        <f t="shared" si="34"/>
        <v>0</v>
      </c>
      <c r="N396" s="166">
        <f t="shared" si="35"/>
        <v>0</v>
      </c>
      <c r="O396" s="166">
        <f t="shared" si="36"/>
        <v>0</v>
      </c>
      <c r="P396" s="166">
        <f t="shared" si="37"/>
        <v>49</v>
      </c>
      <c r="S396" s="166">
        <f>VLOOKUP(L396,Schnitt1!L:P,2,0)</f>
        <v>0</v>
      </c>
      <c r="T396" s="166">
        <f>VLOOKUP(L396,Schnitt2!L:P,2,0)</f>
        <v>0</v>
      </c>
      <c r="U396" s="166">
        <f>VLOOKUP(L396,Schnitt3!L:P,2,0)</f>
        <v>0</v>
      </c>
      <c r="V396" s="166">
        <f>VLOOKUP(L396,Schnitt4!L:P,2,0)</f>
        <v>0</v>
      </c>
      <c r="W396" s="166">
        <f>VLOOKUP(L396,Schnitt5!L:P,2,0)</f>
        <v>0</v>
      </c>
      <c r="X396" s="166">
        <f>VLOOKUP(L396,Schnitt6!L:P,2,0)</f>
        <v>0</v>
      </c>
      <c r="AA396" s="166">
        <f>VLOOKUP(L396,Schnitt1!L:P,3,0)</f>
        <v>0</v>
      </c>
      <c r="AB396" s="166">
        <f>VLOOKUP(L396,Schnitt2!L:P,3,0)</f>
        <v>0</v>
      </c>
      <c r="AC396" s="166">
        <f>VLOOKUP(L396,Schnitt3!L:P,3,0)</f>
        <v>0</v>
      </c>
      <c r="AD396" s="166">
        <f>VLOOKUP(L396,Schnitt4!L:P,3,0)</f>
        <v>0</v>
      </c>
      <c r="AE396" s="166">
        <f>VLOOKUP(L396,Schnitt5!L:P,3,0)</f>
        <v>0</v>
      </c>
      <c r="AF396" s="166">
        <f>VLOOKUP(L396,Schnitt6!L:P,3,0)</f>
        <v>0</v>
      </c>
    </row>
    <row r="397" spans="12:32" x14ac:dyDescent="0.25">
      <c r="L397" s="264">
        <f>Member!A397</f>
        <v>38355</v>
      </c>
      <c r="M397" s="166">
        <f t="shared" si="34"/>
        <v>0</v>
      </c>
      <c r="N397" s="166">
        <f t="shared" si="35"/>
        <v>0</v>
      </c>
      <c r="O397" s="166">
        <f t="shared" si="36"/>
        <v>0</v>
      </c>
      <c r="P397" s="166">
        <f t="shared" si="37"/>
        <v>49</v>
      </c>
      <c r="S397" s="166">
        <f>VLOOKUP(L397,Schnitt1!L:P,2,0)</f>
        <v>0</v>
      </c>
      <c r="T397" s="166">
        <f>VLOOKUP(L397,Schnitt2!L:P,2,0)</f>
        <v>0</v>
      </c>
      <c r="U397" s="166">
        <f>VLOOKUP(L397,Schnitt3!L:P,2,0)</f>
        <v>0</v>
      </c>
      <c r="V397" s="166">
        <f>VLOOKUP(L397,Schnitt4!L:P,2,0)</f>
        <v>0</v>
      </c>
      <c r="W397" s="166">
        <f>VLOOKUP(L397,Schnitt5!L:P,2,0)</f>
        <v>0</v>
      </c>
      <c r="X397" s="166">
        <f>VLOOKUP(L397,Schnitt6!L:P,2,0)</f>
        <v>0</v>
      </c>
      <c r="AA397" s="166">
        <f>VLOOKUP(L397,Schnitt1!L:P,3,0)</f>
        <v>0</v>
      </c>
      <c r="AB397" s="166">
        <f>VLOOKUP(L397,Schnitt2!L:P,3,0)</f>
        <v>0</v>
      </c>
      <c r="AC397" s="166">
        <f>VLOOKUP(L397,Schnitt3!L:P,3,0)</f>
        <v>0</v>
      </c>
      <c r="AD397" s="166">
        <f>VLOOKUP(L397,Schnitt4!L:P,3,0)</f>
        <v>0</v>
      </c>
      <c r="AE397" s="166">
        <f>VLOOKUP(L397,Schnitt5!L:P,3,0)</f>
        <v>0</v>
      </c>
      <c r="AF397" s="166">
        <f>VLOOKUP(L397,Schnitt6!L:P,3,0)</f>
        <v>0</v>
      </c>
    </row>
    <row r="398" spans="12:32" x14ac:dyDescent="0.25">
      <c r="L398" s="264">
        <f>Member!A398</f>
        <v>16465</v>
      </c>
      <c r="M398" s="166">
        <f t="shared" si="34"/>
        <v>0</v>
      </c>
      <c r="N398" s="166">
        <f t="shared" si="35"/>
        <v>0</v>
      </c>
      <c r="O398" s="166">
        <f t="shared" si="36"/>
        <v>0</v>
      </c>
      <c r="P398" s="166">
        <f t="shared" si="37"/>
        <v>49</v>
      </c>
      <c r="S398" s="166">
        <f>VLOOKUP(L398,Schnitt1!L:P,2,0)</f>
        <v>0</v>
      </c>
      <c r="T398" s="166">
        <f>VLOOKUP(L398,Schnitt2!L:P,2,0)</f>
        <v>0</v>
      </c>
      <c r="U398" s="166">
        <f>VLOOKUP(L398,Schnitt3!L:P,2,0)</f>
        <v>0</v>
      </c>
      <c r="V398" s="166">
        <f>VLOOKUP(L398,Schnitt4!L:P,2,0)</f>
        <v>0</v>
      </c>
      <c r="W398" s="166">
        <f>VLOOKUP(L398,Schnitt5!L:P,2,0)</f>
        <v>0</v>
      </c>
      <c r="X398" s="166">
        <f>VLOOKUP(L398,Schnitt6!L:P,2,0)</f>
        <v>0</v>
      </c>
      <c r="AA398" s="166">
        <f>VLOOKUP(L398,Schnitt1!L:P,3,0)</f>
        <v>0</v>
      </c>
      <c r="AB398" s="166">
        <f>VLOOKUP(L398,Schnitt2!L:P,3,0)</f>
        <v>0</v>
      </c>
      <c r="AC398" s="166">
        <f>VLOOKUP(L398,Schnitt3!L:P,3,0)</f>
        <v>0</v>
      </c>
      <c r="AD398" s="166">
        <f>VLOOKUP(L398,Schnitt4!L:P,3,0)</f>
        <v>0</v>
      </c>
      <c r="AE398" s="166">
        <f>VLOOKUP(L398,Schnitt5!L:P,3,0)</f>
        <v>0</v>
      </c>
      <c r="AF398" s="166">
        <f>VLOOKUP(L398,Schnitt6!L:P,3,0)</f>
        <v>0</v>
      </c>
    </row>
    <row r="399" spans="12:32" x14ac:dyDescent="0.25">
      <c r="L399" s="264">
        <f>Member!A399</f>
        <v>16917</v>
      </c>
      <c r="M399" s="166">
        <f t="shared" si="34"/>
        <v>0</v>
      </c>
      <c r="N399" s="166">
        <f t="shared" si="35"/>
        <v>0</v>
      </c>
      <c r="O399" s="166">
        <f t="shared" si="36"/>
        <v>0</v>
      </c>
      <c r="P399" s="166">
        <f t="shared" si="37"/>
        <v>49</v>
      </c>
      <c r="S399" s="166">
        <f>VLOOKUP(L399,Schnitt1!L:P,2,0)</f>
        <v>0</v>
      </c>
      <c r="T399" s="166">
        <f>VLOOKUP(L399,Schnitt2!L:P,2,0)</f>
        <v>0</v>
      </c>
      <c r="U399" s="166">
        <f>VLOOKUP(L399,Schnitt3!L:P,2,0)</f>
        <v>0</v>
      </c>
      <c r="V399" s="166">
        <f>VLOOKUP(L399,Schnitt4!L:P,2,0)</f>
        <v>0</v>
      </c>
      <c r="W399" s="166">
        <f>VLOOKUP(L399,Schnitt5!L:P,2,0)</f>
        <v>0</v>
      </c>
      <c r="X399" s="166">
        <f>VLOOKUP(L399,Schnitt6!L:P,2,0)</f>
        <v>0</v>
      </c>
      <c r="AA399" s="166">
        <f>VLOOKUP(L399,Schnitt1!L:P,3,0)</f>
        <v>0</v>
      </c>
      <c r="AB399" s="166">
        <f>VLOOKUP(L399,Schnitt2!L:P,3,0)</f>
        <v>0</v>
      </c>
      <c r="AC399" s="166">
        <f>VLOOKUP(L399,Schnitt3!L:P,3,0)</f>
        <v>0</v>
      </c>
      <c r="AD399" s="166">
        <f>VLOOKUP(L399,Schnitt4!L:P,3,0)</f>
        <v>0</v>
      </c>
      <c r="AE399" s="166">
        <f>VLOOKUP(L399,Schnitt5!L:P,3,0)</f>
        <v>0</v>
      </c>
      <c r="AF399" s="166">
        <f>VLOOKUP(L399,Schnitt6!L:P,3,0)</f>
        <v>0</v>
      </c>
    </row>
    <row r="400" spans="12:32" x14ac:dyDescent="0.25">
      <c r="L400" s="264">
        <f>Member!A400</f>
        <v>25095</v>
      </c>
      <c r="M400" s="166">
        <f t="shared" si="34"/>
        <v>0</v>
      </c>
      <c r="N400" s="166">
        <f t="shared" si="35"/>
        <v>0</v>
      </c>
      <c r="O400" s="166">
        <f t="shared" si="36"/>
        <v>0</v>
      </c>
      <c r="P400" s="166">
        <f t="shared" si="37"/>
        <v>49</v>
      </c>
      <c r="S400" s="166">
        <f>VLOOKUP(L400,Schnitt1!L:P,2,0)</f>
        <v>0</v>
      </c>
      <c r="T400" s="166">
        <f>VLOOKUP(L400,Schnitt2!L:P,2,0)</f>
        <v>0</v>
      </c>
      <c r="U400" s="166">
        <f>VLOOKUP(L400,Schnitt3!L:P,2,0)</f>
        <v>0</v>
      </c>
      <c r="V400" s="166">
        <f>VLOOKUP(L400,Schnitt4!L:P,2,0)</f>
        <v>0</v>
      </c>
      <c r="W400" s="166">
        <f>VLOOKUP(L400,Schnitt5!L:P,2,0)</f>
        <v>0</v>
      </c>
      <c r="X400" s="166">
        <f>VLOOKUP(L400,Schnitt6!L:P,2,0)</f>
        <v>0</v>
      </c>
      <c r="AA400" s="166">
        <f>VLOOKUP(L400,Schnitt1!L:P,3,0)</f>
        <v>0</v>
      </c>
      <c r="AB400" s="166">
        <f>VLOOKUP(L400,Schnitt2!L:P,3,0)</f>
        <v>0</v>
      </c>
      <c r="AC400" s="166">
        <f>VLOOKUP(L400,Schnitt3!L:P,3,0)</f>
        <v>0</v>
      </c>
      <c r="AD400" s="166">
        <f>VLOOKUP(L400,Schnitt4!L:P,3,0)</f>
        <v>0</v>
      </c>
      <c r="AE400" s="166">
        <f>VLOOKUP(L400,Schnitt5!L:P,3,0)</f>
        <v>0</v>
      </c>
      <c r="AF400" s="166">
        <f>VLOOKUP(L400,Schnitt6!L:P,3,0)</f>
        <v>0</v>
      </c>
    </row>
    <row r="401" spans="12:32" x14ac:dyDescent="0.25">
      <c r="L401" s="264">
        <f>Member!A401</f>
        <v>25555</v>
      </c>
      <c r="M401" s="166">
        <f t="shared" si="34"/>
        <v>0</v>
      </c>
      <c r="N401" s="166">
        <f t="shared" si="35"/>
        <v>0</v>
      </c>
      <c r="O401" s="166">
        <f t="shared" si="36"/>
        <v>0</v>
      </c>
      <c r="P401" s="166">
        <f t="shared" si="37"/>
        <v>49</v>
      </c>
      <c r="S401" s="166">
        <f>VLOOKUP(L401,Schnitt1!L:P,2,0)</f>
        <v>0</v>
      </c>
      <c r="T401" s="166">
        <f>VLOOKUP(L401,Schnitt2!L:P,2,0)</f>
        <v>0</v>
      </c>
      <c r="U401" s="166">
        <f>VLOOKUP(L401,Schnitt3!L:P,2,0)</f>
        <v>0</v>
      </c>
      <c r="V401" s="166">
        <f>VLOOKUP(L401,Schnitt4!L:P,2,0)</f>
        <v>0</v>
      </c>
      <c r="W401" s="166">
        <f>VLOOKUP(L401,Schnitt5!L:P,2,0)</f>
        <v>0</v>
      </c>
      <c r="X401" s="166">
        <f>VLOOKUP(L401,Schnitt6!L:P,2,0)</f>
        <v>0</v>
      </c>
      <c r="AA401" s="166">
        <f>VLOOKUP(L401,Schnitt1!L:P,3,0)</f>
        <v>0</v>
      </c>
      <c r="AB401" s="166">
        <f>VLOOKUP(L401,Schnitt2!L:P,3,0)</f>
        <v>0</v>
      </c>
      <c r="AC401" s="166">
        <f>VLOOKUP(L401,Schnitt3!L:P,3,0)</f>
        <v>0</v>
      </c>
      <c r="AD401" s="166">
        <f>VLOOKUP(L401,Schnitt4!L:P,3,0)</f>
        <v>0</v>
      </c>
      <c r="AE401" s="166">
        <f>VLOOKUP(L401,Schnitt5!L:P,3,0)</f>
        <v>0</v>
      </c>
      <c r="AF401" s="166">
        <f>VLOOKUP(L401,Schnitt6!L:P,3,0)</f>
        <v>0</v>
      </c>
    </row>
    <row r="402" spans="12:32" x14ac:dyDescent="0.25">
      <c r="L402" s="264">
        <f>Member!A402</f>
        <v>25097</v>
      </c>
      <c r="M402" s="166">
        <f t="shared" si="34"/>
        <v>0</v>
      </c>
      <c r="N402" s="166">
        <f t="shared" si="35"/>
        <v>0</v>
      </c>
      <c r="O402" s="166">
        <f t="shared" si="36"/>
        <v>0</v>
      </c>
      <c r="P402" s="166">
        <f t="shared" si="37"/>
        <v>49</v>
      </c>
      <c r="S402" s="166">
        <f>VLOOKUP(L402,Schnitt1!L:P,2,0)</f>
        <v>0</v>
      </c>
      <c r="T402" s="166">
        <f>VLOOKUP(L402,Schnitt2!L:P,2,0)</f>
        <v>0</v>
      </c>
      <c r="U402" s="166">
        <f>VLOOKUP(L402,Schnitt3!L:P,2,0)</f>
        <v>0</v>
      </c>
      <c r="V402" s="166">
        <f>VLOOKUP(L402,Schnitt4!L:P,2,0)</f>
        <v>0</v>
      </c>
      <c r="W402" s="166">
        <f>VLOOKUP(L402,Schnitt5!L:P,2,0)</f>
        <v>0</v>
      </c>
      <c r="X402" s="166">
        <f>VLOOKUP(L402,Schnitt6!L:P,2,0)</f>
        <v>0</v>
      </c>
      <c r="AA402" s="166">
        <f>VLOOKUP(L402,Schnitt1!L:P,3,0)</f>
        <v>0</v>
      </c>
      <c r="AB402" s="166">
        <f>VLOOKUP(L402,Schnitt2!L:P,3,0)</f>
        <v>0</v>
      </c>
      <c r="AC402" s="166">
        <f>VLOOKUP(L402,Schnitt3!L:P,3,0)</f>
        <v>0</v>
      </c>
      <c r="AD402" s="166">
        <f>VLOOKUP(L402,Schnitt4!L:P,3,0)</f>
        <v>0</v>
      </c>
      <c r="AE402" s="166">
        <f>VLOOKUP(L402,Schnitt5!L:P,3,0)</f>
        <v>0</v>
      </c>
      <c r="AF402" s="166">
        <f>VLOOKUP(L402,Schnitt6!L:P,3,0)</f>
        <v>0</v>
      </c>
    </row>
    <row r="403" spans="12:32" x14ac:dyDescent="0.25">
      <c r="L403" s="264">
        <f>Member!A403</f>
        <v>25614</v>
      </c>
      <c r="M403" s="166">
        <f t="shared" si="34"/>
        <v>0</v>
      </c>
      <c r="N403" s="166">
        <f t="shared" si="35"/>
        <v>0</v>
      </c>
      <c r="O403" s="166">
        <f t="shared" si="36"/>
        <v>0</v>
      </c>
      <c r="P403" s="166">
        <f t="shared" si="37"/>
        <v>49</v>
      </c>
      <c r="S403" s="166">
        <f>VLOOKUP(L403,Schnitt1!L:P,2,0)</f>
        <v>0</v>
      </c>
      <c r="T403" s="166">
        <f>VLOOKUP(L403,Schnitt2!L:P,2,0)</f>
        <v>0</v>
      </c>
      <c r="U403" s="166">
        <f>VLOOKUP(L403,Schnitt3!L:P,2,0)</f>
        <v>0</v>
      </c>
      <c r="V403" s="166">
        <f>VLOOKUP(L403,Schnitt4!L:P,2,0)</f>
        <v>0</v>
      </c>
      <c r="W403" s="166">
        <f>VLOOKUP(L403,Schnitt5!L:P,2,0)</f>
        <v>0</v>
      </c>
      <c r="X403" s="166">
        <f>VLOOKUP(L403,Schnitt6!L:P,2,0)</f>
        <v>0</v>
      </c>
      <c r="AA403" s="166">
        <f>VLOOKUP(L403,Schnitt1!L:P,3,0)</f>
        <v>0</v>
      </c>
      <c r="AB403" s="166">
        <f>VLOOKUP(L403,Schnitt2!L:P,3,0)</f>
        <v>0</v>
      </c>
      <c r="AC403" s="166">
        <f>VLOOKUP(L403,Schnitt3!L:P,3,0)</f>
        <v>0</v>
      </c>
      <c r="AD403" s="166">
        <f>VLOOKUP(L403,Schnitt4!L:P,3,0)</f>
        <v>0</v>
      </c>
      <c r="AE403" s="166">
        <f>VLOOKUP(L403,Schnitt5!L:P,3,0)</f>
        <v>0</v>
      </c>
      <c r="AF403" s="166">
        <f>VLOOKUP(L403,Schnitt6!L:P,3,0)</f>
        <v>0</v>
      </c>
    </row>
    <row r="404" spans="12:32" x14ac:dyDescent="0.25">
      <c r="L404" s="264">
        <f>Member!A404</f>
        <v>25093</v>
      </c>
      <c r="M404" s="166">
        <f t="shared" si="34"/>
        <v>0</v>
      </c>
      <c r="N404" s="166">
        <f t="shared" si="35"/>
        <v>0</v>
      </c>
      <c r="O404" s="166">
        <f t="shared" si="36"/>
        <v>0</v>
      </c>
      <c r="P404" s="166">
        <f t="shared" si="37"/>
        <v>49</v>
      </c>
      <c r="S404" s="166">
        <f>VLOOKUP(L404,Schnitt1!L:P,2,0)</f>
        <v>0</v>
      </c>
      <c r="T404" s="166">
        <f>VLOOKUP(L404,Schnitt2!L:P,2,0)</f>
        <v>0</v>
      </c>
      <c r="U404" s="166">
        <f>VLOOKUP(L404,Schnitt3!L:P,2,0)</f>
        <v>0</v>
      </c>
      <c r="V404" s="166">
        <f>VLOOKUP(L404,Schnitt4!L:P,2,0)</f>
        <v>0</v>
      </c>
      <c r="W404" s="166">
        <f>VLOOKUP(L404,Schnitt5!L:P,2,0)</f>
        <v>0</v>
      </c>
      <c r="X404" s="166">
        <f>VLOOKUP(L404,Schnitt6!L:P,2,0)</f>
        <v>0</v>
      </c>
      <c r="AA404" s="166">
        <f>VLOOKUP(L404,Schnitt1!L:P,3,0)</f>
        <v>0</v>
      </c>
      <c r="AB404" s="166">
        <f>VLOOKUP(L404,Schnitt2!L:P,3,0)</f>
        <v>0</v>
      </c>
      <c r="AC404" s="166">
        <f>VLOOKUP(L404,Schnitt3!L:P,3,0)</f>
        <v>0</v>
      </c>
      <c r="AD404" s="166">
        <f>VLOOKUP(L404,Schnitt4!L:P,3,0)</f>
        <v>0</v>
      </c>
      <c r="AE404" s="166">
        <f>VLOOKUP(L404,Schnitt5!L:P,3,0)</f>
        <v>0</v>
      </c>
      <c r="AF404" s="166">
        <f>VLOOKUP(L404,Schnitt6!L:P,3,0)</f>
        <v>0</v>
      </c>
    </row>
    <row r="405" spans="12:32" x14ac:dyDescent="0.25">
      <c r="L405" s="264">
        <f>Member!A405</f>
        <v>25948</v>
      </c>
      <c r="M405" s="166">
        <f t="shared" si="34"/>
        <v>0</v>
      </c>
      <c r="N405" s="166">
        <f t="shared" si="35"/>
        <v>0</v>
      </c>
      <c r="O405" s="166">
        <f t="shared" si="36"/>
        <v>0</v>
      </c>
      <c r="P405" s="166">
        <f t="shared" si="37"/>
        <v>49</v>
      </c>
      <c r="S405" s="166">
        <f>VLOOKUP(L405,Schnitt1!L:P,2,0)</f>
        <v>0</v>
      </c>
      <c r="T405" s="166">
        <f>VLOOKUP(L405,Schnitt2!L:P,2,0)</f>
        <v>0</v>
      </c>
      <c r="U405" s="166">
        <f>VLOOKUP(L405,Schnitt3!L:P,2,0)</f>
        <v>0</v>
      </c>
      <c r="V405" s="166">
        <f>VLOOKUP(L405,Schnitt4!L:P,2,0)</f>
        <v>0</v>
      </c>
      <c r="W405" s="166">
        <f>VLOOKUP(L405,Schnitt5!L:P,2,0)</f>
        <v>0</v>
      </c>
      <c r="X405" s="166">
        <f>VLOOKUP(L405,Schnitt6!L:P,2,0)</f>
        <v>0</v>
      </c>
      <c r="AA405" s="166">
        <f>VLOOKUP(L405,Schnitt1!L:P,3,0)</f>
        <v>0</v>
      </c>
      <c r="AB405" s="166">
        <f>VLOOKUP(L405,Schnitt2!L:P,3,0)</f>
        <v>0</v>
      </c>
      <c r="AC405" s="166">
        <f>VLOOKUP(L405,Schnitt3!L:P,3,0)</f>
        <v>0</v>
      </c>
      <c r="AD405" s="166">
        <f>VLOOKUP(L405,Schnitt4!L:P,3,0)</f>
        <v>0</v>
      </c>
      <c r="AE405" s="166">
        <f>VLOOKUP(L405,Schnitt5!L:P,3,0)</f>
        <v>0</v>
      </c>
      <c r="AF405" s="166">
        <f>VLOOKUP(L405,Schnitt6!L:P,3,0)</f>
        <v>0</v>
      </c>
    </row>
    <row r="406" spans="12:32" x14ac:dyDescent="0.25">
      <c r="L406" s="264">
        <f>Member!A406</f>
        <v>25615</v>
      </c>
      <c r="M406" s="166">
        <f t="shared" si="34"/>
        <v>0</v>
      </c>
      <c r="N406" s="166">
        <f t="shared" si="35"/>
        <v>0</v>
      </c>
      <c r="O406" s="166">
        <f t="shared" si="36"/>
        <v>0</v>
      </c>
      <c r="P406" s="166">
        <f t="shared" si="37"/>
        <v>49</v>
      </c>
      <c r="S406" s="166">
        <f>VLOOKUP(L406,Schnitt1!L:P,2,0)</f>
        <v>0</v>
      </c>
      <c r="T406" s="166">
        <f>VLOOKUP(L406,Schnitt2!L:P,2,0)</f>
        <v>0</v>
      </c>
      <c r="U406" s="166">
        <f>VLOOKUP(L406,Schnitt3!L:P,2,0)</f>
        <v>0</v>
      </c>
      <c r="V406" s="166">
        <f>VLOOKUP(L406,Schnitt4!L:P,2,0)</f>
        <v>0</v>
      </c>
      <c r="W406" s="166">
        <f>VLOOKUP(L406,Schnitt5!L:P,2,0)</f>
        <v>0</v>
      </c>
      <c r="X406" s="166">
        <f>VLOOKUP(L406,Schnitt6!L:P,2,0)</f>
        <v>0</v>
      </c>
      <c r="AA406" s="166">
        <f>VLOOKUP(L406,Schnitt1!L:P,3,0)</f>
        <v>0</v>
      </c>
      <c r="AB406" s="166">
        <f>VLOOKUP(L406,Schnitt2!L:P,3,0)</f>
        <v>0</v>
      </c>
      <c r="AC406" s="166">
        <f>VLOOKUP(L406,Schnitt3!L:P,3,0)</f>
        <v>0</v>
      </c>
      <c r="AD406" s="166">
        <f>VLOOKUP(L406,Schnitt4!L:P,3,0)</f>
        <v>0</v>
      </c>
      <c r="AE406" s="166">
        <f>VLOOKUP(L406,Schnitt5!L:P,3,0)</f>
        <v>0</v>
      </c>
      <c r="AF406" s="166">
        <f>VLOOKUP(L406,Schnitt6!L:P,3,0)</f>
        <v>0</v>
      </c>
    </row>
    <row r="407" spans="12:32" x14ac:dyDescent="0.25">
      <c r="L407" s="264">
        <f>Member!A407</f>
        <v>16456</v>
      </c>
      <c r="M407" s="166">
        <f t="shared" si="34"/>
        <v>0</v>
      </c>
      <c r="N407" s="166">
        <f t="shared" si="35"/>
        <v>0</v>
      </c>
      <c r="O407" s="166">
        <f t="shared" si="36"/>
        <v>0</v>
      </c>
      <c r="P407" s="166">
        <f t="shared" si="37"/>
        <v>49</v>
      </c>
      <c r="S407" s="166">
        <f>VLOOKUP(L407,Schnitt1!L:P,2,0)</f>
        <v>0</v>
      </c>
      <c r="T407" s="166">
        <f>VLOOKUP(L407,Schnitt2!L:P,2,0)</f>
        <v>0</v>
      </c>
      <c r="U407" s="166">
        <f>VLOOKUP(L407,Schnitt3!L:P,2,0)</f>
        <v>0</v>
      </c>
      <c r="V407" s="166">
        <f>VLOOKUP(L407,Schnitt4!L:P,2,0)</f>
        <v>0</v>
      </c>
      <c r="W407" s="166">
        <f>VLOOKUP(L407,Schnitt5!L:P,2,0)</f>
        <v>0</v>
      </c>
      <c r="X407" s="166">
        <f>VLOOKUP(L407,Schnitt6!L:P,2,0)</f>
        <v>0</v>
      </c>
      <c r="AA407" s="166">
        <f>VLOOKUP(L407,Schnitt1!L:P,3,0)</f>
        <v>0</v>
      </c>
      <c r="AB407" s="166">
        <f>VLOOKUP(L407,Schnitt2!L:P,3,0)</f>
        <v>0</v>
      </c>
      <c r="AC407" s="166">
        <f>VLOOKUP(L407,Schnitt3!L:P,3,0)</f>
        <v>0</v>
      </c>
      <c r="AD407" s="166">
        <f>VLOOKUP(L407,Schnitt4!L:P,3,0)</f>
        <v>0</v>
      </c>
      <c r="AE407" s="166">
        <f>VLOOKUP(L407,Schnitt5!L:P,3,0)</f>
        <v>0</v>
      </c>
      <c r="AF407" s="166">
        <f>VLOOKUP(L407,Schnitt6!L:P,3,0)</f>
        <v>0</v>
      </c>
    </row>
    <row r="408" spans="12:32" x14ac:dyDescent="0.25">
      <c r="L408" s="264">
        <f>Member!A408</f>
        <v>16459</v>
      </c>
      <c r="M408" s="166">
        <f t="shared" si="34"/>
        <v>0</v>
      </c>
      <c r="N408" s="166">
        <f t="shared" si="35"/>
        <v>0</v>
      </c>
      <c r="O408" s="166">
        <f t="shared" si="36"/>
        <v>0</v>
      </c>
      <c r="P408" s="166">
        <f t="shared" si="37"/>
        <v>49</v>
      </c>
      <c r="S408" s="166">
        <f>VLOOKUP(L408,Schnitt1!L:P,2,0)</f>
        <v>0</v>
      </c>
      <c r="T408" s="166">
        <f>VLOOKUP(L408,Schnitt2!L:P,2,0)</f>
        <v>0</v>
      </c>
      <c r="U408" s="166">
        <f>VLOOKUP(L408,Schnitt3!L:P,2,0)</f>
        <v>0</v>
      </c>
      <c r="V408" s="166">
        <f>VLOOKUP(L408,Schnitt4!L:P,2,0)</f>
        <v>0</v>
      </c>
      <c r="W408" s="166">
        <f>VLOOKUP(L408,Schnitt5!L:P,2,0)</f>
        <v>0</v>
      </c>
      <c r="X408" s="166">
        <f>VLOOKUP(L408,Schnitt6!L:P,2,0)</f>
        <v>0</v>
      </c>
      <c r="AA408" s="166">
        <f>VLOOKUP(L408,Schnitt1!L:P,3,0)</f>
        <v>0</v>
      </c>
      <c r="AB408" s="166">
        <f>VLOOKUP(L408,Schnitt2!L:P,3,0)</f>
        <v>0</v>
      </c>
      <c r="AC408" s="166">
        <f>VLOOKUP(L408,Schnitt3!L:P,3,0)</f>
        <v>0</v>
      </c>
      <c r="AD408" s="166">
        <f>VLOOKUP(L408,Schnitt4!L:P,3,0)</f>
        <v>0</v>
      </c>
      <c r="AE408" s="166">
        <f>VLOOKUP(L408,Schnitt5!L:P,3,0)</f>
        <v>0</v>
      </c>
      <c r="AF408" s="166">
        <f>VLOOKUP(L408,Schnitt6!L:P,3,0)</f>
        <v>0</v>
      </c>
    </row>
    <row r="409" spans="12:32" x14ac:dyDescent="0.25">
      <c r="L409" s="264">
        <f>Member!A409</f>
        <v>38711</v>
      </c>
      <c r="M409" s="166">
        <f t="shared" si="34"/>
        <v>0</v>
      </c>
      <c r="N409" s="166">
        <f t="shared" si="35"/>
        <v>0</v>
      </c>
      <c r="O409" s="166">
        <f t="shared" si="36"/>
        <v>0</v>
      </c>
      <c r="P409" s="166">
        <f t="shared" si="37"/>
        <v>49</v>
      </c>
      <c r="S409" s="166">
        <f>VLOOKUP(L409,Schnitt1!L:P,2,0)</f>
        <v>0</v>
      </c>
      <c r="T409" s="166">
        <f>VLOOKUP(L409,Schnitt2!L:P,2,0)</f>
        <v>0</v>
      </c>
      <c r="U409" s="166">
        <f>VLOOKUP(L409,Schnitt3!L:P,2,0)</f>
        <v>0</v>
      </c>
      <c r="V409" s="166">
        <f>VLOOKUP(L409,Schnitt4!L:P,2,0)</f>
        <v>0</v>
      </c>
      <c r="W409" s="166">
        <f>VLOOKUP(L409,Schnitt5!L:P,2,0)</f>
        <v>0</v>
      </c>
      <c r="X409" s="166">
        <f>VLOOKUP(L409,Schnitt6!L:P,2,0)</f>
        <v>0</v>
      </c>
      <c r="AA409" s="166">
        <f>VLOOKUP(L409,Schnitt1!L:P,3,0)</f>
        <v>0</v>
      </c>
      <c r="AB409" s="166">
        <f>VLOOKUP(L409,Schnitt2!L:P,3,0)</f>
        <v>0</v>
      </c>
      <c r="AC409" s="166">
        <f>VLOOKUP(L409,Schnitt3!L:P,3,0)</f>
        <v>0</v>
      </c>
      <c r="AD409" s="166">
        <f>VLOOKUP(L409,Schnitt4!L:P,3,0)</f>
        <v>0</v>
      </c>
      <c r="AE409" s="166">
        <f>VLOOKUP(L409,Schnitt5!L:P,3,0)</f>
        <v>0</v>
      </c>
      <c r="AF409" s="166">
        <f>VLOOKUP(L409,Schnitt6!L:P,3,0)</f>
        <v>0</v>
      </c>
    </row>
    <row r="410" spans="12:32" x14ac:dyDescent="0.25">
      <c r="L410" s="264">
        <f>Member!A410</f>
        <v>16462</v>
      </c>
      <c r="M410" s="166">
        <f t="shared" si="34"/>
        <v>0</v>
      </c>
      <c r="N410" s="166">
        <f t="shared" si="35"/>
        <v>0</v>
      </c>
      <c r="O410" s="166">
        <f t="shared" si="36"/>
        <v>0</v>
      </c>
      <c r="P410" s="166">
        <f t="shared" si="37"/>
        <v>49</v>
      </c>
      <c r="S410" s="166">
        <f>VLOOKUP(L410,Schnitt1!L:P,2,0)</f>
        <v>0</v>
      </c>
      <c r="T410" s="166">
        <f>VLOOKUP(L410,Schnitt2!L:P,2,0)</f>
        <v>0</v>
      </c>
      <c r="U410" s="166">
        <f>VLOOKUP(L410,Schnitt3!L:P,2,0)</f>
        <v>0</v>
      </c>
      <c r="V410" s="166">
        <f>VLOOKUP(L410,Schnitt4!L:P,2,0)</f>
        <v>0</v>
      </c>
      <c r="W410" s="166">
        <f>VLOOKUP(L410,Schnitt5!L:P,2,0)</f>
        <v>0</v>
      </c>
      <c r="X410" s="166">
        <f>VLOOKUP(L410,Schnitt6!L:P,2,0)</f>
        <v>0</v>
      </c>
      <c r="AA410" s="166">
        <f>VLOOKUP(L410,Schnitt1!L:P,3,0)</f>
        <v>0</v>
      </c>
      <c r="AB410" s="166">
        <f>VLOOKUP(L410,Schnitt2!L:P,3,0)</f>
        <v>0</v>
      </c>
      <c r="AC410" s="166">
        <f>VLOOKUP(L410,Schnitt3!L:P,3,0)</f>
        <v>0</v>
      </c>
      <c r="AD410" s="166">
        <f>VLOOKUP(L410,Schnitt4!L:P,3,0)</f>
        <v>0</v>
      </c>
      <c r="AE410" s="166">
        <f>VLOOKUP(L410,Schnitt5!L:P,3,0)</f>
        <v>0</v>
      </c>
      <c r="AF410" s="166">
        <f>VLOOKUP(L410,Schnitt6!L:P,3,0)</f>
        <v>0</v>
      </c>
    </row>
    <row r="411" spans="12:32" x14ac:dyDescent="0.25">
      <c r="L411" s="264">
        <f>Member!A411</f>
        <v>16811</v>
      </c>
      <c r="M411" s="166">
        <f t="shared" si="34"/>
        <v>0</v>
      </c>
      <c r="N411" s="166">
        <f t="shared" si="35"/>
        <v>0</v>
      </c>
      <c r="O411" s="166">
        <f t="shared" si="36"/>
        <v>0</v>
      </c>
      <c r="P411" s="166">
        <f t="shared" si="37"/>
        <v>49</v>
      </c>
      <c r="S411" s="166">
        <f>VLOOKUP(L411,Schnitt1!L:P,2,0)</f>
        <v>0</v>
      </c>
      <c r="T411" s="166">
        <f>VLOOKUP(L411,Schnitt2!L:P,2,0)</f>
        <v>0</v>
      </c>
      <c r="U411" s="166">
        <f>VLOOKUP(L411,Schnitt3!L:P,2,0)</f>
        <v>0</v>
      </c>
      <c r="V411" s="166">
        <f>VLOOKUP(L411,Schnitt4!L:P,2,0)</f>
        <v>0</v>
      </c>
      <c r="W411" s="166">
        <f>VLOOKUP(L411,Schnitt5!L:P,2,0)</f>
        <v>0</v>
      </c>
      <c r="X411" s="166">
        <f>VLOOKUP(L411,Schnitt6!L:P,2,0)</f>
        <v>0</v>
      </c>
      <c r="AA411" s="166">
        <f>VLOOKUP(L411,Schnitt1!L:P,3,0)</f>
        <v>0</v>
      </c>
      <c r="AB411" s="166">
        <f>VLOOKUP(L411,Schnitt2!L:P,3,0)</f>
        <v>0</v>
      </c>
      <c r="AC411" s="166">
        <f>VLOOKUP(L411,Schnitt3!L:P,3,0)</f>
        <v>0</v>
      </c>
      <c r="AD411" s="166">
        <f>VLOOKUP(L411,Schnitt4!L:P,3,0)</f>
        <v>0</v>
      </c>
      <c r="AE411" s="166">
        <f>VLOOKUP(L411,Schnitt5!L:P,3,0)</f>
        <v>0</v>
      </c>
      <c r="AF411" s="166">
        <f>VLOOKUP(L411,Schnitt6!L:P,3,0)</f>
        <v>0</v>
      </c>
    </row>
    <row r="412" spans="12:32" x14ac:dyDescent="0.25">
      <c r="L412" s="264">
        <f>Member!A412</f>
        <v>38878</v>
      </c>
      <c r="M412" s="166">
        <f t="shared" si="34"/>
        <v>0</v>
      </c>
      <c r="N412" s="166">
        <f t="shared" si="35"/>
        <v>0</v>
      </c>
      <c r="O412" s="166">
        <f t="shared" si="36"/>
        <v>0</v>
      </c>
      <c r="P412" s="166">
        <f t="shared" si="37"/>
        <v>49</v>
      </c>
      <c r="S412" s="166">
        <f>VLOOKUP(L412,Schnitt1!L:P,2,0)</f>
        <v>0</v>
      </c>
      <c r="T412" s="166">
        <f>VLOOKUP(L412,Schnitt2!L:P,2,0)</f>
        <v>0</v>
      </c>
      <c r="U412" s="166">
        <f>VLOOKUP(L412,Schnitt3!L:P,2,0)</f>
        <v>0</v>
      </c>
      <c r="V412" s="166">
        <f>VLOOKUP(L412,Schnitt4!L:P,2,0)</f>
        <v>0</v>
      </c>
      <c r="W412" s="166">
        <f>VLOOKUP(L412,Schnitt5!L:P,2,0)</f>
        <v>0</v>
      </c>
      <c r="X412" s="166">
        <f>VLOOKUP(L412,Schnitt6!L:P,2,0)</f>
        <v>0</v>
      </c>
      <c r="AA412" s="166">
        <f>VLOOKUP(L412,Schnitt1!L:P,3,0)</f>
        <v>0</v>
      </c>
      <c r="AB412" s="166">
        <f>VLOOKUP(L412,Schnitt2!L:P,3,0)</f>
        <v>0</v>
      </c>
      <c r="AC412" s="166">
        <f>VLOOKUP(L412,Schnitt3!L:P,3,0)</f>
        <v>0</v>
      </c>
      <c r="AD412" s="166">
        <f>VLOOKUP(L412,Schnitt4!L:P,3,0)</f>
        <v>0</v>
      </c>
      <c r="AE412" s="166">
        <f>VLOOKUP(L412,Schnitt5!L:P,3,0)</f>
        <v>0</v>
      </c>
      <c r="AF412" s="166">
        <f>VLOOKUP(L412,Schnitt6!L:P,3,0)</f>
        <v>0</v>
      </c>
    </row>
    <row r="413" spans="12:32" x14ac:dyDescent="0.25">
      <c r="L413" s="264">
        <f>Member!A413</f>
        <v>38403</v>
      </c>
      <c r="M413" s="166">
        <f t="shared" si="34"/>
        <v>0</v>
      </c>
      <c r="N413" s="166">
        <f t="shared" si="35"/>
        <v>0</v>
      </c>
      <c r="O413" s="166">
        <f t="shared" si="36"/>
        <v>0</v>
      </c>
      <c r="P413" s="166">
        <f t="shared" si="37"/>
        <v>49</v>
      </c>
      <c r="S413" s="166">
        <f>VLOOKUP(L413,Schnitt1!L:P,2,0)</f>
        <v>0</v>
      </c>
      <c r="T413" s="166">
        <f>VLOOKUP(L413,Schnitt2!L:P,2,0)</f>
        <v>0</v>
      </c>
      <c r="U413" s="166">
        <f>VLOOKUP(L413,Schnitt3!L:P,2,0)</f>
        <v>0</v>
      </c>
      <c r="V413" s="166">
        <f>VLOOKUP(L413,Schnitt4!L:P,2,0)</f>
        <v>0</v>
      </c>
      <c r="W413" s="166">
        <f>VLOOKUP(L413,Schnitt5!L:P,2,0)</f>
        <v>0</v>
      </c>
      <c r="X413" s="166">
        <f>VLOOKUP(L413,Schnitt6!L:P,2,0)</f>
        <v>0</v>
      </c>
      <c r="AA413" s="166">
        <f>VLOOKUP(L413,Schnitt1!L:P,3,0)</f>
        <v>0</v>
      </c>
      <c r="AB413" s="166">
        <f>VLOOKUP(L413,Schnitt2!L:P,3,0)</f>
        <v>0</v>
      </c>
      <c r="AC413" s="166">
        <f>VLOOKUP(L413,Schnitt3!L:P,3,0)</f>
        <v>0</v>
      </c>
      <c r="AD413" s="166">
        <f>VLOOKUP(L413,Schnitt4!L:P,3,0)</f>
        <v>0</v>
      </c>
      <c r="AE413" s="166">
        <f>VLOOKUP(L413,Schnitt5!L:P,3,0)</f>
        <v>0</v>
      </c>
      <c r="AF413" s="166">
        <f>VLOOKUP(L413,Schnitt6!L:P,3,0)</f>
        <v>0</v>
      </c>
    </row>
    <row r="414" spans="12:32" x14ac:dyDescent="0.25">
      <c r="L414" s="264">
        <f>Member!A414</f>
        <v>16471</v>
      </c>
      <c r="M414" s="166">
        <f t="shared" si="34"/>
        <v>0</v>
      </c>
      <c r="N414" s="166">
        <f t="shared" si="35"/>
        <v>0</v>
      </c>
      <c r="O414" s="166">
        <f t="shared" si="36"/>
        <v>0</v>
      </c>
      <c r="P414" s="166">
        <f t="shared" si="37"/>
        <v>49</v>
      </c>
      <c r="S414" s="166">
        <f>VLOOKUP(L414,Schnitt1!L:P,2,0)</f>
        <v>0</v>
      </c>
      <c r="T414" s="166">
        <f>VLOOKUP(L414,Schnitt2!L:P,2,0)</f>
        <v>0</v>
      </c>
      <c r="U414" s="166">
        <f>VLOOKUP(L414,Schnitt3!L:P,2,0)</f>
        <v>0</v>
      </c>
      <c r="V414" s="166">
        <f>VLOOKUP(L414,Schnitt4!L:P,2,0)</f>
        <v>0</v>
      </c>
      <c r="W414" s="166">
        <f>VLOOKUP(L414,Schnitt5!L:P,2,0)</f>
        <v>0</v>
      </c>
      <c r="X414" s="166">
        <f>VLOOKUP(L414,Schnitt6!L:P,2,0)</f>
        <v>0</v>
      </c>
      <c r="AA414" s="166">
        <f>VLOOKUP(L414,Schnitt1!L:P,3,0)</f>
        <v>0</v>
      </c>
      <c r="AB414" s="166">
        <f>VLOOKUP(L414,Schnitt2!L:P,3,0)</f>
        <v>0</v>
      </c>
      <c r="AC414" s="166">
        <f>VLOOKUP(L414,Schnitt3!L:P,3,0)</f>
        <v>0</v>
      </c>
      <c r="AD414" s="166">
        <f>VLOOKUP(L414,Schnitt4!L:P,3,0)</f>
        <v>0</v>
      </c>
      <c r="AE414" s="166">
        <f>VLOOKUP(L414,Schnitt5!L:P,3,0)</f>
        <v>0</v>
      </c>
      <c r="AF414" s="166">
        <f>VLOOKUP(L414,Schnitt6!L:P,3,0)</f>
        <v>0</v>
      </c>
    </row>
    <row r="415" spans="12:32" x14ac:dyDescent="0.25">
      <c r="L415" s="264">
        <f>Member!A415</f>
        <v>16461</v>
      </c>
      <c r="M415" s="166">
        <f t="shared" si="34"/>
        <v>0</v>
      </c>
      <c r="N415" s="166">
        <f t="shared" si="35"/>
        <v>0</v>
      </c>
      <c r="O415" s="166">
        <f t="shared" si="36"/>
        <v>0</v>
      </c>
      <c r="P415" s="166">
        <f t="shared" si="37"/>
        <v>49</v>
      </c>
      <c r="S415" s="166">
        <f>VLOOKUP(L415,Schnitt1!L:P,2,0)</f>
        <v>0</v>
      </c>
      <c r="T415" s="166">
        <f>VLOOKUP(L415,Schnitt2!L:P,2,0)</f>
        <v>0</v>
      </c>
      <c r="U415" s="166">
        <f>VLOOKUP(L415,Schnitt3!L:P,2,0)</f>
        <v>0</v>
      </c>
      <c r="V415" s="166">
        <f>VLOOKUP(L415,Schnitt4!L:P,2,0)</f>
        <v>0</v>
      </c>
      <c r="W415" s="166">
        <f>VLOOKUP(L415,Schnitt5!L:P,2,0)</f>
        <v>0</v>
      </c>
      <c r="X415" s="166">
        <f>VLOOKUP(L415,Schnitt6!L:P,2,0)</f>
        <v>0</v>
      </c>
      <c r="AA415" s="166">
        <f>VLOOKUP(L415,Schnitt1!L:P,3,0)</f>
        <v>0</v>
      </c>
      <c r="AB415" s="166">
        <f>VLOOKUP(L415,Schnitt2!L:P,3,0)</f>
        <v>0</v>
      </c>
      <c r="AC415" s="166">
        <f>VLOOKUP(L415,Schnitt3!L:P,3,0)</f>
        <v>0</v>
      </c>
      <c r="AD415" s="166">
        <f>VLOOKUP(L415,Schnitt4!L:P,3,0)</f>
        <v>0</v>
      </c>
      <c r="AE415" s="166">
        <f>VLOOKUP(L415,Schnitt5!L:P,3,0)</f>
        <v>0</v>
      </c>
      <c r="AF415" s="166">
        <f>VLOOKUP(L415,Schnitt6!L:P,3,0)</f>
        <v>0</v>
      </c>
    </row>
    <row r="416" spans="12:32" x14ac:dyDescent="0.25">
      <c r="L416" s="264">
        <f>Member!A416</f>
        <v>38639</v>
      </c>
      <c r="M416" s="166">
        <f t="shared" si="34"/>
        <v>0</v>
      </c>
      <c r="N416" s="166">
        <f t="shared" si="35"/>
        <v>0</v>
      </c>
      <c r="O416" s="166">
        <f t="shared" si="36"/>
        <v>0</v>
      </c>
      <c r="P416" s="166">
        <f t="shared" si="37"/>
        <v>49</v>
      </c>
      <c r="S416" s="166">
        <f>VLOOKUP(L416,Schnitt1!L:P,2,0)</f>
        <v>0</v>
      </c>
      <c r="T416" s="166">
        <f>VLOOKUP(L416,Schnitt2!L:P,2,0)</f>
        <v>0</v>
      </c>
      <c r="U416" s="166">
        <f>VLOOKUP(L416,Schnitt3!L:P,2,0)</f>
        <v>0</v>
      </c>
      <c r="V416" s="166">
        <f>VLOOKUP(L416,Schnitt4!L:P,2,0)</f>
        <v>0</v>
      </c>
      <c r="W416" s="166">
        <f>VLOOKUP(L416,Schnitt5!L:P,2,0)</f>
        <v>0</v>
      </c>
      <c r="X416" s="166">
        <f>VLOOKUP(L416,Schnitt6!L:P,2,0)</f>
        <v>0</v>
      </c>
      <c r="AA416" s="166">
        <f>VLOOKUP(L416,Schnitt1!L:P,3,0)</f>
        <v>0</v>
      </c>
      <c r="AB416" s="166">
        <f>VLOOKUP(L416,Schnitt2!L:P,3,0)</f>
        <v>0</v>
      </c>
      <c r="AC416" s="166">
        <f>VLOOKUP(L416,Schnitt3!L:P,3,0)</f>
        <v>0</v>
      </c>
      <c r="AD416" s="166">
        <f>VLOOKUP(L416,Schnitt4!L:P,3,0)</f>
        <v>0</v>
      </c>
      <c r="AE416" s="166">
        <f>VLOOKUP(L416,Schnitt5!L:P,3,0)</f>
        <v>0</v>
      </c>
      <c r="AF416" s="166">
        <f>VLOOKUP(L416,Schnitt6!L:P,3,0)</f>
        <v>0</v>
      </c>
    </row>
    <row r="417" spans="12:32" x14ac:dyDescent="0.25">
      <c r="L417" s="264">
        <f>Member!A417</f>
        <v>38638</v>
      </c>
      <c r="M417" s="166">
        <f t="shared" si="34"/>
        <v>0</v>
      </c>
      <c r="N417" s="166">
        <f t="shared" si="35"/>
        <v>0</v>
      </c>
      <c r="O417" s="166">
        <f t="shared" si="36"/>
        <v>0</v>
      </c>
      <c r="P417" s="166">
        <f t="shared" si="37"/>
        <v>49</v>
      </c>
      <c r="S417" s="166">
        <f>VLOOKUP(L417,Schnitt1!L:P,2,0)</f>
        <v>0</v>
      </c>
      <c r="T417" s="166">
        <f>VLOOKUP(L417,Schnitt2!L:P,2,0)</f>
        <v>0</v>
      </c>
      <c r="U417" s="166">
        <f>VLOOKUP(L417,Schnitt3!L:P,2,0)</f>
        <v>0</v>
      </c>
      <c r="V417" s="166">
        <f>VLOOKUP(L417,Schnitt4!L:P,2,0)</f>
        <v>0</v>
      </c>
      <c r="W417" s="166">
        <f>VLOOKUP(L417,Schnitt5!L:P,2,0)</f>
        <v>0</v>
      </c>
      <c r="X417" s="166">
        <f>VLOOKUP(L417,Schnitt6!L:P,2,0)</f>
        <v>0</v>
      </c>
      <c r="AA417" s="166">
        <f>VLOOKUP(L417,Schnitt1!L:P,3,0)</f>
        <v>0</v>
      </c>
      <c r="AB417" s="166">
        <f>VLOOKUP(L417,Schnitt2!L:P,3,0)</f>
        <v>0</v>
      </c>
      <c r="AC417" s="166">
        <f>VLOOKUP(L417,Schnitt3!L:P,3,0)</f>
        <v>0</v>
      </c>
      <c r="AD417" s="166">
        <f>VLOOKUP(L417,Schnitt4!L:P,3,0)</f>
        <v>0</v>
      </c>
      <c r="AE417" s="166">
        <f>VLOOKUP(L417,Schnitt5!L:P,3,0)</f>
        <v>0</v>
      </c>
      <c r="AF417" s="166">
        <f>VLOOKUP(L417,Schnitt6!L:P,3,0)</f>
        <v>0</v>
      </c>
    </row>
    <row r="418" spans="12:32" x14ac:dyDescent="0.25">
      <c r="L418" s="264">
        <f>Member!A418</f>
        <v>38637</v>
      </c>
      <c r="M418" s="166">
        <f t="shared" si="34"/>
        <v>0</v>
      </c>
      <c r="N418" s="166">
        <f t="shared" si="35"/>
        <v>0</v>
      </c>
      <c r="O418" s="166">
        <f t="shared" si="36"/>
        <v>0</v>
      </c>
      <c r="P418" s="166">
        <f t="shared" si="37"/>
        <v>49</v>
      </c>
      <c r="S418" s="166">
        <f>VLOOKUP(L418,Schnitt1!L:P,2,0)</f>
        <v>0</v>
      </c>
      <c r="T418" s="166">
        <f>VLOOKUP(L418,Schnitt2!L:P,2,0)</f>
        <v>0</v>
      </c>
      <c r="U418" s="166">
        <f>VLOOKUP(L418,Schnitt3!L:P,2,0)</f>
        <v>0</v>
      </c>
      <c r="V418" s="166">
        <f>VLOOKUP(L418,Schnitt4!L:P,2,0)</f>
        <v>0</v>
      </c>
      <c r="W418" s="166">
        <f>VLOOKUP(L418,Schnitt5!L:P,2,0)</f>
        <v>0</v>
      </c>
      <c r="X418" s="166">
        <f>VLOOKUP(L418,Schnitt6!L:P,2,0)</f>
        <v>0</v>
      </c>
      <c r="AA418" s="166">
        <f>VLOOKUP(L418,Schnitt1!L:P,3,0)</f>
        <v>0</v>
      </c>
      <c r="AB418" s="166">
        <f>VLOOKUP(L418,Schnitt2!L:P,3,0)</f>
        <v>0</v>
      </c>
      <c r="AC418" s="166">
        <f>VLOOKUP(L418,Schnitt3!L:P,3,0)</f>
        <v>0</v>
      </c>
      <c r="AD418" s="166">
        <f>VLOOKUP(L418,Schnitt4!L:P,3,0)</f>
        <v>0</v>
      </c>
      <c r="AE418" s="166">
        <f>VLOOKUP(L418,Schnitt5!L:P,3,0)</f>
        <v>0</v>
      </c>
      <c r="AF418" s="166">
        <f>VLOOKUP(L418,Schnitt6!L:P,3,0)</f>
        <v>0</v>
      </c>
    </row>
    <row r="419" spans="12:32" x14ac:dyDescent="0.25">
      <c r="L419" s="264">
        <f>Member!A419</f>
        <v>38549</v>
      </c>
      <c r="M419" s="166">
        <f t="shared" si="34"/>
        <v>0</v>
      </c>
      <c r="N419" s="166">
        <f t="shared" si="35"/>
        <v>0</v>
      </c>
      <c r="O419" s="166">
        <f t="shared" si="36"/>
        <v>0</v>
      </c>
      <c r="P419" s="166">
        <f t="shared" si="37"/>
        <v>49</v>
      </c>
      <c r="S419" s="166">
        <f>VLOOKUP(L419,Schnitt1!L:P,2,0)</f>
        <v>0</v>
      </c>
      <c r="T419" s="166">
        <f>VLOOKUP(L419,Schnitt2!L:P,2,0)</f>
        <v>0</v>
      </c>
      <c r="U419" s="166">
        <f>VLOOKUP(L419,Schnitt3!L:P,2,0)</f>
        <v>0</v>
      </c>
      <c r="V419" s="166">
        <f>VLOOKUP(L419,Schnitt4!L:P,2,0)</f>
        <v>0</v>
      </c>
      <c r="W419" s="166">
        <f>VLOOKUP(L419,Schnitt5!L:P,2,0)</f>
        <v>0</v>
      </c>
      <c r="X419" s="166">
        <f>VLOOKUP(L419,Schnitt6!L:P,2,0)</f>
        <v>0</v>
      </c>
      <c r="AA419" s="166">
        <f>VLOOKUP(L419,Schnitt1!L:P,3,0)</f>
        <v>0</v>
      </c>
      <c r="AB419" s="166">
        <f>VLOOKUP(L419,Schnitt2!L:P,3,0)</f>
        <v>0</v>
      </c>
      <c r="AC419" s="166">
        <f>VLOOKUP(L419,Schnitt3!L:P,3,0)</f>
        <v>0</v>
      </c>
      <c r="AD419" s="166">
        <f>VLOOKUP(L419,Schnitt4!L:P,3,0)</f>
        <v>0</v>
      </c>
      <c r="AE419" s="166">
        <f>VLOOKUP(L419,Schnitt5!L:P,3,0)</f>
        <v>0</v>
      </c>
      <c r="AF419" s="166">
        <f>VLOOKUP(L419,Schnitt6!L:P,3,0)</f>
        <v>0</v>
      </c>
    </row>
    <row r="420" spans="12:32" x14ac:dyDescent="0.25">
      <c r="L420" s="264">
        <f>Member!A420</f>
        <v>38746</v>
      </c>
      <c r="M420" s="166">
        <f t="shared" si="34"/>
        <v>0</v>
      </c>
      <c r="N420" s="166">
        <f t="shared" si="35"/>
        <v>0</v>
      </c>
      <c r="O420" s="166">
        <f t="shared" si="36"/>
        <v>0</v>
      </c>
      <c r="P420" s="166">
        <f t="shared" si="37"/>
        <v>49</v>
      </c>
      <c r="S420" s="166">
        <f>VLOOKUP(L420,Schnitt1!L:P,2,0)</f>
        <v>0</v>
      </c>
      <c r="T420" s="166">
        <f>VLOOKUP(L420,Schnitt2!L:P,2,0)</f>
        <v>0</v>
      </c>
      <c r="U420" s="166">
        <f>VLOOKUP(L420,Schnitt3!L:P,2,0)</f>
        <v>0</v>
      </c>
      <c r="V420" s="166">
        <f>VLOOKUP(L420,Schnitt4!L:P,2,0)</f>
        <v>0</v>
      </c>
      <c r="W420" s="166">
        <f>VLOOKUP(L420,Schnitt5!L:P,2,0)</f>
        <v>0</v>
      </c>
      <c r="X420" s="166">
        <f>VLOOKUP(L420,Schnitt6!L:P,2,0)</f>
        <v>0</v>
      </c>
      <c r="AA420" s="166">
        <f>VLOOKUP(L420,Schnitt1!L:P,3,0)</f>
        <v>0</v>
      </c>
      <c r="AB420" s="166">
        <f>VLOOKUP(L420,Schnitt2!L:P,3,0)</f>
        <v>0</v>
      </c>
      <c r="AC420" s="166">
        <f>VLOOKUP(L420,Schnitt3!L:P,3,0)</f>
        <v>0</v>
      </c>
      <c r="AD420" s="166">
        <f>VLOOKUP(L420,Schnitt4!L:P,3,0)</f>
        <v>0</v>
      </c>
      <c r="AE420" s="166">
        <f>VLOOKUP(L420,Schnitt5!L:P,3,0)</f>
        <v>0</v>
      </c>
      <c r="AF420" s="166">
        <f>VLOOKUP(L420,Schnitt6!L:P,3,0)</f>
        <v>0</v>
      </c>
    </row>
    <row r="421" spans="12:32" x14ac:dyDescent="0.25">
      <c r="L421" s="264">
        <f>Member!A421</f>
        <v>38593</v>
      </c>
      <c r="M421" s="166">
        <f t="shared" si="34"/>
        <v>0</v>
      </c>
      <c r="N421" s="166">
        <f t="shared" si="35"/>
        <v>0</v>
      </c>
      <c r="O421" s="166">
        <f t="shared" si="36"/>
        <v>0</v>
      </c>
      <c r="P421" s="166">
        <f t="shared" si="37"/>
        <v>49</v>
      </c>
      <c r="S421" s="166">
        <f>VLOOKUP(L421,Schnitt1!L:P,2,0)</f>
        <v>0</v>
      </c>
      <c r="T421" s="166">
        <f>VLOOKUP(L421,Schnitt2!L:P,2,0)</f>
        <v>0</v>
      </c>
      <c r="U421" s="166">
        <f>VLOOKUP(L421,Schnitt3!L:P,2,0)</f>
        <v>0</v>
      </c>
      <c r="V421" s="166">
        <f>VLOOKUP(L421,Schnitt4!L:P,2,0)</f>
        <v>0</v>
      </c>
      <c r="W421" s="166">
        <f>VLOOKUP(L421,Schnitt5!L:P,2,0)</f>
        <v>0</v>
      </c>
      <c r="X421" s="166">
        <f>VLOOKUP(L421,Schnitt6!L:P,2,0)</f>
        <v>0</v>
      </c>
      <c r="AA421" s="166">
        <f>VLOOKUP(L421,Schnitt1!L:P,3,0)</f>
        <v>0</v>
      </c>
      <c r="AB421" s="166">
        <f>VLOOKUP(L421,Schnitt2!L:P,3,0)</f>
        <v>0</v>
      </c>
      <c r="AC421" s="166">
        <f>VLOOKUP(L421,Schnitt3!L:P,3,0)</f>
        <v>0</v>
      </c>
      <c r="AD421" s="166">
        <f>VLOOKUP(L421,Schnitt4!L:P,3,0)</f>
        <v>0</v>
      </c>
      <c r="AE421" s="166">
        <f>VLOOKUP(L421,Schnitt5!L:P,3,0)</f>
        <v>0</v>
      </c>
      <c r="AF421" s="166">
        <f>VLOOKUP(L421,Schnitt6!L:P,3,0)</f>
        <v>0</v>
      </c>
    </row>
    <row r="422" spans="12:32" x14ac:dyDescent="0.25">
      <c r="L422" s="264">
        <f>Member!A422</f>
        <v>7753</v>
      </c>
      <c r="M422" s="166">
        <f t="shared" si="34"/>
        <v>0</v>
      </c>
      <c r="N422" s="166">
        <f t="shared" si="35"/>
        <v>0</v>
      </c>
      <c r="O422" s="166">
        <f t="shared" si="36"/>
        <v>0</v>
      </c>
      <c r="P422" s="166">
        <f t="shared" si="37"/>
        <v>49</v>
      </c>
      <c r="S422" s="166">
        <f>VLOOKUP(L422,Schnitt1!L:P,2,0)</f>
        <v>0</v>
      </c>
      <c r="T422" s="166">
        <f>VLOOKUP(L422,Schnitt2!L:P,2,0)</f>
        <v>0</v>
      </c>
      <c r="U422" s="166">
        <f>VLOOKUP(L422,Schnitt3!L:P,2,0)</f>
        <v>0</v>
      </c>
      <c r="V422" s="166">
        <f>VLOOKUP(L422,Schnitt4!L:P,2,0)</f>
        <v>0</v>
      </c>
      <c r="W422" s="166">
        <f>VLOOKUP(L422,Schnitt5!L:P,2,0)</f>
        <v>0</v>
      </c>
      <c r="X422" s="166">
        <f>VLOOKUP(L422,Schnitt6!L:P,2,0)</f>
        <v>0</v>
      </c>
      <c r="AA422" s="166">
        <f>VLOOKUP(L422,Schnitt1!L:P,3,0)</f>
        <v>0</v>
      </c>
      <c r="AB422" s="166">
        <f>VLOOKUP(L422,Schnitt2!L:P,3,0)</f>
        <v>0</v>
      </c>
      <c r="AC422" s="166">
        <f>VLOOKUP(L422,Schnitt3!L:P,3,0)</f>
        <v>0</v>
      </c>
      <c r="AD422" s="166">
        <f>VLOOKUP(L422,Schnitt4!L:P,3,0)</f>
        <v>0</v>
      </c>
      <c r="AE422" s="166">
        <f>VLOOKUP(L422,Schnitt5!L:P,3,0)</f>
        <v>0</v>
      </c>
      <c r="AF422" s="166">
        <f>VLOOKUP(L422,Schnitt6!L:P,3,0)</f>
        <v>0</v>
      </c>
    </row>
    <row r="423" spans="12:32" x14ac:dyDescent="0.25">
      <c r="L423" s="264">
        <f>Member!A423</f>
        <v>38717</v>
      </c>
      <c r="M423" s="166">
        <f t="shared" si="34"/>
        <v>0</v>
      </c>
      <c r="N423" s="166">
        <f t="shared" si="35"/>
        <v>0</v>
      </c>
      <c r="O423" s="166">
        <f t="shared" si="36"/>
        <v>0</v>
      </c>
      <c r="P423" s="166">
        <f t="shared" si="37"/>
        <v>49</v>
      </c>
      <c r="S423" s="166">
        <f>VLOOKUP(L423,Schnitt1!L:P,2,0)</f>
        <v>0</v>
      </c>
      <c r="T423" s="166">
        <f>VLOOKUP(L423,Schnitt2!L:P,2,0)</f>
        <v>0</v>
      </c>
      <c r="U423" s="166">
        <f>VLOOKUP(L423,Schnitt3!L:P,2,0)</f>
        <v>0</v>
      </c>
      <c r="V423" s="166">
        <f>VLOOKUP(L423,Schnitt4!L:P,2,0)</f>
        <v>0</v>
      </c>
      <c r="W423" s="166">
        <f>VLOOKUP(L423,Schnitt5!L:P,2,0)</f>
        <v>0</v>
      </c>
      <c r="X423" s="166">
        <f>VLOOKUP(L423,Schnitt6!L:P,2,0)</f>
        <v>0</v>
      </c>
      <c r="AA423" s="166">
        <f>VLOOKUP(L423,Schnitt1!L:P,3,0)</f>
        <v>0</v>
      </c>
      <c r="AB423" s="166">
        <f>VLOOKUP(L423,Schnitt2!L:P,3,0)</f>
        <v>0</v>
      </c>
      <c r="AC423" s="166">
        <f>VLOOKUP(L423,Schnitt3!L:P,3,0)</f>
        <v>0</v>
      </c>
      <c r="AD423" s="166">
        <f>VLOOKUP(L423,Schnitt4!L:P,3,0)</f>
        <v>0</v>
      </c>
      <c r="AE423" s="166">
        <f>VLOOKUP(L423,Schnitt5!L:P,3,0)</f>
        <v>0</v>
      </c>
      <c r="AF423" s="166">
        <f>VLOOKUP(L423,Schnitt6!L:P,3,0)</f>
        <v>0</v>
      </c>
    </row>
    <row r="424" spans="12:32" x14ac:dyDescent="0.25">
      <c r="L424" s="264">
        <f>Member!A424</f>
        <v>38800</v>
      </c>
      <c r="M424" s="166">
        <f t="shared" si="34"/>
        <v>0</v>
      </c>
      <c r="N424" s="166">
        <f t="shared" si="35"/>
        <v>0</v>
      </c>
      <c r="O424" s="166">
        <f t="shared" si="36"/>
        <v>0</v>
      </c>
      <c r="P424" s="166">
        <f t="shared" si="37"/>
        <v>49</v>
      </c>
      <c r="S424" s="166">
        <f>VLOOKUP(L424,Schnitt1!L:P,2,0)</f>
        <v>0</v>
      </c>
      <c r="T424" s="166">
        <f>VLOOKUP(L424,Schnitt2!L:P,2,0)</f>
        <v>0</v>
      </c>
      <c r="U424" s="166">
        <f>VLOOKUP(L424,Schnitt3!L:P,2,0)</f>
        <v>0</v>
      </c>
      <c r="V424" s="166">
        <f>VLOOKUP(L424,Schnitt4!L:P,2,0)</f>
        <v>0</v>
      </c>
      <c r="W424" s="166">
        <f>VLOOKUP(L424,Schnitt5!L:P,2,0)</f>
        <v>0</v>
      </c>
      <c r="X424" s="166">
        <f>VLOOKUP(L424,Schnitt6!L:P,2,0)</f>
        <v>0</v>
      </c>
      <c r="AA424" s="166">
        <f>VLOOKUP(L424,Schnitt1!L:P,3,0)</f>
        <v>0</v>
      </c>
      <c r="AB424" s="166">
        <f>VLOOKUP(L424,Schnitt2!L:P,3,0)</f>
        <v>0</v>
      </c>
      <c r="AC424" s="166">
        <f>VLOOKUP(L424,Schnitt3!L:P,3,0)</f>
        <v>0</v>
      </c>
      <c r="AD424" s="166">
        <f>VLOOKUP(L424,Schnitt4!L:P,3,0)</f>
        <v>0</v>
      </c>
      <c r="AE424" s="166">
        <f>VLOOKUP(L424,Schnitt5!L:P,3,0)</f>
        <v>0</v>
      </c>
      <c r="AF424" s="166">
        <f>VLOOKUP(L424,Schnitt6!L:P,3,0)</f>
        <v>0</v>
      </c>
    </row>
    <row r="425" spans="12:32" x14ac:dyDescent="0.25">
      <c r="L425" s="264">
        <f>Member!A425</f>
        <v>38732</v>
      </c>
      <c r="M425" s="166">
        <f t="shared" si="34"/>
        <v>0</v>
      </c>
      <c r="N425" s="166">
        <f t="shared" si="35"/>
        <v>0</v>
      </c>
      <c r="O425" s="166">
        <f t="shared" si="36"/>
        <v>0</v>
      </c>
      <c r="P425" s="166">
        <f t="shared" si="37"/>
        <v>49</v>
      </c>
      <c r="S425" s="166">
        <f>VLOOKUP(L425,Schnitt1!L:P,2,0)</f>
        <v>0</v>
      </c>
      <c r="T425" s="166">
        <f>VLOOKUP(L425,Schnitt2!L:P,2,0)</f>
        <v>0</v>
      </c>
      <c r="U425" s="166">
        <f>VLOOKUP(L425,Schnitt3!L:P,2,0)</f>
        <v>0</v>
      </c>
      <c r="V425" s="166">
        <f>VLOOKUP(L425,Schnitt4!L:P,2,0)</f>
        <v>0</v>
      </c>
      <c r="W425" s="166">
        <f>VLOOKUP(L425,Schnitt5!L:P,2,0)</f>
        <v>0</v>
      </c>
      <c r="X425" s="166">
        <f>VLOOKUP(L425,Schnitt6!L:P,2,0)</f>
        <v>0</v>
      </c>
      <c r="AA425" s="166">
        <f>VLOOKUP(L425,Schnitt1!L:P,3,0)</f>
        <v>0</v>
      </c>
      <c r="AB425" s="166">
        <f>VLOOKUP(L425,Schnitt2!L:P,3,0)</f>
        <v>0</v>
      </c>
      <c r="AC425" s="166">
        <f>VLOOKUP(L425,Schnitt3!L:P,3,0)</f>
        <v>0</v>
      </c>
      <c r="AD425" s="166">
        <f>VLOOKUP(L425,Schnitt4!L:P,3,0)</f>
        <v>0</v>
      </c>
      <c r="AE425" s="166">
        <f>VLOOKUP(L425,Schnitt5!L:P,3,0)</f>
        <v>0</v>
      </c>
      <c r="AF425" s="166">
        <f>VLOOKUP(L425,Schnitt6!L:P,3,0)</f>
        <v>0</v>
      </c>
    </row>
    <row r="426" spans="12:32" x14ac:dyDescent="0.25">
      <c r="L426" s="264">
        <f>Member!A426</f>
        <v>38747</v>
      </c>
      <c r="M426" s="166">
        <f t="shared" si="34"/>
        <v>0</v>
      </c>
      <c r="N426" s="166">
        <f t="shared" si="35"/>
        <v>0</v>
      </c>
      <c r="O426" s="166">
        <f t="shared" si="36"/>
        <v>0</v>
      </c>
      <c r="P426" s="166">
        <f t="shared" si="37"/>
        <v>49</v>
      </c>
      <c r="S426" s="166">
        <f>VLOOKUP(L426,Schnitt1!L:P,2,0)</f>
        <v>0</v>
      </c>
      <c r="T426" s="166">
        <f>VLOOKUP(L426,Schnitt2!L:P,2,0)</f>
        <v>0</v>
      </c>
      <c r="U426" s="166">
        <f>VLOOKUP(L426,Schnitt3!L:P,2,0)</f>
        <v>0</v>
      </c>
      <c r="V426" s="166">
        <f>VLOOKUP(L426,Schnitt4!L:P,2,0)</f>
        <v>0</v>
      </c>
      <c r="W426" s="166">
        <f>VLOOKUP(L426,Schnitt5!L:P,2,0)</f>
        <v>0</v>
      </c>
      <c r="X426" s="166">
        <f>VLOOKUP(L426,Schnitt6!L:P,2,0)</f>
        <v>0</v>
      </c>
      <c r="AA426" s="166">
        <f>VLOOKUP(L426,Schnitt1!L:P,3,0)</f>
        <v>0</v>
      </c>
      <c r="AB426" s="166">
        <f>VLOOKUP(L426,Schnitt2!L:P,3,0)</f>
        <v>0</v>
      </c>
      <c r="AC426" s="166">
        <f>VLOOKUP(L426,Schnitt3!L:P,3,0)</f>
        <v>0</v>
      </c>
      <c r="AD426" s="166">
        <f>VLOOKUP(L426,Schnitt4!L:P,3,0)</f>
        <v>0</v>
      </c>
      <c r="AE426" s="166">
        <f>VLOOKUP(L426,Schnitt5!L:P,3,0)</f>
        <v>0</v>
      </c>
      <c r="AF426" s="166">
        <f>VLOOKUP(L426,Schnitt6!L:P,3,0)</f>
        <v>0</v>
      </c>
    </row>
    <row r="427" spans="12:32" x14ac:dyDescent="0.25">
      <c r="L427" s="264">
        <f>Member!A427</f>
        <v>15911</v>
      </c>
      <c r="M427" s="166">
        <f t="shared" si="34"/>
        <v>0</v>
      </c>
      <c r="N427" s="166">
        <f t="shared" si="35"/>
        <v>0</v>
      </c>
      <c r="O427" s="166">
        <f t="shared" si="36"/>
        <v>0</v>
      </c>
      <c r="P427" s="166">
        <f t="shared" si="37"/>
        <v>49</v>
      </c>
      <c r="S427" s="166">
        <f>VLOOKUP(L427,Schnitt1!L:P,2,0)</f>
        <v>0</v>
      </c>
      <c r="T427" s="166">
        <f>VLOOKUP(L427,Schnitt2!L:P,2,0)</f>
        <v>0</v>
      </c>
      <c r="U427" s="166">
        <f>VLOOKUP(L427,Schnitt3!L:P,2,0)</f>
        <v>0</v>
      </c>
      <c r="V427" s="166">
        <f>VLOOKUP(L427,Schnitt4!L:P,2,0)</f>
        <v>0</v>
      </c>
      <c r="W427" s="166">
        <f>VLOOKUP(L427,Schnitt5!L:P,2,0)</f>
        <v>0</v>
      </c>
      <c r="X427" s="166">
        <f>VLOOKUP(L427,Schnitt6!L:P,2,0)</f>
        <v>0</v>
      </c>
      <c r="AA427" s="166">
        <f>VLOOKUP(L427,Schnitt1!L:P,3,0)</f>
        <v>0</v>
      </c>
      <c r="AB427" s="166">
        <f>VLOOKUP(L427,Schnitt2!L:P,3,0)</f>
        <v>0</v>
      </c>
      <c r="AC427" s="166">
        <f>VLOOKUP(L427,Schnitt3!L:P,3,0)</f>
        <v>0</v>
      </c>
      <c r="AD427" s="166">
        <f>VLOOKUP(L427,Schnitt4!L:P,3,0)</f>
        <v>0</v>
      </c>
      <c r="AE427" s="166">
        <f>VLOOKUP(L427,Schnitt5!L:P,3,0)</f>
        <v>0</v>
      </c>
      <c r="AF427" s="166">
        <f>VLOOKUP(L427,Schnitt6!L:P,3,0)</f>
        <v>0</v>
      </c>
    </row>
    <row r="428" spans="12:32" x14ac:dyDescent="0.25">
      <c r="L428" s="264">
        <f>Member!A428</f>
        <v>7177</v>
      </c>
      <c r="M428" s="166">
        <f t="shared" si="34"/>
        <v>0</v>
      </c>
      <c r="N428" s="166">
        <f t="shared" si="35"/>
        <v>0</v>
      </c>
      <c r="O428" s="166">
        <f t="shared" si="36"/>
        <v>0</v>
      </c>
      <c r="P428" s="166">
        <f t="shared" si="37"/>
        <v>49</v>
      </c>
      <c r="S428" s="166">
        <f>VLOOKUP(L428,Schnitt1!L:P,2,0)</f>
        <v>0</v>
      </c>
      <c r="T428" s="166">
        <f>VLOOKUP(L428,Schnitt2!L:P,2,0)</f>
        <v>0</v>
      </c>
      <c r="U428" s="166">
        <f>VLOOKUP(L428,Schnitt3!L:P,2,0)</f>
        <v>0</v>
      </c>
      <c r="V428" s="166">
        <f>VLOOKUP(L428,Schnitt4!L:P,2,0)</f>
        <v>0</v>
      </c>
      <c r="W428" s="166">
        <f>VLOOKUP(L428,Schnitt5!L:P,2,0)</f>
        <v>0</v>
      </c>
      <c r="X428" s="166">
        <f>VLOOKUP(L428,Schnitt6!L:P,2,0)</f>
        <v>0</v>
      </c>
      <c r="AA428" s="166">
        <f>VLOOKUP(L428,Schnitt1!L:P,3,0)</f>
        <v>0</v>
      </c>
      <c r="AB428" s="166">
        <f>VLOOKUP(L428,Schnitt2!L:P,3,0)</f>
        <v>0</v>
      </c>
      <c r="AC428" s="166">
        <f>VLOOKUP(L428,Schnitt3!L:P,3,0)</f>
        <v>0</v>
      </c>
      <c r="AD428" s="166">
        <f>VLOOKUP(L428,Schnitt4!L:P,3,0)</f>
        <v>0</v>
      </c>
      <c r="AE428" s="166">
        <f>VLOOKUP(L428,Schnitt5!L:P,3,0)</f>
        <v>0</v>
      </c>
      <c r="AF428" s="166">
        <f>VLOOKUP(L428,Schnitt6!L:P,3,0)</f>
        <v>0</v>
      </c>
    </row>
    <row r="429" spans="12:32" x14ac:dyDescent="0.25">
      <c r="L429" s="264">
        <f>Member!A429</f>
        <v>38044</v>
      </c>
      <c r="M429" s="166">
        <f t="shared" si="34"/>
        <v>0</v>
      </c>
      <c r="N429" s="166">
        <f t="shared" si="35"/>
        <v>0</v>
      </c>
      <c r="O429" s="166">
        <f t="shared" si="36"/>
        <v>0</v>
      </c>
      <c r="P429" s="166">
        <f t="shared" si="37"/>
        <v>49</v>
      </c>
      <c r="S429" s="166">
        <f>VLOOKUP(L429,Schnitt1!L:P,2,0)</f>
        <v>0</v>
      </c>
      <c r="T429" s="166">
        <f>VLOOKUP(L429,Schnitt2!L:P,2,0)</f>
        <v>0</v>
      </c>
      <c r="U429" s="166">
        <f>VLOOKUP(L429,Schnitt3!L:P,2,0)</f>
        <v>0</v>
      </c>
      <c r="V429" s="166">
        <f>VLOOKUP(L429,Schnitt4!L:P,2,0)</f>
        <v>0</v>
      </c>
      <c r="W429" s="166">
        <f>VLOOKUP(L429,Schnitt5!L:P,2,0)</f>
        <v>0</v>
      </c>
      <c r="X429" s="166">
        <f>VLOOKUP(L429,Schnitt6!L:P,2,0)</f>
        <v>0</v>
      </c>
      <c r="AA429" s="166">
        <f>VLOOKUP(L429,Schnitt1!L:P,3,0)</f>
        <v>0</v>
      </c>
      <c r="AB429" s="166">
        <f>VLOOKUP(L429,Schnitt2!L:P,3,0)</f>
        <v>0</v>
      </c>
      <c r="AC429" s="166">
        <f>VLOOKUP(L429,Schnitt3!L:P,3,0)</f>
        <v>0</v>
      </c>
      <c r="AD429" s="166">
        <f>VLOOKUP(L429,Schnitt4!L:P,3,0)</f>
        <v>0</v>
      </c>
      <c r="AE429" s="166">
        <f>VLOOKUP(L429,Schnitt5!L:P,3,0)</f>
        <v>0</v>
      </c>
      <c r="AF429" s="166">
        <f>VLOOKUP(L429,Schnitt6!L:P,3,0)</f>
        <v>0</v>
      </c>
    </row>
    <row r="430" spans="12:32" x14ac:dyDescent="0.25">
      <c r="L430" s="264">
        <f>Member!A430</f>
        <v>38401</v>
      </c>
      <c r="M430" s="166">
        <f t="shared" si="34"/>
        <v>0</v>
      </c>
      <c r="N430" s="166">
        <f t="shared" si="35"/>
        <v>0</v>
      </c>
      <c r="O430" s="166">
        <f t="shared" si="36"/>
        <v>0</v>
      </c>
      <c r="P430" s="166">
        <f t="shared" si="37"/>
        <v>49</v>
      </c>
      <c r="S430" s="166">
        <f>VLOOKUP(L430,Schnitt1!L:P,2,0)</f>
        <v>0</v>
      </c>
      <c r="T430" s="166">
        <f>VLOOKUP(L430,Schnitt2!L:P,2,0)</f>
        <v>0</v>
      </c>
      <c r="U430" s="166">
        <f>VLOOKUP(L430,Schnitt3!L:P,2,0)</f>
        <v>0</v>
      </c>
      <c r="V430" s="166">
        <f>VLOOKUP(L430,Schnitt4!L:P,2,0)</f>
        <v>0</v>
      </c>
      <c r="W430" s="166">
        <f>VLOOKUP(L430,Schnitt5!L:P,2,0)</f>
        <v>0</v>
      </c>
      <c r="X430" s="166">
        <f>VLOOKUP(L430,Schnitt6!L:P,2,0)</f>
        <v>0</v>
      </c>
      <c r="AA430" s="166">
        <f>VLOOKUP(L430,Schnitt1!L:P,3,0)</f>
        <v>0</v>
      </c>
      <c r="AB430" s="166">
        <f>VLOOKUP(L430,Schnitt2!L:P,3,0)</f>
        <v>0</v>
      </c>
      <c r="AC430" s="166">
        <f>VLOOKUP(L430,Schnitt3!L:P,3,0)</f>
        <v>0</v>
      </c>
      <c r="AD430" s="166">
        <f>VLOOKUP(L430,Schnitt4!L:P,3,0)</f>
        <v>0</v>
      </c>
      <c r="AE430" s="166">
        <f>VLOOKUP(L430,Schnitt5!L:P,3,0)</f>
        <v>0</v>
      </c>
      <c r="AF430" s="166">
        <f>VLOOKUP(L430,Schnitt6!L:P,3,0)</f>
        <v>0</v>
      </c>
    </row>
    <row r="431" spans="12:32" x14ac:dyDescent="0.25">
      <c r="L431" s="264">
        <f>Member!A431</f>
        <v>16900</v>
      </c>
      <c r="M431" s="166">
        <f t="shared" si="34"/>
        <v>0</v>
      </c>
      <c r="N431" s="166">
        <f t="shared" si="35"/>
        <v>0</v>
      </c>
      <c r="O431" s="166">
        <f t="shared" si="36"/>
        <v>0</v>
      </c>
      <c r="P431" s="166">
        <f t="shared" si="37"/>
        <v>49</v>
      </c>
      <c r="S431" s="166">
        <f>VLOOKUP(L431,Schnitt1!L:P,2,0)</f>
        <v>0</v>
      </c>
      <c r="T431" s="166">
        <f>VLOOKUP(L431,Schnitt2!L:P,2,0)</f>
        <v>0</v>
      </c>
      <c r="U431" s="166">
        <f>VLOOKUP(L431,Schnitt3!L:P,2,0)</f>
        <v>0</v>
      </c>
      <c r="V431" s="166">
        <f>VLOOKUP(L431,Schnitt4!L:P,2,0)</f>
        <v>0</v>
      </c>
      <c r="W431" s="166">
        <f>VLOOKUP(L431,Schnitt5!L:P,2,0)</f>
        <v>0</v>
      </c>
      <c r="X431" s="166">
        <f>VLOOKUP(L431,Schnitt6!L:P,2,0)</f>
        <v>0</v>
      </c>
      <c r="AA431" s="166">
        <f>VLOOKUP(L431,Schnitt1!L:P,3,0)</f>
        <v>0</v>
      </c>
      <c r="AB431" s="166">
        <f>VLOOKUP(L431,Schnitt2!L:P,3,0)</f>
        <v>0</v>
      </c>
      <c r="AC431" s="166">
        <f>VLOOKUP(L431,Schnitt3!L:P,3,0)</f>
        <v>0</v>
      </c>
      <c r="AD431" s="166">
        <f>VLOOKUP(L431,Schnitt4!L:P,3,0)</f>
        <v>0</v>
      </c>
      <c r="AE431" s="166">
        <f>VLOOKUP(L431,Schnitt5!L:P,3,0)</f>
        <v>0</v>
      </c>
      <c r="AF431" s="166">
        <f>VLOOKUP(L431,Schnitt6!L:P,3,0)</f>
        <v>0</v>
      </c>
    </row>
    <row r="432" spans="12:32" x14ac:dyDescent="0.25">
      <c r="L432" s="264">
        <f>Member!A432</f>
        <v>38583</v>
      </c>
      <c r="M432" s="166">
        <f t="shared" si="34"/>
        <v>0</v>
      </c>
      <c r="N432" s="166">
        <f t="shared" si="35"/>
        <v>0</v>
      </c>
      <c r="O432" s="166">
        <f t="shared" si="36"/>
        <v>0</v>
      </c>
      <c r="P432" s="166">
        <f t="shared" si="37"/>
        <v>49</v>
      </c>
      <c r="S432" s="166">
        <f>VLOOKUP(L432,Schnitt1!L:P,2,0)</f>
        <v>0</v>
      </c>
      <c r="T432" s="166">
        <f>VLOOKUP(L432,Schnitt2!L:P,2,0)</f>
        <v>0</v>
      </c>
      <c r="U432" s="166">
        <f>VLOOKUP(L432,Schnitt3!L:P,2,0)</f>
        <v>0</v>
      </c>
      <c r="V432" s="166">
        <f>VLOOKUP(L432,Schnitt4!L:P,2,0)</f>
        <v>0</v>
      </c>
      <c r="W432" s="166">
        <f>VLOOKUP(L432,Schnitt5!L:P,2,0)</f>
        <v>0</v>
      </c>
      <c r="X432" s="166">
        <f>VLOOKUP(L432,Schnitt6!L:P,2,0)</f>
        <v>0</v>
      </c>
      <c r="AA432" s="166">
        <f>VLOOKUP(L432,Schnitt1!L:P,3,0)</f>
        <v>0</v>
      </c>
      <c r="AB432" s="166">
        <f>VLOOKUP(L432,Schnitt2!L:P,3,0)</f>
        <v>0</v>
      </c>
      <c r="AC432" s="166">
        <f>VLOOKUP(L432,Schnitt3!L:P,3,0)</f>
        <v>0</v>
      </c>
      <c r="AD432" s="166">
        <f>VLOOKUP(L432,Schnitt4!L:P,3,0)</f>
        <v>0</v>
      </c>
      <c r="AE432" s="166">
        <f>VLOOKUP(L432,Schnitt5!L:P,3,0)</f>
        <v>0</v>
      </c>
      <c r="AF432" s="166">
        <f>VLOOKUP(L432,Schnitt6!L:P,3,0)</f>
        <v>0</v>
      </c>
    </row>
    <row r="433" spans="12:32" x14ac:dyDescent="0.25">
      <c r="L433" s="264">
        <f>Member!A433</f>
        <v>38607</v>
      </c>
      <c r="M433" s="166">
        <f t="shared" si="34"/>
        <v>0</v>
      </c>
      <c r="N433" s="166">
        <f t="shared" si="35"/>
        <v>0</v>
      </c>
      <c r="O433" s="166">
        <f t="shared" si="36"/>
        <v>0</v>
      </c>
      <c r="P433" s="166">
        <f t="shared" si="37"/>
        <v>49</v>
      </c>
      <c r="S433" s="166">
        <f>VLOOKUP(L433,Schnitt1!L:P,2,0)</f>
        <v>0</v>
      </c>
      <c r="T433" s="166">
        <f>VLOOKUP(L433,Schnitt2!L:P,2,0)</f>
        <v>0</v>
      </c>
      <c r="U433" s="166">
        <f>VLOOKUP(L433,Schnitt3!L:P,2,0)</f>
        <v>0</v>
      </c>
      <c r="V433" s="166">
        <f>VLOOKUP(L433,Schnitt4!L:P,2,0)</f>
        <v>0</v>
      </c>
      <c r="W433" s="166">
        <f>VLOOKUP(L433,Schnitt5!L:P,2,0)</f>
        <v>0</v>
      </c>
      <c r="X433" s="166">
        <f>VLOOKUP(L433,Schnitt6!L:P,2,0)</f>
        <v>0</v>
      </c>
      <c r="AA433" s="166">
        <f>VLOOKUP(L433,Schnitt1!L:P,3,0)</f>
        <v>0</v>
      </c>
      <c r="AB433" s="166">
        <f>VLOOKUP(L433,Schnitt2!L:P,3,0)</f>
        <v>0</v>
      </c>
      <c r="AC433" s="166">
        <f>VLOOKUP(L433,Schnitt3!L:P,3,0)</f>
        <v>0</v>
      </c>
      <c r="AD433" s="166">
        <f>VLOOKUP(L433,Schnitt4!L:P,3,0)</f>
        <v>0</v>
      </c>
      <c r="AE433" s="166">
        <f>VLOOKUP(L433,Schnitt5!L:P,3,0)</f>
        <v>0</v>
      </c>
      <c r="AF433" s="166">
        <f>VLOOKUP(L433,Schnitt6!L:P,3,0)</f>
        <v>0</v>
      </c>
    </row>
    <row r="434" spans="12:32" x14ac:dyDescent="0.25">
      <c r="L434" s="264">
        <f>Member!A434</f>
        <v>38365</v>
      </c>
      <c r="M434" s="166">
        <f t="shared" si="34"/>
        <v>0</v>
      </c>
      <c r="N434" s="166">
        <f t="shared" si="35"/>
        <v>0</v>
      </c>
      <c r="O434" s="166">
        <f t="shared" si="36"/>
        <v>0</v>
      </c>
      <c r="P434" s="166">
        <f t="shared" si="37"/>
        <v>49</v>
      </c>
      <c r="S434" s="166">
        <f>VLOOKUP(L434,Schnitt1!L:P,2,0)</f>
        <v>0</v>
      </c>
      <c r="T434" s="166">
        <f>VLOOKUP(L434,Schnitt2!L:P,2,0)</f>
        <v>0</v>
      </c>
      <c r="U434" s="166">
        <f>VLOOKUP(L434,Schnitt3!L:P,2,0)</f>
        <v>0</v>
      </c>
      <c r="V434" s="166">
        <f>VLOOKUP(L434,Schnitt4!L:P,2,0)</f>
        <v>0</v>
      </c>
      <c r="W434" s="166">
        <f>VLOOKUP(L434,Schnitt5!L:P,2,0)</f>
        <v>0</v>
      </c>
      <c r="X434" s="166">
        <f>VLOOKUP(L434,Schnitt6!L:P,2,0)</f>
        <v>0</v>
      </c>
      <c r="AA434" s="166">
        <f>VLOOKUP(L434,Schnitt1!L:P,3,0)</f>
        <v>0</v>
      </c>
      <c r="AB434" s="166">
        <f>VLOOKUP(L434,Schnitt2!L:P,3,0)</f>
        <v>0</v>
      </c>
      <c r="AC434" s="166">
        <f>VLOOKUP(L434,Schnitt3!L:P,3,0)</f>
        <v>0</v>
      </c>
      <c r="AD434" s="166">
        <f>VLOOKUP(L434,Schnitt4!L:P,3,0)</f>
        <v>0</v>
      </c>
      <c r="AE434" s="166">
        <f>VLOOKUP(L434,Schnitt5!L:P,3,0)</f>
        <v>0</v>
      </c>
      <c r="AF434" s="166">
        <f>VLOOKUP(L434,Schnitt6!L:P,3,0)</f>
        <v>0</v>
      </c>
    </row>
    <row r="435" spans="12:32" x14ac:dyDescent="0.25">
      <c r="L435" s="264">
        <f>Member!A435</f>
        <v>7787</v>
      </c>
      <c r="M435" s="166">
        <f t="shared" si="34"/>
        <v>0</v>
      </c>
      <c r="N435" s="166">
        <f t="shared" si="35"/>
        <v>0</v>
      </c>
      <c r="O435" s="166">
        <f t="shared" si="36"/>
        <v>0</v>
      </c>
      <c r="P435" s="166">
        <f t="shared" si="37"/>
        <v>49</v>
      </c>
      <c r="S435" s="166">
        <f>VLOOKUP(L435,Schnitt1!L:P,2,0)</f>
        <v>0</v>
      </c>
      <c r="T435" s="166">
        <f>VLOOKUP(L435,Schnitt2!L:P,2,0)</f>
        <v>0</v>
      </c>
      <c r="U435" s="166">
        <f>VLOOKUP(L435,Schnitt3!L:P,2,0)</f>
        <v>0</v>
      </c>
      <c r="V435" s="166">
        <f>VLOOKUP(L435,Schnitt4!L:P,2,0)</f>
        <v>0</v>
      </c>
      <c r="W435" s="166">
        <f>VLOOKUP(L435,Schnitt5!L:P,2,0)</f>
        <v>0</v>
      </c>
      <c r="X435" s="166">
        <f>VLOOKUP(L435,Schnitt6!L:P,2,0)</f>
        <v>0</v>
      </c>
      <c r="AA435" s="166">
        <f>VLOOKUP(L435,Schnitt1!L:P,3,0)</f>
        <v>0</v>
      </c>
      <c r="AB435" s="166">
        <f>VLOOKUP(L435,Schnitt2!L:P,3,0)</f>
        <v>0</v>
      </c>
      <c r="AC435" s="166">
        <f>VLOOKUP(L435,Schnitt3!L:P,3,0)</f>
        <v>0</v>
      </c>
      <c r="AD435" s="166">
        <f>VLOOKUP(L435,Schnitt4!L:P,3,0)</f>
        <v>0</v>
      </c>
      <c r="AE435" s="166">
        <f>VLOOKUP(L435,Schnitt5!L:P,3,0)</f>
        <v>0</v>
      </c>
      <c r="AF435" s="166">
        <f>VLOOKUP(L435,Schnitt6!L:P,3,0)</f>
        <v>0</v>
      </c>
    </row>
    <row r="436" spans="12:32" x14ac:dyDescent="0.25">
      <c r="L436" s="264">
        <f>Member!A436</f>
        <v>7770</v>
      </c>
      <c r="M436" s="166">
        <f t="shared" si="34"/>
        <v>0</v>
      </c>
      <c r="N436" s="166">
        <f t="shared" si="35"/>
        <v>0</v>
      </c>
      <c r="O436" s="166">
        <f t="shared" si="36"/>
        <v>0</v>
      </c>
      <c r="P436" s="166">
        <f t="shared" si="37"/>
        <v>49</v>
      </c>
      <c r="S436" s="166">
        <f>VLOOKUP(L436,Schnitt1!L:P,2,0)</f>
        <v>0</v>
      </c>
      <c r="T436" s="166">
        <f>VLOOKUP(L436,Schnitt2!L:P,2,0)</f>
        <v>0</v>
      </c>
      <c r="U436" s="166">
        <f>VLOOKUP(L436,Schnitt3!L:P,2,0)</f>
        <v>0</v>
      </c>
      <c r="V436" s="166">
        <f>VLOOKUP(L436,Schnitt4!L:P,2,0)</f>
        <v>0</v>
      </c>
      <c r="W436" s="166">
        <f>VLOOKUP(L436,Schnitt5!L:P,2,0)</f>
        <v>0</v>
      </c>
      <c r="X436" s="166">
        <f>VLOOKUP(L436,Schnitt6!L:P,2,0)</f>
        <v>0</v>
      </c>
      <c r="AA436" s="166">
        <f>VLOOKUP(L436,Schnitt1!L:P,3,0)</f>
        <v>0</v>
      </c>
      <c r="AB436" s="166">
        <f>VLOOKUP(L436,Schnitt2!L:P,3,0)</f>
        <v>0</v>
      </c>
      <c r="AC436" s="166">
        <f>VLOOKUP(L436,Schnitt3!L:P,3,0)</f>
        <v>0</v>
      </c>
      <c r="AD436" s="166">
        <f>VLOOKUP(L436,Schnitt4!L:P,3,0)</f>
        <v>0</v>
      </c>
      <c r="AE436" s="166">
        <f>VLOOKUP(L436,Schnitt5!L:P,3,0)</f>
        <v>0</v>
      </c>
      <c r="AF436" s="166">
        <f>VLOOKUP(L436,Schnitt6!L:P,3,0)</f>
        <v>0</v>
      </c>
    </row>
    <row r="437" spans="12:32" x14ac:dyDescent="0.25">
      <c r="L437" s="264">
        <f>Member!A437</f>
        <v>38604</v>
      </c>
      <c r="M437" s="166">
        <f t="shared" si="34"/>
        <v>0</v>
      </c>
      <c r="N437" s="166">
        <f t="shared" si="35"/>
        <v>0</v>
      </c>
      <c r="O437" s="166">
        <f t="shared" si="36"/>
        <v>0</v>
      </c>
      <c r="P437" s="166">
        <f t="shared" si="37"/>
        <v>49</v>
      </c>
      <c r="S437" s="166">
        <f>VLOOKUP(L437,Schnitt1!L:P,2,0)</f>
        <v>0</v>
      </c>
      <c r="T437" s="166">
        <f>VLOOKUP(L437,Schnitt2!L:P,2,0)</f>
        <v>0</v>
      </c>
      <c r="U437" s="166">
        <f>VLOOKUP(L437,Schnitt3!L:P,2,0)</f>
        <v>0</v>
      </c>
      <c r="V437" s="166">
        <f>VLOOKUP(L437,Schnitt4!L:P,2,0)</f>
        <v>0</v>
      </c>
      <c r="W437" s="166">
        <f>VLOOKUP(L437,Schnitt5!L:P,2,0)</f>
        <v>0</v>
      </c>
      <c r="X437" s="166">
        <f>VLOOKUP(L437,Schnitt6!L:P,2,0)</f>
        <v>0</v>
      </c>
      <c r="AA437" s="166">
        <f>VLOOKUP(L437,Schnitt1!L:P,3,0)</f>
        <v>0</v>
      </c>
      <c r="AB437" s="166">
        <f>VLOOKUP(L437,Schnitt2!L:P,3,0)</f>
        <v>0</v>
      </c>
      <c r="AC437" s="166">
        <f>VLOOKUP(L437,Schnitt3!L:P,3,0)</f>
        <v>0</v>
      </c>
      <c r="AD437" s="166">
        <f>VLOOKUP(L437,Schnitt4!L:P,3,0)</f>
        <v>0</v>
      </c>
      <c r="AE437" s="166">
        <f>VLOOKUP(L437,Schnitt5!L:P,3,0)</f>
        <v>0</v>
      </c>
      <c r="AF437" s="166">
        <f>VLOOKUP(L437,Schnitt6!L:P,3,0)</f>
        <v>0</v>
      </c>
    </row>
    <row r="438" spans="12:32" x14ac:dyDescent="0.25">
      <c r="L438" s="264">
        <f>Member!A438</f>
        <v>38210</v>
      </c>
      <c r="M438" s="166">
        <f t="shared" si="34"/>
        <v>0</v>
      </c>
      <c r="N438" s="166">
        <f t="shared" si="35"/>
        <v>0</v>
      </c>
      <c r="O438" s="166">
        <f t="shared" si="36"/>
        <v>0</v>
      </c>
      <c r="P438" s="166">
        <f t="shared" si="37"/>
        <v>49</v>
      </c>
      <c r="S438" s="166">
        <f>VLOOKUP(L438,Schnitt1!L:P,2,0)</f>
        <v>0</v>
      </c>
      <c r="T438" s="166">
        <f>VLOOKUP(L438,Schnitt2!L:P,2,0)</f>
        <v>0</v>
      </c>
      <c r="U438" s="166">
        <f>VLOOKUP(L438,Schnitt3!L:P,2,0)</f>
        <v>0</v>
      </c>
      <c r="V438" s="166">
        <f>VLOOKUP(L438,Schnitt4!L:P,2,0)</f>
        <v>0</v>
      </c>
      <c r="W438" s="166">
        <f>VLOOKUP(L438,Schnitt5!L:P,2,0)</f>
        <v>0</v>
      </c>
      <c r="X438" s="166">
        <f>VLOOKUP(L438,Schnitt6!L:P,2,0)</f>
        <v>0</v>
      </c>
      <c r="AA438" s="166">
        <f>VLOOKUP(L438,Schnitt1!L:P,3,0)</f>
        <v>0</v>
      </c>
      <c r="AB438" s="166">
        <f>VLOOKUP(L438,Schnitt2!L:P,3,0)</f>
        <v>0</v>
      </c>
      <c r="AC438" s="166">
        <f>VLOOKUP(L438,Schnitt3!L:P,3,0)</f>
        <v>0</v>
      </c>
      <c r="AD438" s="166">
        <f>VLOOKUP(L438,Schnitt4!L:P,3,0)</f>
        <v>0</v>
      </c>
      <c r="AE438" s="166">
        <f>VLOOKUP(L438,Schnitt5!L:P,3,0)</f>
        <v>0</v>
      </c>
      <c r="AF438" s="166">
        <f>VLOOKUP(L438,Schnitt6!L:P,3,0)</f>
        <v>0</v>
      </c>
    </row>
    <row r="439" spans="12:32" x14ac:dyDescent="0.25">
      <c r="L439" s="264">
        <f>Member!A439</f>
        <v>29621</v>
      </c>
      <c r="M439" s="166">
        <f t="shared" si="34"/>
        <v>0</v>
      </c>
      <c r="N439" s="166">
        <f t="shared" si="35"/>
        <v>0</v>
      </c>
      <c r="O439" s="166">
        <f t="shared" si="36"/>
        <v>0</v>
      </c>
      <c r="P439" s="166">
        <f t="shared" si="37"/>
        <v>49</v>
      </c>
      <c r="S439" s="166">
        <f>VLOOKUP(L439,Schnitt1!L:P,2,0)</f>
        <v>0</v>
      </c>
      <c r="T439" s="166">
        <f>VLOOKUP(L439,Schnitt2!L:P,2,0)</f>
        <v>0</v>
      </c>
      <c r="U439" s="166">
        <f>VLOOKUP(L439,Schnitt3!L:P,2,0)</f>
        <v>0</v>
      </c>
      <c r="V439" s="166">
        <f>VLOOKUP(L439,Schnitt4!L:P,2,0)</f>
        <v>0</v>
      </c>
      <c r="W439" s="166">
        <f>VLOOKUP(L439,Schnitt5!L:P,2,0)</f>
        <v>0</v>
      </c>
      <c r="X439" s="166">
        <f>VLOOKUP(L439,Schnitt6!L:P,2,0)</f>
        <v>0</v>
      </c>
      <c r="AA439" s="166">
        <f>VLOOKUP(L439,Schnitt1!L:P,3,0)</f>
        <v>0</v>
      </c>
      <c r="AB439" s="166">
        <f>VLOOKUP(L439,Schnitt2!L:P,3,0)</f>
        <v>0</v>
      </c>
      <c r="AC439" s="166">
        <f>VLOOKUP(L439,Schnitt3!L:P,3,0)</f>
        <v>0</v>
      </c>
      <c r="AD439" s="166">
        <f>VLOOKUP(L439,Schnitt4!L:P,3,0)</f>
        <v>0</v>
      </c>
      <c r="AE439" s="166">
        <f>VLOOKUP(L439,Schnitt5!L:P,3,0)</f>
        <v>0</v>
      </c>
      <c r="AF439" s="166">
        <f>VLOOKUP(L439,Schnitt6!L:P,3,0)</f>
        <v>0</v>
      </c>
    </row>
    <row r="440" spans="12:32" x14ac:dyDescent="0.25">
      <c r="L440" s="264">
        <f>Member!A440</f>
        <v>7772</v>
      </c>
      <c r="M440" s="166">
        <f t="shared" si="34"/>
        <v>0</v>
      </c>
      <c r="N440" s="166">
        <f t="shared" si="35"/>
        <v>0</v>
      </c>
      <c r="O440" s="166">
        <f t="shared" si="36"/>
        <v>0</v>
      </c>
      <c r="P440" s="166">
        <f t="shared" si="37"/>
        <v>49</v>
      </c>
      <c r="S440" s="166">
        <f>VLOOKUP(L440,Schnitt1!L:P,2,0)</f>
        <v>0</v>
      </c>
      <c r="T440" s="166">
        <f>VLOOKUP(L440,Schnitt2!L:P,2,0)</f>
        <v>0</v>
      </c>
      <c r="U440" s="166">
        <f>VLOOKUP(L440,Schnitt3!L:P,2,0)</f>
        <v>0</v>
      </c>
      <c r="V440" s="166">
        <f>VLOOKUP(L440,Schnitt4!L:P,2,0)</f>
        <v>0</v>
      </c>
      <c r="W440" s="166">
        <f>VLOOKUP(L440,Schnitt5!L:P,2,0)</f>
        <v>0</v>
      </c>
      <c r="X440" s="166">
        <f>VLOOKUP(L440,Schnitt6!L:P,2,0)</f>
        <v>0</v>
      </c>
      <c r="AA440" s="166">
        <f>VLOOKUP(L440,Schnitt1!L:P,3,0)</f>
        <v>0</v>
      </c>
      <c r="AB440" s="166">
        <f>VLOOKUP(L440,Schnitt2!L:P,3,0)</f>
        <v>0</v>
      </c>
      <c r="AC440" s="166">
        <f>VLOOKUP(L440,Schnitt3!L:P,3,0)</f>
        <v>0</v>
      </c>
      <c r="AD440" s="166">
        <f>VLOOKUP(L440,Schnitt4!L:P,3,0)</f>
        <v>0</v>
      </c>
      <c r="AE440" s="166">
        <f>VLOOKUP(L440,Schnitt5!L:P,3,0)</f>
        <v>0</v>
      </c>
      <c r="AF440" s="166">
        <f>VLOOKUP(L440,Schnitt6!L:P,3,0)</f>
        <v>0</v>
      </c>
    </row>
    <row r="441" spans="12:32" x14ac:dyDescent="0.25">
      <c r="L441" s="264">
        <f>Member!A441</f>
        <v>7786</v>
      </c>
      <c r="M441" s="166">
        <f t="shared" si="34"/>
        <v>0</v>
      </c>
      <c r="N441" s="166">
        <f t="shared" si="35"/>
        <v>0</v>
      </c>
      <c r="O441" s="166">
        <f t="shared" si="36"/>
        <v>0</v>
      </c>
      <c r="P441" s="166">
        <f t="shared" si="37"/>
        <v>49</v>
      </c>
      <c r="S441" s="166">
        <f>VLOOKUP(L441,Schnitt1!L:P,2,0)</f>
        <v>0</v>
      </c>
      <c r="T441" s="166">
        <f>VLOOKUP(L441,Schnitt2!L:P,2,0)</f>
        <v>0</v>
      </c>
      <c r="U441" s="166">
        <f>VLOOKUP(L441,Schnitt3!L:P,2,0)</f>
        <v>0</v>
      </c>
      <c r="V441" s="166">
        <f>VLOOKUP(L441,Schnitt4!L:P,2,0)</f>
        <v>0</v>
      </c>
      <c r="W441" s="166">
        <f>VLOOKUP(L441,Schnitt5!L:P,2,0)</f>
        <v>0</v>
      </c>
      <c r="X441" s="166">
        <f>VLOOKUP(L441,Schnitt6!L:P,2,0)</f>
        <v>0</v>
      </c>
      <c r="AA441" s="166">
        <f>VLOOKUP(L441,Schnitt1!L:P,3,0)</f>
        <v>0</v>
      </c>
      <c r="AB441" s="166">
        <f>VLOOKUP(L441,Schnitt2!L:P,3,0)</f>
        <v>0</v>
      </c>
      <c r="AC441" s="166">
        <f>VLOOKUP(L441,Schnitt3!L:P,3,0)</f>
        <v>0</v>
      </c>
      <c r="AD441" s="166">
        <f>VLOOKUP(L441,Schnitt4!L:P,3,0)</f>
        <v>0</v>
      </c>
      <c r="AE441" s="166">
        <f>VLOOKUP(L441,Schnitt5!L:P,3,0)</f>
        <v>0</v>
      </c>
      <c r="AF441" s="166">
        <f>VLOOKUP(L441,Schnitt6!L:P,3,0)</f>
        <v>0</v>
      </c>
    </row>
    <row r="442" spans="12:32" x14ac:dyDescent="0.25">
      <c r="L442" s="264">
        <f>Member!A442</f>
        <v>38640</v>
      </c>
      <c r="M442" s="166">
        <f t="shared" si="34"/>
        <v>0</v>
      </c>
      <c r="N442" s="166">
        <f t="shared" si="35"/>
        <v>0</v>
      </c>
      <c r="O442" s="166">
        <f t="shared" si="36"/>
        <v>0</v>
      </c>
      <c r="P442" s="166">
        <f t="shared" si="37"/>
        <v>49</v>
      </c>
      <c r="S442" s="166">
        <f>VLOOKUP(L442,Schnitt1!L:P,2,0)</f>
        <v>0</v>
      </c>
      <c r="T442" s="166">
        <f>VLOOKUP(L442,Schnitt2!L:P,2,0)</f>
        <v>0</v>
      </c>
      <c r="U442" s="166">
        <f>VLOOKUP(L442,Schnitt3!L:P,2,0)</f>
        <v>0</v>
      </c>
      <c r="V442" s="166">
        <f>VLOOKUP(L442,Schnitt4!L:P,2,0)</f>
        <v>0</v>
      </c>
      <c r="W442" s="166">
        <f>VLOOKUP(L442,Schnitt5!L:P,2,0)</f>
        <v>0</v>
      </c>
      <c r="X442" s="166">
        <f>VLOOKUP(L442,Schnitt6!L:P,2,0)</f>
        <v>0</v>
      </c>
      <c r="AA442" s="166">
        <f>VLOOKUP(L442,Schnitt1!L:P,3,0)</f>
        <v>0</v>
      </c>
      <c r="AB442" s="166">
        <f>VLOOKUP(L442,Schnitt2!L:P,3,0)</f>
        <v>0</v>
      </c>
      <c r="AC442" s="166">
        <f>VLOOKUP(L442,Schnitt3!L:P,3,0)</f>
        <v>0</v>
      </c>
      <c r="AD442" s="166">
        <f>VLOOKUP(L442,Schnitt4!L:P,3,0)</f>
        <v>0</v>
      </c>
      <c r="AE442" s="166">
        <f>VLOOKUP(L442,Schnitt5!L:P,3,0)</f>
        <v>0</v>
      </c>
      <c r="AF442" s="166">
        <f>VLOOKUP(L442,Schnitt6!L:P,3,0)</f>
        <v>0</v>
      </c>
    </row>
    <row r="443" spans="12:32" x14ac:dyDescent="0.25">
      <c r="L443" s="264">
        <f>Member!A443</f>
        <v>38554</v>
      </c>
      <c r="M443" s="166">
        <f t="shared" si="34"/>
        <v>0</v>
      </c>
      <c r="N443" s="166">
        <f t="shared" si="35"/>
        <v>0</v>
      </c>
      <c r="O443" s="166">
        <f t="shared" si="36"/>
        <v>0</v>
      </c>
      <c r="P443" s="166">
        <f t="shared" si="37"/>
        <v>49</v>
      </c>
      <c r="S443" s="166">
        <f>VLOOKUP(L443,Schnitt1!L:P,2,0)</f>
        <v>0</v>
      </c>
      <c r="T443" s="166">
        <f>VLOOKUP(L443,Schnitt2!L:P,2,0)</f>
        <v>0</v>
      </c>
      <c r="U443" s="166">
        <f>VLOOKUP(L443,Schnitt3!L:P,2,0)</f>
        <v>0</v>
      </c>
      <c r="V443" s="166">
        <f>VLOOKUP(L443,Schnitt4!L:P,2,0)</f>
        <v>0</v>
      </c>
      <c r="W443" s="166">
        <f>VLOOKUP(L443,Schnitt5!L:P,2,0)</f>
        <v>0</v>
      </c>
      <c r="X443" s="166">
        <f>VLOOKUP(L443,Schnitt6!L:P,2,0)</f>
        <v>0</v>
      </c>
      <c r="AA443" s="166">
        <f>VLOOKUP(L443,Schnitt1!L:P,3,0)</f>
        <v>0</v>
      </c>
      <c r="AB443" s="166">
        <f>VLOOKUP(L443,Schnitt2!L:P,3,0)</f>
        <v>0</v>
      </c>
      <c r="AC443" s="166">
        <f>VLOOKUP(L443,Schnitt3!L:P,3,0)</f>
        <v>0</v>
      </c>
      <c r="AD443" s="166">
        <f>VLOOKUP(L443,Schnitt4!L:P,3,0)</f>
        <v>0</v>
      </c>
      <c r="AE443" s="166">
        <f>VLOOKUP(L443,Schnitt5!L:P,3,0)</f>
        <v>0</v>
      </c>
      <c r="AF443" s="166">
        <f>VLOOKUP(L443,Schnitt6!L:P,3,0)</f>
        <v>0</v>
      </c>
    </row>
    <row r="444" spans="12:32" x14ac:dyDescent="0.25">
      <c r="L444" s="264">
        <f>Member!A444</f>
        <v>38977</v>
      </c>
      <c r="M444" s="166">
        <f t="shared" si="34"/>
        <v>0</v>
      </c>
      <c r="N444" s="166">
        <f t="shared" si="35"/>
        <v>0</v>
      </c>
      <c r="O444" s="166">
        <f t="shared" si="36"/>
        <v>0</v>
      </c>
      <c r="P444" s="166">
        <f t="shared" si="37"/>
        <v>49</v>
      </c>
      <c r="S444" s="166">
        <f>VLOOKUP(L444,Schnitt1!L:P,2,0)</f>
        <v>0</v>
      </c>
      <c r="T444" s="166">
        <f>VLOOKUP(L444,Schnitt2!L:P,2,0)</f>
        <v>0</v>
      </c>
      <c r="U444" s="166">
        <f>VLOOKUP(L444,Schnitt3!L:P,2,0)</f>
        <v>0</v>
      </c>
      <c r="V444" s="166">
        <f>VLOOKUP(L444,Schnitt4!L:P,2,0)</f>
        <v>0</v>
      </c>
      <c r="W444" s="166">
        <f>VLOOKUP(L444,Schnitt5!L:P,2,0)</f>
        <v>0</v>
      </c>
      <c r="X444" s="166">
        <f>VLOOKUP(L444,Schnitt6!L:P,2,0)</f>
        <v>0</v>
      </c>
      <c r="AA444" s="166">
        <f>VLOOKUP(L444,Schnitt1!L:P,3,0)</f>
        <v>0</v>
      </c>
      <c r="AB444" s="166">
        <f>VLOOKUP(L444,Schnitt2!L:P,3,0)</f>
        <v>0</v>
      </c>
      <c r="AC444" s="166">
        <f>VLOOKUP(L444,Schnitt3!L:P,3,0)</f>
        <v>0</v>
      </c>
      <c r="AD444" s="166">
        <f>VLOOKUP(L444,Schnitt4!L:P,3,0)</f>
        <v>0</v>
      </c>
      <c r="AE444" s="166">
        <f>VLOOKUP(L444,Schnitt5!L:P,3,0)</f>
        <v>0</v>
      </c>
      <c r="AF444" s="166">
        <f>VLOOKUP(L444,Schnitt6!L:P,3,0)</f>
        <v>0</v>
      </c>
    </row>
    <row r="445" spans="12:32" x14ac:dyDescent="0.25">
      <c r="L445" s="264">
        <f>Member!A445</f>
        <v>25347</v>
      </c>
      <c r="M445" s="166">
        <f t="shared" si="34"/>
        <v>0</v>
      </c>
      <c r="N445" s="166">
        <f t="shared" si="35"/>
        <v>0</v>
      </c>
      <c r="O445" s="166">
        <f t="shared" si="36"/>
        <v>0</v>
      </c>
      <c r="P445" s="166">
        <f t="shared" si="37"/>
        <v>49</v>
      </c>
      <c r="S445" s="166">
        <f>VLOOKUP(L445,Schnitt1!L:P,2,0)</f>
        <v>0</v>
      </c>
      <c r="T445" s="166">
        <f>VLOOKUP(L445,Schnitt2!L:P,2,0)</f>
        <v>0</v>
      </c>
      <c r="U445" s="166">
        <f>VLOOKUP(L445,Schnitt3!L:P,2,0)</f>
        <v>0</v>
      </c>
      <c r="V445" s="166">
        <f>VLOOKUP(L445,Schnitt4!L:P,2,0)</f>
        <v>0</v>
      </c>
      <c r="W445" s="166">
        <f>VLOOKUP(L445,Schnitt5!L:P,2,0)</f>
        <v>0</v>
      </c>
      <c r="X445" s="166">
        <f>VLOOKUP(L445,Schnitt6!L:P,2,0)</f>
        <v>0</v>
      </c>
      <c r="AA445" s="166">
        <f>VLOOKUP(L445,Schnitt1!L:P,3,0)</f>
        <v>0</v>
      </c>
      <c r="AB445" s="166">
        <f>VLOOKUP(L445,Schnitt2!L:P,3,0)</f>
        <v>0</v>
      </c>
      <c r="AC445" s="166">
        <f>VLOOKUP(L445,Schnitt3!L:P,3,0)</f>
        <v>0</v>
      </c>
      <c r="AD445" s="166">
        <f>VLOOKUP(L445,Schnitt4!L:P,3,0)</f>
        <v>0</v>
      </c>
      <c r="AE445" s="166">
        <f>VLOOKUP(L445,Schnitt5!L:P,3,0)</f>
        <v>0</v>
      </c>
      <c r="AF445" s="166">
        <f>VLOOKUP(L445,Schnitt6!L:P,3,0)</f>
        <v>0</v>
      </c>
    </row>
    <row r="446" spans="12:32" x14ac:dyDescent="0.25">
      <c r="L446" s="264">
        <f>Member!A446</f>
        <v>7721</v>
      </c>
      <c r="M446" s="166">
        <f t="shared" si="34"/>
        <v>0</v>
      </c>
      <c r="N446" s="166">
        <f t="shared" si="35"/>
        <v>0</v>
      </c>
      <c r="O446" s="166">
        <f t="shared" si="36"/>
        <v>0</v>
      </c>
      <c r="P446" s="166">
        <f t="shared" si="37"/>
        <v>49</v>
      </c>
      <c r="S446" s="166">
        <f>VLOOKUP(L446,Schnitt1!L:P,2,0)</f>
        <v>0</v>
      </c>
      <c r="T446" s="166">
        <f>VLOOKUP(L446,Schnitt2!L:P,2,0)</f>
        <v>0</v>
      </c>
      <c r="U446" s="166">
        <f>VLOOKUP(L446,Schnitt3!L:P,2,0)</f>
        <v>0</v>
      </c>
      <c r="V446" s="166">
        <f>VLOOKUP(L446,Schnitt4!L:P,2,0)</f>
        <v>0</v>
      </c>
      <c r="W446" s="166">
        <f>VLOOKUP(L446,Schnitt5!L:P,2,0)</f>
        <v>0</v>
      </c>
      <c r="X446" s="166">
        <f>VLOOKUP(L446,Schnitt6!L:P,2,0)</f>
        <v>0</v>
      </c>
      <c r="AA446" s="166">
        <f>VLOOKUP(L446,Schnitt1!L:P,3,0)</f>
        <v>0</v>
      </c>
      <c r="AB446" s="166">
        <f>VLOOKUP(L446,Schnitt2!L:P,3,0)</f>
        <v>0</v>
      </c>
      <c r="AC446" s="166">
        <f>VLOOKUP(L446,Schnitt3!L:P,3,0)</f>
        <v>0</v>
      </c>
      <c r="AD446" s="166">
        <f>VLOOKUP(L446,Schnitt4!L:P,3,0)</f>
        <v>0</v>
      </c>
      <c r="AE446" s="166">
        <f>VLOOKUP(L446,Schnitt5!L:P,3,0)</f>
        <v>0</v>
      </c>
      <c r="AF446" s="166">
        <f>VLOOKUP(L446,Schnitt6!L:P,3,0)</f>
        <v>0</v>
      </c>
    </row>
    <row r="447" spans="12:32" x14ac:dyDescent="0.25">
      <c r="L447" s="264">
        <f>Member!A447</f>
        <v>7801</v>
      </c>
      <c r="M447" s="166">
        <f t="shared" si="34"/>
        <v>0</v>
      </c>
      <c r="N447" s="166">
        <f t="shared" si="35"/>
        <v>0</v>
      </c>
      <c r="O447" s="166">
        <f t="shared" si="36"/>
        <v>0</v>
      </c>
      <c r="P447" s="166">
        <f t="shared" si="37"/>
        <v>49</v>
      </c>
      <c r="S447" s="166">
        <f>VLOOKUP(L447,Schnitt1!L:P,2,0)</f>
        <v>0</v>
      </c>
      <c r="T447" s="166">
        <f>VLOOKUP(L447,Schnitt2!L:P,2,0)</f>
        <v>0</v>
      </c>
      <c r="U447" s="166">
        <f>VLOOKUP(L447,Schnitt3!L:P,2,0)</f>
        <v>0</v>
      </c>
      <c r="V447" s="166">
        <f>VLOOKUP(L447,Schnitt4!L:P,2,0)</f>
        <v>0</v>
      </c>
      <c r="W447" s="166">
        <f>VLOOKUP(L447,Schnitt5!L:P,2,0)</f>
        <v>0</v>
      </c>
      <c r="X447" s="166">
        <f>VLOOKUP(L447,Schnitt6!L:P,2,0)</f>
        <v>0</v>
      </c>
      <c r="AA447" s="166">
        <f>VLOOKUP(L447,Schnitt1!L:P,3,0)</f>
        <v>0</v>
      </c>
      <c r="AB447" s="166">
        <f>VLOOKUP(L447,Schnitt2!L:P,3,0)</f>
        <v>0</v>
      </c>
      <c r="AC447" s="166">
        <f>VLOOKUP(L447,Schnitt3!L:P,3,0)</f>
        <v>0</v>
      </c>
      <c r="AD447" s="166">
        <f>VLOOKUP(L447,Schnitt4!L:P,3,0)</f>
        <v>0</v>
      </c>
      <c r="AE447" s="166">
        <f>VLOOKUP(L447,Schnitt5!L:P,3,0)</f>
        <v>0</v>
      </c>
      <c r="AF447" s="166">
        <f>VLOOKUP(L447,Schnitt6!L:P,3,0)</f>
        <v>0</v>
      </c>
    </row>
    <row r="448" spans="12:32" x14ac:dyDescent="0.25">
      <c r="L448" s="264">
        <f>Member!A448</f>
        <v>7709</v>
      </c>
      <c r="M448" s="166">
        <f t="shared" si="34"/>
        <v>0</v>
      </c>
      <c r="N448" s="166">
        <f t="shared" si="35"/>
        <v>0</v>
      </c>
      <c r="O448" s="166">
        <f t="shared" si="36"/>
        <v>0</v>
      </c>
      <c r="P448" s="166">
        <f t="shared" si="37"/>
        <v>49</v>
      </c>
      <c r="S448" s="166">
        <f>VLOOKUP(L448,Schnitt1!L:P,2,0)</f>
        <v>0</v>
      </c>
      <c r="T448" s="166">
        <f>VLOOKUP(L448,Schnitt2!L:P,2,0)</f>
        <v>0</v>
      </c>
      <c r="U448" s="166">
        <f>VLOOKUP(L448,Schnitt3!L:P,2,0)</f>
        <v>0</v>
      </c>
      <c r="V448" s="166">
        <f>VLOOKUP(L448,Schnitt4!L:P,2,0)</f>
        <v>0</v>
      </c>
      <c r="W448" s="166">
        <f>VLOOKUP(L448,Schnitt5!L:P,2,0)</f>
        <v>0</v>
      </c>
      <c r="X448" s="166">
        <f>VLOOKUP(L448,Schnitt6!L:P,2,0)</f>
        <v>0</v>
      </c>
      <c r="AA448" s="166">
        <f>VLOOKUP(L448,Schnitt1!L:P,3,0)</f>
        <v>0</v>
      </c>
      <c r="AB448" s="166">
        <f>VLOOKUP(L448,Schnitt2!L:P,3,0)</f>
        <v>0</v>
      </c>
      <c r="AC448" s="166">
        <f>VLOOKUP(L448,Schnitt3!L:P,3,0)</f>
        <v>0</v>
      </c>
      <c r="AD448" s="166">
        <f>VLOOKUP(L448,Schnitt4!L:P,3,0)</f>
        <v>0</v>
      </c>
      <c r="AE448" s="166">
        <f>VLOOKUP(L448,Schnitt5!L:P,3,0)</f>
        <v>0</v>
      </c>
      <c r="AF448" s="166">
        <f>VLOOKUP(L448,Schnitt6!L:P,3,0)</f>
        <v>0</v>
      </c>
    </row>
    <row r="449" spans="12:32" x14ac:dyDescent="0.25">
      <c r="L449" s="264">
        <f>Member!A449</f>
        <v>38351</v>
      </c>
      <c r="M449" s="166">
        <f t="shared" si="34"/>
        <v>0</v>
      </c>
      <c r="N449" s="166">
        <f t="shared" si="35"/>
        <v>0</v>
      </c>
      <c r="O449" s="166">
        <f t="shared" si="36"/>
        <v>0</v>
      </c>
      <c r="P449" s="166">
        <f t="shared" si="37"/>
        <v>49</v>
      </c>
      <c r="S449" s="166">
        <f>VLOOKUP(L449,Schnitt1!L:P,2,0)</f>
        <v>0</v>
      </c>
      <c r="T449" s="166">
        <f>VLOOKUP(L449,Schnitt2!L:P,2,0)</f>
        <v>0</v>
      </c>
      <c r="U449" s="166">
        <f>VLOOKUP(L449,Schnitt3!L:P,2,0)</f>
        <v>0</v>
      </c>
      <c r="V449" s="166">
        <f>VLOOKUP(L449,Schnitt4!L:P,2,0)</f>
        <v>0</v>
      </c>
      <c r="W449" s="166">
        <f>VLOOKUP(L449,Schnitt5!L:P,2,0)</f>
        <v>0</v>
      </c>
      <c r="X449" s="166">
        <f>VLOOKUP(L449,Schnitt6!L:P,2,0)</f>
        <v>0</v>
      </c>
      <c r="AA449" s="166">
        <f>VLOOKUP(L449,Schnitt1!L:P,3,0)</f>
        <v>0</v>
      </c>
      <c r="AB449" s="166">
        <f>VLOOKUP(L449,Schnitt2!L:P,3,0)</f>
        <v>0</v>
      </c>
      <c r="AC449" s="166">
        <f>VLOOKUP(L449,Schnitt3!L:P,3,0)</f>
        <v>0</v>
      </c>
      <c r="AD449" s="166">
        <f>VLOOKUP(L449,Schnitt4!L:P,3,0)</f>
        <v>0</v>
      </c>
      <c r="AE449" s="166">
        <f>VLOOKUP(L449,Schnitt5!L:P,3,0)</f>
        <v>0</v>
      </c>
      <c r="AF449" s="166">
        <f>VLOOKUP(L449,Schnitt6!L:P,3,0)</f>
        <v>0</v>
      </c>
    </row>
    <row r="450" spans="12:32" x14ac:dyDescent="0.25">
      <c r="L450" s="264">
        <f>Member!A450</f>
        <v>38664</v>
      </c>
      <c r="M450" s="166">
        <f t="shared" si="34"/>
        <v>0</v>
      </c>
      <c r="N450" s="166">
        <f t="shared" si="35"/>
        <v>0</v>
      </c>
      <c r="O450" s="166">
        <f t="shared" si="36"/>
        <v>0</v>
      </c>
      <c r="P450" s="166">
        <f t="shared" si="37"/>
        <v>49</v>
      </c>
      <c r="S450" s="166">
        <f>VLOOKUP(L450,Schnitt1!L:P,2,0)</f>
        <v>0</v>
      </c>
      <c r="T450" s="166">
        <f>VLOOKUP(L450,Schnitt2!L:P,2,0)</f>
        <v>0</v>
      </c>
      <c r="U450" s="166">
        <f>VLOOKUP(L450,Schnitt3!L:P,2,0)</f>
        <v>0</v>
      </c>
      <c r="V450" s="166">
        <f>VLOOKUP(L450,Schnitt4!L:P,2,0)</f>
        <v>0</v>
      </c>
      <c r="W450" s="166">
        <f>VLOOKUP(L450,Schnitt5!L:P,2,0)</f>
        <v>0</v>
      </c>
      <c r="X450" s="166">
        <f>VLOOKUP(L450,Schnitt6!L:P,2,0)</f>
        <v>0</v>
      </c>
      <c r="AA450" s="166">
        <f>VLOOKUP(L450,Schnitt1!L:P,3,0)</f>
        <v>0</v>
      </c>
      <c r="AB450" s="166">
        <f>VLOOKUP(L450,Schnitt2!L:P,3,0)</f>
        <v>0</v>
      </c>
      <c r="AC450" s="166">
        <f>VLOOKUP(L450,Schnitt3!L:P,3,0)</f>
        <v>0</v>
      </c>
      <c r="AD450" s="166">
        <f>VLOOKUP(L450,Schnitt4!L:P,3,0)</f>
        <v>0</v>
      </c>
      <c r="AE450" s="166">
        <f>VLOOKUP(L450,Schnitt5!L:P,3,0)</f>
        <v>0</v>
      </c>
      <c r="AF450" s="166">
        <f>VLOOKUP(L450,Schnitt6!L:P,3,0)</f>
        <v>0</v>
      </c>
    </row>
    <row r="451" spans="12:32" x14ac:dyDescent="0.25">
      <c r="L451" s="264">
        <f>Member!A451</f>
        <v>25692</v>
      </c>
      <c r="M451" s="166">
        <f t="shared" ref="M451:M514" si="38">SUM(S451:X451)</f>
        <v>0</v>
      </c>
      <c r="N451" s="166">
        <f t="shared" ref="N451:N514" si="39">SUM(AA451:AF451)</f>
        <v>0</v>
      </c>
      <c r="O451" s="166">
        <f t="shared" ref="O451:O514" si="40">IF(N451=0,0,M451/N451-ROW()/1000000000)</f>
        <v>0</v>
      </c>
      <c r="P451" s="166">
        <f t="shared" ref="P451:P514" si="41">RANK(O451,O:O)</f>
        <v>49</v>
      </c>
      <c r="S451" s="166">
        <f>VLOOKUP(L451,Schnitt1!L:P,2,0)</f>
        <v>0</v>
      </c>
      <c r="T451" s="166">
        <f>VLOOKUP(L451,Schnitt2!L:P,2,0)</f>
        <v>0</v>
      </c>
      <c r="U451" s="166">
        <f>VLOOKUP(L451,Schnitt3!L:P,2,0)</f>
        <v>0</v>
      </c>
      <c r="V451" s="166">
        <f>VLOOKUP(L451,Schnitt4!L:P,2,0)</f>
        <v>0</v>
      </c>
      <c r="W451" s="166">
        <f>VLOOKUP(L451,Schnitt5!L:P,2,0)</f>
        <v>0</v>
      </c>
      <c r="X451" s="166">
        <f>VLOOKUP(L451,Schnitt6!L:P,2,0)</f>
        <v>0</v>
      </c>
      <c r="AA451" s="166">
        <f>VLOOKUP(L451,Schnitt1!L:P,3,0)</f>
        <v>0</v>
      </c>
      <c r="AB451" s="166">
        <f>VLOOKUP(L451,Schnitt2!L:P,3,0)</f>
        <v>0</v>
      </c>
      <c r="AC451" s="166">
        <f>VLOOKUP(L451,Schnitt3!L:P,3,0)</f>
        <v>0</v>
      </c>
      <c r="AD451" s="166">
        <f>VLOOKUP(L451,Schnitt4!L:P,3,0)</f>
        <v>0</v>
      </c>
      <c r="AE451" s="166">
        <f>VLOOKUP(L451,Schnitt5!L:P,3,0)</f>
        <v>0</v>
      </c>
      <c r="AF451" s="166">
        <f>VLOOKUP(L451,Schnitt6!L:P,3,0)</f>
        <v>0</v>
      </c>
    </row>
    <row r="452" spans="12:32" x14ac:dyDescent="0.25">
      <c r="L452" s="264">
        <f>Member!A452</f>
        <v>38774</v>
      </c>
      <c r="M452" s="166">
        <f t="shared" si="38"/>
        <v>0</v>
      </c>
      <c r="N452" s="166">
        <f t="shared" si="39"/>
        <v>0</v>
      </c>
      <c r="O452" s="166">
        <f t="shared" si="40"/>
        <v>0</v>
      </c>
      <c r="P452" s="166">
        <f t="shared" si="41"/>
        <v>49</v>
      </c>
      <c r="S452" s="166">
        <f>VLOOKUP(L452,Schnitt1!L:P,2,0)</f>
        <v>0</v>
      </c>
      <c r="T452" s="166">
        <f>VLOOKUP(L452,Schnitt2!L:P,2,0)</f>
        <v>0</v>
      </c>
      <c r="U452" s="166">
        <f>VLOOKUP(L452,Schnitt3!L:P,2,0)</f>
        <v>0</v>
      </c>
      <c r="V452" s="166">
        <f>VLOOKUP(L452,Schnitt4!L:P,2,0)</f>
        <v>0</v>
      </c>
      <c r="W452" s="166">
        <f>VLOOKUP(L452,Schnitt5!L:P,2,0)</f>
        <v>0</v>
      </c>
      <c r="X452" s="166">
        <f>VLOOKUP(L452,Schnitt6!L:P,2,0)</f>
        <v>0</v>
      </c>
      <c r="AA452" s="166">
        <f>VLOOKUP(L452,Schnitt1!L:P,3,0)</f>
        <v>0</v>
      </c>
      <c r="AB452" s="166">
        <f>VLOOKUP(L452,Schnitt2!L:P,3,0)</f>
        <v>0</v>
      </c>
      <c r="AC452" s="166">
        <f>VLOOKUP(L452,Schnitt3!L:P,3,0)</f>
        <v>0</v>
      </c>
      <c r="AD452" s="166">
        <f>VLOOKUP(L452,Schnitt4!L:P,3,0)</f>
        <v>0</v>
      </c>
      <c r="AE452" s="166">
        <f>VLOOKUP(L452,Schnitt5!L:P,3,0)</f>
        <v>0</v>
      </c>
      <c r="AF452" s="166">
        <f>VLOOKUP(L452,Schnitt6!L:P,3,0)</f>
        <v>0</v>
      </c>
    </row>
    <row r="453" spans="12:32" x14ac:dyDescent="0.25">
      <c r="L453" s="264">
        <f>Member!A453</f>
        <v>38257</v>
      </c>
      <c r="M453" s="166">
        <f t="shared" si="38"/>
        <v>0</v>
      </c>
      <c r="N453" s="166">
        <f t="shared" si="39"/>
        <v>0</v>
      </c>
      <c r="O453" s="166">
        <f t="shared" si="40"/>
        <v>0</v>
      </c>
      <c r="P453" s="166">
        <f t="shared" si="41"/>
        <v>49</v>
      </c>
      <c r="S453" s="166">
        <f>VLOOKUP(L453,Schnitt1!L:P,2,0)</f>
        <v>0</v>
      </c>
      <c r="T453" s="166">
        <f>VLOOKUP(L453,Schnitt2!L:P,2,0)</f>
        <v>0</v>
      </c>
      <c r="U453" s="166">
        <f>VLOOKUP(L453,Schnitt3!L:P,2,0)</f>
        <v>0</v>
      </c>
      <c r="V453" s="166">
        <f>VLOOKUP(L453,Schnitt4!L:P,2,0)</f>
        <v>0</v>
      </c>
      <c r="W453" s="166">
        <f>VLOOKUP(L453,Schnitt5!L:P,2,0)</f>
        <v>0</v>
      </c>
      <c r="X453" s="166">
        <f>VLOOKUP(L453,Schnitt6!L:P,2,0)</f>
        <v>0</v>
      </c>
      <c r="AA453" s="166">
        <f>VLOOKUP(L453,Schnitt1!L:P,3,0)</f>
        <v>0</v>
      </c>
      <c r="AB453" s="166">
        <f>VLOOKUP(L453,Schnitt2!L:P,3,0)</f>
        <v>0</v>
      </c>
      <c r="AC453" s="166">
        <f>VLOOKUP(L453,Schnitt3!L:P,3,0)</f>
        <v>0</v>
      </c>
      <c r="AD453" s="166">
        <f>VLOOKUP(L453,Schnitt4!L:P,3,0)</f>
        <v>0</v>
      </c>
      <c r="AE453" s="166">
        <f>VLOOKUP(L453,Schnitt5!L:P,3,0)</f>
        <v>0</v>
      </c>
      <c r="AF453" s="166">
        <f>VLOOKUP(L453,Schnitt6!L:P,3,0)</f>
        <v>0</v>
      </c>
    </row>
    <row r="454" spans="12:32" x14ac:dyDescent="0.25">
      <c r="L454" s="264">
        <f>Member!A454</f>
        <v>25423</v>
      </c>
      <c r="M454" s="166">
        <f t="shared" si="38"/>
        <v>0</v>
      </c>
      <c r="N454" s="166">
        <f t="shared" si="39"/>
        <v>0</v>
      </c>
      <c r="O454" s="166">
        <f t="shared" si="40"/>
        <v>0</v>
      </c>
      <c r="P454" s="166">
        <f t="shared" si="41"/>
        <v>49</v>
      </c>
      <c r="S454" s="166">
        <f>VLOOKUP(L454,Schnitt1!L:P,2,0)</f>
        <v>0</v>
      </c>
      <c r="T454" s="166">
        <f>VLOOKUP(L454,Schnitt2!L:P,2,0)</f>
        <v>0</v>
      </c>
      <c r="U454" s="166">
        <f>VLOOKUP(L454,Schnitt3!L:P,2,0)</f>
        <v>0</v>
      </c>
      <c r="V454" s="166">
        <f>VLOOKUP(L454,Schnitt4!L:P,2,0)</f>
        <v>0</v>
      </c>
      <c r="W454" s="166">
        <f>VLOOKUP(L454,Schnitt5!L:P,2,0)</f>
        <v>0</v>
      </c>
      <c r="X454" s="166">
        <f>VLOOKUP(L454,Schnitt6!L:P,2,0)</f>
        <v>0</v>
      </c>
      <c r="AA454" s="166">
        <f>VLOOKUP(L454,Schnitt1!L:P,3,0)</f>
        <v>0</v>
      </c>
      <c r="AB454" s="166">
        <f>VLOOKUP(L454,Schnitt2!L:P,3,0)</f>
        <v>0</v>
      </c>
      <c r="AC454" s="166">
        <f>VLOOKUP(L454,Schnitt3!L:P,3,0)</f>
        <v>0</v>
      </c>
      <c r="AD454" s="166">
        <f>VLOOKUP(L454,Schnitt4!L:P,3,0)</f>
        <v>0</v>
      </c>
      <c r="AE454" s="166">
        <f>VLOOKUP(L454,Schnitt5!L:P,3,0)</f>
        <v>0</v>
      </c>
      <c r="AF454" s="166">
        <f>VLOOKUP(L454,Schnitt6!L:P,3,0)</f>
        <v>0</v>
      </c>
    </row>
    <row r="455" spans="12:32" x14ac:dyDescent="0.25">
      <c r="L455" s="264">
        <f>Member!A455</f>
        <v>38935</v>
      </c>
      <c r="M455" s="166">
        <f t="shared" si="38"/>
        <v>0</v>
      </c>
      <c r="N455" s="166">
        <f t="shared" si="39"/>
        <v>0</v>
      </c>
      <c r="O455" s="166">
        <f t="shared" si="40"/>
        <v>0</v>
      </c>
      <c r="P455" s="166">
        <f t="shared" si="41"/>
        <v>49</v>
      </c>
      <c r="S455" s="166">
        <f>VLOOKUP(L455,Schnitt1!L:P,2,0)</f>
        <v>0</v>
      </c>
      <c r="T455" s="166">
        <f>VLOOKUP(L455,Schnitt2!L:P,2,0)</f>
        <v>0</v>
      </c>
      <c r="U455" s="166">
        <f>VLOOKUP(L455,Schnitt3!L:P,2,0)</f>
        <v>0</v>
      </c>
      <c r="V455" s="166">
        <f>VLOOKUP(L455,Schnitt4!L:P,2,0)</f>
        <v>0</v>
      </c>
      <c r="W455" s="166">
        <f>VLOOKUP(L455,Schnitt5!L:P,2,0)</f>
        <v>0</v>
      </c>
      <c r="X455" s="166">
        <f>VLOOKUP(L455,Schnitt6!L:P,2,0)</f>
        <v>0</v>
      </c>
      <c r="AA455" s="166">
        <f>VLOOKUP(L455,Schnitt1!L:P,3,0)</f>
        <v>0</v>
      </c>
      <c r="AB455" s="166">
        <f>VLOOKUP(L455,Schnitt2!L:P,3,0)</f>
        <v>0</v>
      </c>
      <c r="AC455" s="166">
        <f>VLOOKUP(L455,Schnitt3!L:P,3,0)</f>
        <v>0</v>
      </c>
      <c r="AD455" s="166">
        <f>VLOOKUP(L455,Schnitt4!L:P,3,0)</f>
        <v>0</v>
      </c>
      <c r="AE455" s="166">
        <f>VLOOKUP(L455,Schnitt5!L:P,3,0)</f>
        <v>0</v>
      </c>
      <c r="AF455" s="166">
        <f>VLOOKUP(L455,Schnitt6!L:P,3,0)</f>
        <v>0</v>
      </c>
    </row>
    <row r="456" spans="12:32" x14ac:dyDescent="0.25">
      <c r="L456" s="264">
        <f>Member!A456</f>
        <v>38884</v>
      </c>
      <c r="M456" s="166">
        <f t="shared" si="38"/>
        <v>0</v>
      </c>
      <c r="N456" s="166">
        <f t="shared" si="39"/>
        <v>0</v>
      </c>
      <c r="O456" s="166">
        <f t="shared" si="40"/>
        <v>0</v>
      </c>
      <c r="P456" s="166">
        <f t="shared" si="41"/>
        <v>49</v>
      </c>
      <c r="S456" s="166">
        <f>VLOOKUP(L456,Schnitt1!L:P,2,0)</f>
        <v>0</v>
      </c>
      <c r="T456" s="166">
        <f>VLOOKUP(L456,Schnitt2!L:P,2,0)</f>
        <v>0</v>
      </c>
      <c r="U456" s="166">
        <f>VLOOKUP(L456,Schnitt3!L:P,2,0)</f>
        <v>0</v>
      </c>
      <c r="V456" s="166">
        <f>VLOOKUP(L456,Schnitt4!L:P,2,0)</f>
        <v>0</v>
      </c>
      <c r="W456" s="166">
        <f>VLOOKUP(L456,Schnitt5!L:P,2,0)</f>
        <v>0</v>
      </c>
      <c r="X456" s="166">
        <f>VLOOKUP(L456,Schnitt6!L:P,2,0)</f>
        <v>0</v>
      </c>
      <c r="AA456" s="166">
        <f>VLOOKUP(L456,Schnitt1!L:P,3,0)</f>
        <v>0</v>
      </c>
      <c r="AB456" s="166">
        <f>VLOOKUP(L456,Schnitt2!L:P,3,0)</f>
        <v>0</v>
      </c>
      <c r="AC456" s="166">
        <f>VLOOKUP(L456,Schnitt3!L:P,3,0)</f>
        <v>0</v>
      </c>
      <c r="AD456" s="166">
        <f>VLOOKUP(L456,Schnitt4!L:P,3,0)</f>
        <v>0</v>
      </c>
      <c r="AE456" s="166">
        <f>VLOOKUP(L456,Schnitt5!L:P,3,0)</f>
        <v>0</v>
      </c>
      <c r="AF456" s="166">
        <f>VLOOKUP(L456,Schnitt6!L:P,3,0)</f>
        <v>0</v>
      </c>
    </row>
    <row r="457" spans="12:32" x14ac:dyDescent="0.25">
      <c r="L457" s="264">
        <f>Member!A457</f>
        <v>38744</v>
      </c>
      <c r="M457" s="166">
        <f t="shared" si="38"/>
        <v>0</v>
      </c>
      <c r="N457" s="166">
        <f t="shared" si="39"/>
        <v>0</v>
      </c>
      <c r="O457" s="166">
        <f t="shared" si="40"/>
        <v>0</v>
      </c>
      <c r="P457" s="166">
        <f t="shared" si="41"/>
        <v>49</v>
      </c>
      <c r="S457" s="166">
        <f>VLOOKUP(L457,Schnitt1!L:P,2,0)</f>
        <v>0</v>
      </c>
      <c r="T457" s="166">
        <f>VLOOKUP(L457,Schnitt2!L:P,2,0)</f>
        <v>0</v>
      </c>
      <c r="U457" s="166">
        <f>VLOOKUP(L457,Schnitt3!L:P,2,0)</f>
        <v>0</v>
      </c>
      <c r="V457" s="166">
        <f>VLOOKUP(L457,Schnitt4!L:P,2,0)</f>
        <v>0</v>
      </c>
      <c r="W457" s="166">
        <f>VLOOKUP(L457,Schnitt5!L:P,2,0)</f>
        <v>0</v>
      </c>
      <c r="X457" s="166">
        <f>VLOOKUP(L457,Schnitt6!L:P,2,0)</f>
        <v>0</v>
      </c>
      <c r="AA457" s="166">
        <f>VLOOKUP(L457,Schnitt1!L:P,3,0)</f>
        <v>0</v>
      </c>
      <c r="AB457" s="166">
        <f>VLOOKUP(L457,Schnitt2!L:P,3,0)</f>
        <v>0</v>
      </c>
      <c r="AC457" s="166">
        <f>VLOOKUP(L457,Schnitt3!L:P,3,0)</f>
        <v>0</v>
      </c>
      <c r="AD457" s="166">
        <f>VLOOKUP(L457,Schnitt4!L:P,3,0)</f>
        <v>0</v>
      </c>
      <c r="AE457" s="166">
        <f>VLOOKUP(L457,Schnitt5!L:P,3,0)</f>
        <v>0</v>
      </c>
      <c r="AF457" s="166">
        <f>VLOOKUP(L457,Schnitt6!L:P,3,0)</f>
        <v>0</v>
      </c>
    </row>
    <row r="458" spans="12:32" x14ac:dyDescent="0.25">
      <c r="L458" s="264">
        <f>Member!A458</f>
        <v>25923</v>
      </c>
      <c r="M458" s="166">
        <f t="shared" si="38"/>
        <v>0</v>
      </c>
      <c r="N458" s="166">
        <f t="shared" si="39"/>
        <v>0</v>
      </c>
      <c r="O458" s="166">
        <f t="shared" si="40"/>
        <v>0</v>
      </c>
      <c r="P458" s="166">
        <f t="shared" si="41"/>
        <v>49</v>
      </c>
      <c r="S458" s="166">
        <f>VLOOKUP(L458,Schnitt1!L:P,2,0)</f>
        <v>0</v>
      </c>
      <c r="T458" s="166">
        <f>VLOOKUP(L458,Schnitt2!L:P,2,0)</f>
        <v>0</v>
      </c>
      <c r="U458" s="166">
        <f>VLOOKUP(L458,Schnitt3!L:P,2,0)</f>
        <v>0</v>
      </c>
      <c r="V458" s="166">
        <f>VLOOKUP(L458,Schnitt4!L:P,2,0)</f>
        <v>0</v>
      </c>
      <c r="W458" s="166">
        <f>VLOOKUP(L458,Schnitt5!L:P,2,0)</f>
        <v>0</v>
      </c>
      <c r="X458" s="166">
        <f>VLOOKUP(L458,Schnitt6!L:P,2,0)</f>
        <v>0</v>
      </c>
      <c r="AA458" s="166">
        <f>VLOOKUP(L458,Schnitt1!L:P,3,0)</f>
        <v>0</v>
      </c>
      <c r="AB458" s="166">
        <f>VLOOKUP(L458,Schnitt2!L:P,3,0)</f>
        <v>0</v>
      </c>
      <c r="AC458" s="166">
        <f>VLOOKUP(L458,Schnitt3!L:P,3,0)</f>
        <v>0</v>
      </c>
      <c r="AD458" s="166">
        <f>VLOOKUP(L458,Schnitt4!L:P,3,0)</f>
        <v>0</v>
      </c>
      <c r="AE458" s="166">
        <f>VLOOKUP(L458,Schnitt5!L:P,3,0)</f>
        <v>0</v>
      </c>
      <c r="AF458" s="166">
        <f>VLOOKUP(L458,Schnitt6!L:P,3,0)</f>
        <v>0</v>
      </c>
    </row>
    <row r="459" spans="12:32" x14ac:dyDescent="0.25">
      <c r="L459" s="264">
        <f>Member!A459</f>
        <v>38914</v>
      </c>
      <c r="M459" s="166">
        <f t="shared" si="38"/>
        <v>0</v>
      </c>
      <c r="N459" s="166">
        <f t="shared" si="39"/>
        <v>0</v>
      </c>
      <c r="O459" s="166">
        <f t="shared" si="40"/>
        <v>0</v>
      </c>
      <c r="P459" s="166">
        <f t="shared" si="41"/>
        <v>49</v>
      </c>
      <c r="S459" s="166">
        <f>VLOOKUP(L459,Schnitt1!L:P,2,0)</f>
        <v>0</v>
      </c>
      <c r="T459" s="166">
        <f>VLOOKUP(L459,Schnitt2!L:P,2,0)</f>
        <v>0</v>
      </c>
      <c r="U459" s="166">
        <f>VLOOKUP(L459,Schnitt3!L:P,2,0)</f>
        <v>0</v>
      </c>
      <c r="V459" s="166">
        <f>VLOOKUP(L459,Schnitt4!L:P,2,0)</f>
        <v>0</v>
      </c>
      <c r="W459" s="166">
        <f>VLOOKUP(L459,Schnitt5!L:P,2,0)</f>
        <v>0</v>
      </c>
      <c r="X459" s="166">
        <f>VLOOKUP(L459,Schnitt6!L:P,2,0)</f>
        <v>0</v>
      </c>
      <c r="AA459" s="166">
        <f>VLOOKUP(L459,Schnitt1!L:P,3,0)</f>
        <v>0</v>
      </c>
      <c r="AB459" s="166">
        <f>VLOOKUP(L459,Schnitt2!L:P,3,0)</f>
        <v>0</v>
      </c>
      <c r="AC459" s="166">
        <f>VLOOKUP(L459,Schnitt3!L:P,3,0)</f>
        <v>0</v>
      </c>
      <c r="AD459" s="166">
        <f>VLOOKUP(L459,Schnitt4!L:P,3,0)</f>
        <v>0</v>
      </c>
      <c r="AE459" s="166">
        <f>VLOOKUP(L459,Schnitt5!L:P,3,0)</f>
        <v>0</v>
      </c>
      <c r="AF459" s="166">
        <f>VLOOKUP(L459,Schnitt6!L:P,3,0)</f>
        <v>0</v>
      </c>
    </row>
    <row r="460" spans="12:32" x14ac:dyDescent="0.25">
      <c r="L460" s="264">
        <f>Member!A460</f>
        <v>25919</v>
      </c>
      <c r="M460" s="166">
        <f t="shared" si="38"/>
        <v>0</v>
      </c>
      <c r="N460" s="166">
        <f t="shared" si="39"/>
        <v>0</v>
      </c>
      <c r="O460" s="166">
        <f t="shared" si="40"/>
        <v>0</v>
      </c>
      <c r="P460" s="166">
        <f t="shared" si="41"/>
        <v>49</v>
      </c>
      <c r="S460" s="166">
        <f>VLOOKUP(L460,Schnitt1!L:P,2,0)</f>
        <v>0</v>
      </c>
      <c r="T460" s="166">
        <f>VLOOKUP(L460,Schnitt2!L:P,2,0)</f>
        <v>0</v>
      </c>
      <c r="U460" s="166">
        <f>VLOOKUP(L460,Schnitt3!L:P,2,0)</f>
        <v>0</v>
      </c>
      <c r="V460" s="166">
        <f>VLOOKUP(L460,Schnitt4!L:P,2,0)</f>
        <v>0</v>
      </c>
      <c r="W460" s="166">
        <f>VLOOKUP(L460,Schnitt5!L:P,2,0)</f>
        <v>0</v>
      </c>
      <c r="X460" s="166">
        <f>VLOOKUP(L460,Schnitt6!L:P,2,0)</f>
        <v>0</v>
      </c>
      <c r="AA460" s="166">
        <f>VLOOKUP(L460,Schnitt1!L:P,3,0)</f>
        <v>0</v>
      </c>
      <c r="AB460" s="166">
        <f>VLOOKUP(L460,Schnitt2!L:P,3,0)</f>
        <v>0</v>
      </c>
      <c r="AC460" s="166">
        <f>VLOOKUP(L460,Schnitt3!L:P,3,0)</f>
        <v>0</v>
      </c>
      <c r="AD460" s="166">
        <f>VLOOKUP(L460,Schnitt4!L:P,3,0)</f>
        <v>0</v>
      </c>
      <c r="AE460" s="166">
        <f>VLOOKUP(L460,Schnitt5!L:P,3,0)</f>
        <v>0</v>
      </c>
      <c r="AF460" s="166">
        <f>VLOOKUP(L460,Schnitt6!L:P,3,0)</f>
        <v>0</v>
      </c>
    </row>
    <row r="461" spans="12:32" x14ac:dyDescent="0.25">
      <c r="L461" s="264">
        <f>Member!A461</f>
        <v>38188</v>
      </c>
      <c r="M461" s="166">
        <f t="shared" si="38"/>
        <v>0</v>
      </c>
      <c r="N461" s="166">
        <f t="shared" si="39"/>
        <v>0</v>
      </c>
      <c r="O461" s="166">
        <f t="shared" si="40"/>
        <v>0</v>
      </c>
      <c r="P461" s="166">
        <f t="shared" si="41"/>
        <v>49</v>
      </c>
      <c r="S461" s="166">
        <f>VLOOKUP(L461,Schnitt1!L:P,2,0)</f>
        <v>0</v>
      </c>
      <c r="T461" s="166">
        <f>VLOOKUP(L461,Schnitt2!L:P,2,0)</f>
        <v>0</v>
      </c>
      <c r="U461" s="166">
        <f>VLOOKUP(L461,Schnitt3!L:P,2,0)</f>
        <v>0</v>
      </c>
      <c r="V461" s="166">
        <f>VLOOKUP(L461,Schnitt4!L:P,2,0)</f>
        <v>0</v>
      </c>
      <c r="W461" s="166">
        <f>VLOOKUP(L461,Schnitt5!L:P,2,0)</f>
        <v>0</v>
      </c>
      <c r="X461" s="166">
        <f>VLOOKUP(L461,Schnitt6!L:P,2,0)</f>
        <v>0</v>
      </c>
      <c r="AA461" s="166">
        <f>VLOOKUP(L461,Schnitt1!L:P,3,0)</f>
        <v>0</v>
      </c>
      <c r="AB461" s="166">
        <f>VLOOKUP(L461,Schnitt2!L:P,3,0)</f>
        <v>0</v>
      </c>
      <c r="AC461" s="166">
        <f>VLOOKUP(L461,Schnitt3!L:P,3,0)</f>
        <v>0</v>
      </c>
      <c r="AD461" s="166">
        <f>VLOOKUP(L461,Schnitt4!L:P,3,0)</f>
        <v>0</v>
      </c>
      <c r="AE461" s="166">
        <f>VLOOKUP(L461,Schnitt5!L:P,3,0)</f>
        <v>0</v>
      </c>
      <c r="AF461" s="166">
        <f>VLOOKUP(L461,Schnitt6!L:P,3,0)</f>
        <v>0</v>
      </c>
    </row>
    <row r="462" spans="12:32" x14ac:dyDescent="0.25">
      <c r="L462" s="264">
        <f>Member!A462</f>
        <v>25433</v>
      </c>
      <c r="M462" s="166">
        <f t="shared" si="38"/>
        <v>0</v>
      </c>
      <c r="N462" s="166">
        <f t="shared" si="39"/>
        <v>0</v>
      </c>
      <c r="O462" s="166">
        <f t="shared" si="40"/>
        <v>0</v>
      </c>
      <c r="P462" s="166">
        <f t="shared" si="41"/>
        <v>49</v>
      </c>
      <c r="S462" s="166">
        <f>VLOOKUP(L462,Schnitt1!L:P,2,0)</f>
        <v>0</v>
      </c>
      <c r="T462" s="166">
        <f>VLOOKUP(L462,Schnitt2!L:P,2,0)</f>
        <v>0</v>
      </c>
      <c r="U462" s="166">
        <f>VLOOKUP(L462,Schnitt3!L:P,2,0)</f>
        <v>0</v>
      </c>
      <c r="V462" s="166">
        <f>VLOOKUP(L462,Schnitt4!L:P,2,0)</f>
        <v>0</v>
      </c>
      <c r="W462" s="166">
        <f>VLOOKUP(L462,Schnitt5!L:P,2,0)</f>
        <v>0</v>
      </c>
      <c r="X462" s="166">
        <f>VLOOKUP(L462,Schnitt6!L:P,2,0)</f>
        <v>0</v>
      </c>
      <c r="AA462" s="166">
        <f>VLOOKUP(L462,Schnitt1!L:P,3,0)</f>
        <v>0</v>
      </c>
      <c r="AB462" s="166">
        <f>VLOOKUP(L462,Schnitt2!L:P,3,0)</f>
        <v>0</v>
      </c>
      <c r="AC462" s="166">
        <f>VLOOKUP(L462,Schnitt3!L:P,3,0)</f>
        <v>0</v>
      </c>
      <c r="AD462" s="166">
        <f>VLOOKUP(L462,Schnitt4!L:P,3,0)</f>
        <v>0</v>
      </c>
      <c r="AE462" s="166">
        <f>VLOOKUP(L462,Schnitt5!L:P,3,0)</f>
        <v>0</v>
      </c>
      <c r="AF462" s="166">
        <f>VLOOKUP(L462,Schnitt6!L:P,3,0)</f>
        <v>0</v>
      </c>
    </row>
    <row r="463" spans="12:32" x14ac:dyDescent="0.25">
      <c r="L463" s="264">
        <f>Member!A463</f>
        <v>16899</v>
      </c>
      <c r="M463" s="166">
        <f t="shared" si="38"/>
        <v>0</v>
      </c>
      <c r="N463" s="166">
        <f t="shared" si="39"/>
        <v>0</v>
      </c>
      <c r="O463" s="166">
        <f t="shared" si="40"/>
        <v>0</v>
      </c>
      <c r="P463" s="166">
        <f t="shared" si="41"/>
        <v>49</v>
      </c>
      <c r="S463" s="166">
        <f>VLOOKUP(L463,Schnitt1!L:P,2,0)</f>
        <v>0</v>
      </c>
      <c r="T463" s="166">
        <f>VLOOKUP(L463,Schnitt2!L:P,2,0)</f>
        <v>0</v>
      </c>
      <c r="U463" s="166">
        <f>VLOOKUP(L463,Schnitt3!L:P,2,0)</f>
        <v>0</v>
      </c>
      <c r="V463" s="166">
        <f>VLOOKUP(L463,Schnitt4!L:P,2,0)</f>
        <v>0</v>
      </c>
      <c r="W463" s="166">
        <f>VLOOKUP(L463,Schnitt5!L:P,2,0)</f>
        <v>0</v>
      </c>
      <c r="X463" s="166">
        <f>VLOOKUP(L463,Schnitt6!L:P,2,0)</f>
        <v>0</v>
      </c>
      <c r="AA463" s="166">
        <f>VLOOKUP(L463,Schnitt1!L:P,3,0)</f>
        <v>0</v>
      </c>
      <c r="AB463" s="166">
        <f>VLOOKUP(L463,Schnitt2!L:P,3,0)</f>
        <v>0</v>
      </c>
      <c r="AC463" s="166">
        <f>VLOOKUP(L463,Schnitt3!L:P,3,0)</f>
        <v>0</v>
      </c>
      <c r="AD463" s="166">
        <f>VLOOKUP(L463,Schnitt4!L:P,3,0)</f>
        <v>0</v>
      </c>
      <c r="AE463" s="166">
        <f>VLOOKUP(L463,Schnitt5!L:P,3,0)</f>
        <v>0</v>
      </c>
      <c r="AF463" s="166">
        <f>VLOOKUP(L463,Schnitt6!L:P,3,0)</f>
        <v>0</v>
      </c>
    </row>
    <row r="464" spans="12:32" x14ac:dyDescent="0.25">
      <c r="L464" s="264">
        <f>Member!A464</f>
        <v>19862</v>
      </c>
      <c r="M464" s="166">
        <f t="shared" si="38"/>
        <v>0</v>
      </c>
      <c r="N464" s="166">
        <f t="shared" si="39"/>
        <v>0</v>
      </c>
      <c r="O464" s="166">
        <f t="shared" si="40"/>
        <v>0</v>
      </c>
      <c r="P464" s="166">
        <f t="shared" si="41"/>
        <v>49</v>
      </c>
      <c r="S464" s="166">
        <f>VLOOKUP(L464,Schnitt1!L:P,2,0)</f>
        <v>0</v>
      </c>
      <c r="T464" s="166">
        <f>VLOOKUP(L464,Schnitt2!L:P,2,0)</f>
        <v>0</v>
      </c>
      <c r="U464" s="166">
        <f>VLOOKUP(L464,Schnitt3!L:P,2,0)</f>
        <v>0</v>
      </c>
      <c r="V464" s="166">
        <f>VLOOKUP(L464,Schnitt4!L:P,2,0)</f>
        <v>0</v>
      </c>
      <c r="W464" s="166">
        <f>VLOOKUP(L464,Schnitt5!L:P,2,0)</f>
        <v>0</v>
      </c>
      <c r="X464" s="166">
        <f>VLOOKUP(L464,Schnitt6!L:P,2,0)</f>
        <v>0</v>
      </c>
      <c r="AA464" s="166">
        <f>VLOOKUP(L464,Schnitt1!L:P,3,0)</f>
        <v>0</v>
      </c>
      <c r="AB464" s="166">
        <f>VLOOKUP(L464,Schnitt2!L:P,3,0)</f>
        <v>0</v>
      </c>
      <c r="AC464" s="166">
        <f>VLOOKUP(L464,Schnitt3!L:P,3,0)</f>
        <v>0</v>
      </c>
      <c r="AD464" s="166">
        <f>VLOOKUP(L464,Schnitt4!L:P,3,0)</f>
        <v>0</v>
      </c>
      <c r="AE464" s="166">
        <f>VLOOKUP(L464,Schnitt5!L:P,3,0)</f>
        <v>0</v>
      </c>
      <c r="AF464" s="166">
        <f>VLOOKUP(L464,Schnitt6!L:P,3,0)</f>
        <v>0</v>
      </c>
    </row>
    <row r="465" spans="12:32" x14ac:dyDescent="0.25">
      <c r="L465" s="264">
        <f>Member!A465</f>
        <v>10678</v>
      </c>
      <c r="M465" s="166">
        <f t="shared" si="38"/>
        <v>0</v>
      </c>
      <c r="N465" s="166">
        <f t="shared" si="39"/>
        <v>0</v>
      </c>
      <c r="O465" s="166">
        <f t="shared" si="40"/>
        <v>0</v>
      </c>
      <c r="P465" s="166">
        <f t="shared" si="41"/>
        <v>49</v>
      </c>
      <c r="S465" s="166">
        <f>VLOOKUP(L465,Schnitt1!L:P,2,0)</f>
        <v>0</v>
      </c>
      <c r="T465" s="166">
        <f>VLOOKUP(L465,Schnitt2!L:P,2,0)</f>
        <v>0</v>
      </c>
      <c r="U465" s="166">
        <f>VLOOKUP(L465,Schnitt3!L:P,2,0)</f>
        <v>0</v>
      </c>
      <c r="V465" s="166">
        <f>VLOOKUP(L465,Schnitt4!L:P,2,0)</f>
        <v>0</v>
      </c>
      <c r="W465" s="166">
        <f>VLOOKUP(L465,Schnitt5!L:P,2,0)</f>
        <v>0</v>
      </c>
      <c r="X465" s="166">
        <f>VLOOKUP(L465,Schnitt6!L:P,2,0)</f>
        <v>0</v>
      </c>
      <c r="AA465" s="166">
        <f>VLOOKUP(L465,Schnitt1!L:P,3,0)</f>
        <v>0</v>
      </c>
      <c r="AB465" s="166">
        <f>VLOOKUP(L465,Schnitt2!L:P,3,0)</f>
        <v>0</v>
      </c>
      <c r="AC465" s="166">
        <f>VLOOKUP(L465,Schnitt3!L:P,3,0)</f>
        <v>0</v>
      </c>
      <c r="AD465" s="166">
        <f>VLOOKUP(L465,Schnitt4!L:P,3,0)</f>
        <v>0</v>
      </c>
      <c r="AE465" s="166">
        <f>VLOOKUP(L465,Schnitt5!L:P,3,0)</f>
        <v>0</v>
      </c>
      <c r="AF465" s="166">
        <f>VLOOKUP(L465,Schnitt6!L:P,3,0)</f>
        <v>0</v>
      </c>
    </row>
    <row r="466" spans="12:32" x14ac:dyDescent="0.25">
      <c r="L466" s="264">
        <f>Member!A466</f>
        <v>38299</v>
      </c>
      <c r="M466" s="166">
        <f t="shared" si="38"/>
        <v>0</v>
      </c>
      <c r="N466" s="166">
        <f t="shared" si="39"/>
        <v>0</v>
      </c>
      <c r="O466" s="166">
        <f t="shared" si="40"/>
        <v>0</v>
      </c>
      <c r="P466" s="166">
        <f t="shared" si="41"/>
        <v>49</v>
      </c>
      <c r="S466" s="166">
        <f>VLOOKUP(L466,Schnitt1!L:P,2,0)</f>
        <v>0</v>
      </c>
      <c r="T466" s="166">
        <f>VLOOKUP(L466,Schnitt2!L:P,2,0)</f>
        <v>0</v>
      </c>
      <c r="U466" s="166">
        <f>VLOOKUP(L466,Schnitt3!L:P,2,0)</f>
        <v>0</v>
      </c>
      <c r="V466" s="166">
        <f>VLOOKUP(L466,Schnitt4!L:P,2,0)</f>
        <v>0</v>
      </c>
      <c r="W466" s="166">
        <f>VLOOKUP(L466,Schnitt5!L:P,2,0)</f>
        <v>0</v>
      </c>
      <c r="X466" s="166">
        <f>VLOOKUP(L466,Schnitt6!L:P,2,0)</f>
        <v>0</v>
      </c>
      <c r="AA466" s="166">
        <f>VLOOKUP(L466,Schnitt1!L:P,3,0)</f>
        <v>0</v>
      </c>
      <c r="AB466" s="166">
        <f>VLOOKUP(L466,Schnitt2!L:P,3,0)</f>
        <v>0</v>
      </c>
      <c r="AC466" s="166">
        <f>VLOOKUP(L466,Schnitt3!L:P,3,0)</f>
        <v>0</v>
      </c>
      <c r="AD466" s="166">
        <f>VLOOKUP(L466,Schnitt4!L:P,3,0)</f>
        <v>0</v>
      </c>
      <c r="AE466" s="166">
        <f>VLOOKUP(L466,Schnitt5!L:P,3,0)</f>
        <v>0</v>
      </c>
      <c r="AF466" s="166">
        <f>VLOOKUP(L466,Schnitt6!L:P,3,0)</f>
        <v>0</v>
      </c>
    </row>
    <row r="467" spans="12:32" x14ac:dyDescent="0.25">
      <c r="L467" s="264">
        <f>Member!A467</f>
        <v>7245</v>
      </c>
      <c r="M467" s="166">
        <f t="shared" si="38"/>
        <v>0</v>
      </c>
      <c r="N467" s="166">
        <f t="shared" si="39"/>
        <v>0</v>
      </c>
      <c r="O467" s="166">
        <f t="shared" si="40"/>
        <v>0</v>
      </c>
      <c r="P467" s="166">
        <f t="shared" si="41"/>
        <v>49</v>
      </c>
      <c r="S467" s="166">
        <f>VLOOKUP(L467,Schnitt1!L:P,2,0)</f>
        <v>0</v>
      </c>
      <c r="T467" s="166">
        <f>VLOOKUP(L467,Schnitt2!L:P,2,0)</f>
        <v>0</v>
      </c>
      <c r="U467" s="166">
        <f>VLOOKUP(L467,Schnitt3!L:P,2,0)</f>
        <v>0</v>
      </c>
      <c r="V467" s="166">
        <f>VLOOKUP(L467,Schnitt4!L:P,2,0)</f>
        <v>0</v>
      </c>
      <c r="W467" s="166">
        <f>VLOOKUP(L467,Schnitt5!L:P,2,0)</f>
        <v>0</v>
      </c>
      <c r="X467" s="166">
        <f>VLOOKUP(L467,Schnitt6!L:P,2,0)</f>
        <v>0</v>
      </c>
      <c r="AA467" s="166">
        <f>VLOOKUP(L467,Schnitt1!L:P,3,0)</f>
        <v>0</v>
      </c>
      <c r="AB467" s="166">
        <f>VLOOKUP(L467,Schnitt2!L:P,3,0)</f>
        <v>0</v>
      </c>
      <c r="AC467" s="166">
        <f>VLOOKUP(L467,Schnitt3!L:P,3,0)</f>
        <v>0</v>
      </c>
      <c r="AD467" s="166">
        <f>VLOOKUP(L467,Schnitt4!L:P,3,0)</f>
        <v>0</v>
      </c>
      <c r="AE467" s="166">
        <f>VLOOKUP(L467,Schnitt5!L:P,3,0)</f>
        <v>0</v>
      </c>
      <c r="AF467" s="166">
        <f>VLOOKUP(L467,Schnitt6!L:P,3,0)</f>
        <v>0</v>
      </c>
    </row>
    <row r="468" spans="12:32" x14ac:dyDescent="0.25">
      <c r="L468" s="264">
        <f>Member!A468</f>
        <v>38310</v>
      </c>
      <c r="M468" s="166">
        <f t="shared" si="38"/>
        <v>0</v>
      </c>
      <c r="N468" s="166">
        <f t="shared" si="39"/>
        <v>0</v>
      </c>
      <c r="O468" s="166">
        <f t="shared" si="40"/>
        <v>0</v>
      </c>
      <c r="P468" s="166">
        <f t="shared" si="41"/>
        <v>49</v>
      </c>
      <c r="S468" s="166">
        <f>VLOOKUP(L468,Schnitt1!L:P,2,0)</f>
        <v>0</v>
      </c>
      <c r="T468" s="166">
        <f>VLOOKUP(L468,Schnitt2!L:P,2,0)</f>
        <v>0</v>
      </c>
      <c r="U468" s="166">
        <f>VLOOKUP(L468,Schnitt3!L:P,2,0)</f>
        <v>0</v>
      </c>
      <c r="V468" s="166">
        <f>VLOOKUP(L468,Schnitt4!L:P,2,0)</f>
        <v>0</v>
      </c>
      <c r="W468" s="166">
        <f>VLOOKUP(L468,Schnitt5!L:P,2,0)</f>
        <v>0</v>
      </c>
      <c r="X468" s="166">
        <f>VLOOKUP(L468,Schnitt6!L:P,2,0)</f>
        <v>0</v>
      </c>
      <c r="AA468" s="166">
        <f>VLOOKUP(L468,Schnitt1!L:P,3,0)</f>
        <v>0</v>
      </c>
      <c r="AB468" s="166">
        <f>VLOOKUP(L468,Schnitt2!L:P,3,0)</f>
        <v>0</v>
      </c>
      <c r="AC468" s="166">
        <f>VLOOKUP(L468,Schnitt3!L:P,3,0)</f>
        <v>0</v>
      </c>
      <c r="AD468" s="166">
        <f>VLOOKUP(L468,Schnitt4!L:P,3,0)</f>
        <v>0</v>
      </c>
      <c r="AE468" s="166">
        <f>VLOOKUP(L468,Schnitt5!L:P,3,0)</f>
        <v>0</v>
      </c>
      <c r="AF468" s="166">
        <f>VLOOKUP(L468,Schnitt6!L:P,3,0)</f>
        <v>0</v>
      </c>
    </row>
    <row r="469" spans="12:32" x14ac:dyDescent="0.25">
      <c r="L469" s="264">
        <f>Member!A469</f>
        <v>38889</v>
      </c>
      <c r="M469" s="166">
        <f t="shared" si="38"/>
        <v>0</v>
      </c>
      <c r="N469" s="166">
        <f t="shared" si="39"/>
        <v>0</v>
      </c>
      <c r="O469" s="166">
        <f t="shared" si="40"/>
        <v>0</v>
      </c>
      <c r="P469" s="166">
        <f t="shared" si="41"/>
        <v>49</v>
      </c>
      <c r="S469" s="166">
        <f>VLOOKUP(L469,Schnitt1!L:P,2,0)</f>
        <v>0</v>
      </c>
      <c r="T469" s="166">
        <f>VLOOKUP(L469,Schnitt2!L:P,2,0)</f>
        <v>0</v>
      </c>
      <c r="U469" s="166">
        <f>VLOOKUP(L469,Schnitt3!L:P,2,0)</f>
        <v>0</v>
      </c>
      <c r="V469" s="166">
        <f>VLOOKUP(L469,Schnitt4!L:P,2,0)</f>
        <v>0</v>
      </c>
      <c r="W469" s="166">
        <f>VLOOKUP(L469,Schnitt5!L:P,2,0)</f>
        <v>0</v>
      </c>
      <c r="X469" s="166">
        <f>VLOOKUP(L469,Schnitt6!L:P,2,0)</f>
        <v>0</v>
      </c>
      <c r="AA469" s="166">
        <f>VLOOKUP(L469,Schnitt1!L:P,3,0)</f>
        <v>0</v>
      </c>
      <c r="AB469" s="166">
        <f>VLOOKUP(L469,Schnitt2!L:P,3,0)</f>
        <v>0</v>
      </c>
      <c r="AC469" s="166">
        <f>VLOOKUP(L469,Schnitt3!L:P,3,0)</f>
        <v>0</v>
      </c>
      <c r="AD469" s="166">
        <f>VLOOKUP(L469,Schnitt4!L:P,3,0)</f>
        <v>0</v>
      </c>
      <c r="AE469" s="166">
        <f>VLOOKUP(L469,Schnitt5!L:P,3,0)</f>
        <v>0</v>
      </c>
      <c r="AF469" s="166">
        <f>VLOOKUP(L469,Schnitt6!L:P,3,0)</f>
        <v>0</v>
      </c>
    </row>
    <row r="470" spans="12:32" x14ac:dyDescent="0.25">
      <c r="L470" s="264">
        <f>Member!A470</f>
        <v>38541</v>
      </c>
      <c r="M470" s="166">
        <f t="shared" si="38"/>
        <v>0</v>
      </c>
      <c r="N470" s="166">
        <f t="shared" si="39"/>
        <v>0</v>
      </c>
      <c r="O470" s="166">
        <f t="shared" si="40"/>
        <v>0</v>
      </c>
      <c r="P470" s="166">
        <f t="shared" si="41"/>
        <v>49</v>
      </c>
      <c r="S470" s="166">
        <f>VLOOKUP(L470,Schnitt1!L:P,2,0)</f>
        <v>0</v>
      </c>
      <c r="T470" s="166">
        <f>VLOOKUP(L470,Schnitt2!L:P,2,0)</f>
        <v>0</v>
      </c>
      <c r="U470" s="166">
        <f>VLOOKUP(L470,Schnitt3!L:P,2,0)</f>
        <v>0</v>
      </c>
      <c r="V470" s="166">
        <f>VLOOKUP(L470,Schnitt4!L:P,2,0)</f>
        <v>0</v>
      </c>
      <c r="W470" s="166">
        <f>VLOOKUP(L470,Schnitt5!L:P,2,0)</f>
        <v>0</v>
      </c>
      <c r="X470" s="166">
        <f>VLOOKUP(L470,Schnitt6!L:P,2,0)</f>
        <v>0</v>
      </c>
      <c r="AA470" s="166">
        <f>VLOOKUP(L470,Schnitt1!L:P,3,0)</f>
        <v>0</v>
      </c>
      <c r="AB470" s="166">
        <f>VLOOKUP(L470,Schnitt2!L:P,3,0)</f>
        <v>0</v>
      </c>
      <c r="AC470" s="166">
        <f>VLOOKUP(L470,Schnitt3!L:P,3,0)</f>
        <v>0</v>
      </c>
      <c r="AD470" s="166">
        <f>VLOOKUP(L470,Schnitt4!L:P,3,0)</f>
        <v>0</v>
      </c>
      <c r="AE470" s="166">
        <f>VLOOKUP(L470,Schnitt5!L:P,3,0)</f>
        <v>0</v>
      </c>
      <c r="AF470" s="166">
        <f>VLOOKUP(L470,Schnitt6!L:P,3,0)</f>
        <v>0</v>
      </c>
    </row>
    <row r="471" spans="12:32" x14ac:dyDescent="0.25">
      <c r="L471" s="264">
        <f>Member!A471</f>
        <v>25785</v>
      </c>
      <c r="M471" s="166">
        <f t="shared" si="38"/>
        <v>0</v>
      </c>
      <c r="N471" s="166">
        <f t="shared" si="39"/>
        <v>0</v>
      </c>
      <c r="O471" s="166">
        <f t="shared" si="40"/>
        <v>0</v>
      </c>
      <c r="P471" s="166">
        <f t="shared" si="41"/>
        <v>49</v>
      </c>
      <c r="S471" s="166">
        <f>VLOOKUP(L471,Schnitt1!L:P,2,0)</f>
        <v>0</v>
      </c>
      <c r="T471" s="166">
        <f>VLOOKUP(L471,Schnitt2!L:P,2,0)</f>
        <v>0</v>
      </c>
      <c r="U471" s="166">
        <f>VLOOKUP(L471,Schnitt3!L:P,2,0)</f>
        <v>0</v>
      </c>
      <c r="V471" s="166">
        <f>VLOOKUP(L471,Schnitt4!L:P,2,0)</f>
        <v>0</v>
      </c>
      <c r="W471" s="166">
        <f>VLOOKUP(L471,Schnitt5!L:P,2,0)</f>
        <v>0</v>
      </c>
      <c r="X471" s="166">
        <f>VLOOKUP(L471,Schnitt6!L:P,2,0)</f>
        <v>0</v>
      </c>
      <c r="AA471" s="166">
        <f>VLOOKUP(L471,Schnitt1!L:P,3,0)</f>
        <v>0</v>
      </c>
      <c r="AB471" s="166">
        <f>VLOOKUP(L471,Schnitt2!L:P,3,0)</f>
        <v>0</v>
      </c>
      <c r="AC471" s="166">
        <f>VLOOKUP(L471,Schnitt3!L:P,3,0)</f>
        <v>0</v>
      </c>
      <c r="AD471" s="166">
        <f>VLOOKUP(L471,Schnitt4!L:P,3,0)</f>
        <v>0</v>
      </c>
      <c r="AE471" s="166">
        <f>VLOOKUP(L471,Schnitt5!L:P,3,0)</f>
        <v>0</v>
      </c>
      <c r="AF471" s="166">
        <f>VLOOKUP(L471,Schnitt6!L:P,3,0)</f>
        <v>0</v>
      </c>
    </row>
    <row r="472" spans="12:32" x14ac:dyDescent="0.25">
      <c r="L472" s="264">
        <f>Member!A472</f>
        <v>38712</v>
      </c>
      <c r="M472" s="166">
        <f t="shared" si="38"/>
        <v>0</v>
      </c>
      <c r="N472" s="166">
        <f t="shared" si="39"/>
        <v>0</v>
      </c>
      <c r="O472" s="166">
        <f t="shared" si="40"/>
        <v>0</v>
      </c>
      <c r="P472" s="166">
        <f t="shared" si="41"/>
        <v>49</v>
      </c>
      <c r="S472" s="166">
        <f>VLOOKUP(L472,Schnitt1!L:P,2,0)</f>
        <v>0</v>
      </c>
      <c r="T472" s="166">
        <f>VLOOKUP(L472,Schnitt2!L:P,2,0)</f>
        <v>0</v>
      </c>
      <c r="U472" s="166">
        <f>VLOOKUP(L472,Schnitt3!L:P,2,0)</f>
        <v>0</v>
      </c>
      <c r="V472" s="166">
        <f>VLOOKUP(L472,Schnitt4!L:P,2,0)</f>
        <v>0</v>
      </c>
      <c r="W472" s="166">
        <f>VLOOKUP(L472,Schnitt5!L:P,2,0)</f>
        <v>0</v>
      </c>
      <c r="X472" s="166">
        <f>VLOOKUP(L472,Schnitt6!L:P,2,0)</f>
        <v>0</v>
      </c>
      <c r="AA472" s="166">
        <f>VLOOKUP(L472,Schnitt1!L:P,3,0)</f>
        <v>0</v>
      </c>
      <c r="AB472" s="166">
        <f>VLOOKUP(L472,Schnitt2!L:P,3,0)</f>
        <v>0</v>
      </c>
      <c r="AC472" s="166">
        <f>VLOOKUP(L472,Schnitt3!L:P,3,0)</f>
        <v>0</v>
      </c>
      <c r="AD472" s="166">
        <f>VLOOKUP(L472,Schnitt4!L:P,3,0)</f>
        <v>0</v>
      </c>
      <c r="AE472" s="166">
        <f>VLOOKUP(L472,Schnitt5!L:P,3,0)</f>
        <v>0</v>
      </c>
      <c r="AF472" s="166">
        <f>VLOOKUP(L472,Schnitt6!L:P,3,0)</f>
        <v>0</v>
      </c>
    </row>
    <row r="473" spans="12:32" x14ac:dyDescent="0.25">
      <c r="L473" s="264">
        <f>Member!A473</f>
        <v>38357</v>
      </c>
      <c r="M473" s="166">
        <f t="shared" si="38"/>
        <v>0</v>
      </c>
      <c r="N473" s="166">
        <f t="shared" si="39"/>
        <v>0</v>
      </c>
      <c r="O473" s="166">
        <f t="shared" si="40"/>
        <v>0</v>
      </c>
      <c r="P473" s="166">
        <f t="shared" si="41"/>
        <v>49</v>
      </c>
      <c r="S473" s="166">
        <f>VLOOKUP(L473,Schnitt1!L:P,2,0)</f>
        <v>0</v>
      </c>
      <c r="T473" s="166">
        <f>VLOOKUP(L473,Schnitt2!L:P,2,0)</f>
        <v>0</v>
      </c>
      <c r="U473" s="166">
        <f>VLOOKUP(L473,Schnitt3!L:P,2,0)</f>
        <v>0</v>
      </c>
      <c r="V473" s="166">
        <f>VLOOKUP(L473,Schnitt4!L:P,2,0)</f>
        <v>0</v>
      </c>
      <c r="W473" s="166">
        <f>VLOOKUP(L473,Schnitt5!L:P,2,0)</f>
        <v>0</v>
      </c>
      <c r="X473" s="166">
        <f>VLOOKUP(L473,Schnitt6!L:P,2,0)</f>
        <v>0</v>
      </c>
      <c r="AA473" s="166">
        <f>VLOOKUP(L473,Schnitt1!L:P,3,0)</f>
        <v>0</v>
      </c>
      <c r="AB473" s="166">
        <f>VLOOKUP(L473,Schnitt2!L:P,3,0)</f>
        <v>0</v>
      </c>
      <c r="AC473" s="166">
        <f>VLOOKUP(L473,Schnitt3!L:P,3,0)</f>
        <v>0</v>
      </c>
      <c r="AD473" s="166">
        <f>VLOOKUP(L473,Schnitt4!L:P,3,0)</f>
        <v>0</v>
      </c>
      <c r="AE473" s="166">
        <f>VLOOKUP(L473,Schnitt5!L:P,3,0)</f>
        <v>0</v>
      </c>
      <c r="AF473" s="166">
        <f>VLOOKUP(L473,Schnitt6!L:P,3,0)</f>
        <v>0</v>
      </c>
    </row>
    <row r="474" spans="12:32" x14ac:dyDescent="0.25">
      <c r="L474" s="264">
        <f>Member!A474</f>
        <v>16820</v>
      </c>
      <c r="M474" s="166">
        <f t="shared" si="38"/>
        <v>0</v>
      </c>
      <c r="N474" s="166">
        <f t="shared" si="39"/>
        <v>0</v>
      </c>
      <c r="O474" s="166">
        <f t="shared" si="40"/>
        <v>0</v>
      </c>
      <c r="P474" s="166">
        <f t="shared" si="41"/>
        <v>49</v>
      </c>
      <c r="S474" s="166">
        <f>VLOOKUP(L474,Schnitt1!L:P,2,0)</f>
        <v>0</v>
      </c>
      <c r="T474" s="166">
        <f>VLOOKUP(L474,Schnitt2!L:P,2,0)</f>
        <v>0</v>
      </c>
      <c r="U474" s="166">
        <f>VLOOKUP(L474,Schnitt3!L:P,2,0)</f>
        <v>0</v>
      </c>
      <c r="V474" s="166">
        <f>VLOOKUP(L474,Schnitt4!L:P,2,0)</f>
        <v>0</v>
      </c>
      <c r="W474" s="166">
        <f>VLOOKUP(L474,Schnitt5!L:P,2,0)</f>
        <v>0</v>
      </c>
      <c r="X474" s="166">
        <f>VLOOKUP(L474,Schnitt6!L:P,2,0)</f>
        <v>0</v>
      </c>
      <c r="AA474" s="166">
        <f>VLOOKUP(L474,Schnitt1!L:P,3,0)</f>
        <v>0</v>
      </c>
      <c r="AB474" s="166">
        <f>VLOOKUP(L474,Schnitt2!L:P,3,0)</f>
        <v>0</v>
      </c>
      <c r="AC474" s="166">
        <f>VLOOKUP(L474,Schnitt3!L:P,3,0)</f>
        <v>0</v>
      </c>
      <c r="AD474" s="166">
        <f>VLOOKUP(L474,Schnitt4!L:P,3,0)</f>
        <v>0</v>
      </c>
      <c r="AE474" s="166">
        <f>VLOOKUP(L474,Schnitt5!L:P,3,0)</f>
        <v>0</v>
      </c>
      <c r="AF474" s="166">
        <f>VLOOKUP(L474,Schnitt6!L:P,3,0)</f>
        <v>0</v>
      </c>
    </row>
    <row r="475" spans="12:32" x14ac:dyDescent="0.25">
      <c r="L475" s="264">
        <f>Member!A475</f>
        <v>38307</v>
      </c>
      <c r="M475" s="166">
        <f t="shared" si="38"/>
        <v>0</v>
      </c>
      <c r="N475" s="166">
        <f t="shared" si="39"/>
        <v>0</v>
      </c>
      <c r="O475" s="166">
        <f t="shared" si="40"/>
        <v>0</v>
      </c>
      <c r="P475" s="166">
        <f t="shared" si="41"/>
        <v>49</v>
      </c>
      <c r="S475" s="166">
        <f>VLOOKUP(L475,Schnitt1!L:P,2,0)</f>
        <v>0</v>
      </c>
      <c r="T475" s="166">
        <f>VLOOKUP(L475,Schnitt2!L:P,2,0)</f>
        <v>0</v>
      </c>
      <c r="U475" s="166">
        <f>VLOOKUP(L475,Schnitt3!L:P,2,0)</f>
        <v>0</v>
      </c>
      <c r="V475" s="166">
        <f>VLOOKUP(L475,Schnitt4!L:P,2,0)</f>
        <v>0</v>
      </c>
      <c r="W475" s="166">
        <f>VLOOKUP(L475,Schnitt5!L:P,2,0)</f>
        <v>0</v>
      </c>
      <c r="X475" s="166">
        <f>VLOOKUP(L475,Schnitt6!L:P,2,0)</f>
        <v>0</v>
      </c>
      <c r="AA475" s="166">
        <f>VLOOKUP(L475,Schnitt1!L:P,3,0)</f>
        <v>0</v>
      </c>
      <c r="AB475" s="166">
        <f>VLOOKUP(L475,Schnitt2!L:P,3,0)</f>
        <v>0</v>
      </c>
      <c r="AC475" s="166">
        <f>VLOOKUP(L475,Schnitt3!L:P,3,0)</f>
        <v>0</v>
      </c>
      <c r="AD475" s="166">
        <f>VLOOKUP(L475,Schnitt4!L:P,3,0)</f>
        <v>0</v>
      </c>
      <c r="AE475" s="166">
        <f>VLOOKUP(L475,Schnitt5!L:P,3,0)</f>
        <v>0</v>
      </c>
      <c r="AF475" s="166">
        <f>VLOOKUP(L475,Schnitt6!L:P,3,0)</f>
        <v>0</v>
      </c>
    </row>
    <row r="476" spans="12:32" x14ac:dyDescent="0.25">
      <c r="L476" s="264">
        <f>Member!A476</f>
        <v>38305</v>
      </c>
      <c r="M476" s="166">
        <f t="shared" si="38"/>
        <v>0</v>
      </c>
      <c r="N476" s="166">
        <f t="shared" si="39"/>
        <v>0</v>
      </c>
      <c r="O476" s="166">
        <f t="shared" si="40"/>
        <v>0</v>
      </c>
      <c r="P476" s="166">
        <f t="shared" si="41"/>
        <v>49</v>
      </c>
      <c r="S476" s="166">
        <f>VLOOKUP(L476,Schnitt1!L:P,2,0)</f>
        <v>0</v>
      </c>
      <c r="T476" s="166">
        <f>VLOOKUP(L476,Schnitt2!L:P,2,0)</f>
        <v>0</v>
      </c>
      <c r="U476" s="166">
        <f>VLOOKUP(L476,Schnitt3!L:P,2,0)</f>
        <v>0</v>
      </c>
      <c r="V476" s="166">
        <f>VLOOKUP(L476,Schnitt4!L:P,2,0)</f>
        <v>0</v>
      </c>
      <c r="W476" s="166">
        <f>VLOOKUP(L476,Schnitt5!L:P,2,0)</f>
        <v>0</v>
      </c>
      <c r="X476" s="166">
        <f>VLOOKUP(L476,Schnitt6!L:P,2,0)</f>
        <v>0</v>
      </c>
      <c r="AA476" s="166">
        <f>VLOOKUP(L476,Schnitt1!L:P,3,0)</f>
        <v>0</v>
      </c>
      <c r="AB476" s="166">
        <f>VLOOKUP(L476,Schnitt2!L:P,3,0)</f>
        <v>0</v>
      </c>
      <c r="AC476" s="166">
        <f>VLOOKUP(L476,Schnitt3!L:P,3,0)</f>
        <v>0</v>
      </c>
      <c r="AD476" s="166">
        <f>VLOOKUP(L476,Schnitt4!L:P,3,0)</f>
        <v>0</v>
      </c>
      <c r="AE476" s="166">
        <f>VLOOKUP(L476,Schnitt5!L:P,3,0)</f>
        <v>0</v>
      </c>
      <c r="AF476" s="166">
        <f>VLOOKUP(L476,Schnitt6!L:P,3,0)</f>
        <v>0</v>
      </c>
    </row>
    <row r="477" spans="12:32" x14ac:dyDescent="0.25">
      <c r="L477" s="264">
        <f>Member!A477</f>
        <v>38864</v>
      </c>
      <c r="M477" s="166">
        <f t="shared" si="38"/>
        <v>0</v>
      </c>
      <c r="N477" s="166">
        <f t="shared" si="39"/>
        <v>0</v>
      </c>
      <c r="O477" s="166">
        <f t="shared" si="40"/>
        <v>0</v>
      </c>
      <c r="P477" s="166">
        <f t="shared" si="41"/>
        <v>49</v>
      </c>
      <c r="S477" s="166">
        <f>VLOOKUP(L477,Schnitt1!L:P,2,0)</f>
        <v>0</v>
      </c>
      <c r="T477" s="166">
        <f>VLOOKUP(L477,Schnitt2!L:P,2,0)</f>
        <v>0</v>
      </c>
      <c r="U477" s="166">
        <f>VLOOKUP(L477,Schnitt3!L:P,2,0)</f>
        <v>0</v>
      </c>
      <c r="V477" s="166">
        <f>VLOOKUP(L477,Schnitt4!L:P,2,0)</f>
        <v>0</v>
      </c>
      <c r="W477" s="166">
        <f>VLOOKUP(L477,Schnitt5!L:P,2,0)</f>
        <v>0</v>
      </c>
      <c r="X477" s="166">
        <f>VLOOKUP(L477,Schnitt6!L:P,2,0)</f>
        <v>0</v>
      </c>
      <c r="AA477" s="166">
        <f>VLOOKUP(L477,Schnitt1!L:P,3,0)</f>
        <v>0</v>
      </c>
      <c r="AB477" s="166">
        <f>VLOOKUP(L477,Schnitt2!L:P,3,0)</f>
        <v>0</v>
      </c>
      <c r="AC477" s="166">
        <f>VLOOKUP(L477,Schnitt3!L:P,3,0)</f>
        <v>0</v>
      </c>
      <c r="AD477" s="166">
        <f>VLOOKUP(L477,Schnitt4!L:P,3,0)</f>
        <v>0</v>
      </c>
      <c r="AE477" s="166">
        <f>VLOOKUP(L477,Schnitt5!L:P,3,0)</f>
        <v>0</v>
      </c>
      <c r="AF477" s="166">
        <f>VLOOKUP(L477,Schnitt6!L:P,3,0)</f>
        <v>0</v>
      </c>
    </row>
    <row r="478" spans="12:32" x14ac:dyDescent="0.25">
      <c r="L478" s="264">
        <f>Member!A478</f>
        <v>38955</v>
      </c>
      <c r="M478" s="166">
        <f t="shared" si="38"/>
        <v>0</v>
      </c>
      <c r="N478" s="166">
        <f t="shared" si="39"/>
        <v>0</v>
      </c>
      <c r="O478" s="166">
        <f t="shared" si="40"/>
        <v>0</v>
      </c>
      <c r="P478" s="166">
        <f t="shared" si="41"/>
        <v>49</v>
      </c>
      <c r="S478" s="166">
        <f>VLOOKUP(L478,Schnitt1!L:P,2,0)</f>
        <v>0</v>
      </c>
      <c r="T478" s="166">
        <f>VLOOKUP(L478,Schnitt2!L:P,2,0)</f>
        <v>0</v>
      </c>
      <c r="U478" s="166">
        <f>VLOOKUP(L478,Schnitt3!L:P,2,0)</f>
        <v>0</v>
      </c>
      <c r="V478" s="166">
        <f>VLOOKUP(L478,Schnitt4!L:P,2,0)</f>
        <v>0</v>
      </c>
      <c r="W478" s="166">
        <f>VLOOKUP(L478,Schnitt5!L:P,2,0)</f>
        <v>0</v>
      </c>
      <c r="X478" s="166">
        <f>VLOOKUP(L478,Schnitt6!L:P,2,0)</f>
        <v>0</v>
      </c>
      <c r="AA478" s="166">
        <f>VLOOKUP(L478,Schnitt1!L:P,3,0)</f>
        <v>0</v>
      </c>
      <c r="AB478" s="166">
        <f>VLOOKUP(L478,Schnitt2!L:P,3,0)</f>
        <v>0</v>
      </c>
      <c r="AC478" s="166">
        <f>VLOOKUP(L478,Schnitt3!L:P,3,0)</f>
        <v>0</v>
      </c>
      <c r="AD478" s="166">
        <f>VLOOKUP(L478,Schnitt4!L:P,3,0)</f>
        <v>0</v>
      </c>
      <c r="AE478" s="166">
        <f>VLOOKUP(L478,Schnitt5!L:P,3,0)</f>
        <v>0</v>
      </c>
      <c r="AF478" s="166">
        <f>VLOOKUP(L478,Schnitt6!L:P,3,0)</f>
        <v>0</v>
      </c>
    </row>
    <row r="479" spans="12:32" x14ac:dyDescent="0.25">
      <c r="L479" s="264">
        <f>Member!A479</f>
        <v>38860</v>
      </c>
      <c r="M479" s="166">
        <f t="shared" si="38"/>
        <v>0</v>
      </c>
      <c r="N479" s="166">
        <f t="shared" si="39"/>
        <v>0</v>
      </c>
      <c r="O479" s="166">
        <f t="shared" si="40"/>
        <v>0</v>
      </c>
      <c r="P479" s="166">
        <f t="shared" si="41"/>
        <v>49</v>
      </c>
      <c r="S479" s="166">
        <f>VLOOKUP(L479,Schnitt1!L:P,2,0)</f>
        <v>0</v>
      </c>
      <c r="T479" s="166">
        <f>VLOOKUP(L479,Schnitt2!L:P,2,0)</f>
        <v>0</v>
      </c>
      <c r="U479" s="166">
        <f>VLOOKUP(L479,Schnitt3!L:P,2,0)</f>
        <v>0</v>
      </c>
      <c r="V479" s="166">
        <f>VLOOKUP(L479,Schnitt4!L:P,2,0)</f>
        <v>0</v>
      </c>
      <c r="W479" s="166">
        <f>VLOOKUP(L479,Schnitt5!L:P,2,0)</f>
        <v>0</v>
      </c>
      <c r="X479" s="166">
        <f>VLOOKUP(L479,Schnitt6!L:P,2,0)</f>
        <v>0</v>
      </c>
      <c r="AA479" s="166">
        <f>VLOOKUP(L479,Schnitt1!L:P,3,0)</f>
        <v>0</v>
      </c>
      <c r="AB479" s="166">
        <f>VLOOKUP(L479,Schnitt2!L:P,3,0)</f>
        <v>0</v>
      </c>
      <c r="AC479" s="166">
        <f>VLOOKUP(L479,Schnitt3!L:P,3,0)</f>
        <v>0</v>
      </c>
      <c r="AD479" s="166">
        <f>VLOOKUP(L479,Schnitt4!L:P,3,0)</f>
        <v>0</v>
      </c>
      <c r="AE479" s="166">
        <f>VLOOKUP(L479,Schnitt5!L:P,3,0)</f>
        <v>0</v>
      </c>
      <c r="AF479" s="166">
        <f>VLOOKUP(L479,Schnitt6!L:P,3,0)</f>
        <v>0</v>
      </c>
    </row>
    <row r="480" spans="12:32" x14ac:dyDescent="0.25">
      <c r="L480" s="264">
        <f>Member!A480</f>
        <v>7253</v>
      </c>
      <c r="M480" s="166">
        <f t="shared" si="38"/>
        <v>0</v>
      </c>
      <c r="N480" s="166">
        <f t="shared" si="39"/>
        <v>0</v>
      </c>
      <c r="O480" s="166">
        <f t="shared" si="40"/>
        <v>0</v>
      </c>
      <c r="P480" s="166">
        <f t="shared" si="41"/>
        <v>49</v>
      </c>
      <c r="S480" s="166">
        <f>VLOOKUP(L480,Schnitt1!L:P,2,0)</f>
        <v>0</v>
      </c>
      <c r="T480" s="166">
        <f>VLOOKUP(L480,Schnitt2!L:P,2,0)</f>
        <v>0</v>
      </c>
      <c r="U480" s="166">
        <f>VLOOKUP(L480,Schnitt3!L:P,2,0)</f>
        <v>0</v>
      </c>
      <c r="V480" s="166">
        <f>VLOOKUP(L480,Schnitt4!L:P,2,0)</f>
        <v>0</v>
      </c>
      <c r="W480" s="166">
        <f>VLOOKUP(L480,Schnitt5!L:P,2,0)</f>
        <v>0</v>
      </c>
      <c r="X480" s="166">
        <f>VLOOKUP(L480,Schnitt6!L:P,2,0)</f>
        <v>0</v>
      </c>
      <c r="AA480" s="166">
        <f>VLOOKUP(L480,Schnitt1!L:P,3,0)</f>
        <v>0</v>
      </c>
      <c r="AB480" s="166">
        <f>VLOOKUP(L480,Schnitt2!L:P,3,0)</f>
        <v>0</v>
      </c>
      <c r="AC480" s="166">
        <f>VLOOKUP(L480,Schnitt3!L:P,3,0)</f>
        <v>0</v>
      </c>
      <c r="AD480" s="166">
        <f>VLOOKUP(L480,Schnitt4!L:P,3,0)</f>
        <v>0</v>
      </c>
      <c r="AE480" s="166">
        <f>VLOOKUP(L480,Schnitt5!L:P,3,0)</f>
        <v>0</v>
      </c>
      <c r="AF480" s="166">
        <f>VLOOKUP(L480,Schnitt6!L:P,3,0)</f>
        <v>0</v>
      </c>
    </row>
    <row r="481" spans="12:32" x14ac:dyDescent="0.25">
      <c r="L481" s="264">
        <f>Member!A481</f>
        <v>38337</v>
      </c>
      <c r="M481" s="166">
        <f t="shared" si="38"/>
        <v>0</v>
      </c>
      <c r="N481" s="166">
        <f t="shared" si="39"/>
        <v>0</v>
      </c>
      <c r="O481" s="166">
        <f t="shared" si="40"/>
        <v>0</v>
      </c>
      <c r="P481" s="166">
        <f t="shared" si="41"/>
        <v>49</v>
      </c>
      <c r="S481" s="166">
        <f>VLOOKUP(L481,Schnitt1!L:P,2,0)</f>
        <v>0</v>
      </c>
      <c r="T481" s="166">
        <f>VLOOKUP(L481,Schnitt2!L:P,2,0)</f>
        <v>0</v>
      </c>
      <c r="U481" s="166">
        <f>VLOOKUP(L481,Schnitt3!L:P,2,0)</f>
        <v>0</v>
      </c>
      <c r="V481" s="166">
        <f>VLOOKUP(L481,Schnitt4!L:P,2,0)</f>
        <v>0</v>
      </c>
      <c r="W481" s="166">
        <f>VLOOKUP(L481,Schnitt5!L:P,2,0)</f>
        <v>0</v>
      </c>
      <c r="X481" s="166">
        <f>VLOOKUP(L481,Schnitt6!L:P,2,0)</f>
        <v>0</v>
      </c>
      <c r="AA481" s="166">
        <f>VLOOKUP(L481,Schnitt1!L:P,3,0)</f>
        <v>0</v>
      </c>
      <c r="AB481" s="166">
        <f>VLOOKUP(L481,Schnitt2!L:P,3,0)</f>
        <v>0</v>
      </c>
      <c r="AC481" s="166">
        <f>VLOOKUP(L481,Schnitt3!L:P,3,0)</f>
        <v>0</v>
      </c>
      <c r="AD481" s="166">
        <f>VLOOKUP(L481,Schnitt4!L:P,3,0)</f>
        <v>0</v>
      </c>
      <c r="AE481" s="166">
        <f>VLOOKUP(L481,Schnitt5!L:P,3,0)</f>
        <v>0</v>
      </c>
      <c r="AF481" s="166">
        <f>VLOOKUP(L481,Schnitt6!L:P,3,0)</f>
        <v>0</v>
      </c>
    </row>
    <row r="482" spans="12:32" x14ac:dyDescent="0.25">
      <c r="L482" s="264">
        <f>Member!A482</f>
        <v>38865</v>
      </c>
      <c r="M482" s="166">
        <f t="shared" si="38"/>
        <v>0</v>
      </c>
      <c r="N482" s="166">
        <f t="shared" si="39"/>
        <v>0</v>
      </c>
      <c r="O482" s="166">
        <f t="shared" si="40"/>
        <v>0</v>
      </c>
      <c r="P482" s="166">
        <f t="shared" si="41"/>
        <v>49</v>
      </c>
      <c r="S482" s="166">
        <f>VLOOKUP(L482,Schnitt1!L:P,2,0)</f>
        <v>0</v>
      </c>
      <c r="T482" s="166">
        <f>VLOOKUP(L482,Schnitt2!L:P,2,0)</f>
        <v>0</v>
      </c>
      <c r="U482" s="166">
        <f>VLOOKUP(L482,Schnitt3!L:P,2,0)</f>
        <v>0</v>
      </c>
      <c r="V482" s="166">
        <f>VLOOKUP(L482,Schnitt4!L:P,2,0)</f>
        <v>0</v>
      </c>
      <c r="W482" s="166">
        <f>VLOOKUP(L482,Schnitt5!L:P,2,0)</f>
        <v>0</v>
      </c>
      <c r="X482" s="166">
        <f>VLOOKUP(L482,Schnitt6!L:P,2,0)</f>
        <v>0</v>
      </c>
      <c r="AA482" s="166">
        <f>VLOOKUP(L482,Schnitt1!L:P,3,0)</f>
        <v>0</v>
      </c>
      <c r="AB482" s="166">
        <f>VLOOKUP(L482,Schnitt2!L:P,3,0)</f>
        <v>0</v>
      </c>
      <c r="AC482" s="166">
        <f>VLOOKUP(L482,Schnitt3!L:P,3,0)</f>
        <v>0</v>
      </c>
      <c r="AD482" s="166">
        <f>VLOOKUP(L482,Schnitt4!L:P,3,0)</f>
        <v>0</v>
      </c>
      <c r="AE482" s="166">
        <f>VLOOKUP(L482,Schnitt5!L:P,3,0)</f>
        <v>0</v>
      </c>
      <c r="AF482" s="166">
        <f>VLOOKUP(L482,Schnitt6!L:P,3,0)</f>
        <v>0</v>
      </c>
    </row>
    <row r="483" spans="12:32" x14ac:dyDescent="0.25">
      <c r="L483" s="264">
        <f>Member!A483</f>
        <v>38905</v>
      </c>
      <c r="M483" s="166">
        <f t="shared" si="38"/>
        <v>0</v>
      </c>
      <c r="N483" s="166">
        <f t="shared" si="39"/>
        <v>0</v>
      </c>
      <c r="O483" s="166">
        <f t="shared" si="40"/>
        <v>0</v>
      </c>
      <c r="P483" s="166">
        <f t="shared" si="41"/>
        <v>49</v>
      </c>
      <c r="S483" s="166">
        <f>VLOOKUP(L483,Schnitt1!L:P,2,0)</f>
        <v>0</v>
      </c>
      <c r="T483" s="166">
        <f>VLOOKUP(L483,Schnitt2!L:P,2,0)</f>
        <v>0</v>
      </c>
      <c r="U483" s="166">
        <f>VLOOKUP(L483,Schnitt3!L:P,2,0)</f>
        <v>0</v>
      </c>
      <c r="V483" s="166">
        <f>VLOOKUP(L483,Schnitt4!L:P,2,0)</f>
        <v>0</v>
      </c>
      <c r="W483" s="166">
        <f>VLOOKUP(L483,Schnitt5!L:P,2,0)</f>
        <v>0</v>
      </c>
      <c r="X483" s="166">
        <f>VLOOKUP(L483,Schnitt6!L:P,2,0)</f>
        <v>0</v>
      </c>
      <c r="AA483" s="166">
        <f>VLOOKUP(L483,Schnitt1!L:P,3,0)</f>
        <v>0</v>
      </c>
      <c r="AB483" s="166">
        <f>VLOOKUP(L483,Schnitt2!L:P,3,0)</f>
        <v>0</v>
      </c>
      <c r="AC483" s="166">
        <f>VLOOKUP(L483,Schnitt3!L:P,3,0)</f>
        <v>0</v>
      </c>
      <c r="AD483" s="166">
        <f>VLOOKUP(L483,Schnitt4!L:P,3,0)</f>
        <v>0</v>
      </c>
      <c r="AE483" s="166">
        <f>VLOOKUP(L483,Schnitt5!L:P,3,0)</f>
        <v>0</v>
      </c>
      <c r="AF483" s="166">
        <f>VLOOKUP(L483,Schnitt6!L:P,3,0)</f>
        <v>0</v>
      </c>
    </row>
    <row r="484" spans="12:32" x14ac:dyDescent="0.25">
      <c r="L484" s="264">
        <f>Member!A484</f>
        <v>38103</v>
      </c>
      <c r="M484" s="166">
        <f t="shared" si="38"/>
        <v>0</v>
      </c>
      <c r="N484" s="166">
        <f t="shared" si="39"/>
        <v>0</v>
      </c>
      <c r="O484" s="166">
        <f t="shared" si="40"/>
        <v>0</v>
      </c>
      <c r="P484" s="166">
        <f t="shared" si="41"/>
        <v>49</v>
      </c>
      <c r="S484" s="166">
        <f>VLOOKUP(L484,Schnitt1!L:P,2,0)</f>
        <v>0</v>
      </c>
      <c r="T484" s="166">
        <f>VLOOKUP(L484,Schnitt2!L:P,2,0)</f>
        <v>0</v>
      </c>
      <c r="U484" s="166">
        <f>VLOOKUP(L484,Schnitt3!L:P,2,0)</f>
        <v>0</v>
      </c>
      <c r="V484" s="166">
        <f>VLOOKUP(L484,Schnitt4!L:P,2,0)</f>
        <v>0</v>
      </c>
      <c r="W484" s="166">
        <f>VLOOKUP(L484,Schnitt5!L:P,2,0)</f>
        <v>0</v>
      </c>
      <c r="X484" s="166">
        <f>VLOOKUP(L484,Schnitt6!L:P,2,0)</f>
        <v>0</v>
      </c>
      <c r="AA484" s="166">
        <f>VLOOKUP(L484,Schnitt1!L:P,3,0)</f>
        <v>0</v>
      </c>
      <c r="AB484" s="166">
        <f>VLOOKUP(L484,Schnitt2!L:P,3,0)</f>
        <v>0</v>
      </c>
      <c r="AC484" s="166">
        <f>VLOOKUP(L484,Schnitt3!L:P,3,0)</f>
        <v>0</v>
      </c>
      <c r="AD484" s="166">
        <f>VLOOKUP(L484,Schnitt4!L:P,3,0)</f>
        <v>0</v>
      </c>
      <c r="AE484" s="166">
        <f>VLOOKUP(L484,Schnitt5!L:P,3,0)</f>
        <v>0</v>
      </c>
      <c r="AF484" s="166">
        <f>VLOOKUP(L484,Schnitt6!L:P,3,0)</f>
        <v>0</v>
      </c>
    </row>
    <row r="485" spans="12:32" x14ac:dyDescent="0.25">
      <c r="L485" s="264">
        <f>Member!A485</f>
        <v>38819</v>
      </c>
      <c r="M485" s="166">
        <f t="shared" si="38"/>
        <v>0</v>
      </c>
      <c r="N485" s="166">
        <f t="shared" si="39"/>
        <v>0</v>
      </c>
      <c r="O485" s="166">
        <f t="shared" si="40"/>
        <v>0</v>
      </c>
      <c r="P485" s="166">
        <f t="shared" si="41"/>
        <v>49</v>
      </c>
      <c r="S485" s="166">
        <f>VLOOKUP(L485,Schnitt1!L:P,2,0)</f>
        <v>0</v>
      </c>
      <c r="T485" s="166">
        <f>VLOOKUP(L485,Schnitt2!L:P,2,0)</f>
        <v>0</v>
      </c>
      <c r="U485" s="166">
        <f>VLOOKUP(L485,Schnitt3!L:P,2,0)</f>
        <v>0</v>
      </c>
      <c r="V485" s="166">
        <f>VLOOKUP(L485,Schnitt4!L:P,2,0)</f>
        <v>0</v>
      </c>
      <c r="W485" s="166">
        <f>VLOOKUP(L485,Schnitt5!L:P,2,0)</f>
        <v>0</v>
      </c>
      <c r="X485" s="166">
        <f>VLOOKUP(L485,Schnitt6!L:P,2,0)</f>
        <v>0</v>
      </c>
      <c r="AA485" s="166">
        <f>VLOOKUP(L485,Schnitt1!L:P,3,0)</f>
        <v>0</v>
      </c>
      <c r="AB485" s="166">
        <f>VLOOKUP(L485,Schnitt2!L:P,3,0)</f>
        <v>0</v>
      </c>
      <c r="AC485" s="166">
        <f>VLOOKUP(L485,Schnitt3!L:P,3,0)</f>
        <v>0</v>
      </c>
      <c r="AD485" s="166">
        <f>VLOOKUP(L485,Schnitt4!L:P,3,0)</f>
        <v>0</v>
      </c>
      <c r="AE485" s="166">
        <f>VLOOKUP(L485,Schnitt5!L:P,3,0)</f>
        <v>0</v>
      </c>
      <c r="AF485" s="166">
        <f>VLOOKUP(L485,Schnitt6!L:P,3,0)</f>
        <v>0</v>
      </c>
    </row>
    <row r="486" spans="12:32" x14ac:dyDescent="0.25">
      <c r="L486" s="264">
        <f>Member!A486</f>
        <v>38563</v>
      </c>
      <c r="M486" s="166">
        <f t="shared" si="38"/>
        <v>0</v>
      </c>
      <c r="N486" s="166">
        <f t="shared" si="39"/>
        <v>0</v>
      </c>
      <c r="O486" s="166">
        <f t="shared" si="40"/>
        <v>0</v>
      </c>
      <c r="P486" s="166">
        <f t="shared" si="41"/>
        <v>49</v>
      </c>
      <c r="S486" s="166">
        <f>VLOOKUP(L486,Schnitt1!L:P,2,0)</f>
        <v>0</v>
      </c>
      <c r="T486" s="166">
        <f>VLOOKUP(L486,Schnitt2!L:P,2,0)</f>
        <v>0</v>
      </c>
      <c r="U486" s="166">
        <f>VLOOKUP(L486,Schnitt3!L:P,2,0)</f>
        <v>0</v>
      </c>
      <c r="V486" s="166">
        <f>VLOOKUP(L486,Schnitt4!L:P,2,0)</f>
        <v>0</v>
      </c>
      <c r="W486" s="166">
        <f>VLOOKUP(L486,Schnitt5!L:P,2,0)</f>
        <v>0</v>
      </c>
      <c r="X486" s="166">
        <f>VLOOKUP(L486,Schnitt6!L:P,2,0)</f>
        <v>0</v>
      </c>
      <c r="AA486" s="166">
        <f>VLOOKUP(L486,Schnitt1!L:P,3,0)</f>
        <v>0</v>
      </c>
      <c r="AB486" s="166">
        <f>VLOOKUP(L486,Schnitt2!L:P,3,0)</f>
        <v>0</v>
      </c>
      <c r="AC486" s="166">
        <f>VLOOKUP(L486,Schnitt3!L:P,3,0)</f>
        <v>0</v>
      </c>
      <c r="AD486" s="166">
        <f>VLOOKUP(L486,Schnitt4!L:P,3,0)</f>
        <v>0</v>
      </c>
      <c r="AE486" s="166">
        <f>VLOOKUP(L486,Schnitt5!L:P,3,0)</f>
        <v>0</v>
      </c>
      <c r="AF486" s="166">
        <f>VLOOKUP(L486,Schnitt6!L:P,3,0)</f>
        <v>0</v>
      </c>
    </row>
    <row r="487" spans="12:32" x14ac:dyDescent="0.25">
      <c r="L487" s="264">
        <f>Member!A487</f>
        <v>38714</v>
      </c>
      <c r="M487" s="166">
        <f t="shared" si="38"/>
        <v>0</v>
      </c>
      <c r="N487" s="166">
        <f t="shared" si="39"/>
        <v>0</v>
      </c>
      <c r="O487" s="166">
        <f t="shared" si="40"/>
        <v>0</v>
      </c>
      <c r="P487" s="166">
        <f t="shared" si="41"/>
        <v>49</v>
      </c>
      <c r="S487" s="166">
        <f>VLOOKUP(L487,Schnitt1!L:P,2,0)</f>
        <v>0</v>
      </c>
      <c r="T487" s="166">
        <f>VLOOKUP(L487,Schnitt2!L:P,2,0)</f>
        <v>0</v>
      </c>
      <c r="U487" s="166">
        <f>VLOOKUP(L487,Schnitt3!L:P,2,0)</f>
        <v>0</v>
      </c>
      <c r="V487" s="166">
        <f>VLOOKUP(L487,Schnitt4!L:P,2,0)</f>
        <v>0</v>
      </c>
      <c r="W487" s="166">
        <f>VLOOKUP(L487,Schnitt5!L:P,2,0)</f>
        <v>0</v>
      </c>
      <c r="X487" s="166">
        <f>VLOOKUP(L487,Schnitt6!L:P,2,0)</f>
        <v>0</v>
      </c>
      <c r="AA487" s="166">
        <f>VLOOKUP(L487,Schnitt1!L:P,3,0)</f>
        <v>0</v>
      </c>
      <c r="AB487" s="166">
        <f>VLOOKUP(L487,Schnitt2!L:P,3,0)</f>
        <v>0</v>
      </c>
      <c r="AC487" s="166">
        <f>VLOOKUP(L487,Schnitt3!L:P,3,0)</f>
        <v>0</v>
      </c>
      <c r="AD487" s="166">
        <f>VLOOKUP(L487,Schnitt4!L:P,3,0)</f>
        <v>0</v>
      </c>
      <c r="AE487" s="166">
        <f>VLOOKUP(L487,Schnitt5!L:P,3,0)</f>
        <v>0</v>
      </c>
      <c r="AF487" s="166">
        <f>VLOOKUP(L487,Schnitt6!L:P,3,0)</f>
        <v>0</v>
      </c>
    </row>
    <row r="488" spans="12:32" x14ac:dyDescent="0.25">
      <c r="L488" s="264">
        <f>Member!A488</f>
        <v>16746</v>
      </c>
      <c r="M488" s="166">
        <f t="shared" si="38"/>
        <v>0</v>
      </c>
      <c r="N488" s="166">
        <f t="shared" si="39"/>
        <v>0</v>
      </c>
      <c r="O488" s="166">
        <f t="shared" si="40"/>
        <v>0</v>
      </c>
      <c r="P488" s="166">
        <f t="shared" si="41"/>
        <v>49</v>
      </c>
      <c r="S488" s="166">
        <f>VLOOKUP(L488,Schnitt1!L:P,2,0)</f>
        <v>0</v>
      </c>
      <c r="T488" s="166">
        <f>VLOOKUP(L488,Schnitt2!L:P,2,0)</f>
        <v>0</v>
      </c>
      <c r="U488" s="166">
        <f>VLOOKUP(L488,Schnitt3!L:P,2,0)</f>
        <v>0</v>
      </c>
      <c r="V488" s="166">
        <f>VLOOKUP(L488,Schnitt4!L:P,2,0)</f>
        <v>0</v>
      </c>
      <c r="W488" s="166">
        <f>VLOOKUP(L488,Schnitt5!L:P,2,0)</f>
        <v>0</v>
      </c>
      <c r="X488" s="166">
        <f>VLOOKUP(L488,Schnitt6!L:P,2,0)</f>
        <v>0</v>
      </c>
      <c r="AA488" s="166">
        <f>VLOOKUP(L488,Schnitt1!L:P,3,0)</f>
        <v>0</v>
      </c>
      <c r="AB488" s="166">
        <f>VLOOKUP(L488,Schnitt2!L:P,3,0)</f>
        <v>0</v>
      </c>
      <c r="AC488" s="166">
        <f>VLOOKUP(L488,Schnitt3!L:P,3,0)</f>
        <v>0</v>
      </c>
      <c r="AD488" s="166">
        <f>VLOOKUP(L488,Schnitt4!L:P,3,0)</f>
        <v>0</v>
      </c>
      <c r="AE488" s="166">
        <f>VLOOKUP(L488,Schnitt5!L:P,3,0)</f>
        <v>0</v>
      </c>
      <c r="AF488" s="166">
        <f>VLOOKUP(L488,Schnitt6!L:P,3,0)</f>
        <v>0</v>
      </c>
    </row>
    <row r="489" spans="12:32" x14ac:dyDescent="0.25">
      <c r="L489" s="264">
        <f>Member!A489</f>
        <v>16443</v>
      </c>
      <c r="M489" s="166">
        <f t="shared" si="38"/>
        <v>0</v>
      </c>
      <c r="N489" s="166">
        <f t="shared" si="39"/>
        <v>0</v>
      </c>
      <c r="O489" s="166">
        <f t="shared" si="40"/>
        <v>0</v>
      </c>
      <c r="P489" s="166">
        <f t="shared" si="41"/>
        <v>49</v>
      </c>
      <c r="S489" s="166">
        <f>VLOOKUP(L489,Schnitt1!L:P,2,0)</f>
        <v>0</v>
      </c>
      <c r="T489" s="166">
        <f>VLOOKUP(L489,Schnitt2!L:P,2,0)</f>
        <v>0</v>
      </c>
      <c r="U489" s="166">
        <f>VLOOKUP(L489,Schnitt3!L:P,2,0)</f>
        <v>0</v>
      </c>
      <c r="V489" s="166">
        <f>VLOOKUP(L489,Schnitt4!L:P,2,0)</f>
        <v>0</v>
      </c>
      <c r="W489" s="166">
        <f>VLOOKUP(L489,Schnitt5!L:P,2,0)</f>
        <v>0</v>
      </c>
      <c r="X489" s="166">
        <f>VLOOKUP(L489,Schnitt6!L:P,2,0)</f>
        <v>0</v>
      </c>
      <c r="AA489" s="166">
        <f>VLOOKUP(L489,Schnitt1!L:P,3,0)</f>
        <v>0</v>
      </c>
      <c r="AB489" s="166">
        <f>VLOOKUP(L489,Schnitt2!L:P,3,0)</f>
        <v>0</v>
      </c>
      <c r="AC489" s="166">
        <f>VLOOKUP(L489,Schnitt3!L:P,3,0)</f>
        <v>0</v>
      </c>
      <c r="AD489" s="166">
        <f>VLOOKUP(L489,Schnitt4!L:P,3,0)</f>
        <v>0</v>
      </c>
      <c r="AE489" s="166">
        <f>VLOOKUP(L489,Schnitt5!L:P,3,0)</f>
        <v>0</v>
      </c>
      <c r="AF489" s="166">
        <f>VLOOKUP(L489,Schnitt6!L:P,3,0)</f>
        <v>0</v>
      </c>
    </row>
    <row r="490" spans="12:32" x14ac:dyDescent="0.25">
      <c r="L490" s="264">
        <f>Member!A490</f>
        <v>16432</v>
      </c>
      <c r="M490" s="166">
        <f t="shared" si="38"/>
        <v>0</v>
      </c>
      <c r="N490" s="166">
        <f t="shared" si="39"/>
        <v>0</v>
      </c>
      <c r="O490" s="166">
        <f t="shared" si="40"/>
        <v>0</v>
      </c>
      <c r="P490" s="166">
        <f t="shared" si="41"/>
        <v>49</v>
      </c>
      <c r="S490" s="166">
        <f>VLOOKUP(L490,Schnitt1!L:P,2,0)</f>
        <v>0</v>
      </c>
      <c r="T490" s="166">
        <f>VLOOKUP(L490,Schnitt2!L:P,2,0)</f>
        <v>0</v>
      </c>
      <c r="U490" s="166">
        <f>VLOOKUP(L490,Schnitt3!L:P,2,0)</f>
        <v>0</v>
      </c>
      <c r="V490" s="166">
        <f>VLOOKUP(L490,Schnitt4!L:P,2,0)</f>
        <v>0</v>
      </c>
      <c r="W490" s="166">
        <f>VLOOKUP(L490,Schnitt5!L:P,2,0)</f>
        <v>0</v>
      </c>
      <c r="X490" s="166">
        <f>VLOOKUP(L490,Schnitt6!L:P,2,0)</f>
        <v>0</v>
      </c>
      <c r="AA490" s="166">
        <f>VLOOKUP(L490,Schnitt1!L:P,3,0)</f>
        <v>0</v>
      </c>
      <c r="AB490" s="166">
        <f>VLOOKUP(L490,Schnitt2!L:P,3,0)</f>
        <v>0</v>
      </c>
      <c r="AC490" s="166">
        <f>VLOOKUP(L490,Schnitt3!L:P,3,0)</f>
        <v>0</v>
      </c>
      <c r="AD490" s="166">
        <f>VLOOKUP(L490,Schnitt4!L:P,3,0)</f>
        <v>0</v>
      </c>
      <c r="AE490" s="166">
        <f>VLOOKUP(L490,Schnitt5!L:P,3,0)</f>
        <v>0</v>
      </c>
      <c r="AF490" s="166">
        <f>VLOOKUP(L490,Schnitt6!L:P,3,0)</f>
        <v>0</v>
      </c>
    </row>
    <row r="491" spans="12:32" x14ac:dyDescent="0.25">
      <c r="L491" s="264">
        <f>Member!A491</f>
        <v>16437</v>
      </c>
      <c r="M491" s="166">
        <f t="shared" si="38"/>
        <v>0</v>
      </c>
      <c r="N491" s="166">
        <f t="shared" si="39"/>
        <v>0</v>
      </c>
      <c r="O491" s="166">
        <f t="shared" si="40"/>
        <v>0</v>
      </c>
      <c r="P491" s="166">
        <f t="shared" si="41"/>
        <v>49</v>
      </c>
      <c r="S491" s="166">
        <f>VLOOKUP(L491,Schnitt1!L:P,2,0)</f>
        <v>0</v>
      </c>
      <c r="T491" s="166">
        <f>VLOOKUP(L491,Schnitt2!L:P,2,0)</f>
        <v>0</v>
      </c>
      <c r="U491" s="166">
        <f>VLOOKUP(L491,Schnitt3!L:P,2,0)</f>
        <v>0</v>
      </c>
      <c r="V491" s="166">
        <f>VLOOKUP(L491,Schnitt4!L:P,2,0)</f>
        <v>0</v>
      </c>
      <c r="W491" s="166">
        <f>VLOOKUP(L491,Schnitt5!L:P,2,0)</f>
        <v>0</v>
      </c>
      <c r="X491" s="166">
        <f>VLOOKUP(L491,Schnitt6!L:P,2,0)</f>
        <v>0</v>
      </c>
      <c r="AA491" s="166">
        <f>VLOOKUP(L491,Schnitt1!L:P,3,0)</f>
        <v>0</v>
      </c>
      <c r="AB491" s="166">
        <f>VLOOKUP(L491,Schnitt2!L:P,3,0)</f>
        <v>0</v>
      </c>
      <c r="AC491" s="166">
        <f>VLOOKUP(L491,Schnitt3!L:P,3,0)</f>
        <v>0</v>
      </c>
      <c r="AD491" s="166">
        <f>VLOOKUP(L491,Schnitt4!L:P,3,0)</f>
        <v>0</v>
      </c>
      <c r="AE491" s="166">
        <f>VLOOKUP(L491,Schnitt5!L:P,3,0)</f>
        <v>0</v>
      </c>
      <c r="AF491" s="166">
        <f>VLOOKUP(L491,Schnitt6!L:P,3,0)</f>
        <v>0</v>
      </c>
    </row>
    <row r="492" spans="12:32" x14ac:dyDescent="0.25">
      <c r="L492" s="264">
        <f>Member!A492</f>
        <v>16493</v>
      </c>
      <c r="M492" s="166">
        <f t="shared" si="38"/>
        <v>0</v>
      </c>
      <c r="N492" s="166">
        <f t="shared" si="39"/>
        <v>0</v>
      </c>
      <c r="O492" s="166">
        <f t="shared" si="40"/>
        <v>0</v>
      </c>
      <c r="P492" s="166">
        <f t="shared" si="41"/>
        <v>49</v>
      </c>
      <c r="S492" s="166">
        <f>VLOOKUP(L492,Schnitt1!L:P,2,0)</f>
        <v>0</v>
      </c>
      <c r="T492" s="166">
        <f>VLOOKUP(L492,Schnitt2!L:P,2,0)</f>
        <v>0</v>
      </c>
      <c r="U492" s="166">
        <f>VLOOKUP(L492,Schnitt3!L:P,2,0)</f>
        <v>0</v>
      </c>
      <c r="V492" s="166">
        <f>VLOOKUP(L492,Schnitt4!L:P,2,0)</f>
        <v>0</v>
      </c>
      <c r="W492" s="166">
        <f>VLOOKUP(L492,Schnitt5!L:P,2,0)</f>
        <v>0</v>
      </c>
      <c r="X492" s="166">
        <f>VLOOKUP(L492,Schnitt6!L:P,2,0)</f>
        <v>0</v>
      </c>
      <c r="AA492" s="166">
        <f>VLOOKUP(L492,Schnitt1!L:P,3,0)</f>
        <v>0</v>
      </c>
      <c r="AB492" s="166">
        <f>VLOOKUP(L492,Schnitt2!L:P,3,0)</f>
        <v>0</v>
      </c>
      <c r="AC492" s="166">
        <f>VLOOKUP(L492,Schnitt3!L:P,3,0)</f>
        <v>0</v>
      </c>
      <c r="AD492" s="166">
        <f>VLOOKUP(L492,Schnitt4!L:P,3,0)</f>
        <v>0</v>
      </c>
      <c r="AE492" s="166">
        <f>VLOOKUP(L492,Schnitt5!L:P,3,0)</f>
        <v>0</v>
      </c>
      <c r="AF492" s="166">
        <f>VLOOKUP(L492,Schnitt6!L:P,3,0)</f>
        <v>0</v>
      </c>
    </row>
    <row r="493" spans="12:32" x14ac:dyDescent="0.25">
      <c r="L493" s="264">
        <f>Member!A493</f>
        <v>38791</v>
      </c>
      <c r="M493" s="166">
        <f t="shared" si="38"/>
        <v>0</v>
      </c>
      <c r="N493" s="166">
        <f t="shared" si="39"/>
        <v>0</v>
      </c>
      <c r="O493" s="166">
        <f t="shared" si="40"/>
        <v>0</v>
      </c>
      <c r="P493" s="166">
        <f t="shared" si="41"/>
        <v>49</v>
      </c>
      <c r="S493" s="166">
        <f>VLOOKUP(L493,Schnitt1!L:P,2,0)</f>
        <v>0</v>
      </c>
      <c r="T493" s="166">
        <f>VLOOKUP(L493,Schnitt2!L:P,2,0)</f>
        <v>0</v>
      </c>
      <c r="U493" s="166">
        <f>VLOOKUP(L493,Schnitt3!L:P,2,0)</f>
        <v>0</v>
      </c>
      <c r="V493" s="166">
        <f>VLOOKUP(L493,Schnitt4!L:P,2,0)</f>
        <v>0</v>
      </c>
      <c r="W493" s="166">
        <f>VLOOKUP(L493,Schnitt5!L:P,2,0)</f>
        <v>0</v>
      </c>
      <c r="X493" s="166">
        <f>VLOOKUP(L493,Schnitt6!L:P,2,0)</f>
        <v>0</v>
      </c>
      <c r="AA493" s="166">
        <f>VLOOKUP(L493,Schnitt1!L:P,3,0)</f>
        <v>0</v>
      </c>
      <c r="AB493" s="166">
        <f>VLOOKUP(L493,Schnitt2!L:P,3,0)</f>
        <v>0</v>
      </c>
      <c r="AC493" s="166">
        <f>VLOOKUP(L493,Schnitt3!L:P,3,0)</f>
        <v>0</v>
      </c>
      <c r="AD493" s="166">
        <f>VLOOKUP(L493,Schnitt4!L:P,3,0)</f>
        <v>0</v>
      </c>
      <c r="AE493" s="166">
        <f>VLOOKUP(L493,Schnitt5!L:P,3,0)</f>
        <v>0</v>
      </c>
      <c r="AF493" s="166">
        <f>VLOOKUP(L493,Schnitt6!L:P,3,0)</f>
        <v>0</v>
      </c>
    </row>
    <row r="494" spans="12:32" x14ac:dyDescent="0.25">
      <c r="L494" s="264">
        <f>Member!A494</f>
        <v>38804</v>
      </c>
      <c r="M494" s="166">
        <f t="shared" si="38"/>
        <v>0</v>
      </c>
      <c r="N494" s="166">
        <f t="shared" si="39"/>
        <v>0</v>
      </c>
      <c r="O494" s="166">
        <f t="shared" si="40"/>
        <v>0</v>
      </c>
      <c r="P494" s="166">
        <f t="shared" si="41"/>
        <v>49</v>
      </c>
      <c r="S494" s="166">
        <f>VLOOKUP(L494,Schnitt1!L:P,2,0)</f>
        <v>0</v>
      </c>
      <c r="T494" s="166">
        <f>VLOOKUP(L494,Schnitt2!L:P,2,0)</f>
        <v>0</v>
      </c>
      <c r="U494" s="166">
        <f>VLOOKUP(L494,Schnitt3!L:P,2,0)</f>
        <v>0</v>
      </c>
      <c r="V494" s="166">
        <f>VLOOKUP(L494,Schnitt4!L:P,2,0)</f>
        <v>0</v>
      </c>
      <c r="W494" s="166">
        <f>VLOOKUP(L494,Schnitt5!L:P,2,0)</f>
        <v>0</v>
      </c>
      <c r="X494" s="166">
        <f>VLOOKUP(L494,Schnitt6!L:P,2,0)</f>
        <v>0</v>
      </c>
      <c r="AA494" s="166">
        <f>VLOOKUP(L494,Schnitt1!L:P,3,0)</f>
        <v>0</v>
      </c>
      <c r="AB494" s="166">
        <f>VLOOKUP(L494,Schnitt2!L:P,3,0)</f>
        <v>0</v>
      </c>
      <c r="AC494" s="166">
        <f>VLOOKUP(L494,Schnitt3!L:P,3,0)</f>
        <v>0</v>
      </c>
      <c r="AD494" s="166">
        <f>VLOOKUP(L494,Schnitt4!L:P,3,0)</f>
        <v>0</v>
      </c>
      <c r="AE494" s="166">
        <f>VLOOKUP(L494,Schnitt5!L:P,3,0)</f>
        <v>0</v>
      </c>
      <c r="AF494" s="166">
        <f>VLOOKUP(L494,Schnitt6!L:P,3,0)</f>
        <v>0</v>
      </c>
    </row>
    <row r="495" spans="12:32" x14ac:dyDescent="0.25">
      <c r="L495" s="264">
        <f>Member!A495</f>
        <v>38917</v>
      </c>
      <c r="M495" s="166">
        <f t="shared" si="38"/>
        <v>0</v>
      </c>
      <c r="N495" s="166">
        <f t="shared" si="39"/>
        <v>0</v>
      </c>
      <c r="O495" s="166">
        <f t="shared" si="40"/>
        <v>0</v>
      </c>
      <c r="P495" s="166">
        <f t="shared" si="41"/>
        <v>49</v>
      </c>
      <c r="S495" s="166">
        <f>VLOOKUP(L495,Schnitt1!L:P,2,0)</f>
        <v>0</v>
      </c>
      <c r="T495" s="166">
        <f>VLOOKUP(L495,Schnitt2!L:P,2,0)</f>
        <v>0</v>
      </c>
      <c r="U495" s="166">
        <f>VLOOKUP(L495,Schnitt3!L:P,2,0)</f>
        <v>0</v>
      </c>
      <c r="V495" s="166">
        <f>VLOOKUP(L495,Schnitt4!L:P,2,0)</f>
        <v>0</v>
      </c>
      <c r="W495" s="166">
        <f>VLOOKUP(L495,Schnitt5!L:P,2,0)</f>
        <v>0</v>
      </c>
      <c r="X495" s="166">
        <f>VLOOKUP(L495,Schnitt6!L:P,2,0)</f>
        <v>0</v>
      </c>
      <c r="AA495" s="166">
        <f>VLOOKUP(L495,Schnitt1!L:P,3,0)</f>
        <v>0</v>
      </c>
      <c r="AB495" s="166">
        <f>VLOOKUP(L495,Schnitt2!L:P,3,0)</f>
        <v>0</v>
      </c>
      <c r="AC495" s="166">
        <f>VLOOKUP(L495,Schnitt3!L:P,3,0)</f>
        <v>0</v>
      </c>
      <c r="AD495" s="166">
        <f>VLOOKUP(L495,Schnitt4!L:P,3,0)</f>
        <v>0</v>
      </c>
      <c r="AE495" s="166">
        <f>VLOOKUP(L495,Schnitt5!L:P,3,0)</f>
        <v>0</v>
      </c>
      <c r="AF495" s="166">
        <f>VLOOKUP(L495,Schnitt6!L:P,3,0)</f>
        <v>0</v>
      </c>
    </row>
    <row r="496" spans="12:32" x14ac:dyDescent="0.25">
      <c r="L496" s="264">
        <f>Member!A496</f>
        <v>16501</v>
      </c>
      <c r="M496" s="166">
        <f t="shared" si="38"/>
        <v>0</v>
      </c>
      <c r="N496" s="166">
        <f t="shared" si="39"/>
        <v>0</v>
      </c>
      <c r="O496" s="166">
        <f t="shared" si="40"/>
        <v>0</v>
      </c>
      <c r="P496" s="166">
        <f t="shared" si="41"/>
        <v>49</v>
      </c>
      <c r="S496" s="166">
        <f>VLOOKUP(L496,Schnitt1!L:P,2,0)</f>
        <v>0</v>
      </c>
      <c r="T496" s="166">
        <f>VLOOKUP(L496,Schnitt2!L:P,2,0)</f>
        <v>0</v>
      </c>
      <c r="U496" s="166">
        <f>VLOOKUP(L496,Schnitt3!L:P,2,0)</f>
        <v>0</v>
      </c>
      <c r="V496" s="166">
        <f>VLOOKUP(L496,Schnitt4!L:P,2,0)</f>
        <v>0</v>
      </c>
      <c r="W496" s="166">
        <f>VLOOKUP(L496,Schnitt5!L:P,2,0)</f>
        <v>0</v>
      </c>
      <c r="X496" s="166">
        <f>VLOOKUP(L496,Schnitt6!L:P,2,0)</f>
        <v>0</v>
      </c>
      <c r="AA496" s="166">
        <f>VLOOKUP(L496,Schnitt1!L:P,3,0)</f>
        <v>0</v>
      </c>
      <c r="AB496" s="166">
        <f>VLOOKUP(L496,Schnitt2!L:P,3,0)</f>
        <v>0</v>
      </c>
      <c r="AC496" s="166">
        <f>VLOOKUP(L496,Schnitt3!L:P,3,0)</f>
        <v>0</v>
      </c>
      <c r="AD496" s="166">
        <f>VLOOKUP(L496,Schnitt4!L:P,3,0)</f>
        <v>0</v>
      </c>
      <c r="AE496" s="166">
        <f>VLOOKUP(L496,Schnitt5!L:P,3,0)</f>
        <v>0</v>
      </c>
      <c r="AF496" s="166">
        <f>VLOOKUP(L496,Schnitt6!L:P,3,0)</f>
        <v>0</v>
      </c>
    </row>
    <row r="497" spans="12:32" x14ac:dyDescent="0.25">
      <c r="L497" s="264">
        <f>Member!A497</f>
        <v>16431</v>
      </c>
      <c r="M497" s="166">
        <f t="shared" si="38"/>
        <v>0</v>
      </c>
      <c r="N497" s="166">
        <f t="shared" si="39"/>
        <v>0</v>
      </c>
      <c r="O497" s="166">
        <f t="shared" si="40"/>
        <v>0</v>
      </c>
      <c r="P497" s="166">
        <f t="shared" si="41"/>
        <v>49</v>
      </c>
      <c r="S497" s="166">
        <f>VLOOKUP(L497,Schnitt1!L:P,2,0)</f>
        <v>0</v>
      </c>
      <c r="T497" s="166">
        <f>VLOOKUP(L497,Schnitt2!L:P,2,0)</f>
        <v>0</v>
      </c>
      <c r="U497" s="166">
        <f>VLOOKUP(L497,Schnitt3!L:P,2,0)</f>
        <v>0</v>
      </c>
      <c r="V497" s="166">
        <f>VLOOKUP(L497,Schnitt4!L:P,2,0)</f>
        <v>0</v>
      </c>
      <c r="W497" s="166">
        <f>VLOOKUP(L497,Schnitt5!L:P,2,0)</f>
        <v>0</v>
      </c>
      <c r="X497" s="166">
        <f>VLOOKUP(L497,Schnitt6!L:P,2,0)</f>
        <v>0</v>
      </c>
      <c r="AA497" s="166">
        <f>VLOOKUP(L497,Schnitt1!L:P,3,0)</f>
        <v>0</v>
      </c>
      <c r="AB497" s="166">
        <f>VLOOKUP(L497,Schnitt2!L:P,3,0)</f>
        <v>0</v>
      </c>
      <c r="AC497" s="166">
        <f>VLOOKUP(L497,Schnitt3!L:P,3,0)</f>
        <v>0</v>
      </c>
      <c r="AD497" s="166">
        <f>VLOOKUP(L497,Schnitt4!L:P,3,0)</f>
        <v>0</v>
      </c>
      <c r="AE497" s="166">
        <f>VLOOKUP(L497,Schnitt5!L:P,3,0)</f>
        <v>0</v>
      </c>
      <c r="AF497" s="166">
        <f>VLOOKUP(L497,Schnitt6!L:P,3,0)</f>
        <v>0</v>
      </c>
    </row>
    <row r="498" spans="12:32" x14ac:dyDescent="0.25">
      <c r="L498" s="264">
        <f>Member!A498</f>
        <v>16438</v>
      </c>
      <c r="M498" s="166">
        <f t="shared" si="38"/>
        <v>0</v>
      </c>
      <c r="N498" s="166">
        <f t="shared" si="39"/>
        <v>0</v>
      </c>
      <c r="O498" s="166">
        <f t="shared" si="40"/>
        <v>0</v>
      </c>
      <c r="P498" s="166">
        <f t="shared" si="41"/>
        <v>49</v>
      </c>
      <c r="S498" s="166">
        <f>VLOOKUP(L498,Schnitt1!L:P,2,0)</f>
        <v>0</v>
      </c>
      <c r="T498" s="166">
        <f>VLOOKUP(L498,Schnitt2!L:P,2,0)</f>
        <v>0</v>
      </c>
      <c r="U498" s="166">
        <f>VLOOKUP(L498,Schnitt3!L:P,2,0)</f>
        <v>0</v>
      </c>
      <c r="V498" s="166">
        <f>VLOOKUP(L498,Schnitt4!L:P,2,0)</f>
        <v>0</v>
      </c>
      <c r="W498" s="166">
        <f>VLOOKUP(L498,Schnitt5!L:P,2,0)</f>
        <v>0</v>
      </c>
      <c r="X498" s="166">
        <f>VLOOKUP(L498,Schnitt6!L:P,2,0)</f>
        <v>0</v>
      </c>
      <c r="AA498" s="166">
        <f>VLOOKUP(L498,Schnitt1!L:P,3,0)</f>
        <v>0</v>
      </c>
      <c r="AB498" s="166">
        <f>VLOOKUP(L498,Schnitt2!L:P,3,0)</f>
        <v>0</v>
      </c>
      <c r="AC498" s="166">
        <f>VLOOKUP(L498,Schnitt3!L:P,3,0)</f>
        <v>0</v>
      </c>
      <c r="AD498" s="166">
        <f>VLOOKUP(L498,Schnitt4!L:P,3,0)</f>
        <v>0</v>
      </c>
      <c r="AE498" s="166">
        <f>VLOOKUP(L498,Schnitt5!L:P,3,0)</f>
        <v>0</v>
      </c>
      <c r="AF498" s="166">
        <f>VLOOKUP(L498,Schnitt6!L:P,3,0)</f>
        <v>0</v>
      </c>
    </row>
    <row r="499" spans="12:32" x14ac:dyDescent="0.25">
      <c r="L499" s="264">
        <f>Member!A499</f>
        <v>16439</v>
      </c>
      <c r="M499" s="166">
        <f t="shared" si="38"/>
        <v>0</v>
      </c>
      <c r="N499" s="166">
        <f t="shared" si="39"/>
        <v>0</v>
      </c>
      <c r="O499" s="166">
        <f t="shared" si="40"/>
        <v>0</v>
      </c>
      <c r="P499" s="166">
        <f t="shared" si="41"/>
        <v>49</v>
      </c>
      <c r="S499" s="166">
        <f>VLOOKUP(L499,Schnitt1!L:P,2,0)</f>
        <v>0</v>
      </c>
      <c r="T499" s="166">
        <f>VLOOKUP(L499,Schnitt2!L:P,2,0)</f>
        <v>0</v>
      </c>
      <c r="U499" s="166">
        <f>VLOOKUP(L499,Schnitt3!L:P,2,0)</f>
        <v>0</v>
      </c>
      <c r="V499" s="166">
        <f>VLOOKUP(L499,Schnitt4!L:P,2,0)</f>
        <v>0</v>
      </c>
      <c r="W499" s="166">
        <f>VLOOKUP(L499,Schnitt5!L:P,2,0)</f>
        <v>0</v>
      </c>
      <c r="X499" s="166">
        <f>VLOOKUP(L499,Schnitt6!L:P,2,0)</f>
        <v>0</v>
      </c>
      <c r="AA499" s="166">
        <f>VLOOKUP(L499,Schnitt1!L:P,3,0)</f>
        <v>0</v>
      </c>
      <c r="AB499" s="166">
        <f>VLOOKUP(L499,Schnitt2!L:P,3,0)</f>
        <v>0</v>
      </c>
      <c r="AC499" s="166">
        <f>VLOOKUP(L499,Schnitt3!L:P,3,0)</f>
        <v>0</v>
      </c>
      <c r="AD499" s="166">
        <f>VLOOKUP(L499,Schnitt4!L:P,3,0)</f>
        <v>0</v>
      </c>
      <c r="AE499" s="166">
        <f>VLOOKUP(L499,Schnitt5!L:P,3,0)</f>
        <v>0</v>
      </c>
      <c r="AF499" s="166">
        <f>VLOOKUP(L499,Schnitt6!L:P,3,0)</f>
        <v>0</v>
      </c>
    </row>
    <row r="500" spans="12:32" x14ac:dyDescent="0.25">
      <c r="L500" s="264">
        <f>Member!A500</f>
        <v>16430</v>
      </c>
      <c r="M500" s="166">
        <f t="shared" si="38"/>
        <v>0</v>
      </c>
      <c r="N500" s="166">
        <f t="shared" si="39"/>
        <v>0</v>
      </c>
      <c r="O500" s="166">
        <f t="shared" si="40"/>
        <v>0</v>
      </c>
      <c r="P500" s="166">
        <f t="shared" si="41"/>
        <v>49</v>
      </c>
      <c r="S500" s="166">
        <f>VLOOKUP(L500,Schnitt1!L:P,2,0)</f>
        <v>0</v>
      </c>
      <c r="T500" s="166">
        <f>VLOOKUP(L500,Schnitt2!L:P,2,0)</f>
        <v>0</v>
      </c>
      <c r="U500" s="166">
        <f>VLOOKUP(L500,Schnitt3!L:P,2,0)</f>
        <v>0</v>
      </c>
      <c r="V500" s="166">
        <f>VLOOKUP(L500,Schnitt4!L:P,2,0)</f>
        <v>0</v>
      </c>
      <c r="W500" s="166">
        <f>VLOOKUP(L500,Schnitt5!L:P,2,0)</f>
        <v>0</v>
      </c>
      <c r="X500" s="166">
        <f>VLOOKUP(L500,Schnitt6!L:P,2,0)</f>
        <v>0</v>
      </c>
      <c r="AA500" s="166">
        <f>VLOOKUP(L500,Schnitt1!L:P,3,0)</f>
        <v>0</v>
      </c>
      <c r="AB500" s="166">
        <f>VLOOKUP(L500,Schnitt2!L:P,3,0)</f>
        <v>0</v>
      </c>
      <c r="AC500" s="166">
        <f>VLOOKUP(L500,Schnitt3!L:P,3,0)</f>
        <v>0</v>
      </c>
      <c r="AD500" s="166">
        <f>VLOOKUP(L500,Schnitt4!L:P,3,0)</f>
        <v>0</v>
      </c>
      <c r="AE500" s="166">
        <f>VLOOKUP(L500,Schnitt5!L:P,3,0)</f>
        <v>0</v>
      </c>
      <c r="AF500" s="166">
        <f>VLOOKUP(L500,Schnitt6!L:P,3,0)</f>
        <v>0</v>
      </c>
    </row>
    <row r="501" spans="12:32" x14ac:dyDescent="0.25">
      <c r="L501" s="264">
        <f>Member!A501</f>
        <v>25267</v>
      </c>
      <c r="M501" s="166">
        <f t="shared" si="38"/>
        <v>0</v>
      </c>
      <c r="N501" s="166">
        <f t="shared" si="39"/>
        <v>0</v>
      </c>
      <c r="O501" s="166">
        <f t="shared" si="40"/>
        <v>0</v>
      </c>
      <c r="P501" s="166">
        <f t="shared" si="41"/>
        <v>49</v>
      </c>
      <c r="S501" s="166">
        <f>VLOOKUP(L501,Schnitt1!L:P,2,0)</f>
        <v>0</v>
      </c>
      <c r="T501" s="166">
        <f>VLOOKUP(L501,Schnitt2!L:P,2,0)</f>
        <v>0</v>
      </c>
      <c r="U501" s="166">
        <f>VLOOKUP(L501,Schnitt3!L:P,2,0)</f>
        <v>0</v>
      </c>
      <c r="V501" s="166">
        <f>VLOOKUP(L501,Schnitt4!L:P,2,0)</f>
        <v>0</v>
      </c>
      <c r="W501" s="166">
        <f>VLOOKUP(L501,Schnitt5!L:P,2,0)</f>
        <v>0</v>
      </c>
      <c r="X501" s="166">
        <f>VLOOKUP(L501,Schnitt6!L:P,2,0)</f>
        <v>0</v>
      </c>
      <c r="AA501" s="166">
        <f>VLOOKUP(L501,Schnitt1!L:P,3,0)</f>
        <v>0</v>
      </c>
      <c r="AB501" s="166">
        <f>VLOOKUP(L501,Schnitt2!L:P,3,0)</f>
        <v>0</v>
      </c>
      <c r="AC501" s="166">
        <f>VLOOKUP(L501,Schnitt3!L:P,3,0)</f>
        <v>0</v>
      </c>
      <c r="AD501" s="166">
        <f>VLOOKUP(L501,Schnitt4!L:P,3,0)</f>
        <v>0</v>
      </c>
      <c r="AE501" s="166">
        <f>VLOOKUP(L501,Schnitt5!L:P,3,0)</f>
        <v>0</v>
      </c>
      <c r="AF501" s="166">
        <f>VLOOKUP(L501,Schnitt6!L:P,3,0)</f>
        <v>0</v>
      </c>
    </row>
    <row r="502" spans="12:32" x14ac:dyDescent="0.25">
      <c r="L502" s="264">
        <f>Member!A502</f>
        <v>7393</v>
      </c>
      <c r="M502" s="166">
        <f t="shared" si="38"/>
        <v>0</v>
      </c>
      <c r="N502" s="166">
        <f t="shared" si="39"/>
        <v>0</v>
      </c>
      <c r="O502" s="166">
        <f t="shared" si="40"/>
        <v>0</v>
      </c>
      <c r="P502" s="166">
        <f t="shared" si="41"/>
        <v>49</v>
      </c>
      <c r="S502" s="166">
        <f>VLOOKUP(L502,Schnitt1!L:P,2,0)</f>
        <v>0</v>
      </c>
      <c r="T502" s="166">
        <f>VLOOKUP(L502,Schnitt2!L:P,2,0)</f>
        <v>0</v>
      </c>
      <c r="U502" s="166">
        <f>VLOOKUP(L502,Schnitt3!L:P,2,0)</f>
        <v>0</v>
      </c>
      <c r="V502" s="166">
        <f>VLOOKUP(L502,Schnitt4!L:P,2,0)</f>
        <v>0</v>
      </c>
      <c r="W502" s="166">
        <f>VLOOKUP(L502,Schnitt5!L:P,2,0)</f>
        <v>0</v>
      </c>
      <c r="X502" s="166">
        <f>VLOOKUP(L502,Schnitt6!L:P,2,0)</f>
        <v>0</v>
      </c>
      <c r="AA502" s="166">
        <f>VLOOKUP(L502,Schnitt1!L:P,3,0)</f>
        <v>0</v>
      </c>
      <c r="AB502" s="166">
        <f>VLOOKUP(L502,Schnitt2!L:P,3,0)</f>
        <v>0</v>
      </c>
      <c r="AC502" s="166">
        <f>VLOOKUP(L502,Schnitt3!L:P,3,0)</f>
        <v>0</v>
      </c>
      <c r="AD502" s="166">
        <f>VLOOKUP(L502,Schnitt4!L:P,3,0)</f>
        <v>0</v>
      </c>
      <c r="AE502" s="166">
        <f>VLOOKUP(L502,Schnitt5!L:P,3,0)</f>
        <v>0</v>
      </c>
      <c r="AF502" s="166">
        <f>VLOOKUP(L502,Schnitt6!L:P,3,0)</f>
        <v>0</v>
      </c>
    </row>
    <row r="503" spans="12:32" x14ac:dyDescent="0.25">
      <c r="L503" s="264">
        <f>Member!A503</f>
        <v>7387</v>
      </c>
      <c r="M503" s="166">
        <f t="shared" si="38"/>
        <v>0</v>
      </c>
      <c r="N503" s="166">
        <f t="shared" si="39"/>
        <v>0</v>
      </c>
      <c r="O503" s="166">
        <f t="shared" si="40"/>
        <v>0</v>
      </c>
      <c r="P503" s="166">
        <f t="shared" si="41"/>
        <v>49</v>
      </c>
      <c r="S503" s="166">
        <f>VLOOKUP(L503,Schnitt1!L:P,2,0)</f>
        <v>0</v>
      </c>
      <c r="T503" s="166">
        <f>VLOOKUP(L503,Schnitt2!L:P,2,0)</f>
        <v>0</v>
      </c>
      <c r="U503" s="166">
        <f>VLOOKUP(L503,Schnitt3!L:P,2,0)</f>
        <v>0</v>
      </c>
      <c r="V503" s="166">
        <f>VLOOKUP(L503,Schnitt4!L:P,2,0)</f>
        <v>0</v>
      </c>
      <c r="W503" s="166">
        <f>VLOOKUP(L503,Schnitt5!L:P,2,0)</f>
        <v>0</v>
      </c>
      <c r="X503" s="166">
        <f>VLOOKUP(L503,Schnitt6!L:P,2,0)</f>
        <v>0</v>
      </c>
      <c r="AA503" s="166">
        <f>VLOOKUP(L503,Schnitt1!L:P,3,0)</f>
        <v>0</v>
      </c>
      <c r="AB503" s="166">
        <f>VLOOKUP(L503,Schnitt2!L:P,3,0)</f>
        <v>0</v>
      </c>
      <c r="AC503" s="166">
        <f>VLOOKUP(L503,Schnitt3!L:P,3,0)</f>
        <v>0</v>
      </c>
      <c r="AD503" s="166">
        <f>VLOOKUP(L503,Schnitt4!L:P,3,0)</f>
        <v>0</v>
      </c>
      <c r="AE503" s="166">
        <f>VLOOKUP(L503,Schnitt5!L:P,3,0)</f>
        <v>0</v>
      </c>
      <c r="AF503" s="166">
        <f>VLOOKUP(L503,Schnitt6!L:P,3,0)</f>
        <v>0</v>
      </c>
    </row>
    <row r="504" spans="12:32" x14ac:dyDescent="0.25">
      <c r="L504" s="264">
        <f>Member!A504</f>
        <v>25638</v>
      </c>
      <c r="M504" s="166">
        <f t="shared" si="38"/>
        <v>0</v>
      </c>
      <c r="N504" s="166">
        <f t="shared" si="39"/>
        <v>0</v>
      </c>
      <c r="O504" s="166">
        <f t="shared" si="40"/>
        <v>0</v>
      </c>
      <c r="P504" s="166">
        <f t="shared" si="41"/>
        <v>49</v>
      </c>
      <c r="S504" s="166">
        <f>VLOOKUP(L504,Schnitt1!L:P,2,0)</f>
        <v>0</v>
      </c>
      <c r="T504" s="166">
        <f>VLOOKUP(L504,Schnitt2!L:P,2,0)</f>
        <v>0</v>
      </c>
      <c r="U504" s="166">
        <f>VLOOKUP(L504,Schnitt3!L:P,2,0)</f>
        <v>0</v>
      </c>
      <c r="V504" s="166">
        <f>VLOOKUP(L504,Schnitt4!L:P,2,0)</f>
        <v>0</v>
      </c>
      <c r="W504" s="166">
        <f>VLOOKUP(L504,Schnitt5!L:P,2,0)</f>
        <v>0</v>
      </c>
      <c r="X504" s="166">
        <f>VLOOKUP(L504,Schnitt6!L:P,2,0)</f>
        <v>0</v>
      </c>
      <c r="AA504" s="166">
        <f>VLOOKUP(L504,Schnitt1!L:P,3,0)</f>
        <v>0</v>
      </c>
      <c r="AB504" s="166">
        <f>VLOOKUP(L504,Schnitt2!L:P,3,0)</f>
        <v>0</v>
      </c>
      <c r="AC504" s="166">
        <f>VLOOKUP(L504,Schnitt3!L:P,3,0)</f>
        <v>0</v>
      </c>
      <c r="AD504" s="166">
        <f>VLOOKUP(L504,Schnitt4!L:P,3,0)</f>
        <v>0</v>
      </c>
      <c r="AE504" s="166">
        <f>VLOOKUP(L504,Schnitt5!L:P,3,0)</f>
        <v>0</v>
      </c>
      <c r="AF504" s="166">
        <f>VLOOKUP(L504,Schnitt6!L:P,3,0)</f>
        <v>0</v>
      </c>
    </row>
    <row r="505" spans="12:32" x14ac:dyDescent="0.25">
      <c r="L505" s="264">
        <f>Member!A505</f>
        <v>7390</v>
      </c>
      <c r="M505" s="166">
        <f t="shared" si="38"/>
        <v>0</v>
      </c>
      <c r="N505" s="166">
        <f t="shared" si="39"/>
        <v>0</v>
      </c>
      <c r="O505" s="166">
        <f t="shared" si="40"/>
        <v>0</v>
      </c>
      <c r="P505" s="166">
        <f t="shared" si="41"/>
        <v>49</v>
      </c>
      <c r="S505" s="166">
        <f>VLOOKUP(L505,Schnitt1!L:P,2,0)</f>
        <v>0</v>
      </c>
      <c r="T505" s="166">
        <f>VLOOKUP(L505,Schnitt2!L:P,2,0)</f>
        <v>0</v>
      </c>
      <c r="U505" s="166">
        <f>VLOOKUP(L505,Schnitt3!L:P,2,0)</f>
        <v>0</v>
      </c>
      <c r="V505" s="166">
        <f>VLOOKUP(L505,Schnitt4!L:P,2,0)</f>
        <v>0</v>
      </c>
      <c r="W505" s="166">
        <f>VLOOKUP(L505,Schnitt5!L:P,2,0)</f>
        <v>0</v>
      </c>
      <c r="X505" s="166">
        <f>VLOOKUP(L505,Schnitt6!L:P,2,0)</f>
        <v>0</v>
      </c>
      <c r="AA505" s="166">
        <f>VLOOKUP(L505,Schnitt1!L:P,3,0)</f>
        <v>0</v>
      </c>
      <c r="AB505" s="166">
        <f>VLOOKUP(L505,Schnitt2!L:P,3,0)</f>
        <v>0</v>
      </c>
      <c r="AC505" s="166">
        <f>VLOOKUP(L505,Schnitt3!L:P,3,0)</f>
        <v>0</v>
      </c>
      <c r="AD505" s="166">
        <f>VLOOKUP(L505,Schnitt4!L:P,3,0)</f>
        <v>0</v>
      </c>
      <c r="AE505" s="166">
        <f>VLOOKUP(L505,Schnitt5!L:P,3,0)</f>
        <v>0</v>
      </c>
      <c r="AF505" s="166">
        <f>VLOOKUP(L505,Schnitt6!L:P,3,0)</f>
        <v>0</v>
      </c>
    </row>
    <row r="506" spans="12:32" x14ac:dyDescent="0.25">
      <c r="L506" s="264">
        <f>Member!A506</f>
        <v>25727</v>
      </c>
      <c r="M506" s="166">
        <f t="shared" si="38"/>
        <v>0</v>
      </c>
      <c r="N506" s="166">
        <f t="shared" si="39"/>
        <v>0</v>
      </c>
      <c r="O506" s="166">
        <f t="shared" si="40"/>
        <v>0</v>
      </c>
      <c r="P506" s="166">
        <f t="shared" si="41"/>
        <v>49</v>
      </c>
      <c r="S506" s="166">
        <f>VLOOKUP(L506,Schnitt1!L:P,2,0)</f>
        <v>0</v>
      </c>
      <c r="T506" s="166">
        <f>VLOOKUP(L506,Schnitt2!L:P,2,0)</f>
        <v>0</v>
      </c>
      <c r="U506" s="166">
        <f>VLOOKUP(L506,Schnitt3!L:P,2,0)</f>
        <v>0</v>
      </c>
      <c r="V506" s="166">
        <f>VLOOKUP(L506,Schnitt4!L:P,2,0)</f>
        <v>0</v>
      </c>
      <c r="W506" s="166">
        <f>VLOOKUP(L506,Schnitt5!L:P,2,0)</f>
        <v>0</v>
      </c>
      <c r="X506" s="166">
        <f>VLOOKUP(L506,Schnitt6!L:P,2,0)</f>
        <v>0</v>
      </c>
      <c r="AA506" s="166">
        <f>VLOOKUP(L506,Schnitt1!L:P,3,0)</f>
        <v>0</v>
      </c>
      <c r="AB506" s="166">
        <f>VLOOKUP(L506,Schnitt2!L:P,3,0)</f>
        <v>0</v>
      </c>
      <c r="AC506" s="166">
        <f>VLOOKUP(L506,Schnitt3!L:P,3,0)</f>
        <v>0</v>
      </c>
      <c r="AD506" s="166">
        <f>VLOOKUP(L506,Schnitt4!L:P,3,0)</f>
        <v>0</v>
      </c>
      <c r="AE506" s="166">
        <f>VLOOKUP(L506,Schnitt5!L:P,3,0)</f>
        <v>0</v>
      </c>
      <c r="AF506" s="166">
        <f>VLOOKUP(L506,Schnitt6!L:P,3,0)</f>
        <v>0</v>
      </c>
    </row>
    <row r="507" spans="12:32" x14ac:dyDescent="0.25">
      <c r="L507" s="264">
        <f>Member!A507</f>
        <v>16809</v>
      </c>
      <c r="M507" s="166">
        <f t="shared" si="38"/>
        <v>0</v>
      </c>
      <c r="N507" s="166">
        <f t="shared" si="39"/>
        <v>0</v>
      </c>
      <c r="O507" s="166">
        <f t="shared" si="40"/>
        <v>0</v>
      </c>
      <c r="P507" s="166">
        <f t="shared" si="41"/>
        <v>49</v>
      </c>
      <c r="S507" s="166">
        <f>VLOOKUP(L507,Schnitt1!L:P,2,0)</f>
        <v>0</v>
      </c>
      <c r="T507" s="166">
        <f>VLOOKUP(L507,Schnitt2!L:P,2,0)</f>
        <v>0</v>
      </c>
      <c r="U507" s="166">
        <f>VLOOKUP(L507,Schnitt3!L:P,2,0)</f>
        <v>0</v>
      </c>
      <c r="V507" s="166">
        <f>VLOOKUP(L507,Schnitt4!L:P,2,0)</f>
        <v>0</v>
      </c>
      <c r="W507" s="166">
        <f>VLOOKUP(L507,Schnitt5!L:P,2,0)</f>
        <v>0</v>
      </c>
      <c r="X507" s="166">
        <f>VLOOKUP(L507,Schnitt6!L:P,2,0)</f>
        <v>0</v>
      </c>
      <c r="AA507" s="166">
        <f>VLOOKUP(L507,Schnitt1!L:P,3,0)</f>
        <v>0</v>
      </c>
      <c r="AB507" s="166">
        <f>VLOOKUP(L507,Schnitt2!L:P,3,0)</f>
        <v>0</v>
      </c>
      <c r="AC507" s="166">
        <f>VLOOKUP(L507,Schnitt3!L:P,3,0)</f>
        <v>0</v>
      </c>
      <c r="AD507" s="166">
        <f>VLOOKUP(L507,Schnitt4!L:P,3,0)</f>
        <v>0</v>
      </c>
      <c r="AE507" s="166">
        <f>VLOOKUP(L507,Schnitt5!L:P,3,0)</f>
        <v>0</v>
      </c>
      <c r="AF507" s="166">
        <f>VLOOKUP(L507,Schnitt6!L:P,3,0)</f>
        <v>0</v>
      </c>
    </row>
    <row r="508" spans="12:32" x14ac:dyDescent="0.25">
      <c r="L508" s="264">
        <f>Member!A508</f>
        <v>7397</v>
      </c>
      <c r="M508" s="166">
        <f t="shared" si="38"/>
        <v>0</v>
      </c>
      <c r="N508" s="166">
        <f t="shared" si="39"/>
        <v>0</v>
      </c>
      <c r="O508" s="166">
        <f t="shared" si="40"/>
        <v>0</v>
      </c>
      <c r="P508" s="166">
        <f t="shared" si="41"/>
        <v>49</v>
      </c>
      <c r="S508" s="166">
        <f>VLOOKUP(L508,Schnitt1!L:P,2,0)</f>
        <v>0</v>
      </c>
      <c r="T508" s="166">
        <f>VLOOKUP(L508,Schnitt2!L:P,2,0)</f>
        <v>0</v>
      </c>
      <c r="U508" s="166">
        <f>VLOOKUP(L508,Schnitt3!L:P,2,0)</f>
        <v>0</v>
      </c>
      <c r="V508" s="166">
        <f>VLOOKUP(L508,Schnitt4!L:P,2,0)</f>
        <v>0</v>
      </c>
      <c r="W508" s="166">
        <f>VLOOKUP(L508,Schnitt5!L:P,2,0)</f>
        <v>0</v>
      </c>
      <c r="X508" s="166">
        <f>VLOOKUP(L508,Schnitt6!L:P,2,0)</f>
        <v>0</v>
      </c>
      <c r="AA508" s="166">
        <f>VLOOKUP(L508,Schnitt1!L:P,3,0)</f>
        <v>0</v>
      </c>
      <c r="AB508" s="166">
        <f>VLOOKUP(L508,Schnitt2!L:P,3,0)</f>
        <v>0</v>
      </c>
      <c r="AC508" s="166">
        <f>VLOOKUP(L508,Schnitt3!L:P,3,0)</f>
        <v>0</v>
      </c>
      <c r="AD508" s="166">
        <f>VLOOKUP(L508,Schnitt4!L:P,3,0)</f>
        <v>0</v>
      </c>
      <c r="AE508" s="166">
        <f>VLOOKUP(L508,Schnitt5!L:P,3,0)</f>
        <v>0</v>
      </c>
      <c r="AF508" s="166">
        <f>VLOOKUP(L508,Schnitt6!L:P,3,0)</f>
        <v>0</v>
      </c>
    </row>
    <row r="509" spans="12:32" x14ac:dyDescent="0.25">
      <c r="L509" s="264">
        <f>Member!A509</f>
        <v>7395</v>
      </c>
      <c r="M509" s="166">
        <f t="shared" si="38"/>
        <v>0</v>
      </c>
      <c r="N509" s="166">
        <f t="shared" si="39"/>
        <v>0</v>
      </c>
      <c r="O509" s="166">
        <f t="shared" si="40"/>
        <v>0</v>
      </c>
      <c r="P509" s="166">
        <f t="shared" si="41"/>
        <v>49</v>
      </c>
      <c r="S509" s="166">
        <f>VLOOKUP(L509,Schnitt1!L:P,2,0)</f>
        <v>0</v>
      </c>
      <c r="T509" s="166">
        <f>VLOOKUP(L509,Schnitt2!L:P,2,0)</f>
        <v>0</v>
      </c>
      <c r="U509" s="166">
        <f>VLOOKUP(L509,Schnitt3!L:P,2,0)</f>
        <v>0</v>
      </c>
      <c r="V509" s="166">
        <f>VLOOKUP(L509,Schnitt4!L:P,2,0)</f>
        <v>0</v>
      </c>
      <c r="W509" s="166">
        <f>VLOOKUP(L509,Schnitt5!L:P,2,0)</f>
        <v>0</v>
      </c>
      <c r="X509" s="166">
        <f>VLOOKUP(L509,Schnitt6!L:P,2,0)</f>
        <v>0</v>
      </c>
      <c r="AA509" s="166">
        <f>VLOOKUP(L509,Schnitt1!L:P,3,0)</f>
        <v>0</v>
      </c>
      <c r="AB509" s="166">
        <f>VLOOKUP(L509,Schnitt2!L:P,3,0)</f>
        <v>0</v>
      </c>
      <c r="AC509" s="166">
        <f>VLOOKUP(L509,Schnitt3!L:P,3,0)</f>
        <v>0</v>
      </c>
      <c r="AD509" s="166">
        <f>VLOOKUP(L509,Schnitt4!L:P,3,0)</f>
        <v>0</v>
      </c>
      <c r="AE509" s="166">
        <f>VLOOKUP(L509,Schnitt5!L:P,3,0)</f>
        <v>0</v>
      </c>
      <c r="AF509" s="166">
        <f>VLOOKUP(L509,Schnitt6!L:P,3,0)</f>
        <v>0</v>
      </c>
    </row>
    <row r="510" spans="12:32" x14ac:dyDescent="0.25">
      <c r="L510" s="264">
        <f>Member!A510</f>
        <v>38521</v>
      </c>
      <c r="M510" s="166">
        <f t="shared" si="38"/>
        <v>0</v>
      </c>
      <c r="N510" s="166">
        <f t="shared" si="39"/>
        <v>0</v>
      </c>
      <c r="O510" s="166">
        <f t="shared" si="40"/>
        <v>0</v>
      </c>
      <c r="P510" s="166">
        <f t="shared" si="41"/>
        <v>49</v>
      </c>
      <c r="S510" s="166">
        <f>VLOOKUP(L510,Schnitt1!L:P,2,0)</f>
        <v>0</v>
      </c>
      <c r="T510" s="166">
        <f>VLOOKUP(L510,Schnitt2!L:P,2,0)</f>
        <v>0</v>
      </c>
      <c r="U510" s="166">
        <f>VLOOKUP(L510,Schnitt3!L:P,2,0)</f>
        <v>0</v>
      </c>
      <c r="V510" s="166">
        <f>VLOOKUP(L510,Schnitt4!L:P,2,0)</f>
        <v>0</v>
      </c>
      <c r="W510" s="166">
        <f>VLOOKUP(L510,Schnitt5!L:P,2,0)</f>
        <v>0</v>
      </c>
      <c r="X510" s="166">
        <f>VLOOKUP(L510,Schnitt6!L:P,2,0)</f>
        <v>0</v>
      </c>
      <c r="AA510" s="166">
        <f>VLOOKUP(L510,Schnitt1!L:P,3,0)</f>
        <v>0</v>
      </c>
      <c r="AB510" s="166">
        <f>VLOOKUP(L510,Schnitt2!L:P,3,0)</f>
        <v>0</v>
      </c>
      <c r="AC510" s="166">
        <f>VLOOKUP(L510,Schnitt3!L:P,3,0)</f>
        <v>0</v>
      </c>
      <c r="AD510" s="166">
        <f>VLOOKUP(L510,Schnitt4!L:P,3,0)</f>
        <v>0</v>
      </c>
      <c r="AE510" s="166">
        <f>VLOOKUP(L510,Schnitt5!L:P,3,0)</f>
        <v>0</v>
      </c>
      <c r="AF510" s="166">
        <f>VLOOKUP(L510,Schnitt6!L:P,3,0)</f>
        <v>0</v>
      </c>
    </row>
    <row r="511" spans="12:32" x14ac:dyDescent="0.25">
      <c r="L511" s="264">
        <f>Member!A511</f>
        <v>7394</v>
      </c>
      <c r="M511" s="166">
        <f t="shared" si="38"/>
        <v>0</v>
      </c>
      <c r="N511" s="166">
        <f t="shared" si="39"/>
        <v>0</v>
      </c>
      <c r="O511" s="166">
        <f t="shared" si="40"/>
        <v>0</v>
      </c>
      <c r="P511" s="166">
        <f t="shared" si="41"/>
        <v>49</v>
      </c>
      <c r="S511" s="166">
        <f>VLOOKUP(L511,Schnitt1!L:P,2,0)</f>
        <v>0</v>
      </c>
      <c r="T511" s="166">
        <f>VLOOKUP(L511,Schnitt2!L:P,2,0)</f>
        <v>0</v>
      </c>
      <c r="U511" s="166">
        <f>VLOOKUP(L511,Schnitt3!L:P,2,0)</f>
        <v>0</v>
      </c>
      <c r="V511" s="166">
        <f>VLOOKUP(L511,Schnitt4!L:P,2,0)</f>
        <v>0</v>
      </c>
      <c r="W511" s="166">
        <f>VLOOKUP(L511,Schnitt5!L:P,2,0)</f>
        <v>0</v>
      </c>
      <c r="X511" s="166">
        <f>VLOOKUP(L511,Schnitt6!L:P,2,0)</f>
        <v>0</v>
      </c>
      <c r="AA511" s="166">
        <f>VLOOKUP(L511,Schnitt1!L:P,3,0)</f>
        <v>0</v>
      </c>
      <c r="AB511" s="166">
        <f>VLOOKUP(L511,Schnitt2!L:P,3,0)</f>
        <v>0</v>
      </c>
      <c r="AC511" s="166">
        <f>VLOOKUP(L511,Schnitt3!L:P,3,0)</f>
        <v>0</v>
      </c>
      <c r="AD511" s="166">
        <f>VLOOKUP(L511,Schnitt4!L:P,3,0)</f>
        <v>0</v>
      </c>
      <c r="AE511" s="166">
        <f>VLOOKUP(L511,Schnitt5!L:P,3,0)</f>
        <v>0</v>
      </c>
      <c r="AF511" s="166">
        <f>VLOOKUP(L511,Schnitt6!L:P,3,0)</f>
        <v>0</v>
      </c>
    </row>
    <row r="512" spans="12:32" x14ac:dyDescent="0.25">
      <c r="L512" s="264">
        <f>Member!A512</f>
        <v>38807</v>
      </c>
      <c r="M512" s="166">
        <f t="shared" si="38"/>
        <v>0</v>
      </c>
      <c r="N512" s="166">
        <f t="shared" si="39"/>
        <v>0</v>
      </c>
      <c r="O512" s="166">
        <f t="shared" si="40"/>
        <v>0</v>
      </c>
      <c r="P512" s="166">
        <f t="shared" si="41"/>
        <v>49</v>
      </c>
      <c r="S512" s="166">
        <f>VLOOKUP(L512,Schnitt1!L:P,2,0)</f>
        <v>0</v>
      </c>
      <c r="T512" s="166">
        <f>VLOOKUP(L512,Schnitt2!L:P,2,0)</f>
        <v>0</v>
      </c>
      <c r="U512" s="166">
        <f>VLOOKUP(L512,Schnitt3!L:P,2,0)</f>
        <v>0</v>
      </c>
      <c r="V512" s="166">
        <f>VLOOKUP(L512,Schnitt4!L:P,2,0)</f>
        <v>0</v>
      </c>
      <c r="W512" s="166">
        <f>VLOOKUP(L512,Schnitt5!L:P,2,0)</f>
        <v>0</v>
      </c>
      <c r="X512" s="166">
        <f>VLOOKUP(L512,Schnitt6!L:P,2,0)</f>
        <v>0</v>
      </c>
      <c r="AA512" s="166">
        <f>VLOOKUP(L512,Schnitt1!L:P,3,0)</f>
        <v>0</v>
      </c>
      <c r="AB512" s="166">
        <f>VLOOKUP(L512,Schnitt2!L:P,3,0)</f>
        <v>0</v>
      </c>
      <c r="AC512" s="166">
        <f>VLOOKUP(L512,Schnitt3!L:P,3,0)</f>
        <v>0</v>
      </c>
      <c r="AD512" s="166">
        <f>VLOOKUP(L512,Schnitt4!L:P,3,0)</f>
        <v>0</v>
      </c>
      <c r="AE512" s="166">
        <f>VLOOKUP(L512,Schnitt5!L:P,3,0)</f>
        <v>0</v>
      </c>
      <c r="AF512" s="166">
        <f>VLOOKUP(L512,Schnitt6!L:P,3,0)</f>
        <v>0</v>
      </c>
    </row>
    <row r="513" spans="12:32" x14ac:dyDescent="0.25">
      <c r="L513" s="264">
        <f>Member!A513</f>
        <v>16894</v>
      </c>
      <c r="M513" s="166">
        <f t="shared" si="38"/>
        <v>0</v>
      </c>
      <c r="N513" s="166">
        <f t="shared" si="39"/>
        <v>0</v>
      </c>
      <c r="O513" s="166">
        <f t="shared" si="40"/>
        <v>0</v>
      </c>
      <c r="P513" s="166">
        <f t="shared" si="41"/>
        <v>49</v>
      </c>
      <c r="S513" s="166">
        <f>VLOOKUP(L513,Schnitt1!L:P,2,0)</f>
        <v>0</v>
      </c>
      <c r="T513" s="166">
        <f>VLOOKUP(L513,Schnitt2!L:P,2,0)</f>
        <v>0</v>
      </c>
      <c r="U513" s="166">
        <f>VLOOKUP(L513,Schnitt3!L:P,2,0)</f>
        <v>0</v>
      </c>
      <c r="V513" s="166">
        <f>VLOOKUP(L513,Schnitt4!L:P,2,0)</f>
        <v>0</v>
      </c>
      <c r="W513" s="166">
        <f>VLOOKUP(L513,Schnitt5!L:P,2,0)</f>
        <v>0</v>
      </c>
      <c r="X513" s="166">
        <f>VLOOKUP(L513,Schnitt6!L:P,2,0)</f>
        <v>0</v>
      </c>
      <c r="AA513" s="166">
        <f>VLOOKUP(L513,Schnitt1!L:P,3,0)</f>
        <v>0</v>
      </c>
      <c r="AB513" s="166">
        <f>VLOOKUP(L513,Schnitt2!L:P,3,0)</f>
        <v>0</v>
      </c>
      <c r="AC513" s="166">
        <f>VLOOKUP(L513,Schnitt3!L:P,3,0)</f>
        <v>0</v>
      </c>
      <c r="AD513" s="166">
        <f>VLOOKUP(L513,Schnitt4!L:P,3,0)</f>
        <v>0</v>
      </c>
      <c r="AE513" s="166">
        <f>VLOOKUP(L513,Schnitt5!L:P,3,0)</f>
        <v>0</v>
      </c>
      <c r="AF513" s="166">
        <f>VLOOKUP(L513,Schnitt6!L:P,3,0)</f>
        <v>0</v>
      </c>
    </row>
    <row r="514" spans="12:32" x14ac:dyDescent="0.25">
      <c r="L514" s="264">
        <f>Member!A514</f>
        <v>7396</v>
      </c>
      <c r="M514" s="166">
        <f t="shared" si="38"/>
        <v>0</v>
      </c>
      <c r="N514" s="166">
        <f t="shared" si="39"/>
        <v>0</v>
      </c>
      <c r="O514" s="166">
        <f t="shared" si="40"/>
        <v>0</v>
      </c>
      <c r="P514" s="166">
        <f t="shared" si="41"/>
        <v>49</v>
      </c>
      <c r="S514" s="166">
        <f>VLOOKUP(L514,Schnitt1!L:P,2,0)</f>
        <v>0</v>
      </c>
      <c r="T514" s="166">
        <f>VLOOKUP(L514,Schnitt2!L:P,2,0)</f>
        <v>0</v>
      </c>
      <c r="U514" s="166">
        <f>VLOOKUP(L514,Schnitt3!L:P,2,0)</f>
        <v>0</v>
      </c>
      <c r="V514" s="166">
        <f>VLOOKUP(L514,Schnitt4!L:P,2,0)</f>
        <v>0</v>
      </c>
      <c r="W514" s="166">
        <f>VLOOKUP(L514,Schnitt5!L:P,2,0)</f>
        <v>0</v>
      </c>
      <c r="X514" s="166">
        <f>VLOOKUP(L514,Schnitt6!L:P,2,0)</f>
        <v>0</v>
      </c>
      <c r="AA514" s="166">
        <f>VLOOKUP(L514,Schnitt1!L:P,3,0)</f>
        <v>0</v>
      </c>
      <c r="AB514" s="166">
        <f>VLOOKUP(L514,Schnitt2!L:P,3,0)</f>
        <v>0</v>
      </c>
      <c r="AC514" s="166">
        <f>VLOOKUP(L514,Schnitt3!L:P,3,0)</f>
        <v>0</v>
      </c>
      <c r="AD514" s="166">
        <f>VLOOKUP(L514,Schnitt4!L:P,3,0)</f>
        <v>0</v>
      </c>
      <c r="AE514" s="166">
        <f>VLOOKUP(L514,Schnitt5!L:P,3,0)</f>
        <v>0</v>
      </c>
      <c r="AF514" s="166">
        <f>VLOOKUP(L514,Schnitt6!L:P,3,0)</f>
        <v>0</v>
      </c>
    </row>
    <row r="515" spans="12:32" x14ac:dyDescent="0.25">
      <c r="L515" s="264">
        <f>Member!A515</f>
        <v>16972</v>
      </c>
      <c r="M515" s="166">
        <f t="shared" ref="M515:M578" si="42">SUM(S515:X515)</f>
        <v>0</v>
      </c>
      <c r="N515" s="166">
        <f t="shared" ref="N515:N578" si="43">SUM(AA515:AF515)</f>
        <v>0</v>
      </c>
      <c r="O515" s="166">
        <f t="shared" ref="O515:O578" si="44">IF(N515=0,0,M515/N515-ROW()/1000000000)</f>
        <v>0</v>
      </c>
      <c r="P515" s="166">
        <f t="shared" ref="P515:P578" si="45">RANK(O515,O:O)</f>
        <v>49</v>
      </c>
      <c r="S515" s="166">
        <f>VLOOKUP(L515,Schnitt1!L:P,2,0)</f>
        <v>0</v>
      </c>
      <c r="T515" s="166">
        <f>VLOOKUP(L515,Schnitt2!L:P,2,0)</f>
        <v>0</v>
      </c>
      <c r="U515" s="166">
        <f>VLOOKUP(L515,Schnitt3!L:P,2,0)</f>
        <v>0</v>
      </c>
      <c r="V515" s="166">
        <f>VLOOKUP(L515,Schnitt4!L:P,2,0)</f>
        <v>0</v>
      </c>
      <c r="W515" s="166">
        <f>VLOOKUP(L515,Schnitt5!L:P,2,0)</f>
        <v>0</v>
      </c>
      <c r="X515" s="166">
        <f>VLOOKUP(L515,Schnitt6!L:P,2,0)</f>
        <v>0</v>
      </c>
      <c r="AA515" s="166">
        <f>VLOOKUP(L515,Schnitt1!L:P,3,0)</f>
        <v>0</v>
      </c>
      <c r="AB515" s="166">
        <f>VLOOKUP(L515,Schnitt2!L:P,3,0)</f>
        <v>0</v>
      </c>
      <c r="AC515" s="166">
        <f>VLOOKUP(L515,Schnitt3!L:P,3,0)</f>
        <v>0</v>
      </c>
      <c r="AD515" s="166">
        <f>VLOOKUP(L515,Schnitt4!L:P,3,0)</f>
        <v>0</v>
      </c>
      <c r="AE515" s="166">
        <f>VLOOKUP(L515,Schnitt5!L:P,3,0)</f>
        <v>0</v>
      </c>
      <c r="AF515" s="166">
        <f>VLOOKUP(L515,Schnitt6!L:P,3,0)</f>
        <v>0</v>
      </c>
    </row>
    <row r="516" spans="12:32" x14ac:dyDescent="0.25">
      <c r="L516" s="264">
        <f>Member!A516</f>
        <v>25130</v>
      </c>
      <c r="M516" s="166">
        <f t="shared" si="42"/>
        <v>0</v>
      </c>
      <c r="N516" s="166">
        <f t="shared" si="43"/>
        <v>0</v>
      </c>
      <c r="O516" s="166">
        <f t="shared" si="44"/>
        <v>0</v>
      </c>
      <c r="P516" s="166">
        <f t="shared" si="45"/>
        <v>49</v>
      </c>
      <c r="S516" s="166">
        <f>VLOOKUP(L516,Schnitt1!L:P,2,0)</f>
        <v>0</v>
      </c>
      <c r="T516" s="166">
        <f>VLOOKUP(L516,Schnitt2!L:P,2,0)</f>
        <v>0</v>
      </c>
      <c r="U516" s="166">
        <f>VLOOKUP(L516,Schnitt3!L:P,2,0)</f>
        <v>0</v>
      </c>
      <c r="V516" s="166">
        <f>VLOOKUP(L516,Schnitt4!L:P,2,0)</f>
        <v>0</v>
      </c>
      <c r="W516" s="166">
        <f>VLOOKUP(L516,Schnitt5!L:P,2,0)</f>
        <v>0</v>
      </c>
      <c r="X516" s="166">
        <f>VLOOKUP(L516,Schnitt6!L:P,2,0)</f>
        <v>0</v>
      </c>
      <c r="AA516" s="166">
        <f>VLOOKUP(L516,Schnitt1!L:P,3,0)</f>
        <v>0</v>
      </c>
      <c r="AB516" s="166">
        <f>VLOOKUP(L516,Schnitt2!L:P,3,0)</f>
        <v>0</v>
      </c>
      <c r="AC516" s="166">
        <f>VLOOKUP(L516,Schnitt3!L:P,3,0)</f>
        <v>0</v>
      </c>
      <c r="AD516" s="166">
        <f>VLOOKUP(L516,Schnitt4!L:P,3,0)</f>
        <v>0</v>
      </c>
      <c r="AE516" s="166">
        <f>VLOOKUP(L516,Schnitt5!L:P,3,0)</f>
        <v>0</v>
      </c>
      <c r="AF516" s="166">
        <f>VLOOKUP(L516,Schnitt6!L:P,3,0)</f>
        <v>0</v>
      </c>
    </row>
    <row r="517" spans="12:32" x14ac:dyDescent="0.25">
      <c r="L517" s="264">
        <f>Member!A517</f>
        <v>7730</v>
      </c>
      <c r="M517" s="166">
        <f t="shared" si="42"/>
        <v>0</v>
      </c>
      <c r="N517" s="166">
        <f t="shared" si="43"/>
        <v>0</v>
      </c>
      <c r="O517" s="166">
        <f t="shared" si="44"/>
        <v>0</v>
      </c>
      <c r="P517" s="166">
        <f t="shared" si="45"/>
        <v>49</v>
      </c>
      <c r="S517" s="166">
        <f>VLOOKUP(L517,Schnitt1!L:P,2,0)</f>
        <v>0</v>
      </c>
      <c r="T517" s="166">
        <f>VLOOKUP(L517,Schnitt2!L:P,2,0)</f>
        <v>0</v>
      </c>
      <c r="U517" s="166">
        <f>VLOOKUP(L517,Schnitt3!L:P,2,0)</f>
        <v>0</v>
      </c>
      <c r="V517" s="166">
        <f>VLOOKUP(L517,Schnitt4!L:P,2,0)</f>
        <v>0</v>
      </c>
      <c r="W517" s="166">
        <f>VLOOKUP(L517,Schnitt5!L:P,2,0)</f>
        <v>0</v>
      </c>
      <c r="X517" s="166">
        <f>VLOOKUP(L517,Schnitt6!L:P,2,0)</f>
        <v>0</v>
      </c>
      <c r="AA517" s="166">
        <f>VLOOKUP(L517,Schnitt1!L:P,3,0)</f>
        <v>0</v>
      </c>
      <c r="AB517" s="166">
        <f>VLOOKUP(L517,Schnitt2!L:P,3,0)</f>
        <v>0</v>
      </c>
      <c r="AC517" s="166">
        <f>VLOOKUP(L517,Schnitt3!L:P,3,0)</f>
        <v>0</v>
      </c>
      <c r="AD517" s="166">
        <f>VLOOKUP(L517,Schnitt4!L:P,3,0)</f>
        <v>0</v>
      </c>
      <c r="AE517" s="166">
        <f>VLOOKUP(L517,Schnitt5!L:P,3,0)</f>
        <v>0</v>
      </c>
      <c r="AF517" s="166">
        <f>VLOOKUP(L517,Schnitt6!L:P,3,0)</f>
        <v>0</v>
      </c>
    </row>
    <row r="518" spans="12:32" x14ac:dyDescent="0.25">
      <c r="L518" s="264">
        <f>Member!A518</f>
        <v>25723</v>
      </c>
      <c r="M518" s="166">
        <f t="shared" si="42"/>
        <v>0</v>
      </c>
      <c r="N518" s="166">
        <f t="shared" si="43"/>
        <v>0</v>
      </c>
      <c r="O518" s="166">
        <f t="shared" si="44"/>
        <v>0</v>
      </c>
      <c r="P518" s="166">
        <f t="shared" si="45"/>
        <v>49</v>
      </c>
      <c r="S518" s="166">
        <f>VLOOKUP(L518,Schnitt1!L:P,2,0)</f>
        <v>0</v>
      </c>
      <c r="T518" s="166">
        <f>VLOOKUP(L518,Schnitt2!L:P,2,0)</f>
        <v>0</v>
      </c>
      <c r="U518" s="166">
        <f>VLOOKUP(L518,Schnitt3!L:P,2,0)</f>
        <v>0</v>
      </c>
      <c r="V518" s="166">
        <f>VLOOKUP(L518,Schnitt4!L:P,2,0)</f>
        <v>0</v>
      </c>
      <c r="W518" s="166">
        <f>VLOOKUP(L518,Schnitt5!L:P,2,0)</f>
        <v>0</v>
      </c>
      <c r="X518" s="166">
        <f>VLOOKUP(L518,Schnitt6!L:P,2,0)</f>
        <v>0</v>
      </c>
      <c r="AA518" s="166">
        <f>VLOOKUP(L518,Schnitt1!L:P,3,0)</f>
        <v>0</v>
      </c>
      <c r="AB518" s="166">
        <f>VLOOKUP(L518,Schnitt2!L:P,3,0)</f>
        <v>0</v>
      </c>
      <c r="AC518" s="166">
        <f>VLOOKUP(L518,Schnitt3!L:P,3,0)</f>
        <v>0</v>
      </c>
      <c r="AD518" s="166">
        <f>VLOOKUP(L518,Schnitt4!L:P,3,0)</f>
        <v>0</v>
      </c>
      <c r="AE518" s="166">
        <f>VLOOKUP(L518,Schnitt5!L:P,3,0)</f>
        <v>0</v>
      </c>
      <c r="AF518" s="166">
        <f>VLOOKUP(L518,Schnitt6!L:P,3,0)</f>
        <v>0</v>
      </c>
    </row>
    <row r="519" spans="12:32" x14ac:dyDescent="0.25">
      <c r="L519" s="264">
        <f>Member!A519</f>
        <v>38570</v>
      </c>
      <c r="M519" s="166">
        <f t="shared" si="42"/>
        <v>0</v>
      </c>
      <c r="N519" s="166">
        <f t="shared" si="43"/>
        <v>0</v>
      </c>
      <c r="O519" s="166">
        <f t="shared" si="44"/>
        <v>0</v>
      </c>
      <c r="P519" s="166">
        <f t="shared" si="45"/>
        <v>49</v>
      </c>
      <c r="S519" s="166">
        <f>VLOOKUP(L519,Schnitt1!L:P,2,0)</f>
        <v>0</v>
      </c>
      <c r="T519" s="166">
        <f>VLOOKUP(L519,Schnitt2!L:P,2,0)</f>
        <v>0</v>
      </c>
      <c r="U519" s="166">
        <f>VLOOKUP(L519,Schnitt3!L:P,2,0)</f>
        <v>0</v>
      </c>
      <c r="V519" s="166">
        <f>VLOOKUP(L519,Schnitt4!L:P,2,0)</f>
        <v>0</v>
      </c>
      <c r="W519" s="166">
        <f>VLOOKUP(L519,Schnitt5!L:P,2,0)</f>
        <v>0</v>
      </c>
      <c r="X519" s="166">
        <f>VLOOKUP(L519,Schnitt6!L:P,2,0)</f>
        <v>0</v>
      </c>
      <c r="AA519" s="166">
        <f>VLOOKUP(L519,Schnitt1!L:P,3,0)</f>
        <v>0</v>
      </c>
      <c r="AB519" s="166">
        <f>VLOOKUP(L519,Schnitt2!L:P,3,0)</f>
        <v>0</v>
      </c>
      <c r="AC519" s="166">
        <f>VLOOKUP(L519,Schnitt3!L:P,3,0)</f>
        <v>0</v>
      </c>
      <c r="AD519" s="166">
        <f>VLOOKUP(L519,Schnitt4!L:P,3,0)</f>
        <v>0</v>
      </c>
      <c r="AE519" s="166">
        <f>VLOOKUP(L519,Schnitt5!L:P,3,0)</f>
        <v>0</v>
      </c>
      <c r="AF519" s="166">
        <f>VLOOKUP(L519,Schnitt6!L:P,3,0)</f>
        <v>0</v>
      </c>
    </row>
    <row r="520" spans="12:32" x14ac:dyDescent="0.25">
      <c r="L520" s="264">
        <f>Member!A520</f>
        <v>25895</v>
      </c>
      <c r="M520" s="166">
        <f t="shared" si="42"/>
        <v>0</v>
      </c>
      <c r="N520" s="166">
        <f t="shared" si="43"/>
        <v>0</v>
      </c>
      <c r="O520" s="166">
        <f t="shared" si="44"/>
        <v>0</v>
      </c>
      <c r="P520" s="166">
        <f t="shared" si="45"/>
        <v>49</v>
      </c>
      <c r="S520" s="166">
        <f>VLOOKUP(L520,Schnitt1!L:P,2,0)</f>
        <v>0</v>
      </c>
      <c r="T520" s="166">
        <f>VLOOKUP(L520,Schnitt2!L:P,2,0)</f>
        <v>0</v>
      </c>
      <c r="U520" s="166">
        <f>VLOOKUP(L520,Schnitt3!L:P,2,0)</f>
        <v>0</v>
      </c>
      <c r="V520" s="166">
        <f>VLOOKUP(L520,Schnitt4!L:P,2,0)</f>
        <v>0</v>
      </c>
      <c r="W520" s="166">
        <f>VLOOKUP(L520,Schnitt5!L:P,2,0)</f>
        <v>0</v>
      </c>
      <c r="X520" s="166">
        <f>VLOOKUP(L520,Schnitt6!L:P,2,0)</f>
        <v>0</v>
      </c>
      <c r="AA520" s="166">
        <f>VLOOKUP(L520,Schnitt1!L:P,3,0)</f>
        <v>0</v>
      </c>
      <c r="AB520" s="166">
        <f>VLOOKUP(L520,Schnitt2!L:P,3,0)</f>
        <v>0</v>
      </c>
      <c r="AC520" s="166">
        <f>VLOOKUP(L520,Schnitt3!L:P,3,0)</f>
        <v>0</v>
      </c>
      <c r="AD520" s="166">
        <f>VLOOKUP(L520,Schnitt4!L:P,3,0)</f>
        <v>0</v>
      </c>
      <c r="AE520" s="166">
        <f>VLOOKUP(L520,Schnitt5!L:P,3,0)</f>
        <v>0</v>
      </c>
      <c r="AF520" s="166">
        <f>VLOOKUP(L520,Schnitt6!L:P,3,0)</f>
        <v>0</v>
      </c>
    </row>
    <row r="521" spans="12:32" x14ac:dyDescent="0.25">
      <c r="L521" s="264">
        <f>Member!A521</f>
        <v>38046</v>
      </c>
      <c r="M521" s="166">
        <f t="shared" si="42"/>
        <v>0</v>
      </c>
      <c r="N521" s="166">
        <f t="shared" si="43"/>
        <v>0</v>
      </c>
      <c r="O521" s="166">
        <f t="shared" si="44"/>
        <v>0</v>
      </c>
      <c r="P521" s="166">
        <f t="shared" si="45"/>
        <v>49</v>
      </c>
      <c r="S521" s="166">
        <f>VLOOKUP(L521,Schnitt1!L:P,2,0)</f>
        <v>0</v>
      </c>
      <c r="T521" s="166">
        <f>VLOOKUP(L521,Schnitt2!L:P,2,0)</f>
        <v>0</v>
      </c>
      <c r="U521" s="166">
        <f>VLOOKUP(L521,Schnitt3!L:P,2,0)</f>
        <v>0</v>
      </c>
      <c r="V521" s="166">
        <f>VLOOKUP(L521,Schnitt4!L:P,2,0)</f>
        <v>0</v>
      </c>
      <c r="W521" s="166">
        <f>VLOOKUP(L521,Schnitt5!L:P,2,0)</f>
        <v>0</v>
      </c>
      <c r="X521" s="166">
        <f>VLOOKUP(L521,Schnitt6!L:P,2,0)</f>
        <v>0</v>
      </c>
      <c r="AA521" s="166">
        <f>VLOOKUP(L521,Schnitt1!L:P,3,0)</f>
        <v>0</v>
      </c>
      <c r="AB521" s="166">
        <f>VLOOKUP(L521,Schnitt2!L:P,3,0)</f>
        <v>0</v>
      </c>
      <c r="AC521" s="166">
        <f>VLOOKUP(L521,Schnitt3!L:P,3,0)</f>
        <v>0</v>
      </c>
      <c r="AD521" s="166">
        <f>VLOOKUP(L521,Schnitt4!L:P,3,0)</f>
        <v>0</v>
      </c>
      <c r="AE521" s="166">
        <f>VLOOKUP(L521,Schnitt5!L:P,3,0)</f>
        <v>0</v>
      </c>
      <c r="AF521" s="166">
        <f>VLOOKUP(L521,Schnitt6!L:P,3,0)</f>
        <v>0</v>
      </c>
    </row>
    <row r="522" spans="12:32" x14ac:dyDescent="0.25">
      <c r="L522" s="264">
        <f>Member!A522</f>
        <v>7816</v>
      </c>
      <c r="M522" s="166">
        <f t="shared" si="42"/>
        <v>0</v>
      </c>
      <c r="N522" s="166">
        <f t="shared" si="43"/>
        <v>0</v>
      </c>
      <c r="O522" s="166">
        <f t="shared" si="44"/>
        <v>0</v>
      </c>
      <c r="P522" s="166">
        <f t="shared" si="45"/>
        <v>49</v>
      </c>
      <c r="S522" s="166">
        <f>VLOOKUP(L522,Schnitt1!L:P,2,0)</f>
        <v>0</v>
      </c>
      <c r="T522" s="166">
        <f>VLOOKUP(L522,Schnitt2!L:P,2,0)</f>
        <v>0</v>
      </c>
      <c r="U522" s="166">
        <f>VLOOKUP(L522,Schnitt3!L:P,2,0)</f>
        <v>0</v>
      </c>
      <c r="V522" s="166">
        <f>VLOOKUP(L522,Schnitt4!L:P,2,0)</f>
        <v>0</v>
      </c>
      <c r="W522" s="166">
        <f>VLOOKUP(L522,Schnitt5!L:P,2,0)</f>
        <v>0</v>
      </c>
      <c r="X522" s="166">
        <f>VLOOKUP(L522,Schnitt6!L:P,2,0)</f>
        <v>0</v>
      </c>
      <c r="AA522" s="166">
        <f>VLOOKUP(L522,Schnitt1!L:P,3,0)</f>
        <v>0</v>
      </c>
      <c r="AB522" s="166">
        <f>VLOOKUP(L522,Schnitt2!L:P,3,0)</f>
        <v>0</v>
      </c>
      <c r="AC522" s="166">
        <f>VLOOKUP(L522,Schnitt3!L:P,3,0)</f>
        <v>0</v>
      </c>
      <c r="AD522" s="166">
        <f>VLOOKUP(L522,Schnitt4!L:P,3,0)</f>
        <v>0</v>
      </c>
      <c r="AE522" s="166">
        <f>VLOOKUP(L522,Schnitt5!L:P,3,0)</f>
        <v>0</v>
      </c>
      <c r="AF522" s="166">
        <f>VLOOKUP(L522,Schnitt6!L:P,3,0)</f>
        <v>0</v>
      </c>
    </row>
    <row r="523" spans="12:32" x14ac:dyDescent="0.25">
      <c r="L523" s="264">
        <f>Member!A523</f>
        <v>7814</v>
      </c>
      <c r="M523" s="166">
        <f t="shared" si="42"/>
        <v>0</v>
      </c>
      <c r="N523" s="166">
        <f t="shared" si="43"/>
        <v>0</v>
      </c>
      <c r="O523" s="166">
        <f t="shared" si="44"/>
        <v>0</v>
      </c>
      <c r="P523" s="166">
        <f t="shared" si="45"/>
        <v>49</v>
      </c>
      <c r="S523" s="166">
        <f>VLOOKUP(L523,Schnitt1!L:P,2,0)</f>
        <v>0</v>
      </c>
      <c r="T523" s="166">
        <f>VLOOKUP(L523,Schnitt2!L:P,2,0)</f>
        <v>0</v>
      </c>
      <c r="U523" s="166">
        <f>VLOOKUP(L523,Schnitt3!L:P,2,0)</f>
        <v>0</v>
      </c>
      <c r="V523" s="166">
        <f>VLOOKUP(L523,Schnitt4!L:P,2,0)</f>
        <v>0</v>
      </c>
      <c r="W523" s="166">
        <f>VLOOKUP(L523,Schnitt5!L:P,2,0)</f>
        <v>0</v>
      </c>
      <c r="X523" s="166">
        <f>VLOOKUP(L523,Schnitt6!L:P,2,0)</f>
        <v>0</v>
      </c>
      <c r="AA523" s="166">
        <f>VLOOKUP(L523,Schnitt1!L:P,3,0)</f>
        <v>0</v>
      </c>
      <c r="AB523" s="166">
        <f>VLOOKUP(L523,Schnitt2!L:P,3,0)</f>
        <v>0</v>
      </c>
      <c r="AC523" s="166">
        <f>VLOOKUP(L523,Schnitt3!L:P,3,0)</f>
        <v>0</v>
      </c>
      <c r="AD523" s="166">
        <f>VLOOKUP(L523,Schnitt4!L:P,3,0)</f>
        <v>0</v>
      </c>
      <c r="AE523" s="166">
        <f>VLOOKUP(L523,Schnitt5!L:P,3,0)</f>
        <v>0</v>
      </c>
      <c r="AF523" s="166">
        <f>VLOOKUP(L523,Schnitt6!L:P,3,0)</f>
        <v>0</v>
      </c>
    </row>
    <row r="524" spans="12:32" x14ac:dyDescent="0.25">
      <c r="L524" s="264">
        <f>Member!A524</f>
        <v>38663</v>
      </c>
      <c r="M524" s="166">
        <f t="shared" si="42"/>
        <v>0</v>
      </c>
      <c r="N524" s="166">
        <f t="shared" si="43"/>
        <v>0</v>
      </c>
      <c r="O524" s="166">
        <f t="shared" si="44"/>
        <v>0</v>
      </c>
      <c r="P524" s="166">
        <f t="shared" si="45"/>
        <v>49</v>
      </c>
      <c r="S524" s="166">
        <f>VLOOKUP(L524,Schnitt1!L:P,2,0)</f>
        <v>0</v>
      </c>
      <c r="T524" s="166">
        <f>VLOOKUP(L524,Schnitt2!L:P,2,0)</f>
        <v>0</v>
      </c>
      <c r="U524" s="166">
        <f>VLOOKUP(L524,Schnitt3!L:P,2,0)</f>
        <v>0</v>
      </c>
      <c r="V524" s="166">
        <f>VLOOKUP(L524,Schnitt4!L:P,2,0)</f>
        <v>0</v>
      </c>
      <c r="W524" s="166">
        <f>VLOOKUP(L524,Schnitt5!L:P,2,0)</f>
        <v>0</v>
      </c>
      <c r="X524" s="166">
        <f>VLOOKUP(L524,Schnitt6!L:P,2,0)</f>
        <v>0</v>
      </c>
      <c r="AA524" s="166">
        <f>VLOOKUP(L524,Schnitt1!L:P,3,0)</f>
        <v>0</v>
      </c>
      <c r="AB524" s="166">
        <f>VLOOKUP(L524,Schnitt2!L:P,3,0)</f>
        <v>0</v>
      </c>
      <c r="AC524" s="166">
        <f>VLOOKUP(L524,Schnitt3!L:P,3,0)</f>
        <v>0</v>
      </c>
      <c r="AD524" s="166">
        <f>VLOOKUP(L524,Schnitt4!L:P,3,0)</f>
        <v>0</v>
      </c>
      <c r="AE524" s="166">
        <f>VLOOKUP(L524,Schnitt5!L:P,3,0)</f>
        <v>0</v>
      </c>
      <c r="AF524" s="166">
        <f>VLOOKUP(L524,Schnitt6!L:P,3,0)</f>
        <v>0</v>
      </c>
    </row>
    <row r="525" spans="12:32" x14ac:dyDescent="0.25">
      <c r="L525" s="264">
        <f>Member!A525</f>
        <v>38870</v>
      </c>
      <c r="M525" s="166">
        <f t="shared" si="42"/>
        <v>0</v>
      </c>
      <c r="N525" s="166">
        <f t="shared" si="43"/>
        <v>0</v>
      </c>
      <c r="O525" s="166">
        <f t="shared" si="44"/>
        <v>0</v>
      </c>
      <c r="P525" s="166">
        <f t="shared" si="45"/>
        <v>49</v>
      </c>
      <c r="S525" s="166">
        <f>VLOOKUP(L525,Schnitt1!L:P,2,0)</f>
        <v>0</v>
      </c>
      <c r="T525" s="166">
        <f>VLOOKUP(L525,Schnitt2!L:P,2,0)</f>
        <v>0</v>
      </c>
      <c r="U525" s="166">
        <f>VLOOKUP(L525,Schnitt3!L:P,2,0)</f>
        <v>0</v>
      </c>
      <c r="V525" s="166">
        <f>VLOOKUP(L525,Schnitt4!L:P,2,0)</f>
        <v>0</v>
      </c>
      <c r="W525" s="166">
        <f>VLOOKUP(L525,Schnitt5!L:P,2,0)</f>
        <v>0</v>
      </c>
      <c r="X525" s="166">
        <f>VLOOKUP(L525,Schnitt6!L:P,2,0)</f>
        <v>0</v>
      </c>
      <c r="AA525" s="166">
        <f>VLOOKUP(L525,Schnitt1!L:P,3,0)</f>
        <v>0</v>
      </c>
      <c r="AB525" s="166">
        <f>VLOOKUP(L525,Schnitt2!L:P,3,0)</f>
        <v>0</v>
      </c>
      <c r="AC525" s="166">
        <f>VLOOKUP(L525,Schnitt3!L:P,3,0)</f>
        <v>0</v>
      </c>
      <c r="AD525" s="166">
        <f>VLOOKUP(L525,Schnitt4!L:P,3,0)</f>
        <v>0</v>
      </c>
      <c r="AE525" s="166">
        <f>VLOOKUP(L525,Schnitt5!L:P,3,0)</f>
        <v>0</v>
      </c>
      <c r="AF525" s="166">
        <f>VLOOKUP(L525,Schnitt6!L:P,3,0)</f>
        <v>0</v>
      </c>
    </row>
    <row r="526" spans="12:32" x14ac:dyDescent="0.25">
      <c r="L526" s="264">
        <f>Member!A526</f>
        <v>7810</v>
      </c>
      <c r="M526" s="166">
        <f t="shared" si="42"/>
        <v>0</v>
      </c>
      <c r="N526" s="166">
        <f t="shared" si="43"/>
        <v>0</v>
      </c>
      <c r="O526" s="166">
        <f t="shared" si="44"/>
        <v>0</v>
      </c>
      <c r="P526" s="166">
        <f t="shared" si="45"/>
        <v>49</v>
      </c>
      <c r="S526" s="166">
        <f>VLOOKUP(L526,Schnitt1!L:P,2,0)</f>
        <v>0</v>
      </c>
      <c r="T526" s="166">
        <f>VLOOKUP(L526,Schnitt2!L:P,2,0)</f>
        <v>0</v>
      </c>
      <c r="U526" s="166">
        <f>VLOOKUP(L526,Schnitt3!L:P,2,0)</f>
        <v>0</v>
      </c>
      <c r="V526" s="166">
        <f>VLOOKUP(L526,Schnitt4!L:P,2,0)</f>
        <v>0</v>
      </c>
      <c r="W526" s="166">
        <f>VLOOKUP(L526,Schnitt5!L:P,2,0)</f>
        <v>0</v>
      </c>
      <c r="X526" s="166">
        <f>VLOOKUP(L526,Schnitt6!L:P,2,0)</f>
        <v>0</v>
      </c>
      <c r="AA526" s="166">
        <f>VLOOKUP(L526,Schnitt1!L:P,3,0)</f>
        <v>0</v>
      </c>
      <c r="AB526" s="166">
        <f>VLOOKUP(L526,Schnitt2!L:P,3,0)</f>
        <v>0</v>
      </c>
      <c r="AC526" s="166">
        <f>VLOOKUP(L526,Schnitt3!L:P,3,0)</f>
        <v>0</v>
      </c>
      <c r="AD526" s="166">
        <f>VLOOKUP(L526,Schnitt4!L:P,3,0)</f>
        <v>0</v>
      </c>
      <c r="AE526" s="166">
        <f>VLOOKUP(L526,Schnitt5!L:P,3,0)</f>
        <v>0</v>
      </c>
      <c r="AF526" s="166">
        <f>VLOOKUP(L526,Schnitt6!L:P,3,0)</f>
        <v>0</v>
      </c>
    </row>
    <row r="527" spans="12:32" x14ac:dyDescent="0.25">
      <c r="L527" s="264">
        <f>Member!A527</f>
        <v>7820</v>
      </c>
      <c r="M527" s="166">
        <f t="shared" si="42"/>
        <v>0</v>
      </c>
      <c r="N527" s="166">
        <f t="shared" si="43"/>
        <v>0</v>
      </c>
      <c r="O527" s="166">
        <f t="shared" si="44"/>
        <v>0</v>
      </c>
      <c r="P527" s="166">
        <f t="shared" si="45"/>
        <v>49</v>
      </c>
      <c r="S527" s="166">
        <f>VLOOKUP(L527,Schnitt1!L:P,2,0)</f>
        <v>0</v>
      </c>
      <c r="T527" s="166">
        <f>VLOOKUP(L527,Schnitt2!L:P,2,0)</f>
        <v>0</v>
      </c>
      <c r="U527" s="166">
        <f>VLOOKUP(L527,Schnitt3!L:P,2,0)</f>
        <v>0</v>
      </c>
      <c r="V527" s="166">
        <f>VLOOKUP(L527,Schnitt4!L:P,2,0)</f>
        <v>0</v>
      </c>
      <c r="W527" s="166">
        <f>VLOOKUP(L527,Schnitt5!L:P,2,0)</f>
        <v>0</v>
      </c>
      <c r="X527" s="166">
        <f>VLOOKUP(L527,Schnitt6!L:P,2,0)</f>
        <v>0</v>
      </c>
      <c r="AA527" s="166">
        <f>VLOOKUP(L527,Schnitt1!L:P,3,0)</f>
        <v>0</v>
      </c>
      <c r="AB527" s="166">
        <f>VLOOKUP(L527,Schnitt2!L:P,3,0)</f>
        <v>0</v>
      </c>
      <c r="AC527" s="166">
        <f>VLOOKUP(L527,Schnitt3!L:P,3,0)</f>
        <v>0</v>
      </c>
      <c r="AD527" s="166">
        <f>VLOOKUP(L527,Schnitt4!L:P,3,0)</f>
        <v>0</v>
      </c>
      <c r="AE527" s="166">
        <f>VLOOKUP(L527,Schnitt5!L:P,3,0)</f>
        <v>0</v>
      </c>
      <c r="AF527" s="166">
        <f>VLOOKUP(L527,Schnitt6!L:P,3,0)</f>
        <v>0</v>
      </c>
    </row>
    <row r="528" spans="12:32" x14ac:dyDescent="0.25">
      <c r="L528" s="264">
        <f>Member!A528</f>
        <v>38038</v>
      </c>
      <c r="M528" s="166">
        <f t="shared" si="42"/>
        <v>0</v>
      </c>
      <c r="N528" s="166">
        <f t="shared" si="43"/>
        <v>0</v>
      </c>
      <c r="O528" s="166">
        <f t="shared" si="44"/>
        <v>0</v>
      </c>
      <c r="P528" s="166">
        <f t="shared" si="45"/>
        <v>49</v>
      </c>
      <c r="S528" s="166">
        <f>VLOOKUP(L528,Schnitt1!L:P,2,0)</f>
        <v>0</v>
      </c>
      <c r="T528" s="166">
        <f>VLOOKUP(L528,Schnitt2!L:P,2,0)</f>
        <v>0</v>
      </c>
      <c r="U528" s="166">
        <f>VLOOKUP(L528,Schnitt3!L:P,2,0)</f>
        <v>0</v>
      </c>
      <c r="V528" s="166">
        <f>VLOOKUP(L528,Schnitt4!L:P,2,0)</f>
        <v>0</v>
      </c>
      <c r="W528" s="166">
        <f>VLOOKUP(L528,Schnitt5!L:P,2,0)</f>
        <v>0</v>
      </c>
      <c r="X528" s="166">
        <f>VLOOKUP(L528,Schnitt6!L:P,2,0)</f>
        <v>0</v>
      </c>
      <c r="AA528" s="166">
        <f>VLOOKUP(L528,Schnitt1!L:P,3,0)</f>
        <v>0</v>
      </c>
      <c r="AB528" s="166">
        <f>VLOOKUP(L528,Schnitt2!L:P,3,0)</f>
        <v>0</v>
      </c>
      <c r="AC528" s="166">
        <f>VLOOKUP(L528,Schnitt3!L:P,3,0)</f>
        <v>0</v>
      </c>
      <c r="AD528" s="166">
        <f>VLOOKUP(L528,Schnitt4!L:P,3,0)</f>
        <v>0</v>
      </c>
      <c r="AE528" s="166">
        <f>VLOOKUP(L528,Schnitt5!L:P,3,0)</f>
        <v>0</v>
      </c>
      <c r="AF528" s="166">
        <f>VLOOKUP(L528,Schnitt6!L:P,3,0)</f>
        <v>0</v>
      </c>
    </row>
    <row r="529" spans="12:32" x14ac:dyDescent="0.25">
      <c r="L529" s="264">
        <f>Member!A529</f>
        <v>38571</v>
      </c>
      <c r="M529" s="166">
        <f t="shared" si="42"/>
        <v>0</v>
      </c>
      <c r="N529" s="166">
        <f t="shared" si="43"/>
        <v>0</v>
      </c>
      <c r="O529" s="166">
        <f t="shared" si="44"/>
        <v>0</v>
      </c>
      <c r="P529" s="166">
        <f t="shared" si="45"/>
        <v>49</v>
      </c>
      <c r="S529" s="166">
        <f>VLOOKUP(L529,Schnitt1!L:P,2,0)</f>
        <v>0</v>
      </c>
      <c r="T529" s="166">
        <f>VLOOKUP(L529,Schnitt2!L:P,2,0)</f>
        <v>0</v>
      </c>
      <c r="U529" s="166">
        <f>VLOOKUP(L529,Schnitt3!L:P,2,0)</f>
        <v>0</v>
      </c>
      <c r="V529" s="166">
        <f>VLOOKUP(L529,Schnitt4!L:P,2,0)</f>
        <v>0</v>
      </c>
      <c r="W529" s="166">
        <f>VLOOKUP(L529,Schnitt5!L:P,2,0)</f>
        <v>0</v>
      </c>
      <c r="X529" s="166">
        <f>VLOOKUP(L529,Schnitt6!L:P,2,0)</f>
        <v>0</v>
      </c>
      <c r="AA529" s="166">
        <f>VLOOKUP(L529,Schnitt1!L:P,3,0)</f>
        <v>0</v>
      </c>
      <c r="AB529" s="166">
        <f>VLOOKUP(L529,Schnitt2!L:P,3,0)</f>
        <v>0</v>
      </c>
      <c r="AC529" s="166">
        <f>VLOOKUP(L529,Schnitt3!L:P,3,0)</f>
        <v>0</v>
      </c>
      <c r="AD529" s="166">
        <f>VLOOKUP(L529,Schnitt4!L:P,3,0)</f>
        <v>0</v>
      </c>
      <c r="AE529" s="166">
        <f>VLOOKUP(L529,Schnitt5!L:P,3,0)</f>
        <v>0</v>
      </c>
      <c r="AF529" s="166">
        <f>VLOOKUP(L529,Schnitt6!L:P,3,0)</f>
        <v>0</v>
      </c>
    </row>
    <row r="530" spans="12:32" x14ac:dyDescent="0.25">
      <c r="L530" s="264">
        <f>Member!A530</f>
        <v>38869</v>
      </c>
      <c r="M530" s="166">
        <f t="shared" si="42"/>
        <v>0</v>
      </c>
      <c r="N530" s="166">
        <f t="shared" si="43"/>
        <v>0</v>
      </c>
      <c r="O530" s="166">
        <f t="shared" si="44"/>
        <v>0</v>
      </c>
      <c r="P530" s="166">
        <f t="shared" si="45"/>
        <v>49</v>
      </c>
      <c r="S530" s="166">
        <f>VLOOKUP(L530,Schnitt1!L:P,2,0)</f>
        <v>0</v>
      </c>
      <c r="T530" s="166">
        <f>VLOOKUP(L530,Schnitt2!L:P,2,0)</f>
        <v>0</v>
      </c>
      <c r="U530" s="166">
        <f>VLOOKUP(L530,Schnitt3!L:P,2,0)</f>
        <v>0</v>
      </c>
      <c r="V530" s="166">
        <f>VLOOKUP(L530,Schnitt4!L:P,2,0)</f>
        <v>0</v>
      </c>
      <c r="W530" s="166">
        <f>VLOOKUP(L530,Schnitt5!L:P,2,0)</f>
        <v>0</v>
      </c>
      <c r="X530" s="166">
        <f>VLOOKUP(L530,Schnitt6!L:P,2,0)</f>
        <v>0</v>
      </c>
      <c r="AA530" s="166">
        <f>VLOOKUP(L530,Schnitt1!L:P,3,0)</f>
        <v>0</v>
      </c>
      <c r="AB530" s="166">
        <f>VLOOKUP(L530,Schnitt2!L:P,3,0)</f>
        <v>0</v>
      </c>
      <c r="AC530" s="166">
        <f>VLOOKUP(L530,Schnitt3!L:P,3,0)</f>
        <v>0</v>
      </c>
      <c r="AD530" s="166">
        <f>VLOOKUP(L530,Schnitt4!L:P,3,0)</f>
        <v>0</v>
      </c>
      <c r="AE530" s="166">
        <f>VLOOKUP(L530,Schnitt5!L:P,3,0)</f>
        <v>0</v>
      </c>
      <c r="AF530" s="166">
        <f>VLOOKUP(L530,Schnitt6!L:P,3,0)</f>
        <v>0</v>
      </c>
    </row>
    <row r="531" spans="12:32" x14ac:dyDescent="0.25">
      <c r="L531" s="264">
        <f>Member!A531</f>
        <v>7884</v>
      </c>
      <c r="M531" s="166">
        <f t="shared" si="42"/>
        <v>0</v>
      </c>
      <c r="N531" s="166">
        <f t="shared" si="43"/>
        <v>0</v>
      </c>
      <c r="O531" s="166">
        <f t="shared" si="44"/>
        <v>0</v>
      </c>
      <c r="P531" s="166">
        <f t="shared" si="45"/>
        <v>49</v>
      </c>
      <c r="S531" s="166">
        <f>VLOOKUP(L531,Schnitt1!L:P,2,0)</f>
        <v>0</v>
      </c>
      <c r="T531" s="166">
        <f>VLOOKUP(L531,Schnitt2!L:P,2,0)</f>
        <v>0</v>
      </c>
      <c r="U531" s="166">
        <f>VLOOKUP(L531,Schnitt3!L:P,2,0)</f>
        <v>0</v>
      </c>
      <c r="V531" s="166">
        <f>VLOOKUP(L531,Schnitt4!L:P,2,0)</f>
        <v>0</v>
      </c>
      <c r="W531" s="166">
        <f>VLOOKUP(L531,Schnitt5!L:P,2,0)</f>
        <v>0</v>
      </c>
      <c r="X531" s="166">
        <f>VLOOKUP(L531,Schnitt6!L:P,2,0)</f>
        <v>0</v>
      </c>
      <c r="AA531" s="166">
        <f>VLOOKUP(L531,Schnitt1!L:P,3,0)</f>
        <v>0</v>
      </c>
      <c r="AB531" s="166">
        <f>VLOOKUP(L531,Schnitt2!L:P,3,0)</f>
        <v>0</v>
      </c>
      <c r="AC531" s="166">
        <f>VLOOKUP(L531,Schnitt3!L:P,3,0)</f>
        <v>0</v>
      </c>
      <c r="AD531" s="166">
        <f>VLOOKUP(L531,Schnitt4!L:P,3,0)</f>
        <v>0</v>
      </c>
      <c r="AE531" s="166">
        <f>VLOOKUP(L531,Schnitt5!L:P,3,0)</f>
        <v>0</v>
      </c>
      <c r="AF531" s="166">
        <f>VLOOKUP(L531,Schnitt6!L:P,3,0)</f>
        <v>0</v>
      </c>
    </row>
    <row r="532" spans="12:32" x14ac:dyDescent="0.25">
      <c r="L532" s="264">
        <f>Member!A532</f>
        <v>7849</v>
      </c>
      <c r="M532" s="166">
        <f t="shared" si="42"/>
        <v>0</v>
      </c>
      <c r="N532" s="166">
        <f t="shared" si="43"/>
        <v>0</v>
      </c>
      <c r="O532" s="166">
        <f t="shared" si="44"/>
        <v>0</v>
      </c>
      <c r="P532" s="166">
        <f t="shared" si="45"/>
        <v>49</v>
      </c>
      <c r="S532" s="166">
        <f>VLOOKUP(L532,Schnitt1!L:P,2,0)</f>
        <v>0</v>
      </c>
      <c r="T532" s="166">
        <f>VLOOKUP(L532,Schnitt2!L:P,2,0)</f>
        <v>0</v>
      </c>
      <c r="U532" s="166">
        <f>VLOOKUP(L532,Schnitt3!L:P,2,0)</f>
        <v>0</v>
      </c>
      <c r="V532" s="166">
        <f>VLOOKUP(L532,Schnitt4!L:P,2,0)</f>
        <v>0</v>
      </c>
      <c r="W532" s="166">
        <f>VLOOKUP(L532,Schnitt5!L:P,2,0)</f>
        <v>0</v>
      </c>
      <c r="X532" s="166">
        <f>VLOOKUP(L532,Schnitt6!L:P,2,0)</f>
        <v>0</v>
      </c>
      <c r="AA532" s="166">
        <f>VLOOKUP(L532,Schnitt1!L:P,3,0)</f>
        <v>0</v>
      </c>
      <c r="AB532" s="166">
        <f>VLOOKUP(L532,Schnitt2!L:P,3,0)</f>
        <v>0</v>
      </c>
      <c r="AC532" s="166">
        <f>VLOOKUP(L532,Schnitt3!L:P,3,0)</f>
        <v>0</v>
      </c>
      <c r="AD532" s="166">
        <f>VLOOKUP(L532,Schnitt4!L:P,3,0)</f>
        <v>0</v>
      </c>
      <c r="AE532" s="166">
        <f>VLOOKUP(L532,Schnitt5!L:P,3,0)</f>
        <v>0</v>
      </c>
      <c r="AF532" s="166">
        <f>VLOOKUP(L532,Schnitt6!L:P,3,0)</f>
        <v>0</v>
      </c>
    </row>
    <row r="533" spans="12:32" x14ac:dyDescent="0.25">
      <c r="L533" s="264">
        <f>Member!A533</f>
        <v>7880</v>
      </c>
      <c r="M533" s="166">
        <f t="shared" si="42"/>
        <v>0</v>
      </c>
      <c r="N533" s="166">
        <f t="shared" si="43"/>
        <v>0</v>
      </c>
      <c r="O533" s="166">
        <f t="shared" si="44"/>
        <v>0</v>
      </c>
      <c r="P533" s="166">
        <f t="shared" si="45"/>
        <v>49</v>
      </c>
      <c r="S533" s="166">
        <f>VLOOKUP(L533,Schnitt1!L:P,2,0)</f>
        <v>0</v>
      </c>
      <c r="T533" s="166">
        <f>VLOOKUP(L533,Schnitt2!L:P,2,0)</f>
        <v>0</v>
      </c>
      <c r="U533" s="166">
        <f>VLOOKUP(L533,Schnitt3!L:P,2,0)</f>
        <v>0</v>
      </c>
      <c r="V533" s="166">
        <f>VLOOKUP(L533,Schnitt4!L:P,2,0)</f>
        <v>0</v>
      </c>
      <c r="W533" s="166">
        <f>VLOOKUP(L533,Schnitt5!L:P,2,0)</f>
        <v>0</v>
      </c>
      <c r="X533" s="166">
        <f>VLOOKUP(L533,Schnitt6!L:P,2,0)</f>
        <v>0</v>
      </c>
      <c r="AA533" s="166">
        <f>VLOOKUP(L533,Schnitt1!L:P,3,0)</f>
        <v>0</v>
      </c>
      <c r="AB533" s="166">
        <f>VLOOKUP(L533,Schnitt2!L:P,3,0)</f>
        <v>0</v>
      </c>
      <c r="AC533" s="166">
        <f>VLOOKUP(L533,Schnitt3!L:P,3,0)</f>
        <v>0</v>
      </c>
      <c r="AD533" s="166">
        <f>VLOOKUP(L533,Schnitt4!L:P,3,0)</f>
        <v>0</v>
      </c>
      <c r="AE533" s="166">
        <f>VLOOKUP(L533,Schnitt5!L:P,3,0)</f>
        <v>0</v>
      </c>
      <c r="AF533" s="166">
        <f>VLOOKUP(L533,Schnitt6!L:P,3,0)</f>
        <v>0</v>
      </c>
    </row>
    <row r="534" spans="12:32" x14ac:dyDescent="0.25">
      <c r="L534" s="264">
        <f>Member!A534</f>
        <v>7813</v>
      </c>
      <c r="M534" s="166">
        <f t="shared" si="42"/>
        <v>0</v>
      </c>
      <c r="N534" s="166">
        <f t="shared" si="43"/>
        <v>0</v>
      </c>
      <c r="O534" s="166">
        <f t="shared" si="44"/>
        <v>0</v>
      </c>
      <c r="P534" s="166">
        <f t="shared" si="45"/>
        <v>49</v>
      </c>
      <c r="S534" s="166">
        <f>VLOOKUP(L534,Schnitt1!L:P,2,0)</f>
        <v>0</v>
      </c>
      <c r="T534" s="166">
        <f>VLOOKUP(L534,Schnitt2!L:P,2,0)</f>
        <v>0</v>
      </c>
      <c r="U534" s="166">
        <f>VLOOKUP(L534,Schnitt3!L:P,2,0)</f>
        <v>0</v>
      </c>
      <c r="V534" s="166">
        <f>VLOOKUP(L534,Schnitt4!L:P,2,0)</f>
        <v>0</v>
      </c>
      <c r="W534" s="166">
        <f>VLOOKUP(L534,Schnitt5!L:P,2,0)</f>
        <v>0</v>
      </c>
      <c r="X534" s="166">
        <f>VLOOKUP(L534,Schnitt6!L:P,2,0)</f>
        <v>0</v>
      </c>
      <c r="AA534" s="166">
        <f>VLOOKUP(L534,Schnitt1!L:P,3,0)</f>
        <v>0</v>
      </c>
      <c r="AB534" s="166">
        <f>VLOOKUP(L534,Schnitt2!L:P,3,0)</f>
        <v>0</v>
      </c>
      <c r="AC534" s="166">
        <f>VLOOKUP(L534,Schnitt3!L:P,3,0)</f>
        <v>0</v>
      </c>
      <c r="AD534" s="166">
        <f>VLOOKUP(L534,Schnitt4!L:P,3,0)</f>
        <v>0</v>
      </c>
      <c r="AE534" s="166">
        <f>VLOOKUP(L534,Schnitt5!L:P,3,0)</f>
        <v>0</v>
      </c>
      <c r="AF534" s="166">
        <f>VLOOKUP(L534,Schnitt6!L:P,3,0)</f>
        <v>0</v>
      </c>
    </row>
    <row r="535" spans="12:32" x14ac:dyDescent="0.25">
      <c r="L535" s="264">
        <f>Member!A535</f>
        <v>38260</v>
      </c>
      <c r="M535" s="166">
        <f t="shared" si="42"/>
        <v>0</v>
      </c>
      <c r="N535" s="166">
        <f t="shared" si="43"/>
        <v>0</v>
      </c>
      <c r="O535" s="166">
        <f t="shared" si="44"/>
        <v>0</v>
      </c>
      <c r="P535" s="166">
        <f t="shared" si="45"/>
        <v>49</v>
      </c>
      <c r="S535" s="166">
        <f>VLOOKUP(L535,Schnitt1!L:P,2,0)</f>
        <v>0</v>
      </c>
      <c r="T535" s="166">
        <f>VLOOKUP(L535,Schnitt2!L:P,2,0)</f>
        <v>0</v>
      </c>
      <c r="U535" s="166">
        <f>VLOOKUP(L535,Schnitt3!L:P,2,0)</f>
        <v>0</v>
      </c>
      <c r="V535" s="166">
        <f>VLOOKUP(L535,Schnitt4!L:P,2,0)</f>
        <v>0</v>
      </c>
      <c r="W535" s="166">
        <f>VLOOKUP(L535,Schnitt5!L:P,2,0)</f>
        <v>0</v>
      </c>
      <c r="X535" s="166">
        <f>VLOOKUP(L535,Schnitt6!L:P,2,0)</f>
        <v>0</v>
      </c>
      <c r="AA535" s="166">
        <f>VLOOKUP(L535,Schnitt1!L:P,3,0)</f>
        <v>0</v>
      </c>
      <c r="AB535" s="166">
        <f>VLOOKUP(L535,Schnitt2!L:P,3,0)</f>
        <v>0</v>
      </c>
      <c r="AC535" s="166">
        <f>VLOOKUP(L535,Schnitt3!L:P,3,0)</f>
        <v>0</v>
      </c>
      <c r="AD535" s="166">
        <f>VLOOKUP(L535,Schnitt4!L:P,3,0)</f>
        <v>0</v>
      </c>
      <c r="AE535" s="166">
        <f>VLOOKUP(L535,Schnitt5!L:P,3,0)</f>
        <v>0</v>
      </c>
      <c r="AF535" s="166">
        <f>VLOOKUP(L535,Schnitt6!L:P,3,0)</f>
        <v>0</v>
      </c>
    </row>
    <row r="536" spans="12:32" x14ac:dyDescent="0.25">
      <c r="L536" s="264">
        <f>Member!A536</f>
        <v>25315</v>
      </c>
      <c r="M536" s="166">
        <f t="shared" si="42"/>
        <v>0</v>
      </c>
      <c r="N536" s="166">
        <f t="shared" si="43"/>
        <v>0</v>
      </c>
      <c r="O536" s="166">
        <f t="shared" si="44"/>
        <v>0</v>
      </c>
      <c r="P536" s="166">
        <f t="shared" si="45"/>
        <v>49</v>
      </c>
      <c r="S536" s="166">
        <f>VLOOKUP(L536,Schnitt1!L:P,2,0)</f>
        <v>0</v>
      </c>
      <c r="T536" s="166">
        <f>VLOOKUP(L536,Schnitt2!L:P,2,0)</f>
        <v>0</v>
      </c>
      <c r="U536" s="166">
        <f>VLOOKUP(L536,Schnitt3!L:P,2,0)</f>
        <v>0</v>
      </c>
      <c r="V536" s="166">
        <f>VLOOKUP(L536,Schnitt4!L:P,2,0)</f>
        <v>0</v>
      </c>
      <c r="W536" s="166">
        <f>VLOOKUP(L536,Schnitt5!L:P,2,0)</f>
        <v>0</v>
      </c>
      <c r="X536" s="166">
        <f>VLOOKUP(L536,Schnitt6!L:P,2,0)</f>
        <v>0</v>
      </c>
      <c r="AA536" s="166">
        <f>VLOOKUP(L536,Schnitt1!L:P,3,0)</f>
        <v>0</v>
      </c>
      <c r="AB536" s="166">
        <f>VLOOKUP(L536,Schnitt2!L:P,3,0)</f>
        <v>0</v>
      </c>
      <c r="AC536" s="166">
        <f>VLOOKUP(L536,Schnitt3!L:P,3,0)</f>
        <v>0</v>
      </c>
      <c r="AD536" s="166">
        <f>VLOOKUP(L536,Schnitt4!L:P,3,0)</f>
        <v>0</v>
      </c>
      <c r="AE536" s="166">
        <f>VLOOKUP(L536,Schnitt5!L:P,3,0)</f>
        <v>0</v>
      </c>
      <c r="AF536" s="166">
        <f>VLOOKUP(L536,Schnitt6!L:P,3,0)</f>
        <v>0</v>
      </c>
    </row>
    <row r="537" spans="12:32" x14ac:dyDescent="0.25">
      <c r="L537" s="264">
        <f>Member!A537</f>
        <v>16007</v>
      </c>
      <c r="M537" s="166">
        <f t="shared" si="42"/>
        <v>1247</v>
      </c>
      <c r="N537" s="166">
        <f t="shared" si="43"/>
        <v>7</v>
      </c>
      <c r="O537" s="166">
        <f t="shared" si="44"/>
        <v>178.14285660585713</v>
      </c>
      <c r="P537" s="166">
        <f t="shared" si="45"/>
        <v>21</v>
      </c>
      <c r="S537" s="166">
        <f>VLOOKUP(L537,Schnitt1!L:P,2,0)</f>
        <v>1247</v>
      </c>
      <c r="T537" s="166">
        <f>VLOOKUP(L537,Schnitt2!L:P,2,0)</f>
        <v>0</v>
      </c>
      <c r="U537" s="166">
        <f>VLOOKUP(L537,Schnitt3!L:P,2,0)</f>
        <v>0</v>
      </c>
      <c r="V537" s="166">
        <f>VLOOKUP(L537,Schnitt4!L:P,2,0)</f>
        <v>0</v>
      </c>
      <c r="W537" s="166">
        <f>VLOOKUP(L537,Schnitt5!L:P,2,0)</f>
        <v>0</v>
      </c>
      <c r="X537" s="166">
        <f>VLOOKUP(L537,Schnitt6!L:P,2,0)</f>
        <v>0</v>
      </c>
      <c r="AA537" s="166">
        <f>VLOOKUP(L537,Schnitt1!L:P,3,0)</f>
        <v>7</v>
      </c>
      <c r="AB537" s="166">
        <f>VLOOKUP(L537,Schnitt2!L:P,3,0)</f>
        <v>0</v>
      </c>
      <c r="AC537" s="166">
        <f>VLOOKUP(L537,Schnitt3!L:P,3,0)</f>
        <v>0</v>
      </c>
      <c r="AD537" s="166">
        <f>VLOOKUP(L537,Schnitt4!L:P,3,0)</f>
        <v>0</v>
      </c>
      <c r="AE537" s="166">
        <f>VLOOKUP(L537,Schnitt5!L:P,3,0)</f>
        <v>0</v>
      </c>
      <c r="AF537" s="166">
        <f>VLOOKUP(L537,Schnitt6!L:P,3,0)</f>
        <v>0</v>
      </c>
    </row>
    <row r="538" spans="12:32" x14ac:dyDescent="0.25">
      <c r="L538" s="264">
        <f>Member!A538</f>
        <v>7901</v>
      </c>
      <c r="M538" s="166">
        <f t="shared" si="42"/>
        <v>0</v>
      </c>
      <c r="N538" s="166">
        <f t="shared" si="43"/>
        <v>0</v>
      </c>
      <c r="O538" s="166">
        <f t="shared" si="44"/>
        <v>0</v>
      </c>
      <c r="P538" s="166">
        <f t="shared" si="45"/>
        <v>49</v>
      </c>
      <c r="S538" s="166">
        <f>VLOOKUP(L538,Schnitt1!L:P,2,0)</f>
        <v>0</v>
      </c>
      <c r="T538" s="166">
        <f>VLOOKUP(L538,Schnitt2!L:P,2,0)</f>
        <v>0</v>
      </c>
      <c r="U538" s="166">
        <f>VLOOKUP(L538,Schnitt3!L:P,2,0)</f>
        <v>0</v>
      </c>
      <c r="V538" s="166">
        <f>VLOOKUP(L538,Schnitt4!L:P,2,0)</f>
        <v>0</v>
      </c>
      <c r="W538" s="166">
        <f>VLOOKUP(L538,Schnitt5!L:P,2,0)</f>
        <v>0</v>
      </c>
      <c r="X538" s="166">
        <f>VLOOKUP(L538,Schnitt6!L:P,2,0)</f>
        <v>0</v>
      </c>
      <c r="AA538" s="166">
        <f>VLOOKUP(L538,Schnitt1!L:P,3,0)</f>
        <v>0</v>
      </c>
      <c r="AB538" s="166">
        <f>VLOOKUP(L538,Schnitt2!L:P,3,0)</f>
        <v>0</v>
      </c>
      <c r="AC538" s="166">
        <f>VLOOKUP(L538,Schnitt3!L:P,3,0)</f>
        <v>0</v>
      </c>
      <c r="AD538" s="166">
        <f>VLOOKUP(L538,Schnitt4!L:P,3,0)</f>
        <v>0</v>
      </c>
      <c r="AE538" s="166">
        <f>VLOOKUP(L538,Schnitt5!L:P,3,0)</f>
        <v>0</v>
      </c>
      <c r="AF538" s="166">
        <f>VLOOKUP(L538,Schnitt6!L:P,3,0)</f>
        <v>0</v>
      </c>
    </row>
    <row r="539" spans="12:32" x14ac:dyDescent="0.25">
      <c r="L539" s="264">
        <f>Member!A539</f>
        <v>7830</v>
      </c>
      <c r="M539" s="166">
        <f t="shared" si="42"/>
        <v>1597</v>
      </c>
      <c r="N539" s="166">
        <f t="shared" si="43"/>
        <v>9</v>
      </c>
      <c r="O539" s="166">
        <f t="shared" si="44"/>
        <v>177.44444390544444</v>
      </c>
      <c r="P539" s="166">
        <f t="shared" si="45"/>
        <v>22</v>
      </c>
      <c r="S539" s="166">
        <f>VLOOKUP(L539,Schnitt1!L:P,2,0)</f>
        <v>1597</v>
      </c>
      <c r="T539" s="166">
        <f>VLOOKUP(L539,Schnitt2!L:P,2,0)</f>
        <v>0</v>
      </c>
      <c r="U539" s="166">
        <f>VLOOKUP(L539,Schnitt3!L:P,2,0)</f>
        <v>0</v>
      </c>
      <c r="V539" s="166">
        <f>VLOOKUP(L539,Schnitt4!L:P,2,0)</f>
        <v>0</v>
      </c>
      <c r="W539" s="166">
        <f>VLOOKUP(L539,Schnitt5!L:P,2,0)</f>
        <v>0</v>
      </c>
      <c r="X539" s="166">
        <f>VLOOKUP(L539,Schnitt6!L:P,2,0)</f>
        <v>0</v>
      </c>
      <c r="AA539" s="166">
        <f>VLOOKUP(L539,Schnitt1!L:P,3,0)</f>
        <v>9</v>
      </c>
      <c r="AB539" s="166">
        <f>VLOOKUP(L539,Schnitt2!L:P,3,0)</f>
        <v>0</v>
      </c>
      <c r="AC539" s="166">
        <f>VLOOKUP(L539,Schnitt3!L:P,3,0)</f>
        <v>0</v>
      </c>
      <c r="AD539" s="166">
        <f>VLOOKUP(L539,Schnitt4!L:P,3,0)</f>
        <v>0</v>
      </c>
      <c r="AE539" s="166">
        <f>VLOOKUP(L539,Schnitt5!L:P,3,0)</f>
        <v>0</v>
      </c>
      <c r="AF539" s="166">
        <f>VLOOKUP(L539,Schnitt6!L:P,3,0)</f>
        <v>0</v>
      </c>
    </row>
    <row r="540" spans="12:32" x14ac:dyDescent="0.25">
      <c r="L540" s="264">
        <f>Member!A540</f>
        <v>25764</v>
      </c>
      <c r="M540" s="166">
        <f t="shared" si="42"/>
        <v>0</v>
      </c>
      <c r="N540" s="166">
        <f t="shared" si="43"/>
        <v>0</v>
      </c>
      <c r="O540" s="166">
        <f t="shared" si="44"/>
        <v>0</v>
      </c>
      <c r="P540" s="166">
        <f t="shared" si="45"/>
        <v>49</v>
      </c>
      <c r="S540" s="166">
        <f>VLOOKUP(L540,Schnitt1!L:P,2,0)</f>
        <v>0</v>
      </c>
      <c r="T540" s="166">
        <f>VLOOKUP(L540,Schnitt2!L:P,2,0)</f>
        <v>0</v>
      </c>
      <c r="U540" s="166">
        <f>VLOOKUP(L540,Schnitt3!L:P,2,0)</f>
        <v>0</v>
      </c>
      <c r="V540" s="166">
        <f>VLOOKUP(L540,Schnitt4!L:P,2,0)</f>
        <v>0</v>
      </c>
      <c r="W540" s="166">
        <f>VLOOKUP(L540,Schnitt5!L:P,2,0)</f>
        <v>0</v>
      </c>
      <c r="X540" s="166">
        <f>VLOOKUP(L540,Schnitt6!L:P,2,0)</f>
        <v>0</v>
      </c>
      <c r="AA540" s="166">
        <f>VLOOKUP(L540,Schnitt1!L:P,3,0)</f>
        <v>0</v>
      </c>
      <c r="AB540" s="166">
        <f>VLOOKUP(L540,Schnitt2!L:P,3,0)</f>
        <v>0</v>
      </c>
      <c r="AC540" s="166">
        <f>VLOOKUP(L540,Schnitt3!L:P,3,0)</f>
        <v>0</v>
      </c>
      <c r="AD540" s="166">
        <f>VLOOKUP(L540,Schnitt4!L:P,3,0)</f>
        <v>0</v>
      </c>
      <c r="AE540" s="166">
        <f>VLOOKUP(L540,Schnitt5!L:P,3,0)</f>
        <v>0</v>
      </c>
      <c r="AF540" s="166">
        <f>VLOOKUP(L540,Schnitt6!L:P,3,0)</f>
        <v>0</v>
      </c>
    </row>
    <row r="541" spans="12:32" x14ac:dyDescent="0.25">
      <c r="L541" s="264">
        <f>Member!A541</f>
        <v>38763</v>
      </c>
      <c r="M541" s="166">
        <f t="shared" si="42"/>
        <v>0</v>
      </c>
      <c r="N541" s="166">
        <f t="shared" si="43"/>
        <v>0</v>
      </c>
      <c r="O541" s="166">
        <f t="shared" si="44"/>
        <v>0</v>
      </c>
      <c r="P541" s="166">
        <f t="shared" si="45"/>
        <v>49</v>
      </c>
      <c r="S541" s="166">
        <f>VLOOKUP(L541,Schnitt1!L:P,2,0)</f>
        <v>0</v>
      </c>
      <c r="T541" s="166">
        <f>VLOOKUP(L541,Schnitt2!L:P,2,0)</f>
        <v>0</v>
      </c>
      <c r="U541" s="166">
        <f>VLOOKUP(L541,Schnitt3!L:P,2,0)</f>
        <v>0</v>
      </c>
      <c r="V541" s="166">
        <f>VLOOKUP(L541,Schnitt4!L:P,2,0)</f>
        <v>0</v>
      </c>
      <c r="W541" s="166">
        <f>VLOOKUP(L541,Schnitt5!L:P,2,0)</f>
        <v>0</v>
      </c>
      <c r="X541" s="166">
        <f>VLOOKUP(L541,Schnitt6!L:P,2,0)</f>
        <v>0</v>
      </c>
      <c r="AA541" s="166">
        <f>VLOOKUP(L541,Schnitt1!L:P,3,0)</f>
        <v>0</v>
      </c>
      <c r="AB541" s="166">
        <f>VLOOKUP(L541,Schnitt2!L:P,3,0)</f>
        <v>0</v>
      </c>
      <c r="AC541" s="166">
        <f>VLOOKUP(L541,Schnitt3!L:P,3,0)</f>
        <v>0</v>
      </c>
      <c r="AD541" s="166">
        <f>VLOOKUP(L541,Schnitt4!L:P,3,0)</f>
        <v>0</v>
      </c>
      <c r="AE541" s="166">
        <f>VLOOKUP(L541,Schnitt5!L:P,3,0)</f>
        <v>0</v>
      </c>
      <c r="AF541" s="166">
        <f>VLOOKUP(L541,Schnitt6!L:P,3,0)</f>
        <v>0</v>
      </c>
    </row>
    <row r="542" spans="12:32" x14ac:dyDescent="0.25">
      <c r="L542" s="264">
        <f>Member!A542</f>
        <v>25271</v>
      </c>
      <c r="M542" s="166">
        <f t="shared" si="42"/>
        <v>1546</v>
      </c>
      <c r="N542" s="166">
        <f t="shared" si="43"/>
        <v>8</v>
      </c>
      <c r="O542" s="166">
        <f t="shared" si="44"/>
        <v>193.24999945799999</v>
      </c>
      <c r="P542" s="166">
        <f t="shared" si="45"/>
        <v>9</v>
      </c>
      <c r="S542" s="166">
        <f>VLOOKUP(L542,Schnitt1!L:P,2,0)</f>
        <v>1546</v>
      </c>
      <c r="T542" s="166">
        <f>VLOOKUP(L542,Schnitt2!L:P,2,0)</f>
        <v>0</v>
      </c>
      <c r="U542" s="166">
        <f>VLOOKUP(L542,Schnitt3!L:P,2,0)</f>
        <v>0</v>
      </c>
      <c r="V542" s="166">
        <f>VLOOKUP(L542,Schnitt4!L:P,2,0)</f>
        <v>0</v>
      </c>
      <c r="W542" s="166">
        <f>VLOOKUP(L542,Schnitt5!L:P,2,0)</f>
        <v>0</v>
      </c>
      <c r="X542" s="166">
        <f>VLOOKUP(L542,Schnitt6!L:P,2,0)</f>
        <v>0</v>
      </c>
      <c r="AA542" s="166">
        <f>VLOOKUP(L542,Schnitt1!L:P,3,0)</f>
        <v>8</v>
      </c>
      <c r="AB542" s="166">
        <f>VLOOKUP(L542,Schnitt2!L:P,3,0)</f>
        <v>0</v>
      </c>
      <c r="AC542" s="166">
        <f>VLOOKUP(L542,Schnitt3!L:P,3,0)</f>
        <v>0</v>
      </c>
      <c r="AD542" s="166">
        <f>VLOOKUP(L542,Schnitt4!L:P,3,0)</f>
        <v>0</v>
      </c>
      <c r="AE542" s="166">
        <f>VLOOKUP(L542,Schnitt5!L:P,3,0)</f>
        <v>0</v>
      </c>
      <c r="AF542" s="166">
        <f>VLOOKUP(L542,Schnitt6!L:P,3,0)</f>
        <v>0</v>
      </c>
    </row>
    <row r="543" spans="12:32" x14ac:dyDescent="0.25">
      <c r="L543" s="264">
        <f>Member!A543</f>
        <v>38946</v>
      </c>
      <c r="M543" s="166">
        <f t="shared" si="42"/>
        <v>0</v>
      </c>
      <c r="N543" s="166">
        <f t="shared" si="43"/>
        <v>0</v>
      </c>
      <c r="O543" s="166">
        <f t="shared" si="44"/>
        <v>0</v>
      </c>
      <c r="P543" s="166">
        <f t="shared" si="45"/>
        <v>49</v>
      </c>
      <c r="S543" s="166">
        <f>VLOOKUP(L543,Schnitt1!L:P,2,0)</f>
        <v>0</v>
      </c>
      <c r="T543" s="166">
        <f>VLOOKUP(L543,Schnitt2!L:P,2,0)</f>
        <v>0</v>
      </c>
      <c r="U543" s="166">
        <f>VLOOKUP(L543,Schnitt3!L:P,2,0)</f>
        <v>0</v>
      </c>
      <c r="V543" s="166">
        <f>VLOOKUP(L543,Schnitt4!L:P,2,0)</f>
        <v>0</v>
      </c>
      <c r="W543" s="166">
        <f>VLOOKUP(L543,Schnitt5!L:P,2,0)</f>
        <v>0</v>
      </c>
      <c r="X543" s="166">
        <f>VLOOKUP(L543,Schnitt6!L:P,2,0)</f>
        <v>0</v>
      </c>
      <c r="AA543" s="166">
        <f>VLOOKUP(L543,Schnitt1!L:P,3,0)</f>
        <v>0</v>
      </c>
      <c r="AB543" s="166">
        <f>VLOOKUP(L543,Schnitt2!L:P,3,0)</f>
        <v>0</v>
      </c>
      <c r="AC543" s="166">
        <f>VLOOKUP(L543,Schnitt3!L:P,3,0)</f>
        <v>0</v>
      </c>
      <c r="AD543" s="166">
        <f>VLOOKUP(L543,Schnitt4!L:P,3,0)</f>
        <v>0</v>
      </c>
      <c r="AE543" s="166">
        <f>VLOOKUP(L543,Schnitt5!L:P,3,0)</f>
        <v>0</v>
      </c>
      <c r="AF543" s="166">
        <f>VLOOKUP(L543,Schnitt6!L:P,3,0)</f>
        <v>0</v>
      </c>
    </row>
    <row r="544" spans="12:32" x14ac:dyDescent="0.25">
      <c r="L544" s="264">
        <f>Member!A544</f>
        <v>38965</v>
      </c>
      <c r="M544" s="166">
        <f t="shared" si="42"/>
        <v>0</v>
      </c>
      <c r="N544" s="166">
        <f t="shared" si="43"/>
        <v>0</v>
      </c>
      <c r="O544" s="166">
        <f t="shared" si="44"/>
        <v>0</v>
      </c>
      <c r="P544" s="166">
        <f t="shared" si="45"/>
        <v>49</v>
      </c>
      <c r="S544" s="166">
        <f>VLOOKUP(L544,Schnitt1!L:P,2,0)</f>
        <v>0</v>
      </c>
      <c r="T544" s="166">
        <f>VLOOKUP(L544,Schnitt2!L:P,2,0)</f>
        <v>0</v>
      </c>
      <c r="U544" s="166">
        <f>VLOOKUP(L544,Schnitt3!L:P,2,0)</f>
        <v>0</v>
      </c>
      <c r="V544" s="166">
        <f>VLOOKUP(L544,Schnitt4!L:P,2,0)</f>
        <v>0</v>
      </c>
      <c r="W544" s="166">
        <f>VLOOKUP(L544,Schnitt5!L:P,2,0)</f>
        <v>0</v>
      </c>
      <c r="X544" s="166">
        <f>VLOOKUP(L544,Schnitt6!L:P,2,0)</f>
        <v>0</v>
      </c>
      <c r="AA544" s="166">
        <f>VLOOKUP(L544,Schnitt1!L:P,3,0)</f>
        <v>0</v>
      </c>
      <c r="AB544" s="166">
        <f>VLOOKUP(L544,Schnitt2!L:P,3,0)</f>
        <v>0</v>
      </c>
      <c r="AC544" s="166">
        <f>VLOOKUP(L544,Schnitt3!L:P,3,0)</f>
        <v>0</v>
      </c>
      <c r="AD544" s="166">
        <f>VLOOKUP(L544,Schnitt4!L:P,3,0)</f>
        <v>0</v>
      </c>
      <c r="AE544" s="166">
        <f>VLOOKUP(L544,Schnitt5!L:P,3,0)</f>
        <v>0</v>
      </c>
      <c r="AF544" s="166">
        <f>VLOOKUP(L544,Schnitt6!L:P,3,0)</f>
        <v>0</v>
      </c>
    </row>
    <row r="545" spans="12:32" x14ac:dyDescent="0.25">
      <c r="L545" s="264">
        <f>Member!A545</f>
        <v>25865</v>
      </c>
      <c r="M545" s="166">
        <f t="shared" si="42"/>
        <v>0</v>
      </c>
      <c r="N545" s="166">
        <f t="shared" si="43"/>
        <v>0</v>
      </c>
      <c r="O545" s="166">
        <f t="shared" si="44"/>
        <v>0</v>
      </c>
      <c r="P545" s="166">
        <f t="shared" si="45"/>
        <v>49</v>
      </c>
      <c r="S545" s="166">
        <f>VLOOKUP(L545,Schnitt1!L:P,2,0)</f>
        <v>0</v>
      </c>
      <c r="T545" s="166">
        <f>VLOOKUP(L545,Schnitt2!L:P,2,0)</f>
        <v>0</v>
      </c>
      <c r="U545" s="166">
        <f>VLOOKUP(L545,Schnitt3!L:P,2,0)</f>
        <v>0</v>
      </c>
      <c r="V545" s="166">
        <f>VLOOKUP(L545,Schnitt4!L:P,2,0)</f>
        <v>0</v>
      </c>
      <c r="W545" s="166">
        <f>VLOOKUP(L545,Schnitt5!L:P,2,0)</f>
        <v>0</v>
      </c>
      <c r="X545" s="166">
        <f>VLOOKUP(L545,Schnitt6!L:P,2,0)</f>
        <v>0</v>
      </c>
      <c r="AA545" s="166">
        <f>VLOOKUP(L545,Schnitt1!L:P,3,0)</f>
        <v>0</v>
      </c>
      <c r="AB545" s="166">
        <f>VLOOKUP(L545,Schnitt2!L:P,3,0)</f>
        <v>0</v>
      </c>
      <c r="AC545" s="166">
        <f>VLOOKUP(L545,Schnitt3!L:P,3,0)</f>
        <v>0</v>
      </c>
      <c r="AD545" s="166">
        <f>VLOOKUP(L545,Schnitt4!L:P,3,0)</f>
        <v>0</v>
      </c>
      <c r="AE545" s="166">
        <f>VLOOKUP(L545,Schnitt5!L:P,3,0)</f>
        <v>0</v>
      </c>
      <c r="AF545" s="166">
        <f>VLOOKUP(L545,Schnitt6!L:P,3,0)</f>
        <v>0</v>
      </c>
    </row>
    <row r="546" spans="12:32" x14ac:dyDescent="0.25">
      <c r="L546" s="264">
        <f>Member!A546</f>
        <v>7831</v>
      </c>
      <c r="M546" s="166">
        <f t="shared" si="42"/>
        <v>505</v>
      </c>
      <c r="N546" s="166">
        <f t="shared" si="43"/>
        <v>3</v>
      </c>
      <c r="O546" s="166">
        <f t="shared" si="44"/>
        <v>168.33333278733335</v>
      </c>
      <c r="P546" s="166">
        <f t="shared" si="45"/>
        <v>33</v>
      </c>
      <c r="S546" s="166">
        <f>VLOOKUP(L546,Schnitt1!L:P,2,0)</f>
        <v>505</v>
      </c>
      <c r="T546" s="166">
        <f>VLOOKUP(L546,Schnitt2!L:P,2,0)</f>
        <v>0</v>
      </c>
      <c r="U546" s="166">
        <f>VLOOKUP(L546,Schnitt3!L:P,2,0)</f>
        <v>0</v>
      </c>
      <c r="V546" s="166">
        <f>VLOOKUP(L546,Schnitt4!L:P,2,0)</f>
        <v>0</v>
      </c>
      <c r="W546" s="166">
        <f>VLOOKUP(L546,Schnitt5!L:P,2,0)</f>
        <v>0</v>
      </c>
      <c r="X546" s="166">
        <f>VLOOKUP(L546,Schnitt6!L:P,2,0)</f>
        <v>0</v>
      </c>
      <c r="AA546" s="166">
        <f>VLOOKUP(L546,Schnitt1!L:P,3,0)</f>
        <v>3</v>
      </c>
      <c r="AB546" s="166">
        <f>VLOOKUP(L546,Schnitt2!L:P,3,0)</f>
        <v>0</v>
      </c>
      <c r="AC546" s="166">
        <f>VLOOKUP(L546,Schnitt3!L:P,3,0)</f>
        <v>0</v>
      </c>
      <c r="AD546" s="166">
        <f>VLOOKUP(L546,Schnitt4!L:P,3,0)</f>
        <v>0</v>
      </c>
      <c r="AE546" s="166">
        <f>VLOOKUP(L546,Schnitt5!L:P,3,0)</f>
        <v>0</v>
      </c>
      <c r="AF546" s="166">
        <f>VLOOKUP(L546,Schnitt6!L:P,3,0)</f>
        <v>0</v>
      </c>
    </row>
    <row r="547" spans="12:32" x14ac:dyDescent="0.25">
      <c r="L547" s="264">
        <f>Member!A547</f>
        <v>38883</v>
      </c>
      <c r="M547" s="166">
        <f t="shared" si="42"/>
        <v>0</v>
      </c>
      <c r="N547" s="166">
        <f t="shared" si="43"/>
        <v>0</v>
      </c>
      <c r="O547" s="166">
        <f t="shared" si="44"/>
        <v>0</v>
      </c>
      <c r="P547" s="166">
        <f t="shared" si="45"/>
        <v>49</v>
      </c>
      <c r="S547" s="166">
        <f>VLOOKUP(L547,Schnitt1!L:P,2,0)</f>
        <v>0</v>
      </c>
      <c r="T547" s="166">
        <f>VLOOKUP(L547,Schnitt2!L:P,2,0)</f>
        <v>0</v>
      </c>
      <c r="U547" s="166">
        <f>VLOOKUP(L547,Schnitt3!L:P,2,0)</f>
        <v>0</v>
      </c>
      <c r="V547" s="166">
        <f>VLOOKUP(L547,Schnitt4!L:P,2,0)</f>
        <v>0</v>
      </c>
      <c r="W547" s="166">
        <f>VLOOKUP(L547,Schnitt5!L:P,2,0)</f>
        <v>0</v>
      </c>
      <c r="X547" s="166">
        <f>VLOOKUP(L547,Schnitt6!L:P,2,0)</f>
        <v>0</v>
      </c>
      <c r="AA547" s="166">
        <f>VLOOKUP(L547,Schnitt1!L:P,3,0)</f>
        <v>0</v>
      </c>
      <c r="AB547" s="166">
        <f>VLOOKUP(L547,Schnitt2!L:P,3,0)</f>
        <v>0</v>
      </c>
      <c r="AC547" s="166">
        <f>VLOOKUP(L547,Schnitt3!L:P,3,0)</f>
        <v>0</v>
      </c>
      <c r="AD547" s="166">
        <f>VLOOKUP(L547,Schnitt4!L:P,3,0)</f>
        <v>0</v>
      </c>
      <c r="AE547" s="166">
        <f>VLOOKUP(L547,Schnitt5!L:P,3,0)</f>
        <v>0</v>
      </c>
      <c r="AF547" s="166">
        <f>VLOOKUP(L547,Schnitt6!L:P,3,0)</f>
        <v>0</v>
      </c>
    </row>
    <row r="548" spans="12:32" x14ac:dyDescent="0.25">
      <c r="L548" s="264">
        <f>Member!A548</f>
        <v>38025</v>
      </c>
      <c r="M548" s="166">
        <f t="shared" si="42"/>
        <v>0</v>
      </c>
      <c r="N548" s="166">
        <f t="shared" si="43"/>
        <v>0</v>
      </c>
      <c r="O548" s="166">
        <f t="shared" si="44"/>
        <v>0</v>
      </c>
      <c r="P548" s="166">
        <f t="shared" si="45"/>
        <v>49</v>
      </c>
      <c r="S548" s="166">
        <f>VLOOKUP(L548,Schnitt1!L:P,2,0)</f>
        <v>0</v>
      </c>
      <c r="T548" s="166">
        <f>VLOOKUP(L548,Schnitt2!L:P,2,0)</f>
        <v>0</v>
      </c>
      <c r="U548" s="166">
        <f>VLOOKUP(L548,Schnitt3!L:P,2,0)</f>
        <v>0</v>
      </c>
      <c r="V548" s="166">
        <f>VLOOKUP(L548,Schnitt4!L:P,2,0)</f>
        <v>0</v>
      </c>
      <c r="W548" s="166">
        <f>VLOOKUP(L548,Schnitt5!L:P,2,0)</f>
        <v>0</v>
      </c>
      <c r="X548" s="166">
        <f>VLOOKUP(L548,Schnitt6!L:P,2,0)</f>
        <v>0</v>
      </c>
      <c r="AA548" s="166">
        <f>VLOOKUP(L548,Schnitt1!L:P,3,0)</f>
        <v>0</v>
      </c>
      <c r="AB548" s="166">
        <f>VLOOKUP(L548,Schnitt2!L:P,3,0)</f>
        <v>0</v>
      </c>
      <c r="AC548" s="166">
        <f>VLOOKUP(L548,Schnitt3!L:P,3,0)</f>
        <v>0</v>
      </c>
      <c r="AD548" s="166">
        <f>VLOOKUP(L548,Schnitt4!L:P,3,0)</f>
        <v>0</v>
      </c>
      <c r="AE548" s="166">
        <f>VLOOKUP(L548,Schnitt5!L:P,3,0)</f>
        <v>0</v>
      </c>
      <c r="AF548" s="166">
        <f>VLOOKUP(L548,Schnitt6!L:P,3,0)</f>
        <v>0</v>
      </c>
    </row>
    <row r="549" spans="12:32" x14ac:dyDescent="0.25">
      <c r="L549" s="264">
        <f>Member!A549</f>
        <v>38952</v>
      </c>
      <c r="M549" s="166">
        <f t="shared" si="42"/>
        <v>0</v>
      </c>
      <c r="N549" s="166">
        <f t="shared" si="43"/>
        <v>0</v>
      </c>
      <c r="O549" s="166">
        <f t="shared" si="44"/>
        <v>0</v>
      </c>
      <c r="P549" s="166">
        <f t="shared" si="45"/>
        <v>49</v>
      </c>
      <c r="S549" s="166">
        <f>VLOOKUP(L549,Schnitt1!L:P,2,0)</f>
        <v>0</v>
      </c>
      <c r="T549" s="166">
        <f>VLOOKUP(L549,Schnitt2!L:P,2,0)</f>
        <v>0</v>
      </c>
      <c r="U549" s="166">
        <f>VLOOKUP(L549,Schnitt3!L:P,2,0)</f>
        <v>0</v>
      </c>
      <c r="V549" s="166">
        <f>VLOOKUP(L549,Schnitt4!L:P,2,0)</f>
        <v>0</v>
      </c>
      <c r="W549" s="166">
        <f>VLOOKUP(L549,Schnitt5!L:P,2,0)</f>
        <v>0</v>
      </c>
      <c r="X549" s="166">
        <f>VLOOKUP(L549,Schnitt6!L:P,2,0)</f>
        <v>0</v>
      </c>
      <c r="AA549" s="166">
        <f>VLOOKUP(L549,Schnitt1!L:P,3,0)</f>
        <v>0</v>
      </c>
      <c r="AB549" s="166">
        <f>VLOOKUP(L549,Schnitt2!L:P,3,0)</f>
        <v>0</v>
      </c>
      <c r="AC549" s="166">
        <f>VLOOKUP(L549,Schnitt3!L:P,3,0)</f>
        <v>0</v>
      </c>
      <c r="AD549" s="166">
        <f>VLOOKUP(L549,Schnitt4!L:P,3,0)</f>
        <v>0</v>
      </c>
      <c r="AE549" s="166">
        <f>VLOOKUP(L549,Schnitt5!L:P,3,0)</f>
        <v>0</v>
      </c>
      <c r="AF549" s="166">
        <f>VLOOKUP(L549,Schnitt6!L:P,3,0)</f>
        <v>0</v>
      </c>
    </row>
    <row r="550" spans="12:32" x14ac:dyDescent="0.25">
      <c r="L550" s="264">
        <f>Member!A550</f>
        <v>25592</v>
      </c>
      <c r="M550" s="166">
        <f t="shared" si="42"/>
        <v>0</v>
      </c>
      <c r="N550" s="166">
        <f t="shared" si="43"/>
        <v>0</v>
      </c>
      <c r="O550" s="166">
        <f t="shared" si="44"/>
        <v>0</v>
      </c>
      <c r="P550" s="166">
        <f t="shared" si="45"/>
        <v>49</v>
      </c>
      <c r="S550" s="166">
        <f>VLOOKUP(L550,Schnitt1!L:P,2,0)</f>
        <v>0</v>
      </c>
      <c r="T550" s="166">
        <f>VLOOKUP(L550,Schnitt2!L:P,2,0)</f>
        <v>0</v>
      </c>
      <c r="U550" s="166">
        <f>VLOOKUP(L550,Schnitt3!L:P,2,0)</f>
        <v>0</v>
      </c>
      <c r="V550" s="166">
        <f>VLOOKUP(L550,Schnitt4!L:P,2,0)</f>
        <v>0</v>
      </c>
      <c r="W550" s="166">
        <f>VLOOKUP(L550,Schnitt5!L:P,2,0)</f>
        <v>0</v>
      </c>
      <c r="X550" s="166">
        <f>VLOOKUP(L550,Schnitt6!L:P,2,0)</f>
        <v>0</v>
      </c>
      <c r="AA550" s="166">
        <f>VLOOKUP(L550,Schnitt1!L:P,3,0)</f>
        <v>0</v>
      </c>
      <c r="AB550" s="166">
        <f>VLOOKUP(L550,Schnitt2!L:P,3,0)</f>
        <v>0</v>
      </c>
      <c r="AC550" s="166">
        <f>VLOOKUP(L550,Schnitt3!L:P,3,0)</f>
        <v>0</v>
      </c>
      <c r="AD550" s="166">
        <f>VLOOKUP(L550,Schnitt4!L:P,3,0)</f>
        <v>0</v>
      </c>
      <c r="AE550" s="166">
        <f>VLOOKUP(L550,Schnitt5!L:P,3,0)</f>
        <v>0</v>
      </c>
      <c r="AF550" s="166">
        <f>VLOOKUP(L550,Schnitt6!L:P,3,0)</f>
        <v>0</v>
      </c>
    </row>
    <row r="551" spans="12:32" x14ac:dyDescent="0.25">
      <c r="L551" s="264">
        <f>Member!A551</f>
        <v>25949</v>
      </c>
      <c r="M551" s="166">
        <f t="shared" si="42"/>
        <v>0</v>
      </c>
      <c r="N551" s="166">
        <f t="shared" si="43"/>
        <v>0</v>
      </c>
      <c r="O551" s="166">
        <f t="shared" si="44"/>
        <v>0</v>
      </c>
      <c r="P551" s="166">
        <f t="shared" si="45"/>
        <v>49</v>
      </c>
      <c r="S551" s="166">
        <f>VLOOKUP(L551,Schnitt1!L:P,2,0)</f>
        <v>0</v>
      </c>
      <c r="T551" s="166">
        <f>VLOOKUP(L551,Schnitt2!L:P,2,0)</f>
        <v>0</v>
      </c>
      <c r="U551" s="166">
        <f>VLOOKUP(L551,Schnitt3!L:P,2,0)</f>
        <v>0</v>
      </c>
      <c r="V551" s="166">
        <f>VLOOKUP(L551,Schnitt4!L:P,2,0)</f>
        <v>0</v>
      </c>
      <c r="W551" s="166">
        <f>VLOOKUP(L551,Schnitt5!L:P,2,0)</f>
        <v>0</v>
      </c>
      <c r="X551" s="166">
        <f>VLOOKUP(L551,Schnitt6!L:P,2,0)</f>
        <v>0</v>
      </c>
      <c r="AA551" s="166">
        <f>VLOOKUP(L551,Schnitt1!L:P,3,0)</f>
        <v>0</v>
      </c>
      <c r="AB551" s="166">
        <f>VLOOKUP(L551,Schnitt2!L:P,3,0)</f>
        <v>0</v>
      </c>
      <c r="AC551" s="166">
        <f>VLOOKUP(L551,Schnitt3!L:P,3,0)</f>
        <v>0</v>
      </c>
      <c r="AD551" s="166">
        <f>VLOOKUP(L551,Schnitt4!L:P,3,0)</f>
        <v>0</v>
      </c>
      <c r="AE551" s="166">
        <f>VLOOKUP(L551,Schnitt5!L:P,3,0)</f>
        <v>0</v>
      </c>
      <c r="AF551" s="166">
        <f>VLOOKUP(L551,Schnitt6!L:P,3,0)</f>
        <v>0</v>
      </c>
    </row>
    <row r="552" spans="12:32" x14ac:dyDescent="0.25">
      <c r="L552" s="264">
        <f>Member!A552</f>
        <v>25604</v>
      </c>
      <c r="M552" s="166">
        <f t="shared" si="42"/>
        <v>1644</v>
      </c>
      <c r="N552" s="166">
        <f t="shared" si="43"/>
        <v>9</v>
      </c>
      <c r="O552" s="166">
        <f t="shared" si="44"/>
        <v>182.66666611466667</v>
      </c>
      <c r="P552" s="166">
        <f t="shared" si="45"/>
        <v>15</v>
      </c>
      <c r="S552" s="166">
        <f>VLOOKUP(L552,Schnitt1!L:P,2,0)</f>
        <v>1644</v>
      </c>
      <c r="T552" s="166">
        <f>VLOOKUP(L552,Schnitt2!L:P,2,0)</f>
        <v>0</v>
      </c>
      <c r="U552" s="166">
        <f>VLOOKUP(L552,Schnitt3!L:P,2,0)</f>
        <v>0</v>
      </c>
      <c r="V552" s="166">
        <f>VLOOKUP(L552,Schnitt4!L:P,2,0)</f>
        <v>0</v>
      </c>
      <c r="W552" s="166">
        <f>VLOOKUP(L552,Schnitt5!L:P,2,0)</f>
        <v>0</v>
      </c>
      <c r="X552" s="166">
        <f>VLOOKUP(L552,Schnitt6!L:P,2,0)</f>
        <v>0</v>
      </c>
      <c r="AA552" s="166">
        <f>VLOOKUP(L552,Schnitt1!L:P,3,0)</f>
        <v>9</v>
      </c>
      <c r="AB552" s="166">
        <f>VLOOKUP(L552,Schnitt2!L:P,3,0)</f>
        <v>0</v>
      </c>
      <c r="AC552" s="166">
        <f>VLOOKUP(L552,Schnitt3!L:P,3,0)</f>
        <v>0</v>
      </c>
      <c r="AD552" s="166">
        <f>VLOOKUP(L552,Schnitt4!L:P,3,0)</f>
        <v>0</v>
      </c>
      <c r="AE552" s="166">
        <f>VLOOKUP(L552,Schnitt5!L:P,3,0)</f>
        <v>0</v>
      </c>
      <c r="AF552" s="166">
        <f>VLOOKUP(L552,Schnitt6!L:P,3,0)</f>
        <v>0</v>
      </c>
    </row>
    <row r="553" spans="12:32" x14ac:dyDescent="0.25">
      <c r="L553" s="264">
        <f>Member!A553</f>
        <v>25804</v>
      </c>
      <c r="M553" s="166">
        <f t="shared" si="42"/>
        <v>0</v>
      </c>
      <c r="N553" s="166">
        <f t="shared" si="43"/>
        <v>0</v>
      </c>
      <c r="O553" s="166">
        <f t="shared" si="44"/>
        <v>0</v>
      </c>
      <c r="P553" s="166">
        <f t="shared" si="45"/>
        <v>49</v>
      </c>
      <c r="S553" s="166">
        <f>VLOOKUP(L553,Schnitt1!L:P,2,0)</f>
        <v>0</v>
      </c>
      <c r="T553" s="166">
        <f>VLOOKUP(L553,Schnitt2!L:P,2,0)</f>
        <v>0</v>
      </c>
      <c r="U553" s="166">
        <f>VLOOKUP(L553,Schnitt3!L:P,2,0)</f>
        <v>0</v>
      </c>
      <c r="V553" s="166">
        <f>VLOOKUP(L553,Schnitt4!L:P,2,0)</f>
        <v>0</v>
      </c>
      <c r="W553" s="166">
        <f>VLOOKUP(L553,Schnitt5!L:P,2,0)</f>
        <v>0</v>
      </c>
      <c r="X553" s="166">
        <f>VLOOKUP(L553,Schnitt6!L:P,2,0)</f>
        <v>0</v>
      </c>
      <c r="AA553" s="166">
        <f>VLOOKUP(L553,Schnitt1!L:P,3,0)</f>
        <v>0</v>
      </c>
      <c r="AB553" s="166">
        <f>VLOOKUP(L553,Schnitt2!L:P,3,0)</f>
        <v>0</v>
      </c>
      <c r="AC553" s="166">
        <f>VLOOKUP(L553,Schnitt3!L:P,3,0)</f>
        <v>0</v>
      </c>
      <c r="AD553" s="166">
        <f>VLOOKUP(L553,Schnitt4!L:P,3,0)</f>
        <v>0</v>
      </c>
      <c r="AE553" s="166">
        <f>VLOOKUP(L553,Schnitt5!L:P,3,0)</f>
        <v>0</v>
      </c>
      <c r="AF553" s="166">
        <f>VLOOKUP(L553,Schnitt6!L:P,3,0)</f>
        <v>0</v>
      </c>
    </row>
    <row r="554" spans="12:32" x14ac:dyDescent="0.25">
      <c r="L554" s="264">
        <f>Member!A554</f>
        <v>38803</v>
      </c>
      <c r="M554" s="166">
        <f t="shared" si="42"/>
        <v>0</v>
      </c>
      <c r="N554" s="166">
        <f t="shared" si="43"/>
        <v>0</v>
      </c>
      <c r="O554" s="166">
        <f t="shared" si="44"/>
        <v>0</v>
      </c>
      <c r="P554" s="166">
        <f t="shared" si="45"/>
        <v>49</v>
      </c>
      <c r="S554" s="166">
        <f>VLOOKUP(L554,Schnitt1!L:P,2,0)</f>
        <v>0</v>
      </c>
      <c r="T554" s="166">
        <f>VLOOKUP(L554,Schnitt2!L:P,2,0)</f>
        <v>0</v>
      </c>
      <c r="U554" s="166">
        <f>VLOOKUP(L554,Schnitt3!L:P,2,0)</f>
        <v>0</v>
      </c>
      <c r="V554" s="166">
        <f>VLOOKUP(L554,Schnitt4!L:P,2,0)</f>
        <v>0</v>
      </c>
      <c r="W554" s="166">
        <f>VLOOKUP(L554,Schnitt5!L:P,2,0)</f>
        <v>0</v>
      </c>
      <c r="X554" s="166">
        <f>VLOOKUP(L554,Schnitt6!L:P,2,0)</f>
        <v>0</v>
      </c>
      <c r="AA554" s="166">
        <f>VLOOKUP(L554,Schnitt1!L:P,3,0)</f>
        <v>0</v>
      </c>
      <c r="AB554" s="166">
        <f>VLOOKUP(L554,Schnitt2!L:P,3,0)</f>
        <v>0</v>
      </c>
      <c r="AC554" s="166">
        <f>VLOOKUP(L554,Schnitt3!L:P,3,0)</f>
        <v>0</v>
      </c>
      <c r="AD554" s="166">
        <f>VLOOKUP(L554,Schnitt4!L:P,3,0)</f>
        <v>0</v>
      </c>
      <c r="AE554" s="166">
        <f>VLOOKUP(L554,Schnitt5!L:P,3,0)</f>
        <v>0</v>
      </c>
      <c r="AF554" s="166">
        <f>VLOOKUP(L554,Schnitt6!L:P,3,0)</f>
        <v>0</v>
      </c>
    </row>
    <row r="555" spans="12:32" x14ac:dyDescent="0.25">
      <c r="L555" s="264">
        <f>Member!A555</f>
        <v>38258</v>
      </c>
      <c r="M555" s="166">
        <f t="shared" si="42"/>
        <v>0</v>
      </c>
      <c r="N555" s="166">
        <f t="shared" si="43"/>
        <v>0</v>
      </c>
      <c r="O555" s="166">
        <f t="shared" si="44"/>
        <v>0</v>
      </c>
      <c r="P555" s="166">
        <f t="shared" si="45"/>
        <v>49</v>
      </c>
      <c r="S555" s="166">
        <f>VLOOKUP(L555,Schnitt1!L:P,2,0)</f>
        <v>0</v>
      </c>
      <c r="T555" s="166">
        <f>VLOOKUP(L555,Schnitt2!L:P,2,0)</f>
        <v>0</v>
      </c>
      <c r="U555" s="166">
        <f>VLOOKUP(L555,Schnitt3!L:P,2,0)</f>
        <v>0</v>
      </c>
      <c r="V555" s="166">
        <f>VLOOKUP(L555,Schnitt4!L:P,2,0)</f>
        <v>0</v>
      </c>
      <c r="W555" s="166">
        <f>VLOOKUP(L555,Schnitt5!L:P,2,0)</f>
        <v>0</v>
      </c>
      <c r="X555" s="166">
        <f>VLOOKUP(L555,Schnitt6!L:P,2,0)</f>
        <v>0</v>
      </c>
      <c r="AA555" s="166">
        <f>VLOOKUP(L555,Schnitt1!L:P,3,0)</f>
        <v>0</v>
      </c>
      <c r="AB555" s="166">
        <f>VLOOKUP(L555,Schnitt2!L:P,3,0)</f>
        <v>0</v>
      </c>
      <c r="AC555" s="166">
        <f>VLOOKUP(L555,Schnitt3!L:P,3,0)</f>
        <v>0</v>
      </c>
      <c r="AD555" s="166">
        <f>VLOOKUP(L555,Schnitt4!L:P,3,0)</f>
        <v>0</v>
      </c>
      <c r="AE555" s="166">
        <f>VLOOKUP(L555,Schnitt5!L:P,3,0)</f>
        <v>0</v>
      </c>
      <c r="AF555" s="166">
        <f>VLOOKUP(L555,Schnitt6!L:P,3,0)</f>
        <v>0</v>
      </c>
    </row>
    <row r="556" spans="12:32" x14ac:dyDescent="0.25">
      <c r="L556" s="264">
        <f>Member!A556</f>
        <v>38931</v>
      </c>
      <c r="M556" s="166">
        <f t="shared" si="42"/>
        <v>0</v>
      </c>
      <c r="N556" s="166">
        <f t="shared" si="43"/>
        <v>0</v>
      </c>
      <c r="O556" s="166">
        <f t="shared" si="44"/>
        <v>0</v>
      </c>
      <c r="P556" s="166">
        <f t="shared" si="45"/>
        <v>49</v>
      </c>
      <c r="S556" s="166">
        <f>VLOOKUP(L556,Schnitt1!L:P,2,0)</f>
        <v>0</v>
      </c>
      <c r="T556" s="166">
        <f>VLOOKUP(L556,Schnitt2!L:P,2,0)</f>
        <v>0</v>
      </c>
      <c r="U556" s="166">
        <f>VLOOKUP(L556,Schnitt3!L:P,2,0)</f>
        <v>0</v>
      </c>
      <c r="V556" s="166">
        <f>VLOOKUP(L556,Schnitt4!L:P,2,0)</f>
        <v>0</v>
      </c>
      <c r="W556" s="166">
        <f>VLOOKUP(L556,Schnitt5!L:P,2,0)</f>
        <v>0</v>
      </c>
      <c r="X556" s="166">
        <f>VLOOKUP(L556,Schnitt6!L:P,2,0)</f>
        <v>0</v>
      </c>
      <c r="AA556" s="166">
        <f>VLOOKUP(L556,Schnitt1!L:P,3,0)</f>
        <v>0</v>
      </c>
      <c r="AB556" s="166">
        <f>VLOOKUP(L556,Schnitt2!L:P,3,0)</f>
        <v>0</v>
      </c>
      <c r="AC556" s="166">
        <f>VLOOKUP(L556,Schnitt3!L:P,3,0)</f>
        <v>0</v>
      </c>
      <c r="AD556" s="166">
        <f>VLOOKUP(L556,Schnitt4!L:P,3,0)</f>
        <v>0</v>
      </c>
      <c r="AE556" s="166">
        <f>VLOOKUP(L556,Schnitt5!L:P,3,0)</f>
        <v>0</v>
      </c>
      <c r="AF556" s="166">
        <f>VLOOKUP(L556,Schnitt6!L:P,3,0)</f>
        <v>0</v>
      </c>
    </row>
    <row r="557" spans="12:32" x14ac:dyDescent="0.25">
      <c r="L557" s="264">
        <f>Member!A557</f>
        <v>25751</v>
      </c>
      <c r="M557" s="166">
        <f t="shared" si="42"/>
        <v>0</v>
      </c>
      <c r="N557" s="166">
        <f t="shared" si="43"/>
        <v>0</v>
      </c>
      <c r="O557" s="166">
        <f t="shared" si="44"/>
        <v>0</v>
      </c>
      <c r="P557" s="166">
        <f t="shared" si="45"/>
        <v>49</v>
      </c>
      <c r="S557" s="166">
        <f>VLOOKUP(L557,Schnitt1!L:P,2,0)</f>
        <v>0</v>
      </c>
      <c r="T557" s="166">
        <f>VLOOKUP(L557,Schnitt2!L:P,2,0)</f>
        <v>0</v>
      </c>
      <c r="U557" s="166">
        <f>VLOOKUP(L557,Schnitt3!L:P,2,0)</f>
        <v>0</v>
      </c>
      <c r="V557" s="166">
        <f>VLOOKUP(L557,Schnitt4!L:P,2,0)</f>
        <v>0</v>
      </c>
      <c r="W557" s="166">
        <f>VLOOKUP(L557,Schnitt5!L:P,2,0)</f>
        <v>0</v>
      </c>
      <c r="X557" s="166">
        <f>VLOOKUP(L557,Schnitt6!L:P,2,0)</f>
        <v>0</v>
      </c>
      <c r="AA557" s="166">
        <f>VLOOKUP(L557,Schnitt1!L:P,3,0)</f>
        <v>0</v>
      </c>
      <c r="AB557" s="166">
        <f>VLOOKUP(L557,Schnitt2!L:P,3,0)</f>
        <v>0</v>
      </c>
      <c r="AC557" s="166">
        <f>VLOOKUP(L557,Schnitt3!L:P,3,0)</f>
        <v>0</v>
      </c>
      <c r="AD557" s="166">
        <f>VLOOKUP(L557,Schnitt4!L:P,3,0)</f>
        <v>0</v>
      </c>
      <c r="AE557" s="166">
        <f>VLOOKUP(L557,Schnitt5!L:P,3,0)</f>
        <v>0</v>
      </c>
      <c r="AF557" s="166">
        <f>VLOOKUP(L557,Schnitt6!L:P,3,0)</f>
        <v>0</v>
      </c>
    </row>
    <row r="558" spans="12:32" x14ac:dyDescent="0.25">
      <c r="L558" s="264">
        <f>Member!A558</f>
        <v>7903</v>
      </c>
      <c r="M558" s="166">
        <f t="shared" si="42"/>
        <v>0</v>
      </c>
      <c r="N558" s="166">
        <f t="shared" si="43"/>
        <v>0</v>
      </c>
      <c r="O558" s="166">
        <f t="shared" si="44"/>
        <v>0</v>
      </c>
      <c r="P558" s="166">
        <f t="shared" si="45"/>
        <v>49</v>
      </c>
      <c r="S558" s="166">
        <f>VLOOKUP(L558,Schnitt1!L:P,2,0)</f>
        <v>0</v>
      </c>
      <c r="T558" s="166">
        <f>VLOOKUP(L558,Schnitt2!L:P,2,0)</f>
        <v>0</v>
      </c>
      <c r="U558" s="166">
        <f>VLOOKUP(L558,Schnitt3!L:P,2,0)</f>
        <v>0</v>
      </c>
      <c r="V558" s="166">
        <f>VLOOKUP(L558,Schnitt4!L:P,2,0)</f>
        <v>0</v>
      </c>
      <c r="W558" s="166">
        <f>VLOOKUP(L558,Schnitt5!L:P,2,0)</f>
        <v>0</v>
      </c>
      <c r="X558" s="166">
        <f>VLOOKUP(L558,Schnitt6!L:P,2,0)</f>
        <v>0</v>
      </c>
      <c r="AA558" s="166">
        <f>VLOOKUP(L558,Schnitt1!L:P,3,0)</f>
        <v>0</v>
      </c>
      <c r="AB558" s="166">
        <f>VLOOKUP(L558,Schnitt2!L:P,3,0)</f>
        <v>0</v>
      </c>
      <c r="AC558" s="166">
        <f>VLOOKUP(L558,Schnitt3!L:P,3,0)</f>
        <v>0</v>
      </c>
      <c r="AD558" s="166">
        <f>VLOOKUP(L558,Schnitt4!L:P,3,0)</f>
        <v>0</v>
      </c>
      <c r="AE558" s="166">
        <f>VLOOKUP(L558,Schnitt5!L:P,3,0)</f>
        <v>0</v>
      </c>
      <c r="AF558" s="166">
        <f>VLOOKUP(L558,Schnitt6!L:P,3,0)</f>
        <v>0</v>
      </c>
    </row>
    <row r="559" spans="12:32" x14ac:dyDescent="0.25">
      <c r="L559" s="264">
        <f>Member!A559</f>
        <v>16170</v>
      </c>
      <c r="M559" s="166">
        <f t="shared" si="42"/>
        <v>0</v>
      </c>
      <c r="N559" s="166">
        <f t="shared" si="43"/>
        <v>0</v>
      </c>
      <c r="O559" s="166">
        <f t="shared" si="44"/>
        <v>0</v>
      </c>
      <c r="P559" s="166">
        <f t="shared" si="45"/>
        <v>49</v>
      </c>
      <c r="S559" s="166">
        <f>VLOOKUP(L559,Schnitt1!L:P,2,0)</f>
        <v>0</v>
      </c>
      <c r="T559" s="166">
        <f>VLOOKUP(L559,Schnitt2!L:P,2,0)</f>
        <v>0</v>
      </c>
      <c r="U559" s="166">
        <f>VLOOKUP(L559,Schnitt3!L:P,2,0)</f>
        <v>0</v>
      </c>
      <c r="V559" s="166">
        <f>VLOOKUP(L559,Schnitt4!L:P,2,0)</f>
        <v>0</v>
      </c>
      <c r="W559" s="166">
        <f>VLOOKUP(L559,Schnitt5!L:P,2,0)</f>
        <v>0</v>
      </c>
      <c r="X559" s="166">
        <f>VLOOKUP(L559,Schnitt6!L:P,2,0)</f>
        <v>0</v>
      </c>
      <c r="AA559" s="166">
        <f>VLOOKUP(L559,Schnitt1!L:P,3,0)</f>
        <v>0</v>
      </c>
      <c r="AB559" s="166">
        <f>VLOOKUP(L559,Schnitt2!L:P,3,0)</f>
        <v>0</v>
      </c>
      <c r="AC559" s="166">
        <f>VLOOKUP(L559,Schnitt3!L:P,3,0)</f>
        <v>0</v>
      </c>
      <c r="AD559" s="166">
        <f>VLOOKUP(L559,Schnitt4!L:P,3,0)</f>
        <v>0</v>
      </c>
      <c r="AE559" s="166">
        <f>VLOOKUP(L559,Schnitt5!L:P,3,0)</f>
        <v>0</v>
      </c>
      <c r="AF559" s="166">
        <f>VLOOKUP(L559,Schnitt6!L:P,3,0)</f>
        <v>0</v>
      </c>
    </row>
    <row r="560" spans="12:32" x14ac:dyDescent="0.25">
      <c r="L560" s="264">
        <f>Member!A560</f>
        <v>7889</v>
      </c>
      <c r="M560" s="166">
        <f t="shared" si="42"/>
        <v>0</v>
      </c>
      <c r="N560" s="166">
        <f t="shared" si="43"/>
        <v>0</v>
      </c>
      <c r="O560" s="166">
        <f t="shared" si="44"/>
        <v>0</v>
      </c>
      <c r="P560" s="166">
        <f t="shared" si="45"/>
        <v>49</v>
      </c>
      <c r="S560" s="166">
        <f>VLOOKUP(L560,Schnitt1!L:P,2,0)</f>
        <v>0</v>
      </c>
      <c r="T560" s="166">
        <f>VLOOKUP(L560,Schnitt2!L:P,2,0)</f>
        <v>0</v>
      </c>
      <c r="U560" s="166">
        <f>VLOOKUP(L560,Schnitt3!L:P,2,0)</f>
        <v>0</v>
      </c>
      <c r="V560" s="166">
        <f>VLOOKUP(L560,Schnitt4!L:P,2,0)</f>
        <v>0</v>
      </c>
      <c r="W560" s="166">
        <f>VLOOKUP(L560,Schnitt5!L:P,2,0)</f>
        <v>0</v>
      </c>
      <c r="X560" s="166">
        <f>VLOOKUP(L560,Schnitt6!L:P,2,0)</f>
        <v>0</v>
      </c>
      <c r="AA560" s="166">
        <f>VLOOKUP(L560,Schnitt1!L:P,3,0)</f>
        <v>0</v>
      </c>
      <c r="AB560" s="166">
        <f>VLOOKUP(L560,Schnitt2!L:P,3,0)</f>
        <v>0</v>
      </c>
      <c r="AC560" s="166">
        <f>VLOOKUP(L560,Schnitt3!L:P,3,0)</f>
        <v>0</v>
      </c>
      <c r="AD560" s="166">
        <f>VLOOKUP(L560,Schnitt4!L:P,3,0)</f>
        <v>0</v>
      </c>
      <c r="AE560" s="166">
        <f>VLOOKUP(L560,Schnitt5!L:P,3,0)</f>
        <v>0</v>
      </c>
      <c r="AF560" s="166">
        <f>VLOOKUP(L560,Schnitt6!L:P,3,0)</f>
        <v>0</v>
      </c>
    </row>
    <row r="561" spans="12:32" x14ac:dyDescent="0.25">
      <c r="L561" s="264">
        <f>Member!A561</f>
        <v>7900</v>
      </c>
      <c r="M561" s="166">
        <f t="shared" si="42"/>
        <v>0</v>
      </c>
      <c r="N561" s="166">
        <f t="shared" si="43"/>
        <v>0</v>
      </c>
      <c r="O561" s="166">
        <f t="shared" si="44"/>
        <v>0</v>
      </c>
      <c r="P561" s="166">
        <f t="shared" si="45"/>
        <v>49</v>
      </c>
      <c r="S561" s="166">
        <f>VLOOKUP(L561,Schnitt1!L:P,2,0)</f>
        <v>0</v>
      </c>
      <c r="T561" s="166">
        <f>VLOOKUP(L561,Schnitt2!L:P,2,0)</f>
        <v>0</v>
      </c>
      <c r="U561" s="166">
        <f>VLOOKUP(L561,Schnitt3!L:P,2,0)</f>
        <v>0</v>
      </c>
      <c r="V561" s="166">
        <f>VLOOKUP(L561,Schnitt4!L:P,2,0)</f>
        <v>0</v>
      </c>
      <c r="W561" s="166">
        <f>VLOOKUP(L561,Schnitt5!L:P,2,0)</f>
        <v>0</v>
      </c>
      <c r="X561" s="166">
        <f>VLOOKUP(L561,Schnitt6!L:P,2,0)</f>
        <v>0</v>
      </c>
      <c r="AA561" s="166">
        <f>VLOOKUP(L561,Schnitt1!L:P,3,0)</f>
        <v>0</v>
      </c>
      <c r="AB561" s="166">
        <f>VLOOKUP(L561,Schnitt2!L:P,3,0)</f>
        <v>0</v>
      </c>
      <c r="AC561" s="166">
        <f>VLOOKUP(L561,Schnitt3!L:P,3,0)</f>
        <v>0</v>
      </c>
      <c r="AD561" s="166">
        <f>VLOOKUP(L561,Schnitt4!L:P,3,0)</f>
        <v>0</v>
      </c>
      <c r="AE561" s="166">
        <f>VLOOKUP(L561,Schnitt5!L:P,3,0)</f>
        <v>0</v>
      </c>
      <c r="AF561" s="166">
        <f>VLOOKUP(L561,Schnitt6!L:P,3,0)</f>
        <v>0</v>
      </c>
    </row>
    <row r="562" spans="12:32" x14ac:dyDescent="0.25">
      <c r="L562" s="264">
        <f>Member!A562</f>
        <v>13855</v>
      </c>
      <c r="M562" s="166">
        <f t="shared" si="42"/>
        <v>0</v>
      </c>
      <c r="N562" s="166">
        <f t="shared" si="43"/>
        <v>0</v>
      </c>
      <c r="O562" s="166">
        <f t="shared" si="44"/>
        <v>0</v>
      </c>
      <c r="P562" s="166">
        <f t="shared" si="45"/>
        <v>49</v>
      </c>
      <c r="S562" s="166">
        <f>VLOOKUP(L562,Schnitt1!L:P,2,0)</f>
        <v>0</v>
      </c>
      <c r="T562" s="166">
        <f>VLOOKUP(L562,Schnitt2!L:P,2,0)</f>
        <v>0</v>
      </c>
      <c r="U562" s="166">
        <f>VLOOKUP(L562,Schnitt3!L:P,2,0)</f>
        <v>0</v>
      </c>
      <c r="V562" s="166">
        <f>VLOOKUP(L562,Schnitt4!L:P,2,0)</f>
        <v>0</v>
      </c>
      <c r="W562" s="166">
        <f>VLOOKUP(L562,Schnitt5!L:P,2,0)</f>
        <v>0</v>
      </c>
      <c r="X562" s="166">
        <f>VLOOKUP(L562,Schnitt6!L:P,2,0)</f>
        <v>0</v>
      </c>
      <c r="AA562" s="166">
        <f>VLOOKUP(L562,Schnitt1!L:P,3,0)</f>
        <v>0</v>
      </c>
      <c r="AB562" s="166">
        <f>VLOOKUP(L562,Schnitt2!L:P,3,0)</f>
        <v>0</v>
      </c>
      <c r="AC562" s="166">
        <f>VLOOKUP(L562,Schnitt3!L:P,3,0)</f>
        <v>0</v>
      </c>
      <c r="AD562" s="166">
        <f>VLOOKUP(L562,Schnitt4!L:P,3,0)</f>
        <v>0</v>
      </c>
      <c r="AE562" s="166">
        <f>VLOOKUP(L562,Schnitt5!L:P,3,0)</f>
        <v>0</v>
      </c>
      <c r="AF562" s="166">
        <f>VLOOKUP(L562,Schnitt6!L:P,3,0)</f>
        <v>0</v>
      </c>
    </row>
    <row r="563" spans="12:32" x14ac:dyDescent="0.25">
      <c r="L563" s="264">
        <f>Member!A563</f>
        <v>25381</v>
      </c>
      <c r="M563" s="166">
        <f t="shared" si="42"/>
        <v>0</v>
      </c>
      <c r="N563" s="166">
        <f t="shared" si="43"/>
        <v>0</v>
      </c>
      <c r="O563" s="166">
        <f t="shared" si="44"/>
        <v>0</v>
      </c>
      <c r="P563" s="166">
        <f t="shared" si="45"/>
        <v>49</v>
      </c>
      <c r="S563" s="166">
        <f>VLOOKUP(L563,Schnitt1!L:P,2,0)</f>
        <v>0</v>
      </c>
      <c r="T563" s="166">
        <f>VLOOKUP(L563,Schnitt2!L:P,2,0)</f>
        <v>0</v>
      </c>
      <c r="U563" s="166">
        <f>VLOOKUP(L563,Schnitt3!L:P,2,0)</f>
        <v>0</v>
      </c>
      <c r="V563" s="166">
        <f>VLOOKUP(L563,Schnitt4!L:P,2,0)</f>
        <v>0</v>
      </c>
      <c r="W563" s="166">
        <f>VLOOKUP(L563,Schnitt5!L:P,2,0)</f>
        <v>0</v>
      </c>
      <c r="X563" s="166">
        <f>VLOOKUP(L563,Schnitt6!L:P,2,0)</f>
        <v>0</v>
      </c>
      <c r="AA563" s="166">
        <f>VLOOKUP(L563,Schnitt1!L:P,3,0)</f>
        <v>0</v>
      </c>
      <c r="AB563" s="166">
        <f>VLOOKUP(L563,Schnitt2!L:P,3,0)</f>
        <v>0</v>
      </c>
      <c r="AC563" s="166">
        <f>VLOOKUP(L563,Schnitt3!L:P,3,0)</f>
        <v>0</v>
      </c>
      <c r="AD563" s="166">
        <f>VLOOKUP(L563,Schnitt4!L:P,3,0)</f>
        <v>0</v>
      </c>
      <c r="AE563" s="166">
        <f>VLOOKUP(L563,Schnitt5!L:P,3,0)</f>
        <v>0</v>
      </c>
      <c r="AF563" s="166">
        <f>VLOOKUP(L563,Schnitt6!L:P,3,0)</f>
        <v>0</v>
      </c>
    </row>
    <row r="564" spans="12:32" x14ac:dyDescent="0.25">
      <c r="L564" s="264">
        <f>Member!A564</f>
        <v>38553</v>
      </c>
      <c r="M564" s="166">
        <f t="shared" si="42"/>
        <v>0</v>
      </c>
      <c r="N564" s="166">
        <f t="shared" si="43"/>
        <v>0</v>
      </c>
      <c r="O564" s="166">
        <f t="shared" si="44"/>
        <v>0</v>
      </c>
      <c r="P564" s="166">
        <f t="shared" si="45"/>
        <v>49</v>
      </c>
      <c r="S564" s="166">
        <f>VLOOKUP(L564,Schnitt1!L:P,2,0)</f>
        <v>0</v>
      </c>
      <c r="T564" s="166">
        <f>VLOOKUP(L564,Schnitt2!L:P,2,0)</f>
        <v>0</v>
      </c>
      <c r="U564" s="166">
        <f>VLOOKUP(L564,Schnitt3!L:P,2,0)</f>
        <v>0</v>
      </c>
      <c r="V564" s="166">
        <f>VLOOKUP(L564,Schnitt4!L:P,2,0)</f>
        <v>0</v>
      </c>
      <c r="W564" s="166">
        <f>VLOOKUP(L564,Schnitt5!L:P,2,0)</f>
        <v>0</v>
      </c>
      <c r="X564" s="166">
        <f>VLOOKUP(L564,Schnitt6!L:P,2,0)</f>
        <v>0</v>
      </c>
      <c r="AA564" s="166">
        <f>VLOOKUP(L564,Schnitt1!L:P,3,0)</f>
        <v>0</v>
      </c>
      <c r="AB564" s="166">
        <f>VLOOKUP(L564,Schnitt2!L:P,3,0)</f>
        <v>0</v>
      </c>
      <c r="AC564" s="166">
        <f>VLOOKUP(L564,Schnitt3!L:P,3,0)</f>
        <v>0</v>
      </c>
      <c r="AD564" s="166">
        <f>VLOOKUP(L564,Schnitt4!L:P,3,0)</f>
        <v>0</v>
      </c>
      <c r="AE564" s="166">
        <f>VLOOKUP(L564,Schnitt5!L:P,3,0)</f>
        <v>0</v>
      </c>
      <c r="AF564" s="166">
        <f>VLOOKUP(L564,Schnitt6!L:P,3,0)</f>
        <v>0</v>
      </c>
    </row>
    <row r="565" spans="12:32" x14ac:dyDescent="0.25">
      <c r="L565" s="264">
        <f>Member!A565</f>
        <v>38045</v>
      </c>
      <c r="M565" s="166">
        <f t="shared" si="42"/>
        <v>0</v>
      </c>
      <c r="N565" s="166">
        <f t="shared" si="43"/>
        <v>0</v>
      </c>
      <c r="O565" s="166">
        <f t="shared" si="44"/>
        <v>0</v>
      </c>
      <c r="P565" s="166">
        <f t="shared" si="45"/>
        <v>49</v>
      </c>
      <c r="S565" s="166">
        <f>VLOOKUP(L565,Schnitt1!L:P,2,0)</f>
        <v>0</v>
      </c>
      <c r="T565" s="166">
        <f>VLOOKUP(L565,Schnitt2!L:P,2,0)</f>
        <v>0</v>
      </c>
      <c r="U565" s="166">
        <f>VLOOKUP(L565,Schnitt3!L:P,2,0)</f>
        <v>0</v>
      </c>
      <c r="V565" s="166">
        <f>VLOOKUP(L565,Schnitt4!L:P,2,0)</f>
        <v>0</v>
      </c>
      <c r="W565" s="166">
        <f>VLOOKUP(L565,Schnitt5!L:P,2,0)</f>
        <v>0</v>
      </c>
      <c r="X565" s="166">
        <f>VLOOKUP(L565,Schnitt6!L:P,2,0)</f>
        <v>0</v>
      </c>
      <c r="AA565" s="166">
        <f>VLOOKUP(L565,Schnitt1!L:P,3,0)</f>
        <v>0</v>
      </c>
      <c r="AB565" s="166">
        <f>VLOOKUP(L565,Schnitt2!L:P,3,0)</f>
        <v>0</v>
      </c>
      <c r="AC565" s="166">
        <f>VLOOKUP(L565,Schnitt3!L:P,3,0)</f>
        <v>0</v>
      </c>
      <c r="AD565" s="166">
        <f>VLOOKUP(L565,Schnitt4!L:P,3,0)</f>
        <v>0</v>
      </c>
      <c r="AE565" s="166">
        <f>VLOOKUP(L565,Schnitt5!L:P,3,0)</f>
        <v>0</v>
      </c>
      <c r="AF565" s="166">
        <f>VLOOKUP(L565,Schnitt6!L:P,3,0)</f>
        <v>0</v>
      </c>
    </row>
    <row r="566" spans="12:32" x14ac:dyDescent="0.25">
      <c r="L566" s="264">
        <f>Member!A566</f>
        <v>7445</v>
      </c>
      <c r="M566" s="166">
        <f t="shared" si="42"/>
        <v>0</v>
      </c>
      <c r="N566" s="166">
        <f t="shared" si="43"/>
        <v>0</v>
      </c>
      <c r="O566" s="166">
        <f t="shared" si="44"/>
        <v>0</v>
      </c>
      <c r="P566" s="166">
        <f t="shared" si="45"/>
        <v>49</v>
      </c>
      <c r="S566" s="166">
        <f>VLOOKUP(L566,Schnitt1!L:P,2,0)</f>
        <v>0</v>
      </c>
      <c r="T566" s="166">
        <f>VLOOKUP(L566,Schnitt2!L:P,2,0)</f>
        <v>0</v>
      </c>
      <c r="U566" s="166">
        <f>VLOOKUP(L566,Schnitt3!L:P,2,0)</f>
        <v>0</v>
      </c>
      <c r="V566" s="166">
        <f>VLOOKUP(L566,Schnitt4!L:P,2,0)</f>
        <v>0</v>
      </c>
      <c r="W566" s="166">
        <f>VLOOKUP(L566,Schnitt5!L:P,2,0)</f>
        <v>0</v>
      </c>
      <c r="X566" s="166">
        <f>VLOOKUP(L566,Schnitt6!L:P,2,0)</f>
        <v>0</v>
      </c>
      <c r="AA566" s="166">
        <f>VLOOKUP(L566,Schnitt1!L:P,3,0)</f>
        <v>0</v>
      </c>
      <c r="AB566" s="166">
        <f>VLOOKUP(L566,Schnitt2!L:P,3,0)</f>
        <v>0</v>
      </c>
      <c r="AC566" s="166">
        <f>VLOOKUP(L566,Schnitt3!L:P,3,0)</f>
        <v>0</v>
      </c>
      <c r="AD566" s="166">
        <f>VLOOKUP(L566,Schnitt4!L:P,3,0)</f>
        <v>0</v>
      </c>
      <c r="AE566" s="166">
        <f>VLOOKUP(L566,Schnitt5!L:P,3,0)</f>
        <v>0</v>
      </c>
      <c r="AF566" s="166">
        <f>VLOOKUP(L566,Schnitt6!L:P,3,0)</f>
        <v>0</v>
      </c>
    </row>
    <row r="567" spans="12:32" x14ac:dyDescent="0.25">
      <c r="L567" s="264">
        <f>Member!A567</f>
        <v>8843</v>
      </c>
      <c r="M567" s="166">
        <f t="shared" si="42"/>
        <v>0</v>
      </c>
      <c r="N567" s="166">
        <f t="shared" si="43"/>
        <v>0</v>
      </c>
      <c r="O567" s="166">
        <f t="shared" si="44"/>
        <v>0</v>
      </c>
      <c r="P567" s="166">
        <f t="shared" si="45"/>
        <v>49</v>
      </c>
      <c r="S567" s="166">
        <f>VLOOKUP(L567,Schnitt1!L:P,2,0)</f>
        <v>0</v>
      </c>
      <c r="T567" s="166">
        <f>VLOOKUP(L567,Schnitt2!L:P,2,0)</f>
        <v>0</v>
      </c>
      <c r="U567" s="166">
        <f>VLOOKUP(L567,Schnitt3!L:P,2,0)</f>
        <v>0</v>
      </c>
      <c r="V567" s="166">
        <f>VLOOKUP(L567,Schnitt4!L:P,2,0)</f>
        <v>0</v>
      </c>
      <c r="W567" s="166">
        <f>VLOOKUP(L567,Schnitt5!L:P,2,0)</f>
        <v>0</v>
      </c>
      <c r="X567" s="166">
        <f>VLOOKUP(L567,Schnitt6!L:P,2,0)</f>
        <v>0</v>
      </c>
      <c r="AA567" s="166">
        <f>VLOOKUP(L567,Schnitt1!L:P,3,0)</f>
        <v>0</v>
      </c>
      <c r="AB567" s="166">
        <f>VLOOKUP(L567,Schnitt2!L:P,3,0)</f>
        <v>0</v>
      </c>
      <c r="AC567" s="166">
        <f>VLOOKUP(L567,Schnitt3!L:P,3,0)</f>
        <v>0</v>
      </c>
      <c r="AD567" s="166">
        <f>VLOOKUP(L567,Schnitt4!L:P,3,0)</f>
        <v>0</v>
      </c>
      <c r="AE567" s="166">
        <f>VLOOKUP(L567,Schnitt5!L:P,3,0)</f>
        <v>0</v>
      </c>
      <c r="AF567" s="166">
        <f>VLOOKUP(L567,Schnitt6!L:P,3,0)</f>
        <v>0</v>
      </c>
    </row>
    <row r="568" spans="12:32" x14ac:dyDescent="0.25">
      <c r="L568" s="264">
        <f>Member!A568</f>
        <v>7827</v>
      </c>
      <c r="M568" s="166">
        <f t="shared" si="42"/>
        <v>0</v>
      </c>
      <c r="N568" s="166">
        <f t="shared" si="43"/>
        <v>0</v>
      </c>
      <c r="O568" s="166">
        <f t="shared" si="44"/>
        <v>0</v>
      </c>
      <c r="P568" s="166">
        <f t="shared" si="45"/>
        <v>49</v>
      </c>
      <c r="S568" s="166">
        <f>VLOOKUP(L568,Schnitt1!L:P,2,0)</f>
        <v>0</v>
      </c>
      <c r="T568" s="166">
        <f>VLOOKUP(L568,Schnitt2!L:P,2,0)</f>
        <v>0</v>
      </c>
      <c r="U568" s="166">
        <f>VLOOKUP(L568,Schnitt3!L:P,2,0)</f>
        <v>0</v>
      </c>
      <c r="V568" s="166">
        <f>VLOOKUP(L568,Schnitt4!L:P,2,0)</f>
        <v>0</v>
      </c>
      <c r="W568" s="166">
        <f>VLOOKUP(L568,Schnitt5!L:P,2,0)</f>
        <v>0</v>
      </c>
      <c r="X568" s="166">
        <f>VLOOKUP(L568,Schnitt6!L:P,2,0)</f>
        <v>0</v>
      </c>
      <c r="AA568" s="166">
        <f>VLOOKUP(L568,Schnitt1!L:P,3,0)</f>
        <v>0</v>
      </c>
      <c r="AB568" s="166">
        <f>VLOOKUP(L568,Schnitt2!L:P,3,0)</f>
        <v>0</v>
      </c>
      <c r="AC568" s="166">
        <f>VLOOKUP(L568,Schnitt3!L:P,3,0)</f>
        <v>0</v>
      </c>
      <c r="AD568" s="166">
        <f>VLOOKUP(L568,Schnitt4!L:P,3,0)</f>
        <v>0</v>
      </c>
      <c r="AE568" s="166">
        <f>VLOOKUP(L568,Schnitt5!L:P,3,0)</f>
        <v>0</v>
      </c>
      <c r="AF568" s="166">
        <f>VLOOKUP(L568,Schnitt6!L:P,3,0)</f>
        <v>0</v>
      </c>
    </row>
    <row r="569" spans="12:32" x14ac:dyDescent="0.25">
      <c r="L569" s="264">
        <f>Member!A569</f>
        <v>34400</v>
      </c>
      <c r="M569" s="166">
        <f t="shared" si="42"/>
        <v>0</v>
      </c>
      <c r="N569" s="166">
        <f t="shared" si="43"/>
        <v>0</v>
      </c>
      <c r="O569" s="166">
        <f t="shared" si="44"/>
        <v>0</v>
      </c>
      <c r="P569" s="166">
        <f t="shared" si="45"/>
        <v>49</v>
      </c>
      <c r="S569" s="166">
        <f>VLOOKUP(L569,Schnitt1!L:P,2,0)</f>
        <v>0</v>
      </c>
      <c r="T569" s="166">
        <f>VLOOKUP(L569,Schnitt2!L:P,2,0)</f>
        <v>0</v>
      </c>
      <c r="U569" s="166">
        <f>VLOOKUP(L569,Schnitt3!L:P,2,0)</f>
        <v>0</v>
      </c>
      <c r="V569" s="166">
        <f>VLOOKUP(L569,Schnitt4!L:P,2,0)</f>
        <v>0</v>
      </c>
      <c r="W569" s="166">
        <f>VLOOKUP(L569,Schnitt5!L:P,2,0)</f>
        <v>0</v>
      </c>
      <c r="X569" s="166">
        <f>VLOOKUP(L569,Schnitt6!L:P,2,0)</f>
        <v>0</v>
      </c>
      <c r="AA569" s="166">
        <f>VLOOKUP(L569,Schnitt1!L:P,3,0)</f>
        <v>0</v>
      </c>
      <c r="AB569" s="166">
        <f>VLOOKUP(L569,Schnitt2!L:P,3,0)</f>
        <v>0</v>
      </c>
      <c r="AC569" s="166">
        <f>VLOOKUP(L569,Schnitt3!L:P,3,0)</f>
        <v>0</v>
      </c>
      <c r="AD569" s="166">
        <f>VLOOKUP(L569,Schnitt4!L:P,3,0)</f>
        <v>0</v>
      </c>
      <c r="AE569" s="166">
        <f>VLOOKUP(L569,Schnitt5!L:P,3,0)</f>
        <v>0</v>
      </c>
      <c r="AF569" s="166">
        <f>VLOOKUP(L569,Schnitt6!L:P,3,0)</f>
        <v>0</v>
      </c>
    </row>
    <row r="570" spans="12:32" x14ac:dyDescent="0.25">
      <c r="L570" s="264">
        <f>Member!A570</f>
        <v>27004</v>
      </c>
      <c r="M570" s="166">
        <f t="shared" si="42"/>
        <v>0</v>
      </c>
      <c r="N570" s="166">
        <f t="shared" si="43"/>
        <v>0</v>
      </c>
      <c r="O570" s="166">
        <f t="shared" si="44"/>
        <v>0</v>
      </c>
      <c r="P570" s="166">
        <f t="shared" si="45"/>
        <v>49</v>
      </c>
      <c r="S570" s="166">
        <f>VLOOKUP(L570,Schnitt1!L:P,2,0)</f>
        <v>0</v>
      </c>
      <c r="T570" s="166">
        <f>VLOOKUP(L570,Schnitt2!L:P,2,0)</f>
        <v>0</v>
      </c>
      <c r="U570" s="166">
        <f>VLOOKUP(L570,Schnitt3!L:P,2,0)</f>
        <v>0</v>
      </c>
      <c r="V570" s="166">
        <f>VLOOKUP(L570,Schnitt4!L:P,2,0)</f>
        <v>0</v>
      </c>
      <c r="W570" s="166">
        <f>VLOOKUP(L570,Schnitt5!L:P,2,0)</f>
        <v>0</v>
      </c>
      <c r="X570" s="166">
        <f>VLOOKUP(L570,Schnitt6!L:P,2,0)</f>
        <v>0</v>
      </c>
      <c r="AA570" s="166">
        <f>VLOOKUP(L570,Schnitt1!L:P,3,0)</f>
        <v>0</v>
      </c>
      <c r="AB570" s="166">
        <f>VLOOKUP(L570,Schnitt2!L:P,3,0)</f>
        <v>0</v>
      </c>
      <c r="AC570" s="166">
        <f>VLOOKUP(L570,Schnitt3!L:P,3,0)</f>
        <v>0</v>
      </c>
      <c r="AD570" s="166">
        <f>VLOOKUP(L570,Schnitt4!L:P,3,0)</f>
        <v>0</v>
      </c>
      <c r="AE570" s="166">
        <f>VLOOKUP(L570,Schnitt5!L:P,3,0)</f>
        <v>0</v>
      </c>
      <c r="AF570" s="166">
        <f>VLOOKUP(L570,Schnitt6!L:P,3,0)</f>
        <v>0</v>
      </c>
    </row>
    <row r="571" spans="12:32" x14ac:dyDescent="0.25">
      <c r="L571" s="264">
        <f>Member!A571</f>
        <v>35141</v>
      </c>
      <c r="M571" s="166">
        <f t="shared" si="42"/>
        <v>0</v>
      </c>
      <c r="N571" s="166">
        <f t="shared" si="43"/>
        <v>0</v>
      </c>
      <c r="O571" s="166">
        <f t="shared" si="44"/>
        <v>0</v>
      </c>
      <c r="P571" s="166">
        <f t="shared" si="45"/>
        <v>49</v>
      </c>
      <c r="S571" s="166">
        <f>VLOOKUP(L571,Schnitt1!L:P,2,0)</f>
        <v>0</v>
      </c>
      <c r="T571" s="166">
        <f>VLOOKUP(L571,Schnitt2!L:P,2,0)</f>
        <v>0</v>
      </c>
      <c r="U571" s="166">
        <f>VLOOKUP(L571,Schnitt3!L:P,2,0)</f>
        <v>0</v>
      </c>
      <c r="V571" s="166">
        <f>VLOOKUP(L571,Schnitt4!L:P,2,0)</f>
        <v>0</v>
      </c>
      <c r="W571" s="166">
        <f>VLOOKUP(L571,Schnitt5!L:P,2,0)</f>
        <v>0</v>
      </c>
      <c r="X571" s="166">
        <f>VLOOKUP(L571,Schnitt6!L:P,2,0)</f>
        <v>0</v>
      </c>
      <c r="AA571" s="166">
        <f>VLOOKUP(L571,Schnitt1!L:P,3,0)</f>
        <v>0</v>
      </c>
      <c r="AB571" s="166">
        <f>VLOOKUP(L571,Schnitt2!L:P,3,0)</f>
        <v>0</v>
      </c>
      <c r="AC571" s="166">
        <f>VLOOKUP(L571,Schnitt3!L:P,3,0)</f>
        <v>0</v>
      </c>
      <c r="AD571" s="166">
        <f>VLOOKUP(L571,Schnitt4!L:P,3,0)</f>
        <v>0</v>
      </c>
      <c r="AE571" s="166">
        <f>VLOOKUP(L571,Schnitt5!L:P,3,0)</f>
        <v>0</v>
      </c>
      <c r="AF571" s="166">
        <f>VLOOKUP(L571,Schnitt6!L:P,3,0)</f>
        <v>0</v>
      </c>
    </row>
    <row r="572" spans="12:32" x14ac:dyDescent="0.25">
      <c r="L572" s="264">
        <f>Member!A572</f>
        <v>38740</v>
      </c>
      <c r="M572" s="166">
        <f t="shared" si="42"/>
        <v>0</v>
      </c>
      <c r="N572" s="166">
        <f t="shared" si="43"/>
        <v>0</v>
      </c>
      <c r="O572" s="166">
        <f t="shared" si="44"/>
        <v>0</v>
      </c>
      <c r="P572" s="166">
        <f t="shared" si="45"/>
        <v>49</v>
      </c>
      <c r="S572" s="166">
        <f>VLOOKUP(L572,Schnitt1!L:P,2,0)</f>
        <v>0</v>
      </c>
      <c r="T572" s="166">
        <f>VLOOKUP(L572,Schnitt2!L:P,2,0)</f>
        <v>0</v>
      </c>
      <c r="U572" s="166">
        <f>VLOOKUP(L572,Schnitt3!L:P,2,0)</f>
        <v>0</v>
      </c>
      <c r="V572" s="166">
        <f>VLOOKUP(L572,Schnitt4!L:P,2,0)</f>
        <v>0</v>
      </c>
      <c r="W572" s="166">
        <f>VLOOKUP(L572,Schnitt5!L:P,2,0)</f>
        <v>0</v>
      </c>
      <c r="X572" s="166">
        <f>VLOOKUP(L572,Schnitt6!L:P,2,0)</f>
        <v>0</v>
      </c>
      <c r="AA572" s="166">
        <f>VLOOKUP(L572,Schnitt1!L:P,3,0)</f>
        <v>0</v>
      </c>
      <c r="AB572" s="166">
        <f>VLOOKUP(L572,Schnitt2!L:P,3,0)</f>
        <v>0</v>
      </c>
      <c r="AC572" s="166">
        <f>VLOOKUP(L572,Schnitt3!L:P,3,0)</f>
        <v>0</v>
      </c>
      <c r="AD572" s="166">
        <f>VLOOKUP(L572,Schnitt4!L:P,3,0)</f>
        <v>0</v>
      </c>
      <c r="AE572" s="166">
        <f>VLOOKUP(L572,Schnitt5!L:P,3,0)</f>
        <v>0</v>
      </c>
      <c r="AF572" s="166">
        <f>VLOOKUP(L572,Schnitt6!L:P,3,0)</f>
        <v>0</v>
      </c>
    </row>
    <row r="573" spans="12:32" x14ac:dyDescent="0.25">
      <c r="L573" s="264">
        <f>Member!A573</f>
        <v>16796</v>
      </c>
      <c r="M573" s="166">
        <f t="shared" si="42"/>
        <v>0</v>
      </c>
      <c r="N573" s="166">
        <f t="shared" si="43"/>
        <v>0</v>
      </c>
      <c r="O573" s="166">
        <f t="shared" si="44"/>
        <v>0</v>
      </c>
      <c r="P573" s="166">
        <f t="shared" si="45"/>
        <v>49</v>
      </c>
      <c r="S573" s="166">
        <f>VLOOKUP(L573,Schnitt1!L:P,2,0)</f>
        <v>0</v>
      </c>
      <c r="T573" s="166">
        <f>VLOOKUP(L573,Schnitt2!L:P,2,0)</f>
        <v>0</v>
      </c>
      <c r="U573" s="166">
        <f>VLOOKUP(L573,Schnitt3!L:P,2,0)</f>
        <v>0</v>
      </c>
      <c r="V573" s="166">
        <f>VLOOKUP(L573,Schnitt4!L:P,2,0)</f>
        <v>0</v>
      </c>
      <c r="W573" s="166">
        <f>VLOOKUP(L573,Schnitt5!L:P,2,0)</f>
        <v>0</v>
      </c>
      <c r="X573" s="166">
        <f>VLOOKUP(L573,Schnitt6!L:P,2,0)</f>
        <v>0</v>
      </c>
      <c r="AA573" s="166">
        <f>VLOOKUP(L573,Schnitt1!L:P,3,0)</f>
        <v>0</v>
      </c>
      <c r="AB573" s="166">
        <f>VLOOKUP(L573,Schnitt2!L:P,3,0)</f>
        <v>0</v>
      </c>
      <c r="AC573" s="166">
        <f>VLOOKUP(L573,Schnitt3!L:P,3,0)</f>
        <v>0</v>
      </c>
      <c r="AD573" s="166">
        <f>VLOOKUP(L573,Schnitt4!L:P,3,0)</f>
        <v>0</v>
      </c>
      <c r="AE573" s="166">
        <f>VLOOKUP(L573,Schnitt5!L:P,3,0)</f>
        <v>0</v>
      </c>
      <c r="AF573" s="166">
        <f>VLOOKUP(L573,Schnitt6!L:P,3,0)</f>
        <v>0</v>
      </c>
    </row>
    <row r="574" spans="12:32" x14ac:dyDescent="0.25">
      <c r="L574" s="264">
        <f>Member!A574</f>
        <v>7868</v>
      </c>
      <c r="M574" s="166">
        <f t="shared" si="42"/>
        <v>0</v>
      </c>
      <c r="N574" s="166">
        <f t="shared" si="43"/>
        <v>0</v>
      </c>
      <c r="O574" s="166">
        <f t="shared" si="44"/>
        <v>0</v>
      </c>
      <c r="P574" s="166">
        <f t="shared" si="45"/>
        <v>49</v>
      </c>
      <c r="S574" s="166">
        <f>VLOOKUP(L574,Schnitt1!L:P,2,0)</f>
        <v>0</v>
      </c>
      <c r="T574" s="166">
        <f>VLOOKUP(L574,Schnitt2!L:P,2,0)</f>
        <v>0</v>
      </c>
      <c r="U574" s="166">
        <f>VLOOKUP(L574,Schnitt3!L:P,2,0)</f>
        <v>0</v>
      </c>
      <c r="V574" s="166">
        <f>VLOOKUP(L574,Schnitt4!L:P,2,0)</f>
        <v>0</v>
      </c>
      <c r="W574" s="166">
        <f>VLOOKUP(L574,Schnitt5!L:P,2,0)</f>
        <v>0</v>
      </c>
      <c r="X574" s="166">
        <f>VLOOKUP(L574,Schnitt6!L:P,2,0)</f>
        <v>0</v>
      </c>
      <c r="AA574" s="166">
        <f>VLOOKUP(L574,Schnitt1!L:P,3,0)</f>
        <v>0</v>
      </c>
      <c r="AB574" s="166">
        <f>VLOOKUP(L574,Schnitt2!L:P,3,0)</f>
        <v>0</v>
      </c>
      <c r="AC574" s="166">
        <f>VLOOKUP(L574,Schnitt3!L:P,3,0)</f>
        <v>0</v>
      </c>
      <c r="AD574" s="166">
        <f>VLOOKUP(L574,Schnitt4!L:P,3,0)</f>
        <v>0</v>
      </c>
      <c r="AE574" s="166">
        <f>VLOOKUP(L574,Schnitt5!L:P,3,0)</f>
        <v>0</v>
      </c>
      <c r="AF574" s="166">
        <f>VLOOKUP(L574,Schnitt6!L:P,3,0)</f>
        <v>0</v>
      </c>
    </row>
    <row r="575" spans="12:32" x14ac:dyDescent="0.25">
      <c r="L575" s="264">
        <f>Member!A575</f>
        <v>16386</v>
      </c>
      <c r="M575" s="166">
        <f t="shared" si="42"/>
        <v>0</v>
      </c>
      <c r="N575" s="166">
        <f t="shared" si="43"/>
        <v>0</v>
      </c>
      <c r="O575" s="166">
        <f t="shared" si="44"/>
        <v>0</v>
      </c>
      <c r="P575" s="166">
        <f t="shared" si="45"/>
        <v>49</v>
      </c>
      <c r="S575" s="166">
        <f>VLOOKUP(L575,Schnitt1!L:P,2,0)</f>
        <v>0</v>
      </c>
      <c r="T575" s="166">
        <f>VLOOKUP(L575,Schnitt2!L:P,2,0)</f>
        <v>0</v>
      </c>
      <c r="U575" s="166">
        <f>VLOOKUP(L575,Schnitt3!L:P,2,0)</f>
        <v>0</v>
      </c>
      <c r="V575" s="166">
        <f>VLOOKUP(L575,Schnitt4!L:P,2,0)</f>
        <v>0</v>
      </c>
      <c r="W575" s="166">
        <f>VLOOKUP(L575,Schnitt5!L:P,2,0)</f>
        <v>0</v>
      </c>
      <c r="X575" s="166">
        <f>VLOOKUP(L575,Schnitt6!L:P,2,0)</f>
        <v>0</v>
      </c>
      <c r="AA575" s="166">
        <f>VLOOKUP(L575,Schnitt1!L:P,3,0)</f>
        <v>0</v>
      </c>
      <c r="AB575" s="166">
        <f>VLOOKUP(L575,Schnitt2!L:P,3,0)</f>
        <v>0</v>
      </c>
      <c r="AC575" s="166">
        <f>VLOOKUP(L575,Schnitt3!L:P,3,0)</f>
        <v>0</v>
      </c>
      <c r="AD575" s="166">
        <f>VLOOKUP(L575,Schnitt4!L:P,3,0)</f>
        <v>0</v>
      </c>
      <c r="AE575" s="166">
        <f>VLOOKUP(L575,Schnitt5!L:P,3,0)</f>
        <v>0</v>
      </c>
      <c r="AF575" s="166">
        <f>VLOOKUP(L575,Schnitt6!L:P,3,0)</f>
        <v>0</v>
      </c>
    </row>
    <row r="576" spans="12:32" x14ac:dyDescent="0.25">
      <c r="L576" s="264">
        <f>Member!A576</f>
        <v>18802</v>
      </c>
      <c r="M576" s="166">
        <f t="shared" si="42"/>
        <v>0</v>
      </c>
      <c r="N576" s="166">
        <f t="shared" si="43"/>
        <v>0</v>
      </c>
      <c r="O576" s="166">
        <f t="shared" si="44"/>
        <v>0</v>
      </c>
      <c r="P576" s="166">
        <f t="shared" si="45"/>
        <v>49</v>
      </c>
      <c r="S576" s="166">
        <f>VLOOKUP(L576,Schnitt1!L:P,2,0)</f>
        <v>0</v>
      </c>
      <c r="T576" s="166">
        <f>VLOOKUP(L576,Schnitt2!L:P,2,0)</f>
        <v>0</v>
      </c>
      <c r="U576" s="166">
        <f>VLOOKUP(L576,Schnitt3!L:P,2,0)</f>
        <v>0</v>
      </c>
      <c r="V576" s="166">
        <f>VLOOKUP(L576,Schnitt4!L:P,2,0)</f>
        <v>0</v>
      </c>
      <c r="W576" s="166">
        <f>VLOOKUP(L576,Schnitt5!L:P,2,0)</f>
        <v>0</v>
      </c>
      <c r="X576" s="166">
        <f>VLOOKUP(L576,Schnitt6!L:P,2,0)</f>
        <v>0</v>
      </c>
      <c r="AA576" s="166">
        <f>VLOOKUP(L576,Schnitt1!L:P,3,0)</f>
        <v>0</v>
      </c>
      <c r="AB576" s="166">
        <f>VLOOKUP(L576,Schnitt2!L:P,3,0)</f>
        <v>0</v>
      </c>
      <c r="AC576" s="166">
        <f>VLOOKUP(L576,Schnitt3!L:P,3,0)</f>
        <v>0</v>
      </c>
      <c r="AD576" s="166">
        <f>VLOOKUP(L576,Schnitt4!L:P,3,0)</f>
        <v>0</v>
      </c>
      <c r="AE576" s="166">
        <f>VLOOKUP(L576,Schnitt5!L:P,3,0)</f>
        <v>0</v>
      </c>
      <c r="AF576" s="166">
        <f>VLOOKUP(L576,Schnitt6!L:P,3,0)</f>
        <v>0</v>
      </c>
    </row>
    <row r="577" spans="12:32" x14ac:dyDescent="0.25">
      <c r="L577" s="264">
        <f>Member!A577</f>
        <v>38226</v>
      </c>
      <c r="M577" s="166">
        <f t="shared" si="42"/>
        <v>0</v>
      </c>
      <c r="N577" s="166">
        <f t="shared" si="43"/>
        <v>0</v>
      </c>
      <c r="O577" s="166">
        <f t="shared" si="44"/>
        <v>0</v>
      </c>
      <c r="P577" s="166">
        <f t="shared" si="45"/>
        <v>49</v>
      </c>
      <c r="S577" s="166">
        <f>VLOOKUP(L577,Schnitt1!L:P,2,0)</f>
        <v>0</v>
      </c>
      <c r="T577" s="166">
        <f>VLOOKUP(L577,Schnitt2!L:P,2,0)</f>
        <v>0</v>
      </c>
      <c r="U577" s="166">
        <f>VLOOKUP(L577,Schnitt3!L:P,2,0)</f>
        <v>0</v>
      </c>
      <c r="V577" s="166">
        <f>VLOOKUP(L577,Schnitt4!L:P,2,0)</f>
        <v>0</v>
      </c>
      <c r="W577" s="166">
        <f>VLOOKUP(L577,Schnitt5!L:P,2,0)</f>
        <v>0</v>
      </c>
      <c r="X577" s="166">
        <f>VLOOKUP(L577,Schnitt6!L:P,2,0)</f>
        <v>0</v>
      </c>
      <c r="AA577" s="166">
        <f>VLOOKUP(L577,Schnitt1!L:P,3,0)</f>
        <v>0</v>
      </c>
      <c r="AB577" s="166">
        <f>VLOOKUP(L577,Schnitt2!L:P,3,0)</f>
        <v>0</v>
      </c>
      <c r="AC577" s="166">
        <f>VLOOKUP(L577,Schnitt3!L:P,3,0)</f>
        <v>0</v>
      </c>
      <c r="AD577" s="166">
        <f>VLOOKUP(L577,Schnitt4!L:P,3,0)</f>
        <v>0</v>
      </c>
      <c r="AE577" s="166">
        <f>VLOOKUP(L577,Schnitt5!L:P,3,0)</f>
        <v>0</v>
      </c>
      <c r="AF577" s="166">
        <f>VLOOKUP(L577,Schnitt6!L:P,3,0)</f>
        <v>0</v>
      </c>
    </row>
    <row r="578" spans="12:32" x14ac:dyDescent="0.25">
      <c r="L578" s="264">
        <f>Member!A578</f>
        <v>18530</v>
      </c>
      <c r="M578" s="166">
        <f t="shared" si="42"/>
        <v>0</v>
      </c>
      <c r="N578" s="166">
        <f t="shared" si="43"/>
        <v>0</v>
      </c>
      <c r="O578" s="166">
        <f t="shared" si="44"/>
        <v>0</v>
      </c>
      <c r="P578" s="166">
        <f t="shared" si="45"/>
        <v>49</v>
      </c>
      <c r="S578" s="166">
        <f>VLOOKUP(L578,Schnitt1!L:P,2,0)</f>
        <v>0</v>
      </c>
      <c r="T578" s="166">
        <f>VLOOKUP(L578,Schnitt2!L:P,2,0)</f>
        <v>0</v>
      </c>
      <c r="U578" s="166">
        <f>VLOOKUP(L578,Schnitt3!L:P,2,0)</f>
        <v>0</v>
      </c>
      <c r="V578" s="166">
        <f>VLOOKUP(L578,Schnitt4!L:P,2,0)</f>
        <v>0</v>
      </c>
      <c r="W578" s="166">
        <f>VLOOKUP(L578,Schnitt5!L:P,2,0)</f>
        <v>0</v>
      </c>
      <c r="X578" s="166">
        <f>VLOOKUP(L578,Schnitt6!L:P,2,0)</f>
        <v>0</v>
      </c>
      <c r="AA578" s="166">
        <f>VLOOKUP(L578,Schnitt1!L:P,3,0)</f>
        <v>0</v>
      </c>
      <c r="AB578" s="166">
        <f>VLOOKUP(L578,Schnitt2!L:P,3,0)</f>
        <v>0</v>
      </c>
      <c r="AC578" s="166">
        <f>VLOOKUP(L578,Schnitt3!L:P,3,0)</f>
        <v>0</v>
      </c>
      <c r="AD578" s="166">
        <f>VLOOKUP(L578,Schnitt4!L:P,3,0)</f>
        <v>0</v>
      </c>
      <c r="AE578" s="166">
        <f>VLOOKUP(L578,Schnitt5!L:P,3,0)</f>
        <v>0</v>
      </c>
      <c r="AF578" s="166">
        <f>VLOOKUP(L578,Schnitt6!L:P,3,0)</f>
        <v>0</v>
      </c>
    </row>
    <row r="579" spans="12:32" x14ac:dyDescent="0.25">
      <c r="L579" s="264">
        <f>Member!A579</f>
        <v>7869</v>
      </c>
      <c r="M579" s="166">
        <f t="shared" ref="M579:M642" si="46">SUM(S579:X579)</f>
        <v>0</v>
      </c>
      <c r="N579" s="166">
        <f t="shared" ref="N579:N642" si="47">SUM(AA579:AF579)</f>
        <v>0</v>
      </c>
      <c r="O579" s="166">
        <f t="shared" ref="O579:O642" si="48">IF(N579=0,0,M579/N579-ROW()/1000000000)</f>
        <v>0</v>
      </c>
      <c r="P579" s="166">
        <f t="shared" ref="P579:P642" si="49">RANK(O579,O:O)</f>
        <v>49</v>
      </c>
      <c r="S579" s="166">
        <f>VLOOKUP(L579,Schnitt1!L:P,2,0)</f>
        <v>0</v>
      </c>
      <c r="T579" s="166">
        <f>VLOOKUP(L579,Schnitt2!L:P,2,0)</f>
        <v>0</v>
      </c>
      <c r="U579" s="166">
        <f>VLOOKUP(L579,Schnitt3!L:P,2,0)</f>
        <v>0</v>
      </c>
      <c r="V579" s="166">
        <f>VLOOKUP(L579,Schnitt4!L:P,2,0)</f>
        <v>0</v>
      </c>
      <c r="W579" s="166">
        <f>VLOOKUP(L579,Schnitt5!L:P,2,0)</f>
        <v>0</v>
      </c>
      <c r="X579" s="166">
        <f>VLOOKUP(L579,Schnitt6!L:P,2,0)</f>
        <v>0</v>
      </c>
      <c r="AA579" s="166">
        <f>VLOOKUP(L579,Schnitt1!L:P,3,0)</f>
        <v>0</v>
      </c>
      <c r="AB579" s="166">
        <f>VLOOKUP(L579,Schnitt2!L:P,3,0)</f>
        <v>0</v>
      </c>
      <c r="AC579" s="166">
        <f>VLOOKUP(L579,Schnitt3!L:P,3,0)</f>
        <v>0</v>
      </c>
      <c r="AD579" s="166">
        <f>VLOOKUP(L579,Schnitt4!L:P,3,0)</f>
        <v>0</v>
      </c>
      <c r="AE579" s="166">
        <f>VLOOKUP(L579,Schnitt5!L:P,3,0)</f>
        <v>0</v>
      </c>
      <c r="AF579" s="166">
        <f>VLOOKUP(L579,Schnitt6!L:P,3,0)</f>
        <v>0</v>
      </c>
    </row>
    <row r="580" spans="12:32" x14ac:dyDescent="0.25">
      <c r="L580" s="264">
        <f>Member!A580</f>
        <v>38230</v>
      </c>
      <c r="M580" s="166">
        <f t="shared" si="46"/>
        <v>0</v>
      </c>
      <c r="N580" s="166">
        <f t="shared" si="47"/>
        <v>0</v>
      </c>
      <c r="O580" s="166">
        <f t="shared" si="48"/>
        <v>0</v>
      </c>
      <c r="P580" s="166">
        <f t="shared" si="49"/>
        <v>49</v>
      </c>
      <c r="S580" s="166">
        <f>VLOOKUP(L580,Schnitt1!L:P,2,0)</f>
        <v>0</v>
      </c>
      <c r="T580" s="166">
        <f>VLOOKUP(L580,Schnitt2!L:P,2,0)</f>
        <v>0</v>
      </c>
      <c r="U580" s="166">
        <f>VLOOKUP(L580,Schnitt3!L:P,2,0)</f>
        <v>0</v>
      </c>
      <c r="V580" s="166">
        <f>VLOOKUP(L580,Schnitt4!L:P,2,0)</f>
        <v>0</v>
      </c>
      <c r="W580" s="166">
        <f>VLOOKUP(L580,Schnitt5!L:P,2,0)</f>
        <v>0</v>
      </c>
      <c r="X580" s="166">
        <f>VLOOKUP(L580,Schnitt6!L:P,2,0)</f>
        <v>0</v>
      </c>
      <c r="AA580" s="166">
        <f>VLOOKUP(L580,Schnitt1!L:P,3,0)</f>
        <v>0</v>
      </c>
      <c r="AB580" s="166">
        <f>VLOOKUP(L580,Schnitt2!L:P,3,0)</f>
        <v>0</v>
      </c>
      <c r="AC580" s="166">
        <f>VLOOKUP(L580,Schnitt3!L:P,3,0)</f>
        <v>0</v>
      </c>
      <c r="AD580" s="166">
        <f>VLOOKUP(L580,Schnitt4!L:P,3,0)</f>
        <v>0</v>
      </c>
      <c r="AE580" s="166">
        <f>VLOOKUP(L580,Schnitt5!L:P,3,0)</f>
        <v>0</v>
      </c>
      <c r="AF580" s="166">
        <f>VLOOKUP(L580,Schnitt6!L:P,3,0)</f>
        <v>0</v>
      </c>
    </row>
    <row r="581" spans="12:32" x14ac:dyDescent="0.25">
      <c r="L581" s="264">
        <f>Member!A581</f>
        <v>7836</v>
      </c>
      <c r="M581" s="166">
        <f t="shared" si="46"/>
        <v>0</v>
      </c>
      <c r="N581" s="166">
        <f t="shared" si="47"/>
        <v>0</v>
      </c>
      <c r="O581" s="166">
        <f t="shared" si="48"/>
        <v>0</v>
      </c>
      <c r="P581" s="166">
        <f t="shared" si="49"/>
        <v>49</v>
      </c>
      <c r="S581" s="166">
        <f>VLOOKUP(L581,Schnitt1!L:P,2,0)</f>
        <v>0</v>
      </c>
      <c r="T581" s="166">
        <f>VLOOKUP(L581,Schnitt2!L:P,2,0)</f>
        <v>0</v>
      </c>
      <c r="U581" s="166">
        <f>VLOOKUP(L581,Schnitt3!L:P,2,0)</f>
        <v>0</v>
      </c>
      <c r="V581" s="166">
        <f>VLOOKUP(L581,Schnitt4!L:P,2,0)</f>
        <v>0</v>
      </c>
      <c r="W581" s="166">
        <f>VLOOKUP(L581,Schnitt5!L:P,2,0)</f>
        <v>0</v>
      </c>
      <c r="X581" s="166">
        <f>VLOOKUP(L581,Schnitt6!L:P,2,0)</f>
        <v>0</v>
      </c>
      <c r="AA581" s="166">
        <f>VLOOKUP(L581,Schnitt1!L:P,3,0)</f>
        <v>0</v>
      </c>
      <c r="AB581" s="166">
        <f>VLOOKUP(L581,Schnitt2!L:P,3,0)</f>
        <v>0</v>
      </c>
      <c r="AC581" s="166">
        <f>VLOOKUP(L581,Schnitt3!L:P,3,0)</f>
        <v>0</v>
      </c>
      <c r="AD581" s="166">
        <f>VLOOKUP(L581,Schnitt4!L:P,3,0)</f>
        <v>0</v>
      </c>
      <c r="AE581" s="166">
        <f>VLOOKUP(L581,Schnitt5!L:P,3,0)</f>
        <v>0</v>
      </c>
      <c r="AF581" s="166">
        <f>VLOOKUP(L581,Schnitt6!L:P,3,0)</f>
        <v>0</v>
      </c>
    </row>
    <row r="582" spans="12:32" x14ac:dyDescent="0.25">
      <c r="L582" s="264">
        <f>Member!A582</f>
        <v>7647</v>
      </c>
      <c r="M582" s="166">
        <f t="shared" si="46"/>
        <v>0</v>
      </c>
      <c r="N582" s="166">
        <f t="shared" si="47"/>
        <v>0</v>
      </c>
      <c r="O582" s="166">
        <f t="shared" si="48"/>
        <v>0</v>
      </c>
      <c r="P582" s="166">
        <f t="shared" si="49"/>
        <v>49</v>
      </c>
      <c r="S582" s="166">
        <f>VLOOKUP(L582,Schnitt1!L:P,2,0)</f>
        <v>0</v>
      </c>
      <c r="T582" s="166">
        <f>VLOOKUP(L582,Schnitt2!L:P,2,0)</f>
        <v>0</v>
      </c>
      <c r="U582" s="166">
        <f>VLOOKUP(L582,Schnitt3!L:P,2,0)</f>
        <v>0</v>
      </c>
      <c r="V582" s="166">
        <f>VLOOKUP(L582,Schnitt4!L:P,2,0)</f>
        <v>0</v>
      </c>
      <c r="W582" s="166">
        <f>VLOOKUP(L582,Schnitt5!L:P,2,0)</f>
        <v>0</v>
      </c>
      <c r="X582" s="166">
        <f>VLOOKUP(L582,Schnitt6!L:P,2,0)</f>
        <v>0</v>
      </c>
      <c r="AA582" s="166">
        <f>VLOOKUP(L582,Schnitt1!L:P,3,0)</f>
        <v>0</v>
      </c>
      <c r="AB582" s="166">
        <f>VLOOKUP(L582,Schnitt2!L:P,3,0)</f>
        <v>0</v>
      </c>
      <c r="AC582" s="166">
        <f>VLOOKUP(L582,Schnitt3!L:P,3,0)</f>
        <v>0</v>
      </c>
      <c r="AD582" s="166">
        <f>VLOOKUP(L582,Schnitt4!L:P,3,0)</f>
        <v>0</v>
      </c>
      <c r="AE582" s="166">
        <f>VLOOKUP(L582,Schnitt5!L:P,3,0)</f>
        <v>0</v>
      </c>
      <c r="AF582" s="166">
        <f>VLOOKUP(L582,Schnitt6!L:P,3,0)</f>
        <v>0</v>
      </c>
    </row>
    <row r="583" spans="12:32" x14ac:dyDescent="0.25">
      <c r="L583" s="264">
        <f>Member!A583</f>
        <v>25788</v>
      </c>
      <c r="M583" s="166">
        <f t="shared" si="46"/>
        <v>776</v>
      </c>
      <c r="N583" s="166">
        <f t="shared" si="47"/>
        <v>5</v>
      </c>
      <c r="O583" s="166">
        <f t="shared" si="48"/>
        <v>155.19999941699999</v>
      </c>
      <c r="P583" s="166">
        <f t="shared" si="49"/>
        <v>47</v>
      </c>
      <c r="S583" s="166">
        <f>VLOOKUP(L583,Schnitt1!L:P,2,0)</f>
        <v>776</v>
      </c>
      <c r="T583" s="166">
        <f>VLOOKUP(L583,Schnitt2!L:P,2,0)</f>
        <v>0</v>
      </c>
      <c r="U583" s="166">
        <f>VLOOKUP(L583,Schnitt3!L:P,2,0)</f>
        <v>0</v>
      </c>
      <c r="V583" s="166">
        <f>VLOOKUP(L583,Schnitt4!L:P,2,0)</f>
        <v>0</v>
      </c>
      <c r="W583" s="166">
        <f>VLOOKUP(L583,Schnitt5!L:P,2,0)</f>
        <v>0</v>
      </c>
      <c r="X583" s="166">
        <f>VLOOKUP(L583,Schnitt6!L:P,2,0)</f>
        <v>0</v>
      </c>
      <c r="AA583" s="166">
        <f>VLOOKUP(L583,Schnitt1!L:P,3,0)</f>
        <v>5</v>
      </c>
      <c r="AB583" s="166">
        <f>VLOOKUP(L583,Schnitt2!L:P,3,0)</f>
        <v>0</v>
      </c>
      <c r="AC583" s="166">
        <f>VLOOKUP(L583,Schnitt3!L:P,3,0)</f>
        <v>0</v>
      </c>
      <c r="AD583" s="166">
        <f>VLOOKUP(L583,Schnitt4!L:P,3,0)</f>
        <v>0</v>
      </c>
      <c r="AE583" s="166">
        <f>VLOOKUP(L583,Schnitt5!L:P,3,0)</f>
        <v>0</v>
      </c>
      <c r="AF583" s="166">
        <f>VLOOKUP(L583,Schnitt6!L:P,3,0)</f>
        <v>0</v>
      </c>
    </row>
    <row r="584" spans="12:32" x14ac:dyDescent="0.25">
      <c r="L584" s="264">
        <f>Member!A584</f>
        <v>38066</v>
      </c>
      <c r="M584" s="166">
        <f t="shared" si="46"/>
        <v>0</v>
      </c>
      <c r="N584" s="166">
        <f t="shared" si="47"/>
        <v>0</v>
      </c>
      <c r="O584" s="166">
        <f t="shared" si="48"/>
        <v>0</v>
      </c>
      <c r="P584" s="166">
        <f t="shared" si="49"/>
        <v>49</v>
      </c>
      <c r="S584" s="166">
        <f>VLOOKUP(L584,Schnitt1!L:P,2,0)</f>
        <v>0</v>
      </c>
      <c r="T584" s="166">
        <f>VLOOKUP(L584,Schnitt2!L:P,2,0)</f>
        <v>0</v>
      </c>
      <c r="U584" s="166">
        <f>VLOOKUP(L584,Schnitt3!L:P,2,0)</f>
        <v>0</v>
      </c>
      <c r="V584" s="166">
        <f>VLOOKUP(L584,Schnitt4!L:P,2,0)</f>
        <v>0</v>
      </c>
      <c r="W584" s="166">
        <f>VLOOKUP(L584,Schnitt5!L:P,2,0)</f>
        <v>0</v>
      </c>
      <c r="X584" s="166">
        <f>VLOOKUP(L584,Schnitt6!L:P,2,0)</f>
        <v>0</v>
      </c>
      <c r="AA584" s="166">
        <f>VLOOKUP(L584,Schnitt1!L:P,3,0)</f>
        <v>0</v>
      </c>
      <c r="AB584" s="166">
        <f>VLOOKUP(L584,Schnitt2!L:P,3,0)</f>
        <v>0</v>
      </c>
      <c r="AC584" s="166">
        <f>VLOOKUP(L584,Schnitt3!L:P,3,0)</f>
        <v>0</v>
      </c>
      <c r="AD584" s="166">
        <f>VLOOKUP(L584,Schnitt4!L:P,3,0)</f>
        <v>0</v>
      </c>
      <c r="AE584" s="166">
        <f>VLOOKUP(L584,Schnitt5!L:P,3,0)</f>
        <v>0</v>
      </c>
      <c r="AF584" s="166">
        <f>VLOOKUP(L584,Schnitt6!L:P,3,0)</f>
        <v>0</v>
      </c>
    </row>
    <row r="585" spans="12:32" x14ac:dyDescent="0.25">
      <c r="L585" s="264">
        <f>Member!A585</f>
        <v>16749</v>
      </c>
      <c r="M585" s="166">
        <f t="shared" si="46"/>
        <v>0</v>
      </c>
      <c r="N585" s="166">
        <f t="shared" si="47"/>
        <v>0</v>
      </c>
      <c r="O585" s="166">
        <f t="shared" si="48"/>
        <v>0</v>
      </c>
      <c r="P585" s="166">
        <f t="shared" si="49"/>
        <v>49</v>
      </c>
      <c r="S585" s="166">
        <f>VLOOKUP(L585,Schnitt1!L:P,2,0)</f>
        <v>0</v>
      </c>
      <c r="T585" s="166">
        <f>VLOOKUP(L585,Schnitt2!L:P,2,0)</f>
        <v>0</v>
      </c>
      <c r="U585" s="166">
        <f>VLOOKUP(L585,Schnitt3!L:P,2,0)</f>
        <v>0</v>
      </c>
      <c r="V585" s="166">
        <f>VLOOKUP(L585,Schnitt4!L:P,2,0)</f>
        <v>0</v>
      </c>
      <c r="W585" s="166">
        <f>VLOOKUP(L585,Schnitt5!L:P,2,0)</f>
        <v>0</v>
      </c>
      <c r="X585" s="166">
        <f>VLOOKUP(L585,Schnitt6!L:P,2,0)</f>
        <v>0</v>
      </c>
      <c r="AA585" s="166">
        <f>VLOOKUP(L585,Schnitt1!L:P,3,0)</f>
        <v>0</v>
      </c>
      <c r="AB585" s="166">
        <f>VLOOKUP(L585,Schnitt2!L:P,3,0)</f>
        <v>0</v>
      </c>
      <c r="AC585" s="166">
        <f>VLOOKUP(L585,Schnitt3!L:P,3,0)</f>
        <v>0</v>
      </c>
      <c r="AD585" s="166">
        <f>VLOOKUP(L585,Schnitt4!L:P,3,0)</f>
        <v>0</v>
      </c>
      <c r="AE585" s="166">
        <f>VLOOKUP(L585,Schnitt5!L:P,3,0)</f>
        <v>0</v>
      </c>
      <c r="AF585" s="166">
        <f>VLOOKUP(L585,Schnitt6!L:P,3,0)</f>
        <v>0</v>
      </c>
    </row>
    <row r="586" spans="12:32" x14ac:dyDescent="0.25">
      <c r="L586" s="264">
        <f>Member!A586</f>
        <v>38193</v>
      </c>
      <c r="M586" s="166">
        <f t="shared" si="46"/>
        <v>0</v>
      </c>
      <c r="N586" s="166">
        <f t="shared" si="47"/>
        <v>0</v>
      </c>
      <c r="O586" s="166">
        <f t="shared" si="48"/>
        <v>0</v>
      </c>
      <c r="P586" s="166">
        <f t="shared" si="49"/>
        <v>49</v>
      </c>
      <c r="S586" s="166">
        <f>VLOOKUP(L586,Schnitt1!L:P,2,0)</f>
        <v>0</v>
      </c>
      <c r="T586" s="166">
        <f>VLOOKUP(L586,Schnitt2!L:P,2,0)</f>
        <v>0</v>
      </c>
      <c r="U586" s="166">
        <f>VLOOKUP(L586,Schnitt3!L:P,2,0)</f>
        <v>0</v>
      </c>
      <c r="V586" s="166">
        <f>VLOOKUP(L586,Schnitt4!L:P,2,0)</f>
        <v>0</v>
      </c>
      <c r="W586" s="166">
        <f>VLOOKUP(L586,Schnitt5!L:P,2,0)</f>
        <v>0</v>
      </c>
      <c r="X586" s="166">
        <f>VLOOKUP(L586,Schnitt6!L:P,2,0)</f>
        <v>0</v>
      </c>
      <c r="AA586" s="166">
        <f>VLOOKUP(L586,Schnitt1!L:P,3,0)</f>
        <v>0</v>
      </c>
      <c r="AB586" s="166">
        <f>VLOOKUP(L586,Schnitt2!L:P,3,0)</f>
        <v>0</v>
      </c>
      <c r="AC586" s="166">
        <f>VLOOKUP(L586,Schnitt3!L:P,3,0)</f>
        <v>0</v>
      </c>
      <c r="AD586" s="166">
        <f>VLOOKUP(L586,Schnitt4!L:P,3,0)</f>
        <v>0</v>
      </c>
      <c r="AE586" s="166">
        <f>VLOOKUP(L586,Schnitt5!L:P,3,0)</f>
        <v>0</v>
      </c>
      <c r="AF586" s="166">
        <f>VLOOKUP(L586,Schnitt6!L:P,3,0)</f>
        <v>0</v>
      </c>
    </row>
    <row r="587" spans="12:32" x14ac:dyDescent="0.25">
      <c r="L587" s="264">
        <f>Member!A587</f>
        <v>25649</v>
      </c>
      <c r="M587" s="166">
        <f t="shared" si="46"/>
        <v>979</v>
      </c>
      <c r="N587" s="166">
        <f t="shared" si="47"/>
        <v>6</v>
      </c>
      <c r="O587" s="166">
        <f t="shared" si="48"/>
        <v>163.16666607966667</v>
      </c>
      <c r="P587" s="166">
        <f t="shared" si="49"/>
        <v>41</v>
      </c>
      <c r="S587" s="166">
        <f>VLOOKUP(L587,Schnitt1!L:P,2,0)</f>
        <v>979</v>
      </c>
      <c r="T587" s="166">
        <f>VLOOKUP(L587,Schnitt2!L:P,2,0)</f>
        <v>0</v>
      </c>
      <c r="U587" s="166">
        <f>VLOOKUP(L587,Schnitt3!L:P,2,0)</f>
        <v>0</v>
      </c>
      <c r="V587" s="166">
        <f>VLOOKUP(L587,Schnitt4!L:P,2,0)</f>
        <v>0</v>
      </c>
      <c r="W587" s="166">
        <f>VLOOKUP(L587,Schnitt5!L:P,2,0)</f>
        <v>0</v>
      </c>
      <c r="X587" s="166">
        <f>VLOOKUP(L587,Schnitt6!L:P,2,0)</f>
        <v>0</v>
      </c>
      <c r="AA587" s="166">
        <f>VLOOKUP(L587,Schnitt1!L:P,3,0)</f>
        <v>6</v>
      </c>
      <c r="AB587" s="166">
        <f>VLOOKUP(L587,Schnitt2!L:P,3,0)</f>
        <v>0</v>
      </c>
      <c r="AC587" s="166">
        <f>VLOOKUP(L587,Schnitt3!L:P,3,0)</f>
        <v>0</v>
      </c>
      <c r="AD587" s="166">
        <f>VLOOKUP(L587,Schnitt4!L:P,3,0)</f>
        <v>0</v>
      </c>
      <c r="AE587" s="166">
        <f>VLOOKUP(L587,Schnitt5!L:P,3,0)</f>
        <v>0</v>
      </c>
      <c r="AF587" s="166">
        <f>VLOOKUP(L587,Schnitt6!L:P,3,0)</f>
        <v>0</v>
      </c>
    </row>
    <row r="588" spans="12:32" x14ac:dyDescent="0.25">
      <c r="L588" s="264">
        <f>Member!A588</f>
        <v>38065</v>
      </c>
      <c r="M588" s="166">
        <f t="shared" si="46"/>
        <v>0</v>
      </c>
      <c r="N588" s="166">
        <f t="shared" si="47"/>
        <v>0</v>
      </c>
      <c r="O588" s="166">
        <f t="shared" si="48"/>
        <v>0</v>
      </c>
      <c r="P588" s="166">
        <f t="shared" si="49"/>
        <v>49</v>
      </c>
      <c r="S588" s="166">
        <f>VLOOKUP(L588,Schnitt1!L:P,2,0)</f>
        <v>0</v>
      </c>
      <c r="T588" s="166">
        <f>VLOOKUP(L588,Schnitt2!L:P,2,0)</f>
        <v>0</v>
      </c>
      <c r="U588" s="166">
        <f>VLOOKUP(L588,Schnitt3!L:P,2,0)</f>
        <v>0</v>
      </c>
      <c r="V588" s="166">
        <f>VLOOKUP(L588,Schnitt4!L:P,2,0)</f>
        <v>0</v>
      </c>
      <c r="W588" s="166">
        <f>VLOOKUP(L588,Schnitt5!L:P,2,0)</f>
        <v>0</v>
      </c>
      <c r="X588" s="166">
        <f>VLOOKUP(L588,Schnitt6!L:P,2,0)</f>
        <v>0</v>
      </c>
      <c r="AA588" s="166">
        <f>VLOOKUP(L588,Schnitt1!L:P,3,0)</f>
        <v>0</v>
      </c>
      <c r="AB588" s="166">
        <f>VLOOKUP(L588,Schnitt2!L:P,3,0)</f>
        <v>0</v>
      </c>
      <c r="AC588" s="166">
        <f>VLOOKUP(L588,Schnitt3!L:P,3,0)</f>
        <v>0</v>
      </c>
      <c r="AD588" s="166">
        <f>VLOOKUP(L588,Schnitt4!L:P,3,0)</f>
        <v>0</v>
      </c>
      <c r="AE588" s="166">
        <f>VLOOKUP(L588,Schnitt5!L:P,3,0)</f>
        <v>0</v>
      </c>
      <c r="AF588" s="166">
        <f>VLOOKUP(L588,Schnitt6!L:P,3,0)</f>
        <v>0</v>
      </c>
    </row>
    <row r="589" spans="12:32" x14ac:dyDescent="0.25">
      <c r="L589" s="264">
        <f>Member!A589</f>
        <v>7314</v>
      </c>
      <c r="M589" s="166">
        <f t="shared" si="46"/>
        <v>1801</v>
      </c>
      <c r="N589" s="166">
        <f t="shared" si="47"/>
        <v>9</v>
      </c>
      <c r="O589" s="166">
        <f t="shared" si="48"/>
        <v>200.11111052211112</v>
      </c>
      <c r="P589" s="166">
        <f t="shared" si="49"/>
        <v>3</v>
      </c>
      <c r="S589" s="166">
        <f>VLOOKUP(L589,Schnitt1!L:P,2,0)</f>
        <v>1801</v>
      </c>
      <c r="T589" s="166">
        <f>VLOOKUP(L589,Schnitt2!L:P,2,0)</f>
        <v>0</v>
      </c>
      <c r="U589" s="166">
        <f>VLOOKUP(L589,Schnitt3!L:P,2,0)</f>
        <v>0</v>
      </c>
      <c r="V589" s="166">
        <f>VLOOKUP(L589,Schnitt4!L:P,2,0)</f>
        <v>0</v>
      </c>
      <c r="W589" s="166">
        <f>VLOOKUP(L589,Schnitt5!L:P,2,0)</f>
        <v>0</v>
      </c>
      <c r="X589" s="166">
        <f>VLOOKUP(L589,Schnitt6!L:P,2,0)</f>
        <v>0</v>
      </c>
      <c r="AA589" s="166">
        <f>VLOOKUP(L589,Schnitt1!L:P,3,0)</f>
        <v>9</v>
      </c>
      <c r="AB589" s="166">
        <f>VLOOKUP(L589,Schnitt2!L:P,3,0)</f>
        <v>0</v>
      </c>
      <c r="AC589" s="166">
        <f>VLOOKUP(L589,Schnitt3!L:P,3,0)</f>
        <v>0</v>
      </c>
      <c r="AD589" s="166">
        <f>VLOOKUP(L589,Schnitt4!L:P,3,0)</f>
        <v>0</v>
      </c>
      <c r="AE589" s="166">
        <f>VLOOKUP(L589,Schnitt5!L:P,3,0)</f>
        <v>0</v>
      </c>
      <c r="AF589" s="166">
        <f>VLOOKUP(L589,Schnitt6!L:P,3,0)</f>
        <v>0</v>
      </c>
    </row>
    <row r="590" spans="12:32" x14ac:dyDescent="0.25">
      <c r="L590" s="264">
        <f>Member!A590</f>
        <v>25822</v>
      </c>
      <c r="M590" s="166">
        <f t="shared" si="46"/>
        <v>1644</v>
      </c>
      <c r="N590" s="166">
        <f t="shared" si="47"/>
        <v>9</v>
      </c>
      <c r="O590" s="166">
        <f t="shared" si="48"/>
        <v>182.66666607666664</v>
      </c>
      <c r="P590" s="166">
        <f t="shared" si="49"/>
        <v>16</v>
      </c>
      <c r="S590" s="166">
        <f>VLOOKUP(L590,Schnitt1!L:P,2,0)</f>
        <v>1644</v>
      </c>
      <c r="T590" s="166">
        <f>VLOOKUP(L590,Schnitt2!L:P,2,0)</f>
        <v>0</v>
      </c>
      <c r="U590" s="166">
        <f>VLOOKUP(L590,Schnitt3!L:P,2,0)</f>
        <v>0</v>
      </c>
      <c r="V590" s="166">
        <f>VLOOKUP(L590,Schnitt4!L:P,2,0)</f>
        <v>0</v>
      </c>
      <c r="W590" s="166">
        <f>VLOOKUP(L590,Schnitt5!L:P,2,0)</f>
        <v>0</v>
      </c>
      <c r="X590" s="166">
        <f>VLOOKUP(L590,Schnitt6!L:P,2,0)</f>
        <v>0</v>
      </c>
      <c r="AA590" s="166">
        <f>VLOOKUP(L590,Schnitt1!L:P,3,0)</f>
        <v>9</v>
      </c>
      <c r="AB590" s="166">
        <f>VLOOKUP(L590,Schnitt2!L:P,3,0)</f>
        <v>0</v>
      </c>
      <c r="AC590" s="166">
        <f>VLOOKUP(L590,Schnitt3!L:P,3,0)</f>
        <v>0</v>
      </c>
      <c r="AD590" s="166">
        <f>VLOOKUP(L590,Schnitt4!L:P,3,0)</f>
        <v>0</v>
      </c>
      <c r="AE590" s="166">
        <f>VLOOKUP(L590,Schnitt5!L:P,3,0)</f>
        <v>0</v>
      </c>
      <c r="AF590" s="166">
        <f>VLOOKUP(L590,Schnitt6!L:P,3,0)</f>
        <v>0</v>
      </c>
    </row>
    <row r="591" spans="12:32" x14ac:dyDescent="0.25">
      <c r="L591" s="264">
        <f>Member!A591</f>
        <v>38218</v>
      </c>
      <c r="M591" s="166">
        <f t="shared" si="46"/>
        <v>0</v>
      </c>
      <c r="N591" s="166">
        <f t="shared" si="47"/>
        <v>0</v>
      </c>
      <c r="O591" s="166">
        <f t="shared" si="48"/>
        <v>0</v>
      </c>
      <c r="P591" s="166">
        <f t="shared" si="49"/>
        <v>49</v>
      </c>
      <c r="S591" s="166">
        <f>VLOOKUP(L591,Schnitt1!L:P,2,0)</f>
        <v>0</v>
      </c>
      <c r="T591" s="166">
        <f>VLOOKUP(L591,Schnitt2!L:P,2,0)</f>
        <v>0</v>
      </c>
      <c r="U591" s="166">
        <f>VLOOKUP(L591,Schnitt3!L:P,2,0)</f>
        <v>0</v>
      </c>
      <c r="V591" s="166">
        <f>VLOOKUP(L591,Schnitt4!L:P,2,0)</f>
        <v>0</v>
      </c>
      <c r="W591" s="166">
        <f>VLOOKUP(L591,Schnitt5!L:P,2,0)</f>
        <v>0</v>
      </c>
      <c r="X591" s="166">
        <f>VLOOKUP(L591,Schnitt6!L:P,2,0)</f>
        <v>0</v>
      </c>
      <c r="AA591" s="166">
        <f>VLOOKUP(L591,Schnitt1!L:P,3,0)</f>
        <v>0</v>
      </c>
      <c r="AB591" s="166">
        <f>VLOOKUP(L591,Schnitt2!L:P,3,0)</f>
        <v>0</v>
      </c>
      <c r="AC591" s="166">
        <f>VLOOKUP(L591,Schnitt3!L:P,3,0)</f>
        <v>0</v>
      </c>
      <c r="AD591" s="166">
        <f>VLOOKUP(L591,Schnitt4!L:P,3,0)</f>
        <v>0</v>
      </c>
      <c r="AE591" s="166">
        <f>VLOOKUP(L591,Schnitt5!L:P,3,0)</f>
        <v>0</v>
      </c>
      <c r="AF591" s="166">
        <f>VLOOKUP(L591,Schnitt6!L:P,3,0)</f>
        <v>0</v>
      </c>
    </row>
    <row r="592" spans="12:32" x14ac:dyDescent="0.25">
      <c r="L592" s="264">
        <f>Member!A592</f>
        <v>7309</v>
      </c>
      <c r="M592" s="166">
        <f t="shared" si="46"/>
        <v>0</v>
      </c>
      <c r="N592" s="166">
        <f t="shared" si="47"/>
        <v>0</v>
      </c>
      <c r="O592" s="166">
        <f t="shared" si="48"/>
        <v>0</v>
      </c>
      <c r="P592" s="166">
        <f t="shared" si="49"/>
        <v>49</v>
      </c>
      <c r="S592" s="166">
        <f>VLOOKUP(L592,Schnitt1!L:P,2,0)</f>
        <v>0</v>
      </c>
      <c r="T592" s="166">
        <f>VLOOKUP(L592,Schnitt2!L:P,2,0)</f>
        <v>0</v>
      </c>
      <c r="U592" s="166">
        <f>VLOOKUP(L592,Schnitt3!L:P,2,0)</f>
        <v>0</v>
      </c>
      <c r="V592" s="166">
        <f>VLOOKUP(L592,Schnitt4!L:P,2,0)</f>
        <v>0</v>
      </c>
      <c r="W592" s="166">
        <f>VLOOKUP(L592,Schnitt5!L:P,2,0)</f>
        <v>0</v>
      </c>
      <c r="X592" s="166">
        <f>VLOOKUP(L592,Schnitt6!L:P,2,0)</f>
        <v>0</v>
      </c>
      <c r="AA592" s="166">
        <f>VLOOKUP(L592,Schnitt1!L:P,3,0)</f>
        <v>0</v>
      </c>
      <c r="AB592" s="166">
        <f>VLOOKUP(L592,Schnitt2!L:P,3,0)</f>
        <v>0</v>
      </c>
      <c r="AC592" s="166">
        <f>VLOOKUP(L592,Schnitt3!L:P,3,0)</f>
        <v>0</v>
      </c>
      <c r="AD592" s="166">
        <f>VLOOKUP(L592,Schnitt4!L:P,3,0)</f>
        <v>0</v>
      </c>
      <c r="AE592" s="166">
        <f>VLOOKUP(L592,Schnitt5!L:P,3,0)</f>
        <v>0</v>
      </c>
      <c r="AF592" s="166">
        <f>VLOOKUP(L592,Schnitt6!L:P,3,0)</f>
        <v>0</v>
      </c>
    </row>
    <row r="593" spans="12:32" x14ac:dyDescent="0.25">
      <c r="L593" s="264">
        <f>Member!A593</f>
        <v>38510</v>
      </c>
      <c r="M593" s="166">
        <f t="shared" si="46"/>
        <v>0</v>
      </c>
      <c r="N593" s="166">
        <f t="shared" si="47"/>
        <v>0</v>
      </c>
      <c r="O593" s="166">
        <f t="shared" si="48"/>
        <v>0</v>
      </c>
      <c r="P593" s="166">
        <f t="shared" si="49"/>
        <v>49</v>
      </c>
      <c r="S593" s="166">
        <f>VLOOKUP(L593,Schnitt1!L:P,2,0)</f>
        <v>0</v>
      </c>
      <c r="T593" s="166">
        <f>VLOOKUP(L593,Schnitt2!L:P,2,0)</f>
        <v>0</v>
      </c>
      <c r="U593" s="166">
        <f>VLOOKUP(L593,Schnitt3!L:P,2,0)</f>
        <v>0</v>
      </c>
      <c r="V593" s="166">
        <f>VLOOKUP(L593,Schnitt4!L:P,2,0)</f>
        <v>0</v>
      </c>
      <c r="W593" s="166">
        <f>VLOOKUP(L593,Schnitt5!L:P,2,0)</f>
        <v>0</v>
      </c>
      <c r="X593" s="166">
        <f>VLOOKUP(L593,Schnitt6!L:P,2,0)</f>
        <v>0</v>
      </c>
      <c r="AA593" s="166">
        <f>VLOOKUP(L593,Schnitt1!L:P,3,0)</f>
        <v>0</v>
      </c>
      <c r="AB593" s="166">
        <f>VLOOKUP(L593,Schnitt2!L:P,3,0)</f>
        <v>0</v>
      </c>
      <c r="AC593" s="166">
        <f>VLOOKUP(L593,Schnitt3!L:P,3,0)</f>
        <v>0</v>
      </c>
      <c r="AD593" s="166">
        <f>VLOOKUP(L593,Schnitt4!L:P,3,0)</f>
        <v>0</v>
      </c>
      <c r="AE593" s="166">
        <f>VLOOKUP(L593,Schnitt5!L:P,3,0)</f>
        <v>0</v>
      </c>
      <c r="AF593" s="166">
        <f>VLOOKUP(L593,Schnitt6!L:P,3,0)</f>
        <v>0</v>
      </c>
    </row>
    <row r="594" spans="12:32" x14ac:dyDescent="0.25">
      <c r="L594" s="264">
        <f>Member!A594</f>
        <v>7322</v>
      </c>
      <c r="M594" s="166">
        <f t="shared" si="46"/>
        <v>0</v>
      </c>
      <c r="N594" s="166">
        <f t="shared" si="47"/>
        <v>0</v>
      </c>
      <c r="O594" s="166">
        <f t="shared" si="48"/>
        <v>0</v>
      </c>
      <c r="P594" s="166">
        <f t="shared" si="49"/>
        <v>49</v>
      </c>
      <c r="S594" s="166">
        <f>VLOOKUP(L594,Schnitt1!L:P,2,0)</f>
        <v>0</v>
      </c>
      <c r="T594" s="166">
        <f>VLOOKUP(L594,Schnitt2!L:P,2,0)</f>
        <v>0</v>
      </c>
      <c r="U594" s="166">
        <f>VLOOKUP(L594,Schnitt3!L:P,2,0)</f>
        <v>0</v>
      </c>
      <c r="V594" s="166">
        <f>VLOOKUP(L594,Schnitt4!L:P,2,0)</f>
        <v>0</v>
      </c>
      <c r="W594" s="166">
        <f>VLOOKUP(L594,Schnitt5!L:P,2,0)</f>
        <v>0</v>
      </c>
      <c r="X594" s="166">
        <f>VLOOKUP(L594,Schnitt6!L:P,2,0)</f>
        <v>0</v>
      </c>
      <c r="AA594" s="166">
        <f>VLOOKUP(L594,Schnitt1!L:P,3,0)</f>
        <v>0</v>
      </c>
      <c r="AB594" s="166">
        <f>VLOOKUP(L594,Schnitt2!L:P,3,0)</f>
        <v>0</v>
      </c>
      <c r="AC594" s="166">
        <f>VLOOKUP(L594,Schnitt3!L:P,3,0)</f>
        <v>0</v>
      </c>
      <c r="AD594" s="166">
        <f>VLOOKUP(L594,Schnitt4!L:P,3,0)</f>
        <v>0</v>
      </c>
      <c r="AE594" s="166">
        <f>VLOOKUP(L594,Schnitt5!L:P,3,0)</f>
        <v>0</v>
      </c>
      <c r="AF594" s="166">
        <f>VLOOKUP(L594,Schnitt6!L:P,3,0)</f>
        <v>0</v>
      </c>
    </row>
    <row r="595" spans="12:32" x14ac:dyDescent="0.25">
      <c r="L595" s="264">
        <f>Member!A595</f>
        <v>38316</v>
      </c>
      <c r="M595" s="166">
        <f t="shared" si="46"/>
        <v>0</v>
      </c>
      <c r="N595" s="166">
        <f t="shared" si="47"/>
        <v>0</v>
      </c>
      <c r="O595" s="166">
        <f t="shared" si="48"/>
        <v>0</v>
      </c>
      <c r="P595" s="166">
        <f t="shared" si="49"/>
        <v>49</v>
      </c>
      <c r="S595" s="166">
        <f>VLOOKUP(L595,Schnitt1!L:P,2,0)</f>
        <v>0</v>
      </c>
      <c r="T595" s="166">
        <f>VLOOKUP(L595,Schnitt2!L:P,2,0)</f>
        <v>0</v>
      </c>
      <c r="U595" s="166">
        <f>VLOOKUP(L595,Schnitt3!L:P,2,0)</f>
        <v>0</v>
      </c>
      <c r="V595" s="166">
        <f>VLOOKUP(L595,Schnitt4!L:P,2,0)</f>
        <v>0</v>
      </c>
      <c r="W595" s="166">
        <f>VLOOKUP(L595,Schnitt5!L:P,2,0)</f>
        <v>0</v>
      </c>
      <c r="X595" s="166">
        <f>VLOOKUP(L595,Schnitt6!L:P,2,0)</f>
        <v>0</v>
      </c>
      <c r="AA595" s="166">
        <f>VLOOKUP(L595,Schnitt1!L:P,3,0)</f>
        <v>0</v>
      </c>
      <c r="AB595" s="166">
        <f>VLOOKUP(L595,Schnitt2!L:P,3,0)</f>
        <v>0</v>
      </c>
      <c r="AC595" s="166">
        <f>VLOOKUP(L595,Schnitt3!L:P,3,0)</f>
        <v>0</v>
      </c>
      <c r="AD595" s="166">
        <f>VLOOKUP(L595,Schnitt4!L:P,3,0)</f>
        <v>0</v>
      </c>
      <c r="AE595" s="166">
        <f>VLOOKUP(L595,Schnitt5!L:P,3,0)</f>
        <v>0</v>
      </c>
      <c r="AF595" s="166">
        <f>VLOOKUP(L595,Schnitt6!L:P,3,0)</f>
        <v>0</v>
      </c>
    </row>
    <row r="596" spans="12:32" x14ac:dyDescent="0.25">
      <c r="L596" s="264">
        <f>Member!A596</f>
        <v>25166</v>
      </c>
      <c r="M596" s="166">
        <f t="shared" si="46"/>
        <v>1187</v>
      </c>
      <c r="N596" s="166">
        <f t="shared" si="47"/>
        <v>7</v>
      </c>
      <c r="O596" s="166">
        <f t="shared" si="48"/>
        <v>169.57142797542858</v>
      </c>
      <c r="P596" s="166">
        <f t="shared" si="49"/>
        <v>31</v>
      </c>
      <c r="S596" s="166">
        <f>VLOOKUP(L596,Schnitt1!L:P,2,0)</f>
        <v>1187</v>
      </c>
      <c r="T596" s="166">
        <f>VLOOKUP(L596,Schnitt2!L:P,2,0)</f>
        <v>0</v>
      </c>
      <c r="U596" s="166">
        <f>VLOOKUP(L596,Schnitt3!L:P,2,0)</f>
        <v>0</v>
      </c>
      <c r="V596" s="166">
        <f>VLOOKUP(L596,Schnitt4!L:P,2,0)</f>
        <v>0</v>
      </c>
      <c r="W596" s="166">
        <f>VLOOKUP(L596,Schnitt5!L:P,2,0)</f>
        <v>0</v>
      </c>
      <c r="X596" s="166">
        <f>VLOOKUP(L596,Schnitt6!L:P,2,0)</f>
        <v>0</v>
      </c>
      <c r="AA596" s="166">
        <f>VLOOKUP(L596,Schnitt1!L:P,3,0)</f>
        <v>7</v>
      </c>
      <c r="AB596" s="166">
        <f>VLOOKUP(L596,Schnitt2!L:P,3,0)</f>
        <v>0</v>
      </c>
      <c r="AC596" s="166">
        <f>VLOOKUP(L596,Schnitt3!L:P,3,0)</f>
        <v>0</v>
      </c>
      <c r="AD596" s="166">
        <f>VLOOKUP(L596,Schnitt4!L:P,3,0)</f>
        <v>0</v>
      </c>
      <c r="AE596" s="166">
        <f>VLOOKUP(L596,Schnitt5!L:P,3,0)</f>
        <v>0</v>
      </c>
      <c r="AF596" s="166">
        <f>VLOOKUP(L596,Schnitt6!L:P,3,0)</f>
        <v>0</v>
      </c>
    </row>
    <row r="597" spans="12:32" x14ac:dyDescent="0.25">
      <c r="L597" s="264">
        <f>Member!A597</f>
        <v>7321</v>
      </c>
      <c r="M597" s="166">
        <f t="shared" si="46"/>
        <v>0</v>
      </c>
      <c r="N597" s="166">
        <f t="shared" si="47"/>
        <v>0</v>
      </c>
      <c r="O597" s="166">
        <f t="shared" si="48"/>
        <v>0</v>
      </c>
      <c r="P597" s="166">
        <f t="shared" si="49"/>
        <v>49</v>
      </c>
      <c r="S597" s="166">
        <f>VLOOKUP(L597,Schnitt1!L:P,2,0)</f>
        <v>0</v>
      </c>
      <c r="T597" s="166">
        <f>VLOOKUP(L597,Schnitt2!L:P,2,0)</f>
        <v>0</v>
      </c>
      <c r="U597" s="166">
        <f>VLOOKUP(L597,Schnitt3!L:P,2,0)</f>
        <v>0</v>
      </c>
      <c r="V597" s="166">
        <f>VLOOKUP(L597,Schnitt4!L:P,2,0)</f>
        <v>0</v>
      </c>
      <c r="W597" s="166">
        <f>VLOOKUP(L597,Schnitt5!L:P,2,0)</f>
        <v>0</v>
      </c>
      <c r="X597" s="166">
        <f>VLOOKUP(L597,Schnitt6!L:P,2,0)</f>
        <v>0</v>
      </c>
      <c r="AA597" s="166">
        <f>VLOOKUP(L597,Schnitt1!L:P,3,0)</f>
        <v>0</v>
      </c>
      <c r="AB597" s="166">
        <f>VLOOKUP(L597,Schnitt2!L:P,3,0)</f>
        <v>0</v>
      </c>
      <c r="AC597" s="166">
        <f>VLOOKUP(L597,Schnitt3!L:P,3,0)</f>
        <v>0</v>
      </c>
      <c r="AD597" s="166">
        <f>VLOOKUP(L597,Schnitt4!L:P,3,0)</f>
        <v>0</v>
      </c>
      <c r="AE597" s="166">
        <f>VLOOKUP(L597,Schnitt5!L:P,3,0)</f>
        <v>0</v>
      </c>
      <c r="AF597" s="166">
        <f>VLOOKUP(L597,Schnitt6!L:P,3,0)</f>
        <v>0</v>
      </c>
    </row>
    <row r="598" spans="12:32" x14ac:dyDescent="0.25">
      <c r="L598" s="264">
        <f>Member!A598</f>
        <v>25453</v>
      </c>
      <c r="M598" s="166">
        <f t="shared" si="46"/>
        <v>0</v>
      </c>
      <c r="N598" s="166">
        <f t="shared" si="47"/>
        <v>0</v>
      </c>
      <c r="O598" s="166">
        <f t="shared" si="48"/>
        <v>0</v>
      </c>
      <c r="P598" s="166">
        <f t="shared" si="49"/>
        <v>49</v>
      </c>
      <c r="S598" s="166">
        <f>VLOOKUP(L598,Schnitt1!L:P,2,0)</f>
        <v>0</v>
      </c>
      <c r="T598" s="166">
        <f>VLOOKUP(L598,Schnitt2!L:P,2,0)</f>
        <v>0</v>
      </c>
      <c r="U598" s="166">
        <f>VLOOKUP(L598,Schnitt3!L:P,2,0)</f>
        <v>0</v>
      </c>
      <c r="V598" s="166">
        <f>VLOOKUP(L598,Schnitt4!L:P,2,0)</f>
        <v>0</v>
      </c>
      <c r="W598" s="166">
        <f>VLOOKUP(L598,Schnitt5!L:P,2,0)</f>
        <v>0</v>
      </c>
      <c r="X598" s="166">
        <f>VLOOKUP(L598,Schnitt6!L:P,2,0)</f>
        <v>0</v>
      </c>
      <c r="AA598" s="166">
        <f>VLOOKUP(L598,Schnitt1!L:P,3,0)</f>
        <v>0</v>
      </c>
      <c r="AB598" s="166">
        <f>VLOOKUP(L598,Schnitt2!L:P,3,0)</f>
        <v>0</v>
      </c>
      <c r="AC598" s="166">
        <f>VLOOKUP(L598,Schnitt3!L:P,3,0)</f>
        <v>0</v>
      </c>
      <c r="AD598" s="166">
        <f>VLOOKUP(L598,Schnitt4!L:P,3,0)</f>
        <v>0</v>
      </c>
      <c r="AE598" s="166">
        <f>VLOOKUP(L598,Schnitt5!L:P,3,0)</f>
        <v>0</v>
      </c>
      <c r="AF598" s="166">
        <f>VLOOKUP(L598,Schnitt6!L:P,3,0)</f>
        <v>0</v>
      </c>
    </row>
    <row r="599" spans="12:32" x14ac:dyDescent="0.25">
      <c r="L599" s="264">
        <f>Member!A599</f>
        <v>25915</v>
      </c>
      <c r="M599" s="166">
        <f t="shared" si="46"/>
        <v>0</v>
      </c>
      <c r="N599" s="166">
        <f t="shared" si="47"/>
        <v>0</v>
      </c>
      <c r="O599" s="166">
        <f t="shared" si="48"/>
        <v>0</v>
      </c>
      <c r="P599" s="166">
        <f t="shared" si="49"/>
        <v>49</v>
      </c>
      <c r="S599" s="166">
        <f>VLOOKUP(L599,Schnitt1!L:P,2,0)</f>
        <v>0</v>
      </c>
      <c r="T599" s="166">
        <f>VLOOKUP(L599,Schnitt2!L:P,2,0)</f>
        <v>0</v>
      </c>
      <c r="U599" s="166">
        <f>VLOOKUP(L599,Schnitt3!L:P,2,0)</f>
        <v>0</v>
      </c>
      <c r="V599" s="166">
        <f>VLOOKUP(L599,Schnitt4!L:P,2,0)</f>
        <v>0</v>
      </c>
      <c r="W599" s="166">
        <f>VLOOKUP(L599,Schnitt5!L:P,2,0)</f>
        <v>0</v>
      </c>
      <c r="X599" s="166">
        <f>VLOOKUP(L599,Schnitt6!L:P,2,0)</f>
        <v>0</v>
      </c>
      <c r="AA599" s="166">
        <f>VLOOKUP(L599,Schnitt1!L:P,3,0)</f>
        <v>0</v>
      </c>
      <c r="AB599" s="166">
        <f>VLOOKUP(L599,Schnitt2!L:P,3,0)</f>
        <v>0</v>
      </c>
      <c r="AC599" s="166">
        <f>VLOOKUP(L599,Schnitt3!L:P,3,0)</f>
        <v>0</v>
      </c>
      <c r="AD599" s="166">
        <f>VLOOKUP(L599,Schnitt4!L:P,3,0)</f>
        <v>0</v>
      </c>
      <c r="AE599" s="166">
        <f>VLOOKUP(L599,Schnitt5!L:P,3,0)</f>
        <v>0</v>
      </c>
      <c r="AF599" s="166">
        <f>VLOOKUP(L599,Schnitt6!L:P,3,0)</f>
        <v>0</v>
      </c>
    </row>
    <row r="600" spans="12:32" x14ac:dyDescent="0.25">
      <c r="L600" s="264">
        <f>Member!A600</f>
        <v>7317</v>
      </c>
      <c r="M600" s="166">
        <f t="shared" si="46"/>
        <v>0</v>
      </c>
      <c r="N600" s="166">
        <f t="shared" si="47"/>
        <v>0</v>
      </c>
      <c r="O600" s="166">
        <f t="shared" si="48"/>
        <v>0</v>
      </c>
      <c r="P600" s="166">
        <f t="shared" si="49"/>
        <v>49</v>
      </c>
      <c r="S600" s="166">
        <f>VLOOKUP(L600,Schnitt1!L:P,2,0)</f>
        <v>0</v>
      </c>
      <c r="T600" s="166">
        <f>VLOOKUP(L600,Schnitt2!L:P,2,0)</f>
        <v>0</v>
      </c>
      <c r="U600" s="166">
        <f>VLOOKUP(L600,Schnitt3!L:P,2,0)</f>
        <v>0</v>
      </c>
      <c r="V600" s="166">
        <f>VLOOKUP(L600,Schnitt4!L:P,2,0)</f>
        <v>0</v>
      </c>
      <c r="W600" s="166">
        <f>VLOOKUP(L600,Schnitt5!L:P,2,0)</f>
        <v>0</v>
      </c>
      <c r="X600" s="166">
        <f>VLOOKUP(L600,Schnitt6!L:P,2,0)</f>
        <v>0</v>
      </c>
      <c r="AA600" s="166">
        <f>VLOOKUP(L600,Schnitt1!L:P,3,0)</f>
        <v>0</v>
      </c>
      <c r="AB600" s="166">
        <f>VLOOKUP(L600,Schnitt2!L:P,3,0)</f>
        <v>0</v>
      </c>
      <c r="AC600" s="166">
        <f>VLOOKUP(L600,Schnitt3!L:P,3,0)</f>
        <v>0</v>
      </c>
      <c r="AD600" s="166">
        <f>VLOOKUP(L600,Schnitt4!L:P,3,0)</f>
        <v>0</v>
      </c>
      <c r="AE600" s="166">
        <f>VLOOKUP(L600,Schnitt5!L:P,3,0)</f>
        <v>0</v>
      </c>
      <c r="AF600" s="166">
        <f>VLOOKUP(L600,Schnitt6!L:P,3,0)</f>
        <v>0</v>
      </c>
    </row>
    <row r="601" spans="12:32" x14ac:dyDescent="0.25">
      <c r="L601" s="264">
        <f>Member!A601</f>
        <v>25452</v>
      </c>
      <c r="M601" s="166">
        <f t="shared" si="46"/>
        <v>0</v>
      </c>
      <c r="N601" s="166">
        <f t="shared" si="47"/>
        <v>0</v>
      </c>
      <c r="O601" s="166">
        <f t="shared" si="48"/>
        <v>0</v>
      </c>
      <c r="P601" s="166">
        <f t="shared" si="49"/>
        <v>49</v>
      </c>
      <c r="S601" s="166">
        <f>VLOOKUP(L601,Schnitt1!L:P,2,0)</f>
        <v>0</v>
      </c>
      <c r="T601" s="166">
        <f>VLOOKUP(L601,Schnitt2!L:P,2,0)</f>
        <v>0</v>
      </c>
      <c r="U601" s="166">
        <f>VLOOKUP(L601,Schnitt3!L:P,2,0)</f>
        <v>0</v>
      </c>
      <c r="V601" s="166">
        <f>VLOOKUP(L601,Schnitt4!L:P,2,0)</f>
        <v>0</v>
      </c>
      <c r="W601" s="166">
        <f>VLOOKUP(L601,Schnitt5!L:P,2,0)</f>
        <v>0</v>
      </c>
      <c r="X601" s="166">
        <f>VLOOKUP(L601,Schnitt6!L:P,2,0)</f>
        <v>0</v>
      </c>
      <c r="AA601" s="166">
        <f>VLOOKUP(L601,Schnitt1!L:P,3,0)</f>
        <v>0</v>
      </c>
      <c r="AB601" s="166">
        <f>VLOOKUP(L601,Schnitt2!L:P,3,0)</f>
        <v>0</v>
      </c>
      <c r="AC601" s="166">
        <f>VLOOKUP(L601,Schnitt3!L:P,3,0)</f>
        <v>0</v>
      </c>
      <c r="AD601" s="166">
        <f>VLOOKUP(L601,Schnitt4!L:P,3,0)</f>
        <v>0</v>
      </c>
      <c r="AE601" s="166">
        <f>VLOOKUP(L601,Schnitt5!L:P,3,0)</f>
        <v>0</v>
      </c>
      <c r="AF601" s="166">
        <f>VLOOKUP(L601,Schnitt6!L:P,3,0)</f>
        <v>0</v>
      </c>
    </row>
    <row r="602" spans="12:32" x14ac:dyDescent="0.25">
      <c r="L602" s="264">
        <f>Member!A602</f>
        <v>38537</v>
      </c>
      <c r="M602" s="166">
        <f t="shared" si="46"/>
        <v>0</v>
      </c>
      <c r="N602" s="166">
        <f t="shared" si="47"/>
        <v>0</v>
      </c>
      <c r="O602" s="166">
        <f t="shared" si="48"/>
        <v>0</v>
      </c>
      <c r="P602" s="166">
        <f t="shared" si="49"/>
        <v>49</v>
      </c>
      <c r="S602" s="166">
        <f>VLOOKUP(L602,Schnitt1!L:P,2,0)</f>
        <v>0</v>
      </c>
      <c r="T602" s="166">
        <f>VLOOKUP(L602,Schnitt2!L:P,2,0)</f>
        <v>0</v>
      </c>
      <c r="U602" s="166">
        <f>VLOOKUP(L602,Schnitt3!L:P,2,0)</f>
        <v>0</v>
      </c>
      <c r="V602" s="166">
        <f>VLOOKUP(L602,Schnitt4!L:P,2,0)</f>
        <v>0</v>
      </c>
      <c r="W602" s="166">
        <f>VLOOKUP(L602,Schnitt5!L:P,2,0)</f>
        <v>0</v>
      </c>
      <c r="X602" s="166">
        <f>VLOOKUP(L602,Schnitt6!L:P,2,0)</f>
        <v>0</v>
      </c>
      <c r="AA602" s="166">
        <f>VLOOKUP(L602,Schnitt1!L:P,3,0)</f>
        <v>0</v>
      </c>
      <c r="AB602" s="166">
        <f>VLOOKUP(L602,Schnitt2!L:P,3,0)</f>
        <v>0</v>
      </c>
      <c r="AC602" s="166">
        <f>VLOOKUP(L602,Schnitt3!L:P,3,0)</f>
        <v>0</v>
      </c>
      <c r="AD602" s="166">
        <f>VLOOKUP(L602,Schnitt4!L:P,3,0)</f>
        <v>0</v>
      </c>
      <c r="AE602" s="166">
        <f>VLOOKUP(L602,Schnitt5!L:P,3,0)</f>
        <v>0</v>
      </c>
      <c r="AF602" s="166">
        <f>VLOOKUP(L602,Schnitt6!L:P,3,0)</f>
        <v>0</v>
      </c>
    </row>
    <row r="603" spans="12:32" x14ac:dyDescent="0.25">
      <c r="L603" s="264">
        <f>Member!A603</f>
        <v>7683</v>
      </c>
      <c r="M603" s="166">
        <f t="shared" si="46"/>
        <v>0</v>
      </c>
      <c r="N603" s="166">
        <f t="shared" si="47"/>
        <v>0</v>
      </c>
      <c r="O603" s="166">
        <f t="shared" si="48"/>
        <v>0</v>
      </c>
      <c r="P603" s="166">
        <f t="shared" si="49"/>
        <v>49</v>
      </c>
      <c r="S603" s="166">
        <f>VLOOKUP(L603,Schnitt1!L:P,2,0)</f>
        <v>0</v>
      </c>
      <c r="T603" s="166">
        <f>VLOOKUP(L603,Schnitt2!L:P,2,0)</f>
        <v>0</v>
      </c>
      <c r="U603" s="166">
        <f>VLOOKUP(L603,Schnitt3!L:P,2,0)</f>
        <v>0</v>
      </c>
      <c r="V603" s="166">
        <f>VLOOKUP(L603,Schnitt4!L:P,2,0)</f>
        <v>0</v>
      </c>
      <c r="W603" s="166">
        <f>VLOOKUP(L603,Schnitt5!L:P,2,0)</f>
        <v>0</v>
      </c>
      <c r="X603" s="166">
        <f>VLOOKUP(L603,Schnitt6!L:P,2,0)</f>
        <v>0</v>
      </c>
      <c r="AA603" s="166">
        <f>VLOOKUP(L603,Schnitt1!L:P,3,0)</f>
        <v>0</v>
      </c>
      <c r="AB603" s="166">
        <f>VLOOKUP(L603,Schnitt2!L:P,3,0)</f>
        <v>0</v>
      </c>
      <c r="AC603" s="166">
        <f>VLOOKUP(L603,Schnitt3!L:P,3,0)</f>
        <v>0</v>
      </c>
      <c r="AD603" s="166">
        <f>VLOOKUP(L603,Schnitt4!L:P,3,0)</f>
        <v>0</v>
      </c>
      <c r="AE603" s="166">
        <f>VLOOKUP(L603,Schnitt5!L:P,3,0)</f>
        <v>0</v>
      </c>
      <c r="AF603" s="166">
        <f>VLOOKUP(L603,Schnitt6!L:P,3,0)</f>
        <v>0</v>
      </c>
    </row>
    <row r="604" spans="12:32" x14ac:dyDescent="0.25">
      <c r="L604" s="264">
        <f>Member!A604</f>
        <v>25273</v>
      </c>
      <c r="M604" s="166">
        <f t="shared" si="46"/>
        <v>0</v>
      </c>
      <c r="N604" s="166">
        <f t="shared" si="47"/>
        <v>0</v>
      </c>
      <c r="O604" s="166">
        <f t="shared" si="48"/>
        <v>0</v>
      </c>
      <c r="P604" s="166">
        <f t="shared" si="49"/>
        <v>49</v>
      </c>
      <c r="S604" s="166">
        <f>VLOOKUP(L604,Schnitt1!L:P,2,0)</f>
        <v>0</v>
      </c>
      <c r="T604" s="166">
        <f>VLOOKUP(L604,Schnitt2!L:P,2,0)</f>
        <v>0</v>
      </c>
      <c r="U604" s="166">
        <f>VLOOKUP(L604,Schnitt3!L:P,2,0)</f>
        <v>0</v>
      </c>
      <c r="V604" s="166">
        <f>VLOOKUP(L604,Schnitt4!L:P,2,0)</f>
        <v>0</v>
      </c>
      <c r="W604" s="166">
        <f>VLOOKUP(L604,Schnitt5!L:P,2,0)</f>
        <v>0</v>
      </c>
      <c r="X604" s="166">
        <f>VLOOKUP(L604,Schnitt6!L:P,2,0)</f>
        <v>0</v>
      </c>
      <c r="AA604" s="166">
        <f>VLOOKUP(L604,Schnitt1!L:P,3,0)</f>
        <v>0</v>
      </c>
      <c r="AB604" s="166">
        <f>VLOOKUP(L604,Schnitt2!L:P,3,0)</f>
        <v>0</v>
      </c>
      <c r="AC604" s="166">
        <f>VLOOKUP(L604,Schnitt3!L:P,3,0)</f>
        <v>0</v>
      </c>
      <c r="AD604" s="166">
        <f>VLOOKUP(L604,Schnitt4!L:P,3,0)</f>
        <v>0</v>
      </c>
      <c r="AE604" s="166">
        <f>VLOOKUP(L604,Schnitt5!L:P,3,0)</f>
        <v>0</v>
      </c>
      <c r="AF604" s="166">
        <f>VLOOKUP(L604,Schnitt6!L:P,3,0)</f>
        <v>0</v>
      </c>
    </row>
    <row r="605" spans="12:32" x14ac:dyDescent="0.25">
      <c r="L605" s="264">
        <f>Member!A605</f>
        <v>38011</v>
      </c>
      <c r="M605" s="166">
        <f t="shared" si="46"/>
        <v>0</v>
      </c>
      <c r="N605" s="166">
        <f t="shared" si="47"/>
        <v>0</v>
      </c>
      <c r="O605" s="166">
        <f t="shared" si="48"/>
        <v>0</v>
      </c>
      <c r="P605" s="166">
        <f t="shared" si="49"/>
        <v>49</v>
      </c>
      <c r="S605" s="166">
        <f>VLOOKUP(L605,Schnitt1!L:P,2,0)</f>
        <v>0</v>
      </c>
      <c r="T605" s="166">
        <f>VLOOKUP(L605,Schnitt2!L:P,2,0)</f>
        <v>0</v>
      </c>
      <c r="U605" s="166">
        <f>VLOOKUP(L605,Schnitt3!L:P,2,0)</f>
        <v>0</v>
      </c>
      <c r="V605" s="166">
        <f>VLOOKUP(L605,Schnitt4!L:P,2,0)</f>
        <v>0</v>
      </c>
      <c r="W605" s="166">
        <f>VLOOKUP(L605,Schnitt5!L:P,2,0)</f>
        <v>0</v>
      </c>
      <c r="X605" s="166">
        <f>VLOOKUP(L605,Schnitt6!L:P,2,0)</f>
        <v>0</v>
      </c>
      <c r="AA605" s="166">
        <f>VLOOKUP(L605,Schnitt1!L:P,3,0)</f>
        <v>0</v>
      </c>
      <c r="AB605" s="166">
        <f>VLOOKUP(L605,Schnitt2!L:P,3,0)</f>
        <v>0</v>
      </c>
      <c r="AC605" s="166">
        <f>VLOOKUP(L605,Schnitt3!L:P,3,0)</f>
        <v>0</v>
      </c>
      <c r="AD605" s="166">
        <f>VLOOKUP(L605,Schnitt4!L:P,3,0)</f>
        <v>0</v>
      </c>
      <c r="AE605" s="166">
        <f>VLOOKUP(L605,Schnitt5!L:P,3,0)</f>
        <v>0</v>
      </c>
      <c r="AF605" s="166">
        <f>VLOOKUP(L605,Schnitt6!L:P,3,0)</f>
        <v>0</v>
      </c>
    </row>
    <row r="606" spans="12:32" x14ac:dyDescent="0.25">
      <c r="L606" s="264">
        <f>Member!A606</f>
        <v>16426</v>
      </c>
      <c r="M606" s="166">
        <f t="shared" si="46"/>
        <v>0</v>
      </c>
      <c r="N606" s="166">
        <f t="shared" si="47"/>
        <v>0</v>
      </c>
      <c r="O606" s="166">
        <f t="shared" si="48"/>
        <v>0</v>
      </c>
      <c r="P606" s="166">
        <f t="shared" si="49"/>
        <v>49</v>
      </c>
      <c r="S606" s="166">
        <f>VLOOKUP(L606,Schnitt1!L:P,2,0)</f>
        <v>0</v>
      </c>
      <c r="T606" s="166">
        <f>VLOOKUP(L606,Schnitt2!L:P,2,0)</f>
        <v>0</v>
      </c>
      <c r="U606" s="166">
        <f>VLOOKUP(L606,Schnitt3!L:P,2,0)</f>
        <v>0</v>
      </c>
      <c r="V606" s="166">
        <f>VLOOKUP(L606,Schnitt4!L:P,2,0)</f>
        <v>0</v>
      </c>
      <c r="W606" s="166">
        <f>VLOOKUP(L606,Schnitt5!L:P,2,0)</f>
        <v>0</v>
      </c>
      <c r="X606" s="166">
        <f>VLOOKUP(L606,Schnitt6!L:P,2,0)</f>
        <v>0</v>
      </c>
      <c r="AA606" s="166">
        <f>VLOOKUP(L606,Schnitt1!L:P,3,0)</f>
        <v>0</v>
      </c>
      <c r="AB606" s="166">
        <f>VLOOKUP(L606,Schnitt2!L:P,3,0)</f>
        <v>0</v>
      </c>
      <c r="AC606" s="166">
        <f>VLOOKUP(L606,Schnitt3!L:P,3,0)</f>
        <v>0</v>
      </c>
      <c r="AD606" s="166">
        <f>VLOOKUP(L606,Schnitt4!L:P,3,0)</f>
        <v>0</v>
      </c>
      <c r="AE606" s="166">
        <f>VLOOKUP(L606,Schnitt5!L:P,3,0)</f>
        <v>0</v>
      </c>
      <c r="AF606" s="166">
        <f>VLOOKUP(L606,Schnitt6!L:P,3,0)</f>
        <v>0</v>
      </c>
    </row>
    <row r="607" spans="12:32" x14ac:dyDescent="0.25">
      <c r="L607" s="264">
        <f>Member!A607</f>
        <v>16423</v>
      </c>
      <c r="M607" s="166">
        <f t="shared" si="46"/>
        <v>0</v>
      </c>
      <c r="N607" s="166">
        <f t="shared" si="47"/>
        <v>0</v>
      </c>
      <c r="O607" s="166">
        <f t="shared" si="48"/>
        <v>0</v>
      </c>
      <c r="P607" s="166">
        <f t="shared" si="49"/>
        <v>49</v>
      </c>
      <c r="S607" s="166">
        <f>VLOOKUP(L607,Schnitt1!L:P,2,0)</f>
        <v>0</v>
      </c>
      <c r="T607" s="166">
        <f>VLOOKUP(L607,Schnitt2!L:P,2,0)</f>
        <v>0</v>
      </c>
      <c r="U607" s="166">
        <f>VLOOKUP(L607,Schnitt3!L:P,2,0)</f>
        <v>0</v>
      </c>
      <c r="V607" s="166">
        <f>VLOOKUP(L607,Schnitt4!L:P,2,0)</f>
        <v>0</v>
      </c>
      <c r="W607" s="166">
        <f>VLOOKUP(L607,Schnitt5!L:P,2,0)</f>
        <v>0</v>
      </c>
      <c r="X607" s="166">
        <f>VLOOKUP(L607,Schnitt6!L:P,2,0)</f>
        <v>0</v>
      </c>
      <c r="AA607" s="166">
        <f>VLOOKUP(L607,Schnitt1!L:P,3,0)</f>
        <v>0</v>
      </c>
      <c r="AB607" s="166">
        <f>VLOOKUP(L607,Schnitt2!L:P,3,0)</f>
        <v>0</v>
      </c>
      <c r="AC607" s="166">
        <f>VLOOKUP(L607,Schnitt3!L:P,3,0)</f>
        <v>0</v>
      </c>
      <c r="AD607" s="166">
        <f>VLOOKUP(L607,Schnitt4!L:P,3,0)</f>
        <v>0</v>
      </c>
      <c r="AE607" s="166">
        <f>VLOOKUP(L607,Schnitt5!L:P,3,0)</f>
        <v>0</v>
      </c>
      <c r="AF607" s="166">
        <f>VLOOKUP(L607,Schnitt6!L:P,3,0)</f>
        <v>0</v>
      </c>
    </row>
    <row r="608" spans="12:32" x14ac:dyDescent="0.25">
      <c r="L608" s="264">
        <f>Member!A608</f>
        <v>16424</v>
      </c>
      <c r="M608" s="166">
        <f t="shared" si="46"/>
        <v>0</v>
      </c>
      <c r="N608" s="166">
        <f t="shared" si="47"/>
        <v>0</v>
      </c>
      <c r="O608" s="166">
        <f t="shared" si="48"/>
        <v>0</v>
      </c>
      <c r="P608" s="166">
        <f t="shared" si="49"/>
        <v>49</v>
      </c>
      <c r="S608" s="166">
        <f>VLOOKUP(L608,Schnitt1!L:P,2,0)</f>
        <v>0</v>
      </c>
      <c r="T608" s="166">
        <f>VLOOKUP(L608,Schnitt2!L:P,2,0)</f>
        <v>0</v>
      </c>
      <c r="U608" s="166">
        <f>VLOOKUP(L608,Schnitt3!L:P,2,0)</f>
        <v>0</v>
      </c>
      <c r="V608" s="166">
        <f>VLOOKUP(L608,Schnitt4!L:P,2,0)</f>
        <v>0</v>
      </c>
      <c r="W608" s="166">
        <f>VLOOKUP(L608,Schnitt5!L:P,2,0)</f>
        <v>0</v>
      </c>
      <c r="X608" s="166">
        <f>VLOOKUP(L608,Schnitt6!L:P,2,0)</f>
        <v>0</v>
      </c>
      <c r="AA608" s="166">
        <f>VLOOKUP(L608,Schnitt1!L:P,3,0)</f>
        <v>0</v>
      </c>
      <c r="AB608" s="166">
        <f>VLOOKUP(L608,Schnitt2!L:P,3,0)</f>
        <v>0</v>
      </c>
      <c r="AC608" s="166">
        <f>VLOOKUP(L608,Schnitt3!L:P,3,0)</f>
        <v>0</v>
      </c>
      <c r="AD608" s="166">
        <f>VLOOKUP(L608,Schnitt4!L:P,3,0)</f>
        <v>0</v>
      </c>
      <c r="AE608" s="166">
        <f>VLOOKUP(L608,Schnitt5!L:P,3,0)</f>
        <v>0</v>
      </c>
      <c r="AF608" s="166">
        <f>VLOOKUP(L608,Schnitt6!L:P,3,0)</f>
        <v>0</v>
      </c>
    </row>
    <row r="609" spans="12:32" x14ac:dyDescent="0.25">
      <c r="L609" s="264">
        <f>Member!A609</f>
        <v>34468</v>
      </c>
      <c r="M609" s="166">
        <f t="shared" si="46"/>
        <v>0</v>
      </c>
      <c r="N609" s="166">
        <f t="shared" si="47"/>
        <v>0</v>
      </c>
      <c r="O609" s="166">
        <f t="shared" si="48"/>
        <v>0</v>
      </c>
      <c r="P609" s="166">
        <f t="shared" si="49"/>
        <v>49</v>
      </c>
      <c r="S609" s="166">
        <f>VLOOKUP(L609,Schnitt1!L:P,2,0)</f>
        <v>0</v>
      </c>
      <c r="T609" s="166">
        <f>VLOOKUP(L609,Schnitt2!L:P,2,0)</f>
        <v>0</v>
      </c>
      <c r="U609" s="166">
        <f>VLOOKUP(L609,Schnitt3!L:P,2,0)</f>
        <v>0</v>
      </c>
      <c r="V609" s="166">
        <f>VLOOKUP(L609,Schnitt4!L:P,2,0)</f>
        <v>0</v>
      </c>
      <c r="W609" s="166">
        <f>VLOOKUP(L609,Schnitt5!L:P,2,0)</f>
        <v>0</v>
      </c>
      <c r="X609" s="166">
        <f>VLOOKUP(L609,Schnitt6!L:P,2,0)</f>
        <v>0</v>
      </c>
      <c r="AA609" s="166">
        <f>VLOOKUP(L609,Schnitt1!L:P,3,0)</f>
        <v>0</v>
      </c>
      <c r="AB609" s="166">
        <f>VLOOKUP(L609,Schnitt2!L:P,3,0)</f>
        <v>0</v>
      </c>
      <c r="AC609" s="166">
        <f>VLOOKUP(L609,Schnitt3!L:P,3,0)</f>
        <v>0</v>
      </c>
      <c r="AD609" s="166">
        <f>VLOOKUP(L609,Schnitt4!L:P,3,0)</f>
        <v>0</v>
      </c>
      <c r="AE609" s="166">
        <f>VLOOKUP(L609,Schnitt5!L:P,3,0)</f>
        <v>0</v>
      </c>
      <c r="AF609" s="166">
        <f>VLOOKUP(L609,Schnitt6!L:P,3,0)</f>
        <v>0</v>
      </c>
    </row>
    <row r="610" spans="12:32" x14ac:dyDescent="0.25">
      <c r="L610" s="264">
        <f>Member!A610</f>
        <v>7541</v>
      </c>
      <c r="M610" s="166">
        <f t="shared" si="46"/>
        <v>0</v>
      </c>
      <c r="N610" s="166">
        <f t="shared" si="47"/>
        <v>0</v>
      </c>
      <c r="O610" s="166">
        <f t="shared" si="48"/>
        <v>0</v>
      </c>
      <c r="P610" s="166">
        <f t="shared" si="49"/>
        <v>49</v>
      </c>
      <c r="S610" s="166">
        <f>VLOOKUP(L610,Schnitt1!L:P,2,0)</f>
        <v>0</v>
      </c>
      <c r="T610" s="166">
        <f>VLOOKUP(L610,Schnitt2!L:P,2,0)</f>
        <v>0</v>
      </c>
      <c r="U610" s="166">
        <f>VLOOKUP(L610,Schnitt3!L:P,2,0)</f>
        <v>0</v>
      </c>
      <c r="V610" s="166">
        <f>VLOOKUP(L610,Schnitt4!L:P,2,0)</f>
        <v>0</v>
      </c>
      <c r="W610" s="166">
        <f>VLOOKUP(L610,Schnitt5!L:P,2,0)</f>
        <v>0</v>
      </c>
      <c r="X610" s="166">
        <f>VLOOKUP(L610,Schnitt6!L:P,2,0)</f>
        <v>0</v>
      </c>
      <c r="AA610" s="166">
        <f>VLOOKUP(L610,Schnitt1!L:P,3,0)</f>
        <v>0</v>
      </c>
      <c r="AB610" s="166">
        <f>VLOOKUP(L610,Schnitt2!L:P,3,0)</f>
        <v>0</v>
      </c>
      <c r="AC610" s="166">
        <f>VLOOKUP(L610,Schnitt3!L:P,3,0)</f>
        <v>0</v>
      </c>
      <c r="AD610" s="166">
        <f>VLOOKUP(L610,Schnitt4!L:P,3,0)</f>
        <v>0</v>
      </c>
      <c r="AE610" s="166">
        <f>VLOOKUP(L610,Schnitt5!L:P,3,0)</f>
        <v>0</v>
      </c>
      <c r="AF610" s="166">
        <f>VLOOKUP(L610,Schnitt6!L:P,3,0)</f>
        <v>0</v>
      </c>
    </row>
    <row r="611" spans="12:32" x14ac:dyDescent="0.25">
      <c r="L611" s="264">
        <f>Member!A611</f>
        <v>10603</v>
      </c>
      <c r="M611" s="166">
        <f t="shared" si="46"/>
        <v>0</v>
      </c>
      <c r="N611" s="166">
        <f t="shared" si="47"/>
        <v>0</v>
      </c>
      <c r="O611" s="166">
        <f t="shared" si="48"/>
        <v>0</v>
      </c>
      <c r="P611" s="166">
        <f t="shared" si="49"/>
        <v>49</v>
      </c>
      <c r="S611" s="166">
        <f>VLOOKUP(L611,Schnitt1!L:P,2,0)</f>
        <v>0</v>
      </c>
      <c r="T611" s="166">
        <f>VLOOKUP(L611,Schnitt2!L:P,2,0)</f>
        <v>0</v>
      </c>
      <c r="U611" s="166">
        <f>VLOOKUP(L611,Schnitt3!L:P,2,0)</f>
        <v>0</v>
      </c>
      <c r="V611" s="166">
        <f>VLOOKUP(L611,Schnitt4!L:P,2,0)</f>
        <v>0</v>
      </c>
      <c r="W611" s="166">
        <f>VLOOKUP(L611,Schnitt5!L:P,2,0)</f>
        <v>0</v>
      </c>
      <c r="X611" s="166">
        <f>VLOOKUP(L611,Schnitt6!L:P,2,0)</f>
        <v>0</v>
      </c>
      <c r="AA611" s="166">
        <f>VLOOKUP(L611,Schnitt1!L:P,3,0)</f>
        <v>0</v>
      </c>
      <c r="AB611" s="166">
        <f>VLOOKUP(L611,Schnitt2!L:P,3,0)</f>
        <v>0</v>
      </c>
      <c r="AC611" s="166">
        <f>VLOOKUP(L611,Schnitt3!L:P,3,0)</f>
        <v>0</v>
      </c>
      <c r="AD611" s="166">
        <f>VLOOKUP(L611,Schnitt4!L:P,3,0)</f>
        <v>0</v>
      </c>
      <c r="AE611" s="166">
        <f>VLOOKUP(L611,Schnitt5!L:P,3,0)</f>
        <v>0</v>
      </c>
      <c r="AF611" s="166">
        <f>VLOOKUP(L611,Schnitt6!L:P,3,0)</f>
        <v>0</v>
      </c>
    </row>
    <row r="612" spans="12:32" x14ac:dyDescent="0.25">
      <c r="L612" s="264">
        <f>Member!A612</f>
        <v>25115</v>
      </c>
      <c r="M612" s="166">
        <f t="shared" si="46"/>
        <v>0</v>
      </c>
      <c r="N612" s="166">
        <f t="shared" si="47"/>
        <v>0</v>
      </c>
      <c r="O612" s="166">
        <f t="shared" si="48"/>
        <v>0</v>
      </c>
      <c r="P612" s="166">
        <f t="shared" si="49"/>
        <v>49</v>
      </c>
      <c r="S612" s="166">
        <f>VLOOKUP(L612,Schnitt1!L:P,2,0)</f>
        <v>0</v>
      </c>
      <c r="T612" s="166">
        <f>VLOOKUP(L612,Schnitt2!L:P,2,0)</f>
        <v>0</v>
      </c>
      <c r="U612" s="166">
        <f>VLOOKUP(L612,Schnitt3!L:P,2,0)</f>
        <v>0</v>
      </c>
      <c r="V612" s="166">
        <f>VLOOKUP(L612,Schnitt4!L:P,2,0)</f>
        <v>0</v>
      </c>
      <c r="W612" s="166">
        <f>VLOOKUP(L612,Schnitt5!L:P,2,0)</f>
        <v>0</v>
      </c>
      <c r="X612" s="166">
        <f>VLOOKUP(L612,Schnitt6!L:P,2,0)</f>
        <v>0</v>
      </c>
      <c r="AA612" s="166">
        <f>VLOOKUP(L612,Schnitt1!L:P,3,0)</f>
        <v>0</v>
      </c>
      <c r="AB612" s="166">
        <f>VLOOKUP(L612,Schnitt2!L:P,3,0)</f>
        <v>0</v>
      </c>
      <c r="AC612" s="166">
        <f>VLOOKUP(L612,Schnitt3!L:P,3,0)</f>
        <v>0</v>
      </c>
      <c r="AD612" s="166">
        <f>VLOOKUP(L612,Schnitt4!L:P,3,0)</f>
        <v>0</v>
      </c>
      <c r="AE612" s="166">
        <f>VLOOKUP(L612,Schnitt5!L:P,3,0)</f>
        <v>0</v>
      </c>
      <c r="AF612" s="166">
        <f>VLOOKUP(L612,Schnitt6!L:P,3,0)</f>
        <v>0</v>
      </c>
    </row>
    <row r="613" spans="12:32" x14ac:dyDescent="0.25">
      <c r="L613" s="264">
        <f>Member!A613</f>
        <v>25277</v>
      </c>
      <c r="M613" s="166">
        <f t="shared" si="46"/>
        <v>0</v>
      </c>
      <c r="N613" s="166">
        <f t="shared" si="47"/>
        <v>0</v>
      </c>
      <c r="O613" s="166">
        <f t="shared" si="48"/>
        <v>0</v>
      </c>
      <c r="P613" s="166">
        <f t="shared" si="49"/>
        <v>49</v>
      </c>
      <c r="S613" s="166">
        <f>VLOOKUP(L613,Schnitt1!L:P,2,0)</f>
        <v>0</v>
      </c>
      <c r="T613" s="166">
        <f>VLOOKUP(L613,Schnitt2!L:P,2,0)</f>
        <v>0</v>
      </c>
      <c r="U613" s="166">
        <f>VLOOKUP(L613,Schnitt3!L:P,2,0)</f>
        <v>0</v>
      </c>
      <c r="V613" s="166">
        <f>VLOOKUP(L613,Schnitt4!L:P,2,0)</f>
        <v>0</v>
      </c>
      <c r="W613" s="166">
        <f>VLOOKUP(L613,Schnitt5!L:P,2,0)</f>
        <v>0</v>
      </c>
      <c r="X613" s="166">
        <f>VLOOKUP(L613,Schnitt6!L:P,2,0)</f>
        <v>0</v>
      </c>
      <c r="AA613" s="166">
        <f>VLOOKUP(L613,Schnitt1!L:P,3,0)</f>
        <v>0</v>
      </c>
      <c r="AB613" s="166">
        <f>VLOOKUP(L613,Schnitt2!L:P,3,0)</f>
        <v>0</v>
      </c>
      <c r="AC613" s="166">
        <f>VLOOKUP(L613,Schnitt3!L:P,3,0)</f>
        <v>0</v>
      </c>
      <c r="AD613" s="166">
        <f>VLOOKUP(L613,Schnitt4!L:P,3,0)</f>
        <v>0</v>
      </c>
      <c r="AE613" s="166">
        <f>VLOOKUP(L613,Schnitt5!L:P,3,0)</f>
        <v>0</v>
      </c>
      <c r="AF613" s="166">
        <f>VLOOKUP(L613,Schnitt6!L:P,3,0)</f>
        <v>0</v>
      </c>
    </row>
    <row r="614" spans="12:32" x14ac:dyDescent="0.25">
      <c r="L614" s="264">
        <f>Member!A614</f>
        <v>38354</v>
      </c>
      <c r="M614" s="166">
        <f t="shared" si="46"/>
        <v>0</v>
      </c>
      <c r="N614" s="166">
        <f t="shared" si="47"/>
        <v>0</v>
      </c>
      <c r="O614" s="166">
        <f t="shared" si="48"/>
        <v>0</v>
      </c>
      <c r="P614" s="166">
        <f t="shared" si="49"/>
        <v>49</v>
      </c>
      <c r="S614" s="166">
        <f>VLOOKUP(L614,Schnitt1!L:P,2,0)</f>
        <v>0</v>
      </c>
      <c r="T614" s="166">
        <f>VLOOKUP(L614,Schnitt2!L:P,2,0)</f>
        <v>0</v>
      </c>
      <c r="U614" s="166">
        <f>VLOOKUP(L614,Schnitt3!L:P,2,0)</f>
        <v>0</v>
      </c>
      <c r="V614" s="166">
        <f>VLOOKUP(L614,Schnitt4!L:P,2,0)</f>
        <v>0</v>
      </c>
      <c r="W614" s="166">
        <f>VLOOKUP(L614,Schnitt5!L:P,2,0)</f>
        <v>0</v>
      </c>
      <c r="X614" s="166">
        <f>VLOOKUP(L614,Schnitt6!L:P,2,0)</f>
        <v>0</v>
      </c>
      <c r="AA614" s="166">
        <f>VLOOKUP(L614,Schnitt1!L:P,3,0)</f>
        <v>0</v>
      </c>
      <c r="AB614" s="166">
        <f>VLOOKUP(L614,Schnitt2!L:P,3,0)</f>
        <v>0</v>
      </c>
      <c r="AC614" s="166">
        <f>VLOOKUP(L614,Schnitt3!L:P,3,0)</f>
        <v>0</v>
      </c>
      <c r="AD614" s="166">
        <f>VLOOKUP(L614,Schnitt4!L:P,3,0)</f>
        <v>0</v>
      </c>
      <c r="AE614" s="166">
        <f>VLOOKUP(L614,Schnitt5!L:P,3,0)</f>
        <v>0</v>
      </c>
      <c r="AF614" s="166">
        <f>VLOOKUP(L614,Schnitt6!L:P,3,0)</f>
        <v>0</v>
      </c>
    </row>
    <row r="615" spans="12:32" x14ac:dyDescent="0.25">
      <c r="L615" s="264">
        <f>Member!A615</f>
        <v>29670</v>
      </c>
      <c r="M615" s="166">
        <f t="shared" si="46"/>
        <v>0</v>
      </c>
      <c r="N615" s="166">
        <f t="shared" si="47"/>
        <v>0</v>
      </c>
      <c r="O615" s="166">
        <f t="shared" si="48"/>
        <v>0</v>
      </c>
      <c r="P615" s="166">
        <f t="shared" si="49"/>
        <v>49</v>
      </c>
      <c r="S615" s="166">
        <f>VLOOKUP(L615,Schnitt1!L:P,2,0)</f>
        <v>0</v>
      </c>
      <c r="T615" s="166">
        <f>VLOOKUP(L615,Schnitt2!L:P,2,0)</f>
        <v>0</v>
      </c>
      <c r="U615" s="166">
        <f>VLOOKUP(L615,Schnitt3!L:P,2,0)</f>
        <v>0</v>
      </c>
      <c r="V615" s="166">
        <f>VLOOKUP(L615,Schnitt4!L:P,2,0)</f>
        <v>0</v>
      </c>
      <c r="W615" s="166">
        <f>VLOOKUP(L615,Schnitt5!L:P,2,0)</f>
        <v>0</v>
      </c>
      <c r="X615" s="166">
        <f>VLOOKUP(L615,Schnitt6!L:P,2,0)</f>
        <v>0</v>
      </c>
      <c r="AA615" s="166">
        <f>VLOOKUP(L615,Schnitt1!L:P,3,0)</f>
        <v>0</v>
      </c>
      <c r="AB615" s="166">
        <f>VLOOKUP(L615,Schnitt2!L:P,3,0)</f>
        <v>0</v>
      </c>
      <c r="AC615" s="166">
        <f>VLOOKUP(L615,Schnitt3!L:P,3,0)</f>
        <v>0</v>
      </c>
      <c r="AD615" s="166">
        <f>VLOOKUP(L615,Schnitt4!L:P,3,0)</f>
        <v>0</v>
      </c>
      <c r="AE615" s="166">
        <f>VLOOKUP(L615,Schnitt5!L:P,3,0)</f>
        <v>0</v>
      </c>
      <c r="AF615" s="166">
        <f>VLOOKUP(L615,Schnitt6!L:P,3,0)</f>
        <v>0</v>
      </c>
    </row>
    <row r="616" spans="12:32" x14ac:dyDescent="0.25">
      <c r="L616" s="264">
        <f>Member!A616</f>
        <v>38348</v>
      </c>
      <c r="M616" s="166">
        <f t="shared" si="46"/>
        <v>0</v>
      </c>
      <c r="N616" s="166">
        <f t="shared" si="47"/>
        <v>0</v>
      </c>
      <c r="O616" s="166">
        <f t="shared" si="48"/>
        <v>0</v>
      </c>
      <c r="P616" s="166">
        <f t="shared" si="49"/>
        <v>49</v>
      </c>
      <c r="S616" s="166">
        <f>VLOOKUP(L616,Schnitt1!L:P,2,0)</f>
        <v>0</v>
      </c>
      <c r="T616" s="166">
        <f>VLOOKUP(L616,Schnitt2!L:P,2,0)</f>
        <v>0</v>
      </c>
      <c r="U616" s="166">
        <f>VLOOKUP(L616,Schnitt3!L:P,2,0)</f>
        <v>0</v>
      </c>
      <c r="V616" s="166">
        <f>VLOOKUP(L616,Schnitt4!L:P,2,0)</f>
        <v>0</v>
      </c>
      <c r="W616" s="166">
        <f>VLOOKUP(L616,Schnitt5!L:P,2,0)</f>
        <v>0</v>
      </c>
      <c r="X616" s="166">
        <f>VLOOKUP(L616,Schnitt6!L:P,2,0)</f>
        <v>0</v>
      </c>
      <c r="AA616" s="166">
        <f>VLOOKUP(L616,Schnitt1!L:P,3,0)</f>
        <v>0</v>
      </c>
      <c r="AB616" s="166">
        <f>VLOOKUP(L616,Schnitt2!L:P,3,0)</f>
        <v>0</v>
      </c>
      <c r="AC616" s="166">
        <f>VLOOKUP(L616,Schnitt3!L:P,3,0)</f>
        <v>0</v>
      </c>
      <c r="AD616" s="166">
        <f>VLOOKUP(L616,Schnitt4!L:P,3,0)</f>
        <v>0</v>
      </c>
      <c r="AE616" s="166">
        <f>VLOOKUP(L616,Schnitt5!L:P,3,0)</f>
        <v>0</v>
      </c>
      <c r="AF616" s="166">
        <f>VLOOKUP(L616,Schnitt6!L:P,3,0)</f>
        <v>0</v>
      </c>
    </row>
    <row r="617" spans="12:32" x14ac:dyDescent="0.25">
      <c r="L617" s="264">
        <f>Member!A617</f>
        <v>16828</v>
      </c>
      <c r="M617" s="166">
        <f t="shared" si="46"/>
        <v>0</v>
      </c>
      <c r="N617" s="166">
        <f t="shared" si="47"/>
        <v>0</v>
      </c>
      <c r="O617" s="166">
        <f t="shared" si="48"/>
        <v>0</v>
      </c>
      <c r="P617" s="166">
        <f t="shared" si="49"/>
        <v>49</v>
      </c>
      <c r="S617" s="166">
        <f>VLOOKUP(L617,Schnitt1!L:P,2,0)</f>
        <v>0</v>
      </c>
      <c r="T617" s="166">
        <f>VLOOKUP(L617,Schnitt2!L:P,2,0)</f>
        <v>0</v>
      </c>
      <c r="U617" s="166">
        <f>VLOOKUP(L617,Schnitt3!L:P,2,0)</f>
        <v>0</v>
      </c>
      <c r="V617" s="166">
        <f>VLOOKUP(L617,Schnitt4!L:P,2,0)</f>
        <v>0</v>
      </c>
      <c r="W617" s="166">
        <f>VLOOKUP(L617,Schnitt5!L:P,2,0)</f>
        <v>0</v>
      </c>
      <c r="X617" s="166">
        <f>VLOOKUP(L617,Schnitt6!L:P,2,0)</f>
        <v>0</v>
      </c>
      <c r="AA617" s="166">
        <f>VLOOKUP(L617,Schnitt1!L:P,3,0)</f>
        <v>0</v>
      </c>
      <c r="AB617" s="166">
        <f>VLOOKUP(L617,Schnitt2!L:P,3,0)</f>
        <v>0</v>
      </c>
      <c r="AC617" s="166">
        <f>VLOOKUP(L617,Schnitt3!L:P,3,0)</f>
        <v>0</v>
      </c>
      <c r="AD617" s="166">
        <f>VLOOKUP(L617,Schnitt4!L:P,3,0)</f>
        <v>0</v>
      </c>
      <c r="AE617" s="166">
        <f>VLOOKUP(L617,Schnitt5!L:P,3,0)</f>
        <v>0</v>
      </c>
      <c r="AF617" s="166">
        <f>VLOOKUP(L617,Schnitt6!L:P,3,0)</f>
        <v>0</v>
      </c>
    </row>
    <row r="618" spans="12:32" x14ac:dyDescent="0.25">
      <c r="L618" s="264">
        <f>Member!A618</f>
        <v>16409</v>
      </c>
      <c r="M618" s="166">
        <f t="shared" si="46"/>
        <v>0</v>
      </c>
      <c r="N618" s="166">
        <f t="shared" si="47"/>
        <v>0</v>
      </c>
      <c r="O618" s="166">
        <f t="shared" si="48"/>
        <v>0</v>
      </c>
      <c r="P618" s="166">
        <f t="shared" si="49"/>
        <v>49</v>
      </c>
      <c r="S618" s="166">
        <f>VLOOKUP(L618,Schnitt1!L:P,2,0)</f>
        <v>0</v>
      </c>
      <c r="T618" s="166">
        <f>VLOOKUP(L618,Schnitt2!L:P,2,0)</f>
        <v>0</v>
      </c>
      <c r="U618" s="166">
        <f>VLOOKUP(L618,Schnitt3!L:P,2,0)</f>
        <v>0</v>
      </c>
      <c r="V618" s="166">
        <f>VLOOKUP(L618,Schnitt4!L:P,2,0)</f>
        <v>0</v>
      </c>
      <c r="W618" s="166">
        <f>VLOOKUP(L618,Schnitt5!L:P,2,0)</f>
        <v>0</v>
      </c>
      <c r="X618" s="166">
        <f>VLOOKUP(L618,Schnitt6!L:P,2,0)</f>
        <v>0</v>
      </c>
      <c r="AA618" s="166">
        <f>VLOOKUP(L618,Schnitt1!L:P,3,0)</f>
        <v>0</v>
      </c>
      <c r="AB618" s="166">
        <f>VLOOKUP(L618,Schnitt2!L:P,3,0)</f>
        <v>0</v>
      </c>
      <c r="AC618" s="166">
        <f>VLOOKUP(L618,Schnitt3!L:P,3,0)</f>
        <v>0</v>
      </c>
      <c r="AD618" s="166">
        <f>VLOOKUP(L618,Schnitt4!L:P,3,0)</f>
        <v>0</v>
      </c>
      <c r="AE618" s="166">
        <f>VLOOKUP(L618,Schnitt5!L:P,3,0)</f>
        <v>0</v>
      </c>
      <c r="AF618" s="166">
        <f>VLOOKUP(L618,Schnitt6!L:P,3,0)</f>
        <v>0</v>
      </c>
    </row>
    <row r="619" spans="12:32" x14ac:dyDescent="0.25">
      <c r="L619" s="264">
        <f>Member!A619</f>
        <v>7405</v>
      </c>
      <c r="M619" s="166">
        <f t="shared" si="46"/>
        <v>0</v>
      </c>
      <c r="N619" s="166">
        <f t="shared" si="47"/>
        <v>0</v>
      </c>
      <c r="O619" s="166">
        <f t="shared" si="48"/>
        <v>0</v>
      </c>
      <c r="P619" s="166">
        <f t="shared" si="49"/>
        <v>49</v>
      </c>
      <c r="S619" s="166">
        <f>VLOOKUP(L619,Schnitt1!L:P,2,0)</f>
        <v>0</v>
      </c>
      <c r="T619" s="166">
        <f>VLOOKUP(L619,Schnitt2!L:P,2,0)</f>
        <v>0</v>
      </c>
      <c r="U619" s="166">
        <f>VLOOKUP(L619,Schnitt3!L:P,2,0)</f>
        <v>0</v>
      </c>
      <c r="V619" s="166">
        <f>VLOOKUP(L619,Schnitt4!L:P,2,0)</f>
        <v>0</v>
      </c>
      <c r="W619" s="166">
        <f>VLOOKUP(L619,Schnitt5!L:P,2,0)</f>
        <v>0</v>
      </c>
      <c r="X619" s="166">
        <f>VLOOKUP(L619,Schnitt6!L:P,2,0)</f>
        <v>0</v>
      </c>
      <c r="AA619" s="166">
        <f>VLOOKUP(L619,Schnitt1!L:P,3,0)</f>
        <v>0</v>
      </c>
      <c r="AB619" s="166">
        <f>VLOOKUP(L619,Schnitt2!L:P,3,0)</f>
        <v>0</v>
      </c>
      <c r="AC619" s="166">
        <f>VLOOKUP(L619,Schnitt3!L:P,3,0)</f>
        <v>0</v>
      </c>
      <c r="AD619" s="166">
        <f>VLOOKUP(L619,Schnitt4!L:P,3,0)</f>
        <v>0</v>
      </c>
      <c r="AE619" s="166">
        <f>VLOOKUP(L619,Schnitt5!L:P,3,0)</f>
        <v>0</v>
      </c>
      <c r="AF619" s="166">
        <f>VLOOKUP(L619,Schnitt6!L:P,3,0)</f>
        <v>0</v>
      </c>
    </row>
    <row r="620" spans="12:32" x14ac:dyDescent="0.25">
      <c r="L620" s="264">
        <f>Member!A620</f>
        <v>16418</v>
      </c>
      <c r="M620" s="166">
        <f t="shared" si="46"/>
        <v>0</v>
      </c>
      <c r="N620" s="166">
        <f t="shared" si="47"/>
        <v>0</v>
      </c>
      <c r="O620" s="166">
        <f t="shared" si="48"/>
        <v>0</v>
      </c>
      <c r="P620" s="166">
        <f t="shared" si="49"/>
        <v>49</v>
      </c>
      <c r="S620" s="166">
        <f>VLOOKUP(L620,Schnitt1!L:P,2,0)</f>
        <v>0</v>
      </c>
      <c r="T620" s="166">
        <f>VLOOKUP(L620,Schnitt2!L:P,2,0)</f>
        <v>0</v>
      </c>
      <c r="U620" s="166">
        <f>VLOOKUP(L620,Schnitt3!L:P,2,0)</f>
        <v>0</v>
      </c>
      <c r="V620" s="166">
        <f>VLOOKUP(L620,Schnitt4!L:P,2,0)</f>
        <v>0</v>
      </c>
      <c r="W620" s="166">
        <f>VLOOKUP(L620,Schnitt5!L:P,2,0)</f>
        <v>0</v>
      </c>
      <c r="X620" s="166">
        <f>VLOOKUP(L620,Schnitt6!L:P,2,0)</f>
        <v>0</v>
      </c>
      <c r="AA620" s="166">
        <f>VLOOKUP(L620,Schnitt1!L:P,3,0)</f>
        <v>0</v>
      </c>
      <c r="AB620" s="166">
        <f>VLOOKUP(L620,Schnitt2!L:P,3,0)</f>
        <v>0</v>
      </c>
      <c r="AC620" s="166">
        <f>VLOOKUP(L620,Schnitt3!L:P,3,0)</f>
        <v>0</v>
      </c>
      <c r="AD620" s="166">
        <f>VLOOKUP(L620,Schnitt4!L:P,3,0)</f>
        <v>0</v>
      </c>
      <c r="AE620" s="166">
        <f>VLOOKUP(L620,Schnitt5!L:P,3,0)</f>
        <v>0</v>
      </c>
      <c r="AF620" s="166">
        <f>VLOOKUP(L620,Schnitt6!L:P,3,0)</f>
        <v>0</v>
      </c>
    </row>
    <row r="621" spans="12:32" x14ac:dyDescent="0.25">
      <c r="L621" s="264">
        <f>Member!A621</f>
        <v>25931</v>
      </c>
      <c r="M621" s="166">
        <f t="shared" si="46"/>
        <v>0</v>
      </c>
      <c r="N621" s="166">
        <f t="shared" si="47"/>
        <v>0</v>
      </c>
      <c r="O621" s="166">
        <f t="shared" si="48"/>
        <v>0</v>
      </c>
      <c r="P621" s="166">
        <f t="shared" si="49"/>
        <v>49</v>
      </c>
      <c r="S621" s="166">
        <f>VLOOKUP(L621,Schnitt1!L:P,2,0)</f>
        <v>0</v>
      </c>
      <c r="T621" s="166">
        <f>VLOOKUP(L621,Schnitt2!L:P,2,0)</f>
        <v>0</v>
      </c>
      <c r="U621" s="166">
        <f>VLOOKUP(L621,Schnitt3!L:P,2,0)</f>
        <v>0</v>
      </c>
      <c r="V621" s="166">
        <f>VLOOKUP(L621,Schnitt4!L:P,2,0)</f>
        <v>0</v>
      </c>
      <c r="W621" s="166">
        <f>VLOOKUP(L621,Schnitt5!L:P,2,0)</f>
        <v>0</v>
      </c>
      <c r="X621" s="166">
        <f>VLOOKUP(L621,Schnitt6!L:P,2,0)</f>
        <v>0</v>
      </c>
      <c r="AA621" s="166">
        <f>VLOOKUP(L621,Schnitt1!L:P,3,0)</f>
        <v>0</v>
      </c>
      <c r="AB621" s="166">
        <f>VLOOKUP(L621,Schnitt2!L:P,3,0)</f>
        <v>0</v>
      </c>
      <c r="AC621" s="166">
        <f>VLOOKUP(L621,Schnitt3!L:P,3,0)</f>
        <v>0</v>
      </c>
      <c r="AD621" s="166">
        <f>VLOOKUP(L621,Schnitt4!L:P,3,0)</f>
        <v>0</v>
      </c>
      <c r="AE621" s="166">
        <f>VLOOKUP(L621,Schnitt5!L:P,3,0)</f>
        <v>0</v>
      </c>
      <c r="AF621" s="166">
        <f>VLOOKUP(L621,Schnitt6!L:P,3,0)</f>
        <v>0</v>
      </c>
    </row>
    <row r="622" spans="12:32" x14ac:dyDescent="0.25">
      <c r="L622" s="264">
        <f>Member!A622</f>
        <v>38658</v>
      </c>
      <c r="M622" s="166">
        <f t="shared" si="46"/>
        <v>0</v>
      </c>
      <c r="N622" s="166">
        <f t="shared" si="47"/>
        <v>0</v>
      </c>
      <c r="O622" s="166">
        <f t="shared" si="48"/>
        <v>0</v>
      </c>
      <c r="P622" s="166">
        <f t="shared" si="49"/>
        <v>49</v>
      </c>
      <c r="S622" s="166">
        <f>VLOOKUP(L622,Schnitt1!L:P,2,0)</f>
        <v>0</v>
      </c>
      <c r="T622" s="166">
        <f>VLOOKUP(L622,Schnitt2!L:P,2,0)</f>
        <v>0</v>
      </c>
      <c r="U622" s="166">
        <f>VLOOKUP(L622,Schnitt3!L:P,2,0)</f>
        <v>0</v>
      </c>
      <c r="V622" s="166">
        <f>VLOOKUP(L622,Schnitt4!L:P,2,0)</f>
        <v>0</v>
      </c>
      <c r="W622" s="166">
        <f>VLOOKUP(L622,Schnitt5!L:P,2,0)</f>
        <v>0</v>
      </c>
      <c r="X622" s="166">
        <f>VLOOKUP(L622,Schnitt6!L:P,2,0)</f>
        <v>0</v>
      </c>
      <c r="AA622" s="166">
        <f>VLOOKUP(L622,Schnitt1!L:P,3,0)</f>
        <v>0</v>
      </c>
      <c r="AB622" s="166">
        <f>VLOOKUP(L622,Schnitt2!L:P,3,0)</f>
        <v>0</v>
      </c>
      <c r="AC622" s="166">
        <f>VLOOKUP(L622,Schnitt3!L:P,3,0)</f>
        <v>0</v>
      </c>
      <c r="AD622" s="166">
        <f>VLOOKUP(L622,Schnitt4!L:P,3,0)</f>
        <v>0</v>
      </c>
      <c r="AE622" s="166">
        <f>VLOOKUP(L622,Schnitt5!L:P,3,0)</f>
        <v>0</v>
      </c>
      <c r="AF622" s="166">
        <f>VLOOKUP(L622,Schnitt6!L:P,3,0)</f>
        <v>0</v>
      </c>
    </row>
    <row r="623" spans="12:32" x14ac:dyDescent="0.25">
      <c r="L623" s="264">
        <f>Member!A623</f>
        <v>7471</v>
      </c>
      <c r="M623" s="166">
        <f t="shared" si="46"/>
        <v>0</v>
      </c>
      <c r="N623" s="166">
        <f t="shared" si="47"/>
        <v>0</v>
      </c>
      <c r="O623" s="166">
        <f t="shared" si="48"/>
        <v>0</v>
      </c>
      <c r="P623" s="166">
        <f t="shared" si="49"/>
        <v>49</v>
      </c>
      <c r="S623" s="166">
        <f>VLOOKUP(L623,Schnitt1!L:P,2,0)</f>
        <v>0</v>
      </c>
      <c r="T623" s="166">
        <f>VLOOKUP(L623,Schnitt2!L:P,2,0)</f>
        <v>0</v>
      </c>
      <c r="U623" s="166">
        <f>VLOOKUP(L623,Schnitt3!L:P,2,0)</f>
        <v>0</v>
      </c>
      <c r="V623" s="166">
        <f>VLOOKUP(L623,Schnitt4!L:P,2,0)</f>
        <v>0</v>
      </c>
      <c r="W623" s="166">
        <f>VLOOKUP(L623,Schnitt5!L:P,2,0)</f>
        <v>0</v>
      </c>
      <c r="X623" s="166">
        <f>VLOOKUP(L623,Schnitt6!L:P,2,0)</f>
        <v>0</v>
      </c>
      <c r="AA623" s="166">
        <f>VLOOKUP(L623,Schnitt1!L:P,3,0)</f>
        <v>0</v>
      </c>
      <c r="AB623" s="166">
        <f>VLOOKUP(L623,Schnitt2!L:P,3,0)</f>
        <v>0</v>
      </c>
      <c r="AC623" s="166">
        <f>VLOOKUP(L623,Schnitt3!L:P,3,0)</f>
        <v>0</v>
      </c>
      <c r="AD623" s="166">
        <f>VLOOKUP(L623,Schnitt4!L:P,3,0)</f>
        <v>0</v>
      </c>
      <c r="AE623" s="166">
        <f>VLOOKUP(L623,Schnitt5!L:P,3,0)</f>
        <v>0</v>
      </c>
      <c r="AF623" s="166">
        <f>VLOOKUP(L623,Schnitt6!L:P,3,0)</f>
        <v>0</v>
      </c>
    </row>
    <row r="624" spans="12:32" x14ac:dyDescent="0.25">
      <c r="L624" s="264">
        <f>Member!A624</f>
        <v>38395</v>
      </c>
      <c r="M624" s="166">
        <f t="shared" si="46"/>
        <v>0</v>
      </c>
      <c r="N624" s="166">
        <f t="shared" si="47"/>
        <v>0</v>
      </c>
      <c r="O624" s="166">
        <f t="shared" si="48"/>
        <v>0</v>
      </c>
      <c r="P624" s="166">
        <f t="shared" si="49"/>
        <v>49</v>
      </c>
      <c r="S624" s="166">
        <f>VLOOKUP(L624,Schnitt1!L:P,2,0)</f>
        <v>0</v>
      </c>
      <c r="T624" s="166">
        <f>VLOOKUP(L624,Schnitt2!L:P,2,0)</f>
        <v>0</v>
      </c>
      <c r="U624" s="166">
        <f>VLOOKUP(L624,Schnitt3!L:P,2,0)</f>
        <v>0</v>
      </c>
      <c r="V624" s="166">
        <f>VLOOKUP(L624,Schnitt4!L:P,2,0)</f>
        <v>0</v>
      </c>
      <c r="W624" s="166">
        <f>VLOOKUP(L624,Schnitt5!L:P,2,0)</f>
        <v>0</v>
      </c>
      <c r="X624" s="166">
        <f>VLOOKUP(L624,Schnitt6!L:P,2,0)</f>
        <v>0</v>
      </c>
      <c r="AA624" s="166">
        <f>VLOOKUP(L624,Schnitt1!L:P,3,0)</f>
        <v>0</v>
      </c>
      <c r="AB624" s="166">
        <f>VLOOKUP(L624,Schnitt2!L:P,3,0)</f>
        <v>0</v>
      </c>
      <c r="AC624" s="166">
        <f>VLOOKUP(L624,Schnitt3!L:P,3,0)</f>
        <v>0</v>
      </c>
      <c r="AD624" s="166">
        <f>VLOOKUP(L624,Schnitt4!L:P,3,0)</f>
        <v>0</v>
      </c>
      <c r="AE624" s="166">
        <f>VLOOKUP(L624,Schnitt5!L:P,3,0)</f>
        <v>0</v>
      </c>
      <c r="AF624" s="166">
        <f>VLOOKUP(L624,Schnitt6!L:P,3,0)</f>
        <v>0</v>
      </c>
    </row>
    <row r="625" spans="12:32" x14ac:dyDescent="0.25">
      <c r="L625" s="264">
        <f>Member!A625</f>
        <v>7679</v>
      </c>
      <c r="M625" s="166">
        <f t="shared" si="46"/>
        <v>0</v>
      </c>
      <c r="N625" s="166">
        <f t="shared" si="47"/>
        <v>0</v>
      </c>
      <c r="O625" s="166">
        <f t="shared" si="48"/>
        <v>0</v>
      </c>
      <c r="P625" s="166">
        <f t="shared" si="49"/>
        <v>49</v>
      </c>
      <c r="S625" s="166">
        <f>VLOOKUP(L625,Schnitt1!L:P,2,0)</f>
        <v>0</v>
      </c>
      <c r="T625" s="166">
        <f>VLOOKUP(L625,Schnitt2!L:P,2,0)</f>
        <v>0</v>
      </c>
      <c r="U625" s="166">
        <f>VLOOKUP(L625,Schnitt3!L:P,2,0)</f>
        <v>0</v>
      </c>
      <c r="V625" s="166">
        <f>VLOOKUP(L625,Schnitt4!L:P,2,0)</f>
        <v>0</v>
      </c>
      <c r="W625" s="166">
        <f>VLOOKUP(L625,Schnitt5!L:P,2,0)</f>
        <v>0</v>
      </c>
      <c r="X625" s="166">
        <f>VLOOKUP(L625,Schnitt6!L:P,2,0)</f>
        <v>0</v>
      </c>
      <c r="AA625" s="166">
        <f>VLOOKUP(L625,Schnitt1!L:P,3,0)</f>
        <v>0</v>
      </c>
      <c r="AB625" s="166">
        <f>VLOOKUP(L625,Schnitt2!L:P,3,0)</f>
        <v>0</v>
      </c>
      <c r="AC625" s="166">
        <f>VLOOKUP(L625,Schnitt3!L:P,3,0)</f>
        <v>0</v>
      </c>
      <c r="AD625" s="166">
        <f>VLOOKUP(L625,Schnitt4!L:P,3,0)</f>
        <v>0</v>
      </c>
      <c r="AE625" s="166">
        <f>VLOOKUP(L625,Schnitt5!L:P,3,0)</f>
        <v>0</v>
      </c>
      <c r="AF625" s="166">
        <f>VLOOKUP(L625,Schnitt6!L:P,3,0)</f>
        <v>0</v>
      </c>
    </row>
    <row r="626" spans="12:32" x14ac:dyDescent="0.25">
      <c r="L626" s="264">
        <f>Member!A626</f>
        <v>7670</v>
      </c>
      <c r="M626" s="166">
        <f t="shared" si="46"/>
        <v>0</v>
      </c>
      <c r="N626" s="166">
        <f t="shared" si="47"/>
        <v>0</v>
      </c>
      <c r="O626" s="166">
        <f t="shared" si="48"/>
        <v>0</v>
      </c>
      <c r="P626" s="166">
        <f t="shared" si="49"/>
        <v>49</v>
      </c>
      <c r="S626" s="166">
        <f>VLOOKUP(L626,Schnitt1!L:P,2,0)</f>
        <v>0</v>
      </c>
      <c r="T626" s="166">
        <f>VLOOKUP(L626,Schnitt2!L:P,2,0)</f>
        <v>0</v>
      </c>
      <c r="U626" s="166">
        <f>VLOOKUP(L626,Schnitt3!L:P,2,0)</f>
        <v>0</v>
      </c>
      <c r="V626" s="166">
        <f>VLOOKUP(L626,Schnitt4!L:P,2,0)</f>
        <v>0</v>
      </c>
      <c r="W626" s="166">
        <f>VLOOKUP(L626,Schnitt5!L:P,2,0)</f>
        <v>0</v>
      </c>
      <c r="X626" s="166">
        <f>VLOOKUP(L626,Schnitt6!L:P,2,0)</f>
        <v>0</v>
      </c>
      <c r="AA626" s="166">
        <f>VLOOKUP(L626,Schnitt1!L:P,3,0)</f>
        <v>0</v>
      </c>
      <c r="AB626" s="166">
        <f>VLOOKUP(L626,Schnitt2!L:P,3,0)</f>
        <v>0</v>
      </c>
      <c r="AC626" s="166">
        <f>VLOOKUP(L626,Schnitt3!L:P,3,0)</f>
        <v>0</v>
      </c>
      <c r="AD626" s="166">
        <f>VLOOKUP(L626,Schnitt4!L:P,3,0)</f>
        <v>0</v>
      </c>
      <c r="AE626" s="166">
        <f>VLOOKUP(L626,Schnitt5!L:P,3,0)</f>
        <v>0</v>
      </c>
      <c r="AF626" s="166">
        <f>VLOOKUP(L626,Schnitt6!L:P,3,0)</f>
        <v>0</v>
      </c>
    </row>
    <row r="627" spans="12:32" x14ac:dyDescent="0.25">
      <c r="L627" s="264">
        <f>Member!A627</f>
        <v>7545</v>
      </c>
      <c r="M627" s="166">
        <f t="shared" si="46"/>
        <v>0</v>
      </c>
      <c r="N627" s="166">
        <f t="shared" si="47"/>
        <v>0</v>
      </c>
      <c r="O627" s="166">
        <f t="shared" si="48"/>
        <v>0</v>
      </c>
      <c r="P627" s="166">
        <f t="shared" si="49"/>
        <v>49</v>
      </c>
      <c r="S627" s="166">
        <f>VLOOKUP(L627,Schnitt1!L:P,2,0)</f>
        <v>0</v>
      </c>
      <c r="T627" s="166">
        <f>VLOOKUP(L627,Schnitt2!L:P,2,0)</f>
        <v>0</v>
      </c>
      <c r="U627" s="166">
        <f>VLOOKUP(L627,Schnitt3!L:P,2,0)</f>
        <v>0</v>
      </c>
      <c r="V627" s="166">
        <f>VLOOKUP(L627,Schnitt4!L:P,2,0)</f>
        <v>0</v>
      </c>
      <c r="W627" s="166">
        <f>VLOOKUP(L627,Schnitt5!L:P,2,0)</f>
        <v>0</v>
      </c>
      <c r="X627" s="166">
        <f>VLOOKUP(L627,Schnitt6!L:P,2,0)</f>
        <v>0</v>
      </c>
      <c r="AA627" s="166">
        <f>VLOOKUP(L627,Schnitt1!L:P,3,0)</f>
        <v>0</v>
      </c>
      <c r="AB627" s="166">
        <f>VLOOKUP(L627,Schnitt2!L:P,3,0)</f>
        <v>0</v>
      </c>
      <c r="AC627" s="166">
        <f>VLOOKUP(L627,Schnitt3!L:P,3,0)</f>
        <v>0</v>
      </c>
      <c r="AD627" s="166">
        <f>VLOOKUP(L627,Schnitt4!L:P,3,0)</f>
        <v>0</v>
      </c>
      <c r="AE627" s="166">
        <f>VLOOKUP(L627,Schnitt5!L:P,3,0)</f>
        <v>0</v>
      </c>
      <c r="AF627" s="166">
        <f>VLOOKUP(L627,Schnitt6!L:P,3,0)</f>
        <v>0</v>
      </c>
    </row>
    <row r="628" spans="12:32" x14ac:dyDescent="0.25">
      <c r="L628" s="264">
        <f>Member!A628</f>
        <v>7583</v>
      </c>
      <c r="M628" s="166">
        <f t="shared" si="46"/>
        <v>0</v>
      </c>
      <c r="N628" s="166">
        <f t="shared" si="47"/>
        <v>0</v>
      </c>
      <c r="O628" s="166">
        <f t="shared" si="48"/>
        <v>0</v>
      </c>
      <c r="P628" s="166">
        <f t="shared" si="49"/>
        <v>49</v>
      </c>
      <c r="S628" s="166">
        <f>VLOOKUP(L628,Schnitt1!L:P,2,0)</f>
        <v>0</v>
      </c>
      <c r="T628" s="166">
        <f>VLOOKUP(L628,Schnitt2!L:P,2,0)</f>
        <v>0</v>
      </c>
      <c r="U628" s="166">
        <f>VLOOKUP(L628,Schnitt3!L:P,2,0)</f>
        <v>0</v>
      </c>
      <c r="V628" s="166">
        <f>VLOOKUP(L628,Schnitt4!L:P,2,0)</f>
        <v>0</v>
      </c>
      <c r="W628" s="166">
        <f>VLOOKUP(L628,Schnitt5!L:P,2,0)</f>
        <v>0</v>
      </c>
      <c r="X628" s="166">
        <f>VLOOKUP(L628,Schnitt6!L:P,2,0)</f>
        <v>0</v>
      </c>
      <c r="AA628" s="166">
        <f>VLOOKUP(L628,Schnitt1!L:P,3,0)</f>
        <v>0</v>
      </c>
      <c r="AB628" s="166">
        <f>VLOOKUP(L628,Schnitt2!L:P,3,0)</f>
        <v>0</v>
      </c>
      <c r="AC628" s="166">
        <f>VLOOKUP(L628,Schnitt3!L:P,3,0)</f>
        <v>0</v>
      </c>
      <c r="AD628" s="166">
        <f>VLOOKUP(L628,Schnitt4!L:P,3,0)</f>
        <v>0</v>
      </c>
      <c r="AE628" s="166">
        <f>VLOOKUP(L628,Schnitt5!L:P,3,0)</f>
        <v>0</v>
      </c>
      <c r="AF628" s="166">
        <f>VLOOKUP(L628,Schnitt6!L:P,3,0)</f>
        <v>0</v>
      </c>
    </row>
    <row r="629" spans="12:32" x14ac:dyDescent="0.25">
      <c r="L629" s="264">
        <f>Member!A629</f>
        <v>7907</v>
      </c>
      <c r="M629" s="166">
        <f t="shared" si="46"/>
        <v>0</v>
      </c>
      <c r="N629" s="166">
        <f t="shared" si="47"/>
        <v>0</v>
      </c>
      <c r="O629" s="166">
        <f t="shared" si="48"/>
        <v>0</v>
      </c>
      <c r="P629" s="166">
        <f t="shared" si="49"/>
        <v>49</v>
      </c>
      <c r="S629" s="166">
        <f>VLOOKUP(L629,Schnitt1!L:P,2,0)</f>
        <v>0</v>
      </c>
      <c r="T629" s="166">
        <f>VLOOKUP(L629,Schnitt2!L:P,2,0)</f>
        <v>0</v>
      </c>
      <c r="U629" s="166">
        <f>VLOOKUP(L629,Schnitt3!L:P,2,0)</f>
        <v>0</v>
      </c>
      <c r="V629" s="166">
        <f>VLOOKUP(L629,Schnitt4!L:P,2,0)</f>
        <v>0</v>
      </c>
      <c r="W629" s="166">
        <f>VLOOKUP(L629,Schnitt5!L:P,2,0)</f>
        <v>0</v>
      </c>
      <c r="X629" s="166">
        <f>VLOOKUP(L629,Schnitt6!L:P,2,0)</f>
        <v>0</v>
      </c>
      <c r="AA629" s="166">
        <f>VLOOKUP(L629,Schnitt1!L:P,3,0)</f>
        <v>0</v>
      </c>
      <c r="AB629" s="166">
        <f>VLOOKUP(L629,Schnitt2!L:P,3,0)</f>
        <v>0</v>
      </c>
      <c r="AC629" s="166">
        <f>VLOOKUP(L629,Schnitt3!L:P,3,0)</f>
        <v>0</v>
      </c>
      <c r="AD629" s="166">
        <f>VLOOKUP(L629,Schnitt4!L:P,3,0)</f>
        <v>0</v>
      </c>
      <c r="AE629" s="166">
        <f>VLOOKUP(L629,Schnitt5!L:P,3,0)</f>
        <v>0</v>
      </c>
      <c r="AF629" s="166">
        <f>VLOOKUP(L629,Schnitt6!L:P,3,0)</f>
        <v>0</v>
      </c>
    </row>
    <row r="630" spans="12:32" x14ac:dyDescent="0.25">
      <c r="L630" s="264">
        <f>Member!A630</f>
        <v>7914</v>
      </c>
      <c r="M630" s="166">
        <f t="shared" si="46"/>
        <v>0</v>
      </c>
      <c r="N630" s="166">
        <f t="shared" si="47"/>
        <v>0</v>
      </c>
      <c r="O630" s="166">
        <f t="shared" si="48"/>
        <v>0</v>
      </c>
      <c r="P630" s="166">
        <f t="shared" si="49"/>
        <v>49</v>
      </c>
      <c r="S630" s="166">
        <f>VLOOKUP(L630,Schnitt1!L:P,2,0)</f>
        <v>0</v>
      </c>
      <c r="T630" s="166">
        <f>VLOOKUP(L630,Schnitt2!L:P,2,0)</f>
        <v>0</v>
      </c>
      <c r="U630" s="166">
        <f>VLOOKUP(L630,Schnitt3!L:P,2,0)</f>
        <v>0</v>
      </c>
      <c r="V630" s="166">
        <f>VLOOKUP(L630,Schnitt4!L:P,2,0)</f>
        <v>0</v>
      </c>
      <c r="W630" s="166">
        <f>VLOOKUP(L630,Schnitt5!L:P,2,0)</f>
        <v>0</v>
      </c>
      <c r="X630" s="166">
        <f>VLOOKUP(L630,Schnitt6!L:P,2,0)</f>
        <v>0</v>
      </c>
      <c r="AA630" s="166">
        <f>VLOOKUP(L630,Schnitt1!L:P,3,0)</f>
        <v>0</v>
      </c>
      <c r="AB630" s="166">
        <f>VLOOKUP(L630,Schnitt2!L:P,3,0)</f>
        <v>0</v>
      </c>
      <c r="AC630" s="166">
        <f>VLOOKUP(L630,Schnitt3!L:P,3,0)</f>
        <v>0</v>
      </c>
      <c r="AD630" s="166">
        <f>VLOOKUP(L630,Schnitt4!L:P,3,0)</f>
        <v>0</v>
      </c>
      <c r="AE630" s="166">
        <f>VLOOKUP(L630,Schnitt5!L:P,3,0)</f>
        <v>0</v>
      </c>
      <c r="AF630" s="166">
        <f>VLOOKUP(L630,Schnitt6!L:P,3,0)</f>
        <v>0</v>
      </c>
    </row>
    <row r="631" spans="12:32" x14ac:dyDescent="0.25">
      <c r="L631" s="264">
        <f>Member!A631</f>
        <v>38498</v>
      </c>
      <c r="M631" s="166">
        <f t="shared" si="46"/>
        <v>0</v>
      </c>
      <c r="N631" s="166">
        <f t="shared" si="47"/>
        <v>0</v>
      </c>
      <c r="O631" s="166">
        <f t="shared" si="48"/>
        <v>0</v>
      </c>
      <c r="P631" s="166">
        <f t="shared" si="49"/>
        <v>49</v>
      </c>
      <c r="S631" s="166">
        <f>VLOOKUP(L631,Schnitt1!L:P,2,0)</f>
        <v>0</v>
      </c>
      <c r="T631" s="166">
        <f>VLOOKUP(L631,Schnitt2!L:P,2,0)</f>
        <v>0</v>
      </c>
      <c r="U631" s="166">
        <f>VLOOKUP(L631,Schnitt3!L:P,2,0)</f>
        <v>0</v>
      </c>
      <c r="V631" s="166">
        <f>VLOOKUP(L631,Schnitt4!L:P,2,0)</f>
        <v>0</v>
      </c>
      <c r="W631" s="166">
        <f>VLOOKUP(L631,Schnitt5!L:P,2,0)</f>
        <v>0</v>
      </c>
      <c r="X631" s="166">
        <f>VLOOKUP(L631,Schnitt6!L:P,2,0)</f>
        <v>0</v>
      </c>
      <c r="AA631" s="166">
        <f>VLOOKUP(L631,Schnitt1!L:P,3,0)</f>
        <v>0</v>
      </c>
      <c r="AB631" s="166">
        <f>VLOOKUP(L631,Schnitt2!L:P,3,0)</f>
        <v>0</v>
      </c>
      <c r="AC631" s="166">
        <f>VLOOKUP(L631,Schnitt3!L:P,3,0)</f>
        <v>0</v>
      </c>
      <c r="AD631" s="166">
        <f>VLOOKUP(L631,Schnitt4!L:P,3,0)</f>
        <v>0</v>
      </c>
      <c r="AE631" s="166">
        <f>VLOOKUP(L631,Schnitt5!L:P,3,0)</f>
        <v>0</v>
      </c>
      <c r="AF631" s="166">
        <f>VLOOKUP(L631,Schnitt6!L:P,3,0)</f>
        <v>0</v>
      </c>
    </row>
    <row r="632" spans="12:32" x14ac:dyDescent="0.25">
      <c r="L632" s="264">
        <f>Member!A632</f>
        <v>38669</v>
      </c>
      <c r="M632" s="166">
        <f t="shared" si="46"/>
        <v>0</v>
      </c>
      <c r="N632" s="166">
        <f t="shared" si="47"/>
        <v>0</v>
      </c>
      <c r="O632" s="166">
        <f t="shared" si="48"/>
        <v>0</v>
      </c>
      <c r="P632" s="166">
        <f t="shared" si="49"/>
        <v>49</v>
      </c>
      <c r="S632" s="166">
        <f>VLOOKUP(L632,Schnitt1!L:P,2,0)</f>
        <v>0</v>
      </c>
      <c r="T632" s="166">
        <f>VLOOKUP(L632,Schnitt2!L:P,2,0)</f>
        <v>0</v>
      </c>
      <c r="U632" s="166">
        <f>VLOOKUP(L632,Schnitt3!L:P,2,0)</f>
        <v>0</v>
      </c>
      <c r="V632" s="166">
        <f>VLOOKUP(L632,Schnitt4!L:P,2,0)</f>
        <v>0</v>
      </c>
      <c r="W632" s="166">
        <f>VLOOKUP(L632,Schnitt5!L:P,2,0)</f>
        <v>0</v>
      </c>
      <c r="X632" s="166">
        <f>VLOOKUP(L632,Schnitt6!L:P,2,0)</f>
        <v>0</v>
      </c>
      <c r="AA632" s="166">
        <f>VLOOKUP(L632,Schnitt1!L:P,3,0)</f>
        <v>0</v>
      </c>
      <c r="AB632" s="166">
        <f>VLOOKUP(L632,Schnitt2!L:P,3,0)</f>
        <v>0</v>
      </c>
      <c r="AC632" s="166">
        <f>VLOOKUP(L632,Schnitt3!L:P,3,0)</f>
        <v>0</v>
      </c>
      <c r="AD632" s="166">
        <f>VLOOKUP(L632,Schnitt4!L:P,3,0)</f>
        <v>0</v>
      </c>
      <c r="AE632" s="166">
        <f>VLOOKUP(L632,Schnitt5!L:P,3,0)</f>
        <v>0</v>
      </c>
      <c r="AF632" s="166">
        <f>VLOOKUP(L632,Schnitt6!L:P,3,0)</f>
        <v>0</v>
      </c>
    </row>
    <row r="633" spans="12:32" x14ac:dyDescent="0.25">
      <c r="L633" s="264">
        <f>Member!A633</f>
        <v>38873</v>
      </c>
      <c r="M633" s="166">
        <f t="shared" si="46"/>
        <v>0</v>
      </c>
      <c r="N633" s="166">
        <f t="shared" si="47"/>
        <v>0</v>
      </c>
      <c r="O633" s="166">
        <f t="shared" si="48"/>
        <v>0</v>
      </c>
      <c r="P633" s="166">
        <f t="shared" si="49"/>
        <v>49</v>
      </c>
      <c r="S633" s="166">
        <f>VLOOKUP(L633,Schnitt1!L:P,2,0)</f>
        <v>0</v>
      </c>
      <c r="T633" s="166">
        <f>VLOOKUP(L633,Schnitt2!L:P,2,0)</f>
        <v>0</v>
      </c>
      <c r="U633" s="166">
        <f>VLOOKUP(L633,Schnitt3!L:P,2,0)</f>
        <v>0</v>
      </c>
      <c r="V633" s="166">
        <f>VLOOKUP(L633,Schnitt4!L:P,2,0)</f>
        <v>0</v>
      </c>
      <c r="W633" s="166">
        <f>VLOOKUP(L633,Schnitt5!L:P,2,0)</f>
        <v>0</v>
      </c>
      <c r="X633" s="166">
        <f>VLOOKUP(L633,Schnitt6!L:P,2,0)</f>
        <v>0</v>
      </c>
      <c r="AA633" s="166">
        <f>VLOOKUP(L633,Schnitt1!L:P,3,0)</f>
        <v>0</v>
      </c>
      <c r="AB633" s="166">
        <f>VLOOKUP(L633,Schnitt2!L:P,3,0)</f>
        <v>0</v>
      </c>
      <c r="AC633" s="166">
        <f>VLOOKUP(L633,Schnitt3!L:P,3,0)</f>
        <v>0</v>
      </c>
      <c r="AD633" s="166">
        <f>VLOOKUP(L633,Schnitt4!L:P,3,0)</f>
        <v>0</v>
      </c>
      <c r="AE633" s="166">
        <f>VLOOKUP(L633,Schnitt5!L:P,3,0)</f>
        <v>0</v>
      </c>
      <c r="AF633" s="166">
        <f>VLOOKUP(L633,Schnitt6!L:P,3,0)</f>
        <v>0</v>
      </c>
    </row>
    <row r="634" spans="12:32" x14ac:dyDescent="0.25">
      <c r="L634" s="264">
        <f>Member!A634</f>
        <v>38500</v>
      </c>
      <c r="M634" s="166">
        <f t="shared" si="46"/>
        <v>0</v>
      </c>
      <c r="N634" s="166">
        <f t="shared" si="47"/>
        <v>0</v>
      </c>
      <c r="O634" s="166">
        <f t="shared" si="48"/>
        <v>0</v>
      </c>
      <c r="P634" s="166">
        <f t="shared" si="49"/>
        <v>49</v>
      </c>
      <c r="S634" s="166">
        <f>VLOOKUP(L634,Schnitt1!L:P,2,0)</f>
        <v>0</v>
      </c>
      <c r="T634" s="166">
        <f>VLOOKUP(L634,Schnitt2!L:P,2,0)</f>
        <v>0</v>
      </c>
      <c r="U634" s="166">
        <f>VLOOKUP(L634,Schnitt3!L:P,2,0)</f>
        <v>0</v>
      </c>
      <c r="V634" s="166">
        <f>VLOOKUP(L634,Schnitt4!L:P,2,0)</f>
        <v>0</v>
      </c>
      <c r="W634" s="166">
        <f>VLOOKUP(L634,Schnitt5!L:P,2,0)</f>
        <v>0</v>
      </c>
      <c r="X634" s="166">
        <f>VLOOKUP(L634,Schnitt6!L:P,2,0)</f>
        <v>0</v>
      </c>
      <c r="AA634" s="166">
        <f>VLOOKUP(L634,Schnitt1!L:P,3,0)</f>
        <v>0</v>
      </c>
      <c r="AB634" s="166">
        <f>VLOOKUP(L634,Schnitt2!L:P,3,0)</f>
        <v>0</v>
      </c>
      <c r="AC634" s="166">
        <f>VLOOKUP(L634,Schnitt3!L:P,3,0)</f>
        <v>0</v>
      </c>
      <c r="AD634" s="166">
        <f>VLOOKUP(L634,Schnitt4!L:P,3,0)</f>
        <v>0</v>
      </c>
      <c r="AE634" s="166">
        <f>VLOOKUP(L634,Schnitt5!L:P,3,0)</f>
        <v>0</v>
      </c>
      <c r="AF634" s="166">
        <f>VLOOKUP(L634,Schnitt6!L:P,3,0)</f>
        <v>0</v>
      </c>
    </row>
    <row r="635" spans="12:32" x14ac:dyDescent="0.25">
      <c r="L635" s="264">
        <f>Member!A635</f>
        <v>38502</v>
      </c>
      <c r="M635" s="166">
        <f t="shared" si="46"/>
        <v>0</v>
      </c>
      <c r="N635" s="166">
        <f t="shared" si="47"/>
        <v>0</v>
      </c>
      <c r="O635" s="166">
        <f t="shared" si="48"/>
        <v>0</v>
      </c>
      <c r="P635" s="166">
        <f t="shared" si="49"/>
        <v>49</v>
      </c>
      <c r="S635" s="166">
        <f>VLOOKUP(L635,Schnitt1!L:P,2,0)</f>
        <v>0</v>
      </c>
      <c r="T635" s="166">
        <f>VLOOKUP(L635,Schnitt2!L:P,2,0)</f>
        <v>0</v>
      </c>
      <c r="U635" s="166">
        <f>VLOOKUP(L635,Schnitt3!L:P,2,0)</f>
        <v>0</v>
      </c>
      <c r="V635" s="166">
        <f>VLOOKUP(L635,Schnitt4!L:P,2,0)</f>
        <v>0</v>
      </c>
      <c r="W635" s="166">
        <f>VLOOKUP(L635,Schnitt5!L:P,2,0)</f>
        <v>0</v>
      </c>
      <c r="X635" s="166">
        <f>VLOOKUP(L635,Schnitt6!L:P,2,0)</f>
        <v>0</v>
      </c>
      <c r="AA635" s="166">
        <f>VLOOKUP(L635,Schnitt1!L:P,3,0)</f>
        <v>0</v>
      </c>
      <c r="AB635" s="166">
        <f>VLOOKUP(L635,Schnitt2!L:P,3,0)</f>
        <v>0</v>
      </c>
      <c r="AC635" s="166">
        <f>VLOOKUP(L635,Schnitt3!L:P,3,0)</f>
        <v>0</v>
      </c>
      <c r="AD635" s="166">
        <f>VLOOKUP(L635,Schnitt4!L:P,3,0)</f>
        <v>0</v>
      </c>
      <c r="AE635" s="166">
        <f>VLOOKUP(L635,Schnitt5!L:P,3,0)</f>
        <v>0</v>
      </c>
      <c r="AF635" s="166">
        <f>VLOOKUP(L635,Schnitt6!L:P,3,0)</f>
        <v>0</v>
      </c>
    </row>
    <row r="636" spans="12:32" x14ac:dyDescent="0.25">
      <c r="L636" s="264">
        <f>Member!A636</f>
        <v>7917</v>
      </c>
      <c r="M636" s="166">
        <f t="shared" si="46"/>
        <v>0</v>
      </c>
      <c r="N636" s="166">
        <f t="shared" si="47"/>
        <v>0</v>
      </c>
      <c r="O636" s="166">
        <f t="shared" si="48"/>
        <v>0</v>
      </c>
      <c r="P636" s="166">
        <f t="shared" si="49"/>
        <v>49</v>
      </c>
      <c r="S636" s="166">
        <f>VLOOKUP(L636,Schnitt1!L:P,2,0)</f>
        <v>0</v>
      </c>
      <c r="T636" s="166">
        <f>VLOOKUP(L636,Schnitt2!L:P,2,0)</f>
        <v>0</v>
      </c>
      <c r="U636" s="166">
        <f>VLOOKUP(L636,Schnitt3!L:P,2,0)</f>
        <v>0</v>
      </c>
      <c r="V636" s="166">
        <f>VLOOKUP(L636,Schnitt4!L:P,2,0)</f>
        <v>0</v>
      </c>
      <c r="W636" s="166">
        <f>VLOOKUP(L636,Schnitt5!L:P,2,0)</f>
        <v>0</v>
      </c>
      <c r="X636" s="166">
        <f>VLOOKUP(L636,Schnitt6!L:P,2,0)</f>
        <v>0</v>
      </c>
      <c r="AA636" s="166">
        <f>VLOOKUP(L636,Schnitt1!L:P,3,0)</f>
        <v>0</v>
      </c>
      <c r="AB636" s="166">
        <f>VLOOKUP(L636,Schnitt2!L:P,3,0)</f>
        <v>0</v>
      </c>
      <c r="AC636" s="166">
        <f>VLOOKUP(L636,Schnitt3!L:P,3,0)</f>
        <v>0</v>
      </c>
      <c r="AD636" s="166">
        <f>VLOOKUP(L636,Schnitt4!L:P,3,0)</f>
        <v>0</v>
      </c>
      <c r="AE636" s="166">
        <f>VLOOKUP(L636,Schnitt5!L:P,3,0)</f>
        <v>0</v>
      </c>
      <c r="AF636" s="166">
        <f>VLOOKUP(L636,Schnitt6!L:P,3,0)</f>
        <v>0</v>
      </c>
    </row>
    <row r="637" spans="12:32" x14ac:dyDescent="0.25">
      <c r="L637" s="264">
        <f>Member!A637</f>
        <v>7906</v>
      </c>
      <c r="M637" s="166">
        <f t="shared" si="46"/>
        <v>0</v>
      </c>
      <c r="N637" s="166">
        <f t="shared" si="47"/>
        <v>0</v>
      </c>
      <c r="O637" s="166">
        <f t="shared" si="48"/>
        <v>0</v>
      </c>
      <c r="P637" s="166">
        <f t="shared" si="49"/>
        <v>49</v>
      </c>
      <c r="S637" s="166">
        <f>VLOOKUP(L637,Schnitt1!L:P,2,0)</f>
        <v>0</v>
      </c>
      <c r="T637" s="166">
        <f>VLOOKUP(L637,Schnitt2!L:P,2,0)</f>
        <v>0</v>
      </c>
      <c r="U637" s="166">
        <f>VLOOKUP(L637,Schnitt3!L:P,2,0)</f>
        <v>0</v>
      </c>
      <c r="V637" s="166">
        <f>VLOOKUP(L637,Schnitt4!L:P,2,0)</f>
        <v>0</v>
      </c>
      <c r="W637" s="166">
        <f>VLOOKUP(L637,Schnitt5!L:P,2,0)</f>
        <v>0</v>
      </c>
      <c r="X637" s="166">
        <f>VLOOKUP(L637,Schnitt6!L:P,2,0)</f>
        <v>0</v>
      </c>
      <c r="AA637" s="166">
        <f>VLOOKUP(L637,Schnitt1!L:P,3,0)</f>
        <v>0</v>
      </c>
      <c r="AB637" s="166">
        <f>VLOOKUP(L637,Schnitt2!L:P,3,0)</f>
        <v>0</v>
      </c>
      <c r="AC637" s="166">
        <f>VLOOKUP(L637,Schnitt3!L:P,3,0)</f>
        <v>0</v>
      </c>
      <c r="AD637" s="166">
        <f>VLOOKUP(L637,Schnitt4!L:P,3,0)</f>
        <v>0</v>
      </c>
      <c r="AE637" s="166">
        <f>VLOOKUP(L637,Schnitt5!L:P,3,0)</f>
        <v>0</v>
      </c>
      <c r="AF637" s="166">
        <f>VLOOKUP(L637,Schnitt6!L:P,3,0)</f>
        <v>0</v>
      </c>
    </row>
    <row r="638" spans="12:32" x14ac:dyDescent="0.25">
      <c r="L638" s="264">
        <f>Member!A638</f>
        <v>7909</v>
      </c>
      <c r="M638" s="166">
        <f t="shared" si="46"/>
        <v>0</v>
      </c>
      <c r="N638" s="166">
        <f t="shared" si="47"/>
        <v>0</v>
      </c>
      <c r="O638" s="166">
        <f t="shared" si="48"/>
        <v>0</v>
      </c>
      <c r="P638" s="166">
        <f t="shared" si="49"/>
        <v>49</v>
      </c>
      <c r="S638" s="166">
        <f>VLOOKUP(L638,Schnitt1!L:P,2,0)</f>
        <v>0</v>
      </c>
      <c r="T638" s="166">
        <f>VLOOKUP(L638,Schnitt2!L:P,2,0)</f>
        <v>0</v>
      </c>
      <c r="U638" s="166">
        <f>VLOOKUP(L638,Schnitt3!L:P,2,0)</f>
        <v>0</v>
      </c>
      <c r="V638" s="166">
        <f>VLOOKUP(L638,Schnitt4!L:P,2,0)</f>
        <v>0</v>
      </c>
      <c r="W638" s="166">
        <f>VLOOKUP(L638,Schnitt5!L:P,2,0)</f>
        <v>0</v>
      </c>
      <c r="X638" s="166">
        <f>VLOOKUP(L638,Schnitt6!L:P,2,0)</f>
        <v>0</v>
      </c>
      <c r="AA638" s="166">
        <f>VLOOKUP(L638,Schnitt1!L:P,3,0)</f>
        <v>0</v>
      </c>
      <c r="AB638" s="166">
        <f>VLOOKUP(L638,Schnitt2!L:P,3,0)</f>
        <v>0</v>
      </c>
      <c r="AC638" s="166">
        <f>VLOOKUP(L638,Schnitt3!L:P,3,0)</f>
        <v>0</v>
      </c>
      <c r="AD638" s="166">
        <f>VLOOKUP(L638,Schnitt4!L:P,3,0)</f>
        <v>0</v>
      </c>
      <c r="AE638" s="166">
        <f>VLOOKUP(L638,Schnitt5!L:P,3,0)</f>
        <v>0</v>
      </c>
      <c r="AF638" s="166">
        <f>VLOOKUP(L638,Schnitt6!L:P,3,0)</f>
        <v>0</v>
      </c>
    </row>
    <row r="639" spans="12:32" x14ac:dyDescent="0.25">
      <c r="L639" s="264">
        <f>Member!A639</f>
        <v>38916</v>
      </c>
      <c r="M639" s="166">
        <f t="shared" si="46"/>
        <v>0</v>
      </c>
      <c r="N639" s="166">
        <f t="shared" si="47"/>
        <v>0</v>
      </c>
      <c r="O639" s="166">
        <f t="shared" si="48"/>
        <v>0</v>
      </c>
      <c r="P639" s="166">
        <f t="shared" si="49"/>
        <v>49</v>
      </c>
      <c r="S639" s="166">
        <f>VLOOKUP(L639,Schnitt1!L:P,2,0)</f>
        <v>0</v>
      </c>
      <c r="T639" s="166">
        <f>VLOOKUP(L639,Schnitt2!L:P,2,0)</f>
        <v>0</v>
      </c>
      <c r="U639" s="166">
        <f>VLOOKUP(L639,Schnitt3!L:P,2,0)</f>
        <v>0</v>
      </c>
      <c r="V639" s="166">
        <f>VLOOKUP(L639,Schnitt4!L:P,2,0)</f>
        <v>0</v>
      </c>
      <c r="W639" s="166">
        <f>VLOOKUP(L639,Schnitt5!L:P,2,0)</f>
        <v>0</v>
      </c>
      <c r="X639" s="166">
        <f>VLOOKUP(L639,Schnitt6!L:P,2,0)</f>
        <v>0</v>
      </c>
      <c r="AA639" s="166">
        <f>VLOOKUP(L639,Schnitt1!L:P,3,0)</f>
        <v>0</v>
      </c>
      <c r="AB639" s="166">
        <f>VLOOKUP(L639,Schnitt2!L:P,3,0)</f>
        <v>0</v>
      </c>
      <c r="AC639" s="166">
        <f>VLOOKUP(L639,Schnitt3!L:P,3,0)</f>
        <v>0</v>
      </c>
      <c r="AD639" s="166">
        <f>VLOOKUP(L639,Schnitt4!L:P,3,0)</f>
        <v>0</v>
      </c>
      <c r="AE639" s="166">
        <f>VLOOKUP(L639,Schnitt5!L:P,3,0)</f>
        <v>0</v>
      </c>
      <c r="AF639" s="166">
        <f>VLOOKUP(L639,Schnitt6!L:P,3,0)</f>
        <v>0</v>
      </c>
    </row>
    <row r="640" spans="12:32" x14ac:dyDescent="0.25">
      <c r="L640" s="264">
        <f>Member!A640</f>
        <v>38749</v>
      </c>
      <c r="M640" s="166">
        <f t="shared" si="46"/>
        <v>0</v>
      </c>
      <c r="N640" s="166">
        <f t="shared" si="47"/>
        <v>0</v>
      </c>
      <c r="O640" s="166">
        <f t="shared" si="48"/>
        <v>0</v>
      </c>
      <c r="P640" s="166">
        <f t="shared" si="49"/>
        <v>49</v>
      </c>
      <c r="S640" s="166">
        <f>VLOOKUP(L640,Schnitt1!L:P,2,0)</f>
        <v>0</v>
      </c>
      <c r="T640" s="166">
        <f>VLOOKUP(L640,Schnitt2!L:P,2,0)</f>
        <v>0</v>
      </c>
      <c r="U640" s="166">
        <f>VLOOKUP(L640,Schnitt3!L:P,2,0)</f>
        <v>0</v>
      </c>
      <c r="V640" s="166">
        <f>VLOOKUP(L640,Schnitt4!L:P,2,0)</f>
        <v>0</v>
      </c>
      <c r="W640" s="166">
        <f>VLOOKUP(L640,Schnitt5!L:P,2,0)</f>
        <v>0</v>
      </c>
      <c r="X640" s="166">
        <f>VLOOKUP(L640,Schnitt6!L:P,2,0)</f>
        <v>0</v>
      </c>
      <c r="AA640" s="166">
        <f>VLOOKUP(L640,Schnitt1!L:P,3,0)</f>
        <v>0</v>
      </c>
      <c r="AB640" s="166">
        <f>VLOOKUP(L640,Schnitt2!L:P,3,0)</f>
        <v>0</v>
      </c>
      <c r="AC640" s="166">
        <f>VLOOKUP(L640,Schnitt3!L:P,3,0)</f>
        <v>0</v>
      </c>
      <c r="AD640" s="166">
        <f>VLOOKUP(L640,Schnitt4!L:P,3,0)</f>
        <v>0</v>
      </c>
      <c r="AE640" s="166">
        <f>VLOOKUP(L640,Schnitt5!L:P,3,0)</f>
        <v>0</v>
      </c>
      <c r="AF640" s="166">
        <f>VLOOKUP(L640,Schnitt6!L:P,3,0)</f>
        <v>0</v>
      </c>
    </row>
    <row r="641" spans="12:32" x14ac:dyDescent="0.25">
      <c r="L641" s="264">
        <f>Member!A641</f>
        <v>38590</v>
      </c>
      <c r="M641" s="166">
        <f t="shared" si="46"/>
        <v>0</v>
      </c>
      <c r="N641" s="166">
        <f t="shared" si="47"/>
        <v>0</v>
      </c>
      <c r="O641" s="166">
        <f t="shared" si="48"/>
        <v>0</v>
      </c>
      <c r="P641" s="166">
        <f t="shared" si="49"/>
        <v>49</v>
      </c>
      <c r="S641" s="166">
        <f>VLOOKUP(L641,Schnitt1!L:P,2,0)</f>
        <v>0</v>
      </c>
      <c r="T641" s="166">
        <f>VLOOKUP(L641,Schnitt2!L:P,2,0)</f>
        <v>0</v>
      </c>
      <c r="U641" s="166">
        <f>VLOOKUP(L641,Schnitt3!L:P,2,0)</f>
        <v>0</v>
      </c>
      <c r="V641" s="166">
        <f>VLOOKUP(L641,Schnitt4!L:P,2,0)</f>
        <v>0</v>
      </c>
      <c r="W641" s="166">
        <f>VLOOKUP(L641,Schnitt5!L:P,2,0)</f>
        <v>0</v>
      </c>
      <c r="X641" s="166">
        <f>VLOOKUP(L641,Schnitt6!L:P,2,0)</f>
        <v>0</v>
      </c>
      <c r="AA641" s="166">
        <f>VLOOKUP(L641,Schnitt1!L:P,3,0)</f>
        <v>0</v>
      </c>
      <c r="AB641" s="166">
        <f>VLOOKUP(L641,Schnitt2!L:P,3,0)</f>
        <v>0</v>
      </c>
      <c r="AC641" s="166">
        <f>VLOOKUP(L641,Schnitt3!L:P,3,0)</f>
        <v>0</v>
      </c>
      <c r="AD641" s="166">
        <f>VLOOKUP(L641,Schnitt4!L:P,3,0)</f>
        <v>0</v>
      </c>
      <c r="AE641" s="166">
        <f>VLOOKUP(L641,Schnitt5!L:P,3,0)</f>
        <v>0</v>
      </c>
      <c r="AF641" s="166">
        <f>VLOOKUP(L641,Schnitt6!L:P,3,0)</f>
        <v>0</v>
      </c>
    </row>
    <row r="642" spans="12:32" x14ac:dyDescent="0.25">
      <c r="L642" s="264">
        <f>Member!A642</f>
        <v>25684</v>
      </c>
      <c r="M642" s="166">
        <f t="shared" si="46"/>
        <v>0</v>
      </c>
      <c r="N642" s="166">
        <f t="shared" si="47"/>
        <v>0</v>
      </c>
      <c r="O642" s="166">
        <f t="shared" si="48"/>
        <v>0</v>
      </c>
      <c r="P642" s="166">
        <f t="shared" si="49"/>
        <v>49</v>
      </c>
      <c r="S642" s="166">
        <f>VLOOKUP(L642,Schnitt1!L:P,2,0)</f>
        <v>0</v>
      </c>
      <c r="T642" s="166">
        <f>VLOOKUP(L642,Schnitt2!L:P,2,0)</f>
        <v>0</v>
      </c>
      <c r="U642" s="166">
        <f>VLOOKUP(L642,Schnitt3!L:P,2,0)</f>
        <v>0</v>
      </c>
      <c r="V642" s="166">
        <f>VLOOKUP(L642,Schnitt4!L:P,2,0)</f>
        <v>0</v>
      </c>
      <c r="W642" s="166">
        <f>VLOOKUP(L642,Schnitt5!L:P,2,0)</f>
        <v>0</v>
      </c>
      <c r="X642" s="166">
        <f>VLOOKUP(L642,Schnitt6!L:P,2,0)</f>
        <v>0</v>
      </c>
      <c r="AA642" s="166">
        <f>VLOOKUP(L642,Schnitt1!L:P,3,0)</f>
        <v>0</v>
      </c>
      <c r="AB642" s="166">
        <f>VLOOKUP(L642,Schnitt2!L:P,3,0)</f>
        <v>0</v>
      </c>
      <c r="AC642" s="166">
        <f>VLOOKUP(L642,Schnitt3!L:P,3,0)</f>
        <v>0</v>
      </c>
      <c r="AD642" s="166">
        <f>VLOOKUP(L642,Schnitt4!L:P,3,0)</f>
        <v>0</v>
      </c>
      <c r="AE642" s="166">
        <f>VLOOKUP(L642,Schnitt5!L:P,3,0)</f>
        <v>0</v>
      </c>
      <c r="AF642" s="166">
        <f>VLOOKUP(L642,Schnitt6!L:P,3,0)</f>
        <v>0</v>
      </c>
    </row>
    <row r="643" spans="12:32" x14ac:dyDescent="0.25">
      <c r="L643" s="264">
        <f>Member!A643</f>
        <v>38741</v>
      </c>
      <c r="M643" s="166">
        <f t="shared" ref="M643:M706" si="50">SUM(S643:X643)</f>
        <v>0</v>
      </c>
      <c r="N643" s="166">
        <f t="shared" ref="N643:N706" si="51">SUM(AA643:AF643)</f>
        <v>0</v>
      </c>
      <c r="O643" s="166">
        <f t="shared" ref="O643:O706" si="52">IF(N643=0,0,M643/N643-ROW()/1000000000)</f>
        <v>0</v>
      </c>
      <c r="P643" s="166">
        <f t="shared" ref="P643:P706" si="53">RANK(O643,O:O)</f>
        <v>49</v>
      </c>
      <c r="S643" s="166">
        <f>VLOOKUP(L643,Schnitt1!L:P,2,0)</f>
        <v>0</v>
      </c>
      <c r="T643" s="166">
        <f>VLOOKUP(L643,Schnitt2!L:P,2,0)</f>
        <v>0</v>
      </c>
      <c r="U643" s="166">
        <f>VLOOKUP(L643,Schnitt3!L:P,2,0)</f>
        <v>0</v>
      </c>
      <c r="V643" s="166">
        <f>VLOOKUP(L643,Schnitt4!L:P,2,0)</f>
        <v>0</v>
      </c>
      <c r="W643" s="166">
        <f>VLOOKUP(L643,Schnitt5!L:P,2,0)</f>
        <v>0</v>
      </c>
      <c r="X643" s="166">
        <f>VLOOKUP(L643,Schnitt6!L:P,2,0)</f>
        <v>0</v>
      </c>
      <c r="AA643" s="166">
        <f>VLOOKUP(L643,Schnitt1!L:P,3,0)</f>
        <v>0</v>
      </c>
      <c r="AB643" s="166">
        <f>VLOOKUP(L643,Schnitt2!L:P,3,0)</f>
        <v>0</v>
      </c>
      <c r="AC643" s="166">
        <f>VLOOKUP(L643,Schnitt3!L:P,3,0)</f>
        <v>0</v>
      </c>
      <c r="AD643" s="166">
        <f>VLOOKUP(L643,Schnitt4!L:P,3,0)</f>
        <v>0</v>
      </c>
      <c r="AE643" s="166">
        <f>VLOOKUP(L643,Schnitt5!L:P,3,0)</f>
        <v>0</v>
      </c>
      <c r="AF643" s="166">
        <f>VLOOKUP(L643,Schnitt6!L:P,3,0)</f>
        <v>0</v>
      </c>
    </row>
    <row r="644" spans="12:32" x14ac:dyDescent="0.25">
      <c r="L644" s="264">
        <f>Member!A644</f>
        <v>38214</v>
      </c>
      <c r="M644" s="166">
        <f t="shared" si="50"/>
        <v>0</v>
      </c>
      <c r="N644" s="166">
        <f t="shared" si="51"/>
        <v>0</v>
      </c>
      <c r="O644" s="166">
        <f t="shared" si="52"/>
        <v>0</v>
      </c>
      <c r="P644" s="166">
        <f t="shared" si="53"/>
        <v>49</v>
      </c>
      <c r="S644" s="166">
        <f>VLOOKUP(L644,Schnitt1!L:P,2,0)</f>
        <v>0</v>
      </c>
      <c r="T644" s="166">
        <f>VLOOKUP(L644,Schnitt2!L:P,2,0)</f>
        <v>0</v>
      </c>
      <c r="U644" s="166">
        <f>VLOOKUP(L644,Schnitt3!L:P,2,0)</f>
        <v>0</v>
      </c>
      <c r="V644" s="166">
        <f>VLOOKUP(L644,Schnitt4!L:P,2,0)</f>
        <v>0</v>
      </c>
      <c r="W644" s="166">
        <f>VLOOKUP(L644,Schnitt5!L:P,2,0)</f>
        <v>0</v>
      </c>
      <c r="X644" s="166">
        <f>VLOOKUP(L644,Schnitt6!L:P,2,0)</f>
        <v>0</v>
      </c>
      <c r="AA644" s="166">
        <f>VLOOKUP(L644,Schnitt1!L:P,3,0)</f>
        <v>0</v>
      </c>
      <c r="AB644" s="166">
        <f>VLOOKUP(L644,Schnitt2!L:P,3,0)</f>
        <v>0</v>
      </c>
      <c r="AC644" s="166">
        <f>VLOOKUP(L644,Schnitt3!L:P,3,0)</f>
        <v>0</v>
      </c>
      <c r="AD644" s="166">
        <f>VLOOKUP(L644,Schnitt4!L:P,3,0)</f>
        <v>0</v>
      </c>
      <c r="AE644" s="166">
        <f>VLOOKUP(L644,Schnitt5!L:P,3,0)</f>
        <v>0</v>
      </c>
      <c r="AF644" s="166">
        <f>VLOOKUP(L644,Schnitt6!L:P,3,0)</f>
        <v>0</v>
      </c>
    </row>
    <row r="645" spans="12:32" x14ac:dyDescent="0.25">
      <c r="L645" s="264">
        <f>Member!A645</f>
        <v>38450</v>
      </c>
      <c r="M645" s="166">
        <f t="shared" si="50"/>
        <v>0</v>
      </c>
      <c r="N645" s="166">
        <f t="shared" si="51"/>
        <v>0</v>
      </c>
      <c r="O645" s="166">
        <f t="shared" si="52"/>
        <v>0</v>
      </c>
      <c r="P645" s="166">
        <f t="shared" si="53"/>
        <v>49</v>
      </c>
      <c r="S645" s="166">
        <f>VLOOKUP(L645,Schnitt1!L:P,2,0)</f>
        <v>0</v>
      </c>
      <c r="T645" s="166">
        <f>VLOOKUP(L645,Schnitt2!L:P,2,0)</f>
        <v>0</v>
      </c>
      <c r="U645" s="166">
        <f>VLOOKUP(L645,Schnitt3!L:P,2,0)</f>
        <v>0</v>
      </c>
      <c r="V645" s="166">
        <f>VLOOKUP(L645,Schnitt4!L:P,2,0)</f>
        <v>0</v>
      </c>
      <c r="W645" s="166">
        <f>VLOOKUP(L645,Schnitt5!L:P,2,0)</f>
        <v>0</v>
      </c>
      <c r="X645" s="166">
        <f>VLOOKUP(L645,Schnitt6!L:P,2,0)</f>
        <v>0</v>
      </c>
      <c r="AA645" s="166">
        <f>VLOOKUP(L645,Schnitt1!L:P,3,0)</f>
        <v>0</v>
      </c>
      <c r="AB645" s="166">
        <f>VLOOKUP(L645,Schnitt2!L:P,3,0)</f>
        <v>0</v>
      </c>
      <c r="AC645" s="166">
        <f>VLOOKUP(L645,Schnitt3!L:P,3,0)</f>
        <v>0</v>
      </c>
      <c r="AD645" s="166">
        <f>VLOOKUP(L645,Schnitt4!L:P,3,0)</f>
        <v>0</v>
      </c>
      <c r="AE645" s="166">
        <f>VLOOKUP(L645,Schnitt5!L:P,3,0)</f>
        <v>0</v>
      </c>
      <c r="AF645" s="166">
        <f>VLOOKUP(L645,Schnitt6!L:P,3,0)</f>
        <v>0</v>
      </c>
    </row>
    <row r="646" spans="12:32" x14ac:dyDescent="0.25">
      <c r="L646" s="264">
        <f>Member!A646</f>
        <v>25055</v>
      </c>
      <c r="M646" s="166">
        <f t="shared" si="50"/>
        <v>0</v>
      </c>
      <c r="N646" s="166">
        <f t="shared" si="51"/>
        <v>0</v>
      </c>
      <c r="O646" s="166">
        <f t="shared" si="52"/>
        <v>0</v>
      </c>
      <c r="P646" s="166">
        <f t="shared" si="53"/>
        <v>49</v>
      </c>
      <c r="S646" s="166">
        <f>VLOOKUP(L646,Schnitt1!L:P,2,0)</f>
        <v>0</v>
      </c>
      <c r="T646" s="166">
        <f>VLOOKUP(L646,Schnitt2!L:P,2,0)</f>
        <v>0</v>
      </c>
      <c r="U646" s="166">
        <f>VLOOKUP(L646,Schnitt3!L:P,2,0)</f>
        <v>0</v>
      </c>
      <c r="V646" s="166">
        <f>VLOOKUP(L646,Schnitt4!L:P,2,0)</f>
        <v>0</v>
      </c>
      <c r="W646" s="166">
        <f>VLOOKUP(L646,Schnitt5!L:P,2,0)</f>
        <v>0</v>
      </c>
      <c r="X646" s="166">
        <f>VLOOKUP(L646,Schnitt6!L:P,2,0)</f>
        <v>0</v>
      </c>
      <c r="AA646" s="166">
        <f>VLOOKUP(L646,Schnitt1!L:P,3,0)</f>
        <v>0</v>
      </c>
      <c r="AB646" s="166">
        <f>VLOOKUP(L646,Schnitt2!L:P,3,0)</f>
        <v>0</v>
      </c>
      <c r="AC646" s="166">
        <f>VLOOKUP(L646,Schnitt3!L:P,3,0)</f>
        <v>0</v>
      </c>
      <c r="AD646" s="166">
        <f>VLOOKUP(L646,Schnitt4!L:P,3,0)</f>
        <v>0</v>
      </c>
      <c r="AE646" s="166">
        <f>VLOOKUP(L646,Schnitt5!L:P,3,0)</f>
        <v>0</v>
      </c>
      <c r="AF646" s="166">
        <f>VLOOKUP(L646,Schnitt6!L:P,3,0)</f>
        <v>0</v>
      </c>
    </row>
    <row r="647" spans="12:32" x14ac:dyDescent="0.25">
      <c r="L647" s="264">
        <f>Member!A647</f>
        <v>38112</v>
      </c>
      <c r="M647" s="166">
        <f t="shared" si="50"/>
        <v>0</v>
      </c>
      <c r="N647" s="166">
        <f t="shared" si="51"/>
        <v>0</v>
      </c>
      <c r="O647" s="166">
        <f t="shared" si="52"/>
        <v>0</v>
      </c>
      <c r="P647" s="166">
        <f t="shared" si="53"/>
        <v>49</v>
      </c>
      <c r="S647" s="166">
        <f>VLOOKUP(L647,Schnitt1!L:P,2,0)</f>
        <v>0</v>
      </c>
      <c r="T647" s="166">
        <f>VLOOKUP(L647,Schnitt2!L:P,2,0)</f>
        <v>0</v>
      </c>
      <c r="U647" s="166">
        <f>VLOOKUP(L647,Schnitt3!L:P,2,0)</f>
        <v>0</v>
      </c>
      <c r="V647" s="166">
        <f>VLOOKUP(L647,Schnitt4!L:P,2,0)</f>
        <v>0</v>
      </c>
      <c r="W647" s="166">
        <f>VLOOKUP(L647,Schnitt5!L:P,2,0)</f>
        <v>0</v>
      </c>
      <c r="X647" s="166">
        <f>VLOOKUP(L647,Schnitt6!L:P,2,0)</f>
        <v>0</v>
      </c>
      <c r="AA647" s="166">
        <f>VLOOKUP(L647,Schnitt1!L:P,3,0)</f>
        <v>0</v>
      </c>
      <c r="AB647" s="166">
        <f>VLOOKUP(L647,Schnitt2!L:P,3,0)</f>
        <v>0</v>
      </c>
      <c r="AC647" s="166">
        <f>VLOOKUP(L647,Schnitt3!L:P,3,0)</f>
        <v>0</v>
      </c>
      <c r="AD647" s="166">
        <f>VLOOKUP(L647,Schnitt4!L:P,3,0)</f>
        <v>0</v>
      </c>
      <c r="AE647" s="166">
        <f>VLOOKUP(L647,Schnitt5!L:P,3,0)</f>
        <v>0</v>
      </c>
      <c r="AF647" s="166">
        <f>VLOOKUP(L647,Schnitt6!L:P,3,0)</f>
        <v>0</v>
      </c>
    </row>
    <row r="648" spans="12:32" x14ac:dyDescent="0.25">
      <c r="L648" s="264">
        <f>Member!A648</f>
        <v>25901</v>
      </c>
      <c r="M648" s="166">
        <f t="shared" si="50"/>
        <v>0</v>
      </c>
      <c r="N648" s="166">
        <f t="shared" si="51"/>
        <v>0</v>
      </c>
      <c r="O648" s="166">
        <f t="shared" si="52"/>
        <v>0</v>
      </c>
      <c r="P648" s="166">
        <f t="shared" si="53"/>
        <v>49</v>
      </c>
      <c r="S648" s="166">
        <f>VLOOKUP(L648,Schnitt1!L:P,2,0)</f>
        <v>0</v>
      </c>
      <c r="T648" s="166">
        <f>VLOOKUP(L648,Schnitt2!L:P,2,0)</f>
        <v>0</v>
      </c>
      <c r="U648" s="166">
        <f>VLOOKUP(L648,Schnitt3!L:P,2,0)</f>
        <v>0</v>
      </c>
      <c r="V648" s="166">
        <f>VLOOKUP(L648,Schnitt4!L:P,2,0)</f>
        <v>0</v>
      </c>
      <c r="W648" s="166">
        <f>VLOOKUP(L648,Schnitt5!L:P,2,0)</f>
        <v>0</v>
      </c>
      <c r="X648" s="166">
        <f>VLOOKUP(L648,Schnitt6!L:P,2,0)</f>
        <v>0</v>
      </c>
      <c r="AA648" s="166">
        <f>VLOOKUP(L648,Schnitt1!L:P,3,0)</f>
        <v>0</v>
      </c>
      <c r="AB648" s="166">
        <f>VLOOKUP(L648,Schnitt2!L:P,3,0)</f>
        <v>0</v>
      </c>
      <c r="AC648" s="166">
        <f>VLOOKUP(L648,Schnitt3!L:P,3,0)</f>
        <v>0</v>
      </c>
      <c r="AD648" s="166">
        <f>VLOOKUP(L648,Schnitt4!L:P,3,0)</f>
        <v>0</v>
      </c>
      <c r="AE648" s="166">
        <f>VLOOKUP(L648,Schnitt5!L:P,3,0)</f>
        <v>0</v>
      </c>
      <c r="AF648" s="166">
        <f>VLOOKUP(L648,Schnitt6!L:P,3,0)</f>
        <v>0</v>
      </c>
    </row>
    <row r="649" spans="12:32" x14ac:dyDescent="0.25">
      <c r="L649" s="264">
        <f>Member!A649</f>
        <v>38576</v>
      </c>
      <c r="M649" s="166">
        <f t="shared" si="50"/>
        <v>0</v>
      </c>
      <c r="N649" s="166">
        <f t="shared" si="51"/>
        <v>0</v>
      </c>
      <c r="O649" s="166">
        <f t="shared" si="52"/>
        <v>0</v>
      </c>
      <c r="P649" s="166">
        <f t="shared" si="53"/>
        <v>49</v>
      </c>
      <c r="S649" s="166">
        <f>VLOOKUP(L649,Schnitt1!L:P,2,0)</f>
        <v>0</v>
      </c>
      <c r="T649" s="166">
        <f>VLOOKUP(L649,Schnitt2!L:P,2,0)</f>
        <v>0</v>
      </c>
      <c r="U649" s="166">
        <f>VLOOKUP(L649,Schnitt3!L:P,2,0)</f>
        <v>0</v>
      </c>
      <c r="V649" s="166">
        <f>VLOOKUP(L649,Schnitt4!L:P,2,0)</f>
        <v>0</v>
      </c>
      <c r="W649" s="166">
        <f>VLOOKUP(L649,Schnitt5!L:P,2,0)</f>
        <v>0</v>
      </c>
      <c r="X649" s="166">
        <f>VLOOKUP(L649,Schnitt6!L:P,2,0)</f>
        <v>0</v>
      </c>
      <c r="AA649" s="166">
        <f>VLOOKUP(L649,Schnitt1!L:P,3,0)</f>
        <v>0</v>
      </c>
      <c r="AB649" s="166">
        <f>VLOOKUP(L649,Schnitt2!L:P,3,0)</f>
        <v>0</v>
      </c>
      <c r="AC649" s="166">
        <f>VLOOKUP(L649,Schnitt3!L:P,3,0)</f>
        <v>0</v>
      </c>
      <c r="AD649" s="166">
        <f>VLOOKUP(L649,Schnitt4!L:P,3,0)</f>
        <v>0</v>
      </c>
      <c r="AE649" s="166">
        <f>VLOOKUP(L649,Schnitt5!L:P,3,0)</f>
        <v>0</v>
      </c>
      <c r="AF649" s="166">
        <f>VLOOKUP(L649,Schnitt6!L:P,3,0)</f>
        <v>0</v>
      </c>
    </row>
    <row r="650" spans="12:32" x14ac:dyDescent="0.25">
      <c r="L650" s="264">
        <f>Member!A650</f>
        <v>16393</v>
      </c>
      <c r="M650" s="166">
        <f t="shared" si="50"/>
        <v>0</v>
      </c>
      <c r="N650" s="166">
        <f t="shared" si="51"/>
        <v>0</v>
      </c>
      <c r="O650" s="166">
        <f t="shared" si="52"/>
        <v>0</v>
      </c>
      <c r="P650" s="166">
        <f t="shared" si="53"/>
        <v>49</v>
      </c>
      <c r="S650" s="166">
        <f>VLOOKUP(L650,Schnitt1!L:P,2,0)</f>
        <v>0</v>
      </c>
      <c r="T650" s="166">
        <f>VLOOKUP(L650,Schnitt2!L:P,2,0)</f>
        <v>0</v>
      </c>
      <c r="U650" s="166">
        <f>VLOOKUP(L650,Schnitt3!L:P,2,0)</f>
        <v>0</v>
      </c>
      <c r="V650" s="166">
        <f>VLOOKUP(L650,Schnitt4!L:P,2,0)</f>
        <v>0</v>
      </c>
      <c r="W650" s="166">
        <f>VLOOKUP(L650,Schnitt5!L:P,2,0)</f>
        <v>0</v>
      </c>
      <c r="X650" s="166">
        <f>VLOOKUP(L650,Schnitt6!L:P,2,0)</f>
        <v>0</v>
      </c>
      <c r="AA650" s="166">
        <f>VLOOKUP(L650,Schnitt1!L:P,3,0)</f>
        <v>0</v>
      </c>
      <c r="AB650" s="166">
        <f>VLOOKUP(L650,Schnitt2!L:P,3,0)</f>
        <v>0</v>
      </c>
      <c r="AC650" s="166">
        <f>VLOOKUP(L650,Schnitt3!L:P,3,0)</f>
        <v>0</v>
      </c>
      <c r="AD650" s="166">
        <f>VLOOKUP(L650,Schnitt4!L:P,3,0)</f>
        <v>0</v>
      </c>
      <c r="AE650" s="166">
        <f>VLOOKUP(L650,Schnitt5!L:P,3,0)</f>
        <v>0</v>
      </c>
      <c r="AF650" s="166">
        <f>VLOOKUP(L650,Schnitt6!L:P,3,0)</f>
        <v>0</v>
      </c>
    </row>
    <row r="651" spans="12:32" x14ac:dyDescent="0.25">
      <c r="L651" s="264">
        <f>Member!A651</f>
        <v>25302</v>
      </c>
      <c r="M651" s="166">
        <f t="shared" si="50"/>
        <v>0</v>
      </c>
      <c r="N651" s="166">
        <f t="shared" si="51"/>
        <v>0</v>
      </c>
      <c r="O651" s="166">
        <f t="shared" si="52"/>
        <v>0</v>
      </c>
      <c r="P651" s="166">
        <f t="shared" si="53"/>
        <v>49</v>
      </c>
      <c r="S651" s="166">
        <f>VLOOKUP(L651,Schnitt1!L:P,2,0)</f>
        <v>0</v>
      </c>
      <c r="T651" s="166">
        <f>VLOOKUP(L651,Schnitt2!L:P,2,0)</f>
        <v>0</v>
      </c>
      <c r="U651" s="166">
        <f>VLOOKUP(L651,Schnitt3!L:P,2,0)</f>
        <v>0</v>
      </c>
      <c r="V651" s="166">
        <f>VLOOKUP(L651,Schnitt4!L:P,2,0)</f>
        <v>0</v>
      </c>
      <c r="W651" s="166">
        <f>VLOOKUP(L651,Schnitt5!L:P,2,0)</f>
        <v>0</v>
      </c>
      <c r="X651" s="166">
        <f>VLOOKUP(L651,Schnitt6!L:P,2,0)</f>
        <v>0</v>
      </c>
      <c r="AA651" s="166">
        <f>VLOOKUP(L651,Schnitt1!L:P,3,0)</f>
        <v>0</v>
      </c>
      <c r="AB651" s="166">
        <f>VLOOKUP(L651,Schnitt2!L:P,3,0)</f>
        <v>0</v>
      </c>
      <c r="AC651" s="166">
        <f>VLOOKUP(L651,Schnitt3!L:P,3,0)</f>
        <v>0</v>
      </c>
      <c r="AD651" s="166">
        <f>VLOOKUP(L651,Schnitt4!L:P,3,0)</f>
        <v>0</v>
      </c>
      <c r="AE651" s="166">
        <f>VLOOKUP(L651,Schnitt5!L:P,3,0)</f>
        <v>0</v>
      </c>
      <c r="AF651" s="166">
        <f>VLOOKUP(L651,Schnitt6!L:P,3,0)</f>
        <v>0</v>
      </c>
    </row>
    <row r="652" spans="12:32" x14ac:dyDescent="0.25">
      <c r="L652" s="264">
        <f>Member!A652</f>
        <v>25074</v>
      </c>
      <c r="M652" s="166">
        <f t="shared" si="50"/>
        <v>0</v>
      </c>
      <c r="N652" s="166">
        <f t="shared" si="51"/>
        <v>0</v>
      </c>
      <c r="O652" s="166">
        <f t="shared" si="52"/>
        <v>0</v>
      </c>
      <c r="P652" s="166">
        <f t="shared" si="53"/>
        <v>49</v>
      </c>
      <c r="S652" s="166">
        <f>VLOOKUP(L652,Schnitt1!L:P,2,0)</f>
        <v>0</v>
      </c>
      <c r="T652" s="166">
        <f>VLOOKUP(L652,Schnitt2!L:P,2,0)</f>
        <v>0</v>
      </c>
      <c r="U652" s="166">
        <f>VLOOKUP(L652,Schnitt3!L:P,2,0)</f>
        <v>0</v>
      </c>
      <c r="V652" s="166">
        <f>VLOOKUP(L652,Schnitt4!L:P,2,0)</f>
        <v>0</v>
      </c>
      <c r="W652" s="166">
        <f>VLOOKUP(L652,Schnitt5!L:P,2,0)</f>
        <v>0</v>
      </c>
      <c r="X652" s="166">
        <f>VLOOKUP(L652,Schnitt6!L:P,2,0)</f>
        <v>0</v>
      </c>
      <c r="AA652" s="166">
        <f>VLOOKUP(L652,Schnitt1!L:P,3,0)</f>
        <v>0</v>
      </c>
      <c r="AB652" s="166">
        <f>VLOOKUP(L652,Schnitt2!L:P,3,0)</f>
        <v>0</v>
      </c>
      <c r="AC652" s="166">
        <f>VLOOKUP(L652,Schnitt3!L:P,3,0)</f>
        <v>0</v>
      </c>
      <c r="AD652" s="166">
        <f>VLOOKUP(L652,Schnitt4!L:P,3,0)</f>
        <v>0</v>
      </c>
      <c r="AE652" s="166">
        <f>VLOOKUP(L652,Schnitt5!L:P,3,0)</f>
        <v>0</v>
      </c>
      <c r="AF652" s="166">
        <f>VLOOKUP(L652,Schnitt6!L:P,3,0)</f>
        <v>0</v>
      </c>
    </row>
    <row r="653" spans="12:32" x14ac:dyDescent="0.25">
      <c r="L653" s="264">
        <f>Member!A653</f>
        <v>16402</v>
      </c>
      <c r="M653" s="166">
        <f t="shared" si="50"/>
        <v>0</v>
      </c>
      <c r="N653" s="166">
        <f t="shared" si="51"/>
        <v>0</v>
      </c>
      <c r="O653" s="166">
        <f t="shared" si="52"/>
        <v>0</v>
      </c>
      <c r="P653" s="166">
        <f t="shared" si="53"/>
        <v>49</v>
      </c>
      <c r="S653" s="166">
        <f>VLOOKUP(L653,Schnitt1!L:P,2,0)</f>
        <v>0</v>
      </c>
      <c r="T653" s="166">
        <f>VLOOKUP(L653,Schnitt2!L:P,2,0)</f>
        <v>0</v>
      </c>
      <c r="U653" s="166">
        <f>VLOOKUP(L653,Schnitt3!L:P,2,0)</f>
        <v>0</v>
      </c>
      <c r="V653" s="166">
        <f>VLOOKUP(L653,Schnitt4!L:P,2,0)</f>
        <v>0</v>
      </c>
      <c r="W653" s="166">
        <f>VLOOKUP(L653,Schnitt5!L:P,2,0)</f>
        <v>0</v>
      </c>
      <c r="X653" s="166">
        <f>VLOOKUP(L653,Schnitt6!L:P,2,0)</f>
        <v>0</v>
      </c>
      <c r="AA653" s="166">
        <f>VLOOKUP(L653,Schnitt1!L:P,3,0)</f>
        <v>0</v>
      </c>
      <c r="AB653" s="166">
        <f>VLOOKUP(L653,Schnitt2!L:P,3,0)</f>
        <v>0</v>
      </c>
      <c r="AC653" s="166">
        <f>VLOOKUP(L653,Schnitt3!L:P,3,0)</f>
        <v>0</v>
      </c>
      <c r="AD653" s="166">
        <f>VLOOKUP(L653,Schnitt4!L:P,3,0)</f>
        <v>0</v>
      </c>
      <c r="AE653" s="166">
        <f>VLOOKUP(L653,Schnitt5!L:P,3,0)</f>
        <v>0</v>
      </c>
      <c r="AF653" s="166">
        <f>VLOOKUP(L653,Schnitt6!L:P,3,0)</f>
        <v>0</v>
      </c>
    </row>
    <row r="654" spans="12:32" x14ac:dyDescent="0.25">
      <c r="L654" s="264">
        <f>Member!A654</f>
        <v>16763</v>
      </c>
      <c r="M654" s="166">
        <f t="shared" si="50"/>
        <v>0</v>
      </c>
      <c r="N654" s="166">
        <f t="shared" si="51"/>
        <v>0</v>
      </c>
      <c r="O654" s="166">
        <f t="shared" si="52"/>
        <v>0</v>
      </c>
      <c r="P654" s="166">
        <f t="shared" si="53"/>
        <v>49</v>
      </c>
      <c r="S654" s="166">
        <f>VLOOKUP(L654,Schnitt1!L:P,2,0)</f>
        <v>0</v>
      </c>
      <c r="T654" s="166">
        <f>VLOOKUP(L654,Schnitt2!L:P,2,0)</f>
        <v>0</v>
      </c>
      <c r="U654" s="166">
        <f>VLOOKUP(L654,Schnitt3!L:P,2,0)</f>
        <v>0</v>
      </c>
      <c r="V654" s="166">
        <f>VLOOKUP(L654,Schnitt4!L:P,2,0)</f>
        <v>0</v>
      </c>
      <c r="W654" s="166">
        <f>VLOOKUP(L654,Schnitt5!L:P,2,0)</f>
        <v>0</v>
      </c>
      <c r="X654" s="166">
        <f>VLOOKUP(L654,Schnitt6!L:P,2,0)</f>
        <v>0</v>
      </c>
      <c r="AA654" s="166">
        <f>VLOOKUP(L654,Schnitt1!L:P,3,0)</f>
        <v>0</v>
      </c>
      <c r="AB654" s="166">
        <f>VLOOKUP(L654,Schnitt2!L:P,3,0)</f>
        <v>0</v>
      </c>
      <c r="AC654" s="166">
        <f>VLOOKUP(L654,Schnitt3!L:P,3,0)</f>
        <v>0</v>
      </c>
      <c r="AD654" s="166">
        <f>VLOOKUP(L654,Schnitt4!L:P,3,0)</f>
        <v>0</v>
      </c>
      <c r="AE654" s="166">
        <f>VLOOKUP(L654,Schnitt5!L:P,3,0)</f>
        <v>0</v>
      </c>
      <c r="AF654" s="166">
        <f>VLOOKUP(L654,Schnitt6!L:P,3,0)</f>
        <v>0</v>
      </c>
    </row>
    <row r="655" spans="12:32" x14ac:dyDescent="0.25">
      <c r="L655" s="264">
        <f>Member!A655</f>
        <v>16391</v>
      </c>
      <c r="M655" s="166">
        <f t="shared" si="50"/>
        <v>0</v>
      </c>
      <c r="N655" s="166">
        <f t="shared" si="51"/>
        <v>0</v>
      </c>
      <c r="O655" s="166">
        <f t="shared" si="52"/>
        <v>0</v>
      </c>
      <c r="P655" s="166">
        <f t="shared" si="53"/>
        <v>49</v>
      </c>
      <c r="S655" s="166">
        <f>VLOOKUP(L655,Schnitt1!L:P,2,0)</f>
        <v>0</v>
      </c>
      <c r="T655" s="166">
        <f>VLOOKUP(L655,Schnitt2!L:P,2,0)</f>
        <v>0</v>
      </c>
      <c r="U655" s="166">
        <f>VLOOKUP(L655,Schnitt3!L:P,2,0)</f>
        <v>0</v>
      </c>
      <c r="V655" s="166">
        <f>VLOOKUP(L655,Schnitt4!L:P,2,0)</f>
        <v>0</v>
      </c>
      <c r="W655" s="166">
        <f>VLOOKUP(L655,Schnitt5!L:P,2,0)</f>
        <v>0</v>
      </c>
      <c r="X655" s="166">
        <f>VLOOKUP(L655,Schnitt6!L:P,2,0)</f>
        <v>0</v>
      </c>
      <c r="AA655" s="166">
        <f>VLOOKUP(L655,Schnitt1!L:P,3,0)</f>
        <v>0</v>
      </c>
      <c r="AB655" s="166">
        <f>VLOOKUP(L655,Schnitt2!L:P,3,0)</f>
        <v>0</v>
      </c>
      <c r="AC655" s="166">
        <f>VLOOKUP(L655,Schnitt3!L:P,3,0)</f>
        <v>0</v>
      </c>
      <c r="AD655" s="166">
        <f>VLOOKUP(L655,Schnitt4!L:P,3,0)</f>
        <v>0</v>
      </c>
      <c r="AE655" s="166">
        <f>VLOOKUP(L655,Schnitt5!L:P,3,0)</f>
        <v>0</v>
      </c>
      <c r="AF655" s="166">
        <f>VLOOKUP(L655,Schnitt6!L:P,3,0)</f>
        <v>0</v>
      </c>
    </row>
    <row r="656" spans="12:32" x14ac:dyDescent="0.25">
      <c r="L656" s="264">
        <f>Member!A656</f>
        <v>25802</v>
      </c>
      <c r="M656" s="166">
        <f t="shared" si="50"/>
        <v>0</v>
      </c>
      <c r="N656" s="166">
        <f t="shared" si="51"/>
        <v>0</v>
      </c>
      <c r="O656" s="166">
        <f t="shared" si="52"/>
        <v>0</v>
      </c>
      <c r="P656" s="166">
        <f t="shared" si="53"/>
        <v>49</v>
      </c>
      <c r="S656" s="166">
        <f>VLOOKUP(L656,Schnitt1!L:P,2,0)</f>
        <v>0</v>
      </c>
      <c r="T656" s="166">
        <f>VLOOKUP(L656,Schnitt2!L:P,2,0)</f>
        <v>0</v>
      </c>
      <c r="U656" s="166">
        <f>VLOOKUP(L656,Schnitt3!L:P,2,0)</f>
        <v>0</v>
      </c>
      <c r="V656" s="166">
        <f>VLOOKUP(L656,Schnitt4!L:P,2,0)</f>
        <v>0</v>
      </c>
      <c r="W656" s="166">
        <f>VLOOKUP(L656,Schnitt5!L:P,2,0)</f>
        <v>0</v>
      </c>
      <c r="X656" s="166">
        <f>VLOOKUP(L656,Schnitt6!L:P,2,0)</f>
        <v>0</v>
      </c>
      <c r="AA656" s="166">
        <f>VLOOKUP(L656,Schnitt1!L:P,3,0)</f>
        <v>0</v>
      </c>
      <c r="AB656" s="166">
        <f>VLOOKUP(L656,Schnitt2!L:P,3,0)</f>
        <v>0</v>
      </c>
      <c r="AC656" s="166">
        <f>VLOOKUP(L656,Schnitt3!L:P,3,0)</f>
        <v>0</v>
      </c>
      <c r="AD656" s="166">
        <f>VLOOKUP(L656,Schnitt4!L:P,3,0)</f>
        <v>0</v>
      </c>
      <c r="AE656" s="166">
        <f>VLOOKUP(L656,Schnitt5!L:P,3,0)</f>
        <v>0</v>
      </c>
      <c r="AF656" s="166">
        <f>VLOOKUP(L656,Schnitt6!L:P,3,0)</f>
        <v>0</v>
      </c>
    </row>
    <row r="657" spans="12:32" x14ac:dyDescent="0.25">
      <c r="L657" s="264">
        <f>Member!A657</f>
        <v>16390</v>
      </c>
      <c r="M657" s="166">
        <f t="shared" si="50"/>
        <v>0</v>
      </c>
      <c r="N657" s="166">
        <f t="shared" si="51"/>
        <v>0</v>
      </c>
      <c r="O657" s="166">
        <f t="shared" si="52"/>
        <v>0</v>
      </c>
      <c r="P657" s="166">
        <f t="shared" si="53"/>
        <v>49</v>
      </c>
      <c r="S657" s="166">
        <f>VLOOKUP(L657,Schnitt1!L:P,2,0)</f>
        <v>0</v>
      </c>
      <c r="T657" s="166">
        <f>VLOOKUP(L657,Schnitt2!L:P,2,0)</f>
        <v>0</v>
      </c>
      <c r="U657" s="166">
        <f>VLOOKUP(L657,Schnitt3!L:P,2,0)</f>
        <v>0</v>
      </c>
      <c r="V657" s="166">
        <f>VLOOKUP(L657,Schnitt4!L:P,2,0)</f>
        <v>0</v>
      </c>
      <c r="W657" s="166">
        <f>VLOOKUP(L657,Schnitt5!L:P,2,0)</f>
        <v>0</v>
      </c>
      <c r="X657" s="166">
        <f>VLOOKUP(L657,Schnitt6!L:P,2,0)</f>
        <v>0</v>
      </c>
      <c r="AA657" s="166">
        <f>VLOOKUP(L657,Schnitt1!L:P,3,0)</f>
        <v>0</v>
      </c>
      <c r="AB657" s="166">
        <f>VLOOKUP(L657,Schnitt2!L:P,3,0)</f>
        <v>0</v>
      </c>
      <c r="AC657" s="166">
        <f>VLOOKUP(L657,Schnitt3!L:P,3,0)</f>
        <v>0</v>
      </c>
      <c r="AD657" s="166">
        <f>VLOOKUP(L657,Schnitt4!L:P,3,0)</f>
        <v>0</v>
      </c>
      <c r="AE657" s="166">
        <f>VLOOKUP(L657,Schnitt5!L:P,3,0)</f>
        <v>0</v>
      </c>
      <c r="AF657" s="166">
        <f>VLOOKUP(L657,Schnitt6!L:P,3,0)</f>
        <v>0</v>
      </c>
    </row>
    <row r="658" spans="12:32" x14ac:dyDescent="0.25">
      <c r="L658" s="264">
        <f>Member!A658</f>
        <v>21197</v>
      </c>
      <c r="M658" s="166">
        <f t="shared" si="50"/>
        <v>0</v>
      </c>
      <c r="N658" s="166">
        <f t="shared" si="51"/>
        <v>0</v>
      </c>
      <c r="O658" s="166">
        <f t="shared" si="52"/>
        <v>0</v>
      </c>
      <c r="P658" s="166">
        <f t="shared" si="53"/>
        <v>49</v>
      </c>
      <c r="S658" s="166">
        <f>VLOOKUP(L658,Schnitt1!L:P,2,0)</f>
        <v>0</v>
      </c>
      <c r="T658" s="166">
        <f>VLOOKUP(L658,Schnitt2!L:P,2,0)</f>
        <v>0</v>
      </c>
      <c r="U658" s="166">
        <f>VLOOKUP(L658,Schnitt3!L:P,2,0)</f>
        <v>0</v>
      </c>
      <c r="V658" s="166">
        <f>VLOOKUP(L658,Schnitt4!L:P,2,0)</f>
        <v>0</v>
      </c>
      <c r="W658" s="166">
        <f>VLOOKUP(L658,Schnitt5!L:P,2,0)</f>
        <v>0</v>
      </c>
      <c r="X658" s="166">
        <f>VLOOKUP(L658,Schnitt6!L:P,2,0)</f>
        <v>0</v>
      </c>
      <c r="AA658" s="166">
        <f>VLOOKUP(L658,Schnitt1!L:P,3,0)</f>
        <v>0</v>
      </c>
      <c r="AB658" s="166">
        <f>VLOOKUP(L658,Schnitt2!L:P,3,0)</f>
        <v>0</v>
      </c>
      <c r="AC658" s="166">
        <f>VLOOKUP(L658,Schnitt3!L:P,3,0)</f>
        <v>0</v>
      </c>
      <c r="AD658" s="166">
        <f>VLOOKUP(L658,Schnitt4!L:P,3,0)</f>
        <v>0</v>
      </c>
      <c r="AE658" s="166">
        <f>VLOOKUP(L658,Schnitt5!L:P,3,0)</f>
        <v>0</v>
      </c>
      <c r="AF658" s="166">
        <f>VLOOKUP(L658,Schnitt6!L:P,3,0)</f>
        <v>0</v>
      </c>
    </row>
    <row r="659" spans="12:32" x14ac:dyDescent="0.25">
      <c r="L659" s="264">
        <f>Member!A659</f>
        <v>38932</v>
      </c>
      <c r="M659" s="166">
        <f t="shared" si="50"/>
        <v>0</v>
      </c>
      <c r="N659" s="166">
        <f t="shared" si="51"/>
        <v>0</v>
      </c>
      <c r="O659" s="166">
        <f t="shared" si="52"/>
        <v>0</v>
      </c>
      <c r="P659" s="166">
        <f t="shared" si="53"/>
        <v>49</v>
      </c>
      <c r="S659" s="166">
        <f>VLOOKUP(L659,Schnitt1!L:P,2,0)</f>
        <v>0</v>
      </c>
      <c r="T659" s="166">
        <f>VLOOKUP(L659,Schnitt2!L:P,2,0)</f>
        <v>0</v>
      </c>
      <c r="U659" s="166">
        <f>VLOOKUP(L659,Schnitt3!L:P,2,0)</f>
        <v>0</v>
      </c>
      <c r="V659" s="166">
        <f>VLOOKUP(L659,Schnitt4!L:P,2,0)</f>
        <v>0</v>
      </c>
      <c r="W659" s="166">
        <f>VLOOKUP(L659,Schnitt5!L:P,2,0)</f>
        <v>0</v>
      </c>
      <c r="X659" s="166">
        <f>VLOOKUP(L659,Schnitt6!L:P,2,0)</f>
        <v>0</v>
      </c>
      <c r="AA659" s="166">
        <f>VLOOKUP(L659,Schnitt1!L:P,3,0)</f>
        <v>0</v>
      </c>
      <c r="AB659" s="166">
        <f>VLOOKUP(L659,Schnitt2!L:P,3,0)</f>
        <v>0</v>
      </c>
      <c r="AC659" s="166">
        <f>VLOOKUP(L659,Schnitt3!L:P,3,0)</f>
        <v>0</v>
      </c>
      <c r="AD659" s="166">
        <f>VLOOKUP(L659,Schnitt4!L:P,3,0)</f>
        <v>0</v>
      </c>
      <c r="AE659" s="166">
        <f>VLOOKUP(L659,Schnitt5!L:P,3,0)</f>
        <v>0</v>
      </c>
      <c r="AF659" s="166">
        <f>VLOOKUP(L659,Schnitt6!L:P,3,0)</f>
        <v>0</v>
      </c>
    </row>
    <row r="660" spans="12:32" x14ac:dyDescent="0.25">
      <c r="L660" s="264">
        <f>Member!A660</f>
        <v>38634</v>
      </c>
      <c r="M660" s="166">
        <f t="shared" si="50"/>
        <v>0</v>
      </c>
      <c r="N660" s="166">
        <f t="shared" si="51"/>
        <v>0</v>
      </c>
      <c r="O660" s="166">
        <f t="shared" si="52"/>
        <v>0</v>
      </c>
      <c r="P660" s="166">
        <f t="shared" si="53"/>
        <v>49</v>
      </c>
      <c r="S660" s="166">
        <f>VLOOKUP(L660,Schnitt1!L:P,2,0)</f>
        <v>0</v>
      </c>
      <c r="T660" s="166">
        <f>VLOOKUP(L660,Schnitt2!L:P,2,0)</f>
        <v>0</v>
      </c>
      <c r="U660" s="166">
        <f>VLOOKUP(L660,Schnitt3!L:P,2,0)</f>
        <v>0</v>
      </c>
      <c r="V660" s="166">
        <f>VLOOKUP(L660,Schnitt4!L:P,2,0)</f>
        <v>0</v>
      </c>
      <c r="W660" s="166">
        <f>VLOOKUP(L660,Schnitt5!L:P,2,0)</f>
        <v>0</v>
      </c>
      <c r="X660" s="166">
        <f>VLOOKUP(L660,Schnitt6!L:P,2,0)</f>
        <v>0</v>
      </c>
      <c r="AA660" s="166">
        <f>VLOOKUP(L660,Schnitt1!L:P,3,0)</f>
        <v>0</v>
      </c>
      <c r="AB660" s="166">
        <f>VLOOKUP(L660,Schnitt2!L:P,3,0)</f>
        <v>0</v>
      </c>
      <c r="AC660" s="166">
        <f>VLOOKUP(L660,Schnitt3!L:P,3,0)</f>
        <v>0</v>
      </c>
      <c r="AD660" s="166">
        <f>VLOOKUP(L660,Schnitt4!L:P,3,0)</f>
        <v>0</v>
      </c>
      <c r="AE660" s="166">
        <f>VLOOKUP(L660,Schnitt5!L:P,3,0)</f>
        <v>0</v>
      </c>
      <c r="AF660" s="166">
        <f>VLOOKUP(L660,Schnitt6!L:P,3,0)</f>
        <v>0</v>
      </c>
    </row>
    <row r="661" spans="12:32" x14ac:dyDescent="0.25">
      <c r="L661" s="264">
        <f>Member!A661</f>
        <v>38969</v>
      </c>
      <c r="M661" s="166">
        <f t="shared" si="50"/>
        <v>0</v>
      </c>
      <c r="N661" s="166">
        <f t="shared" si="51"/>
        <v>0</v>
      </c>
      <c r="O661" s="166">
        <f t="shared" si="52"/>
        <v>0</v>
      </c>
      <c r="P661" s="166">
        <f t="shared" si="53"/>
        <v>49</v>
      </c>
      <c r="S661" s="166">
        <f>VLOOKUP(L661,Schnitt1!L:P,2,0)</f>
        <v>0</v>
      </c>
      <c r="T661" s="166">
        <f>VLOOKUP(L661,Schnitt2!L:P,2,0)</f>
        <v>0</v>
      </c>
      <c r="U661" s="166">
        <f>VLOOKUP(L661,Schnitt3!L:P,2,0)</f>
        <v>0</v>
      </c>
      <c r="V661" s="166">
        <f>VLOOKUP(L661,Schnitt4!L:P,2,0)</f>
        <v>0</v>
      </c>
      <c r="W661" s="166">
        <f>VLOOKUP(L661,Schnitt5!L:P,2,0)</f>
        <v>0</v>
      </c>
      <c r="X661" s="166">
        <f>VLOOKUP(L661,Schnitt6!L:P,2,0)</f>
        <v>0</v>
      </c>
      <c r="AA661" s="166">
        <f>VLOOKUP(L661,Schnitt1!L:P,3,0)</f>
        <v>0</v>
      </c>
      <c r="AB661" s="166">
        <f>VLOOKUP(L661,Schnitt2!L:P,3,0)</f>
        <v>0</v>
      </c>
      <c r="AC661" s="166">
        <f>VLOOKUP(L661,Schnitt3!L:P,3,0)</f>
        <v>0</v>
      </c>
      <c r="AD661" s="166">
        <f>VLOOKUP(L661,Schnitt4!L:P,3,0)</f>
        <v>0</v>
      </c>
      <c r="AE661" s="166">
        <f>VLOOKUP(L661,Schnitt5!L:P,3,0)</f>
        <v>0</v>
      </c>
      <c r="AF661" s="166">
        <f>VLOOKUP(L661,Schnitt6!L:P,3,0)</f>
        <v>0</v>
      </c>
    </row>
    <row r="662" spans="12:32" x14ac:dyDescent="0.25">
      <c r="L662" s="264">
        <f>Member!A662</f>
        <v>38949</v>
      </c>
      <c r="M662" s="166">
        <f t="shared" si="50"/>
        <v>0</v>
      </c>
      <c r="N662" s="166">
        <f t="shared" si="51"/>
        <v>0</v>
      </c>
      <c r="O662" s="166">
        <f t="shared" si="52"/>
        <v>0</v>
      </c>
      <c r="P662" s="166">
        <f t="shared" si="53"/>
        <v>49</v>
      </c>
      <c r="S662" s="166">
        <f>VLOOKUP(L662,Schnitt1!L:P,2,0)</f>
        <v>0</v>
      </c>
      <c r="T662" s="166">
        <f>VLOOKUP(L662,Schnitt2!L:P,2,0)</f>
        <v>0</v>
      </c>
      <c r="U662" s="166">
        <f>VLOOKUP(L662,Schnitt3!L:P,2,0)</f>
        <v>0</v>
      </c>
      <c r="V662" s="166">
        <f>VLOOKUP(L662,Schnitt4!L:P,2,0)</f>
        <v>0</v>
      </c>
      <c r="W662" s="166">
        <f>VLOOKUP(L662,Schnitt5!L:P,2,0)</f>
        <v>0</v>
      </c>
      <c r="X662" s="166">
        <f>VLOOKUP(L662,Schnitt6!L:P,2,0)</f>
        <v>0</v>
      </c>
      <c r="AA662" s="166">
        <f>VLOOKUP(L662,Schnitt1!L:P,3,0)</f>
        <v>0</v>
      </c>
      <c r="AB662" s="166">
        <f>VLOOKUP(L662,Schnitt2!L:P,3,0)</f>
        <v>0</v>
      </c>
      <c r="AC662" s="166">
        <f>VLOOKUP(L662,Schnitt3!L:P,3,0)</f>
        <v>0</v>
      </c>
      <c r="AD662" s="166">
        <f>VLOOKUP(L662,Schnitt4!L:P,3,0)</f>
        <v>0</v>
      </c>
      <c r="AE662" s="166">
        <f>VLOOKUP(L662,Schnitt5!L:P,3,0)</f>
        <v>0</v>
      </c>
      <c r="AF662" s="166">
        <f>VLOOKUP(L662,Schnitt6!L:P,3,0)</f>
        <v>0</v>
      </c>
    </row>
    <row r="663" spans="12:32" x14ac:dyDescent="0.25">
      <c r="L663" s="264">
        <f>Member!A663</f>
        <v>25554</v>
      </c>
      <c r="M663" s="166">
        <f t="shared" si="50"/>
        <v>1044</v>
      </c>
      <c r="N663" s="166">
        <f t="shared" si="51"/>
        <v>6</v>
      </c>
      <c r="O663" s="166">
        <f t="shared" si="52"/>
        <v>173.99999933699999</v>
      </c>
      <c r="P663" s="166">
        <f t="shared" si="53"/>
        <v>27</v>
      </c>
      <c r="S663" s="166">
        <f>VLOOKUP(L663,Schnitt1!L:P,2,0)</f>
        <v>1044</v>
      </c>
      <c r="T663" s="166">
        <f>VLOOKUP(L663,Schnitt2!L:P,2,0)</f>
        <v>0</v>
      </c>
      <c r="U663" s="166">
        <f>VLOOKUP(L663,Schnitt3!L:P,2,0)</f>
        <v>0</v>
      </c>
      <c r="V663" s="166">
        <f>VLOOKUP(L663,Schnitt4!L:P,2,0)</f>
        <v>0</v>
      </c>
      <c r="W663" s="166">
        <f>VLOOKUP(L663,Schnitt5!L:P,2,0)</f>
        <v>0</v>
      </c>
      <c r="X663" s="166">
        <f>VLOOKUP(L663,Schnitt6!L:P,2,0)</f>
        <v>0</v>
      </c>
      <c r="AA663" s="166">
        <f>VLOOKUP(L663,Schnitt1!L:P,3,0)</f>
        <v>6</v>
      </c>
      <c r="AB663" s="166">
        <f>VLOOKUP(L663,Schnitt2!L:P,3,0)</f>
        <v>0</v>
      </c>
      <c r="AC663" s="166">
        <f>VLOOKUP(L663,Schnitt3!L:P,3,0)</f>
        <v>0</v>
      </c>
      <c r="AD663" s="166">
        <f>VLOOKUP(L663,Schnitt4!L:P,3,0)</f>
        <v>0</v>
      </c>
      <c r="AE663" s="166">
        <f>VLOOKUP(L663,Schnitt5!L:P,3,0)</f>
        <v>0</v>
      </c>
      <c r="AF663" s="166">
        <f>VLOOKUP(L663,Schnitt6!L:P,3,0)</f>
        <v>0</v>
      </c>
    </row>
    <row r="664" spans="12:32" x14ac:dyDescent="0.25">
      <c r="L664" s="264">
        <f>Member!A664</f>
        <v>38706</v>
      </c>
      <c r="M664" s="166">
        <f t="shared" si="50"/>
        <v>0</v>
      </c>
      <c r="N664" s="166">
        <f t="shared" si="51"/>
        <v>0</v>
      </c>
      <c r="O664" s="166">
        <f t="shared" si="52"/>
        <v>0</v>
      </c>
      <c r="P664" s="166">
        <f t="shared" si="53"/>
        <v>49</v>
      </c>
      <c r="S664" s="166">
        <f>VLOOKUP(L664,Schnitt1!L:P,2,0)</f>
        <v>0</v>
      </c>
      <c r="T664" s="166">
        <f>VLOOKUP(L664,Schnitt2!L:P,2,0)</f>
        <v>0</v>
      </c>
      <c r="U664" s="166">
        <f>VLOOKUP(L664,Schnitt3!L:P,2,0)</f>
        <v>0</v>
      </c>
      <c r="V664" s="166">
        <f>VLOOKUP(L664,Schnitt4!L:P,2,0)</f>
        <v>0</v>
      </c>
      <c r="W664" s="166">
        <f>VLOOKUP(L664,Schnitt5!L:P,2,0)</f>
        <v>0</v>
      </c>
      <c r="X664" s="166">
        <f>VLOOKUP(L664,Schnitt6!L:P,2,0)</f>
        <v>0</v>
      </c>
      <c r="AA664" s="166">
        <f>VLOOKUP(L664,Schnitt1!L:P,3,0)</f>
        <v>0</v>
      </c>
      <c r="AB664" s="166">
        <f>VLOOKUP(L664,Schnitt2!L:P,3,0)</f>
        <v>0</v>
      </c>
      <c r="AC664" s="166">
        <f>VLOOKUP(L664,Schnitt3!L:P,3,0)</f>
        <v>0</v>
      </c>
      <c r="AD664" s="166">
        <f>VLOOKUP(L664,Schnitt4!L:P,3,0)</f>
        <v>0</v>
      </c>
      <c r="AE664" s="166">
        <f>VLOOKUP(L664,Schnitt5!L:P,3,0)</f>
        <v>0</v>
      </c>
      <c r="AF664" s="166">
        <f>VLOOKUP(L664,Schnitt6!L:P,3,0)</f>
        <v>0</v>
      </c>
    </row>
    <row r="665" spans="12:32" x14ac:dyDescent="0.25">
      <c r="L665" s="264">
        <f>Member!A665</f>
        <v>38927</v>
      </c>
      <c r="M665" s="166">
        <f t="shared" si="50"/>
        <v>0</v>
      </c>
      <c r="N665" s="166">
        <f t="shared" si="51"/>
        <v>0</v>
      </c>
      <c r="O665" s="166">
        <f t="shared" si="52"/>
        <v>0</v>
      </c>
      <c r="P665" s="166">
        <f t="shared" si="53"/>
        <v>49</v>
      </c>
      <c r="S665" s="166">
        <f>VLOOKUP(L665,Schnitt1!L:P,2,0)</f>
        <v>0</v>
      </c>
      <c r="T665" s="166">
        <f>VLOOKUP(L665,Schnitt2!L:P,2,0)</f>
        <v>0</v>
      </c>
      <c r="U665" s="166">
        <f>VLOOKUP(L665,Schnitt3!L:P,2,0)</f>
        <v>0</v>
      </c>
      <c r="V665" s="166">
        <f>VLOOKUP(L665,Schnitt4!L:P,2,0)</f>
        <v>0</v>
      </c>
      <c r="W665" s="166">
        <f>VLOOKUP(L665,Schnitt5!L:P,2,0)</f>
        <v>0</v>
      </c>
      <c r="X665" s="166">
        <f>VLOOKUP(L665,Schnitt6!L:P,2,0)</f>
        <v>0</v>
      </c>
      <c r="AA665" s="166">
        <f>VLOOKUP(L665,Schnitt1!L:P,3,0)</f>
        <v>0</v>
      </c>
      <c r="AB665" s="166">
        <f>VLOOKUP(L665,Schnitt2!L:P,3,0)</f>
        <v>0</v>
      </c>
      <c r="AC665" s="166">
        <f>VLOOKUP(L665,Schnitt3!L:P,3,0)</f>
        <v>0</v>
      </c>
      <c r="AD665" s="166">
        <f>VLOOKUP(L665,Schnitt4!L:P,3,0)</f>
        <v>0</v>
      </c>
      <c r="AE665" s="166">
        <f>VLOOKUP(L665,Schnitt5!L:P,3,0)</f>
        <v>0</v>
      </c>
      <c r="AF665" s="166">
        <f>VLOOKUP(L665,Schnitt6!L:P,3,0)</f>
        <v>0</v>
      </c>
    </row>
    <row r="666" spans="12:32" x14ac:dyDescent="0.25">
      <c r="L666" s="264">
        <f>Member!A666</f>
        <v>16398</v>
      </c>
      <c r="M666" s="166">
        <f t="shared" si="50"/>
        <v>1001</v>
      </c>
      <c r="N666" s="166">
        <f t="shared" si="51"/>
        <v>6</v>
      </c>
      <c r="O666" s="166">
        <f t="shared" si="52"/>
        <v>166.83333266733334</v>
      </c>
      <c r="P666" s="166">
        <f t="shared" si="53"/>
        <v>35</v>
      </c>
      <c r="S666" s="166">
        <f>VLOOKUP(L666,Schnitt1!L:P,2,0)</f>
        <v>1001</v>
      </c>
      <c r="T666" s="166">
        <f>VLOOKUP(L666,Schnitt2!L:P,2,0)</f>
        <v>0</v>
      </c>
      <c r="U666" s="166">
        <f>VLOOKUP(L666,Schnitt3!L:P,2,0)</f>
        <v>0</v>
      </c>
      <c r="V666" s="166">
        <f>VLOOKUP(L666,Schnitt4!L:P,2,0)</f>
        <v>0</v>
      </c>
      <c r="W666" s="166">
        <f>VLOOKUP(L666,Schnitt5!L:P,2,0)</f>
        <v>0</v>
      </c>
      <c r="X666" s="166">
        <f>VLOOKUP(L666,Schnitt6!L:P,2,0)</f>
        <v>0</v>
      </c>
      <c r="AA666" s="166">
        <f>VLOOKUP(L666,Schnitt1!L:P,3,0)</f>
        <v>6</v>
      </c>
      <c r="AB666" s="166">
        <f>VLOOKUP(L666,Schnitt2!L:P,3,0)</f>
        <v>0</v>
      </c>
      <c r="AC666" s="166">
        <f>VLOOKUP(L666,Schnitt3!L:P,3,0)</f>
        <v>0</v>
      </c>
      <c r="AD666" s="166">
        <f>VLOOKUP(L666,Schnitt4!L:P,3,0)</f>
        <v>0</v>
      </c>
      <c r="AE666" s="166">
        <f>VLOOKUP(L666,Schnitt5!L:P,3,0)</f>
        <v>0</v>
      </c>
      <c r="AF666" s="166">
        <f>VLOOKUP(L666,Schnitt6!L:P,3,0)</f>
        <v>0</v>
      </c>
    </row>
    <row r="667" spans="12:32" x14ac:dyDescent="0.25">
      <c r="L667" s="264">
        <f>Member!A667</f>
        <v>38673</v>
      </c>
      <c r="M667" s="166">
        <f t="shared" si="50"/>
        <v>0</v>
      </c>
      <c r="N667" s="166">
        <f t="shared" si="51"/>
        <v>0</v>
      </c>
      <c r="O667" s="166">
        <f t="shared" si="52"/>
        <v>0</v>
      </c>
      <c r="P667" s="166">
        <f t="shared" si="53"/>
        <v>49</v>
      </c>
      <c r="S667" s="166">
        <f>VLOOKUP(L667,Schnitt1!L:P,2,0)</f>
        <v>0</v>
      </c>
      <c r="T667" s="166">
        <f>VLOOKUP(L667,Schnitt2!L:P,2,0)</f>
        <v>0</v>
      </c>
      <c r="U667" s="166">
        <f>VLOOKUP(L667,Schnitt3!L:P,2,0)</f>
        <v>0</v>
      </c>
      <c r="V667" s="166">
        <f>VLOOKUP(L667,Schnitt4!L:P,2,0)</f>
        <v>0</v>
      </c>
      <c r="W667" s="166">
        <f>VLOOKUP(L667,Schnitt5!L:P,2,0)</f>
        <v>0</v>
      </c>
      <c r="X667" s="166">
        <f>VLOOKUP(L667,Schnitt6!L:P,2,0)</f>
        <v>0</v>
      </c>
      <c r="AA667" s="166">
        <f>VLOOKUP(L667,Schnitt1!L:P,3,0)</f>
        <v>0</v>
      </c>
      <c r="AB667" s="166">
        <f>VLOOKUP(L667,Schnitt2!L:P,3,0)</f>
        <v>0</v>
      </c>
      <c r="AC667" s="166">
        <f>VLOOKUP(L667,Schnitt3!L:P,3,0)</f>
        <v>0</v>
      </c>
      <c r="AD667" s="166">
        <f>VLOOKUP(L667,Schnitt4!L:P,3,0)</f>
        <v>0</v>
      </c>
      <c r="AE667" s="166">
        <f>VLOOKUP(L667,Schnitt5!L:P,3,0)</f>
        <v>0</v>
      </c>
      <c r="AF667" s="166">
        <f>VLOOKUP(L667,Schnitt6!L:P,3,0)</f>
        <v>0</v>
      </c>
    </row>
    <row r="668" spans="12:32" x14ac:dyDescent="0.25">
      <c r="L668" s="264">
        <f>Member!A668</f>
        <v>7418</v>
      </c>
      <c r="M668" s="166">
        <f t="shared" si="50"/>
        <v>0</v>
      </c>
      <c r="N668" s="166">
        <f t="shared" si="51"/>
        <v>0</v>
      </c>
      <c r="O668" s="166">
        <f t="shared" si="52"/>
        <v>0</v>
      </c>
      <c r="P668" s="166">
        <f t="shared" si="53"/>
        <v>49</v>
      </c>
      <c r="S668" s="166">
        <f>VLOOKUP(L668,Schnitt1!L:P,2,0)</f>
        <v>0</v>
      </c>
      <c r="T668" s="166">
        <f>VLOOKUP(L668,Schnitt2!L:P,2,0)</f>
        <v>0</v>
      </c>
      <c r="U668" s="166">
        <f>VLOOKUP(L668,Schnitt3!L:P,2,0)</f>
        <v>0</v>
      </c>
      <c r="V668" s="166">
        <f>VLOOKUP(L668,Schnitt4!L:P,2,0)</f>
        <v>0</v>
      </c>
      <c r="W668" s="166">
        <f>VLOOKUP(L668,Schnitt5!L:P,2,0)</f>
        <v>0</v>
      </c>
      <c r="X668" s="166">
        <f>VLOOKUP(L668,Schnitt6!L:P,2,0)</f>
        <v>0</v>
      </c>
      <c r="AA668" s="166">
        <f>VLOOKUP(L668,Schnitt1!L:P,3,0)</f>
        <v>0</v>
      </c>
      <c r="AB668" s="166">
        <f>VLOOKUP(L668,Schnitt2!L:P,3,0)</f>
        <v>0</v>
      </c>
      <c r="AC668" s="166">
        <f>VLOOKUP(L668,Schnitt3!L:P,3,0)</f>
        <v>0</v>
      </c>
      <c r="AD668" s="166">
        <f>VLOOKUP(L668,Schnitt4!L:P,3,0)</f>
        <v>0</v>
      </c>
      <c r="AE668" s="166">
        <f>VLOOKUP(L668,Schnitt5!L:P,3,0)</f>
        <v>0</v>
      </c>
      <c r="AF668" s="166">
        <f>VLOOKUP(L668,Schnitt6!L:P,3,0)</f>
        <v>0</v>
      </c>
    </row>
    <row r="669" spans="12:32" x14ac:dyDescent="0.25">
      <c r="L669" s="264">
        <f>Member!A669</f>
        <v>16713</v>
      </c>
      <c r="M669" s="166">
        <f t="shared" si="50"/>
        <v>0</v>
      </c>
      <c r="N669" s="166">
        <f t="shared" si="51"/>
        <v>0</v>
      </c>
      <c r="O669" s="166">
        <f t="shared" si="52"/>
        <v>0</v>
      </c>
      <c r="P669" s="166">
        <f t="shared" si="53"/>
        <v>49</v>
      </c>
      <c r="S669" s="166">
        <f>VLOOKUP(L669,Schnitt1!L:P,2,0)</f>
        <v>0</v>
      </c>
      <c r="T669" s="166">
        <f>VLOOKUP(L669,Schnitt2!L:P,2,0)</f>
        <v>0</v>
      </c>
      <c r="U669" s="166">
        <f>VLOOKUP(L669,Schnitt3!L:P,2,0)</f>
        <v>0</v>
      </c>
      <c r="V669" s="166">
        <f>VLOOKUP(L669,Schnitt4!L:P,2,0)</f>
        <v>0</v>
      </c>
      <c r="W669" s="166">
        <f>VLOOKUP(L669,Schnitt5!L:P,2,0)</f>
        <v>0</v>
      </c>
      <c r="X669" s="166">
        <f>VLOOKUP(L669,Schnitt6!L:P,2,0)</f>
        <v>0</v>
      </c>
      <c r="AA669" s="166">
        <f>VLOOKUP(L669,Schnitt1!L:P,3,0)</f>
        <v>0</v>
      </c>
      <c r="AB669" s="166">
        <f>VLOOKUP(L669,Schnitt2!L:P,3,0)</f>
        <v>0</v>
      </c>
      <c r="AC669" s="166">
        <f>VLOOKUP(L669,Schnitt3!L:P,3,0)</f>
        <v>0</v>
      </c>
      <c r="AD669" s="166">
        <f>VLOOKUP(L669,Schnitt4!L:P,3,0)</f>
        <v>0</v>
      </c>
      <c r="AE669" s="166">
        <f>VLOOKUP(L669,Schnitt5!L:P,3,0)</f>
        <v>0</v>
      </c>
      <c r="AF669" s="166">
        <f>VLOOKUP(L669,Schnitt6!L:P,3,0)</f>
        <v>0</v>
      </c>
    </row>
    <row r="670" spans="12:32" x14ac:dyDescent="0.25">
      <c r="L670" s="264">
        <f>Member!A670</f>
        <v>7596</v>
      </c>
      <c r="M670" s="166">
        <f t="shared" si="50"/>
        <v>0</v>
      </c>
      <c r="N670" s="166">
        <f t="shared" si="51"/>
        <v>0</v>
      </c>
      <c r="O670" s="166">
        <f t="shared" si="52"/>
        <v>0</v>
      </c>
      <c r="P670" s="166">
        <f t="shared" si="53"/>
        <v>49</v>
      </c>
      <c r="S670" s="166">
        <f>VLOOKUP(L670,Schnitt1!L:P,2,0)</f>
        <v>0</v>
      </c>
      <c r="T670" s="166">
        <f>VLOOKUP(L670,Schnitt2!L:P,2,0)</f>
        <v>0</v>
      </c>
      <c r="U670" s="166">
        <f>VLOOKUP(L670,Schnitt3!L:P,2,0)</f>
        <v>0</v>
      </c>
      <c r="V670" s="166">
        <f>VLOOKUP(L670,Schnitt4!L:P,2,0)</f>
        <v>0</v>
      </c>
      <c r="W670" s="166">
        <f>VLOOKUP(L670,Schnitt5!L:P,2,0)</f>
        <v>0</v>
      </c>
      <c r="X670" s="166">
        <f>VLOOKUP(L670,Schnitt6!L:P,2,0)</f>
        <v>0</v>
      </c>
      <c r="AA670" s="166">
        <f>VLOOKUP(L670,Schnitt1!L:P,3,0)</f>
        <v>0</v>
      </c>
      <c r="AB670" s="166">
        <f>VLOOKUP(L670,Schnitt2!L:P,3,0)</f>
        <v>0</v>
      </c>
      <c r="AC670" s="166">
        <f>VLOOKUP(L670,Schnitt3!L:P,3,0)</f>
        <v>0</v>
      </c>
      <c r="AD670" s="166">
        <f>VLOOKUP(L670,Schnitt4!L:P,3,0)</f>
        <v>0</v>
      </c>
      <c r="AE670" s="166">
        <f>VLOOKUP(L670,Schnitt5!L:P,3,0)</f>
        <v>0</v>
      </c>
      <c r="AF670" s="166">
        <f>VLOOKUP(L670,Schnitt6!L:P,3,0)</f>
        <v>0</v>
      </c>
    </row>
    <row r="671" spans="12:32" x14ac:dyDescent="0.25">
      <c r="L671" s="264">
        <f>Member!A671</f>
        <v>38424</v>
      </c>
      <c r="M671" s="166">
        <f t="shared" si="50"/>
        <v>0</v>
      </c>
      <c r="N671" s="166">
        <f t="shared" si="51"/>
        <v>0</v>
      </c>
      <c r="O671" s="166">
        <f t="shared" si="52"/>
        <v>0</v>
      </c>
      <c r="P671" s="166">
        <f t="shared" si="53"/>
        <v>49</v>
      </c>
      <c r="S671" s="166">
        <f>VLOOKUP(L671,Schnitt1!L:P,2,0)</f>
        <v>0</v>
      </c>
      <c r="T671" s="166">
        <f>VLOOKUP(L671,Schnitt2!L:P,2,0)</f>
        <v>0</v>
      </c>
      <c r="U671" s="166">
        <f>VLOOKUP(L671,Schnitt3!L:P,2,0)</f>
        <v>0</v>
      </c>
      <c r="V671" s="166">
        <f>VLOOKUP(L671,Schnitt4!L:P,2,0)</f>
        <v>0</v>
      </c>
      <c r="W671" s="166">
        <f>VLOOKUP(L671,Schnitt5!L:P,2,0)</f>
        <v>0</v>
      </c>
      <c r="X671" s="166">
        <f>VLOOKUP(L671,Schnitt6!L:P,2,0)</f>
        <v>0</v>
      </c>
      <c r="AA671" s="166">
        <f>VLOOKUP(L671,Schnitt1!L:P,3,0)</f>
        <v>0</v>
      </c>
      <c r="AB671" s="166">
        <f>VLOOKUP(L671,Schnitt2!L:P,3,0)</f>
        <v>0</v>
      </c>
      <c r="AC671" s="166">
        <f>VLOOKUP(L671,Schnitt3!L:P,3,0)</f>
        <v>0</v>
      </c>
      <c r="AD671" s="166">
        <f>VLOOKUP(L671,Schnitt4!L:P,3,0)</f>
        <v>0</v>
      </c>
      <c r="AE671" s="166">
        <f>VLOOKUP(L671,Schnitt5!L:P,3,0)</f>
        <v>0</v>
      </c>
      <c r="AF671" s="166">
        <f>VLOOKUP(L671,Schnitt6!L:P,3,0)</f>
        <v>0</v>
      </c>
    </row>
    <row r="672" spans="12:32" x14ac:dyDescent="0.25">
      <c r="L672" s="264">
        <f>Member!A672</f>
        <v>38918</v>
      </c>
      <c r="M672" s="166">
        <f t="shared" si="50"/>
        <v>0</v>
      </c>
      <c r="N672" s="166">
        <f t="shared" si="51"/>
        <v>0</v>
      </c>
      <c r="O672" s="166">
        <f t="shared" si="52"/>
        <v>0</v>
      </c>
      <c r="P672" s="166">
        <f t="shared" si="53"/>
        <v>49</v>
      </c>
      <c r="S672" s="166">
        <f>VLOOKUP(L672,Schnitt1!L:P,2,0)</f>
        <v>0</v>
      </c>
      <c r="T672" s="166">
        <f>VLOOKUP(L672,Schnitt2!L:P,2,0)</f>
        <v>0</v>
      </c>
      <c r="U672" s="166">
        <f>VLOOKUP(L672,Schnitt3!L:P,2,0)</f>
        <v>0</v>
      </c>
      <c r="V672" s="166">
        <f>VLOOKUP(L672,Schnitt4!L:P,2,0)</f>
        <v>0</v>
      </c>
      <c r="W672" s="166">
        <f>VLOOKUP(L672,Schnitt5!L:P,2,0)</f>
        <v>0</v>
      </c>
      <c r="X672" s="166">
        <f>VLOOKUP(L672,Schnitt6!L:P,2,0)</f>
        <v>0</v>
      </c>
      <c r="AA672" s="166">
        <f>VLOOKUP(L672,Schnitt1!L:P,3,0)</f>
        <v>0</v>
      </c>
      <c r="AB672" s="166">
        <f>VLOOKUP(L672,Schnitt2!L:P,3,0)</f>
        <v>0</v>
      </c>
      <c r="AC672" s="166">
        <f>VLOOKUP(L672,Schnitt3!L:P,3,0)</f>
        <v>0</v>
      </c>
      <c r="AD672" s="166">
        <f>VLOOKUP(L672,Schnitt4!L:P,3,0)</f>
        <v>0</v>
      </c>
      <c r="AE672" s="166">
        <f>VLOOKUP(L672,Schnitt5!L:P,3,0)</f>
        <v>0</v>
      </c>
      <c r="AF672" s="166">
        <f>VLOOKUP(L672,Schnitt6!L:P,3,0)</f>
        <v>0</v>
      </c>
    </row>
    <row r="673" spans="12:32" x14ac:dyDescent="0.25">
      <c r="L673" s="264">
        <f>Member!A673</f>
        <v>38950</v>
      </c>
      <c r="M673" s="166">
        <f t="shared" si="50"/>
        <v>0</v>
      </c>
      <c r="N673" s="166">
        <f t="shared" si="51"/>
        <v>0</v>
      </c>
      <c r="O673" s="166">
        <f t="shared" si="52"/>
        <v>0</v>
      </c>
      <c r="P673" s="166">
        <f t="shared" si="53"/>
        <v>49</v>
      </c>
      <c r="S673" s="166">
        <f>VLOOKUP(L673,Schnitt1!L:P,2,0)</f>
        <v>0</v>
      </c>
      <c r="T673" s="166">
        <f>VLOOKUP(L673,Schnitt2!L:P,2,0)</f>
        <v>0</v>
      </c>
      <c r="U673" s="166">
        <f>VLOOKUP(L673,Schnitt3!L:P,2,0)</f>
        <v>0</v>
      </c>
      <c r="V673" s="166">
        <f>VLOOKUP(L673,Schnitt4!L:P,2,0)</f>
        <v>0</v>
      </c>
      <c r="W673" s="166">
        <f>VLOOKUP(L673,Schnitt5!L:P,2,0)</f>
        <v>0</v>
      </c>
      <c r="X673" s="166">
        <f>VLOOKUP(L673,Schnitt6!L:P,2,0)</f>
        <v>0</v>
      </c>
      <c r="AA673" s="166">
        <f>VLOOKUP(L673,Schnitt1!L:P,3,0)</f>
        <v>0</v>
      </c>
      <c r="AB673" s="166">
        <f>VLOOKUP(L673,Schnitt2!L:P,3,0)</f>
        <v>0</v>
      </c>
      <c r="AC673" s="166">
        <f>VLOOKUP(L673,Schnitt3!L:P,3,0)</f>
        <v>0</v>
      </c>
      <c r="AD673" s="166">
        <f>VLOOKUP(L673,Schnitt4!L:P,3,0)</f>
        <v>0</v>
      </c>
      <c r="AE673" s="166">
        <f>VLOOKUP(L673,Schnitt5!L:P,3,0)</f>
        <v>0</v>
      </c>
      <c r="AF673" s="166">
        <f>VLOOKUP(L673,Schnitt6!L:P,3,0)</f>
        <v>0</v>
      </c>
    </row>
    <row r="674" spans="12:32" x14ac:dyDescent="0.25">
      <c r="L674" s="264">
        <f>Member!A674</f>
        <v>38910</v>
      </c>
      <c r="M674" s="166">
        <f t="shared" si="50"/>
        <v>0</v>
      </c>
      <c r="N674" s="166">
        <f t="shared" si="51"/>
        <v>0</v>
      </c>
      <c r="O674" s="166">
        <f t="shared" si="52"/>
        <v>0</v>
      </c>
      <c r="P674" s="166">
        <f t="shared" si="53"/>
        <v>49</v>
      </c>
      <c r="S674" s="166">
        <f>VLOOKUP(L674,Schnitt1!L:P,2,0)</f>
        <v>0</v>
      </c>
      <c r="T674" s="166">
        <f>VLOOKUP(L674,Schnitt2!L:P,2,0)</f>
        <v>0</v>
      </c>
      <c r="U674" s="166">
        <f>VLOOKUP(L674,Schnitt3!L:P,2,0)</f>
        <v>0</v>
      </c>
      <c r="V674" s="166">
        <f>VLOOKUP(L674,Schnitt4!L:P,2,0)</f>
        <v>0</v>
      </c>
      <c r="W674" s="166">
        <f>VLOOKUP(L674,Schnitt5!L:P,2,0)</f>
        <v>0</v>
      </c>
      <c r="X674" s="166">
        <f>VLOOKUP(L674,Schnitt6!L:P,2,0)</f>
        <v>0</v>
      </c>
      <c r="AA674" s="166">
        <f>VLOOKUP(L674,Schnitt1!L:P,3,0)</f>
        <v>0</v>
      </c>
      <c r="AB674" s="166">
        <f>VLOOKUP(L674,Schnitt2!L:P,3,0)</f>
        <v>0</v>
      </c>
      <c r="AC674" s="166">
        <f>VLOOKUP(L674,Schnitt3!L:P,3,0)</f>
        <v>0</v>
      </c>
      <c r="AD674" s="166">
        <f>VLOOKUP(L674,Schnitt4!L:P,3,0)</f>
        <v>0</v>
      </c>
      <c r="AE674" s="166">
        <f>VLOOKUP(L674,Schnitt5!L:P,3,0)</f>
        <v>0</v>
      </c>
      <c r="AF674" s="166">
        <f>VLOOKUP(L674,Schnitt6!L:P,3,0)</f>
        <v>0</v>
      </c>
    </row>
    <row r="675" spans="12:32" x14ac:dyDescent="0.25">
      <c r="L675" s="264">
        <f>Member!A675</f>
        <v>7881</v>
      </c>
      <c r="M675" s="166">
        <f t="shared" si="50"/>
        <v>0</v>
      </c>
      <c r="N675" s="166">
        <f t="shared" si="51"/>
        <v>0</v>
      </c>
      <c r="O675" s="166">
        <f t="shared" si="52"/>
        <v>0</v>
      </c>
      <c r="P675" s="166">
        <f t="shared" si="53"/>
        <v>49</v>
      </c>
      <c r="S675" s="166">
        <f>VLOOKUP(L675,Schnitt1!L:P,2,0)</f>
        <v>0</v>
      </c>
      <c r="T675" s="166">
        <f>VLOOKUP(L675,Schnitt2!L:P,2,0)</f>
        <v>0</v>
      </c>
      <c r="U675" s="166">
        <f>VLOOKUP(L675,Schnitt3!L:P,2,0)</f>
        <v>0</v>
      </c>
      <c r="V675" s="166">
        <f>VLOOKUP(L675,Schnitt4!L:P,2,0)</f>
        <v>0</v>
      </c>
      <c r="W675" s="166">
        <f>VLOOKUP(L675,Schnitt5!L:P,2,0)</f>
        <v>0</v>
      </c>
      <c r="X675" s="166">
        <f>VLOOKUP(L675,Schnitt6!L:P,2,0)</f>
        <v>0</v>
      </c>
      <c r="AA675" s="166">
        <f>VLOOKUP(L675,Schnitt1!L:P,3,0)</f>
        <v>0</v>
      </c>
      <c r="AB675" s="166">
        <f>VLOOKUP(L675,Schnitt2!L:P,3,0)</f>
        <v>0</v>
      </c>
      <c r="AC675" s="166">
        <f>VLOOKUP(L675,Schnitt3!L:P,3,0)</f>
        <v>0</v>
      </c>
      <c r="AD675" s="166">
        <f>VLOOKUP(L675,Schnitt4!L:P,3,0)</f>
        <v>0</v>
      </c>
      <c r="AE675" s="166">
        <f>VLOOKUP(L675,Schnitt5!L:P,3,0)</f>
        <v>0</v>
      </c>
      <c r="AF675" s="166">
        <f>VLOOKUP(L675,Schnitt6!L:P,3,0)</f>
        <v>0</v>
      </c>
    </row>
    <row r="676" spans="12:32" x14ac:dyDescent="0.25">
      <c r="L676" s="264">
        <f>Member!A676</f>
        <v>7883</v>
      </c>
      <c r="M676" s="166">
        <f t="shared" si="50"/>
        <v>0</v>
      </c>
      <c r="N676" s="166">
        <f t="shared" si="51"/>
        <v>0</v>
      </c>
      <c r="O676" s="166">
        <f t="shared" si="52"/>
        <v>0</v>
      </c>
      <c r="P676" s="166">
        <f t="shared" si="53"/>
        <v>49</v>
      </c>
      <c r="S676" s="166">
        <f>VLOOKUP(L676,Schnitt1!L:P,2,0)</f>
        <v>0</v>
      </c>
      <c r="T676" s="166">
        <f>VLOOKUP(L676,Schnitt2!L:P,2,0)</f>
        <v>0</v>
      </c>
      <c r="U676" s="166">
        <f>VLOOKUP(L676,Schnitt3!L:P,2,0)</f>
        <v>0</v>
      </c>
      <c r="V676" s="166">
        <f>VLOOKUP(L676,Schnitt4!L:P,2,0)</f>
        <v>0</v>
      </c>
      <c r="W676" s="166">
        <f>VLOOKUP(L676,Schnitt5!L:P,2,0)</f>
        <v>0</v>
      </c>
      <c r="X676" s="166">
        <f>VLOOKUP(L676,Schnitt6!L:P,2,0)</f>
        <v>0</v>
      </c>
      <c r="AA676" s="166">
        <f>VLOOKUP(L676,Schnitt1!L:P,3,0)</f>
        <v>0</v>
      </c>
      <c r="AB676" s="166">
        <f>VLOOKUP(L676,Schnitt2!L:P,3,0)</f>
        <v>0</v>
      </c>
      <c r="AC676" s="166">
        <f>VLOOKUP(L676,Schnitt3!L:P,3,0)</f>
        <v>0</v>
      </c>
      <c r="AD676" s="166">
        <f>VLOOKUP(L676,Schnitt4!L:P,3,0)</f>
        <v>0</v>
      </c>
      <c r="AE676" s="166">
        <f>VLOOKUP(L676,Schnitt5!L:P,3,0)</f>
        <v>0</v>
      </c>
      <c r="AF676" s="166">
        <f>VLOOKUP(L676,Schnitt6!L:P,3,0)</f>
        <v>0</v>
      </c>
    </row>
    <row r="677" spans="12:32" x14ac:dyDescent="0.25">
      <c r="L677" s="264">
        <f>Member!A677</f>
        <v>25540</v>
      </c>
      <c r="M677" s="166">
        <f t="shared" si="50"/>
        <v>0</v>
      </c>
      <c r="N677" s="166">
        <f t="shared" si="51"/>
        <v>0</v>
      </c>
      <c r="O677" s="166">
        <f t="shared" si="52"/>
        <v>0</v>
      </c>
      <c r="P677" s="166">
        <f t="shared" si="53"/>
        <v>49</v>
      </c>
      <c r="S677" s="166">
        <f>VLOOKUP(L677,Schnitt1!L:P,2,0)</f>
        <v>0</v>
      </c>
      <c r="T677" s="166">
        <f>VLOOKUP(L677,Schnitt2!L:P,2,0)</f>
        <v>0</v>
      </c>
      <c r="U677" s="166">
        <f>VLOOKUP(L677,Schnitt3!L:P,2,0)</f>
        <v>0</v>
      </c>
      <c r="V677" s="166">
        <f>VLOOKUP(L677,Schnitt4!L:P,2,0)</f>
        <v>0</v>
      </c>
      <c r="W677" s="166">
        <f>VLOOKUP(L677,Schnitt5!L:P,2,0)</f>
        <v>0</v>
      </c>
      <c r="X677" s="166">
        <f>VLOOKUP(L677,Schnitt6!L:P,2,0)</f>
        <v>0</v>
      </c>
      <c r="AA677" s="166">
        <f>VLOOKUP(L677,Schnitt1!L:P,3,0)</f>
        <v>0</v>
      </c>
      <c r="AB677" s="166">
        <f>VLOOKUP(L677,Schnitt2!L:P,3,0)</f>
        <v>0</v>
      </c>
      <c r="AC677" s="166">
        <f>VLOOKUP(L677,Schnitt3!L:P,3,0)</f>
        <v>0</v>
      </c>
      <c r="AD677" s="166">
        <f>VLOOKUP(L677,Schnitt4!L:P,3,0)</f>
        <v>0</v>
      </c>
      <c r="AE677" s="166">
        <f>VLOOKUP(L677,Schnitt5!L:P,3,0)</f>
        <v>0</v>
      </c>
      <c r="AF677" s="166">
        <f>VLOOKUP(L677,Schnitt6!L:P,3,0)</f>
        <v>0</v>
      </c>
    </row>
    <row r="678" spans="12:32" x14ac:dyDescent="0.25">
      <c r="L678" s="264">
        <f>Member!A678</f>
        <v>38890</v>
      </c>
      <c r="M678" s="166">
        <f t="shared" si="50"/>
        <v>0</v>
      </c>
      <c r="N678" s="166">
        <f t="shared" si="51"/>
        <v>0</v>
      </c>
      <c r="O678" s="166">
        <f t="shared" si="52"/>
        <v>0</v>
      </c>
      <c r="P678" s="166">
        <f t="shared" si="53"/>
        <v>49</v>
      </c>
      <c r="S678" s="166">
        <f>VLOOKUP(L678,Schnitt1!L:P,2,0)</f>
        <v>0</v>
      </c>
      <c r="T678" s="166">
        <f>VLOOKUP(L678,Schnitt2!L:P,2,0)</f>
        <v>0</v>
      </c>
      <c r="U678" s="166">
        <f>VLOOKUP(L678,Schnitt3!L:P,2,0)</f>
        <v>0</v>
      </c>
      <c r="V678" s="166">
        <f>VLOOKUP(L678,Schnitt4!L:P,2,0)</f>
        <v>0</v>
      </c>
      <c r="W678" s="166">
        <f>VLOOKUP(L678,Schnitt5!L:P,2,0)</f>
        <v>0</v>
      </c>
      <c r="X678" s="166">
        <f>VLOOKUP(L678,Schnitt6!L:P,2,0)</f>
        <v>0</v>
      </c>
      <c r="AA678" s="166">
        <f>VLOOKUP(L678,Schnitt1!L:P,3,0)</f>
        <v>0</v>
      </c>
      <c r="AB678" s="166">
        <f>VLOOKUP(L678,Schnitt2!L:P,3,0)</f>
        <v>0</v>
      </c>
      <c r="AC678" s="166">
        <f>VLOOKUP(L678,Schnitt3!L:P,3,0)</f>
        <v>0</v>
      </c>
      <c r="AD678" s="166">
        <f>VLOOKUP(L678,Schnitt4!L:P,3,0)</f>
        <v>0</v>
      </c>
      <c r="AE678" s="166">
        <f>VLOOKUP(L678,Schnitt5!L:P,3,0)</f>
        <v>0</v>
      </c>
      <c r="AF678" s="166">
        <f>VLOOKUP(L678,Schnitt6!L:P,3,0)</f>
        <v>0</v>
      </c>
    </row>
    <row r="679" spans="12:32" x14ac:dyDescent="0.25">
      <c r="L679" s="264">
        <f>Member!A679</f>
        <v>25675</v>
      </c>
      <c r="M679" s="166">
        <f t="shared" si="50"/>
        <v>0</v>
      </c>
      <c r="N679" s="166">
        <f t="shared" si="51"/>
        <v>0</v>
      </c>
      <c r="O679" s="166">
        <f t="shared" si="52"/>
        <v>0</v>
      </c>
      <c r="P679" s="166">
        <f t="shared" si="53"/>
        <v>49</v>
      </c>
      <c r="S679" s="166">
        <f>VLOOKUP(L679,Schnitt1!L:P,2,0)</f>
        <v>0</v>
      </c>
      <c r="T679" s="166">
        <f>VLOOKUP(L679,Schnitt2!L:P,2,0)</f>
        <v>0</v>
      </c>
      <c r="U679" s="166">
        <f>VLOOKUP(L679,Schnitt3!L:P,2,0)</f>
        <v>0</v>
      </c>
      <c r="V679" s="166">
        <f>VLOOKUP(L679,Schnitt4!L:P,2,0)</f>
        <v>0</v>
      </c>
      <c r="W679" s="166">
        <f>VLOOKUP(L679,Schnitt5!L:P,2,0)</f>
        <v>0</v>
      </c>
      <c r="X679" s="166">
        <f>VLOOKUP(L679,Schnitt6!L:P,2,0)</f>
        <v>0</v>
      </c>
      <c r="AA679" s="166">
        <f>VLOOKUP(L679,Schnitt1!L:P,3,0)</f>
        <v>0</v>
      </c>
      <c r="AB679" s="166">
        <f>VLOOKUP(L679,Schnitt2!L:P,3,0)</f>
        <v>0</v>
      </c>
      <c r="AC679" s="166">
        <f>VLOOKUP(L679,Schnitt3!L:P,3,0)</f>
        <v>0</v>
      </c>
      <c r="AD679" s="166">
        <f>VLOOKUP(L679,Schnitt4!L:P,3,0)</f>
        <v>0</v>
      </c>
      <c r="AE679" s="166">
        <f>VLOOKUP(L679,Schnitt5!L:P,3,0)</f>
        <v>0</v>
      </c>
      <c r="AF679" s="166">
        <f>VLOOKUP(L679,Schnitt6!L:P,3,0)</f>
        <v>0</v>
      </c>
    </row>
    <row r="680" spans="12:32" x14ac:dyDescent="0.25">
      <c r="L680" s="264">
        <f>Member!A680</f>
        <v>7557</v>
      </c>
      <c r="M680" s="166">
        <f t="shared" si="50"/>
        <v>0</v>
      </c>
      <c r="N680" s="166">
        <f t="shared" si="51"/>
        <v>0</v>
      </c>
      <c r="O680" s="166">
        <f t="shared" si="52"/>
        <v>0</v>
      </c>
      <c r="P680" s="166">
        <f t="shared" si="53"/>
        <v>49</v>
      </c>
      <c r="S680" s="166">
        <f>VLOOKUP(L680,Schnitt1!L:P,2,0)</f>
        <v>0</v>
      </c>
      <c r="T680" s="166">
        <f>VLOOKUP(L680,Schnitt2!L:P,2,0)</f>
        <v>0</v>
      </c>
      <c r="U680" s="166">
        <f>VLOOKUP(L680,Schnitt3!L:P,2,0)</f>
        <v>0</v>
      </c>
      <c r="V680" s="166">
        <f>VLOOKUP(L680,Schnitt4!L:P,2,0)</f>
        <v>0</v>
      </c>
      <c r="W680" s="166">
        <f>VLOOKUP(L680,Schnitt5!L:P,2,0)</f>
        <v>0</v>
      </c>
      <c r="X680" s="166">
        <f>VLOOKUP(L680,Schnitt6!L:P,2,0)</f>
        <v>0</v>
      </c>
      <c r="AA680" s="166">
        <f>VLOOKUP(L680,Schnitt1!L:P,3,0)</f>
        <v>0</v>
      </c>
      <c r="AB680" s="166">
        <f>VLOOKUP(L680,Schnitt2!L:P,3,0)</f>
        <v>0</v>
      </c>
      <c r="AC680" s="166">
        <f>VLOOKUP(L680,Schnitt3!L:P,3,0)</f>
        <v>0</v>
      </c>
      <c r="AD680" s="166">
        <f>VLOOKUP(L680,Schnitt4!L:P,3,0)</f>
        <v>0</v>
      </c>
      <c r="AE680" s="166">
        <f>VLOOKUP(L680,Schnitt5!L:P,3,0)</f>
        <v>0</v>
      </c>
      <c r="AF680" s="166">
        <f>VLOOKUP(L680,Schnitt6!L:P,3,0)</f>
        <v>0</v>
      </c>
    </row>
    <row r="681" spans="12:32" x14ac:dyDescent="0.25">
      <c r="L681" s="264">
        <f>Member!A681</f>
        <v>7879</v>
      </c>
      <c r="M681" s="166">
        <f t="shared" si="50"/>
        <v>0</v>
      </c>
      <c r="N681" s="166">
        <f t="shared" si="51"/>
        <v>0</v>
      </c>
      <c r="O681" s="166">
        <f t="shared" si="52"/>
        <v>0</v>
      </c>
      <c r="P681" s="166">
        <f t="shared" si="53"/>
        <v>49</v>
      </c>
      <c r="S681" s="166">
        <f>VLOOKUP(L681,Schnitt1!L:P,2,0)</f>
        <v>0</v>
      </c>
      <c r="T681" s="166">
        <f>VLOOKUP(L681,Schnitt2!L:P,2,0)</f>
        <v>0</v>
      </c>
      <c r="U681" s="166">
        <f>VLOOKUP(L681,Schnitt3!L:P,2,0)</f>
        <v>0</v>
      </c>
      <c r="V681" s="166">
        <f>VLOOKUP(L681,Schnitt4!L:P,2,0)</f>
        <v>0</v>
      </c>
      <c r="W681" s="166">
        <f>VLOOKUP(L681,Schnitt5!L:P,2,0)</f>
        <v>0</v>
      </c>
      <c r="X681" s="166">
        <f>VLOOKUP(L681,Schnitt6!L:P,2,0)</f>
        <v>0</v>
      </c>
      <c r="AA681" s="166">
        <f>VLOOKUP(L681,Schnitt1!L:P,3,0)</f>
        <v>0</v>
      </c>
      <c r="AB681" s="166">
        <f>VLOOKUP(L681,Schnitt2!L:P,3,0)</f>
        <v>0</v>
      </c>
      <c r="AC681" s="166">
        <f>VLOOKUP(L681,Schnitt3!L:P,3,0)</f>
        <v>0</v>
      </c>
      <c r="AD681" s="166">
        <f>VLOOKUP(L681,Schnitt4!L:P,3,0)</f>
        <v>0</v>
      </c>
      <c r="AE681" s="166">
        <f>VLOOKUP(L681,Schnitt5!L:P,3,0)</f>
        <v>0</v>
      </c>
      <c r="AF681" s="166">
        <f>VLOOKUP(L681,Schnitt6!L:P,3,0)</f>
        <v>0</v>
      </c>
    </row>
    <row r="682" spans="12:32" x14ac:dyDescent="0.25">
      <c r="L682" s="264">
        <f>Member!A682</f>
        <v>38868</v>
      </c>
      <c r="M682" s="166">
        <f t="shared" si="50"/>
        <v>0</v>
      </c>
      <c r="N682" s="166">
        <f t="shared" si="51"/>
        <v>0</v>
      </c>
      <c r="O682" s="166">
        <f t="shared" si="52"/>
        <v>0</v>
      </c>
      <c r="P682" s="166">
        <f t="shared" si="53"/>
        <v>49</v>
      </c>
      <c r="S682" s="166">
        <f>VLOOKUP(L682,Schnitt1!L:P,2,0)</f>
        <v>0</v>
      </c>
      <c r="T682" s="166">
        <f>VLOOKUP(L682,Schnitt2!L:P,2,0)</f>
        <v>0</v>
      </c>
      <c r="U682" s="166">
        <f>VLOOKUP(L682,Schnitt3!L:P,2,0)</f>
        <v>0</v>
      </c>
      <c r="V682" s="166">
        <f>VLOOKUP(L682,Schnitt4!L:P,2,0)</f>
        <v>0</v>
      </c>
      <c r="W682" s="166">
        <f>VLOOKUP(L682,Schnitt5!L:P,2,0)</f>
        <v>0</v>
      </c>
      <c r="X682" s="166">
        <f>VLOOKUP(L682,Schnitt6!L:P,2,0)</f>
        <v>0</v>
      </c>
      <c r="AA682" s="166">
        <f>VLOOKUP(L682,Schnitt1!L:P,3,0)</f>
        <v>0</v>
      </c>
      <c r="AB682" s="166">
        <f>VLOOKUP(L682,Schnitt2!L:P,3,0)</f>
        <v>0</v>
      </c>
      <c r="AC682" s="166">
        <f>VLOOKUP(L682,Schnitt3!L:P,3,0)</f>
        <v>0</v>
      </c>
      <c r="AD682" s="166">
        <f>VLOOKUP(L682,Schnitt4!L:P,3,0)</f>
        <v>0</v>
      </c>
      <c r="AE682" s="166">
        <f>VLOOKUP(L682,Schnitt5!L:P,3,0)</f>
        <v>0</v>
      </c>
      <c r="AF682" s="166">
        <f>VLOOKUP(L682,Schnitt6!L:P,3,0)</f>
        <v>0</v>
      </c>
    </row>
    <row r="683" spans="12:32" x14ac:dyDescent="0.25">
      <c r="L683" s="264">
        <f>Member!A683</f>
        <v>13493</v>
      </c>
      <c r="M683" s="166">
        <f t="shared" si="50"/>
        <v>0</v>
      </c>
      <c r="N683" s="166">
        <f t="shared" si="51"/>
        <v>0</v>
      </c>
      <c r="O683" s="166">
        <f t="shared" si="52"/>
        <v>0</v>
      </c>
      <c r="P683" s="166">
        <f t="shared" si="53"/>
        <v>49</v>
      </c>
      <c r="S683" s="166">
        <f>VLOOKUP(L683,Schnitt1!L:P,2,0)</f>
        <v>0</v>
      </c>
      <c r="T683" s="166">
        <f>VLOOKUP(L683,Schnitt2!L:P,2,0)</f>
        <v>0</v>
      </c>
      <c r="U683" s="166">
        <f>VLOOKUP(L683,Schnitt3!L:P,2,0)</f>
        <v>0</v>
      </c>
      <c r="V683" s="166">
        <f>VLOOKUP(L683,Schnitt4!L:P,2,0)</f>
        <v>0</v>
      </c>
      <c r="W683" s="166">
        <f>VLOOKUP(L683,Schnitt5!L:P,2,0)</f>
        <v>0</v>
      </c>
      <c r="X683" s="166">
        <f>VLOOKUP(L683,Schnitt6!L:P,2,0)</f>
        <v>0</v>
      </c>
      <c r="AA683" s="166">
        <f>VLOOKUP(L683,Schnitt1!L:P,3,0)</f>
        <v>0</v>
      </c>
      <c r="AB683" s="166">
        <f>VLOOKUP(L683,Schnitt2!L:P,3,0)</f>
        <v>0</v>
      </c>
      <c r="AC683" s="166">
        <f>VLOOKUP(L683,Schnitt3!L:P,3,0)</f>
        <v>0</v>
      </c>
      <c r="AD683" s="166">
        <f>VLOOKUP(L683,Schnitt4!L:P,3,0)</f>
        <v>0</v>
      </c>
      <c r="AE683" s="166">
        <f>VLOOKUP(L683,Schnitt5!L:P,3,0)</f>
        <v>0</v>
      </c>
      <c r="AF683" s="166">
        <f>VLOOKUP(L683,Schnitt6!L:P,3,0)</f>
        <v>0</v>
      </c>
    </row>
    <row r="684" spans="12:32" x14ac:dyDescent="0.25">
      <c r="L684" s="264">
        <f>Member!A684</f>
        <v>38334</v>
      </c>
      <c r="M684" s="166">
        <f t="shared" si="50"/>
        <v>0</v>
      </c>
      <c r="N684" s="166">
        <f t="shared" si="51"/>
        <v>0</v>
      </c>
      <c r="O684" s="166">
        <f t="shared" si="52"/>
        <v>0</v>
      </c>
      <c r="P684" s="166">
        <f t="shared" si="53"/>
        <v>49</v>
      </c>
      <c r="S684" s="166">
        <f>VLOOKUP(L684,Schnitt1!L:P,2,0)</f>
        <v>0</v>
      </c>
      <c r="T684" s="166">
        <f>VLOOKUP(L684,Schnitt2!L:P,2,0)</f>
        <v>0</v>
      </c>
      <c r="U684" s="166">
        <f>VLOOKUP(L684,Schnitt3!L:P,2,0)</f>
        <v>0</v>
      </c>
      <c r="V684" s="166">
        <f>VLOOKUP(L684,Schnitt4!L:P,2,0)</f>
        <v>0</v>
      </c>
      <c r="W684" s="166">
        <f>VLOOKUP(L684,Schnitt5!L:P,2,0)</f>
        <v>0</v>
      </c>
      <c r="X684" s="166">
        <f>VLOOKUP(L684,Schnitt6!L:P,2,0)</f>
        <v>0</v>
      </c>
      <c r="AA684" s="166">
        <f>VLOOKUP(L684,Schnitt1!L:P,3,0)</f>
        <v>0</v>
      </c>
      <c r="AB684" s="166">
        <f>VLOOKUP(L684,Schnitt2!L:P,3,0)</f>
        <v>0</v>
      </c>
      <c r="AC684" s="166">
        <f>VLOOKUP(L684,Schnitt3!L:P,3,0)</f>
        <v>0</v>
      </c>
      <c r="AD684" s="166">
        <f>VLOOKUP(L684,Schnitt4!L:P,3,0)</f>
        <v>0</v>
      </c>
      <c r="AE684" s="166">
        <f>VLOOKUP(L684,Schnitt5!L:P,3,0)</f>
        <v>0</v>
      </c>
      <c r="AF684" s="166">
        <f>VLOOKUP(L684,Schnitt6!L:P,3,0)</f>
        <v>0</v>
      </c>
    </row>
    <row r="685" spans="12:32" x14ac:dyDescent="0.25">
      <c r="L685" s="264">
        <f>Member!A685</f>
        <v>38806</v>
      </c>
      <c r="M685" s="166">
        <f t="shared" si="50"/>
        <v>0</v>
      </c>
      <c r="N685" s="166">
        <f t="shared" si="51"/>
        <v>0</v>
      </c>
      <c r="O685" s="166">
        <f t="shared" si="52"/>
        <v>0</v>
      </c>
      <c r="P685" s="166">
        <f t="shared" si="53"/>
        <v>49</v>
      </c>
      <c r="S685" s="166">
        <f>VLOOKUP(L685,Schnitt1!L:P,2,0)</f>
        <v>0</v>
      </c>
      <c r="T685" s="166">
        <f>VLOOKUP(L685,Schnitt2!L:P,2,0)</f>
        <v>0</v>
      </c>
      <c r="U685" s="166">
        <f>VLOOKUP(L685,Schnitt3!L:P,2,0)</f>
        <v>0</v>
      </c>
      <c r="V685" s="166">
        <f>VLOOKUP(L685,Schnitt4!L:P,2,0)</f>
        <v>0</v>
      </c>
      <c r="W685" s="166">
        <f>VLOOKUP(L685,Schnitt5!L:P,2,0)</f>
        <v>0</v>
      </c>
      <c r="X685" s="166">
        <f>VLOOKUP(L685,Schnitt6!L:P,2,0)</f>
        <v>0</v>
      </c>
      <c r="AA685" s="166">
        <f>VLOOKUP(L685,Schnitt1!L:P,3,0)</f>
        <v>0</v>
      </c>
      <c r="AB685" s="166">
        <f>VLOOKUP(L685,Schnitt2!L:P,3,0)</f>
        <v>0</v>
      </c>
      <c r="AC685" s="166">
        <f>VLOOKUP(L685,Schnitt3!L:P,3,0)</f>
        <v>0</v>
      </c>
      <c r="AD685" s="166">
        <f>VLOOKUP(L685,Schnitt4!L:P,3,0)</f>
        <v>0</v>
      </c>
      <c r="AE685" s="166">
        <f>VLOOKUP(L685,Schnitt5!L:P,3,0)</f>
        <v>0</v>
      </c>
      <c r="AF685" s="166">
        <f>VLOOKUP(L685,Schnitt6!L:P,3,0)</f>
        <v>0</v>
      </c>
    </row>
    <row r="686" spans="12:32" x14ac:dyDescent="0.25">
      <c r="L686" s="264">
        <f>Member!A686</f>
        <v>38349</v>
      </c>
      <c r="M686" s="166">
        <f t="shared" si="50"/>
        <v>0</v>
      </c>
      <c r="N686" s="166">
        <f t="shared" si="51"/>
        <v>0</v>
      </c>
      <c r="O686" s="166">
        <f t="shared" si="52"/>
        <v>0</v>
      </c>
      <c r="P686" s="166">
        <f t="shared" si="53"/>
        <v>49</v>
      </c>
      <c r="S686" s="166">
        <f>VLOOKUP(L686,Schnitt1!L:P,2,0)</f>
        <v>0</v>
      </c>
      <c r="T686" s="166">
        <f>VLOOKUP(L686,Schnitt2!L:P,2,0)</f>
        <v>0</v>
      </c>
      <c r="U686" s="166">
        <f>VLOOKUP(L686,Schnitt3!L:P,2,0)</f>
        <v>0</v>
      </c>
      <c r="V686" s="166">
        <f>VLOOKUP(L686,Schnitt4!L:P,2,0)</f>
        <v>0</v>
      </c>
      <c r="W686" s="166">
        <f>VLOOKUP(L686,Schnitt5!L:P,2,0)</f>
        <v>0</v>
      </c>
      <c r="X686" s="166">
        <f>VLOOKUP(L686,Schnitt6!L:P,2,0)</f>
        <v>0</v>
      </c>
      <c r="AA686" s="166">
        <f>VLOOKUP(L686,Schnitt1!L:P,3,0)</f>
        <v>0</v>
      </c>
      <c r="AB686" s="166">
        <f>VLOOKUP(L686,Schnitt2!L:P,3,0)</f>
        <v>0</v>
      </c>
      <c r="AC686" s="166">
        <f>VLOOKUP(L686,Schnitt3!L:P,3,0)</f>
        <v>0</v>
      </c>
      <c r="AD686" s="166">
        <f>VLOOKUP(L686,Schnitt4!L:P,3,0)</f>
        <v>0</v>
      </c>
      <c r="AE686" s="166">
        <f>VLOOKUP(L686,Schnitt5!L:P,3,0)</f>
        <v>0</v>
      </c>
      <c r="AF686" s="166">
        <f>VLOOKUP(L686,Schnitt6!L:P,3,0)</f>
        <v>0</v>
      </c>
    </row>
    <row r="687" spans="12:32" x14ac:dyDescent="0.25">
      <c r="L687" s="264">
        <f>Member!A687</f>
        <v>27134</v>
      </c>
      <c r="M687" s="166">
        <f t="shared" si="50"/>
        <v>1559</v>
      </c>
      <c r="N687" s="166">
        <f t="shared" si="51"/>
        <v>9</v>
      </c>
      <c r="O687" s="166">
        <f t="shared" si="52"/>
        <v>173.22222153522222</v>
      </c>
      <c r="P687" s="166">
        <f t="shared" si="53"/>
        <v>28</v>
      </c>
      <c r="S687" s="166">
        <f>VLOOKUP(L687,Schnitt1!L:P,2,0)</f>
        <v>1559</v>
      </c>
      <c r="T687" s="166">
        <f>VLOOKUP(L687,Schnitt2!L:P,2,0)</f>
        <v>0</v>
      </c>
      <c r="U687" s="166">
        <f>VLOOKUP(L687,Schnitt3!L:P,2,0)</f>
        <v>0</v>
      </c>
      <c r="V687" s="166">
        <f>VLOOKUP(L687,Schnitt4!L:P,2,0)</f>
        <v>0</v>
      </c>
      <c r="W687" s="166">
        <f>VLOOKUP(L687,Schnitt5!L:P,2,0)</f>
        <v>0</v>
      </c>
      <c r="X687" s="166">
        <f>VLOOKUP(L687,Schnitt6!L:P,2,0)</f>
        <v>0</v>
      </c>
      <c r="AA687" s="166">
        <f>VLOOKUP(L687,Schnitt1!L:P,3,0)</f>
        <v>9</v>
      </c>
      <c r="AB687" s="166">
        <f>VLOOKUP(L687,Schnitt2!L:P,3,0)</f>
        <v>0</v>
      </c>
      <c r="AC687" s="166">
        <f>VLOOKUP(L687,Schnitt3!L:P,3,0)</f>
        <v>0</v>
      </c>
      <c r="AD687" s="166">
        <f>VLOOKUP(L687,Schnitt4!L:P,3,0)</f>
        <v>0</v>
      </c>
      <c r="AE687" s="166">
        <f>VLOOKUP(L687,Schnitt5!L:P,3,0)</f>
        <v>0</v>
      </c>
      <c r="AF687" s="166">
        <f>VLOOKUP(L687,Schnitt6!L:P,3,0)</f>
        <v>0</v>
      </c>
    </row>
    <row r="688" spans="12:32" x14ac:dyDescent="0.25">
      <c r="L688" s="264">
        <f>Member!A688</f>
        <v>38648</v>
      </c>
      <c r="M688" s="166">
        <f t="shared" si="50"/>
        <v>0</v>
      </c>
      <c r="N688" s="166">
        <f t="shared" si="51"/>
        <v>0</v>
      </c>
      <c r="O688" s="166">
        <f t="shared" si="52"/>
        <v>0</v>
      </c>
      <c r="P688" s="166">
        <f t="shared" si="53"/>
        <v>49</v>
      </c>
      <c r="S688" s="166">
        <f>VLOOKUP(L688,Schnitt1!L:P,2,0)</f>
        <v>0</v>
      </c>
      <c r="T688" s="166">
        <f>VLOOKUP(L688,Schnitt2!L:P,2,0)</f>
        <v>0</v>
      </c>
      <c r="U688" s="166">
        <f>VLOOKUP(L688,Schnitt3!L:P,2,0)</f>
        <v>0</v>
      </c>
      <c r="V688" s="166">
        <f>VLOOKUP(L688,Schnitt4!L:P,2,0)</f>
        <v>0</v>
      </c>
      <c r="W688" s="166">
        <f>VLOOKUP(L688,Schnitt5!L:P,2,0)</f>
        <v>0</v>
      </c>
      <c r="X688" s="166">
        <f>VLOOKUP(L688,Schnitt6!L:P,2,0)</f>
        <v>0</v>
      </c>
      <c r="AA688" s="166">
        <f>VLOOKUP(L688,Schnitt1!L:P,3,0)</f>
        <v>0</v>
      </c>
      <c r="AB688" s="166">
        <f>VLOOKUP(L688,Schnitt2!L:P,3,0)</f>
        <v>0</v>
      </c>
      <c r="AC688" s="166">
        <f>VLOOKUP(L688,Schnitt3!L:P,3,0)</f>
        <v>0</v>
      </c>
      <c r="AD688" s="166">
        <f>VLOOKUP(L688,Schnitt4!L:P,3,0)</f>
        <v>0</v>
      </c>
      <c r="AE688" s="166">
        <f>VLOOKUP(L688,Schnitt5!L:P,3,0)</f>
        <v>0</v>
      </c>
      <c r="AF688" s="166">
        <f>VLOOKUP(L688,Schnitt6!L:P,3,0)</f>
        <v>0</v>
      </c>
    </row>
    <row r="689" spans="12:32" x14ac:dyDescent="0.25">
      <c r="L689" s="264">
        <f>Member!A689</f>
        <v>25839</v>
      </c>
      <c r="M689" s="166">
        <f t="shared" si="50"/>
        <v>0</v>
      </c>
      <c r="N689" s="166">
        <f t="shared" si="51"/>
        <v>0</v>
      </c>
      <c r="O689" s="166">
        <f t="shared" si="52"/>
        <v>0</v>
      </c>
      <c r="P689" s="166">
        <f t="shared" si="53"/>
        <v>49</v>
      </c>
      <c r="S689" s="166">
        <f>VLOOKUP(L689,Schnitt1!L:P,2,0)</f>
        <v>0</v>
      </c>
      <c r="T689" s="166">
        <f>VLOOKUP(L689,Schnitt2!L:P,2,0)</f>
        <v>0</v>
      </c>
      <c r="U689" s="166">
        <f>VLOOKUP(L689,Schnitt3!L:P,2,0)</f>
        <v>0</v>
      </c>
      <c r="V689" s="166">
        <f>VLOOKUP(L689,Schnitt4!L:P,2,0)</f>
        <v>0</v>
      </c>
      <c r="W689" s="166">
        <f>VLOOKUP(L689,Schnitt5!L:P,2,0)</f>
        <v>0</v>
      </c>
      <c r="X689" s="166">
        <f>VLOOKUP(L689,Schnitt6!L:P,2,0)</f>
        <v>0</v>
      </c>
      <c r="AA689" s="166">
        <f>VLOOKUP(L689,Schnitt1!L:P,3,0)</f>
        <v>0</v>
      </c>
      <c r="AB689" s="166">
        <f>VLOOKUP(L689,Schnitt2!L:P,3,0)</f>
        <v>0</v>
      </c>
      <c r="AC689" s="166">
        <f>VLOOKUP(L689,Schnitt3!L:P,3,0)</f>
        <v>0</v>
      </c>
      <c r="AD689" s="166">
        <f>VLOOKUP(L689,Schnitt4!L:P,3,0)</f>
        <v>0</v>
      </c>
      <c r="AE689" s="166">
        <f>VLOOKUP(L689,Schnitt5!L:P,3,0)</f>
        <v>0</v>
      </c>
      <c r="AF689" s="166">
        <f>VLOOKUP(L689,Schnitt6!L:P,3,0)</f>
        <v>0</v>
      </c>
    </row>
    <row r="690" spans="12:32" x14ac:dyDescent="0.25">
      <c r="L690" s="264">
        <f>Member!A690</f>
        <v>7489</v>
      </c>
      <c r="M690" s="166">
        <f t="shared" si="50"/>
        <v>0</v>
      </c>
      <c r="N690" s="166">
        <f t="shared" si="51"/>
        <v>0</v>
      </c>
      <c r="O690" s="166">
        <f t="shared" si="52"/>
        <v>0</v>
      </c>
      <c r="P690" s="166">
        <f t="shared" si="53"/>
        <v>49</v>
      </c>
      <c r="S690" s="166">
        <f>VLOOKUP(L690,Schnitt1!L:P,2,0)</f>
        <v>0</v>
      </c>
      <c r="T690" s="166">
        <f>VLOOKUP(L690,Schnitt2!L:P,2,0)</f>
        <v>0</v>
      </c>
      <c r="U690" s="166">
        <f>VLOOKUP(L690,Schnitt3!L:P,2,0)</f>
        <v>0</v>
      </c>
      <c r="V690" s="166">
        <f>VLOOKUP(L690,Schnitt4!L:P,2,0)</f>
        <v>0</v>
      </c>
      <c r="W690" s="166">
        <f>VLOOKUP(L690,Schnitt5!L:P,2,0)</f>
        <v>0</v>
      </c>
      <c r="X690" s="166">
        <f>VLOOKUP(L690,Schnitt6!L:P,2,0)</f>
        <v>0</v>
      </c>
      <c r="AA690" s="166">
        <f>VLOOKUP(L690,Schnitt1!L:P,3,0)</f>
        <v>0</v>
      </c>
      <c r="AB690" s="166">
        <f>VLOOKUP(L690,Schnitt2!L:P,3,0)</f>
        <v>0</v>
      </c>
      <c r="AC690" s="166">
        <f>VLOOKUP(L690,Schnitt3!L:P,3,0)</f>
        <v>0</v>
      </c>
      <c r="AD690" s="166">
        <f>VLOOKUP(L690,Schnitt4!L:P,3,0)</f>
        <v>0</v>
      </c>
      <c r="AE690" s="166">
        <f>VLOOKUP(L690,Schnitt5!L:P,3,0)</f>
        <v>0</v>
      </c>
      <c r="AF690" s="166">
        <f>VLOOKUP(L690,Schnitt6!L:P,3,0)</f>
        <v>0</v>
      </c>
    </row>
    <row r="691" spans="12:32" x14ac:dyDescent="0.25">
      <c r="L691" s="264">
        <f>Member!A691</f>
        <v>38769</v>
      </c>
      <c r="M691" s="166">
        <f t="shared" si="50"/>
        <v>0</v>
      </c>
      <c r="N691" s="166">
        <f t="shared" si="51"/>
        <v>0</v>
      </c>
      <c r="O691" s="166">
        <f t="shared" si="52"/>
        <v>0</v>
      </c>
      <c r="P691" s="166">
        <f t="shared" si="53"/>
        <v>49</v>
      </c>
      <c r="S691" s="166">
        <f>VLOOKUP(L691,Schnitt1!L:P,2,0)</f>
        <v>0</v>
      </c>
      <c r="T691" s="166">
        <f>VLOOKUP(L691,Schnitt2!L:P,2,0)</f>
        <v>0</v>
      </c>
      <c r="U691" s="166">
        <f>VLOOKUP(L691,Schnitt3!L:P,2,0)</f>
        <v>0</v>
      </c>
      <c r="V691" s="166">
        <f>VLOOKUP(L691,Schnitt4!L:P,2,0)</f>
        <v>0</v>
      </c>
      <c r="W691" s="166">
        <f>VLOOKUP(L691,Schnitt5!L:P,2,0)</f>
        <v>0</v>
      </c>
      <c r="X691" s="166">
        <f>VLOOKUP(L691,Schnitt6!L:P,2,0)</f>
        <v>0</v>
      </c>
      <c r="AA691" s="166">
        <f>VLOOKUP(L691,Schnitt1!L:P,3,0)</f>
        <v>0</v>
      </c>
      <c r="AB691" s="166">
        <f>VLOOKUP(L691,Schnitt2!L:P,3,0)</f>
        <v>0</v>
      </c>
      <c r="AC691" s="166">
        <f>VLOOKUP(L691,Schnitt3!L:P,3,0)</f>
        <v>0</v>
      </c>
      <c r="AD691" s="166">
        <f>VLOOKUP(L691,Schnitt4!L:P,3,0)</f>
        <v>0</v>
      </c>
      <c r="AE691" s="166">
        <f>VLOOKUP(L691,Schnitt5!L:P,3,0)</f>
        <v>0</v>
      </c>
      <c r="AF691" s="166">
        <f>VLOOKUP(L691,Schnitt6!L:P,3,0)</f>
        <v>0</v>
      </c>
    </row>
    <row r="692" spans="12:32" x14ac:dyDescent="0.25">
      <c r="L692" s="264">
        <f>Member!A692</f>
        <v>38785</v>
      </c>
      <c r="M692" s="166">
        <f t="shared" si="50"/>
        <v>0</v>
      </c>
      <c r="N692" s="166">
        <f t="shared" si="51"/>
        <v>0</v>
      </c>
      <c r="O692" s="166">
        <f t="shared" si="52"/>
        <v>0</v>
      </c>
      <c r="P692" s="166">
        <f t="shared" si="53"/>
        <v>49</v>
      </c>
      <c r="S692" s="166">
        <f>VLOOKUP(L692,Schnitt1!L:P,2,0)</f>
        <v>0</v>
      </c>
      <c r="T692" s="166">
        <f>VLOOKUP(L692,Schnitt2!L:P,2,0)</f>
        <v>0</v>
      </c>
      <c r="U692" s="166">
        <f>VLOOKUP(L692,Schnitt3!L:P,2,0)</f>
        <v>0</v>
      </c>
      <c r="V692" s="166">
        <f>VLOOKUP(L692,Schnitt4!L:P,2,0)</f>
        <v>0</v>
      </c>
      <c r="W692" s="166">
        <f>VLOOKUP(L692,Schnitt5!L:P,2,0)</f>
        <v>0</v>
      </c>
      <c r="X692" s="166">
        <f>VLOOKUP(L692,Schnitt6!L:P,2,0)</f>
        <v>0</v>
      </c>
      <c r="AA692" s="166">
        <f>VLOOKUP(L692,Schnitt1!L:P,3,0)</f>
        <v>0</v>
      </c>
      <c r="AB692" s="166">
        <f>VLOOKUP(L692,Schnitt2!L:P,3,0)</f>
        <v>0</v>
      </c>
      <c r="AC692" s="166">
        <f>VLOOKUP(L692,Schnitt3!L:P,3,0)</f>
        <v>0</v>
      </c>
      <c r="AD692" s="166">
        <f>VLOOKUP(L692,Schnitt4!L:P,3,0)</f>
        <v>0</v>
      </c>
      <c r="AE692" s="166">
        <f>VLOOKUP(L692,Schnitt5!L:P,3,0)</f>
        <v>0</v>
      </c>
      <c r="AF692" s="166">
        <f>VLOOKUP(L692,Schnitt6!L:P,3,0)</f>
        <v>0</v>
      </c>
    </row>
    <row r="693" spans="12:32" x14ac:dyDescent="0.25">
      <c r="L693" s="264">
        <f>Member!A693</f>
        <v>7653</v>
      </c>
      <c r="M693" s="166">
        <f t="shared" si="50"/>
        <v>0</v>
      </c>
      <c r="N693" s="166">
        <f t="shared" si="51"/>
        <v>0</v>
      </c>
      <c r="O693" s="166">
        <f t="shared" si="52"/>
        <v>0</v>
      </c>
      <c r="P693" s="166">
        <f t="shared" si="53"/>
        <v>49</v>
      </c>
      <c r="S693" s="166">
        <f>VLOOKUP(L693,Schnitt1!L:P,2,0)</f>
        <v>0</v>
      </c>
      <c r="T693" s="166">
        <f>VLOOKUP(L693,Schnitt2!L:P,2,0)</f>
        <v>0</v>
      </c>
      <c r="U693" s="166">
        <f>VLOOKUP(L693,Schnitt3!L:P,2,0)</f>
        <v>0</v>
      </c>
      <c r="V693" s="166">
        <f>VLOOKUP(L693,Schnitt4!L:P,2,0)</f>
        <v>0</v>
      </c>
      <c r="W693" s="166">
        <f>VLOOKUP(L693,Schnitt5!L:P,2,0)</f>
        <v>0</v>
      </c>
      <c r="X693" s="166">
        <f>VLOOKUP(L693,Schnitt6!L:P,2,0)</f>
        <v>0</v>
      </c>
      <c r="AA693" s="166">
        <f>VLOOKUP(L693,Schnitt1!L:P,3,0)</f>
        <v>0</v>
      </c>
      <c r="AB693" s="166">
        <f>VLOOKUP(L693,Schnitt2!L:P,3,0)</f>
        <v>0</v>
      </c>
      <c r="AC693" s="166">
        <f>VLOOKUP(L693,Schnitt3!L:P,3,0)</f>
        <v>0</v>
      </c>
      <c r="AD693" s="166">
        <f>VLOOKUP(L693,Schnitt4!L:P,3,0)</f>
        <v>0</v>
      </c>
      <c r="AE693" s="166">
        <f>VLOOKUP(L693,Schnitt5!L:P,3,0)</f>
        <v>0</v>
      </c>
      <c r="AF693" s="166">
        <f>VLOOKUP(L693,Schnitt6!L:P,3,0)</f>
        <v>0</v>
      </c>
    </row>
    <row r="694" spans="12:32" x14ac:dyDescent="0.25">
      <c r="L694" s="264">
        <f>Member!A694</f>
        <v>7442</v>
      </c>
      <c r="M694" s="166">
        <f t="shared" si="50"/>
        <v>0</v>
      </c>
      <c r="N694" s="166">
        <f t="shared" si="51"/>
        <v>0</v>
      </c>
      <c r="O694" s="166">
        <f t="shared" si="52"/>
        <v>0</v>
      </c>
      <c r="P694" s="166">
        <f t="shared" si="53"/>
        <v>49</v>
      </c>
      <c r="S694" s="166">
        <f>VLOOKUP(L694,Schnitt1!L:P,2,0)</f>
        <v>0</v>
      </c>
      <c r="T694" s="166">
        <f>VLOOKUP(L694,Schnitt2!L:P,2,0)</f>
        <v>0</v>
      </c>
      <c r="U694" s="166">
        <f>VLOOKUP(L694,Schnitt3!L:P,2,0)</f>
        <v>0</v>
      </c>
      <c r="V694" s="166">
        <f>VLOOKUP(L694,Schnitt4!L:P,2,0)</f>
        <v>0</v>
      </c>
      <c r="W694" s="166">
        <f>VLOOKUP(L694,Schnitt5!L:P,2,0)</f>
        <v>0</v>
      </c>
      <c r="X694" s="166">
        <f>VLOOKUP(L694,Schnitt6!L:P,2,0)</f>
        <v>0</v>
      </c>
      <c r="AA694" s="166">
        <f>VLOOKUP(L694,Schnitt1!L:P,3,0)</f>
        <v>0</v>
      </c>
      <c r="AB694" s="166">
        <f>VLOOKUP(L694,Schnitt2!L:P,3,0)</f>
        <v>0</v>
      </c>
      <c r="AC694" s="166">
        <f>VLOOKUP(L694,Schnitt3!L:P,3,0)</f>
        <v>0</v>
      </c>
      <c r="AD694" s="166">
        <f>VLOOKUP(L694,Schnitt4!L:P,3,0)</f>
        <v>0</v>
      </c>
      <c r="AE694" s="166">
        <f>VLOOKUP(L694,Schnitt5!L:P,3,0)</f>
        <v>0</v>
      </c>
      <c r="AF694" s="166">
        <f>VLOOKUP(L694,Schnitt6!L:P,3,0)</f>
        <v>0</v>
      </c>
    </row>
    <row r="695" spans="12:32" x14ac:dyDescent="0.25">
      <c r="L695" s="264">
        <f>Member!A695</f>
        <v>38830</v>
      </c>
      <c r="M695" s="166">
        <f t="shared" si="50"/>
        <v>0</v>
      </c>
      <c r="N695" s="166">
        <f t="shared" si="51"/>
        <v>0</v>
      </c>
      <c r="O695" s="166">
        <f t="shared" si="52"/>
        <v>0</v>
      </c>
      <c r="P695" s="166">
        <f t="shared" si="53"/>
        <v>49</v>
      </c>
      <c r="S695" s="166">
        <f>VLOOKUP(L695,Schnitt1!L:P,2,0)</f>
        <v>0</v>
      </c>
      <c r="T695" s="166">
        <f>VLOOKUP(L695,Schnitt2!L:P,2,0)</f>
        <v>0</v>
      </c>
      <c r="U695" s="166">
        <f>VLOOKUP(L695,Schnitt3!L:P,2,0)</f>
        <v>0</v>
      </c>
      <c r="V695" s="166">
        <f>VLOOKUP(L695,Schnitt4!L:P,2,0)</f>
        <v>0</v>
      </c>
      <c r="W695" s="166">
        <f>VLOOKUP(L695,Schnitt5!L:P,2,0)</f>
        <v>0</v>
      </c>
      <c r="X695" s="166">
        <f>VLOOKUP(L695,Schnitt6!L:P,2,0)</f>
        <v>0</v>
      </c>
      <c r="AA695" s="166">
        <f>VLOOKUP(L695,Schnitt1!L:P,3,0)</f>
        <v>0</v>
      </c>
      <c r="AB695" s="166">
        <f>VLOOKUP(L695,Schnitt2!L:P,3,0)</f>
        <v>0</v>
      </c>
      <c r="AC695" s="166">
        <f>VLOOKUP(L695,Schnitt3!L:P,3,0)</f>
        <v>0</v>
      </c>
      <c r="AD695" s="166">
        <f>VLOOKUP(L695,Schnitt4!L:P,3,0)</f>
        <v>0</v>
      </c>
      <c r="AE695" s="166">
        <f>VLOOKUP(L695,Schnitt5!L:P,3,0)</f>
        <v>0</v>
      </c>
      <c r="AF695" s="166">
        <f>VLOOKUP(L695,Schnitt6!L:P,3,0)</f>
        <v>0</v>
      </c>
    </row>
    <row r="696" spans="12:32" x14ac:dyDescent="0.25">
      <c r="L696" s="264">
        <f>Member!A696</f>
        <v>24496</v>
      </c>
      <c r="M696" s="166">
        <f t="shared" si="50"/>
        <v>0</v>
      </c>
      <c r="N696" s="166">
        <f t="shared" si="51"/>
        <v>0</v>
      </c>
      <c r="O696" s="166">
        <f t="shared" si="52"/>
        <v>0</v>
      </c>
      <c r="P696" s="166">
        <f t="shared" si="53"/>
        <v>49</v>
      </c>
      <c r="S696" s="166">
        <f>VLOOKUP(L696,Schnitt1!L:P,2,0)</f>
        <v>0</v>
      </c>
      <c r="T696" s="166">
        <f>VLOOKUP(L696,Schnitt2!L:P,2,0)</f>
        <v>0</v>
      </c>
      <c r="U696" s="166">
        <f>VLOOKUP(L696,Schnitt3!L:P,2,0)</f>
        <v>0</v>
      </c>
      <c r="V696" s="166">
        <f>VLOOKUP(L696,Schnitt4!L:P,2,0)</f>
        <v>0</v>
      </c>
      <c r="W696" s="166">
        <f>VLOOKUP(L696,Schnitt5!L:P,2,0)</f>
        <v>0</v>
      </c>
      <c r="X696" s="166">
        <f>VLOOKUP(L696,Schnitt6!L:P,2,0)</f>
        <v>0</v>
      </c>
      <c r="AA696" s="166">
        <f>VLOOKUP(L696,Schnitt1!L:P,3,0)</f>
        <v>0</v>
      </c>
      <c r="AB696" s="166">
        <f>VLOOKUP(L696,Schnitt2!L:P,3,0)</f>
        <v>0</v>
      </c>
      <c r="AC696" s="166">
        <f>VLOOKUP(L696,Schnitt3!L:P,3,0)</f>
        <v>0</v>
      </c>
      <c r="AD696" s="166">
        <f>VLOOKUP(L696,Schnitt4!L:P,3,0)</f>
        <v>0</v>
      </c>
      <c r="AE696" s="166">
        <f>VLOOKUP(L696,Schnitt5!L:P,3,0)</f>
        <v>0</v>
      </c>
      <c r="AF696" s="166">
        <f>VLOOKUP(L696,Schnitt6!L:P,3,0)</f>
        <v>0</v>
      </c>
    </row>
    <row r="697" spans="12:32" x14ac:dyDescent="0.25">
      <c r="L697" s="264">
        <f>Member!A697</f>
        <v>7428</v>
      </c>
      <c r="M697" s="166">
        <f t="shared" si="50"/>
        <v>1651</v>
      </c>
      <c r="N697" s="166">
        <f t="shared" si="51"/>
        <v>9</v>
      </c>
      <c r="O697" s="166">
        <f t="shared" si="52"/>
        <v>183.44444374744447</v>
      </c>
      <c r="P697" s="166">
        <f t="shared" si="53"/>
        <v>13</v>
      </c>
      <c r="S697" s="166">
        <f>VLOOKUP(L697,Schnitt1!L:P,2,0)</f>
        <v>1651</v>
      </c>
      <c r="T697" s="166">
        <f>VLOOKUP(L697,Schnitt2!L:P,2,0)</f>
        <v>0</v>
      </c>
      <c r="U697" s="166">
        <f>VLOOKUP(L697,Schnitt3!L:P,2,0)</f>
        <v>0</v>
      </c>
      <c r="V697" s="166">
        <f>VLOOKUP(L697,Schnitt4!L:P,2,0)</f>
        <v>0</v>
      </c>
      <c r="W697" s="166">
        <f>VLOOKUP(L697,Schnitt5!L:P,2,0)</f>
        <v>0</v>
      </c>
      <c r="X697" s="166">
        <f>VLOOKUP(L697,Schnitt6!L:P,2,0)</f>
        <v>0</v>
      </c>
      <c r="AA697" s="166">
        <f>VLOOKUP(L697,Schnitt1!L:P,3,0)</f>
        <v>9</v>
      </c>
      <c r="AB697" s="166">
        <f>VLOOKUP(L697,Schnitt2!L:P,3,0)</f>
        <v>0</v>
      </c>
      <c r="AC697" s="166">
        <f>VLOOKUP(L697,Schnitt3!L:P,3,0)</f>
        <v>0</v>
      </c>
      <c r="AD697" s="166">
        <f>VLOOKUP(L697,Schnitt4!L:P,3,0)</f>
        <v>0</v>
      </c>
      <c r="AE697" s="166">
        <f>VLOOKUP(L697,Schnitt5!L:P,3,0)</f>
        <v>0</v>
      </c>
      <c r="AF697" s="166">
        <f>VLOOKUP(L697,Schnitt6!L:P,3,0)</f>
        <v>0</v>
      </c>
    </row>
    <row r="698" spans="12:32" x14ac:dyDescent="0.25">
      <c r="L698" s="264">
        <f>Member!A698</f>
        <v>7602</v>
      </c>
      <c r="M698" s="166">
        <f t="shared" si="50"/>
        <v>0</v>
      </c>
      <c r="N698" s="166">
        <f t="shared" si="51"/>
        <v>0</v>
      </c>
      <c r="O698" s="166">
        <f t="shared" si="52"/>
        <v>0</v>
      </c>
      <c r="P698" s="166">
        <f t="shared" si="53"/>
        <v>49</v>
      </c>
      <c r="S698" s="166">
        <f>VLOOKUP(L698,Schnitt1!L:P,2,0)</f>
        <v>0</v>
      </c>
      <c r="T698" s="166">
        <f>VLOOKUP(L698,Schnitt2!L:P,2,0)</f>
        <v>0</v>
      </c>
      <c r="U698" s="166">
        <f>VLOOKUP(L698,Schnitt3!L:P,2,0)</f>
        <v>0</v>
      </c>
      <c r="V698" s="166">
        <f>VLOOKUP(L698,Schnitt4!L:P,2,0)</f>
        <v>0</v>
      </c>
      <c r="W698" s="166">
        <f>VLOOKUP(L698,Schnitt5!L:P,2,0)</f>
        <v>0</v>
      </c>
      <c r="X698" s="166">
        <f>VLOOKUP(L698,Schnitt6!L:P,2,0)</f>
        <v>0</v>
      </c>
      <c r="AA698" s="166">
        <f>VLOOKUP(L698,Schnitt1!L:P,3,0)</f>
        <v>0</v>
      </c>
      <c r="AB698" s="166">
        <f>VLOOKUP(L698,Schnitt2!L:P,3,0)</f>
        <v>0</v>
      </c>
      <c r="AC698" s="166">
        <f>VLOOKUP(L698,Schnitt3!L:P,3,0)</f>
        <v>0</v>
      </c>
      <c r="AD698" s="166">
        <f>VLOOKUP(L698,Schnitt4!L:P,3,0)</f>
        <v>0</v>
      </c>
      <c r="AE698" s="166">
        <f>VLOOKUP(L698,Schnitt5!L:P,3,0)</f>
        <v>0</v>
      </c>
      <c r="AF698" s="166">
        <f>VLOOKUP(L698,Schnitt6!L:P,3,0)</f>
        <v>0</v>
      </c>
    </row>
    <row r="699" spans="12:32" x14ac:dyDescent="0.25">
      <c r="L699" s="264">
        <f>Member!A699</f>
        <v>38801</v>
      </c>
      <c r="M699" s="166">
        <f t="shared" si="50"/>
        <v>0</v>
      </c>
      <c r="N699" s="166">
        <f t="shared" si="51"/>
        <v>0</v>
      </c>
      <c r="O699" s="166">
        <f t="shared" si="52"/>
        <v>0</v>
      </c>
      <c r="P699" s="166">
        <f t="shared" si="53"/>
        <v>49</v>
      </c>
      <c r="S699" s="166">
        <f>VLOOKUP(L699,Schnitt1!L:P,2,0)</f>
        <v>0</v>
      </c>
      <c r="T699" s="166">
        <f>VLOOKUP(L699,Schnitt2!L:P,2,0)</f>
        <v>0</v>
      </c>
      <c r="U699" s="166">
        <f>VLOOKUP(L699,Schnitt3!L:P,2,0)</f>
        <v>0</v>
      </c>
      <c r="V699" s="166">
        <f>VLOOKUP(L699,Schnitt4!L:P,2,0)</f>
        <v>0</v>
      </c>
      <c r="W699" s="166">
        <f>VLOOKUP(L699,Schnitt5!L:P,2,0)</f>
        <v>0</v>
      </c>
      <c r="X699" s="166">
        <f>VLOOKUP(L699,Schnitt6!L:P,2,0)</f>
        <v>0</v>
      </c>
      <c r="AA699" s="166">
        <f>VLOOKUP(L699,Schnitt1!L:P,3,0)</f>
        <v>0</v>
      </c>
      <c r="AB699" s="166">
        <f>VLOOKUP(L699,Schnitt2!L:P,3,0)</f>
        <v>0</v>
      </c>
      <c r="AC699" s="166">
        <f>VLOOKUP(L699,Schnitt3!L:P,3,0)</f>
        <v>0</v>
      </c>
      <c r="AD699" s="166">
        <f>VLOOKUP(L699,Schnitt4!L:P,3,0)</f>
        <v>0</v>
      </c>
      <c r="AE699" s="166">
        <f>VLOOKUP(L699,Schnitt5!L:P,3,0)</f>
        <v>0</v>
      </c>
      <c r="AF699" s="166">
        <f>VLOOKUP(L699,Schnitt6!L:P,3,0)</f>
        <v>0</v>
      </c>
    </row>
    <row r="700" spans="12:32" x14ac:dyDescent="0.25">
      <c r="L700" s="264">
        <f>Member!A700</f>
        <v>7264</v>
      </c>
      <c r="M700" s="166">
        <f t="shared" si="50"/>
        <v>0</v>
      </c>
      <c r="N700" s="166">
        <f t="shared" si="51"/>
        <v>0</v>
      </c>
      <c r="O700" s="166">
        <f t="shared" si="52"/>
        <v>0</v>
      </c>
      <c r="P700" s="166">
        <f t="shared" si="53"/>
        <v>49</v>
      </c>
      <c r="S700" s="166">
        <f>VLOOKUP(L700,Schnitt1!L:P,2,0)</f>
        <v>0</v>
      </c>
      <c r="T700" s="166">
        <f>VLOOKUP(L700,Schnitt2!L:P,2,0)</f>
        <v>0</v>
      </c>
      <c r="U700" s="166">
        <f>VLOOKUP(L700,Schnitt3!L:P,2,0)</f>
        <v>0</v>
      </c>
      <c r="V700" s="166">
        <f>VLOOKUP(L700,Schnitt4!L:P,2,0)</f>
        <v>0</v>
      </c>
      <c r="W700" s="166">
        <f>VLOOKUP(L700,Schnitt5!L:P,2,0)</f>
        <v>0</v>
      </c>
      <c r="X700" s="166">
        <f>VLOOKUP(L700,Schnitt6!L:P,2,0)</f>
        <v>0</v>
      </c>
      <c r="AA700" s="166">
        <f>VLOOKUP(L700,Schnitt1!L:P,3,0)</f>
        <v>0</v>
      </c>
      <c r="AB700" s="166">
        <f>VLOOKUP(L700,Schnitt2!L:P,3,0)</f>
        <v>0</v>
      </c>
      <c r="AC700" s="166">
        <f>VLOOKUP(L700,Schnitt3!L:P,3,0)</f>
        <v>0</v>
      </c>
      <c r="AD700" s="166">
        <f>VLOOKUP(L700,Schnitt4!L:P,3,0)</f>
        <v>0</v>
      </c>
      <c r="AE700" s="166">
        <f>VLOOKUP(L700,Schnitt5!L:P,3,0)</f>
        <v>0</v>
      </c>
      <c r="AF700" s="166">
        <f>VLOOKUP(L700,Schnitt6!L:P,3,0)</f>
        <v>0</v>
      </c>
    </row>
    <row r="701" spans="12:32" x14ac:dyDescent="0.25">
      <c r="L701" s="264">
        <f>Member!A701</f>
        <v>38312</v>
      </c>
      <c r="M701" s="166">
        <f t="shared" si="50"/>
        <v>0</v>
      </c>
      <c r="N701" s="166">
        <f t="shared" si="51"/>
        <v>0</v>
      </c>
      <c r="O701" s="166">
        <f t="shared" si="52"/>
        <v>0</v>
      </c>
      <c r="P701" s="166">
        <f t="shared" si="53"/>
        <v>49</v>
      </c>
      <c r="S701" s="166">
        <f>VLOOKUP(L701,Schnitt1!L:P,2,0)</f>
        <v>0</v>
      </c>
      <c r="T701" s="166">
        <f>VLOOKUP(L701,Schnitt2!L:P,2,0)</f>
        <v>0</v>
      </c>
      <c r="U701" s="166">
        <f>VLOOKUP(L701,Schnitt3!L:P,2,0)</f>
        <v>0</v>
      </c>
      <c r="V701" s="166">
        <f>VLOOKUP(L701,Schnitt4!L:P,2,0)</f>
        <v>0</v>
      </c>
      <c r="W701" s="166">
        <f>VLOOKUP(L701,Schnitt5!L:P,2,0)</f>
        <v>0</v>
      </c>
      <c r="X701" s="166">
        <f>VLOOKUP(L701,Schnitt6!L:P,2,0)</f>
        <v>0</v>
      </c>
      <c r="AA701" s="166">
        <f>VLOOKUP(L701,Schnitt1!L:P,3,0)</f>
        <v>0</v>
      </c>
      <c r="AB701" s="166">
        <f>VLOOKUP(L701,Schnitt2!L:P,3,0)</f>
        <v>0</v>
      </c>
      <c r="AC701" s="166">
        <f>VLOOKUP(L701,Schnitt3!L:P,3,0)</f>
        <v>0</v>
      </c>
      <c r="AD701" s="166">
        <f>VLOOKUP(L701,Schnitt4!L:P,3,0)</f>
        <v>0</v>
      </c>
      <c r="AE701" s="166">
        <f>VLOOKUP(L701,Schnitt5!L:P,3,0)</f>
        <v>0</v>
      </c>
      <c r="AF701" s="166">
        <f>VLOOKUP(L701,Schnitt6!L:P,3,0)</f>
        <v>0</v>
      </c>
    </row>
    <row r="702" spans="12:32" x14ac:dyDescent="0.25">
      <c r="L702" s="264">
        <f>Member!A702</f>
        <v>38846</v>
      </c>
      <c r="M702" s="166">
        <f t="shared" si="50"/>
        <v>0</v>
      </c>
      <c r="N702" s="166">
        <f t="shared" si="51"/>
        <v>0</v>
      </c>
      <c r="O702" s="166">
        <f t="shared" si="52"/>
        <v>0</v>
      </c>
      <c r="P702" s="166">
        <f t="shared" si="53"/>
        <v>49</v>
      </c>
      <c r="S702" s="166">
        <f>VLOOKUP(L702,Schnitt1!L:P,2,0)</f>
        <v>0</v>
      </c>
      <c r="T702" s="166">
        <f>VLOOKUP(L702,Schnitt2!L:P,2,0)</f>
        <v>0</v>
      </c>
      <c r="U702" s="166">
        <f>VLOOKUP(L702,Schnitt3!L:P,2,0)</f>
        <v>0</v>
      </c>
      <c r="V702" s="166">
        <f>VLOOKUP(L702,Schnitt4!L:P,2,0)</f>
        <v>0</v>
      </c>
      <c r="W702" s="166">
        <f>VLOOKUP(L702,Schnitt5!L:P,2,0)</f>
        <v>0</v>
      </c>
      <c r="X702" s="166">
        <f>VLOOKUP(L702,Schnitt6!L:P,2,0)</f>
        <v>0</v>
      </c>
      <c r="AA702" s="166">
        <f>VLOOKUP(L702,Schnitt1!L:P,3,0)</f>
        <v>0</v>
      </c>
      <c r="AB702" s="166">
        <f>VLOOKUP(L702,Schnitt2!L:P,3,0)</f>
        <v>0</v>
      </c>
      <c r="AC702" s="166">
        <f>VLOOKUP(L702,Schnitt3!L:P,3,0)</f>
        <v>0</v>
      </c>
      <c r="AD702" s="166">
        <f>VLOOKUP(L702,Schnitt4!L:P,3,0)</f>
        <v>0</v>
      </c>
      <c r="AE702" s="166">
        <f>VLOOKUP(L702,Schnitt5!L:P,3,0)</f>
        <v>0</v>
      </c>
      <c r="AF702" s="166">
        <f>VLOOKUP(L702,Schnitt6!L:P,3,0)</f>
        <v>0</v>
      </c>
    </row>
    <row r="703" spans="12:32" x14ac:dyDescent="0.25">
      <c r="L703" s="264">
        <f>Member!A703</f>
        <v>16351</v>
      </c>
      <c r="M703" s="166">
        <f t="shared" si="50"/>
        <v>0</v>
      </c>
      <c r="N703" s="166">
        <f t="shared" si="51"/>
        <v>0</v>
      </c>
      <c r="O703" s="166">
        <f t="shared" si="52"/>
        <v>0</v>
      </c>
      <c r="P703" s="166">
        <f t="shared" si="53"/>
        <v>49</v>
      </c>
      <c r="S703" s="166">
        <f>VLOOKUP(L703,Schnitt1!L:P,2,0)</f>
        <v>0</v>
      </c>
      <c r="T703" s="166">
        <f>VLOOKUP(L703,Schnitt2!L:P,2,0)</f>
        <v>0</v>
      </c>
      <c r="U703" s="166">
        <f>VLOOKUP(L703,Schnitt3!L:P,2,0)</f>
        <v>0</v>
      </c>
      <c r="V703" s="166">
        <f>VLOOKUP(L703,Schnitt4!L:P,2,0)</f>
        <v>0</v>
      </c>
      <c r="W703" s="166">
        <f>VLOOKUP(L703,Schnitt5!L:P,2,0)</f>
        <v>0</v>
      </c>
      <c r="X703" s="166">
        <f>VLOOKUP(L703,Schnitt6!L:P,2,0)</f>
        <v>0</v>
      </c>
      <c r="AA703" s="166">
        <f>VLOOKUP(L703,Schnitt1!L:P,3,0)</f>
        <v>0</v>
      </c>
      <c r="AB703" s="166">
        <f>VLOOKUP(L703,Schnitt2!L:P,3,0)</f>
        <v>0</v>
      </c>
      <c r="AC703" s="166">
        <f>VLOOKUP(L703,Schnitt3!L:P,3,0)</f>
        <v>0</v>
      </c>
      <c r="AD703" s="166">
        <f>VLOOKUP(L703,Schnitt4!L:P,3,0)</f>
        <v>0</v>
      </c>
      <c r="AE703" s="166">
        <f>VLOOKUP(L703,Schnitt5!L:P,3,0)</f>
        <v>0</v>
      </c>
      <c r="AF703" s="166">
        <f>VLOOKUP(L703,Schnitt6!L:P,3,0)</f>
        <v>0</v>
      </c>
    </row>
    <row r="704" spans="12:32" x14ac:dyDescent="0.25">
      <c r="L704" s="264">
        <f>Member!A704</f>
        <v>10903</v>
      </c>
      <c r="M704" s="166">
        <f t="shared" si="50"/>
        <v>0</v>
      </c>
      <c r="N704" s="166">
        <f t="shared" si="51"/>
        <v>0</v>
      </c>
      <c r="O704" s="166">
        <f t="shared" si="52"/>
        <v>0</v>
      </c>
      <c r="P704" s="166">
        <f t="shared" si="53"/>
        <v>49</v>
      </c>
      <c r="S704" s="166">
        <f>VLOOKUP(L704,Schnitt1!L:P,2,0)</f>
        <v>0</v>
      </c>
      <c r="T704" s="166">
        <f>VLOOKUP(L704,Schnitt2!L:P,2,0)</f>
        <v>0</v>
      </c>
      <c r="U704" s="166">
        <f>VLOOKUP(L704,Schnitt3!L:P,2,0)</f>
        <v>0</v>
      </c>
      <c r="V704" s="166">
        <f>VLOOKUP(L704,Schnitt4!L:P,2,0)</f>
        <v>0</v>
      </c>
      <c r="W704" s="166">
        <f>VLOOKUP(L704,Schnitt5!L:P,2,0)</f>
        <v>0</v>
      </c>
      <c r="X704" s="166">
        <f>VLOOKUP(L704,Schnitt6!L:P,2,0)</f>
        <v>0</v>
      </c>
      <c r="AA704" s="166">
        <f>VLOOKUP(L704,Schnitt1!L:P,3,0)</f>
        <v>0</v>
      </c>
      <c r="AB704" s="166">
        <f>VLOOKUP(L704,Schnitt2!L:P,3,0)</f>
        <v>0</v>
      </c>
      <c r="AC704" s="166">
        <f>VLOOKUP(L704,Schnitt3!L:P,3,0)</f>
        <v>0</v>
      </c>
      <c r="AD704" s="166">
        <f>VLOOKUP(L704,Schnitt4!L:P,3,0)</f>
        <v>0</v>
      </c>
      <c r="AE704" s="166">
        <f>VLOOKUP(L704,Schnitt5!L:P,3,0)</f>
        <v>0</v>
      </c>
      <c r="AF704" s="166">
        <f>VLOOKUP(L704,Schnitt6!L:P,3,0)</f>
        <v>0</v>
      </c>
    </row>
    <row r="705" spans="12:32" x14ac:dyDescent="0.25">
      <c r="L705" s="264">
        <f>Member!A705</f>
        <v>38904</v>
      </c>
      <c r="M705" s="166">
        <f t="shared" si="50"/>
        <v>0</v>
      </c>
      <c r="N705" s="166">
        <f t="shared" si="51"/>
        <v>0</v>
      </c>
      <c r="O705" s="166">
        <f t="shared" si="52"/>
        <v>0</v>
      </c>
      <c r="P705" s="166">
        <f t="shared" si="53"/>
        <v>49</v>
      </c>
      <c r="S705" s="166">
        <f>VLOOKUP(L705,Schnitt1!L:P,2,0)</f>
        <v>0</v>
      </c>
      <c r="T705" s="166">
        <f>VLOOKUP(L705,Schnitt2!L:P,2,0)</f>
        <v>0</v>
      </c>
      <c r="U705" s="166">
        <f>VLOOKUP(L705,Schnitt3!L:P,2,0)</f>
        <v>0</v>
      </c>
      <c r="V705" s="166">
        <f>VLOOKUP(L705,Schnitt4!L:P,2,0)</f>
        <v>0</v>
      </c>
      <c r="W705" s="166">
        <f>VLOOKUP(L705,Schnitt5!L:P,2,0)</f>
        <v>0</v>
      </c>
      <c r="X705" s="166">
        <f>VLOOKUP(L705,Schnitt6!L:P,2,0)</f>
        <v>0</v>
      </c>
      <c r="AA705" s="166">
        <f>VLOOKUP(L705,Schnitt1!L:P,3,0)</f>
        <v>0</v>
      </c>
      <c r="AB705" s="166">
        <f>VLOOKUP(L705,Schnitt2!L:P,3,0)</f>
        <v>0</v>
      </c>
      <c r="AC705" s="166">
        <f>VLOOKUP(L705,Schnitt3!L:P,3,0)</f>
        <v>0</v>
      </c>
      <c r="AD705" s="166">
        <f>VLOOKUP(L705,Schnitt4!L:P,3,0)</f>
        <v>0</v>
      </c>
      <c r="AE705" s="166">
        <f>VLOOKUP(L705,Schnitt5!L:P,3,0)</f>
        <v>0</v>
      </c>
      <c r="AF705" s="166">
        <f>VLOOKUP(L705,Schnitt6!L:P,3,0)</f>
        <v>0</v>
      </c>
    </row>
    <row r="706" spans="12:32" x14ac:dyDescent="0.25">
      <c r="L706" s="264">
        <f>Member!A706</f>
        <v>38613</v>
      </c>
      <c r="M706" s="166">
        <f t="shared" si="50"/>
        <v>0</v>
      </c>
      <c r="N706" s="166">
        <f t="shared" si="51"/>
        <v>0</v>
      </c>
      <c r="O706" s="166">
        <f t="shared" si="52"/>
        <v>0</v>
      </c>
      <c r="P706" s="166">
        <f t="shared" si="53"/>
        <v>49</v>
      </c>
      <c r="S706" s="166">
        <f>VLOOKUP(L706,Schnitt1!L:P,2,0)</f>
        <v>0</v>
      </c>
      <c r="T706" s="166">
        <f>VLOOKUP(L706,Schnitt2!L:P,2,0)</f>
        <v>0</v>
      </c>
      <c r="U706" s="166">
        <f>VLOOKUP(L706,Schnitt3!L:P,2,0)</f>
        <v>0</v>
      </c>
      <c r="V706" s="166">
        <f>VLOOKUP(L706,Schnitt4!L:P,2,0)</f>
        <v>0</v>
      </c>
      <c r="W706" s="166">
        <f>VLOOKUP(L706,Schnitt5!L:P,2,0)</f>
        <v>0</v>
      </c>
      <c r="X706" s="166">
        <f>VLOOKUP(L706,Schnitt6!L:P,2,0)</f>
        <v>0</v>
      </c>
      <c r="AA706" s="166">
        <f>VLOOKUP(L706,Schnitt1!L:P,3,0)</f>
        <v>0</v>
      </c>
      <c r="AB706" s="166">
        <f>VLOOKUP(L706,Schnitt2!L:P,3,0)</f>
        <v>0</v>
      </c>
      <c r="AC706" s="166">
        <f>VLOOKUP(L706,Schnitt3!L:P,3,0)</f>
        <v>0</v>
      </c>
      <c r="AD706" s="166">
        <f>VLOOKUP(L706,Schnitt4!L:P,3,0)</f>
        <v>0</v>
      </c>
      <c r="AE706" s="166">
        <f>VLOOKUP(L706,Schnitt5!L:P,3,0)</f>
        <v>0</v>
      </c>
      <c r="AF706" s="166">
        <f>VLOOKUP(L706,Schnitt6!L:P,3,0)</f>
        <v>0</v>
      </c>
    </row>
    <row r="707" spans="12:32" x14ac:dyDescent="0.25">
      <c r="L707" s="264">
        <f>Member!A707</f>
        <v>25325</v>
      </c>
      <c r="M707" s="166">
        <f t="shared" ref="M707:M770" si="54">SUM(S707:X707)</f>
        <v>959</v>
      </c>
      <c r="N707" s="166">
        <f t="shared" ref="N707:N770" si="55">SUM(AA707:AF707)</f>
        <v>6</v>
      </c>
      <c r="O707" s="166">
        <f t="shared" ref="O707:O770" si="56">IF(N707=0,0,M707/N707-ROW()/1000000000)</f>
        <v>159.83333262633334</v>
      </c>
      <c r="P707" s="166">
        <f t="shared" ref="P707:P770" si="57">RANK(O707,O:O)</f>
        <v>45</v>
      </c>
      <c r="S707" s="166">
        <f>VLOOKUP(L707,Schnitt1!L:P,2,0)</f>
        <v>959</v>
      </c>
      <c r="T707" s="166">
        <f>VLOOKUP(L707,Schnitt2!L:P,2,0)</f>
        <v>0</v>
      </c>
      <c r="U707" s="166">
        <f>VLOOKUP(L707,Schnitt3!L:P,2,0)</f>
        <v>0</v>
      </c>
      <c r="V707" s="166">
        <f>VLOOKUP(L707,Schnitt4!L:P,2,0)</f>
        <v>0</v>
      </c>
      <c r="W707" s="166">
        <f>VLOOKUP(L707,Schnitt5!L:P,2,0)</f>
        <v>0</v>
      </c>
      <c r="X707" s="166">
        <f>VLOOKUP(L707,Schnitt6!L:P,2,0)</f>
        <v>0</v>
      </c>
      <c r="AA707" s="166">
        <f>VLOOKUP(L707,Schnitt1!L:P,3,0)</f>
        <v>6</v>
      </c>
      <c r="AB707" s="166">
        <f>VLOOKUP(L707,Schnitt2!L:P,3,0)</f>
        <v>0</v>
      </c>
      <c r="AC707" s="166">
        <f>VLOOKUP(L707,Schnitt3!L:P,3,0)</f>
        <v>0</v>
      </c>
      <c r="AD707" s="166">
        <f>VLOOKUP(L707,Schnitt4!L:P,3,0)</f>
        <v>0</v>
      </c>
      <c r="AE707" s="166">
        <f>VLOOKUP(L707,Schnitt5!L:P,3,0)</f>
        <v>0</v>
      </c>
      <c r="AF707" s="166">
        <f>VLOOKUP(L707,Schnitt6!L:P,3,0)</f>
        <v>0</v>
      </c>
    </row>
    <row r="708" spans="12:32" x14ac:dyDescent="0.25">
      <c r="L708" s="264">
        <f>Member!A708</f>
        <v>25695</v>
      </c>
      <c r="M708" s="166">
        <f t="shared" si="54"/>
        <v>0</v>
      </c>
      <c r="N708" s="166">
        <f t="shared" si="55"/>
        <v>0</v>
      </c>
      <c r="O708" s="166">
        <f t="shared" si="56"/>
        <v>0</v>
      </c>
      <c r="P708" s="166">
        <f t="shared" si="57"/>
        <v>49</v>
      </c>
      <c r="S708" s="166">
        <f>VLOOKUP(L708,Schnitt1!L:P,2,0)</f>
        <v>0</v>
      </c>
      <c r="T708" s="166">
        <f>VLOOKUP(L708,Schnitt2!L:P,2,0)</f>
        <v>0</v>
      </c>
      <c r="U708" s="166">
        <f>VLOOKUP(L708,Schnitt3!L:P,2,0)</f>
        <v>0</v>
      </c>
      <c r="V708" s="166">
        <f>VLOOKUP(L708,Schnitt4!L:P,2,0)</f>
        <v>0</v>
      </c>
      <c r="W708" s="166">
        <f>VLOOKUP(L708,Schnitt5!L:P,2,0)</f>
        <v>0</v>
      </c>
      <c r="X708" s="166">
        <f>VLOOKUP(L708,Schnitt6!L:P,2,0)</f>
        <v>0</v>
      </c>
      <c r="AA708" s="166">
        <f>VLOOKUP(L708,Schnitt1!L:P,3,0)</f>
        <v>0</v>
      </c>
      <c r="AB708" s="166">
        <f>VLOOKUP(L708,Schnitt2!L:P,3,0)</f>
        <v>0</v>
      </c>
      <c r="AC708" s="166">
        <f>VLOOKUP(L708,Schnitt3!L:P,3,0)</f>
        <v>0</v>
      </c>
      <c r="AD708" s="166">
        <f>VLOOKUP(L708,Schnitt4!L:P,3,0)</f>
        <v>0</v>
      </c>
      <c r="AE708" s="166">
        <f>VLOOKUP(L708,Schnitt5!L:P,3,0)</f>
        <v>0</v>
      </c>
      <c r="AF708" s="166">
        <f>VLOOKUP(L708,Schnitt6!L:P,3,0)</f>
        <v>0</v>
      </c>
    </row>
    <row r="709" spans="12:32" x14ac:dyDescent="0.25">
      <c r="L709" s="264">
        <f>Member!A709</f>
        <v>25849</v>
      </c>
      <c r="M709" s="166">
        <f t="shared" si="54"/>
        <v>0</v>
      </c>
      <c r="N709" s="166">
        <f t="shared" si="55"/>
        <v>0</v>
      </c>
      <c r="O709" s="166">
        <f t="shared" si="56"/>
        <v>0</v>
      </c>
      <c r="P709" s="166">
        <f t="shared" si="57"/>
        <v>49</v>
      </c>
      <c r="S709" s="166">
        <f>VLOOKUP(L709,Schnitt1!L:P,2,0)</f>
        <v>0</v>
      </c>
      <c r="T709" s="166">
        <f>VLOOKUP(L709,Schnitt2!L:P,2,0)</f>
        <v>0</v>
      </c>
      <c r="U709" s="166">
        <f>VLOOKUP(L709,Schnitt3!L:P,2,0)</f>
        <v>0</v>
      </c>
      <c r="V709" s="166">
        <f>VLOOKUP(L709,Schnitt4!L:P,2,0)</f>
        <v>0</v>
      </c>
      <c r="W709" s="166">
        <f>VLOOKUP(L709,Schnitt5!L:P,2,0)</f>
        <v>0</v>
      </c>
      <c r="X709" s="166">
        <f>VLOOKUP(L709,Schnitt6!L:P,2,0)</f>
        <v>0</v>
      </c>
      <c r="AA709" s="166">
        <f>VLOOKUP(L709,Schnitt1!L:P,3,0)</f>
        <v>0</v>
      </c>
      <c r="AB709" s="166">
        <f>VLOOKUP(L709,Schnitt2!L:P,3,0)</f>
        <v>0</v>
      </c>
      <c r="AC709" s="166">
        <f>VLOOKUP(L709,Schnitt3!L:P,3,0)</f>
        <v>0</v>
      </c>
      <c r="AD709" s="166">
        <f>VLOOKUP(L709,Schnitt4!L:P,3,0)</f>
        <v>0</v>
      </c>
      <c r="AE709" s="166">
        <f>VLOOKUP(L709,Schnitt5!L:P,3,0)</f>
        <v>0</v>
      </c>
      <c r="AF709" s="166">
        <f>VLOOKUP(L709,Schnitt6!L:P,3,0)</f>
        <v>0</v>
      </c>
    </row>
    <row r="710" spans="12:32" x14ac:dyDescent="0.25">
      <c r="L710" s="264">
        <f>Member!A710</f>
        <v>7028</v>
      </c>
      <c r="M710" s="166">
        <f t="shared" si="54"/>
        <v>0</v>
      </c>
      <c r="N710" s="166">
        <f t="shared" si="55"/>
        <v>0</v>
      </c>
      <c r="O710" s="166">
        <f t="shared" si="56"/>
        <v>0</v>
      </c>
      <c r="P710" s="166">
        <f t="shared" si="57"/>
        <v>49</v>
      </c>
      <c r="S710" s="166">
        <f>VLOOKUP(L710,Schnitt1!L:P,2,0)</f>
        <v>0</v>
      </c>
      <c r="T710" s="166">
        <f>VLOOKUP(L710,Schnitt2!L:P,2,0)</f>
        <v>0</v>
      </c>
      <c r="U710" s="166">
        <f>VLOOKUP(L710,Schnitt3!L:P,2,0)</f>
        <v>0</v>
      </c>
      <c r="V710" s="166">
        <f>VLOOKUP(L710,Schnitt4!L:P,2,0)</f>
        <v>0</v>
      </c>
      <c r="W710" s="166">
        <f>VLOOKUP(L710,Schnitt5!L:P,2,0)</f>
        <v>0</v>
      </c>
      <c r="X710" s="166">
        <f>VLOOKUP(L710,Schnitt6!L:P,2,0)</f>
        <v>0</v>
      </c>
      <c r="AA710" s="166">
        <f>VLOOKUP(L710,Schnitt1!L:P,3,0)</f>
        <v>0</v>
      </c>
      <c r="AB710" s="166">
        <f>VLOOKUP(L710,Schnitt2!L:P,3,0)</f>
        <v>0</v>
      </c>
      <c r="AC710" s="166">
        <f>VLOOKUP(L710,Schnitt3!L:P,3,0)</f>
        <v>0</v>
      </c>
      <c r="AD710" s="166">
        <f>VLOOKUP(L710,Schnitt4!L:P,3,0)</f>
        <v>0</v>
      </c>
      <c r="AE710" s="166">
        <f>VLOOKUP(L710,Schnitt5!L:P,3,0)</f>
        <v>0</v>
      </c>
      <c r="AF710" s="166">
        <f>VLOOKUP(L710,Schnitt6!L:P,3,0)</f>
        <v>0</v>
      </c>
    </row>
    <row r="711" spans="12:32" x14ac:dyDescent="0.25">
      <c r="L711" s="264">
        <f>Member!A711</f>
        <v>7009</v>
      </c>
      <c r="M711" s="166">
        <f t="shared" si="54"/>
        <v>0</v>
      </c>
      <c r="N711" s="166">
        <f t="shared" si="55"/>
        <v>0</v>
      </c>
      <c r="O711" s="166">
        <f t="shared" si="56"/>
        <v>0</v>
      </c>
      <c r="P711" s="166">
        <f t="shared" si="57"/>
        <v>49</v>
      </c>
      <c r="S711" s="166">
        <f>VLOOKUP(L711,Schnitt1!L:P,2,0)</f>
        <v>0</v>
      </c>
      <c r="T711" s="166">
        <f>VLOOKUP(L711,Schnitt2!L:P,2,0)</f>
        <v>0</v>
      </c>
      <c r="U711" s="166">
        <f>VLOOKUP(L711,Schnitt3!L:P,2,0)</f>
        <v>0</v>
      </c>
      <c r="V711" s="166">
        <f>VLOOKUP(L711,Schnitt4!L:P,2,0)</f>
        <v>0</v>
      </c>
      <c r="W711" s="166">
        <f>VLOOKUP(L711,Schnitt5!L:P,2,0)</f>
        <v>0</v>
      </c>
      <c r="X711" s="166">
        <f>VLOOKUP(L711,Schnitt6!L:P,2,0)</f>
        <v>0</v>
      </c>
      <c r="AA711" s="166">
        <f>VLOOKUP(L711,Schnitt1!L:P,3,0)</f>
        <v>0</v>
      </c>
      <c r="AB711" s="166">
        <f>VLOOKUP(L711,Schnitt2!L:P,3,0)</f>
        <v>0</v>
      </c>
      <c r="AC711" s="166">
        <f>VLOOKUP(L711,Schnitt3!L:P,3,0)</f>
        <v>0</v>
      </c>
      <c r="AD711" s="166">
        <f>VLOOKUP(L711,Schnitt4!L:P,3,0)</f>
        <v>0</v>
      </c>
      <c r="AE711" s="166">
        <f>VLOOKUP(L711,Schnitt5!L:P,3,0)</f>
        <v>0</v>
      </c>
      <c r="AF711" s="166">
        <f>VLOOKUP(L711,Schnitt6!L:P,3,0)</f>
        <v>0</v>
      </c>
    </row>
    <row r="712" spans="12:32" x14ac:dyDescent="0.25">
      <c r="L712" s="264">
        <f>Member!A712</f>
        <v>7087</v>
      </c>
      <c r="M712" s="166">
        <f t="shared" si="54"/>
        <v>0</v>
      </c>
      <c r="N712" s="166">
        <f t="shared" si="55"/>
        <v>0</v>
      </c>
      <c r="O712" s="166">
        <f t="shared" si="56"/>
        <v>0</v>
      </c>
      <c r="P712" s="166">
        <f t="shared" si="57"/>
        <v>49</v>
      </c>
      <c r="S712" s="166">
        <f>VLOOKUP(L712,Schnitt1!L:P,2,0)</f>
        <v>0</v>
      </c>
      <c r="T712" s="166">
        <f>VLOOKUP(L712,Schnitt2!L:P,2,0)</f>
        <v>0</v>
      </c>
      <c r="U712" s="166">
        <f>VLOOKUP(L712,Schnitt3!L:P,2,0)</f>
        <v>0</v>
      </c>
      <c r="V712" s="166">
        <f>VLOOKUP(L712,Schnitt4!L:P,2,0)</f>
        <v>0</v>
      </c>
      <c r="W712" s="166">
        <f>VLOOKUP(L712,Schnitt5!L:P,2,0)</f>
        <v>0</v>
      </c>
      <c r="X712" s="166">
        <f>VLOOKUP(L712,Schnitt6!L:P,2,0)</f>
        <v>0</v>
      </c>
      <c r="AA712" s="166">
        <f>VLOOKUP(L712,Schnitt1!L:P,3,0)</f>
        <v>0</v>
      </c>
      <c r="AB712" s="166">
        <f>VLOOKUP(L712,Schnitt2!L:P,3,0)</f>
        <v>0</v>
      </c>
      <c r="AC712" s="166">
        <f>VLOOKUP(L712,Schnitt3!L:P,3,0)</f>
        <v>0</v>
      </c>
      <c r="AD712" s="166">
        <f>VLOOKUP(L712,Schnitt4!L:P,3,0)</f>
        <v>0</v>
      </c>
      <c r="AE712" s="166">
        <f>VLOOKUP(L712,Schnitt5!L:P,3,0)</f>
        <v>0</v>
      </c>
      <c r="AF712" s="166">
        <f>VLOOKUP(L712,Schnitt6!L:P,3,0)</f>
        <v>0</v>
      </c>
    </row>
    <row r="713" spans="12:32" x14ac:dyDescent="0.25">
      <c r="L713" s="264">
        <f>Member!A713</f>
        <v>7431</v>
      </c>
      <c r="M713" s="166">
        <f t="shared" si="54"/>
        <v>0</v>
      </c>
      <c r="N713" s="166">
        <f t="shared" si="55"/>
        <v>0</v>
      </c>
      <c r="O713" s="166">
        <f t="shared" si="56"/>
        <v>0</v>
      </c>
      <c r="P713" s="166">
        <f t="shared" si="57"/>
        <v>49</v>
      </c>
      <c r="S713" s="166">
        <f>VLOOKUP(L713,Schnitt1!L:P,2,0)</f>
        <v>0</v>
      </c>
      <c r="T713" s="166">
        <f>VLOOKUP(L713,Schnitt2!L:P,2,0)</f>
        <v>0</v>
      </c>
      <c r="U713" s="166">
        <f>VLOOKUP(L713,Schnitt3!L:P,2,0)</f>
        <v>0</v>
      </c>
      <c r="V713" s="166">
        <f>VLOOKUP(L713,Schnitt4!L:P,2,0)</f>
        <v>0</v>
      </c>
      <c r="W713" s="166">
        <f>VLOOKUP(L713,Schnitt5!L:P,2,0)</f>
        <v>0</v>
      </c>
      <c r="X713" s="166">
        <f>VLOOKUP(L713,Schnitt6!L:P,2,0)</f>
        <v>0</v>
      </c>
      <c r="AA713" s="166">
        <f>VLOOKUP(L713,Schnitt1!L:P,3,0)</f>
        <v>0</v>
      </c>
      <c r="AB713" s="166">
        <f>VLOOKUP(L713,Schnitt2!L:P,3,0)</f>
        <v>0</v>
      </c>
      <c r="AC713" s="166">
        <f>VLOOKUP(L713,Schnitt3!L:P,3,0)</f>
        <v>0</v>
      </c>
      <c r="AD713" s="166">
        <f>VLOOKUP(L713,Schnitt4!L:P,3,0)</f>
        <v>0</v>
      </c>
      <c r="AE713" s="166">
        <f>VLOOKUP(L713,Schnitt5!L:P,3,0)</f>
        <v>0</v>
      </c>
      <c r="AF713" s="166">
        <f>VLOOKUP(L713,Schnitt6!L:P,3,0)</f>
        <v>0</v>
      </c>
    </row>
    <row r="714" spans="12:32" x14ac:dyDescent="0.25">
      <c r="L714" s="264">
        <f>Member!A714</f>
        <v>16414</v>
      </c>
      <c r="M714" s="166">
        <f t="shared" si="54"/>
        <v>0</v>
      </c>
      <c r="N714" s="166">
        <f t="shared" si="55"/>
        <v>0</v>
      </c>
      <c r="O714" s="166">
        <f t="shared" si="56"/>
        <v>0</v>
      </c>
      <c r="P714" s="166">
        <f t="shared" si="57"/>
        <v>49</v>
      </c>
      <c r="S714" s="166">
        <f>VLOOKUP(L714,Schnitt1!L:P,2,0)</f>
        <v>0</v>
      </c>
      <c r="T714" s="166">
        <f>VLOOKUP(L714,Schnitt2!L:P,2,0)</f>
        <v>0</v>
      </c>
      <c r="U714" s="166">
        <f>VLOOKUP(L714,Schnitt3!L:P,2,0)</f>
        <v>0</v>
      </c>
      <c r="V714" s="166">
        <f>VLOOKUP(L714,Schnitt4!L:P,2,0)</f>
        <v>0</v>
      </c>
      <c r="W714" s="166">
        <f>VLOOKUP(L714,Schnitt5!L:P,2,0)</f>
        <v>0</v>
      </c>
      <c r="X714" s="166">
        <f>VLOOKUP(L714,Schnitt6!L:P,2,0)</f>
        <v>0</v>
      </c>
      <c r="AA714" s="166">
        <f>VLOOKUP(L714,Schnitt1!L:P,3,0)</f>
        <v>0</v>
      </c>
      <c r="AB714" s="166">
        <f>VLOOKUP(L714,Schnitt2!L:P,3,0)</f>
        <v>0</v>
      </c>
      <c r="AC714" s="166">
        <f>VLOOKUP(L714,Schnitt3!L:P,3,0)</f>
        <v>0</v>
      </c>
      <c r="AD714" s="166">
        <f>VLOOKUP(L714,Schnitt4!L:P,3,0)</f>
        <v>0</v>
      </c>
      <c r="AE714" s="166">
        <f>VLOOKUP(L714,Schnitt5!L:P,3,0)</f>
        <v>0</v>
      </c>
      <c r="AF714" s="166">
        <f>VLOOKUP(L714,Schnitt6!L:P,3,0)</f>
        <v>0</v>
      </c>
    </row>
    <row r="715" spans="12:32" x14ac:dyDescent="0.25">
      <c r="L715" s="264">
        <f>Member!A715</f>
        <v>7544</v>
      </c>
      <c r="M715" s="166">
        <f t="shared" si="54"/>
        <v>0</v>
      </c>
      <c r="N715" s="166">
        <f t="shared" si="55"/>
        <v>0</v>
      </c>
      <c r="O715" s="166">
        <f t="shared" si="56"/>
        <v>0</v>
      </c>
      <c r="P715" s="166">
        <f t="shared" si="57"/>
        <v>49</v>
      </c>
      <c r="S715" s="166">
        <f>VLOOKUP(L715,Schnitt1!L:P,2,0)</f>
        <v>0</v>
      </c>
      <c r="T715" s="166">
        <f>VLOOKUP(L715,Schnitt2!L:P,2,0)</f>
        <v>0</v>
      </c>
      <c r="U715" s="166">
        <f>VLOOKUP(L715,Schnitt3!L:P,2,0)</f>
        <v>0</v>
      </c>
      <c r="V715" s="166">
        <f>VLOOKUP(L715,Schnitt4!L:P,2,0)</f>
        <v>0</v>
      </c>
      <c r="W715" s="166">
        <f>VLOOKUP(L715,Schnitt5!L:P,2,0)</f>
        <v>0</v>
      </c>
      <c r="X715" s="166">
        <f>VLOOKUP(L715,Schnitt6!L:P,2,0)</f>
        <v>0</v>
      </c>
      <c r="AA715" s="166">
        <f>VLOOKUP(L715,Schnitt1!L:P,3,0)</f>
        <v>0</v>
      </c>
      <c r="AB715" s="166">
        <f>VLOOKUP(L715,Schnitt2!L:P,3,0)</f>
        <v>0</v>
      </c>
      <c r="AC715" s="166">
        <f>VLOOKUP(L715,Schnitt3!L:P,3,0)</f>
        <v>0</v>
      </c>
      <c r="AD715" s="166">
        <f>VLOOKUP(L715,Schnitt4!L:P,3,0)</f>
        <v>0</v>
      </c>
      <c r="AE715" s="166">
        <f>VLOOKUP(L715,Schnitt5!L:P,3,0)</f>
        <v>0</v>
      </c>
      <c r="AF715" s="166">
        <f>VLOOKUP(L715,Schnitt6!L:P,3,0)</f>
        <v>0</v>
      </c>
    </row>
    <row r="716" spans="12:32" x14ac:dyDescent="0.25">
      <c r="L716" s="264">
        <f>Member!A716</f>
        <v>7546</v>
      </c>
      <c r="M716" s="166">
        <f t="shared" si="54"/>
        <v>0</v>
      </c>
      <c r="N716" s="166">
        <f t="shared" si="55"/>
        <v>0</v>
      </c>
      <c r="O716" s="166">
        <f t="shared" si="56"/>
        <v>0</v>
      </c>
      <c r="P716" s="166">
        <f t="shared" si="57"/>
        <v>49</v>
      </c>
      <c r="S716" s="166">
        <f>VLOOKUP(L716,Schnitt1!L:P,2,0)</f>
        <v>0</v>
      </c>
      <c r="T716" s="166">
        <f>VLOOKUP(L716,Schnitt2!L:P,2,0)</f>
        <v>0</v>
      </c>
      <c r="U716" s="166">
        <f>VLOOKUP(L716,Schnitt3!L:P,2,0)</f>
        <v>0</v>
      </c>
      <c r="V716" s="166">
        <f>VLOOKUP(L716,Schnitt4!L:P,2,0)</f>
        <v>0</v>
      </c>
      <c r="W716" s="166">
        <f>VLOOKUP(L716,Schnitt5!L:P,2,0)</f>
        <v>0</v>
      </c>
      <c r="X716" s="166">
        <f>VLOOKUP(L716,Schnitt6!L:P,2,0)</f>
        <v>0</v>
      </c>
      <c r="AA716" s="166">
        <f>VLOOKUP(L716,Schnitt1!L:P,3,0)</f>
        <v>0</v>
      </c>
      <c r="AB716" s="166">
        <f>VLOOKUP(L716,Schnitt2!L:P,3,0)</f>
        <v>0</v>
      </c>
      <c r="AC716" s="166">
        <f>VLOOKUP(L716,Schnitt3!L:P,3,0)</f>
        <v>0</v>
      </c>
      <c r="AD716" s="166">
        <f>VLOOKUP(L716,Schnitt4!L:P,3,0)</f>
        <v>0</v>
      </c>
      <c r="AE716" s="166">
        <f>VLOOKUP(L716,Schnitt5!L:P,3,0)</f>
        <v>0</v>
      </c>
      <c r="AF716" s="166">
        <f>VLOOKUP(L716,Schnitt6!L:P,3,0)</f>
        <v>0</v>
      </c>
    </row>
    <row r="717" spans="12:32" x14ac:dyDescent="0.25">
      <c r="L717" s="264">
        <f>Member!A717</f>
        <v>16953</v>
      </c>
      <c r="M717" s="166">
        <f t="shared" si="54"/>
        <v>0</v>
      </c>
      <c r="N717" s="166">
        <f t="shared" si="55"/>
        <v>0</v>
      </c>
      <c r="O717" s="166">
        <f t="shared" si="56"/>
        <v>0</v>
      </c>
      <c r="P717" s="166">
        <f t="shared" si="57"/>
        <v>49</v>
      </c>
      <c r="S717" s="166">
        <f>VLOOKUP(L717,Schnitt1!L:P,2,0)</f>
        <v>0</v>
      </c>
      <c r="T717" s="166">
        <f>VLOOKUP(L717,Schnitt2!L:P,2,0)</f>
        <v>0</v>
      </c>
      <c r="U717" s="166">
        <f>VLOOKUP(L717,Schnitt3!L:P,2,0)</f>
        <v>0</v>
      </c>
      <c r="V717" s="166">
        <f>VLOOKUP(L717,Schnitt4!L:P,2,0)</f>
        <v>0</v>
      </c>
      <c r="W717" s="166">
        <f>VLOOKUP(L717,Schnitt5!L:P,2,0)</f>
        <v>0</v>
      </c>
      <c r="X717" s="166">
        <f>VLOOKUP(L717,Schnitt6!L:P,2,0)</f>
        <v>0</v>
      </c>
      <c r="AA717" s="166">
        <f>VLOOKUP(L717,Schnitt1!L:P,3,0)</f>
        <v>0</v>
      </c>
      <c r="AB717" s="166">
        <f>VLOOKUP(L717,Schnitt2!L:P,3,0)</f>
        <v>0</v>
      </c>
      <c r="AC717" s="166">
        <f>VLOOKUP(L717,Schnitt3!L:P,3,0)</f>
        <v>0</v>
      </c>
      <c r="AD717" s="166">
        <f>VLOOKUP(L717,Schnitt4!L:P,3,0)</f>
        <v>0</v>
      </c>
      <c r="AE717" s="166">
        <f>VLOOKUP(L717,Schnitt5!L:P,3,0)</f>
        <v>0</v>
      </c>
      <c r="AF717" s="166">
        <f>VLOOKUP(L717,Schnitt6!L:P,3,0)</f>
        <v>0</v>
      </c>
    </row>
    <row r="718" spans="12:32" x14ac:dyDescent="0.25">
      <c r="L718" s="264">
        <f>Member!A718</f>
        <v>21185</v>
      </c>
      <c r="M718" s="166">
        <f t="shared" si="54"/>
        <v>0</v>
      </c>
      <c r="N718" s="166">
        <f t="shared" si="55"/>
        <v>0</v>
      </c>
      <c r="O718" s="166">
        <f t="shared" si="56"/>
        <v>0</v>
      </c>
      <c r="P718" s="166">
        <f t="shared" si="57"/>
        <v>49</v>
      </c>
      <c r="S718" s="166">
        <f>VLOOKUP(L718,Schnitt1!L:P,2,0)</f>
        <v>0</v>
      </c>
      <c r="T718" s="166">
        <f>VLOOKUP(L718,Schnitt2!L:P,2,0)</f>
        <v>0</v>
      </c>
      <c r="U718" s="166">
        <f>VLOOKUP(L718,Schnitt3!L:P,2,0)</f>
        <v>0</v>
      </c>
      <c r="V718" s="166">
        <f>VLOOKUP(L718,Schnitt4!L:P,2,0)</f>
        <v>0</v>
      </c>
      <c r="W718" s="166">
        <f>VLOOKUP(L718,Schnitt5!L:P,2,0)</f>
        <v>0</v>
      </c>
      <c r="X718" s="166">
        <f>VLOOKUP(L718,Schnitt6!L:P,2,0)</f>
        <v>0</v>
      </c>
      <c r="AA718" s="166">
        <f>VLOOKUP(L718,Schnitt1!L:P,3,0)</f>
        <v>0</v>
      </c>
      <c r="AB718" s="166">
        <f>VLOOKUP(L718,Schnitt2!L:P,3,0)</f>
        <v>0</v>
      </c>
      <c r="AC718" s="166">
        <f>VLOOKUP(L718,Schnitt3!L:P,3,0)</f>
        <v>0</v>
      </c>
      <c r="AD718" s="166">
        <f>VLOOKUP(L718,Schnitt4!L:P,3,0)</f>
        <v>0</v>
      </c>
      <c r="AE718" s="166">
        <f>VLOOKUP(L718,Schnitt5!L:P,3,0)</f>
        <v>0</v>
      </c>
      <c r="AF718" s="166">
        <f>VLOOKUP(L718,Schnitt6!L:P,3,0)</f>
        <v>0</v>
      </c>
    </row>
    <row r="719" spans="12:32" x14ac:dyDescent="0.25">
      <c r="L719" s="264">
        <f>Member!A719</f>
        <v>7551</v>
      </c>
      <c r="M719" s="166">
        <f t="shared" si="54"/>
        <v>0</v>
      </c>
      <c r="N719" s="166">
        <f t="shared" si="55"/>
        <v>0</v>
      </c>
      <c r="O719" s="166">
        <f t="shared" si="56"/>
        <v>0</v>
      </c>
      <c r="P719" s="166">
        <f t="shared" si="57"/>
        <v>49</v>
      </c>
      <c r="S719" s="166">
        <f>VLOOKUP(L719,Schnitt1!L:P,2,0)</f>
        <v>0</v>
      </c>
      <c r="T719" s="166">
        <f>VLOOKUP(L719,Schnitt2!L:P,2,0)</f>
        <v>0</v>
      </c>
      <c r="U719" s="166">
        <f>VLOOKUP(L719,Schnitt3!L:P,2,0)</f>
        <v>0</v>
      </c>
      <c r="V719" s="166">
        <f>VLOOKUP(L719,Schnitt4!L:P,2,0)</f>
        <v>0</v>
      </c>
      <c r="W719" s="166">
        <f>VLOOKUP(L719,Schnitt5!L:P,2,0)</f>
        <v>0</v>
      </c>
      <c r="X719" s="166">
        <f>VLOOKUP(L719,Schnitt6!L:P,2,0)</f>
        <v>0</v>
      </c>
      <c r="AA719" s="166">
        <f>VLOOKUP(L719,Schnitt1!L:P,3,0)</f>
        <v>0</v>
      </c>
      <c r="AB719" s="166">
        <f>VLOOKUP(L719,Schnitt2!L:P,3,0)</f>
        <v>0</v>
      </c>
      <c r="AC719" s="166">
        <f>VLOOKUP(L719,Schnitt3!L:P,3,0)</f>
        <v>0</v>
      </c>
      <c r="AD719" s="166">
        <f>VLOOKUP(L719,Schnitt4!L:P,3,0)</f>
        <v>0</v>
      </c>
      <c r="AE719" s="166">
        <f>VLOOKUP(L719,Schnitt5!L:P,3,0)</f>
        <v>0</v>
      </c>
      <c r="AF719" s="166">
        <f>VLOOKUP(L719,Schnitt6!L:P,3,0)</f>
        <v>0</v>
      </c>
    </row>
    <row r="720" spans="12:32" x14ac:dyDescent="0.25">
      <c r="L720" s="264">
        <f>Member!A720</f>
        <v>38555</v>
      </c>
      <c r="M720" s="166">
        <f t="shared" si="54"/>
        <v>0</v>
      </c>
      <c r="N720" s="166">
        <f t="shared" si="55"/>
        <v>0</v>
      </c>
      <c r="O720" s="166">
        <f t="shared" si="56"/>
        <v>0</v>
      </c>
      <c r="P720" s="166">
        <f t="shared" si="57"/>
        <v>49</v>
      </c>
      <c r="S720" s="166">
        <f>VLOOKUP(L720,Schnitt1!L:P,2,0)</f>
        <v>0</v>
      </c>
      <c r="T720" s="166">
        <f>VLOOKUP(L720,Schnitt2!L:P,2,0)</f>
        <v>0</v>
      </c>
      <c r="U720" s="166">
        <f>VLOOKUP(L720,Schnitt3!L:P,2,0)</f>
        <v>0</v>
      </c>
      <c r="V720" s="166">
        <f>VLOOKUP(L720,Schnitt4!L:P,2,0)</f>
        <v>0</v>
      </c>
      <c r="W720" s="166">
        <f>VLOOKUP(L720,Schnitt5!L:P,2,0)</f>
        <v>0</v>
      </c>
      <c r="X720" s="166">
        <f>VLOOKUP(L720,Schnitt6!L:P,2,0)</f>
        <v>0</v>
      </c>
      <c r="AA720" s="166">
        <f>VLOOKUP(L720,Schnitt1!L:P,3,0)</f>
        <v>0</v>
      </c>
      <c r="AB720" s="166">
        <f>VLOOKUP(L720,Schnitt2!L:P,3,0)</f>
        <v>0</v>
      </c>
      <c r="AC720" s="166">
        <f>VLOOKUP(L720,Schnitt3!L:P,3,0)</f>
        <v>0</v>
      </c>
      <c r="AD720" s="166">
        <f>VLOOKUP(L720,Schnitt4!L:P,3,0)</f>
        <v>0</v>
      </c>
      <c r="AE720" s="166">
        <f>VLOOKUP(L720,Schnitt5!L:P,3,0)</f>
        <v>0</v>
      </c>
      <c r="AF720" s="166">
        <f>VLOOKUP(L720,Schnitt6!L:P,3,0)</f>
        <v>0</v>
      </c>
    </row>
    <row r="721" spans="12:32" x14ac:dyDescent="0.25">
      <c r="L721" s="264">
        <f>Member!A721</f>
        <v>38388</v>
      </c>
      <c r="M721" s="166">
        <f t="shared" si="54"/>
        <v>0</v>
      </c>
      <c r="N721" s="166">
        <f t="shared" si="55"/>
        <v>0</v>
      </c>
      <c r="O721" s="166">
        <f t="shared" si="56"/>
        <v>0</v>
      </c>
      <c r="P721" s="166">
        <f t="shared" si="57"/>
        <v>49</v>
      </c>
      <c r="S721" s="166">
        <f>VLOOKUP(L721,Schnitt1!L:P,2,0)</f>
        <v>0</v>
      </c>
      <c r="T721" s="166">
        <f>VLOOKUP(L721,Schnitt2!L:P,2,0)</f>
        <v>0</v>
      </c>
      <c r="U721" s="166">
        <f>VLOOKUP(L721,Schnitt3!L:P,2,0)</f>
        <v>0</v>
      </c>
      <c r="V721" s="166">
        <f>VLOOKUP(L721,Schnitt4!L:P,2,0)</f>
        <v>0</v>
      </c>
      <c r="W721" s="166">
        <f>VLOOKUP(L721,Schnitt5!L:P,2,0)</f>
        <v>0</v>
      </c>
      <c r="X721" s="166">
        <f>VLOOKUP(L721,Schnitt6!L:P,2,0)</f>
        <v>0</v>
      </c>
      <c r="AA721" s="166">
        <f>VLOOKUP(L721,Schnitt1!L:P,3,0)</f>
        <v>0</v>
      </c>
      <c r="AB721" s="166">
        <f>VLOOKUP(L721,Schnitt2!L:P,3,0)</f>
        <v>0</v>
      </c>
      <c r="AC721" s="166">
        <f>VLOOKUP(L721,Schnitt3!L:P,3,0)</f>
        <v>0</v>
      </c>
      <c r="AD721" s="166">
        <f>VLOOKUP(L721,Schnitt4!L:P,3,0)</f>
        <v>0</v>
      </c>
      <c r="AE721" s="166">
        <f>VLOOKUP(L721,Schnitt5!L:P,3,0)</f>
        <v>0</v>
      </c>
      <c r="AF721" s="166">
        <f>VLOOKUP(L721,Schnitt6!L:P,3,0)</f>
        <v>0</v>
      </c>
    </row>
    <row r="722" spans="12:32" x14ac:dyDescent="0.25">
      <c r="L722" s="264">
        <f>Member!A722</f>
        <v>16582</v>
      </c>
      <c r="M722" s="166">
        <f t="shared" si="54"/>
        <v>0</v>
      </c>
      <c r="N722" s="166">
        <f t="shared" si="55"/>
        <v>0</v>
      </c>
      <c r="O722" s="166">
        <f t="shared" si="56"/>
        <v>0</v>
      </c>
      <c r="P722" s="166">
        <f t="shared" si="57"/>
        <v>49</v>
      </c>
      <c r="S722" s="166">
        <f>VLOOKUP(L722,Schnitt1!L:P,2,0)</f>
        <v>0</v>
      </c>
      <c r="T722" s="166">
        <f>VLOOKUP(L722,Schnitt2!L:P,2,0)</f>
        <v>0</v>
      </c>
      <c r="U722" s="166">
        <f>VLOOKUP(L722,Schnitt3!L:P,2,0)</f>
        <v>0</v>
      </c>
      <c r="V722" s="166">
        <f>VLOOKUP(L722,Schnitt4!L:P,2,0)</f>
        <v>0</v>
      </c>
      <c r="W722" s="166">
        <f>VLOOKUP(L722,Schnitt5!L:P,2,0)</f>
        <v>0</v>
      </c>
      <c r="X722" s="166">
        <f>VLOOKUP(L722,Schnitt6!L:P,2,0)</f>
        <v>0</v>
      </c>
      <c r="AA722" s="166">
        <f>VLOOKUP(L722,Schnitt1!L:P,3,0)</f>
        <v>0</v>
      </c>
      <c r="AB722" s="166">
        <f>VLOOKUP(L722,Schnitt2!L:P,3,0)</f>
        <v>0</v>
      </c>
      <c r="AC722" s="166">
        <f>VLOOKUP(L722,Schnitt3!L:P,3,0)</f>
        <v>0</v>
      </c>
      <c r="AD722" s="166">
        <f>VLOOKUP(L722,Schnitt4!L:P,3,0)</f>
        <v>0</v>
      </c>
      <c r="AE722" s="166">
        <f>VLOOKUP(L722,Schnitt5!L:P,3,0)</f>
        <v>0</v>
      </c>
      <c r="AF722" s="166">
        <f>VLOOKUP(L722,Schnitt6!L:P,3,0)</f>
        <v>0</v>
      </c>
    </row>
    <row r="723" spans="12:32" x14ac:dyDescent="0.25">
      <c r="L723" s="264">
        <f>Member!A723</f>
        <v>16876</v>
      </c>
      <c r="M723" s="166">
        <f t="shared" si="54"/>
        <v>0</v>
      </c>
      <c r="N723" s="166">
        <f t="shared" si="55"/>
        <v>0</v>
      </c>
      <c r="O723" s="166">
        <f t="shared" si="56"/>
        <v>0</v>
      </c>
      <c r="P723" s="166">
        <f t="shared" si="57"/>
        <v>49</v>
      </c>
      <c r="S723" s="166">
        <f>VLOOKUP(L723,Schnitt1!L:P,2,0)</f>
        <v>0</v>
      </c>
      <c r="T723" s="166">
        <f>VLOOKUP(L723,Schnitt2!L:P,2,0)</f>
        <v>0</v>
      </c>
      <c r="U723" s="166">
        <f>VLOOKUP(L723,Schnitt3!L:P,2,0)</f>
        <v>0</v>
      </c>
      <c r="V723" s="166">
        <f>VLOOKUP(L723,Schnitt4!L:P,2,0)</f>
        <v>0</v>
      </c>
      <c r="W723" s="166">
        <f>VLOOKUP(L723,Schnitt5!L:P,2,0)</f>
        <v>0</v>
      </c>
      <c r="X723" s="166">
        <f>VLOOKUP(L723,Schnitt6!L:P,2,0)</f>
        <v>0</v>
      </c>
      <c r="AA723" s="166">
        <f>VLOOKUP(L723,Schnitt1!L:P,3,0)</f>
        <v>0</v>
      </c>
      <c r="AB723" s="166">
        <f>VLOOKUP(L723,Schnitt2!L:P,3,0)</f>
        <v>0</v>
      </c>
      <c r="AC723" s="166">
        <f>VLOOKUP(L723,Schnitt3!L:P,3,0)</f>
        <v>0</v>
      </c>
      <c r="AD723" s="166">
        <f>VLOOKUP(L723,Schnitt4!L:P,3,0)</f>
        <v>0</v>
      </c>
      <c r="AE723" s="166">
        <f>VLOOKUP(L723,Schnitt5!L:P,3,0)</f>
        <v>0</v>
      </c>
      <c r="AF723" s="166">
        <f>VLOOKUP(L723,Schnitt6!L:P,3,0)</f>
        <v>0</v>
      </c>
    </row>
    <row r="724" spans="12:32" x14ac:dyDescent="0.25">
      <c r="L724" s="264">
        <f>Member!A724</f>
        <v>38289</v>
      </c>
      <c r="M724" s="166">
        <f t="shared" si="54"/>
        <v>0</v>
      </c>
      <c r="N724" s="166">
        <f t="shared" si="55"/>
        <v>0</v>
      </c>
      <c r="O724" s="166">
        <f t="shared" si="56"/>
        <v>0</v>
      </c>
      <c r="P724" s="166">
        <f t="shared" si="57"/>
        <v>49</v>
      </c>
      <c r="S724" s="166">
        <f>VLOOKUP(L724,Schnitt1!L:P,2,0)</f>
        <v>0</v>
      </c>
      <c r="T724" s="166">
        <f>VLOOKUP(L724,Schnitt2!L:P,2,0)</f>
        <v>0</v>
      </c>
      <c r="U724" s="166">
        <f>VLOOKUP(L724,Schnitt3!L:P,2,0)</f>
        <v>0</v>
      </c>
      <c r="V724" s="166">
        <f>VLOOKUP(L724,Schnitt4!L:P,2,0)</f>
        <v>0</v>
      </c>
      <c r="W724" s="166">
        <f>VLOOKUP(L724,Schnitt5!L:P,2,0)</f>
        <v>0</v>
      </c>
      <c r="X724" s="166">
        <f>VLOOKUP(L724,Schnitt6!L:P,2,0)</f>
        <v>0</v>
      </c>
      <c r="AA724" s="166">
        <f>VLOOKUP(L724,Schnitt1!L:P,3,0)</f>
        <v>0</v>
      </c>
      <c r="AB724" s="166">
        <f>VLOOKUP(L724,Schnitt2!L:P,3,0)</f>
        <v>0</v>
      </c>
      <c r="AC724" s="166">
        <f>VLOOKUP(L724,Schnitt3!L:P,3,0)</f>
        <v>0</v>
      </c>
      <c r="AD724" s="166">
        <f>VLOOKUP(L724,Schnitt4!L:P,3,0)</f>
        <v>0</v>
      </c>
      <c r="AE724" s="166">
        <f>VLOOKUP(L724,Schnitt5!L:P,3,0)</f>
        <v>0</v>
      </c>
      <c r="AF724" s="166">
        <f>VLOOKUP(L724,Schnitt6!L:P,3,0)</f>
        <v>0</v>
      </c>
    </row>
    <row r="725" spans="12:32" x14ac:dyDescent="0.25">
      <c r="L725" s="264">
        <f>Member!A725</f>
        <v>38605</v>
      </c>
      <c r="M725" s="166">
        <f t="shared" si="54"/>
        <v>0</v>
      </c>
      <c r="N725" s="166">
        <f t="shared" si="55"/>
        <v>0</v>
      </c>
      <c r="O725" s="166">
        <f t="shared" si="56"/>
        <v>0</v>
      </c>
      <c r="P725" s="166">
        <f t="shared" si="57"/>
        <v>49</v>
      </c>
      <c r="S725" s="166">
        <f>VLOOKUP(L725,Schnitt1!L:P,2,0)</f>
        <v>0</v>
      </c>
      <c r="T725" s="166">
        <f>VLOOKUP(L725,Schnitt2!L:P,2,0)</f>
        <v>0</v>
      </c>
      <c r="U725" s="166">
        <f>VLOOKUP(L725,Schnitt3!L:P,2,0)</f>
        <v>0</v>
      </c>
      <c r="V725" s="166">
        <f>VLOOKUP(L725,Schnitt4!L:P,2,0)</f>
        <v>0</v>
      </c>
      <c r="W725" s="166">
        <f>VLOOKUP(L725,Schnitt5!L:P,2,0)</f>
        <v>0</v>
      </c>
      <c r="X725" s="166">
        <f>VLOOKUP(L725,Schnitt6!L:P,2,0)</f>
        <v>0</v>
      </c>
      <c r="AA725" s="166">
        <f>VLOOKUP(L725,Schnitt1!L:P,3,0)</f>
        <v>0</v>
      </c>
      <c r="AB725" s="166">
        <f>VLOOKUP(L725,Schnitt2!L:P,3,0)</f>
        <v>0</v>
      </c>
      <c r="AC725" s="166">
        <f>VLOOKUP(L725,Schnitt3!L:P,3,0)</f>
        <v>0</v>
      </c>
      <c r="AD725" s="166">
        <f>VLOOKUP(L725,Schnitt4!L:P,3,0)</f>
        <v>0</v>
      </c>
      <c r="AE725" s="166">
        <f>VLOOKUP(L725,Schnitt5!L:P,3,0)</f>
        <v>0</v>
      </c>
      <c r="AF725" s="166">
        <f>VLOOKUP(L725,Schnitt6!L:P,3,0)</f>
        <v>0</v>
      </c>
    </row>
    <row r="726" spans="12:32" x14ac:dyDescent="0.25">
      <c r="L726" s="264">
        <f>Member!A726</f>
        <v>16583</v>
      </c>
      <c r="M726" s="166">
        <f t="shared" si="54"/>
        <v>0</v>
      </c>
      <c r="N726" s="166">
        <f t="shared" si="55"/>
        <v>0</v>
      </c>
      <c r="O726" s="166">
        <f t="shared" si="56"/>
        <v>0</v>
      </c>
      <c r="P726" s="166">
        <f t="shared" si="57"/>
        <v>49</v>
      </c>
      <c r="S726" s="166">
        <f>VLOOKUP(L726,Schnitt1!L:P,2,0)</f>
        <v>0</v>
      </c>
      <c r="T726" s="166">
        <f>VLOOKUP(L726,Schnitt2!L:P,2,0)</f>
        <v>0</v>
      </c>
      <c r="U726" s="166">
        <f>VLOOKUP(L726,Schnitt3!L:P,2,0)</f>
        <v>0</v>
      </c>
      <c r="V726" s="166">
        <f>VLOOKUP(L726,Schnitt4!L:P,2,0)</f>
        <v>0</v>
      </c>
      <c r="W726" s="166">
        <f>VLOOKUP(L726,Schnitt5!L:P,2,0)</f>
        <v>0</v>
      </c>
      <c r="X726" s="166">
        <f>VLOOKUP(L726,Schnitt6!L:P,2,0)</f>
        <v>0</v>
      </c>
      <c r="AA726" s="166">
        <f>VLOOKUP(L726,Schnitt1!L:P,3,0)</f>
        <v>0</v>
      </c>
      <c r="AB726" s="166">
        <f>VLOOKUP(L726,Schnitt2!L:P,3,0)</f>
        <v>0</v>
      </c>
      <c r="AC726" s="166">
        <f>VLOOKUP(L726,Schnitt3!L:P,3,0)</f>
        <v>0</v>
      </c>
      <c r="AD726" s="166">
        <f>VLOOKUP(L726,Schnitt4!L:P,3,0)</f>
        <v>0</v>
      </c>
      <c r="AE726" s="166">
        <f>VLOOKUP(L726,Schnitt5!L:P,3,0)</f>
        <v>0</v>
      </c>
      <c r="AF726" s="166">
        <f>VLOOKUP(L726,Schnitt6!L:P,3,0)</f>
        <v>0</v>
      </c>
    </row>
    <row r="727" spans="12:32" x14ac:dyDescent="0.25">
      <c r="L727" s="264">
        <f>Member!A727</f>
        <v>16137</v>
      </c>
      <c r="M727" s="166">
        <f t="shared" si="54"/>
        <v>0</v>
      </c>
      <c r="N727" s="166">
        <f t="shared" si="55"/>
        <v>0</v>
      </c>
      <c r="O727" s="166">
        <f t="shared" si="56"/>
        <v>0</v>
      </c>
      <c r="P727" s="166">
        <f t="shared" si="57"/>
        <v>49</v>
      </c>
      <c r="S727" s="166">
        <f>VLOOKUP(L727,Schnitt1!L:P,2,0)</f>
        <v>0</v>
      </c>
      <c r="T727" s="166">
        <f>VLOOKUP(L727,Schnitt2!L:P,2,0)</f>
        <v>0</v>
      </c>
      <c r="U727" s="166">
        <f>VLOOKUP(L727,Schnitt3!L:P,2,0)</f>
        <v>0</v>
      </c>
      <c r="V727" s="166">
        <f>VLOOKUP(L727,Schnitt4!L:P,2,0)</f>
        <v>0</v>
      </c>
      <c r="W727" s="166">
        <f>VLOOKUP(L727,Schnitt5!L:P,2,0)</f>
        <v>0</v>
      </c>
      <c r="X727" s="166">
        <f>VLOOKUP(L727,Schnitt6!L:P,2,0)</f>
        <v>0</v>
      </c>
      <c r="AA727" s="166">
        <f>VLOOKUP(L727,Schnitt1!L:P,3,0)</f>
        <v>0</v>
      </c>
      <c r="AB727" s="166">
        <f>VLOOKUP(L727,Schnitt2!L:P,3,0)</f>
        <v>0</v>
      </c>
      <c r="AC727" s="166">
        <f>VLOOKUP(L727,Schnitt3!L:P,3,0)</f>
        <v>0</v>
      </c>
      <c r="AD727" s="166">
        <f>VLOOKUP(L727,Schnitt4!L:P,3,0)</f>
        <v>0</v>
      </c>
      <c r="AE727" s="166">
        <f>VLOOKUP(L727,Schnitt5!L:P,3,0)</f>
        <v>0</v>
      </c>
      <c r="AF727" s="166">
        <f>VLOOKUP(L727,Schnitt6!L:P,3,0)</f>
        <v>0</v>
      </c>
    </row>
    <row r="728" spans="12:32" x14ac:dyDescent="0.25">
      <c r="L728" s="264">
        <f>Member!A728</f>
        <v>38887</v>
      </c>
      <c r="M728" s="166">
        <f t="shared" si="54"/>
        <v>0</v>
      </c>
      <c r="N728" s="166">
        <f t="shared" si="55"/>
        <v>0</v>
      </c>
      <c r="O728" s="166">
        <f t="shared" si="56"/>
        <v>0</v>
      </c>
      <c r="P728" s="166">
        <f t="shared" si="57"/>
        <v>49</v>
      </c>
      <c r="S728" s="166">
        <f>VLOOKUP(L728,Schnitt1!L:P,2,0)</f>
        <v>0</v>
      </c>
      <c r="T728" s="166">
        <f>VLOOKUP(L728,Schnitt2!L:P,2,0)</f>
        <v>0</v>
      </c>
      <c r="U728" s="166">
        <f>VLOOKUP(L728,Schnitt3!L:P,2,0)</f>
        <v>0</v>
      </c>
      <c r="V728" s="166">
        <f>VLOOKUP(L728,Schnitt4!L:P,2,0)</f>
        <v>0</v>
      </c>
      <c r="W728" s="166">
        <f>VLOOKUP(L728,Schnitt5!L:P,2,0)</f>
        <v>0</v>
      </c>
      <c r="X728" s="166">
        <f>VLOOKUP(L728,Schnitt6!L:P,2,0)</f>
        <v>0</v>
      </c>
      <c r="AA728" s="166">
        <f>VLOOKUP(L728,Schnitt1!L:P,3,0)</f>
        <v>0</v>
      </c>
      <c r="AB728" s="166">
        <f>VLOOKUP(L728,Schnitt2!L:P,3,0)</f>
        <v>0</v>
      </c>
      <c r="AC728" s="166">
        <f>VLOOKUP(L728,Schnitt3!L:P,3,0)</f>
        <v>0</v>
      </c>
      <c r="AD728" s="166">
        <f>VLOOKUP(L728,Schnitt4!L:P,3,0)</f>
        <v>0</v>
      </c>
      <c r="AE728" s="166">
        <f>VLOOKUP(L728,Schnitt5!L:P,3,0)</f>
        <v>0</v>
      </c>
      <c r="AF728" s="166">
        <f>VLOOKUP(L728,Schnitt6!L:P,3,0)</f>
        <v>0</v>
      </c>
    </row>
    <row r="729" spans="12:32" x14ac:dyDescent="0.25">
      <c r="L729" s="264">
        <f>Member!A729</f>
        <v>38937</v>
      </c>
      <c r="M729" s="166">
        <f t="shared" si="54"/>
        <v>0</v>
      </c>
      <c r="N729" s="166">
        <f t="shared" si="55"/>
        <v>0</v>
      </c>
      <c r="O729" s="166">
        <f t="shared" si="56"/>
        <v>0</v>
      </c>
      <c r="P729" s="166">
        <f t="shared" si="57"/>
        <v>49</v>
      </c>
      <c r="S729" s="166">
        <f>VLOOKUP(L729,Schnitt1!L:P,2,0)</f>
        <v>0</v>
      </c>
      <c r="T729" s="166">
        <f>VLOOKUP(L729,Schnitt2!L:P,2,0)</f>
        <v>0</v>
      </c>
      <c r="U729" s="166">
        <f>VLOOKUP(L729,Schnitt3!L:P,2,0)</f>
        <v>0</v>
      </c>
      <c r="V729" s="166">
        <f>VLOOKUP(L729,Schnitt4!L:P,2,0)</f>
        <v>0</v>
      </c>
      <c r="W729" s="166">
        <f>VLOOKUP(L729,Schnitt5!L:P,2,0)</f>
        <v>0</v>
      </c>
      <c r="X729" s="166">
        <f>VLOOKUP(L729,Schnitt6!L:P,2,0)</f>
        <v>0</v>
      </c>
      <c r="AA729" s="166">
        <f>VLOOKUP(L729,Schnitt1!L:P,3,0)</f>
        <v>0</v>
      </c>
      <c r="AB729" s="166">
        <f>VLOOKUP(L729,Schnitt2!L:P,3,0)</f>
        <v>0</v>
      </c>
      <c r="AC729" s="166">
        <f>VLOOKUP(L729,Schnitt3!L:P,3,0)</f>
        <v>0</v>
      </c>
      <c r="AD729" s="166">
        <f>VLOOKUP(L729,Schnitt4!L:P,3,0)</f>
        <v>0</v>
      </c>
      <c r="AE729" s="166">
        <f>VLOOKUP(L729,Schnitt5!L:P,3,0)</f>
        <v>0</v>
      </c>
      <c r="AF729" s="166">
        <f>VLOOKUP(L729,Schnitt6!L:P,3,0)</f>
        <v>0</v>
      </c>
    </row>
    <row r="730" spans="12:32" x14ac:dyDescent="0.25">
      <c r="L730" s="264">
        <f>Member!A730</f>
        <v>7484</v>
      </c>
      <c r="M730" s="166">
        <f t="shared" si="54"/>
        <v>0</v>
      </c>
      <c r="N730" s="166">
        <f t="shared" si="55"/>
        <v>0</v>
      </c>
      <c r="O730" s="166">
        <f t="shared" si="56"/>
        <v>0</v>
      </c>
      <c r="P730" s="166">
        <f t="shared" si="57"/>
        <v>49</v>
      </c>
      <c r="S730" s="166">
        <f>VLOOKUP(L730,Schnitt1!L:P,2,0)</f>
        <v>0</v>
      </c>
      <c r="T730" s="166">
        <f>VLOOKUP(L730,Schnitt2!L:P,2,0)</f>
        <v>0</v>
      </c>
      <c r="U730" s="166">
        <f>VLOOKUP(L730,Schnitt3!L:P,2,0)</f>
        <v>0</v>
      </c>
      <c r="V730" s="166">
        <f>VLOOKUP(L730,Schnitt4!L:P,2,0)</f>
        <v>0</v>
      </c>
      <c r="W730" s="166">
        <f>VLOOKUP(L730,Schnitt5!L:P,2,0)</f>
        <v>0</v>
      </c>
      <c r="X730" s="166">
        <f>VLOOKUP(L730,Schnitt6!L:P,2,0)</f>
        <v>0</v>
      </c>
      <c r="AA730" s="166">
        <f>VLOOKUP(L730,Schnitt1!L:P,3,0)</f>
        <v>0</v>
      </c>
      <c r="AB730" s="166">
        <f>VLOOKUP(L730,Schnitt2!L:P,3,0)</f>
        <v>0</v>
      </c>
      <c r="AC730" s="166">
        <f>VLOOKUP(L730,Schnitt3!L:P,3,0)</f>
        <v>0</v>
      </c>
      <c r="AD730" s="166">
        <f>VLOOKUP(L730,Schnitt4!L:P,3,0)</f>
        <v>0</v>
      </c>
      <c r="AE730" s="166">
        <f>VLOOKUP(L730,Schnitt5!L:P,3,0)</f>
        <v>0</v>
      </c>
      <c r="AF730" s="166">
        <f>VLOOKUP(L730,Schnitt6!L:P,3,0)</f>
        <v>0</v>
      </c>
    </row>
    <row r="731" spans="12:32" x14ac:dyDescent="0.25">
      <c r="L731" s="264">
        <f>Member!A731</f>
        <v>38903</v>
      </c>
      <c r="M731" s="166">
        <f t="shared" si="54"/>
        <v>0</v>
      </c>
      <c r="N731" s="166">
        <f t="shared" si="55"/>
        <v>0</v>
      </c>
      <c r="O731" s="166">
        <f t="shared" si="56"/>
        <v>0</v>
      </c>
      <c r="P731" s="166">
        <f t="shared" si="57"/>
        <v>49</v>
      </c>
      <c r="S731" s="166">
        <f>VLOOKUP(L731,Schnitt1!L:P,2,0)</f>
        <v>0</v>
      </c>
      <c r="T731" s="166">
        <f>VLOOKUP(L731,Schnitt2!L:P,2,0)</f>
        <v>0</v>
      </c>
      <c r="U731" s="166">
        <f>VLOOKUP(L731,Schnitt3!L:P,2,0)</f>
        <v>0</v>
      </c>
      <c r="V731" s="166">
        <f>VLOOKUP(L731,Schnitt4!L:P,2,0)</f>
        <v>0</v>
      </c>
      <c r="W731" s="166">
        <f>VLOOKUP(L731,Schnitt5!L:P,2,0)</f>
        <v>0</v>
      </c>
      <c r="X731" s="166">
        <f>VLOOKUP(L731,Schnitt6!L:P,2,0)</f>
        <v>0</v>
      </c>
      <c r="AA731" s="166">
        <f>VLOOKUP(L731,Schnitt1!L:P,3,0)</f>
        <v>0</v>
      </c>
      <c r="AB731" s="166">
        <f>VLOOKUP(L731,Schnitt2!L:P,3,0)</f>
        <v>0</v>
      </c>
      <c r="AC731" s="166">
        <f>VLOOKUP(L731,Schnitt3!L:P,3,0)</f>
        <v>0</v>
      </c>
      <c r="AD731" s="166">
        <f>VLOOKUP(L731,Schnitt4!L:P,3,0)</f>
        <v>0</v>
      </c>
      <c r="AE731" s="166">
        <f>VLOOKUP(L731,Schnitt5!L:P,3,0)</f>
        <v>0</v>
      </c>
      <c r="AF731" s="166">
        <f>VLOOKUP(L731,Schnitt6!L:P,3,0)</f>
        <v>0</v>
      </c>
    </row>
    <row r="732" spans="12:32" x14ac:dyDescent="0.25">
      <c r="L732" s="264">
        <f>Member!A732</f>
        <v>25833</v>
      </c>
      <c r="M732" s="166">
        <f t="shared" si="54"/>
        <v>0</v>
      </c>
      <c r="N732" s="166">
        <f t="shared" si="55"/>
        <v>0</v>
      </c>
      <c r="O732" s="166">
        <f t="shared" si="56"/>
        <v>0</v>
      </c>
      <c r="P732" s="166">
        <f t="shared" si="57"/>
        <v>49</v>
      </c>
      <c r="S732" s="166">
        <f>VLOOKUP(L732,Schnitt1!L:P,2,0)</f>
        <v>0</v>
      </c>
      <c r="T732" s="166">
        <f>VLOOKUP(L732,Schnitt2!L:P,2,0)</f>
        <v>0</v>
      </c>
      <c r="U732" s="166">
        <f>VLOOKUP(L732,Schnitt3!L:P,2,0)</f>
        <v>0</v>
      </c>
      <c r="V732" s="166">
        <f>VLOOKUP(L732,Schnitt4!L:P,2,0)</f>
        <v>0</v>
      </c>
      <c r="W732" s="166">
        <f>VLOOKUP(L732,Schnitt5!L:P,2,0)</f>
        <v>0</v>
      </c>
      <c r="X732" s="166">
        <f>VLOOKUP(L732,Schnitt6!L:P,2,0)</f>
        <v>0</v>
      </c>
      <c r="AA732" s="166">
        <f>VLOOKUP(L732,Schnitt1!L:P,3,0)</f>
        <v>0</v>
      </c>
      <c r="AB732" s="166">
        <f>VLOOKUP(L732,Schnitt2!L:P,3,0)</f>
        <v>0</v>
      </c>
      <c r="AC732" s="166">
        <f>VLOOKUP(L732,Schnitt3!L:P,3,0)</f>
        <v>0</v>
      </c>
      <c r="AD732" s="166">
        <f>VLOOKUP(L732,Schnitt4!L:P,3,0)</f>
        <v>0</v>
      </c>
      <c r="AE732" s="166">
        <f>VLOOKUP(L732,Schnitt5!L:P,3,0)</f>
        <v>0</v>
      </c>
      <c r="AF732" s="166">
        <f>VLOOKUP(L732,Schnitt6!L:P,3,0)</f>
        <v>0</v>
      </c>
    </row>
    <row r="733" spans="12:32" x14ac:dyDescent="0.25">
      <c r="L733" s="264">
        <f>Member!A733</f>
        <v>25466</v>
      </c>
      <c r="M733" s="166">
        <f t="shared" si="54"/>
        <v>0</v>
      </c>
      <c r="N733" s="166">
        <f t="shared" si="55"/>
        <v>0</v>
      </c>
      <c r="O733" s="166">
        <f t="shared" si="56"/>
        <v>0</v>
      </c>
      <c r="P733" s="166">
        <f t="shared" si="57"/>
        <v>49</v>
      </c>
      <c r="S733" s="166">
        <f>VLOOKUP(L733,Schnitt1!L:P,2,0)</f>
        <v>0</v>
      </c>
      <c r="T733" s="166">
        <f>VLOOKUP(L733,Schnitt2!L:P,2,0)</f>
        <v>0</v>
      </c>
      <c r="U733" s="166">
        <f>VLOOKUP(L733,Schnitt3!L:P,2,0)</f>
        <v>0</v>
      </c>
      <c r="V733" s="166">
        <f>VLOOKUP(L733,Schnitt4!L:P,2,0)</f>
        <v>0</v>
      </c>
      <c r="W733" s="166">
        <f>VLOOKUP(L733,Schnitt5!L:P,2,0)</f>
        <v>0</v>
      </c>
      <c r="X733" s="166">
        <f>VLOOKUP(L733,Schnitt6!L:P,2,0)</f>
        <v>0</v>
      </c>
      <c r="AA733" s="166">
        <f>VLOOKUP(L733,Schnitt1!L:P,3,0)</f>
        <v>0</v>
      </c>
      <c r="AB733" s="166">
        <f>VLOOKUP(L733,Schnitt2!L:P,3,0)</f>
        <v>0</v>
      </c>
      <c r="AC733" s="166">
        <f>VLOOKUP(L733,Schnitt3!L:P,3,0)</f>
        <v>0</v>
      </c>
      <c r="AD733" s="166">
        <f>VLOOKUP(L733,Schnitt4!L:P,3,0)</f>
        <v>0</v>
      </c>
      <c r="AE733" s="166">
        <f>VLOOKUP(L733,Schnitt5!L:P,3,0)</f>
        <v>0</v>
      </c>
      <c r="AF733" s="166">
        <f>VLOOKUP(L733,Schnitt6!L:P,3,0)</f>
        <v>0</v>
      </c>
    </row>
    <row r="734" spans="12:32" x14ac:dyDescent="0.25">
      <c r="L734" s="264">
        <f>Member!A734</f>
        <v>16141</v>
      </c>
      <c r="M734" s="166">
        <f t="shared" si="54"/>
        <v>0</v>
      </c>
      <c r="N734" s="166">
        <f t="shared" si="55"/>
        <v>0</v>
      </c>
      <c r="O734" s="166">
        <f t="shared" si="56"/>
        <v>0</v>
      </c>
      <c r="P734" s="166">
        <f t="shared" si="57"/>
        <v>49</v>
      </c>
      <c r="S734" s="166">
        <f>VLOOKUP(L734,Schnitt1!L:P,2,0)</f>
        <v>0</v>
      </c>
      <c r="T734" s="166">
        <f>VLOOKUP(L734,Schnitt2!L:P,2,0)</f>
        <v>0</v>
      </c>
      <c r="U734" s="166">
        <f>VLOOKUP(L734,Schnitt3!L:P,2,0)</f>
        <v>0</v>
      </c>
      <c r="V734" s="166">
        <f>VLOOKUP(L734,Schnitt4!L:P,2,0)</f>
        <v>0</v>
      </c>
      <c r="W734" s="166">
        <f>VLOOKUP(L734,Schnitt5!L:P,2,0)</f>
        <v>0</v>
      </c>
      <c r="X734" s="166">
        <f>VLOOKUP(L734,Schnitt6!L:P,2,0)</f>
        <v>0</v>
      </c>
      <c r="AA734" s="166">
        <f>VLOOKUP(L734,Schnitt1!L:P,3,0)</f>
        <v>0</v>
      </c>
      <c r="AB734" s="166">
        <f>VLOOKUP(L734,Schnitt2!L:P,3,0)</f>
        <v>0</v>
      </c>
      <c r="AC734" s="166">
        <f>VLOOKUP(L734,Schnitt3!L:P,3,0)</f>
        <v>0</v>
      </c>
      <c r="AD734" s="166">
        <f>VLOOKUP(L734,Schnitt4!L:P,3,0)</f>
        <v>0</v>
      </c>
      <c r="AE734" s="166">
        <f>VLOOKUP(L734,Schnitt5!L:P,3,0)</f>
        <v>0</v>
      </c>
      <c r="AF734" s="166">
        <f>VLOOKUP(L734,Schnitt6!L:P,3,0)</f>
        <v>0</v>
      </c>
    </row>
    <row r="735" spans="12:32" x14ac:dyDescent="0.25">
      <c r="L735" s="264">
        <f>Member!A735</f>
        <v>38641</v>
      </c>
      <c r="M735" s="166">
        <f t="shared" si="54"/>
        <v>0</v>
      </c>
      <c r="N735" s="166">
        <f t="shared" si="55"/>
        <v>0</v>
      </c>
      <c r="O735" s="166">
        <f t="shared" si="56"/>
        <v>0</v>
      </c>
      <c r="P735" s="166">
        <f t="shared" si="57"/>
        <v>49</v>
      </c>
      <c r="S735" s="166">
        <f>VLOOKUP(L735,Schnitt1!L:P,2,0)</f>
        <v>0</v>
      </c>
      <c r="T735" s="166">
        <f>VLOOKUP(L735,Schnitt2!L:P,2,0)</f>
        <v>0</v>
      </c>
      <c r="U735" s="166">
        <f>VLOOKUP(L735,Schnitt3!L:P,2,0)</f>
        <v>0</v>
      </c>
      <c r="V735" s="166">
        <f>VLOOKUP(L735,Schnitt4!L:P,2,0)</f>
        <v>0</v>
      </c>
      <c r="W735" s="166">
        <f>VLOOKUP(L735,Schnitt5!L:P,2,0)</f>
        <v>0</v>
      </c>
      <c r="X735" s="166">
        <f>VLOOKUP(L735,Schnitt6!L:P,2,0)</f>
        <v>0</v>
      </c>
      <c r="AA735" s="166">
        <f>VLOOKUP(L735,Schnitt1!L:P,3,0)</f>
        <v>0</v>
      </c>
      <c r="AB735" s="166">
        <f>VLOOKUP(L735,Schnitt2!L:P,3,0)</f>
        <v>0</v>
      </c>
      <c r="AC735" s="166">
        <f>VLOOKUP(L735,Schnitt3!L:P,3,0)</f>
        <v>0</v>
      </c>
      <c r="AD735" s="166">
        <f>VLOOKUP(L735,Schnitt4!L:P,3,0)</f>
        <v>0</v>
      </c>
      <c r="AE735" s="166">
        <f>VLOOKUP(L735,Schnitt5!L:P,3,0)</f>
        <v>0</v>
      </c>
      <c r="AF735" s="166">
        <f>VLOOKUP(L735,Schnitt6!L:P,3,0)</f>
        <v>0</v>
      </c>
    </row>
    <row r="736" spans="12:32" x14ac:dyDescent="0.25">
      <c r="L736" s="264">
        <f>Member!A736</f>
        <v>16992</v>
      </c>
      <c r="M736" s="166">
        <f t="shared" si="54"/>
        <v>0</v>
      </c>
      <c r="N736" s="166">
        <f t="shared" si="55"/>
        <v>0</v>
      </c>
      <c r="O736" s="166">
        <f t="shared" si="56"/>
        <v>0</v>
      </c>
      <c r="P736" s="166">
        <f t="shared" si="57"/>
        <v>49</v>
      </c>
      <c r="S736" s="166">
        <f>VLOOKUP(L736,Schnitt1!L:P,2,0)</f>
        <v>0</v>
      </c>
      <c r="T736" s="166">
        <f>VLOOKUP(L736,Schnitt2!L:P,2,0)</f>
        <v>0</v>
      </c>
      <c r="U736" s="166">
        <f>VLOOKUP(L736,Schnitt3!L:P,2,0)</f>
        <v>0</v>
      </c>
      <c r="V736" s="166">
        <f>VLOOKUP(L736,Schnitt4!L:P,2,0)</f>
        <v>0</v>
      </c>
      <c r="W736" s="166">
        <f>VLOOKUP(L736,Schnitt5!L:P,2,0)</f>
        <v>0</v>
      </c>
      <c r="X736" s="166">
        <f>VLOOKUP(L736,Schnitt6!L:P,2,0)</f>
        <v>0</v>
      </c>
      <c r="AA736" s="166">
        <f>VLOOKUP(L736,Schnitt1!L:P,3,0)</f>
        <v>0</v>
      </c>
      <c r="AB736" s="166">
        <f>VLOOKUP(L736,Schnitt2!L:P,3,0)</f>
        <v>0</v>
      </c>
      <c r="AC736" s="166">
        <f>VLOOKUP(L736,Schnitt3!L:P,3,0)</f>
        <v>0</v>
      </c>
      <c r="AD736" s="166">
        <f>VLOOKUP(L736,Schnitt4!L:P,3,0)</f>
        <v>0</v>
      </c>
      <c r="AE736" s="166">
        <f>VLOOKUP(L736,Schnitt5!L:P,3,0)</f>
        <v>0</v>
      </c>
      <c r="AF736" s="166">
        <f>VLOOKUP(L736,Schnitt6!L:P,3,0)</f>
        <v>0</v>
      </c>
    </row>
    <row r="737" spans="12:32" x14ac:dyDescent="0.25">
      <c r="L737" s="264">
        <f>Member!A737</f>
        <v>38662</v>
      </c>
      <c r="M737" s="166">
        <f t="shared" si="54"/>
        <v>0</v>
      </c>
      <c r="N737" s="166">
        <f t="shared" si="55"/>
        <v>0</v>
      </c>
      <c r="O737" s="166">
        <f t="shared" si="56"/>
        <v>0</v>
      </c>
      <c r="P737" s="166">
        <f t="shared" si="57"/>
        <v>49</v>
      </c>
      <c r="S737" s="166">
        <f>VLOOKUP(L737,Schnitt1!L:P,2,0)</f>
        <v>0</v>
      </c>
      <c r="T737" s="166">
        <f>VLOOKUP(L737,Schnitt2!L:P,2,0)</f>
        <v>0</v>
      </c>
      <c r="U737" s="166">
        <f>VLOOKUP(L737,Schnitt3!L:P,2,0)</f>
        <v>0</v>
      </c>
      <c r="V737" s="166">
        <f>VLOOKUP(L737,Schnitt4!L:P,2,0)</f>
        <v>0</v>
      </c>
      <c r="W737" s="166">
        <f>VLOOKUP(L737,Schnitt5!L:P,2,0)</f>
        <v>0</v>
      </c>
      <c r="X737" s="166">
        <f>VLOOKUP(L737,Schnitt6!L:P,2,0)</f>
        <v>0</v>
      </c>
      <c r="AA737" s="166">
        <f>VLOOKUP(L737,Schnitt1!L:P,3,0)</f>
        <v>0</v>
      </c>
      <c r="AB737" s="166">
        <f>VLOOKUP(L737,Schnitt2!L:P,3,0)</f>
        <v>0</v>
      </c>
      <c r="AC737" s="166">
        <f>VLOOKUP(L737,Schnitt3!L:P,3,0)</f>
        <v>0</v>
      </c>
      <c r="AD737" s="166">
        <f>VLOOKUP(L737,Schnitt4!L:P,3,0)</f>
        <v>0</v>
      </c>
      <c r="AE737" s="166">
        <f>VLOOKUP(L737,Schnitt5!L:P,3,0)</f>
        <v>0</v>
      </c>
      <c r="AF737" s="166">
        <f>VLOOKUP(L737,Schnitt6!L:P,3,0)</f>
        <v>0</v>
      </c>
    </row>
    <row r="738" spans="12:32" x14ac:dyDescent="0.25">
      <c r="L738" s="264">
        <f>Member!A738</f>
        <v>7641</v>
      </c>
      <c r="M738" s="166">
        <f t="shared" si="54"/>
        <v>0</v>
      </c>
      <c r="N738" s="166">
        <f t="shared" si="55"/>
        <v>0</v>
      </c>
      <c r="O738" s="166">
        <f t="shared" si="56"/>
        <v>0</v>
      </c>
      <c r="P738" s="166">
        <f t="shared" si="57"/>
        <v>49</v>
      </c>
      <c r="S738" s="166">
        <f>VLOOKUP(L738,Schnitt1!L:P,2,0)</f>
        <v>0</v>
      </c>
      <c r="T738" s="166">
        <f>VLOOKUP(L738,Schnitt2!L:P,2,0)</f>
        <v>0</v>
      </c>
      <c r="U738" s="166">
        <f>VLOOKUP(L738,Schnitt3!L:P,2,0)</f>
        <v>0</v>
      </c>
      <c r="V738" s="166">
        <f>VLOOKUP(L738,Schnitt4!L:P,2,0)</f>
        <v>0</v>
      </c>
      <c r="W738" s="166">
        <f>VLOOKUP(L738,Schnitt5!L:P,2,0)</f>
        <v>0</v>
      </c>
      <c r="X738" s="166">
        <f>VLOOKUP(L738,Schnitt6!L:P,2,0)</f>
        <v>0</v>
      </c>
      <c r="AA738" s="166">
        <f>VLOOKUP(L738,Schnitt1!L:P,3,0)</f>
        <v>0</v>
      </c>
      <c r="AB738" s="166">
        <f>VLOOKUP(L738,Schnitt2!L:P,3,0)</f>
        <v>0</v>
      </c>
      <c r="AC738" s="166">
        <f>VLOOKUP(L738,Schnitt3!L:P,3,0)</f>
        <v>0</v>
      </c>
      <c r="AD738" s="166">
        <f>VLOOKUP(L738,Schnitt4!L:P,3,0)</f>
        <v>0</v>
      </c>
      <c r="AE738" s="166">
        <f>VLOOKUP(L738,Schnitt5!L:P,3,0)</f>
        <v>0</v>
      </c>
      <c r="AF738" s="166">
        <f>VLOOKUP(L738,Schnitt6!L:P,3,0)</f>
        <v>0</v>
      </c>
    </row>
    <row r="739" spans="12:32" x14ac:dyDescent="0.25">
      <c r="L739" s="264">
        <f>Member!A739</f>
        <v>10526</v>
      </c>
      <c r="M739" s="166">
        <f t="shared" si="54"/>
        <v>0</v>
      </c>
      <c r="N739" s="166">
        <f t="shared" si="55"/>
        <v>0</v>
      </c>
      <c r="O739" s="166">
        <f t="shared" si="56"/>
        <v>0</v>
      </c>
      <c r="P739" s="166">
        <f t="shared" si="57"/>
        <v>49</v>
      </c>
      <c r="S739" s="166">
        <f>VLOOKUP(L739,Schnitt1!L:P,2,0)</f>
        <v>0</v>
      </c>
      <c r="T739" s="166">
        <f>VLOOKUP(L739,Schnitt2!L:P,2,0)</f>
        <v>0</v>
      </c>
      <c r="U739" s="166">
        <f>VLOOKUP(L739,Schnitt3!L:P,2,0)</f>
        <v>0</v>
      </c>
      <c r="V739" s="166">
        <f>VLOOKUP(L739,Schnitt4!L:P,2,0)</f>
        <v>0</v>
      </c>
      <c r="W739" s="166">
        <f>VLOOKUP(L739,Schnitt5!L:P,2,0)</f>
        <v>0</v>
      </c>
      <c r="X739" s="166">
        <f>VLOOKUP(L739,Schnitt6!L:P,2,0)</f>
        <v>0</v>
      </c>
      <c r="AA739" s="166">
        <f>VLOOKUP(L739,Schnitt1!L:P,3,0)</f>
        <v>0</v>
      </c>
      <c r="AB739" s="166">
        <f>VLOOKUP(L739,Schnitt2!L:P,3,0)</f>
        <v>0</v>
      </c>
      <c r="AC739" s="166">
        <f>VLOOKUP(L739,Schnitt3!L:P,3,0)</f>
        <v>0</v>
      </c>
      <c r="AD739" s="166">
        <f>VLOOKUP(L739,Schnitt4!L:P,3,0)</f>
        <v>0</v>
      </c>
      <c r="AE739" s="166">
        <f>VLOOKUP(L739,Schnitt5!L:P,3,0)</f>
        <v>0</v>
      </c>
      <c r="AF739" s="166">
        <f>VLOOKUP(L739,Schnitt6!L:P,3,0)</f>
        <v>0</v>
      </c>
    </row>
    <row r="740" spans="12:32" x14ac:dyDescent="0.25">
      <c r="L740" s="264">
        <f>Member!A740</f>
        <v>25886</v>
      </c>
      <c r="M740" s="166">
        <f t="shared" si="54"/>
        <v>0</v>
      </c>
      <c r="N740" s="166">
        <f t="shared" si="55"/>
        <v>0</v>
      </c>
      <c r="O740" s="166">
        <f t="shared" si="56"/>
        <v>0</v>
      </c>
      <c r="P740" s="166">
        <f t="shared" si="57"/>
        <v>49</v>
      </c>
      <c r="S740" s="166">
        <f>VLOOKUP(L740,Schnitt1!L:P,2,0)</f>
        <v>0</v>
      </c>
      <c r="T740" s="166">
        <f>VLOOKUP(L740,Schnitt2!L:P,2,0)</f>
        <v>0</v>
      </c>
      <c r="U740" s="166">
        <f>VLOOKUP(L740,Schnitt3!L:P,2,0)</f>
        <v>0</v>
      </c>
      <c r="V740" s="166">
        <f>VLOOKUP(L740,Schnitt4!L:P,2,0)</f>
        <v>0</v>
      </c>
      <c r="W740" s="166">
        <f>VLOOKUP(L740,Schnitt5!L:P,2,0)</f>
        <v>0</v>
      </c>
      <c r="X740" s="166">
        <f>VLOOKUP(L740,Schnitt6!L:P,2,0)</f>
        <v>0</v>
      </c>
      <c r="AA740" s="166">
        <f>VLOOKUP(L740,Schnitt1!L:P,3,0)</f>
        <v>0</v>
      </c>
      <c r="AB740" s="166">
        <f>VLOOKUP(L740,Schnitt2!L:P,3,0)</f>
        <v>0</v>
      </c>
      <c r="AC740" s="166">
        <f>VLOOKUP(L740,Schnitt3!L:P,3,0)</f>
        <v>0</v>
      </c>
      <c r="AD740" s="166">
        <f>VLOOKUP(L740,Schnitt4!L:P,3,0)</f>
        <v>0</v>
      </c>
      <c r="AE740" s="166">
        <f>VLOOKUP(L740,Schnitt5!L:P,3,0)</f>
        <v>0</v>
      </c>
      <c r="AF740" s="166">
        <f>VLOOKUP(L740,Schnitt6!L:P,3,0)</f>
        <v>0</v>
      </c>
    </row>
    <row r="741" spans="12:32" x14ac:dyDescent="0.25">
      <c r="L741" s="264">
        <f>Member!A741</f>
        <v>38837</v>
      </c>
      <c r="M741" s="166">
        <f t="shared" si="54"/>
        <v>0</v>
      </c>
      <c r="N741" s="166">
        <f t="shared" si="55"/>
        <v>0</v>
      </c>
      <c r="O741" s="166">
        <f t="shared" si="56"/>
        <v>0</v>
      </c>
      <c r="P741" s="166">
        <f t="shared" si="57"/>
        <v>49</v>
      </c>
      <c r="S741" s="166">
        <f>VLOOKUP(L741,Schnitt1!L:P,2,0)</f>
        <v>0</v>
      </c>
      <c r="T741" s="166">
        <f>VLOOKUP(L741,Schnitt2!L:P,2,0)</f>
        <v>0</v>
      </c>
      <c r="U741" s="166">
        <f>VLOOKUP(L741,Schnitt3!L:P,2,0)</f>
        <v>0</v>
      </c>
      <c r="V741" s="166">
        <f>VLOOKUP(L741,Schnitt4!L:P,2,0)</f>
        <v>0</v>
      </c>
      <c r="W741" s="166">
        <f>VLOOKUP(L741,Schnitt5!L:P,2,0)</f>
        <v>0</v>
      </c>
      <c r="X741" s="166">
        <f>VLOOKUP(L741,Schnitt6!L:P,2,0)</f>
        <v>0</v>
      </c>
      <c r="AA741" s="166">
        <f>VLOOKUP(L741,Schnitt1!L:P,3,0)</f>
        <v>0</v>
      </c>
      <c r="AB741" s="166">
        <f>VLOOKUP(L741,Schnitt2!L:P,3,0)</f>
        <v>0</v>
      </c>
      <c r="AC741" s="166">
        <f>VLOOKUP(L741,Schnitt3!L:P,3,0)</f>
        <v>0</v>
      </c>
      <c r="AD741" s="166">
        <f>VLOOKUP(L741,Schnitt4!L:P,3,0)</f>
        <v>0</v>
      </c>
      <c r="AE741" s="166">
        <f>VLOOKUP(L741,Schnitt5!L:P,3,0)</f>
        <v>0</v>
      </c>
      <c r="AF741" s="166">
        <f>VLOOKUP(L741,Schnitt6!L:P,3,0)</f>
        <v>0</v>
      </c>
    </row>
    <row r="742" spans="12:32" x14ac:dyDescent="0.25">
      <c r="L742" s="264">
        <f>Member!A742</f>
        <v>25786</v>
      </c>
      <c r="M742" s="166">
        <f t="shared" si="54"/>
        <v>0</v>
      </c>
      <c r="N742" s="166">
        <f t="shared" si="55"/>
        <v>0</v>
      </c>
      <c r="O742" s="166">
        <f t="shared" si="56"/>
        <v>0</v>
      </c>
      <c r="P742" s="166">
        <f t="shared" si="57"/>
        <v>49</v>
      </c>
      <c r="S742" s="166">
        <f>VLOOKUP(L742,Schnitt1!L:P,2,0)</f>
        <v>0</v>
      </c>
      <c r="T742" s="166">
        <f>VLOOKUP(L742,Schnitt2!L:P,2,0)</f>
        <v>0</v>
      </c>
      <c r="U742" s="166">
        <f>VLOOKUP(L742,Schnitt3!L:P,2,0)</f>
        <v>0</v>
      </c>
      <c r="V742" s="166">
        <f>VLOOKUP(L742,Schnitt4!L:P,2,0)</f>
        <v>0</v>
      </c>
      <c r="W742" s="166">
        <f>VLOOKUP(L742,Schnitt5!L:P,2,0)</f>
        <v>0</v>
      </c>
      <c r="X742" s="166">
        <f>VLOOKUP(L742,Schnitt6!L:P,2,0)</f>
        <v>0</v>
      </c>
      <c r="AA742" s="166">
        <f>VLOOKUP(L742,Schnitt1!L:P,3,0)</f>
        <v>0</v>
      </c>
      <c r="AB742" s="166">
        <f>VLOOKUP(L742,Schnitt2!L:P,3,0)</f>
        <v>0</v>
      </c>
      <c r="AC742" s="166">
        <f>VLOOKUP(L742,Schnitt3!L:P,3,0)</f>
        <v>0</v>
      </c>
      <c r="AD742" s="166">
        <f>VLOOKUP(L742,Schnitt4!L:P,3,0)</f>
        <v>0</v>
      </c>
      <c r="AE742" s="166">
        <f>VLOOKUP(L742,Schnitt5!L:P,3,0)</f>
        <v>0</v>
      </c>
      <c r="AF742" s="166">
        <f>VLOOKUP(L742,Schnitt6!L:P,3,0)</f>
        <v>0</v>
      </c>
    </row>
    <row r="743" spans="12:32" x14ac:dyDescent="0.25">
      <c r="L743" s="264">
        <f>Member!A743</f>
        <v>10797</v>
      </c>
      <c r="M743" s="166">
        <f t="shared" si="54"/>
        <v>0</v>
      </c>
      <c r="N743" s="166">
        <f t="shared" si="55"/>
        <v>0</v>
      </c>
      <c r="O743" s="166">
        <f t="shared" si="56"/>
        <v>0</v>
      </c>
      <c r="P743" s="166">
        <f t="shared" si="57"/>
        <v>49</v>
      </c>
      <c r="S743" s="166">
        <f>VLOOKUP(L743,Schnitt1!L:P,2,0)</f>
        <v>0</v>
      </c>
      <c r="T743" s="166">
        <f>VLOOKUP(L743,Schnitt2!L:P,2,0)</f>
        <v>0</v>
      </c>
      <c r="U743" s="166">
        <f>VLOOKUP(L743,Schnitt3!L:P,2,0)</f>
        <v>0</v>
      </c>
      <c r="V743" s="166">
        <f>VLOOKUP(L743,Schnitt4!L:P,2,0)</f>
        <v>0</v>
      </c>
      <c r="W743" s="166">
        <f>VLOOKUP(L743,Schnitt5!L:P,2,0)</f>
        <v>0</v>
      </c>
      <c r="X743" s="166">
        <f>VLOOKUP(L743,Schnitt6!L:P,2,0)</f>
        <v>0</v>
      </c>
      <c r="AA743" s="166">
        <f>VLOOKUP(L743,Schnitt1!L:P,3,0)</f>
        <v>0</v>
      </c>
      <c r="AB743" s="166">
        <f>VLOOKUP(L743,Schnitt2!L:P,3,0)</f>
        <v>0</v>
      </c>
      <c r="AC743" s="166">
        <f>VLOOKUP(L743,Schnitt3!L:P,3,0)</f>
        <v>0</v>
      </c>
      <c r="AD743" s="166">
        <f>VLOOKUP(L743,Schnitt4!L:P,3,0)</f>
        <v>0</v>
      </c>
      <c r="AE743" s="166">
        <f>VLOOKUP(L743,Schnitt5!L:P,3,0)</f>
        <v>0</v>
      </c>
      <c r="AF743" s="166">
        <f>VLOOKUP(L743,Schnitt6!L:P,3,0)</f>
        <v>0</v>
      </c>
    </row>
    <row r="744" spans="12:32" x14ac:dyDescent="0.25">
      <c r="L744" s="264">
        <f>Member!A744</f>
        <v>38393</v>
      </c>
      <c r="M744" s="166">
        <f t="shared" si="54"/>
        <v>0</v>
      </c>
      <c r="N744" s="166">
        <f t="shared" si="55"/>
        <v>0</v>
      </c>
      <c r="O744" s="166">
        <f t="shared" si="56"/>
        <v>0</v>
      </c>
      <c r="P744" s="166">
        <f t="shared" si="57"/>
        <v>49</v>
      </c>
      <c r="S744" s="166">
        <f>VLOOKUP(L744,Schnitt1!L:P,2,0)</f>
        <v>0</v>
      </c>
      <c r="T744" s="166">
        <f>VLOOKUP(L744,Schnitt2!L:P,2,0)</f>
        <v>0</v>
      </c>
      <c r="U744" s="166">
        <f>VLOOKUP(L744,Schnitt3!L:P,2,0)</f>
        <v>0</v>
      </c>
      <c r="V744" s="166">
        <f>VLOOKUP(L744,Schnitt4!L:P,2,0)</f>
        <v>0</v>
      </c>
      <c r="W744" s="166">
        <f>VLOOKUP(L744,Schnitt5!L:P,2,0)</f>
        <v>0</v>
      </c>
      <c r="X744" s="166">
        <f>VLOOKUP(L744,Schnitt6!L:P,2,0)</f>
        <v>0</v>
      </c>
      <c r="AA744" s="166">
        <f>VLOOKUP(L744,Schnitt1!L:P,3,0)</f>
        <v>0</v>
      </c>
      <c r="AB744" s="166">
        <f>VLOOKUP(L744,Schnitt2!L:P,3,0)</f>
        <v>0</v>
      </c>
      <c r="AC744" s="166">
        <f>VLOOKUP(L744,Schnitt3!L:P,3,0)</f>
        <v>0</v>
      </c>
      <c r="AD744" s="166">
        <f>VLOOKUP(L744,Schnitt4!L:P,3,0)</f>
        <v>0</v>
      </c>
      <c r="AE744" s="166">
        <f>VLOOKUP(L744,Schnitt5!L:P,3,0)</f>
        <v>0</v>
      </c>
      <c r="AF744" s="166">
        <f>VLOOKUP(L744,Schnitt6!L:P,3,0)</f>
        <v>0</v>
      </c>
    </row>
    <row r="745" spans="12:32" x14ac:dyDescent="0.25">
      <c r="L745" s="264">
        <f>Member!A745</f>
        <v>16760</v>
      </c>
      <c r="M745" s="166">
        <f t="shared" si="54"/>
        <v>0</v>
      </c>
      <c r="N745" s="166">
        <f t="shared" si="55"/>
        <v>0</v>
      </c>
      <c r="O745" s="166">
        <f t="shared" si="56"/>
        <v>0</v>
      </c>
      <c r="P745" s="166">
        <f t="shared" si="57"/>
        <v>49</v>
      </c>
      <c r="S745" s="166">
        <f>VLOOKUP(L745,Schnitt1!L:P,2,0)</f>
        <v>0</v>
      </c>
      <c r="T745" s="166">
        <f>VLOOKUP(L745,Schnitt2!L:P,2,0)</f>
        <v>0</v>
      </c>
      <c r="U745" s="166">
        <f>VLOOKUP(L745,Schnitt3!L:P,2,0)</f>
        <v>0</v>
      </c>
      <c r="V745" s="166">
        <f>VLOOKUP(L745,Schnitt4!L:P,2,0)</f>
        <v>0</v>
      </c>
      <c r="W745" s="166">
        <f>VLOOKUP(L745,Schnitt5!L:P,2,0)</f>
        <v>0</v>
      </c>
      <c r="X745" s="166">
        <f>VLOOKUP(L745,Schnitt6!L:P,2,0)</f>
        <v>0</v>
      </c>
      <c r="AA745" s="166">
        <f>VLOOKUP(L745,Schnitt1!L:P,3,0)</f>
        <v>0</v>
      </c>
      <c r="AB745" s="166">
        <f>VLOOKUP(L745,Schnitt2!L:P,3,0)</f>
        <v>0</v>
      </c>
      <c r="AC745" s="166">
        <f>VLOOKUP(L745,Schnitt3!L:P,3,0)</f>
        <v>0</v>
      </c>
      <c r="AD745" s="166">
        <f>VLOOKUP(L745,Schnitt4!L:P,3,0)</f>
        <v>0</v>
      </c>
      <c r="AE745" s="166">
        <f>VLOOKUP(L745,Schnitt5!L:P,3,0)</f>
        <v>0</v>
      </c>
      <c r="AF745" s="166">
        <f>VLOOKUP(L745,Schnitt6!L:P,3,0)</f>
        <v>0</v>
      </c>
    </row>
    <row r="746" spans="12:32" x14ac:dyDescent="0.25">
      <c r="L746" s="264">
        <f>Member!A746</f>
        <v>25884</v>
      </c>
      <c r="M746" s="166">
        <f t="shared" si="54"/>
        <v>0</v>
      </c>
      <c r="N746" s="166">
        <f t="shared" si="55"/>
        <v>0</v>
      </c>
      <c r="O746" s="166">
        <f t="shared" si="56"/>
        <v>0</v>
      </c>
      <c r="P746" s="166">
        <f t="shared" si="57"/>
        <v>49</v>
      </c>
      <c r="S746" s="166">
        <f>VLOOKUP(L746,Schnitt1!L:P,2,0)</f>
        <v>0</v>
      </c>
      <c r="T746" s="166">
        <f>VLOOKUP(L746,Schnitt2!L:P,2,0)</f>
        <v>0</v>
      </c>
      <c r="U746" s="166">
        <f>VLOOKUP(L746,Schnitt3!L:P,2,0)</f>
        <v>0</v>
      </c>
      <c r="V746" s="166">
        <f>VLOOKUP(L746,Schnitt4!L:P,2,0)</f>
        <v>0</v>
      </c>
      <c r="W746" s="166">
        <f>VLOOKUP(L746,Schnitt5!L:P,2,0)</f>
        <v>0</v>
      </c>
      <c r="X746" s="166">
        <f>VLOOKUP(L746,Schnitt6!L:P,2,0)</f>
        <v>0</v>
      </c>
      <c r="AA746" s="166">
        <f>VLOOKUP(L746,Schnitt1!L:P,3,0)</f>
        <v>0</v>
      </c>
      <c r="AB746" s="166">
        <f>VLOOKUP(L746,Schnitt2!L:P,3,0)</f>
        <v>0</v>
      </c>
      <c r="AC746" s="166">
        <f>VLOOKUP(L746,Schnitt3!L:P,3,0)</f>
        <v>0</v>
      </c>
      <c r="AD746" s="166">
        <f>VLOOKUP(L746,Schnitt4!L:P,3,0)</f>
        <v>0</v>
      </c>
      <c r="AE746" s="166">
        <f>VLOOKUP(L746,Schnitt5!L:P,3,0)</f>
        <v>0</v>
      </c>
      <c r="AF746" s="166">
        <f>VLOOKUP(L746,Schnitt6!L:P,3,0)</f>
        <v>0</v>
      </c>
    </row>
    <row r="747" spans="12:32" x14ac:dyDescent="0.25">
      <c r="L747" s="264">
        <f>Member!A747</f>
        <v>25885</v>
      </c>
      <c r="M747" s="166">
        <f t="shared" si="54"/>
        <v>0</v>
      </c>
      <c r="N747" s="166">
        <f t="shared" si="55"/>
        <v>0</v>
      </c>
      <c r="O747" s="166">
        <f t="shared" si="56"/>
        <v>0</v>
      </c>
      <c r="P747" s="166">
        <f t="shared" si="57"/>
        <v>49</v>
      </c>
      <c r="S747" s="166">
        <f>VLOOKUP(L747,Schnitt1!L:P,2,0)</f>
        <v>0</v>
      </c>
      <c r="T747" s="166">
        <f>VLOOKUP(L747,Schnitt2!L:P,2,0)</f>
        <v>0</v>
      </c>
      <c r="U747" s="166">
        <f>VLOOKUP(L747,Schnitt3!L:P,2,0)</f>
        <v>0</v>
      </c>
      <c r="V747" s="166">
        <f>VLOOKUP(L747,Schnitt4!L:P,2,0)</f>
        <v>0</v>
      </c>
      <c r="W747" s="166">
        <f>VLOOKUP(L747,Schnitt5!L:P,2,0)</f>
        <v>0</v>
      </c>
      <c r="X747" s="166">
        <f>VLOOKUP(L747,Schnitt6!L:P,2,0)</f>
        <v>0</v>
      </c>
      <c r="AA747" s="166">
        <f>VLOOKUP(L747,Schnitt1!L:P,3,0)</f>
        <v>0</v>
      </c>
      <c r="AB747" s="166">
        <f>VLOOKUP(L747,Schnitt2!L:P,3,0)</f>
        <v>0</v>
      </c>
      <c r="AC747" s="166">
        <f>VLOOKUP(L747,Schnitt3!L:P,3,0)</f>
        <v>0</v>
      </c>
      <c r="AD747" s="166">
        <f>VLOOKUP(L747,Schnitt4!L:P,3,0)</f>
        <v>0</v>
      </c>
      <c r="AE747" s="166">
        <f>VLOOKUP(L747,Schnitt5!L:P,3,0)</f>
        <v>0</v>
      </c>
      <c r="AF747" s="166">
        <f>VLOOKUP(L747,Schnitt6!L:P,3,0)</f>
        <v>0</v>
      </c>
    </row>
    <row r="748" spans="12:32" x14ac:dyDescent="0.25">
      <c r="L748" s="264">
        <f>Member!A748</f>
        <v>10185</v>
      </c>
      <c r="M748" s="166">
        <f t="shared" si="54"/>
        <v>0</v>
      </c>
      <c r="N748" s="166">
        <f t="shared" si="55"/>
        <v>0</v>
      </c>
      <c r="O748" s="166">
        <f t="shared" si="56"/>
        <v>0</v>
      </c>
      <c r="P748" s="166">
        <f t="shared" si="57"/>
        <v>49</v>
      </c>
      <c r="S748" s="166">
        <f>VLOOKUP(L748,Schnitt1!L:P,2,0)</f>
        <v>0</v>
      </c>
      <c r="T748" s="166">
        <f>VLOOKUP(L748,Schnitt2!L:P,2,0)</f>
        <v>0</v>
      </c>
      <c r="U748" s="166">
        <f>VLOOKUP(L748,Schnitt3!L:P,2,0)</f>
        <v>0</v>
      </c>
      <c r="V748" s="166">
        <f>VLOOKUP(L748,Schnitt4!L:P,2,0)</f>
        <v>0</v>
      </c>
      <c r="W748" s="166">
        <f>VLOOKUP(L748,Schnitt5!L:P,2,0)</f>
        <v>0</v>
      </c>
      <c r="X748" s="166">
        <f>VLOOKUP(L748,Schnitt6!L:P,2,0)</f>
        <v>0</v>
      </c>
      <c r="AA748" s="166">
        <f>VLOOKUP(L748,Schnitt1!L:P,3,0)</f>
        <v>0</v>
      </c>
      <c r="AB748" s="166">
        <f>VLOOKUP(L748,Schnitt2!L:P,3,0)</f>
        <v>0</v>
      </c>
      <c r="AC748" s="166">
        <f>VLOOKUP(L748,Schnitt3!L:P,3,0)</f>
        <v>0</v>
      </c>
      <c r="AD748" s="166">
        <f>VLOOKUP(L748,Schnitt4!L:P,3,0)</f>
        <v>0</v>
      </c>
      <c r="AE748" s="166">
        <f>VLOOKUP(L748,Schnitt5!L:P,3,0)</f>
        <v>0</v>
      </c>
      <c r="AF748" s="166">
        <f>VLOOKUP(L748,Schnitt6!L:P,3,0)</f>
        <v>0</v>
      </c>
    </row>
    <row r="749" spans="12:32" x14ac:dyDescent="0.25">
      <c r="L749" s="264">
        <f>Member!A749</f>
        <v>25993</v>
      </c>
      <c r="M749" s="166">
        <f t="shared" si="54"/>
        <v>0</v>
      </c>
      <c r="N749" s="166">
        <f t="shared" si="55"/>
        <v>0</v>
      </c>
      <c r="O749" s="166">
        <f t="shared" si="56"/>
        <v>0</v>
      </c>
      <c r="P749" s="166">
        <f t="shared" si="57"/>
        <v>49</v>
      </c>
      <c r="S749" s="166">
        <f>VLOOKUP(L749,Schnitt1!L:P,2,0)</f>
        <v>0</v>
      </c>
      <c r="T749" s="166">
        <f>VLOOKUP(L749,Schnitt2!L:P,2,0)</f>
        <v>0</v>
      </c>
      <c r="U749" s="166">
        <f>VLOOKUP(L749,Schnitt3!L:P,2,0)</f>
        <v>0</v>
      </c>
      <c r="V749" s="166">
        <f>VLOOKUP(L749,Schnitt4!L:P,2,0)</f>
        <v>0</v>
      </c>
      <c r="W749" s="166">
        <f>VLOOKUP(L749,Schnitt5!L:P,2,0)</f>
        <v>0</v>
      </c>
      <c r="X749" s="166">
        <f>VLOOKUP(L749,Schnitt6!L:P,2,0)</f>
        <v>0</v>
      </c>
      <c r="AA749" s="166">
        <f>VLOOKUP(L749,Schnitt1!L:P,3,0)</f>
        <v>0</v>
      </c>
      <c r="AB749" s="166">
        <f>VLOOKUP(L749,Schnitt2!L:P,3,0)</f>
        <v>0</v>
      </c>
      <c r="AC749" s="166">
        <f>VLOOKUP(L749,Schnitt3!L:P,3,0)</f>
        <v>0</v>
      </c>
      <c r="AD749" s="166">
        <f>VLOOKUP(L749,Schnitt4!L:P,3,0)</f>
        <v>0</v>
      </c>
      <c r="AE749" s="166">
        <f>VLOOKUP(L749,Schnitt5!L:P,3,0)</f>
        <v>0</v>
      </c>
      <c r="AF749" s="166">
        <f>VLOOKUP(L749,Schnitt6!L:P,3,0)</f>
        <v>0</v>
      </c>
    </row>
    <row r="750" spans="12:32" x14ac:dyDescent="0.25">
      <c r="L750" s="264">
        <f>Member!A750</f>
        <v>25992</v>
      </c>
      <c r="M750" s="166">
        <f t="shared" si="54"/>
        <v>0</v>
      </c>
      <c r="N750" s="166">
        <f t="shared" si="55"/>
        <v>0</v>
      </c>
      <c r="O750" s="166">
        <f t="shared" si="56"/>
        <v>0</v>
      </c>
      <c r="P750" s="166">
        <f t="shared" si="57"/>
        <v>49</v>
      </c>
      <c r="S750" s="166">
        <f>VLOOKUP(L750,Schnitt1!L:P,2,0)</f>
        <v>0</v>
      </c>
      <c r="T750" s="166">
        <f>VLOOKUP(L750,Schnitt2!L:P,2,0)</f>
        <v>0</v>
      </c>
      <c r="U750" s="166">
        <f>VLOOKUP(L750,Schnitt3!L:P,2,0)</f>
        <v>0</v>
      </c>
      <c r="V750" s="166">
        <f>VLOOKUP(L750,Schnitt4!L:P,2,0)</f>
        <v>0</v>
      </c>
      <c r="W750" s="166">
        <f>VLOOKUP(L750,Schnitt5!L:P,2,0)</f>
        <v>0</v>
      </c>
      <c r="X750" s="166">
        <f>VLOOKUP(L750,Schnitt6!L:P,2,0)</f>
        <v>0</v>
      </c>
      <c r="AA750" s="166">
        <f>VLOOKUP(L750,Schnitt1!L:P,3,0)</f>
        <v>0</v>
      </c>
      <c r="AB750" s="166">
        <f>VLOOKUP(L750,Schnitt2!L:P,3,0)</f>
        <v>0</v>
      </c>
      <c r="AC750" s="166">
        <f>VLOOKUP(L750,Schnitt3!L:P,3,0)</f>
        <v>0</v>
      </c>
      <c r="AD750" s="166">
        <f>VLOOKUP(L750,Schnitt4!L:P,3,0)</f>
        <v>0</v>
      </c>
      <c r="AE750" s="166">
        <f>VLOOKUP(L750,Schnitt5!L:P,3,0)</f>
        <v>0</v>
      </c>
      <c r="AF750" s="166">
        <f>VLOOKUP(L750,Schnitt6!L:P,3,0)</f>
        <v>0</v>
      </c>
    </row>
    <row r="751" spans="12:32" x14ac:dyDescent="0.25">
      <c r="L751" s="264">
        <f>Member!A751</f>
        <v>38608</v>
      </c>
      <c r="M751" s="166">
        <f t="shared" si="54"/>
        <v>0</v>
      </c>
      <c r="N751" s="166">
        <f t="shared" si="55"/>
        <v>0</v>
      </c>
      <c r="O751" s="166">
        <f t="shared" si="56"/>
        <v>0</v>
      </c>
      <c r="P751" s="166">
        <f t="shared" si="57"/>
        <v>49</v>
      </c>
      <c r="S751" s="166">
        <f>VLOOKUP(L751,Schnitt1!L:P,2,0)</f>
        <v>0</v>
      </c>
      <c r="T751" s="166">
        <f>VLOOKUP(L751,Schnitt2!L:P,2,0)</f>
        <v>0</v>
      </c>
      <c r="U751" s="166">
        <f>VLOOKUP(L751,Schnitt3!L:P,2,0)</f>
        <v>0</v>
      </c>
      <c r="V751" s="166">
        <f>VLOOKUP(L751,Schnitt4!L:P,2,0)</f>
        <v>0</v>
      </c>
      <c r="W751" s="166">
        <f>VLOOKUP(L751,Schnitt5!L:P,2,0)</f>
        <v>0</v>
      </c>
      <c r="X751" s="166">
        <f>VLOOKUP(L751,Schnitt6!L:P,2,0)</f>
        <v>0</v>
      </c>
      <c r="AA751" s="166">
        <f>VLOOKUP(L751,Schnitt1!L:P,3,0)</f>
        <v>0</v>
      </c>
      <c r="AB751" s="166">
        <f>VLOOKUP(L751,Schnitt2!L:P,3,0)</f>
        <v>0</v>
      </c>
      <c r="AC751" s="166">
        <f>VLOOKUP(L751,Schnitt3!L:P,3,0)</f>
        <v>0</v>
      </c>
      <c r="AD751" s="166">
        <f>VLOOKUP(L751,Schnitt4!L:P,3,0)</f>
        <v>0</v>
      </c>
      <c r="AE751" s="166">
        <f>VLOOKUP(L751,Schnitt5!L:P,3,0)</f>
        <v>0</v>
      </c>
      <c r="AF751" s="166">
        <f>VLOOKUP(L751,Schnitt6!L:P,3,0)</f>
        <v>0</v>
      </c>
    </row>
    <row r="752" spans="12:32" x14ac:dyDescent="0.25">
      <c r="L752" s="264">
        <f>Member!A752</f>
        <v>38588</v>
      </c>
      <c r="M752" s="166">
        <f t="shared" si="54"/>
        <v>0</v>
      </c>
      <c r="N752" s="166">
        <f t="shared" si="55"/>
        <v>0</v>
      </c>
      <c r="O752" s="166">
        <f t="shared" si="56"/>
        <v>0</v>
      </c>
      <c r="P752" s="166">
        <f t="shared" si="57"/>
        <v>49</v>
      </c>
      <c r="S752" s="166">
        <f>VLOOKUP(L752,Schnitt1!L:P,2,0)</f>
        <v>0</v>
      </c>
      <c r="T752" s="166">
        <f>VLOOKUP(L752,Schnitt2!L:P,2,0)</f>
        <v>0</v>
      </c>
      <c r="U752" s="166">
        <f>VLOOKUP(L752,Schnitt3!L:P,2,0)</f>
        <v>0</v>
      </c>
      <c r="V752" s="166">
        <f>VLOOKUP(L752,Schnitt4!L:P,2,0)</f>
        <v>0</v>
      </c>
      <c r="W752" s="166">
        <f>VLOOKUP(L752,Schnitt5!L:P,2,0)</f>
        <v>0</v>
      </c>
      <c r="X752" s="166">
        <f>VLOOKUP(L752,Schnitt6!L:P,2,0)</f>
        <v>0</v>
      </c>
      <c r="AA752" s="166">
        <f>VLOOKUP(L752,Schnitt1!L:P,3,0)</f>
        <v>0</v>
      </c>
      <c r="AB752" s="166">
        <f>VLOOKUP(L752,Schnitt2!L:P,3,0)</f>
        <v>0</v>
      </c>
      <c r="AC752" s="166">
        <f>VLOOKUP(L752,Schnitt3!L:P,3,0)</f>
        <v>0</v>
      </c>
      <c r="AD752" s="166">
        <f>VLOOKUP(L752,Schnitt4!L:P,3,0)</f>
        <v>0</v>
      </c>
      <c r="AE752" s="166">
        <f>VLOOKUP(L752,Schnitt5!L:P,3,0)</f>
        <v>0</v>
      </c>
      <c r="AF752" s="166">
        <f>VLOOKUP(L752,Schnitt6!L:P,3,0)</f>
        <v>0</v>
      </c>
    </row>
    <row r="753" spans="12:32" x14ac:dyDescent="0.25">
      <c r="L753" s="264">
        <f>Member!A753</f>
        <v>25524</v>
      </c>
      <c r="M753" s="166">
        <f t="shared" si="54"/>
        <v>0</v>
      </c>
      <c r="N753" s="166">
        <f t="shared" si="55"/>
        <v>0</v>
      </c>
      <c r="O753" s="166">
        <f t="shared" si="56"/>
        <v>0</v>
      </c>
      <c r="P753" s="166">
        <f t="shared" si="57"/>
        <v>49</v>
      </c>
      <c r="S753" s="166">
        <f>VLOOKUP(L753,Schnitt1!L:P,2,0)</f>
        <v>0</v>
      </c>
      <c r="T753" s="166">
        <f>VLOOKUP(L753,Schnitt2!L:P,2,0)</f>
        <v>0</v>
      </c>
      <c r="U753" s="166">
        <f>VLOOKUP(L753,Schnitt3!L:P,2,0)</f>
        <v>0</v>
      </c>
      <c r="V753" s="166">
        <f>VLOOKUP(L753,Schnitt4!L:P,2,0)</f>
        <v>0</v>
      </c>
      <c r="W753" s="166">
        <f>VLOOKUP(L753,Schnitt5!L:P,2,0)</f>
        <v>0</v>
      </c>
      <c r="X753" s="166">
        <f>VLOOKUP(L753,Schnitt6!L:P,2,0)</f>
        <v>0</v>
      </c>
      <c r="AA753" s="166">
        <f>VLOOKUP(L753,Schnitt1!L:P,3,0)</f>
        <v>0</v>
      </c>
      <c r="AB753" s="166">
        <f>VLOOKUP(L753,Schnitt2!L:P,3,0)</f>
        <v>0</v>
      </c>
      <c r="AC753" s="166">
        <f>VLOOKUP(L753,Schnitt3!L:P,3,0)</f>
        <v>0</v>
      </c>
      <c r="AD753" s="166">
        <f>VLOOKUP(L753,Schnitt4!L:P,3,0)</f>
        <v>0</v>
      </c>
      <c r="AE753" s="166">
        <f>VLOOKUP(L753,Schnitt5!L:P,3,0)</f>
        <v>0</v>
      </c>
      <c r="AF753" s="166">
        <f>VLOOKUP(L753,Schnitt6!L:P,3,0)</f>
        <v>0</v>
      </c>
    </row>
    <row r="754" spans="12:32" x14ac:dyDescent="0.25">
      <c r="L754" s="264">
        <f>Member!A754</f>
        <v>16184</v>
      </c>
      <c r="M754" s="166">
        <f t="shared" si="54"/>
        <v>0</v>
      </c>
      <c r="N754" s="166">
        <f t="shared" si="55"/>
        <v>0</v>
      </c>
      <c r="O754" s="166">
        <f t="shared" si="56"/>
        <v>0</v>
      </c>
      <c r="P754" s="166">
        <f t="shared" si="57"/>
        <v>49</v>
      </c>
      <c r="S754" s="166">
        <f>VLOOKUP(L754,Schnitt1!L:P,2,0)</f>
        <v>0</v>
      </c>
      <c r="T754" s="166">
        <f>VLOOKUP(L754,Schnitt2!L:P,2,0)</f>
        <v>0</v>
      </c>
      <c r="U754" s="166">
        <f>VLOOKUP(L754,Schnitt3!L:P,2,0)</f>
        <v>0</v>
      </c>
      <c r="V754" s="166">
        <f>VLOOKUP(L754,Schnitt4!L:P,2,0)</f>
        <v>0</v>
      </c>
      <c r="W754" s="166">
        <f>VLOOKUP(L754,Schnitt5!L:P,2,0)</f>
        <v>0</v>
      </c>
      <c r="X754" s="166">
        <f>VLOOKUP(L754,Schnitt6!L:P,2,0)</f>
        <v>0</v>
      </c>
      <c r="AA754" s="166">
        <f>VLOOKUP(L754,Schnitt1!L:P,3,0)</f>
        <v>0</v>
      </c>
      <c r="AB754" s="166">
        <f>VLOOKUP(L754,Schnitt2!L:P,3,0)</f>
        <v>0</v>
      </c>
      <c r="AC754" s="166">
        <f>VLOOKUP(L754,Schnitt3!L:P,3,0)</f>
        <v>0</v>
      </c>
      <c r="AD754" s="166">
        <f>VLOOKUP(L754,Schnitt4!L:P,3,0)</f>
        <v>0</v>
      </c>
      <c r="AE754" s="166">
        <f>VLOOKUP(L754,Schnitt5!L:P,3,0)</f>
        <v>0</v>
      </c>
      <c r="AF754" s="166">
        <f>VLOOKUP(L754,Schnitt6!L:P,3,0)</f>
        <v>0</v>
      </c>
    </row>
    <row r="755" spans="12:32" x14ac:dyDescent="0.25">
      <c r="L755" s="264">
        <f>Member!A755</f>
        <v>25888</v>
      </c>
      <c r="M755" s="166">
        <f t="shared" si="54"/>
        <v>0</v>
      </c>
      <c r="N755" s="166">
        <f t="shared" si="55"/>
        <v>0</v>
      </c>
      <c r="O755" s="166">
        <f t="shared" si="56"/>
        <v>0</v>
      </c>
      <c r="P755" s="166">
        <f t="shared" si="57"/>
        <v>49</v>
      </c>
      <c r="S755" s="166">
        <f>VLOOKUP(L755,Schnitt1!L:P,2,0)</f>
        <v>0</v>
      </c>
      <c r="T755" s="166">
        <f>VLOOKUP(L755,Schnitt2!L:P,2,0)</f>
        <v>0</v>
      </c>
      <c r="U755" s="166">
        <f>VLOOKUP(L755,Schnitt3!L:P,2,0)</f>
        <v>0</v>
      </c>
      <c r="V755" s="166">
        <f>VLOOKUP(L755,Schnitt4!L:P,2,0)</f>
        <v>0</v>
      </c>
      <c r="W755" s="166">
        <f>VLOOKUP(L755,Schnitt5!L:P,2,0)</f>
        <v>0</v>
      </c>
      <c r="X755" s="166">
        <f>VLOOKUP(L755,Schnitt6!L:P,2,0)</f>
        <v>0</v>
      </c>
      <c r="AA755" s="166">
        <f>VLOOKUP(L755,Schnitt1!L:P,3,0)</f>
        <v>0</v>
      </c>
      <c r="AB755" s="166">
        <f>VLOOKUP(L755,Schnitt2!L:P,3,0)</f>
        <v>0</v>
      </c>
      <c r="AC755" s="166">
        <f>VLOOKUP(L755,Schnitt3!L:P,3,0)</f>
        <v>0</v>
      </c>
      <c r="AD755" s="166">
        <f>VLOOKUP(L755,Schnitt4!L:P,3,0)</f>
        <v>0</v>
      </c>
      <c r="AE755" s="166">
        <f>VLOOKUP(L755,Schnitt5!L:P,3,0)</f>
        <v>0</v>
      </c>
      <c r="AF755" s="166">
        <f>VLOOKUP(L755,Schnitt6!L:P,3,0)</f>
        <v>0</v>
      </c>
    </row>
    <row r="756" spans="12:32" x14ac:dyDescent="0.25">
      <c r="L756" s="264">
        <f>Member!A756</f>
        <v>25887</v>
      </c>
      <c r="M756" s="166">
        <f t="shared" si="54"/>
        <v>0</v>
      </c>
      <c r="N756" s="166">
        <f t="shared" si="55"/>
        <v>0</v>
      </c>
      <c r="O756" s="166">
        <f t="shared" si="56"/>
        <v>0</v>
      </c>
      <c r="P756" s="166">
        <f t="shared" si="57"/>
        <v>49</v>
      </c>
      <c r="S756" s="166">
        <f>VLOOKUP(L756,Schnitt1!L:P,2,0)</f>
        <v>0</v>
      </c>
      <c r="T756" s="166">
        <f>VLOOKUP(L756,Schnitt2!L:P,2,0)</f>
        <v>0</v>
      </c>
      <c r="U756" s="166">
        <f>VLOOKUP(L756,Schnitt3!L:P,2,0)</f>
        <v>0</v>
      </c>
      <c r="V756" s="166">
        <f>VLOOKUP(L756,Schnitt4!L:P,2,0)</f>
        <v>0</v>
      </c>
      <c r="W756" s="166">
        <f>VLOOKUP(L756,Schnitt5!L:P,2,0)</f>
        <v>0</v>
      </c>
      <c r="X756" s="166">
        <f>VLOOKUP(L756,Schnitt6!L:P,2,0)</f>
        <v>0</v>
      </c>
      <c r="AA756" s="166">
        <f>VLOOKUP(L756,Schnitt1!L:P,3,0)</f>
        <v>0</v>
      </c>
      <c r="AB756" s="166">
        <f>VLOOKUP(L756,Schnitt2!L:P,3,0)</f>
        <v>0</v>
      </c>
      <c r="AC756" s="166">
        <f>VLOOKUP(L756,Schnitt3!L:P,3,0)</f>
        <v>0</v>
      </c>
      <c r="AD756" s="166">
        <f>VLOOKUP(L756,Schnitt4!L:P,3,0)</f>
        <v>0</v>
      </c>
      <c r="AE756" s="166">
        <f>VLOOKUP(L756,Schnitt5!L:P,3,0)</f>
        <v>0</v>
      </c>
      <c r="AF756" s="166">
        <f>VLOOKUP(L756,Schnitt6!L:P,3,0)</f>
        <v>0</v>
      </c>
    </row>
    <row r="757" spans="12:32" x14ac:dyDescent="0.25">
      <c r="L757" s="264">
        <f>Member!A757</f>
        <v>7607</v>
      </c>
      <c r="M757" s="166">
        <f t="shared" si="54"/>
        <v>0</v>
      </c>
      <c r="N757" s="166">
        <f t="shared" si="55"/>
        <v>0</v>
      </c>
      <c r="O757" s="166">
        <f t="shared" si="56"/>
        <v>0</v>
      </c>
      <c r="P757" s="166">
        <f t="shared" si="57"/>
        <v>49</v>
      </c>
      <c r="S757" s="166">
        <f>VLOOKUP(L757,Schnitt1!L:P,2,0)</f>
        <v>0</v>
      </c>
      <c r="T757" s="166">
        <f>VLOOKUP(L757,Schnitt2!L:P,2,0)</f>
        <v>0</v>
      </c>
      <c r="U757" s="166">
        <f>VLOOKUP(L757,Schnitt3!L:P,2,0)</f>
        <v>0</v>
      </c>
      <c r="V757" s="166">
        <f>VLOOKUP(L757,Schnitt4!L:P,2,0)</f>
        <v>0</v>
      </c>
      <c r="W757" s="166">
        <f>VLOOKUP(L757,Schnitt5!L:P,2,0)</f>
        <v>0</v>
      </c>
      <c r="X757" s="166">
        <f>VLOOKUP(L757,Schnitt6!L:P,2,0)</f>
        <v>0</v>
      </c>
      <c r="AA757" s="166">
        <f>VLOOKUP(L757,Schnitt1!L:P,3,0)</f>
        <v>0</v>
      </c>
      <c r="AB757" s="166">
        <f>VLOOKUP(L757,Schnitt2!L:P,3,0)</f>
        <v>0</v>
      </c>
      <c r="AC757" s="166">
        <f>VLOOKUP(L757,Schnitt3!L:P,3,0)</f>
        <v>0</v>
      </c>
      <c r="AD757" s="166">
        <f>VLOOKUP(L757,Schnitt4!L:P,3,0)</f>
        <v>0</v>
      </c>
      <c r="AE757" s="166">
        <f>VLOOKUP(L757,Schnitt5!L:P,3,0)</f>
        <v>0</v>
      </c>
      <c r="AF757" s="166">
        <f>VLOOKUP(L757,Schnitt6!L:P,3,0)</f>
        <v>0</v>
      </c>
    </row>
    <row r="758" spans="12:32" x14ac:dyDescent="0.25">
      <c r="L758" s="264">
        <f>Member!A758</f>
        <v>38548</v>
      </c>
      <c r="M758" s="166">
        <f t="shared" si="54"/>
        <v>0</v>
      </c>
      <c r="N758" s="166">
        <f t="shared" si="55"/>
        <v>0</v>
      </c>
      <c r="O758" s="166">
        <f t="shared" si="56"/>
        <v>0</v>
      </c>
      <c r="P758" s="166">
        <f t="shared" si="57"/>
        <v>49</v>
      </c>
      <c r="S758" s="166">
        <f>VLOOKUP(L758,Schnitt1!L:P,2,0)</f>
        <v>0</v>
      </c>
      <c r="T758" s="166">
        <f>VLOOKUP(L758,Schnitt2!L:P,2,0)</f>
        <v>0</v>
      </c>
      <c r="U758" s="166">
        <f>VLOOKUP(L758,Schnitt3!L:P,2,0)</f>
        <v>0</v>
      </c>
      <c r="V758" s="166">
        <f>VLOOKUP(L758,Schnitt4!L:P,2,0)</f>
        <v>0</v>
      </c>
      <c r="W758" s="166">
        <f>VLOOKUP(L758,Schnitt5!L:P,2,0)</f>
        <v>0</v>
      </c>
      <c r="X758" s="166">
        <f>VLOOKUP(L758,Schnitt6!L:P,2,0)</f>
        <v>0</v>
      </c>
      <c r="AA758" s="166">
        <f>VLOOKUP(L758,Schnitt1!L:P,3,0)</f>
        <v>0</v>
      </c>
      <c r="AB758" s="166">
        <f>VLOOKUP(L758,Schnitt2!L:P,3,0)</f>
        <v>0</v>
      </c>
      <c r="AC758" s="166">
        <f>VLOOKUP(L758,Schnitt3!L:P,3,0)</f>
        <v>0</v>
      </c>
      <c r="AD758" s="166">
        <f>VLOOKUP(L758,Schnitt4!L:P,3,0)</f>
        <v>0</v>
      </c>
      <c r="AE758" s="166">
        <f>VLOOKUP(L758,Schnitt5!L:P,3,0)</f>
        <v>0</v>
      </c>
      <c r="AF758" s="166">
        <f>VLOOKUP(L758,Schnitt6!L:P,3,0)</f>
        <v>0</v>
      </c>
    </row>
    <row r="759" spans="12:32" x14ac:dyDescent="0.25">
      <c r="L759" s="264">
        <f>Member!A759</f>
        <v>38417</v>
      </c>
      <c r="M759" s="166">
        <f t="shared" si="54"/>
        <v>0</v>
      </c>
      <c r="N759" s="166">
        <f t="shared" si="55"/>
        <v>0</v>
      </c>
      <c r="O759" s="166">
        <f t="shared" si="56"/>
        <v>0</v>
      </c>
      <c r="P759" s="166">
        <f t="shared" si="57"/>
        <v>49</v>
      </c>
      <c r="S759" s="166">
        <f>VLOOKUP(L759,Schnitt1!L:P,2,0)</f>
        <v>0</v>
      </c>
      <c r="T759" s="166">
        <f>VLOOKUP(L759,Schnitt2!L:P,2,0)</f>
        <v>0</v>
      </c>
      <c r="U759" s="166">
        <f>VLOOKUP(L759,Schnitt3!L:P,2,0)</f>
        <v>0</v>
      </c>
      <c r="V759" s="166">
        <f>VLOOKUP(L759,Schnitt4!L:P,2,0)</f>
        <v>0</v>
      </c>
      <c r="W759" s="166">
        <f>VLOOKUP(L759,Schnitt5!L:P,2,0)</f>
        <v>0</v>
      </c>
      <c r="X759" s="166">
        <f>VLOOKUP(L759,Schnitt6!L:P,2,0)</f>
        <v>0</v>
      </c>
      <c r="AA759" s="166">
        <f>VLOOKUP(L759,Schnitt1!L:P,3,0)</f>
        <v>0</v>
      </c>
      <c r="AB759" s="166">
        <f>VLOOKUP(L759,Schnitt2!L:P,3,0)</f>
        <v>0</v>
      </c>
      <c r="AC759" s="166">
        <f>VLOOKUP(L759,Schnitt3!L:P,3,0)</f>
        <v>0</v>
      </c>
      <c r="AD759" s="166">
        <f>VLOOKUP(L759,Schnitt4!L:P,3,0)</f>
        <v>0</v>
      </c>
      <c r="AE759" s="166">
        <f>VLOOKUP(L759,Schnitt5!L:P,3,0)</f>
        <v>0</v>
      </c>
      <c r="AF759" s="166">
        <f>VLOOKUP(L759,Schnitt6!L:P,3,0)</f>
        <v>0</v>
      </c>
    </row>
    <row r="760" spans="12:32" x14ac:dyDescent="0.25">
      <c r="L760" s="264">
        <f>Member!A760</f>
        <v>25891</v>
      </c>
      <c r="M760" s="166">
        <f t="shared" si="54"/>
        <v>0</v>
      </c>
      <c r="N760" s="166">
        <f t="shared" si="55"/>
        <v>0</v>
      </c>
      <c r="O760" s="166">
        <f t="shared" si="56"/>
        <v>0</v>
      </c>
      <c r="P760" s="166">
        <f t="shared" si="57"/>
        <v>49</v>
      </c>
      <c r="S760" s="166">
        <f>VLOOKUP(L760,Schnitt1!L:P,2,0)</f>
        <v>0</v>
      </c>
      <c r="T760" s="166">
        <f>VLOOKUP(L760,Schnitt2!L:P,2,0)</f>
        <v>0</v>
      </c>
      <c r="U760" s="166">
        <f>VLOOKUP(L760,Schnitt3!L:P,2,0)</f>
        <v>0</v>
      </c>
      <c r="V760" s="166">
        <f>VLOOKUP(L760,Schnitt4!L:P,2,0)</f>
        <v>0</v>
      </c>
      <c r="W760" s="166">
        <f>VLOOKUP(L760,Schnitt5!L:P,2,0)</f>
        <v>0</v>
      </c>
      <c r="X760" s="166">
        <f>VLOOKUP(L760,Schnitt6!L:P,2,0)</f>
        <v>0</v>
      </c>
      <c r="AA760" s="166">
        <f>VLOOKUP(L760,Schnitt1!L:P,3,0)</f>
        <v>0</v>
      </c>
      <c r="AB760" s="166">
        <f>VLOOKUP(L760,Schnitt2!L:P,3,0)</f>
        <v>0</v>
      </c>
      <c r="AC760" s="166">
        <f>VLOOKUP(L760,Schnitt3!L:P,3,0)</f>
        <v>0</v>
      </c>
      <c r="AD760" s="166">
        <f>VLOOKUP(L760,Schnitt4!L:P,3,0)</f>
        <v>0</v>
      </c>
      <c r="AE760" s="166">
        <f>VLOOKUP(L760,Schnitt5!L:P,3,0)</f>
        <v>0</v>
      </c>
      <c r="AF760" s="166">
        <f>VLOOKUP(L760,Schnitt6!L:P,3,0)</f>
        <v>0</v>
      </c>
    </row>
    <row r="761" spans="12:32" x14ac:dyDescent="0.25">
      <c r="L761" s="264">
        <f>Member!A761</f>
        <v>38516</v>
      </c>
      <c r="M761" s="166">
        <f t="shared" si="54"/>
        <v>0</v>
      </c>
      <c r="N761" s="166">
        <f t="shared" si="55"/>
        <v>0</v>
      </c>
      <c r="O761" s="166">
        <f t="shared" si="56"/>
        <v>0</v>
      </c>
      <c r="P761" s="166">
        <f t="shared" si="57"/>
        <v>49</v>
      </c>
      <c r="S761" s="166">
        <f>VLOOKUP(L761,Schnitt1!L:P,2,0)</f>
        <v>0</v>
      </c>
      <c r="T761" s="166">
        <f>VLOOKUP(L761,Schnitt2!L:P,2,0)</f>
        <v>0</v>
      </c>
      <c r="U761" s="166">
        <f>VLOOKUP(L761,Schnitt3!L:P,2,0)</f>
        <v>0</v>
      </c>
      <c r="V761" s="166">
        <f>VLOOKUP(L761,Schnitt4!L:P,2,0)</f>
        <v>0</v>
      </c>
      <c r="W761" s="166">
        <f>VLOOKUP(L761,Schnitt5!L:P,2,0)</f>
        <v>0</v>
      </c>
      <c r="X761" s="166">
        <f>VLOOKUP(L761,Schnitt6!L:P,2,0)</f>
        <v>0</v>
      </c>
      <c r="AA761" s="166">
        <f>VLOOKUP(L761,Schnitt1!L:P,3,0)</f>
        <v>0</v>
      </c>
      <c r="AB761" s="166">
        <f>VLOOKUP(L761,Schnitt2!L:P,3,0)</f>
        <v>0</v>
      </c>
      <c r="AC761" s="166">
        <f>VLOOKUP(L761,Schnitt3!L:P,3,0)</f>
        <v>0</v>
      </c>
      <c r="AD761" s="166">
        <f>VLOOKUP(L761,Schnitt4!L:P,3,0)</f>
        <v>0</v>
      </c>
      <c r="AE761" s="166">
        <f>VLOOKUP(L761,Schnitt5!L:P,3,0)</f>
        <v>0</v>
      </c>
      <c r="AF761" s="166">
        <f>VLOOKUP(L761,Schnitt6!L:P,3,0)</f>
        <v>0</v>
      </c>
    </row>
    <row r="762" spans="12:32" x14ac:dyDescent="0.25">
      <c r="L762" s="264">
        <f>Member!A762</f>
        <v>7620</v>
      </c>
      <c r="M762" s="166">
        <f t="shared" si="54"/>
        <v>0</v>
      </c>
      <c r="N762" s="166">
        <f t="shared" si="55"/>
        <v>0</v>
      </c>
      <c r="O762" s="166">
        <f t="shared" si="56"/>
        <v>0</v>
      </c>
      <c r="P762" s="166">
        <f t="shared" si="57"/>
        <v>49</v>
      </c>
      <c r="S762" s="166">
        <f>VLOOKUP(L762,Schnitt1!L:P,2,0)</f>
        <v>0</v>
      </c>
      <c r="T762" s="166">
        <f>VLOOKUP(L762,Schnitt2!L:P,2,0)</f>
        <v>0</v>
      </c>
      <c r="U762" s="166">
        <f>VLOOKUP(L762,Schnitt3!L:P,2,0)</f>
        <v>0</v>
      </c>
      <c r="V762" s="166">
        <f>VLOOKUP(L762,Schnitt4!L:P,2,0)</f>
        <v>0</v>
      </c>
      <c r="W762" s="166">
        <f>VLOOKUP(L762,Schnitt5!L:P,2,0)</f>
        <v>0</v>
      </c>
      <c r="X762" s="166">
        <f>VLOOKUP(L762,Schnitt6!L:P,2,0)</f>
        <v>0</v>
      </c>
      <c r="AA762" s="166">
        <f>VLOOKUP(L762,Schnitt1!L:P,3,0)</f>
        <v>0</v>
      </c>
      <c r="AB762" s="166">
        <f>VLOOKUP(L762,Schnitt2!L:P,3,0)</f>
        <v>0</v>
      </c>
      <c r="AC762" s="166">
        <f>VLOOKUP(L762,Schnitt3!L:P,3,0)</f>
        <v>0</v>
      </c>
      <c r="AD762" s="166">
        <f>VLOOKUP(L762,Schnitt4!L:P,3,0)</f>
        <v>0</v>
      </c>
      <c r="AE762" s="166">
        <f>VLOOKUP(L762,Schnitt5!L:P,3,0)</f>
        <v>0</v>
      </c>
      <c r="AF762" s="166">
        <f>VLOOKUP(L762,Schnitt6!L:P,3,0)</f>
        <v>0</v>
      </c>
    </row>
    <row r="763" spans="12:32" x14ac:dyDescent="0.25">
      <c r="L763" s="264">
        <f>Member!A763</f>
        <v>7627</v>
      </c>
      <c r="M763" s="166">
        <f t="shared" si="54"/>
        <v>0</v>
      </c>
      <c r="N763" s="166">
        <f t="shared" si="55"/>
        <v>0</v>
      </c>
      <c r="O763" s="166">
        <f t="shared" si="56"/>
        <v>0</v>
      </c>
      <c r="P763" s="166">
        <f t="shared" si="57"/>
        <v>49</v>
      </c>
      <c r="S763" s="166">
        <f>VLOOKUP(L763,Schnitt1!L:P,2,0)</f>
        <v>0</v>
      </c>
      <c r="T763" s="166">
        <f>VLOOKUP(L763,Schnitt2!L:P,2,0)</f>
        <v>0</v>
      </c>
      <c r="U763" s="166">
        <f>VLOOKUP(L763,Schnitt3!L:P,2,0)</f>
        <v>0</v>
      </c>
      <c r="V763" s="166">
        <f>VLOOKUP(L763,Schnitt4!L:P,2,0)</f>
        <v>0</v>
      </c>
      <c r="W763" s="166">
        <f>VLOOKUP(L763,Schnitt5!L:P,2,0)</f>
        <v>0</v>
      </c>
      <c r="X763" s="166">
        <f>VLOOKUP(L763,Schnitt6!L:P,2,0)</f>
        <v>0</v>
      </c>
      <c r="AA763" s="166">
        <f>VLOOKUP(L763,Schnitt1!L:P,3,0)</f>
        <v>0</v>
      </c>
      <c r="AB763" s="166">
        <f>VLOOKUP(L763,Schnitt2!L:P,3,0)</f>
        <v>0</v>
      </c>
      <c r="AC763" s="166">
        <f>VLOOKUP(L763,Schnitt3!L:P,3,0)</f>
        <v>0</v>
      </c>
      <c r="AD763" s="166">
        <f>VLOOKUP(L763,Schnitt4!L:P,3,0)</f>
        <v>0</v>
      </c>
      <c r="AE763" s="166">
        <f>VLOOKUP(L763,Schnitt5!L:P,3,0)</f>
        <v>0</v>
      </c>
      <c r="AF763" s="166">
        <f>VLOOKUP(L763,Schnitt6!L:P,3,0)</f>
        <v>0</v>
      </c>
    </row>
    <row r="764" spans="12:32" x14ac:dyDescent="0.25">
      <c r="L764" s="264">
        <f>Member!A764</f>
        <v>16672</v>
      </c>
      <c r="M764" s="166">
        <f t="shared" si="54"/>
        <v>0</v>
      </c>
      <c r="N764" s="166">
        <f t="shared" si="55"/>
        <v>0</v>
      </c>
      <c r="O764" s="166">
        <f t="shared" si="56"/>
        <v>0</v>
      </c>
      <c r="P764" s="166">
        <f t="shared" si="57"/>
        <v>49</v>
      </c>
      <c r="S764" s="166">
        <f>VLOOKUP(L764,Schnitt1!L:P,2,0)</f>
        <v>0</v>
      </c>
      <c r="T764" s="166">
        <f>VLOOKUP(L764,Schnitt2!L:P,2,0)</f>
        <v>0</v>
      </c>
      <c r="U764" s="166">
        <f>VLOOKUP(L764,Schnitt3!L:P,2,0)</f>
        <v>0</v>
      </c>
      <c r="V764" s="166">
        <f>VLOOKUP(L764,Schnitt4!L:P,2,0)</f>
        <v>0</v>
      </c>
      <c r="W764" s="166">
        <f>VLOOKUP(L764,Schnitt5!L:P,2,0)</f>
        <v>0</v>
      </c>
      <c r="X764" s="166">
        <f>VLOOKUP(L764,Schnitt6!L:P,2,0)</f>
        <v>0</v>
      </c>
      <c r="AA764" s="166">
        <f>VLOOKUP(L764,Schnitt1!L:P,3,0)</f>
        <v>0</v>
      </c>
      <c r="AB764" s="166">
        <f>VLOOKUP(L764,Schnitt2!L:P,3,0)</f>
        <v>0</v>
      </c>
      <c r="AC764" s="166">
        <f>VLOOKUP(L764,Schnitt3!L:P,3,0)</f>
        <v>0</v>
      </c>
      <c r="AD764" s="166">
        <f>VLOOKUP(L764,Schnitt4!L:P,3,0)</f>
        <v>0</v>
      </c>
      <c r="AE764" s="166">
        <f>VLOOKUP(L764,Schnitt5!L:P,3,0)</f>
        <v>0</v>
      </c>
      <c r="AF764" s="166">
        <f>VLOOKUP(L764,Schnitt6!L:P,3,0)</f>
        <v>0</v>
      </c>
    </row>
    <row r="765" spans="12:32" x14ac:dyDescent="0.25">
      <c r="L765" s="264">
        <f>Member!A765</f>
        <v>38392</v>
      </c>
      <c r="M765" s="166">
        <f t="shared" si="54"/>
        <v>0</v>
      </c>
      <c r="N765" s="166">
        <f t="shared" si="55"/>
        <v>0</v>
      </c>
      <c r="O765" s="166">
        <f t="shared" si="56"/>
        <v>0</v>
      </c>
      <c r="P765" s="166">
        <f t="shared" si="57"/>
        <v>49</v>
      </c>
      <c r="S765" s="166">
        <f>VLOOKUP(L765,Schnitt1!L:P,2,0)</f>
        <v>0</v>
      </c>
      <c r="T765" s="166">
        <f>VLOOKUP(L765,Schnitt2!L:P,2,0)</f>
        <v>0</v>
      </c>
      <c r="U765" s="166">
        <f>VLOOKUP(L765,Schnitt3!L:P,2,0)</f>
        <v>0</v>
      </c>
      <c r="V765" s="166">
        <f>VLOOKUP(L765,Schnitt4!L:P,2,0)</f>
        <v>0</v>
      </c>
      <c r="W765" s="166">
        <f>VLOOKUP(L765,Schnitt5!L:P,2,0)</f>
        <v>0</v>
      </c>
      <c r="X765" s="166">
        <f>VLOOKUP(L765,Schnitt6!L:P,2,0)</f>
        <v>0</v>
      </c>
      <c r="AA765" s="166">
        <f>VLOOKUP(L765,Schnitt1!L:P,3,0)</f>
        <v>0</v>
      </c>
      <c r="AB765" s="166">
        <f>VLOOKUP(L765,Schnitt2!L:P,3,0)</f>
        <v>0</v>
      </c>
      <c r="AC765" s="166">
        <f>VLOOKUP(L765,Schnitt3!L:P,3,0)</f>
        <v>0</v>
      </c>
      <c r="AD765" s="166">
        <f>VLOOKUP(L765,Schnitt4!L:P,3,0)</f>
        <v>0</v>
      </c>
      <c r="AE765" s="166">
        <f>VLOOKUP(L765,Schnitt5!L:P,3,0)</f>
        <v>0</v>
      </c>
      <c r="AF765" s="166">
        <f>VLOOKUP(L765,Schnitt6!L:P,3,0)</f>
        <v>0</v>
      </c>
    </row>
    <row r="766" spans="12:32" x14ac:dyDescent="0.25">
      <c r="L766" s="264">
        <f>Member!A766</f>
        <v>38391</v>
      </c>
      <c r="M766" s="166">
        <f t="shared" si="54"/>
        <v>0</v>
      </c>
      <c r="N766" s="166">
        <f t="shared" si="55"/>
        <v>0</v>
      </c>
      <c r="O766" s="166">
        <f t="shared" si="56"/>
        <v>0</v>
      </c>
      <c r="P766" s="166">
        <f t="shared" si="57"/>
        <v>49</v>
      </c>
      <c r="S766" s="166">
        <f>VLOOKUP(L766,Schnitt1!L:P,2,0)</f>
        <v>0</v>
      </c>
      <c r="T766" s="166">
        <f>VLOOKUP(L766,Schnitt2!L:P,2,0)</f>
        <v>0</v>
      </c>
      <c r="U766" s="166">
        <f>VLOOKUP(L766,Schnitt3!L:P,2,0)</f>
        <v>0</v>
      </c>
      <c r="V766" s="166">
        <f>VLOOKUP(L766,Schnitt4!L:P,2,0)</f>
        <v>0</v>
      </c>
      <c r="W766" s="166">
        <f>VLOOKUP(L766,Schnitt5!L:P,2,0)</f>
        <v>0</v>
      </c>
      <c r="X766" s="166">
        <f>VLOOKUP(L766,Schnitt6!L:P,2,0)</f>
        <v>0</v>
      </c>
      <c r="AA766" s="166">
        <f>VLOOKUP(L766,Schnitt1!L:P,3,0)</f>
        <v>0</v>
      </c>
      <c r="AB766" s="166">
        <f>VLOOKUP(L766,Schnitt2!L:P,3,0)</f>
        <v>0</v>
      </c>
      <c r="AC766" s="166">
        <f>VLOOKUP(L766,Schnitt3!L:P,3,0)</f>
        <v>0</v>
      </c>
      <c r="AD766" s="166">
        <f>VLOOKUP(L766,Schnitt4!L:P,3,0)</f>
        <v>0</v>
      </c>
      <c r="AE766" s="166">
        <f>VLOOKUP(L766,Schnitt5!L:P,3,0)</f>
        <v>0</v>
      </c>
      <c r="AF766" s="166">
        <f>VLOOKUP(L766,Schnitt6!L:P,3,0)</f>
        <v>0</v>
      </c>
    </row>
    <row r="767" spans="12:32" x14ac:dyDescent="0.25">
      <c r="L767" s="264">
        <f>Member!A767</f>
        <v>38586</v>
      </c>
      <c r="M767" s="166">
        <f t="shared" si="54"/>
        <v>0</v>
      </c>
      <c r="N767" s="166">
        <f t="shared" si="55"/>
        <v>0</v>
      </c>
      <c r="O767" s="166">
        <f t="shared" si="56"/>
        <v>0</v>
      </c>
      <c r="P767" s="166">
        <f t="shared" si="57"/>
        <v>49</v>
      </c>
      <c r="S767" s="166">
        <f>VLOOKUP(L767,Schnitt1!L:P,2,0)</f>
        <v>0</v>
      </c>
      <c r="T767" s="166">
        <f>VLOOKUP(L767,Schnitt2!L:P,2,0)</f>
        <v>0</v>
      </c>
      <c r="U767" s="166">
        <f>VLOOKUP(L767,Schnitt3!L:P,2,0)</f>
        <v>0</v>
      </c>
      <c r="V767" s="166">
        <f>VLOOKUP(L767,Schnitt4!L:P,2,0)</f>
        <v>0</v>
      </c>
      <c r="W767" s="166">
        <f>VLOOKUP(L767,Schnitt5!L:P,2,0)</f>
        <v>0</v>
      </c>
      <c r="X767" s="166">
        <f>VLOOKUP(L767,Schnitt6!L:P,2,0)</f>
        <v>0</v>
      </c>
      <c r="AA767" s="166">
        <f>VLOOKUP(L767,Schnitt1!L:P,3,0)</f>
        <v>0</v>
      </c>
      <c r="AB767" s="166">
        <f>VLOOKUP(L767,Schnitt2!L:P,3,0)</f>
        <v>0</v>
      </c>
      <c r="AC767" s="166">
        <f>VLOOKUP(L767,Schnitt3!L:P,3,0)</f>
        <v>0</v>
      </c>
      <c r="AD767" s="166">
        <f>VLOOKUP(L767,Schnitt4!L:P,3,0)</f>
        <v>0</v>
      </c>
      <c r="AE767" s="166">
        <f>VLOOKUP(L767,Schnitt5!L:P,3,0)</f>
        <v>0</v>
      </c>
      <c r="AF767" s="166">
        <f>VLOOKUP(L767,Schnitt6!L:P,3,0)</f>
        <v>0</v>
      </c>
    </row>
    <row r="768" spans="12:32" x14ac:dyDescent="0.25">
      <c r="L768" s="264">
        <f>Member!A768</f>
        <v>16187</v>
      </c>
      <c r="M768" s="166">
        <f t="shared" si="54"/>
        <v>0</v>
      </c>
      <c r="N768" s="166">
        <f t="shared" si="55"/>
        <v>0</v>
      </c>
      <c r="O768" s="166">
        <f t="shared" si="56"/>
        <v>0</v>
      </c>
      <c r="P768" s="166">
        <f t="shared" si="57"/>
        <v>49</v>
      </c>
      <c r="S768" s="166">
        <f>VLOOKUP(L768,Schnitt1!L:P,2,0)</f>
        <v>0</v>
      </c>
      <c r="T768" s="166">
        <f>VLOOKUP(L768,Schnitt2!L:P,2,0)</f>
        <v>0</v>
      </c>
      <c r="U768" s="166">
        <f>VLOOKUP(L768,Schnitt3!L:P,2,0)</f>
        <v>0</v>
      </c>
      <c r="V768" s="166">
        <f>VLOOKUP(L768,Schnitt4!L:P,2,0)</f>
        <v>0</v>
      </c>
      <c r="W768" s="166">
        <f>VLOOKUP(L768,Schnitt5!L:P,2,0)</f>
        <v>0</v>
      </c>
      <c r="X768" s="166">
        <f>VLOOKUP(L768,Schnitt6!L:P,2,0)</f>
        <v>0</v>
      </c>
      <c r="AA768" s="166">
        <f>VLOOKUP(L768,Schnitt1!L:P,3,0)</f>
        <v>0</v>
      </c>
      <c r="AB768" s="166">
        <f>VLOOKUP(L768,Schnitt2!L:P,3,0)</f>
        <v>0</v>
      </c>
      <c r="AC768" s="166">
        <f>VLOOKUP(L768,Schnitt3!L:P,3,0)</f>
        <v>0</v>
      </c>
      <c r="AD768" s="166">
        <f>VLOOKUP(L768,Schnitt4!L:P,3,0)</f>
        <v>0</v>
      </c>
      <c r="AE768" s="166">
        <f>VLOOKUP(L768,Schnitt5!L:P,3,0)</f>
        <v>0</v>
      </c>
      <c r="AF768" s="166">
        <f>VLOOKUP(L768,Schnitt6!L:P,3,0)</f>
        <v>0</v>
      </c>
    </row>
    <row r="769" spans="12:32" x14ac:dyDescent="0.25">
      <c r="L769" s="264">
        <f>Member!A769</f>
        <v>16185</v>
      </c>
      <c r="M769" s="166">
        <f t="shared" si="54"/>
        <v>0</v>
      </c>
      <c r="N769" s="166">
        <f t="shared" si="55"/>
        <v>0</v>
      </c>
      <c r="O769" s="166">
        <f t="shared" si="56"/>
        <v>0</v>
      </c>
      <c r="P769" s="166">
        <f t="shared" si="57"/>
        <v>49</v>
      </c>
      <c r="S769" s="166">
        <f>VLOOKUP(L769,Schnitt1!L:P,2,0)</f>
        <v>0</v>
      </c>
      <c r="T769" s="166">
        <f>VLOOKUP(L769,Schnitt2!L:P,2,0)</f>
        <v>0</v>
      </c>
      <c r="U769" s="166">
        <f>VLOOKUP(L769,Schnitt3!L:P,2,0)</f>
        <v>0</v>
      </c>
      <c r="V769" s="166">
        <f>VLOOKUP(L769,Schnitt4!L:P,2,0)</f>
        <v>0</v>
      </c>
      <c r="W769" s="166">
        <f>VLOOKUP(L769,Schnitt5!L:P,2,0)</f>
        <v>0</v>
      </c>
      <c r="X769" s="166">
        <f>VLOOKUP(L769,Schnitt6!L:P,2,0)</f>
        <v>0</v>
      </c>
      <c r="AA769" s="166">
        <f>VLOOKUP(L769,Schnitt1!L:P,3,0)</f>
        <v>0</v>
      </c>
      <c r="AB769" s="166">
        <f>VLOOKUP(L769,Schnitt2!L:P,3,0)</f>
        <v>0</v>
      </c>
      <c r="AC769" s="166">
        <f>VLOOKUP(L769,Schnitt3!L:P,3,0)</f>
        <v>0</v>
      </c>
      <c r="AD769" s="166">
        <f>VLOOKUP(L769,Schnitt4!L:P,3,0)</f>
        <v>0</v>
      </c>
      <c r="AE769" s="166">
        <f>VLOOKUP(L769,Schnitt5!L:P,3,0)</f>
        <v>0</v>
      </c>
      <c r="AF769" s="166">
        <f>VLOOKUP(L769,Schnitt6!L:P,3,0)</f>
        <v>0</v>
      </c>
    </row>
    <row r="770" spans="12:32" x14ac:dyDescent="0.25">
      <c r="L770" s="264">
        <f>Member!A770</f>
        <v>38635</v>
      </c>
      <c r="M770" s="166">
        <f t="shared" si="54"/>
        <v>0</v>
      </c>
      <c r="N770" s="166">
        <f t="shared" si="55"/>
        <v>0</v>
      </c>
      <c r="O770" s="166">
        <f t="shared" si="56"/>
        <v>0</v>
      </c>
      <c r="P770" s="166">
        <f t="shared" si="57"/>
        <v>49</v>
      </c>
      <c r="S770" s="166">
        <f>VLOOKUP(L770,Schnitt1!L:P,2,0)</f>
        <v>0</v>
      </c>
      <c r="T770" s="166">
        <f>VLOOKUP(L770,Schnitt2!L:P,2,0)</f>
        <v>0</v>
      </c>
      <c r="U770" s="166">
        <f>VLOOKUP(L770,Schnitt3!L:P,2,0)</f>
        <v>0</v>
      </c>
      <c r="V770" s="166">
        <f>VLOOKUP(L770,Schnitt4!L:P,2,0)</f>
        <v>0</v>
      </c>
      <c r="W770" s="166">
        <f>VLOOKUP(L770,Schnitt5!L:P,2,0)</f>
        <v>0</v>
      </c>
      <c r="X770" s="166">
        <f>VLOOKUP(L770,Schnitt6!L:P,2,0)</f>
        <v>0</v>
      </c>
      <c r="AA770" s="166">
        <f>VLOOKUP(L770,Schnitt1!L:P,3,0)</f>
        <v>0</v>
      </c>
      <c r="AB770" s="166">
        <f>VLOOKUP(L770,Schnitt2!L:P,3,0)</f>
        <v>0</v>
      </c>
      <c r="AC770" s="166">
        <f>VLOOKUP(L770,Schnitt3!L:P,3,0)</f>
        <v>0</v>
      </c>
      <c r="AD770" s="166">
        <f>VLOOKUP(L770,Schnitt4!L:P,3,0)</f>
        <v>0</v>
      </c>
      <c r="AE770" s="166">
        <f>VLOOKUP(L770,Schnitt5!L:P,3,0)</f>
        <v>0</v>
      </c>
      <c r="AF770" s="166">
        <f>VLOOKUP(L770,Schnitt6!L:P,3,0)</f>
        <v>0</v>
      </c>
    </row>
    <row r="771" spans="12:32" x14ac:dyDescent="0.25">
      <c r="L771" s="264">
        <f>Member!A771</f>
        <v>25972</v>
      </c>
      <c r="M771" s="166">
        <f t="shared" ref="M771:M834" si="58">SUM(S771:X771)</f>
        <v>0</v>
      </c>
      <c r="N771" s="166">
        <f t="shared" ref="N771:N834" si="59">SUM(AA771:AF771)</f>
        <v>0</v>
      </c>
      <c r="O771" s="166">
        <f t="shared" ref="O771:O834" si="60">IF(N771=0,0,M771/N771-ROW()/1000000000)</f>
        <v>0</v>
      </c>
      <c r="P771" s="166">
        <f t="shared" ref="P771:P834" si="61">RANK(O771,O:O)</f>
        <v>49</v>
      </c>
      <c r="S771" s="166">
        <f>VLOOKUP(L771,Schnitt1!L:P,2,0)</f>
        <v>0</v>
      </c>
      <c r="T771" s="166">
        <f>VLOOKUP(L771,Schnitt2!L:P,2,0)</f>
        <v>0</v>
      </c>
      <c r="U771" s="166">
        <f>VLOOKUP(L771,Schnitt3!L:P,2,0)</f>
        <v>0</v>
      </c>
      <c r="V771" s="166">
        <f>VLOOKUP(L771,Schnitt4!L:P,2,0)</f>
        <v>0</v>
      </c>
      <c r="W771" s="166">
        <f>VLOOKUP(L771,Schnitt5!L:P,2,0)</f>
        <v>0</v>
      </c>
      <c r="X771" s="166">
        <f>VLOOKUP(L771,Schnitt6!L:P,2,0)</f>
        <v>0</v>
      </c>
      <c r="AA771" s="166">
        <f>VLOOKUP(L771,Schnitt1!L:P,3,0)</f>
        <v>0</v>
      </c>
      <c r="AB771" s="166">
        <f>VLOOKUP(L771,Schnitt2!L:P,3,0)</f>
        <v>0</v>
      </c>
      <c r="AC771" s="166">
        <f>VLOOKUP(L771,Schnitt3!L:P,3,0)</f>
        <v>0</v>
      </c>
      <c r="AD771" s="166">
        <f>VLOOKUP(L771,Schnitt4!L:P,3,0)</f>
        <v>0</v>
      </c>
      <c r="AE771" s="166">
        <f>VLOOKUP(L771,Schnitt5!L:P,3,0)</f>
        <v>0</v>
      </c>
      <c r="AF771" s="166">
        <f>VLOOKUP(L771,Schnitt6!L:P,3,0)</f>
        <v>0</v>
      </c>
    </row>
    <row r="772" spans="12:32" x14ac:dyDescent="0.25">
      <c r="L772" s="264">
        <f>Member!A772</f>
        <v>38335</v>
      </c>
      <c r="M772" s="166">
        <f t="shared" si="58"/>
        <v>0</v>
      </c>
      <c r="N772" s="166">
        <f t="shared" si="59"/>
        <v>0</v>
      </c>
      <c r="O772" s="166">
        <f t="shared" si="60"/>
        <v>0</v>
      </c>
      <c r="P772" s="166">
        <f t="shared" si="61"/>
        <v>49</v>
      </c>
      <c r="S772" s="166">
        <f>VLOOKUP(L772,Schnitt1!L:P,2,0)</f>
        <v>0</v>
      </c>
      <c r="T772" s="166">
        <f>VLOOKUP(L772,Schnitt2!L:P,2,0)</f>
        <v>0</v>
      </c>
      <c r="U772" s="166">
        <f>VLOOKUP(L772,Schnitt3!L:P,2,0)</f>
        <v>0</v>
      </c>
      <c r="V772" s="166">
        <f>VLOOKUP(L772,Schnitt4!L:P,2,0)</f>
        <v>0</v>
      </c>
      <c r="W772" s="166">
        <f>VLOOKUP(L772,Schnitt5!L:P,2,0)</f>
        <v>0</v>
      </c>
      <c r="X772" s="166">
        <f>VLOOKUP(L772,Schnitt6!L:P,2,0)</f>
        <v>0</v>
      </c>
      <c r="AA772" s="166">
        <f>VLOOKUP(L772,Schnitt1!L:P,3,0)</f>
        <v>0</v>
      </c>
      <c r="AB772" s="166">
        <f>VLOOKUP(L772,Schnitt2!L:P,3,0)</f>
        <v>0</v>
      </c>
      <c r="AC772" s="166">
        <f>VLOOKUP(L772,Schnitt3!L:P,3,0)</f>
        <v>0</v>
      </c>
      <c r="AD772" s="166">
        <f>VLOOKUP(L772,Schnitt4!L:P,3,0)</f>
        <v>0</v>
      </c>
      <c r="AE772" s="166">
        <f>VLOOKUP(L772,Schnitt5!L:P,3,0)</f>
        <v>0</v>
      </c>
      <c r="AF772" s="166">
        <f>VLOOKUP(L772,Schnitt6!L:P,3,0)</f>
        <v>0</v>
      </c>
    </row>
    <row r="773" spans="12:32" x14ac:dyDescent="0.25">
      <c r="L773" s="264">
        <f>Member!A773</f>
        <v>38478</v>
      </c>
      <c r="M773" s="166">
        <f t="shared" si="58"/>
        <v>0</v>
      </c>
      <c r="N773" s="166">
        <f t="shared" si="59"/>
        <v>0</v>
      </c>
      <c r="O773" s="166">
        <f t="shared" si="60"/>
        <v>0</v>
      </c>
      <c r="P773" s="166">
        <f t="shared" si="61"/>
        <v>49</v>
      </c>
      <c r="S773" s="166">
        <f>VLOOKUP(L773,Schnitt1!L:P,2,0)</f>
        <v>0</v>
      </c>
      <c r="T773" s="166">
        <f>VLOOKUP(L773,Schnitt2!L:P,2,0)</f>
        <v>0</v>
      </c>
      <c r="U773" s="166">
        <f>VLOOKUP(L773,Schnitt3!L:P,2,0)</f>
        <v>0</v>
      </c>
      <c r="V773" s="166">
        <f>VLOOKUP(L773,Schnitt4!L:P,2,0)</f>
        <v>0</v>
      </c>
      <c r="W773" s="166">
        <f>VLOOKUP(L773,Schnitt5!L:P,2,0)</f>
        <v>0</v>
      </c>
      <c r="X773" s="166">
        <f>VLOOKUP(L773,Schnitt6!L:P,2,0)</f>
        <v>0</v>
      </c>
      <c r="AA773" s="166">
        <f>VLOOKUP(L773,Schnitt1!L:P,3,0)</f>
        <v>0</v>
      </c>
      <c r="AB773" s="166">
        <f>VLOOKUP(L773,Schnitt2!L:P,3,0)</f>
        <v>0</v>
      </c>
      <c r="AC773" s="166">
        <f>VLOOKUP(L773,Schnitt3!L:P,3,0)</f>
        <v>0</v>
      </c>
      <c r="AD773" s="166">
        <f>VLOOKUP(L773,Schnitt4!L:P,3,0)</f>
        <v>0</v>
      </c>
      <c r="AE773" s="166">
        <f>VLOOKUP(L773,Schnitt5!L:P,3,0)</f>
        <v>0</v>
      </c>
      <c r="AF773" s="166">
        <f>VLOOKUP(L773,Schnitt6!L:P,3,0)</f>
        <v>0</v>
      </c>
    </row>
    <row r="774" spans="12:32" x14ac:dyDescent="0.25">
      <c r="L774" s="264">
        <f>Member!A774</f>
        <v>38959</v>
      </c>
      <c r="M774" s="166">
        <f t="shared" si="58"/>
        <v>0</v>
      </c>
      <c r="N774" s="166">
        <f t="shared" si="59"/>
        <v>0</v>
      </c>
      <c r="O774" s="166">
        <f t="shared" si="60"/>
        <v>0</v>
      </c>
      <c r="P774" s="166">
        <f t="shared" si="61"/>
        <v>49</v>
      </c>
      <c r="S774" s="166">
        <f>VLOOKUP(L774,Schnitt1!L:P,2,0)</f>
        <v>0</v>
      </c>
      <c r="T774" s="166">
        <f>VLOOKUP(L774,Schnitt2!L:P,2,0)</f>
        <v>0</v>
      </c>
      <c r="U774" s="166">
        <f>VLOOKUP(L774,Schnitt3!L:P,2,0)</f>
        <v>0</v>
      </c>
      <c r="V774" s="166">
        <f>VLOOKUP(L774,Schnitt4!L:P,2,0)</f>
        <v>0</v>
      </c>
      <c r="W774" s="166">
        <f>VLOOKUP(L774,Schnitt5!L:P,2,0)</f>
        <v>0</v>
      </c>
      <c r="X774" s="166">
        <f>VLOOKUP(L774,Schnitt6!L:P,2,0)</f>
        <v>0</v>
      </c>
      <c r="AA774" s="166">
        <f>VLOOKUP(L774,Schnitt1!L:P,3,0)</f>
        <v>0</v>
      </c>
      <c r="AB774" s="166">
        <f>VLOOKUP(L774,Schnitt2!L:P,3,0)</f>
        <v>0</v>
      </c>
      <c r="AC774" s="166">
        <f>VLOOKUP(L774,Schnitt3!L:P,3,0)</f>
        <v>0</v>
      </c>
      <c r="AD774" s="166">
        <f>VLOOKUP(L774,Schnitt4!L:P,3,0)</f>
        <v>0</v>
      </c>
      <c r="AE774" s="166">
        <f>VLOOKUP(L774,Schnitt5!L:P,3,0)</f>
        <v>0</v>
      </c>
      <c r="AF774" s="166">
        <f>VLOOKUP(L774,Schnitt6!L:P,3,0)</f>
        <v>0</v>
      </c>
    </row>
    <row r="775" spans="12:32" x14ac:dyDescent="0.25">
      <c r="L775" s="264">
        <f>Member!A775</f>
        <v>7660</v>
      </c>
      <c r="M775" s="166">
        <f t="shared" si="58"/>
        <v>0</v>
      </c>
      <c r="N775" s="166">
        <f t="shared" si="59"/>
        <v>0</v>
      </c>
      <c r="O775" s="166">
        <f t="shared" si="60"/>
        <v>0</v>
      </c>
      <c r="P775" s="166">
        <f t="shared" si="61"/>
        <v>49</v>
      </c>
      <c r="S775" s="166">
        <f>VLOOKUP(L775,Schnitt1!L:P,2,0)</f>
        <v>0</v>
      </c>
      <c r="T775" s="166">
        <f>VLOOKUP(L775,Schnitt2!L:P,2,0)</f>
        <v>0</v>
      </c>
      <c r="U775" s="166">
        <f>VLOOKUP(L775,Schnitt3!L:P,2,0)</f>
        <v>0</v>
      </c>
      <c r="V775" s="166">
        <f>VLOOKUP(L775,Schnitt4!L:P,2,0)</f>
        <v>0</v>
      </c>
      <c r="W775" s="166">
        <f>VLOOKUP(L775,Schnitt5!L:P,2,0)</f>
        <v>0</v>
      </c>
      <c r="X775" s="166">
        <f>VLOOKUP(L775,Schnitt6!L:P,2,0)</f>
        <v>0</v>
      </c>
      <c r="AA775" s="166">
        <f>VLOOKUP(L775,Schnitt1!L:P,3,0)</f>
        <v>0</v>
      </c>
      <c r="AB775" s="166">
        <f>VLOOKUP(L775,Schnitt2!L:P,3,0)</f>
        <v>0</v>
      </c>
      <c r="AC775" s="166">
        <f>VLOOKUP(L775,Schnitt3!L:P,3,0)</f>
        <v>0</v>
      </c>
      <c r="AD775" s="166">
        <f>VLOOKUP(L775,Schnitt4!L:P,3,0)</f>
        <v>0</v>
      </c>
      <c r="AE775" s="166">
        <f>VLOOKUP(L775,Schnitt5!L:P,3,0)</f>
        <v>0</v>
      </c>
      <c r="AF775" s="166">
        <f>VLOOKUP(L775,Schnitt6!L:P,3,0)</f>
        <v>0</v>
      </c>
    </row>
    <row r="776" spans="12:32" x14ac:dyDescent="0.25">
      <c r="L776" s="264">
        <f>Member!A776</f>
        <v>25344</v>
      </c>
      <c r="M776" s="166">
        <f t="shared" si="58"/>
        <v>0</v>
      </c>
      <c r="N776" s="166">
        <f t="shared" si="59"/>
        <v>0</v>
      </c>
      <c r="O776" s="166">
        <f t="shared" si="60"/>
        <v>0</v>
      </c>
      <c r="P776" s="166">
        <f t="shared" si="61"/>
        <v>49</v>
      </c>
      <c r="S776" s="166">
        <f>VLOOKUP(L776,Schnitt1!L:P,2,0)</f>
        <v>0</v>
      </c>
      <c r="T776" s="166">
        <f>VLOOKUP(L776,Schnitt2!L:P,2,0)</f>
        <v>0</v>
      </c>
      <c r="U776" s="166">
        <f>VLOOKUP(L776,Schnitt3!L:P,2,0)</f>
        <v>0</v>
      </c>
      <c r="V776" s="166">
        <f>VLOOKUP(L776,Schnitt4!L:P,2,0)</f>
        <v>0</v>
      </c>
      <c r="W776" s="166">
        <f>VLOOKUP(L776,Schnitt5!L:P,2,0)</f>
        <v>0</v>
      </c>
      <c r="X776" s="166">
        <f>VLOOKUP(L776,Schnitt6!L:P,2,0)</f>
        <v>0</v>
      </c>
      <c r="AA776" s="166">
        <f>VLOOKUP(L776,Schnitt1!L:P,3,0)</f>
        <v>0</v>
      </c>
      <c r="AB776" s="166">
        <f>VLOOKUP(L776,Schnitt2!L:P,3,0)</f>
        <v>0</v>
      </c>
      <c r="AC776" s="166">
        <f>VLOOKUP(L776,Schnitt3!L:P,3,0)</f>
        <v>0</v>
      </c>
      <c r="AD776" s="166">
        <f>VLOOKUP(L776,Schnitt4!L:P,3,0)</f>
        <v>0</v>
      </c>
      <c r="AE776" s="166">
        <f>VLOOKUP(L776,Schnitt5!L:P,3,0)</f>
        <v>0</v>
      </c>
      <c r="AF776" s="166">
        <f>VLOOKUP(L776,Schnitt6!L:P,3,0)</f>
        <v>0</v>
      </c>
    </row>
    <row r="777" spans="12:32" x14ac:dyDescent="0.25">
      <c r="L777" s="264">
        <f>Member!A777</f>
        <v>7422</v>
      </c>
      <c r="M777" s="166">
        <f t="shared" si="58"/>
        <v>0</v>
      </c>
      <c r="N777" s="166">
        <f t="shared" si="59"/>
        <v>0</v>
      </c>
      <c r="O777" s="166">
        <f t="shared" si="60"/>
        <v>0</v>
      </c>
      <c r="P777" s="166">
        <f t="shared" si="61"/>
        <v>49</v>
      </c>
      <c r="S777" s="166">
        <f>VLOOKUP(L777,Schnitt1!L:P,2,0)</f>
        <v>0</v>
      </c>
      <c r="T777" s="166">
        <f>VLOOKUP(L777,Schnitt2!L:P,2,0)</f>
        <v>0</v>
      </c>
      <c r="U777" s="166">
        <f>VLOOKUP(L777,Schnitt3!L:P,2,0)</f>
        <v>0</v>
      </c>
      <c r="V777" s="166">
        <f>VLOOKUP(L777,Schnitt4!L:P,2,0)</f>
        <v>0</v>
      </c>
      <c r="W777" s="166">
        <f>VLOOKUP(L777,Schnitt5!L:P,2,0)</f>
        <v>0</v>
      </c>
      <c r="X777" s="166">
        <f>VLOOKUP(L777,Schnitt6!L:P,2,0)</f>
        <v>0</v>
      </c>
      <c r="AA777" s="166">
        <f>VLOOKUP(L777,Schnitt1!L:P,3,0)</f>
        <v>0</v>
      </c>
      <c r="AB777" s="166">
        <f>VLOOKUP(L777,Schnitt2!L:P,3,0)</f>
        <v>0</v>
      </c>
      <c r="AC777" s="166">
        <f>VLOOKUP(L777,Schnitt3!L:P,3,0)</f>
        <v>0</v>
      </c>
      <c r="AD777" s="166">
        <f>VLOOKUP(L777,Schnitt4!L:P,3,0)</f>
        <v>0</v>
      </c>
      <c r="AE777" s="166">
        <f>VLOOKUP(L777,Schnitt5!L:P,3,0)</f>
        <v>0</v>
      </c>
      <c r="AF777" s="166">
        <f>VLOOKUP(L777,Schnitt6!L:P,3,0)</f>
        <v>0</v>
      </c>
    </row>
    <row r="778" spans="12:32" x14ac:dyDescent="0.25">
      <c r="L778" s="264">
        <f>Member!A778</f>
        <v>25083</v>
      </c>
      <c r="M778" s="166">
        <f t="shared" si="58"/>
        <v>0</v>
      </c>
      <c r="N778" s="166">
        <f t="shared" si="59"/>
        <v>0</v>
      </c>
      <c r="O778" s="166">
        <f t="shared" si="60"/>
        <v>0</v>
      </c>
      <c r="P778" s="166">
        <f t="shared" si="61"/>
        <v>49</v>
      </c>
      <c r="S778" s="166">
        <f>VLOOKUP(L778,Schnitt1!L:P,2,0)</f>
        <v>0</v>
      </c>
      <c r="T778" s="166">
        <f>VLOOKUP(L778,Schnitt2!L:P,2,0)</f>
        <v>0</v>
      </c>
      <c r="U778" s="166">
        <f>VLOOKUP(L778,Schnitt3!L:P,2,0)</f>
        <v>0</v>
      </c>
      <c r="V778" s="166">
        <f>VLOOKUP(L778,Schnitt4!L:P,2,0)</f>
        <v>0</v>
      </c>
      <c r="W778" s="166">
        <f>VLOOKUP(L778,Schnitt5!L:P,2,0)</f>
        <v>0</v>
      </c>
      <c r="X778" s="166">
        <f>VLOOKUP(L778,Schnitt6!L:P,2,0)</f>
        <v>0</v>
      </c>
      <c r="AA778" s="166">
        <f>VLOOKUP(L778,Schnitt1!L:P,3,0)</f>
        <v>0</v>
      </c>
      <c r="AB778" s="166">
        <f>VLOOKUP(L778,Schnitt2!L:P,3,0)</f>
        <v>0</v>
      </c>
      <c r="AC778" s="166">
        <f>VLOOKUP(L778,Schnitt3!L:P,3,0)</f>
        <v>0</v>
      </c>
      <c r="AD778" s="166">
        <f>VLOOKUP(L778,Schnitt4!L:P,3,0)</f>
        <v>0</v>
      </c>
      <c r="AE778" s="166">
        <f>VLOOKUP(L778,Schnitt5!L:P,3,0)</f>
        <v>0</v>
      </c>
      <c r="AF778" s="166">
        <f>VLOOKUP(L778,Schnitt6!L:P,3,0)</f>
        <v>0</v>
      </c>
    </row>
    <row r="779" spans="12:32" x14ac:dyDescent="0.25">
      <c r="L779" s="264">
        <f>Member!A779</f>
        <v>7408</v>
      </c>
      <c r="M779" s="166">
        <f t="shared" si="58"/>
        <v>1774</v>
      </c>
      <c r="N779" s="166">
        <f t="shared" si="59"/>
        <v>9</v>
      </c>
      <c r="O779" s="166">
        <f t="shared" si="60"/>
        <v>197.11111033211111</v>
      </c>
      <c r="P779" s="166">
        <f t="shared" si="61"/>
        <v>5</v>
      </c>
      <c r="S779" s="166">
        <f>VLOOKUP(L779,Schnitt1!L:P,2,0)</f>
        <v>1774</v>
      </c>
      <c r="T779" s="166">
        <f>VLOOKUP(L779,Schnitt2!L:P,2,0)</f>
        <v>0</v>
      </c>
      <c r="U779" s="166">
        <f>VLOOKUP(L779,Schnitt3!L:P,2,0)</f>
        <v>0</v>
      </c>
      <c r="V779" s="166">
        <f>VLOOKUP(L779,Schnitt4!L:P,2,0)</f>
        <v>0</v>
      </c>
      <c r="W779" s="166">
        <f>VLOOKUP(L779,Schnitt5!L:P,2,0)</f>
        <v>0</v>
      </c>
      <c r="X779" s="166">
        <f>VLOOKUP(L779,Schnitt6!L:P,2,0)</f>
        <v>0</v>
      </c>
      <c r="AA779" s="166">
        <f>VLOOKUP(L779,Schnitt1!L:P,3,0)</f>
        <v>9</v>
      </c>
      <c r="AB779" s="166">
        <f>VLOOKUP(L779,Schnitt2!L:P,3,0)</f>
        <v>0</v>
      </c>
      <c r="AC779" s="166">
        <f>VLOOKUP(L779,Schnitt3!L:P,3,0)</f>
        <v>0</v>
      </c>
      <c r="AD779" s="166">
        <f>VLOOKUP(L779,Schnitt4!L:P,3,0)</f>
        <v>0</v>
      </c>
      <c r="AE779" s="166">
        <f>VLOOKUP(L779,Schnitt5!L:P,3,0)</f>
        <v>0</v>
      </c>
      <c r="AF779" s="166">
        <f>VLOOKUP(L779,Schnitt6!L:P,3,0)</f>
        <v>0</v>
      </c>
    </row>
    <row r="780" spans="12:32" x14ac:dyDescent="0.25">
      <c r="L780" s="264">
        <f>Member!A780</f>
        <v>25010</v>
      </c>
      <c r="M780" s="166">
        <f t="shared" si="58"/>
        <v>0</v>
      </c>
      <c r="N780" s="166">
        <f t="shared" si="59"/>
        <v>0</v>
      </c>
      <c r="O780" s="166">
        <f t="shared" si="60"/>
        <v>0</v>
      </c>
      <c r="P780" s="166">
        <f t="shared" si="61"/>
        <v>49</v>
      </c>
      <c r="S780" s="166">
        <f>VLOOKUP(L780,Schnitt1!L:P,2,0)</f>
        <v>0</v>
      </c>
      <c r="T780" s="166">
        <f>VLOOKUP(L780,Schnitt2!L:P,2,0)</f>
        <v>0</v>
      </c>
      <c r="U780" s="166">
        <f>VLOOKUP(L780,Schnitt3!L:P,2,0)</f>
        <v>0</v>
      </c>
      <c r="V780" s="166">
        <f>VLOOKUP(L780,Schnitt4!L:P,2,0)</f>
        <v>0</v>
      </c>
      <c r="W780" s="166">
        <f>VLOOKUP(L780,Schnitt5!L:P,2,0)</f>
        <v>0</v>
      </c>
      <c r="X780" s="166">
        <f>VLOOKUP(L780,Schnitt6!L:P,2,0)</f>
        <v>0</v>
      </c>
      <c r="AA780" s="166">
        <f>VLOOKUP(L780,Schnitt1!L:P,3,0)</f>
        <v>0</v>
      </c>
      <c r="AB780" s="166">
        <f>VLOOKUP(L780,Schnitt2!L:P,3,0)</f>
        <v>0</v>
      </c>
      <c r="AC780" s="166">
        <f>VLOOKUP(L780,Schnitt3!L:P,3,0)</f>
        <v>0</v>
      </c>
      <c r="AD780" s="166">
        <f>VLOOKUP(L780,Schnitt4!L:P,3,0)</f>
        <v>0</v>
      </c>
      <c r="AE780" s="166">
        <f>VLOOKUP(L780,Schnitt5!L:P,3,0)</f>
        <v>0</v>
      </c>
      <c r="AF780" s="166">
        <f>VLOOKUP(L780,Schnitt6!L:P,3,0)</f>
        <v>0</v>
      </c>
    </row>
    <row r="781" spans="12:32" x14ac:dyDescent="0.25">
      <c r="L781" s="264">
        <f>Member!A781</f>
        <v>16762</v>
      </c>
      <c r="M781" s="166">
        <f t="shared" si="58"/>
        <v>1303</v>
      </c>
      <c r="N781" s="166">
        <f t="shared" si="59"/>
        <v>8</v>
      </c>
      <c r="O781" s="166">
        <f t="shared" si="60"/>
        <v>162.87499921899999</v>
      </c>
      <c r="P781" s="166">
        <f t="shared" si="61"/>
        <v>42</v>
      </c>
      <c r="S781" s="166">
        <f>VLOOKUP(L781,Schnitt1!L:P,2,0)</f>
        <v>1303</v>
      </c>
      <c r="T781" s="166">
        <f>VLOOKUP(L781,Schnitt2!L:P,2,0)</f>
        <v>0</v>
      </c>
      <c r="U781" s="166">
        <f>VLOOKUP(L781,Schnitt3!L:P,2,0)</f>
        <v>0</v>
      </c>
      <c r="V781" s="166">
        <f>VLOOKUP(L781,Schnitt4!L:P,2,0)</f>
        <v>0</v>
      </c>
      <c r="W781" s="166">
        <f>VLOOKUP(L781,Schnitt5!L:P,2,0)</f>
        <v>0</v>
      </c>
      <c r="X781" s="166">
        <f>VLOOKUP(L781,Schnitt6!L:P,2,0)</f>
        <v>0</v>
      </c>
      <c r="AA781" s="166">
        <f>VLOOKUP(L781,Schnitt1!L:P,3,0)</f>
        <v>8</v>
      </c>
      <c r="AB781" s="166">
        <f>VLOOKUP(L781,Schnitt2!L:P,3,0)</f>
        <v>0</v>
      </c>
      <c r="AC781" s="166">
        <f>VLOOKUP(L781,Schnitt3!L:P,3,0)</f>
        <v>0</v>
      </c>
      <c r="AD781" s="166">
        <f>VLOOKUP(L781,Schnitt4!L:P,3,0)</f>
        <v>0</v>
      </c>
      <c r="AE781" s="166">
        <f>VLOOKUP(L781,Schnitt5!L:P,3,0)</f>
        <v>0</v>
      </c>
      <c r="AF781" s="166">
        <f>VLOOKUP(L781,Schnitt6!L:P,3,0)</f>
        <v>0</v>
      </c>
    </row>
    <row r="782" spans="12:32" x14ac:dyDescent="0.25">
      <c r="L782" s="264">
        <f>Member!A782</f>
        <v>38438</v>
      </c>
      <c r="M782" s="166">
        <f t="shared" si="58"/>
        <v>0</v>
      </c>
      <c r="N782" s="166">
        <f t="shared" si="59"/>
        <v>0</v>
      </c>
      <c r="O782" s="166">
        <f t="shared" si="60"/>
        <v>0</v>
      </c>
      <c r="P782" s="166">
        <f t="shared" si="61"/>
        <v>49</v>
      </c>
      <c r="S782" s="166">
        <f>VLOOKUP(L782,Schnitt1!L:P,2,0)</f>
        <v>0</v>
      </c>
      <c r="T782" s="166">
        <f>VLOOKUP(L782,Schnitt2!L:P,2,0)</f>
        <v>0</v>
      </c>
      <c r="U782" s="166">
        <f>VLOOKUP(L782,Schnitt3!L:P,2,0)</f>
        <v>0</v>
      </c>
      <c r="V782" s="166">
        <f>VLOOKUP(L782,Schnitt4!L:P,2,0)</f>
        <v>0</v>
      </c>
      <c r="W782" s="166">
        <f>VLOOKUP(L782,Schnitt5!L:P,2,0)</f>
        <v>0</v>
      </c>
      <c r="X782" s="166">
        <f>VLOOKUP(L782,Schnitt6!L:P,2,0)</f>
        <v>0</v>
      </c>
      <c r="AA782" s="166">
        <f>VLOOKUP(L782,Schnitt1!L:P,3,0)</f>
        <v>0</v>
      </c>
      <c r="AB782" s="166">
        <f>VLOOKUP(L782,Schnitt2!L:P,3,0)</f>
        <v>0</v>
      </c>
      <c r="AC782" s="166">
        <f>VLOOKUP(L782,Schnitt3!L:P,3,0)</f>
        <v>0</v>
      </c>
      <c r="AD782" s="166">
        <f>VLOOKUP(L782,Schnitt4!L:P,3,0)</f>
        <v>0</v>
      </c>
      <c r="AE782" s="166">
        <f>VLOOKUP(L782,Schnitt5!L:P,3,0)</f>
        <v>0</v>
      </c>
      <c r="AF782" s="166">
        <f>VLOOKUP(L782,Schnitt6!L:P,3,0)</f>
        <v>0</v>
      </c>
    </row>
    <row r="783" spans="12:32" x14ac:dyDescent="0.25">
      <c r="L783" s="264">
        <f>Member!A783</f>
        <v>13303</v>
      </c>
      <c r="M783" s="166">
        <f t="shared" si="58"/>
        <v>0</v>
      </c>
      <c r="N783" s="166">
        <f t="shared" si="59"/>
        <v>0</v>
      </c>
      <c r="O783" s="166">
        <f t="shared" si="60"/>
        <v>0</v>
      </c>
      <c r="P783" s="166">
        <f t="shared" si="61"/>
        <v>49</v>
      </c>
      <c r="S783" s="166">
        <f>VLOOKUP(L783,Schnitt1!L:P,2,0)</f>
        <v>0</v>
      </c>
      <c r="T783" s="166">
        <f>VLOOKUP(L783,Schnitt2!L:P,2,0)</f>
        <v>0</v>
      </c>
      <c r="U783" s="166">
        <f>VLOOKUP(L783,Schnitt3!L:P,2,0)</f>
        <v>0</v>
      </c>
      <c r="V783" s="166">
        <f>VLOOKUP(L783,Schnitt4!L:P,2,0)</f>
        <v>0</v>
      </c>
      <c r="W783" s="166">
        <f>VLOOKUP(L783,Schnitt5!L:P,2,0)</f>
        <v>0</v>
      </c>
      <c r="X783" s="166">
        <f>VLOOKUP(L783,Schnitt6!L:P,2,0)</f>
        <v>0</v>
      </c>
      <c r="AA783" s="166">
        <f>VLOOKUP(L783,Schnitt1!L:P,3,0)</f>
        <v>0</v>
      </c>
      <c r="AB783" s="166">
        <f>VLOOKUP(L783,Schnitt2!L:P,3,0)</f>
        <v>0</v>
      </c>
      <c r="AC783" s="166">
        <f>VLOOKUP(L783,Schnitt3!L:P,3,0)</f>
        <v>0</v>
      </c>
      <c r="AD783" s="166">
        <f>VLOOKUP(L783,Schnitt4!L:P,3,0)</f>
        <v>0</v>
      </c>
      <c r="AE783" s="166">
        <f>VLOOKUP(L783,Schnitt5!L:P,3,0)</f>
        <v>0</v>
      </c>
      <c r="AF783" s="166">
        <f>VLOOKUP(L783,Schnitt6!L:P,3,0)</f>
        <v>0</v>
      </c>
    </row>
    <row r="784" spans="12:32" x14ac:dyDescent="0.25">
      <c r="L784" s="264">
        <f>Member!A784</f>
        <v>16712</v>
      </c>
      <c r="M784" s="166">
        <f t="shared" si="58"/>
        <v>0</v>
      </c>
      <c r="N784" s="166">
        <f t="shared" si="59"/>
        <v>0</v>
      </c>
      <c r="O784" s="166">
        <f t="shared" si="60"/>
        <v>0</v>
      </c>
      <c r="P784" s="166">
        <f t="shared" si="61"/>
        <v>49</v>
      </c>
      <c r="S784" s="166">
        <f>VLOOKUP(L784,Schnitt1!L:P,2,0)</f>
        <v>0</v>
      </c>
      <c r="T784" s="166">
        <f>VLOOKUP(L784,Schnitt2!L:P,2,0)</f>
        <v>0</v>
      </c>
      <c r="U784" s="166">
        <f>VLOOKUP(L784,Schnitt3!L:P,2,0)</f>
        <v>0</v>
      </c>
      <c r="V784" s="166">
        <f>VLOOKUP(L784,Schnitt4!L:P,2,0)</f>
        <v>0</v>
      </c>
      <c r="W784" s="166">
        <f>VLOOKUP(L784,Schnitt5!L:P,2,0)</f>
        <v>0</v>
      </c>
      <c r="X784" s="166">
        <f>VLOOKUP(L784,Schnitt6!L:P,2,0)</f>
        <v>0</v>
      </c>
      <c r="AA784" s="166">
        <f>VLOOKUP(L784,Schnitt1!L:P,3,0)</f>
        <v>0</v>
      </c>
      <c r="AB784" s="166">
        <f>VLOOKUP(L784,Schnitt2!L:P,3,0)</f>
        <v>0</v>
      </c>
      <c r="AC784" s="166">
        <f>VLOOKUP(L784,Schnitt3!L:P,3,0)</f>
        <v>0</v>
      </c>
      <c r="AD784" s="166">
        <f>VLOOKUP(L784,Schnitt4!L:P,3,0)</f>
        <v>0</v>
      </c>
      <c r="AE784" s="166">
        <f>VLOOKUP(L784,Schnitt5!L:P,3,0)</f>
        <v>0</v>
      </c>
      <c r="AF784" s="166">
        <f>VLOOKUP(L784,Schnitt6!L:P,3,0)</f>
        <v>0</v>
      </c>
    </row>
    <row r="785" spans="12:32" x14ac:dyDescent="0.25">
      <c r="L785" s="264">
        <f>Member!A785</f>
        <v>7600</v>
      </c>
      <c r="M785" s="166">
        <f t="shared" si="58"/>
        <v>766</v>
      </c>
      <c r="N785" s="166">
        <f t="shared" si="59"/>
        <v>5</v>
      </c>
      <c r="O785" s="166">
        <f t="shared" si="60"/>
        <v>153.19999921499999</v>
      </c>
      <c r="P785" s="166">
        <f t="shared" si="61"/>
        <v>48</v>
      </c>
      <c r="S785" s="166">
        <f>VLOOKUP(L785,Schnitt1!L:P,2,0)</f>
        <v>766</v>
      </c>
      <c r="T785" s="166">
        <f>VLOOKUP(L785,Schnitt2!L:P,2,0)</f>
        <v>0</v>
      </c>
      <c r="U785" s="166">
        <f>VLOOKUP(L785,Schnitt3!L:P,2,0)</f>
        <v>0</v>
      </c>
      <c r="V785" s="166">
        <f>VLOOKUP(L785,Schnitt4!L:P,2,0)</f>
        <v>0</v>
      </c>
      <c r="W785" s="166">
        <f>VLOOKUP(L785,Schnitt5!L:P,2,0)</f>
        <v>0</v>
      </c>
      <c r="X785" s="166">
        <f>VLOOKUP(L785,Schnitt6!L:P,2,0)</f>
        <v>0</v>
      </c>
      <c r="AA785" s="166">
        <f>VLOOKUP(L785,Schnitt1!L:P,3,0)</f>
        <v>5</v>
      </c>
      <c r="AB785" s="166">
        <f>VLOOKUP(L785,Schnitt2!L:P,3,0)</f>
        <v>0</v>
      </c>
      <c r="AC785" s="166">
        <f>VLOOKUP(L785,Schnitt3!L:P,3,0)</f>
        <v>0</v>
      </c>
      <c r="AD785" s="166">
        <f>VLOOKUP(L785,Schnitt4!L:P,3,0)</f>
        <v>0</v>
      </c>
      <c r="AE785" s="166">
        <f>VLOOKUP(L785,Schnitt5!L:P,3,0)</f>
        <v>0</v>
      </c>
      <c r="AF785" s="166">
        <f>VLOOKUP(L785,Schnitt6!L:P,3,0)</f>
        <v>0</v>
      </c>
    </row>
    <row r="786" spans="12:32" x14ac:dyDescent="0.25">
      <c r="L786" s="264">
        <f>Member!A786</f>
        <v>7601</v>
      </c>
      <c r="M786" s="166">
        <f t="shared" si="58"/>
        <v>804</v>
      </c>
      <c r="N786" s="166">
        <f t="shared" si="59"/>
        <v>5</v>
      </c>
      <c r="O786" s="166">
        <f t="shared" si="60"/>
        <v>160.79999921400002</v>
      </c>
      <c r="P786" s="166">
        <f t="shared" si="61"/>
        <v>44</v>
      </c>
      <c r="S786" s="166">
        <f>VLOOKUP(L786,Schnitt1!L:P,2,0)</f>
        <v>804</v>
      </c>
      <c r="T786" s="166">
        <f>VLOOKUP(L786,Schnitt2!L:P,2,0)</f>
        <v>0</v>
      </c>
      <c r="U786" s="166">
        <f>VLOOKUP(L786,Schnitt3!L:P,2,0)</f>
        <v>0</v>
      </c>
      <c r="V786" s="166">
        <f>VLOOKUP(L786,Schnitt4!L:P,2,0)</f>
        <v>0</v>
      </c>
      <c r="W786" s="166">
        <f>VLOOKUP(L786,Schnitt5!L:P,2,0)</f>
        <v>0</v>
      </c>
      <c r="X786" s="166">
        <f>VLOOKUP(L786,Schnitt6!L:P,2,0)</f>
        <v>0</v>
      </c>
      <c r="AA786" s="166">
        <f>VLOOKUP(L786,Schnitt1!L:P,3,0)</f>
        <v>5</v>
      </c>
      <c r="AB786" s="166">
        <f>VLOOKUP(L786,Schnitt2!L:P,3,0)</f>
        <v>0</v>
      </c>
      <c r="AC786" s="166">
        <f>VLOOKUP(L786,Schnitt3!L:P,3,0)</f>
        <v>0</v>
      </c>
      <c r="AD786" s="166">
        <f>VLOOKUP(L786,Schnitt4!L:P,3,0)</f>
        <v>0</v>
      </c>
      <c r="AE786" s="166">
        <f>VLOOKUP(L786,Schnitt5!L:P,3,0)</f>
        <v>0</v>
      </c>
      <c r="AF786" s="166">
        <f>VLOOKUP(L786,Schnitt6!L:P,3,0)</f>
        <v>0</v>
      </c>
    </row>
    <row r="787" spans="12:32" x14ac:dyDescent="0.25">
      <c r="L787" s="264">
        <f>Member!A787</f>
        <v>7251</v>
      </c>
      <c r="M787" s="166">
        <f t="shared" si="58"/>
        <v>0</v>
      </c>
      <c r="N787" s="166">
        <f t="shared" si="59"/>
        <v>0</v>
      </c>
      <c r="O787" s="166">
        <f t="shared" si="60"/>
        <v>0</v>
      </c>
      <c r="P787" s="166">
        <f t="shared" si="61"/>
        <v>49</v>
      </c>
      <c r="S787" s="166">
        <f>VLOOKUP(L787,Schnitt1!L:P,2,0)</f>
        <v>0</v>
      </c>
      <c r="T787" s="166">
        <f>VLOOKUP(L787,Schnitt2!L:P,2,0)</f>
        <v>0</v>
      </c>
      <c r="U787" s="166">
        <f>VLOOKUP(L787,Schnitt3!L:P,2,0)</f>
        <v>0</v>
      </c>
      <c r="V787" s="166">
        <f>VLOOKUP(L787,Schnitt4!L:P,2,0)</f>
        <v>0</v>
      </c>
      <c r="W787" s="166">
        <f>VLOOKUP(L787,Schnitt5!L:P,2,0)</f>
        <v>0</v>
      </c>
      <c r="X787" s="166">
        <f>VLOOKUP(L787,Schnitt6!L:P,2,0)</f>
        <v>0</v>
      </c>
      <c r="AA787" s="166">
        <f>VLOOKUP(L787,Schnitt1!L:P,3,0)</f>
        <v>0</v>
      </c>
      <c r="AB787" s="166">
        <f>VLOOKUP(L787,Schnitt2!L:P,3,0)</f>
        <v>0</v>
      </c>
      <c r="AC787" s="166">
        <f>VLOOKUP(L787,Schnitt3!L:P,3,0)</f>
        <v>0</v>
      </c>
      <c r="AD787" s="166">
        <f>VLOOKUP(L787,Schnitt4!L:P,3,0)</f>
        <v>0</v>
      </c>
      <c r="AE787" s="166">
        <f>VLOOKUP(L787,Schnitt5!L:P,3,0)</f>
        <v>0</v>
      </c>
      <c r="AF787" s="166">
        <f>VLOOKUP(L787,Schnitt6!L:P,3,0)</f>
        <v>0</v>
      </c>
    </row>
    <row r="788" spans="12:32" x14ac:dyDescent="0.25">
      <c r="L788" s="264">
        <f>Member!A788</f>
        <v>7443</v>
      </c>
      <c r="M788" s="166">
        <f t="shared" si="58"/>
        <v>0</v>
      </c>
      <c r="N788" s="166">
        <f t="shared" si="59"/>
        <v>0</v>
      </c>
      <c r="O788" s="166">
        <f t="shared" si="60"/>
        <v>0</v>
      </c>
      <c r="P788" s="166">
        <f t="shared" si="61"/>
        <v>49</v>
      </c>
      <c r="S788" s="166">
        <f>VLOOKUP(L788,Schnitt1!L:P,2,0)</f>
        <v>0</v>
      </c>
      <c r="T788" s="166">
        <f>VLOOKUP(L788,Schnitt2!L:P,2,0)</f>
        <v>0</v>
      </c>
      <c r="U788" s="166">
        <f>VLOOKUP(L788,Schnitt3!L:P,2,0)</f>
        <v>0</v>
      </c>
      <c r="V788" s="166">
        <f>VLOOKUP(L788,Schnitt4!L:P,2,0)</f>
        <v>0</v>
      </c>
      <c r="W788" s="166">
        <f>VLOOKUP(L788,Schnitt5!L:P,2,0)</f>
        <v>0</v>
      </c>
      <c r="X788" s="166">
        <f>VLOOKUP(L788,Schnitt6!L:P,2,0)</f>
        <v>0</v>
      </c>
      <c r="AA788" s="166">
        <f>VLOOKUP(L788,Schnitt1!L:P,3,0)</f>
        <v>0</v>
      </c>
      <c r="AB788" s="166">
        <f>VLOOKUP(L788,Schnitt2!L:P,3,0)</f>
        <v>0</v>
      </c>
      <c r="AC788" s="166">
        <f>VLOOKUP(L788,Schnitt3!L:P,3,0)</f>
        <v>0</v>
      </c>
      <c r="AD788" s="166">
        <f>VLOOKUP(L788,Schnitt4!L:P,3,0)</f>
        <v>0</v>
      </c>
      <c r="AE788" s="166">
        <f>VLOOKUP(L788,Schnitt5!L:P,3,0)</f>
        <v>0</v>
      </c>
      <c r="AF788" s="166">
        <f>VLOOKUP(L788,Schnitt6!L:P,3,0)</f>
        <v>0</v>
      </c>
    </row>
    <row r="789" spans="12:32" x14ac:dyDescent="0.25">
      <c r="L789" s="264">
        <f>Member!A789</f>
        <v>7416</v>
      </c>
      <c r="M789" s="166">
        <f t="shared" si="58"/>
        <v>1594</v>
      </c>
      <c r="N789" s="166">
        <f t="shared" si="59"/>
        <v>9</v>
      </c>
      <c r="O789" s="166">
        <f t="shared" si="60"/>
        <v>177.1111103221111</v>
      </c>
      <c r="P789" s="166">
        <f t="shared" si="61"/>
        <v>23</v>
      </c>
      <c r="S789" s="166">
        <f>VLOOKUP(L789,Schnitt1!L:P,2,0)</f>
        <v>1594</v>
      </c>
      <c r="T789" s="166">
        <f>VLOOKUP(L789,Schnitt2!L:P,2,0)</f>
        <v>0</v>
      </c>
      <c r="U789" s="166">
        <f>VLOOKUP(L789,Schnitt3!L:P,2,0)</f>
        <v>0</v>
      </c>
      <c r="V789" s="166">
        <f>VLOOKUP(L789,Schnitt4!L:P,2,0)</f>
        <v>0</v>
      </c>
      <c r="W789" s="166">
        <f>VLOOKUP(L789,Schnitt5!L:P,2,0)</f>
        <v>0</v>
      </c>
      <c r="X789" s="166">
        <f>VLOOKUP(L789,Schnitt6!L:P,2,0)</f>
        <v>0</v>
      </c>
      <c r="AA789" s="166">
        <f>VLOOKUP(L789,Schnitt1!L:P,3,0)</f>
        <v>9</v>
      </c>
      <c r="AB789" s="166">
        <f>VLOOKUP(L789,Schnitt2!L:P,3,0)</f>
        <v>0</v>
      </c>
      <c r="AC789" s="166">
        <f>VLOOKUP(L789,Schnitt3!L:P,3,0)</f>
        <v>0</v>
      </c>
      <c r="AD789" s="166">
        <f>VLOOKUP(L789,Schnitt4!L:P,3,0)</f>
        <v>0</v>
      </c>
      <c r="AE789" s="166">
        <f>VLOOKUP(L789,Schnitt5!L:P,3,0)</f>
        <v>0</v>
      </c>
      <c r="AF789" s="166">
        <f>VLOOKUP(L789,Schnitt6!L:P,3,0)</f>
        <v>0</v>
      </c>
    </row>
    <row r="790" spans="12:32" x14ac:dyDescent="0.25">
      <c r="L790" s="264">
        <f>Member!A790</f>
        <v>38099</v>
      </c>
      <c r="M790" s="166">
        <f t="shared" si="58"/>
        <v>0</v>
      </c>
      <c r="N790" s="166">
        <f t="shared" si="59"/>
        <v>0</v>
      </c>
      <c r="O790" s="166">
        <f t="shared" si="60"/>
        <v>0</v>
      </c>
      <c r="P790" s="166">
        <f t="shared" si="61"/>
        <v>49</v>
      </c>
      <c r="S790" s="166">
        <f>VLOOKUP(L790,Schnitt1!L:P,2,0)</f>
        <v>0</v>
      </c>
      <c r="T790" s="166">
        <f>VLOOKUP(L790,Schnitt2!L:P,2,0)</f>
        <v>0</v>
      </c>
      <c r="U790" s="166">
        <f>VLOOKUP(L790,Schnitt3!L:P,2,0)</f>
        <v>0</v>
      </c>
      <c r="V790" s="166">
        <f>VLOOKUP(L790,Schnitt4!L:P,2,0)</f>
        <v>0</v>
      </c>
      <c r="W790" s="166">
        <f>VLOOKUP(L790,Schnitt5!L:P,2,0)</f>
        <v>0</v>
      </c>
      <c r="X790" s="166">
        <f>VLOOKUP(L790,Schnitt6!L:P,2,0)</f>
        <v>0</v>
      </c>
      <c r="AA790" s="166">
        <f>VLOOKUP(L790,Schnitt1!L:P,3,0)</f>
        <v>0</v>
      </c>
      <c r="AB790" s="166">
        <f>VLOOKUP(L790,Schnitt2!L:P,3,0)</f>
        <v>0</v>
      </c>
      <c r="AC790" s="166">
        <f>VLOOKUP(L790,Schnitt3!L:P,3,0)</f>
        <v>0</v>
      </c>
      <c r="AD790" s="166">
        <f>VLOOKUP(L790,Schnitt4!L:P,3,0)</f>
        <v>0</v>
      </c>
      <c r="AE790" s="166">
        <f>VLOOKUP(L790,Schnitt5!L:P,3,0)</f>
        <v>0</v>
      </c>
      <c r="AF790" s="166">
        <f>VLOOKUP(L790,Schnitt6!L:P,3,0)</f>
        <v>0</v>
      </c>
    </row>
    <row r="791" spans="12:32" x14ac:dyDescent="0.25">
      <c r="L791" s="264">
        <f>Member!A791</f>
        <v>7424</v>
      </c>
      <c r="M791" s="166">
        <f t="shared" si="58"/>
        <v>0</v>
      </c>
      <c r="N791" s="166">
        <f t="shared" si="59"/>
        <v>0</v>
      </c>
      <c r="O791" s="166">
        <f t="shared" si="60"/>
        <v>0</v>
      </c>
      <c r="P791" s="166">
        <f t="shared" si="61"/>
        <v>49</v>
      </c>
      <c r="S791" s="166">
        <f>VLOOKUP(L791,Schnitt1!L:P,2,0)</f>
        <v>0</v>
      </c>
      <c r="T791" s="166">
        <f>VLOOKUP(L791,Schnitt2!L:P,2,0)</f>
        <v>0</v>
      </c>
      <c r="U791" s="166">
        <f>VLOOKUP(L791,Schnitt3!L:P,2,0)</f>
        <v>0</v>
      </c>
      <c r="V791" s="166">
        <f>VLOOKUP(L791,Schnitt4!L:P,2,0)</f>
        <v>0</v>
      </c>
      <c r="W791" s="166">
        <f>VLOOKUP(L791,Schnitt5!L:P,2,0)</f>
        <v>0</v>
      </c>
      <c r="X791" s="166">
        <f>VLOOKUP(L791,Schnitt6!L:P,2,0)</f>
        <v>0</v>
      </c>
      <c r="AA791" s="166">
        <f>VLOOKUP(L791,Schnitt1!L:P,3,0)</f>
        <v>0</v>
      </c>
      <c r="AB791" s="166">
        <f>VLOOKUP(L791,Schnitt2!L:P,3,0)</f>
        <v>0</v>
      </c>
      <c r="AC791" s="166">
        <f>VLOOKUP(L791,Schnitt3!L:P,3,0)</f>
        <v>0</v>
      </c>
      <c r="AD791" s="166">
        <f>VLOOKUP(L791,Schnitt4!L:P,3,0)</f>
        <v>0</v>
      </c>
      <c r="AE791" s="166">
        <f>VLOOKUP(L791,Schnitt5!L:P,3,0)</f>
        <v>0</v>
      </c>
      <c r="AF791" s="166">
        <f>VLOOKUP(L791,Schnitt6!L:P,3,0)</f>
        <v>0</v>
      </c>
    </row>
    <row r="792" spans="12:32" x14ac:dyDescent="0.25">
      <c r="L792" s="264">
        <f>Member!A792</f>
        <v>7439</v>
      </c>
      <c r="M792" s="166">
        <f t="shared" si="58"/>
        <v>0</v>
      </c>
      <c r="N792" s="166">
        <f t="shared" si="59"/>
        <v>0</v>
      </c>
      <c r="O792" s="166">
        <f t="shared" si="60"/>
        <v>0</v>
      </c>
      <c r="P792" s="166">
        <f t="shared" si="61"/>
        <v>49</v>
      </c>
      <c r="S792" s="166">
        <f>VLOOKUP(L792,Schnitt1!L:P,2,0)</f>
        <v>0</v>
      </c>
      <c r="T792" s="166">
        <f>VLOOKUP(L792,Schnitt2!L:P,2,0)</f>
        <v>0</v>
      </c>
      <c r="U792" s="166">
        <f>VLOOKUP(L792,Schnitt3!L:P,2,0)</f>
        <v>0</v>
      </c>
      <c r="V792" s="166">
        <f>VLOOKUP(L792,Schnitt4!L:P,2,0)</f>
        <v>0</v>
      </c>
      <c r="W792" s="166">
        <f>VLOOKUP(L792,Schnitt5!L:P,2,0)</f>
        <v>0</v>
      </c>
      <c r="X792" s="166">
        <f>VLOOKUP(L792,Schnitt6!L:P,2,0)</f>
        <v>0</v>
      </c>
      <c r="AA792" s="166">
        <f>VLOOKUP(L792,Schnitt1!L:P,3,0)</f>
        <v>0</v>
      </c>
      <c r="AB792" s="166">
        <f>VLOOKUP(L792,Schnitt2!L:P,3,0)</f>
        <v>0</v>
      </c>
      <c r="AC792" s="166">
        <f>VLOOKUP(L792,Schnitt3!L:P,3,0)</f>
        <v>0</v>
      </c>
      <c r="AD792" s="166">
        <f>VLOOKUP(L792,Schnitt4!L:P,3,0)</f>
        <v>0</v>
      </c>
      <c r="AE792" s="166">
        <f>VLOOKUP(L792,Schnitt5!L:P,3,0)</f>
        <v>0</v>
      </c>
      <c r="AF792" s="166">
        <f>VLOOKUP(L792,Schnitt6!L:P,3,0)</f>
        <v>0</v>
      </c>
    </row>
    <row r="793" spans="12:32" x14ac:dyDescent="0.25">
      <c r="L793" s="264">
        <f>Member!A793</f>
        <v>7415</v>
      </c>
      <c r="M793" s="166">
        <f t="shared" si="58"/>
        <v>0</v>
      </c>
      <c r="N793" s="166">
        <f t="shared" si="59"/>
        <v>0</v>
      </c>
      <c r="O793" s="166">
        <f t="shared" si="60"/>
        <v>0</v>
      </c>
      <c r="P793" s="166">
        <f t="shared" si="61"/>
        <v>49</v>
      </c>
      <c r="S793" s="166">
        <f>VLOOKUP(L793,Schnitt1!L:P,2,0)</f>
        <v>0</v>
      </c>
      <c r="T793" s="166">
        <f>VLOOKUP(L793,Schnitt2!L:P,2,0)</f>
        <v>0</v>
      </c>
      <c r="U793" s="166">
        <f>VLOOKUP(L793,Schnitt3!L:P,2,0)</f>
        <v>0</v>
      </c>
      <c r="V793" s="166">
        <f>VLOOKUP(L793,Schnitt4!L:P,2,0)</f>
        <v>0</v>
      </c>
      <c r="W793" s="166">
        <f>VLOOKUP(L793,Schnitt5!L:P,2,0)</f>
        <v>0</v>
      </c>
      <c r="X793" s="166">
        <f>VLOOKUP(L793,Schnitt6!L:P,2,0)</f>
        <v>0</v>
      </c>
      <c r="AA793" s="166">
        <f>VLOOKUP(L793,Schnitt1!L:P,3,0)</f>
        <v>0</v>
      </c>
      <c r="AB793" s="166">
        <f>VLOOKUP(L793,Schnitt2!L:P,3,0)</f>
        <v>0</v>
      </c>
      <c r="AC793" s="166">
        <f>VLOOKUP(L793,Schnitt3!L:P,3,0)</f>
        <v>0</v>
      </c>
      <c r="AD793" s="166">
        <f>VLOOKUP(L793,Schnitt4!L:P,3,0)</f>
        <v>0</v>
      </c>
      <c r="AE793" s="166">
        <f>VLOOKUP(L793,Schnitt5!L:P,3,0)</f>
        <v>0</v>
      </c>
      <c r="AF793" s="166">
        <f>VLOOKUP(L793,Schnitt6!L:P,3,0)</f>
        <v>0</v>
      </c>
    </row>
    <row r="794" spans="12:32" x14ac:dyDescent="0.25">
      <c r="L794" s="264">
        <f>Member!A794</f>
        <v>25722</v>
      </c>
      <c r="M794" s="166">
        <f t="shared" si="58"/>
        <v>0</v>
      </c>
      <c r="N794" s="166">
        <f t="shared" si="59"/>
        <v>0</v>
      </c>
      <c r="O794" s="166">
        <f t="shared" si="60"/>
        <v>0</v>
      </c>
      <c r="P794" s="166">
        <f t="shared" si="61"/>
        <v>49</v>
      </c>
      <c r="S794" s="166">
        <f>VLOOKUP(L794,Schnitt1!L:P,2,0)</f>
        <v>0</v>
      </c>
      <c r="T794" s="166">
        <f>VLOOKUP(L794,Schnitt2!L:P,2,0)</f>
        <v>0</v>
      </c>
      <c r="U794" s="166">
        <f>VLOOKUP(L794,Schnitt3!L:P,2,0)</f>
        <v>0</v>
      </c>
      <c r="V794" s="166">
        <f>VLOOKUP(L794,Schnitt4!L:P,2,0)</f>
        <v>0</v>
      </c>
      <c r="W794" s="166">
        <f>VLOOKUP(L794,Schnitt5!L:P,2,0)</f>
        <v>0</v>
      </c>
      <c r="X794" s="166">
        <f>VLOOKUP(L794,Schnitt6!L:P,2,0)</f>
        <v>0</v>
      </c>
      <c r="AA794" s="166">
        <f>VLOOKUP(L794,Schnitt1!L:P,3,0)</f>
        <v>0</v>
      </c>
      <c r="AB794" s="166">
        <f>VLOOKUP(L794,Schnitt2!L:P,3,0)</f>
        <v>0</v>
      </c>
      <c r="AC794" s="166">
        <f>VLOOKUP(L794,Schnitt3!L:P,3,0)</f>
        <v>0</v>
      </c>
      <c r="AD794" s="166">
        <f>VLOOKUP(L794,Schnitt4!L:P,3,0)</f>
        <v>0</v>
      </c>
      <c r="AE794" s="166">
        <f>VLOOKUP(L794,Schnitt5!L:P,3,0)</f>
        <v>0</v>
      </c>
      <c r="AF794" s="166">
        <f>VLOOKUP(L794,Schnitt6!L:P,3,0)</f>
        <v>0</v>
      </c>
    </row>
    <row r="795" spans="12:32" x14ac:dyDescent="0.25">
      <c r="L795" s="264">
        <f>Member!A795</f>
        <v>38944</v>
      </c>
      <c r="M795" s="166">
        <f t="shared" si="58"/>
        <v>0</v>
      </c>
      <c r="N795" s="166">
        <f t="shared" si="59"/>
        <v>0</v>
      </c>
      <c r="O795" s="166">
        <f t="shared" si="60"/>
        <v>0</v>
      </c>
      <c r="P795" s="166">
        <f t="shared" si="61"/>
        <v>49</v>
      </c>
      <c r="S795" s="166">
        <f>VLOOKUP(L795,Schnitt1!L:P,2,0)</f>
        <v>0</v>
      </c>
      <c r="T795" s="166">
        <f>VLOOKUP(L795,Schnitt2!L:P,2,0)</f>
        <v>0</v>
      </c>
      <c r="U795" s="166">
        <f>VLOOKUP(L795,Schnitt3!L:P,2,0)</f>
        <v>0</v>
      </c>
      <c r="V795" s="166">
        <f>VLOOKUP(L795,Schnitt4!L:P,2,0)</f>
        <v>0</v>
      </c>
      <c r="W795" s="166">
        <f>VLOOKUP(L795,Schnitt5!L:P,2,0)</f>
        <v>0</v>
      </c>
      <c r="X795" s="166">
        <f>VLOOKUP(L795,Schnitt6!L:P,2,0)</f>
        <v>0</v>
      </c>
      <c r="AA795" s="166">
        <f>VLOOKUP(L795,Schnitt1!L:P,3,0)</f>
        <v>0</v>
      </c>
      <c r="AB795" s="166">
        <f>VLOOKUP(L795,Schnitt2!L:P,3,0)</f>
        <v>0</v>
      </c>
      <c r="AC795" s="166">
        <f>VLOOKUP(L795,Schnitt3!L:P,3,0)</f>
        <v>0</v>
      </c>
      <c r="AD795" s="166">
        <f>VLOOKUP(L795,Schnitt4!L:P,3,0)</f>
        <v>0</v>
      </c>
      <c r="AE795" s="166">
        <f>VLOOKUP(L795,Schnitt5!L:P,3,0)</f>
        <v>0</v>
      </c>
      <c r="AF795" s="166">
        <f>VLOOKUP(L795,Schnitt6!L:P,3,0)</f>
        <v>0</v>
      </c>
    </row>
    <row r="796" spans="12:32" x14ac:dyDescent="0.25">
      <c r="L796" s="264">
        <f>Member!A796</f>
        <v>38713</v>
      </c>
      <c r="M796" s="166">
        <f t="shared" si="58"/>
        <v>0</v>
      </c>
      <c r="N796" s="166">
        <f t="shared" si="59"/>
        <v>0</v>
      </c>
      <c r="O796" s="166">
        <f t="shared" si="60"/>
        <v>0</v>
      </c>
      <c r="P796" s="166">
        <f t="shared" si="61"/>
        <v>49</v>
      </c>
      <c r="S796" s="166">
        <f>VLOOKUP(L796,Schnitt1!L:P,2,0)</f>
        <v>0</v>
      </c>
      <c r="T796" s="166">
        <f>VLOOKUP(L796,Schnitt2!L:P,2,0)</f>
        <v>0</v>
      </c>
      <c r="U796" s="166">
        <f>VLOOKUP(L796,Schnitt3!L:P,2,0)</f>
        <v>0</v>
      </c>
      <c r="V796" s="166">
        <f>VLOOKUP(L796,Schnitt4!L:P,2,0)</f>
        <v>0</v>
      </c>
      <c r="W796" s="166">
        <f>VLOOKUP(L796,Schnitt5!L:P,2,0)</f>
        <v>0</v>
      </c>
      <c r="X796" s="166">
        <f>VLOOKUP(L796,Schnitt6!L:P,2,0)</f>
        <v>0</v>
      </c>
      <c r="AA796" s="166">
        <f>VLOOKUP(L796,Schnitt1!L:P,3,0)</f>
        <v>0</v>
      </c>
      <c r="AB796" s="166">
        <f>VLOOKUP(L796,Schnitt2!L:P,3,0)</f>
        <v>0</v>
      </c>
      <c r="AC796" s="166">
        <f>VLOOKUP(L796,Schnitt3!L:P,3,0)</f>
        <v>0</v>
      </c>
      <c r="AD796" s="166">
        <f>VLOOKUP(L796,Schnitt4!L:P,3,0)</f>
        <v>0</v>
      </c>
      <c r="AE796" s="166">
        <f>VLOOKUP(L796,Schnitt5!L:P,3,0)</f>
        <v>0</v>
      </c>
      <c r="AF796" s="166">
        <f>VLOOKUP(L796,Schnitt6!L:P,3,0)</f>
        <v>0</v>
      </c>
    </row>
    <row r="797" spans="12:32" x14ac:dyDescent="0.25">
      <c r="L797" s="264">
        <f>Member!A797</f>
        <v>38216</v>
      </c>
      <c r="M797" s="166">
        <f t="shared" si="58"/>
        <v>0</v>
      </c>
      <c r="N797" s="166">
        <f t="shared" si="59"/>
        <v>0</v>
      </c>
      <c r="O797" s="166">
        <f t="shared" si="60"/>
        <v>0</v>
      </c>
      <c r="P797" s="166">
        <f t="shared" si="61"/>
        <v>49</v>
      </c>
      <c r="S797" s="166">
        <f>VLOOKUP(L797,Schnitt1!L:P,2,0)</f>
        <v>0</v>
      </c>
      <c r="T797" s="166">
        <f>VLOOKUP(L797,Schnitt2!L:P,2,0)</f>
        <v>0</v>
      </c>
      <c r="U797" s="166">
        <f>VLOOKUP(L797,Schnitt3!L:P,2,0)</f>
        <v>0</v>
      </c>
      <c r="V797" s="166">
        <f>VLOOKUP(L797,Schnitt4!L:P,2,0)</f>
        <v>0</v>
      </c>
      <c r="W797" s="166">
        <f>VLOOKUP(L797,Schnitt5!L:P,2,0)</f>
        <v>0</v>
      </c>
      <c r="X797" s="166">
        <f>VLOOKUP(L797,Schnitt6!L:P,2,0)</f>
        <v>0</v>
      </c>
      <c r="AA797" s="166">
        <f>VLOOKUP(L797,Schnitt1!L:P,3,0)</f>
        <v>0</v>
      </c>
      <c r="AB797" s="166">
        <f>VLOOKUP(L797,Schnitt2!L:P,3,0)</f>
        <v>0</v>
      </c>
      <c r="AC797" s="166">
        <f>VLOOKUP(L797,Schnitt3!L:P,3,0)</f>
        <v>0</v>
      </c>
      <c r="AD797" s="166">
        <f>VLOOKUP(L797,Schnitt4!L:P,3,0)</f>
        <v>0</v>
      </c>
      <c r="AE797" s="166">
        <f>VLOOKUP(L797,Schnitt5!L:P,3,0)</f>
        <v>0</v>
      </c>
      <c r="AF797" s="166">
        <f>VLOOKUP(L797,Schnitt6!L:P,3,0)</f>
        <v>0</v>
      </c>
    </row>
    <row r="798" spans="12:32" x14ac:dyDescent="0.25">
      <c r="L798" s="264">
        <f>Member!A798</f>
        <v>38677</v>
      </c>
      <c r="M798" s="166">
        <f t="shared" si="58"/>
        <v>0</v>
      </c>
      <c r="N798" s="166">
        <f t="shared" si="59"/>
        <v>0</v>
      </c>
      <c r="O798" s="166">
        <f t="shared" si="60"/>
        <v>0</v>
      </c>
      <c r="P798" s="166">
        <f t="shared" si="61"/>
        <v>49</v>
      </c>
      <c r="S798" s="166">
        <f>VLOOKUP(L798,Schnitt1!L:P,2,0)</f>
        <v>0</v>
      </c>
      <c r="T798" s="166">
        <f>VLOOKUP(L798,Schnitt2!L:P,2,0)</f>
        <v>0</v>
      </c>
      <c r="U798" s="166">
        <f>VLOOKUP(L798,Schnitt3!L:P,2,0)</f>
        <v>0</v>
      </c>
      <c r="V798" s="166">
        <f>VLOOKUP(L798,Schnitt4!L:P,2,0)</f>
        <v>0</v>
      </c>
      <c r="W798" s="166">
        <f>VLOOKUP(L798,Schnitt5!L:P,2,0)</f>
        <v>0</v>
      </c>
      <c r="X798" s="166">
        <f>VLOOKUP(L798,Schnitt6!L:P,2,0)</f>
        <v>0</v>
      </c>
      <c r="AA798" s="166">
        <f>VLOOKUP(L798,Schnitt1!L:P,3,0)</f>
        <v>0</v>
      </c>
      <c r="AB798" s="166">
        <f>VLOOKUP(L798,Schnitt2!L:P,3,0)</f>
        <v>0</v>
      </c>
      <c r="AC798" s="166">
        <f>VLOOKUP(L798,Schnitt3!L:P,3,0)</f>
        <v>0</v>
      </c>
      <c r="AD798" s="166">
        <f>VLOOKUP(L798,Schnitt4!L:P,3,0)</f>
        <v>0</v>
      </c>
      <c r="AE798" s="166">
        <f>VLOOKUP(L798,Schnitt5!L:P,3,0)</f>
        <v>0</v>
      </c>
      <c r="AF798" s="166">
        <f>VLOOKUP(L798,Schnitt6!L:P,3,0)</f>
        <v>0</v>
      </c>
    </row>
    <row r="799" spans="12:32" x14ac:dyDescent="0.25">
      <c r="L799" s="264">
        <f>Member!A799</f>
        <v>38667</v>
      </c>
      <c r="M799" s="166">
        <f t="shared" si="58"/>
        <v>0</v>
      </c>
      <c r="N799" s="166">
        <f t="shared" si="59"/>
        <v>0</v>
      </c>
      <c r="O799" s="166">
        <f t="shared" si="60"/>
        <v>0</v>
      </c>
      <c r="P799" s="166">
        <f t="shared" si="61"/>
        <v>49</v>
      </c>
      <c r="S799" s="166">
        <f>VLOOKUP(L799,Schnitt1!L:P,2,0)</f>
        <v>0</v>
      </c>
      <c r="T799" s="166">
        <f>VLOOKUP(L799,Schnitt2!L:P,2,0)</f>
        <v>0</v>
      </c>
      <c r="U799" s="166">
        <f>VLOOKUP(L799,Schnitt3!L:P,2,0)</f>
        <v>0</v>
      </c>
      <c r="V799" s="166">
        <f>VLOOKUP(L799,Schnitt4!L:P,2,0)</f>
        <v>0</v>
      </c>
      <c r="W799" s="166">
        <f>VLOOKUP(L799,Schnitt5!L:P,2,0)</f>
        <v>0</v>
      </c>
      <c r="X799" s="166">
        <f>VLOOKUP(L799,Schnitt6!L:P,2,0)</f>
        <v>0</v>
      </c>
      <c r="AA799" s="166">
        <f>VLOOKUP(L799,Schnitt1!L:P,3,0)</f>
        <v>0</v>
      </c>
      <c r="AB799" s="166">
        <f>VLOOKUP(L799,Schnitt2!L:P,3,0)</f>
        <v>0</v>
      </c>
      <c r="AC799" s="166">
        <f>VLOOKUP(L799,Schnitt3!L:P,3,0)</f>
        <v>0</v>
      </c>
      <c r="AD799" s="166">
        <f>VLOOKUP(L799,Schnitt4!L:P,3,0)</f>
        <v>0</v>
      </c>
      <c r="AE799" s="166">
        <f>VLOOKUP(L799,Schnitt5!L:P,3,0)</f>
        <v>0</v>
      </c>
      <c r="AF799" s="166">
        <f>VLOOKUP(L799,Schnitt6!L:P,3,0)</f>
        <v>0</v>
      </c>
    </row>
    <row r="800" spans="12:32" x14ac:dyDescent="0.25">
      <c r="L800" s="264">
        <f>Member!A800</f>
        <v>25711</v>
      </c>
      <c r="M800" s="166">
        <f t="shared" si="58"/>
        <v>0</v>
      </c>
      <c r="N800" s="166">
        <f t="shared" si="59"/>
        <v>0</v>
      </c>
      <c r="O800" s="166">
        <f t="shared" si="60"/>
        <v>0</v>
      </c>
      <c r="P800" s="166">
        <f t="shared" si="61"/>
        <v>49</v>
      </c>
      <c r="S800" s="166">
        <f>VLOOKUP(L800,Schnitt1!L:P,2,0)</f>
        <v>0</v>
      </c>
      <c r="T800" s="166">
        <f>VLOOKUP(L800,Schnitt2!L:P,2,0)</f>
        <v>0</v>
      </c>
      <c r="U800" s="166">
        <f>VLOOKUP(L800,Schnitt3!L:P,2,0)</f>
        <v>0</v>
      </c>
      <c r="V800" s="166">
        <f>VLOOKUP(L800,Schnitt4!L:P,2,0)</f>
        <v>0</v>
      </c>
      <c r="W800" s="166">
        <f>VLOOKUP(L800,Schnitt5!L:P,2,0)</f>
        <v>0</v>
      </c>
      <c r="X800" s="166">
        <f>VLOOKUP(L800,Schnitt6!L:P,2,0)</f>
        <v>0</v>
      </c>
      <c r="AA800" s="166">
        <f>VLOOKUP(L800,Schnitt1!L:P,3,0)</f>
        <v>0</v>
      </c>
      <c r="AB800" s="166">
        <f>VLOOKUP(L800,Schnitt2!L:P,3,0)</f>
        <v>0</v>
      </c>
      <c r="AC800" s="166">
        <f>VLOOKUP(L800,Schnitt3!L:P,3,0)</f>
        <v>0</v>
      </c>
      <c r="AD800" s="166">
        <f>VLOOKUP(L800,Schnitt4!L:P,3,0)</f>
        <v>0</v>
      </c>
      <c r="AE800" s="166">
        <f>VLOOKUP(L800,Schnitt5!L:P,3,0)</f>
        <v>0</v>
      </c>
      <c r="AF800" s="166">
        <f>VLOOKUP(L800,Schnitt6!L:P,3,0)</f>
        <v>0</v>
      </c>
    </row>
    <row r="801" spans="12:32" x14ac:dyDescent="0.25">
      <c r="L801" s="264">
        <f>Member!A801</f>
        <v>38579</v>
      </c>
      <c r="M801" s="166">
        <f t="shared" si="58"/>
        <v>0</v>
      </c>
      <c r="N801" s="166">
        <f t="shared" si="59"/>
        <v>0</v>
      </c>
      <c r="O801" s="166">
        <f t="shared" si="60"/>
        <v>0</v>
      </c>
      <c r="P801" s="166">
        <f t="shared" si="61"/>
        <v>49</v>
      </c>
      <c r="S801" s="166">
        <f>VLOOKUP(L801,Schnitt1!L:P,2,0)</f>
        <v>0</v>
      </c>
      <c r="T801" s="166">
        <f>VLOOKUP(L801,Schnitt2!L:P,2,0)</f>
        <v>0</v>
      </c>
      <c r="U801" s="166">
        <f>VLOOKUP(L801,Schnitt3!L:P,2,0)</f>
        <v>0</v>
      </c>
      <c r="V801" s="166">
        <f>VLOOKUP(L801,Schnitt4!L:P,2,0)</f>
        <v>0</v>
      </c>
      <c r="W801" s="166">
        <f>VLOOKUP(L801,Schnitt5!L:P,2,0)</f>
        <v>0</v>
      </c>
      <c r="X801" s="166">
        <f>VLOOKUP(L801,Schnitt6!L:P,2,0)</f>
        <v>0</v>
      </c>
      <c r="AA801" s="166">
        <f>VLOOKUP(L801,Schnitt1!L:P,3,0)</f>
        <v>0</v>
      </c>
      <c r="AB801" s="166">
        <f>VLOOKUP(L801,Schnitt2!L:P,3,0)</f>
        <v>0</v>
      </c>
      <c r="AC801" s="166">
        <f>VLOOKUP(L801,Schnitt3!L:P,3,0)</f>
        <v>0</v>
      </c>
      <c r="AD801" s="166">
        <f>VLOOKUP(L801,Schnitt4!L:P,3,0)</f>
        <v>0</v>
      </c>
      <c r="AE801" s="166">
        <f>VLOOKUP(L801,Schnitt5!L:P,3,0)</f>
        <v>0</v>
      </c>
      <c r="AF801" s="166">
        <f>VLOOKUP(L801,Schnitt6!L:P,3,0)</f>
        <v>0</v>
      </c>
    </row>
    <row r="802" spans="12:32" x14ac:dyDescent="0.25">
      <c r="L802" s="264">
        <f>Member!A802</f>
        <v>25826</v>
      </c>
      <c r="M802" s="166">
        <f t="shared" si="58"/>
        <v>0</v>
      </c>
      <c r="N802" s="166">
        <f t="shared" si="59"/>
        <v>0</v>
      </c>
      <c r="O802" s="166">
        <f t="shared" si="60"/>
        <v>0</v>
      </c>
      <c r="P802" s="166">
        <f t="shared" si="61"/>
        <v>49</v>
      </c>
      <c r="S802" s="166">
        <f>VLOOKUP(L802,Schnitt1!L:P,2,0)</f>
        <v>0</v>
      </c>
      <c r="T802" s="166">
        <f>VLOOKUP(L802,Schnitt2!L:P,2,0)</f>
        <v>0</v>
      </c>
      <c r="U802" s="166">
        <f>VLOOKUP(L802,Schnitt3!L:P,2,0)</f>
        <v>0</v>
      </c>
      <c r="V802" s="166">
        <f>VLOOKUP(L802,Schnitt4!L:P,2,0)</f>
        <v>0</v>
      </c>
      <c r="W802" s="166">
        <f>VLOOKUP(L802,Schnitt5!L:P,2,0)</f>
        <v>0</v>
      </c>
      <c r="X802" s="166">
        <f>VLOOKUP(L802,Schnitt6!L:P,2,0)</f>
        <v>0</v>
      </c>
      <c r="AA802" s="166">
        <f>VLOOKUP(L802,Schnitt1!L:P,3,0)</f>
        <v>0</v>
      </c>
      <c r="AB802" s="166">
        <f>VLOOKUP(L802,Schnitt2!L:P,3,0)</f>
        <v>0</v>
      </c>
      <c r="AC802" s="166">
        <f>VLOOKUP(L802,Schnitt3!L:P,3,0)</f>
        <v>0</v>
      </c>
      <c r="AD802" s="166">
        <f>VLOOKUP(L802,Schnitt4!L:P,3,0)</f>
        <v>0</v>
      </c>
      <c r="AE802" s="166">
        <f>VLOOKUP(L802,Schnitt5!L:P,3,0)</f>
        <v>0</v>
      </c>
      <c r="AF802" s="166">
        <f>VLOOKUP(L802,Schnitt6!L:P,3,0)</f>
        <v>0</v>
      </c>
    </row>
    <row r="803" spans="12:32" x14ac:dyDescent="0.25">
      <c r="L803" s="264">
        <f>Member!A803</f>
        <v>38652</v>
      </c>
      <c r="M803" s="166">
        <f t="shared" si="58"/>
        <v>0</v>
      </c>
      <c r="N803" s="166">
        <f t="shared" si="59"/>
        <v>0</v>
      </c>
      <c r="O803" s="166">
        <f t="shared" si="60"/>
        <v>0</v>
      </c>
      <c r="P803" s="166">
        <f t="shared" si="61"/>
        <v>49</v>
      </c>
      <c r="S803" s="166">
        <f>VLOOKUP(L803,Schnitt1!L:P,2,0)</f>
        <v>0</v>
      </c>
      <c r="T803" s="166">
        <f>VLOOKUP(L803,Schnitt2!L:P,2,0)</f>
        <v>0</v>
      </c>
      <c r="U803" s="166">
        <f>VLOOKUP(L803,Schnitt3!L:P,2,0)</f>
        <v>0</v>
      </c>
      <c r="V803" s="166">
        <f>VLOOKUP(L803,Schnitt4!L:P,2,0)</f>
        <v>0</v>
      </c>
      <c r="W803" s="166">
        <f>VLOOKUP(L803,Schnitt5!L:P,2,0)</f>
        <v>0</v>
      </c>
      <c r="X803" s="166">
        <f>VLOOKUP(L803,Schnitt6!L:P,2,0)</f>
        <v>0</v>
      </c>
      <c r="AA803" s="166">
        <f>VLOOKUP(L803,Schnitt1!L:P,3,0)</f>
        <v>0</v>
      </c>
      <c r="AB803" s="166">
        <f>VLOOKUP(L803,Schnitt2!L:P,3,0)</f>
        <v>0</v>
      </c>
      <c r="AC803" s="166">
        <f>VLOOKUP(L803,Schnitt3!L:P,3,0)</f>
        <v>0</v>
      </c>
      <c r="AD803" s="166">
        <f>VLOOKUP(L803,Schnitt4!L:P,3,0)</f>
        <v>0</v>
      </c>
      <c r="AE803" s="166">
        <f>VLOOKUP(L803,Schnitt5!L:P,3,0)</f>
        <v>0</v>
      </c>
      <c r="AF803" s="166">
        <f>VLOOKUP(L803,Schnitt6!L:P,3,0)</f>
        <v>0</v>
      </c>
    </row>
    <row r="804" spans="12:32" x14ac:dyDescent="0.25">
      <c r="L804" s="264">
        <f>Member!A804</f>
        <v>38577</v>
      </c>
      <c r="M804" s="166">
        <f t="shared" si="58"/>
        <v>0</v>
      </c>
      <c r="N804" s="166">
        <f t="shared" si="59"/>
        <v>0</v>
      </c>
      <c r="O804" s="166">
        <f t="shared" si="60"/>
        <v>0</v>
      </c>
      <c r="P804" s="166">
        <f t="shared" si="61"/>
        <v>49</v>
      </c>
      <c r="S804" s="166">
        <f>VLOOKUP(L804,Schnitt1!L:P,2,0)</f>
        <v>0</v>
      </c>
      <c r="T804" s="166">
        <f>VLOOKUP(L804,Schnitt2!L:P,2,0)</f>
        <v>0</v>
      </c>
      <c r="U804" s="166">
        <f>VLOOKUP(L804,Schnitt3!L:P,2,0)</f>
        <v>0</v>
      </c>
      <c r="V804" s="166">
        <f>VLOOKUP(L804,Schnitt4!L:P,2,0)</f>
        <v>0</v>
      </c>
      <c r="W804" s="166">
        <f>VLOOKUP(L804,Schnitt5!L:P,2,0)</f>
        <v>0</v>
      </c>
      <c r="X804" s="166">
        <f>VLOOKUP(L804,Schnitt6!L:P,2,0)</f>
        <v>0</v>
      </c>
      <c r="AA804" s="166">
        <f>VLOOKUP(L804,Schnitt1!L:P,3,0)</f>
        <v>0</v>
      </c>
      <c r="AB804" s="166">
        <f>VLOOKUP(L804,Schnitt2!L:P,3,0)</f>
        <v>0</v>
      </c>
      <c r="AC804" s="166">
        <f>VLOOKUP(L804,Schnitt3!L:P,3,0)</f>
        <v>0</v>
      </c>
      <c r="AD804" s="166">
        <f>VLOOKUP(L804,Schnitt4!L:P,3,0)</f>
        <v>0</v>
      </c>
      <c r="AE804" s="166">
        <f>VLOOKUP(L804,Schnitt5!L:P,3,0)</f>
        <v>0</v>
      </c>
      <c r="AF804" s="166">
        <f>VLOOKUP(L804,Schnitt6!L:P,3,0)</f>
        <v>0</v>
      </c>
    </row>
    <row r="805" spans="12:32" x14ac:dyDescent="0.25">
      <c r="L805" s="264">
        <f>Member!A805</f>
        <v>38960</v>
      </c>
      <c r="M805" s="166">
        <f t="shared" si="58"/>
        <v>0</v>
      </c>
      <c r="N805" s="166">
        <f t="shared" si="59"/>
        <v>0</v>
      </c>
      <c r="O805" s="166">
        <f t="shared" si="60"/>
        <v>0</v>
      </c>
      <c r="P805" s="166">
        <f t="shared" si="61"/>
        <v>49</v>
      </c>
      <c r="S805" s="166">
        <f>VLOOKUP(L805,Schnitt1!L:P,2,0)</f>
        <v>0</v>
      </c>
      <c r="T805" s="166">
        <f>VLOOKUP(L805,Schnitt2!L:P,2,0)</f>
        <v>0</v>
      </c>
      <c r="U805" s="166">
        <f>VLOOKUP(L805,Schnitt3!L:P,2,0)</f>
        <v>0</v>
      </c>
      <c r="V805" s="166">
        <f>VLOOKUP(L805,Schnitt4!L:P,2,0)</f>
        <v>0</v>
      </c>
      <c r="W805" s="166">
        <f>VLOOKUP(L805,Schnitt5!L:P,2,0)</f>
        <v>0</v>
      </c>
      <c r="X805" s="166">
        <f>VLOOKUP(L805,Schnitt6!L:P,2,0)</f>
        <v>0</v>
      </c>
      <c r="AA805" s="166">
        <f>VLOOKUP(L805,Schnitt1!L:P,3,0)</f>
        <v>0</v>
      </c>
      <c r="AB805" s="166">
        <f>VLOOKUP(L805,Schnitt2!L:P,3,0)</f>
        <v>0</v>
      </c>
      <c r="AC805" s="166">
        <f>VLOOKUP(L805,Schnitt3!L:P,3,0)</f>
        <v>0</v>
      </c>
      <c r="AD805" s="166">
        <f>VLOOKUP(L805,Schnitt4!L:P,3,0)</f>
        <v>0</v>
      </c>
      <c r="AE805" s="166">
        <f>VLOOKUP(L805,Schnitt5!L:P,3,0)</f>
        <v>0</v>
      </c>
      <c r="AF805" s="166">
        <f>VLOOKUP(L805,Schnitt6!L:P,3,0)</f>
        <v>0</v>
      </c>
    </row>
    <row r="806" spans="12:32" x14ac:dyDescent="0.25">
      <c r="L806" s="264">
        <f>Member!A806</f>
        <v>38356</v>
      </c>
      <c r="M806" s="166">
        <f t="shared" si="58"/>
        <v>0</v>
      </c>
      <c r="N806" s="166">
        <f t="shared" si="59"/>
        <v>0</v>
      </c>
      <c r="O806" s="166">
        <f t="shared" si="60"/>
        <v>0</v>
      </c>
      <c r="P806" s="166">
        <f t="shared" si="61"/>
        <v>49</v>
      </c>
      <c r="S806" s="166">
        <f>VLOOKUP(L806,Schnitt1!L:P,2,0)</f>
        <v>0</v>
      </c>
      <c r="T806" s="166">
        <f>VLOOKUP(L806,Schnitt2!L:P,2,0)</f>
        <v>0</v>
      </c>
      <c r="U806" s="166">
        <f>VLOOKUP(L806,Schnitt3!L:P,2,0)</f>
        <v>0</v>
      </c>
      <c r="V806" s="166">
        <f>VLOOKUP(L806,Schnitt4!L:P,2,0)</f>
        <v>0</v>
      </c>
      <c r="W806" s="166">
        <f>VLOOKUP(L806,Schnitt5!L:P,2,0)</f>
        <v>0</v>
      </c>
      <c r="X806" s="166">
        <f>VLOOKUP(L806,Schnitt6!L:P,2,0)</f>
        <v>0</v>
      </c>
      <c r="AA806" s="166">
        <f>VLOOKUP(L806,Schnitt1!L:P,3,0)</f>
        <v>0</v>
      </c>
      <c r="AB806" s="166">
        <f>VLOOKUP(L806,Schnitt2!L:P,3,0)</f>
        <v>0</v>
      </c>
      <c r="AC806" s="166">
        <f>VLOOKUP(L806,Schnitt3!L:P,3,0)</f>
        <v>0</v>
      </c>
      <c r="AD806" s="166">
        <f>VLOOKUP(L806,Schnitt4!L:P,3,0)</f>
        <v>0</v>
      </c>
      <c r="AE806" s="166">
        <f>VLOOKUP(L806,Schnitt5!L:P,3,0)</f>
        <v>0</v>
      </c>
      <c r="AF806" s="166">
        <f>VLOOKUP(L806,Schnitt6!L:P,3,0)</f>
        <v>0</v>
      </c>
    </row>
    <row r="807" spans="12:32" x14ac:dyDescent="0.25">
      <c r="L807" s="264">
        <f>Member!A807</f>
        <v>3234</v>
      </c>
      <c r="M807" s="166">
        <f t="shared" si="58"/>
        <v>0</v>
      </c>
      <c r="N807" s="166">
        <f t="shared" si="59"/>
        <v>0</v>
      </c>
      <c r="O807" s="166">
        <f t="shared" si="60"/>
        <v>0</v>
      </c>
      <c r="P807" s="166">
        <f t="shared" si="61"/>
        <v>49</v>
      </c>
      <c r="S807" s="166">
        <f>VLOOKUP(L807,Schnitt1!L:P,2,0)</f>
        <v>0</v>
      </c>
      <c r="T807" s="166">
        <f>VLOOKUP(L807,Schnitt2!L:P,2,0)</f>
        <v>0</v>
      </c>
      <c r="U807" s="166">
        <f>VLOOKUP(L807,Schnitt3!L:P,2,0)</f>
        <v>0</v>
      </c>
      <c r="V807" s="166">
        <f>VLOOKUP(L807,Schnitt4!L:P,2,0)</f>
        <v>0</v>
      </c>
      <c r="W807" s="166">
        <f>VLOOKUP(L807,Schnitt5!L:P,2,0)</f>
        <v>0</v>
      </c>
      <c r="X807" s="166">
        <f>VLOOKUP(L807,Schnitt6!L:P,2,0)</f>
        <v>0</v>
      </c>
      <c r="AA807" s="166">
        <f>VLOOKUP(L807,Schnitt1!L:P,3,0)</f>
        <v>0</v>
      </c>
      <c r="AB807" s="166">
        <f>VLOOKUP(L807,Schnitt2!L:P,3,0)</f>
        <v>0</v>
      </c>
      <c r="AC807" s="166">
        <f>VLOOKUP(L807,Schnitt3!L:P,3,0)</f>
        <v>0</v>
      </c>
      <c r="AD807" s="166">
        <f>VLOOKUP(L807,Schnitt4!L:P,3,0)</f>
        <v>0</v>
      </c>
      <c r="AE807" s="166">
        <f>VLOOKUP(L807,Schnitt5!L:P,3,0)</f>
        <v>0</v>
      </c>
      <c r="AF807" s="166">
        <f>VLOOKUP(L807,Schnitt6!L:P,3,0)</f>
        <v>0</v>
      </c>
    </row>
    <row r="808" spans="12:32" x14ac:dyDescent="0.25">
      <c r="L808" s="264">
        <f>Member!A808</f>
        <v>3233</v>
      </c>
      <c r="M808" s="166">
        <f t="shared" si="58"/>
        <v>0</v>
      </c>
      <c r="N808" s="166">
        <f t="shared" si="59"/>
        <v>0</v>
      </c>
      <c r="O808" s="166">
        <f t="shared" si="60"/>
        <v>0</v>
      </c>
      <c r="P808" s="166">
        <f t="shared" si="61"/>
        <v>49</v>
      </c>
      <c r="S808" s="166">
        <f>VLOOKUP(L808,Schnitt1!L:P,2,0)</f>
        <v>0</v>
      </c>
      <c r="T808" s="166">
        <f>VLOOKUP(L808,Schnitt2!L:P,2,0)</f>
        <v>0</v>
      </c>
      <c r="U808" s="166">
        <f>VLOOKUP(L808,Schnitt3!L:P,2,0)</f>
        <v>0</v>
      </c>
      <c r="V808" s="166">
        <f>VLOOKUP(L808,Schnitt4!L:P,2,0)</f>
        <v>0</v>
      </c>
      <c r="W808" s="166">
        <f>VLOOKUP(L808,Schnitt5!L:P,2,0)</f>
        <v>0</v>
      </c>
      <c r="X808" s="166">
        <f>VLOOKUP(L808,Schnitt6!L:P,2,0)</f>
        <v>0</v>
      </c>
      <c r="AA808" s="166">
        <f>VLOOKUP(L808,Schnitt1!L:P,3,0)</f>
        <v>0</v>
      </c>
      <c r="AB808" s="166">
        <f>VLOOKUP(L808,Schnitt2!L:P,3,0)</f>
        <v>0</v>
      </c>
      <c r="AC808" s="166">
        <f>VLOOKUP(L808,Schnitt3!L:P,3,0)</f>
        <v>0</v>
      </c>
      <c r="AD808" s="166">
        <f>VLOOKUP(L808,Schnitt4!L:P,3,0)</f>
        <v>0</v>
      </c>
      <c r="AE808" s="166">
        <f>VLOOKUP(L808,Schnitt5!L:P,3,0)</f>
        <v>0</v>
      </c>
      <c r="AF808" s="166">
        <f>VLOOKUP(L808,Schnitt6!L:P,3,0)</f>
        <v>0</v>
      </c>
    </row>
    <row r="809" spans="12:32" x14ac:dyDescent="0.25">
      <c r="L809" s="264">
        <f>Member!A809</f>
        <v>38547</v>
      </c>
      <c r="M809" s="166">
        <f t="shared" si="58"/>
        <v>0</v>
      </c>
      <c r="N809" s="166">
        <f t="shared" si="59"/>
        <v>0</v>
      </c>
      <c r="O809" s="166">
        <f t="shared" si="60"/>
        <v>0</v>
      </c>
      <c r="P809" s="166">
        <f t="shared" si="61"/>
        <v>49</v>
      </c>
      <c r="S809" s="166">
        <f>VLOOKUP(L809,Schnitt1!L:P,2,0)</f>
        <v>0</v>
      </c>
      <c r="T809" s="166">
        <f>VLOOKUP(L809,Schnitt2!L:P,2,0)</f>
        <v>0</v>
      </c>
      <c r="U809" s="166">
        <f>VLOOKUP(L809,Schnitt3!L:P,2,0)</f>
        <v>0</v>
      </c>
      <c r="V809" s="166">
        <f>VLOOKUP(L809,Schnitt4!L:P,2,0)</f>
        <v>0</v>
      </c>
      <c r="W809" s="166">
        <f>VLOOKUP(L809,Schnitt5!L:P,2,0)</f>
        <v>0</v>
      </c>
      <c r="X809" s="166">
        <f>VLOOKUP(L809,Schnitt6!L:P,2,0)</f>
        <v>0</v>
      </c>
      <c r="AA809" s="166">
        <f>VLOOKUP(L809,Schnitt1!L:P,3,0)</f>
        <v>0</v>
      </c>
      <c r="AB809" s="166">
        <f>VLOOKUP(L809,Schnitt2!L:P,3,0)</f>
        <v>0</v>
      </c>
      <c r="AC809" s="166">
        <f>VLOOKUP(L809,Schnitt3!L:P,3,0)</f>
        <v>0</v>
      </c>
      <c r="AD809" s="166">
        <f>VLOOKUP(L809,Schnitt4!L:P,3,0)</f>
        <v>0</v>
      </c>
      <c r="AE809" s="166">
        <f>VLOOKUP(L809,Schnitt5!L:P,3,0)</f>
        <v>0</v>
      </c>
      <c r="AF809" s="166">
        <f>VLOOKUP(L809,Schnitt6!L:P,3,0)</f>
        <v>0</v>
      </c>
    </row>
    <row r="810" spans="12:32" x14ac:dyDescent="0.25">
      <c r="L810" s="264">
        <f>Member!A810</f>
        <v>25828</v>
      </c>
      <c r="M810" s="166">
        <f t="shared" si="58"/>
        <v>0</v>
      </c>
      <c r="N810" s="166">
        <f t="shared" si="59"/>
        <v>0</v>
      </c>
      <c r="O810" s="166">
        <f t="shared" si="60"/>
        <v>0</v>
      </c>
      <c r="P810" s="166">
        <f t="shared" si="61"/>
        <v>49</v>
      </c>
      <c r="S810" s="166">
        <f>VLOOKUP(L810,Schnitt1!L:P,2,0)</f>
        <v>0</v>
      </c>
      <c r="T810" s="166">
        <f>VLOOKUP(L810,Schnitt2!L:P,2,0)</f>
        <v>0</v>
      </c>
      <c r="U810" s="166">
        <f>VLOOKUP(L810,Schnitt3!L:P,2,0)</f>
        <v>0</v>
      </c>
      <c r="V810" s="166">
        <f>VLOOKUP(L810,Schnitt4!L:P,2,0)</f>
        <v>0</v>
      </c>
      <c r="W810" s="166">
        <f>VLOOKUP(L810,Schnitt5!L:P,2,0)</f>
        <v>0</v>
      </c>
      <c r="X810" s="166">
        <f>VLOOKUP(L810,Schnitt6!L:P,2,0)</f>
        <v>0</v>
      </c>
      <c r="AA810" s="166">
        <f>VLOOKUP(L810,Schnitt1!L:P,3,0)</f>
        <v>0</v>
      </c>
      <c r="AB810" s="166">
        <f>VLOOKUP(L810,Schnitt2!L:P,3,0)</f>
        <v>0</v>
      </c>
      <c r="AC810" s="166">
        <f>VLOOKUP(L810,Schnitt3!L:P,3,0)</f>
        <v>0</v>
      </c>
      <c r="AD810" s="166">
        <f>VLOOKUP(L810,Schnitt4!L:P,3,0)</f>
        <v>0</v>
      </c>
      <c r="AE810" s="166">
        <f>VLOOKUP(L810,Schnitt5!L:P,3,0)</f>
        <v>0</v>
      </c>
      <c r="AF810" s="166">
        <f>VLOOKUP(L810,Schnitt6!L:P,3,0)</f>
        <v>0</v>
      </c>
    </row>
    <row r="811" spans="12:32" x14ac:dyDescent="0.25">
      <c r="L811" s="264">
        <f>Member!A811</f>
        <v>38743</v>
      </c>
      <c r="M811" s="166">
        <f t="shared" si="58"/>
        <v>0</v>
      </c>
      <c r="N811" s="166">
        <f t="shared" si="59"/>
        <v>0</v>
      </c>
      <c r="O811" s="166">
        <f t="shared" si="60"/>
        <v>0</v>
      </c>
      <c r="P811" s="166">
        <f t="shared" si="61"/>
        <v>49</v>
      </c>
      <c r="S811" s="166">
        <f>VLOOKUP(L811,Schnitt1!L:P,2,0)</f>
        <v>0</v>
      </c>
      <c r="T811" s="166">
        <f>VLOOKUP(L811,Schnitt2!L:P,2,0)</f>
        <v>0</v>
      </c>
      <c r="U811" s="166">
        <f>VLOOKUP(L811,Schnitt3!L:P,2,0)</f>
        <v>0</v>
      </c>
      <c r="V811" s="166">
        <f>VLOOKUP(L811,Schnitt4!L:P,2,0)</f>
        <v>0</v>
      </c>
      <c r="W811" s="166">
        <f>VLOOKUP(L811,Schnitt5!L:P,2,0)</f>
        <v>0</v>
      </c>
      <c r="X811" s="166">
        <f>VLOOKUP(L811,Schnitt6!L:P,2,0)</f>
        <v>0</v>
      </c>
      <c r="AA811" s="166">
        <f>VLOOKUP(L811,Schnitt1!L:P,3,0)</f>
        <v>0</v>
      </c>
      <c r="AB811" s="166">
        <f>VLOOKUP(L811,Schnitt2!L:P,3,0)</f>
        <v>0</v>
      </c>
      <c r="AC811" s="166">
        <f>VLOOKUP(L811,Schnitt3!L:P,3,0)</f>
        <v>0</v>
      </c>
      <c r="AD811" s="166">
        <f>VLOOKUP(L811,Schnitt4!L:P,3,0)</f>
        <v>0</v>
      </c>
      <c r="AE811" s="166">
        <f>VLOOKUP(L811,Schnitt5!L:P,3,0)</f>
        <v>0</v>
      </c>
      <c r="AF811" s="166">
        <f>VLOOKUP(L811,Schnitt6!L:P,3,0)</f>
        <v>0</v>
      </c>
    </row>
    <row r="812" spans="12:32" x14ac:dyDescent="0.25">
      <c r="L812" s="264">
        <f>Member!A812</f>
        <v>7666</v>
      </c>
      <c r="M812" s="166">
        <f t="shared" si="58"/>
        <v>0</v>
      </c>
      <c r="N812" s="166">
        <f t="shared" si="59"/>
        <v>0</v>
      </c>
      <c r="O812" s="166">
        <f t="shared" si="60"/>
        <v>0</v>
      </c>
      <c r="P812" s="166">
        <f t="shared" si="61"/>
        <v>49</v>
      </c>
      <c r="S812" s="166">
        <f>VLOOKUP(L812,Schnitt1!L:P,2,0)</f>
        <v>0</v>
      </c>
      <c r="T812" s="166">
        <f>VLOOKUP(L812,Schnitt2!L:P,2,0)</f>
        <v>0</v>
      </c>
      <c r="U812" s="166">
        <f>VLOOKUP(L812,Schnitt3!L:P,2,0)</f>
        <v>0</v>
      </c>
      <c r="V812" s="166">
        <f>VLOOKUP(L812,Schnitt4!L:P,2,0)</f>
        <v>0</v>
      </c>
      <c r="W812" s="166">
        <f>VLOOKUP(L812,Schnitt5!L:P,2,0)</f>
        <v>0</v>
      </c>
      <c r="X812" s="166">
        <f>VLOOKUP(L812,Schnitt6!L:P,2,0)</f>
        <v>0</v>
      </c>
      <c r="AA812" s="166">
        <f>VLOOKUP(L812,Schnitt1!L:P,3,0)</f>
        <v>0</v>
      </c>
      <c r="AB812" s="166">
        <f>VLOOKUP(L812,Schnitt2!L:P,3,0)</f>
        <v>0</v>
      </c>
      <c r="AC812" s="166">
        <f>VLOOKUP(L812,Schnitt3!L:P,3,0)</f>
        <v>0</v>
      </c>
      <c r="AD812" s="166">
        <f>VLOOKUP(L812,Schnitt4!L:P,3,0)</f>
        <v>0</v>
      </c>
      <c r="AE812" s="166">
        <f>VLOOKUP(L812,Schnitt5!L:P,3,0)</f>
        <v>0</v>
      </c>
      <c r="AF812" s="166">
        <f>VLOOKUP(L812,Schnitt6!L:P,3,0)</f>
        <v>0</v>
      </c>
    </row>
    <row r="813" spans="12:32" x14ac:dyDescent="0.25">
      <c r="L813" s="264">
        <f>Member!A813</f>
        <v>25192</v>
      </c>
      <c r="M813" s="166">
        <f t="shared" si="58"/>
        <v>0</v>
      </c>
      <c r="N813" s="166">
        <f t="shared" si="59"/>
        <v>0</v>
      </c>
      <c r="O813" s="166">
        <f t="shared" si="60"/>
        <v>0</v>
      </c>
      <c r="P813" s="166">
        <f t="shared" si="61"/>
        <v>49</v>
      </c>
      <c r="S813" s="166">
        <f>VLOOKUP(L813,Schnitt1!L:P,2,0)</f>
        <v>0</v>
      </c>
      <c r="T813" s="166">
        <f>VLOOKUP(L813,Schnitt2!L:P,2,0)</f>
        <v>0</v>
      </c>
      <c r="U813" s="166">
        <f>VLOOKUP(L813,Schnitt3!L:P,2,0)</f>
        <v>0</v>
      </c>
      <c r="V813" s="166">
        <f>VLOOKUP(L813,Schnitt4!L:P,2,0)</f>
        <v>0</v>
      </c>
      <c r="W813" s="166">
        <f>VLOOKUP(L813,Schnitt5!L:P,2,0)</f>
        <v>0</v>
      </c>
      <c r="X813" s="166">
        <f>VLOOKUP(L813,Schnitt6!L:P,2,0)</f>
        <v>0</v>
      </c>
      <c r="AA813" s="166">
        <f>VLOOKUP(L813,Schnitt1!L:P,3,0)</f>
        <v>0</v>
      </c>
      <c r="AB813" s="166">
        <f>VLOOKUP(L813,Schnitt2!L:P,3,0)</f>
        <v>0</v>
      </c>
      <c r="AC813" s="166">
        <f>VLOOKUP(L813,Schnitt3!L:P,3,0)</f>
        <v>0</v>
      </c>
      <c r="AD813" s="166">
        <f>VLOOKUP(L813,Schnitt4!L:P,3,0)</f>
        <v>0</v>
      </c>
      <c r="AE813" s="166">
        <f>VLOOKUP(L813,Schnitt5!L:P,3,0)</f>
        <v>0</v>
      </c>
      <c r="AF813" s="166">
        <f>VLOOKUP(L813,Schnitt6!L:P,3,0)</f>
        <v>0</v>
      </c>
    </row>
    <row r="814" spans="12:32" x14ac:dyDescent="0.25">
      <c r="L814" s="264">
        <f>Member!A814</f>
        <v>16804</v>
      </c>
      <c r="M814" s="166">
        <f t="shared" si="58"/>
        <v>0</v>
      </c>
      <c r="N814" s="166">
        <f t="shared" si="59"/>
        <v>0</v>
      </c>
      <c r="O814" s="166">
        <f t="shared" si="60"/>
        <v>0</v>
      </c>
      <c r="P814" s="166">
        <f t="shared" si="61"/>
        <v>49</v>
      </c>
      <c r="S814" s="166">
        <f>VLOOKUP(L814,Schnitt1!L:P,2,0)</f>
        <v>0</v>
      </c>
      <c r="T814" s="166">
        <f>VLOOKUP(L814,Schnitt2!L:P,2,0)</f>
        <v>0</v>
      </c>
      <c r="U814" s="166">
        <f>VLOOKUP(L814,Schnitt3!L:P,2,0)</f>
        <v>0</v>
      </c>
      <c r="V814" s="166">
        <f>VLOOKUP(L814,Schnitt4!L:P,2,0)</f>
        <v>0</v>
      </c>
      <c r="W814" s="166">
        <f>VLOOKUP(L814,Schnitt5!L:P,2,0)</f>
        <v>0</v>
      </c>
      <c r="X814" s="166">
        <f>VLOOKUP(L814,Schnitt6!L:P,2,0)</f>
        <v>0</v>
      </c>
      <c r="AA814" s="166">
        <f>VLOOKUP(L814,Schnitt1!L:P,3,0)</f>
        <v>0</v>
      </c>
      <c r="AB814" s="166">
        <f>VLOOKUP(L814,Schnitt2!L:P,3,0)</f>
        <v>0</v>
      </c>
      <c r="AC814" s="166">
        <f>VLOOKUP(L814,Schnitt3!L:P,3,0)</f>
        <v>0</v>
      </c>
      <c r="AD814" s="166">
        <f>VLOOKUP(L814,Schnitt4!L:P,3,0)</f>
        <v>0</v>
      </c>
      <c r="AE814" s="166">
        <f>VLOOKUP(L814,Schnitt5!L:P,3,0)</f>
        <v>0</v>
      </c>
      <c r="AF814" s="166">
        <f>VLOOKUP(L814,Schnitt6!L:P,3,0)</f>
        <v>0</v>
      </c>
    </row>
    <row r="815" spans="12:32" x14ac:dyDescent="0.25">
      <c r="L815" s="264">
        <f>Member!A815</f>
        <v>38738</v>
      </c>
      <c r="M815" s="166">
        <f t="shared" si="58"/>
        <v>0</v>
      </c>
      <c r="N815" s="166">
        <f t="shared" si="59"/>
        <v>0</v>
      </c>
      <c r="O815" s="166">
        <f t="shared" si="60"/>
        <v>0</v>
      </c>
      <c r="P815" s="166">
        <f t="shared" si="61"/>
        <v>49</v>
      </c>
      <c r="S815" s="166">
        <f>VLOOKUP(L815,Schnitt1!L:P,2,0)</f>
        <v>0</v>
      </c>
      <c r="T815" s="166">
        <f>VLOOKUP(L815,Schnitt2!L:P,2,0)</f>
        <v>0</v>
      </c>
      <c r="U815" s="166">
        <f>VLOOKUP(L815,Schnitt3!L:P,2,0)</f>
        <v>0</v>
      </c>
      <c r="V815" s="166">
        <f>VLOOKUP(L815,Schnitt4!L:P,2,0)</f>
        <v>0</v>
      </c>
      <c r="W815" s="166">
        <f>VLOOKUP(L815,Schnitt5!L:P,2,0)</f>
        <v>0</v>
      </c>
      <c r="X815" s="166">
        <f>VLOOKUP(L815,Schnitt6!L:P,2,0)</f>
        <v>0</v>
      </c>
      <c r="AA815" s="166">
        <f>VLOOKUP(L815,Schnitt1!L:P,3,0)</f>
        <v>0</v>
      </c>
      <c r="AB815" s="166">
        <f>VLOOKUP(L815,Schnitt2!L:P,3,0)</f>
        <v>0</v>
      </c>
      <c r="AC815" s="166">
        <f>VLOOKUP(L815,Schnitt3!L:P,3,0)</f>
        <v>0</v>
      </c>
      <c r="AD815" s="166">
        <f>VLOOKUP(L815,Schnitt4!L:P,3,0)</f>
        <v>0</v>
      </c>
      <c r="AE815" s="166">
        <f>VLOOKUP(L815,Schnitt5!L:P,3,0)</f>
        <v>0</v>
      </c>
      <c r="AF815" s="166">
        <f>VLOOKUP(L815,Schnitt6!L:P,3,0)</f>
        <v>0</v>
      </c>
    </row>
    <row r="816" spans="12:32" x14ac:dyDescent="0.25">
      <c r="L816" s="264">
        <f>Member!A816</f>
        <v>38737</v>
      </c>
      <c r="M816" s="166">
        <f t="shared" si="58"/>
        <v>0</v>
      </c>
      <c r="N816" s="166">
        <f t="shared" si="59"/>
        <v>0</v>
      </c>
      <c r="O816" s="166">
        <f t="shared" si="60"/>
        <v>0</v>
      </c>
      <c r="P816" s="166">
        <f t="shared" si="61"/>
        <v>49</v>
      </c>
      <c r="S816" s="166">
        <f>VLOOKUP(L816,Schnitt1!L:P,2,0)</f>
        <v>0</v>
      </c>
      <c r="T816" s="166">
        <f>VLOOKUP(L816,Schnitt2!L:P,2,0)</f>
        <v>0</v>
      </c>
      <c r="U816" s="166">
        <f>VLOOKUP(L816,Schnitt3!L:P,2,0)</f>
        <v>0</v>
      </c>
      <c r="V816" s="166">
        <f>VLOOKUP(L816,Schnitt4!L:P,2,0)</f>
        <v>0</v>
      </c>
      <c r="W816" s="166">
        <f>VLOOKUP(L816,Schnitt5!L:P,2,0)</f>
        <v>0</v>
      </c>
      <c r="X816" s="166">
        <f>VLOOKUP(L816,Schnitt6!L:P,2,0)</f>
        <v>0</v>
      </c>
      <c r="AA816" s="166">
        <f>VLOOKUP(L816,Schnitt1!L:P,3,0)</f>
        <v>0</v>
      </c>
      <c r="AB816" s="166">
        <f>VLOOKUP(L816,Schnitt2!L:P,3,0)</f>
        <v>0</v>
      </c>
      <c r="AC816" s="166">
        <f>VLOOKUP(L816,Schnitt3!L:P,3,0)</f>
        <v>0</v>
      </c>
      <c r="AD816" s="166">
        <f>VLOOKUP(L816,Schnitt4!L:P,3,0)</f>
        <v>0</v>
      </c>
      <c r="AE816" s="166">
        <f>VLOOKUP(L816,Schnitt5!L:P,3,0)</f>
        <v>0</v>
      </c>
      <c r="AF816" s="166">
        <f>VLOOKUP(L816,Schnitt6!L:P,3,0)</f>
        <v>0</v>
      </c>
    </row>
    <row r="817" spans="12:32" x14ac:dyDescent="0.25">
      <c r="L817" s="264">
        <f>Member!A817</f>
        <v>25390</v>
      </c>
      <c r="M817" s="166">
        <f t="shared" si="58"/>
        <v>0</v>
      </c>
      <c r="N817" s="166">
        <f t="shared" si="59"/>
        <v>0</v>
      </c>
      <c r="O817" s="166">
        <f t="shared" si="60"/>
        <v>0</v>
      </c>
      <c r="P817" s="166">
        <f t="shared" si="61"/>
        <v>49</v>
      </c>
      <c r="S817" s="166">
        <f>VLOOKUP(L817,Schnitt1!L:P,2,0)</f>
        <v>0</v>
      </c>
      <c r="T817" s="166">
        <f>VLOOKUP(L817,Schnitt2!L:P,2,0)</f>
        <v>0</v>
      </c>
      <c r="U817" s="166">
        <f>VLOOKUP(L817,Schnitt3!L:P,2,0)</f>
        <v>0</v>
      </c>
      <c r="V817" s="166">
        <f>VLOOKUP(L817,Schnitt4!L:P,2,0)</f>
        <v>0</v>
      </c>
      <c r="W817" s="166">
        <f>VLOOKUP(L817,Schnitt5!L:P,2,0)</f>
        <v>0</v>
      </c>
      <c r="X817" s="166">
        <f>VLOOKUP(L817,Schnitt6!L:P,2,0)</f>
        <v>0</v>
      </c>
      <c r="AA817" s="166">
        <f>VLOOKUP(L817,Schnitt1!L:P,3,0)</f>
        <v>0</v>
      </c>
      <c r="AB817" s="166">
        <f>VLOOKUP(L817,Schnitt2!L:P,3,0)</f>
        <v>0</v>
      </c>
      <c r="AC817" s="166">
        <f>VLOOKUP(L817,Schnitt3!L:P,3,0)</f>
        <v>0</v>
      </c>
      <c r="AD817" s="166">
        <f>VLOOKUP(L817,Schnitt4!L:P,3,0)</f>
        <v>0</v>
      </c>
      <c r="AE817" s="166">
        <f>VLOOKUP(L817,Schnitt5!L:P,3,0)</f>
        <v>0</v>
      </c>
      <c r="AF817" s="166">
        <f>VLOOKUP(L817,Schnitt6!L:P,3,0)</f>
        <v>0</v>
      </c>
    </row>
    <row r="818" spans="12:32" x14ac:dyDescent="0.25">
      <c r="L818" s="264">
        <f>Member!A818</f>
        <v>7082</v>
      </c>
      <c r="M818" s="166">
        <f t="shared" si="58"/>
        <v>0</v>
      </c>
      <c r="N818" s="166">
        <f t="shared" si="59"/>
        <v>0</v>
      </c>
      <c r="O818" s="166">
        <f t="shared" si="60"/>
        <v>0</v>
      </c>
      <c r="P818" s="166">
        <f t="shared" si="61"/>
        <v>49</v>
      </c>
      <c r="S818" s="166">
        <f>VLOOKUP(L818,Schnitt1!L:P,2,0)</f>
        <v>0</v>
      </c>
      <c r="T818" s="166">
        <f>VLOOKUP(L818,Schnitt2!L:P,2,0)</f>
        <v>0</v>
      </c>
      <c r="U818" s="166">
        <f>VLOOKUP(L818,Schnitt3!L:P,2,0)</f>
        <v>0</v>
      </c>
      <c r="V818" s="166">
        <f>VLOOKUP(L818,Schnitt4!L:P,2,0)</f>
        <v>0</v>
      </c>
      <c r="W818" s="166">
        <f>VLOOKUP(L818,Schnitt5!L:P,2,0)</f>
        <v>0</v>
      </c>
      <c r="X818" s="166">
        <f>VLOOKUP(L818,Schnitt6!L:P,2,0)</f>
        <v>0</v>
      </c>
      <c r="AA818" s="166">
        <f>VLOOKUP(L818,Schnitt1!L:P,3,0)</f>
        <v>0</v>
      </c>
      <c r="AB818" s="166">
        <f>VLOOKUP(L818,Schnitt2!L:P,3,0)</f>
        <v>0</v>
      </c>
      <c r="AC818" s="166">
        <f>VLOOKUP(L818,Schnitt3!L:P,3,0)</f>
        <v>0</v>
      </c>
      <c r="AD818" s="166">
        <f>VLOOKUP(L818,Schnitt4!L:P,3,0)</f>
        <v>0</v>
      </c>
      <c r="AE818" s="166">
        <f>VLOOKUP(L818,Schnitt5!L:P,3,0)</f>
        <v>0</v>
      </c>
      <c r="AF818" s="166">
        <f>VLOOKUP(L818,Schnitt6!L:P,3,0)</f>
        <v>0</v>
      </c>
    </row>
    <row r="819" spans="12:32" x14ac:dyDescent="0.25">
      <c r="L819" s="264">
        <f>Member!A819</f>
        <v>16270</v>
      </c>
      <c r="M819" s="166">
        <f t="shared" si="58"/>
        <v>0</v>
      </c>
      <c r="N819" s="166">
        <f t="shared" si="59"/>
        <v>0</v>
      </c>
      <c r="O819" s="166">
        <f t="shared" si="60"/>
        <v>0</v>
      </c>
      <c r="P819" s="166">
        <f t="shared" si="61"/>
        <v>49</v>
      </c>
      <c r="S819" s="166">
        <f>VLOOKUP(L819,Schnitt1!L:P,2,0)</f>
        <v>0</v>
      </c>
      <c r="T819" s="166">
        <f>VLOOKUP(L819,Schnitt2!L:P,2,0)</f>
        <v>0</v>
      </c>
      <c r="U819" s="166">
        <f>VLOOKUP(L819,Schnitt3!L:P,2,0)</f>
        <v>0</v>
      </c>
      <c r="V819" s="166">
        <f>VLOOKUP(L819,Schnitt4!L:P,2,0)</f>
        <v>0</v>
      </c>
      <c r="W819" s="166">
        <f>VLOOKUP(L819,Schnitt5!L:P,2,0)</f>
        <v>0</v>
      </c>
      <c r="X819" s="166">
        <f>VLOOKUP(L819,Schnitt6!L:P,2,0)</f>
        <v>0</v>
      </c>
      <c r="AA819" s="166">
        <f>VLOOKUP(L819,Schnitt1!L:P,3,0)</f>
        <v>0</v>
      </c>
      <c r="AB819" s="166">
        <f>VLOOKUP(L819,Schnitt2!L:P,3,0)</f>
        <v>0</v>
      </c>
      <c r="AC819" s="166">
        <f>VLOOKUP(L819,Schnitt3!L:P,3,0)</f>
        <v>0</v>
      </c>
      <c r="AD819" s="166">
        <f>VLOOKUP(L819,Schnitt4!L:P,3,0)</f>
        <v>0</v>
      </c>
      <c r="AE819" s="166">
        <f>VLOOKUP(L819,Schnitt5!L:P,3,0)</f>
        <v>0</v>
      </c>
      <c r="AF819" s="166">
        <f>VLOOKUP(L819,Schnitt6!L:P,3,0)</f>
        <v>0</v>
      </c>
    </row>
    <row r="820" spans="12:32" x14ac:dyDescent="0.25">
      <c r="L820" s="264">
        <f>Member!A820</f>
        <v>16807</v>
      </c>
      <c r="M820" s="166">
        <f t="shared" si="58"/>
        <v>0</v>
      </c>
      <c r="N820" s="166">
        <f t="shared" si="59"/>
        <v>0</v>
      </c>
      <c r="O820" s="166">
        <f t="shared" si="60"/>
        <v>0</v>
      </c>
      <c r="P820" s="166">
        <f t="shared" si="61"/>
        <v>49</v>
      </c>
      <c r="S820" s="166">
        <f>VLOOKUP(L820,Schnitt1!L:P,2,0)</f>
        <v>0</v>
      </c>
      <c r="T820" s="166">
        <f>VLOOKUP(L820,Schnitt2!L:P,2,0)</f>
        <v>0</v>
      </c>
      <c r="U820" s="166">
        <f>VLOOKUP(L820,Schnitt3!L:P,2,0)</f>
        <v>0</v>
      </c>
      <c r="V820" s="166">
        <f>VLOOKUP(L820,Schnitt4!L:P,2,0)</f>
        <v>0</v>
      </c>
      <c r="W820" s="166">
        <f>VLOOKUP(L820,Schnitt5!L:P,2,0)</f>
        <v>0</v>
      </c>
      <c r="X820" s="166">
        <f>VLOOKUP(L820,Schnitt6!L:P,2,0)</f>
        <v>0</v>
      </c>
      <c r="AA820" s="166">
        <f>VLOOKUP(L820,Schnitt1!L:P,3,0)</f>
        <v>0</v>
      </c>
      <c r="AB820" s="166">
        <f>VLOOKUP(L820,Schnitt2!L:P,3,0)</f>
        <v>0</v>
      </c>
      <c r="AC820" s="166">
        <f>VLOOKUP(L820,Schnitt3!L:P,3,0)</f>
        <v>0</v>
      </c>
      <c r="AD820" s="166">
        <f>VLOOKUP(L820,Schnitt4!L:P,3,0)</f>
        <v>0</v>
      </c>
      <c r="AE820" s="166">
        <f>VLOOKUP(L820,Schnitt5!L:P,3,0)</f>
        <v>0</v>
      </c>
      <c r="AF820" s="166">
        <f>VLOOKUP(L820,Schnitt6!L:P,3,0)</f>
        <v>0</v>
      </c>
    </row>
    <row r="821" spans="12:32" x14ac:dyDescent="0.25">
      <c r="L821" s="264">
        <f>Member!A821</f>
        <v>7662</v>
      </c>
      <c r="M821" s="166">
        <f t="shared" si="58"/>
        <v>0</v>
      </c>
      <c r="N821" s="166">
        <f t="shared" si="59"/>
        <v>0</v>
      </c>
      <c r="O821" s="166">
        <f t="shared" si="60"/>
        <v>0</v>
      </c>
      <c r="P821" s="166">
        <f t="shared" si="61"/>
        <v>49</v>
      </c>
      <c r="S821" s="166">
        <f>VLOOKUP(L821,Schnitt1!L:P,2,0)</f>
        <v>0</v>
      </c>
      <c r="T821" s="166">
        <f>VLOOKUP(L821,Schnitt2!L:P,2,0)</f>
        <v>0</v>
      </c>
      <c r="U821" s="166">
        <f>VLOOKUP(L821,Schnitt3!L:P,2,0)</f>
        <v>0</v>
      </c>
      <c r="V821" s="166">
        <f>VLOOKUP(L821,Schnitt4!L:P,2,0)</f>
        <v>0</v>
      </c>
      <c r="W821" s="166">
        <f>VLOOKUP(L821,Schnitt5!L:P,2,0)</f>
        <v>0</v>
      </c>
      <c r="X821" s="166">
        <f>VLOOKUP(L821,Schnitt6!L:P,2,0)</f>
        <v>0</v>
      </c>
      <c r="AA821" s="166">
        <f>VLOOKUP(L821,Schnitt1!L:P,3,0)</f>
        <v>0</v>
      </c>
      <c r="AB821" s="166">
        <f>VLOOKUP(L821,Schnitt2!L:P,3,0)</f>
        <v>0</v>
      </c>
      <c r="AC821" s="166">
        <f>VLOOKUP(L821,Schnitt3!L:P,3,0)</f>
        <v>0</v>
      </c>
      <c r="AD821" s="166">
        <f>VLOOKUP(L821,Schnitt4!L:P,3,0)</f>
        <v>0</v>
      </c>
      <c r="AE821" s="166">
        <f>VLOOKUP(L821,Schnitt5!L:P,3,0)</f>
        <v>0</v>
      </c>
      <c r="AF821" s="166">
        <f>VLOOKUP(L821,Schnitt6!L:P,3,0)</f>
        <v>0</v>
      </c>
    </row>
    <row r="822" spans="12:32" x14ac:dyDescent="0.25">
      <c r="L822" s="264">
        <f>Member!A822</f>
        <v>7412</v>
      </c>
      <c r="M822" s="166">
        <f t="shared" si="58"/>
        <v>0</v>
      </c>
      <c r="N822" s="166">
        <f t="shared" si="59"/>
        <v>0</v>
      </c>
      <c r="O822" s="166">
        <f t="shared" si="60"/>
        <v>0</v>
      </c>
      <c r="P822" s="166">
        <f t="shared" si="61"/>
        <v>49</v>
      </c>
      <c r="S822" s="166">
        <f>VLOOKUP(L822,Schnitt1!L:P,2,0)</f>
        <v>0</v>
      </c>
      <c r="T822" s="166">
        <f>VLOOKUP(L822,Schnitt2!L:P,2,0)</f>
        <v>0</v>
      </c>
      <c r="U822" s="166">
        <f>VLOOKUP(L822,Schnitt3!L:P,2,0)</f>
        <v>0</v>
      </c>
      <c r="V822" s="166">
        <f>VLOOKUP(L822,Schnitt4!L:P,2,0)</f>
        <v>0</v>
      </c>
      <c r="W822" s="166">
        <f>VLOOKUP(L822,Schnitt5!L:P,2,0)</f>
        <v>0</v>
      </c>
      <c r="X822" s="166">
        <f>VLOOKUP(L822,Schnitt6!L:P,2,0)</f>
        <v>0</v>
      </c>
      <c r="AA822" s="166">
        <f>VLOOKUP(L822,Schnitt1!L:P,3,0)</f>
        <v>0</v>
      </c>
      <c r="AB822" s="166">
        <f>VLOOKUP(L822,Schnitt2!L:P,3,0)</f>
        <v>0</v>
      </c>
      <c r="AC822" s="166">
        <f>VLOOKUP(L822,Schnitt3!L:P,3,0)</f>
        <v>0</v>
      </c>
      <c r="AD822" s="166">
        <f>VLOOKUP(L822,Schnitt4!L:P,3,0)</f>
        <v>0</v>
      </c>
      <c r="AE822" s="166">
        <f>VLOOKUP(L822,Schnitt5!L:P,3,0)</f>
        <v>0</v>
      </c>
      <c r="AF822" s="166">
        <f>VLOOKUP(L822,Schnitt6!L:P,3,0)</f>
        <v>0</v>
      </c>
    </row>
    <row r="823" spans="12:32" x14ac:dyDescent="0.25">
      <c r="L823" s="264">
        <f>Member!A823</f>
        <v>25409</v>
      </c>
      <c r="M823" s="166">
        <f t="shared" si="58"/>
        <v>0</v>
      </c>
      <c r="N823" s="166">
        <f t="shared" si="59"/>
        <v>0</v>
      </c>
      <c r="O823" s="166">
        <f t="shared" si="60"/>
        <v>0</v>
      </c>
      <c r="P823" s="166">
        <f t="shared" si="61"/>
        <v>49</v>
      </c>
      <c r="S823" s="166">
        <f>VLOOKUP(L823,Schnitt1!L:P,2,0)</f>
        <v>0</v>
      </c>
      <c r="T823" s="166">
        <f>VLOOKUP(L823,Schnitt2!L:P,2,0)</f>
        <v>0</v>
      </c>
      <c r="U823" s="166">
        <f>VLOOKUP(L823,Schnitt3!L:P,2,0)</f>
        <v>0</v>
      </c>
      <c r="V823" s="166">
        <f>VLOOKUP(L823,Schnitt4!L:P,2,0)</f>
        <v>0</v>
      </c>
      <c r="W823" s="166">
        <f>VLOOKUP(L823,Schnitt5!L:P,2,0)</f>
        <v>0</v>
      </c>
      <c r="X823" s="166">
        <f>VLOOKUP(L823,Schnitt6!L:P,2,0)</f>
        <v>0</v>
      </c>
      <c r="AA823" s="166">
        <f>VLOOKUP(L823,Schnitt1!L:P,3,0)</f>
        <v>0</v>
      </c>
      <c r="AB823" s="166">
        <f>VLOOKUP(L823,Schnitt2!L:P,3,0)</f>
        <v>0</v>
      </c>
      <c r="AC823" s="166">
        <f>VLOOKUP(L823,Schnitt3!L:P,3,0)</f>
        <v>0</v>
      </c>
      <c r="AD823" s="166">
        <f>VLOOKUP(L823,Schnitt4!L:P,3,0)</f>
        <v>0</v>
      </c>
      <c r="AE823" s="166">
        <f>VLOOKUP(L823,Schnitt5!L:P,3,0)</f>
        <v>0</v>
      </c>
      <c r="AF823" s="166">
        <f>VLOOKUP(L823,Schnitt6!L:P,3,0)</f>
        <v>0</v>
      </c>
    </row>
    <row r="824" spans="12:32" x14ac:dyDescent="0.25">
      <c r="L824" s="264">
        <f>Member!A824</f>
        <v>25906</v>
      </c>
      <c r="M824" s="166">
        <f t="shared" si="58"/>
        <v>0</v>
      </c>
      <c r="N824" s="166">
        <f t="shared" si="59"/>
        <v>0</v>
      </c>
      <c r="O824" s="166">
        <f t="shared" si="60"/>
        <v>0</v>
      </c>
      <c r="P824" s="166">
        <f t="shared" si="61"/>
        <v>49</v>
      </c>
      <c r="S824" s="166">
        <f>VLOOKUP(L824,Schnitt1!L:P,2,0)</f>
        <v>0</v>
      </c>
      <c r="T824" s="166">
        <f>VLOOKUP(L824,Schnitt2!L:P,2,0)</f>
        <v>0</v>
      </c>
      <c r="U824" s="166">
        <f>VLOOKUP(L824,Schnitt3!L:P,2,0)</f>
        <v>0</v>
      </c>
      <c r="V824" s="166">
        <f>VLOOKUP(L824,Schnitt4!L:P,2,0)</f>
        <v>0</v>
      </c>
      <c r="W824" s="166">
        <f>VLOOKUP(L824,Schnitt5!L:P,2,0)</f>
        <v>0</v>
      </c>
      <c r="X824" s="166">
        <f>VLOOKUP(L824,Schnitt6!L:P,2,0)</f>
        <v>0</v>
      </c>
      <c r="AA824" s="166">
        <f>VLOOKUP(L824,Schnitt1!L:P,3,0)</f>
        <v>0</v>
      </c>
      <c r="AB824" s="166">
        <f>VLOOKUP(L824,Schnitt2!L:P,3,0)</f>
        <v>0</v>
      </c>
      <c r="AC824" s="166">
        <f>VLOOKUP(L824,Schnitt3!L:P,3,0)</f>
        <v>0</v>
      </c>
      <c r="AD824" s="166">
        <f>VLOOKUP(L824,Schnitt4!L:P,3,0)</f>
        <v>0</v>
      </c>
      <c r="AE824" s="166">
        <f>VLOOKUP(L824,Schnitt5!L:P,3,0)</f>
        <v>0</v>
      </c>
      <c r="AF824" s="166">
        <f>VLOOKUP(L824,Schnitt6!L:P,3,0)</f>
        <v>0</v>
      </c>
    </row>
    <row r="825" spans="12:32" x14ac:dyDescent="0.25">
      <c r="L825" s="264">
        <f>Member!A825</f>
        <v>7549</v>
      </c>
      <c r="M825" s="166">
        <f t="shared" si="58"/>
        <v>0</v>
      </c>
      <c r="N825" s="166">
        <f t="shared" si="59"/>
        <v>0</v>
      </c>
      <c r="O825" s="166">
        <f t="shared" si="60"/>
        <v>0</v>
      </c>
      <c r="P825" s="166">
        <f t="shared" si="61"/>
        <v>49</v>
      </c>
      <c r="S825" s="166">
        <f>VLOOKUP(L825,Schnitt1!L:P,2,0)</f>
        <v>0</v>
      </c>
      <c r="T825" s="166">
        <f>VLOOKUP(L825,Schnitt2!L:P,2,0)</f>
        <v>0</v>
      </c>
      <c r="U825" s="166">
        <f>VLOOKUP(L825,Schnitt3!L:P,2,0)</f>
        <v>0</v>
      </c>
      <c r="V825" s="166">
        <f>VLOOKUP(L825,Schnitt4!L:P,2,0)</f>
        <v>0</v>
      </c>
      <c r="W825" s="166">
        <f>VLOOKUP(L825,Schnitt5!L:P,2,0)</f>
        <v>0</v>
      </c>
      <c r="X825" s="166">
        <f>VLOOKUP(L825,Schnitt6!L:P,2,0)</f>
        <v>0</v>
      </c>
      <c r="AA825" s="166">
        <f>VLOOKUP(L825,Schnitt1!L:P,3,0)</f>
        <v>0</v>
      </c>
      <c r="AB825" s="166">
        <f>VLOOKUP(L825,Schnitt2!L:P,3,0)</f>
        <v>0</v>
      </c>
      <c r="AC825" s="166">
        <f>VLOOKUP(L825,Schnitt3!L:P,3,0)</f>
        <v>0</v>
      </c>
      <c r="AD825" s="166">
        <f>VLOOKUP(L825,Schnitt4!L:P,3,0)</f>
        <v>0</v>
      </c>
      <c r="AE825" s="166">
        <f>VLOOKUP(L825,Schnitt5!L:P,3,0)</f>
        <v>0</v>
      </c>
      <c r="AF825" s="166">
        <f>VLOOKUP(L825,Schnitt6!L:P,3,0)</f>
        <v>0</v>
      </c>
    </row>
    <row r="826" spans="12:32" x14ac:dyDescent="0.25">
      <c r="L826" s="264">
        <f>Member!A826</f>
        <v>38610</v>
      </c>
      <c r="M826" s="166">
        <f t="shared" si="58"/>
        <v>0</v>
      </c>
      <c r="N826" s="166">
        <f t="shared" si="59"/>
        <v>0</v>
      </c>
      <c r="O826" s="166">
        <f t="shared" si="60"/>
        <v>0</v>
      </c>
      <c r="P826" s="166">
        <f t="shared" si="61"/>
        <v>49</v>
      </c>
      <c r="S826" s="166">
        <f>VLOOKUP(L826,Schnitt1!L:P,2,0)</f>
        <v>0</v>
      </c>
      <c r="T826" s="166">
        <f>VLOOKUP(L826,Schnitt2!L:P,2,0)</f>
        <v>0</v>
      </c>
      <c r="U826" s="166">
        <f>VLOOKUP(L826,Schnitt3!L:P,2,0)</f>
        <v>0</v>
      </c>
      <c r="V826" s="166">
        <f>VLOOKUP(L826,Schnitt4!L:P,2,0)</f>
        <v>0</v>
      </c>
      <c r="W826" s="166">
        <f>VLOOKUP(L826,Schnitt5!L:P,2,0)</f>
        <v>0</v>
      </c>
      <c r="X826" s="166">
        <f>VLOOKUP(L826,Schnitt6!L:P,2,0)</f>
        <v>0</v>
      </c>
      <c r="AA826" s="166">
        <f>VLOOKUP(L826,Schnitt1!L:P,3,0)</f>
        <v>0</v>
      </c>
      <c r="AB826" s="166">
        <f>VLOOKUP(L826,Schnitt2!L:P,3,0)</f>
        <v>0</v>
      </c>
      <c r="AC826" s="166">
        <f>VLOOKUP(L826,Schnitt3!L:P,3,0)</f>
        <v>0</v>
      </c>
      <c r="AD826" s="166">
        <f>VLOOKUP(L826,Schnitt4!L:P,3,0)</f>
        <v>0</v>
      </c>
      <c r="AE826" s="166">
        <f>VLOOKUP(L826,Schnitt5!L:P,3,0)</f>
        <v>0</v>
      </c>
      <c r="AF826" s="166">
        <f>VLOOKUP(L826,Schnitt6!L:P,3,0)</f>
        <v>0</v>
      </c>
    </row>
    <row r="827" spans="12:32" x14ac:dyDescent="0.25">
      <c r="L827" s="264">
        <f>Member!A827</f>
        <v>7676</v>
      </c>
      <c r="M827" s="166">
        <f t="shared" si="58"/>
        <v>0</v>
      </c>
      <c r="N827" s="166">
        <f t="shared" si="59"/>
        <v>0</v>
      </c>
      <c r="O827" s="166">
        <f t="shared" si="60"/>
        <v>0</v>
      </c>
      <c r="P827" s="166">
        <f t="shared" si="61"/>
        <v>49</v>
      </c>
      <c r="S827" s="166">
        <f>VLOOKUP(L827,Schnitt1!L:P,2,0)</f>
        <v>0</v>
      </c>
      <c r="T827" s="166">
        <f>VLOOKUP(L827,Schnitt2!L:P,2,0)</f>
        <v>0</v>
      </c>
      <c r="U827" s="166">
        <f>VLOOKUP(L827,Schnitt3!L:P,2,0)</f>
        <v>0</v>
      </c>
      <c r="V827" s="166">
        <f>VLOOKUP(L827,Schnitt4!L:P,2,0)</f>
        <v>0</v>
      </c>
      <c r="W827" s="166">
        <f>VLOOKUP(L827,Schnitt5!L:P,2,0)</f>
        <v>0</v>
      </c>
      <c r="X827" s="166">
        <f>VLOOKUP(L827,Schnitt6!L:P,2,0)</f>
        <v>0</v>
      </c>
      <c r="AA827" s="166">
        <f>VLOOKUP(L827,Schnitt1!L:P,3,0)</f>
        <v>0</v>
      </c>
      <c r="AB827" s="166">
        <f>VLOOKUP(L827,Schnitt2!L:P,3,0)</f>
        <v>0</v>
      </c>
      <c r="AC827" s="166">
        <f>VLOOKUP(L827,Schnitt3!L:P,3,0)</f>
        <v>0</v>
      </c>
      <c r="AD827" s="166">
        <f>VLOOKUP(L827,Schnitt4!L:P,3,0)</f>
        <v>0</v>
      </c>
      <c r="AE827" s="166">
        <f>VLOOKUP(L827,Schnitt5!L:P,3,0)</f>
        <v>0</v>
      </c>
      <c r="AF827" s="166">
        <f>VLOOKUP(L827,Schnitt6!L:P,3,0)</f>
        <v>0</v>
      </c>
    </row>
    <row r="828" spans="12:32" x14ac:dyDescent="0.25">
      <c r="L828" s="264">
        <f>Member!A828</f>
        <v>7668</v>
      </c>
      <c r="M828" s="166">
        <f t="shared" si="58"/>
        <v>0</v>
      </c>
      <c r="N828" s="166">
        <f t="shared" si="59"/>
        <v>0</v>
      </c>
      <c r="O828" s="166">
        <f t="shared" si="60"/>
        <v>0</v>
      </c>
      <c r="P828" s="166">
        <f t="shared" si="61"/>
        <v>49</v>
      </c>
      <c r="S828" s="166">
        <f>VLOOKUP(L828,Schnitt1!L:P,2,0)</f>
        <v>0</v>
      </c>
      <c r="T828" s="166">
        <f>VLOOKUP(L828,Schnitt2!L:P,2,0)</f>
        <v>0</v>
      </c>
      <c r="U828" s="166">
        <f>VLOOKUP(L828,Schnitt3!L:P,2,0)</f>
        <v>0</v>
      </c>
      <c r="V828" s="166">
        <f>VLOOKUP(L828,Schnitt4!L:P,2,0)</f>
        <v>0</v>
      </c>
      <c r="W828" s="166">
        <f>VLOOKUP(L828,Schnitt5!L:P,2,0)</f>
        <v>0</v>
      </c>
      <c r="X828" s="166">
        <f>VLOOKUP(L828,Schnitt6!L:P,2,0)</f>
        <v>0</v>
      </c>
      <c r="AA828" s="166">
        <f>VLOOKUP(L828,Schnitt1!L:P,3,0)</f>
        <v>0</v>
      </c>
      <c r="AB828" s="166">
        <f>VLOOKUP(L828,Schnitt2!L:P,3,0)</f>
        <v>0</v>
      </c>
      <c r="AC828" s="166">
        <f>VLOOKUP(L828,Schnitt3!L:P,3,0)</f>
        <v>0</v>
      </c>
      <c r="AD828" s="166">
        <f>VLOOKUP(L828,Schnitt4!L:P,3,0)</f>
        <v>0</v>
      </c>
      <c r="AE828" s="166">
        <f>VLOOKUP(L828,Schnitt5!L:P,3,0)</f>
        <v>0</v>
      </c>
      <c r="AF828" s="166">
        <f>VLOOKUP(L828,Schnitt6!L:P,3,0)</f>
        <v>0</v>
      </c>
    </row>
    <row r="829" spans="12:32" x14ac:dyDescent="0.25">
      <c r="L829" s="264">
        <f>Member!A829</f>
        <v>25821</v>
      </c>
      <c r="M829" s="166">
        <f t="shared" si="58"/>
        <v>0</v>
      </c>
      <c r="N829" s="166">
        <f t="shared" si="59"/>
        <v>0</v>
      </c>
      <c r="O829" s="166">
        <f t="shared" si="60"/>
        <v>0</v>
      </c>
      <c r="P829" s="166">
        <f t="shared" si="61"/>
        <v>49</v>
      </c>
      <c r="S829" s="166">
        <f>VLOOKUP(L829,Schnitt1!L:P,2,0)</f>
        <v>0</v>
      </c>
      <c r="T829" s="166">
        <f>VLOOKUP(L829,Schnitt2!L:P,2,0)</f>
        <v>0</v>
      </c>
      <c r="U829" s="166">
        <f>VLOOKUP(L829,Schnitt3!L:P,2,0)</f>
        <v>0</v>
      </c>
      <c r="V829" s="166">
        <f>VLOOKUP(L829,Schnitt4!L:P,2,0)</f>
        <v>0</v>
      </c>
      <c r="W829" s="166">
        <f>VLOOKUP(L829,Schnitt5!L:P,2,0)</f>
        <v>0</v>
      </c>
      <c r="X829" s="166">
        <f>VLOOKUP(L829,Schnitt6!L:P,2,0)</f>
        <v>0</v>
      </c>
      <c r="AA829" s="166">
        <f>VLOOKUP(L829,Schnitt1!L:P,3,0)</f>
        <v>0</v>
      </c>
      <c r="AB829" s="166">
        <f>VLOOKUP(L829,Schnitt2!L:P,3,0)</f>
        <v>0</v>
      </c>
      <c r="AC829" s="166">
        <f>VLOOKUP(L829,Schnitt3!L:P,3,0)</f>
        <v>0</v>
      </c>
      <c r="AD829" s="166">
        <f>VLOOKUP(L829,Schnitt4!L:P,3,0)</f>
        <v>0</v>
      </c>
      <c r="AE829" s="166">
        <f>VLOOKUP(L829,Schnitt5!L:P,3,0)</f>
        <v>0</v>
      </c>
      <c r="AF829" s="166">
        <f>VLOOKUP(L829,Schnitt6!L:P,3,0)</f>
        <v>0</v>
      </c>
    </row>
    <row r="830" spans="12:32" x14ac:dyDescent="0.25">
      <c r="L830" s="264">
        <f>Member!A830</f>
        <v>25798</v>
      </c>
      <c r="M830" s="166">
        <f t="shared" si="58"/>
        <v>0</v>
      </c>
      <c r="N830" s="166">
        <f t="shared" si="59"/>
        <v>0</v>
      </c>
      <c r="O830" s="166">
        <f t="shared" si="60"/>
        <v>0</v>
      </c>
      <c r="P830" s="166">
        <f t="shared" si="61"/>
        <v>49</v>
      </c>
      <c r="S830" s="166">
        <f>VLOOKUP(L830,Schnitt1!L:P,2,0)</f>
        <v>0</v>
      </c>
      <c r="T830" s="166">
        <f>VLOOKUP(L830,Schnitt2!L:P,2,0)</f>
        <v>0</v>
      </c>
      <c r="U830" s="166">
        <f>VLOOKUP(L830,Schnitt3!L:P,2,0)</f>
        <v>0</v>
      </c>
      <c r="V830" s="166">
        <f>VLOOKUP(L830,Schnitt4!L:P,2,0)</f>
        <v>0</v>
      </c>
      <c r="W830" s="166">
        <f>VLOOKUP(L830,Schnitt5!L:P,2,0)</f>
        <v>0</v>
      </c>
      <c r="X830" s="166">
        <f>VLOOKUP(L830,Schnitt6!L:P,2,0)</f>
        <v>0</v>
      </c>
      <c r="AA830" s="166">
        <f>VLOOKUP(L830,Schnitt1!L:P,3,0)</f>
        <v>0</v>
      </c>
      <c r="AB830" s="166">
        <f>VLOOKUP(L830,Schnitt2!L:P,3,0)</f>
        <v>0</v>
      </c>
      <c r="AC830" s="166">
        <f>VLOOKUP(L830,Schnitt3!L:P,3,0)</f>
        <v>0</v>
      </c>
      <c r="AD830" s="166">
        <f>VLOOKUP(L830,Schnitt4!L:P,3,0)</f>
        <v>0</v>
      </c>
      <c r="AE830" s="166">
        <f>VLOOKUP(L830,Schnitt5!L:P,3,0)</f>
        <v>0</v>
      </c>
      <c r="AF830" s="166">
        <f>VLOOKUP(L830,Schnitt6!L:P,3,0)</f>
        <v>0</v>
      </c>
    </row>
    <row r="831" spans="12:32" x14ac:dyDescent="0.25">
      <c r="L831" s="264">
        <f>Member!A831</f>
        <v>7534</v>
      </c>
      <c r="M831" s="166">
        <f t="shared" si="58"/>
        <v>0</v>
      </c>
      <c r="N831" s="166">
        <f t="shared" si="59"/>
        <v>0</v>
      </c>
      <c r="O831" s="166">
        <f t="shared" si="60"/>
        <v>0</v>
      </c>
      <c r="P831" s="166">
        <f t="shared" si="61"/>
        <v>49</v>
      </c>
      <c r="S831" s="166">
        <f>VLOOKUP(L831,Schnitt1!L:P,2,0)</f>
        <v>0</v>
      </c>
      <c r="T831" s="166">
        <f>VLOOKUP(L831,Schnitt2!L:P,2,0)</f>
        <v>0</v>
      </c>
      <c r="U831" s="166">
        <f>VLOOKUP(L831,Schnitt3!L:P,2,0)</f>
        <v>0</v>
      </c>
      <c r="V831" s="166">
        <f>VLOOKUP(L831,Schnitt4!L:P,2,0)</f>
        <v>0</v>
      </c>
      <c r="W831" s="166">
        <f>VLOOKUP(L831,Schnitt5!L:P,2,0)</f>
        <v>0</v>
      </c>
      <c r="X831" s="166">
        <f>VLOOKUP(L831,Schnitt6!L:P,2,0)</f>
        <v>0</v>
      </c>
      <c r="AA831" s="166">
        <f>VLOOKUP(L831,Schnitt1!L:P,3,0)</f>
        <v>0</v>
      </c>
      <c r="AB831" s="166">
        <f>VLOOKUP(L831,Schnitt2!L:P,3,0)</f>
        <v>0</v>
      </c>
      <c r="AC831" s="166">
        <f>VLOOKUP(L831,Schnitt3!L:P,3,0)</f>
        <v>0</v>
      </c>
      <c r="AD831" s="166">
        <f>VLOOKUP(L831,Schnitt4!L:P,3,0)</f>
        <v>0</v>
      </c>
      <c r="AE831" s="166">
        <f>VLOOKUP(L831,Schnitt5!L:P,3,0)</f>
        <v>0</v>
      </c>
      <c r="AF831" s="166">
        <f>VLOOKUP(L831,Schnitt6!L:P,3,0)</f>
        <v>0</v>
      </c>
    </row>
    <row r="832" spans="12:32" x14ac:dyDescent="0.25">
      <c r="L832" s="264">
        <f>Member!A832</f>
        <v>7080</v>
      </c>
      <c r="M832" s="166">
        <f t="shared" si="58"/>
        <v>0</v>
      </c>
      <c r="N832" s="166">
        <f t="shared" si="59"/>
        <v>0</v>
      </c>
      <c r="O832" s="166">
        <f t="shared" si="60"/>
        <v>0</v>
      </c>
      <c r="P832" s="166">
        <f t="shared" si="61"/>
        <v>49</v>
      </c>
      <c r="S832" s="166">
        <f>VLOOKUP(L832,Schnitt1!L:P,2,0)</f>
        <v>0</v>
      </c>
      <c r="T832" s="166">
        <f>VLOOKUP(L832,Schnitt2!L:P,2,0)</f>
        <v>0</v>
      </c>
      <c r="U832" s="166">
        <f>VLOOKUP(L832,Schnitt3!L:P,2,0)</f>
        <v>0</v>
      </c>
      <c r="V832" s="166">
        <f>VLOOKUP(L832,Schnitt4!L:P,2,0)</f>
        <v>0</v>
      </c>
      <c r="W832" s="166">
        <f>VLOOKUP(L832,Schnitt5!L:P,2,0)</f>
        <v>0</v>
      </c>
      <c r="X832" s="166">
        <f>VLOOKUP(L832,Schnitt6!L:P,2,0)</f>
        <v>0</v>
      </c>
      <c r="AA832" s="166">
        <f>VLOOKUP(L832,Schnitt1!L:P,3,0)</f>
        <v>0</v>
      </c>
      <c r="AB832" s="166">
        <f>VLOOKUP(L832,Schnitt2!L:P,3,0)</f>
        <v>0</v>
      </c>
      <c r="AC832" s="166">
        <f>VLOOKUP(L832,Schnitt3!L:P,3,0)</f>
        <v>0</v>
      </c>
      <c r="AD832" s="166">
        <f>VLOOKUP(L832,Schnitt4!L:P,3,0)</f>
        <v>0</v>
      </c>
      <c r="AE832" s="166">
        <f>VLOOKUP(L832,Schnitt5!L:P,3,0)</f>
        <v>0</v>
      </c>
      <c r="AF832" s="166">
        <f>VLOOKUP(L832,Schnitt6!L:P,3,0)</f>
        <v>0</v>
      </c>
    </row>
    <row r="833" spans="12:32" x14ac:dyDescent="0.25">
      <c r="L833" s="264">
        <f>Member!A833</f>
        <v>16405</v>
      </c>
      <c r="M833" s="166">
        <f t="shared" si="58"/>
        <v>0</v>
      </c>
      <c r="N833" s="166">
        <f t="shared" si="59"/>
        <v>0</v>
      </c>
      <c r="O833" s="166">
        <f t="shared" si="60"/>
        <v>0</v>
      </c>
      <c r="P833" s="166">
        <f t="shared" si="61"/>
        <v>49</v>
      </c>
      <c r="S833" s="166">
        <f>VLOOKUP(L833,Schnitt1!L:P,2,0)</f>
        <v>0</v>
      </c>
      <c r="T833" s="166">
        <f>VLOOKUP(L833,Schnitt2!L:P,2,0)</f>
        <v>0</v>
      </c>
      <c r="U833" s="166">
        <f>VLOOKUP(L833,Schnitt3!L:P,2,0)</f>
        <v>0</v>
      </c>
      <c r="V833" s="166">
        <f>VLOOKUP(L833,Schnitt4!L:P,2,0)</f>
        <v>0</v>
      </c>
      <c r="W833" s="166">
        <f>VLOOKUP(L833,Schnitt5!L:P,2,0)</f>
        <v>0</v>
      </c>
      <c r="X833" s="166">
        <f>VLOOKUP(L833,Schnitt6!L:P,2,0)</f>
        <v>0</v>
      </c>
      <c r="AA833" s="166">
        <f>VLOOKUP(L833,Schnitt1!L:P,3,0)</f>
        <v>0</v>
      </c>
      <c r="AB833" s="166">
        <f>VLOOKUP(L833,Schnitt2!L:P,3,0)</f>
        <v>0</v>
      </c>
      <c r="AC833" s="166">
        <f>VLOOKUP(L833,Schnitt3!L:P,3,0)</f>
        <v>0</v>
      </c>
      <c r="AD833" s="166">
        <f>VLOOKUP(L833,Schnitt4!L:P,3,0)</f>
        <v>0</v>
      </c>
      <c r="AE833" s="166">
        <f>VLOOKUP(L833,Schnitt5!L:P,3,0)</f>
        <v>0</v>
      </c>
      <c r="AF833" s="166">
        <f>VLOOKUP(L833,Schnitt6!L:P,3,0)</f>
        <v>0</v>
      </c>
    </row>
    <row r="834" spans="12:32" x14ac:dyDescent="0.25">
      <c r="L834" s="264">
        <f>Member!A834</f>
        <v>16700</v>
      </c>
      <c r="M834" s="166">
        <f t="shared" si="58"/>
        <v>0</v>
      </c>
      <c r="N834" s="166">
        <f t="shared" si="59"/>
        <v>0</v>
      </c>
      <c r="O834" s="166">
        <f t="shared" si="60"/>
        <v>0</v>
      </c>
      <c r="P834" s="166">
        <f t="shared" si="61"/>
        <v>49</v>
      </c>
      <c r="S834" s="166">
        <f>VLOOKUP(L834,Schnitt1!L:P,2,0)</f>
        <v>0</v>
      </c>
      <c r="T834" s="166">
        <f>VLOOKUP(L834,Schnitt2!L:P,2,0)</f>
        <v>0</v>
      </c>
      <c r="U834" s="166">
        <f>VLOOKUP(L834,Schnitt3!L:P,2,0)</f>
        <v>0</v>
      </c>
      <c r="V834" s="166">
        <f>VLOOKUP(L834,Schnitt4!L:P,2,0)</f>
        <v>0</v>
      </c>
      <c r="W834" s="166">
        <f>VLOOKUP(L834,Schnitt5!L:P,2,0)</f>
        <v>0</v>
      </c>
      <c r="X834" s="166">
        <f>VLOOKUP(L834,Schnitt6!L:P,2,0)</f>
        <v>0</v>
      </c>
      <c r="AA834" s="166">
        <f>VLOOKUP(L834,Schnitt1!L:P,3,0)</f>
        <v>0</v>
      </c>
      <c r="AB834" s="166">
        <f>VLOOKUP(L834,Schnitt2!L:P,3,0)</f>
        <v>0</v>
      </c>
      <c r="AC834" s="166">
        <f>VLOOKUP(L834,Schnitt3!L:P,3,0)</f>
        <v>0</v>
      </c>
      <c r="AD834" s="166">
        <f>VLOOKUP(L834,Schnitt4!L:P,3,0)</f>
        <v>0</v>
      </c>
      <c r="AE834" s="166">
        <f>VLOOKUP(L834,Schnitt5!L:P,3,0)</f>
        <v>0</v>
      </c>
      <c r="AF834" s="166">
        <f>VLOOKUP(L834,Schnitt6!L:P,3,0)</f>
        <v>0</v>
      </c>
    </row>
    <row r="835" spans="12:32" x14ac:dyDescent="0.25">
      <c r="L835" s="264">
        <f>Member!A835</f>
        <v>38113</v>
      </c>
      <c r="M835" s="166">
        <f t="shared" ref="M835:M898" si="62">SUM(S835:X835)</f>
        <v>0</v>
      </c>
      <c r="N835" s="166">
        <f t="shared" ref="N835:N898" si="63">SUM(AA835:AF835)</f>
        <v>0</v>
      </c>
      <c r="O835" s="166">
        <f t="shared" ref="O835:O898" si="64">IF(N835=0,0,M835/N835-ROW()/1000000000)</f>
        <v>0</v>
      </c>
      <c r="P835" s="166">
        <f t="shared" ref="P835:P898" si="65">RANK(O835,O:O)</f>
        <v>49</v>
      </c>
      <c r="S835" s="166">
        <f>VLOOKUP(L835,Schnitt1!L:P,2,0)</f>
        <v>0</v>
      </c>
      <c r="T835" s="166">
        <f>VLOOKUP(L835,Schnitt2!L:P,2,0)</f>
        <v>0</v>
      </c>
      <c r="U835" s="166">
        <f>VLOOKUP(L835,Schnitt3!L:P,2,0)</f>
        <v>0</v>
      </c>
      <c r="V835" s="166">
        <f>VLOOKUP(L835,Schnitt4!L:P,2,0)</f>
        <v>0</v>
      </c>
      <c r="W835" s="166">
        <f>VLOOKUP(L835,Schnitt5!L:P,2,0)</f>
        <v>0</v>
      </c>
      <c r="X835" s="166">
        <f>VLOOKUP(L835,Schnitt6!L:P,2,0)</f>
        <v>0</v>
      </c>
      <c r="AA835" s="166">
        <f>VLOOKUP(L835,Schnitt1!L:P,3,0)</f>
        <v>0</v>
      </c>
      <c r="AB835" s="166">
        <f>VLOOKUP(L835,Schnitt2!L:P,3,0)</f>
        <v>0</v>
      </c>
      <c r="AC835" s="166">
        <f>VLOOKUP(L835,Schnitt3!L:P,3,0)</f>
        <v>0</v>
      </c>
      <c r="AD835" s="166">
        <f>VLOOKUP(L835,Schnitt4!L:P,3,0)</f>
        <v>0</v>
      </c>
      <c r="AE835" s="166">
        <f>VLOOKUP(L835,Schnitt5!L:P,3,0)</f>
        <v>0</v>
      </c>
      <c r="AF835" s="166">
        <f>VLOOKUP(L835,Schnitt6!L:P,3,0)</f>
        <v>0</v>
      </c>
    </row>
    <row r="836" spans="12:32" x14ac:dyDescent="0.25">
      <c r="L836" s="264">
        <f>Member!A836</f>
        <v>7978</v>
      </c>
      <c r="M836" s="166">
        <f t="shared" si="62"/>
        <v>0</v>
      </c>
      <c r="N836" s="166">
        <f t="shared" si="63"/>
        <v>0</v>
      </c>
      <c r="O836" s="166">
        <f t="shared" si="64"/>
        <v>0</v>
      </c>
      <c r="P836" s="166">
        <f t="shared" si="65"/>
        <v>49</v>
      </c>
      <c r="S836" s="166">
        <f>VLOOKUP(L836,Schnitt1!L:P,2,0)</f>
        <v>0</v>
      </c>
      <c r="T836" s="166">
        <f>VLOOKUP(L836,Schnitt2!L:P,2,0)</f>
        <v>0</v>
      </c>
      <c r="U836" s="166">
        <f>VLOOKUP(L836,Schnitt3!L:P,2,0)</f>
        <v>0</v>
      </c>
      <c r="V836" s="166">
        <f>VLOOKUP(L836,Schnitt4!L:P,2,0)</f>
        <v>0</v>
      </c>
      <c r="W836" s="166">
        <f>VLOOKUP(L836,Schnitt5!L:P,2,0)</f>
        <v>0</v>
      </c>
      <c r="X836" s="166">
        <f>VLOOKUP(L836,Schnitt6!L:P,2,0)</f>
        <v>0</v>
      </c>
      <c r="AA836" s="166">
        <f>VLOOKUP(L836,Schnitt1!L:P,3,0)</f>
        <v>0</v>
      </c>
      <c r="AB836" s="166">
        <f>VLOOKUP(L836,Schnitt2!L:P,3,0)</f>
        <v>0</v>
      </c>
      <c r="AC836" s="166">
        <f>VLOOKUP(L836,Schnitt3!L:P,3,0)</f>
        <v>0</v>
      </c>
      <c r="AD836" s="166">
        <f>VLOOKUP(L836,Schnitt4!L:P,3,0)</f>
        <v>0</v>
      </c>
      <c r="AE836" s="166">
        <f>VLOOKUP(L836,Schnitt5!L:P,3,0)</f>
        <v>0</v>
      </c>
      <c r="AF836" s="166">
        <f>VLOOKUP(L836,Schnitt6!L:P,3,0)</f>
        <v>0</v>
      </c>
    </row>
    <row r="837" spans="12:32" x14ac:dyDescent="0.25">
      <c r="L837" s="264">
        <f>Member!A837</f>
        <v>16572</v>
      </c>
      <c r="M837" s="166">
        <f t="shared" si="62"/>
        <v>0</v>
      </c>
      <c r="N837" s="166">
        <f t="shared" si="63"/>
        <v>0</v>
      </c>
      <c r="O837" s="166">
        <f t="shared" si="64"/>
        <v>0</v>
      </c>
      <c r="P837" s="166">
        <f t="shared" si="65"/>
        <v>49</v>
      </c>
      <c r="S837" s="166">
        <f>VLOOKUP(L837,Schnitt1!L:P,2,0)</f>
        <v>0</v>
      </c>
      <c r="T837" s="166">
        <f>VLOOKUP(L837,Schnitt2!L:P,2,0)</f>
        <v>0</v>
      </c>
      <c r="U837" s="166">
        <f>VLOOKUP(L837,Schnitt3!L:P,2,0)</f>
        <v>0</v>
      </c>
      <c r="V837" s="166">
        <f>VLOOKUP(L837,Schnitt4!L:P,2,0)</f>
        <v>0</v>
      </c>
      <c r="W837" s="166">
        <f>VLOOKUP(L837,Schnitt5!L:P,2,0)</f>
        <v>0</v>
      </c>
      <c r="X837" s="166">
        <f>VLOOKUP(L837,Schnitt6!L:P,2,0)</f>
        <v>0</v>
      </c>
      <c r="AA837" s="166">
        <f>VLOOKUP(L837,Schnitt1!L:P,3,0)</f>
        <v>0</v>
      </c>
      <c r="AB837" s="166">
        <f>VLOOKUP(L837,Schnitt2!L:P,3,0)</f>
        <v>0</v>
      </c>
      <c r="AC837" s="166">
        <f>VLOOKUP(L837,Schnitt3!L:P,3,0)</f>
        <v>0</v>
      </c>
      <c r="AD837" s="166">
        <f>VLOOKUP(L837,Schnitt4!L:P,3,0)</f>
        <v>0</v>
      </c>
      <c r="AE837" s="166">
        <f>VLOOKUP(L837,Schnitt5!L:P,3,0)</f>
        <v>0</v>
      </c>
      <c r="AF837" s="166">
        <f>VLOOKUP(L837,Schnitt6!L:P,3,0)</f>
        <v>0</v>
      </c>
    </row>
    <row r="838" spans="12:32" x14ac:dyDescent="0.25">
      <c r="L838" s="264">
        <f>Member!A838</f>
        <v>25714</v>
      </c>
      <c r="M838" s="166">
        <f t="shared" si="62"/>
        <v>0</v>
      </c>
      <c r="N838" s="166">
        <f t="shared" si="63"/>
        <v>0</v>
      </c>
      <c r="O838" s="166">
        <f t="shared" si="64"/>
        <v>0</v>
      </c>
      <c r="P838" s="166">
        <f t="shared" si="65"/>
        <v>49</v>
      </c>
      <c r="S838" s="166">
        <f>VLOOKUP(L838,Schnitt1!L:P,2,0)</f>
        <v>0</v>
      </c>
      <c r="T838" s="166">
        <f>VLOOKUP(L838,Schnitt2!L:P,2,0)</f>
        <v>0</v>
      </c>
      <c r="U838" s="166">
        <f>VLOOKUP(L838,Schnitt3!L:P,2,0)</f>
        <v>0</v>
      </c>
      <c r="V838" s="166">
        <f>VLOOKUP(L838,Schnitt4!L:P,2,0)</f>
        <v>0</v>
      </c>
      <c r="W838" s="166">
        <f>VLOOKUP(L838,Schnitt5!L:P,2,0)</f>
        <v>0</v>
      </c>
      <c r="X838" s="166">
        <f>VLOOKUP(L838,Schnitt6!L:P,2,0)</f>
        <v>0</v>
      </c>
      <c r="AA838" s="166">
        <f>VLOOKUP(L838,Schnitt1!L:P,3,0)</f>
        <v>0</v>
      </c>
      <c r="AB838" s="166">
        <f>VLOOKUP(L838,Schnitt2!L:P,3,0)</f>
        <v>0</v>
      </c>
      <c r="AC838" s="166">
        <f>VLOOKUP(L838,Schnitt3!L:P,3,0)</f>
        <v>0</v>
      </c>
      <c r="AD838" s="166">
        <f>VLOOKUP(L838,Schnitt4!L:P,3,0)</f>
        <v>0</v>
      </c>
      <c r="AE838" s="166">
        <f>VLOOKUP(L838,Schnitt5!L:P,3,0)</f>
        <v>0</v>
      </c>
      <c r="AF838" s="166">
        <f>VLOOKUP(L838,Schnitt6!L:P,3,0)</f>
        <v>0</v>
      </c>
    </row>
    <row r="839" spans="12:32" x14ac:dyDescent="0.25">
      <c r="L839" s="264">
        <f>Member!A839</f>
        <v>7072</v>
      </c>
      <c r="M839" s="166">
        <f t="shared" si="62"/>
        <v>0</v>
      </c>
      <c r="N839" s="166">
        <f t="shared" si="63"/>
        <v>0</v>
      </c>
      <c r="O839" s="166">
        <f t="shared" si="64"/>
        <v>0</v>
      </c>
      <c r="P839" s="166">
        <f t="shared" si="65"/>
        <v>49</v>
      </c>
      <c r="S839" s="166">
        <f>VLOOKUP(L839,Schnitt1!L:P,2,0)</f>
        <v>0</v>
      </c>
      <c r="T839" s="166">
        <f>VLOOKUP(L839,Schnitt2!L:P,2,0)</f>
        <v>0</v>
      </c>
      <c r="U839" s="166">
        <f>VLOOKUP(L839,Schnitt3!L:P,2,0)</f>
        <v>0</v>
      </c>
      <c r="V839" s="166">
        <f>VLOOKUP(L839,Schnitt4!L:P,2,0)</f>
        <v>0</v>
      </c>
      <c r="W839" s="166">
        <f>VLOOKUP(L839,Schnitt5!L:P,2,0)</f>
        <v>0</v>
      </c>
      <c r="X839" s="166">
        <f>VLOOKUP(L839,Schnitt6!L:P,2,0)</f>
        <v>0</v>
      </c>
      <c r="AA839" s="166">
        <f>VLOOKUP(L839,Schnitt1!L:P,3,0)</f>
        <v>0</v>
      </c>
      <c r="AB839" s="166">
        <f>VLOOKUP(L839,Schnitt2!L:P,3,0)</f>
        <v>0</v>
      </c>
      <c r="AC839" s="166">
        <f>VLOOKUP(L839,Schnitt3!L:P,3,0)</f>
        <v>0</v>
      </c>
      <c r="AD839" s="166">
        <f>VLOOKUP(L839,Schnitt4!L:P,3,0)</f>
        <v>0</v>
      </c>
      <c r="AE839" s="166">
        <f>VLOOKUP(L839,Schnitt5!L:P,3,0)</f>
        <v>0</v>
      </c>
      <c r="AF839" s="166">
        <f>VLOOKUP(L839,Schnitt6!L:P,3,0)</f>
        <v>0</v>
      </c>
    </row>
    <row r="840" spans="12:32" x14ac:dyDescent="0.25">
      <c r="L840" s="264">
        <f>Member!A840</f>
        <v>38131</v>
      </c>
      <c r="M840" s="166">
        <f t="shared" si="62"/>
        <v>0</v>
      </c>
      <c r="N840" s="166">
        <f t="shared" si="63"/>
        <v>0</v>
      </c>
      <c r="O840" s="166">
        <f t="shared" si="64"/>
        <v>0</v>
      </c>
      <c r="P840" s="166">
        <f t="shared" si="65"/>
        <v>49</v>
      </c>
      <c r="S840" s="166">
        <f>VLOOKUP(L840,Schnitt1!L:P,2,0)</f>
        <v>0</v>
      </c>
      <c r="T840" s="166">
        <f>VLOOKUP(L840,Schnitt2!L:P,2,0)</f>
        <v>0</v>
      </c>
      <c r="U840" s="166">
        <f>VLOOKUP(L840,Schnitt3!L:P,2,0)</f>
        <v>0</v>
      </c>
      <c r="V840" s="166">
        <f>VLOOKUP(L840,Schnitt4!L:P,2,0)</f>
        <v>0</v>
      </c>
      <c r="W840" s="166">
        <f>VLOOKUP(L840,Schnitt5!L:P,2,0)</f>
        <v>0</v>
      </c>
      <c r="X840" s="166">
        <f>VLOOKUP(L840,Schnitt6!L:P,2,0)</f>
        <v>0</v>
      </c>
      <c r="AA840" s="166">
        <f>VLOOKUP(L840,Schnitt1!L:P,3,0)</f>
        <v>0</v>
      </c>
      <c r="AB840" s="166">
        <f>VLOOKUP(L840,Schnitt2!L:P,3,0)</f>
        <v>0</v>
      </c>
      <c r="AC840" s="166">
        <f>VLOOKUP(L840,Schnitt3!L:P,3,0)</f>
        <v>0</v>
      </c>
      <c r="AD840" s="166">
        <f>VLOOKUP(L840,Schnitt4!L:P,3,0)</f>
        <v>0</v>
      </c>
      <c r="AE840" s="166">
        <f>VLOOKUP(L840,Schnitt5!L:P,3,0)</f>
        <v>0</v>
      </c>
      <c r="AF840" s="166">
        <f>VLOOKUP(L840,Schnitt6!L:P,3,0)</f>
        <v>0</v>
      </c>
    </row>
    <row r="841" spans="12:32" x14ac:dyDescent="0.25">
      <c r="L841" s="264">
        <f>Member!A841</f>
        <v>7991</v>
      </c>
      <c r="M841" s="166">
        <f t="shared" si="62"/>
        <v>0</v>
      </c>
      <c r="N841" s="166">
        <f t="shared" si="63"/>
        <v>0</v>
      </c>
      <c r="O841" s="166">
        <f t="shared" si="64"/>
        <v>0</v>
      </c>
      <c r="P841" s="166">
        <f t="shared" si="65"/>
        <v>49</v>
      </c>
      <c r="S841" s="166">
        <f>VLOOKUP(L841,Schnitt1!L:P,2,0)</f>
        <v>0</v>
      </c>
      <c r="T841" s="166">
        <f>VLOOKUP(L841,Schnitt2!L:P,2,0)</f>
        <v>0</v>
      </c>
      <c r="U841" s="166">
        <f>VLOOKUP(L841,Schnitt3!L:P,2,0)</f>
        <v>0</v>
      </c>
      <c r="V841" s="166">
        <f>VLOOKUP(L841,Schnitt4!L:P,2,0)</f>
        <v>0</v>
      </c>
      <c r="W841" s="166">
        <f>VLOOKUP(L841,Schnitt5!L:P,2,0)</f>
        <v>0</v>
      </c>
      <c r="X841" s="166">
        <f>VLOOKUP(L841,Schnitt6!L:P,2,0)</f>
        <v>0</v>
      </c>
      <c r="AA841" s="166">
        <f>VLOOKUP(L841,Schnitt1!L:P,3,0)</f>
        <v>0</v>
      </c>
      <c r="AB841" s="166">
        <f>VLOOKUP(L841,Schnitt2!L:P,3,0)</f>
        <v>0</v>
      </c>
      <c r="AC841" s="166">
        <f>VLOOKUP(L841,Schnitt3!L:P,3,0)</f>
        <v>0</v>
      </c>
      <c r="AD841" s="166">
        <f>VLOOKUP(L841,Schnitt4!L:P,3,0)</f>
        <v>0</v>
      </c>
      <c r="AE841" s="166">
        <f>VLOOKUP(L841,Schnitt5!L:P,3,0)</f>
        <v>0</v>
      </c>
      <c r="AF841" s="166">
        <f>VLOOKUP(L841,Schnitt6!L:P,3,0)</f>
        <v>0</v>
      </c>
    </row>
    <row r="842" spans="12:32" x14ac:dyDescent="0.25">
      <c r="L842" s="264">
        <f>Member!A842</f>
        <v>7752</v>
      </c>
      <c r="M842" s="166">
        <f t="shared" si="62"/>
        <v>0</v>
      </c>
      <c r="N842" s="166">
        <f t="shared" si="63"/>
        <v>0</v>
      </c>
      <c r="O842" s="166">
        <f t="shared" si="64"/>
        <v>0</v>
      </c>
      <c r="P842" s="166">
        <f t="shared" si="65"/>
        <v>49</v>
      </c>
      <c r="S842" s="166">
        <f>VLOOKUP(L842,Schnitt1!L:P,2,0)</f>
        <v>0</v>
      </c>
      <c r="T842" s="166">
        <f>VLOOKUP(L842,Schnitt2!L:P,2,0)</f>
        <v>0</v>
      </c>
      <c r="U842" s="166">
        <f>VLOOKUP(L842,Schnitt3!L:P,2,0)</f>
        <v>0</v>
      </c>
      <c r="V842" s="166">
        <f>VLOOKUP(L842,Schnitt4!L:P,2,0)</f>
        <v>0</v>
      </c>
      <c r="W842" s="166">
        <f>VLOOKUP(L842,Schnitt5!L:P,2,0)</f>
        <v>0</v>
      </c>
      <c r="X842" s="166">
        <f>VLOOKUP(L842,Schnitt6!L:P,2,0)</f>
        <v>0</v>
      </c>
      <c r="AA842" s="166">
        <f>VLOOKUP(L842,Schnitt1!L:P,3,0)</f>
        <v>0</v>
      </c>
      <c r="AB842" s="166">
        <f>VLOOKUP(L842,Schnitt2!L:P,3,0)</f>
        <v>0</v>
      </c>
      <c r="AC842" s="166">
        <f>VLOOKUP(L842,Schnitt3!L:P,3,0)</f>
        <v>0</v>
      </c>
      <c r="AD842" s="166">
        <f>VLOOKUP(L842,Schnitt4!L:P,3,0)</f>
        <v>0</v>
      </c>
      <c r="AE842" s="166">
        <f>VLOOKUP(L842,Schnitt5!L:P,3,0)</f>
        <v>0</v>
      </c>
      <c r="AF842" s="166">
        <f>VLOOKUP(L842,Schnitt6!L:P,3,0)</f>
        <v>0</v>
      </c>
    </row>
    <row r="843" spans="12:32" x14ac:dyDescent="0.25">
      <c r="L843" s="264">
        <f>Member!A843</f>
        <v>25397</v>
      </c>
      <c r="M843" s="166">
        <f t="shared" si="62"/>
        <v>0</v>
      </c>
      <c r="N843" s="166">
        <f t="shared" si="63"/>
        <v>0</v>
      </c>
      <c r="O843" s="166">
        <f t="shared" si="64"/>
        <v>0</v>
      </c>
      <c r="P843" s="166">
        <f t="shared" si="65"/>
        <v>49</v>
      </c>
      <c r="S843" s="166">
        <f>VLOOKUP(L843,Schnitt1!L:P,2,0)</f>
        <v>0</v>
      </c>
      <c r="T843" s="166">
        <f>VLOOKUP(L843,Schnitt2!L:P,2,0)</f>
        <v>0</v>
      </c>
      <c r="U843" s="166">
        <f>VLOOKUP(L843,Schnitt3!L:P,2,0)</f>
        <v>0</v>
      </c>
      <c r="V843" s="166">
        <f>VLOOKUP(L843,Schnitt4!L:P,2,0)</f>
        <v>0</v>
      </c>
      <c r="W843" s="166">
        <f>VLOOKUP(L843,Schnitt5!L:P,2,0)</f>
        <v>0</v>
      </c>
      <c r="X843" s="166">
        <f>VLOOKUP(L843,Schnitt6!L:P,2,0)</f>
        <v>0</v>
      </c>
      <c r="AA843" s="166">
        <f>VLOOKUP(L843,Schnitt1!L:P,3,0)</f>
        <v>0</v>
      </c>
      <c r="AB843" s="166">
        <f>VLOOKUP(L843,Schnitt2!L:P,3,0)</f>
        <v>0</v>
      </c>
      <c r="AC843" s="166">
        <f>VLOOKUP(L843,Schnitt3!L:P,3,0)</f>
        <v>0</v>
      </c>
      <c r="AD843" s="166">
        <f>VLOOKUP(L843,Schnitt4!L:P,3,0)</f>
        <v>0</v>
      </c>
      <c r="AE843" s="166">
        <f>VLOOKUP(L843,Schnitt5!L:P,3,0)</f>
        <v>0</v>
      </c>
      <c r="AF843" s="166">
        <f>VLOOKUP(L843,Schnitt6!L:P,3,0)</f>
        <v>0</v>
      </c>
    </row>
    <row r="844" spans="12:32" x14ac:dyDescent="0.25">
      <c r="L844" s="264">
        <f>Member!A844</f>
        <v>16029</v>
      </c>
      <c r="M844" s="166">
        <f t="shared" si="62"/>
        <v>0</v>
      </c>
      <c r="N844" s="166">
        <f t="shared" si="63"/>
        <v>0</v>
      </c>
      <c r="O844" s="166">
        <f t="shared" si="64"/>
        <v>0</v>
      </c>
      <c r="P844" s="166">
        <f t="shared" si="65"/>
        <v>49</v>
      </c>
      <c r="S844" s="166">
        <f>VLOOKUP(L844,Schnitt1!L:P,2,0)</f>
        <v>0</v>
      </c>
      <c r="T844" s="166">
        <f>VLOOKUP(L844,Schnitt2!L:P,2,0)</f>
        <v>0</v>
      </c>
      <c r="U844" s="166">
        <f>VLOOKUP(L844,Schnitt3!L:P,2,0)</f>
        <v>0</v>
      </c>
      <c r="V844" s="166">
        <f>VLOOKUP(L844,Schnitt4!L:P,2,0)</f>
        <v>0</v>
      </c>
      <c r="W844" s="166">
        <f>VLOOKUP(L844,Schnitt5!L:P,2,0)</f>
        <v>0</v>
      </c>
      <c r="X844" s="166">
        <f>VLOOKUP(L844,Schnitt6!L:P,2,0)</f>
        <v>0</v>
      </c>
      <c r="AA844" s="166">
        <f>VLOOKUP(L844,Schnitt1!L:P,3,0)</f>
        <v>0</v>
      </c>
      <c r="AB844" s="166">
        <f>VLOOKUP(L844,Schnitt2!L:P,3,0)</f>
        <v>0</v>
      </c>
      <c r="AC844" s="166">
        <f>VLOOKUP(L844,Schnitt3!L:P,3,0)</f>
        <v>0</v>
      </c>
      <c r="AD844" s="166">
        <f>VLOOKUP(L844,Schnitt4!L:P,3,0)</f>
        <v>0</v>
      </c>
      <c r="AE844" s="166">
        <f>VLOOKUP(L844,Schnitt5!L:P,3,0)</f>
        <v>0</v>
      </c>
      <c r="AF844" s="166">
        <f>VLOOKUP(L844,Schnitt6!L:P,3,0)</f>
        <v>0</v>
      </c>
    </row>
    <row r="845" spans="12:32" x14ac:dyDescent="0.25">
      <c r="L845" s="264">
        <f>Member!A845</f>
        <v>7669</v>
      </c>
      <c r="M845" s="166">
        <f t="shared" si="62"/>
        <v>0</v>
      </c>
      <c r="N845" s="166">
        <f t="shared" si="63"/>
        <v>0</v>
      </c>
      <c r="O845" s="166">
        <f t="shared" si="64"/>
        <v>0</v>
      </c>
      <c r="P845" s="166">
        <f t="shared" si="65"/>
        <v>49</v>
      </c>
      <c r="S845" s="166">
        <f>VLOOKUP(L845,Schnitt1!L:P,2,0)</f>
        <v>0</v>
      </c>
      <c r="T845" s="166">
        <f>VLOOKUP(L845,Schnitt2!L:P,2,0)</f>
        <v>0</v>
      </c>
      <c r="U845" s="166">
        <f>VLOOKUP(L845,Schnitt3!L:P,2,0)</f>
        <v>0</v>
      </c>
      <c r="V845" s="166">
        <f>VLOOKUP(L845,Schnitt4!L:P,2,0)</f>
        <v>0</v>
      </c>
      <c r="W845" s="166">
        <f>VLOOKUP(L845,Schnitt5!L:P,2,0)</f>
        <v>0</v>
      </c>
      <c r="X845" s="166">
        <f>VLOOKUP(L845,Schnitt6!L:P,2,0)</f>
        <v>0</v>
      </c>
      <c r="AA845" s="166">
        <f>VLOOKUP(L845,Schnitt1!L:P,3,0)</f>
        <v>0</v>
      </c>
      <c r="AB845" s="166">
        <f>VLOOKUP(L845,Schnitt2!L:P,3,0)</f>
        <v>0</v>
      </c>
      <c r="AC845" s="166">
        <f>VLOOKUP(L845,Schnitt3!L:P,3,0)</f>
        <v>0</v>
      </c>
      <c r="AD845" s="166">
        <f>VLOOKUP(L845,Schnitt4!L:P,3,0)</f>
        <v>0</v>
      </c>
      <c r="AE845" s="166">
        <f>VLOOKUP(L845,Schnitt5!L:P,3,0)</f>
        <v>0</v>
      </c>
      <c r="AF845" s="166">
        <f>VLOOKUP(L845,Schnitt6!L:P,3,0)</f>
        <v>0</v>
      </c>
    </row>
    <row r="846" spans="12:32" x14ac:dyDescent="0.25">
      <c r="L846" s="264">
        <f>Member!A846</f>
        <v>38459</v>
      </c>
      <c r="M846" s="166">
        <f t="shared" si="62"/>
        <v>0</v>
      </c>
      <c r="N846" s="166">
        <f t="shared" si="63"/>
        <v>0</v>
      </c>
      <c r="O846" s="166">
        <f t="shared" si="64"/>
        <v>0</v>
      </c>
      <c r="P846" s="166">
        <f t="shared" si="65"/>
        <v>49</v>
      </c>
      <c r="S846" s="166">
        <f>VLOOKUP(L846,Schnitt1!L:P,2,0)</f>
        <v>0</v>
      </c>
      <c r="T846" s="166">
        <f>VLOOKUP(L846,Schnitt2!L:P,2,0)</f>
        <v>0</v>
      </c>
      <c r="U846" s="166">
        <f>VLOOKUP(L846,Schnitt3!L:P,2,0)</f>
        <v>0</v>
      </c>
      <c r="V846" s="166">
        <f>VLOOKUP(L846,Schnitt4!L:P,2,0)</f>
        <v>0</v>
      </c>
      <c r="W846" s="166">
        <f>VLOOKUP(L846,Schnitt5!L:P,2,0)</f>
        <v>0</v>
      </c>
      <c r="X846" s="166">
        <f>VLOOKUP(L846,Schnitt6!L:P,2,0)</f>
        <v>0</v>
      </c>
      <c r="AA846" s="166">
        <f>VLOOKUP(L846,Schnitt1!L:P,3,0)</f>
        <v>0</v>
      </c>
      <c r="AB846" s="166">
        <f>VLOOKUP(L846,Schnitt2!L:P,3,0)</f>
        <v>0</v>
      </c>
      <c r="AC846" s="166">
        <f>VLOOKUP(L846,Schnitt3!L:P,3,0)</f>
        <v>0</v>
      </c>
      <c r="AD846" s="166">
        <f>VLOOKUP(L846,Schnitt4!L:P,3,0)</f>
        <v>0</v>
      </c>
      <c r="AE846" s="166">
        <f>VLOOKUP(L846,Schnitt5!L:P,3,0)</f>
        <v>0</v>
      </c>
      <c r="AF846" s="166">
        <f>VLOOKUP(L846,Schnitt6!L:P,3,0)</f>
        <v>0</v>
      </c>
    </row>
    <row r="847" spans="12:32" x14ac:dyDescent="0.25">
      <c r="L847" s="264">
        <f>Member!A847</f>
        <v>38751</v>
      </c>
      <c r="M847" s="166">
        <f t="shared" si="62"/>
        <v>0</v>
      </c>
      <c r="N847" s="166">
        <f t="shared" si="63"/>
        <v>0</v>
      </c>
      <c r="O847" s="166">
        <f t="shared" si="64"/>
        <v>0</v>
      </c>
      <c r="P847" s="166">
        <f t="shared" si="65"/>
        <v>49</v>
      </c>
      <c r="S847" s="166">
        <f>VLOOKUP(L847,Schnitt1!L:P,2,0)</f>
        <v>0</v>
      </c>
      <c r="T847" s="166">
        <f>VLOOKUP(L847,Schnitt2!L:P,2,0)</f>
        <v>0</v>
      </c>
      <c r="U847" s="166">
        <f>VLOOKUP(L847,Schnitt3!L:P,2,0)</f>
        <v>0</v>
      </c>
      <c r="V847" s="166">
        <f>VLOOKUP(L847,Schnitt4!L:P,2,0)</f>
        <v>0</v>
      </c>
      <c r="W847" s="166">
        <f>VLOOKUP(L847,Schnitt5!L:P,2,0)</f>
        <v>0</v>
      </c>
      <c r="X847" s="166">
        <f>VLOOKUP(L847,Schnitt6!L:P,2,0)</f>
        <v>0</v>
      </c>
      <c r="AA847" s="166">
        <f>VLOOKUP(L847,Schnitt1!L:P,3,0)</f>
        <v>0</v>
      </c>
      <c r="AB847" s="166">
        <f>VLOOKUP(L847,Schnitt2!L:P,3,0)</f>
        <v>0</v>
      </c>
      <c r="AC847" s="166">
        <f>VLOOKUP(L847,Schnitt3!L:P,3,0)</f>
        <v>0</v>
      </c>
      <c r="AD847" s="166">
        <f>VLOOKUP(L847,Schnitt4!L:P,3,0)</f>
        <v>0</v>
      </c>
      <c r="AE847" s="166">
        <f>VLOOKUP(L847,Schnitt5!L:P,3,0)</f>
        <v>0</v>
      </c>
      <c r="AF847" s="166">
        <f>VLOOKUP(L847,Schnitt6!L:P,3,0)</f>
        <v>0</v>
      </c>
    </row>
    <row r="848" spans="12:32" x14ac:dyDescent="0.25">
      <c r="L848" s="264">
        <f>Member!A848</f>
        <v>25808</v>
      </c>
      <c r="M848" s="166">
        <f t="shared" si="62"/>
        <v>0</v>
      </c>
      <c r="N848" s="166">
        <f t="shared" si="63"/>
        <v>0</v>
      </c>
      <c r="O848" s="166">
        <f t="shared" si="64"/>
        <v>0</v>
      </c>
      <c r="P848" s="166">
        <f t="shared" si="65"/>
        <v>49</v>
      </c>
      <c r="S848" s="166">
        <f>VLOOKUP(L848,Schnitt1!L:P,2,0)</f>
        <v>0</v>
      </c>
      <c r="T848" s="166">
        <f>VLOOKUP(L848,Schnitt2!L:P,2,0)</f>
        <v>0</v>
      </c>
      <c r="U848" s="166">
        <f>VLOOKUP(L848,Schnitt3!L:P,2,0)</f>
        <v>0</v>
      </c>
      <c r="V848" s="166">
        <f>VLOOKUP(L848,Schnitt4!L:P,2,0)</f>
        <v>0</v>
      </c>
      <c r="W848" s="166">
        <f>VLOOKUP(L848,Schnitt5!L:P,2,0)</f>
        <v>0</v>
      </c>
      <c r="X848" s="166">
        <f>VLOOKUP(L848,Schnitt6!L:P,2,0)</f>
        <v>0</v>
      </c>
      <c r="AA848" s="166">
        <f>VLOOKUP(L848,Schnitt1!L:P,3,0)</f>
        <v>0</v>
      </c>
      <c r="AB848" s="166">
        <f>VLOOKUP(L848,Schnitt2!L:P,3,0)</f>
        <v>0</v>
      </c>
      <c r="AC848" s="166">
        <f>VLOOKUP(L848,Schnitt3!L:P,3,0)</f>
        <v>0</v>
      </c>
      <c r="AD848" s="166">
        <f>VLOOKUP(L848,Schnitt4!L:P,3,0)</f>
        <v>0</v>
      </c>
      <c r="AE848" s="166">
        <f>VLOOKUP(L848,Schnitt5!L:P,3,0)</f>
        <v>0</v>
      </c>
      <c r="AF848" s="166">
        <f>VLOOKUP(L848,Schnitt6!L:P,3,0)</f>
        <v>0</v>
      </c>
    </row>
    <row r="849" spans="12:32" x14ac:dyDescent="0.25">
      <c r="L849" s="264">
        <f>Member!A849</f>
        <v>38929</v>
      </c>
      <c r="M849" s="166">
        <f t="shared" si="62"/>
        <v>0</v>
      </c>
      <c r="N849" s="166">
        <f t="shared" si="63"/>
        <v>0</v>
      </c>
      <c r="O849" s="166">
        <f t="shared" si="64"/>
        <v>0</v>
      </c>
      <c r="P849" s="166">
        <f t="shared" si="65"/>
        <v>49</v>
      </c>
      <c r="S849" s="166">
        <f>VLOOKUP(L849,Schnitt1!L:P,2,0)</f>
        <v>0</v>
      </c>
      <c r="T849" s="166">
        <f>VLOOKUP(L849,Schnitt2!L:P,2,0)</f>
        <v>0</v>
      </c>
      <c r="U849" s="166">
        <f>VLOOKUP(L849,Schnitt3!L:P,2,0)</f>
        <v>0</v>
      </c>
      <c r="V849" s="166">
        <f>VLOOKUP(L849,Schnitt4!L:P,2,0)</f>
        <v>0</v>
      </c>
      <c r="W849" s="166">
        <f>VLOOKUP(L849,Schnitt5!L:P,2,0)</f>
        <v>0</v>
      </c>
      <c r="X849" s="166">
        <f>VLOOKUP(L849,Schnitt6!L:P,2,0)</f>
        <v>0</v>
      </c>
      <c r="AA849" s="166">
        <f>VLOOKUP(L849,Schnitt1!L:P,3,0)</f>
        <v>0</v>
      </c>
      <c r="AB849" s="166">
        <f>VLOOKUP(L849,Schnitt2!L:P,3,0)</f>
        <v>0</v>
      </c>
      <c r="AC849" s="166">
        <f>VLOOKUP(L849,Schnitt3!L:P,3,0)</f>
        <v>0</v>
      </c>
      <c r="AD849" s="166">
        <f>VLOOKUP(L849,Schnitt4!L:P,3,0)</f>
        <v>0</v>
      </c>
      <c r="AE849" s="166">
        <f>VLOOKUP(L849,Schnitt5!L:P,3,0)</f>
        <v>0</v>
      </c>
      <c r="AF849" s="166">
        <f>VLOOKUP(L849,Schnitt6!L:P,3,0)</f>
        <v>0</v>
      </c>
    </row>
    <row r="850" spans="12:32" x14ac:dyDescent="0.25">
      <c r="L850" s="264">
        <f>Member!A850</f>
        <v>10645</v>
      </c>
      <c r="M850" s="166">
        <f t="shared" si="62"/>
        <v>0</v>
      </c>
      <c r="N850" s="166">
        <f t="shared" si="63"/>
        <v>0</v>
      </c>
      <c r="O850" s="166">
        <f t="shared" si="64"/>
        <v>0</v>
      </c>
      <c r="P850" s="166">
        <f t="shared" si="65"/>
        <v>49</v>
      </c>
      <c r="S850" s="166">
        <f>VLOOKUP(L850,Schnitt1!L:P,2,0)</f>
        <v>0</v>
      </c>
      <c r="T850" s="166">
        <f>VLOOKUP(L850,Schnitt2!L:P,2,0)</f>
        <v>0</v>
      </c>
      <c r="U850" s="166">
        <f>VLOOKUP(L850,Schnitt3!L:P,2,0)</f>
        <v>0</v>
      </c>
      <c r="V850" s="166">
        <f>VLOOKUP(L850,Schnitt4!L:P,2,0)</f>
        <v>0</v>
      </c>
      <c r="W850" s="166">
        <f>VLOOKUP(L850,Schnitt5!L:P,2,0)</f>
        <v>0</v>
      </c>
      <c r="X850" s="166">
        <f>VLOOKUP(L850,Schnitt6!L:P,2,0)</f>
        <v>0</v>
      </c>
      <c r="AA850" s="166">
        <f>VLOOKUP(L850,Schnitt1!L:P,3,0)</f>
        <v>0</v>
      </c>
      <c r="AB850" s="166">
        <f>VLOOKUP(L850,Schnitt2!L:P,3,0)</f>
        <v>0</v>
      </c>
      <c r="AC850" s="166">
        <f>VLOOKUP(L850,Schnitt3!L:P,3,0)</f>
        <v>0</v>
      </c>
      <c r="AD850" s="166">
        <f>VLOOKUP(L850,Schnitt4!L:P,3,0)</f>
        <v>0</v>
      </c>
      <c r="AE850" s="166">
        <f>VLOOKUP(L850,Schnitt5!L:P,3,0)</f>
        <v>0</v>
      </c>
      <c r="AF850" s="166">
        <f>VLOOKUP(L850,Schnitt6!L:P,3,0)</f>
        <v>0</v>
      </c>
    </row>
    <row r="851" spans="12:32" x14ac:dyDescent="0.25">
      <c r="L851" s="264">
        <f>Member!A851</f>
        <v>38891</v>
      </c>
      <c r="M851" s="166">
        <f t="shared" si="62"/>
        <v>0</v>
      </c>
      <c r="N851" s="166">
        <f t="shared" si="63"/>
        <v>0</v>
      </c>
      <c r="O851" s="166">
        <f t="shared" si="64"/>
        <v>0</v>
      </c>
      <c r="P851" s="166">
        <f t="shared" si="65"/>
        <v>49</v>
      </c>
      <c r="S851" s="166">
        <f>VLOOKUP(L851,Schnitt1!L:P,2,0)</f>
        <v>0</v>
      </c>
      <c r="T851" s="166">
        <f>VLOOKUP(L851,Schnitt2!L:P,2,0)</f>
        <v>0</v>
      </c>
      <c r="U851" s="166">
        <f>VLOOKUP(L851,Schnitt3!L:P,2,0)</f>
        <v>0</v>
      </c>
      <c r="V851" s="166">
        <f>VLOOKUP(L851,Schnitt4!L:P,2,0)</f>
        <v>0</v>
      </c>
      <c r="W851" s="166">
        <f>VLOOKUP(L851,Schnitt5!L:P,2,0)</f>
        <v>0</v>
      </c>
      <c r="X851" s="166">
        <f>VLOOKUP(L851,Schnitt6!L:P,2,0)</f>
        <v>0</v>
      </c>
      <c r="AA851" s="166">
        <f>VLOOKUP(L851,Schnitt1!L:P,3,0)</f>
        <v>0</v>
      </c>
      <c r="AB851" s="166">
        <f>VLOOKUP(L851,Schnitt2!L:P,3,0)</f>
        <v>0</v>
      </c>
      <c r="AC851" s="166">
        <f>VLOOKUP(L851,Schnitt3!L:P,3,0)</f>
        <v>0</v>
      </c>
      <c r="AD851" s="166">
        <f>VLOOKUP(L851,Schnitt4!L:P,3,0)</f>
        <v>0</v>
      </c>
      <c r="AE851" s="166">
        <f>VLOOKUP(L851,Schnitt5!L:P,3,0)</f>
        <v>0</v>
      </c>
      <c r="AF851" s="166">
        <f>VLOOKUP(L851,Schnitt6!L:P,3,0)</f>
        <v>0</v>
      </c>
    </row>
    <row r="852" spans="12:32" x14ac:dyDescent="0.25">
      <c r="L852" s="264">
        <f>Member!A852</f>
        <v>38650</v>
      </c>
      <c r="M852" s="166">
        <f t="shared" si="62"/>
        <v>0</v>
      </c>
      <c r="N852" s="166">
        <f t="shared" si="63"/>
        <v>0</v>
      </c>
      <c r="O852" s="166">
        <f t="shared" si="64"/>
        <v>0</v>
      </c>
      <c r="P852" s="166">
        <f t="shared" si="65"/>
        <v>49</v>
      </c>
      <c r="S852" s="166">
        <f>VLOOKUP(L852,Schnitt1!L:P,2,0)</f>
        <v>0</v>
      </c>
      <c r="T852" s="166">
        <f>VLOOKUP(L852,Schnitt2!L:P,2,0)</f>
        <v>0</v>
      </c>
      <c r="U852" s="166">
        <f>VLOOKUP(L852,Schnitt3!L:P,2,0)</f>
        <v>0</v>
      </c>
      <c r="V852" s="166">
        <f>VLOOKUP(L852,Schnitt4!L:P,2,0)</f>
        <v>0</v>
      </c>
      <c r="W852" s="166">
        <f>VLOOKUP(L852,Schnitt5!L:P,2,0)</f>
        <v>0</v>
      </c>
      <c r="X852" s="166">
        <f>VLOOKUP(L852,Schnitt6!L:P,2,0)</f>
        <v>0</v>
      </c>
      <c r="AA852" s="166">
        <f>VLOOKUP(L852,Schnitt1!L:P,3,0)</f>
        <v>0</v>
      </c>
      <c r="AB852" s="166">
        <f>VLOOKUP(L852,Schnitt2!L:P,3,0)</f>
        <v>0</v>
      </c>
      <c r="AC852" s="166">
        <f>VLOOKUP(L852,Schnitt3!L:P,3,0)</f>
        <v>0</v>
      </c>
      <c r="AD852" s="166">
        <f>VLOOKUP(L852,Schnitt4!L:P,3,0)</f>
        <v>0</v>
      </c>
      <c r="AE852" s="166">
        <f>VLOOKUP(L852,Schnitt5!L:P,3,0)</f>
        <v>0</v>
      </c>
      <c r="AF852" s="166">
        <f>VLOOKUP(L852,Schnitt6!L:P,3,0)</f>
        <v>0</v>
      </c>
    </row>
    <row r="853" spans="12:32" x14ac:dyDescent="0.25">
      <c r="L853" s="264">
        <f>Member!A853</f>
        <v>16401</v>
      </c>
      <c r="M853" s="166">
        <f t="shared" si="62"/>
        <v>0</v>
      </c>
      <c r="N853" s="166">
        <f t="shared" si="63"/>
        <v>0</v>
      </c>
      <c r="O853" s="166">
        <f t="shared" si="64"/>
        <v>0</v>
      </c>
      <c r="P853" s="166">
        <f t="shared" si="65"/>
        <v>49</v>
      </c>
      <c r="S853" s="166">
        <f>VLOOKUP(L853,Schnitt1!L:P,2,0)</f>
        <v>0</v>
      </c>
      <c r="T853" s="166">
        <f>VLOOKUP(L853,Schnitt2!L:P,2,0)</f>
        <v>0</v>
      </c>
      <c r="U853" s="166">
        <f>VLOOKUP(L853,Schnitt3!L:P,2,0)</f>
        <v>0</v>
      </c>
      <c r="V853" s="166">
        <f>VLOOKUP(L853,Schnitt4!L:P,2,0)</f>
        <v>0</v>
      </c>
      <c r="W853" s="166">
        <f>VLOOKUP(L853,Schnitt5!L:P,2,0)</f>
        <v>0</v>
      </c>
      <c r="X853" s="166">
        <f>VLOOKUP(L853,Schnitt6!L:P,2,0)</f>
        <v>0</v>
      </c>
      <c r="AA853" s="166">
        <f>VLOOKUP(L853,Schnitt1!L:P,3,0)</f>
        <v>0</v>
      </c>
      <c r="AB853" s="166">
        <f>VLOOKUP(L853,Schnitt2!L:P,3,0)</f>
        <v>0</v>
      </c>
      <c r="AC853" s="166">
        <f>VLOOKUP(L853,Schnitt3!L:P,3,0)</f>
        <v>0</v>
      </c>
      <c r="AD853" s="166">
        <f>VLOOKUP(L853,Schnitt4!L:P,3,0)</f>
        <v>0</v>
      </c>
      <c r="AE853" s="166">
        <f>VLOOKUP(L853,Schnitt5!L:P,3,0)</f>
        <v>0</v>
      </c>
      <c r="AF853" s="166">
        <f>VLOOKUP(L853,Schnitt6!L:P,3,0)</f>
        <v>0</v>
      </c>
    </row>
    <row r="854" spans="12:32" x14ac:dyDescent="0.25">
      <c r="L854" s="264">
        <f>Member!A854</f>
        <v>25525</v>
      </c>
      <c r="M854" s="166">
        <f t="shared" si="62"/>
        <v>0</v>
      </c>
      <c r="N854" s="166">
        <f t="shared" si="63"/>
        <v>0</v>
      </c>
      <c r="O854" s="166">
        <f t="shared" si="64"/>
        <v>0</v>
      </c>
      <c r="P854" s="166">
        <f t="shared" si="65"/>
        <v>49</v>
      </c>
      <c r="S854" s="166">
        <f>VLOOKUP(L854,Schnitt1!L:P,2,0)</f>
        <v>0</v>
      </c>
      <c r="T854" s="166">
        <f>VLOOKUP(L854,Schnitt2!L:P,2,0)</f>
        <v>0</v>
      </c>
      <c r="U854" s="166">
        <f>VLOOKUP(L854,Schnitt3!L:P,2,0)</f>
        <v>0</v>
      </c>
      <c r="V854" s="166">
        <f>VLOOKUP(L854,Schnitt4!L:P,2,0)</f>
        <v>0</v>
      </c>
      <c r="W854" s="166">
        <f>VLOOKUP(L854,Schnitt5!L:P,2,0)</f>
        <v>0</v>
      </c>
      <c r="X854" s="166">
        <f>VLOOKUP(L854,Schnitt6!L:P,2,0)</f>
        <v>0</v>
      </c>
      <c r="AA854" s="166">
        <f>VLOOKUP(L854,Schnitt1!L:P,3,0)</f>
        <v>0</v>
      </c>
      <c r="AB854" s="166">
        <f>VLOOKUP(L854,Schnitt2!L:P,3,0)</f>
        <v>0</v>
      </c>
      <c r="AC854" s="166">
        <f>VLOOKUP(L854,Schnitt3!L:P,3,0)</f>
        <v>0</v>
      </c>
      <c r="AD854" s="166">
        <f>VLOOKUP(L854,Schnitt4!L:P,3,0)</f>
        <v>0</v>
      </c>
      <c r="AE854" s="166">
        <f>VLOOKUP(L854,Schnitt5!L:P,3,0)</f>
        <v>0</v>
      </c>
      <c r="AF854" s="166">
        <f>VLOOKUP(L854,Schnitt6!L:P,3,0)</f>
        <v>0</v>
      </c>
    </row>
    <row r="855" spans="12:32" x14ac:dyDescent="0.25">
      <c r="L855" s="264">
        <f>Member!A855</f>
        <v>38752</v>
      </c>
      <c r="M855" s="166">
        <f t="shared" si="62"/>
        <v>0</v>
      </c>
      <c r="N855" s="166">
        <f t="shared" si="63"/>
        <v>0</v>
      </c>
      <c r="O855" s="166">
        <f t="shared" si="64"/>
        <v>0</v>
      </c>
      <c r="P855" s="166">
        <f t="shared" si="65"/>
        <v>49</v>
      </c>
      <c r="S855" s="166">
        <f>VLOOKUP(L855,Schnitt1!L:P,2,0)</f>
        <v>0</v>
      </c>
      <c r="T855" s="166">
        <f>VLOOKUP(L855,Schnitt2!L:P,2,0)</f>
        <v>0</v>
      </c>
      <c r="U855" s="166">
        <f>VLOOKUP(L855,Schnitt3!L:P,2,0)</f>
        <v>0</v>
      </c>
      <c r="V855" s="166">
        <f>VLOOKUP(L855,Schnitt4!L:P,2,0)</f>
        <v>0</v>
      </c>
      <c r="W855" s="166">
        <f>VLOOKUP(L855,Schnitt5!L:P,2,0)</f>
        <v>0</v>
      </c>
      <c r="X855" s="166">
        <f>VLOOKUP(L855,Schnitt6!L:P,2,0)</f>
        <v>0</v>
      </c>
      <c r="AA855" s="166">
        <f>VLOOKUP(L855,Schnitt1!L:P,3,0)</f>
        <v>0</v>
      </c>
      <c r="AB855" s="166">
        <f>VLOOKUP(L855,Schnitt2!L:P,3,0)</f>
        <v>0</v>
      </c>
      <c r="AC855" s="166">
        <f>VLOOKUP(L855,Schnitt3!L:P,3,0)</f>
        <v>0</v>
      </c>
      <c r="AD855" s="166">
        <f>VLOOKUP(L855,Schnitt4!L:P,3,0)</f>
        <v>0</v>
      </c>
      <c r="AE855" s="166">
        <f>VLOOKUP(L855,Schnitt5!L:P,3,0)</f>
        <v>0</v>
      </c>
      <c r="AF855" s="166">
        <f>VLOOKUP(L855,Schnitt6!L:P,3,0)</f>
        <v>0</v>
      </c>
    </row>
    <row r="856" spans="12:32" x14ac:dyDescent="0.25">
      <c r="L856" s="264">
        <f>Member!A856</f>
        <v>38753</v>
      </c>
      <c r="M856" s="166">
        <f t="shared" si="62"/>
        <v>0</v>
      </c>
      <c r="N856" s="166">
        <f t="shared" si="63"/>
        <v>0</v>
      </c>
      <c r="O856" s="166">
        <f t="shared" si="64"/>
        <v>0</v>
      </c>
      <c r="P856" s="166">
        <f t="shared" si="65"/>
        <v>49</v>
      </c>
      <c r="S856" s="166">
        <f>VLOOKUP(L856,Schnitt1!L:P,2,0)</f>
        <v>0</v>
      </c>
      <c r="T856" s="166">
        <f>VLOOKUP(L856,Schnitt2!L:P,2,0)</f>
        <v>0</v>
      </c>
      <c r="U856" s="166">
        <f>VLOOKUP(L856,Schnitt3!L:P,2,0)</f>
        <v>0</v>
      </c>
      <c r="V856" s="166">
        <f>VLOOKUP(L856,Schnitt4!L:P,2,0)</f>
        <v>0</v>
      </c>
      <c r="W856" s="166">
        <f>VLOOKUP(L856,Schnitt5!L:P,2,0)</f>
        <v>0</v>
      </c>
      <c r="X856" s="166">
        <f>VLOOKUP(L856,Schnitt6!L:P,2,0)</f>
        <v>0</v>
      </c>
      <c r="AA856" s="166">
        <f>VLOOKUP(L856,Schnitt1!L:P,3,0)</f>
        <v>0</v>
      </c>
      <c r="AB856" s="166">
        <f>VLOOKUP(L856,Schnitt2!L:P,3,0)</f>
        <v>0</v>
      </c>
      <c r="AC856" s="166">
        <f>VLOOKUP(L856,Schnitt3!L:P,3,0)</f>
        <v>0</v>
      </c>
      <c r="AD856" s="166">
        <f>VLOOKUP(L856,Schnitt4!L:P,3,0)</f>
        <v>0</v>
      </c>
      <c r="AE856" s="166">
        <f>VLOOKUP(L856,Schnitt5!L:P,3,0)</f>
        <v>0</v>
      </c>
      <c r="AF856" s="166">
        <f>VLOOKUP(L856,Schnitt6!L:P,3,0)</f>
        <v>0</v>
      </c>
    </row>
    <row r="857" spans="12:32" x14ac:dyDescent="0.25">
      <c r="L857" s="264">
        <f>Member!A857</f>
        <v>25842</v>
      </c>
      <c r="M857" s="166">
        <f t="shared" si="62"/>
        <v>0</v>
      </c>
      <c r="N857" s="166">
        <f t="shared" si="63"/>
        <v>0</v>
      </c>
      <c r="O857" s="166">
        <f t="shared" si="64"/>
        <v>0</v>
      </c>
      <c r="P857" s="166">
        <f t="shared" si="65"/>
        <v>49</v>
      </c>
      <c r="S857" s="166">
        <f>VLOOKUP(L857,Schnitt1!L:P,2,0)</f>
        <v>0</v>
      </c>
      <c r="T857" s="166">
        <f>VLOOKUP(L857,Schnitt2!L:P,2,0)</f>
        <v>0</v>
      </c>
      <c r="U857" s="166">
        <f>VLOOKUP(L857,Schnitt3!L:P,2,0)</f>
        <v>0</v>
      </c>
      <c r="V857" s="166">
        <f>VLOOKUP(L857,Schnitt4!L:P,2,0)</f>
        <v>0</v>
      </c>
      <c r="W857" s="166">
        <f>VLOOKUP(L857,Schnitt5!L:P,2,0)</f>
        <v>0</v>
      </c>
      <c r="X857" s="166">
        <f>VLOOKUP(L857,Schnitt6!L:P,2,0)</f>
        <v>0</v>
      </c>
      <c r="AA857" s="166">
        <f>VLOOKUP(L857,Schnitt1!L:P,3,0)</f>
        <v>0</v>
      </c>
      <c r="AB857" s="166">
        <f>VLOOKUP(L857,Schnitt2!L:P,3,0)</f>
        <v>0</v>
      </c>
      <c r="AC857" s="166">
        <f>VLOOKUP(L857,Schnitt3!L:P,3,0)</f>
        <v>0</v>
      </c>
      <c r="AD857" s="166">
        <f>VLOOKUP(L857,Schnitt4!L:P,3,0)</f>
        <v>0</v>
      </c>
      <c r="AE857" s="166">
        <f>VLOOKUP(L857,Schnitt5!L:P,3,0)</f>
        <v>0</v>
      </c>
      <c r="AF857" s="166">
        <f>VLOOKUP(L857,Schnitt6!L:P,3,0)</f>
        <v>0</v>
      </c>
    </row>
    <row r="858" spans="12:32" x14ac:dyDescent="0.25">
      <c r="L858" s="264">
        <f>Member!A858</f>
        <v>38221</v>
      </c>
      <c r="M858" s="166">
        <f t="shared" si="62"/>
        <v>0</v>
      </c>
      <c r="N858" s="166">
        <f t="shared" si="63"/>
        <v>0</v>
      </c>
      <c r="O858" s="166">
        <f t="shared" si="64"/>
        <v>0</v>
      </c>
      <c r="P858" s="166">
        <f t="shared" si="65"/>
        <v>49</v>
      </c>
      <c r="S858" s="166">
        <f>VLOOKUP(L858,Schnitt1!L:P,2,0)</f>
        <v>0</v>
      </c>
      <c r="T858" s="166">
        <f>VLOOKUP(L858,Schnitt2!L:P,2,0)</f>
        <v>0</v>
      </c>
      <c r="U858" s="166">
        <f>VLOOKUP(L858,Schnitt3!L:P,2,0)</f>
        <v>0</v>
      </c>
      <c r="V858" s="166">
        <f>VLOOKUP(L858,Schnitt4!L:P,2,0)</f>
        <v>0</v>
      </c>
      <c r="W858" s="166">
        <f>VLOOKUP(L858,Schnitt5!L:P,2,0)</f>
        <v>0</v>
      </c>
      <c r="X858" s="166">
        <f>VLOOKUP(L858,Schnitt6!L:P,2,0)</f>
        <v>0</v>
      </c>
      <c r="AA858" s="166">
        <f>VLOOKUP(L858,Schnitt1!L:P,3,0)</f>
        <v>0</v>
      </c>
      <c r="AB858" s="166">
        <f>VLOOKUP(L858,Schnitt2!L:P,3,0)</f>
        <v>0</v>
      </c>
      <c r="AC858" s="166">
        <f>VLOOKUP(L858,Schnitt3!L:P,3,0)</f>
        <v>0</v>
      </c>
      <c r="AD858" s="166">
        <f>VLOOKUP(L858,Schnitt4!L:P,3,0)</f>
        <v>0</v>
      </c>
      <c r="AE858" s="166">
        <f>VLOOKUP(L858,Schnitt5!L:P,3,0)</f>
        <v>0</v>
      </c>
      <c r="AF858" s="166">
        <f>VLOOKUP(L858,Schnitt6!L:P,3,0)</f>
        <v>0</v>
      </c>
    </row>
    <row r="859" spans="12:32" x14ac:dyDescent="0.25">
      <c r="L859" s="264">
        <f>Member!A859</f>
        <v>38862</v>
      </c>
      <c r="M859" s="166">
        <f t="shared" si="62"/>
        <v>0</v>
      </c>
      <c r="N859" s="166">
        <f t="shared" si="63"/>
        <v>0</v>
      </c>
      <c r="O859" s="166">
        <f t="shared" si="64"/>
        <v>0</v>
      </c>
      <c r="P859" s="166">
        <f t="shared" si="65"/>
        <v>49</v>
      </c>
      <c r="S859" s="166">
        <f>VLOOKUP(L859,Schnitt1!L:P,2,0)</f>
        <v>0</v>
      </c>
      <c r="T859" s="166">
        <f>VLOOKUP(L859,Schnitt2!L:P,2,0)</f>
        <v>0</v>
      </c>
      <c r="U859" s="166">
        <f>VLOOKUP(L859,Schnitt3!L:P,2,0)</f>
        <v>0</v>
      </c>
      <c r="V859" s="166">
        <f>VLOOKUP(L859,Schnitt4!L:P,2,0)</f>
        <v>0</v>
      </c>
      <c r="W859" s="166">
        <f>VLOOKUP(L859,Schnitt5!L:P,2,0)</f>
        <v>0</v>
      </c>
      <c r="X859" s="166">
        <f>VLOOKUP(L859,Schnitt6!L:P,2,0)</f>
        <v>0</v>
      </c>
      <c r="AA859" s="166">
        <f>VLOOKUP(L859,Schnitt1!L:P,3,0)</f>
        <v>0</v>
      </c>
      <c r="AB859" s="166">
        <f>VLOOKUP(L859,Schnitt2!L:P,3,0)</f>
        <v>0</v>
      </c>
      <c r="AC859" s="166">
        <f>VLOOKUP(L859,Schnitt3!L:P,3,0)</f>
        <v>0</v>
      </c>
      <c r="AD859" s="166">
        <f>VLOOKUP(L859,Schnitt4!L:P,3,0)</f>
        <v>0</v>
      </c>
      <c r="AE859" s="166">
        <f>VLOOKUP(L859,Schnitt5!L:P,3,0)</f>
        <v>0</v>
      </c>
      <c r="AF859" s="166">
        <f>VLOOKUP(L859,Schnitt6!L:P,3,0)</f>
        <v>0</v>
      </c>
    </row>
    <row r="860" spans="12:32" x14ac:dyDescent="0.25">
      <c r="L860" s="264">
        <f>Member!A860</f>
        <v>38486</v>
      </c>
      <c r="M860" s="166">
        <f t="shared" si="62"/>
        <v>0</v>
      </c>
      <c r="N860" s="166">
        <f t="shared" si="63"/>
        <v>0</v>
      </c>
      <c r="O860" s="166">
        <f t="shared" si="64"/>
        <v>0</v>
      </c>
      <c r="P860" s="166">
        <f t="shared" si="65"/>
        <v>49</v>
      </c>
      <c r="S860" s="166">
        <f>VLOOKUP(L860,Schnitt1!L:P,2,0)</f>
        <v>0</v>
      </c>
      <c r="T860" s="166">
        <f>VLOOKUP(L860,Schnitt2!L:P,2,0)</f>
        <v>0</v>
      </c>
      <c r="U860" s="166">
        <f>VLOOKUP(L860,Schnitt3!L:P,2,0)</f>
        <v>0</v>
      </c>
      <c r="V860" s="166">
        <f>VLOOKUP(L860,Schnitt4!L:P,2,0)</f>
        <v>0</v>
      </c>
      <c r="W860" s="166">
        <f>VLOOKUP(L860,Schnitt5!L:P,2,0)</f>
        <v>0</v>
      </c>
      <c r="X860" s="166">
        <f>VLOOKUP(L860,Schnitt6!L:P,2,0)</f>
        <v>0</v>
      </c>
      <c r="AA860" s="166">
        <f>VLOOKUP(L860,Schnitt1!L:P,3,0)</f>
        <v>0</v>
      </c>
      <c r="AB860" s="166">
        <f>VLOOKUP(L860,Schnitt2!L:P,3,0)</f>
        <v>0</v>
      </c>
      <c r="AC860" s="166">
        <f>VLOOKUP(L860,Schnitt3!L:P,3,0)</f>
        <v>0</v>
      </c>
      <c r="AD860" s="166">
        <f>VLOOKUP(L860,Schnitt4!L:P,3,0)</f>
        <v>0</v>
      </c>
      <c r="AE860" s="166">
        <f>VLOOKUP(L860,Schnitt5!L:P,3,0)</f>
        <v>0</v>
      </c>
      <c r="AF860" s="166">
        <f>VLOOKUP(L860,Schnitt6!L:P,3,0)</f>
        <v>0</v>
      </c>
    </row>
    <row r="861" spans="12:32" x14ac:dyDescent="0.25">
      <c r="L861" s="264">
        <f>Member!A861</f>
        <v>38487</v>
      </c>
      <c r="M861" s="166">
        <f t="shared" si="62"/>
        <v>0</v>
      </c>
      <c r="N861" s="166">
        <f t="shared" si="63"/>
        <v>0</v>
      </c>
      <c r="O861" s="166">
        <f t="shared" si="64"/>
        <v>0</v>
      </c>
      <c r="P861" s="166">
        <f t="shared" si="65"/>
        <v>49</v>
      </c>
      <c r="S861" s="166">
        <f>VLOOKUP(L861,Schnitt1!L:P,2,0)</f>
        <v>0</v>
      </c>
      <c r="T861" s="166">
        <f>VLOOKUP(L861,Schnitt2!L:P,2,0)</f>
        <v>0</v>
      </c>
      <c r="U861" s="166">
        <f>VLOOKUP(L861,Schnitt3!L:P,2,0)</f>
        <v>0</v>
      </c>
      <c r="V861" s="166">
        <f>VLOOKUP(L861,Schnitt4!L:P,2,0)</f>
        <v>0</v>
      </c>
      <c r="W861" s="166">
        <f>VLOOKUP(L861,Schnitt5!L:P,2,0)</f>
        <v>0</v>
      </c>
      <c r="X861" s="166">
        <f>VLOOKUP(L861,Schnitt6!L:P,2,0)</f>
        <v>0</v>
      </c>
      <c r="AA861" s="166">
        <f>VLOOKUP(L861,Schnitt1!L:P,3,0)</f>
        <v>0</v>
      </c>
      <c r="AB861" s="166">
        <f>VLOOKUP(L861,Schnitt2!L:P,3,0)</f>
        <v>0</v>
      </c>
      <c r="AC861" s="166">
        <f>VLOOKUP(L861,Schnitt3!L:P,3,0)</f>
        <v>0</v>
      </c>
      <c r="AD861" s="166">
        <f>VLOOKUP(L861,Schnitt4!L:P,3,0)</f>
        <v>0</v>
      </c>
      <c r="AE861" s="166">
        <f>VLOOKUP(L861,Schnitt5!L:P,3,0)</f>
        <v>0</v>
      </c>
      <c r="AF861" s="166">
        <f>VLOOKUP(L861,Schnitt6!L:P,3,0)</f>
        <v>0</v>
      </c>
    </row>
    <row r="862" spans="12:32" x14ac:dyDescent="0.25">
      <c r="L862" s="264">
        <f>Member!A862</f>
        <v>10080</v>
      </c>
      <c r="M862" s="166">
        <f t="shared" si="62"/>
        <v>0</v>
      </c>
      <c r="N862" s="166">
        <f t="shared" si="63"/>
        <v>0</v>
      </c>
      <c r="O862" s="166">
        <f t="shared" si="64"/>
        <v>0</v>
      </c>
      <c r="P862" s="166">
        <f t="shared" si="65"/>
        <v>49</v>
      </c>
      <c r="S862" s="166">
        <f>VLOOKUP(L862,Schnitt1!L:P,2,0)</f>
        <v>0</v>
      </c>
      <c r="T862" s="166">
        <f>VLOOKUP(L862,Schnitt2!L:P,2,0)</f>
        <v>0</v>
      </c>
      <c r="U862" s="166">
        <f>VLOOKUP(L862,Schnitt3!L:P,2,0)</f>
        <v>0</v>
      </c>
      <c r="V862" s="166">
        <f>VLOOKUP(L862,Schnitt4!L:P,2,0)</f>
        <v>0</v>
      </c>
      <c r="W862" s="166">
        <f>VLOOKUP(L862,Schnitt5!L:P,2,0)</f>
        <v>0</v>
      </c>
      <c r="X862" s="166">
        <f>VLOOKUP(L862,Schnitt6!L:P,2,0)</f>
        <v>0</v>
      </c>
      <c r="AA862" s="166">
        <f>VLOOKUP(L862,Schnitt1!L:P,3,0)</f>
        <v>0</v>
      </c>
      <c r="AB862" s="166">
        <f>VLOOKUP(L862,Schnitt2!L:P,3,0)</f>
        <v>0</v>
      </c>
      <c r="AC862" s="166">
        <f>VLOOKUP(L862,Schnitt3!L:P,3,0)</f>
        <v>0</v>
      </c>
      <c r="AD862" s="166">
        <f>VLOOKUP(L862,Schnitt4!L:P,3,0)</f>
        <v>0</v>
      </c>
      <c r="AE862" s="166">
        <f>VLOOKUP(L862,Schnitt5!L:P,3,0)</f>
        <v>0</v>
      </c>
      <c r="AF862" s="166">
        <f>VLOOKUP(L862,Schnitt6!L:P,3,0)</f>
        <v>0</v>
      </c>
    </row>
    <row r="863" spans="12:32" x14ac:dyDescent="0.25">
      <c r="L863" s="264">
        <f>Member!A863</f>
        <v>38863</v>
      </c>
      <c r="M863" s="166">
        <f t="shared" si="62"/>
        <v>0</v>
      </c>
      <c r="N863" s="166">
        <f t="shared" si="63"/>
        <v>0</v>
      </c>
      <c r="O863" s="166">
        <f t="shared" si="64"/>
        <v>0</v>
      </c>
      <c r="P863" s="166">
        <f t="shared" si="65"/>
        <v>49</v>
      </c>
      <c r="S863" s="166">
        <f>VLOOKUP(L863,Schnitt1!L:P,2,0)</f>
        <v>0</v>
      </c>
      <c r="T863" s="166">
        <f>VLOOKUP(L863,Schnitt2!L:P,2,0)</f>
        <v>0</v>
      </c>
      <c r="U863" s="166">
        <f>VLOOKUP(L863,Schnitt3!L:P,2,0)</f>
        <v>0</v>
      </c>
      <c r="V863" s="166">
        <f>VLOOKUP(L863,Schnitt4!L:P,2,0)</f>
        <v>0</v>
      </c>
      <c r="W863" s="166">
        <f>VLOOKUP(L863,Schnitt5!L:P,2,0)</f>
        <v>0</v>
      </c>
      <c r="X863" s="166">
        <f>VLOOKUP(L863,Schnitt6!L:P,2,0)</f>
        <v>0</v>
      </c>
      <c r="AA863" s="166">
        <f>VLOOKUP(L863,Schnitt1!L:P,3,0)</f>
        <v>0</v>
      </c>
      <c r="AB863" s="166">
        <f>VLOOKUP(L863,Schnitt2!L:P,3,0)</f>
        <v>0</v>
      </c>
      <c r="AC863" s="166">
        <f>VLOOKUP(L863,Schnitt3!L:P,3,0)</f>
        <v>0</v>
      </c>
      <c r="AD863" s="166">
        <f>VLOOKUP(L863,Schnitt4!L:P,3,0)</f>
        <v>0</v>
      </c>
      <c r="AE863" s="166">
        <f>VLOOKUP(L863,Schnitt5!L:P,3,0)</f>
        <v>0</v>
      </c>
      <c r="AF863" s="166">
        <f>VLOOKUP(L863,Schnitt6!L:P,3,0)</f>
        <v>0</v>
      </c>
    </row>
    <row r="864" spans="12:32" x14ac:dyDescent="0.25">
      <c r="L864" s="264">
        <f>Member!A864</f>
        <v>38485</v>
      </c>
      <c r="M864" s="166">
        <f t="shared" si="62"/>
        <v>0</v>
      </c>
      <c r="N864" s="166">
        <f t="shared" si="63"/>
        <v>0</v>
      </c>
      <c r="O864" s="166">
        <f t="shared" si="64"/>
        <v>0</v>
      </c>
      <c r="P864" s="166">
        <f t="shared" si="65"/>
        <v>49</v>
      </c>
      <c r="S864" s="166">
        <f>VLOOKUP(L864,Schnitt1!L:P,2,0)</f>
        <v>0</v>
      </c>
      <c r="T864" s="166">
        <f>VLOOKUP(L864,Schnitt2!L:P,2,0)</f>
        <v>0</v>
      </c>
      <c r="U864" s="166">
        <f>VLOOKUP(L864,Schnitt3!L:P,2,0)</f>
        <v>0</v>
      </c>
      <c r="V864" s="166">
        <f>VLOOKUP(L864,Schnitt4!L:P,2,0)</f>
        <v>0</v>
      </c>
      <c r="W864" s="166">
        <f>VLOOKUP(L864,Schnitt5!L:P,2,0)</f>
        <v>0</v>
      </c>
      <c r="X864" s="166">
        <f>VLOOKUP(L864,Schnitt6!L:P,2,0)</f>
        <v>0</v>
      </c>
      <c r="AA864" s="166">
        <f>VLOOKUP(L864,Schnitt1!L:P,3,0)</f>
        <v>0</v>
      </c>
      <c r="AB864" s="166">
        <f>VLOOKUP(L864,Schnitt2!L:P,3,0)</f>
        <v>0</v>
      </c>
      <c r="AC864" s="166">
        <f>VLOOKUP(L864,Schnitt3!L:P,3,0)</f>
        <v>0</v>
      </c>
      <c r="AD864" s="166">
        <f>VLOOKUP(L864,Schnitt4!L:P,3,0)</f>
        <v>0</v>
      </c>
      <c r="AE864" s="166">
        <f>VLOOKUP(L864,Schnitt5!L:P,3,0)</f>
        <v>0</v>
      </c>
      <c r="AF864" s="166">
        <f>VLOOKUP(L864,Schnitt6!L:P,3,0)</f>
        <v>0</v>
      </c>
    </row>
    <row r="865" spans="12:32" x14ac:dyDescent="0.25">
      <c r="L865" s="264">
        <f>Member!A865</f>
        <v>10798</v>
      </c>
      <c r="M865" s="166">
        <f t="shared" si="62"/>
        <v>0</v>
      </c>
      <c r="N865" s="166">
        <f t="shared" si="63"/>
        <v>0</v>
      </c>
      <c r="O865" s="166">
        <f t="shared" si="64"/>
        <v>0</v>
      </c>
      <c r="P865" s="166">
        <f t="shared" si="65"/>
        <v>49</v>
      </c>
      <c r="S865" s="166">
        <f>VLOOKUP(L865,Schnitt1!L:P,2,0)</f>
        <v>0</v>
      </c>
      <c r="T865" s="166">
        <f>VLOOKUP(L865,Schnitt2!L:P,2,0)</f>
        <v>0</v>
      </c>
      <c r="U865" s="166">
        <f>VLOOKUP(L865,Schnitt3!L:P,2,0)</f>
        <v>0</v>
      </c>
      <c r="V865" s="166">
        <f>VLOOKUP(L865,Schnitt4!L:P,2,0)</f>
        <v>0</v>
      </c>
      <c r="W865" s="166">
        <f>VLOOKUP(L865,Schnitt5!L:P,2,0)</f>
        <v>0</v>
      </c>
      <c r="X865" s="166">
        <f>VLOOKUP(L865,Schnitt6!L:P,2,0)</f>
        <v>0</v>
      </c>
      <c r="AA865" s="166">
        <f>VLOOKUP(L865,Schnitt1!L:P,3,0)</f>
        <v>0</v>
      </c>
      <c r="AB865" s="166">
        <f>VLOOKUP(L865,Schnitt2!L:P,3,0)</f>
        <v>0</v>
      </c>
      <c r="AC865" s="166">
        <f>VLOOKUP(L865,Schnitt3!L:P,3,0)</f>
        <v>0</v>
      </c>
      <c r="AD865" s="166">
        <f>VLOOKUP(L865,Schnitt4!L:P,3,0)</f>
        <v>0</v>
      </c>
      <c r="AE865" s="166">
        <f>VLOOKUP(L865,Schnitt5!L:P,3,0)</f>
        <v>0</v>
      </c>
      <c r="AF865" s="166">
        <f>VLOOKUP(L865,Schnitt6!L:P,3,0)</f>
        <v>0</v>
      </c>
    </row>
    <row r="866" spans="12:32" x14ac:dyDescent="0.25">
      <c r="L866" s="264">
        <f>Member!A866</f>
        <v>38793</v>
      </c>
      <c r="M866" s="166">
        <f t="shared" si="62"/>
        <v>0</v>
      </c>
      <c r="N866" s="166">
        <f t="shared" si="63"/>
        <v>0</v>
      </c>
      <c r="O866" s="166">
        <f t="shared" si="64"/>
        <v>0</v>
      </c>
      <c r="P866" s="166">
        <f t="shared" si="65"/>
        <v>49</v>
      </c>
      <c r="S866" s="166">
        <f>VLOOKUP(L866,Schnitt1!L:P,2,0)</f>
        <v>0</v>
      </c>
      <c r="T866" s="166">
        <f>VLOOKUP(L866,Schnitt2!L:P,2,0)</f>
        <v>0</v>
      </c>
      <c r="U866" s="166">
        <f>VLOOKUP(L866,Schnitt3!L:P,2,0)</f>
        <v>0</v>
      </c>
      <c r="V866" s="166">
        <f>VLOOKUP(L866,Schnitt4!L:P,2,0)</f>
        <v>0</v>
      </c>
      <c r="W866" s="166">
        <f>VLOOKUP(L866,Schnitt5!L:P,2,0)</f>
        <v>0</v>
      </c>
      <c r="X866" s="166">
        <f>VLOOKUP(L866,Schnitt6!L:P,2,0)</f>
        <v>0</v>
      </c>
      <c r="AA866" s="166">
        <f>VLOOKUP(L866,Schnitt1!L:P,3,0)</f>
        <v>0</v>
      </c>
      <c r="AB866" s="166">
        <f>VLOOKUP(L866,Schnitt2!L:P,3,0)</f>
        <v>0</v>
      </c>
      <c r="AC866" s="166">
        <f>VLOOKUP(L866,Schnitt3!L:P,3,0)</f>
        <v>0</v>
      </c>
      <c r="AD866" s="166">
        <f>VLOOKUP(L866,Schnitt4!L:P,3,0)</f>
        <v>0</v>
      </c>
      <c r="AE866" s="166">
        <f>VLOOKUP(L866,Schnitt5!L:P,3,0)</f>
        <v>0</v>
      </c>
      <c r="AF866" s="166">
        <f>VLOOKUP(L866,Schnitt6!L:P,3,0)</f>
        <v>0</v>
      </c>
    </row>
    <row r="867" spans="12:32" x14ac:dyDescent="0.25">
      <c r="L867" s="264">
        <f>Member!A867</f>
        <v>25114</v>
      </c>
      <c r="M867" s="166">
        <f t="shared" si="62"/>
        <v>0</v>
      </c>
      <c r="N867" s="166">
        <f t="shared" si="63"/>
        <v>0</v>
      </c>
      <c r="O867" s="166">
        <f t="shared" si="64"/>
        <v>0</v>
      </c>
      <c r="P867" s="166">
        <f t="shared" si="65"/>
        <v>49</v>
      </c>
      <c r="S867" s="166">
        <f>VLOOKUP(L867,Schnitt1!L:P,2,0)</f>
        <v>0</v>
      </c>
      <c r="T867" s="166">
        <f>VLOOKUP(L867,Schnitt2!L:P,2,0)</f>
        <v>0</v>
      </c>
      <c r="U867" s="166">
        <f>VLOOKUP(L867,Schnitt3!L:P,2,0)</f>
        <v>0</v>
      </c>
      <c r="V867" s="166">
        <f>VLOOKUP(L867,Schnitt4!L:P,2,0)</f>
        <v>0</v>
      </c>
      <c r="W867" s="166">
        <f>VLOOKUP(L867,Schnitt5!L:P,2,0)</f>
        <v>0</v>
      </c>
      <c r="X867" s="166">
        <f>VLOOKUP(L867,Schnitt6!L:P,2,0)</f>
        <v>0</v>
      </c>
      <c r="AA867" s="166">
        <f>VLOOKUP(L867,Schnitt1!L:P,3,0)</f>
        <v>0</v>
      </c>
      <c r="AB867" s="166">
        <f>VLOOKUP(L867,Schnitt2!L:P,3,0)</f>
        <v>0</v>
      </c>
      <c r="AC867" s="166">
        <f>VLOOKUP(L867,Schnitt3!L:P,3,0)</f>
        <v>0</v>
      </c>
      <c r="AD867" s="166">
        <f>VLOOKUP(L867,Schnitt4!L:P,3,0)</f>
        <v>0</v>
      </c>
      <c r="AE867" s="166">
        <f>VLOOKUP(L867,Schnitt5!L:P,3,0)</f>
        <v>0</v>
      </c>
      <c r="AF867" s="166">
        <f>VLOOKUP(L867,Schnitt6!L:P,3,0)</f>
        <v>0</v>
      </c>
    </row>
    <row r="868" spans="12:32" x14ac:dyDescent="0.25">
      <c r="L868" s="264">
        <f>Member!A868</f>
        <v>38002</v>
      </c>
      <c r="M868" s="166">
        <f t="shared" si="62"/>
        <v>0</v>
      </c>
      <c r="N868" s="166">
        <f t="shared" si="63"/>
        <v>0</v>
      </c>
      <c r="O868" s="166">
        <f t="shared" si="64"/>
        <v>0</v>
      </c>
      <c r="P868" s="166">
        <f t="shared" si="65"/>
        <v>49</v>
      </c>
      <c r="S868" s="166">
        <f>VLOOKUP(L868,Schnitt1!L:P,2,0)</f>
        <v>0</v>
      </c>
      <c r="T868" s="166">
        <f>VLOOKUP(L868,Schnitt2!L:P,2,0)</f>
        <v>0</v>
      </c>
      <c r="U868" s="166">
        <f>VLOOKUP(L868,Schnitt3!L:P,2,0)</f>
        <v>0</v>
      </c>
      <c r="V868" s="166">
        <f>VLOOKUP(L868,Schnitt4!L:P,2,0)</f>
        <v>0</v>
      </c>
      <c r="W868" s="166">
        <f>VLOOKUP(L868,Schnitt5!L:P,2,0)</f>
        <v>0</v>
      </c>
      <c r="X868" s="166">
        <f>VLOOKUP(L868,Schnitt6!L:P,2,0)</f>
        <v>0</v>
      </c>
      <c r="AA868" s="166">
        <f>VLOOKUP(L868,Schnitt1!L:P,3,0)</f>
        <v>0</v>
      </c>
      <c r="AB868" s="166">
        <f>VLOOKUP(L868,Schnitt2!L:P,3,0)</f>
        <v>0</v>
      </c>
      <c r="AC868" s="166">
        <f>VLOOKUP(L868,Schnitt3!L:P,3,0)</f>
        <v>0</v>
      </c>
      <c r="AD868" s="166">
        <f>VLOOKUP(L868,Schnitt4!L:P,3,0)</f>
        <v>0</v>
      </c>
      <c r="AE868" s="166">
        <f>VLOOKUP(L868,Schnitt5!L:P,3,0)</f>
        <v>0</v>
      </c>
      <c r="AF868" s="166">
        <f>VLOOKUP(L868,Schnitt6!L:P,3,0)</f>
        <v>0</v>
      </c>
    </row>
    <row r="869" spans="12:32" x14ac:dyDescent="0.25">
      <c r="L869" s="264">
        <f>Member!A869</f>
        <v>38387</v>
      </c>
      <c r="M869" s="166">
        <f t="shared" si="62"/>
        <v>0</v>
      </c>
      <c r="N869" s="166">
        <f t="shared" si="63"/>
        <v>0</v>
      </c>
      <c r="O869" s="166">
        <f t="shared" si="64"/>
        <v>0</v>
      </c>
      <c r="P869" s="166">
        <f t="shared" si="65"/>
        <v>49</v>
      </c>
      <c r="S869" s="166">
        <f>VLOOKUP(L869,Schnitt1!L:P,2,0)</f>
        <v>0</v>
      </c>
      <c r="T869" s="166">
        <f>VLOOKUP(L869,Schnitt2!L:P,2,0)</f>
        <v>0</v>
      </c>
      <c r="U869" s="166">
        <f>VLOOKUP(L869,Schnitt3!L:P,2,0)</f>
        <v>0</v>
      </c>
      <c r="V869" s="166">
        <f>VLOOKUP(L869,Schnitt4!L:P,2,0)</f>
        <v>0</v>
      </c>
      <c r="W869" s="166">
        <f>VLOOKUP(L869,Schnitt5!L:P,2,0)</f>
        <v>0</v>
      </c>
      <c r="X869" s="166">
        <f>VLOOKUP(L869,Schnitt6!L:P,2,0)</f>
        <v>0</v>
      </c>
      <c r="AA869" s="166">
        <f>VLOOKUP(L869,Schnitt1!L:P,3,0)</f>
        <v>0</v>
      </c>
      <c r="AB869" s="166">
        <f>VLOOKUP(L869,Schnitt2!L:P,3,0)</f>
        <v>0</v>
      </c>
      <c r="AC869" s="166">
        <f>VLOOKUP(L869,Schnitt3!L:P,3,0)</f>
        <v>0</v>
      </c>
      <c r="AD869" s="166">
        <f>VLOOKUP(L869,Schnitt4!L:P,3,0)</f>
        <v>0</v>
      </c>
      <c r="AE869" s="166">
        <f>VLOOKUP(L869,Schnitt5!L:P,3,0)</f>
        <v>0</v>
      </c>
      <c r="AF869" s="166">
        <f>VLOOKUP(L869,Schnitt6!L:P,3,0)</f>
        <v>0</v>
      </c>
    </row>
    <row r="870" spans="12:32" x14ac:dyDescent="0.25">
      <c r="L870" s="264">
        <f>Member!A870</f>
        <v>38928</v>
      </c>
      <c r="M870" s="166">
        <f t="shared" si="62"/>
        <v>0</v>
      </c>
      <c r="N870" s="166">
        <f t="shared" si="63"/>
        <v>0</v>
      </c>
      <c r="O870" s="166">
        <f t="shared" si="64"/>
        <v>0</v>
      </c>
      <c r="P870" s="166">
        <f t="shared" si="65"/>
        <v>49</v>
      </c>
      <c r="S870" s="166">
        <f>VLOOKUP(L870,Schnitt1!L:P,2,0)</f>
        <v>0</v>
      </c>
      <c r="T870" s="166">
        <f>VLOOKUP(L870,Schnitt2!L:P,2,0)</f>
        <v>0</v>
      </c>
      <c r="U870" s="166">
        <f>VLOOKUP(L870,Schnitt3!L:P,2,0)</f>
        <v>0</v>
      </c>
      <c r="V870" s="166">
        <f>VLOOKUP(L870,Schnitt4!L:P,2,0)</f>
        <v>0</v>
      </c>
      <c r="W870" s="166">
        <f>VLOOKUP(L870,Schnitt5!L:P,2,0)</f>
        <v>0</v>
      </c>
      <c r="X870" s="166">
        <f>VLOOKUP(L870,Schnitt6!L:P,2,0)</f>
        <v>0</v>
      </c>
      <c r="AA870" s="166">
        <f>VLOOKUP(L870,Schnitt1!L:P,3,0)</f>
        <v>0</v>
      </c>
      <c r="AB870" s="166">
        <f>VLOOKUP(L870,Schnitt2!L:P,3,0)</f>
        <v>0</v>
      </c>
      <c r="AC870" s="166">
        <f>VLOOKUP(L870,Schnitt3!L:P,3,0)</f>
        <v>0</v>
      </c>
      <c r="AD870" s="166">
        <f>VLOOKUP(L870,Schnitt4!L:P,3,0)</f>
        <v>0</v>
      </c>
      <c r="AE870" s="166">
        <f>VLOOKUP(L870,Schnitt5!L:P,3,0)</f>
        <v>0</v>
      </c>
      <c r="AF870" s="166">
        <f>VLOOKUP(L870,Schnitt6!L:P,3,0)</f>
        <v>0</v>
      </c>
    </row>
    <row r="871" spans="12:32" x14ac:dyDescent="0.25">
      <c r="L871" s="264">
        <f>Member!A871</f>
        <v>3316</v>
      </c>
      <c r="M871" s="166">
        <f t="shared" si="62"/>
        <v>0</v>
      </c>
      <c r="N871" s="166">
        <f t="shared" si="63"/>
        <v>0</v>
      </c>
      <c r="O871" s="166">
        <f t="shared" si="64"/>
        <v>0</v>
      </c>
      <c r="P871" s="166">
        <f t="shared" si="65"/>
        <v>49</v>
      </c>
      <c r="S871" s="166">
        <f>VLOOKUP(L871,Schnitt1!L:P,2,0)</f>
        <v>0</v>
      </c>
      <c r="T871" s="166">
        <f>VLOOKUP(L871,Schnitt2!L:P,2,0)</f>
        <v>0</v>
      </c>
      <c r="U871" s="166">
        <f>VLOOKUP(L871,Schnitt3!L:P,2,0)</f>
        <v>0</v>
      </c>
      <c r="V871" s="166">
        <f>VLOOKUP(L871,Schnitt4!L:P,2,0)</f>
        <v>0</v>
      </c>
      <c r="W871" s="166">
        <f>VLOOKUP(L871,Schnitt5!L:P,2,0)</f>
        <v>0</v>
      </c>
      <c r="X871" s="166">
        <f>VLOOKUP(L871,Schnitt6!L:P,2,0)</f>
        <v>0</v>
      </c>
      <c r="AA871" s="166">
        <f>VLOOKUP(L871,Schnitt1!L:P,3,0)</f>
        <v>0</v>
      </c>
      <c r="AB871" s="166">
        <f>VLOOKUP(L871,Schnitt2!L:P,3,0)</f>
        <v>0</v>
      </c>
      <c r="AC871" s="166">
        <f>VLOOKUP(L871,Schnitt3!L:P,3,0)</f>
        <v>0</v>
      </c>
      <c r="AD871" s="166">
        <f>VLOOKUP(L871,Schnitt4!L:P,3,0)</f>
        <v>0</v>
      </c>
      <c r="AE871" s="166">
        <f>VLOOKUP(L871,Schnitt5!L:P,3,0)</f>
        <v>0</v>
      </c>
      <c r="AF871" s="166">
        <f>VLOOKUP(L871,Schnitt6!L:P,3,0)</f>
        <v>0</v>
      </c>
    </row>
    <row r="872" spans="12:32" x14ac:dyDescent="0.25">
      <c r="L872" s="264">
        <f>Member!A872</f>
        <v>7591</v>
      </c>
      <c r="M872" s="166">
        <f t="shared" si="62"/>
        <v>0</v>
      </c>
      <c r="N872" s="166">
        <f t="shared" si="63"/>
        <v>0</v>
      </c>
      <c r="O872" s="166">
        <f t="shared" si="64"/>
        <v>0</v>
      </c>
      <c r="P872" s="166">
        <f t="shared" si="65"/>
        <v>49</v>
      </c>
      <c r="S872" s="166">
        <f>VLOOKUP(L872,Schnitt1!L:P,2,0)</f>
        <v>0</v>
      </c>
      <c r="T872" s="166">
        <f>VLOOKUP(L872,Schnitt2!L:P,2,0)</f>
        <v>0</v>
      </c>
      <c r="U872" s="166">
        <f>VLOOKUP(L872,Schnitt3!L:P,2,0)</f>
        <v>0</v>
      </c>
      <c r="V872" s="166">
        <f>VLOOKUP(L872,Schnitt4!L:P,2,0)</f>
        <v>0</v>
      </c>
      <c r="W872" s="166">
        <f>VLOOKUP(L872,Schnitt5!L:P,2,0)</f>
        <v>0</v>
      </c>
      <c r="X872" s="166">
        <f>VLOOKUP(L872,Schnitt6!L:P,2,0)</f>
        <v>0</v>
      </c>
      <c r="AA872" s="166">
        <f>VLOOKUP(L872,Schnitt1!L:P,3,0)</f>
        <v>0</v>
      </c>
      <c r="AB872" s="166">
        <f>VLOOKUP(L872,Schnitt2!L:P,3,0)</f>
        <v>0</v>
      </c>
      <c r="AC872" s="166">
        <f>VLOOKUP(L872,Schnitt3!L:P,3,0)</f>
        <v>0</v>
      </c>
      <c r="AD872" s="166">
        <f>VLOOKUP(L872,Schnitt4!L:P,3,0)</f>
        <v>0</v>
      </c>
      <c r="AE872" s="166">
        <f>VLOOKUP(L872,Schnitt5!L:P,3,0)</f>
        <v>0</v>
      </c>
      <c r="AF872" s="166">
        <f>VLOOKUP(L872,Schnitt6!L:P,3,0)</f>
        <v>0</v>
      </c>
    </row>
    <row r="873" spans="12:32" x14ac:dyDescent="0.25">
      <c r="L873" s="264">
        <f>Member!A873</f>
        <v>7592</v>
      </c>
      <c r="M873" s="166">
        <f t="shared" si="62"/>
        <v>0</v>
      </c>
      <c r="N873" s="166">
        <f t="shared" si="63"/>
        <v>0</v>
      </c>
      <c r="O873" s="166">
        <f t="shared" si="64"/>
        <v>0</v>
      </c>
      <c r="P873" s="166">
        <f t="shared" si="65"/>
        <v>49</v>
      </c>
      <c r="S873" s="166">
        <f>VLOOKUP(L873,Schnitt1!L:P,2,0)</f>
        <v>0</v>
      </c>
      <c r="T873" s="166">
        <f>VLOOKUP(L873,Schnitt2!L:P,2,0)</f>
        <v>0</v>
      </c>
      <c r="U873" s="166">
        <f>VLOOKUP(L873,Schnitt3!L:P,2,0)</f>
        <v>0</v>
      </c>
      <c r="V873" s="166">
        <f>VLOOKUP(L873,Schnitt4!L:P,2,0)</f>
        <v>0</v>
      </c>
      <c r="W873" s="166">
        <f>VLOOKUP(L873,Schnitt5!L:P,2,0)</f>
        <v>0</v>
      </c>
      <c r="X873" s="166">
        <f>VLOOKUP(L873,Schnitt6!L:P,2,0)</f>
        <v>0</v>
      </c>
      <c r="AA873" s="166">
        <f>VLOOKUP(L873,Schnitt1!L:P,3,0)</f>
        <v>0</v>
      </c>
      <c r="AB873" s="166">
        <f>VLOOKUP(L873,Schnitt2!L:P,3,0)</f>
        <v>0</v>
      </c>
      <c r="AC873" s="166">
        <f>VLOOKUP(L873,Schnitt3!L:P,3,0)</f>
        <v>0</v>
      </c>
      <c r="AD873" s="166">
        <f>VLOOKUP(L873,Schnitt4!L:P,3,0)</f>
        <v>0</v>
      </c>
      <c r="AE873" s="166">
        <f>VLOOKUP(L873,Schnitt5!L:P,3,0)</f>
        <v>0</v>
      </c>
      <c r="AF873" s="166">
        <f>VLOOKUP(L873,Schnitt6!L:P,3,0)</f>
        <v>0</v>
      </c>
    </row>
    <row r="874" spans="12:32" x14ac:dyDescent="0.25">
      <c r="L874" s="264">
        <f>Member!A874</f>
        <v>7593</v>
      </c>
      <c r="M874" s="166">
        <f t="shared" si="62"/>
        <v>732</v>
      </c>
      <c r="N874" s="166">
        <f t="shared" si="63"/>
        <v>4</v>
      </c>
      <c r="O874" s="166">
        <f t="shared" si="64"/>
        <v>182.99999912600001</v>
      </c>
      <c r="P874" s="166">
        <f t="shared" si="65"/>
        <v>14</v>
      </c>
      <c r="S874" s="166">
        <f>VLOOKUP(L874,Schnitt1!L:P,2,0)</f>
        <v>732</v>
      </c>
      <c r="T874" s="166">
        <f>VLOOKUP(L874,Schnitt2!L:P,2,0)</f>
        <v>0</v>
      </c>
      <c r="U874" s="166">
        <f>VLOOKUP(L874,Schnitt3!L:P,2,0)</f>
        <v>0</v>
      </c>
      <c r="V874" s="166">
        <f>VLOOKUP(L874,Schnitt4!L:P,2,0)</f>
        <v>0</v>
      </c>
      <c r="W874" s="166">
        <f>VLOOKUP(L874,Schnitt5!L:P,2,0)</f>
        <v>0</v>
      </c>
      <c r="X874" s="166">
        <f>VLOOKUP(L874,Schnitt6!L:P,2,0)</f>
        <v>0</v>
      </c>
      <c r="AA874" s="166">
        <f>VLOOKUP(L874,Schnitt1!L:P,3,0)</f>
        <v>4</v>
      </c>
      <c r="AB874" s="166">
        <f>VLOOKUP(L874,Schnitt2!L:P,3,0)</f>
        <v>0</v>
      </c>
      <c r="AC874" s="166">
        <f>VLOOKUP(L874,Schnitt3!L:P,3,0)</f>
        <v>0</v>
      </c>
      <c r="AD874" s="166">
        <f>VLOOKUP(L874,Schnitt4!L:P,3,0)</f>
        <v>0</v>
      </c>
      <c r="AE874" s="166">
        <f>VLOOKUP(L874,Schnitt5!L:P,3,0)</f>
        <v>0</v>
      </c>
      <c r="AF874" s="166">
        <f>VLOOKUP(L874,Schnitt6!L:P,3,0)</f>
        <v>0</v>
      </c>
    </row>
    <row r="875" spans="12:32" x14ac:dyDescent="0.25">
      <c r="L875" s="264">
        <f>Member!A875</f>
        <v>7539</v>
      </c>
      <c r="M875" s="166">
        <f t="shared" si="62"/>
        <v>0</v>
      </c>
      <c r="N875" s="166">
        <f t="shared" si="63"/>
        <v>0</v>
      </c>
      <c r="O875" s="166">
        <f t="shared" si="64"/>
        <v>0</v>
      </c>
      <c r="P875" s="166">
        <f t="shared" si="65"/>
        <v>49</v>
      </c>
      <c r="S875" s="166">
        <f>VLOOKUP(L875,Schnitt1!L:P,2,0)</f>
        <v>0</v>
      </c>
      <c r="T875" s="166">
        <f>VLOOKUP(L875,Schnitt2!L:P,2,0)</f>
        <v>0</v>
      </c>
      <c r="U875" s="166">
        <f>VLOOKUP(L875,Schnitt3!L:P,2,0)</f>
        <v>0</v>
      </c>
      <c r="V875" s="166">
        <f>VLOOKUP(L875,Schnitt4!L:P,2,0)</f>
        <v>0</v>
      </c>
      <c r="W875" s="166">
        <f>VLOOKUP(L875,Schnitt5!L:P,2,0)</f>
        <v>0</v>
      </c>
      <c r="X875" s="166">
        <f>VLOOKUP(L875,Schnitt6!L:P,2,0)</f>
        <v>0</v>
      </c>
      <c r="AA875" s="166">
        <f>VLOOKUP(L875,Schnitt1!L:P,3,0)</f>
        <v>0</v>
      </c>
      <c r="AB875" s="166">
        <f>VLOOKUP(L875,Schnitt2!L:P,3,0)</f>
        <v>0</v>
      </c>
      <c r="AC875" s="166">
        <f>VLOOKUP(L875,Schnitt3!L:P,3,0)</f>
        <v>0</v>
      </c>
      <c r="AD875" s="166">
        <f>VLOOKUP(L875,Schnitt4!L:P,3,0)</f>
        <v>0</v>
      </c>
      <c r="AE875" s="166">
        <f>VLOOKUP(L875,Schnitt5!L:P,3,0)</f>
        <v>0</v>
      </c>
      <c r="AF875" s="166">
        <f>VLOOKUP(L875,Schnitt6!L:P,3,0)</f>
        <v>0</v>
      </c>
    </row>
    <row r="876" spans="12:32" x14ac:dyDescent="0.25">
      <c r="L876" s="264">
        <f>Member!A876</f>
        <v>7598</v>
      </c>
      <c r="M876" s="166">
        <f t="shared" si="62"/>
        <v>0</v>
      </c>
      <c r="N876" s="166">
        <f t="shared" si="63"/>
        <v>0</v>
      </c>
      <c r="O876" s="166">
        <f t="shared" si="64"/>
        <v>0</v>
      </c>
      <c r="P876" s="166">
        <f t="shared" si="65"/>
        <v>49</v>
      </c>
      <c r="S876" s="166">
        <f>VLOOKUP(L876,Schnitt1!L:P,2,0)</f>
        <v>0</v>
      </c>
      <c r="T876" s="166">
        <f>VLOOKUP(L876,Schnitt2!L:P,2,0)</f>
        <v>0</v>
      </c>
      <c r="U876" s="166">
        <f>VLOOKUP(L876,Schnitt3!L:P,2,0)</f>
        <v>0</v>
      </c>
      <c r="V876" s="166">
        <f>VLOOKUP(L876,Schnitt4!L:P,2,0)</f>
        <v>0</v>
      </c>
      <c r="W876" s="166">
        <f>VLOOKUP(L876,Schnitt5!L:P,2,0)</f>
        <v>0</v>
      </c>
      <c r="X876" s="166">
        <f>VLOOKUP(L876,Schnitt6!L:P,2,0)</f>
        <v>0</v>
      </c>
      <c r="AA876" s="166">
        <f>VLOOKUP(L876,Schnitt1!L:P,3,0)</f>
        <v>0</v>
      </c>
      <c r="AB876" s="166">
        <f>VLOOKUP(L876,Schnitt2!L:P,3,0)</f>
        <v>0</v>
      </c>
      <c r="AC876" s="166">
        <f>VLOOKUP(L876,Schnitt3!L:P,3,0)</f>
        <v>0</v>
      </c>
      <c r="AD876" s="166">
        <f>VLOOKUP(L876,Schnitt4!L:P,3,0)</f>
        <v>0</v>
      </c>
      <c r="AE876" s="166">
        <f>VLOOKUP(L876,Schnitt5!L:P,3,0)</f>
        <v>0</v>
      </c>
      <c r="AF876" s="166">
        <f>VLOOKUP(L876,Schnitt6!L:P,3,0)</f>
        <v>0</v>
      </c>
    </row>
    <row r="877" spans="12:32" x14ac:dyDescent="0.25">
      <c r="L877" s="264">
        <f>Member!A877</f>
        <v>7574</v>
      </c>
      <c r="M877" s="166">
        <f t="shared" si="62"/>
        <v>0</v>
      </c>
      <c r="N877" s="166">
        <f t="shared" si="63"/>
        <v>0</v>
      </c>
      <c r="O877" s="166">
        <f t="shared" si="64"/>
        <v>0</v>
      </c>
      <c r="P877" s="166">
        <f t="shared" si="65"/>
        <v>49</v>
      </c>
      <c r="S877" s="166">
        <f>VLOOKUP(L877,Schnitt1!L:P,2,0)</f>
        <v>0</v>
      </c>
      <c r="T877" s="166">
        <f>VLOOKUP(L877,Schnitt2!L:P,2,0)</f>
        <v>0</v>
      </c>
      <c r="U877" s="166">
        <f>VLOOKUP(L877,Schnitt3!L:P,2,0)</f>
        <v>0</v>
      </c>
      <c r="V877" s="166">
        <f>VLOOKUP(L877,Schnitt4!L:P,2,0)</f>
        <v>0</v>
      </c>
      <c r="W877" s="166">
        <f>VLOOKUP(L877,Schnitt5!L:P,2,0)</f>
        <v>0</v>
      </c>
      <c r="X877" s="166">
        <f>VLOOKUP(L877,Schnitt6!L:P,2,0)</f>
        <v>0</v>
      </c>
      <c r="AA877" s="166">
        <f>VLOOKUP(L877,Schnitt1!L:P,3,0)</f>
        <v>0</v>
      </c>
      <c r="AB877" s="166">
        <f>VLOOKUP(L877,Schnitt2!L:P,3,0)</f>
        <v>0</v>
      </c>
      <c r="AC877" s="166">
        <f>VLOOKUP(L877,Schnitt3!L:P,3,0)</f>
        <v>0</v>
      </c>
      <c r="AD877" s="166">
        <f>VLOOKUP(L877,Schnitt4!L:P,3,0)</f>
        <v>0</v>
      </c>
      <c r="AE877" s="166">
        <f>VLOOKUP(L877,Schnitt5!L:P,3,0)</f>
        <v>0</v>
      </c>
      <c r="AF877" s="166">
        <f>VLOOKUP(L877,Schnitt6!L:P,3,0)</f>
        <v>0</v>
      </c>
    </row>
    <row r="878" spans="12:32" x14ac:dyDescent="0.25">
      <c r="L878" s="264">
        <f>Member!A878</f>
        <v>16856</v>
      </c>
      <c r="M878" s="166">
        <f t="shared" si="62"/>
        <v>0</v>
      </c>
      <c r="N878" s="166">
        <f t="shared" si="63"/>
        <v>0</v>
      </c>
      <c r="O878" s="166">
        <f t="shared" si="64"/>
        <v>0</v>
      </c>
      <c r="P878" s="166">
        <f t="shared" si="65"/>
        <v>49</v>
      </c>
      <c r="S878" s="166">
        <f>VLOOKUP(L878,Schnitt1!L:P,2,0)</f>
        <v>0</v>
      </c>
      <c r="T878" s="166">
        <f>VLOOKUP(L878,Schnitt2!L:P,2,0)</f>
        <v>0</v>
      </c>
      <c r="U878" s="166">
        <f>VLOOKUP(L878,Schnitt3!L:P,2,0)</f>
        <v>0</v>
      </c>
      <c r="V878" s="166">
        <f>VLOOKUP(L878,Schnitt4!L:P,2,0)</f>
        <v>0</v>
      </c>
      <c r="W878" s="166">
        <f>VLOOKUP(L878,Schnitt5!L:P,2,0)</f>
        <v>0</v>
      </c>
      <c r="X878" s="166">
        <f>VLOOKUP(L878,Schnitt6!L:P,2,0)</f>
        <v>0</v>
      </c>
      <c r="AA878" s="166">
        <f>VLOOKUP(L878,Schnitt1!L:P,3,0)</f>
        <v>0</v>
      </c>
      <c r="AB878" s="166">
        <f>VLOOKUP(L878,Schnitt2!L:P,3,0)</f>
        <v>0</v>
      </c>
      <c r="AC878" s="166">
        <f>VLOOKUP(L878,Schnitt3!L:P,3,0)</f>
        <v>0</v>
      </c>
      <c r="AD878" s="166">
        <f>VLOOKUP(L878,Schnitt4!L:P,3,0)</f>
        <v>0</v>
      </c>
      <c r="AE878" s="166">
        <f>VLOOKUP(L878,Schnitt5!L:P,3,0)</f>
        <v>0</v>
      </c>
      <c r="AF878" s="166">
        <f>VLOOKUP(L878,Schnitt6!L:P,3,0)</f>
        <v>0</v>
      </c>
    </row>
    <row r="879" spans="12:32" x14ac:dyDescent="0.25">
      <c r="L879" s="264">
        <f>Member!A879</f>
        <v>16879</v>
      </c>
      <c r="M879" s="166">
        <f t="shared" si="62"/>
        <v>0</v>
      </c>
      <c r="N879" s="166">
        <f t="shared" si="63"/>
        <v>0</v>
      </c>
      <c r="O879" s="166">
        <f t="shared" si="64"/>
        <v>0</v>
      </c>
      <c r="P879" s="166">
        <f t="shared" si="65"/>
        <v>49</v>
      </c>
      <c r="S879" s="166">
        <f>VLOOKUP(L879,Schnitt1!L:P,2,0)</f>
        <v>0</v>
      </c>
      <c r="T879" s="166">
        <f>VLOOKUP(L879,Schnitt2!L:P,2,0)</f>
        <v>0</v>
      </c>
      <c r="U879" s="166">
        <f>VLOOKUP(L879,Schnitt3!L:P,2,0)</f>
        <v>0</v>
      </c>
      <c r="V879" s="166">
        <f>VLOOKUP(L879,Schnitt4!L:P,2,0)</f>
        <v>0</v>
      </c>
      <c r="W879" s="166">
        <f>VLOOKUP(L879,Schnitt5!L:P,2,0)</f>
        <v>0</v>
      </c>
      <c r="X879" s="166">
        <f>VLOOKUP(L879,Schnitt6!L:P,2,0)</f>
        <v>0</v>
      </c>
      <c r="AA879" s="166">
        <f>VLOOKUP(L879,Schnitt1!L:P,3,0)</f>
        <v>0</v>
      </c>
      <c r="AB879" s="166">
        <f>VLOOKUP(L879,Schnitt2!L:P,3,0)</f>
        <v>0</v>
      </c>
      <c r="AC879" s="166">
        <f>VLOOKUP(L879,Schnitt3!L:P,3,0)</f>
        <v>0</v>
      </c>
      <c r="AD879" s="166">
        <f>VLOOKUP(L879,Schnitt4!L:P,3,0)</f>
        <v>0</v>
      </c>
      <c r="AE879" s="166">
        <f>VLOOKUP(L879,Schnitt5!L:P,3,0)</f>
        <v>0</v>
      </c>
      <c r="AF879" s="166">
        <f>VLOOKUP(L879,Schnitt6!L:P,3,0)</f>
        <v>0</v>
      </c>
    </row>
    <row r="880" spans="12:32" x14ac:dyDescent="0.25">
      <c r="L880" s="264">
        <f>Member!A880</f>
        <v>38748</v>
      </c>
      <c r="M880" s="166">
        <f t="shared" si="62"/>
        <v>0</v>
      </c>
      <c r="N880" s="166">
        <f t="shared" si="63"/>
        <v>0</v>
      </c>
      <c r="O880" s="166">
        <f t="shared" si="64"/>
        <v>0</v>
      </c>
      <c r="P880" s="166">
        <f t="shared" si="65"/>
        <v>49</v>
      </c>
      <c r="S880" s="166">
        <f>VLOOKUP(L880,Schnitt1!L:P,2,0)</f>
        <v>0</v>
      </c>
      <c r="T880" s="166">
        <f>VLOOKUP(L880,Schnitt2!L:P,2,0)</f>
        <v>0</v>
      </c>
      <c r="U880" s="166">
        <f>VLOOKUP(L880,Schnitt3!L:P,2,0)</f>
        <v>0</v>
      </c>
      <c r="V880" s="166">
        <f>VLOOKUP(L880,Schnitt4!L:P,2,0)</f>
        <v>0</v>
      </c>
      <c r="W880" s="166">
        <f>VLOOKUP(L880,Schnitt5!L:P,2,0)</f>
        <v>0</v>
      </c>
      <c r="X880" s="166">
        <f>VLOOKUP(L880,Schnitt6!L:P,2,0)</f>
        <v>0</v>
      </c>
      <c r="AA880" s="166">
        <f>VLOOKUP(L880,Schnitt1!L:P,3,0)</f>
        <v>0</v>
      </c>
      <c r="AB880" s="166">
        <f>VLOOKUP(L880,Schnitt2!L:P,3,0)</f>
        <v>0</v>
      </c>
      <c r="AC880" s="166">
        <f>VLOOKUP(L880,Schnitt3!L:P,3,0)</f>
        <v>0</v>
      </c>
      <c r="AD880" s="166">
        <f>VLOOKUP(L880,Schnitt4!L:P,3,0)</f>
        <v>0</v>
      </c>
      <c r="AE880" s="166">
        <f>VLOOKUP(L880,Schnitt5!L:P,3,0)</f>
        <v>0</v>
      </c>
      <c r="AF880" s="166">
        <f>VLOOKUP(L880,Schnitt6!L:P,3,0)</f>
        <v>0</v>
      </c>
    </row>
    <row r="881" spans="12:32" x14ac:dyDescent="0.25">
      <c r="L881" s="264">
        <f>Member!A881</f>
        <v>7575</v>
      </c>
      <c r="M881" s="166">
        <f t="shared" si="62"/>
        <v>0</v>
      </c>
      <c r="N881" s="166">
        <f t="shared" si="63"/>
        <v>0</v>
      </c>
      <c r="O881" s="166">
        <f t="shared" si="64"/>
        <v>0</v>
      </c>
      <c r="P881" s="166">
        <f t="shared" si="65"/>
        <v>49</v>
      </c>
      <c r="S881" s="166">
        <f>VLOOKUP(L881,Schnitt1!L:P,2,0)</f>
        <v>0</v>
      </c>
      <c r="T881" s="166">
        <f>VLOOKUP(L881,Schnitt2!L:P,2,0)</f>
        <v>0</v>
      </c>
      <c r="U881" s="166">
        <f>VLOOKUP(L881,Schnitt3!L:P,2,0)</f>
        <v>0</v>
      </c>
      <c r="V881" s="166">
        <f>VLOOKUP(L881,Schnitt4!L:P,2,0)</f>
        <v>0</v>
      </c>
      <c r="W881" s="166">
        <f>VLOOKUP(L881,Schnitt5!L:P,2,0)</f>
        <v>0</v>
      </c>
      <c r="X881" s="166">
        <f>VLOOKUP(L881,Schnitt6!L:P,2,0)</f>
        <v>0</v>
      </c>
      <c r="AA881" s="166">
        <f>VLOOKUP(L881,Schnitt1!L:P,3,0)</f>
        <v>0</v>
      </c>
      <c r="AB881" s="166">
        <f>VLOOKUP(L881,Schnitt2!L:P,3,0)</f>
        <v>0</v>
      </c>
      <c r="AC881" s="166">
        <f>VLOOKUP(L881,Schnitt3!L:P,3,0)</f>
        <v>0</v>
      </c>
      <c r="AD881" s="166">
        <f>VLOOKUP(L881,Schnitt4!L:P,3,0)</f>
        <v>0</v>
      </c>
      <c r="AE881" s="166">
        <f>VLOOKUP(L881,Schnitt5!L:P,3,0)</f>
        <v>0</v>
      </c>
      <c r="AF881" s="166">
        <f>VLOOKUP(L881,Schnitt6!L:P,3,0)</f>
        <v>0</v>
      </c>
    </row>
    <row r="882" spans="12:32" x14ac:dyDescent="0.25">
      <c r="L882" s="264">
        <f>Member!A882</f>
        <v>16679</v>
      </c>
      <c r="M882" s="166">
        <f t="shared" si="62"/>
        <v>0</v>
      </c>
      <c r="N882" s="166">
        <f t="shared" si="63"/>
        <v>0</v>
      </c>
      <c r="O882" s="166">
        <f t="shared" si="64"/>
        <v>0</v>
      </c>
      <c r="P882" s="166">
        <f t="shared" si="65"/>
        <v>49</v>
      </c>
      <c r="S882" s="166">
        <f>VLOOKUP(L882,Schnitt1!L:P,2,0)</f>
        <v>0</v>
      </c>
      <c r="T882" s="166">
        <f>VLOOKUP(L882,Schnitt2!L:P,2,0)</f>
        <v>0</v>
      </c>
      <c r="U882" s="166">
        <f>VLOOKUP(L882,Schnitt3!L:P,2,0)</f>
        <v>0</v>
      </c>
      <c r="V882" s="166">
        <f>VLOOKUP(L882,Schnitt4!L:P,2,0)</f>
        <v>0</v>
      </c>
      <c r="W882" s="166">
        <f>VLOOKUP(L882,Schnitt5!L:P,2,0)</f>
        <v>0</v>
      </c>
      <c r="X882" s="166">
        <f>VLOOKUP(L882,Schnitt6!L:P,2,0)</f>
        <v>0</v>
      </c>
      <c r="AA882" s="166">
        <f>VLOOKUP(L882,Schnitt1!L:P,3,0)</f>
        <v>0</v>
      </c>
      <c r="AB882" s="166">
        <f>VLOOKUP(L882,Schnitt2!L:P,3,0)</f>
        <v>0</v>
      </c>
      <c r="AC882" s="166">
        <f>VLOOKUP(L882,Schnitt3!L:P,3,0)</f>
        <v>0</v>
      </c>
      <c r="AD882" s="166">
        <f>VLOOKUP(L882,Schnitt4!L:P,3,0)</f>
        <v>0</v>
      </c>
      <c r="AE882" s="166">
        <f>VLOOKUP(L882,Schnitt5!L:P,3,0)</f>
        <v>0</v>
      </c>
      <c r="AF882" s="166">
        <f>VLOOKUP(L882,Schnitt6!L:P,3,0)</f>
        <v>0</v>
      </c>
    </row>
    <row r="883" spans="12:32" x14ac:dyDescent="0.25">
      <c r="L883" s="264">
        <f>Member!A883</f>
        <v>7595</v>
      </c>
      <c r="M883" s="166">
        <f t="shared" si="62"/>
        <v>0</v>
      </c>
      <c r="N883" s="166">
        <f t="shared" si="63"/>
        <v>0</v>
      </c>
      <c r="O883" s="166">
        <f t="shared" si="64"/>
        <v>0</v>
      </c>
      <c r="P883" s="166">
        <f t="shared" si="65"/>
        <v>49</v>
      </c>
      <c r="S883" s="166">
        <f>VLOOKUP(L883,Schnitt1!L:P,2,0)</f>
        <v>0</v>
      </c>
      <c r="T883" s="166">
        <f>VLOOKUP(L883,Schnitt2!L:P,2,0)</f>
        <v>0</v>
      </c>
      <c r="U883" s="166">
        <f>VLOOKUP(L883,Schnitt3!L:P,2,0)</f>
        <v>0</v>
      </c>
      <c r="V883" s="166">
        <f>VLOOKUP(L883,Schnitt4!L:P,2,0)</f>
        <v>0</v>
      </c>
      <c r="W883" s="166">
        <f>VLOOKUP(L883,Schnitt5!L:P,2,0)</f>
        <v>0</v>
      </c>
      <c r="X883" s="166">
        <f>VLOOKUP(L883,Schnitt6!L:P,2,0)</f>
        <v>0</v>
      </c>
      <c r="AA883" s="166">
        <f>VLOOKUP(L883,Schnitt1!L:P,3,0)</f>
        <v>0</v>
      </c>
      <c r="AB883" s="166">
        <f>VLOOKUP(L883,Schnitt2!L:P,3,0)</f>
        <v>0</v>
      </c>
      <c r="AC883" s="166">
        <f>VLOOKUP(L883,Schnitt3!L:P,3,0)</f>
        <v>0</v>
      </c>
      <c r="AD883" s="166">
        <f>VLOOKUP(L883,Schnitt4!L:P,3,0)</f>
        <v>0</v>
      </c>
      <c r="AE883" s="166">
        <f>VLOOKUP(L883,Schnitt5!L:P,3,0)</f>
        <v>0</v>
      </c>
      <c r="AF883" s="166">
        <f>VLOOKUP(L883,Schnitt6!L:P,3,0)</f>
        <v>0</v>
      </c>
    </row>
    <row r="884" spans="12:32" x14ac:dyDescent="0.25">
      <c r="L884" s="264">
        <f>Member!A884</f>
        <v>7024</v>
      </c>
      <c r="M884" s="166">
        <f t="shared" si="62"/>
        <v>0</v>
      </c>
      <c r="N884" s="166">
        <f t="shared" si="63"/>
        <v>0</v>
      </c>
      <c r="O884" s="166">
        <f t="shared" si="64"/>
        <v>0</v>
      </c>
      <c r="P884" s="166">
        <f t="shared" si="65"/>
        <v>49</v>
      </c>
      <c r="S884" s="166">
        <f>VLOOKUP(L884,Schnitt1!L:P,2,0)</f>
        <v>0</v>
      </c>
      <c r="T884" s="166">
        <f>VLOOKUP(L884,Schnitt2!L:P,2,0)</f>
        <v>0</v>
      </c>
      <c r="U884" s="166">
        <f>VLOOKUP(L884,Schnitt3!L:P,2,0)</f>
        <v>0</v>
      </c>
      <c r="V884" s="166">
        <f>VLOOKUP(L884,Schnitt4!L:P,2,0)</f>
        <v>0</v>
      </c>
      <c r="W884" s="166">
        <f>VLOOKUP(L884,Schnitt5!L:P,2,0)</f>
        <v>0</v>
      </c>
      <c r="X884" s="166">
        <f>VLOOKUP(L884,Schnitt6!L:P,2,0)</f>
        <v>0</v>
      </c>
      <c r="AA884" s="166">
        <f>VLOOKUP(L884,Schnitt1!L:P,3,0)</f>
        <v>0</v>
      </c>
      <c r="AB884" s="166">
        <f>VLOOKUP(L884,Schnitt2!L:P,3,0)</f>
        <v>0</v>
      </c>
      <c r="AC884" s="166">
        <f>VLOOKUP(L884,Schnitt3!L:P,3,0)</f>
        <v>0</v>
      </c>
      <c r="AD884" s="166">
        <f>VLOOKUP(L884,Schnitt4!L:P,3,0)</f>
        <v>0</v>
      </c>
      <c r="AE884" s="166">
        <f>VLOOKUP(L884,Schnitt5!L:P,3,0)</f>
        <v>0</v>
      </c>
      <c r="AF884" s="166">
        <f>VLOOKUP(L884,Schnitt6!L:P,3,0)</f>
        <v>0</v>
      </c>
    </row>
    <row r="885" spans="12:32" x14ac:dyDescent="0.25">
      <c r="L885" s="264">
        <f>Member!A885</f>
        <v>38546</v>
      </c>
      <c r="M885" s="166">
        <f t="shared" si="62"/>
        <v>0</v>
      </c>
      <c r="N885" s="166">
        <f t="shared" si="63"/>
        <v>0</v>
      </c>
      <c r="O885" s="166">
        <f t="shared" si="64"/>
        <v>0</v>
      </c>
      <c r="P885" s="166">
        <f t="shared" si="65"/>
        <v>49</v>
      </c>
      <c r="S885" s="166">
        <f>VLOOKUP(L885,Schnitt1!L:P,2,0)</f>
        <v>0</v>
      </c>
      <c r="T885" s="166">
        <f>VLOOKUP(L885,Schnitt2!L:P,2,0)</f>
        <v>0</v>
      </c>
      <c r="U885" s="166">
        <f>VLOOKUP(L885,Schnitt3!L:P,2,0)</f>
        <v>0</v>
      </c>
      <c r="V885" s="166">
        <f>VLOOKUP(L885,Schnitt4!L:P,2,0)</f>
        <v>0</v>
      </c>
      <c r="W885" s="166">
        <f>VLOOKUP(L885,Schnitt5!L:P,2,0)</f>
        <v>0</v>
      </c>
      <c r="X885" s="166">
        <f>VLOOKUP(L885,Schnitt6!L:P,2,0)</f>
        <v>0</v>
      </c>
      <c r="AA885" s="166">
        <f>VLOOKUP(L885,Schnitt1!L:P,3,0)</f>
        <v>0</v>
      </c>
      <c r="AB885" s="166">
        <f>VLOOKUP(L885,Schnitt2!L:P,3,0)</f>
        <v>0</v>
      </c>
      <c r="AC885" s="166">
        <f>VLOOKUP(L885,Schnitt3!L:P,3,0)</f>
        <v>0</v>
      </c>
      <c r="AD885" s="166">
        <f>VLOOKUP(L885,Schnitt4!L:P,3,0)</f>
        <v>0</v>
      </c>
      <c r="AE885" s="166">
        <f>VLOOKUP(L885,Schnitt5!L:P,3,0)</f>
        <v>0</v>
      </c>
      <c r="AF885" s="166">
        <f>VLOOKUP(L885,Schnitt6!L:P,3,0)</f>
        <v>0</v>
      </c>
    </row>
    <row r="886" spans="12:32" x14ac:dyDescent="0.25">
      <c r="L886" s="264">
        <f>Member!A886</f>
        <v>38708</v>
      </c>
      <c r="M886" s="166">
        <f t="shared" si="62"/>
        <v>0</v>
      </c>
      <c r="N886" s="166">
        <f t="shared" si="63"/>
        <v>0</v>
      </c>
      <c r="O886" s="166">
        <f t="shared" si="64"/>
        <v>0</v>
      </c>
      <c r="P886" s="166">
        <f t="shared" si="65"/>
        <v>49</v>
      </c>
      <c r="S886" s="166">
        <f>VLOOKUP(L886,Schnitt1!L:P,2,0)</f>
        <v>0</v>
      </c>
      <c r="T886" s="166">
        <f>VLOOKUP(L886,Schnitt2!L:P,2,0)</f>
        <v>0</v>
      </c>
      <c r="U886" s="166">
        <f>VLOOKUP(L886,Schnitt3!L:P,2,0)</f>
        <v>0</v>
      </c>
      <c r="V886" s="166">
        <f>VLOOKUP(L886,Schnitt4!L:P,2,0)</f>
        <v>0</v>
      </c>
      <c r="W886" s="166">
        <f>VLOOKUP(L886,Schnitt5!L:P,2,0)</f>
        <v>0</v>
      </c>
      <c r="X886" s="166">
        <f>VLOOKUP(L886,Schnitt6!L:P,2,0)</f>
        <v>0</v>
      </c>
      <c r="AA886" s="166">
        <f>VLOOKUP(L886,Schnitt1!L:P,3,0)</f>
        <v>0</v>
      </c>
      <c r="AB886" s="166">
        <f>VLOOKUP(L886,Schnitt2!L:P,3,0)</f>
        <v>0</v>
      </c>
      <c r="AC886" s="166">
        <f>VLOOKUP(L886,Schnitt3!L:P,3,0)</f>
        <v>0</v>
      </c>
      <c r="AD886" s="166">
        <f>VLOOKUP(L886,Schnitt4!L:P,3,0)</f>
        <v>0</v>
      </c>
      <c r="AE886" s="166">
        <f>VLOOKUP(L886,Schnitt5!L:P,3,0)</f>
        <v>0</v>
      </c>
      <c r="AF886" s="166">
        <f>VLOOKUP(L886,Schnitt6!L:P,3,0)</f>
        <v>0</v>
      </c>
    </row>
    <row r="887" spans="12:32" x14ac:dyDescent="0.25">
      <c r="L887" s="264">
        <f>Member!A887</f>
        <v>16912</v>
      </c>
      <c r="M887" s="166">
        <f t="shared" si="62"/>
        <v>1624</v>
      </c>
      <c r="N887" s="166">
        <f t="shared" si="63"/>
        <v>8</v>
      </c>
      <c r="O887" s="166">
        <f t="shared" si="64"/>
        <v>202.999999113</v>
      </c>
      <c r="P887" s="166">
        <f t="shared" si="65"/>
        <v>1</v>
      </c>
      <c r="S887" s="166">
        <f>VLOOKUP(L887,Schnitt1!L:P,2,0)</f>
        <v>1624</v>
      </c>
      <c r="T887" s="166">
        <f>VLOOKUP(L887,Schnitt2!L:P,2,0)</f>
        <v>0</v>
      </c>
      <c r="U887" s="166">
        <f>VLOOKUP(L887,Schnitt3!L:P,2,0)</f>
        <v>0</v>
      </c>
      <c r="V887" s="166">
        <f>VLOOKUP(L887,Schnitt4!L:P,2,0)</f>
        <v>0</v>
      </c>
      <c r="W887" s="166">
        <f>VLOOKUP(L887,Schnitt5!L:P,2,0)</f>
        <v>0</v>
      </c>
      <c r="X887" s="166">
        <f>VLOOKUP(L887,Schnitt6!L:P,2,0)</f>
        <v>0</v>
      </c>
      <c r="AA887" s="166">
        <f>VLOOKUP(L887,Schnitt1!L:P,3,0)</f>
        <v>8</v>
      </c>
      <c r="AB887" s="166">
        <f>VLOOKUP(L887,Schnitt2!L:P,3,0)</f>
        <v>0</v>
      </c>
      <c r="AC887" s="166">
        <f>VLOOKUP(L887,Schnitt3!L:P,3,0)</f>
        <v>0</v>
      </c>
      <c r="AD887" s="166">
        <f>VLOOKUP(L887,Schnitt4!L:P,3,0)</f>
        <v>0</v>
      </c>
      <c r="AE887" s="166">
        <f>VLOOKUP(L887,Schnitt5!L:P,3,0)</f>
        <v>0</v>
      </c>
      <c r="AF887" s="166">
        <f>VLOOKUP(L887,Schnitt6!L:P,3,0)</f>
        <v>0</v>
      </c>
    </row>
    <row r="888" spans="12:32" x14ac:dyDescent="0.25">
      <c r="L888" s="264">
        <f>Member!A888</f>
        <v>7867</v>
      </c>
      <c r="M888" s="166">
        <f t="shared" si="62"/>
        <v>930</v>
      </c>
      <c r="N888" s="166">
        <f t="shared" si="63"/>
        <v>5</v>
      </c>
      <c r="O888" s="166">
        <f t="shared" si="64"/>
        <v>185.99999911200001</v>
      </c>
      <c r="P888" s="166">
        <f t="shared" si="65"/>
        <v>12</v>
      </c>
      <c r="S888" s="166">
        <f>VLOOKUP(L888,Schnitt1!L:P,2,0)</f>
        <v>930</v>
      </c>
      <c r="T888" s="166">
        <f>VLOOKUP(L888,Schnitt2!L:P,2,0)</f>
        <v>0</v>
      </c>
      <c r="U888" s="166">
        <f>VLOOKUP(L888,Schnitt3!L:P,2,0)</f>
        <v>0</v>
      </c>
      <c r="V888" s="166">
        <f>VLOOKUP(L888,Schnitt4!L:P,2,0)</f>
        <v>0</v>
      </c>
      <c r="W888" s="166">
        <f>VLOOKUP(L888,Schnitt5!L:P,2,0)</f>
        <v>0</v>
      </c>
      <c r="X888" s="166">
        <f>VLOOKUP(L888,Schnitt6!L:P,2,0)</f>
        <v>0</v>
      </c>
      <c r="AA888" s="166">
        <f>VLOOKUP(L888,Schnitt1!L:P,3,0)</f>
        <v>5</v>
      </c>
      <c r="AB888" s="166">
        <f>VLOOKUP(L888,Schnitt2!L:P,3,0)</f>
        <v>0</v>
      </c>
      <c r="AC888" s="166">
        <f>VLOOKUP(L888,Schnitt3!L:P,3,0)</f>
        <v>0</v>
      </c>
      <c r="AD888" s="166">
        <f>VLOOKUP(L888,Schnitt4!L:P,3,0)</f>
        <v>0</v>
      </c>
      <c r="AE888" s="166">
        <f>VLOOKUP(L888,Schnitt5!L:P,3,0)</f>
        <v>0</v>
      </c>
      <c r="AF888" s="166">
        <f>VLOOKUP(L888,Schnitt6!L:P,3,0)</f>
        <v>0</v>
      </c>
    </row>
    <row r="889" spans="12:32" x14ac:dyDescent="0.25">
      <c r="L889" s="264">
        <f>Member!A889</f>
        <v>7885</v>
      </c>
      <c r="M889" s="166">
        <f t="shared" si="62"/>
        <v>1401</v>
      </c>
      <c r="N889" s="166">
        <f t="shared" si="63"/>
        <v>7</v>
      </c>
      <c r="O889" s="166">
        <f t="shared" si="64"/>
        <v>200.14285625385713</v>
      </c>
      <c r="P889" s="166">
        <f t="shared" si="65"/>
        <v>2</v>
      </c>
      <c r="S889" s="166">
        <f>VLOOKUP(L889,Schnitt1!L:P,2,0)</f>
        <v>1401</v>
      </c>
      <c r="T889" s="166">
        <f>VLOOKUP(L889,Schnitt2!L:P,2,0)</f>
        <v>0</v>
      </c>
      <c r="U889" s="166">
        <f>VLOOKUP(L889,Schnitt3!L:P,2,0)</f>
        <v>0</v>
      </c>
      <c r="V889" s="166">
        <f>VLOOKUP(L889,Schnitt4!L:P,2,0)</f>
        <v>0</v>
      </c>
      <c r="W889" s="166">
        <f>VLOOKUP(L889,Schnitt5!L:P,2,0)</f>
        <v>0</v>
      </c>
      <c r="X889" s="166">
        <f>VLOOKUP(L889,Schnitt6!L:P,2,0)</f>
        <v>0</v>
      </c>
      <c r="AA889" s="166">
        <f>VLOOKUP(L889,Schnitt1!L:P,3,0)</f>
        <v>7</v>
      </c>
      <c r="AB889" s="166">
        <f>VLOOKUP(L889,Schnitt2!L:P,3,0)</f>
        <v>0</v>
      </c>
      <c r="AC889" s="166">
        <f>VLOOKUP(L889,Schnitt3!L:P,3,0)</f>
        <v>0</v>
      </c>
      <c r="AD889" s="166">
        <f>VLOOKUP(L889,Schnitt4!L:P,3,0)</f>
        <v>0</v>
      </c>
      <c r="AE889" s="166">
        <f>VLOOKUP(L889,Schnitt5!L:P,3,0)</f>
        <v>0</v>
      </c>
      <c r="AF889" s="166">
        <f>VLOOKUP(L889,Schnitt6!L:P,3,0)</f>
        <v>0</v>
      </c>
    </row>
    <row r="890" spans="12:32" x14ac:dyDescent="0.25">
      <c r="L890" s="264">
        <f>Member!A890</f>
        <v>7578</v>
      </c>
      <c r="M890" s="166">
        <f t="shared" si="62"/>
        <v>0</v>
      </c>
      <c r="N890" s="166">
        <f t="shared" si="63"/>
        <v>0</v>
      </c>
      <c r="O890" s="166">
        <f t="shared" si="64"/>
        <v>0</v>
      </c>
      <c r="P890" s="166">
        <f t="shared" si="65"/>
        <v>49</v>
      </c>
      <c r="S890" s="166">
        <f>VLOOKUP(L890,Schnitt1!L:P,2,0)</f>
        <v>0</v>
      </c>
      <c r="T890" s="166">
        <f>VLOOKUP(L890,Schnitt2!L:P,2,0)</f>
        <v>0</v>
      </c>
      <c r="U890" s="166">
        <f>VLOOKUP(L890,Schnitt3!L:P,2,0)</f>
        <v>0</v>
      </c>
      <c r="V890" s="166">
        <f>VLOOKUP(L890,Schnitt4!L:P,2,0)</f>
        <v>0</v>
      </c>
      <c r="W890" s="166">
        <f>VLOOKUP(L890,Schnitt5!L:P,2,0)</f>
        <v>0</v>
      </c>
      <c r="X890" s="166">
        <f>VLOOKUP(L890,Schnitt6!L:P,2,0)</f>
        <v>0</v>
      </c>
      <c r="AA890" s="166">
        <f>VLOOKUP(L890,Schnitt1!L:P,3,0)</f>
        <v>0</v>
      </c>
      <c r="AB890" s="166">
        <f>VLOOKUP(L890,Schnitt2!L:P,3,0)</f>
        <v>0</v>
      </c>
      <c r="AC890" s="166">
        <f>VLOOKUP(L890,Schnitt3!L:P,3,0)</f>
        <v>0</v>
      </c>
      <c r="AD890" s="166">
        <f>VLOOKUP(L890,Schnitt4!L:P,3,0)</f>
        <v>0</v>
      </c>
      <c r="AE890" s="166">
        <f>VLOOKUP(L890,Schnitt5!L:P,3,0)</f>
        <v>0</v>
      </c>
      <c r="AF890" s="166">
        <f>VLOOKUP(L890,Schnitt6!L:P,3,0)</f>
        <v>0</v>
      </c>
    </row>
    <row r="891" spans="12:32" x14ac:dyDescent="0.25">
      <c r="L891" s="264">
        <f>Member!A891</f>
        <v>7341</v>
      </c>
      <c r="M891" s="166">
        <f t="shared" si="62"/>
        <v>0</v>
      </c>
      <c r="N891" s="166">
        <f t="shared" si="63"/>
        <v>0</v>
      </c>
      <c r="O891" s="166">
        <f t="shared" si="64"/>
        <v>0</v>
      </c>
      <c r="P891" s="166">
        <f t="shared" si="65"/>
        <v>49</v>
      </c>
      <c r="S891" s="166">
        <f>VLOOKUP(L891,Schnitt1!L:P,2,0)</f>
        <v>0</v>
      </c>
      <c r="T891" s="166">
        <f>VLOOKUP(L891,Schnitt2!L:P,2,0)</f>
        <v>0</v>
      </c>
      <c r="U891" s="166">
        <f>VLOOKUP(L891,Schnitt3!L:P,2,0)</f>
        <v>0</v>
      </c>
      <c r="V891" s="166">
        <f>VLOOKUP(L891,Schnitt4!L:P,2,0)</f>
        <v>0</v>
      </c>
      <c r="W891" s="166">
        <f>VLOOKUP(L891,Schnitt5!L:P,2,0)</f>
        <v>0</v>
      </c>
      <c r="X891" s="166">
        <f>VLOOKUP(L891,Schnitt6!L:P,2,0)</f>
        <v>0</v>
      </c>
      <c r="AA891" s="166">
        <f>VLOOKUP(L891,Schnitt1!L:P,3,0)</f>
        <v>0</v>
      </c>
      <c r="AB891" s="166">
        <f>VLOOKUP(L891,Schnitt2!L:P,3,0)</f>
        <v>0</v>
      </c>
      <c r="AC891" s="166">
        <f>VLOOKUP(L891,Schnitt3!L:P,3,0)</f>
        <v>0</v>
      </c>
      <c r="AD891" s="166">
        <f>VLOOKUP(L891,Schnitt4!L:P,3,0)</f>
        <v>0</v>
      </c>
      <c r="AE891" s="166">
        <f>VLOOKUP(L891,Schnitt5!L:P,3,0)</f>
        <v>0</v>
      </c>
      <c r="AF891" s="166">
        <f>VLOOKUP(L891,Schnitt6!L:P,3,0)</f>
        <v>0</v>
      </c>
    </row>
    <row r="892" spans="12:32" x14ac:dyDescent="0.25">
      <c r="L892" s="264">
        <f>Member!A892</f>
        <v>38327</v>
      </c>
      <c r="M892" s="166">
        <f t="shared" si="62"/>
        <v>0</v>
      </c>
      <c r="N892" s="166">
        <f t="shared" si="63"/>
        <v>0</v>
      </c>
      <c r="O892" s="166">
        <f t="shared" si="64"/>
        <v>0</v>
      </c>
      <c r="P892" s="166">
        <f t="shared" si="65"/>
        <v>49</v>
      </c>
      <c r="S892" s="166">
        <f>VLOOKUP(L892,Schnitt1!L:P,2,0)</f>
        <v>0</v>
      </c>
      <c r="T892" s="166">
        <f>VLOOKUP(L892,Schnitt2!L:P,2,0)</f>
        <v>0</v>
      </c>
      <c r="U892" s="166">
        <f>VLOOKUP(L892,Schnitt3!L:P,2,0)</f>
        <v>0</v>
      </c>
      <c r="V892" s="166">
        <f>VLOOKUP(L892,Schnitt4!L:P,2,0)</f>
        <v>0</v>
      </c>
      <c r="W892" s="166">
        <f>VLOOKUP(L892,Schnitt5!L:P,2,0)</f>
        <v>0</v>
      </c>
      <c r="X892" s="166">
        <f>VLOOKUP(L892,Schnitt6!L:P,2,0)</f>
        <v>0</v>
      </c>
      <c r="AA892" s="166">
        <f>VLOOKUP(L892,Schnitt1!L:P,3,0)</f>
        <v>0</v>
      </c>
      <c r="AB892" s="166">
        <f>VLOOKUP(L892,Schnitt2!L:P,3,0)</f>
        <v>0</v>
      </c>
      <c r="AC892" s="166">
        <f>VLOOKUP(L892,Schnitt3!L:P,3,0)</f>
        <v>0</v>
      </c>
      <c r="AD892" s="166">
        <f>VLOOKUP(L892,Schnitt4!L:P,3,0)</f>
        <v>0</v>
      </c>
      <c r="AE892" s="166">
        <f>VLOOKUP(L892,Schnitt5!L:P,3,0)</f>
        <v>0</v>
      </c>
      <c r="AF892" s="166">
        <f>VLOOKUP(L892,Schnitt6!L:P,3,0)</f>
        <v>0</v>
      </c>
    </row>
    <row r="893" spans="12:32" x14ac:dyDescent="0.25">
      <c r="L893" s="264">
        <f>Member!A893</f>
        <v>25213</v>
      </c>
      <c r="M893" s="166">
        <f t="shared" si="62"/>
        <v>0</v>
      </c>
      <c r="N893" s="166">
        <f t="shared" si="63"/>
        <v>0</v>
      </c>
      <c r="O893" s="166">
        <f t="shared" si="64"/>
        <v>0</v>
      </c>
      <c r="P893" s="166">
        <f t="shared" si="65"/>
        <v>49</v>
      </c>
      <c r="S893" s="166">
        <f>VLOOKUP(L893,Schnitt1!L:P,2,0)</f>
        <v>0</v>
      </c>
      <c r="T893" s="166">
        <f>VLOOKUP(L893,Schnitt2!L:P,2,0)</f>
        <v>0</v>
      </c>
      <c r="U893" s="166">
        <f>VLOOKUP(L893,Schnitt3!L:P,2,0)</f>
        <v>0</v>
      </c>
      <c r="V893" s="166">
        <f>VLOOKUP(L893,Schnitt4!L:P,2,0)</f>
        <v>0</v>
      </c>
      <c r="W893" s="166">
        <f>VLOOKUP(L893,Schnitt5!L:P,2,0)</f>
        <v>0</v>
      </c>
      <c r="X893" s="166">
        <f>VLOOKUP(L893,Schnitt6!L:P,2,0)</f>
        <v>0</v>
      </c>
      <c r="AA893" s="166">
        <f>VLOOKUP(L893,Schnitt1!L:P,3,0)</f>
        <v>0</v>
      </c>
      <c r="AB893" s="166">
        <f>VLOOKUP(L893,Schnitt2!L:P,3,0)</f>
        <v>0</v>
      </c>
      <c r="AC893" s="166">
        <f>VLOOKUP(L893,Schnitt3!L:P,3,0)</f>
        <v>0</v>
      </c>
      <c r="AD893" s="166">
        <f>VLOOKUP(L893,Schnitt4!L:P,3,0)</f>
        <v>0</v>
      </c>
      <c r="AE893" s="166">
        <f>VLOOKUP(L893,Schnitt5!L:P,3,0)</f>
        <v>0</v>
      </c>
      <c r="AF893" s="166">
        <f>VLOOKUP(L893,Schnitt6!L:P,3,0)</f>
        <v>0</v>
      </c>
    </row>
    <row r="894" spans="12:32" x14ac:dyDescent="0.25">
      <c r="L894" s="264">
        <f>Member!A894</f>
        <v>18708</v>
      </c>
      <c r="M894" s="166">
        <f t="shared" si="62"/>
        <v>0</v>
      </c>
      <c r="N894" s="166">
        <f t="shared" si="63"/>
        <v>0</v>
      </c>
      <c r="O894" s="166">
        <f t="shared" si="64"/>
        <v>0</v>
      </c>
      <c r="P894" s="166">
        <f t="shared" si="65"/>
        <v>49</v>
      </c>
      <c r="S894" s="166">
        <f>VLOOKUP(L894,Schnitt1!L:P,2,0)</f>
        <v>0</v>
      </c>
      <c r="T894" s="166">
        <f>VLOOKUP(L894,Schnitt2!L:P,2,0)</f>
        <v>0</v>
      </c>
      <c r="U894" s="166">
        <f>VLOOKUP(L894,Schnitt3!L:P,2,0)</f>
        <v>0</v>
      </c>
      <c r="V894" s="166">
        <f>VLOOKUP(L894,Schnitt4!L:P,2,0)</f>
        <v>0</v>
      </c>
      <c r="W894" s="166">
        <f>VLOOKUP(L894,Schnitt5!L:P,2,0)</f>
        <v>0</v>
      </c>
      <c r="X894" s="166">
        <f>VLOOKUP(L894,Schnitt6!L:P,2,0)</f>
        <v>0</v>
      </c>
      <c r="AA894" s="166">
        <f>VLOOKUP(L894,Schnitt1!L:P,3,0)</f>
        <v>0</v>
      </c>
      <c r="AB894" s="166">
        <f>VLOOKUP(L894,Schnitt2!L:P,3,0)</f>
        <v>0</v>
      </c>
      <c r="AC894" s="166">
        <f>VLOOKUP(L894,Schnitt3!L:P,3,0)</f>
        <v>0</v>
      </c>
      <c r="AD894" s="166">
        <f>VLOOKUP(L894,Schnitt4!L:P,3,0)</f>
        <v>0</v>
      </c>
      <c r="AE894" s="166">
        <f>VLOOKUP(L894,Schnitt5!L:P,3,0)</f>
        <v>0</v>
      </c>
      <c r="AF894" s="166">
        <f>VLOOKUP(L894,Schnitt6!L:P,3,0)</f>
        <v>0</v>
      </c>
    </row>
    <row r="895" spans="12:32" x14ac:dyDescent="0.25">
      <c r="L895" s="264">
        <f>Member!A895</f>
        <v>7597</v>
      </c>
      <c r="M895" s="166">
        <f t="shared" si="62"/>
        <v>496</v>
      </c>
      <c r="N895" s="166">
        <f t="shared" si="63"/>
        <v>3</v>
      </c>
      <c r="O895" s="166">
        <f t="shared" si="64"/>
        <v>165.33333243833334</v>
      </c>
      <c r="P895" s="166">
        <f t="shared" si="65"/>
        <v>39</v>
      </c>
      <c r="S895" s="166">
        <f>VLOOKUP(L895,Schnitt1!L:P,2,0)</f>
        <v>496</v>
      </c>
      <c r="T895" s="166">
        <f>VLOOKUP(L895,Schnitt2!L:P,2,0)</f>
        <v>0</v>
      </c>
      <c r="U895" s="166">
        <f>VLOOKUP(L895,Schnitt3!L:P,2,0)</f>
        <v>0</v>
      </c>
      <c r="V895" s="166">
        <f>VLOOKUP(L895,Schnitt4!L:P,2,0)</f>
        <v>0</v>
      </c>
      <c r="W895" s="166">
        <f>VLOOKUP(L895,Schnitt5!L:P,2,0)</f>
        <v>0</v>
      </c>
      <c r="X895" s="166">
        <f>VLOOKUP(L895,Schnitt6!L:P,2,0)</f>
        <v>0</v>
      </c>
      <c r="AA895" s="166">
        <f>VLOOKUP(L895,Schnitt1!L:P,3,0)</f>
        <v>3</v>
      </c>
      <c r="AB895" s="166">
        <f>VLOOKUP(L895,Schnitt2!L:P,3,0)</f>
        <v>0</v>
      </c>
      <c r="AC895" s="166">
        <f>VLOOKUP(L895,Schnitt3!L:P,3,0)</f>
        <v>0</v>
      </c>
      <c r="AD895" s="166">
        <f>VLOOKUP(L895,Schnitt4!L:P,3,0)</f>
        <v>0</v>
      </c>
      <c r="AE895" s="166">
        <f>VLOOKUP(L895,Schnitt5!L:P,3,0)</f>
        <v>0</v>
      </c>
      <c r="AF895" s="166">
        <f>VLOOKUP(L895,Schnitt6!L:P,3,0)</f>
        <v>0</v>
      </c>
    </row>
    <row r="896" spans="12:32" x14ac:dyDescent="0.25">
      <c r="L896" s="264">
        <f>Member!A896</f>
        <v>7576</v>
      </c>
      <c r="M896" s="166">
        <f t="shared" si="62"/>
        <v>0</v>
      </c>
      <c r="N896" s="166">
        <f t="shared" si="63"/>
        <v>0</v>
      </c>
      <c r="O896" s="166">
        <f t="shared" si="64"/>
        <v>0</v>
      </c>
      <c r="P896" s="166">
        <f t="shared" si="65"/>
        <v>49</v>
      </c>
      <c r="S896" s="166">
        <f>VLOOKUP(L896,Schnitt1!L:P,2,0)</f>
        <v>0</v>
      </c>
      <c r="T896" s="166">
        <f>VLOOKUP(L896,Schnitt2!L:P,2,0)</f>
        <v>0</v>
      </c>
      <c r="U896" s="166">
        <f>VLOOKUP(L896,Schnitt3!L:P,2,0)</f>
        <v>0</v>
      </c>
      <c r="V896" s="166">
        <f>VLOOKUP(L896,Schnitt4!L:P,2,0)</f>
        <v>0</v>
      </c>
      <c r="W896" s="166">
        <f>VLOOKUP(L896,Schnitt5!L:P,2,0)</f>
        <v>0</v>
      </c>
      <c r="X896" s="166">
        <f>VLOOKUP(L896,Schnitt6!L:P,2,0)</f>
        <v>0</v>
      </c>
      <c r="AA896" s="166">
        <f>VLOOKUP(L896,Schnitt1!L:P,3,0)</f>
        <v>0</v>
      </c>
      <c r="AB896" s="166">
        <f>VLOOKUP(L896,Schnitt2!L:P,3,0)</f>
        <v>0</v>
      </c>
      <c r="AC896" s="166">
        <f>VLOOKUP(L896,Schnitt3!L:P,3,0)</f>
        <v>0</v>
      </c>
      <c r="AD896" s="166">
        <f>VLOOKUP(L896,Schnitt4!L:P,3,0)</f>
        <v>0</v>
      </c>
      <c r="AE896" s="166">
        <f>VLOOKUP(L896,Schnitt5!L:P,3,0)</f>
        <v>0</v>
      </c>
      <c r="AF896" s="166">
        <f>VLOOKUP(L896,Schnitt6!L:P,3,0)</f>
        <v>0</v>
      </c>
    </row>
    <row r="897" spans="12:32" x14ac:dyDescent="0.25">
      <c r="L897" s="264">
        <f>Member!A897</f>
        <v>7440</v>
      </c>
      <c r="M897" s="166">
        <f t="shared" si="62"/>
        <v>0</v>
      </c>
      <c r="N897" s="166">
        <f t="shared" si="63"/>
        <v>0</v>
      </c>
      <c r="O897" s="166">
        <f t="shared" si="64"/>
        <v>0</v>
      </c>
      <c r="P897" s="166">
        <f t="shared" si="65"/>
        <v>49</v>
      </c>
      <c r="S897" s="166">
        <f>VLOOKUP(L897,Schnitt1!L:P,2,0)</f>
        <v>0</v>
      </c>
      <c r="T897" s="166">
        <f>VLOOKUP(L897,Schnitt2!L:P,2,0)</f>
        <v>0</v>
      </c>
      <c r="U897" s="166">
        <f>VLOOKUP(L897,Schnitt3!L:P,2,0)</f>
        <v>0</v>
      </c>
      <c r="V897" s="166">
        <f>VLOOKUP(L897,Schnitt4!L:P,2,0)</f>
        <v>0</v>
      </c>
      <c r="W897" s="166">
        <f>VLOOKUP(L897,Schnitt5!L:P,2,0)</f>
        <v>0</v>
      </c>
      <c r="X897" s="166">
        <f>VLOOKUP(L897,Schnitt6!L:P,2,0)</f>
        <v>0</v>
      </c>
      <c r="AA897" s="166">
        <f>VLOOKUP(L897,Schnitt1!L:P,3,0)</f>
        <v>0</v>
      </c>
      <c r="AB897" s="166">
        <f>VLOOKUP(L897,Schnitt2!L:P,3,0)</f>
        <v>0</v>
      </c>
      <c r="AC897" s="166">
        <f>VLOOKUP(L897,Schnitt3!L:P,3,0)</f>
        <v>0</v>
      </c>
      <c r="AD897" s="166">
        <f>VLOOKUP(L897,Schnitt4!L:P,3,0)</f>
        <v>0</v>
      </c>
      <c r="AE897" s="166">
        <f>VLOOKUP(L897,Schnitt5!L:P,3,0)</f>
        <v>0</v>
      </c>
      <c r="AF897" s="166">
        <f>VLOOKUP(L897,Schnitt6!L:P,3,0)</f>
        <v>0</v>
      </c>
    </row>
    <row r="898" spans="12:32" x14ac:dyDescent="0.25">
      <c r="L898" s="264">
        <f>Member!A898</f>
        <v>7004</v>
      </c>
      <c r="M898" s="166">
        <f t="shared" si="62"/>
        <v>0</v>
      </c>
      <c r="N898" s="166">
        <f t="shared" si="63"/>
        <v>0</v>
      </c>
      <c r="O898" s="166">
        <f t="shared" si="64"/>
        <v>0</v>
      </c>
      <c r="P898" s="166">
        <f t="shared" si="65"/>
        <v>49</v>
      </c>
      <c r="S898" s="166">
        <f>VLOOKUP(L898,Schnitt1!L:P,2,0)</f>
        <v>0</v>
      </c>
      <c r="T898" s="166">
        <f>VLOOKUP(L898,Schnitt2!L:P,2,0)</f>
        <v>0</v>
      </c>
      <c r="U898" s="166">
        <f>VLOOKUP(L898,Schnitt3!L:P,2,0)</f>
        <v>0</v>
      </c>
      <c r="V898" s="166">
        <f>VLOOKUP(L898,Schnitt4!L:P,2,0)</f>
        <v>0</v>
      </c>
      <c r="W898" s="166">
        <f>VLOOKUP(L898,Schnitt5!L:P,2,0)</f>
        <v>0</v>
      </c>
      <c r="X898" s="166">
        <f>VLOOKUP(L898,Schnitt6!L:P,2,0)</f>
        <v>0</v>
      </c>
      <c r="AA898" s="166">
        <f>VLOOKUP(L898,Schnitt1!L:P,3,0)</f>
        <v>0</v>
      </c>
      <c r="AB898" s="166">
        <f>VLOOKUP(L898,Schnitt2!L:P,3,0)</f>
        <v>0</v>
      </c>
      <c r="AC898" s="166">
        <f>VLOOKUP(L898,Schnitt3!L:P,3,0)</f>
        <v>0</v>
      </c>
      <c r="AD898" s="166">
        <f>VLOOKUP(L898,Schnitt4!L:P,3,0)</f>
        <v>0</v>
      </c>
      <c r="AE898" s="166">
        <f>VLOOKUP(L898,Schnitt5!L:P,3,0)</f>
        <v>0</v>
      </c>
      <c r="AF898" s="166">
        <f>VLOOKUP(L898,Schnitt6!L:P,3,0)</f>
        <v>0</v>
      </c>
    </row>
    <row r="899" spans="12:32" x14ac:dyDescent="0.25">
      <c r="L899" s="264">
        <f>Member!A899</f>
        <v>7580</v>
      </c>
      <c r="M899" s="166">
        <f t="shared" ref="M899:M962" si="66">SUM(S899:X899)</f>
        <v>0</v>
      </c>
      <c r="N899" s="166">
        <f t="shared" ref="N899:N962" si="67">SUM(AA899:AF899)</f>
        <v>0</v>
      </c>
      <c r="O899" s="166">
        <f t="shared" ref="O899:O962" si="68">IF(N899=0,0,M899/N899-ROW()/1000000000)</f>
        <v>0</v>
      </c>
      <c r="P899" s="166">
        <f t="shared" ref="P899:P962" si="69">RANK(O899,O:O)</f>
        <v>49</v>
      </c>
      <c r="S899" s="166">
        <f>VLOOKUP(L899,Schnitt1!L:P,2,0)</f>
        <v>0</v>
      </c>
      <c r="T899" s="166">
        <f>VLOOKUP(L899,Schnitt2!L:P,2,0)</f>
        <v>0</v>
      </c>
      <c r="U899" s="166">
        <f>VLOOKUP(L899,Schnitt3!L:P,2,0)</f>
        <v>0</v>
      </c>
      <c r="V899" s="166">
        <f>VLOOKUP(L899,Schnitt4!L:P,2,0)</f>
        <v>0</v>
      </c>
      <c r="W899" s="166">
        <f>VLOOKUP(L899,Schnitt5!L:P,2,0)</f>
        <v>0</v>
      </c>
      <c r="X899" s="166">
        <f>VLOOKUP(L899,Schnitt6!L:P,2,0)</f>
        <v>0</v>
      </c>
      <c r="AA899" s="166">
        <f>VLOOKUP(L899,Schnitt1!L:P,3,0)</f>
        <v>0</v>
      </c>
      <c r="AB899" s="166">
        <f>VLOOKUP(L899,Schnitt2!L:P,3,0)</f>
        <v>0</v>
      </c>
      <c r="AC899" s="166">
        <f>VLOOKUP(L899,Schnitt3!L:P,3,0)</f>
        <v>0</v>
      </c>
      <c r="AD899" s="166">
        <f>VLOOKUP(L899,Schnitt4!L:P,3,0)</f>
        <v>0</v>
      </c>
      <c r="AE899" s="166">
        <f>VLOOKUP(L899,Schnitt5!L:P,3,0)</f>
        <v>0</v>
      </c>
      <c r="AF899" s="166">
        <f>VLOOKUP(L899,Schnitt6!L:P,3,0)</f>
        <v>0</v>
      </c>
    </row>
    <row r="900" spans="12:32" x14ac:dyDescent="0.25">
      <c r="L900" s="264">
        <f>Member!A900</f>
        <v>16965</v>
      </c>
      <c r="M900" s="166">
        <f t="shared" si="66"/>
        <v>0</v>
      </c>
      <c r="N900" s="166">
        <f t="shared" si="67"/>
        <v>0</v>
      </c>
      <c r="O900" s="166">
        <f t="shared" si="68"/>
        <v>0</v>
      </c>
      <c r="P900" s="166">
        <f t="shared" si="69"/>
        <v>49</v>
      </c>
      <c r="S900" s="166">
        <f>VLOOKUP(L900,Schnitt1!L:P,2,0)</f>
        <v>0</v>
      </c>
      <c r="T900" s="166">
        <f>VLOOKUP(L900,Schnitt2!L:P,2,0)</f>
        <v>0</v>
      </c>
      <c r="U900" s="166">
        <f>VLOOKUP(L900,Schnitt3!L:P,2,0)</f>
        <v>0</v>
      </c>
      <c r="V900" s="166">
        <f>VLOOKUP(L900,Schnitt4!L:P,2,0)</f>
        <v>0</v>
      </c>
      <c r="W900" s="166">
        <f>VLOOKUP(L900,Schnitt5!L:P,2,0)</f>
        <v>0</v>
      </c>
      <c r="X900" s="166">
        <f>VLOOKUP(L900,Schnitt6!L:P,2,0)</f>
        <v>0</v>
      </c>
      <c r="AA900" s="166">
        <f>VLOOKUP(L900,Schnitt1!L:P,3,0)</f>
        <v>0</v>
      </c>
      <c r="AB900" s="166">
        <f>VLOOKUP(L900,Schnitt2!L:P,3,0)</f>
        <v>0</v>
      </c>
      <c r="AC900" s="166">
        <f>VLOOKUP(L900,Schnitt3!L:P,3,0)</f>
        <v>0</v>
      </c>
      <c r="AD900" s="166">
        <f>VLOOKUP(L900,Schnitt4!L:P,3,0)</f>
        <v>0</v>
      </c>
      <c r="AE900" s="166">
        <f>VLOOKUP(L900,Schnitt5!L:P,3,0)</f>
        <v>0</v>
      </c>
      <c r="AF900" s="166">
        <f>VLOOKUP(L900,Schnitt6!L:P,3,0)</f>
        <v>0</v>
      </c>
    </row>
    <row r="901" spans="12:32" x14ac:dyDescent="0.25">
      <c r="L901" s="264">
        <f>Member!A901</f>
        <v>25534</v>
      </c>
      <c r="M901" s="166">
        <f t="shared" si="66"/>
        <v>0</v>
      </c>
      <c r="N901" s="166">
        <f t="shared" si="67"/>
        <v>0</v>
      </c>
      <c r="O901" s="166">
        <f t="shared" si="68"/>
        <v>0</v>
      </c>
      <c r="P901" s="166">
        <f t="shared" si="69"/>
        <v>49</v>
      </c>
      <c r="S901" s="166">
        <f>VLOOKUP(L901,Schnitt1!L:P,2,0)</f>
        <v>0</v>
      </c>
      <c r="T901" s="166">
        <f>VLOOKUP(L901,Schnitt2!L:P,2,0)</f>
        <v>0</v>
      </c>
      <c r="U901" s="166">
        <f>VLOOKUP(L901,Schnitt3!L:P,2,0)</f>
        <v>0</v>
      </c>
      <c r="V901" s="166">
        <f>VLOOKUP(L901,Schnitt4!L:P,2,0)</f>
        <v>0</v>
      </c>
      <c r="W901" s="166">
        <f>VLOOKUP(L901,Schnitt5!L:P,2,0)</f>
        <v>0</v>
      </c>
      <c r="X901" s="166">
        <f>VLOOKUP(L901,Schnitt6!L:P,2,0)</f>
        <v>0</v>
      </c>
      <c r="AA901" s="166">
        <f>VLOOKUP(L901,Schnitt1!L:P,3,0)</f>
        <v>0</v>
      </c>
      <c r="AB901" s="166">
        <f>VLOOKUP(L901,Schnitt2!L:P,3,0)</f>
        <v>0</v>
      </c>
      <c r="AC901" s="166">
        <f>VLOOKUP(L901,Schnitt3!L:P,3,0)</f>
        <v>0</v>
      </c>
      <c r="AD901" s="166">
        <f>VLOOKUP(L901,Schnitt4!L:P,3,0)</f>
        <v>0</v>
      </c>
      <c r="AE901" s="166">
        <f>VLOOKUP(L901,Schnitt5!L:P,3,0)</f>
        <v>0</v>
      </c>
      <c r="AF901" s="166">
        <f>VLOOKUP(L901,Schnitt6!L:P,3,0)</f>
        <v>0</v>
      </c>
    </row>
    <row r="902" spans="12:32" x14ac:dyDescent="0.25">
      <c r="L902" s="264">
        <f>Member!A902</f>
        <v>12850</v>
      </c>
      <c r="M902" s="166">
        <f t="shared" si="66"/>
        <v>0</v>
      </c>
      <c r="N902" s="166">
        <f t="shared" si="67"/>
        <v>0</v>
      </c>
      <c r="O902" s="166">
        <f t="shared" si="68"/>
        <v>0</v>
      </c>
      <c r="P902" s="166">
        <f t="shared" si="69"/>
        <v>49</v>
      </c>
      <c r="S902" s="166">
        <f>VLOOKUP(L902,Schnitt1!L:P,2,0)</f>
        <v>0</v>
      </c>
      <c r="T902" s="166">
        <f>VLOOKUP(L902,Schnitt2!L:P,2,0)</f>
        <v>0</v>
      </c>
      <c r="U902" s="166">
        <f>VLOOKUP(L902,Schnitt3!L:P,2,0)</f>
        <v>0</v>
      </c>
      <c r="V902" s="166">
        <f>VLOOKUP(L902,Schnitt4!L:P,2,0)</f>
        <v>0</v>
      </c>
      <c r="W902" s="166">
        <f>VLOOKUP(L902,Schnitt5!L:P,2,0)</f>
        <v>0</v>
      </c>
      <c r="X902" s="166">
        <f>VLOOKUP(L902,Schnitt6!L:P,2,0)</f>
        <v>0</v>
      </c>
      <c r="AA902" s="166">
        <f>VLOOKUP(L902,Schnitt1!L:P,3,0)</f>
        <v>0</v>
      </c>
      <c r="AB902" s="166">
        <f>VLOOKUP(L902,Schnitt2!L:P,3,0)</f>
        <v>0</v>
      </c>
      <c r="AC902" s="166">
        <f>VLOOKUP(L902,Schnitt3!L:P,3,0)</f>
        <v>0</v>
      </c>
      <c r="AD902" s="166">
        <f>VLOOKUP(L902,Schnitt4!L:P,3,0)</f>
        <v>0</v>
      </c>
      <c r="AE902" s="166">
        <f>VLOOKUP(L902,Schnitt5!L:P,3,0)</f>
        <v>0</v>
      </c>
      <c r="AF902" s="166">
        <f>VLOOKUP(L902,Schnitt6!L:P,3,0)</f>
        <v>0</v>
      </c>
    </row>
    <row r="903" spans="12:32" x14ac:dyDescent="0.25">
      <c r="L903" s="264">
        <f>Member!A903</f>
        <v>7865</v>
      </c>
      <c r="M903" s="166">
        <f t="shared" si="66"/>
        <v>0</v>
      </c>
      <c r="N903" s="166">
        <f t="shared" si="67"/>
        <v>0</v>
      </c>
      <c r="O903" s="166">
        <f t="shared" si="68"/>
        <v>0</v>
      </c>
      <c r="P903" s="166">
        <f t="shared" si="69"/>
        <v>49</v>
      </c>
      <c r="S903" s="166">
        <f>VLOOKUP(L903,Schnitt1!L:P,2,0)</f>
        <v>0</v>
      </c>
      <c r="T903" s="166">
        <f>VLOOKUP(L903,Schnitt2!L:P,2,0)</f>
        <v>0</v>
      </c>
      <c r="U903" s="166">
        <f>VLOOKUP(L903,Schnitt3!L:P,2,0)</f>
        <v>0</v>
      </c>
      <c r="V903" s="166">
        <f>VLOOKUP(L903,Schnitt4!L:P,2,0)</f>
        <v>0</v>
      </c>
      <c r="W903" s="166">
        <f>VLOOKUP(L903,Schnitt5!L:P,2,0)</f>
        <v>0</v>
      </c>
      <c r="X903" s="166">
        <f>VLOOKUP(L903,Schnitt6!L:P,2,0)</f>
        <v>0</v>
      </c>
      <c r="AA903" s="166">
        <f>VLOOKUP(L903,Schnitt1!L:P,3,0)</f>
        <v>0</v>
      </c>
      <c r="AB903" s="166">
        <f>VLOOKUP(L903,Schnitt2!L:P,3,0)</f>
        <v>0</v>
      </c>
      <c r="AC903" s="166">
        <f>VLOOKUP(L903,Schnitt3!L:P,3,0)</f>
        <v>0</v>
      </c>
      <c r="AD903" s="166">
        <f>VLOOKUP(L903,Schnitt4!L:P,3,0)</f>
        <v>0</v>
      </c>
      <c r="AE903" s="166">
        <f>VLOOKUP(L903,Schnitt5!L:P,3,0)</f>
        <v>0</v>
      </c>
      <c r="AF903" s="166">
        <f>VLOOKUP(L903,Schnitt6!L:P,3,0)</f>
        <v>0</v>
      </c>
    </row>
    <row r="904" spans="12:32" x14ac:dyDescent="0.25">
      <c r="L904" s="264">
        <f>Member!A904</f>
        <v>16998</v>
      </c>
      <c r="M904" s="166">
        <f t="shared" si="66"/>
        <v>0</v>
      </c>
      <c r="N904" s="166">
        <f t="shared" si="67"/>
        <v>0</v>
      </c>
      <c r="O904" s="166">
        <f t="shared" si="68"/>
        <v>0</v>
      </c>
      <c r="P904" s="166">
        <f t="shared" si="69"/>
        <v>49</v>
      </c>
      <c r="S904" s="166">
        <f>VLOOKUP(L904,Schnitt1!L:P,2,0)</f>
        <v>0</v>
      </c>
      <c r="T904" s="166">
        <f>VLOOKUP(L904,Schnitt2!L:P,2,0)</f>
        <v>0</v>
      </c>
      <c r="U904" s="166">
        <f>VLOOKUP(L904,Schnitt3!L:P,2,0)</f>
        <v>0</v>
      </c>
      <c r="V904" s="166">
        <f>VLOOKUP(L904,Schnitt4!L:P,2,0)</f>
        <v>0</v>
      </c>
      <c r="W904" s="166">
        <f>VLOOKUP(L904,Schnitt5!L:P,2,0)</f>
        <v>0</v>
      </c>
      <c r="X904" s="166">
        <f>VLOOKUP(L904,Schnitt6!L:P,2,0)</f>
        <v>0</v>
      </c>
      <c r="AA904" s="166">
        <f>VLOOKUP(L904,Schnitt1!L:P,3,0)</f>
        <v>0</v>
      </c>
      <c r="AB904" s="166">
        <f>VLOOKUP(L904,Schnitt2!L:P,3,0)</f>
        <v>0</v>
      </c>
      <c r="AC904" s="166">
        <f>VLOOKUP(L904,Schnitt3!L:P,3,0)</f>
        <v>0</v>
      </c>
      <c r="AD904" s="166">
        <f>VLOOKUP(L904,Schnitt4!L:P,3,0)</f>
        <v>0</v>
      </c>
      <c r="AE904" s="166">
        <f>VLOOKUP(L904,Schnitt5!L:P,3,0)</f>
        <v>0</v>
      </c>
      <c r="AF904" s="166">
        <f>VLOOKUP(L904,Schnitt6!L:P,3,0)</f>
        <v>0</v>
      </c>
    </row>
    <row r="905" spans="12:32" x14ac:dyDescent="0.25">
      <c r="L905" s="264">
        <f>Member!A905</f>
        <v>16595</v>
      </c>
      <c r="M905" s="166">
        <f t="shared" si="66"/>
        <v>0</v>
      </c>
      <c r="N905" s="166">
        <f t="shared" si="67"/>
        <v>0</v>
      </c>
      <c r="O905" s="166">
        <f t="shared" si="68"/>
        <v>0</v>
      </c>
      <c r="P905" s="166">
        <f t="shared" si="69"/>
        <v>49</v>
      </c>
      <c r="S905" s="166">
        <f>VLOOKUP(L905,Schnitt1!L:P,2,0)</f>
        <v>0</v>
      </c>
      <c r="T905" s="166">
        <f>VLOOKUP(L905,Schnitt2!L:P,2,0)</f>
        <v>0</v>
      </c>
      <c r="U905" s="166">
        <f>VLOOKUP(L905,Schnitt3!L:P,2,0)</f>
        <v>0</v>
      </c>
      <c r="V905" s="166">
        <f>VLOOKUP(L905,Schnitt4!L:P,2,0)</f>
        <v>0</v>
      </c>
      <c r="W905" s="166">
        <f>VLOOKUP(L905,Schnitt5!L:P,2,0)</f>
        <v>0</v>
      </c>
      <c r="X905" s="166">
        <f>VLOOKUP(L905,Schnitt6!L:P,2,0)</f>
        <v>0</v>
      </c>
      <c r="AA905" s="166">
        <f>VLOOKUP(L905,Schnitt1!L:P,3,0)</f>
        <v>0</v>
      </c>
      <c r="AB905" s="166">
        <f>VLOOKUP(L905,Schnitt2!L:P,3,0)</f>
        <v>0</v>
      </c>
      <c r="AC905" s="166">
        <f>VLOOKUP(L905,Schnitt3!L:P,3,0)</f>
        <v>0</v>
      </c>
      <c r="AD905" s="166">
        <f>VLOOKUP(L905,Schnitt4!L:P,3,0)</f>
        <v>0</v>
      </c>
      <c r="AE905" s="166">
        <f>VLOOKUP(L905,Schnitt5!L:P,3,0)</f>
        <v>0</v>
      </c>
      <c r="AF905" s="166">
        <f>VLOOKUP(L905,Schnitt6!L:P,3,0)</f>
        <v>0</v>
      </c>
    </row>
    <row r="906" spans="12:32" x14ac:dyDescent="0.25">
      <c r="L906" s="264">
        <f>Member!A906</f>
        <v>16594</v>
      </c>
      <c r="M906" s="166">
        <f t="shared" si="66"/>
        <v>0</v>
      </c>
      <c r="N906" s="166">
        <f t="shared" si="67"/>
        <v>0</v>
      </c>
      <c r="O906" s="166">
        <f t="shared" si="68"/>
        <v>0</v>
      </c>
      <c r="P906" s="166">
        <f t="shared" si="69"/>
        <v>49</v>
      </c>
      <c r="S906" s="166">
        <f>VLOOKUP(L906,Schnitt1!L:P,2,0)</f>
        <v>0</v>
      </c>
      <c r="T906" s="166">
        <f>VLOOKUP(L906,Schnitt2!L:P,2,0)</f>
        <v>0</v>
      </c>
      <c r="U906" s="166">
        <f>VLOOKUP(L906,Schnitt3!L:P,2,0)</f>
        <v>0</v>
      </c>
      <c r="V906" s="166">
        <f>VLOOKUP(L906,Schnitt4!L:P,2,0)</f>
        <v>0</v>
      </c>
      <c r="W906" s="166">
        <f>VLOOKUP(L906,Schnitt5!L:P,2,0)</f>
        <v>0</v>
      </c>
      <c r="X906" s="166">
        <f>VLOOKUP(L906,Schnitt6!L:P,2,0)</f>
        <v>0</v>
      </c>
      <c r="AA906" s="166">
        <f>VLOOKUP(L906,Schnitt1!L:P,3,0)</f>
        <v>0</v>
      </c>
      <c r="AB906" s="166">
        <f>VLOOKUP(L906,Schnitt2!L:P,3,0)</f>
        <v>0</v>
      </c>
      <c r="AC906" s="166">
        <f>VLOOKUP(L906,Schnitt3!L:P,3,0)</f>
        <v>0</v>
      </c>
      <c r="AD906" s="166">
        <f>VLOOKUP(L906,Schnitt4!L:P,3,0)</f>
        <v>0</v>
      </c>
      <c r="AE906" s="166">
        <f>VLOOKUP(L906,Schnitt5!L:P,3,0)</f>
        <v>0</v>
      </c>
      <c r="AF906" s="166">
        <f>VLOOKUP(L906,Schnitt6!L:P,3,0)</f>
        <v>0</v>
      </c>
    </row>
    <row r="907" spans="12:32" x14ac:dyDescent="0.25">
      <c r="L907" s="264">
        <f>Member!A907</f>
        <v>38350</v>
      </c>
      <c r="M907" s="166">
        <f t="shared" si="66"/>
        <v>0</v>
      </c>
      <c r="N907" s="166">
        <f t="shared" si="67"/>
        <v>0</v>
      </c>
      <c r="O907" s="166">
        <f t="shared" si="68"/>
        <v>0</v>
      </c>
      <c r="P907" s="166">
        <f t="shared" si="69"/>
        <v>49</v>
      </c>
      <c r="S907" s="166">
        <f>VLOOKUP(L907,Schnitt1!L:P,2,0)</f>
        <v>0</v>
      </c>
      <c r="T907" s="166">
        <f>VLOOKUP(L907,Schnitt2!L:P,2,0)</f>
        <v>0</v>
      </c>
      <c r="U907" s="166">
        <f>VLOOKUP(L907,Schnitt3!L:P,2,0)</f>
        <v>0</v>
      </c>
      <c r="V907" s="166">
        <f>VLOOKUP(L907,Schnitt4!L:P,2,0)</f>
        <v>0</v>
      </c>
      <c r="W907" s="166">
        <f>VLOOKUP(L907,Schnitt5!L:P,2,0)</f>
        <v>0</v>
      </c>
      <c r="X907" s="166">
        <f>VLOOKUP(L907,Schnitt6!L:P,2,0)</f>
        <v>0</v>
      </c>
      <c r="AA907" s="166">
        <f>VLOOKUP(L907,Schnitt1!L:P,3,0)</f>
        <v>0</v>
      </c>
      <c r="AB907" s="166">
        <f>VLOOKUP(L907,Schnitt2!L:P,3,0)</f>
        <v>0</v>
      </c>
      <c r="AC907" s="166">
        <f>VLOOKUP(L907,Schnitt3!L:P,3,0)</f>
        <v>0</v>
      </c>
      <c r="AD907" s="166">
        <f>VLOOKUP(L907,Schnitt4!L:P,3,0)</f>
        <v>0</v>
      </c>
      <c r="AE907" s="166">
        <f>VLOOKUP(L907,Schnitt5!L:P,3,0)</f>
        <v>0</v>
      </c>
      <c r="AF907" s="166">
        <f>VLOOKUP(L907,Schnitt6!L:P,3,0)</f>
        <v>0</v>
      </c>
    </row>
    <row r="908" spans="12:32" x14ac:dyDescent="0.25">
      <c r="L908" s="264">
        <f>Member!A908</f>
        <v>7485</v>
      </c>
      <c r="M908" s="166">
        <f t="shared" si="66"/>
        <v>0</v>
      </c>
      <c r="N908" s="166">
        <f t="shared" si="67"/>
        <v>0</v>
      </c>
      <c r="O908" s="166">
        <f t="shared" si="68"/>
        <v>0</v>
      </c>
      <c r="P908" s="166">
        <f t="shared" si="69"/>
        <v>49</v>
      </c>
      <c r="S908" s="166">
        <f>VLOOKUP(L908,Schnitt1!L:P,2,0)</f>
        <v>0</v>
      </c>
      <c r="T908" s="166">
        <f>VLOOKUP(L908,Schnitt2!L:P,2,0)</f>
        <v>0</v>
      </c>
      <c r="U908" s="166">
        <f>VLOOKUP(L908,Schnitt3!L:P,2,0)</f>
        <v>0</v>
      </c>
      <c r="V908" s="166">
        <f>VLOOKUP(L908,Schnitt4!L:P,2,0)</f>
        <v>0</v>
      </c>
      <c r="W908" s="166">
        <f>VLOOKUP(L908,Schnitt5!L:P,2,0)</f>
        <v>0</v>
      </c>
      <c r="X908" s="166">
        <f>VLOOKUP(L908,Schnitt6!L:P,2,0)</f>
        <v>0</v>
      </c>
      <c r="AA908" s="166">
        <f>VLOOKUP(L908,Schnitt1!L:P,3,0)</f>
        <v>0</v>
      </c>
      <c r="AB908" s="166">
        <f>VLOOKUP(L908,Schnitt2!L:P,3,0)</f>
        <v>0</v>
      </c>
      <c r="AC908" s="166">
        <f>VLOOKUP(L908,Schnitt3!L:P,3,0)</f>
        <v>0</v>
      </c>
      <c r="AD908" s="166">
        <f>VLOOKUP(L908,Schnitt4!L:P,3,0)</f>
        <v>0</v>
      </c>
      <c r="AE908" s="166">
        <f>VLOOKUP(L908,Schnitt5!L:P,3,0)</f>
        <v>0</v>
      </c>
      <c r="AF908" s="166">
        <f>VLOOKUP(L908,Schnitt6!L:P,3,0)</f>
        <v>0</v>
      </c>
    </row>
    <row r="909" spans="12:32" x14ac:dyDescent="0.25">
      <c r="L909" s="264">
        <f>Member!A909</f>
        <v>7071</v>
      </c>
      <c r="M909" s="166">
        <f t="shared" si="66"/>
        <v>0</v>
      </c>
      <c r="N909" s="166">
        <f t="shared" si="67"/>
        <v>0</v>
      </c>
      <c r="O909" s="166">
        <f t="shared" si="68"/>
        <v>0</v>
      </c>
      <c r="P909" s="166">
        <f t="shared" si="69"/>
        <v>49</v>
      </c>
      <c r="S909" s="166">
        <f>VLOOKUP(L909,Schnitt1!L:P,2,0)</f>
        <v>0</v>
      </c>
      <c r="T909" s="166">
        <f>VLOOKUP(L909,Schnitt2!L:P,2,0)</f>
        <v>0</v>
      </c>
      <c r="U909" s="166">
        <f>VLOOKUP(L909,Schnitt3!L:P,2,0)</f>
        <v>0</v>
      </c>
      <c r="V909" s="166">
        <f>VLOOKUP(L909,Schnitt4!L:P,2,0)</f>
        <v>0</v>
      </c>
      <c r="W909" s="166">
        <f>VLOOKUP(L909,Schnitt5!L:P,2,0)</f>
        <v>0</v>
      </c>
      <c r="X909" s="166">
        <f>VLOOKUP(L909,Schnitt6!L:P,2,0)</f>
        <v>0</v>
      </c>
      <c r="AA909" s="166">
        <f>VLOOKUP(L909,Schnitt1!L:P,3,0)</f>
        <v>0</v>
      </c>
      <c r="AB909" s="166">
        <f>VLOOKUP(L909,Schnitt2!L:P,3,0)</f>
        <v>0</v>
      </c>
      <c r="AC909" s="166">
        <f>VLOOKUP(L909,Schnitt3!L:P,3,0)</f>
        <v>0</v>
      </c>
      <c r="AD909" s="166">
        <f>VLOOKUP(L909,Schnitt4!L:P,3,0)</f>
        <v>0</v>
      </c>
      <c r="AE909" s="166">
        <f>VLOOKUP(L909,Schnitt5!L:P,3,0)</f>
        <v>0</v>
      </c>
      <c r="AF909" s="166">
        <f>VLOOKUP(L909,Schnitt6!L:P,3,0)</f>
        <v>0</v>
      </c>
    </row>
    <row r="910" spans="12:32" x14ac:dyDescent="0.25">
      <c r="L910" s="264">
        <f>Member!A910</f>
        <v>16093</v>
      </c>
      <c r="M910" s="166">
        <f t="shared" si="66"/>
        <v>0</v>
      </c>
      <c r="N910" s="166">
        <f t="shared" si="67"/>
        <v>0</v>
      </c>
      <c r="O910" s="166">
        <f t="shared" si="68"/>
        <v>0</v>
      </c>
      <c r="P910" s="166">
        <f t="shared" si="69"/>
        <v>49</v>
      </c>
      <c r="S910" s="166">
        <f>VLOOKUP(L910,Schnitt1!L:P,2,0)</f>
        <v>0</v>
      </c>
      <c r="T910" s="166">
        <f>VLOOKUP(L910,Schnitt2!L:P,2,0)</f>
        <v>0</v>
      </c>
      <c r="U910" s="166">
        <f>VLOOKUP(L910,Schnitt3!L:P,2,0)</f>
        <v>0</v>
      </c>
      <c r="V910" s="166">
        <f>VLOOKUP(L910,Schnitt4!L:P,2,0)</f>
        <v>0</v>
      </c>
      <c r="W910" s="166">
        <f>VLOOKUP(L910,Schnitt5!L:P,2,0)</f>
        <v>0</v>
      </c>
      <c r="X910" s="166">
        <f>VLOOKUP(L910,Schnitt6!L:P,2,0)</f>
        <v>0</v>
      </c>
      <c r="AA910" s="166">
        <f>VLOOKUP(L910,Schnitt1!L:P,3,0)</f>
        <v>0</v>
      </c>
      <c r="AB910" s="166">
        <f>VLOOKUP(L910,Schnitt2!L:P,3,0)</f>
        <v>0</v>
      </c>
      <c r="AC910" s="166">
        <f>VLOOKUP(L910,Schnitt3!L:P,3,0)</f>
        <v>0</v>
      </c>
      <c r="AD910" s="166">
        <f>VLOOKUP(L910,Schnitt4!L:P,3,0)</f>
        <v>0</v>
      </c>
      <c r="AE910" s="166">
        <f>VLOOKUP(L910,Schnitt5!L:P,3,0)</f>
        <v>0</v>
      </c>
      <c r="AF910" s="166">
        <f>VLOOKUP(L910,Schnitt6!L:P,3,0)</f>
        <v>0</v>
      </c>
    </row>
    <row r="911" spans="12:32" x14ac:dyDescent="0.25">
      <c r="L911" s="264">
        <f>Member!A911</f>
        <v>7061</v>
      </c>
      <c r="M911" s="166">
        <f t="shared" si="66"/>
        <v>0</v>
      </c>
      <c r="N911" s="166">
        <f t="shared" si="67"/>
        <v>0</v>
      </c>
      <c r="O911" s="166">
        <f t="shared" si="68"/>
        <v>0</v>
      </c>
      <c r="P911" s="166">
        <f t="shared" si="69"/>
        <v>49</v>
      </c>
      <c r="S911" s="166">
        <f>VLOOKUP(L911,Schnitt1!L:P,2,0)</f>
        <v>0</v>
      </c>
      <c r="T911" s="166">
        <f>VLOOKUP(L911,Schnitt2!L:P,2,0)</f>
        <v>0</v>
      </c>
      <c r="U911" s="166">
        <f>VLOOKUP(L911,Schnitt3!L:P,2,0)</f>
        <v>0</v>
      </c>
      <c r="V911" s="166">
        <f>VLOOKUP(L911,Schnitt4!L:P,2,0)</f>
        <v>0</v>
      </c>
      <c r="W911" s="166">
        <f>VLOOKUP(L911,Schnitt5!L:P,2,0)</f>
        <v>0</v>
      </c>
      <c r="X911" s="166">
        <f>VLOOKUP(L911,Schnitt6!L:P,2,0)</f>
        <v>0</v>
      </c>
      <c r="AA911" s="166">
        <f>VLOOKUP(L911,Schnitt1!L:P,3,0)</f>
        <v>0</v>
      </c>
      <c r="AB911" s="166">
        <f>VLOOKUP(L911,Schnitt2!L:P,3,0)</f>
        <v>0</v>
      </c>
      <c r="AC911" s="166">
        <f>VLOOKUP(L911,Schnitt3!L:P,3,0)</f>
        <v>0</v>
      </c>
      <c r="AD911" s="166">
        <f>VLOOKUP(L911,Schnitt4!L:P,3,0)</f>
        <v>0</v>
      </c>
      <c r="AE911" s="166">
        <f>VLOOKUP(L911,Schnitt5!L:P,3,0)</f>
        <v>0</v>
      </c>
      <c r="AF911" s="166">
        <f>VLOOKUP(L911,Schnitt6!L:P,3,0)</f>
        <v>0</v>
      </c>
    </row>
    <row r="912" spans="12:32" x14ac:dyDescent="0.25">
      <c r="L912" s="264">
        <f>Member!A912</f>
        <v>38655</v>
      </c>
      <c r="M912" s="166">
        <f t="shared" si="66"/>
        <v>0</v>
      </c>
      <c r="N912" s="166">
        <f t="shared" si="67"/>
        <v>0</v>
      </c>
      <c r="O912" s="166">
        <f t="shared" si="68"/>
        <v>0</v>
      </c>
      <c r="P912" s="166">
        <f t="shared" si="69"/>
        <v>49</v>
      </c>
      <c r="S912" s="166">
        <f>VLOOKUP(L912,Schnitt1!L:P,2,0)</f>
        <v>0</v>
      </c>
      <c r="T912" s="166">
        <f>VLOOKUP(L912,Schnitt2!L:P,2,0)</f>
        <v>0</v>
      </c>
      <c r="U912" s="166">
        <f>VLOOKUP(L912,Schnitt3!L:P,2,0)</f>
        <v>0</v>
      </c>
      <c r="V912" s="166">
        <f>VLOOKUP(L912,Schnitt4!L:P,2,0)</f>
        <v>0</v>
      </c>
      <c r="W912" s="166">
        <f>VLOOKUP(L912,Schnitt5!L:P,2,0)</f>
        <v>0</v>
      </c>
      <c r="X912" s="166">
        <f>VLOOKUP(L912,Schnitt6!L:P,2,0)</f>
        <v>0</v>
      </c>
      <c r="AA912" s="166">
        <f>VLOOKUP(L912,Schnitt1!L:P,3,0)</f>
        <v>0</v>
      </c>
      <c r="AB912" s="166">
        <f>VLOOKUP(L912,Schnitt2!L:P,3,0)</f>
        <v>0</v>
      </c>
      <c r="AC912" s="166">
        <f>VLOOKUP(L912,Schnitt3!L:P,3,0)</f>
        <v>0</v>
      </c>
      <c r="AD912" s="166">
        <f>VLOOKUP(L912,Schnitt4!L:P,3,0)</f>
        <v>0</v>
      </c>
      <c r="AE912" s="166">
        <f>VLOOKUP(L912,Schnitt5!L:P,3,0)</f>
        <v>0</v>
      </c>
      <c r="AF912" s="166">
        <f>VLOOKUP(L912,Schnitt6!L:P,3,0)</f>
        <v>0</v>
      </c>
    </row>
    <row r="913" spans="12:32" x14ac:dyDescent="0.25">
      <c r="L913" s="264">
        <f>Member!A913</f>
        <v>25205</v>
      </c>
      <c r="M913" s="166">
        <f t="shared" si="66"/>
        <v>0</v>
      </c>
      <c r="N913" s="166">
        <f t="shared" si="67"/>
        <v>0</v>
      </c>
      <c r="O913" s="166">
        <f t="shared" si="68"/>
        <v>0</v>
      </c>
      <c r="P913" s="166">
        <f t="shared" si="69"/>
        <v>49</v>
      </c>
      <c r="S913" s="166">
        <f>VLOOKUP(L913,Schnitt1!L:P,2,0)</f>
        <v>0</v>
      </c>
      <c r="T913" s="166">
        <f>VLOOKUP(L913,Schnitt2!L:P,2,0)</f>
        <v>0</v>
      </c>
      <c r="U913" s="166">
        <f>VLOOKUP(L913,Schnitt3!L:P,2,0)</f>
        <v>0</v>
      </c>
      <c r="V913" s="166">
        <f>VLOOKUP(L913,Schnitt4!L:P,2,0)</f>
        <v>0</v>
      </c>
      <c r="W913" s="166">
        <f>VLOOKUP(L913,Schnitt5!L:P,2,0)</f>
        <v>0</v>
      </c>
      <c r="X913" s="166">
        <f>VLOOKUP(L913,Schnitt6!L:P,2,0)</f>
        <v>0</v>
      </c>
      <c r="AA913" s="166">
        <f>VLOOKUP(L913,Schnitt1!L:P,3,0)</f>
        <v>0</v>
      </c>
      <c r="AB913" s="166">
        <f>VLOOKUP(L913,Schnitt2!L:P,3,0)</f>
        <v>0</v>
      </c>
      <c r="AC913" s="166">
        <f>VLOOKUP(L913,Schnitt3!L:P,3,0)</f>
        <v>0</v>
      </c>
      <c r="AD913" s="166">
        <f>VLOOKUP(L913,Schnitt4!L:P,3,0)</f>
        <v>0</v>
      </c>
      <c r="AE913" s="166">
        <f>VLOOKUP(L913,Schnitt5!L:P,3,0)</f>
        <v>0</v>
      </c>
      <c r="AF913" s="166">
        <f>VLOOKUP(L913,Schnitt6!L:P,3,0)</f>
        <v>0</v>
      </c>
    </row>
    <row r="914" spans="12:32" x14ac:dyDescent="0.25">
      <c r="L914" s="264">
        <f>Member!A914</f>
        <v>25557</v>
      </c>
      <c r="M914" s="166">
        <f t="shared" si="66"/>
        <v>0</v>
      </c>
      <c r="N914" s="166">
        <f t="shared" si="67"/>
        <v>0</v>
      </c>
      <c r="O914" s="166">
        <f t="shared" si="68"/>
        <v>0</v>
      </c>
      <c r="P914" s="166">
        <f t="shared" si="69"/>
        <v>49</v>
      </c>
      <c r="S914" s="166">
        <f>VLOOKUP(L914,Schnitt1!L:P,2,0)</f>
        <v>0</v>
      </c>
      <c r="T914" s="166">
        <f>VLOOKUP(L914,Schnitt2!L:P,2,0)</f>
        <v>0</v>
      </c>
      <c r="U914" s="166">
        <f>VLOOKUP(L914,Schnitt3!L:P,2,0)</f>
        <v>0</v>
      </c>
      <c r="V914" s="166">
        <f>VLOOKUP(L914,Schnitt4!L:P,2,0)</f>
        <v>0</v>
      </c>
      <c r="W914" s="166">
        <f>VLOOKUP(L914,Schnitt5!L:P,2,0)</f>
        <v>0</v>
      </c>
      <c r="X914" s="166">
        <f>VLOOKUP(L914,Schnitt6!L:P,2,0)</f>
        <v>0</v>
      </c>
      <c r="AA914" s="166">
        <f>VLOOKUP(L914,Schnitt1!L:P,3,0)</f>
        <v>0</v>
      </c>
      <c r="AB914" s="166">
        <f>VLOOKUP(L914,Schnitt2!L:P,3,0)</f>
        <v>0</v>
      </c>
      <c r="AC914" s="166">
        <f>VLOOKUP(L914,Schnitt3!L:P,3,0)</f>
        <v>0</v>
      </c>
      <c r="AD914" s="166">
        <f>VLOOKUP(L914,Schnitt4!L:P,3,0)</f>
        <v>0</v>
      </c>
      <c r="AE914" s="166">
        <f>VLOOKUP(L914,Schnitt5!L:P,3,0)</f>
        <v>0</v>
      </c>
      <c r="AF914" s="166">
        <f>VLOOKUP(L914,Schnitt6!L:P,3,0)</f>
        <v>0</v>
      </c>
    </row>
    <row r="915" spans="12:32" x14ac:dyDescent="0.25">
      <c r="L915" s="264">
        <f>Member!A915</f>
        <v>25830</v>
      </c>
      <c r="M915" s="166">
        <f t="shared" si="66"/>
        <v>0</v>
      </c>
      <c r="N915" s="166">
        <f t="shared" si="67"/>
        <v>0</v>
      </c>
      <c r="O915" s="166">
        <f t="shared" si="68"/>
        <v>0</v>
      </c>
      <c r="P915" s="166">
        <f t="shared" si="69"/>
        <v>49</v>
      </c>
      <c r="S915" s="166">
        <f>VLOOKUP(L915,Schnitt1!L:P,2,0)</f>
        <v>0</v>
      </c>
      <c r="T915" s="166">
        <f>VLOOKUP(L915,Schnitt2!L:P,2,0)</f>
        <v>0</v>
      </c>
      <c r="U915" s="166">
        <f>VLOOKUP(L915,Schnitt3!L:P,2,0)</f>
        <v>0</v>
      </c>
      <c r="V915" s="166">
        <f>VLOOKUP(L915,Schnitt4!L:P,2,0)</f>
        <v>0</v>
      </c>
      <c r="W915" s="166">
        <f>VLOOKUP(L915,Schnitt5!L:P,2,0)</f>
        <v>0</v>
      </c>
      <c r="X915" s="166">
        <f>VLOOKUP(L915,Schnitt6!L:P,2,0)</f>
        <v>0</v>
      </c>
      <c r="AA915" s="166">
        <f>VLOOKUP(L915,Schnitt1!L:P,3,0)</f>
        <v>0</v>
      </c>
      <c r="AB915" s="166">
        <f>VLOOKUP(L915,Schnitt2!L:P,3,0)</f>
        <v>0</v>
      </c>
      <c r="AC915" s="166">
        <f>VLOOKUP(L915,Schnitt3!L:P,3,0)</f>
        <v>0</v>
      </c>
      <c r="AD915" s="166">
        <f>VLOOKUP(L915,Schnitt4!L:P,3,0)</f>
        <v>0</v>
      </c>
      <c r="AE915" s="166">
        <f>VLOOKUP(L915,Schnitt5!L:P,3,0)</f>
        <v>0</v>
      </c>
      <c r="AF915" s="166">
        <f>VLOOKUP(L915,Schnitt6!L:P,3,0)</f>
        <v>0</v>
      </c>
    </row>
    <row r="916" spans="12:32" x14ac:dyDescent="0.25">
      <c r="L916" s="264">
        <f>Member!A916</f>
        <v>25203</v>
      </c>
      <c r="M916" s="166">
        <f t="shared" si="66"/>
        <v>0</v>
      </c>
      <c r="N916" s="166">
        <f t="shared" si="67"/>
        <v>0</v>
      </c>
      <c r="O916" s="166">
        <f t="shared" si="68"/>
        <v>0</v>
      </c>
      <c r="P916" s="166">
        <f t="shared" si="69"/>
        <v>49</v>
      </c>
      <c r="S916" s="166">
        <f>VLOOKUP(L916,Schnitt1!L:P,2,0)</f>
        <v>0</v>
      </c>
      <c r="T916" s="166">
        <f>VLOOKUP(L916,Schnitt2!L:P,2,0)</f>
        <v>0</v>
      </c>
      <c r="U916" s="166">
        <f>VLOOKUP(L916,Schnitt3!L:P,2,0)</f>
        <v>0</v>
      </c>
      <c r="V916" s="166">
        <f>VLOOKUP(L916,Schnitt4!L:P,2,0)</f>
        <v>0</v>
      </c>
      <c r="W916" s="166">
        <f>VLOOKUP(L916,Schnitt5!L:P,2,0)</f>
        <v>0</v>
      </c>
      <c r="X916" s="166">
        <f>VLOOKUP(L916,Schnitt6!L:P,2,0)</f>
        <v>0</v>
      </c>
      <c r="AA916" s="166">
        <f>VLOOKUP(L916,Schnitt1!L:P,3,0)</f>
        <v>0</v>
      </c>
      <c r="AB916" s="166">
        <f>VLOOKUP(L916,Schnitt2!L:P,3,0)</f>
        <v>0</v>
      </c>
      <c r="AC916" s="166">
        <f>VLOOKUP(L916,Schnitt3!L:P,3,0)</f>
        <v>0</v>
      </c>
      <c r="AD916" s="166">
        <f>VLOOKUP(L916,Schnitt4!L:P,3,0)</f>
        <v>0</v>
      </c>
      <c r="AE916" s="166">
        <f>VLOOKUP(L916,Schnitt5!L:P,3,0)</f>
        <v>0</v>
      </c>
      <c r="AF916" s="166">
        <f>VLOOKUP(L916,Schnitt6!L:P,3,0)</f>
        <v>0</v>
      </c>
    </row>
    <row r="917" spans="12:32" x14ac:dyDescent="0.25">
      <c r="L917" s="264">
        <f>Member!A917</f>
        <v>25204</v>
      </c>
      <c r="M917" s="166">
        <f t="shared" si="66"/>
        <v>0</v>
      </c>
      <c r="N917" s="166">
        <f t="shared" si="67"/>
        <v>0</v>
      </c>
      <c r="O917" s="166">
        <f t="shared" si="68"/>
        <v>0</v>
      </c>
      <c r="P917" s="166">
        <f t="shared" si="69"/>
        <v>49</v>
      </c>
      <c r="S917" s="166">
        <f>VLOOKUP(L917,Schnitt1!L:P,2,0)</f>
        <v>0</v>
      </c>
      <c r="T917" s="166">
        <f>VLOOKUP(L917,Schnitt2!L:P,2,0)</f>
        <v>0</v>
      </c>
      <c r="U917" s="166">
        <f>VLOOKUP(L917,Schnitt3!L:P,2,0)</f>
        <v>0</v>
      </c>
      <c r="V917" s="166">
        <f>VLOOKUP(L917,Schnitt4!L:P,2,0)</f>
        <v>0</v>
      </c>
      <c r="W917" s="166">
        <f>VLOOKUP(L917,Schnitt5!L:P,2,0)</f>
        <v>0</v>
      </c>
      <c r="X917" s="166">
        <f>VLOOKUP(L917,Schnitt6!L:P,2,0)</f>
        <v>0</v>
      </c>
      <c r="AA917" s="166">
        <f>VLOOKUP(L917,Schnitt1!L:P,3,0)</f>
        <v>0</v>
      </c>
      <c r="AB917" s="166">
        <f>VLOOKUP(L917,Schnitt2!L:P,3,0)</f>
        <v>0</v>
      </c>
      <c r="AC917" s="166">
        <f>VLOOKUP(L917,Schnitt3!L:P,3,0)</f>
        <v>0</v>
      </c>
      <c r="AD917" s="166">
        <f>VLOOKUP(L917,Schnitt4!L:P,3,0)</f>
        <v>0</v>
      </c>
      <c r="AE917" s="166">
        <f>VLOOKUP(L917,Schnitt5!L:P,3,0)</f>
        <v>0</v>
      </c>
      <c r="AF917" s="166">
        <f>VLOOKUP(L917,Schnitt6!L:P,3,0)</f>
        <v>0</v>
      </c>
    </row>
    <row r="918" spans="12:32" x14ac:dyDescent="0.25">
      <c r="L918" s="264">
        <f>Member!A918</f>
        <v>26157</v>
      </c>
      <c r="M918" s="166">
        <f t="shared" si="66"/>
        <v>0</v>
      </c>
      <c r="N918" s="166">
        <f t="shared" si="67"/>
        <v>0</v>
      </c>
      <c r="O918" s="166">
        <f t="shared" si="68"/>
        <v>0</v>
      </c>
      <c r="P918" s="166">
        <f t="shared" si="69"/>
        <v>49</v>
      </c>
      <c r="S918" s="166">
        <f>VLOOKUP(L918,Schnitt1!L:P,2,0)</f>
        <v>0</v>
      </c>
      <c r="T918" s="166">
        <f>VLOOKUP(L918,Schnitt2!L:P,2,0)</f>
        <v>0</v>
      </c>
      <c r="U918" s="166">
        <f>VLOOKUP(L918,Schnitt3!L:P,2,0)</f>
        <v>0</v>
      </c>
      <c r="V918" s="166">
        <f>VLOOKUP(L918,Schnitt4!L:P,2,0)</f>
        <v>0</v>
      </c>
      <c r="W918" s="166">
        <f>VLOOKUP(L918,Schnitt5!L:P,2,0)</f>
        <v>0</v>
      </c>
      <c r="X918" s="166">
        <f>VLOOKUP(L918,Schnitt6!L:P,2,0)</f>
        <v>0</v>
      </c>
      <c r="AA918" s="166">
        <f>VLOOKUP(L918,Schnitt1!L:P,3,0)</f>
        <v>0</v>
      </c>
      <c r="AB918" s="166">
        <f>VLOOKUP(L918,Schnitt2!L:P,3,0)</f>
        <v>0</v>
      </c>
      <c r="AC918" s="166">
        <f>VLOOKUP(L918,Schnitt3!L:P,3,0)</f>
        <v>0</v>
      </c>
      <c r="AD918" s="166">
        <f>VLOOKUP(L918,Schnitt4!L:P,3,0)</f>
        <v>0</v>
      </c>
      <c r="AE918" s="166">
        <f>VLOOKUP(L918,Schnitt5!L:P,3,0)</f>
        <v>0</v>
      </c>
      <c r="AF918" s="166">
        <f>VLOOKUP(L918,Schnitt6!L:P,3,0)</f>
        <v>0</v>
      </c>
    </row>
    <row r="919" spans="12:32" x14ac:dyDescent="0.25">
      <c r="L919" s="264">
        <f>Member!A919</f>
        <v>38626</v>
      </c>
      <c r="M919" s="166">
        <f t="shared" si="66"/>
        <v>0</v>
      </c>
      <c r="N919" s="166">
        <f t="shared" si="67"/>
        <v>0</v>
      </c>
      <c r="O919" s="166">
        <f t="shared" si="68"/>
        <v>0</v>
      </c>
      <c r="P919" s="166">
        <f t="shared" si="69"/>
        <v>49</v>
      </c>
      <c r="S919" s="166">
        <f>VLOOKUP(L919,Schnitt1!L:P,2,0)</f>
        <v>0</v>
      </c>
      <c r="T919" s="166">
        <f>VLOOKUP(L919,Schnitt2!L:P,2,0)</f>
        <v>0</v>
      </c>
      <c r="U919" s="166">
        <f>VLOOKUP(L919,Schnitt3!L:P,2,0)</f>
        <v>0</v>
      </c>
      <c r="V919" s="166">
        <f>VLOOKUP(L919,Schnitt4!L:P,2,0)</f>
        <v>0</v>
      </c>
      <c r="W919" s="166">
        <f>VLOOKUP(L919,Schnitt5!L:P,2,0)</f>
        <v>0</v>
      </c>
      <c r="X919" s="166">
        <f>VLOOKUP(L919,Schnitt6!L:P,2,0)</f>
        <v>0</v>
      </c>
      <c r="AA919" s="166">
        <f>VLOOKUP(L919,Schnitt1!L:P,3,0)</f>
        <v>0</v>
      </c>
      <c r="AB919" s="166">
        <f>VLOOKUP(L919,Schnitt2!L:P,3,0)</f>
        <v>0</v>
      </c>
      <c r="AC919" s="166">
        <f>VLOOKUP(L919,Schnitt3!L:P,3,0)</f>
        <v>0</v>
      </c>
      <c r="AD919" s="166">
        <f>VLOOKUP(L919,Schnitt4!L:P,3,0)</f>
        <v>0</v>
      </c>
      <c r="AE919" s="166">
        <f>VLOOKUP(L919,Schnitt5!L:P,3,0)</f>
        <v>0</v>
      </c>
      <c r="AF919" s="166">
        <f>VLOOKUP(L919,Schnitt6!L:P,3,0)</f>
        <v>0</v>
      </c>
    </row>
    <row r="920" spans="12:32" x14ac:dyDescent="0.25">
      <c r="L920" s="264">
        <f>Member!A920</f>
        <v>7573</v>
      </c>
      <c r="M920" s="166">
        <f t="shared" si="66"/>
        <v>0</v>
      </c>
      <c r="N920" s="166">
        <f t="shared" si="67"/>
        <v>0</v>
      </c>
      <c r="O920" s="166">
        <f t="shared" si="68"/>
        <v>0</v>
      </c>
      <c r="P920" s="166">
        <f t="shared" si="69"/>
        <v>49</v>
      </c>
      <c r="S920" s="166">
        <f>VLOOKUP(L920,Schnitt1!L:P,2,0)</f>
        <v>0</v>
      </c>
      <c r="T920" s="166">
        <f>VLOOKUP(L920,Schnitt2!L:P,2,0)</f>
        <v>0</v>
      </c>
      <c r="U920" s="166">
        <f>VLOOKUP(L920,Schnitt3!L:P,2,0)</f>
        <v>0</v>
      </c>
      <c r="V920" s="166">
        <f>VLOOKUP(L920,Schnitt4!L:P,2,0)</f>
        <v>0</v>
      </c>
      <c r="W920" s="166">
        <f>VLOOKUP(L920,Schnitt5!L:P,2,0)</f>
        <v>0</v>
      </c>
      <c r="X920" s="166">
        <f>VLOOKUP(L920,Schnitt6!L:P,2,0)</f>
        <v>0</v>
      </c>
      <c r="AA920" s="166">
        <f>VLOOKUP(L920,Schnitt1!L:P,3,0)</f>
        <v>0</v>
      </c>
      <c r="AB920" s="166">
        <f>VLOOKUP(L920,Schnitt2!L:P,3,0)</f>
        <v>0</v>
      </c>
      <c r="AC920" s="166">
        <f>VLOOKUP(L920,Schnitt3!L:P,3,0)</f>
        <v>0</v>
      </c>
      <c r="AD920" s="166">
        <f>VLOOKUP(L920,Schnitt4!L:P,3,0)</f>
        <v>0</v>
      </c>
      <c r="AE920" s="166">
        <f>VLOOKUP(L920,Schnitt5!L:P,3,0)</f>
        <v>0</v>
      </c>
      <c r="AF920" s="166">
        <f>VLOOKUP(L920,Schnitt6!L:P,3,0)</f>
        <v>0</v>
      </c>
    </row>
    <row r="921" spans="12:32" x14ac:dyDescent="0.25">
      <c r="L921" s="264">
        <f>Member!A921</f>
        <v>38672</v>
      </c>
      <c r="M921" s="166">
        <f t="shared" si="66"/>
        <v>0</v>
      </c>
      <c r="N921" s="166">
        <f t="shared" si="67"/>
        <v>0</v>
      </c>
      <c r="O921" s="166">
        <f t="shared" si="68"/>
        <v>0</v>
      </c>
      <c r="P921" s="166">
        <f t="shared" si="69"/>
        <v>49</v>
      </c>
      <c r="S921" s="166">
        <f>VLOOKUP(L921,Schnitt1!L:P,2,0)</f>
        <v>0</v>
      </c>
      <c r="T921" s="166">
        <f>VLOOKUP(L921,Schnitt2!L:P,2,0)</f>
        <v>0</v>
      </c>
      <c r="U921" s="166">
        <f>VLOOKUP(L921,Schnitt3!L:P,2,0)</f>
        <v>0</v>
      </c>
      <c r="V921" s="166">
        <f>VLOOKUP(L921,Schnitt4!L:P,2,0)</f>
        <v>0</v>
      </c>
      <c r="W921" s="166">
        <f>VLOOKUP(L921,Schnitt5!L:P,2,0)</f>
        <v>0</v>
      </c>
      <c r="X921" s="166">
        <f>VLOOKUP(L921,Schnitt6!L:P,2,0)</f>
        <v>0</v>
      </c>
      <c r="AA921" s="166">
        <f>VLOOKUP(L921,Schnitt1!L:P,3,0)</f>
        <v>0</v>
      </c>
      <c r="AB921" s="166">
        <f>VLOOKUP(L921,Schnitt2!L:P,3,0)</f>
        <v>0</v>
      </c>
      <c r="AC921" s="166">
        <f>VLOOKUP(L921,Schnitt3!L:P,3,0)</f>
        <v>0</v>
      </c>
      <c r="AD921" s="166">
        <f>VLOOKUP(L921,Schnitt4!L:P,3,0)</f>
        <v>0</v>
      </c>
      <c r="AE921" s="166">
        <f>VLOOKUP(L921,Schnitt5!L:P,3,0)</f>
        <v>0</v>
      </c>
      <c r="AF921" s="166">
        <f>VLOOKUP(L921,Schnitt6!L:P,3,0)</f>
        <v>0</v>
      </c>
    </row>
    <row r="922" spans="12:32" x14ac:dyDescent="0.25">
      <c r="L922" s="264">
        <f>Member!A922</f>
        <v>38049</v>
      </c>
      <c r="M922" s="166">
        <f t="shared" si="66"/>
        <v>0</v>
      </c>
      <c r="N922" s="166">
        <f t="shared" si="67"/>
        <v>0</v>
      </c>
      <c r="O922" s="166">
        <f t="shared" si="68"/>
        <v>0</v>
      </c>
      <c r="P922" s="166">
        <f t="shared" si="69"/>
        <v>49</v>
      </c>
      <c r="S922" s="166">
        <f>VLOOKUP(L922,Schnitt1!L:P,2,0)</f>
        <v>0</v>
      </c>
      <c r="T922" s="166">
        <f>VLOOKUP(L922,Schnitt2!L:P,2,0)</f>
        <v>0</v>
      </c>
      <c r="U922" s="166">
        <f>VLOOKUP(L922,Schnitt3!L:P,2,0)</f>
        <v>0</v>
      </c>
      <c r="V922" s="166">
        <f>VLOOKUP(L922,Schnitt4!L:P,2,0)</f>
        <v>0</v>
      </c>
      <c r="W922" s="166">
        <f>VLOOKUP(L922,Schnitt5!L:P,2,0)</f>
        <v>0</v>
      </c>
      <c r="X922" s="166">
        <f>VLOOKUP(L922,Schnitt6!L:P,2,0)</f>
        <v>0</v>
      </c>
      <c r="AA922" s="166">
        <f>VLOOKUP(L922,Schnitt1!L:P,3,0)</f>
        <v>0</v>
      </c>
      <c r="AB922" s="166">
        <f>VLOOKUP(L922,Schnitt2!L:P,3,0)</f>
        <v>0</v>
      </c>
      <c r="AC922" s="166">
        <f>VLOOKUP(L922,Schnitt3!L:P,3,0)</f>
        <v>0</v>
      </c>
      <c r="AD922" s="166">
        <f>VLOOKUP(L922,Schnitt4!L:P,3,0)</f>
        <v>0</v>
      </c>
      <c r="AE922" s="166">
        <f>VLOOKUP(L922,Schnitt5!L:P,3,0)</f>
        <v>0</v>
      </c>
      <c r="AF922" s="166">
        <f>VLOOKUP(L922,Schnitt6!L:P,3,0)</f>
        <v>0</v>
      </c>
    </row>
    <row r="923" spans="12:32" x14ac:dyDescent="0.25">
      <c r="L923" s="264">
        <f>Member!A923</f>
        <v>38867</v>
      </c>
      <c r="M923" s="166">
        <f t="shared" si="66"/>
        <v>0</v>
      </c>
      <c r="N923" s="166">
        <f t="shared" si="67"/>
        <v>0</v>
      </c>
      <c r="O923" s="166">
        <f t="shared" si="68"/>
        <v>0</v>
      </c>
      <c r="P923" s="166">
        <f t="shared" si="69"/>
        <v>49</v>
      </c>
      <c r="S923" s="166">
        <f>VLOOKUP(L923,Schnitt1!L:P,2,0)</f>
        <v>0</v>
      </c>
      <c r="T923" s="166">
        <f>VLOOKUP(L923,Schnitt2!L:P,2,0)</f>
        <v>0</v>
      </c>
      <c r="U923" s="166">
        <f>VLOOKUP(L923,Schnitt3!L:P,2,0)</f>
        <v>0</v>
      </c>
      <c r="V923" s="166">
        <f>VLOOKUP(L923,Schnitt4!L:P,2,0)</f>
        <v>0</v>
      </c>
      <c r="W923" s="166">
        <f>VLOOKUP(L923,Schnitt5!L:P,2,0)</f>
        <v>0</v>
      </c>
      <c r="X923" s="166">
        <f>VLOOKUP(L923,Schnitt6!L:P,2,0)</f>
        <v>0</v>
      </c>
      <c r="AA923" s="166">
        <f>VLOOKUP(L923,Schnitt1!L:P,3,0)</f>
        <v>0</v>
      </c>
      <c r="AB923" s="166">
        <f>VLOOKUP(L923,Schnitt2!L:P,3,0)</f>
        <v>0</v>
      </c>
      <c r="AC923" s="166">
        <f>VLOOKUP(L923,Schnitt3!L:P,3,0)</f>
        <v>0</v>
      </c>
      <c r="AD923" s="166">
        <f>VLOOKUP(L923,Schnitt4!L:P,3,0)</f>
        <v>0</v>
      </c>
      <c r="AE923" s="166">
        <f>VLOOKUP(L923,Schnitt5!L:P,3,0)</f>
        <v>0</v>
      </c>
      <c r="AF923" s="166">
        <f>VLOOKUP(L923,Schnitt6!L:P,3,0)</f>
        <v>0</v>
      </c>
    </row>
    <row r="924" spans="12:32" x14ac:dyDescent="0.25">
      <c r="L924" s="264">
        <f>Member!A924</f>
        <v>25127</v>
      </c>
      <c r="M924" s="166">
        <f t="shared" si="66"/>
        <v>0</v>
      </c>
      <c r="N924" s="166">
        <f t="shared" si="67"/>
        <v>0</v>
      </c>
      <c r="O924" s="166">
        <f t="shared" si="68"/>
        <v>0</v>
      </c>
      <c r="P924" s="166">
        <f t="shared" si="69"/>
        <v>49</v>
      </c>
      <c r="S924" s="166">
        <f>VLOOKUP(L924,Schnitt1!L:P,2,0)</f>
        <v>0</v>
      </c>
      <c r="T924" s="166">
        <f>VLOOKUP(L924,Schnitt2!L:P,2,0)</f>
        <v>0</v>
      </c>
      <c r="U924" s="166">
        <f>VLOOKUP(L924,Schnitt3!L:P,2,0)</f>
        <v>0</v>
      </c>
      <c r="V924" s="166">
        <f>VLOOKUP(L924,Schnitt4!L:P,2,0)</f>
        <v>0</v>
      </c>
      <c r="W924" s="166">
        <f>VLOOKUP(L924,Schnitt5!L:P,2,0)</f>
        <v>0</v>
      </c>
      <c r="X924" s="166">
        <f>VLOOKUP(L924,Schnitt6!L:P,2,0)</f>
        <v>0</v>
      </c>
      <c r="AA924" s="166">
        <f>VLOOKUP(L924,Schnitt1!L:P,3,0)</f>
        <v>0</v>
      </c>
      <c r="AB924" s="166">
        <f>VLOOKUP(L924,Schnitt2!L:P,3,0)</f>
        <v>0</v>
      </c>
      <c r="AC924" s="166">
        <f>VLOOKUP(L924,Schnitt3!L:P,3,0)</f>
        <v>0</v>
      </c>
      <c r="AD924" s="166">
        <f>VLOOKUP(L924,Schnitt4!L:P,3,0)</f>
        <v>0</v>
      </c>
      <c r="AE924" s="166">
        <f>VLOOKUP(L924,Schnitt5!L:P,3,0)</f>
        <v>0</v>
      </c>
      <c r="AF924" s="166">
        <f>VLOOKUP(L924,Schnitt6!L:P,3,0)</f>
        <v>0</v>
      </c>
    </row>
    <row r="925" spans="12:32" x14ac:dyDescent="0.25">
      <c r="L925" s="264">
        <f>Member!A925</f>
        <v>25857</v>
      </c>
      <c r="M925" s="166">
        <f t="shared" si="66"/>
        <v>0</v>
      </c>
      <c r="N925" s="166">
        <f t="shared" si="67"/>
        <v>0</v>
      </c>
      <c r="O925" s="166">
        <f t="shared" si="68"/>
        <v>0</v>
      </c>
      <c r="P925" s="166">
        <f t="shared" si="69"/>
        <v>49</v>
      </c>
      <c r="S925" s="166">
        <f>VLOOKUP(L925,Schnitt1!L:P,2,0)</f>
        <v>0</v>
      </c>
      <c r="T925" s="166">
        <f>VLOOKUP(L925,Schnitt2!L:P,2,0)</f>
        <v>0</v>
      </c>
      <c r="U925" s="166">
        <f>VLOOKUP(L925,Schnitt3!L:P,2,0)</f>
        <v>0</v>
      </c>
      <c r="V925" s="166">
        <f>VLOOKUP(L925,Schnitt4!L:P,2,0)</f>
        <v>0</v>
      </c>
      <c r="W925" s="166">
        <f>VLOOKUP(L925,Schnitt5!L:P,2,0)</f>
        <v>0</v>
      </c>
      <c r="X925" s="166">
        <f>VLOOKUP(L925,Schnitt6!L:P,2,0)</f>
        <v>0</v>
      </c>
      <c r="AA925" s="166">
        <f>VLOOKUP(L925,Schnitt1!L:P,3,0)</f>
        <v>0</v>
      </c>
      <c r="AB925" s="166">
        <f>VLOOKUP(L925,Schnitt2!L:P,3,0)</f>
        <v>0</v>
      </c>
      <c r="AC925" s="166">
        <f>VLOOKUP(L925,Schnitt3!L:P,3,0)</f>
        <v>0</v>
      </c>
      <c r="AD925" s="166">
        <f>VLOOKUP(L925,Schnitt4!L:P,3,0)</f>
        <v>0</v>
      </c>
      <c r="AE925" s="166">
        <f>VLOOKUP(L925,Schnitt5!L:P,3,0)</f>
        <v>0</v>
      </c>
      <c r="AF925" s="166">
        <f>VLOOKUP(L925,Schnitt6!L:P,3,0)</f>
        <v>0</v>
      </c>
    </row>
    <row r="926" spans="12:32" x14ac:dyDescent="0.25">
      <c r="L926" s="264">
        <f>Member!A926</f>
        <v>25388</v>
      </c>
      <c r="M926" s="166">
        <f t="shared" si="66"/>
        <v>0</v>
      </c>
      <c r="N926" s="166">
        <f t="shared" si="67"/>
        <v>0</v>
      </c>
      <c r="O926" s="166">
        <f t="shared" si="68"/>
        <v>0</v>
      </c>
      <c r="P926" s="166">
        <f t="shared" si="69"/>
        <v>49</v>
      </c>
      <c r="S926" s="166">
        <f>VLOOKUP(L926,Schnitt1!L:P,2,0)</f>
        <v>0</v>
      </c>
      <c r="T926" s="166">
        <f>VLOOKUP(L926,Schnitt2!L:P,2,0)</f>
        <v>0</v>
      </c>
      <c r="U926" s="166">
        <f>VLOOKUP(L926,Schnitt3!L:P,2,0)</f>
        <v>0</v>
      </c>
      <c r="V926" s="166">
        <f>VLOOKUP(L926,Schnitt4!L:P,2,0)</f>
        <v>0</v>
      </c>
      <c r="W926" s="166">
        <f>VLOOKUP(L926,Schnitt5!L:P,2,0)</f>
        <v>0</v>
      </c>
      <c r="X926" s="166">
        <f>VLOOKUP(L926,Schnitt6!L:P,2,0)</f>
        <v>0</v>
      </c>
      <c r="AA926" s="166">
        <f>VLOOKUP(L926,Schnitt1!L:P,3,0)</f>
        <v>0</v>
      </c>
      <c r="AB926" s="166">
        <f>VLOOKUP(L926,Schnitt2!L:P,3,0)</f>
        <v>0</v>
      </c>
      <c r="AC926" s="166">
        <f>VLOOKUP(L926,Schnitt3!L:P,3,0)</f>
        <v>0</v>
      </c>
      <c r="AD926" s="166">
        <f>VLOOKUP(L926,Schnitt4!L:P,3,0)</f>
        <v>0</v>
      </c>
      <c r="AE926" s="166">
        <f>VLOOKUP(L926,Schnitt5!L:P,3,0)</f>
        <v>0</v>
      </c>
      <c r="AF926" s="166">
        <f>VLOOKUP(L926,Schnitt6!L:P,3,0)</f>
        <v>0</v>
      </c>
    </row>
    <row r="927" spans="12:32" x14ac:dyDescent="0.25">
      <c r="L927" s="264">
        <f>Member!A927</f>
        <v>7558</v>
      </c>
      <c r="M927" s="166">
        <f t="shared" si="66"/>
        <v>0</v>
      </c>
      <c r="N927" s="166">
        <f t="shared" si="67"/>
        <v>0</v>
      </c>
      <c r="O927" s="166">
        <f t="shared" si="68"/>
        <v>0</v>
      </c>
      <c r="P927" s="166">
        <f t="shared" si="69"/>
        <v>49</v>
      </c>
      <c r="S927" s="166">
        <f>VLOOKUP(L927,Schnitt1!L:P,2,0)</f>
        <v>0</v>
      </c>
      <c r="T927" s="166">
        <f>VLOOKUP(L927,Schnitt2!L:P,2,0)</f>
        <v>0</v>
      </c>
      <c r="U927" s="166">
        <f>VLOOKUP(L927,Schnitt3!L:P,2,0)</f>
        <v>0</v>
      </c>
      <c r="V927" s="166">
        <f>VLOOKUP(L927,Schnitt4!L:P,2,0)</f>
        <v>0</v>
      </c>
      <c r="W927" s="166">
        <f>VLOOKUP(L927,Schnitt5!L:P,2,0)</f>
        <v>0</v>
      </c>
      <c r="X927" s="166">
        <f>VLOOKUP(L927,Schnitt6!L:P,2,0)</f>
        <v>0</v>
      </c>
      <c r="AA927" s="166">
        <f>VLOOKUP(L927,Schnitt1!L:P,3,0)</f>
        <v>0</v>
      </c>
      <c r="AB927" s="166">
        <f>VLOOKUP(L927,Schnitt2!L:P,3,0)</f>
        <v>0</v>
      </c>
      <c r="AC927" s="166">
        <f>VLOOKUP(L927,Schnitt3!L:P,3,0)</f>
        <v>0</v>
      </c>
      <c r="AD927" s="166">
        <f>VLOOKUP(L927,Schnitt4!L:P,3,0)</f>
        <v>0</v>
      </c>
      <c r="AE927" s="166">
        <f>VLOOKUP(L927,Schnitt5!L:P,3,0)</f>
        <v>0</v>
      </c>
      <c r="AF927" s="166">
        <f>VLOOKUP(L927,Schnitt6!L:P,3,0)</f>
        <v>0</v>
      </c>
    </row>
    <row r="928" spans="12:32" x14ac:dyDescent="0.25">
      <c r="L928" s="264">
        <f>Member!A928</f>
        <v>7561</v>
      </c>
      <c r="M928" s="166">
        <f t="shared" si="66"/>
        <v>0</v>
      </c>
      <c r="N928" s="166">
        <f t="shared" si="67"/>
        <v>0</v>
      </c>
      <c r="O928" s="166">
        <f t="shared" si="68"/>
        <v>0</v>
      </c>
      <c r="P928" s="166">
        <f t="shared" si="69"/>
        <v>49</v>
      </c>
      <c r="S928" s="166">
        <f>VLOOKUP(L928,Schnitt1!L:P,2,0)</f>
        <v>0</v>
      </c>
      <c r="T928" s="166">
        <f>VLOOKUP(L928,Schnitt2!L:P,2,0)</f>
        <v>0</v>
      </c>
      <c r="U928" s="166">
        <f>VLOOKUP(L928,Schnitt3!L:P,2,0)</f>
        <v>0</v>
      </c>
      <c r="V928" s="166">
        <f>VLOOKUP(L928,Schnitt4!L:P,2,0)</f>
        <v>0</v>
      </c>
      <c r="W928" s="166">
        <f>VLOOKUP(L928,Schnitt5!L:P,2,0)</f>
        <v>0</v>
      </c>
      <c r="X928" s="166">
        <f>VLOOKUP(L928,Schnitt6!L:P,2,0)</f>
        <v>0</v>
      </c>
      <c r="AA928" s="166">
        <f>VLOOKUP(L928,Schnitt1!L:P,3,0)</f>
        <v>0</v>
      </c>
      <c r="AB928" s="166">
        <f>VLOOKUP(L928,Schnitt2!L:P,3,0)</f>
        <v>0</v>
      </c>
      <c r="AC928" s="166">
        <f>VLOOKUP(L928,Schnitt3!L:P,3,0)</f>
        <v>0</v>
      </c>
      <c r="AD928" s="166">
        <f>VLOOKUP(L928,Schnitt4!L:P,3,0)</f>
        <v>0</v>
      </c>
      <c r="AE928" s="166">
        <f>VLOOKUP(L928,Schnitt5!L:P,3,0)</f>
        <v>0</v>
      </c>
      <c r="AF928" s="166">
        <f>VLOOKUP(L928,Schnitt6!L:P,3,0)</f>
        <v>0</v>
      </c>
    </row>
    <row r="929" spans="12:32" x14ac:dyDescent="0.25">
      <c r="L929" s="264">
        <f>Member!A929</f>
        <v>7565</v>
      </c>
      <c r="M929" s="166">
        <f t="shared" si="66"/>
        <v>0</v>
      </c>
      <c r="N929" s="166">
        <f t="shared" si="67"/>
        <v>0</v>
      </c>
      <c r="O929" s="166">
        <f t="shared" si="68"/>
        <v>0</v>
      </c>
      <c r="P929" s="166">
        <f t="shared" si="69"/>
        <v>49</v>
      </c>
      <c r="S929" s="166">
        <f>VLOOKUP(L929,Schnitt1!L:P,2,0)</f>
        <v>0</v>
      </c>
      <c r="T929" s="166">
        <f>VLOOKUP(L929,Schnitt2!L:P,2,0)</f>
        <v>0</v>
      </c>
      <c r="U929" s="166">
        <f>VLOOKUP(L929,Schnitt3!L:P,2,0)</f>
        <v>0</v>
      </c>
      <c r="V929" s="166">
        <f>VLOOKUP(L929,Schnitt4!L:P,2,0)</f>
        <v>0</v>
      </c>
      <c r="W929" s="166">
        <f>VLOOKUP(L929,Schnitt5!L:P,2,0)</f>
        <v>0</v>
      </c>
      <c r="X929" s="166">
        <f>VLOOKUP(L929,Schnitt6!L:P,2,0)</f>
        <v>0</v>
      </c>
      <c r="AA929" s="166">
        <f>VLOOKUP(L929,Schnitt1!L:P,3,0)</f>
        <v>0</v>
      </c>
      <c r="AB929" s="166">
        <f>VLOOKUP(L929,Schnitt2!L:P,3,0)</f>
        <v>0</v>
      </c>
      <c r="AC929" s="166">
        <f>VLOOKUP(L929,Schnitt3!L:P,3,0)</f>
        <v>0</v>
      </c>
      <c r="AD929" s="166">
        <f>VLOOKUP(L929,Schnitt4!L:P,3,0)</f>
        <v>0</v>
      </c>
      <c r="AE929" s="166">
        <f>VLOOKUP(L929,Schnitt5!L:P,3,0)</f>
        <v>0</v>
      </c>
      <c r="AF929" s="166">
        <f>VLOOKUP(L929,Schnitt6!L:P,3,0)</f>
        <v>0</v>
      </c>
    </row>
    <row r="930" spans="12:32" x14ac:dyDescent="0.25">
      <c r="L930" s="264">
        <f>Member!A930</f>
        <v>7501</v>
      </c>
      <c r="M930" s="166">
        <f t="shared" si="66"/>
        <v>0</v>
      </c>
      <c r="N930" s="166">
        <f t="shared" si="67"/>
        <v>0</v>
      </c>
      <c r="O930" s="166">
        <f t="shared" si="68"/>
        <v>0</v>
      </c>
      <c r="P930" s="166">
        <f t="shared" si="69"/>
        <v>49</v>
      </c>
      <c r="S930" s="166">
        <f>VLOOKUP(L930,Schnitt1!L:P,2,0)</f>
        <v>0</v>
      </c>
      <c r="T930" s="166">
        <f>VLOOKUP(L930,Schnitt2!L:P,2,0)</f>
        <v>0</v>
      </c>
      <c r="U930" s="166">
        <f>VLOOKUP(L930,Schnitt3!L:P,2,0)</f>
        <v>0</v>
      </c>
      <c r="V930" s="166">
        <f>VLOOKUP(L930,Schnitt4!L:P,2,0)</f>
        <v>0</v>
      </c>
      <c r="W930" s="166">
        <f>VLOOKUP(L930,Schnitt5!L:P,2,0)</f>
        <v>0</v>
      </c>
      <c r="X930" s="166">
        <f>VLOOKUP(L930,Schnitt6!L:P,2,0)</f>
        <v>0</v>
      </c>
      <c r="AA930" s="166">
        <f>VLOOKUP(L930,Schnitt1!L:P,3,0)</f>
        <v>0</v>
      </c>
      <c r="AB930" s="166">
        <f>VLOOKUP(L930,Schnitt2!L:P,3,0)</f>
        <v>0</v>
      </c>
      <c r="AC930" s="166">
        <f>VLOOKUP(L930,Schnitt3!L:P,3,0)</f>
        <v>0</v>
      </c>
      <c r="AD930" s="166">
        <f>VLOOKUP(L930,Schnitt4!L:P,3,0)</f>
        <v>0</v>
      </c>
      <c r="AE930" s="166">
        <f>VLOOKUP(L930,Schnitt5!L:P,3,0)</f>
        <v>0</v>
      </c>
      <c r="AF930" s="166">
        <f>VLOOKUP(L930,Schnitt6!L:P,3,0)</f>
        <v>0</v>
      </c>
    </row>
    <row r="931" spans="12:32" x14ac:dyDescent="0.25">
      <c r="L931" s="264">
        <f>Member!A931</f>
        <v>38542</v>
      </c>
      <c r="M931" s="166">
        <f t="shared" si="66"/>
        <v>0</v>
      </c>
      <c r="N931" s="166">
        <f t="shared" si="67"/>
        <v>0</v>
      </c>
      <c r="O931" s="166">
        <f t="shared" si="68"/>
        <v>0</v>
      </c>
      <c r="P931" s="166">
        <f t="shared" si="69"/>
        <v>49</v>
      </c>
      <c r="S931" s="166">
        <f>VLOOKUP(L931,Schnitt1!L:P,2,0)</f>
        <v>0</v>
      </c>
      <c r="T931" s="166">
        <f>VLOOKUP(L931,Schnitt2!L:P,2,0)</f>
        <v>0</v>
      </c>
      <c r="U931" s="166">
        <f>VLOOKUP(L931,Schnitt3!L:P,2,0)</f>
        <v>0</v>
      </c>
      <c r="V931" s="166">
        <f>VLOOKUP(L931,Schnitt4!L:P,2,0)</f>
        <v>0</v>
      </c>
      <c r="W931" s="166">
        <f>VLOOKUP(L931,Schnitt5!L:P,2,0)</f>
        <v>0</v>
      </c>
      <c r="X931" s="166">
        <f>VLOOKUP(L931,Schnitt6!L:P,2,0)</f>
        <v>0</v>
      </c>
      <c r="AA931" s="166">
        <f>VLOOKUP(L931,Schnitt1!L:P,3,0)</f>
        <v>0</v>
      </c>
      <c r="AB931" s="166">
        <f>VLOOKUP(L931,Schnitt2!L:P,3,0)</f>
        <v>0</v>
      </c>
      <c r="AC931" s="166">
        <f>VLOOKUP(L931,Schnitt3!L:P,3,0)</f>
        <v>0</v>
      </c>
      <c r="AD931" s="166">
        <f>VLOOKUP(L931,Schnitt4!L:P,3,0)</f>
        <v>0</v>
      </c>
      <c r="AE931" s="166">
        <f>VLOOKUP(L931,Schnitt5!L:P,3,0)</f>
        <v>0</v>
      </c>
      <c r="AF931" s="166">
        <f>VLOOKUP(L931,Schnitt6!L:P,3,0)</f>
        <v>0</v>
      </c>
    </row>
    <row r="932" spans="12:32" x14ac:dyDescent="0.25">
      <c r="L932" s="264">
        <f>Member!A932</f>
        <v>25631</v>
      </c>
      <c r="M932" s="166">
        <f t="shared" si="66"/>
        <v>0</v>
      </c>
      <c r="N932" s="166">
        <f t="shared" si="67"/>
        <v>0</v>
      </c>
      <c r="O932" s="166">
        <f t="shared" si="68"/>
        <v>0</v>
      </c>
      <c r="P932" s="166">
        <f t="shared" si="69"/>
        <v>49</v>
      </c>
      <c r="S932" s="166">
        <f>VLOOKUP(L932,Schnitt1!L:P,2,0)</f>
        <v>0</v>
      </c>
      <c r="T932" s="166">
        <f>VLOOKUP(L932,Schnitt2!L:P,2,0)</f>
        <v>0</v>
      </c>
      <c r="U932" s="166">
        <f>VLOOKUP(L932,Schnitt3!L:P,2,0)</f>
        <v>0</v>
      </c>
      <c r="V932" s="166">
        <f>VLOOKUP(L932,Schnitt4!L:P,2,0)</f>
        <v>0</v>
      </c>
      <c r="W932" s="166">
        <f>VLOOKUP(L932,Schnitt5!L:P,2,0)</f>
        <v>0</v>
      </c>
      <c r="X932" s="166">
        <f>VLOOKUP(L932,Schnitt6!L:P,2,0)</f>
        <v>0</v>
      </c>
      <c r="AA932" s="166">
        <f>VLOOKUP(L932,Schnitt1!L:P,3,0)</f>
        <v>0</v>
      </c>
      <c r="AB932" s="166">
        <f>VLOOKUP(L932,Schnitt2!L:P,3,0)</f>
        <v>0</v>
      </c>
      <c r="AC932" s="166">
        <f>VLOOKUP(L932,Schnitt3!L:P,3,0)</f>
        <v>0</v>
      </c>
      <c r="AD932" s="166">
        <f>VLOOKUP(L932,Schnitt4!L:P,3,0)</f>
        <v>0</v>
      </c>
      <c r="AE932" s="166">
        <f>VLOOKUP(L932,Schnitt5!L:P,3,0)</f>
        <v>0</v>
      </c>
      <c r="AF932" s="166">
        <f>VLOOKUP(L932,Schnitt6!L:P,3,0)</f>
        <v>0</v>
      </c>
    </row>
    <row r="933" spans="12:32" x14ac:dyDescent="0.25">
      <c r="L933" s="264">
        <f>Member!A933</f>
        <v>38186</v>
      </c>
      <c r="M933" s="166">
        <f t="shared" si="66"/>
        <v>0</v>
      </c>
      <c r="N933" s="166">
        <f t="shared" si="67"/>
        <v>0</v>
      </c>
      <c r="O933" s="166">
        <f t="shared" si="68"/>
        <v>0</v>
      </c>
      <c r="P933" s="166">
        <f t="shared" si="69"/>
        <v>49</v>
      </c>
      <c r="S933" s="166">
        <f>VLOOKUP(L933,Schnitt1!L:P,2,0)</f>
        <v>0</v>
      </c>
      <c r="T933" s="166">
        <f>VLOOKUP(L933,Schnitt2!L:P,2,0)</f>
        <v>0</v>
      </c>
      <c r="U933" s="166">
        <f>VLOOKUP(L933,Schnitt3!L:P,2,0)</f>
        <v>0</v>
      </c>
      <c r="V933" s="166">
        <f>VLOOKUP(L933,Schnitt4!L:P,2,0)</f>
        <v>0</v>
      </c>
      <c r="W933" s="166">
        <f>VLOOKUP(L933,Schnitt5!L:P,2,0)</f>
        <v>0</v>
      </c>
      <c r="X933" s="166">
        <f>VLOOKUP(L933,Schnitt6!L:P,2,0)</f>
        <v>0</v>
      </c>
      <c r="AA933" s="166">
        <f>VLOOKUP(L933,Schnitt1!L:P,3,0)</f>
        <v>0</v>
      </c>
      <c r="AB933" s="166">
        <f>VLOOKUP(L933,Schnitt2!L:P,3,0)</f>
        <v>0</v>
      </c>
      <c r="AC933" s="166">
        <f>VLOOKUP(L933,Schnitt3!L:P,3,0)</f>
        <v>0</v>
      </c>
      <c r="AD933" s="166">
        <f>VLOOKUP(L933,Schnitt4!L:P,3,0)</f>
        <v>0</v>
      </c>
      <c r="AE933" s="166">
        <f>VLOOKUP(L933,Schnitt5!L:P,3,0)</f>
        <v>0</v>
      </c>
      <c r="AF933" s="166">
        <f>VLOOKUP(L933,Schnitt6!L:P,3,0)</f>
        <v>0</v>
      </c>
    </row>
    <row r="934" spans="12:32" x14ac:dyDescent="0.25">
      <c r="L934" s="264">
        <f>Member!A934</f>
        <v>25814</v>
      </c>
      <c r="M934" s="166">
        <f t="shared" si="66"/>
        <v>0</v>
      </c>
      <c r="N934" s="166">
        <f t="shared" si="67"/>
        <v>0</v>
      </c>
      <c r="O934" s="166">
        <f t="shared" si="68"/>
        <v>0</v>
      </c>
      <c r="P934" s="166">
        <f t="shared" si="69"/>
        <v>49</v>
      </c>
      <c r="S934" s="166">
        <f>VLOOKUP(L934,Schnitt1!L:P,2,0)</f>
        <v>0</v>
      </c>
      <c r="T934" s="166">
        <f>VLOOKUP(L934,Schnitt2!L:P,2,0)</f>
        <v>0</v>
      </c>
      <c r="U934" s="166">
        <f>VLOOKUP(L934,Schnitt3!L:P,2,0)</f>
        <v>0</v>
      </c>
      <c r="V934" s="166">
        <f>VLOOKUP(L934,Schnitt4!L:P,2,0)</f>
        <v>0</v>
      </c>
      <c r="W934" s="166">
        <f>VLOOKUP(L934,Schnitt5!L:P,2,0)</f>
        <v>0</v>
      </c>
      <c r="X934" s="166">
        <f>VLOOKUP(L934,Schnitt6!L:P,2,0)</f>
        <v>0</v>
      </c>
      <c r="AA934" s="166">
        <f>VLOOKUP(L934,Schnitt1!L:P,3,0)</f>
        <v>0</v>
      </c>
      <c r="AB934" s="166">
        <f>VLOOKUP(L934,Schnitt2!L:P,3,0)</f>
        <v>0</v>
      </c>
      <c r="AC934" s="166">
        <f>VLOOKUP(L934,Schnitt3!L:P,3,0)</f>
        <v>0</v>
      </c>
      <c r="AD934" s="166">
        <f>VLOOKUP(L934,Schnitt4!L:P,3,0)</f>
        <v>0</v>
      </c>
      <c r="AE934" s="166">
        <f>VLOOKUP(L934,Schnitt5!L:P,3,0)</f>
        <v>0</v>
      </c>
      <c r="AF934" s="166">
        <f>VLOOKUP(L934,Schnitt6!L:P,3,0)</f>
        <v>0</v>
      </c>
    </row>
    <row r="935" spans="12:32" x14ac:dyDescent="0.25">
      <c r="L935" s="264">
        <f>Member!A935</f>
        <v>38526</v>
      </c>
      <c r="M935" s="166">
        <f t="shared" si="66"/>
        <v>0</v>
      </c>
      <c r="N935" s="166">
        <f t="shared" si="67"/>
        <v>0</v>
      </c>
      <c r="O935" s="166">
        <f t="shared" si="68"/>
        <v>0</v>
      </c>
      <c r="P935" s="166">
        <f t="shared" si="69"/>
        <v>49</v>
      </c>
      <c r="S935" s="166">
        <f>VLOOKUP(L935,Schnitt1!L:P,2,0)</f>
        <v>0</v>
      </c>
      <c r="T935" s="166">
        <f>VLOOKUP(L935,Schnitt2!L:P,2,0)</f>
        <v>0</v>
      </c>
      <c r="U935" s="166">
        <f>VLOOKUP(L935,Schnitt3!L:P,2,0)</f>
        <v>0</v>
      </c>
      <c r="V935" s="166">
        <f>VLOOKUP(L935,Schnitt4!L:P,2,0)</f>
        <v>0</v>
      </c>
      <c r="W935" s="166">
        <f>VLOOKUP(L935,Schnitt5!L:P,2,0)</f>
        <v>0</v>
      </c>
      <c r="X935" s="166">
        <f>VLOOKUP(L935,Schnitt6!L:P,2,0)</f>
        <v>0</v>
      </c>
      <c r="AA935" s="166">
        <f>VLOOKUP(L935,Schnitt1!L:P,3,0)</f>
        <v>0</v>
      </c>
      <c r="AB935" s="166">
        <f>VLOOKUP(L935,Schnitt2!L:P,3,0)</f>
        <v>0</v>
      </c>
      <c r="AC935" s="166">
        <f>VLOOKUP(L935,Schnitt3!L:P,3,0)</f>
        <v>0</v>
      </c>
      <c r="AD935" s="166">
        <f>VLOOKUP(L935,Schnitt4!L:P,3,0)</f>
        <v>0</v>
      </c>
      <c r="AE935" s="166">
        <f>VLOOKUP(L935,Schnitt5!L:P,3,0)</f>
        <v>0</v>
      </c>
      <c r="AF935" s="166">
        <f>VLOOKUP(L935,Schnitt6!L:P,3,0)</f>
        <v>0</v>
      </c>
    </row>
    <row r="936" spans="12:32" x14ac:dyDescent="0.25">
      <c r="L936" s="264">
        <f>Member!A936</f>
        <v>38835</v>
      </c>
      <c r="M936" s="166">
        <f t="shared" si="66"/>
        <v>0</v>
      </c>
      <c r="N936" s="166">
        <f t="shared" si="67"/>
        <v>0</v>
      </c>
      <c r="O936" s="166">
        <f t="shared" si="68"/>
        <v>0</v>
      </c>
      <c r="P936" s="166">
        <f t="shared" si="69"/>
        <v>49</v>
      </c>
      <c r="S936" s="166">
        <f>VLOOKUP(L936,Schnitt1!L:P,2,0)</f>
        <v>0</v>
      </c>
      <c r="T936" s="166">
        <f>VLOOKUP(L936,Schnitt2!L:P,2,0)</f>
        <v>0</v>
      </c>
      <c r="U936" s="166">
        <f>VLOOKUP(L936,Schnitt3!L:P,2,0)</f>
        <v>0</v>
      </c>
      <c r="V936" s="166">
        <f>VLOOKUP(L936,Schnitt4!L:P,2,0)</f>
        <v>0</v>
      </c>
      <c r="W936" s="166">
        <f>VLOOKUP(L936,Schnitt5!L:P,2,0)</f>
        <v>0</v>
      </c>
      <c r="X936" s="166">
        <f>VLOOKUP(L936,Schnitt6!L:P,2,0)</f>
        <v>0</v>
      </c>
      <c r="AA936" s="166">
        <f>VLOOKUP(L936,Schnitt1!L:P,3,0)</f>
        <v>0</v>
      </c>
      <c r="AB936" s="166">
        <f>VLOOKUP(L936,Schnitt2!L:P,3,0)</f>
        <v>0</v>
      </c>
      <c r="AC936" s="166">
        <f>VLOOKUP(L936,Schnitt3!L:P,3,0)</f>
        <v>0</v>
      </c>
      <c r="AD936" s="166">
        <f>VLOOKUP(L936,Schnitt4!L:P,3,0)</f>
        <v>0</v>
      </c>
      <c r="AE936" s="166">
        <f>VLOOKUP(L936,Schnitt5!L:P,3,0)</f>
        <v>0</v>
      </c>
      <c r="AF936" s="166">
        <f>VLOOKUP(L936,Schnitt6!L:P,3,0)</f>
        <v>0</v>
      </c>
    </row>
    <row r="937" spans="12:32" x14ac:dyDescent="0.25">
      <c r="L937" s="264">
        <f>Member!A937</f>
        <v>38538</v>
      </c>
      <c r="M937" s="166">
        <f t="shared" si="66"/>
        <v>0</v>
      </c>
      <c r="N937" s="166">
        <f t="shared" si="67"/>
        <v>0</v>
      </c>
      <c r="O937" s="166">
        <f t="shared" si="68"/>
        <v>0</v>
      </c>
      <c r="P937" s="166">
        <f t="shared" si="69"/>
        <v>49</v>
      </c>
      <c r="S937" s="166">
        <f>VLOOKUP(L937,Schnitt1!L:P,2,0)</f>
        <v>0</v>
      </c>
      <c r="T937" s="166">
        <f>VLOOKUP(L937,Schnitt2!L:P,2,0)</f>
        <v>0</v>
      </c>
      <c r="U937" s="166">
        <f>VLOOKUP(L937,Schnitt3!L:P,2,0)</f>
        <v>0</v>
      </c>
      <c r="V937" s="166">
        <f>VLOOKUP(L937,Schnitt4!L:P,2,0)</f>
        <v>0</v>
      </c>
      <c r="W937" s="166">
        <f>VLOOKUP(L937,Schnitt5!L:P,2,0)</f>
        <v>0</v>
      </c>
      <c r="X937" s="166">
        <f>VLOOKUP(L937,Schnitt6!L:P,2,0)</f>
        <v>0</v>
      </c>
      <c r="AA937" s="166">
        <f>VLOOKUP(L937,Schnitt1!L:P,3,0)</f>
        <v>0</v>
      </c>
      <c r="AB937" s="166">
        <f>VLOOKUP(L937,Schnitt2!L:P,3,0)</f>
        <v>0</v>
      </c>
      <c r="AC937" s="166">
        <f>VLOOKUP(L937,Schnitt3!L:P,3,0)</f>
        <v>0</v>
      </c>
      <c r="AD937" s="166">
        <f>VLOOKUP(L937,Schnitt4!L:P,3,0)</f>
        <v>0</v>
      </c>
      <c r="AE937" s="166">
        <f>VLOOKUP(L937,Schnitt5!L:P,3,0)</f>
        <v>0</v>
      </c>
      <c r="AF937" s="166">
        <f>VLOOKUP(L937,Schnitt6!L:P,3,0)</f>
        <v>0</v>
      </c>
    </row>
    <row r="938" spans="12:32" x14ac:dyDescent="0.25">
      <c r="L938" s="264">
        <f>Member!A938</f>
        <v>7650</v>
      </c>
      <c r="M938" s="166">
        <f t="shared" si="66"/>
        <v>0</v>
      </c>
      <c r="N938" s="166">
        <f t="shared" si="67"/>
        <v>0</v>
      </c>
      <c r="O938" s="166">
        <f t="shared" si="68"/>
        <v>0</v>
      </c>
      <c r="P938" s="166">
        <f t="shared" si="69"/>
        <v>49</v>
      </c>
      <c r="S938" s="166">
        <f>VLOOKUP(L938,Schnitt1!L:P,2,0)</f>
        <v>0</v>
      </c>
      <c r="T938" s="166">
        <f>VLOOKUP(L938,Schnitt2!L:P,2,0)</f>
        <v>0</v>
      </c>
      <c r="U938" s="166">
        <f>VLOOKUP(L938,Schnitt3!L:P,2,0)</f>
        <v>0</v>
      </c>
      <c r="V938" s="166">
        <f>VLOOKUP(L938,Schnitt4!L:P,2,0)</f>
        <v>0</v>
      </c>
      <c r="W938" s="166">
        <f>VLOOKUP(L938,Schnitt5!L:P,2,0)</f>
        <v>0</v>
      </c>
      <c r="X938" s="166">
        <f>VLOOKUP(L938,Schnitt6!L:P,2,0)</f>
        <v>0</v>
      </c>
      <c r="AA938" s="166">
        <f>VLOOKUP(L938,Schnitt1!L:P,3,0)</f>
        <v>0</v>
      </c>
      <c r="AB938" s="166">
        <f>VLOOKUP(L938,Schnitt2!L:P,3,0)</f>
        <v>0</v>
      </c>
      <c r="AC938" s="166">
        <f>VLOOKUP(L938,Schnitt3!L:P,3,0)</f>
        <v>0</v>
      </c>
      <c r="AD938" s="166">
        <f>VLOOKUP(L938,Schnitt4!L:P,3,0)</f>
        <v>0</v>
      </c>
      <c r="AE938" s="166">
        <f>VLOOKUP(L938,Schnitt5!L:P,3,0)</f>
        <v>0</v>
      </c>
      <c r="AF938" s="166">
        <f>VLOOKUP(L938,Schnitt6!L:P,3,0)</f>
        <v>0</v>
      </c>
    </row>
    <row r="939" spans="12:32" x14ac:dyDescent="0.25">
      <c r="L939" s="264">
        <f>Member!A939</f>
        <v>38728</v>
      </c>
      <c r="M939" s="166">
        <f t="shared" si="66"/>
        <v>0</v>
      </c>
      <c r="N939" s="166">
        <f t="shared" si="67"/>
        <v>0</v>
      </c>
      <c r="O939" s="166">
        <f t="shared" si="68"/>
        <v>0</v>
      </c>
      <c r="P939" s="166">
        <f t="shared" si="69"/>
        <v>49</v>
      </c>
      <c r="S939" s="166">
        <f>VLOOKUP(L939,Schnitt1!L:P,2,0)</f>
        <v>0</v>
      </c>
      <c r="T939" s="166">
        <f>VLOOKUP(L939,Schnitt2!L:P,2,0)</f>
        <v>0</v>
      </c>
      <c r="U939" s="166">
        <f>VLOOKUP(L939,Schnitt3!L:P,2,0)</f>
        <v>0</v>
      </c>
      <c r="V939" s="166">
        <f>VLOOKUP(L939,Schnitt4!L:P,2,0)</f>
        <v>0</v>
      </c>
      <c r="W939" s="166">
        <f>VLOOKUP(L939,Schnitt5!L:P,2,0)</f>
        <v>0</v>
      </c>
      <c r="X939" s="166">
        <f>VLOOKUP(L939,Schnitt6!L:P,2,0)</f>
        <v>0</v>
      </c>
      <c r="AA939" s="166">
        <f>VLOOKUP(L939,Schnitt1!L:P,3,0)</f>
        <v>0</v>
      </c>
      <c r="AB939" s="166">
        <f>VLOOKUP(L939,Schnitt2!L:P,3,0)</f>
        <v>0</v>
      </c>
      <c r="AC939" s="166">
        <f>VLOOKUP(L939,Schnitt3!L:P,3,0)</f>
        <v>0</v>
      </c>
      <c r="AD939" s="166">
        <f>VLOOKUP(L939,Schnitt4!L:P,3,0)</f>
        <v>0</v>
      </c>
      <c r="AE939" s="166">
        <f>VLOOKUP(L939,Schnitt5!L:P,3,0)</f>
        <v>0</v>
      </c>
      <c r="AF939" s="166">
        <f>VLOOKUP(L939,Schnitt6!L:P,3,0)</f>
        <v>0</v>
      </c>
    </row>
    <row r="940" spans="12:32" x14ac:dyDescent="0.25">
      <c r="L940" s="264">
        <f>Member!A940</f>
        <v>38970</v>
      </c>
      <c r="M940" s="166">
        <f t="shared" si="66"/>
        <v>0</v>
      </c>
      <c r="N940" s="166">
        <f t="shared" si="67"/>
        <v>0</v>
      </c>
      <c r="O940" s="166">
        <f t="shared" si="68"/>
        <v>0</v>
      </c>
      <c r="P940" s="166">
        <f t="shared" si="69"/>
        <v>49</v>
      </c>
      <c r="S940" s="166">
        <f>VLOOKUP(L940,Schnitt1!L:P,2,0)</f>
        <v>0</v>
      </c>
      <c r="T940" s="166">
        <f>VLOOKUP(L940,Schnitt2!L:P,2,0)</f>
        <v>0</v>
      </c>
      <c r="U940" s="166">
        <f>VLOOKUP(L940,Schnitt3!L:P,2,0)</f>
        <v>0</v>
      </c>
      <c r="V940" s="166">
        <f>VLOOKUP(L940,Schnitt4!L:P,2,0)</f>
        <v>0</v>
      </c>
      <c r="W940" s="166">
        <f>VLOOKUP(L940,Schnitt5!L:P,2,0)</f>
        <v>0</v>
      </c>
      <c r="X940" s="166">
        <f>VLOOKUP(L940,Schnitt6!L:P,2,0)</f>
        <v>0</v>
      </c>
      <c r="AA940" s="166">
        <f>VLOOKUP(L940,Schnitt1!L:P,3,0)</f>
        <v>0</v>
      </c>
      <c r="AB940" s="166">
        <f>VLOOKUP(L940,Schnitt2!L:P,3,0)</f>
        <v>0</v>
      </c>
      <c r="AC940" s="166">
        <f>VLOOKUP(L940,Schnitt3!L:P,3,0)</f>
        <v>0</v>
      </c>
      <c r="AD940" s="166">
        <f>VLOOKUP(L940,Schnitt4!L:P,3,0)</f>
        <v>0</v>
      </c>
      <c r="AE940" s="166">
        <f>VLOOKUP(L940,Schnitt5!L:P,3,0)</f>
        <v>0</v>
      </c>
      <c r="AF940" s="166">
        <f>VLOOKUP(L940,Schnitt6!L:P,3,0)</f>
        <v>0</v>
      </c>
    </row>
    <row r="941" spans="12:32" x14ac:dyDescent="0.25">
      <c r="L941" s="264">
        <f>Member!A941</f>
        <v>38681</v>
      </c>
      <c r="M941" s="166">
        <f t="shared" si="66"/>
        <v>0</v>
      </c>
      <c r="N941" s="166">
        <f t="shared" si="67"/>
        <v>0</v>
      </c>
      <c r="O941" s="166">
        <f t="shared" si="68"/>
        <v>0</v>
      </c>
      <c r="P941" s="166">
        <f t="shared" si="69"/>
        <v>49</v>
      </c>
      <c r="S941" s="166">
        <f>VLOOKUP(L941,Schnitt1!L:P,2,0)</f>
        <v>0</v>
      </c>
      <c r="T941" s="166">
        <f>VLOOKUP(L941,Schnitt2!L:P,2,0)</f>
        <v>0</v>
      </c>
      <c r="U941" s="166">
        <f>VLOOKUP(L941,Schnitt3!L:P,2,0)</f>
        <v>0</v>
      </c>
      <c r="V941" s="166">
        <f>VLOOKUP(L941,Schnitt4!L:P,2,0)</f>
        <v>0</v>
      </c>
      <c r="W941" s="166">
        <f>VLOOKUP(L941,Schnitt5!L:P,2,0)</f>
        <v>0</v>
      </c>
      <c r="X941" s="166">
        <f>VLOOKUP(L941,Schnitt6!L:P,2,0)</f>
        <v>0</v>
      </c>
      <c r="AA941" s="166">
        <f>VLOOKUP(L941,Schnitt1!L:P,3,0)</f>
        <v>0</v>
      </c>
      <c r="AB941" s="166">
        <f>VLOOKUP(L941,Schnitt2!L:P,3,0)</f>
        <v>0</v>
      </c>
      <c r="AC941" s="166">
        <f>VLOOKUP(L941,Schnitt3!L:P,3,0)</f>
        <v>0</v>
      </c>
      <c r="AD941" s="166">
        <f>VLOOKUP(L941,Schnitt4!L:P,3,0)</f>
        <v>0</v>
      </c>
      <c r="AE941" s="166">
        <f>VLOOKUP(L941,Schnitt5!L:P,3,0)</f>
        <v>0</v>
      </c>
      <c r="AF941" s="166">
        <f>VLOOKUP(L941,Schnitt6!L:P,3,0)</f>
        <v>0</v>
      </c>
    </row>
    <row r="942" spans="12:32" x14ac:dyDescent="0.25">
      <c r="L942" s="264">
        <f>Member!A942</f>
        <v>25629</v>
      </c>
      <c r="M942" s="166">
        <f t="shared" si="66"/>
        <v>0</v>
      </c>
      <c r="N942" s="166">
        <f t="shared" si="67"/>
        <v>0</v>
      </c>
      <c r="O942" s="166">
        <f t="shared" si="68"/>
        <v>0</v>
      </c>
      <c r="P942" s="166">
        <f t="shared" si="69"/>
        <v>49</v>
      </c>
      <c r="S942" s="166">
        <f>VLOOKUP(L942,Schnitt1!L:P,2,0)</f>
        <v>0</v>
      </c>
      <c r="T942" s="166">
        <f>VLOOKUP(L942,Schnitt2!L:P,2,0)</f>
        <v>0</v>
      </c>
      <c r="U942" s="166">
        <f>VLOOKUP(L942,Schnitt3!L:P,2,0)</f>
        <v>0</v>
      </c>
      <c r="V942" s="166">
        <f>VLOOKUP(L942,Schnitt4!L:P,2,0)</f>
        <v>0</v>
      </c>
      <c r="W942" s="166">
        <f>VLOOKUP(L942,Schnitt5!L:P,2,0)</f>
        <v>0</v>
      </c>
      <c r="X942" s="166">
        <f>VLOOKUP(L942,Schnitt6!L:P,2,0)</f>
        <v>0</v>
      </c>
      <c r="AA942" s="166">
        <f>VLOOKUP(L942,Schnitt1!L:P,3,0)</f>
        <v>0</v>
      </c>
      <c r="AB942" s="166">
        <f>VLOOKUP(L942,Schnitt2!L:P,3,0)</f>
        <v>0</v>
      </c>
      <c r="AC942" s="166">
        <f>VLOOKUP(L942,Schnitt3!L:P,3,0)</f>
        <v>0</v>
      </c>
      <c r="AD942" s="166">
        <f>VLOOKUP(L942,Schnitt4!L:P,3,0)</f>
        <v>0</v>
      </c>
      <c r="AE942" s="166">
        <f>VLOOKUP(L942,Schnitt5!L:P,3,0)</f>
        <v>0</v>
      </c>
      <c r="AF942" s="166">
        <f>VLOOKUP(L942,Schnitt6!L:P,3,0)</f>
        <v>0</v>
      </c>
    </row>
    <row r="943" spans="12:32" x14ac:dyDescent="0.25">
      <c r="L943" s="264">
        <f>Member!A943</f>
        <v>38933</v>
      </c>
      <c r="M943" s="166">
        <f t="shared" si="66"/>
        <v>0</v>
      </c>
      <c r="N943" s="166">
        <f t="shared" si="67"/>
        <v>0</v>
      </c>
      <c r="O943" s="166">
        <f t="shared" si="68"/>
        <v>0</v>
      </c>
      <c r="P943" s="166">
        <f t="shared" si="69"/>
        <v>49</v>
      </c>
      <c r="S943" s="166">
        <f>VLOOKUP(L943,Schnitt1!L:P,2,0)</f>
        <v>0</v>
      </c>
      <c r="T943" s="166">
        <f>VLOOKUP(L943,Schnitt2!L:P,2,0)</f>
        <v>0</v>
      </c>
      <c r="U943" s="166">
        <f>VLOOKUP(L943,Schnitt3!L:P,2,0)</f>
        <v>0</v>
      </c>
      <c r="V943" s="166">
        <f>VLOOKUP(L943,Schnitt4!L:P,2,0)</f>
        <v>0</v>
      </c>
      <c r="W943" s="166">
        <f>VLOOKUP(L943,Schnitt5!L:P,2,0)</f>
        <v>0</v>
      </c>
      <c r="X943" s="166">
        <f>VLOOKUP(L943,Schnitt6!L:P,2,0)</f>
        <v>0</v>
      </c>
      <c r="AA943" s="166">
        <f>VLOOKUP(L943,Schnitt1!L:P,3,0)</f>
        <v>0</v>
      </c>
      <c r="AB943" s="166">
        <f>VLOOKUP(L943,Schnitt2!L:P,3,0)</f>
        <v>0</v>
      </c>
      <c r="AC943" s="166">
        <f>VLOOKUP(L943,Schnitt3!L:P,3,0)</f>
        <v>0</v>
      </c>
      <c r="AD943" s="166">
        <f>VLOOKUP(L943,Schnitt4!L:P,3,0)</f>
        <v>0</v>
      </c>
      <c r="AE943" s="166">
        <f>VLOOKUP(L943,Schnitt5!L:P,3,0)</f>
        <v>0</v>
      </c>
      <c r="AF943" s="166">
        <f>VLOOKUP(L943,Schnitt6!L:P,3,0)</f>
        <v>0</v>
      </c>
    </row>
    <row r="944" spans="12:32" x14ac:dyDescent="0.25">
      <c r="L944" s="264">
        <f>Member!A944</f>
        <v>25279</v>
      </c>
      <c r="M944" s="166">
        <f t="shared" si="66"/>
        <v>0</v>
      </c>
      <c r="N944" s="166">
        <f t="shared" si="67"/>
        <v>0</v>
      </c>
      <c r="O944" s="166">
        <f t="shared" si="68"/>
        <v>0</v>
      </c>
      <c r="P944" s="166">
        <f t="shared" si="69"/>
        <v>49</v>
      </c>
      <c r="S944" s="166">
        <f>VLOOKUP(L944,Schnitt1!L:P,2,0)</f>
        <v>0</v>
      </c>
      <c r="T944" s="166">
        <f>VLOOKUP(L944,Schnitt2!L:P,2,0)</f>
        <v>0</v>
      </c>
      <c r="U944" s="166">
        <f>VLOOKUP(L944,Schnitt3!L:P,2,0)</f>
        <v>0</v>
      </c>
      <c r="V944" s="166">
        <f>VLOOKUP(L944,Schnitt4!L:P,2,0)</f>
        <v>0</v>
      </c>
      <c r="W944" s="166">
        <f>VLOOKUP(L944,Schnitt5!L:P,2,0)</f>
        <v>0</v>
      </c>
      <c r="X944" s="166">
        <f>VLOOKUP(L944,Schnitt6!L:P,2,0)</f>
        <v>0</v>
      </c>
      <c r="AA944" s="166">
        <f>VLOOKUP(L944,Schnitt1!L:P,3,0)</f>
        <v>0</v>
      </c>
      <c r="AB944" s="166">
        <f>VLOOKUP(L944,Schnitt2!L:P,3,0)</f>
        <v>0</v>
      </c>
      <c r="AC944" s="166">
        <f>VLOOKUP(L944,Schnitt3!L:P,3,0)</f>
        <v>0</v>
      </c>
      <c r="AD944" s="166">
        <f>VLOOKUP(L944,Schnitt4!L:P,3,0)</f>
        <v>0</v>
      </c>
      <c r="AE944" s="166">
        <f>VLOOKUP(L944,Schnitt5!L:P,3,0)</f>
        <v>0</v>
      </c>
      <c r="AF944" s="166">
        <f>VLOOKUP(L944,Schnitt6!L:P,3,0)</f>
        <v>0</v>
      </c>
    </row>
    <row r="945" spans="12:32" x14ac:dyDescent="0.25">
      <c r="L945" s="264">
        <f>Member!A945</f>
        <v>25778</v>
      </c>
      <c r="M945" s="166">
        <f t="shared" si="66"/>
        <v>0</v>
      </c>
      <c r="N945" s="166">
        <f t="shared" si="67"/>
        <v>0</v>
      </c>
      <c r="O945" s="166">
        <f t="shared" si="68"/>
        <v>0</v>
      </c>
      <c r="P945" s="166">
        <f t="shared" si="69"/>
        <v>49</v>
      </c>
      <c r="S945" s="166">
        <f>VLOOKUP(L945,Schnitt1!L:P,2,0)</f>
        <v>0</v>
      </c>
      <c r="T945" s="166">
        <f>VLOOKUP(L945,Schnitt2!L:P,2,0)</f>
        <v>0</v>
      </c>
      <c r="U945" s="166">
        <f>VLOOKUP(L945,Schnitt3!L:P,2,0)</f>
        <v>0</v>
      </c>
      <c r="V945" s="166">
        <f>VLOOKUP(L945,Schnitt4!L:P,2,0)</f>
        <v>0</v>
      </c>
      <c r="W945" s="166">
        <f>VLOOKUP(L945,Schnitt5!L:P,2,0)</f>
        <v>0</v>
      </c>
      <c r="X945" s="166">
        <f>VLOOKUP(L945,Schnitt6!L:P,2,0)</f>
        <v>0</v>
      </c>
      <c r="AA945" s="166">
        <f>VLOOKUP(L945,Schnitt1!L:P,3,0)</f>
        <v>0</v>
      </c>
      <c r="AB945" s="166">
        <f>VLOOKUP(L945,Schnitt2!L:P,3,0)</f>
        <v>0</v>
      </c>
      <c r="AC945" s="166">
        <f>VLOOKUP(L945,Schnitt3!L:P,3,0)</f>
        <v>0</v>
      </c>
      <c r="AD945" s="166">
        <f>VLOOKUP(L945,Schnitt4!L:P,3,0)</f>
        <v>0</v>
      </c>
      <c r="AE945" s="166">
        <f>VLOOKUP(L945,Schnitt5!L:P,3,0)</f>
        <v>0</v>
      </c>
      <c r="AF945" s="166">
        <f>VLOOKUP(L945,Schnitt6!L:P,3,0)</f>
        <v>0</v>
      </c>
    </row>
    <row r="946" spans="12:32" x14ac:dyDescent="0.25">
      <c r="L946" s="264">
        <f>Member!A946</f>
        <v>38344</v>
      </c>
      <c r="M946" s="166">
        <f t="shared" si="66"/>
        <v>0</v>
      </c>
      <c r="N946" s="166">
        <f t="shared" si="67"/>
        <v>0</v>
      </c>
      <c r="O946" s="166">
        <f t="shared" si="68"/>
        <v>0</v>
      </c>
      <c r="P946" s="166">
        <f t="shared" si="69"/>
        <v>49</v>
      </c>
      <c r="S946" s="166">
        <f>VLOOKUP(L946,Schnitt1!L:P,2,0)</f>
        <v>0</v>
      </c>
      <c r="T946" s="166">
        <f>VLOOKUP(L946,Schnitt2!L:P,2,0)</f>
        <v>0</v>
      </c>
      <c r="U946" s="166">
        <f>VLOOKUP(L946,Schnitt3!L:P,2,0)</f>
        <v>0</v>
      </c>
      <c r="V946" s="166">
        <f>VLOOKUP(L946,Schnitt4!L:P,2,0)</f>
        <v>0</v>
      </c>
      <c r="W946" s="166">
        <f>VLOOKUP(L946,Schnitt5!L:P,2,0)</f>
        <v>0</v>
      </c>
      <c r="X946" s="166">
        <f>VLOOKUP(L946,Schnitt6!L:P,2,0)</f>
        <v>0</v>
      </c>
      <c r="AA946" s="166">
        <f>VLOOKUP(L946,Schnitt1!L:P,3,0)</f>
        <v>0</v>
      </c>
      <c r="AB946" s="166">
        <f>VLOOKUP(L946,Schnitt2!L:P,3,0)</f>
        <v>0</v>
      </c>
      <c r="AC946" s="166">
        <f>VLOOKUP(L946,Schnitt3!L:P,3,0)</f>
        <v>0</v>
      </c>
      <c r="AD946" s="166">
        <f>VLOOKUP(L946,Schnitt4!L:P,3,0)</f>
        <v>0</v>
      </c>
      <c r="AE946" s="166">
        <f>VLOOKUP(L946,Schnitt5!L:P,3,0)</f>
        <v>0</v>
      </c>
      <c r="AF946" s="166">
        <f>VLOOKUP(L946,Schnitt6!L:P,3,0)</f>
        <v>0</v>
      </c>
    </row>
    <row r="947" spans="12:32" x14ac:dyDescent="0.25">
      <c r="L947" s="264">
        <f>Member!A947</f>
        <v>38480</v>
      </c>
      <c r="M947" s="166">
        <f t="shared" si="66"/>
        <v>0</v>
      </c>
      <c r="N947" s="166">
        <f t="shared" si="67"/>
        <v>0</v>
      </c>
      <c r="O947" s="166">
        <f t="shared" si="68"/>
        <v>0</v>
      </c>
      <c r="P947" s="166">
        <f t="shared" si="69"/>
        <v>49</v>
      </c>
      <c r="S947" s="166">
        <f>VLOOKUP(L947,Schnitt1!L:P,2,0)</f>
        <v>0</v>
      </c>
      <c r="T947" s="166">
        <f>VLOOKUP(L947,Schnitt2!L:P,2,0)</f>
        <v>0</v>
      </c>
      <c r="U947" s="166">
        <f>VLOOKUP(L947,Schnitt3!L:P,2,0)</f>
        <v>0</v>
      </c>
      <c r="V947" s="166">
        <f>VLOOKUP(L947,Schnitt4!L:P,2,0)</f>
        <v>0</v>
      </c>
      <c r="W947" s="166">
        <f>VLOOKUP(L947,Schnitt5!L:P,2,0)</f>
        <v>0</v>
      </c>
      <c r="X947" s="166">
        <f>VLOOKUP(L947,Schnitt6!L:P,2,0)</f>
        <v>0</v>
      </c>
      <c r="AA947" s="166">
        <f>VLOOKUP(L947,Schnitt1!L:P,3,0)</f>
        <v>0</v>
      </c>
      <c r="AB947" s="166">
        <f>VLOOKUP(L947,Schnitt2!L:P,3,0)</f>
        <v>0</v>
      </c>
      <c r="AC947" s="166">
        <f>VLOOKUP(L947,Schnitt3!L:P,3,0)</f>
        <v>0</v>
      </c>
      <c r="AD947" s="166">
        <f>VLOOKUP(L947,Schnitt4!L:P,3,0)</f>
        <v>0</v>
      </c>
      <c r="AE947" s="166">
        <f>VLOOKUP(L947,Schnitt5!L:P,3,0)</f>
        <v>0</v>
      </c>
      <c r="AF947" s="166">
        <f>VLOOKUP(L947,Schnitt6!L:P,3,0)</f>
        <v>0</v>
      </c>
    </row>
    <row r="948" spans="12:32" x14ac:dyDescent="0.25">
      <c r="L948" s="264">
        <f>Member!A948</f>
        <v>38847</v>
      </c>
      <c r="M948" s="166">
        <f t="shared" si="66"/>
        <v>0</v>
      </c>
      <c r="N948" s="166">
        <f t="shared" si="67"/>
        <v>0</v>
      </c>
      <c r="O948" s="166">
        <f t="shared" si="68"/>
        <v>0</v>
      </c>
      <c r="P948" s="166">
        <f t="shared" si="69"/>
        <v>49</v>
      </c>
      <c r="S948" s="166">
        <f>VLOOKUP(L948,Schnitt1!L:P,2,0)</f>
        <v>0</v>
      </c>
      <c r="T948" s="166">
        <f>VLOOKUP(L948,Schnitt2!L:P,2,0)</f>
        <v>0</v>
      </c>
      <c r="U948" s="166">
        <f>VLOOKUP(L948,Schnitt3!L:P,2,0)</f>
        <v>0</v>
      </c>
      <c r="V948" s="166">
        <f>VLOOKUP(L948,Schnitt4!L:P,2,0)</f>
        <v>0</v>
      </c>
      <c r="W948" s="166">
        <f>VLOOKUP(L948,Schnitt5!L:P,2,0)</f>
        <v>0</v>
      </c>
      <c r="X948" s="166">
        <f>VLOOKUP(L948,Schnitt6!L:P,2,0)</f>
        <v>0</v>
      </c>
      <c r="AA948" s="166">
        <f>VLOOKUP(L948,Schnitt1!L:P,3,0)</f>
        <v>0</v>
      </c>
      <c r="AB948" s="166">
        <f>VLOOKUP(L948,Schnitt2!L:P,3,0)</f>
        <v>0</v>
      </c>
      <c r="AC948" s="166">
        <f>VLOOKUP(L948,Schnitt3!L:P,3,0)</f>
        <v>0</v>
      </c>
      <c r="AD948" s="166">
        <f>VLOOKUP(L948,Schnitt4!L:P,3,0)</f>
        <v>0</v>
      </c>
      <c r="AE948" s="166">
        <f>VLOOKUP(L948,Schnitt5!L:P,3,0)</f>
        <v>0</v>
      </c>
      <c r="AF948" s="166">
        <f>VLOOKUP(L948,Schnitt6!L:P,3,0)</f>
        <v>0</v>
      </c>
    </row>
    <row r="949" spans="12:32" x14ac:dyDescent="0.25">
      <c r="L949" s="264">
        <f>Member!A949</f>
        <v>38202</v>
      </c>
      <c r="M949" s="166">
        <f t="shared" si="66"/>
        <v>0</v>
      </c>
      <c r="N949" s="166">
        <f t="shared" si="67"/>
        <v>0</v>
      </c>
      <c r="O949" s="166">
        <f t="shared" si="68"/>
        <v>0</v>
      </c>
      <c r="P949" s="166">
        <f t="shared" si="69"/>
        <v>49</v>
      </c>
      <c r="S949" s="166">
        <f>VLOOKUP(L949,Schnitt1!L:P,2,0)</f>
        <v>0</v>
      </c>
      <c r="T949" s="166">
        <f>VLOOKUP(L949,Schnitt2!L:P,2,0)</f>
        <v>0</v>
      </c>
      <c r="U949" s="166">
        <f>VLOOKUP(L949,Schnitt3!L:P,2,0)</f>
        <v>0</v>
      </c>
      <c r="V949" s="166">
        <f>VLOOKUP(L949,Schnitt4!L:P,2,0)</f>
        <v>0</v>
      </c>
      <c r="W949" s="166">
        <f>VLOOKUP(L949,Schnitt5!L:P,2,0)</f>
        <v>0</v>
      </c>
      <c r="X949" s="166">
        <f>VLOOKUP(L949,Schnitt6!L:P,2,0)</f>
        <v>0</v>
      </c>
      <c r="AA949" s="166">
        <f>VLOOKUP(L949,Schnitt1!L:P,3,0)</f>
        <v>0</v>
      </c>
      <c r="AB949" s="166">
        <f>VLOOKUP(L949,Schnitt2!L:P,3,0)</f>
        <v>0</v>
      </c>
      <c r="AC949" s="166">
        <f>VLOOKUP(L949,Schnitt3!L:P,3,0)</f>
        <v>0</v>
      </c>
      <c r="AD949" s="166">
        <f>VLOOKUP(L949,Schnitt4!L:P,3,0)</f>
        <v>0</v>
      </c>
      <c r="AE949" s="166">
        <f>VLOOKUP(L949,Schnitt5!L:P,3,0)</f>
        <v>0</v>
      </c>
      <c r="AF949" s="166">
        <f>VLOOKUP(L949,Schnitt6!L:P,3,0)</f>
        <v>0</v>
      </c>
    </row>
    <row r="950" spans="12:32" x14ac:dyDescent="0.25">
      <c r="L950" s="264">
        <f>Member!A950</f>
        <v>4788</v>
      </c>
      <c r="M950" s="166">
        <f t="shared" si="66"/>
        <v>0</v>
      </c>
      <c r="N950" s="166">
        <f t="shared" si="67"/>
        <v>0</v>
      </c>
      <c r="O950" s="166">
        <f t="shared" si="68"/>
        <v>0</v>
      </c>
      <c r="P950" s="166">
        <f t="shared" si="69"/>
        <v>49</v>
      </c>
      <c r="S950" s="166">
        <f>VLOOKUP(L950,Schnitt1!L:P,2,0)</f>
        <v>0</v>
      </c>
      <c r="T950" s="166">
        <f>VLOOKUP(L950,Schnitt2!L:P,2,0)</f>
        <v>0</v>
      </c>
      <c r="U950" s="166">
        <f>VLOOKUP(L950,Schnitt3!L:P,2,0)</f>
        <v>0</v>
      </c>
      <c r="V950" s="166">
        <f>VLOOKUP(L950,Schnitt4!L:P,2,0)</f>
        <v>0</v>
      </c>
      <c r="W950" s="166">
        <f>VLOOKUP(L950,Schnitt5!L:P,2,0)</f>
        <v>0</v>
      </c>
      <c r="X950" s="166">
        <f>VLOOKUP(L950,Schnitt6!L:P,2,0)</f>
        <v>0</v>
      </c>
      <c r="AA950" s="166">
        <f>VLOOKUP(L950,Schnitt1!L:P,3,0)</f>
        <v>0</v>
      </c>
      <c r="AB950" s="166">
        <f>VLOOKUP(L950,Schnitt2!L:P,3,0)</f>
        <v>0</v>
      </c>
      <c r="AC950" s="166">
        <f>VLOOKUP(L950,Schnitt3!L:P,3,0)</f>
        <v>0</v>
      </c>
      <c r="AD950" s="166">
        <f>VLOOKUP(L950,Schnitt4!L:P,3,0)</f>
        <v>0</v>
      </c>
      <c r="AE950" s="166">
        <f>VLOOKUP(L950,Schnitt5!L:P,3,0)</f>
        <v>0</v>
      </c>
      <c r="AF950" s="166">
        <f>VLOOKUP(L950,Schnitt6!L:P,3,0)</f>
        <v>0</v>
      </c>
    </row>
    <row r="951" spans="12:32" x14ac:dyDescent="0.25">
      <c r="L951" s="264">
        <f>Member!A951</f>
        <v>16861</v>
      </c>
      <c r="M951" s="166">
        <f t="shared" si="66"/>
        <v>0</v>
      </c>
      <c r="N951" s="166">
        <f t="shared" si="67"/>
        <v>0</v>
      </c>
      <c r="O951" s="166">
        <f t="shared" si="68"/>
        <v>0</v>
      </c>
      <c r="P951" s="166">
        <f t="shared" si="69"/>
        <v>49</v>
      </c>
      <c r="S951" s="166">
        <f>VLOOKUP(L951,Schnitt1!L:P,2,0)</f>
        <v>0</v>
      </c>
      <c r="T951" s="166">
        <f>VLOOKUP(L951,Schnitt2!L:P,2,0)</f>
        <v>0</v>
      </c>
      <c r="U951" s="166">
        <f>VLOOKUP(L951,Schnitt3!L:P,2,0)</f>
        <v>0</v>
      </c>
      <c r="V951" s="166">
        <f>VLOOKUP(L951,Schnitt4!L:P,2,0)</f>
        <v>0</v>
      </c>
      <c r="W951" s="166">
        <f>VLOOKUP(L951,Schnitt5!L:P,2,0)</f>
        <v>0</v>
      </c>
      <c r="X951" s="166">
        <f>VLOOKUP(L951,Schnitt6!L:P,2,0)</f>
        <v>0</v>
      </c>
      <c r="AA951" s="166">
        <f>VLOOKUP(L951,Schnitt1!L:P,3,0)</f>
        <v>0</v>
      </c>
      <c r="AB951" s="166">
        <f>VLOOKUP(L951,Schnitt2!L:P,3,0)</f>
        <v>0</v>
      </c>
      <c r="AC951" s="166">
        <f>VLOOKUP(L951,Schnitt3!L:P,3,0)</f>
        <v>0</v>
      </c>
      <c r="AD951" s="166">
        <f>VLOOKUP(L951,Schnitt4!L:P,3,0)</f>
        <v>0</v>
      </c>
      <c r="AE951" s="166">
        <f>VLOOKUP(L951,Schnitt5!L:P,3,0)</f>
        <v>0</v>
      </c>
      <c r="AF951" s="166">
        <f>VLOOKUP(L951,Schnitt6!L:P,3,0)</f>
        <v>0</v>
      </c>
    </row>
    <row r="952" spans="12:32" x14ac:dyDescent="0.25">
      <c r="L952" s="264">
        <f>Member!A952</f>
        <v>16860</v>
      </c>
      <c r="M952" s="166">
        <f t="shared" si="66"/>
        <v>0</v>
      </c>
      <c r="N952" s="166">
        <f t="shared" si="67"/>
        <v>0</v>
      </c>
      <c r="O952" s="166">
        <f t="shared" si="68"/>
        <v>0</v>
      </c>
      <c r="P952" s="166">
        <f t="shared" si="69"/>
        <v>49</v>
      </c>
      <c r="S952" s="166">
        <f>VLOOKUP(L952,Schnitt1!L:P,2,0)</f>
        <v>0</v>
      </c>
      <c r="T952" s="166">
        <f>VLOOKUP(L952,Schnitt2!L:P,2,0)</f>
        <v>0</v>
      </c>
      <c r="U952" s="166">
        <f>VLOOKUP(L952,Schnitt3!L:P,2,0)</f>
        <v>0</v>
      </c>
      <c r="V952" s="166">
        <f>VLOOKUP(L952,Schnitt4!L:P,2,0)</f>
        <v>0</v>
      </c>
      <c r="W952" s="166">
        <f>VLOOKUP(L952,Schnitt5!L:P,2,0)</f>
        <v>0</v>
      </c>
      <c r="X952" s="166">
        <f>VLOOKUP(L952,Schnitt6!L:P,2,0)</f>
        <v>0</v>
      </c>
      <c r="AA952" s="166">
        <f>VLOOKUP(L952,Schnitt1!L:P,3,0)</f>
        <v>0</v>
      </c>
      <c r="AB952" s="166">
        <f>VLOOKUP(L952,Schnitt2!L:P,3,0)</f>
        <v>0</v>
      </c>
      <c r="AC952" s="166">
        <f>VLOOKUP(L952,Schnitt3!L:P,3,0)</f>
        <v>0</v>
      </c>
      <c r="AD952" s="166">
        <f>VLOOKUP(L952,Schnitt4!L:P,3,0)</f>
        <v>0</v>
      </c>
      <c r="AE952" s="166">
        <f>VLOOKUP(L952,Schnitt5!L:P,3,0)</f>
        <v>0</v>
      </c>
      <c r="AF952" s="166">
        <f>VLOOKUP(L952,Schnitt6!L:P,3,0)</f>
        <v>0</v>
      </c>
    </row>
    <row r="953" spans="12:32" x14ac:dyDescent="0.25">
      <c r="L953" s="264">
        <f>Member!A953</f>
        <v>38643</v>
      </c>
      <c r="M953" s="166">
        <f t="shared" si="66"/>
        <v>0</v>
      </c>
      <c r="N953" s="166">
        <f t="shared" si="67"/>
        <v>0</v>
      </c>
      <c r="O953" s="166">
        <f t="shared" si="68"/>
        <v>0</v>
      </c>
      <c r="P953" s="166">
        <f t="shared" si="69"/>
        <v>49</v>
      </c>
      <c r="S953" s="166">
        <f>VLOOKUP(L953,Schnitt1!L:P,2,0)</f>
        <v>0</v>
      </c>
      <c r="T953" s="166">
        <f>VLOOKUP(L953,Schnitt2!L:P,2,0)</f>
        <v>0</v>
      </c>
      <c r="U953" s="166">
        <f>VLOOKUP(L953,Schnitt3!L:P,2,0)</f>
        <v>0</v>
      </c>
      <c r="V953" s="166">
        <f>VLOOKUP(L953,Schnitt4!L:P,2,0)</f>
        <v>0</v>
      </c>
      <c r="W953" s="166">
        <f>VLOOKUP(L953,Schnitt5!L:P,2,0)</f>
        <v>0</v>
      </c>
      <c r="X953" s="166">
        <f>VLOOKUP(L953,Schnitt6!L:P,2,0)</f>
        <v>0</v>
      </c>
      <c r="AA953" s="166">
        <f>VLOOKUP(L953,Schnitt1!L:P,3,0)</f>
        <v>0</v>
      </c>
      <c r="AB953" s="166">
        <f>VLOOKUP(L953,Schnitt2!L:P,3,0)</f>
        <v>0</v>
      </c>
      <c r="AC953" s="166">
        <f>VLOOKUP(L953,Schnitt3!L:P,3,0)</f>
        <v>0</v>
      </c>
      <c r="AD953" s="166">
        <f>VLOOKUP(L953,Schnitt4!L:P,3,0)</f>
        <v>0</v>
      </c>
      <c r="AE953" s="166">
        <f>VLOOKUP(L953,Schnitt5!L:P,3,0)</f>
        <v>0</v>
      </c>
      <c r="AF953" s="166">
        <f>VLOOKUP(L953,Schnitt6!L:P,3,0)</f>
        <v>0</v>
      </c>
    </row>
    <row r="954" spans="12:32" x14ac:dyDescent="0.25">
      <c r="L954" s="264">
        <f>Member!A954</f>
        <v>16862</v>
      </c>
      <c r="M954" s="166">
        <f t="shared" si="66"/>
        <v>1684</v>
      </c>
      <c r="N954" s="166">
        <f t="shared" si="67"/>
        <v>9</v>
      </c>
      <c r="O954" s="166">
        <f t="shared" si="68"/>
        <v>187.11111015711111</v>
      </c>
      <c r="P954" s="166">
        <f t="shared" si="69"/>
        <v>10</v>
      </c>
      <c r="S954" s="166">
        <f>VLOOKUP(L954,Schnitt1!L:P,2,0)</f>
        <v>1684</v>
      </c>
      <c r="T954" s="166">
        <f>VLOOKUP(L954,Schnitt2!L:P,2,0)</f>
        <v>0</v>
      </c>
      <c r="U954" s="166">
        <f>VLOOKUP(L954,Schnitt3!L:P,2,0)</f>
        <v>0</v>
      </c>
      <c r="V954" s="166">
        <f>VLOOKUP(L954,Schnitt4!L:P,2,0)</f>
        <v>0</v>
      </c>
      <c r="W954" s="166">
        <f>VLOOKUP(L954,Schnitt5!L:P,2,0)</f>
        <v>0</v>
      </c>
      <c r="X954" s="166">
        <f>VLOOKUP(L954,Schnitt6!L:P,2,0)</f>
        <v>0</v>
      </c>
      <c r="AA954" s="166">
        <f>VLOOKUP(L954,Schnitt1!L:P,3,0)</f>
        <v>9</v>
      </c>
      <c r="AB954" s="166">
        <f>VLOOKUP(L954,Schnitt2!L:P,3,0)</f>
        <v>0</v>
      </c>
      <c r="AC954" s="166">
        <f>VLOOKUP(L954,Schnitt3!L:P,3,0)</f>
        <v>0</v>
      </c>
      <c r="AD954" s="166">
        <f>VLOOKUP(L954,Schnitt4!L:P,3,0)</f>
        <v>0</v>
      </c>
      <c r="AE954" s="166">
        <f>VLOOKUP(L954,Schnitt5!L:P,3,0)</f>
        <v>0</v>
      </c>
      <c r="AF954" s="166">
        <f>VLOOKUP(L954,Schnitt6!L:P,3,0)</f>
        <v>0</v>
      </c>
    </row>
    <row r="955" spans="12:32" x14ac:dyDescent="0.25">
      <c r="L955" s="264">
        <f>Member!A955</f>
        <v>38895</v>
      </c>
      <c r="M955" s="166">
        <f t="shared" si="66"/>
        <v>0</v>
      </c>
      <c r="N955" s="166">
        <f t="shared" si="67"/>
        <v>0</v>
      </c>
      <c r="O955" s="166">
        <f t="shared" si="68"/>
        <v>0</v>
      </c>
      <c r="P955" s="166">
        <f t="shared" si="69"/>
        <v>49</v>
      </c>
      <c r="S955" s="166">
        <f>VLOOKUP(L955,Schnitt1!L:P,2,0)</f>
        <v>0</v>
      </c>
      <c r="T955" s="166">
        <f>VLOOKUP(L955,Schnitt2!L:P,2,0)</f>
        <v>0</v>
      </c>
      <c r="U955" s="166">
        <f>VLOOKUP(L955,Schnitt3!L:P,2,0)</f>
        <v>0</v>
      </c>
      <c r="V955" s="166">
        <f>VLOOKUP(L955,Schnitt4!L:P,2,0)</f>
        <v>0</v>
      </c>
      <c r="W955" s="166">
        <f>VLOOKUP(L955,Schnitt5!L:P,2,0)</f>
        <v>0</v>
      </c>
      <c r="X955" s="166">
        <f>VLOOKUP(L955,Schnitt6!L:P,2,0)</f>
        <v>0</v>
      </c>
      <c r="AA955" s="166">
        <f>VLOOKUP(L955,Schnitt1!L:P,3,0)</f>
        <v>0</v>
      </c>
      <c r="AB955" s="166">
        <f>VLOOKUP(L955,Schnitt2!L:P,3,0)</f>
        <v>0</v>
      </c>
      <c r="AC955" s="166">
        <f>VLOOKUP(L955,Schnitt3!L:P,3,0)</f>
        <v>0</v>
      </c>
      <c r="AD955" s="166">
        <f>VLOOKUP(L955,Schnitt4!L:P,3,0)</f>
        <v>0</v>
      </c>
      <c r="AE955" s="166">
        <f>VLOOKUP(L955,Schnitt5!L:P,3,0)</f>
        <v>0</v>
      </c>
      <c r="AF955" s="166">
        <f>VLOOKUP(L955,Schnitt6!L:P,3,0)</f>
        <v>0</v>
      </c>
    </row>
    <row r="956" spans="12:32" x14ac:dyDescent="0.25">
      <c r="L956" s="264">
        <f>Member!A956</f>
        <v>16565</v>
      </c>
      <c r="M956" s="166">
        <f t="shared" si="66"/>
        <v>0</v>
      </c>
      <c r="N956" s="166">
        <f t="shared" si="67"/>
        <v>0</v>
      </c>
      <c r="O956" s="166">
        <f t="shared" si="68"/>
        <v>0</v>
      </c>
      <c r="P956" s="166">
        <f t="shared" si="69"/>
        <v>49</v>
      </c>
      <c r="S956" s="166">
        <f>VLOOKUP(L956,Schnitt1!L:P,2,0)</f>
        <v>0</v>
      </c>
      <c r="T956" s="166">
        <f>VLOOKUP(L956,Schnitt2!L:P,2,0)</f>
        <v>0</v>
      </c>
      <c r="U956" s="166">
        <f>VLOOKUP(L956,Schnitt3!L:P,2,0)</f>
        <v>0</v>
      </c>
      <c r="V956" s="166">
        <f>VLOOKUP(L956,Schnitt4!L:P,2,0)</f>
        <v>0</v>
      </c>
      <c r="W956" s="166">
        <f>VLOOKUP(L956,Schnitt5!L:P,2,0)</f>
        <v>0</v>
      </c>
      <c r="X956" s="166">
        <f>VLOOKUP(L956,Schnitt6!L:P,2,0)</f>
        <v>0</v>
      </c>
      <c r="AA956" s="166">
        <f>VLOOKUP(L956,Schnitt1!L:P,3,0)</f>
        <v>0</v>
      </c>
      <c r="AB956" s="166">
        <f>VLOOKUP(L956,Schnitt2!L:P,3,0)</f>
        <v>0</v>
      </c>
      <c r="AC956" s="166">
        <f>VLOOKUP(L956,Schnitt3!L:P,3,0)</f>
        <v>0</v>
      </c>
      <c r="AD956" s="166">
        <f>VLOOKUP(L956,Schnitt4!L:P,3,0)</f>
        <v>0</v>
      </c>
      <c r="AE956" s="166">
        <f>VLOOKUP(L956,Schnitt5!L:P,3,0)</f>
        <v>0</v>
      </c>
      <c r="AF956" s="166">
        <f>VLOOKUP(L956,Schnitt6!L:P,3,0)</f>
        <v>0</v>
      </c>
    </row>
    <row r="957" spans="12:32" x14ac:dyDescent="0.25">
      <c r="L957" s="264">
        <f>Member!A957</f>
        <v>38721</v>
      </c>
      <c r="M957" s="166">
        <f t="shared" si="66"/>
        <v>0</v>
      </c>
      <c r="N957" s="166">
        <f t="shared" si="67"/>
        <v>0</v>
      </c>
      <c r="O957" s="166">
        <f t="shared" si="68"/>
        <v>0</v>
      </c>
      <c r="P957" s="166">
        <f t="shared" si="69"/>
        <v>49</v>
      </c>
      <c r="S957" s="166">
        <f>VLOOKUP(L957,Schnitt1!L:P,2,0)</f>
        <v>0</v>
      </c>
      <c r="T957" s="166">
        <f>VLOOKUP(L957,Schnitt2!L:P,2,0)</f>
        <v>0</v>
      </c>
      <c r="U957" s="166">
        <f>VLOOKUP(L957,Schnitt3!L:P,2,0)</f>
        <v>0</v>
      </c>
      <c r="V957" s="166">
        <f>VLOOKUP(L957,Schnitt4!L:P,2,0)</f>
        <v>0</v>
      </c>
      <c r="W957" s="166">
        <f>VLOOKUP(L957,Schnitt5!L:P,2,0)</f>
        <v>0</v>
      </c>
      <c r="X957" s="166">
        <f>VLOOKUP(L957,Schnitt6!L:P,2,0)</f>
        <v>0</v>
      </c>
      <c r="AA957" s="166">
        <f>VLOOKUP(L957,Schnitt1!L:P,3,0)</f>
        <v>0</v>
      </c>
      <c r="AB957" s="166">
        <f>VLOOKUP(L957,Schnitt2!L:P,3,0)</f>
        <v>0</v>
      </c>
      <c r="AC957" s="166">
        <f>VLOOKUP(L957,Schnitt3!L:P,3,0)</f>
        <v>0</v>
      </c>
      <c r="AD957" s="166">
        <f>VLOOKUP(L957,Schnitt4!L:P,3,0)</f>
        <v>0</v>
      </c>
      <c r="AE957" s="166">
        <f>VLOOKUP(L957,Schnitt5!L:P,3,0)</f>
        <v>0</v>
      </c>
      <c r="AF957" s="166">
        <f>VLOOKUP(L957,Schnitt6!L:P,3,0)</f>
        <v>0</v>
      </c>
    </row>
    <row r="958" spans="12:32" x14ac:dyDescent="0.25">
      <c r="L958" s="264">
        <f>Member!A958</f>
        <v>38968</v>
      </c>
      <c r="M958" s="166">
        <f t="shared" si="66"/>
        <v>0</v>
      </c>
      <c r="N958" s="166">
        <f t="shared" si="67"/>
        <v>0</v>
      </c>
      <c r="O958" s="166">
        <f t="shared" si="68"/>
        <v>0</v>
      </c>
      <c r="P958" s="166">
        <f t="shared" si="69"/>
        <v>49</v>
      </c>
      <c r="S958" s="166">
        <f>VLOOKUP(L958,Schnitt1!L:P,2,0)</f>
        <v>0</v>
      </c>
      <c r="T958" s="166">
        <f>VLOOKUP(L958,Schnitt2!L:P,2,0)</f>
        <v>0</v>
      </c>
      <c r="U958" s="166">
        <f>VLOOKUP(L958,Schnitt3!L:P,2,0)</f>
        <v>0</v>
      </c>
      <c r="V958" s="166">
        <f>VLOOKUP(L958,Schnitt4!L:P,2,0)</f>
        <v>0</v>
      </c>
      <c r="W958" s="166">
        <f>VLOOKUP(L958,Schnitt5!L:P,2,0)</f>
        <v>0</v>
      </c>
      <c r="X958" s="166">
        <f>VLOOKUP(L958,Schnitt6!L:P,2,0)</f>
        <v>0</v>
      </c>
      <c r="AA958" s="166">
        <f>VLOOKUP(L958,Schnitt1!L:P,3,0)</f>
        <v>0</v>
      </c>
      <c r="AB958" s="166">
        <f>VLOOKUP(L958,Schnitt2!L:P,3,0)</f>
        <v>0</v>
      </c>
      <c r="AC958" s="166">
        <f>VLOOKUP(L958,Schnitt3!L:P,3,0)</f>
        <v>0</v>
      </c>
      <c r="AD958" s="166">
        <f>VLOOKUP(L958,Schnitt4!L:P,3,0)</f>
        <v>0</v>
      </c>
      <c r="AE958" s="166">
        <f>VLOOKUP(L958,Schnitt5!L:P,3,0)</f>
        <v>0</v>
      </c>
      <c r="AF958" s="166">
        <f>VLOOKUP(L958,Schnitt6!L:P,3,0)</f>
        <v>0</v>
      </c>
    </row>
    <row r="959" spans="12:32" x14ac:dyDescent="0.25">
      <c r="L959" s="264">
        <f>Member!A959</f>
        <v>38544</v>
      </c>
      <c r="M959" s="166">
        <f t="shared" si="66"/>
        <v>0</v>
      </c>
      <c r="N959" s="166">
        <f t="shared" si="67"/>
        <v>0</v>
      </c>
      <c r="O959" s="166">
        <f t="shared" si="68"/>
        <v>0</v>
      </c>
      <c r="P959" s="166">
        <f t="shared" si="69"/>
        <v>49</v>
      </c>
      <c r="S959" s="166">
        <f>VLOOKUP(L959,Schnitt1!L:P,2,0)</f>
        <v>0</v>
      </c>
      <c r="T959" s="166">
        <f>VLOOKUP(L959,Schnitt2!L:P,2,0)</f>
        <v>0</v>
      </c>
      <c r="U959" s="166">
        <f>VLOOKUP(L959,Schnitt3!L:P,2,0)</f>
        <v>0</v>
      </c>
      <c r="V959" s="166">
        <f>VLOOKUP(L959,Schnitt4!L:P,2,0)</f>
        <v>0</v>
      </c>
      <c r="W959" s="166">
        <f>VLOOKUP(L959,Schnitt5!L:P,2,0)</f>
        <v>0</v>
      </c>
      <c r="X959" s="166">
        <f>VLOOKUP(L959,Schnitt6!L:P,2,0)</f>
        <v>0</v>
      </c>
      <c r="AA959" s="166">
        <f>VLOOKUP(L959,Schnitt1!L:P,3,0)</f>
        <v>0</v>
      </c>
      <c r="AB959" s="166">
        <f>VLOOKUP(L959,Schnitt2!L:P,3,0)</f>
        <v>0</v>
      </c>
      <c r="AC959" s="166">
        <f>VLOOKUP(L959,Schnitt3!L:P,3,0)</f>
        <v>0</v>
      </c>
      <c r="AD959" s="166">
        <f>VLOOKUP(L959,Schnitt4!L:P,3,0)</f>
        <v>0</v>
      </c>
      <c r="AE959" s="166">
        <f>VLOOKUP(L959,Schnitt5!L:P,3,0)</f>
        <v>0</v>
      </c>
      <c r="AF959" s="166">
        <f>VLOOKUP(L959,Schnitt6!L:P,3,0)</f>
        <v>0</v>
      </c>
    </row>
    <row r="960" spans="12:32" x14ac:dyDescent="0.25">
      <c r="L960" s="264">
        <f>Member!A960</f>
        <v>38856</v>
      </c>
      <c r="M960" s="166">
        <f t="shared" si="66"/>
        <v>0</v>
      </c>
      <c r="N960" s="166">
        <f t="shared" si="67"/>
        <v>0</v>
      </c>
      <c r="O960" s="166">
        <f t="shared" si="68"/>
        <v>0</v>
      </c>
      <c r="P960" s="166">
        <f t="shared" si="69"/>
        <v>49</v>
      </c>
      <c r="S960" s="166">
        <f>VLOOKUP(L960,Schnitt1!L:P,2,0)</f>
        <v>0</v>
      </c>
      <c r="T960" s="166">
        <f>VLOOKUP(L960,Schnitt2!L:P,2,0)</f>
        <v>0</v>
      </c>
      <c r="U960" s="166">
        <f>VLOOKUP(L960,Schnitt3!L:P,2,0)</f>
        <v>0</v>
      </c>
      <c r="V960" s="166">
        <f>VLOOKUP(L960,Schnitt4!L:P,2,0)</f>
        <v>0</v>
      </c>
      <c r="W960" s="166">
        <f>VLOOKUP(L960,Schnitt5!L:P,2,0)</f>
        <v>0</v>
      </c>
      <c r="X960" s="166">
        <f>VLOOKUP(L960,Schnitt6!L:P,2,0)</f>
        <v>0</v>
      </c>
      <c r="AA960" s="166">
        <f>VLOOKUP(L960,Schnitt1!L:P,3,0)</f>
        <v>0</v>
      </c>
      <c r="AB960" s="166">
        <f>VLOOKUP(L960,Schnitt2!L:P,3,0)</f>
        <v>0</v>
      </c>
      <c r="AC960" s="166">
        <f>VLOOKUP(L960,Schnitt3!L:P,3,0)</f>
        <v>0</v>
      </c>
      <c r="AD960" s="166">
        <f>VLOOKUP(L960,Schnitt4!L:P,3,0)</f>
        <v>0</v>
      </c>
      <c r="AE960" s="166">
        <f>VLOOKUP(L960,Schnitt5!L:P,3,0)</f>
        <v>0</v>
      </c>
      <c r="AF960" s="166">
        <f>VLOOKUP(L960,Schnitt6!L:P,3,0)</f>
        <v>0</v>
      </c>
    </row>
    <row r="961" spans="12:32" x14ac:dyDescent="0.25">
      <c r="L961" s="264">
        <f>Member!A961</f>
        <v>38775</v>
      </c>
      <c r="M961" s="166">
        <f t="shared" si="66"/>
        <v>0</v>
      </c>
      <c r="N961" s="166">
        <f t="shared" si="67"/>
        <v>0</v>
      </c>
      <c r="O961" s="166">
        <f t="shared" si="68"/>
        <v>0</v>
      </c>
      <c r="P961" s="166">
        <f t="shared" si="69"/>
        <v>49</v>
      </c>
      <c r="S961" s="166">
        <f>VLOOKUP(L961,Schnitt1!L:P,2,0)</f>
        <v>0</v>
      </c>
      <c r="T961" s="166">
        <f>VLOOKUP(L961,Schnitt2!L:P,2,0)</f>
        <v>0</v>
      </c>
      <c r="U961" s="166">
        <f>VLOOKUP(L961,Schnitt3!L:P,2,0)</f>
        <v>0</v>
      </c>
      <c r="V961" s="166">
        <f>VLOOKUP(L961,Schnitt4!L:P,2,0)</f>
        <v>0</v>
      </c>
      <c r="W961" s="166">
        <f>VLOOKUP(L961,Schnitt5!L:P,2,0)</f>
        <v>0</v>
      </c>
      <c r="X961" s="166">
        <f>VLOOKUP(L961,Schnitt6!L:P,2,0)</f>
        <v>0</v>
      </c>
      <c r="AA961" s="166">
        <f>VLOOKUP(L961,Schnitt1!L:P,3,0)</f>
        <v>0</v>
      </c>
      <c r="AB961" s="166">
        <f>VLOOKUP(L961,Schnitt2!L:P,3,0)</f>
        <v>0</v>
      </c>
      <c r="AC961" s="166">
        <f>VLOOKUP(L961,Schnitt3!L:P,3,0)</f>
        <v>0</v>
      </c>
      <c r="AD961" s="166">
        <f>VLOOKUP(L961,Schnitt4!L:P,3,0)</f>
        <v>0</v>
      </c>
      <c r="AE961" s="166">
        <f>VLOOKUP(L961,Schnitt5!L:P,3,0)</f>
        <v>0</v>
      </c>
      <c r="AF961" s="166">
        <f>VLOOKUP(L961,Schnitt6!L:P,3,0)</f>
        <v>0</v>
      </c>
    </row>
    <row r="962" spans="12:32" x14ac:dyDescent="0.25">
      <c r="L962" s="264">
        <f>Member!A962</f>
        <v>38919</v>
      </c>
      <c r="M962" s="166">
        <f t="shared" si="66"/>
        <v>0</v>
      </c>
      <c r="N962" s="166">
        <f t="shared" si="67"/>
        <v>0</v>
      </c>
      <c r="O962" s="166">
        <f t="shared" si="68"/>
        <v>0</v>
      </c>
      <c r="P962" s="166">
        <f t="shared" si="69"/>
        <v>49</v>
      </c>
      <c r="S962" s="166">
        <f>VLOOKUP(L962,Schnitt1!L:P,2,0)</f>
        <v>0</v>
      </c>
      <c r="T962" s="166">
        <f>VLOOKUP(L962,Schnitt2!L:P,2,0)</f>
        <v>0</v>
      </c>
      <c r="U962" s="166">
        <f>VLOOKUP(L962,Schnitt3!L:P,2,0)</f>
        <v>0</v>
      </c>
      <c r="V962" s="166">
        <f>VLOOKUP(L962,Schnitt4!L:P,2,0)</f>
        <v>0</v>
      </c>
      <c r="W962" s="166">
        <f>VLOOKUP(L962,Schnitt5!L:P,2,0)</f>
        <v>0</v>
      </c>
      <c r="X962" s="166">
        <f>VLOOKUP(L962,Schnitt6!L:P,2,0)</f>
        <v>0</v>
      </c>
      <c r="AA962" s="166">
        <f>VLOOKUP(L962,Schnitt1!L:P,3,0)</f>
        <v>0</v>
      </c>
      <c r="AB962" s="166">
        <f>VLOOKUP(L962,Schnitt2!L:P,3,0)</f>
        <v>0</v>
      </c>
      <c r="AC962" s="166">
        <f>VLOOKUP(L962,Schnitt3!L:P,3,0)</f>
        <v>0</v>
      </c>
      <c r="AD962" s="166">
        <f>VLOOKUP(L962,Schnitt4!L:P,3,0)</f>
        <v>0</v>
      </c>
      <c r="AE962" s="166">
        <f>VLOOKUP(L962,Schnitt5!L:P,3,0)</f>
        <v>0</v>
      </c>
      <c r="AF962" s="166">
        <f>VLOOKUP(L962,Schnitt6!L:P,3,0)</f>
        <v>0</v>
      </c>
    </row>
    <row r="963" spans="12:32" x14ac:dyDescent="0.25">
      <c r="L963" s="264">
        <f>Member!A963</f>
        <v>38876</v>
      </c>
      <c r="M963" s="166">
        <f t="shared" ref="M963:M1026" si="70">SUM(S963:X963)</f>
        <v>0</v>
      </c>
      <c r="N963" s="166">
        <f t="shared" ref="N963:N1026" si="71">SUM(AA963:AF963)</f>
        <v>0</v>
      </c>
      <c r="O963" s="166">
        <f t="shared" ref="O963:O1026" si="72">IF(N963=0,0,M963/N963-ROW()/1000000000)</f>
        <v>0</v>
      </c>
      <c r="P963" s="166">
        <f t="shared" ref="P963:P1026" si="73">RANK(O963,O:O)</f>
        <v>49</v>
      </c>
      <c r="S963" s="166">
        <f>VLOOKUP(L963,Schnitt1!L:P,2,0)</f>
        <v>0</v>
      </c>
      <c r="T963" s="166">
        <f>VLOOKUP(L963,Schnitt2!L:P,2,0)</f>
        <v>0</v>
      </c>
      <c r="U963" s="166">
        <f>VLOOKUP(L963,Schnitt3!L:P,2,0)</f>
        <v>0</v>
      </c>
      <c r="V963" s="166">
        <f>VLOOKUP(L963,Schnitt4!L:P,2,0)</f>
        <v>0</v>
      </c>
      <c r="W963" s="166">
        <f>VLOOKUP(L963,Schnitt5!L:P,2,0)</f>
        <v>0</v>
      </c>
      <c r="X963" s="166">
        <f>VLOOKUP(L963,Schnitt6!L:P,2,0)</f>
        <v>0</v>
      </c>
      <c r="AA963" s="166">
        <f>VLOOKUP(L963,Schnitt1!L:P,3,0)</f>
        <v>0</v>
      </c>
      <c r="AB963" s="166">
        <f>VLOOKUP(L963,Schnitt2!L:P,3,0)</f>
        <v>0</v>
      </c>
      <c r="AC963" s="166">
        <f>VLOOKUP(L963,Schnitt3!L:P,3,0)</f>
        <v>0</v>
      </c>
      <c r="AD963" s="166">
        <f>VLOOKUP(L963,Schnitt4!L:P,3,0)</f>
        <v>0</v>
      </c>
      <c r="AE963" s="166">
        <f>VLOOKUP(L963,Schnitt5!L:P,3,0)</f>
        <v>0</v>
      </c>
      <c r="AF963" s="166">
        <f>VLOOKUP(L963,Schnitt6!L:P,3,0)</f>
        <v>0</v>
      </c>
    </row>
    <row r="964" spans="12:32" x14ac:dyDescent="0.25">
      <c r="L964" s="264">
        <f>Member!A964</f>
        <v>16349</v>
      </c>
      <c r="M964" s="166">
        <f t="shared" si="70"/>
        <v>0</v>
      </c>
      <c r="N964" s="166">
        <f t="shared" si="71"/>
        <v>0</v>
      </c>
      <c r="O964" s="166">
        <f t="shared" si="72"/>
        <v>0</v>
      </c>
      <c r="P964" s="166">
        <f t="shared" si="73"/>
        <v>49</v>
      </c>
      <c r="S964" s="166">
        <f>VLOOKUP(L964,Schnitt1!L:P,2,0)</f>
        <v>0</v>
      </c>
      <c r="T964" s="166">
        <f>VLOOKUP(L964,Schnitt2!L:P,2,0)</f>
        <v>0</v>
      </c>
      <c r="U964" s="166">
        <f>VLOOKUP(L964,Schnitt3!L:P,2,0)</f>
        <v>0</v>
      </c>
      <c r="V964" s="166">
        <f>VLOOKUP(L964,Schnitt4!L:P,2,0)</f>
        <v>0</v>
      </c>
      <c r="W964" s="166">
        <f>VLOOKUP(L964,Schnitt5!L:P,2,0)</f>
        <v>0</v>
      </c>
      <c r="X964" s="166">
        <f>VLOOKUP(L964,Schnitt6!L:P,2,0)</f>
        <v>0</v>
      </c>
      <c r="AA964" s="166">
        <f>VLOOKUP(L964,Schnitt1!L:P,3,0)</f>
        <v>0</v>
      </c>
      <c r="AB964" s="166">
        <f>VLOOKUP(L964,Schnitt2!L:P,3,0)</f>
        <v>0</v>
      </c>
      <c r="AC964" s="166">
        <f>VLOOKUP(L964,Schnitt3!L:P,3,0)</f>
        <v>0</v>
      </c>
      <c r="AD964" s="166">
        <f>VLOOKUP(L964,Schnitt4!L:P,3,0)</f>
        <v>0</v>
      </c>
      <c r="AE964" s="166">
        <f>VLOOKUP(L964,Schnitt5!L:P,3,0)</f>
        <v>0</v>
      </c>
      <c r="AF964" s="166">
        <f>VLOOKUP(L964,Schnitt6!L:P,3,0)</f>
        <v>0</v>
      </c>
    </row>
    <row r="965" spans="12:32" x14ac:dyDescent="0.25">
      <c r="L965" s="264">
        <f>Member!A965</f>
        <v>38545</v>
      </c>
      <c r="M965" s="166">
        <f t="shared" si="70"/>
        <v>0</v>
      </c>
      <c r="N965" s="166">
        <f t="shared" si="71"/>
        <v>0</v>
      </c>
      <c r="O965" s="166">
        <f t="shared" si="72"/>
        <v>0</v>
      </c>
      <c r="P965" s="166">
        <f t="shared" si="73"/>
        <v>49</v>
      </c>
      <c r="S965" s="166">
        <f>VLOOKUP(L965,Schnitt1!L:P,2,0)</f>
        <v>0</v>
      </c>
      <c r="T965" s="166">
        <f>VLOOKUP(L965,Schnitt2!L:P,2,0)</f>
        <v>0</v>
      </c>
      <c r="U965" s="166">
        <f>VLOOKUP(L965,Schnitt3!L:P,2,0)</f>
        <v>0</v>
      </c>
      <c r="V965" s="166">
        <f>VLOOKUP(L965,Schnitt4!L:P,2,0)</f>
        <v>0</v>
      </c>
      <c r="W965" s="166">
        <f>VLOOKUP(L965,Schnitt5!L:P,2,0)</f>
        <v>0</v>
      </c>
      <c r="X965" s="166">
        <f>VLOOKUP(L965,Schnitt6!L:P,2,0)</f>
        <v>0</v>
      </c>
      <c r="AA965" s="166">
        <f>VLOOKUP(L965,Schnitt1!L:P,3,0)</f>
        <v>0</v>
      </c>
      <c r="AB965" s="166">
        <f>VLOOKUP(L965,Schnitt2!L:P,3,0)</f>
        <v>0</v>
      </c>
      <c r="AC965" s="166">
        <f>VLOOKUP(L965,Schnitt3!L:P,3,0)</f>
        <v>0</v>
      </c>
      <c r="AD965" s="166">
        <f>VLOOKUP(L965,Schnitt4!L:P,3,0)</f>
        <v>0</v>
      </c>
      <c r="AE965" s="166">
        <f>VLOOKUP(L965,Schnitt5!L:P,3,0)</f>
        <v>0</v>
      </c>
      <c r="AF965" s="166">
        <f>VLOOKUP(L965,Schnitt6!L:P,3,0)</f>
        <v>0</v>
      </c>
    </row>
    <row r="966" spans="12:32" x14ac:dyDescent="0.25">
      <c r="L966" s="264">
        <f>Member!A966</f>
        <v>38780</v>
      </c>
      <c r="M966" s="166">
        <f t="shared" si="70"/>
        <v>0</v>
      </c>
      <c r="N966" s="166">
        <f t="shared" si="71"/>
        <v>0</v>
      </c>
      <c r="O966" s="166">
        <f t="shared" si="72"/>
        <v>0</v>
      </c>
      <c r="P966" s="166">
        <f t="shared" si="73"/>
        <v>49</v>
      </c>
      <c r="S966" s="166">
        <f>VLOOKUP(L966,Schnitt1!L:P,2,0)</f>
        <v>0</v>
      </c>
      <c r="T966" s="166">
        <f>VLOOKUP(L966,Schnitt2!L:P,2,0)</f>
        <v>0</v>
      </c>
      <c r="U966" s="166">
        <f>VLOOKUP(L966,Schnitt3!L:P,2,0)</f>
        <v>0</v>
      </c>
      <c r="V966" s="166">
        <f>VLOOKUP(L966,Schnitt4!L:P,2,0)</f>
        <v>0</v>
      </c>
      <c r="W966" s="166">
        <f>VLOOKUP(L966,Schnitt5!L:P,2,0)</f>
        <v>0</v>
      </c>
      <c r="X966" s="166">
        <f>VLOOKUP(L966,Schnitt6!L:P,2,0)</f>
        <v>0</v>
      </c>
      <c r="AA966" s="166">
        <f>VLOOKUP(L966,Schnitt1!L:P,3,0)</f>
        <v>0</v>
      </c>
      <c r="AB966" s="166">
        <f>VLOOKUP(L966,Schnitt2!L:P,3,0)</f>
        <v>0</v>
      </c>
      <c r="AC966" s="166">
        <f>VLOOKUP(L966,Schnitt3!L:P,3,0)</f>
        <v>0</v>
      </c>
      <c r="AD966" s="166">
        <f>VLOOKUP(L966,Schnitt4!L:P,3,0)</f>
        <v>0</v>
      </c>
      <c r="AE966" s="166">
        <f>VLOOKUP(L966,Schnitt5!L:P,3,0)</f>
        <v>0</v>
      </c>
      <c r="AF966" s="166">
        <f>VLOOKUP(L966,Schnitt6!L:P,3,0)</f>
        <v>0</v>
      </c>
    </row>
    <row r="967" spans="12:32" x14ac:dyDescent="0.25">
      <c r="L967" s="264">
        <f>Member!A967</f>
        <v>16945</v>
      </c>
      <c r="M967" s="166">
        <f t="shared" si="70"/>
        <v>1555</v>
      </c>
      <c r="N967" s="166">
        <f t="shared" si="71"/>
        <v>9</v>
      </c>
      <c r="O967" s="166">
        <f t="shared" si="72"/>
        <v>172.77777681077777</v>
      </c>
      <c r="P967" s="166">
        <f t="shared" si="73"/>
        <v>29</v>
      </c>
      <c r="S967" s="166">
        <f>VLOOKUP(L967,Schnitt1!L:P,2,0)</f>
        <v>1555</v>
      </c>
      <c r="T967" s="166">
        <f>VLOOKUP(L967,Schnitt2!L:P,2,0)</f>
        <v>0</v>
      </c>
      <c r="U967" s="166">
        <f>VLOOKUP(L967,Schnitt3!L:P,2,0)</f>
        <v>0</v>
      </c>
      <c r="V967" s="166">
        <f>VLOOKUP(L967,Schnitt4!L:P,2,0)</f>
        <v>0</v>
      </c>
      <c r="W967" s="166">
        <f>VLOOKUP(L967,Schnitt5!L:P,2,0)</f>
        <v>0</v>
      </c>
      <c r="X967" s="166">
        <f>VLOOKUP(L967,Schnitt6!L:P,2,0)</f>
        <v>0</v>
      </c>
      <c r="AA967" s="166">
        <f>VLOOKUP(L967,Schnitt1!L:P,3,0)</f>
        <v>9</v>
      </c>
      <c r="AB967" s="166">
        <f>VLOOKUP(L967,Schnitt2!L:P,3,0)</f>
        <v>0</v>
      </c>
      <c r="AC967" s="166">
        <f>VLOOKUP(L967,Schnitt3!L:P,3,0)</f>
        <v>0</v>
      </c>
      <c r="AD967" s="166">
        <f>VLOOKUP(L967,Schnitt4!L:P,3,0)</f>
        <v>0</v>
      </c>
      <c r="AE967" s="166">
        <f>VLOOKUP(L967,Schnitt5!L:P,3,0)</f>
        <v>0</v>
      </c>
      <c r="AF967" s="166">
        <f>VLOOKUP(L967,Schnitt6!L:P,3,0)</f>
        <v>0</v>
      </c>
    </row>
    <row r="968" spans="12:32" x14ac:dyDescent="0.25">
      <c r="L968" s="264">
        <f>Member!A968</f>
        <v>38620</v>
      </c>
      <c r="M968" s="166">
        <f t="shared" si="70"/>
        <v>0</v>
      </c>
      <c r="N968" s="166">
        <f t="shared" si="71"/>
        <v>0</v>
      </c>
      <c r="O968" s="166">
        <f t="shared" si="72"/>
        <v>0</v>
      </c>
      <c r="P968" s="166">
        <f t="shared" si="73"/>
        <v>49</v>
      </c>
      <c r="S968" s="166">
        <f>VLOOKUP(L968,Schnitt1!L:P,2,0)</f>
        <v>0</v>
      </c>
      <c r="T968" s="166">
        <f>VLOOKUP(L968,Schnitt2!L:P,2,0)</f>
        <v>0</v>
      </c>
      <c r="U968" s="166">
        <f>VLOOKUP(L968,Schnitt3!L:P,2,0)</f>
        <v>0</v>
      </c>
      <c r="V968" s="166">
        <f>VLOOKUP(L968,Schnitt4!L:P,2,0)</f>
        <v>0</v>
      </c>
      <c r="W968" s="166">
        <f>VLOOKUP(L968,Schnitt5!L:P,2,0)</f>
        <v>0</v>
      </c>
      <c r="X968" s="166">
        <f>VLOOKUP(L968,Schnitt6!L:P,2,0)</f>
        <v>0</v>
      </c>
      <c r="AA968" s="166">
        <f>VLOOKUP(L968,Schnitt1!L:P,3,0)</f>
        <v>0</v>
      </c>
      <c r="AB968" s="166">
        <f>VLOOKUP(L968,Schnitt2!L:P,3,0)</f>
        <v>0</v>
      </c>
      <c r="AC968" s="166">
        <f>VLOOKUP(L968,Schnitt3!L:P,3,0)</f>
        <v>0</v>
      </c>
      <c r="AD968" s="166">
        <f>VLOOKUP(L968,Schnitt4!L:P,3,0)</f>
        <v>0</v>
      </c>
      <c r="AE968" s="166">
        <f>VLOOKUP(L968,Schnitt5!L:P,3,0)</f>
        <v>0</v>
      </c>
      <c r="AF968" s="166">
        <f>VLOOKUP(L968,Schnitt6!L:P,3,0)</f>
        <v>0</v>
      </c>
    </row>
    <row r="969" spans="12:32" x14ac:dyDescent="0.25">
      <c r="L969" s="264">
        <f>Member!A969</f>
        <v>38642</v>
      </c>
      <c r="M969" s="166">
        <f t="shared" si="70"/>
        <v>0</v>
      </c>
      <c r="N969" s="166">
        <f t="shared" si="71"/>
        <v>0</v>
      </c>
      <c r="O969" s="166">
        <f t="shared" si="72"/>
        <v>0</v>
      </c>
      <c r="P969" s="166">
        <f t="shared" si="73"/>
        <v>49</v>
      </c>
      <c r="S969" s="166">
        <f>VLOOKUP(L969,Schnitt1!L:P,2,0)</f>
        <v>0</v>
      </c>
      <c r="T969" s="166">
        <f>VLOOKUP(L969,Schnitt2!L:P,2,0)</f>
        <v>0</v>
      </c>
      <c r="U969" s="166">
        <f>VLOOKUP(L969,Schnitt3!L:P,2,0)</f>
        <v>0</v>
      </c>
      <c r="V969" s="166">
        <f>VLOOKUP(L969,Schnitt4!L:P,2,0)</f>
        <v>0</v>
      </c>
      <c r="W969" s="166">
        <f>VLOOKUP(L969,Schnitt5!L:P,2,0)</f>
        <v>0</v>
      </c>
      <c r="X969" s="166">
        <f>VLOOKUP(L969,Schnitt6!L:P,2,0)</f>
        <v>0</v>
      </c>
      <c r="AA969" s="166">
        <f>VLOOKUP(L969,Schnitt1!L:P,3,0)</f>
        <v>0</v>
      </c>
      <c r="AB969" s="166">
        <f>VLOOKUP(L969,Schnitt2!L:P,3,0)</f>
        <v>0</v>
      </c>
      <c r="AC969" s="166">
        <f>VLOOKUP(L969,Schnitt3!L:P,3,0)</f>
        <v>0</v>
      </c>
      <c r="AD969" s="166">
        <f>VLOOKUP(L969,Schnitt4!L:P,3,0)</f>
        <v>0</v>
      </c>
      <c r="AE969" s="166">
        <f>VLOOKUP(L969,Schnitt5!L:P,3,0)</f>
        <v>0</v>
      </c>
      <c r="AF969" s="166">
        <f>VLOOKUP(L969,Schnitt6!L:P,3,0)</f>
        <v>0</v>
      </c>
    </row>
    <row r="970" spans="12:32" x14ac:dyDescent="0.25">
      <c r="L970" s="264">
        <f>Member!A970</f>
        <v>38396</v>
      </c>
      <c r="M970" s="166">
        <f t="shared" si="70"/>
        <v>0</v>
      </c>
      <c r="N970" s="166">
        <f t="shared" si="71"/>
        <v>0</v>
      </c>
      <c r="O970" s="166">
        <f t="shared" si="72"/>
        <v>0</v>
      </c>
      <c r="P970" s="166">
        <f t="shared" si="73"/>
        <v>49</v>
      </c>
      <c r="S970" s="166">
        <f>VLOOKUP(L970,Schnitt1!L:P,2,0)</f>
        <v>0</v>
      </c>
      <c r="T970" s="166">
        <f>VLOOKUP(L970,Schnitt2!L:P,2,0)</f>
        <v>0</v>
      </c>
      <c r="U970" s="166">
        <f>VLOOKUP(L970,Schnitt3!L:P,2,0)</f>
        <v>0</v>
      </c>
      <c r="V970" s="166">
        <f>VLOOKUP(L970,Schnitt4!L:P,2,0)</f>
        <v>0</v>
      </c>
      <c r="W970" s="166">
        <f>VLOOKUP(L970,Schnitt5!L:P,2,0)</f>
        <v>0</v>
      </c>
      <c r="X970" s="166">
        <f>VLOOKUP(L970,Schnitt6!L:P,2,0)</f>
        <v>0</v>
      </c>
      <c r="AA970" s="166">
        <f>VLOOKUP(L970,Schnitt1!L:P,3,0)</f>
        <v>0</v>
      </c>
      <c r="AB970" s="166">
        <f>VLOOKUP(L970,Schnitt2!L:P,3,0)</f>
        <v>0</v>
      </c>
      <c r="AC970" s="166">
        <f>VLOOKUP(L970,Schnitt3!L:P,3,0)</f>
        <v>0</v>
      </c>
      <c r="AD970" s="166">
        <f>VLOOKUP(L970,Schnitt4!L:P,3,0)</f>
        <v>0</v>
      </c>
      <c r="AE970" s="166">
        <f>VLOOKUP(L970,Schnitt5!L:P,3,0)</f>
        <v>0</v>
      </c>
      <c r="AF970" s="166">
        <f>VLOOKUP(L970,Schnitt6!L:P,3,0)</f>
        <v>0</v>
      </c>
    </row>
    <row r="971" spans="12:32" x14ac:dyDescent="0.25">
      <c r="L971" s="264">
        <f>Member!A971</f>
        <v>16348</v>
      </c>
      <c r="M971" s="166">
        <f t="shared" si="70"/>
        <v>0</v>
      </c>
      <c r="N971" s="166">
        <f t="shared" si="71"/>
        <v>0</v>
      </c>
      <c r="O971" s="166">
        <f t="shared" si="72"/>
        <v>0</v>
      </c>
      <c r="P971" s="166">
        <f t="shared" si="73"/>
        <v>49</v>
      </c>
      <c r="S971" s="166">
        <f>VLOOKUP(L971,Schnitt1!L:P,2,0)</f>
        <v>0</v>
      </c>
      <c r="T971" s="166">
        <f>VLOOKUP(L971,Schnitt2!L:P,2,0)</f>
        <v>0</v>
      </c>
      <c r="U971" s="166">
        <f>VLOOKUP(L971,Schnitt3!L:P,2,0)</f>
        <v>0</v>
      </c>
      <c r="V971" s="166">
        <f>VLOOKUP(L971,Schnitt4!L:P,2,0)</f>
        <v>0</v>
      </c>
      <c r="W971" s="166">
        <f>VLOOKUP(L971,Schnitt5!L:P,2,0)</f>
        <v>0</v>
      </c>
      <c r="X971" s="166">
        <f>VLOOKUP(L971,Schnitt6!L:P,2,0)</f>
        <v>0</v>
      </c>
      <c r="AA971" s="166">
        <f>VLOOKUP(L971,Schnitt1!L:P,3,0)</f>
        <v>0</v>
      </c>
      <c r="AB971" s="166">
        <f>VLOOKUP(L971,Schnitt2!L:P,3,0)</f>
        <v>0</v>
      </c>
      <c r="AC971" s="166">
        <f>VLOOKUP(L971,Schnitt3!L:P,3,0)</f>
        <v>0</v>
      </c>
      <c r="AD971" s="166">
        <f>VLOOKUP(L971,Schnitt4!L:P,3,0)</f>
        <v>0</v>
      </c>
      <c r="AE971" s="166">
        <f>VLOOKUP(L971,Schnitt5!L:P,3,0)</f>
        <v>0</v>
      </c>
      <c r="AF971" s="166">
        <f>VLOOKUP(L971,Schnitt6!L:P,3,0)</f>
        <v>0</v>
      </c>
    </row>
    <row r="972" spans="12:32" x14ac:dyDescent="0.25">
      <c r="L972" s="264">
        <f>Member!A972</f>
        <v>38453</v>
      </c>
      <c r="M972" s="166">
        <f t="shared" si="70"/>
        <v>0</v>
      </c>
      <c r="N972" s="166">
        <f t="shared" si="71"/>
        <v>0</v>
      </c>
      <c r="O972" s="166">
        <f t="shared" si="72"/>
        <v>0</v>
      </c>
      <c r="P972" s="166">
        <f t="shared" si="73"/>
        <v>49</v>
      </c>
      <c r="S972" s="166">
        <f>VLOOKUP(L972,Schnitt1!L:P,2,0)</f>
        <v>0</v>
      </c>
      <c r="T972" s="166">
        <f>VLOOKUP(L972,Schnitt2!L:P,2,0)</f>
        <v>0</v>
      </c>
      <c r="U972" s="166">
        <f>VLOOKUP(L972,Schnitt3!L:P,2,0)</f>
        <v>0</v>
      </c>
      <c r="V972" s="166">
        <f>VLOOKUP(L972,Schnitt4!L:P,2,0)</f>
        <v>0</v>
      </c>
      <c r="W972" s="166">
        <f>VLOOKUP(L972,Schnitt5!L:P,2,0)</f>
        <v>0</v>
      </c>
      <c r="X972" s="166">
        <f>VLOOKUP(L972,Schnitt6!L:P,2,0)</f>
        <v>0</v>
      </c>
      <c r="AA972" s="166">
        <f>VLOOKUP(L972,Schnitt1!L:P,3,0)</f>
        <v>0</v>
      </c>
      <c r="AB972" s="166">
        <f>VLOOKUP(L972,Schnitt2!L:P,3,0)</f>
        <v>0</v>
      </c>
      <c r="AC972" s="166">
        <f>VLOOKUP(L972,Schnitt3!L:P,3,0)</f>
        <v>0</v>
      </c>
      <c r="AD972" s="166">
        <f>VLOOKUP(L972,Schnitt4!L:P,3,0)</f>
        <v>0</v>
      </c>
      <c r="AE972" s="166">
        <f>VLOOKUP(L972,Schnitt5!L:P,3,0)</f>
        <v>0</v>
      </c>
      <c r="AF972" s="166">
        <f>VLOOKUP(L972,Schnitt6!L:P,3,0)</f>
        <v>0</v>
      </c>
    </row>
    <row r="973" spans="12:32" x14ac:dyDescent="0.25">
      <c r="L973" s="264">
        <f>Member!A973</f>
        <v>16352</v>
      </c>
      <c r="M973" s="166">
        <f t="shared" si="70"/>
        <v>1497</v>
      </c>
      <c r="N973" s="166">
        <f t="shared" si="71"/>
        <v>9</v>
      </c>
      <c r="O973" s="166">
        <f t="shared" si="72"/>
        <v>166.33333236033334</v>
      </c>
      <c r="P973" s="166">
        <f t="shared" si="73"/>
        <v>37</v>
      </c>
      <c r="S973" s="166">
        <f>VLOOKUP(L973,Schnitt1!L:P,2,0)</f>
        <v>1497</v>
      </c>
      <c r="T973" s="166">
        <f>VLOOKUP(L973,Schnitt2!L:P,2,0)</f>
        <v>0</v>
      </c>
      <c r="U973" s="166">
        <f>VLOOKUP(L973,Schnitt3!L:P,2,0)</f>
        <v>0</v>
      </c>
      <c r="V973" s="166">
        <f>VLOOKUP(L973,Schnitt4!L:P,2,0)</f>
        <v>0</v>
      </c>
      <c r="W973" s="166">
        <f>VLOOKUP(L973,Schnitt5!L:P,2,0)</f>
        <v>0</v>
      </c>
      <c r="X973" s="166">
        <f>VLOOKUP(L973,Schnitt6!L:P,2,0)</f>
        <v>0</v>
      </c>
      <c r="AA973" s="166">
        <f>VLOOKUP(L973,Schnitt1!L:P,3,0)</f>
        <v>9</v>
      </c>
      <c r="AB973" s="166">
        <f>VLOOKUP(L973,Schnitt2!L:P,3,0)</f>
        <v>0</v>
      </c>
      <c r="AC973" s="166">
        <f>VLOOKUP(L973,Schnitt3!L:P,3,0)</f>
        <v>0</v>
      </c>
      <c r="AD973" s="166">
        <f>VLOOKUP(L973,Schnitt4!L:P,3,0)</f>
        <v>0</v>
      </c>
      <c r="AE973" s="166">
        <f>VLOOKUP(L973,Schnitt5!L:P,3,0)</f>
        <v>0</v>
      </c>
      <c r="AF973" s="166">
        <f>VLOOKUP(L973,Schnitt6!L:P,3,0)</f>
        <v>0</v>
      </c>
    </row>
    <row r="974" spans="12:32" x14ac:dyDescent="0.25">
      <c r="L974" s="264">
        <f>Member!A974</f>
        <v>16346</v>
      </c>
      <c r="M974" s="166">
        <f t="shared" si="70"/>
        <v>0</v>
      </c>
      <c r="N974" s="166">
        <f t="shared" si="71"/>
        <v>0</v>
      </c>
      <c r="O974" s="166">
        <f t="shared" si="72"/>
        <v>0</v>
      </c>
      <c r="P974" s="166">
        <f t="shared" si="73"/>
        <v>49</v>
      </c>
      <c r="S974" s="166">
        <f>VLOOKUP(L974,Schnitt1!L:P,2,0)</f>
        <v>0</v>
      </c>
      <c r="T974" s="166">
        <f>VLOOKUP(L974,Schnitt2!L:P,2,0)</f>
        <v>0</v>
      </c>
      <c r="U974" s="166">
        <f>VLOOKUP(L974,Schnitt3!L:P,2,0)</f>
        <v>0</v>
      </c>
      <c r="V974" s="166">
        <f>VLOOKUP(L974,Schnitt4!L:P,2,0)</f>
        <v>0</v>
      </c>
      <c r="W974" s="166">
        <f>VLOOKUP(L974,Schnitt5!L:P,2,0)</f>
        <v>0</v>
      </c>
      <c r="X974" s="166">
        <f>VLOOKUP(L974,Schnitt6!L:P,2,0)</f>
        <v>0</v>
      </c>
      <c r="AA974" s="166">
        <f>VLOOKUP(L974,Schnitt1!L:P,3,0)</f>
        <v>0</v>
      </c>
      <c r="AB974" s="166">
        <f>VLOOKUP(L974,Schnitt2!L:P,3,0)</f>
        <v>0</v>
      </c>
      <c r="AC974" s="166">
        <f>VLOOKUP(L974,Schnitt3!L:P,3,0)</f>
        <v>0</v>
      </c>
      <c r="AD974" s="166">
        <f>VLOOKUP(L974,Schnitt4!L:P,3,0)</f>
        <v>0</v>
      </c>
      <c r="AE974" s="166">
        <f>VLOOKUP(L974,Schnitt5!L:P,3,0)</f>
        <v>0</v>
      </c>
      <c r="AF974" s="166">
        <f>VLOOKUP(L974,Schnitt6!L:P,3,0)</f>
        <v>0</v>
      </c>
    </row>
    <row r="975" spans="12:32" x14ac:dyDescent="0.25">
      <c r="L975" s="264">
        <f>Member!A975</f>
        <v>38005</v>
      </c>
      <c r="M975" s="166">
        <f t="shared" si="70"/>
        <v>0</v>
      </c>
      <c r="N975" s="166">
        <f t="shared" si="71"/>
        <v>0</v>
      </c>
      <c r="O975" s="166">
        <f t="shared" si="72"/>
        <v>0</v>
      </c>
      <c r="P975" s="166">
        <f t="shared" si="73"/>
        <v>49</v>
      </c>
      <c r="S975" s="166">
        <f>VLOOKUP(L975,Schnitt1!L:P,2,0)</f>
        <v>0</v>
      </c>
      <c r="T975" s="166">
        <f>VLOOKUP(L975,Schnitt2!L:P,2,0)</f>
        <v>0</v>
      </c>
      <c r="U975" s="166">
        <f>VLOOKUP(L975,Schnitt3!L:P,2,0)</f>
        <v>0</v>
      </c>
      <c r="V975" s="166">
        <f>VLOOKUP(L975,Schnitt4!L:P,2,0)</f>
        <v>0</v>
      </c>
      <c r="W975" s="166">
        <f>VLOOKUP(L975,Schnitt5!L:P,2,0)</f>
        <v>0</v>
      </c>
      <c r="X975" s="166">
        <f>VLOOKUP(L975,Schnitt6!L:P,2,0)</f>
        <v>0</v>
      </c>
      <c r="AA975" s="166">
        <f>VLOOKUP(L975,Schnitt1!L:P,3,0)</f>
        <v>0</v>
      </c>
      <c r="AB975" s="166">
        <f>VLOOKUP(L975,Schnitt2!L:P,3,0)</f>
        <v>0</v>
      </c>
      <c r="AC975" s="166">
        <f>VLOOKUP(L975,Schnitt3!L:P,3,0)</f>
        <v>0</v>
      </c>
      <c r="AD975" s="166">
        <f>VLOOKUP(L975,Schnitt4!L:P,3,0)</f>
        <v>0</v>
      </c>
      <c r="AE975" s="166">
        <f>VLOOKUP(L975,Schnitt5!L:P,3,0)</f>
        <v>0</v>
      </c>
      <c r="AF975" s="166">
        <f>VLOOKUP(L975,Schnitt6!L:P,3,0)</f>
        <v>0</v>
      </c>
    </row>
    <row r="976" spans="12:32" x14ac:dyDescent="0.25">
      <c r="L976" s="264">
        <f>Member!A976</f>
        <v>38934</v>
      </c>
      <c r="M976" s="166">
        <f t="shared" si="70"/>
        <v>0</v>
      </c>
      <c r="N976" s="166">
        <f t="shared" si="71"/>
        <v>0</v>
      </c>
      <c r="O976" s="166">
        <f t="shared" si="72"/>
        <v>0</v>
      </c>
      <c r="P976" s="166">
        <f t="shared" si="73"/>
        <v>49</v>
      </c>
      <c r="S976" s="166">
        <f>VLOOKUP(L976,Schnitt1!L:P,2,0)</f>
        <v>0</v>
      </c>
      <c r="T976" s="166">
        <f>VLOOKUP(L976,Schnitt2!L:P,2,0)</f>
        <v>0</v>
      </c>
      <c r="U976" s="166">
        <f>VLOOKUP(L976,Schnitt3!L:P,2,0)</f>
        <v>0</v>
      </c>
      <c r="V976" s="166">
        <f>VLOOKUP(L976,Schnitt4!L:P,2,0)</f>
        <v>0</v>
      </c>
      <c r="W976" s="166">
        <f>VLOOKUP(L976,Schnitt5!L:P,2,0)</f>
        <v>0</v>
      </c>
      <c r="X976" s="166">
        <f>VLOOKUP(L976,Schnitt6!L:P,2,0)</f>
        <v>0</v>
      </c>
      <c r="AA976" s="166">
        <f>VLOOKUP(L976,Schnitt1!L:P,3,0)</f>
        <v>0</v>
      </c>
      <c r="AB976" s="166">
        <f>VLOOKUP(L976,Schnitt2!L:P,3,0)</f>
        <v>0</v>
      </c>
      <c r="AC976" s="166">
        <f>VLOOKUP(L976,Schnitt3!L:P,3,0)</f>
        <v>0</v>
      </c>
      <c r="AD976" s="166">
        <f>VLOOKUP(L976,Schnitt4!L:P,3,0)</f>
        <v>0</v>
      </c>
      <c r="AE976" s="166">
        <f>VLOOKUP(L976,Schnitt5!L:P,3,0)</f>
        <v>0</v>
      </c>
      <c r="AF976" s="166">
        <f>VLOOKUP(L976,Schnitt6!L:P,3,0)</f>
        <v>0</v>
      </c>
    </row>
    <row r="977" spans="12:32" x14ac:dyDescent="0.25">
      <c r="L977" s="264">
        <f>Member!A977</f>
        <v>38877</v>
      </c>
      <c r="M977" s="166">
        <f t="shared" si="70"/>
        <v>0</v>
      </c>
      <c r="N977" s="166">
        <f t="shared" si="71"/>
        <v>0</v>
      </c>
      <c r="O977" s="166">
        <f t="shared" si="72"/>
        <v>0</v>
      </c>
      <c r="P977" s="166">
        <f t="shared" si="73"/>
        <v>49</v>
      </c>
      <c r="S977" s="166">
        <f>VLOOKUP(L977,Schnitt1!L:P,2,0)</f>
        <v>0</v>
      </c>
      <c r="T977" s="166">
        <f>VLOOKUP(L977,Schnitt2!L:P,2,0)</f>
        <v>0</v>
      </c>
      <c r="U977" s="166">
        <f>VLOOKUP(L977,Schnitt3!L:P,2,0)</f>
        <v>0</v>
      </c>
      <c r="V977" s="166">
        <f>VLOOKUP(L977,Schnitt4!L:P,2,0)</f>
        <v>0</v>
      </c>
      <c r="W977" s="166">
        <f>VLOOKUP(L977,Schnitt5!L:P,2,0)</f>
        <v>0</v>
      </c>
      <c r="X977" s="166">
        <f>VLOOKUP(L977,Schnitt6!L:P,2,0)</f>
        <v>0</v>
      </c>
      <c r="AA977" s="166">
        <f>VLOOKUP(L977,Schnitt1!L:P,3,0)</f>
        <v>0</v>
      </c>
      <c r="AB977" s="166">
        <f>VLOOKUP(L977,Schnitt2!L:P,3,0)</f>
        <v>0</v>
      </c>
      <c r="AC977" s="166">
        <f>VLOOKUP(L977,Schnitt3!L:P,3,0)</f>
        <v>0</v>
      </c>
      <c r="AD977" s="166">
        <f>VLOOKUP(L977,Schnitt4!L:P,3,0)</f>
        <v>0</v>
      </c>
      <c r="AE977" s="166">
        <f>VLOOKUP(L977,Schnitt5!L:P,3,0)</f>
        <v>0</v>
      </c>
      <c r="AF977" s="166">
        <f>VLOOKUP(L977,Schnitt6!L:P,3,0)</f>
        <v>0</v>
      </c>
    </row>
    <row r="978" spans="12:32" x14ac:dyDescent="0.25">
      <c r="L978" s="264">
        <f>Member!A978</f>
        <v>16495</v>
      </c>
      <c r="M978" s="166">
        <f t="shared" si="70"/>
        <v>1573</v>
      </c>
      <c r="N978" s="166">
        <f t="shared" si="71"/>
        <v>9</v>
      </c>
      <c r="O978" s="166">
        <f t="shared" si="72"/>
        <v>174.77777679977777</v>
      </c>
      <c r="P978" s="166">
        <f t="shared" si="73"/>
        <v>25</v>
      </c>
      <c r="S978" s="166">
        <f>VLOOKUP(L978,Schnitt1!L:P,2,0)</f>
        <v>1573</v>
      </c>
      <c r="T978" s="166">
        <f>VLOOKUP(L978,Schnitt2!L:P,2,0)</f>
        <v>0</v>
      </c>
      <c r="U978" s="166">
        <f>VLOOKUP(L978,Schnitt3!L:P,2,0)</f>
        <v>0</v>
      </c>
      <c r="V978" s="166">
        <f>VLOOKUP(L978,Schnitt4!L:P,2,0)</f>
        <v>0</v>
      </c>
      <c r="W978" s="166">
        <f>VLOOKUP(L978,Schnitt5!L:P,2,0)</f>
        <v>0</v>
      </c>
      <c r="X978" s="166">
        <f>VLOOKUP(L978,Schnitt6!L:P,2,0)</f>
        <v>0</v>
      </c>
      <c r="AA978" s="166">
        <f>VLOOKUP(L978,Schnitt1!L:P,3,0)</f>
        <v>9</v>
      </c>
      <c r="AB978" s="166">
        <f>VLOOKUP(L978,Schnitt2!L:P,3,0)</f>
        <v>0</v>
      </c>
      <c r="AC978" s="166">
        <f>VLOOKUP(L978,Schnitt3!L:P,3,0)</f>
        <v>0</v>
      </c>
      <c r="AD978" s="166">
        <f>VLOOKUP(L978,Schnitt4!L:P,3,0)</f>
        <v>0</v>
      </c>
      <c r="AE978" s="166">
        <f>VLOOKUP(L978,Schnitt5!L:P,3,0)</f>
        <v>0</v>
      </c>
      <c r="AF978" s="166">
        <f>VLOOKUP(L978,Schnitt6!L:P,3,0)</f>
        <v>0</v>
      </c>
    </row>
    <row r="979" spans="12:32" x14ac:dyDescent="0.25">
      <c r="L979" s="264">
        <f>Member!A979</f>
        <v>16488</v>
      </c>
      <c r="M979" s="166">
        <f t="shared" si="70"/>
        <v>0</v>
      </c>
      <c r="N979" s="166">
        <f t="shared" si="71"/>
        <v>0</v>
      </c>
      <c r="O979" s="166">
        <f t="shared" si="72"/>
        <v>0</v>
      </c>
      <c r="P979" s="166">
        <f t="shared" si="73"/>
        <v>49</v>
      </c>
      <c r="S979" s="166">
        <f>VLOOKUP(L979,Schnitt1!L:P,2,0)</f>
        <v>0</v>
      </c>
      <c r="T979" s="166">
        <f>VLOOKUP(L979,Schnitt2!L:P,2,0)</f>
        <v>0</v>
      </c>
      <c r="U979" s="166">
        <f>VLOOKUP(L979,Schnitt3!L:P,2,0)</f>
        <v>0</v>
      </c>
      <c r="V979" s="166">
        <f>VLOOKUP(L979,Schnitt4!L:P,2,0)</f>
        <v>0</v>
      </c>
      <c r="W979" s="166">
        <f>VLOOKUP(L979,Schnitt5!L:P,2,0)</f>
        <v>0</v>
      </c>
      <c r="X979" s="166">
        <f>VLOOKUP(L979,Schnitt6!L:P,2,0)</f>
        <v>0</v>
      </c>
      <c r="AA979" s="166">
        <f>VLOOKUP(L979,Schnitt1!L:P,3,0)</f>
        <v>0</v>
      </c>
      <c r="AB979" s="166">
        <f>VLOOKUP(L979,Schnitt2!L:P,3,0)</f>
        <v>0</v>
      </c>
      <c r="AC979" s="166">
        <f>VLOOKUP(L979,Schnitt3!L:P,3,0)</f>
        <v>0</v>
      </c>
      <c r="AD979" s="166">
        <f>VLOOKUP(L979,Schnitt4!L:P,3,0)</f>
        <v>0</v>
      </c>
      <c r="AE979" s="166">
        <f>VLOOKUP(L979,Schnitt5!L:P,3,0)</f>
        <v>0</v>
      </c>
      <c r="AF979" s="166">
        <f>VLOOKUP(L979,Schnitt6!L:P,3,0)</f>
        <v>0</v>
      </c>
    </row>
    <row r="980" spans="12:32" x14ac:dyDescent="0.25">
      <c r="L980" s="264">
        <f>Member!A980</f>
        <v>16371</v>
      </c>
      <c r="M980" s="166">
        <f t="shared" si="70"/>
        <v>0</v>
      </c>
      <c r="N980" s="166">
        <f t="shared" si="71"/>
        <v>0</v>
      </c>
      <c r="O980" s="166">
        <f t="shared" si="72"/>
        <v>0</v>
      </c>
      <c r="P980" s="166">
        <f t="shared" si="73"/>
        <v>49</v>
      </c>
      <c r="S980" s="166">
        <f>VLOOKUP(L980,Schnitt1!L:P,2,0)</f>
        <v>0</v>
      </c>
      <c r="T980" s="166">
        <f>VLOOKUP(L980,Schnitt2!L:P,2,0)</f>
        <v>0</v>
      </c>
      <c r="U980" s="166">
        <f>VLOOKUP(L980,Schnitt3!L:P,2,0)</f>
        <v>0</v>
      </c>
      <c r="V980" s="166">
        <f>VLOOKUP(L980,Schnitt4!L:P,2,0)</f>
        <v>0</v>
      </c>
      <c r="W980" s="166">
        <f>VLOOKUP(L980,Schnitt5!L:P,2,0)</f>
        <v>0</v>
      </c>
      <c r="X980" s="166">
        <f>VLOOKUP(L980,Schnitt6!L:P,2,0)</f>
        <v>0</v>
      </c>
      <c r="AA980" s="166">
        <f>VLOOKUP(L980,Schnitt1!L:P,3,0)</f>
        <v>0</v>
      </c>
      <c r="AB980" s="166">
        <f>VLOOKUP(L980,Schnitt2!L:P,3,0)</f>
        <v>0</v>
      </c>
      <c r="AC980" s="166">
        <f>VLOOKUP(L980,Schnitt3!L:P,3,0)</f>
        <v>0</v>
      </c>
      <c r="AD980" s="166">
        <f>VLOOKUP(L980,Schnitt4!L:P,3,0)</f>
        <v>0</v>
      </c>
      <c r="AE980" s="166">
        <f>VLOOKUP(L980,Schnitt5!L:P,3,0)</f>
        <v>0</v>
      </c>
      <c r="AF980" s="166">
        <f>VLOOKUP(L980,Schnitt6!L:P,3,0)</f>
        <v>0</v>
      </c>
    </row>
    <row r="981" spans="12:32" x14ac:dyDescent="0.25">
      <c r="L981" s="264">
        <f>Member!A981</f>
        <v>38777</v>
      </c>
      <c r="M981" s="166">
        <f t="shared" si="70"/>
        <v>0</v>
      </c>
      <c r="N981" s="166">
        <f t="shared" si="71"/>
        <v>0</v>
      </c>
      <c r="O981" s="166">
        <f t="shared" si="72"/>
        <v>0</v>
      </c>
      <c r="P981" s="166">
        <f t="shared" si="73"/>
        <v>49</v>
      </c>
      <c r="S981" s="166">
        <f>VLOOKUP(L981,Schnitt1!L:P,2,0)</f>
        <v>0</v>
      </c>
      <c r="T981" s="166">
        <f>VLOOKUP(L981,Schnitt2!L:P,2,0)</f>
        <v>0</v>
      </c>
      <c r="U981" s="166">
        <f>VLOOKUP(L981,Schnitt3!L:P,2,0)</f>
        <v>0</v>
      </c>
      <c r="V981" s="166">
        <f>VLOOKUP(L981,Schnitt4!L:P,2,0)</f>
        <v>0</v>
      </c>
      <c r="W981" s="166">
        <f>VLOOKUP(L981,Schnitt5!L:P,2,0)</f>
        <v>0</v>
      </c>
      <c r="X981" s="166">
        <f>VLOOKUP(L981,Schnitt6!L:P,2,0)</f>
        <v>0</v>
      </c>
      <c r="AA981" s="166">
        <f>VLOOKUP(L981,Schnitt1!L:P,3,0)</f>
        <v>0</v>
      </c>
      <c r="AB981" s="166">
        <f>VLOOKUP(L981,Schnitt2!L:P,3,0)</f>
        <v>0</v>
      </c>
      <c r="AC981" s="166">
        <f>VLOOKUP(L981,Schnitt3!L:P,3,0)</f>
        <v>0</v>
      </c>
      <c r="AD981" s="166">
        <f>VLOOKUP(L981,Schnitt4!L:P,3,0)</f>
        <v>0</v>
      </c>
      <c r="AE981" s="166">
        <f>VLOOKUP(L981,Schnitt5!L:P,3,0)</f>
        <v>0</v>
      </c>
      <c r="AF981" s="166">
        <f>VLOOKUP(L981,Schnitt6!L:P,3,0)</f>
        <v>0</v>
      </c>
    </row>
    <row r="982" spans="12:32" x14ac:dyDescent="0.25">
      <c r="L982" s="264">
        <f>Member!A982</f>
        <v>16848</v>
      </c>
      <c r="M982" s="166">
        <f t="shared" si="70"/>
        <v>0</v>
      </c>
      <c r="N982" s="166">
        <f t="shared" si="71"/>
        <v>0</v>
      </c>
      <c r="O982" s="166">
        <f t="shared" si="72"/>
        <v>0</v>
      </c>
      <c r="P982" s="166">
        <f t="shared" si="73"/>
        <v>49</v>
      </c>
      <c r="S982" s="166">
        <f>VLOOKUP(L982,Schnitt1!L:P,2,0)</f>
        <v>0</v>
      </c>
      <c r="T982" s="166">
        <f>VLOOKUP(L982,Schnitt2!L:P,2,0)</f>
        <v>0</v>
      </c>
      <c r="U982" s="166">
        <f>VLOOKUP(L982,Schnitt3!L:P,2,0)</f>
        <v>0</v>
      </c>
      <c r="V982" s="166">
        <f>VLOOKUP(L982,Schnitt4!L:P,2,0)</f>
        <v>0</v>
      </c>
      <c r="W982" s="166">
        <f>VLOOKUP(L982,Schnitt5!L:P,2,0)</f>
        <v>0</v>
      </c>
      <c r="X982" s="166">
        <f>VLOOKUP(L982,Schnitt6!L:P,2,0)</f>
        <v>0</v>
      </c>
      <c r="AA982" s="166">
        <f>VLOOKUP(L982,Schnitt1!L:P,3,0)</f>
        <v>0</v>
      </c>
      <c r="AB982" s="166">
        <f>VLOOKUP(L982,Schnitt2!L:P,3,0)</f>
        <v>0</v>
      </c>
      <c r="AC982" s="166">
        <f>VLOOKUP(L982,Schnitt3!L:P,3,0)</f>
        <v>0</v>
      </c>
      <c r="AD982" s="166">
        <f>VLOOKUP(L982,Schnitt4!L:P,3,0)</f>
        <v>0</v>
      </c>
      <c r="AE982" s="166">
        <f>VLOOKUP(L982,Schnitt5!L:P,3,0)</f>
        <v>0</v>
      </c>
      <c r="AF982" s="166">
        <f>VLOOKUP(L982,Schnitt6!L:P,3,0)</f>
        <v>0</v>
      </c>
    </row>
    <row r="983" spans="12:32" x14ac:dyDescent="0.25">
      <c r="L983" s="264">
        <f>Member!A983</f>
        <v>16852</v>
      </c>
      <c r="M983" s="166">
        <f t="shared" si="70"/>
        <v>0</v>
      </c>
      <c r="N983" s="166">
        <f t="shared" si="71"/>
        <v>0</v>
      </c>
      <c r="O983" s="166">
        <f t="shared" si="72"/>
        <v>0</v>
      </c>
      <c r="P983" s="166">
        <f t="shared" si="73"/>
        <v>49</v>
      </c>
      <c r="S983" s="166">
        <f>VLOOKUP(L983,Schnitt1!L:P,2,0)</f>
        <v>0</v>
      </c>
      <c r="T983" s="166">
        <f>VLOOKUP(L983,Schnitt2!L:P,2,0)</f>
        <v>0</v>
      </c>
      <c r="U983" s="166">
        <f>VLOOKUP(L983,Schnitt3!L:P,2,0)</f>
        <v>0</v>
      </c>
      <c r="V983" s="166">
        <f>VLOOKUP(L983,Schnitt4!L:P,2,0)</f>
        <v>0</v>
      </c>
      <c r="W983" s="166">
        <f>VLOOKUP(L983,Schnitt5!L:P,2,0)</f>
        <v>0</v>
      </c>
      <c r="X983" s="166">
        <f>VLOOKUP(L983,Schnitt6!L:P,2,0)</f>
        <v>0</v>
      </c>
      <c r="AA983" s="166">
        <f>VLOOKUP(L983,Schnitt1!L:P,3,0)</f>
        <v>0</v>
      </c>
      <c r="AB983" s="166">
        <f>VLOOKUP(L983,Schnitt2!L:P,3,0)</f>
        <v>0</v>
      </c>
      <c r="AC983" s="166">
        <f>VLOOKUP(L983,Schnitt3!L:P,3,0)</f>
        <v>0</v>
      </c>
      <c r="AD983" s="166">
        <f>VLOOKUP(L983,Schnitt4!L:P,3,0)</f>
        <v>0</v>
      </c>
      <c r="AE983" s="166">
        <f>VLOOKUP(L983,Schnitt5!L:P,3,0)</f>
        <v>0</v>
      </c>
      <c r="AF983" s="166">
        <f>VLOOKUP(L983,Schnitt6!L:P,3,0)</f>
        <v>0</v>
      </c>
    </row>
    <row r="984" spans="12:32" x14ac:dyDescent="0.25">
      <c r="L984" s="264">
        <f>Member!A984</f>
        <v>25541</v>
      </c>
      <c r="M984" s="166">
        <f t="shared" si="70"/>
        <v>0</v>
      </c>
      <c r="N984" s="166">
        <f t="shared" si="71"/>
        <v>0</v>
      </c>
      <c r="O984" s="166">
        <f t="shared" si="72"/>
        <v>0</v>
      </c>
      <c r="P984" s="166">
        <f t="shared" si="73"/>
        <v>49</v>
      </c>
      <c r="S984" s="166">
        <f>VLOOKUP(L984,Schnitt1!L:P,2,0)</f>
        <v>0</v>
      </c>
      <c r="T984" s="166">
        <f>VLOOKUP(L984,Schnitt2!L:P,2,0)</f>
        <v>0</v>
      </c>
      <c r="U984" s="166">
        <f>VLOOKUP(L984,Schnitt3!L:P,2,0)</f>
        <v>0</v>
      </c>
      <c r="V984" s="166">
        <f>VLOOKUP(L984,Schnitt4!L:P,2,0)</f>
        <v>0</v>
      </c>
      <c r="W984" s="166">
        <f>VLOOKUP(L984,Schnitt5!L:P,2,0)</f>
        <v>0</v>
      </c>
      <c r="X984" s="166">
        <f>VLOOKUP(L984,Schnitt6!L:P,2,0)</f>
        <v>0</v>
      </c>
      <c r="AA984" s="166">
        <f>VLOOKUP(L984,Schnitt1!L:P,3,0)</f>
        <v>0</v>
      </c>
      <c r="AB984" s="166">
        <f>VLOOKUP(L984,Schnitt2!L:P,3,0)</f>
        <v>0</v>
      </c>
      <c r="AC984" s="166">
        <f>VLOOKUP(L984,Schnitt3!L:P,3,0)</f>
        <v>0</v>
      </c>
      <c r="AD984" s="166">
        <f>VLOOKUP(L984,Schnitt4!L:P,3,0)</f>
        <v>0</v>
      </c>
      <c r="AE984" s="166">
        <f>VLOOKUP(L984,Schnitt5!L:P,3,0)</f>
        <v>0</v>
      </c>
      <c r="AF984" s="166">
        <f>VLOOKUP(L984,Schnitt6!L:P,3,0)</f>
        <v>0</v>
      </c>
    </row>
    <row r="985" spans="12:32" x14ac:dyDescent="0.25">
      <c r="L985" s="264">
        <f>Member!A985</f>
        <v>25199</v>
      </c>
      <c r="M985" s="166">
        <f t="shared" si="70"/>
        <v>0</v>
      </c>
      <c r="N985" s="166">
        <f t="shared" si="71"/>
        <v>0</v>
      </c>
      <c r="O985" s="166">
        <f t="shared" si="72"/>
        <v>0</v>
      </c>
      <c r="P985" s="166">
        <f t="shared" si="73"/>
        <v>49</v>
      </c>
      <c r="S985" s="166">
        <f>VLOOKUP(L985,Schnitt1!L:P,2,0)</f>
        <v>0</v>
      </c>
      <c r="T985" s="166">
        <f>VLOOKUP(L985,Schnitt2!L:P,2,0)</f>
        <v>0</v>
      </c>
      <c r="U985" s="166">
        <f>VLOOKUP(L985,Schnitt3!L:P,2,0)</f>
        <v>0</v>
      </c>
      <c r="V985" s="166">
        <f>VLOOKUP(L985,Schnitt4!L:P,2,0)</f>
        <v>0</v>
      </c>
      <c r="W985" s="166">
        <f>VLOOKUP(L985,Schnitt5!L:P,2,0)</f>
        <v>0</v>
      </c>
      <c r="X985" s="166">
        <f>VLOOKUP(L985,Schnitt6!L:P,2,0)</f>
        <v>0</v>
      </c>
      <c r="AA985" s="166">
        <f>VLOOKUP(L985,Schnitt1!L:P,3,0)</f>
        <v>0</v>
      </c>
      <c r="AB985" s="166">
        <f>VLOOKUP(L985,Schnitt2!L:P,3,0)</f>
        <v>0</v>
      </c>
      <c r="AC985" s="166">
        <f>VLOOKUP(L985,Schnitt3!L:P,3,0)</f>
        <v>0</v>
      </c>
      <c r="AD985" s="166">
        <f>VLOOKUP(L985,Schnitt4!L:P,3,0)</f>
        <v>0</v>
      </c>
      <c r="AE985" s="166">
        <f>VLOOKUP(L985,Schnitt5!L:P,3,0)</f>
        <v>0</v>
      </c>
      <c r="AF985" s="166">
        <f>VLOOKUP(L985,Schnitt6!L:P,3,0)</f>
        <v>0</v>
      </c>
    </row>
    <row r="986" spans="12:32" x14ac:dyDescent="0.25">
      <c r="L986" s="264">
        <f>Member!A986</f>
        <v>38686</v>
      </c>
      <c r="M986" s="166">
        <f t="shared" si="70"/>
        <v>0</v>
      </c>
      <c r="N986" s="166">
        <f t="shared" si="71"/>
        <v>0</v>
      </c>
      <c r="O986" s="166">
        <f t="shared" si="72"/>
        <v>0</v>
      </c>
      <c r="P986" s="166">
        <f t="shared" si="73"/>
        <v>49</v>
      </c>
      <c r="S986" s="166">
        <f>VLOOKUP(L986,Schnitt1!L:P,2,0)</f>
        <v>0</v>
      </c>
      <c r="T986" s="166">
        <f>VLOOKUP(L986,Schnitt2!L:P,2,0)</f>
        <v>0</v>
      </c>
      <c r="U986" s="166">
        <f>VLOOKUP(L986,Schnitt3!L:P,2,0)</f>
        <v>0</v>
      </c>
      <c r="V986" s="166">
        <f>VLOOKUP(L986,Schnitt4!L:P,2,0)</f>
        <v>0</v>
      </c>
      <c r="W986" s="166">
        <f>VLOOKUP(L986,Schnitt5!L:P,2,0)</f>
        <v>0</v>
      </c>
      <c r="X986" s="166">
        <f>VLOOKUP(L986,Schnitt6!L:P,2,0)</f>
        <v>0</v>
      </c>
      <c r="AA986" s="166">
        <f>VLOOKUP(L986,Schnitt1!L:P,3,0)</f>
        <v>0</v>
      </c>
      <c r="AB986" s="166">
        <f>VLOOKUP(L986,Schnitt2!L:P,3,0)</f>
        <v>0</v>
      </c>
      <c r="AC986" s="166">
        <f>VLOOKUP(L986,Schnitt3!L:P,3,0)</f>
        <v>0</v>
      </c>
      <c r="AD986" s="166">
        <f>VLOOKUP(L986,Schnitt4!L:P,3,0)</f>
        <v>0</v>
      </c>
      <c r="AE986" s="166">
        <f>VLOOKUP(L986,Schnitt5!L:P,3,0)</f>
        <v>0</v>
      </c>
      <c r="AF986" s="166">
        <f>VLOOKUP(L986,Schnitt6!L:P,3,0)</f>
        <v>0</v>
      </c>
    </row>
    <row r="987" spans="12:32" x14ac:dyDescent="0.25">
      <c r="L987" s="264">
        <f>Member!A987</f>
        <v>16287</v>
      </c>
      <c r="M987" s="166">
        <f t="shared" si="70"/>
        <v>0</v>
      </c>
      <c r="N987" s="166">
        <f t="shared" si="71"/>
        <v>0</v>
      </c>
      <c r="O987" s="166">
        <f t="shared" si="72"/>
        <v>0</v>
      </c>
      <c r="P987" s="166">
        <f t="shared" si="73"/>
        <v>49</v>
      </c>
      <c r="S987" s="166">
        <f>VLOOKUP(L987,Schnitt1!L:P,2,0)</f>
        <v>0</v>
      </c>
      <c r="T987" s="166">
        <f>VLOOKUP(L987,Schnitt2!L:P,2,0)</f>
        <v>0</v>
      </c>
      <c r="U987" s="166">
        <f>VLOOKUP(L987,Schnitt3!L:P,2,0)</f>
        <v>0</v>
      </c>
      <c r="V987" s="166">
        <f>VLOOKUP(L987,Schnitt4!L:P,2,0)</f>
        <v>0</v>
      </c>
      <c r="W987" s="166">
        <f>VLOOKUP(L987,Schnitt5!L:P,2,0)</f>
        <v>0</v>
      </c>
      <c r="X987" s="166">
        <f>VLOOKUP(L987,Schnitt6!L:P,2,0)</f>
        <v>0</v>
      </c>
      <c r="AA987" s="166">
        <f>VLOOKUP(L987,Schnitt1!L:P,3,0)</f>
        <v>0</v>
      </c>
      <c r="AB987" s="166">
        <f>VLOOKUP(L987,Schnitt2!L:P,3,0)</f>
        <v>0</v>
      </c>
      <c r="AC987" s="166">
        <f>VLOOKUP(L987,Schnitt3!L:P,3,0)</f>
        <v>0</v>
      </c>
      <c r="AD987" s="166">
        <f>VLOOKUP(L987,Schnitt4!L:P,3,0)</f>
        <v>0</v>
      </c>
      <c r="AE987" s="166">
        <f>VLOOKUP(L987,Schnitt5!L:P,3,0)</f>
        <v>0</v>
      </c>
      <c r="AF987" s="166">
        <f>VLOOKUP(L987,Schnitt6!L:P,3,0)</f>
        <v>0</v>
      </c>
    </row>
    <row r="988" spans="12:32" x14ac:dyDescent="0.25">
      <c r="L988" s="264">
        <f>Member!A988</f>
        <v>16277</v>
      </c>
      <c r="M988" s="166">
        <f t="shared" si="70"/>
        <v>0</v>
      </c>
      <c r="N988" s="166">
        <f t="shared" si="71"/>
        <v>0</v>
      </c>
      <c r="O988" s="166">
        <f t="shared" si="72"/>
        <v>0</v>
      </c>
      <c r="P988" s="166">
        <f t="shared" si="73"/>
        <v>49</v>
      </c>
      <c r="S988" s="166">
        <f>VLOOKUP(L988,Schnitt1!L:P,2,0)</f>
        <v>0</v>
      </c>
      <c r="T988" s="166">
        <f>VLOOKUP(L988,Schnitt2!L:P,2,0)</f>
        <v>0</v>
      </c>
      <c r="U988" s="166">
        <f>VLOOKUP(L988,Schnitt3!L:P,2,0)</f>
        <v>0</v>
      </c>
      <c r="V988" s="166">
        <f>VLOOKUP(L988,Schnitt4!L:P,2,0)</f>
        <v>0</v>
      </c>
      <c r="W988" s="166">
        <f>VLOOKUP(L988,Schnitt5!L:P,2,0)</f>
        <v>0</v>
      </c>
      <c r="X988" s="166">
        <f>VLOOKUP(L988,Schnitt6!L:P,2,0)</f>
        <v>0</v>
      </c>
      <c r="AA988" s="166">
        <f>VLOOKUP(L988,Schnitt1!L:P,3,0)</f>
        <v>0</v>
      </c>
      <c r="AB988" s="166">
        <f>VLOOKUP(L988,Schnitt2!L:P,3,0)</f>
        <v>0</v>
      </c>
      <c r="AC988" s="166">
        <f>VLOOKUP(L988,Schnitt3!L:P,3,0)</f>
        <v>0</v>
      </c>
      <c r="AD988" s="166">
        <f>VLOOKUP(L988,Schnitt4!L:P,3,0)</f>
        <v>0</v>
      </c>
      <c r="AE988" s="166">
        <f>VLOOKUP(L988,Schnitt5!L:P,3,0)</f>
        <v>0</v>
      </c>
      <c r="AF988" s="166">
        <f>VLOOKUP(L988,Schnitt6!L:P,3,0)</f>
        <v>0</v>
      </c>
    </row>
    <row r="989" spans="12:32" x14ac:dyDescent="0.25">
      <c r="L989" s="264">
        <f>Member!A989</f>
        <v>38840</v>
      </c>
      <c r="M989" s="166">
        <f t="shared" si="70"/>
        <v>0</v>
      </c>
      <c r="N989" s="166">
        <f t="shared" si="71"/>
        <v>0</v>
      </c>
      <c r="O989" s="166">
        <f t="shared" si="72"/>
        <v>0</v>
      </c>
      <c r="P989" s="166">
        <f t="shared" si="73"/>
        <v>49</v>
      </c>
      <c r="S989" s="166">
        <f>VLOOKUP(L989,Schnitt1!L:P,2,0)</f>
        <v>0</v>
      </c>
      <c r="T989" s="166">
        <f>VLOOKUP(L989,Schnitt2!L:P,2,0)</f>
        <v>0</v>
      </c>
      <c r="U989" s="166">
        <f>VLOOKUP(L989,Schnitt3!L:P,2,0)</f>
        <v>0</v>
      </c>
      <c r="V989" s="166">
        <f>VLOOKUP(L989,Schnitt4!L:P,2,0)</f>
        <v>0</v>
      </c>
      <c r="W989" s="166">
        <f>VLOOKUP(L989,Schnitt5!L:P,2,0)</f>
        <v>0</v>
      </c>
      <c r="X989" s="166">
        <f>VLOOKUP(L989,Schnitt6!L:P,2,0)</f>
        <v>0</v>
      </c>
      <c r="AA989" s="166">
        <f>VLOOKUP(L989,Schnitt1!L:P,3,0)</f>
        <v>0</v>
      </c>
      <c r="AB989" s="166">
        <f>VLOOKUP(L989,Schnitt2!L:P,3,0)</f>
        <v>0</v>
      </c>
      <c r="AC989" s="166">
        <f>VLOOKUP(L989,Schnitt3!L:P,3,0)</f>
        <v>0</v>
      </c>
      <c r="AD989" s="166">
        <f>VLOOKUP(L989,Schnitt4!L:P,3,0)</f>
        <v>0</v>
      </c>
      <c r="AE989" s="166">
        <f>VLOOKUP(L989,Schnitt5!L:P,3,0)</f>
        <v>0</v>
      </c>
      <c r="AF989" s="166">
        <f>VLOOKUP(L989,Schnitt6!L:P,3,0)</f>
        <v>0</v>
      </c>
    </row>
    <row r="990" spans="12:32" x14ac:dyDescent="0.25">
      <c r="L990" s="264">
        <f>Member!A990</f>
        <v>38687</v>
      </c>
      <c r="M990" s="166">
        <f t="shared" si="70"/>
        <v>1498</v>
      </c>
      <c r="N990" s="166">
        <f t="shared" si="71"/>
        <v>9</v>
      </c>
      <c r="O990" s="166">
        <f t="shared" si="72"/>
        <v>166.44444345444447</v>
      </c>
      <c r="P990" s="166">
        <f t="shared" si="73"/>
        <v>36</v>
      </c>
      <c r="S990" s="166">
        <f>VLOOKUP(L990,Schnitt1!L:P,2,0)</f>
        <v>1498</v>
      </c>
      <c r="T990" s="166">
        <f>VLOOKUP(L990,Schnitt2!L:P,2,0)</f>
        <v>0</v>
      </c>
      <c r="U990" s="166">
        <f>VLOOKUP(L990,Schnitt3!L:P,2,0)</f>
        <v>0</v>
      </c>
      <c r="V990" s="166">
        <f>VLOOKUP(L990,Schnitt4!L:P,2,0)</f>
        <v>0</v>
      </c>
      <c r="W990" s="166">
        <f>VLOOKUP(L990,Schnitt5!L:P,2,0)</f>
        <v>0</v>
      </c>
      <c r="X990" s="166">
        <f>VLOOKUP(L990,Schnitt6!L:P,2,0)</f>
        <v>0</v>
      </c>
      <c r="AA990" s="166">
        <f>VLOOKUP(L990,Schnitt1!L:P,3,0)</f>
        <v>9</v>
      </c>
      <c r="AB990" s="166">
        <f>VLOOKUP(L990,Schnitt2!L:P,3,0)</f>
        <v>0</v>
      </c>
      <c r="AC990" s="166">
        <f>VLOOKUP(L990,Schnitt3!L:P,3,0)</f>
        <v>0</v>
      </c>
      <c r="AD990" s="166">
        <f>VLOOKUP(L990,Schnitt4!L:P,3,0)</f>
        <v>0</v>
      </c>
      <c r="AE990" s="166">
        <f>VLOOKUP(L990,Schnitt5!L:P,3,0)</f>
        <v>0</v>
      </c>
      <c r="AF990" s="166">
        <f>VLOOKUP(L990,Schnitt6!L:P,3,0)</f>
        <v>0</v>
      </c>
    </row>
    <row r="991" spans="12:32" x14ac:dyDescent="0.25">
      <c r="L991" s="264">
        <f>Member!A991</f>
        <v>25425</v>
      </c>
      <c r="M991" s="166">
        <f t="shared" si="70"/>
        <v>0</v>
      </c>
      <c r="N991" s="166">
        <f t="shared" si="71"/>
        <v>0</v>
      </c>
      <c r="O991" s="166">
        <f t="shared" si="72"/>
        <v>0</v>
      </c>
      <c r="P991" s="166">
        <f t="shared" si="73"/>
        <v>49</v>
      </c>
      <c r="S991" s="166">
        <f>VLOOKUP(L991,Schnitt1!L:P,2,0)</f>
        <v>0</v>
      </c>
      <c r="T991" s="166">
        <f>VLOOKUP(L991,Schnitt2!L:P,2,0)</f>
        <v>0</v>
      </c>
      <c r="U991" s="166">
        <f>VLOOKUP(L991,Schnitt3!L:P,2,0)</f>
        <v>0</v>
      </c>
      <c r="V991" s="166">
        <f>VLOOKUP(L991,Schnitt4!L:P,2,0)</f>
        <v>0</v>
      </c>
      <c r="W991" s="166">
        <f>VLOOKUP(L991,Schnitt5!L:P,2,0)</f>
        <v>0</v>
      </c>
      <c r="X991" s="166">
        <f>VLOOKUP(L991,Schnitt6!L:P,2,0)</f>
        <v>0</v>
      </c>
      <c r="AA991" s="166">
        <f>VLOOKUP(L991,Schnitt1!L:P,3,0)</f>
        <v>0</v>
      </c>
      <c r="AB991" s="166">
        <f>VLOOKUP(L991,Schnitt2!L:P,3,0)</f>
        <v>0</v>
      </c>
      <c r="AC991" s="166">
        <f>VLOOKUP(L991,Schnitt3!L:P,3,0)</f>
        <v>0</v>
      </c>
      <c r="AD991" s="166">
        <f>VLOOKUP(L991,Schnitt4!L:P,3,0)</f>
        <v>0</v>
      </c>
      <c r="AE991" s="166">
        <f>VLOOKUP(L991,Schnitt5!L:P,3,0)</f>
        <v>0</v>
      </c>
      <c r="AF991" s="166">
        <f>VLOOKUP(L991,Schnitt6!L:P,3,0)</f>
        <v>0</v>
      </c>
    </row>
    <row r="992" spans="12:32" x14ac:dyDescent="0.25">
      <c r="L992" s="264">
        <f>Member!A992</f>
        <v>16285</v>
      </c>
      <c r="M992" s="166">
        <f t="shared" si="70"/>
        <v>0</v>
      </c>
      <c r="N992" s="166">
        <f t="shared" si="71"/>
        <v>0</v>
      </c>
      <c r="O992" s="166">
        <f t="shared" si="72"/>
        <v>0</v>
      </c>
      <c r="P992" s="166">
        <f t="shared" si="73"/>
        <v>49</v>
      </c>
      <c r="S992" s="166">
        <f>VLOOKUP(L992,Schnitt1!L:P,2,0)</f>
        <v>0</v>
      </c>
      <c r="T992" s="166">
        <f>VLOOKUP(L992,Schnitt2!L:P,2,0)</f>
        <v>0</v>
      </c>
      <c r="U992" s="166">
        <f>VLOOKUP(L992,Schnitt3!L:P,2,0)</f>
        <v>0</v>
      </c>
      <c r="V992" s="166">
        <f>VLOOKUP(L992,Schnitt4!L:P,2,0)</f>
        <v>0</v>
      </c>
      <c r="W992" s="166">
        <f>VLOOKUP(L992,Schnitt5!L:P,2,0)</f>
        <v>0</v>
      </c>
      <c r="X992" s="166">
        <f>VLOOKUP(L992,Schnitt6!L:P,2,0)</f>
        <v>0</v>
      </c>
      <c r="AA992" s="166">
        <f>VLOOKUP(L992,Schnitt1!L:P,3,0)</f>
        <v>0</v>
      </c>
      <c r="AB992" s="166">
        <f>VLOOKUP(L992,Schnitt2!L:P,3,0)</f>
        <v>0</v>
      </c>
      <c r="AC992" s="166">
        <f>VLOOKUP(L992,Schnitt3!L:P,3,0)</f>
        <v>0</v>
      </c>
      <c r="AD992" s="166">
        <f>VLOOKUP(L992,Schnitt4!L:P,3,0)</f>
        <v>0</v>
      </c>
      <c r="AE992" s="166">
        <f>VLOOKUP(L992,Schnitt5!L:P,3,0)</f>
        <v>0</v>
      </c>
      <c r="AF992" s="166">
        <f>VLOOKUP(L992,Schnitt6!L:P,3,0)</f>
        <v>0</v>
      </c>
    </row>
    <row r="993" spans="12:32" x14ac:dyDescent="0.25">
      <c r="L993" s="264">
        <f>Member!A993</f>
        <v>10622</v>
      </c>
      <c r="M993" s="166">
        <f t="shared" si="70"/>
        <v>1748</v>
      </c>
      <c r="N993" s="166">
        <f t="shared" si="71"/>
        <v>9</v>
      </c>
      <c r="O993" s="166">
        <f t="shared" si="72"/>
        <v>194.22222122922224</v>
      </c>
      <c r="P993" s="166">
        <f t="shared" si="73"/>
        <v>8</v>
      </c>
      <c r="S993" s="166">
        <f>VLOOKUP(L993,Schnitt1!L:P,2,0)</f>
        <v>1748</v>
      </c>
      <c r="T993" s="166">
        <f>VLOOKUP(L993,Schnitt2!L:P,2,0)</f>
        <v>0</v>
      </c>
      <c r="U993" s="166">
        <f>VLOOKUP(L993,Schnitt3!L:P,2,0)</f>
        <v>0</v>
      </c>
      <c r="V993" s="166">
        <f>VLOOKUP(L993,Schnitt4!L:P,2,0)</f>
        <v>0</v>
      </c>
      <c r="W993" s="166">
        <f>VLOOKUP(L993,Schnitt5!L:P,2,0)</f>
        <v>0</v>
      </c>
      <c r="X993" s="166">
        <f>VLOOKUP(L993,Schnitt6!L:P,2,0)</f>
        <v>0</v>
      </c>
      <c r="AA993" s="166">
        <f>VLOOKUP(L993,Schnitt1!L:P,3,0)</f>
        <v>9</v>
      </c>
      <c r="AB993" s="166">
        <f>VLOOKUP(L993,Schnitt2!L:P,3,0)</f>
        <v>0</v>
      </c>
      <c r="AC993" s="166">
        <f>VLOOKUP(L993,Schnitt3!L:P,3,0)</f>
        <v>0</v>
      </c>
      <c r="AD993" s="166">
        <f>VLOOKUP(L993,Schnitt4!L:P,3,0)</f>
        <v>0</v>
      </c>
      <c r="AE993" s="166">
        <f>VLOOKUP(L993,Schnitt5!L:P,3,0)</f>
        <v>0</v>
      </c>
      <c r="AF993" s="166">
        <f>VLOOKUP(L993,Schnitt6!L:P,3,0)</f>
        <v>0</v>
      </c>
    </row>
    <row r="994" spans="12:32" x14ac:dyDescent="0.25">
      <c r="L994" s="264">
        <f>Member!A994</f>
        <v>38961</v>
      </c>
      <c r="M994" s="166">
        <f t="shared" si="70"/>
        <v>0</v>
      </c>
      <c r="N994" s="166">
        <f t="shared" si="71"/>
        <v>0</v>
      </c>
      <c r="O994" s="166">
        <f t="shared" si="72"/>
        <v>0</v>
      </c>
      <c r="P994" s="166">
        <f t="shared" si="73"/>
        <v>49</v>
      </c>
      <c r="S994" s="166">
        <f>VLOOKUP(L994,Schnitt1!L:P,2,0)</f>
        <v>0</v>
      </c>
      <c r="T994" s="166">
        <f>VLOOKUP(L994,Schnitt2!L:P,2,0)</f>
        <v>0</v>
      </c>
      <c r="U994" s="166">
        <f>VLOOKUP(L994,Schnitt3!L:P,2,0)</f>
        <v>0</v>
      </c>
      <c r="V994" s="166">
        <f>VLOOKUP(L994,Schnitt4!L:P,2,0)</f>
        <v>0</v>
      </c>
      <c r="W994" s="166">
        <f>VLOOKUP(L994,Schnitt5!L:P,2,0)</f>
        <v>0</v>
      </c>
      <c r="X994" s="166">
        <f>VLOOKUP(L994,Schnitt6!L:P,2,0)</f>
        <v>0</v>
      </c>
      <c r="AA994" s="166">
        <f>VLOOKUP(L994,Schnitt1!L:P,3,0)</f>
        <v>0</v>
      </c>
      <c r="AB994" s="166">
        <f>VLOOKUP(L994,Schnitt2!L:P,3,0)</f>
        <v>0</v>
      </c>
      <c r="AC994" s="166">
        <f>VLOOKUP(L994,Schnitt3!L:P,3,0)</f>
        <v>0</v>
      </c>
      <c r="AD994" s="166">
        <f>VLOOKUP(L994,Schnitt4!L:P,3,0)</f>
        <v>0</v>
      </c>
      <c r="AE994" s="166">
        <f>VLOOKUP(L994,Schnitt5!L:P,3,0)</f>
        <v>0</v>
      </c>
      <c r="AF994" s="166">
        <f>VLOOKUP(L994,Schnitt6!L:P,3,0)</f>
        <v>0</v>
      </c>
    </row>
    <row r="995" spans="12:32" x14ac:dyDescent="0.25">
      <c r="L995" s="264">
        <f>Member!A995</f>
        <v>38039</v>
      </c>
      <c r="M995" s="166">
        <f t="shared" si="70"/>
        <v>1412</v>
      </c>
      <c r="N995" s="166">
        <f t="shared" si="71"/>
        <v>9</v>
      </c>
      <c r="O995" s="166">
        <f t="shared" si="72"/>
        <v>156.88888789388889</v>
      </c>
      <c r="P995" s="166">
        <f t="shared" si="73"/>
        <v>46</v>
      </c>
      <c r="S995" s="166">
        <f>VLOOKUP(L995,Schnitt1!L:P,2,0)</f>
        <v>1412</v>
      </c>
      <c r="T995" s="166">
        <f>VLOOKUP(L995,Schnitt2!L:P,2,0)</f>
        <v>0</v>
      </c>
      <c r="U995" s="166">
        <f>VLOOKUP(L995,Schnitt3!L:P,2,0)</f>
        <v>0</v>
      </c>
      <c r="V995" s="166">
        <f>VLOOKUP(L995,Schnitt4!L:P,2,0)</f>
        <v>0</v>
      </c>
      <c r="W995" s="166">
        <f>VLOOKUP(L995,Schnitt5!L:P,2,0)</f>
        <v>0</v>
      </c>
      <c r="X995" s="166">
        <f>VLOOKUP(L995,Schnitt6!L:P,2,0)</f>
        <v>0</v>
      </c>
      <c r="AA995" s="166">
        <f>VLOOKUP(L995,Schnitt1!L:P,3,0)</f>
        <v>9</v>
      </c>
      <c r="AB995" s="166">
        <f>VLOOKUP(L995,Schnitt2!L:P,3,0)</f>
        <v>0</v>
      </c>
      <c r="AC995" s="166">
        <f>VLOOKUP(L995,Schnitt3!L:P,3,0)</f>
        <v>0</v>
      </c>
      <c r="AD995" s="166">
        <f>VLOOKUP(L995,Schnitt4!L:P,3,0)</f>
        <v>0</v>
      </c>
      <c r="AE995" s="166">
        <f>VLOOKUP(L995,Schnitt5!L:P,3,0)</f>
        <v>0</v>
      </c>
      <c r="AF995" s="166">
        <f>VLOOKUP(L995,Schnitt6!L:P,3,0)</f>
        <v>0</v>
      </c>
    </row>
    <row r="996" spans="12:32" x14ac:dyDescent="0.25">
      <c r="L996" s="264">
        <f>Member!A996</f>
        <v>38841</v>
      </c>
      <c r="M996" s="166">
        <f t="shared" si="70"/>
        <v>0</v>
      </c>
      <c r="N996" s="166">
        <f t="shared" si="71"/>
        <v>0</v>
      </c>
      <c r="O996" s="166">
        <f t="shared" si="72"/>
        <v>0</v>
      </c>
      <c r="P996" s="166">
        <f t="shared" si="73"/>
        <v>49</v>
      </c>
      <c r="S996" s="166">
        <f>VLOOKUP(L996,Schnitt1!L:P,2,0)</f>
        <v>0</v>
      </c>
      <c r="T996" s="166">
        <f>VLOOKUP(L996,Schnitt2!L:P,2,0)</f>
        <v>0</v>
      </c>
      <c r="U996" s="166">
        <f>VLOOKUP(L996,Schnitt3!L:P,2,0)</f>
        <v>0</v>
      </c>
      <c r="V996" s="166">
        <f>VLOOKUP(L996,Schnitt4!L:P,2,0)</f>
        <v>0</v>
      </c>
      <c r="W996" s="166">
        <f>VLOOKUP(L996,Schnitt5!L:P,2,0)</f>
        <v>0</v>
      </c>
      <c r="X996" s="166">
        <f>VLOOKUP(L996,Schnitt6!L:P,2,0)</f>
        <v>0</v>
      </c>
      <c r="AA996" s="166">
        <f>VLOOKUP(L996,Schnitt1!L:P,3,0)</f>
        <v>0</v>
      </c>
      <c r="AB996" s="166">
        <f>VLOOKUP(L996,Schnitt2!L:P,3,0)</f>
        <v>0</v>
      </c>
      <c r="AC996" s="166">
        <f>VLOOKUP(L996,Schnitt3!L:P,3,0)</f>
        <v>0</v>
      </c>
      <c r="AD996" s="166">
        <f>VLOOKUP(L996,Schnitt4!L:P,3,0)</f>
        <v>0</v>
      </c>
      <c r="AE996" s="166">
        <f>VLOOKUP(L996,Schnitt5!L:P,3,0)</f>
        <v>0</v>
      </c>
      <c r="AF996" s="166">
        <f>VLOOKUP(L996,Schnitt6!L:P,3,0)</f>
        <v>0</v>
      </c>
    </row>
    <row r="997" spans="12:32" x14ac:dyDescent="0.25">
      <c r="L997" s="264">
        <f>Member!A997</f>
        <v>16939</v>
      </c>
      <c r="M997" s="166">
        <f t="shared" si="70"/>
        <v>0</v>
      </c>
      <c r="N997" s="166">
        <f t="shared" si="71"/>
        <v>0</v>
      </c>
      <c r="O997" s="166">
        <f t="shared" si="72"/>
        <v>0</v>
      </c>
      <c r="P997" s="166">
        <f t="shared" si="73"/>
        <v>49</v>
      </c>
      <c r="S997" s="166">
        <f>VLOOKUP(L997,Schnitt1!L:P,2,0)</f>
        <v>0</v>
      </c>
      <c r="T997" s="166">
        <f>VLOOKUP(L997,Schnitt2!L:P,2,0)</f>
        <v>0</v>
      </c>
      <c r="U997" s="166">
        <f>VLOOKUP(L997,Schnitt3!L:P,2,0)</f>
        <v>0</v>
      </c>
      <c r="V997" s="166">
        <f>VLOOKUP(L997,Schnitt4!L:P,2,0)</f>
        <v>0</v>
      </c>
      <c r="W997" s="166">
        <f>VLOOKUP(L997,Schnitt5!L:P,2,0)</f>
        <v>0</v>
      </c>
      <c r="X997" s="166">
        <f>VLOOKUP(L997,Schnitt6!L:P,2,0)</f>
        <v>0</v>
      </c>
      <c r="AA997" s="166">
        <f>VLOOKUP(L997,Schnitt1!L:P,3,0)</f>
        <v>0</v>
      </c>
      <c r="AB997" s="166">
        <f>VLOOKUP(L997,Schnitt2!L:P,3,0)</f>
        <v>0</v>
      </c>
      <c r="AC997" s="166">
        <f>VLOOKUP(L997,Schnitt3!L:P,3,0)</f>
        <v>0</v>
      </c>
      <c r="AD997" s="166">
        <f>VLOOKUP(L997,Schnitt4!L:P,3,0)</f>
        <v>0</v>
      </c>
      <c r="AE997" s="166">
        <f>VLOOKUP(L997,Schnitt5!L:P,3,0)</f>
        <v>0</v>
      </c>
      <c r="AF997" s="166">
        <f>VLOOKUP(L997,Schnitt6!L:P,3,0)</f>
        <v>0</v>
      </c>
    </row>
    <row r="998" spans="12:32" x14ac:dyDescent="0.25">
      <c r="L998" s="264">
        <f>Member!A998</f>
        <v>16305</v>
      </c>
      <c r="M998" s="166">
        <f t="shared" si="70"/>
        <v>0</v>
      </c>
      <c r="N998" s="166">
        <f t="shared" si="71"/>
        <v>0</v>
      </c>
      <c r="O998" s="166">
        <f t="shared" si="72"/>
        <v>0</v>
      </c>
      <c r="P998" s="166">
        <f t="shared" si="73"/>
        <v>49</v>
      </c>
      <c r="S998" s="166">
        <f>VLOOKUP(L998,Schnitt1!L:P,2,0)</f>
        <v>0</v>
      </c>
      <c r="T998" s="166">
        <f>VLOOKUP(L998,Schnitt2!L:P,2,0)</f>
        <v>0</v>
      </c>
      <c r="U998" s="166">
        <f>VLOOKUP(L998,Schnitt3!L:P,2,0)</f>
        <v>0</v>
      </c>
      <c r="V998" s="166">
        <f>VLOOKUP(L998,Schnitt4!L:P,2,0)</f>
        <v>0</v>
      </c>
      <c r="W998" s="166">
        <f>VLOOKUP(L998,Schnitt5!L:P,2,0)</f>
        <v>0</v>
      </c>
      <c r="X998" s="166">
        <f>VLOOKUP(L998,Schnitt6!L:P,2,0)</f>
        <v>0</v>
      </c>
      <c r="AA998" s="166">
        <f>VLOOKUP(L998,Schnitt1!L:P,3,0)</f>
        <v>0</v>
      </c>
      <c r="AB998" s="166">
        <f>VLOOKUP(L998,Schnitt2!L:P,3,0)</f>
        <v>0</v>
      </c>
      <c r="AC998" s="166">
        <f>VLOOKUP(L998,Schnitt3!L:P,3,0)</f>
        <v>0</v>
      </c>
      <c r="AD998" s="166">
        <f>VLOOKUP(L998,Schnitt4!L:P,3,0)</f>
        <v>0</v>
      </c>
      <c r="AE998" s="166">
        <f>VLOOKUP(L998,Schnitt5!L:P,3,0)</f>
        <v>0</v>
      </c>
      <c r="AF998" s="166">
        <f>VLOOKUP(L998,Schnitt6!L:P,3,0)</f>
        <v>0</v>
      </c>
    </row>
    <row r="999" spans="12:32" x14ac:dyDescent="0.25">
      <c r="L999" s="264">
        <f>Member!A999</f>
        <v>16300</v>
      </c>
      <c r="M999" s="166">
        <f t="shared" si="70"/>
        <v>0</v>
      </c>
      <c r="N999" s="166">
        <f t="shared" si="71"/>
        <v>0</v>
      </c>
      <c r="O999" s="166">
        <f t="shared" si="72"/>
        <v>0</v>
      </c>
      <c r="P999" s="166">
        <f t="shared" si="73"/>
        <v>49</v>
      </c>
      <c r="S999" s="166">
        <f>VLOOKUP(L999,Schnitt1!L:P,2,0)</f>
        <v>0</v>
      </c>
      <c r="T999" s="166">
        <f>VLOOKUP(L999,Schnitt2!L:P,2,0)</f>
        <v>0</v>
      </c>
      <c r="U999" s="166">
        <f>VLOOKUP(L999,Schnitt3!L:P,2,0)</f>
        <v>0</v>
      </c>
      <c r="V999" s="166">
        <f>VLOOKUP(L999,Schnitt4!L:P,2,0)</f>
        <v>0</v>
      </c>
      <c r="W999" s="166">
        <f>VLOOKUP(L999,Schnitt5!L:P,2,0)</f>
        <v>0</v>
      </c>
      <c r="X999" s="166">
        <f>VLOOKUP(L999,Schnitt6!L:P,2,0)</f>
        <v>0</v>
      </c>
      <c r="AA999" s="166">
        <f>VLOOKUP(L999,Schnitt1!L:P,3,0)</f>
        <v>0</v>
      </c>
      <c r="AB999" s="166">
        <f>VLOOKUP(L999,Schnitt2!L:P,3,0)</f>
        <v>0</v>
      </c>
      <c r="AC999" s="166">
        <f>VLOOKUP(L999,Schnitt3!L:P,3,0)</f>
        <v>0</v>
      </c>
      <c r="AD999" s="166">
        <f>VLOOKUP(L999,Schnitt4!L:P,3,0)</f>
        <v>0</v>
      </c>
      <c r="AE999" s="166">
        <f>VLOOKUP(L999,Schnitt5!L:P,3,0)</f>
        <v>0</v>
      </c>
      <c r="AF999" s="166">
        <f>VLOOKUP(L999,Schnitt6!L:P,3,0)</f>
        <v>0</v>
      </c>
    </row>
    <row r="1000" spans="12:32" x14ac:dyDescent="0.25">
      <c r="L1000" s="264">
        <f>Member!A1000</f>
        <v>38723</v>
      </c>
      <c r="M1000" s="166">
        <f t="shared" si="70"/>
        <v>0</v>
      </c>
      <c r="N1000" s="166">
        <f t="shared" si="71"/>
        <v>0</v>
      </c>
      <c r="O1000" s="166">
        <f t="shared" si="72"/>
        <v>0</v>
      </c>
      <c r="P1000" s="166">
        <f t="shared" si="73"/>
        <v>49</v>
      </c>
      <c r="S1000" s="166">
        <f>VLOOKUP(L1000,Schnitt1!L:P,2,0)</f>
        <v>0</v>
      </c>
      <c r="T1000" s="166">
        <f>VLOOKUP(L1000,Schnitt2!L:P,2,0)</f>
        <v>0</v>
      </c>
      <c r="U1000" s="166">
        <f>VLOOKUP(L1000,Schnitt3!L:P,2,0)</f>
        <v>0</v>
      </c>
      <c r="V1000" s="166">
        <f>VLOOKUP(L1000,Schnitt4!L:P,2,0)</f>
        <v>0</v>
      </c>
      <c r="W1000" s="166">
        <f>VLOOKUP(L1000,Schnitt5!L:P,2,0)</f>
        <v>0</v>
      </c>
      <c r="X1000" s="166">
        <f>VLOOKUP(L1000,Schnitt6!L:P,2,0)</f>
        <v>0</v>
      </c>
      <c r="AA1000" s="166">
        <f>VLOOKUP(L1000,Schnitt1!L:P,3,0)</f>
        <v>0</v>
      </c>
      <c r="AB1000" s="166">
        <f>VLOOKUP(L1000,Schnitt2!L:P,3,0)</f>
        <v>0</v>
      </c>
      <c r="AC1000" s="166">
        <f>VLOOKUP(L1000,Schnitt3!L:P,3,0)</f>
        <v>0</v>
      </c>
      <c r="AD1000" s="166">
        <f>VLOOKUP(L1000,Schnitt4!L:P,3,0)</f>
        <v>0</v>
      </c>
      <c r="AE1000" s="166">
        <f>VLOOKUP(L1000,Schnitt5!L:P,3,0)</f>
        <v>0</v>
      </c>
      <c r="AF1000" s="166">
        <f>VLOOKUP(L1000,Schnitt6!L:P,3,0)</f>
        <v>0</v>
      </c>
    </row>
    <row r="1001" spans="12:32" x14ac:dyDescent="0.25">
      <c r="L1001" s="264">
        <f>Member!A1001</f>
        <v>16291</v>
      </c>
      <c r="M1001" s="166">
        <f t="shared" si="70"/>
        <v>0</v>
      </c>
      <c r="N1001" s="166">
        <f t="shared" si="71"/>
        <v>0</v>
      </c>
      <c r="O1001" s="166">
        <f t="shared" si="72"/>
        <v>0</v>
      </c>
      <c r="P1001" s="166">
        <f t="shared" si="73"/>
        <v>49</v>
      </c>
      <c r="S1001" s="166">
        <f>VLOOKUP(L1001,Schnitt1!L:P,2,0)</f>
        <v>0</v>
      </c>
      <c r="T1001" s="166">
        <f>VLOOKUP(L1001,Schnitt2!L:P,2,0)</f>
        <v>0</v>
      </c>
      <c r="U1001" s="166">
        <f>VLOOKUP(L1001,Schnitt3!L:P,2,0)</f>
        <v>0</v>
      </c>
      <c r="V1001" s="166">
        <f>VLOOKUP(L1001,Schnitt4!L:P,2,0)</f>
        <v>0</v>
      </c>
      <c r="W1001" s="166">
        <f>VLOOKUP(L1001,Schnitt5!L:P,2,0)</f>
        <v>0</v>
      </c>
      <c r="X1001" s="166">
        <f>VLOOKUP(L1001,Schnitt6!L:P,2,0)</f>
        <v>0</v>
      </c>
      <c r="AA1001" s="166">
        <f>VLOOKUP(L1001,Schnitt1!L:P,3,0)</f>
        <v>0</v>
      </c>
      <c r="AB1001" s="166">
        <f>VLOOKUP(L1001,Schnitt2!L:P,3,0)</f>
        <v>0</v>
      </c>
      <c r="AC1001" s="166">
        <f>VLOOKUP(L1001,Schnitt3!L:P,3,0)</f>
        <v>0</v>
      </c>
      <c r="AD1001" s="166">
        <f>VLOOKUP(L1001,Schnitt4!L:P,3,0)</f>
        <v>0</v>
      </c>
      <c r="AE1001" s="166">
        <f>VLOOKUP(L1001,Schnitt5!L:P,3,0)</f>
        <v>0</v>
      </c>
      <c r="AF1001" s="166">
        <f>VLOOKUP(L1001,Schnitt6!L:P,3,0)</f>
        <v>0</v>
      </c>
    </row>
    <row r="1002" spans="12:32" x14ac:dyDescent="0.25">
      <c r="L1002" s="264">
        <f>Member!A1002</f>
        <v>16301</v>
      </c>
      <c r="M1002" s="166">
        <f t="shared" si="70"/>
        <v>1593</v>
      </c>
      <c r="N1002" s="166">
        <f t="shared" si="71"/>
        <v>9</v>
      </c>
      <c r="O1002" s="166">
        <f t="shared" si="72"/>
        <v>176.999998998</v>
      </c>
      <c r="P1002" s="166">
        <f t="shared" si="73"/>
        <v>24</v>
      </c>
      <c r="S1002" s="166">
        <f>VLOOKUP(L1002,Schnitt1!L:P,2,0)</f>
        <v>1593</v>
      </c>
      <c r="T1002" s="166">
        <f>VLOOKUP(L1002,Schnitt2!L:P,2,0)</f>
        <v>0</v>
      </c>
      <c r="U1002" s="166">
        <f>VLOOKUP(L1002,Schnitt3!L:P,2,0)</f>
        <v>0</v>
      </c>
      <c r="V1002" s="166">
        <f>VLOOKUP(L1002,Schnitt4!L:P,2,0)</f>
        <v>0</v>
      </c>
      <c r="W1002" s="166">
        <f>VLOOKUP(L1002,Schnitt5!L:P,2,0)</f>
        <v>0</v>
      </c>
      <c r="X1002" s="166">
        <f>VLOOKUP(L1002,Schnitt6!L:P,2,0)</f>
        <v>0</v>
      </c>
      <c r="AA1002" s="166">
        <f>VLOOKUP(L1002,Schnitt1!L:P,3,0)</f>
        <v>9</v>
      </c>
      <c r="AB1002" s="166">
        <f>VLOOKUP(L1002,Schnitt2!L:P,3,0)</f>
        <v>0</v>
      </c>
      <c r="AC1002" s="166">
        <f>VLOOKUP(L1002,Schnitt3!L:P,3,0)</f>
        <v>0</v>
      </c>
      <c r="AD1002" s="166">
        <f>VLOOKUP(L1002,Schnitt4!L:P,3,0)</f>
        <v>0</v>
      </c>
      <c r="AE1002" s="166">
        <f>VLOOKUP(L1002,Schnitt5!L:P,3,0)</f>
        <v>0</v>
      </c>
      <c r="AF1002" s="166">
        <f>VLOOKUP(L1002,Schnitt6!L:P,3,0)</f>
        <v>0</v>
      </c>
    </row>
    <row r="1003" spans="12:32" x14ac:dyDescent="0.25">
      <c r="L1003" s="264">
        <f>Member!A1003</f>
        <v>38018</v>
      </c>
      <c r="M1003" s="166">
        <f t="shared" si="70"/>
        <v>0</v>
      </c>
      <c r="N1003" s="166">
        <f t="shared" si="71"/>
        <v>0</v>
      </c>
      <c r="O1003" s="166">
        <f t="shared" si="72"/>
        <v>0</v>
      </c>
      <c r="P1003" s="166">
        <f t="shared" si="73"/>
        <v>49</v>
      </c>
      <c r="S1003" s="166">
        <f>VLOOKUP(L1003,Schnitt1!L:P,2,0)</f>
        <v>0</v>
      </c>
      <c r="T1003" s="166">
        <f>VLOOKUP(L1003,Schnitt2!L:P,2,0)</f>
        <v>0</v>
      </c>
      <c r="U1003" s="166">
        <f>VLOOKUP(L1003,Schnitt3!L:P,2,0)</f>
        <v>0</v>
      </c>
      <c r="V1003" s="166">
        <f>VLOOKUP(L1003,Schnitt4!L:P,2,0)</f>
        <v>0</v>
      </c>
      <c r="W1003" s="166">
        <f>VLOOKUP(L1003,Schnitt5!L:P,2,0)</f>
        <v>0</v>
      </c>
      <c r="X1003" s="166">
        <f>VLOOKUP(L1003,Schnitt6!L:P,2,0)</f>
        <v>0</v>
      </c>
      <c r="AA1003" s="166">
        <f>VLOOKUP(L1003,Schnitt1!L:P,3,0)</f>
        <v>0</v>
      </c>
      <c r="AB1003" s="166">
        <f>VLOOKUP(L1003,Schnitt2!L:P,3,0)</f>
        <v>0</v>
      </c>
      <c r="AC1003" s="166">
        <f>VLOOKUP(L1003,Schnitt3!L:P,3,0)</f>
        <v>0</v>
      </c>
      <c r="AD1003" s="166">
        <f>VLOOKUP(L1003,Schnitt4!L:P,3,0)</f>
        <v>0</v>
      </c>
      <c r="AE1003" s="166">
        <f>VLOOKUP(L1003,Schnitt5!L:P,3,0)</f>
        <v>0</v>
      </c>
      <c r="AF1003" s="166">
        <f>VLOOKUP(L1003,Schnitt6!L:P,3,0)</f>
        <v>0</v>
      </c>
    </row>
    <row r="1004" spans="12:32" x14ac:dyDescent="0.25">
      <c r="L1004" s="264">
        <f>Member!A1004</f>
        <v>25025</v>
      </c>
      <c r="M1004" s="166">
        <f t="shared" si="70"/>
        <v>0</v>
      </c>
      <c r="N1004" s="166">
        <f t="shared" si="71"/>
        <v>0</v>
      </c>
      <c r="O1004" s="166">
        <f t="shared" si="72"/>
        <v>0</v>
      </c>
      <c r="P1004" s="166">
        <f t="shared" si="73"/>
        <v>49</v>
      </c>
      <c r="S1004" s="166">
        <f>VLOOKUP(L1004,Schnitt1!L:P,2,0)</f>
        <v>0</v>
      </c>
      <c r="T1004" s="166">
        <f>VLOOKUP(L1004,Schnitt2!L:P,2,0)</f>
        <v>0</v>
      </c>
      <c r="U1004" s="166">
        <f>VLOOKUP(L1004,Schnitt3!L:P,2,0)</f>
        <v>0</v>
      </c>
      <c r="V1004" s="166">
        <f>VLOOKUP(L1004,Schnitt4!L:P,2,0)</f>
        <v>0</v>
      </c>
      <c r="W1004" s="166">
        <f>VLOOKUP(L1004,Schnitt5!L:P,2,0)</f>
        <v>0</v>
      </c>
      <c r="X1004" s="166">
        <f>VLOOKUP(L1004,Schnitt6!L:P,2,0)</f>
        <v>0</v>
      </c>
      <c r="AA1004" s="166">
        <f>VLOOKUP(L1004,Schnitt1!L:P,3,0)</f>
        <v>0</v>
      </c>
      <c r="AB1004" s="166">
        <f>VLOOKUP(L1004,Schnitt2!L:P,3,0)</f>
        <v>0</v>
      </c>
      <c r="AC1004" s="166">
        <f>VLOOKUP(L1004,Schnitt3!L:P,3,0)</f>
        <v>0</v>
      </c>
      <c r="AD1004" s="166">
        <f>VLOOKUP(L1004,Schnitt4!L:P,3,0)</f>
        <v>0</v>
      </c>
      <c r="AE1004" s="166">
        <f>VLOOKUP(L1004,Schnitt5!L:P,3,0)</f>
        <v>0</v>
      </c>
      <c r="AF1004" s="166">
        <f>VLOOKUP(L1004,Schnitt6!L:P,3,0)</f>
        <v>0</v>
      </c>
    </row>
    <row r="1005" spans="12:32" x14ac:dyDescent="0.25">
      <c r="L1005" s="264">
        <f>Member!A1005</f>
        <v>38411</v>
      </c>
      <c r="M1005" s="166">
        <f t="shared" si="70"/>
        <v>1526</v>
      </c>
      <c r="N1005" s="166">
        <f t="shared" si="71"/>
        <v>9</v>
      </c>
      <c r="O1005" s="166">
        <f t="shared" si="72"/>
        <v>169.55555455055554</v>
      </c>
      <c r="P1005" s="166">
        <f t="shared" si="73"/>
        <v>32</v>
      </c>
      <c r="S1005" s="166">
        <f>VLOOKUP(L1005,Schnitt1!L:P,2,0)</f>
        <v>1526</v>
      </c>
      <c r="T1005" s="166">
        <f>VLOOKUP(L1005,Schnitt2!L:P,2,0)</f>
        <v>0</v>
      </c>
      <c r="U1005" s="166">
        <f>VLOOKUP(L1005,Schnitt3!L:P,2,0)</f>
        <v>0</v>
      </c>
      <c r="V1005" s="166">
        <f>VLOOKUP(L1005,Schnitt4!L:P,2,0)</f>
        <v>0</v>
      </c>
      <c r="W1005" s="166">
        <f>VLOOKUP(L1005,Schnitt5!L:P,2,0)</f>
        <v>0</v>
      </c>
      <c r="X1005" s="166">
        <f>VLOOKUP(L1005,Schnitt6!L:P,2,0)</f>
        <v>0</v>
      </c>
      <c r="AA1005" s="166">
        <f>VLOOKUP(L1005,Schnitt1!L:P,3,0)</f>
        <v>9</v>
      </c>
      <c r="AB1005" s="166">
        <f>VLOOKUP(L1005,Schnitt2!L:P,3,0)</f>
        <v>0</v>
      </c>
      <c r="AC1005" s="166">
        <f>VLOOKUP(L1005,Schnitt3!L:P,3,0)</f>
        <v>0</v>
      </c>
      <c r="AD1005" s="166">
        <f>VLOOKUP(L1005,Schnitt4!L:P,3,0)</f>
        <v>0</v>
      </c>
      <c r="AE1005" s="166">
        <f>VLOOKUP(L1005,Schnitt5!L:P,3,0)</f>
        <v>0</v>
      </c>
      <c r="AF1005" s="166">
        <f>VLOOKUP(L1005,Schnitt6!L:P,3,0)</f>
        <v>0</v>
      </c>
    </row>
    <row r="1006" spans="12:32" x14ac:dyDescent="0.25">
      <c r="L1006" s="264">
        <f>Member!A1006</f>
        <v>7337</v>
      </c>
      <c r="M1006" s="166">
        <f t="shared" si="70"/>
        <v>0</v>
      </c>
      <c r="N1006" s="166">
        <f t="shared" si="71"/>
        <v>0</v>
      </c>
      <c r="O1006" s="166">
        <f t="shared" si="72"/>
        <v>0</v>
      </c>
      <c r="P1006" s="166">
        <f t="shared" si="73"/>
        <v>49</v>
      </c>
      <c r="S1006" s="166">
        <f>VLOOKUP(L1006,Schnitt1!L:P,2,0)</f>
        <v>0</v>
      </c>
      <c r="T1006" s="166">
        <f>VLOOKUP(L1006,Schnitt2!L:P,2,0)</f>
        <v>0</v>
      </c>
      <c r="U1006" s="166">
        <f>VLOOKUP(L1006,Schnitt3!L:P,2,0)</f>
        <v>0</v>
      </c>
      <c r="V1006" s="166">
        <f>VLOOKUP(L1006,Schnitt4!L:P,2,0)</f>
        <v>0</v>
      </c>
      <c r="W1006" s="166">
        <f>VLOOKUP(L1006,Schnitt5!L:P,2,0)</f>
        <v>0</v>
      </c>
      <c r="X1006" s="166">
        <f>VLOOKUP(L1006,Schnitt6!L:P,2,0)</f>
        <v>0</v>
      </c>
      <c r="AA1006" s="166">
        <f>VLOOKUP(L1006,Schnitt1!L:P,3,0)</f>
        <v>0</v>
      </c>
      <c r="AB1006" s="166">
        <f>VLOOKUP(L1006,Schnitt2!L:P,3,0)</f>
        <v>0</v>
      </c>
      <c r="AC1006" s="166">
        <f>VLOOKUP(L1006,Schnitt3!L:P,3,0)</f>
        <v>0</v>
      </c>
      <c r="AD1006" s="166">
        <f>VLOOKUP(L1006,Schnitt4!L:P,3,0)</f>
        <v>0</v>
      </c>
      <c r="AE1006" s="166">
        <f>VLOOKUP(L1006,Schnitt5!L:P,3,0)</f>
        <v>0</v>
      </c>
      <c r="AF1006" s="166">
        <f>VLOOKUP(L1006,Schnitt6!L:P,3,0)</f>
        <v>0</v>
      </c>
    </row>
    <row r="1007" spans="12:32" x14ac:dyDescent="0.25">
      <c r="L1007" s="264">
        <f>Member!A1007</f>
        <v>38360</v>
      </c>
      <c r="M1007" s="166">
        <f t="shared" si="70"/>
        <v>0</v>
      </c>
      <c r="N1007" s="166">
        <f t="shared" si="71"/>
        <v>0</v>
      </c>
      <c r="O1007" s="166">
        <f t="shared" si="72"/>
        <v>0</v>
      </c>
      <c r="P1007" s="166">
        <f t="shared" si="73"/>
        <v>49</v>
      </c>
      <c r="S1007" s="166">
        <f>VLOOKUP(L1007,Schnitt1!L:P,2,0)</f>
        <v>0</v>
      </c>
      <c r="T1007" s="166">
        <f>VLOOKUP(L1007,Schnitt2!L:P,2,0)</f>
        <v>0</v>
      </c>
      <c r="U1007" s="166">
        <f>VLOOKUP(L1007,Schnitt3!L:P,2,0)</f>
        <v>0</v>
      </c>
      <c r="V1007" s="166">
        <f>VLOOKUP(L1007,Schnitt4!L:P,2,0)</f>
        <v>0</v>
      </c>
      <c r="W1007" s="166">
        <f>VLOOKUP(L1007,Schnitt5!L:P,2,0)</f>
        <v>0</v>
      </c>
      <c r="X1007" s="166">
        <f>VLOOKUP(L1007,Schnitt6!L:P,2,0)</f>
        <v>0</v>
      </c>
      <c r="AA1007" s="166">
        <f>VLOOKUP(L1007,Schnitt1!L:P,3,0)</f>
        <v>0</v>
      </c>
      <c r="AB1007" s="166">
        <f>VLOOKUP(L1007,Schnitt2!L:P,3,0)</f>
        <v>0</v>
      </c>
      <c r="AC1007" s="166">
        <f>VLOOKUP(L1007,Schnitt3!L:P,3,0)</f>
        <v>0</v>
      </c>
      <c r="AD1007" s="166">
        <f>VLOOKUP(L1007,Schnitt4!L:P,3,0)</f>
        <v>0</v>
      </c>
      <c r="AE1007" s="166">
        <f>VLOOKUP(L1007,Schnitt5!L:P,3,0)</f>
        <v>0</v>
      </c>
      <c r="AF1007" s="166">
        <f>VLOOKUP(L1007,Schnitt6!L:P,3,0)</f>
        <v>0</v>
      </c>
    </row>
    <row r="1008" spans="12:32" x14ac:dyDescent="0.25">
      <c r="L1008" s="264">
        <f>Member!A1008</f>
        <v>7344</v>
      </c>
      <c r="M1008" s="166">
        <f t="shared" si="70"/>
        <v>0</v>
      </c>
      <c r="N1008" s="166">
        <f t="shared" si="71"/>
        <v>0</v>
      </c>
      <c r="O1008" s="166">
        <f t="shared" si="72"/>
        <v>0</v>
      </c>
      <c r="P1008" s="166">
        <f t="shared" si="73"/>
        <v>49</v>
      </c>
      <c r="S1008" s="166">
        <f>VLOOKUP(L1008,Schnitt1!L:P,2,0)</f>
        <v>0</v>
      </c>
      <c r="T1008" s="166">
        <f>VLOOKUP(L1008,Schnitt2!L:P,2,0)</f>
        <v>0</v>
      </c>
      <c r="U1008" s="166">
        <f>VLOOKUP(L1008,Schnitt3!L:P,2,0)</f>
        <v>0</v>
      </c>
      <c r="V1008" s="166">
        <f>VLOOKUP(L1008,Schnitt4!L:P,2,0)</f>
        <v>0</v>
      </c>
      <c r="W1008" s="166">
        <f>VLOOKUP(L1008,Schnitt5!L:P,2,0)</f>
        <v>0</v>
      </c>
      <c r="X1008" s="166">
        <f>VLOOKUP(L1008,Schnitt6!L:P,2,0)</f>
        <v>0</v>
      </c>
      <c r="AA1008" s="166">
        <f>VLOOKUP(L1008,Schnitt1!L:P,3,0)</f>
        <v>0</v>
      </c>
      <c r="AB1008" s="166">
        <f>VLOOKUP(L1008,Schnitt2!L:P,3,0)</f>
        <v>0</v>
      </c>
      <c r="AC1008" s="166">
        <f>VLOOKUP(L1008,Schnitt3!L:P,3,0)</f>
        <v>0</v>
      </c>
      <c r="AD1008" s="166">
        <f>VLOOKUP(L1008,Schnitt4!L:P,3,0)</f>
        <v>0</v>
      </c>
      <c r="AE1008" s="166">
        <f>VLOOKUP(L1008,Schnitt5!L:P,3,0)</f>
        <v>0</v>
      </c>
      <c r="AF1008" s="166">
        <f>VLOOKUP(L1008,Schnitt6!L:P,3,0)</f>
        <v>0</v>
      </c>
    </row>
    <row r="1009" spans="12:32" x14ac:dyDescent="0.25">
      <c r="L1009" s="264">
        <f>Member!A1009</f>
        <v>25024</v>
      </c>
      <c r="M1009" s="166">
        <f t="shared" si="70"/>
        <v>499</v>
      </c>
      <c r="N1009" s="166">
        <f t="shared" si="71"/>
        <v>3</v>
      </c>
      <c r="O1009" s="166">
        <f t="shared" si="72"/>
        <v>166.33333232433336</v>
      </c>
      <c r="P1009" s="166">
        <f t="shared" si="73"/>
        <v>38</v>
      </c>
      <c r="S1009" s="166">
        <f>VLOOKUP(L1009,Schnitt1!L:P,2,0)</f>
        <v>499</v>
      </c>
      <c r="T1009" s="166">
        <f>VLOOKUP(L1009,Schnitt2!L:P,2,0)</f>
        <v>0</v>
      </c>
      <c r="U1009" s="166">
        <f>VLOOKUP(L1009,Schnitt3!L:P,2,0)</f>
        <v>0</v>
      </c>
      <c r="V1009" s="166">
        <f>VLOOKUP(L1009,Schnitt4!L:P,2,0)</f>
        <v>0</v>
      </c>
      <c r="W1009" s="166">
        <f>VLOOKUP(L1009,Schnitt5!L:P,2,0)</f>
        <v>0</v>
      </c>
      <c r="X1009" s="166">
        <f>VLOOKUP(L1009,Schnitt6!L:P,2,0)</f>
        <v>0</v>
      </c>
      <c r="AA1009" s="166">
        <f>VLOOKUP(L1009,Schnitt1!L:P,3,0)</f>
        <v>3</v>
      </c>
      <c r="AB1009" s="166">
        <f>VLOOKUP(L1009,Schnitt2!L:P,3,0)</f>
        <v>0</v>
      </c>
      <c r="AC1009" s="166">
        <f>VLOOKUP(L1009,Schnitt3!L:P,3,0)</f>
        <v>0</v>
      </c>
      <c r="AD1009" s="166">
        <f>VLOOKUP(L1009,Schnitt4!L:P,3,0)</f>
        <v>0</v>
      </c>
      <c r="AE1009" s="166">
        <f>VLOOKUP(L1009,Schnitt5!L:P,3,0)</f>
        <v>0</v>
      </c>
      <c r="AF1009" s="166">
        <f>VLOOKUP(L1009,Schnitt6!L:P,3,0)</f>
        <v>0</v>
      </c>
    </row>
    <row r="1010" spans="12:32" x14ac:dyDescent="0.25">
      <c r="L1010" s="264">
        <f>Member!A1010</f>
        <v>38361</v>
      </c>
      <c r="M1010" s="166">
        <f t="shared" si="70"/>
        <v>1532</v>
      </c>
      <c r="N1010" s="166">
        <f t="shared" si="71"/>
        <v>9</v>
      </c>
      <c r="O1010" s="166">
        <f t="shared" si="72"/>
        <v>170.22222121222222</v>
      </c>
      <c r="P1010" s="166">
        <f t="shared" si="73"/>
        <v>30</v>
      </c>
      <c r="S1010" s="166">
        <f>VLOOKUP(L1010,Schnitt1!L:P,2,0)</f>
        <v>1532</v>
      </c>
      <c r="T1010" s="166">
        <f>VLOOKUP(L1010,Schnitt2!L:P,2,0)</f>
        <v>0</v>
      </c>
      <c r="U1010" s="166">
        <f>VLOOKUP(L1010,Schnitt3!L:P,2,0)</f>
        <v>0</v>
      </c>
      <c r="V1010" s="166">
        <f>VLOOKUP(L1010,Schnitt4!L:P,2,0)</f>
        <v>0</v>
      </c>
      <c r="W1010" s="166">
        <f>VLOOKUP(L1010,Schnitt5!L:P,2,0)</f>
        <v>0</v>
      </c>
      <c r="X1010" s="166">
        <f>VLOOKUP(L1010,Schnitt6!L:P,2,0)</f>
        <v>0</v>
      </c>
      <c r="AA1010" s="166">
        <f>VLOOKUP(L1010,Schnitt1!L:P,3,0)</f>
        <v>9</v>
      </c>
      <c r="AB1010" s="166">
        <f>VLOOKUP(L1010,Schnitt2!L:P,3,0)</f>
        <v>0</v>
      </c>
      <c r="AC1010" s="166">
        <f>VLOOKUP(L1010,Schnitt3!L:P,3,0)</f>
        <v>0</v>
      </c>
      <c r="AD1010" s="166">
        <f>VLOOKUP(L1010,Schnitt4!L:P,3,0)</f>
        <v>0</v>
      </c>
      <c r="AE1010" s="166">
        <f>VLOOKUP(L1010,Schnitt5!L:P,3,0)</f>
        <v>0</v>
      </c>
      <c r="AF1010" s="166">
        <f>VLOOKUP(L1010,Schnitt6!L:P,3,0)</f>
        <v>0</v>
      </c>
    </row>
    <row r="1011" spans="12:32" x14ac:dyDescent="0.25">
      <c r="L1011" s="264">
        <f>Member!A1011</f>
        <v>25606</v>
      </c>
      <c r="M1011" s="166">
        <f t="shared" si="70"/>
        <v>0</v>
      </c>
      <c r="N1011" s="166">
        <f t="shared" si="71"/>
        <v>0</v>
      </c>
      <c r="O1011" s="166">
        <f t="shared" si="72"/>
        <v>0</v>
      </c>
      <c r="P1011" s="166">
        <f t="shared" si="73"/>
        <v>49</v>
      </c>
      <c r="S1011" s="166">
        <f>VLOOKUP(L1011,Schnitt1!L:P,2,0)</f>
        <v>0</v>
      </c>
      <c r="T1011" s="166">
        <f>VLOOKUP(L1011,Schnitt2!L:P,2,0)</f>
        <v>0</v>
      </c>
      <c r="U1011" s="166">
        <f>VLOOKUP(L1011,Schnitt3!L:P,2,0)</f>
        <v>0</v>
      </c>
      <c r="V1011" s="166">
        <f>VLOOKUP(L1011,Schnitt4!L:P,2,0)</f>
        <v>0</v>
      </c>
      <c r="W1011" s="166">
        <f>VLOOKUP(L1011,Schnitt5!L:P,2,0)</f>
        <v>0</v>
      </c>
      <c r="X1011" s="166">
        <f>VLOOKUP(L1011,Schnitt6!L:P,2,0)</f>
        <v>0</v>
      </c>
      <c r="AA1011" s="166">
        <f>VLOOKUP(L1011,Schnitt1!L:P,3,0)</f>
        <v>0</v>
      </c>
      <c r="AB1011" s="166">
        <f>VLOOKUP(L1011,Schnitt2!L:P,3,0)</f>
        <v>0</v>
      </c>
      <c r="AC1011" s="166">
        <f>VLOOKUP(L1011,Schnitt3!L:P,3,0)</f>
        <v>0</v>
      </c>
      <c r="AD1011" s="166">
        <f>VLOOKUP(L1011,Schnitt4!L:P,3,0)</f>
        <v>0</v>
      </c>
      <c r="AE1011" s="166">
        <f>VLOOKUP(L1011,Schnitt5!L:P,3,0)</f>
        <v>0</v>
      </c>
      <c r="AF1011" s="166">
        <f>VLOOKUP(L1011,Schnitt6!L:P,3,0)</f>
        <v>0</v>
      </c>
    </row>
    <row r="1012" spans="12:32" x14ac:dyDescent="0.25">
      <c r="L1012" s="264">
        <f>Member!A1012</f>
        <v>38550</v>
      </c>
      <c r="M1012" s="166">
        <f t="shared" si="70"/>
        <v>1761</v>
      </c>
      <c r="N1012" s="166">
        <f t="shared" si="71"/>
        <v>9</v>
      </c>
      <c r="O1012" s="166">
        <f t="shared" si="72"/>
        <v>195.66666565466664</v>
      </c>
      <c r="P1012" s="166">
        <f t="shared" si="73"/>
        <v>6</v>
      </c>
      <c r="S1012" s="166">
        <f>VLOOKUP(L1012,Schnitt1!L:P,2,0)</f>
        <v>1761</v>
      </c>
      <c r="T1012" s="166">
        <f>VLOOKUP(L1012,Schnitt2!L:P,2,0)</f>
        <v>0</v>
      </c>
      <c r="U1012" s="166">
        <f>VLOOKUP(L1012,Schnitt3!L:P,2,0)</f>
        <v>0</v>
      </c>
      <c r="V1012" s="166">
        <f>VLOOKUP(L1012,Schnitt4!L:P,2,0)</f>
        <v>0</v>
      </c>
      <c r="W1012" s="166">
        <f>VLOOKUP(L1012,Schnitt5!L:P,2,0)</f>
        <v>0</v>
      </c>
      <c r="X1012" s="166">
        <f>VLOOKUP(L1012,Schnitt6!L:P,2,0)</f>
        <v>0</v>
      </c>
      <c r="AA1012" s="166">
        <f>VLOOKUP(L1012,Schnitt1!L:P,3,0)</f>
        <v>9</v>
      </c>
      <c r="AB1012" s="166">
        <f>VLOOKUP(L1012,Schnitt2!L:P,3,0)</f>
        <v>0</v>
      </c>
      <c r="AC1012" s="166">
        <f>VLOOKUP(L1012,Schnitt3!L:P,3,0)</f>
        <v>0</v>
      </c>
      <c r="AD1012" s="166">
        <f>VLOOKUP(L1012,Schnitt4!L:P,3,0)</f>
        <v>0</v>
      </c>
      <c r="AE1012" s="166">
        <f>VLOOKUP(L1012,Schnitt5!L:P,3,0)</f>
        <v>0</v>
      </c>
      <c r="AF1012" s="166">
        <f>VLOOKUP(L1012,Schnitt6!L:P,3,0)</f>
        <v>0</v>
      </c>
    </row>
    <row r="1013" spans="12:32" x14ac:dyDescent="0.25">
      <c r="L1013" s="264">
        <f>Member!A1013</f>
        <v>7348</v>
      </c>
      <c r="M1013" s="166">
        <f t="shared" si="70"/>
        <v>0</v>
      </c>
      <c r="N1013" s="166">
        <f t="shared" si="71"/>
        <v>0</v>
      </c>
      <c r="O1013" s="166">
        <f t="shared" si="72"/>
        <v>0</v>
      </c>
      <c r="P1013" s="166">
        <f t="shared" si="73"/>
        <v>49</v>
      </c>
      <c r="S1013" s="166">
        <f>VLOOKUP(L1013,Schnitt1!L:P,2,0)</f>
        <v>0</v>
      </c>
      <c r="T1013" s="166">
        <f>VLOOKUP(L1013,Schnitt2!L:P,2,0)</f>
        <v>0</v>
      </c>
      <c r="U1013" s="166">
        <f>VLOOKUP(L1013,Schnitt3!L:P,2,0)</f>
        <v>0</v>
      </c>
      <c r="V1013" s="166">
        <f>VLOOKUP(L1013,Schnitt4!L:P,2,0)</f>
        <v>0</v>
      </c>
      <c r="W1013" s="166">
        <f>VLOOKUP(L1013,Schnitt5!L:P,2,0)</f>
        <v>0</v>
      </c>
      <c r="X1013" s="166">
        <f>VLOOKUP(L1013,Schnitt6!L:P,2,0)</f>
        <v>0</v>
      </c>
      <c r="AA1013" s="166">
        <f>VLOOKUP(L1013,Schnitt1!L:P,3,0)</f>
        <v>0</v>
      </c>
      <c r="AB1013" s="166">
        <f>VLOOKUP(L1013,Schnitt2!L:P,3,0)</f>
        <v>0</v>
      </c>
      <c r="AC1013" s="166">
        <f>VLOOKUP(L1013,Schnitt3!L:P,3,0)</f>
        <v>0</v>
      </c>
      <c r="AD1013" s="166">
        <f>VLOOKUP(L1013,Schnitt4!L:P,3,0)</f>
        <v>0</v>
      </c>
      <c r="AE1013" s="166">
        <f>VLOOKUP(L1013,Schnitt5!L:P,3,0)</f>
        <v>0</v>
      </c>
      <c r="AF1013" s="166">
        <f>VLOOKUP(L1013,Schnitt6!L:P,3,0)</f>
        <v>0</v>
      </c>
    </row>
    <row r="1014" spans="12:32" x14ac:dyDescent="0.25">
      <c r="L1014" s="264">
        <f>Member!A1014</f>
        <v>38569</v>
      </c>
      <c r="M1014" s="166">
        <f t="shared" si="70"/>
        <v>969</v>
      </c>
      <c r="N1014" s="166">
        <f t="shared" si="71"/>
        <v>6</v>
      </c>
      <c r="O1014" s="166">
        <f t="shared" si="72"/>
        <v>161.49999898600001</v>
      </c>
      <c r="P1014" s="166">
        <f t="shared" si="73"/>
        <v>43</v>
      </c>
      <c r="S1014" s="166">
        <f>VLOOKUP(L1014,Schnitt1!L:P,2,0)</f>
        <v>969</v>
      </c>
      <c r="T1014" s="166">
        <f>VLOOKUP(L1014,Schnitt2!L:P,2,0)</f>
        <v>0</v>
      </c>
      <c r="U1014" s="166">
        <f>VLOOKUP(L1014,Schnitt3!L:P,2,0)</f>
        <v>0</v>
      </c>
      <c r="V1014" s="166">
        <f>VLOOKUP(L1014,Schnitt4!L:P,2,0)</f>
        <v>0</v>
      </c>
      <c r="W1014" s="166">
        <f>VLOOKUP(L1014,Schnitt5!L:P,2,0)</f>
        <v>0</v>
      </c>
      <c r="X1014" s="166">
        <f>VLOOKUP(L1014,Schnitt6!L:P,2,0)</f>
        <v>0</v>
      </c>
      <c r="AA1014" s="166">
        <f>VLOOKUP(L1014,Schnitt1!L:P,3,0)</f>
        <v>6</v>
      </c>
      <c r="AB1014" s="166">
        <f>VLOOKUP(L1014,Schnitt2!L:P,3,0)</f>
        <v>0</v>
      </c>
      <c r="AC1014" s="166">
        <f>VLOOKUP(L1014,Schnitt3!L:P,3,0)</f>
        <v>0</v>
      </c>
      <c r="AD1014" s="166">
        <f>VLOOKUP(L1014,Schnitt4!L:P,3,0)</f>
        <v>0</v>
      </c>
      <c r="AE1014" s="166">
        <f>VLOOKUP(L1014,Schnitt5!L:P,3,0)</f>
        <v>0</v>
      </c>
      <c r="AF1014" s="166">
        <f>VLOOKUP(L1014,Schnitt6!L:P,3,0)</f>
        <v>0</v>
      </c>
    </row>
    <row r="1015" spans="12:32" x14ac:dyDescent="0.25">
      <c r="L1015" s="264">
        <f>Member!A1015</f>
        <v>16096</v>
      </c>
      <c r="M1015" s="166">
        <f t="shared" si="70"/>
        <v>0</v>
      </c>
      <c r="N1015" s="166">
        <f t="shared" si="71"/>
        <v>0</v>
      </c>
      <c r="O1015" s="166">
        <f t="shared" si="72"/>
        <v>0</v>
      </c>
      <c r="P1015" s="166">
        <f t="shared" si="73"/>
        <v>49</v>
      </c>
      <c r="S1015" s="166">
        <f>VLOOKUP(L1015,Schnitt1!L:P,2,0)</f>
        <v>0</v>
      </c>
      <c r="T1015" s="166">
        <f>VLOOKUP(L1015,Schnitt2!L:P,2,0)</f>
        <v>0</v>
      </c>
      <c r="U1015" s="166">
        <f>VLOOKUP(L1015,Schnitt3!L:P,2,0)</f>
        <v>0</v>
      </c>
      <c r="V1015" s="166">
        <f>VLOOKUP(L1015,Schnitt4!L:P,2,0)</f>
        <v>0</v>
      </c>
      <c r="W1015" s="166">
        <f>VLOOKUP(L1015,Schnitt5!L:P,2,0)</f>
        <v>0</v>
      </c>
      <c r="X1015" s="166">
        <f>VLOOKUP(L1015,Schnitt6!L:P,2,0)</f>
        <v>0</v>
      </c>
      <c r="AA1015" s="166">
        <f>VLOOKUP(L1015,Schnitt1!L:P,3,0)</f>
        <v>0</v>
      </c>
      <c r="AB1015" s="166">
        <f>VLOOKUP(L1015,Schnitt2!L:P,3,0)</f>
        <v>0</v>
      </c>
      <c r="AC1015" s="166">
        <f>VLOOKUP(L1015,Schnitt3!L:P,3,0)</f>
        <v>0</v>
      </c>
      <c r="AD1015" s="166">
        <f>VLOOKUP(L1015,Schnitt4!L:P,3,0)</f>
        <v>0</v>
      </c>
      <c r="AE1015" s="166">
        <f>VLOOKUP(L1015,Schnitt5!L:P,3,0)</f>
        <v>0</v>
      </c>
      <c r="AF1015" s="166">
        <f>VLOOKUP(L1015,Schnitt6!L:P,3,0)</f>
        <v>0</v>
      </c>
    </row>
    <row r="1016" spans="12:32" x14ac:dyDescent="0.25">
      <c r="L1016" s="264">
        <f>Member!A1016</f>
        <v>16099</v>
      </c>
      <c r="M1016" s="166">
        <f t="shared" si="70"/>
        <v>0</v>
      </c>
      <c r="N1016" s="166">
        <f t="shared" si="71"/>
        <v>0</v>
      </c>
      <c r="O1016" s="166">
        <f t="shared" si="72"/>
        <v>0</v>
      </c>
      <c r="P1016" s="166">
        <f t="shared" si="73"/>
        <v>49</v>
      </c>
      <c r="S1016" s="166">
        <f>VLOOKUP(L1016,Schnitt1!L:P,2,0)</f>
        <v>0</v>
      </c>
      <c r="T1016" s="166">
        <f>VLOOKUP(L1016,Schnitt2!L:P,2,0)</f>
        <v>0</v>
      </c>
      <c r="U1016" s="166">
        <f>VLOOKUP(L1016,Schnitt3!L:P,2,0)</f>
        <v>0</v>
      </c>
      <c r="V1016" s="166">
        <f>VLOOKUP(L1016,Schnitt4!L:P,2,0)</f>
        <v>0</v>
      </c>
      <c r="W1016" s="166">
        <f>VLOOKUP(L1016,Schnitt5!L:P,2,0)</f>
        <v>0</v>
      </c>
      <c r="X1016" s="166">
        <f>VLOOKUP(L1016,Schnitt6!L:P,2,0)</f>
        <v>0</v>
      </c>
      <c r="AA1016" s="166">
        <f>VLOOKUP(L1016,Schnitt1!L:P,3,0)</f>
        <v>0</v>
      </c>
      <c r="AB1016" s="166">
        <f>VLOOKUP(L1016,Schnitt2!L:P,3,0)</f>
        <v>0</v>
      </c>
      <c r="AC1016" s="166">
        <f>VLOOKUP(L1016,Schnitt3!L:P,3,0)</f>
        <v>0</v>
      </c>
      <c r="AD1016" s="166">
        <f>VLOOKUP(L1016,Schnitt4!L:P,3,0)</f>
        <v>0</v>
      </c>
      <c r="AE1016" s="166">
        <f>VLOOKUP(L1016,Schnitt5!L:P,3,0)</f>
        <v>0</v>
      </c>
      <c r="AF1016" s="166">
        <f>VLOOKUP(L1016,Schnitt6!L:P,3,0)</f>
        <v>0</v>
      </c>
    </row>
    <row r="1017" spans="12:32" x14ac:dyDescent="0.25">
      <c r="L1017" s="264">
        <f>Member!A1017</f>
        <v>16094</v>
      </c>
      <c r="M1017" s="166">
        <f t="shared" si="70"/>
        <v>0</v>
      </c>
      <c r="N1017" s="166">
        <f t="shared" si="71"/>
        <v>0</v>
      </c>
      <c r="O1017" s="166">
        <f t="shared" si="72"/>
        <v>0</v>
      </c>
      <c r="P1017" s="166">
        <f t="shared" si="73"/>
        <v>49</v>
      </c>
      <c r="S1017" s="166">
        <f>VLOOKUP(L1017,Schnitt1!L:P,2,0)</f>
        <v>0</v>
      </c>
      <c r="T1017" s="166">
        <f>VLOOKUP(L1017,Schnitt2!L:P,2,0)</f>
        <v>0</v>
      </c>
      <c r="U1017" s="166">
        <f>VLOOKUP(L1017,Schnitt3!L:P,2,0)</f>
        <v>0</v>
      </c>
      <c r="V1017" s="166">
        <f>VLOOKUP(L1017,Schnitt4!L:P,2,0)</f>
        <v>0</v>
      </c>
      <c r="W1017" s="166">
        <f>VLOOKUP(L1017,Schnitt5!L:P,2,0)</f>
        <v>0</v>
      </c>
      <c r="X1017" s="166">
        <f>VLOOKUP(L1017,Schnitt6!L:P,2,0)</f>
        <v>0</v>
      </c>
      <c r="AA1017" s="166">
        <f>VLOOKUP(L1017,Schnitt1!L:P,3,0)</f>
        <v>0</v>
      </c>
      <c r="AB1017" s="166">
        <f>VLOOKUP(L1017,Schnitt2!L:P,3,0)</f>
        <v>0</v>
      </c>
      <c r="AC1017" s="166">
        <f>VLOOKUP(L1017,Schnitt3!L:P,3,0)</f>
        <v>0</v>
      </c>
      <c r="AD1017" s="166">
        <f>VLOOKUP(L1017,Schnitt4!L:P,3,0)</f>
        <v>0</v>
      </c>
      <c r="AE1017" s="166">
        <f>VLOOKUP(L1017,Schnitt5!L:P,3,0)</f>
        <v>0</v>
      </c>
      <c r="AF1017" s="166">
        <f>VLOOKUP(L1017,Schnitt6!L:P,3,0)</f>
        <v>0</v>
      </c>
    </row>
    <row r="1018" spans="12:32" x14ac:dyDescent="0.25">
      <c r="L1018" s="264">
        <f>Member!A1018</f>
        <v>16095</v>
      </c>
      <c r="M1018" s="166">
        <f t="shared" si="70"/>
        <v>0</v>
      </c>
      <c r="N1018" s="166">
        <f t="shared" si="71"/>
        <v>0</v>
      </c>
      <c r="O1018" s="166">
        <f t="shared" si="72"/>
        <v>0</v>
      </c>
      <c r="P1018" s="166">
        <f t="shared" si="73"/>
        <v>49</v>
      </c>
      <c r="S1018" s="166">
        <f>VLOOKUP(L1018,Schnitt1!L:P,2,0)</f>
        <v>0</v>
      </c>
      <c r="T1018" s="166">
        <f>VLOOKUP(L1018,Schnitt2!L:P,2,0)</f>
        <v>0</v>
      </c>
      <c r="U1018" s="166">
        <f>VLOOKUP(L1018,Schnitt3!L:P,2,0)</f>
        <v>0</v>
      </c>
      <c r="V1018" s="166">
        <f>VLOOKUP(L1018,Schnitt4!L:P,2,0)</f>
        <v>0</v>
      </c>
      <c r="W1018" s="166">
        <f>VLOOKUP(L1018,Schnitt5!L:P,2,0)</f>
        <v>0</v>
      </c>
      <c r="X1018" s="166">
        <f>VLOOKUP(L1018,Schnitt6!L:P,2,0)</f>
        <v>0</v>
      </c>
      <c r="AA1018" s="166">
        <f>VLOOKUP(L1018,Schnitt1!L:P,3,0)</f>
        <v>0</v>
      </c>
      <c r="AB1018" s="166">
        <f>VLOOKUP(L1018,Schnitt2!L:P,3,0)</f>
        <v>0</v>
      </c>
      <c r="AC1018" s="166">
        <f>VLOOKUP(L1018,Schnitt3!L:P,3,0)</f>
        <v>0</v>
      </c>
      <c r="AD1018" s="166">
        <f>VLOOKUP(L1018,Schnitt4!L:P,3,0)</f>
        <v>0</v>
      </c>
      <c r="AE1018" s="166">
        <f>VLOOKUP(L1018,Schnitt5!L:P,3,0)</f>
        <v>0</v>
      </c>
      <c r="AF1018" s="166">
        <f>VLOOKUP(L1018,Schnitt6!L:P,3,0)</f>
        <v>0</v>
      </c>
    </row>
    <row r="1019" spans="12:32" x14ac:dyDescent="0.25">
      <c r="L1019" s="264">
        <f>Member!A1019</f>
        <v>16084</v>
      </c>
      <c r="M1019" s="166">
        <f t="shared" si="70"/>
        <v>0</v>
      </c>
      <c r="N1019" s="166">
        <f t="shared" si="71"/>
        <v>0</v>
      </c>
      <c r="O1019" s="166">
        <f t="shared" si="72"/>
        <v>0</v>
      </c>
      <c r="P1019" s="166">
        <f t="shared" si="73"/>
        <v>49</v>
      </c>
      <c r="S1019" s="166">
        <f>VLOOKUP(L1019,Schnitt1!L:P,2,0)</f>
        <v>0</v>
      </c>
      <c r="T1019" s="166">
        <f>VLOOKUP(L1019,Schnitt2!L:P,2,0)</f>
        <v>0</v>
      </c>
      <c r="U1019" s="166">
        <f>VLOOKUP(L1019,Schnitt3!L:P,2,0)</f>
        <v>0</v>
      </c>
      <c r="V1019" s="166">
        <f>VLOOKUP(L1019,Schnitt4!L:P,2,0)</f>
        <v>0</v>
      </c>
      <c r="W1019" s="166">
        <f>VLOOKUP(L1019,Schnitt5!L:P,2,0)</f>
        <v>0</v>
      </c>
      <c r="X1019" s="166">
        <f>VLOOKUP(L1019,Schnitt6!L:P,2,0)</f>
        <v>0</v>
      </c>
      <c r="AA1019" s="166">
        <f>VLOOKUP(L1019,Schnitt1!L:P,3,0)</f>
        <v>0</v>
      </c>
      <c r="AB1019" s="166">
        <f>VLOOKUP(L1019,Schnitt2!L:P,3,0)</f>
        <v>0</v>
      </c>
      <c r="AC1019" s="166">
        <f>VLOOKUP(L1019,Schnitt3!L:P,3,0)</f>
        <v>0</v>
      </c>
      <c r="AD1019" s="166">
        <f>VLOOKUP(L1019,Schnitt4!L:P,3,0)</f>
        <v>0</v>
      </c>
      <c r="AE1019" s="166">
        <f>VLOOKUP(L1019,Schnitt5!L:P,3,0)</f>
        <v>0</v>
      </c>
      <c r="AF1019" s="166">
        <f>VLOOKUP(L1019,Schnitt6!L:P,3,0)</f>
        <v>0</v>
      </c>
    </row>
    <row r="1020" spans="12:32" x14ac:dyDescent="0.25">
      <c r="L1020" s="264">
        <f>Member!A1020</f>
        <v>16105</v>
      </c>
      <c r="M1020" s="166">
        <f t="shared" si="70"/>
        <v>0</v>
      </c>
      <c r="N1020" s="166">
        <f t="shared" si="71"/>
        <v>0</v>
      </c>
      <c r="O1020" s="166">
        <f t="shared" si="72"/>
        <v>0</v>
      </c>
      <c r="P1020" s="166">
        <f t="shared" si="73"/>
        <v>49</v>
      </c>
      <c r="S1020" s="166">
        <f>VLOOKUP(L1020,Schnitt1!L:P,2,0)</f>
        <v>0</v>
      </c>
      <c r="T1020" s="166">
        <f>VLOOKUP(L1020,Schnitt2!L:P,2,0)</f>
        <v>0</v>
      </c>
      <c r="U1020" s="166">
        <f>VLOOKUP(L1020,Schnitt3!L:P,2,0)</f>
        <v>0</v>
      </c>
      <c r="V1020" s="166">
        <f>VLOOKUP(L1020,Schnitt4!L:P,2,0)</f>
        <v>0</v>
      </c>
      <c r="W1020" s="166">
        <f>VLOOKUP(L1020,Schnitt5!L:P,2,0)</f>
        <v>0</v>
      </c>
      <c r="X1020" s="166">
        <f>VLOOKUP(L1020,Schnitt6!L:P,2,0)</f>
        <v>0</v>
      </c>
      <c r="AA1020" s="166">
        <f>VLOOKUP(L1020,Schnitt1!L:P,3,0)</f>
        <v>0</v>
      </c>
      <c r="AB1020" s="166">
        <f>VLOOKUP(L1020,Schnitt2!L:P,3,0)</f>
        <v>0</v>
      </c>
      <c r="AC1020" s="166">
        <f>VLOOKUP(L1020,Schnitt3!L:P,3,0)</f>
        <v>0</v>
      </c>
      <c r="AD1020" s="166">
        <f>VLOOKUP(L1020,Schnitt4!L:P,3,0)</f>
        <v>0</v>
      </c>
      <c r="AE1020" s="166">
        <f>VLOOKUP(L1020,Schnitt5!L:P,3,0)</f>
        <v>0</v>
      </c>
      <c r="AF1020" s="166">
        <f>VLOOKUP(L1020,Schnitt6!L:P,3,0)</f>
        <v>0</v>
      </c>
    </row>
    <row r="1021" spans="12:32" x14ac:dyDescent="0.25">
      <c r="L1021" s="264">
        <f>Member!A1021</f>
        <v>0</v>
      </c>
      <c r="M1021" s="166">
        <f t="shared" si="70"/>
        <v>0</v>
      </c>
      <c r="N1021" s="166">
        <f t="shared" si="71"/>
        <v>0</v>
      </c>
      <c r="O1021" s="166">
        <f t="shared" si="72"/>
        <v>0</v>
      </c>
      <c r="P1021" s="166">
        <f t="shared" si="73"/>
        <v>49</v>
      </c>
      <c r="S1021" s="166">
        <f>VLOOKUP(L1021,Schnitt1!L:P,2,0)</f>
        <v>0</v>
      </c>
      <c r="T1021" s="166">
        <f>VLOOKUP(L1021,Schnitt2!L:P,2,0)</f>
        <v>0</v>
      </c>
      <c r="U1021" s="166">
        <f>VLOOKUP(L1021,Schnitt3!L:P,2,0)</f>
        <v>0</v>
      </c>
      <c r="V1021" s="166">
        <f>VLOOKUP(L1021,Schnitt4!L:P,2,0)</f>
        <v>0</v>
      </c>
      <c r="W1021" s="166">
        <f>VLOOKUP(L1021,Schnitt5!L:P,2,0)</f>
        <v>0</v>
      </c>
      <c r="X1021" s="166">
        <f>VLOOKUP(L1021,Schnitt6!L:P,2,0)</f>
        <v>0</v>
      </c>
      <c r="AA1021" s="166">
        <f>VLOOKUP(L1021,Schnitt1!L:P,3,0)</f>
        <v>0</v>
      </c>
      <c r="AB1021" s="166">
        <f>VLOOKUP(L1021,Schnitt2!L:P,3,0)</f>
        <v>0</v>
      </c>
      <c r="AC1021" s="166">
        <f>VLOOKUP(L1021,Schnitt3!L:P,3,0)</f>
        <v>0</v>
      </c>
      <c r="AD1021" s="166">
        <f>VLOOKUP(L1021,Schnitt4!L:P,3,0)</f>
        <v>0</v>
      </c>
      <c r="AE1021" s="166">
        <f>VLOOKUP(L1021,Schnitt5!L:P,3,0)</f>
        <v>0</v>
      </c>
      <c r="AF1021" s="166">
        <f>VLOOKUP(L1021,Schnitt6!L:P,3,0)</f>
        <v>0</v>
      </c>
    </row>
    <row r="1022" spans="12:32" x14ac:dyDescent="0.25">
      <c r="L1022" s="264">
        <f>Member!A1022</f>
        <v>0</v>
      </c>
      <c r="M1022" s="166">
        <f t="shared" si="70"/>
        <v>0</v>
      </c>
      <c r="N1022" s="166">
        <f t="shared" si="71"/>
        <v>0</v>
      </c>
      <c r="O1022" s="166">
        <f t="shared" si="72"/>
        <v>0</v>
      </c>
      <c r="P1022" s="166">
        <f t="shared" si="73"/>
        <v>49</v>
      </c>
      <c r="S1022" s="166">
        <f>VLOOKUP(L1022,Schnitt1!L:P,2,0)</f>
        <v>0</v>
      </c>
      <c r="T1022" s="166">
        <f>VLOOKUP(L1022,Schnitt2!L:P,2,0)</f>
        <v>0</v>
      </c>
      <c r="U1022" s="166">
        <f>VLOOKUP(L1022,Schnitt3!L:P,2,0)</f>
        <v>0</v>
      </c>
      <c r="V1022" s="166">
        <f>VLOOKUP(L1022,Schnitt4!L:P,2,0)</f>
        <v>0</v>
      </c>
      <c r="W1022" s="166">
        <f>VLOOKUP(L1022,Schnitt5!L:P,2,0)</f>
        <v>0</v>
      </c>
      <c r="X1022" s="166">
        <f>VLOOKUP(L1022,Schnitt6!L:P,2,0)</f>
        <v>0</v>
      </c>
      <c r="AA1022" s="166">
        <f>VLOOKUP(L1022,Schnitt1!L:P,3,0)</f>
        <v>0</v>
      </c>
      <c r="AB1022" s="166">
        <f>VLOOKUP(L1022,Schnitt2!L:P,3,0)</f>
        <v>0</v>
      </c>
      <c r="AC1022" s="166">
        <f>VLOOKUP(L1022,Schnitt3!L:P,3,0)</f>
        <v>0</v>
      </c>
      <c r="AD1022" s="166">
        <f>VLOOKUP(L1022,Schnitt4!L:P,3,0)</f>
        <v>0</v>
      </c>
      <c r="AE1022" s="166">
        <f>VLOOKUP(L1022,Schnitt5!L:P,3,0)</f>
        <v>0</v>
      </c>
      <c r="AF1022" s="166">
        <f>VLOOKUP(L1022,Schnitt6!L:P,3,0)</f>
        <v>0</v>
      </c>
    </row>
    <row r="1023" spans="12:32" x14ac:dyDescent="0.25">
      <c r="L1023" s="264">
        <f>Member!A1023</f>
        <v>0</v>
      </c>
      <c r="M1023" s="166">
        <f t="shared" si="70"/>
        <v>0</v>
      </c>
      <c r="N1023" s="166">
        <f t="shared" si="71"/>
        <v>0</v>
      </c>
      <c r="O1023" s="166">
        <f t="shared" si="72"/>
        <v>0</v>
      </c>
      <c r="P1023" s="166">
        <f t="shared" si="73"/>
        <v>49</v>
      </c>
      <c r="S1023" s="166">
        <f>VLOOKUP(L1023,Schnitt1!L:P,2,0)</f>
        <v>0</v>
      </c>
      <c r="T1023" s="166">
        <f>VLOOKUP(L1023,Schnitt2!L:P,2,0)</f>
        <v>0</v>
      </c>
      <c r="U1023" s="166">
        <f>VLOOKUP(L1023,Schnitt3!L:P,2,0)</f>
        <v>0</v>
      </c>
      <c r="V1023" s="166">
        <f>VLOOKUP(L1023,Schnitt4!L:P,2,0)</f>
        <v>0</v>
      </c>
      <c r="W1023" s="166">
        <f>VLOOKUP(L1023,Schnitt5!L:P,2,0)</f>
        <v>0</v>
      </c>
      <c r="X1023" s="166">
        <f>VLOOKUP(L1023,Schnitt6!L:P,2,0)</f>
        <v>0</v>
      </c>
      <c r="AA1023" s="166">
        <f>VLOOKUP(L1023,Schnitt1!L:P,3,0)</f>
        <v>0</v>
      </c>
      <c r="AB1023" s="166">
        <f>VLOOKUP(L1023,Schnitt2!L:P,3,0)</f>
        <v>0</v>
      </c>
      <c r="AC1023" s="166">
        <f>VLOOKUP(L1023,Schnitt3!L:P,3,0)</f>
        <v>0</v>
      </c>
      <c r="AD1023" s="166">
        <f>VLOOKUP(L1023,Schnitt4!L:P,3,0)</f>
        <v>0</v>
      </c>
      <c r="AE1023" s="166">
        <f>VLOOKUP(L1023,Schnitt5!L:P,3,0)</f>
        <v>0</v>
      </c>
      <c r="AF1023" s="166">
        <f>VLOOKUP(L1023,Schnitt6!L:P,3,0)</f>
        <v>0</v>
      </c>
    </row>
    <row r="1024" spans="12:32" x14ac:dyDescent="0.25">
      <c r="L1024" s="264">
        <f>Member!A1024</f>
        <v>0</v>
      </c>
      <c r="M1024" s="166">
        <f t="shared" si="70"/>
        <v>0</v>
      </c>
      <c r="N1024" s="166">
        <f t="shared" si="71"/>
        <v>0</v>
      </c>
      <c r="O1024" s="166">
        <f t="shared" si="72"/>
        <v>0</v>
      </c>
      <c r="P1024" s="166">
        <f t="shared" si="73"/>
        <v>49</v>
      </c>
      <c r="S1024" s="166">
        <f>VLOOKUP(L1024,Schnitt1!L:P,2,0)</f>
        <v>0</v>
      </c>
      <c r="T1024" s="166">
        <f>VLOOKUP(L1024,Schnitt2!L:P,2,0)</f>
        <v>0</v>
      </c>
      <c r="U1024" s="166">
        <f>VLOOKUP(L1024,Schnitt3!L:P,2,0)</f>
        <v>0</v>
      </c>
      <c r="V1024" s="166">
        <f>VLOOKUP(L1024,Schnitt4!L:P,2,0)</f>
        <v>0</v>
      </c>
      <c r="W1024" s="166">
        <f>VLOOKUP(L1024,Schnitt5!L:P,2,0)</f>
        <v>0</v>
      </c>
      <c r="X1024" s="166">
        <f>VLOOKUP(L1024,Schnitt6!L:P,2,0)</f>
        <v>0</v>
      </c>
      <c r="AA1024" s="166">
        <f>VLOOKUP(L1024,Schnitt1!L:P,3,0)</f>
        <v>0</v>
      </c>
      <c r="AB1024" s="166">
        <f>VLOOKUP(L1024,Schnitt2!L:P,3,0)</f>
        <v>0</v>
      </c>
      <c r="AC1024" s="166">
        <f>VLOOKUP(L1024,Schnitt3!L:P,3,0)</f>
        <v>0</v>
      </c>
      <c r="AD1024" s="166">
        <f>VLOOKUP(L1024,Schnitt4!L:P,3,0)</f>
        <v>0</v>
      </c>
      <c r="AE1024" s="166">
        <f>VLOOKUP(L1024,Schnitt5!L:P,3,0)</f>
        <v>0</v>
      </c>
      <c r="AF1024" s="166">
        <f>VLOOKUP(L1024,Schnitt6!L:P,3,0)</f>
        <v>0</v>
      </c>
    </row>
    <row r="1025" spans="12:32" x14ac:dyDescent="0.25">
      <c r="L1025" s="264">
        <f>Member!A1025</f>
        <v>0</v>
      </c>
      <c r="M1025" s="166">
        <f t="shared" si="70"/>
        <v>0</v>
      </c>
      <c r="N1025" s="166">
        <f t="shared" si="71"/>
        <v>0</v>
      </c>
      <c r="O1025" s="166">
        <f t="shared" si="72"/>
        <v>0</v>
      </c>
      <c r="P1025" s="166">
        <f t="shared" si="73"/>
        <v>49</v>
      </c>
      <c r="S1025" s="166">
        <f>VLOOKUP(L1025,Schnitt1!L:P,2,0)</f>
        <v>0</v>
      </c>
      <c r="T1025" s="166">
        <f>VLOOKUP(L1025,Schnitt2!L:P,2,0)</f>
        <v>0</v>
      </c>
      <c r="U1025" s="166">
        <f>VLOOKUP(L1025,Schnitt3!L:P,2,0)</f>
        <v>0</v>
      </c>
      <c r="V1025" s="166">
        <f>VLOOKUP(L1025,Schnitt4!L:P,2,0)</f>
        <v>0</v>
      </c>
      <c r="W1025" s="166">
        <f>VLOOKUP(L1025,Schnitt5!L:P,2,0)</f>
        <v>0</v>
      </c>
      <c r="X1025" s="166">
        <f>VLOOKUP(L1025,Schnitt6!L:P,2,0)</f>
        <v>0</v>
      </c>
      <c r="AA1025" s="166">
        <f>VLOOKUP(L1025,Schnitt1!L:P,3,0)</f>
        <v>0</v>
      </c>
      <c r="AB1025" s="166">
        <f>VLOOKUP(L1025,Schnitt2!L:P,3,0)</f>
        <v>0</v>
      </c>
      <c r="AC1025" s="166">
        <f>VLOOKUP(L1025,Schnitt3!L:P,3,0)</f>
        <v>0</v>
      </c>
      <c r="AD1025" s="166">
        <f>VLOOKUP(L1025,Schnitt4!L:P,3,0)</f>
        <v>0</v>
      </c>
      <c r="AE1025" s="166">
        <f>VLOOKUP(L1025,Schnitt5!L:P,3,0)</f>
        <v>0</v>
      </c>
      <c r="AF1025" s="166">
        <f>VLOOKUP(L1025,Schnitt6!L:P,3,0)</f>
        <v>0</v>
      </c>
    </row>
    <row r="1026" spans="12:32" x14ac:dyDescent="0.25">
      <c r="L1026" s="264">
        <f>Member!A1026</f>
        <v>0</v>
      </c>
      <c r="M1026" s="166">
        <f t="shared" si="70"/>
        <v>0</v>
      </c>
      <c r="N1026" s="166">
        <f t="shared" si="71"/>
        <v>0</v>
      </c>
      <c r="O1026" s="166">
        <f t="shared" si="72"/>
        <v>0</v>
      </c>
      <c r="P1026" s="166">
        <f t="shared" si="73"/>
        <v>49</v>
      </c>
      <c r="S1026" s="166">
        <f>VLOOKUP(L1026,Schnitt1!L:P,2,0)</f>
        <v>0</v>
      </c>
      <c r="T1026" s="166">
        <f>VLOOKUP(L1026,Schnitt2!L:P,2,0)</f>
        <v>0</v>
      </c>
      <c r="U1026" s="166">
        <f>VLOOKUP(L1026,Schnitt3!L:P,2,0)</f>
        <v>0</v>
      </c>
      <c r="V1026" s="166">
        <f>VLOOKUP(L1026,Schnitt4!L:P,2,0)</f>
        <v>0</v>
      </c>
      <c r="W1026" s="166">
        <f>VLOOKUP(L1026,Schnitt5!L:P,2,0)</f>
        <v>0</v>
      </c>
      <c r="X1026" s="166">
        <f>VLOOKUP(L1026,Schnitt6!L:P,2,0)</f>
        <v>0</v>
      </c>
      <c r="AA1026" s="166">
        <f>VLOOKUP(L1026,Schnitt1!L:P,3,0)</f>
        <v>0</v>
      </c>
      <c r="AB1026" s="166">
        <f>VLOOKUP(L1026,Schnitt2!L:P,3,0)</f>
        <v>0</v>
      </c>
      <c r="AC1026" s="166">
        <f>VLOOKUP(L1026,Schnitt3!L:P,3,0)</f>
        <v>0</v>
      </c>
      <c r="AD1026" s="166">
        <f>VLOOKUP(L1026,Schnitt4!L:P,3,0)</f>
        <v>0</v>
      </c>
      <c r="AE1026" s="166">
        <f>VLOOKUP(L1026,Schnitt5!L:P,3,0)</f>
        <v>0</v>
      </c>
      <c r="AF1026" s="166">
        <f>VLOOKUP(L1026,Schnitt6!L:P,3,0)</f>
        <v>0</v>
      </c>
    </row>
    <row r="1027" spans="12:32" x14ac:dyDescent="0.25">
      <c r="L1027" s="264">
        <f>Member!A1027</f>
        <v>0</v>
      </c>
      <c r="M1027" s="166">
        <f t="shared" ref="M1027:M1090" si="74">SUM(S1027:X1027)</f>
        <v>0</v>
      </c>
      <c r="N1027" s="166">
        <f t="shared" ref="N1027:N1090" si="75">SUM(AA1027:AF1027)</f>
        <v>0</v>
      </c>
      <c r="O1027" s="166">
        <f t="shared" ref="O1027:O1090" si="76">IF(N1027=0,0,M1027/N1027-ROW()/1000000000)</f>
        <v>0</v>
      </c>
      <c r="P1027" s="166">
        <f t="shared" ref="P1027:P1090" si="77">RANK(O1027,O:O)</f>
        <v>49</v>
      </c>
      <c r="S1027" s="166">
        <f>VLOOKUP(L1027,Schnitt1!L:P,2,0)</f>
        <v>0</v>
      </c>
      <c r="T1027" s="166">
        <f>VLOOKUP(L1027,Schnitt2!L:P,2,0)</f>
        <v>0</v>
      </c>
      <c r="U1027" s="166">
        <f>VLOOKUP(L1027,Schnitt3!L:P,2,0)</f>
        <v>0</v>
      </c>
      <c r="V1027" s="166">
        <f>VLOOKUP(L1027,Schnitt4!L:P,2,0)</f>
        <v>0</v>
      </c>
      <c r="W1027" s="166">
        <f>VLOOKUP(L1027,Schnitt5!L:P,2,0)</f>
        <v>0</v>
      </c>
      <c r="X1027" s="166">
        <f>VLOOKUP(L1027,Schnitt6!L:P,2,0)</f>
        <v>0</v>
      </c>
      <c r="AA1027" s="166">
        <f>VLOOKUP(L1027,Schnitt1!L:P,3,0)</f>
        <v>0</v>
      </c>
      <c r="AB1027" s="166">
        <f>VLOOKUP(L1027,Schnitt2!L:P,3,0)</f>
        <v>0</v>
      </c>
      <c r="AC1027" s="166">
        <f>VLOOKUP(L1027,Schnitt3!L:P,3,0)</f>
        <v>0</v>
      </c>
      <c r="AD1027" s="166">
        <f>VLOOKUP(L1027,Schnitt4!L:P,3,0)</f>
        <v>0</v>
      </c>
      <c r="AE1027" s="166">
        <f>VLOOKUP(L1027,Schnitt5!L:P,3,0)</f>
        <v>0</v>
      </c>
      <c r="AF1027" s="166">
        <f>VLOOKUP(L1027,Schnitt6!L:P,3,0)</f>
        <v>0</v>
      </c>
    </row>
    <row r="1028" spans="12:32" x14ac:dyDescent="0.25">
      <c r="L1028" s="264">
        <f>Member!A1028</f>
        <v>0</v>
      </c>
      <c r="M1028" s="166">
        <f t="shared" si="74"/>
        <v>0</v>
      </c>
      <c r="N1028" s="166">
        <f t="shared" si="75"/>
        <v>0</v>
      </c>
      <c r="O1028" s="166">
        <f t="shared" si="76"/>
        <v>0</v>
      </c>
      <c r="P1028" s="166">
        <f t="shared" si="77"/>
        <v>49</v>
      </c>
      <c r="S1028" s="166">
        <f>VLOOKUP(L1028,Schnitt1!L:P,2,0)</f>
        <v>0</v>
      </c>
      <c r="T1028" s="166">
        <f>VLOOKUP(L1028,Schnitt2!L:P,2,0)</f>
        <v>0</v>
      </c>
      <c r="U1028" s="166">
        <f>VLOOKUP(L1028,Schnitt3!L:P,2,0)</f>
        <v>0</v>
      </c>
      <c r="V1028" s="166">
        <f>VLOOKUP(L1028,Schnitt4!L:P,2,0)</f>
        <v>0</v>
      </c>
      <c r="W1028" s="166">
        <f>VLOOKUP(L1028,Schnitt5!L:P,2,0)</f>
        <v>0</v>
      </c>
      <c r="X1028" s="166">
        <f>VLOOKUP(L1028,Schnitt6!L:P,2,0)</f>
        <v>0</v>
      </c>
      <c r="AA1028" s="166">
        <f>VLOOKUP(L1028,Schnitt1!L:P,3,0)</f>
        <v>0</v>
      </c>
      <c r="AB1028" s="166">
        <f>VLOOKUP(L1028,Schnitt2!L:P,3,0)</f>
        <v>0</v>
      </c>
      <c r="AC1028" s="166">
        <f>VLOOKUP(L1028,Schnitt3!L:P,3,0)</f>
        <v>0</v>
      </c>
      <c r="AD1028" s="166">
        <f>VLOOKUP(L1028,Schnitt4!L:P,3,0)</f>
        <v>0</v>
      </c>
      <c r="AE1028" s="166">
        <f>VLOOKUP(L1028,Schnitt5!L:P,3,0)</f>
        <v>0</v>
      </c>
      <c r="AF1028" s="166">
        <f>VLOOKUP(L1028,Schnitt6!L:P,3,0)</f>
        <v>0</v>
      </c>
    </row>
    <row r="1029" spans="12:32" x14ac:dyDescent="0.25">
      <c r="L1029" s="264">
        <f>Member!A1029</f>
        <v>0</v>
      </c>
      <c r="M1029" s="166">
        <f t="shared" si="74"/>
        <v>0</v>
      </c>
      <c r="N1029" s="166">
        <f t="shared" si="75"/>
        <v>0</v>
      </c>
      <c r="O1029" s="166">
        <f t="shared" si="76"/>
        <v>0</v>
      </c>
      <c r="P1029" s="166">
        <f t="shared" si="77"/>
        <v>49</v>
      </c>
      <c r="S1029" s="166">
        <f>VLOOKUP(L1029,Schnitt1!L:P,2,0)</f>
        <v>0</v>
      </c>
      <c r="T1029" s="166">
        <f>VLOOKUP(L1029,Schnitt2!L:P,2,0)</f>
        <v>0</v>
      </c>
      <c r="U1029" s="166">
        <f>VLOOKUP(L1029,Schnitt3!L:P,2,0)</f>
        <v>0</v>
      </c>
      <c r="V1029" s="166">
        <f>VLOOKUP(L1029,Schnitt4!L:P,2,0)</f>
        <v>0</v>
      </c>
      <c r="W1029" s="166">
        <f>VLOOKUP(L1029,Schnitt5!L:P,2,0)</f>
        <v>0</v>
      </c>
      <c r="X1029" s="166">
        <f>VLOOKUP(L1029,Schnitt6!L:P,2,0)</f>
        <v>0</v>
      </c>
      <c r="AA1029" s="166">
        <f>VLOOKUP(L1029,Schnitt1!L:P,3,0)</f>
        <v>0</v>
      </c>
      <c r="AB1029" s="166">
        <f>VLOOKUP(L1029,Schnitt2!L:P,3,0)</f>
        <v>0</v>
      </c>
      <c r="AC1029" s="166">
        <f>VLOOKUP(L1029,Schnitt3!L:P,3,0)</f>
        <v>0</v>
      </c>
      <c r="AD1029" s="166">
        <f>VLOOKUP(L1029,Schnitt4!L:P,3,0)</f>
        <v>0</v>
      </c>
      <c r="AE1029" s="166">
        <f>VLOOKUP(L1029,Schnitt5!L:P,3,0)</f>
        <v>0</v>
      </c>
      <c r="AF1029" s="166">
        <f>VLOOKUP(L1029,Schnitt6!L:P,3,0)</f>
        <v>0</v>
      </c>
    </row>
    <row r="1030" spans="12:32" x14ac:dyDescent="0.25">
      <c r="L1030" s="264">
        <f>Member!A1030</f>
        <v>0</v>
      </c>
      <c r="M1030" s="166">
        <f t="shared" si="74"/>
        <v>0</v>
      </c>
      <c r="N1030" s="166">
        <f t="shared" si="75"/>
        <v>0</v>
      </c>
      <c r="O1030" s="166">
        <f t="shared" si="76"/>
        <v>0</v>
      </c>
      <c r="P1030" s="166">
        <f t="shared" si="77"/>
        <v>49</v>
      </c>
      <c r="S1030" s="166">
        <f>VLOOKUP(L1030,Schnitt1!L:P,2,0)</f>
        <v>0</v>
      </c>
      <c r="T1030" s="166">
        <f>VLOOKUP(L1030,Schnitt2!L:P,2,0)</f>
        <v>0</v>
      </c>
      <c r="U1030" s="166">
        <f>VLOOKUP(L1030,Schnitt3!L:P,2,0)</f>
        <v>0</v>
      </c>
      <c r="V1030" s="166">
        <f>VLOOKUP(L1030,Schnitt4!L:P,2,0)</f>
        <v>0</v>
      </c>
      <c r="W1030" s="166">
        <f>VLOOKUP(L1030,Schnitt5!L:P,2,0)</f>
        <v>0</v>
      </c>
      <c r="X1030" s="166">
        <f>VLOOKUP(L1030,Schnitt6!L:P,2,0)</f>
        <v>0</v>
      </c>
      <c r="AA1030" s="166">
        <f>VLOOKUP(L1030,Schnitt1!L:P,3,0)</f>
        <v>0</v>
      </c>
      <c r="AB1030" s="166">
        <f>VLOOKUP(L1030,Schnitt2!L:P,3,0)</f>
        <v>0</v>
      </c>
      <c r="AC1030" s="166">
        <f>VLOOKUP(L1030,Schnitt3!L:P,3,0)</f>
        <v>0</v>
      </c>
      <c r="AD1030" s="166">
        <f>VLOOKUP(L1030,Schnitt4!L:P,3,0)</f>
        <v>0</v>
      </c>
      <c r="AE1030" s="166">
        <f>VLOOKUP(L1030,Schnitt5!L:P,3,0)</f>
        <v>0</v>
      </c>
      <c r="AF1030" s="166">
        <f>VLOOKUP(L1030,Schnitt6!L:P,3,0)</f>
        <v>0</v>
      </c>
    </row>
    <row r="1031" spans="12:32" x14ac:dyDescent="0.25">
      <c r="L1031" s="264">
        <f>Member!A1031</f>
        <v>0</v>
      </c>
      <c r="M1031" s="166">
        <f t="shared" si="74"/>
        <v>0</v>
      </c>
      <c r="N1031" s="166">
        <f t="shared" si="75"/>
        <v>0</v>
      </c>
      <c r="O1031" s="166">
        <f t="shared" si="76"/>
        <v>0</v>
      </c>
      <c r="P1031" s="166">
        <f t="shared" si="77"/>
        <v>49</v>
      </c>
      <c r="S1031" s="166">
        <f>VLOOKUP(L1031,Schnitt1!L:P,2,0)</f>
        <v>0</v>
      </c>
      <c r="T1031" s="166">
        <f>VLOOKUP(L1031,Schnitt2!L:P,2,0)</f>
        <v>0</v>
      </c>
      <c r="U1031" s="166">
        <f>VLOOKUP(L1031,Schnitt3!L:P,2,0)</f>
        <v>0</v>
      </c>
      <c r="V1031" s="166">
        <f>VLOOKUP(L1031,Schnitt4!L:P,2,0)</f>
        <v>0</v>
      </c>
      <c r="W1031" s="166">
        <f>VLOOKUP(L1031,Schnitt5!L:P,2,0)</f>
        <v>0</v>
      </c>
      <c r="X1031" s="166">
        <f>VLOOKUP(L1031,Schnitt6!L:P,2,0)</f>
        <v>0</v>
      </c>
      <c r="AA1031" s="166">
        <f>VLOOKUP(L1031,Schnitt1!L:P,3,0)</f>
        <v>0</v>
      </c>
      <c r="AB1031" s="166">
        <f>VLOOKUP(L1031,Schnitt2!L:P,3,0)</f>
        <v>0</v>
      </c>
      <c r="AC1031" s="166">
        <f>VLOOKUP(L1031,Schnitt3!L:P,3,0)</f>
        <v>0</v>
      </c>
      <c r="AD1031" s="166">
        <f>VLOOKUP(L1031,Schnitt4!L:P,3,0)</f>
        <v>0</v>
      </c>
      <c r="AE1031" s="166">
        <f>VLOOKUP(L1031,Schnitt5!L:P,3,0)</f>
        <v>0</v>
      </c>
      <c r="AF1031" s="166">
        <f>VLOOKUP(L1031,Schnitt6!L:P,3,0)</f>
        <v>0</v>
      </c>
    </row>
    <row r="1032" spans="12:32" x14ac:dyDescent="0.25">
      <c r="L1032" s="264">
        <f>Member!A1032</f>
        <v>0</v>
      </c>
      <c r="M1032" s="166">
        <f t="shared" si="74"/>
        <v>0</v>
      </c>
      <c r="N1032" s="166">
        <f t="shared" si="75"/>
        <v>0</v>
      </c>
      <c r="O1032" s="166">
        <f t="shared" si="76"/>
        <v>0</v>
      </c>
      <c r="P1032" s="166">
        <f t="shared" si="77"/>
        <v>49</v>
      </c>
      <c r="S1032" s="166">
        <f>VLOOKUP(L1032,Schnitt1!L:P,2,0)</f>
        <v>0</v>
      </c>
      <c r="T1032" s="166">
        <f>VLOOKUP(L1032,Schnitt2!L:P,2,0)</f>
        <v>0</v>
      </c>
      <c r="U1032" s="166">
        <f>VLOOKUP(L1032,Schnitt3!L:P,2,0)</f>
        <v>0</v>
      </c>
      <c r="V1032" s="166">
        <f>VLOOKUP(L1032,Schnitt4!L:P,2,0)</f>
        <v>0</v>
      </c>
      <c r="W1032" s="166">
        <f>VLOOKUP(L1032,Schnitt5!L:P,2,0)</f>
        <v>0</v>
      </c>
      <c r="X1032" s="166">
        <f>VLOOKUP(L1032,Schnitt6!L:P,2,0)</f>
        <v>0</v>
      </c>
      <c r="AA1032" s="166">
        <f>VLOOKUP(L1032,Schnitt1!L:P,3,0)</f>
        <v>0</v>
      </c>
      <c r="AB1032" s="166">
        <f>VLOOKUP(L1032,Schnitt2!L:P,3,0)</f>
        <v>0</v>
      </c>
      <c r="AC1032" s="166">
        <f>VLOOKUP(L1032,Schnitt3!L:P,3,0)</f>
        <v>0</v>
      </c>
      <c r="AD1032" s="166">
        <f>VLOOKUP(L1032,Schnitt4!L:P,3,0)</f>
        <v>0</v>
      </c>
      <c r="AE1032" s="166">
        <f>VLOOKUP(L1032,Schnitt5!L:P,3,0)</f>
        <v>0</v>
      </c>
      <c r="AF1032" s="166">
        <f>VLOOKUP(L1032,Schnitt6!L:P,3,0)</f>
        <v>0</v>
      </c>
    </row>
    <row r="1033" spans="12:32" x14ac:dyDescent="0.25">
      <c r="L1033" s="264">
        <f>Member!A1033</f>
        <v>0</v>
      </c>
      <c r="M1033" s="166">
        <f t="shared" si="74"/>
        <v>0</v>
      </c>
      <c r="N1033" s="166">
        <f t="shared" si="75"/>
        <v>0</v>
      </c>
      <c r="O1033" s="166">
        <f t="shared" si="76"/>
        <v>0</v>
      </c>
      <c r="P1033" s="166">
        <f t="shared" si="77"/>
        <v>49</v>
      </c>
      <c r="S1033" s="166">
        <f>VLOOKUP(L1033,Schnitt1!L:P,2,0)</f>
        <v>0</v>
      </c>
      <c r="T1033" s="166">
        <f>VLOOKUP(L1033,Schnitt2!L:P,2,0)</f>
        <v>0</v>
      </c>
      <c r="U1033" s="166">
        <f>VLOOKUP(L1033,Schnitt3!L:P,2,0)</f>
        <v>0</v>
      </c>
      <c r="V1033" s="166">
        <f>VLOOKUP(L1033,Schnitt4!L:P,2,0)</f>
        <v>0</v>
      </c>
      <c r="W1033" s="166">
        <f>VLOOKUP(L1033,Schnitt5!L:P,2,0)</f>
        <v>0</v>
      </c>
      <c r="X1033" s="166">
        <f>VLOOKUP(L1033,Schnitt6!L:P,2,0)</f>
        <v>0</v>
      </c>
      <c r="AA1033" s="166">
        <f>VLOOKUP(L1033,Schnitt1!L:P,3,0)</f>
        <v>0</v>
      </c>
      <c r="AB1033" s="166">
        <f>VLOOKUP(L1033,Schnitt2!L:P,3,0)</f>
        <v>0</v>
      </c>
      <c r="AC1033" s="166">
        <f>VLOOKUP(L1033,Schnitt3!L:P,3,0)</f>
        <v>0</v>
      </c>
      <c r="AD1033" s="166">
        <f>VLOOKUP(L1033,Schnitt4!L:P,3,0)</f>
        <v>0</v>
      </c>
      <c r="AE1033" s="166">
        <f>VLOOKUP(L1033,Schnitt5!L:P,3,0)</f>
        <v>0</v>
      </c>
      <c r="AF1033" s="166">
        <f>VLOOKUP(L1033,Schnitt6!L:P,3,0)</f>
        <v>0</v>
      </c>
    </row>
    <row r="1034" spans="12:32" x14ac:dyDescent="0.25">
      <c r="L1034" s="264">
        <f>Member!A1034</f>
        <v>0</v>
      </c>
      <c r="M1034" s="166">
        <f t="shared" si="74"/>
        <v>0</v>
      </c>
      <c r="N1034" s="166">
        <f t="shared" si="75"/>
        <v>0</v>
      </c>
      <c r="O1034" s="166">
        <f t="shared" si="76"/>
        <v>0</v>
      </c>
      <c r="P1034" s="166">
        <f t="shared" si="77"/>
        <v>49</v>
      </c>
      <c r="S1034" s="166">
        <f>VLOOKUP(L1034,Schnitt1!L:P,2,0)</f>
        <v>0</v>
      </c>
      <c r="T1034" s="166">
        <f>VLOOKUP(L1034,Schnitt2!L:P,2,0)</f>
        <v>0</v>
      </c>
      <c r="U1034" s="166">
        <f>VLOOKUP(L1034,Schnitt3!L:P,2,0)</f>
        <v>0</v>
      </c>
      <c r="V1034" s="166">
        <f>VLOOKUP(L1034,Schnitt4!L:P,2,0)</f>
        <v>0</v>
      </c>
      <c r="W1034" s="166">
        <f>VLOOKUP(L1034,Schnitt5!L:P,2,0)</f>
        <v>0</v>
      </c>
      <c r="X1034" s="166">
        <f>VLOOKUP(L1034,Schnitt6!L:P,2,0)</f>
        <v>0</v>
      </c>
      <c r="AA1034" s="166">
        <f>VLOOKUP(L1034,Schnitt1!L:P,3,0)</f>
        <v>0</v>
      </c>
      <c r="AB1034" s="166">
        <f>VLOOKUP(L1034,Schnitt2!L:P,3,0)</f>
        <v>0</v>
      </c>
      <c r="AC1034" s="166">
        <f>VLOOKUP(L1034,Schnitt3!L:P,3,0)</f>
        <v>0</v>
      </c>
      <c r="AD1034" s="166">
        <f>VLOOKUP(L1034,Schnitt4!L:P,3,0)</f>
        <v>0</v>
      </c>
      <c r="AE1034" s="166">
        <f>VLOOKUP(L1034,Schnitt5!L:P,3,0)</f>
        <v>0</v>
      </c>
      <c r="AF1034" s="166">
        <f>VLOOKUP(L1034,Schnitt6!L:P,3,0)</f>
        <v>0</v>
      </c>
    </row>
    <row r="1035" spans="12:32" x14ac:dyDescent="0.25">
      <c r="L1035" s="264">
        <f>Member!A1035</f>
        <v>0</v>
      </c>
      <c r="M1035" s="166">
        <f t="shared" si="74"/>
        <v>0</v>
      </c>
      <c r="N1035" s="166">
        <f t="shared" si="75"/>
        <v>0</v>
      </c>
      <c r="O1035" s="166">
        <f t="shared" si="76"/>
        <v>0</v>
      </c>
      <c r="P1035" s="166">
        <f t="shared" si="77"/>
        <v>49</v>
      </c>
      <c r="S1035" s="166">
        <f>VLOOKUP(L1035,Schnitt1!L:P,2,0)</f>
        <v>0</v>
      </c>
      <c r="T1035" s="166">
        <f>VLOOKUP(L1035,Schnitt2!L:P,2,0)</f>
        <v>0</v>
      </c>
      <c r="U1035" s="166">
        <f>VLOOKUP(L1035,Schnitt3!L:P,2,0)</f>
        <v>0</v>
      </c>
      <c r="V1035" s="166">
        <f>VLOOKUP(L1035,Schnitt4!L:P,2,0)</f>
        <v>0</v>
      </c>
      <c r="W1035" s="166">
        <f>VLOOKUP(L1035,Schnitt5!L:P,2,0)</f>
        <v>0</v>
      </c>
      <c r="X1035" s="166">
        <f>VLOOKUP(L1035,Schnitt6!L:P,2,0)</f>
        <v>0</v>
      </c>
      <c r="AA1035" s="166">
        <f>VLOOKUP(L1035,Schnitt1!L:P,3,0)</f>
        <v>0</v>
      </c>
      <c r="AB1035" s="166">
        <f>VLOOKUP(L1035,Schnitt2!L:P,3,0)</f>
        <v>0</v>
      </c>
      <c r="AC1035" s="166">
        <f>VLOOKUP(L1035,Schnitt3!L:P,3,0)</f>
        <v>0</v>
      </c>
      <c r="AD1035" s="166">
        <f>VLOOKUP(L1035,Schnitt4!L:P,3,0)</f>
        <v>0</v>
      </c>
      <c r="AE1035" s="166">
        <f>VLOOKUP(L1035,Schnitt5!L:P,3,0)</f>
        <v>0</v>
      </c>
      <c r="AF1035" s="166">
        <f>VLOOKUP(L1035,Schnitt6!L:P,3,0)</f>
        <v>0</v>
      </c>
    </row>
    <row r="1036" spans="12:32" x14ac:dyDescent="0.25">
      <c r="L1036" s="264">
        <f>Member!A1036</f>
        <v>0</v>
      </c>
      <c r="M1036" s="166">
        <f t="shared" si="74"/>
        <v>0</v>
      </c>
      <c r="N1036" s="166">
        <f t="shared" si="75"/>
        <v>0</v>
      </c>
      <c r="O1036" s="166">
        <f t="shared" si="76"/>
        <v>0</v>
      </c>
      <c r="P1036" s="166">
        <f t="shared" si="77"/>
        <v>49</v>
      </c>
      <c r="S1036" s="166">
        <f>VLOOKUP(L1036,Schnitt1!L:P,2,0)</f>
        <v>0</v>
      </c>
      <c r="T1036" s="166">
        <f>VLOOKUP(L1036,Schnitt2!L:P,2,0)</f>
        <v>0</v>
      </c>
      <c r="U1036" s="166">
        <f>VLOOKUP(L1036,Schnitt3!L:P,2,0)</f>
        <v>0</v>
      </c>
      <c r="V1036" s="166">
        <f>VLOOKUP(L1036,Schnitt4!L:P,2,0)</f>
        <v>0</v>
      </c>
      <c r="W1036" s="166">
        <f>VLOOKUP(L1036,Schnitt5!L:P,2,0)</f>
        <v>0</v>
      </c>
      <c r="X1036" s="166">
        <f>VLOOKUP(L1036,Schnitt6!L:P,2,0)</f>
        <v>0</v>
      </c>
      <c r="AA1036" s="166">
        <f>VLOOKUP(L1036,Schnitt1!L:P,3,0)</f>
        <v>0</v>
      </c>
      <c r="AB1036" s="166">
        <f>VLOOKUP(L1036,Schnitt2!L:P,3,0)</f>
        <v>0</v>
      </c>
      <c r="AC1036" s="166">
        <f>VLOOKUP(L1036,Schnitt3!L:P,3,0)</f>
        <v>0</v>
      </c>
      <c r="AD1036" s="166">
        <f>VLOOKUP(L1036,Schnitt4!L:P,3,0)</f>
        <v>0</v>
      </c>
      <c r="AE1036" s="166">
        <f>VLOOKUP(L1036,Schnitt5!L:P,3,0)</f>
        <v>0</v>
      </c>
      <c r="AF1036" s="166">
        <f>VLOOKUP(L1036,Schnitt6!L:P,3,0)</f>
        <v>0</v>
      </c>
    </row>
    <row r="1037" spans="12:32" x14ac:dyDescent="0.25">
      <c r="L1037" s="264">
        <f>Member!A1037</f>
        <v>0</v>
      </c>
      <c r="M1037" s="166">
        <f t="shared" si="74"/>
        <v>0</v>
      </c>
      <c r="N1037" s="166">
        <f t="shared" si="75"/>
        <v>0</v>
      </c>
      <c r="O1037" s="166">
        <f t="shared" si="76"/>
        <v>0</v>
      </c>
      <c r="P1037" s="166">
        <f t="shared" si="77"/>
        <v>49</v>
      </c>
      <c r="S1037" s="166">
        <f>VLOOKUP(L1037,Schnitt1!L:P,2,0)</f>
        <v>0</v>
      </c>
      <c r="T1037" s="166">
        <f>VLOOKUP(L1037,Schnitt2!L:P,2,0)</f>
        <v>0</v>
      </c>
      <c r="U1037" s="166">
        <f>VLOOKUP(L1037,Schnitt3!L:P,2,0)</f>
        <v>0</v>
      </c>
      <c r="V1037" s="166">
        <f>VLOOKUP(L1037,Schnitt4!L:P,2,0)</f>
        <v>0</v>
      </c>
      <c r="W1037" s="166">
        <f>VLOOKUP(L1037,Schnitt5!L:P,2,0)</f>
        <v>0</v>
      </c>
      <c r="X1037" s="166">
        <f>VLOOKUP(L1037,Schnitt6!L:P,2,0)</f>
        <v>0</v>
      </c>
      <c r="AA1037" s="166">
        <f>VLOOKUP(L1037,Schnitt1!L:P,3,0)</f>
        <v>0</v>
      </c>
      <c r="AB1037" s="166">
        <f>VLOOKUP(L1037,Schnitt2!L:P,3,0)</f>
        <v>0</v>
      </c>
      <c r="AC1037" s="166">
        <f>VLOOKUP(L1037,Schnitt3!L:P,3,0)</f>
        <v>0</v>
      </c>
      <c r="AD1037" s="166">
        <f>VLOOKUP(L1037,Schnitt4!L:P,3,0)</f>
        <v>0</v>
      </c>
      <c r="AE1037" s="166">
        <f>VLOOKUP(L1037,Schnitt5!L:P,3,0)</f>
        <v>0</v>
      </c>
      <c r="AF1037" s="166">
        <f>VLOOKUP(L1037,Schnitt6!L:P,3,0)</f>
        <v>0</v>
      </c>
    </row>
    <row r="1038" spans="12:32" x14ac:dyDescent="0.25">
      <c r="L1038" s="264">
        <f>Member!A1038</f>
        <v>0</v>
      </c>
      <c r="M1038" s="166">
        <f t="shared" si="74"/>
        <v>0</v>
      </c>
      <c r="N1038" s="166">
        <f t="shared" si="75"/>
        <v>0</v>
      </c>
      <c r="O1038" s="166">
        <f t="shared" si="76"/>
        <v>0</v>
      </c>
      <c r="P1038" s="166">
        <f t="shared" si="77"/>
        <v>49</v>
      </c>
      <c r="S1038" s="166">
        <f>VLOOKUP(L1038,Schnitt1!L:P,2,0)</f>
        <v>0</v>
      </c>
      <c r="T1038" s="166">
        <f>VLOOKUP(L1038,Schnitt2!L:P,2,0)</f>
        <v>0</v>
      </c>
      <c r="U1038" s="166">
        <f>VLOOKUP(L1038,Schnitt3!L:P,2,0)</f>
        <v>0</v>
      </c>
      <c r="V1038" s="166">
        <f>VLOOKUP(L1038,Schnitt4!L:P,2,0)</f>
        <v>0</v>
      </c>
      <c r="W1038" s="166">
        <f>VLOOKUP(L1038,Schnitt5!L:P,2,0)</f>
        <v>0</v>
      </c>
      <c r="X1038" s="166">
        <f>VLOOKUP(L1038,Schnitt6!L:P,2,0)</f>
        <v>0</v>
      </c>
      <c r="AA1038" s="166">
        <f>VLOOKUP(L1038,Schnitt1!L:P,3,0)</f>
        <v>0</v>
      </c>
      <c r="AB1038" s="166">
        <f>VLOOKUP(L1038,Schnitt2!L:P,3,0)</f>
        <v>0</v>
      </c>
      <c r="AC1038" s="166">
        <f>VLOOKUP(L1038,Schnitt3!L:P,3,0)</f>
        <v>0</v>
      </c>
      <c r="AD1038" s="166">
        <f>VLOOKUP(L1038,Schnitt4!L:P,3,0)</f>
        <v>0</v>
      </c>
      <c r="AE1038" s="166">
        <f>VLOOKUP(L1038,Schnitt5!L:P,3,0)</f>
        <v>0</v>
      </c>
      <c r="AF1038" s="166">
        <f>VLOOKUP(L1038,Schnitt6!L:P,3,0)</f>
        <v>0</v>
      </c>
    </row>
    <row r="1039" spans="12:32" x14ac:dyDescent="0.25">
      <c r="L1039" s="264">
        <f>Member!A1039</f>
        <v>0</v>
      </c>
      <c r="M1039" s="166">
        <f t="shared" si="74"/>
        <v>0</v>
      </c>
      <c r="N1039" s="166">
        <f t="shared" si="75"/>
        <v>0</v>
      </c>
      <c r="O1039" s="166">
        <f t="shared" si="76"/>
        <v>0</v>
      </c>
      <c r="P1039" s="166">
        <f t="shared" si="77"/>
        <v>49</v>
      </c>
      <c r="S1039" s="166">
        <f>VLOOKUP(L1039,Schnitt1!L:P,2,0)</f>
        <v>0</v>
      </c>
      <c r="T1039" s="166">
        <f>VLOOKUP(L1039,Schnitt2!L:P,2,0)</f>
        <v>0</v>
      </c>
      <c r="U1039" s="166">
        <f>VLOOKUP(L1039,Schnitt3!L:P,2,0)</f>
        <v>0</v>
      </c>
      <c r="V1039" s="166">
        <f>VLOOKUP(L1039,Schnitt4!L:P,2,0)</f>
        <v>0</v>
      </c>
      <c r="W1039" s="166">
        <f>VLOOKUP(L1039,Schnitt5!L:P,2,0)</f>
        <v>0</v>
      </c>
      <c r="X1039" s="166">
        <f>VLOOKUP(L1039,Schnitt6!L:P,2,0)</f>
        <v>0</v>
      </c>
      <c r="AA1039" s="166">
        <f>VLOOKUP(L1039,Schnitt1!L:P,3,0)</f>
        <v>0</v>
      </c>
      <c r="AB1039" s="166">
        <f>VLOOKUP(L1039,Schnitt2!L:P,3,0)</f>
        <v>0</v>
      </c>
      <c r="AC1039" s="166">
        <f>VLOOKUP(L1039,Schnitt3!L:P,3,0)</f>
        <v>0</v>
      </c>
      <c r="AD1039" s="166">
        <f>VLOOKUP(L1039,Schnitt4!L:P,3,0)</f>
        <v>0</v>
      </c>
      <c r="AE1039" s="166">
        <f>VLOOKUP(L1039,Schnitt5!L:P,3,0)</f>
        <v>0</v>
      </c>
      <c r="AF1039" s="166">
        <f>VLOOKUP(L1039,Schnitt6!L:P,3,0)</f>
        <v>0</v>
      </c>
    </row>
    <row r="1040" spans="12:32" x14ac:dyDescent="0.25">
      <c r="L1040" s="264">
        <f>Member!A1040</f>
        <v>0</v>
      </c>
      <c r="M1040" s="166">
        <f t="shared" si="74"/>
        <v>0</v>
      </c>
      <c r="N1040" s="166">
        <f t="shared" si="75"/>
        <v>0</v>
      </c>
      <c r="O1040" s="166">
        <f t="shared" si="76"/>
        <v>0</v>
      </c>
      <c r="P1040" s="166">
        <f t="shared" si="77"/>
        <v>49</v>
      </c>
      <c r="S1040" s="166">
        <f>VLOOKUP(L1040,Schnitt1!L:P,2,0)</f>
        <v>0</v>
      </c>
      <c r="T1040" s="166">
        <f>VLOOKUP(L1040,Schnitt2!L:P,2,0)</f>
        <v>0</v>
      </c>
      <c r="U1040" s="166">
        <f>VLOOKUP(L1040,Schnitt3!L:P,2,0)</f>
        <v>0</v>
      </c>
      <c r="V1040" s="166">
        <f>VLOOKUP(L1040,Schnitt4!L:P,2,0)</f>
        <v>0</v>
      </c>
      <c r="W1040" s="166">
        <f>VLOOKUP(L1040,Schnitt5!L:P,2,0)</f>
        <v>0</v>
      </c>
      <c r="X1040" s="166">
        <f>VLOOKUP(L1040,Schnitt6!L:P,2,0)</f>
        <v>0</v>
      </c>
      <c r="AA1040" s="166">
        <f>VLOOKUP(L1040,Schnitt1!L:P,3,0)</f>
        <v>0</v>
      </c>
      <c r="AB1040" s="166">
        <f>VLOOKUP(L1040,Schnitt2!L:P,3,0)</f>
        <v>0</v>
      </c>
      <c r="AC1040" s="166">
        <f>VLOOKUP(L1040,Schnitt3!L:P,3,0)</f>
        <v>0</v>
      </c>
      <c r="AD1040" s="166">
        <f>VLOOKUP(L1040,Schnitt4!L:P,3,0)</f>
        <v>0</v>
      </c>
      <c r="AE1040" s="166">
        <f>VLOOKUP(L1040,Schnitt5!L:P,3,0)</f>
        <v>0</v>
      </c>
      <c r="AF1040" s="166">
        <f>VLOOKUP(L1040,Schnitt6!L:P,3,0)</f>
        <v>0</v>
      </c>
    </row>
    <row r="1041" spans="12:32" x14ac:dyDescent="0.25">
      <c r="L1041" s="264">
        <f>Member!A1041</f>
        <v>0</v>
      </c>
      <c r="M1041" s="166">
        <f t="shared" si="74"/>
        <v>0</v>
      </c>
      <c r="N1041" s="166">
        <f t="shared" si="75"/>
        <v>0</v>
      </c>
      <c r="O1041" s="166">
        <f t="shared" si="76"/>
        <v>0</v>
      </c>
      <c r="P1041" s="166">
        <f t="shared" si="77"/>
        <v>49</v>
      </c>
      <c r="S1041" s="166">
        <f>VLOOKUP(L1041,Schnitt1!L:P,2,0)</f>
        <v>0</v>
      </c>
      <c r="T1041" s="166">
        <f>VLOOKUP(L1041,Schnitt2!L:P,2,0)</f>
        <v>0</v>
      </c>
      <c r="U1041" s="166">
        <f>VLOOKUP(L1041,Schnitt3!L:P,2,0)</f>
        <v>0</v>
      </c>
      <c r="V1041" s="166">
        <f>VLOOKUP(L1041,Schnitt4!L:P,2,0)</f>
        <v>0</v>
      </c>
      <c r="W1041" s="166">
        <f>VLOOKUP(L1041,Schnitt5!L:P,2,0)</f>
        <v>0</v>
      </c>
      <c r="X1041" s="166">
        <f>VLOOKUP(L1041,Schnitt6!L:P,2,0)</f>
        <v>0</v>
      </c>
      <c r="AA1041" s="166">
        <f>VLOOKUP(L1041,Schnitt1!L:P,3,0)</f>
        <v>0</v>
      </c>
      <c r="AB1041" s="166">
        <f>VLOOKUP(L1041,Schnitt2!L:P,3,0)</f>
        <v>0</v>
      </c>
      <c r="AC1041" s="166">
        <f>VLOOKUP(L1041,Schnitt3!L:P,3,0)</f>
        <v>0</v>
      </c>
      <c r="AD1041" s="166">
        <f>VLOOKUP(L1041,Schnitt4!L:P,3,0)</f>
        <v>0</v>
      </c>
      <c r="AE1041" s="166">
        <f>VLOOKUP(L1041,Schnitt5!L:P,3,0)</f>
        <v>0</v>
      </c>
      <c r="AF1041" s="166">
        <f>VLOOKUP(L1041,Schnitt6!L:P,3,0)</f>
        <v>0</v>
      </c>
    </row>
    <row r="1042" spans="12:32" x14ac:dyDescent="0.25">
      <c r="L1042" s="264">
        <f>Member!A1042</f>
        <v>0</v>
      </c>
      <c r="M1042" s="166">
        <f t="shared" si="74"/>
        <v>0</v>
      </c>
      <c r="N1042" s="166">
        <f t="shared" si="75"/>
        <v>0</v>
      </c>
      <c r="O1042" s="166">
        <f t="shared" si="76"/>
        <v>0</v>
      </c>
      <c r="P1042" s="166">
        <f t="shared" si="77"/>
        <v>49</v>
      </c>
      <c r="S1042" s="166">
        <f>VLOOKUP(L1042,Schnitt1!L:P,2,0)</f>
        <v>0</v>
      </c>
      <c r="T1042" s="166">
        <f>VLOOKUP(L1042,Schnitt2!L:P,2,0)</f>
        <v>0</v>
      </c>
      <c r="U1042" s="166">
        <f>VLOOKUP(L1042,Schnitt3!L:P,2,0)</f>
        <v>0</v>
      </c>
      <c r="V1042" s="166">
        <f>VLOOKUP(L1042,Schnitt4!L:P,2,0)</f>
        <v>0</v>
      </c>
      <c r="W1042" s="166">
        <f>VLOOKUP(L1042,Schnitt5!L:P,2,0)</f>
        <v>0</v>
      </c>
      <c r="X1042" s="166">
        <f>VLOOKUP(L1042,Schnitt6!L:P,2,0)</f>
        <v>0</v>
      </c>
      <c r="AA1042" s="166">
        <f>VLOOKUP(L1042,Schnitt1!L:P,3,0)</f>
        <v>0</v>
      </c>
      <c r="AB1042" s="166">
        <f>VLOOKUP(L1042,Schnitt2!L:P,3,0)</f>
        <v>0</v>
      </c>
      <c r="AC1042" s="166">
        <f>VLOOKUP(L1042,Schnitt3!L:P,3,0)</f>
        <v>0</v>
      </c>
      <c r="AD1042" s="166">
        <f>VLOOKUP(L1042,Schnitt4!L:P,3,0)</f>
        <v>0</v>
      </c>
      <c r="AE1042" s="166">
        <f>VLOOKUP(L1042,Schnitt5!L:P,3,0)</f>
        <v>0</v>
      </c>
      <c r="AF1042" s="166">
        <f>VLOOKUP(L1042,Schnitt6!L:P,3,0)</f>
        <v>0</v>
      </c>
    </row>
    <row r="1043" spans="12:32" x14ac:dyDescent="0.25">
      <c r="L1043" s="264">
        <f>Member!A1043</f>
        <v>0</v>
      </c>
      <c r="M1043" s="166">
        <f t="shared" si="74"/>
        <v>0</v>
      </c>
      <c r="N1043" s="166">
        <f t="shared" si="75"/>
        <v>0</v>
      </c>
      <c r="O1043" s="166">
        <f t="shared" si="76"/>
        <v>0</v>
      </c>
      <c r="P1043" s="166">
        <f t="shared" si="77"/>
        <v>49</v>
      </c>
      <c r="S1043" s="166">
        <f>VLOOKUP(L1043,Schnitt1!L:P,2,0)</f>
        <v>0</v>
      </c>
      <c r="T1043" s="166">
        <f>VLOOKUP(L1043,Schnitt2!L:P,2,0)</f>
        <v>0</v>
      </c>
      <c r="U1043" s="166">
        <f>VLOOKUP(L1043,Schnitt3!L:P,2,0)</f>
        <v>0</v>
      </c>
      <c r="V1043" s="166">
        <f>VLOOKUP(L1043,Schnitt4!L:P,2,0)</f>
        <v>0</v>
      </c>
      <c r="W1043" s="166">
        <f>VLOOKUP(L1043,Schnitt5!L:P,2,0)</f>
        <v>0</v>
      </c>
      <c r="X1043" s="166">
        <f>VLOOKUP(L1043,Schnitt6!L:P,2,0)</f>
        <v>0</v>
      </c>
      <c r="AA1043" s="166">
        <f>VLOOKUP(L1043,Schnitt1!L:P,3,0)</f>
        <v>0</v>
      </c>
      <c r="AB1043" s="166">
        <f>VLOOKUP(L1043,Schnitt2!L:P,3,0)</f>
        <v>0</v>
      </c>
      <c r="AC1043" s="166">
        <f>VLOOKUP(L1043,Schnitt3!L:P,3,0)</f>
        <v>0</v>
      </c>
      <c r="AD1043" s="166">
        <f>VLOOKUP(L1043,Schnitt4!L:P,3,0)</f>
        <v>0</v>
      </c>
      <c r="AE1043" s="166">
        <f>VLOOKUP(L1043,Schnitt5!L:P,3,0)</f>
        <v>0</v>
      </c>
      <c r="AF1043" s="166">
        <f>VLOOKUP(L1043,Schnitt6!L:P,3,0)</f>
        <v>0</v>
      </c>
    </row>
    <row r="1044" spans="12:32" x14ac:dyDescent="0.25">
      <c r="L1044" s="264">
        <f>Member!A1044</f>
        <v>0</v>
      </c>
      <c r="M1044" s="166">
        <f t="shared" si="74"/>
        <v>0</v>
      </c>
      <c r="N1044" s="166">
        <f t="shared" si="75"/>
        <v>0</v>
      </c>
      <c r="O1044" s="166">
        <f t="shared" si="76"/>
        <v>0</v>
      </c>
      <c r="P1044" s="166">
        <f t="shared" si="77"/>
        <v>49</v>
      </c>
      <c r="S1044" s="166">
        <f>VLOOKUP(L1044,Schnitt1!L:P,2,0)</f>
        <v>0</v>
      </c>
      <c r="T1044" s="166">
        <f>VLOOKUP(L1044,Schnitt2!L:P,2,0)</f>
        <v>0</v>
      </c>
      <c r="U1044" s="166">
        <f>VLOOKUP(L1044,Schnitt3!L:P,2,0)</f>
        <v>0</v>
      </c>
      <c r="V1044" s="166">
        <f>VLOOKUP(L1044,Schnitt4!L:P,2,0)</f>
        <v>0</v>
      </c>
      <c r="W1044" s="166">
        <f>VLOOKUP(L1044,Schnitt5!L:P,2,0)</f>
        <v>0</v>
      </c>
      <c r="X1044" s="166">
        <f>VLOOKUP(L1044,Schnitt6!L:P,2,0)</f>
        <v>0</v>
      </c>
      <c r="AA1044" s="166">
        <f>VLOOKUP(L1044,Schnitt1!L:P,3,0)</f>
        <v>0</v>
      </c>
      <c r="AB1044" s="166">
        <f>VLOOKUP(L1044,Schnitt2!L:P,3,0)</f>
        <v>0</v>
      </c>
      <c r="AC1044" s="166">
        <f>VLOOKUP(L1044,Schnitt3!L:P,3,0)</f>
        <v>0</v>
      </c>
      <c r="AD1044" s="166">
        <f>VLOOKUP(L1044,Schnitt4!L:P,3,0)</f>
        <v>0</v>
      </c>
      <c r="AE1044" s="166">
        <f>VLOOKUP(L1044,Schnitt5!L:P,3,0)</f>
        <v>0</v>
      </c>
      <c r="AF1044" s="166">
        <f>VLOOKUP(L1044,Schnitt6!L:P,3,0)</f>
        <v>0</v>
      </c>
    </row>
    <row r="1045" spans="12:32" x14ac:dyDescent="0.25">
      <c r="L1045" s="264">
        <f>Member!A1045</f>
        <v>0</v>
      </c>
      <c r="M1045" s="166">
        <f t="shared" si="74"/>
        <v>0</v>
      </c>
      <c r="N1045" s="166">
        <f t="shared" si="75"/>
        <v>0</v>
      </c>
      <c r="O1045" s="166">
        <f t="shared" si="76"/>
        <v>0</v>
      </c>
      <c r="P1045" s="166">
        <f t="shared" si="77"/>
        <v>49</v>
      </c>
      <c r="S1045" s="166">
        <f>VLOOKUP(L1045,Schnitt1!L:P,2,0)</f>
        <v>0</v>
      </c>
      <c r="T1045" s="166">
        <f>VLOOKUP(L1045,Schnitt2!L:P,2,0)</f>
        <v>0</v>
      </c>
      <c r="U1045" s="166">
        <f>VLOOKUP(L1045,Schnitt3!L:P,2,0)</f>
        <v>0</v>
      </c>
      <c r="V1045" s="166">
        <f>VLOOKUP(L1045,Schnitt4!L:P,2,0)</f>
        <v>0</v>
      </c>
      <c r="W1045" s="166">
        <f>VLOOKUP(L1045,Schnitt5!L:P,2,0)</f>
        <v>0</v>
      </c>
      <c r="X1045" s="166">
        <f>VLOOKUP(L1045,Schnitt6!L:P,2,0)</f>
        <v>0</v>
      </c>
      <c r="AA1045" s="166">
        <f>VLOOKUP(L1045,Schnitt1!L:P,3,0)</f>
        <v>0</v>
      </c>
      <c r="AB1045" s="166">
        <f>VLOOKUP(L1045,Schnitt2!L:P,3,0)</f>
        <v>0</v>
      </c>
      <c r="AC1045" s="166">
        <f>VLOOKUP(L1045,Schnitt3!L:P,3,0)</f>
        <v>0</v>
      </c>
      <c r="AD1045" s="166">
        <f>VLOOKUP(L1045,Schnitt4!L:P,3,0)</f>
        <v>0</v>
      </c>
      <c r="AE1045" s="166">
        <f>VLOOKUP(L1045,Schnitt5!L:P,3,0)</f>
        <v>0</v>
      </c>
      <c r="AF1045" s="166">
        <f>VLOOKUP(L1045,Schnitt6!L:P,3,0)</f>
        <v>0</v>
      </c>
    </row>
    <row r="1046" spans="12:32" x14ac:dyDescent="0.25">
      <c r="L1046" s="264">
        <f>Member!A1046</f>
        <v>0</v>
      </c>
      <c r="M1046" s="166">
        <f t="shared" si="74"/>
        <v>0</v>
      </c>
      <c r="N1046" s="166">
        <f t="shared" si="75"/>
        <v>0</v>
      </c>
      <c r="O1046" s="166">
        <f t="shared" si="76"/>
        <v>0</v>
      </c>
      <c r="P1046" s="166">
        <f t="shared" si="77"/>
        <v>49</v>
      </c>
      <c r="S1046" s="166">
        <f>VLOOKUP(L1046,Schnitt1!L:P,2,0)</f>
        <v>0</v>
      </c>
      <c r="T1046" s="166">
        <f>VLOOKUP(L1046,Schnitt2!L:P,2,0)</f>
        <v>0</v>
      </c>
      <c r="U1046" s="166">
        <f>VLOOKUP(L1046,Schnitt3!L:P,2,0)</f>
        <v>0</v>
      </c>
      <c r="V1046" s="166">
        <f>VLOOKUP(L1046,Schnitt4!L:P,2,0)</f>
        <v>0</v>
      </c>
      <c r="W1046" s="166">
        <f>VLOOKUP(L1046,Schnitt5!L:P,2,0)</f>
        <v>0</v>
      </c>
      <c r="X1046" s="166">
        <f>VLOOKUP(L1046,Schnitt6!L:P,2,0)</f>
        <v>0</v>
      </c>
      <c r="AA1046" s="166">
        <f>VLOOKUP(L1046,Schnitt1!L:P,3,0)</f>
        <v>0</v>
      </c>
      <c r="AB1046" s="166">
        <f>VLOOKUP(L1046,Schnitt2!L:P,3,0)</f>
        <v>0</v>
      </c>
      <c r="AC1046" s="166">
        <f>VLOOKUP(L1046,Schnitt3!L:P,3,0)</f>
        <v>0</v>
      </c>
      <c r="AD1046" s="166">
        <f>VLOOKUP(L1046,Schnitt4!L:P,3,0)</f>
        <v>0</v>
      </c>
      <c r="AE1046" s="166">
        <f>VLOOKUP(L1046,Schnitt5!L:P,3,0)</f>
        <v>0</v>
      </c>
      <c r="AF1046" s="166">
        <f>VLOOKUP(L1046,Schnitt6!L:P,3,0)</f>
        <v>0</v>
      </c>
    </row>
    <row r="1047" spans="12:32" x14ac:dyDescent="0.25">
      <c r="L1047" s="264">
        <f>Member!A1047</f>
        <v>0</v>
      </c>
      <c r="M1047" s="166">
        <f t="shared" si="74"/>
        <v>0</v>
      </c>
      <c r="N1047" s="166">
        <f t="shared" si="75"/>
        <v>0</v>
      </c>
      <c r="O1047" s="166">
        <f t="shared" si="76"/>
        <v>0</v>
      </c>
      <c r="P1047" s="166">
        <f t="shared" si="77"/>
        <v>49</v>
      </c>
      <c r="S1047" s="166">
        <f>VLOOKUP(L1047,Schnitt1!L:P,2,0)</f>
        <v>0</v>
      </c>
      <c r="T1047" s="166">
        <f>VLOOKUP(L1047,Schnitt2!L:P,2,0)</f>
        <v>0</v>
      </c>
      <c r="U1047" s="166">
        <f>VLOOKUP(L1047,Schnitt3!L:P,2,0)</f>
        <v>0</v>
      </c>
      <c r="V1047" s="166">
        <f>VLOOKUP(L1047,Schnitt4!L:P,2,0)</f>
        <v>0</v>
      </c>
      <c r="W1047" s="166">
        <f>VLOOKUP(L1047,Schnitt5!L:P,2,0)</f>
        <v>0</v>
      </c>
      <c r="X1047" s="166">
        <f>VLOOKUP(L1047,Schnitt6!L:P,2,0)</f>
        <v>0</v>
      </c>
      <c r="AA1047" s="166">
        <f>VLOOKUP(L1047,Schnitt1!L:P,3,0)</f>
        <v>0</v>
      </c>
      <c r="AB1047" s="166">
        <f>VLOOKUP(L1047,Schnitt2!L:P,3,0)</f>
        <v>0</v>
      </c>
      <c r="AC1047" s="166">
        <f>VLOOKUP(L1047,Schnitt3!L:P,3,0)</f>
        <v>0</v>
      </c>
      <c r="AD1047" s="166">
        <f>VLOOKUP(L1047,Schnitt4!L:P,3,0)</f>
        <v>0</v>
      </c>
      <c r="AE1047" s="166">
        <f>VLOOKUP(L1047,Schnitt5!L:P,3,0)</f>
        <v>0</v>
      </c>
      <c r="AF1047" s="166">
        <f>VLOOKUP(L1047,Schnitt6!L:P,3,0)</f>
        <v>0</v>
      </c>
    </row>
    <row r="1048" spans="12:32" x14ac:dyDescent="0.25">
      <c r="L1048" s="264">
        <f>Member!A1048</f>
        <v>0</v>
      </c>
      <c r="M1048" s="166">
        <f t="shared" si="74"/>
        <v>0</v>
      </c>
      <c r="N1048" s="166">
        <f t="shared" si="75"/>
        <v>0</v>
      </c>
      <c r="O1048" s="166">
        <f t="shared" si="76"/>
        <v>0</v>
      </c>
      <c r="P1048" s="166">
        <f t="shared" si="77"/>
        <v>49</v>
      </c>
      <c r="S1048" s="166">
        <f>VLOOKUP(L1048,Schnitt1!L:P,2,0)</f>
        <v>0</v>
      </c>
      <c r="T1048" s="166">
        <f>VLOOKUP(L1048,Schnitt2!L:P,2,0)</f>
        <v>0</v>
      </c>
      <c r="U1048" s="166">
        <f>VLOOKUP(L1048,Schnitt3!L:P,2,0)</f>
        <v>0</v>
      </c>
      <c r="V1048" s="166">
        <f>VLOOKUP(L1048,Schnitt4!L:P,2,0)</f>
        <v>0</v>
      </c>
      <c r="W1048" s="166">
        <f>VLOOKUP(L1048,Schnitt5!L:P,2,0)</f>
        <v>0</v>
      </c>
      <c r="X1048" s="166">
        <f>VLOOKUP(L1048,Schnitt6!L:P,2,0)</f>
        <v>0</v>
      </c>
      <c r="AA1048" s="166">
        <f>VLOOKUP(L1048,Schnitt1!L:P,3,0)</f>
        <v>0</v>
      </c>
      <c r="AB1048" s="166">
        <f>VLOOKUP(L1048,Schnitt2!L:P,3,0)</f>
        <v>0</v>
      </c>
      <c r="AC1048" s="166">
        <f>VLOOKUP(L1048,Schnitt3!L:P,3,0)</f>
        <v>0</v>
      </c>
      <c r="AD1048" s="166">
        <f>VLOOKUP(L1048,Schnitt4!L:P,3,0)</f>
        <v>0</v>
      </c>
      <c r="AE1048" s="166">
        <f>VLOOKUP(L1048,Schnitt5!L:P,3,0)</f>
        <v>0</v>
      </c>
      <c r="AF1048" s="166">
        <f>VLOOKUP(L1048,Schnitt6!L:P,3,0)</f>
        <v>0</v>
      </c>
    </row>
    <row r="1049" spans="12:32" x14ac:dyDescent="0.25">
      <c r="L1049" s="264">
        <f>Member!A1049</f>
        <v>0</v>
      </c>
      <c r="M1049" s="166">
        <f t="shared" si="74"/>
        <v>0</v>
      </c>
      <c r="N1049" s="166">
        <f t="shared" si="75"/>
        <v>0</v>
      </c>
      <c r="O1049" s="166">
        <f t="shared" si="76"/>
        <v>0</v>
      </c>
      <c r="P1049" s="166">
        <f t="shared" si="77"/>
        <v>49</v>
      </c>
      <c r="S1049" s="166">
        <f>VLOOKUP(L1049,Schnitt1!L:P,2,0)</f>
        <v>0</v>
      </c>
      <c r="T1049" s="166">
        <f>VLOOKUP(L1049,Schnitt2!L:P,2,0)</f>
        <v>0</v>
      </c>
      <c r="U1049" s="166">
        <f>VLOOKUP(L1049,Schnitt3!L:P,2,0)</f>
        <v>0</v>
      </c>
      <c r="V1049" s="166">
        <f>VLOOKUP(L1049,Schnitt4!L:P,2,0)</f>
        <v>0</v>
      </c>
      <c r="W1049" s="166">
        <f>VLOOKUP(L1049,Schnitt5!L:P,2,0)</f>
        <v>0</v>
      </c>
      <c r="X1049" s="166">
        <f>VLOOKUP(L1049,Schnitt6!L:P,2,0)</f>
        <v>0</v>
      </c>
      <c r="AA1049" s="166">
        <f>VLOOKUP(L1049,Schnitt1!L:P,3,0)</f>
        <v>0</v>
      </c>
      <c r="AB1049" s="166">
        <f>VLOOKUP(L1049,Schnitt2!L:P,3,0)</f>
        <v>0</v>
      </c>
      <c r="AC1049" s="166">
        <f>VLOOKUP(L1049,Schnitt3!L:P,3,0)</f>
        <v>0</v>
      </c>
      <c r="AD1049" s="166">
        <f>VLOOKUP(L1049,Schnitt4!L:P,3,0)</f>
        <v>0</v>
      </c>
      <c r="AE1049" s="166">
        <f>VLOOKUP(L1049,Schnitt5!L:P,3,0)</f>
        <v>0</v>
      </c>
      <c r="AF1049" s="166">
        <f>VLOOKUP(L1049,Schnitt6!L:P,3,0)</f>
        <v>0</v>
      </c>
    </row>
    <row r="1050" spans="12:32" x14ac:dyDescent="0.25">
      <c r="L1050" s="264">
        <f>Member!A1050</f>
        <v>0</v>
      </c>
      <c r="M1050" s="166">
        <f t="shared" si="74"/>
        <v>0</v>
      </c>
      <c r="N1050" s="166">
        <f t="shared" si="75"/>
        <v>0</v>
      </c>
      <c r="O1050" s="166">
        <f t="shared" si="76"/>
        <v>0</v>
      </c>
      <c r="P1050" s="166">
        <f t="shared" si="77"/>
        <v>49</v>
      </c>
      <c r="S1050" s="166">
        <f>VLOOKUP(L1050,Schnitt1!L:P,2,0)</f>
        <v>0</v>
      </c>
      <c r="T1050" s="166">
        <f>VLOOKUP(L1050,Schnitt2!L:P,2,0)</f>
        <v>0</v>
      </c>
      <c r="U1050" s="166">
        <f>VLOOKUP(L1050,Schnitt3!L:P,2,0)</f>
        <v>0</v>
      </c>
      <c r="V1050" s="166">
        <f>VLOOKUP(L1050,Schnitt4!L:P,2,0)</f>
        <v>0</v>
      </c>
      <c r="W1050" s="166">
        <f>VLOOKUP(L1050,Schnitt5!L:P,2,0)</f>
        <v>0</v>
      </c>
      <c r="X1050" s="166">
        <f>VLOOKUP(L1050,Schnitt6!L:P,2,0)</f>
        <v>0</v>
      </c>
      <c r="AA1050" s="166">
        <f>VLOOKUP(L1050,Schnitt1!L:P,3,0)</f>
        <v>0</v>
      </c>
      <c r="AB1050" s="166">
        <f>VLOOKUP(L1050,Schnitt2!L:P,3,0)</f>
        <v>0</v>
      </c>
      <c r="AC1050" s="166">
        <f>VLOOKUP(L1050,Schnitt3!L:P,3,0)</f>
        <v>0</v>
      </c>
      <c r="AD1050" s="166">
        <f>VLOOKUP(L1050,Schnitt4!L:P,3,0)</f>
        <v>0</v>
      </c>
      <c r="AE1050" s="166">
        <f>VLOOKUP(L1050,Schnitt5!L:P,3,0)</f>
        <v>0</v>
      </c>
      <c r="AF1050" s="166">
        <f>VLOOKUP(L1050,Schnitt6!L:P,3,0)</f>
        <v>0</v>
      </c>
    </row>
    <row r="1051" spans="12:32" x14ac:dyDescent="0.25">
      <c r="L1051" s="264">
        <f>Member!A1051</f>
        <v>0</v>
      </c>
      <c r="M1051" s="166">
        <f t="shared" si="74"/>
        <v>0</v>
      </c>
      <c r="N1051" s="166">
        <f t="shared" si="75"/>
        <v>0</v>
      </c>
      <c r="O1051" s="166">
        <f t="shared" si="76"/>
        <v>0</v>
      </c>
      <c r="P1051" s="166">
        <f t="shared" si="77"/>
        <v>49</v>
      </c>
      <c r="S1051" s="166">
        <f>VLOOKUP(L1051,Schnitt1!L:P,2,0)</f>
        <v>0</v>
      </c>
      <c r="T1051" s="166">
        <f>VLOOKUP(L1051,Schnitt2!L:P,2,0)</f>
        <v>0</v>
      </c>
      <c r="U1051" s="166">
        <f>VLOOKUP(L1051,Schnitt3!L:P,2,0)</f>
        <v>0</v>
      </c>
      <c r="V1051" s="166">
        <f>VLOOKUP(L1051,Schnitt4!L:P,2,0)</f>
        <v>0</v>
      </c>
      <c r="W1051" s="166">
        <f>VLOOKUP(L1051,Schnitt5!L:P,2,0)</f>
        <v>0</v>
      </c>
      <c r="X1051" s="166">
        <f>VLOOKUP(L1051,Schnitt6!L:P,2,0)</f>
        <v>0</v>
      </c>
      <c r="AA1051" s="166">
        <f>VLOOKUP(L1051,Schnitt1!L:P,3,0)</f>
        <v>0</v>
      </c>
      <c r="AB1051" s="166">
        <f>VLOOKUP(L1051,Schnitt2!L:P,3,0)</f>
        <v>0</v>
      </c>
      <c r="AC1051" s="166">
        <f>VLOOKUP(L1051,Schnitt3!L:P,3,0)</f>
        <v>0</v>
      </c>
      <c r="AD1051" s="166">
        <f>VLOOKUP(L1051,Schnitt4!L:P,3,0)</f>
        <v>0</v>
      </c>
      <c r="AE1051" s="166">
        <f>VLOOKUP(L1051,Schnitt5!L:P,3,0)</f>
        <v>0</v>
      </c>
      <c r="AF1051" s="166">
        <f>VLOOKUP(L1051,Schnitt6!L:P,3,0)</f>
        <v>0</v>
      </c>
    </row>
    <row r="1052" spans="12:32" x14ac:dyDescent="0.25">
      <c r="L1052" s="264">
        <f>Member!A1052</f>
        <v>0</v>
      </c>
      <c r="M1052" s="166">
        <f t="shared" si="74"/>
        <v>0</v>
      </c>
      <c r="N1052" s="166">
        <f t="shared" si="75"/>
        <v>0</v>
      </c>
      <c r="O1052" s="166">
        <f t="shared" si="76"/>
        <v>0</v>
      </c>
      <c r="P1052" s="166">
        <f t="shared" si="77"/>
        <v>49</v>
      </c>
      <c r="S1052" s="166">
        <f>VLOOKUP(L1052,Schnitt1!L:P,2,0)</f>
        <v>0</v>
      </c>
      <c r="T1052" s="166">
        <f>VLOOKUP(L1052,Schnitt2!L:P,2,0)</f>
        <v>0</v>
      </c>
      <c r="U1052" s="166">
        <f>VLOOKUP(L1052,Schnitt3!L:P,2,0)</f>
        <v>0</v>
      </c>
      <c r="V1052" s="166">
        <f>VLOOKUP(L1052,Schnitt4!L:P,2,0)</f>
        <v>0</v>
      </c>
      <c r="W1052" s="166">
        <f>VLOOKUP(L1052,Schnitt5!L:P,2,0)</f>
        <v>0</v>
      </c>
      <c r="X1052" s="166">
        <f>VLOOKUP(L1052,Schnitt6!L:P,2,0)</f>
        <v>0</v>
      </c>
      <c r="AA1052" s="166">
        <f>VLOOKUP(L1052,Schnitt1!L:P,3,0)</f>
        <v>0</v>
      </c>
      <c r="AB1052" s="166">
        <f>VLOOKUP(L1052,Schnitt2!L:P,3,0)</f>
        <v>0</v>
      </c>
      <c r="AC1052" s="166">
        <f>VLOOKUP(L1052,Schnitt3!L:P,3,0)</f>
        <v>0</v>
      </c>
      <c r="AD1052" s="166">
        <f>VLOOKUP(L1052,Schnitt4!L:P,3,0)</f>
        <v>0</v>
      </c>
      <c r="AE1052" s="166">
        <f>VLOOKUP(L1052,Schnitt5!L:P,3,0)</f>
        <v>0</v>
      </c>
      <c r="AF1052" s="166">
        <f>VLOOKUP(L1052,Schnitt6!L:P,3,0)</f>
        <v>0</v>
      </c>
    </row>
    <row r="1053" spans="12:32" x14ac:dyDescent="0.25">
      <c r="L1053" s="264">
        <f>Member!A1053</f>
        <v>0</v>
      </c>
      <c r="M1053" s="166">
        <f t="shared" si="74"/>
        <v>0</v>
      </c>
      <c r="N1053" s="166">
        <f t="shared" si="75"/>
        <v>0</v>
      </c>
      <c r="O1053" s="166">
        <f t="shared" si="76"/>
        <v>0</v>
      </c>
      <c r="P1053" s="166">
        <f t="shared" si="77"/>
        <v>49</v>
      </c>
      <c r="S1053" s="166">
        <f>VLOOKUP(L1053,Schnitt1!L:P,2,0)</f>
        <v>0</v>
      </c>
      <c r="T1053" s="166">
        <f>VLOOKUP(L1053,Schnitt2!L:P,2,0)</f>
        <v>0</v>
      </c>
      <c r="U1053" s="166">
        <f>VLOOKUP(L1053,Schnitt3!L:P,2,0)</f>
        <v>0</v>
      </c>
      <c r="V1053" s="166">
        <f>VLOOKUP(L1053,Schnitt4!L:P,2,0)</f>
        <v>0</v>
      </c>
      <c r="W1053" s="166">
        <f>VLOOKUP(L1053,Schnitt5!L:P,2,0)</f>
        <v>0</v>
      </c>
      <c r="X1053" s="166">
        <f>VLOOKUP(L1053,Schnitt6!L:P,2,0)</f>
        <v>0</v>
      </c>
      <c r="AA1053" s="166">
        <f>VLOOKUP(L1053,Schnitt1!L:P,3,0)</f>
        <v>0</v>
      </c>
      <c r="AB1053" s="166">
        <f>VLOOKUP(L1053,Schnitt2!L:P,3,0)</f>
        <v>0</v>
      </c>
      <c r="AC1053" s="166">
        <f>VLOOKUP(L1053,Schnitt3!L:P,3,0)</f>
        <v>0</v>
      </c>
      <c r="AD1053" s="166">
        <f>VLOOKUP(L1053,Schnitt4!L:P,3,0)</f>
        <v>0</v>
      </c>
      <c r="AE1053" s="166">
        <f>VLOOKUP(L1053,Schnitt5!L:P,3,0)</f>
        <v>0</v>
      </c>
      <c r="AF1053" s="166">
        <f>VLOOKUP(L1053,Schnitt6!L:P,3,0)</f>
        <v>0</v>
      </c>
    </row>
    <row r="1054" spans="12:32" x14ac:dyDescent="0.25">
      <c r="L1054" s="264">
        <f>Member!A1054</f>
        <v>0</v>
      </c>
      <c r="M1054" s="166">
        <f t="shared" si="74"/>
        <v>0</v>
      </c>
      <c r="N1054" s="166">
        <f t="shared" si="75"/>
        <v>0</v>
      </c>
      <c r="O1054" s="166">
        <f t="shared" si="76"/>
        <v>0</v>
      </c>
      <c r="P1054" s="166">
        <f t="shared" si="77"/>
        <v>49</v>
      </c>
      <c r="S1054" s="166">
        <f>VLOOKUP(L1054,Schnitt1!L:P,2,0)</f>
        <v>0</v>
      </c>
      <c r="T1054" s="166">
        <f>VLOOKUP(L1054,Schnitt2!L:P,2,0)</f>
        <v>0</v>
      </c>
      <c r="U1054" s="166">
        <f>VLOOKUP(L1054,Schnitt3!L:P,2,0)</f>
        <v>0</v>
      </c>
      <c r="V1054" s="166">
        <f>VLOOKUP(L1054,Schnitt4!L:P,2,0)</f>
        <v>0</v>
      </c>
      <c r="W1054" s="166">
        <f>VLOOKUP(L1054,Schnitt5!L:P,2,0)</f>
        <v>0</v>
      </c>
      <c r="X1054" s="166">
        <f>VLOOKUP(L1054,Schnitt6!L:P,2,0)</f>
        <v>0</v>
      </c>
      <c r="AA1054" s="166">
        <f>VLOOKUP(L1054,Schnitt1!L:P,3,0)</f>
        <v>0</v>
      </c>
      <c r="AB1054" s="166">
        <f>VLOOKUP(L1054,Schnitt2!L:P,3,0)</f>
        <v>0</v>
      </c>
      <c r="AC1054" s="166">
        <f>VLOOKUP(L1054,Schnitt3!L:P,3,0)</f>
        <v>0</v>
      </c>
      <c r="AD1054" s="166">
        <f>VLOOKUP(L1054,Schnitt4!L:P,3,0)</f>
        <v>0</v>
      </c>
      <c r="AE1054" s="166">
        <f>VLOOKUP(L1054,Schnitt5!L:P,3,0)</f>
        <v>0</v>
      </c>
      <c r="AF1054" s="166">
        <f>VLOOKUP(L1054,Schnitt6!L:P,3,0)</f>
        <v>0</v>
      </c>
    </row>
    <row r="1055" spans="12:32" x14ac:dyDescent="0.25">
      <c r="L1055" s="264">
        <f>Member!A1055</f>
        <v>0</v>
      </c>
      <c r="M1055" s="166">
        <f t="shared" si="74"/>
        <v>0</v>
      </c>
      <c r="N1055" s="166">
        <f t="shared" si="75"/>
        <v>0</v>
      </c>
      <c r="O1055" s="166">
        <f t="shared" si="76"/>
        <v>0</v>
      </c>
      <c r="P1055" s="166">
        <f t="shared" si="77"/>
        <v>49</v>
      </c>
      <c r="S1055" s="166">
        <f>VLOOKUP(L1055,Schnitt1!L:P,2,0)</f>
        <v>0</v>
      </c>
      <c r="T1055" s="166">
        <f>VLOOKUP(L1055,Schnitt2!L:P,2,0)</f>
        <v>0</v>
      </c>
      <c r="U1055" s="166">
        <f>VLOOKUP(L1055,Schnitt3!L:P,2,0)</f>
        <v>0</v>
      </c>
      <c r="V1055" s="166">
        <f>VLOOKUP(L1055,Schnitt4!L:P,2,0)</f>
        <v>0</v>
      </c>
      <c r="W1055" s="166">
        <f>VLOOKUP(L1055,Schnitt5!L:P,2,0)</f>
        <v>0</v>
      </c>
      <c r="X1055" s="166">
        <f>VLOOKUP(L1055,Schnitt6!L:P,2,0)</f>
        <v>0</v>
      </c>
      <c r="AA1055" s="166">
        <f>VLOOKUP(L1055,Schnitt1!L:P,3,0)</f>
        <v>0</v>
      </c>
      <c r="AB1055" s="166">
        <f>VLOOKUP(L1055,Schnitt2!L:P,3,0)</f>
        <v>0</v>
      </c>
      <c r="AC1055" s="166">
        <f>VLOOKUP(L1055,Schnitt3!L:P,3,0)</f>
        <v>0</v>
      </c>
      <c r="AD1055" s="166">
        <f>VLOOKUP(L1055,Schnitt4!L:P,3,0)</f>
        <v>0</v>
      </c>
      <c r="AE1055" s="166">
        <f>VLOOKUP(L1055,Schnitt5!L:P,3,0)</f>
        <v>0</v>
      </c>
      <c r="AF1055" s="166">
        <f>VLOOKUP(L1055,Schnitt6!L:P,3,0)</f>
        <v>0</v>
      </c>
    </row>
    <row r="1056" spans="12:32" x14ac:dyDescent="0.25">
      <c r="L1056" s="264">
        <f>Member!A1056</f>
        <v>0</v>
      </c>
      <c r="M1056" s="166">
        <f t="shared" si="74"/>
        <v>0</v>
      </c>
      <c r="N1056" s="166">
        <f t="shared" si="75"/>
        <v>0</v>
      </c>
      <c r="O1056" s="166">
        <f t="shared" si="76"/>
        <v>0</v>
      </c>
      <c r="P1056" s="166">
        <f t="shared" si="77"/>
        <v>49</v>
      </c>
      <c r="S1056" s="166">
        <f>VLOOKUP(L1056,Schnitt1!L:P,2,0)</f>
        <v>0</v>
      </c>
      <c r="T1056" s="166">
        <f>VLOOKUP(L1056,Schnitt2!L:P,2,0)</f>
        <v>0</v>
      </c>
      <c r="U1056" s="166">
        <f>VLOOKUP(L1056,Schnitt3!L:P,2,0)</f>
        <v>0</v>
      </c>
      <c r="V1056" s="166">
        <f>VLOOKUP(L1056,Schnitt4!L:P,2,0)</f>
        <v>0</v>
      </c>
      <c r="W1056" s="166">
        <f>VLOOKUP(L1056,Schnitt5!L:P,2,0)</f>
        <v>0</v>
      </c>
      <c r="X1056" s="166">
        <f>VLOOKUP(L1056,Schnitt6!L:P,2,0)</f>
        <v>0</v>
      </c>
      <c r="AA1056" s="166">
        <f>VLOOKUP(L1056,Schnitt1!L:P,3,0)</f>
        <v>0</v>
      </c>
      <c r="AB1056" s="166">
        <f>VLOOKUP(L1056,Schnitt2!L:P,3,0)</f>
        <v>0</v>
      </c>
      <c r="AC1056" s="166">
        <f>VLOOKUP(L1056,Schnitt3!L:P,3,0)</f>
        <v>0</v>
      </c>
      <c r="AD1056" s="166">
        <f>VLOOKUP(L1056,Schnitt4!L:P,3,0)</f>
        <v>0</v>
      </c>
      <c r="AE1056" s="166">
        <f>VLOOKUP(L1056,Schnitt5!L:P,3,0)</f>
        <v>0</v>
      </c>
      <c r="AF1056" s="166">
        <f>VLOOKUP(L1056,Schnitt6!L:P,3,0)</f>
        <v>0</v>
      </c>
    </row>
    <row r="1057" spans="12:32" x14ac:dyDescent="0.25">
      <c r="L1057" s="264">
        <f>Member!A1057</f>
        <v>0</v>
      </c>
      <c r="M1057" s="166">
        <f t="shared" si="74"/>
        <v>0</v>
      </c>
      <c r="N1057" s="166">
        <f t="shared" si="75"/>
        <v>0</v>
      </c>
      <c r="O1057" s="166">
        <f t="shared" si="76"/>
        <v>0</v>
      </c>
      <c r="P1057" s="166">
        <f t="shared" si="77"/>
        <v>49</v>
      </c>
      <c r="S1057" s="166">
        <f>VLOOKUP(L1057,Schnitt1!L:P,2,0)</f>
        <v>0</v>
      </c>
      <c r="T1057" s="166">
        <f>VLOOKUP(L1057,Schnitt2!L:P,2,0)</f>
        <v>0</v>
      </c>
      <c r="U1057" s="166">
        <f>VLOOKUP(L1057,Schnitt3!L:P,2,0)</f>
        <v>0</v>
      </c>
      <c r="V1057" s="166">
        <f>VLOOKUP(L1057,Schnitt4!L:P,2,0)</f>
        <v>0</v>
      </c>
      <c r="W1057" s="166">
        <f>VLOOKUP(L1057,Schnitt5!L:P,2,0)</f>
        <v>0</v>
      </c>
      <c r="X1057" s="166">
        <f>VLOOKUP(L1057,Schnitt6!L:P,2,0)</f>
        <v>0</v>
      </c>
      <c r="AA1057" s="166">
        <f>VLOOKUP(L1057,Schnitt1!L:P,3,0)</f>
        <v>0</v>
      </c>
      <c r="AB1057" s="166">
        <f>VLOOKUP(L1057,Schnitt2!L:P,3,0)</f>
        <v>0</v>
      </c>
      <c r="AC1057" s="166">
        <f>VLOOKUP(L1057,Schnitt3!L:P,3,0)</f>
        <v>0</v>
      </c>
      <c r="AD1057" s="166">
        <f>VLOOKUP(L1057,Schnitt4!L:P,3,0)</f>
        <v>0</v>
      </c>
      <c r="AE1057" s="166">
        <f>VLOOKUP(L1057,Schnitt5!L:P,3,0)</f>
        <v>0</v>
      </c>
      <c r="AF1057" s="166">
        <f>VLOOKUP(L1057,Schnitt6!L:P,3,0)</f>
        <v>0</v>
      </c>
    </row>
    <row r="1058" spans="12:32" x14ac:dyDescent="0.25">
      <c r="L1058" s="264">
        <f>Member!A1058</f>
        <v>0</v>
      </c>
      <c r="M1058" s="166">
        <f t="shared" si="74"/>
        <v>0</v>
      </c>
      <c r="N1058" s="166">
        <f t="shared" si="75"/>
        <v>0</v>
      </c>
      <c r="O1058" s="166">
        <f t="shared" si="76"/>
        <v>0</v>
      </c>
      <c r="P1058" s="166">
        <f t="shared" si="77"/>
        <v>49</v>
      </c>
      <c r="S1058" s="166">
        <f>VLOOKUP(L1058,Schnitt1!L:P,2,0)</f>
        <v>0</v>
      </c>
      <c r="T1058" s="166">
        <f>VLOOKUP(L1058,Schnitt2!L:P,2,0)</f>
        <v>0</v>
      </c>
      <c r="U1058" s="166">
        <f>VLOOKUP(L1058,Schnitt3!L:P,2,0)</f>
        <v>0</v>
      </c>
      <c r="V1058" s="166">
        <f>VLOOKUP(L1058,Schnitt4!L:P,2,0)</f>
        <v>0</v>
      </c>
      <c r="W1058" s="166">
        <f>VLOOKUP(L1058,Schnitt5!L:P,2,0)</f>
        <v>0</v>
      </c>
      <c r="X1058" s="166">
        <f>VLOOKUP(L1058,Schnitt6!L:P,2,0)</f>
        <v>0</v>
      </c>
      <c r="AA1058" s="166">
        <f>VLOOKUP(L1058,Schnitt1!L:P,3,0)</f>
        <v>0</v>
      </c>
      <c r="AB1058" s="166">
        <f>VLOOKUP(L1058,Schnitt2!L:P,3,0)</f>
        <v>0</v>
      </c>
      <c r="AC1058" s="166">
        <f>VLOOKUP(L1058,Schnitt3!L:P,3,0)</f>
        <v>0</v>
      </c>
      <c r="AD1058" s="166">
        <f>VLOOKUP(L1058,Schnitt4!L:P,3,0)</f>
        <v>0</v>
      </c>
      <c r="AE1058" s="166">
        <f>VLOOKUP(L1058,Schnitt5!L:P,3,0)</f>
        <v>0</v>
      </c>
      <c r="AF1058" s="166">
        <f>VLOOKUP(L1058,Schnitt6!L:P,3,0)</f>
        <v>0</v>
      </c>
    </row>
    <row r="1059" spans="12:32" x14ac:dyDescent="0.25">
      <c r="L1059" s="264">
        <f>Member!A1059</f>
        <v>0</v>
      </c>
      <c r="M1059" s="166">
        <f t="shared" si="74"/>
        <v>0</v>
      </c>
      <c r="N1059" s="166">
        <f t="shared" si="75"/>
        <v>0</v>
      </c>
      <c r="O1059" s="166">
        <f t="shared" si="76"/>
        <v>0</v>
      </c>
      <c r="P1059" s="166">
        <f t="shared" si="77"/>
        <v>49</v>
      </c>
      <c r="S1059" s="166">
        <f>VLOOKUP(L1059,Schnitt1!L:P,2,0)</f>
        <v>0</v>
      </c>
      <c r="T1059" s="166">
        <f>VLOOKUP(L1059,Schnitt2!L:P,2,0)</f>
        <v>0</v>
      </c>
      <c r="U1059" s="166">
        <f>VLOOKUP(L1059,Schnitt3!L:P,2,0)</f>
        <v>0</v>
      </c>
      <c r="V1059" s="166">
        <f>VLOOKUP(L1059,Schnitt4!L:P,2,0)</f>
        <v>0</v>
      </c>
      <c r="W1059" s="166">
        <f>VLOOKUP(L1059,Schnitt5!L:P,2,0)</f>
        <v>0</v>
      </c>
      <c r="X1059" s="166">
        <f>VLOOKUP(L1059,Schnitt6!L:P,2,0)</f>
        <v>0</v>
      </c>
      <c r="AA1059" s="166">
        <f>VLOOKUP(L1059,Schnitt1!L:P,3,0)</f>
        <v>0</v>
      </c>
      <c r="AB1059" s="166">
        <f>VLOOKUP(L1059,Schnitt2!L:P,3,0)</f>
        <v>0</v>
      </c>
      <c r="AC1059" s="166">
        <f>VLOOKUP(L1059,Schnitt3!L:P,3,0)</f>
        <v>0</v>
      </c>
      <c r="AD1059" s="166">
        <f>VLOOKUP(L1059,Schnitt4!L:P,3,0)</f>
        <v>0</v>
      </c>
      <c r="AE1059" s="166">
        <f>VLOOKUP(L1059,Schnitt5!L:P,3,0)</f>
        <v>0</v>
      </c>
      <c r="AF1059" s="166">
        <f>VLOOKUP(L1059,Schnitt6!L:P,3,0)</f>
        <v>0</v>
      </c>
    </row>
    <row r="1060" spans="12:32" x14ac:dyDescent="0.25">
      <c r="L1060" s="264">
        <f>Member!A1060</f>
        <v>0</v>
      </c>
      <c r="M1060" s="166">
        <f t="shared" si="74"/>
        <v>0</v>
      </c>
      <c r="N1060" s="166">
        <f t="shared" si="75"/>
        <v>0</v>
      </c>
      <c r="O1060" s="166">
        <f t="shared" si="76"/>
        <v>0</v>
      </c>
      <c r="P1060" s="166">
        <f t="shared" si="77"/>
        <v>49</v>
      </c>
      <c r="S1060" s="166">
        <f>VLOOKUP(L1060,Schnitt1!L:P,2,0)</f>
        <v>0</v>
      </c>
      <c r="T1060" s="166">
        <f>VLOOKUP(L1060,Schnitt2!L:P,2,0)</f>
        <v>0</v>
      </c>
      <c r="U1060" s="166">
        <f>VLOOKUP(L1060,Schnitt3!L:P,2,0)</f>
        <v>0</v>
      </c>
      <c r="V1060" s="166">
        <f>VLOOKUP(L1060,Schnitt4!L:P,2,0)</f>
        <v>0</v>
      </c>
      <c r="W1060" s="166">
        <f>VLOOKUP(L1060,Schnitt5!L:P,2,0)</f>
        <v>0</v>
      </c>
      <c r="X1060" s="166">
        <f>VLOOKUP(L1060,Schnitt6!L:P,2,0)</f>
        <v>0</v>
      </c>
      <c r="AA1060" s="166">
        <f>VLOOKUP(L1060,Schnitt1!L:P,3,0)</f>
        <v>0</v>
      </c>
      <c r="AB1060" s="166">
        <f>VLOOKUP(L1060,Schnitt2!L:P,3,0)</f>
        <v>0</v>
      </c>
      <c r="AC1060" s="166">
        <f>VLOOKUP(L1060,Schnitt3!L:P,3,0)</f>
        <v>0</v>
      </c>
      <c r="AD1060" s="166">
        <f>VLOOKUP(L1060,Schnitt4!L:P,3,0)</f>
        <v>0</v>
      </c>
      <c r="AE1060" s="166">
        <f>VLOOKUP(L1060,Schnitt5!L:P,3,0)</f>
        <v>0</v>
      </c>
      <c r="AF1060" s="166">
        <f>VLOOKUP(L1060,Schnitt6!L:P,3,0)</f>
        <v>0</v>
      </c>
    </row>
    <row r="1061" spans="12:32" x14ac:dyDescent="0.25">
      <c r="L1061" s="264">
        <f>Member!A1061</f>
        <v>0</v>
      </c>
      <c r="M1061" s="166">
        <f t="shared" si="74"/>
        <v>0</v>
      </c>
      <c r="N1061" s="166">
        <f t="shared" si="75"/>
        <v>0</v>
      </c>
      <c r="O1061" s="166">
        <f t="shared" si="76"/>
        <v>0</v>
      </c>
      <c r="P1061" s="166">
        <f t="shared" si="77"/>
        <v>49</v>
      </c>
      <c r="S1061" s="166">
        <f>VLOOKUP(L1061,Schnitt1!L:P,2,0)</f>
        <v>0</v>
      </c>
      <c r="T1061" s="166">
        <f>VLOOKUP(L1061,Schnitt2!L:P,2,0)</f>
        <v>0</v>
      </c>
      <c r="U1061" s="166">
        <f>VLOOKUP(L1061,Schnitt3!L:P,2,0)</f>
        <v>0</v>
      </c>
      <c r="V1061" s="166">
        <f>VLOOKUP(L1061,Schnitt4!L:P,2,0)</f>
        <v>0</v>
      </c>
      <c r="W1061" s="166">
        <f>VLOOKUP(L1061,Schnitt5!L:P,2,0)</f>
        <v>0</v>
      </c>
      <c r="X1061" s="166">
        <f>VLOOKUP(L1061,Schnitt6!L:P,2,0)</f>
        <v>0</v>
      </c>
      <c r="AA1061" s="166">
        <f>VLOOKUP(L1061,Schnitt1!L:P,3,0)</f>
        <v>0</v>
      </c>
      <c r="AB1061" s="166">
        <f>VLOOKUP(L1061,Schnitt2!L:P,3,0)</f>
        <v>0</v>
      </c>
      <c r="AC1061" s="166">
        <f>VLOOKUP(L1061,Schnitt3!L:P,3,0)</f>
        <v>0</v>
      </c>
      <c r="AD1061" s="166">
        <f>VLOOKUP(L1061,Schnitt4!L:P,3,0)</f>
        <v>0</v>
      </c>
      <c r="AE1061" s="166">
        <f>VLOOKUP(L1061,Schnitt5!L:P,3,0)</f>
        <v>0</v>
      </c>
      <c r="AF1061" s="166">
        <f>VLOOKUP(L1061,Schnitt6!L:P,3,0)</f>
        <v>0</v>
      </c>
    </row>
    <row r="1062" spans="12:32" x14ac:dyDescent="0.25">
      <c r="L1062" s="264">
        <f>Member!A1062</f>
        <v>0</v>
      </c>
      <c r="M1062" s="166">
        <f t="shared" si="74"/>
        <v>0</v>
      </c>
      <c r="N1062" s="166">
        <f t="shared" si="75"/>
        <v>0</v>
      </c>
      <c r="O1062" s="166">
        <f t="shared" si="76"/>
        <v>0</v>
      </c>
      <c r="P1062" s="166">
        <f t="shared" si="77"/>
        <v>49</v>
      </c>
      <c r="S1062" s="166">
        <f>VLOOKUP(L1062,Schnitt1!L:P,2,0)</f>
        <v>0</v>
      </c>
      <c r="T1062" s="166">
        <f>VLOOKUP(L1062,Schnitt2!L:P,2,0)</f>
        <v>0</v>
      </c>
      <c r="U1062" s="166">
        <f>VLOOKUP(L1062,Schnitt3!L:P,2,0)</f>
        <v>0</v>
      </c>
      <c r="V1062" s="166">
        <f>VLOOKUP(L1062,Schnitt4!L:P,2,0)</f>
        <v>0</v>
      </c>
      <c r="W1062" s="166">
        <f>VLOOKUP(L1062,Schnitt5!L:P,2,0)</f>
        <v>0</v>
      </c>
      <c r="X1062" s="166">
        <f>VLOOKUP(L1062,Schnitt6!L:P,2,0)</f>
        <v>0</v>
      </c>
      <c r="AA1062" s="166">
        <f>VLOOKUP(L1062,Schnitt1!L:P,3,0)</f>
        <v>0</v>
      </c>
      <c r="AB1062" s="166">
        <f>VLOOKUP(L1062,Schnitt2!L:P,3,0)</f>
        <v>0</v>
      </c>
      <c r="AC1062" s="166">
        <f>VLOOKUP(L1062,Schnitt3!L:P,3,0)</f>
        <v>0</v>
      </c>
      <c r="AD1062" s="166">
        <f>VLOOKUP(L1062,Schnitt4!L:P,3,0)</f>
        <v>0</v>
      </c>
      <c r="AE1062" s="166">
        <f>VLOOKUP(L1062,Schnitt5!L:P,3,0)</f>
        <v>0</v>
      </c>
      <c r="AF1062" s="166">
        <f>VLOOKUP(L1062,Schnitt6!L:P,3,0)</f>
        <v>0</v>
      </c>
    </row>
    <row r="1063" spans="12:32" x14ac:dyDescent="0.25">
      <c r="L1063" s="264">
        <f>Member!A1063</f>
        <v>0</v>
      </c>
      <c r="M1063" s="166">
        <f t="shared" si="74"/>
        <v>0</v>
      </c>
      <c r="N1063" s="166">
        <f t="shared" si="75"/>
        <v>0</v>
      </c>
      <c r="O1063" s="166">
        <f t="shared" si="76"/>
        <v>0</v>
      </c>
      <c r="P1063" s="166">
        <f t="shared" si="77"/>
        <v>49</v>
      </c>
      <c r="S1063" s="166">
        <f>VLOOKUP(L1063,Schnitt1!L:P,2,0)</f>
        <v>0</v>
      </c>
      <c r="T1063" s="166">
        <f>VLOOKUP(L1063,Schnitt2!L:P,2,0)</f>
        <v>0</v>
      </c>
      <c r="U1063" s="166">
        <f>VLOOKUP(L1063,Schnitt3!L:P,2,0)</f>
        <v>0</v>
      </c>
      <c r="V1063" s="166">
        <f>VLOOKUP(L1063,Schnitt4!L:P,2,0)</f>
        <v>0</v>
      </c>
      <c r="W1063" s="166">
        <f>VLOOKUP(L1063,Schnitt5!L:P,2,0)</f>
        <v>0</v>
      </c>
      <c r="X1063" s="166">
        <f>VLOOKUP(L1063,Schnitt6!L:P,2,0)</f>
        <v>0</v>
      </c>
      <c r="AA1063" s="166">
        <f>VLOOKUP(L1063,Schnitt1!L:P,3,0)</f>
        <v>0</v>
      </c>
      <c r="AB1063" s="166">
        <f>VLOOKUP(L1063,Schnitt2!L:P,3,0)</f>
        <v>0</v>
      </c>
      <c r="AC1063" s="166">
        <f>VLOOKUP(L1063,Schnitt3!L:P,3,0)</f>
        <v>0</v>
      </c>
      <c r="AD1063" s="166">
        <f>VLOOKUP(L1063,Schnitt4!L:P,3,0)</f>
        <v>0</v>
      </c>
      <c r="AE1063" s="166">
        <f>VLOOKUP(L1063,Schnitt5!L:P,3,0)</f>
        <v>0</v>
      </c>
      <c r="AF1063" s="166">
        <f>VLOOKUP(L1063,Schnitt6!L:P,3,0)</f>
        <v>0</v>
      </c>
    </row>
    <row r="1064" spans="12:32" x14ac:dyDescent="0.25">
      <c r="L1064" s="264">
        <f>Member!A1064</f>
        <v>0</v>
      </c>
      <c r="M1064" s="166">
        <f t="shared" si="74"/>
        <v>0</v>
      </c>
      <c r="N1064" s="166">
        <f t="shared" si="75"/>
        <v>0</v>
      </c>
      <c r="O1064" s="166">
        <f t="shared" si="76"/>
        <v>0</v>
      </c>
      <c r="P1064" s="166">
        <f t="shared" si="77"/>
        <v>49</v>
      </c>
      <c r="S1064" s="166">
        <f>VLOOKUP(L1064,Schnitt1!L:P,2,0)</f>
        <v>0</v>
      </c>
      <c r="T1064" s="166">
        <f>VLOOKUP(L1064,Schnitt2!L:P,2,0)</f>
        <v>0</v>
      </c>
      <c r="U1064" s="166">
        <f>VLOOKUP(L1064,Schnitt3!L:P,2,0)</f>
        <v>0</v>
      </c>
      <c r="V1064" s="166">
        <f>VLOOKUP(L1064,Schnitt4!L:P,2,0)</f>
        <v>0</v>
      </c>
      <c r="W1064" s="166">
        <f>VLOOKUP(L1064,Schnitt5!L:P,2,0)</f>
        <v>0</v>
      </c>
      <c r="X1064" s="166">
        <f>VLOOKUP(L1064,Schnitt6!L:P,2,0)</f>
        <v>0</v>
      </c>
      <c r="AA1064" s="166">
        <f>VLOOKUP(L1064,Schnitt1!L:P,3,0)</f>
        <v>0</v>
      </c>
      <c r="AB1064" s="166">
        <f>VLOOKUP(L1064,Schnitt2!L:P,3,0)</f>
        <v>0</v>
      </c>
      <c r="AC1064" s="166">
        <f>VLOOKUP(L1064,Schnitt3!L:P,3,0)</f>
        <v>0</v>
      </c>
      <c r="AD1064" s="166">
        <f>VLOOKUP(L1064,Schnitt4!L:P,3,0)</f>
        <v>0</v>
      </c>
      <c r="AE1064" s="166">
        <f>VLOOKUP(L1064,Schnitt5!L:P,3,0)</f>
        <v>0</v>
      </c>
      <c r="AF1064" s="166">
        <f>VLOOKUP(L1064,Schnitt6!L:P,3,0)</f>
        <v>0</v>
      </c>
    </row>
    <row r="1065" spans="12:32" x14ac:dyDescent="0.25">
      <c r="L1065" s="264">
        <f>Member!A1065</f>
        <v>0</v>
      </c>
      <c r="M1065" s="166">
        <f t="shared" si="74"/>
        <v>0</v>
      </c>
      <c r="N1065" s="166">
        <f t="shared" si="75"/>
        <v>0</v>
      </c>
      <c r="O1065" s="166">
        <f t="shared" si="76"/>
        <v>0</v>
      </c>
      <c r="P1065" s="166">
        <f t="shared" si="77"/>
        <v>49</v>
      </c>
      <c r="S1065" s="166">
        <f>VLOOKUP(L1065,Schnitt1!L:P,2,0)</f>
        <v>0</v>
      </c>
      <c r="T1065" s="166">
        <f>VLOOKUP(L1065,Schnitt2!L:P,2,0)</f>
        <v>0</v>
      </c>
      <c r="U1065" s="166">
        <f>VLOOKUP(L1065,Schnitt3!L:P,2,0)</f>
        <v>0</v>
      </c>
      <c r="V1065" s="166">
        <f>VLOOKUP(L1065,Schnitt4!L:P,2,0)</f>
        <v>0</v>
      </c>
      <c r="W1065" s="166">
        <f>VLOOKUP(L1065,Schnitt5!L:P,2,0)</f>
        <v>0</v>
      </c>
      <c r="X1065" s="166">
        <f>VLOOKUP(L1065,Schnitt6!L:P,2,0)</f>
        <v>0</v>
      </c>
      <c r="AA1065" s="166">
        <f>VLOOKUP(L1065,Schnitt1!L:P,3,0)</f>
        <v>0</v>
      </c>
      <c r="AB1065" s="166">
        <f>VLOOKUP(L1065,Schnitt2!L:P,3,0)</f>
        <v>0</v>
      </c>
      <c r="AC1065" s="166">
        <f>VLOOKUP(L1065,Schnitt3!L:P,3,0)</f>
        <v>0</v>
      </c>
      <c r="AD1065" s="166">
        <f>VLOOKUP(L1065,Schnitt4!L:P,3,0)</f>
        <v>0</v>
      </c>
      <c r="AE1065" s="166">
        <f>VLOOKUP(L1065,Schnitt5!L:P,3,0)</f>
        <v>0</v>
      </c>
      <c r="AF1065" s="166">
        <f>VLOOKUP(L1065,Schnitt6!L:P,3,0)</f>
        <v>0</v>
      </c>
    </row>
    <row r="1066" spans="12:32" x14ac:dyDescent="0.25">
      <c r="L1066" s="264">
        <f>Member!A1066</f>
        <v>0</v>
      </c>
      <c r="M1066" s="166">
        <f t="shared" si="74"/>
        <v>0</v>
      </c>
      <c r="N1066" s="166">
        <f t="shared" si="75"/>
        <v>0</v>
      </c>
      <c r="O1066" s="166">
        <f t="shared" si="76"/>
        <v>0</v>
      </c>
      <c r="P1066" s="166">
        <f t="shared" si="77"/>
        <v>49</v>
      </c>
      <c r="S1066" s="166">
        <f>VLOOKUP(L1066,Schnitt1!L:P,2,0)</f>
        <v>0</v>
      </c>
      <c r="T1066" s="166">
        <f>VLOOKUP(L1066,Schnitt2!L:P,2,0)</f>
        <v>0</v>
      </c>
      <c r="U1066" s="166">
        <f>VLOOKUP(L1066,Schnitt3!L:P,2,0)</f>
        <v>0</v>
      </c>
      <c r="V1066" s="166">
        <f>VLOOKUP(L1066,Schnitt4!L:P,2,0)</f>
        <v>0</v>
      </c>
      <c r="W1066" s="166">
        <f>VLOOKUP(L1066,Schnitt5!L:P,2,0)</f>
        <v>0</v>
      </c>
      <c r="X1066" s="166">
        <f>VLOOKUP(L1066,Schnitt6!L:P,2,0)</f>
        <v>0</v>
      </c>
      <c r="AA1066" s="166">
        <f>VLOOKUP(L1066,Schnitt1!L:P,3,0)</f>
        <v>0</v>
      </c>
      <c r="AB1066" s="166">
        <f>VLOOKUP(L1066,Schnitt2!L:P,3,0)</f>
        <v>0</v>
      </c>
      <c r="AC1066" s="166">
        <f>VLOOKUP(L1066,Schnitt3!L:P,3,0)</f>
        <v>0</v>
      </c>
      <c r="AD1066" s="166">
        <f>VLOOKUP(L1066,Schnitt4!L:P,3,0)</f>
        <v>0</v>
      </c>
      <c r="AE1066" s="166">
        <f>VLOOKUP(L1066,Schnitt5!L:P,3,0)</f>
        <v>0</v>
      </c>
      <c r="AF1066" s="166">
        <f>VLOOKUP(L1066,Schnitt6!L:P,3,0)</f>
        <v>0</v>
      </c>
    </row>
    <row r="1067" spans="12:32" x14ac:dyDescent="0.25">
      <c r="L1067" s="264">
        <f>Member!A1067</f>
        <v>0</v>
      </c>
      <c r="M1067" s="166">
        <f t="shared" si="74"/>
        <v>0</v>
      </c>
      <c r="N1067" s="166">
        <f t="shared" si="75"/>
        <v>0</v>
      </c>
      <c r="O1067" s="166">
        <f t="shared" si="76"/>
        <v>0</v>
      </c>
      <c r="P1067" s="166">
        <f t="shared" si="77"/>
        <v>49</v>
      </c>
      <c r="S1067" s="166">
        <f>VLOOKUP(L1067,Schnitt1!L:P,2,0)</f>
        <v>0</v>
      </c>
      <c r="T1067" s="166">
        <f>VLOOKUP(L1067,Schnitt2!L:P,2,0)</f>
        <v>0</v>
      </c>
      <c r="U1067" s="166">
        <f>VLOOKUP(L1067,Schnitt3!L:P,2,0)</f>
        <v>0</v>
      </c>
      <c r="V1067" s="166">
        <f>VLOOKUP(L1067,Schnitt4!L:P,2,0)</f>
        <v>0</v>
      </c>
      <c r="W1067" s="166">
        <f>VLOOKUP(L1067,Schnitt5!L:P,2,0)</f>
        <v>0</v>
      </c>
      <c r="X1067" s="166">
        <f>VLOOKUP(L1067,Schnitt6!L:P,2,0)</f>
        <v>0</v>
      </c>
      <c r="AA1067" s="166">
        <f>VLOOKUP(L1067,Schnitt1!L:P,3,0)</f>
        <v>0</v>
      </c>
      <c r="AB1067" s="166">
        <f>VLOOKUP(L1067,Schnitt2!L:P,3,0)</f>
        <v>0</v>
      </c>
      <c r="AC1067" s="166">
        <f>VLOOKUP(L1067,Schnitt3!L:P,3,0)</f>
        <v>0</v>
      </c>
      <c r="AD1067" s="166">
        <f>VLOOKUP(L1067,Schnitt4!L:P,3,0)</f>
        <v>0</v>
      </c>
      <c r="AE1067" s="166">
        <f>VLOOKUP(L1067,Schnitt5!L:P,3,0)</f>
        <v>0</v>
      </c>
      <c r="AF1067" s="166">
        <f>VLOOKUP(L1067,Schnitt6!L:P,3,0)</f>
        <v>0</v>
      </c>
    </row>
    <row r="1068" spans="12:32" x14ac:dyDescent="0.25">
      <c r="L1068" s="264">
        <f>Member!A1068</f>
        <v>0</v>
      </c>
      <c r="M1068" s="166">
        <f t="shared" si="74"/>
        <v>0</v>
      </c>
      <c r="N1068" s="166">
        <f t="shared" si="75"/>
        <v>0</v>
      </c>
      <c r="O1068" s="166">
        <f t="shared" si="76"/>
        <v>0</v>
      </c>
      <c r="P1068" s="166">
        <f t="shared" si="77"/>
        <v>49</v>
      </c>
      <c r="S1068" s="166">
        <f>VLOOKUP(L1068,Schnitt1!L:P,2,0)</f>
        <v>0</v>
      </c>
      <c r="T1068" s="166">
        <f>VLOOKUP(L1068,Schnitt2!L:P,2,0)</f>
        <v>0</v>
      </c>
      <c r="U1068" s="166">
        <f>VLOOKUP(L1068,Schnitt3!L:P,2,0)</f>
        <v>0</v>
      </c>
      <c r="V1068" s="166">
        <f>VLOOKUP(L1068,Schnitt4!L:P,2,0)</f>
        <v>0</v>
      </c>
      <c r="W1068" s="166">
        <f>VLOOKUP(L1068,Schnitt5!L:P,2,0)</f>
        <v>0</v>
      </c>
      <c r="X1068" s="166">
        <f>VLOOKUP(L1068,Schnitt6!L:P,2,0)</f>
        <v>0</v>
      </c>
      <c r="AA1068" s="166">
        <f>VLOOKUP(L1068,Schnitt1!L:P,3,0)</f>
        <v>0</v>
      </c>
      <c r="AB1068" s="166">
        <f>VLOOKUP(L1068,Schnitt2!L:P,3,0)</f>
        <v>0</v>
      </c>
      <c r="AC1068" s="166">
        <f>VLOOKUP(L1068,Schnitt3!L:P,3,0)</f>
        <v>0</v>
      </c>
      <c r="AD1068" s="166">
        <f>VLOOKUP(L1068,Schnitt4!L:P,3,0)</f>
        <v>0</v>
      </c>
      <c r="AE1068" s="166">
        <f>VLOOKUP(L1068,Schnitt5!L:P,3,0)</f>
        <v>0</v>
      </c>
      <c r="AF1068" s="166">
        <f>VLOOKUP(L1068,Schnitt6!L:P,3,0)</f>
        <v>0</v>
      </c>
    </row>
    <row r="1069" spans="12:32" x14ac:dyDescent="0.25">
      <c r="L1069" s="264">
        <f>Member!A1069</f>
        <v>0</v>
      </c>
      <c r="M1069" s="166">
        <f t="shared" si="74"/>
        <v>0</v>
      </c>
      <c r="N1069" s="166">
        <f t="shared" si="75"/>
        <v>0</v>
      </c>
      <c r="O1069" s="166">
        <f t="shared" si="76"/>
        <v>0</v>
      </c>
      <c r="P1069" s="166">
        <f t="shared" si="77"/>
        <v>49</v>
      </c>
      <c r="S1069" s="166">
        <f>VLOOKUP(L1069,Schnitt1!L:P,2,0)</f>
        <v>0</v>
      </c>
      <c r="T1069" s="166">
        <f>VLOOKUP(L1069,Schnitt2!L:P,2,0)</f>
        <v>0</v>
      </c>
      <c r="U1069" s="166">
        <f>VLOOKUP(L1069,Schnitt3!L:P,2,0)</f>
        <v>0</v>
      </c>
      <c r="V1069" s="166">
        <f>VLOOKUP(L1069,Schnitt4!L:P,2,0)</f>
        <v>0</v>
      </c>
      <c r="W1069" s="166">
        <f>VLOOKUP(L1069,Schnitt5!L:P,2,0)</f>
        <v>0</v>
      </c>
      <c r="X1069" s="166">
        <f>VLOOKUP(L1069,Schnitt6!L:P,2,0)</f>
        <v>0</v>
      </c>
      <c r="AA1069" s="166">
        <f>VLOOKUP(L1069,Schnitt1!L:P,3,0)</f>
        <v>0</v>
      </c>
      <c r="AB1069" s="166">
        <f>VLOOKUP(L1069,Schnitt2!L:P,3,0)</f>
        <v>0</v>
      </c>
      <c r="AC1069" s="166">
        <f>VLOOKUP(L1069,Schnitt3!L:P,3,0)</f>
        <v>0</v>
      </c>
      <c r="AD1069" s="166">
        <f>VLOOKUP(L1069,Schnitt4!L:P,3,0)</f>
        <v>0</v>
      </c>
      <c r="AE1069" s="166">
        <f>VLOOKUP(L1069,Schnitt5!L:P,3,0)</f>
        <v>0</v>
      </c>
      <c r="AF1069" s="166">
        <f>VLOOKUP(L1069,Schnitt6!L:P,3,0)</f>
        <v>0</v>
      </c>
    </row>
    <row r="1070" spans="12:32" x14ac:dyDescent="0.25">
      <c r="L1070" s="264">
        <f>Member!A1070</f>
        <v>0</v>
      </c>
      <c r="M1070" s="166">
        <f t="shared" si="74"/>
        <v>0</v>
      </c>
      <c r="N1070" s="166">
        <f t="shared" si="75"/>
        <v>0</v>
      </c>
      <c r="O1070" s="166">
        <f t="shared" si="76"/>
        <v>0</v>
      </c>
      <c r="P1070" s="166">
        <f t="shared" si="77"/>
        <v>49</v>
      </c>
      <c r="S1070" s="166">
        <f>VLOOKUP(L1070,Schnitt1!L:P,2,0)</f>
        <v>0</v>
      </c>
      <c r="T1070" s="166">
        <f>VLOOKUP(L1070,Schnitt2!L:P,2,0)</f>
        <v>0</v>
      </c>
      <c r="U1070" s="166">
        <f>VLOOKUP(L1070,Schnitt3!L:P,2,0)</f>
        <v>0</v>
      </c>
      <c r="V1070" s="166">
        <f>VLOOKUP(L1070,Schnitt4!L:P,2,0)</f>
        <v>0</v>
      </c>
      <c r="W1070" s="166">
        <f>VLOOKUP(L1070,Schnitt5!L:P,2,0)</f>
        <v>0</v>
      </c>
      <c r="X1070" s="166">
        <f>VLOOKUP(L1070,Schnitt6!L:P,2,0)</f>
        <v>0</v>
      </c>
      <c r="AA1070" s="166">
        <f>VLOOKUP(L1070,Schnitt1!L:P,3,0)</f>
        <v>0</v>
      </c>
      <c r="AB1070" s="166">
        <f>VLOOKUP(L1070,Schnitt2!L:P,3,0)</f>
        <v>0</v>
      </c>
      <c r="AC1070" s="166">
        <f>VLOOKUP(L1070,Schnitt3!L:P,3,0)</f>
        <v>0</v>
      </c>
      <c r="AD1070" s="166">
        <f>VLOOKUP(L1070,Schnitt4!L:P,3,0)</f>
        <v>0</v>
      </c>
      <c r="AE1070" s="166">
        <f>VLOOKUP(L1070,Schnitt5!L:P,3,0)</f>
        <v>0</v>
      </c>
      <c r="AF1070" s="166">
        <f>VLOOKUP(L1070,Schnitt6!L:P,3,0)</f>
        <v>0</v>
      </c>
    </row>
    <row r="1071" spans="12:32" x14ac:dyDescent="0.25">
      <c r="L1071" s="264">
        <f>Member!A1071</f>
        <v>0</v>
      </c>
      <c r="M1071" s="166">
        <f t="shared" si="74"/>
        <v>0</v>
      </c>
      <c r="N1071" s="166">
        <f t="shared" si="75"/>
        <v>0</v>
      </c>
      <c r="O1071" s="166">
        <f t="shared" si="76"/>
        <v>0</v>
      </c>
      <c r="P1071" s="166">
        <f t="shared" si="77"/>
        <v>49</v>
      </c>
      <c r="S1071" s="166">
        <f>VLOOKUP(L1071,Schnitt1!L:P,2,0)</f>
        <v>0</v>
      </c>
      <c r="T1071" s="166">
        <f>VLOOKUP(L1071,Schnitt2!L:P,2,0)</f>
        <v>0</v>
      </c>
      <c r="U1071" s="166">
        <f>VLOOKUP(L1071,Schnitt3!L:P,2,0)</f>
        <v>0</v>
      </c>
      <c r="V1071" s="166">
        <f>VLOOKUP(L1071,Schnitt4!L:P,2,0)</f>
        <v>0</v>
      </c>
      <c r="W1071" s="166">
        <f>VLOOKUP(L1071,Schnitt5!L:P,2,0)</f>
        <v>0</v>
      </c>
      <c r="X1071" s="166">
        <f>VLOOKUP(L1071,Schnitt6!L:P,2,0)</f>
        <v>0</v>
      </c>
      <c r="AA1071" s="166">
        <f>VLOOKUP(L1071,Schnitt1!L:P,3,0)</f>
        <v>0</v>
      </c>
      <c r="AB1071" s="166">
        <f>VLOOKUP(L1071,Schnitt2!L:P,3,0)</f>
        <v>0</v>
      </c>
      <c r="AC1071" s="166">
        <f>VLOOKUP(L1071,Schnitt3!L:P,3,0)</f>
        <v>0</v>
      </c>
      <c r="AD1071" s="166">
        <f>VLOOKUP(L1071,Schnitt4!L:P,3,0)</f>
        <v>0</v>
      </c>
      <c r="AE1071" s="166">
        <f>VLOOKUP(L1071,Schnitt5!L:P,3,0)</f>
        <v>0</v>
      </c>
      <c r="AF1071" s="166">
        <f>VLOOKUP(L1071,Schnitt6!L:P,3,0)</f>
        <v>0</v>
      </c>
    </row>
    <row r="1072" spans="12:32" x14ac:dyDescent="0.25">
      <c r="L1072" s="264">
        <f>Member!A1072</f>
        <v>0</v>
      </c>
      <c r="M1072" s="166">
        <f t="shared" si="74"/>
        <v>0</v>
      </c>
      <c r="N1072" s="166">
        <f t="shared" si="75"/>
        <v>0</v>
      </c>
      <c r="O1072" s="166">
        <f t="shared" si="76"/>
        <v>0</v>
      </c>
      <c r="P1072" s="166">
        <f t="shared" si="77"/>
        <v>49</v>
      </c>
      <c r="S1072" s="166">
        <f>VLOOKUP(L1072,Schnitt1!L:P,2,0)</f>
        <v>0</v>
      </c>
      <c r="T1072" s="166">
        <f>VLOOKUP(L1072,Schnitt2!L:P,2,0)</f>
        <v>0</v>
      </c>
      <c r="U1072" s="166">
        <f>VLOOKUP(L1072,Schnitt3!L:P,2,0)</f>
        <v>0</v>
      </c>
      <c r="V1072" s="166">
        <f>VLOOKUP(L1072,Schnitt4!L:P,2,0)</f>
        <v>0</v>
      </c>
      <c r="W1072" s="166">
        <f>VLOOKUP(L1072,Schnitt5!L:P,2,0)</f>
        <v>0</v>
      </c>
      <c r="X1072" s="166">
        <f>VLOOKUP(L1072,Schnitt6!L:P,2,0)</f>
        <v>0</v>
      </c>
      <c r="AA1072" s="166">
        <f>VLOOKUP(L1072,Schnitt1!L:P,3,0)</f>
        <v>0</v>
      </c>
      <c r="AB1072" s="166">
        <f>VLOOKUP(L1072,Schnitt2!L:P,3,0)</f>
        <v>0</v>
      </c>
      <c r="AC1072" s="166">
        <f>VLOOKUP(L1072,Schnitt3!L:P,3,0)</f>
        <v>0</v>
      </c>
      <c r="AD1072" s="166">
        <f>VLOOKUP(L1072,Schnitt4!L:P,3,0)</f>
        <v>0</v>
      </c>
      <c r="AE1072" s="166">
        <f>VLOOKUP(L1072,Schnitt5!L:P,3,0)</f>
        <v>0</v>
      </c>
      <c r="AF1072" s="166">
        <f>VLOOKUP(L1072,Schnitt6!L:P,3,0)</f>
        <v>0</v>
      </c>
    </row>
    <row r="1073" spans="12:32" x14ac:dyDescent="0.25">
      <c r="L1073" s="264">
        <f>Member!A1073</f>
        <v>0</v>
      </c>
      <c r="M1073" s="166">
        <f t="shared" si="74"/>
        <v>0</v>
      </c>
      <c r="N1073" s="166">
        <f t="shared" si="75"/>
        <v>0</v>
      </c>
      <c r="O1073" s="166">
        <f t="shared" si="76"/>
        <v>0</v>
      </c>
      <c r="P1073" s="166">
        <f t="shared" si="77"/>
        <v>49</v>
      </c>
      <c r="S1073" s="166">
        <f>VLOOKUP(L1073,Schnitt1!L:P,2,0)</f>
        <v>0</v>
      </c>
      <c r="T1073" s="166">
        <f>VLOOKUP(L1073,Schnitt2!L:P,2,0)</f>
        <v>0</v>
      </c>
      <c r="U1073" s="166">
        <f>VLOOKUP(L1073,Schnitt3!L:P,2,0)</f>
        <v>0</v>
      </c>
      <c r="V1073" s="166">
        <f>VLOOKUP(L1073,Schnitt4!L:P,2,0)</f>
        <v>0</v>
      </c>
      <c r="W1073" s="166">
        <f>VLOOKUP(L1073,Schnitt5!L:P,2,0)</f>
        <v>0</v>
      </c>
      <c r="X1073" s="166">
        <f>VLOOKUP(L1073,Schnitt6!L:P,2,0)</f>
        <v>0</v>
      </c>
      <c r="AA1073" s="166">
        <f>VLOOKUP(L1073,Schnitt1!L:P,3,0)</f>
        <v>0</v>
      </c>
      <c r="AB1073" s="166">
        <f>VLOOKUP(L1073,Schnitt2!L:P,3,0)</f>
        <v>0</v>
      </c>
      <c r="AC1073" s="166">
        <f>VLOOKUP(L1073,Schnitt3!L:P,3,0)</f>
        <v>0</v>
      </c>
      <c r="AD1073" s="166">
        <f>VLOOKUP(L1073,Schnitt4!L:P,3,0)</f>
        <v>0</v>
      </c>
      <c r="AE1073" s="166">
        <f>VLOOKUP(L1073,Schnitt5!L:P,3,0)</f>
        <v>0</v>
      </c>
      <c r="AF1073" s="166">
        <f>VLOOKUP(L1073,Schnitt6!L:P,3,0)</f>
        <v>0</v>
      </c>
    </row>
    <row r="1074" spans="12:32" x14ac:dyDescent="0.25">
      <c r="L1074" s="264">
        <f>Member!A1074</f>
        <v>0</v>
      </c>
      <c r="M1074" s="166">
        <f t="shared" si="74"/>
        <v>0</v>
      </c>
      <c r="N1074" s="166">
        <f t="shared" si="75"/>
        <v>0</v>
      </c>
      <c r="O1074" s="166">
        <f t="shared" si="76"/>
        <v>0</v>
      </c>
      <c r="P1074" s="166">
        <f t="shared" si="77"/>
        <v>49</v>
      </c>
      <c r="S1074" s="166">
        <f>VLOOKUP(L1074,Schnitt1!L:P,2,0)</f>
        <v>0</v>
      </c>
      <c r="T1074" s="166">
        <f>VLOOKUP(L1074,Schnitt2!L:P,2,0)</f>
        <v>0</v>
      </c>
      <c r="U1074" s="166">
        <f>VLOOKUP(L1074,Schnitt3!L:P,2,0)</f>
        <v>0</v>
      </c>
      <c r="V1074" s="166">
        <f>VLOOKUP(L1074,Schnitt4!L:P,2,0)</f>
        <v>0</v>
      </c>
      <c r="W1074" s="166">
        <f>VLOOKUP(L1074,Schnitt5!L:P,2,0)</f>
        <v>0</v>
      </c>
      <c r="X1074" s="166">
        <f>VLOOKUP(L1074,Schnitt6!L:P,2,0)</f>
        <v>0</v>
      </c>
      <c r="AA1074" s="166">
        <f>VLOOKUP(L1074,Schnitt1!L:P,3,0)</f>
        <v>0</v>
      </c>
      <c r="AB1074" s="166">
        <f>VLOOKUP(L1074,Schnitt2!L:P,3,0)</f>
        <v>0</v>
      </c>
      <c r="AC1074" s="166">
        <f>VLOOKUP(L1074,Schnitt3!L:P,3,0)</f>
        <v>0</v>
      </c>
      <c r="AD1074" s="166">
        <f>VLOOKUP(L1074,Schnitt4!L:P,3,0)</f>
        <v>0</v>
      </c>
      <c r="AE1074" s="166">
        <f>VLOOKUP(L1074,Schnitt5!L:P,3,0)</f>
        <v>0</v>
      </c>
      <c r="AF1074" s="166">
        <f>VLOOKUP(L1074,Schnitt6!L:P,3,0)</f>
        <v>0</v>
      </c>
    </row>
    <row r="1075" spans="12:32" x14ac:dyDescent="0.25">
      <c r="L1075" s="264">
        <f>Member!A1075</f>
        <v>0</v>
      </c>
      <c r="M1075" s="166">
        <f t="shared" si="74"/>
        <v>0</v>
      </c>
      <c r="N1075" s="166">
        <f t="shared" si="75"/>
        <v>0</v>
      </c>
      <c r="O1075" s="166">
        <f t="shared" si="76"/>
        <v>0</v>
      </c>
      <c r="P1075" s="166">
        <f t="shared" si="77"/>
        <v>49</v>
      </c>
      <c r="S1075" s="166">
        <f>VLOOKUP(L1075,Schnitt1!L:P,2,0)</f>
        <v>0</v>
      </c>
      <c r="T1075" s="166">
        <f>VLOOKUP(L1075,Schnitt2!L:P,2,0)</f>
        <v>0</v>
      </c>
      <c r="U1075" s="166">
        <f>VLOOKUP(L1075,Schnitt3!L:P,2,0)</f>
        <v>0</v>
      </c>
      <c r="V1075" s="166">
        <f>VLOOKUP(L1075,Schnitt4!L:P,2,0)</f>
        <v>0</v>
      </c>
      <c r="W1075" s="166">
        <f>VLOOKUP(L1075,Schnitt5!L:P,2,0)</f>
        <v>0</v>
      </c>
      <c r="X1075" s="166">
        <f>VLOOKUP(L1075,Schnitt6!L:P,2,0)</f>
        <v>0</v>
      </c>
      <c r="AA1075" s="166">
        <f>VLOOKUP(L1075,Schnitt1!L:P,3,0)</f>
        <v>0</v>
      </c>
      <c r="AB1075" s="166">
        <f>VLOOKUP(L1075,Schnitt2!L:P,3,0)</f>
        <v>0</v>
      </c>
      <c r="AC1075" s="166">
        <f>VLOOKUP(L1075,Schnitt3!L:P,3,0)</f>
        <v>0</v>
      </c>
      <c r="AD1075" s="166">
        <f>VLOOKUP(L1075,Schnitt4!L:P,3,0)</f>
        <v>0</v>
      </c>
      <c r="AE1075" s="166">
        <f>VLOOKUP(L1075,Schnitt5!L:P,3,0)</f>
        <v>0</v>
      </c>
      <c r="AF1075" s="166">
        <f>VLOOKUP(L1075,Schnitt6!L:P,3,0)</f>
        <v>0</v>
      </c>
    </row>
    <row r="1076" spans="12:32" x14ac:dyDescent="0.25">
      <c r="L1076" s="264">
        <f>Member!A1076</f>
        <v>0</v>
      </c>
      <c r="M1076" s="166">
        <f t="shared" si="74"/>
        <v>0</v>
      </c>
      <c r="N1076" s="166">
        <f t="shared" si="75"/>
        <v>0</v>
      </c>
      <c r="O1076" s="166">
        <f t="shared" si="76"/>
        <v>0</v>
      </c>
      <c r="P1076" s="166">
        <f t="shared" si="77"/>
        <v>49</v>
      </c>
      <c r="S1076" s="166">
        <f>VLOOKUP(L1076,Schnitt1!L:P,2,0)</f>
        <v>0</v>
      </c>
      <c r="T1076" s="166">
        <f>VLOOKUP(L1076,Schnitt2!L:P,2,0)</f>
        <v>0</v>
      </c>
      <c r="U1076" s="166">
        <f>VLOOKUP(L1076,Schnitt3!L:P,2,0)</f>
        <v>0</v>
      </c>
      <c r="V1076" s="166">
        <f>VLOOKUP(L1076,Schnitt4!L:P,2,0)</f>
        <v>0</v>
      </c>
      <c r="W1076" s="166">
        <f>VLOOKUP(L1076,Schnitt5!L:P,2,0)</f>
        <v>0</v>
      </c>
      <c r="X1076" s="166">
        <f>VLOOKUP(L1076,Schnitt6!L:P,2,0)</f>
        <v>0</v>
      </c>
      <c r="AA1076" s="166">
        <f>VLOOKUP(L1076,Schnitt1!L:P,3,0)</f>
        <v>0</v>
      </c>
      <c r="AB1076" s="166">
        <f>VLOOKUP(L1076,Schnitt2!L:P,3,0)</f>
        <v>0</v>
      </c>
      <c r="AC1076" s="166">
        <f>VLOOKUP(L1076,Schnitt3!L:P,3,0)</f>
        <v>0</v>
      </c>
      <c r="AD1076" s="166">
        <f>VLOOKUP(L1076,Schnitt4!L:P,3,0)</f>
        <v>0</v>
      </c>
      <c r="AE1076" s="166">
        <f>VLOOKUP(L1076,Schnitt5!L:P,3,0)</f>
        <v>0</v>
      </c>
      <c r="AF1076" s="166">
        <f>VLOOKUP(L1076,Schnitt6!L:P,3,0)</f>
        <v>0</v>
      </c>
    </row>
    <row r="1077" spans="12:32" x14ac:dyDescent="0.25">
      <c r="L1077" s="264">
        <f>Member!A1077</f>
        <v>0</v>
      </c>
      <c r="M1077" s="166">
        <f t="shared" si="74"/>
        <v>0</v>
      </c>
      <c r="N1077" s="166">
        <f t="shared" si="75"/>
        <v>0</v>
      </c>
      <c r="O1077" s="166">
        <f t="shared" si="76"/>
        <v>0</v>
      </c>
      <c r="P1077" s="166">
        <f t="shared" si="77"/>
        <v>49</v>
      </c>
      <c r="S1077" s="166">
        <f>VLOOKUP(L1077,Schnitt1!L:P,2,0)</f>
        <v>0</v>
      </c>
      <c r="T1077" s="166">
        <f>VLOOKUP(L1077,Schnitt2!L:P,2,0)</f>
        <v>0</v>
      </c>
      <c r="U1077" s="166">
        <f>VLOOKUP(L1077,Schnitt3!L:P,2,0)</f>
        <v>0</v>
      </c>
      <c r="V1077" s="166">
        <f>VLOOKUP(L1077,Schnitt4!L:P,2,0)</f>
        <v>0</v>
      </c>
      <c r="W1077" s="166">
        <f>VLOOKUP(L1077,Schnitt5!L:P,2,0)</f>
        <v>0</v>
      </c>
      <c r="X1077" s="166">
        <f>VLOOKUP(L1077,Schnitt6!L:P,2,0)</f>
        <v>0</v>
      </c>
      <c r="AA1077" s="166">
        <f>VLOOKUP(L1077,Schnitt1!L:P,3,0)</f>
        <v>0</v>
      </c>
      <c r="AB1077" s="166">
        <f>VLOOKUP(L1077,Schnitt2!L:P,3,0)</f>
        <v>0</v>
      </c>
      <c r="AC1077" s="166">
        <f>VLOOKUP(L1077,Schnitt3!L:P,3,0)</f>
        <v>0</v>
      </c>
      <c r="AD1077" s="166">
        <f>VLOOKUP(L1077,Schnitt4!L:P,3,0)</f>
        <v>0</v>
      </c>
      <c r="AE1077" s="166">
        <f>VLOOKUP(L1077,Schnitt5!L:P,3,0)</f>
        <v>0</v>
      </c>
      <c r="AF1077" s="166">
        <f>VLOOKUP(L1077,Schnitt6!L:P,3,0)</f>
        <v>0</v>
      </c>
    </row>
    <row r="1078" spans="12:32" x14ac:dyDescent="0.25">
      <c r="L1078" s="264">
        <f>Member!A1078</f>
        <v>0</v>
      </c>
      <c r="M1078" s="166">
        <f t="shared" si="74"/>
        <v>0</v>
      </c>
      <c r="N1078" s="166">
        <f t="shared" si="75"/>
        <v>0</v>
      </c>
      <c r="O1078" s="166">
        <f t="shared" si="76"/>
        <v>0</v>
      </c>
      <c r="P1078" s="166">
        <f t="shared" si="77"/>
        <v>49</v>
      </c>
      <c r="S1078" s="166">
        <f>VLOOKUP(L1078,Schnitt1!L:P,2,0)</f>
        <v>0</v>
      </c>
      <c r="T1078" s="166">
        <f>VLOOKUP(L1078,Schnitt2!L:P,2,0)</f>
        <v>0</v>
      </c>
      <c r="U1078" s="166">
        <f>VLOOKUP(L1078,Schnitt3!L:P,2,0)</f>
        <v>0</v>
      </c>
      <c r="V1078" s="166">
        <f>VLOOKUP(L1078,Schnitt4!L:P,2,0)</f>
        <v>0</v>
      </c>
      <c r="W1078" s="166">
        <f>VLOOKUP(L1078,Schnitt5!L:P,2,0)</f>
        <v>0</v>
      </c>
      <c r="X1078" s="166">
        <f>VLOOKUP(L1078,Schnitt6!L:P,2,0)</f>
        <v>0</v>
      </c>
      <c r="AA1078" s="166">
        <f>VLOOKUP(L1078,Schnitt1!L:P,3,0)</f>
        <v>0</v>
      </c>
      <c r="AB1078" s="166">
        <f>VLOOKUP(L1078,Schnitt2!L:P,3,0)</f>
        <v>0</v>
      </c>
      <c r="AC1078" s="166">
        <f>VLOOKUP(L1078,Schnitt3!L:P,3,0)</f>
        <v>0</v>
      </c>
      <c r="AD1078" s="166">
        <f>VLOOKUP(L1078,Schnitt4!L:P,3,0)</f>
        <v>0</v>
      </c>
      <c r="AE1078" s="166">
        <f>VLOOKUP(L1078,Schnitt5!L:P,3,0)</f>
        <v>0</v>
      </c>
      <c r="AF1078" s="166">
        <f>VLOOKUP(L1078,Schnitt6!L:P,3,0)</f>
        <v>0</v>
      </c>
    </row>
    <row r="1079" spans="12:32" x14ac:dyDescent="0.25">
      <c r="L1079" s="264">
        <f>Member!A1079</f>
        <v>0</v>
      </c>
      <c r="M1079" s="166">
        <f t="shared" si="74"/>
        <v>0</v>
      </c>
      <c r="N1079" s="166">
        <f t="shared" si="75"/>
        <v>0</v>
      </c>
      <c r="O1079" s="166">
        <f t="shared" si="76"/>
        <v>0</v>
      </c>
      <c r="P1079" s="166">
        <f t="shared" si="77"/>
        <v>49</v>
      </c>
      <c r="S1079" s="166">
        <f>VLOOKUP(L1079,Schnitt1!L:P,2,0)</f>
        <v>0</v>
      </c>
      <c r="T1079" s="166">
        <f>VLOOKUP(L1079,Schnitt2!L:P,2,0)</f>
        <v>0</v>
      </c>
      <c r="U1079" s="166">
        <f>VLOOKUP(L1079,Schnitt3!L:P,2,0)</f>
        <v>0</v>
      </c>
      <c r="V1079" s="166">
        <f>VLOOKUP(L1079,Schnitt4!L:P,2,0)</f>
        <v>0</v>
      </c>
      <c r="W1079" s="166">
        <f>VLOOKUP(L1079,Schnitt5!L:P,2,0)</f>
        <v>0</v>
      </c>
      <c r="X1079" s="166">
        <f>VLOOKUP(L1079,Schnitt6!L:P,2,0)</f>
        <v>0</v>
      </c>
      <c r="AA1079" s="166">
        <f>VLOOKUP(L1079,Schnitt1!L:P,3,0)</f>
        <v>0</v>
      </c>
      <c r="AB1079" s="166">
        <f>VLOOKUP(L1079,Schnitt2!L:P,3,0)</f>
        <v>0</v>
      </c>
      <c r="AC1079" s="166">
        <f>VLOOKUP(L1079,Schnitt3!L:P,3,0)</f>
        <v>0</v>
      </c>
      <c r="AD1079" s="166">
        <f>VLOOKUP(L1079,Schnitt4!L:P,3,0)</f>
        <v>0</v>
      </c>
      <c r="AE1079" s="166">
        <f>VLOOKUP(L1079,Schnitt5!L:P,3,0)</f>
        <v>0</v>
      </c>
      <c r="AF1079" s="166">
        <f>VLOOKUP(L1079,Schnitt6!L:P,3,0)</f>
        <v>0</v>
      </c>
    </row>
    <row r="1080" spans="12:32" x14ac:dyDescent="0.25">
      <c r="L1080" s="264">
        <f>Member!A1080</f>
        <v>0</v>
      </c>
      <c r="M1080" s="166">
        <f t="shared" si="74"/>
        <v>0</v>
      </c>
      <c r="N1080" s="166">
        <f t="shared" si="75"/>
        <v>0</v>
      </c>
      <c r="O1080" s="166">
        <f t="shared" si="76"/>
        <v>0</v>
      </c>
      <c r="P1080" s="166">
        <f t="shared" si="77"/>
        <v>49</v>
      </c>
      <c r="S1080" s="166">
        <f>VLOOKUP(L1080,Schnitt1!L:P,2,0)</f>
        <v>0</v>
      </c>
      <c r="T1080" s="166">
        <f>VLOOKUP(L1080,Schnitt2!L:P,2,0)</f>
        <v>0</v>
      </c>
      <c r="U1080" s="166">
        <f>VLOOKUP(L1080,Schnitt3!L:P,2,0)</f>
        <v>0</v>
      </c>
      <c r="V1080" s="166">
        <f>VLOOKUP(L1080,Schnitt4!L:P,2,0)</f>
        <v>0</v>
      </c>
      <c r="W1080" s="166">
        <f>VLOOKUP(L1080,Schnitt5!L:P,2,0)</f>
        <v>0</v>
      </c>
      <c r="X1080" s="166">
        <f>VLOOKUP(L1080,Schnitt6!L:P,2,0)</f>
        <v>0</v>
      </c>
      <c r="AA1080" s="166">
        <f>VLOOKUP(L1080,Schnitt1!L:P,3,0)</f>
        <v>0</v>
      </c>
      <c r="AB1080" s="166">
        <f>VLOOKUP(L1080,Schnitt2!L:P,3,0)</f>
        <v>0</v>
      </c>
      <c r="AC1080" s="166">
        <f>VLOOKUP(L1080,Schnitt3!L:P,3,0)</f>
        <v>0</v>
      </c>
      <c r="AD1080" s="166">
        <f>VLOOKUP(L1080,Schnitt4!L:P,3,0)</f>
        <v>0</v>
      </c>
      <c r="AE1080" s="166">
        <f>VLOOKUP(L1080,Schnitt5!L:P,3,0)</f>
        <v>0</v>
      </c>
      <c r="AF1080" s="166">
        <f>VLOOKUP(L1080,Schnitt6!L:P,3,0)</f>
        <v>0</v>
      </c>
    </row>
    <row r="1081" spans="12:32" x14ac:dyDescent="0.25">
      <c r="L1081" s="264">
        <f>Member!A1081</f>
        <v>0</v>
      </c>
      <c r="M1081" s="166">
        <f t="shared" si="74"/>
        <v>0</v>
      </c>
      <c r="N1081" s="166">
        <f t="shared" si="75"/>
        <v>0</v>
      </c>
      <c r="O1081" s="166">
        <f t="shared" si="76"/>
        <v>0</v>
      </c>
      <c r="P1081" s="166">
        <f t="shared" si="77"/>
        <v>49</v>
      </c>
      <c r="S1081" s="166">
        <f>VLOOKUP(L1081,Schnitt1!L:P,2,0)</f>
        <v>0</v>
      </c>
      <c r="T1081" s="166">
        <f>VLOOKUP(L1081,Schnitt2!L:P,2,0)</f>
        <v>0</v>
      </c>
      <c r="U1081" s="166">
        <f>VLOOKUP(L1081,Schnitt3!L:P,2,0)</f>
        <v>0</v>
      </c>
      <c r="V1081" s="166">
        <f>VLOOKUP(L1081,Schnitt4!L:P,2,0)</f>
        <v>0</v>
      </c>
      <c r="W1081" s="166">
        <f>VLOOKUP(L1081,Schnitt5!L:P,2,0)</f>
        <v>0</v>
      </c>
      <c r="X1081" s="166">
        <f>VLOOKUP(L1081,Schnitt6!L:P,2,0)</f>
        <v>0</v>
      </c>
      <c r="AA1081" s="166">
        <f>VLOOKUP(L1081,Schnitt1!L:P,3,0)</f>
        <v>0</v>
      </c>
      <c r="AB1081" s="166">
        <f>VLOOKUP(L1081,Schnitt2!L:P,3,0)</f>
        <v>0</v>
      </c>
      <c r="AC1081" s="166">
        <f>VLOOKUP(L1081,Schnitt3!L:P,3,0)</f>
        <v>0</v>
      </c>
      <c r="AD1081" s="166">
        <f>VLOOKUP(L1081,Schnitt4!L:P,3,0)</f>
        <v>0</v>
      </c>
      <c r="AE1081" s="166">
        <f>VLOOKUP(L1081,Schnitt5!L:P,3,0)</f>
        <v>0</v>
      </c>
      <c r="AF1081" s="166">
        <f>VLOOKUP(L1081,Schnitt6!L:P,3,0)</f>
        <v>0</v>
      </c>
    </row>
    <row r="1082" spans="12:32" x14ac:dyDescent="0.25">
      <c r="L1082" s="264">
        <f>Member!A1082</f>
        <v>0</v>
      </c>
      <c r="M1082" s="166">
        <f t="shared" si="74"/>
        <v>0</v>
      </c>
      <c r="N1082" s="166">
        <f t="shared" si="75"/>
        <v>0</v>
      </c>
      <c r="O1082" s="166">
        <f t="shared" si="76"/>
        <v>0</v>
      </c>
      <c r="P1082" s="166">
        <f t="shared" si="77"/>
        <v>49</v>
      </c>
      <c r="S1082" s="166">
        <f>VLOOKUP(L1082,Schnitt1!L:P,2,0)</f>
        <v>0</v>
      </c>
      <c r="T1082" s="166">
        <f>VLOOKUP(L1082,Schnitt2!L:P,2,0)</f>
        <v>0</v>
      </c>
      <c r="U1082" s="166">
        <f>VLOOKUP(L1082,Schnitt3!L:P,2,0)</f>
        <v>0</v>
      </c>
      <c r="V1082" s="166">
        <f>VLOOKUP(L1082,Schnitt4!L:P,2,0)</f>
        <v>0</v>
      </c>
      <c r="W1082" s="166">
        <f>VLOOKUP(L1082,Schnitt5!L:P,2,0)</f>
        <v>0</v>
      </c>
      <c r="X1082" s="166">
        <f>VLOOKUP(L1082,Schnitt6!L:P,2,0)</f>
        <v>0</v>
      </c>
      <c r="AA1082" s="166">
        <f>VLOOKUP(L1082,Schnitt1!L:P,3,0)</f>
        <v>0</v>
      </c>
      <c r="AB1082" s="166">
        <f>VLOOKUP(L1082,Schnitt2!L:P,3,0)</f>
        <v>0</v>
      </c>
      <c r="AC1082" s="166">
        <f>VLOOKUP(L1082,Schnitt3!L:P,3,0)</f>
        <v>0</v>
      </c>
      <c r="AD1082" s="166">
        <f>VLOOKUP(L1082,Schnitt4!L:P,3,0)</f>
        <v>0</v>
      </c>
      <c r="AE1082" s="166">
        <f>VLOOKUP(L1082,Schnitt5!L:P,3,0)</f>
        <v>0</v>
      </c>
      <c r="AF1082" s="166">
        <f>VLOOKUP(L1082,Schnitt6!L:P,3,0)</f>
        <v>0</v>
      </c>
    </row>
    <row r="1083" spans="12:32" x14ac:dyDescent="0.25">
      <c r="L1083" s="264">
        <f>Member!A1083</f>
        <v>0</v>
      </c>
      <c r="M1083" s="166">
        <f t="shared" si="74"/>
        <v>0</v>
      </c>
      <c r="N1083" s="166">
        <f t="shared" si="75"/>
        <v>0</v>
      </c>
      <c r="O1083" s="166">
        <f t="shared" si="76"/>
        <v>0</v>
      </c>
      <c r="P1083" s="166">
        <f t="shared" si="77"/>
        <v>49</v>
      </c>
      <c r="S1083" s="166">
        <f>VLOOKUP(L1083,Schnitt1!L:P,2,0)</f>
        <v>0</v>
      </c>
      <c r="T1083" s="166">
        <f>VLOOKUP(L1083,Schnitt2!L:P,2,0)</f>
        <v>0</v>
      </c>
      <c r="U1083" s="166">
        <f>VLOOKUP(L1083,Schnitt3!L:P,2,0)</f>
        <v>0</v>
      </c>
      <c r="V1083" s="166">
        <f>VLOOKUP(L1083,Schnitt4!L:P,2,0)</f>
        <v>0</v>
      </c>
      <c r="W1083" s="166">
        <f>VLOOKUP(L1083,Schnitt5!L:P,2,0)</f>
        <v>0</v>
      </c>
      <c r="X1083" s="166">
        <f>VLOOKUP(L1083,Schnitt6!L:P,2,0)</f>
        <v>0</v>
      </c>
      <c r="AA1083" s="166">
        <f>VLOOKUP(L1083,Schnitt1!L:P,3,0)</f>
        <v>0</v>
      </c>
      <c r="AB1083" s="166">
        <f>VLOOKUP(L1083,Schnitt2!L:P,3,0)</f>
        <v>0</v>
      </c>
      <c r="AC1083" s="166">
        <f>VLOOKUP(L1083,Schnitt3!L:P,3,0)</f>
        <v>0</v>
      </c>
      <c r="AD1083" s="166">
        <f>VLOOKUP(L1083,Schnitt4!L:P,3,0)</f>
        <v>0</v>
      </c>
      <c r="AE1083" s="166">
        <f>VLOOKUP(L1083,Schnitt5!L:P,3,0)</f>
        <v>0</v>
      </c>
      <c r="AF1083" s="166">
        <f>VLOOKUP(L1083,Schnitt6!L:P,3,0)</f>
        <v>0</v>
      </c>
    </row>
    <row r="1084" spans="12:32" x14ac:dyDescent="0.25">
      <c r="L1084" s="264">
        <f>Member!A1084</f>
        <v>0</v>
      </c>
      <c r="M1084" s="166">
        <f t="shared" si="74"/>
        <v>0</v>
      </c>
      <c r="N1084" s="166">
        <f t="shared" si="75"/>
        <v>0</v>
      </c>
      <c r="O1084" s="166">
        <f t="shared" si="76"/>
        <v>0</v>
      </c>
      <c r="P1084" s="166">
        <f t="shared" si="77"/>
        <v>49</v>
      </c>
      <c r="S1084" s="166">
        <f>VLOOKUP(L1084,Schnitt1!L:P,2,0)</f>
        <v>0</v>
      </c>
      <c r="T1084" s="166">
        <f>VLOOKUP(L1084,Schnitt2!L:P,2,0)</f>
        <v>0</v>
      </c>
      <c r="U1084" s="166">
        <f>VLOOKUP(L1084,Schnitt3!L:P,2,0)</f>
        <v>0</v>
      </c>
      <c r="V1084" s="166">
        <f>VLOOKUP(L1084,Schnitt4!L:P,2,0)</f>
        <v>0</v>
      </c>
      <c r="W1084" s="166">
        <f>VLOOKUP(L1084,Schnitt5!L:P,2,0)</f>
        <v>0</v>
      </c>
      <c r="X1084" s="166">
        <f>VLOOKUP(L1084,Schnitt6!L:P,2,0)</f>
        <v>0</v>
      </c>
      <c r="AA1084" s="166">
        <f>VLOOKUP(L1084,Schnitt1!L:P,3,0)</f>
        <v>0</v>
      </c>
      <c r="AB1084" s="166">
        <f>VLOOKUP(L1084,Schnitt2!L:P,3,0)</f>
        <v>0</v>
      </c>
      <c r="AC1084" s="166">
        <f>VLOOKUP(L1084,Schnitt3!L:P,3,0)</f>
        <v>0</v>
      </c>
      <c r="AD1084" s="166">
        <f>VLOOKUP(L1084,Schnitt4!L:P,3,0)</f>
        <v>0</v>
      </c>
      <c r="AE1084" s="166">
        <f>VLOOKUP(L1084,Schnitt5!L:P,3,0)</f>
        <v>0</v>
      </c>
      <c r="AF1084" s="166">
        <f>VLOOKUP(L1084,Schnitt6!L:P,3,0)</f>
        <v>0</v>
      </c>
    </row>
    <row r="1085" spans="12:32" x14ac:dyDescent="0.25">
      <c r="L1085" s="264">
        <f>Member!A1085</f>
        <v>0</v>
      </c>
      <c r="M1085" s="166">
        <f t="shared" si="74"/>
        <v>0</v>
      </c>
      <c r="N1085" s="166">
        <f t="shared" si="75"/>
        <v>0</v>
      </c>
      <c r="O1085" s="166">
        <f t="shared" si="76"/>
        <v>0</v>
      </c>
      <c r="P1085" s="166">
        <f t="shared" si="77"/>
        <v>49</v>
      </c>
      <c r="S1085" s="166">
        <f>VLOOKUP(L1085,Schnitt1!L:P,2,0)</f>
        <v>0</v>
      </c>
      <c r="T1085" s="166">
        <f>VLOOKUP(L1085,Schnitt2!L:P,2,0)</f>
        <v>0</v>
      </c>
      <c r="U1085" s="166">
        <f>VLOOKUP(L1085,Schnitt3!L:P,2,0)</f>
        <v>0</v>
      </c>
      <c r="V1085" s="166">
        <f>VLOOKUP(L1085,Schnitt4!L:P,2,0)</f>
        <v>0</v>
      </c>
      <c r="W1085" s="166">
        <f>VLOOKUP(L1085,Schnitt5!L:P,2,0)</f>
        <v>0</v>
      </c>
      <c r="X1085" s="166">
        <f>VLOOKUP(L1085,Schnitt6!L:P,2,0)</f>
        <v>0</v>
      </c>
      <c r="AA1085" s="166">
        <f>VLOOKUP(L1085,Schnitt1!L:P,3,0)</f>
        <v>0</v>
      </c>
      <c r="AB1085" s="166">
        <f>VLOOKUP(L1085,Schnitt2!L:P,3,0)</f>
        <v>0</v>
      </c>
      <c r="AC1085" s="166">
        <f>VLOOKUP(L1085,Schnitt3!L:P,3,0)</f>
        <v>0</v>
      </c>
      <c r="AD1085" s="166">
        <f>VLOOKUP(L1085,Schnitt4!L:P,3,0)</f>
        <v>0</v>
      </c>
      <c r="AE1085" s="166">
        <f>VLOOKUP(L1085,Schnitt5!L:P,3,0)</f>
        <v>0</v>
      </c>
      <c r="AF1085" s="166">
        <f>VLOOKUP(L1085,Schnitt6!L:P,3,0)</f>
        <v>0</v>
      </c>
    </row>
    <row r="1086" spans="12:32" x14ac:dyDescent="0.25">
      <c r="L1086" s="264">
        <f>Member!A1086</f>
        <v>0</v>
      </c>
      <c r="M1086" s="166">
        <f t="shared" si="74"/>
        <v>0</v>
      </c>
      <c r="N1086" s="166">
        <f t="shared" si="75"/>
        <v>0</v>
      </c>
      <c r="O1086" s="166">
        <f t="shared" si="76"/>
        <v>0</v>
      </c>
      <c r="P1086" s="166">
        <f t="shared" si="77"/>
        <v>49</v>
      </c>
      <c r="S1086" s="166">
        <f>VLOOKUP(L1086,Schnitt1!L:P,2,0)</f>
        <v>0</v>
      </c>
      <c r="T1086" s="166">
        <f>VLOOKUP(L1086,Schnitt2!L:P,2,0)</f>
        <v>0</v>
      </c>
      <c r="U1086" s="166">
        <f>VLOOKUP(L1086,Schnitt3!L:P,2,0)</f>
        <v>0</v>
      </c>
      <c r="V1086" s="166">
        <f>VLOOKUP(L1086,Schnitt4!L:P,2,0)</f>
        <v>0</v>
      </c>
      <c r="W1086" s="166">
        <f>VLOOKUP(L1086,Schnitt5!L:P,2,0)</f>
        <v>0</v>
      </c>
      <c r="X1086" s="166">
        <f>VLOOKUP(L1086,Schnitt6!L:P,2,0)</f>
        <v>0</v>
      </c>
      <c r="AA1086" s="166">
        <f>VLOOKUP(L1086,Schnitt1!L:P,3,0)</f>
        <v>0</v>
      </c>
      <c r="AB1086" s="166">
        <f>VLOOKUP(L1086,Schnitt2!L:P,3,0)</f>
        <v>0</v>
      </c>
      <c r="AC1086" s="166">
        <f>VLOOKUP(L1086,Schnitt3!L:P,3,0)</f>
        <v>0</v>
      </c>
      <c r="AD1086" s="166">
        <f>VLOOKUP(L1086,Schnitt4!L:P,3,0)</f>
        <v>0</v>
      </c>
      <c r="AE1086" s="166">
        <f>VLOOKUP(L1086,Schnitt5!L:P,3,0)</f>
        <v>0</v>
      </c>
      <c r="AF1086" s="166">
        <f>VLOOKUP(L1086,Schnitt6!L:P,3,0)</f>
        <v>0</v>
      </c>
    </row>
    <row r="1087" spans="12:32" x14ac:dyDescent="0.25">
      <c r="L1087" s="264">
        <f>Member!A1087</f>
        <v>0</v>
      </c>
      <c r="M1087" s="166">
        <f t="shared" si="74"/>
        <v>0</v>
      </c>
      <c r="N1087" s="166">
        <f t="shared" si="75"/>
        <v>0</v>
      </c>
      <c r="O1087" s="166">
        <f t="shared" si="76"/>
        <v>0</v>
      </c>
      <c r="P1087" s="166">
        <f t="shared" si="77"/>
        <v>49</v>
      </c>
      <c r="S1087" s="166">
        <f>VLOOKUP(L1087,Schnitt1!L:P,2,0)</f>
        <v>0</v>
      </c>
      <c r="T1087" s="166">
        <f>VLOOKUP(L1087,Schnitt2!L:P,2,0)</f>
        <v>0</v>
      </c>
      <c r="U1087" s="166">
        <f>VLOOKUP(L1087,Schnitt3!L:P,2,0)</f>
        <v>0</v>
      </c>
      <c r="V1087" s="166">
        <f>VLOOKUP(L1087,Schnitt4!L:P,2,0)</f>
        <v>0</v>
      </c>
      <c r="W1087" s="166">
        <f>VLOOKUP(L1087,Schnitt5!L:P,2,0)</f>
        <v>0</v>
      </c>
      <c r="X1087" s="166">
        <f>VLOOKUP(L1087,Schnitt6!L:P,2,0)</f>
        <v>0</v>
      </c>
      <c r="AA1087" s="166">
        <f>VLOOKUP(L1087,Schnitt1!L:P,3,0)</f>
        <v>0</v>
      </c>
      <c r="AB1087" s="166">
        <f>VLOOKUP(L1087,Schnitt2!L:P,3,0)</f>
        <v>0</v>
      </c>
      <c r="AC1087" s="166">
        <f>VLOOKUP(L1087,Schnitt3!L:P,3,0)</f>
        <v>0</v>
      </c>
      <c r="AD1087" s="166">
        <f>VLOOKUP(L1087,Schnitt4!L:P,3,0)</f>
        <v>0</v>
      </c>
      <c r="AE1087" s="166">
        <f>VLOOKUP(L1087,Schnitt5!L:P,3,0)</f>
        <v>0</v>
      </c>
      <c r="AF1087" s="166">
        <f>VLOOKUP(L1087,Schnitt6!L:P,3,0)</f>
        <v>0</v>
      </c>
    </row>
    <row r="1088" spans="12:32" x14ac:dyDescent="0.25">
      <c r="L1088" s="264">
        <f>Member!A1088</f>
        <v>0</v>
      </c>
      <c r="M1088" s="166">
        <f t="shared" si="74"/>
        <v>0</v>
      </c>
      <c r="N1088" s="166">
        <f t="shared" si="75"/>
        <v>0</v>
      </c>
      <c r="O1088" s="166">
        <f t="shared" si="76"/>
        <v>0</v>
      </c>
      <c r="P1088" s="166">
        <f t="shared" si="77"/>
        <v>49</v>
      </c>
      <c r="S1088" s="166">
        <f>VLOOKUP(L1088,Schnitt1!L:P,2,0)</f>
        <v>0</v>
      </c>
      <c r="T1088" s="166">
        <f>VLOOKUP(L1088,Schnitt2!L:P,2,0)</f>
        <v>0</v>
      </c>
      <c r="U1088" s="166">
        <f>VLOOKUP(L1088,Schnitt3!L:P,2,0)</f>
        <v>0</v>
      </c>
      <c r="V1088" s="166">
        <f>VLOOKUP(L1088,Schnitt4!L:P,2,0)</f>
        <v>0</v>
      </c>
      <c r="W1088" s="166">
        <f>VLOOKUP(L1088,Schnitt5!L:P,2,0)</f>
        <v>0</v>
      </c>
      <c r="X1088" s="166">
        <f>VLOOKUP(L1088,Schnitt6!L:P,2,0)</f>
        <v>0</v>
      </c>
      <c r="AA1088" s="166">
        <f>VLOOKUP(L1088,Schnitt1!L:P,3,0)</f>
        <v>0</v>
      </c>
      <c r="AB1088" s="166">
        <f>VLOOKUP(L1088,Schnitt2!L:P,3,0)</f>
        <v>0</v>
      </c>
      <c r="AC1088" s="166">
        <f>VLOOKUP(L1088,Schnitt3!L:P,3,0)</f>
        <v>0</v>
      </c>
      <c r="AD1088" s="166">
        <f>VLOOKUP(L1088,Schnitt4!L:P,3,0)</f>
        <v>0</v>
      </c>
      <c r="AE1088" s="166">
        <f>VLOOKUP(L1088,Schnitt5!L:P,3,0)</f>
        <v>0</v>
      </c>
      <c r="AF1088" s="166">
        <f>VLOOKUP(L1088,Schnitt6!L:P,3,0)</f>
        <v>0</v>
      </c>
    </row>
    <row r="1089" spans="12:32" x14ac:dyDescent="0.25">
      <c r="L1089" s="264">
        <f>Member!A1089</f>
        <v>0</v>
      </c>
      <c r="M1089" s="166">
        <f t="shared" si="74"/>
        <v>0</v>
      </c>
      <c r="N1089" s="166">
        <f t="shared" si="75"/>
        <v>0</v>
      </c>
      <c r="O1089" s="166">
        <f t="shared" si="76"/>
        <v>0</v>
      </c>
      <c r="P1089" s="166">
        <f t="shared" si="77"/>
        <v>49</v>
      </c>
      <c r="S1089" s="166">
        <f>VLOOKUP(L1089,Schnitt1!L:P,2,0)</f>
        <v>0</v>
      </c>
      <c r="T1089" s="166">
        <f>VLOOKUP(L1089,Schnitt2!L:P,2,0)</f>
        <v>0</v>
      </c>
      <c r="U1089" s="166">
        <f>VLOOKUP(L1089,Schnitt3!L:P,2,0)</f>
        <v>0</v>
      </c>
      <c r="V1089" s="166">
        <f>VLOOKUP(L1089,Schnitt4!L:P,2,0)</f>
        <v>0</v>
      </c>
      <c r="W1089" s="166">
        <f>VLOOKUP(L1089,Schnitt5!L:P,2,0)</f>
        <v>0</v>
      </c>
      <c r="X1089" s="166">
        <f>VLOOKUP(L1089,Schnitt6!L:P,2,0)</f>
        <v>0</v>
      </c>
      <c r="AA1089" s="166">
        <f>VLOOKUP(L1089,Schnitt1!L:P,3,0)</f>
        <v>0</v>
      </c>
      <c r="AB1089" s="166">
        <f>VLOOKUP(L1089,Schnitt2!L:P,3,0)</f>
        <v>0</v>
      </c>
      <c r="AC1089" s="166">
        <f>VLOOKUP(L1089,Schnitt3!L:P,3,0)</f>
        <v>0</v>
      </c>
      <c r="AD1089" s="166">
        <f>VLOOKUP(L1089,Schnitt4!L:P,3,0)</f>
        <v>0</v>
      </c>
      <c r="AE1089" s="166">
        <f>VLOOKUP(L1089,Schnitt5!L:P,3,0)</f>
        <v>0</v>
      </c>
      <c r="AF1089" s="166">
        <f>VLOOKUP(L1089,Schnitt6!L:P,3,0)</f>
        <v>0</v>
      </c>
    </row>
    <row r="1090" spans="12:32" x14ac:dyDescent="0.25">
      <c r="L1090" s="264">
        <f>Member!A1090</f>
        <v>0</v>
      </c>
      <c r="M1090" s="166">
        <f t="shared" si="74"/>
        <v>0</v>
      </c>
      <c r="N1090" s="166">
        <f t="shared" si="75"/>
        <v>0</v>
      </c>
      <c r="O1090" s="166">
        <f t="shared" si="76"/>
        <v>0</v>
      </c>
      <c r="P1090" s="166">
        <f t="shared" si="77"/>
        <v>49</v>
      </c>
      <c r="S1090" s="166">
        <f>VLOOKUP(L1090,Schnitt1!L:P,2,0)</f>
        <v>0</v>
      </c>
      <c r="T1090" s="166">
        <f>VLOOKUP(L1090,Schnitt2!L:P,2,0)</f>
        <v>0</v>
      </c>
      <c r="U1090" s="166">
        <f>VLOOKUP(L1090,Schnitt3!L:P,2,0)</f>
        <v>0</v>
      </c>
      <c r="V1090" s="166">
        <f>VLOOKUP(L1090,Schnitt4!L:P,2,0)</f>
        <v>0</v>
      </c>
      <c r="W1090" s="166">
        <f>VLOOKUP(L1090,Schnitt5!L:P,2,0)</f>
        <v>0</v>
      </c>
      <c r="X1090" s="166">
        <f>VLOOKUP(L1090,Schnitt6!L:P,2,0)</f>
        <v>0</v>
      </c>
      <c r="AA1090" s="166">
        <f>VLOOKUP(L1090,Schnitt1!L:P,3,0)</f>
        <v>0</v>
      </c>
      <c r="AB1090" s="166">
        <f>VLOOKUP(L1090,Schnitt2!L:P,3,0)</f>
        <v>0</v>
      </c>
      <c r="AC1090" s="166">
        <f>VLOOKUP(L1090,Schnitt3!L:P,3,0)</f>
        <v>0</v>
      </c>
      <c r="AD1090" s="166">
        <f>VLOOKUP(L1090,Schnitt4!L:P,3,0)</f>
        <v>0</v>
      </c>
      <c r="AE1090" s="166">
        <f>VLOOKUP(L1090,Schnitt5!L:P,3,0)</f>
        <v>0</v>
      </c>
      <c r="AF1090" s="166">
        <f>VLOOKUP(L1090,Schnitt6!L:P,3,0)</f>
        <v>0</v>
      </c>
    </row>
    <row r="1091" spans="12:32" x14ac:dyDescent="0.25">
      <c r="L1091" s="264">
        <f>Member!A1091</f>
        <v>0</v>
      </c>
      <c r="M1091" s="166">
        <f t="shared" ref="M1091:M1154" si="78">SUM(S1091:X1091)</f>
        <v>0</v>
      </c>
      <c r="N1091" s="166">
        <f t="shared" ref="N1091:N1154" si="79">SUM(AA1091:AF1091)</f>
        <v>0</v>
      </c>
      <c r="O1091" s="166">
        <f t="shared" ref="O1091:O1154" si="80">IF(N1091=0,0,M1091/N1091-ROW()/1000000000)</f>
        <v>0</v>
      </c>
      <c r="P1091" s="166">
        <f t="shared" ref="P1091:P1154" si="81">RANK(O1091,O:O)</f>
        <v>49</v>
      </c>
      <c r="S1091" s="166">
        <f>VLOOKUP(L1091,Schnitt1!L:P,2,0)</f>
        <v>0</v>
      </c>
      <c r="T1091" s="166">
        <f>VLOOKUP(L1091,Schnitt2!L:P,2,0)</f>
        <v>0</v>
      </c>
      <c r="U1091" s="166">
        <f>VLOOKUP(L1091,Schnitt3!L:P,2,0)</f>
        <v>0</v>
      </c>
      <c r="V1091" s="166">
        <f>VLOOKUP(L1091,Schnitt4!L:P,2,0)</f>
        <v>0</v>
      </c>
      <c r="W1091" s="166">
        <f>VLOOKUP(L1091,Schnitt5!L:P,2,0)</f>
        <v>0</v>
      </c>
      <c r="X1091" s="166">
        <f>VLOOKUP(L1091,Schnitt6!L:P,2,0)</f>
        <v>0</v>
      </c>
      <c r="AA1091" s="166">
        <f>VLOOKUP(L1091,Schnitt1!L:P,3,0)</f>
        <v>0</v>
      </c>
      <c r="AB1091" s="166">
        <f>VLOOKUP(L1091,Schnitt2!L:P,3,0)</f>
        <v>0</v>
      </c>
      <c r="AC1091" s="166">
        <f>VLOOKUP(L1091,Schnitt3!L:P,3,0)</f>
        <v>0</v>
      </c>
      <c r="AD1091" s="166">
        <f>VLOOKUP(L1091,Schnitt4!L:P,3,0)</f>
        <v>0</v>
      </c>
      <c r="AE1091" s="166">
        <f>VLOOKUP(L1091,Schnitt5!L:P,3,0)</f>
        <v>0</v>
      </c>
      <c r="AF1091" s="166">
        <f>VLOOKUP(L1091,Schnitt6!L:P,3,0)</f>
        <v>0</v>
      </c>
    </row>
    <row r="1092" spans="12:32" x14ac:dyDescent="0.25">
      <c r="L1092" s="264">
        <f>Member!A1092</f>
        <v>0</v>
      </c>
      <c r="M1092" s="166">
        <f t="shared" si="78"/>
        <v>0</v>
      </c>
      <c r="N1092" s="166">
        <f t="shared" si="79"/>
        <v>0</v>
      </c>
      <c r="O1092" s="166">
        <f t="shared" si="80"/>
        <v>0</v>
      </c>
      <c r="P1092" s="166">
        <f t="shared" si="81"/>
        <v>49</v>
      </c>
      <c r="S1092" s="166">
        <f>VLOOKUP(L1092,Schnitt1!L:P,2,0)</f>
        <v>0</v>
      </c>
      <c r="T1092" s="166">
        <f>VLOOKUP(L1092,Schnitt2!L:P,2,0)</f>
        <v>0</v>
      </c>
      <c r="U1092" s="166">
        <f>VLOOKUP(L1092,Schnitt3!L:P,2,0)</f>
        <v>0</v>
      </c>
      <c r="V1092" s="166">
        <f>VLOOKUP(L1092,Schnitt4!L:P,2,0)</f>
        <v>0</v>
      </c>
      <c r="W1092" s="166">
        <f>VLOOKUP(L1092,Schnitt5!L:P,2,0)</f>
        <v>0</v>
      </c>
      <c r="X1092" s="166">
        <f>VLOOKUP(L1092,Schnitt6!L:P,2,0)</f>
        <v>0</v>
      </c>
      <c r="AA1092" s="166">
        <f>VLOOKUP(L1092,Schnitt1!L:P,3,0)</f>
        <v>0</v>
      </c>
      <c r="AB1092" s="166">
        <f>VLOOKUP(L1092,Schnitt2!L:P,3,0)</f>
        <v>0</v>
      </c>
      <c r="AC1092" s="166">
        <f>VLOOKUP(L1092,Schnitt3!L:P,3,0)</f>
        <v>0</v>
      </c>
      <c r="AD1092" s="166">
        <f>VLOOKUP(L1092,Schnitt4!L:P,3,0)</f>
        <v>0</v>
      </c>
      <c r="AE1092" s="166">
        <f>VLOOKUP(L1092,Schnitt5!L:P,3,0)</f>
        <v>0</v>
      </c>
      <c r="AF1092" s="166">
        <f>VLOOKUP(L1092,Schnitt6!L:P,3,0)</f>
        <v>0</v>
      </c>
    </row>
    <row r="1093" spans="12:32" x14ac:dyDescent="0.25">
      <c r="L1093" s="264">
        <f>Member!A1093</f>
        <v>0</v>
      </c>
      <c r="M1093" s="166">
        <f t="shared" si="78"/>
        <v>0</v>
      </c>
      <c r="N1093" s="166">
        <f t="shared" si="79"/>
        <v>0</v>
      </c>
      <c r="O1093" s="166">
        <f t="shared" si="80"/>
        <v>0</v>
      </c>
      <c r="P1093" s="166">
        <f t="shared" si="81"/>
        <v>49</v>
      </c>
      <c r="S1093" s="166">
        <f>VLOOKUP(L1093,Schnitt1!L:P,2,0)</f>
        <v>0</v>
      </c>
      <c r="T1093" s="166">
        <f>VLOOKUP(L1093,Schnitt2!L:P,2,0)</f>
        <v>0</v>
      </c>
      <c r="U1093" s="166">
        <f>VLOOKUP(L1093,Schnitt3!L:P,2,0)</f>
        <v>0</v>
      </c>
      <c r="V1093" s="166">
        <f>VLOOKUP(L1093,Schnitt4!L:P,2,0)</f>
        <v>0</v>
      </c>
      <c r="W1093" s="166">
        <f>VLOOKUP(L1093,Schnitt5!L:P,2,0)</f>
        <v>0</v>
      </c>
      <c r="X1093" s="166">
        <f>VLOOKUP(L1093,Schnitt6!L:P,2,0)</f>
        <v>0</v>
      </c>
      <c r="AA1093" s="166">
        <f>VLOOKUP(L1093,Schnitt1!L:P,3,0)</f>
        <v>0</v>
      </c>
      <c r="AB1093" s="166">
        <f>VLOOKUP(L1093,Schnitt2!L:P,3,0)</f>
        <v>0</v>
      </c>
      <c r="AC1093" s="166">
        <f>VLOOKUP(L1093,Schnitt3!L:P,3,0)</f>
        <v>0</v>
      </c>
      <c r="AD1093" s="166">
        <f>VLOOKUP(L1093,Schnitt4!L:P,3,0)</f>
        <v>0</v>
      </c>
      <c r="AE1093" s="166">
        <f>VLOOKUP(L1093,Schnitt5!L:P,3,0)</f>
        <v>0</v>
      </c>
      <c r="AF1093" s="166">
        <f>VLOOKUP(L1093,Schnitt6!L:P,3,0)</f>
        <v>0</v>
      </c>
    </row>
    <row r="1094" spans="12:32" x14ac:dyDescent="0.25">
      <c r="L1094" s="264">
        <f>Member!A1094</f>
        <v>0</v>
      </c>
      <c r="M1094" s="166">
        <f t="shared" si="78"/>
        <v>0</v>
      </c>
      <c r="N1094" s="166">
        <f t="shared" si="79"/>
        <v>0</v>
      </c>
      <c r="O1094" s="166">
        <f t="shared" si="80"/>
        <v>0</v>
      </c>
      <c r="P1094" s="166">
        <f t="shared" si="81"/>
        <v>49</v>
      </c>
      <c r="S1094" s="166">
        <f>VLOOKUP(L1094,Schnitt1!L:P,2,0)</f>
        <v>0</v>
      </c>
      <c r="T1094" s="166">
        <f>VLOOKUP(L1094,Schnitt2!L:P,2,0)</f>
        <v>0</v>
      </c>
      <c r="U1094" s="166">
        <f>VLOOKUP(L1094,Schnitt3!L:P,2,0)</f>
        <v>0</v>
      </c>
      <c r="V1094" s="166">
        <f>VLOOKUP(L1094,Schnitt4!L:P,2,0)</f>
        <v>0</v>
      </c>
      <c r="W1094" s="166">
        <f>VLOOKUP(L1094,Schnitt5!L:P,2,0)</f>
        <v>0</v>
      </c>
      <c r="X1094" s="166">
        <f>VLOOKUP(L1094,Schnitt6!L:P,2,0)</f>
        <v>0</v>
      </c>
      <c r="AA1094" s="166">
        <f>VLOOKUP(L1094,Schnitt1!L:P,3,0)</f>
        <v>0</v>
      </c>
      <c r="AB1094" s="166">
        <f>VLOOKUP(L1094,Schnitt2!L:P,3,0)</f>
        <v>0</v>
      </c>
      <c r="AC1094" s="166">
        <f>VLOOKUP(L1094,Schnitt3!L:P,3,0)</f>
        <v>0</v>
      </c>
      <c r="AD1094" s="166">
        <f>VLOOKUP(L1094,Schnitt4!L:P,3,0)</f>
        <v>0</v>
      </c>
      <c r="AE1094" s="166">
        <f>VLOOKUP(L1094,Schnitt5!L:P,3,0)</f>
        <v>0</v>
      </c>
      <c r="AF1094" s="166">
        <f>VLOOKUP(L1094,Schnitt6!L:P,3,0)</f>
        <v>0</v>
      </c>
    </row>
    <row r="1095" spans="12:32" x14ac:dyDescent="0.25">
      <c r="L1095" s="264">
        <f>Member!A1095</f>
        <v>0</v>
      </c>
      <c r="M1095" s="166">
        <f t="shared" si="78"/>
        <v>0</v>
      </c>
      <c r="N1095" s="166">
        <f t="shared" si="79"/>
        <v>0</v>
      </c>
      <c r="O1095" s="166">
        <f t="shared" si="80"/>
        <v>0</v>
      </c>
      <c r="P1095" s="166">
        <f t="shared" si="81"/>
        <v>49</v>
      </c>
      <c r="S1095" s="166">
        <f>VLOOKUP(L1095,Schnitt1!L:P,2,0)</f>
        <v>0</v>
      </c>
      <c r="T1095" s="166">
        <f>VLOOKUP(L1095,Schnitt2!L:P,2,0)</f>
        <v>0</v>
      </c>
      <c r="U1095" s="166">
        <f>VLOOKUP(L1095,Schnitt3!L:P,2,0)</f>
        <v>0</v>
      </c>
      <c r="V1095" s="166">
        <f>VLOOKUP(L1095,Schnitt4!L:P,2,0)</f>
        <v>0</v>
      </c>
      <c r="W1095" s="166">
        <f>VLOOKUP(L1095,Schnitt5!L:P,2,0)</f>
        <v>0</v>
      </c>
      <c r="X1095" s="166">
        <f>VLOOKUP(L1095,Schnitt6!L:P,2,0)</f>
        <v>0</v>
      </c>
      <c r="AA1095" s="166">
        <f>VLOOKUP(L1095,Schnitt1!L:P,3,0)</f>
        <v>0</v>
      </c>
      <c r="AB1095" s="166">
        <f>VLOOKUP(L1095,Schnitt2!L:P,3,0)</f>
        <v>0</v>
      </c>
      <c r="AC1095" s="166">
        <f>VLOOKUP(L1095,Schnitt3!L:P,3,0)</f>
        <v>0</v>
      </c>
      <c r="AD1095" s="166">
        <f>VLOOKUP(L1095,Schnitt4!L:P,3,0)</f>
        <v>0</v>
      </c>
      <c r="AE1095" s="166">
        <f>VLOOKUP(L1095,Schnitt5!L:P,3,0)</f>
        <v>0</v>
      </c>
      <c r="AF1095" s="166">
        <f>VLOOKUP(L1095,Schnitt6!L:P,3,0)</f>
        <v>0</v>
      </c>
    </row>
    <row r="1096" spans="12:32" x14ac:dyDescent="0.25">
      <c r="L1096" s="264">
        <f>Member!A1096</f>
        <v>0</v>
      </c>
      <c r="M1096" s="166">
        <f t="shared" si="78"/>
        <v>0</v>
      </c>
      <c r="N1096" s="166">
        <f t="shared" si="79"/>
        <v>0</v>
      </c>
      <c r="O1096" s="166">
        <f t="shared" si="80"/>
        <v>0</v>
      </c>
      <c r="P1096" s="166">
        <f t="shared" si="81"/>
        <v>49</v>
      </c>
      <c r="S1096" s="166">
        <f>VLOOKUP(L1096,Schnitt1!L:P,2,0)</f>
        <v>0</v>
      </c>
      <c r="T1096" s="166">
        <f>VLOOKUP(L1096,Schnitt2!L:P,2,0)</f>
        <v>0</v>
      </c>
      <c r="U1096" s="166">
        <f>VLOOKUP(L1096,Schnitt3!L:P,2,0)</f>
        <v>0</v>
      </c>
      <c r="V1096" s="166">
        <f>VLOOKUP(L1096,Schnitt4!L:P,2,0)</f>
        <v>0</v>
      </c>
      <c r="W1096" s="166">
        <f>VLOOKUP(L1096,Schnitt5!L:P,2,0)</f>
        <v>0</v>
      </c>
      <c r="X1096" s="166">
        <f>VLOOKUP(L1096,Schnitt6!L:P,2,0)</f>
        <v>0</v>
      </c>
      <c r="AA1096" s="166">
        <f>VLOOKUP(L1096,Schnitt1!L:P,3,0)</f>
        <v>0</v>
      </c>
      <c r="AB1096" s="166">
        <f>VLOOKUP(L1096,Schnitt2!L:P,3,0)</f>
        <v>0</v>
      </c>
      <c r="AC1096" s="166">
        <f>VLOOKUP(L1096,Schnitt3!L:P,3,0)</f>
        <v>0</v>
      </c>
      <c r="AD1096" s="166">
        <f>VLOOKUP(L1096,Schnitt4!L:P,3,0)</f>
        <v>0</v>
      </c>
      <c r="AE1096" s="166">
        <f>VLOOKUP(L1096,Schnitt5!L:P,3,0)</f>
        <v>0</v>
      </c>
      <c r="AF1096" s="166">
        <f>VLOOKUP(L1096,Schnitt6!L:P,3,0)</f>
        <v>0</v>
      </c>
    </row>
    <row r="1097" spans="12:32" x14ac:dyDescent="0.25">
      <c r="L1097" s="264">
        <f>Member!A1097</f>
        <v>0</v>
      </c>
      <c r="M1097" s="166">
        <f t="shared" si="78"/>
        <v>0</v>
      </c>
      <c r="N1097" s="166">
        <f t="shared" si="79"/>
        <v>0</v>
      </c>
      <c r="O1097" s="166">
        <f t="shared" si="80"/>
        <v>0</v>
      </c>
      <c r="P1097" s="166">
        <f t="shared" si="81"/>
        <v>49</v>
      </c>
      <c r="S1097" s="166">
        <f>VLOOKUP(L1097,Schnitt1!L:P,2,0)</f>
        <v>0</v>
      </c>
      <c r="T1097" s="166">
        <f>VLOOKUP(L1097,Schnitt2!L:P,2,0)</f>
        <v>0</v>
      </c>
      <c r="U1097" s="166">
        <f>VLOOKUP(L1097,Schnitt3!L:P,2,0)</f>
        <v>0</v>
      </c>
      <c r="V1097" s="166">
        <f>VLOOKUP(L1097,Schnitt4!L:P,2,0)</f>
        <v>0</v>
      </c>
      <c r="W1097" s="166">
        <f>VLOOKUP(L1097,Schnitt5!L:P,2,0)</f>
        <v>0</v>
      </c>
      <c r="X1097" s="166">
        <f>VLOOKUP(L1097,Schnitt6!L:P,2,0)</f>
        <v>0</v>
      </c>
      <c r="AA1097" s="166">
        <f>VLOOKUP(L1097,Schnitt1!L:P,3,0)</f>
        <v>0</v>
      </c>
      <c r="AB1097" s="166">
        <f>VLOOKUP(L1097,Schnitt2!L:P,3,0)</f>
        <v>0</v>
      </c>
      <c r="AC1097" s="166">
        <f>VLOOKUP(L1097,Schnitt3!L:P,3,0)</f>
        <v>0</v>
      </c>
      <c r="AD1097" s="166">
        <f>VLOOKUP(L1097,Schnitt4!L:P,3,0)</f>
        <v>0</v>
      </c>
      <c r="AE1097" s="166">
        <f>VLOOKUP(L1097,Schnitt5!L:P,3,0)</f>
        <v>0</v>
      </c>
      <c r="AF1097" s="166">
        <f>VLOOKUP(L1097,Schnitt6!L:P,3,0)</f>
        <v>0</v>
      </c>
    </row>
    <row r="1098" spans="12:32" x14ac:dyDescent="0.25">
      <c r="L1098" s="264">
        <f>Member!A1098</f>
        <v>0</v>
      </c>
      <c r="M1098" s="166">
        <f t="shared" si="78"/>
        <v>0</v>
      </c>
      <c r="N1098" s="166">
        <f t="shared" si="79"/>
        <v>0</v>
      </c>
      <c r="O1098" s="166">
        <f t="shared" si="80"/>
        <v>0</v>
      </c>
      <c r="P1098" s="166">
        <f t="shared" si="81"/>
        <v>49</v>
      </c>
      <c r="S1098" s="166">
        <f>VLOOKUP(L1098,Schnitt1!L:P,2,0)</f>
        <v>0</v>
      </c>
      <c r="T1098" s="166">
        <f>VLOOKUP(L1098,Schnitt2!L:P,2,0)</f>
        <v>0</v>
      </c>
      <c r="U1098" s="166">
        <f>VLOOKUP(L1098,Schnitt3!L:P,2,0)</f>
        <v>0</v>
      </c>
      <c r="V1098" s="166">
        <f>VLOOKUP(L1098,Schnitt4!L:P,2,0)</f>
        <v>0</v>
      </c>
      <c r="W1098" s="166">
        <f>VLOOKUP(L1098,Schnitt5!L:P,2,0)</f>
        <v>0</v>
      </c>
      <c r="X1098" s="166">
        <f>VLOOKUP(L1098,Schnitt6!L:P,2,0)</f>
        <v>0</v>
      </c>
      <c r="AA1098" s="166">
        <f>VLOOKUP(L1098,Schnitt1!L:P,3,0)</f>
        <v>0</v>
      </c>
      <c r="AB1098" s="166">
        <f>VLOOKUP(L1098,Schnitt2!L:P,3,0)</f>
        <v>0</v>
      </c>
      <c r="AC1098" s="166">
        <f>VLOOKUP(L1098,Schnitt3!L:P,3,0)</f>
        <v>0</v>
      </c>
      <c r="AD1098" s="166">
        <f>VLOOKUP(L1098,Schnitt4!L:P,3,0)</f>
        <v>0</v>
      </c>
      <c r="AE1098" s="166">
        <f>VLOOKUP(L1098,Schnitt5!L:P,3,0)</f>
        <v>0</v>
      </c>
      <c r="AF1098" s="166">
        <f>VLOOKUP(L1098,Schnitt6!L:P,3,0)</f>
        <v>0</v>
      </c>
    </row>
    <row r="1099" spans="12:32" x14ac:dyDescent="0.25">
      <c r="L1099" s="264">
        <f>Member!A1099</f>
        <v>0</v>
      </c>
      <c r="M1099" s="166">
        <f t="shared" si="78"/>
        <v>0</v>
      </c>
      <c r="N1099" s="166">
        <f t="shared" si="79"/>
        <v>0</v>
      </c>
      <c r="O1099" s="166">
        <f t="shared" si="80"/>
        <v>0</v>
      </c>
      <c r="P1099" s="166">
        <f t="shared" si="81"/>
        <v>49</v>
      </c>
      <c r="S1099" s="166">
        <f>VLOOKUP(L1099,Schnitt1!L:P,2,0)</f>
        <v>0</v>
      </c>
      <c r="T1099" s="166">
        <f>VLOOKUP(L1099,Schnitt2!L:P,2,0)</f>
        <v>0</v>
      </c>
      <c r="U1099" s="166">
        <f>VLOOKUP(L1099,Schnitt3!L:P,2,0)</f>
        <v>0</v>
      </c>
      <c r="V1099" s="166">
        <f>VLOOKUP(L1099,Schnitt4!L:P,2,0)</f>
        <v>0</v>
      </c>
      <c r="W1099" s="166">
        <f>VLOOKUP(L1099,Schnitt5!L:P,2,0)</f>
        <v>0</v>
      </c>
      <c r="X1099" s="166">
        <f>VLOOKUP(L1099,Schnitt6!L:P,2,0)</f>
        <v>0</v>
      </c>
      <c r="AA1099" s="166">
        <f>VLOOKUP(L1099,Schnitt1!L:P,3,0)</f>
        <v>0</v>
      </c>
      <c r="AB1099" s="166">
        <f>VLOOKUP(L1099,Schnitt2!L:P,3,0)</f>
        <v>0</v>
      </c>
      <c r="AC1099" s="166">
        <f>VLOOKUP(L1099,Schnitt3!L:P,3,0)</f>
        <v>0</v>
      </c>
      <c r="AD1099" s="166">
        <f>VLOOKUP(L1099,Schnitt4!L:P,3,0)</f>
        <v>0</v>
      </c>
      <c r="AE1099" s="166">
        <f>VLOOKUP(L1099,Schnitt5!L:P,3,0)</f>
        <v>0</v>
      </c>
      <c r="AF1099" s="166">
        <f>VLOOKUP(L1099,Schnitt6!L:P,3,0)</f>
        <v>0</v>
      </c>
    </row>
    <row r="1100" spans="12:32" x14ac:dyDescent="0.25">
      <c r="L1100" s="264">
        <f>Member!A1100</f>
        <v>0</v>
      </c>
      <c r="M1100" s="166">
        <f t="shared" si="78"/>
        <v>0</v>
      </c>
      <c r="N1100" s="166">
        <f t="shared" si="79"/>
        <v>0</v>
      </c>
      <c r="O1100" s="166">
        <f t="shared" si="80"/>
        <v>0</v>
      </c>
      <c r="P1100" s="166">
        <f t="shared" si="81"/>
        <v>49</v>
      </c>
      <c r="S1100" s="166">
        <f>VLOOKUP(L1100,Schnitt1!L:P,2,0)</f>
        <v>0</v>
      </c>
      <c r="T1100" s="166">
        <f>VLOOKUP(L1100,Schnitt2!L:P,2,0)</f>
        <v>0</v>
      </c>
      <c r="U1100" s="166">
        <f>VLOOKUP(L1100,Schnitt3!L:P,2,0)</f>
        <v>0</v>
      </c>
      <c r="V1100" s="166">
        <f>VLOOKUP(L1100,Schnitt4!L:P,2,0)</f>
        <v>0</v>
      </c>
      <c r="W1100" s="166">
        <f>VLOOKUP(L1100,Schnitt5!L:P,2,0)</f>
        <v>0</v>
      </c>
      <c r="X1100" s="166">
        <f>VLOOKUP(L1100,Schnitt6!L:P,2,0)</f>
        <v>0</v>
      </c>
      <c r="AA1100" s="166">
        <f>VLOOKUP(L1100,Schnitt1!L:P,3,0)</f>
        <v>0</v>
      </c>
      <c r="AB1100" s="166">
        <f>VLOOKUP(L1100,Schnitt2!L:P,3,0)</f>
        <v>0</v>
      </c>
      <c r="AC1100" s="166">
        <f>VLOOKUP(L1100,Schnitt3!L:P,3,0)</f>
        <v>0</v>
      </c>
      <c r="AD1100" s="166">
        <f>VLOOKUP(L1100,Schnitt4!L:P,3,0)</f>
        <v>0</v>
      </c>
      <c r="AE1100" s="166">
        <f>VLOOKUP(L1100,Schnitt5!L:P,3,0)</f>
        <v>0</v>
      </c>
      <c r="AF1100" s="166">
        <f>VLOOKUP(L1100,Schnitt6!L:P,3,0)</f>
        <v>0</v>
      </c>
    </row>
    <row r="1101" spans="12:32" x14ac:dyDescent="0.25">
      <c r="L1101" s="264">
        <f>Member!A1101</f>
        <v>0</v>
      </c>
      <c r="M1101" s="166">
        <f t="shared" si="78"/>
        <v>0</v>
      </c>
      <c r="N1101" s="166">
        <f t="shared" si="79"/>
        <v>0</v>
      </c>
      <c r="O1101" s="166">
        <f t="shared" si="80"/>
        <v>0</v>
      </c>
      <c r="P1101" s="166">
        <f t="shared" si="81"/>
        <v>49</v>
      </c>
      <c r="S1101" s="166">
        <f>VLOOKUP(L1101,Schnitt1!L:P,2,0)</f>
        <v>0</v>
      </c>
      <c r="T1101" s="166">
        <f>VLOOKUP(L1101,Schnitt2!L:P,2,0)</f>
        <v>0</v>
      </c>
      <c r="U1101" s="166">
        <f>VLOOKUP(L1101,Schnitt3!L:P,2,0)</f>
        <v>0</v>
      </c>
      <c r="V1101" s="166">
        <f>VLOOKUP(L1101,Schnitt4!L:P,2,0)</f>
        <v>0</v>
      </c>
      <c r="W1101" s="166">
        <f>VLOOKUP(L1101,Schnitt5!L:P,2,0)</f>
        <v>0</v>
      </c>
      <c r="X1101" s="166">
        <f>VLOOKUP(L1101,Schnitt6!L:P,2,0)</f>
        <v>0</v>
      </c>
      <c r="AA1101" s="166">
        <f>VLOOKUP(L1101,Schnitt1!L:P,3,0)</f>
        <v>0</v>
      </c>
      <c r="AB1101" s="166">
        <f>VLOOKUP(L1101,Schnitt2!L:P,3,0)</f>
        <v>0</v>
      </c>
      <c r="AC1101" s="166">
        <f>VLOOKUP(L1101,Schnitt3!L:P,3,0)</f>
        <v>0</v>
      </c>
      <c r="AD1101" s="166">
        <f>VLOOKUP(L1101,Schnitt4!L:P,3,0)</f>
        <v>0</v>
      </c>
      <c r="AE1101" s="166">
        <f>VLOOKUP(L1101,Schnitt5!L:P,3,0)</f>
        <v>0</v>
      </c>
      <c r="AF1101" s="166">
        <f>VLOOKUP(L1101,Schnitt6!L:P,3,0)</f>
        <v>0</v>
      </c>
    </row>
    <row r="1102" spans="12:32" x14ac:dyDescent="0.25">
      <c r="L1102" s="264">
        <f>Member!A1102</f>
        <v>0</v>
      </c>
      <c r="M1102" s="166">
        <f t="shared" si="78"/>
        <v>0</v>
      </c>
      <c r="N1102" s="166">
        <f t="shared" si="79"/>
        <v>0</v>
      </c>
      <c r="O1102" s="166">
        <f t="shared" si="80"/>
        <v>0</v>
      </c>
      <c r="P1102" s="166">
        <f t="shared" si="81"/>
        <v>49</v>
      </c>
      <c r="S1102" s="166">
        <f>VLOOKUP(L1102,Schnitt1!L:P,2,0)</f>
        <v>0</v>
      </c>
      <c r="T1102" s="166">
        <f>VLOOKUP(L1102,Schnitt2!L:P,2,0)</f>
        <v>0</v>
      </c>
      <c r="U1102" s="166">
        <f>VLOOKUP(L1102,Schnitt3!L:P,2,0)</f>
        <v>0</v>
      </c>
      <c r="V1102" s="166">
        <f>VLOOKUP(L1102,Schnitt4!L:P,2,0)</f>
        <v>0</v>
      </c>
      <c r="W1102" s="166">
        <f>VLOOKUP(L1102,Schnitt5!L:P,2,0)</f>
        <v>0</v>
      </c>
      <c r="X1102" s="166">
        <f>VLOOKUP(L1102,Schnitt6!L:P,2,0)</f>
        <v>0</v>
      </c>
      <c r="AA1102" s="166">
        <f>VLOOKUP(L1102,Schnitt1!L:P,3,0)</f>
        <v>0</v>
      </c>
      <c r="AB1102" s="166">
        <f>VLOOKUP(L1102,Schnitt2!L:P,3,0)</f>
        <v>0</v>
      </c>
      <c r="AC1102" s="166">
        <f>VLOOKUP(L1102,Schnitt3!L:P,3,0)</f>
        <v>0</v>
      </c>
      <c r="AD1102" s="166">
        <f>VLOOKUP(L1102,Schnitt4!L:P,3,0)</f>
        <v>0</v>
      </c>
      <c r="AE1102" s="166">
        <f>VLOOKUP(L1102,Schnitt5!L:P,3,0)</f>
        <v>0</v>
      </c>
      <c r="AF1102" s="166">
        <f>VLOOKUP(L1102,Schnitt6!L:P,3,0)</f>
        <v>0</v>
      </c>
    </row>
    <row r="1103" spans="12:32" x14ac:dyDescent="0.25">
      <c r="L1103" s="264">
        <f>Member!A1103</f>
        <v>0</v>
      </c>
      <c r="M1103" s="166">
        <f t="shared" si="78"/>
        <v>0</v>
      </c>
      <c r="N1103" s="166">
        <f t="shared" si="79"/>
        <v>0</v>
      </c>
      <c r="O1103" s="166">
        <f t="shared" si="80"/>
        <v>0</v>
      </c>
      <c r="P1103" s="166">
        <f t="shared" si="81"/>
        <v>49</v>
      </c>
      <c r="S1103" s="166">
        <f>VLOOKUP(L1103,Schnitt1!L:P,2,0)</f>
        <v>0</v>
      </c>
      <c r="T1103" s="166">
        <f>VLOOKUP(L1103,Schnitt2!L:P,2,0)</f>
        <v>0</v>
      </c>
      <c r="U1103" s="166">
        <f>VLOOKUP(L1103,Schnitt3!L:P,2,0)</f>
        <v>0</v>
      </c>
      <c r="V1103" s="166">
        <f>VLOOKUP(L1103,Schnitt4!L:P,2,0)</f>
        <v>0</v>
      </c>
      <c r="W1103" s="166">
        <f>VLOOKUP(L1103,Schnitt5!L:P,2,0)</f>
        <v>0</v>
      </c>
      <c r="X1103" s="166">
        <f>VLOOKUP(L1103,Schnitt6!L:P,2,0)</f>
        <v>0</v>
      </c>
      <c r="AA1103" s="166">
        <f>VLOOKUP(L1103,Schnitt1!L:P,3,0)</f>
        <v>0</v>
      </c>
      <c r="AB1103" s="166">
        <f>VLOOKUP(L1103,Schnitt2!L:P,3,0)</f>
        <v>0</v>
      </c>
      <c r="AC1103" s="166">
        <f>VLOOKUP(L1103,Schnitt3!L:P,3,0)</f>
        <v>0</v>
      </c>
      <c r="AD1103" s="166">
        <f>VLOOKUP(L1103,Schnitt4!L:P,3,0)</f>
        <v>0</v>
      </c>
      <c r="AE1103" s="166">
        <f>VLOOKUP(L1103,Schnitt5!L:P,3,0)</f>
        <v>0</v>
      </c>
      <c r="AF1103" s="166">
        <f>VLOOKUP(L1103,Schnitt6!L:P,3,0)</f>
        <v>0</v>
      </c>
    </row>
    <row r="1104" spans="12:32" x14ac:dyDescent="0.25">
      <c r="L1104" s="264">
        <f>Member!A1104</f>
        <v>0</v>
      </c>
      <c r="M1104" s="166">
        <f t="shared" si="78"/>
        <v>0</v>
      </c>
      <c r="N1104" s="166">
        <f t="shared" si="79"/>
        <v>0</v>
      </c>
      <c r="O1104" s="166">
        <f t="shared" si="80"/>
        <v>0</v>
      </c>
      <c r="P1104" s="166">
        <f t="shared" si="81"/>
        <v>49</v>
      </c>
      <c r="S1104" s="166">
        <f>VLOOKUP(L1104,Schnitt1!L:P,2,0)</f>
        <v>0</v>
      </c>
      <c r="T1104" s="166">
        <f>VLOOKUP(L1104,Schnitt2!L:P,2,0)</f>
        <v>0</v>
      </c>
      <c r="U1104" s="166">
        <f>VLOOKUP(L1104,Schnitt3!L:P,2,0)</f>
        <v>0</v>
      </c>
      <c r="V1104" s="166">
        <f>VLOOKUP(L1104,Schnitt4!L:P,2,0)</f>
        <v>0</v>
      </c>
      <c r="W1104" s="166">
        <f>VLOOKUP(L1104,Schnitt5!L:P,2,0)</f>
        <v>0</v>
      </c>
      <c r="X1104" s="166">
        <f>VLOOKUP(L1104,Schnitt6!L:P,2,0)</f>
        <v>0</v>
      </c>
      <c r="AA1104" s="166">
        <f>VLOOKUP(L1104,Schnitt1!L:P,3,0)</f>
        <v>0</v>
      </c>
      <c r="AB1104" s="166">
        <f>VLOOKUP(L1104,Schnitt2!L:P,3,0)</f>
        <v>0</v>
      </c>
      <c r="AC1104" s="166">
        <f>VLOOKUP(L1104,Schnitt3!L:P,3,0)</f>
        <v>0</v>
      </c>
      <c r="AD1104" s="166">
        <f>VLOOKUP(L1104,Schnitt4!L:P,3,0)</f>
        <v>0</v>
      </c>
      <c r="AE1104" s="166">
        <f>VLOOKUP(L1104,Schnitt5!L:P,3,0)</f>
        <v>0</v>
      </c>
      <c r="AF1104" s="166">
        <f>VLOOKUP(L1104,Schnitt6!L:P,3,0)</f>
        <v>0</v>
      </c>
    </row>
    <row r="1105" spans="12:32" x14ac:dyDescent="0.25">
      <c r="L1105" s="264">
        <f>Member!A1105</f>
        <v>0</v>
      </c>
      <c r="M1105" s="166">
        <f t="shared" si="78"/>
        <v>0</v>
      </c>
      <c r="N1105" s="166">
        <f t="shared" si="79"/>
        <v>0</v>
      </c>
      <c r="O1105" s="166">
        <f t="shared" si="80"/>
        <v>0</v>
      </c>
      <c r="P1105" s="166">
        <f t="shared" si="81"/>
        <v>49</v>
      </c>
      <c r="S1105" s="166">
        <f>VLOOKUP(L1105,Schnitt1!L:P,2,0)</f>
        <v>0</v>
      </c>
      <c r="T1105" s="166">
        <f>VLOOKUP(L1105,Schnitt2!L:P,2,0)</f>
        <v>0</v>
      </c>
      <c r="U1105" s="166">
        <f>VLOOKUP(L1105,Schnitt3!L:P,2,0)</f>
        <v>0</v>
      </c>
      <c r="V1105" s="166">
        <f>VLOOKUP(L1105,Schnitt4!L:P,2,0)</f>
        <v>0</v>
      </c>
      <c r="W1105" s="166">
        <f>VLOOKUP(L1105,Schnitt5!L:P,2,0)</f>
        <v>0</v>
      </c>
      <c r="X1105" s="166">
        <f>VLOOKUP(L1105,Schnitt6!L:P,2,0)</f>
        <v>0</v>
      </c>
      <c r="AA1105" s="166">
        <f>VLOOKUP(L1105,Schnitt1!L:P,3,0)</f>
        <v>0</v>
      </c>
      <c r="AB1105" s="166">
        <f>VLOOKUP(L1105,Schnitt2!L:P,3,0)</f>
        <v>0</v>
      </c>
      <c r="AC1105" s="166">
        <f>VLOOKUP(L1105,Schnitt3!L:P,3,0)</f>
        <v>0</v>
      </c>
      <c r="AD1105" s="166">
        <f>VLOOKUP(L1105,Schnitt4!L:P,3,0)</f>
        <v>0</v>
      </c>
      <c r="AE1105" s="166">
        <f>VLOOKUP(L1105,Schnitt5!L:P,3,0)</f>
        <v>0</v>
      </c>
      <c r="AF1105" s="166">
        <f>VLOOKUP(L1105,Schnitt6!L:P,3,0)</f>
        <v>0</v>
      </c>
    </row>
    <row r="1106" spans="12:32" x14ac:dyDescent="0.25">
      <c r="L1106" s="264">
        <f>Member!A1106</f>
        <v>0</v>
      </c>
      <c r="M1106" s="166">
        <f t="shared" si="78"/>
        <v>0</v>
      </c>
      <c r="N1106" s="166">
        <f t="shared" si="79"/>
        <v>0</v>
      </c>
      <c r="O1106" s="166">
        <f t="shared" si="80"/>
        <v>0</v>
      </c>
      <c r="P1106" s="166">
        <f t="shared" si="81"/>
        <v>49</v>
      </c>
      <c r="S1106" s="166">
        <f>VLOOKUP(L1106,Schnitt1!L:P,2,0)</f>
        <v>0</v>
      </c>
      <c r="T1106" s="166">
        <f>VLOOKUP(L1106,Schnitt2!L:P,2,0)</f>
        <v>0</v>
      </c>
      <c r="U1106" s="166">
        <f>VLOOKUP(L1106,Schnitt3!L:P,2,0)</f>
        <v>0</v>
      </c>
      <c r="V1106" s="166">
        <f>VLOOKUP(L1106,Schnitt4!L:P,2,0)</f>
        <v>0</v>
      </c>
      <c r="W1106" s="166">
        <f>VLOOKUP(L1106,Schnitt5!L:P,2,0)</f>
        <v>0</v>
      </c>
      <c r="X1106" s="166">
        <f>VLOOKUP(L1106,Schnitt6!L:P,2,0)</f>
        <v>0</v>
      </c>
      <c r="AA1106" s="166">
        <f>VLOOKUP(L1106,Schnitt1!L:P,3,0)</f>
        <v>0</v>
      </c>
      <c r="AB1106" s="166">
        <f>VLOOKUP(L1106,Schnitt2!L:P,3,0)</f>
        <v>0</v>
      </c>
      <c r="AC1106" s="166">
        <f>VLOOKUP(L1106,Schnitt3!L:P,3,0)</f>
        <v>0</v>
      </c>
      <c r="AD1106" s="166">
        <f>VLOOKUP(L1106,Schnitt4!L:P,3,0)</f>
        <v>0</v>
      </c>
      <c r="AE1106" s="166">
        <f>VLOOKUP(L1106,Schnitt5!L:P,3,0)</f>
        <v>0</v>
      </c>
      <c r="AF1106" s="166">
        <f>VLOOKUP(L1106,Schnitt6!L:P,3,0)</f>
        <v>0</v>
      </c>
    </row>
    <row r="1107" spans="12:32" x14ac:dyDescent="0.25">
      <c r="L1107" s="264">
        <f>Member!A1107</f>
        <v>0</v>
      </c>
      <c r="M1107" s="166">
        <f t="shared" si="78"/>
        <v>0</v>
      </c>
      <c r="N1107" s="166">
        <f t="shared" si="79"/>
        <v>0</v>
      </c>
      <c r="O1107" s="166">
        <f t="shared" si="80"/>
        <v>0</v>
      </c>
      <c r="P1107" s="166">
        <f t="shared" si="81"/>
        <v>49</v>
      </c>
      <c r="S1107" s="166">
        <f>VLOOKUP(L1107,Schnitt1!L:P,2,0)</f>
        <v>0</v>
      </c>
      <c r="T1107" s="166">
        <f>VLOOKUP(L1107,Schnitt2!L:P,2,0)</f>
        <v>0</v>
      </c>
      <c r="U1107" s="166">
        <f>VLOOKUP(L1107,Schnitt3!L:P,2,0)</f>
        <v>0</v>
      </c>
      <c r="V1107" s="166">
        <f>VLOOKUP(L1107,Schnitt4!L:P,2,0)</f>
        <v>0</v>
      </c>
      <c r="W1107" s="166">
        <f>VLOOKUP(L1107,Schnitt5!L:P,2,0)</f>
        <v>0</v>
      </c>
      <c r="X1107" s="166">
        <f>VLOOKUP(L1107,Schnitt6!L:P,2,0)</f>
        <v>0</v>
      </c>
      <c r="AA1107" s="166">
        <f>VLOOKUP(L1107,Schnitt1!L:P,3,0)</f>
        <v>0</v>
      </c>
      <c r="AB1107" s="166">
        <f>VLOOKUP(L1107,Schnitt2!L:P,3,0)</f>
        <v>0</v>
      </c>
      <c r="AC1107" s="166">
        <f>VLOOKUP(L1107,Schnitt3!L:P,3,0)</f>
        <v>0</v>
      </c>
      <c r="AD1107" s="166">
        <f>VLOOKUP(L1107,Schnitt4!L:P,3,0)</f>
        <v>0</v>
      </c>
      <c r="AE1107" s="166">
        <f>VLOOKUP(L1107,Schnitt5!L:P,3,0)</f>
        <v>0</v>
      </c>
      <c r="AF1107" s="166">
        <f>VLOOKUP(L1107,Schnitt6!L:P,3,0)</f>
        <v>0</v>
      </c>
    </row>
    <row r="1108" spans="12:32" x14ac:dyDescent="0.25">
      <c r="L1108" s="264">
        <f>Member!A1108</f>
        <v>0</v>
      </c>
      <c r="M1108" s="166">
        <f t="shared" si="78"/>
        <v>0</v>
      </c>
      <c r="N1108" s="166">
        <f t="shared" si="79"/>
        <v>0</v>
      </c>
      <c r="O1108" s="166">
        <f t="shared" si="80"/>
        <v>0</v>
      </c>
      <c r="P1108" s="166">
        <f t="shared" si="81"/>
        <v>49</v>
      </c>
      <c r="S1108" s="166">
        <f>VLOOKUP(L1108,Schnitt1!L:P,2,0)</f>
        <v>0</v>
      </c>
      <c r="T1108" s="166">
        <f>VLOOKUP(L1108,Schnitt2!L:P,2,0)</f>
        <v>0</v>
      </c>
      <c r="U1108" s="166">
        <f>VLOOKUP(L1108,Schnitt3!L:P,2,0)</f>
        <v>0</v>
      </c>
      <c r="V1108" s="166">
        <f>VLOOKUP(L1108,Schnitt4!L:P,2,0)</f>
        <v>0</v>
      </c>
      <c r="W1108" s="166">
        <f>VLOOKUP(L1108,Schnitt5!L:P,2,0)</f>
        <v>0</v>
      </c>
      <c r="X1108" s="166">
        <f>VLOOKUP(L1108,Schnitt6!L:P,2,0)</f>
        <v>0</v>
      </c>
      <c r="AA1108" s="166">
        <f>VLOOKUP(L1108,Schnitt1!L:P,3,0)</f>
        <v>0</v>
      </c>
      <c r="AB1108" s="166">
        <f>VLOOKUP(L1108,Schnitt2!L:P,3,0)</f>
        <v>0</v>
      </c>
      <c r="AC1108" s="166">
        <f>VLOOKUP(L1108,Schnitt3!L:P,3,0)</f>
        <v>0</v>
      </c>
      <c r="AD1108" s="166">
        <f>VLOOKUP(L1108,Schnitt4!L:P,3,0)</f>
        <v>0</v>
      </c>
      <c r="AE1108" s="166">
        <f>VLOOKUP(L1108,Schnitt5!L:P,3,0)</f>
        <v>0</v>
      </c>
      <c r="AF1108" s="166">
        <f>VLOOKUP(L1108,Schnitt6!L:P,3,0)</f>
        <v>0</v>
      </c>
    </row>
    <row r="1109" spans="12:32" x14ac:dyDescent="0.25">
      <c r="L1109" s="264">
        <f>Member!A1109</f>
        <v>0</v>
      </c>
      <c r="M1109" s="166">
        <f t="shared" si="78"/>
        <v>0</v>
      </c>
      <c r="N1109" s="166">
        <f t="shared" si="79"/>
        <v>0</v>
      </c>
      <c r="O1109" s="166">
        <f t="shared" si="80"/>
        <v>0</v>
      </c>
      <c r="P1109" s="166">
        <f t="shared" si="81"/>
        <v>49</v>
      </c>
      <c r="S1109" s="166">
        <f>VLOOKUP(L1109,Schnitt1!L:P,2,0)</f>
        <v>0</v>
      </c>
      <c r="T1109" s="166">
        <f>VLOOKUP(L1109,Schnitt2!L:P,2,0)</f>
        <v>0</v>
      </c>
      <c r="U1109" s="166">
        <f>VLOOKUP(L1109,Schnitt3!L:P,2,0)</f>
        <v>0</v>
      </c>
      <c r="V1109" s="166">
        <f>VLOOKUP(L1109,Schnitt4!L:P,2,0)</f>
        <v>0</v>
      </c>
      <c r="W1109" s="166">
        <f>VLOOKUP(L1109,Schnitt5!L:P,2,0)</f>
        <v>0</v>
      </c>
      <c r="X1109" s="166">
        <f>VLOOKUP(L1109,Schnitt6!L:P,2,0)</f>
        <v>0</v>
      </c>
      <c r="AA1109" s="166">
        <f>VLOOKUP(L1109,Schnitt1!L:P,3,0)</f>
        <v>0</v>
      </c>
      <c r="AB1109" s="166">
        <f>VLOOKUP(L1109,Schnitt2!L:P,3,0)</f>
        <v>0</v>
      </c>
      <c r="AC1109" s="166">
        <f>VLOOKUP(L1109,Schnitt3!L:P,3,0)</f>
        <v>0</v>
      </c>
      <c r="AD1109" s="166">
        <f>VLOOKUP(L1109,Schnitt4!L:P,3,0)</f>
        <v>0</v>
      </c>
      <c r="AE1109" s="166">
        <f>VLOOKUP(L1109,Schnitt5!L:P,3,0)</f>
        <v>0</v>
      </c>
      <c r="AF1109" s="166">
        <f>VLOOKUP(L1109,Schnitt6!L:P,3,0)</f>
        <v>0</v>
      </c>
    </row>
    <row r="1110" spans="12:32" x14ac:dyDescent="0.25">
      <c r="L1110" s="264">
        <f>Member!A1110</f>
        <v>0</v>
      </c>
      <c r="M1110" s="166">
        <f t="shared" si="78"/>
        <v>0</v>
      </c>
      <c r="N1110" s="166">
        <f t="shared" si="79"/>
        <v>0</v>
      </c>
      <c r="O1110" s="166">
        <f t="shared" si="80"/>
        <v>0</v>
      </c>
      <c r="P1110" s="166">
        <f t="shared" si="81"/>
        <v>49</v>
      </c>
      <c r="S1110" s="166">
        <f>VLOOKUP(L1110,Schnitt1!L:P,2,0)</f>
        <v>0</v>
      </c>
      <c r="T1110" s="166">
        <f>VLOOKUP(L1110,Schnitt2!L:P,2,0)</f>
        <v>0</v>
      </c>
      <c r="U1110" s="166">
        <f>VLOOKUP(L1110,Schnitt3!L:P,2,0)</f>
        <v>0</v>
      </c>
      <c r="V1110" s="166">
        <f>VLOOKUP(L1110,Schnitt4!L:P,2,0)</f>
        <v>0</v>
      </c>
      <c r="W1110" s="166">
        <f>VLOOKUP(L1110,Schnitt5!L:P,2,0)</f>
        <v>0</v>
      </c>
      <c r="X1110" s="166">
        <f>VLOOKUP(L1110,Schnitt6!L:P,2,0)</f>
        <v>0</v>
      </c>
      <c r="AA1110" s="166">
        <f>VLOOKUP(L1110,Schnitt1!L:P,3,0)</f>
        <v>0</v>
      </c>
      <c r="AB1110" s="166">
        <f>VLOOKUP(L1110,Schnitt2!L:P,3,0)</f>
        <v>0</v>
      </c>
      <c r="AC1110" s="166">
        <f>VLOOKUP(L1110,Schnitt3!L:P,3,0)</f>
        <v>0</v>
      </c>
      <c r="AD1110" s="166">
        <f>VLOOKUP(L1110,Schnitt4!L:P,3,0)</f>
        <v>0</v>
      </c>
      <c r="AE1110" s="166">
        <f>VLOOKUP(L1110,Schnitt5!L:P,3,0)</f>
        <v>0</v>
      </c>
      <c r="AF1110" s="166">
        <f>VLOOKUP(L1110,Schnitt6!L:P,3,0)</f>
        <v>0</v>
      </c>
    </row>
    <row r="1111" spans="12:32" x14ac:dyDescent="0.25">
      <c r="L1111" s="264">
        <f>Member!A1111</f>
        <v>0</v>
      </c>
      <c r="M1111" s="166">
        <f t="shared" si="78"/>
        <v>0</v>
      </c>
      <c r="N1111" s="166">
        <f t="shared" si="79"/>
        <v>0</v>
      </c>
      <c r="O1111" s="166">
        <f t="shared" si="80"/>
        <v>0</v>
      </c>
      <c r="P1111" s="166">
        <f t="shared" si="81"/>
        <v>49</v>
      </c>
      <c r="S1111" s="166">
        <f>VLOOKUP(L1111,Schnitt1!L:P,2,0)</f>
        <v>0</v>
      </c>
      <c r="T1111" s="166">
        <f>VLOOKUP(L1111,Schnitt2!L:P,2,0)</f>
        <v>0</v>
      </c>
      <c r="U1111" s="166">
        <f>VLOOKUP(L1111,Schnitt3!L:P,2,0)</f>
        <v>0</v>
      </c>
      <c r="V1111" s="166">
        <f>VLOOKUP(L1111,Schnitt4!L:P,2,0)</f>
        <v>0</v>
      </c>
      <c r="W1111" s="166">
        <f>VLOOKUP(L1111,Schnitt5!L:P,2,0)</f>
        <v>0</v>
      </c>
      <c r="X1111" s="166">
        <f>VLOOKUP(L1111,Schnitt6!L:P,2,0)</f>
        <v>0</v>
      </c>
      <c r="AA1111" s="166">
        <f>VLOOKUP(L1111,Schnitt1!L:P,3,0)</f>
        <v>0</v>
      </c>
      <c r="AB1111" s="166">
        <f>VLOOKUP(L1111,Schnitt2!L:P,3,0)</f>
        <v>0</v>
      </c>
      <c r="AC1111" s="166">
        <f>VLOOKUP(L1111,Schnitt3!L:P,3,0)</f>
        <v>0</v>
      </c>
      <c r="AD1111" s="166">
        <f>VLOOKUP(L1111,Schnitt4!L:P,3,0)</f>
        <v>0</v>
      </c>
      <c r="AE1111" s="166">
        <f>VLOOKUP(L1111,Schnitt5!L:P,3,0)</f>
        <v>0</v>
      </c>
      <c r="AF1111" s="166">
        <f>VLOOKUP(L1111,Schnitt6!L:P,3,0)</f>
        <v>0</v>
      </c>
    </row>
    <row r="1112" spans="12:32" x14ac:dyDescent="0.25">
      <c r="L1112" s="264">
        <f>Member!A1112</f>
        <v>0</v>
      </c>
      <c r="M1112" s="166">
        <f t="shared" si="78"/>
        <v>0</v>
      </c>
      <c r="N1112" s="166">
        <f t="shared" si="79"/>
        <v>0</v>
      </c>
      <c r="O1112" s="166">
        <f t="shared" si="80"/>
        <v>0</v>
      </c>
      <c r="P1112" s="166">
        <f t="shared" si="81"/>
        <v>49</v>
      </c>
      <c r="S1112" s="166">
        <f>VLOOKUP(L1112,Schnitt1!L:P,2,0)</f>
        <v>0</v>
      </c>
      <c r="T1112" s="166">
        <f>VLOOKUP(L1112,Schnitt2!L:P,2,0)</f>
        <v>0</v>
      </c>
      <c r="U1112" s="166">
        <f>VLOOKUP(L1112,Schnitt3!L:P,2,0)</f>
        <v>0</v>
      </c>
      <c r="V1112" s="166">
        <f>VLOOKUP(L1112,Schnitt4!L:P,2,0)</f>
        <v>0</v>
      </c>
      <c r="W1112" s="166">
        <f>VLOOKUP(L1112,Schnitt5!L:P,2,0)</f>
        <v>0</v>
      </c>
      <c r="X1112" s="166">
        <f>VLOOKUP(L1112,Schnitt6!L:P,2,0)</f>
        <v>0</v>
      </c>
      <c r="AA1112" s="166">
        <f>VLOOKUP(L1112,Schnitt1!L:P,3,0)</f>
        <v>0</v>
      </c>
      <c r="AB1112" s="166">
        <f>VLOOKUP(L1112,Schnitt2!L:P,3,0)</f>
        <v>0</v>
      </c>
      <c r="AC1112" s="166">
        <f>VLOOKUP(L1112,Schnitt3!L:P,3,0)</f>
        <v>0</v>
      </c>
      <c r="AD1112" s="166">
        <f>VLOOKUP(L1112,Schnitt4!L:P,3,0)</f>
        <v>0</v>
      </c>
      <c r="AE1112" s="166">
        <f>VLOOKUP(L1112,Schnitt5!L:P,3,0)</f>
        <v>0</v>
      </c>
      <c r="AF1112" s="166">
        <f>VLOOKUP(L1112,Schnitt6!L:P,3,0)</f>
        <v>0</v>
      </c>
    </row>
    <row r="1113" spans="12:32" x14ac:dyDescent="0.25">
      <c r="L1113" s="264">
        <f>Member!A1113</f>
        <v>0</v>
      </c>
      <c r="M1113" s="166">
        <f t="shared" si="78"/>
        <v>0</v>
      </c>
      <c r="N1113" s="166">
        <f t="shared" si="79"/>
        <v>0</v>
      </c>
      <c r="O1113" s="166">
        <f t="shared" si="80"/>
        <v>0</v>
      </c>
      <c r="P1113" s="166">
        <f t="shared" si="81"/>
        <v>49</v>
      </c>
      <c r="S1113" s="166">
        <f>VLOOKUP(L1113,Schnitt1!L:P,2,0)</f>
        <v>0</v>
      </c>
      <c r="T1113" s="166">
        <f>VLOOKUP(L1113,Schnitt2!L:P,2,0)</f>
        <v>0</v>
      </c>
      <c r="U1113" s="166">
        <f>VLOOKUP(L1113,Schnitt3!L:P,2,0)</f>
        <v>0</v>
      </c>
      <c r="V1113" s="166">
        <f>VLOOKUP(L1113,Schnitt4!L:P,2,0)</f>
        <v>0</v>
      </c>
      <c r="W1113" s="166">
        <f>VLOOKUP(L1113,Schnitt5!L:P,2,0)</f>
        <v>0</v>
      </c>
      <c r="X1113" s="166">
        <f>VLOOKUP(L1113,Schnitt6!L:P,2,0)</f>
        <v>0</v>
      </c>
      <c r="AA1113" s="166">
        <f>VLOOKUP(L1113,Schnitt1!L:P,3,0)</f>
        <v>0</v>
      </c>
      <c r="AB1113" s="166">
        <f>VLOOKUP(L1113,Schnitt2!L:P,3,0)</f>
        <v>0</v>
      </c>
      <c r="AC1113" s="166">
        <f>VLOOKUP(L1113,Schnitt3!L:P,3,0)</f>
        <v>0</v>
      </c>
      <c r="AD1113" s="166">
        <f>VLOOKUP(L1113,Schnitt4!L:P,3,0)</f>
        <v>0</v>
      </c>
      <c r="AE1113" s="166">
        <f>VLOOKUP(L1113,Schnitt5!L:P,3,0)</f>
        <v>0</v>
      </c>
      <c r="AF1113" s="166">
        <f>VLOOKUP(L1113,Schnitt6!L:P,3,0)</f>
        <v>0</v>
      </c>
    </row>
    <row r="1114" spans="12:32" x14ac:dyDescent="0.25">
      <c r="L1114" s="264">
        <f>Member!A1114</f>
        <v>0</v>
      </c>
      <c r="M1114" s="166">
        <f t="shared" si="78"/>
        <v>0</v>
      </c>
      <c r="N1114" s="166">
        <f t="shared" si="79"/>
        <v>0</v>
      </c>
      <c r="O1114" s="166">
        <f t="shared" si="80"/>
        <v>0</v>
      </c>
      <c r="P1114" s="166">
        <f t="shared" si="81"/>
        <v>49</v>
      </c>
      <c r="S1114" s="166">
        <f>VLOOKUP(L1114,Schnitt1!L:P,2,0)</f>
        <v>0</v>
      </c>
      <c r="T1114" s="166">
        <f>VLOOKUP(L1114,Schnitt2!L:P,2,0)</f>
        <v>0</v>
      </c>
      <c r="U1114" s="166">
        <f>VLOOKUP(L1114,Schnitt3!L:P,2,0)</f>
        <v>0</v>
      </c>
      <c r="V1114" s="166">
        <f>VLOOKUP(L1114,Schnitt4!L:P,2,0)</f>
        <v>0</v>
      </c>
      <c r="W1114" s="166">
        <f>VLOOKUP(L1114,Schnitt5!L:P,2,0)</f>
        <v>0</v>
      </c>
      <c r="X1114" s="166">
        <f>VLOOKUP(L1114,Schnitt6!L:P,2,0)</f>
        <v>0</v>
      </c>
      <c r="AA1114" s="166">
        <f>VLOOKUP(L1114,Schnitt1!L:P,3,0)</f>
        <v>0</v>
      </c>
      <c r="AB1114" s="166">
        <f>VLOOKUP(L1114,Schnitt2!L:P,3,0)</f>
        <v>0</v>
      </c>
      <c r="AC1114" s="166">
        <f>VLOOKUP(L1114,Schnitt3!L:P,3,0)</f>
        <v>0</v>
      </c>
      <c r="AD1114" s="166">
        <f>VLOOKUP(L1114,Schnitt4!L:P,3,0)</f>
        <v>0</v>
      </c>
      <c r="AE1114" s="166">
        <f>VLOOKUP(L1114,Schnitt5!L:P,3,0)</f>
        <v>0</v>
      </c>
      <c r="AF1114" s="166">
        <f>VLOOKUP(L1114,Schnitt6!L:P,3,0)</f>
        <v>0</v>
      </c>
    </row>
    <row r="1115" spans="12:32" x14ac:dyDescent="0.25">
      <c r="L1115" s="264">
        <f>Member!A1115</f>
        <v>0</v>
      </c>
      <c r="M1115" s="166">
        <f t="shared" si="78"/>
        <v>0</v>
      </c>
      <c r="N1115" s="166">
        <f t="shared" si="79"/>
        <v>0</v>
      </c>
      <c r="O1115" s="166">
        <f t="shared" si="80"/>
        <v>0</v>
      </c>
      <c r="P1115" s="166">
        <f t="shared" si="81"/>
        <v>49</v>
      </c>
      <c r="S1115" s="166">
        <f>VLOOKUP(L1115,Schnitt1!L:P,2,0)</f>
        <v>0</v>
      </c>
      <c r="T1115" s="166">
        <f>VLOOKUP(L1115,Schnitt2!L:P,2,0)</f>
        <v>0</v>
      </c>
      <c r="U1115" s="166">
        <f>VLOOKUP(L1115,Schnitt3!L:P,2,0)</f>
        <v>0</v>
      </c>
      <c r="V1115" s="166">
        <f>VLOOKUP(L1115,Schnitt4!L:P,2,0)</f>
        <v>0</v>
      </c>
      <c r="W1115" s="166">
        <f>VLOOKUP(L1115,Schnitt5!L:P,2,0)</f>
        <v>0</v>
      </c>
      <c r="X1115" s="166">
        <f>VLOOKUP(L1115,Schnitt6!L:P,2,0)</f>
        <v>0</v>
      </c>
      <c r="AA1115" s="166">
        <f>VLOOKUP(L1115,Schnitt1!L:P,3,0)</f>
        <v>0</v>
      </c>
      <c r="AB1115" s="166">
        <f>VLOOKUP(L1115,Schnitt2!L:P,3,0)</f>
        <v>0</v>
      </c>
      <c r="AC1115" s="166">
        <f>VLOOKUP(L1115,Schnitt3!L:P,3,0)</f>
        <v>0</v>
      </c>
      <c r="AD1115" s="166">
        <f>VLOOKUP(L1115,Schnitt4!L:P,3,0)</f>
        <v>0</v>
      </c>
      <c r="AE1115" s="166">
        <f>VLOOKUP(L1115,Schnitt5!L:P,3,0)</f>
        <v>0</v>
      </c>
      <c r="AF1115" s="166">
        <f>VLOOKUP(L1115,Schnitt6!L:P,3,0)</f>
        <v>0</v>
      </c>
    </row>
    <row r="1116" spans="12:32" x14ac:dyDescent="0.25">
      <c r="L1116" s="264">
        <f>Member!A1116</f>
        <v>0</v>
      </c>
      <c r="M1116" s="166">
        <f t="shared" si="78"/>
        <v>0</v>
      </c>
      <c r="N1116" s="166">
        <f t="shared" si="79"/>
        <v>0</v>
      </c>
      <c r="O1116" s="166">
        <f t="shared" si="80"/>
        <v>0</v>
      </c>
      <c r="P1116" s="166">
        <f t="shared" si="81"/>
        <v>49</v>
      </c>
      <c r="S1116" s="166">
        <f>VLOOKUP(L1116,Schnitt1!L:P,2,0)</f>
        <v>0</v>
      </c>
      <c r="T1116" s="166">
        <f>VLOOKUP(L1116,Schnitt2!L:P,2,0)</f>
        <v>0</v>
      </c>
      <c r="U1116" s="166">
        <f>VLOOKUP(L1116,Schnitt3!L:P,2,0)</f>
        <v>0</v>
      </c>
      <c r="V1116" s="166">
        <f>VLOOKUP(L1116,Schnitt4!L:P,2,0)</f>
        <v>0</v>
      </c>
      <c r="W1116" s="166">
        <f>VLOOKUP(L1116,Schnitt5!L:P,2,0)</f>
        <v>0</v>
      </c>
      <c r="X1116" s="166">
        <f>VLOOKUP(L1116,Schnitt6!L:P,2,0)</f>
        <v>0</v>
      </c>
      <c r="AA1116" s="166">
        <f>VLOOKUP(L1116,Schnitt1!L:P,3,0)</f>
        <v>0</v>
      </c>
      <c r="AB1116" s="166">
        <f>VLOOKUP(L1116,Schnitt2!L:P,3,0)</f>
        <v>0</v>
      </c>
      <c r="AC1116" s="166">
        <f>VLOOKUP(L1116,Schnitt3!L:P,3,0)</f>
        <v>0</v>
      </c>
      <c r="AD1116" s="166">
        <f>VLOOKUP(L1116,Schnitt4!L:P,3,0)</f>
        <v>0</v>
      </c>
      <c r="AE1116" s="166">
        <f>VLOOKUP(L1116,Schnitt5!L:P,3,0)</f>
        <v>0</v>
      </c>
      <c r="AF1116" s="166">
        <f>VLOOKUP(L1116,Schnitt6!L:P,3,0)</f>
        <v>0</v>
      </c>
    </row>
    <row r="1117" spans="12:32" x14ac:dyDescent="0.25">
      <c r="L1117" s="264">
        <f>Member!A1117</f>
        <v>0</v>
      </c>
      <c r="M1117" s="166">
        <f t="shared" si="78"/>
        <v>0</v>
      </c>
      <c r="N1117" s="166">
        <f t="shared" si="79"/>
        <v>0</v>
      </c>
      <c r="O1117" s="166">
        <f t="shared" si="80"/>
        <v>0</v>
      </c>
      <c r="P1117" s="166">
        <f t="shared" si="81"/>
        <v>49</v>
      </c>
      <c r="S1117" s="166">
        <f>VLOOKUP(L1117,Schnitt1!L:P,2,0)</f>
        <v>0</v>
      </c>
      <c r="T1117" s="166">
        <f>VLOOKUP(L1117,Schnitt2!L:P,2,0)</f>
        <v>0</v>
      </c>
      <c r="U1117" s="166">
        <f>VLOOKUP(L1117,Schnitt3!L:P,2,0)</f>
        <v>0</v>
      </c>
      <c r="V1117" s="166">
        <f>VLOOKUP(L1117,Schnitt4!L:P,2,0)</f>
        <v>0</v>
      </c>
      <c r="W1117" s="166">
        <f>VLOOKUP(L1117,Schnitt5!L:P,2,0)</f>
        <v>0</v>
      </c>
      <c r="X1117" s="166">
        <f>VLOOKUP(L1117,Schnitt6!L:P,2,0)</f>
        <v>0</v>
      </c>
      <c r="AA1117" s="166">
        <f>VLOOKUP(L1117,Schnitt1!L:P,3,0)</f>
        <v>0</v>
      </c>
      <c r="AB1117" s="166">
        <f>VLOOKUP(L1117,Schnitt2!L:P,3,0)</f>
        <v>0</v>
      </c>
      <c r="AC1117" s="166">
        <f>VLOOKUP(L1117,Schnitt3!L:P,3,0)</f>
        <v>0</v>
      </c>
      <c r="AD1117" s="166">
        <f>VLOOKUP(L1117,Schnitt4!L:P,3,0)</f>
        <v>0</v>
      </c>
      <c r="AE1117" s="166">
        <f>VLOOKUP(L1117,Schnitt5!L:P,3,0)</f>
        <v>0</v>
      </c>
      <c r="AF1117" s="166">
        <f>VLOOKUP(L1117,Schnitt6!L:P,3,0)</f>
        <v>0</v>
      </c>
    </row>
    <row r="1118" spans="12:32" x14ac:dyDescent="0.25">
      <c r="L1118" s="264">
        <f>Member!A1118</f>
        <v>0</v>
      </c>
      <c r="M1118" s="166">
        <f t="shared" si="78"/>
        <v>0</v>
      </c>
      <c r="N1118" s="166">
        <f t="shared" si="79"/>
        <v>0</v>
      </c>
      <c r="O1118" s="166">
        <f t="shared" si="80"/>
        <v>0</v>
      </c>
      <c r="P1118" s="166">
        <f t="shared" si="81"/>
        <v>49</v>
      </c>
      <c r="S1118" s="166">
        <f>VLOOKUP(L1118,Schnitt1!L:P,2,0)</f>
        <v>0</v>
      </c>
      <c r="T1118" s="166">
        <f>VLOOKUP(L1118,Schnitt2!L:P,2,0)</f>
        <v>0</v>
      </c>
      <c r="U1118" s="166">
        <f>VLOOKUP(L1118,Schnitt3!L:P,2,0)</f>
        <v>0</v>
      </c>
      <c r="V1118" s="166">
        <f>VLOOKUP(L1118,Schnitt4!L:P,2,0)</f>
        <v>0</v>
      </c>
      <c r="W1118" s="166">
        <f>VLOOKUP(L1118,Schnitt5!L:P,2,0)</f>
        <v>0</v>
      </c>
      <c r="X1118" s="166">
        <f>VLOOKUP(L1118,Schnitt6!L:P,2,0)</f>
        <v>0</v>
      </c>
      <c r="AA1118" s="166">
        <f>VLOOKUP(L1118,Schnitt1!L:P,3,0)</f>
        <v>0</v>
      </c>
      <c r="AB1118" s="166">
        <f>VLOOKUP(L1118,Schnitt2!L:P,3,0)</f>
        <v>0</v>
      </c>
      <c r="AC1118" s="166">
        <f>VLOOKUP(L1118,Schnitt3!L:P,3,0)</f>
        <v>0</v>
      </c>
      <c r="AD1118" s="166">
        <f>VLOOKUP(L1118,Schnitt4!L:P,3,0)</f>
        <v>0</v>
      </c>
      <c r="AE1118" s="166">
        <f>VLOOKUP(L1118,Schnitt5!L:P,3,0)</f>
        <v>0</v>
      </c>
      <c r="AF1118" s="166">
        <f>VLOOKUP(L1118,Schnitt6!L:P,3,0)</f>
        <v>0</v>
      </c>
    </row>
    <row r="1119" spans="12:32" x14ac:dyDescent="0.25">
      <c r="L1119" s="264">
        <f>Member!A1119</f>
        <v>0</v>
      </c>
      <c r="M1119" s="166">
        <f t="shared" si="78"/>
        <v>0</v>
      </c>
      <c r="N1119" s="166">
        <f t="shared" si="79"/>
        <v>0</v>
      </c>
      <c r="O1119" s="166">
        <f t="shared" si="80"/>
        <v>0</v>
      </c>
      <c r="P1119" s="166">
        <f t="shared" si="81"/>
        <v>49</v>
      </c>
      <c r="S1119" s="166">
        <f>VLOOKUP(L1119,Schnitt1!L:P,2,0)</f>
        <v>0</v>
      </c>
      <c r="T1119" s="166">
        <f>VLOOKUP(L1119,Schnitt2!L:P,2,0)</f>
        <v>0</v>
      </c>
      <c r="U1119" s="166">
        <f>VLOOKUP(L1119,Schnitt3!L:P,2,0)</f>
        <v>0</v>
      </c>
      <c r="V1119" s="166">
        <f>VLOOKUP(L1119,Schnitt4!L:P,2,0)</f>
        <v>0</v>
      </c>
      <c r="W1119" s="166">
        <f>VLOOKUP(L1119,Schnitt5!L:P,2,0)</f>
        <v>0</v>
      </c>
      <c r="X1119" s="166">
        <f>VLOOKUP(L1119,Schnitt6!L:P,2,0)</f>
        <v>0</v>
      </c>
      <c r="AA1119" s="166">
        <f>VLOOKUP(L1119,Schnitt1!L:P,3,0)</f>
        <v>0</v>
      </c>
      <c r="AB1119" s="166">
        <f>VLOOKUP(L1119,Schnitt2!L:P,3,0)</f>
        <v>0</v>
      </c>
      <c r="AC1119" s="166">
        <f>VLOOKUP(L1119,Schnitt3!L:P,3,0)</f>
        <v>0</v>
      </c>
      <c r="AD1119" s="166">
        <f>VLOOKUP(L1119,Schnitt4!L:P,3,0)</f>
        <v>0</v>
      </c>
      <c r="AE1119" s="166">
        <f>VLOOKUP(L1119,Schnitt5!L:P,3,0)</f>
        <v>0</v>
      </c>
      <c r="AF1119" s="166">
        <f>VLOOKUP(L1119,Schnitt6!L:P,3,0)</f>
        <v>0</v>
      </c>
    </row>
    <row r="1120" spans="12:32" x14ac:dyDescent="0.25">
      <c r="L1120" s="264">
        <f>Member!A1120</f>
        <v>0</v>
      </c>
      <c r="M1120" s="166">
        <f t="shared" si="78"/>
        <v>0</v>
      </c>
      <c r="N1120" s="166">
        <f t="shared" si="79"/>
        <v>0</v>
      </c>
      <c r="O1120" s="166">
        <f t="shared" si="80"/>
        <v>0</v>
      </c>
      <c r="P1120" s="166">
        <f t="shared" si="81"/>
        <v>49</v>
      </c>
      <c r="S1120" s="166">
        <f>VLOOKUP(L1120,Schnitt1!L:P,2,0)</f>
        <v>0</v>
      </c>
      <c r="T1120" s="166">
        <f>VLOOKUP(L1120,Schnitt2!L:P,2,0)</f>
        <v>0</v>
      </c>
      <c r="U1120" s="166">
        <f>VLOOKUP(L1120,Schnitt3!L:P,2,0)</f>
        <v>0</v>
      </c>
      <c r="V1120" s="166">
        <f>VLOOKUP(L1120,Schnitt4!L:P,2,0)</f>
        <v>0</v>
      </c>
      <c r="W1120" s="166">
        <f>VLOOKUP(L1120,Schnitt5!L:P,2,0)</f>
        <v>0</v>
      </c>
      <c r="X1120" s="166">
        <f>VLOOKUP(L1120,Schnitt6!L:P,2,0)</f>
        <v>0</v>
      </c>
      <c r="AA1120" s="166">
        <f>VLOOKUP(L1120,Schnitt1!L:P,3,0)</f>
        <v>0</v>
      </c>
      <c r="AB1120" s="166">
        <f>VLOOKUP(L1120,Schnitt2!L:P,3,0)</f>
        <v>0</v>
      </c>
      <c r="AC1120" s="166">
        <f>VLOOKUP(L1120,Schnitt3!L:P,3,0)</f>
        <v>0</v>
      </c>
      <c r="AD1120" s="166">
        <f>VLOOKUP(L1120,Schnitt4!L:P,3,0)</f>
        <v>0</v>
      </c>
      <c r="AE1120" s="166">
        <f>VLOOKUP(L1120,Schnitt5!L:P,3,0)</f>
        <v>0</v>
      </c>
      <c r="AF1120" s="166">
        <f>VLOOKUP(L1120,Schnitt6!L:P,3,0)</f>
        <v>0</v>
      </c>
    </row>
    <row r="1121" spans="12:32" x14ac:dyDescent="0.25">
      <c r="L1121" s="264">
        <f>Member!A1121</f>
        <v>0</v>
      </c>
      <c r="M1121" s="166">
        <f t="shared" si="78"/>
        <v>0</v>
      </c>
      <c r="N1121" s="166">
        <f t="shared" si="79"/>
        <v>0</v>
      </c>
      <c r="O1121" s="166">
        <f t="shared" si="80"/>
        <v>0</v>
      </c>
      <c r="P1121" s="166">
        <f t="shared" si="81"/>
        <v>49</v>
      </c>
      <c r="S1121" s="166">
        <f>VLOOKUP(L1121,Schnitt1!L:P,2,0)</f>
        <v>0</v>
      </c>
      <c r="T1121" s="166">
        <f>VLOOKUP(L1121,Schnitt2!L:P,2,0)</f>
        <v>0</v>
      </c>
      <c r="U1121" s="166">
        <f>VLOOKUP(L1121,Schnitt3!L:P,2,0)</f>
        <v>0</v>
      </c>
      <c r="V1121" s="166">
        <f>VLOOKUP(L1121,Schnitt4!L:P,2,0)</f>
        <v>0</v>
      </c>
      <c r="W1121" s="166">
        <f>VLOOKUP(L1121,Schnitt5!L:P,2,0)</f>
        <v>0</v>
      </c>
      <c r="X1121" s="166">
        <f>VLOOKUP(L1121,Schnitt6!L:P,2,0)</f>
        <v>0</v>
      </c>
      <c r="AA1121" s="166">
        <f>VLOOKUP(L1121,Schnitt1!L:P,3,0)</f>
        <v>0</v>
      </c>
      <c r="AB1121" s="166">
        <f>VLOOKUP(L1121,Schnitt2!L:P,3,0)</f>
        <v>0</v>
      </c>
      <c r="AC1121" s="166">
        <f>VLOOKUP(L1121,Schnitt3!L:P,3,0)</f>
        <v>0</v>
      </c>
      <c r="AD1121" s="166">
        <f>VLOOKUP(L1121,Schnitt4!L:P,3,0)</f>
        <v>0</v>
      </c>
      <c r="AE1121" s="166">
        <f>VLOOKUP(L1121,Schnitt5!L:P,3,0)</f>
        <v>0</v>
      </c>
      <c r="AF1121" s="166">
        <f>VLOOKUP(L1121,Schnitt6!L:P,3,0)</f>
        <v>0</v>
      </c>
    </row>
    <row r="1122" spans="12:32" x14ac:dyDescent="0.25">
      <c r="L1122" s="264">
        <f>Member!A1122</f>
        <v>0</v>
      </c>
      <c r="M1122" s="166">
        <f t="shared" si="78"/>
        <v>0</v>
      </c>
      <c r="N1122" s="166">
        <f t="shared" si="79"/>
        <v>0</v>
      </c>
      <c r="O1122" s="166">
        <f t="shared" si="80"/>
        <v>0</v>
      </c>
      <c r="P1122" s="166">
        <f t="shared" si="81"/>
        <v>49</v>
      </c>
      <c r="S1122" s="166">
        <f>VLOOKUP(L1122,Schnitt1!L:P,2,0)</f>
        <v>0</v>
      </c>
      <c r="T1122" s="166">
        <f>VLOOKUP(L1122,Schnitt2!L:P,2,0)</f>
        <v>0</v>
      </c>
      <c r="U1122" s="166">
        <f>VLOOKUP(L1122,Schnitt3!L:P,2,0)</f>
        <v>0</v>
      </c>
      <c r="V1122" s="166">
        <f>VLOOKUP(L1122,Schnitt4!L:P,2,0)</f>
        <v>0</v>
      </c>
      <c r="W1122" s="166">
        <f>VLOOKUP(L1122,Schnitt5!L:P,2,0)</f>
        <v>0</v>
      </c>
      <c r="X1122" s="166">
        <f>VLOOKUP(L1122,Schnitt6!L:P,2,0)</f>
        <v>0</v>
      </c>
      <c r="AA1122" s="166">
        <f>VLOOKUP(L1122,Schnitt1!L:P,3,0)</f>
        <v>0</v>
      </c>
      <c r="AB1122" s="166">
        <f>VLOOKUP(L1122,Schnitt2!L:P,3,0)</f>
        <v>0</v>
      </c>
      <c r="AC1122" s="166">
        <f>VLOOKUP(L1122,Schnitt3!L:P,3,0)</f>
        <v>0</v>
      </c>
      <c r="AD1122" s="166">
        <f>VLOOKUP(L1122,Schnitt4!L:P,3,0)</f>
        <v>0</v>
      </c>
      <c r="AE1122" s="166">
        <f>VLOOKUP(L1122,Schnitt5!L:P,3,0)</f>
        <v>0</v>
      </c>
      <c r="AF1122" s="166">
        <f>VLOOKUP(L1122,Schnitt6!L:P,3,0)</f>
        <v>0</v>
      </c>
    </row>
    <row r="1123" spans="12:32" x14ac:dyDescent="0.25">
      <c r="L1123" s="264">
        <f>Member!A1123</f>
        <v>0</v>
      </c>
      <c r="M1123" s="166">
        <f t="shared" si="78"/>
        <v>0</v>
      </c>
      <c r="N1123" s="166">
        <f t="shared" si="79"/>
        <v>0</v>
      </c>
      <c r="O1123" s="166">
        <f t="shared" si="80"/>
        <v>0</v>
      </c>
      <c r="P1123" s="166">
        <f t="shared" si="81"/>
        <v>49</v>
      </c>
      <c r="S1123" s="166">
        <f>VLOOKUP(L1123,Schnitt1!L:P,2,0)</f>
        <v>0</v>
      </c>
      <c r="T1123" s="166">
        <f>VLOOKUP(L1123,Schnitt2!L:P,2,0)</f>
        <v>0</v>
      </c>
      <c r="U1123" s="166">
        <f>VLOOKUP(L1123,Schnitt3!L:P,2,0)</f>
        <v>0</v>
      </c>
      <c r="V1123" s="166">
        <f>VLOOKUP(L1123,Schnitt4!L:P,2,0)</f>
        <v>0</v>
      </c>
      <c r="W1123" s="166">
        <f>VLOOKUP(L1123,Schnitt5!L:P,2,0)</f>
        <v>0</v>
      </c>
      <c r="X1123" s="166">
        <f>VLOOKUP(L1123,Schnitt6!L:P,2,0)</f>
        <v>0</v>
      </c>
      <c r="AA1123" s="166">
        <f>VLOOKUP(L1123,Schnitt1!L:P,3,0)</f>
        <v>0</v>
      </c>
      <c r="AB1123" s="166">
        <f>VLOOKUP(L1123,Schnitt2!L:P,3,0)</f>
        <v>0</v>
      </c>
      <c r="AC1123" s="166">
        <f>VLOOKUP(L1123,Schnitt3!L:P,3,0)</f>
        <v>0</v>
      </c>
      <c r="AD1123" s="166">
        <f>VLOOKUP(L1123,Schnitt4!L:P,3,0)</f>
        <v>0</v>
      </c>
      <c r="AE1123" s="166">
        <f>VLOOKUP(L1123,Schnitt5!L:P,3,0)</f>
        <v>0</v>
      </c>
      <c r="AF1123" s="166">
        <f>VLOOKUP(L1123,Schnitt6!L:P,3,0)</f>
        <v>0</v>
      </c>
    </row>
    <row r="1124" spans="12:32" x14ac:dyDescent="0.25">
      <c r="L1124" s="264">
        <f>Member!A1124</f>
        <v>0</v>
      </c>
      <c r="M1124" s="166">
        <f t="shared" si="78"/>
        <v>0</v>
      </c>
      <c r="N1124" s="166">
        <f t="shared" si="79"/>
        <v>0</v>
      </c>
      <c r="O1124" s="166">
        <f t="shared" si="80"/>
        <v>0</v>
      </c>
      <c r="P1124" s="166">
        <f t="shared" si="81"/>
        <v>49</v>
      </c>
      <c r="S1124" s="166">
        <f>VLOOKUP(L1124,Schnitt1!L:P,2,0)</f>
        <v>0</v>
      </c>
      <c r="T1124" s="166">
        <f>VLOOKUP(L1124,Schnitt2!L:P,2,0)</f>
        <v>0</v>
      </c>
      <c r="U1124" s="166">
        <f>VLOOKUP(L1124,Schnitt3!L:P,2,0)</f>
        <v>0</v>
      </c>
      <c r="V1124" s="166">
        <f>VLOOKUP(L1124,Schnitt4!L:P,2,0)</f>
        <v>0</v>
      </c>
      <c r="W1124" s="166">
        <f>VLOOKUP(L1124,Schnitt5!L:P,2,0)</f>
        <v>0</v>
      </c>
      <c r="X1124" s="166">
        <f>VLOOKUP(L1124,Schnitt6!L:P,2,0)</f>
        <v>0</v>
      </c>
      <c r="AA1124" s="166">
        <f>VLOOKUP(L1124,Schnitt1!L:P,3,0)</f>
        <v>0</v>
      </c>
      <c r="AB1124" s="166">
        <f>VLOOKUP(L1124,Schnitt2!L:P,3,0)</f>
        <v>0</v>
      </c>
      <c r="AC1124" s="166">
        <f>VLOOKUP(L1124,Schnitt3!L:P,3,0)</f>
        <v>0</v>
      </c>
      <c r="AD1124" s="166">
        <f>VLOOKUP(L1124,Schnitt4!L:P,3,0)</f>
        <v>0</v>
      </c>
      <c r="AE1124" s="166">
        <f>VLOOKUP(L1124,Schnitt5!L:P,3,0)</f>
        <v>0</v>
      </c>
      <c r="AF1124" s="166">
        <f>VLOOKUP(L1124,Schnitt6!L:P,3,0)</f>
        <v>0</v>
      </c>
    </row>
    <row r="1125" spans="12:32" x14ac:dyDescent="0.25">
      <c r="L1125" s="264">
        <f>Member!A1125</f>
        <v>0</v>
      </c>
      <c r="M1125" s="166">
        <f t="shared" si="78"/>
        <v>0</v>
      </c>
      <c r="N1125" s="166">
        <f t="shared" si="79"/>
        <v>0</v>
      </c>
      <c r="O1125" s="166">
        <f t="shared" si="80"/>
        <v>0</v>
      </c>
      <c r="P1125" s="166">
        <f t="shared" si="81"/>
        <v>49</v>
      </c>
      <c r="S1125" s="166">
        <f>VLOOKUP(L1125,Schnitt1!L:P,2,0)</f>
        <v>0</v>
      </c>
      <c r="T1125" s="166">
        <f>VLOOKUP(L1125,Schnitt2!L:P,2,0)</f>
        <v>0</v>
      </c>
      <c r="U1125" s="166">
        <f>VLOOKUP(L1125,Schnitt3!L:P,2,0)</f>
        <v>0</v>
      </c>
      <c r="V1125" s="166">
        <f>VLOOKUP(L1125,Schnitt4!L:P,2,0)</f>
        <v>0</v>
      </c>
      <c r="W1125" s="166">
        <f>VLOOKUP(L1125,Schnitt5!L:P,2,0)</f>
        <v>0</v>
      </c>
      <c r="X1125" s="166">
        <f>VLOOKUP(L1125,Schnitt6!L:P,2,0)</f>
        <v>0</v>
      </c>
      <c r="AA1125" s="166">
        <f>VLOOKUP(L1125,Schnitt1!L:P,3,0)</f>
        <v>0</v>
      </c>
      <c r="AB1125" s="166">
        <f>VLOOKUP(L1125,Schnitt2!L:P,3,0)</f>
        <v>0</v>
      </c>
      <c r="AC1125" s="166">
        <f>VLOOKUP(L1125,Schnitt3!L:P,3,0)</f>
        <v>0</v>
      </c>
      <c r="AD1125" s="166">
        <f>VLOOKUP(L1125,Schnitt4!L:P,3,0)</f>
        <v>0</v>
      </c>
      <c r="AE1125" s="166">
        <f>VLOOKUP(L1125,Schnitt5!L:P,3,0)</f>
        <v>0</v>
      </c>
      <c r="AF1125" s="166">
        <f>VLOOKUP(L1125,Schnitt6!L:P,3,0)</f>
        <v>0</v>
      </c>
    </row>
    <row r="1126" spans="12:32" x14ac:dyDescent="0.25">
      <c r="L1126" s="264">
        <f>Member!A1126</f>
        <v>0</v>
      </c>
      <c r="M1126" s="166">
        <f t="shared" si="78"/>
        <v>0</v>
      </c>
      <c r="N1126" s="166">
        <f t="shared" si="79"/>
        <v>0</v>
      </c>
      <c r="O1126" s="166">
        <f t="shared" si="80"/>
        <v>0</v>
      </c>
      <c r="P1126" s="166">
        <f t="shared" si="81"/>
        <v>49</v>
      </c>
      <c r="S1126" s="166">
        <f>VLOOKUP(L1126,Schnitt1!L:P,2,0)</f>
        <v>0</v>
      </c>
      <c r="T1126" s="166">
        <f>VLOOKUP(L1126,Schnitt2!L:P,2,0)</f>
        <v>0</v>
      </c>
      <c r="U1126" s="166">
        <f>VLOOKUP(L1126,Schnitt3!L:P,2,0)</f>
        <v>0</v>
      </c>
      <c r="V1126" s="166">
        <f>VLOOKUP(L1126,Schnitt4!L:P,2,0)</f>
        <v>0</v>
      </c>
      <c r="W1126" s="166">
        <f>VLOOKUP(L1126,Schnitt5!L:P,2,0)</f>
        <v>0</v>
      </c>
      <c r="X1126" s="166">
        <f>VLOOKUP(L1126,Schnitt6!L:P,2,0)</f>
        <v>0</v>
      </c>
      <c r="AA1126" s="166">
        <f>VLOOKUP(L1126,Schnitt1!L:P,3,0)</f>
        <v>0</v>
      </c>
      <c r="AB1126" s="166">
        <f>VLOOKUP(L1126,Schnitt2!L:P,3,0)</f>
        <v>0</v>
      </c>
      <c r="AC1126" s="166">
        <f>VLOOKUP(L1126,Schnitt3!L:P,3,0)</f>
        <v>0</v>
      </c>
      <c r="AD1126" s="166">
        <f>VLOOKUP(L1126,Schnitt4!L:P,3,0)</f>
        <v>0</v>
      </c>
      <c r="AE1126" s="166">
        <f>VLOOKUP(L1126,Schnitt5!L:P,3,0)</f>
        <v>0</v>
      </c>
      <c r="AF1126" s="166">
        <f>VLOOKUP(L1126,Schnitt6!L:P,3,0)</f>
        <v>0</v>
      </c>
    </row>
    <row r="1127" spans="12:32" x14ac:dyDescent="0.25">
      <c r="L1127" s="264">
        <f>Member!A1127</f>
        <v>0</v>
      </c>
      <c r="M1127" s="166">
        <f t="shared" si="78"/>
        <v>0</v>
      </c>
      <c r="N1127" s="166">
        <f t="shared" si="79"/>
        <v>0</v>
      </c>
      <c r="O1127" s="166">
        <f t="shared" si="80"/>
        <v>0</v>
      </c>
      <c r="P1127" s="166">
        <f t="shared" si="81"/>
        <v>49</v>
      </c>
      <c r="S1127" s="166">
        <f>VLOOKUP(L1127,Schnitt1!L:P,2,0)</f>
        <v>0</v>
      </c>
      <c r="T1127" s="166">
        <f>VLOOKUP(L1127,Schnitt2!L:P,2,0)</f>
        <v>0</v>
      </c>
      <c r="U1127" s="166">
        <f>VLOOKUP(L1127,Schnitt3!L:P,2,0)</f>
        <v>0</v>
      </c>
      <c r="V1127" s="166">
        <f>VLOOKUP(L1127,Schnitt4!L:P,2,0)</f>
        <v>0</v>
      </c>
      <c r="W1127" s="166">
        <f>VLOOKUP(L1127,Schnitt5!L:P,2,0)</f>
        <v>0</v>
      </c>
      <c r="X1127" s="166">
        <f>VLOOKUP(L1127,Schnitt6!L:P,2,0)</f>
        <v>0</v>
      </c>
      <c r="AA1127" s="166">
        <f>VLOOKUP(L1127,Schnitt1!L:P,3,0)</f>
        <v>0</v>
      </c>
      <c r="AB1127" s="166">
        <f>VLOOKUP(L1127,Schnitt2!L:P,3,0)</f>
        <v>0</v>
      </c>
      <c r="AC1127" s="166">
        <f>VLOOKUP(L1127,Schnitt3!L:P,3,0)</f>
        <v>0</v>
      </c>
      <c r="AD1127" s="166">
        <f>VLOOKUP(L1127,Schnitt4!L:P,3,0)</f>
        <v>0</v>
      </c>
      <c r="AE1127" s="166">
        <f>VLOOKUP(L1127,Schnitt5!L:P,3,0)</f>
        <v>0</v>
      </c>
      <c r="AF1127" s="166">
        <f>VLOOKUP(L1127,Schnitt6!L:P,3,0)</f>
        <v>0</v>
      </c>
    </row>
    <row r="1128" spans="12:32" x14ac:dyDescent="0.25">
      <c r="L1128" s="264">
        <f>Member!A1128</f>
        <v>0</v>
      </c>
      <c r="M1128" s="166">
        <f t="shared" si="78"/>
        <v>0</v>
      </c>
      <c r="N1128" s="166">
        <f t="shared" si="79"/>
        <v>0</v>
      </c>
      <c r="O1128" s="166">
        <f t="shared" si="80"/>
        <v>0</v>
      </c>
      <c r="P1128" s="166">
        <f t="shared" si="81"/>
        <v>49</v>
      </c>
      <c r="S1128" s="166">
        <f>VLOOKUP(L1128,Schnitt1!L:P,2,0)</f>
        <v>0</v>
      </c>
      <c r="T1128" s="166">
        <f>VLOOKUP(L1128,Schnitt2!L:P,2,0)</f>
        <v>0</v>
      </c>
      <c r="U1128" s="166">
        <f>VLOOKUP(L1128,Schnitt3!L:P,2,0)</f>
        <v>0</v>
      </c>
      <c r="V1128" s="166">
        <f>VLOOKUP(L1128,Schnitt4!L:P,2,0)</f>
        <v>0</v>
      </c>
      <c r="W1128" s="166">
        <f>VLOOKUP(L1128,Schnitt5!L:P,2,0)</f>
        <v>0</v>
      </c>
      <c r="X1128" s="166">
        <f>VLOOKUP(L1128,Schnitt6!L:P,2,0)</f>
        <v>0</v>
      </c>
      <c r="AA1128" s="166">
        <f>VLOOKUP(L1128,Schnitt1!L:P,3,0)</f>
        <v>0</v>
      </c>
      <c r="AB1128" s="166">
        <f>VLOOKUP(L1128,Schnitt2!L:P,3,0)</f>
        <v>0</v>
      </c>
      <c r="AC1128" s="166">
        <f>VLOOKUP(L1128,Schnitt3!L:P,3,0)</f>
        <v>0</v>
      </c>
      <c r="AD1128" s="166">
        <f>VLOOKUP(L1128,Schnitt4!L:P,3,0)</f>
        <v>0</v>
      </c>
      <c r="AE1128" s="166">
        <f>VLOOKUP(L1128,Schnitt5!L:P,3,0)</f>
        <v>0</v>
      </c>
      <c r="AF1128" s="166">
        <f>VLOOKUP(L1128,Schnitt6!L:P,3,0)</f>
        <v>0</v>
      </c>
    </row>
    <row r="1129" spans="12:32" x14ac:dyDescent="0.25">
      <c r="L1129" s="264">
        <f>Member!A1129</f>
        <v>0</v>
      </c>
      <c r="M1129" s="166">
        <f t="shared" si="78"/>
        <v>0</v>
      </c>
      <c r="N1129" s="166">
        <f t="shared" si="79"/>
        <v>0</v>
      </c>
      <c r="O1129" s="166">
        <f t="shared" si="80"/>
        <v>0</v>
      </c>
      <c r="P1129" s="166">
        <f t="shared" si="81"/>
        <v>49</v>
      </c>
      <c r="S1129" s="166">
        <f>VLOOKUP(L1129,Schnitt1!L:P,2,0)</f>
        <v>0</v>
      </c>
      <c r="T1129" s="166">
        <f>VLOOKUP(L1129,Schnitt2!L:P,2,0)</f>
        <v>0</v>
      </c>
      <c r="U1129" s="166">
        <f>VLOOKUP(L1129,Schnitt3!L:P,2,0)</f>
        <v>0</v>
      </c>
      <c r="V1129" s="166">
        <f>VLOOKUP(L1129,Schnitt4!L:P,2,0)</f>
        <v>0</v>
      </c>
      <c r="W1129" s="166">
        <f>VLOOKUP(L1129,Schnitt5!L:P,2,0)</f>
        <v>0</v>
      </c>
      <c r="X1129" s="166">
        <f>VLOOKUP(L1129,Schnitt6!L:P,2,0)</f>
        <v>0</v>
      </c>
      <c r="AA1129" s="166">
        <f>VLOOKUP(L1129,Schnitt1!L:P,3,0)</f>
        <v>0</v>
      </c>
      <c r="AB1129" s="166">
        <f>VLOOKUP(L1129,Schnitt2!L:P,3,0)</f>
        <v>0</v>
      </c>
      <c r="AC1129" s="166">
        <f>VLOOKUP(L1129,Schnitt3!L:P,3,0)</f>
        <v>0</v>
      </c>
      <c r="AD1129" s="166">
        <f>VLOOKUP(L1129,Schnitt4!L:P,3,0)</f>
        <v>0</v>
      </c>
      <c r="AE1129" s="166">
        <f>VLOOKUP(L1129,Schnitt5!L:P,3,0)</f>
        <v>0</v>
      </c>
      <c r="AF1129" s="166">
        <f>VLOOKUP(L1129,Schnitt6!L:P,3,0)</f>
        <v>0</v>
      </c>
    </row>
    <row r="1130" spans="12:32" x14ac:dyDescent="0.25">
      <c r="L1130" s="264">
        <f>Member!A1130</f>
        <v>0</v>
      </c>
      <c r="M1130" s="166">
        <f t="shared" si="78"/>
        <v>0</v>
      </c>
      <c r="N1130" s="166">
        <f t="shared" si="79"/>
        <v>0</v>
      </c>
      <c r="O1130" s="166">
        <f t="shared" si="80"/>
        <v>0</v>
      </c>
      <c r="P1130" s="166">
        <f t="shared" si="81"/>
        <v>49</v>
      </c>
      <c r="S1130" s="166">
        <f>VLOOKUP(L1130,Schnitt1!L:P,2,0)</f>
        <v>0</v>
      </c>
      <c r="T1130" s="166">
        <f>VLOOKUP(L1130,Schnitt2!L:P,2,0)</f>
        <v>0</v>
      </c>
      <c r="U1130" s="166">
        <f>VLOOKUP(L1130,Schnitt3!L:P,2,0)</f>
        <v>0</v>
      </c>
      <c r="V1130" s="166">
        <f>VLOOKUP(L1130,Schnitt4!L:P,2,0)</f>
        <v>0</v>
      </c>
      <c r="W1130" s="166">
        <f>VLOOKUP(L1130,Schnitt5!L:P,2,0)</f>
        <v>0</v>
      </c>
      <c r="X1130" s="166">
        <f>VLOOKUP(L1130,Schnitt6!L:P,2,0)</f>
        <v>0</v>
      </c>
      <c r="AA1130" s="166">
        <f>VLOOKUP(L1130,Schnitt1!L:P,3,0)</f>
        <v>0</v>
      </c>
      <c r="AB1130" s="166">
        <f>VLOOKUP(L1130,Schnitt2!L:P,3,0)</f>
        <v>0</v>
      </c>
      <c r="AC1130" s="166">
        <f>VLOOKUP(L1130,Schnitt3!L:P,3,0)</f>
        <v>0</v>
      </c>
      <c r="AD1130" s="166">
        <f>VLOOKUP(L1130,Schnitt4!L:P,3,0)</f>
        <v>0</v>
      </c>
      <c r="AE1130" s="166">
        <f>VLOOKUP(L1130,Schnitt5!L:P,3,0)</f>
        <v>0</v>
      </c>
      <c r="AF1130" s="166">
        <f>VLOOKUP(L1130,Schnitt6!L:P,3,0)</f>
        <v>0</v>
      </c>
    </row>
    <row r="1131" spans="12:32" x14ac:dyDescent="0.25">
      <c r="L1131" s="264">
        <f>Member!A1131</f>
        <v>0</v>
      </c>
      <c r="M1131" s="166">
        <f t="shared" si="78"/>
        <v>0</v>
      </c>
      <c r="N1131" s="166">
        <f t="shared" si="79"/>
        <v>0</v>
      </c>
      <c r="O1131" s="166">
        <f t="shared" si="80"/>
        <v>0</v>
      </c>
      <c r="P1131" s="166">
        <f t="shared" si="81"/>
        <v>49</v>
      </c>
      <c r="S1131" s="166">
        <f>VLOOKUP(L1131,Schnitt1!L:P,2,0)</f>
        <v>0</v>
      </c>
      <c r="T1131" s="166">
        <f>VLOOKUP(L1131,Schnitt2!L:P,2,0)</f>
        <v>0</v>
      </c>
      <c r="U1131" s="166">
        <f>VLOOKUP(L1131,Schnitt3!L:P,2,0)</f>
        <v>0</v>
      </c>
      <c r="V1131" s="166">
        <f>VLOOKUP(L1131,Schnitt4!L:P,2,0)</f>
        <v>0</v>
      </c>
      <c r="W1131" s="166">
        <f>VLOOKUP(L1131,Schnitt5!L:P,2,0)</f>
        <v>0</v>
      </c>
      <c r="X1131" s="166">
        <f>VLOOKUP(L1131,Schnitt6!L:P,2,0)</f>
        <v>0</v>
      </c>
      <c r="AA1131" s="166">
        <f>VLOOKUP(L1131,Schnitt1!L:P,3,0)</f>
        <v>0</v>
      </c>
      <c r="AB1131" s="166">
        <f>VLOOKUP(L1131,Schnitt2!L:P,3,0)</f>
        <v>0</v>
      </c>
      <c r="AC1131" s="166">
        <f>VLOOKUP(L1131,Schnitt3!L:P,3,0)</f>
        <v>0</v>
      </c>
      <c r="AD1131" s="166">
        <f>VLOOKUP(L1131,Schnitt4!L:P,3,0)</f>
        <v>0</v>
      </c>
      <c r="AE1131" s="166">
        <f>VLOOKUP(L1131,Schnitt5!L:P,3,0)</f>
        <v>0</v>
      </c>
      <c r="AF1131" s="166">
        <f>VLOOKUP(L1131,Schnitt6!L:P,3,0)</f>
        <v>0</v>
      </c>
    </row>
    <row r="1132" spans="12:32" x14ac:dyDescent="0.25">
      <c r="L1132" s="264">
        <f>Member!A1132</f>
        <v>0</v>
      </c>
      <c r="M1132" s="166">
        <f t="shared" si="78"/>
        <v>0</v>
      </c>
      <c r="N1132" s="166">
        <f t="shared" si="79"/>
        <v>0</v>
      </c>
      <c r="O1132" s="166">
        <f t="shared" si="80"/>
        <v>0</v>
      </c>
      <c r="P1132" s="166">
        <f t="shared" si="81"/>
        <v>49</v>
      </c>
      <c r="S1132" s="166">
        <f>VLOOKUP(L1132,Schnitt1!L:P,2,0)</f>
        <v>0</v>
      </c>
      <c r="T1132" s="166">
        <f>VLOOKUP(L1132,Schnitt2!L:P,2,0)</f>
        <v>0</v>
      </c>
      <c r="U1132" s="166">
        <f>VLOOKUP(L1132,Schnitt3!L:P,2,0)</f>
        <v>0</v>
      </c>
      <c r="V1132" s="166">
        <f>VLOOKUP(L1132,Schnitt4!L:P,2,0)</f>
        <v>0</v>
      </c>
      <c r="W1132" s="166">
        <f>VLOOKUP(L1132,Schnitt5!L:P,2,0)</f>
        <v>0</v>
      </c>
      <c r="X1132" s="166">
        <f>VLOOKUP(L1132,Schnitt6!L:P,2,0)</f>
        <v>0</v>
      </c>
      <c r="AA1132" s="166">
        <f>VLOOKUP(L1132,Schnitt1!L:P,3,0)</f>
        <v>0</v>
      </c>
      <c r="AB1132" s="166">
        <f>VLOOKUP(L1132,Schnitt2!L:P,3,0)</f>
        <v>0</v>
      </c>
      <c r="AC1132" s="166">
        <f>VLOOKUP(L1132,Schnitt3!L:P,3,0)</f>
        <v>0</v>
      </c>
      <c r="AD1132" s="166">
        <f>VLOOKUP(L1132,Schnitt4!L:P,3,0)</f>
        <v>0</v>
      </c>
      <c r="AE1132" s="166">
        <f>VLOOKUP(L1132,Schnitt5!L:P,3,0)</f>
        <v>0</v>
      </c>
      <c r="AF1132" s="166">
        <f>VLOOKUP(L1132,Schnitt6!L:P,3,0)</f>
        <v>0</v>
      </c>
    </row>
    <row r="1133" spans="12:32" x14ac:dyDescent="0.25">
      <c r="L1133" s="264">
        <f>Member!A1133</f>
        <v>0</v>
      </c>
      <c r="M1133" s="166">
        <f t="shared" si="78"/>
        <v>0</v>
      </c>
      <c r="N1133" s="166">
        <f t="shared" si="79"/>
        <v>0</v>
      </c>
      <c r="O1133" s="166">
        <f t="shared" si="80"/>
        <v>0</v>
      </c>
      <c r="P1133" s="166">
        <f t="shared" si="81"/>
        <v>49</v>
      </c>
      <c r="S1133" s="166">
        <f>VLOOKUP(L1133,Schnitt1!L:P,2,0)</f>
        <v>0</v>
      </c>
      <c r="T1133" s="166">
        <f>VLOOKUP(L1133,Schnitt2!L:P,2,0)</f>
        <v>0</v>
      </c>
      <c r="U1133" s="166">
        <f>VLOOKUP(L1133,Schnitt3!L:P,2,0)</f>
        <v>0</v>
      </c>
      <c r="V1133" s="166">
        <f>VLOOKUP(L1133,Schnitt4!L:P,2,0)</f>
        <v>0</v>
      </c>
      <c r="W1133" s="166">
        <f>VLOOKUP(L1133,Schnitt5!L:P,2,0)</f>
        <v>0</v>
      </c>
      <c r="X1133" s="166">
        <f>VLOOKUP(L1133,Schnitt6!L:P,2,0)</f>
        <v>0</v>
      </c>
      <c r="AA1133" s="166">
        <f>VLOOKUP(L1133,Schnitt1!L:P,3,0)</f>
        <v>0</v>
      </c>
      <c r="AB1133" s="166">
        <f>VLOOKUP(L1133,Schnitt2!L:P,3,0)</f>
        <v>0</v>
      </c>
      <c r="AC1133" s="166">
        <f>VLOOKUP(L1133,Schnitt3!L:P,3,0)</f>
        <v>0</v>
      </c>
      <c r="AD1133" s="166">
        <f>VLOOKUP(L1133,Schnitt4!L:P,3,0)</f>
        <v>0</v>
      </c>
      <c r="AE1133" s="166">
        <f>VLOOKUP(L1133,Schnitt5!L:P,3,0)</f>
        <v>0</v>
      </c>
      <c r="AF1133" s="166">
        <f>VLOOKUP(L1133,Schnitt6!L:P,3,0)</f>
        <v>0</v>
      </c>
    </row>
    <row r="1134" spans="12:32" x14ac:dyDescent="0.25">
      <c r="L1134" s="264">
        <f>Member!A1134</f>
        <v>0</v>
      </c>
      <c r="M1134" s="166">
        <f t="shared" si="78"/>
        <v>0</v>
      </c>
      <c r="N1134" s="166">
        <f t="shared" si="79"/>
        <v>0</v>
      </c>
      <c r="O1134" s="166">
        <f t="shared" si="80"/>
        <v>0</v>
      </c>
      <c r="P1134" s="166">
        <f t="shared" si="81"/>
        <v>49</v>
      </c>
      <c r="S1134" s="166">
        <f>VLOOKUP(L1134,Schnitt1!L:P,2,0)</f>
        <v>0</v>
      </c>
      <c r="T1134" s="166">
        <f>VLOOKUP(L1134,Schnitt2!L:P,2,0)</f>
        <v>0</v>
      </c>
      <c r="U1134" s="166">
        <f>VLOOKUP(L1134,Schnitt3!L:P,2,0)</f>
        <v>0</v>
      </c>
      <c r="V1134" s="166">
        <f>VLOOKUP(L1134,Schnitt4!L:P,2,0)</f>
        <v>0</v>
      </c>
      <c r="W1134" s="166">
        <f>VLOOKUP(L1134,Schnitt5!L:P,2,0)</f>
        <v>0</v>
      </c>
      <c r="X1134" s="166">
        <f>VLOOKUP(L1134,Schnitt6!L:P,2,0)</f>
        <v>0</v>
      </c>
      <c r="AA1134" s="166">
        <f>VLOOKUP(L1134,Schnitt1!L:P,3,0)</f>
        <v>0</v>
      </c>
      <c r="AB1134" s="166">
        <f>VLOOKUP(L1134,Schnitt2!L:P,3,0)</f>
        <v>0</v>
      </c>
      <c r="AC1134" s="166">
        <f>VLOOKUP(L1134,Schnitt3!L:P,3,0)</f>
        <v>0</v>
      </c>
      <c r="AD1134" s="166">
        <f>VLOOKUP(L1134,Schnitt4!L:P,3,0)</f>
        <v>0</v>
      </c>
      <c r="AE1134" s="166">
        <f>VLOOKUP(L1134,Schnitt5!L:P,3,0)</f>
        <v>0</v>
      </c>
      <c r="AF1134" s="166">
        <f>VLOOKUP(L1134,Schnitt6!L:P,3,0)</f>
        <v>0</v>
      </c>
    </row>
    <row r="1135" spans="12:32" x14ac:dyDescent="0.25">
      <c r="L1135" s="264">
        <f>Member!A1135</f>
        <v>0</v>
      </c>
      <c r="M1135" s="166">
        <f t="shared" si="78"/>
        <v>0</v>
      </c>
      <c r="N1135" s="166">
        <f t="shared" si="79"/>
        <v>0</v>
      </c>
      <c r="O1135" s="166">
        <f t="shared" si="80"/>
        <v>0</v>
      </c>
      <c r="P1135" s="166">
        <f t="shared" si="81"/>
        <v>49</v>
      </c>
      <c r="S1135" s="166">
        <f>VLOOKUP(L1135,Schnitt1!L:P,2,0)</f>
        <v>0</v>
      </c>
      <c r="T1135" s="166">
        <f>VLOOKUP(L1135,Schnitt2!L:P,2,0)</f>
        <v>0</v>
      </c>
      <c r="U1135" s="166">
        <f>VLOOKUP(L1135,Schnitt3!L:P,2,0)</f>
        <v>0</v>
      </c>
      <c r="V1135" s="166">
        <f>VLOOKUP(L1135,Schnitt4!L:P,2,0)</f>
        <v>0</v>
      </c>
      <c r="W1135" s="166">
        <f>VLOOKUP(L1135,Schnitt5!L:P,2,0)</f>
        <v>0</v>
      </c>
      <c r="X1135" s="166">
        <f>VLOOKUP(L1135,Schnitt6!L:P,2,0)</f>
        <v>0</v>
      </c>
      <c r="AA1135" s="166">
        <f>VLOOKUP(L1135,Schnitt1!L:P,3,0)</f>
        <v>0</v>
      </c>
      <c r="AB1135" s="166">
        <f>VLOOKUP(L1135,Schnitt2!L:P,3,0)</f>
        <v>0</v>
      </c>
      <c r="AC1135" s="166">
        <f>VLOOKUP(L1135,Schnitt3!L:P,3,0)</f>
        <v>0</v>
      </c>
      <c r="AD1135" s="166">
        <f>VLOOKUP(L1135,Schnitt4!L:P,3,0)</f>
        <v>0</v>
      </c>
      <c r="AE1135" s="166">
        <f>VLOOKUP(L1135,Schnitt5!L:P,3,0)</f>
        <v>0</v>
      </c>
      <c r="AF1135" s="166">
        <f>VLOOKUP(L1135,Schnitt6!L:P,3,0)</f>
        <v>0</v>
      </c>
    </row>
    <row r="1136" spans="12:32" x14ac:dyDescent="0.25">
      <c r="L1136" s="264">
        <f>Member!A1136</f>
        <v>0</v>
      </c>
      <c r="M1136" s="166">
        <f t="shared" si="78"/>
        <v>0</v>
      </c>
      <c r="N1136" s="166">
        <f t="shared" si="79"/>
        <v>0</v>
      </c>
      <c r="O1136" s="166">
        <f t="shared" si="80"/>
        <v>0</v>
      </c>
      <c r="P1136" s="166">
        <f t="shared" si="81"/>
        <v>49</v>
      </c>
      <c r="S1136" s="166">
        <f>VLOOKUP(L1136,Schnitt1!L:P,2,0)</f>
        <v>0</v>
      </c>
      <c r="T1136" s="166">
        <f>VLOOKUP(L1136,Schnitt2!L:P,2,0)</f>
        <v>0</v>
      </c>
      <c r="U1136" s="166">
        <f>VLOOKUP(L1136,Schnitt3!L:P,2,0)</f>
        <v>0</v>
      </c>
      <c r="V1136" s="166">
        <f>VLOOKUP(L1136,Schnitt4!L:P,2,0)</f>
        <v>0</v>
      </c>
      <c r="W1136" s="166">
        <f>VLOOKUP(L1136,Schnitt5!L:P,2,0)</f>
        <v>0</v>
      </c>
      <c r="X1136" s="166">
        <f>VLOOKUP(L1136,Schnitt6!L:P,2,0)</f>
        <v>0</v>
      </c>
      <c r="AA1136" s="166">
        <f>VLOOKUP(L1136,Schnitt1!L:P,3,0)</f>
        <v>0</v>
      </c>
      <c r="AB1136" s="166">
        <f>VLOOKUP(L1136,Schnitt2!L:P,3,0)</f>
        <v>0</v>
      </c>
      <c r="AC1136" s="166">
        <f>VLOOKUP(L1136,Schnitt3!L:P,3,0)</f>
        <v>0</v>
      </c>
      <c r="AD1136" s="166">
        <f>VLOOKUP(L1136,Schnitt4!L:P,3,0)</f>
        <v>0</v>
      </c>
      <c r="AE1136" s="166">
        <f>VLOOKUP(L1136,Schnitt5!L:P,3,0)</f>
        <v>0</v>
      </c>
      <c r="AF1136" s="166">
        <f>VLOOKUP(L1136,Schnitt6!L:P,3,0)</f>
        <v>0</v>
      </c>
    </row>
    <row r="1137" spans="12:32" x14ac:dyDescent="0.25">
      <c r="L1137" s="264">
        <f>Member!A1137</f>
        <v>0</v>
      </c>
      <c r="M1137" s="166">
        <f t="shared" si="78"/>
        <v>0</v>
      </c>
      <c r="N1137" s="166">
        <f t="shared" si="79"/>
        <v>0</v>
      </c>
      <c r="O1137" s="166">
        <f t="shared" si="80"/>
        <v>0</v>
      </c>
      <c r="P1137" s="166">
        <f t="shared" si="81"/>
        <v>49</v>
      </c>
      <c r="S1137" s="166">
        <f>VLOOKUP(L1137,Schnitt1!L:P,2,0)</f>
        <v>0</v>
      </c>
      <c r="T1137" s="166">
        <f>VLOOKUP(L1137,Schnitt2!L:P,2,0)</f>
        <v>0</v>
      </c>
      <c r="U1137" s="166">
        <f>VLOOKUP(L1137,Schnitt3!L:P,2,0)</f>
        <v>0</v>
      </c>
      <c r="V1137" s="166">
        <f>VLOOKUP(L1137,Schnitt4!L:P,2,0)</f>
        <v>0</v>
      </c>
      <c r="W1137" s="166">
        <f>VLOOKUP(L1137,Schnitt5!L:P,2,0)</f>
        <v>0</v>
      </c>
      <c r="X1137" s="166">
        <f>VLOOKUP(L1137,Schnitt6!L:P,2,0)</f>
        <v>0</v>
      </c>
      <c r="AA1137" s="166">
        <f>VLOOKUP(L1137,Schnitt1!L:P,3,0)</f>
        <v>0</v>
      </c>
      <c r="AB1137" s="166">
        <f>VLOOKUP(L1137,Schnitt2!L:P,3,0)</f>
        <v>0</v>
      </c>
      <c r="AC1137" s="166">
        <f>VLOOKUP(L1137,Schnitt3!L:P,3,0)</f>
        <v>0</v>
      </c>
      <c r="AD1137" s="166">
        <f>VLOOKUP(L1137,Schnitt4!L:P,3,0)</f>
        <v>0</v>
      </c>
      <c r="AE1137" s="166">
        <f>VLOOKUP(L1137,Schnitt5!L:P,3,0)</f>
        <v>0</v>
      </c>
      <c r="AF1137" s="166">
        <f>VLOOKUP(L1137,Schnitt6!L:P,3,0)</f>
        <v>0</v>
      </c>
    </row>
    <row r="1138" spans="12:32" x14ac:dyDescent="0.25">
      <c r="L1138" s="264">
        <f>Member!A1138</f>
        <v>0</v>
      </c>
      <c r="M1138" s="166">
        <f t="shared" si="78"/>
        <v>0</v>
      </c>
      <c r="N1138" s="166">
        <f t="shared" si="79"/>
        <v>0</v>
      </c>
      <c r="O1138" s="166">
        <f t="shared" si="80"/>
        <v>0</v>
      </c>
      <c r="P1138" s="166">
        <f t="shared" si="81"/>
        <v>49</v>
      </c>
      <c r="S1138" s="166">
        <f>VLOOKUP(L1138,Schnitt1!L:P,2,0)</f>
        <v>0</v>
      </c>
      <c r="T1138" s="166">
        <f>VLOOKUP(L1138,Schnitt2!L:P,2,0)</f>
        <v>0</v>
      </c>
      <c r="U1138" s="166">
        <f>VLOOKUP(L1138,Schnitt3!L:P,2,0)</f>
        <v>0</v>
      </c>
      <c r="V1138" s="166">
        <f>VLOOKUP(L1138,Schnitt4!L:P,2,0)</f>
        <v>0</v>
      </c>
      <c r="W1138" s="166">
        <f>VLOOKUP(L1138,Schnitt5!L:P,2,0)</f>
        <v>0</v>
      </c>
      <c r="X1138" s="166">
        <f>VLOOKUP(L1138,Schnitt6!L:P,2,0)</f>
        <v>0</v>
      </c>
      <c r="AA1138" s="166">
        <f>VLOOKUP(L1138,Schnitt1!L:P,3,0)</f>
        <v>0</v>
      </c>
      <c r="AB1138" s="166">
        <f>VLOOKUP(L1138,Schnitt2!L:P,3,0)</f>
        <v>0</v>
      </c>
      <c r="AC1138" s="166">
        <f>VLOOKUP(L1138,Schnitt3!L:P,3,0)</f>
        <v>0</v>
      </c>
      <c r="AD1138" s="166">
        <f>VLOOKUP(L1138,Schnitt4!L:P,3,0)</f>
        <v>0</v>
      </c>
      <c r="AE1138" s="166">
        <f>VLOOKUP(L1138,Schnitt5!L:P,3,0)</f>
        <v>0</v>
      </c>
      <c r="AF1138" s="166">
        <f>VLOOKUP(L1138,Schnitt6!L:P,3,0)</f>
        <v>0</v>
      </c>
    </row>
    <row r="1139" spans="12:32" x14ac:dyDescent="0.25">
      <c r="L1139" s="264">
        <f>Member!A1139</f>
        <v>0</v>
      </c>
      <c r="M1139" s="166">
        <f t="shared" si="78"/>
        <v>0</v>
      </c>
      <c r="N1139" s="166">
        <f t="shared" si="79"/>
        <v>0</v>
      </c>
      <c r="O1139" s="166">
        <f t="shared" si="80"/>
        <v>0</v>
      </c>
      <c r="P1139" s="166">
        <f t="shared" si="81"/>
        <v>49</v>
      </c>
      <c r="S1139" s="166">
        <f>VLOOKUP(L1139,Schnitt1!L:P,2,0)</f>
        <v>0</v>
      </c>
      <c r="T1139" s="166">
        <f>VLOOKUP(L1139,Schnitt2!L:P,2,0)</f>
        <v>0</v>
      </c>
      <c r="U1139" s="166">
        <f>VLOOKUP(L1139,Schnitt3!L:P,2,0)</f>
        <v>0</v>
      </c>
      <c r="V1139" s="166">
        <f>VLOOKUP(L1139,Schnitt4!L:P,2,0)</f>
        <v>0</v>
      </c>
      <c r="W1139" s="166">
        <f>VLOOKUP(L1139,Schnitt5!L:P,2,0)</f>
        <v>0</v>
      </c>
      <c r="X1139" s="166">
        <f>VLOOKUP(L1139,Schnitt6!L:P,2,0)</f>
        <v>0</v>
      </c>
      <c r="AA1139" s="166">
        <f>VLOOKUP(L1139,Schnitt1!L:P,3,0)</f>
        <v>0</v>
      </c>
      <c r="AB1139" s="166">
        <f>VLOOKUP(L1139,Schnitt2!L:P,3,0)</f>
        <v>0</v>
      </c>
      <c r="AC1139" s="166">
        <f>VLOOKUP(L1139,Schnitt3!L:P,3,0)</f>
        <v>0</v>
      </c>
      <c r="AD1139" s="166">
        <f>VLOOKUP(L1139,Schnitt4!L:P,3,0)</f>
        <v>0</v>
      </c>
      <c r="AE1139" s="166">
        <f>VLOOKUP(L1139,Schnitt5!L:P,3,0)</f>
        <v>0</v>
      </c>
      <c r="AF1139" s="166">
        <f>VLOOKUP(L1139,Schnitt6!L:P,3,0)</f>
        <v>0</v>
      </c>
    </row>
    <row r="1140" spans="12:32" x14ac:dyDescent="0.25">
      <c r="L1140" s="264">
        <f>Member!A1140</f>
        <v>0</v>
      </c>
      <c r="M1140" s="166">
        <f t="shared" si="78"/>
        <v>0</v>
      </c>
      <c r="N1140" s="166">
        <f t="shared" si="79"/>
        <v>0</v>
      </c>
      <c r="O1140" s="166">
        <f t="shared" si="80"/>
        <v>0</v>
      </c>
      <c r="P1140" s="166">
        <f t="shared" si="81"/>
        <v>49</v>
      </c>
      <c r="S1140" s="166">
        <f>VLOOKUP(L1140,Schnitt1!L:P,2,0)</f>
        <v>0</v>
      </c>
      <c r="T1140" s="166">
        <f>VLOOKUP(L1140,Schnitt2!L:P,2,0)</f>
        <v>0</v>
      </c>
      <c r="U1140" s="166">
        <f>VLOOKUP(L1140,Schnitt3!L:P,2,0)</f>
        <v>0</v>
      </c>
      <c r="V1140" s="166">
        <f>VLOOKUP(L1140,Schnitt4!L:P,2,0)</f>
        <v>0</v>
      </c>
      <c r="W1140" s="166">
        <f>VLOOKUP(L1140,Schnitt5!L:P,2,0)</f>
        <v>0</v>
      </c>
      <c r="X1140" s="166">
        <f>VLOOKUP(L1140,Schnitt6!L:P,2,0)</f>
        <v>0</v>
      </c>
      <c r="AA1140" s="166">
        <f>VLOOKUP(L1140,Schnitt1!L:P,3,0)</f>
        <v>0</v>
      </c>
      <c r="AB1140" s="166">
        <f>VLOOKUP(L1140,Schnitt2!L:P,3,0)</f>
        <v>0</v>
      </c>
      <c r="AC1140" s="166">
        <f>VLOOKUP(L1140,Schnitt3!L:P,3,0)</f>
        <v>0</v>
      </c>
      <c r="AD1140" s="166">
        <f>VLOOKUP(L1140,Schnitt4!L:P,3,0)</f>
        <v>0</v>
      </c>
      <c r="AE1140" s="166">
        <f>VLOOKUP(L1140,Schnitt5!L:P,3,0)</f>
        <v>0</v>
      </c>
      <c r="AF1140" s="166">
        <f>VLOOKUP(L1140,Schnitt6!L:P,3,0)</f>
        <v>0</v>
      </c>
    </row>
    <row r="1141" spans="12:32" x14ac:dyDescent="0.25">
      <c r="L1141" s="264">
        <f>Member!A1141</f>
        <v>0</v>
      </c>
      <c r="M1141" s="166">
        <f t="shared" si="78"/>
        <v>0</v>
      </c>
      <c r="N1141" s="166">
        <f t="shared" si="79"/>
        <v>0</v>
      </c>
      <c r="O1141" s="166">
        <f t="shared" si="80"/>
        <v>0</v>
      </c>
      <c r="P1141" s="166">
        <f t="shared" si="81"/>
        <v>49</v>
      </c>
      <c r="S1141" s="166">
        <f>VLOOKUP(L1141,Schnitt1!L:P,2,0)</f>
        <v>0</v>
      </c>
      <c r="T1141" s="166">
        <f>VLOOKUP(L1141,Schnitt2!L:P,2,0)</f>
        <v>0</v>
      </c>
      <c r="U1141" s="166">
        <f>VLOOKUP(L1141,Schnitt3!L:P,2,0)</f>
        <v>0</v>
      </c>
      <c r="V1141" s="166">
        <f>VLOOKUP(L1141,Schnitt4!L:P,2,0)</f>
        <v>0</v>
      </c>
      <c r="W1141" s="166">
        <f>VLOOKUP(L1141,Schnitt5!L:P,2,0)</f>
        <v>0</v>
      </c>
      <c r="X1141" s="166">
        <f>VLOOKUP(L1141,Schnitt6!L:P,2,0)</f>
        <v>0</v>
      </c>
      <c r="AA1141" s="166">
        <f>VLOOKUP(L1141,Schnitt1!L:P,3,0)</f>
        <v>0</v>
      </c>
      <c r="AB1141" s="166">
        <f>VLOOKUP(L1141,Schnitt2!L:P,3,0)</f>
        <v>0</v>
      </c>
      <c r="AC1141" s="166">
        <f>VLOOKUP(L1141,Schnitt3!L:P,3,0)</f>
        <v>0</v>
      </c>
      <c r="AD1141" s="166">
        <f>VLOOKUP(L1141,Schnitt4!L:P,3,0)</f>
        <v>0</v>
      </c>
      <c r="AE1141" s="166">
        <f>VLOOKUP(L1141,Schnitt5!L:P,3,0)</f>
        <v>0</v>
      </c>
      <c r="AF1141" s="166">
        <f>VLOOKUP(L1141,Schnitt6!L:P,3,0)</f>
        <v>0</v>
      </c>
    </row>
    <row r="1142" spans="12:32" x14ac:dyDescent="0.25">
      <c r="L1142" s="264">
        <f>Member!A1142</f>
        <v>0</v>
      </c>
      <c r="M1142" s="166">
        <f t="shared" si="78"/>
        <v>0</v>
      </c>
      <c r="N1142" s="166">
        <f t="shared" si="79"/>
        <v>0</v>
      </c>
      <c r="O1142" s="166">
        <f t="shared" si="80"/>
        <v>0</v>
      </c>
      <c r="P1142" s="166">
        <f t="shared" si="81"/>
        <v>49</v>
      </c>
      <c r="S1142" s="166">
        <f>VLOOKUP(L1142,Schnitt1!L:P,2,0)</f>
        <v>0</v>
      </c>
      <c r="T1142" s="166">
        <f>VLOOKUP(L1142,Schnitt2!L:P,2,0)</f>
        <v>0</v>
      </c>
      <c r="U1142" s="166">
        <f>VLOOKUP(L1142,Schnitt3!L:P,2,0)</f>
        <v>0</v>
      </c>
      <c r="V1142" s="166">
        <f>VLOOKUP(L1142,Schnitt4!L:P,2,0)</f>
        <v>0</v>
      </c>
      <c r="W1142" s="166">
        <f>VLOOKUP(L1142,Schnitt5!L:P,2,0)</f>
        <v>0</v>
      </c>
      <c r="X1142" s="166">
        <f>VLOOKUP(L1142,Schnitt6!L:P,2,0)</f>
        <v>0</v>
      </c>
      <c r="AA1142" s="166">
        <f>VLOOKUP(L1142,Schnitt1!L:P,3,0)</f>
        <v>0</v>
      </c>
      <c r="AB1142" s="166">
        <f>VLOOKUP(L1142,Schnitt2!L:P,3,0)</f>
        <v>0</v>
      </c>
      <c r="AC1142" s="166">
        <f>VLOOKUP(L1142,Schnitt3!L:P,3,0)</f>
        <v>0</v>
      </c>
      <c r="AD1142" s="166">
        <f>VLOOKUP(L1142,Schnitt4!L:P,3,0)</f>
        <v>0</v>
      </c>
      <c r="AE1142" s="166">
        <f>VLOOKUP(L1142,Schnitt5!L:P,3,0)</f>
        <v>0</v>
      </c>
      <c r="AF1142" s="166">
        <f>VLOOKUP(L1142,Schnitt6!L:P,3,0)</f>
        <v>0</v>
      </c>
    </row>
    <row r="1143" spans="12:32" x14ac:dyDescent="0.25">
      <c r="L1143" s="264">
        <f>Member!A1143</f>
        <v>0</v>
      </c>
      <c r="M1143" s="166">
        <f t="shared" si="78"/>
        <v>0</v>
      </c>
      <c r="N1143" s="166">
        <f t="shared" si="79"/>
        <v>0</v>
      </c>
      <c r="O1143" s="166">
        <f t="shared" si="80"/>
        <v>0</v>
      </c>
      <c r="P1143" s="166">
        <f t="shared" si="81"/>
        <v>49</v>
      </c>
      <c r="S1143" s="166">
        <f>VLOOKUP(L1143,Schnitt1!L:P,2,0)</f>
        <v>0</v>
      </c>
      <c r="T1143" s="166">
        <f>VLOOKUP(L1143,Schnitt2!L:P,2,0)</f>
        <v>0</v>
      </c>
      <c r="U1143" s="166">
        <f>VLOOKUP(L1143,Schnitt3!L:P,2,0)</f>
        <v>0</v>
      </c>
      <c r="V1143" s="166">
        <f>VLOOKUP(L1143,Schnitt4!L:P,2,0)</f>
        <v>0</v>
      </c>
      <c r="W1143" s="166">
        <f>VLOOKUP(L1143,Schnitt5!L:P,2,0)</f>
        <v>0</v>
      </c>
      <c r="X1143" s="166">
        <f>VLOOKUP(L1143,Schnitt6!L:P,2,0)</f>
        <v>0</v>
      </c>
      <c r="AA1143" s="166">
        <f>VLOOKUP(L1143,Schnitt1!L:P,3,0)</f>
        <v>0</v>
      </c>
      <c r="AB1143" s="166">
        <f>VLOOKUP(L1143,Schnitt2!L:P,3,0)</f>
        <v>0</v>
      </c>
      <c r="AC1143" s="166">
        <f>VLOOKUP(L1143,Schnitt3!L:P,3,0)</f>
        <v>0</v>
      </c>
      <c r="AD1143" s="166">
        <f>VLOOKUP(L1143,Schnitt4!L:P,3,0)</f>
        <v>0</v>
      </c>
      <c r="AE1143" s="166">
        <f>VLOOKUP(L1143,Schnitt5!L:P,3,0)</f>
        <v>0</v>
      </c>
      <c r="AF1143" s="166">
        <f>VLOOKUP(L1143,Schnitt6!L:P,3,0)</f>
        <v>0</v>
      </c>
    </row>
    <row r="1144" spans="12:32" x14ac:dyDescent="0.25">
      <c r="L1144" s="264">
        <f>Member!A1144</f>
        <v>0</v>
      </c>
      <c r="M1144" s="166">
        <f t="shared" si="78"/>
        <v>0</v>
      </c>
      <c r="N1144" s="166">
        <f t="shared" si="79"/>
        <v>0</v>
      </c>
      <c r="O1144" s="166">
        <f t="shared" si="80"/>
        <v>0</v>
      </c>
      <c r="P1144" s="166">
        <f t="shared" si="81"/>
        <v>49</v>
      </c>
      <c r="S1144" s="166">
        <f>VLOOKUP(L1144,Schnitt1!L:P,2,0)</f>
        <v>0</v>
      </c>
      <c r="T1144" s="166">
        <f>VLOOKUP(L1144,Schnitt2!L:P,2,0)</f>
        <v>0</v>
      </c>
      <c r="U1144" s="166">
        <f>VLOOKUP(L1144,Schnitt3!L:P,2,0)</f>
        <v>0</v>
      </c>
      <c r="V1144" s="166">
        <f>VLOOKUP(L1144,Schnitt4!L:P,2,0)</f>
        <v>0</v>
      </c>
      <c r="W1144" s="166">
        <f>VLOOKUP(L1144,Schnitt5!L:P,2,0)</f>
        <v>0</v>
      </c>
      <c r="X1144" s="166">
        <f>VLOOKUP(L1144,Schnitt6!L:P,2,0)</f>
        <v>0</v>
      </c>
      <c r="AA1144" s="166">
        <f>VLOOKUP(L1144,Schnitt1!L:P,3,0)</f>
        <v>0</v>
      </c>
      <c r="AB1144" s="166">
        <f>VLOOKUP(L1144,Schnitt2!L:P,3,0)</f>
        <v>0</v>
      </c>
      <c r="AC1144" s="166">
        <f>VLOOKUP(L1144,Schnitt3!L:P,3,0)</f>
        <v>0</v>
      </c>
      <c r="AD1144" s="166">
        <f>VLOOKUP(L1144,Schnitt4!L:P,3,0)</f>
        <v>0</v>
      </c>
      <c r="AE1144" s="166">
        <f>VLOOKUP(L1144,Schnitt5!L:P,3,0)</f>
        <v>0</v>
      </c>
      <c r="AF1144" s="166">
        <f>VLOOKUP(L1144,Schnitt6!L:P,3,0)</f>
        <v>0</v>
      </c>
    </row>
    <row r="1145" spans="12:32" x14ac:dyDescent="0.25">
      <c r="L1145" s="264">
        <f>Member!A1145</f>
        <v>0</v>
      </c>
      <c r="M1145" s="166">
        <f t="shared" si="78"/>
        <v>0</v>
      </c>
      <c r="N1145" s="166">
        <f t="shared" si="79"/>
        <v>0</v>
      </c>
      <c r="O1145" s="166">
        <f t="shared" si="80"/>
        <v>0</v>
      </c>
      <c r="P1145" s="166">
        <f t="shared" si="81"/>
        <v>49</v>
      </c>
      <c r="S1145" s="166">
        <f>VLOOKUP(L1145,Schnitt1!L:P,2,0)</f>
        <v>0</v>
      </c>
      <c r="T1145" s="166">
        <f>VLOOKUP(L1145,Schnitt2!L:P,2,0)</f>
        <v>0</v>
      </c>
      <c r="U1145" s="166">
        <f>VLOOKUP(L1145,Schnitt3!L:P,2,0)</f>
        <v>0</v>
      </c>
      <c r="V1145" s="166">
        <f>VLOOKUP(L1145,Schnitt4!L:P,2,0)</f>
        <v>0</v>
      </c>
      <c r="W1145" s="166">
        <f>VLOOKUP(L1145,Schnitt5!L:P,2,0)</f>
        <v>0</v>
      </c>
      <c r="X1145" s="166">
        <f>VLOOKUP(L1145,Schnitt6!L:P,2,0)</f>
        <v>0</v>
      </c>
      <c r="AA1145" s="166">
        <f>VLOOKUP(L1145,Schnitt1!L:P,3,0)</f>
        <v>0</v>
      </c>
      <c r="AB1145" s="166">
        <f>VLOOKUP(L1145,Schnitt2!L:P,3,0)</f>
        <v>0</v>
      </c>
      <c r="AC1145" s="166">
        <f>VLOOKUP(L1145,Schnitt3!L:P,3,0)</f>
        <v>0</v>
      </c>
      <c r="AD1145" s="166">
        <f>VLOOKUP(L1145,Schnitt4!L:P,3,0)</f>
        <v>0</v>
      </c>
      <c r="AE1145" s="166">
        <f>VLOOKUP(L1145,Schnitt5!L:P,3,0)</f>
        <v>0</v>
      </c>
      <c r="AF1145" s="166">
        <f>VLOOKUP(L1145,Schnitt6!L:P,3,0)</f>
        <v>0</v>
      </c>
    </row>
    <row r="1146" spans="12:32" x14ac:dyDescent="0.25">
      <c r="L1146" s="264">
        <f>Member!A1146</f>
        <v>0</v>
      </c>
      <c r="M1146" s="166">
        <f t="shared" si="78"/>
        <v>0</v>
      </c>
      <c r="N1146" s="166">
        <f t="shared" si="79"/>
        <v>0</v>
      </c>
      <c r="O1146" s="166">
        <f t="shared" si="80"/>
        <v>0</v>
      </c>
      <c r="P1146" s="166">
        <f t="shared" si="81"/>
        <v>49</v>
      </c>
      <c r="S1146" s="166">
        <f>VLOOKUP(L1146,Schnitt1!L:P,2,0)</f>
        <v>0</v>
      </c>
      <c r="T1146" s="166">
        <f>VLOOKUP(L1146,Schnitt2!L:P,2,0)</f>
        <v>0</v>
      </c>
      <c r="U1146" s="166">
        <f>VLOOKUP(L1146,Schnitt3!L:P,2,0)</f>
        <v>0</v>
      </c>
      <c r="V1146" s="166">
        <f>VLOOKUP(L1146,Schnitt4!L:P,2,0)</f>
        <v>0</v>
      </c>
      <c r="W1146" s="166">
        <f>VLOOKUP(L1146,Schnitt5!L:P,2,0)</f>
        <v>0</v>
      </c>
      <c r="X1146" s="166">
        <f>VLOOKUP(L1146,Schnitt6!L:P,2,0)</f>
        <v>0</v>
      </c>
      <c r="AA1146" s="166">
        <f>VLOOKUP(L1146,Schnitt1!L:P,3,0)</f>
        <v>0</v>
      </c>
      <c r="AB1146" s="166">
        <f>VLOOKUP(L1146,Schnitt2!L:P,3,0)</f>
        <v>0</v>
      </c>
      <c r="AC1146" s="166">
        <f>VLOOKUP(L1146,Schnitt3!L:P,3,0)</f>
        <v>0</v>
      </c>
      <c r="AD1146" s="166">
        <f>VLOOKUP(L1146,Schnitt4!L:P,3,0)</f>
        <v>0</v>
      </c>
      <c r="AE1146" s="166">
        <f>VLOOKUP(L1146,Schnitt5!L:P,3,0)</f>
        <v>0</v>
      </c>
      <c r="AF1146" s="166">
        <f>VLOOKUP(L1146,Schnitt6!L:P,3,0)</f>
        <v>0</v>
      </c>
    </row>
    <row r="1147" spans="12:32" x14ac:dyDescent="0.25">
      <c r="L1147" s="264">
        <f>Member!A1147</f>
        <v>0</v>
      </c>
      <c r="M1147" s="166">
        <f t="shared" si="78"/>
        <v>0</v>
      </c>
      <c r="N1147" s="166">
        <f t="shared" si="79"/>
        <v>0</v>
      </c>
      <c r="O1147" s="166">
        <f t="shared" si="80"/>
        <v>0</v>
      </c>
      <c r="P1147" s="166">
        <f t="shared" si="81"/>
        <v>49</v>
      </c>
      <c r="S1147" s="166">
        <f>VLOOKUP(L1147,Schnitt1!L:P,2,0)</f>
        <v>0</v>
      </c>
      <c r="T1147" s="166">
        <f>VLOOKUP(L1147,Schnitt2!L:P,2,0)</f>
        <v>0</v>
      </c>
      <c r="U1147" s="166">
        <f>VLOOKUP(L1147,Schnitt3!L:P,2,0)</f>
        <v>0</v>
      </c>
      <c r="V1147" s="166">
        <f>VLOOKUP(L1147,Schnitt4!L:P,2,0)</f>
        <v>0</v>
      </c>
      <c r="W1147" s="166">
        <f>VLOOKUP(L1147,Schnitt5!L:P,2,0)</f>
        <v>0</v>
      </c>
      <c r="X1147" s="166">
        <f>VLOOKUP(L1147,Schnitt6!L:P,2,0)</f>
        <v>0</v>
      </c>
      <c r="AA1147" s="166">
        <f>VLOOKUP(L1147,Schnitt1!L:P,3,0)</f>
        <v>0</v>
      </c>
      <c r="AB1147" s="166">
        <f>VLOOKUP(L1147,Schnitt2!L:P,3,0)</f>
        <v>0</v>
      </c>
      <c r="AC1147" s="166">
        <f>VLOOKUP(L1147,Schnitt3!L:P,3,0)</f>
        <v>0</v>
      </c>
      <c r="AD1147" s="166">
        <f>VLOOKUP(L1147,Schnitt4!L:P,3,0)</f>
        <v>0</v>
      </c>
      <c r="AE1147" s="166">
        <f>VLOOKUP(L1147,Schnitt5!L:P,3,0)</f>
        <v>0</v>
      </c>
      <c r="AF1147" s="166">
        <f>VLOOKUP(L1147,Schnitt6!L:P,3,0)</f>
        <v>0</v>
      </c>
    </row>
    <row r="1148" spans="12:32" x14ac:dyDescent="0.25">
      <c r="L1148" s="264">
        <f>Member!A1148</f>
        <v>0</v>
      </c>
      <c r="M1148" s="166">
        <f t="shared" si="78"/>
        <v>0</v>
      </c>
      <c r="N1148" s="166">
        <f t="shared" si="79"/>
        <v>0</v>
      </c>
      <c r="O1148" s="166">
        <f t="shared" si="80"/>
        <v>0</v>
      </c>
      <c r="P1148" s="166">
        <f t="shared" si="81"/>
        <v>49</v>
      </c>
      <c r="S1148" s="166">
        <f>VLOOKUP(L1148,Schnitt1!L:P,2,0)</f>
        <v>0</v>
      </c>
      <c r="T1148" s="166">
        <f>VLOOKUP(L1148,Schnitt2!L:P,2,0)</f>
        <v>0</v>
      </c>
      <c r="U1148" s="166">
        <f>VLOOKUP(L1148,Schnitt3!L:P,2,0)</f>
        <v>0</v>
      </c>
      <c r="V1148" s="166">
        <f>VLOOKUP(L1148,Schnitt4!L:P,2,0)</f>
        <v>0</v>
      </c>
      <c r="W1148" s="166">
        <f>VLOOKUP(L1148,Schnitt5!L:P,2,0)</f>
        <v>0</v>
      </c>
      <c r="X1148" s="166">
        <f>VLOOKUP(L1148,Schnitt6!L:P,2,0)</f>
        <v>0</v>
      </c>
      <c r="AA1148" s="166">
        <f>VLOOKUP(L1148,Schnitt1!L:P,3,0)</f>
        <v>0</v>
      </c>
      <c r="AB1148" s="166">
        <f>VLOOKUP(L1148,Schnitt2!L:P,3,0)</f>
        <v>0</v>
      </c>
      <c r="AC1148" s="166">
        <f>VLOOKUP(L1148,Schnitt3!L:P,3,0)</f>
        <v>0</v>
      </c>
      <c r="AD1148" s="166">
        <f>VLOOKUP(L1148,Schnitt4!L:P,3,0)</f>
        <v>0</v>
      </c>
      <c r="AE1148" s="166">
        <f>VLOOKUP(L1148,Schnitt5!L:P,3,0)</f>
        <v>0</v>
      </c>
      <c r="AF1148" s="166">
        <f>VLOOKUP(L1148,Schnitt6!L:P,3,0)</f>
        <v>0</v>
      </c>
    </row>
    <row r="1149" spans="12:32" x14ac:dyDescent="0.25">
      <c r="L1149" s="264">
        <f>Member!A1149</f>
        <v>0</v>
      </c>
      <c r="M1149" s="166">
        <f t="shared" si="78"/>
        <v>0</v>
      </c>
      <c r="N1149" s="166">
        <f t="shared" si="79"/>
        <v>0</v>
      </c>
      <c r="O1149" s="166">
        <f t="shared" si="80"/>
        <v>0</v>
      </c>
      <c r="P1149" s="166">
        <f t="shared" si="81"/>
        <v>49</v>
      </c>
      <c r="S1149" s="166">
        <f>VLOOKUP(L1149,Schnitt1!L:P,2,0)</f>
        <v>0</v>
      </c>
      <c r="T1149" s="166">
        <f>VLOOKUP(L1149,Schnitt2!L:P,2,0)</f>
        <v>0</v>
      </c>
      <c r="U1149" s="166">
        <f>VLOOKUP(L1149,Schnitt3!L:P,2,0)</f>
        <v>0</v>
      </c>
      <c r="V1149" s="166">
        <f>VLOOKUP(L1149,Schnitt4!L:P,2,0)</f>
        <v>0</v>
      </c>
      <c r="W1149" s="166">
        <f>VLOOKUP(L1149,Schnitt5!L:P,2,0)</f>
        <v>0</v>
      </c>
      <c r="X1149" s="166">
        <f>VLOOKUP(L1149,Schnitt6!L:P,2,0)</f>
        <v>0</v>
      </c>
      <c r="AA1149" s="166">
        <f>VLOOKUP(L1149,Schnitt1!L:P,3,0)</f>
        <v>0</v>
      </c>
      <c r="AB1149" s="166">
        <f>VLOOKUP(L1149,Schnitt2!L:P,3,0)</f>
        <v>0</v>
      </c>
      <c r="AC1149" s="166">
        <f>VLOOKUP(L1149,Schnitt3!L:P,3,0)</f>
        <v>0</v>
      </c>
      <c r="AD1149" s="166">
        <f>VLOOKUP(L1149,Schnitt4!L:P,3,0)</f>
        <v>0</v>
      </c>
      <c r="AE1149" s="166">
        <f>VLOOKUP(L1149,Schnitt5!L:P,3,0)</f>
        <v>0</v>
      </c>
      <c r="AF1149" s="166">
        <f>VLOOKUP(L1149,Schnitt6!L:P,3,0)</f>
        <v>0</v>
      </c>
    </row>
    <row r="1150" spans="12:32" x14ac:dyDescent="0.25">
      <c r="L1150" s="264">
        <f>Member!A1150</f>
        <v>0</v>
      </c>
      <c r="M1150" s="166">
        <f t="shared" si="78"/>
        <v>0</v>
      </c>
      <c r="N1150" s="166">
        <f t="shared" si="79"/>
        <v>0</v>
      </c>
      <c r="O1150" s="166">
        <f t="shared" si="80"/>
        <v>0</v>
      </c>
      <c r="P1150" s="166">
        <f t="shared" si="81"/>
        <v>49</v>
      </c>
      <c r="S1150" s="166">
        <f>VLOOKUP(L1150,Schnitt1!L:P,2,0)</f>
        <v>0</v>
      </c>
      <c r="T1150" s="166">
        <f>VLOOKUP(L1150,Schnitt2!L:P,2,0)</f>
        <v>0</v>
      </c>
      <c r="U1150" s="166">
        <f>VLOOKUP(L1150,Schnitt3!L:P,2,0)</f>
        <v>0</v>
      </c>
      <c r="V1150" s="166">
        <f>VLOOKUP(L1150,Schnitt4!L:P,2,0)</f>
        <v>0</v>
      </c>
      <c r="W1150" s="166">
        <f>VLOOKUP(L1150,Schnitt5!L:P,2,0)</f>
        <v>0</v>
      </c>
      <c r="X1150" s="166">
        <f>VLOOKUP(L1150,Schnitt6!L:P,2,0)</f>
        <v>0</v>
      </c>
      <c r="AA1150" s="166">
        <f>VLOOKUP(L1150,Schnitt1!L:P,3,0)</f>
        <v>0</v>
      </c>
      <c r="AB1150" s="166">
        <f>VLOOKUP(L1150,Schnitt2!L:P,3,0)</f>
        <v>0</v>
      </c>
      <c r="AC1150" s="166">
        <f>VLOOKUP(L1150,Schnitt3!L:P,3,0)</f>
        <v>0</v>
      </c>
      <c r="AD1150" s="166">
        <f>VLOOKUP(L1150,Schnitt4!L:P,3,0)</f>
        <v>0</v>
      </c>
      <c r="AE1150" s="166">
        <f>VLOOKUP(L1150,Schnitt5!L:P,3,0)</f>
        <v>0</v>
      </c>
      <c r="AF1150" s="166">
        <f>VLOOKUP(L1150,Schnitt6!L:P,3,0)</f>
        <v>0</v>
      </c>
    </row>
    <row r="1151" spans="12:32" x14ac:dyDescent="0.25">
      <c r="L1151" s="264">
        <f>Member!A1151</f>
        <v>0</v>
      </c>
      <c r="M1151" s="166">
        <f t="shared" si="78"/>
        <v>0</v>
      </c>
      <c r="N1151" s="166">
        <f t="shared" si="79"/>
        <v>0</v>
      </c>
      <c r="O1151" s="166">
        <f t="shared" si="80"/>
        <v>0</v>
      </c>
      <c r="P1151" s="166">
        <f t="shared" si="81"/>
        <v>49</v>
      </c>
      <c r="S1151" s="166">
        <f>VLOOKUP(L1151,Schnitt1!L:P,2,0)</f>
        <v>0</v>
      </c>
      <c r="T1151" s="166">
        <f>VLOOKUP(L1151,Schnitt2!L:P,2,0)</f>
        <v>0</v>
      </c>
      <c r="U1151" s="166">
        <f>VLOOKUP(L1151,Schnitt3!L:P,2,0)</f>
        <v>0</v>
      </c>
      <c r="V1151" s="166">
        <f>VLOOKUP(L1151,Schnitt4!L:P,2,0)</f>
        <v>0</v>
      </c>
      <c r="W1151" s="166">
        <f>VLOOKUP(L1151,Schnitt5!L:P,2,0)</f>
        <v>0</v>
      </c>
      <c r="X1151" s="166">
        <f>VLOOKUP(L1151,Schnitt6!L:P,2,0)</f>
        <v>0</v>
      </c>
      <c r="AA1151" s="166">
        <f>VLOOKUP(L1151,Schnitt1!L:P,3,0)</f>
        <v>0</v>
      </c>
      <c r="AB1151" s="166">
        <f>VLOOKUP(L1151,Schnitt2!L:P,3,0)</f>
        <v>0</v>
      </c>
      <c r="AC1151" s="166">
        <f>VLOOKUP(L1151,Schnitt3!L:P,3,0)</f>
        <v>0</v>
      </c>
      <c r="AD1151" s="166">
        <f>VLOOKUP(L1151,Schnitt4!L:P,3,0)</f>
        <v>0</v>
      </c>
      <c r="AE1151" s="166">
        <f>VLOOKUP(L1151,Schnitt5!L:P,3,0)</f>
        <v>0</v>
      </c>
      <c r="AF1151" s="166">
        <f>VLOOKUP(L1151,Schnitt6!L:P,3,0)</f>
        <v>0</v>
      </c>
    </row>
    <row r="1152" spans="12:32" x14ac:dyDescent="0.25">
      <c r="L1152" s="264">
        <f>Member!A1152</f>
        <v>0</v>
      </c>
      <c r="M1152" s="166">
        <f t="shared" si="78"/>
        <v>0</v>
      </c>
      <c r="N1152" s="166">
        <f t="shared" si="79"/>
        <v>0</v>
      </c>
      <c r="O1152" s="166">
        <f t="shared" si="80"/>
        <v>0</v>
      </c>
      <c r="P1152" s="166">
        <f t="shared" si="81"/>
        <v>49</v>
      </c>
      <c r="S1152" s="166">
        <f>VLOOKUP(L1152,Schnitt1!L:P,2,0)</f>
        <v>0</v>
      </c>
      <c r="T1152" s="166">
        <f>VLOOKUP(L1152,Schnitt2!L:P,2,0)</f>
        <v>0</v>
      </c>
      <c r="U1152" s="166">
        <f>VLOOKUP(L1152,Schnitt3!L:P,2,0)</f>
        <v>0</v>
      </c>
      <c r="V1152" s="166">
        <f>VLOOKUP(L1152,Schnitt4!L:P,2,0)</f>
        <v>0</v>
      </c>
      <c r="W1152" s="166">
        <f>VLOOKUP(L1152,Schnitt5!L:P,2,0)</f>
        <v>0</v>
      </c>
      <c r="X1152" s="166">
        <f>VLOOKUP(L1152,Schnitt6!L:P,2,0)</f>
        <v>0</v>
      </c>
      <c r="AA1152" s="166">
        <f>VLOOKUP(L1152,Schnitt1!L:P,3,0)</f>
        <v>0</v>
      </c>
      <c r="AB1152" s="166">
        <f>VLOOKUP(L1152,Schnitt2!L:P,3,0)</f>
        <v>0</v>
      </c>
      <c r="AC1152" s="166">
        <f>VLOOKUP(L1152,Schnitt3!L:P,3,0)</f>
        <v>0</v>
      </c>
      <c r="AD1152" s="166">
        <f>VLOOKUP(L1152,Schnitt4!L:P,3,0)</f>
        <v>0</v>
      </c>
      <c r="AE1152" s="166">
        <f>VLOOKUP(L1152,Schnitt5!L:P,3,0)</f>
        <v>0</v>
      </c>
      <c r="AF1152" s="166">
        <f>VLOOKUP(L1152,Schnitt6!L:P,3,0)</f>
        <v>0</v>
      </c>
    </row>
    <row r="1153" spans="12:32" x14ac:dyDescent="0.25">
      <c r="L1153" s="264">
        <f>Member!A1153</f>
        <v>0</v>
      </c>
      <c r="M1153" s="166">
        <f t="shared" si="78"/>
        <v>0</v>
      </c>
      <c r="N1153" s="166">
        <f t="shared" si="79"/>
        <v>0</v>
      </c>
      <c r="O1153" s="166">
        <f t="shared" si="80"/>
        <v>0</v>
      </c>
      <c r="P1153" s="166">
        <f t="shared" si="81"/>
        <v>49</v>
      </c>
      <c r="S1153" s="166">
        <f>VLOOKUP(L1153,Schnitt1!L:P,2,0)</f>
        <v>0</v>
      </c>
      <c r="T1153" s="166">
        <f>VLOOKUP(L1153,Schnitt2!L:P,2,0)</f>
        <v>0</v>
      </c>
      <c r="U1153" s="166">
        <f>VLOOKUP(L1153,Schnitt3!L:P,2,0)</f>
        <v>0</v>
      </c>
      <c r="V1153" s="166">
        <f>VLOOKUP(L1153,Schnitt4!L:P,2,0)</f>
        <v>0</v>
      </c>
      <c r="W1153" s="166">
        <f>VLOOKUP(L1153,Schnitt5!L:P,2,0)</f>
        <v>0</v>
      </c>
      <c r="X1153" s="166">
        <f>VLOOKUP(L1153,Schnitt6!L:P,2,0)</f>
        <v>0</v>
      </c>
      <c r="AA1153" s="166">
        <f>VLOOKUP(L1153,Schnitt1!L:P,3,0)</f>
        <v>0</v>
      </c>
      <c r="AB1153" s="166">
        <f>VLOOKUP(L1153,Schnitt2!L:P,3,0)</f>
        <v>0</v>
      </c>
      <c r="AC1153" s="166">
        <f>VLOOKUP(L1153,Schnitt3!L:P,3,0)</f>
        <v>0</v>
      </c>
      <c r="AD1153" s="166">
        <f>VLOOKUP(L1153,Schnitt4!L:P,3,0)</f>
        <v>0</v>
      </c>
      <c r="AE1153" s="166">
        <f>VLOOKUP(L1153,Schnitt5!L:P,3,0)</f>
        <v>0</v>
      </c>
      <c r="AF1153" s="166">
        <f>VLOOKUP(L1153,Schnitt6!L:P,3,0)</f>
        <v>0</v>
      </c>
    </row>
    <row r="1154" spans="12:32" x14ac:dyDescent="0.25">
      <c r="L1154" s="264">
        <f>Member!A1154</f>
        <v>0</v>
      </c>
      <c r="M1154" s="166">
        <f t="shared" si="78"/>
        <v>0</v>
      </c>
      <c r="N1154" s="166">
        <f t="shared" si="79"/>
        <v>0</v>
      </c>
      <c r="O1154" s="166">
        <f t="shared" si="80"/>
        <v>0</v>
      </c>
      <c r="P1154" s="166">
        <f t="shared" si="81"/>
        <v>49</v>
      </c>
      <c r="S1154" s="166">
        <f>VLOOKUP(L1154,Schnitt1!L:P,2,0)</f>
        <v>0</v>
      </c>
      <c r="T1154" s="166">
        <f>VLOOKUP(L1154,Schnitt2!L:P,2,0)</f>
        <v>0</v>
      </c>
      <c r="U1154" s="166">
        <f>VLOOKUP(L1154,Schnitt3!L:P,2,0)</f>
        <v>0</v>
      </c>
      <c r="V1154" s="166">
        <f>VLOOKUP(L1154,Schnitt4!L:P,2,0)</f>
        <v>0</v>
      </c>
      <c r="W1154" s="166">
        <f>VLOOKUP(L1154,Schnitt5!L:P,2,0)</f>
        <v>0</v>
      </c>
      <c r="X1154" s="166">
        <f>VLOOKUP(L1154,Schnitt6!L:P,2,0)</f>
        <v>0</v>
      </c>
      <c r="AA1154" s="166">
        <f>VLOOKUP(L1154,Schnitt1!L:P,3,0)</f>
        <v>0</v>
      </c>
      <c r="AB1154" s="166">
        <f>VLOOKUP(L1154,Schnitt2!L:P,3,0)</f>
        <v>0</v>
      </c>
      <c r="AC1154" s="166">
        <f>VLOOKUP(L1154,Schnitt3!L:P,3,0)</f>
        <v>0</v>
      </c>
      <c r="AD1154" s="166">
        <f>VLOOKUP(L1154,Schnitt4!L:P,3,0)</f>
        <v>0</v>
      </c>
      <c r="AE1154" s="166">
        <f>VLOOKUP(L1154,Schnitt5!L:P,3,0)</f>
        <v>0</v>
      </c>
      <c r="AF1154" s="166">
        <f>VLOOKUP(L1154,Schnitt6!L:P,3,0)</f>
        <v>0</v>
      </c>
    </row>
    <row r="1155" spans="12:32" x14ac:dyDescent="0.25">
      <c r="L1155" s="264">
        <f>Member!A1155</f>
        <v>0</v>
      </c>
      <c r="M1155" s="166">
        <f t="shared" ref="M1155:M1218" si="82">SUM(S1155:X1155)</f>
        <v>0</v>
      </c>
      <c r="N1155" s="166">
        <f t="shared" ref="N1155:N1218" si="83">SUM(AA1155:AF1155)</f>
        <v>0</v>
      </c>
      <c r="O1155" s="166">
        <f t="shared" ref="O1155:O1218" si="84">IF(N1155=0,0,M1155/N1155-ROW()/1000000000)</f>
        <v>0</v>
      </c>
      <c r="P1155" s="166">
        <f t="shared" ref="P1155:P1218" si="85">RANK(O1155,O:O)</f>
        <v>49</v>
      </c>
      <c r="S1155" s="166">
        <f>VLOOKUP(L1155,Schnitt1!L:P,2,0)</f>
        <v>0</v>
      </c>
      <c r="T1155" s="166">
        <f>VLOOKUP(L1155,Schnitt2!L:P,2,0)</f>
        <v>0</v>
      </c>
      <c r="U1155" s="166">
        <f>VLOOKUP(L1155,Schnitt3!L:P,2,0)</f>
        <v>0</v>
      </c>
      <c r="V1155" s="166">
        <f>VLOOKUP(L1155,Schnitt4!L:P,2,0)</f>
        <v>0</v>
      </c>
      <c r="W1155" s="166">
        <f>VLOOKUP(L1155,Schnitt5!L:P,2,0)</f>
        <v>0</v>
      </c>
      <c r="X1155" s="166">
        <f>VLOOKUP(L1155,Schnitt6!L:P,2,0)</f>
        <v>0</v>
      </c>
      <c r="AA1155" s="166">
        <f>VLOOKUP(L1155,Schnitt1!L:P,3,0)</f>
        <v>0</v>
      </c>
      <c r="AB1155" s="166">
        <f>VLOOKUP(L1155,Schnitt2!L:P,3,0)</f>
        <v>0</v>
      </c>
      <c r="AC1155" s="166">
        <f>VLOOKUP(L1155,Schnitt3!L:P,3,0)</f>
        <v>0</v>
      </c>
      <c r="AD1155" s="166">
        <f>VLOOKUP(L1155,Schnitt4!L:P,3,0)</f>
        <v>0</v>
      </c>
      <c r="AE1155" s="166">
        <f>VLOOKUP(L1155,Schnitt5!L:P,3,0)</f>
        <v>0</v>
      </c>
      <c r="AF1155" s="166">
        <f>VLOOKUP(L1155,Schnitt6!L:P,3,0)</f>
        <v>0</v>
      </c>
    </row>
    <row r="1156" spans="12:32" x14ac:dyDescent="0.25">
      <c r="L1156" s="264">
        <f>Member!A1156</f>
        <v>0</v>
      </c>
      <c r="M1156" s="166">
        <f t="shared" si="82"/>
        <v>0</v>
      </c>
      <c r="N1156" s="166">
        <f t="shared" si="83"/>
        <v>0</v>
      </c>
      <c r="O1156" s="166">
        <f t="shared" si="84"/>
        <v>0</v>
      </c>
      <c r="P1156" s="166">
        <f t="shared" si="85"/>
        <v>49</v>
      </c>
      <c r="S1156" s="166">
        <f>VLOOKUP(L1156,Schnitt1!L:P,2,0)</f>
        <v>0</v>
      </c>
      <c r="T1156" s="166">
        <f>VLOOKUP(L1156,Schnitt2!L:P,2,0)</f>
        <v>0</v>
      </c>
      <c r="U1156" s="166">
        <f>VLOOKUP(L1156,Schnitt3!L:P,2,0)</f>
        <v>0</v>
      </c>
      <c r="V1156" s="166">
        <f>VLOOKUP(L1156,Schnitt4!L:P,2,0)</f>
        <v>0</v>
      </c>
      <c r="W1156" s="166">
        <f>VLOOKUP(L1156,Schnitt5!L:P,2,0)</f>
        <v>0</v>
      </c>
      <c r="X1156" s="166">
        <f>VLOOKUP(L1156,Schnitt6!L:P,2,0)</f>
        <v>0</v>
      </c>
      <c r="AA1156" s="166">
        <f>VLOOKUP(L1156,Schnitt1!L:P,3,0)</f>
        <v>0</v>
      </c>
      <c r="AB1156" s="166">
        <f>VLOOKUP(L1156,Schnitt2!L:P,3,0)</f>
        <v>0</v>
      </c>
      <c r="AC1156" s="166">
        <f>VLOOKUP(L1156,Schnitt3!L:P,3,0)</f>
        <v>0</v>
      </c>
      <c r="AD1156" s="166">
        <f>VLOOKUP(L1156,Schnitt4!L:P,3,0)</f>
        <v>0</v>
      </c>
      <c r="AE1156" s="166">
        <f>VLOOKUP(L1156,Schnitt5!L:P,3,0)</f>
        <v>0</v>
      </c>
      <c r="AF1156" s="166">
        <f>VLOOKUP(L1156,Schnitt6!L:P,3,0)</f>
        <v>0</v>
      </c>
    </row>
    <row r="1157" spans="12:32" x14ac:dyDescent="0.25">
      <c r="L1157" s="264">
        <f>Member!A1157</f>
        <v>0</v>
      </c>
      <c r="M1157" s="166">
        <f t="shared" si="82"/>
        <v>0</v>
      </c>
      <c r="N1157" s="166">
        <f t="shared" si="83"/>
        <v>0</v>
      </c>
      <c r="O1157" s="166">
        <f t="shared" si="84"/>
        <v>0</v>
      </c>
      <c r="P1157" s="166">
        <f t="shared" si="85"/>
        <v>49</v>
      </c>
      <c r="S1157" s="166">
        <f>VLOOKUP(L1157,Schnitt1!L:P,2,0)</f>
        <v>0</v>
      </c>
      <c r="T1157" s="166">
        <f>VLOOKUP(L1157,Schnitt2!L:P,2,0)</f>
        <v>0</v>
      </c>
      <c r="U1157" s="166">
        <f>VLOOKUP(L1157,Schnitt3!L:P,2,0)</f>
        <v>0</v>
      </c>
      <c r="V1157" s="166">
        <f>VLOOKUP(L1157,Schnitt4!L:P,2,0)</f>
        <v>0</v>
      </c>
      <c r="W1157" s="166">
        <f>VLOOKUP(L1157,Schnitt5!L:P,2,0)</f>
        <v>0</v>
      </c>
      <c r="X1157" s="166">
        <f>VLOOKUP(L1157,Schnitt6!L:P,2,0)</f>
        <v>0</v>
      </c>
      <c r="AA1157" s="166">
        <f>VLOOKUP(L1157,Schnitt1!L:P,3,0)</f>
        <v>0</v>
      </c>
      <c r="AB1157" s="166">
        <f>VLOOKUP(L1157,Schnitt2!L:P,3,0)</f>
        <v>0</v>
      </c>
      <c r="AC1157" s="166">
        <f>VLOOKUP(L1157,Schnitt3!L:P,3,0)</f>
        <v>0</v>
      </c>
      <c r="AD1157" s="166">
        <f>VLOOKUP(L1157,Schnitt4!L:P,3,0)</f>
        <v>0</v>
      </c>
      <c r="AE1157" s="166">
        <f>VLOOKUP(L1157,Schnitt5!L:P,3,0)</f>
        <v>0</v>
      </c>
      <c r="AF1157" s="166">
        <f>VLOOKUP(L1157,Schnitt6!L:P,3,0)</f>
        <v>0</v>
      </c>
    </row>
    <row r="1158" spans="12:32" x14ac:dyDescent="0.25">
      <c r="L1158" s="264">
        <f>Member!A1158</f>
        <v>0</v>
      </c>
      <c r="M1158" s="166">
        <f t="shared" si="82"/>
        <v>0</v>
      </c>
      <c r="N1158" s="166">
        <f t="shared" si="83"/>
        <v>0</v>
      </c>
      <c r="O1158" s="166">
        <f t="shared" si="84"/>
        <v>0</v>
      </c>
      <c r="P1158" s="166">
        <f t="shared" si="85"/>
        <v>49</v>
      </c>
      <c r="S1158" s="166">
        <f>VLOOKUP(L1158,Schnitt1!L:P,2,0)</f>
        <v>0</v>
      </c>
      <c r="T1158" s="166">
        <f>VLOOKUP(L1158,Schnitt2!L:P,2,0)</f>
        <v>0</v>
      </c>
      <c r="U1158" s="166">
        <f>VLOOKUP(L1158,Schnitt3!L:P,2,0)</f>
        <v>0</v>
      </c>
      <c r="V1158" s="166">
        <f>VLOOKUP(L1158,Schnitt4!L:P,2,0)</f>
        <v>0</v>
      </c>
      <c r="W1158" s="166">
        <f>VLOOKUP(L1158,Schnitt5!L:P,2,0)</f>
        <v>0</v>
      </c>
      <c r="X1158" s="166">
        <f>VLOOKUP(L1158,Schnitt6!L:P,2,0)</f>
        <v>0</v>
      </c>
      <c r="AA1158" s="166">
        <f>VLOOKUP(L1158,Schnitt1!L:P,3,0)</f>
        <v>0</v>
      </c>
      <c r="AB1158" s="166">
        <f>VLOOKUP(L1158,Schnitt2!L:P,3,0)</f>
        <v>0</v>
      </c>
      <c r="AC1158" s="166">
        <f>VLOOKUP(L1158,Schnitt3!L:P,3,0)</f>
        <v>0</v>
      </c>
      <c r="AD1158" s="166">
        <f>VLOOKUP(L1158,Schnitt4!L:P,3,0)</f>
        <v>0</v>
      </c>
      <c r="AE1158" s="166">
        <f>VLOOKUP(L1158,Schnitt5!L:P,3,0)</f>
        <v>0</v>
      </c>
      <c r="AF1158" s="166">
        <f>VLOOKUP(L1158,Schnitt6!L:P,3,0)</f>
        <v>0</v>
      </c>
    </row>
    <row r="1159" spans="12:32" x14ac:dyDescent="0.25">
      <c r="L1159" s="264">
        <f>Member!A1159</f>
        <v>0</v>
      </c>
      <c r="M1159" s="166">
        <f t="shared" si="82"/>
        <v>0</v>
      </c>
      <c r="N1159" s="166">
        <f t="shared" si="83"/>
        <v>0</v>
      </c>
      <c r="O1159" s="166">
        <f t="shared" si="84"/>
        <v>0</v>
      </c>
      <c r="P1159" s="166">
        <f t="shared" si="85"/>
        <v>49</v>
      </c>
      <c r="S1159" s="166">
        <f>VLOOKUP(L1159,Schnitt1!L:P,2,0)</f>
        <v>0</v>
      </c>
      <c r="T1159" s="166">
        <f>VLOOKUP(L1159,Schnitt2!L:P,2,0)</f>
        <v>0</v>
      </c>
      <c r="U1159" s="166">
        <f>VLOOKUP(L1159,Schnitt3!L:P,2,0)</f>
        <v>0</v>
      </c>
      <c r="V1159" s="166">
        <f>VLOOKUP(L1159,Schnitt4!L:P,2,0)</f>
        <v>0</v>
      </c>
      <c r="W1159" s="166">
        <f>VLOOKUP(L1159,Schnitt5!L:P,2,0)</f>
        <v>0</v>
      </c>
      <c r="X1159" s="166">
        <f>VLOOKUP(L1159,Schnitt6!L:P,2,0)</f>
        <v>0</v>
      </c>
      <c r="AA1159" s="166">
        <f>VLOOKUP(L1159,Schnitt1!L:P,3,0)</f>
        <v>0</v>
      </c>
      <c r="AB1159" s="166">
        <f>VLOOKUP(L1159,Schnitt2!L:P,3,0)</f>
        <v>0</v>
      </c>
      <c r="AC1159" s="166">
        <f>VLOOKUP(L1159,Schnitt3!L:P,3,0)</f>
        <v>0</v>
      </c>
      <c r="AD1159" s="166">
        <f>VLOOKUP(L1159,Schnitt4!L:P,3,0)</f>
        <v>0</v>
      </c>
      <c r="AE1159" s="166">
        <f>VLOOKUP(L1159,Schnitt5!L:P,3,0)</f>
        <v>0</v>
      </c>
      <c r="AF1159" s="166">
        <f>VLOOKUP(L1159,Schnitt6!L:P,3,0)</f>
        <v>0</v>
      </c>
    </row>
    <row r="1160" spans="12:32" x14ac:dyDescent="0.25">
      <c r="L1160" s="264">
        <f>Member!A1160</f>
        <v>0</v>
      </c>
      <c r="M1160" s="166">
        <f t="shared" si="82"/>
        <v>0</v>
      </c>
      <c r="N1160" s="166">
        <f t="shared" si="83"/>
        <v>0</v>
      </c>
      <c r="O1160" s="166">
        <f t="shared" si="84"/>
        <v>0</v>
      </c>
      <c r="P1160" s="166">
        <f t="shared" si="85"/>
        <v>49</v>
      </c>
      <c r="S1160" s="166">
        <f>VLOOKUP(L1160,Schnitt1!L:P,2,0)</f>
        <v>0</v>
      </c>
      <c r="T1160" s="166">
        <f>VLOOKUP(L1160,Schnitt2!L:P,2,0)</f>
        <v>0</v>
      </c>
      <c r="U1160" s="166">
        <f>VLOOKUP(L1160,Schnitt3!L:P,2,0)</f>
        <v>0</v>
      </c>
      <c r="V1160" s="166">
        <f>VLOOKUP(L1160,Schnitt4!L:P,2,0)</f>
        <v>0</v>
      </c>
      <c r="W1160" s="166">
        <f>VLOOKUP(L1160,Schnitt5!L:P,2,0)</f>
        <v>0</v>
      </c>
      <c r="X1160" s="166">
        <f>VLOOKUP(L1160,Schnitt6!L:P,2,0)</f>
        <v>0</v>
      </c>
      <c r="AA1160" s="166">
        <f>VLOOKUP(L1160,Schnitt1!L:P,3,0)</f>
        <v>0</v>
      </c>
      <c r="AB1160" s="166">
        <f>VLOOKUP(L1160,Schnitt2!L:P,3,0)</f>
        <v>0</v>
      </c>
      <c r="AC1160" s="166">
        <f>VLOOKUP(L1160,Schnitt3!L:P,3,0)</f>
        <v>0</v>
      </c>
      <c r="AD1160" s="166">
        <f>VLOOKUP(L1160,Schnitt4!L:P,3,0)</f>
        <v>0</v>
      </c>
      <c r="AE1160" s="166">
        <f>VLOOKUP(L1160,Schnitt5!L:P,3,0)</f>
        <v>0</v>
      </c>
      <c r="AF1160" s="166">
        <f>VLOOKUP(L1160,Schnitt6!L:P,3,0)</f>
        <v>0</v>
      </c>
    </row>
    <row r="1161" spans="12:32" x14ac:dyDescent="0.25">
      <c r="L1161" s="264">
        <f>Member!A1161</f>
        <v>0</v>
      </c>
      <c r="M1161" s="166">
        <f t="shared" si="82"/>
        <v>0</v>
      </c>
      <c r="N1161" s="166">
        <f t="shared" si="83"/>
        <v>0</v>
      </c>
      <c r="O1161" s="166">
        <f t="shared" si="84"/>
        <v>0</v>
      </c>
      <c r="P1161" s="166">
        <f t="shared" si="85"/>
        <v>49</v>
      </c>
      <c r="S1161" s="166">
        <f>VLOOKUP(L1161,Schnitt1!L:P,2,0)</f>
        <v>0</v>
      </c>
      <c r="T1161" s="166">
        <f>VLOOKUP(L1161,Schnitt2!L:P,2,0)</f>
        <v>0</v>
      </c>
      <c r="U1161" s="166">
        <f>VLOOKUP(L1161,Schnitt3!L:P,2,0)</f>
        <v>0</v>
      </c>
      <c r="V1161" s="166">
        <f>VLOOKUP(L1161,Schnitt4!L:P,2,0)</f>
        <v>0</v>
      </c>
      <c r="W1161" s="166">
        <f>VLOOKUP(L1161,Schnitt5!L:P,2,0)</f>
        <v>0</v>
      </c>
      <c r="X1161" s="166">
        <f>VLOOKUP(L1161,Schnitt6!L:P,2,0)</f>
        <v>0</v>
      </c>
      <c r="AA1161" s="166">
        <f>VLOOKUP(L1161,Schnitt1!L:P,3,0)</f>
        <v>0</v>
      </c>
      <c r="AB1161" s="166">
        <f>VLOOKUP(L1161,Schnitt2!L:P,3,0)</f>
        <v>0</v>
      </c>
      <c r="AC1161" s="166">
        <f>VLOOKUP(L1161,Schnitt3!L:P,3,0)</f>
        <v>0</v>
      </c>
      <c r="AD1161" s="166">
        <f>VLOOKUP(L1161,Schnitt4!L:P,3,0)</f>
        <v>0</v>
      </c>
      <c r="AE1161" s="166">
        <f>VLOOKUP(L1161,Schnitt5!L:P,3,0)</f>
        <v>0</v>
      </c>
      <c r="AF1161" s="166">
        <f>VLOOKUP(L1161,Schnitt6!L:P,3,0)</f>
        <v>0</v>
      </c>
    </row>
    <row r="1162" spans="12:32" x14ac:dyDescent="0.25">
      <c r="L1162" s="264">
        <f>Member!A1162</f>
        <v>0</v>
      </c>
      <c r="M1162" s="166">
        <f t="shared" si="82"/>
        <v>0</v>
      </c>
      <c r="N1162" s="166">
        <f t="shared" si="83"/>
        <v>0</v>
      </c>
      <c r="O1162" s="166">
        <f t="shared" si="84"/>
        <v>0</v>
      </c>
      <c r="P1162" s="166">
        <f t="shared" si="85"/>
        <v>49</v>
      </c>
      <c r="S1162" s="166">
        <f>VLOOKUP(L1162,Schnitt1!L:P,2,0)</f>
        <v>0</v>
      </c>
      <c r="T1162" s="166">
        <f>VLOOKUP(L1162,Schnitt2!L:P,2,0)</f>
        <v>0</v>
      </c>
      <c r="U1162" s="166">
        <f>VLOOKUP(L1162,Schnitt3!L:P,2,0)</f>
        <v>0</v>
      </c>
      <c r="V1162" s="166">
        <f>VLOOKUP(L1162,Schnitt4!L:P,2,0)</f>
        <v>0</v>
      </c>
      <c r="W1162" s="166">
        <f>VLOOKUP(L1162,Schnitt5!L:P,2,0)</f>
        <v>0</v>
      </c>
      <c r="X1162" s="166">
        <f>VLOOKUP(L1162,Schnitt6!L:P,2,0)</f>
        <v>0</v>
      </c>
      <c r="AA1162" s="166">
        <f>VLOOKUP(L1162,Schnitt1!L:P,3,0)</f>
        <v>0</v>
      </c>
      <c r="AB1162" s="166">
        <f>VLOOKUP(L1162,Schnitt2!L:P,3,0)</f>
        <v>0</v>
      </c>
      <c r="AC1162" s="166">
        <f>VLOOKUP(L1162,Schnitt3!L:P,3,0)</f>
        <v>0</v>
      </c>
      <c r="AD1162" s="166">
        <f>VLOOKUP(L1162,Schnitt4!L:P,3,0)</f>
        <v>0</v>
      </c>
      <c r="AE1162" s="166">
        <f>VLOOKUP(L1162,Schnitt5!L:P,3,0)</f>
        <v>0</v>
      </c>
      <c r="AF1162" s="166">
        <f>VLOOKUP(L1162,Schnitt6!L:P,3,0)</f>
        <v>0</v>
      </c>
    </row>
    <row r="1163" spans="12:32" x14ac:dyDescent="0.25">
      <c r="L1163" s="264">
        <f>Member!A1163</f>
        <v>0</v>
      </c>
      <c r="M1163" s="166">
        <f t="shared" si="82"/>
        <v>0</v>
      </c>
      <c r="N1163" s="166">
        <f t="shared" si="83"/>
        <v>0</v>
      </c>
      <c r="O1163" s="166">
        <f t="shared" si="84"/>
        <v>0</v>
      </c>
      <c r="P1163" s="166">
        <f t="shared" si="85"/>
        <v>49</v>
      </c>
      <c r="S1163" s="166">
        <f>VLOOKUP(L1163,Schnitt1!L:P,2,0)</f>
        <v>0</v>
      </c>
      <c r="T1163" s="166">
        <f>VLOOKUP(L1163,Schnitt2!L:P,2,0)</f>
        <v>0</v>
      </c>
      <c r="U1163" s="166">
        <f>VLOOKUP(L1163,Schnitt3!L:P,2,0)</f>
        <v>0</v>
      </c>
      <c r="V1163" s="166">
        <f>VLOOKUP(L1163,Schnitt4!L:P,2,0)</f>
        <v>0</v>
      </c>
      <c r="W1163" s="166">
        <f>VLOOKUP(L1163,Schnitt5!L:P,2,0)</f>
        <v>0</v>
      </c>
      <c r="X1163" s="166">
        <f>VLOOKUP(L1163,Schnitt6!L:P,2,0)</f>
        <v>0</v>
      </c>
      <c r="AA1163" s="166">
        <f>VLOOKUP(L1163,Schnitt1!L:P,3,0)</f>
        <v>0</v>
      </c>
      <c r="AB1163" s="166">
        <f>VLOOKUP(L1163,Schnitt2!L:P,3,0)</f>
        <v>0</v>
      </c>
      <c r="AC1163" s="166">
        <f>VLOOKUP(L1163,Schnitt3!L:P,3,0)</f>
        <v>0</v>
      </c>
      <c r="AD1163" s="166">
        <f>VLOOKUP(L1163,Schnitt4!L:P,3,0)</f>
        <v>0</v>
      </c>
      <c r="AE1163" s="166">
        <f>VLOOKUP(L1163,Schnitt5!L:P,3,0)</f>
        <v>0</v>
      </c>
      <c r="AF1163" s="166">
        <f>VLOOKUP(L1163,Schnitt6!L:P,3,0)</f>
        <v>0</v>
      </c>
    </row>
    <row r="1164" spans="12:32" x14ac:dyDescent="0.25">
      <c r="L1164" s="264">
        <f>Member!A1164</f>
        <v>0</v>
      </c>
      <c r="M1164" s="166">
        <f t="shared" si="82"/>
        <v>0</v>
      </c>
      <c r="N1164" s="166">
        <f t="shared" si="83"/>
        <v>0</v>
      </c>
      <c r="O1164" s="166">
        <f t="shared" si="84"/>
        <v>0</v>
      </c>
      <c r="P1164" s="166">
        <f t="shared" si="85"/>
        <v>49</v>
      </c>
      <c r="S1164" s="166">
        <f>VLOOKUP(L1164,Schnitt1!L:P,2,0)</f>
        <v>0</v>
      </c>
      <c r="T1164" s="166">
        <f>VLOOKUP(L1164,Schnitt2!L:P,2,0)</f>
        <v>0</v>
      </c>
      <c r="U1164" s="166">
        <f>VLOOKUP(L1164,Schnitt3!L:P,2,0)</f>
        <v>0</v>
      </c>
      <c r="V1164" s="166">
        <f>VLOOKUP(L1164,Schnitt4!L:P,2,0)</f>
        <v>0</v>
      </c>
      <c r="W1164" s="166">
        <f>VLOOKUP(L1164,Schnitt5!L:P,2,0)</f>
        <v>0</v>
      </c>
      <c r="X1164" s="166">
        <f>VLOOKUP(L1164,Schnitt6!L:P,2,0)</f>
        <v>0</v>
      </c>
      <c r="AA1164" s="166">
        <f>VLOOKUP(L1164,Schnitt1!L:P,3,0)</f>
        <v>0</v>
      </c>
      <c r="AB1164" s="166">
        <f>VLOOKUP(L1164,Schnitt2!L:P,3,0)</f>
        <v>0</v>
      </c>
      <c r="AC1164" s="166">
        <f>VLOOKUP(L1164,Schnitt3!L:P,3,0)</f>
        <v>0</v>
      </c>
      <c r="AD1164" s="166">
        <f>VLOOKUP(L1164,Schnitt4!L:P,3,0)</f>
        <v>0</v>
      </c>
      <c r="AE1164" s="166">
        <f>VLOOKUP(L1164,Schnitt5!L:P,3,0)</f>
        <v>0</v>
      </c>
      <c r="AF1164" s="166">
        <f>VLOOKUP(L1164,Schnitt6!L:P,3,0)</f>
        <v>0</v>
      </c>
    </row>
    <row r="1165" spans="12:32" x14ac:dyDescent="0.25">
      <c r="L1165" s="264">
        <f>Member!A1165</f>
        <v>0</v>
      </c>
      <c r="M1165" s="166">
        <f t="shared" si="82"/>
        <v>0</v>
      </c>
      <c r="N1165" s="166">
        <f t="shared" si="83"/>
        <v>0</v>
      </c>
      <c r="O1165" s="166">
        <f t="shared" si="84"/>
        <v>0</v>
      </c>
      <c r="P1165" s="166">
        <f t="shared" si="85"/>
        <v>49</v>
      </c>
      <c r="S1165" s="166">
        <f>VLOOKUP(L1165,Schnitt1!L:P,2,0)</f>
        <v>0</v>
      </c>
      <c r="T1165" s="166">
        <f>VLOOKUP(L1165,Schnitt2!L:P,2,0)</f>
        <v>0</v>
      </c>
      <c r="U1165" s="166">
        <f>VLOOKUP(L1165,Schnitt3!L:P,2,0)</f>
        <v>0</v>
      </c>
      <c r="V1165" s="166">
        <f>VLOOKUP(L1165,Schnitt4!L:P,2,0)</f>
        <v>0</v>
      </c>
      <c r="W1165" s="166">
        <f>VLOOKUP(L1165,Schnitt5!L:P,2,0)</f>
        <v>0</v>
      </c>
      <c r="X1165" s="166">
        <f>VLOOKUP(L1165,Schnitt6!L:P,2,0)</f>
        <v>0</v>
      </c>
      <c r="AA1165" s="166">
        <f>VLOOKUP(L1165,Schnitt1!L:P,3,0)</f>
        <v>0</v>
      </c>
      <c r="AB1165" s="166">
        <f>VLOOKUP(L1165,Schnitt2!L:P,3,0)</f>
        <v>0</v>
      </c>
      <c r="AC1165" s="166">
        <f>VLOOKUP(L1165,Schnitt3!L:P,3,0)</f>
        <v>0</v>
      </c>
      <c r="AD1165" s="166">
        <f>VLOOKUP(L1165,Schnitt4!L:P,3,0)</f>
        <v>0</v>
      </c>
      <c r="AE1165" s="166">
        <f>VLOOKUP(L1165,Schnitt5!L:P,3,0)</f>
        <v>0</v>
      </c>
      <c r="AF1165" s="166">
        <f>VLOOKUP(L1165,Schnitt6!L:P,3,0)</f>
        <v>0</v>
      </c>
    </row>
    <row r="1166" spans="12:32" x14ac:dyDescent="0.25">
      <c r="L1166" s="264">
        <f>Member!A1166</f>
        <v>0</v>
      </c>
      <c r="M1166" s="166">
        <f t="shared" si="82"/>
        <v>0</v>
      </c>
      <c r="N1166" s="166">
        <f t="shared" si="83"/>
        <v>0</v>
      </c>
      <c r="O1166" s="166">
        <f t="shared" si="84"/>
        <v>0</v>
      </c>
      <c r="P1166" s="166">
        <f t="shared" si="85"/>
        <v>49</v>
      </c>
      <c r="S1166" s="166">
        <f>VLOOKUP(L1166,Schnitt1!L:P,2,0)</f>
        <v>0</v>
      </c>
      <c r="T1166" s="166">
        <f>VLOOKUP(L1166,Schnitt2!L:P,2,0)</f>
        <v>0</v>
      </c>
      <c r="U1166" s="166">
        <f>VLOOKUP(L1166,Schnitt3!L:P,2,0)</f>
        <v>0</v>
      </c>
      <c r="V1166" s="166">
        <f>VLOOKUP(L1166,Schnitt4!L:P,2,0)</f>
        <v>0</v>
      </c>
      <c r="W1166" s="166">
        <f>VLOOKUP(L1166,Schnitt5!L:P,2,0)</f>
        <v>0</v>
      </c>
      <c r="X1166" s="166">
        <f>VLOOKUP(L1166,Schnitt6!L:P,2,0)</f>
        <v>0</v>
      </c>
      <c r="AA1166" s="166">
        <f>VLOOKUP(L1166,Schnitt1!L:P,3,0)</f>
        <v>0</v>
      </c>
      <c r="AB1166" s="166">
        <f>VLOOKUP(L1166,Schnitt2!L:P,3,0)</f>
        <v>0</v>
      </c>
      <c r="AC1166" s="166">
        <f>VLOOKUP(L1166,Schnitt3!L:P,3,0)</f>
        <v>0</v>
      </c>
      <c r="AD1166" s="166">
        <f>VLOOKUP(L1166,Schnitt4!L:P,3,0)</f>
        <v>0</v>
      </c>
      <c r="AE1166" s="166">
        <f>VLOOKUP(L1166,Schnitt5!L:P,3,0)</f>
        <v>0</v>
      </c>
      <c r="AF1166" s="166">
        <f>VLOOKUP(L1166,Schnitt6!L:P,3,0)</f>
        <v>0</v>
      </c>
    </row>
    <row r="1167" spans="12:32" x14ac:dyDescent="0.25">
      <c r="L1167" s="264">
        <f>Member!A1167</f>
        <v>0</v>
      </c>
      <c r="M1167" s="166">
        <f t="shared" si="82"/>
        <v>0</v>
      </c>
      <c r="N1167" s="166">
        <f t="shared" si="83"/>
        <v>0</v>
      </c>
      <c r="O1167" s="166">
        <f t="shared" si="84"/>
        <v>0</v>
      </c>
      <c r="P1167" s="166">
        <f t="shared" si="85"/>
        <v>49</v>
      </c>
      <c r="S1167" s="166">
        <f>VLOOKUP(L1167,Schnitt1!L:P,2,0)</f>
        <v>0</v>
      </c>
      <c r="T1167" s="166">
        <f>VLOOKUP(L1167,Schnitt2!L:P,2,0)</f>
        <v>0</v>
      </c>
      <c r="U1167" s="166">
        <f>VLOOKUP(L1167,Schnitt3!L:P,2,0)</f>
        <v>0</v>
      </c>
      <c r="V1167" s="166">
        <f>VLOOKUP(L1167,Schnitt4!L:P,2,0)</f>
        <v>0</v>
      </c>
      <c r="W1167" s="166">
        <f>VLOOKUP(L1167,Schnitt5!L:P,2,0)</f>
        <v>0</v>
      </c>
      <c r="X1167" s="166">
        <f>VLOOKUP(L1167,Schnitt6!L:P,2,0)</f>
        <v>0</v>
      </c>
      <c r="AA1167" s="166">
        <f>VLOOKUP(L1167,Schnitt1!L:P,3,0)</f>
        <v>0</v>
      </c>
      <c r="AB1167" s="166">
        <f>VLOOKUP(L1167,Schnitt2!L:P,3,0)</f>
        <v>0</v>
      </c>
      <c r="AC1167" s="166">
        <f>VLOOKUP(L1167,Schnitt3!L:P,3,0)</f>
        <v>0</v>
      </c>
      <c r="AD1167" s="166">
        <f>VLOOKUP(L1167,Schnitt4!L:P,3,0)</f>
        <v>0</v>
      </c>
      <c r="AE1167" s="166">
        <f>VLOOKUP(L1167,Schnitt5!L:P,3,0)</f>
        <v>0</v>
      </c>
      <c r="AF1167" s="166">
        <f>VLOOKUP(L1167,Schnitt6!L:P,3,0)</f>
        <v>0</v>
      </c>
    </row>
    <row r="1168" spans="12:32" x14ac:dyDescent="0.25">
      <c r="L1168" s="264">
        <f>Member!A1168</f>
        <v>0</v>
      </c>
      <c r="M1168" s="166">
        <f t="shared" si="82"/>
        <v>0</v>
      </c>
      <c r="N1168" s="166">
        <f t="shared" si="83"/>
        <v>0</v>
      </c>
      <c r="O1168" s="166">
        <f t="shared" si="84"/>
        <v>0</v>
      </c>
      <c r="P1168" s="166">
        <f t="shared" si="85"/>
        <v>49</v>
      </c>
      <c r="S1168" s="166">
        <f>VLOOKUP(L1168,Schnitt1!L:P,2,0)</f>
        <v>0</v>
      </c>
      <c r="T1168" s="166">
        <f>VLOOKUP(L1168,Schnitt2!L:P,2,0)</f>
        <v>0</v>
      </c>
      <c r="U1168" s="166">
        <f>VLOOKUP(L1168,Schnitt3!L:P,2,0)</f>
        <v>0</v>
      </c>
      <c r="V1168" s="166">
        <f>VLOOKUP(L1168,Schnitt4!L:P,2,0)</f>
        <v>0</v>
      </c>
      <c r="W1168" s="166">
        <f>VLOOKUP(L1168,Schnitt5!L:P,2,0)</f>
        <v>0</v>
      </c>
      <c r="X1168" s="166">
        <f>VLOOKUP(L1168,Schnitt6!L:P,2,0)</f>
        <v>0</v>
      </c>
      <c r="AA1168" s="166">
        <f>VLOOKUP(L1168,Schnitt1!L:P,3,0)</f>
        <v>0</v>
      </c>
      <c r="AB1168" s="166">
        <f>VLOOKUP(L1168,Schnitt2!L:P,3,0)</f>
        <v>0</v>
      </c>
      <c r="AC1168" s="166">
        <f>VLOOKUP(L1168,Schnitt3!L:P,3,0)</f>
        <v>0</v>
      </c>
      <c r="AD1168" s="166">
        <f>VLOOKUP(L1168,Schnitt4!L:P,3,0)</f>
        <v>0</v>
      </c>
      <c r="AE1168" s="166">
        <f>VLOOKUP(L1168,Schnitt5!L:P,3,0)</f>
        <v>0</v>
      </c>
      <c r="AF1168" s="166">
        <f>VLOOKUP(L1168,Schnitt6!L:P,3,0)</f>
        <v>0</v>
      </c>
    </row>
    <row r="1169" spans="12:32" x14ac:dyDescent="0.25">
      <c r="L1169" s="264">
        <f>Member!A1169</f>
        <v>0</v>
      </c>
      <c r="M1169" s="166">
        <f t="shared" si="82"/>
        <v>0</v>
      </c>
      <c r="N1169" s="166">
        <f t="shared" si="83"/>
        <v>0</v>
      </c>
      <c r="O1169" s="166">
        <f t="shared" si="84"/>
        <v>0</v>
      </c>
      <c r="P1169" s="166">
        <f t="shared" si="85"/>
        <v>49</v>
      </c>
      <c r="S1169" s="166">
        <f>VLOOKUP(L1169,Schnitt1!L:P,2,0)</f>
        <v>0</v>
      </c>
      <c r="T1169" s="166">
        <f>VLOOKUP(L1169,Schnitt2!L:P,2,0)</f>
        <v>0</v>
      </c>
      <c r="U1169" s="166">
        <f>VLOOKUP(L1169,Schnitt3!L:P,2,0)</f>
        <v>0</v>
      </c>
      <c r="V1169" s="166">
        <f>VLOOKUP(L1169,Schnitt4!L:P,2,0)</f>
        <v>0</v>
      </c>
      <c r="W1169" s="166">
        <f>VLOOKUP(L1169,Schnitt5!L:P,2,0)</f>
        <v>0</v>
      </c>
      <c r="X1169" s="166">
        <f>VLOOKUP(L1169,Schnitt6!L:P,2,0)</f>
        <v>0</v>
      </c>
      <c r="AA1169" s="166">
        <f>VLOOKUP(L1169,Schnitt1!L:P,3,0)</f>
        <v>0</v>
      </c>
      <c r="AB1169" s="166">
        <f>VLOOKUP(L1169,Schnitt2!L:P,3,0)</f>
        <v>0</v>
      </c>
      <c r="AC1169" s="166">
        <f>VLOOKUP(L1169,Schnitt3!L:P,3,0)</f>
        <v>0</v>
      </c>
      <c r="AD1169" s="166">
        <f>VLOOKUP(L1169,Schnitt4!L:P,3,0)</f>
        <v>0</v>
      </c>
      <c r="AE1169" s="166">
        <f>VLOOKUP(L1169,Schnitt5!L:P,3,0)</f>
        <v>0</v>
      </c>
      <c r="AF1169" s="166">
        <f>VLOOKUP(L1169,Schnitt6!L:P,3,0)</f>
        <v>0</v>
      </c>
    </row>
    <row r="1170" spans="12:32" x14ac:dyDescent="0.25">
      <c r="L1170" s="264">
        <f>Member!A1170</f>
        <v>0</v>
      </c>
      <c r="M1170" s="166">
        <f t="shared" si="82"/>
        <v>0</v>
      </c>
      <c r="N1170" s="166">
        <f t="shared" si="83"/>
        <v>0</v>
      </c>
      <c r="O1170" s="166">
        <f t="shared" si="84"/>
        <v>0</v>
      </c>
      <c r="P1170" s="166">
        <f t="shared" si="85"/>
        <v>49</v>
      </c>
      <c r="S1170" s="166">
        <f>VLOOKUP(L1170,Schnitt1!L:P,2,0)</f>
        <v>0</v>
      </c>
      <c r="T1170" s="166">
        <f>VLOOKUP(L1170,Schnitt2!L:P,2,0)</f>
        <v>0</v>
      </c>
      <c r="U1170" s="166">
        <f>VLOOKUP(L1170,Schnitt3!L:P,2,0)</f>
        <v>0</v>
      </c>
      <c r="V1170" s="166">
        <f>VLOOKUP(L1170,Schnitt4!L:P,2,0)</f>
        <v>0</v>
      </c>
      <c r="W1170" s="166">
        <f>VLOOKUP(L1170,Schnitt5!L:P,2,0)</f>
        <v>0</v>
      </c>
      <c r="X1170" s="166">
        <f>VLOOKUP(L1170,Schnitt6!L:P,2,0)</f>
        <v>0</v>
      </c>
      <c r="AA1170" s="166">
        <f>VLOOKUP(L1170,Schnitt1!L:P,3,0)</f>
        <v>0</v>
      </c>
      <c r="AB1170" s="166">
        <f>VLOOKUP(L1170,Schnitt2!L:P,3,0)</f>
        <v>0</v>
      </c>
      <c r="AC1170" s="166">
        <f>VLOOKUP(L1170,Schnitt3!L:P,3,0)</f>
        <v>0</v>
      </c>
      <c r="AD1170" s="166">
        <f>VLOOKUP(L1170,Schnitt4!L:P,3,0)</f>
        <v>0</v>
      </c>
      <c r="AE1170" s="166">
        <f>VLOOKUP(L1170,Schnitt5!L:P,3,0)</f>
        <v>0</v>
      </c>
      <c r="AF1170" s="166">
        <f>VLOOKUP(L1170,Schnitt6!L:P,3,0)</f>
        <v>0</v>
      </c>
    </row>
    <row r="1171" spans="12:32" x14ac:dyDescent="0.25">
      <c r="L1171" s="264">
        <f>Member!A1171</f>
        <v>0</v>
      </c>
      <c r="M1171" s="166">
        <f t="shared" si="82"/>
        <v>0</v>
      </c>
      <c r="N1171" s="166">
        <f t="shared" si="83"/>
        <v>0</v>
      </c>
      <c r="O1171" s="166">
        <f t="shared" si="84"/>
        <v>0</v>
      </c>
      <c r="P1171" s="166">
        <f t="shared" si="85"/>
        <v>49</v>
      </c>
      <c r="S1171" s="166">
        <f>VLOOKUP(L1171,Schnitt1!L:P,2,0)</f>
        <v>0</v>
      </c>
      <c r="T1171" s="166">
        <f>VLOOKUP(L1171,Schnitt2!L:P,2,0)</f>
        <v>0</v>
      </c>
      <c r="U1171" s="166">
        <f>VLOOKUP(L1171,Schnitt3!L:P,2,0)</f>
        <v>0</v>
      </c>
      <c r="V1171" s="166">
        <f>VLOOKUP(L1171,Schnitt4!L:P,2,0)</f>
        <v>0</v>
      </c>
      <c r="W1171" s="166">
        <f>VLOOKUP(L1171,Schnitt5!L:P,2,0)</f>
        <v>0</v>
      </c>
      <c r="X1171" s="166">
        <f>VLOOKUP(L1171,Schnitt6!L:P,2,0)</f>
        <v>0</v>
      </c>
      <c r="AA1171" s="166">
        <f>VLOOKUP(L1171,Schnitt1!L:P,3,0)</f>
        <v>0</v>
      </c>
      <c r="AB1171" s="166">
        <f>VLOOKUP(L1171,Schnitt2!L:P,3,0)</f>
        <v>0</v>
      </c>
      <c r="AC1171" s="166">
        <f>VLOOKUP(L1171,Schnitt3!L:P,3,0)</f>
        <v>0</v>
      </c>
      <c r="AD1171" s="166">
        <f>VLOOKUP(L1171,Schnitt4!L:P,3,0)</f>
        <v>0</v>
      </c>
      <c r="AE1171" s="166">
        <f>VLOOKUP(L1171,Schnitt5!L:P,3,0)</f>
        <v>0</v>
      </c>
      <c r="AF1171" s="166">
        <f>VLOOKUP(L1171,Schnitt6!L:P,3,0)</f>
        <v>0</v>
      </c>
    </row>
    <row r="1172" spans="12:32" x14ac:dyDescent="0.25">
      <c r="L1172" s="264">
        <f>Member!A1172</f>
        <v>0</v>
      </c>
      <c r="M1172" s="166">
        <f t="shared" si="82"/>
        <v>0</v>
      </c>
      <c r="N1172" s="166">
        <f t="shared" si="83"/>
        <v>0</v>
      </c>
      <c r="O1172" s="166">
        <f t="shared" si="84"/>
        <v>0</v>
      </c>
      <c r="P1172" s="166">
        <f t="shared" si="85"/>
        <v>49</v>
      </c>
      <c r="S1172" s="166">
        <f>VLOOKUP(L1172,Schnitt1!L:P,2,0)</f>
        <v>0</v>
      </c>
      <c r="T1172" s="166">
        <f>VLOOKUP(L1172,Schnitt2!L:P,2,0)</f>
        <v>0</v>
      </c>
      <c r="U1172" s="166">
        <f>VLOOKUP(L1172,Schnitt3!L:P,2,0)</f>
        <v>0</v>
      </c>
      <c r="V1172" s="166">
        <f>VLOOKUP(L1172,Schnitt4!L:P,2,0)</f>
        <v>0</v>
      </c>
      <c r="W1172" s="166">
        <f>VLOOKUP(L1172,Schnitt5!L:P,2,0)</f>
        <v>0</v>
      </c>
      <c r="X1172" s="166">
        <f>VLOOKUP(L1172,Schnitt6!L:P,2,0)</f>
        <v>0</v>
      </c>
      <c r="AA1172" s="166">
        <f>VLOOKUP(L1172,Schnitt1!L:P,3,0)</f>
        <v>0</v>
      </c>
      <c r="AB1172" s="166">
        <f>VLOOKUP(L1172,Schnitt2!L:P,3,0)</f>
        <v>0</v>
      </c>
      <c r="AC1172" s="166">
        <f>VLOOKUP(L1172,Schnitt3!L:P,3,0)</f>
        <v>0</v>
      </c>
      <c r="AD1172" s="166">
        <f>VLOOKUP(L1172,Schnitt4!L:P,3,0)</f>
        <v>0</v>
      </c>
      <c r="AE1172" s="166">
        <f>VLOOKUP(L1172,Schnitt5!L:P,3,0)</f>
        <v>0</v>
      </c>
      <c r="AF1172" s="166">
        <f>VLOOKUP(L1172,Schnitt6!L:P,3,0)</f>
        <v>0</v>
      </c>
    </row>
    <row r="1173" spans="12:32" x14ac:dyDescent="0.25">
      <c r="L1173" s="264">
        <f>Member!A1173</f>
        <v>0</v>
      </c>
      <c r="M1173" s="166">
        <f t="shared" si="82"/>
        <v>0</v>
      </c>
      <c r="N1173" s="166">
        <f t="shared" si="83"/>
        <v>0</v>
      </c>
      <c r="O1173" s="166">
        <f t="shared" si="84"/>
        <v>0</v>
      </c>
      <c r="P1173" s="166">
        <f t="shared" si="85"/>
        <v>49</v>
      </c>
      <c r="S1173" s="166">
        <f>VLOOKUP(L1173,Schnitt1!L:P,2,0)</f>
        <v>0</v>
      </c>
      <c r="T1173" s="166">
        <f>VLOOKUP(L1173,Schnitt2!L:P,2,0)</f>
        <v>0</v>
      </c>
      <c r="U1173" s="166">
        <f>VLOOKUP(L1173,Schnitt3!L:P,2,0)</f>
        <v>0</v>
      </c>
      <c r="V1173" s="166">
        <f>VLOOKUP(L1173,Schnitt4!L:P,2,0)</f>
        <v>0</v>
      </c>
      <c r="W1173" s="166">
        <f>VLOOKUP(L1173,Schnitt5!L:P,2,0)</f>
        <v>0</v>
      </c>
      <c r="X1173" s="166">
        <f>VLOOKUP(L1173,Schnitt6!L:P,2,0)</f>
        <v>0</v>
      </c>
      <c r="AA1173" s="166">
        <f>VLOOKUP(L1173,Schnitt1!L:P,3,0)</f>
        <v>0</v>
      </c>
      <c r="AB1173" s="166">
        <f>VLOOKUP(L1173,Schnitt2!L:P,3,0)</f>
        <v>0</v>
      </c>
      <c r="AC1173" s="166">
        <f>VLOOKUP(L1173,Schnitt3!L:P,3,0)</f>
        <v>0</v>
      </c>
      <c r="AD1173" s="166">
        <f>VLOOKUP(L1173,Schnitt4!L:P,3,0)</f>
        <v>0</v>
      </c>
      <c r="AE1173" s="166">
        <f>VLOOKUP(L1173,Schnitt5!L:P,3,0)</f>
        <v>0</v>
      </c>
      <c r="AF1173" s="166">
        <f>VLOOKUP(L1173,Schnitt6!L:P,3,0)</f>
        <v>0</v>
      </c>
    </row>
    <row r="1174" spans="12:32" x14ac:dyDescent="0.25">
      <c r="L1174" s="264">
        <f>Member!A1174</f>
        <v>0</v>
      </c>
      <c r="M1174" s="166">
        <f t="shared" si="82"/>
        <v>0</v>
      </c>
      <c r="N1174" s="166">
        <f t="shared" si="83"/>
        <v>0</v>
      </c>
      <c r="O1174" s="166">
        <f t="shared" si="84"/>
        <v>0</v>
      </c>
      <c r="P1174" s="166">
        <f t="shared" si="85"/>
        <v>49</v>
      </c>
      <c r="S1174" s="166">
        <f>VLOOKUP(L1174,Schnitt1!L:P,2,0)</f>
        <v>0</v>
      </c>
      <c r="T1174" s="166">
        <f>VLOOKUP(L1174,Schnitt2!L:P,2,0)</f>
        <v>0</v>
      </c>
      <c r="U1174" s="166">
        <f>VLOOKUP(L1174,Schnitt3!L:P,2,0)</f>
        <v>0</v>
      </c>
      <c r="V1174" s="166">
        <f>VLOOKUP(L1174,Schnitt4!L:P,2,0)</f>
        <v>0</v>
      </c>
      <c r="W1174" s="166">
        <f>VLOOKUP(L1174,Schnitt5!L:P,2,0)</f>
        <v>0</v>
      </c>
      <c r="X1174" s="166">
        <f>VLOOKUP(L1174,Schnitt6!L:P,2,0)</f>
        <v>0</v>
      </c>
      <c r="AA1174" s="166">
        <f>VLOOKUP(L1174,Schnitt1!L:P,3,0)</f>
        <v>0</v>
      </c>
      <c r="AB1174" s="166">
        <f>VLOOKUP(L1174,Schnitt2!L:P,3,0)</f>
        <v>0</v>
      </c>
      <c r="AC1174" s="166">
        <f>VLOOKUP(L1174,Schnitt3!L:P,3,0)</f>
        <v>0</v>
      </c>
      <c r="AD1174" s="166">
        <f>VLOOKUP(L1174,Schnitt4!L:P,3,0)</f>
        <v>0</v>
      </c>
      <c r="AE1174" s="166">
        <f>VLOOKUP(L1174,Schnitt5!L:P,3,0)</f>
        <v>0</v>
      </c>
      <c r="AF1174" s="166">
        <f>VLOOKUP(L1174,Schnitt6!L:P,3,0)</f>
        <v>0</v>
      </c>
    </row>
    <row r="1175" spans="12:32" x14ac:dyDescent="0.25">
      <c r="L1175" s="264">
        <f>Member!A1175</f>
        <v>0</v>
      </c>
      <c r="M1175" s="166">
        <f t="shared" si="82"/>
        <v>0</v>
      </c>
      <c r="N1175" s="166">
        <f t="shared" si="83"/>
        <v>0</v>
      </c>
      <c r="O1175" s="166">
        <f t="shared" si="84"/>
        <v>0</v>
      </c>
      <c r="P1175" s="166">
        <f t="shared" si="85"/>
        <v>49</v>
      </c>
      <c r="S1175" s="166">
        <f>VLOOKUP(L1175,Schnitt1!L:P,2,0)</f>
        <v>0</v>
      </c>
      <c r="T1175" s="166">
        <f>VLOOKUP(L1175,Schnitt2!L:P,2,0)</f>
        <v>0</v>
      </c>
      <c r="U1175" s="166">
        <f>VLOOKUP(L1175,Schnitt3!L:P,2,0)</f>
        <v>0</v>
      </c>
      <c r="V1175" s="166">
        <f>VLOOKUP(L1175,Schnitt4!L:P,2,0)</f>
        <v>0</v>
      </c>
      <c r="W1175" s="166">
        <f>VLOOKUP(L1175,Schnitt5!L:P,2,0)</f>
        <v>0</v>
      </c>
      <c r="X1175" s="166">
        <f>VLOOKUP(L1175,Schnitt6!L:P,2,0)</f>
        <v>0</v>
      </c>
      <c r="AA1175" s="166">
        <f>VLOOKUP(L1175,Schnitt1!L:P,3,0)</f>
        <v>0</v>
      </c>
      <c r="AB1175" s="166">
        <f>VLOOKUP(L1175,Schnitt2!L:P,3,0)</f>
        <v>0</v>
      </c>
      <c r="AC1175" s="166">
        <f>VLOOKUP(L1175,Schnitt3!L:P,3,0)</f>
        <v>0</v>
      </c>
      <c r="AD1175" s="166">
        <f>VLOOKUP(L1175,Schnitt4!L:P,3,0)</f>
        <v>0</v>
      </c>
      <c r="AE1175" s="166">
        <f>VLOOKUP(L1175,Schnitt5!L:P,3,0)</f>
        <v>0</v>
      </c>
      <c r="AF1175" s="166">
        <f>VLOOKUP(L1175,Schnitt6!L:P,3,0)</f>
        <v>0</v>
      </c>
    </row>
    <row r="1176" spans="12:32" x14ac:dyDescent="0.25">
      <c r="L1176" s="264">
        <f>Member!A1176</f>
        <v>0</v>
      </c>
      <c r="M1176" s="166">
        <f t="shared" si="82"/>
        <v>0</v>
      </c>
      <c r="N1176" s="166">
        <f t="shared" si="83"/>
        <v>0</v>
      </c>
      <c r="O1176" s="166">
        <f t="shared" si="84"/>
        <v>0</v>
      </c>
      <c r="P1176" s="166">
        <f t="shared" si="85"/>
        <v>49</v>
      </c>
      <c r="S1176" s="166">
        <f>VLOOKUP(L1176,Schnitt1!L:P,2,0)</f>
        <v>0</v>
      </c>
      <c r="T1176" s="166">
        <f>VLOOKUP(L1176,Schnitt2!L:P,2,0)</f>
        <v>0</v>
      </c>
      <c r="U1176" s="166">
        <f>VLOOKUP(L1176,Schnitt3!L:P,2,0)</f>
        <v>0</v>
      </c>
      <c r="V1176" s="166">
        <f>VLOOKUP(L1176,Schnitt4!L:P,2,0)</f>
        <v>0</v>
      </c>
      <c r="W1176" s="166">
        <f>VLOOKUP(L1176,Schnitt5!L:P,2,0)</f>
        <v>0</v>
      </c>
      <c r="X1176" s="166">
        <f>VLOOKUP(L1176,Schnitt6!L:P,2,0)</f>
        <v>0</v>
      </c>
      <c r="AA1176" s="166">
        <f>VLOOKUP(L1176,Schnitt1!L:P,3,0)</f>
        <v>0</v>
      </c>
      <c r="AB1176" s="166">
        <f>VLOOKUP(L1176,Schnitt2!L:P,3,0)</f>
        <v>0</v>
      </c>
      <c r="AC1176" s="166">
        <f>VLOOKUP(L1176,Schnitt3!L:P,3,0)</f>
        <v>0</v>
      </c>
      <c r="AD1176" s="166">
        <f>VLOOKUP(L1176,Schnitt4!L:P,3,0)</f>
        <v>0</v>
      </c>
      <c r="AE1176" s="166">
        <f>VLOOKUP(L1176,Schnitt5!L:P,3,0)</f>
        <v>0</v>
      </c>
      <c r="AF1176" s="166">
        <f>VLOOKUP(L1176,Schnitt6!L:P,3,0)</f>
        <v>0</v>
      </c>
    </row>
    <row r="1177" spans="12:32" x14ac:dyDescent="0.25">
      <c r="L1177" s="264">
        <f>Member!A1177</f>
        <v>0</v>
      </c>
      <c r="M1177" s="166">
        <f t="shared" si="82"/>
        <v>0</v>
      </c>
      <c r="N1177" s="166">
        <f t="shared" si="83"/>
        <v>0</v>
      </c>
      <c r="O1177" s="166">
        <f t="shared" si="84"/>
        <v>0</v>
      </c>
      <c r="P1177" s="166">
        <f t="shared" si="85"/>
        <v>49</v>
      </c>
      <c r="S1177" s="166">
        <f>VLOOKUP(L1177,Schnitt1!L:P,2,0)</f>
        <v>0</v>
      </c>
      <c r="T1177" s="166">
        <f>VLOOKUP(L1177,Schnitt2!L:P,2,0)</f>
        <v>0</v>
      </c>
      <c r="U1177" s="166">
        <f>VLOOKUP(L1177,Schnitt3!L:P,2,0)</f>
        <v>0</v>
      </c>
      <c r="V1177" s="166">
        <f>VLOOKUP(L1177,Schnitt4!L:P,2,0)</f>
        <v>0</v>
      </c>
      <c r="W1177" s="166">
        <f>VLOOKUP(L1177,Schnitt5!L:P,2,0)</f>
        <v>0</v>
      </c>
      <c r="X1177" s="166">
        <f>VLOOKUP(L1177,Schnitt6!L:P,2,0)</f>
        <v>0</v>
      </c>
      <c r="AA1177" s="166">
        <f>VLOOKUP(L1177,Schnitt1!L:P,3,0)</f>
        <v>0</v>
      </c>
      <c r="AB1177" s="166">
        <f>VLOOKUP(L1177,Schnitt2!L:P,3,0)</f>
        <v>0</v>
      </c>
      <c r="AC1177" s="166">
        <f>VLOOKUP(L1177,Schnitt3!L:P,3,0)</f>
        <v>0</v>
      </c>
      <c r="AD1177" s="166">
        <f>VLOOKUP(L1177,Schnitt4!L:P,3,0)</f>
        <v>0</v>
      </c>
      <c r="AE1177" s="166">
        <f>VLOOKUP(L1177,Schnitt5!L:P,3,0)</f>
        <v>0</v>
      </c>
      <c r="AF1177" s="166">
        <f>VLOOKUP(L1177,Schnitt6!L:P,3,0)</f>
        <v>0</v>
      </c>
    </row>
    <row r="1178" spans="12:32" x14ac:dyDescent="0.25">
      <c r="L1178" s="264">
        <f>Member!A1178</f>
        <v>0</v>
      </c>
      <c r="M1178" s="166">
        <f t="shared" si="82"/>
        <v>0</v>
      </c>
      <c r="N1178" s="166">
        <f t="shared" si="83"/>
        <v>0</v>
      </c>
      <c r="O1178" s="166">
        <f t="shared" si="84"/>
        <v>0</v>
      </c>
      <c r="P1178" s="166">
        <f t="shared" si="85"/>
        <v>49</v>
      </c>
      <c r="S1178" s="166">
        <f>VLOOKUP(L1178,Schnitt1!L:P,2,0)</f>
        <v>0</v>
      </c>
      <c r="T1178" s="166">
        <f>VLOOKUP(L1178,Schnitt2!L:P,2,0)</f>
        <v>0</v>
      </c>
      <c r="U1178" s="166">
        <f>VLOOKUP(L1178,Schnitt3!L:P,2,0)</f>
        <v>0</v>
      </c>
      <c r="V1178" s="166">
        <f>VLOOKUP(L1178,Schnitt4!L:P,2,0)</f>
        <v>0</v>
      </c>
      <c r="W1178" s="166">
        <f>VLOOKUP(L1178,Schnitt5!L:P,2,0)</f>
        <v>0</v>
      </c>
      <c r="X1178" s="166">
        <f>VLOOKUP(L1178,Schnitt6!L:P,2,0)</f>
        <v>0</v>
      </c>
      <c r="AA1178" s="166">
        <f>VLOOKUP(L1178,Schnitt1!L:P,3,0)</f>
        <v>0</v>
      </c>
      <c r="AB1178" s="166">
        <f>VLOOKUP(L1178,Schnitt2!L:P,3,0)</f>
        <v>0</v>
      </c>
      <c r="AC1178" s="166">
        <f>VLOOKUP(L1178,Schnitt3!L:P,3,0)</f>
        <v>0</v>
      </c>
      <c r="AD1178" s="166">
        <f>VLOOKUP(L1178,Schnitt4!L:P,3,0)</f>
        <v>0</v>
      </c>
      <c r="AE1178" s="166">
        <f>VLOOKUP(L1178,Schnitt5!L:P,3,0)</f>
        <v>0</v>
      </c>
      <c r="AF1178" s="166">
        <f>VLOOKUP(L1178,Schnitt6!L:P,3,0)</f>
        <v>0</v>
      </c>
    </row>
    <row r="1179" spans="12:32" x14ac:dyDescent="0.25">
      <c r="L1179" s="264">
        <f>Member!A1179</f>
        <v>0</v>
      </c>
      <c r="M1179" s="166">
        <f t="shared" si="82"/>
        <v>0</v>
      </c>
      <c r="N1179" s="166">
        <f t="shared" si="83"/>
        <v>0</v>
      </c>
      <c r="O1179" s="166">
        <f t="shared" si="84"/>
        <v>0</v>
      </c>
      <c r="P1179" s="166">
        <f t="shared" si="85"/>
        <v>49</v>
      </c>
      <c r="S1179" s="166">
        <f>VLOOKUP(L1179,Schnitt1!L:P,2,0)</f>
        <v>0</v>
      </c>
      <c r="T1179" s="166">
        <f>VLOOKUP(L1179,Schnitt2!L:P,2,0)</f>
        <v>0</v>
      </c>
      <c r="U1179" s="166">
        <f>VLOOKUP(L1179,Schnitt3!L:P,2,0)</f>
        <v>0</v>
      </c>
      <c r="V1179" s="166">
        <f>VLOOKUP(L1179,Schnitt4!L:P,2,0)</f>
        <v>0</v>
      </c>
      <c r="W1179" s="166">
        <f>VLOOKUP(L1179,Schnitt5!L:P,2,0)</f>
        <v>0</v>
      </c>
      <c r="X1179" s="166">
        <f>VLOOKUP(L1179,Schnitt6!L:P,2,0)</f>
        <v>0</v>
      </c>
      <c r="AA1179" s="166">
        <f>VLOOKUP(L1179,Schnitt1!L:P,3,0)</f>
        <v>0</v>
      </c>
      <c r="AB1179" s="166">
        <f>VLOOKUP(L1179,Schnitt2!L:P,3,0)</f>
        <v>0</v>
      </c>
      <c r="AC1179" s="166">
        <f>VLOOKUP(L1179,Schnitt3!L:P,3,0)</f>
        <v>0</v>
      </c>
      <c r="AD1179" s="166">
        <f>VLOOKUP(L1179,Schnitt4!L:P,3,0)</f>
        <v>0</v>
      </c>
      <c r="AE1179" s="166">
        <f>VLOOKUP(L1179,Schnitt5!L:P,3,0)</f>
        <v>0</v>
      </c>
      <c r="AF1179" s="166">
        <f>VLOOKUP(L1179,Schnitt6!L:P,3,0)</f>
        <v>0</v>
      </c>
    </row>
    <row r="1180" spans="12:32" x14ac:dyDescent="0.25">
      <c r="L1180" s="264">
        <f>Member!A1180</f>
        <v>0</v>
      </c>
      <c r="M1180" s="166">
        <f t="shared" si="82"/>
        <v>0</v>
      </c>
      <c r="N1180" s="166">
        <f t="shared" si="83"/>
        <v>0</v>
      </c>
      <c r="O1180" s="166">
        <f t="shared" si="84"/>
        <v>0</v>
      </c>
      <c r="P1180" s="166">
        <f t="shared" si="85"/>
        <v>49</v>
      </c>
      <c r="S1180" s="166">
        <f>VLOOKUP(L1180,Schnitt1!L:P,2,0)</f>
        <v>0</v>
      </c>
      <c r="T1180" s="166">
        <f>VLOOKUP(L1180,Schnitt2!L:P,2,0)</f>
        <v>0</v>
      </c>
      <c r="U1180" s="166">
        <f>VLOOKUP(L1180,Schnitt3!L:P,2,0)</f>
        <v>0</v>
      </c>
      <c r="V1180" s="166">
        <f>VLOOKUP(L1180,Schnitt4!L:P,2,0)</f>
        <v>0</v>
      </c>
      <c r="W1180" s="166">
        <f>VLOOKUP(L1180,Schnitt5!L:P,2,0)</f>
        <v>0</v>
      </c>
      <c r="X1180" s="166">
        <f>VLOOKUP(L1180,Schnitt6!L:P,2,0)</f>
        <v>0</v>
      </c>
      <c r="AA1180" s="166">
        <f>VLOOKUP(L1180,Schnitt1!L:P,3,0)</f>
        <v>0</v>
      </c>
      <c r="AB1180" s="166">
        <f>VLOOKUP(L1180,Schnitt2!L:P,3,0)</f>
        <v>0</v>
      </c>
      <c r="AC1180" s="166">
        <f>VLOOKUP(L1180,Schnitt3!L:P,3,0)</f>
        <v>0</v>
      </c>
      <c r="AD1180" s="166">
        <f>VLOOKUP(L1180,Schnitt4!L:P,3,0)</f>
        <v>0</v>
      </c>
      <c r="AE1180" s="166">
        <f>VLOOKUP(L1180,Schnitt5!L:P,3,0)</f>
        <v>0</v>
      </c>
      <c r="AF1180" s="166">
        <f>VLOOKUP(L1180,Schnitt6!L:P,3,0)</f>
        <v>0</v>
      </c>
    </row>
    <row r="1181" spans="12:32" x14ac:dyDescent="0.25">
      <c r="L1181" s="264">
        <f>Member!A1181</f>
        <v>0</v>
      </c>
      <c r="M1181" s="166">
        <f t="shared" si="82"/>
        <v>0</v>
      </c>
      <c r="N1181" s="166">
        <f t="shared" si="83"/>
        <v>0</v>
      </c>
      <c r="O1181" s="166">
        <f t="shared" si="84"/>
        <v>0</v>
      </c>
      <c r="P1181" s="166">
        <f t="shared" si="85"/>
        <v>49</v>
      </c>
      <c r="S1181" s="166">
        <f>VLOOKUP(L1181,Schnitt1!L:P,2,0)</f>
        <v>0</v>
      </c>
      <c r="T1181" s="166">
        <f>VLOOKUP(L1181,Schnitt2!L:P,2,0)</f>
        <v>0</v>
      </c>
      <c r="U1181" s="166">
        <f>VLOOKUP(L1181,Schnitt3!L:P,2,0)</f>
        <v>0</v>
      </c>
      <c r="V1181" s="166">
        <f>VLOOKUP(L1181,Schnitt4!L:P,2,0)</f>
        <v>0</v>
      </c>
      <c r="W1181" s="166">
        <f>VLOOKUP(L1181,Schnitt5!L:P,2,0)</f>
        <v>0</v>
      </c>
      <c r="X1181" s="166">
        <f>VLOOKUP(L1181,Schnitt6!L:P,2,0)</f>
        <v>0</v>
      </c>
      <c r="AA1181" s="166">
        <f>VLOOKUP(L1181,Schnitt1!L:P,3,0)</f>
        <v>0</v>
      </c>
      <c r="AB1181" s="166">
        <f>VLOOKUP(L1181,Schnitt2!L:P,3,0)</f>
        <v>0</v>
      </c>
      <c r="AC1181" s="166">
        <f>VLOOKUP(L1181,Schnitt3!L:P,3,0)</f>
        <v>0</v>
      </c>
      <c r="AD1181" s="166">
        <f>VLOOKUP(L1181,Schnitt4!L:P,3,0)</f>
        <v>0</v>
      </c>
      <c r="AE1181" s="166">
        <f>VLOOKUP(L1181,Schnitt5!L:P,3,0)</f>
        <v>0</v>
      </c>
      <c r="AF1181" s="166">
        <f>VLOOKUP(L1181,Schnitt6!L:P,3,0)</f>
        <v>0</v>
      </c>
    </row>
    <row r="1182" spans="12:32" x14ac:dyDescent="0.25">
      <c r="L1182" s="264">
        <f>Member!A1182</f>
        <v>0</v>
      </c>
      <c r="M1182" s="166">
        <f t="shared" si="82"/>
        <v>0</v>
      </c>
      <c r="N1182" s="166">
        <f t="shared" si="83"/>
        <v>0</v>
      </c>
      <c r="O1182" s="166">
        <f t="shared" si="84"/>
        <v>0</v>
      </c>
      <c r="P1182" s="166">
        <f t="shared" si="85"/>
        <v>49</v>
      </c>
      <c r="S1182" s="166">
        <f>VLOOKUP(L1182,Schnitt1!L:P,2,0)</f>
        <v>0</v>
      </c>
      <c r="T1182" s="166">
        <f>VLOOKUP(L1182,Schnitt2!L:P,2,0)</f>
        <v>0</v>
      </c>
      <c r="U1182" s="166">
        <f>VLOOKUP(L1182,Schnitt3!L:P,2,0)</f>
        <v>0</v>
      </c>
      <c r="V1182" s="166">
        <f>VLOOKUP(L1182,Schnitt4!L:P,2,0)</f>
        <v>0</v>
      </c>
      <c r="W1182" s="166">
        <f>VLOOKUP(L1182,Schnitt5!L:P,2,0)</f>
        <v>0</v>
      </c>
      <c r="X1182" s="166">
        <f>VLOOKUP(L1182,Schnitt6!L:P,2,0)</f>
        <v>0</v>
      </c>
      <c r="AA1182" s="166">
        <f>VLOOKUP(L1182,Schnitt1!L:P,3,0)</f>
        <v>0</v>
      </c>
      <c r="AB1182" s="166">
        <f>VLOOKUP(L1182,Schnitt2!L:P,3,0)</f>
        <v>0</v>
      </c>
      <c r="AC1182" s="166">
        <f>VLOOKUP(L1182,Schnitt3!L:P,3,0)</f>
        <v>0</v>
      </c>
      <c r="AD1182" s="166">
        <f>VLOOKUP(L1182,Schnitt4!L:P,3,0)</f>
        <v>0</v>
      </c>
      <c r="AE1182" s="166">
        <f>VLOOKUP(L1182,Schnitt5!L:P,3,0)</f>
        <v>0</v>
      </c>
      <c r="AF1182" s="166">
        <f>VLOOKUP(L1182,Schnitt6!L:P,3,0)</f>
        <v>0</v>
      </c>
    </row>
    <row r="1183" spans="12:32" x14ac:dyDescent="0.25">
      <c r="L1183" s="264">
        <f>Member!A1183</f>
        <v>0</v>
      </c>
      <c r="M1183" s="166">
        <f t="shared" si="82"/>
        <v>0</v>
      </c>
      <c r="N1183" s="166">
        <f t="shared" si="83"/>
        <v>0</v>
      </c>
      <c r="O1183" s="166">
        <f t="shared" si="84"/>
        <v>0</v>
      </c>
      <c r="P1183" s="166">
        <f t="shared" si="85"/>
        <v>49</v>
      </c>
      <c r="S1183" s="166">
        <f>VLOOKUP(L1183,Schnitt1!L:P,2,0)</f>
        <v>0</v>
      </c>
      <c r="T1183" s="166">
        <f>VLOOKUP(L1183,Schnitt2!L:P,2,0)</f>
        <v>0</v>
      </c>
      <c r="U1183" s="166">
        <f>VLOOKUP(L1183,Schnitt3!L:P,2,0)</f>
        <v>0</v>
      </c>
      <c r="V1183" s="166">
        <f>VLOOKUP(L1183,Schnitt4!L:P,2,0)</f>
        <v>0</v>
      </c>
      <c r="W1183" s="166">
        <f>VLOOKUP(L1183,Schnitt5!L:P,2,0)</f>
        <v>0</v>
      </c>
      <c r="X1183" s="166">
        <f>VLOOKUP(L1183,Schnitt6!L:P,2,0)</f>
        <v>0</v>
      </c>
      <c r="AA1183" s="166">
        <f>VLOOKUP(L1183,Schnitt1!L:P,3,0)</f>
        <v>0</v>
      </c>
      <c r="AB1183" s="166">
        <f>VLOOKUP(L1183,Schnitt2!L:P,3,0)</f>
        <v>0</v>
      </c>
      <c r="AC1183" s="166">
        <f>VLOOKUP(L1183,Schnitt3!L:P,3,0)</f>
        <v>0</v>
      </c>
      <c r="AD1183" s="166">
        <f>VLOOKUP(L1183,Schnitt4!L:P,3,0)</f>
        <v>0</v>
      </c>
      <c r="AE1183" s="166">
        <f>VLOOKUP(L1183,Schnitt5!L:P,3,0)</f>
        <v>0</v>
      </c>
      <c r="AF1183" s="166">
        <f>VLOOKUP(L1183,Schnitt6!L:P,3,0)</f>
        <v>0</v>
      </c>
    </row>
    <row r="1184" spans="12:32" x14ac:dyDescent="0.25">
      <c r="L1184" s="264">
        <f>Member!A1184</f>
        <v>0</v>
      </c>
      <c r="M1184" s="166">
        <f t="shared" si="82"/>
        <v>0</v>
      </c>
      <c r="N1184" s="166">
        <f t="shared" si="83"/>
        <v>0</v>
      </c>
      <c r="O1184" s="166">
        <f t="shared" si="84"/>
        <v>0</v>
      </c>
      <c r="P1184" s="166">
        <f t="shared" si="85"/>
        <v>49</v>
      </c>
      <c r="S1184" s="166">
        <f>VLOOKUP(L1184,Schnitt1!L:P,2,0)</f>
        <v>0</v>
      </c>
      <c r="T1184" s="166">
        <f>VLOOKUP(L1184,Schnitt2!L:P,2,0)</f>
        <v>0</v>
      </c>
      <c r="U1184" s="166">
        <f>VLOOKUP(L1184,Schnitt3!L:P,2,0)</f>
        <v>0</v>
      </c>
      <c r="V1184" s="166">
        <f>VLOOKUP(L1184,Schnitt4!L:P,2,0)</f>
        <v>0</v>
      </c>
      <c r="W1184" s="166">
        <f>VLOOKUP(L1184,Schnitt5!L:P,2,0)</f>
        <v>0</v>
      </c>
      <c r="X1184" s="166">
        <f>VLOOKUP(L1184,Schnitt6!L:P,2,0)</f>
        <v>0</v>
      </c>
      <c r="AA1184" s="166">
        <f>VLOOKUP(L1184,Schnitt1!L:P,3,0)</f>
        <v>0</v>
      </c>
      <c r="AB1184" s="166">
        <f>VLOOKUP(L1184,Schnitt2!L:P,3,0)</f>
        <v>0</v>
      </c>
      <c r="AC1184" s="166">
        <f>VLOOKUP(L1184,Schnitt3!L:P,3,0)</f>
        <v>0</v>
      </c>
      <c r="AD1184" s="166">
        <f>VLOOKUP(L1184,Schnitt4!L:P,3,0)</f>
        <v>0</v>
      </c>
      <c r="AE1184" s="166">
        <f>VLOOKUP(L1184,Schnitt5!L:P,3,0)</f>
        <v>0</v>
      </c>
      <c r="AF1184" s="166">
        <f>VLOOKUP(L1184,Schnitt6!L:P,3,0)</f>
        <v>0</v>
      </c>
    </row>
    <row r="1185" spans="12:32" x14ac:dyDescent="0.25">
      <c r="L1185" s="264">
        <f>Member!A1185</f>
        <v>0</v>
      </c>
      <c r="M1185" s="166">
        <f t="shared" si="82"/>
        <v>0</v>
      </c>
      <c r="N1185" s="166">
        <f t="shared" si="83"/>
        <v>0</v>
      </c>
      <c r="O1185" s="166">
        <f t="shared" si="84"/>
        <v>0</v>
      </c>
      <c r="P1185" s="166">
        <f t="shared" si="85"/>
        <v>49</v>
      </c>
      <c r="S1185" s="166">
        <f>VLOOKUP(L1185,Schnitt1!L:P,2,0)</f>
        <v>0</v>
      </c>
      <c r="T1185" s="166">
        <f>VLOOKUP(L1185,Schnitt2!L:P,2,0)</f>
        <v>0</v>
      </c>
      <c r="U1185" s="166">
        <f>VLOOKUP(L1185,Schnitt3!L:P,2,0)</f>
        <v>0</v>
      </c>
      <c r="V1185" s="166">
        <f>VLOOKUP(L1185,Schnitt4!L:P,2,0)</f>
        <v>0</v>
      </c>
      <c r="W1185" s="166">
        <f>VLOOKUP(L1185,Schnitt5!L:P,2,0)</f>
        <v>0</v>
      </c>
      <c r="X1185" s="166">
        <f>VLOOKUP(L1185,Schnitt6!L:P,2,0)</f>
        <v>0</v>
      </c>
      <c r="AA1185" s="166">
        <f>VLOOKUP(L1185,Schnitt1!L:P,3,0)</f>
        <v>0</v>
      </c>
      <c r="AB1185" s="166">
        <f>VLOOKUP(L1185,Schnitt2!L:P,3,0)</f>
        <v>0</v>
      </c>
      <c r="AC1185" s="166">
        <f>VLOOKUP(L1185,Schnitt3!L:P,3,0)</f>
        <v>0</v>
      </c>
      <c r="AD1185" s="166">
        <f>VLOOKUP(L1185,Schnitt4!L:P,3,0)</f>
        <v>0</v>
      </c>
      <c r="AE1185" s="166">
        <f>VLOOKUP(L1185,Schnitt5!L:P,3,0)</f>
        <v>0</v>
      </c>
      <c r="AF1185" s="166">
        <f>VLOOKUP(L1185,Schnitt6!L:P,3,0)</f>
        <v>0</v>
      </c>
    </row>
    <row r="1186" spans="12:32" x14ac:dyDescent="0.25">
      <c r="L1186" s="264">
        <f>Member!A1186</f>
        <v>0</v>
      </c>
      <c r="M1186" s="166">
        <f t="shared" si="82"/>
        <v>0</v>
      </c>
      <c r="N1186" s="166">
        <f t="shared" si="83"/>
        <v>0</v>
      </c>
      <c r="O1186" s="166">
        <f t="shared" si="84"/>
        <v>0</v>
      </c>
      <c r="P1186" s="166">
        <f t="shared" si="85"/>
        <v>49</v>
      </c>
      <c r="S1186" s="166">
        <f>VLOOKUP(L1186,Schnitt1!L:P,2,0)</f>
        <v>0</v>
      </c>
      <c r="T1186" s="166">
        <f>VLOOKUP(L1186,Schnitt2!L:P,2,0)</f>
        <v>0</v>
      </c>
      <c r="U1186" s="166">
        <f>VLOOKUP(L1186,Schnitt3!L:P,2,0)</f>
        <v>0</v>
      </c>
      <c r="V1186" s="166">
        <f>VLOOKUP(L1186,Schnitt4!L:P,2,0)</f>
        <v>0</v>
      </c>
      <c r="W1186" s="166">
        <f>VLOOKUP(L1186,Schnitt5!L:P,2,0)</f>
        <v>0</v>
      </c>
      <c r="X1186" s="166">
        <f>VLOOKUP(L1186,Schnitt6!L:P,2,0)</f>
        <v>0</v>
      </c>
      <c r="AA1186" s="166">
        <f>VLOOKUP(L1186,Schnitt1!L:P,3,0)</f>
        <v>0</v>
      </c>
      <c r="AB1186" s="166">
        <f>VLOOKUP(L1186,Schnitt2!L:P,3,0)</f>
        <v>0</v>
      </c>
      <c r="AC1186" s="166">
        <f>VLOOKUP(L1186,Schnitt3!L:P,3,0)</f>
        <v>0</v>
      </c>
      <c r="AD1186" s="166">
        <f>VLOOKUP(L1186,Schnitt4!L:P,3,0)</f>
        <v>0</v>
      </c>
      <c r="AE1186" s="166">
        <f>VLOOKUP(L1186,Schnitt5!L:P,3,0)</f>
        <v>0</v>
      </c>
      <c r="AF1186" s="166">
        <f>VLOOKUP(L1186,Schnitt6!L:P,3,0)</f>
        <v>0</v>
      </c>
    </row>
    <row r="1187" spans="12:32" x14ac:dyDescent="0.25">
      <c r="L1187" s="264">
        <f>Member!A1187</f>
        <v>0</v>
      </c>
      <c r="M1187" s="166">
        <f t="shared" si="82"/>
        <v>0</v>
      </c>
      <c r="N1187" s="166">
        <f t="shared" si="83"/>
        <v>0</v>
      </c>
      <c r="O1187" s="166">
        <f t="shared" si="84"/>
        <v>0</v>
      </c>
      <c r="P1187" s="166">
        <f t="shared" si="85"/>
        <v>49</v>
      </c>
      <c r="S1187" s="166">
        <f>VLOOKUP(L1187,Schnitt1!L:P,2,0)</f>
        <v>0</v>
      </c>
      <c r="T1187" s="166">
        <f>VLOOKUP(L1187,Schnitt2!L:P,2,0)</f>
        <v>0</v>
      </c>
      <c r="U1187" s="166">
        <f>VLOOKUP(L1187,Schnitt3!L:P,2,0)</f>
        <v>0</v>
      </c>
      <c r="V1187" s="166">
        <f>VLOOKUP(L1187,Schnitt4!L:P,2,0)</f>
        <v>0</v>
      </c>
      <c r="W1187" s="166">
        <f>VLOOKUP(L1187,Schnitt5!L:P,2,0)</f>
        <v>0</v>
      </c>
      <c r="X1187" s="166">
        <f>VLOOKUP(L1187,Schnitt6!L:P,2,0)</f>
        <v>0</v>
      </c>
      <c r="AA1187" s="166">
        <f>VLOOKUP(L1187,Schnitt1!L:P,3,0)</f>
        <v>0</v>
      </c>
      <c r="AB1187" s="166">
        <f>VLOOKUP(L1187,Schnitt2!L:P,3,0)</f>
        <v>0</v>
      </c>
      <c r="AC1187" s="166">
        <f>VLOOKUP(L1187,Schnitt3!L:P,3,0)</f>
        <v>0</v>
      </c>
      <c r="AD1187" s="166">
        <f>VLOOKUP(L1187,Schnitt4!L:P,3,0)</f>
        <v>0</v>
      </c>
      <c r="AE1187" s="166">
        <f>VLOOKUP(L1187,Schnitt5!L:P,3,0)</f>
        <v>0</v>
      </c>
      <c r="AF1187" s="166">
        <f>VLOOKUP(L1187,Schnitt6!L:P,3,0)</f>
        <v>0</v>
      </c>
    </row>
    <row r="1188" spans="12:32" x14ac:dyDescent="0.25">
      <c r="L1188" s="264">
        <f>Member!A1188</f>
        <v>0</v>
      </c>
      <c r="M1188" s="166">
        <f t="shared" si="82"/>
        <v>0</v>
      </c>
      <c r="N1188" s="166">
        <f t="shared" si="83"/>
        <v>0</v>
      </c>
      <c r="O1188" s="166">
        <f t="shared" si="84"/>
        <v>0</v>
      </c>
      <c r="P1188" s="166">
        <f t="shared" si="85"/>
        <v>49</v>
      </c>
      <c r="S1188" s="166">
        <f>VLOOKUP(L1188,Schnitt1!L:P,2,0)</f>
        <v>0</v>
      </c>
      <c r="T1188" s="166">
        <f>VLOOKUP(L1188,Schnitt2!L:P,2,0)</f>
        <v>0</v>
      </c>
      <c r="U1188" s="166">
        <f>VLOOKUP(L1188,Schnitt3!L:P,2,0)</f>
        <v>0</v>
      </c>
      <c r="V1188" s="166">
        <f>VLOOKUP(L1188,Schnitt4!L:P,2,0)</f>
        <v>0</v>
      </c>
      <c r="W1188" s="166">
        <f>VLOOKUP(L1188,Schnitt5!L:P,2,0)</f>
        <v>0</v>
      </c>
      <c r="X1188" s="166">
        <f>VLOOKUP(L1188,Schnitt6!L:P,2,0)</f>
        <v>0</v>
      </c>
      <c r="AA1188" s="166">
        <f>VLOOKUP(L1188,Schnitt1!L:P,3,0)</f>
        <v>0</v>
      </c>
      <c r="AB1188" s="166">
        <f>VLOOKUP(L1188,Schnitt2!L:P,3,0)</f>
        <v>0</v>
      </c>
      <c r="AC1188" s="166">
        <f>VLOOKUP(L1188,Schnitt3!L:P,3,0)</f>
        <v>0</v>
      </c>
      <c r="AD1188" s="166">
        <f>VLOOKUP(L1188,Schnitt4!L:P,3,0)</f>
        <v>0</v>
      </c>
      <c r="AE1188" s="166">
        <f>VLOOKUP(L1188,Schnitt5!L:P,3,0)</f>
        <v>0</v>
      </c>
      <c r="AF1188" s="166">
        <f>VLOOKUP(L1188,Schnitt6!L:P,3,0)</f>
        <v>0</v>
      </c>
    </row>
    <row r="1189" spans="12:32" x14ac:dyDescent="0.25">
      <c r="L1189" s="264">
        <f>Member!A1189</f>
        <v>0</v>
      </c>
      <c r="M1189" s="166">
        <f t="shared" si="82"/>
        <v>0</v>
      </c>
      <c r="N1189" s="166">
        <f t="shared" si="83"/>
        <v>0</v>
      </c>
      <c r="O1189" s="166">
        <f t="shared" si="84"/>
        <v>0</v>
      </c>
      <c r="P1189" s="166">
        <f t="shared" si="85"/>
        <v>49</v>
      </c>
      <c r="S1189" s="166">
        <f>VLOOKUP(L1189,Schnitt1!L:P,2,0)</f>
        <v>0</v>
      </c>
      <c r="T1189" s="166">
        <f>VLOOKUP(L1189,Schnitt2!L:P,2,0)</f>
        <v>0</v>
      </c>
      <c r="U1189" s="166">
        <f>VLOOKUP(L1189,Schnitt3!L:P,2,0)</f>
        <v>0</v>
      </c>
      <c r="V1189" s="166">
        <f>VLOOKUP(L1189,Schnitt4!L:P,2,0)</f>
        <v>0</v>
      </c>
      <c r="W1189" s="166">
        <f>VLOOKUP(L1189,Schnitt5!L:P,2,0)</f>
        <v>0</v>
      </c>
      <c r="X1189" s="166">
        <f>VLOOKUP(L1189,Schnitt6!L:P,2,0)</f>
        <v>0</v>
      </c>
      <c r="AA1189" s="166">
        <f>VLOOKUP(L1189,Schnitt1!L:P,3,0)</f>
        <v>0</v>
      </c>
      <c r="AB1189" s="166">
        <f>VLOOKUP(L1189,Schnitt2!L:P,3,0)</f>
        <v>0</v>
      </c>
      <c r="AC1189" s="166">
        <f>VLOOKUP(L1189,Schnitt3!L:P,3,0)</f>
        <v>0</v>
      </c>
      <c r="AD1189" s="166">
        <f>VLOOKUP(L1189,Schnitt4!L:P,3,0)</f>
        <v>0</v>
      </c>
      <c r="AE1189" s="166">
        <f>VLOOKUP(L1189,Schnitt5!L:P,3,0)</f>
        <v>0</v>
      </c>
      <c r="AF1189" s="166">
        <f>VLOOKUP(L1189,Schnitt6!L:P,3,0)</f>
        <v>0</v>
      </c>
    </row>
    <row r="1190" spans="12:32" x14ac:dyDescent="0.25">
      <c r="L1190" s="264">
        <f>Member!A1190</f>
        <v>0</v>
      </c>
      <c r="M1190" s="166">
        <f t="shared" si="82"/>
        <v>0</v>
      </c>
      <c r="N1190" s="166">
        <f t="shared" si="83"/>
        <v>0</v>
      </c>
      <c r="O1190" s="166">
        <f t="shared" si="84"/>
        <v>0</v>
      </c>
      <c r="P1190" s="166">
        <f t="shared" si="85"/>
        <v>49</v>
      </c>
      <c r="S1190" s="166">
        <f>VLOOKUP(L1190,Schnitt1!L:P,2,0)</f>
        <v>0</v>
      </c>
      <c r="T1190" s="166">
        <f>VLOOKUP(L1190,Schnitt2!L:P,2,0)</f>
        <v>0</v>
      </c>
      <c r="U1190" s="166">
        <f>VLOOKUP(L1190,Schnitt3!L:P,2,0)</f>
        <v>0</v>
      </c>
      <c r="V1190" s="166">
        <f>VLOOKUP(L1190,Schnitt4!L:P,2,0)</f>
        <v>0</v>
      </c>
      <c r="W1190" s="166">
        <f>VLOOKUP(L1190,Schnitt5!L:P,2,0)</f>
        <v>0</v>
      </c>
      <c r="X1190" s="166">
        <f>VLOOKUP(L1190,Schnitt6!L:P,2,0)</f>
        <v>0</v>
      </c>
      <c r="AA1190" s="166">
        <f>VLOOKUP(L1190,Schnitt1!L:P,3,0)</f>
        <v>0</v>
      </c>
      <c r="AB1190" s="166">
        <f>VLOOKUP(L1190,Schnitt2!L:P,3,0)</f>
        <v>0</v>
      </c>
      <c r="AC1190" s="166">
        <f>VLOOKUP(L1190,Schnitt3!L:P,3,0)</f>
        <v>0</v>
      </c>
      <c r="AD1190" s="166">
        <f>VLOOKUP(L1190,Schnitt4!L:P,3,0)</f>
        <v>0</v>
      </c>
      <c r="AE1190" s="166">
        <f>VLOOKUP(L1190,Schnitt5!L:P,3,0)</f>
        <v>0</v>
      </c>
      <c r="AF1190" s="166">
        <f>VLOOKUP(L1190,Schnitt6!L:P,3,0)</f>
        <v>0</v>
      </c>
    </row>
    <row r="1191" spans="12:32" x14ac:dyDescent="0.25">
      <c r="L1191" s="264">
        <f>Member!A1191</f>
        <v>0</v>
      </c>
      <c r="M1191" s="166">
        <f t="shared" si="82"/>
        <v>0</v>
      </c>
      <c r="N1191" s="166">
        <f t="shared" si="83"/>
        <v>0</v>
      </c>
      <c r="O1191" s="166">
        <f t="shared" si="84"/>
        <v>0</v>
      </c>
      <c r="P1191" s="166">
        <f t="shared" si="85"/>
        <v>49</v>
      </c>
      <c r="S1191" s="166">
        <f>VLOOKUP(L1191,Schnitt1!L:P,2,0)</f>
        <v>0</v>
      </c>
      <c r="T1191" s="166">
        <f>VLOOKUP(L1191,Schnitt2!L:P,2,0)</f>
        <v>0</v>
      </c>
      <c r="U1191" s="166">
        <f>VLOOKUP(L1191,Schnitt3!L:P,2,0)</f>
        <v>0</v>
      </c>
      <c r="V1191" s="166">
        <f>VLOOKUP(L1191,Schnitt4!L:P,2,0)</f>
        <v>0</v>
      </c>
      <c r="W1191" s="166">
        <f>VLOOKUP(L1191,Schnitt5!L:P,2,0)</f>
        <v>0</v>
      </c>
      <c r="X1191" s="166">
        <f>VLOOKUP(L1191,Schnitt6!L:P,2,0)</f>
        <v>0</v>
      </c>
      <c r="AA1191" s="166">
        <f>VLOOKUP(L1191,Schnitt1!L:P,3,0)</f>
        <v>0</v>
      </c>
      <c r="AB1191" s="166">
        <f>VLOOKUP(L1191,Schnitt2!L:P,3,0)</f>
        <v>0</v>
      </c>
      <c r="AC1191" s="166">
        <f>VLOOKUP(L1191,Schnitt3!L:P,3,0)</f>
        <v>0</v>
      </c>
      <c r="AD1191" s="166">
        <f>VLOOKUP(L1191,Schnitt4!L:P,3,0)</f>
        <v>0</v>
      </c>
      <c r="AE1191" s="166">
        <f>VLOOKUP(L1191,Schnitt5!L:P,3,0)</f>
        <v>0</v>
      </c>
      <c r="AF1191" s="166">
        <f>VLOOKUP(L1191,Schnitt6!L:P,3,0)</f>
        <v>0</v>
      </c>
    </row>
    <row r="1192" spans="12:32" x14ac:dyDescent="0.25">
      <c r="L1192" s="264">
        <f>Member!A1192</f>
        <v>0</v>
      </c>
      <c r="M1192" s="166">
        <f t="shared" si="82"/>
        <v>0</v>
      </c>
      <c r="N1192" s="166">
        <f t="shared" si="83"/>
        <v>0</v>
      </c>
      <c r="O1192" s="166">
        <f t="shared" si="84"/>
        <v>0</v>
      </c>
      <c r="P1192" s="166">
        <f t="shared" si="85"/>
        <v>49</v>
      </c>
      <c r="S1192" s="166">
        <f>VLOOKUP(L1192,Schnitt1!L:P,2,0)</f>
        <v>0</v>
      </c>
      <c r="T1192" s="166">
        <f>VLOOKUP(L1192,Schnitt2!L:P,2,0)</f>
        <v>0</v>
      </c>
      <c r="U1192" s="166">
        <f>VLOOKUP(L1192,Schnitt3!L:P,2,0)</f>
        <v>0</v>
      </c>
      <c r="V1192" s="166">
        <f>VLOOKUP(L1192,Schnitt4!L:P,2,0)</f>
        <v>0</v>
      </c>
      <c r="W1192" s="166">
        <f>VLOOKUP(L1192,Schnitt5!L:P,2,0)</f>
        <v>0</v>
      </c>
      <c r="X1192" s="166">
        <f>VLOOKUP(L1192,Schnitt6!L:P,2,0)</f>
        <v>0</v>
      </c>
      <c r="AA1192" s="166">
        <f>VLOOKUP(L1192,Schnitt1!L:P,3,0)</f>
        <v>0</v>
      </c>
      <c r="AB1192" s="166">
        <f>VLOOKUP(L1192,Schnitt2!L:P,3,0)</f>
        <v>0</v>
      </c>
      <c r="AC1192" s="166">
        <f>VLOOKUP(L1192,Schnitt3!L:P,3,0)</f>
        <v>0</v>
      </c>
      <c r="AD1192" s="166">
        <f>VLOOKUP(L1192,Schnitt4!L:P,3,0)</f>
        <v>0</v>
      </c>
      <c r="AE1192" s="166">
        <f>VLOOKUP(L1192,Schnitt5!L:P,3,0)</f>
        <v>0</v>
      </c>
      <c r="AF1192" s="166">
        <f>VLOOKUP(L1192,Schnitt6!L:P,3,0)</f>
        <v>0</v>
      </c>
    </row>
    <row r="1193" spans="12:32" x14ac:dyDescent="0.25">
      <c r="L1193" s="264">
        <f>Member!A1193</f>
        <v>0</v>
      </c>
      <c r="M1193" s="166">
        <f t="shared" si="82"/>
        <v>0</v>
      </c>
      <c r="N1193" s="166">
        <f t="shared" si="83"/>
        <v>0</v>
      </c>
      <c r="O1193" s="166">
        <f t="shared" si="84"/>
        <v>0</v>
      </c>
      <c r="P1193" s="166">
        <f t="shared" si="85"/>
        <v>49</v>
      </c>
      <c r="S1193" s="166">
        <f>VLOOKUP(L1193,Schnitt1!L:P,2,0)</f>
        <v>0</v>
      </c>
      <c r="T1193" s="166">
        <f>VLOOKUP(L1193,Schnitt2!L:P,2,0)</f>
        <v>0</v>
      </c>
      <c r="U1193" s="166">
        <f>VLOOKUP(L1193,Schnitt3!L:P,2,0)</f>
        <v>0</v>
      </c>
      <c r="V1193" s="166">
        <f>VLOOKUP(L1193,Schnitt4!L:P,2,0)</f>
        <v>0</v>
      </c>
      <c r="W1193" s="166">
        <f>VLOOKUP(L1193,Schnitt5!L:P,2,0)</f>
        <v>0</v>
      </c>
      <c r="X1193" s="166">
        <f>VLOOKUP(L1193,Schnitt6!L:P,2,0)</f>
        <v>0</v>
      </c>
      <c r="AA1193" s="166">
        <f>VLOOKUP(L1193,Schnitt1!L:P,3,0)</f>
        <v>0</v>
      </c>
      <c r="AB1193" s="166">
        <f>VLOOKUP(L1193,Schnitt2!L:P,3,0)</f>
        <v>0</v>
      </c>
      <c r="AC1193" s="166">
        <f>VLOOKUP(L1193,Schnitt3!L:P,3,0)</f>
        <v>0</v>
      </c>
      <c r="AD1193" s="166">
        <f>VLOOKUP(L1193,Schnitt4!L:P,3,0)</f>
        <v>0</v>
      </c>
      <c r="AE1193" s="166">
        <f>VLOOKUP(L1193,Schnitt5!L:P,3,0)</f>
        <v>0</v>
      </c>
      <c r="AF1193" s="166">
        <f>VLOOKUP(L1193,Schnitt6!L:P,3,0)</f>
        <v>0</v>
      </c>
    </row>
    <row r="1194" spans="12:32" x14ac:dyDescent="0.25">
      <c r="L1194" s="264">
        <f>Member!A1194</f>
        <v>0</v>
      </c>
      <c r="M1194" s="166">
        <f t="shared" si="82"/>
        <v>0</v>
      </c>
      <c r="N1194" s="166">
        <f t="shared" si="83"/>
        <v>0</v>
      </c>
      <c r="O1194" s="166">
        <f t="shared" si="84"/>
        <v>0</v>
      </c>
      <c r="P1194" s="166">
        <f t="shared" si="85"/>
        <v>49</v>
      </c>
      <c r="S1194" s="166">
        <f>VLOOKUP(L1194,Schnitt1!L:P,2,0)</f>
        <v>0</v>
      </c>
      <c r="T1194" s="166">
        <f>VLOOKUP(L1194,Schnitt2!L:P,2,0)</f>
        <v>0</v>
      </c>
      <c r="U1194" s="166">
        <f>VLOOKUP(L1194,Schnitt3!L:P,2,0)</f>
        <v>0</v>
      </c>
      <c r="V1194" s="166">
        <f>VLOOKUP(L1194,Schnitt4!L:P,2,0)</f>
        <v>0</v>
      </c>
      <c r="W1194" s="166">
        <f>VLOOKUP(L1194,Schnitt5!L:P,2,0)</f>
        <v>0</v>
      </c>
      <c r="X1194" s="166">
        <f>VLOOKUP(L1194,Schnitt6!L:P,2,0)</f>
        <v>0</v>
      </c>
      <c r="AA1194" s="166">
        <f>VLOOKUP(L1194,Schnitt1!L:P,3,0)</f>
        <v>0</v>
      </c>
      <c r="AB1194" s="166">
        <f>VLOOKUP(L1194,Schnitt2!L:P,3,0)</f>
        <v>0</v>
      </c>
      <c r="AC1194" s="166">
        <f>VLOOKUP(L1194,Schnitt3!L:P,3,0)</f>
        <v>0</v>
      </c>
      <c r="AD1194" s="166">
        <f>VLOOKUP(L1194,Schnitt4!L:P,3,0)</f>
        <v>0</v>
      </c>
      <c r="AE1194" s="166">
        <f>VLOOKUP(L1194,Schnitt5!L:P,3,0)</f>
        <v>0</v>
      </c>
      <c r="AF1194" s="166">
        <f>VLOOKUP(L1194,Schnitt6!L:P,3,0)</f>
        <v>0</v>
      </c>
    </row>
    <row r="1195" spans="12:32" x14ac:dyDescent="0.25">
      <c r="L1195" s="264">
        <f>Member!A1195</f>
        <v>0</v>
      </c>
      <c r="M1195" s="166">
        <f t="shared" si="82"/>
        <v>0</v>
      </c>
      <c r="N1195" s="166">
        <f t="shared" si="83"/>
        <v>0</v>
      </c>
      <c r="O1195" s="166">
        <f t="shared" si="84"/>
        <v>0</v>
      </c>
      <c r="P1195" s="166">
        <f t="shared" si="85"/>
        <v>49</v>
      </c>
      <c r="S1195" s="166">
        <f>VLOOKUP(L1195,Schnitt1!L:P,2,0)</f>
        <v>0</v>
      </c>
      <c r="T1195" s="166">
        <f>VLOOKUP(L1195,Schnitt2!L:P,2,0)</f>
        <v>0</v>
      </c>
      <c r="U1195" s="166">
        <f>VLOOKUP(L1195,Schnitt3!L:P,2,0)</f>
        <v>0</v>
      </c>
      <c r="V1195" s="166">
        <f>VLOOKUP(L1195,Schnitt4!L:P,2,0)</f>
        <v>0</v>
      </c>
      <c r="W1195" s="166">
        <f>VLOOKUP(L1195,Schnitt5!L:P,2,0)</f>
        <v>0</v>
      </c>
      <c r="X1195" s="166">
        <f>VLOOKUP(L1195,Schnitt6!L:P,2,0)</f>
        <v>0</v>
      </c>
      <c r="AA1195" s="166">
        <f>VLOOKUP(L1195,Schnitt1!L:P,3,0)</f>
        <v>0</v>
      </c>
      <c r="AB1195" s="166">
        <f>VLOOKUP(L1195,Schnitt2!L:P,3,0)</f>
        <v>0</v>
      </c>
      <c r="AC1195" s="166">
        <f>VLOOKUP(L1195,Schnitt3!L:P,3,0)</f>
        <v>0</v>
      </c>
      <c r="AD1195" s="166">
        <f>VLOOKUP(L1195,Schnitt4!L:P,3,0)</f>
        <v>0</v>
      </c>
      <c r="AE1195" s="166">
        <f>VLOOKUP(L1195,Schnitt5!L:P,3,0)</f>
        <v>0</v>
      </c>
      <c r="AF1195" s="166">
        <f>VLOOKUP(L1195,Schnitt6!L:P,3,0)</f>
        <v>0</v>
      </c>
    </row>
    <row r="1196" spans="12:32" x14ac:dyDescent="0.25">
      <c r="L1196" s="264">
        <f>Member!A1196</f>
        <v>0</v>
      </c>
      <c r="M1196" s="166">
        <f t="shared" si="82"/>
        <v>0</v>
      </c>
      <c r="N1196" s="166">
        <f t="shared" si="83"/>
        <v>0</v>
      </c>
      <c r="O1196" s="166">
        <f t="shared" si="84"/>
        <v>0</v>
      </c>
      <c r="P1196" s="166">
        <f t="shared" si="85"/>
        <v>49</v>
      </c>
      <c r="S1196" s="166">
        <f>VLOOKUP(L1196,Schnitt1!L:P,2,0)</f>
        <v>0</v>
      </c>
      <c r="T1196" s="166">
        <f>VLOOKUP(L1196,Schnitt2!L:P,2,0)</f>
        <v>0</v>
      </c>
      <c r="U1196" s="166">
        <f>VLOOKUP(L1196,Schnitt3!L:P,2,0)</f>
        <v>0</v>
      </c>
      <c r="V1196" s="166">
        <f>VLOOKUP(L1196,Schnitt4!L:P,2,0)</f>
        <v>0</v>
      </c>
      <c r="W1196" s="166">
        <f>VLOOKUP(L1196,Schnitt5!L:P,2,0)</f>
        <v>0</v>
      </c>
      <c r="X1196" s="166">
        <f>VLOOKUP(L1196,Schnitt6!L:P,2,0)</f>
        <v>0</v>
      </c>
      <c r="AA1196" s="166">
        <f>VLOOKUP(L1196,Schnitt1!L:P,3,0)</f>
        <v>0</v>
      </c>
      <c r="AB1196" s="166">
        <f>VLOOKUP(L1196,Schnitt2!L:P,3,0)</f>
        <v>0</v>
      </c>
      <c r="AC1196" s="166">
        <f>VLOOKUP(L1196,Schnitt3!L:P,3,0)</f>
        <v>0</v>
      </c>
      <c r="AD1196" s="166">
        <f>VLOOKUP(L1196,Schnitt4!L:P,3,0)</f>
        <v>0</v>
      </c>
      <c r="AE1196" s="166">
        <f>VLOOKUP(L1196,Schnitt5!L:P,3,0)</f>
        <v>0</v>
      </c>
      <c r="AF1196" s="166">
        <f>VLOOKUP(L1196,Schnitt6!L:P,3,0)</f>
        <v>0</v>
      </c>
    </row>
    <row r="1197" spans="12:32" x14ac:dyDescent="0.25">
      <c r="L1197" s="264">
        <f>Member!A1197</f>
        <v>0</v>
      </c>
      <c r="M1197" s="166">
        <f t="shared" si="82"/>
        <v>0</v>
      </c>
      <c r="N1197" s="166">
        <f t="shared" si="83"/>
        <v>0</v>
      </c>
      <c r="O1197" s="166">
        <f t="shared" si="84"/>
        <v>0</v>
      </c>
      <c r="P1197" s="166">
        <f t="shared" si="85"/>
        <v>49</v>
      </c>
      <c r="S1197" s="166">
        <f>VLOOKUP(L1197,Schnitt1!L:P,2,0)</f>
        <v>0</v>
      </c>
      <c r="T1197" s="166">
        <f>VLOOKUP(L1197,Schnitt2!L:P,2,0)</f>
        <v>0</v>
      </c>
      <c r="U1197" s="166">
        <f>VLOOKUP(L1197,Schnitt3!L:P,2,0)</f>
        <v>0</v>
      </c>
      <c r="V1197" s="166">
        <f>VLOOKUP(L1197,Schnitt4!L:P,2,0)</f>
        <v>0</v>
      </c>
      <c r="W1197" s="166">
        <f>VLOOKUP(L1197,Schnitt5!L:P,2,0)</f>
        <v>0</v>
      </c>
      <c r="X1197" s="166">
        <f>VLOOKUP(L1197,Schnitt6!L:P,2,0)</f>
        <v>0</v>
      </c>
      <c r="AA1197" s="166">
        <f>VLOOKUP(L1197,Schnitt1!L:P,3,0)</f>
        <v>0</v>
      </c>
      <c r="AB1197" s="166">
        <f>VLOOKUP(L1197,Schnitt2!L:P,3,0)</f>
        <v>0</v>
      </c>
      <c r="AC1197" s="166">
        <f>VLOOKUP(L1197,Schnitt3!L:P,3,0)</f>
        <v>0</v>
      </c>
      <c r="AD1197" s="166">
        <f>VLOOKUP(L1197,Schnitt4!L:P,3,0)</f>
        <v>0</v>
      </c>
      <c r="AE1197" s="166">
        <f>VLOOKUP(L1197,Schnitt5!L:P,3,0)</f>
        <v>0</v>
      </c>
      <c r="AF1197" s="166">
        <f>VLOOKUP(L1197,Schnitt6!L:P,3,0)</f>
        <v>0</v>
      </c>
    </row>
    <row r="1198" spans="12:32" x14ac:dyDescent="0.25">
      <c r="L1198" s="264">
        <f>Member!A1198</f>
        <v>0</v>
      </c>
      <c r="M1198" s="166">
        <f t="shared" si="82"/>
        <v>0</v>
      </c>
      <c r="N1198" s="166">
        <f t="shared" si="83"/>
        <v>0</v>
      </c>
      <c r="O1198" s="166">
        <f t="shared" si="84"/>
        <v>0</v>
      </c>
      <c r="P1198" s="166">
        <f t="shared" si="85"/>
        <v>49</v>
      </c>
      <c r="S1198" s="166">
        <f>VLOOKUP(L1198,Schnitt1!L:P,2,0)</f>
        <v>0</v>
      </c>
      <c r="T1198" s="166">
        <f>VLOOKUP(L1198,Schnitt2!L:P,2,0)</f>
        <v>0</v>
      </c>
      <c r="U1198" s="166">
        <f>VLOOKUP(L1198,Schnitt3!L:P,2,0)</f>
        <v>0</v>
      </c>
      <c r="V1198" s="166">
        <f>VLOOKUP(L1198,Schnitt4!L:P,2,0)</f>
        <v>0</v>
      </c>
      <c r="W1198" s="166">
        <f>VLOOKUP(L1198,Schnitt5!L:P,2,0)</f>
        <v>0</v>
      </c>
      <c r="X1198" s="166">
        <f>VLOOKUP(L1198,Schnitt6!L:P,2,0)</f>
        <v>0</v>
      </c>
      <c r="AA1198" s="166">
        <f>VLOOKUP(L1198,Schnitt1!L:P,3,0)</f>
        <v>0</v>
      </c>
      <c r="AB1198" s="166">
        <f>VLOOKUP(L1198,Schnitt2!L:P,3,0)</f>
        <v>0</v>
      </c>
      <c r="AC1198" s="166">
        <f>VLOOKUP(L1198,Schnitt3!L:P,3,0)</f>
        <v>0</v>
      </c>
      <c r="AD1198" s="166">
        <f>VLOOKUP(L1198,Schnitt4!L:P,3,0)</f>
        <v>0</v>
      </c>
      <c r="AE1198" s="166">
        <f>VLOOKUP(L1198,Schnitt5!L:P,3,0)</f>
        <v>0</v>
      </c>
      <c r="AF1198" s="166">
        <f>VLOOKUP(L1198,Schnitt6!L:P,3,0)</f>
        <v>0</v>
      </c>
    </row>
    <row r="1199" spans="12:32" x14ac:dyDescent="0.25">
      <c r="L1199" s="264">
        <f>Member!A1199</f>
        <v>0</v>
      </c>
      <c r="M1199" s="166">
        <f t="shared" si="82"/>
        <v>0</v>
      </c>
      <c r="N1199" s="166">
        <f t="shared" si="83"/>
        <v>0</v>
      </c>
      <c r="O1199" s="166">
        <f t="shared" si="84"/>
        <v>0</v>
      </c>
      <c r="P1199" s="166">
        <f t="shared" si="85"/>
        <v>49</v>
      </c>
      <c r="S1199" s="166">
        <f>VLOOKUP(L1199,Schnitt1!L:P,2,0)</f>
        <v>0</v>
      </c>
      <c r="T1199" s="166">
        <f>VLOOKUP(L1199,Schnitt2!L:P,2,0)</f>
        <v>0</v>
      </c>
      <c r="U1199" s="166">
        <f>VLOOKUP(L1199,Schnitt3!L:P,2,0)</f>
        <v>0</v>
      </c>
      <c r="V1199" s="166">
        <f>VLOOKUP(L1199,Schnitt4!L:P,2,0)</f>
        <v>0</v>
      </c>
      <c r="W1199" s="166">
        <f>VLOOKUP(L1199,Schnitt5!L:P,2,0)</f>
        <v>0</v>
      </c>
      <c r="X1199" s="166">
        <f>VLOOKUP(L1199,Schnitt6!L:P,2,0)</f>
        <v>0</v>
      </c>
      <c r="AA1199" s="166">
        <f>VLOOKUP(L1199,Schnitt1!L:P,3,0)</f>
        <v>0</v>
      </c>
      <c r="AB1199" s="166">
        <f>VLOOKUP(L1199,Schnitt2!L:P,3,0)</f>
        <v>0</v>
      </c>
      <c r="AC1199" s="166">
        <f>VLOOKUP(L1199,Schnitt3!L:P,3,0)</f>
        <v>0</v>
      </c>
      <c r="AD1199" s="166">
        <f>VLOOKUP(L1199,Schnitt4!L:P,3,0)</f>
        <v>0</v>
      </c>
      <c r="AE1199" s="166">
        <f>VLOOKUP(L1199,Schnitt5!L:P,3,0)</f>
        <v>0</v>
      </c>
      <c r="AF1199" s="166">
        <f>VLOOKUP(L1199,Schnitt6!L:P,3,0)</f>
        <v>0</v>
      </c>
    </row>
    <row r="1200" spans="12:32" x14ac:dyDescent="0.25">
      <c r="L1200" s="264">
        <f>Member!A1200</f>
        <v>0</v>
      </c>
      <c r="M1200" s="166">
        <f t="shared" si="82"/>
        <v>0</v>
      </c>
      <c r="N1200" s="166">
        <f t="shared" si="83"/>
        <v>0</v>
      </c>
      <c r="O1200" s="166">
        <f t="shared" si="84"/>
        <v>0</v>
      </c>
      <c r="P1200" s="166">
        <f t="shared" si="85"/>
        <v>49</v>
      </c>
      <c r="S1200" s="166">
        <f>VLOOKUP(L1200,Schnitt1!L:P,2,0)</f>
        <v>0</v>
      </c>
      <c r="T1200" s="166">
        <f>VLOOKUP(L1200,Schnitt2!L:P,2,0)</f>
        <v>0</v>
      </c>
      <c r="U1200" s="166">
        <f>VLOOKUP(L1200,Schnitt3!L:P,2,0)</f>
        <v>0</v>
      </c>
      <c r="V1200" s="166">
        <f>VLOOKUP(L1200,Schnitt4!L:P,2,0)</f>
        <v>0</v>
      </c>
      <c r="W1200" s="166">
        <f>VLOOKUP(L1200,Schnitt5!L:P,2,0)</f>
        <v>0</v>
      </c>
      <c r="X1200" s="166">
        <f>VLOOKUP(L1200,Schnitt6!L:P,2,0)</f>
        <v>0</v>
      </c>
      <c r="AA1200" s="166">
        <f>VLOOKUP(L1200,Schnitt1!L:P,3,0)</f>
        <v>0</v>
      </c>
      <c r="AB1200" s="166">
        <f>VLOOKUP(L1200,Schnitt2!L:P,3,0)</f>
        <v>0</v>
      </c>
      <c r="AC1200" s="166">
        <f>VLOOKUP(L1200,Schnitt3!L:P,3,0)</f>
        <v>0</v>
      </c>
      <c r="AD1200" s="166">
        <f>VLOOKUP(L1200,Schnitt4!L:P,3,0)</f>
        <v>0</v>
      </c>
      <c r="AE1200" s="166">
        <f>VLOOKUP(L1200,Schnitt5!L:P,3,0)</f>
        <v>0</v>
      </c>
      <c r="AF1200" s="166">
        <f>VLOOKUP(L1200,Schnitt6!L:P,3,0)</f>
        <v>0</v>
      </c>
    </row>
    <row r="1201" spans="12:32" x14ac:dyDescent="0.25">
      <c r="L1201" s="264">
        <f>Member!A1201</f>
        <v>0</v>
      </c>
      <c r="M1201" s="166">
        <f t="shared" si="82"/>
        <v>0</v>
      </c>
      <c r="N1201" s="166">
        <f t="shared" si="83"/>
        <v>0</v>
      </c>
      <c r="O1201" s="166">
        <f t="shared" si="84"/>
        <v>0</v>
      </c>
      <c r="P1201" s="166">
        <f t="shared" si="85"/>
        <v>49</v>
      </c>
      <c r="S1201" s="166">
        <f>VLOOKUP(L1201,Schnitt1!L:P,2,0)</f>
        <v>0</v>
      </c>
      <c r="T1201" s="166">
        <f>VLOOKUP(L1201,Schnitt2!L:P,2,0)</f>
        <v>0</v>
      </c>
      <c r="U1201" s="166">
        <f>VLOOKUP(L1201,Schnitt3!L:P,2,0)</f>
        <v>0</v>
      </c>
      <c r="V1201" s="166">
        <f>VLOOKUP(L1201,Schnitt4!L:P,2,0)</f>
        <v>0</v>
      </c>
      <c r="W1201" s="166">
        <f>VLOOKUP(L1201,Schnitt5!L:P,2,0)</f>
        <v>0</v>
      </c>
      <c r="X1201" s="166">
        <f>VLOOKUP(L1201,Schnitt6!L:P,2,0)</f>
        <v>0</v>
      </c>
      <c r="AA1201" s="166">
        <f>VLOOKUP(L1201,Schnitt1!L:P,3,0)</f>
        <v>0</v>
      </c>
      <c r="AB1201" s="166">
        <f>VLOOKUP(L1201,Schnitt2!L:P,3,0)</f>
        <v>0</v>
      </c>
      <c r="AC1201" s="166">
        <f>VLOOKUP(L1201,Schnitt3!L:P,3,0)</f>
        <v>0</v>
      </c>
      <c r="AD1201" s="166">
        <f>VLOOKUP(L1201,Schnitt4!L:P,3,0)</f>
        <v>0</v>
      </c>
      <c r="AE1201" s="166">
        <f>VLOOKUP(L1201,Schnitt5!L:P,3,0)</f>
        <v>0</v>
      </c>
      <c r="AF1201" s="166">
        <f>VLOOKUP(L1201,Schnitt6!L:P,3,0)</f>
        <v>0</v>
      </c>
    </row>
    <row r="1202" spans="12:32" x14ac:dyDescent="0.25">
      <c r="L1202" s="264">
        <f>Member!A1202</f>
        <v>0</v>
      </c>
      <c r="M1202" s="166">
        <f t="shared" si="82"/>
        <v>0</v>
      </c>
      <c r="N1202" s="166">
        <f t="shared" si="83"/>
        <v>0</v>
      </c>
      <c r="O1202" s="166">
        <f t="shared" si="84"/>
        <v>0</v>
      </c>
      <c r="P1202" s="166">
        <f t="shared" si="85"/>
        <v>49</v>
      </c>
      <c r="S1202" s="166">
        <f>VLOOKUP(L1202,Schnitt1!L:P,2,0)</f>
        <v>0</v>
      </c>
      <c r="T1202" s="166">
        <f>VLOOKUP(L1202,Schnitt2!L:P,2,0)</f>
        <v>0</v>
      </c>
      <c r="U1202" s="166">
        <f>VLOOKUP(L1202,Schnitt3!L:P,2,0)</f>
        <v>0</v>
      </c>
      <c r="V1202" s="166">
        <f>VLOOKUP(L1202,Schnitt4!L:P,2,0)</f>
        <v>0</v>
      </c>
      <c r="W1202" s="166">
        <f>VLOOKUP(L1202,Schnitt5!L:P,2,0)</f>
        <v>0</v>
      </c>
      <c r="X1202" s="166">
        <f>VLOOKUP(L1202,Schnitt6!L:P,2,0)</f>
        <v>0</v>
      </c>
      <c r="AA1202" s="166">
        <f>VLOOKUP(L1202,Schnitt1!L:P,3,0)</f>
        <v>0</v>
      </c>
      <c r="AB1202" s="166">
        <f>VLOOKUP(L1202,Schnitt2!L:P,3,0)</f>
        <v>0</v>
      </c>
      <c r="AC1202" s="166">
        <f>VLOOKUP(L1202,Schnitt3!L:P,3,0)</f>
        <v>0</v>
      </c>
      <c r="AD1202" s="166">
        <f>VLOOKUP(L1202,Schnitt4!L:P,3,0)</f>
        <v>0</v>
      </c>
      <c r="AE1202" s="166">
        <f>VLOOKUP(L1202,Schnitt5!L:P,3,0)</f>
        <v>0</v>
      </c>
      <c r="AF1202" s="166">
        <f>VLOOKUP(L1202,Schnitt6!L:P,3,0)</f>
        <v>0</v>
      </c>
    </row>
    <row r="1203" spans="12:32" x14ac:dyDescent="0.25">
      <c r="L1203" s="264">
        <f>Member!A1203</f>
        <v>0</v>
      </c>
      <c r="M1203" s="166">
        <f t="shared" si="82"/>
        <v>0</v>
      </c>
      <c r="N1203" s="166">
        <f t="shared" si="83"/>
        <v>0</v>
      </c>
      <c r="O1203" s="166">
        <f t="shared" si="84"/>
        <v>0</v>
      </c>
      <c r="P1203" s="166">
        <f t="shared" si="85"/>
        <v>49</v>
      </c>
      <c r="S1203" s="166">
        <f>VLOOKUP(L1203,Schnitt1!L:P,2,0)</f>
        <v>0</v>
      </c>
      <c r="T1203" s="166">
        <f>VLOOKUP(L1203,Schnitt2!L:P,2,0)</f>
        <v>0</v>
      </c>
      <c r="U1203" s="166">
        <f>VLOOKUP(L1203,Schnitt3!L:P,2,0)</f>
        <v>0</v>
      </c>
      <c r="V1203" s="166">
        <f>VLOOKUP(L1203,Schnitt4!L:P,2,0)</f>
        <v>0</v>
      </c>
      <c r="W1203" s="166">
        <f>VLOOKUP(L1203,Schnitt5!L:P,2,0)</f>
        <v>0</v>
      </c>
      <c r="X1203" s="166">
        <f>VLOOKUP(L1203,Schnitt6!L:P,2,0)</f>
        <v>0</v>
      </c>
      <c r="AA1203" s="166">
        <f>VLOOKUP(L1203,Schnitt1!L:P,3,0)</f>
        <v>0</v>
      </c>
      <c r="AB1203" s="166">
        <f>VLOOKUP(L1203,Schnitt2!L:P,3,0)</f>
        <v>0</v>
      </c>
      <c r="AC1203" s="166">
        <f>VLOOKUP(L1203,Schnitt3!L:P,3,0)</f>
        <v>0</v>
      </c>
      <c r="AD1203" s="166">
        <f>VLOOKUP(L1203,Schnitt4!L:P,3,0)</f>
        <v>0</v>
      </c>
      <c r="AE1203" s="166">
        <f>VLOOKUP(L1203,Schnitt5!L:P,3,0)</f>
        <v>0</v>
      </c>
      <c r="AF1203" s="166">
        <f>VLOOKUP(L1203,Schnitt6!L:P,3,0)</f>
        <v>0</v>
      </c>
    </row>
    <row r="1204" spans="12:32" x14ac:dyDescent="0.25">
      <c r="L1204" s="264">
        <f>Member!A1204</f>
        <v>0</v>
      </c>
      <c r="M1204" s="166">
        <f t="shared" si="82"/>
        <v>0</v>
      </c>
      <c r="N1204" s="166">
        <f t="shared" si="83"/>
        <v>0</v>
      </c>
      <c r="O1204" s="166">
        <f t="shared" si="84"/>
        <v>0</v>
      </c>
      <c r="P1204" s="166">
        <f t="shared" si="85"/>
        <v>49</v>
      </c>
      <c r="S1204" s="166">
        <f>VLOOKUP(L1204,Schnitt1!L:P,2,0)</f>
        <v>0</v>
      </c>
      <c r="T1204" s="166">
        <f>VLOOKUP(L1204,Schnitt2!L:P,2,0)</f>
        <v>0</v>
      </c>
      <c r="U1204" s="166">
        <f>VLOOKUP(L1204,Schnitt3!L:P,2,0)</f>
        <v>0</v>
      </c>
      <c r="V1204" s="166">
        <f>VLOOKUP(L1204,Schnitt4!L:P,2,0)</f>
        <v>0</v>
      </c>
      <c r="W1204" s="166">
        <f>VLOOKUP(L1204,Schnitt5!L:P,2,0)</f>
        <v>0</v>
      </c>
      <c r="X1204" s="166">
        <f>VLOOKUP(L1204,Schnitt6!L:P,2,0)</f>
        <v>0</v>
      </c>
      <c r="AA1204" s="166">
        <f>VLOOKUP(L1204,Schnitt1!L:P,3,0)</f>
        <v>0</v>
      </c>
      <c r="AB1204" s="166">
        <f>VLOOKUP(L1204,Schnitt2!L:P,3,0)</f>
        <v>0</v>
      </c>
      <c r="AC1204" s="166">
        <f>VLOOKUP(L1204,Schnitt3!L:P,3,0)</f>
        <v>0</v>
      </c>
      <c r="AD1204" s="166">
        <f>VLOOKUP(L1204,Schnitt4!L:P,3,0)</f>
        <v>0</v>
      </c>
      <c r="AE1204" s="166">
        <f>VLOOKUP(L1204,Schnitt5!L:P,3,0)</f>
        <v>0</v>
      </c>
      <c r="AF1204" s="166">
        <f>VLOOKUP(L1204,Schnitt6!L:P,3,0)</f>
        <v>0</v>
      </c>
    </row>
    <row r="1205" spans="12:32" x14ac:dyDescent="0.25">
      <c r="L1205" s="264">
        <f>Member!A1205</f>
        <v>0</v>
      </c>
      <c r="M1205" s="166">
        <f t="shared" si="82"/>
        <v>0</v>
      </c>
      <c r="N1205" s="166">
        <f t="shared" si="83"/>
        <v>0</v>
      </c>
      <c r="O1205" s="166">
        <f t="shared" si="84"/>
        <v>0</v>
      </c>
      <c r="P1205" s="166">
        <f t="shared" si="85"/>
        <v>49</v>
      </c>
      <c r="S1205" s="166">
        <f>VLOOKUP(L1205,Schnitt1!L:P,2,0)</f>
        <v>0</v>
      </c>
      <c r="T1205" s="166">
        <f>VLOOKUP(L1205,Schnitt2!L:P,2,0)</f>
        <v>0</v>
      </c>
      <c r="U1205" s="166">
        <f>VLOOKUP(L1205,Schnitt3!L:P,2,0)</f>
        <v>0</v>
      </c>
      <c r="V1205" s="166">
        <f>VLOOKUP(L1205,Schnitt4!L:P,2,0)</f>
        <v>0</v>
      </c>
      <c r="W1205" s="166">
        <f>VLOOKUP(L1205,Schnitt5!L:P,2,0)</f>
        <v>0</v>
      </c>
      <c r="X1205" s="166">
        <f>VLOOKUP(L1205,Schnitt6!L:P,2,0)</f>
        <v>0</v>
      </c>
      <c r="AA1205" s="166">
        <f>VLOOKUP(L1205,Schnitt1!L:P,3,0)</f>
        <v>0</v>
      </c>
      <c r="AB1205" s="166">
        <f>VLOOKUP(L1205,Schnitt2!L:P,3,0)</f>
        <v>0</v>
      </c>
      <c r="AC1205" s="166">
        <f>VLOOKUP(L1205,Schnitt3!L:P,3,0)</f>
        <v>0</v>
      </c>
      <c r="AD1205" s="166">
        <f>VLOOKUP(L1205,Schnitt4!L:P,3,0)</f>
        <v>0</v>
      </c>
      <c r="AE1205" s="166">
        <f>VLOOKUP(L1205,Schnitt5!L:P,3,0)</f>
        <v>0</v>
      </c>
      <c r="AF1205" s="166">
        <f>VLOOKUP(L1205,Schnitt6!L:P,3,0)</f>
        <v>0</v>
      </c>
    </row>
    <row r="1206" spans="12:32" x14ac:dyDescent="0.25">
      <c r="L1206" s="264">
        <f>Member!A1206</f>
        <v>0</v>
      </c>
      <c r="M1206" s="166">
        <f t="shared" si="82"/>
        <v>0</v>
      </c>
      <c r="N1206" s="166">
        <f t="shared" si="83"/>
        <v>0</v>
      </c>
      <c r="O1206" s="166">
        <f t="shared" si="84"/>
        <v>0</v>
      </c>
      <c r="P1206" s="166">
        <f t="shared" si="85"/>
        <v>49</v>
      </c>
      <c r="S1206" s="166">
        <f>VLOOKUP(L1206,Schnitt1!L:P,2,0)</f>
        <v>0</v>
      </c>
      <c r="T1206" s="166">
        <f>VLOOKUP(L1206,Schnitt2!L:P,2,0)</f>
        <v>0</v>
      </c>
      <c r="U1206" s="166">
        <f>VLOOKUP(L1206,Schnitt3!L:P,2,0)</f>
        <v>0</v>
      </c>
      <c r="V1206" s="166">
        <f>VLOOKUP(L1206,Schnitt4!L:P,2,0)</f>
        <v>0</v>
      </c>
      <c r="W1206" s="166">
        <f>VLOOKUP(L1206,Schnitt5!L:P,2,0)</f>
        <v>0</v>
      </c>
      <c r="X1206" s="166">
        <f>VLOOKUP(L1206,Schnitt6!L:P,2,0)</f>
        <v>0</v>
      </c>
      <c r="AA1206" s="166">
        <f>VLOOKUP(L1206,Schnitt1!L:P,3,0)</f>
        <v>0</v>
      </c>
      <c r="AB1206" s="166">
        <f>VLOOKUP(L1206,Schnitt2!L:P,3,0)</f>
        <v>0</v>
      </c>
      <c r="AC1206" s="166">
        <f>VLOOKUP(L1206,Schnitt3!L:P,3,0)</f>
        <v>0</v>
      </c>
      <c r="AD1206" s="166">
        <f>VLOOKUP(L1206,Schnitt4!L:P,3,0)</f>
        <v>0</v>
      </c>
      <c r="AE1206" s="166">
        <f>VLOOKUP(L1206,Schnitt5!L:P,3,0)</f>
        <v>0</v>
      </c>
      <c r="AF1206" s="166">
        <f>VLOOKUP(L1206,Schnitt6!L:P,3,0)</f>
        <v>0</v>
      </c>
    </row>
    <row r="1207" spans="12:32" x14ac:dyDescent="0.25">
      <c r="L1207" s="264">
        <f>Member!A1207</f>
        <v>0</v>
      </c>
      <c r="M1207" s="166">
        <f t="shared" si="82"/>
        <v>0</v>
      </c>
      <c r="N1207" s="166">
        <f t="shared" si="83"/>
        <v>0</v>
      </c>
      <c r="O1207" s="166">
        <f t="shared" si="84"/>
        <v>0</v>
      </c>
      <c r="P1207" s="166">
        <f t="shared" si="85"/>
        <v>49</v>
      </c>
      <c r="S1207" s="166">
        <f>VLOOKUP(L1207,Schnitt1!L:P,2,0)</f>
        <v>0</v>
      </c>
      <c r="T1207" s="166">
        <f>VLOOKUP(L1207,Schnitt2!L:P,2,0)</f>
        <v>0</v>
      </c>
      <c r="U1207" s="166">
        <f>VLOOKUP(L1207,Schnitt3!L:P,2,0)</f>
        <v>0</v>
      </c>
      <c r="V1207" s="166">
        <f>VLOOKUP(L1207,Schnitt4!L:P,2,0)</f>
        <v>0</v>
      </c>
      <c r="W1207" s="166">
        <f>VLOOKUP(L1207,Schnitt5!L:P,2,0)</f>
        <v>0</v>
      </c>
      <c r="X1207" s="166">
        <f>VLOOKUP(L1207,Schnitt6!L:P,2,0)</f>
        <v>0</v>
      </c>
      <c r="AA1207" s="166">
        <f>VLOOKUP(L1207,Schnitt1!L:P,3,0)</f>
        <v>0</v>
      </c>
      <c r="AB1207" s="166">
        <f>VLOOKUP(L1207,Schnitt2!L:P,3,0)</f>
        <v>0</v>
      </c>
      <c r="AC1207" s="166">
        <f>VLOOKUP(L1207,Schnitt3!L:P,3,0)</f>
        <v>0</v>
      </c>
      <c r="AD1207" s="166">
        <f>VLOOKUP(L1207,Schnitt4!L:P,3,0)</f>
        <v>0</v>
      </c>
      <c r="AE1207" s="166">
        <f>VLOOKUP(L1207,Schnitt5!L:P,3,0)</f>
        <v>0</v>
      </c>
      <c r="AF1207" s="166">
        <f>VLOOKUP(L1207,Schnitt6!L:P,3,0)</f>
        <v>0</v>
      </c>
    </row>
    <row r="1208" spans="12:32" x14ac:dyDescent="0.25">
      <c r="L1208" s="264">
        <f>Member!A1208</f>
        <v>0</v>
      </c>
      <c r="M1208" s="166">
        <f t="shared" si="82"/>
        <v>0</v>
      </c>
      <c r="N1208" s="166">
        <f t="shared" si="83"/>
        <v>0</v>
      </c>
      <c r="O1208" s="166">
        <f t="shared" si="84"/>
        <v>0</v>
      </c>
      <c r="P1208" s="166">
        <f t="shared" si="85"/>
        <v>49</v>
      </c>
      <c r="S1208" s="166">
        <f>VLOOKUP(L1208,Schnitt1!L:P,2,0)</f>
        <v>0</v>
      </c>
      <c r="T1208" s="166">
        <f>VLOOKUP(L1208,Schnitt2!L:P,2,0)</f>
        <v>0</v>
      </c>
      <c r="U1208" s="166">
        <f>VLOOKUP(L1208,Schnitt3!L:P,2,0)</f>
        <v>0</v>
      </c>
      <c r="V1208" s="166">
        <f>VLOOKUP(L1208,Schnitt4!L:P,2,0)</f>
        <v>0</v>
      </c>
      <c r="W1208" s="166">
        <f>VLOOKUP(L1208,Schnitt5!L:P,2,0)</f>
        <v>0</v>
      </c>
      <c r="X1208" s="166">
        <f>VLOOKUP(L1208,Schnitt6!L:P,2,0)</f>
        <v>0</v>
      </c>
      <c r="AA1208" s="166">
        <f>VLOOKUP(L1208,Schnitt1!L:P,3,0)</f>
        <v>0</v>
      </c>
      <c r="AB1208" s="166">
        <f>VLOOKUP(L1208,Schnitt2!L:P,3,0)</f>
        <v>0</v>
      </c>
      <c r="AC1208" s="166">
        <f>VLOOKUP(L1208,Schnitt3!L:P,3,0)</f>
        <v>0</v>
      </c>
      <c r="AD1208" s="166">
        <f>VLOOKUP(L1208,Schnitt4!L:P,3,0)</f>
        <v>0</v>
      </c>
      <c r="AE1208" s="166">
        <f>VLOOKUP(L1208,Schnitt5!L:P,3,0)</f>
        <v>0</v>
      </c>
      <c r="AF1208" s="166">
        <f>VLOOKUP(L1208,Schnitt6!L:P,3,0)</f>
        <v>0</v>
      </c>
    </row>
    <row r="1209" spans="12:32" x14ac:dyDescent="0.25">
      <c r="L1209" s="264">
        <f>Member!A1209</f>
        <v>0</v>
      </c>
      <c r="M1209" s="166">
        <f t="shared" si="82"/>
        <v>0</v>
      </c>
      <c r="N1209" s="166">
        <f t="shared" si="83"/>
        <v>0</v>
      </c>
      <c r="O1209" s="166">
        <f t="shared" si="84"/>
        <v>0</v>
      </c>
      <c r="P1209" s="166">
        <f t="shared" si="85"/>
        <v>49</v>
      </c>
      <c r="S1209" s="166">
        <f>VLOOKUP(L1209,Schnitt1!L:P,2,0)</f>
        <v>0</v>
      </c>
      <c r="T1209" s="166">
        <f>VLOOKUP(L1209,Schnitt2!L:P,2,0)</f>
        <v>0</v>
      </c>
      <c r="U1209" s="166">
        <f>VLOOKUP(L1209,Schnitt3!L:P,2,0)</f>
        <v>0</v>
      </c>
      <c r="V1209" s="166">
        <f>VLOOKUP(L1209,Schnitt4!L:P,2,0)</f>
        <v>0</v>
      </c>
      <c r="W1209" s="166">
        <f>VLOOKUP(L1209,Schnitt5!L:P,2,0)</f>
        <v>0</v>
      </c>
      <c r="X1209" s="166">
        <f>VLOOKUP(L1209,Schnitt6!L:P,2,0)</f>
        <v>0</v>
      </c>
      <c r="AA1209" s="166">
        <f>VLOOKUP(L1209,Schnitt1!L:P,3,0)</f>
        <v>0</v>
      </c>
      <c r="AB1209" s="166">
        <f>VLOOKUP(L1209,Schnitt2!L:P,3,0)</f>
        <v>0</v>
      </c>
      <c r="AC1209" s="166">
        <f>VLOOKUP(L1209,Schnitt3!L:P,3,0)</f>
        <v>0</v>
      </c>
      <c r="AD1209" s="166">
        <f>VLOOKUP(L1209,Schnitt4!L:P,3,0)</f>
        <v>0</v>
      </c>
      <c r="AE1209" s="166">
        <f>VLOOKUP(L1209,Schnitt5!L:P,3,0)</f>
        <v>0</v>
      </c>
      <c r="AF1209" s="166">
        <f>VLOOKUP(L1209,Schnitt6!L:P,3,0)</f>
        <v>0</v>
      </c>
    </row>
    <row r="1210" spans="12:32" x14ac:dyDescent="0.25">
      <c r="L1210" s="264">
        <f>Member!A1210</f>
        <v>0</v>
      </c>
      <c r="M1210" s="166">
        <f t="shared" si="82"/>
        <v>0</v>
      </c>
      <c r="N1210" s="166">
        <f t="shared" si="83"/>
        <v>0</v>
      </c>
      <c r="O1210" s="166">
        <f t="shared" si="84"/>
        <v>0</v>
      </c>
      <c r="P1210" s="166">
        <f t="shared" si="85"/>
        <v>49</v>
      </c>
      <c r="S1210" s="166">
        <f>VLOOKUP(L1210,Schnitt1!L:P,2,0)</f>
        <v>0</v>
      </c>
      <c r="T1210" s="166">
        <f>VLOOKUP(L1210,Schnitt2!L:P,2,0)</f>
        <v>0</v>
      </c>
      <c r="U1210" s="166">
        <f>VLOOKUP(L1210,Schnitt3!L:P,2,0)</f>
        <v>0</v>
      </c>
      <c r="V1210" s="166">
        <f>VLOOKUP(L1210,Schnitt4!L:P,2,0)</f>
        <v>0</v>
      </c>
      <c r="W1210" s="166">
        <f>VLOOKUP(L1210,Schnitt5!L:P,2,0)</f>
        <v>0</v>
      </c>
      <c r="X1210" s="166">
        <f>VLOOKUP(L1210,Schnitt6!L:P,2,0)</f>
        <v>0</v>
      </c>
      <c r="AA1210" s="166">
        <f>VLOOKUP(L1210,Schnitt1!L:P,3,0)</f>
        <v>0</v>
      </c>
      <c r="AB1210" s="166">
        <f>VLOOKUP(L1210,Schnitt2!L:P,3,0)</f>
        <v>0</v>
      </c>
      <c r="AC1210" s="166">
        <f>VLOOKUP(L1210,Schnitt3!L:P,3,0)</f>
        <v>0</v>
      </c>
      <c r="AD1210" s="166">
        <f>VLOOKUP(L1210,Schnitt4!L:P,3,0)</f>
        <v>0</v>
      </c>
      <c r="AE1210" s="166">
        <f>VLOOKUP(L1210,Schnitt5!L:P,3,0)</f>
        <v>0</v>
      </c>
      <c r="AF1210" s="166">
        <f>VLOOKUP(L1210,Schnitt6!L:P,3,0)</f>
        <v>0</v>
      </c>
    </row>
    <row r="1211" spans="12:32" x14ac:dyDescent="0.25">
      <c r="L1211" s="264">
        <f>Member!A1211</f>
        <v>0</v>
      </c>
      <c r="M1211" s="166">
        <f t="shared" si="82"/>
        <v>0</v>
      </c>
      <c r="N1211" s="166">
        <f t="shared" si="83"/>
        <v>0</v>
      </c>
      <c r="O1211" s="166">
        <f t="shared" si="84"/>
        <v>0</v>
      </c>
      <c r="P1211" s="166">
        <f t="shared" si="85"/>
        <v>49</v>
      </c>
      <c r="S1211" s="166">
        <f>VLOOKUP(L1211,Schnitt1!L:P,2,0)</f>
        <v>0</v>
      </c>
      <c r="T1211" s="166">
        <f>VLOOKUP(L1211,Schnitt2!L:P,2,0)</f>
        <v>0</v>
      </c>
      <c r="U1211" s="166">
        <f>VLOOKUP(L1211,Schnitt3!L:P,2,0)</f>
        <v>0</v>
      </c>
      <c r="V1211" s="166">
        <f>VLOOKUP(L1211,Schnitt4!L:P,2,0)</f>
        <v>0</v>
      </c>
      <c r="W1211" s="166">
        <f>VLOOKUP(L1211,Schnitt5!L:P,2,0)</f>
        <v>0</v>
      </c>
      <c r="X1211" s="166">
        <f>VLOOKUP(L1211,Schnitt6!L:P,2,0)</f>
        <v>0</v>
      </c>
      <c r="AA1211" s="166">
        <f>VLOOKUP(L1211,Schnitt1!L:P,3,0)</f>
        <v>0</v>
      </c>
      <c r="AB1211" s="166">
        <f>VLOOKUP(L1211,Schnitt2!L:P,3,0)</f>
        <v>0</v>
      </c>
      <c r="AC1211" s="166">
        <f>VLOOKUP(L1211,Schnitt3!L:P,3,0)</f>
        <v>0</v>
      </c>
      <c r="AD1211" s="166">
        <f>VLOOKUP(L1211,Schnitt4!L:P,3,0)</f>
        <v>0</v>
      </c>
      <c r="AE1211" s="166">
        <f>VLOOKUP(L1211,Schnitt5!L:P,3,0)</f>
        <v>0</v>
      </c>
      <c r="AF1211" s="166">
        <f>VLOOKUP(L1211,Schnitt6!L:P,3,0)</f>
        <v>0</v>
      </c>
    </row>
    <row r="1212" spans="12:32" x14ac:dyDescent="0.25">
      <c r="L1212" s="264">
        <f>Member!A1212</f>
        <v>0</v>
      </c>
      <c r="M1212" s="166">
        <f t="shared" si="82"/>
        <v>0</v>
      </c>
      <c r="N1212" s="166">
        <f t="shared" si="83"/>
        <v>0</v>
      </c>
      <c r="O1212" s="166">
        <f t="shared" si="84"/>
        <v>0</v>
      </c>
      <c r="P1212" s="166">
        <f t="shared" si="85"/>
        <v>49</v>
      </c>
      <c r="S1212" s="166">
        <f>VLOOKUP(L1212,Schnitt1!L:P,2,0)</f>
        <v>0</v>
      </c>
      <c r="T1212" s="166">
        <f>VLOOKUP(L1212,Schnitt2!L:P,2,0)</f>
        <v>0</v>
      </c>
      <c r="U1212" s="166">
        <f>VLOOKUP(L1212,Schnitt3!L:P,2,0)</f>
        <v>0</v>
      </c>
      <c r="V1212" s="166">
        <f>VLOOKUP(L1212,Schnitt4!L:P,2,0)</f>
        <v>0</v>
      </c>
      <c r="W1212" s="166">
        <f>VLOOKUP(L1212,Schnitt5!L:P,2,0)</f>
        <v>0</v>
      </c>
      <c r="X1212" s="166">
        <f>VLOOKUP(L1212,Schnitt6!L:P,2,0)</f>
        <v>0</v>
      </c>
      <c r="AA1212" s="166">
        <f>VLOOKUP(L1212,Schnitt1!L:P,3,0)</f>
        <v>0</v>
      </c>
      <c r="AB1212" s="166">
        <f>VLOOKUP(L1212,Schnitt2!L:P,3,0)</f>
        <v>0</v>
      </c>
      <c r="AC1212" s="166">
        <f>VLOOKUP(L1212,Schnitt3!L:P,3,0)</f>
        <v>0</v>
      </c>
      <c r="AD1212" s="166">
        <f>VLOOKUP(L1212,Schnitt4!L:P,3,0)</f>
        <v>0</v>
      </c>
      <c r="AE1212" s="166">
        <f>VLOOKUP(L1212,Schnitt5!L:P,3,0)</f>
        <v>0</v>
      </c>
      <c r="AF1212" s="166">
        <f>VLOOKUP(L1212,Schnitt6!L:P,3,0)</f>
        <v>0</v>
      </c>
    </row>
    <row r="1213" spans="12:32" x14ac:dyDescent="0.25">
      <c r="L1213" s="264">
        <f>Member!A1213</f>
        <v>0</v>
      </c>
      <c r="M1213" s="166">
        <f t="shared" si="82"/>
        <v>0</v>
      </c>
      <c r="N1213" s="166">
        <f t="shared" si="83"/>
        <v>0</v>
      </c>
      <c r="O1213" s="166">
        <f t="shared" si="84"/>
        <v>0</v>
      </c>
      <c r="P1213" s="166">
        <f t="shared" si="85"/>
        <v>49</v>
      </c>
      <c r="S1213" s="166">
        <f>VLOOKUP(L1213,Schnitt1!L:P,2,0)</f>
        <v>0</v>
      </c>
      <c r="T1213" s="166">
        <f>VLOOKUP(L1213,Schnitt2!L:P,2,0)</f>
        <v>0</v>
      </c>
      <c r="U1213" s="166">
        <f>VLOOKUP(L1213,Schnitt3!L:P,2,0)</f>
        <v>0</v>
      </c>
      <c r="V1213" s="166">
        <f>VLOOKUP(L1213,Schnitt4!L:P,2,0)</f>
        <v>0</v>
      </c>
      <c r="W1213" s="166">
        <f>VLOOKUP(L1213,Schnitt5!L:P,2,0)</f>
        <v>0</v>
      </c>
      <c r="X1213" s="166">
        <f>VLOOKUP(L1213,Schnitt6!L:P,2,0)</f>
        <v>0</v>
      </c>
      <c r="AA1213" s="166">
        <f>VLOOKUP(L1213,Schnitt1!L:P,3,0)</f>
        <v>0</v>
      </c>
      <c r="AB1213" s="166">
        <f>VLOOKUP(L1213,Schnitt2!L:P,3,0)</f>
        <v>0</v>
      </c>
      <c r="AC1213" s="166">
        <f>VLOOKUP(L1213,Schnitt3!L:P,3,0)</f>
        <v>0</v>
      </c>
      <c r="AD1213" s="166">
        <f>VLOOKUP(L1213,Schnitt4!L:P,3,0)</f>
        <v>0</v>
      </c>
      <c r="AE1213" s="166">
        <f>VLOOKUP(L1213,Schnitt5!L:P,3,0)</f>
        <v>0</v>
      </c>
      <c r="AF1213" s="166">
        <f>VLOOKUP(L1213,Schnitt6!L:P,3,0)</f>
        <v>0</v>
      </c>
    </row>
    <row r="1214" spans="12:32" x14ac:dyDescent="0.25">
      <c r="L1214" s="264">
        <f>Member!A1214</f>
        <v>0</v>
      </c>
      <c r="M1214" s="166">
        <f t="shared" si="82"/>
        <v>0</v>
      </c>
      <c r="N1214" s="166">
        <f t="shared" si="83"/>
        <v>0</v>
      </c>
      <c r="O1214" s="166">
        <f t="shared" si="84"/>
        <v>0</v>
      </c>
      <c r="P1214" s="166">
        <f t="shared" si="85"/>
        <v>49</v>
      </c>
      <c r="S1214" s="166">
        <f>VLOOKUP(L1214,Schnitt1!L:P,2,0)</f>
        <v>0</v>
      </c>
      <c r="T1214" s="166">
        <f>VLOOKUP(L1214,Schnitt2!L:P,2,0)</f>
        <v>0</v>
      </c>
      <c r="U1214" s="166">
        <f>VLOOKUP(L1214,Schnitt3!L:P,2,0)</f>
        <v>0</v>
      </c>
      <c r="V1214" s="166">
        <f>VLOOKUP(L1214,Schnitt4!L:P,2,0)</f>
        <v>0</v>
      </c>
      <c r="W1214" s="166">
        <f>VLOOKUP(L1214,Schnitt5!L:P,2,0)</f>
        <v>0</v>
      </c>
      <c r="X1214" s="166">
        <f>VLOOKUP(L1214,Schnitt6!L:P,2,0)</f>
        <v>0</v>
      </c>
      <c r="AA1214" s="166">
        <f>VLOOKUP(L1214,Schnitt1!L:P,3,0)</f>
        <v>0</v>
      </c>
      <c r="AB1214" s="166">
        <f>VLOOKUP(L1214,Schnitt2!L:P,3,0)</f>
        <v>0</v>
      </c>
      <c r="AC1214" s="166">
        <f>VLOOKUP(L1214,Schnitt3!L:P,3,0)</f>
        <v>0</v>
      </c>
      <c r="AD1214" s="166">
        <f>VLOOKUP(L1214,Schnitt4!L:P,3,0)</f>
        <v>0</v>
      </c>
      <c r="AE1214" s="166">
        <f>VLOOKUP(L1214,Schnitt5!L:P,3,0)</f>
        <v>0</v>
      </c>
      <c r="AF1214" s="166">
        <f>VLOOKUP(L1214,Schnitt6!L:P,3,0)</f>
        <v>0</v>
      </c>
    </row>
    <row r="1215" spans="12:32" x14ac:dyDescent="0.25">
      <c r="L1215" s="264">
        <f>Member!A1215</f>
        <v>0</v>
      </c>
      <c r="M1215" s="166">
        <f t="shared" si="82"/>
        <v>0</v>
      </c>
      <c r="N1215" s="166">
        <f t="shared" si="83"/>
        <v>0</v>
      </c>
      <c r="O1215" s="166">
        <f t="shared" si="84"/>
        <v>0</v>
      </c>
      <c r="P1215" s="166">
        <f t="shared" si="85"/>
        <v>49</v>
      </c>
      <c r="S1215" s="166">
        <f>VLOOKUP(L1215,Schnitt1!L:P,2,0)</f>
        <v>0</v>
      </c>
      <c r="T1215" s="166">
        <f>VLOOKUP(L1215,Schnitt2!L:P,2,0)</f>
        <v>0</v>
      </c>
      <c r="U1215" s="166">
        <f>VLOOKUP(L1215,Schnitt3!L:P,2,0)</f>
        <v>0</v>
      </c>
      <c r="V1215" s="166">
        <f>VLOOKUP(L1215,Schnitt4!L:P,2,0)</f>
        <v>0</v>
      </c>
      <c r="W1215" s="166">
        <f>VLOOKUP(L1215,Schnitt5!L:P,2,0)</f>
        <v>0</v>
      </c>
      <c r="X1215" s="166">
        <f>VLOOKUP(L1215,Schnitt6!L:P,2,0)</f>
        <v>0</v>
      </c>
      <c r="AA1215" s="166">
        <f>VLOOKUP(L1215,Schnitt1!L:P,3,0)</f>
        <v>0</v>
      </c>
      <c r="AB1215" s="166">
        <f>VLOOKUP(L1215,Schnitt2!L:P,3,0)</f>
        <v>0</v>
      </c>
      <c r="AC1215" s="166">
        <f>VLOOKUP(L1215,Schnitt3!L:P,3,0)</f>
        <v>0</v>
      </c>
      <c r="AD1215" s="166">
        <f>VLOOKUP(L1215,Schnitt4!L:P,3,0)</f>
        <v>0</v>
      </c>
      <c r="AE1215" s="166">
        <f>VLOOKUP(L1215,Schnitt5!L:P,3,0)</f>
        <v>0</v>
      </c>
      <c r="AF1215" s="166">
        <f>VLOOKUP(L1215,Schnitt6!L:P,3,0)</f>
        <v>0</v>
      </c>
    </row>
    <row r="1216" spans="12:32" x14ac:dyDescent="0.25">
      <c r="L1216" s="264">
        <f>Member!A1216</f>
        <v>0</v>
      </c>
      <c r="M1216" s="166">
        <f t="shared" si="82"/>
        <v>0</v>
      </c>
      <c r="N1216" s="166">
        <f t="shared" si="83"/>
        <v>0</v>
      </c>
      <c r="O1216" s="166">
        <f t="shared" si="84"/>
        <v>0</v>
      </c>
      <c r="P1216" s="166">
        <f t="shared" si="85"/>
        <v>49</v>
      </c>
      <c r="S1216" s="166">
        <f>VLOOKUP(L1216,Schnitt1!L:P,2,0)</f>
        <v>0</v>
      </c>
      <c r="T1216" s="166">
        <f>VLOOKUP(L1216,Schnitt2!L:P,2,0)</f>
        <v>0</v>
      </c>
      <c r="U1216" s="166">
        <f>VLOOKUP(L1216,Schnitt3!L:P,2,0)</f>
        <v>0</v>
      </c>
      <c r="V1216" s="166">
        <f>VLOOKUP(L1216,Schnitt4!L:P,2,0)</f>
        <v>0</v>
      </c>
      <c r="W1216" s="166">
        <f>VLOOKUP(L1216,Schnitt5!L:P,2,0)</f>
        <v>0</v>
      </c>
      <c r="X1216" s="166">
        <f>VLOOKUP(L1216,Schnitt6!L:P,2,0)</f>
        <v>0</v>
      </c>
      <c r="AA1216" s="166">
        <f>VLOOKUP(L1216,Schnitt1!L:P,3,0)</f>
        <v>0</v>
      </c>
      <c r="AB1216" s="166">
        <f>VLOOKUP(L1216,Schnitt2!L:P,3,0)</f>
        <v>0</v>
      </c>
      <c r="AC1216" s="166">
        <f>VLOOKUP(L1216,Schnitt3!L:P,3,0)</f>
        <v>0</v>
      </c>
      <c r="AD1216" s="166">
        <f>VLOOKUP(L1216,Schnitt4!L:P,3,0)</f>
        <v>0</v>
      </c>
      <c r="AE1216" s="166">
        <f>VLOOKUP(L1216,Schnitt5!L:P,3,0)</f>
        <v>0</v>
      </c>
      <c r="AF1216" s="166">
        <f>VLOOKUP(L1216,Schnitt6!L:P,3,0)</f>
        <v>0</v>
      </c>
    </row>
    <row r="1217" spans="12:32" x14ac:dyDescent="0.25">
      <c r="L1217" s="264">
        <f>Member!A1217</f>
        <v>0</v>
      </c>
      <c r="M1217" s="166">
        <f t="shared" si="82"/>
        <v>0</v>
      </c>
      <c r="N1217" s="166">
        <f t="shared" si="83"/>
        <v>0</v>
      </c>
      <c r="O1217" s="166">
        <f t="shared" si="84"/>
        <v>0</v>
      </c>
      <c r="P1217" s="166">
        <f t="shared" si="85"/>
        <v>49</v>
      </c>
      <c r="S1217" s="166">
        <f>VLOOKUP(L1217,Schnitt1!L:P,2,0)</f>
        <v>0</v>
      </c>
      <c r="T1217" s="166">
        <f>VLOOKUP(L1217,Schnitt2!L:P,2,0)</f>
        <v>0</v>
      </c>
      <c r="U1217" s="166">
        <f>VLOOKUP(L1217,Schnitt3!L:P,2,0)</f>
        <v>0</v>
      </c>
      <c r="V1217" s="166">
        <f>VLOOKUP(L1217,Schnitt4!L:P,2,0)</f>
        <v>0</v>
      </c>
      <c r="W1217" s="166">
        <f>VLOOKUP(L1217,Schnitt5!L:P,2,0)</f>
        <v>0</v>
      </c>
      <c r="X1217" s="166">
        <f>VLOOKUP(L1217,Schnitt6!L:P,2,0)</f>
        <v>0</v>
      </c>
      <c r="AA1217" s="166">
        <f>VLOOKUP(L1217,Schnitt1!L:P,3,0)</f>
        <v>0</v>
      </c>
      <c r="AB1217" s="166">
        <f>VLOOKUP(L1217,Schnitt2!L:P,3,0)</f>
        <v>0</v>
      </c>
      <c r="AC1217" s="166">
        <f>VLOOKUP(L1217,Schnitt3!L:P,3,0)</f>
        <v>0</v>
      </c>
      <c r="AD1217" s="166">
        <f>VLOOKUP(L1217,Schnitt4!L:P,3,0)</f>
        <v>0</v>
      </c>
      <c r="AE1217" s="166">
        <f>VLOOKUP(L1217,Schnitt5!L:P,3,0)</f>
        <v>0</v>
      </c>
      <c r="AF1217" s="166">
        <f>VLOOKUP(L1217,Schnitt6!L:P,3,0)</f>
        <v>0</v>
      </c>
    </row>
    <row r="1218" spans="12:32" x14ac:dyDescent="0.25">
      <c r="L1218" s="264">
        <f>Member!A1218</f>
        <v>0</v>
      </c>
      <c r="M1218" s="166">
        <f t="shared" si="82"/>
        <v>0</v>
      </c>
      <c r="N1218" s="166">
        <f t="shared" si="83"/>
        <v>0</v>
      </c>
      <c r="O1218" s="166">
        <f t="shared" si="84"/>
        <v>0</v>
      </c>
      <c r="P1218" s="166">
        <f t="shared" si="85"/>
        <v>49</v>
      </c>
      <c r="S1218" s="166">
        <f>VLOOKUP(L1218,Schnitt1!L:P,2,0)</f>
        <v>0</v>
      </c>
      <c r="T1218" s="166">
        <f>VLOOKUP(L1218,Schnitt2!L:P,2,0)</f>
        <v>0</v>
      </c>
      <c r="U1218" s="166">
        <f>VLOOKUP(L1218,Schnitt3!L:P,2,0)</f>
        <v>0</v>
      </c>
      <c r="V1218" s="166">
        <f>VLOOKUP(L1218,Schnitt4!L:P,2,0)</f>
        <v>0</v>
      </c>
      <c r="W1218" s="166">
        <f>VLOOKUP(L1218,Schnitt5!L:P,2,0)</f>
        <v>0</v>
      </c>
      <c r="X1218" s="166">
        <f>VLOOKUP(L1218,Schnitt6!L:P,2,0)</f>
        <v>0</v>
      </c>
      <c r="AA1218" s="166">
        <f>VLOOKUP(L1218,Schnitt1!L:P,3,0)</f>
        <v>0</v>
      </c>
      <c r="AB1218" s="166">
        <f>VLOOKUP(L1218,Schnitt2!L:P,3,0)</f>
        <v>0</v>
      </c>
      <c r="AC1218" s="166">
        <f>VLOOKUP(L1218,Schnitt3!L:P,3,0)</f>
        <v>0</v>
      </c>
      <c r="AD1218" s="166">
        <f>VLOOKUP(L1218,Schnitt4!L:P,3,0)</f>
        <v>0</v>
      </c>
      <c r="AE1218" s="166">
        <f>VLOOKUP(L1218,Schnitt5!L:P,3,0)</f>
        <v>0</v>
      </c>
      <c r="AF1218" s="166">
        <f>VLOOKUP(L1218,Schnitt6!L:P,3,0)</f>
        <v>0</v>
      </c>
    </row>
    <row r="1219" spans="12:32" x14ac:dyDescent="0.25">
      <c r="L1219" s="264">
        <f>Member!A1219</f>
        <v>0</v>
      </c>
      <c r="M1219" s="166">
        <f t="shared" ref="M1219:M1282" si="86">SUM(S1219:X1219)</f>
        <v>0</v>
      </c>
      <c r="N1219" s="166">
        <f t="shared" ref="N1219:N1282" si="87">SUM(AA1219:AF1219)</f>
        <v>0</v>
      </c>
      <c r="O1219" s="166">
        <f t="shared" ref="O1219:O1282" si="88">IF(N1219=0,0,M1219/N1219-ROW()/1000000000)</f>
        <v>0</v>
      </c>
      <c r="P1219" s="166">
        <f t="shared" ref="P1219:P1282" si="89">RANK(O1219,O:O)</f>
        <v>49</v>
      </c>
      <c r="S1219" s="166">
        <f>VLOOKUP(L1219,Schnitt1!L:P,2,0)</f>
        <v>0</v>
      </c>
      <c r="T1219" s="166">
        <f>VLOOKUP(L1219,Schnitt2!L:P,2,0)</f>
        <v>0</v>
      </c>
      <c r="U1219" s="166">
        <f>VLOOKUP(L1219,Schnitt3!L:P,2,0)</f>
        <v>0</v>
      </c>
      <c r="V1219" s="166">
        <f>VLOOKUP(L1219,Schnitt4!L:P,2,0)</f>
        <v>0</v>
      </c>
      <c r="W1219" s="166">
        <f>VLOOKUP(L1219,Schnitt5!L:P,2,0)</f>
        <v>0</v>
      </c>
      <c r="X1219" s="166">
        <f>VLOOKUP(L1219,Schnitt6!L:P,2,0)</f>
        <v>0</v>
      </c>
      <c r="AA1219" s="166">
        <f>VLOOKUP(L1219,Schnitt1!L:P,3,0)</f>
        <v>0</v>
      </c>
      <c r="AB1219" s="166">
        <f>VLOOKUP(L1219,Schnitt2!L:P,3,0)</f>
        <v>0</v>
      </c>
      <c r="AC1219" s="166">
        <f>VLOOKUP(L1219,Schnitt3!L:P,3,0)</f>
        <v>0</v>
      </c>
      <c r="AD1219" s="166">
        <f>VLOOKUP(L1219,Schnitt4!L:P,3,0)</f>
        <v>0</v>
      </c>
      <c r="AE1219" s="166">
        <f>VLOOKUP(L1219,Schnitt5!L:P,3,0)</f>
        <v>0</v>
      </c>
      <c r="AF1219" s="166">
        <f>VLOOKUP(L1219,Schnitt6!L:P,3,0)</f>
        <v>0</v>
      </c>
    </row>
    <row r="1220" spans="12:32" x14ac:dyDescent="0.25">
      <c r="L1220" s="264">
        <f>Member!A1220</f>
        <v>0</v>
      </c>
      <c r="M1220" s="166">
        <f t="shared" si="86"/>
        <v>0</v>
      </c>
      <c r="N1220" s="166">
        <f t="shared" si="87"/>
        <v>0</v>
      </c>
      <c r="O1220" s="166">
        <f t="shared" si="88"/>
        <v>0</v>
      </c>
      <c r="P1220" s="166">
        <f t="shared" si="89"/>
        <v>49</v>
      </c>
      <c r="S1220" s="166">
        <f>VLOOKUP(L1220,Schnitt1!L:P,2,0)</f>
        <v>0</v>
      </c>
      <c r="T1220" s="166">
        <f>VLOOKUP(L1220,Schnitt2!L:P,2,0)</f>
        <v>0</v>
      </c>
      <c r="U1220" s="166">
        <f>VLOOKUP(L1220,Schnitt3!L:P,2,0)</f>
        <v>0</v>
      </c>
      <c r="V1220" s="166">
        <f>VLOOKUP(L1220,Schnitt4!L:P,2,0)</f>
        <v>0</v>
      </c>
      <c r="W1220" s="166">
        <f>VLOOKUP(L1220,Schnitt5!L:P,2,0)</f>
        <v>0</v>
      </c>
      <c r="X1220" s="166">
        <f>VLOOKUP(L1220,Schnitt6!L:P,2,0)</f>
        <v>0</v>
      </c>
      <c r="AA1220" s="166">
        <f>VLOOKUP(L1220,Schnitt1!L:P,3,0)</f>
        <v>0</v>
      </c>
      <c r="AB1220" s="166">
        <f>VLOOKUP(L1220,Schnitt2!L:P,3,0)</f>
        <v>0</v>
      </c>
      <c r="AC1220" s="166">
        <f>VLOOKUP(L1220,Schnitt3!L:P,3,0)</f>
        <v>0</v>
      </c>
      <c r="AD1220" s="166">
        <f>VLOOKUP(L1220,Schnitt4!L:P,3,0)</f>
        <v>0</v>
      </c>
      <c r="AE1220" s="166">
        <f>VLOOKUP(L1220,Schnitt5!L:P,3,0)</f>
        <v>0</v>
      </c>
      <c r="AF1220" s="166">
        <f>VLOOKUP(L1220,Schnitt6!L:P,3,0)</f>
        <v>0</v>
      </c>
    </row>
    <row r="1221" spans="12:32" x14ac:dyDescent="0.25">
      <c r="L1221" s="264">
        <f>Member!A1221</f>
        <v>0</v>
      </c>
      <c r="M1221" s="166">
        <f t="shared" si="86"/>
        <v>0</v>
      </c>
      <c r="N1221" s="166">
        <f t="shared" si="87"/>
        <v>0</v>
      </c>
      <c r="O1221" s="166">
        <f t="shared" si="88"/>
        <v>0</v>
      </c>
      <c r="P1221" s="166">
        <f t="shared" si="89"/>
        <v>49</v>
      </c>
      <c r="S1221" s="166">
        <f>VLOOKUP(L1221,Schnitt1!L:P,2,0)</f>
        <v>0</v>
      </c>
      <c r="T1221" s="166">
        <f>VLOOKUP(L1221,Schnitt2!L:P,2,0)</f>
        <v>0</v>
      </c>
      <c r="U1221" s="166">
        <f>VLOOKUP(L1221,Schnitt3!L:P,2,0)</f>
        <v>0</v>
      </c>
      <c r="V1221" s="166">
        <f>VLOOKUP(L1221,Schnitt4!L:P,2,0)</f>
        <v>0</v>
      </c>
      <c r="W1221" s="166">
        <f>VLOOKUP(L1221,Schnitt5!L:P,2,0)</f>
        <v>0</v>
      </c>
      <c r="X1221" s="166">
        <f>VLOOKUP(L1221,Schnitt6!L:P,2,0)</f>
        <v>0</v>
      </c>
      <c r="AA1221" s="166">
        <f>VLOOKUP(L1221,Schnitt1!L:P,3,0)</f>
        <v>0</v>
      </c>
      <c r="AB1221" s="166">
        <f>VLOOKUP(L1221,Schnitt2!L:P,3,0)</f>
        <v>0</v>
      </c>
      <c r="AC1221" s="166">
        <f>VLOOKUP(L1221,Schnitt3!L:P,3,0)</f>
        <v>0</v>
      </c>
      <c r="AD1221" s="166">
        <f>VLOOKUP(L1221,Schnitt4!L:P,3,0)</f>
        <v>0</v>
      </c>
      <c r="AE1221" s="166">
        <f>VLOOKUP(L1221,Schnitt5!L:P,3,0)</f>
        <v>0</v>
      </c>
      <c r="AF1221" s="166">
        <f>VLOOKUP(L1221,Schnitt6!L:P,3,0)</f>
        <v>0</v>
      </c>
    </row>
    <row r="1222" spans="12:32" x14ac:dyDescent="0.25">
      <c r="L1222" s="264">
        <f>Member!A1222</f>
        <v>0</v>
      </c>
      <c r="M1222" s="166">
        <f t="shared" si="86"/>
        <v>0</v>
      </c>
      <c r="N1222" s="166">
        <f t="shared" si="87"/>
        <v>0</v>
      </c>
      <c r="O1222" s="166">
        <f t="shared" si="88"/>
        <v>0</v>
      </c>
      <c r="P1222" s="166">
        <f t="shared" si="89"/>
        <v>49</v>
      </c>
      <c r="S1222" s="166">
        <f>VLOOKUP(L1222,Schnitt1!L:P,2,0)</f>
        <v>0</v>
      </c>
      <c r="T1222" s="166">
        <f>VLOOKUP(L1222,Schnitt2!L:P,2,0)</f>
        <v>0</v>
      </c>
      <c r="U1222" s="166">
        <f>VLOOKUP(L1222,Schnitt3!L:P,2,0)</f>
        <v>0</v>
      </c>
      <c r="V1222" s="166">
        <f>VLOOKUP(L1222,Schnitt4!L:P,2,0)</f>
        <v>0</v>
      </c>
      <c r="W1222" s="166">
        <f>VLOOKUP(L1222,Schnitt5!L:P,2,0)</f>
        <v>0</v>
      </c>
      <c r="X1222" s="166">
        <f>VLOOKUP(L1222,Schnitt6!L:P,2,0)</f>
        <v>0</v>
      </c>
      <c r="AA1222" s="166">
        <f>VLOOKUP(L1222,Schnitt1!L:P,3,0)</f>
        <v>0</v>
      </c>
      <c r="AB1222" s="166">
        <f>VLOOKUP(L1222,Schnitt2!L:P,3,0)</f>
        <v>0</v>
      </c>
      <c r="AC1222" s="166">
        <f>VLOOKUP(L1222,Schnitt3!L:P,3,0)</f>
        <v>0</v>
      </c>
      <c r="AD1222" s="166">
        <f>VLOOKUP(L1222,Schnitt4!L:P,3,0)</f>
        <v>0</v>
      </c>
      <c r="AE1222" s="166">
        <f>VLOOKUP(L1222,Schnitt5!L:P,3,0)</f>
        <v>0</v>
      </c>
      <c r="AF1222" s="166">
        <f>VLOOKUP(L1222,Schnitt6!L:P,3,0)</f>
        <v>0</v>
      </c>
    </row>
    <row r="1223" spans="12:32" x14ac:dyDescent="0.25">
      <c r="L1223" s="264">
        <f>Member!A1223</f>
        <v>0</v>
      </c>
      <c r="M1223" s="166">
        <f t="shared" si="86"/>
        <v>0</v>
      </c>
      <c r="N1223" s="166">
        <f t="shared" si="87"/>
        <v>0</v>
      </c>
      <c r="O1223" s="166">
        <f t="shared" si="88"/>
        <v>0</v>
      </c>
      <c r="P1223" s="166">
        <f t="shared" si="89"/>
        <v>49</v>
      </c>
      <c r="S1223" s="166">
        <f>VLOOKUP(L1223,Schnitt1!L:P,2,0)</f>
        <v>0</v>
      </c>
      <c r="T1223" s="166">
        <f>VLOOKUP(L1223,Schnitt2!L:P,2,0)</f>
        <v>0</v>
      </c>
      <c r="U1223" s="166">
        <f>VLOOKUP(L1223,Schnitt3!L:P,2,0)</f>
        <v>0</v>
      </c>
      <c r="V1223" s="166">
        <f>VLOOKUP(L1223,Schnitt4!L:P,2,0)</f>
        <v>0</v>
      </c>
      <c r="W1223" s="166">
        <f>VLOOKUP(L1223,Schnitt5!L:P,2,0)</f>
        <v>0</v>
      </c>
      <c r="X1223" s="166">
        <f>VLOOKUP(L1223,Schnitt6!L:P,2,0)</f>
        <v>0</v>
      </c>
      <c r="AA1223" s="166">
        <f>VLOOKUP(L1223,Schnitt1!L:P,3,0)</f>
        <v>0</v>
      </c>
      <c r="AB1223" s="166">
        <f>VLOOKUP(L1223,Schnitt2!L:P,3,0)</f>
        <v>0</v>
      </c>
      <c r="AC1223" s="166">
        <f>VLOOKUP(L1223,Schnitt3!L:P,3,0)</f>
        <v>0</v>
      </c>
      <c r="AD1223" s="166">
        <f>VLOOKUP(L1223,Schnitt4!L:P,3,0)</f>
        <v>0</v>
      </c>
      <c r="AE1223" s="166">
        <f>VLOOKUP(L1223,Schnitt5!L:P,3,0)</f>
        <v>0</v>
      </c>
      <c r="AF1223" s="166">
        <f>VLOOKUP(L1223,Schnitt6!L:P,3,0)</f>
        <v>0</v>
      </c>
    </row>
    <row r="1224" spans="12:32" x14ac:dyDescent="0.25">
      <c r="L1224" s="264">
        <f>Member!A1224</f>
        <v>0</v>
      </c>
      <c r="M1224" s="166">
        <f t="shared" si="86"/>
        <v>0</v>
      </c>
      <c r="N1224" s="166">
        <f t="shared" si="87"/>
        <v>0</v>
      </c>
      <c r="O1224" s="166">
        <f t="shared" si="88"/>
        <v>0</v>
      </c>
      <c r="P1224" s="166">
        <f t="shared" si="89"/>
        <v>49</v>
      </c>
      <c r="S1224" s="166">
        <f>VLOOKUP(L1224,Schnitt1!L:P,2,0)</f>
        <v>0</v>
      </c>
      <c r="T1224" s="166">
        <f>VLOOKUP(L1224,Schnitt2!L:P,2,0)</f>
        <v>0</v>
      </c>
      <c r="U1224" s="166">
        <f>VLOOKUP(L1224,Schnitt3!L:P,2,0)</f>
        <v>0</v>
      </c>
      <c r="V1224" s="166">
        <f>VLOOKUP(L1224,Schnitt4!L:P,2,0)</f>
        <v>0</v>
      </c>
      <c r="W1224" s="166">
        <f>VLOOKUP(L1224,Schnitt5!L:P,2,0)</f>
        <v>0</v>
      </c>
      <c r="X1224" s="166">
        <f>VLOOKUP(L1224,Schnitt6!L:P,2,0)</f>
        <v>0</v>
      </c>
      <c r="AA1224" s="166">
        <f>VLOOKUP(L1224,Schnitt1!L:P,3,0)</f>
        <v>0</v>
      </c>
      <c r="AB1224" s="166">
        <f>VLOOKUP(L1224,Schnitt2!L:P,3,0)</f>
        <v>0</v>
      </c>
      <c r="AC1224" s="166">
        <f>VLOOKUP(L1224,Schnitt3!L:P,3,0)</f>
        <v>0</v>
      </c>
      <c r="AD1224" s="166">
        <f>VLOOKUP(L1224,Schnitt4!L:P,3,0)</f>
        <v>0</v>
      </c>
      <c r="AE1224" s="166">
        <f>VLOOKUP(L1224,Schnitt5!L:P,3,0)</f>
        <v>0</v>
      </c>
      <c r="AF1224" s="166">
        <f>VLOOKUP(L1224,Schnitt6!L:P,3,0)</f>
        <v>0</v>
      </c>
    </row>
    <row r="1225" spans="12:32" x14ac:dyDescent="0.25">
      <c r="L1225" s="264">
        <f>Member!A1225</f>
        <v>0</v>
      </c>
      <c r="M1225" s="166">
        <f t="shared" si="86"/>
        <v>0</v>
      </c>
      <c r="N1225" s="166">
        <f t="shared" si="87"/>
        <v>0</v>
      </c>
      <c r="O1225" s="166">
        <f t="shared" si="88"/>
        <v>0</v>
      </c>
      <c r="P1225" s="166">
        <f t="shared" si="89"/>
        <v>49</v>
      </c>
      <c r="S1225" s="166">
        <f>VLOOKUP(L1225,Schnitt1!L:P,2,0)</f>
        <v>0</v>
      </c>
      <c r="T1225" s="166">
        <f>VLOOKUP(L1225,Schnitt2!L:P,2,0)</f>
        <v>0</v>
      </c>
      <c r="U1225" s="166">
        <f>VLOOKUP(L1225,Schnitt3!L:P,2,0)</f>
        <v>0</v>
      </c>
      <c r="V1225" s="166">
        <f>VLOOKUP(L1225,Schnitt4!L:P,2,0)</f>
        <v>0</v>
      </c>
      <c r="W1225" s="166">
        <f>VLOOKUP(L1225,Schnitt5!L:P,2,0)</f>
        <v>0</v>
      </c>
      <c r="X1225" s="166">
        <f>VLOOKUP(L1225,Schnitt6!L:P,2,0)</f>
        <v>0</v>
      </c>
      <c r="AA1225" s="166">
        <f>VLOOKUP(L1225,Schnitt1!L:P,3,0)</f>
        <v>0</v>
      </c>
      <c r="AB1225" s="166">
        <f>VLOOKUP(L1225,Schnitt2!L:P,3,0)</f>
        <v>0</v>
      </c>
      <c r="AC1225" s="166">
        <f>VLOOKUP(L1225,Schnitt3!L:P,3,0)</f>
        <v>0</v>
      </c>
      <c r="AD1225" s="166">
        <f>VLOOKUP(L1225,Schnitt4!L:P,3,0)</f>
        <v>0</v>
      </c>
      <c r="AE1225" s="166">
        <f>VLOOKUP(L1225,Schnitt5!L:P,3,0)</f>
        <v>0</v>
      </c>
      <c r="AF1225" s="166">
        <f>VLOOKUP(L1225,Schnitt6!L:P,3,0)</f>
        <v>0</v>
      </c>
    </row>
    <row r="1226" spans="12:32" x14ac:dyDescent="0.25">
      <c r="L1226" s="264">
        <f>Member!A1226</f>
        <v>0</v>
      </c>
      <c r="M1226" s="166">
        <f t="shared" si="86"/>
        <v>0</v>
      </c>
      <c r="N1226" s="166">
        <f t="shared" si="87"/>
        <v>0</v>
      </c>
      <c r="O1226" s="166">
        <f t="shared" si="88"/>
        <v>0</v>
      </c>
      <c r="P1226" s="166">
        <f t="shared" si="89"/>
        <v>49</v>
      </c>
      <c r="S1226" s="166">
        <f>VLOOKUP(L1226,Schnitt1!L:P,2,0)</f>
        <v>0</v>
      </c>
      <c r="T1226" s="166">
        <f>VLOOKUP(L1226,Schnitt2!L:P,2,0)</f>
        <v>0</v>
      </c>
      <c r="U1226" s="166">
        <f>VLOOKUP(L1226,Schnitt3!L:P,2,0)</f>
        <v>0</v>
      </c>
      <c r="V1226" s="166">
        <f>VLOOKUP(L1226,Schnitt4!L:P,2,0)</f>
        <v>0</v>
      </c>
      <c r="W1226" s="166">
        <f>VLOOKUP(L1226,Schnitt5!L:P,2,0)</f>
        <v>0</v>
      </c>
      <c r="X1226" s="166">
        <f>VLOOKUP(L1226,Schnitt6!L:P,2,0)</f>
        <v>0</v>
      </c>
      <c r="AA1226" s="166">
        <f>VLOOKUP(L1226,Schnitt1!L:P,3,0)</f>
        <v>0</v>
      </c>
      <c r="AB1226" s="166">
        <f>VLOOKUP(L1226,Schnitt2!L:P,3,0)</f>
        <v>0</v>
      </c>
      <c r="AC1226" s="166">
        <f>VLOOKUP(L1226,Schnitt3!L:P,3,0)</f>
        <v>0</v>
      </c>
      <c r="AD1226" s="166">
        <f>VLOOKUP(L1226,Schnitt4!L:P,3,0)</f>
        <v>0</v>
      </c>
      <c r="AE1226" s="166">
        <f>VLOOKUP(L1226,Schnitt5!L:P,3,0)</f>
        <v>0</v>
      </c>
      <c r="AF1226" s="166">
        <f>VLOOKUP(L1226,Schnitt6!L:P,3,0)</f>
        <v>0</v>
      </c>
    </row>
    <row r="1227" spans="12:32" x14ac:dyDescent="0.25">
      <c r="L1227" s="264">
        <f>Member!A1227</f>
        <v>0</v>
      </c>
      <c r="M1227" s="166">
        <f t="shared" si="86"/>
        <v>0</v>
      </c>
      <c r="N1227" s="166">
        <f t="shared" si="87"/>
        <v>0</v>
      </c>
      <c r="O1227" s="166">
        <f t="shared" si="88"/>
        <v>0</v>
      </c>
      <c r="P1227" s="166">
        <f t="shared" si="89"/>
        <v>49</v>
      </c>
      <c r="S1227" s="166">
        <f>VLOOKUP(L1227,Schnitt1!L:P,2,0)</f>
        <v>0</v>
      </c>
      <c r="T1227" s="166">
        <f>VLOOKUP(L1227,Schnitt2!L:P,2,0)</f>
        <v>0</v>
      </c>
      <c r="U1227" s="166">
        <f>VLOOKUP(L1227,Schnitt3!L:P,2,0)</f>
        <v>0</v>
      </c>
      <c r="V1227" s="166">
        <f>VLOOKUP(L1227,Schnitt4!L:P,2,0)</f>
        <v>0</v>
      </c>
      <c r="W1227" s="166">
        <f>VLOOKUP(L1227,Schnitt5!L:P,2,0)</f>
        <v>0</v>
      </c>
      <c r="X1227" s="166">
        <f>VLOOKUP(L1227,Schnitt6!L:P,2,0)</f>
        <v>0</v>
      </c>
      <c r="AA1227" s="166">
        <f>VLOOKUP(L1227,Schnitt1!L:P,3,0)</f>
        <v>0</v>
      </c>
      <c r="AB1227" s="166">
        <f>VLOOKUP(L1227,Schnitt2!L:P,3,0)</f>
        <v>0</v>
      </c>
      <c r="AC1227" s="166">
        <f>VLOOKUP(L1227,Schnitt3!L:P,3,0)</f>
        <v>0</v>
      </c>
      <c r="AD1227" s="166">
        <f>VLOOKUP(L1227,Schnitt4!L:P,3,0)</f>
        <v>0</v>
      </c>
      <c r="AE1227" s="166">
        <f>VLOOKUP(L1227,Schnitt5!L:P,3,0)</f>
        <v>0</v>
      </c>
      <c r="AF1227" s="166">
        <f>VLOOKUP(L1227,Schnitt6!L:P,3,0)</f>
        <v>0</v>
      </c>
    </row>
    <row r="1228" spans="12:32" x14ac:dyDescent="0.25">
      <c r="L1228" s="264">
        <f>Member!A1228</f>
        <v>0</v>
      </c>
      <c r="M1228" s="166">
        <f t="shared" si="86"/>
        <v>0</v>
      </c>
      <c r="N1228" s="166">
        <f t="shared" si="87"/>
        <v>0</v>
      </c>
      <c r="O1228" s="166">
        <f t="shared" si="88"/>
        <v>0</v>
      </c>
      <c r="P1228" s="166">
        <f t="shared" si="89"/>
        <v>49</v>
      </c>
      <c r="S1228" s="166">
        <f>VLOOKUP(L1228,Schnitt1!L:P,2,0)</f>
        <v>0</v>
      </c>
      <c r="T1228" s="166">
        <f>VLOOKUP(L1228,Schnitt2!L:P,2,0)</f>
        <v>0</v>
      </c>
      <c r="U1228" s="166">
        <f>VLOOKUP(L1228,Schnitt3!L:P,2,0)</f>
        <v>0</v>
      </c>
      <c r="V1228" s="166">
        <f>VLOOKUP(L1228,Schnitt4!L:P,2,0)</f>
        <v>0</v>
      </c>
      <c r="W1228" s="166">
        <f>VLOOKUP(L1228,Schnitt5!L:P,2,0)</f>
        <v>0</v>
      </c>
      <c r="X1228" s="166">
        <f>VLOOKUP(L1228,Schnitt6!L:P,2,0)</f>
        <v>0</v>
      </c>
      <c r="AA1228" s="166">
        <f>VLOOKUP(L1228,Schnitt1!L:P,3,0)</f>
        <v>0</v>
      </c>
      <c r="AB1228" s="166">
        <f>VLOOKUP(L1228,Schnitt2!L:P,3,0)</f>
        <v>0</v>
      </c>
      <c r="AC1228" s="166">
        <f>VLOOKUP(L1228,Schnitt3!L:P,3,0)</f>
        <v>0</v>
      </c>
      <c r="AD1228" s="166">
        <f>VLOOKUP(L1228,Schnitt4!L:P,3,0)</f>
        <v>0</v>
      </c>
      <c r="AE1228" s="166">
        <f>VLOOKUP(L1228,Schnitt5!L:P,3,0)</f>
        <v>0</v>
      </c>
      <c r="AF1228" s="166">
        <f>VLOOKUP(L1228,Schnitt6!L:P,3,0)</f>
        <v>0</v>
      </c>
    </row>
    <row r="1229" spans="12:32" x14ac:dyDescent="0.25">
      <c r="L1229" s="264">
        <f>Member!A1229</f>
        <v>0</v>
      </c>
      <c r="M1229" s="166">
        <f t="shared" si="86"/>
        <v>0</v>
      </c>
      <c r="N1229" s="166">
        <f t="shared" si="87"/>
        <v>0</v>
      </c>
      <c r="O1229" s="166">
        <f t="shared" si="88"/>
        <v>0</v>
      </c>
      <c r="P1229" s="166">
        <f t="shared" si="89"/>
        <v>49</v>
      </c>
      <c r="S1229" s="166">
        <f>VLOOKUP(L1229,Schnitt1!L:P,2,0)</f>
        <v>0</v>
      </c>
      <c r="T1229" s="166">
        <f>VLOOKUP(L1229,Schnitt2!L:P,2,0)</f>
        <v>0</v>
      </c>
      <c r="U1229" s="166">
        <f>VLOOKUP(L1229,Schnitt3!L:P,2,0)</f>
        <v>0</v>
      </c>
      <c r="V1229" s="166">
        <f>VLOOKUP(L1229,Schnitt4!L:P,2,0)</f>
        <v>0</v>
      </c>
      <c r="W1229" s="166">
        <f>VLOOKUP(L1229,Schnitt5!L:P,2,0)</f>
        <v>0</v>
      </c>
      <c r="X1229" s="166">
        <f>VLOOKUP(L1229,Schnitt6!L:P,2,0)</f>
        <v>0</v>
      </c>
      <c r="AA1229" s="166">
        <f>VLOOKUP(L1229,Schnitt1!L:P,3,0)</f>
        <v>0</v>
      </c>
      <c r="AB1229" s="166">
        <f>VLOOKUP(L1229,Schnitt2!L:P,3,0)</f>
        <v>0</v>
      </c>
      <c r="AC1229" s="166">
        <f>VLOOKUP(L1229,Schnitt3!L:P,3,0)</f>
        <v>0</v>
      </c>
      <c r="AD1229" s="166">
        <f>VLOOKUP(L1229,Schnitt4!L:P,3,0)</f>
        <v>0</v>
      </c>
      <c r="AE1229" s="166">
        <f>VLOOKUP(L1229,Schnitt5!L:P,3,0)</f>
        <v>0</v>
      </c>
      <c r="AF1229" s="166">
        <f>VLOOKUP(L1229,Schnitt6!L:P,3,0)</f>
        <v>0</v>
      </c>
    </row>
    <row r="1230" spans="12:32" x14ac:dyDescent="0.25">
      <c r="L1230" s="264">
        <f>Member!A1230</f>
        <v>0</v>
      </c>
      <c r="M1230" s="166">
        <f t="shared" si="86"/>
        <v>0</v>
      </c>
      <c r="N1230" s="166">
        <f t="shared" si="87"/>
        <v>0</v>
      </c>
      <c r="O1230" s="166">
        <f t="shared" si="88"/>
        <v>0</v>
      </c>
      <c r="P1230" s="166">
        <f t="shared" si="89"/>
        <v>49</v>
      </c>
      <c r="S1230" s="166">
        <f>VLOOKUP(L1230,Schnitt1!L:P,2,0)</f>
        <v>0</v>
      </c>
      <c r="T1230" s="166">
        <f>VLOOKUP(L1230,Schnitt2!L:P,2,0)</f>
        <v>0</v>
      </c>
      <c r="U1230" s="166">
        <f>VLOOKUP(L1230,Schnitt3!L:P,2,0)</f>
        <v>0</v>
      </c>
      <c r="V1230" s="166">
        <f>VLOOKUP(L1230,Schnitt4!L:P,2,0)</f>
        <v>0</v>
      </c>
      <c r="W1230" s="166">
        <f>VLOOKUP(L1230,Schnitt5!L:P,2,0)</f>
        <v>0</v>
      </c>
      <c r="X1230" s="166">
        <f>VLOOKUP(L1230,Schnitt6!L:P,2,0)</f>
        <v>0</v>
      </c>
      <c r="AA1230" s="166">
        <f>VLOOKUP(L1230,Schnitt1!L:P,3,0)</f>
        <v>0</v>
      </c>
      <c r="AB1230" s="166">
        <f>VLOOKUP(L1230,Schnitt2!L:P,3,0)</f>
        <v>0</v>
      </c>
      <c r="AC1230" s="166">
        <f>VLOOKUP(L1230,Schnitt3!L:P,3,0)</f>
        <v>0</v>
      </c>
      <c r="AD1230" s="166">
        <f>VLOOKUP(L1230,Schnitt4!L:P,3,0)</f>
        <v>0</v>
      </c>
      <c r="AE1230" s="166">
        <f>VLOOKUP(L1230,Schnitt5!L:P,3,0)</f>
        <v>0</v>
      </c>
      <c r="AF1230" s="166">
        <f>VLOOKUP(L1230,Schnitt6!L:P,3,0)</f>
        <v>0</v>
      </c>
    </row>
    <row r="1231" spans="12:32" x14ac:dyDescent="0.25">
      <c r="L1231" s="264">
        <f>Member!A1231</f>
        <v>0</v>
      </c>
      <c r="M1231" s="166">
        <f t="shared" si="86"/>
        <v>0</v>
      </c>
      <c r="N1231" s="166">
        <f t="shared" si="87"/>
        <v>0</v>
      </c>
      <c r="O1231" s="166">
        <f t="shared" si="88"/>
        <v>0</v>
      </c>
      <c r="P1231" s="166">
        <f t="shared" si="89"/>
        <v>49</v>
      </c>
      <c r="S1231" s="166">
        <f>VLOOKUP(L1231,Schnitt1!L:P,2,0)</f>
        <v>0</v>
      </c>
      <c r="T1231" s="166">
        <f>VLOOKUP(L1231,Schnitt2!L:P,2,0)</f>
        <v>0</v>
      </c>
      <c r="U1231" s="166">
        <f>VLOOKUP(L1231,Schnitt3!L:P,2,0)</f>
        <v>0</v>
      </c>
      <c r="V1231" s="166">
        <f>VLOOKUP(L1231,Schnitt4!L:P,2,0)</f>
        <v>0</v>
      </c>
      <c r="W1231" s="166">
        <f>VLOOKUP(L1231,Schnitt5!L:P,2,0)</f>
        <v>0</v>
      </c>
      <c r="X1231" s="166">
        <f>VLOOKUP(L1231,Schnitt6!L:P,2,0)</f>
        <v>0</v>
      </c>
      <c r="AA1231" s="166">
        <f>VLOOKUP(L1231,Schnitt1!L:P,3,0)</f>
        <v>0</v>
      </c>
      <c r="AB1231" s="166">
        <f>VLOOKUP(L1231,Schnitt2!L:P,3,0)</f>
        <v>0</v>
      </c>
      <c r="AC1231" s="166">
        <f>VLOOKUP(L1231,Schnitt3!L:P,3,0)</f>
        <v>0</v>
      </c>
      <c r="AD1231" s="166">
        <f>VLOOKUP(L1231,Schnitt4!L:P,3,0)</f>
        <v>0</v>
      </c>
      <c r="AE1231" s="166">
        <f>VLOOKUP(L1231,Schnitt5!L:P,3,0)</f>
        <v>0</v>
      </c>
      <c r="AF1231" s="166">
        <f>VLOOKUP(L1231,Schnitt6!L:P,3,0)</f>
        <v>0</v>
      </c>
    </row>
    <row r="1232" spans="12:32" x14ac:dyDescent="0.25">
      <c r="L1232" s="264">
        <f>Member!A1232</f>
        <v>0</v>
      </c>
      <c r="M1232" s="166">
        <f t="shared" si="86"/>
        <v>0</v>
      </c>
      <c r="N1232" s="166">
        <f t="shared" si="87"/>
        <v>0</v>
      </c>
      <c r="O1232" s="166">
        <f t="shared" si="88"/>
        <v>0</v>
      </c>
      <c r="P1232" s="166">
        <f t="shared" si="89"/>
        <v>49</v>
      </c>
      <c r="S1232" s="166">
        <f>VLOOKUP(L1232,Schnitt1!L:P,2,0)</f>
        <v>0</v>
      </c>
      <c r="T1232" s="166">
        <f>VLOOKUP(L1232,Schnitt2!L:P,2,0)</f>
        <v>0</v>
      </c>
      <c r="U1232" s="166">
        <f>VLOOKUP(L1232,Schnitt3!L:P,2,0)</f>
        <v>0</v>
      </c>
      <c r="V1232" s="166">
        <f>VLOOKUP(L1232,Schnitt4!L:P,2,0)</f>
        <v>0</v>
      </c>
      <c r="W1232" s="166">
        <f>VLOOKUP(L1232,Schnitt5!L:P,2,0)</f>
        <v>0</v>
      </c>
      <c r="X1232" s="166">
        <f>VLOOKUP(L1232,Schnitt6!L:P,2,0)</f>
        <v>0</v>
      </c>
      <c r="AA1232" s="166">
        <f>VLOOKUP(L1232,Schnitt1!L:P,3,0)</f>
        <v>0</v>
      </c>
      <c r="AB1232" s="166">
        <f>VLOOKUP(L1232,Schnitt2!L:P,3,0)</f>
        <v>0</v>
      </c>
      <c r="AC1232" s="166">
        <f>VLOOKUP(L1232,Schnitt3!L:P,3,0)</f>
        <v>0</v>
      </c>
      <c r="AD1232" s="166">
        <f>VLOOKUP(L1232,Schnitt4!L:P,3,0)</f>
        <v>0</v>
      </c>
      <c r="AE1232" s="166">
        <f>VLOOKUP(L1232,Schnitt5!L:P,3,0)</f>
        <v>0</v>
      </c>
      <c r="AF1232" s="166">
        <f>VLOOKUP(L1232,Schnitt6!L:P,3,0)</f>
        <v>0</v>
      </c>
    </row>
    <row r="1233" spans="12:32" x14ac:dyDescent="0.25">
      <c r="L1233" s="264">
        <f>Member!A1233</f>
        <v>0</v>
      </c>
      <c r="M1233" s="166">
        <f t="shared" si="86"/>
        <v>0</v>
      </c>
      <c r="N1233" s="166">
        <f t="shared" si="87"/>
        <v>0</v>
      </c>
      <c r="O1233" s="166">
        <f t="shared" si="88"/>
        <v>0</v>
      </c>
      <c r="P1233" s="166">
        <f t="shared" si="89"/>
        <v>49</v>
      </c>
      <c r="S1233" s="166">
        <f>VLOOKUP(L1233,Schnitt1!L:P,2,0)</f>
        <v>0</v>
      </c>
      <c r="T1233" s="166">
        <f>VLOOKUP(L1233,Schnitt2!L:P,2,0)</f>
        <v>0</v>
      </c>
      <c r="U1233" s="166">
        <f>VLOOKUP(L1233,Schnitt3!L:P,2,0)</f>
        <v>0</v>
      </c>
      <c r="V1233" s="166">
        <f>VLOOKUP(L1233,Schnitt4!L:P,2,0)</f>
        <v>0</v>
      </c>
      <c r="W1233" s="166">
        <f>VLOOKUP(L1233,Schnitt5!L:P,2,0)</f>
        <v>0</v>
      </c>
      <c r="X1233" s="166">
        <f>VLOOKUP(L1233,Schnitt6!L:P,2,0)</f>
        <v>0</v>
      </c>
      <c r="AA1233" s="166">
        <f>VLOOKUP(L1233,Schnitt1!L:P,3,0)</f>
        <v>0</v>
      </c>
      <c r="AB1233" s="166">
        <f>VLOOKUP(L1233,Schnitt2!L:P,3,0)</f>
        <v>0</v>
      </c>
      <c r="AC1233" s="166">
        <f>VLOOKUP(L1233,Schnitt3!L:P,3,0)</f>
        <v>0</v>
      </c>
      <c r="AD1233" s="166">
        <f>VLOOKUP(L1233,Schnitt4!L:P,3,0)</f>
        <v>0</v>
      </c>
      <c r="AE1233" s="166">
        <f>VLOOKUP(L1233,Schnitt5!L:P,3,0)</f>
        <v>0</v>
      </c>
      <c r="AF1233" s="166">
        <f>VLOOKUP(L1233,Schnitt6!L:P,3,0)</f>
        <v>0</v>
      </c>
    </row>
    <row r="1234" spans="12:32" x14ac:dyDescent="0.25">
      <c r="L1234" s="264">
        <f>Member!A1234</f>
        <v>0</v>
      </c>
      <c r="M1234" s="166">
        <f t="shared" si="86"/>
        <v>0</v>
      </c>
      <c r="N1234" s="166">
        <f t="shared" si="87"/>
        <v>0</v>
      </c>
      <c r="O1234" s="166">
        <f t="shared" si="88"/>
        <v>0</v>
      </c>
      <c r="P1234" s="166">
        <f t="shared" si="89"/>
        <v>49</v>
      </c>
      <c r="S1234" s="166">
        <f>VLOOKUP(L1234,Schnitt1!L:P,2,0)</f>
        <v>0</v>
      </c>
      <c r="T1234" s="166">
        <f>VLOOKUP(L1234,Schnitt2!L:P,2,0)</f>
        <v>0</v>
      </c>
      <c r="U1234" s="166">
        <f>VLOOKUP(L1234,Schnitt3!L:P,2,0)</f>
        <v>0</v>
      </c>
      <c r="V1234" s="166">
        <f>VLOOKUP(L1234,Schnitt4!L:P,2,0)</f>
        <v>0</v>
      </c>
      <c r="W1234" s="166">
        <f>VLOOKUP(L1234,Schnitt5!L:P,2,0)</f>
        <v>0</v>
      </c>
      <c r="X1234" s="166">
        <f>VLOOKUP(L1234,Schnitt6!L:P,2,0)</f>
        <v>0</v>
      </c>
      <c r="AA1234" s="166">
        <f>VLOOKUP(L1234,Schnitt1!L:P,3,0)</f>
        <v>0</v>
      </c>
      <c r="AB1234" s="166">
        <f>VLOOKUP(L1234,Schnitt2!L:P,3,0)</f>
        <v>0</v>
      </c>
      <c r="AC1234" s="166">
        <f>VLOOKUP(L1234,Schnitt3!L:P,3,0)</f>
        <v>0</v>
      </c>
      <c r="AD1234" s="166">
        <f>VLOOKUP(L1234,Schnitt4!L:P,3,0)</f>
        <v>0</v>
      </c>
      <c r="AE1234" s="166">
        <f>VLOOKUP(L1234,Schnitt5!L:P,3,0)</f>
        <v>0</v>
      </c>
      <c r="AF1234" s="166">
        <f>VLOOKUP(L1234,Schnitt6!L:P,3,0)</f>
        <v>0</v>
      </c>
    </row>
    <row r="1235" spans="12:32" x14ac:dyDescent="0.25">
      <c r="L1235" s="264">
        <f>Member!A1235</f>
        <v>0</v>
      </c>
      <c r="M1235" s="166">
        <f t="shared" si="86"/>
        <v>0</v>
      </c>
      <c r="N1235" s="166">
        <f t="shared" si="87"/>
        <v>0</v>
      </c>
      <c r="O1235" s="166">
        <f t="shared" si="88"/>
        <v>0</v>
      </c>
      <c r="P1235" s="166">
        <f t="shared" si="89"/>
        <v>49</v>
      </c>
      <c r="S1235" s="166">
        <f>VLOOKUP(L1235,Schnitt1!L:P,2,0)</f>
        <v>0</v>
      </c>
      <c r="T1235" s="166">
        <f>VLOOKUP(L1235,Schnitt2!L:P,2,0)</f>
        <v>0</v>
      </c>
      <c r="U1235" s="166">
        <f>VLOOKUP(L1235,Schnitt3!L:P,2,0)</f>
        <v>0</v>
      </c>
      <c r="V1235" s="166">
        <f>VLOOKUP(L1235,Schnitt4!L:P,2,0)</f>
        <v>0</v>
      </c>
      <c r="W1235" s="166">
        <f>VLOOKUP(L1235,Schnitt5!L:P,2,0)</f>
        <v>0</v>
      </c>
      <c r="X1235" s="166">
        <f>VLOOKUP(L1235,Schnitt6!L:P,2,0)</f>
        <v>0</v>
      </c>
      <c r="AA1235" s="166">
        <f>VLOOKUP(L1235,Schnitt1!L:P,3,0)</f>
        <v>0</v>
      </c>
      <c r="AB1235" s="166">
        <f>VLOOKUP(L1235,Schnitt2!L:P,3,0)</f>
        <v>0</v>
      </c>
      <c r="AC1235" s="166">
        <f>VLOOKUP(L1235,Schnitt3!L:P,3,0)</f>
        <v>0</v>
      </c>
      <c r="AD1235" s="166">
        <f>VLOOKUP(L1235,Schnitt4!L:P,3,0)</f>
        <v>0</v>
      </c>
      <c r="AE1235" s="166">
        <f>VLOOKUP(L1235,Schnitt5!L:P,3,0)</f>
        <v>0</v>
      </c>
      <c r="AF1235" s="166">
        <f>VLOOKUP(L1235,Schnitt6!L:P,3,0)</f>
        <v>0</v>
      </c>
    </row>
    <row r="1236" spans="12:32" x14ac:dyDescent="0.25">
      <c r="L1236" s="264">
        <f>Member!A1236</f>
        <v>0</v>
      </c>
      <c r="M1236" s="166">
        <f t="shared" si="86"/>
        <v>0</v>
      </c>
      <c r="N1236" s="166">
        <f t="shared" si="87"/>
        <v>0</v>
      </c>
      <c r="O1236" s="166">
        <f t="shared" si="88"/>
        <v>0</v>
      </c>
      <c r="P1236" s="166">
        <f t="shared" si="89"/>
        <v>49</v>
      </c>
      <c r="S1236" s="166">
        <f>VLOOKUP(L1236,Schnitt1!L:P,2,0)</f>
        <v>0</v>
      </c>
      <c r="T1236" s="166">
        <f>VLOOKUP(L1236,Schnitt2!L:P,2,0)</f>
        <v>0</v>
      </c>
      <c r="U1236" s="166">
        <f>VLOOKUP(L1236,Schnitt3!L:P,2,0)</f>
        <v>0</v>
      </c>
      <c r="V1236" s="166">
        <f>VLOOKUP(L1236,Schnitt4!L:P,2,0)</f>
        <v>0</v>
      </c>
      <c r="W1236" s="166">
        <f>VLOOKUP(L1236,Schnitt5!L:P,2,0)</f>
        <v>0</v>
      </c>
      <c r="X1236" s="166">
        <f>VLOOKUP(L1236,Schnitt6!L:P,2,0)</f>
        <v>0</v>
      </c>
      <c r="AA1236" s="166">
        <f>VLOOKUP(L1236,Schnitt1!L:P,3,0)</f>
        <v>0</v>
      </c>
      <c r="AB1236" s="166">
        <f>VLOOKUP(L1236,Schnitt2!L:P,3,0)</f>
        <v>0</v>
      </c>
      <c r="AC1236" s="166">
        <f>VLOOKUP(L1236,Schnitt3!L:P,3,0)</f>
        <v>0</v>
      </c>
      <c r="AD1236" s="166">
        <f>VLOOKUP(L1236,Schnitt4!L:P,3,0)</f>
        <v>0</v>
      </c>
      <c r="AE1236" s="166">
        <f>VLOOKUP(L1236,Schnitt5!L:P,3,0)</f>
        <v>0</v>
      </c>
      <c r="AF1236" s="166">
        <f>VLOOKUP(L1236,Schnitt6!L:P,3,0)</f>
        <v>0</v>
      </c>
    </row>
    <row r="1237" spans="12:32" x14ac:dyDescent="0.25">
      <c r="L1237" s="264">
        <f>Member!A1237</f>
        <v>0</v>
      </c>
      <c r="M1237" s="166">
        <f t="shared" si="86"/>
        <v>0</v>
      </c>
      <c r="N1237" s="166">
        <f t="shared" si="87"/>
        <v>0</v>
      </c>
      <c r="O1237" s="166">
        <f t="shared" si="88"/>
        <v>0</v>
      </c>
      <c r="P1237" s="166">
        <f t="shared" si="89"/>
        <v>49</v>
      </c>
      <c r="S1237" s="166">
        <f>VLOOKUP(L1237,Schnitt1!L:P,2,0)</f>
        <v>0</v>
      </c>
      <c r="T1237" s="166">
        <f>VLOOKUP(L1237,Schnitt2!L:P,2,0)</f>
        <v>0</v>
      </c>
      <c r="U1237" s="166">
        <f>VLOOKUP(L1237,Schnitt3!L:P,2,0)</f>
        <v>0</v>
      </c>
      <c r="V1237" s="166">
        <f>VLOOKUP(L1237,Schnitt4!L:P,2,0)</f>
        <v>0</v>
      </c>
      <c r="W1237" s="166">
        <f>VLOOKUP(L1237,Schnitt5!L:P,2,0)</f>
        <v>0</v>
      </c>
      <c r="X1237" s="166">
        <f>VLOOKUP(L1237,Schnitt6!L:P,2,0)</f>
        <v>0</v>
      </c>
      <c r="AA1237" s="166">
        <f>VLOOKUP(L1237,Schnitt1!L:P,3,0)</f>
        <v>0</v>
      </c>
      <c r="AB1237" s="166">
        <f>VLOOKUP(L1237,Schnitt2!L:P,3,0)</f>
        <v>0</v>
      </c>
      <c r="AC1237" s="166">
        <f>VLOOKUP(L1237,Schnitt3!L:P,3,0)</f>
        <v>0</v>
      </c>
      <c r="AD1237" s="166">
        <f>VLOOKUP(L1237,Schnitt4!L:P,3,0)</f>
        <v>0</v>
      </c>
      <c r="AE1237" s="166">
        <f>VLOOKUP(L1237,Schnitt5!L:P,3,0)</f>
        <v>0</v>
      </c>
      <c r="AF1237" s="166">
        <f>VLOOKUP(L1237,Schnitt6!L:P,3,0)</f>
        <v>0</v>
      </c>
    </row>
    <row r="1238" spans="12:32" x14ac:dyDescent="0.25">
      <c r="L1238" s="264">
        <f>Member!A1238</f>
        <v>0</v>
      </c>
      <c r="M1238" s="166">
        <f t="shared" si="86"/>
        <v>0</v>
      </c>
      <c r="N1238" s="166">
        <f t="shared" si="87"/>
        <v>0</v>
      </c>
      <c r="O1238" s="166">
        <f t="shared" si="88"/>
        <v>0</v>
      </c>
      <c r="P1238" s="166">
        <f t="shared" si="89"/>
        <v>49</v>
      </c>
      <c r="S1238" s="166">
        <f>VLOOKUP(L1238,Schnitt1!L:P,2,0)</f>
        <v>0</v>
      </c>
      <c r="T1238" s="166">
        <f>VLOOKUP(L1238,Schnitt2!L:P,2,0)</f>
        <v>0</v>
      </c>
      <c r="U1238" s="166">
        <f>VLOOKUP(L1238,Schnitt3!L:P,2,0)</f>
        <v>0</v>
      </c>
      <c r="V1238" s="166">
        <f>VLOOKUP(L1238,Schnitt4!L:P,2,0)</f>
        <v>0</v>
      </c>
      <c r="W1238" s="166">
        <f>VLOOKUP(L1238,Schnitt5!L:P,2,0)</f>
        <v>0</v>
      </c>
      <c r="X1238" s="166">
        <f>VLOOKUP(L1238,Schnitt6!L:P,2,0)</f>
        <v>0</v>
      </c>
      <c r="AA1238" s="166">
        <f>VLOOKUP(L1238,Schnitt1!L:P,3,0)</f>
        <v>0</v>
      </c>
      <c r="AB1238" s="166">
        <f>VLOOKUP(L1238,Schnitt2!L:P,3,0)</f>
        <v>0</v>
      </c>
      <c r="AC1238" s="166">
        <f>VLOOKUP(L1238,Schnitt3!L:P,3,0)</f>
        <v>0</v>
      </c>
      <c r="AD1238" s="166">
        <f>VLOOKUP(L1238,Schnitt4!L:P,3,0)</f>
        <v>0</v>
      </c>
      <c r="AE1238" s="166">
        <f>VLOOKUP(L1238,Schnitt5!L:P,3,0)</f>
        <v>0</v>
      </c>
      <c r="AF1238" s="166">
        <f>VLOOKUP(L1238,Schnitt6!L:P,3,0)</f>
        <v>0</v>
      </c>
    </row>
    <row r="1239" spans="12:32" x14ac:dyDescent="0.25">
      <c r="L1239" s="264">
        <f>Member!A1239</f>
        <v>0</v>
      </c>
      <c r="M1239" s="166">
        <f t="shared" si="86"/>
        <v>0</v>
      </c>
      <c r="N1239" s="166">
        <f t="shared" si="87"/>
        <v>0</v>
      </c>
      <c r="O1239" s="166">
        <f t="shared" si="88"/>
        <v>0</v>
      </c>
      <c r="P1239" s="166">
        <f t="shared" si="89"/>
        <v>49</v>
      </c>
      <c r="S1239" s="166">
        <f>VLOOKUP(L1239,Schnitt1!L:P,2,0)</f>
        <v>0</v>
      </c>
      <c r="T1239" s="166">
        <f>VLOOKUP(L1239,Schnitt2!L:P,2,0)</f>
        <v>0</v>
      </c>
      <c r="U1239" s="166">
        <f>VLOOKUP(L1239,Schnitt3!L:P,2,0)</f>
        <v>0</v>
      </c>
      <c r="V1239" s="166">
        <f>VLOOKUP(L1239,Schnitt4!L:P,2,0)</f>
        <v>0</v>
      </c>
      <c r="W1239" s="166">
        <f>VLOOKUP(L1239,Schnitt5!L:P,2,0)</f>
        <v>0</v>
      </c>
      <c r="X1239" s="166">
        <f>VLOOKUP(L1239,Schnitt6!L:P,2,0)</f>
        <v>0</v>
      </c>
      <c r="AA1239" s="166">
        <f>VLOOKUP(L1239,Schnitt1!L:P,3,0)</f>
        <v>0</v>
      </c>
      <c r="AB1239" s="166">
        <f>VLOOKUP(L1239,Schnitt2!L:P,3,0)</f>
        <v>0</v>
      </c>
      <c r="AC1239" s="166">
        <f>VLOOKUP(L1239,Schnitt3!L:P,3,0)</f>
        <v>0</v>
      </c>
      <c r="AD1239" s="166">
        <f>VLOOKUP(L1239,Schnitt4!L:P,3,0)</f>
        <v>0</v>
      </c>
      <c r="AE1239" s="166">
        <f>VLOOKUP(L1239,Schnitt5!L:P,3,0)</f>
        <v>0</v>
      </c>
      <c r="AF1239" s="166">
        <f>VLOOKUP(L1239,Schnitt6!L:P,3,0)</f>
        <v>0</v>
      </c>
    </row>
    <row r="1240" spans="12:32" x14ac:dyDescent="0.25">
      <c r="L1240" s="264">
        <f>Member!A1240</f>
        <v>0</v>
      </c>
      <c r="M1240" s="166">
        <f t="shared" si="86"/>
        <v>0</v>
      </c>
      <c r="N1240" s="166">
        <f t="shared" si="87"/>
        <v>0</v>
      </c>
      <c r="O1240" s="166">
        <f t="shared" si="88"/>
        <v>0</v>
      </c>
      <c r="P1240" s="166">
        <f t="shared" si="89"/>
        <v>49</v>
      </c>
      <c r="S1240" s="166">
        <f>VLOOKUP(L1240,Schnitt1!L:P,2,0)</f>
        <v>0</v>
      </c>
      <c r="T1240" s="166">
        <f>VLOOKUP(L1240,Schnitt2!L:P,2,0)</f>
        <v>0</v>
      </c>
      <c r="U1240" s="166">
        <f>VLOOKUP(L1240,Schnitt3!L:P,2,0)</f>
        <v>0</v>
      </c>
      <c r="V1240" s="166">
        <f>VLOOKUP(L1240,Schnitt4!L:P,2,0)</f>
        <v>0</v>
      </c>
      <c r="W1240" s="166">
        <f>VLOOKUP(L1240,Schnitt5!L:P,2,0)</f>
        <v>0</v>
      </c>
      <c r="X1240" s="166">
        <f>VLOOKUP(L1240,Schnitt6!L:P,2,0)</f>
        <v>0</v>
      </c>
      <c r="AA1240" s="166">
        <f>VLOOKUP(L1240,Schnitt1!L:P,3,0)</f>
        <v>0</v>
      </c>
      <c r="AB1240" s="166">
        <f>VLOOKUP(L1240,Schnitt2!L:P,3,0)</f>
        <v>0</v>
      </c>
      <c r="AC1240" s="166">
        <f>VLOOKUP(L1240,Schnitt3!L:P,3,0)</f>
        <v>0</v>
      </c>
      <c r="AD1240" s="166">
        <f>VLOOKUP(L1240,Schnitt4!L:P,3,0)</f>
        <v>0</v>
      </c>
      <c r="AE1240" s="166">
        <f>VLOOKUP(L1240,Schnitt5!L:P,3,0)</f>
        <v>0</v>
      </c>
      <c r="AF1240" s="166">
        <f>VLOOKUP(L1240,Schnitt6!L:P,3,0)</f>
        <v>0</v>
      </c>
    </row>
    <row r="1241" spans="12:32" x14ac:dyDescent="0.25">
      <c r="L1241" s="264">
        <f>Member!A1241</f>
        <v>0</v>
      </c>
      <c r="M1241" s="166">
        <f t="shared" si="86"/>
        <v>0</v>
      </c>
      <c r="N1241" s="166">
        <f t="shared" si="87"/>
        <v>0</v>
      </c>
      <c r="O1241" s="166">
        <f t="shared" si="88"/>
        <v>0</v>
      </c>
      <c r="P1241" s="166">
        <f t="shared" si="89"/>
        <v>49</v>
      </c>
      <c r="S1241" s="166">
        <f>VLOOKUP(L1241,Schnitt1!L:P,2,0)</f>
        <v>0</v>
      </c>
      <c r="T1241" s="166">
        <f>VLOOKUP(L1241,Schnitt2!L:P,2,0)</f>
        <v>0</v>
      </c>
      <c r="U1241" s="166">
        <f>VLOOKUP(L1241,Schnitt3!L:P,2,0)</f>
        <v>0</v>
      </c>
      <c r="V1241" s="166">
        <f>VLOOKUP(L1241,Schnitt4!L:P,2,0)</f>
        <v>0</v>
      </c>
      <c r="W1241" s="166">
        <f>VLOOKUP(L1241,Schnitt5!L:P,2,0)</f>
        <v>0</v>
      </c>
      <c r="X1241" s="166">
        <f>VLOOKUP(L1241,Schnitt6!L:P,2,0)</f>
        <v>0</v>
      </c>
      <c r="AA1241" s="166">
        <f>VLOOKUP(L1241,Schnitt1!L:P,3,0)</f>
        <v>0</v>
      </c>
      <c r="AB1241" s="166">
        <f>VLOOKUP(L1241,Schnitt2!L:P,3,0)</f>
        <v>0</v>
      </c>
      <c r="AC1241" s="166">
        <f>VLOOKUP(L1241,Schnitt3!L:P,3,0)</f>
        <v>0</v>
      </c>
      <c r="AD1241" s="166">
        <f>VLOOKUP(L1241,Schnitt4!L:P,3,0)</f>
        <v>0</v>
      </c>
      <c r="AE1241" s="166">
        <f>VLOOKUP(L1241,Schnitt5!L:P,3,0)</f>
        <v>0</v>
      </c>
      <c r="AF1241" s="166">
        <f>VLOOKUP(L1241,Schnitt6!L:P,3,0)</f>
        <v>0</v>
      </c>
    </row>
    <row r="1242" spans="12:32" x14ac:dyDescent="0.25">
      <c r="L1242" s="264">
        <f>Member!A1242</f>
        <v>0</v>
      </c>
      <c r="M1242" s="166">
        <f t="shared" si="86"/>
        <v>0</v>
      </c>
      <c r="N1242" s="166">
        <f t="shared" si="87"/>
        <v>0</v>
      </c>
      <c r="O1242" s="166">
        <f t="shared" si="88"/>
        <v>0</v>
      </c>
      <c r="P1242" s="166">
        <f t="shared" si="89"/>
        <v>49</v>
      </c>
      <c r="S1242" s="166">
        <f>VLOOKUP(L1242,Schnitt1!L:P,2,0)</f>
        <v>0</v>
      </c>
      <c r="T1242" s="166">
        <f>VLOOKUP(L1242,Schnitt2!L:P,2,0)</f>
        <v>0</v>
      </c>
      <c r="U1242" s="166">
        <f>VLOOKUP(L1242,Schnitt3!L:P,2,0)</f>
        <v>0</v>
      </c>
      <c r="V1242" s="166">
        <f>VLOOKUP(L1242,Schnitt4!L:P,2,0)</f>
        <v>0</v>
      </c>
      <c r="W1242" s="166">
        <f>VLOOKUP(L1242,Schnitt5!L:P,2,0)</f>
        <v>0</v>
      </c>
      <c r="X1242" s="166">
        <f>VLOOKUP(L1242,Schnitt6!L:P,2,0)</f>
        <v>0</v>
      </c>
      <c r="AA1242" s="166">
        <f>VLOOKUP(L1242,Schnitt1!L:P,3,0)</f>
        <v>0</v>
      </c>
      <c r="AB1242" s="166">
        <f>VLOOKUP(L1242,Schnitt2!L:P,3,0)</f>
        <v>0</v>
      </c>
      <c r="AC1242" s="166">
        <f>VLOOKUP(L1242,Schnitt3!L:P,3,0)</f>
        <v>0</v>
      </c>
      <c r="AD1242" s="166">
        <f>VLOOKUP(L1242,Schnitt4!L:P,3,0)</f>
        <v>0</v>
      </c>
      <c r="AE1242" s="166">
        <f>VLOOKUP(L1242,Schnitt5!L:P,3,0)</f>
        <v>0</v>
      </c>
      <c r="AF1242" s="166">
        <f>VLOOKUP(L1242,Schnitt6!L:P,3,0)</f>
        <v>0</v>
      </c>
    </row>
    <row r="1243" spans="12:32" x14ac:dyDescent="0.25">
      <c r="L1243" s="264">
        <f>Member!A1243</f>
        <v>0</v>
      </c>
      <c r="M1243" s="166">
        <f t="shared" si="86"/>
        <v>0</v>
      </c>
      <c r="N1243" s="166">
        <f t="shared" si="87"/>
        <v>0</v>
      </c>
      <c r="O1243" s="166">
        <f t="shared" si="88"/>
        <v>0</v>
      </c>
      <c r="P1243" s="166">
        <f t="shared" si="89"/>
        <v>49</v>
      </c>
      <c r="S1243" s="166">
        <f>VLOOKUP(L1243,Schnitt1!L:P,2,0)</f>
        <v>0</v>
      </c>
      <c r="T1243" s="166">
        <f>VLOOKUP(L1243,Schnitt2!L:P,2,0)</f>
        <v>0</v>
      </c>
      <c r="U1243" s="166">
        <f>VLOOKUP(L1243,Schnitt3!L:P,2,0)</f>
        <v>0</v>
      </c>
      <c r="V1243" s="166">
        <f>VLOOKUP(L1243,Schnitt4!L:P,2,0)</f>
        <v>0</v>
      </c>
      <c r="W1243" s="166">
        <f>VLOOKUP(L1243,Schnitt5!L:P,2,0)</f>
        <v>0</v>
      </c>
      <c r="X1243" s="166">
        <f>VLOOKUP(L1243,Schnitt6!L:P,2,0)</f>
        <v>0</v>
      </c>
      <c r="AA1243" s="166">
        <f>VLOOKUP(L1243,Schnitt1!L:P,3,0)</f>
        <v>0</v>
      </c>
      <c r="AB1243" s="166">
        <f>VLOOKUP(L1243,Schnitt2!L:P,3,0)</f>
        <v>0</v>
      </c>
      <c r="AC1243" s="166">
        <f>VLOOKUP(L1243,Schnitt3!L:P,3,0)</f>
        <v>0</v>
      </c>
      <c r="AD1243" s="166">
        <f>VLOOKUP(L1243,Schnitt4!L:P,3,0)</f>
        <v>0</v>
      </c>
      <c r="AE1243" s="166">
        <f>VLOOKUP(L1243,Schnitt5!L:P,3,0)</f>
        <v>0</v>
      </c>
      <c r="AF1243" s="166">
        <f>VLOOKUP(L1243,Schnitt6!L:P,3,0)</f>
        <v>0</v>
      </c>
    </row>
    <row r="1244" spans="12:32" x14ac:dyDescent="0.25">
      <c r="L1244" s="264">
        <f>Member!A1244</f>
        <v>0</v>
      </c>
      <c r="M1244" s="166">
        <f t="shared" si="86"/>
        <v>0</v>
      </c>
      <c r="N1244" s="166">
        <f t="shared" si="87"/>
        <v>0</v>
      </c>
      <c r="O1244" s="166">
        <f t="shared" si="88"/>
        <v>0</v>
      </c>
      <c r="P1244" s="166">
        <f t="shared" si="89"/>
        <v>49</v>
      </c>
      <c r="S1244" s="166">
        <f>VLOOKUP(L1244,Schnitt1!L:P,2,0)</f>
        <v>0</v>
      </c>
      <c r="T1244" s="166">
        <f>VLOOKUP(L1244,Schnitt2!L:P,2,0)</f>
        <v>0</v>
      </c>
      <c r="U1244" s="166">
        <f>VLOOKUP(L1244,Schnitt3!L:P,2,0)</f>
        <v>0</v>
      </c>
      <c r="V1244" s="166">
        <f>VLOOKUP(L1244,Schnitt4!L:P,2,0)</f>
        <v>0</v>
      </c>
      <c r="W1244" s="166">
        <f>VLOOKUP(L1244,Schnitt5!L:P,2,0)</f>
        <v>0</v>
      </c>
      <c r="X1244" s="166">
        <f>VLOOKUP(L1244,Schnitt6!L:P,2,0)</f>
        <v>0</v>
      </c>
      <c r="AA1244" s="166">
        <f>VLOOKUP(L1244,Schnitt1!L:P,3,0)</f>
        <v>0</v>
      </c>
      <c r="AB1244" s="166">
        <f>VLOOKUP(L1244,Schnitt2!L:P,3,0)</f>
        <v>0</v>
      </c>
      <c r="AC1244" s="166">
        <f>VLOOKUP(L1244,Schnitt3!L:P,3,0)</f>
        <v>0</v>
      </c>
      <c r="AD1244" s="166">
        <f>VLOOKUP(L1244,Schnitt4!L:P,3,0)</f>
        <v>0</v>
      </c>
      <c r="AE1244" s="166">
        <f>VLOOKUP(L1244,Schnitt5!L:P,3,0)</f>
        <v>0</v>
      </c>
      <c r="AF1244" s="166">
        <f>VLOOKUP(L1244,Schnitt6!L:P,3,0)</f>
        <v>0</v>
      </c>
    </row>
    <row r="1245" spans="12:32" x14ac:dyDescent="0.25">
      <c r="L1245" s="264">
        <f>Member!A1245</f>
        <v>0</v>
      </c>
      <c r="M1245" s="166">
        <f t="shared" si="86"/>
        <v>0</v>
      </c>
      <c r="N1245" s="166">
        <f t="shared" si="87"/>
        <v>0</v>
      </c>
      <c r="O1245" s="166">
        <f t="shared" si="88"/>
        <v>0</v>
      </c>
      <c r="P1245" s="166">
        <f t="shared" si="89"/>
        <v>49</v>
      </c>
      <c r="S1245" s="166">
        <f>VLOOKUP(L1245,Schnitt1!L:P,2,0)</f>
        <v>0</v>
      </c>
      <c r="T1245" s="166">
        <f>VLOOKUP(L1245,Schnitt2!L:P,2,0)</f>
        <v>0</v>
      </c>
      <c r="U1245" s="166">
        <f>VLOOKUP(L1245,Schnitt3!L:P,2,0)</f>
        <v>0</v>
      </c>
      <c r="V1245" s="166">
        <f>VLOOKUP(L1245,Schnitt4!L:P,2,0)</f>
        <v>0</v>
      </c>
      <c r="W1245" s="166">
        <f>VLOOKUP(L1245,Schnitt5!L:P,2,0)</f>
        <v>0</v>
      </c>
      <c r="X1245" s="166">
        <f>VLOOKUP(L1245,Schnitt6!L:P,2,0)</f>
        <v>0</v>
      </c>
      <c r="AA1245" s="166">
        <f>VLOOKUP(L1245,Schnitt1!L:P,3,0)</f>
        <v>0</v>
      </c>
      <c r="AB1245" s="166">
        <f>VLOOKUP(L1245,Schnitt2!L:P,3,0)</f>
        <v>0</v>
      </c>
      <c r="AC1245" s="166">
        <f>VLOOKUP(L1245,Schnitt3!L:P,3,0)</f>
        <v>0</v>
      </c>
      <c r="AD1245" s="166">
        <f>VLOOKUP(L1245,Schnitt4!L:P,3,0)</f>
        <v>0</v>
      </c>
      <c r="AE1245" s="166">
        <f>VLOOKUP(L1245,Schnitt5!L:P,3,0)</f>
        <v>0</v>
      </c>
      <c r="AF1245" s="166">
        <f>VLOOKUP(L1245,Schnitt6!L:P,3,0)</f>
        <v>0</v>
      </c>
    </row>
    <row r="1246" spans="12:32" x14ac:dyDescent="0.25">
      <c r="L1246" s="264">
        <f>Member!A1246</f>
        <v>0</v>
      </c>
      <c r="M1246" s="166">
        <f t="shared" si="86"/>
        <v>0</v>
      </c>
      <c r="N1246" s="166">
        <f t="shared" si="87"/>
        <v>0</v>
      </c>
      <c r="O1246" s="166">
        <f t="shared" si="88"/>
        <v>0</v>
      </c>
      <c r="P1246" s="166">
        <f t="shared" si="89"/>
        <v>49</v>
      </c>
      <c r="S1246" s="166">
        <f>VLOOKUP(L1246,Schnitt1!L:P,2,0)</f>
        <v>0</v>
      </c>
      <c r="T1246" s="166">
        <f>VLOOKUP(L1246,Schnitt2!L:P,2,0)</f>
        <v>0</v>
      </c>
      <c r="U1246" s="166">
        <f>VLOOKUP(L1246,Schnitt3!L:P,2,0)</f>
        <v>0</v>
      </c>
      <c r="V1246" s="166">
        <f>VLOOKUP(L1246,Schnitt4!L:P,2,0)</f>
        <v>0</v>
      </c>
      <c r="W1246" s="166">
        <f>VLOOKUP(L1246,Schnitt5!L:P,2,0)</f>
        <v>0</v>
      </c>
      <c r="X1246" s="166">
        <f>VLOOKUP(L1246,Schnitt6!L:P,2,0)</f>
        <v>0</v>
      </c>
      <c r="AA1246" s="166">
        <f>VLOOKUP(L1246,Schnitt1!L:P,3,0)</f>
        <v>0</v>
      </c>
      <c r="AB1246" s="166">
        <f>VLOOKUP(L1246,Schnitt2!L:P,3,0)</f>
        <v>0</v>
      </c>
      <c r="AC1246" s="166">
        <f>VLOOKUP(L1246,Schnitt3!L:P,3,0)</f>
        <v>0</v>
      </c>
      <c r="AD1246" s="166">
        <f>VLOOKUP(L1246,Schnitt4!L:P,3,0)</f>
        <v>0</v>
      </c>
      <c r="AE1246" s="166">
        <f>VLOOKUP(L1246,Schnitt5!L:P,3,0)</f>
        <v>0</v>
      </c>
      <c r="AF1246" s="166">
        <f>VLOOKUP(L1246,Schnitt6!L:P,3,0)</f>
        <v>0</v>
      </c>
    </row>
    <row r="1247" spans="12:32" x14ac:dyDescent="0.25">
      <c r="L1247" s="264">
        <f>Member!A1247</f>
        <v>0</v>
      </c>
      <c r="M1247" s="166">
        <f t="shared" si="86"/>
        <v>0</v>
      </c>
      <c r="N1247" s="166">
        <f t="shared" si="87"/>
        <v>0</v>
      </c>
      <c r="O1247" s="166">
        <f t="shared" si="88"/>
        <v>0</v>
      </c>
      <c r="P1247" s="166">
        <f t="shared" si="89"/>
        <v>49</v>
      </c>
      <c r="S1247" s="166">
        <f>VLOOKUP(L1247,Schnitt1!L:P,2,0)</f>
        <v>0</v>
      </c>
      <c r="T1247" s="166">
        <f>VLOOKUP(L1247,Schnitt2!L:P,2,0)</f>
        <v>0</v>
      </c>
      <c r="U1247" s="166">
        <f>VLOOKUP(L1247,Schnitt3!L:P,2,0)</f>
        <v>0</v>
      </c>
      <c r="V1247" s="166">
        <f>VLOOKUP(L1247,Schnitt4!L:P,2,0)</f>
        <v>0</v>
      </c>
      <c r="W1247" s="166">
        <f>VLOOKUP(L1247,Schnitt5!L:P,2,0)</f>
        <v>0</v>
      </c>
      <c r="X1247" s="166">
        <f>VLOOKUP(L1247,Schnitt6!L:P,2,0)</f>
        <v>0</v>
      </c>
      <c r="AA1247" s="166">
        <f>VLOOKUP(L1247,Schnitt1!L:P,3,0)</f>
        <v>0</v>
      </c>
      <c r="AB1247" s="166">
        <f>VLOOKUP(L1247,Schnitt2!L:P,3,0)</f>
        <v>0</v>
      </c>
      <c r="AC1247" s="166">
        <f>VLOOKUP(L1247,Schnitt3!L:P,3,0)</f>
        <v>0</v>
      </c>
      <c r="AD1247" s="166">
        <f>VLOOKUP(L1247,Schnitt4!L:P,3,0)</f>
        <v>0</v>
      </c>
      <c r="AE1247" s="166">
        <f>VLOOKUP(L1247,Schnitt5!L:P,3,0)</f>
        <v>0</v>
      </c>
      <c r="AF1247" s="166">
        <f>VLOOKUP(L1247,Schnitt6!L:P,3,0)</f>
        <v>0</v>
      </c>
    </row>
    <row r="1248" spans="12:32" x14ac:dyDescent="0.25">
      <c r="L1248" s="264">
        <f>Member!A1248</f>
        <v>0</v>
      </c>
      <c r="M1248" s="166">
        <f t="shared" si="86"/>
        <v>0</v>
      </c>
      <c r="N1248" s="166">
        <f t="shared" si="87"/>
        <v>0</v>
      </c>
      <c r="O1248" s="166">
        <f t="shared" si="88"/>
        <v>0</v>
      </c>
      <c r="P1248" s="166">
        <f t="shared" si="89"/>
        <v>49</v>
      </c>
      <c r="S1248" s="166">
        <f>VLOOKUP(L1248,Schnitt1!L:P,2,0)</f>
        <v>0</v>
      </c>
      <c r="T1248" s="166">
        <f>VLOOKUP(L1248,Schnitt2!L:P,2,0)</f>
        <v>0</v>
      </c>
      <c r="U1248" s="166">
        <f>VLOOKUP(L1248,Schnitt3!L:P,2,0)</f>
        <v>0</v>
      </c>
      <c r="V1248" s="166">
        <f>VLOOKUP(L1248,Schnitt4!L:P,2,0)</f>
        <v>0</v>
      </c>
      <c r="W1248" s="166">
        <f>VLOOKUP(L1248,Schnitt5!L:P,2,0)</f>
        <v>0</v>
      </c>
      <c r="X1248" s="166">
        <f>VLOOKUP(L1248,Schnitt6!L:P,2,0)</f>
        <v>0</v>
      </c>
      <c r="AA1248" s="166">
        <f>VLOOKUP(L1248,Schnitt1!L:P,3,0)</f>
        <v>0</v>
      </c>
      <c r="AB1248" s="166">
        <f>VLOOKUP(L1248,Schnitt2!L:P,3,0)</f>
        <v>0</v>
      </c>
      <c r="AC1248" s="166">
        <f>VLOOKUP(L1248,Schnitt3!L:P,3,0)</f>
        <v>0</v>
      </c>
      <c r="AD1248" s="166">
        <f>VLOOKUP(L1248,Schnitt4!L:P,3,0)</f>
        <v>0</v>
      </c>
      <c r="AE1248" s="166">
        <f>VLOOKUP(L1248,Schnitt5!L:P,3,0)</f>
        <v>0</v>
      </c>
      <c r="AF1248" s="166">
        <f>VLOOKUP(L1248,Schnitt6!L:P,3,0)</f>
        <v>0</v>
      </c>
    </row>
    <row r="1249" spans="12:32" x14ac:dyDescent="0.25">
      <c r="L1249" s="264">
        <f>Member!A1249</f>
        <v>0</v>
      </c>
      <c r="M1249" s="166">
        <f t="shared" si="86"/>
        <v>0</v>
      </c>
      <c r="N1249" s="166">
        <f t="shared" si="87"/>
        <v>0</v>
      </c>
      <c r="O1249" s="166">
        <f t="shared" si="88"/>
        <v>0</v>
      </c>
      <c r="P1249" s="166">
        <f t="shared" si="89"/>
        <v>49</v>
      </c>
      <c r="S1249" s="166">
        <f>VLOOKUP(L1249,Schnitt1!L:P,2,0)</f>
        <v>0</v>
      </c>
      <c r="T1249" s="166">
        <f>VLOOKUP(L1249,Schnitt2!L:P,2,0)</f>
        <v>0</v>
      </c>
      <c r="U1249" s="166">
        <f>VLOOKUP(L1249,Schnitt3!L:P,2,0)</f>
        <v>0</v>
      </c>
      <c r="V1249" s="166">
        <f>VLOOKUP(L1249,Schnitt4!L:P,2,0)</f>
        <v>0</v>
      </c>
      <c r="W1249" s="166">
        <f>VLOOKUP(L1249,Schnitt5!L:P,2,0)</f>
        <v>0</v>
      </c>
      <c r="X1249" s="166">
        <f>VLOOKUP(L1249,Schnitt6!L:P,2,0)</f>
        <v>0</v>
      </c>
      <c r="AA1249" s="166">
        <f>VLOOKUP(L1249,Schnitt1!L:P,3,0)</f>
        <v>0</v>
      </c>
      <c r="AB1249" s="166">
        <f>VLOOKUP(L1249,Schnitt2!L:P,3,0)</f>
        <v>0</v>
      </c>
      <c r="AC1249" s="166">
        <f>VLOOKUP(L1249,Schnitt3!L:P,3,0)</f>
        <v>0</v>
      </c>
      <c r="AD1249" s="166">
        <f>VLOOKUP(L1249,Schnitt4!L:P,3,0)</f>
        <v>0</v>
      </c>
      <c r="AE1249" s="166">
        <f>VLOOKUP(L1249,Schnitt5!L:P,3,0)</f>
        <v>0</v>
      </c>
      <c r="AF1249" s="166">
        <f>VLOOKUP(L1249,Schnitt6!L:P,3,0)</f>
        <v>0</v>
      </c>
    </row>
    <row r="1250" spans="12:32" x14ac:dyDescent="0.25">
      <c r="L1250" s="264">
        <f>Member!A1250</f>
        <v>0</v>
      </c>
      <c r="M1250" s="166">
        <f t="shared" si="86"/>
        <v>0</v>
      </c>
      <c r="N1250" s="166">
        <f t="shared" si="87"/>
        <v>0</v>
      </c>
      <c r="O1250" s="166">
        <f t="shared" si="88"/>
        <v>0</v>
      </c>
      <c r="P1250" s="166">
        <f t="shared" si="89"/>
        <v>49</v>
      </c>
      <c r="S1250" s="166">
        <f>VLOOKUP(L1250,Schnitt1!L:P,2,0)</f>
        <v>0</v>
      </c>
      <c r="T1250" s="166">
        <f>VLOOKUP(L1250,Schnitt2!L:P,2,0)</f>
        <v>0</v>
      </c>
      <c r="U1250" s="166">
        <f>VLOOKUP(L1250,Schnitt3!L:P,2,0)</f>
        <v>0</v>
      </c>
      <c r="V1250" s="166">
        <f>VLOOKUP(L1250,Schnitt4!L:P,2,0)</f>
        <v>0</v>
      </c>
      <c r="W1250" s="166">
        <f>VLOOKUP(L1250,Schnitt5!L:P,2,0)</f>
        <v>0</v>
      </c>
      <c r="X1250" s="166">
        <f>VLOOKUP(L1250,Schnitt6!L:P,2,0)</f>
        <v>0</v>
      </c>
      <c r="AA1250" s="166">
        <f>VLOOKUP(L1250,Schnitt1!L:P,3,0)</f>
        <v>0</v>
      </c>
      <c r="AB1250" s="166">
        <f>VLOOKUP(L1250,Schnitt2!L:P,3,0)</f>
        <v>0</v>
      </c>
      <c r="AC1250" s="166">
        <f>VLOOKUP(L1250,Schnitt3!L:P,3,0)</f>
        <v>0</v>
      </c>
      <c r="AD1250" s="166">
        <f>VLOOKUP(L1250,Schnitt4!L:P,3,0)</f>
        <v>0</v>
      </c>
      <c r="AE1250" s="166">
        <f>VLOOKUP(L1250,Schnitt5!L:P,3,0)</f>
        <v>0</v>
      </c>
      <c r="AF1250" s="166">
        <f>VLOOKUP(L1250,Schnitt6!L:P,3,0)</f>
        <v>0</v>
      </c>
    </row>
    <row r="1251" spans="12:32" x14ac:dyDescent="0.25">
      <c r="L1251" s="264">
        <f>Member!A1251</f>
        <v>0</v>
      </c>
      <c r="M1251" s="166">
        <f t="shared" si="86"/>
        <v>0</v>
      </c>
      <c r="N1251" s="166">
        <f t="shared" si="87"/>
        <v>0</v>
      </c>
      <c r="O1251" s="166">
        <f t="shared" si="88"/>
        <v>0</v>
      </c>
      <c r="P1251" s="166">
        <f t="shared" si="89"/>
        <v>49</v>
      </c>
      <c r="S1251" s="166">
        <f>VLOOKUP(L1251,Schnitt1!L:P,2,0)</f>
        <v>0</v>
      </c>
      <c r="T1251" s="166">
        <f>VLOOKUP(L1251,Schnitt2!L:P,2,0)</f>
        <v>0</v>
      </c>
      <c r="U1251" s="166">
        <f>VLOOKUP(L1251,Schnitt3!L:P,2,0)</f>
        <v>0</v>
      </c>
      <c r="V1251" s="166">
        <f>VLOOKUP(L1251,Schnitt4!L:P,2,0)</f>
        <v>0</v>
      </c>
      <c r="W1251" s="166">
        <f>VLOOKUP(L1251,Schnitt5!L:P,2,0)</f>
        <v>0</v>
      </c>
      <c r="X1251" s="166">
        <f>VLOOKUP(L1251,Schnitt6!L:P,2,0)</f>
        <v>0</v>
      </c>
      <c r="AA1251" s="166">
        <f>VLOOKUP(L1251,Schnitt1!L:P,3,0)</f>
        <v>0</v>
      </c>
      <c r="AB1251" s="166">
        <f>VLOOKUP(L1251,Schnitt2!L:P,3,0)</f>
        <v>0</v>
      </c>
      <c r="AC1251" s="166">
        <f>VLOOKUP(L1251,Schnitt3!L:P,3,0)</f>
        <v>0</v>
      </c>
      <c r="AD1251" s="166">
        <f>VLOOKUP(L1251,Schnitt4!L:P,3,0)</f>
        <v>0</v>
      </c>
      <c r="AE1251" s="166">
        <f>VLOOKUP(L1251,Schnitt5!L:P,3,0)</f>
        <v>0</v>
      </c>
      <c r="AF1251" s="166">
        <f>VLOOKUP(L1251,Schnitt6!L:P,3,0)</f>
        <v>0</v>
      </c>
    </row>
    <row r="1252" spans="12:32" x14ac:dyDescent="0.25">
      <c r="L1252" s="264">
        <f>Member!A1252</f>
        <v>0</v>
      </c>
      <c r="M1252" s="166">
        <f t="shared" si="86"/>
        <v>0</v>
      </c>
      <c r="N1252" s="166">
        <f t="shared" si="87"/>
        <v>0</v>
      </c>
      <c r="O1252" s="166">
        <f t="shared" si="88"/>
        <v>0</v>
      </c>
      <c r="P1252" s="166">
        <f t="shared" si="89"/>
        <v>49</v>
      </c>
      <c r="S1252" s="166">
        <f>VLOOKUP(L1252,Schnitt1!L:P,2,0)</f>
        <v>0</v>
      </c>
      <c r="T1252" s="166">
        <f>VLOOKUP(L1252,Schnitt2!L:P,2,0)</f>
        <v>0</v>
      </c>
      <c r="U1252" s="166">
        <f>VLOOKUP(L1252,Schnitt3!L:P,2,0)</f>
        <v>0</v>
      </c>
      <c r="V1252" s="166">
        <f>VLOOKUP(L1252,Schnitt4!L:P,2,0)</f>
        <v>0</v>
      </c>
      <c r="W1252" s="166">
        <f>VLOOKUP(L1252,Schnitt5!L:P,2,0)</f>
        <v>0</v>
      </c>
      <c r="X1252" s="166">
        <f>VLOOKUP(L1252,Schnitt6!L:P,2,0)</f>
        <v>0</v>
      </c>
      <c r="AA1252" s="166">
        <f>VLOOKUP(L1252,Schnitt1!L:P,3,0)</f>
        <v>0</v>
      </c>
      <c r="AB1252" s="166">
        <f>VLOOKUP(L1252,Schnitt2!L:P,3,0)</f>
        <v>0</v>
      </c>
      <c r="AC1252" s="166">
        <f>VLOOKUP(L1252,Schnitt3!L:P,3,0)</f>
        <v>0</v>
      </c>
      <c r="AD1252" s="166">
        <f>VLOOKUP(L1252,Schnitt4!L:P,3,0)</f>
        <v>0</v>
      </c>
      <c r="AE1252" s="166">
        <f>VLOOKUP(L1252,Schnitt5!L:P,3,0)</f>
        <v>0</v>
      </c>
      <c r="AF1252" s="166">
        <f>VLOOKUP(L1252,Schnitt6!L:P,3,0)</f>
        <v>0</v>
      </c>
    </row>
    <row r="1253" spans="12:32" x14ac:dyDescent="0.25">
      <c r="L1253" s="264">
        <f>Member!A1253</f>
        <v>0</v>
      </c>
      <c r="M1253" s="166">
        <f t="shared" si="86"/>
        <v>0</v>
      </c>
      <c r="N1253" s="166">
        <f t="shared" si="87"/>
        <v>0</v>
      </c>
      <c r="O1253" s="166">
        <f t="shared" si="88"/>
        <v>0</v>
      </c>
      <c r="P1253" s="166">
        <f t="shared" si="89"/>
        <v>49</v>
      </c>
      <c r="S1253" s="166">
        <f>VLOOKUP(L1253,Schnitt1!L:P,2,0)</f>
        <v>0</v>
      </c>
      <c r="T1253" s="166">
        <f>VLOOKUP(L1253,Schnitt2!L:P,2,0)</f>
        <v>0</v>
      </c>
      <c r="U1253" s="166">
        <f>VLOOKUP(L1253,Schnitt3!L:P,2,0)</f>
        <v>0</v>
      </c>
      <c r="V1253" s="166">
        <f>VLOOKUP(L1253,Schnitt4!L:P,2,0)</f>
        <v>0</v>
      </c>
      <c r="W1253" s="166">
        <f>VLOOKUP(L1253,Schnitt5!L:P,2,0)</f>
        <v>0</v>
      </c>
      <c r="X1253" s="166">
        <f>VLOOKUP(L1253,Schnitt6!L:P,2,0)</f>
        <v>0</v>
      </c>
      <c r="AA1253" s="166">
        <f>VLOOKUP(L1253,Schnitt1!L:P,3,0)</f>
        <v>0</v>
      </c>
      <c r="AB1253" s="166">
        <f>VLOOKUP(L1253,Schnitt2!L:P,3,0)</f>
        <v>0</v>
      </c>
      <c r="AC1253" s="166">
        <f>VLOOKUP(L1253,Schnitt3!L:P,3,0)</f>
        <v>0</v>
      </c>
      <c r="AD1253" s="166">
        <f>VLOOKUP(L1253,Schnitt4!L:P,3,0)</f>
        <v>0</v>
      </c>
      <c r="AE1253" s="166">
        <f>VLOOKUP(L1253,Schnitt5!L:P,3,0)</f>
        <v>0</v>
      </c>
      <c r="AF1253" s="166">
        <f>VLOOKUP(L1253,Schnitt6!L:P,3,0)</f>
        <v>0</v>
      </c>
    </row>
    <row r="1254" spans="12:32" x14ac:dyDescent="0.25">
      <c r="L1254" s="264">
        <f>Member!A1254</f>
        <v>0</v>
      </c>
      <c r="M1254" s="166">
        <f t="shared" si="86"/>
        <v>0</v>
      </c>
      <c r="N1254" s="166">
        <f t="shared" si="87"/>
        <v>0</v>
      </c>
      <c r="O1254" s="166">
        <f t="shared" si="88"/>
        <v>0</v>
      </c>
      <c r="P1254" s="166">
        <f t="shared" si="89"/>
        <v>49</v>
      </c>
      <c r="S1254" s="166">
        <f>VLOOKUP(L1254,Schnitt1!L:P,2,0)</f>
        <v>0</v>
      </c>
      <c r="T1254" s="166">
        <f>VLOOKUP(L1254,Schnitt2!L:P,2,0)</f>
        <v>0</v>
      </c>
      <c r="U1254" s="166">
        <f>VLOOKUP(L1254,Schnitt3!L:P,2,0)</f>
        <v>0</v>
      </c>
      <c r="V1254" s="166">
        <f>VLOOKUP(L1254,Schnitt4!L:P,2,0)</f>
        <v>0</v>
      </c>
      <c r="W1254" s="166">
        <f>VLOOKUP(L1254,Schnitt5!L:P,2,0)</f>
        <v>0</v>
      </c>
      <c r="X1254" s="166">
        <f>VLOOKUP(L1254,Schnitt6!L:P,2,0)</f>
        <v>0</v>
      </c>
      <c r="AA1254" s="166">
        <f>VLOOKUP(L1254,Schnitt1!L:P,3,0)</f>
        <v>0</v>
      </c>
      <c r="AB1254" s="166">
        <f>VLOOKUP(L1254,Schnitt2!L:P,3,0)</f>
        <v>0</v>
      </c>
      <c r="AC1254" s="166">
        <f>VLOOKUP(L1254,Schnitt3!L:P,3,0)</f>
        <v>0</v>
      </c>
      <c r="AD1254" s="166">
        <f>VLOOKUP(L1254,Schnitt4!L:P,3,0)</f>
        <v>0</v>
      </c>
      <c r="AE1254" s="166">
        <f>VLOOKUP(L1254,Schnitt5!L:P,3,0)</f>
        <v>0</v>
      </c>
      <c r="AF1254" s="166">
        <f>VLOOKUP(L1254,Schnitt6!L:P,3,0)</f>
        <v>0</v>
      </c>
    </row>
    <row r="1255" spans="12:32" x14ac:dyDescent="0.25">
      <c r="L1255" s="264">
        <f>Member!A1255</f>
        <v>0</v>
      </c>
      <c r="M1255" s="166">
        <f t="shared" si="86"/>
        <v>0</v>
      </c>
      <c r="N1255" s="166">
        <f t="shared" si="87"/>
        <v>0</v>
      </c>
      <c r="O1255" s="166">
        <f t="shared" si="88"/>
        <v>0</v>
      </c>
      <c r="P1255" s="166">
        <f t="shared" si="89"/>
        <v>49</v>
      </c>
      <c r="S1255" s="166">
        <f>VLOOKUP(L1255,Schnitt1!L:P,2,0)</f>
        <v>0</v>
      </c>
      <c r="T1255" s="166">
        <f>VLOOKUP(L1255,Schnitt2!L:P,2,0)</f>
        <v>0</v>
      </c>
      <c r="U1255" s="166">
        <f>VLOOKUP(L1255,Schnitt3!L:P,2,0)</f>
        <v>0</v>
      </c>
      <c r="V1255" s="166">
        <f>VLOOKUP(L1255,Schnitt4!L:P,2,0)</f>
        <v>0</v>
      </c>
      <c r="W1255" s="166">
        <f>VLOOKUP(L1255,Schnitt5!L:P,2,0)</f>
        <v>0</v>
      </c>
      <c r="X1255" s="166">
        <f>VLOOKUP(L1255,Schnitt6!L:P,2,0)</f>
        <v>0</v>
      </c>
      <c r="AA1255" s="166">
        <f>VLOOKUP(L1255,Schnitt1!L:P,3,0)</f>
        <v>0</v>
      </c>
      <c r="AB1255" s="166">
        <f>VLOOKUP(L1255,Schnitt2!L:P,3,0)</f>
        <v>0</v>
      </c>
      <c r="AC1255" s="166">
        <f>VLOOKUP(L1255,Schnitt3!L:P,3,0)</f>
        <v>0</v>
      </c>
      <c r="AD1255" s="166">
        <f>VLOOKUP(L1255,Schnitt4!L:P,3,0)</f>
        <v>0</v>
      </c>
      <c r="AE1255" s="166">
        <f>VLOOKUP(L1255,Schnitt5!L:P,3,0)</f>
        <v>0</v>
      </c>
      <c r="AF1255" s="166">
        <f>VLOOKUP(L1255,Schnitt6!L:P,3,0)</f>
        <v>0</v>
      </c>
    </row>
    <row r="1256" spans="12:32" x14ac:dyDescent="0.25">
      <c r="L1256" s="264">
        <f>Member!A1256</f>
        <v>0</v>
      </c>
      <c r="M1256" s="166">
        <f t="shared" si="86"/>
        <v>0</v>
      </c>
      <c r="N1256" s="166">
        <f t="shared" si="87"/>
        <v>0</v>
      </c>
      <c r="O1256" s="166">
        <f t="shared" si="88"/>
        <v>0</v>
      </c>
      <c r="P1256" s="166">
        <f t="shared" si="89"/>
        <v>49</v>
      </c>
      <c r="S1256" s="166">
        <f>VLOOKUP(L1256,Schnitt1!L:P,2,0)</f>
        <v>0</v>
      </c>
      <c r="T1256" s="166">
        <f>VLOOKUP(L1256,Schnitt2!L:P,2,0)</f>
        <v>0</v>
      </c>
      <c r="U1256" s="166">
        <f>VLOOKUP(L1256,Schnitt3!L:P,2,0)</f>
        <v>0</v>
      </c>
      <c r="V1256" s="166">
        <f>VLOOKUP(L1256,Schnitt4!L:P,2,0)</f>
        <v>0</v>
      </c>
      <c r="W1256" s="166">
        <f>VLOOKUP(L1256,Schnitt5!L:P,2,0)</f>
        <v>0</v>
      </c>
      <c r="X1256" s="166">
        <f>VLOOKUP(L1256,Schnitt6!L:P,2,0)</f>
        <v>0</v>
      </c>
      <c r="AA1256" s="166">
        <f>VLOOKUP(L1256,Schnitt1!L:P,3,0)</f>
        <v>0</v>
      </c>
      <c r="AB1256" s="166">
        <f>VLOOKUP(L1256,Schnitt2!L:P,3,0)</f>
        <v>0</v>
      </c>
      <c r="AC1256" s="166">
        <f>VLOOKUP(L1256,Schnitt3!L:P,3,0)</f>
        <v>0</v>
      </c>
      <c r="AD1256" s="166">
        <f>VLOOKUP(L1256,Schnitt4!L:P,3,0)</f>
        <v>0</v>
      </c>
      <c r="AE1256" s="166">
        <f>VLOOKUP(L1256,Schnitt5!L:P,3,0)</f>
        <v>0</v>
      </c>
      <c r="AF1256" s="166">
        <f>VLOOKUP(L1256,Schnitt6!L:P,3,0)</f>
        <v>0</v>
      </c>
    </row>
    <row r="1257" spans="12:32" x14ac:dyDescent="0.25">
      <c r="L1257" s="264">
        <f>Member!A1257</f>
        <v>0</v>
      </c>
      <c r="M1257" s="166">
        <f t="shared" si="86"/>
        <v>0</v>
      </c>
      <c r="N1257" s="166">
        <f t="shared" si="87"/>
        <v>0</v>
      </c>
      <c r="O1257" s="166">
        <f t="shared" si="88"/>
        <v>0</v>
      </c>
      <c r="P1257" s="166">
        <f t="shared" si="89"/>
        <v>49</v>
      </c>
      <c r="S1257" s="166">
        <f>VLOOKUP(L1257,Schnitt1!L:P,2,0)</f>
        <v>0</v>
      </c>
      <c r="T1257" s="166">
        <f>VLOOKUP(L1257,Schnitt2!L:P,2,0)</f>
        <v>0</v>
      </c>
      <c r="U1257" s="166">
        <f>VLOOKUP(L1257,Schnitt3!L:P,2,0)</f>
        <v>0</v>
      </c>
      <c r="V1257" s="166">
        <f>VLOOKUP(L1257,Schnitt4!L:P,2,0)</f>
        <v>0</v>
      </c>
      <c r="W1257" s="166">
        <f>VLOOKUP(L1257,Schnitt5!L:P,2,0)</f>
        <v>0</v>
      </c>
      <c r="X1257" s="166">
        <f>VLOOKUP(L1257,Schnitt6!L:P,2,0)</f>
        <v>0</v>
      </c>
      <c r="AA1257" s="166">
        <f>VLOOKUP(L1257,Schnitt1!L:P,3,0)</f>
        <v>0</v>
      </c>
      <c r="AB1257" s="166">
        <f>VLOOKUP(L1257,Schnitt2!L:P,3,0)</f>
        <v>0</v>
      </c>
      <c r="AC1257" s="166">
        <f>VLOOKUP(L1257,Schnitt3!L:P,3,0)</f>
        <v>0</v>
      </c>
      <c r="AD1257" s="166">
        <f>VLOOKUP(L1257,Schnitt4!L:P,3,0)</f>
        <v>0</v>
      </c>
      <c r="AE1257" s="166">
        <f>VLOOKUP(L1257,Schnitt5!L:P,3,0)</f>
        <v>0</v>
      </c>
      <c r="AF1257" s="166">
        <f>VLOOKUP(L1257,Schnitt6!L:P,3,0)</f>
        <v>0</v>
      </c>
    </row>
    <row r="1258" spans="12:32" x14ac:dyDescent="0.25">
      <c r="L1258" s="264">
        <f>Member!A1258</f>
        <v>0</v>
      </c>
      <c r="M1258" s="166">
        <f t="shared" si="86"/>
        <v>0</v>
      </c>
      <c r="N1258" s="166">
        <f t="shared" si="87"/>
        <v>0</v>
      </c>
      <c r="O1258" s="166">
        <f t="shared" si="88"/>
        <v>0</v>
      </c>
      <c r="P1258" s="166">
        <f t="shared" si="89"/>
        <v>49</v>
      </c>
      <c r="S1258" s="166">
        <f>VLOOKUP(L1258,Schnitt1!L:P,2,0)</f>
        <v>0</v>
      </c>
      <c r="T1258" s="166">
        <f>VLOOKUP(L1258,Schnitt2!L:P,2,0)</f>
        <v>0</v>
      </c>
      <c r="U1258" s="166">
        <f>VLOOKUP(L1258,Schnitt3!L:P,2,0)</f>
        <v>0</v>
      </c>
      <c r="V1258" s="166">
        <f>VLOOKUP(L1258,Schnitt4!L:P,2,0)</f>
        <v>0</v>
      </c>
      <c r="W1258" s="166">
        <f>VLOOKUP(L1258,Schnitt5!L:P,2,0)</f>
        <v>0</v>
      </c>
      <c r="X1258" s="166">
        <f>VLOOKUP(L1258,Schnitt6!L:P,2,0)</f>
        <v>0</v>
      </c>
      <c r="AA1258" s="166">
        <f>VLOOKUP(L1258,Schnitt1!L:P,3,0)</f>
        <v>0</v>
      </c>
      <c r="AB1258" s="166">
        <f>VLOOKUP(L1258,Schnitt2!L:P,3,0)</f>
        <v>0</v>
      </c>
      <c r="AC1258" s="166">
        <f>VLOOKUP(L1258,Schnitt3!L:P,3,0)</f>
        <v>0</v>
      </c>
      <c r="AD1258" s="166">
        <f>VLOOKUP(L1258,Schnitt4!L:P,3,0)</f>
        <v>0</v>
      </c>
      <c r="AE1258" s="166">
        <f>VLOOKUP(L1258,Schnitt5!L:P,3,0)</f>
        <v>0</v>
      </c>
      <c r="AF1258" s="166">
        <f>VLOOKUP(L1258,Schnitt6!L:P,3,0)</f>
        <v>0</v>
      </c>
    </row>
    <row r="1259" spans="12:32" x14ac:dyDescent="0.25">
      <c r="L1259" s="264">
        <f>Member!A1259</f>
        <v>0</v>
      </c>
      <c r="M1259" s="166">
        <f t="shared" si="86"/>
        <v>0</v>
      </c>
      <c r="N1259" s="166">
        <f t="shared" si="87"/>
        <v>0</v>
      </c>
      <c r="O1259" s="166">
        <f t="shared" si="88"/>
        <v>0</v>
      </c>
      <c r="P1259" s="166">
        <f t="shared" si="89"/>
        <v>49</v>
      </c>
      <c r="S1259" s="166">
        <f>VLOOKUP(L1259,Schnitt1!L:P,2,0)</f>
        <v>0</v>
      </c>
      <c r="T1259" s="166">
        <f>VLOOKUP(L1259,Schnitt2!L:P,2,0)</f>
        <v>0</v>
      </c>
      <c r="U1259" s="166">
        <f>VLOOKUP(L1259,Schnitt3!L:P,2,0)</f>
        <v>0</v>
      </c>
      <c r="V1259" s="166">
        <f>VLOOKUP(L1259,Schnitt4!L:P,2,0)</f>
        <v>0</v>
      </c>
      <c r="W1259" s="166">
        <f>VLOOKUP(L1259,Schnitt5!L:P,2,0)</f>
        <v>0</v>
      </c>
      <c r="X1259" s="166">
        <f>VLOOKUP(L1259,Schnitt6!L:P,2,0)</f>
        <v>0</v>
      </c>
      <c r="AA1259" s="166">
        <f>VLOOKUP(L1259,Schnitt1!L:P,3,0)</f>
        <v>0</v>
      </c>
      <c r="AB1259" s="166">
        <f>VLOOKUP(L1259,Schnitt2!L:P,3,0)</f>
        <v>0</v>
      </c>
      <c r="AC1259" s="166">
        <f>VLOOKUP(L1259,Schnitt3!L:P,3,0)</f>
        <v>0</v>
      </c>
      <c r="AD1259" s="166">
        <f>VLOOKUP(L1259,Schnitt4!L:P,3,0)</f>
        <v>0</v>
      </c>
      <c r="AE1259" s="166">
        <f>VLOOKUP(L1259,Schnitt5!L:P,3,0)</f>
        <v>0</v>
      </c>
      <c r="AF1259" s="166">
        <f>VLOOKUP(L1259,Schnitt6!L:P,3,0)</f>
        <v>0</v>
      </c>
    </row>
    <row r="1260" spans="12:32" x14ac:dyDescent="0.25">
      <c r="L1260" s="264">
        <f>Member!A1260</f>
        <v>0</v>
      </c>
      <c r="M1260" s="166">
        <f t="shared" si="86"/>
        <v>0</v>
      </c>
      <c r="N1260" s="166">
        <f t="shared" si="87"/>
        <v>0</v>
      </c>
      <c r="O1260" s="166">
        <f t="shared" si="88"/>
        <v>0</v>
      </c>
      <c r="P1260" s="166">
        <f t="shared" si="89"/>
        <v>49</v>
      </c>
      <c r="S1260" s="166">
        <f>VLOOKUP(L1260,Schnitt1!L:P,2,0)</f>
        <v>0</v>
      </c>
      <c r="T1260" s="166">
        <f>VLOOKUP(L1260,Schnitt2!L:P,2,0)</f>
        <v>0</v>
      </c>
      <c r="U1260" s="166">
        <f>VLOOKUP(L1260,Schnitt3!L:P,2,0)</f>
        <v>0</v>
      </c>
      <c r="V1260" s="166">
        <f>VLOOKUP(L1260,Schnitt4!L:P,2,0)</f>
        <v>0</v>
      </c>
      <c r="W1260" s="166">
        <f>VLOOKUP(L1260,Schnitt5!L:P,2,0)</f>
        <v>0</v>
      </c>
      <c r="X1260" s="166">
        <f>VLOOKUP(L1260,Schnitt6!L:P,2,0)</f>
        <v>0</v>
      </c>
      <c r="AA1260" s="166">
        <f>VLOOKUP(L1260,Schnitt1!L:P,3,0)</f>
        <v>0</v>
      </c>
      <c r="AB1260" s="166">
        <f>VLOOKUP(L1260,Schnitt2!L:P,3,0)</f>
        <v>0</v>
      </c>
      <c r="AC1260" s="166">
        <f>VLOOKUP(L1260,Schnitt3!L:P,3,0)</f>
        <v>0</v>
      </c>
      <c r="AD1260" s="166">
        <f>VLOOKUP(L1260,Schnitt4!L:P,3,0)</f>
        <v>0</v>
      </c>
      <c r="AE1260" s="166">
        <f>VLOOKUP(L1260,Schnitt5!L:P,3,0)</f>
        <v>0</v>
      </c>
      <c r="AF1260" s="166">
        <f>VLOOKUP(L1260,Schnitt6!L:P,3,0)</f>
        <v>0</v>
      </c>
    </row>
    <row r="1261" spans="12:32" x14ac:dyDescent="0.25">
      <c r="L1261" s="264">
        <f>Member!A1261</f>
        <v>0</v>
      </c>
      <c r="M1261" s="166">
        <f t="shared" si="86"/>
        <v>0</v>
      </c>
      <c r="N1261" s="166">
        <f t="shared" si="87"/>
        <v>0</v>
      </c>
      <c r="O1261" s="166">
        <f t="shared" si="88"/>
        <v>0</v>
      </c>
      <c r="P1261" s="166">
        <f t="shared" si="89"/>
        <v>49</v>
      </c>
      <c r="S1261" s="166">
        <f>VLOOKUP(L1261,Schnitt1!L:P,2,0)</f>
        <v>0</v>
      </c>
      <c r="T1261" s="166">
        <f>VLOOKUP(L1261,Schnitt2!L:P,2,0)</f>
        <v>0</v>
      </c>
      <c r="U1261" s="166">
        <f>VLOOKUP(L1261,Schnitt3!L:P,2,0)</f>
        <v>0</v>
      </c>
      <c r="V1261" s="166">
        <f>VLOOKUP(L1261,Schnitt4!L:P,2,0)</f>
        <v>0</v>
      </c>
      <c r="W1261" s="166">
        <f>VLOOKUP(L1261,Schnitt5!L:P,2,0)</f>
        <v>0</v>
      </c>
      <c r="X1261" s="166">
        <f>VLOOKUP(L1261,Schnitt6!L:P,2,0)</f>
        <v>0</v>
      </c>
      <c r="AA1261" s="166">
        <f>VLOOKUP(L1261,Schnitt1!L:P,3,0)</f>
        <v>0</v>
      </c>
      <c r="AB1261" s="166">
        <f>VLOOKUP(L1261,Schnitt2!L:P,3,0)</f>
        <v>0</v>
      </c>
      <c r="AC1261" s="166">
        <f>VLOOKUP(L1261,Schnitt3!L:P,3,0)</f>
        <v>0</v>
      </c>
      <c r="AD1261" s="166">
        <f>VLOOKUP(L1261,Schnitt4!L:P,3,0)</f>
        <v>0</v>
      </c>
      <c r="AE1261" s="166">
        <f>VLOOKUP(L1261,Schnitt5!L:P,3,0)</f>
        <v>0</v>
      </c>
      <c r="AF1261" s="166">
        <f>VLOOKUP(L1261,Schnitt6!L:P,3,0)</f>
        <v>0</v>
      </c>
    </row>
    <row r="1262" spans="12:32" x14ac:dyDescent="0.25">
      <c r="L1262" s="264">
        <f>Member!A1262</f>
        <v>0</v>
      </c>
      <c r="M1262" s="166">
        <f t="shared" si="86"/>
        <v>0</v>
      </c>
      <c r="N1262" s="166">
        <f t="shared" si="87"/>
        <v>0</v>
      </c>
      <c r="O1262" s="166">
        <f t="shared" si="88"/>
        <v>0</v>
      </c>
      <c r="P1262" s="166">
        <f t="shared" si="89"/>
        <v>49</v>
      </c>
      <c r="S1262" s="166">
        <f>VLOOKUP(L1262,Schnitt1!L:P,2,0)</f>
        <v>0</v>
      </c>
      <c r="T1262" s="166">
        <f>VLOOKUP(L1262,Schnitt2!L:P,2,0)</f>
        <v>0</v>
      </c>
      <c r="U1262" s="166">
        <f>VLOOKUP(L1262,Schnitt3!L:P,2,0)</f>
        <v>0</v>
      </c>
      <c r="V1262" s="166">
        <f>VLOOKUP(L1262,Schnitt4!L:P,2,0)</f>
        <v>0</v>
      </c>
      <c r="W1262" s="166">
        <f>VLOOKUP(L1262,Schnitt5!L:P,2,0)</f>
        <v>0</v>
      </c>
      <c r="X1262" s="166">
        <f>VLOOKUP(L1262,Schnitt6!L:P,2,0)</f>
        <v>0</v>
      </c>
      <c r="AA1262" s="166">
        <f>VLOOKUP(L1262,Schnitt1!L:P,3,0)</f>
        <v>0</v>
      </c>
      <c r="AB1262" s="166">
        <f>VLOOKUP(L1262,Schnitt2!L:P,3,0)</f>
        <v>0</v>
      </c>
      <c r="AC1262" s="166">
        <f>VLOOKUP(L1262,Schnitt3!L:P,3,0)</f>
        <v>0</v>
      </c>
      <c r="AD1262" s="166">
        <f>VLOOKUP(L1262,Schnitt4!L:P,3,0)</f>
        <v>0</v>
      </c>
      <c r="AE1262" s="166">
        <f>VLOOKUP(L1262,Schnitt5!L:P,3,0)</f>
        <v>0</v>
      </c>
      <c r="AF1262" s="166">
        <f>VLOOKUP(L1262,Schnitt6!L:P,3,0)</f>
        <v>0</v>
      </c>
    </row>
    <row r="1263" spans="12:32" x14ac:dyDescent="0.25">
      <c r="L1263" s="264">
        <f>Member!A1263</f>
        <v>0</v>
      </c>
      <c r="M1263" s="166">
        <f t="shared" si="86"/>
        <v>0</v>
      </c>
      <c r="N1263" s="166">
        <f t="shared" si="87"/>
        <v>0</v>
      </c>
      <c r="O1263" s="166">
        <f t="shared" si="88"/>
        <v>0</v>
      </c>
      <c r="P1263" s="166">
        <f t="shared" si="89"/>
        <v>49</v>
      </c>
      <c r="S1263" s="166">
        <f>VLOOKUP(L1263,Schnitt1!L:P,2,0)</f>
        <v>0</v>
      </c>
      <c r="T1263" s="166">
        <f>VLOOKUP(L1263,Schnitt2!L:P,2,0)</f>
        <v>0</v>
      </c>
      <c r="U1263" s="166">
        <f>VLOOKUP(L1263,Schnitt3!L:P,2,0)</f>
        <v>0</v>
      </c>
      <c r="V1263" s="166">
        <f>VLOOKUP(L1263,Schnitt4!L:P,2,0)</f>
        <v>0</v>
      </c>
      <c r="W1263" s="166">
        <f>VLOOKUP(L1263,Schnitt5!L:P,2,0)</f>
        <v>0</v>
      </c>
      <c r="X1263" s="166">
        <f>VLOOKUP(L1263,Schnitt6!L:P,2,0)</f>
        <v>0</v>
      </c>
      <c r="AA1263" s="166">
        <f>VLOOKUP(L1263,Schnitt1!L:P,3,0)</f>
        <v>0</v>
      </c>
      <c r="AB1263" s="166">
        <f>VLOOKUP(L1263,Schnitt2!L:P,3,0)</f>
        <v>0</v>
      </c>
      <c r="AC1263" s="166">
        <f>VLOOKUP(L1263,Schnitt3!L:P,3,0)</f>
        <v>0</v>
      </c>
      <c r="AD1263" s="166">
        <f>VLOOKUP(L1263,Schnitt4!L:P,3,0)</f>
        <v>0</v>
      </c>
      <c r="AE1263" s="166">
        <f>VLOOKUP(L1263,Schnitt5!L:P,3,0)</f>
        <v>0</v>
      </c>
      <c r="AF1263" s="166">
        <f>VLOOKUP(L1263,Schnitt6!L:P,3,0)</f>
        <v>0</v>
      </c>
    </row>
    <row r="1264" spans="12:32" x14ac:dyDescent="0.25">
      <c r="L1264" s="264">
        <f>Member!A1264</f>
        <v>0</v>
      </c>
      <c r="M1264" s="166">
        <f t="shared" si="86"/>
        <v>0</v>
      </c>
      <c r="N1264" s="166">
        <f t="shared" si="87"/>
        <v>0</v>
      </c>
      <c r="O1264" s="166">
        <f t="shared" si="88"/>
        <v>0</v>
      </c>
      <c r="P1264" s="166">
        <f t="shared" si="89"/>
        <v>49</v>
      </c>
      <c r="S1264" s="166">
        <f>VLOOKUP(L1264,Schnitt1!L:P,2,0)</f>
        <v>0</v>
      </c>
      <c r="T1264" s="166">
        <f>VLOOKUP(L1264,Schnitt2!L:P,2,0)</f>
        <v>0</v>
      </c>
      <c r="U1264" s="166">
        <f>VLOOKUP(L1264,Schnitt3!L:P,2,0)</f>
        <v>0</v>
      </c>
      <c r="V1264" s="166">
        <f>VLOOKUP(L1264,Schnitt4!L:P,2,0)</f>
        <v>0</v>
      </c>
      <c r="W1264" s="166">
        <f>VLOOKUP(L1264,Schnitt5!L:P,2,0)</f>
        <v>0</v>
      </c>
      <c r="X1264" s="166">
        <f>VLOOKUP(L1264,Schnitt6!L:P,2,0)</f>
        <v>0</v>
      </c>
      <c r="AA1264" s="166">
        <f>VLOOKUP(L1264,Schnitt1!L:P,3,0)</f>
        <v>0</v>
      </c>
      <c r="AB1264" s="166">
        <f>VLOOKUP(L1264,Schnitt2!L:P,3,0)</f>
        <v>0</v>
      </c>
      <c r="AC1264" s="166">
        <f>VLOOKUP(L1264,Schnitt3!L:P,3,0)</f>
        <v>0</v>
      </c>
      <c r="AD1264" s="166">
        <f>VLOOKUP(L1264,Schnitt4!L:P,3,0)</f>
        <v>0</v>
      </c>
      <c r="AE1264" s="166">
        <f>VLOOKUP(L1264,Schnitt5!L:P,3,0)</f>
        <v>0</v>
      </c>
      <c r="AF1264" s="166">
        <f>VLOOKUP(L1264,Schnitt6!L:P,3,0)</f>
        <v>0</v>
      </c>
    </row>
    <row r="1265" spans="12:32" x14ac:dyDescent="0.25">
      <c r="L1265" s="264">
        <f>Member!A1265</f>
        <v>0</v>
      </c>
      <c r="M1265" s="166">
        <f t="shared" si="86"/>
        <v>0</v>
      </c>
      <c r="N1265" s="166">
        <f t="shared" si="87"/>
        <v>0</v>
      </c>
      <c r="O1265" s="166">
        <f t="shared" si="88"/>
        <v>0</v>
      </c>
      <c r="P1265" s="166">
        <f t="shared" si="89"/>
        <v>49</v>
      </c>
      <c r="S1265" s="166">
        <f>VLOOKUP(L1265,Schnitt1!L:P,2,0)</f>
        <v>0</v>
      </c>
      <c r="T1265" s="166">
        <f>VLOOKUP(L1265,Schnitt2!L:P,2,0)</f>
        <v>0</v>
      </c>
      <c r="U1265" s="166">
        <f>VLOOKUP(L1265,Schnitt3!L:P,2,0)</f>
        <v>0</v>
      </c>
      <c r="V1265" s="166">
        <f>VLOOKUP(L1265,Schnitt4!L:P,2,0)</f>
        <v>0</v>
      </c>
      <c r="W1265" s="166">
        <f>VLOOKUP(L1265,Schnitt5!L:P,2,0)</f>
        <v>0</v>
      </c>
      <c r="X1265" s="166">
        <f>VLOOKUP(L1265,Schnitt6!L:P,2,0)</f>
        <v>0</v>
      </c>
      <c r="AA1265" s="166">
        <f>VLOOKUP(L1265,Schnitt1!L:P,3,0)</f>
        <v>0</v>
      </c>
      <c r="AB1265" s="166">
        <f>VLOOKUP(L1265,Schnitt2!L:P,3,0)</f>
        <v>0</v>
      </c>
      <c r="AC1265" s="166">
        <f>VLOOKUP(L1265,Schnitt3!L:P,3,0)</f>
        <v>0</v>
      </c>
      <c r="AD1265" s="166">
        <f>VLOOKUP(L1265,Schnitt4!L:P,3,0)</f>
        <v>0</v>
      </c>
      <c r="AE1265" s="166">
        <f>VLOOKUP(L1265,Schnitt5!L:P,3,0)</f>
        <v>0</v>
      </c>
      <c r="AF1265" s="166">
        <f>VLOOKUP(L1265,Schnitt6!L:P,3,0)</f>
        <v>0</v>
      </c>
    </row>
    <row r="1266" spans="12:32" x14ac:dyDescent="0.25">
      <c r="L1266" s="264">
        <f>Member!A1266</f>
        <v>0</v>
      </c>
      <c r="M1266" s="166">
        <f t="shared" si="86"/>
        <v>0</v>
      </c>
      <c r="N1266" s="166">
        <f t="shared" si="87"/>
        <v>0</v>
      </c>
      <c r="O1266" s="166">
        <f t="shared" si="88"/>
        <v>0</v>
      </c>
      <c r="P1266" s="166">
        <f t="shared" si="89"/>
        <v>49</v>
      </c>
      <c r="S1266" s="166">
        <f>VLOOKUP(L1266,Schnitt1!L:P,2,0)</f>
        <v>0</v>
      </c>
      <c r="T1266" s="166">
        <f>VLOOKUP(L1266,Schnitt2!L:P,2,0)</f>
        <v>0</v>
      </c>
      <c r="U1266" s="166">
        <f>VLOOKUP(L1266,Schnitt3!L:P,2,0)</f>
        <v>0</v>
      </c>
      <c r="V1266" s="166">
        <f>VLOOKUP(L1266,Schnitt4!L:P,2,0)</f>
        <v>0</v>
      </c>
      <c r="W1266" s="166">
        <f>VLOOKUP(L1266,Schnitt5!L:P,2,0)</f>
        <v>0</v>
      </c>
      <c r="X1266" s="166">
        <f>VLOOKUP(L1266,Schnitt6!L:P,2,0)</f>
        <v>0</v>
      </c>
      <c r="AA1266" s="166">
        <f>VLOOKUP(L1266,Schnitt1!L:P,3,0)</f>
        <v>0</v>
      </c>
      <c r="AB1266" s="166">
        <f>VLOOKUP(L1266,Schnitt2!L:P,3,0)</f>
        <v>0</v>
      </c>
      <c r="AC1266" s="166">
        <f>VLOOKUP(L1266,Schnitt3!L:P,3,0)</f>
        <v>0</v>
      </c>
      <c r="AD1266" s="166">
        <f>VLOOKUP(L1266,Schnitt4!L:P,3,0)</f>
        <v>0</v>
      </c>
      <c r="AE1266" s="166">
        <f>VLOOKUP(L1266,Schnitt5!L:P,3,0)</f>
        <v>0</v>
      </c>
      <c r="AF1266" s="166">
        <f>VLOOKUP(L1266,Schnitt6!L:P,3,0)</f>
        <v>0</v>
      </c>
    </row>
    <row r="1267" spans="12:32" x14ac:dyDescent="0.25">
      <c r="L1267" s="264">
        <f>Member!A1267</f>
        <v>0</v>
      </c>
      <c r="M1267" s="166">
        <f t="shared" si="86"/>
        <v>0</v>
      </c>
      <c r="N1267" s="166">
        <f t="shared" si="87"/>
        <v>0</v>
      </c>
      <c r="O1267" s="166">
        <f t="shared" si="88"/>
        <v>0</v>
      </c>
      <c r="P1267" s="166">
        <f t="shared" si="89"/>
        <v>49</v>
      </c>
      <c r="S1267" s="166">
        <f>VLOOKUP(L1267,Schnitt1!L:P,2,0)</f>
        <v>0</v>
      </c>
      <c r="T1267" s="166">
        <f>VLOOKUP(L1267,Schnitt2!L:P,2,0)</f>
        <v>0</v>
      </c>
      <c r="U1267" s="166">
        <f>VLOOKUP(L1267,Schnitt3!L:P,2,0)</f>
        <v>0</v>
      </c>
      <c r="V1267" s="166">
        <f>VLOOKUP(L1267,Schnitt4!L:P,2,0)</f>
        <v>0</v>
      </c>
      <c r="W1267" s="166">
        <f>VLOOKUP(L1267,Schnitt5!L:P,2,0)</f>
        <v>0</v>
      </c>
      <c r="X1267" s="166">
        <f>VLOOKUP(L1267,Schnitt6!L:P,2,0)</f>
        <v>0</v>
      </c>
      <c r="AA1267" s="166">
        <f>VLOOKUP(L1267,Schnitt1!L:P,3,0)</f>
        <v>0</v>
      </c>
      <c r="AB1267" s="166">
        <f>VLOOKUP(L1267,Schnitt2!L:P,3,0)</f>
        <v>0</v>
      </c>
      <c r="AC1267" s="166">
        <f>VLOOKUP(L1267,Schnitt3!L:P,3,0)</f>
        <v>0</v>
      </c>
      <c r="AD1267" s="166">
        <f>VLOOKUP(L1267,Schnitt4!L:P,3,0)</f>
        <v>0</v>
      </c>
      <c r="AE1267" s="166">
        <f>VLOOKUP(L1267,Schnitt5!L:P,3,0)</f>
        <v>0</v>
      </c>
      <c r="AF1267" s="166">
        <f>VLOOKUP(L1267,Schnitt6!L:P,3,0)</f>
        <v>0</v>
      </c>
    </row>
    <row r="1268" spans="12:32" x14ac:dyDescent="0.25">
      <c r="L1268" s="264">
        <f>Member!A1268</f>
        <v>0</v>
      </c>
      <c r="M1268" s="166">
        <f t="shared" si="86"/>
        <v>0</v>
      </c>
      <c r="N1268" s="166">
        <f t="shared" si="87"/>
        <v>0</v>
      </c>
      <c r="O1268" s="166">
        <f t="shared" si="88"/>
        <v>0</v>
      </c>
      <c r="P1268" s="166">
        <f t="shared" si="89"/>
        <v>49</v>
      </c>
      <c r="S1268" s="166">
        <f>VLOOKUP(L1268,Schnitt1!L:P,2,0)</f>
        <v>0</v>
      </c>
      <c r="T1268" s="166">
        <f>VLOOKUP(L1268,Schnitt2!L:P,2,0)</f>
        <v>0</v>
      </c>
      <c r="U1268" s="166">
        <f>VLOOKUP(L1268,Schnitt3!L:P,2,0)</f>
        <v>0</v>
      </c>
      <c r="V1268" s="166">
        <f>VLOOKUP(L1268,Schnitt4!L:P,2,0)</f>
        <v>0</v>
      </c>
      <c r="W1268" s="166">
        <f>VLOOKUP(L1268,Schnitt5!L:P,2,0)</f>
        <v>0</v>
      </c>
      <c r="X1268" s="166">
        <f>VLOOKUP(L1268,Schnitt6!L:P,2,0)</f>
        <v>0</v>
      </c>
      <c r="AA1268" s="166">
        <f>VLOOKUP(L1268,Schnitt1!L:P,3,0)</f>
        <v>0</v>
      </c>
      <c r="AB1268" s="166">
        <f>VLOOKUP(L1268,Schnitt2!L:P,3,0)</f>
        <v>0</v>
      </c>
      <c r="AC1268" s="166">
        <f>VLOOKUP(L1268,Schnitt3!L:P,3,0)</f>
        <v>0</v>
      </c>
      <c r="AD1268" s="166">
        <f>VLOOKUP(L1268,Schnitt4!L:P,3,0)</f>
        <v>0</v>
      </c>
      <c r="AE1268" s="166">
        <f>VLOOKUP(L1268,Schnitt5!L:P,3,0)</f>
        <v>0</v>
      </c>
      <c r="AF1268" s="166">
        <f>VLOOKUP(L1268,Schnitt6!L:P,3,0)</f>
        <v>0</v>
      </c>
    </row>
    <row r="1269" spans="12:32" x14ac:dyDescent="0.25">
      <c r="L1269" s="264">
        <f>Member!A1269</f>
        <v>0</v>
      </c>
      <c r="M1269" s="166">
        <f t="shared" si="86"/>
        <v>0</v>
      </c>
      <c r="N1269" s="166">
        <f t="shared" si="87"/>
        <v>0</v>
      </c>
      <c r="O1269" s="166">
        <f t="shared" si="88"/>
        <v>0</v>
      </c>
      <c r="P1269" s="166">
        <f t="shared" si="89"/>
        <v>49</v>
      </c>
      <c r="S1269" s="166">
        <f>VLOOKUP(L1269,Schnitt1!L:P,2,0)</f>
        <v>0</v>
      </c>
      <c r="T1269" s="166">
        <f>VLOOKUP(L1269,Schnitt2!L:P,2,0)</f>
        <v>0</v>
      </c>
      <c r="U1269" s="166">
        <f>VLOOKUP(L1269,Schnitt3!L:P,2,0)</f>
        <v>0</v>
      </c>
      <c r="V1269" s="166">
        <f>VLOOKUP(L1269,Schnitt4!L:P,2,0)</f>
        <v>0</v>
      </c>
      <c r="W1269" s="166">
        <f>VLOOKUP(L1269,Schnitt5!L:P,2,0)</f>
        <v>0</v>
      </c>
      <c r="X1269" s="166">
        <f>VLOOKUP(L1269,Schnitt6!L:P,2,0)</f>
        <v>0</v>
      </c>
      <c r="AA1269" s="166">
        <f>VLOOKUP(L1269,Schnitt1!L:P,3,0)</f>
        <v>0</v>
      </c>
      <c r="AB1269" s="166">
        <f>VLOOKUP(L1269,Schnitt2!L:P,3,0)</f>
        <v>0</v>
      </c>
      <c r="AC1269" s="166">
        <f>VLOOKUP(L1269,Schnitt3!L:P,3,0)</f>
        <v>0</v>
      </c>
      <c r="AD1269" s="166">
        <f>VLOOKUP(L1269,Schnitt4!L:P,3,0)</f>
        <v>0</v>
      </c>
      <c r="AE1269" s="166">
        <f>VLOOKUP(L1269,Schnitt5!L:P,3,0)</f>
        <v>0</v>
      </c>
      <c r="AF1269" s="166">
        <f>VLOOKUP(L1269,Schnitt6!L:P,3,0)</f>
        <v>0</v>
      </c>
    </row>
    <row r="1270" spans="12:32" x14ac:dyDescent="0.25">
      <c r="L1270" s="264">
        <f>Member!A1270</f>
        <v>0</v>
      </c>
      <c r="M1270" s="166">
        <f t="shared" si="86"/>
        <v>0</v>
      </c>
      <c r="N1270" s="166">
        <f t="shared" si="87"/>
        <v>0</v>
      </c>
      <c r="O1270" s="166">
        <f t="shared" si="88"/>
        <v>0</v>
      </c>
      <c r="P1270" s="166">
        <f t="shared" si="89"/>
        <v>49</v>
      </c>
      <c r="S1270" s="166">
        <f>VLOOKUP(L1270,Schnitt1!L:P,2,0)</f>
        <v>0</v>
      </c>
      <c r="T1270" s="166">
        <f>VLOOKUP(L1270,Schnitt2!L:P,2,0)</f>
        <v>0</v>
      </c>
      <c r="U1270" s="166">
        <f>VLOOKUP(L1270,Schnitt3!L:P,2,0)</f>
        <v>0</v>
      </c>
      <c r="V1270" s="166">
        <f>VLOOKUP(L1270,Schnitt4!L:P,2,0)</f>
        <v>0</v>
      </c>
      <c r="W1270" s="166">
        <f>VLOOKUP(L1270,Schnitt5!L:P,2,0)</f>
        <v>0</v>
      </c>
      <c r="X1270" s="166">
        <f>VLOOKUP(L1270,Schnitt6!L:P,2,0)</f>
        <v>0</v>
      </c>
      <c r="AA1270" s="166">
        <f>VLOOKUP(L1270,Schnitt1!L:P,3,0)</f>
        <v>0</v>
      </c>
      <c r="AB1270" s="166">
        <f>VLOOKUP(L1270,Schnitt2!L:P,3,0)</f>
        <v>0</v>
      </c>
      <c r="AC1270" s="166">
        <f>VLOOKUP(L1270,Schnitt3!L:P,3,0)</f>
        <v>0</v>
      </c>
      <c r="AD1270" s="166">
        <f>VLOOKUP(L1270,Schnitt4!L:P,3,0)</f>
        <v>0</v>
      </c>
      <c r="AE1270" s="166">
        <f>VLOOKUP(L1270,Schnitt5!L:P,3,0)</f>
        <v>0</v>
      </c>
      <c r="AF1270" s="166">
        <f>VLOOKUP(L1270,Schnitt6!L:P,3,0)</f>
        <v>0</v>
      </c>
    </row>
    <row r="1271" spans="12:32" x14ac:dyDescent="0.25">
      <c r="L1271" s="264">
        <f>Member!A1271</f>
        <v>0</v>
      </c>
      <c r="M1271" s="166">
        <f t="shared" si="86"/>
        <v>0</v>
      </c>
      <c r="N1271" s="166">
        <f t="shared" si="87"/>
        <v>0</v>
      </c>
      <c r="O1271" s="166">
        <f t="shared" si="88"/>
        <v>0</v>
      </c>
      <c r="P1271" s="166">
        <f t="shared" si="89"/>
        <v>49</v>
      </c>
      <c r="S1271" s="166">
        <f>VLOOKUP(L1271,Schnitt1!L:P,2,0)</f>
        <v>0</v>
      </c>
      <c r="T1271" s="166">
        <f>VLOOKUP(L1271,Schnitt2!L:P,2,0)</f>
        <v>0</v>
      </c>
      <c r="U1271" s="166">
        <f>VLOOKUP(L1271,Schnitt3!L:P,2,0)</f>
        <v>0</v>
      </c>
      <c r="V1271" s="166">
        <f>VLOOKUP(L1271,Schnitt4!L:P,2,0)</f>
        <v>0</v>
      </c>
      <c r="W1271" s="166">
        <f>VLOOKUP(L1271,Schnitt5!L:P,2,0)</f>
        <v>0</v>
      </c>
      <c r="X1271" s="166">
        <f>VLOOKUP(L1271,Schnitt6!L:P,2,0)</f>
        <v>0</v>
      </c>
      <c r="AA1271" s="166">
        <f>VLOOKUP(L1271,Schnitt1!L:P,3,0)</f>
        <v>0</v>
      </c>
      <c r="AB1271" s="166">
        <f>VLOOKUP(L1271,Schnitt2!L:P,3,0)</f>
        <v>0</v>
      </c>
      <c r="AC1271" s="166">
        <f>VLOOKUP(L1271,Schnitt3!L:P,3,0)</f>
        <v>0</v>
      </c>
      <c r="AD1271" s="166">
        <f>VLOOKUP(L1271,Schnitt4!L:P,3,0)</f>
        <v>0</v>
      </c>
      <c r="AE1271" s="166">
        <f>VLOOKUP(L1271,Schnitt5!L:P,3,0)</f>
        <v>0</v>
      </c>
      <c r="AF1271" s="166">
        <f>VLOOKUP(L1271,Schnitt6!L:P,3,0)</f>
        <v>0</v>
      </c>
    </row>
    <row r="1272" spans="12:32" x14ac:dyDescent="0.25">
      <c r="L1272" s="264">
        <f>Member!A1272</f>
        <v>0</v>
      </c>
      <c r="M1272" s="166">
        <f t="shared" si="86"/>
        <v>0</v>
      </c>
      <c r="N1272" s="166">
        <f t="shared" si="87"/>
        <v>0</v>
      </c>
      <c r="O1272" s="166">
        <f t="shared" si="88"/>
        <v>0</v>
      </c>
      <c r="P1272" s="166">
        <f t="shared" si="89"/>
        <v>49</v>
      </c>
      <c r="S1272" s="166">
        <f>VLOOKUP(L1272,Schnitt1!L:P,2,0)</f>
        <v>0</v>
      </c>
      <c r="T1272" s="166">
        <f>VLOOKUP(L1272,Schnitt2!L:P,2,0)</f>
        <v>0</v>
      </c>
      <c r="U1272" s="166">
        <f>VLOOKUP(L1272,Schnitt3!L:P,2,0)</f>
        <v>0</v>
      </c>
      <c r="V1272" s="166">
        <f>VLOOKUP(L1272,Schnitt4!L:P,2,0)</f>
        <v>0</v>
      </c>
      <c r="W1272" s="166">
        <f>VLOOKUP(L1272,Schnitt5!L:P,2,0)</f>
        <v>0</v>
      </c>
      <c r="X1272" s="166">
        <f>VLOOKUP(L1272,Schnitt6!L:P,2,0)</f>
        <v>0</v>
      </c>
      <c r="AA1272" s="166">
        <f>VLOOKUP(L1272,Schnitt1!L:P,3,0)</f>
        <v>0</v>
      </c>
      <c r="AB1272" s="166">
        <f>VLOOKUP(L1272,Schnitt2!L:P,3,0)</f>
        <v>0</v>
      </c>
      <c r="AC1272" s="166">
        <f>VLOOKUP(L1272,Schnitt3!L:P,3,0)</f>
        <v>0</v>
      </c>
      <c r="AD1272" s="166">
        <f>VLOOKUP(L1272,Schnitt4!L:P,3,0)</f>
        <v>0</v>
      </c>
      <c r="AE1272" s="166">
        <f>VLOOKUP(L1272,Schnitt5!L:P,3,0)</f>
        <v>0</v>
      </c>
      <c r="AF1272" s="166">
        <f>VLOOKUP(L1272,Schnitt6!L:P,3,0)</f>
        <v>0</v>
      </c>
    </row>
    <row r="1273" spans="12:32" x14ac:dyDescent="0.25">
      <c r="L1273" s="264">
        <f>Member!A1273</f>
        <v>0</v>
      </c>
      <c r="M1273" s="166">
        <f t="shared" si="86"/>
        <v>0</v>
      </c>
      <c r="N1273" s="166">
        <f t="shared" si="87"/>
        <v>0</v>
      </c>
      <c r="O1273" s="166">
        <f t="shared" si="88"/>
        <v>0</v>
      </c>
      <c r="P1273" s="166">
        <f t="shared" si="89"/>
        <v>49</v>
      </c>
      <c r="S1273" s="166">
        <f>VLOOKUP(L1273,Schnitt1!L:P,2,0)</f>
        <v>0</v>
      </c>
      <c r="T1273" s="166">
        <f>VLOOKUP(L1273,Schnitt2!L:P,2,0)</f>
        <v>0</v>
      </c>
      <c r="U1273" s="166">
        <f>VLOOKUP(L1273,Schnitt3!L:P,2,0)</f>
        <v>0</v>
      </c>
      <c r="V1273" s="166">
        <f>VLOOKUP(L1273,Schnitt4!L:P,2,0)</f>
        <v>0</v>
      </c>
      <c r="W1273" s="166">
        <f>VLOOKUP(L1273,Schnitt5!L:P,2,0)</f>
        <v>0</v>
      </c>
      <c r="X1273" s="166">
        <f>VLOOKUP(L1273,Schnitt6!L:P,2,0)</f>
        <v>0</v>
      </c>
      <c r="AA1273" s="166">
        <f>VLOOKUP(L1273,Schnitt1!L:P,3,0)</f>
        <v>0</v>
      </c>
      <c r="AB1273" s="166">
        <f>VLOOKUP(L1273,Schnitt2!L:P,3,0)</f>
        <v>0</v>
      </c>
      <c r="AC1273" s="166">
        <f>VLOOKUP(L1273,Schnitt3!L:P,3,0)</f>
        <v>0</v>
      </c>
      <c r="AD1273" s="166">
        <f>VLOOKUP(L1273,Schnitt4!L:P,3,0)</f>
        <v>0</v>
      </c>
      <c r="AE1273" s="166">
        <f>VLOOKUP(L1273,Schnitt5!L:P,3,0)</f>
        <v>0</v>
      </c>
      <c r="AF1273" s="166">
        <f>VLOOKUP(L1273,Schnitt6!L:P,3,0)</f>
        <v>0</v>
      </c>
    </row>
    <row r="1274" spans="12:32" x14ac:dyDescent="0.25">
      <c r="L1274" s="264">
        <f>Member!A1274</f>
        <v>0</v>
      </c>
      <c r="M1274" s="166">
        <f t="shared" si="86"/>
        <v>0</v>
      </c>
      <c r="N1274" s="166">
        <f t="shared" si="87"/>
        <v>0</v>
      </c>
      <c r="O1274" s="166">
        <f t="shared" si="88"/>
        <v>0</v>
      </c>
      <c r="P1274" s="166">
        <f t="shared" si="89"/>
        <v>49</v>
      </c>
      <c r="S1274" s="166">
        <f>VLOOKUP(L1274,Schnitt1!L:P,2,0)</f>
        <v>0</v>
      </c>
      <c r="T1274" s="166">
        <f>VLOOKUP(L1274,Schnitt2!L:P,2,0)</f>
        <v>0</v>
      </c>
      <c r="U1274" s="166">
        <f>VLOOKUP(L1274,Schnitt3!L:P,2,0)</f>
        <v>0</v>
      </c>
      <c r="V1274" s="166">
        <f>VLOOKUP(L1274,Schnitt4!L:P,2,0)</f>
        <v>0</v>
      </c>
      <c r="W1274" s="166">
        <f>VLOOKUP(L1274,Schnitt5!L:P,2,0)</f>
        <v>0</v>
      </c>
      <c r="X1274" s="166">
        <f>VLOOKUP(L1274,Schnitt6!L:P,2,0)</f>
        <v>0</v>
      </c>
      <c r="AA1274" s="166">
        <f>VLOOKUP(L1274,Schnitt1!L:P,3,0)</f>
        <v>0</v>
      </c>
      <c r="AB1274" s="166">
        <f>VLOOKUP(L1274,Schnitt2!L:P,3,0)</f>
        <v>0</v>
      </c>
      <c r="AC1274" s="166">
        <f>VLOOKUP(L1274,Schnitt3!L:P,3,0)</f>
        <v>0</v>
      </c>
      <c r="AD1274" s="166">
        <f>VLOOKUP(L1274,Schnitt4!L:P,3,0)</f>
        <v>0</v>
      </c>
      <c r="AE1274" s="166">
        <f>VLOOKUP(L1274,Schnitt5!L:P,3,0)</f>
        <v>0</v>
      </c>
      <c r="AF1274" s="166">
        <f>VLOOKUP(L1274,Schnitt6!L:P,3,0)</f>
        <v>0</v>
      </c>
    </row>
    <row r="1275" spans="12:32" x14ac:dyDescent="0.25">
      <c r="L1275" s="264">
        <f>Member!A1275</f>
        <v>0</v>
      </c>
      <c r="M1275" s="166">
        <f t="shared" si="86"/>
        <v>0</v>
      </c>
      <c r="N1275" s="166">
        <f t="shared" si="87"/>
        <v>0</v>
      </c>
      <c r="O1275" s="166">
        <f t="shared" si="88"/>
        <v>0</v>
      </c>
      <c r="P1275" s="166">
        <f t="shared" si="89"/>
        <v>49</v>
      </c>
      <c r="S1275" s="166">
        <f>VLOOKUP(L1275,Schnitt1!L:P,2,0)</f>
        <v>0</v>
      </c>
      <c r="T1275" s="166">
        <f>VLOOKUP(L1275,Schnitt2!L:P,2,0)</f>
        <v>0</v>
      </c>
      <c r="U1275" s="166">
        <f>VLOOKUP(L1275,Schnitt3!L:P,2,0)</f>
        <v>0</v>
      </c>
      <c r="V1275" s="166">
        <f>VLOOKUP(L1275,Schnitt4!L:P,2,0)</f>
        <v>0</v>
      </c>
      <c r="W1275" s="166">
        <f>VLOOKUP(L1275,Schnitt5!L:P,2,0)</f>
        <v>0</v>
      </c>
      <c r="X1275" s="166">
        <f>VLOOKUP(L1275,Schnitt6!L:P,2,0)</f>
        <v>0</v>
      </c>
      <c r="AA1275" s="166">
        <f>VLOOKUP(L1275,Schnitt1!L:P,3,0)</f>
        <v>0</v>
      </c>
      <c r="AB1275" s="166">
        <f>VLOOKUP(L1275,Schnitt2!L:P,3,0)</f>
        <v>0</v>
      </c>
      <c r="AC1275" s="166">
        <f>VLOOKUP(L1275,Schnitt3!L:P,3,0)</f>
        <v>0</v>
      </c>
      <c r="AD1275" s="166">
        <f>VLOOKUP(L1275,Schnitt4!L:P,3,0)</f>
        <v>0</v>
      </c>
      <c r="AE1275" s="166">
        <f>VLOOKUP(L1275,Schnitt5!L:P,3,0)</f>
        <v>0</v>
      </c>
      <c r="AF1275" s="166">
        <f>VLOOKUP(L1275,Schnitt6!L:P,3,0)</f>
        <v>0</v>
      </c>
    </row>
    <row r="1276" spans="12:32" x14ac:dyDescent="0.25">
      <c r="L1276" s="264">
        <f>Member!A1276</f>
        <v>0</v>
      </c>
      <c r="M1276" s="166">
        <f t="shared" si="86"/>
        <v>0</v>
      </c>
      <c r="N1276" s="166">
        <f t="shared" si="87"/>
        <v>0</v>
      </c>
      <c r="O1276" s="166">
        <f t="shared" si="88"/>
        <v>0</v>
      </c>
      <c r="P1276" s="166">
        <f t="shared" si="89"/>
        <v>49</v>
      </c>
      <c r="S1276" s="166">
        <f>VLOOKUP(L1276,Schnitt1!L:P,2,0)</f>
        <v>0</v>
      </c>
      <c r="T1276" s="166">
        <f>VLOOKUP(L1276,Schnitt2!L:P,2,0)</f>
        <v>0</v>
      </c>
      <c r="U1276" s="166">
        <f>VLOOKUP(L1276,Schnitt3!L:P,2,0)</f>
        <v>0</v>
      </c>
      <c r="V1276" s="166">
        <f>VLOOKUP(L1276,Schnitt4!L:P,2,0)</f>
        <v>0</v>
      </c>
      <c r="W1276" s="166">
        <f>VLOOKUP(L1276,Schnitt5!L:P,2,0)</f>
        <v>0</v>
      </c>
      <c r="X1276" s="166">
        <f>VLOOKUP(L1276,Schnitt6!L:P,2,0)</f>
        <v>0</v>
      </c>
      <c r="AA1276" s="166">
        <f>VLOOKUP(L1276,Schnitt1!L:P,3,0)</f>
        <v>0</v>
      </c>
      <c r="AB1276" s="166">
        <f>VLOOKUP(L1276,Schnitt2!L:P,3,0)</f>
        <v>0</v>
      </c>
      <c r="AC1276" s="166">
        <f>VLOOKUP(L1276,Schnitt3!L:P,3,0)</f>
        <v>0</v>
      </c>
      <c r="AD1276" s="166">
        <f>VLOOKUP(L1276,Schnitt4!L:P,3,0)</f>
        <v>0</v>
      </c>
      <c r="AE1276" s="166">
        <f>VLOOKUP(L1276,Schnitt5!L:P,3,0)</f>
        <v>0</v>
      </c>
      <c r="AF1276" s="166">
        <f>VLOOKUP(L1276,Schnitt6!L:P,3,0)</f>
        <v>0</v>
      </c>
    </row>
    <row r="1277" spans="12:32" x14ac:dyDescent="0.25">
      <c r="L1277" s="264">
        <f>Member!A1277</f>
        <v>0</v>
      </c>
      <c r="M1277" s="166">
        <f t="shared" si="86"/>
        <v>0</v>
      </c>
      <c r="N1277" s="166">
        <f t="shared" si="87"/>
        <v>0</v>
      </c>
      <c r="O1277" s="166">
        <f t="shared" si="88"/>
        <v>0</v>
      </c>
      <c r="P1277" s="166">
        <f t="shared" si="89"/>
        <v>49</v>
      </c>
      <c r="S1277" s="166">
        <f>VLOOKUP(L1277,Schnitt1!L:P,2,0)</f>
        <v>0</v>
      </c>
      <c r="T1277" s="166">
        <f>VLOOKUP(L1277,Schnitt2!L:P,2,0)</f>
        <v>0</v>
      </c>
      <c r="U1277" s="166">
        <f>VLOOKUP(L1277,Schnitt3!L:P,2,0)</f>
        <v>0</v>
      </c>
      <c r="V1277" s="166">
        <f>VLOOKUP(L1277,Schnitt4!L:P,2,0)</f>
        <v>0</v>
      </c>
      <c r="W1277" s="166">
        <f>VLOOKUP(L1277,Schnitt5!L:P,2,0)</f>
        <v>0</v>
      </c>
      <c r="X1277" s="166">
        <f>VLOOKUP(L1277,Schnitt6!L:P,2,0)</f>
        <v>0</v>
      </c>
      <c r="AA1277" s="166">
        <f>VLOOKUP(L1277,Schnitt1!L:P,3,0)</f>
        <v>0</v>
      </c>
      <c r="AB1277" s="166">
        <f>VLOOKUP(L1277,Schnitt2!L:P,3,0)</f>
        <v>0</v>
      </c>
      <c r="AC1277" s="166">
        <f>VLOOKUP(L1277,Schnitt3!L:P,3,0)</f>
        <v>0</v>
      </c>
      <c r="AD1277" s="166">
        <f>VLOOKUP(L1277,Schnitt4!L:P,3,0)</f>
        <v>0</v>
      </c>
      <c r="AE1277" s="166">
        <f>VLOOKUP(L1277,Schnitt5!L:P,3,0)</f>
        <v>0</v>
      </c>
      <c r="AF1277" s="166">
        <f>VLOOKUP(L1277,Schnitt6!L:P,3,0)</f>
        <v>0</v>
      </c>
    </row>
    <row r="1278" spans="12:32" x14ac:dyDescent="0.25">
      <c r="L1278" s="264">
        <f>Member!A1278</f>
        <v>0</v>
      </c>
      <c r="M1278" s="166">
        <f t="shared" si="86"/>
        <v>0</v>
      </c>
      <c r="N1278" s="166">
        <f t="shared" si="87"/>
        <v>0</v>
      </c>
      <c r="O1278" s="166">
        <f t="shared" si="88"/>
        <v>0</v>
      </c>
      <c r="P1278" s="166">
        <f t="shared" si="89"/>
        <v>49</v>
      </c>
      <c r="S1278" s="166">
        <f>VLOOKUP(L1278,Schnitt1!L:P,2,0)</f>
        <v>0</v>
      </c>
      <c r="T1278" s="166">
        <f>VLOOKUP(L1278,Schnitt2!L:P,2,0)</f>
        <v>0</v>
      </c>
      <c r="U1278" s="166">
        <f>VLOOKUP(L1278,Schnitt3!L:P,2,0)</f>
        <v>0</v>
      </c>
      <c r="V1278" s="166">
        <f>VLOOKUP(L1278,Schnitt4!L:P,2,0)</f>
        <v>0</v>
      </c>
      <c r="W1278" s="166">
        <f>VLOOKUP(L1278,Schnitt5!L:P,2,0)</f>
        <v>0</v>
      </c>
      <c r="X1278" s="166">
        <f>VLOOKUP(L1278,Schnitt6!L:P,2,0)</f>
        <v>0</v>
      </c>
      <c r="AA1278" s="166">
        <f>VLOOKUP(L1278,Schnitt1!L:P,3,0)</f>
        <v>0</v>
      </c>
      <c r="AB1278" s="166">
        <f>VLOOKUP(L1278,Schnitt2!L:P,3,0)</f>
        <v>0</v>
      </c>
      <c r="AC1278" s="166">
        <f>VLOOKUP(L1278,Schnitt3!L:P,3,0)</f>
        <v>0</v>
      </c>
      <c r="AD1278" s="166">
        <f>VLOOKUP(L1278,Schnitt4!L:P,3,0)</f>
        <v>0</v>
      </c>
      <c r="AE1278" s="166">
        <f>VLOOKUP(L1278,Schnitt5!L:P,3,0)</f>
        <v>0</v>
      </c>
      <c r="AF1278" s="166">
        <f>VLOOKUP(L1278,Schnitt6!L:P,3,0)</f>
        <v>0</v>
      </c>
    </row>
    <row r="1279" spans="12:32" x14ac:dyDescent="0.25">
      <c r="L1279" s="264">
        <f>Member!A1279</f>
        <v>0</v>
      </c>
      <c r="M1279" s="166">
        <f t="shared" si="86"/>
        <v>0</v>
      </c>
      <c r="N1279" s="166">
        <f t="shared" si="87"/>
        <v>0</v>
      </c>
      <c r="O1279" s="166">
        <f t="shared" si="88"/>
        <v>0</v>
      </c>
      <c r="P1279" s="166">
        <f t="shared" si="89"/>
        <v>49</v>
      </c>
      <c r="S1279" s="166">
        <f>VLOOKUP(L1279,Schnitt1!L:P,2,0)</f>
        <v>0</v>
      </c>
      <c r="T1279" s="166">
        <f>VLOOKUP(L1279,Schnitt2!L:P,2,0)</f>
        <v>0</v>
      </c>
      <c r="U1279" s="166">
        <f>VLOOKUP(L1279,Schnitt3!L:P,2,0)</f>
        <v>0</v>
      </c>
      <c r="V1279" s="166">
        <f>VLOOKUP(L1279,Schnitt4!L:P,2,0)</f>
        <v>0</v>
      </c>
      <c r="W1279" s="166">
        <f>VLOOKUP(L1279,Schnitt5!L:P,2,0)</f>
        <v>0</v>
      </c>
      <c r="X1279" s="166">
        <f>VLOOKUP(L1279,Schnitt6!L:P,2,0)</f>
        <v>0</v>
      </c>
      <c r="AA1279" s="166">
        <f>VLOOKUP(L1279,Schnitt1!L:P,3,0)</f>
        <v>0</v>
      </c>
      <c r="AB1279" s="166">
        <f>VLOOKUP(L1279,Schnitt2!L:P,3,0)</f>
        <v>0</v>
      </c>
      <c r="AC1279" s="166">
        <f>VLOOKUP(L1279,Schnitt3!L:P,3,0)</f>
        <v>0</v>
      </c>
      <c r="AD1279" s="166">
        <f>VLOOKUP(L1279,Schnitt4!L:P,3,0)</f>
        <v>0</v>
      </c>
      <c r="AE1279" s="166">
        <f>VLOOKUP(L1279,Schnitt5!L:P,3,0)</f>
        <v>0</v>
      </c>
      <c r="AF1279" s="166">
        <f>VLOOKUP(L1279,Schnitt6!L:P,3,0)</f>
        <v>0</v>
      </c>
    </row>
    <row r="1280" spans="12:32" x14ac:dyDescent="0.25">
      <c r="L1280" s="264">
        <f>Member!A1280</f>
        <v>0</v>
      </c>
      <c r="M1280" s="166">
        <f t="shared" si="86"/>
        <v>0</v>
      </c>
      <c r="N1280" s="166">
        <f t="shared" si="87"/>
        <v>0</v>
      </c>
      <c r="O1280" s="166">
        <f t="shared" si="88"/>
        <v>0</v>
      </c>
      <c r="P1280" s="166">
        <f t="shared" si="89"/>
        <v>49</v>
      </c>
      <c r="S1280" s="166">
        <f>VLOOKUP(L1280,Schnitt1!L:P,2,0)</f>
        <v>0</v>
      </c>
      <c r="T1280" s="166">
        <f>VLOOKUP(L1280,Schnitt2!L:P,2,0)</f>
        <v>0</v>
      </c>
      <c r="U1280" s="166">
        <f>VLOOKUP(L1280,Schnitt3!L:P,2,0)</f>
        <v>0</v>
      </c>
      <c r="V1280" s="166">
        <f>VLOOKUP(L1280,Schnitt4!L:P,2,0)</f>
        <v>0</v>
      </c>
      <c r="W1280" s="166">
        <f>VLOOKUP(L1280,Schnitt5!L:P,2,0)</f>
        <v>0</v>
      </c>
      <c r="X1280" s="166">
        <f>VLOOKUP(L1280,Schnitt6!L:P,2,0)</f>
        <v>0</v>
      </c>
      <c r="AA1280" s="166">
        <f>VLOOKUP(L1280,Schnitt1!L:P,3,0)</f>
        <v>0</v>
      </c>
      <c r="AB1280" s="166">
        <f>VLOOKUP(L1280,Schnitt2!L:P,3,0)</f>
        <v>0</v>
      </c>
      <c r="AC1280" s="166">
        <f>VLOOKUP(L1280,Schnitt3!L:P,3,0)</f>
        <v>0</v>
      </c>
      <c r="AD1280" s="166">
        <f>VLOOKUP(L1280,Schnitt4!L:P,3,0)</f>
        <v>0</v>
      </c>
      <c r="AE1280" s="166">
        <f>VLOOKUP(L1280,Schnitt5!L:P,3,0)</f>
        <v>0</v>
      </c>
      <c r="AF1280" s="166">
        <f>VLOOKUP(L1280,Schnitt6!L:P,3,0)</f>
        <v>0</v>
      </c>
    </row>
    <row r="1281" spans="12:32" x14ac:dyDescent="0.25">
      <c r="L1281" s="264">
        <f>Member!A1281</f>
        <v>0</v>
      </c>
      <c r="M1281" s="166">
        <f t="shared" si="86"/>
        <v>0</v>
      </c>
      <c r="N1281" s="166">
        <f t="shared" si="87"/>
        <v>0</v>
      </c>
      <c r="O1281" s="166">
        <f t="shared" si="88"/>
        <v>0</v>
      </c>
      <c r="P1281" s="166">
        <f t="shared" si="89"/>
        <v>49</v>
      </c>
      <c r="S1281" s="166">
        <f>VLOOKUP(L1281,Schnitt1!L:P,2,0)</f>
        <v>0</v>
      </c>
      <c r="T1281" s="166">
        <f>VLOOKUP(L1281,Schnitt2!L:P,2,0)</f>
        <v>0</v>
      </c>
      <c r="U1281" s="166">
        <f>VLOOKUP(L1281,Schnitt3!L:P,2,0)</f>
        <v>0</v>
      </c>
      <c r="V1281" s="166">
        <f>VLOOKUP(L1281,Schnitt4!L:P,2,0)</f>
        <v>0</v>
      </c>
      <c r="W1281" s="166">
        <f>VLOOKUP(L1281,Schnitt5!L:P,2,0)</f>
        <v>0</v>
      </c>
      <c r="X1281" s="166">
        <f>VLOOKUP(L1281,Schnitt6!L:P,2,0)</f>
        <v>0</v>
      </c>
      <c r="AA1281" s="166">
        <f>VLOOKUP(L1281,Schnitt1!L:P,3,0)</f>
        <v>0</v>
      </c>
      <c r="AB1281" s="166">
        <f>VLOOKUP(L1281,Schnitt2!L:P,3,0)</f>
        <v>0</v>
      </c>
      <c r="AC1281" s="166">
        <f>VLOOKUP(L1281,Schnitt3!L:P,3,0)</f>
        <v>0</v>
      </c>
      <c r="AD1281" s="166">
        <f>VLOOKUP(L1281,Schnitt4!L:P,3,0)</f>
        <v>0</v>
      </c>
      <c r="AE1281" s="166">
        <f>VLOOKUP(L1281,Schnitt5!L:P,3,0)</f>
        <v>0</v>
      </c>
      <c r="AF1281" s="166">
        <f>VLOOKUP(L1281,Schnitt6!L:P,3,0)</f>
        <v>0</v>
      </c>
    </row>
    <row r="1282" spans="12:32" x14ac:dyDescent="0.25">
      <c r="L1282" s="264">
        <f>Member!A1282</f>
        <v>0</v>
      </c>
      <c r="M1282" s="166">
        <f t="shared" si="86"/>
        <v>0</v>
      </c>
      <c r="N1282" s="166">
        <f t="shared" si="87"/>
        <v>0</v>
      </c>
      <c r="O1282" s="166">
        <f t="shared" si="88"/>
        <v>0</v>
      </c>
      <c r="P1282" s="166">
        <f t="shared" si="89"/>
        <v>49</v>
      </c>
      <c r="S1282" s="166">
        <f>VLOOKUP(L1282,Schnitt1!L:P,2,0)</f>
        <v>0</v>
      </c>
      <c r="T1282" s="166">
        <f>VLOOKUP(L1282,Schnitt2!L:P,2,0)</f>
        <v>0</v>
      </c>
      <c r="U1282" s="166">
        <f>VLOOKUP(L1282,Schnitt3!L:P,2,0)</f>
        <v>0</v>
      </c>
      <c r="V1282" s="166">
        <f>VLOOKUP(L1282,Schnitt4!L:P,2,0)</f>
        <v>0</v>
      </c>
      <c r="W1282" s="166">
        <f>VLOOKUP(L1282,Schnitt5!L:P,2,0)</f>
        <v>0</v>
      </c>
      <c r="X1282" s="166">
        <f>VLOOKUP(L1282,Schnitt6!L:P,2,0)</f>
        <v>0</v>
      </c>
      <c r="AA1282" s="166">
        <f>VLOOKUP(L1282,Schnitt1!L:P,3,0)</f>
        <v>0</v>
      </c>
      <c r="AB1282" s="166">
        <f>VLOOKUP(L1282,Schnitt2!L:P,3,0)</f>
        <v>0</v>
      </c>
      <c r="AC1282" s="166">
        <f>VLOOKUP(L1282,Schnitt3!L:P,3,0)</f>
        <v>0</v>
      </c>
      <c r="AD1282" s="166">
        <f>VLOOKUP(L1282,Schnitt4!L:P,3,0)</f>
        <v>0</v>
      </c>
      <c r="AE1282" s="166">
        <f>VLOOKUP(L1282,Schnitt5!L:P,3,0)</f>
        <v>0</v>
      </c>
      <c r="AF1282" s="166">
        <f>VLOOKUP(L1282,Schnitt6!L:P,3,0)</f>
        <v>0</v>
      </c>
    </row>
    <row r="1283" spans="12:32" x14ac:dyDescent="0.25">
      <c r="L1283" s="264">
        <f>Member!A1283</f>
        <v>0</v>
      </c>
      <c r="M1283" s="166">
        <f t="shared" ref="M1283:M1346" si="90">SUM(S1283:X1283)</f>
        <v>0</v>
      </c>
      <c r="N1283" s="166">
        <f t="shared" ref="N1283:N1346" si="91">SUM(AA1283:AF1283)</f>
        <v>0</v>
      </c>
      <c r="O1283" s="166">
        <f t="shared" ref="O1283:O1346" si="92">IF(N1283=0,0,M1283/N1283-ROW()/1000000000)</f>
        <v>0</v>
      </c>
      <c r="P1283" s="166">
        <f t="shared" ref="P1283:P1346" si="93">RANK(O1283,O:O)</f>
        <v>49</v>
      </c>
      <c r="S1283" s="166">
        <f>VLOOKUP(L1283,Schnitt1!L:P,2,0)</f>
        <v>0</v>
      </c>
      <c r="T1283" s="166">
        <f>VLOOKUP(L1283,Schnitt2!L:P,2,0)</f>
        <v>0</v>
      </c>
      <c r="U1283" s="166">
        <f>VLOOKUP(L1283,Schnitt3!L:P,2,0)</f>
        <v>0</v>
      </c>
      <c r="V1283" s="166">
        <f>VLOOKUP(L1283,Schnitt4!L:P,2,0)</f>
        <v>0</v>
      </c>
      <c r="W1283" s="166">
        <f>VLOOKUP(L1283,Schnitt5!L:P,2,0)</f>
        <v>0</v>
      </c>
      <c r="X1283" s="166">
        <f>VLOOKUP(L1283,Schnitt6!L:P,2,0)</f>
        <v>0</v>
      </c>
      <c r="AA1283" s="166">
        <f>VLOOKUP(L1283,Schnitt1!L:P,3,0)</f>
        <v>0</v>
      </c>
      <c r="AB1283" s="166">
        <f>VLOOKUP(L1283,Schnitt2!L:P,3,0)</f>
        <v>0</v>
      </c>
      <c r="AC1283" s="166">
        <f>VLOOKUP(L1283,Schnitt3!L:P,3,0)</f>
        <v>0</v>
      </c>
      <c r="AD1283" s="166">
        <f>VLOOKUP(L1283,Schnitt4!L:P,3,0)</f>
        <v>0</v>
      </c>
      <c r="AE1283" s="166">
        <f>VLOOKUP(L1283,Schnitt5!L:P,3,0)</f>
        <v>0</v>
      </c>
      <c r="AF1283" s="166">
        <f>VLOOKUP(L1283,Schnitt6!L:P,3,0)</f>
        <v>0</v>
      </c>
    </row>
    <row r="1284" spans="12:32" x14ac:dyDescent="0.25">
      <c r="L1284" s="264">
        <f>Member!A1284</f>
        <v>0</v>
      </c>
      <c r="M1284" s="166">
        <f t="shared" si="90"/>
        <v>0</v>
      </c>
      <c r="N1284" s="166">
        <f t="shared" si="91"/>
        <v>0</v>
      </c>
      <c r="O1284" s="166">
        <f t="shared" si="92"/>
        <v>0</v>
      </c>
      <c r="P1284" s="166">
        <f t="shared" si="93"/>
        <v>49</v>
      </c>
      <c r="S1284" s="166">
        <f>VLOOKUP(L1284,Schnitt1!L:P,2,0)</f>
        <v>0</v>
      </c>
      <c r="T1284" s="166">
        <f>VLOOKUP(L1284,Schnitt2!L:P,2,0)</f>
        <v>0</v>
      </c>
      <c r="U1284" s="166">
        <f>VLOOKUP(L1284,Schnitt3!L:P,2,0)</f>
        <v>0</v>
      </c>
      <c r="V1284" s="166">
        <f>VLOOKUP(L1284,Schnitt4!L:P,2,0)</f>
        <v>0</v>
      </c>
      <c r="W1284" s="166">
        <f>VLOOKUP(L1284,Schnitt5!L:P,2,0)</f>
        <v>0</v>
      </c>
      <c r="X1284" s="166">
        <f>VLOOKUP(L1284,Schnitt6!L:P,2,0)</f>
        <v>0</v>
      </c>
      <c r="AA1284" s="166">
        <f>VLOOKUP(L1284,Schnitt1!L:P,3,0)</f>
        <v>0</v>
      </c>
      <c r="AB1284" s="166">
        <f>VLOOKUP(L1284,Schnitt2!L:P,3,0)</f>
        <v>0</v>
      </c>
      <c r="AC1284" s="166">
        <f>VLOOKUP(L1284,Schnitt3!L:P,3,0)</f>
        <v>0</v>
      </c>
      <c r="AD1284" s="166">
        <f>VLOOKUP(L1284,Schnitt4!L:P,3,0)</f>
        <v>0</v>
      </c>
      <c r="AE1284" s="166">
        <f>VLOOKUP(L1284,Schnitt5!L:P,3,0)</f>
        <v>0</v>
      </c>
      <c r="AF1284" s="166">
        <f>VLOOKUP(L1284,Schnitt6!L:P,3,0)</f>
        <v>0</v>
      </c>
    </row>
    <row r="1285" spans="12:32" x14ac:dyDescent="0.25">
      <c r="L1285" s="264">
        <f>Member!A1285</f>
        <v>0</v>
      </c>
      <c r="M1285" s="166">
        <f t="shared" si="90"/>
        <v>0</v>
      </c>
      <c r="N1285" s="166">
        <f t="shared" si="91"/>
        <v>0</v>
      </c>
      <c r="O1285" s="166">
        <f t="shared" si="92"/>
        <v>0</v>
      </c>
      <c r="P1285" s="166">
        <f t="shared" si="93"/>
        <v>49</v>
      </c>
      <c r="S1285" s="166">
        <f>VLOOKUP(L1285,Schnitt1!L:P,2,0)</f>
        <v>0</v>
      </c>
      <c r="T1285" s="166">
        <f>VLOOKUP(L1285,Schnitt2!L:P,2,0)</f>
        <v>0</v>
      </c>
      <c r="U1285" s="166">
        <f>VLOOKUP(L1285,Schnitt3!L:P,2,0)</f>
        <v>0</v>
      </c>
      <c r="V1285" s="166">
        <f>VLOOKUP(L1285,Schnitt4!L:P,2,0)</f>
        <v>0</v>
      </c>
      <c r="W1285" s="166">
        <f>VLOOKUP(L1285,Schnitt5!L:P,2,0)</f>
        <v>0</v>
      </c>
      <c r="X1285" s="166">
        <f>VLOOKUP(L1285,Schnitt6!L:P,2,0)</f>
        <v>0</v>
      </c>
      <c r="AA1285" s="166">
        <f>VLOOKUP(L1285,Schnitt1!L:P,3,0)</f>
        <v>0</v>
      </c>
      <c r="AB1285" s="166">
        <f>VLOOKUP(L1285,Schnitt2!L:P,3,0)</f>
        <v>0</v>
      </c>
      <c r="AC1285" s="166">
        <f>VLOOKUP(L1285,Schnitt3!L:P,3,0)</f>
        <v>0</v>
      </c>
      <c r="AD1285" s="166">
        <f>VLOOKUP(L1285,Schnitt4!L:P,3,0)</f>
        <v>0</v>
      </c>
      <c r="AE1285" s="166">
        <f>VLOOKUP(L1285,Schnitt5!L:P,3,0)</f>
        <v>0</v>
      </c>
      <c r="AF1285" s="166">
        <f>VLOOKUP(L1285,Schnitt6!L:P,3,0)</f>
        <v>0</v>
      </c>
    </row>
    <row r="1286" spans="12:32" x14ac:dyDescent="0.25">
      <c r="L1286" s="264">
        <f>Member!A1286</f>
        <v>0</v>
      </c>
      <c r="M1286" s="166">
        <f t="shared" si="90"/>
        <v>0</v>
      </c>
      <c r="N1286" s="166">
        <f t="shared" si="91"/>
        <v>0</v>
      </c>
      <c r="O1286" s="166">
        <f t="shared" si="92"/>
        <v>0</v>
      </c>
      <c r="P1286" s="166">
        <f t="shared" si="93"/>
        <v>49</v>
      </c>
      <c r="S1286" s="166">
        <f>VLOOKUP(L1286,Schnitt1!L:P,2,0)</f>
        <v>0</v>
      </c>
      <c r="T1286" s="166">
        <f>VLOOKUP(L1286,Schnitt2!L:P,2,0)</f>
        <v>0</v>
      </c>
      <c r="U1286" s="166">
        <f>VLOOKUP(L1286,Schnitt3!L:P,2,0)</f>
        <v>0</v>
      </c>
      <c r="V1286" s="166">
        <f>VLOOKUP(L1286,Schnitt4!L:P,2,0)</f>
        <v>0</v>
      </c>
      <c r="W1286" s="166">
        <f>VLOOKUP(L1286,Schnitt5!L:P,2,0)</f>
        <v>0</v>
      </c>
      <c r="X1286" s="166">
        <f>VLOOKUP(L1286,Schnitt6!L:P,2,0)</f>
        <v>0</v>
      </c>
      <c r="AA1286" s="166">
        <f>VLOOKUP(L1286,Schnitt1!L:P,3,0)</f>
        <v>0</v>
      </c>
      <c r="AB1286" s="166">
        <f>VLOOKUP(L1286,Schnitt2!L:P,3,0)</f>
        <v>0</v>
      </c>
      <c r="AC1286" s="166">
        <f>VLOOKUP(L1286,Schnitt3!L:P,3,0)</f>
        <v>0</v>
      </c>
      <c r="AD1286" s="166">
        <f>VLOOKUP(L1286,Schnitt4!L:P,3,0)</f>
        <v>0</v>
      </c>
      <c r="AE1286" s="166">
        <f>VLOOKUP(L1286,Schnitt5!L:P,3,0)</f>
        <v>0</v>
      </c>
      <c r="AF1286" s="166">
        <f>VLOOKUP(L1286,Schnitt6!L:P,3,0)</f>
        <v>0</v>
      </c>
    </row>
    <row r="1287" spans="12:32" x14ac:dyDescent="0.25">
      <c r="L1287" s="264">
        <f>Member!A1287</f>
        <v>0</v>
      </c>
      <c r="M1287" s="166">
        <f t="shared" si="90"/>
        <v>0</v>
      </c>
      <c r="N1287" s="166">
        <f t="shared" si="91"/>
        <v>0</v>
      </c>
      <c r="O1287" s="166">
        <f t="shared" si="92"/>
        <v>0</v>
      </c>
      <c r="P1287" s="166">
        <f t="shared" si="93"/>
        <v>49</v>
      </c>
      <c r="S1287" s="166">
        <f>VLOOKUP(L1287,Schnitt1!L:P,2,0)</f>
        <v>0</v>
      </c>
      <c r="T1287" s="166">
        <f>VLOOKUP(L1287,Schnitt2!L:P,2,0)</f>
        <v>0</v>
      </c>
      <c r="U1287" s="166">
        <f>VLOOKUP(L1287,Schnitt3!L:P,2,0)</f>
        <v>0</v>
      </c>
      <c r="V1287" s="166">
        <f>VLOOKUP(L1287,Schnitt4!L:P,2,0)</f>
        <v>0</v>
      </c>
      <c r="W1287" s="166">
        <f>VLOOKUP(L1287,Schnitt5!L:P,2,0)</f>
        <v>0</v>
      </c>
      <c r="X1287" s="166">
        <f>VLOOKUP(L1287,Schnitt6!L:P,2,0)</f>
        <v>0</v>
      </c>
      <c r="AA1287" s="166">
        <f>VLOOKUP(L1287,Schnitt1!L:P,3,0)</f>
        <v>0</v>
      </c>
      <c r="AB1287" s="166">
        <f>VLOOKUP(L1287,Schnitt2!L:P,3,0)</f>
        <v>0</v>
      </c>
      <c r="AC1287" s="166">
        <f>VLOOKUP(L1287,Schnitt3!L:P,3,0)</f>
        <v>0</v>
      </c>
      <c r="AD1287" s="166">
        <f>VLOOKUP(L1287,Schnitt4!L:P,3,0)</f>
        <v>0</v>
      </c>
      <c r="AE1287" s="166">
        <f>VLOOKUP(L1287,Schnitt5!L:P,3,0)</f>
        <v>0</v>
      </c>
      <c r="AF1287" s="166">
        <f>VLOOKUP(L1287,Schnitt6!L:P,3,0)</f>
        <v>0</v>
      </c>
    </row>
    <row r="1288" spans="12:32" x14ac:dyDescent="0.25">
      <c r="L1288" s="264">
        <f>Member!A1288</f>
        <v>0</v>
      </c>
      <c r="M1288" s="166">
        <f t="shared" si="90"/>
        <v>0</v>
      </c>
      <c r="N1288" s="166">
        <f t="shared" si="91"/>
        <v>0</v>
      </c>
      <c r="O1288" s="166">
        <f t="shared" si="92"/>
        <v>0</v>
      </c>
      <c r="P1288" s="166">
        <f t="shared" si="93"/>
        <v>49</v>
      </c>
      <c r="S1288" s="166">
        <f>VLOOKUP(L1288,Schnitt1!L:P,2,0)</f>
        <v>0</v>
      </c>
      <c r="T1288" s="166">
        <f>VLOOKUP(L1288,Schnitt2!L:P,2,0)</f>
        <v>0</v>
      </c>
      <c r="U1288" s="166">
        <f>VLOOKUP(L1288,Schnitt3!L:P,2,0)</f>
        <v>0</v>
      </c>
      <c r="V1288" s="166">
        <f>VLOOKUP(L1288,Schnitt4!L:P,2,0)</f>
        <v>0</v>
      </c>
      <c r="W1288" s="166">
        <f>VLOOKUP(L1288,Schnitt5!L:P,2,0)</f>
        <v>0</v>
      </c>
      <c r="X1288" s="166">
        <f>VLOOKUP(L1288,Schnitt6!L:P,2,0)</f>
        <v>0</v>
      </c>
      <c r="AA1288" s="166">
        <f>VLOOKUP(L1288,Schnitt1!L:P,3,0)</f>
        <v>0</v>
      </c>
      <c r="AB1288" s="166">
        <f>VLOOKUP(L1288,Schnitt2!L:P,3,0)</f>
        <v>0</v>
      </c>
      <c r="AC1288" s="166">
        <f>VLOOKUP(L1288,Schnitt3!L:P,3,0)</f>
        <v>0</v>
      </c>
      <c r="AD1288" s="166">
        <f>VLOOKUP(L1288,Schnitt4!L:P,3,0)</f>
        <v>0</v>
      </c>
      <c r="AE1288" s="166">
        <f>VLOOKUP(L1288,Schnitt5!L:P,3,0)</f>
        <v>0</v>
      </c>
      <c r="AF1288" s="166">
        <f>VLOOKUP(L1288,Schnitt6!L:P,3,0)</f>
        <v>0</v>
      </c>
    </row>
    <row r="1289" spans="12:32" x14ac:dyDescent="0.25">
      <c r="L1289" s="264">
        <f>Member!A1289</f>
        <v>0</v>
      </c>
      <c r="M1289" s="166">
        <f t="shared" si="90"/>
        <v>0</v>
      </c>
      <c r="N1289" s="166">
        <f t="shared" si="91"/>
        <v>0</v>
      </c>
      <c r="O1289" s="166">
        <f t="shared" si="92"/>
        <v>0</v>
      </c>
      <c r="P1289" s="166">
        <f t="shared" si="93"/>
        <v>49</v>
      </c>
      <c r="S1289" s="166">
        <f>VLOOKUP(L1289,Schnitt1!L:P,2,0)</f>
        <v>0</v>
      </c>
      <c r="T1289" s="166">
        <f>VLOOKUP(L1289,Schnitt2!L:P,2,0)</f>
        <v>0</v>
      </c>
      <c r="U1289" s="166">
        <f>VLOOKUP(L1289,Schnitt3!L:P,2,0)</f>
        <v>0</v>
      </c>
      <c r="V1289" s="166">
        <f>VLOOKUP(L1289,Schnitt4!L:P,2,0)</f>
        <v>0</v>
      </c>
      <c r="W1289" s="166">
        <f>VLOOKUP(L1289,Schnitt5!L:P,2,0)</f>
        <v>0</v>
      </c>
      <c r="X1289" s="166">
        <f>VLOOKUP(L1289,Schnitt6!L:P,2,0)</f>
        <v>0</v>
      </c>
      <c r="AA1289" s="166">
        <f>VLOOKUP(L1289,Schnitt1!L:P,3,0)</f>
        <v>0</v>
      </c>
      <c r="AB1289" s="166">
        <f>VLOOKUP(L1289,Schnitt2!L:P,3,0)</f>
        <v>0</v>
      </c>
      <c r="AC1289" s="166">
        <f>VLOOKUP(L1289,Schnitt3!L:P,3,0)</f>
        <v>0</v>
      </c>
      <c r="AD1289" s="166">
        <f>VLOOKUP(L1289,Schnitt4!L:P,3,0)</f>
        <v>0</v>
      </c>
      <c r="AE1289" s="166">
        <f>VLOOKUP(L1289,Schnitt5!L:P,3,0)</f>
        <v>0</v>
      </c>
      <c r="AF1289" s="166">
        <f>VLOOKUP(L1289,Schnitt6!L:P,3,0)</f>
        <v>0</v>
      </c>
    </row>
    <row r="1290" spans="12:32" x14ac:dyDescent="0.25">
      <c r="L1290" s="264">
        <f>Member!A1290</f>
        <v>0</v>
      </c>
      <c r="M1290" s="166">
        <f t="shared" si="90"/>
        <v>0</v>
      </c>
      <c r="N1290" s="166">
        <f t="shared" si="91"/>
        <v>0</v>
      </c>
      <c r="O1290" s="166">
        <f t="shared" si="92"/>
        <v>0</v>
      </c>
      <c r="P1290" s="166">
        <f t="shared" si="93"/>
        <v>49</v>
      </c>
      <c r="S1290" s="166">
        <f>VLOOKUP(L1290,Schnitt1!L:P,2,0)</f>
        <v>0</v>
      </c>
      <c r="T1290" s="166">
        <f>VLOOKUP(L1290,Schnitt2!L:P,2,0)</f>
        <v>0</v>
      </c>
      <c r="U1290" s="166">
        <f>VLOOKUP(L1290,Schnitt3!L:P,2,0)</f>
        <v>0</v>
      </c>
      <c r="V1290" s="166">
        <f>VLOOKUP(L1290,Schnitt4!L:P,2,0)</f>
        <v>0</v>
      </c>
      <c r="W1290" s="166">
        <f>VLOOKUP(L1290,Schnitt5!L:P,2,0)</f>
        <v>0</v>
      </c>
      <c r="X1290" s="166">
        <f>VLOOKUP(L1290,Schnitt6!L:P,2,0)</f>
        <v>0</v>
      </c>
      <c r="AA1290" s="166">
        <f>VLOOKUP(L1290,Schnitt1!L:P,3,0)</f>
        <v>0</v>
      </c>
      <c r="AB1290" s="166">
        <f>VLOOKUP(L1290,Schnitt2!L:P,3,0)</f>
        <v>0</v>
      </c>
      <c r="AC1290" s="166">
        <f>VLOOKUP(L1290,Schnitt3!L:P,3,0)</f>
        <v>0</v>
      </c>
      <c r="AD1290" s="166">
        <f>VLOOKUP(L1290,Schnitt4!L:P,3,0)</f>
        <v>0</v>
      </c>
      <c r="AE1290" s="166">
        <f>VLOOKUP(L1290,Schnitt5!L:P,3,0)</f>
        <v>0</v>
      </c>
      <c r="AF1290" s="166">
        <f>VLOOKUP(L1290,Schnitt6!L:P,3,0)</f>
        <v>0</v>
      </c>
    </row>
    <row r="1291" spans="12:32" x14ac:dyDescent="0.25">
      <c r="L1291" s="264">
        <f>Member!A1291</f>
        <v>0</v>
      </c>
      <c r="M1291" s="166">
        <f t="shared" si="90"/>
        <v>0</v>
      </c>
      <c r="N1291" s="166">
        <f t="shared" si="91"/>
        <v>0</v>
      </c>
      <c r="O1291" s="166">
        <f t="shared" si="92"/>
        <v>0</v>
      </c>
      <c r="P1291" s="166">
        <f t="shared" si="93"/>
        <v>49</v>
      </c>
      <c r="S1291" s="166">
        <f>VLOOKUP(L1291,Schnitt1!L:P,2,0)</f>
        <v>0</v>
      </c>
      <c r="T1291" s="166">
        <f>VLOOKUP(L1291,Schnitt2!L:P,2,0)</f>
        <v>0</v>
      </c>
      <c r="U1291" s="166">
        <f>VLOOKUP(L1291,Schnitt3!L:P,2,0)</f>
        <v>0</v>
      </c>
      <c r="V1291" s="166">
        <f>VLOOKUP(L1291,Schnitt4!L:P,2,0)</f>
        <v>0</v>
      </c>
      <c r="W1291" s="166">
        <f>VLOOKUP(L1291,Schnitt5!L:P,2,0)</f>
        <v>0</v>
      </c>
      <c r="X1291" s="166">
        <f>VLOOKUP(L1291,Schnitt6!L:P,2,0)</f>
        <v>0</v>
      </c>
      <c r="AA1291" s="166">
        <f>VLOOKUP(L1291,Schnitt1!L:P,3,0)</f>
        <v>0</v>
      </c>
      <c r="AB1291" s="166">
        <f>VLOOKUP(L1291,Schnitt2!L:P,3,0)</f>
        <v>0</v>
      </c>
      <c r="AC1291" s="166">
        <f>VLOOKUP(L1291,Schnitt3!L:P,3,0)</f>
        <v>0</v>
      </c>
      <c r="AD1291" s="166">
        <f>VLOOKUP(L1291,Schnitt4!L:P,3,0)</f>
        <v>0</v>
      </c>
      <c r="AE1291" s="166">
        <f>VLOOKUP(L1291,Schnitt5!L:P,3,0)</f>
        <v>0</v>
      </c>
      <c r="AF1291" s="166">
        <f>VLOOKUP(L1291,Schnitt6!L:P,3,0)</f>
        <v>0</v>
      </c>
    </row>
    <row r="1292" spans="12:32" x14ac:dyDescent="0.25">
      <c r="L1292" s="264">
        <f>Member!A1292</f>
        <v>0</v>
      </c>
      <c r="M1292" s="166">
        <f t="shared" si="90"/>
        <v>0</v>
      </c>
      <c r="N1292" s="166">
        <f t="shared" si="91"/>
        <v>0</v>
      </c>
      <c r="O1292" s="166">
        <f t="shared" si="92"/>
        <v>0</v>
      </c>
      <c r="P1292" s="166">
        <f t="shared" si="93"/>
        <v>49</v>
      </c>
      <c r="S1292" s="166">
        <f>VLOOKUP(L1292,Schnitt1!L:P,2,0)</f>
        <v>0</v>
      </c>
      <c r="T1292" s="166">
        <f>VLOOKUP(L1292,Schnitt2!L:P,2,0)</f>
        <v>0</v>
      </c>
      <c r="U1292" s="166">
        <f>VLOOKUP(L1292,Schnitt3!L:P,2,0)</f>
        <v>0</v>
      </c>
      <c r="V1292" s="166">
        <f>VLOOKUP(L1292,Schnitt4!L:P,2,0)</f>
        <v>0</v>
      </c>
      <c r="W1292" s="166">
        <f>VLOOKUP(L1292,Schnitt5!L:P,2,0)</f>
        <v>0</v>
      </c>
      <c r="X1292" s="166">
        <f>VLOOKUP(L1292,Schnitt6!L:P,2,0)</f>
        <v>0</v>
      </c>
      <c r="AA1292" s="166">
        <f>VLOOKUP(L1292,Schnitt1!L:P,3,0)</f>
        <v>0</v>
      </c>
      <c r="AB1292" s="166">
        <f>VLOOKUP(L1292,Schnitt2!L:P,3,0)</f>
        <v>0</v>
      </c>
      <c r="AC1292" s="166">
        <f>VLOOKUP(L1292,Schnitt3!L:P,3,0)</f>
        <v>0</v>
      </c>
      <c r="AD1292" s="166">
        <f>VLOOKUP(L1292,Schnitt4!L:P,3,0)</f>
        <v>0</v>
      </c>
      <c r="AE1292" s="166">
        <f>VLOOKUP(L1292,Schnitt5!L:P,3,0)</f>
        <v>0</v>
      </c>
      <c r="AF1292" s="166">
        <f>VLOOKUP(L1292,Schnitt6!L:P,3,0)</f>
        <v>0</v>
      </c>
    </row>
    <row r="1293" spans="12:32" x14ac:dyDescent="0.25">
      <c r="L1293" s="264">
        <f>Member!A1293</f>
        <v>0</v>
      </c>
      <c r="M1293" s="166">
        <f t="shared" si="90"/>
        <v>0</v>
      </c>
      <c r="N1293" s="166">
        <f t="shared" si="91"/>
        <v>0</v>
      </c>
      <c r="O1293" s="166">
        <f t="shared" si="92"/>
        <v>0</v>
      </c>
      <c r="P1293" s="166">
        <f t="shared" si="93"/>
        <v>49</v>
      </c>
      <c r="S1293" s="166">
        <f>VLOOKUP(L1293,Schnitt1!L:P,2,0)</f>
        <v>0</v>
      </c>
      <c r="T1293" s="166">
        <f>VLOOKUP(L1293,Schnitt2!L:P,2,0)</f>
        <v>0</v>
      </c>
      <c r="U1293" s="166">
        <f>VLOOKUP(L1293,Schnitt3!L:P,2,0)</f>
        <v>0</v>
      </c>
      <c r="V1293" s="166">
        <f>VLOOKUP(L1293,Schnitt4!L:P,2,0)</f>
        <v>0</v>
      </c>
      <c r="W1293" s="166">
        <f>VLOOKUP(L1293,Schnitt5!L:P,2,0)</f>
        <v>0</v>
      </c>
      <c r="X1293" s="166">
        <f>VLOOKUP(L1293,Schnitt6!L:P,2,0)</f>
        <v>0</v>
      </c>
      <c r="AA1293" s="166">
        <f>VLOOKUP(L1293,Schnitt1!L:P,3,0)</f>
        <v>0</v>
      </c>
      <c r="AB1293" s="166">
        <f>VLOOKUP(L1293,Schnitt2!L:P,3,0)</f>
        <v>0</v>
      </c>
      <c r="AC1293" s="166">
        <f>VLOOKUP(L1293,Schnitt3!L:P,3,0)</f>
        <v>0</v>
      </c>
      <c r="AD1293" s="166">
        <f>VLOOKUP(L1293,Schnitt4!L:P,3,0)</f>
        <v>0</v>
      </c>
      <c r="AE1293" s="166">
        <f>VLOOKUP(L1293,Schnitt5!L:P,3,0)</f>
        <v>0</v>
      </c>
      <c r="AF1293" s="166">
        <f>VLOOKUP(L1293,Schnitt6!L:P,3,0)</f>
        <v>0</v>
      </c>
    </row>
    <row r="1294" spans="12:32" x14ac:dyDescent="0.25">
      <c r="L1294" s="264">
        <f>Member!A1294</f>
        <v>0</v>
      </c>
      <c r="M1294" s="166">
        <f t="shared" si="90"/>
        <v>0</v>
      </c>
      <c r="N1294" s="166">
        <f t="shared" si="91"/>
        <v>0</v>
      </c>
      <c r="O1294" s="166">
        <f t="shared" si="92"/>
        <v>0</v>
      </c>
      <c r="P1294" s="166">
        <f t="shared" si="93"/>
        <v>49</v>
      </c>
      <c r="S1294" s="166">
        <f>VLOOKUP(L1294,Schnitt1!L:P,2,0)</f>
        <v>0</v>
      </c>
      <c r="T1294" s="166">
        <f>VLOOKUP(L1294,Schnitt2!L:P,2,0)</f>
        <v>0</v>
      </c>
      <c r="U1294" s="166">
        <f>VLOOKUP(L1294,Schnitt3!L:P,2,0)</f>
        <v>0</v>
      </c>
      <c r="V1294" s="166">
        <f>VLOOKUP(L1294,Schnitt4!L:P,2,0)</f>
        <v>0</v>
      </c>
      <c r="W1294" s="166">
        <f>VLOOKUP(L1294,Schnitt5!L:P,2,0)</f>
        <v>0</v>
      </c>
      <c r="X1294" s="166">
        <f>VLOOKUP(L1294,Schnitt6!L:P,2,0)</f>
        <v>0</v>
      </c>
      <c r="AA1294" s="166">
        <f>VLOOKUP(L1294,Schnitt1!L:P,3,0)</f>
        <v>0</v>
      </c>
      <c r="AB1294" s="166">
        <f>VLOOKUP(L1294,Schnitt2!L:P,3,0)</f>
        <v>0</v>
      </c>
      <c r="AC1294" s="166">
        <f>VLOOKUP(L1294,Schnitt3!L:P,3,0)</f>
        <v>0</v>
      </c>
      <c r="AD1294" s="166">
        <f>VLOOKUP(L1294,Schnitt4!L:P,3,0)</f>
        <v>0</v>
      </c>
      <c r="AE1294" s="166">
        <f>VLOOKUP(L1294,Schnitt5!L:P,3,0)</f>
        <v>0</v>
      </c>
      <c r="AF1294" s="166">
        <f>VLOOKUP(L1294,Schnitt6!L:P,3,0)</f>
        <v>0</v>
      </c>
    </row>
    <row r="1295" spans="12:32" x14ac:dyDescent="0.25">
      <c r="L1295" s="264">
        <f>Member!A1295</f>
        <v>0</v>
      </c>
      <c r="M1295" s="166">
        <f t="shared" si="90"/>
        <v>0</v>
      </c>
      <c r="N1295" s="166">
        <f t="shared" si="91"/>
        <v>0</v>
      </c>
      <c r="O1295" s="166">
        <f t="shared" si="92"/>
        <v>0</v>
      </c>
      <c r="P1295" s="166">
        <f t="shared" si="93"/>
        <v>49</v>
      </c>
      <c r="S1295" s="166">
        <f>VLOOKUP(L1295,Schnitt1!L:P,2,0)</f>
        <v>0</v>
      </c>
      <c r="T1295" s="166">
        <f>VLOOKUP(L1295,Schnitt2!L:P,2,0)</f>
        <v>0</v>
      </c>
      <c r="U1295" s="166">
        <f>VLOOKUP(L1295,Schnitt3!L:P,2,0)</f>
        <v>0</v>
      </c>
      <c r="V1295" s="166">
        <f>VLOOKUP(L1295,Schnitt4!L:P,2,0)</f>
        <v>0</v>
      </c>
      <c r="W1295" s="166">
        <f>VLOOKUP(L1295,Schnitt5!L:P,2,0)</f>
        <v>0</v>
      </c>
      <c r="X1295" s="166">
        <f>VLOOKUP(L1295,Schnitt6!L:P,2,0)</f>
        <v>0</v>
      </c>
      <c r="AA1295" s="166">
        <f>VLOOKUP(L1295,Schnitt1!L:P,3,0)</f>
        <v>0</v>
      </c>
      <c r="AB1295" s="166">
        <f>VLOOKUP(L1295,Schnitt2!L:P,3,0)</f>
        <v>0</v>
      </c>
      <c r="AC1295" s="166">
        <f>VLOOKUP(L1295,Schnitt3!L:P,3,0)</f>
        <v>0</v>
      </c>
      <c r="AD1295" s="166">
        <f>VLOOKUP(L1295,Schnitt4!L:P,3,0)</f>
        <v>0</v>
      </c>
      <c r="AE1295" s="166">
        <f>VLOOKUP(L1295,Schnitt5!L:P,3,0)</f>
        <v>0</v>
      </c>
      <c r="AF1295" s="166">
        <f>VLOOKUP(L1295,Schnitt6!L:P,3,0)</f>
        <v>0</v>
      </c>
    </row>
    <row r="1296" spans="12:32" x14ac:dyDescent="0.25">
      <c r="L1296" s="264">
        <f>Member!A1296</f>
        <v>0</v>
      </c>
      <c r="M1296" s="166">
        <f t="shared" si="90"/>
        <v>0</v>
      </c>
      <c r="N1296" s="166">
        <f t="shared" si="91"/>
        <v>0</v>
      </c>
      <c r="O1296" s="166">
        <f t="shared" si="92"/>
        <v>0</v>
      </c>
      <c r="P1296" s="166">
        <f t="shared" si="93"/>
        <v>49</v>
      </c>
      <c r="S1296" s="166">
        <f>VLOOKUP(L1296,Schnitt1!L:P,2,0)</f>
        <v>0</v>
      </c>
      <c r="T1296" s="166">
        <f>VLOOKUP(L1296,Schnitt2!L:P,2,0)</f>
        <v>0</v>
      </c>
      <c r="U1296" s="166">
        <f>VLOOKUP(L1296,Schnitt3!L:P,2,0)</f>
        <v>0</v>
      </c>
      <c r="V1296" s="166">
        <f>VLOOKUP(L1296,Schnitt4!L:P,2,0)</f>
        <v>0</v>
      </c>
      <c r="W1296" s="166">
        <f>VLOOKUP(L1296,Schnitt5!L:P,2,0)</f>
        <v>0</v>
      </c>
      <c r="X1296" s="166">
        <f>VLOOKUP(L1296,Schnitt6!L:P,2,0)</f>
        <v>0</v>
      </c>
      <c r="AA1296" s="166">
        <f>VLOOKUP(L1296,Schnitt1!L:P,3,0)</f>
        <v>0</v>
      </c>
      <c r="AB1296" s="166">
        <f>VLOOKUP(L1296,Schnitt2!L:P,3,0)</f>
        <v>0</v>
      </c>
      <c r="AC1296" s="166">
        <f>VLOOKUP(L1296,Schnitt3!L:P,3,0)</f>
        <v>0</v>
      </c>
      <c r="AD1296" s="166">
        <f>VLOOKUP(L1296,Schnitt4!L:P,3,0)</f>
        <v>0</v>
      </c>
      <c r="AE1296" s="166">
        <f>VLOOKUP(L1296,Schnitt5!L:P,3,0)</f>
        <v>0</v>
      </c>
      <c r="AF1296" s="166">
        <f>VLOOKUP(L1296,Schnitt6!L:P,3,0)</f>
        <v>0</v>
      </c>
    </row>
    <row r="1297" spans="12:32" x14ac:dyDescent="0.25">
      <c r="L1297" s="264">
        <f>Member!A1297</f>
        <v>0</v>
      </c>
      <c r="M1297" s="166">
        <f t="shared" si="90"/>
        <v>0</v>
      </c>
      <c r="N1297" s="166">
        <f t="shared" si="91"/>
        <v>0</v>
      </c>
      <c r="O1297" s="166">
        <f t="shared" si="92"/>
        <v>0</v>
      </c>
      <c r="P1297" s="166">
        <f t="shared" si="93"/>
        <v>49</v>
      </c>
      <c r="S1297" s="166">
        <f>VLOOKUP(L1297,Schnitt1!L:P,2,0)</f>
        <v>0</v>
      </c>
      <c r="T1297" s="166">
        <f>VLOOKUP(L1297,Schnitt2!L:P,2,0)</f>
        <v>0</v>
      </c>
      <c r="U1297" s="166">
        <f>VLOOKUP(L1297,Schnitt3!L:P,2,0)</f>
        <v>0</v>
      </c>
      <c r="V1297" s="166">
        <f>VLOOKUP(L1297,Schnitt4!L:P,2,0)</f>
        <v>0</v>
      </c>
      <c r="W1297" s="166">
        <f>VLOOKUP(L1297,Schnitt5!L:P,2,0)</f>
        <v>0</v>
      </c>
      <c r="X1297" s="166">
        <f>VLOOKUP(L1297,Schnitt6!L:P,2,0)</f>
        <v>0</v>
      </c>
      <c r="AA1297" s="166">
        <f>VLOOKUP(L1297,Schnitt1!L:P,3,0)</f>
        <v>0</v>
      </c>
      <c r="AB1297" s="166">
        <f>VLOOKUP(L1297,Schnitt2!L:P,3,0)</f>
        <v>0</v>
      </c>
      <c r="AC1297" s="166">
        <f>VLOOKUP(L1297,Schnitt3!L:P,3,0)</f>
        <v>0</v>
      </c>
      <c r="AD1297" s="166">
        <f>VLOOKUP(L1297,Schnitt4!L:P,3,0)</f>
        <v>0</v>
      </c>
      <c r="AE1297" s="166">
        <f>VLOOKUP(L1297,Schnitt5!L:P,3,0)</f>
        <v>0</v>
      </c>
      <c r="AF1297" s="166">
        <f>VLOOKUP(L1297,Schnitt6!L:P,3,0)</f>
        <v>0</v>
      </c>
    </row>
    <row r="1298" spans="12:32" x14ac:dyDescent="0.25">
      <c r="L1298" s="264">
        <f>Member!A1298</f>
        <v>0</v>
      </c>
      <c r="M1298" s="166">
        <f t="shared" si="90"/>
        <v>0</v>
      </c>
      <c r="N1298" s="166">
        <f t="shared" si="91"/>
        <v>0</v>
      </c>
      <c r="O1298" s="166">
        <f t="shared" si="92"/>
        <v>0</v>
      </c>
      <c r="P1298" s="166">
        <f t="shared" si="93"/>
        <v>49</v>
      </c>
      <c r="S1298" s="166">
        <f>VLOOKUP(L1298,Schnitt1!L:P,2,0)</f>
        <v>0</v>
      </c>
      <c r="T1298" s="166">
        <f>VLOOKUP(L1298,Schnitt2!L:P,2,0)</f>
        <v>0</v>
      </c>
      <c r="U1298" s="166">
        <f>VLOOKUP(L1298,Schnitt3!L:P,2,0)</f>
        <v>0</v>
      </c>
      <c r="V1298" s="166">
        <f>VLOOKUP(L1298,Schnitt4!L:P,2,0)</f>
        <v>0</v>
      </c>
      <c r="W1298" s="166">
        <f>VLOOKUP(L1298,Schnitt5!L:P,2,0)</f>
        <v>0</v>
      </c>
      <c r="X1298" s="166">
        <f>VLOOKUP(L1298,Schnitt6!L:P,2,0)</f>
        <v>0</v>
      </c>
      <c r="AA1298" s="166">
        <f>VLOOKUP(L1298,Schnitt1!L:P,3,0)</f>
        <v>0</v>
      </c>
      <c r="AB1298" s="166">
        <f>VLOOKUP(L1298,Schnitt2!L:P,3,0)</f>
        <v>0</v>
      </c>
      <c r="AC1298" s="166">
        <f>VLOOKUP(L1298,Schnitt3!L:P,3,0)</f>
        <v>0</v>
      </c>
      <c r="AD1298" s="166">
        <f>VLOOKUP(L1298,Schnitt4!L:P,3,0)</f>
        <v>0</v>
      </c>
      <c r="AE1298" s="166">
        <f>VLOOKUP(L1298,Schnitt5!L:P,3,0)</f>
        <v>0</v>
      </c>
      <c r="AF1298" s="166">
        <f>VLOOKUP(L1298,Schnitt6!L:P,3,0)</f>
        <v>0</v>
      </c>
    </row>
    <row r="1299" spans="12:32" x14ac:dyDescent="0.25">
      <c r="L1299" s="264">
        <f>Member!A1299</f>
        <v>0</v>
      </c>
      <c r="M1299" s="166">
        <f t="shared" si="90"/>
        <v>0</v>
      </c>
      <c r="N1299" s="166">
        <f t="shared" si="91"/>
        <v>0</v>
      </c>
      <c r="O1299" s="166">
        <f t="shared" si="92"/>
        <v>0</v>
      </c>
      <c r="P1299" s="166">
        <f t="shared" si="93"/>
        <v>49</v>
      </c>
      <c r="S1299" s="166">
        <f>VLOOKUP(L1299,Schnitt1!L:P,2,0)</f>
        <v>0</v>
      </c>
      <c r="T1299" s="166">
        <f>VLOOKUP(L1299,Schnitt2!L:P,2,0)</f>
        <v>0</v>
      </c>
      <c r="U1299" s="166">
        <f>VLOOKUP(L1299,Schnitt3!L:P,2,0)</f>
        <v>0</v>
      </c>
      <c r="V1299" s="166">
        <f>VLOOKUP(L1299,Schnitt4!L:P,2,0)</f>
        <v>0</v>
      </c>
      <c r="W1299" s="166">
        <f>VLOOKUP(L1299,Schnitt5!L:P,2,0)</f>
        <v>0</v>
      </c>
      <c r="X1299" s="166">
        <f>VLOOKUP(L1299,Schnitt6!L:P,2,0)</f>
        <v>0</v>
      </c>
      <c r="AA1299" s="166">
        <f>VLOOKUP(L1299,Schnitt1!L:P,3,0)</f>
        <v>0</v>
      </c>
      <c r="AB1299" s="166">
        <f>VLOOKUP(L1299,Schnitt2!L:P,3,0)</f>
        <v>0</v>
      </c>
      <c r="AC1299" s="166">
        <f>VLOOKUP(L1299,Schnitt3!L:P,3,0)</f>
        <v>0</v>
      </c>
      <c r="AD1299" s="166">
        <f>VLOOKUP(L1299,Schnitt4!L:P,3,0)</f>
        <v>0</v>
      </c>
      <c r="AE1299" s="166">
        <f>VLOOKUP(L1299,Schnitt5!L:P,3,0)</f>
        <v>0</v>
      </c>
      <c r="AF1299" s="166">
        <f>VLOOKUP(L1299,Schnitt6!L:P,3,0)</f>
        <v>0</v>
      </c>
    </row>
    <row r="1300" spans="12:32" x14ac:dyDescent="0.25">
      <c r="L1300" s="264">
        <f>Member!A1300</f>
        <v>0</v>
      </c>
      <c r="M1300" s="166">
        <f t="shared" si="90"/>
        <v>0</v>
      </c>
      <c r="N1300" s="166">
        <f t="shared" si="91"/>
        <v>0</v>
      </c>
      <c r="O1300" s="166">
        <f t="shared" si="92"/>
        <v>0</v>
      </c>
      <c r="P1300" s="166">
        <f t="shared" si="93"/>
        <v>49</v>
      </c>
      <c r="S1300" s="166">
        <f>VLOOKUP(L1300,Schnitt1!L:P,2,0)</f>
        <v>0</v>
      </c>
      <c r="T1300" s="166">
        <f>VLOOKUP(L1300,Schnitt2!L:P,2,0)</f>
        <v>0</v>
      </c>
      <c r="U1300" s="166">
        <f>VLOOKUP(L1300,Schnitt3!L:P,2,0)</f>
        <v>0</v>
      </c>
      <c r="V1300" s="166">
        <f>VLOOKUP(L1300,Schnitt4!L:P,2,0)</f>
        <v>0</v>
      </c>
      <c r="W1300" s="166">
        <f>VLOOKUP(L1300,Schnitt5!L:P,2,0)</f>
        <v>0</v>
      </c>
      <c r="X1300" s="166">
        <f>VLOOKUP(L1300,Schnitt6!L:P,2,0)</f>
        <v>0</v>
      </c>
      <c r="AA1300" s="166">
        <f>VLOOKUP(L1300,Schnitt1!L:P,3,0)</f>
        <v>0</v>
      </c>
      <c r="AB1300" s="166">
        <f>VLOOKUP(L1300,Schnitt2!L:P,3,0)</f>
        <v>0</v>
      </c>
      <c r="AC1300" s="166">
        <f>VLOOKUP(L1300,Schnitt3!L:P,3,0)</f>
        <v>0</v>
      </c>
      <c r="AD1300" s="166">
        <f>VLOOKUP(L1300,Schnitt4!L:P,3,0)</f>
        <v>0</v>
      </c>
      <c r="AE1300" s="166">
        <f>VLOOKUP(L1300,Schnitt5!L:P,3,0)</f>
        <v>0</v>
      </c>
      <c r="AF1300" s="166">
        <f>VLOOKUP(L1300,Schnitt6!L:P,3,0)</f>
        <v>0</v>
      </c>
    </row>
    <row r="1301" spans="12:32" x14ac:dyDescent="0.25">
      <c r="L1301" s="264">
        <f>Member!A1301</f>
        <v>0</v>
      </c>
      <c r="M1301" s="166">
        <f t="shared" si="90"/>
        <v>0</v>
      </c>
      <c r="N1301" s="166">
        <f t="shared" si="91"/>
        <v>0</v>
      </c>
      <c r="O1301" s="166">
        <f t="shared" si="92"/>
        <v>0</v>
      </c>
      <c r="P1301" s="166">
        <f t="shared" si="93"/>
        <v>49</v>
      </c>
      <c r="S1301" s="166">
        <f>VLOOKUP(L1301,Schnitt1!L:P,2,0)</f>
        <v>0</v>
      </c>
      <c r="T1301" s="166">
        <f>VLOOKUP(L1301,Schnitt2!L:P,2,0)</f>
        <v>0</v>
      </c>
      <c r="U1301" s="166">
        <f>VLOOKUP(L1301,Schnitt3!L:P,2,0)</f>
        <v>0</v>
      </c>
      <c r="V1301" s="166">
        <f>VLOOKUP(L1301,Schnitt4!L:P,2,0)</f>
        <v>0</v>
      </c>
      <c r="W1301" s="166">
        <f>VLOOKUP(L1301,Schnitt5!L:P,2,0)</f>
        <v>0</v>
      </c>
      <c r="X1301" s="166">
        <f>VLOOKUP(L1301,Schnitt6!L:P,2,0)</f>
        <v>0</v>
      </c>
      <c r="AA1301" s="166">
        <f>VLOOKUP(L1301,Schnitt1!L:P,3,0)</f>
        <v>0</v>
      </c>
      <c r="AB1301" s="166">
        <f>VLOOKUP(L1301,Schnitt2!L:P,3,0)</f>
        <v>0</v>
      </c>
      <c r="AC1301" s="166">
        <f>VLOOKUP(L1301,Schnitt3!L:P,3,0)</f>
        <v>0</v>
      </c>
      <c r="AD1301" s="166">
        <f>VLOOKUP(L1301,Schnitt4!L:P,3,0)</f>
        <v>0</v>
      </c>
      <c r="AE1301" s="166">
        <f>VLOOKUP(L1301,Schnitt5!L:P,3,0)</f>
        <v>0</v>
      </c>
      <c r="AF1301" s="166">
        <f>VLOOKUP(L1301,Schnitt6!L:P,3,0)</f>
        <v>0</v>
      </c>
    </row>
    <row r="1302" spans="12:32" x14ac:dyDescent="0.25">
      <c r="L1302" s="264">
        <f>Member!A1302</f>
        <v>0</v>
      </c>
      <c r="M1302" s="166">
        <f t="shared" si="90"/>
        <v>0</v>
      </c>
      <c r="N1302" s="166">
        <f t="shared" si="91"/>
        <v>0</v>
      </c>
      <c r="O1302" s="166">
        <f t="shared" si="92"/>
        <v>0</v>
      </c>
      <c r="P1302" s="166">
        <f t="shared" si="93"/>
        <v>49</v>
      </c>
      <c r="S1302" s="166">
        <f>VLOOKUP(L1302,Schnitt1!L:P,2,0)</f>
        <v>0</v>
      </c>
      <c r="T1302" s="166">
        <f>VLOOKUP(L1302,Schnitt2!L:P,2,0)</f>
        <v>0</v>
      </c>
      <c r="U1302" s="166">
        <f>VLOOKUP(L1302,Schnitt3!L:P,2,0)</f>
        <v>0</v>
      </c>
      <c r="V1302" s="166">
        <f>VLOOKUP(L1302,Schnitt4!L:P,2,0)</f>
        <v>0</v>
      </c>
      <c r="W1302" s="166">
        <f>VLOOKUP(L1302,Schnitt5!L:P,2,0)</f>
        <v>0</v>
      </c>
      <c r="X1302" s="166">
        <f>VLOOKUP(L1302,Schnitt6!L:P,2,0)</f>
        <v>0</v>
      </c>
      <c r="AA1302" s="166">
        <f>VLOOKUP(L1302,Schnitt1!L:P,3,0)</f>
        <v>0</v>
      </c>
      <c r="AB1302" s="166">
        <f>VLOOKUP(L1302,Schnitt2!L:P,3,0)</f>
        <v>0</v>
      </c>
      <c r="AC1302" s="166">
        <f>VLOOKUP(L1302,Schnitt3!L:P,3,0)</f>
        <v>0</v>
      </c>
      <c r="AD1302" s="166">
        <f>VLOOKUP(L1302,Schnitt4!L:P,3,0)</f>
        <v>0</v>
      </c>
      <c r="AE1302" s="166">
        <f>VLOOKUP(L1302,Schnitt5!L:P,3,0)</f>
        <v>0</v>
      </c>
      <c r="AF1302" s="166">
        <f>VLOOKUP(L1302,Schnitt6!L:P,3,0)</f>
        <v>0</v>
      </c>
    </row>
    <row r="1303" spans="12:32" x14ac:dyDescent="0.25">
      <c r="L1303" s="264">
        <f>Member!A1303</f>
        <v>0</v>
      </c>
      <c r="M1303" s="166">
        <f t="shared" si="90"/>
        <v>0</v>
      </c>
      <c r="N1303" s="166">
        <f t="shared" si="91"/>
        <v>0</v>
      </c>
      <c r="O1303" s="166">
        <f t="shared" si="92"/>
        <v>0</v>
      </c>
      <c r="P1303" s="166">
        <f t="shared" si="93"/>
        <v>49</v>
      </c>
      <c r="S1303" s="166">
        <f>VLOOKUP(L1303,Schnitt1!L:P,2,0)</f>
        <v>0</v>
      </c>
      <c r="T1303" s="166">
        <f>VLOOKUP(L1303,Schnitt2!L:P,2,0)</f>
        <v>0</v>
      </c>
      <c r="U1303" s="166">
        <f>VLOOKUP(L1303,Schnitt3!L:P,2,0)</f>
        <v>0</v>
      </c>
      <c r="V1303" s="166">
        <f>VLOOKUP(L1303,Schnitt4!L:P,2,0)</f>
        <v>0</v>
      </c>
      <c r="W1303" s="166">
        <f>VLOOKUP(L1303,Schnitt5!L:P,2,0)</f>
        <v>0</v>
      </c>
      <c r="X1303" s="166">
        <f>VLOOKUP(L1303,Schnitt6!L:P,2,0)</f>
        <v>0</v>
      </c>
      <c r="AA1303" s="166">
        <f>VLOOKUP(L1303,Schnitt1!L:P,3,0)</f>
        <v>0</v>
      </c>
      <c r="AB1303" s="166">
        <f>VLOOKUP(L1303,Schnitt2!L:P,3,0)</f>
        <v>0</v>
      </c>
      <c r="AC1303" s="166">
        <f>VLOOKUP(L1303,Schnitt3!L:P,3,0)</f>
        <v>0</v>
      </c>
      <c r="AD1303" s="166">
        <f>VLOOKUP(L1303,Schnitt4!L:P,3,0)</f>
        <v>0</v>
      </c>
      <c r="AE1303" s="166">
        <f>VLOOKUP(L1303,Schnitt5!L:P,3,0)</f>
        <v>0</v>
      </c>
      <c r="AF1303" s="166">
        <f>VLOOKUP(L1303,Schnitt6!L:P,3,0)</f>
        <v>0</v>
      </c>
    </row>
    <row r="1304" spans="12:32" x14ac:dyDescent="0.25">
      <c r="L1304" s="264">
        <f>Member!A1304</f>
        <v>0</v>
      </c>
      <c r="M1304" s="166">
        <f t="shared" si="90"/>
        <v>0</v>
      </c>
      <c r="N1304" s="166">
        <f t="shared" si="91"/>
        <v>0</v>
      </c>
      <c r="O1304" s="166">
        <f t="shared" si="92"/>
        <v>0</v>
      </c>
      <c r="P1304" s="166">
        <f t="shared" si="93"/>
        <v>49</v>
      </c>
      <c r="S1304" s="166">
        <f>VLOOKUP(L1304,Schnitt1!L:P,2,0)</f>
        <v>0</v>
      </c>
      <c r="T1304" s="166">
        <f>VLOOKUP(L1304,Schnitt2!L:P,2,0)</f>
        <v>0</v>
      </c>
      <c r="U1304" s="166">
        <f>VLOOKUP(L1304,Schnitt3!L:P,2,0)</f>
        <v>0</v>
      </c>
      <c r="V1304" s="166">
        <f>VLOOKUP(L1304,Schnitt4!L:P,2,0)</f>
        <v>0</v>
      </c>
      <c r="W1304" s="166">
        <f>VLOOKUP(L1304,Schnitt5!L:P,2,0)</f>
        <v>0</v>
      </c>
      <c r="X1304" s="166">
        <f>VLOOKUP(L1304,Schnitt6!L:P,2,0)</f>
        <v>0</v>
      </c>
      <c r="AA1304" s="166">
        <f>VLOOKUP(L1304,Schnitt1!L:P,3,0)</f>
        <v>0</v>
      </c>
      <c r="AB1304" s="166">
        <f>VLOOKUP(L1304,Schnitt2!L:P,3,0)</f>
        <v>0</v>
      </c>
      <c r="AC1304" s="166">
        <f>VLOOKUP(L1304,Schnitt3!L:P,3,0)</f>
        <v>0</v>
      </c>
      <c r="AD1304" s="166">
        <f>VLOOKUP(L1304,Schnitt4!L:P,3,0)</f>
        <v>0</v>
      </c>
      <c r="AE1304" s="166">
        <f>VLOOKUP(L1304,Schnitt5!L:P,3,0)</f>
        <v>0</v>
      </c>
      <c r="AF1304" s="166">
        <f>VLOOKUP(L1304,Schnitt6!L:P,3,0)</f>
        <v>0</v>
      </c>
    </row>
    <row r="1305" spans="12:32" x14ac:dyDescent="0.25">
      <c r="L1305" s="264">
        <f>Member!A1305</f>
        <v>0</v>
      </c>
      <c r="M1305" s="166">
        <f t="shared" si="90"/>
        <v>0</v>
      </c>
      <c r="N1305" s="166">
        <f t="shared" si="91"/>
        <v>0</v>
      </c>
      <c r="O1305" s="166">
        <f t="shared" si="92"/>
        <v>0</v>
      </c>
      <c r="P1305" s="166">
        <f t="shared" si="93"/>
        <v>49</v>
      </c>
      <c r="S1305" s="166">
        <f>VLOOKUP(L1305,Schnitt1!L:P,2,0)</f>
        <v>0</v>
      </c>
      <c r="T1305" s="166">
        <f>VLOOKUP(L1305,Schnitt2!L:P,2,0)</f>
        <v>0</v>
      </c>
      <c r="U1305" s="166">
        <f>VLOOKUP(L1305,Schnitt3!L:P,2,0)</f>
        <v>0</v>
      </c>
      <c r="V1305" s="166">
        <f>VLOOKUP(L1305,Schnitt4!L:P,2,0)</f>
        <v>0</v>
      </c>
      <c r="W1305" s="166">
        <f>VLOOKUP(L1305,Schnitt5!L:P,2,0)</f>
        <v>0</v>
      </c>
      <c r="X1305" s="166">
        <f>VLOOKUP(L1305,Schnitt6!L:P,2,0)</f>
        <v>0</v>
      </c>
      <c r="AA1305" s="166">
        <f>VLOOKUP(L1305,Schnitt1!L:P,3,0)</f>
        <v>0</v>
      </c>
      <c r="AB1305" s="166">
        <f>VLOOKUP(L1305,Schnitt2!L:P,3,0)</f>
        <v>0</v>
      </c>
      <c r="AC1305" s="166">
        <f>VLOOKUP(L1305,Schnitt3!L:P,3,0)</f>
        <v>0</v>
      </c>
      <c r="AD1305" s="166">
        <f>VLOOKUP(L1305,Schnitt4!L:P,3,0)</f>
        <v>0</v>
      </c>
      <c r="AE1305" s="166">
        <f>VLOOKUP(L1305,Schnitt5!L:P,3,0)</f>
        <v>0</v>
      </c>
      <c r="AF1305" s="166">
        <f>VLOOKUP(L1305,Schnitt6!L:P,3,0)</f>
        <v>0</v>
      </c>
    </row>
    <row r="1306" spans="12:32" x14ac:dyDescent="0.25">
      <c r="L1306" s="264">
        <f>Member!A1306</f>
        <v>0</v>
      </c>
      <c r="M1306" s="166">
        <f t="shared" si="90"/>
        <v>0</v>
      </c>
      <c r="N1306" s="166">
        <f t="shared" si="91"/>
        <v>0</v>
      </c>
      <c r="O1306" s="166">
        <f t="shared" si="92"/>
        <v>0</v>
      </c>
      <c r="P1306" s="166">
        <f t="shared" si="93"/>
        <v>49</v>
      </c>
      <c r="S1306" s="166">
        <f>VLOOKUP(L1306,Schnitt1!L:P,2,0)</f>
        <v>0</v>
      </c>
      <c r="T1306" s="166">
        <f>VLOOKUP(L1306,Schnitt2!L:P,2,0)</f>
        <v>0</v>
      </c>
      <c r="U1306" s="166">
        <f>VLOOKUP(L1306,Schnitt3!L:P,2,0)</f>
        <v>0</v>
      </c>
      <c r="V1306" s="166">
        <f>VLOOKUP(L1306,Schnitt4!L:P,2,0)</f>
        <v>0</v>
      </c>
      <c r="W1306" s="166">
        <f>VLOOKUP(L1306,Schnitt5!L:P,2,0)</f>
        <v>0</v>
      </c>
      <c r="X1306" s="166">
        <f>VLOOKUP(L1306,Schnitt6!L:P,2,0)</f>
        <v>0</v>
      </c>
      <c r="AA1306" s="166">
        <f>VLOOKUP(L1306,Schnitt1!L:P,3,0)</f>
        <v>0</v>
      </c>
      <c r="AB1306" s="166">
        <f>VLOOKUP(L1306,Schnitt2!L:P,3,0)</f>
        <v>0</v>
      </c>
      <c r="AC1306" s="166">
        <f>VLOOKUP(L1306,Schnitt3!L:P,3,0)</f>
        <v>0</v>
      </c>
      <c r="AD1306" s="166">
        <f>VLOOKUP(L1306,Schnitt4!L:P,3,0)</f>
        <v>0</v>
      </c>
      <c r="AE1306" s="166">
        <f>VLOOKUP(L1306,Schnitt5!L:P,3,0)</f>
        <v>0</v>
      </c>
      <c r="AF1306" s="166">
        <f>VLOOKUP(L1306,Schnitt6!L:P,3,0)</f>
        <v>0</v>
      </c>
    </row>
    <row r="1307" spans="12:32" x14ac:dyDescent="0.25">
      <c r="L1307" s="264">
        <f>Member!A1307</f>
        <v>0</v>
      </c>
      <c r="M1307" s="166">
        <f t="shared" si="90"/>
        <v>0</v>
      </c>
      <c r="N1307" s="166">
        <f t="shared" si="91"/>
        <v>0</v>
      </c>
      <c r="O1307" s="166">
        <f t="shared" si="92"/>
        <v>0</v>
      </c>
      <c r="P1307" s="166">
        <f t="shared" si="93"/>
        <v>49</v>
      </c>
      <c r="S1307" s="166">
        <f>VLOOKUP(L1307,Schnitt1!L:P,2,0)</f>
        <v>0</v>
      </c>
      <c r="T1307" s="166">
        <f>VLOOKUP(L1307,Schnitt2!L:P,2,0)</f>
        <v>0</v>
      </c>
      <c r="U1307" s="166">
        <f>VLOOKUP(L1307,Schnitt3!L:P,2,0)</f>
        <v>0</v>
      </c>
      <c r="V1307" s="166">
        <f>VLOOKUP(L1307,Schnitt4!L:P,2,0)</f>
        <v>0</v>
      </c>
      <c r="W1307" s="166">
        <f>VLOOKUP(L1307,Schnitt5!L:P,2,0)</f>
        <v>0</v>
      </c>
      <c r="X1307" s="166">
        <f>VLOOKUP(L1307,Schnitt6!L:P,2,0)</f>
        <v>0</v>
      </c>
      <c r="AA1307" s="166">
        <f>VLOOKUP(L1307,Schnitt1!L:P,3,0)</f>
        <v>0</v>
      </c>
      <c r="AB1307" s="166">
        <f>VLOOKUP(L1307,Schnitt2!L:P,3,0)</f>
        <v>0</v>
      </c>
      <c r="AC1307" s="166">
        <f>VLOOKUP(L1307,Schnitt3!L:P,3,0)</f>
        <v>0</v>
      </c>
      <c r="AD1307" s="166">
        <f>VLOOKUP(L1307,Schnitt4!L:P,3,0)</f>
        <v>0</v>
      </c>
      <c r="AE1307" s="166">
        <f>VLOOKUP(L1307,Schnitt5!L:P,3,0)</f>
        <v>0</v>
      </c>
      <c r="AF1307" s="166">
        <f>VLOOKUP(L1307,Schnitt6!L:P,3,0)</f>
        <v>0</v>
      </c>
    </row>
    <row r="1308" spans="12:32" x14ac:dyDescent="0.25">
      <c r="L1308" s="264">
        <f>Member!A1308</f>
        <v>0</v>
      </c>
      <c r="M1308" s="166">
        <f t="shared" si="90"/>
        <v>0</v>
      </c>
      <c r="N1308" s="166">
        <f t="shared" si="91"/>
        <v>0</v>
      </c>
      <c r="O1308" s="166">
        <f t="shared" si="92"/>
        <v>0</v>
      </c>
      <c r="P1308" s="166">
        <f t="shared" si="93"/>
        <v>49</v>
      </c>
      <c r="S1308" s="166">
        <f>VLOOKUP(L1308,Schnitt1!L:P,2,0)</f>
        <v>0</v>
      </c>
      <c r="T1308" s="166">
        <f>VLOOKUP(L1308,Schnitt2!L:P,2,0)</f>
        <v>0</v>
      </c>
      <c r="U1308" s="166">
        <f>VLOOKUP(L1308,Schnitt3!L:P,2,0)</f>
        <v>0</v>
      </c>
      <c r="V1308" s="166">
        <f>VLOOKUP(L1308,Schnitt4!L:P,2,0)</f>
        <v>0</v>
      </c>
      <c r="W1308" s="166">
        <f>VLOOKUP(L1308,Schnitt5!L:P,2,0)</f>
        <v>0</v>
      </c>
      <c r="X1308" s="166">
        <f>VLOOKUP(L1308,Schnitt6!L:P,2,0)</f>
        <v>0</v>
      </c>
      <c r="AA1308" s="166">
        <f>VLOOKUP(L1308,Schnitt1!L:P,3,0)</f>
        <v>0</v>
      </c>
      <c r="AB1308" s="166">
        <f>VLOOKUP(L1308,Schnitt2!L:P,3,0)</f>
        <v>0</v>
      </c>
      <c r="AC1308" s="166">
        <f>VLOOKUP(L1308,Schnitt3!L:P,3,0)</f>
        <v>0</v>
      </c>
      <c r="AD1308" s="166">
        <f>VLOOKUP(L1308,Schnitt4!L:P,3,0)</f>
        <v>0</v>
      </c>
      <c r="AE1308" s="166">
        <f>VLOOKUP(L1308,Schnitt5!L:P,3,0)</f>
        <v>0</v>
      </c>
      <c r="AF1308" s="166">
        <f>VLOOKUP(L1308,Schnitt6!L:P,3,0)</f>
        <v>0</v>
      </c>
    </row>
    <row r="1309" spans="12:32" x14ac:dyDescent="0.25">
      <c r="L1309" s="264">
        <f>Member!A1309</f>
        <v>0</v>
      </c>
      <c r="M1309" s="166">
        <f t="shared" si="90"/>
        <v>0</v>
      </c>
      <c r="N1309" s="166">
        <f t="shared" si="91"/>
        <v>0</v>
      </c>
      <c r="O1309" s="166">
        <f t="shared" si="92"/>
        <v>0</v>
      </c>
      <c r="P1309" s="166">
        <f t="shared" si="93"/>
        <v>49</v>
      </c>
      <c r="S1309" s="166">
        <f>VLOOKUP(L1309,Schnitt1!L:P,2,0)</f>
        <v>0</v>
      </c>
      <c r="T1309" s="166">
        <f>VLOOKUP(L1309,Schnitt2!L:P,2,0)</f>
        <v>0</v>
      </c>
      <c r="U1309" s="166">
        <f>VLOOKUP(L1309,Schnitt3!L:P,2,0)</f>
        <v>0</v>
      </c>
      <c r="V1309" s="166">
        <f>VLOOKUP(L1309,Schnitt4!L:P,2,0)</f>
        <v>0</v>
      </c>
      <c r="W1309" s="166">
        <f>VLOOKUP(L1309,Schnitt5!L:P,2,0)</f>
        <v>0</v>
      </c>
      <c r="X1309" s="166">
        <f>VLOOKUP(L1309,Schnitt6!L:P,2,0)</f>
        <v>0</v>
      </c>
      <c r="AA1309" s="166">
        <f>VLOOKUP(L1309,Schnitt1!L:P,3,0)</f>
        <v>0</v>
      </c>
      <c r="AB1309" s="166">
        <f>VLOOKUP(L1309,Schnitt2!L:P,3,0)</f>
        <v>0</v>
      </c>
      <c r="AC1309" s="166">
        <f>VLOOKUP(L1309,Schnitt3!L:P,3,0)</f>
        <v>0</v>
      </c>
      <c r="AD1309" s="166">
        <f>VLOOKUP(L1309,Schnitt4!L:P,3,0)</f>
        <v>0</v>
      </c>
      <c r="AE1309" s="166">
        <f>VLOOKUP(L1309,Schnitt5!L:P,3,0)</f>
        <v>0</v>
      </c>
      <c r="AF1309" s="166">
        <f>VLOOKUP(L1309,Schnitt6!L:P,3,0)</f>
        <v>0</v>
      </c>
    </row>
    <row r="1310" spans="12:32" x14ac:dyDescent="0.25">
      <c r="L1310" s="264">
        <f>Member!A1310</f>
        <v>0</v>
      </c>
      <c r="M1310" s="166">
        <f t="shared" si="90"/>
        <v>0</v>
      </c>
      <c r="N1310" s="166">
        <f t="shared" si="91"/>
        <v>0</v>
      </c>
      <c r="O1310" s="166">
        <f t="shared" si="92"/>
        <v>0</v>
      </c>
      <c r="P1310" s="166">
        <f t="shared" si="93"/>
        <v>49</v>
      </c>
      <c r="S1310" s="166">
        <f>VLOOKUP(L1310,Schnitt1!L:P,2,0)</f>
        <v>0</v>
      </c>
      <c r="T1310" s="166">
        <f>VLOOKUP(L1310,Schnitt2!L:P,2,0)</f>
        <v>0</v>
      </c>
      <c r="U1310" s="166">
        <f>VLOOKUP(L1310,Schnitt3!L:P,2,0)</f>
        <v>0</v>
      </c>
      <c r="V1310" s="166">
        <f>VLOOKUP(L1310,Schnitt4!L:P,2,0)</f>
        <v>0</v>
      </c>
      <c r="W1310" s="166">
        <f>VLOOKUP(L1310,Schnitt5!L:P,2,0)</f>
        <v>0</v>
      </c>
      <c r="X1310" s="166">
        <f>VLOOKUP(L1310,Schnitt6!L:P,2,0)</f>
        <v>0</v>
      </c>
      <c r="AA1310" s="166">
        <f>VLOOKUP(L1310,Schnitt1!L:P,3,0)</f>
        <v>0</v>
      </c>
      <c r="AB1310" s="166">
        <f>VLOOKUP(L1310,Schnitt2!L:P,3,0)</f>
        <v>0</v>
      </c>
      <c r="AC1310" s="166">
        <f>VLOOKUP(L1310,Schnitt3!L:P,3,0)</f>
        <v>0</v>
      </c>
      <c r="AD1310" s="166">
        <f>VLOOKUP(L1310,Schnitt4!L:P,3,0)</f>
        <v>0</v>
      </c>
      <c r="AE1310" s="166">
        <f>VLOOKUP(L1310,Schnitt5!L:P,3,0)</f>
        <v>0</v>
      </c>
      <c r="AF1310" s="166">
        <f>VLOOKUP(L1310,Schnitt6!L:P,3,0)</f>
        <v>0</v>
      </c>
    </row>
    <row r="1311" spans="12:32" x14ac:dyDescent="0.25">
      <c r="L1311" s="264">
        <f>Member!A1311</f>
        <v>0</v>
      </c>
      <c r="M1311" s="166">
        <f t="shared" si="90"/>
        <v>0</v>
      </c>
      <c r="N1311" s="166">
        <f t="shared" si="91"/>
        <v>0</v>
      </c>
      <c r="O1311" s="166">
        <f t="shared" si="92"/>
        <v>0</v>
      </c>
      <c r="P1311" s="166">
        <f t="shared" si="93"/>
        <v>49</v>
      </c>
      <c r="S1311" s="166">
        <f>VLOOKUP(L1311,Schnitt1!L:P,2,0)</f>
        <v>0</v>
      </c>
      <c r="T1311" s="166">
        <f>VLOOKUP(L1311,Schnitt2!L:P,2,0)</f>
        <v>0</v>
      </c>
      <c r="U1311" s="166">
        <f>VLOOKUP(L1311,Schnitt3!L:P,2,0)</f>
        <v>0</v>
      </c>
      <c r="V1311" s="166">
        <f>VLOOKUP(L1311,Schnitt4!L:P,2,0)</f>
        <v>0</v>
      </c>
      <c r="W1311" s="166">
        <f>VLOOKUP(L1311,Schnitt5!L:P,2,0)</f>
        <v>0</v>
      </c>
      <c r="X1311" s="166">
        <f>VLOOKUP(L1311,Schnitt6!L:P,2,0)</f>
        <v>0</v>
      </c>
      <c r="AA1311" s="166">
        <f>VLOOKUP(L1311,Schnitt1!L:P,3,0)</f>
        <v>0</v>
      </c>
      <c r="AB1311" s="166">
        <f>VLOOKUP(L1311,Schnitt2!L:P,3,0)</f>
        <v>0</v>
      </c>
      <c r="AC1311" s="166">
        <f>VLOOKUP(L1311,Schnitt3!L:P,3,0)</f>
        <v>0</v>
      </c>
      <c r="AD1311" s="166">
        <f>VLOOKUP(L1311,Schnitt4!L:P,3,0)</f>
        <v>0</v>
      </c>
      <c r="AE1311" s="166">
        <f>VLOOKUP(L1311,Schnitt5!L:P,3,0)</f>
        <v>0</v>
      </c>
      <c r="AF1311" s="166">
        <f>VLOOKUP(L1311,Schnitt6!L:P,3,0)</f>
        <v>0</v>
      </c>
    </row>
    <row r="1312" spans="12:32" x14ac:dyDescent="0.25">
      <c r="L1312" s="264">
        <f>Member!A1312</f>
        <v>0</v>
      </c>
      <c r="M1312" s="166">
        <f t="shared" si="90"/>
        <v>0</v>
      </c>
      <c r="N1312" s="166">
        <f t="shared" si="91"/>
        <v>0</v>
      </c>
      <c r="O1312" s="166">
        <f t="shared" si="92"/>
        <v>0</v>
      </c>
      <c r="P1312" s="166">
        <f t="shared" si="93"/>
        <v>49</v>
      </c>
      <c r="S1312" s="166">
        <f>VLOOKUP(L1312,Schnitt1!L:P,2,0)</f>
        <v>0</v>
      </c>
      <c r="T1312" s="166">
        <f>VLOOKUP(L1312,Schnitt2!L:P,2,0)</f>
        <v>0</v>
      </c>
      <c r="U1312" s="166">
        <f>VLOOKUP(L1312,Schnitt3!L:P,2,0)</f>
        <v>0</v>
      </c>
      <c r="V1312" s="166">
        <f>VLOOKUP(L1312,Schnitt4!L:P,2,0)</f>
        <v>0</v>
      </c>
      <c r="W1312" s="166">
        <f>VLOOKUP(L1312,Schnitt5!L:P,2,0)</f>
        <v>0</v>
      </c>
      <c r="X1312" s="166">
        <f>VLOOKUP(L1312,Schnitt6!L:P,2,0)</f>
        <v>0</v>
      </c>
      <c r="AA1312" s="166">
        <f>VLOOKUP(L1312,Schnitt1!L:P,3,0)</f>
        <v>0</v>
      </c>
      <c r="AB1312" s="166">
        <f>VLOOKUP(L1312,Schnitt2!L:P,3,0)</f>
        <v>0</v>
      </c>
      <c r="AC1312" s="166">
        <f>VLOOKUP(L1312,Schnitt3!L:P,3,0)</f>
        <v>0</v>
      </c>
      <c r="AD1312" s="166">
        <f>VLOOKUP(L1312,Schnitt4!L:P,3,0)</f>
        <v>0</v>
      </c>
      <c r="AE1312" s="166">
        <f>VLOOKUP(L1312,Schnitt5!L:P,3,0)</f>
        <v>0</v>
      </c>
      <c r="AF1312" s="166">
        <f>VLOOKUP(L1312,Schnitt6!L:P,3,0)</f>
        <v>0</v>
      </c>
    </row>
    <row r="1313" spans="12:32" x14ac:dyDescent="0.25">
      <c r="L1313" s="264">
        <f>Member!A1313</f>
        <v>0</v>
      </c>
      <c r="M1313" s="166">
        <f t="shared" si="90"/>
        <v>0</v>
      </c>
      <c r="N1313" s="166">
        <f t="shared" si="91"/>
        <v>0</v>
      </c>
      <c r="O1313" s="166">
        <f t="shared" si="92"/>
        <v>0</v>
      </c>
      <c r="P1313" s="166">
        <f t="shared" si="93"/>
        <v>49</v>
      </c>
      <c r="S1313" s="166">
        <f>VLOOKUP(L1313,Schnitt1!L:P,2,0)</f>
        <v>0</v>
      </c>
      <c r="T1313" s="166">
        <f>VLOOKUP(L1313,Schnitt2!L:P,2,0)</f>
        <v>0</v>
      </c>
      <c r="U1313" s="166">
        <f>VLOOKUP(L1313,Schnitt3!L:P,2,0)</f>
        <v>0</v>
      </c>
      <c r="V1313" s="166">
        <f>VLOOKUP(L1313,Schnitt4!L:P,2,0)</f>
        <v>0</v>
      </c>
      <c r="W1313" s="166">
        <f>VLOOKUP(L1313,Schnitt5!L:P,2,0)</f>
        <v>0</v>
      </c>
      <c r="X1313" s="166">
        <f>VLOOKUP(L1313,Schnitt6!L:P,2,0)</f>
        <v>0</v>
      </c>
      <c r="AA1313" s="166">
        <f>VLOOKUP(L1313,Schnitt1!L:P,3,0)</f>
        <v>0</v>
      </c>
      <c r="AB1313" s="166">
        <f>VLOOKUP(L1313,Schnitt2!L:P,3,0)</f>
        <v>0</v>
      </c>
      <c r="AC1313" s="166">
        <f>VLOOKUP(L1313,Schnitt3!L:P,3,0)</f>
        <v>0</v>
      </c>
      <c r="AD1313" s="166">
        <f>VLOOKUP(L1313,Schnitt4!L:P,3,0)</f>
        <v>0</v>
      </c>
      <c r="AE1313" s="166">
        <f>VLOOKUP(L1313,Schnitt5!L:P,3,0)</f>
        <v>0</v>
      </c>
      <c r="AF1313" s="166">
        <f>VLOOKUP(L1313,Schnitt6!L:P,3,0)</f>
        <v>0</v>
      </c>
    </row>
    <row r="1314" spans="12:32" x14ac:dyDescent="0.25">
      <c r="L1314" s="264">
        <f>Member!A1314</f>
        <v>0</v>
      </c>
      <c r="M1314" s="166">
        <f t="shared" si="90"/>
        <v>0</v>
      </c>
      <c r="N1314" s="166">
        <f t="shared" si="91"/>
        <v>0</v>
      </c>
      <c r="O1314" s="166">
        <f t="shared" si="92"/>
        <v>0</v>
      </c>
      <c r="P1314" s="166">
        <f t="shared" si="93"/>
        <v>49</v>
      </c>
      <c r="S1314" s="166">
        <f>VLOOKUP(L1314,Schnitt1!L:P,2,0)</f>
        <v>0</v>
      </c>
      <c r="T1314" s="166">
        <f>VLOOKUP(L1314,Schnitt2!L:P,2,0)</f>
        <v>0</v>
      </c>
      <c r="U1314" s="166">
        <f>VLOOKUP(L1314,Schnitt3!L:P,2,0)</f>
        <v>0</v>
      </c>
      <c r="V1314" s="166">
        <f>VLOOKUP(L1314,Schnitt4!L:P,2,0)</f>
        <v>0</v>
      </c>
      <c r="W1314" s="166">
        <f>VLOOKUP(L1314,Schnitt5!L:P,2,0)</f>
        <v>0</v>
      </c>
      <c r="X1314" s="166">
        <f>VLOOKUP(L1314,Schnitt6!L:P,2,0)</f>
        <v>0</v>
      </c>
      <c r="AA1314" s="166">
        <f>VLOOKUP(L1314,Schnitt1!L:P,3,0)</f>
        <v>0</v>
      </c>
      <c r="AB1314" s="166">
        <f>VLOOKUP(L1314,Schnitt2!L:P,3,0)</f>
        <v>0</v>
      </c>
      <c r="AC1314" s="166">
        <f>VLOOKUP(L1314,Schnitt3!L:P,3,0)</f>
        <v>0</v>
      </c>
      <c r="AD1314" s="166">
        <f>VLOOKUP(L1314,Schnitt4!L:P,3,0)</f>
        <v>0</v>
      </c>
      <c r="AE1314" s="166">
        <f>VLOOKUP(L1314,Schnitt5!L:P,3,0)</f>
        <v>0</v>
      </c>
      <c r="AF1314" s="166">
        <f>VLOOKUP(L1314,Schnitt6!L:P,3,0)</f>
        <v>0</v>
      </c>
    </row>
    <row r="1315" spans="12:32" x14ac:dyDescent="0.25">
      <c r="L1315" s="264">
        <f>Member!A1315</f>
        <v>0</v>
      </c>
      <c r="M1315" s="166">
        <f t="shared" si="90"/>
        <v>0</v>
      </c>
      <c r="N1315" s="166">
        <f t="shared" si="91"/>
        <v>0</v>
      </c>
      <c r="O1315" s="166">
        <f t="shared" si="92"/>
        <v>0</v>
      </c>
      <c r="P1315" s="166">
        <f t="shared" si="93"/>
        <v>49</v>
      </c>
      <c r="S1315" s="166">
        <f>VLOOKUP(L1315,Schnitt1!L:P,2,0)</f>
        <v>0</v>
      </c>
      <c r="T1315" s="166">
        <f>VLOOKUP(L1315,Schnitt2!L:P,2,0)</f>
        <v>0</v>
      </c>
      <c r="U1315" s="166">
        <f>VLOOKUP(L1315,Schnitt3!L:P,2,0)</f>
        <v>0</v>
      </c>
      <c r="V1315" s="166">
        <f>VLOOKUP(L1315,Schnitt4!L:P,2,0)</f>
        <v>0</v>
      </c>
      <c r="W1315" s="166">
        <f>VLOOKUP(L1315,Schnitt5!L:P,2,0)</f>
        <v>0</v>
      </c>
      <c r="X1315" s="166">
        <f>VLOOKUP(L1315,Schnitt6!L:P,2,0)</f>
        <v>0</v>
      </c>
      <c r="AA1315" s="166">
        <f>VLOOKUP(L1315,Schnitt1!L:P,3,0)</f>
        <v>0</v>
      </c>
      <c r="AB1315" s="166">
        <f>VLOOKUP(L1315,Schnitt2!L:P,3,0)</f>
        <v>0</v>
      </c>
      <c r="AC1315" s="166">
        <f>VLOOKUP(L1315,Schnitt3!L:P,3,0)</f>
        <v>0</v>
      </c>
      <c r="AD1315" s="166">
        <f>VLOOKUP(L1315,Schnitt4!L:P,3,0)</f>
        <v>0</v>
      </c>
      <c r="AE1315" s="166">
        <f>VLOOKUP(L1315,Schnitt5!L:P,3,0)</f>
        <v>0</v>
      </c>
      <c r="AF1315" s="166">
        <f>VLOOKUP(L1315,Schnitt6!L:P,3,0)</f>
        <v>0</v>
      </c>
    </row>
    <row r="1316" spans="12:32" x14ac:dyDescent="0.25">
      <c r="L1316" s="264">
        <f>Member!A1316</f>
        <v>0</v>
      </c>
      <c r="M1316" s="166">
        <f t="shared" si="90"/>
        <v>0</v>
      </c>
      <c r="N1316" s="166">
        <f t="shared" si="91"/>
        <v>0</v>
      </c>
      <c r="O1316" s="166">
        <f t="shared" si="92"/>
        <v>0</v>
      </c>
      <c r="P1316" s="166">
        <f t="shared" si="93"/>
        <v>49</v>
      </c>
      <c r="S1316" s="166">
        <f>VLOOKUP(L1316,Schnitt1!L:P,2,0)</f>
        <v>0</v>
      </c>
      <c r="T1316" s="166">
        <f>VLOOKUP(L1316,Schnitt2!L:P,2,0)</f>
        <v>0</v>
      </c>
      <c r="U1316" s="166">
        <f>VLOOKUP(L1316,Schnitt3!L:P,2,0)</f>
        <v>0</v>
      </c>
      <c r="V1316" s="166">
        <f>VLOOKUP(L1316,Schnitt4!L:P,2,0)</f>
        <v>0</v>
      </c>
      <c r="W1316" s="166">
        <f>VLOOKUP(L1316,Schnitt5!L:P,2,0)</f>
        <v>0</v>
      </c>
      <c r="X1316" s="166">
        <f>VLOOKUP(L1316,Schnitt6!L:P,2,0)</f>
        <v>0</v>
      </c>
      <c r="AA1316" s="166">
        <f>VLOOKUP(L1316,Schnitt1!L:P,3,0)</f>
        <v>0</v>
      </c>
      <c r="AB1316" s="166">
        <f>VLOOKUP(L1316,Schnitt2!L:P,3,0)</f>
        <v>0</v>
      </c>
      <c r="AC1316" s="166">
        <f>VLOOKUP(L1316,Schnitt3!L:P,3,0)</f>
        <v>0</v>
      </c>
      <c r="AD1316" s="166">
        <f>VLOOKUP(L1316,Schnitt4!L:P,3,0)</f>
        <v>0</v>
      </c>
      <c r="AE1316" s="166">
        <f>VLOOKUP(L1316,Schnitt5!L:P,3,0)</f>
        <v>0</v>
      </c>
      <c r="AF1316" s="166">
        <f>VLOOKUP(L1316,Schnitt6!L:P,3,0)</f>
        <v>0</v>
      </c>
    </row>
    <row r="1317" spans="12:32" x14ac:dyDescent="0.25">
      <c r="L1317" s="264">
        <f>Member!A1317</f>
        <v>0</v>
      </c>
      <c r="M1317" s="166">
        <f t="shared" si="90"/>
        <v>0</v>
      </c>
      <c r="N1317" s="166">
        <f t="shared" si="91"/>
        <v>0</v>
      </c>
      <c r="O1317" s="166">
        <f t="shared" si="92"/>
        <v>0</v>
      </c>
      <c r="P1317" s="166">
        <f t="shared" si="93"/>
        <v>49</v>
      </c>
      <c r="S1317" s="166">
        <f>VLOOKUP(L1317,Schnitt1!L:P,2,0)</f>
        <v>0</v>
      </c>
      <c r="T1317" s="166">
        <f>VLOOKUP(L1317,Schnitt2!L:P,2,0)</f>
        <v>0</v>
      </c>
      <c r="U1317" s="166">
        <f>VLOOKUP(L1317,Schnitt3!L:P,2,0)</f>
        <v>0</v>
      </c>
      <c r="V1317" s="166">
        <f>VLOOKUP(L1317,Schnitt4!L:P,2,0)</f>
        <v>0</v>
      </c>
      <c r="W1317" s="166">
        <f>VLOOKUP(L1317,Schnitt5!L:P,2,0)</f>
        <v>0</v>
      </c>
      <c r="X1317" s="166">
        <f>VLOOKUP(L1317,Schnitt6!L:P,2,0)</f>
        <v>0</v>
      </c>
      <c r="AA1317" s="166">
        <f>VLOOKUP(L1317,Schnitt1!L:P,3,0)</f>
        <v>0</v>
      </c>
      <c r="AB1317" s="166">
        <f>VLOOKUP(L1317,Schnitt2!L:P,3,0)</f>
        <v>0</v>
      </c>
      <c r="AC1317" s="166">
        <f>VLOOKUP(L1317,Schnitt3!L:P,3,0)</f>
        <v>0</v>
      </c>
      <c r="AD1317" s="166">
        <f>VLOOKUP(L1317,Schnitt4!L:P,3,0)</f>
        <v>0</v>
      </c>
      <c r="AE1317" s="166">
        <f>VLOOKUP(L1317,Schnitt5!L:P,3,0)</f>
        <v>0</v>
      </c>
      <c r="AF1317" s="166">
        <f>VLOOKUP(L1317,Schnitt6!L:P,3,0)</f>
        <v>0</v>
      </c>
    </row>
    <row r="1318" spans="12:32" x14ac:dyDescent="0.25">
      <c r="L1318" s="264">
        <f>Member!A1318</f>
        <v>0</v>
      </c>
      <c r="M1318" s="166">
        <f t="shared" si="90"/>
        <v>0</v>
      </c>
      <c r="N1318" s="166">
        <f t="shared" si="91"/>
        <v>0</v>
      </c>
      <c r="O1318" s="166">
        <f t="shared" si="92"/>
        <v>0</v>
      </c>
      <c r="P1318" s="166">
        <f t="shared" si="93"/>
        <v>49</v>
      </c>
      <c r="S1318" s="166">
        <f>VLOOKUP(L1318,Schnitt1!L:P,2,0)</f>
        <v>0</v>
      </c>
      <c r="T1318" s="166">
        <f>VLOOKUP(L1318,Schnitt2!L:P,2,0)</f>
        <v>0</v>
      </c>
      <c r="U1318" s="166">
        <f>VLOOKUP(L1318,Schnitt3!L:P,2,0)</f>
        <v>0</v>
      </c>
      <c r="V1318" s="166">
        <f>VLOOKUP(L1318,Schnitt4!L:P,2,0)</f>
        <v>0</v>
      </c>
      <c r="W1318" s="166">
        <f>VLOOKUP(L1318,Schnitt5!L:P,2,0)</f>
        <v>0</v>
      </c>
      <c r="X1318" s="166">
        <f>VLOOKUP(L1318,Schnitt6!L:P,2,0)</f>
        <v>0</v>
      </c>
      <c r="AA1318" s="166">
        <f>VLOOKUP(L1318,Schnitt1!L:P,3,0)</f>
        <v>0</v>
      </c>
      <c r="AB1318" s="166">
        <f>VLOOKUP(L1318,Schnitt2!L:P,3,0)</f>
        <v>0</v>
      </c>
      <c r="AC1318" s="166">
        <f>VLOOKUP(L1318,Schnitt3!L:P,3,0)</f>
        <v>0</v>
      </c>
      <c r="AD1318" s="166">
        <f>VLOOKUP(L1318,Schnitt4!L:P,3,0)</f>
        <v>0</v>
      </c>
      <c r="AE1318" s="166">
        <f>VLOOKUP(L1318,Schnitt5!L:P,3,0)</f>
        <v>0</v>
      </c>
      <c r="AF1318" s="166">
        <f>VLOOKUP(L1318,Schnitt6!L:P,3,0)</f>
        <v>0</v>
      </c>
    </row>
    <row r="1319" spans="12:32" x14ac:dyDescent="0.25">
      <c r="L1319" s="264">
        <f>Member!A1319</f>
        <v>0</v>
      </c>
      <c r="M1319" s="166">
        <f t="shared" si="90"/>
        <v>0</v>
      </c>
      <c r="N1319" s="166">
        <f t="shared" si="91"/>
        <v>0</v>
      </c>
      <c r="O1319" s="166">
        <f t="shared" si="92"/>
        <v>0</v>
      </c>
      <c r="P1319" s="166">
        <f t="shared" si="93"/>
        <v>49</v>
      </c>
      <c r="S1319" s="166">
        <f>VLOOKUP(L1319,Schnitt1!L:P,2,0)</f>
        <v>0</v>
      </c>
      <c r="T1319" s="166">
        <f>VLOOKUP(L1319,Schnitt2!L:P,2,0)</f>
        <v>0</v>
      </c>
      <c r="U1319" s="166">
        <f>VLOOKUP(L1319,Schnitt3!L:P,2,0)</f>
        <v>0</v>
      </c>
      <c r="V1319" s="166">
        <f>VLOOKUP(L1319,Schnitt4!L:P,2,0)</f>
        <v>0</v>
      </c>
      <c r="W1319" s="166">
        <f>VLOOKUP(L1319,Schnitt5!L:P,2,0)</f>
        <v>0</v>
      </c>
      <c r="X1319" s="166">
        <f>VLOOKUP(L1319,Schnitt6!L:P,2,0)</f>
        <v>0</v>
      </c>
      <c r="AA1319" s="166">
        <f>VLOOKUP(L1319,Schnitt1!L:P,3,0)</f>
        <v>0</v>
      </c>
      <c r="AB1319" s="166">
        <f>VLOOKUP(L1319,Schnitt2!L:P,3,0)</f>
        <v>0</v>
      </c>
      <c r="AC1319" s="166">
        <f>VLOOKUP(L1319,Schnitt3!L:P,3,0)</f>
        <v>0</v>
      </c>
      <c r="AD1319" s="166">
        <f>VLOOKUP(L1319,Schnitt4!L:P,3,0)</f>
        <v>0</v>
      </c>
      <c r="AE1319" s="166">
        <f>VLOOKUP(L1319,Schnitt5!L:P,3,0)</f>
        <v>0</v>
      </c>
      <c r="AF1319" s="166">
        <f>VLOOKUP(L1319,Schnitt6!L:P,3,0)</f>
        <v>0</v>
      </c>
    </row>
    <row r="1320" spans="12:32" x14ac:dyDescent="0.25">
      <c r="L1320" s="264">
        <f>Member!A1320</f>
        <v>0</v>
      </c>
      <c r="M1320" s="166">
        <f t="shared" si="90"/>
        <v>0</v>
      </c>
      <c r="N1320" s="166">
        <f t="shared" si="91"/>
        <v>0</v>
      </c>
      <c r="O1320" s="166">
        <f t="shared" si="92"/>
        <v>0</v>
      </c>
      <c r="P1320" s="166">
        <f t="shared" si="93"/>
        <v>49</v>
      </c>
      <c r="S1320" s="166">
        <f>VLOOKUP(L1320,Schnitt1!L:P,2,0)</f>
        <v>0</v>
      </c>
      <c r="T1320" s="166">
        <f>VLOOKUP(L1320,Schnitt2!L:P,2,0)</f>
        <v>0</v>
      </c>
      <c r="U1320" s="166">
        <f>VLOOKUP(L1320,Schnitt3!L:P,2,0)</f>
        <v>0</v>
      </c>
      <c r="V1320" s="166">
        <f>VLOOKUP(L1320,Schnitt4!L:P,2,0)</f>
        <v>0</v>
      </c>
      <c r="W1320" s="166">
        <f>VLOOKUP(L1320,Schnitt5!L:P,2,0)</f>
        <v>0</v>
      </c>
      <c r="X1320" s="166">
        <f>VLOOKUP(L1320,Schnitt6!L:P,2,0)</f>
        <v>0</v>
      </c>
      <c r="AA1320" s="166">
        <f>VLOOKUP(L1320,Schnitt1!L:P,3,0)</f>
        <v>0</v>
      </c>
      <c r="AB1320" s="166">
        <f>VLOOKUP(L1320,Schnitt2!L:P,3,0)</f>
        <v>0</v>
      </c>
      <c r="AC1320" s="166">
        <f>VLOOKUP(L1320,Schnitt3!L:P,3,0)</f>
        <v>0</v>
      </c>
      <c r="AD1320" s="166">
        <f>VLOOKUP(L1320,Schnitt4!L:P,3,0)</f>
        <v>0</v>
      </c>
      <c r="AE1320" s="166">
        <f>VLOOKUP(L1320,Schnitt5!L:P,3,0)</f>
        <v>0</v>
      </c>
      <c r="AF1320" s="166">
        <f>VLOOKUP(L1320,Schnitt6!L:P,3,0)</f>
        <v>0</v>
      </c>
    </row>
    <row r="1321" spans="12:32" x14ac:dyDescent="0.25">
      <c r="L1321" s="264">
        <f>Member!A1321</f>
        <v>0</v>
      </c>
      <c r="M1321" s="166">
        <f t="shared" si="90"/>
        <v>0</v>
      </c>
      <c r="N1321" s="166">
        <f t="shared" si="91"/>
        <v>0</v>
      </c>
      <c r="O1321" s="166">
        <f t="shared" si="92"/>
        <v>0</v>
      </c>
      <c r="P1321" s="166">
        <f t="shared" si="93"/>
        <v>49</v>
      </c>
      <c r="S1321" s="166">
        <f>VLOOKUP(L1321,Schnitt1!L:P,2,0)</f>
        <v>0</v>
      </c>
      <c r="T1321" s="166">
        <f>VLOOKUP(L1321,Schnitt2!L:P,2,0)</f>
        <v>0</v>
      </c>
      <c r="U1321" s="166">
        <f>VLOOKUP(L1321,Schnitt3!L:P,2,0)</f>
        <v>0</v>
      </c>
      <c r="V1321" s="166">
        <f>VLOOKUP(L1321,Schnitt4!L:P,2,0)</f>
        <v>0</v>
      </c>
      <c r="W1321" s="166">
        <f>VLOOKUP(L1321,Schnitt5!L:P,2,0)</f>
        <v>0</v>
      </c>
      <c r="X1321" s="166">
        <f>VLOOKUP(L1321,Schnitt6!L:P,2,0)</f>
        <v>0</v>
      </c>
      <c r="AA1321" s="166">
        <f>VLOOKUP(L1321,Schnitt1!L:P,3,0)</f>
        <v>0</v>
      </c>
      <c r="AB1321" s="166">
        <f>VLOOKUP(L1321,Schnitt2!L:P,3,0)</f>
        <v>0</v>
      </c>
      <c r="AC1321" s="166">
        <f>VLOOKUP(L1321,Schnitt3!L:P,3,0)</f>
        <v>0</v>
      </c>
      <c r="AD1321" s="166">
        <f>VLOOKUP(L1321,Schnitt4!L:P,3,0)</f>
        <v>0</v>
      </c>
      <c r="AE1321" s="166">
        <f>VLOOKUP(L1321,Schnitt5!L:P,3,0)</f>
        <v>0</v>
      </c>
      <c r="AF1321" s="166">
        <f>VLOOKUP(L1321,Schnitt6!L:P,3,0)</f>
        <v>0</v>
      </c>
    </row>
    <row r="1322" spans="12:32" x14ac:dyDescent="0.25">
      <c r="L1322" s="264">
        <f>Member!A1322</f>
        <v>0</v>
      </c>
      <c r="M1322" s="166">
        <f t="shared" si="90"/>
        <v>0</v>
      </c>
      <c r="N1322" s="166">
        <f t="shared" si="91"/>
        <v>0</v>
      </c>
      <c r="O1322" s="166">
        <f t="shared" si="92"/>
        <v>0</v>
      </c>
      <c r="P1322" s="166">
        <f t="shared" si="93"/>
        <v>49</v>
      </c>
      <c r="S1322" s="166">
        <f>VLOOKUP(L1322,Schnitt1!L:P,2,0)</f>
        <v>0</v>
      </c>
      <c r="T1322" s="166">
        <f>VLOOKUP(L1322,Schnitt2!L:P,2,0)</f>
        <v>0</v>
      </c>
      <c r="U1322" s="166">
        <f>VLOOKUP(L1322,Schnitt3!L:P,2,0)</f>
        <v>0</v>
      </c>
      <c r="V1322" s="166">
        <f>VLOOKUP(L1322,Schnitt4!L:P,2,0)</f>
        <v>0</v>
      </c>
      <c r="W1322" s="166">
        <f>VLOOKUP(L1322,Schnitt5!L:P,2,0)</f>
        <v>0</v>
      </c>
      <c r="X1322" s="166">
        <f>VLOOKUP(L1322,Schnitt6!L:P,2,0)</f>
        <v>0</v>
      </c>
      <c r="AA1322" s="166">
        <f>VLOOKUP(L1322,Schnitt1!L:P,3,0)</f>
        <v>0</v>
      </c>
      <c r="AB1322" s="166">
        <f>VLOOKUP(L1322,Schnitt2!L:P,3,0)</f>
        <v>0</v>
      </c>
      <c r="AC1322" s="166">
        <f>VLOOKUP(L1322,Schnitt3!L:P,3,0)</f>
        <v>0</v>
      </c>
      <c r="AD1322" s="166">
        <f>VLOOKUP(L1322,Schnitt4!L:P,3,0)</f>
        <v>0</v>
      </c>
      <c r="AE1322" s="166">
        <f>VLOOKUP(L1322,Schnitt5!L:P,3,0)</f>
        <v>0</v>
      </c>
      <c r="AF1322" s="166">
        <f>VLOOKUP(L1322,Schnitt6!L:P,3,0)</f>
        <v>0</v>
      </c>
    </row>
    <row r="1323" spans="12:32" x14ac:dyDescent="0.25">
      <c r="L1323" s="264">
        <f>Member!A1323</f>
        <v>0</v>
      </c>
      <c r="M1323" s="166">
        <f t="shared" si="90"/>
        <v>0</v>
      </c>
      <c r="N1323" s="166">
        <f t="shared" si="91"/>
        <v>0</v>
      </c>
      <c r="O1323" s="166">
        <f t="shared" si="92"/>
        <v>0</v>
      </c>
      <c r="P1323" s="166">
        <f t="shared" si="93"/>
        <v>49</v>
      </c>
      <c r="S1323" s="166">
        <f>VLOOKUP(L1323,Schnitt1!L:P,2,0)</f>
        <v>0</v>
      </c>
      <c r="T1323" s="166">
        <f>VLOOKUP(L1323,Schnitt2!L:P,2,0)</f>
        <v>0</v>
      </c>
      <c r="U1323" s="166">
        <f>VLOOKUP(L1323,Schnitt3!L:P,2,0)</f>
        <v>0</v>
      </c>
      <c r="V1323" s="166">
        <f>VLOOKUP(L1323,Schnitt4!L:P,2,0)</f>
        <v>0</v>
      </c>
      <c r="W1323" s="166">
        <f>VLOOKUP(L1323,Schnitt5!L:P,2,0)</f>
        <v>0</v>
      </c>
      <c r="X1323" s="166">
        <f>VLOOKUP(L1323,Schnitt6!L:P,2,0)</f>
        <v>0</v>
      </c>
      <c r="AA1323" s="166">
        <f>VLOOKUP(L1323,Schnitt1!L:P,3,0)</f>
        <v>0</v>
      </c>
      <c r="AB1323" s="166">
        <f>VLOOKUP(L1323,Schnitt2!L:P,3,0)</f>
        <v>0</v>
      </c>
      <c r="AC1323" s="166">
        <f>VLOOKUP(L1323,Schnitt3!L:P,3,0)</f>
        <v>0</v>
      </c>
      <c r="AD1323" s="166">
        <f>VLOOKUP(L1323,Schnitt4!L:P,3,0)</f>
        <v>0</v>
      </c>
      <c r="AE1323" s="166">
        <f>VLOOKUP(L1323,Schnitt5!L:P,3,0)</f>
        <v>0</v>
      </c>
      <c r="AF1323" s="166">
        <f>VLOOKUP(L1323,Schnitt6!L:P,3,0)</f>
        <v>0</v>
      </c>
    </row>
    <row r="1324" spans="12:32" x14ac:dyDescent="0.25">
      <c r="L1324" s="264">
        <f>Member!A1324</f>
        <v>0</v>
      </c>
      <c r="M1324" s="166">
        <f t="shared" si="90"/>
        <v>0</v>
      </c>
      <c r="N1324" s="166">
        <f t="shared" si="91"/>
        <v>0</v>
      </c>
      <c r="O1324" s="166">
        <f t="shared" si="92"/>
        <v>0</v>
      </c>
      <c r="P1324" s="166">
        <f t="shared" si="93"/>
        <v>49</v>
      </c>
      <c r="S1324" s="166">
        <f>VLOOKUP(L1324,Schnitt1!L:P,2,0)</f>
        <v>0</v>
      </c>
      <c r="T1324" s="166">
        <f>VLOOKUP(L1324,Schnitt2!L:P,2,0)</f>
        <v>0</v>
      </c>
      <c r="U1324" s="166">
        <f>VLOOKUP(L1324,Schnitt3!L:P,2,0)</f>
        <v>0</v>
      </c>
      <c r="V1324" s="166">
        <f>VLOOKUP(L1324,Schnitt4!L:P,2,0)</f>
        <v>0</v>
      </c>
      <c r="W1324" s="166">
        <f>VLOOKUP(L1324,Schnitt5!L:P,2,0)</f>
        <v>0</v>
      </c>
      <c r="X1324" s="166">
        <f>VLOOKUP(L1324,Schnitt6!L:P,2,0)</f>
        <v>0</v>
      </c>
      <c r="AA1324" s="166">
        <f>VLOOKUP(L1324,Schnitt1!L:P,3,0)</f>
        <v>0</v>
      </c>
      <c r="AB1324" s="166">
        <f>VLOOKUP(L1324,Schnitt2!L:P,3,0)</f>
        <v>0</v>
      </c>
      <c r="AC1324" s="166">
        <f>VLOOKUP(L1324,Schnitt3!L:P,3,0)</f>
        <v>0</v>
      </c>
      <c r="AD1324" s="166">
        <f>VLOOKUP(L1324,Schnitt4!L:P,3,0)</f>
        <v>0</v>
      </c>
      <c r="AE1324" s="166">
        <f>VLOOKUP(L1324,Schnitt5!L:P,3,0)</f>
        <v>0</v>
      </c>
      <c r="AF1324" s="166">
        <f>VLOOKUP(L1324,Schnitt6!L:P,3,0)</f>
        <v>0</v>
      </c>
    </row>
    <row r="1325" spans="12:32" x14ac:dyDescent="0.25">
      <c r="L1325" s="264">
        <f>Member!A1325</f>
        <v>0</v>
      </c>
      <c r="M1325" s="166">
        <f t="shared" si="90"/>
        <v>0</v>
      </c>
      <c r="N1325" s="166">
        <f t="shared" si="91"/>
        <v>0</v>
      </c>
      <c r="O1325" s="166">
        <f t="shared" si="92"/>
        <v>0</v>
      </c>
      <c r="P1325" s="166">
        <f t="shared" si="93"/>
        <v>49</v>
      </c>
      <c r="S1325" s="166">
        <f>VLOOKUP(L1325,Schnitt1!L:P,2,0)</f>
        <v>0</v>
      </c>
      <c r="T1325" s="166">
        <f>VLOOKUP(L1325,Schnitt2!L:P,2,0)</f>
        <v>0</v>
      </c>
      <c r="U1325" s="166">
        <f>VLOOKUP(L1325,Schnitt3!L:P,2,0)</f>
        <v>0</v>
      </c>
      <c r="V1325" s="166">
        <f>VLOOKUP(L1325,Schnitt4!L:P,2,0)</f>
        <v>0</v>
      </c>
      <c r="W1325" s="166">
        <f>VLOOKUP(L1325,Schnitt5!L:P,2,0)</f>
        <v>0</v>
      </c>
      <c r="X1325" s="166">
        <f>VLOOKUP(L1325,Schnitt6!L:P,2,0)</f>
        <v>0</v>
      </c>
      <c r="AA1325" s="166">
        <f>VLOOKUP(L1325,Schnitt1!L:P,3,0)</f>
        <v>0</v>
      </c>
      <c r="AB1325" s="166">
        <f>VLOOKUP(L1325,Schnitt2!L:P,3,0)</f>
        <v>0</v>
      </c>
      <c r="AC1325" s="166">
        <f>VLOOKUP(L1325,Schnitt3!L:P,3,0)</f>
        <v>0</v>
      </c>
      <c r="AD1325" s="166">
        <f>VLOOKUP(L1325,Schnitt4!L:P,3,0)</f>
        <v>0</v>
      </c>
      <c r="AE1325" s="166">
        <f>VLOOKUP(L1325,Schnitt5!L:P,3,0)</f>
        <v>0</v>
      </c>
      <c r="AF1325" s="166">
        <f>VLOOKUP(L1325,Schnitt6!L:P,3,0)</f>
        <v>0</v>
      </c>
    </row>
    <row r="1326" spans="12:32" x14ac:dyDescent="0.25">
      <c r="L1326" s="264">
        <f>Member!A1326</f>
        <v>0</v>
      </c>
      <c r="M1326" s="166">
        <f t="shared" si="90"/>
        <v>0</v>
      </c>
      <c r="N1326" s="166">
        <f t="shared" si="91"/>
        <v>0</v>
      </c>
      <c r="O1326" s="166">
        <f t="shared" si="92"/>
        <v>0</v>
      </c>
      <c r="P1326" s="166">
        <f t="shared" si="93"/>
        <v>49</v>
      </c>
      <c r="S1326" s="166">
        <f>VLOOKUP(L1326,Schnitt1!L:P,2,0)</f>
        <v>0</v>
      </c>
      <c r="T1326" s="166">
        <f>VLOOKUP(L1326,Schnitt2!L:P,2,0)</f>
        <v>0</v>
      </c>
      <c r="U1326" s="166">
        <f>VLOOKUP(L1326,Schnitt3!L:P,2,0)</f>
        <v>0</v>
      </c>
      <c r="V1326" s="166">
        <f>VLOOKUP(L1326,Schnitt4!L:P,2,0)</f>
        <v>0</v>
      </c>
      <c r="W1326" s="166">
        <f>VLOOKUP(L1326,Schnitt5!L:P,2,0)</f>
        <v>0</v>
      </c>
      <c r="X1326" s="166">
        <f>VLOOKUP(L1326,Schnitt6!L:P,2,0)</f>
        <v>0</v>
      </c>
      <c r="AA1326" s="166">
        <f>VLOOKUP(L1326,Schnitt1!L:P,3,0)</f>
        <v>0</v>
      </c>
      <c r="AB1326" s="166">
        <f>VLOOKUP(L1326,Schnitt2!L:P,3,0)</f>
        <v>0</v>
      </c>
      <c r="AC1326" s="166">
        <f>VLOOKUP(L1326,Schnitt3!L:P,3,0)</f>
        <v>0</v>
      </c>
      <c r="AD1326" s="166">
        <f>VLOOKUP(L1326,Schnitt4!L:P,3,0)</f>
        <v>0</v>
      </c>
      <c r="AE1326" s="166">
        <f>VLOOKUP(L1326,Schnitt5!L:P,3,0)</f>
        <v>0</v>
      </c>
      <c r="AF1326" s="166">
        <f>VLOOKUP(L1326,Schnitt6!L:P,3,0)</f>
        <v>0</v>
      </c>
    </row>
    <row r="1327" spans="12:32" x14ac:dyDescent="0.25">
      <c r="L1327" s="264">
        <f>Member!A1327</f>
        <v>0</v>
      </c>
      <c r="M1327" s="166">
        <f t="shared" si="90"/>
        <v>0</v>
      </c>
      <c r="N1327" s="166">
        <f t="shared" si="91"/>
        <v>0</v>
      </c>
      <c r="O1327" s="166">
        <f t="shared" si="92"/>
        <v>0</v>
      </c>
      <c r="P1327" s="166">
        <f t="shared" si="93"/>
        <v>49</v>
      </c>
      <c r="S1327" s="166">
        <f>VLOOKUP(L1327,Schnitt1!L:P,2,0)</f>
        <v>0</v>
      </c>
      <c r="T1327" s="166">
        <f>VLOOKUP(L1327,Schnitt2!L:P,2,0)</f>
        <v>0</v>
      </c>
      <c r="U1327" s="166">
        <f>VLOOKUP(L1327,Schnitt3!L:P,2,0)</f>
        <v>0</v>
      </c>
      <c r="V1327" s="166">
        <f>VLOOKUP(L1327,Schnitt4!L:P,2,0)</f>
        <v>0</v>
      </c>
      <c r="W1327" s="166">
        <f>VLOOKUP(L1327,Schnitt5!L:P,2,0)</f>
        <v>0</v>
      </c>
      <c r="X1327" s="166">
        <f>VLOOKUP(L1327,Schnitt6!L:P,2,0)</f>
        <v>0</v>
      </c>
      <c r="AA1327" s="166">
        <f>VLOOKUP(L1327,Schnitt1!L:P,3,0)</f>
        <v>0</v>
      </c>
      <c r="AB1327" s="166">
        <f>VLOOKUP(L1327,Schnitt2!L:P,3,0)</f>
        <v>0</v>
      </c>
      <c r="AC1327" s="166">
        <f>VLOOKUP(L1327,Schnitt3!L:P,3,0)</f>
        <v>0</v>
      </c>
      <c r="AD1327" s="166">
        <f>VLOOKUP(L1327,Schnitt4!L:P,3,0)</f>
        <v>0</v>
      </c>
      <c r="AE1327" s="166">
        <f>VLOOKUP(L1327,Schnitt5!L:P,3,0)</f>
        <v>0</v>
      </c>
      <c r="AF1327" s="166">
        <f>VLOOKUP(L1327,Schnitt6!L:P,3,0)</f>
        <v>0</v>
      </c>
    </row>
    <row r="1328" spans="12:32" x14ac:dyDescent="0.25">
      <c r="L1328" s="264">
        <f>Member!A1328</f>
        <v>0</v>
      </c>
      <c r="M1328" s="166">
        <f t="shared" si="90"/>
        <v>0</v>
      </c>
      <c r="N1328" s="166">
        <f t="shared" si="91"/>
        <v>0</v>
      </c>
      <c r="O1328" s="166">
        <f t="shared" si="92"/>
        <v>0</v>
      </c>
      <c r="P1328" s="166">
        <f t="shared" si="93"/>
        <v>49</v>
      </c>
      <c r="S1328" s="166">
        <f>VLOOKUP(L1328,Schnitt1!L:P,2,0)</f>
        <v>0</v>
      </c>
      <c r="T1328" s="166">
        <f>VLOOKUP(L1328,Schnitt2!L:P,2,0)</f>
        <v>0</v>
      </c>
      <c r="U1328" s="166">
        <f>VLOOKUP(L1328,Schnitt3!L:P,2,0)</f>
        <v>0</v>
      </c>
      <c r="V1328" s="166">
        <f>VLOOKUP(L1328,Schnitt4!L:P,2,0)</f>
        <v>0</v>
      </c>
      <c r="W1328" s="166">
        <f>VLOOKUP(L1328,Schnitt5!L:P,2,0)</f>
        <v>0</v>
      </c>
      <c r="X1328" s="166">
        <f>VLOOKUP(L1328,Schnitt6!L:P,2,0)</f>
        <v>0</v>
      </c>
      <c r="AA1328" s="166">
        <f>VLOOKUP(L1328,Schnitt1!L:P,3,0)</f>
        <v>0</v>
      </c>
      <c r="AB1328" s="166">
        <f>VLOOKUP(L1328,Schnitt2!L:P,3,0)</f>
        <v>0</v>
      </c>
      <c r="AC1328" s="166">
        <f>VLOOKUP(L1328,Schnitt3!L:P,3,0)</f>
        <v>0</v>
      </c>
      <c r="AD1328" s="166">
        <f>VLOOKUP(L1328,Schnitt4!L:P,3,0)</f>
        <v>0</v>
      </c>
      <c r="AE1328" s="166">
        <f>VLOOKUP(L1328,Schnitt5!L:P,3,0)</f>
        <v>0</v>
      </c>
      <c r="AF1328" s="166">
        <f>VLOOKUP(L1328,Schnitt6!L:P,3,0)</f>
        <v>0</v>
      </c>
    </row>
    <row r="1329" spans="12:32" x14ac:dyDescent="0.25">
      <c r="L1329" s="264">
        <f>Member!A1329</f>
        <v>0</v>
      </c>
      <c r="M1329" s="166">
        <f t="shared" si="90"/>
        <v>0</v>
      </c>
      <c r="N1329" s="166">
        <f t="shared" si="91"/>
        <v>0</v>
      </c>
      <c r="O1329" s="166">
        <f t="shared" si="92"/>
        <v>0</v>
      </c>
      <c r="P1329" s="166">
        <f t="shared" si="93"/>
        <v>49</v>
      </c>
      <c r="S1329" s="166">
        <f>VLOOKUP(L1329,Schnitt1!L:P,2,0)</f>
        <v>0</v>
      </c>
      <c r="T1329" s="166">
        <f>VLOOKUP(L1329,Schnitt2!L:P,2,0)</f>
        <v>0</v>
      </c>
      <c r="U1329" s="166">
        <f>VLOOKUP(L1329,Schnitt3!L:P,2,0)</f>
        <v>0</v>
      </c>
      <c r="V1329" s="166">
        <f>VLOOKUP(L1329,Schnitt4!L:P,2,0)</f>
        <v>0</v>
      </c>
      <c r="W1329" s="166">
        <f>VLOOKUP(L1329,Schnitt5!L:P,2,0)</f>
        <v>0</v>
      </c>
      <c r="X1329" s="166">
        <f>VLOOKUP(L1329,Schnitt6!L:P,2,0)</f>
        <v>0</v>
      </c>
      <c r="AA1329" s="166">
        <f>VLOOKUP(L1329,Schnitt1!L:P,3,0)</f>
        <v>0</v>
      </c>
      <c r="AB1329" s="166">
        <f>VLOOKUP(L1329,Schnitt2!L:P,3,0)</f>
        <v>0</v>
      </c>
      <c r="AC1329" s="166">
        <f>VLOOKUP(L1329,Schnitt3!L:P,3,0)</f>
        <v>0</v>
      </c>
      <c r="AD1329" s="166">
        <f>VLOOKUP(L1329,Schnitt4!L:P,3,0)</f>
        <v>0</v>
      </c>
      <c r="AE1329" s="166">
        <f>VLOOKUP(L1329,Schnitt5!L:P,3,0)</f>
        <v>0</v>
      </c>
      <c r="AF1329" s="166">
        <f>VLOOKUP(L1329,Schnitt6!L:P,3,0)</f>
        <v>0</v>
      </c>
    </row>
    <row r="1330" spans="12:32" x14ac:dyDescent="0.25">
      <c r="L1330" s="264">
        <f>Member!A1330</f>
        <v>0</v>
      </c>
      <c r="M1330" s="166">
        <f t="shared" si="90"/>
        <v>0</v>
      </c>
      <c r="N1330" s="166">
        <f t="shared" si="91"/>
        <v>0</v>
      </c>
      <c r="O1330" s="166">
        <f t="shared" si="92"/>
        <v>0</v>
      </c>
      <c r="P1330" s="166">
        <f t="shared" si="93"/>
        <v>49</v>
      </c>
      <c r="S1330" s="166">
        <f>VLOOKUP(L1330,Schnitt1!L:P,2,0)</f>
        <v>0</v>
      </c>
      <c r="T1330" s="166">
        <f>VLOOKUP(L1330,Schnitt2!L:P,2,0)</f>
        <v>0</v>
      </c>
      <c r="U1330" s="166">
        <f>VLOOKUP(L1330,Schnitt3!L:P,2,0)</f>
        <v>0</v>
      </c>
      <c r="V1330" s="166">
        <f>VLOOKUP(L1330,Schnitt4!L:P,2,0)</f>
        <v>0</v>
      </c>
      <c r="W1330" s="166">
        <f>VLOOKUP(L1330,Schnitt5!L:P,2,0)</f>
        <v>0</v>
      </c>
      <c r="X1330" s="166">
        <f>VLOOKUP(L1330,Schnitt6!L:P,2,0)</f>
        <v>0</v>
      </c>
      <c r="AA1330" s="166">
        <f>VLOOKUP(L1330,Schnitt1!L:P,3,0)</f>
        <v>0</v>
      </c>
      <c r="AB1330" s="166">
        <f>VLOOKUP(L1330,Schnitt2!L:P,3,0)</f>
        <v>0</v>
      </c>
      <c r="AC1330" s="166">
        <f>VLOOKUP(L1330,Schnitt3!L:P,3,0)</f>
        <v>0</v>
      </c>
      <c r="AD1330" s="166">
        <f>VLOOKUP(L1330,Schnitt4!L:P,3,0)</f>
        <v>0</v>
      </c>
      <c r="AE1330" s="166">
        <f>VLOOKUP(L1330,Schnitt5!L:P,3,0)</f>
        <v>0</v>
      </c>
      <c r="AF1330" s="166">
        <f>VLOOKUP(L1330,Schnitt6!L:P,3,0)</f>
        <v>0</v>
      </c>
    </row>
    <row r="1331" spans="12:32" x14ac:dyDescent="0.25">
      <c r="L1331" s="264">
        <f>Member!A1331</f>
        <v>0</v>
      </c>
      <c r="M1331" s="166">
        <f t="shared" si="90"/>
        <v>0</v>
      </c>
      <c r="N1331" s="166">
        <f t="shared" si="91"/>
        <v>0</v>
      </c>
      <c r="O1331" s="166">
        <f t="shared" si="92"/>
        <v>0</v>
      </c>
      <c r="P1331" s="166">
        <f t="shared" si="93"/>
        <v>49</v>
      </c>
      <c r="S1331" s="166">
        <f>VLOOKUP(L1331,Schnitt1!L:P,2,0)</f>
        <v>0</v>
      </c>
      <c r="T1331" s="166">
        <f>VLOOKUP(L1331,Schnitt2!L:P,2,0)</f>
        <v>0</v>
      </c>
      <c r="U1331" s="166">
        <f>VLOOKUP(L1331,Schnitt3!L:P,2,0)</f>
        <v>0</v>
      </c>
      <c r="V1331" s="166">
        <f>VLOOKUP(L1331,Schnitt4!L:P,2,0)</f>
        <v>0</v>
      </c>
      <c r="W1331" s="166">
        <f>VLOOKUP(L1331,Schnitt5!L:P,2,0)</f>
        <v>0</v>
      </c>
      <c r="X1331" s="166">
        <f>VLOOKUP(L1331,Schnitt6!L:P,2,0)</f>
        <v>0</v>
      </c>
      <c r="AA1331" s="166">
        <f>VLOOKUP(L1331,Schnitt1!L:P,3,0)</f>
        <v>0</v>
      </c>
      <c r="AB1331" s="166">
        <f>VLOOKUP(L1331,Schnitt2!L:P,3,0)</f>
        <v>0</v>
      </c>
      <c r="AC1331" s="166">
        <f>VLOOKUP(L1331,Schnitt3!L:P,3,0)</f>
        <v>0</v>
      </c>
      <c r="AD1331" s="166">
        <f>VLOOKUP(L1331,Schnitt4!L:P,3,0)</f>
        <v>0</v>
      </c>
      <c r="AE1331" s="166">
        <f>VLOOKUP(L1331,Schnitt5!L:P,3,0)</f>
        <v>0</v>
      </c>
      <c r="AF1331" s="166">
        <f>VLOOKUP(L1331,Schnitt6!L:P,3,0)</f>
        <v>0</v>
      </c>
    </row>
    <row r="1332" spans="12:32" x14ac:dyDescent="0.25">
      <c r="L1332" s="264">
        <f>Member!A1332</f>
        <v>0</v>
      </c>
      <c r="M1332" s="166">
        <f t="shared" si="90"/>
        <v>0</v>
      </c>
      <c r="N1332" s="166">
        <f t="shared" si="91"/>
        <v>0</v>
      </c>
      <c r="O1332" s="166">
        <f t="shared" si="92"/>
        <v>0</v>
      </c>
      <c r="P1332" s="166">
        <f t="shared" si="93"/>
        <v>49</v>
      </c>
      <c r="S1332" s="166">
        <f>VLOOKUP(L1332,Schnitt1!L:P,2,0)</f>
        <v>0</v>
      </c>
      <c r="T1332" s="166">
        <f>VLOOKUP(L1332,Schnitt2!L:P,2,0)</f>
        <v>0</v>
      </c>
      <c r="U1332" s="166">
        <f>VLOOKUP(L1332,Schnitt3!L:P,2,0)</f>
        <v>0</v>
      </c>
      <c r="V1332" s="166">
        <f>VLOOKUP(L1332,Schnitt4!L:P,2,0)</f>
        <v>0</v>
      </c>
      <c r="W1332" s="166">
        <f>VLOOKUP(L1332,Schnitt5!L:P,2,0)</f>
        <v>0</v>
      </c>
      <c r="X1332" s="166">
        <f>VLOOKUP(L1332,Schnitt6!L:P,2,0)</f>
        <v>0</v>
      </c>
      <c r="AA1332" s="166">
        <f>VLOOKUP(L1332,Schnitt1!L:P,3,0)</f>
        <v>0</v>
      </c>
      <c r="AB1332" s="166">
        <f>VLOOKUP(L1332,Schnitt2!L:P,3,0)</f>
        <v>0</v>
      </c>
      <c r="AC1332" s="166">
        <f>VLOOKUP(L1332,Schnitt3!L:P,3,0)</f>
        <v>0</v>
      </c>
      <c r="AD1332" s="166">
        <f>VLOOKUP(L1332,Schnitt4!L:P,3,0)</f>
        <v>0</v>
      </c>
      <c r="AE1332" s="166">
        <f>VLOOKUP(L1332,Schnitt5!L:P,3,0)</f>
        <v>0</v>
      </c>
      <c r="AF1332" s="166">
        <f>VLOOKUP(L1332,Schnitt6!L:P,3,0)</f>
        <v>0</v>
      </c>
    </row>
    <row r="1333" spans="12:32" x14ac:dyDescent="0.25">
      <c r="L1333" s="264">
        <f>Member!A1333</f>
        <v>0</v>
      </c>
      <c r="M1333" s="166">
        <f t="shared" si="90"/>
        <v>0</v>
      </c>
      <c r="N1333" s="166">
        <f t="shared" si="91"/>
        <v>0</v>
      </c>
      <c r="O1333" s="166">
        <f t="shared" si="92"/>
        <v>0</v>
      </c>
      <c r="P1333" s="166">
        <f t="shared" si="93"/>
        <v>49</v>
      </c>
      <c r="S1333" s="166">
        <f>VLOOKUP(L1333,Schnitt1!L:P,2,0)</f>
        <v>0</v>
      </c>
      <c r="T1333" s="166">
        <f>VLOOKUP(L1333,Schnitt2!L:P,2,0)</f>
        <v>0</v>
      </c>
      <c r="U1333" s="166">
        <f>VLOOKUP(L1333,Schnitt3!L:P,2,0)</f>
        <v>0</v>
      </c>
      <c r="V1333" s="166">
        <f>VLOOKUP(L1333,Schnitt4!L:P,2,0)</f>
        <v>0</v>
      </c>
      <c r="W1333" s="166">
        <f>VLOOKUP(L1333,Schnitt5!L:P,2,0)</f>
        <v>0</v>
      </c>
      <c r="X1333" s="166">
        <f>VLOOKUP(L1333,Schnitt6!L:P,2,0)</f>
        <v>0</v>
      </c>
      <c r="AA1333" s="166">
        <f>VLOOKUP(L1333,Schnitt1!L:P,3,0)</f>
        <v>0</v>
      </c>
      <c r="AB1333" s="166">
        <f>VLOOKUP(L1333,Schnitt2!L:P,3,0)</f>
        <v>0</v>
      </c>
      <c r="AC1333" s="166">
        <f>VLOOKUP(L1333,Schnitt3!L:P,3,0)</f>
        <v>0</v>
      </c>
      <c r="AD1333" s="166">
        <f>VLOOKUP(L1333,Schnitt4!L:P,3,0)</f>
        <v>0</v>
      </c>
      <c r="AE1333" s="166">
        <f>VLOOKUP(L1333,Schnitt5!L:P,3,0)</f>
        <v>0</v>
      </c>
      <c r="AF1333" s="166">
        <f>VLOOKUP(L1333,Schnitt6!L:P,3,0)</f>
        <v>0</v>
      </c>
    </row>
    <row r="1334" spans="12:32" x14ac:dyDescent="0.25">
      <c r="L1334" s="264">
        <f>Member!A1334</f>
        <v>0</v>
      </c>
      <c r="M1334" s="166">
        <f t="shared" si="90"/>
        <v>0</v>
      </c>
      <c r="N1334" s="166">
        <f t="shared" si="91"/>
        <v>0</v>
      </c>
      <c r="O1334" s="166">
        <f t="shared" si="92"/>
        <v>0</v>
      </c>
      <c r="P1334" s="166">
        <f t="shared" si="93"/>
        <v>49</v>
      </c>
      <c r="S1334" s="166">
        <f>VLOOKUP(L1334,Schnitt1!L:P,2,0)</f>
        <v>0</v>
      </c>
      <c r="T1334" s="166">
        <f>VLOOKUP(L1334,Schnitt2!L:P,2,0)</f>
        <v>0</v>
      </c>
      <c r="U1334" s="166">
        <f>VLOOKUP(L1334,Schnitt3!L:P,2,0)</f>
        <v>0</v>
      </c>
      <c r="V1334" s="166">
        <f>VLOOKUP(L1334,Schnitt4!L:P,2,0)</f>
        <v>0</v>
      </c>
      <c r="W1334" s="166">
        <f>VLOOKUP(L1334,Schnitt5!L:P,2,0)</f>
        <v>0</v>
      </c>
      <c r="X1334" s="166">
        <f>VLOOKUP(L1334,Schnitt6!L:P,2,0)</f>
        <v>0</v>
      </c>
      <c r="AA1334" s="166">
        <f>VLOOKUP(L1334,Schnitt1!L:P,3,0)</f>
        <v>0</v>
      </c>
      <c r="AB1334" s="166">
        <f>VLOOKUP(L1334,Schnitt2!L:P,3,0)</f>
        <v>0</v>
      </c>
      <c r="AC1334" s="166">
        <f>VLOOKUP(L1334,Schnitt3!L:P,3,0)</f>
        <v>0</v>
      </c>
      <c r="AD1334" s="166">
        <f>VLOOKUP(L1334,Schnitt4!L:P,3,0)</f>
        <v>0</v>
      </c>
      <c r="AE1334" s="166">
        <f>VLOOKUP(L1334,Schnitt5!L:P,3,0)</f>
        <v>0</v>
      </c>
      <c r="AF1334" s="166">
        <f>VLOOKUP(L1334,Schnitt6!L:P,3,0)</f>
        <v>0</v>
      </c>
    </row>
    <row r="1335" spans="12:32" x14ac:dyDescent="0.25">
      <c r="L1335" s="264">
        <f>Member!A1335</f>
        <v>0</v>
      </c>
      <c r="M1335" s="166">
        <f t="shared" si="90"/>
        <v>0</v>
      </c>
      <c r="N1335" s="166">
        <f t="shared" si="91"/>
        <v>0</v>
      </c>
      <c r="O1335" s="166">
        <f t="shared" si="92"/>
        <v>0</v>
      </c>
      <c r="P1335" s="166">
        <f t="shared" si="93"/>
        <v>49</v>
      </c>
      <c r="S1335" s="166">
        <f>VLOOKUP(L1335,Schnitt1!L:P,2,0)</f>
        <v>0</v>
      </c>
      <c r="T1335" s="166">
        <f>VLOOKUP(L1335,Schnitt2!L:P,2,0)</f>
        <v>0</v>
      </c>
      <c r="U1335" s="166">
        <f>VLOOKUP(L1335,Schnitt3!L:P,2,0)</f>
        <v>0</v>
      </c>
      <c r="V1335" s="166">
        <f>VLOOKUP(L1335,Schnitt4!L:P,2,0)</f>
        <v>0</v>
      </c>
      <c r="W1335" s="166">
        <f>VLOOKUP(L1335,Schnitt5!L:P,2,0)</f>
        <v>0</v>
      </c>
      <c r="X1335" s="166">
        <f>VLOOKUP(L1335,Schnitt6!L:P,2,0)</f>
        <v>0</v>
      </c>
      <c r="AA1335" s="166">
        <f>VLOOKUP(L1335,Schnitt1!L:P,3,0)</f>
        <v>0</v>
      </c>
      <c r="AB1335" s="166">
        <f>VLOOKUP(L1335,Schnitt2!L:P,3,0)</f>
        <v>0</v>
      </c>
      <c r="AC1335" s="166">
        <f>VLOOKUP(L1335,Schnitt3!L:P,3,0)</f>
        <v>0</v>
      </c>
      <c r="AD1335" s="166">
        <f>VLOOKUP(L1335,Schnitt4!L:P,3,0)</f>
        <v>0</v>
      </c>
      <c r="AE1335" s="166">
        <f>VLOOKUP(L1335,Schnitt5!L:P,3,0)</f>
        <v>0</v>
      </c>
      <c r="AF1335" s="166">
        <f>VLOOKUP(L1335,Schnitt6!L:P,3,0)</f>
        <v>0</v>
      </c>
    </row>
    <row r="1336" spans="12:32" x14ac:dyDescent="0.25">
      <c r="L1336" s="264">
        <f>Member!A1336</f>
        <v>0</v>
      </c>
      <c r="M1336" s="166">
        <f t="shared" si="90"/>
        <v>0</v>
      </c>
      <c r="N1336" s="166">
        <f t="shared" si="91"/>
        <v>0</v>
      </c>
      <c r="O1336" s="166">
        <f t="shared" si="92"/>
        <v>0</v>
      </c>
      <c r="P1336" s="166">
        <f t="shared" si="93"/>
        <v>49</v>
      </c>
      <c r="S1336" s="166">
        <f>VLOOKUP(L1336,Schnitt1!L:P,2,0)</f>
        <v>0</v>
      </c>
      <c r="T1336" s="166">
        <f>VLOOKUP(L1336,Schnitt2!L:P,2,0)</f>
        <v>0</v>
      </c>
      <c r="U1336" s="166">
        <f>VLOOKUP(L1336,Schnitt3!L:P,2,0)</f>
        <v>0</v>
      </c>
      <c r="V1336" s="166">
        <f>VLOOKUP(L1336,Schnitt4!L:P,2,0)</f>
        <v>0</v>
      </c>
      <c r="W1336" s="166">
        <f>VLOOKUP(L1336,Schnitt5!L:P,2,0)</f>
        <v>0</v>
      </c>
      <c r="X1336" s="166">
        <f>VLOOKUP(L1336,Schnitt6!L:P,2,0)</f>
        <v>0</v>
      </c>
      <c r="AA1336" s="166">
        <f>VLOOKUP(L1336,Schnitt1!L:P,3,0)</f>
        <v>0</v>
      </c>
      <c r="AB1336" s="166">
        <f>VLOOKUP(L1336,Schnitt2!L:P,3,0)</f>
        <v>0</v>
      </c>
      <c r="AC1336" s="166">
        <f>VLOOKUP(L1336,Schnitt3!L:P,3,0)</f>
        <v>0</v>
      </c>
      <c r="AD1336" s="166">
        <f>VLOOKUP(L1336,Schnitt4!L:P,3,0)</f>
        <v>0</v>
      </c>
      <c r="AE1336" s="166">
        <f>VLOOKUP(L1336,Schnitt5!L:P,3,0)</f>
        <v>0</v>
      </c>
      <c r="AF1336" s="166">
        <f>VLOOKUP(L1336,Schnitt6!L:P,3,0)</f>
        <v>0</v>
      </c>
    </row>
    <row r="1337" spans="12:32" x14ac:dyDescent="0.25">
      <c r="L1337" s="264">
        <f>Member!A1337</f>
        <v>0</v>
      </c>
      <c r="M1337" s="166">
        <f t="shared" si="90"/>
        <v>0</v>
      </c>
      <c r="N1337" s="166">
        <f t="shared" si="91"/>
        <v>0</v>
      </c>
      <c r="O1337" s="166">
        <f t="shared" si="92"/>
        <v>0</v>
      </c>
      <c r="P1337" s="166">
        <f t="shared" si="93"/>
        <v>49</v>
      </c>
      <c r="S1337" s="166">
        <f>VLOOKUP(L1337,Schnitt1!L:P,2,0)</f>
        <v>0</v>
      </c>
      <c r="T1337" s="166">
        <f>VLOOKUP(L1337,Schnitt2!L:P,2,0)</f>
        <v>0</v>
      </c>
      <c r="U1337" s="166">
        <f>VLOOKUP(L1337,Schnitt3!L:P,2,0)</f>
        <v>0</v>
      </c>
      <c r="V1337" s="166">
        <f>VLOOKUP(L1337,Schnitt4!L:P,2,0)</f>
        <v>0</v>
      </c>
      <c r="W1337" s="166">
        <f>VLOOKUP(L1337,Schnitt5!L:P,2,0)</f>
        <v>0</v>
      </c>
      <c r="X1337" s="166">
        <f>VLOOKUP(L1337,Schnitt6!L:P,2,0)</f>
        <v>0</v>
      </c>
      <c r="AA1337" s="166">
        <f>VLOOKUP(L1337,Schnitt1!L:P,3,0)</f>
        <v>0</v>
      </c>
      <c r="AB1337" s="166">
        <f>VLOOKUP(L1337,Schnitt2!L:P,3,0)</f>
        <v>0</v>
      </c>
      <c r="AC1337" s="166">
        <f>VLOOKUP(L1337,Schnitt3!L:P,3,0)</f>
        <v>0</v>
      </c>
      <c r="AD1337" s="166">
        <f>VLOOKUP(L1337,Schnitt4!L:P,3,0)</f>
        <v>0</v>
      </c>
      <c r="AE1337" s="166">
        <f>VLOOKUP(L1337,Schnitt5!L:P,3,0)</f>
        <v>0</v>
      </c>
      <c r="AF1337" s="166">
        <f>VLOOKUP(L1337,Schnitt6!L:P,3,0)</f>
        <v>0</v>
      </c>
    </row>
    <row r="1338" spans="12:32" x14ac:dyDescent="0.25">
      <c r="L1338" s="264">
        <f>Member!A1338</f>
        <v>0</v>
      </c>
      <c r="M1338" s="166">
        <f t="shared" si="90"/>
        <v>0</v>
      </c>
      <c r="N1338" s="166">
        <f t="shared" si="91"/>
        <v>0</v>
      </c>
      <c r="O1338" s="166">
        <f t="shared" si="92"/>
        <v>0</v>
      </c>
      <c r="P1338" s="166">
        <f t="shared" si="93"/>
        <v>49</v>
      </c>
      <c r="S1338" s="166">
        <f>VLOOKUP(L1338,Schnitt1!L:P,2,0)</f>
        <v>0</v>
      </c>
      <c r="T1338" s="166">
        <f>VLOOKUP(L1338,Schnitt2!L:P,2,0)</f>
        <v>0</v>
      </c>
      <c r="U1338" s="166">
        <f>VLOOKUP(L1338,Schnitt3!L:P,2,0)</f>
        <v>0</v>
      </c>
      <c r="V1338" s="166">
        <f>VLOOKUP(L1338,Schnitt4!L:P,2,0)</f>
        <v>0</v>
      </c>
      <c r="W1338" s="166">
        <f>VLOOKUP(L1338,Schnitt5!L:P,2,0)</f>
        <v>0</v>
      </c>
      <c r="X1338" s="166">
        <f>VLOOKUP(L1338,Schnitt6!L:P,2,0)</f>
        <v>0</v>
      </c>
      <c r="AA1338" s="166">
        <f>VLOOKUP(L1338,Schnitt1!L:P,3,0)</f>
        <v>0</v>
      </c>
      <c r="AB1338" s="166">
        <f>VLOOKUP(L1338,Schnitt2!L:P,3,0)</f>
        <v>0</v>
      </c>
      <c r="AC1338" s="166">
        <f>VLOOKUP(L1338,Schnitt3!L:P,3,0)</f>
        <v>0</v>
      </c>
      <c r="AD1338" s="166">
        <f>VLOOKUP(L1338,Schnitt4!L:P,3,0)</f>
        <v>0</v>
      </c>
      <c r="AE1338" s="166">
        <f>VLOOKUP(L1338,Schnitt5!L:P,3,0)</f>
        <v>0</v>
      </c>
      <c r="AF1338" s="166">
        <f>VLOOKUP(L1338,Schnitt6!L:P,3,0)</f>
        <v>0</v>
      </c>
    </row>
    <row r="1339" spans="12:32" x14ac:dyDescent="0.25">
      <c r="L1339" s="264">
        <f>Member!A1339</f>
        <v>0</v>
      </c>
      <c r="M1339" s="166">
        <f t="shared" si="90"/>
        <v>0</v>
      </c>
      <c r="N1339" s="166">
        <f t="shared" si="91"/>
        <v>0</v>
      </c>
      <c r="O1339" s="166">
        <f t="shared" si="92"/>
        <v>0</v>
      </c>
      <c r="P1339" s="166">
        <f t="shared" si="93"/>
        <v>49</v>
      </c>
      <c r="S1339" s="166">
        <f>VLOOKUP(L1339,Schnitt1!L:P,2,0)</f>
        <v>0</v>
      </c>
      <c r="T1339" s="166">
        <f>VLOOKUP(L1339,Schnitt2!L:P,2,0)</f>
        <v>0</v>
      </c>
      <c r="U1339" s="166">
        <f>VLOOKUP(L1339,Schnitt3!L:P,2,0)</f>
        <v>0</v>
      </c>
      <c r="V1339" s="166">
        <f>VLOOKUP(L1339,Schnitt4!L:P,2,0)</f>
        <v>0</v>
      </c>
      <c r="W1339" s="166">
        <f>VLOOKUP(L1339,Schnitt5!L:P,2,0)</f>
        <v>0</v>
      </c>
      <c r="X1339" s="166">
        <f>VLOOKUP(L1339,Schnitt6!L:P,2,0)</f>
        <v>0</v>
      </c>
      <c r="AA1339" s="166">
        <f>VLOOKUP(L1339,Schnitt1!L:P,3,0)</f>
        <v>0</v>
      </c>
      <c r="AB1339" s="166">
        <f>VLOOKUP(L1339,Schnitt2!L:P,3,0)</f>
        <v>0</v>
      </c>
      <c r="AC1339" s="166">
        <f>VLOOKUP(L1339,Schnitt3!L:P,3,0)</f>
        <v>0</v>
      </c>
      <c r="AD1339" s="166">
        <f>VLOOKUP(L1339,Schnitt4!L:P,3,0)</f>
        <v>0</v>
      </c>
      <c r="AE1339" s="166">
        <f>VLOOKUP(L1339,Schnitt5!L:P,3,0)</f>
        <v>0</v>
      </c>
      <c r="AF1339" s="166">
        <f>VLOOKUP(L1339,Schnitt6!L:P,3,0)</f>
        <v>0</v>
      </c>
    </row>
    <row r="1340" spans="12:32" x14ac:dyDescent="0.25">
      <c r="L1340" s="264">
        <f>Member!A1340</f>
        <v>0</v>
      </c>
      <c r="M1340" s="166">
        <f t="shared" si="90"/>
        <v>0</v>
      </c>
      <c r="N1340" s="166">
        <f t="shared" si="91"/>
        <v>0</v>
      </c>
      <c r="O1340" s="166">
        <f t="shared" si="92"/>
        <v>0</v>
      </c>
      <c r="P1340" s="166">
        <f t="shared" si="93"/>
        <v>49</v>
      </c>
      <c r="S1340" s="166">
        <f>VLOOKUP(L1340,Schnitt1!L:P,2,0)</f>
        <v>0</v>
      </c>
      <c r="T1340" s="166">
        <f>VLOOKUP(L1340,Schnitt2!L:P,2,0)</f>
        <v>0</v>
      </c>
      <c r="U1340" s="166">
        <f>VLOOKUP(L1340,Schnitt3!L:P,2,0)</f>
        <v>0</v>
      </c>
      <c r="V1340" s="166">
        <f>VLOOKUP(L1340,Schnitt4!L:P,2,0)</f>
        <v>0</v>
      </c>
      <c r="W1340" s="166">
        <f>VLOOKUP(L1340,Schnitt5!L:P,2,0)</f>
        <v>0</v>
      </c>
      <c r="X1340" s="166">
        <f>VLOOKUP(L1340,Schnitt6!L:P,2,0)</f>
        <v>0</v>
      </c>
      <c r="AA1340" s="166">
        <f>VLOOKUP(L1340,Schnitt1!L:P,3,0)</f>
        <v>0</v>
      </c>
      <c r="AB1340" s="166">
        <f>VLOOKUP(L1340,Schnitt2!L:P,3,0)</f>
        <v>0</v>
      </c>
      <c r="AC1340" s="166">
        <f>VLOOKUP(L1340,Schnitt3!L:P,3,0)</f>
        <v>0</v>
      </c>
      <c r="AD1340" s="166">
        <f>VLOOKUP(L1340,Schnitt4!L:P,3,0)</f>
        <v>0</v>
      </c>
      <c r="AE1340" s="166">
        <f>VLOOKUP(L1340,Schnitt5!L:P,3,0)</f>
        <v>0</v>
      </c>
      <c r="AF1340" s="166">
        <f>VLOOKUP(L1340,Schnitt6!L:P,3,0)</f>
        <v>0</v>
      </c>
    </row>
    <row r="1341" spans="12:32" x14ac:dyDescent="0.25">
      <c r="L1341" s="264">
        <f>Member!A1341</f>
        <v>0</v>
      </c>
      <c r="M1341" s="166">
        <f t="shared" si="90"/>
        <v>0</v>
      </c>
      <c r="N1341" s="166">
        <f t="shared" si="91"/>
        <v>0</v>
      </c>
      <c r="O1341" s="166">
        <f t="shared" si="92"/>
        <v>0</v>
      </c>
      <c r="P1341" s="166">
        <f t="shared" si="93"/>
        <v>49</v>
      </c>
      <c r="S1341" s="166">
        <f>VLOOKUP(L1341,Schnitt1!L:P,2,0)</f>
        <v>0</v>
      </c>
      <c r="T1341" s="166">
        <f>VLOOKUP(L1341,Schnitt2!L:P,2,0)</f>
        <v>0</v>
      </c>
      <c r="U1341" s="166">
        <f>VLOOKUP(L1341,Schnitt3!L:P,2,0)</f>
        <v>0</v>
      </c>
      <c r="V1341" s="166">
        <f>VLOOKUP(L1341,Schnitt4!L:P,2,0)</f>
        <v>0</v>
      </c>
      <c r="W1341" s="166">
        <f>VLOOKUP(L1341,Schnitt5!L:P,2,0)</f>
        <v>0</v>
      </c>
      <c r="X1341" s="166">
        <f>VLOOKUP(L1341,Schnitt6!L:P,2,0)</f>
        <v>0</v>
      </c>
      <c r="AA1341" s="166">
        <f>VLOOKUP(L1341,Schnitt1!L:P,3,0)</f>
        <v>0</v>
      </c>
      <c r="AB1341" s="166">
        <f>VLOOKUP(L1341,Schnitt2!L:P,3,0)</f>
        <v>0</v>
      </c>
      <c r="AC1341" s="166">
        <f>VLOOKUP(L1341,Schnitt3!L:P,3,0)</f>
        <v>0</v>
      </c>
      <c r="AD1341" s="166">
        <f>VLOOKUP(L1341,Schnitt4!L:P,3,0)</f>
        <v>0</v>
      </c>
      <c r="AE1341" s="166">
        <f>VLOOKUP(L1341,Schnitt5!L:P,3,0)</f>
        <v>0</v>
      </c>
      <c r="AF1341" s="166">
        <f>VLOOKUP(L1341,Schnitt6!L:P,3,0)</f>
        <v>0</v>
      </c>
    </row>
    <row r="1342" spans="12:32" x14ac:dyDescent="0.25">
      <c r="L1342" s="264">
        <f>Member!A1342</f>
        <v>0</v>
      </c>
      <c r="M1342" s="166">
        <f t="shared" si="90"/>
        <v>0</v>
      </c>
      <c r="N1342" s="166">
        <f t="shared" si="91"/>
        <v>0</v>
      </c>
      <c r="O1342" s="166">
        <f t="shared" si="92"/>
        <v>0</v>
      </c>
      <c r="P1342" s="166">
        <f t="shared" si="93"/>
        <v>49</v>
      </c>
      <c r="S1342" s="166">
        <f>VLOOKUP(L1342,Schnitt1!L:P,2,0)</f>
        <v>0</v>
      </c>
      <c r="T1342" s="166">
        <f>VLOOKUP(L1342,Schnitt2!L:P,2,0)</f>
        <v>0</v>
      </c>
      <c r="U1342" s="166">
        <f>VLOOKUP(L1342,Schnitt3!L:P,2,0)</f>
        <v>0</v>
      </c>
      <c r="V1342" s="166">
        <f>VLOOKUP(L1342,Schnitt4!L:P,2,0)</f>
        <v>0</v>
      </c>
      <c r="W1342" s="166">
        <f>VLOOKUP(L1342,Schnitt5!L:P,2,0)</f>
        <v>0</v>
      </c>
      <c r="X1342" s="166">
        <f>VLOOKUP(L1342,Schnitt6!L:P,2,0)</f>
        <v>0</v>
      </c>
      <c r="AA1342" s="166">
        <f>VLOOKUP(L1342,Schnitt1!L:P,3,0)</f>
        <v>0</v>
      </c>
      <c r="AB1342" s="166">
        <f>VLOOKUP(L1342,Schnitt2!L:P,3,0)</f>
        <v>0</v>
      </c>
      <c r="AC1342" s="166">
        <f>VLOOKUP(L1342,Schnitt3!L:P,3,0)</f>
        <v>0</v>
      </c>
      <c r="AD1342" s="166">
        <f>VLOOKUP(L1342,Schnitt4!L:P,3,0)</f>
        <v>0</v>
      </c>
      <c r="AE1342" s="166">
        <f>VLOOKUP(L1342,Schnitt5!L:P,3,0)</f>
        <v>0</v>
      </c>
      <c r="AF1342" s="166">
        <f>VLOOKUP(L1342,Schnitt6!L:P,3,0)</f>
        <v>0</v>
      </c>
    </row>
    <row r="1343" spans="12:32" x14ac:dyDescent="0.25">
      <c r="L1343" s="264">
        <f>Member!A1343</f>
        <v>0</v>
      </c>
      <c r="M1343" s="166">
        <f t="shared" si="90"/>
        <v>0</v>
      </c>
      <c r="N1343" s="166">
        <f t="shared" si="91"/>
        <v>0</v>
      </c>
      <c r="O1343" s="166">
        <f t="shared" si="92"/>
        <v>0</v>
      </c>
      <c r="P1343" s="166">
        <f t="shared" si="93"/>
        <v>49</v>
      </c>
      <c r="S1343" s="166">
        <f>VLOOKUP(L1343,Schnitt1!L:P,2,0)</f>
        <v>0</v>
      </c>
      <c r="T1343" s="166">
        <f>VLOOKUP(L1343,Schnitt2!L:P,2,0)</f>
        <v>0</v>
      </c>
      <c r="U1343" s="166">
        <f>VLOOKUP(L1343,Schnitt3!L:P,2,0)</f>
        <v>0</v>
      </c>
      <c r="V1343" s="166">
        <f>VLOOKUP(L1343,Schnitt4!L:P,2,0)</f>
        <v>0</v>
      </c>
      <c r="W1343" s="166">
        <f>VLOOKUP(L1343,Schnitt5!L:P,2,0)</f>
        <v>0</v>
      </c>
      <c r="X1343" s="166">
        <f>VLOOKUP(L1343,Schnitt6!L:P,2,0)</f>
        <v>0</v>
      </c>
      <c r="AA1343" s="166">
        <f>VLOOKUP(L1343,Schnitt1!L:P,3,0)</f>
        <v>0</v>
      </c>
      <c r="AB1343" s="166">
        <f>VLOOKUP(L1343,Schnitt2!L:P,3,0)</f>
        <v>0</v>
      </c>
      <c r="AC1343" s="166">
        <f>VLOOKUP(L1343,Schnitt3!L:P,3,0)</f>
        <v>0</v>
      </c>
      <c r="AD1343" s="166">
        <f>VLOOKUP(L1343,Schnitt4!L:P,3,0)</f>
        <v>0</v>
      </c>
      <c r="AE1343" s="166">
        <f>VLOOKUP(L1343,Schnitt5!L:P,3,0)</f>
        <v>0</v>
      </c>
      <c r="AF1343" s="166">
        <f>VLOOKUP(L1343,Schnitt6!L:P,3,0)</f>
        <v>0</v>
      </c>
    </row>
    <row r="1344" spans="12:32" x14ac:dyDescent="0.25">
      <c r="L1344" s="264">
        <f>Member!A1344</f>
        <v>0</v>
      </c>
      <c r="M1344" s="166">
        <f t="shared" si="90"/>
        <v>0</v>
      </c>
      <c r="N1344" s="166">
        <f t="shared" si="91"/>
        <v>0</v>
      </c>
      <c r="O1344" s="166">
        <f t="shared" si="92"/>
        <v>0</v>
      </c>
      <c r="P1344" s="166">
        <f t="shared" si="93"/>
        <v>49</v>
      </c>
      <c r="S1344" s="166">
        <f>VLOOKUP(L1344,Schnitt1!L:P,2,0)</f>
        <v>0</v>
      </c>
      <c r="T1344" s="166">
        <f>VLOOKUP(L1344,Schnitt2!L:P,2,0)</f>
        <v>0</v>
      </c>
      <c r="U1344" s="166">
        <f>VLOOKUP(L1344,Schnitt3!L:P,2,0)</f>
        <v>0</v>
      </c>
      <c r="V1344" s="166">
        <f>VLOOKUP(L1344,Schnitt4!L:P,2,0)</f>
        <v>0</v>
      </c>
      <c r="W1344" s="166">
        <f>VLOOKUP(L1344,Schnitt5!L:P,2,0)</f>
        <v>0</v>
      </c>
      <c r="X1344" s="166">
        <f>VLOOKUP(L1344,Schnitt6!L:P,2,0)</f>
        <v>0</v>
      </c>
      <c r="AA1344" s="166">
        <f>VLOOKUP(L1344,Schnitt1!L:P,3,0)</f>
        <v>0</v>
      </c>
      <c r="AB1344" s="166">
        <f>VLOOKUP(L1344,Schnitt2!L:P,3,0)</f>
        <v>0</v>
      </c>
      <c r="AC1344" s="166">
        <f>VLOOKUP(L1344,Schnitt3!L:P,3,0)</f>
        <v>0</v>
      </c>
      <c r="AD1344" s="166">
        <f>VLOOKUP(L1344,Schnitt4!L:P,3,0)</f>
        <v>0</v>
      </c>
      <c r="AE1344" s="166">
        <f>VLOOKUP(L1344,Schnitt5!L:P,3,0)</f>
        <v>0</v>
      </c>
      <c r="AF1344" s="166">
        <f>VLOOKUP(L1344,Schnitt6!L:P,3,0)</f>
        <v>0</v>
      </c>
    </row>
    <row r="1345" spans="12:32" x14ac:dyDescent="0.25">
      <c r="L1345" s="264">
        <f>Member!A1345</f>
        <v>0</v>
      </c>
      <c r="M1345" s="166">
        <f t="shared" si="90"/>
        <v>0</v>
      </c>
      <c r="N1345" s="166">
        <f t="shared" si="91"/>
        <v>0</v>
      </c>
      <c r="O1345" s="166">
        <f t="shared" si="92"/>
        <v>0</v>
      </c>
      <c r="P1345" s="166">
        <f t="shared" si="93"/>
        <v>49</v>
      </c>
      <c r="S1345" s="166">
        <f>VLOOKUP(L1345,Schnitt1!L:P,2,0)</f>
        <v>0</v>
      </c>
      <c r="T1345" s="166">
        <f>VLOOKUP(L1345,Schnitt2!L:P,2,0)</f>
        <v>0</v>
      </c>
      <c r="U1345" s="166">
        <f>VLOOKUP(L1345,Schnitt3!L:P,2,0)</f>
        <v>0</v>
      </c>
      <c r="V1345" s="166">
        <f>VLOOKUP(L1345,Schnitt4!L:P,2,0)</f>
        <v>0</v>
      </c>
      <c r="W1345" s="166">
        <f>VLOOKUP(L1345,Schnitt5!L:P,2,0)</f>
        <v>0</v>
      </c>
      <c r="X1345" s="166">
        <f>VLOOKUP(L1345,Schnitt6!L:P,2,0)</f>
        <v>0</v>
      </c>
      <c r="AA1345" s="166">
        <f>VLOOKUP(L1345,Schnitt1!L:P,3,0)</f>
        <v>0</v>
      </c>
      <c r="AB1345" s="166">
        <f>VLOOKUP(L1345,Schnitt2!L:P,3,0)</f>
        <v>0</v>
      </c>
      <c r="AC1345" s="166">
        <f>VLOOKUP(L1345,Schnitt3!L:P,3,0)</f>
        <v>0</v>
      </c>
      <c r="AD1345" s="166">
        <f>VLOOKUP(L1345,Schnitt4!L:P,3,0)</f>
        <v>0</v>
      </c>
      <c r="AE1345" s="166">
        <f>VLOOKUP(L1345,Schnitt5!L:P,3,0)</f>
        <v>0</v>
      </c>
      <c r="AF1345" s="166">
        <f>VLOOKUP(L1345,Schnitt6!L:P,3,0)</f>
        <v>0</v>
      </c>
    </row>
    <row r="1346" spans="12:32" x14ac:dyDescent="0.25">
      <c r="L1346" s="264">
        <f>Member!A1346</f>
        <v>0</v>
      </c>
      <c r="M1346" s="166">
        <f t="shared" si="90"/>
        <v>0</v>
      </c>
      <c r="N1346" s="166">
        <f t="shared" si="91"/>
        <v>0</v>
      </c>
      <c r="O1346" s="166">
        <f t="shared" si="92"/>
        <v>0</v>
      </c>
      <c r="P1346" s="166">
        <f t="shared" si="93"/>
        <v>49</v>
      </c>
      <c r="S1346" s="166">
        <f>VLOOKUP(L1346,Schnitt1!L:P,2,0)</f>
        <v>0</v>
      </c>
      <c r="T1346" s="166">
        <f>VLOOKUP(L1346,Schnitt2!L:P,2,0)</f>
        <v>0</v>
      </c>
      <c r="U1346" s="166">
        <f>VLOOKUP(L1346,Schnitt3!L:P,2,0)</f>
        <v>0</v>
      </c>
      <c r="V1346" s="166">
        <f>VLOOKUP(L1346,Schnitt4!L:P,2,0)</f>
        <v>0</v>
      </c>
      <c r="W1346" s="166">
        <f>VLOOKUP(L1346,Schnitt5!L:P,2,0)</f>
        <v>0</v>
      </c>
      <c r="X1346" s="166">
        <f>VLOOKUP(L1346,Schnitt6!L:P,2,0)</f>
        <v>0</v>
      </c>
      <c r="AA1346" s="166">
        <f>VLOOKUP(L1346,Schnitt1!L:P,3,0)</f>
        <v>0</v>
      </c>
      <c r="AB1346" s="166">
        <f>VLOOKUP(L1346,Schnitt2!L:P,3,0)</f>
        <v>0</v>
      </c>
      <c r="AC1346" s="166">
        <f>VLOOKUP(L1346,Schnitt3!L:P,3,0)</f>
        <v>0</v>
      </c>
      <c r="AD1346" s="166">
        <f>VLOOKUP(L1346,Schnitt4!L:P,3,0)</f>
        <v>0</v>
      </c>
      <c r="AE1346" s="166">
        <f>VLOOKUP(L1346,Schnitt5!L:P,3,0)</f>
        <v>0</v>
      </c>
      <c r="AF1346" s="166">
        <f>VLOOKUP(L1346,Schnitt6!L:P,3,0)</f>
        <v>0</v>
      </c>
    </row>
    <row r="1347" spans="12:32" x14ac:dyDescent="0.25">
      <c r="L1347" s="264">
        <f>Member!A1347</f>
        <v>0</v>
      </c>
      <c r="M1347" s="166">
        <f t="shared" ref="M1347:M1410" si="94">SUM(S1347:X1347)</f>
        <v>0</v>
      </c>
      <c r="N1347" s="166">
        <f t="shared" ref="N1347:N1410" si="95">SUM(AA1347:AF1347)</f>
        <v>0</v>
      </c>
      <c r="O1347" s="166">
        <f t="shared" ref="O1347:O1410" si="96">IF(N1347=0,0,M1347/N1347-ROW()/1000000000)</f>
        <v>0</v>
      </c>
      <c r="P1347" s="166">
        <f t="shared" ref="P1347:P1410" si="97">RANK(O1347,O:O)</f>
        <v>49</v>
      </c>
      <c r="S1347" s="166">
        <f>VLOOKUP(L1347,Schnitt1!L:P,2,0)</f>
        <v>0</v>
      </c>
      <c r="T1347" s="166">
        <f>VLOOKUP(L1347,Schnitt2!L:P,2,0)</f>
        <v>0</v>
      </c>
      <c r="U1347" s="166">
        <f>VLOOKUP(L1347,Schnitt3!L:P,2,0)</f>
        <v>0</v>
      </c>
      <c r="V1347" s="166">
        <f>VLOOKUP(L1347,Schnitt4!L:P,2,0)</f>
        <v>0</v>
      </c>
      <c r="W1347" s="166">
        <f>VLOOKUP(L1347,Schnitt5!L:P,2,0)</f>
        <v>0</v>
      </c>
      <c r="X1347" s="166">
        <f>VLOOKUP(L1347,Schnitt6!L:P,2,0)</f>
        <v>0</v>
      </c>
      <c r="AA1347" s="166">
        <f>VLOOKUP(L1347,Schnitt1!L:P,3,0)</f>
        <v>0</v>
      </c>
      <c r="AB1347" s="166">
        <f>VLOOKUP(L1347,Schnitt2!L:P,3,0)</f>
        <v>0</v>
      </c>
      <c r="AC1347" s="166">
        <f>VLOOKUP(L1347,Schnitt3!L:P,3,0)</f>
        <v>0</v>
      </c>
      <c r="AD1347" s="166">
        <f>VLOOKUP(L1347,Schnitt4!L:P,3,0)</f>
        <v>0</v>
      </c>
      <c r="AE1347" s="166">
        <f>VLOOKUP(L1347,Schnitt5!L:P,3,0)</f>
        <v>0</v>
      </c>
      <c r="AF1347" s="166">
        <f>VLOOKUP(L1347,Schnitt6!L:P,3,0)</f>
        <v>0</v>
      </c>
    </row>
    <row r="1348" spans="12:32" x14ac:dyDescent="0.25">
      <c r="L1348" s="264">
        <f>Member!A1348</f>
        <v>0</v>
      </c>
      <c r="M1348" s="166">
        <f t="shared" si="94"/>
        <v>0</v>
      </c>
      <c r="N1348" s="166">
        <f t="shared" si="95"/>
        <v>0</v>
      </c>
      <c r="O1348" s="166">
        <f t="shared" si="96"/>
        <v>0</v>
      </c>
      <c r="P1348" s="166">
        <f t="shared" si="97"/>
        <v>49</v>
      </c>
      <c r="S1348" s="166">
        <f>VLOOKUP(L1348,Schnitt1!L:P,2,0)</f>
        <v>0</v>
      </c>
      <c r="T1348" s="166">
        <f>VLOOKUP(L1348,Schnitt2!L:P,2,0)</f>
        <v>0</v>
      </c>
      <c r="U1348" s="166">
        <f>VLOOKUP(L1348,Schnitt3!L:P,2,0)</f>
        <v>0</v>
      </c>
      <c r="V1348" s="166">
        <f>VLOOKUP(L1348,Schnitt4!L:P,2,0)</f>
        <v>0</v>
      </c>
      <c r="W1348" s="166">
        <f>VLOOKUP(L1348,Schnitt5!L:P,2,0)</f>
        <v>0</v>
      </c>
      <c r="X1348" s="166">
        <f>VLOOKUP(L1348,Schnitt6!L:P,2,0)</f>
        <v>0</v>
      </c>
      <c r="AA1348" s="166">
        <f>VLOOKUP(L1348,Schnitt1!L:P,3,0)</f>
        <v>0</v>
      </c>
      <c r="AB1348" s="166">
        <f>VLOOKUP(L1348,Schnitt2!L:P,3,0)</f>
        <v>0</v>
      </c>
      <c r="AC1348" s="166">
        <f>VLOOKUP(L1348,Schnitt3!L:P,3,0)</f>
        <v>0</v>
      </c>
      <c r="AD1348" s="166">
        <f>VLOOKUP(L1348,Schnitt4!L:P,3,0)</f>
        <v>0</v>
      </c>
      <c r="AE1348" s="166">
        <f>VLOOKUP(L1348,Schnitt5!L:P,3,0)</f>
        <v>0</v>
      </c>
      <c r="AF1348" s="166">
        <f>VLOOKUP(L1348,Schnitt6!L:P,3,0)</f>
        <v>0</v>
      </c>
    </row>
    <row r="1349" spans="12:32" x14ac:dyDescent="0.25">
      <c r="L1349" s="264">
        <f>Member!A1349</f>
        <v>0</v>
      </c>
      <c r="M1349" s="166">
        <f t="shared" si="94"/>
        <v>0</v>
      </c>
      <c r="N1349" s="166">
        <f t="shared" si="95"/>
        <v>0</v>
      </c>
      <c r="O1349" s="166">
        <f t="shared" si="96"/>
        <v>0</v>
      </c>
      <c r="P1349" s="166">
        <f t="shared" si="97"/>
        <v>49</v>
      </c>
      <c r="S1349" s="166">
        <f>VLOOKUP(L1349,Schnitt1!L:P,2,0)</f>
        <v>0</v>
      </c>
      <c r="T1349" s="166">
        <f>VLOOKUP(L1349,Schnitt2!L:P,2,0)</f>
        <v>0</v>
      </c>
      <c r="U1349" s="166">
        <f>VLOOKUP(L1349,Schnitt3!L:P,2,0)</f>
        <v>0</v>
      </c>
      <c r="V1349" s="166">
        <f>VLOOKUP(L1349,Schnitt4!L:P,2,0)</f>
        <v>0</v>
      </c>
      <c r="W1349" s="166">
        <f>VLOOKUP(L1349,Schnitt5!L:P,2,0)</f>
        <v>0</v>
      </c>
      <c r="X1349" s="166">
        <f>VLOOKUP(L1349,Schnitt6!L:P,2,0)</f>
        <v>0</v>
      </c>
      <c r="AA1349" s="166">
        <f>VLOOKUP(L1349,Schnitt1!L:P,3,0)</f>
        <v>0</v>
      </c>
      <c r="AB1349" s="166">
        <f>VLOOKUP(L1349,Schnitt2!L:P,3,0)</f>
        <v>0</v>
      </c>
      <c r="AC1349" s="166">
        <f>VLOOKUP(L1349,Schnitt3!L:P,3,0)</f>
        <v>0</v>
      </c>
      <c r="AD1349" s="166">
        <f>VLOOKUP(L1349,Schnitt4!L:P,3,0)</f>
        <v>0</v>
      </c>
      <c r="AE1349" s="166">
        <f>VLOOKUP(L1349,Schnitt5!L:P,3,0)</f>
        <v>0</v>
      </c>
      <c r="AF1349" s="166">
        <f>VLOOKUP(L1349,Schnitt6!L:P,3,0)</f>
        <v>0</v>
      </c>
    </row>
    <row r="1350" spans="12:32" x14ac:dyDescent="0.25">
      <c r="L1350" s="264">
        <f>Member!A1350</f>
        <v>0</v>
      </c>
      <c r="M1350" s="166">
        <f t="shared" si="94"/>
        <v>0</v>
      </c>
      <c r="N1350" s="166">
        <f t="shared" si="95"/>
        <v>0</v>
      </c>
      <c r="O1350" s="166">
        <f t="shared" si="96"/>
        <v>0</v>
      </c>
      <c r="P1350" s="166">
        <f t="shared" si="97"/>
        <v>49</v>
      </c>
      <c r="S1350" s="166">
        <f>VLOOKUP(L1350,Schnitt1!L:P,2,0)</f>
        <v>0</v>
      </c>
      <c r="T1350" s="166">
        <f>VLOOKUP(L1350,Schnitt2!L:P,2,0)</f>
        <v>0</v>
      </c>
      <c r="U1350" s="166">
        <f>VLOOKUP(L1350,Schnitt3!L:P,2,0)</f>
        <v>0</v>
      </c>
      <c r="V1350" s="166">
        <f>VLOOKUP(L1350,Schnitt4!L:P,2,0)</f>
        <v>0</v>
      </c>
      <c r="W1350" s="166">
        <f>VLOOKUP(L1350,Schnitt5!L:P,2,0)</f>
        <v>0</v>
      </c>
      <c r="X1350" s="166">
        <f>VLOOKUP(L1350,Schnitt6!L:P,2,0)</f>
        <v>0</v>
      </c>
      <c r="AA1350" s="166">
        <f>VLOOKUP(L1350,Schnitt1!L:P,3,0)</f>
        <v>0</v>
      </c>
      <c r="AB1350" s="166">
        <f>VLOOKUP(L1350,Schnitt2!L:P,3,0)</f>
        <v>0</v>
      </c>
      <c r="AC1350" s="166">
        <f>VLOOKUP(L1350,Schnitt3!L:P,3,0)</f>
        <v>0</v>
      </c>
      <c r="AD1350" s="166">
        <f>VLOOKUP(L1350,Schnitt4!L:P,3,0)</f>
        <v>0</v>
      </c>
      <c r="AE1350" s="166">
        <f>VLOOKUP(L1350,Schnitt5!L:P,3,0)</f>
        <v>0</v>
      </c>
      <c r="AF1350" s="166">
        <f>VLOOKUP(L1350,Schnitt6!L:P,3,0)</f>
        <v>0</v>
      </c>
    </row>
    <row r="1351" spans="12:32" x14ac:dyDescent="0.25">
      <c r="L1351" s="264">
        <f>Member!A1351</f>
        <v>0</v>
      </c>
      <c r="M1351" s="166">
        <f t="shared" si="94"/>
        <v>0</v>
      </c>
      <c r="N1351" s="166">
        <f t="shared" si="95"/>
        <v>0</v>
      </c>
      <c r="O1351" s="166">
        <f t="shared" si="96"/>
        <v>0</v>
      </c>
      <c r="P1351" s="166">
        <f t="shared" si="97"/>
        <v>49</v>
      </c>
      <c r="S1351" s="166">
        <f>VLOOKUP(L1351,Schnitt1!L:P,2,0)</f>
        <v>0</v>
      </c>
      <c r="T1351" s="166">
        <f>VLOOKUP(L1351,Schnitt2!L:P,2,0)</f>
        <v>0</v>
      </c>
      <c r="U1351" s="166">
        <f>VLOOKUP(L1351,Schnitt3!L:P,2,0)</f>
        <v>0</v>
      </c>
      <c r="V1351" s="166">
        <f>VLOOKUP(L1351,Schnitt4!L:P,2,0)</f>
        <v>0</v>
      </c>
      <c r="W1351" s="166">
        <f>VLOOKUP(L1351,Schnitt5!L:P,2,0)</f>
        <v>0</v>
      </c>
      <c r="X1351" s="166">
        <f>VLOOKUP(L1351,Schnitt6!L:P,2,0)</f>
        <v>0</v>
      </c>
      <c r="AA1351" s="166">
        <f>VLOOKUP(L1351,Schnitt1!L:P,3,0)</f>
        <v>0</v>
      </c>
      <c r="AB1351" s="166">
        <f>VLOOKUP(L1351,Schnitt2!L:P,3,0)</f>
        <v>0</v>
      </c>
      <c r="AC1351" s="166">
        <f>VLOOKUP(L1351,Schnitt3!L:P,3,0)</f>
        <v>0</v>
      </c>
      <c r="AD1351" s="166">
        <f>VLOOKUP(L1351,Schnitt4!L:P,3,0)</f>
        <v>0</v>
      </c>
      <c r="AE1351" s="166">
        <f>VLOOKUP(L1351,Schnitt5!L:P,3,0)</f>
        <v>0</v>
      </c>
      <c r="AF1351" s="166">
        <f>VLOOKUP(L1351,Schnitt6!L:P,3,0)</f>
        <v>0</v>
      </c>
    </row>
    <row r="1352" spans="12:32" x14ac:dyDescent="0.25">
      <c r="L1352" s="264">
        <f>Member!A1352</f>
        <v>0</v>
      </c>
      <c r="M1352" s="166">
        <f t="shared" si="94"/>
        <v>0</v>
      </c>
      <c r="N1352" s="166">
        <f t="shared" si="95"/>
        <v>0</v>
      </c>
      <c r="O1352" s="166">
        <f t="shared" si="96"/>
        <v>0</v>
      </c>
      <c r="P1352" s="166">
        <f t="shared" si="97"/>
        <v>49</v>
      </c>
      <c r="S1352" s="166">
        <f>VLOOKUP(L1352,Schnitt1!L:P,2,0)</f>
        <v>0</v>
      </c>
      <c r="T1352" s="166">
        <f>VLOOKUP(L1352,Schnitt2!L:P,2,0)</f>
        <v>0</v>
      </c>
      <c r="U1352" s="166">
        <f>VLOOKUP(L1352,Schnitt3!L:P,2,0)</f>
        <v>0</v>
      </c>
      <c r="V1352" s="166">
        <f>VLOOKUP(L1352,Schnitt4!L:P,2,0)</f>
        <v>0</v>
      </c>
      <c r="W1352" s="166">
        <f>VLOOKUP(L1352,Schnitt5!L:P,2,0)</f>
        <v>0</v>
      </c>
      <c r="X1352" s="166">
        <f>VLOOKUP(L1352,Schnitt6!L:P,2,0)</f>
        <v>0</v>
      </c>
      <c r="AA1352" s="166">
        <f>VLOOKUP(L1352,Schnitt1!L:P,3,0)</f>
        <v>0</v>
      </c>
      <c r="AB1352" s="166">
        <f>VLOOKUP(L1352,Schnitt2!L:P,3,0)</f>
        <v>0</v>
      </c>
      <c r="AC1352" s="166">
        <f>VLOOKUP(L1352,Schnitt3!L:P,3,0)</f>
        <v>0</v>
      </c>
      <c r="AD1352" s="166">
        <f>VLOOKUP(L1352,Schnitt4!L:P,3,0)</f>
        <v>0</v>
      </c>
      <c r="AE1352" s="166">
        <f>VLOOKUP(L1352,Schnitt5!L:P,3,0)</f>
        <v>0</v>
      </c>
      <c r="AF1352" s="166">
        <f>VLOOKUP(L1352,Schnitt6!L:P,3,0)</f>
        <v>0</v>
      </c>
    </row>
    <row r="1353" spans="12:32" x14ac:dyDescent="0.25">
      <c r="L1353" s="264">
        <f>Member!A1353</f>
        <v>0</v>
      </c>
      <c r="M1353" s="166">
        <f t="shared" si="94"/>
        <v>0</v>
      </c>
      <c r="N1353" s="166">
        <f t="shared" si="95"/>
        <v>0</v>
      </c>
      <c r="O1353" s="166">
        <f t="shared" si="96"/>
        <v>0</v>
      </c>
      <c r="P1353" s="166">
        <f t="shared" si="97"/>
        <v>49</v>
      </c>
      <c r="S1353" s="166">
        <f>VLOOKUP(L1353,Schnitt1!L:P,2,0)</f>
        <v>0</v>
      </c>
      <c r="T1353" s="166">
        <f>VLOOKUP(L1353,Schnitt2!L:P,2,0)</f>
        <v>0</v>
      </c>
      <c r="U1353" s="166">
        <f>VLOOKUP(L1353,Schnitt3!L:P,2,0)</f>
        <v>0</v>
      </c>
      <c r="V1353" s="166">
        <f>VLOOKUP(L1353,Schnitt4!L:P,2,0)</f>
        <v>0</v>
      </c>
      <c r="W1353" s="166">
        <f>VLOOKUP(L1353,Schnitt5!L:P,2,0)</f>
        <v>0</v>
      </c>
      <c r="X1353" s="166">
        <f>VLOOKUP(L1353,Schnitt6!L:P,2,0)</f>
        <v>0</v>
      </c>
      <c r="AA1353" s="166">
        <f>VLOOKUP(L1353,Schnitt1!L:P,3,0)</f>
        <v>0</v>
      </c>
      <c r="AB1353" s="166">
        <f>VLOOKUP(L1353,Schnitt2!L:P,3,0)</f>
        <v>0</v>
      </c>
      <c r="AC1353" s="166">
        <f>VLOOKUP(L1353,Schnitt3!L:P,3,0)</f>
        <v>0</v>
      </c>
      <c r="AD1353" s="166">
        <f>VLOOKUP(L1353,Schnitt4!L:P,3,0)</f>
        <v>0</v>
      </c>
      <c r="AE1353" s="166">
        <f>VLOOKUP(L1353,Schnitt5!L:P,3,0)</f>
        <v>0</v>
      </c>
      <c r="AF1353" s="166">
        <f>VLOOKUP(L1353,Schnitt6!L:P,3,0)</f>
        <v>0</v>
      </c>
    </row>
    <row r="1354" spans="12:32" x14ac:dyDescent="0.25">
      <c r="L1354" s="264">
        <f>Member!A1354</f>
        <v>0</v>
      </c>
      <c r="M1354" s="166">
        <f t="shared" si="94"/>
        <v>0</v>
      </c>
      <c r="N1354" s="166">
        <f t="shared" si="95"/>
        <v>0</v>
      </c>
      <c r="O1354" s="166">
        <f t="shared" si="96"/>
        <v>0</v>
      </c>
      <c r="P1354" s="166">
        <f t="shared" si="97"/>
        <v>49</v>
      </c>
      <c r="S1354" s="166">
        <f>VLOOKUP(L1354,Schnitt1!L:P,2,0)</f>
        <v>0</v>
      </c>
      <c r="T1354" s="166">
        <f>VLOOKUP(L1354,Schnitt2!L:P,2,0)</f>
        <v>0</v>
      </c>
      <c r="U1354" s="166">
        <f>VLOOKUP(L1354,Schnitt3!L:P,2,0)</f>
        <v>0</v>
      </c>
      <c r="V1354" s="166">
        <f>VLOOKUP(L1354,Schnitt4!L:P,2,0)</f>
        <v>0</v>
      </c>
      <c r="W1354" s="166">
        <f>VLOOKUP(L1354,Schnitt5!L:P,2,0)</f>
        <v>0</v>
      </c>
      <c r="X1354" s="166">
        <f>VLOOKUP(L1354,Schnitt6!L:P,2,0)</f>
        <v>0</v>
      </c>
      <c r="AA1354" s="166">
        <f>VLOOKUP(L1354,Schnitt1!L:P,3,0)</f>
        <v>0</v>
      </c>
      <c r="AB1354" s="166">
        <f>VLOOKUP(L1354,Schnitt2!L:P,3,0)</f>
        <v>0</v>
      </c>
      <c r="AC1354" s="166">
        <f>VLOOKUP(L1354,Schnitt3!L:P,3,0)</f>
        <v>0</v>
      </c>
      <c r="AD1354" s="166">
        <f>VLOOKUP(L1354,Schnitt4!L:P,3,0)</f>
        <v>0</v>
      </c>
      <c r="AE1354" s="166">
        <f>VLOOKUP(L1354,Schnitt5!L:P,3,0)</f>
        <v>0</v>
      </c>
      <c r="AF1354" s="166">
        <f>VLOOKUP(L1354,Schnitt6!L:P,3,0)</f>
        <v>0</v>
      </c>
    </row>
    <row r="1355" spans="12:32" x14ac:dyDescent="0.25">
      <c r="L1355" s="264">
        <f>Member!A1355</f>
        <v>0</v>
      </c>
      <c r="M1355" s="166">
        <f t="shared" si="94"/>
        <v>0</v>
      </c>
      <c r="N1355" s="166">
        <f t="shared" si="95"/>
        <v>0</v>
      </c>
      <c r="O1355" s="166">
        <f t="shared" si="96"/>
        <v>0</v>
      </c>
      <c r="P1355" s="166">
        <f t="shared" si="97"/>
        <v>49</v>
      </c>
      <c r="S1355" s="166">
        <f>VLOOKUP(L1355,Schnitt1!L:P,2,0)</f>
        <v>0</v>
      </c>
      <c r="T1355" s="166">
        <f>VLOOKUP(L1355,Schnitt2!L:P,2,0)</f>
        <v>0</v>
      </c>
      <c r="U1355" s="166">
        <f>VLOOKUP(L1355,Schnitt3!L:P,2,0)</f>
        <v>0</v>
      </c>
      <c r="V1355" s="166">
        <f>VLOOKUP(L1355,Schnitt4!L:P,2,0)</f>
        <v>0</v>
      </c>
      <c r="W1355" s="166">
        <f>VLOOKUP(L1355,Schnitt5!L:P,2,0)</f>
        <v>0</v>
      </c>
      <c r="X1355" s="166">
        <f>VLOOKUP(L1355,Schnitt6!L:P,2,0)</f>
        <v>0</v>
      </c>
      <c r="AA1355" s="166">
        <f>VLOOKUP(L1355,Schnitt1!L:P,3,0)</f>
        <v>0</v>
      </c>
      <c r="AB1355" s="166">
        <f>VLOOKUP(L1355,Schnitt2!L:P,3,0)</f>
        <v>0</v>
      </c>
      <c r="AC1355" s="166">
        <f>VLOOKUP(L1355,Schnitt3!L:P,3,0)</f>
        <v>0</v>
      </c>
      <c r="AD1355" s="166">
        <f>VLOOKUP(L1355,Schnitt4!L:P,3,0)</f>
        <v>0</v>
      </c>
      <c r="AE1355" s="166">
        <f>VLOOKUP(L1355,Schnitt5!L:P,3,0)</f>
        <v>0</v>
      </c>
      <c r="AF1355" s="166">
        <f>VLOOKUP(L1355,Schnitt6!L:P,3,0)</f>
        <v>0</v>
      </c>
    </row>
    <row r="1356" spans="12:32" x14ac:dyDescent="0.25">
      <c r="L1356" s="264">
        <f>Member!A1356</f>
        <v>0</v>
      </c>
      <c r="M1356" s="166">
        <f t="shared" si="94"/>
        <v>0</v>
      </c>
      <c r="N1356" s="166">
        <f t="shared" si="95"/>
        <v>0</v>
      </c>
      <c r="O1356" s="166">
        <f t="shared" si="96"/>
        <v>0</v>
      </c>
      <c r="P1356" s="166">
        <f t="shared" si="97"/>
        <v>49</v>
      </c>
      <c r="S1356" s="166">
        <f>VLOOKUP(L1356,Schnitt1!L:P,2,0)</f>
        <v>0</v>
      </c>
      <c r="T1356" s="166">
        <f>VLOOKUP(L1356,Schnitt2!L:P,2,0)</f>
        <v>0</v>
      </c>
      <c r="U1356" s="166">
        <f>VLOOKUP(L1356,Schnitt3!L:P,2,0)</f>
        <v>0</v>
      </c>
      <c r="V1356" s="166">
        <f>VLOOKUP(L1356,Schnitt4!L:P,2,0)</f>
        <v>0</v>
      </c>
      <c r="W1356" s="166">
        <f>VLOOKUP(L1356,Schnitt5!L:P,2,0)</f>
        <v>0</v>
      </c>
      <c r="X1356" s="166">
        <f>VLOOKUP(L1356,Schnitt6!L:P,2,0)</f>
        <v>0</v>
      </c>
      <c r="AA1356" s="166">
        <f>VLOOKUP(L1356,Schnitt1!L:P,3,0)</f>
        <v>0</v>
      </c>
      <c r="AB1356" s="166">
        <f>VLOOKUP(L1356,Schnitt2!L:P,3,0)</f>
        <v>0</v>
      </c>
      <c r="AC1356" s="166">
        <f>VLOOKUP(L1356,Schnitt3!L:P,3,0)</f>
        <v>0</v>
      </c>
      <c r="AD1356" s="166">
        <f>VLOOKUP(L1356,Schnitt4!L:P,3,0)</f>
        <v>0</v>
      </c>
      <c r="AE1356" s="166">
        <f>VLOOKUP(L1356,Schnitt5!L:P,3,0)</f>
        <v>0</v>
      </c>
      <c r="AF1356" s="166">
        <f>VLOOKUP(L1356,Schnitt6!L:P,3,0)</f>
        <v>0</v>
      </c>
    </row>
    <row r="1357" spans="12:32" x14ac:dyDescent="0.25">
      <c r="L1357" s="264">
        <f>Member!A1357</f>
        <v>0</v>
      </c>
      <c r="M1357" s="166">
        <f t="shared" si="94"/>
        <v>0</v>
      </c>
      <c r="N1357" s="166">
        <f t="shared" si="95"/>
        <v>0</v>
      </c>
      <c r="O1357" s="166">
        <f t="shared" si="96"/>
        <v>0</v>
      </c>
      <c r="P1357" s="166">
        <f t="shared" si="97"/>
        <v>49</v>
      </c>
      <c r="S1357" s="166">
        <f>VLOOKUP(L1357,Schnitt1!L:P,2,0)</f>
        <v>0</v>
      </c>
      <c r="T1357" s="166">
        <f>VLOOKUP(L1357,Schnitt2!L:P,2,0)</f>
        <v>0</v>
      </c>
      <c r="U1357" s="166">
        <f>VLOOKUP(L1357,Schnitt3!L:P,2,0)</f>
        <v>0</v>
      </c>
      <c r="V1357" s="166">
        <f>VLOOKUP(L1357,Schnitt4!L:P,2,0)</f>
        <v>0</v>
      </c>
      <c r="W1357" s="166">
        <f>VLOOKUP(L1357,Schnitt5!L:P,2,0)</f>
        <v>0</v>
      </c>
      <c r="X1357" s="166">
        <f>VLOOKUP(L1357,Schnitt6!L:P,2,0)</f>
        <v>0</v>
      </c>
      <c r="AA1357" s="166">
        <f>VLOOKUP(L1357,Schnitt1!L:P,3,0)</f>
        <v>0</v>
      </c>
      <c r="AB1357" s="166">
        <f>VLOOKUP(L1357,Schnitt2!L:P,3,0)</f>
        <v>0</v>
      </c>
      <c r="AC1357" s="166">
        <f>VLOOKUP(L1357,Schnitt3!L:P,3,0)</f>
        <v>0</v>
      </c>
      <c r="AD1357" s="166">
        <f>VLOOKUP(L1357,Schnitt4!L:P,3,0)</f>
        <v>0</v>
      </c>
      <c r="AE1357" s="166">
        <f>VLOOKUP(L1357,Schnitt5!L:P,3,0)</f>
        <v>0</v>
      </c>
      <c r="AF1357" s="166">
        <f>VLOOKUP(L1357,Schnitt6!L:P,3,0)</f>
        <v>0</v>
      </c>
    </row>
    <row r="1358" spans="12:32" x14ac:dyDescent="0.25">
      <c r="L1358" s="264">
        <f>Member!A1358</f>
        <v>0</v>
      </c>
      <c r="M1358" s="166">
        <f t="shared" si="94"/>
        <v>0</v>
      </c>
      <c r="N1358" s="166">
        <f t="shared" si="95"/>
        <v>0</v>
      </c>
      <c r="O1358" s="166">
        <f t="shared" si="96"/>
        <v>0</v>
      </c>
      <c r="P1358" s="166">
        <f t="shared" si="97"/>
        <v>49</v>
      </c>
      <c r="S1358" s="166">
        <f>VLOOKUP(L1358,Schnitt1!L:P,2,0)</f>
        <v>0</v>
      </c>
      <c r="T1358" s="166">
        <f>VLOOKUP(L1358,Schnitt2!L:P,2,0)</f>
        <v>0</v>
      </c>
      <c r="U1358" s="166">
        <f>VLOOKUP(L1358,Schnitt3!L:P,2,0)</f>
        <v>0</v>
      </c>
      <c r="V1358" s="166">
        <f>VLOOKUP(L1358,Schnitt4!L:P,2,0)</f>
        <v>0</v>
      </c>
      <c r="W1358" s="166">
        <f>VLOOKUP(L1358,Schnitt5!L:P,2,0)</f>
        <v>0</v>
      </c>
      <c r="X1358" s="166">
        <f>VLOOKUP(L1358,Schnitt6!L:P,2,0)</f>
        <v>0</v>
      </c>
      <c r="AA1358" s="166">
        <f>VLOOKUP(L1358,Schnitt1!L:P,3,0)</f>
        <v>0</v>
      </c>
      <c r="AB1358" s="166">
        <f>VLOOKUP(L1358,Schnitt2!L:P,3,0)</f>
        <v>0</v>
      </c>
      <c r="AC1358" s="166">
        <f>VLOOKUP(L1358,Schnitt3!L:P,3,0)</f>
        <v>0</v>
      </c>
      <c r="AD1358" s="166">
        <f>VLOOKUP(L1358,Schnitt4!L:P,3,0)</f>
        <v>0</v>
      </c>
      <c r="AE1358" s="166">
        <f>VLOOKUP(L1358,Schnitt5!L:P,3,0)</f>
        <v>0</v>
      </c>
      <c r="AF1358" s="166">
        <f>VLOOKUP(L1358,Schnitt6!L:P,3,0)</f>
        <v>0</v>
      </c>
    </row>
    <row r="1359" spans="12:32" x14ac:dyDescent="0.25">
      <c r="L1359" s="264">
        <f>Member!A1359</f>
        <v>0</v>
      </c>
      <c r="M1359" s="166">
        <f t="shared" si="94"/>
        <v>0</v>
      </c>
      <c r="N1359" s="166">
        <f t="shared" si="95"/>
        <v>0</v>
      </c>
      <c r="O1359" s="166">
        <f t="shared" si="96"/>
        <v>0</v>
      </c>
      <c r="P1359" s="166">
        <f t="shared" si="97"/>
        <v>49</v>
      </c>
      <c r="S1359" s="166">
        <f>VLOOKUP(L1359,Schnitt1!L:P,2,0)</f>
        <v>0</v>
      </c>
      <c r="T1359" s="166">
        <f>VLOOKUP(L1359,Schnitt2!L:P,2,0)</f>
        <v>0</v>
      </c>
      <c r="U1359" s="166">
        <f>VLOOKUP(L1359,Schnitt3!L:P,2,0)</f>
        <v>0</v>
      </c>
      <c r="V1359" s="166">
        <f>VLOOKUP(L1359,Schnitt4!L:P,2,0)</f>
        <v>0</v>
      </c>
      <c r="W1359" s="166">
        <f>VLOOKUP(L1359,Schnitt5!L:P,2,0)</f>
        <v>0</v>
      </c>
      <c r="X1359" s="166">
        <f>VLOOKUP(L1359,Schnitt6!L:P,2,0)</f>
        <v>0</v>
      </c>
      <c r="AA1359" s="166">
        <f>VLOOKUP(L1359,Schnitt1!L:P,3,0)</f>
        <v>0</v>
      </c>
      <c r="AB1359" s="166">
        <f>VLOOKUP(L1359,Schnitt2!L:P,3,0)</f>
        <v>0</v>
      </c>
      <c r="AC1359" s="166">
        <f>VLOOKUP(L1359,Schnitt3!L:P,3,0)</f>
        <v>0</v>
      </c>
      <c r="AD1359" s="166">
        <f>VLOOKUP(L1359,Schnitt4!L:P,3,0)</f>
        <v>0</v>
      </c>
      <c r="AE1359" s="166">
        <f>VLOOKUP(L1359,Schnitt5!L:P,3,0)</f>
        <v>0</v>
      </c>
      <c r="AF1359" s="166">
        <f>VLOOKUP(L1359,Schnitt6!L:P,3,0)</f>
        <v>0</v>
      </c>
    </row>
    <row r="1360" spans="12:32" x14ac:dyDescent="0.25">
      <c r="L1360" s="264">
        <f>Member!A1360</f>
        <v>0</v>
      </c>
      <c r="M1360" s="166">
        <f t="shared" si="94"/>
        <v>0</v>
      </c>
      <c r="N1360" s="166">
        <f t="shared" si="95"/>
        <v>0</v>
      </c>
      <c r="O1360" s="166">
        <f t="shared" si="96"/>
        <v>0</v>
      </c>
      <c r="P1360" s="166">
        <f t="shared" si="97"/>
        <v>49</v>
      </c>
      <c r="S1360" s="166">
        <f>VLOOKUP(L1360,Schnitt1!L:P,2,0)</f>
        <v>0</v>
      </c>
      <c r="T1360" s="166">
        <f>VLOOKUP(L1360,Schnitt2!L:P,2,0)</f>
        <v>0</v>
      </c>
      <c r="U1360" s="166">
        <f>VLOOKUP(L1360,Schnitt3!L:P,2,0)</f>
        <v>0</v>
      </c>
      <c r="V1360" s="166">
        <f>VLOOKUP(L1360,Schnitt4!L:P,2,0)</f>
        <v>0</v>
      </c>
      <c r="W1360" s="166">
        <f>VLOOKUP(L1360,Schnitt5!L:P,2,0)</f>
        <v>0</v>
      </c>
      <c r="X1360" s="166">
        <f>VLOOKUP(L1360,Schnitt6!L:P,2,0)</f>
        <v>0</v>
      </c>
      <c r="AA1360" s="166">
        <f>VLOOKUP(L1360,Schnitt1!L:P,3,0)</f>
        <v>0</v>
      </c>
      <c r="AB1360" s="166">
        <f>VLOOKUP(L1360,Schnitt2!L:P,3,0)</f>
        <v>0</v>
      </c>
      <c r="AC1360" s="166">
        <f>VLOOKUP(L1360,Schnitt3!L:P,3,0)</f>
        <v>0</v>
      </c>
      <c r="AD1360" s="166">
        <f>VLOOKUP(L1360,Schnitt4!L:P,3,0)</f>
        <v>0</v>
      </c>
      <c r="AE1360" s="166">
        <f>VLOOKUP(L1360,Schnitt5!L:P,3,0)</f>
        <v>0</v>
      </c>
      <c r="AF1360" s="166">
        <f>VLOOKUP(L1360,Schnitt6!L:P,3,0)</f>
        <v>0</v>
      </c>
    </row>
    <row r="1361" spans="12:32" x14ac:dyDescent="0.25">
      <c r="L1361" s="264">
        <f>Member!A1361</f>
        <v>0</v>
      </c>
      <c r="M1361" s="166">
        <f t="shared" si="94"/>
        <v>0</v>
      </c>
      <c r="N1361" s="166">
        <f t="shared" si="95"/>
        <v>0</v>
      </c>
      <c r="O1361" s="166">
        <f t="shared" si="96"/>
        <v>0</v>
      </c>
      <c r="P1361" s="166">
        <f t="shared" si="97"/>
        <v>49</v>
      </c>
      <c r="S1361" s="166">
        <f>VLOOKUP(L1361,Schnitt1!L:P,2,0)</f>
        <v>0</v>
      </c>
      <c r="T1361" s="166">
        <f>VLOOKUP(L1361,Schnitt2!L:P,2,0)</f>
        <v>0</v>
      </c>
      <c r="U1361" s="166">
        <f>VLOOKUP(L1361,Schnitt3!L:P,2,0)</f>
        <v>0</v>
      </c>
      <c r="V1361" s="166">
        <f>VLOOKUP(L1361,Schnitt4!L:P,2,0)</f>
        <v>0</v>
      </c>
      <c r="W1361" s="166">
        <f>VLOOKUP(L1361,Schnitt5!L:P,2,0)</f>
        <v>0</v>
      </c>
      <c r="X1361" s="166">
        <f>VLOOKUP(L1361,Schnitt6!L:P,2,0)</f>
        <v>0</v>
      </c>
      <c r="AA1361" s="166">
        <f>VLOOKUP(L1361,Schnitt1!L:P,3,0)</f>
        <v>0</v>
      </c>
      <c r="AB1361" s="166">
        <f>VLOOKUP(L1361,Schnitt2!L:P,3,0)</f>
        <v>0</v>
      </c>
      <c r="AC1361" s="166">
        <f>VLOOKUP(L1361,Schnitt3!L:P,3,0)</f>
        <v>0</v>
      </c>
      <c r="AD1361" s="166">
        <f>VLOOKUP(L1361,Schnitt4!L:P,3,0)</f>
        <v>0</v>
      </c>
      <c r="AE1361" s="166">
        <f>VLOOKUP(L1361,Schnitt5!L:P,3,0)</f>
        <v>0</v>
      </c>
      <c r="AF1361" s="166">
        <f>VLOOKUP(L1361,Schnitt6!L:P,3,0)</f>
        <v>0</v>
      </c>
    </row>
    <row r="1362" spans="12:32" x14ac:dyDescent="0.25">
      <c r="L1362" s="264">
        <f>Member!A1362</f>
        <v>0</v>
      </c>
      <c r="M1362" s="166">
        <f t="shared" si="94"/>
        <v>0</v>
      </c>
      <c r="N1362" s="166">
        <f t="shared" si="95"/>
        <v>0</v>
      </c>
      <c r="O1362" s="166">
        <f t="shared" si="96"/>
        <v>0</v>
      </c>
      <c r="P1362" s="166">
        <f t="shared" si="97"/>
        <v>49</v>
      </c>
      <c r="S1362" s="166">
        <f>VLOOKUP(L1362,Schnitt1!L:P,2,0)</f>
        <v>0</v>
      </c>
      <c r="T1362" s="166">
        <f>VLOOKUP(L1362,Schnitt2!L:P,2,0)</f>
        <v>0</v>
      </c>
      <c r="U1362" s="166">
        <f>VLOOKUP(L1362,Schnitt3!L:P,2,0)</f>
        <v>0</v>
      </c>
      <c r="V1362" s="166">
        <f>VLOOKUP(L1362,Schnitt4!L:P,2,0)</f>
        <v>0</v>
      </c>
      <c r="W1362" s="166">
        <f>VLOOKUP(L1362,Schnitt5!L:P,2,0)</f>
        <v>0</v>
      </c>
      <c r="X1362" s="166">
        <f>VLOOKUP(L1362,Schnitt6!L:P,2,0)</f>
        <v>0</v>
      </c>
      <c r="AA1362" s="166">
        <f>VLOOKUP(L1362,Schnitt1!L:P,3,0)</f>
        <v>0</v>
      </c>
      <c r="AB1362" s="166">
        <f>VLOOKUP(L1362,Schnitt2!L:P,3,0)</f>
        <v>0</v>
      </c>
      <c r="AC1362" s="166">
        <f>VLOOKUP(L1362,Schnitt3!L:P,3,0)</f>
        <v>0</v>
      </c>
      <c r="AD1362" s="166">
        <f>VLOOKUP(L1362,Schnitt4!L:P,3,0)</f>
        <v>0</v>
      </c>
      <c r="AE1362" s="166">
        <f>VLOOKUP(L1362,Schnitt5!L:P,3,0)</f>
        <v>0</v>
      </c>
      <c r="AF1362" s="166">
        <f>VLOOKUP(L1362,Schnitt6!L:P,3,0)</f>
        <v>0</v>
      </c>
    </row>
    <row r="1363" spans="12:32" x14ac:dyDescent="0.25">
      <c r="L1363" s="264">
        <f>Member!A1363</f>
        <v>0</v>
      </c>
      <c r="M1363" s="166">
        <f t="shared" si="94"/>
        <v>0</v>
      </c>
      <c r="N1363" s="166">
        <f t="shared" si="95"/>
        <v>0</v>
      </c>
      <c r="O1363" s="166">
        <f t="shared" si="96"/>
        <v>0</v>
      </c>
      <c r="P1363" s="166">
        <f t="shared" si="97"/>
        <v>49</v>
      </c>
      <c r="S1363" s="166">
        <f>VLOOKUP(L1363,Schnitt1!L:P,2,0)</f>
        <v>0</v>
      </c>
      <c r="T1363" s="166">
        <f>VLOOKUP(L1363,Schnitt2!L:P,2,0)</f>
        <v>0</v>
      </c>
      <c r="U1363" s="166">
        <f>VLOOKUP(L1363,Schnitt3!L:P,2,0)</f>
        <v>0</v>
      </c>
      <c r="V1363" s="166">
        <f>VLOOKUP(L1363,Schnitt4!L:P,2,0)</f>
        <v>0</v>
      </c>
      <c r="W1363" s="166">
        <f>VLOOKUP(L1363,Schnitt5!L:P,2,0)</f>
        <v>0</v>
      </c>
      <c r="X1363" s="166">
        <f>VLOOKUP(L1363,Schnitt6!L:P,2,0)</f>
        <v>0</v>
      </c>
      <c r="AA1363" s="166">
        <f>VLOOKUP(L1363,Schnitt1!L:P,3,0)</f>
        <v>0</v>
      </c>
      <c r="AB1363" s="166">
        <f>VLOOKUP(L1363,Schnitt2!L:P,3,0)</f>
        <v>0</v>
      </c>
      <c r="AC1363" s="166">
        <f>VLOOKUP(L1363,Schnitt3!L:P,3,0)</f>
        <v>0</v>
      </c>
      <c r="AD1363" s="166">
        <f>VLOOKUP(L1363,Schnitt4!L:P,3,0)</f>
        <v>0</v>
      </c>
      <c r="AE1363" s="166">
        <f>VLOOKUP(L1363,Schnitt5!L:P,3,0)</f>
        <v>0</v>
      </c>
      <c r="AF1363" s="166">
        <f>VLOOKUP(L1363,Schnitt6!L:P,3,0)</f>
        <v>0</v>
      </c>
    </row>
    <row r="1364" spans="12:32" x14ac:dyDescent="0.25">
      <c r="L1364" s="264">
        <f>Member!A1364</f>
        <v>0</v>
      </c>
      <c r="M1364" s="166">
        <f t="shared" si="94"/>
        <v>0</v>
      </c>
      <c r="N1364" s="166">
        <f t="shared" si="95"/>
        <v>0</v>
      </c>
      <c r="O1364" s="166">
        <f t="shared" si="96"/>
        <v>0</v>
      </c>
      <c r="P1364" s="166">
        <f t="shared" si="97"/>
        <v>49</v>
      </c>
      <c r="S1364" s="166">
        <f>VLOOKUP(L1364,Schnitt1!L:P,2,0)</f>
        <v>0</v>
      </c>
      <c r="T1364" s="166">
        <f>VLOOKUP(L1364,Schnitt2!L:P,2,0)</f>
        <v>0</v>
      </c>
      <c r="U1364" s="166">
        <f>VLOOKUP(L1364,Schnitt3!L:P,2,0)</f>
        <v>0</v>
      </c>
      <c r="V1364" s="166">
        <f>VLOOKUP(L1364,Schnitt4!L:P,2,0)</f>
        <v>0</v>
      </c>
      <c r="W1364" s="166">
        <f>VLOOKUP(L1364,Schnitt5!L:P,2,0)</f>
        <v>0</v>
      </c>
      <c r="X1364" s="166">
        <f>VLOOKUP(L1364,Schnitt6!L:P,2,0)</f>
        <v>0</v>
      </c>
      <c r="AA1364" s="166">
        <f>VLOOKUP(L1364,Schnitt1!L:P,3,0)</f>
        <v>0</v>
      </c>
      <c r="AB1364" s="166">
        <f>VLOOKUP(L1364,Schnitt2!L:P,3,0)</f>
        <v>0</v>
      </c>
      <c r="AC1364" s="166">
        <f>VLOOKUP(L1364,Schnitt3!L:P,3,0)</f>
        <v>0</v>
      </c>
      <c r="AD1364" s="166">
        <f>VLOOKUP(L1364,Schnitt4!L:P,3,0)</f>
        <v>0</v>
      </c>
      <c r="AE1364" s="166">
        <f>VLOOKUP(L1364,Schnitt5!L:P,3,0)</f>
        <v>0</v>
      </c>
      <c r="AF1364" s="166">
        <f>VLOOKUP(L1364,Schnitt6!L:P,3,0)</f>
        <v>0</v>
      </c>
    </row>
    <row r="1365" spans="12:32" x14ac:dyDescent="0.25">
      <c r="L1365" s="264">
        <f>Member!A1365</f>
        <v>0</v>
      </c>
      <c r="M1365" s="166">
        <f t="shared" si="94"/>
        <v>0</v>
      </c>
      <c r="N1365" s="166">
        <f t="shared" si="95"/>
        <v>0</v>
      </c>
      <c r="O1365" s="166">
        <f t="shared" si="96"/>
        <v>0</v>
      </c>
      <c r="P1365" s="166">
        <f t="shared" si="97"/>
        <v>49</v>
      </c>
      <c r="S1365" s="166">
        <f>VLOOKUP(L1365,Schnitt1!L:P,2,0)</f>
        <v>0</v>
      </c>
      <c r="T1365" s="166">
        <f>VLOOKUP(L1365,Schnitt2!L:P,2,0)</f>
        <v>0</v>
      </c>
      <c r="U1365" s="166">
        <f>VLOOKUP(L1365,Schnitt3!L:P,2,0)</f>
        <v>0</v>
      </c>
      <c r="V1365" s="166">
        <f>VLOOKUP(L1365,Schnitt4!L:P,2,0)</f>
        <v>0</v>
      </c>
      <c r="W1365" s="166">
        <f>VLOOKUP(L1365,Schnitt5!L:P,2,0)</f>
        <v>0</v>
      </c>
      <c r="X1365" s="166">
        <f>VLOOKUP(L1365,Schnitt6!L:P,2,0)</f>
        <v>0</v>
      </c>
      <c r="AA1365" s="166">
        <f>VLOOKUP(L1365,Schnitt1!L:P,3,0)</f>
        <v>0</v>
      </c>
      <c r="AB1365" s="166">
        <f>VLOOKUP(L1365,Schnitt2!L:P,3,0)</f>
        <v>0</v>
      </c>
      <c r="AC1365" s="166">
        <f>VLOOKUP(L1365,Schnitt3!L:P,3,0)</f>
        <v>0</v>
      </c>
      <c r="AD1365" s="166">
        <f>VLOOKUP(L1365,Schnitt4!L:P,3,0)</f>
        <v>0</v>
      </c>
      <c r="AE1365" s="166">
        <f>VLOOKUP(L1365,Schnitt5!L:P,3,0)</f>
        <v>0</v>
      </c>
      <c r="AF1365" s="166">
        <f>VLOOKUP(L1365,Schnitt6!L:P,3,0)</f>
        <v>0</v>
      </c>
    </row>
    <row r="1366" spans="12:32" x14ac:dyDescent="0.25">
      <c r="L1366" s="264">
        <f>Member!A1366</f>
        <v>0</v>
      </c>
      <c r="M1366" s="166">
        <f t="shared" si="94"/>
        <v>0</v>
      </c>
      <c r="N1366" s="166">
        <f t="shared" si="95"/>
        <v>0</v>
      </c>
      <c r="O1366" s="166">
        <f t="shared" si="96"/>
        <v>0</v>
      </c>
      <c r="P1366" s="166">
        <f t="shared" si="97"/>
        <v>49</v>
      </c>
      <c r="S1366" s="166">
        <f>VLOOKUP(L1366,Schnitt1!L:P,2,0)</f>
        <v>0</v>
      </c>
      <c r="T1366" s="166">
        <f>VLOOKUP(L1366,Schnitt2!L:P,2,0)</f>
        <v>0</v>
      </c>
      <c r="U1366" s="166">
        <f>VLOOKUP(L1366,Schnitt3!L:P,2,0)</f>
        <v>0</v>
      </c>
      <c r="V1366" s="166">
        <f>VLOOKUP(L1366,Schnitt4!L:P,2,0)</f>
        <v>0</v>
      </c>
      <c r="W1366" s="166">
        <f>VLOOKUP(L1366,Schnitt5!L:P,2,0)</f>
        <v>0</v>
      </c>
      <c r="X1366" s="166">
        <f>VLOOKUP(L1366,Schnitt6!L:P,2,0)</f>
        <v>0</v>
      </c>
      <c r="AA1366" s="166">
        <f>VLOOKUP(L1366,Schnitt1!L:P,3,0)</f>
        <v>0</v>
      </c>
      <c r="AB1366" s="166">
        <f>VLOOKUP(L1366,Schnitt2!L:P,3,0)</f>
        <v>0</v>
      </c>
      <c r="AC1366" s="166">
        <f>VLOOKUP(L1366,Schnitt3!L:P,3,0)</f>
        <v>0</v>
      </c>
      <c r="AD1366" s="166">
        <f>VLOOKUP(L1366,Schnitt4!L:P,3,0)</f>
        <v>0</v>
      </c>
      <c r="AE1366" s="166">
        <f>VLOOKUP(L1366,Schnitt5!L:P,3,0)</f>
        <v>0</v>
      </c>
      <c r="AF1366" s="166">
        <f>VLOOKUP(L1366,Schnitt6!L:P,3,0)</f>
        <v>0</v>
      </c>
    </row>
    <row r="1367" spans="12:32" x14ac:dyDescent="0.25">
      <c r="L1367" s="264">
        <f>Member!A1367</f>
        <v>0</v>
      </c>
      <c r="M1367" s="166">
        <f t="shared" si="94"/>
        <v>0</v>
      </c>
      <c r="N1367" s="166">
        <f t="shared" si="95"/>
        <v>0</v>
      </c>
      <c r="O1367" s="166">
        <f t="shared" si="96"/>
        <v>0</v>
      </c>
      <c r="P1367" s="166">
        <f t="shared" si="97"/>
        <v>49</v>
      </c>
      <c r="S1367" s="166">
        <f>VLOOKUP(L1367,Schnitt1!L:P,2,0)</f>
        <v>0</v>
      </c>
      <c r="T1367" s="166">
        <f>VLOOKUP(L1367,Schnitt2!L:P,2,0)</f>
        <v>0</v>
      </c>
      <c r="U1367" s="166">
        <f>VLOOKUP(L1367,Schnitt3!L:P,2,0)</f>
        <v>0</v>
      </c>
      <c r="V1367" s="166">
        <f>VLOOKUP(L1367,Schnitt4!L:P,2,0)</f>
        <v>0</v>
      </c>
      <c r="W1367" s="166">
        <f>VLOOKUP(L1367,Schnitt5!L:P,2,0)</f>
        <v>0</v>
      </c>
      <c r="X1367" s="166">
        <f>VLOOKUP(L1367,Schnitt6!L:P,2,0)</f>
        <v>0</v>
      </c>
      <c r="AA1367" s="166">
        <f>VLOOKUP(L1367,Schnitt1!L:P,3,0)</f>
        <v>0</v>
      </c>
      <c r="AB1367" s="166">
        <f>VLOOKUP(L1367,Schnitt2!L:P,3,0)</f>
        <v>0</v>
      </c>
      <c r="AC1367" s="166">
        <f>VLOOKUP(L1367,Schnitt3!L:P,3,0)</f>
        <v>0</v>
      </c>
      <c r="AD1367" s="166">
        <f>VLOOKUP(L1367,Schnitt4!L:P,3,0)</f>
        <v>0</v>
      </c>
      <c r="AE1367" s="166">
        <f>VLOOKUP(L1367,Schnitt5!L:P,3,0)</f>
        <v>0</v>
      </c>
      <c r="AF1367" s="166">
        <f>VLOOKUP(L1367,Schnitt6!L:P,3,0)</f>
        <v>0</v>
      </c>
    </row>
    <row r="1368" spans="12:32" x14ac:dyDescent="0.25">
      <c r="L1368" s="264">
        <f>Member!A1368</f>
        <v>0</v>
      </c>
      <c r="M1368" s="166">
        <f t="shared" si="94"/>
        <v>0</v>
      </c>
      <c r="N1368" s="166">
        <f t="shared" si="95"/>
        <v>0</v>
      </c>
      <c r="O1368" s="166">
        <f t="shared" si="96"/>
        <v>0</v>
      </c>
      <c r="P1368" s="166">
        <f t="shared" si="97"/>
        <v>49</v>
      </c>
      <c r="S1368" s="166">
        <f>VLOOKUP(L1368,Schnitt1!L:P,2,0)</f>
        <v>0</v>
      </c>
      <c r="T1368" s="166">
        <f>VLOOKUP(L1368,Schnitt2!L:P,2,0)</f>
        <v>0</v>
      </c>
      <c r="U1368" s="166">
        <f>VLOOKUP(L1368,Schnitt3!L:P,2,0)</f>
        <v>0</v>
      </c>
      <c r="V1368" s="166">
        <f>VLOOKUP(L1368,Schnitt4!L:P,2,0)</f>
        <v>0</v>
      </c>
      <c r="W1368" s="166">
        <f>VLOOKUP(L1368,Schnitt5!L:P,2,0)</f>
        <v>0</v>
      </c>
      <c r="X1368" s="166">
        <f>VLOOKUP(L1368,Schnitt6!L:P,2,0)</f>
        <v>0</v>
      </c>
      <c r="AA1368" s="166">
        <f>VLOOKUP(L1368,Schnitt1!L:P,3,0)</f>
        <v>0</v>
      </c>
      <c r="AB1368" s="166">
        <f>VLOOKUP(L1368,Schnitt2!L:P,3,0)</f>
        <v>0</v>
      </c>
      <c r="AC1368" s="166">
        <f>VLOOKUP(L1368,Schnitt3!L:P,3,0)</f>
        <v>0</v>
      </c>
      <c r="AD1368" s="166">
        <f>VLOOKUP(L1368,Schnitt4!L:P,3,0)</f>
        <v>0</v>
      </c>
      <c r="AE1368" s="166">
        <f>VLOOKUP(L1368,Schnitt5!L:P,3,0)</f>
        <v>0</v>
      </c>
      <c r="AF1368" s="166">
        <f>VLOOKUP(L1368,Schnitt6!L:P,3,0)</f>
        <v>0</v>
      </c>
    </row>
    <row r="1369" spans="12:32" x14ac:dyDescent="0.25">
      <c r="L1369" s="264">
        <f>Member!A1369</f>
        <v>0</v>
      </c>
      <c r="M1369" s="166">
        <f t="shared" si="94"/>
        <v>0</v>
      </c>
      <c r="N1369" s="166">
        <f t="shared" si="95"/>
        <v>0</v>
      </c>
      <c r="O1369" s="166">
        <f t="shared" si="96"/>
        <v>0</v>
      </c>
      <c r="P1369" s="166">
        <f t="shared" si="97"/>
        <v>49</v>
      </c>
      <c r="S1369" s="166">
        <f>VLOOKUP(L1369,Schnitt1!L:P,2,0)</f>
        <v>0</v>
      </c>
      <c r="T1369" s="166">
        <f>VLOOKUP(L1369,Schnitt2!L:P,2,0)</f>
        <v>0</v>
      </c>
      <c r="U1369" s="166">
        <f>VLOOKUP(L1369,Schnitt3!L:P,2,0)</f>
        <v>0</v>
      </c>
      <c r="V1369" s="166">
        <f>VLOOKUP(L1369,Schnitt4!L:P,2,0)</f>
        <v>0</v>
      </c>
      <c r="W1369" s="166">
        <f>VLOOKUP(L1369,Schnitt5!L:P,2,0)</f>
        <v>0</v>
      </c>
      <c r="X1369" s="166">
        <f>VLOOKUP(L1369,Schnitt6!L:P,2,0)</f>
        <v>0</v>
      </c>
      <c r="AA1369" s="166">
        <f>VLOOKUP(L1369,Schnitt1!L:P,3,0)</f>
        <v>0</v>
      </c>
      <c r="AB1369" s="166">
        <f>VLOOKUP(L1369,Schnitt2!L:P,3,0)</f>
        <v>0</v>
      </c>
      <c r="AC1369" s="166">
        <f>VLOOKUP(L1369,Schnitt3!L:P,3,0)</f>
        <v>0</v>
      </c>
      <c r="AD1369" s="166">
        <f>VLOOKUP(L1369,Schnitt4!L:P,3,0)</f>
        <v>0</v>
      </c>
      <c r="AE1369" s="166">
        <f>VLOOKUP(L1369,Schnitt5!L:P,3,0)</f>
        <v>0</v>
      </c>
      <c r="AF1369" s="166">
        <f>VLOOKUP(L1369,Schnitt6!L:P,3,0)</f>
        <v>0</v>
      </c>
    </row>
    <row r="1370" spans="12:32" x14ac:dyDescent="0.25">
      <c r="L1370" s="264">
        <f>Member!A1370</f>
        <v>0</v>
      </c>
      <c r="M1370" s="166">
        <f t="shared" si="94"/>
        <v>0</v>
      </c>
      <c r="N1370" s="166">
        <f t="shared" si="95"/>
        <v>0</v>
      </c>
      <c r="O1370" s="166">
        <f t="shared" si="96"/>
        <v>0</v>
      </c>
      <c r="P1370" s="166">
        <f t="shared" si="97"/>
        <v>49</v>
      </c>
      <c r="S1370" s="166">
        <f>VLOOKUP(L1370,Schnitt1!L:P,2,0)</f>
        <v>0</v>
      </c>
      <c r="T1370" s="166">
        <f>VLOOKUP(L1370,Schnitt2!L:P,2,0)</f>
        <v>0</v>
      </c>
      <c r="U1370" s="166">
        <f>VLOOKUP(L1370,Schnitt3!L:P,2,0)</f>
        <v>0</v>
      </c>
      <c r="V1370" s="166">
        <f>VLOOKUP(L1370,Schnitt4!L:P,2,0)</f>
        <v>0</v>
      </c>
      <c r="W1370" s="166">
        <f>VLOOKUP(L1370,Schnitt5!L:P,2,0)</f>
        <v>0</v>
      </c>
      <c r="X1370" s="166">
        <f>VLOOKUP(L1370,Schnitt6!L:P,2,0)</f>
        <v>0</v>
      </c>
      <c r="AA1370" s="166">
        <f>VLOOKUP(L1370,Schnitt1!L:P,3,0)</f>
        <v>0</v>
      </c>
      <c r="AB1370" s="166">
        <f>VLOOKUP(L1370,Schnitt2!L:P,3,0)</f>
        <v>0</v>
      </c>
      <c r="AC1370" s="166">
        <f>VLOOKUP(L1370,Schnitt3!L:P,3,0)</f>
        <v>0</v>
      </c>
      <c r="AD1370" s="166">
        <f>VLOOKUP(L1370,Schnitt4!L:P,3,0)</f>
        <v>0</v>
      </c>
      <c r="AE1370" s="166">
        <f>VLOOKUP(L1370,Schnitt5!L:P,3,0)</f>
        <v>0</v>
      </c>
      <c r="AF1370" s="166">
        <f>VLOOKUP(L1370,Schnitt6!L:P,3,0)</f>
        <v>0</v>
      </c>
    </row>
    <row r="1371" spans="12:32" x14ac:dyDescent="0.25">
      <c r="L1371" s="264">
        <f>Member!A1371</f>
        <v>0</v>
      </c>
      <c r="M1371" s="166">
        <f t="shared" si="94"/>
        <v>0</v>
      </c>
      <c r="N1371" s="166">
        <f t="shared" si="95"/>
        <v>0</v>
      </c>
      <c r="O1371" s="166">
        <f t="shared" si="96"/>
        <v>0</v>
      </c>
      <c r="P1371" s="166">
        <f t="shared" si="97"/>
        <v>49</v>
      </c>
      <c r="S1371" s="166">
        <f>VLOOKUP(L1371,Schnitt1!L:P,2,0)</f>
        <v>0</v>
      </c>
      <c r="T1371" s="166">
        <f>VLOOKUP(L1371,Schnitt2!L:P,2,0)</f>
        <v>0</v>
      </c>
      <c r="U1371" s="166">
        <f>VLOOKUP(L1371,Schnitt3!L:P,2,0)</f>
        <v>0</v>
      </c>
      <c r="V1371" s="166">
        <f>VLOOKUP(L1371,Schnitt4!L:P,2,0)</f>
        <v>0</v>
      </c>
      <c r="W1371" s="166">
        <f>VLOOKUP(L1371,Schnitt5!L:P,2,0)</f>
        <v>0</v>
      </c>
      <c r="X1371" s="166">
        <f>VLOOKUP(L1371,Schnitt6!L:P,2,0)</f>
        <v>0</v>
      </c>
      <c r="AA1371" s="166">
        <f>VLOOKUP(L1371,Schnitt1!L:P,3,0)</f>
        <v>0</v>
      </c>
      <c r="AB1371" s="166">
        <f>VLOOKUP(L1371,Schnitt2!L:P,3,0)</f>
        <v>0</v>
      </c>
      <c r="AC1371" s="166">
        <f>VLOOKUP(L1371,Schnitt3!L:P,3,0)</f>
        <v>0</v>
      </c>
      <c r="AD1371" s="166">
        <f>VLOOKUP(L1371,Schnitt4!L:P,3,0)</f>
        <v>0</v>
      </c>
      <c r="AE1371" s="166">
        <f>VLOOKUP(L1371,Schnitt5!L:P,3,0)</f>
        <v>0</v>
      </c>
      <c r="AF1371" s="166">
        <f>VLOOKUP(L1371,Schnitt6!L:P,3,0)</f>
        <v>0</v>
      </c>
    </row>
    <row r="1372" spans="12:32" x14ac:dyDescent="0.25">
      <c r="L1372" s="264">
        <f>Member!A1372</f>
        <v>0</v>
      </c>
      <c r="M1372" s="166">
        <f t="shared" si="94"/>
        <v>0</v>
      </c>
      <c r="N1372" s="166">
        <f t="shared" si="95"/>
        <v>0</v>
      </c>
      <c r="O1372" s="166">
        <f t="shared" si="96"/>
        <v>0</v>
      </c>
      <c r="P1372" s="166">
        <f t="shared" si="97"/>
        <v>49</v>
      </c>
      <c r="S1372" s="166">
        <f>VLOOKUP(L1372,Schnitt1!L:P,2,0)</f>
        <v>0</v>
      </c>
      <c r="T1372" s="166">
        <f>VLOOKUP(L1372,Schnitt2!L:P,2,0)</f>
        <v>0</v>
      </c>
      <c r="U1372" s="166">
        <f>VLOOKUP(L1372,Schnitt3!L:P,2,0)</f>
        <v>0</v>
      </c>
      <c r="V1372" s="166">
        <f>VLOOKUP(L1372,Schnitt4!L:P,2,0)</f>
        <v>0</v>
      </c>
      <c r="W1372" s="166">
        <f>VLOOKUP(L1372,Schnitt5!L:P,2,0)</f>
        <v>0</v>
      </c>
      <c r="X1372" s="166">
        <f>VLOOKUP(L1372,Schnitt6!L:P,2,0)</f>
        <v>0</v>
      </c>
      <c r="AA1372" s="166">
        <f>VLOOKUP(L1372,Schnitt1!L:P,3,0)</f>
        <v>0</v>
      </c>
      <c r="AB1372" s="166">
        <f>VLOOKUP(L1372,Schnitt2!L:P,3,0)</f>
        <v>0</v>
      </c>
      <c r="AC1372" s="166">
        <f>VLOOKUP(L1372,Schnitt3!L:P,3,0)</f>
        <v>0</v>
      </c>
      <c r="AD1372" s="166">
        <f>VLOOKUP(L1372,Schnitt4!L:P,3,0)</f>
        <v>0</v>
      </c>
      <c r="AE1372" s="166">
        <f>VLOOKUP(L1372,Schnitt5!L:P,3,0)</f>
        <v>0</v>
      </c>
      <c r="AF1372" s="166">
        <f>VLOOKUP(L1372,Schnitt6!L:P,3,0)</f>
        <v>0</v>
      </c>
    </row>
    <row r="1373" spans="12:32" x14ac:dyDescent="0.25">
      <c r="L1373" s="264">
        <f>Member!A1373</f>
        <v>0</v>
      </c>
      <c r="M1373" s="166">
        <f t="shared" si="94"/>
        <v>0</v>
      </c>
      <c r="N1373" s="166">
        <f t="shared" si="95"/>
        <v>0</v>
      </c>
      <c r="O1373" s="166">
        <f t="shared" si="96"/>
        <v>0</v>
      </c>
      <c r="P1373" s="166">
        <f t="shared" si="97"/>
        <v>49</v>
      </c>
      <c r="S1373" s="166">
        <f>VLOOKUP(L1373,Schnitt1!L:P,2,0)</f>
        <v>0</v>
      </c>
      <c r="T1373" s="166">
        <f>VLOOKUP(L1373,Schnitt2!L:P,2,0)</f>
        <v>0</v>
      </c>
      <c r="U1373" s="166">
        <f>VLOOKUP(L1373,Schnitt3!L:P,2,0)</f>
        <v>0</v>
      </c>
      <c r="V1373" s="166">
        <f>VLOOKUP(L1373,Schnitt4!L:P,2,0)</f>
        <v>0</v>
      </c>
      <c r="W1373" s="166">
        <f>VLOOKUP(L1373,Schnitt5!L:P,2,0)</f>
        <v>0</v>
      </c>
      <c r="X1373" s="166">
        <f>VLOOKUP(L1373,Schnitt6!L:P,2,0)</f>
        <v>0</v>
      </c>
      <c r="AA1373" s="166">
        <f>VLOOKUP(L1373,Schnitt1!L:P,3,0)</f>
        <v>0</v>
      </c>
      <c r="AB1373" s="166">
        <f>VLOOKUP(L1373,Schnitt2!L:P,3,0)</f>
        <v>0</v>
      </c>
      <c r="AC1373" s="166">
        <f>VLOOKUP(L1373,Schnitt3!L:P,3,0)</f>
        <v>0</v>
      </c>
      <c r="AD1373" s="166">
        <f>VLOOKUP(L1373,Schnitt4!L:P,3,0)</f>
        <v>0</v>
      </c>
      <c r="AE1373" s="166">
        <f>VLOOKUP(L1373,Schnitt5!L:P,3,0)</f>
        <v>0</v>
      </c>
      <c r="AF1373" s="166">
        <f>VLOOKUP(L1373,Schnitt6!L:P,3,0)</f>
        <v>0</v>
      </c>
    </row>
    <row r="1374" spans="12:32" x14ac:dyDescent="0.25">
      <c r="L1374" s="264">
        <f>Member!A1374</f>
        <v>0</v>
      </c>
      <c r="M1374" s="166">
        <f t="shared" si="94"/>
        <v>0</v>
      </c>
      <c r="N1374" s="166">
        <f t="shared" si="95"/>
        <v>0</v>
      </c>
      <c r="O1374" s="166">
        <f t="shared" si="96"/>
        <v>0</v>
      </c>
      <c r="P1374" s="166">
        <f t="shared" si="97"/>
        <v>49</v>
      </c>
      <c r="S1374" s="166">
        <f>VLOOKUP(L1374,Schnitt1!L:P,2,0)</f>
        <v>0</v>
      </c>
      <c r="T1374" s="166">
        <f>VLOOKUP(L1374,Schnitt2!L:P,2,0)</f>
        <v>0</v>
      </c>
      <c r="U1374" s="166">
        <f>VLOOKUP(L1374,Schnitt3!L:P,2,0)</f>
        <v>0</v>
      </c>
      <c r="V1374" s="166">
        <f>VLOOKUP(L1374,Schnitt4!L:P,2,0)</f>
        <v>0</v>
      </c>
      <c r="W1374" s="166">
        <f>VLOOKUP(L1374,Schnitt5!L:P,2,0)</f>
        <v>0</v>
      </c>
      <c r="X1374" s="166">
        <f>VLOOKUP(L1374,Schnitt6!L:P,2,0)</f>
        <v>0</v>
      </c>
      <c r="AA1374" s="166">
        <f>VLOOKUP(L1374,Schnitt1!L:P,3,0)</f>
        <v>0</v>
      </c>
      <c r="AB1374" s="166">
        <f>VLOOKUP(L1374,Schnitt2!L:P,3,0)</f>
        <v>0</v>
      </c>
      <c r="AC1374" s="166">
        <f>VLOOKUP(L1374,Schnitt3!L:P,3,0)</f>
        <v>0</v>
      </c>
      <c r="AD1374" s="166">
        <f>VLOOKUP(L1374,Schnitt4!L:P,3,0)</f>
        <v>0</v>
      </c>
      <c r="AE1374" s="166">
        <f>VLOOKUP(L1374,Schnitt5!L:P,3,0)</f>
        <v>0</v>
      </c>
      <c r="AF1374" s="166">
        <f>VLOOKUP(L1374,Schnitt6!L:P,3,0)</f>
        <v>0</v>
      </c>
    </row>
    <row r="1375" spans="12:32" x14ac:dyDescent="0.25">
      <c r="L1375" s="264">
        <f>Member!A1375</f>
        <v>0</v>
      </c>
      <c r="M1375" s="166">
        <f t="shared" si="94"/>
        <v>0</v>
      </c>
      <c r="N1375" s="166">
        <f t="shared" si="95"/>
        <v>0</v>
      </c>
      <c r="O1375" s="166">
        <f t="shared" si="96"/>
        <v>0</v>
      </c>
      <c r="P1375" s="166">
        <f t="shared" si="97"/>
        <v>49</v>
      </c>
      <c r="S1375" s="166">
        <f>VLOOKUP(L1375,Schnitt1!L:P,2,0)</f>
        <v>0</v>
      </c>
      <c r="T1375" s="166">
        <f>VLOOKUP(L1375,Schnitt2!L:P,2,0)</f>
        <v>0</v>
      </c>
      <c r="U1375" s="166">
        <f>VLOOKUP(L1375,Schnitt3!L:P,2,0)</f>
        <v>0</v>
      </c>
      <c r="V1375" s="166">
        <f>VLOOKUP(L1375,Schnitt4!L:P,2,0)</f>
        <v>0</v>
      </c>
      <c r="W1375" s="166">
        <f>VLOOKUP(L1375,Schnitt5!L:P,2,0)</f>
        <v>0</v>
      </c>
      <c r="X1375" s="166">
        <f>VLOOKUP(L1375,Schnitt6!L:P,2,0)</f>
        <v>0</v>
      </c>
      <c r="AA1375" s="166">
        <f>VLOOKUP(L1375,Schnitt1!L:P,3,0)</f>
        <v>0</v>
      </c>
      <c r="AB1375" s="166">
        <f>VLOOKUP(L1375,Schnitt2!L:P,3,0)</f>
        <v>0</v>
      </c>
      <c r="AC1375" s="166">
        <f>VLOOKUP(L1375,Schnitt3!L:P,3,0)</f>
        <v>0</v>
      </c>
      <c r="AD1375" s="166">
        <f>VLOOKUP(L1375,Schnitt4!L:P,3,0)</f>
        <v>0</v>
      </c>
      <c r="AE1375" s="166">
        <f>VLOOKUP(L1375,Schnitt5!L:P,3,0)</f>
        <v>0</v>
      </c>
      <c r="AF1375" s="166">
        <f>VLOOKUP(L1375,Schnitt6!L:P,3,0)</f>
        <v>0</v>
      </c>
    </row>
    <row r="1376" spans="12:32" x14ac:dyDescent="0.25">
      <c r="L1376" s="264">
        <f>Member!A1376</f>
        <v>0</v>
      </c>
      <c r="M1376" s="166">
        <f t="shared" si="94"/>
        <v>0</v>
      </c>
      <c r="N1376" s="166">
        <f t="shared" si="95"/>
        <v>0</v>
      </c>
      <c r="O1376" s="166">
        <f t="shared" si="96"/>
        <v>0</v>
      </c>
      <c r="P1376" s="166">
        <f t="shared" si="97"/>
        <v>49</v>
      </c>
      <c r="S1376" s="166">
        <f>VLOOKUP(L1376,Schnitt1!L:P,2,0)</f>
        <v>0</v>
      </c>
      <c r="T1376" s="166">
        <f>VLOOKUP(L1376,Schnitt2!L:P,2,0)</f>
        <v>0</v>
      </c>
      <c r="U1376" s="166">
        <f>VLOOKUP(L1376,Schnitt3!L:P,2,0)</f>
        <v>0</v>
      </c>
      <c r="V1376" s="166">
        <f>VLOOKUP(L1376,Schnitt4!L:P,2,0)</f>
        <v>0</v>
      </c>
      <c r="W1376" s="166">
        <f>VLOOKUP(L1376,Schnitt5!L:P,2,0)</f>
        <v>0</v>
      </c>
      <c r="X1376" s="166">
        <f>VLOOKUP(L1376,Schnitt6!L:P,2,0)</f>
        <v>0</v>
      </c>
      <c r="AA1376" s="166">
        <f>VLOOKUP(L1376,Schnitt1!L:P,3,0)</f>
        <v>0</v>
      </c>
      <c r="AB1376" s="166">
        <f>VLOOKUP(L1376,Schnitt2!L:P,3,0)</f>
        <v>0</v>
      </c>
      <c r="AC1376" s="166">
        <f>VLOOKUP(L1376,Schnitt3!L:P,3,0)</f>
        <v>0</v>
      </c>
      <c r="AD1376" s="166">
        <f>VLOOKUP(L1376,Schnitt4!L:P,3,0)</f>
        <v>0</v>
      </c>
      <c r="AE1376" s="166">
        <f>VLOOKUP(L1376,Schnitt5!L:P,3,0)</f>
        <v>0</v>
      </c>
      <c r="AF1376" s="166">
        <f>VLOOKUP(L1376,Schnitt6!L:P,3,0)</f>
        <v>0</v>
      </c>
    </row>
    <row r="1377" spans="12:32" x14ac:dyDescent="0.25">
      <c r="L1377" s="264">
        <f>Member!A1377</f>
        <v>0</v>
      </c>
      <c r="M1377" s="166">
        <f t="shared" si="94"/>
        <v>0</v>
      </c>
      <c r="N1377" s="166">
        <f t="shared" si="95"/>
        <v>0</v>
      </c>
      <c r="O1377" s="166">
        <f t="shared" si="96"/>
        <v>0</v>
      </c>
      <c r="P1377" s="166">
        <f t="shared" si="97"/>
        <v>49</v>
      </c>
      <c r="S1377" s="166">
        <f>VLOOKUP(L1377,Schnitt1!L:P,2,0)</f>
        <v>0</v>
      </c>
      <c r="T1377" s="166">
        <f>VLOOKUP(L1377,Schnitt2!L:P,2,0)</f>
        <v>0</v>
      </c>
      <c r="U1377" s="166">
        <f>VLOOKUP(L1377,Schnitt3!L:P,2,0)</f>
        <v>0</v>
      </c>
      <c r="V1377" s="166">
        <f>VLOOKUP(L1377,Schnitt4!L:P,2,0)</f>
        <v>0</v>
      </c>
      <c r="W1377" s="166">
        <f>VLOOKUP(L1377,Schnitt5!L:P,2,0)</f>
        <v>0</v>
      </c>
      <c r="X1377" s="166">
        <f>VLOOKUP(L1377,Schnitt6!L:P,2,0)</f>
        <v>0</v>
      </c>
      <c r="AA1377" s="166">
        <f>VLOOKUP(L1377,Schnitt1!L:P,3,0)</f>
        <v>0</v>
      </c>
      <c r="AB1377" s="166">
        <f>VLOOKUP(L1377,Schnitt2!L:P,3,0)</f>
        <v>0</v>
      </c>
      <c r="AC1377" s="166">
        <f>VLOOKUP(L1377,Schnitt3!L:P,3,0)</f>
        <v>0</v>
      </c>
      <c r="AD1377" s="166">
        <f>VLOOKUP(L1377,Schnitt4!L:P,3,0)</f>
        <v>0</v>
      </c>
      <c r="AE1377" s="166">
        <f>VLOOKUP(L1377,Schnitt5!L:P,3,0)</f>
        <v>0</v>
      </c>
      <c r="AF1377" s="166">
        <f>VLOOKUP(L1377,Schnitt6!L:P,3,0)</f>
        <v>0</v>
      </c>
    </row>
    <row r="1378" spans="12:32" x14ac:dyDescent="0.25">
      <c r="L1378" s="264">
        <f>Member!A1378</f>
        <v>0</v>
      </c>
      <c r="M1378" s="166">
        <f t="shared" si="94"/>
        <v>0</v>
      </c>
      <c r="N1378" s="166">
        <f t="shared" si="95"/>
        <v>0</v>
      </c>
      <c r="O1378" s="166">
        <f t="shared" si="96"/>
        <v>0</v>
      </c>
      <c r="P1378" s="166">
        <f t="shared" si="97"/>
        <v>49</v>
      </c>
      <c r="S1378" s="166">
        <f>VLOOKUP(L1378,Schnitt1!L:P,2,0)</f>
        <v>0</v>
      </c>
      <c r="T1378" s="166">
        <f>VLOOKUP(L1378,Schnitt2!L:P,2,0)</f>
        <v>0</v>
      </c>
      <c r="U1378" s="166">
        <f>VLOOKUP(L1378,Schnitt3!L:P,2,0)</f>
        <v>0</v>
      </c>
      <c r="V1378" s="166">
        <f>VLOOKUP(L1378,Schnitt4!L:P,2,0)</f>
        <v>0</v>
      </c>
      <c r="W1378" s="166">
        <f>VLOOKUP(L1378,Schnitt5!L:P,2,0)</f>
        <v>0</v>
      </c>
      <c r="X1378" s="166">
        <f>VLOOKUP(L1378,Schnitt6!L:P,2,0)</f>
        <v>0</v>
      </c>
      <c r="AA1378" s="166">
        <f>VLOOKUP(L1378,Schnitt1!L:P,3,0)</f>
        <v>0</v>
      </c>
      <c r="AB1378" s="166">
        <f>VLOOKUP(L1378,Schnitt2!L:P,3,0)</f>
        <v>0</v>
      </c>
      <c r="AC1378" s="166">
        <f>VLOOKUP(L1378,Schnitt3!L:P,3,0)</f>
        <v>0</v>
      </c>
      <c r="AD1378" s="166">
        <f>VLOOKUP(L1378,Schnitt4!L:P,3,0)</f>
        <v>0</v>
      </c>
      <c r="AE1378" s="166">
        <f>VLOOKUP(L1378,Schnitt5!L:P,3,0)</f>
        <v>0</v>
      </c>
      <c r="AF1378" s="166">
        <f>VLOOKUP(L1378,Schnitt6!L:P,3,0)</f>
        <v>0</v>
      </c>
    </row>
    <row r="1379" spans="12:32" x14ac:dyDescent="0.25">
      <c r="L1379" s="264">
        <f>Member!A1379</f>
        <v>0</v>
      </c>
      <c r="M1379" s="166">
        <f t="shared" si="94"/>
        <v>0</v>
      </c>
      <c r="N1379" s="166">
        <f t="shared" si="95"/>
        <v>0</v>
      </c>
      <c r="O1379" s="166">
        <f t="shared" si="96"/>
        <v>0</v>
      </c>
      <c r="P1379" s="166">
        <f t="shared" si="97"/>
        <v>49</v>
      </c>
      <c r="S1379" s="166">
        <f>VLOOKUP(L1379,Schnitt1!L:P,2,0)</f>
        <v>0</v>
      </c>
      <c r="T1379" s="166">
        <f>VLOOKUP(L1379,Schnitt2!L:P,2,0)</f>
        <v>0</v>
      </c>
      <c r="U1379" s="166">
        <f>VLOOKUP(L1379,Schnitt3!L:P,2,0)</f>
        <v>0</v>
      </c>
      <c r="V1379" s="166">
        <f>VLOOKUP(L1379,Schnitt4!L:P,2,0)</f>
        <v>0</v>
      </c>
      <c r="W1379" s="166">
        <f>VLOOKUP(L1379,Schnitt5!L:P,2,0)</f>
        <v>0</v>
      </c>
      <c r="X1379" s="166">
        <f>VLOOKUP(L1379,Schnitt6!L:P,2,0)</f>
        <v>0</v>
      </c>
      <c r="AA1379" s="166">
        <f>VLOOKUP(L1379,Schnitt1!L:P,3,0)</f>
        <v>0</v>
      </c>
      <c r="AB1379" s="166">
        <f>VLOOKUP(L1379,Schnitt2!L:P,3,0)</f>
        <v>0</v>
      </c>
      <c r="AC1379" s="166">
        <f>VLOOKUP(L1379,Schnitt3!L:P,3,0)</f>
        <v>0</v>
      </c>
      <c r="AD1379" s="166">
        <f>VLOOKUP(L1379,Schnitt4!L:P,3,0)</f>
        <v>0</v>
      </c>
      <c r="AE1379" s="166">
        <f>VLOOKUP(L1379,Schnitt5!L:P,3,0)</f>
        <v>0</v>
      </c>
      <c r="AF1379" s="166">
        <f>VLOOKUP(L1379,Schnitt6!L:P,3,0)</f>
        <v>0</v>
      </c>
    </row>
    <row r="1380" spans="12:32" x14ac:dyDescent="0.25">
      <c r="L1380" s="264">
        <f>Member!A1380</f>
        <v>0</v>
      </c>
      <c r="M1380" s="166">
        <f t="shared" si="94"/>
        <v>0</v>
      </c>
      <c r="N1380" s="166">
        <f t="shared" si="95"/>
        <v>0</v>
      </c>
      <c r="O1380" s="166">
        <f t="shared" si="96"/>
        <v>0</v>
      </c>
      <c r="P1380" s="166">
        <f t="shared" si="97"/>
        <v>49</v>
      </c>
      <c r="S1380" s="166">
        <f>VLOOKUP(L1380,Schnitt1!L:P,2,0)</f>
        <v>0</v>
      </c>
      <c r="T1380" s="166">
        <f>VLOOKUP(L1380,Schnitt2!L:P,2,0)</f>
        <v>0</v>
      </c>
      <c r="U1380" s="166">
        <f>VLOOKUP(L1380,Schnitt3!L:P,2,0)</f>
        <v>0</v>
      </c>
      <c r="V1380" s="166">
        <f>VLOOKUP(L1380,Schnitt4!L:P,2,0)</f>
        <v>0</v>
      </c>
      <c r="W1380" s="166">
        <f>VLOOKUP(L1380,Schnitt5!L:P,2,0)</f>
        <v>0</v>
      </c>
      <c r="X1380" s="166">
        <f>VLOOKUP(L1380,Schnitt6!L:P,2,0)</f>
        <v>0</v>
      </c>
      <c r="AA1380" s="166">
        <f>VLOOKUP(L1380,Schnitt1!L:P,3,0)</f>
        <v>0</v>
      </c>
      <c r="AB1380" s="166">
        <f>VLOOKUP(L1380,Schnitt2!L:P,3,0)</f>
        <v>0</v>
      </c>
      <c r="AC1380" s="166">
        <f>VLOOKUP(L1380,Schnitt3!L:P,3,0)</f>
        <v>0</v>
      </c>
      <c r="AD1380" s="166">
        <f>VLOOKUP(L1380,Schnitt4!L:P,3,0)</f>
        <v>0</v>
      </c>
      <c r="AE1380" s="166">
        <f>VLOOKUP(L1380,Schnitt5!L:P,3,0)</f>
        <v>0</v>
      </c>
      <c r="AF1380" s="166">
        <f>VLOOKUP(L1380,Schnitt6!L:P,3,0)</f>
        <v>0</v>
      </c>
    </row>
    <row r="1381" spans="12:32" x14ac:dyDescent="0.25">
      <c r="L1381" s="264">
        <f>Member!A1381</f>
        <v>0</v>
      </c>
      <c r="M1381" s="166">
        <f t="shared" si="94"/>
        <v>0</v>
      </c>
      <c r="N1381" s="166">
        <f t="shared" si="95"/>
        <v>0</v>
      </c>
      <c r="O1381" s="166">
        <f t="shared" si="96"/>
        <v>0</v>
      </c>
      <c r="P1381" s="166">
        <f t="shared" si="97"/>
        <v>49</v>
      </c>
      <c r="S1381" s="166">
        <f>VLOOKUP(L1381,Schnitt1!L:P,2,0)</f>
        <v>0</v>
      </c>
      <c r="T1381" s="166">
        <f>VLOOKUP(L1381,Schnitt2!L:P,2,0)</f>
        <v>0</v>
      </c>
      <c r="U1381" s="166">
        <f>VLOOKUP(L1381,Schnitt3!L:P,2,0)</f>
        <v>0</v>
      </c>
      <c r="V1381" s="166">
        <f>VLOOKUP(L1381,Schnitt4!L:P,2,0)</f>
        <v>0</v>
      </c>
      <c r="W1381" s="166">
        <f>VLOOKUP(L1381,Schnitt5!L:P,2,0)</f>
        <v>0</v>
      </c>
      <c r="X1381" s="166">
        <f>VLOOKUP(L1381,Schnitt6!L:P,2,0)</f>
        <v>0</v>
      </c>
      <c r="AA1381" s="166">
        <f>VLOOKUP(L1381,Schnitt1!L:P,3,0)</f>
        <v>0</v>
      </c>
      <c r="AB1381" s="166">
        <f>VLOOKUP(L1381,Schnitt2!L:P,3,0)</f>
        <v>0</v>
      </c>
      <c r="AC1381" s="166">
        <f>VLOOKUP(L1381,Schnitt3!L:P,3,0)</f>
        <v>0</v>
      </c>
      <c r="AD1381" s="166">
        <f>VLOOKUP(L1381,Schnitt4!L:P,3,0)</f>
        <v>0</v>
      </c>
      <c r="AE1381" s="166">
        <f>VLOOKUP(L1381,Schnitt5!L:P,3,0)</f>
        <v>0</v>
      </c>
      <c r="AF1381" s="166">
        <f>VLOOKUP(L1381,Schnitt6!L:P,3,0)</f>
        <v>0</v>
      </c>
    </row>
    <row r="1382" spans="12:32" x14ac:dyDescent="0.25">
      <c r="L1382" s="264">
        <f>Member!A1382</f>
        <v>0</v>
      </c>
      <c r="M1382" s="166">
        <f t="shared" si="94"/>
        <v>0</v>
      </c>
      <c r="N1382" s="166">
        <f t="shared" si="95"/>
        <v>0</v>
      </c>
      <c r="O1382" s="166">
        <f t="shared" si="96"/>
        <v>0</v>
      </c>
      <c r="P1382" s="166">
        <f t="shared" si="97"/>
        <v>49</v>
      </c>
      <c r="S1382" s="166">
        <f>VLOOKUP(L1382,Schnitt1!L:P,2,0)</f>
        <v>0</v>
      </c>
      <c r="T1382" s="166">
        <f>VLOOKUP(L1382,Schnitt2!L:P,2,0)</f>
        <v>0</v>
      </c>
      <c r="U1382" s="166">
        <f>VLOOKUP(L1382,Schnitt3!L:P,2,0)</f>
        <v>0</v>
      </c>
      <c r="V1382" s="166">
        <f>VLOOKUP(L1382,Schnitt4!L:P,2,0)</f>
        <v>0</v>
      </c>
      <c r="W1382" s="166">
        <f>VLOOKUP(L1382,Schnitt5!L:P,2,0)</f>
        <v>0</v>
      </c>
      <c r="X1382" s="166">
        <f>VLOOKUP(L1382,Schnitt6!L:P,2,0)</f>
        <v>0</v>
      </c>
      <c r="AA1382" s="166">
        <f>VLOOKUP(L1382,Schnitt1!L:P,3,0)</f>
        <v>0</v>
      </c>
      <c r="AB1382" s="166">
        <f>VLOOKUP(L1382,Schnitt2!L:P,3,0)</f>
        <v>0</v>
      </c>
      <c r="AC1382" s="166">
        <f>VLOOKUP(L1382,Schnitt3!L:P,3,0)</f>
        <v>0</v>
      </c>
      <c r="AD1382" s="166">
        <f>VLOOKUP(L1382,Schnitt4!L:P,3,0)</f>
        <v>0</v>
      </c>
      <c r="AE1382" s="166">
        <f>VLOOKUP(L1382,Schnitt5!L:P,3,0)</f>
        <v>0</v>
      </c>
      <c r="AF1382" s="166">
        <f>VLOOKUP(L1382,Schnitt6!L:P,3,0)</f>
        <v>0</v>
      </c>
    </row>
    <row r="1383" spans="12:32" x14ac:dyDescent="0.25">
      <c r="L1383" s="264">
        <f>Member!A1383</f>
        <v>0</v>
      </c>
      <c r="M1383" s="166">
        <f t="shared" si="94"/>
        <v>0</v>
      </c>
      <c r="N1383" s="166">
        <f t="shared" si="95"/>
        <v>0</v>
      </c>
      <c r="O1383" s="166">
        <f t="shared" si="96"/>
        <v>0</v>
      </c>
      <c r="P1383" s="166">
        <f t="shared" si="97"/>
        <v>49</v>
      </c>
      <c r="S1383" s="166">
        <f>VLOOKUP(L1383,Schnitt1!L:P,2,0)</f>
        <v>0</v>
      </c>
      <c r="T1383" s="166">
        <f>VLOOKUP(L1383,Schnitt2!L:P,2,0)</f>
        <v>0</v>
      </c>
      <c r="U1383" s="166">
        <f>VLOOKUP(L1383,Schnitt3!L:P,2,0)</f>
        <v>0</v>
      </c>
      <c r="V1383" s="166">
        <f>VLOOKUP(L1383,Schnitt4!L:P,2,0)</f>
        <v>0</v>
      </c>
      <c r="W1383" s="166">
        <f>VLOOKUP(L1383,Schnitt5!L:P,2,0)</f>
        <v>0</v>
      </c>
      <c r="X1383" s="166">
        <f>VLOOKUP(L1383,Schnitt6!L:P,2,0)</f>
        <v>0</v>
      </c>
      <c r="AA1383" s="166">
        <f>VLOOKUP(L1383,Schnitt1!L:P,3,0)</f>
        <v>0</v>
      </c>
      <c r="AB1383" s="166">
        <f>VLOOKUP(L1383,Schnitt2!L:P,3,0)</f>
        <v>0</v>
      </c>
      <c r="AC1383" s="166">
        <f>VLOOKUP(L1383,Schnitt3!L:P,3,0)</f>
        <v>0</v>
      </c>
      <c r="AD1383" s="166">
        <f>VLOOKUP(L1383,Schnitt4!L:P,3,0)</f>
        <v>0</v>
      </c>
      <c r="AE1383" s="166">
        <f>VLOOKUP(L1383,Schnitt5!L:P,3,0)</f>
        <v>0</v>
      </c>
      <c r="AF1383" s="166">
        <f>VLOOKUP(L1383,Schnitt6!L:P,3,0)</f>
        <v>0</v>
      </c>
    </row>
    <row r="1384" spans="12:32" x14ac:dyDescent="0.25">
      <c r="L1384" s="264">
        <f>Member!A1384</f>
        <v>0</v>
      </c>
      <c r="M1384" s="166">
        <f t="shared" si="94"/>
        <v>0</v>
      </c>
      <c r="N1384" s="166">
        <f t="shared" si="95"/>
        <v>0</v>
      </c>
      <c r="O1384" s="166">
        <f t="shared" si="96"/>
        <v>0</v>
      </c>
      <c r="P1384" s="166">
        <f t="shared" si="97"/>
        <v>49</v>
      </c>
      <c r="S1384" s="166">
        <f>VLOOKUP(L1384,Schnitt1!L:P,2,0)</f>
        <v>0</v>
      </c>
      <c r="T1384" s="166">
        <f>VLOOKUP(L1384,Schnitt2!L:P,2,0)</f>
        <v>0</v>
      </c>
      <c r="U1384" s="166">
        <f>VLOOKUP(L1384,Schnitt3!L:P,2,0)</f>
        <v>0</v>
      </c>
      <c r="V1384" s="166">
        <f>VLOOKUP(L1384,Schnitt4!L:P,2,0)</f>
        <v>0</v>
      </c>
      <c r="W1384" s="166">
        <f>VLOOKUP(L1384,Schnitt5!L:P,2,0)</f>
        <v>0</v>
      </c>
      <c r="X1384" s="166">
        <f>VLOOKUP(L1384,Schnitt6!L:P,2,0)</f>
        <v>0</v>
      </c>
      <c r="AA1384" s="166">
        <f>VLOOKUP(L1384,Schnitt1!L:P,3,0)</f>
        <v>0</v>
      </c>
      <c r="AB1384" s="166">
        <f>VLOOKUP(L1384,Schnitt2!L:P,3,0)</f>
        <v>0</v>
      </c>
      <c r="AC1384" s="166">
        <f>VLOOKUP(L1384,Schnitt3!L:P,3,0)</f>
        <v>0</v>
      </c>
      <c r="AD1384" s="166">
        <f>VLOOKUP(L1384,Schnitt4!L:P,3,0)</f>
        <v>0</v>
      </c>
      <c r="AE1384" s="166">
        <f>VLOOKUP(L1384,Schnitt5!L:P,3,0)</f>
        <v>0</v>
      </c>
      <c r="AF1384" s="166">
        <f>VLOOKUP(L1384,Schnitt6!L:P,3,0)</f>
        <v>0</v>
      </c>
    </row>
    <row r="1385" spans="12:32" x14ac:dyDescent="0.25">
      <c r="L1385" s="264">
        <f>Member!A1385</f>
        <v>0</v>
      </c>
      <c r="M1385" s="166">
        <f t="shared" si="94"/>
        <v>0</v>
      </c>
      <c r="N1385" s="166">
        <f t="shared" si="95"/>
        <v>0</v>
      </c>
      <c r="O1385" s="166">
        <f t="shared" si="96"/>
        <v>0</v>
      </c>
      <c r="P1385" s="166">
        <f t="shared" si="97"/>
        <v>49</v>
      </c>
      <c r="S1385" s="166">
        <f>VLOOKUP(L1385,Schnitt1!L:P,2,0)</f>
        <v>0</v>
      </c>
      <c r="T1385" s="166">
        <f>VLOOKUP(L1385,Schnitt2!L:P,2,0)</f>
        <v>0</v>
      </c>
      <c r="U1385" s="166">
        <f>VLOOKUP(L1385,Schnitt3!L:P,2,0)</f>
        <v>0</v>
      </c>
      <c r="V1385" s="166">
        <f>VLOOKUP(L1385,Schnitt4!L:P,2,0)</f>
        <v>0</v>
      </c>
      <c r="W1385" s="166">
        <f>VLOOKUP(L1385,Schnitt5!L:P,2,0)</f>
        <v>0</v>
      </c>
      <c r="X1385" s="166">
        <f>VLOOKUP(L1385,Schnitt6!L:P,2,0)</f>
        <v>0</v>
      </c>
      <c r="AA1385" s="166">
        <f>VLOOKUP(L1385,Schnitt1!L:P,3,0)</f>
        <v>0</v>
      </c>
      <c r="AB1385" s="166">
        <f>VLOOKUP(L1385,Schnitt2!L:P,3,0)</f>
        <v>0</v>
      </c>
      <c r="AC1385" s="166">
        <f>VLOOKUP(L1385,Schnitt3!L:P,3,0)</f>
        <v>0</v>
      </c>
      <c r="AD1385" s="166">
        <f>VLOOKUP(L1385,Schnitt4!L:P,3,0)</f>
        <v>0</v>
      </c>
      <c r="AE1385" s="166">
        <f>VLOOKUP(L1385,Schnitt5!L:P,3,0)</f>
        <v>0</v>
      </c>
      <c r="AF1385" s="166">
        <f>VLOOKUP(L1385,Schnitt6!L:P,3,0)</f>
        <v>0</v>
      </c>
    </row>
    <row r="1386" spans="12:32" x14ac:dyDescent="0.25">
      <c r="L1386" s="264">
        <f>Member!A1386</f>
        <v>0</v>
      </c>
      <c r="M1386" s="166">
        <f t="shared" si="94"/>
        <v>0</v>
      </c>
      <c r="N1386" s="166">
        <f t="shared" si="95"/>
        <v>0</v>
      </c>
      <c r="O1386" s="166">
        <f t="shared" si="96"/>
        <v>0</v>
      </c>
      <c r="P1386" s="166">
        <f t="shared" si="97"/>
        <v>49</v>
      </c>
      <c r="S1386" s="166">
        <f>VLOOKUP(L1386,Schnitt1!L:P,2,0)</f>
        <v>0</v>
      </c>
      <c r="T1386" s="166">
        <f>VLOOKUP(L1386,Schnitt2!L:P,2,0)</f>
        <v>0</v>
      </c>
      <c r="U1386" s="166">
        <f>VLOOKUP(L1386,Schnitt3!L:P,2,0)</f>
        <v>0</v>
      </c>
      <c r="V1386" s="166">
        <f>VLOOKUP(L1386,Schnitt4!L:P,2,0)</f>
        <v>0</v>
      </c>
      <c r="W1386" s="166">
        <f>VLOOKUP(L1386,Schnitt5!L:P,2,0)</f>
        <v>0</v>
      </c>
      <c r="X1386" s="166">
        <f>VLOOKUP(L1386,Schnitt6!L:P,2,0)</f>
        <v>0</v>
      </c>
      <c r="AA1386" s="166">
        <f>VLOOKUP(L1386,Schnitt1!L:P,3,0)</f>
        <v>0</v>
      </c>
      <c r="AB1386" s="166">
        <f>VLOOKUP(L1386,Schnitt2!L:P,3,0)</f>
        <v>0</v>
      </c>
      <c r="AC1386" s="166">
        <f>VLOOKUP(L1386,Schnitt3!L:P,3,0)</f>
        <v>0</v>
      </c>
      <c r="AD1386" s="166">
        <f>VLOOKUP(L1386,Schnitt4!L:P,3,0)</f>
        <v>0</v>
      </c>
      <c r="AE1386" s="166">
        <f>VLOOKUP(L1386,Schnitt5!L:P,3,0)</f>
        <v>0</v>
      </c>
      <c r="AF1386" s="166">
        <f>VLOOKUP(L1386,Schnitt6!L:P,3,0)</f>
        <v>0</v>
      </c>
    </row>
    <row r="1387" spans="12:32" x14ac:dyDescent="0.25">
      <c r="L1387" s="264">
        <f>Member!A1387</f>
        <v>0</v>
      </c>
      <c r="M1387" s="166">
        <f t="shared" si="94"/>
        <v>0</v>
      </c>
      <c r="N1387" s="166">
        <f t="shared" si="95"/>
        <v>0</v>
      </c>
      <c r="O1387" s="166">
        <f t="shared" si="96"/>
        <v>0</v>
      </c>
      <c r="P1387" s="166">
        <f t="shared" si="97"/>
        <v>49</v>
      </c>
      <c r="S1387" s="166">
        <f>VLOOKUP(L1387,Schnitt1!L:P,2,0)</f>
        <v>0</v>
      </c>
      <c r="T1387" s="166">
        <f>VLOOKUP(L1387,Schnitt2!L:P,2,0)</f>
        <v>0</v>
      </c>
      <c r="U1387" s="166">
        <f>VLOOKUP(L1387,Schnitt3!L:P,2,0)</f>
        <v>0</v>
      </c>
      <c r="V1387" s="166">
        <f>VLOOKUP(L1387,Schnitt4!L:P,2,0)</f>
        <v>0</v>
      </c>
      <c r="W1387" s="166">
        <f>VLOOKUP(L1387,Schnitt5!L:P,2,0)</f>
        <v>0</v>
      </c>
      <c r="X1387" s="166">
        <f>VLOOKUP(L1387,Schnitt6!L:P,2,0)</f>
        <v>0</v>
      </c>
      <c r="AA1387" s="166">
        <f>VLOOKUP(L1387,Schnitt1!L:P,3,0)</f>
        <v>0</v>
      </c>
      <c r="AB1387" s="166">
        <f>VLOOKUP(L1387,Schnitt2!L:P,3,0)</f>
        <v>0</v>
      </c>
      <c r="AC1387" s="166">
        <f>VLOOKUP(L1387,Schnitt3!L:P,3,0)</f>
        <v>0</v>
      </c>
      <c r="AD1387" s="166">
        <f>VLOOKUP(L1387,Schnitt4!L:P,3,0)</f>
        <v>0</v>
      </c>
      <c r="AE1387" s="166">
        <f>VLOOKUP(L1387,Schnitt5!L:P,3,0)</f>
        <v>0</v>
      </c>
      <c r="AF1387" s="166">
        <f>VLOOKUP(L1387,Schnitt6!L:P,3,0)</f>
        <v>0</v>
      </c>
    </row>
    <row r="1388" spans="12:32" x14ac:dyDescent="0.25">
      <c r="L1388" s="264">
        <f>Member!A1388</f>
        <v>0</v>
      </c>
      <c r="M1388" s="166">
        <f t="shared" si="94"/>
        <v>0</v>
      </c>
      <c r="N1388" s="166">
        <f t="shared" si="95"/>
        <v>0</v>
      </c>
      <c r="O1388" s="166">
        <f t="shared" si="96"/>
        <v>0</v>
      </c>
      <c r="P1388" s="166">
        <f t="shared" si="97"/>
        <v>49</v>
      </c>
      <c r="S1388" s="166">
        <f>VLOOKUP(L1388,Schnitt1!L:P,2,0)</f>
        <v>0</v>
      </c>
      <c r="T1388" s="166">
        <f>VLOOKUP(L1388,Schnitt2!L:P,2,0)</f>
        <v>0</v>
      </c>
      <c r="U1388" s="166">
        <f>VLOOKUP(L1388,Schnitt3!L:P,2,0)</f>
        <v>0</v>
      </c>
      <c r="V1388" s="166">
        <f>VLOOKUP(L1388,Schnitt4!L:P,2,0)</f>
        <v>0</v>
      </c>
      <c r="W1388" s="166">
        <f>VLOOKUP(L1388,Schnitt5!L:P,2,0)</f>
        <v>0</v>
      </c>
      <c r="X1388" s="166">
        <f>VLOOKUP(L1388,Schnitt6!L:P,2,0)</f>
        <v>0</v>
      </c>
      <c r="AA1388" s="166">
        <f>VLOOKUP(L1388,Schnitt1!L:P,3,0)</f>
        <v>0</v>
      </c>
      <c r="AB1388" s="166">
        <f>VLOOKUP(L1388,Schnitt2!L:P,3,0)</f>
        <v>0</v>
      </c>
      <c r="AC1388" s="166">
        <f>VLOOKUP(L1388,Schnitt3!L:P,3,0)</f>
        <v>0</v>
      </c>
      <c r="AD1388" s="166">
        <f>VLOOKUP(L1388,Schnitt4!L:P,3,0)</f>
        <v>0</v>
      </c>
      <c r="AE1388" s="166">
        <f>VLOOKUP(L1388,Schnitt5!L:P,3,0)</f>
        <v>0</v>
      </c>
      <c r="AF1388" s="166">
        <f>VLOOKUP(L1388,Schnitt6!L:P,3,0)</f>
        <v>0</v>
      </c>
    </row>
    <row r="1389" spans="12:32" x14ac:dyDescent="0.25">
      <c r="L1389" s="264">
        <f>Member!A1389</f>
        <v>0</v>
      </c>
      <c r="M1389" s="166">
        <f t="shared" si="94"/>
        <v>0</v>
      </c>
      <c r="N1389" s="166">
        <f t="shared" si="95"/>
        <v>0</v>
      </c>
      <c r="O1389" s="166">
        <f t="shared" si="96"/>
        <v>0</v>
      </c>
      <c r="P1389" s="166">
        <f t="shared" si="97"/>
        <v>49</v>
      </c>
      <c r="S1389" s="166">
        <f>VLOOKUP(L1389,Schnitt1!L:P,2,0)</f>
        <v>0</v>
      </c>
      <c r="T1389" s="166">
        <f>VLOOKUP(L1389,Schnitt2!L:P,2,0)</f>
        <v>0</v>
      </c>
      <c r="U1389" s="166">
        <f>VLOOKUP(L1389,Schnitt3!L:P,2,0)</f>
        <v>0</v>
      </c>
      <c r="V1389" s="166">
        <f>VLOOKUP(L1389,Schnitt4!L:P,2,0)</f>
        <v>0</v>
      </c>
      <c r="W1389" s="166">
        <f>VLOOKUP(L1389,Schnitt5!L:P,2,0)</f>
        <v>0</v>
      </c>
      <c r="X1389" s="166">
        <f>VLOOKUP(L1389,Schnitt6!L:P,2,0)</f>
        <v>0</v>
      </c>
      <c r="AA1389" s="166">
        <f>VLOOKUP(L1389,Schnitt1!L:P,3,0)</f>
        <v>0</v>
      </c>
      <c r="AB1389" s="166">
        <f>VLOOKUP(L1389,Schnitt2!L:P,3,0)</f>
        <v>0</v>
      </c>
      <c r="AC1389" s="166">
        <f>VLOOKUP(L1389,Schnitt3!L:P,3,0)</f>
        <v>0</v>
      </c>
      <c r="AD1389" s="166">
        <f>VLOOKUP(L1389,Schnitt4!L:P,3,0)</f>
        <v>0</v>
      </c>
      <c r="AE1389" s="166">
        <f>VLOOKUP(L1389,Schnitt5!L:P,3,0)</f>
        <v>0</v>
      </c>
      <c r="AF1389" s="166">
        <f>VLOOKUP(L1389,Schnitt6!L:P,3,0)</f>
        <v>0</v>
      </c>
    </row>
    <row r="1390" spans="12:32" x14ac:dyDescent="0.25">
      <c r="L1390" s="264">
        <f>Member!A1390</f>
        <v>0</v>
      </c>
      <c r="M1390" s="166">
        <f t="shared" si="94"/>
        <v>0</v>
      </c>
      <c r="N1390" s="166">
        <f t="shared" si="95"/>
        <v>0</v>
      </c>
      <c r="O1390" s="166">
        <f t="shared" si="96"/>
        <v>0</v>
      </c>
      <c r="P1390" s="166">
        <f t="shared" si="97"/>
        <v>49</v>
      </c>
      <c r="S1390" s="166">
        <f>VLOOKUP(L1390,Schnitt1!L:P,2,0)</f>
        <v>0</v>
      </c>
      <c r="T1390" s="166">
        <f>VLOOKUP(L1390,Schnitt2!L:P,2,0)</f>
        <v>0</v>
      </c>
      <c r="U1390" s="166">
        <f>VLOOKUP(L1390,Schnitt3!L:P,2,0)</f>
        <v>0</v>
      </c>
      <c r="V1390" s="166">
        <f>VLOOKUP(L1390,Schnitt4!L:P,2,0)</f>
        <v>0</v>
      </c>
      <c r="W1390" s="166">
        <f>VLOOKUP(L1390,Schnitt5!L:P,2,0)</f>
        <v>0</v>
      </c>
      <c r="X1390" s="166">
        <f>VLOOKUP(L1390,Schnitt6!L:P,2,0)</f>
        <v>0</v>
      </c>
      <c r="AA1390" s="166">
        <f>VLOOKUP(L1390,Schnitt1!L:P,3,0)</f>
        <v>0</v>
      </c>
      <c r="AB1390" s="166">
        <f>VLOOKUP(L1390,Schnitt2!L:P,3,0)</f>
        <v>0</v>
      </c>
      <c r="AC1390" s="166">
        <f>VLOOKUP(L1390,Schnitt3!L:P,3,0)</f>
        <v>0</v>
      </c>
      <c r="AD1390" s="166">
        <f>VLOOKUP(L1390,Schnitt4!L:P,3,0)</f>
        <v>0</v>
      </c>
      <c r="AE1390" s="166">
        <f>VLOOKUP(L1390,Schnitt5!L:P,3,0)</f>
        <v>0</v>
      </c>
      <c r="AF1390" s="166">
        <f>VLOOKUP(L1390,Schnitt6!L:P,3,0)</f>
        <v>0</v>
      </c>
    </row>
    <row r="1391" spans="12:32" x14ac:dyDescent="0.25">
      <c r="L1391" s="264">
        <f>Member!A1391</f>
        <v>0</v>
      </c>
      <c r="M1391" s="166">
        <f t="shared" si="94"/>
        <v>0</v>
      </c>
      <c r="N1391" s="166">
        <f t="shared" si="95"/>
        <v>0</v>
      </c>
      <c r="O1391" s="166">
        <f t="shared" si="96"/>
        <v>0</v>
      </c>
      <c r="P1391" s="166">
        <f t="shared" si="97"/>
        <v>49</v>
      </c>
      <c r="S1391" s="166">
        <f>VLOOKUP(L1391,Schnitt1!L:P,2,0)</f>
        <v>0</v>
      </c>
      <c r="T1391" s="166">
        <f>VLOOKUP(L1391,Schnitt2!L:P,2,0)</f>
        <v>0</v>
      </c>
      <c r="U1391" s="166">
        <f>VLOOKUP(L1391,Schnitt3!L:P,2,0)</f>
        <v>0</v>
      </c>
      <c r="V1391" s="166">
        <f>VLOOKUP(L1391,Schnitt4!L:P,2,0)</f>
        <v>0</v>
      </c>
      <c r="W1391" s="166">
        <f>VLOOKUP(L1391,Schnitt5!L:P,2,0)</f>
        <v>0</v>
      </c>
      <c r="X1391" s="166">
        <f>VLOOKUP(L1391,Schnitt6!L:P,2,0)</f>
        <v>0</v>
      </c>
      <c r="AA1391" s="166">
        <f>VLOOKUP(L1391,Schnitt1!L:P,3,0)</f>
        <v>0</v>
      </c>
      <c r="AB1391" s="166">
        <f>VLOOKUP(L1391,Schnitt2!L:P,3,0)</f>
        <v>0</v>
      </c>
      <c r="AC1391" s="166">
        <f>VLOOKUP(L1391,Schnitt3!L:P,3,0)</f>
        <v>0</v>
      </c>
      <c r="AD1391" s="166">
        <f>VLOOKUP(L1391,Schnitt4!L:P,3,0)</f>
        <v>0</v>
      </c>
      <c r="AE1391" s="166">
        <f>VLOOKUP(L1391,Schnitt5!L:P,3,0)</f>
        <v>0</v>
      </c>
      <c r="AF1391" s="166">
        <f>VLOOKUP(L1391,Schnitt6!L:P,3,0)</f>
        <v>0</v>
      </c>
    </row>
    <row r="1392" spans="12:32" x14ac:dyDescent="0.25">
      <c r="L1392" s="264">
        <f>Member!A1392</f>
        <v>0</v>
      </c>
      <c r="M1392" s="166">
        <f t="shared" si="94"/>
        <v>0</v>
      </c>
      <c r="N1392" s="166">
        <f t="shared" si="95"/>
        <v>0</v>
      </c>
      <c r="O1392" s="166">
        <f t="shared" si="96"/>
        <v>0</v>
      </c>
      <c r="P1392" s="166">
        <f t="shared" si="97"/>
        <v>49</v>
      </c>
      <c r="S1392" s="166">
        <f>VLOOKUP(L1392,Schnitt1!L:P,2,0)</f>
        <v>0</v>
      </c>
      <c r="T1392" s="166">
        <f>VLOOKUP(L1392,Schnitt2!L:P,2,0)</f>
        <v>0</v>
      </c>
      <c r="U1392" s="166">
        <f>VLOOKUP(L1392,Schnitt3!L:P,2,0)</f>
        <v>0</v>
      </c>
      <c r="V1392" s="166">
        <f>VLOOKUP(L1392,Schnitt4!L:P,2,0)</f>
        <v>0</v>
      </c>
      <c r="W1392" s="166">
        <f>VLOOKUP(L1392,Schnitt5!L:P,2,0)</f>
        <v>0</v>
      </c>
      <c r="X1392" s="166">
        <f>VLOOKUP(L1392,Schnitt6!L:P,2,0)</f>
        <v>0</v>
      </c>
      <c r="AA1392" s="166">
        <f>VLOOKUP(L1392,Schnitt1!L:P,3,0)</f>
        <v>0</v>
      </c>
      <c r="AB1392" s="166">
        <f>VLOOKUP(L1392,Schnitt2!L:P,3,0)</f>
        <v>0</v>
      </c>
      <c r="AC1392" s="166">
        <f>VLOOKUP(L1392,Schnitt3!L:P,3,0)</f>
        <v>0</v>
      </c>
      <c r="AD1392" s="166">
        <f>VLOOKUP(L1392,Schnitt4!L:P,3,0)</f>
        <v>0</v>
      </c>
      <c r="AE1392" s="166">
        <f>VLOOKUP(L1392,Schnitt5!L:P,3,0)</f>
        <v>0</v>
      </c>
      <c r="AF1392" s="166">
        <f>VLOOKUP(L1392,Schnitt6!L:P,3,0)</f>
        <v>0</v>
      </c>
    </row>
    <row r="1393" spans="12:32" x14ac:dyDescent="0.25">
      <c r="L1393" s="264">
        <f>Member!A1393</f>
        <v>0</v>
      </c>
      <c r="M1393" s="166">
        <f t="shared" si="94"/>
        <v>0</v>
      </c>
      <c r="N1393" s="166">
        <f t="shared" si="95"/>
        <v>0</v>
      </c>
      <c r="O1393" s="166">
        <f t="shared" si="96"/>
        <v>0</v>
      </c>
      <c r="P1393" s="166">
        <f t="shared" si="97"/>
        <v>49</v>
      </c>
      <c r="S1393" s="166">
        <f>VLOOKUP(L1393,Schnitt1!L:P,2,0)</f>
        <v>0</v>
      </c>
      <c r="T1393" s="166">
        <f>VLOOKUP(L1393,Schnitt2!L:P,2,0)</f>
        <v>0</v>
      </c>
      <c r="U1393" s="166">
        <f>VLOOKUP(L1393,Schnitt3!L:P,2,0)</f>
        <v>0</v>
      </c>
      <c r="V1393" s="166">
        <f>VLOOKUP(L1393,Schnitt4!L:P,2,0)</f>
        <v>0</v>
      </c>
      <c r="W1393" s="166">
        <f>VLOOKUP(L1393,Schnitt5!L:P,2,0)</f>
        <v>0</v>
      </c>
      <c r="X1393" s="166">
        <f>VLOOKUP(L1393,Schnitt6!L:P,2,0)</f>
        <v>0</v>
      </c>
      <c r="AA1393" s="166">
        <f>VLOOKUP(L1393,Schnitt1!L:P,3,0)</f>
        <v>0</v>
      </c>
      <c r="AB1393" s="166">
        <f>VLOOKUP(L1393,Schnitt2!L:P,3,0)</f>
        <v>0</v>
      </c>
      <c r="AC1393" s="166">
        <f>VLOOKUP(L1393,Schnitt3!L:P,3,0)</f>
        <v>0</v>
      </c>
      <c r="AD1393" s="166">
        <f>VLOOKUP(L1393,Schnitt4!L:P,3,0)</f>
        <v>0</v>
      </c>
      <c r="AE1393" s="166">
        <f>VLOOKUP(L1393,Schnitt5!L:P,3,0)</f>
        <v>0</v>
      </c>
      <c r="AF1393" s="166">
        <f>VLOOKUP(L1393,Schnitt6!L:P,3,0)</f>
        <v>0</v>
      </c>
    </row>
    <row r="1394" spans="12:32" x14ac:dyDescent="0.25">
      <c r="L1394" s="264">
        <f>Member!A1394</f>
        <v>0</v>
      </c>
      <c r="M1394" s="166">
        <f t="shared" si="94"/>
        <v>0</v>
      </c>
      <c r="N1394" s="166">
        <f t="shared" si="95"/>
        <v>0</v>
      </c>
      <c r="O1394" s="166">
        <f t="shared" si="96"/>
        <v>0</v>
      </c>
      <c r="P1394" s="166">
        <f t="shared" si="97"/>
        <v>49</v>
      </c>
      <c r="S1394" s="166">
        <f>VLOOKUP(L1394,Schnitt1!L:P,2,0)</f>
        <v>0</v>
      </c>
      <c r="T1394" s="166">
        <f>VLOOKUP(L1394,Schnitt2!L:P,2,0)</f>
        <v>0</v>
      </c>
      <c r="U1394" s="166">
        <f>VLOOKUP(L1394,Schnitt3!L:P,2,0)</f>
        <v>0</v>
      </c>
      <c r="V1394" s="166">
        <f>VLOOKUP(L1394,Schnitt4!L:P,2,0)</f>
        <v>0</v>
      </c>
      <c r="W1394" s="166">
        <f>VLOOKUP(L1394,Schnitt5!L:P,2,0)</f>
        <v>0</v>
      </c>
      <c r="X1394" s="166">
        <f>VLOOKUP(L1394,Schnitt6!L:P,2,0)</f>
        <v>0</v>
      </c>
      <c r="AA1394" s="166">
        <f>VLOOKUP(L1394,Schnitt1!L:P,3,0)</f>
        <v>0</v>
      </c>
      <c r="AB1394" s="166">
        <f>VLOOKUP(L1394,Schnitt2!L:P,3,0)</f>
        <v>0</v>
      </c>
      <c r="AC1394" s="166">
        <f>VLOOKUP(L1394,Schnitt3!L:P,3,0)</f>
        <v>0</v>
      </c>
      <c r="AD1394" s="166">
        <f>VLOOKUP(L1394,Schnitt4!L:P,3,0)</f>
        <v>0</v>
      </c>
      <c r="AE1394" s="166">
        <f>VLOOKUP(L1394,Schnitt5!L:P,3,0)</f>
        <v>0</v>
      </c>
      <c r="AF1394" s="166">
        <f>VLOOKUP(L1394,Schnitt6!L:P,3,0)</f>
        <v>0</v>
      </c>
    </row>
    <row r="1395" spans="12:32" x14ac:dyDescent="0.25">
      <c r="L1395" s="264">
        <f>Member!A1395</f>
        <v>0</v>
      </c>
      <c r="M1395" s="166">
        <f t="shared" si="94"/>
        <v>0</v>
      </c>
      <c r="N1395" s="166">
        <f t="shared" si="95"/>
        <v>0</v>
      </c>
      <c r="O1395" s="166">
        <f t="shared" si="96"/>
        <v>0</v>
      </c>
      <c r="P1395" s="166">
        <f t="shared" si="97"/>
        <v>49</v>
      </c>
      <c r="S1395" s="166">
        <f>VLOOKUP(L1395,Schnitt1!L:P,2,0)</f>
        <v>0</v>
      </c>
      <c r="T1395" s="166">
        <f>VLOOKUP(L1395,Schnitt2!L:P,2,0)</f>
        <v>0</v>
      </c>
      <c r="U1395" s="166">
        <f>VLOOKUP(L1395,Schnitt3!L:P,2,0)</f>
        <v>0</v>
      </c>
      <c r="V1395" s="166">
        <f>VLOOKUP(L1395,Schnitt4!L:P,2,0)</f>
        <v>0</v>
      </c>
      <c r="W1395" s="166">
        <f>VLOOKUP(L1395,Schnitt5!L:P,2,0)</f>
        <v>0</v>
      </c>
      <c r="X1395" s="166">
        <f>VLOOKUP(L1395,Schnitt6!L:P,2,0)</f>
        <v>0</v>
      </c>
      <c r="AA1395" s="166">
        <f>VLOOKUP(L1395,Schnitt1!L:P,3,0)</f>
        <v>0</v>
      </c>
      <c r="AB1395" s="166">
        <f>VLOOKUP(L1395,Schnitt2!L:P,3,0)</f>
        <v>0</v>
      </c>
      <c r="AC1395" s="166">
        <f>VLOOKUP(L1395,Schnitt3!L:P,3,0)</f>
        <v>0</v>
      </c>
      <c r="AD1395" s="166">
        <f>VLOOKUP(L1395,Schnitt4!L:P,3,0)</f>
        <v>0</v>
      </c>
      <c r="AE1395" s="166">
        <f>VLOOKUP(L1395,Schnitt5!L:P,3,0)</f>
        <v>0</v>
      </c>
      <c r="AF1395" s="166">
        <f>VLOOKUP(L1395,Schnitt6!L:P,3,0)</f>
        <v>0</v>
      </c>
    </row>
    <row r="1396" spans="12:32" x14ac:dyDescent="0.25">
      <c r="L1396" s="264">
        <f>Member!A1396</f>
        <v>0</v>
      </c>
      <c r="M1396" s="166">
        <f t="shared" si="94"/>
        <v>0</v>
      </c>
      <c r="N1396" s="166">
        <f t="shared" si="95"/>
        <v>0</v>
      </c>
      <c r="O1396" s="166">
        <f t="shared" si="96"/>
        <v>0</v>
      </c>
      <c r="P1396" s="166">
        <f t="shared" si="97"/>
        <v>49</v>
      </c>
      <c r="S1396" s="166">
        <f>VLOOKUP(L1396,Schnitt1!L:P,2,0)</f>
        <v>0</v>
      </c>
      <c r="T1396" s="166">
        <f>VLOOKUP(L1396,Schnitt2!L:P,2,0)</f>
        <v>0</v>
      </c>
      <c r="U1396" s="166">
        <f>VLOOKUP(L1396,Schnitt3!L:P,2,0)</f>
        <v>0</v>
      </c>
      <c r="V1396" s="166">
        <f>VLOOKUP(L1396,Schnitt4!L:P,2,0)</f>
        <v>0</v>
      </c>
      <c r="W1396" s="166">
        <f>VLOOKUP(L1396,Schnitt5!L:P,2,0)</f>
        <v>0</v>
      </c>
      <c r="X1396" s="166">
        <f>VLOOKUP(L1396,Schnitt6!L:P,2,0)</f>
        <v>0</v>
      </c>
      <c r="AA1396" s="166">
        <f>VLOOKUP(L1396,Schnitt1!L:P,3,0)</f>
        <v>0</v>
      </c>
      <c r="AB1396" s="166">
        <f>VLOOKUP(L1396,Schnitt2!L:P,3,0)</f>
        <v>0</v>
      </c>
      <c r="AC1396" s="166">
        <f>VLOOKUP(L1396,Schnitt3!L:P,3,0)</f>
        <v>0</v>
      </c>
      <c r="AD1396" s="166">
        <f>VLOOKUP(L1396,Schnitt4!L:P,3,0)</f>
        <v>0</v>
      </c>
      <c r="AE1396" s="166">
        <f>VLOOKUP(L1396,Schnitt5!L:P,3,0)</f>
        <v>0</v>
      </c>
      <c r="AF1396" s="166">
        <f>VLOOKUP(L1396,Schnitt6!L:P,3,0)</f>
        <v>0</v>
      </c>
    </row>
    <row r="1397" spans="12:32" x14ac:dyDescent="0.25">
      <c r="L1397" s="264">
        <f>Member!A1397</f>
        <v>0</v>
      </c>
      <c r="M1397" s="166">
        <f t="shared" si="94"/>
        <v>0</v>
      </c>
      <c r="N1397" s="166">
        <f t="shared" si="95"/>
        <v>0</v>
      </c>
      <c r="O1397" s="166">
        <f t="shared" si="96"/>
        <v>0</v>
      </c>
      <c r="P1397" s="166">
        <f t="shared" si="97"/>
        <v>49</v>
      </c>
      <c r="S1397" s="166">
        <f>VLOOKUP(L1397,Schnitt1!L:P,2,0)</f>
        <v>0</v>
      </c>
      <c r="T1397" s="166">
        <f>VLOOKUP(L1397,Schnitt2!L:P,2,0)</f>
        <v>0</v>
      </c>
      <c r="U1397" s="166">
        <f>VLOOKUP(L1397,Schnitt3!L:P,2,0)</f>
        <v>0</v>
      </c>
      <c r="V1397" s="166">
        <f>VLOOKUP(L1397,Schnitt4!L:P,2,0)</f>
        <v>0</v>
      </c>
      <c r="W1397" s="166">
        <f>VLOOKUP(L1397,Schnitt5!L:P,2,0)</f>
        <v>0</v>
      </c>
      <c r="X1397" s="166">
        <f>VLOOKUP(L1397,Schnitt6!L:P,2,0)</f>
        <v>0</v>
      </c>
      <c r="AA1397" s="166">
        <f>VLOOKUP(L1397,Schnitt1!L:P,3,0)</f>
        <v>0</v>
      </c>
      <c r="AB1397" s="166">
        <f>VLOOKUP(L1397,Schnitt2!L:P,3,0)</f>
        <v>0</v>
      </c>
      <c r="AC1397" s="166">
        <f>VLOOKUP(L1397,Schnitt3!L:P,3,0)</f>
        <v>0</v>
      </c>
      <c r="AD1397" s="166">
        <f>VLOOKUP(L1397,Schnitt4!L:P,3,0)</f>
        <v>0</v>
      </c>
      <c r="AE1397" s="166">
        <f>VLOOKUP(L1397,Schnitt5!L:P,3,0)</f>
        <v>0</v>
      </c>
      <c r="AF1397" s="166">
        <f>VLOOKUP(L1397,Schnitt6!L:P,3,0)</f>
        <v>0</v>
      </c>
    </row>
    <row r="1398" spans="12:32" x14ac:dyDescent="0.25">
      <c r="L1398" s="264">
        <f>Member!A1398</f>
        <v>0</v>
      </c>
      <c r="M1398" s="166">
        <f t="shared" si="94"/>
        <v>0</v>
      </c>
      <c r="N1398" s="166">
        <f t="shared" si="95"/>
        <v>0</v>
      </c>
      <c r="O1398" s="166">
        <f t="shared" si="96"/>
        <v>0</v>
      </c>
      <c r="P1398" s="166">
        <f t="shared" si="97"/>
        <v>49</v>
      </c>
      <c r="S1398" s="166">
        <f>VLOOKUP(L1398,Schnitt1!L:P,2,0)</f>
        <v>0</v>
      </c>
      <c r="T1398" s="166">
        <f>VLOOKUP(L1398,Schnitt2!L:P,2,0)</f>
        <v>0</v>
      </c>
      <c r="U1398" s="166">
        <f>VLOOKUP(L1398,Schnitt3!L:P,2,0)</f>
        <v>0</v>
      </c>
      <c r="V1398" s="166">
        <f>VLOOKUP(L1398,Schnitt4!L:P,2,0)</f>
        <v>0</v>
      </c>
      <c r="W1398" s="166">
        <f>VLOOKUP(L1398,Schnitt5!L:P,2,0)</f>
        <v>0</v>
      </c>
      <c r="X1398" s="166">
        <f>VLOOKUP(L1398,Schnitt6!L:P,2,0)</f>
        <v>0</v>
      </c>
      <c r="AA1398" s="166">
        <f>VLOOKUP(L1398,Schnitt1!L:P,3,0)</f>
        <v>0</v>
      </c>
      <c r="AB1398" s="166">
        <f>VLOOKUP(L1398,Schnitt2!L:P,3,0)</f>
        <v>0</v>
      </c>
      <c r="AC1398" s="166">
        <f>VLOOKUP(L1398,Schnitt3!L:P,3,0)</f>
        <v>0</v>
      </c>
      <c r="AD1398" s="166">
        <f>VLOOKUP(L1398,Schnitt4!L:P,3,0)</f>
        <v>0</v>
      </c>
      <c r="AE1398" s="166">
        <f>VLOOKUP(L1398,Schnitt5!L:P,3,0)</f>
        <v>0</v>
      </c>
      <c r="AF1398" s="166">
        <f>VLOOKUP(L1398,Schnitt6!L:P,3,0)</f>
        <v>0</v>
      </c>
    </row>
    <row r="1399" spans="12:32" x14ac:dyDescent="0.25">
      <c r="L1399" s="264">
        <f>Member!A1399</f>
        <v>0</v>
      </c>
      <c r="M1399" s="166">
        <f t="shared" si="94"/>
        <v>0</v>
      </c>
      <c r="N1399" s="166">
        <f t="shared" si="95"/>
        <v>0</v>
      </c>
      <c r="O1399" s="166">
        <f t="shared" si="96"/>
        <v>0</v>
      </c>
      <c r="P1399" s="166">
        <f t="shared" si="97"/>
        <v>49</v>
      </c>
      <c r="S1399" s="166">
        <f>VLOOKUP(L1399,Schnitt1!L:P,2,0)</f>
        <v>0</v>
      </c>
      <c r="T1399" s="166">
        <f>VLOOKUP(L1399,Schnitt2!L:P,2,0)</f>
        <v>0</v>
      </c>
      <c r="U1399" s="166">
        <f>VLOOKUP(L1399,Schnitt3!L:P,2,0)</f>
        <v>0</v>
      </c>
      <c r="V1399" s="166">
        <f>VLOOKUP(L1399,Schnitt4!L:P,2,0)</f>
        <v>0</v>
      </c>
      <c r="W1399" s="166">
        <f>VLOOKUP(L1399,Schnitt5!L:P,2,0)</f>
        <v>0</v>
      </c>
      <c r="X1399" s="166">
        <f>VLOOKUP(L1399,Schnitt6!L:P,2,0)</f>
        <v>0</v>
      </c>
      <c r="AA1399" s="166">
        <f>VLOOKUP(L1399,Schnitt1!L:P,3,0)</f>
        <v>0</v>
      </c>
      <c r="AB1399" s="166">
        <f>VLOOKUP(L1399,Schnitt2!L:P,3,0)</f>
        <v>0</v>
      </c>
      <c r="AC1399" s="166">
        <f>VLOOKUP(L1399,Schnitt3!L:P,3,0)</f>
        <v>0</v>
      </c>
      <c r="AD1399" s="166">
        <f>VLOOKUP(L1399,Schnitt4!L:P,3,0)</f>
        <v>0</v>
      </c>
      <c r="AE1399" s="166">
        <f>VLOOKUP(L1399,Schnitt5!L:P,3,0)</f>
        <v>0</v>
      </c>
      <c r="AF1399" s="166">
        <f>VLOOKUP(L1399,Schnitt6!L:P,3,0)</f>
        <v>0</v>
      </c>
    </row>
    <row r="1400" spans="12:32" x14ac:dyDescent="0.25">
      <c r="L1400" s="264">
        <f>Member!A1400</f>
        <v>0</v>
      </c>
      <c r="M1400" s="166">
        <f t="shared" si="94"/>
        <v>0</v>
      </c>
      <c r="N1400" s="166">
        <f t="shared" si="95"/>
        <v>0</v>
      </c>
      <c r="O1400" s="166">
        <f t="shared" si="96"/>
        <v>0</v>
      </c>
      <c r="P1400" s="166">
        <f t="shared" si="97"/>
        <v>49</v>
      </c>
      <c r="S1400" s="166">
        <f>VLOOKUP(L1400,Schnitt1!L:P,2,0)</f>
        <v>0</v>
      </c>
      <c r="T1400" s="166">
        <f>VLOOKUP(L1400,Schnitt2!L:P,2,0)</f>
        <v>0</v>
      </c>
      <c r="U1400" s="166">
        <f>VLOOKUP(L1400,Schnitt3!L:P,2,0)</f>
        <v>0</v>
      </c>
      <c r="V1400" s="166">
        <f>VLOOKUP(L1400,Schnitt4!L:P,2,0)</f>
        <v>0</v>
      </c>
      <c r="W1400" s="166">
        <f>VLOOKUP(L1400,Schnitt5!L:P,2,0)</f>
        <v>0</v>
      </c>
      <c r="X1400" s="166">
        <f>VLOOKUP(L1400,Schnitt6!L:P,2,0)</f>
        <v>0</v>
      </c>
      <c r="AA1400" s="166">
        <f>VLOOKUP(L1400,Schnitt1!L:P,3,0)</f>
        <v>0</v>
      </c>
      <c r="AB1400" s="166">
        <f>VLOOKUP(L1400,Schnitt2!L:P,3,0)</f>
        <v>0</v>
      </c>
      <c r="AC1400" s="166">
        <f>VLOOKUP(L1400,Schnitt3!L:P,3,0)</f>
        <v>0</v>
      </c>
      <c r="AD1400" s="166">
        <f>VLOOKUP(L1400,Schnitt4!L:P,3,0)</f>
        <v>0</v>
      </c>
      <c r="AE1400" s="166">
        <f>VLOOKUP(L1400,Schnitt5!L:P,3,0)</f>
        <v>0</v>
      </c>
      <c r="AF1400" s="166">
        <f>VLOOKUP(L1400,Schnitt6!L:P,3,0)</f>
        <v>0</v>
      </c>
    </row>
    <row r="1401" spans="12:32" x14ac:dyDescent="0.25">
      <c r="L1401" s="264">
        <f>Member!A1401</f>
        <v>0</v>
      </c>
      <c r="M1401" s="166">
        <f t="shared" si="94"/>
        <v>0</v>
      </c>
      <c r="N1401" s="166">
        <f t="shared" si="95"/>
        <v>0</v>
      </c>
      <c r="O1401" s="166">
        <f t="shared" si="96"/>
        <v>0</v>
      </c>
      <c r="P1401" s="166">
        <f t="shared" si="97"/>
        <v>49</v>
      </c>
      <c r="S1401" s="166">
        <f>VLOOKUP(L1401,Schnitt1!L:P,2,0)</f>
        <v>0</v>
      </c>
      <c r="T1401" s="166">
        <f>VLOOKUP(L1401,Schnitt2!L:P,2,0)</f>
        <v>0</v>
      </c>
      <c r="U1401" s="166">
        <f>VLOOKUP(L1401,Schnitt3!L:P,2,0)</f>
        <v>0</v>
      </c>
      <c r="V1401" s="166">
        <f>VLOOKUP(L1401,Schnitt4!L:P,2,0)</f>
        <v>0</v>
      </c>
      <c r="W1401" s="166">
        <f>VLOOKUP(L1401,Schnitt5!L:P,2,0)</f>
        <v>0</v>
      </c>
      <c r="X1401" s="166">
        <f>VLOOKUP(L1401,Schnitt6!L:P,2,0)</f>
        <v>0</v>
      </c>
      <c r="AA1401" s="166">
        <f>VLOOKUP(L1401,Schnitt1!L:P,3,0)</f>
        <v>0</v>
      </c>
      <c r="AB1401" s="166">
        <f>VLOOKUP(L1401,Schnitt2!L:P,3,0)</f>
        <v>0</v>
      </c>
      <c r="AC1401" s="166">
        <f>VLOOKUP(L1401,Schnitt3!L:P,3,0)</f>
        <v>0</v>
      </c>
      <c r="AD1401" s="166">
        <f>VLOOKUP(L1401,Schnitt4!L:P,3,0)</f>
        <v>0</v>
      </c>
      <c r="AE1401" s="166">
        <f>VLOOKUP(L1401,Schnitt5!L:P,3,0)</f>
        <v>0</v>
      </c>
      <c r="AF1401" s="166">
        <f>VLOOKUP(L1401,Schnitt6!L:P,3,0)</f>
        <v>0</v>
      </c>
    </row>
    <row r="1402" spans="12:32" x14ac:dyDescent="0.25">
      <c r="L1402" s="264">
        <f>Member!A1402</f>
        <v>0</v>
      </c>
      <c r="M1402" s="166">
        <f t="shared" si="94"/>
        <v>0</v>
      </c>
      <c r="N1402" s="166">
        <f t="shared" si="95"/>
        <v>0</v>
      </c>
      <c r="O1402" s="166">
        <f t="shared" si="96"/>
        <v>0</v>
      </c>
      <c r="P1402" s="166">
        <f t="shared" si="97"/>
        <v>49</v>
      </c>
      <c r="S1402" s="166">
        <f>VLOOKUP(L1402,Schnitt1!L:P,2,0)</f>
        <v>0</v>
      </c>
      <c r="T1402" s="166">
        <f>VLOOKUP(L1402,Schnitt2!L:P,2,0)</f>
        <v>0</v>
      </c>
      <c r="U1402" s="166">
        <f>VLOOKUP(L1402,Schnitt3!L:P,2,0)</f>
        <v>0</v>
      </c>
      <c r="V1402" s="166">
        <f>VLOOKUP(L1402,Schnitt4!L:P,2,0)</f>
        <v>0</v>
      </c>
      <c r="W1402" s="166">
        <f>VLOOKUP(L1402,Schnitt5!L:P,2,0)</f>
        <v>0</v>
      </c>
      <c r="X1402" s="166">
        <f>VLOOKUP(L1402,Schnitt6!L:P,2,0)</f>
        <v>0</v>
      </c>
      <c r="AA1402" s="166">
        <f>VLOOKUP(L1402,Schnitt1!L:P,3,0)</f>
        <v>0</v>
      </c>
      <c r="AB1402" s="166">
        <f>VLOOKUP(L1402,Schnitt2!L:P,3,0)</f>
        <v>0</v>
      </c>
      <c r="AC1402" s="166">
        <f>VLOOKUP(L1402,Schnitt3!L:P,3,0)</f>
        <v>0</v>
      </c>
      <c r="AD1402" s="166">
        <f>VLOOKUP(L1402,Schnitt4!L:P,3,0)</f>
        <v>0</v>
      </c>
      <c r="AE1402" s="166">
        <f>VLOOKUP(L1402,Schnitt5!L:P,3,0)</f>
        <v>0</v>
      </c>
      <c r="AF1402" s="166">
        <f>VLOOKUP(L1402,Schnitt6!L:P,3,0)</f>
        <v>0</v>
      </c>
    </row>
    <row r="1403" spans="12:32" x14ac:dyDescent="0.25">
      <c r="L1403" s="264">
        <f>Member!A1403</f>
        <v>0</v>
      </c>
      <c r="M1403" s="166">
        <f t="shared" si="94"/>
        <v>0</v>
      </c>
      <c r="N1403" s="166">
        <f t="shared" si="95"/>
        <v>0</v>
      </c>
      <c r="O1403" s="166">
        <f t="shared" si="96"/>
        <v>0</v>
      </c>
      <c r="P1403" s="166">
        <f t="shared" si="97"/>
        <v>49</v>
      </c>
      <c r="S1403" s="166">
        <f>VLOOKUP(L1403,Schnitt1!L:P,2,0)</f>
        <v>0</v>
      </c>
      <c r="T1403" s="166">
        <f>VLOOKUP(L1403,Schnitt2!L:P,2,0)</f>
        <v>0</v>
      </c>
      <c r="U1403" s="166">
        <f>VLOOKUP(L1403,Schnitt3!L:P,2,0)</f>
        <v>0</v>
      </c>
      <c r="V1403" s="166">
        <f>VLOOKUP(L1403,Schnitt4!L:P,2,0)</f>
        <v>0</v>
      </c>
      <c r="W1403" s="166">
        <f>VLOOKUP(L1403,Schnitt5!L:P,2,0)</f>
        <v>0</v>
      </c>
      <c r="X1403" s="166">
        <f>VLOOKUP(L1403,Schnitt6!L:P,2,0)</f>
        <v>0</v>
      </c>
      <c r="AA1403" s="166">
        <f>VLOOKUP(L1403,Schnitt1!L:P,3,0)</f>
        <v>0</v>
      </c>
      <c r="AB1403" s="166">
        <f>VLOOKUP(L1403,Schnitt2!L:P,3,0)</f>
        <v>0</v>
      </c>
      <c r="AC1403" s="166">
        <f>VLOOKUP(L1403,Schnitt3!L:P,3,0)</f>
        <v>0</v>
      </c>
      <c r="AD1403" s="166">
        <f>VLOOKUP(L1403,Schnitt4!L:P,3,0)</f>
        <v>0</v>
      </c>
      <c r="AE1403" s="166">
        <f>VLOOKUP(L1403,Schnitt5!L:P,3,0)</f>
        <v>0</v>
      </c>
      <c r="AF1403" s="166">
        <f>VLOOKUP(L1403,Schnitt6!L:P,3,0)</f>
        <v>0</v>
      </c>
    </row>
    <row r="1404" spans="12:32" x14ac:dyDescent="0.25">
      <c r="L1404" s="264">
        <f>Member!A1404</f>
        <v>0</v>
      </c>
      <c r="M1404" s="166">
        <f t="shared" si="94"/>
        <v>0</v>
      </c>
      <c r="N1404" s="166">
        <f t="shared" si="95"/>
        <v>0</v>
      </c>
      <c r="O1404" s="166">
        <f t="shared" si="96"/>
        <v>0</v>
      </c>
      <c r="P1404" s="166">
        <f t="shared" si="97"/>
        <v>49</v>
      </c>
      <c r="S1404" s="166">
        <f>VLOOKUP(L1404,Schnitt1!L:P,2,0)</f>
        <v>0</v>
      </c>
      <c r="T1404" s="166">
        <f>VLOOKUP(L1404,Schnitt2!L:P,2,0)</f>
        <v>0</v>
      </c>
      <c r="U1404" s="166">
        <f>VLOOKUP(L1404,Schnitt3!L:P,2,0)</f>
        <v>0</v>
      </c>
      <c r="V1404" s="166">
        <f>VLOOKUP(L1404,Schnitt4!L:P,2,0)</f>
        <v>0</v>
      </c>
      <c r="W1404" s="166">
        <f>VLOOKUP(L1404,Schnitt5!L:P,2,0)</f>
        <v>0</v>
      </c>
      <c r="X1404" s="166">
        <f>VLOOKUP(L1404,Schnitt6!L:P,2,0)</f>
        <v>0</v>
      </c>
      <c r="AA1404" s="166">
        <f>VLOOKUP(L1404,Schnitt1!L:P,3,0)</f>
        <v>0</v>
      </c>
      <c r="AB1404" s="166">
        <f>VLOOKUP(L1404,Schnitt2!L:P,3,0)</f>
        <v>0</v>
      </c>
      <c r="AC1404" s="166">
        <f>VLOOKUP(L1404,Schnitt3!L:P,3,0)</f>
        <v>0</v>
      </c>
      <c r="AD1404" s="166">
        <f>VLOOKUP(L1404,Schnitt4!L:P,3,0)</f>
        <v>0</v>
      </c>
      <c r="AE1404" s="166">
        <f>VLOOKUP(L1404,Schnitt5!L:P,3,0)</f>
        <v>0</v>
      </c>
      <c r="AF1404" s="166">
        <f>VLOOKUP(L1404,Schnitt6!L:P,3,0)</f>
        <v>0</v>
      </c>
    </row>
    <row r="1405" spans="12:32" x14ac:dyDescent="0.25">
      <c r="L1405" s="264">
        <f>Member!A1405</f>
        <v>0</v>
      </c>
      <c r="M1405" s="166">
        <f t="shared" si="94"/>
        <v>0</v>
      </c>
      <c r="N1405" s="166">
        <f t="shared" si="95"/>
        <v>0</v>
      </c>
      <c r="O1405" s="166">
        <f t="shared" si="96"/>
        <v>0</v>
      </c>
      <c r="P1405" s="166">
        <f t="shared" si="97"/>
        <v>49</v>
      </c>
      <c r="S1405" s="166">
        <f>VLOOKUP(L1405,Schnitt1!L:P,2,0)</f>
        <v>0</v>
      </c>
      <c r="T1405" s="166">
        <f>VLOOKUP(L1405,Schnitt2!L:P,2,0)</f>
        <v>0</v>
      </c>
      <c r="U1405" s="166">
        <f>VLOOKUP(L1405,Schnitt3!L:P,2,0)</f>
        <v>0</v>
      </c>
      <c r="V1405" s="166">
        <f>VLOOKUP(L1405,Schnitt4!L:P,2,0)</f>
        <v>0</v>
      </c>
      <c r="W1405" s="166">
        <f>VLOOKUP(L1405,Schnitt5!L:P,2,0)</f>
        <v>0</v>
      </c>
      <c r="X1405" s="166">
        <f>VLOOKUP(L1405,Schnitt6!L:P,2,0)</f>
        <v>0</v>
      </c>
      <c r="AA1405" s="166">
        <f>VLOOKUP(L1405,Schnitt1!L:P,3,0)</f>
        <v>0</v>
      </c>
      <c r="AB1405" s="166">
        <f>VLOOKUP(L1405,Schnitt2!L:P,3,0)</f>
        <v>0</v>
      </c>
      <c r="AC1405" s="166">
        <f>VLOOKUP(L1405,Schnitt3!L:P,3,0)</f>
        <v>0</v>
      </c>
      <c r="AD1405" s="166">
        <f>VLOOKUP(L1405,Schnitt4!L:P,3,0)</f>
        <v>0</v>
      </c>
      <c r="AE1405" s="166">
        <f>VLOOKUP(L1405,Schnitt5!L:P,3,0)</f>
        <v>0</v>
      </c>
      <c r="AF1405" s="166">
        <f>VLOOKUP(L1405,Schnitt6!L:P,3,0)</f>
        <v>0</v>
      </c>
    </row>
    <row r="1406" spans="12:32" x14ac:dyDescent="0.25">
      <c r="L1406" s="264">
        <f>Member!A1406</f>
        <v>0</v>
      </c>
      <c r="M1406" s="166">
        <f t="shared" si="94"/>
        <v>0</v>
      </c>
      <c r="N1406" s="166">
        <f t="shared" si="95"/>
        <v>0</v>
      </c>
      <c r="O1406" s="166">
        <f t="shared" si="96"/>
        <v>0</v>
      </c>
      <c r="P1406" s="166">
        <f t="shared" si="97"/>
        <v>49</v>
      </c>
      <c r="S1406" s="166">
        <f>VLOOKUP(L1406,Schnitt1!L:P,2,0)</f>
        <v>0</v>
      </c>
      <c r="T1406" s="166">
        <f>VLOOKUP(L1406,Schnitt2!L:P,2,0)</f>
        <v>0</v>
      </c>
      <c r="U1406" s="166">
        <f>VLOOKUP(L1406,Schnitt3!L:P,2,0)</f>
        <v>0</v>
      </c>
      <c r="V1406" s="166">
        <f>VLOOKUP(L1406,Schnitt4!L:P,2,0)</f>
        <v>0</v>
      </c>
      <c r="W1406" s="166">
        <f>VLOOKUP(L1406,Schnitt5!L:P,2,0)</f>
        <v>0</v>
      </c>
      <c r="X1406" s="166">
        <f>VLOOKUP(L1406,Schnitt6!L:P,2,0)</f>
        <v>0</v>
      </c>
      <c r="AA1406" s="166">
        <f>VLOOKUP(L1406,Schnitt1!L:P,3,0)</f>
        <v>0</v>
      </c>
      <c r="AB1406" s="166">
        <f>VLOOKUP(L1406,Schnitt2!L:P,3,0)</f>
        <v>0</v>
      </c>
      <c r="AC1406" s="166">
        <f>VLOOKUP(L1406,Schnitt3!L:P,3,0)</f>
        <v>0</v>
      </c>
      <c r="AD1406" s="166">
        <f>VLOOKUP(L1406,Schnitt4!L:P,3,0)</f>
        <v>0</v>
      </c>
      <c r="AE1406" s="166">
        <f>VLOOKUP(L1406,Schnitt5!L:P,3,0)</f>
        <v>0</v>
      </c>
      <c r="AF1406" s="166">
        <f>VLOOKUP(L1406,Schnitt6!L:P,3,0)</f>
        <v>0</v>
      </c>
    </row>
    <row r="1407" spans="12:32" x14ac:dyDescent="0.25">
      <c r="L1407" s="264">
        <f>Member!A1407</f>
        <v>0</v>
      </c>
      <c r="M1407" s="166">
        <f t="shared" si="94"/>
        <v>0</v>
      </c>
      <c r="N1407" s="166">
        <f t="shared" si="95"/>
        <v>0</v>
      </c>
      <c r="O1407" s="166">
        <f t="shared" si="96"/>
        <v>0</v>
      </c>
      <c r="P1407" s="166">
        <f t="shared" si="97"/>
        <v>49</v>
      </c>
      <c r="S1407" s="166">
        <f>VLOOKUP(L1407,Schnitt1!L:P,2,0)</f>
        <v>0</v>
      </c>
      <c r="T1407" s="166">
        <f>VLOOKUP(L1407,Schnitt2!L:P,2,0)</f>
        <v>0</v>
      </c>
      <c r="U1407" s="166">
        <f>VLOOKUP(L1407,Schnitt3!L:P,2,0)</f>
        <v>0</v>
      </c>
      <c r="V1407" s="166">
        <f>VLOOKUP(L1407,Schnitt4!L:P,2,0)</f>
        <v>0</v>
      </c>
      <c r="W1407" s="166">
        <f>VLOOKUP(L1407,Schnitt5!L:P,2,0)</f>
        <v>0</v>
      </c>
      <c r="X1407" s="166">
        <f>VLOOKUP(L1407,Schnitt6!L:P,2,0)</f>
        <v>0</v>
      </c>
      <c r="AA1407" s="166">
        <f>VLOOKUP(L1407,Schnitt1!L:P,3,0)</f>
        <v>0</v>
      </c>
      <c r="AB1407" s="166">
        <f>VLOOKUP(L1407,Schnitt2!L:P,3,0)</f>
        <v>0</v>
      </c>
      <c r="AC1407" s="166">
        <f>VLOOKUP(L1407,Schnitt3!L:P,3,0)</f>
        <v>0</v>
      </c>
      <c r="AD1407" s="166">
        <f>VLOOKUP(L1407,Schnitt4!L:P,3,0)</f>
        <v>0</v>
      </c>
      <c r="AE1407" s="166">
        <f>VLOOKUP(L1407,Schnitt5!L:P,3,0)</f>
        <v>0</v>
      </c>
      <c r="AF1407" s="166">
        <f>VLOOKUP(L1407,Schnitt6!L:P,3,0)</f>
        <v>0</v>
      </c>
    </row>
    <row r="1408" spans="12:32" x14ac:dyDescent="0.25">
      <c r="L1408" s="264">
        <f>Member!A1408</f>
        <v>0</v>
      </c>
      <c r="M1408" s="166">
        <f t="shared" si="94"/>
        <v>0</v>
      </c>
      <c r="N1408" s="166">
        <f t="shared" si="95"/>
        <v>0</v>
      </c>
      <c r="O1408" s="166">
        <f t="shared" si="96"/>
        <v>0</v>
      </c>
      <c r="P1408" s="166">
        <f t="shared" si="97"/>
        <v>49</v>
      </c>
      <c r="S1408" s="166">
        <f>VLOOKUP(L1408,Schnitt1!L:P,2,0)</f>
        <v>0</v>
      </c>
      <c r="T1408" s="166">
        <f>VLOOKUP(L1408,Schnitt2!L:P,2,0)</f>
        <v>0</v>
      </c>
      <c r="U1408" s="166">
        <f>VLOOKUP(L1408,Schnitt3!L:P,2,0)</f>
        <v>0</v>
      </c>
      <c r="V1408" s="166">
        <f>VLOOKUP(L1408,Schnitt4!L:P,2,0)</f>
        <v>0</v>
      </c>
      <c r="W1408" s="166">
        <f>VLOOKUP(L1408,Schnitt5!L:P,2,0)</f>
        <v>0</v>
      </c>
      <c r="X1408" s="166">
        <f>VLOOKUP(L1408,Schnitt6!L:P,2,0)</f>
        <v>0</v>
      </c>
      <c r="AA1408" s="166">
        <f>VLOOKUP(L1408,Schnitt1!L:P,3,0)</f>
        <v>0</v>
      </c>
      <c r="AB1408" s="166">
        <f>VLOOKUP(L1408,Schnitt2!L:P,3,0)</f>
        <v>0</v>
      </c>
      <c r="AC1408" s="166">
        <f>VLOOKUP(L1408,Schnitt3!L:P,3,0)</f>
        <v>0</v>
      </c>
      <c r="AD1408" s="166">
        <f>VLOOKUP(L1408,Schnitt4!L:P,3,0)</f>
        <v>0</v>
      </c>
      <c r="AE1408" s="166">
        <f>VLOOKUP(L1408,Schnitt5!L:P,3,0)</f>
        <v>0</v>
      </c>
      <c r="AF1408" s="166">
        <f>VLOOKUP(L1408,Schnitt6!L:P,3,0)</f>
        <v>0</v>
      </c>
    </row>
    <row r="1409" spans="12:32" x14ac:dyDescent="0.25">
      <c r="L1409" s="264">
        <f>Member!A1409</f>
        <v>0</v>
      </c>
      <c r="M1409" s="166">
        <f t="shared" si="94"/>
        <v>0</v>
      </c>
      <c r="N1409" s="166">
        <f t="shared" si="95"/>
        <v>0</v>
      </c>
      <c r="O1409" s="166">
        <f t="shared" si="96"/>
        <v>0</v>
      </c>
      <c r="P1409" s="166">
        <f t="shared" si="97"/>
        <v>49</v>
      </c>
      <c r="S1409" s="166">
        <f>VLOOKUP(L1409,Schnitt1!L:P,2,0)</f>
        <v>0</v>
      </c>
      <c r="T1409" s="166">
        <f>VLOOKUP(L1409,Schnitt2!L:P,2,0)</f>
        <v>0</v>
      </c>
      <c r="U1409" s="166">
        <f>VLOOKUP(L1409,Schnitt3!L:P,2,0)</f>
        <v>0</v>
      </c>
      <c r="V1409" s="166">
        <f>VLOOKUP(L1409,Schnitt4!L:P,2,0)</f>
        <v>0</v>
      </c>
      <c r="W1409" s="166">
        <f>VLOOKUP(L1409,Schnitt5!L:P,2,0)</f>
        <v>0</v>
      </c>
      <c r="X1409" s="166">
        <f>VLOOKUP(L1409,Schnitt6!L:P,2,0)</f>
        <v>0</v>
      </c>
      <c r="AA1409" s="166">
        <f>VLOOKUP(L1409,Schnitt1!L:P,3,0)</f>
        <v>0</v>
      </c>
      <c r="AB1409" s="166">
        <f>VLOOKUP(L1409,Schnitt2!L:P,3,0)</f>
        <v>0</v>
      </c>
      <c r="AC1409" s="166">
        <f>VLOOKUP(L1409,Schnitt3!L:P,3,0)</f>
        <v>0</v>
      </c>
      <c r="AD1409" s="166">
        <f>VLOOKUP(L1409,Schnitt4!L:P,3,0)</f>
        <v>0</v>
      </c>
      <c r="AE1409" s="166">
        <f>VLOOKUP(L1409,Schnitt5!L:P,3,0)</f>
        <v>0</v>
      </c>
      <c r="AF1409" s="166">
        <f>VLOOKUP(L1409,Schnitt6!L:P,3,0)</f>
        <v>0</v>
      </c>
    </row>
    <row r="1410" spans="12:32" x14ac:dyDescent="0.25">
      <c r="L1410" s="264">
        <f>Member!A1410</f>
        <v>0</v>
      </c>
      <c r="M1410" s="166">
        <f t="shared" si="94"/>
        <v>0</v>
      </c>
      <c r="N1410" s="166">
        <f t="shared" si="95"/>
        <v>0</v>
      </c>
      <c r="O1410" s="166">
        <f t="shared" si="96"/>
        <v>0</v>
      </c>
      <c r="P1410" s="166">
        <f t="shared" si="97"/>
        <v>49</v>
      </c>
      <c r="S1410" s="166">
        <f>VLOOKUP(L1410,Schnitt1!L:P,2,0)</f>
        <v>0</v>
      </c>
      <c r="T1410" s="166">
        <f>VLOOKUP(L1410,Schnitt2!L:P,2,0)</f>
        <v>0</v>
      </c>
      <c r="U1410" s="166">
        <f>VLOOKUP(L1410,Schnitt3!L:P,2,0)</f>
        <v>0</v>
      </c>
      <c r="V1410" s="166">
        <f>VLOOKUP(L1410,Schnitt4!L:P,2,0)</f>
        <v>0</v>
      </c>
      <c r="W1410" s="166">
        <f>VLOOKUP(L1410,Schnitt5!L:P,2,0)</f>
        <v>0</v>
      </c>
      <c r="X1410" s="166">
        <f>VLOOKUP(L1410,Schnitt6!L:P,2,0)</f>
        <v>0</v>
      </c>
      <c r="AA1410" s="166">
        <f>VLOOKUP(L1410,Schnitt1!L:P,3,0)</f>
        <v>0</v>
      </c>
      <c r="AB1410" s="166">
        <f>VLOOKUP(L1410,Schnitt2!L:P,3,0)</f>
        <v>0</v>
      </c>
      <c r="AC1410" s="166">
        <f>VLOOKUP(L1410,Schnitt3!L:P,3,0)</f>
        <v>0</v>
      </c>
      <c r="AD1410" s="166">
        <f>VLOOKUP(L1410,Schnitt4!L:P,3,0)</f>
        <v>0</v>
      </c>
      <c r="AE1410" s="166">
        <f>VLOOKUP(L1410,Schnitt5!L:P,3,0)</f>
        <v>0</v>
      </c>
      <c r="AF1410" s="166">
        <f>VLOOKUP(L1410,Schnitt6!L:P,3,0)</f>
        <v>0</v>
      </c>
    </row>
    <row r="1411" spans="12:32" x14ac:dyDescent="0.25">
      <c r="L1411" s="264">
        <f>Member!A1411</f>
        <v>0</v>
      </c>
      <c r="M1411" s="166">
        <f t="shared" ref="M1411:M1474" si="98">SUM(S1411:X1411)</f>
        <v>0</v>
      </c>
      <c r="N1411" s="166">
        <f t="shared" ref="N1411:N1474" si="99">SUM(AA1411:AF1411)</f>
        <v>0</v>
      </c>
      <c r="O1411" s="166">
        <f t="shared" ref="O1411:O1474" si="100">IF(N1411=0,0,M1411/N1411-ROW()/1000000000)</f>
        <v>0</v>
      </c>
      <c r="P1411" s="166">
        <f t="shared" ref="P1411:P1474" si="101">RANK(O1411,O:O)</f>
        <v>49</v>
      </c>
      <c r="S1411" s="166">
        <f>VLOOKUP(L1411,Schnitt1!L:P,2,0)</f>
        <v>0</v>
      </c>
      <c r="T1411" s="166">
        <f>VLOOKUP(L1411,Schnitt2!L:P,2,0)</f>
        <v>0</v>
      </c>
      <c r="U1411" s="166">
        <f>VLOOKUP(L1411,Schnitt3!L:P,2,0)</f>
        <v>0</v>
      </c>
      <c r="V1411" s="166">
        <f>VLOOKUP(L1411,Schnitt4!L:P,2,0)</f>
        <v>0</v>
      </c>
      <c r="W1411" s="166">
        <f>VLOOKUP(L1411,Schnitt5!L:P,2,0)</f>
        <v>0</v>
      </c>
      <c r="X1411" s="166">
        <f>VLOOKUP(L1411,Schnitt6!L:P,2,0)</f>
        <v>0</v>
      </c>
      <c r="AA1411" s="166">
        <f>VLOOKUP(L1411,Schnitt1!L:P,3,0)</f>
        <v>0</v>
      </c>
      <c r="AB1411" s="166">
        <f>VLOOKUP(L1411,Schnitt2!L:P,3,0)</f>
        <v>0</v>
      </c>
      <c r="AC1411" s="166">
        <f>VLOOKUP(L1411,Schnitt3!L:P,3,0)</f>
        <v>0</v>
      </c>
      <c r="AD1411" s="166">
        <f>VLOOKUP(L1411,Schnitt4!L:P,3,0)</f>
        <v>0</v>
      </c>
      <c r="AE1411" s="166">
        <f>VLOOKUP(L1411,Schnitt5!L:P,3,0)</f>
        <v>0</v>
      </c>
      <c r="AF1411" s="166">
        <f>VLOOKUP(L1411,Schnitt6!L:P,3,0)</f>
        <v>0</v>
      </c>
    </row>
    <row r="1412" spans="12:32" x14ac:dyDescent="0.25">
      <c r="L1412" s="264">
        <f>Member!A1412</f>
        <v>0</v>
      </c>
      <c r="M1412" s="166">
        <f t="shared" si="98"/>
        <v>0</v>
      </c>
      <c r="N1412" s="166">
        <f t="shared" si="99"/>
        <v>0</v>
      </c>
      <c r="O1412" s="166">
        <f t="shared" si="100"/>
        <v>0</v>
      </c>
      <c r="P1412" s="166">
        <f t="shared" si="101"/>
        <v>49</v>
      </c>
      <c r="S1412" s="166">
        <f>VLOOKUP(L1412,Schnitt1!L:P,2,0)</f>
        <v>0</v>
      </c>
      <c r="T1412" s="166">
        <f>VLOOKUP(L1412,Schnitt2!L:P,2,0)</f>
        <v>0</v>
      </c>
      <c r="U1412" s="166">
        <f>VLOOKUP(L1412,Schnitt3!L:P,2,0)</f>
        <v>0</v>
      </c>
      <c r="V1412" s="166">
        <f>VLOOKUP(L1412,Schnitt4!L:P,2,0)</f>
        <v>0</v>
      </c>
      <c r="W1412" s="166">
        <f>VLOOKUP(L1412,Schnitt5!L:P,2,0)</f>
        <v>0</v>
      </c>
      <c r="X1412" s="166">
        <f>VLOOKUP(L1412,Schnitt6!L:P,2,0)</f>
        <v>0</v>
      </c>
      <c r="AA1412" s="166">
        <f>VLOOKUP(L1412,Schnitt1!L:P,3,0)</f>
        <v>0</v>
      </c>
      <c r="AB1412" s="166">
        <f>VLOOKUP(L1412,Schnitt2!L:P,3,0)</f>
        <v>0</v>
      </c>
      <c r="AC1412" s="166">
        <f>VLOOKUP(L1412,Schnitt3!L:P,3,0)</f>
        <v>0</v>
      </c>
      <c r="AD1412" s="166">
        <f>VLOOKUP(L1412,Schnitt4!L:P,3,0)</f>
        <v>0</v>
      </c>
      <c r="AE1412" s="166">
        <f>VLOOKUP(L1412,Schnitt5!L:P,3,0)</f>
        <v>0</v>
      </c>
      <c r="AF1412" s="166">
        <f>VLOOKUP(L1412,Schnitt6!L:P,3,0)</f>
        <v>0</v>
      </c>
    </row>
    <row r="1413" spans="12:32" x14ac:dyDescent="0.25">
      <c r="L1413" s="264">
        <f>Member!A1413</f>
        <v>0</v>
      </c>
      <c r="M1413" s="166">
        <f t="shared" si="98"/>
        <v>0</v>
      </c>
      <c r="N1413" s="166">
        <f t="shared" si="99"/>
        <v>0</v>
      </c>
      <c r="O1413" s="166">
        <f t="shared" si="100"/>
        <v>0</v>
      </c>
      <c r="P1413" s="166">
        <f t="shared" si="101"/>
        <v>49</v>
      </c>
      <c r="S1413" s="166">
        <f>VLOOKUP(L1413,Schnitt1!L:P,2,0)</f>
        <v>0</v>
      </c>
      <c r="T1413" s="166">
        <f>VLOOKUP(L1413,Schnitt2!L:P,2,0)</f>
        <v>0</v>
      </c>
      <c r="U1413" s="166">
        <f>VLOOKUP(L1413,Schnitt3!L:P,2,0)</f>
        <v>0</v>
      </c>
      <c r="V1413" s="166">
        <f>VLOOKUP(L1413,Schnitt4!L:P,2,0)</f>
        <v>0</v>
      </c>
      <c r="W1413" s="166">
        <f>VLOOKUP(L1413,Schnitt5!L:P,2,0)</f>
        <v>0</v>
      </c>
      <c r="X1413" s="166">
        <f>VLOOKUP(L1413,Schnitt6!L:P,2,0)</f>
        <v>0</v>
      </c>
      <c r="AA1413" s="166">
        <f>VLOOKUP(L1413,Schnitt1!L:P,3,0)</f>
        <v>0</v>
      </c>
      <c r="AB1413" s="166">
        <f>VLOOKUP(L1413,Schnitt2!L:P,3,0)</f>
        <v>0</v>
      </c>
      <c r="AC1413" s="166">
        <f>VLOOKUP(L1413,Schnitt3!L:P,3,0)</f>
        <v>0</v>
      </c>
      <c r="AD1413" s="166">
        <f>VLOOKUP(L1413,Schnitt4!L:P,3,0)</f>
        <v>0</v>
      </c>
      <c r="AE1413" s="166">
        <f>VLOOKUP(L1413,Schnitt5!L:P,3,0)</f>
        <v>0</v>
      </c>
      <c r="AF1413" s="166">
        <f>VLOOKUP(L1413,Schnitt6!L:P,3,0)</f>
        <v>0</v>
      </c>
    </row>
    <row r="1414" spans="12:32" x14ac:dyDescent="0.25">
      <c r="L1414" s="264">
        <f>Member!A1414</f>
        <v>0</v>
      </c>
      <c r="M1414" s="166">
        <f t="shared" si="98"/>
        <v>0</v>
      </c>
      <c r="N1414" s="166">
        <f t="shared" si="99"/>
        <v>0</v>
      </c>
      <c r="O1414" s="166">
        <f t="shared" si="100"/>
        <v>0</v>
      </c>
      <c r="P1414" s="166">
        <f t="shared" si="101"/>
        <v>49</v>
      </c>
      <c r="S1414" s="166">
        <f>VLOOKUP(L1414,Schnitt1!L:P,2,0)</f>
        <v>0</v>
      </c>
      <c r="T1414" s="166">
        <f>VLOOKUP(L1414,Schnitt2!L:P,2,0)</f>
        <v>0</v>
      </c>
      <c r="U1414" s="166">
        <f>VLOOKUP(L1414,Schnitt3!L:P,2,0)</f>
        <v>0</v>
      </c>
      <c r="V1414" s="166">
        <f>VLOOKUP(L1414,Schnitt4!L:P,2,0)</f>
        <v>0</v>
      </c>
      <c r="W1414" s="166">
        <f>VLOOKUP(L1414,Schnitt5!L:P,2,0)</f>
        <v>0</v>
      </c>
      <c r="X1414" s="166">
        <f>VLOOKUP(L1414,Schnitt6!L:P,2,0)</f>
        <v>0</v>
      </c>
      <c r="AA1414" s="166">
        <f>VLOOKUP(L1414,Schnitt1!L:P,3,0)</f>
        <v>0</v>
      </c>
      <c r="AB1414" s="166">
        <f>VLOOKUP(L1414,Schnitt2!L:P,3,0)</f>
        <v>0</v>
      </c>
      <c r="AC1414" s="166">
        <f>VLOOKUP(L1414,Schnitt3!L:P,3,0)</f>
        <v>0</v>
      </c>
      <c r="AD1414" s="166">
        <f>VLOOKUP(L1414,Schnitt4!L:P,3,0)</f>
        <v>0</v>
      </c>
      <c r="AE1414" s="166">
        <f>VLOOKUP(L1414,Schnitt5!L:P,3,0)</f>
        <v>0</v>
      </c>
      <c r="AF1414" s="166">
        <f>VLOOKUP(L1414,Schnitt6!L:P,3,0)</f>
        <v>0</v>
      </c>
    </row>
    <row r="1415" spans="12:32" x14ac:dyDescent="0.25">
      <c r="L1415" s="264">
        <f>Member!A1415</f>
        <v>0</v>
      </c>
      <c r="M1415" s="166">
        <f t="shared" si="98"/>
        <v>0</v>
      </c>
      <c r="N1415" s="166">
        <f t="shared" si="99"/>
        <v>0</v>
      </c>
      <c r="O1415" s="166">
        <f t="shared" si="100"/>
        <v>0</v>
      </c>
      <c r="P1415" s="166">
        <f t="shared" si="101"/>
        <v>49</v>
      </c>
      <c r="S1415" s="166">
        <f>VLOOKUP(L1415,Schnitt1!L:P,2,0)</f>
        <v>0</v>
      </c>
      <c r="T1415" s="166">
        <f>VLOOKUP(L1415,Schnitt2!L:P,2,0)</f>
        <v>0</v>
      </c>
      <c r="U1415" s="166">
        <f>VLOOKUP(L1415,Schnitt3!L:P,2,0)</f>
        <v>0</v>
      </c>
      <c r="V1415" s="166">
        <f>VLOOKUP(L1415,Schnitt4!L:P,2,0)</f>
        <v>0</v>
      </c>
      <c r="W1415" s="166">
        <f>VLOOKUP(L1415,Schnitt5!L:P,2,0)</f>
        <v>0</v>
      </c>
      <c r="X1415" s="166">
        <f>VLOOKUP(L1415,Schnitt6!L:P,2,0)</f>
        <v>0</v>
      </c>
      <c r="AA1415" s="166">
        <f>VLOOKUP(L1415,Schnitt1!L:P,3,0)</f>
        <v>0</v>
      </c>
      <c r="AB1415" s="166">
        <f>VLOOKUP(L1415,Schnitt2!L:P,3,0)</f>
        <v>0</v>
      </c>
      <c r="AC1415" s="166">
        <f>VLOOKUP(L1415,Schnitt3!L:P,3,0)</f>
        <v>0</v>
      </c>
      <c r="AD1415" s="166">
        <f>VLOOKUP(L1415,Schnitt4!L:P,3,0)</f>
        <v>0</v>
      </c>
      <c r="AE1415" s="166">
        <f>VLOOKUP(L1415,Schnitt5!L:P,3,0)</f>
        <v>0</v>
      </c>
      <c r="AF1415" s="166">
        <f>VLOOKUP(L1415,Schnitt6!L:P,3,0)</f>
        <v>0</v>
      </c>
    </row>
    <row r="1416" spans="12:32" x14ac:dyDescent="0.25">
      <c r="L1416" s="264">
        <f>Member!A1416</f>
        <v>0</v>
      </c>
      <c r="M1416" s="166">
        <f t="shared" si="98"/>
        <v>0</v>
      </c>
      <c r="N1416" s="166">
        <f t="shared" si="99"/>
        <v>0</v>
      </c>
      <c r="O1416" s="166">
        <f t="shared" si="100"/>
        <v>0</v>
      </c>
      <c r="P1416" s="166">
        <f t="shared" si="101"/>
        <v>49</v>
      </c>
      <c r="S1416" s="166">
        <f>VLOOKUP(L1416,Schnitt1!L:P,2,0)</f>
        <v>0</v>
      </c>
      <c r="T1416" s="166">
        <f>VLOOKUP(L1416,Schnitt2!L:P,2,0)</f>
        <v>0</v>
      </c>
      <c r="U1416" s="166">
        <f>VLOOKUP(L1416,Schnitt3!L:P,2,0)</f>
        <v>0</v>
      </c>
      <c r="V1416" s="166">
        <f>VLOOKUP(L1416,Schnitt4!L:P,2,0)</f>
        <v>0</v>
      </c>
      <c r="W1416" s="166">
        <f>VLOOKUP(L1416,Schnitt5!L:P,2,0)</f>
        <v>0</v>
      </c>
      <c r="X1416" s="166">
        <f>VLOOKUP(L1416,Schnitt6!L:P,2,0)</f>
        <v>0</v>
      </c>
      <c r="AA1416" s="166">
        <f>VLOOKUP(L1416,Schnitt1!L:P,3,0)</f>
        <v>0</v>
      </c>
      <c r="AB1416" s="166">
        <f>VLOOKUP(L1416,Schnitt2!L:P,3,0)</f>
        <v>0</v>
      </c>
      <c r="AC1416" s="166">
        <f>VLOOKUP(L1416,Schnitt3!L:P,3,0)</f>
        <v>0</v>
      </c>
      <c r="AD1416" s="166">
        <f>VLOOKUP(L1416,Schnitt4!L:P,3,0)</f>
        <v>0</v>
      </c>
      <c r="AE1416" s="166">
        <f>VLOOKUP(L1416,Schnitt5!L:P,3,0)</f>
        <v>0</v>
      </c>
      <c r="AF1416" s="166">
        <f>VLOOKUP(L1416,Schnitt6!L:P,3,0)</f>
        <v>0</v>
      </c>
    </row>
    <row r="1417" spans="12:32" x14ac:dyDescent="0.25">
      <c r="L1417" s="264">
        <f>Member!A1417</f>
        <v>0</v>
      </c>
      <c r="M1417" s="166">
        <f t="shared" si="98"/>
        <v>0</v>
      </c>
      <c r="N1417" s="166">
        <f t="shared" si="99"/>
        <v>0</v>
      </c>
      <c r="O1417" s="166">
        <f t="shared" si="100"/>
        <v>0</v>
      </c>
      <c r="P1417" s="166">
        <f t="shared" si="101"/>
        <v>49</v>
      </c>
      <c r="S1417" s="166">
        <f>VLOOKUP(L1417,Schnitt1!L:P,2,0)</f>
        <v>0</v>
      </c>
      <c r="T1417" s="166">
        <f>VLOOKUP(L1417,Schnitt2!L:P,2,0)</f>
        <v>0</v>
      </c>
      <c r="U1417" s="166">
        <f>VLOOKUP(L1417,Schnitt3!L:P,2,0)</f>
        <v>0</v>
      </c>
      <c r="V1417" s="166">
        <f>VLOOKUP(L1417,Schnitt4!L:P,2,0)</f>
        <v>0</v>
      </c>
      <c r="W1417" s="166">
        <f>VLOOKUP(L1417,Schnitt5!L:P,2,0)</f>
        <v>0</v>
      </c>
      <c r="X1417" s="166">
        <f>VLOOKUP(L1417,Schnitt6!L:P,2,0)</f>
        <v>0</v>
      </c>
      <c r="AA1417" s="166">
        <f>VLOOKUP(L1417,Schnitt1!L:P,3,0)</f>
        <v>0</v>
      </c>
      <c r="AB1417" s="166">
        <f>VLOOKUP(L1417,Schnitt2!L:P,3,0)</f>
        <v>0</v>
      </c>
      <c r="AC1417" s="166">
        <f>VLOOKUP(L1417,Schnitt3!L:P,3,0)</f>
        <v>0</v>
      </c>
      <c r="AD1417" s="166">
        <f>VLOOKUP(L1417,Schnitt4!L:P,3,0)</f>
        <v>0</v>
      </c>
      <c r="AE1417" s="166">
        <f>VLOOKUP(L1417,Schnitt5!L:P,3,0)</f>
        <v>0</v>
      </c>
      <c r="AF1417" s="166">
        <f>VLOOKUP(L1417,Schnitt6!L:P,3,0)</f>
        <v>0</v>
      </c>
    </row>
    <row r="1418" spans="12:32" x14ac:dyDescent="0.25">
      <c r="L1418" s="264">
        <f>Member!A1418</f>
        <v>0</v>
      </c>
      <c r="M1418" s="166">
        <f t="shared" si="98"/>
        <v>0</v>
      </c>
      <c r="N1418" s="166">
        <f t="shared" si="99"/>
        <v>0</v>
      </c>
      <c r="O1418" s="166">
        <f t="shared" si="100"/>
        <v>0</v>
      </c>
      <c r="P1418" s="166">
        <f t="shared" si="101"/>
        <v>49</v>
      </c>
      <c r="S1418" s="166">
        <f>VLOOKUP(L1418,Schnitt1!L:P,2,0)</f>
        <v>0</v>
      </c>
      <c r="T1418" s="166">
        <f>VLOOKUP(L1418,Schnitt2!L:P,2,0)</f>
        <v>0</v>
      </c>
      <c r="U1418" s="166">
        <f>VLOOKUP(L1418,Schnitt3!L:P,2,0)</f>
        <v>0</v>
      </c>
      <c r="V1418" s="166">
        <f>VLOOKUP(L1418,Schnitt4!L:P,2,0)</f>
        <v>0</v>
      </c>
      <c r="W1418" s="166">
        <f>VLOOKUP(L1418,Schnitt5!L:P,2,0)</f>
        <v>0</v>
      </c>
      <c r="X1418" s="166">
        <f>VLOOKUP(L1418,Schnitt6!L:P,2,0)</f>
        <v>0</v>
      </c>
      <c r="AA1418" s="166">
        <f>VLOOKUP(L1418,Schnitt1!L:P,3,0)</f>
        <v>0</v>
      </c>
      <c r="AB1418" s="166">
        <f>VLOOKUP(L1418,Schnitt2!L:P,3,0)</f>
        <v>0</v>
      </c>
      <c r="AC1418" s="166">
        <f>VLOOKUP(L1418,Schnitt3!L:P,3,0)</f>
        <v>0</v>
      </c>
      <c r="AD1418" s="166">
        <f>VLOOKUP(L1418,Schnitt4!L:P,3,0)</f>
        <v>0</v>
      </c>
      <c r="AE1418" s="166">
        <f>VLOOKUP(L1418,Schnitt5!L:P,3,0)</f>
        <v>0</v>
      </c>
      <c r="AF1418" s="166">
        <f>VLOOKUP(L1418,Schnitt6!L:P,3,0)</f>
        <v>0</v>
      </c>
    </row>
    <row r="1419" spans="12:32" x14ac:dyDescent="0.25">
      <c r="L1419" s="264">
        <f>Member!A1419</f>
        <v>0</v>
      </c>
      <c r="M1419" s="166">
        <f t="shared" si="98"/>
        <v>0</v>
      </c>
      <c r="N1419" s="166">
        <f t="shared" si="99"/>
        <v>0</v>
      </c>
      <c r="O1419" s="166">
        <f t="shared" si="100"/>
        <v>0</v>
      </c>
      <c r="P1419" s="166">
        <f t="shared" si="101"/>
        <v>49</v>
      </c>
      <c r="S1419" s="166">
        <f>VLOOKUP(L1419,Schnitt1!L:P,2,0)</f>
        <v>0</v>
      </c>
      <c r="T1419" s="166">
        <f>VLOOKUP(L1419,Schnitt2!L:P,2,0)</f>
        <v>0</v>
      </c>
      <c r="U1419" s="166">
        <f>VLOOKUP(L1419,Schnitt3!L:P,2,0)</f>
        <v>0</v>
      </c>
      <c r="V1419" s="166">
        <f>VLOOKUP(L1419,Schnitt4!L:P,2,0)</f>
        <v>0</v>
      </c>
      <c r="W1419" s="166">
        <f>VLOOKUP(L1419,Schnitt5!L:P,2,0)</f>
        <v>0</v>
      </c>
      <c r="X1419" s="166">
        <f>VLOOKUP(L1419,Schnitt6!L:P,2,0)</f>
        <v>0</v>
      </c>
      <c r="AA1419" s="166">
        <f>VLOOKUP(L1419,Schnitt1!L:P,3,0)</f>
        <v>0</v>
      </c>
      <c r="AB1419" s="166">
        <f>VLOOKUP(L1419,Schnitt2!L:P,3,0)</f>
        <v>0</v>
      </c>
      <c r="AC1419" s="166">
        <f>VLOOKUP(L1419,Schnitt3!L:P,3,0)</f>
        <v>0</v>
      </c>
      <c r="AD1419" s="166">
        <f>VLOOKUP(L1419,Schnitt4!L:P,3,0)</f>
        <v>0</v>
      </c>
      <c r="AE1419" s="166">
        <f>VLOOKUP(L1419,Schnitt5!L:P,3,0)</f>
        <v>0</v>
      </c>
      <c r="AF1419" s="166">
        <f>VLOOKUP(L1419,Schnitt6!L:P,3,0)</f>
        <v>0</v>
      </c>
    </row>
    <row r="1420" spans="12:32" x14ac:dyDescent="0.25">
      <c r="L1420" s="264">
        <f>Member!A1420</f>
        <v>0</v>
      </c>
      <c r="M1420" s="166">
        <f t="shared" si="98"/>
        <v>0</v>
      </c>
      <c r="N1420" s="166">
        <f t="shared" si="99"/>
        <v>0</v>
      </c>
      <c r="O1420" s="166">
        <f t="shared" si="100"/>
        <v>0</v>
      </c>
      <c r="P1420" s="166">
        <f t="shared" si="101"/>
        <v>49</v>
      </c>
      <c r="S1420" s="166">
        <f>VLOOKUP(L1420,Schnitt1!L:P,2,0)</f>
        <v>0</v>
      </c>
      <c r="T1420" s="166">
        <f>VLOOKUP(L1420,Schnitt2!L:P,2,0)</f>
        <v>0</v>
      </c>
      <c r="U1420" s="166">
        <f>VLOOKUP(L1420,Schnitt3!L:P,2,0)</f>
        <v>0</v>
      </c>
      <c r="V1420" s="166">
        <f>VLOOKUP(L1420,Schnitt4!L:P,2,0)</f>
        <v>0</v>
      </c>
      <c r="W1420" s="166">
        <f>VLOOKUP(L1420,Schnitt5!L:P,2,0)</f>
        <v>0</v>
      </c>
      <c r="X1420" s="166">
        <f>VLOOKUP(L1420,Schnitt6!L:P,2,0)</f>
        <v>0</v>
      </c>
      <c r="AA1420" s="166">
        <f>VLOOKUP(L1420,Schnitt1!L:P,3,0)</f>
        <v>0</v>
      </c>
      <c r="AB1420" s="166">
        <f>VLOOKUP(L1420,Schnitt2!L:P,3,0)</f>
        <v>0</v>
      </c>
      <c r="AC1420" s="166">
        <f>VLOOKUP(L1420,Schnitt3!L:P,3,0)</f>
        <v>0</v>
      </c>
      <c r="AD1420" s="166">
        <f>VLOOKUP(L1420,Schnitt4!L:P,3,0)</f>
        <v>0</v>
      </c>
      <c r="AE1420" s="166">
        <f>VLOOKUP(L1420,Schnitt5!L:P,3,0)</f>
        <v>0</v>
      </c>
      <c r="AF1420" s="166">
        <f>VLOOKUP(L1420,Schnitt6!L:P,3,0)</f>
        <v>0</v>
      </c>
    </row>
    <row r="1421" spans="12:32" x14ac:dyDescent="0.25">
      <c r="L1421" s="264">
        <f>Member!A1421</f>
        <v>0</v>
      </c>
      <c r="M1421" s="166">
        <f t="shared" si="98"/>
        <v>0</v>
      </c>
      <c r="N1421" s="166">
        <f t="shared" si="99"/>
        <v>0</v>
      </c>
      <c r="O1421" s="166">
        <f t="shared" si="100"/>
        <v>0</v>
      </c>
      <c r="P1421" s="166">
        <f t="shared" si="101"/>
        <v>49</v>
      </c>
      <c r="S1421" s="166">
        <f>VLOOKUP(L1421,Schnitt1!L:P,2,0)</f>
        <v>0</v>
      </c>
      <c r="T1421" s="166">
        <f>VLOOKUP(L1421,Schnitt2!L:P,2,0)</f>
        <v>0</v>
      </c>
      <c r="U1421" s="166">
        <f>VLOOKUP(L1421,Schnitt3!L:P,2,0)</f>
        <v>0</v>
      </c>
      <c r="V1421" s="166">
        <f>VLOOKUP(L1421,Schnitt4!L:P,2,0)</f>
        <v>0</v>
      </c>
      <c r="W1421" s="166">
        <f>VLOOKUP(L1421,Schnitt5!L:P,2,0)</f>
        <v>0</v>
      </c>
      <c r="X1421" s="166">
        <f>VLOOKUP(L1421,Schnitt6!L:P,2,0)</f>
        <v>0</v>
      </c>
      <c r="AA1421" s="166">
        <f>VLOOKUP(L1421,Schnitt1!L:P,3,0)</f>
        <v>0</v>
      </c>
      <c r="AB1421" s="166">
        <f>VLOOKUP(L1421,Schnitt2!L:P,3,0)</f>
        <v>0</v>
      </c>
      <c r="AC1421" s="166">
        <f>VLOOKUP(L1421,Schnitt3!L:P,3,0)</f>
        <v>0</v>
      </c>
      <c r="AD1421" s="166">
        <f>VLOOKUP(L1421,Schnitt4!L:P,3,0)</f>
        <v>0</v>
      </c>
      <c r="AE1421" s="166">
        <f>VLOOKUP(L1421,Schnitt5!L:P,3,0)</f>
        <v>0</v>
      </c>
      <c r="AF1421" s="166">
        <f>VLOOKUP(L1421,Schnitt6!L:P,3,0)</f>
        <v>0</v>
      </c>
    </row>
    <row r="1422" spans="12:32" x14ac:dyDescent="0.25">
      <c r="L1422" s="264">
        <f>Member!A1422</f>
        <v>0</v>
      </c>
      <c r="M1422" s="166">
        <f t="shared" si="98"/>
        <v>0</v>
      </c>
      <c r="N1422" s="166">
        <f t="shared" si="99"/>
        <v>0</v>
      </c>
      <c r="O1422" s="166">
        <f t="shared" si="100"/>
        <v>0</v>
      </c>
      <c r="P1422" s="166">
        <f t="shared" si="101"/>
        <v>49</v>
      </c>
      <c r="S1422" s="166">
        <f>VLOOKUP(L1422,Schnitt1!L:P,2,0)</f>
        <v>0</v>
      </c>
      <c r="T1422" s="166">
        <f>VLOOKUP(L1422,Schnitt2!L:P,2,0)</f>
        <v>0</v>
      </c>
      <c r="U1422" s="166">
        <f>VLOOKUP(L1422,Schnitt3!L:P,2,0)</f>
        <v>0</v>
      </c>
      <c r="V1422" s="166">
        <f>VLOOKUP(L1422,Schnitt4!L:P,2,0)</f>
        <v>0</v>
      </c>
      <c r="W1422" s="166">
        <f>VLOOKUP(L1422,Schnitt5!L:P,2,0)</f>
        <v>0</v>
      </c>
      <c r="X1422" s="166">
        <f>VLOOKUP(L1422,Schnitt6!L:P,2,0)</f>
        <v>0</v>
      </c>
      <c r="AA1422" s="166">
        <f>VLOOKUP(L1422,Schnitt1!L:P,3,0)</f>
        <v>0</v>
      </c>
      <c r="AB1422" s="166">
        <f>VLOOKUP(L1422,Schnitt2!L:P,3,0)</f>
        <v>0</v>
      </c>
      <c r="AC1422" s="166">
        <f>VLOOKUP(L1422,Schnitt3!L:P,3,0)</f>
        <v>0</v>
      </c>
      <c r="AD1422" s="166">
        <f>VLOOKUP(L1422,Schnitt4!L:P,3,0)</f>
        <v>0</v>
      </c>
      <c r="AE1422" s="166">
        <f>VLOOKUP(L1422,Schnitt5!L:P,3,0)</f>
        <v>0</v>
      </c>
      <c r="AF1422" s="166">
        <f>VLOOKUP(L1422,Schnitt6!L:P,3,0)</f>
        <v>0</v>
      </c>
    </row>
    <row r="1423" spans="12:32" x14ac:dyDescent="0.25">
      <c r="L1423" s="264">
        <f>Member!A1423</f>
        <v>0</v>
      </c>
      <c r="M1423" s="166">
        <f t="shared" si="98"/>
        <v>0</v>
      </c>
      <c r="N1423" s="166">
        <f t="shared" si="99"/>
        <v>0</v>
      </c>
      <c r="O1423" s="166">
        <f t="shared" si="100"/>
        <v>0</v>
      </c>
      <c r="P1423" s="166">
        <f t="shared" si="101"/>
        <v>49</v>
      </c>
      <c r="S1423" s="166">
        <f>VLOOKUP(L1423,Schnitt1!L:P,2,0)</f>
        <v>0</v>
      </c>
      <c r="T1423" s="166">
        <f>VLOOKUP(L1423,Schnitt2!L:P,2,0)</f>
        <v>0</v>
      </c>
      <c r="U1423" s="166">
        <f>VLOOKUP(L1423,Schnitt3!L:P,2,0)</f>
        <v>0</v>
      </c>
      <c r="V1423" s="166">
        <f>VLOOKUP(L1423,Schnitt4!L:P,2,0)</f>
        <v>0</v>
      </c>
      <c r="W1423" s="166">
        <f>VLOOKUP(L1423,Schnitt5!L:P,2,0)</f>
        <v>0</v>
      </c>
      <c r="X1423" s="166">
        <f>VLOOKUP(L1423,Schnitt6!L:P,2,0)</f>
        <v>0</v>
      </c>
      <c r="AA1423" s="166">
        <f>VLOOKUP(L1423,Schnitt1!L:P,3,0)</f>
        <v>0</v>
      </c>
      <c r="AB1423" s="166">
        <f>VLOOKUP(L1423,Schnitt2!L:P,3,0)</f>
        <v>0</v>
      </c>
      <c r="AC1423" s="166">
        <f>VLOOKUP(L1423,Schnitt3!L:P,3,0)</f>
        <v>0</v>
      </c>
      <c r="AD1423" s="166">
        <f>VLOOKUP(L1423,Schnitt4!L:P,3,0)</f>
        <v>0</v>
      </c>
      <c r="AE1423" s="166">
        <f>VLOOKUP(L1423,Schnitt5!L:P,3,0)</f>
        <v>0</v>
      </c>
      <c r="AF1423" s="166">
        <f>VLOOKUP(L1423,Schnitt6!L:P,3,0)</f>
        <v>0</v>
      </c>
    </row>
    <row r="1424" spans="12:32" x14ac:dyDescent="0.25">
      <c r="L1424" s="264">
        <f>Member!A1424</f>
        <v>0</v>
      </c>
      <c r="M1424" s="166">
        <f t="shared" si="98"/>
        <v>0</v>
      </c>
      <c r="N1424" s="166">
        <f t="shared" si="99"/>
        <v>0</v>
      </c>
      <c r="O1424" s="166">
        <f t="shared" si="100"/>
        <v>0</v>
      </c>
      <c r="P1424" s="166">
        <f t="shared" si="101"/>
        <v>49</v>
      </c>
      <c r="S1424" s="166">
        <f>VLOOKUP(L1424,Schnitt1!L:P,2,0)</f>
        <v>0</v>
      </c>
      <c r="T1424" s="166">
        <f>VLOOKUP(L1424,Schnitt2!L:P,2,0)</f>
        <v>0</v>
      </c>
      <c r="U1424" s="166">
        <f>VLOOKUP(L1424,Schnitt3!L:P,2,0)</f>
        <v>0</v>
      </c>
      <c r="V1424" s="166">
        <f>VLOOKUP(L1424,Schnitt4!L:P,2,0)</f>
        <v>0</v>
      </c>
      <c r="W1424" s="166">
        <f>VLOOKUP(L1424,Schnitt5!L:P,2,0)</f>
        <v>0</v>
      </c>
      <c r="X1424" s="166">
        <f>VLOOKUP(L1424,Schnitt6!L:P,2,0)</f>
        <v>0</v>
      </c>
      <c r="AA1424" s="166">
        <f>VLOOKUP(L1424,Schnitt1!L:P,3,0)</f>
        <v>0</v>
      </c>
      <c r="AB1424" s="166">
        <f>VLOOKUP(L1424,Schnitt2!L:P,3,0)</f>
        <v>0</v>
      </c>
      <c r="AC1424" s="166">
        <f>VLOOKUP(L1424,Schnitt3!L:P,3,0)</f>
        <v>0</v>
      </c>
      <c r="AD1424" s="166">
        <f>VLOOKUP(L1424,Schnitt4!L:P,3,0)</f>
        <v>0</v>
      </c>
      <c r="AE1424" s="166">
        <f>VLOOKUP(L1424,Schnitt5!L:P,3,0)</f>
        <v>0</v>
      </c>
      <c r="AF1424" s="166">
        <f>VLOOKUP(L1424,Schnitt6!L:P,3,0)</f>
        <v>0</v>
      </c>
    </row>
    <row r="1425" spans="12:32" x14ac:dyDescent="0.25">
      <c r="L1425" s="264">
        <f>Member!A1425</f>
        <v>0</v>
      </c>
      <c r="M1425" s="166">
        <f t="shared" si="98"/>
        <v>0</v>
      </c>
      <c r="N1425" s="166">
        <f t="shared" si="99"/>
        <v>0</v>
      </c>
      <c r="O1425" s="166">
        <f t="shared" si="100"/>
        <v>0</v>
      </c>
      <c r="P1425" s="166">
        <f t="shared" si="101"/>
        <v>49</v>
      </c>
      <c r="S1425" s="166">
        <f>VLOOKUP(L1425,Schnitt1!L:P,2,0)</f>
        <v>0</v>
      </c>
      <c r="T1425" s="166">
        <f>VLOOKUP(L1425,Schnitt2!L:P,2,0)</f>
        <v>0</v>
      </c>
      <c r="U1425" s="166">
        <f>VLOOKUP(L1425,Schnitt3!L:P,2,0)</f>
        <v>0</v>
      </c>
      <c r="V1425" s="166">
        <f>VLOOKUP(L1425,Schnitt4!L:P,2,0)</f>
        <v>0</v>
      </c>
      <c r="W1425" s="166">
        <f>VLOOKUP(L1425,Schnitt5!L:P,2,0)</f>
        <v>0</v>
      </c>
      <c r="X1425" s="166">
        <f>VLOOKUP(L1425,Schnitt6!L:P,2,0)</f>
        <v>0</v>
      </c>
      <c r="AA1425" s="166">
        <f>VLOOKUP(L1425,Schnitt1!L:P,3,0)</f>
        <v>0</v>
      </c>
      <c r="AB1425" s="166">
        <f>VLOOKUP(L1425,Schnitt2!L:P,3,0)</f>
        <v>0</v>
      </c>
      <c r="AC1425" s="166">
        <f>VLOOKUP(L1425,Schnitt3!L:P,3,0)</f>
        <v>0</v>
      </c>
      <c r="AD1425" s="166">
        <f>VLOOKUP(L1425,Schnitt4!L:P,3,0)</f>
        <v>0</v>
      </c>
      <c r="AE1425" s="166">
        <f>VLOOKUP(L1425,Schnitt5!L:P,3,0)</f>
        <v>0</v>
      </c>
      <c r="AF1425" s="166">
        <f>VLOOKUP(L1425,Schnitt6!L:P,3,0)</f>
        <v>0</v>
      </c>
    </row>
    <row r="1426" spans="12:32" x14ac:dyDescent="0.25">
      <c r="L1426" s="264">
        <f>Member!A1426</f>
        <v>0</v>
      </c>
      <c r="M1426" s="166">
        <f t="shared" si="98"/>
        <v>0</v>
      </c>
      <c r="N1426" s="166">
        <f t="shared" si="99"/>
        <v>0</v>
      </c>
      <c r="O1426" s="166">
        <f t="shared" si="100"/>
        <v>0</v>
      </c>
      <c r="P1426" s="166">
        <f t="shared" si="101"/>
        <v>49</v>
      </c>
      <c r="S1426" s="166">
        <f>VLOOKUP(L1426,Schnitt1!L:P,2,0)</f>
        <v>0</v>
      </c>
      <c r="T1426" s="166">
        <f>VLOOKUP(L1426,Schnitt2!L:P,2,0)</f>
        <v>0</v>
      </c>
      <c r="U1426" s="166">
        <f>VLOOKUP(L1426,Schnitt3!L:P,2,0)</f>
        <v>0</v>
      </c>
      <c r="V1426" s="166">
        <f>VLOOKUP(L1426,Schnitt4!L:P,2,0)</f>
        <v>0</v>
      </c>
      <c r="W1426" s="166">
        <f>VLOOKUP(L1426,Schnitt5!L:P,2,0)</f>
        <v>0</v>
      </c>
      <c r="X1426" s="166">
        <f>VLOOKUP(L1426,Schnitt6!L:P,2,0)</f>
        <v>0</v>
      </c>
      <c r="AA1426" s="166">
        <f>VLOOKUP(L1426,Schnitt1!L:P,3,0)</f>
        <v>0</v>
      </c>
      <c r="AB1426" s="166">
        <f>VLOOKUP(L1426,Schnitt2!L:P,3,0)</f>
        <v>0</v>
      </c>
      <c r="AC1426" s="166">
        <f>VLOOKUP(L1426,Schnitt3!L:P,3,0)</f>
        <v>0</v>
      </c>
      <c r="AD1426" s="166">
        <f>VLOOKUP(L1426,Schnitt4!L:P,3,0)</f>
        <v>0</v>
      </c>
      <c r="AE1426" s="166">
        <f>VLOOKUP(L1426,Schnitt5!L:P,3,0)</f>
        <v>0</v>
      </c>
      <c r="AF1426" s="166">
        <f>VLOOKUP(L1426,Schnitt6!L:P,3,0)</f>
        <v>0</v>
      </c>
    </row>
    <row r="1427" spans="12:32" x14ac:dyDescent="0.25">
      <c r="L1427" s="264">
        <f>Member!A1427</f>
        <v>0</v>
      </c>
      <c r="M1427" s="166">
        <f t="shared" si="98"/>
        <v>0</v>
      </c>
      <c r="N1427" s="166">
        <f t="shared" si="99"/>
        <v>0</v>
      </c>
      <c r="O1427" s="166">
        <f t="shared" si="100"/>
        <v>0</v>
      </c>
      <c r="P1427" s="166">
        <f t="shared" si="101"/>
        <v>49</v>
      </c>
      <c r="S1427" s="166">
        <f>VLOOKUP(L1427,Schnitt1!L:P,2,0)</f>
        <v>0</v>
      </c>
      <c r="T1427" s="166">
        <f>VLOOKUP(L1427,Schnitt2!L:P,2,0)</f>
        <v>0</v>
      </c>
      <c r="U1427" s="166">
        <f>VLOOKUP(L1427,Schnitt3!L:P,2,0)</f>
        <v>0</v>
      </c>
      <c r="V1427" s="166">
        <f>VLOOKUP(L1427,Schnitt4!L:P,2,0)</f>
        <v>0</v>
      </c>
      <c r="W1427" s="166">
        <f>VLOOKUP(L1427,Schnitt5!L:P,2,0)</f>
        <v>0</v>
      </c>
      <c r="X1427" s="166">
        <f>VLOOKUP(L1427,Schnitt6!L:P,2,0)</f>
        <v>0</v>
      </c>
      <c r="AA1427" s="166">
        <f>VLOOKUP(L1427,Schnitt1!L:P,3,0)</f>
        <v>0</v>
      </c>
      <c r="AB1427" s="166">
        <f>VLOOKUP(L1427,Schnitt2!L:P,3,0)</f>
        <v>0</v>
      </c>
      <c r="AC1427" s="166">
        <f>VLOOKUP(L1427,Schnitt3!L:P,3,0)</f>
        <v>0</v>
      </c>
      <c r="AD1427" s="166">
        <f>VLOOKUP(L1427,Schnitt4!L:P,3,0)</f>
        <v>0</v>
      </c>
      <c r="AE1427" s="166">
        <f>VLOOKUP(L1427,Schnitt5!L:P,3,0)</f>
        <v>0</v>
      </c>
      <c r="AF1427" s="166">
        <f>VLOOKUP(L1427,Schnitt6!L:P,3,0)</f>
        <v>0</v>
      </c>
    </row>
    <row r="1428" spans="12:32" x14ac:dyDescent="0.25">
      <c r="L1428" s="264">
        <f>Member!A1428</f>
        <v>0</v>
      </c>
      <c r="M1428" s="166">
        <f t="shared" si="98"/>
        <v>0</v>
      </c>
      <c r="N1428" s="166">
        <f t="shared" si="99"/>
        <v>0</v>
      </c>
      <c r="O1428" s="166">
        <f t="shared" si="100"/>
        <v>0</v>
      </c>
      <c r="P1428" s="166">
        <f t="shared" si="101"/>
        <v>49</v>
      </c>
      <c r="S1428" s="166">
        <f>VLOOKUP(L1428,Schnitt1!L:P,2,0)</f>
        <v>0</v>
      </c>
      <c r="T1428" s="166">
        <f>VLOOKUP(L1428,Schnitt2!L:P,2,0)</f>
        <v>0</v>
      </c>
      <c r="U1428" s="166">
        <f>VLOOKUP(L1428,Schnitt3!L:P,2,0)</f>
        <v>0</v>
      </c>
      <c r="V1428" s="166">
        <f>VLOOKUP(L1428,Schnitt4!L:P,2,0)</f>
        <v>0</v>
      </c>
      <c r="W1428" s="166">
        <f>VLOOKUP(L1428,Schnitt5!L:P,2,0)</f>
        <v>0</v>
      </c>
      <c r="X1428" s="166">
        <f>VLOOKUP(L1428,Schnitt6!L:P,2,0)</f>
        <v>0</v>
      </c>
      <c r="AA1428" s="166">
        <f>VLOOKUP(L1428,Schnitt1!L:P,3,0)</f>
        <v>0</v>
      </c>
      <c r="AB1428" s="166">
        <f>VLOOKUP(L1428,Schnitt2!L:P,3,0)</f>
        <v>0</v>
      </c>
      <c r="AC1428" s="166">
        <f>VLOOKUP(L1428,Schnitt3!L:P,3,0)</f>
        <v>0</v>
      </c>
      <c r="AD1428" s="166">
        <f>VLOOKUP(L1428,Schnitt4!L:P,3,0)</f>
        <v>0</v>
      </c>
      <c r="AE1428" s="166">
        <f>VLOOKUP(L1428,Schnitt5!L:P,3,0)</f>
        <v>0</v>
      </c>
      <c r="AF1428" s="166">
        <f>VLOOKUP(L1428,Schnitt6!L:P,3,0)</f>
        <v>0</v>
      </c>
    </row>
    <row r="1429" spans="12:32" x14ac:dyDescent="0.25">
      <c r="L1429" s="264">
        <f>Member!A1429</f>
        <v>0</v>
      </c>
      <c r="M1429" s="166">
        <f t="shared" si="98"/>
        <v>0</v>
      </c>
      <c r="N1429" s="166">
        <f t="shared" si="99"/>
        <v>0</v>
      </c>
      <c r="O1429" s="166">
        <f t="shared" si="100"/>
        <v>0</v>
      </c>
      <c r="P1429" s="166">
        <f t="shared" si="101"/>
        <v>49</v>
      </c>
      <c r="S1429" s="166">
        <f>VLOOKUP(L1429,Schnitt1!L:P,2,0)</f>
        <v>0</v>
      </c>
      <c r="T1429" s="166">
        <f>VLOOKUP(L1429,Schnitt2!L:P,2,0)</f>
        <v>0</v>
      </c>
      <c r="U1429" s="166">
        <f>VLOOKUP(L1429,Schnitt3!L:P,2,0)</f>
        <v>0</v>
      </c>
      <c r="V1429" s="166">
        <f>VLOOKUP(L1429,Schnitt4!L:P,2,0)</f>
        <v>0</v>
      </c>
      <c r="W1429" s="166">
        <f>VLOOKUP(L1429,Schnitt5!L:P,2,0)</f>
        <v>0</v>
      </c>
      <c r="X1429" s="166">
        <f>VLOOKUP(L1429,Schnitt6!L:P,2,0)</f>
        <v>0</v>
      </c>
      <c r="AA1429" s="166">
        <f>VLOOKUP(L1429,Schnitt1!L:P,3,0)</f>
        <v>0</v>
      </c>
      <c r="AB1429" s="166">
        <f>VLOOKUP(L1429,Schnitt2!L:P,3,0)</f>
        <v>0</v>
      </c>
      <c r="AC1429" s="166">
        <f>VLOOKUP(L1429,Schnitt3!L:P,3,0)</f>
        <v>0</v>
      </c>
      <c r="AD1429" s="166">
        <f>VLOOKUP(L1429,Schnitt4!L:P,3,0)</f>
        <v>0</v>
      </c>
      <c r="AE1429" s="166">
        <f>VLOOKUP(L1429,Schnitt5!L:P,3,0)</f>
        <v>0</v>
      </c>
      <c r="AF1429" s="166">
        <f>VLOOKUP(L1429,Schnitt6!L:P,3,0)</f>
        <v>0</v>
      </c>
    </row>
    <row r="1430" spans="12:32" x14ac:dyDescent="0.25">
      <c r="L1430" s="264">
        <f>Member!A1430</f>
        <v>0</v>
      </c>
      <c r="M1430" s="166">
        <f t="shared" si="98"/>
        <v>0</v>
      </c>
      <c r="N1430" s="166">
        <f t="shared" si="99"/>
        <v>0</v>
      </c>
      <c r="O1430" s="166">
        <f t="shared" si="100"/>
        <v>0</v>
      </c>
      <c r="P1430" s="166">
        <f t="shared" si="101"/>
        <v>49</v>
      </c>
      <c r="S1430" s="166">
        <f>VLOOKUP(L1430,Schnitt1!L:P,2,0)</f>
        <v>0</v>
      </c>
      <c r="T1430" s="166">
        <f>VLOOKUP(L1430,Schnitt2!L:P,2,0)</f>
        <v>0</v>
      </c>
      <c r="U1430" s="166">
        <f>VLOOKUP(L1430,Schnitt3!L:P,2,0)</f>
        <v>0</v>
      </c>
      <c r="V1430" s="166">
        <f>VLOOKUP(L1430,Schnitt4!L:P,2,0)</f>
        <v>0</v>
      </c>
      <c r="W1430" s="166">
        <f>VLOOKUP(L1430,Schnitt5!L:P,2,0)</f>
        <v>0</v>
      </c>
      <c r="X1430" s="166">
        <f>VLOOKUP(L1430,Schnitt6!L:P,2,0)</f>
        <v>0</v>
      </c>
      <c r="AA1430" s="166">
        <f>VLOOKUP(L1430,Schnitt1!L:P,3,0)</f>
        <v>0</v>
      </c>
      <c r="AB1430" s="166">
        <f>VLOOKUP(L1430,Schnitt2!L:P,3,0)</f>
        <v>0</v>
      </c>
      <c r="AC1430" s="166">
        <f>VLOOKUP(L1430,Schnitt3!L:P,3,0)</f>
        <v>0</v>
      </c>
      <c r="AD1430" s="166">
        <f>VLOOKUP(L1430,Schnitt4!L:P,3,0)</f>
        <v>0</v>
      </c>
      <c r="AE1430" s="166">
        <f>VLOOKUP(L1430,Schnitt5!L:P,3,0)</f>
        <v>0</v>
      </c>
      <c r="AF1430" s="166">
        <f>VLOOKUP(L1430,Schnitt6!L:P,3,0)</f>
        <v>0</v>
      </c>
    </row>
    <row r="1431" spans="12:32" x14ac:dyDescent="0.25">
      <c r="L1431" s="264">
        <f>Member!A1431</f>
        <v>0</v>
      </c>
      <c r="M1431" s="166">
        <f t="shared" si="98"/>
        <v>0</v>
      </c>
      <c r="N1431" s="166">
        <f t="shared" si="99"/>
        <v>0</v>
      </c>
      <c r="O1431" s="166">
        <f t="shared" si="100"/>
        <v>0</v>
      </c>
      <c r="P1431" s="166">
        <f t="shared" si="101"/>
        <v>49</v>
      </c>
      <c r="S1431" s="166">
        <f>VLOOKUP(L1431,Schnitt1!L:P,2,0)</f>
        <v>0</v>
      </c>
      <c r="T1431" s="166">
        <f>VLOOKUP(L1431,Schnitt2!L:P,2,0)</f>
        <v>0</v>
      </c>
      <c r="U1431" s="166">
        <f>VLOOKUP(L1431,Schnitt3!L:P,2,0)</f>
        <v>0</v>
      </c>
      <c r="V1431" s="166">
        <f>VLOOKUP(L1431,Schnitt4!L:P,2,0)</f>
        <v>0</v>
      </c>
      <c r="W1431" s="166">
        <f>VLOOKUP(L1431,Schnitt5!L:P,2,0)</f>
        <v>0</v>
      </c>
      <c r="X1431" s="166">
        <f>VLOOKUP(L1431,Schnitt6!L:P,2,0)</f>
        <v>0</v>
      </c>
      <c r="AA1431" s="166">
        <f>VLOOKUP(L1431,Schnitt1!L:P,3,0)</f>
        <v>0</v>
      </c>
      <c r="AB1431" s="166">
        <f>VLOOKUP(L1431,Schnitt2!L:P,3,0)</f>
        <v>0</v>
      </c>
      <c r="AC1431" s="166">
        <f>VLOOKUP(L1431,Schnitt3!L:P,3,0)</f>
        <v>0</v>
      </c>
      <c r="AD1431" s="166">
        <f>VLOOKUP(L1431,Schnitt4!L:P,3,0)</f>
        <v>0</v>
      </c>
      <c r="AE1431" s="166">
        <f>VLOOKUP(L1431,Schnitt5!L:P,3,0)</f>
        <v>0</v>
      </c>
      <c r="AF1431" s="166">
        <f>VLOOKUP(L1431,Schnitt6!L:P,3,0)</f>
        <v>0</v>
      </c>
    </row>
    <row r="1432" spans="12:32" x14ac:dyDescent="0.25">
      <c r="L1432" s="264">
        <f>Member!A1432</f>
        <v>0</v>
      </c>
      <c r="M1432" s="166">
        <f t="shared" si="98"/>
        <v>0</v>
      </c>
      <c r="N1432" s="166">
        <f t="shared" si="99"/>
        <v>0</v>
      </c>
      <c r="O1432" s="166">
        <f t="shared" si="100"/>
        <v>0</v>
      </c>
      <c r="P1432" s="166">
        <f t="shared" si="101"/>
        <v>49</v>
      </c>
      <c r="S1432" s="166">
        <f>VLOOKUP(L1432,Schnitt1!L:P,2,0)</f>
        <v>0</v>
      </c>
      <c r="T1432" s="166">
        <f>VLOOKUP(L1432,Schnitt2!L:P,2,0)</f>
        <v>0</v>
      </c>
      <c r="U1432" s="166">
        <f>VLOOKUP(L1432,Schnitt3!L:P,2,0)</f>
        <v>0</v>
      </c>
      <c r="V1432" s="166">
        <f>VLOOKUP(L1432,Schnitt4!L:P,2,0)</f>
        <v>0</v>
      </c>
      <c r="W1432" s="166">
        <f>VLOOKUP(L1432,Schnitt5!L:P,2,0)</f>
        <v>0</v>
      </c>
      <c r="X1432" s="166">
        <f>VLOOKUP(L1432,Schnitt6!L:P,2,0)</f>
        <v>0</v>
      </c>
      <c r="AA1432" s="166">
        <f>VLOOKUP(L1432,Schnitt1!L:P,3,0)</f>
        <v>0</v>
      </c>
      <c r="AB1432" s="166">
        <f>VLOOKUP(L1432,Schnitt2!L:P,3,0)</f>
        <v>0</v>
      </c>
      <c r="AC1432" s="166">
        <f>VLOOKUP(L1432,Schnitt3!L:P,3,0)</f>
        <v>0</v>
      </c>
      <c r="AD1432" s="166">
        <f>VLOOKUP(L1432,Schnitt4!L:P,3,0)</f>
        <v>0</v>
      </c>
      <c r="AE1432" s="166">
        <f>VLOOKUP(L1432,Schnitt5!L:P,3,0)</f>
        <v>0</v>
      </c>
      <c r="AF1432" s="166">
        <f>VLOOKUP(L1432,Schnitt6!L:P,3,0)</f>
        <v>0</v>
      </c>
    </row>
    <row r="1433" spans="12:32" x14ac:dyDescent="0.25">
      <c r="L1433" s="264">
        <f>Member!A1433</f>
        <v>0</v>
      </c>
      <c r="M1433" s="166">
        <f t="shared" si="98"/>
        <v>0</v>
      </c>
      <c r="N1433" s="166">
        <f t="shared" si="99"/>
        <v>0</v>
      </c>
      <c r="O1433" s="166">
        <f t="shared" si="100"/>
        <v>0</v>
      </c>
      <c r="P1433" s="166">
        <f t="shared" si="101"/>
        <v>49</v>
      </c>
      <c r="S1433" s="166">
        <f>VLOOKUP(L1433,Schnitt1!L:P,2,0)</f>
        <v>0</v>
      </c>
      <c r="T1433" s="166">
        <f>VLOOKUP(L1433,Schnitt2!L:P,2,0)</f>
        <v>0</v>
      </c>
      <c r="U1433" s="166">
        <f>VLOOKUP(L1433,Schnitt3!L:P,2,0)</f>
        <v>0</v>
      </c>
      <c r="V1433" s="166">
        <f>VLOOKUP(L1433,Schnitt4!L:P,2,0)</f>
        <v>0</v>
      </c>
      <c r="W1433" s="166">
        <f>VLOOKUP(L1433,Schnitt5!L:P,2,0)</f>
        <v>0</v>
      </c>
      <c r="X1433" s="166">
        <f>VLOOKUP(L1433,Schnitt6!L:P,2,0)</f>
        <v>0</v>
      </c>
      <c r="AA1433" s="166">
        <f>VLOOKUP(L1433,Schnitt1!L:P,3,0)</f>
        <v>0</v>
      </c>
      <c r="AB1433" s="166">
        <f>VLOOKUP(L1433,Schnitt2!L:P,3,0)</f>
        <v>0</v>
      </c>
      <c r="AC1433" s="166">
        <f>VLOOKUP(L1433,Schnitt3!L:P,3,0)</f>
        <v>0</v>
      </c>
      <c r="AD1433" s="166">
        <f>VLOOKUP(L1433,Schnitt4!L:P,3,0)</f>
        <v>0</v>
      </c>
      <c r="AE1433" s="166">
        <f>VLOOKUP(L1433,Schnitt5!L:P,3,0)</f>
        <v>0</v>
      </c>
      <c r="AF1433" s="166">
        <f>VLOOKUP(L1433,Schnitt6!L:P,3,0)</f>
        <v>0</v>
      </c>
    </row>
    <row r="1434" spans="12:32" x14ac:dyDescent="0.25">
      <c r="L1434" s="264">
        <f>Member!A1434</f>
        <v>0</v>
      </c>
      <c r="M1434" s="166">
        <f t="shared" si="98"/>
        <v>0</v>
      </c>
      <c r="N1434" s="166">
        <f t="shared" si="99"/>
        <v>0</v>
      </c>
      <c r="O1434" s="166">
        <f t="shared" si="100"/>
        <v>0</v>
      </c>
      <c r="P1434" s="166">
        <f t="shared" si="101"/>
        <v>49</v>
      </c>
      <c r="S1434" s="166">
        <f>VLOOKUP(L1434,Schnitt1!L:P,2,0)</f>
        <v>0</v>
      </c>
      <c r="T1434" s="166">
        <f>VLOOKUP(L1434,Schnitt2!L:P,2,0)</f>
        <v>0</v>
      </c>
      <c r="U1434" s="166">
        <f>VLOOKUP(L1434,Schnitt3!L:P,2,0)</f>
        <v>0</v>
      </c>
      <c r="V1434" s="166">
        <f>VLOOKUP(L1434,Schnitt4!L:P,2,0)</f>
        <v>0</v>
      </c>
      <c r="W1434" s="166">
        <f>VLOOKUP(L1434,Schnitt5!L:P,2,0)</f>
        <v>0</v>
      </c>
      <c r="X1434" s="166">
        <f>VLOOKUP(L1434,Schnitt6!L:P,2,0)</f>
        <v>0</v>
      </c>
      <c r="AA1434" s="166">
        <f>VLOOKUP(L1434,Schnitt1!L:P,3,0)</f>
        <v>0</v>
      </c>
      <c r="AB1434" s="166">
        <f>VLOOKUP(L1434,Schnitt2!L:P,3,0)</f>
        <v>0</v>
      </c>
      <c r="AC1434" s="166">
        <f>VLOOKUP(L1434,Schnitt3!L:P,3,0)</f>
        <v>0</v>
      </c>
      <c r="AD1434" s="166">
        <f>VLOOKUP(L1434,Schnitt4!L:P,3,0)</f>
        <v>0</v>
      </c>
      <c r="AE1434" s="166">
        <f>VLOOKUP(L1434,Schnitt5!L:P,3,0)</f>
        <v>0</v>
      </c>
      <c r="AF1434" s="166">
        <f>VLOOKUP(L1434,Schnitt6!L:P,3,0)</f>
        <v>0</v>
      </c>
    </row>
    <row r="1435" spans="12:32" x14ac:dyDescent="0.25">
      <c r="L1435" s="264">
        <f>Member!A1435</f>
        <v>0</v>
      </c>
      <c r="M1435" s="166">
        <f t="shared" si="98"/>
        <v>0</v>
      </c>
      <c r="N1435" s="166">
        <f t="shared" si="99"/>
        <v>0</v>
      </c>
      <c r="O1435" s="166">
        <f t="shared" si="100"/>
        <v>0</v>
      </c>
      <c r="P1435" s="166">
        <f t="shared" si="101"/>
        <v>49</v>
      </c>
      <c r="S1435" s="166">
        <f>VLOOKUP(L1435,Schnitt1!L:P,2,0)</f>
        <v>0</v>
      </c>
      <c r="T1435" s="166">
        <f>VLOOKUP(L1435,Schnitt2!L:P,2,0)</f>
        <v>0</v>
      </c>
      <c r="U1435" s="166">
        <f>VLOOKUP(L1435,Schnitt3!L:P,2,0)</f>
        <v>0</v>
      </c>
      <c r="V1435" s="166">
        <f>VLOOKUP(L1435,Schnitt4!L:P,2,0)</f>
        <v>0</v>
      </c>
      <c r="W1435" s="166">
        <f>VLOOKUP(L1435,Schnitt5!L:P,2,0)</f>
        <v>0</v>
      </c>
      <c r="X1435" s="166">
        <f>VLOOKUP(L1435,Schnitt6!L:P,2,0)</f>
        <v>0</v>
      </c>
      <c r="AA1435" s="166">
        <f>VLOOKUP(L1435,Schnitt1!L:P,3,0)</f>
        <v>0</v>
      </c>
      <c r="AB1435" s="166">
        <f>VLOOKUP(L1435,Schnitt2!L:P,3,0)</f>
        <v>0</v>
      </c>
      <c r="AC1435" s="166">
        <f>VLOOKUP(L1435,Schnitt3!L:P,3,0)</f>
        <v>0</v>
      </c>
      <c r="AD1435" s="166">
        <f>VLOOKUP(L1435,Schnitt4!L:P,3,0)</f>
        <v>0</v>
      </c>
      <c r="AE1435" s="166">
        <f>VLOOKUP(L1435,Schnitt5!L:P,3,0)</f>
        <v>0</v>
      </c>
      <c r="AF1435" s="166">
        <f>VLOOKUP(L1435,Schnitt6!L:P,3,0)</f>
        <v>0</v>
      </c>
    </row>
    <row r="1436" spans="12:32" x14ac:dyDescent="0.25">
      <c r="L1436" s="264">
        <f>Member!A1436</f>
        <v>0</v>
      </c>
      <c r="M1436" s="166">
        <f t="shared" si="98"/>
        <v>0</v>
      </c>
      <c r="N1436" s="166">
        <f t="shared" si="99"/>
        <v>0</v>
      </c>
      <c r="O1436" s="166">
        <f t="shared" si="100"/>
        <v>0</v>
      </c>
      <c r="P1436" s="166">
        <f t="shared" si="101"/>
        <v>49</v>
      </c>
      <c r="S1436" s="166">
        <f>VLOOKUP(L1436,Schnitt1!L:P,2,0)</f>
        <v>0</v>
      </c>
      <c r="T1436" s="166">
        <f>VLOOKUP(L1436,Schnitt2!L:P,2,0)</f>
        <v>0</v>
      </c>
      <c r="U1436" s="166">
        <f>VLOOKUP(L1436,Schnitt3!L:P,2,0)</f>
        <v>0</v>
      </c>
      <c r="V1436" s="166">
        <f>VLOOKUP(L1436,Schnitt4!L:P,2,0)</f>
        <v>0</v>
      </c>
      <c r="W1436" s="166">
        <f>VLOOKUP(L1436,Schnitt5!L:P,2,0)</f>
        <v>0</v>
      </c>
      <c r="X1436" s="166">
        <f>VLOOKUP(L1436,Schnitt6!L:P,2,0)</f>
        <v>0</v>
      </c>
      <c r="AA1436" s="166">
        <f>VLOOKUP(L1436,Schnitt1!L:P,3,0)</f>
        <v>0</v>
      </c>
      <c r="AB1436" s="166">
        <f>VLOOKUP(L1436,Schnitt2!L:P,3,0)</f>
        <v>0</v>
      </c>
      <c r="AC1436" s="166">
        <f>VLOOKUP(L1436,Schnitt3!L:P,3,0)</f>
        <v>0</v>
      </c>
      <c r="AD1436" s="166">
        <f>VLOOKUP(L1436,Schnitt4!L:P,3,0)</f>
        <v>0</v>
      </c>
      <c r="AE1436" s="166">
        <f>VLOOKUP(L1436,Schnitt5!L:P,3,0)</f>
        <v>0</v>
      </c>
      <c r="AF1436" s="166">
        <f>VLOOKUP(L1436,Schnitt6!L:P,3,0)</f>
        <v>0</v>
      </c>
    </row>
    <row r="1437" spans="12:32" x14ac:dyDescent="0.25">
      <c r="L1437" s="264">
        <f>Member!A1437</f>
        <v>0</v>
      </c>
      <c r="M1437" s="166">
        <f t="shared" si="98"/>
        <v>0</v>
      </c>
      <c r="N1437" s="166">
        <f t="shared" si="99"/>
        <v>0</v>
      </c>
      <c r="O1437" s="166">
        <f t="shared" si="100"/>
        <v>0</v>
      </c>
      <c r="P1437" s="166">
        <f t="shared" si="101"/>
        <v>49</v>
      </c>
      <c r="S1437" s="166">
        <f>VLOOKUP(L1437,Schnitt1!L:P,2,0)</f>
        <v>0</v>
      </c>
      <c r="T1437" s="166">
        <f>VLOOKUP(L1437,Schnitt2!L:P,2,0)</f>
        <v>0</v>
      </c>
      <c r="U1437" s="166">
        <f>VLOOKUP(L1437,Schnitt3!L:P,2,0)</f>
        <v>0</v>
      </c>
      <c r="V1437" s="166">
        <f>VLOOKUP(L1437,Schnitt4!L:P,2,0)</f>
        <v>0</v>
      </c>
      <c r="W1437" s="166">
        <f>VLOOKUP(L1437,Schnitt5!L:P,2,0)</f>
        <v>0</v>
      </c>
      <c r="X1437" s="166">
        <f>VLOOKUP(L1437,Schnitt6!L:P,2,0)</f>
        <v>0</v>
      </c>
      <c r="AA1437" s="166">
        <f>VLOOKUP(L1437,Schnitt1!L:P,3,0)</f>
        <v>0</v>
      </c>
      <c r="AB1437" s="166">
        <f>VLOOKUP(L1437,Schnitt2!L:P,3,0)</f>
        <v>0</v>
      </c>
      <c r="AC1437" s="166">
        <f>VLOOKUP(L1437,Schnitt3!L:P,3,0)</f>
        <v>0</v>
      </c>
      <c r="AD1437" s="166">
        <f>VLOOKUP(L1437,Schnitt4!L:P,3,0)</f>
        <v>0</v>
      </c>
      <c r="AE1437" s="166">
        <f>VLOOKUP(L1437,Schnitt5!L:P,3,0)</f>
        <v>0</v>
      </c>
      <c r="AF1437" s="166">
        <f>VLOOKUP(L1437,Schnitt6!L:P,3,0)</f>
        <v>0</v>
      </c>
    </row>
    <row r="1438" spans="12:32" x14ac:dyDescent="0.25">
      <c r="L1438" s="264">
        <f>Member!A1438</f>
        <v>0</v>
      </c>
      <c r="M1438" s="166">
        <f t="shared" si="98"/>
        <v>0</v>
      </c>
      <c r="N1438" s="166">
        <f t="shared" si="99"/>
        <v>0</v>
      </c>
      <c r="O1438" s="166">
        <f t="shared" si="100"/>
        <v>0</v>
      </c>
      <c r="P1438" s="166">
        <f t="shared" si="101"/>
        <v>49</v>
      </c>
      <c r="S1438" s="166">
        <f>VLOOKUP(L1438,Schnitt1!L:P,2,0)</f>
        <v>0</v>
      </c>
      <c r="T1438" s="166">
        <f>VLOOKUP(L1438,Schnitt2!L:P,2,0)</f>
        <v>0</v>
      </c>
      <c r="U1438" s="166">
        <f>VLOOKUP(L1438,Schnitt3!L:P,2,0)</f>
        <v>0</v>
      </c>
      <c r="V1438" s="166">
        <f>VLOOKUP(L1438,Schnitt4!L:P,2,0)</f>
        <v>0</v>
      </c>
      <c r="W1438" s="166">
        <f>VLOOKUP(L1438,Schnitt5!L:P,2,0)</f>
        <v>0</v>
      </c>
      <c r="X1438" s="166">
        <f>VLOOKUP(L1438,Schnitt6!L:P,2,0)</f>
        <v>0</v>
      </c>
      <c r="AA1438" s="166">
        <f>VLOOKUP(L1438,Schnitt1!L:P,3,0)</f>
        <v>0</v>
      </c>
      <c r="AB1438" s="166">
        <f>VLOOKUP(L1438,Schnitt2!L:P,3,0)</f>
        <v>0</v>
      </c>
      <c r="AC1438" s="166">
        <f>VLOOKUP(L1438,Schnitt3!L:P,3,0)</f>
        <v>0</v>
      </c>
      <c r="AD1438" s="166">
        <f>VLOOKUP(L1438,Schnitt4!L:P,3,0)</f>
        <v>0</v>
      </c>
      <c r="AE1438" s="166">
        <f>VLOOKUP(L1438,Schnitt5!L:P,3,0)</f>
        <v>0</v>
      </c>
      <c r="AF1438" s="166">
        <f>VLOOKUP(L1438,Schnitt6!L:P,3,0)</f>
        <v>0</v>
      </c>
    </row>
    <row r="1439" spans="12:32" x14ac:dyDescent="0.25">
      <c r="L1439" s="264">
        <f>Member!A1439</f>
        <v>0</v>
      </c>
      <c r="M1439" s="166">
        <f t="shared" si="98"/>
        <v>0</v>
      </c>
      <c r="N1439" s="166">
        <f t="shared" si="99"/>
        <v>0</v>
      </c>
      <c r="O1439" s="166">
        <f t="shared" si="100"/>
        <v>0</v>
      </c>
      <c r="P1439" s="166">
        <f t="shared" si="101"/>
        <v>49</v>
      </c>
      <c r="S1439" s="166">
        <f>VLOOKUP(L1439,Schnitt1!L:P,2,0)</f>
        <v>0</v>
      </c>
      <c r="T1439" s="166">
        <f>VLOOKUP(L1439,Schnitt2!L:P,2,0)</f>
        <v>0</v>
      </c>
      <c r="U1439" s="166">
        <f>VLOOKUP(L1439,Schnitt3!L:P,2,0)</f>
        <v>0</v>
      </c>
      <c r="V1439" s="166">
        <f>VLOOKUP(L1439,Schnitt4!L:P,2,0)</f>
        <v>0</v>
      </c>
      <c r="W1439" s="166">
        <f>VLOOKUP(L1439,Schnitt5!L:P,2,0)</f>
        <v>0</v>
      </c>
      <c r="X1439" s="166">
        <f>VLOOKUP(L1439,Schnitt6!L:P,2,0)</f>
        <v>0</v>
      </c>
      <c r="AA1439" s="166">
        <f>VLOOKUP(L1439,Schnitt1!L:P,3,0)</f>
        <v>0</v>
      </c>
      <c r="AB1439" s="166">
        <f>VLOOKUP(L1439,Schnitt2!L:P,3,0)</f>
        <v>0</v>
      </c>
      <c r="AC1439" s="166">
        <f>VLOOKUP(L1439,Schnitt3!L:P,3,0)</f>
        <v>0</v>
      </c>
      <c r="AD1439" s="166">
        <f>VLOOKUP(L1439,Schnitt4!L:P,3,0)</f>
        <v>0</v>
      </c>
      <c r="AE1439" s="166">
        <f>VLOOKUP(L1439,Schnitt5!L:P,3,0)</f>
        <v>0</v>
      </c>
      <c r="AF1439" s="166">
        <f>VLOOKUP(L1439,Schnitt6!L:P,3,0)</f>
        <v>0</v>
      </c>
    </row>
    <row r="1440" spans="12:32" x14ac:dyDescent="0.25">
      <c r="L1440" s="264">
        <f>Member!A1440</f>
        <v>0</v>
      </c>
      <c r="M1440" s="166">
        <f t="shared" si="98"/>
        <v>0</v>
      </c>
      <c r="N1440" s="166">
        <f t="shared" si="99"/>
        <v>0</v>
      </c>
      <c r="O1440" s="166">
        <f t="shared" si="100"/>
        <v>0</v>
      </c>
      <c r="P1440" s="166">
        <f t="shared" si="101"/>
        <v>49</v>
      </c>
      <c r="S1440" s="166">
        <f>VLOOKUP(L1440,Schnitt1!L:P,2,0)</f>
        <v>0</v>
      </c>
      <c r="T1440" s="166">
        <f>VLOOKUP(L1440,Schnitt2!L:P,2,0)</f>
        <v>0</v>
      </c>
      <c r="U1440" s="166">
        <f>VLOOKUP(L1440,Schnitt3!L:P,2,0)</f>
        <v>0</v>
      </c>
      <c r="V1440" s="166">
        <f>VLOOKUP(L1440,Schnitt4!L:P,2,0)</f>
        <v>0</v>
      </c>
      <c r="W1440" s="166">
        <f>VLOOKUP(L1440,Schnitt5!L:P,2,0)</f>
        <v>0</v>
      </c>
      <c r="X1440" s="166">
        <f>VLOOKUP(L1440,Schnitt6!L:P,2,0)</f>
        <v>0</v>
      </c>
      <c r="AA1440" s="166">
        <f>VLOOKUP(L1440,Schnitt1!L:P,3,0)</f>
        <v>0</v>
      </c>
      <c r="AB1440" s="166">
        <f>VLOOKUP(L1440,Schnitt2!L:P,3,0)</f>
        <v>0</v>
      </c>
      <c r="AC1440" s="166">
        <f>VLOOKUP(L1440,Schnitt3!L:P,3,0)</f>
        <v>0</v>
      </c>
      <c r="AD1440" s="166">
        <f>VLOOKUP(L1440,Schnitt4!L:P,3,0)</f>
        <v>0</v>
      </c>
      <c r="AE1440" s="166">
        <f>VLOOKUP(L1440,Schnitt5!L:P,3,0)</f>
        <v>0</v>
      </c>
      <c r="AF1440" s="166">
        <f>VLOOKUP(L1440,Schnitt6!L:P,3,0)</f>
        <v>0</v>
      </c>
    </row>
    <row r="1441" spans="12:32" x14ac:dyDescent="0.25">
      <c r="L1441" s="264">
        <f>Member!A1441</f>
        <v>0</v>
      </c>
      <c r="M1441" s="166">
        <f t="shared" si="98"/>
        <v>0</v>
      </c>
      <c r="N1441" s="166">
        <f t="shared" si="99"/>
        <v>0</v>
      </c>
      <c r="O1441" s="166">
        <f t="shared" si="100"/>
        <v>0</v>
      </c>
      <c r="P1441" s="166">
        <f t="shared" si="101"/>
        <v>49</v>
      </c>
      <c r="S1441" s="166">
        <f>VLOOKUP(L1441,Schnitt1!L:P,2,0)</f>
        <v>0</v>
      </c>
      <c r="T1441" s="166">
        <f>VLOOKUP(L1441,Schnitt2!L:P,2,0)</f>
        <v>0</v>
      </c>
      <c r="U1441" s="166">
        <f>VLOOKUP(L1441,Schnitt3!L:P,2,0)</f>
        <v>0</v>
      </c>
      <c r="V1441" s="166">
        <f>VLOOKUP(L1441,Schnitt4!L:P,2,0)</f>
        <v>0</v>
      </c>
      <c r="W1441" s="166">
        <f>VLOOKUP(L1441,Schnitt5!L:P,2,0)</f>
        <v>0</v>
      </c>
      <c r="X1441" s="166">
        <f>VLOOKUP(L1441,Schnitt6!L:P,2,0)</f>
        <v>0</v>
      </c>
      <c r="AA1441" s="166">
        <f>VLOOKUP(L1441,Schnitt1!L:P,3,0)</f>
        <v>0</v>
      </c>
      <c r="AB1441" s="166">
        <f>VLOOKUP(L1441,Schnitt2!L:P,3,0)</f>
        <v>0</v>
      </c>
      <c r="AC1441" s="166">
        <f>VLOOKUP(L1441,Schnitt3!L:P,3,0)</f>
        <v>0</v>
      </c>
      <c r="AD1441" s="166">
        <f>VLOOKUP(L1441,Schnitt4!L:P,3,0)</f>
        <v>0</v>
      </c>
      <c r="AE1441" s="166">
        <f>VLOOKUP(L1441,Schnitt5!L:P,3,0)</f>
        <v>0</v>
      </c>
      <c r="AF1441" s="166">
        <f>VLOOKUP(L1441,Schnitt6!L:P,3,0)</f>
        <v>0</v>
      </c>
    </row>
    <row r="1442" spans="12:32" x14ac:dyDescent="0.25">
      <c r="L1442" s="264">
        <f>Member!A1442</f>
        <v>0</v>
      </c>
      <c r="M1442" s="166">
        <f t="shared" si="98"/>
        <v>0</v>
      </c>
      <c r="N1442" s="166">
        <f t="shared" si="99"/>
        <v>0</v>
      </c>
      <c r="O1442" s="166">
        <f t="shared" si="100"/>
        <v>0</v>
      </c>
      <c r="P1442" s="166">
        <f t="shared" si="101"/>
        <v>49</v>
      </c>
      <c r="S1442" s="166">
        <f>VLOOKUP(L1442,Schnitt1!L:P,2,0)</f>
        <v>0</v>
      </c>
      <c r="T1442" s="166">
        <f>VLOOKUP(L1442,Schnitt2!L:P,2,0)</f>
        <v>0</v>
      </c>
      <c r="U1442" s="166">
        <f>VLOOKUP(L1442,Schnitt3!L:P,2,0)</f>
        <v>0</v>
      </c>
      <c r="V1442" s="166">
        <f>VLOOKUP(L1442,Schnitt4!L:P,2,0)</f>
        <v>0</v>
      </c>
      <c r="W1442" s="166">
        <f>VLOOKUP(L1442,Schnitt5!L:P,2,0)</f>
        <v>0</v>
      </c>
      <c r="X1442" s="166">
        <f>VLOOKUP(L1442,Schnitt6!L:P,2,0)</f>
        <v>0</v>
      </c>
      <c r="AA1442" s="166">
        <f>VLOOKUP(L1442,Schnitt1!L:P,3,0)</f>
        <v>0</v>
      </c>
      <c r="AB1442" s="166">
        <f>VLOOKUP(L1442,Schnitt2!L:P,3,0)</f>
        <v>0</v>
      </c>
      <c r="AC1442" s="166">
        <f>VLOOKUP(L1442,Schnitt3!L:P,3,0)</f>
        <v>0</v>
      </c>
      <c r="AD1442" s="166">
        <f>VLOOKUP(L1442,Schnitt4!L:P,3,0)</f>
        <v>0</v>
      </c>
      <c r="AE1442" s="166">
        <f>VLOOKUP(L1442,Schnitt5!L:P,3,0)</f>
        <v>0</v>
      </c>
      <c r="AF1442" s="166">
        <f>VLOOKUP(L1442,Schnitt6!L:P,3,0)</f>
        <v>0</v>
      </c>
    </row>
    <row r="1443" spans="12:32" x14ac:dyDescent="0.25">
      <c r="L1443" s="264">
        <f>Member!A1443</f>
        <v>0</v>
      </c>
      <c r="M1443" s="166">
        <f t="shared" si="98"/>
        <v>0</v>
      </c>
      <c r="N1443" s="166">
        <f t="shared" si="99"/>
        <v>0</v>
      </c>
      <c r="O1443" s="166">
        <f t="shared" si="100"/>
        <v>0</v>
      </c>
      <c r="P1443" s="166">
        <f t="shared" si="101"/>
        <v>49</v>
      </c>
      <c r="S1443" s="166">
        <f>VLOOKUP(L1443,Schnitt1!L:P,2,0)</f>
        <v>0</v>
      </c>
      <c r="T1443" s="166">
        <f>VLOOKUP(L1443,Schnitt2!L:P,2,0)</f>
        <v>0</v>
      </c>
      <c r="U1443" s="166">
        <f>VLOOKUP(L1443,Schnitt3!L:P,2,0)</f>
        <v>0</v>
      </c>
      <c r="V1443" s="166">
        <f>VLOOKUP(L1443,Schnitt4!L:P,2,0)</f>
        <v>0</v>
      </c>
      <c r="W1443" s="166">
        <f>VLOOKUP(L1443,Schnitt5!L:P,2,0)</f>
        <v>0</v>
      </c>
      <c r="X1443" s="166">
        <f>VLOOKUP(L1443,Schnitt6!L:P,2,0)</f>
        <v>0</v>
      </c>
      <c r="AA1443" s="166">
        <f>VLOOKUP(L1443,Schnitt1!L:P,3,0)</f>
        <v>0</v>
      </c>
      <c r="AB1443" s="166">
        <f>VLOOKUP(L1443,Schnitt2!L:P,3,0)</f>
        <v>0</v>
      </c>
      <c r="AC1443" s="166">
        <f>VLOOKUP(L1443,Schnitt3!L:P,3,0)</f>
        <v>0</v>
      </c>
      <c r="AD1443" s="166">
        <f>VLOOKUP(L1443,Schnitt4!L:P,3,0)</f>
        <v>0</v>
      </c>
      <c r="AE1443" s="166">
        <f>VLOOKUP(L1443,Schnitt5!L:P,3,0)</f>
        <v>0</v>
      </c>
      <c r="AF1443" s="166">
        <f>VLOOKUP(L1443,Schnitt6!L:P,3,0)</f>
        <v>0</v>
      </c>
    </row>
    <row r="1444" spans="12:32" x14ac:dyDescent="0.25">
      <c r="L1444" s="264">
        <f>Member!A1444</f>
        <v>0</v>
      </c>
      <c r="M1444" s="166">
        <f t="shared" si="98"/>
        <v>0</v>
      </c>
      <c r="N1444" s="166">
        <f t="shared" si="99"/>
        <v>0</v>
      </c>
      <c r="O1444" s="166">
        <f t="shared" si="100"/>
        <v>0</v>
      </c>
      <c r="P1444" s="166">
        <f t="shared" si="101"/>
        <v>49</v>
      </c>
      <c r="S1444" s="166">
        <f>VLOOKUP(L1444,Schnitt1!L:P,2,0)</f>
        <v>0</v>
      </c>
      <c r="T1444" s="166">
        <f>VLOOKUP(L1444,Schnitt2!L:P,2,0)</f>
        <v>0</v>
      </c>
      <c r="U1444" s="166">
        <f>VLOOKUP(L1444,Schnitt3!L:P,2,0)</f>
        <v>0</v>
      </c>
      <c r="V1444" s="166">
        <f>VLOOKUP(L1444,Schnitt4!L:P,2,0)</f>
        <v>0</v>
      </c>
      <c r="W1444" s="166">
        <f>VLOOKUP(L1444,Schnitt5!L:P,2,0)</f>
        <v>0</v>
      </c>
      <c r="X1444" s="166">
        <f>VLOOKUP(L1444,Schnitt6!L:P,2,0)</f>
        <v>0</v>
      </c>
      <c r="AA1444" s="166">
        <f>VLOOKUP(L1444,Schnitt1!L:P,3,0)</f>
        <v>0</v>
      </c>
      <c r="AB1444" s="166">
        <f>VLOOKUP(L1444,Schnitt2!L:P,3,0)</f>
        <v>0</v>
      </c>
      <c r="AC1444" s="166">
        <f>VLOOKUP(L1444,Schnitt3!L:P,3,0)</f>
        <v>0</v>
      </c>
      <c r="AD1444" s="166">
        <f>VLOOKUP(L1444,Schnitt4!L:P,3,0)</f>
        <v>0</v>
      </c>
      <c r="AE1444" s="166">
        <f>VLOOKUP(L1444,Schnitt5!L:P,3,0)</f>
        <v>0</v>
      </c>
      <c r="AF1444" s="166">
        <f>VLOOKUP(L1444,Schnitt6!L:P,3,0)</f>
        <v>0</v>
      </c>
    </row>
    <row r="1445" spans="12:32" x14ac:dyDescent="0.25">
      <c r="L1445" s="264">
        <f>Member!A1445</f>
        <v>0</v>
      </c>
      <c r="M1445" s="166">
        <f t="shared" si="98"/>
        <v>0</v>
      </c>
      <c r="N1445" s="166">
        <f t="shared" si="99"/>
        <v>0</v>
      </c>
      <c r="O1445" s="166">
        <f t="shared" si="100"/>
        <v>0</v>
      </c>
      <c r="P1445" s="166">
        <f t="shared" si="101"/>
        <v>49</v>
      </c>
      <c r="S1445" s="166">
        <f>VLOOKUP(L1445,Schnitt1!L:P,2,0)</f>
        <v>0</v>
      </c>
      <c r="T1445" s="166">
        <f>VLOOKUP(L1445,Schnitt2!L:P,2,0)</f>
        <v>0</v>
      </c>
      <c r="U1445" s="166">
        <f>VLOOKUP(L1445,Schnitt3!L:P,2,0)</f>
        <v>0</v>
      </c>
      <c r="V1445" s="166">
        <f>VLOOKUP(L1445,Schnitt4!L:P,2,0)</f>
        <v>0</v>
      </c>
      <c r="W1445" s="166">
        <f>VLOOKUP(L1445,Schnitt5!L:P,2,0)</f>
        <v>0</v>
      </c>
      <c r="X1445" s="166">
        <f>VLOOKUP(L1445,Schnitt6!L:P,2,0)</f>
        <v>0</v>
      </c>
      <c r="AA1445" s="166">
        <f>VLOOKUP(L1445,Schnitt1!L:P,3,0)</f>
        <v>0</v>
      </c>
      <c r="AB1445" s="166">
        <f>VLOOKUP(L1445,Schnitt2!L:P,3,0)</f>
        <v>0</v>
      </c>
      <c r="AC1445" s="166">
        <f>VLOOKUP(L1445,Schnitt3!L:P,3,0)</f>
        <v>0</v>
      </c>
      <c r="AD1445" s="166">
        <f>VLOOKUP(L1445,Schnitt4!L:P,3,0)</f>
        <v>0</v>
      </c>
      <c r="AE1445" s="166">
        <f>VLOOKUP(L1445,Schnitt5!L:P,3,0)</f>
        <v>0</v>
      </c>
      <c r="AF1445" s="166">
        <f>VLOOKUP(L1445,Schnitt6!L:P,3,0)</f>
        <v>0</v>
      </c>
    </row>
    <row r="1446" spans="12:32" x14ac:dyDescent="0.25">
      <c r="L1446" s="264">
        <f>Member!A1446</f>
        <v>0</v>
      </c>
      <c r="M1446" s="166">
        <f t="shared" si="98"/>
        <v>0</v>
      </c>
      <c r="N1446" s="166">
        <f t="shared" si="99"/>
        <v>0</v>
      </c>
      <c r="O1446" s="166">
        <f t="shared" si="100"/>
        <v>0</v>
      </c>
      <c r="P1446" s="166">
        <f t="shared" si="101"/>
        <v>49</v>
      </c>
      <c r="S1446" s="166">
        <f>VLOOKUP(L1446,Schnitt1!L:P,2,0)</f>
        <v>0</v>
      </c>
      <c r="T1446" s="166">
        <f>VLOOKUP(L1446,Schnitt2!L:P,2,0)</f>
        <v>0</v>
      </c>
      <c r="U1446" s="166">
        <f>VLOOKUP(L1446,Schnitt3!L:P,2,0)</f>
        <v>0</v>
      </c>
      <c r="V1446" s="166">
        <f>VLOOKUP(L1446,Schnitt4!L:P,2,0)</f>
        <v>0</v>
      </c>
      <c r="W1446" s="166">
        <f>VLOOKUP(L1446,Schnitt5!L:P,2,0)</f>
        <v>0</v>
      </c>
      <c r="X1446" s="166">
        <f>VLOOKUP(L1446,Schnitt6!L:P,2,0)</f>
        <v>0</v>
      </c>
      <c r="AA1446" s="166">
        <f>VLOOKUP(L1446,Schnitt1!L:P,3,0)</f>
        <v>0</v>
      </c>
      <c r="AB1446" s="166">
        <f>VLOOKUP(L1446,Schnitt2!L:P,3,0)</f>
        <v>0</v>
      </c>
      <c r="AC1446" s="166">
        <f>VLOOKUP(L1446,Schnitt3!L:P,3,0)</f>
        <v>0</v>
      </c>
      <c r="AD1446" s="166">
        <f>VLOOKUP(L1446,Schnitt4!L:P,3,0)</f>
        <v>0</v>
      </c>
      <c r="AE1446" s="166">
        <f>VLOOKUP(L1446,Schnitt5!L:P,3,0)</f>
        <v>0</v>
      </c>
      <c r="AF1446" s="166">
        <f>VLOOKUP(L1446,Schnitt6!L:P,3,0)</f>
        <v>0</v>
      </c>
    </row>
    <row r="1447" spans="12:32" x14ac:dyDescent="0.25">
      <c r="L1447" s="264">
        <f>Member!A1447</f>
        <v>0</v>
      </c>
      <c r="M1447" s="166">
        <f t="shared" si="98"/>
        <v>0</v>
      </c>
      <c r="N1447" s="166">
        <f t="shared" si="99"/>
        <v>0</v>
      </c>
      <c r="O1447" s="166">
        <f t="shared" si="100"/>
        <v>0</v>
      </c>
      <c r="P1447" s="166">
        <f t="shared" si="101"/>
        <v>49</v>
      </c>
      <c r="S1447" s="166">
        <f>VLOOKUP(L1447,Schnitt1!L:P,2,0)</f>
        <v>0</v>
      </c>
      <c r="T1447" s="166">
        <f>VLOOKUP(L1447,Schnitt2!L:P,2,0)</f>
        <v>0</v>
      </c>
      <c r="U1447" s="166">
        <f>VLOOKUP(L1447,Schnitt3!L:P,2,0)</f>
        <v>0</v>
      </c>
      <c r="V1447" s="166">
        <f>VLOOKUP(L1447,Schnitt4!L:P,2,0)</f>
        <v>0</v>
      </c>
      <c r="W1447" s="166">
        <f>VLOOKUP(L1447,Schnitt5!L:P,2,0)</f>
        <v>0</v>
      </c>
      <c r="X1447" s="166">
        <f>VLOOKUP(L1447,Schnitt6!L:P,2,0)</f>
        <v>0</v>
      </c>
      <c r="AA1447" s="166">
        <f>VLOOKUP(L1447,Schnitt1!L:P,3,0)</f>
        <v>0</v>
      </c>
      <c r="AB1447" s="166">
        <f>VLOOKUP(L1447,Schnitt2!L:P,3,0)</f>
        <v>0</v>
      </c>
      <c r="AC1447" s="166">
        <f>VLOOKUP(L1447,Schnitt3!L:P,3,0)</f>
        <v>0</v>
      </c>
      <c r="AD1447" s="166">
        <f>VLOOKUP(L1447,Schnitt4!L:P,3,0)</f>
        <v>0</v>
      </c>
      <c r="AE1447" s="166">
        <f>VLOOKUP(L1447,Schnitt5!L:P,3,0)</f>
        <v>0</v>
      </c>
      <c r="AF1447" s="166">
        <f>VLOOKUP(L1447,Schnitt6!L:P,3,0)</f>
        <v>0</v>
      </c>
    </row>
    <row r="1448" spans="12:32" x14ac:dyDescent="0.25">
      <c r="L1448" s="264">
        <f>Member!A1448</f>
        <v>0</v>
      </c>
      <c r="M1448" s="166">
        <f t="shared" si="98"/>
        <v>0</v>
      </c>
      <c r="N1448" s="166">
        <f t="shared" si="99"/>
        <v>0</v>
      </c>
      <c r="O1448" s="166">
        <f t="shared" si="100"/>
        <v>0</v>
      </c>
      <c r="P1448" s="166">
        <f t="shared" si="101"/>
        <v>49</v>
      </c>
      <c r="S1448" s="166">
        <f>VLOOKUP(L1448,Schnitt1!L:P,2,0)</f>
        <v>0</v>
      </c>
      <c r="T1448" s="166">
        <f>VLOOKUP(L1448,Schnitt2!L:P,2,0)</f>
        <v>0</v>
      </c>
      <c r="U1448" s="166">
        <f>VLOOKUP(L1448,Schnitt3!L:P,2,0)</f>
        <v>0</v>
      </c>
      <c r="V1448" s="166">
        <f>VLOOKUP(L1448,Schnitt4!L:P,2,0)</f>
        <v>0</v>
      </c>
      <c r="W1448" s="166">
        <f>VLOOKUP(L1448,Schnitt5!L:P,2,0)</f>
        <v>0</v>
      </c>
      <c r="X1448" s="166">
        <f>VLOOKUP(L1448,Schnitt6!L:P,2,0)</f>
        <v>0</v>
      </c>
      <c r="AA1448" s="166">
        <f>VLOOKUP(L1448,Schnitt1!L:P,3,0)</f>
        <v>0</v>
      </c>
      <c r="AB1448" s="166">
        <f>VLOOKUP(L1448,Schnitt2!L:P,3,0)</f>
        <v>0</v>
      </c>
      <c r="AC1448" s="166">
        <f>VLOOKUP(L1448,Schnitt3!L:P,3,0)</f>
        <v>0</v>
      </c>
      <c r="AD1448" s="166">
        <f>VLOOKUP(L1448,Schnitt4!L:P,3,0)</f>
        <v>0</v>
      </c>
      <c r="AE1448" s="166">
        <f>VLOOKUP(L1448,Schnitt5!L:P,3,0)</f>
        <v>0</v>
      </c>
      <c r="AF1448" s="166">
        <f>VLOOKUP(L1448,Schnitt6!L:P,3,0)</f>
        <v>0</v>
      </c>
    </row>
    <row r="1449" spans="12:32" x14ac:dyDescent="0.25">
      <c r="L1449" s="264">
        <f>Member!A1449</f>
        <v>0</v>
      </c>
      <c r="M1449" s="166">
        <f t="shared" si="98"/>
        <v>0</v>
      </c>
      <c r="N1449" s="166">
        <f t="shared" si="99"/>
        <v>0</v>
      </c>
      <c r="O1449" s="166">
        <f t="shared" si="100"/>
        <v>0</v>
      </c>
      <c r="P1449" s="166">
        <f t="shared" si="101"/>
        <v>49</v>
      </c>
      <c r="S1449" s="166">
        <f>VLOOKUP(L1449,Schnitt1!L:P,2,0)</f>
        <v>0</v>
      </c>
      <c r="T1449" s="166">
        <f>VLOOKUP(L1449,Schnitt2!L:P,2,0)</f>
        <v>0</v>
      </c>
      <c r="U1449" s="166">
        <f>VLOOKUP(L1449,Schnitt3!L:P,2,0)</f>
        <v>0</v>
      </c>
      <c r="V1449" s="166">
        <f>VLOOKUP(L1449,Schnitt4!L:P,2,0)</f>
        <v>0</v>
      </c>
      <c r="W1449" s="166">
        <f>VLOOKUP(L1449,Schnitt5!L:P,2,0)</f>
        <v>0</v>
      </c>
      <c r="X1449" s="166">
        <f>VLOOKUP(L1449,Schnitt6!L:P,2,0)</f>
        <v>0</v>
      </c>
      <c r="AA1449" s="166">
        <f>VLOOKUP(L1449,Schnitt1!L:P,3,0)</f>
        <v>0</v>
      </c>
      <c r="AB1449" s="166">
        <f>VLOOKUP(L1449,Schnitt2!L:P,3,0)</f>
        <v>0</v>
      </c>
      <c r="AC1449" s="166">
        <f>VLOOKUP(L1449,Schnitt3!L:P,3,0)</f>
        <v>0</v>
      </c>
      <c r="AD1449" s="166">
        <f>VLOOKUP(L1449,Schnitt4!L:P,3,0)</f>
        <v>0</v>
      </c>
      <c r="AE1449" s="166">
        <f>VLOOKUP(L1449,Schnitt5!L:P,3,0)</f>
        <v>0</v>
      </c>
      <c r="AF1449" s="166">
        <f>VLOOKUP(L1449,Schnitt6!L:P,3,0)</f>
        <v>0</v>
      </c>
    </row>
    <row r="1450" spans="12:32" x14ac:dyDescent="0.25">
      <c r="L1450" s="264">
        <f>Member!A1450</f>
        <v>0</v>
      </c>
      <c r="M1450" s="166">
        <f t="shared" si="98"/>
        <v>0</v>
      </c>
      <c r="N1450" s="166">
        <f t="shared" si="99"/>
        <v>0</v>
      </c>
      <c r="O1450" s="166">
        <f t="shared" si="100"/>
        <v>0</v>
      </c>
      <c r="P1450" s="166">
        <f t="shared" si="101"/>
        <v>49</v>
      </c>
      <c r="S1450" s="166">
        <f>VLOOKUP(L1450,Schnitt1!L:P,2,0)</f>
        <v>0</v>
      </c>
      <c r="T1450" s="166">
        <f>VLOOKUP(L1450,Schnitt2!L:P,2,0)</f>
        <v>0</v>
      </c>
      <c r="U1450" s="166">
        <f>VLOOKUP(L1450,Schnitt3!L:P,2,0)</f>
        <v>0</v>
      </c>
      <c r="V1450" s="166">
        <f>VLOOKUP(L1450,Schnitt4!L:P,2,0)</f>
        <v>0</v>
      </c>
      <c r="W1450" s="166">
        <f>VLOOKUP(L1450,Schnitt5!L:P,2,0)</f>
        <v>0</v>
      </c>
      <c r="X1450" s="166">
        <f>VLOOKUP(L1450,Schnitt6!L:P,2,0)</f>
        <v>0</v>
      </c>
      <c r="AA1450" s="166">
        <f>VLOOKUP(L1450,Schnitt1!L:P,3,0)</f>
        <v>0</v>
      </c>
      <c r="AB1450" s="166">
        <f>VLOOKUP(L1450,Schnitt2!L:P,3,0)</f>
        <v>0</v>
      </c>
      <c r="AC1450" s="166">
        <f>VLOOKUP(L1450,Schnitt3!L:P,3,0)</f>
        <v>0</v>
      </c>
      <c r="AD1450" s="166">
        <f>VLOOKUP(L1450,Schnitt4!L:P,3,0)</f>
        <v>0</v>
      </c>
      <c r="AE1450" s="166">
        <f>VLOOKUP(L1450,Schnitt5!L:P,3,0)</f>
        <v>0</v>
      </c>
      <c r="AF1450" s="166">
        <f>VLOOKUP(L1450,Schnitt6!L:P,3,0)</f>
        <v>0</v>
      </c>
    </row>
    <row r="1451" spans="12:32" x14ac:dyDescent="0.25">
      <c r="L1451" s="264">
        <f>Member!A1451</f>
        <v>0</v>
      </c>
      <c r="M1451" s="166">
        <f t="shared" si="98"/>
        <v>0</v>
      </c>
      <c r="N1451" s="166">
        <f t="shared" si="99"/>
        <v>0</v>
      </c>
      <c r="O1451" s="166">
        <f t="shared" si="100"/>
        <v>0</v>
      </c>
      <c r="P1451" s="166">
        <f t="shared" si="101"/>
        <v>49</v>
      </c>
      <c r="S1451" s="166">
        <f>VLOOKUP(L1451,Schnitt1!L:P,2,0)</f>
        <v>0</v>
      </c>
      <c r="T1451" s="166">
        <f>VLOOKUP(L1451,Schnitt2!L:P,2,0)</f>
        <v>0</v>
      </c>
      <c r="U1451" s="166">
        <f>VLOOKUP(L1451,Schnitt3!L:P,2,0)</f>
        <v>0</v>
      </c>
      <c r="V1451" s="166">
        <f>VLOOKUP(L1451,Schnitt4!L:P,2,0)</f>
        <v>0</v>
      </c>
      <c r="W1451" s="166">
        <f>VLOOKUP(L1451,Schnitt5!L:P,2,0)</f>
        <v>0</v>
      </c>
      <c r="X1451" s="166">
        <f>VLOOKUP(L1451,Schnitt6!L:P,2,0)</f>
        <v>0</v>
      </c>
      <c r="AA1451" s="166">
        <f>VLOOKUP(L1451,Schnitt1!L:P,3,0)</f>
        <v>0</v>
      </c>
      <c r="AB1451" s="166">
        <f>VLOOKUP(L1451,Schnitt2!L:P,3,0)</f>
        <v>0</v>
      </c>
      <c r="AC1451" s="166">
        <f>VLOOKUP(L1451,Schnitt3!L:P,3,0)</f>
        <v>0</v>
      </c>
      <c r="AD1451" s="166">
        <f>VLOOKUP(L1451,Schnitt4!L:P,3,0)</f>
        <v>0</v>
      </c>
      <c r="AE1451" s="166">
        <f>VLOOKUP(L1451,Schnitt5!L:P,3,0)</f>
        <v>0</v>
      </c>
      <c r="AF1451" s="166">
        <f>VLOOKUP(L1451,Schnitt6!L:P,3,0)</f>
        <v>0</v>
      </c>
    </row>
    <row r="1452" spans="12:32" x14ac:dyDescent="0.25">
      <c r="L1452" s="264">
        <f>Member!A1452</f>
        <v>0</v>
      </c>
      <c r="M1452" s="166">
        <f t="shared" si="98"/>
        <v>0</v>
      </c>
      <c r="N1452" s="166">
        <f t="shared" si="99"/>
        <v>0</v>
      </c>
      <c r="O1452" s="166">
        <f t="shared" si="100"/>
        <v>0</v>
      </c>
      <c r="P1452" s="166">
        <f t="shared" si="101"/>
        <v>49</v>
      </c>
      <c r="S1452" s="166">
        <f>VLOOKUP(L1452,Schnitt1!L:P,2,0)</f>
        <v>0</v>
      </c>
      <c r="T1452" s="166">
        <f>VLOOKUP(L1452,Schnitt2!L:P,2,0)</f>
        <v>0</v>
      </c>
      <c r="U1452" s="166">
        <f>VLOOKUP(L1452,Schnitt3!L:P,2,0)</f>
        <v>0</v>
      </c>
      <c r="V1452" s="166">
        <f>VLOOKUP(L1452,Schnitt4!L:P,2,0)</f>
        <v>0</v>
      </c>
      <c r="W1452" s="166">
        <f>VLOOKUP(L1452,Schnitt5!L:P,2,0)</f>
        <v>0</v>
      </c>
      <c r="X1452" s="166">
        <f>VLOOKUP(L1452,Schnitt6!L:P,2,0)</f>
        <v>0</v>
      </c>
      <c r="AA1452" s="166">
        <f>VLOOKUP(L1452,Schnitt1!L:P,3,0)</f>
        <v>0</v>
      </c>
      <c r="AB1452" s="166">
        <f>VLOOKUP(L1452,Schnitt2!L:P,3,0)</f>
        <v>0</v>
      </c>
      <c r="AC1452" s="166">
        <f>VLOOKUP(L1452,Schnitt3!L:P,3,0)</f>
        <v>0</v>
      </c>
      <c r="AD1452" s="166">
        <f>VLOOKUP(L1452,Schnitt4!L:P,3,0)</f>
        <v>0</v>
      </c>
      <c r="AE1452" s="166">
        <f>VLOOKUP(L1452,Schnitt5!L:P,3,0)</f>
        <v>0</v>
      </c>
      <c r="AF1452" s="166">
        <f>VLOOKUP(L1452,Schnitt6!L:P,3,0)</f>
        <v>0</v>
      </c>
    </row>
    <row r="1453" spans="12:32" x14ac:dyDescent="0.25">
      <c r="L1453" s="264">
        <f>Member!A1453</f>
        <v>0</v>
      </c>
      <c r="M1453" s="166">
        <f t="shared" si="98"/>
        <v>0</v>
      </c>
      <c r="N1453" s="166">
        <f t="shared" si="99"/>
        <v>0</v>
      </c>
      <c r="O1453" s="166">
        <f t="shared" si="100"/>
        <v>0</v>
      </c>
      <c r="P1453" s="166">
        <f t="shared" si="101"/>
        <v>49</v>
      </c>
      <c r="S1453" s="166">
        <f>VLOOKUP(L1453,Schnitt1!L:P,2,0)</f>
        <v>0</v>
      </c>
      <c r="T1453" s="166">
        <f>VLOOKUP(L1453,Schnitt2!L:P,2,0)</f>
        <v>0</v>
      </c>
      <c r="U1453" s="166">
        <f>VLOOKUP(L1453,Schnitt3!L:P,2,0)</f>
        <v>0</v>
      </c>
      <c r="V1453" s="166">
        <f>VLOOKUP(L1453,Schnitt4!L:P,2,0)</f>
        <v>0</v>
      </c>
      <c r="W1453" s="166">
        <f>VLOOKUP(L1453,Schnitt5!L:P,2,0)</f>
        <v>0</v>
      </c>
      <c r="X1453" s="166">
        <f>VLOOKUP(L1453,Schnitt6!L:P,2,0)</f>
        <v>0</v>
      </c>
      <c r="AA1453" s="166">
        <f>VLOOKUP(L1453,Schnitt1!L:P,3,0)</f>
        <v>0</v>
      </c>
      <c r="AB1453" s="166">
        <f>VLOOKUP(L1453,Schnitt2!L:P,3,0)</f>
        <v>0</v>
      </c>
      <c r="AC1453" s="166">
        <f>VLOOKUP(L1453,Schnitt3!L:P,3,0)</f>
        <v>0</v>
      </c>
      <c r="AD1453" s="166">
        <f>VLOOKUP(L1453,Schnitt4!L:P,3,0)</f>
        <v>0</v>
      </c>
      <c r="AE1453" s="166">
        <f>VLOOKUP(L1453,Schnitt5!L:P,3,0)</f>
        <v>0</v>
      </c>
      <c r="AF1453" s="166">
        <f>VLOOKUP(L1453,Schnitt6!L:P,3,0)</f>
        <v>0</v>
      </c>
    </row>
    <row r="1454" spans="12:32" x14ac:dyDescent="0.25">
      <c r="L1454" s="264">
        <f>Member!A1454</f>
        <v>0</v>
      </c>
      <c r="M1454" s="166">
        <f t="shared" si="98"/>
        <v>0</v>
      </c>
      <c r="N1454" s="166">
        <f t="shared" si="99"/>
        <v>0</v>
      </c>
      <c r="O1454" s="166">
        <f t="shared" si="100"/>
        <v>0</v>
      </c>
      <c r="P1454" s="166">
        <f t="shared" si="101"/>
        <v>49</v>
      </c>
      <c r="S1454" s="166">
        <f>VLOOKUP(L1454,Schnitt1!L:P,2,0)</f>
        <v>0</v>
      </c>
      <c r="T1454" s="166">
        <f>VLOOKUP(L1454,Schnitt2!L:P,2,0)</f>
        <v>0</v>
      </c>
      <c r="U1454" s="166">
        <f>VLOOKUP(L1454,Schnitt3!L:P,2,0)</f>
        <v>0</v>
      </c>
      <c r="V1454" s="166">
        <f>VLOOKUP(L1454,Schnitt4!L:P,2,0)</f>
        <v>0</v>
      </c>
      <c r="W1454" s="166">
        <f>VLOOKUP(L1454,Schnitt5!L:P,2,0)</f>
        <v>0</v>
      </c>
      <c r="X1454" s="166">
        <f>VLOOKUP(L1454,Schnitt6!L:P,2,0)</f>
        <v>0</v>
      </c>
      <c r="AA1454" s="166">
        <f>VLOOKUP(L1454,Schnitt1!L:P,3,0)</f>
        <v>0</v>
      </c>
      <c r="AB1454" s="166">
        <f>VLOOKUP(L1454,Schnitt2!L:P,3,0)</f>
        <v>0</v>
      </c>
      <c r="AC1454" s="166">
        <f>VLOOKUP(L1454,Schnitt3!L:P,3,0)</f>
        <v>0</v>
      </c>
      <c r="AD1454" s="166">
        <f>VLOOKUP(L1454,Schnitt4!L:P,3,0)</f>
        <v>0</v>
      </c>
      <c r="AE1454" s="166">
        <f>VLOOKUP(L1454,Schnitt5!L:P,3,0)</f>
        <v>0</v>
      </c>
      <c r="AF1454" s="166">
        <f>VLOOKUP(L1454,Schnitt6!L:P,3,0)</f>
        <v>0</v>
      </c>
    </row>
    <row r="1455" spans="12:32" x14ac:dyDescent="0.25">
      <c r="L1455" s="264">
        <f>Member!A1455</f>
        <v>0</v>
      </c>
      <c r="M1455" s="166">
        <f t="shared" si="98"/>
        <v>0</v>
      </c>
      <c r="N1455" s="166">
        <f t="shared" si="99"/>
        <v>0</v>
      </c>
      <c r="O1455" s="166">
        <f t="shared" si="100"/>
        <v>0</v>
      </c>
      <c r="P1455" s="166">
        <f t="shared" si="101"/>
        <v>49</v>
      </c>
      <c r="S1455" s="166">
        <f>VLOOKUP(L1455,Schnitt1!L:P,2,0)</f>
        <v>0</v>
      </c>
      <c r="T1455" s="166">
        <f>VLOOKUP(L1455,Schnitt2!L:P,2,0)</f>
        <v>0</v>
      </c>
      <c r="U1455" s="166">
        <f>VLOOKUP(L1455,Schnitt3!L:P,2,0)</f>
        <v>0</v>
      </c>
      <c r="V1455" s="166">
        <f>VLOOKUP(L1455,Schnitt4!L:P,2,0)</f>
        <v>0</v>
      </c>
      <c r="W1455" s="166">
        <f>VLOOKUP(L1455,Schnitt5!L:P,2,0)</f>
        <v>0</v>
      </c>
      <c r="X1455" s="166">
        <f>VLOOKUP(L1455,Schnitt6!L:P,2,0)</f>
        <v>0</v>
      </c>
      <c r="AA1455" s="166">
        <f>VLOOKUP(L1455,Schnitt1!L:P,3,0)</f>
        <v>0</v>
      </c>
      <c r="AB1455" s="166">
        <f>VLOOKUP(L1455,Schnitt2!L:P,3,0)</f>
        <v>0</v>
      </c>
      <c r="AC1455" s="166">
        <f>VLOOKUP(L1455,Schnitt3!L:P,3,0)</f>
        <v>0</v>
      </c>
      <c r="AD1455" s="166">
        <f>VLOOKUP(L1455,Schnitt4!L:P,3,0)</f>
        <v>0</v>
      </c>
      <c r="AE1455" s="166">
        <f>VLOOKUP(L1455,Schnitt5!L:P,3,0)</f>
        <v>0</v>
      </c>
      <c r="AF1455" s="166">
        <f>VLOOKUP(L1455,Schnitt6!L:P,3,0)</f>
        <v>0</v>
      </c>
    </row>
    <row r="1456" spans="12:32" x14ac:dyDescent="0.25">
      <c r="L1456" s="264">
        <f>Member!A1456</f>
        <v>0</v>
      </c>
      <c r="M1456" s="166">
        <f t="shared" si="98"/>
        <v>0</v>
      </c>
      <c r="N1456" s="166">
        <f t="shared" si="99"/>
        <v>0</v>
      </c>
      <c r="O1456" s="166">
        <f t="shared" si="100"/>
        <v>0</v>
      </c>
      <c r="P1456" s="166">
        <f t="shared" si="101"/>
        <v>49</v>
      </c>
      <c r="S1456" s="166">
        <f>VLOOKUP(L1456,Schnitt1!L:P,2,0)</f>
        <v>0</v>
      </c>
      <c r="T1456" s="166">
        <f>VLOOKUP(L1456,Schnitt2!L:P,2,0)</f>
        <v>0</v>
      </c>
      <c r="U1456" s="166">
        <f>VLOOKUP(L1456,Schnitt3!L:P,2,0)</f>
        <v>0</v>
      </c>
      <c r="V1456" s="166">
        <f>VLOOKUP(L1456,Schnitt4!L:P,2,0)</f>
        <v>0</v>
      </c>
      <c r="W1456" s="166">
        <f>VLOOKUP(L1456,Schnitt5!L:P,2,0)</f>
        <v>0</v>
      </c>
      <c r="X1456" s="166">
        <f>VLOOKUP(L1456,Schnitt6!L:P,2,0)</f>
        <v>0</v>
      </c>
      <c r="AA1456" s="166">
        <f>VLOOKUP(L1456,Schnitt1!L:P,3,0)</f>
        <v>0</v>
      </c>
      <c r="AB1456" s="166">
        <f>VLOOKUP(L1456,Schnitt2!L:P,3,0)</f>
        <v>0</v>
      </c>
      <c r="AC1456" s="166">
        <f>VLOOKUP(L1456,Schnitt3!L:P,3,0)</f>
        <v>0</v>
      </c>
      <c r="AD1456" s="166">
        <f>VLOOKUP(L1456,Schnitt4!L:P,3,0)</f>
        <v>0</v>
      </c>
      <c r="AE1456" s="166">
        <f>VLOOKUP(L1456,Schnitt5!L:P,3,0)</f>
        <v>0</v>
      </c>
      <c r="AF1456" s="166">
        <f>VLOOKUP(L1456,Schnitt6!L:P,3,0)</f>
        <v>0</v>
      </c>
    </row>
    <row r="1457" spans="12:32" x14ac:dyDescent="0.25">
      <c r="L1457" s="264">
        <f>Member!A1457</f>
        <v>0</v>
      </c>
      <c r="M1457" s="166">
        <f t="shared" si="98"/>
        <v>0</v>
      </c>
      <c r="N1457" s="166">
        <f t="shared" si="99"/>
        <v>0</v>
      </c>
      <c r="O1457" s="166">
        <f t="shared" si="100"/>
        <v>0</v>
      </c>
      <c r="P1457" s="166">
        <f t="shared" si="101"/>
        <v>49</v>
      </c>
      <c r="S1457" s="166">
        <f>VLOOKUP(L1457,Schnitt1!L:P,2,0)</f>
        <v>0</v>
      </c>
      <c r="T1457" s="166">
        <f>VLOOKUP(L1457,Schnitt2!L:P,2,0)</f>
        <v>0</v>
      </c>
      <c r="U1457" s="166">
        <f>VLOOKUP(L1457,Schnitt3!L:P,2,0)</f>
        <v>0</v>
      </c>
      <c r="V1457" s="166">
        <f>VLOOKUP(L1457,Schnitt4!L:P,2,0)</f>
        <v>0</v>
      </c>
      <c r="W1457" s="166">
        <f>VLOOKUP(L1457,Schnitt5!L:P,2,0)</f>
        <v>0</v>
      </c>
      <c r="X1457" s="166">
        <f>VLOOKUP(L1457,Schnitt6!L:P,2,0)</f>
        <v>0</v>
      </c>
      <c r="AA1457" s="166">
        <f>VLOOKUP(L1457,Schnitt1!L:P,3,0)</f>
        <v>0</v>
      </c>
      <c r="AB1457" s="166">
        <f>VLOOKUP(L1457,Schnitt2!L:P,3,0)</f>
        <v>0</v>
      </c>
      <c r="AC1457" s="166">
        <f>VLOOKUP(L1457,Schnitt3!L:P,3,0)</f>
        <v>0</v>
      </c>
      <c r="AD1457" s="166">
        <f>VLOOKUP(L1457,Schnitt4!L:P,3,0)</f>
        <v>0</v>
      </c>
      <c r="AE1457" s="166">
        <f>VLOOKUP(L1457,Schnitt5!L:P,3,0)</f>
        <v>0</v>
      </c>
      <c r="AF1457" s="166">
        <f>VLOOKUP(L1457,Schnitt6!L:P,3,0)</f>
        <v>0</v>
      </c>
    </row>
    <row r="1458" spans="12:32" x14ac:dyDescent="0.25">
      <c r="L1458" s="264">
        <f>Member!A1458</f>
        <v>0</v>
      </c>
      <c r="M1458" s="166">
        <f t="shared" si="98"/>
        <v>0</v>
      </c>
      <c r="N1458" s="166">
        <f t="shared" si="99"/>
        <v>0</v>
      </c>
      <c r="O1458" s="166">
        <f t="shared" si="100"/>
        <v>0</v>
      </c>
      <c r="P1458" s="166">
        <f t="shared" si="101"/>
        <v>49</v>
      </c>
      <c r="S1458" s="166">
        <f>VLOOKUP(L1458,Schnitt1!L:P,2,0)</f>
        <v>0</v>
      </c>
      <c r="T1458" s="166">
        <f>VLOOKUP(L1458,Schnitt2!L:P,2,0)</f>
        <v>0</v>
      </c>
      <c r="U1458" s="166">
        <f>VLOOKUP(L1458,Schnitt3!L:P,2,0)</f>
        <v>0</v>
      </c>
      <c r="V1458" s="166">
        <f>VLOOKUP(L1458,Schnitt4!L:P,2,0)</f>
        <v>0</v>
      </c>
      <c r="W1458" s="166">
        <f>VLOOKUP(L1458,Schnitt5!L:P,2,0)</f>
        <v>0</v>
      </c>
      <c r="X1458" s="166">
        <f>VLOOKUP(L1458,Schnitt6!L:P,2,0)</f>
        <v>0</v>
      </c>
      <c r="AA1458" s="166">
        <f>VLOOKUP(L1458,Schnitt1!L:P,3,0)</f>
        <v>0</v>
      </c>
      <c r="AB1458" s="166">
        <f>VLOOKUP(L1458,Schnitt2!L:P,3,0)</f>
        <v>0</v>
      </c>
      <c r="AC1458" s="166">
        <f>VLOOKUP(L1458,Schnitt3!L:P,3,0)</f>
        <v>0</v>
      </c>
      <c r="AD1458" s="166">
        <f>VLOOKUP(L1458,Schnitt4!L:P,3,0)</f>
        <v>0</v>
      </c>
      <c r="AE1458" s="166">
        <f>VLOOKUP(L1458,Schnitt5!L:P,3,0)</f>
        <v>0</v>
      </c>
      <c r="AF1458" s="166">
        <f>VLOOKUP(L1458,Schnitt6!L:P,3,0)</f>
        <v>0</v>
      </c>
    </row>
    <row r="1459" spans="12:32" x14ac:dyDescent="0.25">
      <c r="L1459" s="264">
        <f>Member!A1459</f>
        <v>0</v>
      </c>
      <c r="M1459" s="166">
        <f t="shared" si="98"/>
        <v>0</v>
      </c>
      <c r="N1459" s="166">
        <f t="shared" si="99"/>
        <v>0</v>
      </c>
      <c r="O1459" s="166">
        <f t="shared" si="100"/>
        <v>0</v>
      </c>
      <c r="P1459" s="166">
        <f t="shared" si="101"/>
        <v>49</v>
      </c>
      <c r="S1459" s="166">
        <f>VLOOKUP(L1459,Schnitt1!L:P,2,0)</f>
        <v>0</v>
      </c>
      <c r="T1459" s="166">
        <f>VLOOKUP(L1459,Schnitt2!L:P,2,0)</f>
        <v>0</v>
      </c>
      <c r="U1459" s="166">
        <f>VLOOKUP(L1459,Schnitt3!L:P,2,0)</f>
        <v>0</v>
      </c>
      <c r="V1459" s="166">
        <f>VLOOKUP(L1459,Schnitt4!L:P,2,0)</f>
        <v>0</v>
      </c>
      <c r="W1459" s="166">
        <f>VLOOKUP(L1459,Schnitt5!L:P,2,0)</f>
        <v>0</v>
      </c>
      <c r="X1459" s="166">
        <f>VLOOKUP(L1459,Schnitt6!L:P,2,0)</f>
        <v>0</v>
      </c>
      <c r="AA1459" s="166">
        <f>VLOOKUP(L1459,Schnitt1!L:P,3,0)</f>
        <v>0</v>
      </c>
      <c r="AB1459" s="166">
        <f>VLOOKUP(L1459,Schnitt2!L:P,3,0)</f>
        <v>0</v>
      </c>
      <c r="AC1459" s="166">
        <f>VLOOKUP(L1459,Schnitt3!L:P,3,0)</f>
        <v>0</v>
      </c>
      <c r="AD1459" s="166">
        <f>VLOOKUP(L1459,Schnitt4!L:P,3,0)</f>
        <v>0</v>
      </c>
      <c r="AE1459" s="166">
        <f>VLOOKUP(L1459,Schnitt5!L:P,3,0)</f>
        <v>0</v>
      </c>
      <c r="AF1459" s="166">
        <f>VLOOKUP(L1459,Schnitt6!L:P,3,0)</f>
        <v>0</v>
      </c>
    </row>
    <row r="1460" spans="12:32" x14ac:dyDescent="0.25">
      <c r="L1460" s="264">
        <f>Member!A1460</f>
        <v>0</v>
      </c>
      <c r="M1460" s="166">
        <f t="shared" si="98"/>
        <v>0</v>
      </c>
      <c r="N1460" s="166">
        <f t="shared" si="99"/>
        <v>0</v>
      </c>
      <c r="O1460" s="166">
        <f t="shared" si="100"/>
        <v>0</v>
      </c>
      <c r="P1460" s="166">
        <f t="shared" si="101"/>
        <v>49</v>
      </c>
      <c r="S1460" s="166">
        <f>VLOOKUP(L1460,Schnitt1!L:P,2,0)</f>
        <v>0</v>
      </c>
      <c r="T1460" s="166">
        <f>VLOOKUP(L1460,Schnitt2!L:P,2,0)</f>
        <v>0</v>
      </c>
      <c r="U1460" s="166">
        <f>VLOOKUP(L1460,Schnitt3!L:P,2,0)</f>
        <v>0</v>
      </c>
      <c r="V1460" s="166">
        <f>VLOOKUP(L1460,Schnitt4!L:P,2,0)</f>
        <v>0</v>
      </c>
      <c r="W1460" s="166">
        <f>VLOOKUP(L1460,Schnitt5!L:P,2,0)</f>
        <v>0</v>
      </c>
      <c r="X1460" s="166">
        <f>VLOOKUP(L1460,Schnitt6!L:P,2,0)</f>
        <v>0</v>
      </c>
      <c r="AA1460" s="166">
        <f>VLOOKUP(L1460,Schnitt1!L:P,3,0)</f>
        <v>0</v>
      </c>
      <c r="AB1460" s="166">
        <f>VLOOKUP(L1460,Schnitt2!L:P,3,0)</f>
        <v>0</v>
      </c>
      <c r="AC1460" s="166">
        <f>VLOOKUP(L1460,Schnitt3!L:P,3,0)</f>
        <v>0</v>
      </c>
      <c r="AD1460" s="166">
        <f>VLOOKUP(L1460,Schnitt4!L:P,3,0)</f>
        <v>0</v>
      </c>
      <c r="AE1460" s="166">
        <f>VLOOKUP(L1460,Schnitt5!L:P,3,0)</f>
        <v>0</v>
      </c>
      <c r="AF1460" s="166">
        <f>VLOOKUP(L1460,Schnitt6!L:P,3,0)</f>
        <v>0</v>
      </c>
    </row>
    <row r="1461" spans="12:32" x14ac:dyDescent="0.25">
      <c r="L1461" s="264">
        <f>Member!A1461</f>
        <v>0</v>
      </c>
      <c r="M1461" s="166">
        <f t="shared" si="98"/>
        <v>0</v>
      </c>
      <c r="N1461" s="166">
        <f t="shared" si="99"/>
        <v>0</v>
      </c>
      <c r="O1461" s="166">
        <f t="shared" si="100"/>
        <v>0</v>
      </c>
      <c r="P1461" s="166">
        <f t="shared" si="101"/>
        <v>49</v>
      </c>
      <c r="S1461" s="166">
        <f>VLOOKUP(L1461,Schnitt1!L:P,2,0)</f>
        <v>0</v>
      </c>
      <c r="T1461" s="166">
        <f>VLOOKUP(L1461,Schnitt2!L:P,2,0)</f>
        <v>0</v>
      </c>
      <c r="U1461" s="166">
        <f>VLOOKUP(L1461,Schnitt3!L:P,2,0)</f>
        <v>0</v>
      </c>
      <c r="V1461" s="166">
        <f>VLOOKUP(L1461,Schnitt4!L:P,2,0)</f>
        <v>0</v>
      </c>
      <c r="W1461" s="166">
        <f>VLOOKUP(L1461,Schnitt5!L:P,2,0)</f>
        <v>0</v>
      </c>
      <c r="X1461" s="166">
        <f>VLOOKUP(L1461,Schnitt6!L:P,2,0)</f>
        <v>0</v>
      </c>
      <c r="AA1461" s="166">
        <f>VLOOKUP(L1461,Schnitt1!L:P,3,0)</f>
        <v>0</v>
      </c>
      <c r="AB1461" s="166">
        <f>VLOOKUP(L1461,Schnitt2!L:P,3,0)</f>
        <v>0</v>
      </c>
      <c r="AC1461" s="166">
        <f>VLOOKUP(L1461,Schnitt3!L:P,3,0)</f>
        <v>0</v>
      </c>
      <c r="AD1461" s="166">
        <f>VLOOKUP(L1461,Schnitt4!L:P,3,0)</f>
        <v>0</v>
      </c>
      <c r="AE1461" s="166">
        <f>VLOOKUP(L1461,Schnitt5!L:P,3,0)</f>
        <v>0</v>
      </c>
      <c r="AF1461" s="166">
        <f>VLOOKUP(L1461,Schnitt6!L:P,3,0)</f>
        <v>0</v>
      </c>
    </row>
    <row r="1462" spans="12:32" x14ac:dyDescent="0.25">
      <c r="L1462" s="264">
        <f>Member!A1462</f>
        <v>0</v>
      </c>
      <c r="M1462" s="166">
        <f t="shared" si="98"/>
        <v>0</v>
      </c>
      <c r="N1462" s="166">
        <f t="shared" si="99"/>
        <v>0</v>
      </c>
      <c r="O1462" s="166">
        <f t="shared" si="100"/>
        <v>0</v>
      </c>
      <c r="P1462" s="166">
        <f t="shared" si="101"/>
        <v>49</v>
      </c>
      <c r="S1462" s="166">
        <f>VLOOKUP(L1462,Schnitt1!L:P,2,0)</f>
        <v>0</v>
      </c>
      <c r="T1462" s="166">
        <f>VLOOKUP(L1462,Schnitt2!L:P,2,0)</f>
        <v>0</v>
      </c>
      <c r="U1462" s="166">
        <f>VLOOKUP(L1462,Schnitt3!L:P,2,0)</f>
        <v>0</v>
      </c>
      <c r="V1462" s="166">
        <f>VLOOKUP(L1462,Schnitt4!L:P,2,0)</f>
        <v>0</v>
      </c>
      <c r="W1462" s="166">
        <f>VLOOKUP(L1462,Schnitt5!L:P,2,0)</f>
        <v>0</v>
      </c>
      <c r="X1462" s="166">
        <f>VLOOKUP(L1462,Schnitt6!L:P,2,0)</f>
        <v>0</v>
      </c>
      <c r="AA1462" s="166">
        <f>VLOOKUP(L1462,Schnitt1!L:P,3,0)</f>
        <v>0</v>
      </c>
      <c r="AB1462" s="166">
        <f>VLOOKUP(L1462,Schnitt2!L:P,3,0)</f>
        <v>0</v>
      </c>
      <c r="AC1462" s="166">
        <f>VLOOKUP(L1462,Schnitt3!L:P,3,0)</f>
        <v>0</v>
      </c>
      <c r="AD1462" s="166">
        <f>VLOOKUP(L1462,Schnitt4!L:P,3,0)</f>
        <v>0</v>
      </c>
      <c r="AE1462" s="166">
        <f>VLOOKUP(L1462,Schnitt5!L:P,3,0)</f>
        <v>0</v>
      </c>
      <c r="AF1462" s="166">
        <f>VLOOKUP(L1462,Schnitt6!L:P,3,0)</f>
        <v>0</v>
      </c>
    </row>
    <row r="1463" spans="12:32" x14ac:dyDescent="0.25">
      <c r="L1463" s="264">
        <f>Member!A1463</f>
        <v>0</v>
      </c>
      <c r="M1463" s="166">
        <f t="shared" si="98"/>
        <v>0</v>
      </c>
      <c r="N1463" s="166">
        <f t="shared" si="99"/>
        <v>0</v>
      </c>
      <c r="O1463" s="166">
        <f t="shared" si="100"/>
        <v>0</v>
      </c>
      <c r="P1463" s="166">
        <f t="shared" si="101"/>
        <v>49</v>
      </c>
      <c r="S1463" s="166">
        <f>VLOOKUP(L1463,Schnitt1!L:P,2,0)</f>
        <v>0</v>
      </c>
      <c r="T1463" s="166">
        <f>VLOOKUP(L1463,Schnitt2!L:P,2,0)</f>
        <v>0</v>
      </c>
      <c r="U1463" s="166">
        <f>VLOOKUP(L1463,Schnitt3!L:P,2,0)</f>
        <v>0</v>
      </c>
      <c r="V1463" s="166">
        <f>VLOOKUP(L1463,Schnitt4!L:P,2,0)</f>
        <v>0</v>
      </c>
      <c r="W1463" s="166">
        <f>VLOOKUP(L1463,Schnitt5!L:P,2,0)</f>
        <v>0</v>
      </c>
      <c r="X1463" s="166">
        <f>VLOOKUP(L1463,Schnitt6!L:P,2,0)</f>
        <v>0</v>
      </c>
      <c r="AA1463" s="166">
        <f>VLOOKUP(L1463,Schnitt1!L:P,3,0)</f>
        <v>0</v>
      </c>
      <c r="AB1463" s="166">
        <f>VLOOKUP(L1463,Schnitt2!L:P,3,0)</f>
        <v>0</v>
      </c>
      <c r="AC1463" s="166">
        <f>VLOOKUP(L1463,Schnitt3!L:P,3,0)</f>
        <v>0</v>
      </c>
      <c r="AD1463" s="166">
        <f>VLOOKUP(L1463,Schnitt4!L:P,3,0)</f>
        <v>0</v>
      </c>
      <c r="AE1463" s="166">
        <f>VLOOKUP(L1463,Schnitt5!L:P,3,0)</f>
        <v>0</v>
      </c>
      <c r="AF1463" s="166">
        <f>VLOOKUP(L1463,Schnitt6!L:P,3,0)</f>
        <v>0</v>
      </c>
    </row>
    <row r="1464" spans="12:32" x14ac:dyDescent="0.25">
      <c r="L1464" s="264">
        <f>Member!A1464</f>
        <v>0</v>
      </c>
      <c r="M1464" s="166">
        <f t="shared" si="98"/>
        <v>0</v>
      </c>
      <c r="N1464" s="166">
        <f t="shared" si="99"/>
        <v>0</v>
      </c>
      <c r="O1464" s="166">
        <f t="shared" si="100"/>
        <v>0</v>
      </c>
      <c r="P1464" s="166">
        <f t="shared" si="101"/>
        <v>49</v>
      </c>
      <c r="S1464" s="166">
        <f>VLOOKUP(L1464,Schnitt1!L:P,2,0)</f>
        <v>0</v>
      </c>
      <c r="T1464" s="166">
        <f>VLOOKUP(L1464,Schnitt2!L:P,2,0)</f>
        <v>0</v>
      </c>
      <c r="U1464" s="166">
        <f>VLOOKUP(L1464,Schnitt3!L:P,2,0)</f>
        <v>0</v>
      </c>
      <c r="V1464" s="166">
        <f>VLOOKUP(L1464,Schnitt4!L:P,2,0)</f>
        <v>0</v>
      </c>
      <c r="W1464" s="166">
        <f>VLOOKUP(L1464,Schnitt5!L:P,2,0)</f>
        <v>0</v>
      </c>
      <c r="X1464" s="166">
        <f>VLOOKUP(L1464,Schnitt6!L:P,2,0)</f>
        <v>0</v>
      </c>
      <c r="AA1464" s="166">
        <f>VLOOKUP(L1464,Schnitt1!L:P,3,0)</f>
        <v>0</v>
      </c>
      <c r="AB1464" s="166">
        <f>VLOOKUP(L1464,Schnitt2!L:P,3,0)</f>
        <v>0</v>
      </c>
      <c r="AC1464" s="166">
        <f>VLOOKUP(L1464,Schnitt3!L:P,3,0)</f>
        <v>0</v>
      </c>
      <c r="AD1464" s="166">
        <f>VLOOKUP(L1464,Schnitt4!L:P,3,0)</f>
        <v>0</v>
      </c>
      <c r="AE1464" s="166">
        <f>VLOOKUP(L1464,Schnitt5!L:P,3,0)</f>
        <v>0</v>
      </c>
      <c r="AF1464" s="166">
        <f>VLOOKUP(L1464,Schnitt6!L:P,3,0)</f>
        <v>0</v>
      </c>
    </row>
    <row r="1465" spans="12:32" x14ac:dyDescent="0.25">
      <c r="L1465" s="264">
        <f>Member!A1465</f>
        <v>0</v>
      </c>
      <c r="M1465" s="166">
        <f t="shared" si="98"/>
        <v>0</v>
      </c>
      <c r="N1465" s="166">
        <f t="shared" si="99"/>
        <v>0</v>
      </c>
      <c r="O1465" s="166">
        <f t="shared" si="100"/>
        <v>0</v>
      </c>
      <c r="P1465" s="166">
        <f t="shared" si="101"/>
        <v>49</v>
      </c>
      <c r="S1465" s="166">
        <f>VLOOKUP(L1465,Schnitt1!L:P,2,0)</f>
        <v>0</v>
      </c>
      <c r="T1465" s="166">
        <f>VLOOKUP(L1465,Schnitt2!L:P,2,0)</f>
        <v>0</v>
      </c>
      <c r="U1465" s="166">
        <f>VLOOKUP(L1465,Schnitt3!L:P,2,0)</f>
        <v>0</v>
      </c>
      <c r="V1465" s="166">
        <f>VLOOKUP(L1465,Schnitt4!L:P,2,0)</f>
        <v>0</v>
      </c>
      <c r="W1465" s="166">
        <f>VLOOKUP(L1465,Schnitt5!L:P,2,0)</f>
        <v>0</v>
      </c>
      <c r="X1465" s="166">
        <f>VLOOKUP(L1465,Schnitt6!L:P,2,0)</f>
        <v>0</v>
      </c>
      <c r="AA1465" s="166">
        <f>VLOOKUP(L1465,Schnitt1!L:P,3,0)</f>
        <v>0</v>
      </c>
      <c r="AB1465" s="166">
        <f>VLOOKUP(L1465,Schnitt2!L:P,3,0)</f>
        <v>0</v>
      </c>
      <c r="AC1465" s="166">
        <f>VLOOKUP(L1465,Schnitt3!L:P,3,0)</f>
        <v>0</v>
      </c>
      <c r="AD1465" s="166">
        <f>VLOOKUP(L1465,Schnitt4!L:P,3,0)</f>
        <v>0</v>
      </c>
      <c r="AE1465" s="166">
        <f>VLOOKUP(L1465,Schnitt5!L:P,3,0)</f>
        <v>0</v>
      </c>
      <c r="AF1465" s="166">
        <f>VLOOKUP(L1465,Schnitt6!L:P,3,0)</f>
        <v>0</v>
      </c>
    </row>
    <row r="1466" spans="12:32" x14ac:dyDescent="0.25">
      <c r="L1466" s="264">
        <f>Member!A1466</f>
        <v>0</v>
      </c>
      <c r="M1466" s="166">
        <f t="shared" si="98"/>
        <v>0</v>
      </c>
      <c r="N1466" s="166">
        <f t="shared" si="99"/>
        <v>0</v>
      </c>
      <c r="O1466" s="166">
        <f t="shared" si="100"/>
        <v>0</v>
      </c>
      <c r="P1466" s="166">
        <f t="shared" si="101"/>
        <v>49</v>
      </c>
      <c r="S1466" s="166">
        <f>VLOOKUP(L1466,Schnitt1!L:P,2,0)</f>
        <v>0</v>
      </c>
      <c r="T1466" s="166">
        <f>VLOOKUP(L1466,Schnitt2!L:P,2,0)</f>
        <v>0</v>
      </c>
      <c r="U1466" s="166">
        <f>VLOOKUP(L1466,Schnitt3!L:P,2,0)</f>
        <v>0</v>
      </c>
      <c r="V1466" s="166">
        <f>VLOOKUP(L1466,Schnitt4!L:P,2,0)</f>
        <v>0</v>
      </c>
      <c r="W1466" s="166">
        <f>VLOOKUP(L1466,Schnitt5!L:P,2,0)</f>
        <v>0</v>
      </c>
      <c r="X1466" s="166">
        <f>VLOOKUP(L1466,Schnitt6!L:P,2,0)</f>
        <v>0</v>
      </c>
      <c r="AA1466" s="166">
        <f>VLOOKUP(L1466,Schnitt1!L:P,3,0)</f>
        <v>0</v>
      </c>
      <c r="AB1466" s="166">
        <f>VLOOKUP(L1466,Schnitt2!L:P,3,0)</f>
        <v>0</v>
      </c>
      <c r="AC1466" s="166">
        <f>VLOOKUP(L1466,Schnitt3!L:P,3,0)</f>
        <v>0</v>
      </c>
      <c r="AD1466" s="166">
        <f>VLOOKUP(L1466,Schnitt4!L:P,3,0)</f>
        <v>0</v>
      </c>
      <c r="AE1466" s="166">
        <f>VLOOKUP(L1466,Schnitt5!L:P,3,0)</f>
        <v>0</v>
      </c>
      <c r="AF1466" s="166">
        <f>VLOOKUP(L1466,Schnitt6!L:P,3,0)</f>
        <v>0</v>
      </c>
    </row>
    <row r="1467" spans="12:32" x14ac:dyDescent="0.25">
      <c r="L1467" s="264">
        <f>Member!A1467</f>
        <v>0</v>
      </c>
      <c r="M1467" s="166">
        <f t="shared" si="98"/>
        <v>0</v>
      </c>
      <c r="N1467" s="166">
        <f t="shared" si="99"/>
        <v>0</v>
      </c>
      <c r="O1467" s="166">
        <f t="shared" si="100"/>
        <v>0</v>
      </c>
      <c r="P1467" s="166">
        <f t="shared" si="101"/>
        <v>49</v>
      </c>
      <c r="S1467" s="166">
        <f>VLOOKUP(L1467,Schnitt1!L:P,2,0)</f>
        <v>0</v>
      </c>
      <c r="T1467" s="166">
        <f>VLOOKUP(L1467,Schnitt2!L:P,2,0)</f>
        <v>0</v>
      </c>
      <c r="U1467" s="166">
        <f>VLOOKUP(L1467,Schnitt3!L:P,2,0)</f>
        <v>0</v>
      </c>
      <c r="V1467" s="166">
        <f>VLOOKUP(L1467,Schnitt4!L:P,2,0)</f>
        <v>0</v>
      </c>
      <c r="W1467" s="166">
        <f>VLOOKUP(L1467,Schnitt5!L:P,2,0)</f>
        <v>0</v>
      </c>
      <c r="X1467" s="166">
        <f>VLOOKUP(L1467,Schnitt6!L:P,2,0)</f>
        <v>0</v>
      </c>
      <c r="AA1467" s="166">
        <f>VLOOKUP(L1467,Schnitt1!L:P,3,0)</f>
        <v>0</v>
      </c>
      <c r="AB1467" s="166">
        <f>VLOOKUP(L1467,Schnitt2!L:P,3,0)</f>
        <v>0</v>
      </c>
      <c r="AC1467" s="166">
        <f>VLOOKUP(L1467,Schnitt3!L:P,3,0)</f>
        <v>0</v>
      </c>
      <c r="AD1467" s="166">
        <f>VLOOKUP(L1467,Schnitt4!L:P,3,0)</f>
        <v>0</v>
      </c>
      <c r="AE1467" s="166">
        <f>VLOOKUP(L1467,Schnitt5!L:P,3,0)</f>
        <v>0</v>
      </c>
      <c r="AF1467" s="166">
        <f>VLOOKUP(L1467,Schnitt6!L:P,3,0)</f>
        <v>0</v>
      </c>
    </row>
    <row r="1468" spans="12:32" x14ac:dyDescent="0.25">
      <c r="L1468" s="264">
        <f>Member!A1468</f>
        <v>0</v>
      </c>
      <c r="M1468" s="166">
        <f t="shared" si="98"/>
        <v>0</v>
      </c>
      <c r="N1468" s="166">
        <f t="shared" si="99"/>
        <v>0</v>
      </c>
      <c r="O1468" s="166">
        <f t="shared" si="100"/>
        <v>0</v>
      </c>
      <c r="P1468" s="166">
        <f t="shared" si="101"/>
        <v>49</v>
      </c>
      <c r="S1468" s="166">
        <f>VLOOKUP(L1468,Schnitt1!L:P,2,0)</f>
        <v>0</v>
      </c>
      <c r="T1468" s="166">
        <f>VLOOKUP(L1468,Schnitt2!L:P,2,0)</f>
        <v>0</v>
      </c>
      <c r="U1468" s="166">
        <f>VLOOKUP(L1468,Schnitt3!L:P,2,0)</f>
        <v>0</v>
      </c>
      <c r="V1468" s="166">
        <f>VLOOKUP(L1468,Schnitt4!L:P,2,0)</f>
        <v>0</v>
      </c>
      <c r="W1468" s="166">
        <f>VLOOKUP(L1468,Schnitt5!L:P,2,0)</f>
        <v>0</v>
      </c>
      <c r="X1468" s="166">
        <f>VLOOKUP(L1468,Schnitt6!L:P,2,0)</f>
        <v>0</v>
      </c>
      <c r="AA1468" s="166">
        <f>VLOOKUP(L1468,Schnitt1!L:P,3,0)</f>
        <v>0</v>
      </c>
      <c r="AB1468" s="166">
        <f>VLOOKUP(L1468,Schnitt2!L:P,3,0)</f>
        <v>0</v>
      </c>
      <c r="AC1468" s="166">
        <f>VLOOKUP(L1468,Schnitt3!L:P,3,0)</f>
        <v>0</v>
      </c>
      <c r="AD1468" s="166">
        <f>VLOOKUP(L1468,Schnitt4!L:P,3,0)</f>
        <v>0</v>
      </c>
      <c r="AE1468" s="166">
        <f>VLOOKUP(L1468,Schnitt5!L:P,3,0)</f>
        <v>0</v>
      </c>
      <c r="AF1468" s="166">
        <f>VLOOKUP(L1468,Schnitt6!L:P,3,0)</f>
        <v>0</v>
      </c>
    </row>
    <row r="1469" spans="12:32" x14ac:dyDescent="0.25">
      <c r="L1469" s="264">
        <f>Member!A1469</f>
        <v>0</v>
      </c>
      <c r="M1469" s="166">
        <f t="shared" si="98"/>
        <v>0</v>
      </c>
      <c r="N1469" s="166">
        <f t="shared" si="99"/>
        <v>0</v>
      </c>
      <c r="O1469" s="166">
        <f t="shared" si="100"/>
        <v>0</v>
      </c>
      <c r="P1469" s="166">
        <f t="shared" si="101"/>
        <v>49</v>
      </c>
      <c r="S1469" s="166">
        <f>VLOOKUP(L1469,Schnitt1!L:P,2,0)</f>
        <v>0</v>
      </c>
      <c r="T1469" s="166">
        <f>VLOOKUP(L1469,Schnitt2!L:P,2,0)</f>
        <v>0</v>
      </c>
      <c r="U1469" s="166">
        <f>VLOOKUP(L1469,Schnitt3!L:P,2,0)</f>
        <v>0</v>
      </c>
      <c r="V1469" s="166">
        <f>VLOOKUP(L1469,Schnitt4!L:P,2,0)</f>
        <v>0</v>
      </c>
      <c r="W1469" s="166">
        <f>VLOOKUP(L1469,Schnitt5!L:P,2,0)</f>
        <v>0</v>
      </c>
      <c r="X1469" s="166">
        <f>VLOOKUP(L1469,Schnitt6!L:P,2,0)</f>
        <v>0</v>
      </c>
      <c r="AA1469" s="166">
        <f>VLOOKUP(L1469,Schnitt1!L:P,3,0)</f>
        <v>0</v>
      </c>
      <c r="AB1469" s="166">
        <f>VLOOKUP(L1469,Schnitt2!L:P,3,0)</f>
        <v>0</v>
      </c>
      <c r="AC1469" s="166">
        <f>VLOOKUP(L1469,Schnitt3!L:P,3,0)</f>
        <v>0</v>
      </c>
      <c r="AD1469" s="166">
        <f>VLOOKUP(L1469,Schnitt4!L:P,3,0)</f>
        <v>0</v>
      </c>
      <c r="AE1469" s="166">
        <f>VLOOKUP(L1469,Schnitt5!L:P,3,0)</f>
        <v>0</v>
      </c>
      <c r="AF1469" s="166">
        <f>VLOOKUP(L1469,Schnitt6!L:P,3,0)</f>
        <v>0</v>
      </c>
    </row>
    <row r="1470" spans="12:32" x14ac:dyDescent="0.25">
      <c r="L1470" s="264">
        <f>Member!A1470</f>
        <v>0</v>
      </c>
      <c r="M1470" s="166">
        <f t="shared" si="98"/>
        <v>0</v>
      </c>
      <c r="N1470" s="166">
        <f t="shared" si="99"/>
        <v>0</v>
      </c>
      <c r="O1470" s="166">
        <f t="shared" si="100"/>
        <v>0</v>
      </c>
      <c r="P1470" s="166">
        <f t="shared" si="101"/>
        <v>49</v>
      </c>
      <c r="S1470" s="166">
        <f>VLOOKUP(L1470,Schnitt1!L:P,2,0)</f>
        <v>0</v>
      </c>
      <c r="T1470" s="166">
        <f>VLOOKUP(L1470,Schnitt2!L:P,2,0)</f>
        <v>0</v>
      </c>
      <c r="U1470" s="166">
        <f>VLOOKUP(L1470,Schnitt3!L:P,2,0)</f>
        <v>0</v>
      </c>
      <c r="V1470" s="166">
        <f>VLOOKUP(L1470,Schnitt4!L:P,2,0)</f>
        <v>0</v>
      </c>
      <c r="W1470" s="166">
        <f>VLOOKUP(L1470,Schnitt5!L:P,2,0)</f>
        <v>0</v>
      </c>
      <c r="X1470" s="166">
        <f>VLOOKUP(L1470,Schnitt6!L:P,2,0)</f>
        <v>0</v>
      </c>
      <c r="AA1470" s="166">
        <f>VLOOKUP(L1470,Schnitt1!L:P,3,0)</f>
        <v>0</v>
      </c>
      <c r="AB1470" s="166">
        <f>VLOOKUP(L1470,Schnitt2!L:P,3,0)</f>
        <v>0</v>
      </c>
      <c r="AC1470" s="166">
        <f>VLOOKUP(L1470,Schnitt3!L:P,3,0)</f>
        <v>0</v>
      </c>
      <c r="AD1470" s="166">
        <f>VLOOKUP(L1470,Schnitt4!L:P,3,0)</f>
        <v>0</v>
      </c>
      <c r="AE1470" s="166">
        <f>VLOOKUP(L1470,Schnitt5!L:P,3,0)</f>
        <v>0</v>
      </c>
      <c r="AF1470" s="166">
        <f>VLOOKUP(L1470,Schnitt6!L:P,3,0)</f>
        <v>0</v>
      </c>
    </row>
    <row r="1471" spans="12:32" x14ac:dyDescent="0.25">
      <c r="L1471" s="264">
        <f>Member!A1471</f>
        <v>0</v>
      </c>
      <c r="M1471" s="166">
        <f t="shared" si="98"/>
        <v>0</v>
      </c>
      <c r="N1471" s="166">
        <f t="shared" si="99"/>
        <v>0</v>
      </c>
      <c r="O1471" s="166">
        <f t="shared" si="100"/>
        <v>0</v>
      </c>
      <c r="P1471" s="166">
        <f t="shared" si="101"/>
        <v>49</v>
      </c>
      <c r="S1471" s="166">
        <f>VLOOKUP(L1471,Schnitt1!L:P,2,0)</f>
        <v>0</v>
      </c>
      <c r="T1471" s="166">
        <f>VLOOKUP(L1471,Schnitt2!L:P,2,0)</f>
        <v>0</v>
      </c>
      <c r="U1471" s="166">
        <f>VLOOKUP(L1471,Schnitt3!L:P,2,0)</f>
        <v>0</v>
      </c>
      <c r="V1471" s="166">
        <f>VLOOKUP(L1471,Schnitt4!L:P,2,0)</f>
        <v>0</v>
      </c>
      <c r="W1471" s="166">
        <f>VLOOKUP(L1471,Schnitt5!L:P,2,0)</f>
        <v>0</v>
      </c>
      <c r="X1471" s="166">
        <f>VLOOKUP(L1471,Schnitt6!L:P,2,0)</f>
        <v>0</v>
      </c>
      <c r="AA1471" s="166">
        <f>VLOOKUP(L1471,Schnitt1!L:P,3,0)</f>
        <v>0</v>
      </c>
      <c r="AB1471" s="166">
        <f>VLOOKUP(L1471,Schnitt2!L:P,3,0)</f>
        <v>0</v>
      </c>
      <c r="AC1471" s="166">
        <f>VLOOKUP(L1471,Schnitt3!L:P,3,0)</f>
        <v>0</v>
      </c>
      <c r="AD1471" s="166">
        <f>VLOOKUP(L1471,Schnitt4!L:P,3,0)</f>
        <v>0</v>
      </c>
      <c r="AE1471" s="166">
        <f>VLOOKUP(L1471,Schnitt5!L:P,3,0)</f>
        <v>0</v>
      </c>
      <c r="AF1471" s="166">
        <f>VLOOKUP(L1471,Schnitt6!L:P,3,0)</f>
        <v>0</v>
      </c>
    </row>
    <row r="1472" spans="12:32" x14ac:dyDescent="0.25">
      <c r="L1472" s="264">
        <f>Member!A1472</f>
        <v>0</v>
      </c>
      <c r="M1472" s="166">
        <f t="shared" si="98"/>
        <v>0</v>
      </c>
      <c r="N1472" s="166">
        <f t="shared" si="99"/>
        <v>0</v>
      </c>
      <c r="O1472" s="166">
        <f t="shared" si="100"/>
        <v>0</v>
      </c>
      <c r="P1472" s="166">
        <f t="shared" si="101"/>
        <v>49</v>
      </c>
      <c r="S1472" s="166">
        <f>VLOOKUP(L1472,Schnitt1!L:P,2,0)</f>
        <v>0</v>
      </c>
      <c r="T1472" s="166">
        <f>VLOOKUP(L1472,Schnitt2!L:P,2,0)</f>
        <v>0</v>
      </c>
      <c r="U1472" s="166">
        <f>VLOOKUP(L1472,Schnitt3!L:P,2,0)</f>
        <v>0</v>
      </c>
      <c r="V1472" s="166">
        <f>VLOOKUP(L1472,Schnitt4!L:P,2,0)</f>
        <v>0</v>
      </c>
      <c r="W1472" s="166">
        <f>VLOOKUP(L1472,Schnitt5!L:P,2,0)</f>
        <v>0</v>
      </c>
      <c r="X1472" s="166">
        <f>VLOOKUP(L1472,Schnitt6!L:P,2,0)</f>
        <v>0</v>
      </c>
      <c r="AA1472" s="166">
        <f>VLOOKUP(L1472,Schnitt1!L:P,3,0)</f>
        <v>0</v>
      </c>
      <c r="AB1472" s="166">
        <f>VLOOKUP(L1472,Schnitt2!L:P,3,0)</f>
        <v>0</v>
      </c>
      <c r="AC1472" s="166">
        <f>VLOOKUP(L1472,Schnitt3!L:P,3,0)</f>
        <v>0</v>
      </c>
      <c r="AD1472" s="166">
        <f>VLOOKUP(L1472,Schnitt4!L:P,3,0)</f>
        <v>0</v>
      </c>
      <c r="AE1472" s="166">
        <f>VLOOKUP(L1472,Schnitt5!L:P,3,0)</f>
        <v>0</v>
      </c>
      <c r="AF1472" s="166">
        <f>VLOOKUP(L1472,Schnitt6!L:P,3,0)</f>
        <v>0</v>
      </c>
    </row>
    <row r="1473" spans="12:32" x14ac:dyDescent="0.25">
      <c r="L1473" s="264">
        <f>Member!A1473</f>
        <v>0</v>
      </c>
      <c r="M1473" s="166">
        <f t="shared" si="98"/>
        <v>0</v>
      </c>
      <c r="N1473" s="166">
        <f t="shared" si="99"/>
        <v>0</v>
      </c>
      <c r="O1473" s="166">
        <f t="shared" si="100"/>
        <v>0</v>
      </c>
      <c r="P1473" s="166">
        <f t="shared" si="101"/>
        <v>49</v>
      </c>
      <c r="S1473" s="166">
        <f>VLOOKUP(L1473,Schnitt1!L:P,2,0)</f>
        <v>0</v>
      </c>
      <c r="T1473" s="166">
        <f>VLOOKUP(L1473,Schnitt2!L:P,2,0)</f>
        <v>0</v>
      </c>
      <c r="U1473" s="166">
        <f>VLOOKUP(L1473,Schnitt3!L:P,2,0)</f>
        <v>0</v>
      </c>
      <c r="V1473" s="166">
        <f>VLOOKUP(L1473,Schnitt4!L:P,2,0)</f>
        <v>0</v>
      </c>
      <c r="W1473" s="166">
        <f>VLOOKUP(L1473,Schnitt5!L:P,2,0)</f>
        <v>0</v>
      </c>
      <c r="X1473" s="166">
        <f>VLOOKUP(L1473,Schnitt6!L:P,2,0)</f>
        <v>0</v>
      </c>
      <c r="AA1473" s="166">
        <f>VLOOKUP(L1473,Schnitt1!L:P,3,0)</f>
        <v>0</v>
      </c>
      <c r="AB1473" s="166">
        <f>VLOOKUP(L1473,Schnitt2!L:P,3,0)</f>
        <v>0</v>
      </c>
      <c r="AC1473" s="166">
        <f>VLOOKUP(L1473,Schnitt3!L:P,3,0)</f>
        <v>0</v>
      </c>
      <c r="AD1473" s="166">
        <f>VLOOKUP(L1473,Schnitt4!L:P,3,0)</f>
        <v>0</v>
      </c>
      <c r="AE1473" s="166">
        <f>VLOOKUP(L1473,Schnitt5!L:P,3,0)</f>
        <v>0</v>
      </c>
      <c r="AF1473" s="166">
        <f>VLOOKUP(L1473,Schnitt6!L:P,3,0)</f>
        <v>0</v>
      </c>
    </row>
    <row r="1474" spans="12:32" x14ac:dyDescent="0.25">
      <c r="L1474" s="264">
        <f>Member!A1474</f>
        <v>0</v>
      </c>
      <c r="M1474" s="166">
        <f t="shared" si="98"/>
        <v>0</v>
      </c>
      <c r="N1474" s="166">
        <f t="shared" si="99"/>
        <v>0</v>
      </c>
      <c r="O1474" s="166">
        <f t="shared" si="100"/>
        <v>0</v>
      </c>
      <c r="P1474" s="166">
        <f t="shared" si="101"/>
        <v>49</v>
      </c>
      <c r="S1474" s="166">
        <f>VLOOKUP(L1474,Schnitt1!L:P,2,0)</f>
        <v>0</v>
      </c>
      <c r="T1474" s="166">
        <f>VLOOKUP(L1474,Schnitt2!L:P,2,0)</f>
        <v>0</v>
      </c>
      <c r="U1474" s="166">
        <f>VLOOKUP(L1474,Schnitt3!L:P,2,0)</f>
        <v>0</v>
      </c>
      <c r="V1474" s="166">
        <f>VLOOKUP(L1474,Schnitt4!L:P,2,0)</f>
        <v>0</v>
      </c>
      <c r="W1474" s="166">
        <f>VLOOKUP(L1474,Schnitt5!L:P,2,0)</f>
        <v>0</v>
      </c>
      <c r="X1474" s="166">
        <f>VLOOKUP(L1474,Schnitt6!L:P,2,0)</f>
        <v>0</v>
      </c>
      <c r="AA1474" s="166">
        <f>VLOOKUP(L1474,Schnitt1!L:P,3,0)</f>
        <v>0</v>
      </c>
      <c r="AB1474" s="166">
        <f>VLOOKUP(L1474,Schnitt2!L:P,3,0)</f>
        <v>0</v>
      </c>
      <c r="AC1474" s="166">
        <f>VLOOKUP(L1474,Schnitt3!L:P,3,0)</f>
        <v>0</v>
      </c>
      <c r="AD1474" s="166">
        <f>VLOOKUP(L1474,Schnitt4!L:P,3,0)</f>
        <v>0</v>
      </c>
      <c r="AE1474" s="166">
        <f>VLOOKUP(L1474,Schnitt5!L:P,3,0)</f>
        <v>0</v>
      </c>
      <c r="AF1474" s="166">
        <f>VLOOKUP(L1474,Schnitt6!L:P,3,0)</f>
        <v>0</v>
      </c>
    </row>
    <row r="1475" spans="12:32" x14ac:dyDescent="0.25">
      <c r="L1475" s="264">
        <f>Member!A1475</f>
        <v>0</v>
      </c>
      <c r="M1475" s="166">
        <f t="shared" ref="M1475:M1538" si="102">SUM(S1475:X1475)</f>
        <v>0</v>
      </c>
      <c r="N1475" s="166">
        <f t="shared" ref="N1475:N1538" si="103">SUM(AA1475:AF1475)</f>
        <v>0</v>
      </c>
      <c r="O1475" s="166">
        <f t="shared" ref="O1475:O1538" si="104">IF(N1475=0,0,M1475/N1475-ROW()/1000000000)</f>
        <v>0</v>
      </c>
      <c r="P1475" s="166">
        <f t="shared" ref="P1475:P1538" si="105">RANK(O1475,O:O)</f>
        <v>49</v>
      </c>
      <c r="S1475" s="166">
        <f>VLOOKUP(L1475,Schnitt1!L:P,2,0)</f>
        <v>0</v>
      </c>
      <c r="T1475" s="166">
        <f>VLOOKUP(L1475,Schnitt2!L:P,2,0)</f>
        <v>0</v>
      </c>
      <c r="U1475" s="166">
        <f>VLOOKUP(L1475,Schnitt3!L:P,2,0)</f>
        <v>0</v>
      </c>
      <c r="V1475" s="166">
        <f>VLOOKUP(L1475,Schnitt4!L:P,2,0)</f>
        <v>0</v>
      </c>
      <c r="W1475" s="166">
        <f>VLOOKUP(L1475,Schnitt5!L:P,2,0)</f>
        <v>0</v>
      </c>
      <c r="X1475" s="166">
        <f>VLOOKUP(L1475,Schnitt6!L:P,2,0)</f>
        <v>0</v>
      </c>
      <c r="AA1475" s="166">
        <f>VLOOKUP(L1475,Schnitt1!L:P,3,0)</f>
        <v>0</v>
      </c>
      <c r="AB1475" s="166">
        <f>VLOOKUP(L1475,Schnitt2!L:P,3,0)</f>
        <v>0</v>
      </c>
      <c r="AC1475" s="166">
        <f>VLOOKUP(L1475,Schnitt3!L:P,3,0)</f>
        <v>0</v>
      </c>
      <c r="AD1475" s="166">
        <f>VLOOKUP(L1475,Schnitt4!L:P,3,0)</f>
        <v>0</v>
      </c>
      <c r="AE1475" s="166">
        <f>VLOOKUP(L1475,Schnitt5!L:P,3,0)</f>
        <v>0</v>
      </c>
      <c r="AF1475" s="166">
        <f>VLOOKUP(L1475,Schnitt6!L:P,3,0)</f>
        <v>0</v>
      </c>
    </row>
    <row r="1476" spans="12:32" x14ac:dyDescent="0.25">
      <c r="L1476" s="264">
        <f>Member!A1476</f>
        <v>0</v>
      </c>
      <c r="M1476" s="166">
        <f t="shared" si="102"/>
        <v>0</v>
      </c>
      <c r="N1476" s="166">
        <f t="shared" si="103"/>
        <v>0</v>
      </c>
      <c r="O1476" s="166">
        <f t="shared" si="104"/>
        <v>0</v>
      </c>
      <c r="P1476" s="166">
        <f t="shared" si="105"/>
        <v>49</v>
      </c>
      <c r="S1476" s="166">
        <f>VLOOKUP(L1476,Schnitt1!L:P,2,0)</f>
        <v>0</v>
      </c>
      <c r="T1476" s="166">
        <f>VLOOKUP(L1476,Schnitt2!L:P,2,0)</f>
        <v>0</v>
      </c>
      <c r="U1476" s="166">
        <f>VLOOKUP(L1476,Schnitt3!L:P,2,0)</f>
        <v>0</v>
      </c>
      <c r="V1476" s="166">
        <f>VLOOKUP(L1476,Schnitt4!L:P,2,0)</f>
        <v>0</v>
      </c>
      <c r="W1476" s="166">
        <f>VLOOKUP(L1476,Schnitt5!L:P,2,0)</f>
        <v>0</v>
      </c>
      <c r="X1476" s="166">
        <f>VLOOKUP(L1476,Schnitt6!L:P,2,0)</f>
        <v>0</v>
      </c>
      <c r="AA1476" s="166">
        <f>VLOOKUP(L1476,Schnitt1!L:P,3,0)</f>
        <v>0</v>
      </c>
      <c r="AB1476" s="166">
        <f>VLOOKUP(L1476,Schnitt2!L:P,3,0)</f>
        <v>0</v>
      </c>
      <c r="AC1476" s="166">
        <f>VLOOKUP(L1476,Schnitt3!L:P,3,0)</f>
        <v>0</v>
      </c>
      <c r="AD1476" s="166">
        <f>VLOOKUP(L1476,Schnitt4!L:P,3,0)</f>
        <v>0</v>
      </c>
      <c r="AE1476" s="166">
        <f>VLOOKUP(L1476,Schnitt5!L:P,3,0)</f>
        <v>0</v>
      </c>
      <c r="AF1476" s="166">
        <f>VLOOKUP(L1476,Schnitt6!L:P,3,0)</f>
        <v>0</v>
      </c>
    </row>
    <row r="1477" spans="12:32" x14ac:dyDescent="0.25">
      <c r="L1477" s="264">
        <f>Member!A1477</f>
        <v>0</v>
      </c>
      <c r="M1477" s="166">
        <f t="shared" si="102"/>
        <v>0</v>
      </c>
      <c r="N1477" s="166">
        <f t="shared" si="103"/>
        <v>0</v>
      </c>
      <c r="O1477" s="166">
        <f t="shared" si="104"/>
        <v>0</v>
      </c>
      <c r="P1477" s="166">
        <f t="shared" si="105"/>
        <v>49</v>
      </c>
      <c r="S1477" s="166">
        <f>VLOOKUP(L1477,Schnitt1!L:P,2,0)</f>
        <v>0</v>
      </c>
      <c r="T1477" s="166">
        <f>VLOOKUP(L1477,Schnitt2!L:P,2,0)</f>
        <v>0</v>
      </c>
      <c r="U1477" s="166">
        <f>VLOOKUP(L1477,Schnitt3!L:P,2,0)</f>
        <v>0</v>
      </c>
      <c r="V1477" s="166">
        <f>VLOOKUP(L1477,Schnitt4!L:P,2,0)</f>
        <v>0</v>
      </c>
      <c r="W1477" s="166">
        <f>VLOOKUP(L1477,Schnitt5!L:P,2,0)</f>
        <v>0</v>
      </c>
      <c r="X1477" s="166">
        <f>VLOOKUP(L1477,Schnitt6!L:P,2,0)</f>
        <v>0</v>
      </c>
      <c r="AA1477" s="166">
        <f>VLOOKUP(L1477,Schnitt1!L:P,3,0)</f>
        <v>0</v>
      </c>
      <c r="AB1477" s="166">
        <f>VLOOKUP(L1477,Schnitt2!L:P,3,0)</f>
        <v>0</v>
      </c>
      <c r="AC1477" s="166">
        <f>VLOOKUP(L1477,Schnitt3!L:P,3,0)</f>
        <v>0</v>
      </c>
      <c r="AD1477" s="166">
        <f>VLOOKUP(L1477,Schnitt4!L:P,3,0)</f>
        <v>0</v>
      </c>
      <c r="AE1477" s="166">
        <f>VLOOKUP(L1477,Schnitt5!L:P,3,0)</f>
        <v>0</v>
      </c>
      <c r="AF1477" s="166">
        <f>VLOOKUP(L1477,Schnitt6!L:P,3,0)</f>
        <v>0</v>
      </c>
    </row>
    <row r="1478" spans="12:32" x14ac:dyDescent="0.25">
      <c r="L1478" s="264">
        <f>Member!A1478</f>
        <v>0</v>
      </c>
      <c r="M1478" s="166">
        <f t="shared" si="102"/>
        <v>0</v>
      </c>
      <c r="N1478" s="166">
        <f t="shared" si="103"/>
        <v>0</v>
      </c>
      <c r="O1478" s="166">
        <f t="shared" si="104"/>
        <v>0</v>
      </c>
      <c r="P1478" s="166">
        <f t="shared" si="105"/>
        <v>49</v>
      </c>
      <c r="S1478" s="166">
        <f>VLOOKUP(L1478,Schnitt1!L:P,2,0)</f>
        <v>0</v>
      </c>
      <c r="T1478" s="166">
        <f>VLOOKUP(L1478,Schnitt2!L:P,2,0)</f>
        <v>0</v>
      </c>
      <c r="U1478" s="166">
        <f>VLOOKUP(L1478,Schnitt3!L:P,2,0)</f>
        <v>0</v>
      </c>
      <c r="V1478" s="166">
        <f>VLOOKUP(L1478,Schnitt4!L:P,2,0)</f>
        <v>0</v>
      </c>
      <c r="W1478" s="166">
        <f>VLOOKUP(L1478,Schnitt5!L:P,2,0)</f>
        <v>0</v>
      </c>
      <c r="X1478" s="166">
        <f>VLOOKUP(L1478,Schnitt6!L:P,2,0)</f>
        <v>0</v>
      </c>
      <c r="AA1478" s="166">
        <f>VLOOKUP(L1478,Schnitt1!L:P,3,0)</f>
        <v>0</v>
      </c>
      <c r="AB1478" s="166">
        <f>VLOOKUP(L1478,Schnitt2!L:P,3,0)</f>
        <v>0</v>
      </c>
      <c r="AC1478" s="166">
        <f>VLOOKUP(L1478,Schnitt3!L:P,3,0)</f>
        <v>0</v>
      </c>
      <c r="AD1478" s="166">
        <f>VLOOKUP(L1478,Schnitt4!L:P,3,0)</f>
        <v>0</v>
      </c>
      <c r="AE1478" s="166">
        <f>VLOOKUP(L1478,Schnitt5!L:P,3,0)</f>
        <v>0</v>
      </c>
      <c r="AF1478" s="166">
        <f>VLOOKUP(L1478,Schnitt6!L:P,3,0)</f>
        <v>0</v>
      </c>
    </row>
    <row r="1479" spans="12:32" x14ac:dyDescent="0.25">
      <c r="L1479" s="264">
        <f>Member!A1479</f>
        <v>0</v>
      </c>
      <c r="M1479" s="166">
        <f t="shared" si="102"/>
        <v>0</v>
      </c>
      <c r="N1479" s="166">
        <f t="shared" si="103"/>
        <v>0</v>
      </c>
      <c r="O1479" s="166">
        <f t="shared" si="104"/>
        <v>0</v>
      </c>
      <c r="P1479" s="166">
        <f t="shared" si="105"/>
        <v>49</v>
      </c>
      <c r="S1479" s="166">
        <f>VLOOKUP(L1479,Schnitt1!L:P,2,0)</f>
        <v>0</v>
      </c>
      <c r="T1479" s="166">
        <f>VLOOKUP(L1479,Schnitt2!L:P,2,0)</f>
        <v>0</v>
      </c>
      <c r="U1479" s="166">
        <f>VLOOKUP(L1479,Schnitt3!L:P,2,0)</f>
        <v>0</v>
      </c>
      <c r="V1479" s="166">
        <f>VLOOKUP(L1479,Schnitt4!L:P,2,0)</f>
        <v>0</v>
      </c>
      <c r="W1479" s="166">
        <f>VLOOKUP(L1479,Schnitt5!L:P,2,0)</f>
        <v>0</v>
      </c>
      <c r="X1479" s="166">
        <f>VLOOKUP(L1479,Schnitt6!L:P,2,0)</f>
        <v>0</v>
      </c>
      <c r="AA1479" s="166">
        <f>VLOOKUP(L1479,Schnitt1!L:P,3,0)</f>
        <v>0</v>
      </c>
      <c r="AB1479" s="166">
        <f>VLOOKUP(L1479,Schnitt2!L:P,3,0)</f>
        <v>0</v>
      </c>
      <c r="AC1479" s="166">
        <f>VLOOKUP(L1479,Schnitt3!L:P,3,0)</f>
        <v>0</v>
      </c>
      <c r="AD1479" s="166">
        <f>VLOOKUP(L1479,Schnitt4!L:P,3,0)</f>
        <v>0</v>
      </c>
      <c r="AE1479" s="166">
        <f>VLOOKUP(L1479,Schnitt5!L:P,3,0)</f>
        <v>0</v>
      </c>
      <c r="AF1479" s="166">
        <f>VLOOKUP(L1479,Schnitt6!L:P,3,0)</f>
        <v>0</v>
      </c>
    </row>
    <row r="1480" spans="12:32" x14ac:dyDescent="0.25">
      <c r="L1480" s="264">
        <f>Member!A1480</f>
        <v>0</v>
      </c>
      <c r="M1480" s="166">
        <f t="shared" si="102"/>
        <v>0</v>
      </c>
      <c r="N1480" s="166">
        <f t="shared" si="103"/>
        <v>0</v>
      </c>
      <c r="O1480" s="166">
        <f t="shared" si="104"/>
        <v>0</v>
      </c>
      <c r="P1480" s="166">
        <f t="shared" si="105"/>
        <v>49</v>
      </c>
      <c r="S1480" s="166">
        <f>VLOOKUP(L1480,Schnitt1!L:P,2,0)</f>
        <v>0</v>
      </c>
      <c r="T1480" s="166">
        <f>VLOOKUP(L1480,Schnitt2!L:P,2,0)</f>
        <v>0</v>
      </c>
      <c r="U1480" s="166">
        <f>VLOOKUP(L1480,Schnitt3!L:P,2,0)</f>
        <v>0</v>
      </c>
      <c r="V1480" s="166">
        <f>VLOOKUP(L1480,Schnitt4!L:P,2,0)</f>
        <v>0</v>
      </c>
      <c r="W1480" s="166">
        <f>VLOOKUP(L1480,Schnitt5!L:P,2,0)</f>
        <v>0</v>
      </c>
      <c r="X1480" s="166">
        <f>VLOOKUP(L1480,Schnitt6!L:P,2,0)</f>
        <v>0</v>
      </c>
      <c r="AA1480" s="166">
        <f>VLOOKUP(L1480,Schnitt1!L:P,3,0)</f>
        <v>0</v>
      </c>
      <c r="AB1480" s="166">
        <f>VLOOKUP(L1480,Schnitt2!L:P,3,0)</f>
        <v>0</v>
      </c>
      <c r="AC1480" s="166">
        <f>VLOOKUP(L1480,Schnitt3!L:P,3,0)</f>
        <v>0</v>
      </c>
      <c r="AD1480" s="166">
        <f>VLOOKUP(L1480,Schnitt4!L:P,3,0)</f>
        <v>0</v>
      </c>
      <c r="AE1480" s="166">
        <f>VLOOKUP(L1480,Schnitt5!L:P,3,0)</f>
        <v>0</v>
      </c>
      <c r="AF1480" s="166">
        <f>VLOOKUP(L1480,Schnitt6!L:P,3,0)</f>
        <v>0</v>
      </c>
    </row>
    <row r="1481" spans="12:32" x14ac:dyDescent="0.25">
      <c r="L1481" s="264">
        <f>Member!A1481</f>
        <v>0</v>
      </c>
      <c r="M1481" s="166">
        <f t="shared" si="102"/>
        <v>0</v>
      </c>
      <c r="N1481" s="166">
        <f t="shared" si="103"/>
        <v>0</v>
      </c>
      <c r="O1481" s="166">
        <f t="shared" si="104"/>
        <v>0</v>
      </c>
      <c r="P1481" s="166">
        <f t="shared" si="105"/>
        <v>49</v>
      </c>
      <c r="S1481" s="166">
        <f>VLOOKUP(L1481,Schnitt1!L:P,2,0)</f>
        <v>0</v>
      </c>
      <c r="T1481" s="166">
        <f>VLOOKUP(L1481,Schnitt2!L:P,2,0)</f>
        <v>0</v>
      </c>
      <c r="U1481" s="166">
        <f>VLOOKUP(L1481,Schnitt3!L:P,2,0)</f>
        <v>0</v>
      </c>
      <c r="V1481" s="166">
        <f>VLOOKUP(L1481,Schnitt4!L:P,2,0)</f>
        <v>0</v>
      </c>
      <c r="W1481" s="166">
        <f>VLOOKUP(L1481,Schnitt5!L:P,2,0)</f>
        <v>0</v>
      </c>
      <c r="X1481" s="166">
        <f>VLOOKUP(L1481,Schnitt6!L:P,2,0)</f>
        <v>0</v>
      </c>
      <c r="AA1481" s="166">
        <f>VLOOKUP(L1481,Schnitt1!L:P,3,0)</f>
        <v>0</v>
      </c>
      <c r="AB1481" s="166">
        <f>VLOOKUP(L1481,Schnitt2!L:P,3,0)</f>
        <v>0</v>
      </c>
      <c r="AC1481" s="166">
        <f>VLOOKUP(L1481,Schnitt3!L:P,3,0)</f>
        <v>0</v>
      </c>
      <c r="AD1481" s="166">
        <f>VLOOKUP(L1481,Schnitt4!L:P,3,0)</f>
        <v>0</v>
      </c>
      <c r="AE1481" s="166">
        <f>VLOOKUP(L1481,Schnitt5!L:P,3,0)</f>
        <v>0</v>
      </c>
      <c r="AF1481" s="166">
        <f>VLOOKUP(L1481,Schnitt6!L:P,3,0)</f>
        <v>0</v>
      </c>
    </row>
    <row r="1482" spans="12:32" x14ac:dyDescent="0.25">
      <c r="L1482" s="264">
        <f>Member!A1482</f>
        <v>0</v>
      </c>
      <c r="M1482" s="166">
        <f t="shared" si="102"/>
        <v>0</v>
      </c>
      <c r="N1482" s="166">
        <f t="shared" si="103"/>
        <v>0</v>
      </c>
      <c r="O1482" s="166">
        <f t="shared" si="104"/>
        <v>0</v>
      </c>
      <c r="P1482" s="166">
        <f t="shared" si="105"/>
        <v>49</v>
      </c>
      <c r="S1482" s="166">
        <f>VLOOKUP(L1482,Schnitt1!L:P,2,0)</f>
        <v>0</v>
      </c>
      <c r="T1482" s="166">
        <f>VLOOKUP(L1482,Schnitt2!L:P,2,0)</f>
        <v>0</v>
      </c>
      <c r="U1482" s="166">
        <f>VLOOKUP(L1482,Schnitt3!L:P,2,0)</f>
        <v>0</v>
      </c>
      <c r="V1482" s="166">
        <f>VLOOKUP(L1482,Schnitt4!L:P,2,0)</f>
        <v>0</v>
      </c>
      <c r="W1482" s="166">
        <f>VLOOKUP(L1482,Schnitt5!L:P,2,0)</f>
        <v>0</v>
      </c>
      <c r="X1482" s="166">
        <f>VLOOKUP(L1482,Schnitt6!L:P,2,0)</f>
        <v>0</v>
      </c>
      <c r="AA1482" s="166">
        <f>VLOOKUP(L1482,Schnitt1!L:P,3,0)</f>
        <v>0</v>
      </c>
      <c r="AB1482" s="166">
        <f>VLOOKUP(L1482,Schnitt2!L:P,3,0)</f>
        <v>0</v>
      </c>
      <c r="AC1482" s="166">
        <f>VLOOKUP(L1482,Schnitt3!L:P,3,0)</f>
        <v>0</v>
      </c>
      <c r="AD1482" s="166">
        <f>VLOOKUP(L1482,Schnitt4!L:P,3,0)</f>
        <v>0</v>
      </c>
      <c r="AE1482" s="166">
        <f>VLOOKUP(L1482,Schnitt5!L:P,3,0)</f>
        <v>0</v>
      </c>
      <c r="AF1482" s="166">
        <f>VLOOKUP(L1482,Schnitt6!L:P,3,0)</f>
        <v>0</v>
      </c>
    </row>
    <row r="1483" spans="12:32" x14ac:dyDescent="0.25">
      <c r="L1483" s="264">
        <f>Member!A1483</f>
        <v>0</v>
      </c>
      <c r="M1483" s="166">
        <f t="shared" si="102"/>
        <v>0</v>
      </c>
      <c r="N1483" s="166">
        <f t="shared" si="103"/>
        <v>0</v>
      </c>
      <c r="O1483" s="166">
        <f t="shared" si="104"/>
        <v>0</v>
      </c>
      <c r="P1483" s="166">
        <f t="shared" si="105"/>
        <v>49</v>
      </c>
      <c r="S1483" s="166">
        <f>VLOOKUP(L1483,Schnitt1!L:P,2,0)</f>
        <v>0</v>
      </c>
      <c r="T1483" s="166">
        <f>VLOOKUP(L1483,Schnitt2!L:P,2,0)</f>
        <v>0</v>
      </c>
      <c r="U1483" s="166">
        <f>VLOOKUP(L1483,Schnitt3!L:P,2,0)</f>
        <v>0</v>
      </c>
      <c r="V1483" s="166">
        <f>VLOOKUP(L1483,Schnitt4!L:P,2,0)</f>
        <v>0</v>
      </c>
      <c r="W1483" s="166">
        <f>VLOOKUP(L1483,Schnitt5!L:P,2,0)</f>
        <v>0</v>
      </c>
      <c r="X1483" s="166">
        <f>VLOOKUP(L1483,Schnitt6!L:P,2,0)</f>
        <v>0</v>
      </c>
      <c r="AA1483" s="166">
        <f>VLOOKUP(L1483,Schnitt1!L:P,3,0)</f>
        <v>0</v>
      </c>
      <c r="AB1483" s="166">
        <f>VLOOKUP(L1483,Schnitt2!L:P,3,0)</f>
        <v>0</v>
      </c>
      <c r="AC1483" s="166">
        <f>VLOOKUP(L1483,Schnitt3!L:P,3,0)</f>
        <v>0</v>
      </c>
      <c r="AD1483" s="166">
        <f>VLOOKUP(L1483,Schnitt4!L:P,3,0)</f>
        <v>0</v>
      </c>
      <c r="AE1483" s="166">
        <f>VLOOKUP(L1483,Schnitt5!L:P,3,0)</f>
        <v>0</v>
      </c>
      <c r="AF1483" s="166">
        <f>VLOOKUP(L1483,Schnitt6!L:P,3,0)</f>
        <v>0</v>
      </c>
    </row>
    <row r="1484" spans="12:32" x14ac:dyDescent="0.25">
      <c r="L1484" s="264">
        <f>Member!A1484</f>
        <v>0</v>
      </c>
      <c r="M1484" s="166">
        <f t="shared" si="102"/>
        <v>0</v>
      </c>
      <c r="N1484" s="166">
        <f t="shared" si="103"/>
        <v>0</v>
      </c>
      <c r="O1484" s="166">
        <f t="shared" si="104"/>
        <v>0</v>
      </c>
      <c r="P1484" s="166">
        <f t="shared" si="105"/>
        <v>49</v>
      </c>
      <c r="S1484" s="166">
        <f>VLOOKUP(L1484,Schnitt1!L:P,2,0)</f>
        <v>0</v>
      </c>
      <c r="T1484" s="166">
        <f>VLOOKUP(L1484,Schnitt2!L:P,2,0)</f>
        <v>0</v>
      </c>
      <c r="U1484" s="166">
        <f>VLOOKUP(L1484,Schnitt3!L:P,2,0)</f>
        <v>0</v>
      </c>
      <c r="V1484" s="166">
        <f>VLOOKUP(L1484,Schnitt4!L:P,2,0)</f>
        <v>0</v>
      </c>
      <c r="W1484" s="166">
        <f>VLOOKUP(L1484,Schnitt5!L:P,2,0)</f>
        <v>0</v>
      </c>
      <c r="X1484" s="166">
        <f>VLOOKUP(L1484,Schnitt6!L:P,2,0)</f>
        <v>0</v>
      </c>
      <c r="AA1484" s="166">
        <f>VLOOKUP(L1484,Schnitt1!L:P,3,0)</f>
        <v>0</v>
      </c>
      <c r="AB1484" s="166">
        <f>VLOOKUP(L1484,Schnitt2!L:P,3,0)</f>
        <v>0</v>
      </c>
      <c r="AC1484" s="166">
        <f>VLOOKUP(L1484,Schnitt3!L:P,3,0)</f>
        <v>0</v>
      </c>
      <c r="AD1484" s="166">
        <f>VLOOKUP(L1484,Schnitt4!L:P,3,0)</f>
        <v>0</v>
      </c>
      <c r="AE1484" s="166">
        <f>VLOOKUP(L1484,Schnitt5!L:P,3,0)</f>
        <v>0</v>
      </c>
      <c r="AF1484" s="166">
        <f>VLOOKUP(L1484,Schnitt6!L:P,3,0)</f>
        <v>0</v>
      </c>
    </row>
    <row r="1485" spans="12:32" x14ac:dyDescent="0.25">
      <c r="L1485" s="264">
        <f>Member!A1485</f>
        <v>0</v>
      </c>
      <c r="M1485" s="166">
        <f t="shared" si="102"/>
        <v>0</v>
      </c>
      <c r="N1485" s="166">
        <f t="shared" si="103"/>
        <v>0</v>
      </c>
      <c r="O1485" s="166">
        <f t="shared" si="104"/>
        <v>0</v>
      </c>
      <c r="P1485" s="166">
        <f t="shared" si="105"/>
        <v>49</v>
      </c>
      <c r="S1485" s="166">
        <f>VLOOKUP(L1485,Schnitt1!L:P,2,0)</f>
        <v>0</v>
      </c>
      <c r="T1485" s="166">
        <f>VLOOKUP(L1485,Schnitt2!L:P,2,0)</f>
        <v>0</v>
      </c>
      <c r="U1485" s="166">
        <f>VLOOKUP(L1485,Schnitt3!L:P,2,0)</f>
        <v>0</v>
      </c>
      <c r="V1485" s="166">
        <f>VLOOKUP(L1485,Schnitt4!L:P,2,0)</f>
        <v>0</v>
      </c>
      <c r="W1485" s="166">
        <f>VLOOKUP(L1485,Schnitt5!L:P,2,0)</f>
        <v>0</v>
      </c>
      <c r="X1485" s="166">
        <f>VLOOKUP(L1485,Schnitt6!L:P,2,0)</f>
        <v>0</v>
      </c>
      <c r="AA1485" s="166">
        <f>VLOOKUP(L1485,Schnitt1!L:P,3,0)</f>
        <v>0</v>
      </c>
      <c r="AB1485" s="166">
        <f>VLOOKUP(L1485,Schnitt2!L:P,3,0)</f>
        <v>0</v>
      </c>
      <c r="AC1485" s="166">
        <f>VLOOKUP(L1485,Schnitt3!L:P,3,0)</f>
        <v>0</v>
      </c>
      <c r="AD1485" s="166">
        <f>VLOOKUP(L1485,Schnitt4!L:P,3,0)</f>
        <v>0</v>
      </c>
      <c r="AE1485" s="166">
        <f>VLOOKUP(L1485,Schnitt5!L:P,3,0)</f>
        <v>0</v>
      </c>
      <c r="AF1485" s="166">
        <f>VLOOKUP(L1485,Schnitt6!L:P,3,0)</f>
        <v>0</v>
      </c>
    </row>
    <row r="1486" spans="12:32" x14ac:dyDescent="0.25">
      <c r="L1486" s="264">
        <f>Member!A1486</f>
        <v>0</v>
      </c>
      <c r="M1486" s="166">
        <f t="shared" si="102"/>
        <v>0</v>
      </c>
      <c r="N1486" s="166">
        <f t="shared" si="103"/>
        <v>0</v>
      </c>
      <c r="O1486" s="166">
        <f t="shared" si="104"/>
        <v>0</v>
      </c>
      <c r="P1486" s="166">
        <f t="shared" si="105"/>
        <v>49</v>
      </c>
      <c r="S1486" s="166">
        <f>VLOOKUP(L1486,Schnitt1!L:P,2,0)</f>
        <v>0</v>
      </c>
      <c r="T1486" s="166">
        <f>VLOOKUP(L1486,Schnitt2!L:P,2,0)</f>
        <v>0</v>
      </c>
      <c r="U1486" s="166">
        <f>VLOOKUP(L1486,Schnitt3!L:P,2,0)</f>
        <v>0</v>
      </c>
      <c r="V1486" s="166">
        <f>VLOOKUP(L1486,Schnitt4!L:P,2,0)</f>
        <v>0</v>
      </c>
      <c r="W1486" s="166">
        <f>VLOOKUP(L1486,Schnitt5!L:P,2,0)</f>
        <v>0</v>
      </c>
      <c r="X1486" s="166">
        <f>VLOOKUP(L1486,Schnitt6!L:P,2,0)</f>
        <v>0</v>
      </c>
      <c r="AA1486" s="166">
        <f>VLOOKUP(L1486,Schnitt1!L:P,3,0)</f>
        <v>0</v>
      </c>
      <c r="AB1486" s="166">
        <f>VLOOKUP(L1486,Schnitt2!L:P,3,0)</f>
        <v>0</v>
      </c>
      <c r="AC1486" s="166">
        <f>VLOOKUP(L1486,Schnitt3!L:P,3,0)</f>
        <v>0</v>
      </c>
      <c r="AD1486" s="166">
        <f>VLOOKUP(L1486,Schnitt4!L:P,3,0)</f>
        <v>0</v>
      </c>
      <c r="AE1486" s="166">
        <f>VLOOKUP(L1486,Schnitt5!L:P,3,0)</f>
        <v>0</v>
      </c>
      <c r="AF1486" s="166">
        <f>VLOOKUP(L1486,Schnitt6!L:P,3,0)</f>
        <v>0</v>
      </c>
    </row>
    <row r="1487" spans="12:32" x14ac:dyDescent="0.25">
      <c r="L1487" s="264">
        <f>Member!A1487</f>
        <v>0</v>
      </c>
      <c r="M1487" s="166">
        <f t="shared" si="102"/>
        <v>0</v>
      </c>
      <c r="N1487" s="166">
        <f t="shared" si="103"/>
        <v>0</v>
      </c>
      <c r="O1487" s="166">
        <f t="shared" si="104"/>
        <v>0</v>
      </c>
      <c r="P1487" s="166">
        <f t="shared" si="105"/>
        <v>49</v>
      </c>
      <c r="S1487" s="166">
        <f>VLOOKUP(L1487,Schnitt1!L:P,2,0)</f>
        <v>0</v>
      </c>
      <c r="T1487" s="166">
        <f>VLOOKUP(L1487,Schnitt2!L:P,2,0)</f>
        <v>0</v>
      </c>
      <c r="U1487" s="166">
        <f>VLOOKUP(L1487,Schnitt3!L:P,2,0)</f>
        <v>0</v>
      </c>
      <c r="V1487" s="166">
        <f>VLOOKUP(L1487,Schnitt4!L:P,2,0)</f>
        <v>0</v>
      </c>
      <c r="W1487" s="166">
        <f>VLOOKUP(L1487,Schnitt5!L:P,2,0)</f>
        <v>0</v>
      </c>
      <c r="X1487" s="166">
        <f>VLOOKUP(L1487,Schnitt6!L:P,2,0)</f>
        <v>0</v>
      </c>
      <c r="AA1487" s="166">
        <f>VLOOKUP(L1487,Schnitt1!L:P,3,0)</f>
        <v>0</v>
      </c>
      <c r="AB1487" s="166">
        <f>VLOOKUP(L1487,Schnitt2!L:P,3,0)</f>
        <v>0</v>
      </c>
      <c r="AC1487" s="166">
        <f>VLOOKUP(L1487,Schnitt3!L:P,3,0)</f>
        <v>0</v>
      </c>
      <c r="AD1487" s="166">
        <f>VLOOKUP(L1487,Schnitt4!L:P,3,0)</f>
        <v>0</v>
      </c>
      <c r="AE1487" s="166">
        <f>VLOOKUP(L1487,Schnitt5!L:P,3,0)</f>
        <v>0</v>
      </c>
      <c r="AF1487" s="166">
        <f>VLOOKUP(L1487,Schnitt6!L:P,3,0)</f>
        <v>0</v>
      </c>
    </row>
    <row r="1488" spans="12:32" x14ac:dyDescent="0.25">
      <c r="L1488" s="264">
        <f>Member!A1488</f>
        <v>0</v>
      </c>
      <c r="M1488" s="166">
        <f t="shared" si="102"/>
        <v>0</v>
      </c>
      <c r="N1488" s="166">
        <f t="shared" si="103"/>
        <v>0</v>
      </c>
      <c r="O1488" s="166">
        <f t="shared" si="104"/>
        <v>0</v>
      </c>
      <c r="P1488" s="166">
        <f t="shared" si="105"/>
        <v>49</v>
      </c>
      <c r="S1488" s="166">
        <f>VLOOKUP(L1488,Schnitt1!L:P,2,0)</f>
        <v>0</v>
      </c>
      <c r="T1488" s="166">
        <f>VLOOKUP(L1488,Schnitt2!L:P,2,0)</f>
        <v>0</v>
      </c>
      <c r="U1488" s="166">
        <f>VLOOKUP(L1488,Schnitt3!L:P,2,0)</f>
        <v>0</v>
      </c>
      <c r="V1488" s="166">
        <f>VLOOKUP(L1488,Schnitt4!L:P,2,0)</f>
        <v>0</v>
      </c>
      <c r="W1488" s="166">
        <f>VLOOKUP(L1488,Schnitt5!L:P,2,0)</f>
        <v>0</v>
      </c>
      <c r="X1488" s="166">
        <f>VLOOKUP(L1488,Schnitt6!L:P,2,0)</f>
        <v>0</v>
      </c>
      <c r="AA1488" s="166">
        <f>VLOOKUP(L1488,Schnitt1!L:P,3,0)</f>
        <v>0</v>
      </c>
      <c r="AB1488" s="166">
        <f>VLOOKUP(L1488,Schnitt2!L:P,3,0)</f>
        <v>0</v>
      </c>
      <c r="AC1488" s="166">
        <f>VLOOKUP(L1488,Schnitt3!L:P,3,0)</f>
        <v>0</v>
      </c>
      <c r="AD1488" s="166">
        <f>VLOOKUP(L1488,Schnitt4!L:P,3,0)</f>
        <v>0</v>
      </c>
      <c r="AE1488" s="166">
        <f>VLOOKUP(L1488,Schnitt5!L:P,3,0)</f>
        <v>0</v>
      </c>
      <c r="AF1488" s="166">
        <f>VLOOKUP(L1488,Schnitt6!L:P,3,0)</f>
        <v>0</v>
      </c>
    </row>
    <row r="1489" spans="12:32" x14ac:dyDescent="0.25">
      <c r="L1489" s="264">
        <f>Member!A1489</f>
        <v>0</v>
      </c>
      <c r="M1489" s="166">
        <f t="shared" si="102"/>
        <v>0</v>
      </c>
      <c r="N1489" s="166">
        <f t="shared" si="103"/>
        <v>0</v>
      </c>
      <c r="O1489" s="166">
        <f t="shared" si="104"/>
        <v>0</v>
      </c>
      <c r="P1489" s="166">
        <f t="shared" si="105"/>
        <v>49</v>
      </c>
      <c r="S1489" s="166">
        <f>VLOOKUP(L1489,Schnitt1!L:P,2,0)</f>
        <v>0</v>
      </c>
      <c r="T1489" s="166">
        <f>VLOOKUP(L1489,Schnitt2!L:P,2,0)</f>
        <v>0</v>
      </c>
      <c r="U1489" s="166">
        <f>VLOOKUP(L1489,Schnitt3!L:P,2,0)</f>
        <v>0</v>
      </c>
      <c r="V1489" s="166">
        <f>VLOOKUP(L1489,Schnitt4!L:P,2,0)</f>
        <v>0</v>
      </c>
      <c r="W1489" s="166">
        <f>VLOOKUP(L1489,Schnitt5!L:P,2,0)</f>
        <v>0</v>
      </c>
      <c r="X1489" s="166">
        <f>VLOOKUP(L1489,Schnitt6!L:P,2,0)</f>
        <v>0</v>
      </c>
      <c r="AA1489" s="166">
        <f>VLOOKUP(L1489,Schnitt1!L:P,3,0)</f>
        <v>0</v>
      </c>
      <c r="AB1489" s="166">
        <f>VLOOKUP(L1489,Schnitt2!L:P,3,0)</f>
        <v>0</v>
      </c>
      <c r="AC1489" s="166">
        <f>VLOOKUP(L1489,Schnitt3!L:P,3,0)</f>
        <v>0</v>
      </c>
      <c r="AD1489" s="166">
        <f>VLOOKUP(L1489,Schnitt4!L:P,3,0)</f>
        <v>0</v>
      </c>
      <c r="AE1489" s="166">
        <f>VLOOKUP(L1489,Schnitt5!L:P,3,0)</f>
        <v>0</v>
      </c>
      <c r="AF1489" s="166">
        <f>VLOOKUP(L1489,Schnitt6!L:P,3,0)</f>
        <v>0</v>
      </c>
    </row>
    <row r="1490" spans="12:32" x14ac:dyDescent="0.25">
      <c r="L1490" s="264">
        <f>Member!A1490</f>
        <v>0</v>
      </c>
      <c r="M1490" s="166">
        <f t="shared" si="102"/>
        <v>0</v>
      </c>
      <c r="N1490" s="166">
        <f t="shared" si="103"/>
        <v>0</v>
      </c>
      <c r="O1490" s="166">
        <f t="shared" si="104"/>
        <v>0</v>
      </c>
      <c r="P1490" s="166">
        <f t="shared" si="105"/>
        <v>49</v>
      </c>
      <c r="S1490" s="166">
        <f>VLOOKUP(L1490,Schnitt1!L:P,2,0)</f>
        <v>0</v>
      </c>
      <c r="T1490" s="166">
        <f>VLOOKUP(L1490,Schnitt2!L:P,2,0)</f>
        <v>0</v>
      </c>
      <c r="U1490" s="166">
        <f>VLOOKUP(L1490,Schnitt3!L:P,2,0)</f>
        <v>0</v>
      </c>
      <c r="V1490" s="166">
        <f>VLOOKUP(L1490,Schnitt4!L:P,2,0)</f>
        <v>0</v>
      </c>
      <c r="W1490" s="166">
        <f>VLOOKUP(L1490,Schnitt5!L:P,2,0)</f>
        <v>0</v>
      </c>
      <c r="X1490" s="166">
        <f>VLOOKUP(L1490,Schnitt6!L:P,2,0)</f>
        <v>0</v>
      </c>
      <c r="AA1490" s="166">
        <f>VLOOKUP(L1490,Schnitt1!L:P,3,0)</f>
        <v>0</v>
      </c>
      <c r="AB1490" s="166">
        <f>VLOOKUP(L1490,Schnitt2!L:P,3,0)</f>
        <v>0</v>
      </c>
      <c r="AC1490" s="166">
        <f>VLOOKUP(L1490,Schnitt3!L:P,3,0)</f>
        <v>0</v>
      </c>
      <c r="AD1490" s="166">
        <f>VLOOKUP(L1490,Schnitt4!L:P,3,0)</f>
        <v>0</v>
      </c>
      <c r="AE1490" s="166">
        <f>VLOOKUP(L1490,Schnitt5!L:P,3,0)</f>
        <v>0</v>
      </c>
      <c r="AF1490" s="166">
        <f>VLOOKUP(L1490,Schnitt6!L:P,3,0)</f>
        <v>0</v>
      </c>
    </row>
    <row r="1491" spans="12:32" x14ac:dyDescent="0.25">
      <c r="L1491" s="264">
        <f>Member!A1491</f>
        <v>0</v>
      </c>
      <c r="M1491" s="166">
        <f t="shared" si="102"/>
        <v>0</v>
      </c>
      <c r="N1491" s="166">
        <f t="shared" si="103"/>
        <v>0</v>
      </c>
      <c r="O1491" s="166">
        <f t="shared" si="104"/>
        <v>0</v>
      </c>
      <c r="P1491" s="166">
        <f t="shared" si="105"/>
        <v>49</v>
      </c>
      <c r="S1491" s="166">
        <f>VLOOKUP(L1491,Schnitt1!L:P,2,0)</f>
        <v>0</v>
      </c>
      <c r="T1491" s="166">
        <f>VLOOKUP(L1491,Schnitt2!L:P,2,0)</f>
        <v>0</v>
      </c>
      <c r="U1491" s="166">
        <f>VLOOKUP(L1491,Schnitt3!L:P,2,0)</f>
        <v>0</v>
      </c>
      <c r="V1491" s="166">
        <f>VLOOKUP(L1491,Schnitt4!L:P,2,0)</f>
        <v>0</v>
      </c>
      <c r="W1491" s="166">
        <f>VLOOKUP(L1491,Schnitt5!L:P,2,0)</f>
        <v>0</v>
      </c>
      <c r="X1491" s="166">
        <f>VLOOKUP(L1491,Schnitt6!L:P,2,0)</f>
        <v>0</v>
      </c>
      <c r="AA1491" s="166">
        <f>VLOOKUP(L1491,Schnitt1!L:P,3,0)</f>
        <v>0</v>
      </c>
      <c r="AB1491" s="166">
        <f>VLOOKUP(L1491,Schnitt2!L:P,3,0)</f>
        <v>0</v>
      </c>
      <c r="AC1491" s="166">
        <f>VLOOKUP(L1491,Schnitt3!L:P,3,0)</f>
        <v>0</v>
      </c>
      <c r="AD1491" s="166">
        <f>VLOOKUP(L1491,Schnitt4!L:P,3,0)</f>
        <v>0</v>
      </c>
      <c r="AE1491" s="166">
        <f>VLOOKUP(L1491,Schnitt5!L:P,3,0)</f>
        <v>0</v>
      </c>
      <c r="AF1491" s="166">
        <f>VLOOKUP(L1491,Schnitt6!L:P,3,0)</f>
        <v>0</v>
      </c>
    </row>
    <row r="1492" spans="12:32" x14ac:dyDescent="0.25">
      <c r="L1492" s="264">
        <f>Member!A1492</f>
        <v>0</v>
      </c>
      <c r="M1492" s="166">
        <f t="shared" si="102"/>
        <v>0</v>
      </c>
      <c r="N1492" s="166">
        <f t="shared" si="103"/>
        <v>0</v>
      </c>
      <c r="O1492" s="166">
        <f t="shared" si="104"/>
        <v>0</v>
      </c>
      <c r="P1492" s="166">
        <f t="shared" si="105"/>
        <v>49</v>
      </c>
      <c r="S1492" s="166">
        <f>VLOOKUP(L1492,Schnitt1!L:P,2,0)</f>
        <v>0</v>
      </c>
      <c r="T1492" s="166">
        <f>VLOOKUP(L1492,Schnitt2!L:P,2,0)</f>
        <v>0</v>
      </c>
      <c r="U1492" s="166">
        <f>VLOOKUP(L1492,Schnitt3!L:P,2,0)</f>
        <v>0</v>
      </c>
      <c r="V1492" s="166">
        <f>VLOOKUP(L1492,Schnitt4!L:P,2,0)</f>
        <v>0</v>
      </c>
      <c r="W1492" s="166">
        <f>VLOOKUP(L1492,Schnitt5!L:P,2,0)</f>
        <v>0</v>
      </c>
      <c r="X1492" s="166">
        <f>VLOOKUP(L1492,Schnitt6!L:P,2,0)</f>
        <v>0</v>
      </c>
      <c r="AA1492" s="166">
        <f>VLOOKUP(L1492,Schnitt1!L:P,3,0)</f>
        <v>0</v>
      </c>
      <c r="AB1492" s="166">
        <f>VLOOKUP(L1492,Schnitt2!L:P,3,0)</f>
        <v>0</v>
      </c>
      <c r="AC1492" s="166">
        <f>VLOOKUP(L1492,Schnitt3!L:P,3,0)</f>
        <v>0</v>
      </c>
      <c r="AD1492" s="166">
        <f>VLOOKUP(L1492,Schnitt4!L:P,3,0)</f>
        <v>0</v>
      </c>
      <c r="AE1492" s="166">
        <f>VLOOKUP(L1492,Schnitt5!L:P,3,0)</f>
        <v>0</v>
      </c>
      <c r="AF1492" s="166">
        <f>VLOOKUP(L1492,Schnitt6!L:P,3,0)</f>
        <v>0</v>
      </c>
    </row>
    <row r="1493" spans="12:32" x14ac:dyDescent="0.25">
      <c r="L1493" s="264">
        <f>Member!A1493</f>
        <v>0</v>
      </c>
      <c r="M1493" s="166">
        <f t="shared" si="102"/>
        <v>0</v>
      </c>
      <c r="N1493" s="166">
        <f t="shared" si="103"/>
        <v>0</v>
      </c>
      <c r="O1493" s="166">
        <f t="shared" si="104"/>
        <v>0</v>
      </c>
      <c r="P1493" s="166">
        <f t="shared" si="105"/>
        <v>49</v>
      </c>
      <c r="S1493" s="166">
        <f>VLOOKUP(L1493,Schnitt1!L:P,2,0)</f>
        <v>0</v>
      </c>
      <c r="T1493" s="166">
        <f>VLOOKUP(L1493,Schnitt2!L:P,2,0)</f>
        <v>0</v>
      </c>
      <c r="U1493" s="166">
        <f>VLOOKUP(L1493,Schnitt3!L:P,2,0)</f>
        <v>0</v>
      </c>
      <c r="V1493" s="166">
        <f>VLOOKUP(L1493,Schnitt4!L:P,2,0)</f>
        <v>0</v>
      </c>
      <c r="W1493" s="166">
        <f>VLOOKUP(L1493,Schnitt5!L:P,2,0)</f>
        <v>0</v>
      </c>
      <c r="X1493" s="166">
        <f>VLOOKUP(L1493,Schnitt6!L:P,2,0)</f>
        <v>0</v>
      </c>
      <c r="AA1493" s="166">
        <f>VLOOKUP(L1493,Schnitt1!L:P,3,0)</f>
        <v>0</v>
      </c>
      <c r="AB1493" s="166">
        <f>VLOOKUP(L1493,Schnitt2!L:P,3,0)</f>
        <v>0</v>
      </c>
      <c r="AC1493" s="166">
        <f>VLOOKUP(L1493,Schnitt3!L:P,3,0)</f>
        <v>0</v>
      </c>
      <c r="AD1493" s="166">
        <f>VLOOKUP(L1493,Schnitt4!L:P,3,0)</f>
        <v>0</v>
      </c>
      <c r="AE1493" s="166">
        <f>VLOOKUP(L1493,Schnitt5!L:P,3,0)</f>
        <v>0</v>
      </c>
      <c r="AF1493" s="166">
        <f>VLOOKUP(L1493,Schnitt6!L:P,3,0)</f>
        <v>0</v>
      </c>
    </row>
    <row r="1494" spans="12:32" x14ac:dyDescent="0.25">
      <c r="L1494" s="264">
        <f>Member!A1494</f>
        <v>0</v>
      </c>
      <c r="M1494" s="166">
        <f t="shared" si="102"/>
        <v>0</v>
      </c>
      <c r="N1494" s="166">
        <f t="shared" si="103"/>
        <v>0</v>
      </c>
      <c r="O1494" s="166">
        <f t="shared" si="104"/>
        <v>0</v>
      </c>
      <c r="P1494" s="166">
        <f t="shared" si="105"/>
        <v>49</v>
      </c>
      <c r="S1494" s="166">
        <f>VLOOKUP(L1494,Schnitt1!L:P,2,0)</f>
        <v>0</v>
      </c>
      <c r="T1494" s="166">
        <f>VLOOKUP(L1494,Schnitt2!L:P,2,0)</f>
        <v>0</v>
      </c>
      <c r="U1494" s="166">
        <f>VLOOKUP(L1494,Schnitt3!L:P,2,0)</f>
        <v>0</v>
      </c>
      <c r="V1494" s="166">
        <f>VLOOKUP(L1494,Schnitt4!L:P,2,0)</f>
        <v>0</v>
      </c>
      <c r="W1494" s="166">
        <f>VLOOKUP(L1494,Schnitt5!L:P,2,0)</f>
        <v>0</v>
      </c>
      <c r="X1494" s="166">
        <f>VLOOKUP(L1494,Schnitt6!L:P,2,0)</f>
        <v>0</v>
      </c>
      <c r="AA1494" s="166">
        <f>VLOOKUP(L1494,Schnitt1!L:P,3,0)</f>
        <v>0</v>
      </c>
      <c r="AB1494" s="166">
        <f>VLOOKUP(L1494,Schnitt2!L:P,3,0)</f>
        <v>0</v>
      </c>
      <c r="AC1494" s="166">
        <f>VLOOKUP(L1494,Schnitt3!L:P,3,0)</f>
        <v>0</v>
      </c>
      <c r="AD1494" s="166">
        <f>VLOOKUP(L1494,Schnitt4!L:P,3,0)</f>
        <v>0</v>
      </c>
      <c r="AE1494" s="166">
        <f>VLOOKUP(L1494,Schnitt5!L:P,3,0)</f>
        <v>0</v>
      </c>
      <c r="AF1494" s="166">
        <f>VLOOKUP(L1494,Schnitt6!L:P,3,0)</f>
        <v>0</v>
      </c>
    </row>
    <row r="1495" spans="12:32" x14ac:dyDescent="0.25">
      <c r="L1495" s="264">
        <f>Member!A1495</f>
        <v>0</v>
      </c>
      <c r="M1495" s="166">
        <f t="shared" si="102"/>
        <v>0</v>
      </c>
      <c r="N1495" s="166">
        <f t="shared" si="103"/>
        <v>0</v>
      </c>
      <c r="O1495" s="166">
        <f t="shared" si="104"/>
        <v>0</v>
      </c>
      <c r="P1495" s="166">
        <f t="shared" si="105"/>
        <v>49</v>
      </c>
      <c r="S1495" s="166">
        <f>VLOOKUP(L1495,Schnitt1!L:P,2,0)</f>
        <v>0</v>
      </c>
      <c r="T1495" s="166">
        <f>VLOOKUP(L1495,Schnitt2!L:P,2,0)</f>
        <v>0</v>
      </c>
      <c r="U1495" s="166">
        <f>VLOOKUP(L1495,Schnitt3!L:P,2,0)</f>
        <v>0</v>
      </c>
      <c r="V1495" s="166">
        <f>VLOOKUP(L1495,Schnitt4!L:P,2,0)</f>
        <v>0</v>
      </c>
      <c r="W1495" s="166">
        <f>VLOOKUP(L1495,Schnitt5!L:P,2,0)</f>
        <v>0</v>
      </c>
      <c r="X1495" s="166">
        <f>VLOOKUP(L1495,Schnitt6!L:P,2,0)</f>
        <v>0</v>
      </c>
      <c r="AA1495" s="166">
        <f>VLOOKUP(L1495,Schnitt1!L:P,3,0)</f>
        <v>0</v>
      </c>
      <c r="AB1495" s="166">
        <f>VLOOKUP(L1495,Schnitt2!L:P,3,0)</f>
        <v>0</v>
      </c>
      <c r="AC1495" s="166">
        <f>VLOOKUP(L1495,Schnitt3!L:P,3,0)</f>
        <v>0</v>
      </c>
      <c r="AD1495" s="166">
        <f>VLOOKUP(L1495,Schnitt4!L:P,3,0)</f>
        <v>0</v>
      </c>
      <c r="AE1495" s="166">
        <f>VLOOKUP(L1495,Schnitt5!L:P,3,0)</f>
        <v>0</v>
      </c>
      <c r="AF1495" s="166">
        <f>VLOOKUP(L1495,Schnitt6!L:P,3,0)</f>
        <v>0</v>
      </c>
    </row>
    <row r="1496" spans="12:32" x14ac:dyDescent="0.25">
      <c r="L1496" s="264">
        <f>Member!A1496</f>
        <v>0</v>
      </c>
      <c r="M1496" s="166">
        <f t="shared" si="102"/>
        <v>0</v>
      </c>
      <c r="N1496" s="166">
        <f t="shared" si="103"/>
        <v>0</v>
      </c>
      <c r="O1496" s="166">
        <f t="shared" si="104"/>
        <v>0</v>
      </c>
      <c r="P1496" s="166">
        <f t="shared" si="105"/>
        <v>49</v>
      </c>
      <c r="S1496" s="166">
        <f>VLOOKUP(L1496,Schnitt1!L:P,2,0)</f>
        <v>0</v>
      </c>
      <c r="T1496" s="166">
        <f>VLOOKUP(L1496,Schnitt2!L:P,2,0)</f>
        <v>0</v>
      </c>
      <c r="U1496" s="166">
        <f>VLOOKUP(L1496,Schnitt3!L:P,2,0)</f>
        <v>0</v>
      </c>
      <c r="V1496" s="166">
        <f>VLOOKUP(L1496,Schnitt4!L:P,2,0)</f>
        <v>0</v>
      </c>
      <c r="W1496" s="166">
        <f>VLOOKUP(L1496,Schnitt5!L:P,2,0)</f>
        <v>0</v>
      </c>
      <c r="X1496" s="166">
        <f>VLOOKUP(L1496,Schnitt6!L:P,2,0)</f>
        <v>0</v>
      </c>
      <c r="AA1496" s="166">
        <f>VLOOKUP(L1496,Schnitt1!L:P,3,0)</f>
        <v>0</v>
      </c>
      <c r="AB1496" s="166">
        <f>VLOOKUP(L1496,Schnitt2!L:P,3,0)</f>
        <v>0</v>
      </c>
      <c r="AC1496" s="166">
        <f>VLOOKUP(L1496,Schnitt3!L:P,3,0)</f>
        <v>0</v>
      </c>
      <c r="AD1496" s="166">
        <f>VLOOKUP(L1496,Schnitt4!L:P,3,0)</f>
        <v>0</v>
      </c>
      <c r="AE1496" s="166">
        <f>VLOOKUP(L1496,Schnitt5!L:P,3,0)</f>
        <v>0</v>
      </c>
      <c r="AF1496" s="166">
        <f>VLOOKUP(L1496,Schnitt6!L:P,3,0)</f>
        <v>0</v>
      </c>
    </row>
    <row r="1497" spans="12:32" x14ac:dyDescent="0.25">
      <c r="L1497" s="264">
        <f>Member!A1497</f>
        <v>0</v>
      </c>
      <c r="M1497" s="166">
        <f t="shared" si="102"/>
        <v>0</v>
      </c>
      <c r="N1497" s="166">
        <f t="shared" si="103"/>
        <v>0</v>
      </c>
      <c r="O1497" s="166">
        <f t="shared" si="104"/>
        <v>0</v>
      </c>
      <c r="P1497" s="166">
        <f t="shared" si="105"/>
        <v>49</v>
      </c>
      <c r="S1497" s="166">
        <f>VLOOKUP(L1497,Schnitt1!L:P,2,0)</f>
        <v>0</v>
      </c>
      <c r="T1497" s="166">
        <f>VLOOKUP(L1497,Schnitt2!L:P,2,0)</f>
        <v>0</v>
      </c>
      <c r="U1497" s="166">
        <f>VLOOKUP(L1497,Schnitt3!L:P,2,0)</f>
        <v>0</v>
      </c>
      <c r="V1497" s="166">
        <f>VLOOKUP(L1497,Schnitt4!L:P,2,0)</f>
        <v>0</v>
      </c>
      <c r="W1497" s="166">
        <f>VLOOKUP(L1497,Schnitt5!L:P,2,0)</f>
        <v>0</v>
      </c>
      <c r="X1497" s="166">
        <f>VLOOKUP(L1497,Schnitt6!L:P,2,0)</f>
        <v>0</v>
      </c>
      <c r="AA1497" s="166">
        <f>VLOOKUP(L1497,Schnitt1!L:P,3,0)</f>
        <v>0</v>
      </c>
      <c r="AB1497" s="166">
        <f>VLOOKUP(L1497,Schnitt2!L:P,3,0)</f>
        <v>0</v>
      </c>
      <c r="AC1497" s="166">
        <f>VLOOKUP(L1497,Schnitt3!L:P,3,0)</f>
        <v>0</v>
      </c>
      <c r="AD1497" s="166">
        <f>VLOOKUP(L1497,Schnitt4!L:P,3,0)</f>
        <v>0</v>
      </c>
      <c r="AE1497" s="166">
        <f>VLOOKUP(L1497,Schnitt5!L:P,3,0)</f>
        <v>0</v>
      </c>
      <c r="AF1497" s="166">
        <f>VLOOKUP(L1497,Schnitt6!L:P,3,0)</f>
        <v>0</v>
      </c>
    </row>
    <row r="1498" spans="12:32" x14ac:dyDescent="0.25">
      <c r="L1498" s="264">
        <f>Member!A1498</f>
        <v>0</v>
      </c>
      <c r="M1498" s="166">
        <f t="shared" si="102"/>
        <v>0</v>
      </c>
      <c r="N1498" s="166">
        <f t="shared" si="103"/>
        <v>0</v>
      </c>
      <c r="O1498" s="166">
        <f t="shared" si="104"/>
        <v>0</v>
      </c>
      <c r="P1498" s="166">
        <f t="shared" si="105"/>
        <v>49</v>
      </c>
      <c r="S1498" s="166">
        <f>VLOOKUP(L1498,Schnitt1!L:P,2,0)</f>
        <v>0</v>
      </c>
      <c r="T1498" s="166">
        <f>VLOOKUP(L1498,Schnitt2!L:P,2,0)</f>
        <v>0</v>
      </c>
      <c r="U1498" s="166">
        <f>VLOOKUP(L1498,Schnitt3!L:P,2,0)</f>
        <v>0</v>
      </c>
      <c r="V1498" s="166">
        <f>VLOOKUP(L1498,Schnitt4!L:P,2,0)</f>
        <v>0</v>
      </c>
      <c r="W1498" s="166">
        <f>VLOOKUP(L1498,Schnitt5!L:P,2,0)</f>
        <v>0</v>
      </c>
      <c r="X1498" s="166">
        <f>VLOOKUP(L1498,Schnitt6!L:P,2,0)</f>
        <v>0</v>
      </c>
      <c r="AA1498" s="166">
        <f>VLOOKUP(L1498,Schnitt1!L:P,3,0)</f>
        <v>0</v>
      </c>
      <c r="AB1498" s="166">
        <f>VLOOKUP(L1498,Schnitt2!L:P,3,0)</f>
        <v>0</v>
      </c>
      <c r="AC1498" s="166">
        <f>VLOOKUP(L1498,Schnitt3!L:P,3,0)</f>
        <v>0</v>
      </c>
      <c r="AD1498" s="166">
        <f>VLOOKUP(L1498,Schnitt4!L:P,3,0)</f>
        <v>0</v>
      </c>
      <c r="AE1498" s="166">
        <f>VLOOKUP(L1498,Schnitt5!L:P,3,0)</f>
        <v>0</v>
      </c>
      <c r="AF1498" s="166">
        <f>VLOOKUP(L1498,Schnitt6!L:P,3,0)</f>
        <v>0</v>
      </c>
    </row>
    <row r="1499" spans="12:32" x14ac:dyDescent="0.25">
      <c r="L1499" s="264">
        <f>Member!A1499</f>
        <v>0</v>
      </c>
      <c r="M1499" s="166">
        <f t="shared" si="102"/>
        <v>0</v>
      </c>
      <c r="N1499" s="166">
        <f t="shared" si="103"/>
        <v>0</v>
      </c>
      <c r="O1499" s="166">
        <f t="shared" si="104"/>
        <v>0</v>
      </c>
      <c r="P1499" s="166">
        <f t="shared" si="105"/>
        <v>49</v>
      </c>
      <c r="S1499" s="166">
        <f>VLOOKUP(L1499,Schnitt1!L:P,2,0)</f>
        <v>0</v>
      </c>
      <c r="T1499" s="166">
        <f>VLOOKUP(L1499,Schnitt2!L:P,2,0)</f>
        <v>0</v>
      </c>
      <c r="U1499" s="166">
        <f>VLOOKUP(L1499,Schnitt3!L:P,2,0)</f>
        <v>0</v>
      </c>
      <c r="V1499" s="166">
        <f>VLOOKUP(L1499,Schnitt4!L:P,2,0)</f>
        <v>0</v>
      </c>
      <c r="W1499" s="166">
        <f>VLOOKUP(L1499,Schnitt5!L:P,2,0)</f>
        <v>0</v>
      </c>
      <c r="X1499" s="166">
        <f>VLOOKUP(L1499,Schnitt6!L:P,2,0)</f>
        <v>0</v>
      </c>
      <c r="AA1499" s="166">
        <f>VLOOKUP(L1499,Schnitt1!L:P,3,0)</f>
        <v>0</v>
      </c>
      <c r="AB1499" s="166">
        <f>VLOOKUP(L1499,Schnitt2!L:P,3,0)</f>
        <v>0</v>
      </c>
      <c r="AC1499" s="166">
        <f>VLOOKUP(L1499,Schnitt3!L:P,3,0)</f>
        <v>0</v>
      </c>
      <c r="AD1499" s="166">
        <f>VLOOKUP(L1499,Schnitt4!L:P,3,0)</f>
        <v>0</v>
      </c>
      <c r="AE1499" s="166">
        <f>VLOOKUP(L1499,Schnitt5!L:P,3,0)</f>
        <v>0</v>
      </c>
      <c r="AF1499" s="166">
        <f>VLOOKUP(L1499,Schnitt6!L:P,3,0)</f>
        <v>0</v>
      </c>
    </row>
    <row r="1500" spans="12:32" x14ac:dyDescent="0.25">
      <c r="L1500" s="264">
        <f>Member!A1500</f>
        <v>0</v>
      </c>
      <c r="M1500" s="166">
        <f t="shared" si="102"/>
        <v>0</v>
      </c>
      <c r="N1500" s="166">
        <f t="shared" si="103"/>
        <v>0</v>
      </c>
      <c r="O1500" s="166">
        <f t="shared" si="104"/>
        <v>0</v>
      </c>
      <c r="P1500" s="166">
        <f t="shared" si="105"/>
        <v>49</v>
      </c>
      <c r="S1500" s="166">
        <f>VLOOKUP(L1500,Schnitt1!L:P,2,0)</f>
        <v>0</v>
      </c>
      <c r="T1500" s="166">
        <f>VLOOKUP(L1500,Schnitt2!L:P,2,0)</f>
        <v>0</v>
      </c>
      <c r="U1500" s="166">
        <f>VLOOKUP(L1500,Schnitt3!L:P,2,0)</f>
        <v>0</v>
      </c>
      <c r="V1500" s="166">
        <f>VLOOKUP(L1500,Schnitt4!L:P,2,0)</f>
        <v>0</v>
      </c>
      <c r="W1500" s="166">
        <f>VLOOKUP(L1500,Schnitt5!L:P,2,0)</f>
        <v>0</v>
      </c>
      <c r="X1500" s="166">
        <f>VLOOKUP(L1500,Schnitt6!L:P,2,0)</f>
        <v>0</v>
      </c>
      <c r="AA1500" s="166">
        <f>VLOOKUP(L1500,Schnitt1!L:P,3,0)</f>
        <v>0</v>
      </c>
      <c r="AB1500" s="166">
        <f>VLOOKUP(L1500,Schnitt2!L:P,3,0)</f>
        <v>0</v>
      </c>
      <c r="AC1500" s="166">
        <f>VLOOKUP(L1500,Schnitt3!L:P,3,0)</f>
        <v>0</v>
      </c>
      <c r="AD1500" s="166">
        <f>VLOOKUP(L1500,Schnitt4!L:P,3,0)</f>
        <v>0</v>
      </c>
      <c r="AE1500" s="166">
        <f>VLOOKUP(L1500,Schnitt5!L:P,3,0)</f>
        <v>0</v>
      </c>
      <c r="AF1500" s="166">
        <f>VLOOKUP(L1500,Schnitt6!L:P,3,0)</f>
        <v>0</v>
      </c>
    </row>
    <row r="1501" spans="12:32" x14ac:dyDescent="0.25">
      <c r="L1501" s="264">
        <f>Member!A1501</f>
        <v>0</v>
      </c>
      <c r="M1501" s="166">
        <f t="shared" si="102"/>
        <v>0</v>
      </c>
      <c r="N1501" s="166">
        <f t="shared" si="103"/>
        <v>0</v>
      </c>
      <c r="O1501" s="166">
        <f t="shared" si="104"/>
        <v>0</v>
      </c>
      <c r="P1501" s="166">
        <f t="shared" si="105"/>
        <v>49</v>
      </c>
      <c r="S1501" s="166">
        <f>VLOOKUP(L1501,Schnitt1!L:P,2,0)</f>
        <v>0</v>
      </c>
      <c r="T1501" s="166">
        <f>VLOOKUP(L1501,Schnitt2!L:P,2,0)</f>
        <v>0</v>
      </c>
      <c r="U1501" s="166">
        <f>VLOOKUP(L1501,Schnitt3!L:P,2,0)</f>
        <v>0</v>
      </c>
      <c r="V1501" s="166">
        <f>VLOOKUP(L1501,Schnitt4!L:P,2,0)</f>
        <v>0</v>
      </c>
      <c r="W1501" s="166">
        <f>VLOOKUP(L1501,Schnitt5!L:P,2,0)</f>
        <v>0</v>
      </c>
      <c r="X1501" s="166">
        <f>VLOOKUP(L1501,Schnitt6!L:P,2,0)</f>
        <v>0</v>
      </c>
      <c r="AA1501" s="166">
        <f>VLOOKUP(L1501,Schnitt1!L:P,3,0)</f>
        <v>0</v>
      </c>
      <c r="AB1501" s="166">
        <f>VLOOKUP(L1501,Schnitt2!L:P,3,0)</f>
        <v>0</v>
      </c>
      <c r="AC1501" s="166">
        <f>VLOOKUP(L1501,Schnitt3!L:P,3,0)</f>
        <v>0</v>
      </c>
      <c r="AD1501" s="166">
        <f>VLOOKUP(L1501,Schnitt4!L:P,3,0)</f>
        <v>0</v>
      </c>
      <c r="AE1501" s="166">
        <f>VLOOKUP(L1501,Schnitt5!L:P,3,0)</f>
        <v>0</v>
      </c>
      <c r="AF1501" s="166">
        <f>VLOOKUP(L1501,Schnitt6!L:P,3,0)</f>
        <v>0</v>
      </c>
    </row>
    <row r="1502" spans="12:32" x14ac:dyDescent="0.25">
      <c r="L1502" s="264">
        <f>Member!A1502</f>
        <v>0</v>
      </c>
      <c r="M1502" s="166">
        <f t="shared" si="102"/>
        <v>0</v>
      </c>
      <c r="N1502" s="166">
        <f t="shared" si="103"/>
        <v>0</v>
      </c>
      <c r="O1502" s="166">
        <f t="shared" si="104"/>
        <v>0</v>
      </c>
      <c r="P1502" s="166">
        <f t="shared" si="105"/>
        <v>49</v>
      </c>
      <c r="S1502" s="166">
        <f>VLOOKUP(L1502,Schnitt1!L:P,2,0)</f>
        <v>0</v>
      </c>
      <c r="T1502" s="166">
        <f>VLOOKUP(L1502,Schnitt2!L:P,2,0)</f>
        <v>0</v>
      </c>
      <c r="U1502" s="166">
        <f>VLOOKUP(L1502,Schnitt3!L:P,2,0)</f>
        <v>0</v>
      </c>
      <c r="V1502" s="166">
        <f>VLOOKUP(L1502,Schnitt4!L:P,2,0)</f>
        <v>0</v>
      </c>
      <c r="W1502" s="166">
        <f>VLOOKUP(L1502,Schnitt5!L:P,2,0)</f>
        <v>0</v>
      </c>
      <c r="X1502" s="166">
        <f>VLOOKUP(L1502,Schnitt6!L:P,2,0)</f>
        <v>0</v>
      </c>
      <c r="AA1502" s="166">
        <f>VLOOKUP(L1502,Schnitt1!L:P,3,0)</f>
        <v>0</v>
      </c>
      <c r="AB1502" s="166">
        <f>VLOOKUP(L1502,Schnitt2!L:P,3,0)</f>
        <v>0</v>
      </c>
      <c r="AC1502" s="166">
        <f>VLOOKUP(L1502,Schnitt3!L:P,3,0)</f>
        <v>0</v>
      </c>
      <c r="AD1502" s="166">
        <f>VLOOKUP(L1502,Schnitt4!L:P,3,0)</f>
        <v>0</v>
      </c>
      <c r="AE1502" s="166">
        <f>VLOOKUP(L1502,Schnitt5!L:P,3,0)</f>
        <v>0</v>
      </c>
      <c r="AF1502" s="166">
        <f>VLOOKUP(L1502,Schnitt6!L:P,3,0)</f>
        <v>0</v>
      </c>
    </row>
    <row r="1503" spans="12:32" x14ac:dyDescent="0.25">
      <c r="L1503" s="264">
        <f>Member!A1503</f>
        <v>0</v>
      </c>
      <c r="M1503" s="166">
        <f t="shared" si="102"/>
        <v>0</v>
      </c>
      <c r="N1503" s="166">
        <f t="shared" si="103"/>
        <v>0</v>
      </c>
      <c r="O1503" s="166">
        <f t="shared" si="104"/>
        <v>0</v>
      </c>
      <c r="P1503" s="166">
        <f t="shared" si="105"/>
        <v>49</v>
      </c>
      <c r="S1503" s="166">
        <f>VLOOKUP(L1503,Schnitt1!L:P,2,0)</f>
        <v>0</v>
      </c>
      <c r="T1503" s="166">
        <f>VLOOKUP(L1503,Schnitt2!L:P,2,0)</f>
        <v>0</v>
      </c>
      <c r="U1503" s="166">
        <f>VLOOKUP(L1503,Schnitt3!L:P,2,0)</f>
        <v>0</v>
      </c>
      <c r="V1503" s="166">
        <f>VLOOKUP(L1503,Schnitt4!L:P,2,0)</f>
        <v>0</v>
      </c>
      <c r="W1503" s="166">
        <f>VLOOKUP(L1503,Schnitt5!L:P,2,0)</f>
        <v>0</v>
      </c>
      <c r="X1503" s="166">
        <f>VLOOKUP(L1503,Schnitt6!L:P,2,0)</f>
        <v>0</v>
      </c>
      <c r="AA1503" s="166">
        <f>VLOOKUP(L1503,Schnitt1!L:P,3,0)</f>
        <v>0</v>
      </c>
      <c r="AB1503" s="166">
        <f>VLOOKUP(L1503,Schnitt2!L:P,3,0)</f>
        <v>0</v>
      </c>
      <c r="AC1503" s="166">
        <f>VLOOKUP(L1503,Schnitt3!L:P,3,0)</f>
        <v>0</v>
      </c>
      <c r="AD1503" s="166">
        <f>VLOOKUP(L1503,Schnitt4!L:P,3,0)</f>
        <v>0</v>
      </c>
      <c r="AE1503" s="166">
        <f>VLOOKUP(L1503,Schnitt5!L:P,3,0)</f>
        <v>0</v>
      </c>
      <c r="AF1503" s="166">
        <f>VLOOKUP(L1503,Schnitt6!L:P,3,0)</f>
        <v>0</v>
      </c>
    </row>
    <row r="1504" spans="12:32" x14ac:dyDescent="0.25">
      <c r="L1504" s="264">
        <f>Member!A1504</f>
        <v>0</v>
      </c>
      <c r="M1504" s="166">
        <f t="shared" si="102"/>
        <v>0</v>
      </c>
      <c r="N1504" s="166">
        <f t="shared" si="103"/>
        <v>0</v>
      </c>
      <c r="O1504" s="166">
        <f t="shared" si="104"/>
        <v>0</v>
      </c>
      <c r="P1504" s="166">
        <f t="shared" si="105"/>
        <v>49</v>
      </c>
      <c r="S1504" s="166">
        <f>VLOOKUP(L1504,Schnitt1!L:P,2,0)</f>
        <v>0</v>
      </c>
      <c r="T1504" s="166">
        <f>VLOOKUP(L1504,Schnitt2!L:P,2,0)</f>
        <v>0</v>
      </c>
      <c r="U1504" s="166">
        <f>VLOOKUP(L1504,Schnitt3!L:P,2,0)</f>
        <v>0</v>
      </c>
      <c r="V1504" s="166">
        <f>VLOOKUP(L1504,Schnitt4!L:P,2,0)</f>
        <v>0</v>
      </c>
      <c r="W1504" s="166">
        <f>VLOOKUP(L1504,Schnitt5!L:P,2,0)</f>
        <v>0</v>
      </c>
      <c r="X1504" s="166">
        <f>VLOOKUP(L1504,Schnitt6!L:P,2,0)</f>
        <v>0</v>
      </c>
      <c r="AA1504" s="166">
        <f>VLOOKUP(L1504,Schnitt1!L:P,3,0)</f>
        <v>0</v>
      </c>
      <c r="AB1504" s="166">
        <f>VLOOKUP(L1504,Schnitt2!L:P,3,0)</f>
        <v>0</v>
      </c>
      <c r="AC1504" s="166">
        <f>VLOOKUP(L1504,Schnitt3!L:P,3,0)</f>
        <v>0</v>
      </c>
      <c r="AD1504" s="166">
        <f>VLOOKUP(L1504,Schnitt4!L:P,3,0)</f>
        <v>0</v>
      </c>
      <c r="AE1504" s="166">
        <f>VLOOKUP(L1504,Schnitt5!L:P,3,0)</f>
        <v>0</v>
      </c>
      <c r="AF1504" s="166">
        <f>VLOOKUP(L1504,Schnitt6!L:P,3,0)</f>
        <v>0</v>
      </c>
    </row>
    <row r="1505" spans="12:32" x14ac:dyDescent="0.25">
      <c r="L1505" s="264">
        <f>Member!A1505</f>
        <v>0</v>
      </c>
      <c r="M1505" s="166">
        <f t="shared" si="102"/>
        <v>0</v>
      </c>
      <c r="N1505" s="166">
        <f t="shared" si="103"/>
        <v>0</v>
      </c>
      <c r="O1505" s="166">
        <f t="shared" si="104"/>
        <v>0</v>
      </c>
      <c r="P1505" s="166">
        <f t="shared" si="105"/>
        <v>49</v>
      </c>
      <c r="S1505" s="166">
        <f>VLOOKUP(L1505,Schnitt1!L:P,2,0)</f>
        <v>0</v>
      </c>
      <c r="T1505" s="166">
        <f>VLOOKUP(L1505,Schnitt2!L:P,2,0)</f>
        <v>0</v>
      </c>
      <c r="U1505" s="166">
        <f>VLOOKUP(L1505,Schnitt3!L:P,2,0)</f>
        <v>0</v>
      </c>
      <c r="V1505" s="166">
        <f>VLOOKUP(L1505,Schnitt4!L:P,2,0)</f>
        <v>0</v>
      </c>
      <c r="W1505" s="166">
        <f>VLOOKUP(L1505,Schnitt5!L:P,2,0)</f>
        <v>0</v>
      </c>
      <c r="X1505" s="166">
        <f>VLOOKUP(L1505,Schnitt6!L:P,2,0)</f>
        <v>0</v>
      </c>
      <c r="AA1505" s="166">
        <f>VLOOKUP(L1505,Schnitt1!L:P,3,0)</f>
        <v>0</v>
      </c>
      <c r="AB1505" s="166">
        <f>VLOOKUP(L1505,Schnitt2!L:P,3,0)</f>
        <v>0</v>
      </c>
      <c r="AC1505" s="166">
        <f>VLOOKUP(L1505,Schnitt3!L:P,3,0)</f>
        <v>0</v>
      </c>
      <c r="AD1505" s="166">
        <f>VLOOKUP(L1505,Schnitt4!L:P,3,0)</f>
        <v>0</v>
      </c>
      <c r="AE1505" s="166">
        <f>VLOOKUP(L1505,Schnitt5!L:P,3,0)</f>
        <v>0</v>
      </c>
      <c r="AF1505" s="166">
        <f>VLOOKUP(L1505,Schnitt6!L:P,3,0)</f>
        <v>0</v>
      </c>
    </row>
    <row r="1506" spans="12:32" x14ac:dyDescent="0.25">
      <c r="L1506" s="264">
        <f>Member!A1506</f>
        <v>0</v>
      </c>
      <c r="M1506" s="166">
        <f t="shared" si="102"/>
        <v>0</v>
      </c>
      <c r="N1506" s="166">
        <f t="shared" si="103"/>
        <v>0</v>
      </c>
      <c r="O1506" s="166">
        <f t="shared" si="104"/>
        <v>0</v>
      </c>
      <c r="P1506" s="166">
        <f t="shared" si="105"/>
        <v>49</v>
      </c>
      <c r="S1506" s="166">
        <f>VLOOKUP(L1506,Schnitt1!L:P,2,0)</f>
        <v>0</v>
      </c>
      <c r="T1506" s="166">
        <f>VLOOKUP(L1506,Schnitt2!L:P,2,0)</f>
        <v>0</v>
      </c>
      <c r="U1506" s="166">
        <f>VLOOKUP(L1506,Schnitt3!L:P,2,0)</f>
        <v>0</v>
      </c>
      <c r="V1506" s="166">
        <f>VLOOKUP(L1506,Schnitt4!L:P,2,0)</f>
        <v>0</v>
      </c>
      <c r="W1506" s="166">
        <f>VLOOKUP(L1506,Schnitt5!L:P,2,0)</f>
        <v>0</v>
      </c>
      <c r="X1506" s="166">
        <f>VLOOKUP(L1506,Schnitt6!L:P,2,0)</f>
        <v>0</v>
      </c>
      <c r="AA1506" s="166">
        <f>VLOOKUP(L1506,Schnitt1!L:P,3,0)</f>
        <v>0</v>
      </c>
      <c r="AB1506" s="166">
        <f>VLOOKUP(L1506,Schnitt2!L:P,3,0)</f>
        <v>0</v>
      </c>
      <c r="AC1506" s="166">
        <f>VLOOKUP(L1506,Schnitt3!L:P,3,0)</f>
        <v>0</v>
      </c>
      <c r="AD1506" s="166">
        <f>VLOOKUP(L1506,Schnitt4!L:P,3,0)</f>
        <v>0</v>
      </c>
      <c r="AE1506" s="166">
        <f>VLOOKUP(L1506,Schnitt5!L:P,3,0)</f>
        <v>0</v>
      </c>
      <c r="AF1506" s="166">
        <f>VLOOKUP(L1506,Schnitt6!L:P,3,0)</f>
        <v>0</v>
      </c>
    </row>
    <row r="1507" spans="12:32" x14ac:dyDescent="0.25">
      <c r="L1507" s="264">
        <f>Member!A1507</f>
        <v>0</v>
      </c>
      <c r="M1507" s="166">
        <f t="shared" si="102"/>
        <v>0</v>
      </c>
      <c r="N1507" s="166">
        <f t="shared" si="103"/>
        <v>0</v>
      </c>
      <c r="O1507" s="166">
        <f t="shared" si="104"/>
        <v>0</v>
      </c>
      <c r="P1507" s="166">
        <f t="shared" si="105"/>
        <v>49</v>
      </c>
      <c r="S1507" s="166">
        <f>VLOOKUP(L1507,Schnitt1!L:P,2,0)</f>
        <v>0</v>
      </c>
      <c r="T1507" s="166">
        <f>VLOOKUP(L1507,Schnitt2!L:P,2,0)</f>
        <v>0</v>
      </c>
      <c r="U1507" s="166">
        <f>VLOOKUP(L1507,Schnitt3!L:P,2,0)</f>
        <v>0</v>
      </c>
      <c r="V1507" s="166">
        <f>VLOOKUP(L1507,Schnitt4!L:P,2,0)</f>
        <v>0</v>
      </c>
      <c r="W1507" s="166">
        <f>VLOOKUP(L1507,Schnitt5!L:P,2,0)</f>
        <v>0</v>
      </c>
      <c r="X1507" s="166">
        <f>VLOOKUP(L1507,Schnitt6!L:P,2,0)</f>
        <v>0</v>
      </c>
      <c r="AA1507" s="166">
        <f>VLOOKUP(L1507,Schnitt1!L:P,3,0)</f>
        <v>0</v>
      </c>
      <c r="AB1507" s="166">
        <f>VLOOKUP(L1507,Schnitt2!L:P,3,0)</f>
        <v>0</v>
      </c>
      <c r="AC1507" s="166">
        <f>VLOOKUP(L1507,Schnitt3!L:P,3,0)</f>
        <v>0</v>
      </c>
      <c r="AD1507" s="166">
        <f>VLOOKUP(L1507,Schnitt4!L:P,3,0)</f>
        <v>0</v>
      </c>
      <c r="AE1507" s="166">
        <f>VLOOKUP(L1507,Schnitt5!L:P,3,0)</f>
        <v>0</v>
      </c>
      <c r="AF1507" s="166">
        <f>VLOOKUP(L1507,Schnitt6!L:P,3,0)</f>
        <v>0</v>
      </c>
    </row>
    <row r="1508" spans="12:32" x14ac:dyDescent="0.25">
      <c r="L1508" s="264">
        <f>Member!A1508</f>
        <v>0</v>
      </c>
      <c r="M1508" s="166">
        <f t="shared" si="102"/>
        <v>0</v>
      </c>
      <c r="N1508" s="166">
        <f t="shared" si="103"/>
        <v>0</v>
      </c>
      <c r="O1508" s="166">
        <f t="shared" si="104"/>
        <v>0</v>
      </c>
      <c r="P1508" s="166">
        <f t="shared" si="105"/>
        <v>49</v>
      </c>
      <c r="S1508" s="166">
        <f>VLOOKUP(L1508,Schnitt1!L:P,2,0)</f>
        <v>0</v>
      </c>
      <c r="T1508" s="166">
        <f>VLOOKUP(L1508,Schnitt2!L:P,2,0)</f>
        <v>0</v>
      </c>
      <c r="U1508" s="166">
        <f>VLOOKUP(L1508,Schnitt3!L:P,2,0)</f>
        <v>0</v>
      </c>
      <c r="V1508" s="166">
        <f>VLOOKUP(L1508,Schnitt4!L:P,2,0)</f>
        <v>0</v>
      </c>
      <c r="W1508" s="166">
        <f>VLOOKUP(L1508,Schnitt5!L:P,2,0)</f>
        <v>0</v>
      </c>
      <c r="X1508" s="166">
        <f>VLOOKUP(L1508,Schnitt6!L:P,2,0)</f>
        <v>0</v>
      </c>
      <c r="AA1508" s="166">
        <f>VLOOKUP(L1508,Schnitt1!L:P,3,0)</f>
        <v>0</v>
      </c>
      <c r="AB1508" s="166">
        <f>VLOOKUP(L1508,Schnitt2!L:P,3,0)</f>
        <v>0</v>
      </c>
      <c r="AC1508" s="166">
        <f>VLOOKUP(L1508,Schnitt3!L:P,3,0)</f>
        <v>0</v>
      </c>
      <c r="AD1508" s="166">
        <f>VLOOKUP(L1508,Schnitt4!L:P,3,0)</f>
        <v>0</v>
      </c>
      <c r="AE1508" s="166">
        <f>VLOOKUP(L1508,Schnitt5!L:P,3,0)</f>
        <v>0</v>
      </c>
      <c r="AF1508" s="166">
        <f>VLOOKUP(L1508,Schnitt6!L:P,3,0)</f>
        <v>0</v>
      </c>
    </row>
    <row r="1509" spans="12:32" x14ac:dyDescent="0.25">
      <c r="L1509" s="264">
        <f>Member!A1509</f>
        <v>0</v>
      </c>
      <c r="M1509" s="166">
        <f t="shared" si="102"/>
        <v>0</v>
      </c>
      <c r="N1509" s="166">
        <f t="shared" si="103"/>
        <v>0</v>
      </c>
      <c r="O1509" s="166">
        <f t="shared" si="104"/>
        <v>0</v>
      </c>
      <c r="P1509" s="166">
        <f t="shared" si="105"/>
        <v>49</v>
      </c>
      <c r="S1509" s="166">
        <f>VLOOKUP(L1509,Schnitt1!L:P,2,0)</f>
        <v>0</v>
      </c>
      <c r="T1509" s="166">
        <f>VLOOKUP(L1509,Schnitt2!L:P,2,0)</f>
        <v>0</v>
      </c>
      <c r="U1509" s="166">
        <f>VLOOKUP(L1509,Schnitt3!L:P,2,0)</f>
        <v>0</v>
      </c>
      <c r="V1509" s="166">
        <f>VLOOKUP(L1509,Schnitt4!L:P,2,0)</f>
        <v>0</v>
      </c>
      <c r="W1509" s="166">
        <f>VLOOKUP(L1509,Schnitt5!L:P,2,0)</f>
        <v>0</v>
      </c>
      <c r="X1509" s="166">
        <f>VLOOKUP(L1509,Schnitt6!L:P,2,0)</f>
        <v>0</v>
      </c>
      <c r="AA1509" s="166">
        <f>VLOOKUP(L1509,Schnitt1!L:P,3,0)</f>
        <v>0</v>
      </c>
      <c r="AB1509" s="166">
        <f>VLOOKUP(L1509,Schnitt2!L:P,3,0)</f>
        <v>0</v>
      </c>
      <c r="AC1509" s="166">
        <f>VLOOKUP(L1509,Schnitt3!L:P,3,0)</f>
        <v>0</v>
      </c>
      <c r="AD1509" s="166">
        <f>VLOOKUP(L1509,Schnitt4!L:P,3,0)</f>
        <v>0</v>
      </c>
      <c r="AE1509" s="166">
        <f>VLOOKUP(L1509,Schnitt5!L:P,3,0)</f>
        <v>0</v>
      </c>
      <c r="AF1509" s="166">
        <f>VLOOKUP(L1509,Schnitt6!L:P,3,0)</f>
        <v>0</v>
      </c>
    </row>
    <row r="1510" spans="12:32" x14ac:dyDescent="0.25">
      <c r="L1510" s="264">
        <f>Member!A1510</f>
        <v>0</v>
      </c>
      <c r="M1510" s="166">
        <f t="shared" si="102"/>
        <v>0</v>
      </c>
      <c r="N1510" s="166">
        <f t="shared" si="103"/>
        <v>0</v>
      </c>
      <c r="O1510" s="166">
        <f t="shared" si="104"/>
        <v>0</v>
      </c>
      <c r="P1510" s="166">
        <f t="shared" si="105"/>
        <v>49</v>
      </c>
      <c r="S1510" s="166">
        <f>VLOOKUP(L1510,Schnitt1!L:P,2,0)</f>
        <v>0</v>
      </c>
      <c r="T1510" s="166">
        <f>VLOOKUP(L1510,Schnitt2!L:P,2,0)</f>
        <v>0</v>
      </c>
      <c r="U1510" s="166">
        <f>VLOOKUP(L1510,Schnitt3!L:P,2,0)</f>
        <v>0</v>
      </c>
      <c r="V1510" s="166">
        <f>VLOOKUP(L1510,Schnitt4!L:P,2,0)</f>
        <v>0</v>
      </c>
      <c r="W1510" s="166">
        <f>VLOOKUP(L1510,Schnitt5!L:P,2,0)</f>
        <v>0</v>
      </c>
      <c r="X1510" s="166">
        <f>VLOOKUP(L1510,Schnitt6!L:P,2,0)</f>
        <v>0</v>
      </c>
      <c r="AA1510" s="166">
        <f>VLOOKUP(L1510,Schnitt1!L:P,3,0)</f>
        <v>0</v>
      </c>
      <c r="AB1510" s="166">
        <f>VLOOKUP(L1510,Schnitt2!L:P,3,0)</f>
        <v>0</v>
      </c>
      <c r="AC1510" s="166">
        <f>VLOOKUP(L1510,Schnitt3!L:P,3,0)</f>
        <v>0</v>
      </c>
      <c r="AD1510" s="166">
        <f>VLOOKUP(L1510,Schnitt4!L:P,3,0)</f>
        <v>0</v>
      </c>
      <c r="AE1510" s="166">
        <f>VLOOKUP(L1510,Schnitt5!L:P,3,0)</f>
        <v>0</v>
      </c>
      <c r="AF1510" s="166">
        <f>VLOOKUP(L1510,Schnitt6!L:P,3,0)</f>
        <v>0</v>
      </c>
    </row>
    <row r="1511" spans="12:32" x14ac:dyDescent="0.25">
      <c r="L1511" s="264">
        <f>Member!A1511</f>
        <v>0</v>
      </c>
      <c r="M1511" s="166">
        <f t="shared" si="102"/>
        <v>0</v>
      </c>
      <c r="N1511" s="166">
        <f t="shared" si="103"/>
        <v>0</v>
      </c>
      <c r="O1511" s="166">
        <f t="shared" si="104"/>
        <v>0</v>
      </c>
      <c r="P1511" s="166">
        <f t="shared" si="105"/>
        <v>49</v>
      </c>
      <c r="S1511" s="166">
        <f>VLOOKUP(L1511,Schnitt1!L:P,2,0)</f>
        <v>0</v>
      </c>
      <c r="T1511" s="166">
        <f>VLOOKUP(L1511,Schnitt2!L:P,2,0)</f>
        <v>0</v>
      </c>
      <c r="U1511" s="166">
        <f>VLOOKUP(L1511,Schnitt3!L:P,2,0)</f>
        <v>0</v>
      </c>
      <c r="V1511" s="166">
        <f>VLOOKUP(L1511,Schnitt4!L:P,2,0)</f>
        <v>0</v>
      </c>
      <c r="W1511" s="166">
        <f>VLOOKUP(L1511,Schnitt5!L:P,2,0)</f>
        <v>0</v>
      </c>
      <c r="X1511" s="166">
        <f>VLOOKUP(L1511,Schnitt6!L:P,2,0)</f>
        <v>0</v>
      </c>
      <c r="AA1511" s="166">
        <f>VLOOKUP(L1511,Schnitt1!L:P,3,0)</f>
        <v>0</v>
      </c>
      <c r="AB1511" s="166">
        <f>VLOOKUP(L1511,Schnitt2!L:P,3,0)</f>
        <v>0</v>
      </c>
      <c r="AC1511" s="166">
        <f>VLOOKUP(L1511,Schnitt3!L:P,3,0)</f>
        <v>0</v>
      </c>
      <c r="AD1511" s="166">
        <f>VLOOKUP(L1511,Schnitt4!L:P,3,0)</f>
        <v>0</v>
      </c>
      <c r="AE1511" s="166">
        <f>VLOOKUP(L1511,Schnitt5!L:P,3,0)</f>
        <v>0</v>
      </c>
      <c r="AF1511" s="166">
        <f>VLOOKUP(L1511,Schnitt6!L:P,3,0)</f>
        <v>0</v>
      </c>
    </row>
    <row r="1512" spans="12:32" x14ac:dyDescent="0.25">
      <c r="L1512" s="264">
        <f>Member!A1512</f>
        <v>0</v>
      </c>
      <c r="M1512" s="166">
        <f t="shared" si="102"/>
        <v>0</v>
      </c>
      <c r="N1512" s="166">
        <f t="shared" si="103"/>
        <v>0</v>
      </c>
      <c r="O1512" s="166">
        <f t="shared" si="104"/>
        <v>0</v>
      </c>
      <c r="P1512" s="166">
        <f t="shared" si="105"/>
        <v>49</v>
      </c>
      <c r="S1512" s="166">
        <f>VLOOKUP(L1512,Schnitt1!L:P,2,0)</f>
        <v>0</v>
      </c>
      <c r="T1512" s="166">
        <f>VLOOKUP(L1512,Schnitt2!L:P,2,0)</f>
        <v>0</v>
      </c>
      <c r="U1512" s="166">
        <f>VLOOKUP(L1512,Schnitt3!L:P,2,0)</f>
        <v>0</v>
      </c>
      <c r="V1512" s="166">
        <f>VLOOKUP(L1512,Schnitt4!L:P,2,0)</f>
        <v>0</v>
      </c>
      <c r="W1512" s="166">
        <f>VLOOKUP(L1512,Schnitt5!L:P,2,0)</f>
        <v>0</v>
      </c>
      <c r="X1512" s="166">
        <f>VLOOKUP(L1512,Schnitt6!L:P,2,0)</f>
        <v>0</v>
      </c>
      <c r="AA1512" s="166">
        <f>VLOOKUP(L1512,Schnitt1!L:P,3,0)</f>
        <v>0</v>
      </c>
      <c r="AB1512" s="166">
        <f>VLOOKUP(L1512,Schnitt2!L:P,3,0)</f>
        <v>0</v>
      </c>
      <c r="AC1512" s="166">
        <f>VLOOKUP(L1512,Schnitt3!L:P,3,0)</f>
        <v>0</v>
      </c>
      <c r="AD1512" s="166">
        <f>VLOOKUP(L1512,Schnitt4!L:P,3,0)</f>
        <v>0</v>
      </c>
      <c r="AE1512" s="166">
        <f>VLOOKUP(L1512,Schnitt5!L:P,3,0)</f>
        <v>0</v>
      </c>
      <c r="AF1512" s="166">
        <f>VLOOKUP(L1512,Schnitt6!L:P,3,0)</f>
        <v>0</v>
      </c>
    </row>
    <row r="1513" spans="12:32" x14ac:dyDescent="0.25">
      <c r="L1513" s="264">
        <f>Member!A1513</f>
        <v>0</v>
      </c>
      <c r="M1513" s="166">
        <f t="shared" si="102"/>
        <v>0</v>
      </c>
      <c r="N1513" s="166">
        <f t="shared" si="103"/>
        <v>0</v>
      </c>
      <c r="O1513" s="166">
        <f t="shared" si="104"/>
        <v>0</v>
      </c>
      <c r="P1513" s="166">
        <f t="shared" si="105"/>
        <v>49</v>
      </c>
      <c r="S1513" s="166">
        <f>VLOOKUP(L1513,Schnitt1!L:P,2,0)</f>
        <v>0</v>
      </c>
      <c r="T1513" s="166">
        <f>VLOOKUP(L1513,Schnitt2!L:P,2,0)</f>
        <v>0</v>
      </c>
      <c r="U1513" s="166">
        <f>VLOOKUP(L1513,Schnitt3!L:P,2,0)</f>
        <v>0</v>
      </c>
      <c r="V1513" s="166">
        <f>VLOOKUP(L1513,Schnitt4!L:P,2,0)</f>
        <v>0</v>
      </c>
      <c r="W1513" s="166">
        <f>VLOOKUP(L1513,Schnitt5!L:P,2,0)</f>
        <v>0</v>
      </c>
      <c r="X1513" s="166">
        <f>VLOOKUP(L1513,Schnitt6!L:P,2,0)</f>
        <v>0</v>
      </c>
      <c r="AA1513" s="166">
        <f>VLOOKUP(L1513,Schnitt1!L:P,3,0)</f>
        <v>0</v>
      </c>
      <c r="AB1513" s="166">
        <f>VLOOKUP(L1513,Schnitt2!L:P,3,0)</f>
        <v>0</v>
      </c>
      <c r="AC1513" s="166">
        <f>VLOOKUP(L1513,Schnitt3!L:P,3,0)</f>
        <v>0</v>
      </c>
      <c r="AD1513" s="166">
        <f>VLOOKUP(L1513,Schnitt4!L:P,3,0)</f>
        <v>0</v>
      </c>
      <c r="AE1513" s="166">
        <f>VLOOKUP(L1513,Schnitt5!L:P,3,0)</f>
        <v>0</v>
      </c>
      <c r="AF1513" s="166">
        <f>VLOOKUP(L1513,Schnitt6!L:P,3,0)</f>
        <v>0</v>
      </c>
    </row>
    <row r="1514" spans="12:32" x14ac:dyDescent="0.25">
      <c r="L1514" s="264">
        <f>Member!A1514</f>
        <v>0</v>
      </c>
      <c r="M1514" s="166">
        <f t="shared" si="102"/>
        <v>0</v>
      </c>
      <c r="N1514" s="166">
        <f t="shared" si="103"/>
        <v>0</v>
      </c>
      <c r="O1514" s="166">
        <f t="shared" si="104"/>
        <v>0</v>
      </c>
      <c r="P1514" s="166">
        <f t="shared" si="105"/>
        <v>49</v>
      </c>
      <c r="S1514" s="166">
        <f>VLOOKUP(L1514,Schnitt1!L:P,2,0)</f>
        <v>0</v>
      </c>
      <c r="T1514" s="166">
        <f>VLOOKUP(L1514,Schnitt2!L:P,2,0)</f>
        <v>0</v>
      </c>
      <c r="U1514" s="166">
        <f>VLOOKUP(L1514,Schnitt3!L:P,2,0)</f>
        <v>0</v>
      </c>
      <c r="V1514" s="166">
        <f>VLOOKUP(L1514,Schnitt4!L:P,2,0)</f>
        <v>0</v>
      </c>
      <c r="W1514" s="166">
        <f>VLOOKUP(L1514,Schnitt5!L:P,2,0)</f>
        <v>0</v>
      </c>
      <c r="X1514" s="166">
        <f>VLOOKUP(L1514,Schnitt6!L:P,2,0)</f>
        <v>0</v>
      </c>
      <c r="AA1514" s="166">
        <f>VLOOKUP(L1514,Schnitt1!L:P,3,0)</f>
        <v>0</v>
      </c>
      <c r="AB1514" s="166">
        <f>VLOOKUP(L1514,Schnitt2!L:P,3,0)</f>
        <v>0</v>
      </c>
      <c r="AC1514" s="166">
        <f>VLOOKUP(L1514,Schnitt3!L:P,3,0)</f>
        <v>0</v>
      </c>
      <c r="AD1514" s="166">
        <f>VLOOKUP(L1514,Schnitt4!L:P,3,0)</f>
        <v>0</v>
      </c>
      <c r="AE1514" s="166">
        <f>VLOOKUP(L1514,Schnitt5!L:P,3,0)</f>
        <v>0</v>
      </c>
      <c r="AF1514" s="166">
        <f>VLOOKUP(L1514,Schnitt6!L:P,3,0)</f>
        <v>0</v>
      </c>
    </row>
    <row r="1515" spans="12:32" x14ac:dyDescent="0.25">
      <c r="L1515" s="264">
        <f>Member!A1515</f>
        <v>0</v>
      </c>
      <c r="M1515" s="166">
        <f t="shared" si="102"/>
        <v>0</v>
      </c>
      <c r="N1515" s="166">
        <f t="shared" si="103"/>
        <v>0</v>
      </c>
      <c r="O1515" s="166">
        <f t="shared" si="104"/>
        <v>0</v>
      </c>
      <c r="P1515" s="166">
        <f t="shared" si="105"/>
        <v>49</v>
      </c>
      <c r="S1515" s="166">
        <f>VLOOKUP(L1515,Schnitt1!L:P,2,0)</f>
        <v>0</v>
      </c>
      <c r="T1515" s="166">
        <f>VLOOKUP(L1515,Schnitt2!L:P,2,0)</f>
        <v>0</v>
      </c>
      <c r="U1515" s="166">
        <f>VLOOKUP(L1515,Schnitt3!L:P,2,0)</f>
        <v>0</v>
      </c>
      <c r="V1515" s="166">
        <f>VLOOKUP(L1515,Schnitt4!L:P,2,0)</f>
        <v>0</v>
      </c>
      <c r="W1515" s="166">
        <f>VLOOKUP(L1515,Schnitt5!L:P,2,0)</f>
        <v>0</v>
      </c>
      <c r="X1515" s="166">
        <f>VLOOKUP(L1515,Schnitt6!L:P,2,0)</f>
        <v>0</v>
      </c>
      <c r="AA1515" s="166">
        <f>VLOOKUP(L1515,Schnitt1!L:P,3,0)</f>
        <v>0</v>
      </c>
      <c r="AB1515" s="166">
        <f>VLOOKUP(L1515,Schnitt2!L:P,3,0)</f>
        <v>0</v>
      </c>
      <c r="AC1515" s="166">
        <f>VLOOKUP(L1515,Schnitt3!L:P,3,0)</f>
        <v>0</v>
      </c>
      <c r="AD1515" s="166">
        <f>VLOOKUP(L1515,Schnitt4!L:P,3,0)</f>
        <v>0</v>
      </c>
      <c r="AE1515" s="166">
        <f>VLOOKUP(L1515,Schnitt5!L:P,3,0)</f>
        <v>0</v>
      </c>
      <c r="AF1515" s="166">
        <f>VLOOKUP(L1515,Schnitt6!L:P,3,0)</f>
        <v>0</v>
      </c>
    </row>
    <row r="1516" spans="12:32" x14ac:dyDescent="0.25">
      <c r="L1516" s="264">
        <f>Member!A1516</f>
        <v>0</v>
      </c>
      <c r="M1516" s="166">
        <f t="shared" si="102"/>
        <v>0</v>
      </c>
      <c r="N1516" s="166">
        <f t="shared" si="103"/>
        <v>0</v>
      </c>
      <c r="O1516" s="166">
        <f t="shared" si="104"/>
        <v>0</v>
      </c>
      <c r="P1516" s="166">
        <f t="shared" si="105"/>
        <v>49</v>
      </c>
      <c r="S1516" s="166">
        <f>VLOOKUP(L1516,Schnitt1!L:P,2,0)</f>
        <v>0</v>
      </c>
      <c r="T1516" s="166">
        <f>VLOOKUP(L1516,Schnitt2!L:P,2,0)</f>
        <v>0</v>
      </c>
      <c r="U1516" s="166">
        <f>VLOOKUP(L1516,Schnitt3!L:P,2,0)</f>
        <v>0</v>
      </c>
      <c r="V1516" s="166">
        <f>VLOOKUP(L1516,Schnitt4!L:P,2,0)</f>
        <v>0</v>
      </c>
      <c r="W1516" s="166">
        <f>VLOOKUP(L1516,Schnitt5!L:P,2,0)</f>
        <v>0</v>
      </c>
      <c r="X1516" s="166">
        <f>VLOOKUP(L1516,Schnitt6!L:P,2,0)</f>
        <v>0</v>
      </c>
      <c r="AA1516" s="166">
        <f>VLOOKUP(L1516,Schnitt1!L:P,3,0)</f>
        <v>0</v>
      </c>
      <c r="AB1516" s="166">
        <f>VLOOKUP(L1516,Schnitt2!L:P,3,0)</f>
        <v>0</v>
      </c>
      <c r="AC1516" s="166">
        <f>VLOOKUP(L1516,Schnitt3!L:P,3,0)</f>
        <v>0</v>
      </c>
      <c r="AD1516" s="166">
        <f>VLOOKUP(L1516,Schnitt4!L:P,3,0)</f>
        <v>0</v>
      </c>
      <c r="AE1516" s="166">
        <f>VLOOKUP(L1516,Schnitt5!L:P,3,0)</f>
        <v>0</v>
      </c>
      <c r="AF1516" s="166">
        <f>VLOOKUP(L1516,Schnitt6!L:P,3,0)</f>
        <v>0</v>
      </c>
    </row>
    <row r="1517" spans="12:32" x14ac:dyDescent="0.25">
      <c r="L1517" s="264">
        <f>Member!A1517</f>
        <v>0</v>
      </c>
      <c r="M1517" s="166">
        <f t="shared" si="102"/>
        <v>0</v>
      </c>
      <c r="N1517" s="166">
        <f t="shared" si="103"/>
        <v>0</v>
      </c>
      <c r="O1517" s="166">
        <f t="shared" si="104"/>
        <v>0</v>
      </c>
      <c r="P1517" s="166">
        <f t="shared" si="105"/>
        <v>49</v>
      </c>
      <c r="S1517" s="166">
        <f>VLOOKUP(L1517,Schnitt1!L:P,2,0)</f>
        <v>0</v>
      </c>
      <c r="T1517" s="166">
        <f>VLOOKUP(L1517,Schnitt2!L:P,2,0)</f>
        <v>0</v>
      </c>
      <c r="U1517" s="166">
        <f>VLOOKUP(L1517,Schnitt3!L:P,2,0)</f>
        <v>0</v>
      </c>
      <c r="V1517" s="166">
        <f>VLOOKUP(L1517,Schnitt4!L:P,2,0)</f>
        <v>0</v>
      </c>
      <c r="W1517" s="166">
        <f>VLOOKUP(L1517,Schnitt5!L:P,2,0)</f>
        <v>0</v>
      </c>
      <c r="X1517" s="166">
        <f>VLOOKUP(L1517,Schnitt6!L:P,2,0)</f>
        <v>0</v>
      </c>
      <c r="AA1517" s="166">
        <f>VLOOKUP(L1517,Schnitt1!L:P,3,0)</f>
        <v>0</v>
      </c>
      <c r="AB1517" s="166">
        <f>VLOOKUP(L1517,Schnitt2!L:P,3,0)</f>
        <v>0</v>
      </c>
      <c r="AC1517" s="166">
        <f>VLOOKUP(L1517,Schnitt3!L:P,3,0)</f>
        <v>0</v>
      </c>
      <c r="AD1517" s="166">
        <f>VLOOKUP(L1517,Schnitt4!L:P,3,0)</f>
        <v>0</v>
      </c>
      <c r="AE1517" s="166">
        <f>VLOOKUP(L1517,Schnitt5!L:P,3,0)</f>
        <v>0</v>
      </c>
      <c r="AF1517" s="166">
        <f>VLOOKUP(L1517,Schnitt6!L:P,3,0)</f>
        <v>0</v>
      </c>
    </row>
    <row r="1518" spans="12:32" x14ac:dyDescent="0.25">
      <c r="L1518" s="264">
        <f>Member!A1518</f>
        <v>0</v>
      </c>
      <c r="M1518" s="166">
        <f t="shared" si="102"/>
        <v>0</v>
      </c>
      <c r="N1518" s="166">
        <f t="shared" si="103"/>
        <v>0</v>
      </c>
      <c r="O1518" s="166">
        <f t="shared" si="104"/>
        <v>0</v>
      </c>
      <c r="P1518" s="166">
        <f t="shared" si="105"/>
        <v>49</v>
      </c>
      <c r="S1518" s="166">
        <f>VLOOKUP(L1518,Schnitt1!L:P,2,0)</f>
        <v>0</v>
      </c>
      <c r="T1518" s="166">
        <f>VLOOKUP(L1518,Schnitt2!L:P,2,0)</f>
        <v>0</v>
      </c>
      <c r="U1518" s="166">
        <f>VLOOKUP(L1518,Schnitt3!L:P,2,0)</f>
        <v>0</v>
      </c>
      <c r="V1518" s="166">
        <f>VLOOKUP(L1518,Schnitt4!L:P,2,0)</f>
        <v>0</v>
      </c>
      <c r="W1518" s="166">
        <f>VLOOKUP(L1518,Schnitt5!L:P,2,0)</f>
        <v>0</v>
      </c>
      <c r="X1518" s="166">
        <f>VLOOKUP(L1518,Schnitt6!L:P,2,0)</f>
        <v>0</v>
      </c>
      <c r="AA1518" s="166">
        <f>VLOOKUP(L1518,Schnitt1!L:P,3,0)</f>
        <v>0</v>
      </c>
      <c r="AB1518" s="166">
        <f>VLOOKUP(L1518,Schnitt2!L:P,3,0)</f>
        <v>0</v>
      </c>
      <c r="AC1518" s="166">
        <f>VLOOKUP(L1518,Schnitt3!L:P,3,0)</f>
        <v>0</v>
      </c>
      <c r="AD1518" s="166">
        <f>VLOOKUP(L1518,Schnitt4!L:P,3,0)</f>
        <v>0</v>
      </c>
      <c r="AE1518" s="166">
        <f>VLOOKUP(L1518,Schnitt5!L:P,3,0)</f>
        <v>0</v>
      </c>
      <c r="AF1518" s="166">
        <f>VLOOKUP(L1518,Schnitt6!L:P,3,0)</f>
        <v>0</v>
      </c>
    </row>
    <row r="1519" spans="12:32" x14ac:dyDescent="0.25">
      <c r="L1519" s="264">
        <f>Member!A1519</f>
        <v>0</v>
      </c>
      <c r="M1519" s="166">
        <f t="shared" si="102"/>
        <v>0</v>
      </c>
      <c r="N1519" s="166">
        <f t="shared" si="103"/>
        <v>0</v>
      </c>
      <c r="O1519" s="166">
        <f t="shared" si="104"/>
        <v>0</v>
      </c>
      <c r="P1519" s="166">
        <f t="shared" si="105"/>
        <v>49</v>
      </c>
      <c r="S1519" s="166">
        <f>VLOOKUP(L1519,Schnitt1!L:P,2,0)</f>
        <v>0</v>
      </c>
      <c r="T1519" s="166">
        <f>VLOOKUP(L1519,Schnitt2!L:P,2,0)</f>
        <v>0</v>
      </c>
      <c r="U1519" s="166">
        <f>VLOOKUP(L1519,Schnitt3!L:P,2,0)</f>
        <v>0</v>
      </c>
      <c r="V1519" s="166">
        <f>VLOOKUP(L1519,Schnitt4!L:P,2,0)</f>
        <v>0</v>
      </c>
      <c r="W1519" s="166">
        <f>VLOOKUP(L1519,Schnitt5!L:P,2,0)</f>
        <v>0</v>
      </c>
      <c r="X1519" s="166">
        <f>VLOOKUP(L1519,Schnitt6!L:P,2,0)</f>
        <v>0</v>
      </c>
      <c r="AA1519" s="166">
        <f>VLOOKUP(L1519,Schnitt1!L:P,3,0)</f>
        <v>0</v>
      </c>
      <c r="AB1519" s="166">
        <f>VLOOKUP(L1519,Schnitt2!L:P,3,0)</f>
        <v>0</v>
      </c>
      <c r="AC1519" s="166">
        <f>VLOOKUP(L1519,Schnitt3!L:P,3,0)</f>
        <v>0</v>
      </c>
      <c r="AD1519" s="166">
        <f>VLOOKUP(L1519,Schnitt4!L:P,3,0)</f>
        <v>0</v>
      </c>
      <c r="AE1519" s="166">
        <f>VLOOKUP(L1519,Schnitt5!L:P,3,0)</f>
        <v>0</v>
      </c>
      <c r="AF1519" s="166">
        <f>VLOOKUP(L1519,Schnitt6!L:P,3,0)</f>
        <v>0</v>
      </c>
    </row>
    <row r="1520" spans="12:32" x14ac:dyDescent="0.25">
      <c r="L1520" s="264">
        <f>Member!A1520</f>
        <v>0</v>
      </c>
      <c r="M1520" s="166">
        <f t="shared" si="102"/>
        <v>0</v>
      </c>
      <c r="N1520" s="166">
        <f t="shared" si="103"/>
        <v>0</v>
      </c>
      <c r="O1520" s="166">
        <f t="shared" si="104"/>
        <v>0</v>
      </c>
      <c r="P1520" s="166">
        <f t="shared" si="105"/>
        <v>49</v>
      </c>
      <c r="S1520" s="166">
        <f>VLOOKUP(L1520,Schnitt1!L:P,2,0)</f>
        <v>0</v>
      </c>
      <c r="T1520" s="166">
        <f>VLOOKUP(L1520,Schnitt2!L:P,2,0)</f>
        <v>0</v>
      </c>
      <c r="U1520" s="166">
        <f>VLOOKUP(L1520,Schnitt3!L:P,2,0)</f>
        <v>0</v>
      </c>
      <c r="V1520" s="166">
        <f>VLOOKUP(L1520,Schnitt4!L:P,2,0)</f>
        <v>0</v>
      </c>
      <c r="W1520" s="166">
        <f>VLOOKUP(L1520,Schnitt5!L:P,2,0)</f>
        <v>0</v>
      </c>
      <c r="X1520" s="166">
        <f>VLOOKUP(L1520,Schnitt6!L:P,2,0)</f>
        <v>0</v>
      </c>
      <c r="AA1520" s="166">
        <f>VLOOKUP(L1520,Schnitt1!L:P,3,0)</f>
        <v>0</v>
      </c>
      <c r="AB1520" s="166">
        <f>VLOOKUP(L1520,Schnitt2!L:P,3,0)</f>
        <v>0</v>
      </c>
      <c r="AC1520" s="166">
        <f>VLOOKUP(L1520,Schnitt3!L:P,3,0)</f>
        <v>0</v>
      </c>
      <c r="AD1520" s="166">
        <f>VLOOKUP(L1520,Schnitt4!L:P,3,0)</f>
        <v>0</v>
      </c>
      <c r="AE1520" s="166">
        <f>VLOOKUP(L1520,Schnitt5!L:P,3,0)</f>
        <v>0</v>
      </c>
      <c r="AF1520" s="166">
        <f>VLOOKUP(L1520,Schnitt6!L:P,3,0)</f>
        <v>0</v>
      </c>
    </row>
    <row r="1521" spans="12:32" x14ac:dyDescent="0.25">
      <c r="L1521" s="264">
        <f>Member!A1521</f>
        <v>0</v>
      </c>
      <c r="M1521" s="166">
        <f t="shared" si="102"/>
        <v>0</v>
      </c>
      <c r="N1521" s="166">
        <f t="shared" si="103"/>
        <v>0</v>
      </c>
      <c r="O1521" s="166">
        <f t="shared" si="104"/>
        <v>0</v>
      </c>
      <c r="P1521" s="166">
        <f t="shared" si="105"/>
        <v>49</v>
      </c>
      <c r="S1521" s="166">
        <f>VLOOKUP(L1521,Schnitt1!L:P,2,0)</f>
        <v>0</v>
      </c>
      <c r="T1521" s="166">
        <f>VLOOKUP(L1521,Schnitt2!L:P,2,0)</f>
        <v>0</v>
      </c>
      <c r="U1521" s="166">
        <f>VLOOKUP(L1521,Schnitt3!L:P,2,0)</f>
        <v>0</v>
      </c>
      <c r="V1521" s="166">
        <f>VLOOKUP(L1521,Schnitt4!L:P,2,0)</f>
        <v>0</v>
      </c>
      <c r="W1521" s="166">
        <f>VLOOKUP(L1521,Schnitt5!L:P,2,0)</f>
        <v>0</v>
      </c>
      <c r="X1521" s="166">
        <f>VLOOKUP(L1521,Schnitt6!L:P,2,0)</f>
        <v>0</v>
      </c>
      <c r="AA1521" s="166">
        <f>VLOOKUP(L1521,Schnitt1!L:P,3,0)</f>
        <v>0</v>
      </c>
      <c r="AB1521" s="166">
        <f>VLOOKUP(L1521,Schnitt2!L:P,3,0)</f>
        <v>0</v>
      </c>
      <c r="AC1521" s="166">
        <f>VLOOKUP(L1521,Schnitt3!L:P,3,0)</f>
        <v>0</v>
      </c>
      <c r="AD1521" s="166">
        <f>VLOOKUP(L1521,Schnitt4!L:P,3,0)</f>
        <v>0</v>
      </c>
      <c r="AE1521" s="166">
        <f>VLOOKUP(L1521,Schnitt5!L:P,3,0)</f>
        <v>0</v>
      </c>
      <c r="AF1521" s="166">
        <f>VLOOKUP(L1521,Schnitt6!L:P,3,0)</f>
        <v>0</v>
      </c>
    </row>
    <row r="1522" spans="12:32" x14ac:dyDescent="0.25">
      <c r="L1522" s="264">
        <f>Member!A1522</f>
        <v>0</v>
      </c>
      <c r="M1522" s="166">
        <f t="shared" si="102"/>
        <v>0</v>
      </c>
      <c r="N1522" s="166">
        <f t="shared" si="103"/>
        <v>0</v>
      </c>
      <c r="O1522" s="166">
        <f t="shared" si="104"/>
        <v>0</v>
      </c>
      <c r="P1522" s="166">
        <f t="shared" si="105"/>
        <v>49</v>
      </c>
      <c r="S1522" s="166">
        <f>VLOOKUP(L1522,Schnitt1!L:P,2,0)</f>
        <v>0</v>
      </c>
      <c r="T1522" s="166">
        <f>VLOOKUP(L1522,Schnitt2!L:P,2,0)</f>
        <v>0</v>
      </c>
      <c r="U1522" s="166">
        <f>VLOOKUP(L1522,Schnitt3!L:P,2,0)</f>
        <v>0</v>
      </c>
      <c r="V1522" s="166">
        <f>VLOOKUP(L1522,Schnitt4!L:P,2,0)</f>
        <v>0</v>
      </c>
      <c r="W1522" s="166">
        <f>VLOOKUP(L1522,Schnitt5!L:P,2,0)</f>
        <v>0</v>
      </c>
      <c r="X1522" s="166">
        <f>VLOOKUP(L1522,Schnitt6!L:P,2,0)</f>
        <v>0</v>
      </c>
      <c r="AA1522" s="166">
        <f>VLOOKUP(L1522,Schnitt1!L:P,3,0)</f>
        <v>0</v>
      </c>
      <c r="AB1522" s="166">
        <f>VLOOKUP(L1522,Schnitt2!L:P,3,0)</f>
        <v>0</v>
      </c>
      <c r="AC1522" s="166">
        <f>VLOOKUP(L1522,Schnitt3!L:P,3,0)</f>
        <v>0</v>
      </c>
      <c r="AD1522" s="166">
        <f>VLOOKUP(L1522,Schnitt4!L:P,3,0)</f>
        <v>0</v>
      </c>
      <c r="AE1522" s="166">
        <f>VLOOKUP(L1522,Schnitt5!L:P,3,0)</f>
        <v>0</v>
      </c>
      <c r="AF1522" s="166">
        <f>VLOOKUP(L1522,Schnitt6!L:P,3,0)</f>
        <v>0</v>
      </c>
    </row>
    <row r="1523" spans="12:32" x14ac:dyDescent="0.25">
      <c r="L1523" s="264">
        <f>Member!A1523</f>
        <v>0</v>
      </c>
      <c r="M1523" s="166">
        <f t="shared" si="102"/>
        <v>0</v>
      </c>
      <c r="N1523" s="166">
        <f t="shared" si="103"/>
        <v>0</v>
      </c>
      <c r="O1523" s="166">
        <f t="shared" si="104"/>
        <v>0</v>
      </c>
      <c r="P1523" s="166">
        <f t="shared" si="105"/>
        <v>49</v>
      </c>
      <c r="S1523" s="166">
        <f>VLOOKUP(L1523,Schnitt1!L:P,2,0)</f>
        <v>0</v>
      </c>
      <c r="T1523" s="166">
        <f>VLOOKUP(L1523,Schnitt2!L:P,2,0)</f>
        <v>0</v>
      </c>
      <c r="U1523" s="166">
        <f>VLOOKUP(L1523,Schnitt3!L:P,2,0)</f>
        <v>0</v>
      </c>
      <c r="V1523" s="166">
        <f>VLOOKUP(L1523,Schnitt4!L:P,2,0)</f>
        <v>0</v>
      </c>
      <c r="W1523" s="166">
        <f>VLOOKUP(L1523,Schnitt5!L:P,2,0)</f>
        <v>0</v>
      </c>
      <c r="X1523" s="166">
        <f>VLOOKUP(L1523,Schnitt6!L:P,2,0)</f>
        <v>0</v>
      </c>
      <c r="AA1523" s="166">
        <f>VLOOKUP(L1523,Schnitt1!L:P,3,0)</f>
        <v>0</v>
      </c>
      <c r="AB1523" s="166">
        <f>VLOOKUP(L1523,Schnitt2!L:P,3,0)</f>
        <v>0</v>
      </c>
      <c r="AC1523" s="166">
        <f>VLOOKUP(L1523,Schnitt3!L:P,3,0)</f>
        <v>0</v>
      </c>
      <c r="AD1523" s="166">
        <f>VLOOKUP(L1523,Schnitt4!L:P,3,0)</f>
        <v>0</v>
      </c>
      <c r="AE1523" s="166">
        <f>VLOOKUP(L1523,Schnitt5!L:P,3,0)</f>
        <v>0</v>
      </c>
      <c r="AF1523" s="166">
        <f>VLOOKUP(L1523,Schnitt6!L:P,3,0)</f>
        <v>0</v>
      </c>
    </row>
    <row r="1524" spans="12:32" x14ac:dyDescent="0.25">
      <c r="L1524" s="264">
        <f>Member!A1524</f>
        <v>0</v>
      </c>
      <c r="M1524" s="166">
        <f t="shared" si="102"/>
        <v>0</v>
      </c>
      <c r="N1524" s="166">
        <f t="shared" si="103"/>
        <v>0</v>
      </c>
      <c r="O1524" s="166">
        <f t="shared" si="104"/>
        <v>0</v>
      </c>
      <c r="P1524" s="166">
        <f t="shared" si="105"/>
        <v>49</v>
      </c>
      <c r="S1524" s="166">
        <f>VLOOKUP(L1524,Schnitt1!L:P,2,0)</f>
        <v>0</v>
      </c>
      <c r="T1524" s="166">
        <f>VLOOKUP(L1524,Schnitt2!L:P,2,0)</f>
        <v>0</v>
      </c>
      <c r="U1524" s="166">
        <f>VLOOKUP(L1524,Schnitt3!L:P,2,0)</f>
        <v>0</v>
      </c>
      <c r="V1524" s="166">
        <f>VLOOKUP(L1524,Schnitt4!L:P,2,0)</f>
        <v>0</v>
      </c>
      <c r="W1524" s="166">
        <f>VLOOKUP(L1524,Schnitt5!L:P,2,0)</f>
        <v>0</v>
      </c>
      <c r="X1524" s="166">
        <f>VLOOKUP(L1524,Schnitt6!L:P,2,0)</f>
        <v>0</v>
      </c>
      <c r="AA1524" s="166">
        <f>VLOOKUP(L1524,Schnitt1!L:P,3,0)</f>
        <v>0</v>
      </c>
      <c r="AB1524" s="166">
        <f>VLOOKUP(L1524,Schnitt2!L:P,3,0)</f>
        <v>0</v>
      </c>
      <c r="AC1524" s="166">
        <f>VLOOKUP(L1524,Schnitt3!L:P,3,0)</f>
        <v>0</v>
      </c>
      <c r="AD1524" s="166">
        <f>VLOOKUP(L1524,Schnitt4!L:P,3,0)</f>
        <v>0</v>
      </c>
      <c r="AE1524" s="166">
        <f>VLOOKUP(L1524,Schnitt5!L:P,3,0)</f>
        <v>0</v>
      </c>
      <c r="AF1524" s="166">
        <f>VLOOKUP(L1524,Schnitt6!L:P,3,0)</f>
        <v>0</v>
      </c>
    </row>
    <row r="1525" spans="12:32" x14ac:dyDescent="0.25">
      <c r="L1525" s="264">
        <f>Member!A1525</f>
        <v>0</v>
      </c>
      <c r="M1525" s="166">
        <f t="shared" si="102"/>
        <v>0</v>
      </c>
      <c r="N1525" s="166">
        <f t="shared" si="103"/>
        <v>0</v>
      </c>
      <c r="O1525" s="166">
        <f t="shared" si="104"/>
        <v>0</v>
      </c>
      <c r="P1525" s="166">
        <f t="shared" si="105"/>
        <v>49</v>
      </c>
      <c r="S1525" s="166">
        <f>VLOOKUP(L1525,Schnitt1!L:P,2,0)</f>
        <v>0</v>
      </c>
      <c r="T1525" s="166">
        <f>VLOOKUP(L1525,Schnitt2!L:P,2,0)</f>
        <v>0</v>
      </c>
      <c r="U1525" s="166">
        <f>VLOOKUP(L1525,Schnitt3!L:P,2,0)</f>
        <v>0</v>
      </c>
      <c r="V1525" s="166">
        <f>VLOOKUP(L1525,Schnitt4!L:P,2,0)</f>
        <v>0</v>
      </c>
      <c r="W1525" s="166">
        <f>VLOOKUP(L1525,Schnitt5!L:P,2,0)</f>
        <v>0</v>
      </c>
      <c r="X1525" s="166">
        <f>VLOOKUP(L1525,Schnitt6!L:P,2,0)</f>
        <v>0</v>
      </c>
      <c r="AA1525" s="166">
        <f>VLOOKUP(L1525,Schnitt1!L:P,3,0)</f>
        <v>0</v>
      </c>
      <c r="AB1525" s="166">
        <f>VLOOKUP(L1525,Schnitt2!L:P,3,0)</f>
        <v>0</v>
      </c>
      <c r="AC1525" s="166">
        <f>VLOOKUP(L1525,Schnitt3!L:P,3,0)</f>
        <v>0</v>
      </c>
      <c r="AD1525" s="166">
        <f>VLOOKUP(L1525,Schnitt4!L:P,3,0)</f>
        <v>0</v>
      </c>
      <c r="AE1525" s="166">
        <f>VLOOKUP(L1525,Schnitt5!L:P,3,0)</f>
        <v>0</v>
      </c>
      <c r="AF1525" s="166">
        <f>VLOOKUP(L1525,Schnitt6!L:P,3,0)</f>
        <v>0</v>
      </c>
    </row>
    <row r="1526" spans="12:32" x14ac:dyDescent="0.25">
      <c r="L1526" s="264">
        <f>Member!A1526</f>
        <v>0</v>
      </c>
      <c r="M1526" s="166">
        <f t="shared" si="102"/>
        <v>0</v>
      </c>
      <c r="N1526" s="166">
        <f t="shared" si="103"/>
        <v>0</v>
      </c>
      <c r="O1526" s="166">
        <f t="shared" si="104"/>
        <v>0</v>
      </c>
      <c r="P1526" s="166">
        <f t="shared" si="105"/>
        <v>49</v>
      </c>
      <c r="S1526" s="166">
        <f>VLOOKUP(L1526,Schnitt1!L:P,2,0)</f>
        <v>0</v>
      </c>
      <c r="T1526" s="166">
        <f>VLOOKUP(L1526,Schnitt2!L:P,2,0)</f>
        <v>0</v>
      </c>
      <c r="U1526" s="166">
        <f>VLOOKUP(L1526,Schnitt3!L:P,2,0)</f>
        <v>0</v>
      </c>
      <c r="V1526" s="166">
        <f>VLOOKUP(L1526,Schnitt4!L:P,2,0)</f>
        <v>0</v>
      </c>
      <c r="W1526" s="166">
        <f>VLOOKUP(L1526,Schnitt5!L:P,2,0)</f>
        <v>0</v>
      </c>
      <c r="X1526" s="166">
        <f>VLOOKUP(L1526,Schnitt6!L:P,2,0)</f>
        <v>0</v>
      </c>
      <c r="AA1526" s="166">
        <f>VLOOKUP(L1526,Schnitt1!L:P,3,0)</f>
        <v>0</v>
      </c>
      <c r="AB1526" s="166">
        <f>VLOOKUP(L1526,Schnitt2!L:P,3,0)</f>
        <v>0</v>
      </c>
      <c r="AC1526" s="166">
        <f>VLOOKUP(L1526,Schnitt3!L:P,3,0)</f>
        <v>0</v>
      </c>
      <c r="AD1526" s="166">
        <f>VLOOKUP(L1526,Schnitt4!L:P,3,0)</f>
        <v>0</v>
      </c>
      <c r="AE1526" s="166">
        <f>VLOOKUP(L1526,Schnitt5!L:P,3,0)</f>
        <v>0</v>
      </c>
      <c r="AF1526" s="166">
        <f>VLOOKUP(L1526,Schnitt6!L:P,3,0)</f>
        <v>0</v>
      </c>
    </row>
    <row r="1527" spans="12:32" x14ac:dyDescent="0.25">
      <c r="L1527" s="264">
        <f>Member!A1527</f>
        <v>0</v>
      </c>
      <c r="M1527" s="166">
        <f t="shared" si="102"/>
        <v>0</v>
      </c>
      <c r="N1527" s="166">
        <f t="shared" si="103"/>
        <v>0</v>
      </c>
      <c r="O1527" s="166">
        <f t="shared" si="104"/>
        <v>0</v>
      </c>
      <c r="P1527" s="166">
        <f t="shared" si="105"/>
        <v>49</v>
      </c>
      <c r="S1527" s="166">
        <f>VLOOKUP(L1527,Schnitt1!L:P,2,0)</f>
        <v>0</v>
      </c>
      <c r="T1527" s="166">
        <f>VLOOKUP(L1527,Schnitt2!L:P,2,0)</f>
        <v>0</v>
      </c>
      <c r="U1527" s="166">
        <f>VLOOKUP(L1527,Schnitt3!L:P,2,0)</f>
        <v>0</v>
      </c>
      <c r="V1527" s="166">
        <f>VLOOKUP(L1527,Schnitt4!L:P,2,0)</f>
        <v>0</v>
      </c>
      <c r="W1527" s="166">
        <f>VLOOKUP(L1527,Schnitt5!L:P,2,0)</f>
        <v>0</v>
      </c>
      <c r="X1527" s="166">
        <f>VLOOKUP(L1527,Schnitt6!L:P,2,0)</f>
        <v>0</v>
      </c>
      <c r="AA1527" s="166">
        <f>VLOOKUP(L1527,Schnitt1!L:P,3,0)</f>
        <v>0</v>
      </c>
      <c r="AB1527" s="166">
        <f>VLOOKUP(L1527,Schnitt2!L:P,3,0)</f>
        <v>0</v>
      </c>
      <c r="AC1527" s="166">
        <f>VLOOKUP(L1527,Schnitt3!L:P,3,0)</f>
        <v>0</v>
      </c>
      <c r="AD1527" s="166">
        <f>VLOOKUP(L1527,Schnitt4!L:P,3,0)</f>
        <v>0</v>
      </c>
      <c r="AE1527" s="166">
        <f>VLOOKUP(L1527,Schnitt5!L:P,3,0)</f>
        <v>0</v>
      </c>
      <c r="AF1527" s="166">
        <f>VLOOKUP(L1527,Schnitt6!L:P,3,0)</f>
        <v>0</v>
      </c>
    </row>
    <row r="1528" spans="12:32" x14ac:dyDescent="0.25">
      <c r="L1528" s="264">
        <f>Member!A1528</f>
        <v>0</v>
      </c>
      <c r="M1528" s="166">
        <f t="shared" si="102"/>
        <v>0</v>
      </c>
      <c r="N1528" s="166">
        <f t="shared" si="103"/>
        <v>0</v>
      </c>
      <c r="O1528" s="166">
        <f t="shared" si="104"/>
        <v>0</v>
      </c>
      <c r="P1528" s="166">
        <f t="shared" si="105"/>
        <v>49</v>
      </c>
      <c r="S1528" s="166">
        <f>VLOOKUP(L1528,Schnitt1!L:P,2,0)</f>
        <v>0</v>
      </c>
      <c r="T1528" s="166">
        <f>VLOOKUP(L1528,Schnitt2!L:P,2,0)</f>
        <v>0</v>
      </c>
      <c r="U1528" s="166">
        <f>VLOOKUP(L1528,Schnitt3!L:P,2,0)</f>
        <v>0</v>
      </c>
      <c r="V1528" s="166">
        <f>VLOOKUP(L1528,Schnitt4!L:P,2,0)</f>
        <v>0</v>
      </c>
      <c r="W1528" s="166">
        <f>VLOOKUP(L1528,Schnitt5!L:P,2,0)</f>
        <v>0</v>
      </c>
      <c r="X1528" s="166">
        <f>VLOOKUP(L1528,Schnitt6!L:P,2,0)</f>
        <v>0</v>
      </c>
      <c r="AA1528" s="166">
        <f>VLOOKUP(L1528,Schnitt1!L:P,3,0)</f>
        <v>0</v>
      </c>
      <c r="AB1528" s="166">
        <f>VLOOKUP(L1528,Schnitt2!L:P,3,0)</f>
        <v>0</v>
      </c>
      <c r="AC1528" s="166">
        <f>VLOOKUP(L1528,Schnitt3!L:P,3,0)</f>
        <v>0</v>
      </c>
      <c r="AD1528" s="166">
        <f>VLOOKUP(L1528,Schnitt4!L:P,3,0)</f>
        <v>0</v>
      </c>
      <c r="AE1528" s="166">
        <f>VLOOKUP(L1528,Schnitt5!L:P,3,0)</f>
        <v>0</v>
      </c>
      <c r="AF1528" s="166">
        <f>VLOOKUP(L1528,Schnitt6!L:P,3,0)</f>
        <v>0</v>
      </c>
    </row>
    <row r="1529" spans="12:32" x14ac:dyDescent="0.25">
      <c r="L1529" s="264">
        <f>Member!A1529</f>
        <v>0</v>
      </c>
      <c r="M1529" s="166">
        <f t="shared" si="102"/>
        <v>0</v>
      </c>
      <c r="N1529" s="166">
        <f t="shared" si="103"/>
        <v>0</v>
      </c>
      <c r="O1529" s="166">
        <f t="shared" si="104"/>
        <v>0</v>
      </c>
      <c r="P1529" s="166">
        <f t="shared" si="105"/>
        <v>49</v>
      </c>
      <c r="S1529" s="166">
        <f>VLOOKUP(L1529,Schnitt1!L:P,2,0)</f>
        <v>0</v>
      </c>
      <c r="T1529" s="166">
        <f>VLOOKUP(L1529,Schnitt2!L:P,2,0)</f>
        <v>0</v>
      </c>
      <c r="U1529" s="166">
        <f>VLOOKUP(L1529,Schnitt3!L:P,2,0)</f>
        <v>0</v>
      </c>
      <c r="V1529" s="166">
        <f>VLOOKUP(L1529,Schnitt4!L:P,2,0)</f>
        <v>0</v>
      </c>
      <c r="W1529" s="166">
        <f>VLOOKUP(L1529,Schnitt5!L:P,2,0)</f>
        <v>0</v>
      </c>
      <c r="X1529" s="166">
        <f>VLOOKUP(L1529,Schnitt6!L:P,2,0)</f>
        <v>0</v>
      </c>
      <c r="AA1529" s="166">
        <f>VLOOKUP(L1529,Schnitt1!L:P,3,0)</f>
        <v>0</v>
      </c>
      <c r="AB1529" s="166">
        <f>VLOOKUP(L1529,Schnitt2!L:P,3,0)</f>
        <v>0</v>
      </c>
      <c r="AC1529" s="166">
        <f>VLOOKUP(L1529,Schnitt3!L:P,3,0)</f>
        <v>0</v>
      </c>
      <c r="AD1529" s="166">
        <f>VLOOKUP(L1529,Schnitt4!L:P,3,0)</f>
        <v>0</v>
      </c>
      <c r="AE1529" s="166">
        <f>VLOOKUP(L1529,Schnitt5!L:P,3,0)</f>
        <v>0</v>
      </c>
      <c r="AF1529" s="166">
        <f>VLOOKUP(L1529,Schnitt6!L:P,3,0)</f>
        <v>0</v>
      </c>
    </row>
    <row r="1530" spans="12:32" x14ac:dyDescent="0.25">
      <c r="L1530" s="264">
        <f>Member!A1530</f>
        <v>0</v>
      </c>
      <c r="M1530" s="166">
        <f t="shared" si="102"/>
        <v>0</v>
      </c>
      <c r="N1530" s="166">
        <f t="shared" si="103"/>
        <v>0</v>
      </c>
      <c r="O1530" s="166">
        <f t="shared" si="104"/>
        <v>0</v>
      </c>
      <c r="P1530" s="166">
        <f t="shared" si="105"/>
        <v>49</v>
      </c>
      <c r="S1530" s="166">
        <f>VLOOKUP(L1530,Schnitt1!L:P,2,0)</f>
        <v>0</v>
      </c>
      <c r="T1530" s="166">
        <f>VLOOKUP(L1530,Schnitt2!L:P,2,0)</f>
        <v>0</v>
      </c>
      <c r="U1530" s="166">
        <f>VLOOKUP(L1530,Schnitt3!L:P,2,0)</f>
        <v>0</v>
      </c>
      <c r="V1530" s="166">
        <f>VLOOKUP(L1530,Schnitt4!L:P,2,0)</f>
        <v>0</v>
      </c>
      <c r="W1530" s="166">
        <f>VLOOKUP(L1530,Schnitt5!L:P,2,0)</f>
        <v>0</v>
      </c>
      <c r="X1530" s="166">
        <f>VLOOKUP(L1530,Schnitt6!L:P,2,0)</f>
        <v>0</v>
      </c>
      <c r="AA1530" s="166">
        <f>VLOOKUP(L1530,Schnitt1!L:P,3,0)</f>
        <v>0</v>
      </c>
      <c r="AB1530" s="166">
        <f>VLOOKUP(L1530,Schnitt2!L:P,3,0)</f>
        <v>0</v>
      </c>
      <c r="AC1530" s="166">
        <f>VLOOKUP(L1530,Schnitt3!L:P,3,0)</f>
        <v>0</v>
      </c>
      <c r="AD1530" s="166">
        <f>VLOOKUP(L1530,Schnitt4!L:P,3,0)</f>
        <v>0</v>
      </c>
      <c r="AE1530" s="166">
        <f>VLOOKUP(L1530,Schnitt5!L:P,3,0)</f>
        <v>0</v>
      </c>
      <c r="AF1530" s="166">
        <f>VLOOKUP(L1530,Schnitt6!L:P,3,0)</f>
        <v>0</v>
      </c>
    </row>
    <row r="1531" spans="12:32" x14ac:dyDescent="0.25">
      <c r="L1531" s="264">
        <f>Member!A1531</f>
        <v>0</v>
      </c>
      <c r="M1531" s="166">
        <f t="shared" si="102"/>
        <v>0</v>
      </c>
      <c r="N1531" s="166">
        <f t="shared" si="103"/>
        <v>0</v>
      </c>
      <c r="O1531" s="166">
        <f t="shared" si="104"/>
        <v>0</v>
      </c>
      <c r="P1531" s="166">
        <f t="shared" si="105"/>
        <v>49</v>
      </c>
      <c r="S1531" s="166">
        <f>VLOOKUP(L1531,Schnitt1!L:P,2,0)</f>
        <v>0</v>
      </c>
      <c r="T1531" s="166">
        <f>VLOOKUP(L1531,Schnitt2!L:P,2,0)</f>
        <v>0</v>
      </c>
      <c r="U1531" s="166">
        <f>VLOOKUP(L1531,Schnitt3!L:P,2,0)</f>
        <v>0</v>
      </c>
      <c r="V1531" s="166">
        <f>VLOOKUP(L1531,Schnitt4!L:P,2,0)</f>
        <v>0</v>
      </c>
      <c r="W1531" s="166">
        <f>VLOOKUP(L1531,Schnitt5!L:P,2,0)</f>
        <v>0</v>
      </c>
      <c r="X1531" s="166">
        <f>VLOOKUP(L1531,Schnitt6!L:P,2,0)</f>
        <v>0</v>
      </c>
      <c r="AA1531" s="166">
        <f>VLOOKUP(L1531,Schnitt1!L:P,3,0)</f>
        <v>0</v>
      </c>
      <c r="AB1531" s="166">
        <f>VLOOKUP(L1531,Schnitt2!L:P,3,0)</f>
        <v>0</v>
      </c>
      <c r="AC1531" s="166">
        <f>VLOOKUP(L1531,Schnitt3!L:P,3,0)</f>
        <v>0</v>
      </c>
      <c r="AD1531" s="166">
        <f>VLOOKUP(L1531,Schnitt4!L:P,3,0)</f>
        <v>0</v>
      </c>
      <c r="AE1531" s="166">
        <f>VLOOKUP(L1531,Schnitt5!L:P,3,0)</f>
        <v>0</v>
      </c>
      <c r="AF1531" s="166">
        <f>VLOOKUP(L1531,Schnitt6!L:P,3,0)</f>
        <v>0</v>
      </c>
    </row>
    <row r="1532" spans="12:32" x14ac:dyDescent="0.25">
      <c r="L1532" s="264">
        <f>Member!A1532</f>
        <v>0</v>
      </c>
      <c r="M1532" s="166">
        <f t="shared" si="102"/>
        <v>0</v>
      </c>
      <c r="N1532" s="166">
        <f t="shared" si="103"/>
        <v>0</v>
      </c>
      <c r="O1532" s="166">
        <f t="shared" si="104"/>
        <v>0</v>
      </c>
      <c r="P1532" s="166">
        <f t="shared" si="105"/>
        <v>49</v>
      </c>
      <c r="S1532" s="166">
        <f>VLOOKUP(L1532,Schnitt1!L:P,2,0)</f>
        <v>0</v>
      </c>
      <c r="T1532" s="166">
        <f>VLOOKUP(L1532,Schnitt2!L:P,2,0)</f>
        <v>0</v>
      </c>
      <c r="U1532" s="166">
        <f>VLOOKUP(L1532,Schnitt3!L:P,2,0)</f>
        <v>0</v>
      </c>
      <c r="V1532" s="166">
        <f>VLOOKUP(L1532,Schnitt4!L:P,2,0)</f>
        <v>0</v>
      </c>
      <c r="W1532" s="166">
        <f>VLOOKUP(L1532,Schnitt5!L:P,2,0)</f>
        <v>0</v>
      </c>
      <c r="X1532" s="166">
        <f>VLOOKUP(L1532,Schnitt6!L:P,2,0)</f>
        <v>0</v>
      </c>
      <c r="AA1532" s="166">
        <f>VLOOKUP(L1532,Schnitt1!L:P,3,0)</f>
        <v>0</v>
      </c>
      <c r="AB1532" s="166">
        <f>VLOOKUP(L1532,Schnitt2!L:P,3,0)</f>
        <v>0</v>
      </c>
      <c r="AC1532" s="166">
        <f>VLOOKUP(L1532,Schnitt3!L:P,3,0)</f>
        <v>0</v>
      </c>
      <c r="AD1532" s="166">
        <f>VLOOKUP(L1532,Schnitt4!L:P,3,0)</f>
        <v>0</v>
      </c>
      <c r="AE1532" s="166">
        <f>VLOOKUP(L1532,Schnitt5!L:P,3,0)</f>
        <v>0</v>
      </c>
      <c r="AF1532" s="166">
        <f>VLOOKUP(L1532,Schnitt6!L:P,3,0)</f>
        <v>0</v>
      </c>
    </row>
    <row r="1533" spans="12:32" x14ac:dyDescent="0.25">
      <c r="L1533" s="264">
        <f>Member!A1533</f>
        <v>0</v>
      </c>
      <c r="M1533" s="166">
        <f t="shared" si="102"/>
        <v>0</v>
      </c>
      <c r="N1533" s="166">
        <f t="shared" si="103"/>
        <v>0</v>
      </c>
      <c r="O1533" s="166">
        <f t="shared" si="104"/>
        <v>0</v>
      </c>
      <c r="P1533" s="166">
        <f t="shared" si="105"/>
        <v>49</v>
      </c>
      <c r="S1533" s="166">
        <f>VLOOKUP(L1533,Schnitt1!L:P,2,0)</f>
        <v>0</v>
      </c>
      <c r="T1533" s="166">
        <f>VLOOKUP(L1533,Schnitt2!L:P,2,0)</f>
        <v>0</v>
      </c>
      <c r="U1533" s="166">
        <f>VLOOKUP(L1533,Schnitt3!L:P,2,0)</f>
        <v>0</v>
      </c>
      <c r="V1533" s="166">
        <f>VLOOKUP(L1533,Schnitt4!L:P,2,0)</f>
        <v>0</v>
      </c>
      <c r="W1533" s="166">
        <f>VLOOKUP(L1533,Schnitt5!L:P,2,0)</f>
        <v>0</v>
      </c>
      <c r="X1533" s="166">
        <f>VLOOKUP(L1533,Schnitt6!L:P,2,0)</f>
        <v>0</v>
      </c>
      <c r="AA1533" s="166">
        <f>VLOOKUP(L1533,Schnitt1!L:P,3,0)</f>
        <v>0</v>
      </c>
      <c r="AB1533" s="166">
        <f>VLOOKUP(L1533,Schnitt2!L:P,3,0)</f>
        <v>0</v>
      </c>
      <c r="AC1533" s="166">
        <f>VLOOKUP(L1533,Schnitt3!L:P,3,0)</f>
        <v>0</v>
      </c>
      <c r="AD1533" s="166">
        <f>VLOOKUP(L1533,Schnitt4!L:P,3,0)</f>
        <v>0</v>
      </c>
      <c r="AE1533" s="166">
        <f>VLOOKUP(L1533,Schnitt5!L:P,3,0)</f>
        <v>0</v>
      </c>
      <c r="AF1533" s="166">
        <f>VLOOKUP(L1533,Schnitt6!L:P,3,0)</f>
        <v>0</v>
      </c>
    </row>
    <row r="1534" spans="12:32" x14ac:dyDescent="0.25">
      <c r="L1534" s="264">
        <f>Member!A1534</f>
        <v>0</v>
      </c>
      <c r="M1534" s="166">
        <f t="shared" si="102"/>
        <v>0</v>
      </c>
      <c r="N1534" s="166">
        <f t="shared" si="103"/>
        <v>0</v>
      </c>
      <c r="O1534" s="166">
        <f t="shared" si="104"/>
        <v>0</v>
      </c>
      <c r="P1534" s="166">
        <f t="shared" si="105"/>
        <v>49</v>
      </c>
      <c r="S1534" s="166">
        <f>VLOOKUP(L1534,Schnitt1!L:P,2,0)</f>
        <v>0</v>
      </c>
      <c r="T1534" s="166">
        <f>VLOOKUP(L1534,Schnitt2!L:P,2,0)</f>
        <v>0</v>
      </c>
      <c r="U1534" s="166">
        <f>VLOOKUP(L1534,Schnitt3!L:P,2,0)</f>
        <v>0</v>
      </c>
      <c r="V1534" s="166">
        <f>VLOOKUP(L1534,Schnitt4!L:P,2,0)</f>
        <v>0</v>
      </c>
      <c r="W1534" s="166">
        <f>VLOOKUP(L1534,Schnitt5!L:P,2,0)</f>
        <v>0</v>
      </c>
      <c r="X1534" s="166">
        <f>VLOOKUP(L1534,Schnitt6!L:P,2,0)</f>
        <v>0</v>
      </c>
      <c r="AA1534" s="166">
        <f>VLOOKUP(L1534,Schnitt1!L:P,3,0)</f>
        <v>0</v>
      </c>
      <c r="AB1534" s="166">
        <f>VLOOKUP(L1534,Schnitt2!L:P,3,0)</f>
        <v>0</v>
      </c>
      <c r="AC1534" s="166">
        <f>VLOOKUP(L1534,Schnitt3!L:P,3,0)</f>
        <v>0</v>
      </c>
      <c r="AD1534" s="166">
        <f>VLOOKUP(L1534,Schnitt4!L:P,3,0)</f>
        <v>0</v>
      </c>
      <c r="AE1534" s="166">
        <f>VLOOKUP(L1534,Schnitt5!L:P,3,0)</f>
        <v>0</v>
      </c>
      <c r="AF1534" s="166">
        <f>VLOOKUP(L1534,Schnitt6!L:P,3,0)</f>
        <v>0</v>
      </c>
    </row>
    <row r="1535" spans="12:32" x14ac:dyDescent="0.25">
      <c r="L1535" s="264">
        <f>Member!A1535</f>
        <v>0</v>
      </c>
      <c r="M1535" s="166">
        <f t="shared" si="102"/>
        <v>0</v>
      </c>
      <c r="N1535" s="166">
        <f t="shared" si="103"/>
        <v>0</v>
      </c>
      <c r="O1535" s="166">
        <f t="shared" si="104"/>
        <v>0</v>
      </c>
      <c r="P1535" s="166">
        <f t="shared" si="105"/>
        <v>49</v>
      </c>
      <c r="S1535" s="166">
        <f>VLOOKUP(L1535,Schnitt1!L:P,2,0)</f>
        <v>0</v>
      </c>
      <c r="T1535" s="166">
        <f>VLOOKUP(L1535,Schnitt2!L:P,2,0)</f>
        <v>0</v>
      </c>
      <c r="U1535" s="166">
        <f>VLOOKUP(L1535,Schnitt3!L:P,2,0)</f>
        <v>0</v>
      </c>
      <c r="V1535" s="166">
        <f>VLOOKUP(L1535,Schnitt4!L:P,2,0)</f>
        <v>0</v>
      </c>
      <c r="W1535" s="166">
        <f>VLOOKUP(L1535,Schnitt5!L:P,2,0)</f>
        <v>0</v>
      </c>
      <c r="X1535" s="166">
        <f>VLOOKUP(L1535,Schnitt6!L:P,2,0)</f>
        <v>0</v>
      </c>
      <c r="AA1535" s="166">
        <f>VLOOKUP(L1535,Schnitt1!L:P,3,0)</f>
        <v>0</v>
      </c>
      <c r="AB1535" s="166">
        <f>VLOOKUP(L1535,Schnitt2!L:P,3,0)</f>
        <v>0</v>
      </c>
      <c r="AC1535" s="166">
        <f>VLOOKUP(L1535,Schnitt3!L:P,3,0)</f>
        <v>0</v>
      </c>
      <c r="AD1535" s="166">
        <f>VLOOKUP(L1535,Schnitt4!L:P,3,0)</f>
        <v>0</v>
      </c>
      <c r="AE1535" s="166">
        <f>VLOOKUP(L1535,Schnitt5!L:P,3,0)</f>
        <v>0</v>
      </c>
      <c r="AF1535" s="166">
        <f>VLOOKUP(L1535,Schnitt6!L:P,3,0)</f>
        <v>0</v>
      </c>
    </row>
    <row r="1536" spans="12:32" x14ac:dyDescent="0.25">
      <c r="L1536" s="264">
        <f>Member!A1536</f>
        <v>0</v>
      </c>
      <c r="M1536" s="166">
        <f t="shared" si="102"/>
        <v>0</v>
      </c>
      <c r="N1536" s="166">
        <f t="shared" si="103"/>
        <v>0</v>
      </c>
      <c r="O1536" s="166">
        <f t="shared" si="104"/>
        <v>0</v>
      </c>
      <c r="P1536" s="166">
        <f t="shared" si="105"/>
        <v>49</v>
      </c>
      <c r="S1536" s="166">
        <f>VLOOKUP(L1536,Schnitt1!L:P,2,0)</f>
        <v>0</v>
      </c>
      <c r="T1536" s="166">
        <f>VLOOKUP(L1536,Schnitt2!L:P,2,0)</f>
        <v>0</v>
      </c>
      <c r="U1536" s="166">
        <f>VLOOKUP(L1536,Schnitt3!L:P,2,0)</f>
        <v>0</v>
      </c>
      <c r="V1536" s="166">
        <f>VLOOKUP(L1536,Schnitt4!L:P,2,0)</f>
        <v>0</v>
      </c>
      <c r="W1536" s="166">
        <f>VLOOKUP(L1536,Schnitt5!L:P,2,0)</f>
        <v>0</v>
      </c>
      <c r="X1536" s="166">
        <f>VLOOKUP(L1536,Schnitt6!L:P,2,0)</f>
        <v>0</v>
      </c>
      <c r="AA1536" s="166">
        <f>VLOOKUP(L1536,Schnitt1!L:P,3,0)</f>
        <v>0</v>
      </c>
      <c r="AB1536" s="166">
        <f>VLOOKUP(L1536,Schnitt2!L:P,3,0)</f>
        <v>0</v>
      </c>
      <c r="AC1536" s="166">
        <f>VLOOKUP(L1536,Schnitt3!L:P,3,0)</f>
        <v>0</v>
      </c>
      <c r="AD1536" s="166">
        <f>VLOOKUP(L1536,Schnitt4!L:P,3,0)</f>
        <v>0</v>
      </c>
      <c r="AE1536" s="166">
        <f>VLOOKUP(L1536,Schnitt5!L:P,3,0)</f>
        <v>0</v>
      </c>
      <c r="AF1536" s="166">
        <f>VLOOKUP(L1536,Schnitt6!L:P,3,0)</f>
        <v>0</v>
      </c>
    </row>
    <row r="1537" spans="12:32" x14ac:dyDescent="0.25">
      <c r="L1537" s="264">
        <f>Member!A1537</f>
        <v>0</v>
      </c>
      <c r="M1537" s="166">
        <f t="shared" si="102"/>
        <v>0</v>
      </c>
      <c r="N1537" s="166">
        <f t="shared" si="103"/>
        <v>0</v>
      </c>
      <c r="O1537" s="166">
        <f t="shared" si="104"/>
        <v>0</v>
      </c>
      <c r="P1537" s="166">
        <f t="shared" si="105"/>
        <v>49</v>
      </c>
      <c r="S1537" s="166">
        <f>VLOOKUP(L1537,Schnitt1!L:P,2,0)</f>
        <v>0</v>
      </c>
      <c r="T1537" s="166">
        <f>VLOOKUP(L1537,Schnitt2!L:P,2,0)</f>
        <v>0</v>
      </c>
      <c r="U1537" s="166">
        <f>VLOOKUP(L1537,Schnitt3!L:P,2,0)</f>
        <v>0</v>
      </c>
      <c r="V1537" s="166">
        <f>VLOOKUP(L1537,Schnitt4!L:P,2,0)</f>
        <v>0</v>
      </c>
      <c r="W1537" s="166">
        <f>VLOOKUP(L1537,Schnitt5!L:P,2,0)</f>
        <v>0</v>
      </c>
      <c r="X1537" s="166">
        <f>VLOOKUP(L1537,Schnitt6!L:P,2,0)</f>
        <v>0</v>
      </c>
      <c r="AA1537" s="166">
        <f>VLOOKUP(L1537,Schnitt1!L:P,3,0)</f>
        <v>0</v>
      </c>
      <c r="AB1537" s="166">
        <f>VLOOKUP(L1537,Schnitt2!L:P,3,0)</f>
        <v>0</v>
      </c>
      <c r="AC1537" s="166">
        <f>VLOOKUP(L1537,Schnitt3!L:P,3,0)</f>
        <v>0</v>
      </c>
      <c r="AD1537" s="166">
        <f>VLOOKUP(L1537,Schnitt4!L:P,3,0)</f>
        <v>0</v>
      </c>
      <c r="AE1537" s="166">
        <f>VLOOKUP(L1537,Schnitt5!L:P,3,0)</f>
        <v>0</v>
      </c>
      <c r="AF1537" s="166">
        <f>VLOOKUP(L1537,Schnitt6!L:P,3,0)</f>
        <v>0</v>
      </c>
    </row>
    <row r="1538" spans="12:32" x14ac:dyDescent="0.25">
      <c r="L1538" s="264">
        <f>Member!A1538</f>
        <v>0</v>
      </c>
      <c r="M1538" s="166">
        <f t="shared" si="102"/>
        <v>0</v>
      </c>
      <c r="N1538" s="166">
        <f t="shared" si="103"/>
        <v>0</v>
      </c>
      <c r="O1538" s="166">
        <f t="shared" si="104"/>
        <v>0</v>
      </c>
      <c r="P1538" s="166">
        <f t="shared" si="105"/>
        <v>49</v>
      </c>
      <c r="S1538" s="166">
        <f>VLOOKUP(L1538,Schnitt1!L:P,2,0)</f>
        <v>0</v>
      </c>
      <c r="T1538" s="166">
        <f>VLOOKUP(L1538,Schnitt2!L:P,2,0)</f>
        <v>0</v>
      </c>
      <c r="U1538" s="166">
        <f>VLOOKUP(L1538,Schnitt3!L:P,2,0)</f>
        <v>0</v>
      </c>
      <c r="V1538" s="166">
        <f>VLOOKUP(L1538,Schnitt4!L:P,2,0)</f>
        <v>0</v>
      </c>
      <c r="W1538" s="166">
        <f>VLOOKUP(L1538,Schnitt5!L:P,2,0)</f>
        <v>0</v>
      </c>
      <c r="X1538" s="166">
        <f>VLOOKUP(L1538,Schnitt6!L:P,2,0)</f>
        <v>0</v>
      </c>
      <c r="AA1538" s="166">
        <f>VLOOKUP(L1538,Schnitt1!L:P,3,0)</f>
        <v>0</v>
      </c>
      <c r="AB1538" s="166">
        <f>VLOOKUP(L1538,Schnitt2!L:P,3,0)</f>
        <v>0</v>
      </c>
      <c r="AC1538" s="166">
        <f>VLOOKUP(L1538,Schnitt3!L:P,3,0)</f>
        <v>0</v>
      </c>
      <c r="AD1538" s="166">
        <f>VLOOKUP(L1538,Schnitt4!L:P,3,0)</f>
        <v>0</v>
      </c>
      <c r="AE1538" s="166">
        <f>VLOOKUP(L1538,Schnitt5!L:P,3,0)</f>
        <v>0</v>
      </c>
      <c r="AF1538" s="166">
        <f>VLOOKUP(L1538,Schnitt6!L:P,3,0)</f>
        <v>0</v>
      </c>
    </row>
    <row r="1539" spans="12:32" x14ac:dyDescent="0.25">
      <c r="L1539" s="264">
        <f>Member!A1539</f>
        <v>0</v>
      </c>
      <c r="M1539" s="166">
        <f t="shared" ref="M1539:M1602" si="106">SUM(S1539:X1539)</f>
        <v>0</v>
      </c>
      <c r="N1539" s="166">
        <f t="shared" ref="N1539:N1602" si="107">SUM(AA1539:AF1539)</f>
        <v>0</v>
      </c>
      <c r="O1539" s="166">
        <f t="shared" ref="O1539:O1602" si="108">IF(N1539=0,0,M1539/N1539-ROW()/1000000000)</f>
        <v>0</v>
      </c>
      <c r="P1539" s="166">
        <f t="shared" ref="P1539:P1602" si="109">RANK(O1539,O:O)</f>
        <v>49</v>
      </c>
      <c r="S1539" s="166">
        <f>VLOOKUP(L1539,Schnitt1!L:P,2,0)</f>
        <v>0</v>
      </c>
      <c r="T1539" s="166">
        <f>VLOOKUP(L1539,Schnitt2!L:P,2,0)</f>
        <v>0</v>
      </c>
      <c r="U1539" s="166">
        <f>VLOOKUP(L1539,Schnitt3!L:P,2,0)</f>
        <v>0</v>
      </c>
      <c r="V1539" s="166">
        <f>VLOOKUP(L1539,Schnitt4!L:P,2,0)</f>
        <v>0</v>
      </c>
      <c r="W1539" s="166">
        <f>VLOOKUP(L1539,Schnitt5!L:P,2,0)</f>
        <v>0</v>
      </c>
      <c r="X1539" s="166">
        <f>VLOOKUP(L1539,Schnitt6!L:P,2,0)</f>
        <v>0</v>
      </c>
      <c r="AA1539" s="166">
        <f>VLOOKUP(L1539,Schnitt1!L:P,3,0)</f>
        <v>0</v>
      </c>
      <c r="AB1539" s="166">
        <f>VLOOKUP(L1539,Schnitt2!L:P,3,0)</f>
        <v>0</v>
      </c>
      <c r="AC1539" s="166">
        <f>VLOOKUP(L1539,Schnitt3!L:P,3,0)</f>
        <v>0</v>
      </c>
      <c r="AD1539" s="166">
        <f>VLOOKUP(L1539,Schnitt4!L:P,3,0)</f>
        <v>0</v>
      </c>
      <c r="AE1539" s="166">
        <f>VLOOKUP(L1539,Schnitt5!L:P,3,0)</f>
        <v>0</v>
      </c>
      <c r="AF1539" s="166">
        <f>VLOOKUP(L1539,Schnitt6!L:P,3,0)</f>
        <v>0</v>
      </c>
    </row>
    <row r="1540" spans="12:32" x14ac:dyDescent="0.25">
      <c r="L1540" s="264">
        <f>Member!A1540</f>
        <v>0</v>
      </c>
      <c r="M1540" s="166">
        <f t="shared" si="106"/>
        <v>0</v>
      </c>
      <c r="N1540" s="166">
        <f t="shared" si="107"/>
        <v>0</v>
      </c>
      <c r="O1540" s="166">
        <f t="shared" si="108"/>
        <v>0</v>
      </c>
      <c r="P1540" s="166">
        <f t="shared" si="109"/>
        <v>49</v>
      </c>
      <c r="S1540" s="166">
        <f>VLOOKUP(L1540,Schnitt1!L:P,2,0)</f>
        <v>0</v>
      </c>
      <c r="T1540" s="166">
        <f>VLOOKUP(L1540,Schnitt2!L:P,2,0)</f>
        <v>0</v>
      </c>
      <c r="U1540" s="166">
        <f>VLOOKUP(L1540,Schnitt3!L:P,2,0)</f>
        <v>0</v>
      </c>
      <c r="V1540" s="166">
        <f>VLOOKUP(L1540,Schnitt4!L:P,2,0)</f>
        <v>0</v>
      </c>
      <c r="W1540" s="166">
        <f>VLOOKUP(L1540,Schnitt5!L:P,2,0)</f>
        <v>0</v>
      </c>
      <c r="X1540" s="166">
        <f>VLOOKUP(L1540,Schnitt6!L:P,2,0)</f>
        <v>0</v>
      </c>
      <c r="AA1540" s="166">
        <f>VLOOKUP(L1540,Schnitt1!L:P,3,0)</f>
        <v>0</v>
      </c>
      <c r="AB1540" s="166">
        <f>VLOOKUP(L1540,Schnitt2!L:P,3,0)</f>
        <v>0</v>
      </c>
      <c r="AC1540" s="166">
        <f>VLOOKUP(L1540,Schnitt3!L:P,3,0)</f>
        <v>0</v>
      </c>
      <c r="AD1540" s="166">
        <f>VLOOKUP(L1540,Schnitt4!L:P,3,0)</f>
        <v>0</v>
      </c>
      <c r="AE1540" s="166">
        <f>VLOOKUP(L1540,Schnitt5!L:P,3,0)</f>
        <v>0</v>
      </c>
      <c r="AF1540" s="166">
        <f>VLOOKUP(L1540,Schnitt6!L:P,3,0)</f>
        <v>0</v>
      </c>
    </row>
    <row r="1541" spans="12:32" x14ac:dyDescent="0.25">
      <c r="L1541" s="264">
        <f>Member!A1541</f>
        <v>0</v>
      </c>
      <c r="M1541" s="166">
        <f t="shared" si="106"/>
        <v>0</v>
      </c>
      <c r="N1541" s="166">
        <f t="shared" si="107"/>
        <v>0</v>
      </c>
      <c r="O1541" s="166">
        <f t="shared" si="108"/>
        <v>0</v>
      </c>
      <c r="P1541" s="166">
        <f t="shared" si="109"/>
        <v>49</v>
      </c>
      <c r="S1541" s="166">
        <f>VLOOKUP(L1541,Schnitt1!L:P,2,0)</f>
        <v>0</v>
      </c>
      <c r="T1541" s="166">
        <f>VLOOKUP(L1541,Schnitt2!L:P,2,0)</f>
        <v>0</v>
      </c>
      <c r="U1541" s="166">
        <f>VLOOKUP(L1541,Schnitt3!L:P,2,0)</f>
        <v>0</v>
      </c>
      <c r="V1541" s="166">
        <f>VLOOKUP(L1541,Schnitt4!L:P,2,0)</f>
        <v>0</v>
      </c>
      <c r="W1541" s="166">
        <f>VLOOKUP(L1541,Schnitt5!L:P,2,0)</f>
        <v>0</v>
      </c>
      <c r="X1541" s="166">
        <f>VLOOKUP(L1541,Schnitt6!L:P,2,0)</f>
        <v>0</v>
      </c>
      <c r="AA1541" s="166">
        <f>VLOOKUP(L1541,Schnitt1!L:P,3,0)</f>
        <v>0</v>
      </c>
      <c r="AB1541" s="166">
        <f>VLOOKUP(L1541,Schnitt2!L:P,3,0)</f>
        <v>0</v>
      </c>
      <c r="AC1541" s="166">
        <f>VLOOKUP(L1541,Schnitt3!L:P,3,0)</f>
        <v>0</v>
      </c>
      <c r="AD1541" s="166">
        <f>VLOOKUP(L1541,Schnitt4!L:P,3,0)</f>
        <v>0</v>
      </c>
      <c r="AE1541" s="166">
        <f>VLOOKUP(L1541,Schnitt5!L:P,3,0)</f>
        <v>0</v>
      </c>
      <c r="AF1541" s="166">
        <f>VLOOKUP(L1541,Schnitt6!L:P,3,0)</f>
        <v>0</v>
      </c>
    </row>
    <row r="1542" spans="12:32" x14ac:dyDescent="0.25">
      <c r="L1542" s="264">
        <f>Member!A1542</f>
        <v>0</v>
      </c>
      <c r="M1542" s="166">
        <f t="shared" si="106"/>
        <v>0</v>
      </c>
      <c r="N1542" s="166">
        <f t="shared" si="107"/>
        <v>0</v>
      </c>
      <c r="O1542" s="166">
        <f t="shared" si="108"/>
        <v>0</v>
      </c>
      <c r="P1542" s="166">
        <f t="shared" si="109"/>
        <v>49</v>
      </c>
      <c r="S1542" s="166">
        <f>VLOOKUP(L1542,Schnitt1!L:P,2,0)</f>
        <v>0</v>
      </c>
      <c r="T1542" s="166">
        <f>VLOOKUP(L1542,Schnitt2!L:P,2,0)</f>
        <v>0</v>
      </c>
      <c r="U1542" s="166">
        <f>VLOOKUP(L1542,Schnitt3!L:P,2,0)</f>
        <v>0</v>
      </c>
      <c r="V1542" s="166">
        <f>VLOOKUP(L1542,Schnitt4!L:P,2,0)</f>
        <v>0</v>
      </c>
      <c r="W1542" s="166">
        <f>VLOOKUP(L1542,Schnitt5!L:P,2,0)</f>
        <v>0</v>
      </c>
      <c r="X1542" s="166">
        <f>VLOOKUP(L1542,Schnitt6!L:P,2,0)</f>
        <v>0</v>
      </c>
      <c r="AA1542" s="166">
        <f>VLOOKUP(L1542,Schnitt1!L:P,3,0)</f>
        <v>0</v>
      </c>
      <c r="AB1542" s="166">
        <f>VLOOKUP(L1542,Schnitt2!L:P,3,0)</f>
        <v>0</v>
      </c>
      <c r="AC1542" s="166">
        <f>VLOOKUP(L1542,Schnitt3!L:P,3,0)</f>
        <v>0</v>
      </c>
      <c r="AD1542" s="166">
        <f>VLOOKUP(L1542,Schnitt4!L:P,3,0)</f>
        <v>0</v>
      </c>
      <c r="AE1542" s="166">
        <f>VLOOKUP(L1542,Schnitt5!L:P,3,0)</f>
        <v>0</v>
      </c>
      <c r="AF1542" s="166">
        <f>VLOOKUP(L1542,Schnitt6!L:P,3,0)</f>
        <v>0</v>
      </c>
    </row>
    <row r="1543" spans="12:32" x14ac:dyDescent="0.25">
      <c r="L1543" s="264">
        <f>Member!A1543</f>
        <v>0</v>
      </c>
      <c r="M1543" s="166">
        <f t="shared" si="106"/>
        <v>0</v>
      </c>
      <c r="N1543" s="166">
        <f t="shared" si="107"/>
        <v>0</v>
      </c>
      <c r="O1543" s="166">
        <f t="shared" si="108"/>
        <v>0</v>
      </c>
      <c r="P1543" s="166">
        <f t="shared" si="109"/>
        <v>49</v>
      </c>
      <c r="S1543" s="166">
        <f>VLOOKUP(L1543,Schnitt1!L:P,2,0)</f>
        <v>0</v>
      </c>
      <c r="T1543" s="166">
        <f>VLOOKUP(L1543,Schnitt2!L:P,2,0)</f>
        <v>0</v>
      </c>
      <c r="U1543" s="166">
        <f>VLOOKUP(L1543,Schnitt3!L:P,2,0)</f>
        <v>0</v>
      </c>
      <c r="V1543" s="166">
        <f>VLOOKUP(L1543,Schnitt4!L:P,2,0)</f>
        <v>0</v>
      </c>
      <c r="W1543" s="166">
        <f>VLOOKUP(L1543,Schnitt5!L:P,2,0)</f>
        <v>0</v>
      </c>
      <c r="X1543" s="166">
        <f>VLOOKUP(L1543,Schnitt6!L:P,2,0)</f>
        <v>0</v>
      </c>
      <c r="AA1543" s="166">
        <f>VLOOKUP(L1543,Schnitt1!L:P,3,0)</f>
        <v>0</v>
      </c>
      <c r="AB1543" s="166">
        <f>VLOOKUP(L1543,Schnitt2!L:P,3,0)</f>
        <v>0</v>
      </c>
      <c r="AC1543" s="166">
        <f>VLOOKUP(L1543,Schnitt3!L:P,3,0)</f>
        <v>0</v>
      </c>
      <c r="AD1543" s="166">
        <f>VLOOKUP(L1543,Schnitt4!L:P,3,0)</f>
        <v>0</v>
      </c>
      <c r="AE1543" s="166">
        <f>VLOOKUP(L1543,Schnitt5!L:P,3,0)</f>
        <v>0</v>
      </c>
      <c r="AF1543" s="166">
        <f>VLOOKUP(L1543,Schnitt6!L:P,3,0)</f>
        <v>0</v>
      </c>
    </row>
    <row r="1544" spans="12:32" x14ac:dyDescent="0.25">
      <c r="L1544" s="264">
        <f>Member!A1544</f>
        <v>0</v>
      </c>
      <c r="M1544" s="166">
        <f t="shared" si="106"/>
        <v>0</v>
      </c>
      <c r="N1544" s="166">
        <f t="shared" si="107"/>
        <v>0</v>
      </c>
      <c r="O1544" s="166">
        <f t="shared" si="108"/>
        <v>0</v>
      </c>
      <c r="P1544" s="166">
        <f t="shared" si="109"/>
        <v>49</v>
      </c>
      <c r="S1544" s="166">
        <f>VLOOKUP(L1544,Schnitt1!L:P,2,0)</f>
        <v>0</v>
      </c>
      <c r="T1544" s="166">
        <f>VLOOKUP(L1544,Schnitt2!L:P,2,0)</f>
        <v>0</v>
      </c>
      <c r="U1544" s="166">
        <f>VLOOKUP(L1544,Schnitt3!L:P,2,0)</f>
        <v>0</v>
      </c>
      <c r="V1544" s="166">
        <f>VLOOKUP(L1544,Schnitt4!L:P,2,0)</f>
        <v>0</v>
      </c>
      <c r="W1544" s="166">
        <f>VLOOKUP(L1544,Schnitt5!L:P,2,0)</f>
        <v>0</v>
      </c>
      <c r="X1544" s="166">
        <f>VLOOKUP(L1544,Schnitt6!L:P,2,0)</f>
        <v>0</v>
      </c>
      <c r="AA1544" s="166">
        <f>VLOOKUP(L1544,Schnitt1!L:P,3,0)</f>
        <v>0</v>
      </c>
      <c r="AB1544" s="166">
        <f>VLOOKUP(L1544,Schnitt2!L:P,3,0)</f>
        <v>0</v>
      </c>
      <c r="AC1544" s="166">
        <f>VLOOKUP(L1544,Schnitt3!L:P,3,0)</f>
        <v>0</v>
      </c>
      <c r="AD1544" s="166">
        <f>VLOOKUP(L1544,Schnitt4!L:P,3,0)</f>
        <v>0</v>
      </c>
      <c r="AE1544" s="166">
        <f>VLOOKUP(L1544,Schnitt5!L:P,3,0)</f>
        <v>0</v>
      </c>
      <c r="AF1544" s="166">
        <f>VLOOKUP(L1544,Schnitt6!L:P,3,0)</f>
        <v>0</v>
      </c>
    </row>
    <row r="1545" spans="12:32" x14ac:dyDescent="0.25">
      <c r="L1545" s="264">
        <f>Member!A1545</f>
        <v>0</v>
      </c>
      <c r="M1545" s="166">
        <f t="shared" si="106"/>
        <v>0</v>
      </c>
      <c r="N1545" s="166">
        <f t="shared" si="107"/>
        <v>0</v>
      </c>
      <c r="O1545" s="166">
        <f t="shared" si="108"/>
        <v>0</v>
      </c>
      <c r="P1545" s="166">
        <f t="shared" si="109"/>
        <v>49</v>
      </c>
      <c r="S1545" s="166">
        <f>VLOOKUP(L1545,Schnitt1!L:P,2,0)</f>
        <v>0</v>
      </c>
      <c r="T1545" s="166">
        <f>VLOOKUP(L1545,Schnitt2!L:P,2,0)</f>
        <v>0</v>
      </c>
      <c r="U1545" s="166">
        <f>VLOOKUP(L1545,Schnitt3!L:P,2,0)</f>
        <v>0</v>
      </c>
      <c r="V1545" s="166">
        <f>VLOOKUP(L1545,Schnitt4!L:P,2,0)</f>
        <v>0</v>
      </c>
      <c r="W1545" s="166">
        <f>VLOOKUP(L1545,Schnitt5!L:P,2,0)</f>
        <v>0</v>
      </c>
      <c r="X1545" s="166">
        <f>VLOOKUP(L1545,Schnitt6!L:P,2,0)</f>
        <v>0</v>
      </c>
      <c r="AA1545" s="166">
        <f>VLOOKUP(L1545,Schnitt1!L:P,3,0)</f>
        <v>0</v>
      </c>
      <c r="AB1545" s="166">
        <f>VLOOKUP(L1545,Schnitt2!L:P,3,0)</f>
        <v>0</v>
      </c>
      <c r="AC1545" s="166">
        <f>VLOOKUP(L1545,Schnitt3!L:P,3,0)</f>
        <v>0</v>
      </c>
      <c r="AD1545" s="166">
        <f>VLOOKUP(L1545,Schnitt4!L:P,3,0)</f>
        <v>0</v>
      </c>
      <c r="AE1545" s="166">
        <f>VLOOKUP(L1545,Schnitt5!L:P,3,0)</f>
        <v>0</v>
      </c>
      <c r="AF1545" s="166">
        <f>VLOOKUP(L1545,Schnitt6!L:P,3,0)</f>
        <v>0</v>
      </c>
    </row>
    <row r="1546" spans="12:32" x14ac:dyDescent="0.25">
      <c r="L1546" s="264">
        <f>Member!A1546</f>
        <v>0</v>
      </c>
      <c r="M1546" s="166">
        <f t="shared" si="106"/>
        <v>0</v>
      </c>
      <c r="N1546" s="166">
        <f t="shared" si="107"/>
        <v>0</v>
      </c>
      <c r="O1546" s="166">
        <f t="shared" si="108"/>
        <v>0</v>
      </c>
      <c r="P1546" s="166">
        <f t="shared" si="109"/>
        <v>49</v>
      </c>
      <c r="S1546" s="166">
        <f>VLOOKUP(L1546,Schnitt1!L:P,2,0)</f>
        <v>0</v>
      </c>
      <c r="T1546" s="166">
        <f>VLOOKUP(L1546,Schnitt2!L:P,2,0)</f>
        <v>0</v>
      </c>
      <c r="U1546" s="166">
        <f>VLOOKUP(L1546,Schnitt3!L:P,2,0)</f>
        <v>0</v>
      </c>
      <c r="V1546" s="166">
        <f>VLOOKUP(L1546,Schnitt4!L:P,2,0)</f>
        <v>0</v>
      </c>
      <c r="W1546" s="166">
        <f>VLOOKUP(L1546,Schnitt5!L:P,2,0)</f>
        <v>0</v>
      </c>
      <c r="X1546" s="166">
        <f>VLOOKUP(L1546,Schnitt6!L:P,2,0)</f>
        <v>0</v>
      </c>
      <c r="AA1546" s="166">
        <f>VLOOKUP(L1546,Schnitt1!L:P,3,0)</f>
        <v>0</v>
      </c>
      <c r="AB1546" s="166">
        <f>VLOOKUP(L1546,Schnitt2!L:P,3,0)</f>
        <v>0</v>
      </c>
      <c r="AC1546" s="166">
        <f>VLOOKUP(L1546,Schnitt3!L:P,3,0)</f>
        <v>0</v>
      </c>
      <c r="AD1546" s="166">
        <f>VLOOKUP(L1546,Schnitt4!L:P,3,0)</f>
        <v>0</v>
      </c>
      <c r="AE1546" s="166">
        <f>VLOOKUP(L1546,Schnitt5!L:P,3,0)</f>
        <v>0</v>
      </c>
      <c r="AF1546" s="166">
        <f>VLOOKUP(L1546,Schnitt6!L:P,3,0)</f>
        <v>0</v>
      </c>
    </row>
    <row r="1547" spans="12:32" x14ac:dyDescent="0.25">
      <c r="L1547" s="264">
        <f>Member!A1547</f>
        <v>0</v>
      </c>
      <c r="M1547" s="166">
        <f t="shared" si="106"/>
        <v>0</v>
      </c>
      <c r="N1547" s="166">
        <f t="shared" si="107"/>
        <v>0</v>
      </c>
      <c r="O1547" s="166">
        <f t="shared" si="108"/>
        <v>0</v>
      </c>
      <c r="P1547" s="166">
        <f t="shared" si="109"/>
        <v>49</v>
      </c>
      <c r="S1547" s="166">
        <f>VLOOKUP(L1547,Schnitt1!L:P,2,0)</f>
        <v>0</v>
      </c>
      <c r="T1547" s="166">
        <f>VLOOKUP(L1547,Schnitt2!L:P,2,0)</f>
        <v>0</v>
      </c>
      <c r="U1547" s="166">
        <f>VLOOKUP(L1547,Schnitt3!L:P,2,0)</f>
        <v>0</v>
      </c>
      <c r="V1547" s="166">
        <f>VLOOKUP(L1547,Schnitt4!L:P,2,0)</f>
        <v>0</v>
      </c>
      <c r="W1547" s="166">
        <f>VLOOKUP(L1547,Schnitt5!L:P,2,0)</f>
        <v>0</v>
      </c>
      <c r="X1547" s="166">
        <f>VLOOKUP(L1547,Schnitt6!L:P,2,0)</f>
        <v>0</v>
      </c>
      <c r="AA1547" s="166">
        <f>VLOOKUP(L1547,Schnitt1!L:P,3,0)</f>
        <v>0</v>
      </c>
      <c r="AB1547" s="166">
        <f>VLOOKUP(L1547,Schnitt2!L:P,3,0)</f>
        <v>0</v>
      </c>
      <c r="AC1547" s="166">
        <f>VLOOKUP(L1547,Schnitt3!L:P,3,0)</f>
        <v>0</v>
      </c>
      <c r="AD1547" s="166">
        <f>VLOOKUP(L1547,Schnitt4!L:P,3,0)</f>
        <v>0</v>
      </c>
      <c r="AE1547" s="166">
        <f>VLOOKUP(L1547,Schnitt5!L:P,3,0)</f>
        <v>0</v>
      </c>
      <c r="AF1547" s="166">
        <f>VLOOKUP(L1547,Schnitt6!L:P,3,0)</f>
        <v>0</v>
      </c>
    </row>
    <row r="1548" spans="12:32" x14ac:dyDescent="0.25">
      <c r="L1548" s="264">
        <f>Member!A1548</f>
        <v>0</v>
      </c>
      <c r="M1548" s="166">
        <f t="shared" si="106"/>
        <v>0</v>
      </c>
      <c r="N1548" s="166">
        <f t="shared" si="107"/>
        <v>0</v>
      </c>
      <c r="O1548" s="166">
        <f t="shared" si="108"/>
        <v>0</v>
      </c>
      <c r="P1548" s="166">
        <f t="shared" si="109"/>
        <v>49</v>
      </c>
      <c r="S1548" s="166">
        <f>VLOOKUP(L1548,Schnitt1!L:P,2,0)</f>
        <v>0</v>
      </c>
      <c r="T1548" s="166">
        <f>VLOOKUP(L1548,Schnitt2!L:P,2,0)</f>
        <v>0</v>
      </c>
      <c r="U1548" s="166">
        <f>VLOOKUP(L1548,Schnitt3!L:P,2,0)</f>
        <v>0</v>
      </c>
      <c r="V1548" s="166">
        <f>VLOOKUP(L1548,Schnitt4!L:P,2,0)</f>
        <v>0</v>
      </c>
      <c r="W1548" s="166">
        <f>VLOOKUP(L1548,Schnitt5!L:P,2,0)</f>
        <v>0</v>
      </c>
      <c r="X1548" s="166">
        <f>VLOOKUP(L1548,Schnitt6!L:P,2,0)</f>
        <v>0</v>
      </c>
      <c r="AA1548" s="166">
        <f>VLOOKUP(L1548,Schnitt1!L:P,3,0)</f>
        <v>0</v>
      </c>
      <c r="AB1548" s="166">
        <f>VLOOKUP(L1548,Schnitt2!L:P,3,0)</f>
        <v>0</v>
      </c>
      <c r="AC1548" s="166">
        <f>VLOOKUP(L1548,Schnitt3!L:P,3,0)</f>
        <v>0</v>
      </c>
      <c r="AD1548" s="166">
        <f>VLOOKUP(L1548,Schnitt4!L:P,3,0)</f>
        <v>0</v>
      </c>
      <c r="AE1548" s="166">
        <f>VLOOKUP(L1548,Schnitt5!L:P,3,0)</f>
        <v>0</v>
      </c>
      <c r="AF1548" s="166">
        <f>VLOOKUP(L1548,Schnitt6!L:P,3,0)</f>
        <v>0</v>
      </c>
    </row>
    <row r="1549" spans="12:32" x14ac:dyDescent="0.25">
      <c r="L1549" s="264">
        <f>Member!A1549</f>
        <v>0</v>
      </c>
      <c r="M1549" s="166">
        <f t="shared" si="106"/>
        <v>0</v>
      </c>
      <c r="N1549" s="166">
        <f t="shared" si="107"/>
        <v>0</v>
      </c>
      <c r="O1549" s="166">
        <f t="shared" si="108"/>
        <v>0</v>
      </c>
      <c r="P1549" s="166">
        <f t="shared" si="109"/>
        <v>49</v>
      </c>
      <c r="S1549" s="166">
        <f>VLOOKUP(L1549,Schnitt1!L:P,2,0)</f>
        <v>0</v>
      </c>
      <c r="T1549" s="166">
        <f>VLOOKUP(L1549,Schnitt2!L:P,2,0)</f>
        <v>0</v>
      </c>
      <c r="U1549" s="166">
        <f>VLOOKUP(L1549,Schnitt3!L:P,2,0)</f>
        <v>0</v>
      </c>
      <c r="V1549" s="166">
        <f>VLOOKUP(L1549,Schnitt4!L:P,2,0)</f>
        <v>0</v>
      </c>
      <c r="W1549" s="166">
        <f>VLOOKUP(L1549,Schnitt5!L:P,2,0)</f>
        <v>0</v>
      </c>
      <c r="X1549" s="166">
        <f>VLOOKUP(L1549,Schnitt6!L:P,2,0)</f>
        <v>0</v>
      </c>
      <c r="AA1549" s="166">
        <f>VLOOKUP(L1549,Schnitt1!L:P,3,0)</f>
        <v>0</v>
      </c>
      <c r="AB1549" s="166">
        <f>VLOOKUP(L1549,Schnitt2!L:P,3,0)</f>
        <v>0</v>
      </c>
      <c r="AC1549" s="166">
        <f>VLOOKUP(L1549,Schnitt3!L:P,3,0)</f>
        <v>0</v>
      </c>
      <c r="AD1549" s="166">
        <f>VLOOKUP(L1549,Schnitt4!L:P,3,0)</f>
        <v>0</v>
      </c>
      <c r="AE1549" s="166">
        <f>VLOOKUP(L1549,Schnitt5!L:P,3,0)</f>
        <v>0</v>
      </c>
      <c r="AF1549" s="166">
        <f>VLOOKUP(L1549,Schnitt6!L:P,3,0)</f>
        <v>0</v>
      </c>
    </row>
    <row r="1550" spans="12:32" x14ac:dyDescent="0.25">
      <c r="L1550" s="264">
        <f>Member!A1550</f>
        <v>0</v>
      </c>
      <c r="M1550" s="166">
        <f t="shared" si="106"/>
        <v>0</v>
      </c>
      <c r="N1550" s="166">
        <f t="shared" si="107"/>
        <v>0</v>
      </c>
      <c r="O1550" s="166">
        <f t="shared" si="108"/>
        <v>0</v>
      </c>
      <c r="P1550" s="166">
        <f t="shared" si="109"/>
        <v>49</v>
      </c>
      <c r="S1550" s="166">
        <f>VLOOKUP(L1550,Schnitt1!L:P,2,0)</f>
        <v>0</v>
      </c>
      <c r="T1550" s="166">
        <f>VLOOKUP(L1550,Schnitt2!L:P,2,0)</f>
        <v>0</v>
      </c>
      <c r="U1550" s="166">
        <f>VLOOKUP(L1550,Schnitt3!L:P,2,0)</f>
        <v>0</v>
      </c>
      <c r="V1550" s="166">
        <f>VLOOKUP(L1550,Schnitt4!L:P,2,0)</f>
        <v>0</v>
      </c>
      <c r="W1550" s="166">
        <f>VLOOKUP(L1550,Schnitt5!L:P,2,0)</f>
        <v>0</v>
      </c>
      <c r="X1550" s="166">
        <f>VLOOKUP(L1550,Schnitt6!L:P,2,0)</f>
        <v>0</v>
      </c>
      <c r="AA1550" s="166">
        <f>VLOOKUP(L1550,Schnitt1!L:P,3,0)</f>
        <v>0</v>
      </c>
      <c r="AB1550" s="166">
        <f>VLOOKUP(L1550,Schnitt2!L:P,3,0)</f>
        <v>0</v>
      </c>
      <c r="AC1550" s="166">
        <f>VLOOKUP(L1550,Schnitt3!L:P,3,0)</f>
        <v>0</v>
      </c>
      <c r="AD1550" s="166">
        <f>VLOOKUP(L1550,Schnitt4!L:P,3,0)</f>
        <v>0</v>
      </c>
      <c r="AE1550" s="166">
        <f>VLOOKUP(L1550,Schnitt5!L:P,3,0)</f>
        <v>0</v>
      </c>
      <c r="AF1550" s="166">
        <f>VLOOKUP(L1550,Schnitt6!L:P,3,0)</f>
        <v>0</v>
      </c>
    </row>
    <row r="1551" spans="12:32" x14ac:dyDescent="0.25">
      <c r="L1551" s="264">
        <f>Member!A1551</f>
        <v>0</v>
      </c>
      <c r="M1551" s="166">
        <f t="shared" si="106"/>
        <v>0</v>
      </c>
      <c r="N1551" s="166">
        <f t="shared" si="107"/>
        <v>0</v>
      </c>
      <c r="O1551" s="166">
        <f t="shared" si="108"/>
        <v>0</v>
      </c>
      <c r="P1551" s="166">
        <f t="shared" si="109"/>
        <v>49</v>
      </c>
      <c r="S1551" s="166">
        <f>VLOOKUP(L1551,Schnitt1!L:P,2,0)</f>
        <v>0</v>
      </c>
      <c r="T1551" s="166">
        <f>VLOOKUP(L1551,Schnitt2!L:P,2,0)</f>
        <v>0</v>
      </c>
      <c r="U1551" s="166">
        <f>VLOOKUP(L1551,Schnitt3!L:P,2,0)</f>
        <v>0</v>
      </c>
      <c r="V1551" s="166">
        <f>VLOOKUP(L1551,Schnitt4!L:P,2,0)</f>
        <v>0</v>
      </c>
      <c r="W1551" s="166">
        <f>VLOOKUP(L1551,Schnitt5!L:P,2,0)</f>
        <v>0</v>
      </c>
      <c r="X1551" s="166">
        <f>VLOOKUP(L1551,Schnitt6!L:P,2,0)</f>
        <v>0</v>
      </c>
      <c r="AA1551" s="166">
        <f>VLOOKUP(L1551,Schnitt1!L:P,3,0)</f>
        <v>0</v>
      </c>
      <c r="AB1551" s="166">
        <f>VLOOKUP(L1551,Schnitt2!L:P,3,0)</f>
        <v>0</v>
      </c>
      <c r="AC1551" s="166">
        <f>VLOOKUP(L1551,Schnitt3!L:P,3,0)</f>
        <v>0</v>
      </c>
      <c r="AD1551" s="166">
        <f>VLOOKUP(L1551,Schnitt4!L:P,3,0)</f>
        <v>0</v>
      </c>
      <c r="AE1551" s="166">
        <f>VLOOKUP(L1551,Schnitt5!L:P,3,0)</f>
        <v>0</v>
      </c>
      <c r="AF1551" s="166">
        <f>VLOOKUP(L1551,Schnitt6!L:P,3,0)</f>
        <v>0</v>
      </c>
    </row>
    <row r="1552" spans="12:32" x14ac:dyDescent="0.25">
      <c r="L1552" s="264">
        <f>Member!A1552</f>
        <v>0</v>
      </c>
      <c r="M1552" s="166">
        <f t="shared" si="106"/>
        <v>0</v>
      </c>
      <c r="N1552" s="166">
        <f t="shared" si="107"/>
        <v>0</v>
      </c>
      <c r="O1552" s="166">
        <f t="shared" si="108"/>
        <v>0</v>
      </c>
      <c r="P1552" s="166">
        <f t="shared" si="109"/>
        <v>49</v>
      </c>
      <c r="S1552" s="166">
        <f>VLOOKUP(L1552,Schnitt1!L:P,2,0)</f>
        <v>0</v>
      </c>
      <c r="T1552" s="166">
        <f>VLOOKUP(L1552,Schnitt2!L:P,2,0)</f>
        <v>0</v>
      </c>
      <c r="U1552" s="166">
        <f>VLOOKUP(L1552,Schnitt3!L:P,2,0)</f>
        <v>0</v>
      </c>
      <c r="V1552" s="166">
        <f>VLOOKUP(L1552,Schnitt4!L:P,2,0)</f>
        <v>0</v>
      </c>
      <c r="W1552" s="166">
        <f>VLOOKUP(L1552,Schnitt5!L:P,2,0)</f>
        <v>0</v>
      </c>
      <c r="X1552" s="166">
        <f>VLOOKUP(L1552,Schnitt6!L:P,2,0)</f>
        <v>0</v>
      </c>
      <c r="AA1552" s="166">
        <f>VLOOKUP(L1552,Schnitt1!L:P,3,0)</f>
        <v>0</v>
      </c>
      <c r="AB1552" s="166">
        <f>VLOOKUP(L1552,Schnitt2!L:P,3,0)</f>
        <v>0</v>
      </c>
      <c r="AC1552" s="166">
        <f>VLOOKUP(L1552,Schnitt3!L:P,3,0)</f>
        <v>0</v>
      </c>
      <c r="AD1552" s="166">
        <f>VLOOKUP(L1552,Schnitt4!L:P,3,0)</f>
        <v>0</v>
      </c>
      <c r="AE1552" s="166">
        <f>VLOOKUP(L1552,Schnitt5!L:P,3,0)</f>
        <v>0</v>
      </c>
      <c r="AF1552" s="166">
        <f>VLOOKUP(L1552,Schnitt6!L:P,3,0)</f>
        <v>0</v>
      </c>
    </row>
    <row r="1553" spans="12:32" x14ac:dyDescent="0.25">
      <c r="L1553" s="264">
        <f>Member!A1553</f>
        <v>0</v>
      </c>
      <c r="M1553" s="166">
        <f t="shared" si="106"/>
        <v>0</v>
      </c>
      <c r="N1553" s="166">
        <f t="shared" si="107"/>
        <v>0</v>
      </c>
      <c r="O1553" s="166">
        <f t="shared" si="108"/>
        <v>0</v>
      </c>
      <c r="P1553" s="166">
        <f t="shared" si="109"/>
        <v>49</v>
      </c>
      <c r="S1553" s="166">
        <f>VLOOKUP(L1553,Schnitt1!L:P,2,0)</f>
        <v>0</v>
      </c>
      <c r="T1553" s="166">
        <f>VLOOKUP(L1553,Schnitt2!L:P,2,0)</f>
        <v>0</v>
      </c>
      <c r="U1553" s="166">
        <f>VLOOKUP(L1553,Schnitt3!L:P,2,0)</f>
        <v>0</v>
      </c>
      <c r="V1553" s="166">
        <f>VLOOKUP(L1553,Schnitt4!L:P,2,0)</f>
        <v>0</v>
      </c>
      <c r="W1553" s="166">
        <f>VLOOKUP(L1553,Schnitt5!L:P,2,0)</f>
        <v>0</v>
      </c>
      <c r="X1553" s="166">
        <f>VLOOKUP(L1553,Schnitt6!L:P,2,0)</f>
        <v>0</v>
      </c>
      <c r="AA1553" s="166">
        <f>VLOOKUP(L1553,Schnitt1!L:P,3,0)</f>
        <v>0</v>
      </c>
      <c r="AB1553" s="166">
        <f>VLOOKUP(L1553,Schnitt2!L:P,3,0)</f>
        <v>0</v>
      </c>
      <c r="AC1553" s="166">
        <f>VLOOKUP(L1553,Schnitt3!L:P,3,0)</f>
        <v>0</v>
      </c>
      <c r="AD1553" s="166">
        <f>VLOOKUP(L1553,Schnitt4!L:P,3,0)</f>
        <v>0</v>
      </c>
      <c r="AE1553" s="166">
        <f>VLOOKUP(L1553,Schnitt5!L:P,3,0)</f>
        <v>0</v>
      </c>
      <c r="AF1553" s="166">
        <f>VLOOKUP(L1553,Schnitt6!L:P,3,0)</f>
        <v>0</v>
      </c>
    </row>
    <row r="1554" spans="12:32" x14ac:dyDescent="0.25">
      <c r="L1554" s="264">
        <f>Member!A1554</f>
        <v>0</v>
      </c>
      <c r="M1554" s="166">
        <f t="shared" si="106"/>
        <v>0</v>
      </c>
      <c r="N1554" s="166">
        <f t="shared" si="107"/>
        <v>0</v>
      </c>
      <c r="O1554" s="166">
        <f t="shared" si="108"/>
        <v>0</v>
      </c>
      <c r="P1554" s="166">
        <f t="shared" si="109"/>
        <v>49</v>
      </c>
      <c r="S1554" s="166">
        <f>VLOOKUP(L1554,Schnitt1!L:P,2,0)</f>
        <v>0</v>
      </c>
      <c r="T1554" s="166">
        <f>VLOOKUP(L1554,Schnitt2!L:P,2,0)</f>
        <v>0</v>
      </c>
      <c r="U1554" s="166">
        <f>VLOOKUP(L1554,Schnitt3!L:P,2,0)</f>
        <v>0</v>
      </c>
      <c r="V1554" s="166">
        <f>VLOOKUP(L1554,Schnitt4!L:P,2,0)</f>
        <v>0</v>
      </c>
      <c r="W1554" s="166">
        <f>VLOOKUP(L1554,Schnitt5!L:P,2,0)</f>
        <v>0</v>
      </c>
      <c r="X1554" s="166">
        <f>VLOOKUP(L1554,Schnitt6!L:P,2,0)</f>
        <v>0</v>
      </c>
      <c r="AA1554" s="166">
        <f>VLOOKUP(L1554,Schnitt1!L:P,3,0)</f>
        <v>0</v>
      </c>
      <c r="AB1554" s="166">
        <f>VLOOKUP(L1554,Schnitt2!L:P,3,0)</f>
        <v>0</v>
      </c>
      <c r="AC1554" s="166">
        <f>VLOOKUP(L1554,Schnitt3!L:P,3,0)</f>
        <v>0</v>
      </c>
      <c r="AD1554" s="166">
        <f>VLOOKUP(L1554,Schnitt4!L:P,3,0)</f>
        <v>0</v>
      </c>
      <c r="AE1554" s="166">
        <f>VLOOKUP(L1554,Schnitt5!L:P,3,0)</f>
        <v>0</v>
      </c>
      <c r="AF1554" s="166">
        <f>VLOOKUP(L1554,Schnitt6!L:P,3,0)</f>
        <v>0</v>
      </c>
    </row>
    <row r="1555" spans="12:32" x14ac:dyDescent="0.25">
      <c r="L1555" s="264">
        <f>Member!A1555</f>
        <v>0</v>
      </c>
      <c r="M1555" s="166">
        <f t="shared" si="106"/>
        <v>0</v>
      </c>
      <c r="N1555" s="166">
        <f t="shared" si="107"/>
        <v>0</v>
      </c>
      <c r="O1555" s="166">
        <f t="shared" si="108"/>
        <v>0</v>
      </c>
      <c r="P1555" s="166">
        <f t="shared" si="109"/>
        <v>49</v>
      </c>
      <c r="S1555" s="166">
        <f>VLOOKUP(L1555,Schnitt1!L:P,2,0)</f>
        <v>0</v>
      </c>
      <c r="T1555" s="166">
        <f>VLOOKUP(L1555,Schnitt2!L:P,2,0)</f>
        <v>0</v>
      </c>
      <c r="U1555" s="166">
        <f>VLOOKUP(L1555,Schnitt3!L:P,2,0)</f>
        <v>0</v>
      </c>
      <c r="V1555" s="166">
        <f>VLOOKUP(L1555,Schnitt4!L:P,2,0)</f>
        <v>0</v>
      </c>
      <c r="W1555" s="166">
        <f>VLOOKUP(L1555,Schnitt5!L:P,2,0)</f>
        <v>0</v>
      </c>
      <c r="X1555" s="166">
        <f>VLOOKUP(L1555,Schnitt6!L:P,2,0)</f>
        <v>0</v>
      </c>
      <c r="AA1555" s="166">
        <f>VLOOKUP(L1555,Schnitt1!L:P,3,0)</f>
        <v>0</v>
      </c>
      <c r="AB1555" s="166">
        <f>VLOOKUP(L1555,Schnitt2!L:P,3,0)</f>
        <v>0</v>
      </c>
      <c r="AC1555" s="166">
        <f>VLOOKUP(L1555,Schnitt3!L:P,3,0)</f>
        <v>0</v>
      </c>
      <c r="AD1555" s="166">
        <f>VLOOKUP(L1555,Schnitt4!L:P,3,0)</f>
        <v>0</v>
      </c>
      <c r="AE1555" s="166">
        <f>VLOOKUP(L1555,Schnitt5!L:P,3,0)</f>
        <v>0</v>
      </c>
      <c r="AF1555" s="166">
        <f>VLOOKUP(L1555,Schnitt6!L:P,3,0)</f>
        <v>0</v>
      </c>
    </row>
    <row r="1556" spans="12:32" x14ac:dyDescent="0.25">
      <c r="L1556" s="264">
        <f>Member!A1556</f>
        <v>0</v>
      </c>
      <c r="M1556" s="166">
        <f t="shared" si="106"/>
        <v>0</v>
      </c>
      <c r="N1556" s="166">
        <f t="shared" si="107"/>
        <v>0</v>
      </c>
      <c r="O1556" s="166">
        <f t="shared" si="108"/>
        <v>0</v>
      </c>
      <c r="P1556" s="166">
        <f t="shared" si="109"/>
        <v>49</v>
      </c>
      <c r="S1556" s="166">
        <f>VLOOKUP(L1556,Schnitt1!L:P,2,0)</f>
        <v>0</v>
      </c>
      <c r="T1556" s="166">
        <f>VLOOKUP(L1556,Schnitt2!L:P,2,0)</f>
        <v>0</v>
      </c>
      <c r="U1556" s="166">
        <f>VLOOKUP(L1556,Schnitt3!L:P,2,0)</f>
        <v>0</v>
      </c>
      <c r="V1556" s="166">
        <f>VLOOKUP(L1556,Schnitt4!L:P,2,0)</f>
        <v>0</v>
      </c>
      <c r="W1556" s="166">
        <f>VLOOKUP(L1556,Schnitt5!L:P,2,0)</f>
        <v>0</v>
      </c>
      <c r="X1556" s="166">
        <f>VLOOKUP(L1556,Schnitt6!L:P,2,0)</f>
        <v>0</v>
      </c>
      <c r="AA1556" s="166">
        <f>VLOOKUP(L1556,Schnitt1!L:P,3,0)</f>
        <v>0</v>
      </c>
      <c r="AB1556" s="166">
        <f>VLOOKUP(L1556,Schnitt2!L:P,3,0)</f>
        <v>0</v>
      </c>
      <c r="AC1556" s="166">
        <f>VLOOKUP(L1556,Schnitt3!L:P,3,0)</f>
        <v>0</v>
      </c>
      <c r="AD1556" s="166">
        <f>VLOOKUP(L1556,Schnitt4!L:P,3,0)</f>
        <v>0</v>
      </c>
      <c r="AE1556" s="166">
        <f>VLOOKUP(L1556,Schnitt5!L:P,3,0)</f>
        <v>0</v>
      </c>
      <c r="AF1556" s="166">
        <f>VLOOKUP(L1556,Schnitt6!L:P,3,0)</f>
        <v>0</v>
      </c>
    </row>
    <row r="1557" spans="12:32" x14ac:dyDescent="0.25">
      <c r="L1557" s="264">
        <f>Member!A1557</f>
        <v>0</v>
      </c>
      <c r="M1557" s="166">
        <f t="shared" si="106"/>
        <v>0</v>
      </c>
      <c r="N1557" s="166">
        <f t="shared" si="107"/>
        <v>0</v>
      </c>
      <c r="O1557" s="166">
        <f t="shared" si="108"/>
        <v>0</v>
      </c>
      <c r="P1557" s="166">
        <f t="shared" si="109"/>
        <v>49</v>
      </c>
      <c r="S1557" s="166">
        <f>VLOOKUP(L1557,Schnitt1!L:P,2,0)</f>
        <v>0</v>
      </c>
      <c r="T1557" s="166">
        <f>VLOOKUP(L1557,Schnitt2!L:P,2,0)</f>
        <v>0</v>
      </c>
      <c r="U1557" s="166">
        <f>VLOOKUP(L1557,Schnitt3!L:P,2,0)</f>
        <v>0</v>
      </c>
      <c r="V1557" s="166">
        <f>VLOOKUP(L1557,Schnitt4!L:P,2,0)</f>
        <v>0</v>
      </c>
      <c r="W1557" s="166">
        <f>VLOOKUP(L1557,Schnitt5!L:P,2,0)</f>
        <v>0</v>
      </c>
      <c r="X1557" s="166">
        <f>VLOOKUP(L1557,Schnitt6!L:P,2,0)</f>
        <v>0</v>
      </c>
      <c r="AA1557" s="166">
        <f>VLOOKUP(L1557,Schnitt1!L:P,3,0)</f>
        <v>0</v>
      </c>
      <c r="AB1557" s="166">
        <f>VLOOKUP(L1557,Schnitt2!L:P,3,0)</f>
        <v>0</v>
      </c>
      <c r="AC1557" s="166">
        <f>VLOOKUP(L1557,Schnitt3!L:P,3,0)</f>
        <v>0</v>
      </c>
      <c r="AD1557" s="166">
        <f>VLOOKUP(L1557,Schnitt4!L:P,3,0)</f>
        <v>0</v>
      </c>
      <c r="AE1557" s="166">
        <f>VLOOKUP(L1557,Schnitt5!L:P,3,0)</f>
        <v>0</v>
      </c>
      <c r="AF1557" s="166">
        <f>VLOOKUP(L1557,Schnitt6!L:P,3,0)</f>
        <v>0</v>
      </c>
    </row>
    <row r="1558" spans="12:32" x14ac:dyDescent="0.25">
      <c r="L1558" s="264">
        <f>Member!A1558</f>
        <v>0</v>
      </c>
      <c r="M1558" s="166">
        <f t="shared" si="106"/>
        <v>0</v>
      </c>
      <c r="N1558" s="166">
        <f t="shared" si="107"/>
        <v>0</v>
      </c>
      <c r="O1558" s="166">
        <f t="shared" si="108"/>
        <v>0</v>
      </c>
      <c r="P1558" s="166">
        <f t="shared" si="109"/>
        <v>49</v>
      </c>
      <c r="S1558" s="166">
        <f>VLOOKUP(L1558,Schnitt1!L:P,2,0)</f>
        <v>0</v>
      </c>
      <c r="T1558" s="166">
        <f>VLOOKUP(L1558,Schnitt2!L:P,2,0)</f>
        <v>0</v>
      </c>
      <c r="U1558" s="166">
        <f>VLOOKUP(L1558,Schnitt3!L:P,2,0)</f>
        <v>0</v>
      </c>
      <c r="V1558" s="166">
        <f>VLOOKUP(L1558,Schnitt4!L:P,2,0)</f>
        <v>0</v>
      </c>
      <c r="W1558" s="166">
        <f>VLOOKUP(L1558,Schnitt5!L:P,2,0)</f>
        <v>0</v>
      </c>
      <c r="X1558" s="166">
        <f>VLOOKUP(L1558,Schnitt6!L:P,2,0)</f>
        <v>0</v>
      </c>
      <c r="AA1558" s="166">
        <f>VLOOKUP(L1558,Schnitt1!L:P,3,0)</f>
        <v>0</v>
      </c>
      <c r="AB1558" s="166">
        <f>VLOOKUP(L1558,Schnitt2!L:P,3,0)</f>
        <v>0</v>
      </c>
      <c r="AC1558" s="166">
        <f>VLOOKUP(L1558,Schnitt3!L:P,3,0)</f>
        <v>0</v>
      </c>
      <c r="AD1558" s="166">
        <f>VLOOKUP(L1558,Schnitt4!L:P,3,0)</f>
        <v>0</v>
      </c>
      <c r="AE1558" s="166">
        <f>VLOOKUP(L1558,Schnitt5!L:P,3,0)</f>
        <v>0</v>
      </c>
      <c r="AF1558" s="166">
        <f>VLOOKUP(L1558,Schnitt6!L:P,3,0)</f>
        <v>0</v>
      </c>
    </row>
    <row r="1559" spans="12:32" x14ac:dyDescent="0.25">
      <c r="L1559" s="264">
        <f>Member!A1559</f>
        <v>0</v>
      </c>
      <c r="M1559" s="166">
        <f t="shared" si="106"/>
        <v>0</v>
      </c>
      <c r="N1559" s="166">
        <f t="shared" si="107"/>
        <v>0</v>
      </c>
      <c r="O1559" s="166">
        <f t="shared" si="108"/>
        <v>0</v>
      </c>
      <c r="P1559" s="166">
        <f t="shared" si="109"/>
        <v>49</v>
      </c>
      <c r="S1559" s="166">
        <f>VLOOKUP(L1559,Schnitt1!L:P,2,0)</f>
        <v>0</v>
      </c>
      <c r="T1559" s="166">
        <f>VLOOKUP(L1559,Schnitt2!L:P,2,0)</f>
        <v>0</v>
      </c>
      <c r="U1559" s="166">
        <f>VLOOKUP(L1559,Schnitt3!L:P,2,0)</f>
        <v>0</v>
      </c>
      <c r="V1559" s="166">
        <f>VLOOKUP(L1559,Schnitt4!L:P,2,0)</f>
        <v>0</v>
      </c>
      <c r="W1559" s="166">
        <f>VLOOKUP(L1559,Schnitt5!L:P,2,0)</f>
        <v>0</v>
      </c>
      <c r="X1559" s="166">
        <f>VLOOKUP(L1559,Schnitt6!L:P,2,0)</f>
        <v>0</v>
      </c>
      <c r="AA1559" s="166">
        <f>VLOOKUP(L1559,Schnitt1!L:P,3,0)</f>
        <v>0</v>
      </c>
      <c r="AB1559" s="166">
        <f>VLOOKUP(L1559,Schnitt2!L:P,3,0)</f>
        <v>0</v>
      </c>
      <c r="AC1559" s="166">
        <f>VLOOKUP(L1559,Schnitt3!L:P,3,0)</f>
        <v>0</v>
      </c>
      <c r="AD1559" s="166">
        <f>VLOOKUP(L1559,Schnitt4!L:P,3,0)</f>
        <v>0</v>
      </c>
      <c r="AE1559" s="166">
        <f>VLOOKUP(L1559,Schnitt5!L:P,3,0)</f>
        <v>0</v>
      </c>
      <c r="AF1559" s="166">
        <f>VLOOKUP(L1559,Schnitt6!L:P,3,0)</f>
        <v>0</v>
      </c>
    </row>
    <row r="1560" spans="12:32" x14ac:dyDescent="0.25">
      <c r="L1560" s="264">
        <f>Member!A1560</f>
        <v>0</v>
      </c>
      <c r="M1560" s="166">
        <f t="shared" si="106"/>
        <v>0</v>
      </c>
      <c r="N1560" s="166">
        <f t="shared" si="107"/>
        <v>0</v>
      </c>
      <c r="O1560" s="166">
        <f t="shared" si="108"/>
        <v>0</v>
      </c>
      <c r="P1560" s="166">
        <f t="shared" si="109"/>
        <v>49</v>
      </c>
      <c r="S1560" s="166">
        <f>VLOOKUP(L1560,Schnitt1!L:P,2,0)</f>
        <v>0</v>
      </c>
      <c r="T1560" s="166">
        <f>VLOOKUP(L1560,Schnitt2!L:P,2,0)</f>
        <v>0</v>
      </c>
      <c r="U1560" s="166">
        <f>VLOOKUP(L1560,Schnitt3!L:P,2,0)</f>
        <v>0</v>
      </c>
      <c r="V1560" s="166">
        <f>VLOOKUP(L1560,Schnitt4!L:P,2,0)</f>
        <v>0</v>
      </c>
      <c r="W1560" s="166">
        <f>VLOOKUP(L1560,Schnitt5!L:P,2,0)</f>
        <v>0</v>
      </c>
      <c r="X1560" s="166">
        <f>VLOOKUP(L1560,Schnitt6!L:P,2,0)</f>
        <v>0</v>
      </c>
      <c r="AA1560" s="166">
        <f>VLOOKUP(L1560,Schnitt1!L:P,3,0)</f>
        <v>0</v>
      </c>
      <c r="AB1560" s="166">
        <f>VLOOKUP(L1560,Schnitt2!L:P,3,0)</f>
        <v>0</v>
      </c>
      <c r="AC1560" s="166">
        <f>VLOOKUP(L1560,Schnitt3!L:P,3,0)</f>
        <v>0</v>
      </c>
      <c r="AD1560" s="166">
        <f>VLOOKUP(L1560,Schnitt4!L:P,3,0)</f>
        <v>0</v>
      </c>
      <c r="AE1560" s="166">
        <f>VLOOKUP(L1560,Schnitt5!L:P,3,0)</f>
        <v>0</v>
      </c>
      <c r="AF1560" s="166">
        <f>VLOOKUP(L1560,Schnitt6!L:P,3,0)</f>
        <v>0</v>
      </c>
    </row>
    <row r="1561" spans="12:32" x14ac:dyDescent="0.25">
      <c r="L1561" s="264">
        <f>Member!A1561</f>
        <v>0</v>
      </c>
      <c r="M1561" s="166">
        <f t="shared" si="106"/>
        <v>0</v>
      </c>
      <c r="N1561" s="166">
        <f t="shared" si="107"/>
        <v>0</v>
      </c>
      <c r="O1561" s="166">
        <f t="shared" si="108"/>
        <v>0</v>
      </c>
      <c r="P1561" s="166">
        <f t="shared" si="109"/>
        <v>49</v>
      </c>
      <c r="S1561" s="166">
        <f>VLOOKUP(L1561,Schnitt1!L:P,2,0)</f>
        <v>0</v>
      </c>
      <c r="T1561" s="166">
        <f>VLOOKUP(L1561,Schnitt2!L:P,2,0)</f>
        <v>0</v>
      </c>
      <c r="U1561" s="166">
        <f>VLOOKUP(L1561,Schnitt3!L:P,2,0)</f>
        <v>0</v>
      </c>
      <c r="V1561" s="166">
        <f>VLOOKUP(L1561,Schnitt4!L:P,2,0)</f>
        <v>0</v>
      </c>
      <c r="W1561" s="166">
        <f>VLOOKUP(L1561,Schnitt5!L:P,2,0)</f>
        <v>0</v>
      </c>
      <c r="X1561" s="166">
        <f>VLOOKUP(L1561,Schnitt6!L:P,2,0)</f>
        <v>0</v>
      </c>
      <c r="AA1561" s="166">
        <f>VLOOKUP(L1561,Schnitt1!L:P,3,0)</f>
        <v>0</v>
      </c>
      <c r="AB1561" s="166">
        <f>VLOOKUP(L1561,Schnitt2!L:P,3,0)</f>
        <v>0</v>
      </c>
      <c r="AC1561" s="166">
        <f>VLOOKUP(L1561,Schnitt3!L:P,3,0)</f>
        <v>0</v>
      </c>
      <c r="AD1561" s="166">
        <f>VLOOKUP(L1561,Schnitt4!L:P,3,0)</f>
        <v>0</v>
      </c>
      <c r="AE1561" s="166">
        <f>VLOOKUP(L1561,Schnitt5!L:P,3,0)</f>
        <v>0</v>
      </c>
      <c r="AF1561" s="166">
        <f>VLOOKUP(L1561,Schnitt6!L:P,3,0)</f>
        <v>0</v>
      </c>
    </row>
    <row r="1562" spans="12:32" x14ac:dyDescent="0.25">
      <c r="L1562" s="264">
        <f>Member!A1562</f>
        <v>0</v>
      </c>
      <c r="M1562" s="166">
        <f t="shared" si="106"/>
        <v>0</v>
      </c>
      <c r="N1562" s="166">
        <f t="shared" si="107"/>
        <v>0</v>
      </c>
      <c r="O1562" s="166">
        <f t="shared" si="108"/>
        <v>0</v>
      </c>
      <c r="P1562" s="166">
        <f t="shared" si="109"/>
        <v>49</v>
      </c>
      <c r="S1562" s="166">
        <f>VLOOKUP(L1562,Schnitt1!L:P,2,0)</f>
        <v>0</v>
      </c>
      <c r="T1562" s="166">
        <f>VLOOKUP(L1562,Schnitt2!L:P,2,0)</f>
        <v>0</v>
      </c>
      <c r="U1562" s="166">
        <f>VLOOKUP(L1562,Schnitt3!L:P,2,0)</f>
        <v>0</v>
      </c>
      <c r="V1562" s="166">
        <f>VLOOKUP(L1562,Schnitt4!L:P,2,0)</f>
        <v>0</v>
      </c>
      <c r="W1562" s="166">
        <f>VLOOKUP(L1562,Schnitt5!L:P,2,0)</f>
        <v>0</v>
      </c>
      <c r="X1562" s="166">
        <f>VLOOKUP(L1562,Schnitt6!L:P,2,0)</f>
        <v>0</v>
      </c>
      <c r="AA1562" s="166">
        <f>VLOOKUP(L1562,Schnitt1!L:P,3,0)</f>
        <v>0</v>
      </c>
      <c r="AB1562" s="166">
        <f>VLOOKUP(L1562,Schnitt2!L:P,3,0)</f>
        <v>0</v>
      </c>
      <c r="AC1562" s="166">
        <f>VLOOKUP(L1562,Schnitt3!L:P,3,0)</f>
        <v>0</v>
      </c>
      <c r="AD1562" s="166">
        <f>VLOOKUP(L1562,Schnitt4!L:P,3,0)</f>
        <v>0</v>
      </c>
      <c r="AE1562" s="166">
        <f>VLOOKUP(L1562,Schnitt5!L:P,3,0)</f>
        <v>0</v>
      </c>
      <c r="AF1562" s="166">
        <f>VLOOKUP(L1562,Schnitt6!L:P,3,0)</f>
        <v>0</v>
      </c>
    </row>
    <row r="1563" spans="12:32" x14ac:dyDescent="0.25">
      <c r="L1563" s="264">
        <f>Member!A1563</f>
        <v>0</v>
      </c>
      <c r="M1563" s="166">
        <f t="shared" si="106"/>
        <v>0</v>
      </c>
      <c r="N1563" s="166">
        <f t="shared" si="107"/>
        <v>0</v>
      </c>
      <c r="O1563" s="166">
        <f t="shared" si="108"/>
        <v>0</v>
      </c>
      <c r="P1563" s="166">
        <f t="shared" si="109"/>
        <v>49</v>
      </c>
      <c r="S1563" s="166">
        <f>VLOOKUP(L1563,Schnitt1!L:P,2,0)</f>
        <v>0</v>
      </c>
      <c r="T1563" s="166">
        <f>VLOOKUP(L1563,Schnitt2!L:P,2,0)</f>
        <v>0</v>
      </c>
      <c r="U1563" s="166">
        <f>VLOOKUP(L1563,Schnitt3!L:P,2,0)</f>
        <v>0</v>
      </c>
      <c r="V1563" s="166">
        <f>VLOOKUP(L1563,Schnitt4!L:P,2,0)</f>
        <v>0</v>
      </c>
      <c r="W1563" s="166">
        <f>VLOOKUP(L1563,Schnitt5!L:P,2,0)</f>
        <v>0</v>
      </c>
      <c r="X1563" s="166">
        <f>VLOOKUP(L1563,Schnitt6!L:P,2,0)</f>
        <v>0</v>
      </c>
      <c r="AA1563" s="166">
        <f>VLOOKUP(L1563,Schnitt1!L:P,3,0)</f>
        <v>0</v>
      </c>
      <c r="AB1563" s="166">
        <f>VLOOKUP(L1563,Schnitt2!L:P,3,0)</f>
        <v>0</v>
      </c>
      <c r="AC1563" s="166">
        <f>VLOOKUP(L1563,Schnitt3!L:P,3,0)</f>
        <v>0</v>
      </c>
      <c r="AD1563" s="166">
        <f>VLOOKUP(L1563,Schnitt4!L:P,3,0)</f>
        <v>0</v>
      </c>
      <c r="AE1563" s="166">
        <f>VLOOKUP(L1563,Schnitt5!L:P,3,0)</f>
        <v>0</v>
      </c>
      <c r="AF1563" s="166">
        <f>VLOOKUP(L1563,Schnitt6!L:P,3,0)</f>
        <v>0</v>
      </c>
    </row>
    <row r="1564" spans="12:32" x14ac:dyDescent="0.25">
      <c r="L1564" s="264">
        <f>Member!A1564</f>
        <v>0</v>
      </c>
      <c r="M1564" s="166">
        <f t="shared" si="106"/>
        <v>0</v>
      </c>
      <c r="N1564" s="166">
        <f t="shared" si="107"/>
        <v>0</v>
      </c>
      <c r="O1564" s="166">
        <f t="shared" si="108"/>
        <v>0</v>
      </c>
      <c r="P1564" s="166">
        <f t="shared" si="109"/>
        <v>49</v>
      </c>
      <c r="S1564" s="166">
        <f>VLOOKUP(L1564,Schnitt1!L:P,2,0)</f>
        <v>0</v>
      </c>
      <c r="T1564" s="166">
        <f>VLOOKUP(L1564,Schnitt2!L:P,2,0)</f>
        <v>0</v>
      </c>
      <c r="U1564" s="166">
        <f>VLOOKUP(L1564,Schnitt3!L:P,2,0)</f>
        <v>0</v>
      </c>
      <c r="V1564" s="166">
        <f>VLOOKUP(L1564,Schnitt4!L:P,2,0)</f>
        <v>0</v>
      </c>
      <c r="W1564" s="166">
        <f>VLOOKUP(L1564,Schnitt5!L:P,2,0)</f>
        <v>0</v>
      </c>
      <c r="X1564" s="166">
        <f>VLOOKUP(L1564,Schnitt6!L:P,2,0)</f>
        <v>0</v>
      </c>
      <c r="AA1564" s="166">
        <f>VLOOKUP(L1564,Schnitt1!L:P,3,0)</f>
        <v>0</v>
      </c>
      <c r="AB1564" s="166">
        <f>VLOOKUP(L1564,Schnitt2!L:P,3,0)</f>
        <v>0</v>
      </c>
      <c r="AC1564" s="166">
        <f>VLOOKUP(L1564,Schnitt3!L:P,3,0)</f>
        <v>0</v>
      </c>
      <c r="AD1564" s="166">
        <f>VLOOKUP(L1564,Schnitt4!L:P,3,0)</f>
        <v>0</v>
      </c>
      <c r="AE1564" s="166">
        <f>VLOOKUP(L1564,Schnitt5!L:P,3,0)</f>
        <v>0</v>
      </c>
      <c r="AF1564" s="166">
        <f>VLOOKUP(L1564,Schnitt6!L:P,3,0)</f>
        <v>0</v>
      </c>
    </row>
    <row r="1565" spans="12:32" x14ac:dyDescent="0.25">
      <c r="L1565" s="264">
        <f>Member!A1565</f>
        <v>0</v>
      </c>
      <c r="M1565" s="166">
        <f t="shared" si="106"/>
        <v>0</v>
      </c>
      <c r="N1565" s="166">
        <f t="shared" si="107"/>
        <v>0</v>
      </c>
      <c r="O1565" s="166">
        <f t="shared" si="108"/>
        <v>0</v>
      </c>
      <c r="P1565" s="166">
        <f t="shared" si="109"/>
        <v>49</v>
      </c>
      <c r="S1565" s="166">
        <f>VLOOKUP(L1565,Schnitt1!L:P,2,0)</f>
        <v>0</v>
      </c>
      <c r="T1565" s="166">
        <f>VLOOKUP(L1565,Schnitt2!L:P,2,0)</f>
        <v>0</v>
      </c>
      <c r="U1565" s="166">
        <f>VLOOKUP(L1565,Schnitt3!L:P,2,0)</f>
        <v>0</v>
      </c>
      <c r="V1565" s="166">
        <f>VLOOKUP(L1565,Schnitt4!L:P,2,0)</f>
        <v>0</v>
      </c>
      <c r="W1565" s="166">
        <f>VLOOKUP(L1565,Schnitt5!L:P,2,0)</f>
        <v>0</v>
      </c>
      <c r="X1565" s="166">
        <f>VLOOKUP(L1565,Schnitt6!L:P,2,0)</f>
        <v>0</v>
      </c>
      <c r="AA1565" s="166">
        <f>VLOOKUP(L1565,Schnitt1!L:P,3,0)</f>
        <v>0</v>
      </c>
      <c r="AB1565" s="166">
        <f>VLOOKUP(L1565,Schnitt2!L:P,3,0)</f>
        <v>0</v>
      </c>
      <c r="AC1565" s="166">
        <f>VLOOKUP(L1565,Schnitt3!L:P,3,0)</f>
        <v>0</v>
      </c>
      <c r="AD1565" s="166">
        <f>VLOOKUP(L1565,Schnitt4!L:P,3,0)</f>
        <v>0</v>
      </c>
      <c r="AE1565" s="166">
        <f>VLOOKUP(L1565,Schnitt5!L:P,3,0)</f>
        <v>0</v>
      </c>
      <c r="AF1565" s="166">
        <f>VLOOKUP(L1565,Schnitt6!L:P,3,0)</f>
        <v>0</v>
      </c>
    </row>
    <row r="1566" spans="12:32" x14ac:dyDescent="0.25">
      <c r="L1566" s="264">
        <f>Member!A1566</f>
        <v>0</v>
      </c>
      <c r="M1566" s="166">
        <f t="shared" si="106"/>
        <v>0</v>
      </c>
      <c r="N1566" s="166">
        <f t="shared" si="107"/>
        <v>0</v>
      </c>
      <c r="O1566" s="166">
        <f t="shared" si="108"/>
        <v>0</v>
      </c>
      <c r="P1566" s="166">
        <f t="shared" si="109"/>
        <v>49</v>
      </c>
      <c r="S1566" s="166">
        <f>VLOOKUP(L1566,Schnitt1!L:P,2,0)</f>
        <v>0</v>
      </c>
      <c r="T1566" s="166">
        <f>VLOOKUP(L1566,Schnitt2!L:P,2,0)</f>
        <v>0</v>
      </c>
      <c r="U1566" s="166">
        <f>VLOOKUP(L1566,Schnitt3!L:P,2,0)</f>
        <v>0</v>
      </c>
      <c r="V1566" s="166">
        <f>VLOOKUP(L1566,Schnitt4!L:P,2,0)</f>
        <v>0</v>
      </c>
      <c r="W1566" s="166">
        <f>VLOOKUP(L1566,Schnitt5!L:P,2,0)</f>
        <v>0</v>
      </c>
      <c r="X1566" s="166">
        <f>VLOOKUP(L1566,Schnitt6!L:P,2,0)</f>
        <v>0</v>
      </c>
      <c r="AA1566" s="166">
        <f>VLOOKUP(L1566,Schnitt1!L:P,3,0)</f>
        <v>0</v>
      </c>
      <c r="AB1566" s="166">
        <f>VLOOKUP(L1566,Schnitt2!L:P,3,0)</f>
        <v>0</v>
      </c>
      <c r="AC1566" s="166">
        <f>VLOOKUP(L1566,Schnitt3!L:P,3,0)</f>
        <v>0</v>
      </c>
      <c r="AD1566" s="166">
        <f>VLOOKUP(L1566,Schnitt4!L:P,3,0)</f>
        <v>0</v>
      </c>
      <c r="AE1566" s="166">
        <f>VLOOKUP(L1566,Schnitt5!L:P,3,0)</f>
        <v>0</v>
      </c>
      <c r="AF1566" s="166">
        <f>VLOOKUP(L1566,Schnitt6!L:P,3,0)</f>
        <v>0</v>
      </c>
    </row>
    <row r="1567" spans="12:32" x14ac:dyDescent="0.25">
      <c r="L1567" s="264">
        <f>Member!A1567</f>
        <v>0</v>
      </c>
      <c r="M1567" s="166">
        <f t="shared" si="106"/>
        <v>0</v>
      </c>
      <c r="N1567" s="166">
        <f t="shared" si="107"/>
        <v>0</v>
      </c>
      <c r="O1567" s="166">
        <f t="shared" si="108"/>
        <v>0</v>
      </c>
      <c r="P1567" s="166">
        <f t="shared" si="109"/>
        <v>49</v>
      </c>
      <c r="S1567" s="166">
        <f>VLOOKUP(L1567,Schnitt1!L:P,2,0)</f>
        <v>0</v>
      </c>
      <c r="T1567" s="166">
        <f>VLOOKUP(L1567,Schnitt2!L:P,2,0)</f>
        <v>0</v>
      </c>
      <c r="U1567" s="166">
        <f>VLOOKUP(L1567,Schnitt3!L:P,2,0)</f>
        <v>0</v>
      </c>
      <c r="V1567" s="166">
        <f>VLOOKUP(L1567,Schnitt4!L:P,2,0)</f>
        <v>0</v>
      </c>
      <c r="W1567" s="166">
        <f>VLOOKUP(L1567,Schnitt5!L:P,2,0)</f>
        <v>0</v>
      </c>
      <c r="X1567" s="166">
        <f>VLOOKUP(L1567,Schnitt6!L:P,2,0)</f>
        <v>0</v>
      </c>
      <c r="AA1567" s="166">
        <f>VLOOKUP(L1567,Schnitt1!L:P,3,0)</f>
        <v>0</v>
      </c>
      <c r="AB1567" s="166">
        <f>VLOOKUP(L1567,Schnitt2!L:P,3,0)</f>
        <v>0</v>
      </c>
      <c r="AC1567" s="166">
        <f>VLOOKUP(L1567,Schnitt3!L:P,3,0)</f>
        <v>0</v>
      </c>
      <c r="AD1567" s="166">
        <f>VLOOKUP(L1567,Schnitt4!L:P,3,0)</f>
        <v>0</v>
      </c>
      <c r="AE1567" s="166">
        <f>VLOOKUP(L1567,Schnitt5!L:P,3,0)</f>
        <v>0</v>
      </c>
      <c r="AF1567" s="166">
        <f>VLOOKUP(L1567,Schnitt6!L:P,3,0)</f>
        <v>0</v>
      </c>
    </row>
    <row r="1568" spans="12:32" x14ac:dyDescent="0.25">
      <c r="L1568" s="264">
        <f>Member!A1568</f>
        <v>0</v>
      </c>
      <c r="M1568" s="166">
        <f t="shared" si="106"/>
        <v>0</v>
      </c>
      <c r="N1568" s="166">
        <f t="shared" si="107"/>
        <v>0</v>
      </c>
      <c r="O1568" s="166">
        <f t="shared" si="108"/>
        <v>0</v>
      </c>
      <c r="P1568" s="166">
        <f t="shared" si="109"/>
        <v>49</v>
      </c>
      <c r="S1568" s="166">
        <f>VLOOKUP(L1568,Schnitt1!L:P,2,0)</f>
        <v>0</v>
      </c>
      <c r="T1568" s="166">
        <f>VLOOKUP(L1568,Schnitt2!L:P,2,0)</f>
        <v>0</v>
      </c>
      <c r="U1568" s="166">
        <f>VLOOKUP(L1568,Schnitt3!L:P,2,0)</f>
        <v>0</v>
      </c>
      <c r="V1568" s="166">
        <f>VLOOKUP(L1568,Schnitt4!L:P,2,0)</f>
        <v>0</v>
      </c>
      <c r="W1568" s="166">
        <f>VLOOKUP(L1568,Schnitt5!L:P,2,0)</f>
        <v>0</v>
      </c>
      <c r="X1568" s="166">
        <f>VLOOKUP(L1568,Schnitt6!L:P,2,0)</f>
        <v>0</v>
      </c>
      <c r="AA1568" s="166">
        <f>VLOOKUP(L1568,Schnitt1!L:P,3,0)</f>
        <v>0</v>
      </c>
      <c r="AB1568" s="166">
        <f>VLOOKUP(L1568,Schnitt2!L:P,3,0)</f>
        <v>0</v>
      </c>
      <c r="AC1568" s="166">
        <f>VLOOKUP(L1568,Schnitt3!L:P,3,0)</f>
        <v>0</v>
      </c>
      <c r="AD1568" s="166">
        <f>VLOOKUP(L1568,Schnitt4!L:P,3,0)</f>
        <v>0</v>
      </c>
      <c r="AE1568" s="166">
        <f>VLOOKUP(L1568,Schnitt5!L:P,3,0)</f>
        <v>0</v>
      </c>
      <c r="AF1568" s="166">
        <f>VLOOKUP(L1568,Schnitt6!L:P,3,0)</f>
        <v>0</v>
      </c>
    </row>
    <row r="1569" spans="12:32" x14ac:dyDescent="0.25">
      <c r="L1569" s="264">
        <f>Member!A1569</f>
        <v>0</v>
      </c>
      <c r="M1569" s="166">
        <f t="shared" si="106"/>
        <v>0</v>
      </c>
      <c r="N1569" s="166">
        <f t="shared" si="107"/>
        <v>0</v>
      </c>
      <c r="O1569" s="166">
        <f t="shared" si="108"/>
        <v>0</v>
      </c>
      <c r="P1569" s="166">
        <f t="shared" si="109"/>
        <v>49</v>
      </c>
      <c r="S1569" s="166">
        <f>VLOOKUP(L1569,Schnitt1!L:P,2,0)</f>
        <v>0</v>
      </c>
      <c r="T1569" s="166">
        <f>VLOOKUP(L1569,Schnitt2!L:P,2,0)</f>
        <v>0</v>
      </c>
      <c r="U1569" s="166">
        <f>VLOOKUP(L1569,Schnitt3!L:P,2,0)</f>
        <v>0</v>
      </c>
      <c r="V1569" s="166">
        <f>VLOOKUP(L1569,Schnitt4!L:P,2,0)</f>
        <v>0</v>
      </c>
      <c r="W1569" s="166">
        <f>VLOOKUP(L1569,Schnitt5!L:P,2,0)</f>
        <v>0</v>
      </c>
      <c r="X1569" s="166">
        <f>VLOOKUP(L1569,Schnitt6!L:P,2,0)</f>
        <v>0</v>
      </c>
      <c r="AA1569" s="166">
        <f>VLOOKUP(L1569,Schnitt1!L:P,3,0)</f>
        <v>0</v>
      </c>
      <c r="AB1569" s="166">
        <f>VLOOKUP(L1569,Schnitt2!L:P,3,0)</f>
        <v>0</v>
      </c>
      <c r="AC1569" s="166">
        <f>VLOOKUP(L1569,Schnitt3!L:P,3,0)</f>
        <v>0</v>
      </c>
      <c r="AD1569" s="166">
        <f>VLOOKUP(L1569,Schnitt4!L:P,3,0)</f>
        <v>0</v>
      </c>
      <c r="AE1569" s="166">
        <f>VLOOKUP(L1569,Schnitt5!L:P,3,0)</f>
        <v>0</v>
      </c>
      <c r="AF1569" s="166">
        <f>VLOOKUP(L1569,Schnitt6!L:P,3,0)</f>
        <v>0</v>
      </c>
    </row>
    <row r="1570" spans="12:32" x14ac:dyDescent="0.25">
      <c r="L1570" s="264">
        <f>Member!A1570</f>
        <v>0</v>
      </c>
      <c r="M1570" s="166">
        <f t="shared" si="106"/>
        <v>0</v>
      </c>
      <c r="N1570" s="166">
        <f t="shared" si="107"/>
        <v>0</v>
      </c>
      <c r="O1570" s="166">
        <f t="shared" si="108"/>
        <v>0</v>
      </c>
      <c r="P1570" s="166">
        <f t="shared" si="109"/>
        <v>49</v>
      </c>
      <c r="S1570" s="166">
        <f>VLOOKUP(L1570,Schnitt1!L:P,2,0)</f>
        <v>0</v>
      </c>
      <c r="T1570" s="166">
        <f>VLOOKUP(L1570,Schnitt2!L:P,2,0)</f>
        <v>0</v>
      </c>
      <c r="U1570" s="166">
        <f>VLOOKUP(L1570,Schnitt3!L:P,2,0)</f>
        <v>0</v>
      </c>
      <c r="V1570" s="166">
        <f>VLOOKUP(L1570,Schnitt4!L:P,2,0)</f>
        <v>0</v>
      </c>
      <c r="W1570" s="166">
        <f>VLOOKUP(L1570,Schnitt5!L:P,2,0)</f>
        <v>0</v>
      </c>
      <c r="X1570" s="166">
        <f>VLOOKUP(L1570,Schnitt6!L:P,2,0)</f>
        <v>0</v>
      </c>
      <c r="AA1570" s="166">
        <f>VLOOKUP(L1570,Schnitt1!L:P,3,0)</f>
        <v>0</v>
      </c>
      <c r="AB1570" s="166">
        <f>VLOOKUP(L1570,Schnitt2!L:P,3,0)</f>
        <v>0</v>
      </c>
      <c r="AC1570" s="166">
        <f>VLOOKUP(L1570,Schnitt3!L:P,3,0)</f>
        <v>0</v>
      </c>
      <c r="AD1570" s="166">
        <f>VLOOKUP(L1570,Schnitt4!L:P,3,0)</f>
        <v>0</v>
      </c>
      <c r="AE1570" s="166">
        <f>VLOOKUP(L1570,Schnitt5!L:P,3,0)</f>
        <v>0</v>
      </c>
      <c r="AF1570" s="166">
        <f>VLOOKUP(L1570,Schnitt6!L:P,3,0)</f>
        <v>0</v>
      </c>
    </row>
    <row r="1571" spans="12:32" x14ac:dyDescent="0.25">
      <c r="L1571" s="264">
        <f>Member!A1571</f>
        <v>0</v>
      </c>
      <c r="M1571" s="166">
        <f t="shared" si="106"/>
        <v>0</v>
      </c>
      <c r="N1571" s="166">
        <f t="shared" si="107"/>
        <v>0</v>
      </c>
      <c r="O1571" s="166">
        <f t="shared" si="108"/>
        <v>0</v>
      </c>
      <c r="P1571" s="166">
        <f t="shared" si="109"/>
        <v>49</v>
      </c>
      <c r="S1571" s="166">
        <f>VLOOKUP(L1571,Schnitt1!L:P,2,0)</f>
        <v>0</v>
      </c>
      <c r="T1571" s="166">
        <f>VLOOKUP(L1571,Schnitt2!L:P,2,0)</f>
        <v>0</v>
      </c>
      <c r="U1571" s="166">
        <f>VLOOKUP(L1571,Schnitt3!L:P,2,0)</f>
        <v>0</v>
      </c>
      <c r="V1571" s="166">
        <f>VLOOKUP(L1571,Schnitt4!L:P,2,0)</f>
        <v>0</v>
      </c>
      <c r="W1571" s="166">
        <f>VLOOKUP(L1571,Schnitt5!L:P,2,0)</f>
        <v>0</v>
      </c>
      <c r="X1571" s="166">
        <f>VLOOKUP(L1571,Schnitt6!L:P,2,0)</f>
        <v>0</v>
      </c>
      <c r="AA1571" s="166">
        <f>VLOOKUP(L1571,Schnitt1!L:P,3,0)</f>
        <v>0</v>
      </c>
      <c r="AB1571" s="166">
        <f>VLOOKUP(L1571,Schnitt2!L:P,3,0)</f>
        <v>0</v>
      </c>
      <c r="AC1571" s="166">
        <f>VLOOKUP(L1571,Schnitt3!L:P,3,0)</f>
        <v>0</v>
      </c>
      <c r="AD1571" s="166">
        <f>VLOOKUP(L1571,Schnitt4!L:P,3,0)</f>
        <v>0</v>
      </c>
      <c r="AE1571" s="166">
        <f>VLOOKUP(L1571,Schnitt5!L:P,3,0)</f>
        <v>0</v>
      </c>
      <c r="AF1571" s="166">
        <f>VLOOKUP(L1571,Schnitt6!L:P,3,0)</f>
        <v>0</v>
      </c>
    </row>
    <row r="1572" spans="12:32" x14ac:dyDescent="0.25">
      <c r="L1572" s="264">
        <f>Member!A1572</f>
        <v>0</v>
      </c>
      <c r="M1572" s="166">
        <f t="shared" si="106"/>
        <v>0</v>
      </c>
      <c r="N1572" s="166">
        <f t="shared" si="107"/>
        <v>0</v>
      </c>
      <c r="O1572" s="166">
        <f t="shared" si="108"/>
        <v>0</v>
      </c>
      <c r="P1572" s="166">
        <f t="shared" si="109"/>
        <v>49</v>
      </c>
      <c r="S1572" s="166">
        <f>VLOOKUP(L1572,Schnitt1!L:P,2,0)</f>
        <v>0</v>
      </c>
      <c r="T1572" s="166">
        <f>VLOOKUP(L1572,Schnitt2!L:P,2,0)</f>
        <v>0</v>
      </c>
      <c r="U1572" s="166">
        <f>VLOOKUP(L1572,Schnitt3!L:P,2,0)</f>
        <v>0</v>
      </c>
      <c r="V1572" s="166">
        <f>VLOOKUP(L1572,Schnitt4!L:P,2,0)</f>
        <v>0</v>
      </c>
      <c r="W1572" s="166">
        <f>VLOOKUP(L1572,Schnitt5!L:P,2,0)</f>
        <v>0</v>
      </c>
      <c r="X1572" s="166">
        <f>VLOOKUP(L1572,Schnitt6!L:P,2,0)</f>
        <v>0</v>
      </c>
      <c r="AA1572" s="166">
        <f>VLOOKUP(L1572,Schnitt1!L:P,3,0)</f>
        <v>0</v>
      </c>
      <c r="AB1572" s="166">
        <f>VLOOKUP(L1572,Schnitt2!L:P,3,0)</f>
        <v>0</v>
      </c>
      <c r="AC1572" s="166">
        <f>VLOOKUP(L1572,Schnitt3!L:P,3,0)</f>
        <v>0</v>
      </c>
      <c r="AD1572" s="166">
        <f>VLOOKUP(L1572,Schnitt4!L:P,3,0)</f>
        <v>0</v>
      </c>
      <c r="AE1572" s="166">
        <f>VLOOKUP(L1572,Schnitt5!L:P,3,0)</f>
        <v>0</v>
      </c>
      <c r="AF1572" s="166">
        <f>VLOOKUP(L1572,Schnitt6!L:P,3,0)</f>
        <v>0</v>
      </c>
    </row>
    <row r="1573" spans="12:32" x14ac:dyDescent="0.25">
      <c r="L1573" s="264">
        <f>Member!A1573</f>
        <v>0</v>
      </c>
      <c r="M1573" s="166">
        <f t="shared" si="106"/>
        <v>0</v>
      </c>
      <c r="N1573" s="166">
        <f t="shared" si="107"/>
        <v>0</v>
      </c>
      <c r="O1573" s="166">
        <f t="shared" si="108"/>
        <v>0</v>
      </c>
      <c r="P1573" s="166">
        <f t="shared" si="109"/>
        <v>49</v>
      </c>
      <c r="S1573" s="166">
        <f>VLOOKUP(L1573,Schnitt1!L:P,2,0)</f>
        <v>0</v>
      </c>
      <c r="T1573" s="166">
        <f>VLOOKUP(L1573,Schnitt2!L:P,2,0)</f>
        <v>0</v>
      </c>
      <c r="U1573" s="166">
        <f>VLOOKUP(L1573,Schnitt3!L:P,2,0)</f>
        <v>0</v>
      </c>
      <c r="V1573" s="166">
        <f>VLOOKUP(L1573,Schnitt4!L:P,2,0)</f>
        <v>0</v>
      </c>
      <c r="W1573" s="166">
        <f>VLOOKUP(L1573,Schnitt5!L:P,2,0)</f>
        <v>0</v>
      </c>
      <c r="X1573" s="166">
        <f>VLOOKUP(L1573,Schnitt6!L:P,2,0)</f>
        <v>0</v>
      </c>
      <c r="AA1573" s="166">
        <f>VLOOKUP(L1573,Schnitt1!L:P,3,0)</f>
        <v>0</v>
      </c>
      <c r="AB1573" s="166">
        <f>VLOOKUP(L1573,Schnitt2!L:P,3,0)</f>
        <v>0</v>
      </c>
      <c r="AC1573" s="166">
        <f>VLOOKUP(L1573,Schnitt3!L:P,3,0)</f>
        <v>0</v>
      </c>
      <c r="AD1573" s="166">
        <f>VLOOKUP(L1573,Schnitt4!L:P,3,0)</f>
        <v>0</v>
      </c>
      <c r="AE1573" s="166">
        <f>VLOOKUP(L1573,Schnitt5!L:P,3,0)</f>
        <v>0</v>
      </c>
      <c r="AF1573" s="166">
        <f>VLOOKUP(L1573,Schnitt6!L:P,3,0)</f>
        <v>0</v>
      </c>
    </row>
    <row r="1574" spans="12:32" x14ac:dyDescent="0.25">
      <c r="L1574" s="264">
        <f>Member!A1574</f>
        <v>0</v>
      </c>
      <c r="M1574" s="166">
        <f t="shared" si="106"/>
        <v>0</v>
      </c>
      <c r="N1574" s="166">
        <f t="shared" si="107"/>
        <v>0</v>
      </c>
      <c r="O1574" s="166">
        <f t="shared" si="108"/>
        <v>0</v>
      </c>
      <c r="P1574" s="166">
        <f t="shared" si="109"/>
        <v>49</v>
      </c>
      <c r="S1574" s="166">
        <f>VLOOKUP(L1574,Schnitt1!L:P,2,0)</f>
        <v>0</v>
      </c>
      <c r="T1574" s="166">
        <f>VLOOKUP(L1574,Schnitt2!L:P,2,0)</f>
        <v>0</v>
      </c>
      <c r="U1574" s="166">
        <f>VLOOKUP(L1574,Schnitt3!L:P,2,0)</f>
        <v>0</v>
      </c>
      <c r="V1574" s="166">
        <f>VLOOKUP(L1574,Schnitt4!L:P,2,0)</f>
        <v>0</v>
      </c>
      <c r="W1574" s="166">
        <f>VLOOKUP(L1574,Schnitt5!L:P,2,0)</f>
        <v>0</v>
      </c>
      <c r="X1574" s="166">
        <f>VLOOKUP(L1574,Schnitt6!L:P,2,0)</f>
        <v>0</v>
      </c>
      <c r="AA1574" s="166">
        <f>VLOOKUP(L1574,Schnitt1!L:P,3,0)</f>
        <v>0</v>
      </c>
      <c r="AB1574" s="166">
        <f>VLOOKUP(L1574,Schnitt2!L:P,3,0)</f>
        <v>0</v>
      </c>
      <c r="AC1574" s="166">
        <f>VLOOKUP(L1574,Schnitt3!L:P,3,0)</f>
        <v>0</v>
      </c>
      <c r="AD1574" s="166">
        <f>VLOOKUP(L1574,Schnitt4!L:P,3,0)</f>
        <v>0</v>
      </c>
      <c r="AE1574" s="166">
        <f>VLOOKUP(L1574,Schnitt5!L:P,3,0)</f>
        <v>0</v>
      </c>
      <c r="AF1574" s="166">
        <f>VLOOKUP(L1574,Schnitt6!L:P,3,0)</f>
        <v>0</v>
      </c>
    </row>
    <row r="1575" spans="12:32" x14ac:dyDescent="0.25">
      <c r="L1575" s="264">
        <f>Member!A1575</f>
        <v>0</v>
      </c>
      <c r="M1575" s="166">
        <f t="shared" si="106"/>
        <v>0</v>
      </c>
      <c r="N1575" s="166">
        <f t="shared" si="107"/>
        <v>0</v>
      </c>
      <c r="O1575" s="166">
        <f t="shared" si="108"/>
        <v>0</v>
      </c>
      <c r="P1575" s="166">
        <f t="shared" si="109"/>
        <v>49</v>
      </c>
      <c r="S1575" s="166">
        <f>VLOOKUP(L1575,Schnitt1!L:P,2,0)</f>
        <v>0</v>
      </c>
      <c r="T1575" s="166">
        <f>VLOOKUP(L1575,Schnitt2!L:P,2,0)</f>
        <v>0</v>
      </c>
      <c r="U1575" s="166">
        <f>VLOOKUP(L1575,Schnitt3!L:P,2,0)</f>
        <v>0</v>
      </c>
      <c r="V1575" s="166">
        <f>VLOOKUP(L1575,Schnitt4!L:P,2,0)</f>
        <v>0</v>
      </c>
      <c r="W1575" s="166">
        <f>VLOOKUP(L1575,Schnitt5!L:P,2,0)</f>
        <v>0</v>
      </c>
      <c r="X1575" s="166">
        <f>VLOOKUP(L1575,Schnitt6!L:P,2,0)</f>
        <v>0</v>
      </c>
      <c r="AA1575" s="166">
        <f>VLOOKUP(L1575,Schnitt1!L:P,3,0)</f>
        <v>0</v>
      </c>
      <c r="AB1575" s="166">
        <f>VLOOKUP(L1575,Schnitt2!L:P,3,0)</f>
        <v>0</v>
      </c>
      <c r="AC1575" s="166">
        <f>VLOOKUP(L1575,Schnitt3!L:P,3,0)</f>
        <v>0</v>
      </c>
      <c r="AD1575" s="166">
        <f>VLOOKUP(L1575,Schnitt4!L:P,3,0)</f>
        <v>0</v>
      </c>
      <c r="AE1575" s="166">
        <f>VLOOKUP(L1575,Schnitt5!L:P,3,0)</f>
        <v>0</v>
      </c>
      <c r="AF1575" s="166">
        <f>VLOOKUP(L1575,Schnitt6!L:P,3,0)</f>
        <v>0</v>
      </c>
    </row>
    <row r="1576" spans="12:32" x14ac:dyDescent="0.25">
      <c r="L1576" s="264">
        <f>Member!A1576</f>
        <v>0</v>
      </c>
      <c r="M1576" s="166">
        <f t="shared" si="106"/>
        <v>0</v>
      </c>
      <c r="N1576" s="166">
        <f t="shared" si="107"/>
        <v>0</v>
      </c>
      <c r="O1576" s="166">
        <f t="shared" si="108"/>
        <v>0</v>
      </c>
      <c r="P1576" s="166">
        <f t="shared" si="109"/>
        <v>49</v>
      </c>
      <c r="S1576" s="166">
        <f>VLOOKUP(L1576,Schnitt1!L:P,2,0)</f>
        <v>0</v>
      </c>
      <c r="T1576" s="166">
        <f>VLOOKUP(L1576,Schnitt2!L:P,2,0)</f>
        <v>0</v>
      </c>
      <c r="U1576" s="166">
        <f>VLOOKUP(L1576,Schnitt3!L:P,2,0)</f>
        <v>0</v>
      </c>
      <c r="V1576" s="166">
        <f>VLOOKUP(L1576,Schnitt4!L:P,2,0)</f>
        <v>0</v>
      </c>
      <c r="W1576" s="166">
        <f>VLOOKUP(L1576,Schnitt5!L:P,2,0)</f>
        <v>0</v>
      </c>
      <c r="X1576" s="166">
        <f>VLOOKUP(L1576,Schnitt6!L:P,2,0)</f>
        <v>0</v>
      </c>
      <c r="AA1576" s="166">
        <f>VLOOKUP(L1576,Schnitt1!L:P,3,0)</f>
        <v>0</v>
      </c>
      <c r="AB1576" s="166">
        <f>VLOOKUP(L1576,Schnitt2!L:P,3,0)</f>
        <v>0</v>
      </c>
      <c r="AC1576" s="166">
        <f>VLOOKUP(L1576,Schnitt3!L:P,3,0)</f>
        <v>0</v>
      </c>
      <c r="AD1576" s="166">
        <f>VLOOKUP(L1576,Schnitt4!L:P,3,0)</f>
        <v>0</v>
      </c>
      <c r="AE1576" s="166">
        <f>VLOOKUP(L1576,Schnitt5!L:P,3,0)</f>
        <v>0</v>
      </c>
      <c r="AF1576" s="166">
        <f>VLOOKUP(L1576,Schnitt6!L:P,3,0)</f>
        <v>0</v>
      </c>
    </row>
    <row r="1577" spans="12:32" x14ac:dyDescent="0.25">
      <c r="L1577" s="264">
        <f>Member!A1577</f>
        <v>0</v>
      </c>
      <c r="M1577" s="166">
        <f t="shared" si="106"/>
        <v>0</v>
      </c>
      <c r="N1577" s="166">
        <f t="shared" si="107"/>
        <v>0</v>
      </c>
      <c r="O1577" s="166">
        <f t="shared" si="108"/>
        <v>0</v>
      </c>
      <c r="P1577" s="166">
        <f t="shared" si="109"/>
        <v>49</v>
      </c>
      <c r="S1577" s="166">
        <f>VLOOKUP(L1577,Schnitt1!L:P,2,0)</f>
        <v>0</v>
      </c>
      <c r="T1577" s="166">
        <f>VLOOKUP(L1577,Schnitt2!L:P,2,0)</f>
        <v>0</v>
      </c>
      <c r="U1577" s="166">
        <f>VLOOKUP(L1577,Schnitt3!L:P,2,0)</f>
        <v>0</v>
      </c>
      <c r="V1577" s="166">
        <f>VLOOKUP(L1577,Schnitt4!L:P,2,0)</f>
        <v>0</v>
      </c>
      <c r="W1577" s="166">
        <f>VLOOKUP(L1577,Schnitt5!L:P,2,0)</f>
        <v>0</v>
      </c>
      <c r="X1577" s="166">
        <f>VLOOKUP(L1577,Schnitt6!L:P,2,0)</f>
        <v>0</v>
      </c>
      <c r="AA1577" s="166">
        <f>VLOOKUP(L1577,Schnitt1!L:P,3,0)</f>
        <v>0</v>
      </c>
      <c r="AB1577" s="166">
        <f>VLOOKUP(L1577,Schnitt2!L:P,3,0)</f>
        <v>0</v>
      </c>
      <c r="AC1577" s="166">
        <f>VLOOKUP(L1577,Schnitt3!L:P,3,0)</f>
        <v>0</v>
      </c>
      <c r="AD1577" s="166">
        <f>VLOOKUP(L1577,Schnitt4!L:P,3,0)</f>
        <v>0</v>
      </c>
      <c r="AE1577" s="166">
        <f>VLOOKUP(L1577,Schnitt5!L:P,3,0)</f>
        <v>0</v>
      </c>
      <c r="AF1577" s="166">
        <f>VLOOKUP(L1577,Schnitt6!L:P,3,0)</f>
        <v>0</v>
      </c>
    </row>
    <row r="1578" spans="12:32" x14ac:dyDescent="0.25">
      <c r="L1578" s="264">
        <f>Member!A1578</f>
        <v>0</v>
      </c>
      <c r="M1578" s="166">
        <f t="shared" si="106"/>
        <v>0</v>
      </c>
      <c r="N1578" s="166">
        <f t="shared" si="107"/>
        <v>0</v>
      </c>
      <c r="O1578" s="166">
        <f t="shared" si="108"/>
        <v>0</v>
      </c>
      <c r="P1578" s="166">
        <f t="shared" si="109"/>
        <v>49</v>
      </c>
      <c r="S1578" s="166">
        <f>VLOOKUP(L1578,Schnitt1!L:P,2,0)</f>
        <v>0</v>
      </c>
      <c r="T1578" s="166">
        <f>VLOOKUP(L1578,Schnitt2!L:P,2,0)</f>
        <v>0</v>
      </c>
      <c r="U1578" s="166">
        <f>VLOOKUP(L1578,Schnitt3!L:P,2,0)</f>
        <v>0</v>
      </c>
      <c r="V1578" s="166">
        <f>VLOOKUP(L1578,Schnitt4!L:P,2,0)</f>
        <v>0</v>
      </c>
      <c r="W1578" s="166">
        <f>VLOOKUP(L1578,Schnitt5!L:P,2,0)</f>
        <v>0</v>
      </c>
      <c r="X1578" s="166">
        <f>VLOOKUP(L1578,Schnitt6!L:P,2,0)</f>
        <v>0</v>
      </c>
      <c r="AA1578" s="166">
        <f>VLOOKUP(L1578,Schnitt1!L:P,3,0)</f>
        <v>0</v>
      </c>
      <c r="AB1578" s="166">
        <f>VLOOKUP(L1578,Schnitt2!L:P,3,0)</f>
        <v>0</v>
      </c>
      <c r="AC1578" s="166">
        <f>VLOOKUP(L1578,Schnitt3!L:P,3,0)</f>
        <v>0</v>
      </c>
      <c r="AD1578" s="166">
        <f>VLOOKUP(L1578,Schnitt4!L:P,3,0)</f>
        <v>0</v>
      </c>
      <c r="AE1578" s="166">
        <f>VLOOKUP(L1578,Schnitt5!L:P,3,0)</f>
        <v>0</v>
      </c>
      <c r="AF1578" s="166">
        <f>VLOOKUP(L1578,Schnitt6!L:P,3,0)</f>
        <v>0</v>
      </c>
    </row>
    <row r="1579" spans="12:32" x14ac:dyDescent="0.25">
      <c r="L1579" s="264">
        <f>Member!A1579</f>
        <v>0</v>
      </c>
      <c r="M1579" s="166">
        <f t="shared" si="106"/>
        <v>0</v>
      </c>
      <c r="N1579" s="166">
        <f t="shared" si="107"/>
        <v>0</v>
      </c>
      <c r="O1579" s="166">
        <f t="shared" si="108"/>
        <v>0</v>
      </c>
      <c r="P1579" s="166">
        <f t="shared" si="109"/>
        <v>49</v>
      </c>
      <c r="S1579" s="166">
        <f>VLOOKUP(L1579,Schnitt1!L:P,2,0)</f>
        <v>0</v>
      </c>
      <c r="T1579" s="166">
        <f>VLOOKUP(L1579,Schnitt2!L:P,2,0)</f>
        <v>0</v>
      </c>
      <c r="U1579" s="166">
        <f>VLOOKUP(L1579,Schnitt3!L:P,2,0)</f>
        <v>0</v>
      </c>
      <c r="V1579" s="166">
        <f>VLOOKUP(L1579,Schnitt4!L:P,2,0)</f>
        <v>0</v>
      </c>
      <c r="W1579" s="166">
        <f>VLOOKUP(L1579,Schnitt5!L:P,2,0)</f>
        <v>0</v>
      </c>
      <c r="X1579" s="166">
        <f>VLOOKUP(L1579,Schnitt6!L:P,2,0)</f>
        <v>0</v>
      </c>
      <c r="AA1579" s="166">
        <f>VLOOKUP(L1579,Schnitt1!L:P,3,0)</f>
        <v>0</v>
      </c>
      <c r="AB1579" s="166">
        <f>VLOOKUP(L1579,Schnitt2!L:P,3,0)</f>
        <v>0</v>
      </c>
      <c r="AC1579" s="166">
        <f>VLOOKUP(L1579,Schnitt3!L:P,3,0)</f>
        <v>0</v>
      </c>
      <c r="AD1579" s="166">
        <f>VLOOKUP(L1579,Schnitt4!L:P,3,0)</f>
        <v>0</v>
      </c>
      <c r="AE1579" s="166">
        <f>VLOOKUP(L1579,Schnitt5!L:P,3,0)</f>
        <v>0</v>
      </c>
      <c r="AF1579" s="166">
        <f>VLOOKUP(L1579,Schnitt6!L:P,3,0)</f>
        <v>0</v>
      </c>
    </row>
    <row r="1580" spans="12:32" x14ac:dyDescent="0.25">
      <c r="L1580" s="264">
        <f>Member!A1580</f>
        <v>0</v>
      </c>
      <c r="M1580" s="166">
        <f t="shared" si="106"/>
        <v>0</v>
      </c>
      <c r="N1580" s="166">
        <f t="shared" si="107"/>
        <v>0</v>
      </c>
      <c r="O1580" s="166">
        <f t="shared" si="108"/>
        <v>0</v>
      </c>
      <c r="P1580" s="166">
        <f t="shared" si="109"/>
        <v>49</v>
      </c>
      <c r="S1580" s="166">
        <f>VLOOKUP(L1580,Schnitt1!L:P,2,0)</f>
        <v>0</v>
      </c>
      <c r="T1580" s="166">
        <f>VLOOKUP(L1580,Schnitt2!L:P,2,0)</f>
        <v>0</v>
      </c>
      <c r="U1580" s="166">
        <f>VLOOKUP(L1580,Schnitt3!L:P,2,0)</f>
        <v>0</v>
      </c>
      <c r="V1580" s="166">
        <f>VLOOKUP(L1580,Schnitt4!L:P,2,0)</f>
        <v>0</v>
      </c>
      <c r="W1580" s="166">
        <f>VLOOKUP(L1580,Schnitt5!L:P,2,0)</f>
        <v>0</v>
      </c>
      <c r="X1580" s="166">
        <f>VLOOKUP(L1580,Schnitt6!L:P,2,0)</f>
        <v>0</v>
      </c>
      <c r="AA1580" s="166">
        <f>VLOOKUP(L1580,Schnitt1!L:P,3,0)</f>
        <v>0</v>
      </c>
      <c r="AB1580" s="166">
        <f>VLOOKUP(L1580,Schnitt2!L:P,3,0)</f>
        <v>0</v>
      </c>
      <c r="AC1580" s="166">
        <f>VLOOKUP(L1580,Schnitt3!L:P,3,0)</f>
        <v>0</v>
      </c>
      <c r="AD1580" s="166">
        <f>VLOOKUP(L1580,Schnitt4!L:P,3,0)</f>
        <v>0</v>
      </c>
      <c r="AE1580" s="166">
        <f>VLOOKUP(L1580,Schnitt5!L:P,3,0)</f>
        <v>0</v>
      </c>
      <c r="AF1580" s="166">
        <f>VLOOKUP(L1580,Schnitt6!L:P,3,0)</f>
        <v>0</v>
      </c>
    </row>
    <row r="1581" spans="12:32" x14ac:dyDescent="0.25">
      <c r="L1581" s="264">
        <f>Member!A1581</f>
        <v>0</v>
      </c>
      <c r="M1581" s="166">
        <f t="shared" si="106"/>
        <v>0</v>
      </c>
      <c r="N1581" s="166">
        <f t="shared" si="107"/>
        <v>0</v>
      </c>
      <c r="O1581" s="166">
        <f t="shared" si="108"/>
        <v>0</v>
      </c>
      <c r="P1581" s="166">
        <f t="shared" si="109"/>
        <v>49</v>
      </c>
      <c r="S1581" s="166">
        <f>VLOOKUP(L1581,Schnitt1!L:P,2,0)</f>
        <v>0</v>
      </c>
      <c r="T1581" s="166">
        <f>VLOOKUP(L1581,Schnitt2!L:P,2,0)</f>
        <v>0</v>
      </c>
      <c r="U1581" s="166">
        <f>VLOOKUP(L1581,Schnitt3!L:P,2,0)</f>
        <v>0</v>
      </c>
      <c r="V1581" s="166">
        <f>VLOOKUP(L1581,Schnitt4!L:P,2,0)</f>
        <v>0</v>
      </c>
      <c r="W1581" s="166">
        <f>VLOOKUP(L1581,Schnitt5!L:P,2,0)</f>
        <v>0</v>
      </c>
      <c r="X1581" s="166">
        <f>VLOOKUP(L1581,Schnitt6!L:P,2,0)</f>
        <v>0</v>
      </c>
      <c r="AA1581" s="166">
        <f>VLOOKUP(L1581,Schnitt1!L:P,3,0)</f>
        <v>0</v>
      </c>
      <c r="AB1581" s="166">
        <f>VLOOKUP(L1581,Schnitt2!L:P,3,0)</f>
        <v>0</v>
      </c>
      <c r="AC1581" s="166">
        <f>VLOOKUP(L1581,Schnitt3!L:P,3,0)</f>
        <v>0</v>
      </c>
      <c r="AD1581" s="166">
        <f>VLOOKUP(L1581,Schnitt4!L:P,3,0)</f>
        <v>0</v>
      </c>
      <c r="AE1581" s="166">
        <f>VLOOKUP(L1581,Schnitt5!L:P,3,0)</f>
        <v>0</v>
      </c>
      <c r="AF1581" s="166">
        <f>VLOOKUP(L1581,Schnitt6!L:P,3,0)</f>
        <v>0</v>
      </c>
    </row>
    <row r="1582" spans="12:32" x14ac:dyDescent="0.25">
      <c r="L1582" s="264">
        <f>Member!A1582</f>
        <v>0</v>
      </c>
      <c r="M1582" s="166">
        <f t="shared" si="106"/>
        <v>0</v>
      </c>
      <c r="N1582" s="166">
        <f t="shared" si="107"/>
        <v>0</v>
      </c>
      <c r="O1582" s="166">
        <f t="shared" si="108"/>
        <v>0</v>
      </c>
      <c r="P1582" s="166">
        <f t="shared" si="109"/>
        <v>49</v>
      </c>
      <c r="S1582" s="166">
        <f>VLOOKUP(L1582,Schnitt1!L:P,2,0)</f>
        <v>0</v>
      </c>
      <c r="T1582" s="166">
        <f>VLOOKUP(L1582,Schnitt2!L:P,2,0)</f>
        <v>0</v>
      </c>
      <c r="U1582" s="166">
        <f>VLOOKUP(L1582,Schnitt3!L:P,2,0)</f>
        <v>0</v>
      </c>
      <c r="V1582" s="166">
        <f>VLOOKUP(L1582,Schnitt4!L:P,2,0)</f>
        <v>0</v>
      </c>
      <c r="W1582" s="166">
        <f>VLOOKUP(L1582,Schnitt5!L:P,2,0)</f>
        <v>0</v>
      </c>
      <c r="X1582" s="166">
        <f>VLOOKUP(L1582,Schnitt6!L:P,2,0)</f>
        <v>0</v>
      </c>
      <c r="AA1582" s="166">
        <f>VLOOKUP(L1582,Schnitt1!L:P,3,0)</f>
        <v>0</v>
      </c>
      <c r="AB1582" s="166">
        <f>VLOOKUP(L1582,Schnitt2!L:P,3,0)</f>
        <v>0</v>
      </c>
      <c r="AC1582" s="166">
        <f>VLOOKUP(L1582,Schnitt3!L:P,3,0)</f>
        <v>0</v>
      </c>
      <c r="AD1582" s="166">
        <f>VLOOKUP(L1582,Schnitt4!L:P,3,0)</f>
        <v>0</v>
      </c>
      <c r="AE1582" s="166">
        <f>VLOOKUP(L1582,Schnitt5!L:P,3,0)</f>
        <v>0</v>
      </c>
      <c r="AF1582" s="166">
        <f>VLOOKUP(L1582,Schnitt6!L:P,3,0)</f>
        <v>0</v>
      </c>
    </row>
    <row r="1583" spans="12:32" x14ac:dyDescent="0.25">
      <c r="L1583" s="264">
        <f>Member!A1583</f>
        <v>0</v>
      </c>
      <c r="M1583" s="166">
        <f t="shared" si="106"/>
        <v>0</v>
      </c>
      <c r="N1583" s="166">
        <f t="shared" si="107"/>
        <v>0</v>
      </c>
      <c r="O1583" s="166">
        <f t="shared" si="108"/>
        <v>0</v>
      </c>
      <c r="P1583" s="166">
        <f t="shared" si="109"/>
        <v>49</v>
      </c>
      <c r="S1583" s="166">
        <f>VLOOKUP(L1583,Schnitt1!L:P,2,0)</f>
        <v>0</v>
      </c>
      <c r="T1583" s="166">
        <f>VLOOKUP(L1583,Schnitt2!L:P,2,0)</f>
        <v>0</v>
      </c>
      <c r="U1583" s="166">
        <f>VLOOKUP(L1583,Schnitt3!L:P,2,0)</f>
        <v>0</v>
      </c>
      <c r="V1583" s="166">
        <f>VLOOKUP(L1583,Schnitt4!L:P,2,0)</f>
        <v>0</v>
      </c>
      <c r="W1583" s="166">
        <f>VLOOKUP(L1583,Schnitt5!L:P,2,0)</f>
        <v>0</v>
      </c>
      <c r="X1583" s="166">
        <f>VLOOKUP(L1583,Schnitt6!L:P,2,0)</f>
        <v>0</v>
      </c>
      <c r="AA1583" s="166">
        <f>VLOOKUP(L1583,Schnitt1!L:P,3,0)</f>
        <v>0</v>
      </c>
      <c r="AB1583" s="166">
        <f>VLOOKUP(L1583,Schnitt2!L:P,3,0)</f>
        <v>0</v>
      </c>
      <c r="AC1583" s="166">
        <f>VLOOKUP(L1583,Schnitt3!L:P,3,0)</f>
        <v>0</v>
      </c>
      <c r="AD1583" s="166">
        <f>VLOOKUP(L1583,Schnitt4!L:P,3,0)</f>
        <v>0</v>
      </c>
      <c r="AE1583" s="166">
        <f>VLOOKUP(L1583,Schnitt5!L:P,3,0)</f>
        <v>0</v>
      </c>
      <c r="AF1583" s="166">
        <f>VLOOKUP(L1583,Schnitt6!L:P,3,0)</f>
        <v>0</v>
      </c>
    </row>
    <row r="1584" spans="12:32" x14ac:dyDescent="0.25">
      <c r="L1584" s="264">
        <f>Member!A1584</f>
        <v>0</v>
      </c>
      <c r="M1584" s="166">
        <f t="shared" si="106"/>
        <v>0</v>
      </c>
      <c r="N1584" s="166">
        <f t="shared" si="107"/>
        <v>0</v>
      </c>
      <c r="O1584" s="166">
        <f t="shared" si="108"/>
        <v>0</v>
      </c>
      <c r="P1584" s="166">
        <f t="shared" si="109"/>
        <v>49</v>
      </c>
      <c r="S1584" s="166">
        <f>VLOOKUP(L1584,Schnitt1!L:P,2,0)</f>
        <v>0</v>
      </c>
      <c r="T1584" s="166">
        <f>VLOOKUP(L1584,Schnitt2!L:P,2,0)</f>
        <v>0</v>
      </c>
      <c r="U1584" s="166">
        <f>VLOOKUP(L1584,Schnitt3!L:P,2,0)</f>
        <v>0</v>
      </c>
      <c r="V1584" s="166">
        <f>VLOOKUP(L1584,Schnitt4!L:P,2,0)</f>
        <v>0</v>
      </c>
      <c r="W1584" s="166">
        <f>VLOOKUP(L1584,Schnitt5!L:P,2,0)</f>
        <v>0</v>
      </c>
      <c r="X1584" s="166">
        <f>VLOOKUP(L1584,Schnitt6!L:P,2,0)</f>
        <v>0</v>
      </c>
      <c r="AA1584" s="166">
        <f>VLOOKUP(L1584,Schnitt1!L:P,3,0)</f>
        <v>0</v>
      </c>
      <c r="AB1584" s="166">
        <f>VLOOKUP(L1584,Schnitt2!L:P,3,0)</f>
        <v>0</v>
      </c>
      <c r="AC1584" s="166">
        <f>VLOOKUP(L1584,Schnitt3!L:P,3,0)</f>
        <v>0</v>
      </c>
      <c r="AD1584" s="166">
        <f>VLOOKUP(L1584,Schnitt4!L:P,3,0)</f>
        <v>0</v>
      </c>
      <c r="AE1584" s="166">
        <f>VLOOKUP(L1584,Schnitt5!L:P,3,0)</f>
        <v>0</v>
      </c>
      <c r="AF1584" s="166">
        <f>VLOOKUP(L1584,Schnitt6!L:P,3,0)</f>
        <v>0</v>
      </c>
    </row>
    <row r="1585" spans="12:32" x14ac:dyDescent="0.25">
      <c r="L1585" s="264">
        <f>Member!A1585</f>
        <v>0</v>
      </c>
      <c r="M1585" s="166">
        <f t="shared" si="106"/>
        <v>0</v>
      </c>
      <c r="N1585" s="166">
        <f t="shared" si="107"/>
        <v>0</v>
      </c>
      <c r="O1585" s="166">
        <f t="shared" si="108"/>
        <v>0</v>
      </c>
      <c r="P1585" s="166">
        <f t="shared" si="109"/>
        <v>49</v>
      </c>
      <c r="S1585" s="166">
        <f>VLOOKUP(L1585,Schnitt1!L:P,2,0)</f>
        <v>0</v>
      </c>
      <c r="T1585" s="166">
        <f>VLOOKUP(L1585,Schnitt2!L:P,2,0)</f>
        <v>0</v>
      </c>
      <c r="U1585" s="166">
        <f>VLOOKUP(L1585,Schnitt3!L:P,2,0)</f>
        <v>0</v>
      </c>
      <c r="V1585" s="166">
        <f>VLOOKUP(L1585,Schnitt4!L:P,2,0)</f>
        <v>0</v>
      </c>
      <c r="W1585" s="166">
        <f>VLOOKUP(L1585,Schnitt5!L:P,2,0)</f>
        <v>0</v>
      </c>
      <c r="X1585" s="166">
        <f>VLOOKUP(L1585,Schnitt6!L:P,2,0)</f>
        <v>0</v>
      </c>
      <c r="AA1585" s="166">
        <f>VLOOKUP(L1585,Schnitt1!L:P,3,0)</f>
        <v>0</v>
      </c>
      <c r="AB1585" s="166">
        <f>VLOOKUP(L1585,Schnitt2!L:P,3,0)</f>
        <v>0</v>
      </c>
      <c r="AC1585" s="166">
        <f>VLOOKUP(L1585,Schnitt3!L:P,3,0)</f>
        <v>0</v>
      </c>
      <c r="AD1585" s="166">
        <f>VLOOKUP(L1585,Schnitt4!L:P,3,0)</f>
        <v>0</v>
      </c>
      <c r="AE1585" s="166">
        <f>VLOOKUP(L1585,Schnitt5!L:P,3,0)</f>
        <v>0</v>
      </c>
      <c r="AF1585" s="166">
        <f>VLOOKUP(L1585,Schnitt6!L:P,3,0)</f>
        <v>0</v>
      </c>
    </row>
    <row r="1586" spans="12:32" x14ac:dyDescent="0.25">
      <c r="L1586" s="264">
        <f>Member!A1586</f>
        <v>0</v>
      </c>
      <c r="M1586" s="166">
        <f t="shared" si="106"/>
        <v>0</v>
      </c>
      <c r="N1586" s="166">
        <f t="shared" si="107"/>
        <v>0</v>
      </c>
      <c r="O1586" s="166">
        <f t="shared" si="108"/>
        <v>0</v>
      </c>
      <c r="P1586" s="166">
        <f t="shared" si="109"/>
        <v>49</v>
      </c>
      <c r="S1586" s="166">
        <f>VLOOKUP(L1586,Schnitt1!L:P,2,0)</f>
        <v>0</v>
      </c>
      <c r="T1586" s="166">
        <f>VLOOKUP(L1586,Schnitt2!L:P,2,0)</f>
        <v>0</v>
      </c>
      <c r="U1586" s="166">
        <f>VLOOKUP(L1586,Schnitt3!L:P,2,0)</f>
        <v>0</v>
      </c>
      <c r="V1586" s="166">
        <f>VLOOKUP(L1586,Schnitt4!L:P,2,0)</f>
        <v>0</v>
      </c>
      <c r="W1586" s="166">
        <f>VLOOKUP(L1586,Schnitt5!L:P,2,0)</f>
        <v>0</v>
      </c>
      <c r="X1586" s="166">
        <f>VLOOKUP(L1586,Schnitt6!L:P,2,0)</f>
        <v>0</v>
      </c>
      <c r="AA1586" s="166">
        <f>VLOOKUP(L1586,Schnitt1!L:P,3,0)</f>
        <v>0</v>
      </c>
      <c r="AB1586" s="166">
        <f>VLOOKUP(L1586,Schnitt2!L:P,3,0)</f>
        <v>0</v>
      </c>
      <c r="AC1586" s="166">
        <f>VLOOKUP(L1586,Schnitt3!L:P,3,0)</f>
        <v>0</v>
      </c>
      <c r="AD1586" s="166">
        <f>VLOOKUP(L1586,Schnitt4!L:P,3,0)</f>
        <v>0</v>
      </c>
      <c r="AE1586" s="166">
        <f>VLOOKUP(L1586,Schnitt5!L:P,3,0)</f>
        <v>0</v>
      </c>
      <c r="AF1586" s="166">
        <f>VLOOKUP(L1586,Schnitt6!L:P,3,0)</f>
        <v>0</v>
      </c>
    </row>
    <row r="1587" spans="12:32" x14ac:dyDescent="0.25">
      <c r="L1587" s="264">
        <f>Member!A1587</f>
        <v>0</v>
      </c>
      <c r="M1587" s="166">
        <f t="shared" si="106"/>
        <v>0</v>
      </c>
      <c r="N1587" s="166">
        <f t="shared" si="107"/>
        <v>0</v>
      </c>
      <c r="O1587" s="166">
        <f t="shared" si="108"/>
        <v>0</v>
      </c>
      <c r="P1587" s="166">
        <f t="shared" si="109"/>
        <v>49</v>
      </c>
      <c r="S1587" s="166">
        <f>VLOOKUP(L1587,Schnitt1!L:P,2,0)</f>
        <v>0</v>
      </c>
      <c r="T1587" s="166">
        <f>VLOOKUP(L1587,Schnitt2!L:P,2,0)</f>
        <v>0</v>
      </c>
      <c r="U1587" s="166">
        <f>VLOOKUP(L1587,Schnitt3!L:P,2,0)</f>
        <v>0</v>
      </c>
      <c r="V1587" s="166">
        <f>VLOOKUP(L1587,Schnitt4!L:P,2,0)</f>
        <v>0</v>
      </c>
      <c r="W1587" s="166">
        <f>VLOOKUP(L1587,Schnitt5!L:P,2,0)</f>
        <v>0</v>
      </c>
      <c r="X1587" s="166">
        <f>VLOOKUP(L1587,Schnitt6!L:P,2,0)</f>
        <v>0</v>
      </c>
      <c r="AA1587" s="166">
        <f>VLOOKUP(L1587,Schnitt1!L:P,3,0)</f>
        <v>0</v>
      </c>
      <c r="AB1587" s="166">
        <f>VLOOKUP(L1587,Schnitt2!L:P,3,0)</f>
        <v>0</v>
      </c>
      <c r="AC1587" s="166">
        <f>VLOOKUP(L1587,Schnitt3!L:P,3,0)</f>
        <v>0</v>
      </c>
      <c r="AD1587" s="166">
        <f>VLOOKUP(L1587,Schnitt4!L:P,3,0)</f>
        <v>0</v>
      </c>
      <c r="AE1587" s="166">
        <f>VLOOKUP(L1587,Schnitt5!L:P,3,0)</f>
        <v>0</v>
      </c>
      <c r="AF1587" s="166">
        <f>VLOOKUP(L1587,Schnitt6!L:P,3,0)</f>
        <v>0</v>
      </c>
    </row>
    <row r="1588" spans="12:32" x14ac:dyDescent="0.25">
      <c r="L1588" s="264">
        <f>Member!A1588</f>
        <v>0</v>
      </c>
      <c r="M1588" s="166">
        <f t="shared" si="106"/>
        <v>0</v>
      </c>
      <c r="N1588" s="166">
        <f t="shared" si="107"/>
        <v>0</v>
      </c>
      <c r="O1588" s="166">
        <f t="shared" si="108"/>
        <v>0</v>
      </c>
      <c r="P1588" s="166">
        <f t="shared" si="109"/>
        <v>49</v>
      </c>
      <c r="S1588" s="166">
        <f>VLOOKUP(L1588,Schnitt1!L:P,2,0)</f>
        <v>0</v>
      </c>
      <c r="T1588" s="166">
        <f>VLOOKUP(L1588,Schnitt2!L:P,2,0)</f>
        <v>0</v>
      </c>
      <c r="U1588" s="166">
        <f>VLOOKUP(L1588,Schnitt3!L:P,2,0)</f>
        <v>0</v>
      </c>
      <c r="V1588" s="166">
        <f>VLOOKUP(L1588,Schnitt4!L:P,2,0)</f>
        <v>0</v>
      </c>
      <c r="W1588" s="166">
        <f>VLOOKUP(L1588,Schnitt5!L:P,2,0)</f>
        <v>0</v>
      </c>
      <c r="X1588" s="166">
        <f>VLOOKUP(L1588,Schnitt6!L:P,2,0)</f>
        <v>0</v>
      </c>
      <c r="AA1588" s="166">
        <f>VLOOKUP(L1588,Schnitt1!L:P,3,0)</f>
        <v>0</v>
      </c>
      <c r="AB1588" s="166">
        <f>VLOOKUP(L1588,Schnitt2!L:P,3,0)</f>
        <v>0</v>
      </c>
      <c r="AC1588" s="166">
        <f>VLOOKUP(L1588,Schnitt3!L:P,3,0)</f>
        <v>0</v>
      </c>
      <c r="AD1588" s="166">
        <f>VLOOKUP(L1588,Schnitt4!L:P,3,0)</f>
        <v>0</v>
      </c>
      <c r="AE1588" s="166">
        <f>VLOOKUP(L1588,Schnitt5!L:P,3,0)</f>
        <v>0</v>
      </c>
      <c r="AF1588" s="166">
        <f>VLOOKUP(L1588,Schnitt6!L:P,3,0)</f>
        <v>0</v>
      </c>
    </row>
    <row r="1589" spans="12:32" x14ac:dyDescent="0.25">
      <c r="L1589" s="264">
        <f>Member!A1589</f>
        <v>0</v>
      </c>
      <c r="M1589" s="166">
        <f t="shared" si="106"/>
        <v>0</v>
      </c>
      <c r="N1589" s="166">
        <f t="shared" si="107"/>
        <v>0</v>
      </c>
      <c r="O1589" s="166">
        <f t="shared" si="108"/>
        <v>0</v>
      </c>
      <c r="P1589" s="166">
        <f t="shared" si="109"/>
        <v>49</v>
      </c>
      <c r="S1589" s="166">
        <f>VLOOKUP(L1589,Schnitt1!L:P,2,0)</f>
        <v>0</v>
      </c>
      <c r="T1589" s="166">
        <f>VLOOKUP(L1589,Schnitt2!L:P,2,0)</f>
        <v>0</v>
      </c>
      <c r="U1589" s="166">
        <f>VLOOKUP(L1589,Schnitt3!L:P,2,0)</f>
        <v>0</v>
      </c>
      <c r="V1589" s="166">
        <f>VLOOKUP(L1589,Schnitt4!L:P,2,0)</f>
        <v>0</v>
      </c>
      <c r="W1589" s="166">
        <f>VLOOKUP(L1589,Schnitt5!L:P,2,0)</f>
        <v>0</v>
      </c>
      <c r="X1589" s="166">
        <f>VLOOKUP(L1589,Schnitt6!L:P,2,0)</f>
        <v>0</v>
      </c>
      <c r="AA1589" s="166">
        <f>VLOOKUP(L1589,Schnitt1!L:P,3,0)</f>
        <v>0</v>
      </c>
      <c r="AB1589" s="166">
        <f>VLOOKUP(L1589,Schnitt2!L:P,3,0)</f>
        <v>0</v>
      </c>
      <c r="AC1589" s="166">
        <f>VLOOKUP(L1589,Schnitt3!L:P,3,0)</f>
        <v>0</v>
      </c>
      <c r="AD1589" s="166">
        <f>VLOOKUP(L1589,Schnitt4!L:P,3,0)</f>
        <v>0</v>
      </c>
      <c r="AE1589" s="166">
        <f>VLOOKUP(L1589,Schnitt5!L:P,3,0)</f>
        <v>0</v>
      </c>
      <c r="AF1589" s="166">
        <f>VLOOKUP(L1589,Schnitt6!L:P,3,0)</f>
        <v>0</v>
      </c>
    </row>
    <row r="1590" spans="12:32" x14ac:dyDescent="0.25">
      <c r="L1590" s="264">
        <f>Member!A1590</f>
        <v>0</v>
      </c>
      <c r="M1590" s="166">
        <f t="shared" si="106"/>
        <v>0</v>
      </c>
      <c r="N1590" s="166">
        <f t="shared" si="107"/>
        <v>0</v>
      </c>
      <c r="O1590" s="166">
        <f t="shared" si="108"/>
        <v>0</v>
      </c>
      <c r="P1590" s="166">
        <f t="shared" si="109"/>
        <v>49</v>
      </c>
      <c r="S1590" s="166">
        <f>VLOOKUP(L1590,Schnitt1!L:P,2,0)</f>
        <v>0</v>
      </c>
      <c r="T1590" s="166">
        <f>VLOOKUP(L1590,Schnitt2!L:P,2,0)</f>
        <v>0</v>
      </c>
      <c r="U1590" s="166">
        <f>VLOOKUP(L1590,Schnitt3!L:P,2,0)</f>
        <v>0</v>
      </c>
      <c r="V1590" s="166">
        <f>VLOOKUP(L1590,Schnitt4!L:P,2,0)</f>
        <v>0</v>
      </c>
      <c r="W1590" s="166">
        <f>VLOOKUP(L1590,Schnitt5!L:P,2,0)</f>
        <v>0</v>
      </c>
      <c r="X1590" s="166">
        <f>VLOOKUP(L1590,Schnitt6!L:P,2,0)</f>
        <v>0</v>
      </c>
      <c r="AA1590" s="166">
        <f>VLOOKUP(L1590,Schnitt1!L:P,3,0)</f>
        <v>0</v>
      </c>
      <c r="AB1590" s="166">
        <f>VLOOKUP(L1590,Schnitt2!L:P,3,0)</f>
        <v>0</v>
      </c>
      <c r="AC1590" s="166">
        <f>VLOOKUP(L1590,Schnitt3!L:P,3,0)</f>
        <v>0</v>
      </c>
      <c r="AD1590" s="166">
        <f>VLOOKUP(L1590,Schnitt4!L:P,3,0)</f>
        <v>0</v>
      </c>
      <c r="AE1590" s="166">
        <f>VLOOKUP(L1590,Schnitt5!L:P,3,0)</f>
        <v>0</v>
      </c>
      <c r="AF1590" s="166">
        <f>VLOOKUP(L1590,Schnitt6!L:P,3,0)</f>
        <v>0</v>
      </c>
    </row>
    <row r="1591" spans="12:32" x14ac:dyDescent="0.25">
      <c r="L1591" s="264">
        <f>Member!A1591</f>
        <v>0</v>
      </c>
      <c r="M1591" s="166">
        <f t="shared" si="106"/>
        <v>0</v>
      </c>
      <c r="N1591" s="166">
        <f t="shared" si="107"/>
        <v>0</v>
      </c>
      <c r="O1591" s="166">
        <f t="shared" si="108"/>
        <v>0</v>
      </c>
      <c r="P1591" s="166">
        <f t="shared" si="109"/>
        <v>49</v>
      </c>
      <c r="S1591" s="166">
        <f>VLOOKUP(L1591,Schnitt1!L:P,2,0)</f>
        <v>0</v>
      </c>
      <c r="T1591" s="166">
        <f>VLOOKUP(L1591,Schnitt2!L:P,2,0)</f>
        <v>0</v>
      </c>
      <c r="U1591" s="166">
        <f>VLOOKUP(L1591,Schnitt3!L:P,2,0)</f>
        <v>0</v>
      </c>
      <c r="V1591" s="166">
        <f>VLOOKUP(L1591,Schnitt4!L:P,2,0)</f>
        <v>0</v>
      </c>
      <c r="W1591" s="166">
        <f>VLOOKUP(L1591,Schnitt5!L:P,2,0)</f>
        <v>0</v>
      </c>
      <c r="X1591" s="166">
        <f>VLOOKUP(L1591,Schnitt6!L:P,2,0)</f>
        <v>0</v>
      </c>
      <c r="AA1591" s="166">
        <f>VLOOKUP(L1591,Schnitt1!L:P,3,0)</f>
        <v>0</v>
      </c>
      <c r="AB1591" s="166">
        <f>VLOOKUP(L1591,Schnitt2!L:P,3,0)</f>
        <v>0</v>
      </c>
      <c r="AC1591" s="166">
        <f>VLOOKUP(L1591,Schnitt3!L:P,3,0)</f>
        <v>0</v>
      </c>
      <c r="AD1591" s="166">
        <f>VLOOKUP(L1591,Schnitt4!L:P,3,0)</f>
        <v>0</v>
      </c>
      <c r="AE1591" s="166">
        <f>VLOOKUP(L1591,Schnitt5!L:P,3,0)</f>
        <v>0</v>
      </c>
      <c r="AF1591" s="166">
        <f>VLOOKUP(L1591,Schnitt6!L:P,3,0)</f>
        <v>0</v>
      </c>
    </row>
    <row r="1592" spans="12:32" x14ac:dyDescent="0.25">
      <c r="L1592" s="264">
        <f>Member!A1592</f>
        <v>0</v>
      </c>
      <c r="M1592" s="166">
        <f t="shared" si="106"/>
        <v>0</v>
      </c>
      <c r="N1592" s="166">
        <f t="shared" si="107"/>
        <v>0</v>
      </c>
      <c r="O1592" s="166">
        <f t="shared" si="108"/>
        <v>0</v>
      </c>
      <c r="P1592" s="166">
        <f t="shared" si="109"/>
        <v>49</v>
      </c>
      <c r="S1592" s="166">
        <f>VLOOKUP(L1592,Schnitt1!L:P,2,0)</f>
        <v>0</v>
      </c>
      <c r="T1592" s="166">
        <f>VLOOKUP(L1592,Schnitt2!L:P,2,0)</f>
        <v>0</v>
      </c>
      <c r="U1592" s="166">
        <f>VLOOKUP(L1592,Schnitt3!L:P,2,0)</f>
        <v>0</v>
      </c>
      <c r="V1592" s="166">
        <f>VLOOKUP(L1592,Schnitt4!L:P,2,0)</f>
        <v>0</v>
      </c>
      <c r="W1592" s="166">
        <f>VLOOKUP(L1592,Schnitt5!L:P,2,0)</f>
        <v>0</v>
      </c>
      <c r="X1592" s="166">
        <f>VLOOKUP(L1592,Schnitt6!L:P,2,0)</f>
        <v>0</v>
      </c>
      <c r="AA1592" s="166">
        <f>VLOOKUP(L1592,Schnitt1!L:P,3,0)</f>
        <v>0</v>
      </c>
      <c r="AB1592" s="166">
        <f>VLOOKUP(L1592,Schnitt2!L:P,3,0)</f>
        <v>0</v>
      </c>
      <c r="AC1592" s="166">
        <f>VLOOKUP(L1592,Schnitt3!L:P,3,0)</f>
        <v>0</v>
      </c>
      <c r="AD1592" s="166">
        <f>VLOOKUP(L1592,Schnitt4!L:P,3,0)</f>
        <v>0</v>
      </c>
      <c r="AE1592" s="166">
        <f>VLOOKUP(L1592,Schnitt5!L:P,3,0)</f>
        <v>0</v>
      </c>
      <c r="AF1592" s="166">
        <f>VLOOKUP(L1592,Schnitt6!L:P,3,0)</f>
        <v>0</v>
      </c>
    </row>
    <row r="1593" spans="12:32" x14ac:dyDescent="0.25">
      <c r="L1593" s="264">
        <f>Member!A1593</f>
        <v>0</v>
      </c>
      <c r="M1593" s="166">
        <f t="shared" si="106"/>
        <v>0</v>
      </c>
      <c r="N1593" s="166">
        <f t="shared" si="107"/>
        <v>0</v>
      </c>
      <c r="O1593" s="166">
        <f t="shared" si="108"/>
        <v>0</v>
      </c>
      <c r="P1593" s="166">
        <f t="shared" si="109"/>
        <v>49</v>
      </c>
      <c r="S1593" s="166">
        <f>VLOOKUP(L1593,Schnitt1!L:P,2,0)</f>
        <v>0</v>
      </c>
      <c r="T1593" s="166">
        <f>VLOOKUP(L1593,Schnitt2!L:P,2,0)</f>
        <v>0</v>
      </c>
      <c r="U1593" s="166">
        <f>VLOOKUP(L1593,Schnitt3!L:P,2,0)</f>
        <v>0</v>
      </c>
      <c r="V1593" s="166">
        <f>VLOOKUP(L1593,Schnitt4!L:P,2,0)</f>
        <v>0</v>
      </c>
      <c r="W1593" s="166">
        <f>VLOOKUP(L1593,Schnitt5!L:P,2,0)</f>
        <v>0</v>
      </c>
      <c r="X1593" s="166">
        <f>VLOOKUP(L1593,Schnitt6!L:P,2,0)</f>
        <v>0</v>
      </c>
      <c r="AA1593" s="166">
        <f>VLOOKUP(L1593,Schnitt1!L:P,3,0)</f>
        <v>0</v>
      </c>
      <c r="AB1593" s="166">
        <f>VLOOKUP(L1593,Schnitt2!L:P,3,0)</f>
        <v>0</v>
      </c>
      <c r="AC1593" s="166">
        <f>VLOOKUP(L1593,Schnitt3!L:P,3,0)</f>
        <v>0</v>
      </c>
      <c r="AD1593" s="166">
        <f>VLOOKUP(L1593,Schnitt4!L:P,3,0)</f>
        <v>0</v>
      </c>
      <c r="AE1593" s="166">
        <f>VLOOKUP(L1593,Schnitt5!L:P,3,0)</f>
        <v>0</v>
      </c>
      <c r="AF1593" s="166">
        <f>VLOOKUP(L1593,Schnitt6!L:P,3,0)</f>
        <v>0</v>
      </c>
    </row>
    <row r="1594" spans="12:32" x14ac:dyDescent="0.25">
      <c r="L1594" s="264">
        <f>Member!A1594</f>
        <v>0</v>
      </c>
      <c r="M1594" s="166">
        <f t="shared" si="106"/>
        <v>0</v>
      </c>
      <c r="N1594" s="166">
        <f t="shared" si="107"/>
        <v>0</v>
      </c>
      <c r="O1594" s="166">
        <f t="shared" si="108"/>
        <v>0</v>
      </c>
      <c r="P1594" s="166">
        <f t="shared" si="109"/>
        <v>49</v>
      </c>
      <c r="S1594" s="166">
        <f>VLOOKUP(L1594,Schnitt1!L:P,2,0)</f>
        <v>0</v>
      </c>
      <c r="T1594" s="166">
        <f>VLOOKUP(L1594,Schnitt2!L:P,2,0)</f>
        <v>0</v>
      </c>
      <c r="U1594" s="166">
        <f>VLOOKUP(L1594,Schnitt3!L:P,2,0)</f>
        <v>0</v>
      </c>
      <c r="V1594" s="166">
        <f>VLOOKUP(L1594,Schnitt4!L:P,2,0)</f>
        <v>0</v>
      </c>
      <c r="W1594" s="166">
        <f>VLOOKUP(L1594,Schnitt5!L:P,2,0)</f>
        <v>0</v>
      </c>
      <c r="X1594" s="166">
        <f>VLOOKUP(L1594,Schnitt6!L:P,2,0)</f>
        <v>0</v>
      </c>
      <c r="AA1594" s="166">
        <f>VLOOKUP(L1594,Schnitt1!L:P,3,0)</f>
        <v>0</v>
      </c>
      <c r="AB1594" s="166">
        <f>VLOOKUP(L1594,Schnitt2!L:P,3,0)</f>
        <v>0</v>
      </c>
      <c r="AC1594" s="166">
        <f>VLOOKUP(L1594,Schnitt3!L:P,3,0)</f>
        <v>0</v>
      </c>
      <c r="AD1594" s="166">
        <f>VLOOKUP(L1594,Schnitt4!L:P,3,0)</f>
        <v>0</v>
      </c>
      <c r="AE1594" s="166">
        <f>VLOOKUP(L1594,Schnitt5!L:P,3,0)</f>
        <v>0</v>
      </c>
      <c r="AF1594" s="166">
        <f>VLOOKUP(L1594,Schnitt6!L:P,3,0)</f>
        <v>0</v>
      </c>
    </row>
    <row r="1595" spans="12:32" x14ac:dyDescent="0.25">
      <c r="L1595" s="264">
        <f>Member!A1595</f>
        <v>0</v>
      </c>
      <c r="M1595" s="166">
        <f t="shared" si="106"/>
        <v>0</v>
      </c>
      <c r="N1595" s="166">
        <f t="shared" si="107"/>
        <v>0</v>
      </c>
      <c r="O1595" s="166">
        <f t="shared" si="108"/>
        <v>0</v>
      </c>
      <c r="P1595" s="166">
        <f t="shared" si="109"/>
        <v>49</v>
      </c>
      <c r="S1595" s="166">
        <f>VLOOKUP(L1595,Schnitt1!L:P,2,0)</f>
        <v>0</v>
      </c>
      <c r="T1595" s="166">
        <f>VLOOKUP(L1595,Schnitt2!L:P,2,0)</f>
        <v>0</v>
      </c>
      <c r="U1595" s="166">
        <f>VLOOKUP(L1595,Schnitt3!L:P,2,0)</f>
        <v>0</v>
      </c>
      <c r="V1595" s="166">
        <f>VLOOKUP(L1595,Schnitt4!L:P,2,0)</f>
        <v>0</v>
      </c>
      <c r="W1595" s="166">
        <f>VLOOKUP(L1595,Schnitt5!L:P,2,0)</f>
        <v>0</v>
      </c>
      <c r="X1595" s="166">
        <f>VLOOKUP(L1595,Schnitt6!L:P,2,0)</f>
        <v>0</v>
      </c>
      <c r="AA1595" s="166">
        <f>VLOOKUP(L1595,Schnitt1!L:P,3,0)</f>
        <v>0</v>
      </c>
      <c r="AB1595" s="166">
        <f>VLOOKUP(L1595,Schnitt2!L:P,3,0)</f>
        <v>0</v>
      </c>
      <c r="AC1595" s="166">
        <f>VLOOKUP(L1595,Schnitt3!L:P,3,0)</f>
        <v>0</v>
      </c>
      <c r="AD1595" s="166">
        <f>VLOOKUP(L1595,Schnitt4!L:P,3,0)</f>
        <v>0</v>
      </c>
      <c r="AE1595" s="166">
        <f>VLOOKUP(L1595,Schnitt5!L:P,3,0)</f>
        <v>0</v>
      </c>
      <c r="AF1595" s="166">
        <f>VLOOKUP(L1595,Schnitt6!L:P,3,0)</f>
        <v>0</v>
      </c>
    </row>
    <row r="1596" spans="12:32" x14ac:dyDescent="0.25">
      <c r="L1596" s="264">
        <f>Member!A1596</f>
        <v>0</v>
      </c>
      <c r="M1596" s="166">
        <f t="shared" si="106"/>
        <v>0</v>
      </c>
      <c r="N1596" s="166">
        <f t="shared" si="107"/>
        <v>0</v>
      </c>
      <c r="O1596" s="166">
        <f t="shared" si="108"/>
        <v>0</v>
      </c>
      <c r="P1596" s="166">
        <f t="shared" si="109"/>
        <v>49</v>
      </c>
      <c r="S1596" s="166">
        <f>VLOOKUP(L1596,Schnitt1!L:P,2,0)</f>
        <v>0</v>
      </c>
      <c r="T1596" s="166">
        <f>VLOOKUP(L1596,Schnitt2!L:P,2,0)</f>
        <v>0</v>
      </c>
      <c r="U1596" s="166">
        <f>VLOOKUP(L1596,Schnitt3!L:P,2,0)</f>
        <v>0</v>
      </c>
      <c r="V1596" s="166">
        <f>VLOOKUP(L1596,Schnitt4!L:P,2,0)</f>
        <v>0</v>
      </c>
      <c r="W1596" s="166">
        <f>VLOOKUP(L1596,Schnitt5!L:P,2,0)</f>
        <v>0</v>
      </c>
      <c r="X1596" s="166">
        <f>VLOOKUP(L1596,Schnitt6!L:P,2,0)</f>
        <v>0</v>
      </c>
      <c r="AA1596" s="166">
        <f>VLOOKUP(L1596,Schnitt1!L:P,3,0)</f>
        <v>0</v>
      </c>
      <c r="AB1596" s="166">
        <f>VLOOKUP(L1596,Schnitt2!L:P,3,0)</f>
        <v>0</v>
      </c>
      <c r="AC1596" s="166">
        <f>VLOOKUP(L1596,Schnitt3!L:P,3,0)</f>
        <v>0</v>
      </c>
      <c r="AD1596" s="166">
        <f>VLOOKUP(L1596,Schnitt4!L:P,3,0)</f>
        <v>0</v>
      </c>
      <c r="AE1596" s="166">
        <f>VLOOKUP(L1596,Schnitt5!L:P,3,0)</f>
        <v>0</v>
      </c>
      <c r="AF1596" s="166">
        <f>VLOOKUP(L1596,Schnitt6!L:P,3,0)</f>
        <v>0</v>
      </c>
    </row>
    <row r="1597" spans="12:32" x14ac:dyDescent="0.25">
      <c r="L1597" s="264">
        <f>Member!A1597</f>
        <v>0</v>
      </c>
      <c r="M1597" s="166">
        <f t="shared" si="106"/>
        <v>0</v>
      </c>
      <c r="N1597" s="166">
        <f t="shared" si="107"/>
        <v>0</v>
      </c>
      <c r="O1597" s="166">
        <f t="shared" si="108"/>
        <v>0</v>
      </c>
      <c r="P1597" s="166">
        <f t="shared" si="109"/>
        <v>49</v>
      </c>
      <c r="S1597" s="166">
        <f>VLOOKUP(L1597,Schnitt1!L:P,2,0)</f>
        <v>0</v>
      </c>
      <c r="T1597" s="166">
        <f>VLOOKUP(L1597,Schnitt2!L:P,2,0)</f>
        <v>0</v>
      </c>
      <c r="U1597" s="166">
        <f>VLOOKUP(L1597,Schnitt3!L:P,2,0)</f>
        <v>0</v>
      </c>
      <c r="V1597" s="166">
        <f>VLOOKUP(L1597,Schnitt4!L:P,2,0)</f>
        <v>0</v>
      </c>
      <c r="W1597" s="166">
        <f>VLOOKUP(L1597,Schnitt5!L:P,2,0)</f>
        <v>0</v>
      </c>
      <c r="X1597" s="166">
        <f>VLOOKUP(L1597,Schnitt6!L:P,2,0)</f>
        <v>0</v>
      </c>
      <c r="AA1597" s="166">
        <f>VLOOKUP(L1597,Schnitt1!L:P,3,0)</f>
        <v>0</v>
      </c>
      <c r="AB1597" s="166">
        <f>VLOOKUP(L1597,Schnitt2!L:P,3,0)</f>
        <v>0</v>
      </c>
      <c r="AC1597" s="166">
        <f>VLOOKUP(L1597,Schnitt3!L:P,3,0)</f>
        <v>0</v>
      </c>
      <c r="AD1597" s="166">
        <f>VLOOKUP(L1597,Schnitt4!L:P,3,0)</f>
        <v>0</v>
      </c>
      <c r="AE1597" s="166">
        <f>VLOOKUP(L1597,Schnitt5!L:P,3,0)</f>
        <v>0</v>
      </c>
      <c r="AF1597" s="166">
        <f>VLOOKUP(L1597,Schnitt6!L:P,3,0)</f>
        <v>0</v>
      </c>
    </row>
    <row r="1598" spans="12:32" x14ac:dyDescent="0.25">
      <c r="L1598" s="264">
        <f>Member!A1598</f>
        <v>0</v>
      </c>
      <c r="M1598" s="166">
        <f t="shared" si="106"/>
        <v>0</v>
      </c>
      <c r="N1598" s="166">
        <f t="shared" si="107"/>
        <v>0</v>
      </c>
      <c r="O1598" s="166">
        <f t="shared" si="108"/>
        <v>0</v>
      </c>
      <c r="P1598" s="166">
        <f t="shared" si="109"/>
        <v>49</v>
      </c>
      <c r="S1598" s="166">
        <f>VLOOKUP(L1598,Schnitt1!L:P,2,0)</f>
        <v>0</v>
      </c>
      <c r="T1598" s="166">
        <f>VLOOKUP(L1598,Schnitt2!L:P,2,0)</f>
        <v>0</v>
      </c>
      <c r="U1598" s="166">
        <f>VLOOKUP(L1598,Schnitt3!L:P,2,0)</f>
        <v>0</v>
      </c>
      <c r="V1598" s="166">
        <f>VLOOKUP(L1598,Schnitt4!L:P,2,0)</f>
        <v>0</v>
      </c>
      <c r="W1598" s="166">
        <f>VLOOKUP(L1598,Schnitt5!L:P,2,0)</f>
        <v>0</v>
      </c>
      <c r="X1598" s="166">
        <f>VLOOKUP(L1598,Schnitt6!L:P,2,0)</f>
        <v>0</v>
      </c>
      <c r="AA1598" s="166">
        <f>VLOOKUP(L1598,Schnitt1!L:P,3,0)</f>
        <v>0</v>
      </c>
      <c r="AB1598" s="166">
        <f>VLOOKUP(L1598,Schnitt2!L:P,3,0)</f>
        <v>0</v>
      </c>
      <c r="AC1598" s="166">
        <f>VLOOKUP(L1598,Schnitt3!L:P,3,0)</f>
        <v>0</v>
      </c>
      <c r="AD1598" s="166">
        <f>VLOOKUP(L1598,Schnitt4!L:P,3,0)</f>
        <v>0</v>
      </c>
      <c r="AE1598" s="166">
        <f>VLOOKUP(L1598,Schnitt5!L:P,3,0)</f>
        <v>0</v>
      </c>
      <c r="AF1598" s="166">
        <f>VLOOKUP(L1598,Schnitt6!L:P,3,0)</f>
        <v>0</v>
      </c>
    </row>
    <row r="1599" spans="12:32" x14ac:dyDescent="0.25">
      <c r="L1599" s="264">
        <f>Member!A1599</f>
        <v>0</v>
      </c>
      <c r="M1599" s="166">
        <f t="shared" si="106"/>
        <v>0</v>
      </c>
      <c r="N1599" s="166">
        <f t="shared" si="107"/>
        <v>0</v>
      </c>
      <c r="O1599" s="166">
        <f t="shared" si="108"/>
        <v>0</v>
      </c>
      <c r="P1599" s="166">
        <f t="shared" si="109"/>
        <v>49</v>
      </c>
      <c r="S1599" s="166">
        <f>VLOOKUP(L1599,Schnitt1!L:P,2,0)</f>
        <v>0</v>
      </c>
      <c r="T1599" s="166">
        <f>VLOOKUP(L1599,Schnitt2!L:P,2,0)</f>
        <v>0</v>
      </c>
      <c r="U1599" s="166">
        <f>VLOOKUP(L1599,Schnitt3!L:P,2,0)</f>
        <v>0</v>
      </c>
      <c r="V1599" s="166">
        <f>VLOOKUP(L1599,Schnitt4!L:P,2,0)</f>
        <v>0</v>
      </c>
      <c r="W1599" s="166">
        <f>VLOOKUP(L1599,Schnitt5!L:P,2,0)</f>
        <v>0</v>
      </c>
      <c r="X1599" s="166">
        <f>VLOOKUP(L1599,Schnitt6!L:P,2,0)</f>
        <v>0</v>
      </c>
      <c r="AA1599" s="166">
        <f>VLOOKUP(L1599,Schnitt1!L:P,3,0)</f>
        <v>0</v>
      </c>
      <c r="AB1599" s="166">
        <f>VLOOKUP(L1599,Schnitt2!L:P,3,0)</f>
        <v>0</v>
      </c>
      <c r="AC1599" s="166">
        <f>VLOOKUP(L1599,Schnitt3!L:P,3,0)</f>
        <v>0</v>
      </c>
      <c r="AD1599" s="166">
        <f>VLOOKUP(L1599,Schnitt4!L:P,3,0)</f>
        <v>0</v>
      </c>
      <c r="AE1599" s="166">
        <f>VLOOKUP(L1599,Schnitt5!L:P,3,0)</f>
        <v>0</v>
      </c>
      <c r="AF1599" s="166">
        <f>VLOOKUP(L1599,Schnitt6!L:P,3,0)</f>
        <v>0</v>
      </c>
    </row>
    <row r="1600" spans="12:32" x14ac:dyDescent="0.25">
      <c r="L1600" s="264">
        <f>Member!A1600</f>
        <v>0</v>
      </c>
      <c r="M1600" s="166">
        <f t="shared" si="106"/>
        <v>0</v>
      </c>
      <c r="N1600" s="166">
        <f t="shared" si="107"/>
        <v>0</v>
      </c>
      <c r="O1600" s="166">
        <f t="shared" si="108"/>
        <v>0</v>
      </c>
      <c r="P1600" s="166">
        <f t="shared" si="109"/>
        <v>49</v>
      </c>
      <c r="S1600" s="166">
        <f>VLOOKUP(L1600,Schnitt1!L:P,2,0)</f>
        <v>0</v>
      </c>
      <c r="T1600" s="166">
        <f>VLOOKUP(L1600,Schnitt2!L:P,2,0)</f>
        <v>0</v>
      </c>
      <c r="U1600" s="166">
        <f>VLOOKUP(L1600,Schnitt3!L:P,2,0)</f>
        <v>0</v>
      </c>
      <c r="V1600" s="166">
        <f>VLOOKUP(L1600,Schnitt4!L:P,2,0)</f>
        <v>0</v>
      </c>
      <c r="W1600" s="166">
        <f>VLOOKUP(L1600,Schnitt5!L:P,2,0)</f>
        <v>0</v>
      </c>
      <c r="X1600" s="166">
        <f>VLOOKUP(L1600,Schnitt6!L:P,2,0)</f>
        <v>0</v>
      </c>
      <c r="AA1600" s="166">
        <f>VLOOKUP(L1600,Schnitt1!L:P,3,0)</f>
        <v>0</v>
      </c>
      <c r="AB1600" s="166">
        <f>VLOOKUP(L1600,Schnitt2!L:P,3,0)</f>
        <v>0</v>
      </c>
      <c r="AC1600" s="166">
        <f>VLOOKUP(L1600,Schnitt3!L:P,3,0)</f>
        <v>0</v>
      </c>
      <c r="AD1600" s="166">
        <f>VLOOKUP(L1600,Schnitt4!L:P,3,0)</f>
        <v>0</v>
      </c>
      <c r="AE1600" s="166">
        <f>VLOOKUP(L1600,Schnitt5!L:P,3,0)</f>
        <v>0</v>
      </c>
      <c r="AF1600" s="166">
        <f>VLOOKUP(L1600,Schnitt6!L:P,3,0)</f>
        <v>0</v>
      </c>
    </row>
    <row r="1601" spans="12:32" x14ac:dyDescent="0.25">
      <c r="L1601" s="264">
        <f>Member!A1601</f>
        <v>0</v>
      </c>
      <c r="M1601" s="166">
        <f t="shared" si="106"/>
        <v>0</v>
      </c>
      <c r="N1601" s="166">
        <f t="shared" si="107"/>
        <v>0</v>
      </c>
      <c r="O1601" s="166">
        <f t="shared" si="108"/>
        <v>0</v>
      </c>
      <c r="P1601" s="166">
        <f t="shared" si="109"/>
        <v>49</v>
      </c>
      <c r="S1601" s="166">
        <f>VLOOKUP(L1601,Schnitt1!L:P,2,0)</f>
        <v>0</v>
      </c>
      <c r="T1601" s="166">
        <f>VLOOKUP(L1601,Schnitt2!L:P,2,0)</f>
        <v>0</v>
      </c>
      <c r="U1601" s="166">
        <f>VLOOKUP(L1601,Schnitt3!L:P,2,0)</f>
        <v>0</v>
      </c>
      <c r="V1601" s="166">
        <f>VLOOKUP(L1601,Schnitt4!L:P,2,0)</f>
        <v>0</v>
      </c>
      <c r="W1601" s="166">
        <f>VLOOKUP(L1601,Schnitt5!L:P,2,0)</f>
        <v>0</v>
      </c>
      <c r="X1601" s="166">
        <f>VLOOKUP(L1601,Schnitt6!L:P,2,0)</f>
        <v>0</v>
      </c>
      <c r="AA1601" s="166">
        <f>VLOOKUP(L1601,Schnitt1!L:P,3,0)</f>
        <v>0</v>
      </c>
      <c r="AB1601" s="166">
        <f>VLOOKUP(L1601,Schnitt2!L:P,3,0)</f>
        <v>0</v>
      </c>
      <c r="AC1601" s="166">
        <f>VLOOKUP(L1601,Schnitt3!L:P,3,0)</f>
        <v>0</v>
      </c>
      <c r="AD1601" s="166">
        <f>VLOOKUP(L1601,Schnitt4!L:P,3,0)</f>
        <v>0</v>
      </c>
      <c r="AE1601" s="166">
        <f>VLOOKUP(L1601,Schnitt5!L:P,3,0)</f>
        <v>0</v>
      </c>
      <c r="AF1601" s="166">
        <f>VLOOKUP(L1601,Schnitt6!L:P,3,0)</f>
        <v>0</v>
      </c>
    </row>
    <row r="1602" spans="12:32" x14ac:dyDescent="0.25">
      <c r="L1602" s="264">
        <f>Member!A1602</f>
        <v>0</v>
      </c>
      <c r="M1602" s="166">
        <f t="shared" si="106"/>
        <v>0</v>
      </c>
      <c r="N1602" s="166">
        <f t="shared" si="107"/>
        <v>0</v>
      </c>
      <c r="O1602" s="166">
        <f t="shared" si="108"/>
        <v>0</v>
      </c>
      <c r="P1602" s="166">
        <f t="shared" si="109"/>
        <v>49</v>
      </c>
      <c r="S1602" s="166">
        <f>VLOOKUP(L1602,Schnitt1!L:P,2,0)</f>
        <v>0</v>
      </c>
      <c r="T1602" s="166">
        <f>VLOOKUP(L1602,Schnitt2!L:P,2,0)</f>
        <v>0</v>
      </c>
      <c r="U1602" s="166">
        <f>VLOOKUP(L1602,Schnitt3!L:P,2,0)</f>
        <v>0</v>
      </c>
      <c r="V1602" s="166">
        <f>VLOOKUP(L1602,Schnitt4!L:P,2,0)</f>
        <v>0</v>
      </c>
      <c r="W1602" s="166">
        <f>VLOOKUP(L1602,Schnitt5!L:P,2,0)</f>
        <v>0</v>
      </c>
      <c r="X1602" s="166">
        <f>VLOOKUP(L1602,Schnitt6!L:P,2,0)</f>
        <v>0</v>
      </c>
      <c r="AA1602" s="166">
        <f>VLOOKUP(L1602,Schnitt1!L:P,3,0)</f>
        <v>0</v>
      </c>
      <c r="AB1602" s="166">
        <f>VLOOKUP(L1602,Schnitt2!L:P,3,0)</f>
        <v>0</v>
      </c>
      <c r="AC1602" s="166">
        <f>VLOOKUP(L1602,Schnitt3!L:P,3,0)</f>
        <v>0</v>
      </c>
      <c r="AD1602" s="166">
        <f>VLOOKUP(L1602,Schnitt4!L:P,3,0)</f>
        <v>0</v>
      </c>
      <c r="AE1602" s="166">
        <f>VLOOKUP(L1602,Schnitt5!L:P,3,0)</f>
        <v>0</v>
      </c>
      <c r="AF1602" s="166">
        <f>VLOOKUP(L1602,Schnitt6!L:P,3,0)</f>
        <v>0</v>
      </c>
    </row>
    <row r="1603" spans="12:32" x14ac:dyDescent="0.25">
      <c r="L1603" s="264">
        <f>Member!A1603</f>
        <v>0</v>
      </c>
      <c r="M1603" s="166">
        <f t="shared" ref="M1603:M1666" si="110">SUM(S1603:X1603)</f>
        <v>0</v>
      </c>
      <c r="N1603" s="166">
        <f t="shared" ref="N1603:N1666" si="111">SUM(AA1603:AF1603)</f>
        <v>0</v>
      </c>
      <c r="O1603" s="166">
        <f t="shared" ref="O1603:O1666" si="112">IF(N1603=0,0,M1603/N1603-ROW()/1000000000)</f>
        <v>0</v>
      </c>
      <c r="P1603" s="166">
        <f t="shared" ref="P1603:P1666" si="113">RANK(O1603,O:O)</f>
        <v>49</v>
      </c>
      <c r="S1603" s="166">
        <f>VLOOKUP(L1603,Schnitt1!L:P,2,0)</f>
        <v>0</v>
      </c>
      <c r="T1603" s="166">
        <f>VLOOKUP(L1603,Schnitt2!L:P,2,0)</f>
        <v>0</v>
      </c>
      <c r="U1603" s="166">
        <f>VLOOKUP(L1603,Schnitt3!L:P,2,0)</f>
        <v>0</v>
      </c>
      <c r="V1603" s="166">
        <f>VLOOKUP(L1603,Schnitt4!L:P,2,0)</f>
        <v>0</v>
      </c>
      <c r="W1603" s="166">
        <f>VLOOKUP(L1603,Schnitt5!L:P,2,0)</f>
        <v>0</v>
      </c>
      <c r="X1603" s="166">
        <f>VLOOKUP(L1603,Schnitt6!L:P,2,0)</f>
        <v>0</v>
      </c>
      <c r="AA1603" s="166">
        <f>VLOOKUP(L1603,Schnitt1!L:P,3,0)</f>
        <v>0</v>
      </c>
      <c r="AB1603" s="166">
        <f>VLOOKUP(L1603,Schnitt2!L:P,3,0)</f>
        <v>0</v>
      </c>
      <c r="AC1603" s="166">
        <f>VLOOKUP(L1603,Schnitt3!L:P,3,0)</f>
        <v>0</v>
      </c>
      <c r="AD1603" s="166">
        <f>VLOOKUP(L1603,Schnitt4!L:P,3,0)</f>
        <v>0</v>
      </c>
      <c r="AE1603" s="166">
        <f>VLOOKUP(L1603,Schnitt5!L:P,3,0)</f>
        <v>0</v>
      </c>
      <c r="AF1603" s="166">
        <f>VLOOKUP(L1603,Schnitt6!L:P,3,0)</f>
        <v>0</v>
      </c>
    </row>
    <row r="1604" spans="12:32" x14ac:dyDescent="0.25">
      <c r="L1604" s="264">
        <f>Member!A1604</f>
        <v>0</v>
      </c>
      <c r="M1604" s="166">
        <f t="shared" si="110"/>
        <v>0</v>
      </c>
      <c r="N1604" s="166">
        <f t="shared" si="111"/>
        <v>0</v>
      </c>
      <c r="O1604" s="166">
        <f t="shared" si="112"/>
        <v>0</v>
      </c>
      <c r="P1604" s="166">
        <f t="shared" si="113"/>
        <v>49</v>
      </c>
      <c r="S1604" s="166">
        <f>VLOOKUP(L1604,Schnitt1!L:P,2,0)</f>
        <v>0</v>
      </c>
      <c r="T1604" s="166">
        <f>VLOOKUP(L1604,Schnitt2!L:P,2,0)</f>
        <v>0</v>
      </c>
      <c r="U1604" s="166">
        <f>VLOOKUP(L1604,Schnitt3!L:P,2,0)</f>
        <v>0</v>
      </c>
      <c r="V1604" s="166">
        <f>VLOOKUP(L1604,Schnitt4!L:P,2,0)</f>
        <v>0</v>
      </c>
      <c r="W1604" s="166">
        <f>VLOOKUP(L1604,Schnitt5!L:P,2,0)</f>
        <v>0</v>
      </c>
      <c r="X1604" s="166">
        <f>VLOOKUP(L1604,Schnitt6!L:P,2,0)</f>
        <v>0</v>
      </c>
      <c r="AA1604" s="166">
        <f>VLOOKUP(L1604,Schnitt1!L:P,3,0)</f>
        <v>0</v>
      </c>
      <c r="AB1604" s="166">
        <f>VLOOKUP(L1604,Schnitt2!L:P,3,0)</f>
        <v>0</v>
      </c>
      <c r="AC1604" s="166">
        <f>VLOOKUP(L1604,Schnitt3!L:P,3,0)</f>
        <v>0</v>
      </c>
      <c r="AD1604" s="166">
        <f>VLOOKUP(L1604,Schnitt4!L:P,3,0)</f>
        <v>0</v>
      </c>
      <c r="AE1604" s="166">
        <f>VLOOKUP(L1604,Schnitt5!L:P,3,0)</f>
        <v>0</v>
      </c>
      <c r="AF1604" s="166">
        <f>VLOOKUP(L1604,Schnitt6!L:P,3,0)</f>
        <v>0</v>
      </c>
    </row>
    <row r="1605" spans="12:32" x14ac:dyDescent="0.25">
      <c r="L1605" s="264">
        <f>Member!A1605</f>
        <v>0</v>
      </c>
      <c r="M1605" s="166">
        <f t="shared" si="110"/>
        <v>0</v>
      </c>
      <c r="N1605" s="166">
        <f t="shared" si="111"/>
        <v>0</v>
      </c>
      <c r="O1605" s="166">
        <f t="shared" si="112"/>
        <v>0</v>
      </c>
      <c r="P1605" s="166">
        <f t="shared" si="113"/>
        <v>49</v>
      </c>
      <c r="S1605" s="166">
        <f>VLOOKUP(L1605,Schnitt1!L:P,2,0)</f>
        <v>0</v>
      </c>
      <c r="T1605" s="166">
        <f>VLOOKUP(L1605,Schnitt2!L:P,2,0)</f>
        <v>0</v>
      </c>
      <c r="U1605" s="166">
        <f>VLOOKUP(L1605,Schnitt3!L:P,2,0)</f>
        <v>0</v>
      </c>
      <c r="V1605" s="166">
        <f>VLOOKUP(L1605,Schnitt4!L:P,2,0)</f>
        <v>0</v>
      </c>
      <c r="W1605" s="166">
        <f>VLOOKUP(L1605,Schnitt5!L:P,2,0)</f>
        <v>0</v>
      </c>
      <c r="X1605" s="166">
        <f>VLOOKUP(L1605,Schnitt6!L:P,2,0)</f>
        <v>0</v>
      </c>
      <c r="AA1605" s="166">
        <f>VLOOKUP(L1605,Schnitt1!L:P,3,0)</f>
        <v>0</v>
      </c>
      <c r="AB1605" s="166">
        <f>VLOOKUP(L1605,Schnitt2!L:P,3,0)</f>
        <v>0</v>
      </c>
      <c r="AC1605" s="166">
        <f>VLOOKUP(L1605,Schnitt3!L:P,3,0)</f>
        <v>0</v>
      </c>
      <c r="AD1605" s="166">
        <f>VLOOKUP(L1605,Schnitt4!L:P,3,0)</f>
        <v>0</v>
      </c>
      <c r="AE1605" s="166">
        <f>VLOOKUP(L1605,Schnitt5!L:P,3,0)</f>
        <v>0</v>
      </c>
      <c r="AF1605" s="166">
        <f>VLOOKUP(L1605,Schnitt6!L:P,3,0)</f>
        <v>0</v>
      </c>
    </row>
    <row r="1606" spans="12:32" x14ac:dyDescent="0.25">
      <c r="L1606" s="264">
        <f>Member!A1606</f>
        <v>0</v>
      </c>
      <c r="M1606" s="166">
        <f t="shared" si="110"/>
        <v>0</v>
      </c>
      <c r="N1606" s="166">
        <f t="shared" si="111"/>
        <v>0</v>
      </c>
      <c r="O1606" s="166">
        <f t="shared" si="112"/>
        <v>0</v>
      </c>
      <c r="P1606" s="166">
        <f t="shared" si="113"/>
        <v>49</v>
      </c>
      <c r="S1606" s="166">
        <f>VLOOKUP(L1606,Schnitt1!L:P,2,0)</f>
        <v>0</v>
      </c>
      <c r="T1606" s="166">
        <f>VLOOKUP(L1606,Schnitt2!L:P,2,0)</f>
        <v>0</v>
      </c>
      <c r="U1606" s="166">
        <f>VLOOKUP(L1606,Schnitt3!L:P,2,0)</f>
        <v>0</v>
      </c>
      <c r="V1606" s="166">
        <f>VLOOKUP(L1606,Schnitt4!L:P,2,0)</f>
        <v>0</v>
      </c>
      <c r="W1606" s="166">
        <f>VLOOKUP(L1606,Schnitt5!L:P,2,0)</f>
        <v>0</v>
      </c>
      <c r="X1606" s="166">
        <f>VLOOKUP(L1606,Schnitt6!L:P,2,0)</f>
        <v>0</v>
      </c>
      <c r="AA1606" s="166">
        <f>VLOOKUP(L1606,Schnitt1!L:P,3,0)</f>
        <v>0</v>
      </c>
      <c r="AB1606" s="166">
        <f>VLOOKUP(L1606,Schnitt2!L:P,3,0)</f>
        <v>0</v>
      </c>
      <c r="AC1606" s="166">
        <f>VLOOKUP(L1606,Schnitt3!L:P,3,0)</f>
        <v>0</v>
      </c>
      <c r="AD1606" s="166">
        <f>VLOOKUP(L1606,Schnitt4!L:P,3,0)</f>
        <v>0</v>
      </c>
      <c r="AE1606" s="166">
        <f>VLOOKUP(L1606,Schnitt5!L:P,3,0)</f>
        <v>0</v>
      </c>
      <c r="AF1606" s="166">
        <f>VLOOKUP(L1606,Schnitt6!L:P,3,0)</f>
        <v>0</v>
      </c>
    </row>
    <row r="1607" spans="12:32" x14ac:dyDescent="0.25">
      <c r="L1607" s="264">
        <f>Member!A1607</f>
        <v>0</v>
      </c>
      <c r="M1607" s="166">
        <f t="shared" si="110"/>
        <v>0</v>
      </c>
      <c r="N1607" s="166">
        <f t="shared" si="111"/>
        <v>0</v>
      </c>
      <c r="O1607" s="166">
        <f t="shared" si="112"/>
        <v>0</v>
      </c>
      <c r="P1607" s="166">
        <f t="shared" si="113"/>
        <v>49</v>
      </c>
      <c r="S1607" s="166">
        <f>VLOOKUP(L1607,Schnitt1!L:P,2,0)</f>
        <v>0</v>
      </c>
      <c r="T1607" s="166">
        <f>VLOOKUP(L1607,Schnitt2!L:P,2,0)</f>
        <v>0</v>
      </c>
      <c r="U1607" s="166">
        <f>VLOOKUP(L1607,Schnitt3!L:P,2,0)</f>
        <v>0</v>
      </c>
      <c r="V1607" s="166">
        <f>VLOOKUP(L1607,Schnitt4!L:P,2,0)</f>
        <v>0</v>
      </c>
      <c r="W1607" s="166">
        <f>VLOOKUP(L1607,Schnitt5!L:P,2,0)</f>
        <v>0</v>
      </c>
      <c r="X1607" s="166">
        <f>VLOOKUP(L1607,Schnitt6!L:P,2,0)</f>
        <v>0</v>
      </c>
      <c r="AA1607" s="166">
        <f>VLOOKUP(L1607,Schnitt1!L:P,3,0)</f>
        <v>0</v>
      </c>
      <c r="AB1607" s="166">
        <f>VLOOKUP(L1607,Schnitt2!L:P,3,0)</f>
        <v>0</v>
      </c>
      <c r="AC1607" s="166">
        <f>VLOOKUP(L1607,Schnitt3!L:P,3,0)</f>
        <v>0</v>
      </c>
      <c r="AD1607" s="166">
        <f>VLOOKUP(L1607,Schnitt4!L:P,3,0)</f>
        <v>0</v>
      </c>
      <c r="AE1607" s="166">
        <f>VLOOKUP(L1607,Schnitt5!L:P,3,0)</f>
        <v>0</v>
      </c>
      <c r="AF1607" s="166">
        <f>VLOOKUP(L1607,Schnitt6!L:P,3,0)</f>
        <v>0</v>
      </c>
    </row>
    <row r="1608" spans="12:32" x14ac:dyDescent="0.25">
      <c r="L1608" s="264">
        <f>Member!A1608</f>
        <v>0</v>
      </c>
      <c r="M1608" s="166">
        <f t="shared" si="110"/>
        <v>0</v>
      </c>
      <c r="N1608" s="166">
        <f t="shared" si="111"/>
        <v>0</v>
      </c>
      <c r="O1608" s="166">
        <f t="shared" si="112"/>
        <v>0</v>
      </c>
      <c r="P1608" s="166">
        <f t="shared" si="113"/>
        <v>49</v>
      </c>
      <c r="S1608" s="166">
        <f>VLOOKUP(L1608,Schnitt1!L:P,2,0)</f>
        <v>0</v>
      </c>
      <c r="T1608" s="166">
        <f>VLOOKUP(L1608,Schnitt2!L:P,2,0)</f>
        <v>0</v>
      </c>
      <c r="U1608" s="166">
        <f>VLOOKUP(L1608,Schnitt3!L:P,2,0)</f>
        <v>0</v>
      </c>
      <c r="V1608" s="166">
        <f>VLOOKUP(L1608,Schnitt4!L:P,2,0)</f>
        <v>0</v>
      </c>
      <c r="W1608" s="166">
        <f>VLOOKUP(L1608,Schnitt5!L:P,2,0)</f>
        <v>0</v>
      </c>
      <c r="X1608" s="166">
        <f>VLOOKUP(L1608,Schnitt6!L:P,2,0)</f>
        <v>0</v>
      </c>
      <c r="AA1608" s="166">
        <f>VLOOKUP(L1608,Schnitt1!L:P,3,0)</f>
        <v>0</v>
      </c>
      <c r="AB1608" s="166">
        <f>VLOOKUP(L1608,Schnitt2!L:P,3,0)</f>
        <v>0</v>
      </c>
      <c r="AC1608" s="166">
        <f>VLOOKUP(L1608,Schnitt3!L:P,3,0)</f>
        <v>0</v>
      </c>
      <c r="AD1608" s="166">
        <f>VLOOKUP(L1608,Schnitt4!L:P,3,0)</f>
        <v>0</v>
      </c>
      <c r="AE1608" s="166">
        <f>VLOOKUP(L1608,Schnitt5!L:P,3,0)</f>
        <v>0</v>
      </c>
      <c r="AF1608" s="166">
        <f>VLOOKUP(L1608,Schnitt6!L:P,3,0)</f>
        <v>0</v>
      </c>
    </row>
    <row r="1609" spans="12:32" x14ac:dyDescent="0.25">
      <c r="L1609" s="264">
        <f>Member!A1609</f>
        <v>0</v>
      </c>
      <c r="M1609" s="166">
        <f t="shared" si="110"/>
        <v>0</v>
      </c>
      <c r="N1609" s="166">
        <f t="shared" si="111"/>
        <v>0</v>
      </c>
      <c r="O1609" s="166">
        <f t="shared" si="112"/>
        <v>0</v>
      </c>
      <c r="P1609" s="166">
        <f t="shared" si="113"/>
        <v>49</v>
      </c>
      <c r="S1609" s="166">
        <f>VLOOKUP(L1609,Schnitt1!L:P,2,0)</f>
        <v>0</v>
      </c>
      <c r="T1609" s="166">
        <f>VLOOKUP(L1609,Schnitt2!L:P,2,0)</f>
        <v>0</v>
      </c>
      <c r="U1609" s="166">
        <f>VLOOKUP(L1609,Schnitt3!L:P,2,0)</f>
        <v>0</v>
      </c>
      <c r="V1609" s="166">
        <f>VLOOKUP(L1609,Schnitt4!L:P,2,0)</f>
        <v>0</v>
      </c>
      <c r="W1609" s="166">
        <f>VLOOKUP(L1609,Schnitt5!L:P,2,0)</f>
        <v>0</v>
      </c>
      <c r="X1609" s="166">
        <f>VLOOKUP(L1609,Schnitt6!L:P,2,0)</f>
        <v>0</v>
      </c>
      <c r="AA1609" s="166">
        <f>VLOOKUP(L1609,Schnitt1!L:P,3,0)</f>
        <v>0</v>
      </c>
      <c r="AB1609" s="166">
        <f>VLOOKUP(L1609,Schnitt2!L:P,3,0)</f>
        <v>0</v>
      </c>
      <c r="AC1609" s="166">
        <f>VLOOKUP(L1609,Schnitt3!L:P,3,0)</f>
        <v>0</v>
      </c>
      <c r="AD1609" s="166">
        <f>VLOOKUP(L1609,Schnitt4!L:P,3,0)</f>
        <v>0</v>
      </c>
      <c r="AE1609" s="166">
        <f>VLOOKUP(L1609,Schnitt5!L:P,3,0)</f>
        <v>0</v>
      </c>
      <c r="AF1609" s="166">
        <f>VLOOKUP(L1609,Schnitt6!L:P,3,0)</f>
        <v>0</v>
      </c>
    </row>
    <row r="1610" spans="12:32" x14ac:dyDescent="0.25">
      <c r="L1610" s="264">
        <f>Member!A1610</f>
        <v>0</v>
      </c>
      <c r="M1610" s="166">
        <f t="shared" si="110"/>
        <v>0</v>
      </c>
      <c r="N1610" s="166">
        <f t="shared" si="111"/>
        <v>0</v>
      </c>
      <c r="O1610" s="166">
        <f t="shared" si="112"/>
        <v>0</v>
      </c>
      <c r="P1610" s="166">
        <f t="shared" si="113"/>
        <v>49</v>
      </c>
      <c r="S1610" s="166">
        <f>VLOOKUP(L1610,Schnitt1!L:P,2,0)</f>
        <v>0</v>
      </c>
      <c r="T1610" s="166">
        <f>VLOOKUP(L1610,Schnitt2!L:P,2,0)</f>
        <v>0</v>
      </c>
      <c r="U1610" s="166">
        <f>VLOOKUP(L1610,Schnitt3!L:P,2,0)</f>
        <v>0</v>
      </c>
      <c r="V1610" s="166">
        <f>VLOOKUP(L1610,Schnitt4!L:P,2,0)</f>
        <v>0</v>
      </c>
      <c r="W1610" s="166">
        <f>VLOOKUP(L1610,Schnitt5!L:P,2,0)</f>
        <v>0</v>
      </c>
      <c r="X1610" s="166">
        <f>VLOOKUP(L1610,Schnitt6!L:P,2,0)</f>
        <v>0</v>
      </c>
      <c r="AA1610" s="166">
        <f>VLOOKUP(L1610,Schnitt1!L:P,3,0)</f>
        <v>0</v>
      </c>
      <c r="AB1610" s="166">
        <f>VLOOKUP(L1610,Schnitt2!L:P,3,0)</f>
        <v>0</v>
      </c>
      <c r="AC1610" s="166">
        <f>VLOOKUP(L1610,Schnitt3!L:P,3,0)</f>
        <v>0</v>
      </c>
      <c r="AD1610" s="166">
        <f>VLOOKUP(L1610,Schnitt4!L:P,3,0)</f>
        <v>0</v>
      </c>
      <c r="AE1610" s="166">
        <f>VLOOKUP(L1610,Schnitt5!L:P,3,0)</f>
        <v>0</v>
      </c>
      <c r="AF1610" s="166">
        <f>VLOOKUP(L1610,Schnitt6!L:P,3,0)</f>
        <v>0</v>
      </c>
    </row>
    <row r="1611" spans="12:32" x14ac:dyDescent="0.25">
      <c r="L1611" s="264">
        <f>Member!A1611</f>
        <v>0</v>
      </c>
      <c r="M1611" s="166">
        <f t="shared" si="110"/>
        <v>0</v>
      </c>
      <c r="N1611" s="166">
        <f t="shared" si="111"/>
        <v>0</v>
      </c>
      <c r="O1611" s="166">
        <f t="shared" si="112"/>
        <v>0</v>
      </c>
      <c r="P1611" s="166">
        <f t="shared" si="113"/>
        <v>49</v>
      </c>
      <c r="S1611" s="166">
        <f>VLOOKUP(L1611,Schnitt1!L:P,2,0)</f>
        <v>0</v>
      </c>
      <c r="T1611" s="166">
        <f>VLOOKUP(L1611,Schnitt2!L:P,2,0)</f>
        <v>0</v>
      </c>
      <c r="U1611" s="166">
        <f>VLOOKUP(L1611,Schnitt3!L:P,2,0)</f>
        <v>0</v>
      </c>
      <c r="V1611" s="166">
        <f>VLOOKUP(L1611,Schnitt4!L:P,2,0)</f>
        <v>0</v>
      </c>
      <c r="W1611" s="166">
        <f>VLOOKUP(L1611,Schnitt5!L:P,2,0)</f>
        <v>0</v>
      </c>
      <c r="X1611" s="166">
        <f>VLOOKUP(L1611,Schnitt6!L:P,2,0)</f>
        <v>0</v>
      </c>
      <c r="AA1611" s="166">
        <f>VLOOKUP(L1611,Schnitt1!L:P,3,0)</f>
        <v>0</v>
      </c>
      <c r="AB1611" s="166">
        <f>VLOOKUP(L1611,Schnitt2!L:P,3,0)</f>
        <v>0</v>
      </c>
      <c r="AC1611" s="166">
        <f>VLOOKUP(L1611,Schnitt3!L:P,3,0)</f>
        <v>0</v>
      </c>
      <c r="AD1611" s="166">
        <f>VLOOKUP(L1611,Schnitt4!L:P,3,0)</f>
        <v>0</v>
      </c>
      <c r="AE1611" s="166">
        <f>VLOOKUP(L1611,Schnitt5!L:P,3,0)</f>
        <v>0</v>
      </c>
      <c r="AF1611" s="166">
        <f>VLOOKUP(L1611,Schnitt6!L:P,3,0)</f>
        <v>0</v>
      </c>
    </row>
    <row r="1612" spans="12:32" x14ac:dyDescent="0.25">
      <c r="L1612" s="264">
        <f>Member!A1612</f>
        <v>0</v>
      </c>
      <c r="M1612" s="166">
        <f t="shared" si="110"/>
        <v>0</v>
      </c>
      <c r="N1612" s="166">
        <f t="shared" si="111"/>
        <v>0</v>
      </c>
      <c r="O1612" s="166">
        <f t="shared" si="112"/>
        <v>0</v>
      </c>
      <c r="P1612" s="166">
        <f t="shared" si="113"/>
        <v>49</v>
      </c>
      <c r="S1612" s="166">
        <f>VLOOKUP(L1612,Schnitt1!L:P,2,0)</f>
        <v>0</v>
      </c>
      <c r="T1612" s="166">
        <f>VLOOKUP(L1612,Schnitt2!L:P,2,0)</f>
        <v>0</v>
      </c>
      <c r="U1612" s="166">
        <f>VLOOKUP(L1612,Schnitt3!L:P,2,0)</f>
        <v>0</v>
      </c>
      <c r="V1612" s="166">
        <f>VLOOKUP(L1612,Schnitt4!L:P,2,0)</f>
        <v>0</v>
      </c>
      <c r="W1612" s="166">
        <f>VLOOKUP(L1612,Schnitt5!L:P,2,0)</f>
        <v>0</v>
      </c>
      <c r="X1612" s="166">
        <f>VLOOKUP(L1612,Schnitt6!L:P,2,0)</f>
        <v>0</v>
      </c>
      <c r="AA1612" s="166">
        <f>VLOOKUP(L1612,Schnitt1!L:P,3,0)</f>
        <v>0</v>
      </c>
      <c r="AB1612" s="166">
        <f>VLOOKUP(L1612,Schnitt2!L:P,3,0)</f>
        <v>0</v>
      </c>
      <c r="AC1612" s="166">
        <f>VLOOKUP(L1612,Schnitt3!L:P,3,0)</f>
        <v>0</v>
      </c>
      <c r="AD1612" s="166">
        <f>VLOOKUP(L1612,Schnitt4!L:P,3,0)</f>
        <v>0</v>
      </c>
      <c r="AE1612" s="166">
        <f>VLOOKUP(L1612,Schnitt5!L:P,3,0)</f>
        <v>0</v>
      </c>
      <c r="AF1612" s="166">
        <f>VLOOKUP(L1612,Schnitt6!L:P,3,0)</f>
        <v>0</v>
      </c>
    </row>
    <row r="1613" spans="12:32" x14ac:dyDescent="0.25">
      <c r="L1613" s="264">
        <f>Member!A1613</f>
        <v>0</v>
      </c>
      <c r="M1613" s="166">
        <f t="shared" si="110"/>
        <v>0</v>
      </c>
      <c r="N1613" s="166">
        <f t="shared" si="111"/>
        <v>0</v>
      </c>
      <c r="O1613" s="166">
        <f t="shared" si="112"/>
        <v>0</v>
      </c>
      <c r="P1613" s="166">
        <f t="shared" si="113"/>
        <v>49</v>
      </c>
      <c r="S1613" s="166">
        <f>VLOOKUP(L1613,Schnitt1!L:P,2,0)</f>
        <v>0</v>
      </c>
      <c r="T1613" s="166">
        <f>VLOOKUP(L1613,Schnitt2!L:P,2,0)</f>
        <v>0</v>
      </c>
      <c r="U1613" s="166">
        <f>VLOOKUP(L1613,Schnitt3!L:P,2,0)</f>
        <v>0</v>
      </c>
      <c r="V1613" s="166">
        <f>VLOOKUP(L1613,Schnitt4!L:P,2,0)</f>
        <v>0</v>
      </c>
      <c r="W1613" s="166">
        <f>VLOOKUP(L1613,Schnitt5!L:P,2,0)</f>
        <v>0</v>
      </c>
      <c r="X1613" s="166">
        <f>VLOOKUP(L1613,Schnitt6!L:P,2,0)</f>
        <v>0</v>
      </c>
      <c r="AA1613" s="166">
        <f>VLOOKUP(L1613,Schnitt1!L:P,3,0)</f>
        <v>0</v>
      </c>
      <c r="AB1613" s="166">
        <f>VLOOKUP(L1613,Schnitt2!L:P,3,0)</f>
        <v>0</v>
      </c>
      <c r="AC1613" s="166">
        <f>VLOOKUP(L1613,Schnitt3!L:P,3,0)</f>
        <v>0</v>
      </c>
      <c r="AD1613" s="166">
        <f>VLOOKUP(L1613,Schnitt4!L:P,3,0)</f>
        <v>0</v>
      </c>
      <c r="AE1613" s="166">
        <f>VLOOKUP(L1613,Schnitt5!L:P,3,0)</f>
        <v>0</v>
      </c>
      <c r="AF1613" s="166">
        <f>VLOOKUP(L1613,Schnitt6!L:P,3,0)</f>
        <v>0</v>
      </c>
    </row>
    <row r="1614" spans="12:32" x14ac:dyDescent="0.25">
      <c r="L1614" s="264">
        <f>Member!A1614</f>
        <v>0</v>
      </c>
      <c r="M1614" s="166">
        <f t="shared" si="110"/>
        <v>0</v>
      </c>
      <c r="N1614" s="166">
        <f t="shared" si="111"/>
        <v>0</v>
      </c>
      <c r="O1614" s="166">
        <f t="shared" si="112"/>
        <v>0</v>
      </c>
      <c r="P1614" s="166">
        <f t="shared" si="113"/>
        <v>49</v>
      </c>
      <c r="S1614" s="166">
        <f>VLOOKUP(L1614,Schnitt1!L:P,2,0)</f>
        <v>0</v>
      </c>
      <c r="T1614" s="166">
        <f>VLOOKUP(L1614,Schnitt2!L:P,2,0)</f>
        <v>0</v>
      </c>
      <c r="U1614" s="166">
        <f>VLOOKUP(L1614,Schnitt3!L:P,2,0)</f>
        <v>0</v>
      </c>
      <c r="V1614" s="166">
        <f>VLOOKUP(L1614,Schnitt4!L:P,2,0)</f>
        <v>0</v>
      </c>
      <c r="W1614" s="166">
        <f>VLOOKUP(L1614,Schnitt5!L:P,2,0)</f>
        <v>0</v>
      </c>
      <c r="X1614" s="166">
        <f>VLOOKUP(L1614,Schnitt6!L:P,2,0)</f>
        <v>0</v>
      </c>
      <c r="AA1614" s="166">
        <f>VLOOKUP(L1614,Schnitt1!L:P,3,0)</f>
        <v>0</v>
      </c>
      <c r="AB1614" s="166">
        <f>VLOOKUP(L1614,Schnitt2!L:P,3,0)</f>
        <v>0</v>
      </c>
      <c r="AC1614" s="166">
        <f>VLOOKUP(L1614,Schnitt3!L:P,3,0)</f>
        <v>0</v>
      </c>
      <c r="AD1614" s="166">
        <f>VLOOKUP(L1614,Schnitt4!L:P,3,0)</f>
        <v>0</v>
      </c>
      <c r="AE1614" s="166">
        <f>VLOOKUP(L1614,Schnitt5!L:P,3,0)</f>
        <v>0</v>
      </c>
      <c r="AF1614" s="166">
        <f>VLOOKUP(L1614,Schnitt6!L:P,3,0)</f>
        <v>0</v>
      </c>
    </row>
    <row r="1615" spans="12:32" x14ac:dyDescent="0.25">
      <c r="L1615" s="264">
        <f>Member!A1615</f>
        <v>0</v>
      </c>
      <c r="M1615" s="166">
        <f t="shared" si="110"/>
        <v>0</v>
      </c>
      <c r="N1615" s="166">
        <f t="shared" si="111"/>
        <v>0</v>
      </c>
      <c r="O1615" s="166">
        <f t="shared" si="112"/>
        <v>0</v>
      </c>
      <c r="P1615" s="166">
        <f t="shared" si="113"/>
        <v>49</v>
      </c>
      <c r="S1615" s="166">
        <f>VLOOKUP(L1615,Schnitt1!L:P,2,0)</f>
        <v>0</v>
      </c>
      <c r="T1615" s="166">
        <f>VLOOKUP(L1615,Schnitt2!L:P,2,0)</f>
        <v>0</v>
      </c>
      <c r="U1615" s="166">
        <f>VLOOKUP(L1615,Schnitt3!L:P,2,0)</f>
        <v>0</v>
      </c>
      <c r="V1615" s="166">
        <f>VLOOKUP(L1615,Schnitt4!L:P,2,0)</f>
        <v>0</v>
      </c>
      <c r="W1615" s="166">
        <f>VLOOKUP(L1615,Schnitt5!L:P,2,0)</f>
        <v>0</v>
      </c>
      <c r="X1615" s="166">
        <f>VLOOKUP(L1615,Schnitt6!L:P,2,0)</f>
        <v>0</v>
      </c>
      <c r="AA1615" s="166">
        <f>VLOOKUP(L1615,Schnitt1!L:P,3,0)</f>
        <v>0</v>
      </c>
      <c r="AB1615" s="166">
        <f>VLOOKUP(L1615,Schnitt2!L:P,3,0)</f>
        <v>0</v>
      </c>
      <c r="AC1615" s="166">
        <f>VLOOKUP(L1615,Schnitt3!L:P,3,0)</f>
        <v>0</v>
      </c>
      <c r="AD1615" s="166">
        <f>VLOOKUP(L1615,Schnitt4!L:P,3,0)</f>
        <v>0</v>
      </c>
      <c r="AE1615" s="166">
        <f>VLOOKUP(L1615,Schnitt5!L:P,3,0)</f>
        <v>0</v>
      </c>
      <c r="AF1615" s="166">
        <f>VLOOKUP(L1615,Schnitt6!L:P,3,0)</f>
        <v>0</v>
      </c>
    </row>
    <row r="1616" spans="12:32" x14ac:dyDescent="0.25">
      <c r="L1616" s="264">
        <f>Member!A1616</f>
        <v>0</v>
      </c>
      <c r="M1616" s="166">
        <f t="shared" si="110"/>
        <v>0</v>
      </c>
      <c r="N1616" s="166">
        <f t="shared" si="111"/>
        <v>0</v>
      </c>
      <c r="O1616" s="166">
        <f t="shared" si="112"/>
        <v>0</v>
      </c>
      <c r="P1616" s="166">
        <f t="shared" si="113"/>
        <v>49</v>
      </c>
      <c r="S1616" s="166">
        <f>VLOOKUP(L1616,Schnitt1!L:P,2,0)</f>
        <v>0</v>
      </c>
      <c r="T1616" s="166">
        <f>VLOOKUP(L1616,Schnitt2!L:P,2,0)</f>
        <v>0</v>
      </c>
      <c r="U1616" s="166">
        <f>VLOOKUP(L1616,Schnitt3!L:P,2,0)</f>
        <v>0</v>
      </c>
      <c r="V1616" s="166">
        <f>VLOOKUP(L1616,Schnitt4!L:P,2,0)</f>
        <v>0</v>
      </c>
      <c r="W1616" s="166">
        <f>VLOOKUP(L1616,Schnitt5!L:P,2,0)</f>
        <v>0</v>
      </c>
      <c r="X1616" s="166">
        <f>VLOOKUP(L1616,Schnitt6!L:P,2,0)</f>
        <v>0</v>
      </c>
      <c r="AA1616" s="166">
        <f>VLOOKUP(L1616,Schnitt1!L:P,3,0)</f>
        <v>0</v>
      </c>
      <c r="AB1616" s="166">
        <f>VLOOKUP(L1616,Schnitt2!L:P,3,0)</f>
        <v>0</v>
      </c>
      <c r="AC1616" s="166">
        <f>VLOOKUP(L1616,Schnitt3!L:P,3,0)</f>
        <v>0</v>
      </c>
      <c r="AD1616" s="166">
        <f>VLOOKUP(L1616,Schnitt4!L:P,3,0)</f>
        <v>0</v>
      </c>
      <c r="AE1616" s="166">
        <f>VLOOKUP(L1616,Schnitt5!L:P,3,0)</f>
        <v>0</v>
      </c>
      <c r="AF1616" s="166">
        <f>VLOOKUP(L1616,Schnitt6!L:P,3,0)</f>
        <v>0</v>
      </c>
    </row>
    <row r="1617" spans="12:32" x14ac:dyDescent="0.25">
      <c r="L1617" s="264">
        <f>Member!A1617</f>
        <v>0</v>
      </c>
      <c r="M1617" s="166">
        <f t="shared" si="110"/>
        <v>0</v>
      </c>
      <c r="N1617" s="166">
        <f t="shared" si="111"/>
        <v>0</v>
      </c>
      <c r="O1617" s="166">
        <f t="shared" si="112"/>
        <v>0</v>
      </c>
      <c r="P1617" s="166">
        <f t="shared" si="113"/>
        <v>49</v>
      </c>
      <c r="S1617" s="166">
        <f>VLOOKUP(L1617,Schnitt1!L:P,2,0)</f>
        <v>0</v>
      </c>
      <c r="T1617" s="166">
        <f>VLOOKUP(L1617,Schnitt2!L:P,2,0)</f>
        <v>0</v>
      </c>
      <c r="U1617" s="166">
        <f>VLOOKUP(L1617,Schnitt3!L:P,2,0)</f>
        <v>0</v>
      </c>
      <c r="V1617" s="166">
        <f>VLOOKUP(L1617,Schnitt4!L:P,2,0)</f>
        <v>0</v>
      </c>
      <c r="W1617" s="166">
        <f>VLOOKUP(L1617,Schnitt5!L:P,2,0)</f>
        <v>0</v>
      </c>
      <c r="X1617" s="166">
        <f>VLOOKUP(L1617,Schnitt6!L:P,2,0)</f>
        <v>0</v>
      </c>
      <c r="AA1617" s="166">
        <f>VLOOKUP(L1617,Schnitt1!L:P,3,0)</f>
        <v>0</v>
      </c>
      <c r="AB1617" s="166">
        <f>VLOOKUP(L1617,Schnitt2!L:P,3,0)</f>
        <v>0</v>
      </c>
      <c r="AC1617" s="166">
        <f>VLOOKUP(L1617,Schnitt3!L:P,3,0)</f>
        <v>0</v>
      </c>
      <c r="AD1617" s="166">
        <f>VLOOKUP(L1617,Schnitt4!L:P,3,0)</f>
        <v>0</v>
      </c>
      <c r="AE1617" s="166">
        <f>VLOOKUP(L1617,Schnitt5!L:P,3,0)</f>
        <v>0</v>
      </c>
      <c r="AF1617" s="166">
        <f>VLOOKUP(L1617,Schnitt6!L:P,3,0)</f>
        <v>0</v>
      </c>
    </row>
    <row r="1618" spans="12:32" x14ac:dyDescent="0.25">
      <c r="L1618" s="264">
        <f>Member!A1618</f>
        <v>0</v>
      </c>
      <c r="M1618" s="166">
        <f t="shared" si="110"/>
        <v>0</v>
      </c>
      <c r="N1618" s="166">
        <f t="shared" si="111"/>
        <v>0</v>
      </c>
      <c r="O1618" s="166">
        <f t="shared" si="112"/>
        <v>0</v>
      </c>
      <c r="P1618" s="166">
        <f t="shared" si="113"/>
        <v>49</v>
      </c>
      <c r="S1618" s="166">
        <f>VLOOKUP(L1618,Schnitt1!L:P,2,0)</f>
        <v>0</v>
      </c>
      <c r="T1618" s="166">
        <f>VLOOKUP(L1618,Schnitt2!L:P,2,0)</f>
        <v>0</v>
      </c>
      <c r="U1618" s="166">
        <f>VLOOKUP(L1618,Schnitt3!L:P,2,0)</f>
        <v>0</v>
      </c>
      <c r="V1618" s="166">
        <f>VLOOKUP(L1618,Schnitt4!L:P,2,0)</f>
        <v>0</v>
      </c>
      <c r="W1618" s="166">
        <f>VLOOKUP(L1618,Schnitt5!L:P,2,0)</f>
        <v>0</v>
      </c>
      <c r="X1618" s="166">
        <f>VLOOKUP(L1618,Schnitt6!L:P,2,0)</f>
        <v>0</v>
      </c>
      <c r="AA1618" s="166">
        <f>VLOOKUP(L1618,Schnitt1!L:P,3,0)</f>
        <v>0</v>
      </c>
      <c r="AB1618" s="166">
        <f>VLOOKUP(L1618,Schnitt2!L:P,3,0)</f>
        <v>0</v>
      </c>
      <c r="AC1618" s="166">
        <f>VLOOKUP(L1618,Schnitt3!L:P,3,0)</f>
        <v>0</v>
      </c>
      <c r="AD1618" s="166">
        <f>VLOOKUP(L1618,Schnitt4!L:P,3,0)</f>
        <v>0</v>
      </c>
      <c r="AE1618" s="166">
        <f>VLOOKUP(L1618,Schnitt5!L:P,3,0)</f>
        <v>0</v>
      </c>
      <c r="AF1618" s="166">
        <f>VLOOKUP(L1618,Schnitt6!L:P,3,0)</f>
        <v>0</v>
      </c>
    </row>
    <row r="1619" spans="12:32" x14ac:dyDescent="0.25">
      <c r="L1619" s="264">
        <f>Member!A1619</f>
        <v>0</v>
      </c>
      <c r="M1619" s="166">
        <f t="shared" si="110"/>
        <v>0</v>
      </c>
      <c r="N1619" s="166">
        <f t="shared" si="111"/>
        <v>0</v>
      </c>
      <c r="O1619" s="166">
        <f t="shared" si="112"/>
        <v>0</v>
      </c>
      <c r="P1619" s="166">
        <f t="shared" si="113"/>
        <v>49</v>
      </c>
      <c r="S1619" s="166">
        <f>VLOOKUP(L1619,Schnitt1!L:P,2,0)</f>
        <v>0</v>
      </c>
      <c r="T1619" s="166">
        <f>VLOOKUP(L1619,Schnitt2!L:P,2,0)</f>
        <v>0</v>
      </c>
      <c r="U1619" s="166">
        <f>VLOOKUP(L1619,Schnitt3!L:P,2,0)</f>
        <v>0</v>
      </c>
      <c r="V1619" s="166">
        <f>VLOOKUP(L1619,Schnitt4!L:P,2,0)</f>
        <v>0</v>
      </c>
      <c r="W1619" s="166">
        <f>VLOOKUP(L1619,Schnitt5!L:P,2,0)</f>
        <v>0</v>
      </c>
      <c r="X1619" s="166">
        <f>VLOOKUP(L1619,Schnitt6!L:P,2,0)</f>
        <v>0</v>
      </c>
      <c r="AA1619" s="166">
        <f>VLOOKUP(L1619,Schnitt1!L:P,3,0)</f>
        <v>0</v>
      </c>
      <c r="AB1619" s="166">
        <f>VLOOKUP(L1619,Schnitt2!L:P,3,0)</f>
        <v>0</v>
      </c>
      <c r="AC1619" s="166">
        <f>VLOOKUP(L1619,Schnitt3!L:P,3,0)</f>
        <v>0</v>
      </c>
      <c r="AD1619" s="166">
        <f>VLOOKUP(L1619,Schnitt4!L:P,3,0)</f>
        <v>0</v>
      </c>
      <c r="AE1619" s="166">
        <f>VLOOKUP(L1619,Schnitt5!L:P,3,0)</f>
        <v>0</v>
      </c>
      <c r="AF1619" s="166">
        <f>VLOOKUP(L1619,Schnitt6!L:P,3,0)</f>
        <v>0</v>
      </c>
    </row>
    <row r="1620" spans="12:32" x14ac:dyDescent="0.25">
      <c r="L1620" s="264">
        <f>Member!A1620</f>
        <v>0</v>
      </c>
      <c r="M1620" s="166">
        <f t="shared" si="110"/>
        <v>0</v>
      </c>
      <c r="N1620" s="166">
        <f t="shared" si="111"/>
        <v>0</v>
      </c>
      <c r="O1620" s="166">
        <f t="shared" si="112"/>
        <v>0</v>
      </c>
      <c r="P1620" s="166">
        <f t="shared" si="113"/>
        <v>49</v>
      </c>
      <c r="S1620" s="166">
        <f>VLOOKUP(L1620,Schnitt1!L:P,2,0)</f>
        <v>0</v>
      </c>
      <c r="T1620" s="166">
        <f>VLOOKUP(L1620,Schnitt2!L:P,2,0)</f>
        <v>0</v>
      </c>
      <c r="U1620" s="166">
        <f>VLOOKUP(L1620,Schnitt3!L:P,2,0)</f>
        <v>0</v>
      </c>
      <c r="V1620" s="166">
        <f>VLOOKUP(L1620,Schnitt4!L:P,2,0)</f>
        <v>0</v>
      </c>
      <c r="W1620" s="166">
        <f>VLOOKUP(L1620,Schnitt5!L:P,2,0)</f>
        <v>0</v>
      </c>
      <c r="X1620" s="166">
        <f>VLOOKUP(L1620,Schnitt6!L:P,2,0)</f>
        <v>0</v>
      </c>
      <c r="AA1620" s="166">
        <f>VLOOKUP(L1620,Schnitt1!L:P,3,0)</f>
        <v>0</v>
      </c>
      <c r="AB1620" s="166">
        <f>VLOOKUP(L1620,Schnitt2!L:P,3,0)</f>
        <v>0</v>
      </c>
      <c r="AC1620" s="166">
        <f>VLOOKUP(L1620,Schnitt3!L:P,3,0)</f>
        <v>0</v>
      </c>
      <c r="AD1620" s="166">
        <f>VLOOKUP(L1620,Schnitt4!L:P,3,0)</f>
        <v>0</v>
      </c>
      <c r="AE1620" s="166">
        <f>VLOOKUP(L1620,Schnitt5!L:P,3,0)</f>
        <v>0</v>
      </c>
      <c r="AF1620" s="166">
        <f>VLOOKUP(L1620,Schnitt6!L:P,3,0)</f>
        <v>0</v>
      </c>
    </row>
    <row r="1621" spans="12:32" x14ac:dyDescent="0.25">
      <c r="L1621" s="264">
        <f>Member!A1621</f>
        <v>0</v>
      </c>
      <c r="M1621" s="166">
        <f t="shared" si="110"/>
        <v>0</v>
      </c>
      <c r="N1621" s="166">
        <f t="shared" si="111"/>
        <v>0</v>
      </c>
      <c r="O1621" s="166">
        <f t="shared" si="112"/>
        <v>0</v>
      </c>
      <c r="P1621" s="166">
        <f t="shared" si="113"/>
        <v>49</v>
      </c>
      <c r="S1621" s="166">
        <f>VLOOKUP(L1621,Schnitt1!L:P,2,0)</f>
        <v>0</v>
      </c>
      <c r="T1621" s="166">
        <f>VLOOKUP(L1621,Schnitt2!L:P,2,0)</f>
        <v>0</v>
      </c>
      <c r="U1621" s="166">
        <f>VLOOKUP(L1621,Schnitt3!L:P,2,0)</f>
        <v>0</v>
      </c>
      <c r="V1621" s="166">
        <f>VLOOKUP(L1621,Schnitt4!L:P,2,0)</f>
        <v>0</v>
      </c>
      <c r="W1621" s="166">
        <f>VLOOKUP(L1621,Schnitt5!L:P,2,0)</f>
        <v>0</v>
      </c>
      <c r="X1621" s="166">
        <f>VLOOKUP(L1621,Schnitt6!L:P,2,0)</f>
        <v>0</v>
      </c>
      <c r="AA1621" s="166">
        <f>VLOOKUP(L1621,Schnitt1!L:P,3,0)</f>
        <v>0</v>
      </c>
      <c r="AB1621" s="166">
        <f>VLOOKUP(L1621,Schnitt2!L:P,3,0)</f>
        <v>0</v>
      </c>
      <c r="AC1621" s="166">
        <f>VLOOKUP(L1621,Schnitt3!L:P,3,0)</f>
        <v>0</v>
      </c>
      <c r="AD1621" s="166">
        <f>VLOOKUP(L1621,Schnitt4!L:P,3,0)</f>
        <v>0</v>
      </c>
      <c r="AE1621" s="166">
        <f>VLOOKUP(L1621,Schnitt5!L:P,3,0)</f>
        <v>0</v>
      </c>
      <c r="AF1621" s="166">
        <f>VLOOKUP(L1621,Schnitt6!L:P,3,0)</f>
        <v>0</v>
      </c>
    </row>
    <row r="1622" spans="12:32" x14ac:dyDescent="0.25">
      <c r="L1622" s="264">
        <f>Member!A1622</f>
        <v>0</v>
      </c>
      <c r="M1622" s="166">
        <f t="shared" si="110"/>
        <v>0</v>
      </c>
      <c r="N1622" s="166">
        <f t="shared" si="111"/>
        <v>0</v>
      </c>
      <c r="O1622" s="166">
        <f t="shared" si="112"/>
        <v>0</v>
      </c>
      <c r="P1622" s="166">
        <f t="shared" si="113"/>
        <v>49</v>
      </c>
      <c r="S1622" s="166">
        <f>VLOOKUP(L1622,Schnitt1!L:P,2,0)</f>
        <v>0</v>
      </c>
      <c r="T1622" s="166">
        <f>VLOOKUP(L1622,Schnitt2!L:P,2,0)</f>
        <v>0</v>
      </c>
      <c r="U1622" s="166">
        <f>VLOOKUP(L1622,Schnitt3!L:P,2,0)</f>
        <v>0</v>
      </c>
      <c r="V1622" s="166">
        <f>VLOOKUP(L1622,Schnitt4!L:P,2,0)</f>
        <v>0</v>
      </c>
      <c r="W1622" s="166">
        <f>VLOOKUP(L1622,Schnitt5!L:P,2,0)</f>
        <v>0</v>
      </c>
      <c r="X1622" s="166">
        <f>VLOOKUP(L1622,Schnitt6!L:P,2,0)</f>
        <v>0</v>
      </c>
      <c r="AA1622" s="166">
        <f>VLOOKUP(L1622,Schnitt1!L:P,3,0)</f>
        <v>0</v>
      </c>
      <c r="AB1622" s="166">
        <f>VLOOKUP(L1622,Schnitt2!L:P,3,0)</f>
        <v>0</v>
      </c>
      <c r="AC1622" s="166">
        <f>VLOOKUP(L1622,Schnitt3!L:P,3,0)</f>
        <v>0</v>
      </c>
      <c r="AD1622" s="166">
        <f>VLOOKUP(L1622,Schnitt4!L:P,3,0)</f>
        <v>0</v>
      </c>
      <c r="AE1622" s="166">
        <f>VLOOKUP(L1622,Schnitt5!L:P,3,0)</f>
        <v>0</v>
      </c>
      <c r="AF1622" s="166">
        <f>VLOOKUP(L1622,Schnitt6!L:P,3,0)</f>
        <v>0</v>
      </c>
    </row>
    <row r="1623" spans="12:32" x14ac:dyDescent="0.25">
      <c r="L1623" s="264">
        <f>Member!A1623</f>
        <v>0</v>
      </c>
      <c r="M1623" s="166">
        <f t="shared" si="110"/>
        <v>0</v>
      </c>
      <c r="N1623" s="166">
        <f t="shared" si="111"/>
        <v>0</v>
      </c>
      <c r="O1623" s="166">
        <f t="shared" si="112"/>
        <v>0</v>
      </c>
      <c r="P1623" s="166">
        <f t="shared" si="113"/>
        <v>49</v>
      </c>
      <c r="S1623" s="166">
        <f>VLOOKUP(L1623,Schnitt1!L:P,2,0)</f>
        <v>0</v>
      </c>
      <c r="T1623" s="166">
        <f>VLOOKUP(L1623,Schnitt2!L:P,2,0)</f>
        <v>0</v>
      </c>
      <c r="U1623" s="166">
        <f>VLOOKUP(L1623,Schnitt3!L:P,2,0)</f>
        <v>0</v>
      </c>
      <c r="V1623" s="166">
        <f>VLOOKUP(L1623,Schnitt4!L:P,2,0)</f>
        <v>0</v>
      </c>
      <c r="W1623" s="166">
        <f>VLOOKUP(L1623,Schnitt5!L:P,2,0)</f>
        <v>0</v>
      </c>
      <c r="X1623" s="166">
        <f>VLOOKUP(L1623,Schnitt6!L:P,2,0)</f>
        <v>0</v>
      </c>
      <c r="AA1623" s="166">
        <f>VLOOKUP(L1623,Schnitt1!L:P,3,0)</f>
        <v>0</v>
      </c>
      <c r="AB1623" s="166">
        <f>VLOOKUP(L1623,Schnitt2!L:P,3,0)</f>
        <v>0</v>
      </c>
      <c r="AC1623" s="166">
        <f>VLOOKUP(L1623,Schnitt3!L:P,3,0)</f>
        <v>0</v>
      </c>
      <c r="AD1623" s="166">
        <f>VLOOKUP(L1623,Schnitt4!L:P,3,0)</f>
        <v>0</v>
      </c>
      <c r="AE1623" s="166">
        <f>VLOOKUP(L1623,Schnitt5!L:P,3,0)</f>
        <v>0</v>
      </c>
      <c r="AF1623" s="166">
        <f>VLOOKUP(L1623,Schnitt6!L:P,3,0)</f>
        <v>0</v>
      </c>
    </row>
    <row r="1624" spans="12:32" x14ac:dyDescent="0.25">
      <c r="L1624" s="264">
        <f>Member!A1624</f>
        <v>0</v>
      </c>
      <c r="M1624" s="166">
        <f t="shared" si="110"/>
        <v>0</v>
      </c>
      <c r="N1624" s="166">
        <f t="shared" si="111"/>
        <v>0</v>
      </c>
      <c r="O1624" s="166">
        <f t="shared" si="112"/>
        <v>0</v>
      </c>
      <c r="P1624" s="166">
        <f t="shared" si="113"/>
        <v>49</v>
      </c>
      <c r="S1624" s="166">
        <f>VLOOKUP(L1624,Schnitt1!L:P,2,0)</f>
        <v>0</v>
      </c>
      <c r="T1624" s="166">
        <f>VLOOKUP(L1624,Schnitt2!L:P,2,0)</f>
        <v>0</v>
      </c>
      <c r="U1624" s="166">
        <f>VLOOKUP(L1624,Schnitt3!L:P,2,0)</f>
        <v>0</v>
      </c>
      <c r="V1624" s="166">
        <f>VLOOKUP(L1624,Schnitt4!L:P,2,0)</f>
        <v>0</v>
      </c>
      <c r="W1624" s="166">
        <f>VLOOKUP(L1624,Schnitt5!L:P,2,0)</f>
        <v>0</v>
      </c>
      <c r="X1624" s="166">
        <f>VLOOKUP(L1624,Schnitt6!L:P,2,0)</f>
        <v>0</v>
      </c>
      <c r="AA1624" s="166">
        <f>VLOOKUP(L1624,Schnitt1!L:P,3,0)</f>
        <v>0</v>
      </c>
      <c r="AB1624" s="166">
        <f>VLOOKUP(L1624,Schnitt2!L:P,3,0)</f>
        <v>0</v>
      </c>
      <c r="AC1624" s="166">
        <f>VLOOKUP(L1624,Schnitt3!L:P,3,0)</f>
        <v>0</v>
      </c>
      <c r="AD1624" s="166">
        <f>VLOOKUP(L1624,Schnitt4!L:P,3,0)</f>
        <v>0</v>
      </c>
      <c r="AE1624" s="166">
        <f>VLOOKUP(L1624,Schnitt5!L:P,3,0)</f>
        <v>0</v>
      </c>
      <c r="AF1624" s="166">
        <f>VLOOKUP(L1624,Schnitt6!L:P,3,0)</f>
        <v>0</v>
      </c>
    </row>
    <row r="1625" spans="12:32" x14ac:dyDescent="0.25">
      <c r="L1625" s="264">
        <f>Member!A1625</f>
        <v>0</v>
      </c>
      <c r="M1625" s="166">
        <f t="shared" si="110"/>
        <v>0</v>
      </c>
      <c r="N1625" s="166">
        <f t="shared" si="111"/>
        <v>0</v>
      </c>
      <c r="O1625" s="166">
        <f t="shared" si="112"/>
        <v>0</v>
      </c>
      <c r="P1625" s="166">
        <f t="shared" si="113"/>
        <v>49</v>
      </c>
      <c r="S1625" s="166">
        <f>VLOOKUP(L1625,Schnitt1!L:P,2,0)</f>
        <v>0</v>
      </c>
      <c r="T1625" s="166">
        <f>VLOOKUP(L1625,Schnitt2!L:P,2,0)</f>
        <v>0</v>
      </c>
      <c r="U1625" s="166">
        <f>VLOOKUP(L1625,Schnitt3!L:P,2,0)</f>
        <v>0</v>
      </c>
      <c r="V1625" s="166">
        <f>VLOOKUP(L1625,Schnitt4!L:P,2,0)</f>
        <v>0</v>
      </c>
      <c r="W1625" s="166">
        <f>VLOOKUP(L1625,Schnitt5!L:P,2,0)</f>
        <v>0</v>
      </c>
      <c r="X1625" s="166">
        <f>VLOOKUP(L1625,Schnitt6!L:P,2,0)</f>
        <v>0</v>
      </c>
      <c r="AA1625" s="166">
        <f>VLOOKUP(L1625,Schnitt1!L:P,3,0)</f>
        <v>0</v>
      </c>
      <c r="AB1625" s="166">
        <f>VLOOKUP(L1625,Schnitt2!L:P,3,0)</f>
        <v>0</v>
      </c>
      <c r="AC1625" s="166">
        <f>VLOOKUP(L1625,Schnitt3!L:P,3,0)</f>
        <v>0</v>
      </c>
      <c r="AD1625" s="166">
        <f>VLOOKUP(L1625,Schnitt4!L:P,3,0)</f>
        <v>0</v>
      </c>
      <c r="AE1625" s="166">
        <f>VLOOKUP(L1625,Schnitt5!L:P,3,0)</f>
        <v>0</v>
      </c>
      <c r="AF1625" s="166">
        <f>VLOOKUP(L1625,Schnitt6!L:P,3,0)</f>
        <v>0</v>
      </c>
    </row>
    <row r="1626" spans="12:32" x14ac:dyDescent="0.25">
      <c r="L1626" s="264">
        <f>Member!A1626</f>
        <v>0</v>
      </c>
      <c r="M1626" s="166">
        <f t="shared" si="110"/>
        <v>0</v>
      </c>
      <c r="N1626" s="166">
        <f t="shared" si="111"/>
        <v>0</v>
      </c>
      <c r="O1626" s="166">
        <f t="shared" si="112"/>
        <v>0</v>
      </c>
      <c r="P1626" s="166">
        <f t="shared" si="113"/>
        <v>49</v>
      </c>
      <c r="S1626" s="166">
        <f>VLOOKUP(L1626,Schnitt1!L:P,2,0)</f>
        <v>0</v>
      </c>
      <c r="T1626" s="166">
        <f>VLOOKUP(L1626,Schnitt2!L:P,2,0)</f>
        <v>0</v>
      </c>
      <c r="U1626" s="166">
        <f>VLOOKUP(L1626,Schnitt3!L:P,2,0)</f>
        <v>0</v>
      </c>
      <c r="V1626" s="166">
        <f>VLOOKUP(L1626,Schnitt4!L:P,2,0)</f>
        <v>0</v>
      </c>
      <c r="W1626" s="166">
        <f>VLOOKUP(L1626,Schnitt5!L:P,2,0)</f>
        <v>0</v>
      </c>
      <c r="X1626" s="166">
        <f>VLOOKUP(L1626,Schnitt6!L:P,2,0)</f>
        <v>0</v>
      </c>
      <c r="AA1626" s="166">
        <f>VLOOKUP(L1626,Schnitt1!L:P,3,0)</f>
        <v>0</v>
      </c>
      <c r="AB1626" s="166">
        <f>VLOOKUP(L1626,Schnitt2!L:P,3,0)</f>
        <v>0</v>
      </c>
      <c r="AC1626" s="166">
        <f>VLOOKUP(L1626,Schnitt3!L:P,3,0)</f>
        <v>0</v>
      </c>
      <c r="AD1626" s="166">
        <f>VLOOKUP(L1626,Schnitt4!L:P,3,0)</f>
        <v>0</v>
      </c>
      <c r="AE1626" s="166">
        <f>VLOOKUP(L1626,Schnitt5!L:P,3,0)</f>
        <v>0</v>
      </c>
      <c r="AF1626" s="166">
        <f>VLOOKUP(L1626,Schnitt6!L:P,3,0)</f>
        <v>0</v>
      </c>
    </row>
    <row r="1627" spans="12:32" x14ac:dyDescent="0.25">
      <c r="L1627" s="264">
        <f>Member!A1627</f>
        <v>0</v>
      </c>
      <c r="M1627" s="166">
        <f t="shared" si="110"/>
        <v>0</v>
      </c>
      <c r="N1627" s="166">
        <f t="shared" si="111"/>
        <v>0</v>
      </c>
      <c r="O1627" s="166">
        <f t="shared" si="112"/>
        <v>0</v>
      </c>
      <c r="P1627" s="166">
        <f t="shared" si="113"/>
        <v>49</v>
      </c>
      <c r="S1627" s="166">
        <f>VLOOKUP(L1627,Schnitt1!L:P,2,0)</f>
        <v>0</v>
      </c>
      <c r="T1627" s="166">
        <f>VLOOKUP(L1627,Schnitt2!L:P,2,0)</f>
        <v>0</v>
      </c>
      <c r="U1627" s="166">
        <f>VLOOKUP(L1627,Schnitt3!L:P,2,0)</f>
        <v>0</v>
      </c>
      <c r="V1627" s="166">
        <f>VLOOKUP(L1627,Schnitt4!L:P,2,0)</f>
        <v>0</v>
      </c>
      <c r="W1627" s="166">
        <f>VLOOKUP(L1627,Schnitt5!L:P,2,0)</f>
        <v>0</v>
      </c>
      <c r="X1627" s="166">
        <f>VLOOKUP(L1627,Schnitt6!L:P,2,0)</f>
        <v>0</v>
      </c>
      <c r="AA1627" s="166">
        <f>VLOOKUP(L1627,Schnitt1!L:P,3,0)</f>
        <v>0</v>
      </c>
      <c r="AB1627" s="166">
        <f>VLOOKUP(L1627,Schnitt2!L:P,3,0)</f>
        <v>0</v>
      </c>
      <c r="AC1627" s="166">
        <f>VLOOKUP(L1627,Schnitt3!L:P,3,0)</f>
        <v>0</v>
      </c>
      <c r="AD1627" s="166">
        <f>VLOOKUP(L1627,Schnitt4!L:P,3,0)</f>
        <v>0</v>
      </c>
      <c r="AE1627" s="166">
        <f>VLOOKUP(L1627,Schnitt5!L:P,3,0)</f>
        <v>0</v>
      </c>
      <c r="AF1627" s="166">
        <f>VLOOKUP(L1627,Schnitt6!L:P,3,0)</f>
        <v>0</v>
      </c>
    </row>
    <row r="1628" spans="12:32" x14ac:dyDescent="0.25">
      <c r="L1628" s="264">
        <f>Member!A1628</f>
        <v>0</v>
      </c>
      <c r="M1628" s="166">
        <f t="shared" si="110"/>
        <v>0</v>
      </c>
      <c r="N1628" s="166">
        <f t="shared" si="111"/>
        <v>0</v>
      </c>
      <c r="O1628" s="166">
        <f t="shared" si="112"/>
        <v>0</v>
      </c>
      <c r="P1628" s="166">
        <f t="shared" si="113"/>
        <v>49</v>
      </c>
      <c r="S1628" s="166">
        <f>VLOOKUP(L1628,Schnitt1!L:P,2,0)</f>
        <v>0</v>
      </c>
      <c r="T1628" s="166">
        <f>VLOOKUP(L1628,Schnitt2!L:P,2,0)</f>
        <v>0</v>
      </c>
      <c r="U1628" s="166">
        <f>VLOOKUP(L1628,Schnitt3!L:P,2,0)</f>
        <v>0</v>
      </c>
      <c r="V1628" s="166">
        <f>VLOOKUP(L1628,Schnitt4!L:P,2,0)</f>
        <v>0</v>
      </c>
      <c r="W1628" s="166">
        <f>VLOOKUP(L1628,Schnitt5!L:P,2,0)</f>
        <v>0</v>
      </c>
      <c r="X1628" s="166">
        <f>VLOOKUP(L1628,Schnitt6!L:P,2,0)</f>
        <v>0</v>
      </c>
      <c r="AA1628" s="166">
        <f>VLOOKUP(L1628,Schnitt1!L:P,3,0)</f>
        <v>0</v>
      </c>
      <c r="AB1628" s="166">
        <f>VLOOKUP(L1628,Schnitt2!L:P,3,0)</f>
        <v>0</v>
      </c>
      <c r="AC1628" s="166">
        <f>VLOOKUP(L1628,Schnitt3!L:P,3,0)</f>
        <v>0</v>
      </c>
      <c r="AD1628" s="166">
        <f>VLOOKUP(L1628,Schnitt4!L:P,3,0)</f>
        <v>0</v>
      </c>
      <c r="AE1628" s="166">
        <f>VLOOKUP(L1628,Schnitt5!L:P,3,0)</f>
        <v>0</v>
      </c>
      <c r="AF1628" s="166">
        <f>VLOOKUP(L1628,Schnitt6!L:P,3,0)</f>
        <v>0</v>
      </c>
    </row>
    <row r="1629" spans="12:32" x14ac:dyDescent="0.25">
      <c r="L1629" s="264">
        <f>Member!A1629</f>
        <v>0</v>
      </c>
      <c r="M1629" s="166">
        <f t="shared" si="110"/>
        <v>0</v>
      </c>
      <c r="N1629" s="166">
        <f t="shared" si="111"/>
        <v>0</v>
      </c>
      <c r="O1629" s="166">
        <f t="shared" si="112"/>
        <v>0</v>
      </c>
      <c r="P1629" s="166">
        <f t="shared" si="113"/>
        <v>49</v>
      </c>
      <c r="S1629" s="166">
        <f>VLOOKUP(L1629,Schnitt1!L:P,2,0)</f>
        <v>0</v>
      </c>
      <c r="T1629" s="166">
        <f>VLOOKUP(L1629,Schnitt2!L:P,2,0)</f>
        <v>0</v>
      </c>
      <c r="U1629" s="166">
        <f>VLOOKUP(L1629,Schnitt3!L:P,2,0)</f>
        <v>0</v>
      </c>
      <c r="V1629" s="166">
        <f>VLOOKUP(L1629,Schnitt4!L:P,2,0)</f>
        <v>0</v>
      </c>
      <c r="W1629" s="166">
        <f>VLOOKUP(L1629,Schnitt5!L:P,2,0)</f>
        <v>0</v>
      </c>
      <c r="X1629" s="166">
        <f>VLOOKUP(L1629,Schnitt6!L:P,2,0)</f>
        <v>0</v>
      </c>
      <c r="AA1629" s="166">
        <f>VLOOKUP(L1629,Schnitt1!L:P,3,0)</f>
        <v>0</v>
      </c>
      <c r="AB1629" s="166">
        <f>VLOOKUP(L1629,Schnitt2!L:P,3,0)</f>
        <v>0</v>
      </c>
      <c r="AC1629" s="166">
        <f>VLOOKUP(L1629,Schnitt3!L:P,3,0)</f>
        <v>0</v>
      </c>
      <c r="AD1629" s="166">
        <f>VLOOKUP(L1629,Schnitt4!L:P,3,0)</f>
        <v>0</v>
      </c>
      <c r="AE1629" s="166">
        <f>VLOOKUP(L1629,Schnitt5!L:P,3,0)</f>
        <v>0</v>
      </c>
      <c r="AF1629" s="166">
        <f>VLOOKUP(L1629,Schnitt6!L:P,3,0)</f>
        <v>0</v>
      </c>
    </row>
    <row r="1630" spans="12:32" x14ac:dyDescent="0.25">
      <c r="L1630" s="264">
        <f>Member!A1630</f>
        <v>0</v>
      </c>
      <c r="M1630" s="166">
        <f t="shared" si="110"/>
        <v>0</v>
      </c>
      <c r="N1630" s="166">
        <f t="shared" si="111"/>
        <v>0</v>
      </c>
      <c r="O1630" s="166">
        <f t="shared" si="112"/>
        <v>0</v>
      </c>
      <c r="P1630" s="166">
        <f t="shared" si="113"/>
        <v>49</v>
      </c>
      <c r="S1630" s="166">
        <f>VLOOKUP(L1630,Schnitt1!L:P,2,0)</f>
        <v>0</v>
      </c>
      <c r="T1630" s="166">
        <f>VLOOKUP(L1630,Schnitt2!L:P,2,0)</f>
        <v>0</v>
      </c>
      <c r="U1630" s="166">
        <f>VLOOKUP(L1630,Schnitt3!L:P,2,0)</f>
        <v>0</v>
      </c>
      <c r="V1630" s="166">
        <f>VLOOKUP(L1630,Schnitt4!L:P,2,0)</f>
        <v>0</v>
      </c>
      <c r="W1630" s="166">
        <f>VLOOKUP(L1630,Schnitt5!L:P,2,0)</f>
        <v>0</v>
      </c>
      <c r="X1630" s="166">
        <f>VLOOKUP(L1630,Schnitt6!L:P,2,0)</f>
        <v>0</v>
      </c>
      <c r="AA1630" s="166">
        <f>VLOOKUP(L1630,Schnitt1!L:P,3,0)</f>
        <v>0</v>
      </c>
      <c r="AB1630" s="166">
        <f>VLOOKUP(L1630,Schnitt2!L:P,3,0)</f>
        <v>0</v>
      </c>
      <c r="AC1630" s="166">
        <f>VLOOKUP(L1630,Schnitt3!L:P,3,0)</f>
        <v>0</v>
      </c>
      <c r="AD1630" s="166">
        <f>VLOOKUP(L1630,Schnitt4!L:P,3,0)</f>
        <v>0</v>
      </c>
      <c r="AE1630" s="166">
        <f>VLOOKUP(L1630,Schnitt5!L:P,3,0)</f>
        <v>0</v>
      </c>
      <c r="AF1630" s="166">
        <f>VLOOKUP(L1630,Schnitt6!L:P,3,0)</f>
        <v>0</v>
      </c>
    </row>
    <row r="1631" spans="12:32" x14ac:dyDescent="0.25">
      <c r="L1631" s="264">
        <f>Member!A1631</f>
        <v>0</v>
      </c>
      <c r="M1631" s="166">
        <f t="shared" si="110"/>
        <v>0</v>
      </c>
      <c r="N1631" s="166">
        <f t="shared" si="111"/>
        <v>0</v>
      </c>
      <c r="O1631" s="166">
        <f t="shared" si="112"/>
        <v>0</v>
      </c>
      <c r="P1631" s="166">
        <f t="shared" si="113"/>
        <v>49</v>
      </c>
      <c r="S1631" s="166">
        <f>VLOOKUP(L1631,Schnitt1!L:P,2,0)</f>
        <v>0</v>
      </c>
      <c r="T1631" s="166">
        <f>VLOOKUP(L1631,Schnitt2!L:P,2,0)</f>
        <v>0</v>
      </c>
      <c r="U1631" s="166">
        <f>VLOOKUP(L1631,Schnitt3!L:P,2,0)</f>
        <v>0</v>
      </c>
      <c r="V1631" s="166">
        <f>VLOOKUP(L1631,Schnitt4!L:P,2,0)</f>
        <v>0</v>
      </c>
      <c r="W1631" s="166">
        <f>VLOOKUP(L1631,Schnitt5!L:P,2,0)</f>
        <v>0</v>
      </c>
      <c r="X1631" s="166">
        <f>VLOOKUP(L1631,Schnitt6!L:P,2,0)</f>
        <v>0</v>
      </c>
      <c r="AA1631" s="166">
        <f>VLOOKUP(L1631,Schnitt1!L:P,3,0)</f>
        <v>0</v>
      </c>
      <c r="AB1631" s="166">
        <f>VLOOKUP(L1631,Schnitt2!L:P,3,0)</f>
        <v>0</v>
      </c>
      <c r="AC1631" s="166">
        <f>VLOOKUP(L1631,Schnitt3!L:P,3,0)</f>
        <v>0</v>
      </c>
      <c r="AD1631" s="166">
        <f>VLOOKUP(L1631,Schnitt4!L:P,3,0)</f>
        <v>0</v>
      </c>
      <c r="AE1631" s="166">
        <f>VLOOKUP(L1631,Schnitt5!L:P,3,0)</f>
        <v>0</v>
      </c>
      <c r="AF1631" s="166">
        <f>VLOOKUP(L1631,Schnitt6!L:P,3,0)</f>
        <v>0</v>
      </c>
    </row>
    <row r="1632" spans="12:32" x14ac:dyDescent="0.25">
      <c r="L1632" s="264">
        <f>Member!A1632</f>
        <v>0</v>
      </c>
      <c r="M1632" s="166">
        <f t="shared" si="110"/>
        <v>0</v>
      </c>
      <c r="N1632" s="166">
        <f t="shared" si="111"/>
        <v>0</v>
      </c>
      <c r="O1632" s="166">
        <f t="shared" si="112"/>
        <v>0</v>
      </c>
      <c r="P1632" s="166">
        <f t="shared" si="113"/>
        <v>49</v>
      </c>
      <c r="S1632" s="166">
        <f>VLOOKUP(L1632,Schnitt1!L:P,2,0)</f>
        <v>0</v>
      </c>
      <c r="T1632" s="166">
        <f>VLOOKUP(L1632,Schnitt2!L:P,2,0)</f>
        <v>0</v>
      </c>
      <c r="U1632" s="166">
        <f>VLOOKUP(L1632,Schnitt3!L:P,2,0)</f>
        <v>0</v>
      </c>
      <c r="V1632" s="166">
        <f>VLOOKUP(L1632,Schnitt4!L:P,2,0)</f>
        <v>0</v>
      </c>
      <c r="W1632" s="166">
        <f>VLOOKUP(L1632,Schnitt5!L:P,2,0)</f>
        <v>0</v>
      </c>
      <c r="X1632" s="166">
        <f>VLOOKUP(L1632,Schnitt6!L:P,2,0)</f>
        <v>0</v>
      </c>
      <c r="AA1632" s="166">
        <f>VLOOKUP(L1632,Schnitt1!L:P,3,0)</f>
        <v>0</v>
      </c>
      <c r="AB1632" s="166">
        <f>VLOOKUP(L1632,Schnitt2!L:P,3,0)</f>
        <v>0</v>
      </c>
      <c r="AC1632" s="166">
        <f>VLOOKUP(L1632,Schnitt3!L:P,3,0)</f>
        <v>0</v>
      </c>
      <c r="AD1632" s="166">
        <f>VLOOKUP(L1632,Schnitt4!L:P,3,0)</f>
        <v>0</v>
      </c>
      <c r="AE1632" s="166">
        <f>VLOOKUP(L1632,Schnitt5!L:P,3,0)</f>
        <v>0</v>
      </c>
      <c r="AF1632" s="166">
        <f>VLOOKUP(L1632,Schnitt6!L:P,3,0)</f>
        <v>0</v>
      </c>
    </row>
    <row r="1633" spans="12:32" x14ac:dyDescent="0.25">
      <c r="L1633" s="264">
        <f>Member!A1633</f>
        <v>0</v>
      </c>
      <c r="M1633" s="166">
        <f t="shared" si="110"/>
        <v>0</v>
      </c>
      <c r="N1633" s="166">
        <f t="shared" si="111"/>
        <v>0</v>
      </c>
      <c r="O1633" s="166">
        <f t="shared" si="112"/>
        <v>0</v>
      </c>
      <c r="P1633" s="166">
        <f t="shared" si="113"/>
        <v>49</v>
      </c>
      <c r="S1633" s="166">
        <f>VLOOKUP(L1633,Schnitt1!L:P,2,0)</f>
        <v>0</v>
      </c>
      <c r="T1633" s="166">
        <f>VLOOKUP(L1633,Schnitt2!L:P,2,0)</f>
        <v>0</v>
      </c>
      <c r="U1633" s="166">
        <f>VLOOKUP(L1633,Schnitt3!L:P,2,0)</f>
        <v>0</v>
      </c>
      <c r="V1633" s="166">
        <f>VLOOKUP(L1633,Schnitt4!L:P,2,0)</f>
        <v>0</v>
      </c>
      <c r="W1633" s="166">
        <f>VLOOKUP(L1633,Schnitt5!L:P,2,0)</f>
        <v>0</v>
      </c>
      <c r="X1633" s="166">
        <f>VLOOKUP(L1633,Schnitt6!L:P,2,0)</f>
        <v>0</v>
      </c>
      <c r="AA1633" s="166">
        <f>VLOOKUP(L1633,Schnitt1!L:P,3,0)</f>
        <v>0</v>
      </c>
      <c r="AB1633" s="166">
        <f>VLOOKUP(L1633,Schnitt2!L:P,3,0)</f>
        <v>0</v>
      </c>
      <c r="AC1633" s="166">
        <f>VLOOKUP(L1633,Schnitt3!L:P,3,0)</f>
        <v>0</v>
      </c>
      <c r="AD1633" s="166">
        <f>VLOOKUP(L1633,Schnitt4!L:P,3,0)</f>
        <v>0</v>
      </c>
      <c r="AE1633" s="166">
        <f>VLOOKUP(L1633,Schnitt5!L:P,3,0)</f>
        <v>0</v>
      </c>
      <c r="AF1633" s="166">
        <f>VLOOKUP(L1633,Schnitt6!L:P,3,0)</f>
        <v>0</v>
      </c>
    </row>
    <row r="1634" spans="12:32" x14ac:dyDescent="0.25">
      <c r="L1634" s="264">
        <f>Member!A1634</f>
        <v>0</v>
      </c>
      <c r="M1634" s="166">
        <f t="shared" si="110"/>
        <v>0</v>
      </c>
      <c r="N1634" s="166">
        <f t="shared" si="111"/>
        <v>0</v>
      </c>
      <c r="O1634" s="166">
        <f t="shared" si="112"/>
        <v>0</v>
      </c>
      <c r="P1634" s="166">
        <f t="shared" si="113"/>
        <v>49</v>
      </c>
      <c r="S1634" s="166">
        <f>VLOOKUP(L1634,Schnitt1!L:P,2,0)</f>
        <v>0</v>
      </c>
      <c r="T1634" s="166">
        <f>VLOOKUP(L1634,Schnitt2!L:P,2,0)</f>
        <v>0</v>
      </c>
      <c r="U1634" s="166">
        <f>VLOOKUP(L1634,Schnitt3!L:P,2,0)</f>
        <v>0</v>
      </c>
      <c r="V1634" s="166">
        <f>VLOOKUP(L1634,Schnitt4!L:P,2,0)</f>
        <v>0</v>
      </c>
      <c r="W1634" s="166">
        <f>VLOOKUP(L1634,Schnitt5!L:P,2,0)</f>
        <v>0</v>
      </c>
      <c r="X1634" s="166">
        <f>VLOOKUP(L1634,Schnitt6!L:P,2,0)</f>
        <v>0</v>
      </c>
      <c r="AA1634" s="166">
        <f>VLOOKUP(L1634,Schnitt1!L:P,3,0)</f>
        <v>0</v>
      </c>
      <c r="AB1634" s="166">
        <f>VLOOKUP(L1634,Schnitt2!L:P,3,0)</f>
        <v>0</v>
      </c>
      <c r="AC1634" s="166">
        <f>VLOOKUP(L1634,Schnitt3!L:P,3,0)</f>
        <v>0</v>
      </c>
      <c r="AD1634" s="166">
        <f>VLOOKUP(L1634,Schnitt4!L:P,3,0)</f>
        <v>0</v>
      </c>
      <c r="AE1634" s="166">
        <f>VLOOKUP(L1634,Schnitt5!L:P,3,0)</f>
        <v>0</v>
      </c>
      <c r="AF1634" s="166">
        <f>VLOOKUP(L1634,Schnitt6!L:P,3,0)</f>
        <v>0</v>
      </c>
    </row>
    <row r="1635" spans="12:32" x14ac:dyDescent="0.25">
      <c r="L1635" s="264">
        <f>Member!A1635</f>
        <v>0</v>
      </c>
      <c r="M1635" s="166">
        <f t="shared" si="110"/>
        <v>0</v>
      </c>
      <c r="N1635" s="166">
        <f t="shared" si="111"/>
        <v>0</v>
      </c>
      <c r="O1635" s="166">
        <f t="shared" si="112"/>
        <v>0</v>
      </c>
      <c r="P1635" s="166">
        <f t="shared" si="113"/>
        <v>49</v>
      </c>
      <c r="S1635" s="166">
        <f>VLOOKUP(L1635,Schnitt1!L:P,2,0)</f>
        <v>0</v>
      </c>
      <c r="T1635" s="166">
        <f>VLOOKUP(L1635,Schnitt2!L:P,2,0)</f>
        <v>0</v>
      </c>
      <c r="U1635" s="166">
        <f>VLOOKUP(L1635,Schnitt3!L:P,2,0)</f>
        <v>0</v>
      </c>
      <c r="V1635" s="166">
        <f>VLOOKUP(L1635,Schnitt4!L:P,2,0)</f>
        <v>0</v>
      </c>
      <c r="W1635" s="166">
        <f>VLOOKUP(L1635,Schnitt5!L:P,2,0)</f>
        <v>0</v>
      </c>
      <c r="X1635" s="166">
        <f>VLOOKUP(L1635,Schnitt6!L:P,2,0)</f>
        <v>0</v>
      </c>
      <c r="AA1635" s="166">
        <f>VLOOKUP(L1635,Schnitt1!L:P,3,0)</f>
        <v>0</v>
      </c>
      <c r="AB1635" s="166">
        <f>VLOOKUP(L1635,Schnitt2!L:P,3,0)</f>
        <v>0</v>
      </c>
      <c r="AC1635" s="166">
        <f>VLOOKUP(L1635,Schnitt3!L:P,3,0)</f>
        <v>0</v>
      </c>
      <c r="AD1635" s="166">
        <f>VLOOKUP(L1635,Schnitt4!L:P,3,0)</f>
        <v>0</v>
      </c>
      <c r="AE1635" s="166">
        <f>VLOOKUP(L1635,Schnitt5!L:P,3,0)</f>
        <v>0</v>
      </c>
      <c r="AF1635" s="166">
        <f>VLOOKUP(L1635,Schnitt6!L:P,3,0)</f>
        <v>0</v>
      </c>
    </row>
    <row r="1636" spans="12:32" x14ac:dyDescent="0.25">
      <c r="L1636" s="264">
        <f>Member!A1636</f>
        <v>0</v>
      </c>
      <c r="M1636" s="166">
        <f t="shared" si="110"/>
        <v>0</v>
      </c>
      <c r="N1636" s="166">
        <f t="shared" si="111"/>
        <v>0</v>
      </c>
      <c r="O1636" s="166">
        <f t="shared" si="112"/>
        <v>0</v>
      </c>
      <c r="P1636" s="166">
        <f t="shared" si="113"/>
        <v>49</v>
      </c>
      <c r="S1636" s="166">
        <f>VLOOKUP(L1636,Schnitt1!L:P,2,0)</f>
        <v>0</v>
      </c>
      <c r="T1636" s="166">
        <f>VLOOKUP(L1636,Schnitt2!L:P,2,0)</f>
        <v>0</v>
      </c>
      <c r="U1636" s="166">
        <f>VLOOKUP(L1636,Schnitt3!L:P,2,0)</f>
        <v>0</v>
      </c>
      <c r="V1636" s="166">
        <f>VLOOKUP(L1636,Schnitt4!L:P,2,0)</f>
        <v>0</v>
      </c>
      <c r="W1636" s="166">
        <f>VLOOKUP(L1636,Schnitt5!L:P,2,0)</f>
        <v>0</v>
      </c>
      <c r="X1636" s="166">
        <f>VLOOKUP(L1636,Schnitt6!L:P,2,0)</f>
        <v>0</v>
      </c>
      <c r="AA1636" s="166">
        <f>VLOOKUP(L1636,Schnitt1!L:P,3,0)</f>
        <v>0</v>
      </c>
      <c r="AB1636" s="166">
        <f>VLOOKUP(L1636,Schnitt2!L:P,3,0)</f>
        <v>0</v>
      </c>
      <c r="AC1636" s="166">
        <f>VLOOKUP(L1636,Schnitt3!L:P,3,0)</f>
        <v>0</v>
      </c>
      <c r="AD1636" s="166">
        <f>VLOOKUP(L1636,Schnitt4!L:P,3,0)</f>
        <v>0</v>
      </c>
      <c r="AE1636" s="166">
        <f>VLOOKUP(L1636,Schnitt5!L:P,3,0)</f>
        <v>0</v>
      </c>
      <c r="AF1636" s="166">
        <f>VLOOKUP(L1636,Schnitt6!L:P,3,0)</f>
        <v>0</v>
      </c>
    </row>
    <row r="1637" spans="12:32" x14ac:dyDescent="0.25">
      <c r="L1637" s="264">
        <f>Member!A1637</f>
        <v>0</v>
      </c>
      <c r="M1637" s="166">
        <f t="shared" si="110"/>
        <v>0</v>
      </c>
      <c r="N1637" s="166">
        <f t="shared" si="111"/>
        <v>0</v>
      </c>
      <c r="O1637" s="166">
        <f t="shared" si="112"/>
        <v>0</v>
      </c>
      <c r="P1637" s="166">
        <f t="shared" si="113"/>
        <v>49</v>
      </c>
      <c r="S1637" s="166">
        <f>VLOOKUP(L1637,Schnitt1!L:P,2,0)</f>
        <v>0</v>
      </c>
      <c r="T1637" s="166">
        <f>VLOOKUP(L1637,Schnitt2!L:P,2,0)</f>
        <v>0</v>
      </c>
      <c r="U1637" s="166">
        <f>VLOOKUP(L1637,Schnitt3!L:P,2,0)</f>
        <v>0</v>
      </c>
      <c r="V1637" s="166">
        <f>VLOOKUP(L1637,Schnitt4!L:P,2,0)</f>
        <v>0</v>
      </c>
      <c r="W1637" s="166">
        <f>VLOOKUP(L1637,Schnitt5!L:P,2,0)</f>
        <v>0</v>
      </c>
      <c r="X1637" s="166">
        <f>VLOOKUP(L1637,Schnitt6!L:P,2,0)</f>
        <v>0</v>
      </c>
      <c r="AA1637" s="166">
        <f>VLOOKUP(L1637,Schnitt1!L:P,3,0)</f>
        <v>0</v>
      </c>
      <c r="AB1637" s="166">
        <f>VLOOKUP(L1637,Schnitt2!L:P,3,0)</f>
        <v>0</v>
      </c>
      <c r="AC1637" s="166">
        <f>VLOOKUP(L1637,Schnitt3!L:P,3,0)</f>
        <v>0</v>
      </c>
      <c r="AD1637" s="166">
        <f>VLOOKUP(L1637,Schnitt4!L:P,3,0)</f>
        <v>0</v>
      </c>
      <c r="AE1637" s="166">
        <f>VLOOKUP(L1637,Schnitt5!L:P,3,0)</f>
        <v>0</v>
      </c>
      <c r="AF1637" s="166">
        <f>VLOOKUP(L1637,Schnitt6!L:P,3,0)</f>
        <v>0</v>
      </c>
    </row>
    <row r="1638" spans="12:32" x14ac:dyDescent="0.25">
      <c r="L1638" s="264">
        <f>Member!A1638</f>
        <v>0</v>
      </c>
      <c r="M1638" s="166">
        <f t="shared" si="110"/>
        <v>0</v>
      </c>
      <c r="N1638" s="166">
        <f t="shared" si="111"/>
        <v>0</v>
      </c>
      <c r="O1638" s="166">
        <f t="shared" si="112"/>
        <v>0</v>
      </c>
      <c r="P1638" s="166">
        <f t="shared" si="113"/>
        <v>49</v>
      </c>
      <c r="S1638" s="166">
        <f>VLOOKUP(L1638,Schnitt1!L:P,2,0)</f>
        <v>0</v>
      </c>
      <c r="T1638" s="166">
        <f>VLOOKUP(L1638,Schnitt2!L:P,2,0)</f>
        <v>0</v>
      </c>
      <c r="U1638" s="166">
        <f>VLOOKUP(L1638,Schnitt3!L:P,2,0)</f>
        <v>0</v>
      </c>
      <c r="V1638" s="166">
        <f>VLOOKUP(L1638,Schnitt4!L:P,2,0)</f>
        <v>0</v>
      </c>
      <c r="W1638" s="166">
        <f>VLOOKUP(L1638,Schnitt5!L:P,2,0)</f>
        <v>0</v>
      </c>
      <c r="X1638" s="166">
        <f>VLOOKUP(L1638,Schnitt6!L:P,2,0)</f>
        <v>0</v>
      </c>
      <c r="AA1638" s="166">
        <f>VLOOKUP(L1638,Schnitt1!L:P,3,0)</f>
        <v>0</v>
      </c>
      <c r="AB1638" s="166">
        <f>VLOOKUP(L1638,Schnitt2!L:P,3,0)</f>
        <v>0</v>
      </c>
      <c r="AC1638" s="166">
        <f>VLOOKUP(L1638,Schnitt3!L:P,3,0)</f>
        <v>0</v>
      </c>
      <c r="AD1638" s="166">
        <f>VLOOKUP(L1638,Schnitt4!L:P,3,0)</f>
        <v>0</v>
      </c>
      <c r="AE1638" s="166">
        <f>VLOOKUP(L1638,Schnitt5!L:P,3,0)</f>
        <v>0</v>
      </c>
      <c r="AF1638" s="166">
        <f>VLOOKUP(L1638,Schnitt6!L:P,3,0)</f>
        <v>0</v>
      </c>
    </row>
    <row r="1639" spans="12:32" x14ac:dyDescent="0.25">
      <c r="L1639" s="264">
        <f>Member!A1639</f>
        <v>0</v>
      </c>
      <c r="M1639" s="166">
        <f t="shared" si="110"/>
        <v>0</v>
      </c>
      <c r="N1639" s="166">
        <f t="shared" si="111"/>
        <v>0</v>
      </c>
      <c r="O1639" s="166">
        <f t="shared" si="112"/>
        <v>0</v>
      </c>
      <c r="P1639" s="166">
        <f t="shared" si="113"/>
        <v>49</v>
      </c>
      <c r="S1639" s="166">
        <f>VLOOKUP(L1639,Schnitt1!L:P,2,0)</f>
        <v>0</v>
      </c>
      <c r="T1639" s="166">
        <f>VLOOKUP(L1639,Schnitt2!L:P,2,0)</f>
        <v>0</v>
      </c>
      <c r="U1639" s="166">
        <f>VLOOKUP(L1639,Schnitt3!L:P,2,0)</f>
        <v>0</v>
      </c>
      <c r="V1639" s="166">
        <f>VLOOKUP(L1639,Schnitt4!L:P,2,0)</f>
        <v>0</v>
      </c>
      <c r="W1639" s="166">
        <f>VLOOKUP(L1639,Schnitt5!L:P,2,0)</f>
        <v>0</v>
      </c>
      <c r="X1639" s="166">
        <f>VLOOKUP(L1639,Schnitt6!L:P,2,0)</f>
        <v>0</v>
      </c>
      <c r="AA1639" s="166">
        <f>VLOOKUP(L1639,Schnitt1!L:P,3,0)</f>
        <v>0</v>
      </c>
      <c r="AB1639" s="166">
        <f>VLOOKUP(L1639,Schnitt2!L:P,3,0)</f>
        <v>0</v>
      </c>
      <c r="AC1639" s="166">
        <f>VLOOKUP(L1639,Schnitt3!L:P,3,0)</f>
        <v>0</v>
      </c>
      <c r="AD1639" s="166">
        <f>VLOOKUP(L1639,Schnitt4!L:P,3,0)</f>
        <v>0</v>
      </c>
      <c r="AE1639" s="166">
        <f>VLOOKUP(L1639,Schnitt5!L:P,3,0)</f>
        <v>0</v>
      </c>
      <c r="AF1639" s="166">
        <f>VLOOKUP(L1639,Schnitt6!L:P,3,0)</f>
        <v>0</v>
      </c>
    </row>
    <row r="1640" spans="12:32" x14ac:dyDescent="0.25">
      <c r="L1640" s="264">
        <f>Member!A1640</f>
        <v>0</v>
      </c>
      <c r="M1640" s="166">
        <f t="shared" si="110"/>
        <v>0</v>
      </c>
      <c r="N1640" s="166">
        <f t="shared" si="111"/>
        <v>0</v>
      </c>
      <c r="O1640" s="166">
        <f t="shared" si="112"/>
        <v>0</v>
      </c>
      <c r="P1640" s="166">
        <f t="shared" si="113"/>
        <v>49</v>
      </c>
      <c r="S1640" s="166">
        <f>VLOOKUP(L1640,Schnitt1!L:P,2,0)</f>
        <v>0</v>
      </c>
      <c r="T1640" s="166">
        <f>VLOOKUP(L1640,Schnitt2!L:P,2,0)</f>
        <v>0</v>
      </c>
      <c r="U1640" s="166">
        <f>VLOOKUP(L1640,Schnitt3!L:P,2,0)</f>
        <v>0</v>
      </c>
      <c r="V1640" s="166">
        <f>VLOOKUP(L1640,Schnitt4!L:P,2,0)</f>
        <v>0</v>
      </c>
      <c r="W1640" s="166">
        <f>VLOOKUP(L1640,Schnitt5!L:P,2,0)</f>
        <v>0</v>
      </c>
      <c r="X1640" s="166">
        <f>VLOOKUP(L1640,Schnitt6!L:P,2,0)</f>
        <v>0</v>
      </c>
      <c r="AA1640" s="166">
        <f>VLOOKUP(L1640,Schnitt1!L:P,3,0)</f>
        <v>0</v>
      </c>
      <c r="AB1640" s="166">
        <f>VLOOKUP(L1640,Schnitt2!L:P,3,0)</f>
        <v>0</v>
      </c>
      <c r="AC1640" s="166">
        <f>VLOOKUP(L1640,Schnitt3!L:P,3,0)</f>
        <v>0</v>
      </c>
      <c r="AD1640" s="166">
        <f>VLOOKUP(L1640,Schnitt4!L:P,3,0)</f>
        <v>0</v>
      </c>
      <c r="AE1640" s="166">
        <f>VLOOKUP(L1640,Schnitt5!L:P,3,0)</f>
        <v>0</v>
      </c>
      <c r="AF1640" s="166">
        <f>VLOOKUP(L1640,Schnitt6!L:P,3,0)</f>
        <v>0</v>
      </c>
    </row>
    <row r="1641" spans="12:32" x14ac:dyDescent="0.25">
      <c r="L1641" s="264">
        <f>Member!A1641</f>
        <v>0</v>
      </c>
      <c r="M1641" s="166">
        <f t="shared" si="110"/>
        <v>0</v>
      </c>
      <c r="N1641" s="166">
        <f t="shared" si="111"/>
        <v>0</v>
      </c>
      <c r="O1641" s="166">
        <f t="shared" si="112"/>
        <v>0</v>
      </c>
      <c r="P1641" s="166">
        <f t="shared" si="113"/>
        <v>49</v>
      </c>
      <c r="S1641" s="166">
        <f>VLOOKUP(L1641,Schnitt1!L:P,2,0)</f>
        <v>0</v>
      </c>
      <c r="T1641" s="166">
        <f>VLOOKUP(L1641,Schnitt2!L:P,2,0)</f>
        <v>0</v>
      </c>
      <c r="U1641" s="166">
        <f>VLOOKUP(L1641,Schnitt3!L:P,2,0)</f>
        <v>0</v>
      </c>
      <c r="V1641" s="166">
        <f>VLOOKUP(L1641,Schnitt4!L:P,2,0)</f>
        <v>0</v>
      </c>
      <c r="W1641" s="166">
        <f>VLOOKUP(L1641,Schnitt5!L:P,2,0)</f>
        <v>0</v>
      </c>
      <c r="X1641" s="166">
        <f>VLOOKUP(L1641,Schnitt6!L:P,2,0)</f>
        <v>0</v>
      </c>
      <c r="AA1641" s="166">
        <f>VLOOKUP(L1641,Schnitt1!L:P,3,0)</f>
        <v>0</v>
      </c>
      <c r="AB1641" s="166">
        <f>VLOOKUP(L1641,Schnitt2!L:P,3,0)</f>
        <v>0</v>
      </c>
      <c r="AC1641" s="166">
        <f>VLOOKUP(L1641,Schnitt3!L:P,3,0)</f>
        <v>0</v>
      </c>
      <c r="AD1641" s="166">
        <f>VLOOKUP(L1641,Schnitt4!L:P,3,0)</f>
        <v>0</v>
      </c>
      <c r="AE1641" s="166">
        <f>VLOOKUP(L1641,Schnitt5!L:P,3,0)</f>
        <v>0</v>
      </c>
      <c r="AF1641" s="166">
        <f>VLOOKUP(L1641,Schnitt6!L:P,3,0)</f>
        <v>0</v>
      </c>
    </row>
    <row r="1642" spans="12:32" x14ac:dyDescent="0.25">
      <c r="L1642" s="264">
        <f>Member!A1642</f>
        <v>0</v>
      </c>
      <c r="M1642" s="166">
        <f t="shared" si="110"/>
        <v>0</v>
      </c>
      <c r="N1642" s="166">
        <f t="shared" si="111"/>
        <v>0</v>
      </c>
      <c r="O1642" s="166">
        <f t="shared" si="112"/>
        <v>0</v>
      </c>
      <c r="P1642" s="166">
        <f t="shared" si="113"/>
        <v>49</v>
      </c>
      <c r="S1642" s="166">
        <f>VLOOKUP(L1642,Schnitt1!L:P,2,0)</f>
        <v>0</v>
      </c>
      <c r="T1642" s="166">
        <f>VLOOKUP(L1642,Schnitt2!L:P,2,0)</f>
        <v>0</v>
      </c>
      <c r="U1642" s="166">
        <f>VLOOKUP(L1642,Schnitt3!L:P,2,0)</f>
        <v>0</v>
      </c>
      <c r="V1642" s="166">
        <f>VLOOKUP(L1642,Schnitt4!L:P,2,0)</f>
        <v>0</v>
      </c>
      <c r="W1642" s="166">
        <f>VLOOKUP(L1642,Schnitt5!L:P,2,0)</f>
        <v>0</v>
      </c>
      <c r="X1642" s="166">
        <f>VLOOKUP(L1642,Schnitt6!L:P,2,0)</f>
        <v>0</v>
      </c>
      <c r="AA1642" s="166">
        <f>VLOOKUP(L1642,Schnitt1!L:P,3,0)</f>
        <v>0</v>
      </c>
      <c r="AB1642" s="166">
        <f>VLOOKUP(L1642,Schnitt2!L:P,3,0)</f>
        <v>0</v>
      </c>
      <c r="AC1642" s="166">
        <f>VLOOKUP(L1642,Schnitt3!L:P,3,0)</f>
        <v>0</v>
      </c>
      <c r="AD1642" s="166">
        <f>VLOOKUP(L1642,Schnitt4!L:P,3,0)</f>
        <v>0</v>
      </c>
      <c r="AE1642" s="166">
        <f>VLOOKUP(L1642,Schnitt5!L:P,3,0)</f>
        <v>0</v>
      </c>
      <c r="AF1642" s="166">
        <f>VLOOKUP(L1642,Schnitt6!L:P,3,0)</f>
        <v>0</v>
      </c>
    </row>
    <row r="1643" spans="12:32" x14ac:dyDescent="0.25">
      <c r="L1643" s="264">
        <f>Member!A1643</f>
        <v>0</v>
      </c>
      <c r="M1643" s="166">
        <f t="shared" si="110"/>
        <v>0</v>
      </c>
      <c r="N1643" s="166">
        <f t="shared" si="111"/>
        <v>0</v>
      </c>
      <c r="O1643" s="166">
        <f t="shared" si="112"/>
        <v>0</v>
      </c>
      <c r="P1643" s="166">
        <f t="shared" si="113"/>
        <v>49</v>
      </c>
      <c r="S1643" s="166">
        <f>VLOOKUP(L1643,Schnitt1!L:P,2,0)</f>
        <v>0</v>
      </c>
      <c r="T1643" s="166">
        <f>VLOOKUP(L1643,Schnitt2!L:P,2,0)</f>
        <v>0</v>
      </c>
      <c r="U1643" s="166">
        <f>VLOOKUP(L1643,Schnitt3!L:P,2,0)</f>
        <v>0</v>
      </c>
      <c r="V1643" s="166">
        <f>VLOOKUP(L1643,Schnitt4!L:P,2,0)</f>
        <v>0</v>
      </c>
      <c r="W1643" s="166">
        <f>VLOOKUP(L1643,Schnitt5!L:P,2,0)</f>
        <v>0</v>
      </c>
      <c r="X1643" s="166">
        <f>VLOOKUP(L1643,Schnitt6!L:P,2,0)</f>
        <v>0</v>
      </c>
      <c r="AA1643" s="166">
        <f>VLOOKUP(L1643,Schnitt1!L:P,3,0)</f>
        <v>0</v>
      </c>
      <c r="AB1643" s="166">
        <f>VLOOKUP(L1643,Schnitt2!L:P,3,0)</f>
        <v>0</v>
      </c>
      <c r="AC1643" s="166">
        <f>VLOOKUP(L1643,Schnitt3!L:P,3,0)</f>
        <v>0</v>
      </c>
      <c r="AD1643" s="166">
        <f>VLOOKUP(L1643,Schnitt4!L:P,3,0)</f>
        <v>0</v>
      </c>
      <c r="AE1643" s="166">
        <f>VLOOKUP(L1643,Schnitt5!L:P,3,0)</f>
        <v>0</v>
      </c>
      <c r="AF1643" s="166">
        <f>VLOOKUP(L1643,Schnitt6!L:P,3,0)</f>
        <v>0</v>
      </c>
    </row>
    <row r="1644" spans="12:32" x14ac:dyDescent="0.25">
      <c r="L1644" s="264">
        <f>Member!A1644</f>
        <v>0</v>
      </c>
      <c r="M1644" s="166">
        <f t="shared" si="110"/>
        <v>0</v>
      </c>
      <c r="N1644" s="166">
        <f t="shared" si="111"/>
        <v>0</v>
      </c>
      <c r="O1644" s="166">
        <f t="shared" si="112"/>
        <v>0</v>
      </c>
      <c r="P1644" s="166">
        <f t="shared" si="113"/>
        <v>49</v>
      </c>
      <c r="S1644" s="166">
        <f>VLOOKUP(L1644,Schnitt1!L:P,2,0)</f>
        <v>0</v>
      </c>
      <c r="T1644" s="166">
        <f>VLOOKUP(L1644,Schnitt2!L:P,2,0)</f>
        <v>0</v>
      </c>
      <c r="U1644" s="166">
        <f>VLOOKUP(L1644,Schnitt3!L:P,2,0)</f>
        <v>0</v>
      </c>
      <c r="V1644" s="166">
        <f>VLOOKUP(L1644,Schnitt4!L:P,2,0)</f>
        <v>0</v>
      </c>
      <c r="W1644" s="166">
        <f>VLOOKUP(L1644,Schnitt5!L:P,2,0)</f>
        <v>0</v>
      </c>
      <c r="X1644" s="166">
        <f>VLOOKUP(L1644,Schnitt6!L:P,2,0)</f>
        <v>0</v>
      </c>
      <c r="AA1644" s="166">
        <f>VLOOKUP(L1644,Schnitt1!L:P,3,0)</f>
        <v>0</v>
      </c>
      <c r="AB1644" s="166">
        <f>VLOOKUP(L1644,Schnitt2!L:P,3,0)</f>
        <v>0</v>
      </c>
      <c r="AC1644" s="166">
        <f>VLOOKUP(L1644,Schnitt3!L:P,3,0)</f>
        <v>0</v>
      </c>
      <c r="AD1644" s="166">
        <f>VLOOKUP(L1644,Schnitt4!L:P,3,0)</f>
        <v>0</v>
      </c>
      <c r="AE1644" s="166">
        <f>VLOOKUP(L1644,Schnitt5!L:P,3,0)</f>
        <v>0</v>
      </c>
      <c r="AF1644" s="166">
        <f>VLOOKUP(L1644,Schnitt6!L:P,3,0)</f>
        <v>0</v>
      </c>
    </row>
    <row r="1645" spans="12:32" x14ac:dyDescent="0.25">
      <c r="L1645" s="264">
        <f>Member!A1645</f>
        <v>0</v>
      </c>
      <c r="M1645" s="166">
        <f t="shared" si="110"/>
        <v>0</v>
      </c>
      <c r="N1645" s="166">
        <f t="shared" si="111"/>
        <v>0</v>
      </c>
      <c r="O1645" s="166">
        <f t="shared" si="112"/>
        <v>0</v>
      </c>
      <c r="P1645" s="166">
        <f t="shared" si="113"/>
        <v>49</v>
      </c>
      <c r="S1645" s="166">
        <f>VLOOKUP(L1645,Schnitt1!L:P,2,0)</f>
        <v>0</v>
      </c>
      <c r="T1645" s="166">
        <f>VLOOKUP(L1645,Schnitt2!L:P,2,0)</f>
        <v>0</v>
      </c>
      <c r="U1645" s="166">
        <f>VLOOKUP(L1645,Schnitt3!L:P,2,0)</f>
        <v>0</v>
      </c>
      <c r="V1645" s="166">
        <f>VLOOKUP(L1645,Schnitt4!L:P,2,0)</f>
        <v>0</v>
      </c>
      <c r="W1645" s="166">
        <f>VLOOKUP(L1645,Schnitt5!L:P,2,0)</f>
        <v>0</v>
      </c>
      <c r="X1645" s="166">
        <f>VLOOKUP(L1645,Schnitt6!L:P,2,0)</f>
        <v>0</v>
      </c>
      <c r="AA1645" s="166">
        <f>VLOOKUP(L1645,Schnitt1!L:P,3,0)</f>
        <v>0</v>
      </c>
      <c r="AB1645" s="166">
        <f>VLOOKUP(L1645,Schnitt2!L:P,3,0)</f>
        <v>0</v>
      </c>
      <c r="AC1645" s="166">
        <f>VLOOKUP(L1645,Schnitt3!L:P,3,0)</f>
        <v>0</v>
      </c>
      <c r="AD1645" s="166">
        <f>VLOOKUP(L1645,Schnitt4!L:P,3,0)</f>
        <v>0</v>
      </c>
      <c r="AE1645" s="166">
        <f>VLOOKUP(L1645,Schnitt5!L:P,3,0)</f>
        <v>0</v>
      </c>
      <c r="AF1645" s="166">
        <f>VLOOKUP(L1645,Schnitt6!L:P,3,0)</f>
        <v>0</v>
      </c>
    </row>
    <row r="1646" spans="12:32" x14ac:dyDescent="0.25">
      <c r="L1646" s="264">
        <f>Member!A1646</f>
        <v>0</v>
      </c>
      <c r="M1646" s="166">
        <f t="shared" si="110"/>
        <v>0</v>
      </c>
      <c r="N1646" s="166">
        <f t="shared" si="111"/>
        <v>0</v>
      </c>
      <c r="O1646" s="166">
        <f t="shared" si="112"/>
        <v>0</v>
      </c>
      <c r="P1646" s="166">
        <f t="shared" si="113"/>
        <v>49</v>
      </c>
      <c r="S1646" s="166">
        <f>VLOOKUP(L1646,Schnitt1!L:P,2,0)</f>
        <v>0</v>
      </c>
      <c r="T1646" s="166">
        <f>VLOOKUP(L1646,Schnitt2!L:P,2,0)</f>
        <v>0</v>
      </c>
      <c r="U1646" s="166">
        <f>VLOOKUP(L1646,Schnitt3!L:P,2,0)</f>
        <v>0</v>
      </c>
      <c r="V1646" s="166">
        <f>VLOOKUP(L1646,Schnitt4!L:P,2,0)</f>
        <v>0</v>
      </c>
      <c r="W1646" s="166">
        <f>VLOOKUP(L1646,Schnitt5!L:P,2,0)</f>
        <v>0</v>
      </c>
      <c r="X1646" s="166">
        <f>VLOOKUP(L1646,Schnitt6!L:P,2,0)</f>
        <v>0</v>
      </c>
      <c r="AA1646" s="166">
        <f>VLOOKUP(L1646,Schnitt1!L:P,3,0)</f>
        <v>0</v>
      </c>
      <c r="AB1646" s="166">
        <f>VLOOKUP(L1646,Schnitt2!L:P,3,0)</f>
        <v>0</v>
      </c>
      <c r="AC1646" s="166">
        <f>VLOOKUP(L1646,Schnitt3!L:P,3,0)</f>
        <v>0</v>
      </c>
      <c r="AD1646" s="166">
        <f>VLOOKUP(L1646,Schnitt4!L:P,3,0)</f>
        <v>0</v>
      </c>
      <c r="AE1646" s="166">
        <f>VLOOKUP(L1646,Schnitt5!L:P,3,0)</f>
        <v>0</v>
      </c>
      <c r="AF1646" s="166">
        <f>VLOOKUP(L1646,Schnitt6!L:P,3,0)</f>
        <v>0</v>
      </c>
    </row>
    <row r="1647" spans="12:32" x14ac:dyDescent="0.25">
      <c r="L1647" s="264">
        <f>Member!A1647</f>
        <v>0</v>
      </c>
      <c r="M1647" s="166">
        <f t="shared" si="110"/>
        <v>0</v>
      </c>
      <c r="N1647" s="166">
        <f t="shared" si="111"/>
        <v>0</v>
      </c>
      <c r="O1647" s="166">
        <f t="shared" si="112"/>
        <v>0</v>
      </c>
      <c r="P1647" s="166">
        <f t="shared" si="113"/>
        <v>49</v>
      </c>
      <c r="S1647" s="166">
        <f>VLOOKUP(L1647,Schnitt1!L:P,2,0)</f>
        <v>0</v>
      </c>
      <c r="T1647" s="166">
        <f>VLOOKUP(L1647,Schnitt2!L:P,2,0)</f>
        <v>0</v>
      </c>
      <c r="U1647" s="166">
        <f>VLOOKUP(L1647,Schnitt3!L:P,2,0)</f>
        <v>0</v>
      </c>
      <c r="V1647" s="166">
        <f>VLOOKUP(L1647,Schnitt4!L:P,2,0)</f>
        <v>0</v>
      </c>
      <c r="W1647" s="166">
        <f>VLOOKUP(L1647,Schnitt5!L:P,2,0)</f>
        <v>0</v>
      </c>
      <c r="X1647" s="166">
        <f>VLOOKUP(L1647,Schnitt6!L:P,2,0)</f>
        <v>0</v>
      </c>
      <c r="AA1647" s="166">
        <f>VLOOKUP(L1647,Schnitt1!L:P,3,0)</f>
        <v>0</v>
      </c>
      <c r="AB1647" s="166">
        <f>VLOOKUP(L1647,Schnitt2!L:P,3,0)</f>
        <v>0</v>
      </c>
      <c r="AC1647" s="166">
        <f>VLOOKUP(L1647,Schnitt3!L:P,3,0)</f>
        <v>0</v>
      </c>
      <c r="AD1647" s="166">
        <f>VLOOKUP(L1647,Schnitt4!L:P,3,0)</f>
        <v>0</v>
      </c>
      <c r="AE1647" s="166">
        <f>VLOOKUP(L1647,Schnitt5!L:P,3,0)</f>
        <v>0</v>
      </c>
      <c r="AF1647" s="166">
        <f>VLOOKUP(L1647,Schnitt6!L:P,3,0)</f>
        <v>0</v>
      </c>
    </row>
    <row r="1648" spans="12:32" x14ac:dyDescent="0.25">
      <c r="L1648" s="264">
        <f>Member!A1648</f>
        <v>0</v>
      </c>
      <c r="M1648" s="166">
        <f t="shared" si="110"/>
        <v>0</v>
      </c>
      <c r="N1648" s="166">
        <f t="shared" si="111"/>
        <v>0</v>
      </c>
      <c r="O1648" s="166">
        <f t="shared" si="112"/>
        <v>0</v>
      </c>
      <c r="P1648" s="166">
        <f t="shared" si="113"/>
        <v>49</v>
      </c>
      <c r="S1648" s="166">
        <f>VLOOKUP(L1648,Schnitt1!L:P,2,0)</f>
        <v>0</v>
      </c>
      <c r="T1648" s="166">
        <f>VLOOKUP(L1648,Schnitt2!L:P,2,0)</f>
        <v>0</v>
      </c>
      <c r="U1648" s="166">
        <f>VLOOKUP(L1648,Schnitt3!L:P,2,0)</f>
        <v>0</v>
      </c>
      <c r="V1648" s="166">
        <f>VLOOKUP(L1648,Schnitt4!L:P,2,0)</f>
        <v>0</v>
      </c>
      <c r="W1648" s="166">
        <f>VLOOKUP(L1648,Schnitt5!L:P,2,0)</f>
        <v>0</v>
      </c>
      <c r="X1648" s="166">
        <f>VLOOKUP(L1648,Schnitt6!L:P,2,0)</f>
        <v>0</v>
      </c>
      <c r="AA1648" s="166">
        <f>VLOOKUP(L1648,Schnitt1!L:P,3,0)</f>
        <v>0</v>
      </c>
      <c r="AB1648" s="166">
        <f>VLOOKUP(L1648,Schnitt2!L:P,3,0)</f>
        <v>0</v>
      </c>
      <c r="AC1648" s="166">
        <f>VLOOKUP(L1648,Schnitt3!L:P,3,0)</f>
        <v>0</v>
      </c>
      <c r="AD1648" s="166">
        <f>VLOOKUP(L1648,Schnitt4!L:P,3,0)</f>
        <v>0</v>
      </c>
      <c r="AE1648" s="166">
        <f>VLOOKUP(L1648,Schnitt5!L:P,3,0)</f>
        <v>0</v>
      </c>
      <c r="AF1648" s="166">
        <f>VLOOKUP(L1648,Schnitt6!L:P,3,0)</f>
        <v>0</v>
      </c>
    </row>
    <row r="1649" spans="12:32" x14ac:dyDescent="0.25">
      <c r="L1649" s="264">
        <f>Member!A1649</f>
        <v>0</v>
      </c>
      <c r="M1649" s="166">
        <f t="shared" si="110"/>
        <v>0</v>
      </c>
      <c r="N1649" s="166">
        <f t="shared" si="111"/>
        <v>0</v>
      </c>
      <c r="O1649" s="166">
        <f t="shared" si="112"/>
        <v>0</v>
      </c>
      <c r="P1649" s="166">
        <f t="shared" si="113"/>
        <v>49</v>
      </c>
      <c r="S1649" s="166">
        <f>VLOOKUP(L1649,Schnitt1!L:P,2,0)</f>
        <v>0</v>
      </c>
      <c r="T1649" s="166">
        <f>VLOOKUP(L1649,Schnitt2!L:P,2,0)</f>
        <v>0</v>
      </c>
      <c r="U1649" s="166">
        <f>VLOOKUP(L1649,Schnitt3!L:P,2,0)</f>
        <v>0</v>
      </c>
      <c r="V1649" s="166">
        <f>VLOOKUP(L1649,Schnitt4!L:P,2,0)</f>
        <v>0</v>
      </c>
      <c r="W1649" s="166">
        <f>VLOOKUP(L1649,Schnitt5!L:P,2,0)</f>
        <v>0</v>
      </c>
      <c r="X1649" s="166">
        <f>VLOOKUP(L1649,Schnitt6!L:P,2,0)</f>
        <v>0</v>
      </c>
      <c r="AA1649" s="166">
        <f>VLOOKUP(L1649,Schnitt1!L:P,3,0)</f>
        <v>0</v>
      </c>
      <c r="AB1649" s="166">
        <f>VLOOKUP(L1649,Schnitt2!L:P,3,0)</f>
        <v>0</v>
      </c>
      <c r="AC1649" s="166">
        <f>VLOOKUP(L1649,Schnitt3!L:P,3,0)</f>
        <v>0</v>
      </c>
      <c r="AD1649" s="166">
        <f>VLOOKUP(L1649,Schnitt4!L:P,3,0)</f>
        <v>0</v>
      </c>
      <c r="AE1649" s="166">
        <f>VLOOKUP(L1649,Schnitt5!L:P,3,0)</f>
        <v>0</v>
      </c>
      <c r="AF1649" s="166">
        <f>VLOOKUP(L1649,Schnitt6!L:P,3,0)</f>
        <v>0</v>
      </c>
    </row>
    <row r="1650" spans="12:32" x14ac:dyDescent="0.25">
      <c r="L1650" s="264">
        <f>Member!A1650</f>
        <v>0</v>
      </c>
      <c r="M1650" s="166">
        <f t="shared" si="110"/>
        <v>0</v>
      </c>
      <c r="N1650" s="166">
        <f t="shared" si="111"/>
        <v>0</v>
      </c>
      <c r="O1650" s="166">
        <f t="shared" si="112"/>
        <v>0</v>
      </c>
      <c r="P1650" s="166">
        <f t="shared" si="113"/>
        <v>49</v>
      </c>
      <c r="S1650" s="166">
        <f>VLOOKUP(L1650,Schnitt1!L:P,2,0)</f>
        <v>0</v>
      </c>
      <c r="T1650" s="166">
        <f>VLOOKUP(L1650,Schnitt2!L:P,2,0)</f>
        <v>0</v>
      </c>
      <c r="U1650" s="166">
        <f>VLOOKUP(L1650,Schnitt3!L:P,2,0)</f>
        <v>0</v>
      </c>
      <c r="V1650" s="166">
        <f>VLOOKUP(L1650,Schnitt4!L:P,2,0)</f>
        <v>0</v>
      </c>
      <c r="W1650" s="166">
        <f>VLOOKUP(L1650,Schnitt5!L:P,2,0)</f>
        <v>0</v>
      </c>
      <c r="X1650" s="166">
        <f>VLOOKUP(L1650,Schnitt6!L:P,2,0)</f>
        <v>0</v>
      </c>
      <c r="AA1650" s="166">
        <f>VLOOKUP(L1650,Schnitt1!L:P,3,0)</f>
        <v>0</v>
      </c>
      <c r="AB1650" s="166">
        <f>VLOOKUP(L1650,Schnitt2!L:P,3,0)</f>
        <v>0</v>
      </c>
      <c r="AC1650" s="166">
        <f>VLOOKUP(L1650,Schnitt3!L:P,3,0)</f>
        <v>0</v>
      </c>
      <c r="AD1650" s="166">
        <f>VLOOKUP(L1650,Schnitt4!L:P,3,0)</f>
        <v>0</v>
      </c>
      <c r="AE1650" s="166">
        <f>VLOOKUP(L1650,Schnitt5!L:P,3,0)</f>
        <v>0</v>
      </c>
      <c r="AF1650" s="166">
        <f>VLOOKUP(L1650,Schnitt6!L:P,3,0)</f>
        <v>0</v>
      </c>
    </row>
    <row r="1651" spans="12:32" x14ac:dyDescent="0.25">
      <c r="L1651" s="264">
        <f>Member!A1651</f>
        <v>0</v>
      </c>
      <c r="M1651" s="166">
        <f t="shared" si="110"/>
        <v>0</v>
      </c>
      <c r="N1651" s="166">
        <f t="shared" si="111"/>
        <v>0</v>
      </c>
      <c r="O1651" s="166">
        <f t="shared" si="112"/>
        <v>0</v>
      </c>
      <c r="P1651" s="166">
        <f t="shared" si="113"/>
        <v>49</v>
      </c>
      <c r="S1651" s="166">
        <f>VLOOKUP(L1651,Schnitt1!L:P,2,0)</f>
        <v>0</v>
      </c>
      <c r="T1651" s="166">
        <f>VLOOKUP(L1651,Schnitt2!L:P,2,0)</f>
        <v>0</v>
      </c>
      <c r="U1651" s="166">
        <f>VLOOKUP(L1651,Schnitt3!L:P,2,0)</f>
        <v>0</v>
      </c>
      <c r="V1651" s="166">
        <f>VLOOKUP(L1651,Schnitt4!L:P,2,0)</f>
        <v>0</v>
      </c>
      <c r="W1651" s="166">
        <f>VLOOKUP(L1651,Schnitt5!L:P,2,0)</f>
        <v>0</v>
      </c>
      <c r="X1651" s="166">
        <f>VLOOKUP(L1651,Schnitt6!L:P,2,0)</f>
        <v>0</v>
      </c>
      <c r="AA1651" s="166">
        <f>VLOOKUP(L1651,Schnitt1!L:P,3,0)</f>
        <v>0</v>
      </c>
      <c r="AB1651" s="166">
        <f>VLOOKUP(L1651,Schnitt2!L:P,3,0)</f>
        <v>0</v>
      </c>
      <c r="AC1651" s="166">
        <f>VLOOKUP(L1651,Schnitt3!L:P,3,0)</f>
        <v>0</v>
      </c>
      <c r="AD1651" s="166">
        <f>VLOOKUP(L1651,Schnitt4!L:P,3,0)</f>
        <v>0</v>
      </c>
      <c r="AE1651" s="166">
        <f>VLOOKUP(L1651,Schnitt5!L:P,3,0)</f>
        <v>0</v>
      </c>
      <c r="AF1651" s="166">
        <f>VLOOKUP(L1651,Schnitt6!L:P,3,0)</f>
        <v>0</v>
      </c>
    </row>
    <row r="1652" spans="12:32" x14ac:dyDescent="0.25">
      <c r="L1652" s="264">
        <f>Member!A1652</f>
        <v>0</v>
      </c>
      <c r="M1652" s="166">
        <f t="shared" si="110"/>
        <v>0</v>
      </c>
      <c r="N1652" s="166">
        <f t="shared" si="111"/>
        <v>0</v>
      </c>
      <c r="O1652" s="166">
        <f t="shared" si="112"/>
        <v>0</v>
      </c>
      <c r="P1652" s="166">
        <f t="shared" si="113"/>
        <v>49</v>
      </c>
      <c r="S1652" s="166">
        <f>VLOOKUP(L1652,Schnitt1!L:P,2,0)</f>
        <v>0</v>
      </c>
      <c r="T1652" s="166">
        <f>VLOOKUP(L1652,Schnitt2!L:P,2,0)</f>
        <v>0</v>
      </c>
      <c r="U1652" s="166">
        <f>VLOOKUP(L1652,Schnitt3!L:P,2,0)</f>
        <v>0</v>
      </c>
      <c r="V1652" s="166">
        <f>VLOOKUP(L1652,Schnitt4!L:P,2,0)</f>
        <v>0</v>
      </c>
      <c r="W1652" s="166">
        <f>VLOOKUP(L1652,Schnitt5!L:P,2,0)</f>
        <v>0</v>
      </c>
      <c r="X1652" s="166">
        <f>VLOOKUP(L1652,Schnitt6!L:P,2,0)</f>
        <v>0</v>
      </c>
      <c r="AA1652" s="166">
        <f>VLOOKUP(L1652,Schnitt1!L:P,3,0)</f>
        <v>0</v>
      </c>
      <c r="AB1652" s="166">
        <f>VLOOKUP(L1652,Schnitt2!L:P,3,0)</f>
        <v>0</v>
      </c>
      <c r="AC1652" s="166">
        <f>VLOOKUP(L1652,Schnitt3!L:P,3,0)</f>
        <v>0</v>
      </c>
      <c r="AD1652" s="166">
        <f>VLOOKUP(L1652,Schnitt4!L:P,3,0)</f>
        <v>0</v>
      </c>
      <c r="AE1652" s="166">
        <f>VLOOKUP(L1652,Schnitt5!L:P,3,0)</f>
        <v>0</v>
      </c>
      <c r="AF1652" s="166">
        <f>VLOOKUP(L1652,Schnitt6!L:P,3,0)</f>
        <v>0</v>
      </c>
    </row>
    <row r="1653" spans="12:32" x14ac:dyDescent="0.25">
      <c r="L1653" s="264">
        <f>Member!A1653</f>
        <v>0</v>
      </c>
      <c r="M1653" s="166">
        <f t="shared" si="110"/>
        <v>0</v>
      </c>
      <c r="N1653" s="166">
        <f t="shared" si="111"/>
        <v>0</v>
      </c>
      <c r="O1653" s="166">
        <f t="shared" si="112"/>
        <v>0</v>
      </c>
      <c r="P1653" s="166">
        <f t="shared" si="113"/>
        <v>49</v>
      </c>
      <c r="S1653" s="166">
        <f>VLOOKUP(L1653,Schnitt1!L:P,2,0)</f>
        <v>0</v>
      </c>
      <c r="T1653" s="166">
        <f>VLOOKUP(L1653,Schnitt2!L:P,2,0)</f>
        <v>0</v>
      </c>
      <c r="U1653" s="166">
        <f>VLOOKUP(L1653,Schnitt3!L:P,2,0)</f>
        <v>0</v>
      </c>
      <c r="V1653" s="166">
        <f>VLOOKUP(L1653,Schnitt4!L:P,2,0)</f>
        <v>0</v>
      </c>
      <c r="W1653" s="166">
        <f>VLOOKUP(L1653,Schnitt5!L:P,2,0)</f>
        <v>0</v>
      </c>
      <c r="X1653" s="166">
        <f>VLOOKUP(L1653,Schnitt6!L:P,2,0)</f>
        <v>0</v>
      </c>
      <c r="AA1653" s="166">
        <f>VLOOKUP(L1653,Schnitt1!L:P,3,0)</f>
        <v>0</v>
      </c>
      <c r="AB1653" s="166">
        <f>VLOOKUP(L1653,Schnitt2!L:P,3,0)</f>
        <v>0</v>
      </c>
      <c r="AC1653" s="166">
        <f>VLOOKUP(L1653,Schnitt3!L:P,3,0)</f>
        <v>0</v>
      </c>
      <c r="AD1653" s="166">
        <f>VLOOKUP(L1653,Schnitt4!L:P,3,0)</f>
        <v>0</v>
      </c>
      <c r="AE1653" s="166">
        <f>VLOOKUP(L1653,Schnitt5!L:P,3,0)</f>
        <v>0</v>
      </c>
      <c r="AF1653" s="166">
        <f>VLOOKUP(L1653,Schnitt6!L:P,3,0)</f>
        <v>0</v>
      </c>
    </row>
    <row r="1654" spans="12:32" x14ac:dyDescent="0.25">
      <c r="L1654" s="264">
        <f>Member!A1654</f>
        <v>0</v>
      </c>
      <c r="M1654" s="166">
        <f t="shared" si="110"/>
        <v>0</v>
      </c>
      <c r="N1654" s="166">
        <f t="shared" si="111"/>
        <v>0</v>
      </c>
      <c r="O1654" s="166">
        <f t="shared" si="112"/>
        <v>0</v>
      </c>
      <c r="P1654" s="166">
        <f t="shared" si="113"/>
        <v>49</v>
      </c>
      <c r="S1654" s="166">
        <f>VLOOKUP(L1654,Schnitt1!L:P,2,0)</f>
        <v>0</v>
      </c>
      <c r="T1654" s="166">
        <f>VLOOKUP(L1654,Schnitt2!L:P,2,0)</f>
        <v>0</v>
      </c>
      <c r="U1654" s="166">
        <f>VLOOKUP(L1654,Schnitt3!L:P,2,0)</f>
        <v>0</v>
      </c>
      <c r="V1654" s="166">
        <f>VLOOKUP(L1654,Schnitt4!L:P,2,0)</f>
        <v>0</v>
      </c>
      <c r="W1654" s="166">
        <f>VLOOKUP(L1654,Schnitt5!L:P,2,0)</f>
        <v>0</v>
      </c>
      <c r="X1654" s="166">
        <f>VLOOKUP(L1654,Schnitt6!L:P,2,0)</f>
        <v>0</v>
      </c>
      <c r="AA1654" s="166">
        <f>VLOOKUP(L1654,Schnitt1!L:P,3,0)</f>
        <v>0</v>
      </c>
      <c r="AB1654" s="166">
        <f>VLOOKUP(L1654,Schnitt2!L:P,3,0)</f>
        <v>0</v>
      </c>
      <c r="AC1654" s="166">
        <f>VLOOKUP(L1654,Schnitt3!L:P,3,0)</f>
        <v>0</v>
      </c>
      <c r="AD1654" s="166">
        <f>VLOOKUP(L1654,Schnitt4!L:P,3,0)</f>
        <v>0</v>
      </c>
      <c r="AE1654" s="166">
        <f>VLOOKUP(L1654,Schnitt5!L:P,3,0)</f>
        <v>0</v>
      </c>
      <c r="AF1654" s="166">
        <f>VLOOKUP(L1654,Schnitt6!L:P,3,0)</f>
        <v>0</v>
      </c>
    </row>
    <row r="1655" spans="12:32" x14ac:dyDescent="0.25">
      <c r="L1655" s="264">
        <f>Member!A1655</f>
        <v>0</v>
      </c>
      <c r="M1655" s="166">
        <f t="shared" si="110"/>
        <v>0</v>
      </c>
      <c r="N1655" s="166">
        <f t="shared" si="111"/>
        <v>0</v>
      </c>
      <c r="O1655" s="166">
        <f t="shared" si="112"/>
        <v>0</v>
      </c>
      <c r="P1655" s="166">
        <f t="shared" si="113"/>
        <v>49</v>
      </c>
      <c r="S1655" s="166">
        <f>VLOOKUP(L1655,Schnitt1!L:P,2,0)</f>
        <v>0</v>
      </c>
      <c r="T1655" s="166">
        <f>VLOOKUP(L1655,Schnitt2!L:P,2,0)</f>
        <v>0</v>
      </c>
      <c r="U1655" s="166">
        <f>VLOOKUP(L1655,Schnitt3!L:P,2,0)</f>
        <v>0</v>
      </c>
      <c r="V1655" s="166">
        <f>VLOOKUP(L1655,Schnitt4!L:P,2,0)</f>
        <v>0</v>
      </c>
      <c r="W1655" s="166">
        <f>VLOOKUP(L1655,Schnitt5!L:P,2,0)</f>
        <v>0</v>
      </c>
      <c r="X1655" s="166">
        <f>VLOOKUP(L1655,Schnitt6!L:P,2,0)</f>
        <v>0</v>
      </c>
      <c r="AA1655" s="166">
        <f>VLOOKUP(L1655,Schnitt1!L:P,3,0)</f>
        <v>0</v>
      </c>
      <c r="AB1655" s="166">
        <f>VLOOKUP(L1655,Schnitt2!L:P,3,0)</f>
        <v>0</v>
      </c>
      <c r="AC1655" s="166">
        <f>VLOOKUP(L1655,Schnitt3!L:P,3,0)</f>
        <v>0</v>
      </c>
      <c r="AD1655" s="166">
        <f>VLOOKUP(L1655,Schnitt4!L:P,3,0)</f>
        <v>0</v>
      </c>
      <c r="AE1655" s="166">
        <f>VLOOKUP(L1655,Schnitt5!L:P,3,0)</f>
        <v>0</v>
      </c>
      <c r="AF1655" s="166">
        <f>VLOOKUP(L1655,Schnitt6!L:P,3,0)</f>
        <v>0</v>
      </c>
    </row>
    <row r="1656" spans="12:32" x14ac:dyDescent="0.25">
      <c r="L1656" s="264">
        <f>Member!A1656</f>
        <v>0</v>
      </c>
      <c r="M1656" s="166">
        <f t="shared" si="110"/>
        <v>0</v>
      </c>
      <c r="N1656" s="166">
        <f t="shared" si="111"/>
        <v>0</v>
      </c>
      <c r="O1656" s="166">
        <f t="shared" si="112"/>
        <v>0</v>
      </c>
      <c r="P1656" s="166">
        <f t="shared" si="113"/>
        <v>49</v>
      </c>
      <c r="S1656" s="166">
        <f>VLOOKUP(L1656,Schnitt1!L:P,2,0)</f>
        <v>0</v>
      </c>
      <c r="T1656" s="166">
        <f>VLOOKUP(L1656,Schnitt2!L:P,2,0)</f>
        <v>0</v>
      </c>
      <c r="U1656" s="166">
        <f>VLOOKUP(L1656,Schnitt3!L:P,2,0)</f>
        <v>0</v>
      </c>
      <c r="V1656" s="166">
        <f>VLOOKUP(L1656,Schnitt4!L:P,2,0)</f>
        <v>0</v>
      </c>
      <c r="W1656" s="166">
        <f>VLOOKUP(L1656,Schnitt5!L:P,2,0)</f>
        <v>0</v>
      </c>
      <c r="X1656" s="166">
        <f>VLOOKUP(L1656,Schnitt6!L:P,2,0)</f>
        <v>0</v>
      </c>
      <c r="AA1656" s="166">
        <f>VLOOKUP(L1656,Schnitt1!L:P,3,0)</f>
        <v>0</v>
      </c>
      <c r="AB1656" s="166">
        <f>VLOOKUP(L1656,Schnitt2!L:P,3,0)</f>
        <v>0</v>
      </c>
      <c r="AC1656" s="166">
        <f>VLOOKUP(L1656,Schnitt3!L:P,3,0)</f>
        <v>0</v>
      </c>
      <c r="AD1656" s="166">
        <f>VLOOKUP(L1656,Schnitt4!L:P,3,0)</f>
        <v>0</v>
      </c>
      <c r="AE1656" s="166">
        <f>VLOOKUP(L1656,Schnitt5!L:P,3,0)</f>
        <v>0</v>
      </c>
      <c r="AF1656" s="166">
        <f>VLOOKUP(L1656,Schnitt6!L:P,3,0)</f>
        <v>0</v>
      </c>
    </row>
    <row r="1657" spans="12:32" x14ac:dyDescent="0.25">
      <c r="L1657" s="264">
        <f>Member!A1657</f>
        <v>0</v>
      </c>
      <c r="M1657" s="166">
        <f t="shared" si="110"/>
        <v>0</v>
      </c>
      <c r="N1657" s="166">
        <f t="shared" si="111"/>
        <v>0</v>
      </c>
      <c r="O1657" s="166">
        <f t="shared" si="112"/>
        <v>0</v>
      </c>
      <c r="P1657" s="166">
        <f t="shared" si="113"/>
        <v>49</v>
      </c>
      <c r="S1657" s="166">
        <f>VLOOKUP(L1657,Schnitt1!L:P,2,0)</f>
        <v>0</v>
      </c>
      <c r="T1657" s="166">
        <f>VLOOKUP(L1657,Schnitt2!L:P,2,0)</f>
        <v>0</v>
      </c>
      <c r="U1657" s="166">
        <f>VLOOKUP(L1657,Schnitt3!L:P,2,0)</f>
        <v>0</v>
      </c>
      <c r="V1657" s="166">
        <f>VLOOKUP(L1657,Schnitt4!L:P,2,0)</f>
        <v>0</v>
      </c>
      <c r="W1657" s="166">
        <f>VLOOKUP(L1657,Schnitt5!L:P,2,0)</f>
        <v>0</v>
      </c>
      <c r="X1657" s="166">
        <f>VLOOKUP(L1657,Schnitt6!L:P,2,0)</f>
        <v>0</v>
      </c>
      <c r="AA1657" s="166">
        <f>VLOOKUP(L1657,Schnitt1!L:P,3,0)</f>
        <v>0</v>
      </c>
      <c r="AB1657" s="166">
        <f>VLOOKUP(L1657,Schnitt2!L:P,3,0)</f>
        <v>0</v>
      </c>
      <c r="AC1657" s="166">
        <f>VLOOKUP(L1657,Schnitt3!L:P,3,0)</f>
        <v>0</v>
      </c>
      <c r="AD1657" s="166">
        <f>VLOOKUP(L1657,Schnitt4!L:P,3,0)</f>
        <v>0</v>
      </c>
      <c r="AE1657" s="166">
        <f>VLOOKUP(L1657,Schnitt5!L:P,3,0)</f>
        <v>0</v>
      </c>
      <c r="AF1657" s="166">
        <f>VLOOKUP(L1657,Schnitt6!L:P,3,0)</f>
        <v>0</v>
      </c>
    </row>
    <row r="1658" spans="12:32" x14ac:dyDescent="0.25">
      <c r="L1658" s="264">
        <f>Member!A1658</f>
        <v>0</v>
      </c>
      <c r="M1658" s="166">
        <f t="shared" si="110"/>
        <v>0</v>
      </c>
      <c r="N1658" s="166">
        <f t="shared" si="111"/>
        <v>0</v>
      </c>
      <c r="O1658" s="166">
        <f t="shared" si="112"/>
        <v>0</v>
      </c>
      <c r="P1658" s="166">
        <f t="shared" si="113"/>
        <v>49</v>
      </c>
      <c r="S1658" s="166">
        <f>VLOOKUP(L1658,Schnitt1!L:P,2,0)</f>
        <v>0</v>
      </c>
      <c r="T1658" s="166">
        <f>VLOOKUP(L1658,Schnitt2!L:P,2,0)</f>
        <v>0</v>
      </c>
      <c r="U1658" s="166">
        <f>VLOOKUP(L1658,Schnitt3!L:P,2,0)</f>
        <v>0</v>
      </c>
      <c r="V1658" s="166">
        <f>VLOOKUP(L1658,Schnitt4!L:P,2,0)</f>
        <v>0</v>
      </c>
      <c r="W1658" s="166">
        <f>VLOOKUP(L1658,Schnitt5!L:P,2,0)</f>
        <v>0</v>
      </c>
      <c r="X1658" s="166">
        <f>VLOOKUP(L1658,Schnitt6!L:P,2,0)</f>
        <v>0</v>
      </c>
      <c r="AA1658" s="166">
        <f>VLOOKUP(L1658,Schnitt1!L:P,3,0)</f>
        <v>0</v>
      </c>
      <c r="AB1658" s="166">
        <f>VLOOKUP(L1658,Schnitt2!L:P,3,0)</f>
        <v>0</v>
      </c>
      <c r="AC1658" s="166">
        <f>VLOOKUP(L1658,Schnitt3!L:P,3,0)</f>
        <v>0</v>
      </c>
      <c r="AD1658" s="166">
        <f>VLOOKUP(L1658,Schnitt4!L:P,3,0)</f>
        <v>0</v>
      </c>
      <c r="AE1658" s="166">
        <f>VLOOKUP(L1658,Schnitt5!L:P,3,0)</f>
        <v>0</v>
      </c>
      <c r="AF1658" s="166">
        <f>VLOOKUP(L1658,Schnitt6!L:P,3,0)</f>
        <v>0</v>
      </c>
    </row>
    <row r="1659" spans="12:32" x14ac:dyDescent="0.25">
      <c r="L1659" s="264">
        <f>Member!A1659</f>
        <v>0</v>
      </c>
      <c r="M1659" s="166">
        <f t="shared" si="110"/>
        <v>0</v>
      </c>
      <c r="N1659" s="166">
        <f t="shared" si="111"/>
        <v>0</v>
      </c>
      <c r="O1659" s="166">
        <f t="shared" si="112"/>
        <v>0</v>
      </c>
      <c r="P1659" s="166">
        <f t="shared" si="113"/>
        <v>49</v>
      </c>
      <c r="S1659" s="166">
        <f>VLOOKUP(L1659,Schnitt1!L:P,2,0)</f>
        <v>0</v>
      </c>
      <c r="T1659" s="166">
        <f>VLOOKUP(L1659,Schnitt2!L:P,2,0)</f>
        <v>0</v>
      </c>
      <c r="U1659" s="166">
        <f>VLOOKUP(L1659,Schnitt3!L:P,2,0)</f>
        <v>0</v>
      </c>
      <c r="V1659" s="166">
        <f>VLOOKUP(L1659,Schnitt4!L:P,2,0)</f>
        <v>0</v>
      </c>
      <c r="W1659" s="166">
        <f>VLOOKUP(L1659,Schnitt5!L:P,2,0)</f>
        <v>0</v>
      </c>
      <c r="X1659" s="166">
        <f>VLOOKUP(L1659,Schnitt6!L:P,2,0)</f>
        <v>0</v>
      </c>
      <c r="AA1659" s="166">
        <f>VLOOKUP(L1659,Schnitt1!L:P,3,0)</f>
        <v>0</v>
      </c>
      <c r="AB1659" s="166">
        <f>VLOOKUP(L1659,Schnitt2!L:P,3,0)</f>
        <v>0</v>
      </c>
      <c r="AC1659" s="166">
        <f>VLOOKUP(L1659,Schnitt3!L:P,3,0)</f>
        <v>0</v>
      </c>
      <c r="AD1659" s="166">
        <f>VLOOKUP(L1659,Schnitt4!L:P,3,0)</f>
        <v>0</v>
      </c>
      <c r="AE1659" s="166">
        <f>VLOOKUP(L1659,Schnitt5!L:P,3,0)</f>
        <v>0</v>
      </c>
      <c r="AF1659" s="166">
        <f>VLOOKUP(L1659,Schnitt6!L:P,3,0)</f>
        <v>0</v>
      </c>
    </row>
    <row r="1660" spans="12:32" x14ac:dyDescent="0.25">
      <c r="L1660" s="264">
        <f>Member!A1660</f>
        <v>0</v>
      </c>
      <c r="M1660" s="166">
        <f t="shared" si="110"/>
        <v>0</v>
      </c>
      <c r="N1660" s="166">
        <f t="shared" si="111"/>
        <v>0</v>
      </c>
      <c r="O1660" s="166">
        <f t="shared" si="112"/>
        <v>0</v>
      </c>
      <c r="P1660" s="166">
        <f t="shared" si="113"/>
        <v>49</v>
      </c>
      <c r="S1660" s="166">
        <f>VLOOKUP(L1660,Schnitt1!L:P,2,0)</f>
        <v>0</v>
      </c>
      <c r="T1660" s="166">
        <f>VLOOKUP(L1660,Schnitt2!L:P,2,0)</f>
        <v>0</v>
      </c>
      <c r="U1660" s="166">
        <f>VLOOKUP(L1660,Schnitt3!L:P,2,0)</f>
        <v>0</v>
      </c>
      <c r="V1660" s="166">
        <f>VLOOKUP(L1660,Schnitt4!L:P,2,0)</f>
        <v>0</v>
      </c>
      <c r="W1660" s="166">
        <f>VLOOKUP(L1660,Schnitt5!L:P,2,0)</f>
        <v>0</v>
      </c>
      <c r="X1660" s="166">
        <f>VLOOKUP(L1660,Schnitt6!L:P,2,0)</f>
        <v>0</v>
      </c>
      <c r="AA1660" s="166">
        <f>VLOOKUP(L1660,Schnitt1!L:P,3,0)</f>
        <v>0</v>
      </c>
      <c r="AB1660" s="166">
        <f>VLOOKUP(L1660,Schnitt2!L:P,3,0)</f>
        <v>0</v>
      </c>
      <c r="AC1660" s="166">
        <f>VLOOKUP(L1660,Schnitt3!L:P,3,0)</f>
        <v>0</v>
      </c>
      <c r="AD1660" s="166">
        <f>VLOOKUP(L1660,Schnitt4!L:P,3,0)</f>
        <v>0</v>
      </c>
      <c r="AE1660" s="166">
        <f>VLOOKUP(L1660,Schnitt5!L:P,3,0)</f>
        <v>0</v>
      </c>
      <c r="AF1660" s="166">
        <f>VLOOKUP(L1660,Schnitt6!L:P,3,0)</f>
        <v>0</v>
      </c>
    </row>
    <row r="1661" spans="12:32" x14ac:dyDescent="0.25">
      <c r="L1661" s="264">
        <f>Member!A1661</f>
        <v>0</v>
      </c>
      <c r="M1661" s="166">
        <f t="shared" si="110"/>
        <v>0</v>
      </c>
      <c r="N1661" s="166">
        <f t="shared" si="111"/>
        <v>0</v>
      </c>
      <c r="O1661" s="166">
        <f t="shared" si="112"/>
        <v>0</v>
      </c>
      <c r="P1661" s="166">
        <f t="shared" si="113"/>
        <v>49</v>
      </c>
      <c r="S1661" s="166">
        <f>VLOOKUP(L1661,Schnitt1!L:P,2,0)</f>
        <v>0</v>
      </c>
      <c r="T1661" s="166">
        <f>VLOOKUP(L1661,Schnitt2!L:P,2,0)</f>
        <v>0</v>
      </c>
      <c r="U1661" s="166">
        <f>VLOOKUP(L1661,Schnitt3!L:P,2,0)</f>
        <v>0</v>
      </c>
      <c r="V1661" s="166">
        <f>VLOOKUP(L1661,Schnitt4!L:P,2,0)</f>
        <v>0</v>
      </c>
      <c r="W1661" s="166">
        <f>VLOOKUP(L1661,Schnitt5!L:P,2,0)</f>
        <v>0</v>
      </c>
      <c r="X1661" s="166">
        <f>VLOOKUP(L1661,Schnitt6!L:P,2,0)</f>
        <v>0</v>
      </c>
      <c r="AA1661" s="166">
        <f>VLOOKUP(L1661,Schnitt1!L:P,3,0)</f>
        <v>0</v>
      </c>
      <c r="AB1661" s="166">
        <f>VLOOKUP(L1661,Schnitt2!L:P,3,0)</f>
        <v>0</v>
      </c>
      <c r="AC1661" s="166">
        <f>VLOOKUP(L1661,Schnitt3!L:P,3,0)</f>
        <v>0</v>
      </c>
      <c r="AD1661" s="166">
        <f>VLOOKUP(L1661,Schnitt4!L:P,3,0)</f>
        <v>0</v>
      </c>
      <c r="AE1661" s="166">
        <f>VLOOKUP(L1661,Schnitt5!L:P,3,0)</f>
        <v>0</v>
      </c>
      <c r="AF1661" s="166">
        <f>VLOOKUP(L1661,Schnitt6!L:P,3,0)</f>
        <v>0</v>
      </c>
    </row>
    <row r="1662" spans="12:32" x14ac:dyDescent="0.25">
      <c r="L1662" s="264">
        <f>Member!A1662</f>
        <v>0</v>
      </c>
      <c r="M1662" s="166">
        <f t="shared" si="110"/>
        <v>0</v>
      </c>
      <c r="N1662" s="166">
        <f t="shared" si="111"/>
        <v>0</v>
      </c>
      <c r="O1662" s="166">
        <f t="shared" si="112"/>
        <v>0</v>
      </c>
      <c r="P1662" s="166">
        <f t="shared" si="113"/>
        <v>49</v>
      </c>
      <c r="S1662" s="166">
        <f>VLOOKUP(L1662,Schnitt1!L:P,2,0)</f>
        <v>0</v>
      </c>
      <c r="T1662" s="166">
        <f>VLOOKUP(L1662,Schnitt2!L:P,2,0)</f>
        <v>0</v>
      </c>
      <c r="U1662" s="166">
        <f>VLOOKUP(L1662,Schnitt3!L:P,2,0)</f>
        <v>0</v>
      </c>
      <c r="V1662" s="166">
        <f>VLOOKUP(L1662,Schnitt4!L:P,2,0)</f>
        <v>0</v>
      </c>
      <c r="W1662" s="166">
        <f>VLOOKUP(L1662,Schnitt5!L:P,2,0)</f>
        <v>0</v>
      </c>
      <c r="X1662" s="166">
        <f>VLOOKUP(L1662,Schnitt6!L:P,2,0)</f>
        <v>0</v>
      </c>
      <c r="AA1662" s="166">
        <f>VLOOKUP(L1662,Schnitt1!L:P,3,0)</f>
        <v>0</v>
      </c>
      <c r="AB1662" s="166">
        <f>VLOOKUP(L1662,Schnitt2!L:P,3,0)</f>
        <v>0</v>
      </c>
      <c r="AC1662" s="166">
        <f>VLOOKUP(L1662,Schnitt3!L:P,3,0)</f>
        <v>0</v>
      </c>
      <c r="AD1662" s="166">
        <f>VLOOKUP(L1662,Schnitt4!L:P,3,0)</f>
        <v>0</v>
      </c>
      <c r="AE1662" s="166">
        <f>VLOOKUP(L1662,Schnitt5!L:P,3,0)</f>
        <v>0</v>
      </c>
      <c r="AF1662" s="166">
        <f>VLOOKUP(L1662,Schnitt6!L:P,3,0)</f>
        <v>0</v>
      </c>
    </row>
    <row r="1663" spans="12:32" x14ac:dyDescent="0.25">
      <c r="L1663" s="264">
        <f>Member!A1663</f>
        <v>0</v>
      </c>
      <c r="M1663" s="166">
        <f t="shared" si="110"/>
        <v>0</v>
      </c>
      <c r="N1663" s="166">
        <f t="shared" si="111"/>
        <v>0</v>
      </c>
      <c r="O1663" s="166">
        <f t="shared" si="112"/>
        <v>0</v>
      </c>
      <c r="P1663" s="166">
        <f t="shared" si="113"/>
        <v>49</v>
      </c>
      <c r="S1663" s="166">
        <f>VLOOKUP(L1663,Schnitt1!L:P,2,0)</f>
        <v>0</v>
      </c>
      <c r="T1663" s="166">
        <f>VLOOKUP(L1663,Schnitt2!L:P,2,0)</f>
        <v>0</v>
      </c>
      <c r="U1663" s="166">
        <f>VLOOKUP(L1663,Schnitt3!L:P,2,0)</f>
        <v>0</v>
      </c>
      <c r="V1663" s="166">
        <f>VLOOKUP(L1663,Schnitt4!L:P,2,0)</f>
        <v>0</v>
      </c>
      <c r="W1663" s="166">
        <f>VLOOKUP(L1663,Schnitt5!L:P,2,0)</f>
        <v>0</v>
      </c>
      <c r="X1663" s="166">
        <f>VLOOKUP(L1663,Schnitt6!L:P,2,0)</f>
        <v>0</v>
      </c>
      <c r="AA1663" s="166">
        <f>VLOOKUP(L1663,Schnitt1!L:P,3,0)</f>
        <v>0</v>
      </c>
      <c r="AB1663" s="166">
        <f>VLOOKUP(L1663,Schnitt2!L:P,3,0)</f>
        <v>0</v>
      </c>
      <c r="AC1663" s="166">
        <f>VLOOKUP(L1663,Schnitt3!L:P,3,0)</f>
        <v>0</v>
      </c>
      <c r="AD1663" s="166">
        <f>VLOOKUP(L1663,Schnitt4!L:P,3,0)</f>
        <v>0</v>
      </c>
      <c r="AE1663" s="166">
        <f>VLOOKUP(L1663,Schnitt5!L:P,3,0)</f>
        <v>0</v>
      </c>
      <c r="AF1663" s="166">
        <f>VLOOKUP(L1663,Schnitt6!L:P,3,0)</f>
        <v>0</v>
      </c>
    </row>
    <row r="1664" spans="12:32" x14ac:dyDescent="0.25">
      <c r="L1664" s="264">
        <f>Member!A1664</f>
        <v>0</v>
      </c>
      <c r="M1664" s="166">
        <f t="shared" si="110"/>
        <v>0</v>
      </c>
      <c r="N1664" s="166">
        <f t="shared" si="111"/>
        <v>0</v>
      </c>
      <c r="O1664" s="166">
        <f t="shared" si="112"/>
        <v>0</v>
      </c>
      <c r="P1664" s="166">
        <f t="shared" si="113"/>
        <v>49</v>
      </c>
      <c r="S1664" s="166">
        <f>VLOOKUP(L1664,Schnitt1!L:P,2,0)</f>
        <v>0</v>
      </c>
      <c r="T1664" s="166">
        <f>VLOOKUP(L1664,Schnitt2!L:P,2,0)</f>
        <v>0</v>
      </c>
      <c r="U1664" s="166">
        <f>VLOOKUP(L1664,Schnitt3!L:P,2,0)</f>
        <v>0</v>
      </c>
      <c r="V1664" s="166">
        <f>VLOOKUP(L1664,Schnitt4!L:P,2,0)</f>
        <v>0</v>
      </c>
      <c r="W1664" s="166">
        <f>VLOOKUP(L1664,Schnitt5!L:P,2,0)</f>
        <v>0</v>
      </c>
      <c r="X1664" s="166">
        <f>VLOOKUP(L1664,Schnitt6!L:P,2,0)</f>
        <v>0</v>
      </c>
      <c r="AA1664" s="166">
        <f>VLOOKUP(L1664,Schnitt1!L:P,3,0)</f>
        <v>0</v>
      </c>
      <c r="AB1664" s="166">
        <f>VLOOKUP(L1664,Schnitt2!L:P,3,0)</f>
        <v>0</v>
      </c>
      <c r="AC1664" s="166">
        <f>VLOOKUP(L1664,Schnitt3!L:P,3,0)</f>
        <v>0</v>
      </c>
      <c r="AD1664" s="166">
        <f>VLOOKUP(L1664,Schnitt4!L:P,3,0)</f>
        <v>0</v>
      </c>
      <c r="AE1664" s="166">
        <f>VLOOKUP(L1664,Schnitt5!L:P,3,0)</f>
        <v>0</v>
      </c>
      <c r="AF1664" s="166">
        <f>VLOOKUP(L1664,Schnitt6!L:P,3,0)</f>
        <v>0</v>
      </c>
    </row>
    <row r="1665" spans="12:32" x14ac:dyDescent="0.25">
      <c r="L1665" s="264">
        <f>Member!A1665</f>
        <v>0</v>
      </c>
      <c r="M1665" s="166">
        <f t="shared" si="110"/>
        <v>0</v>
      </c>
      <c r="N1665" s="166">
        <f t="shared" si="111"/>
        <v>0</v>
      </c>
      <c r="O1665" s="166">
        <f t="shared" si="112"/>
        <v>0</v>
      </c>
      <c r="P1665" s="166">
        <f t="shared" si="113"/>
        <v>49</v>
      </c>
      <c r="S1665" s="166">
        <f>VLOOKUP(L1665,Schnitt1!L:P,2,0)</f>
        <v>0</v>
      </c>
      <c r="T1665" s="166">
        <f>VLOOKUP(L1665,Schnitt2!L:P,2,0)</f>
        <v>0</v>
      </c>
      <c r="U1665" s="166">
        <f>VLOOKUP(L1665,Schnitt3!L:P,2,0)</f>
        <v>0</v>
      </c>
      <c r="V1665" s="166">
        <f>VLOOKUP(L1665,Schnitt4!L:P,2,0)</f>
        <v>0</v>
      </c>
      <c r="W1665" s="166">
        <f>VLOOKUP(L1665,Schnitt5!L:P,2,0)</f>
        <v>0</v>
      </c>
      <c r="X1665" s="166">
        <f>VLOOKUP(L1665,Schnitt6!L:P,2,0)</f>
        <v>0</v>
      </c>
      <c r="AA1665" s="166">
        <f>VLOOKUP(L1665,Schnitt1!L:P,3,0)</f>
        <v>0</v>
      </c>
      <c r="AB1665" s="166">
        <f>VLOOKUP(L1665,Schnitt2!L:P,3,0)</f>
        <v>0</v>
      </c>
      <c r="AC1665" s="166">
        <f>VLOOKUP(L1665,Schnitt3!L:P,3,0)</f>
        <v>0</v>
      </c>
      <c r="AD1665" s="166">
        <f>VLOOKUP(L1665,Schnitt4!L:P,3,0)</f>
        <v>0</v>
      </c>
      <c r="AE1665" s="166">
        <f>VLOOKUP(L1665,Schnitt5!L:P,3,0)</f>
        <v>0</v>
      </c>
      <c r="AF1665" s="166">
        <f>VLOOKUP(L1665,Schnitt6!L:P,3,0)</f>
        <v>0</v>
      </c>
    </row>
    <row r="1666" spans="12:32" x14ac:dyDescent="0.25">
      <c r="L1666" s="264">
        <f>Member!A1666</f>
        <v>0</v>
      </c>
      <c r="M1666" s="166">
        <f t="shared" si="110"/>
        <v>0</v>
      </c>
      <c r="N1666" s="166">
        <f t="shared" si="111"/>
        <v>0</v>
      </c>
      <c r="O1666" s="166">
        <f t="shared" si="112"/>
        <v>0</v>
      </c>
      <c r="P1666" s="166">
        <f t="shared" si="113"/>
        <v>49</v>
      </c>
      <c r="S1666" s="166">
        <f>VLOOKUP(L1666,Schnitt1!L:P,2,0)</f>
        <v>0</v>
      </c>
      <c r="T1666" s="166">
        <f>VLOOKUP(L1666,Schnitt2!L:P,2,0)</f>
        <v>0</v>
      </c>
      <c r="U1666" s="166">
        <f>VLOOKUP(L1666,Schnitt3!L:P,2,0)</f>
        <v>0</v>
      </c>
      <c r="V1666" s="166">
        <f>VLOOKUP(L1666,Schnitt4!L:P,2,0)</f>
        <v>0</v>
      </c>
      <c r="W1666" s="166">
        <f>VLOOKUP(L1666,Schnitt5!L:P,2,0)</f>
        <v>0</v>
      </c>
      <c r="X1666" s="166">
        <f>VLOOKUP(L1666,Schnitt6!L:P,2,0)</f>
        <v>0</v>
      </c>
      <c r="AA1666" s="166">
        <f>VLOOKUP(L1666,Schnitt1!L:P,3,0)</f>
        <v>0</v>
      </c>
      <c r="AB1666" s="166">
        <f>VLOOKUP(L1666,Schnitt2!L:P,3,0)</f>
        <v>0</v>
      </c>
      <c r="AC1666" s="166">
        <f>VLOOKUP(L1666,Schnitt3!L:P,3,0)</f>
        <v>0</v>
      </c>
      <c r="AD1666" s="166">
        <f>VLOOKUP(L1666,Schnitt4!L:P,3,0)</f>
        <v>0</v>
      </c>
      <c r="AE1666" s="166">
        <f>VLOOKUP(L1666,Schnitt5!L:P,3,0)</f>
        <v>0</v>
      </c>
      <c r="AF1666" s="166">
        <f>VLOOKUP(L1666,Schnitt6!L:P,3,0)</f>
        <v>0</v>
      </c>
    </row>
    <row r="1667" spans="12:32" x14ac:dyDescent="0.25">
      <c r="L1667" s="264">
        <f>Member!A1667</f>
        <v>0</v>
      </c>
      <c r="M1667" s="166">
        <f t="shared" ref="M1667:M1730" si="114">SUM(S1667:X1667)</f>
        <v>0</v>
      </c>
      <c r="N1667" s="166">
        <f t="shared" ref="N1667:N1730" si="115">SUM(AA1667:AF1667)</f>
        <v>0</v>
      </c>
      <c r="O1667" s="166">
        <f t="shared" ref="O1667:O1730" si="116">IF(N1667=0,0,M1667/N1667-ROW()/1000000000)</f>
        <v>0</v>
      </c>
      <c r="P1667" s="166">
        <f t="shared" ref="P1667:P1730" si="117">RANK(O1667,O:O)</f>
        <v>49</v>
      </c>
      <c r="S1667" s="166">
        <f>VLOOKUP(L1667,Schnitt1!L:P,2,0)</f>
        <v>0</v>
      </c>
      <c r="T1667" s="166">
        <f>VLOOKUP(L1667,Schnitt2!L:P,2,0)</f>
        <v>0</v>
      </c>
      <c r="U1667" s="166">
        <f>VLOOKUP(L1667,Schnitt3!L:P,2,0)</f>
        <v>0</v>
      </c>
      <c r="V1667" s="166">
        <f>VLOOKUP(L1667,Schnitt4!L:P,2,0)</f>
        <v>0</v>
      </c>
      <c r="W1667" s="166">
        <f>VLOOKUP(L1667,Schnitt5!L:P,2,0)</f>
        <v>0</v>
      </c>
      <c r="X1667" s="166">
        <f>VLOOKUP(L1667,Schnitt6!L:P,2,0)</f>
        <v>0</v>
      </c>
      <c r="AA1667" s="166">
        <f>VLOOKUP(L1667,Schnitt1!L:P,3,0)</f>
        <v>0</v>
      </c>
      <c r="AB1667" s="166">
        <f>VLOOKUP(L1667,Schnitt2!L:P,3,0)</f>
        <v>0</v>
      </c>
      <c r="AC1667" s="166">
        <f>VLOOKUP(L1667,Schnitt3!L:P,3,0)</f>
        <v>0</v>
      </c>
      <c r="AD1667" s="166">
        <f>VLOOKUP(L1667,Schnitt4!L:P,3,0)</f>
        <v>0</v>
      </c>
      <c r="AE1667" s="166">
        <f>VLOOKUP(L1667,Schnitt5!L:P,3,0)</f>
        <v>0</v>
      </c>
      <c r="AF1667" s="166">
        <f>VLOOKUP(L1667,Schnitt6!L:P,3,0)</f>
        <v>0</v>
      </c>
    </row>
    <row r="1668" spans="12:32" x14ac:dyDescent="0.25">
      <c r="L1668" s="264">
        <f>Member!A1668</f>
        <v>0</v>
      </c>
      <c r="M1668" s="166">
        <f t="shared" si="114"/>
        <v>0</v>
      </c>
      <c r="N1668" s="166">
        <f t="shared" si="115"/>
        <v>0</v>
      </c>
      <c r="O1668" s="166">
        <f t="shared" si="116"/>
        <v>0</v>
      </c>
      <c r="P1668" s="166">
        <f t="shared" si="117"/>
        <v>49</v>
      </c>
      <c r="S1668" s="166">
        <f>VLOOKUP(L1668,Schnitt1!L:P,2,0)</f>
        <v>0</v>
      </c>
      <c r="T1668" s="166">
        <f>VLOOKUP(L1668,Schnitt2!L:P,2,0)</f>
        <v>0</v>
      </c>
      <c r="U1668" s="166">
        <f>VLOOKUP(L1668,Schnitt3!L:P,2,0)</f>
        <v>0</v>
      </c>
      <c r="V1668" s="166">
        <f>VLOOKUP(L1668,Schnitt4!L:P,2,0)</f>
        <v>0</v>
      </c>
      <c r="W1668" s="166">
        <f>VLOOKUP(L1668,Schnitt5!L:P,2,0)</f>
        <v>0</v>
      </c>
      <c r="X1668" s="166">
        <f>VLOOKUP(L1668,Schnitt6!L:P,2,0)</f>
        <v>0</v>
      </c>
      <c r="AA1668" s="166">
        <f>VLOOKUP(L1668,Schnitt1!L:P,3,0)</f>
        <v>0</v>
      </c>
      <c r="AB1668" s="166">
        <f>VLOOKUP(L1668,Schnitt2!L:P,3,0)</f>
        <v>0</v>
      </c>
      <c r="AC1668" s="166">
        <f>VLOOKUP(L1668,Schnitt3!L:P,3,0)</f>
        <v>0</v>
      </c>
      <c r="AD1668" s="166">
        <f>VLOOKUP(L1668,Schnitt4!L:P,3,0)</f>
        <v>0</v>
      </c>
      <c r="AE1668" s="166">
        <f>VLOOKUP(L1668,Schnitt5!L:P,3,0)</f>
        <v>0</v>
      </c>
      <c r="AF1668" s="166">
        <f>VLOOKUP(L1668,Schnitt6!L:P,3,0)</f>
        <v>0</v>
      </c>
    </row>
    <row r="1669" spans="12:32" x14ac:dyDescent="0.25">
      <c r="L1669" s="264">
        <f>Member!A1669</f>
        <v>0</v>
      </c>
      <c r="M1669" s="166">
        <f t="shared" si="114"/>
        <v>0</v>
      </c>
      <c r="N1669" s="166">
        <f t="shared" si="115"/>
        <v>0</v>
      </c>
      <c r="O1669" s="166">
        <f t="shared" si="116"/>
        <v>0</v>
      </c>
      <c r="P1669" s="166">
        <f t="shared" si="117"/>
        <v>49</v>
      </c>
      <c r="S1669" s="166">
        <f>VLOOKUP(L1669,Schnitt1!L:P,2,0)</f>
        <v>0</v>
      </c>
      <c r="T1669" s="166">
        <f>VLOOKUP(L1669,Schnitt2!L:P,2,0)</f>
        <v>0</v>
      </c>
      <c r="U1669" s="166">
        <f>VLOOKUP(L1669,Schnitt3!L:P,2,0)</f>
        <v>0</v>
      </c>
      <c r="V1669" s="166">
        <f>VLOOKUP(L1669,Schnitt4!L:P,2,0)</f>
        <v>0</v>
      </c>
      <c r="W1669" s="166">
        <f>VLOOKUP(L1669,Schnitt5!L:P,2,0)</f>
        <v>0</v>
      </c>
      <c r="X1669" s="166">
        <f>VLOOKUP(L1669,Schnitt6!L:P,2,0)</f>
        <v>0</v>
      </c>
      <c r="AA1669" s="166">
        <f>VLOOKUP(L1669,Schnitt1!L:P,3,0)</f>
        <v>0</v>
      </c>
      <c r="AB1669" s="166">
        <f>VLOOKUP(L1669,Schnitt2!L:P,3,0)</f>
        <v>0</v>
      </c>
      <c r="AC1669" s="166">
        <f>VLOOKUP(L1669,Schnitt3!L:P,3,0)</f>
        <v>0</v>
      </c>
      <c r="AD1669" s="166">
        <f>VLOOKUP(L1669,Schnitt4!L:P,3,0)</f>
        <v>0</v>
      </c>
      <c r="AE1669" s="166">
        <f>VLOOKUP(L1669,Schnitt5!L:P,3,0)</f>
        <v>0</v>
      </c>
      <c r="AF1669" s="166">
        <f>VLOOKUP(L1669,Schnitt6!L:P,3,0)</f>
        <v>0</v>
      </c>
    </row>
    <row r="1670" spans="12:32" x14ac:dyDescent="0.25">
      <c r="L1670" s="264">
        <f>Member!A1670</f>
        <v>0</v>
      </c>
      <c r="M1670" s="166">
        <f t="shared" si="114"/>
        <v>0</v>
      </c>
      <c r="N1670" s="166">
        <f t="shared" si="115"/>
        <v>0</v>
      </c>
      <c r="O1670" s="166">
        <f t="shared" si="116"/>
        <v>0</v>
      </c>
      <c r="P1670" s="166">
        <f t="shared" si="117"/>
        <v>49</v>
      </c>
      <c r="S1670" s="166">
        <f>VLOOKUP(L1670,Schnitt1!L:P,2,0)</f>
        <v>0</v>
      </c>
      <c r="T1670" s="166">
        <f>VLOOKUP(L1670,Schnitt2!L:P,2,0)</f>
        <v>0</v>
      </c>
      <c r="U1670" s="166">
        <f>VLOOKUP(L1670,Schnitt3!L:P,2,0)</f>
        <v>0</v>
      </c>
      <c r="V1670" s="166">
        <f>VLOOKUP(L1670,Schnitt4!L:P,2,0)</f>
        <v>0</v>
      </c>
      <c r="W1670" s="166">
        <f>VLOOKUP(L1670,Schnitt5!L:P,2,0)</f>
        <v>0</v>
      </c>
      <c r="X1670" s="166">
        <f>VLOOKUP(L1670,Schnitt6!L:P,2,0)</f>
        <v>0</v>
      </c>
      <c r="AA1670" s="166">
        <f>VLOOKUP(L1670,Schnitt1!L:P,3,0)</f>
        <v>0</v>
      </c>
      <c r="AB1670" s="166">
        <f>VLOOKUP(L1670,Schnitt2!L:P,3,0)</f>
        <v>0</v>
      </c>
      <c r="AC1670" s="166">
        <f>VLOOKUP(L1670,Schnitt3!L:P,3,0)</f>
        <v>0</v>
      </c>
      <c r="AD1670" s="166">
        <f>VLOOKUP(L1670,Schnitt4!L:P,3,0)</f>
        <v>0</v>
      </c>
      <c r="AE1670" s="166">
        <f>VLOOKUP(L1670,Schnitt5!L:P,3,0)</f>
        <v>0</v>
      </c>
      <c r="AF1670" s="166">
        <f>VLOOKUP(L1670,Schnitt6!L:P,3,0)</f>
        <v>0</v>
      </c>
    </row>
    <row r="1671" spans="12:32" x14ac:dyDescent="0.25">
      <c r="L1671" s="264">
        <f>Member!A1671</f>
        <v>0</v>
      </c>
      <c r="M1671" s="166">
        <f t="shared" si="114"/>
        <v>0</v>
      </c>
      <c r="N1671" s="166">
        <f t="shared" si="115"/>
        <v>0</v>
      </c>
      <c r="O1671" s="166">
        <f t="shared" si="116"/>
        <v>0</v>
      </c>
      <c r="P1671" s="166">
        <f t="shared" si="117"/>
        <v>49</v>
      </c>
      <c r="S1671" s="166">
        <f>VLOOKUP(L1671,Schnitt1!L:P,2,0)</f>
        <v>0</v>
      </c>
      <c r="T1671" s="166">
        <f>VLOOKUP(L1671,Schnitt2!L:P,2,0)</f>
        <v>0</v>
      </c>
      <c r="U1671" s="166">
        <f>VLOOKUP(L1671,Schnitt3!L:P,2,0)</f>
        <v>0</v>
      </c>
      <c r="V1671" s="166">
        <f>VLOOKUP(L1671,Schnitt4!L:P,2,0)</f>
        <v>0</v>
      </c>
      <c r="W1671" s="166">
        <f>VLOOKUP(L1671,Schnitt5!L:P,2,0)</f>
        <v>0</v>
      </c>
      <c r="X1671" s="166">
        <f>VLOOKUP(L1671,Schnitt6!L:P,2,0)</f>
        <v>0</v>
      </c>
      <c r="AA1671" s="166">
        <f>VLOOKUP(L1671,Schnitt1!L:P,3,0)</f>
        <v>0</v>
      </c>
      <c r="AB1671" s="166">
        <f>VLOOKUP(L1671,Schnitt2!L:P,3,0)</f>
        <v>0</v>
      </c>
      <c r="AC1671" s="166">
        <f>VLOOKUP(L1671,Schnitt3!L:P,3,0)</f>
        <v>0</v>
      </c>
      <c r="AD1671" s="166">
        <f>VLOOKUP(L1671,Schnitt4!L:P,3,0)</f>
        <v>0</v>
      </c>
      <c r="AE1671" s="166">
        <f>VLOOKUP(L1671,Schnitt5!L:P,3,0)</f>
        <v>0</v>
      </c>
      <c r="AF1671" s="166">
        <f>VLOOKUP(L1671,Schnitt6!L:P,3,0)</f>
        <v>0</v>
      </c>
    </row>
    <row r="1672" spans="12:32" x14ac:dyDescent="0.25">
      <c r="L1672" s="264">
        <f>Member!A1672</f>
        <v>0</v>
      </c>
      <c r="M1672" s="166">
        <f t="shared" si="114"/>
        <v>0</v>
      </c>
      <c r="N1672" s="166">
        <f t="shared" si="115"/>
        <v>0</v>
      </c>
      <c r="O1672" s="166">
        <f t="shared" si="116"/>
        <v>0</v>
      </c>
      <c r="P1672" s="166">
        <f t="shared" si="117"/>
        <v>49</v>
      </c>
      <c r="S1672" s="166">
        <f>VLOOKUP(L1672,Schnitt1!L:P,2,0)</f>
        <v>0</v>
      </c>
      <c r="T1672" s="166">
        <f>VLOOKUP(L1672,Schnitt2!L:P,2,0)</f>
        <v>0</v>
      </c>
      <c r="U1672" s="166">
        <f>VLOOKUP(L1672,Schnitt3!L:P,2,0)</f>
        <v>0</v>
      </c>
      <c r="V1672" s="166">
        <f>VLOOKUP(L1672,Schnitt4!L:P,2,0)</f>
        <v>0</v>
      </c>
      <c r="W1672" s="166">
        <f>VLOOKUP(L1672,Schnitt5!L:P,2,0)</f>
        <v>0</v>
      </c>
      <c r="X1672" s="166">
        <f>VLOOKUP(L1672,Schnitt6!L:P,2,0)</f>
        <v>0</v>
      </c>
      <c r="AA1672" s="166">
        <f>VLOOKUP(L1672,Schnitt1!L:P,3,0)</f>
        <v>0</v>
      </c>
      <c r="AB1672" s="166">
        <f>VLOOKUP(L1672,Schnitt2!L:P,3,0)</f>
        <v>0</v>
      </c>
      <c r="AC1672" s="166">
        <f>VLOOKUP(L1672,Schnitt3!L:P,3,0)</f>
        <v>0</v>
      </c>
      <c r="AD1672" s="166">
        <f>VLOOKUP(L1672,Schnitt4!L:P,3,0)</f>
        <v>0</v>
      </c>
      <c r="AE1672" s="166">
        <f>VLOOKUP(L1672,Schnitt5!L:P,3,0)</f>
        <v>0</v>
      </c>
      <c r="AF1672" s="166">
        <f>VLOOKUP(L1672,Schnitt6!L:P,3,0)</f>
        <v>0</v>
      </c>
    </row>
    <row r="1673" spans="12:32" x14ac:dyDescent="0.25">
      <c r="L1673" s="264">
        <f>Member!A1673</f>
        <v>0</v>
      </c>
      <c r="M1673" s="166">
        <f t="shared" si="114"/>
        <v>0</v>
      </c>
      <c r="N1673" s="166">
        <f t="shared" si="115"/>
        <v>0</v>
      </c>
      <c r="O1673" s="166">
        <f t="shared" si="116"/>
        <v>0</v>
      </c>
      <c r="P1673" s="166">
        <f t="shared" si="117"/>
        <v>49</v>
      </c>
      <c r="S1673" s="166">
        <f>VLOOKUP(L1673,Schnitt1!L:P,2,0)</f>
        <v>0</v>
      </c>
      <c r="T1673" s="166">
        <f>VLOOKUP(L1673,Schnitt2!L:P,2,0)</f>
        <v>0</v>
      </c>
      <c r="U1673" s="166">
        <f>VLOOKUP(L1673,Schnitt3!L:P,2,0)</f>
        <v>0</v>
      </c>
      <c r="V1673" s="166">
        <f>VLOOKUP(L1673,Schnitt4!L:P,2,0)</f>
        <v>0</v>
      </c>
      <c r="W1673" s="166">
        <f>VLOOKUP(L1673,Schnitt5!L:P,2,0)</f>
        <v>0</v>
      </c>
      <c r="X1673" s="166">
        <f>VLOOKUP(L1673,Schnitt6!L:P,2,0)</f>
        <v>0</v>
      </c>
      <c r="AA1673" s="166">
        <f>VLOOKUP(L1673,Schnitt1!L:P,3,0)</f>
        <v>0</v>
      </c>
      <c r="AB1673" s="166">
        <f>VLOOKUP(L1673,Schnitt2!L:P,3,0)</f>
        <v>0</v>
      </c>
      <c r="AC1673" s="166">
        <f>VLOOKUP(L1673,Schnitt3!L:P,3,0)</f>
        <v>0</v>
      </c>
      <c r="AD1673" s="166">
        <f>VLOOKUP(L1673,Schnitt4!L:P,3,0)</f>
        <v>0</v>
      </c>
      <c r="AE1673" s="166">
        <f>VLOOKUP(L1673,Schnitt5!L:P,3,0)</f>
        <v>0</v>
      </c>
      <c r="AF1673" s="166">
        <f>VLOOKUP(L1673,Schnitt6!L:P,3,0)</f>
        <v>0</v>
      </c>
    </row>
    <row r="1674" spans="12:32" x14ac:dyDescent="0.25">
      <c r="L1674" s="264">
        <f>Member!A1674</f>
        <v>0</v>
      </c>
      <c r="M1674" s="166">
        <f t="shared" si="114"/>
        <v>0</v>
      </c>
      <c r="N1674" s="166">
        <f t="shared" si="115"/>
        <v>0</v>
      </c>
      <c r="O1674" s="166">
        <f t="shared" si="116"/>
        <v>0</v>
      </c>
      <c r="P1674" s="166">
        <f t="shared" si="117"/>
        <v>49</v>
      </c>
      <c r="S1674" s="166">
        <f>VLOOKUP(L1674,Schnitt1!L:P,2,0)</f>
        <v>0</v>
      </c>
      <c r="T1674" s="166">
        <f>VLOOKUP(L1674,Schnitt2!L:P,2,0)</f>
        <v>0</v>
      </c>
      <c r="U1674" s="166">
        <f>VLOOKUP(L1674,Schnitt3!L:P,2,0)</f>
        <v>0</v>
      </c>
      <c r="V1674" s="166">
        <f>VLOOKUP(L1674,Schnitt4!L:P,2,0)</f>
        <v>0</v>
      </c>
      <c r="W1674" s="166">
        <f>VLOOKUP(L1674,Schnitt5!L:P,2,0)</f>
        <v>0</v>
      </c>
      <c r="X1674" s="166">
        <f>VLOOKUP(L1674,Schnitt6!L:P,2,0)</f>
        <v>0</v>
      </c>
      <c r="AA1674" s="166">
        <f>VLOOKUP(L1674,Schnitt1!L:P,3,0)</f>
        <v>0</v>
      </c>
      <c r="AB1674" s="166">
        <f>VLOOKUP(L1674,Schnitt2!L:P,3,0)</f>
        <v>0</v>
      </c>
      <c r="AC1674" s="166">
        <f>VLOOKUP(L1674,Schnitt3!L:P,3,0)</f>
        <v>0</v>
      </c>
      <c r="AD1674" s="166">
        <f>VLOOKUP(L1674,Schnitt4!L:P,3,0)</f>
        <v>0</v>
      </c>
      <c r="AE1674" s="166">
        <f>VLOOKUP(L1674,Schnitt5!L:P,3,0)</f>
        <v>0</v>
      </c>
      <c r="AF1674" s="166">
        <f>VLOOKUP(L1674,Schnitt6!L:P,3,0)</f>
        <v>0</v>
      </c>
    </row>
    <row r="1675" spans="12:32" x14ac:dyDescent="0.25">
      <c r="L1675" s="264">
        <f>Member!A1675</f>
        <v>0</v>
      </c>
      <c r="M1675" s="166">
        <f t="shared" si="114"/>
        <v>0</v>
      </c>
      <c r="N1675" s="166">
        <f t="shared" si="115"/>
        <v>0</v>
      </c>
      <c r="O1675" s="166">
        <f t="shared" si="116"/>
        <v>0</v>
      </c>
      <c r="P1675" s="166">
        <f t="shared" si="117"/>
        <v>49</v>
      </c>
      <c r="S1675" s="166">
        <f>VLOOKUP(L1675,Schnitt1!L:P,2,0)</f>
        <v>0</v>
      </c>
      <c r="T1675" s="166">
        <f>VLOOKUP(L1675,Schnitt2!L:P,2,0)</f>
        <v>0</v>
      </c>
      <c r="U1675" s="166">
        <f>VLOOKUP(L1675,Schnitt3!L:P,2,0)</f>
        <v>0</v>
      </c>
      <c r="V1675" s="166">
        <f>VLOOKUP(L1675,Schnitt4!L:P,2,0)</f>
        <v>0</v>
      </c>
      <c r="W1675" s="166">
        <f>VLOOKUP(L1675,Schnitt5!L:P,2,0)</f>
        <v>0</v>
      </c>
      <c r="X1675" s="166">
        <f>VLOOKUP(L1675,Schnitt6!L:P,2,0)</f>
        <v>0</v>
      </c>
      <c r="AA1675" s="166">
        <f>VLOOKUP(L1675,Schnitt1!L:P,3,0)</f>
        <v>0</v>
      </c>
      <c r="AB1675" s="166">
        <f>VLOOKUP(L1675,Schnitt2!L:P,3,0)</f>
        <v>0</v>
      </c>
      <c r="AC1675" s="166">
        <f>VLOOKUP(L1675,Schnitt3!L:P,3,0)</f>
        <v>0</v>
      </c>
      <c r="AD1675" s="166">
        <f>VLOOKUP(L1675,Schnitt4!L:P,3,0)</f>
        <v>0</v>
      </c>
      <c r="AE1675" s="166">
        <f>VLOOKUP(L1675,Schnitt5!L:P,3,0)</f>
        <v>0</v>
      </c>
      <c r="AF1675" s="166">
        <f>VLOOKUP(L1675,Schnitt6!L:P,3,0)</f>
        <v>0</v>
      </c>
    </row>
    <row r="1676" spans="12:32" x14ac:dyDescent="0.25">
      <c r="L1676" s="264">
        <f>Member!A1676</f>
        <v>0</v>
      </c>
      <c r="M1676" s="166">
        <f t="shared" si="114"/>
        <v>0</v>
      </c>
      <c r="N1676" s="166">
        <f t="shared" si="115"/>
        <v>0</v>
      </c>
      <c r="O1676" s="166">
        <f t="shared" si="116"/>
        <v>0</v>
      </c>
      <c r="P1676" s="166">
        <f t="shared" si="117"/>
        <v>49</v>
      </c>
      <c r="S1676" s="166">
        <f>VLOOKUP(L1676,Schnitt1!L:P,2,0)</f>
        <v>0</v>
      </c>
      <c r="T1676" s="166">
        <f>VLOOKUP(L1676,Schnitt2!L:P,2,0)</f>
        <v>0</v>
      </c>
      <c r="U1676" s="166">
        <f>VLOOKUP(L1676,Schnitt3!L:P,2,0)</f>
        <v>0</v>
      </c>
      <c r="V1676" s="166">
        <f>VLOOKUP(L1676,Schnitt4!L:P,2,0)</f>
        <v>0</v>
      </c>
      <c r="W1676" s="166">
        <f>VLOOKUP(L1676,Schnitt5!L:P,2,0)</f>
        <v>0</v>
      </c>
      <c r="X1676" s="166">
        <f>VLOOKUP(L1676,Schnitt6!L:P,2,0)</f>
        <v>0</v>
      </c>
      <c r="AA1676" s="166">
        <f>VLOOKUP(L1676,Schnitt1!L:P,3,0)</f>
        <v>0</v>
      </c>
      <c r="AB1676" s="166">
        <f>VLOOKUP(L1676,Schnitt2!L:P,3,0)</f>
        <v>0</v>
      </c>
      <c r="AC1676" s="166">
        <f>VLOOKUP(L1676,Schnitt3!L:P,3,0)</f>
        <v>0</v>
      </c>
      <c r="AD1676" s="166">
        <f>VLOOKUP(L1676,Schnitt4!L:P,3,0)</f>
        <v>0</v>
      </c>
      <c r="AE1676" s="166">
        <f>VLOOKUP(L1676,Schnitt5!L:P,3,0)</f>
        <v>0</v>
      </c>
      <c r="AF1676" s="166">
        <f>VLOOKUP(L1676,Schnitt6!L:P,3,0)</f>
        <v>0</v>
      </c>
    </row>
    <row r="1677" spans="12:32" x14ac:dyDescent="0.25">
      <c r="L1677" s="264">
        <f>Member!A1677</f>
        <v>0</v>
      </c>
      <c r="M1677" s="166">
        <f t="shared" si="114"/>
        <v>0</v>
      </c>
      <c r="N1677" s="166">
        <f t="shared" si="115"/>
        <v>0</v>
      </c>
      <c r="O1677" s="166">
        <f t="shared" si="116"/>
        <v>0</v>
      </c>
      <c r="P1677" s="166">
        <f t="shared" si="117"/>
        <v>49</v>
      </c>
      <c r="S1677" s="166">
        <f>VLOOKUP(L1677,Schnitt1!L:P,2,0)</f>
        <v>0</v>
      </c>
      <c r="T1677" s="166">
        <f>VLOOKUP(L1677,Schnitt2!L:P,2,0)</f>
        <v>0</v>
      </c>
      <c r="U1677" s="166">
        <f>VLOOKUP(L1677,Schnitt3!L:P,2,0)</f>
        <v>0</v>
      </c>
      <c r="V1677" s="166">
        <f>VLOOKUP(L1677,Schnitt4!L:P,2,0)</f>
        <v>0</v>
      </c>
      <c r="W1677" s="166">
        <f>VLOOKUP(L1677,Schnitt5!L:P,2,0)</f>
        <v>0</v>
      </c>
      <c r="X1677" s="166">
        <f>VLOOKUP(L1677,Schnitt6!L:P,2,0)</f>
        <v>0</v>
      </c>
      <c r="AA1677" s="166">
        <f>VLOOKUP(L1677,Schnitt1!L:P,3,0)</f>
        <v>0</v>
      </c>
      <c r="AB1677" s="166">
        <f>VLOOKUP(L1677,Schnitt2!L:P,3,0)</f>
        <v>0</v>
      </c>
      <c r="AC1677" s="166">
        <f>VLOOKUP(L1677,Schnitt3!L:P,3,0)</f>
        <v>0</v>
      </c>
      <c r="AD1677" s="166">
        <f>VLOOKUP(L1677,Schnitt4!L:P,3,0)</f>
        <v>0</v>
      </c>
      <c r="AE1677" s="166">
        <f>VLOOKUP(L1677,Schnitt5!L:P,3,0)</f>
        <v>0</v>
      </c>
      <c r="AF1677" s="166">
        <f>VLOOKUP(L1677,Schnitt6!L:P,3,0)</f>
        <v>0</v>
      </c>
    </row>
    <row r="1678" spans="12:32" x14ac:dyDescent="0.25">
      <c r="L1678" s="264">
        <f>Member!A1678</f>
        <v>0</v>
      </c>
      <c r="M1678" s="166">
        <f t="shared" si="114"/>
        <v>0</v>
      </c>
      <c r="N1678" s="166">
        <f t="shared" si="115"/>
        <v>0</v>
      </c>
      <c r="O1678" s="166">
        <f t="shared" si="116"/>
        <v>0</v>
      </c>
      <c r="P1678" s="166">
        <f t="shared" si="117"/>
        <v>49</v>
      </c>
      <c r="S1678" s="166">
        <f>VLOOKUP(L1678,Schnitt1!L:P,2,0)</f>
        <v>0</v>
      </c>
      <c r="T1678" s="166">
        <f>VLOOKUP(L1678,Schnitt2!L:P,2,0)</f>
        <v>0</v>
      </c>
      <c r="U1678" s="166">
        <f>VLOOKUP(L1678,Schnitt3!L:P,2,0)</f>
        <v>0</v>
      </c>
      <c r="V1678" s="166">
        <f>VLOOKUP(L1678,Schnitt4!L:P,2,0)</f>
        <v>0</v>
      </c>
      <c r="W1678" s="166">
        <f>VLOOKUP(L1678,Schnitt5!L:P,2,0)</f>
        <v>0</v>
      </c>
      <c r="X1678" s="166">
        <f>VLOOKUP(L1678,Schnitt6!L:P,2,0)</f>
        <v>0</v>
      </c>
      <c r="AA1678" s="166">
        <f>VLOOKUP(L1678,Schnitt1!L:P,3,0)</f>
        <v>0</v>
      </c>
      <c r="AB1678" s="166">
        <f>VLOOKUP(L1678,Schnitt2!L:P,3,0)</f>
        <v>0</v>
      </c>
      <c r="AC1678" s="166">
        <f>VLOOKUP(L1678,Schnitt3!L:P,3,0)</f>
        <v>0</v>
      </c>
      <c r="AD1678" s="166">
        <f>VLOOKUP(L1678,Schnitt4!L:P,3,0)</f>
        <v>0</v>
      </c>
      <c r="AE1678" s="166">
        <f>VLOOKUP(L1678,Schnitt5!L:P,3,0)</f>
        <v>0</v>
      </c>
      <c r="AF1678" s="166">
        <f>VLOOKUP(L1678,Schnitt6!L:P,3,0)</f>
        <v>0</v>
      </c>
    </row>
    <row r="1679" spans="12:32" x14ac:dyDescent="0.25">
      <c r="L1679" s="264">
        <f>Member!A1679</f>
        <v>0</v>
      </c>
      <c r="M1679" s="166">
        <f t="shared" si="114"/>
        <v>0</v>
      </c>
      <c r="N1679" s="166">
        <f t="shared" si="115"/>
        <v>0</v>
      </c>
      <c r="O1679" s="166">
        <f t="shared" si="116"/>
        <v>0</v>
      </c>
      <c r="P1679" s="166">
        <f t="shared" si="117"/>
        <v>49</v>
      </c>
      <c r="S1679" s="166">
        <f>VLOOKUP(L1679,Schnitt1!L:P,2,0)</f>
        <v>0</v>
      </c>
      <c r="T1679" s="166">
        <f>VLOOKUP(L1679,Schnitt2!L:P,2,0)</f>
        <v>0</v>
      </c>
      <c r="U1679" s="166">
        <f>VLOOKUP(L1679,Schnitt3!L:P,2,0)</f>
        <v>0</v>
      </c>
      <c r="V1679" s="166">
        <f>VLOOKUP(L1679,Schnitt4!L:P,2,0)</f>
        <v>0</v>
      </c>
      <c r="W1679" s="166">
        <f>VLOOKUP(L1679,Schnitt5!L:P,2,0)</f>
        <v>0</v>
      </c>
      <c r="X1679" s="166">
        <f>VLOOKUP(L1679,Schnitt6!L:P,2,0)</f>
        <v>0</v>
      </c>
      <c r="AA1679" s="166">
        <f>VLOOKUP(L1679,Schnitt1!L:P,3,0)</f>
        <v>0</v>
      </c>
      <c r="AB1679" s="166">
        <f>VLOOKUP(L1679,Schnitt2!L:P,3,0)</f>
        <v>0</v>
      </c>
      <c r="AC1679" s="166">
        <f>VLOOKUP(L1679,Schnitt3!L:P,3,0)</f>
        <v>0</v>
      </c>
      <c r="AD1679" s="166">
        <f>VLOOKUP(L1679,Schnitt4!L:P,3,0)</f>
        <v>0</v>
      </c>
      <c r="AE1679" s="166">
        <f>VLOOKUP(L1679,Schnitt5!L:P,3,0)</f>
        <v>0</v>
      </c>
      <c r="AF1679" s="166">
        <f>VLOOKUP(L1679,Schnitt6!L:P,3,0)</f>
        <v>0</v>
      </c>
    </row>
    <row r="1680" spans="12:32" x14ac:dyDescent="0.25">
      <c r="L1680" s="264">
        <f>Member!A1680</f>
        <v>0</v>
      </c>
      <c r="M1680" s="166">
        <f t="shared" si="114"/>
        <v>0</v>
      </c>
      <c r="N1680" s="166">
        <f t="shared" si="115"/>
        <v>0</v>
      </c>
      <c r="O1680" s="166">
        <f t="shared" si="116"/>
        <v>0</v>
      </c>
      <c r="P1680" s="166">
        <f t="shared" si="117"/>
        <v>49</v>
      </c>
      <c r="S1680" s="166">
        <f>VLOOKUP(L1680,Schnitt1!L:P,2,0)</f>
        <v>0</v>
      </c>
      <c r="T1680" s="166">
        <f>VLOOKUP(L1680,Schnitt2!L:P,2,0)</f>
        <v>0</v>
      </c>
      <c r="U1680" s="166">
        <f>VLOOKUP(L1680,Schnitt3!L:P,2,0)</f>
        <v>0</v>
      </c>
      <c r="V1680" s="166">
        <f>VLOOKUP(L1680,Schnitt4!L:P,2,0)</f>
        <v>0</v>
      </c>
      <c r="W1680" s="166">
        <f>VLOOKUP(L1680,Schnitt5!L:P,2,0)</f>
        <v>0</v>
      </c>
      <c r="X1680" s="166">
        <f>VLOOKUP(L1680,Schnitt6!L:P,2,0)</f>
        <v>0</v>
      </c>
      <c r="AA1680" s="166">
        <f>VLOOKUP(L1680,Schnitt1!L:P,3,0)</f>
        <v>0</v>
      </c>
      <c r="AB1680" s="166">
        <f>VLOOKUP(L1680,Schnitt2!L:P,3,0)</f>
        <v>0</v>
      </c>
      <c r="AC1680" s="166">
        <f>VLOOKUP(L1680,Schnitt3!L:P,3,0)</f>
        <v>0</v>
      </c>
      <c r="AD1680" s="166">
        <f>VLOOKUP(L1680,Schnitt4!L:P,3,0)</f>
        <v>0</v>
      </c>
      <c r="AE1680" s="166">
        <f>VLOOKUP(L1680,Schnitt5!L:P,3,0)</f>
        <v>0</v>
      </c>
      <c r="AF1680" s="166">
        <f>VLOOKUP(L1680,Schnitt6!L:P,3,0)</f>
        <v>0</v>
      </c>
    </row>
    <row r="1681" spans="12:32" x14ac:dyDescent="0.25">
      <c r="L1681" s="264">
        <f>Member!A1681</f>
        <v>0</v>
      </c>
      <c r="M1681" s="166">
        <f t="shared" si="114"/>
        <v>0</v>
      </c>
      <c r="N1681" s="166">
        <f t="shared" si="115"/>
        <v>0</v>
      </c>
      <c r="O1681" s="166">
        <f t="shared" si="116"/>
        <v>0</v>
      </c>
      <c r="P1681" s="166">
        <f t="shared" si="117"/>
        <v>49</v>
      </c>
      <c r="S1681" s="166">
        <f>VLOOKUP(L1681,Schnitt1!L:P,2,0)</f>
        <v>0</v>
      </c>
      <c r="T1681" s="166">
        <f>VLOOKUP(L1681,Schnitt2!L:P,2,0)</f>
        <v>0</v>
      </c>
      <c r="U1681" s="166">
        <f>VLOOKUP(L1681,Schnitt3!L:P,2,0)</f>
        <v>0</v>
      </c>
      <c r="V1681" s="166">
        <f>VLOOKUP(L1681,Schnitt4!L:P,2,0)</f>
        <v>0</v>
      </c>
      <c r="W1681" s="166">
        <f>VLOOKUP(L1681,Schnitt5!L:P,2,0)</f>
        <v>0</v>
      </c>
      <c r="X1681" s="166">
        <f>VLOOKUP(L1681,Schnitt6!L:P,2,0)</f>
        <v>0</v>
      </c>
      <c r="AA1681" s="166">
        <f>VLOOKUP(L1681,Schnitt1!L:P,3,0)</f>
        <v>0</v>
      </c>
      <c r="AB1681" s="166">
        <f>VLOOKUP(L1681,Schnitt2!L:P,3,0)</f>
        <v>0</v>
      </c>
      <c r="AC1681" s="166">
        <f>VLOOKUP(L1681,Schnitt3!L:P,3,0)</f>
        <v>0</v>
      </c>
      <c r="AD1681" s="166">
        <f>VLOOKUP(L1681,Schnitt4!L:P,3,0)</f>
        <v>0</v>
      </c>
      <c r="AE1681" s="166">
        <f>VLOOKUP(L1681,Schnitt5!L:P,3,0)</f>
        <v>0</v>
      </c>
      <c r="AF1681" s="166">
        <f>VLOOKUP(L1681,Schnitt6!L:P,3,0)</f>
        <v>0</v>
      </c>
    </row>
    <row r="1682" spans="12:32" x14ac:dyDescent="0.25">
      <c r="L1682" s="264">
        <f>Member!A1682</f>
        <v>0</v>
      </c>
      <c r="M1682" s="166">
        <f t="shared" si="114"/>
        <v>0</v>
      </c>
      <c r="N1682" s="166">
        <f t="shared" si="115"/>
        <v>0</v>
      </c>
      <c r="O1682" s="166">
        <f t="shared" si="116"/>
        <v>0</v>
      </c>
      <c r="P1682" s="166">
        <f t="shared" si="117"/>
        <v>49</v>
      </c>
      <c r="S1682" s="166">
        <f>VLOOKUP(L1682,Schnitt1!L:P,2,0)</f>
        <v>0</v>
      </c>
      <c r="T1682" s="166">
        <f>VLOOKUP(L1682,Schnitt2!L:P,2,0)</f>
        <v>0</v>
      </c>
      <c r="U1682" s="166">
        <f>VLOOKUP(L1682,Schnitt3!L:P,2,0)</f>
        <v>0</v>
      </c>
      <c r="V1682" s="166">
        <f>VLOOKUP(L1682,Schnitt4!L:P,2,0)</f>
        <v>0</v>
      </c>
      <c r="W1682" s="166">
        <f>VLOOKUP(L1682,Schnitt5!L:P,2,0)</f>
        <v>0</v>
      </c>
      <c r="X1682" s="166">
        <f>VLOOKUP(L1682,Schnitt6!L:P,2,0)</f>
        <v>0</v>
      </c>
      <c r="AA1682" s="166">
        <f>VLOOKUP(L1682,Schnitt1!L:P,3,0)</f>
        <v>0</v>
      </c>
      <c r="AB1682" s="166">
        <f>VLOOKUP(L1682,Schnitt2!L:P,3,0)</f>
        <v>0</v>
      </c>
      <c r="AC1682" s="166">
        <f>VLOOKUP(L1682,Schnitt3!L:P,3,0)</f>
        <v>0</v>
      </c>
      <c r="AD1682" s="166">
        <f>VLOOKUP(L1682,Schnitt4!L:P,3,0)</f>
        <v>0</v>
      </c>
      <c r="AE1682" s="166">
        <f>VLOOKUP(L1682,Schnitt5!L:P,3,0)</f>
        <v>0</v>
      </c>
      <c r="AF1682" s="166">
        <f>VLOOKUP(L1682,Schnitt6!L:P,3,0)</f>
        <v>0</v>
      </c>
    </row>
    <row r="1683" spans="12:32" x14ac:dyDescent="0.25">
      <c r="L1683" s="264">
        <f>Member!A1683</f>
        <v>0</v>
      </c>
      <c r="M1683" s="166">
        <f t="shared" si="114"/>
        <v>0</v>
      </c>
      <c r="N1683" s="166">
        <f t="shared" si="115"/>
        <v>0</v>
      </c>
      <c r="O1683" s="166">
        <f t="shared" si="116"/>
        <v>0</v>
      </c>
      <c r="P1683" s="166">
        <f t="shared" si="117"/>
        <v>49</v>
      </c>
      <c r="S1683" s="166">
        <f>VLOOKUP(L1683,Schnitt1!L:P,2,0)</f>
        <v>0</v>
      </c>
      <c r="T1683" s="166">
        <f>VLOOKUP(L1683,Schnitt2!L:P,2,0)</f>
        <v>0</v>
      </c>
      <c r="U1683" s="166">
        <f>VLOOKUP(L1683,Schnitt3!L:P,2,0)</f>
        <v>0</v>
      </c>
      <c r="V1683" s="166">
        <f>VLOOKUP(L1683,Schnitt4!L:P,2,0)</f>
        <v>0</v>
      </c>
      <c r="W1683" s="166">
        <f>VLOOKUP(L1683,Schnitt5!L:P,2,0)</f>
        <v>0</v>
      </c>
      <c r="X1683" s="166">
        <f>VLOOKUP(L1683,Schnitt6!L:P,2,0)</f>
        <v>0</v>
      </c>
      <c r="AA1683" s="166">
        <f>VLOOKUP(L1683,Schnitt1!L:P,3,0)</f>
        <v>0</v>
      </c>
      <c r="AB1683" s="166">
        <f>VLOOKUP(L1683,Schnitt2!L:P,3,0)</f>
        <v>0</v>
      </c>
      <c r="AC1683" s="166">
        <f>VLOOKUP(L1683,Schnitt3!L:P,3,0)</f>
        <v>0</v>
      </c>
      <c r="AD1683" s="166">
        <f>VLOOKUP(L1683,Schnitt4!L:P,3,0)</f>
        <v>0</v>
      </c>
      <c r="AE1683" s="166">
        <f>VLOOKUP(L1683,Schnitt5!L:P,3,0)</f>
        <v>0</v>
      </c>
      <c r="AF1683" s="166">
        <f>VLOOKUP(L1683,Schnitt6!L:P,3,0)</f>
        <v>0</v>
      </c>
    </row>
    <row r="1684" spans="12:32" x14ac:dyDescent="0.25">
      <c r="L1684" s="264">
        <f>Member!A1684</f>
        <v>0</v>
      </c>
      <c r="M1684" s="166">
        <f t="shared" si="114"/>
        <v>0</v>
      </c>
      <c r="N1684" s="166">
        <f t="shared" si="115"/>
        <v>0</v>
      </c>
      <c r="O1684" s="166">
        <f t="shared" si="116"/>
        <v>0</v>
      </c>
      <c r="P1684" s="166">
        <f t="shared" si="117"/>
        <v>49</v>
      </c>
      <c r="S1684" s="166">
        <f>VLOOKUP(L1684,Schnitt1!L:P,2,0)</f>
        <v>0</v>
      </c>
      <c r="T1684" s="166">
        <f>VLOOKUP(L1684,Schnitt2!L:P,2,0)</f>
        <v>0</v>
      </c>
      <c r="U1684" s="166">
        <f>VLOOKUP(L1684,Schnitt3!L:P,2,0)</f>
        <v>0</v>
      </c>
      <c r="V1684" s="166">
        <f>VLOOKUP(L1684,Schnitt4!L:P,2,0)</f>
        <v>0</v>
      </c>
      <c r="W1684" s="166">
        <f>VLOOKUP(L1684,Schnitt5!L:P,2,0)</f>
        <v>0</v>
      </c>
      <c r="X1684" s="166">
        <f>VLOOKUP(L1684,Schnitt6!L:P,2,0)</f>
        <v>0</v>
      </c>
      <c r="AA1684" s="166">
        <f>VLOOKUP(L1684,Schnitt1!L:P,3,0)</f>
        <v>0</v>
      </c>
      <c r="AB1684" s="166">
        <f>VLOOKUP(L1684,Schnitt2!L:P,3,0)</f>
        <v>0</v>
      </c>
      <c r="AC1684" s="166">
        <f>VLOOKUP(L1684,Schnitt3!L:P,3,0)</f>
        <v>0</v>
      </c>
      <c r="AD1684" s="166">
        <f>VLOOKUP(L1684,Schnitt4!L:P,3,0)</f>
        <v>0</v>
      </c>
      <c r="AE1684" s="166">
        <f>VLOOKUP(L1684,Schnitt5!L:P,3,0)</f>
        <v>0</v>
      </c>
      <c r="AF1684" s="166">
        <f>VLOOKUP(L1684,Schnitt6!L:P,3,0)</f>
        <v>0</v>
      </c>
    </row>
    <row r="1685" spans="12:32" x14ac:dyDescent="0.25">
      <c r="L1685" s="264">
        <f>Member!A1685</f>
        <v>0</v>
      </c>
      <c r="M1685" s="166">
        <f t="shared" si="114"/>
        <v>0</v>
      </c>
      <c r="N1685" s="166">
        <f t="shared" si="115"/>
        <v>0</v>
      </c>
      <c r="O1685" s="166">
        <f t="shared" si="116"/>
        <v>0</v>
      </c>
      <c r="P1685" s="166">
        <f t="shared" si="117"/>
        <v>49</v>
      </c>
      <c r="S1685" s="166">
        <f>VLOOKUP(L1685,Schnitt1!L:P,2,0)</f>
        <v>0</v>
      </c>
      <c r="T1685" s="166">
        <f>VLOOKUP(L1685,Schnitt2!L:P,2,0)</f>
        <v>0</v>
      </c>
      <c r="U1685" s="166">
        <f>VLOOKUP(L1685,Schnitt3!L:P,2,0)</f>
        <v>0</v>
      </c>
      <c r="V1685" s="166">
        <f>VLOOKUP(L1685,Schnitt4!L:P,2,0)</f>
        <v>0</v>
      </c>
      <c r="W1685" s="166">
        <f>VLOOKUP(L1685,Schnitt5!L:P,2,0)</f>
        <v>0</v>
      </c>
      <c r="X1685" s="166">
        <f>VLOOKUP(L1685,Schnitt6!L:P,2,0)</f>
        <v>0</v>
      </c>
      <c r="AA1685" s="166">
        <f>VLOOKUP(L1685,Schnitt1!L:P,3,0)</f>
        <v>0</v>
      </c>
      <c r="AB1685" s="166">
        <f>VLOOKUP(L1685,Schnitt2!L:P,3,0)</f>
        <v>0</v>
      </c>
      <c r="AC1685" s="166">
        <f>VLOOKUP(L1685,Schnitt3!L:P,3,0)</f>
        <v>0</v>
      </c>
      <c r="AD1685" s="166">
        <f>VLOOKUP(L1685,Schnitt4!L:P,3,0)</f>
        <v>0</v>
      </c>
      <c r="AE1685" s="166">
        <f>VLOOKUP(L1685,Schnitt5!L:P,3,0)</f>
        <v>0</v>
      </c>
      <c r="AF1685" s="166">
        <f>VLOOKUP(L1685,Schnitt6!L:P,3,0)</f>
        <v>0</v>
      </c>
    </row>
    <row r="1686" spans="12:32" x14ac:dyDescent="0.25">
      <c r="L1686" s="264">
        <f>Member!A1686</f>
        <v>0</v>
      </c>
      <c r="M1686" s="166">
        <f t="shared" si="114"/>
        <v>0</v>
      </c>
      <c r="N1686" s="166">
        <f t="shared" si="115"/>
        <v>0</v>
      </c>
      <c r="O1686" s="166">
        <f t="shared" si="116"/>
        <v>0</v>
      </c>
      <c r="P1686" s="166">
        <f t="shared" si="117"/>
        <v>49</v>
      </c>
      <c r="S1686" s="166">
        <f>VLOOKUP(L1686,Schnitt1!L:P,2,0)</f>
        <v>0</v>
      </c>
      <c r="T1686" s="166">
        <f>VLOOKUP(L1686,Schnitt2!L:P,2,0)</f>
        <v>0</v>
      </c>
      <c r="U1686" s="166">
        <f>VLOOKUP(L1686,Schnitt3!L:P,2,0)</f>
        <v>0</v>
      </c>
      <c r="V1686" s="166">
        <f>VLOOKUP(L1686,Schnitt4!L:P,2,0)</f>
        <v>0</v>
      </c>
      <c r="W1686" s="166">
        <f>VLOOKUP(L1686,Schnitt5!L:P,2,0)</f>
        <v>0</v>
      </c>
      <c r="X1686" s="166">
        <f>VLOOKUP(L1686,Schnitt6!L:P,2,0)</f>
        <v>0</v>
      </c>
      <c r="AA1686" s="166">
        <f>VLOOKUP(L1686,Schnitt1!L:P,3,0)</f>
        <v>0</v>
      </c>
      <c r="AB1686" s="166">
        <f>VLOOKUP(L1686,Schnitt2!L:P,3,0)</f>
        <v>0</v>
      </c>
      <c r="AC1686" s="166">
        <f>VLOOKUP(L1686,Schnitt3!L:P,3,0)</f>
        <v>0</v>
      </c>
      <c r="AD1686" s="166">
        <f>VLOOKUP(L1686,Schnitt4!L:P,3,0)</f>
        <v>0</v>
      </c>
      <c r="AE1686" s="166">
        <f>VLOOKUP(L1686,Schnitt5!L:P,3,0)</f>
        <v>0</v>
      </c>
      <c r="AF1686" s="166">
        <f>VLOOKUP(L1686,Schnitt6!L:P,3,0)</f>
        <v>0</v>
      </c>
    </row>
    <row r="1687" spans="12:32" x14ac:dyDescent="0.25">
      <c r="L1687" s="264">
        <f>Member!A1687</f>
        <v>0</v>
      </c>
      <c r="M1687" s="166">
        <f t="shared" si="114"/>
        <v>0</v>
      </c>
      <c r="N1687" s="166">
        <f t="shared" si="115"/>
        <v>0</v>
      </c>
      <c r="O1687" s="166">
        <f t="shared" si="116"/>
        <v>0</v>
      </c>
      <c r="P1687" s="166">
        <f t="shared" si="117"/>
        <v>49</v>
      </c>
      <c r="S1687" s="166">
        <f>VLOOKUP(L1687,Schnitt1!L:P,2,0)</f>
        <v>0</v>
      </c>
      <c r="T1687" s="166">
        <f>VLOOKUP(L1687,Schnitt2!L:P,2,0)</f>
        <v>0</v>
      </c>
      <c r="U1687" s="166">
        <f>VLOOKUP(L1687,Schnitt3!L:P,2,0)</f>
        <v>0</v>
      </c>
      <c r="V1687" s="166">
        <f>VLOOKUP(L1687,Schnitt4!L:P,2,0)</f>
        <v>0</v>
      </c>
      <c r="W1687" s="166">
        <f>VLOOKUP(L1687,Schnitt5!L:P,2,0)</f>
        <v>0</v>
      </c>
      <c r="X1687" s="166">
        <f>VLOOKUP(L1687,Schnitt6!L:P,2,0)</f>
        <v>0</v>
      </c>
      <c r="AA1687" s="166">
        <f>VLOOKUP(L1687,Schnitt1!L:P,3,0)</f>
        <v>0</v>
      </c>
      <c r="AB1687" s="166">
        <f>VLOOKUP(L1687,Schnitt2!L:P,3,0)</f>
        <v>0</v>
      </c>
      <c r="AC1687" s="166">
        <f>VLOOKUP(L1687,Schnitt3!L:P,3,0)</f>
        <v>0</v>
      </c>
      <c r="AD1687" s="166">
        <f>VLOOKUP(L1687,Schnitt4!L:P,3,0)</f>
        <v>0</v>
      </c>
      <c r="AE1687" s="166">
        <f>VLOOKUP(L1687,Schnitt5!L:P,3,0)</f>
        <v>0</v>
      </c>
      <c r="AF1687" s="166">
        <f>VLOOKUP(L1687,Schnitt6!L:P,3,0)</f>
        <v>0</v>
      </c>
    </row>
    <row r="1688" spans="12:32" x14ac:dyDescent="0.25">
      <c r="L1688" s="264">
        <f>Member!A1688</f>
        <v>0</v>
      </c>
      <c r="M1688" s="166">
        <f t="shared" si="114"/>
        <v>0</v>
      </c>
      <c r="N1688" s="166">
        <f t="shared" si="115"/>
        <v>0</v>
      </c>
      <c r="O1688" s="166">
        <f t="shared" si="116"/>
        <v>0</v>
      </c>
      <c r="P1688" s="166">
        <f t="shared" si="117"/>
        <v>49</v>
      </c>
      <c r="S1688" s="166">
        <f>VLOOKUP(L1688,Schnitt1!L:P,2,0)</f>
        <v>0</v>
      </c>
      <c r="T1688" s="166">
        <f>VLOOKUP(L1688,Schnitt2!L:P,2,0)</f>
        <v>0</v>
      </c>
      <c r="U1688" s="166">
        <f>VLOOKUP(L1688,Schnitt3!L:P,2,0)</f>
        <v>0</v>
      </c>
      <c r="V1688" s="166">
        <f>VLOOKUP(L1688,Schnitt4!L:P,2,0)</f>
        <v>0</v>
      </c>
      <c r="W1688" s="166">
        <f>VLOOKUP(L1688,Schnitt5!L:P,2,0)</f>
        <v>0</v>
      </c>
      <c r="X1688" s="166">
        <f>VLOOKUP(L1688,Schnitt6!L:P,2,0)</f>
        <v>0</v>
      </c>
      <c r="AA1688" s="166">
        <f>VLOOKUP(L1688,Schnitt1!L:P,3,0)</f>
        <v>0</v>
      </c>
      <c r="AB1688" s="166">
        <f>VLOOKUP(L1688,Schnitt2!L:P,3,0)</f>
        <v>0</v>
      </c>
      <c r="AC1688" s="166">
        <f>VLOOKUP(L1688,Schnitt3!L:P,3,0)</f>
        <v>0</v>
      </c>
      <c r="AD1688" s="166">
        <f>VLOOKUP(L1688,Schnitt4!L:P,3,0)</f>
        <v>0</v>
      </c>
      <c r="AE1688" s="166">
        <f>VLOOKUP(L1688,Schnitt5!L:P,3,0)</f>
        <v>0</v>
      </c>
      <c r="AF1688" s="166">
        <f>VLOOKUP(L1688,Schnitt6!L:P,3,0)</f>
        <v>0</v>
      </c>
    </row>
    <row r="1689" spans="12:32" x14ac:dyDescent="0.25">
      <c r="L1689" s="264">
        <f>Member!A1689</f>
        <v>0</v>
      </c>
      <c r="M1689" s="166">
        <f t="shared" si="114"/>
        <v>0</v>
      </c>
      <c r="N1689" s="166">
        <f t="shared" si="115"/>
        <v>0</v>
      </c>
      <c r="O1689" s="166">
        <f t="shared" si="116"/>
        <v>0</v>
      </c>
      <c r="P1689" s="166">
        <f t="shared" si="117"/>
        <v>49</v>
      </c>
      <c r="S1689" s="166">
        <f>VLOOKUP(L1689,Schnitt1!L:P,2,0)</f>
        <v>0</v>
      </c>
      <c r="T1689" s="166">
        <f>VLOOKUP(L1689,Schnitt2!L:P,2,0)</f>
        <v>0</v>
      </c>
      <c r="U1689" s="166">
        <f>VLOOKUP(L1689,Schnitt3!L:P,2,0)</f>
        <v>0</v>
      </c>
      <c r="V1689" s="166">
        <f>VLOOKUP(L1689,Schnitt4!L:P,2,0)</f>
        <v>0</v>
      </c>
      <c r="W1689" s="166">
        <f>VLOOKUP(L1689,Schnitt5!L:P,2,0)</f>
        <v>0</v>
      </c>
      <c r="X1689" s="166">
        <f>VLOOKUP(L1689,Schnitt6!L:P,2,0)</f>
        <v>0</v>
      </c>
      <c r="AA1689" s="166">
        <f>VLOOKUP(L1689,Schnitt1!L:P,3,0)</f>
        <v>0</v>
      </c>
      <c r="AB1689" s="166">
        <f>VLOOKUP(L1689,Schnitt2!L:P,3,0)</f>
        <v>0</v>
      </c>
      <c r="AC1689" s="166">
        <f>VLOOKUP(L1689,Schnitt3!L:P,3,0)</f>
        <v>0</v>
      </c>
      <c r="AD1689" s="166">
        <f>VLOOKUP(L1689,Schnitt4!L:P,3,0)</f>
        <v>0</v>
      </c>
      <c r="AE1689" s="166">
        <f>VLOOKUP(L1689,Schnitt5!L:P,3,0)</f>
        <v>0</v>
      </c>
      <c r="AF1689" s="166">
        <f>VLOOKUP(L1689,Schnitt6!L:P,3,0)</f>
        <v>0</v>
      </c>
    </row>
    <row r="1690" spans="12:32" x14ac:dyDescent="0.25">
      <c r="L1690" s="264">
        <f>Member!A1690</f>
        <v>0</v>
      </c>
      <c r="M1690" s="166">
        <f t="shared" si="114"/>
        <v>0</v>
      </c>
      <c r="N1690" s="166">
        <f t="shared" si="115"/>
        <v>0</v>
      </c>
      <c r="O1690" s="166">
        <f t="shared" si="116"/>
        <v>0</v>
      </c>
      <c r="P1690" s="166">
        <f t="shared" si="117"/>
        <v>49</v>
      </c>
      <c r="S1690" s="166">
        <f>VLOOKUP(L1690,Schnitt1!L:P,2,0)</f>
        <v>0</v>
      </c>
      <c r="T1690" s="166">
        <f>VLOOKUP(L1690,Schnitt2!L:P,2,0)</f>
        <v>0</v>
      </c>
      <c r="U1690" s="166">
        <f>VLOOKUP(L1690,Schnitt3!L:P,2,0)</f>
        <v>0</v>
      </c>
      <c r="V1690" s="166">
        <f>VLOOKUP(L1690,Schnitt4!L:P,2,0)</f>
        <v>0</v>
      </c>
      <c r="W1690" s="166">
        <f>VLOOKUP(L1690,Schnitt5!L:P,2,0)</f>
        <v>0</v>
      </c>
      <c r="X1690" s="166">
        <f>VLOOKUP(L1690,Schnitt6!L:P,2,0)</f>
        <v>0</v>
      </c>
      <c r="AA1690" s="166">
        <f>VLOOKUP(L1690,Schnitt1!L:P,3,0)</f>
        <v>0</v>
      </c>
      <c r="AB1690" s="166">
        <f>VLOOKUP(L1690,Schnitt2!L:P,3,0)</f>
        <v>0</v>
      </c>
      <c r="AC1690" s="166">
        <f>VLOOKUP(L1690,Schnitt3!L:P,3,0)</f>
        <v>0</v>
      </c>
      <c r="AD1690" s="166">
        <f>VLOOKUP(L1690,Schnitt4!L:P,3,0)</f>
        <v>0</v>
      </c>
      <c r="AE1690" s="166">
        <f>VLOOKUP(L1690,Schnitt5!L:P,3,0)</f>
        <v>0</v>
      </c>
      <c r="AF1690" s="166">
        <f>VLOOKUP(L1690,Schnitt6!L:P,3,0)</f>
        <v>0</v>
      </c>
    </row>
    <row r="1691" spans="12:32" x14ac:dyDescent="0.25">
      <c r="L1691" s="264">
        <f>Member!A1691</f>
        <v>0</v>
      </c>
      <c r="M1691" s="166">
        <f t="shared" si="114"/>
        <v>0</v>
      </c>
      <c r="N1691" s="166">
        <f t="shared" si="115"/>
        <v>0</v>
      </c>
      <c r="O1691" s="166">
        <f t="shared" si="116"/>
        <v>0</v>
      </c>
      <c r="P1691" s="166">
        <f t="shared" si="117"/>
        <v>49</v>
      </c>
      <c r="S1691" s="166">
        <f>VLOOKUP(L1691,Schnitt1!L:P,2,0)</f>
        <v>0</v>
      </c>
      <c r="T1691" s="166">
        <f>VLOOKUP(L1691,Schnitt2!L:P,2,0)</f>
        <v>0</v>
      </c>
      <c r="U1691" s="166">
        <f>VLOOKUP(L1691,Schnitt3!L:P,2,0)</f>
        <v>0</v>
      </c>
      <c r="V1691" s="166">
        <f>VLOOKUP(L1691,Schnitt4!L:P,2,0)</f>
        <v>0</v>
      </c>
      <c r="W1691" s="166">
        <f>VLOOKUP(L1691,Schnitt5!L:P,2,0)</f>
        <v>0</v>
      </c>
      <c r="X1691" s="166">
        <f>VLOOKUP(L1691,Schnitt6!L:P,2,0)</f>
        <v>0</v>
      </c>
      <c r="AA1691" s="166">
        <f>VLOOKUP(L1691,Schnitt1!L:P,3,0)</f>
        <v>0</v>
      </c>
      <c r="AB1691" s="166">
        <f>VLOOKUP(L1691,Schnitt2!L:P,3,0)</f>
        <v>0</v>
      </c>
      <c r="AC1691" s="166">
        <f>VLOOKUP(L1691,Schnitt3!L:P,3,0)</f>
        <v>0</v>
      </c>
      <c r="AD1691" s="166">
        <f>VLOOKUP(L1691,Schnitt4!L:P,3,0)</f>
        <v>0</v>
      </c>
      <c r="AE1691" s="166">
        <f>VLOOKUP(L1691,Schnitt5!L:P,3,0)</f>
        <v>0</v>
      </c>
      <c r="AF1691" s="166">
        <f>VLOOKUP(L1691,Schnitt6!L:P,3,0)</f>
        <v>0</v>
      </c>
    </row>
    <row r="1692" spans="12:32" x14ac:dyDescent="0.25">
      <c r="L1692" s="264">
        <f>Member!A1692</f>
        <v>0</v>
      </c>
      <c r="M1692" s="166">
        <f t="shared" si="114"/>
        <v>0</v>
      </c>
      <c r="N1692" s="166">
        <f t="shared" si="115"/>
        <v>0</v>
      </c>
      <c r="O1692" s="166">
        <f t="shared" si="116"/>
        <v>0</v>
      </c>
      <c r="P1692" s="166">
        <f t="shared" si="117"/>
        <v>49</v>
      </c>
      <c r="S1692" s="166">
        <f>VLOOKUP(L1692,Schnitt1!L:P,2,0)</f>
        <v>0</v>
      </c>
      <c r="T1692" s="166">
        <f>VLOOKUP(L1692,Schnitt2!L:P,2,0)</f>
        <v>0</v>
      </c>
      <c r="U1692" s="166">
        <f>VLOOKUP(L1692,Schnitt3!L:P,2,0)</f>
        <v>0</v>
      </c>
      <c r="V1692" s="166">
        <f>VLOOKUP(L1692,Schnitt4!L:P,2,0)</f>
        <v>0</v>
      </c>
      <c r="W1692" s="166">
        <f>VLOOKUP(L1692,Schnitt5!L:P,2,0)</f>
        <v>0</v>
      </c>
      <c r="X1692" s="166">
        <f>VLOOKUP(L1692,Schnitt6!L:P,2,0)</f>
        <v>0</v>
      </c>
      <c r="AA1692" s="166">
        <f>VLOOKUP(L1692,Schnitt1!L:P,3,0)</f>
        <v>0</v>
      </c>
      <c r="AB1692" s="166">
        <f>VLOOKUP(L1692,Schnitt2!L:P,3,0)</f>
        <v>0</v>
      </c>
      <c r="AC1692" s="166">
        <f>VLOOKUP(L1692,Schnitt3!L:P,3,0)</f>
        <v>0</v>
      </c>
      <c r="AD1692" s="166">
        <f>VLOOKUP(L1692,Schnitt4!L:P,3,0)</f>
        <v>0</v>
      </c>
      <c r="AE1692" s="166">
        <f>VLOOKUP(L1692,Schnitt5!L:P,3,0)</f>
        <v>0</v>
      </c>
      <c r="AF1692" s="166">
        <f>VLOOKUP(L1692,Schnitt6!L:P,3,0)</f>
        <v>0</v>
      </c>
    </row>
    <row r="1693" spans="12:32" x14ac:dyDescent="0.25">
      <c r="L1693" s="264">
        <f>Member!A1693</f>
        <v>0</v>
      </c>
      <c r="M1693" s="166">
        <f t="shared" si="114"/>
        <v>0</v>
      </c>
      <c r="N1693" s="166">
        <f t="shared" si="115"/>
        <v>0</v>
      </c>
      <c r="O1693" s="166">
        <f t="shared" si="116"/>
        <v>0</v>
      </c>
      <c r="P1693" s="166">
        <f t="shared" si="117"/>
        <v>49</v>
      </c>
      <c r="S1693" s="166">
        <f>VLOOKUP(L1693,Schnitt1!L:P,2,0)</f>
        <v>0</v>
      </c>
      <c r="T1693" s="166">
        <f>VLOOKUP(L1693,Schnitt2!L:P,2,0)</f>
        <v>0</v>
      </c>
      <c r="U1693" s="166">
        <f>VLOOKUP(L1693,Schnitt3!L:P,2,0)</f>
        <v>0</v>
      </c>
      <c r="V1693" s="166">
        <f>VLOOKUP(L1693,Schnitt4!L:P,2,0)</f>
        <v>0</v>
      </c>
      <c r="W1693" s="166">
        <f>VLOOKUP(L1693,Schnitt5!L:P,2,0)</f>
        <v>0</v>
      </c>
      <c r="X1693" s="166">
        <f>VLOOKUP(L1693,Schnitt6!L:P,2,0)</f>
        <v>0</v>
      </c>
      <c r="AA1693" s="166">
        <f>VLOOKUP(L1693,Schnitt1!L:P,3,0)</f>
        <v>0</v>
      </c>
      <c r="AB1693" s="166">
        <f>VLOOKUP(L1693,Schnitt2!L:P,3,0)</f>
        <v>0</v>
      </c>
      <c r="AC1693" s="166">
        <f>VLOOKUP(L1693,Schnitt3!L:P,3,0)</f>
        <v>0</v>
      </c>
      <c r="AD1693" s="166">
        <f>VLOOKUP(L1693,Schnitt4!L:P,3,0)</f>
        <v>0</v>
      </c>
      <c r="AE1693" s="166">
        <f>VLOOKUP(L1693,Schnitt5!L:P,3,0)</f>
        <v>0</v>
      </c>
      <c r="AF1693" s="166">
        <f>VLOOKUP(L1693,Schnitt6!L:P,3,0)</f>
        <v>0</v>
      </c>
    </row>
    <row r="1694" spans="12:32" x14ac:dyDescent="0.25">
      <c r="L1694" s="264">
        <f>Member!A1694</f>
        <v>0</v>
      </c>
      <c r="M1694" s="166">
        <f t="shared" si="114"/>
        <v>0</v>
      </c>
      <c r="N1694" s="166">
        <f t="shared" si="115"/>
        <v>0</v>
      </c>
      <c r="O1694" s="166">
        <f t="shared" si="116"/>
        <v>0</v>
      </c>
      <c r="P1694" s="166">
        <f t="shared" si="117"/>
        <v>49</v>
      </c>
      <c r="S1694" s="166">
        <f>VLOOKUP(L1694,Schnitt1!L:P,2,0)</f>
        <v>0</v>
      </c>
      <c r="T1694" s="166">
        <f>VLOOKUP(L1694,Schnitt2!L:P,2,0)</f>
        <v>0</v>
      </c>
      <c r="U1694" s="166">
        <f>VLOOKUP(L1694,Schnitt3!L:P,2,0)</f>
        <v>0</v>
      </c>
      <c r="V1694" s="166">
        <f>VLOOKUP(L1694,Schnitt4!L:P,2,0)</f>
        <v>0</v>
      </c>
      <c r="W1694" s="166">
        <f>VLOOKUP(L1694,Schnitt5!L:P,2,0)</f>
        <v>0</v>
      </c>
      <c r="X1694" s="166">
        <f>VLOOKUP(L1694,Schnitt6!L:P,2,0)</f>
        <v>0</v>
      </c>
      <c r="AA1694" s="166">
        <f>VLOOKUP(L1694,Schnitt1!L:P,3,0)</f>
        <v>0</v>
      </c>
      <c r="AB1694" s="166">
        <f>VLOOKUP(L1694,Schnitt2!L:P,3,0)</f>
        <v>0</v>
      </c>
      <c r="AC1694" s="166">
        <f>VLOOKUP(L1694,Schnitt3!L:P,3,0)</f>
        <v>0</v>
      </c>
      <c r="AD1694" s="166">
        <f>VLOOKUP(L1694,Schnitt4!L:P,3,0)</f>
        <v>0</v>
      </c>
      <c r="AE1694" s="166">
        <f>VLOOKUP(L1694,Schnitt5!L:P,3,0)</f>
        <v>0</v>
      </c>
      <c r="AF1694" s="166">
        <f>VLOOKUP(L1694,Schnitt6!L:P,3,0)</f>
        <v>0</v>
      </c>
    </row>
    <row r="1695" spans="12:32" x14ac:dyDescent="0.25">
      <c r="L1695" s="264">
        <f>Member!A1695</f>
        <v>0</v>
      </c>
      <c r="M1695" s="166">
        <f t="shared" si="114"/>
        <v>0</v>
      </c>
      <c r="N1695" s="166">
        <f t="shared" si="115"/>
        <v>0</v>
      </c>
      <c r="O1695" s="166">
        <f t="shared" si="116"/>
        <v>0</v>
      </c>
      <c r="P1695" s="166">
        <f t="shared" si="117"/>
        <v>49</v>
      </c>
      <c r="S1695" s="166">
        <f>VLOOKUP(L1695,Schnitt1!L:P,2,0)</f>
        <v>0</v>
      </c>
      <c r="T1695" s="166">
        <f>VLOOKUP(L1695,Schnitt2!L:P,2,0)</f>
        <v>0</v>
      </c>
      <c r="U1695" s="166">
        <f>VLOOKUP(L1695,Schnitt3!L:P,2,0)</f>
        <v>0</v>
      </c>
      <c r="V1695" s="166">
        <f>VLOOKUP(L1695,Schnitt4!L:P,2,0)</f>
        <v>0</v>
      </c>
      <c r="W1695" s="166">
        <f>VLOOKUP(L1695,Schnitt5!L:P,2,0)</f>
        <v>0</v>
      </c>
      <c r="X1695" s="166">
        <f>VLOOKUP(L1695,Schnitt6!L:P,2,0)</f>
        <v>0</v>
      </c>
      <c r="AA1695" s="166">
        <f>VLOOKUP(L1695,Schnitt1!L:P,3,0)</f>
        <v>0</v>
      </c>
      <c r="AB1695" s="166">
        <f>VLOOKUP(L1695,Schnitt2!L:P,3,0)</f>
        <v>0</v>
      </c>
      <c r="AC1695" s="166">
        <f>VLOOKUP(L1695,Schnitt3!L:P,3,0)</f>
        <v>0</v>
      </c>
      <c r="AD1695" s="166">
        <f>VLOOKUP(L1695,Schnitt4!L:P,3,0)</f>
        <v>0</v>
      </c>
      <c r="AE1695" s="166">
        <f>VLOOKUP(L1695,Schnitt5!L:P,3,0)</f>
        <v>0</v>
      </c>
      <c r="AF1695" s="166">
        <f>VLOOKUP(L1695,Schnitt6!L:P,3,0)</f>
        <v>0</v>
      </c>
    </row>
    <row r="1696" spans="12:32" x14ac:dyDescent="0.25">
      <c r="L1696" s="264">
        <f>Member!A1696</f>
        <v>0</v>
      </c>
      <c r="M1696" s="166">
        <f t="shared" si="114"/>
        <v>0</v>
      </c>
      <c r="N1696" s="166">
        <f t="shared" si="115"/>
        <v>0</v>
      </c>
      <c r="O1696" s="166">
        <f t="shared" si="116"/>
        <v>0</v>
      </c>
      <c r="P1696" s="166">
        <f t="shared" si="117"/>
        <v>49</v>
      </c>
      <c r="S1696" s="166">
        <f>VLOOKUP(L1696,Schnitt1!L:P,2,0)</f>
        <v>0</v>
      </c>
      <c r="T1696" s="166">
        <f>VLOOKUP(L1696,Schnitt2!L:P,2,0)</f>
        <v>0</v>
      </c>
      <c r="U1696" s="166">
        <f>VLOOKUP(L1696,Schnitt3!L:P,2,0)</f>
        <v>0</v>
      </c>
      <c r="V1696" s="166">
        <f>VLOOKUP(L1696,Schnitt4!L:P,2,0)</f>
        <v>0</v>
      </c>
      <c r="W1696" s="166">
        <f>VLOOKUP(L1696,Schnitt5!L:P,2,0)</f>
        <v>0</v>
      </c>
      <c r="X1696" s="166">
        <f>VLOOKUP(L1696,Schnitt6!L:P,2,0)</f>
        <v>0</v>
      </c>
      <c r="AA1696" s="166">
        <f>VLOOKUP(L1696,Schnitt1!L:P,3,0)</f>
        <v>0</v>
      </c>
      <c r="AB1696" s="166">
        <f>VLOOKUP(L1696,Schnitt2!L:P,3,0)</f>
        <v>0</v>
      </c>
      <c r="AC1696" s="166">
        <f>VLOOKUP(L1696,Schnitt3!L:P,3,0)</f>
        <v>0</v>
      </c>
      <c r="AD1696" s="166">
        <f>VLOOKUP(L1696,Schnitt4!L:P,3,0)</f>
        <v>0</v>
      </c>
      <c r="AE1696" s="166">
        <f>VLOOKUP(L1696,Schnitt5!L:P,3,0)</f>
        <v>0</v>
      </c>
      <c r="AF1696" s="166">
        <f>VLOOKUP(L1696,Schnitt6!L:P,3,0)</f>
        <v>0</v>
      </c>
    </row>
    <row r="1697" spans="12:32" x14ac:dyDescent="0.25">
      <c r="L1697" s="264">
        <f>Member!A1697</f>
        <v>0</v>
      </c>
      <c r="M1697" s="166">
        <f t="shared" si="114"/>
        <v>0</v>
      </c>
      <c r="N1697" s="166">
        <f t="shared" si="115"/>
        <v>0</v>
      </c>
      <c r="O1697" s="166">
        <f t="shared" si="116"/>
        <v>0</v>
      </c>
      <c r="P1697" s="166">
        <f t="shared" si="117"/>
        <v>49</v>
      </c>
      <c r="S1697" s="166">
        <f>VLOOKUP(L1697,Schnitt1!L:P,2,0)</f>
        <v>0</v>
      </c>
      <c r="T1697" s="166">
        <f>VLOOKUP(L1697,Schnitt2!L:P,2,0)</f>
        <v>0</v>
      </c>
      <c r="U1697" s="166">
        <f>VLOOKUP(L1697,Schnitt3!L:P,2,0)</f>
        <v>0</v>
      </c>
      <c r="V1697" s="166">
        <f>VLOOKUP(L1697,Schnitt4!L:P,2,0)</f>
        <v>0</v>
      </c>
      <c r="W1697" s="166">
        <f>VLOOKUP(L1697,Schnitt5!L:P,2,0)</f>
        <v>0</v>
      </c>
      <c r="X1697" s="166">
        <f>VLOOKUP(L1697,Schnitt6!L:P,2,0)</f>
        <v>0</v>
      </c>
      <c r="AA1697" s="166">
        <f>VLOOKUP(L1697,Schnitt1!L:P,3,0)</f>
        <v>0</v>
      </c>
      <c r="AB1697" s="166">
        <f>VLOOKUP(L1697,Schnitt2!L:P,3,0)</f>
        <v>0</v>
      </c>
      <c r="AC1697" s="166">
        <f>VLOOKUP(L1697,Schnitt3!L:P,3,0)</f>
        <v>0</v>
      </c>
      <c r="AD1697" s="166">
        <f>VLOOKUP(L1697,Schnitt4!L:P,3,0)</f>
        <v>0</v>
      </c>
      <c r="AE1697" s="166">
        <f>VLOOKUP(L1697,Schnitt5!L:P,3,0)</f>
        <v>0</v>
      </c>
      <c r="AF1697" s="166">
        <f>VLOOKUP(L1697,Schnitt6!L:P,3,0)</f>
        <v>0</v>
      </c>
    </row>
    <row r="1698" spans="12:32" x14ac:dyDescent="0.25">
      <c r="L1698" s="264">
        <f>Member!A1698</f>
        <v>0</v>
      </c>
      <c r="M1698" s="166">
        <f t="shared" si="114"/>
        <v>0</v>
      </c>
      <c r="N1698" s="166">
        <f t="shared" si="115"/>
        <v>0</v>
      </c>
      <c r="O1698" s="166">
        <f t="shared" si="116"/>
        <v>0</v>
      </c>
      <c r="P1698" s="166">
        <f t="shared" si="117"/>
        <v>49</v>
      </c>
      <c r="S1698" s="166">
        <f>VLOOKUP(L1698,Schnitt1!L:P,2,0)</f>
        <v>0</v>
      </c>
      <c r="T1698" s="166">
        <f>VLOOKUP(L1698,Schnitt2!L:P,2,0)</f>
        <v>0</v>
      </c>
      <c r="U1698" s="166">
        <f>VLOOKUP(L1698,Schnitt3!L:P,2,0)</f>
        <v>0</v>
      </c>
      <c r="V1698" s="166">
        <f>VLOOKUP(L1698,Schnitt4!L:P,2,0)</f>
        <v>0</v>
      </c>
      <c r="W1698" s="166">
        <f>VLOOKUP(L1698,Schnitt5!L:P,2,0)</f>
        <v>0</v>
      </c>
      <c r="X1698" s="166">
        <f>VLOOKUP(L1698,Schnitt6!L:P,2,0)</f>
        <v>0</v>
      </c>
      <c r="AA1698" s="166">
        <f>VLOOKUP(L1698,Schnitt1!L:P,3,0)</f>
        <v>0</v>
      </c>
      <c r="AB1698" s="166">
        <f>VLOOKUP(L1698,Schnitt2!L:P,3,0)</f>
        <v>0</v>
      </c>
      <c r="AC1698" s="166">
        <f>VLOOKUP(L1698,Schnitt3!L:P,3,0)</f>
        <v>0</v>
      </c>
      <c r="AD1698" s="166">
        <f>VLOOKUP(L1698,Schnitt4!L:P,3,0)</f>
        <v>0</v>
      </c>
      <c r="AE1698" s="166">
        <f>VLOOKUP(L1698,Schnitt5!L:P,3,0)</f>
        <v>0</v>
      </c>
      <c r="AF1698" s="166">
        <f>VLOOKUP(L1698,Schnitt6!L:P,3,0)</f>
        <v>0</v>
      </c>
    </row>
    <row r="1699" spans="12:32" x14ac:dyDescent="0.25">
      <c r="L1699" s="264">
        <f>Member!A1699</f>
        <v>0</v>
      </c>
      <c r="M1699" s="166">
        <f t="shared" si="114"/>
        <v>0</v>
      </c>
      <c r="N1699" s="166">
        <f t="shared" si="115"/>
        <v>0</v>
      </c>
      <c r="O1699" s="166">
        <f t="shared" si="116"/>
        <v>0</v>
      </c>
      <c r="P1699" s="166">
        <f t="shared" si="117"/>
        <v>49</v>
      </c>
      <c r="S1699" s="166">
        <f>VLOOKUP(L1699,Schnitt1!L:P,2,0)</f>
        <v>0</v>
      </c>
      <c r="T1699" s="166">
        <f>VLOOKUP(L1699,Schnitt2!L:P,2,0)</f>
        <v>0</v>
      </c>
      <c r="U1699" s="166">
        <f>VLOOKUP(L1699,Schnitt3!L:P,2,0)</f>
        <v>0</v>
      </c>
      <c r="V1699" s="166">
        <f>VLOOKUP(L1699,Schnitt4!L:P,2,0)</f>
        <v>0</v>
      </c>
      <c r="W1699" s="166">
        <f>VLOOKUP(L1699,Schnitt5!L:P,2,0)</f>
        <v>0</v>
      </c>
      <c r="X1699" s="166">
        <f>VLOOKUP(L1699,Schnitt6!L:P,2,0)</f>
        <v>0</v>
      </c>
      <c r="AA1699" s="166">
        <f>VLOOKUP(L1699,Schnitt1!L:P,3,0)</f>
        <v>0</v>
      </c>
      <c r="AB1699" s="166">
        <f>VLOOKUP(L1699,Schnitt2!L:P,3,0)</f>
        <v>0</v>
      </c>
      <c r="AC1699" s="166">
        <f>VLOOKUP(L1699,Schnitt3!L:P,3,0)</f>
        <v>0</v>
      </c>
      <c r="AD1699" s="166">
        <f>VLOOKUP(L1699,Schnitt4!L:P,3,0)</f>
        <v>0</v>
      </c>
      <c r="AE1699" s="166">
        <f>VLOOKUP(L1699,Schnitt5!L:P,3,0)</f>
        <v>0</v>
      </c>
      <c r="AF1699" s="166">
        <f>VLOOKUP(L1699,Schnitt6!L:P,3,0)</f>
        <v>0</v>
      </c>
    </row>
    <row r="1700" spans="12:32" x14ac:dyDescent="0.25">
      <c r="L1700" s="264">
        <f>Member!A1700</f>
        <v>0</v>
      </c>
      <c r="M1700" s="166">
        <f t="shared" si="114"/>
        <v>0</v>
      </c>
      <c r="N1700" s="166">
        <f t="shared" si="115"/>
        <v>0</v>
      </c>
      <c r="O1700" s="166">
        <f t="shared" si="116"/>
        <v>0</v>
      </c>
      <c r="P1700" s="166">
        <f t="shared" si="117"/>
        <v>49</v>
      </c>
      <c r="S1700" s="166">
        <f>VLOOKUP(L1700,Schnitt1!L:P,2,0)</f>
        <v>0</v>
      </c>
      <c r="T1700" s="166">
        <f>VLOOKUP(L1700,Schnitt2!L:P,2,0)</f>
        <v>0</v>
      </c>
      <c r="U1700" s="166">
        <f>VLOOKUP(L1700,Schnitt3!L:P,2,0)</f>
        <v>0</v>
      </c>
      <c r="V1700" s="166">
        <f>VLOOKUP(L1700,Schnitt4!L:P,2,0)</f>
        <v>0</v>
      </c>
      <c r="W1700" s="166">
        <f>VLOOKUP(L1700,Schnitt5!L:P,2,0)</f>
        <v>0</v>
      </c>
      <c r="X1700" s="166">
        <f>VLOOKUP(L1700,Schnitt6!L:P,2,0)</f>
        <v>0</v>
      </c>
      <c r="AA1700" s="166">
        <f>VLOOKUP(L1700,Schnitt1!L:P,3,0)</f>
        <v>0</v>
      </c>
      <c r="AB1700" s="166">
        <f>VLOOKUP(L1700,Schnitt2!L:P,3,0)</f>
        <v>0</v>
      </c>
      <c r="AC1700" s="166">
        <f>VLOOKUP(L1700,Schnitt3!L:P,3,0)</f>
        <v>0</v>
      </c>
      <c r="AD1700" s="166">
        <f>VLOOKUP(L1700,Schnitt4!L:P,3,0)</f>
        <v>0</v>
      </c>
      <c r="AE1700" s="166">
        <f>VLOOKUP(L1700,Schnitt5!L:P,3,0)</f>
        <v>0</v>
      </c>
      <c r="AF1700" s="166">
        <f>VLOOKUP(L1700,Schnitt6!L:P,3,0)</f>
        <v>0</v>
      </c>
    </row>
    <row r="1701" spans="12:32" x14ac:dyDescent="0.25">
      <c r="L1701" s="264">
        <f>Member!A1701</f>
        <v>0</v>
      </c>
      <c r="M1701" s="166">
        <f t="shared" si="114"/>
        <v>0</v>
      </c>
      <c r="N1701" s="166">
        <f t="shared" si="115"/>
        <v>0</v>
      </c>
      <c r="O1701" s="166">
        <f t="shared" si="116"/>
        <v>0</v>
      </c>
      <c r="P1701" s="166">
        <f t="shared" si="117"/>
        <v>49</v>
      </c>
      <c r="S1701" s="166">
        <f>VLOOKUP(L1701,Schnitt1!L:P,2,0)</f>
        <v>0</v>
      </c>
      <c r="T1701" s="166">
        <f>VLOOKUP(L1701,Schnitt2!L:P,2,0)</f>
        <v>0</v>
      </c>
      <c r="U1701" s="166">
        <f>VLOOKUP(L1701,Schnitt3!L:P,2,0)</f>
        <v>0</v>
      </c>
      <c r="V1701" s="166">
        <f>VLOOKUP(L1701,Schnitt4!L:P,2,0)</f>
        <v>0</v>
      </c>
      <c r="W1701" s="166">
        <f>VLOOKUP(L1701,Schnitt5!L:P,2,0)</f>
        <v>0</v>
      </c>
      <c r="X1701" s="166">
        <f>VLOOKUP(L1701,Schnitt6!L:P,2,0)</f>
        <v>0</v>
      </c>
      <c r="AA1701" s="166">
        <f>VLOOKUP(L1701,Schnitt1!L:P,3,0)</f>
        <v>0</v>
      </c>
      <c r="AB1701" s="166">
        <f>VLOOKUP(L1701,Schnitt2!L:P,3,0)</f>
        <v>0</v>
      </c>
      <c r="AC1701" s="166">
        <f>VLOOKUP(L1701,Schnitt3!L:P,3,0)</f>
        <v>0</v>
      </c>
      <c r="AD1701" s="166">
        <f>VLOOKUP(L1701,Schnitt4!L:P,3,0)</f>
        <v>0</v>
      </c>
      <c r="AE1701" s="166">
        <f>VLOOKUP(L1701,Schnitt5!L:P,3,0)</f>
        <v>0</v>
      </c>
      <c r="AF1701" s="166">
        <f>VLOOKUP(L1701,Schnitt6!L:P,3,0)</f>
        <v>0</v>
      </c>
    </row>
    <row r="1702" spans="12:32" x14ac:dyDescent="0.25">
      <c r="L1702" s="264">
        <f>Member!A1702</f>
        <v>0</v>
      </c>
      <c r="M1702" s="166">
        <f t="shared" si="114"/>
        <v>0</v>
      </c>
      <c r="N1702" s="166">
        <f t="shared" si="115"/>
        <v>0</v>
      </c>
      <c r="O1702" s="166">
        <f t="shared" si="116"/>
        <v>0</v>
      </c>
      <c r="P1702" s="166">
        <f t="shared" si="117"/>
        <v>49</v>
      </c>
      <c r="S1702" s="166">
        <f>VLOOKUP(L1702,Schnitt1!L:P,2,0)</f>
        <v>0</v>
      </c>
      <c r="T1702" s="166">
        <f>VLOOKUP(L1702,Schnitt2!L:P,2,0)</f>
        <v>0</v>
      </c>
      <c r="U1702" s="166">
        <f>VLOOKUP(L1702,Schnitt3!L:P,2,0)</f>
        <v>0</v>
      </c>
      <c r="V1702" s="166">
        <f>VLOOKUP(L1702,Schnitt4!L:P,2,0)</f>
        <v>0</v>
      </c>
      <c r="W1702" s="166">
        <f>VLOOKUP(L1702,Schnitt5!L:P,2,0)</f>
        <v>0</v>
      </c>
      <c r="X1702" s="166">
        <f>VLOOKUP(L1702,Schnitt6!L:P,2,0)</f>
        <v>0</v>
      </c>
      <c r="AA1702" s="166">
        <f>VLOOKUP(L1702,Schnitt1!L:P,3,0)</f>
        <v>0</v>
      </c>
      <c r="AB1702" s="166">
        <f>VLOOKUP(L1702,Schnitt2!L:P,3,0)</f>
        <v>0</v>
      </c>
      <c r="AC1702" s="166">
        <f>VLOOKUP(L1702,Schnitt3!L:P,3,0)</f>
        <v>0</v>
      </c>
      <c r="AD1702" s="166">
        <f>VLOOKUP(L1702,Schnitt4!L:P,3,0)</f>
        <v>0</v>
      </c>
      <c r="AE1702" s="166">
        <f>VLOOKUP(L1702,Schnitt5!L:P,3,0)</f>
        <v>0</v>
      </c>
      <c r="AF1702" s="166">
        <f>VLOOKUP(L1702,Schnitt6!L:P,3,0)</f>
        <v>0</v>
      </c>
    </row>
    <row r="1703" spans="12:32" x14ac:dyDescent="0.25">
      <c r="L1703" s="264">
        <f>Member!A1703</f>
        <v>0</v>
      </c>
      <c r="M1703" s="166">
        <f t="shared" si="114"/>
        <v>0</v>
      </c>
      <c r="N1703" s="166">
        <f t="shared" si="115"/>
        <v>0</v>
      </c>
      <c r="O1703" s="166">
        <f t="shared" si="116"/>
        <v>0</v>
      </c>
      <c r="P1703" s="166">
        <f t="shared" si="117"/>
        <v>49</v>
      </c>
      <c r="S1703" s="166">
        <f>VLOOKUP(L1703,Schnitt1!L:P,2,0)</f>
        <v>0</v>
      </c>
      <c r="T1703" s="166">
        <f>VLOOKUP(L1703,Schnitt2!L:P,2,0)</f>
        <v>0</v>
      </c>
      <c r="U1703" s="166">
        <f>VLOOKUP(L1703,Schnitt3!L:P,2,0)</f>
        <v>0</v>
      </c>
      <c r="V1703" s="166">
        <f>VLOOKUP(L1703,Schnitt4!L:P,2,0)</f>
        <v>0</v>
      </c>
      <c r="W1703" s="166">
        <f>VLOOKUP(L1703,Schnitt5!L:P,2,0)</f>
        <v>0</v>
      </c>
      <c r="X1703" s="166">
        <f>VLOOKUP(L1703,Schnitt6!L:P,2,0)</f>
        <v>0</v>
      </c>
      <c r="AA1703" s="166">
        <f>VLOOKUP(L1703,Schnitt1!L:P,3,0)</f>
        <v>0</v>
      </c>
      <c r="AB1703" s="166">
        <f>VLOOKUP(L1703,Schnitt2!L:P,3,0)</f>
        <v>0</v>
      </c>
      <c r="AC1703" s="166">
        <f>VLOOKUP(L1703,Schnitt3!L:P,3,0)</f>
        <v>0</v>
      </c>
      <c r="AD1703" s="166">
        <f>VLOOKUP(L1703,Schnitt4!L:P,3,0)</f>
        <v>0</v>
      </c>
      <c r="AE1703" s="166">
        <f>VLOOKUP(L1703,Schnitt5!L:P,3,0)</f>
        <v>0</v>
      </c>
      <c r="AF1703" s="166">
        <f>VLOOKUP(L1703,Schnitt6!L:P,3,0)</f>
        <v>0</v>
      </c>
    </row>
    <row r="1704" spans="12:32" x14ac:dyDescent="0.25">
      <c r="L1704" s="264">
        <f>Member!A1704</f>
        <v>0</v>
      </c>
      <c r="M1704" s="166">
        <f t="shared" si="114"/>
        <v>0</v>
      </c>
      <c r="N1704" s="166">
        <f t="shared" si="115"/>
        <v>0</v>
      </c>
      <c r="O1704" s="166">
        <f t="shared" si="116"/>
        <v>0</v>
      </c>
      <c r="P1704" s="166">
        <f t="shared" si="117"/>
        <v>49</v>
      </c>
      <c r="S1704" s="166">
        <f>VLOOKUP(L1704,Schnitt1!L:P,2,0)</f>
        <v>0</v>
      </c>
      <c r="T1704" s="166">
        <f>VLOOKUP(L1704,Schnitt2!L:P,2,0)</f>
        <v>0</v>
      </c>
      <c r="U1704" s="166">
        <f>VLOOKUP(L1704,Schnitt3!L:P,2,0)</f>
        <v>0</v>
      </c>
      <c r="V1704" s="166">
        <f>VLOOKUP(L1704,Schnitt4!L:P,2,0)</f>
        <v>0</v>
      </c>
      <c r="W1704" s="166">
        <f>VLOOKUP(L1704,Schnitt5!L:P,2,0)</f>
        <v>0</v>
      </c>
      <c r="X1704" s="166">
        <f>VLOOKUP(L1704,Schnitt6!L:P,2,0)</f>
        <v>0</v>
      </c>
      <c r="AA1704" s="166">
        <f>VLOOKUP(L1704,Schnitt1!L:P,3,0)</f>
        <v>0</v>
      </c>
      <c r="AB1704" s="166">
        <f>VLOOKUP(L1704,Schnitt2!L:P,3,0)</f>
        <v>0</v>
      </c>
      <c r="AC1704" s="166">
        <f>VLOOKUP(L1704,Schnitt3!L:P,3,0)</f>
        <v>0</v>
      </c>
      <c r="AD1704" s="166">
        <f>VLOOKUP(L1704,Schnitt4!L:P,3,0)</f>
        <v>0</v>
      </c>
      <c r="AE1704" s="166">
        <f>VLOOKUP(L1704,Schnitt5!L:P,3,0)</f>
        <v>0</v>
      </c>
      <c r="AF1704" s="166">
        <f>VLOOKUP(L1704,Schnitt6!L:P,3,0)</f>
        <v>0</v>
      </c>
    </row>
    <row r="1705" spans="12:32" x14ac:dyDescent="0.25">
      <c r="L1705" s="264">
        <f>Member!A1705</f>
        <v>0</v>
      </c>
      <c r="M1705" s="166">
        <f t="shared" si="114"/>
        <v>0</v>
      </c>
      <c r="N1705" s="166">
        <f t="shared" si="115"/>
        <v>0</v>
      </c>
      <c r="O1705" s="166">
        <f t="shared" si="116"/>
        <v>0</v>
      </c>
      <c r="P1705" s="166">
        <f t="shared" si="117"/>
        <v>49</v>
      </c>
      <c r="S1705" s="166">
        <f>VLOOKUP(L1705,Schnitt1!L:P,2,0)</f>
        <v>0</v>
      </c>
      <c r="T1705" s="166">
        <f>VLOOKUP(L1705,Schnitt2!L:P,2,0)</f>
        <v>0</v>
      </c>
      <c r="U1705" s="166">
        <f>VLOOKUP(L1705,Schnitt3!L:P,2,0)</f>
        <v>0</v>
      </c>
      <c r="V1705" s="166">
        <f>VLOOKUP(L1705,Schnitt4!L:P,2,0)</f>
        <v>0</v>
      </c>
      <c r="W1705" s="166">
        <f>VLOOKUP(L1705,Schnitt5!L:P,2,0)</f>
        <v>0</v>
      </c>
      <c r="X1705" s="166">
        <f>VLOOKUP(L1705,Schnitt6!L:P,2,0)</f>
        <v>0</v>
      </c>
      <c r="AA1705" s="166">
        <f>VLOOKUP(L1705,Schnitt1!L:P,3,0)</f>
        <v>0</v>
      </c>
      <c r="AB1705" s="166">
        <f>VLOOKUP(L1705,Schnitt2!L:P,3,0)</f>
        <v>0</v>
      </c>
      <c r="AC1705" s="166">
        <f>VLOOKUP(L1705,Schnitt3!L:P,3,0)</f>
        <v>0</v>
      </c>
      <c r="AD1705" s="166">
        <f>VLOOKUP(L1705,Schnitt4!L:P,3,0)</f>
        <v>0</v>
      </c>
      <c r="AE1705" s="166">
        <f>VLOOKUP(L1705,Schnitt5!L:P,3,0)</f>
        <v>0</v>
      </c>
      <c r="AF1705" s="166">
        <f>VLOOKUP(L1705,Schnitt6!L:P,3,0)</f>
        <v>0</v>
      </c>
    </row>
    <row r="1706" spans="12:32" x14ac:dyDescent="0.25">
      <c r="L1706" s="264">
        <f>Member!A1706</f>
        <v>0</v>
      </c>
      <c r="M1706" s="166">
        <f t="shared" si="114"/>
        <v>0</v>
      </c>
      <c r="N1706" s="166">
        <f t="shared" si="115"/>
        <v>0</v>
      </c>
      <c r="O1706" s="166">
        <f t="shared" si="116"/>
        <v>0</v>
      </c>
      <c r="P1706" s="166">
        <f t="shared" si="117"/>
        <v>49</v>
      </c>
      <c r="S1706" s="166">
        <f>VLOOKUP(L1706,Schnitt1!L:P,2,0)</f>
        <v>0</v>
      </c>
      <c r="T1706" s="166">
        <f>VLOOKUP(L1706,Schnitt2!L:P,2,0)</f>
        <v>0</v>
      </c>
      <c r="U1706" s="166">
        <f>VLOOKUP(L1706,Schnitt3!L:P,2,0)</f>
        <v>0</v>
      </c>
      <c r="V1706" s="166">
        <f>VLOOKUP(L1706,Schnitt4!L:P,2,0)</f>
        <v>0</v>
      </c>
      <c r="W1706" s="166">
        <f>VLOOKUP(L1706,Schnitt5!L:P,2,0)</f>
        <v>0</v>
      </c>
      <c r="X1706" s="166">
        <f>VLOOKUP(L1706,Schnitt6!L:P,2,0)</f>
        <v>0</v>
      </c>
      <c r="AA1706" s="166">
        <f>VLOOKUP(L1706,Schnitt1!L:P,3,0)</f>
        <v>0</v>
      </c>
      <c r="AB1706" s="166">
        <f>VLOOKUP(L1706,Schnitt2!L:P,3,0)</f>
        <v>0</v>
      </c>
      <c r="AC1706" s="166">
        <f>VLOOKUP(L1706,Schnitt3!L:P,3,0)</f>
        <v>0</v>
      </c>
      <c r="AD1706" s="166">
        <f>VLOOKUP(L1706,Schnitt4!L:P,3,0)</f>
        <v>0</v>
      </c>
      <c r="AE1706" s="166">
        <f>VLOOKUP(L1706,Schnitt5!L:P,3,0)</f>
        <v>0</v>
      </c>
      <c r="AF1706" s="166">
        <f>VLOOKUP(L1706,Schnitt6!L:P,3,0)</f>
        <v>0</v>
      </c>
    </row>
    <row r="1707" spans="12:32" x14ac:dyDescent="0.25">
      <c r="L1707" s="264">
        <f>Member!A1707</f>
        <v>0</v>
      </c>
      <c r="M1707" s="166">
        <f t="shared" si="114"/>
        <v>0</v>
      </c>
      <c r="N1707" s="166">
        <f t="shared" si="115"/>
        <v>0</v>
      </c>
      <c r="O1707" s="166">
        <f t="shared" si="116"/>
        <v>0</v>
      </c>
      <c r="P1707" s="166">
        <f t="shared" si="117"/>
        <v>49</v>
      </c>
      <c r="S1707" s="166">
        <f>VLOOKUP(L1707,Schnitt1!L:P,2,0)</f>
        <v>0</v>
      </c>
      <c r="T1707" s="166">
        <f>VLOOKUP(L1707,Schnitt2!L:P,2,0)</f>
        <v>0</v>
      </c>
      <c r="U1707" s="166">
        <f>VLOOKUP(L1707,Schnitt3!L:P,2,0)</f>
        <v>0</v>
      </c>
      <c r="V1707" s="166">
        <f>VLOOKUP(L1707,Schnitt4!L:P,2,0)</f>
        <v>0</v>
      </c>
      <c r="W1707" s="166">
        <f>VLOOKUP(L1707,Schnitt5!L:P,2,0)</f>
        <v>0</v>
      </c>
      <c r="X1707" s="166">
        <f>VLOOKUP(L1707,Schnitt6!L:P,2,0)</f>
        <v>0</v>
      </c>
      <c r="AA1707" s="166">
        <f>VLOOKUP(L1707,Schnitt1!L:P,3,0)</f>
        <v>0</v>
      </c>
      <c r="AB1707" s="166">
        <f>VLOOKUP(L1707,Schnitt2!L:P,3,0)</f>
        <v>0</v>
      </c>
      <c r="AC1707" s="166">
        <f>VLOOKUP(L1707,Schnitt3!L:P,3,0)</f>
        <v>0</v>
      </c>
      <c r="AD1707" s="166">
        <f>VLOOKUP(L1707,Schnitt4!L:P,3,0)</f>
        <v>0</v>
      </c>
      <c r="AE1707" s="166">
        <f>VLOOKUP(L1707,Schnitt5!L:P,3,0)</f>
        <v>0</v>
      </c>
      <c r="AF1707" s="166">
        <f>VLOOKUP(L1707,Schnitt6!L:P,3,0)</f>
        <v>0</v>
      </c>
    </row>
    <row r="1708" spans="12:32" x14ac:dyDescent="0.25">
      <c r="L1708" s="264">
        <f>Member!A1708</f>
        <v>0</v>
      </c>
      <c r="M1708" s="166">
        <f t="shared" si="114"/>
        <v>0</v>
      </c>
      <c r="N1708" s="166">
        <f t="shared" si="115"/>
        <v>0</v>
      </c>
      <c r="O1708" s="166">
        <f t="shared" si="116"/>
        <v>0</v>
      </c>
      <c r="P1708" s="166">
        <f t="shared" si="117"/>
        <v>49</v>
      </c>
      <c r="S1708" s="166">
        <f>VLOOKUP(L1708,Schnitt1!L:P,2,0)</f>
        <v>0</v>
      </c>
      <c r="T1708" s="166">
        <f>VLOOKUP(L1708,Schnitt2!L:P,2,0)</f>
        <v>0</v>
      </c>
      <c r="U1708" s="166">
        <f>VLOOKUP(L1708,Schnitt3!L:P,2,0)</f>
        <v>0</v>
      </c>
      <c r="V1708" s="166">
        <f>VLOOKUP(L1708,Schnitt4!L:P,2,0)</f>
        <v>0</v>
      </c>
      <c r="W1708" s="166">
        <f>VLOOKUP(L1708,Schnitt5!L:P,2,0)</f>
        <v>0</v>
      </c>
      <c r="X1708" s="166">
        <f>VLOOKUP(L1708,Schnitt6!L:P,2,0)</f>
        <v>0</v>
      </c>
      <c r="AA1708" s="166">
        <f>VLOOKUP(L1708,Schnitt1!L:P,3,0)</f>
        <v>0</v>
      </c>
      <c r="AB1708" s="166">
        <f>VLOOKUP(L1708,Schnitt2!L:P,3,0)</f>
        <v>0</v>
      </c>
      <c r="AC1708" s="166">
        <f>VLOOKUP(L1708,Schnitt3!L:P,3,0)</f>
        <v>0</v>
      </c>
      <c r="AD1708" s="166">
        <f>VLOOKUP(L1708,Schnitt4!L:P,3,0)</f>
        <v>0</v>
      </c>
      <c r="AE1708" s="166">
        <f>VLOOKUP(L1708,Schnitt5!L:P,3,0)</f>
        <v>0</v>
      </c>
      <c r="AF1708" s="166">
        <f>VLOOKUP(L1708,Schnitt6!L:P,3,0)</f>
        <v>0</v>
      </c>
    </row>
    <row r="1709" spans="12:32" x14ac:dyDescent="0.25">
      <c r="L1709" s="264">
        <f>Member!A1709</f>
        <v>0</v>
      </c>
      <c r="M1709" s="166">
        <f t="shared" si="114"/>
        <v>0</v>
      </c>
      <c r="N1709" s="166">
        <f t="shared" si="115"/>
        <v>0</v>
      </c>
      <c r="O1709" s="166">
        <f t="shared" si="116"/>
        <v>0</v>
      </c>
      <c r="P1709" s="166">
        <f t="shared" si="117"/>
        <v>49</v>
      </c>
      <c r="S1709" s="166">
        <f>VLOOKUP(L1709,Schnitt1!L:P,2,0)</f>
        <v>0</v>
      </c>
      <c r="T1709" s="166">
        <f>VLOOKUP(L1709,Schnitt2!L:P,2,0)</f>
        <v>0</v>
      </c>
      <c r="U1709" s="166">
        <f>VLOOKUP(L1709,Schnitt3!L:P,2,0)</f>
        <v>0</v>
      </c>
      <c r="V1709" s="166">
        <f>VLOOKUP(L1709,Schnitt4!L:P,2,0)</f>
        <v>0</v>
      </c>
      <c r="W1709" s="166">
        <f>VLOOKUP(L1709,Schnitt5!L:P,2,0)</f>
        <v>0</v>
      </c>
      <c r="X1709" s="166">
        <f>VLOOKUP(L1709,Schnitt6!L:P,2,0)</f>
        <v>0</v>
      </c>
      <c r="AA1709" s="166">
        <f>VLOOKUP(L1709,Schnitt1!L:P,3,0)</f>
        <v>0</v>
      </c>
      <c r="AB1709" s="166">
        <f>VLOOKUP(L1709,Schnitt2!L:P,3,0)</f>
        <v>0</v>
      </c>
      <c r="AC1709" s="166">
        <f>VLOOKUP(L1709,Schnitt3!L:P,3,0)</f>
        <v>0</v>
      </c>
      <c r="AD1709" s="166">
        <f>VLOOKUP(L1709,Schnitt4!L:P,3,0)</f>
        <v>0</v>
      </c>
      <c r="AE1709" s="166">
        <f>VLOOKUP(L1709,Schnitt5!L:P,3,0)</f>
        <v>0</v>
      </c>
      <c r="AF1709" s="166">
        <f>VLOOKUP(L1709,Schnitt6!L:P,3,0)</f>
        <v>0</v>
      </c>
    </row>
    <row r="1710" spans="12:32" x14ac:dyDescent="0.25">
      <c r="L1710" s="264">
        <f>Member!A1710</f>
        <v>0</v>
      </c>
      <c r="M1710" s="166">
        <f t="shared" si="114"/>
        <v>0</v>
      </c>
      <c r="N1710" s="166">
        <f t="shared" si="115"/>
        <v>0</v>
      </c>
      <c r="O1710" s="166">
        <f t="shared" si="116"/>
        <v>0</v>
      </c>
      <c r="P1710" s="166">
        <f t="shared" si="117"/>
        <v>49</v>
      </c>
      <c r="S1710" s="166">
        <f>VLOOKUP(L1710,Schnitt1!L:P,2,0)</f>
        <v>0</v>
      </c>
      <c r="T1710" s="166">
        <f>VLOOKUP(L1710,Schnitt2!L:P,2,0)</f>
        <v>0</v>
      </c>
      <c r="U1710" s="166">
        <f>VLOOKUP(L1710,Schnitt3!L:P,2,0)</f>
        <v>0</v>
      </c>
      <c r="V1710" s="166">
        <f>VLOOKUP(L1710,Schnitt4!L:P,2,0)</f>
        <v>0</v>
      </c>
      <c r="W1710" s="166">
        <f>VLOOKUP(L1710,Schnitt5!L:P,2,0)</f>
        <v>0</v>
      </c>
      <c r="X1710" s="166">
        <f>VLOOKUP(L1710,Schnitt6!L:P,2,0)</f>
        <v>0</v>
      </c>
      <c r="AA1710" s="166">
        <f>VLOOKUP(L1710,Schnitt1!L:P,3,0)</f>
        <v>0</v>
      </c>
      <c r="AB1710" s="166">
        <f>VLOOKUP(L1710,Schnitt2!L:P,3,0)</f>
        <v>0</v>
      </c>
      <c r="AC1710" s="166">
        <f>VLOOKUP(L1710,Schnitt3!L:P,3,0)</f>
        <v>0</v>
      </c>
      <c r="AD1710" s="166">
        <f>VLOOKUP(L1710,Schnitt4!L:P,3,0)</f>
        <v>0</v>
      </c>
      <c r="AE1710" s="166">
        <f>VLOOKUP(L1710,Schnitt5!L:P,3,0)</f>
        <v>0</v>
      </c>
      <c r="AF1710" s="166">
        <f>VLOOKUP(L1710,Schnitt6!L:P,3,0)</f>
        <v>0</v>
      </c>
    </row>
    <row r="1711" spans="12:32" x14ac:dyDescent="0.25">
      <c r="L1711" s="264">
        <f>Member!A1711</f>
        <v>0</v>
      </c>
      <c r="M1711" s="166">
        <f t="shared" si="114"/>
        <v>0</v>
      </c>
      <c r="N1711" s="166">
        <f t="shared" si="115"/>
        <v>0</v>
      </c>
      <c r="O1711" s="166">
        <f t="shared" si="116"/>
        <v>0</v>
      </c>
      <c r="P1711" s="166">
        <f t="shared" si="117"/>
        <v>49</v>
      </c>
      <c r="S1711" s="166">
        <f>VLOOKUP(L1711,Schnitt1!L:P,2,0)</f>
        <v>0</v>
      </c>
      <c r="T1711" s="166">
        <f>VLOOKUP(L1711,Schnitt2!L:P,2,0)</f>
        <v>0</v>
      </c>
      <c r="U1711" s="166">
        <f>VLOOKUP(L1711,Schnitt3!L:P,2,0)</f>
        <v>0</v>
      </c>
      <c r="V1711" s="166">
        <f>VLOOKUP(L1711,Schnitt4!L:P,2,0)</f>
        <v>0</v>
      </c>
      <c r="W1711" s="166">
        <f>VLOOKUP(L1711,Schnitt5!L:P,2,0)</f>
        <v>0</v>
      </c>
      <c r="X1711" s="166">
        <f>VLOOKUP(L1711,Schnitt6!L:P,2,0)</f>
        <v>0</v>
      </c>
      <c r="AA1711" s="166">
        <f>VLOOKUP(L1711,Schnitt1!L:P,3,0)</f>
        <v>0</v>
      </c>
      <c r="AB1711" s="166">
        <f>VLOOKUP(L1711,Schnitt2!L:P,3,0)</f>
        <v>0</v>
      </c>
      <c r="AC1711" s="166">
        <f>VLOOKUP(L1711,Schnitt3!L:P,3,0)</f>
        <v>0</v>
      </c>
      <c r="AD1711" s="166">
        <f>VLOOKUP(L1711,Schnitt4!L:P,3,0)</f>
        <v>0</v>
      </c>
      <c r="AE1711" s="166">
        <f>VLOOKUP(L1711,Schnitt5!L:P,3,0)</f>
        <v>0</v>
      </c>
      <c r="AF1711" s="166">
        <f>VLOOKUP(L1711,Schnitt6!L:P,3,0)</f>
        <v>0</v>
      </c>
    </row>
    <row r="1712" spans="12:32" x14ac:dyDescent="0.25">
      <c r="L1712" s="264">
        <f>Member!A1712</f>
        <v>0</v>
      </c>
      <c r="M1712" s="166">
        <f t="shared" si="114"/>
        <v>0</v>
      </c>
      <c r="N1712" s="166">
        <f t="shared" si="115"/>
        <v>0</v>
      </c>
      <c r="O1712" s="166">
        <f t="shared" si="116"/>
        <v>0</v>
      </c>
      <c r="P1712" s="166">
        <f t="shared" si="117"/>
        <v>49</v>
      </c>
      <c r="S1712" s="166">
        <f>VLOOKUP(L1712,Schnitt1!L:P,2,0)</f>
        <v>0</v>
      </c>
      <c r="T1712" s="166">
        <f>VLOOKUP(L1712,Schnitt2!L:P,2,0)</f>
        <v>0</v>
      </c>
      <c r="U1712" s="166">
        <f>VLOOKUP(L1712,Schnitt3!L:P,2,0)</f>
        <v>0</v>
      </c>
      <c r="V1712" s="166">
        <f>VLOOKUP(L1712,Schnitt4!L:P,2,0)</f>
        <v>0</v>
      </c>
      <c r="W1712" s="166">
        <f>VLOOKUP(L1712,Schnitt5!L:P,2,0)</f>
        <v>0</v>
      </c>
      <c r="X1712" s="166">
        <f>VLOOKUP(L1712,Schnitt6!L:P,2,0)</f>
        <v>0</v>
      </c>
      <c r="AA1712" s="166">
        <f>VLOOKUP(L1712,Schnitt1!L:P,3,0)</f>
        <v>0</v>
      </c>
      <c r="AB1712" s="166">
        <f>VLOOKUP(L1712,Schnitt2!L:P,3,0)</f>
        <v>0</v>
      </c>
      <c r="AC1712" s="166">
        <f>VLOOKUP(L1712,Schnitt3!L:P,3,0)</f>
        <v>0</v>
      </c>
      <c r="AD1712" s="166">
        <f>VLOOKUP(L1712,Schnitt4!L:P,3,0)</f>
        <v>0</v>
      </c>
      <c r="AE1712" s="166">
        <f>VLOOKUP(L1712,Schnitt5!L:P,3,0)</f>
        <v>0</v>
      </c>
      <c r="AF1712" s="166">
        <f>VLOOKUP(L1712,Schnitt6!L:P,3,0)</f>
        <v>0</v>
      </c>
    </row>
    <row r="1713" spans="12:32" x14ac:dyDescent="0.25">
      <c r="L1713" s="264">
        <f>Member!A1713</f>
        <v>0</v>
      </c>
      <c r="M1713" s="166">
        <f t="shared" si="114"/>
        <v>0</v>
      </c>
      <c r="N1713" s="166">
        <f t="shared" si="115"/>
        <v>0</v>
      </c>
      <c r="O1713" s="166">
        <f t="shared" si="116"/>
        <v>0</v>
      </c>
      <c r="P1713" s="166">
        <f t="shared" si="117"/>
        <v>49</v>
      </c>
      <c r="S1713" s="166">
        <f>VLOOKUP(L1713,Schnitt1!L:P,2,0)</f>
        <v>0</v>
      </c>
      <c r="T1713" s="166">
        <f>VLOOKUP(L1713,Schnitt2!L:P,2,0)</f>
        <v>0</v>
      </c>
      <c r="U1713" s="166">
        <f>VLOOKUP(L1713,Schnitt3!L:P,2,0)</f>
        <v>0</v>
      </c>
      <c r="V1713" s="166">
        <f>VLOOKUP(L1713,Schnitt4!L:P,2,0)</f>
        <v>0</v>
      </c>
      <c r="W1713" s="166">
        <f>VLOOKUP(L1713,Schnitt5!L:P,2,0)</f>
        <v>0</v>
      </c>
      <c r="X1713" s="166">
        <f>VLOOKUP(L1713,Schnitt6!L:P,2,0)</f>
        <v>0</v>
      </c>
      <c r="AA1713" s="166">
        <f>VLOOKUP(L1713,Schnitt1!L:P,3,0)</f>
        <v>0</v>
      </c>
      <c r="AB1713" s="166">
        <f>VLOOKUP(L1713,Schnitt2!L:P,3,0)</f>
        <v>0</v>
      </c>
      <c r="AC1713" s="166">
        <f>VLOOKUP(L1713,Schnitt3!L:P,3,0)</f>
        <v>0</v>
      </c>
      <c r="AD1713" s="166">
        <f>VLOOKUP(L1713,Schnitt4!L:P,3,0)</f>
        <v>0</v>
      </c>
      <c r="AE1713" s="166">
        <f>VLOOKUP(L1713,Schnitt5!L:P,3,0)</f>
        <v>0</v>
      </c>
      <c r="AF1713" s="166">
        <f>VLOOKUP(L1713,Schnitt6!L:P,3,0)</f>
        <v>0</v>
      </c>
    </row>
    <row r="1714" spans="12:32" x14ac:dyDescent="0.25">
      <c r="L1714" s="264">
        <f>Member!A1714</f>
        <v>0</v>
      </c>
      <c r="M1714" s="166">
        <f t="shared" si="114"/>
        <v>0</v>
      </c>
      <c r="N1714" s="166">
        <f t="shared" si="115"/>
        <v>0</v>
      </c>
      <c r="O1714" s="166">
        <f t="shared" si="116"/>
        <v>0</v>
      </c>
      <c r="P1714" s="166">
        <f t="shared" si="117"/>
        <v>49</v>
      </c>
      <c r="S1714" s="166">
        <f>VLOOKUP(L1714,Schnitt1!L:P,2,0)</f>
        <v>0</v>
      </c>
      <c r="T1714" s="166">
        <f>VLOOKUP(L1714,Schnitt2!L:P,2,0)</f>
        <v>0</v>
      </c>
      <c r="U1714" s="166">
        <f>VLOOKUP(L1714,Schnitt3!L:P,2,0)</f>
        <v>0</v>
      </c>
      <c r="V1714" s="166">
        <f>VLOOKUP(L1714,Schnitt4!L:P,2,0)</f>
        <v>0</v>
      </c>
      <c r="W1714" s="166">
        <f>VLOOKUP(L1714,Schnitt5!L:P,2,0)</f>
        <v>0</v>
      </c>
      <c r="X1714" s="166">
        <f>VLOOKUP(L1714,Schnitt6!L:P,2,0)</f>
        <v>0</v>
      </c>
      <c r="AA1714" s="166">
        <f>VLOOKUP(L1714,Schnitt1!L:P,3,0)</f>
        <v>0</v>
      </c>
      <c r="AB1714" s="166">
        <f>VLOOKUP(L1714,Schnitt2!L:P,3,0)</f>
        <v>0</v>
      </c>
      <c r="AC1714" s="166">
        <f>VLOOKUP(L1714,Schnitt3!L:P,3,0)</f>
        <v>0</v>
      </c>
      <c r="AD1714" s="166">
        <f>VLOOKUP(L1714,Schnitt4!L:P,3,0)</f>
        <v>0</v>
      </c>
      <c r="AE1714" s="166">
        <f>VLOOKUP(L1714,Schnitt5!L:P,3,0)</f>
        <v>0</v>
      </c>
      <c r="AF1714" s="166">
        <f>VLOOKUP(L1714,Schnitt6!L:P,3,0)</f>
        <v>0</v>
      </c>
    </row>
    <row r="1715" spans="12:32" x14ac:dyDescent="0.25">
      <c r="L1715" s="264">
        <f>Member!A1715</f>
        <v>0</v>
      </c>
      <c r="M1715" s="166">
        <f t="shared" si="114"/>
        <v>0</v>
      </c>
      <c r="N1715" s="166">
        <f t="shared" si="115"/>
        <v>0</v>
      </c>
      <c r="O1715" s="166">
        <f t="shared" si="116"/>
        <v>0</v>
      </c>
      <c r="P1715" s="166">
        <f t="shared" si="117"/>
        <v>49</v>
      </c>
      <c r="S1715" s="166">
        <f>VLOOKUP(L1715,Schnitt1!L:P,2,0)</f>
        <v>0</v>
      </c>
      <c r="T1715" s="166">
        <f>VLOOKUP(L1715,Schnitt2!L:P,2,0)</f>
        <v>0</v>
      </c>
      <c r="U1715" s="166">
        <f>VLOOKUP(L1715,Schnitt3!L:P,2,0)</f>
        <v>0</v>
      </c>
      <c r="V1715" s="166">
        <f>VLOOKUP(L1715,Schnitt4!L:P,2,0)</f>
        <v>0</v>
      </c>
      <c r="W1715" s="166">
        <f>VLOOKUP(L1715,Schnitt5!L:P,2,0)</f>
        <v>0</v>
      </c>
      <c r="X1715" s="166">
        <f>VLOOKUP(L1715,Schnitt6!L:P,2,0)</f>
        <v>0</v>
      </c>
      <c r="AA1715" s="166">
        <f>VLOOKUP(L1715,Schnitt1!L:P,3,0)</f>
        <v>0</v>
      </c>
      <c r="AB1715" s="166">
        <f>VLOOKUP(L1715,Schnitt2!L:P,3,0)</f>
        <v>0</v>
      </c>
      <c r="AC1715" s="166">
        <f>VLOOKUP(L1715,Schnitt3!L:P,3,0)</f>
        <v>0</v>
      </c>
      <c r="AD1715" s="166">
        <f>VLOOKUP(L1715,Schnitt4!L:P,3,0)</f>
        <v>0</v>
      </c>
      <c r="AE1715" s="166">
        <f>VLOOKUP(L1715,Schnitt5!L:P,3,0)</f>
        <v>0</v>
      </c>
      <c r="AF1715" s="166">
        <f>VLOOKUP(L1715,Schnitt6!L:P,3,0)</f>
        <v>0</v>
      </c>
    </row>
    <row r="1716" spans="12:32" x14ac:dyDescent="0.25">
      <c r="L1716" s="264">
        <f>Member!A1716</f>
        <v>0</v>
      </c>
      <c r="M1716" s="166">
        <f t="shared" si="114"/>
        <v>0</v>
      </c>
      <c r="N1716" s="166">
        <f t="shared" si="115"/>
        <v>0</v>
      </c>
      <c r="O1716" s="166">
        <f t="shared" si="116"/>
        <v>0</v>
      </c>
      <c r="P1716" s="166">
        <f t="shared" si="117"/>
        <v>49</v>
      </c>
      <c r="S1716" s="166">
        <f>VLOOKUP(L1716,Schnitt1!L:P,2,0)</f>
        <v>0</v>
      </c>
      <c r="T1716" s="166">
        <f>VLOOKUP(L1716,Schnitt2!L:P,2,0)</f>
        <v>0</v>
      </c>
      <c r="U1716" s="166">
        <f>VLOOKUP(L1716,Schnitt3!L:P,2,0)</f>
        <v>0</v>
      </c>
      <c r="V1716" s="166">
        <f>VLOOKUP(L1716,Schnitt4!L:P,2,0)</f>
        <v>0</v>
      </c>
      <c r="W1716" s="166">
        <f>VLOOKUP(L1716,Schnitt5!L:P,2,0)</f>
        <v>0</v>
      </c>
      <c r="X1716" s="166">
        <f>VLOOKUP(L1716,Schnitt6!L:P,2,0)</f>
        <v>0</v>
      </c>
      <c r="AA1716" s="166">
        <f>VLOOKUP(L1716,Schnitt1!L:P,3,0)</f>
        <v>0</v>
      </c>
      <c r="AB1716" s="166">
        <f>VLOOKUP(L1716,Schnitt2!L:P,3,0)</f>
        <v>0</v>
      </c>
      <c r="AC1716" s="166">
        <f>VLOOKUP(L1716,Schnitt3!L:P,3,0)</f>
        <v>0</v>
      </c>
      <c r="AD1716" s="166">
        <f>VLOOKUP(L1716,Schnitt4!L:P,3,0)</f>
        <v>0</v>
      </c>
      <c r="AE1716" s="166">
        <f>VLOOKUP(L1716,Schnitt5!L:P,3,0)</f>
        <v>0</v>
      </c>
      <c r="AF1716" s="166">
        <f>VLOOKUP(L1716,Schnitt6!L:P,3,0)</f>
        <v>0</v>
      </c>
    </row>
    <row r="1717" spans="12:32" x14ac:dyDescent="0.25">
      <c r="L1717" s="264">
        <f>Member!A1717</f>
        <v>0</v>
      </c>
      <c r="M1717" s="166">
        <f t="shared" si="114"/>
        <v>0</v>
      </c>
      <c r="N1717" s="166">
        <f t="shared" si="115"/>
        <v>0</v>
      </c>
      <c r="O1717" s="166">
        <f t="shared" si="116"/>
        <v>0</v>
      </c>
      <c r="P1717" s="166">
        <f t="shared" si="117"/>
        <v>49</v>
      </c>
      <c r="S1717" s="166">
        <f>VLOOKUP(L1717,Schnitt1!L:P,2,0)</f>
        <v>0</v>
      </c>
      <c r="T1717" s="166">
        <f>VLOOKUP(L1717,Schnitt2!L:P,2,0)</f>
        <v>0</v>
      </c>
      <c r="U1717" s="166">
        <f>VLOOKUP(L1717,Schnitt3!L:P,2,0)</f>
        <v>0</v>
      </c>
      <c r="V1717" s="166">
        <f>VLOOKUP(L1717,Schnitt4!L:P,2,0)</f>
        <v>0</v>
      </c>
      <c r="W1717" s="166">
        <f>VLOOKUP(L1717,Schnitt5!L:P,2,0)</f>
        <v>0</v>
      </c>
      <c r="X1717" s="166">
        <f>VLOOKUP(L1717,Schnitt6!L:P,2,0)</f>
        <v>0</v>
      </c>
      <c r="AA1717" s="166">
        <f>VLOOKUP(L1717,Schnitt1!L:P,3,0)</f>
        <v>0</v>
      </c>
      <c r="AB1717" s="166">
        <f>VLOOKUP(L1717,Schnitt2!L:P,3,0)</f>
        <v>0</v>
      </c>
      <c r="AC1717" s="166">
        <f>VLOOKUP(L1717,Schnitt3!L:P,3,0)</f>
        <v>0</v>
      </c>
      <c r="AD1717" s="166">
        <f>VLOOKUP(L1717,Schnitt4!L:P,3,0)</f>
        <v>0</v>
      </c>
      <c r="AE1717" s="166">
        <f>VLOOKUP(L1717,Schnitt5!L:P,3,0)</f>
        <v>0</v>
      </c>
      <c r="AF1717" s="166">
        <f>VLOOKUP(L1717,Schnitt6!L:P,3,0)</f>
        <v>0</v>
      </c>
    </row>
    <row r="1718" spans="12:32" x14ac:dyDescent="0.25">
      <c r="L1718" s="264">
        <f>Member!A1718</f>
        <v>0</v>
      </c>
      <c r="M1718" s="166">
        <f t="shared" si="114"/>
        <v>0</v>
      </c>
      <c r="N1718" s="166">
        <f t="shared" si="115"/>
        <v>0</v>
      </c>
      <c r="O1718" s="166">
        <f t="shared" si="116"/>
        <v>0</v>
      </c>
      <c r="P1718" s="166">
        <f t="shared" si="117"/>
        <v>49</v>
      </c>
      <c r="S1718" s="166">
        <f>VLOOKUP(L1718,Schnitt1!L:P,2,0)</f>
        <v>0</v>
      </c>
      <c r="T1718" s="166">
        <f>VLOOKUP(L1718,Schnitt2!L:P,2,0)</f>
        <v>0</v>
      </c>
      <c r="U1718" s="166">
        <f>VLOOKUP(L1718,Schnitt3!L:P,2,0)</f>
        <v>0</v>
      </c>
      <c r="V1718" s="166">
        <f>VLOOKUP(L1718,Schnitt4!L:P,2,0)</f>
        <v>0</v>
      </c>
      <c r="W1718" s="166">
        <f>VLOOKUP(L1718,Schnitt5!L:P,2,0)</f>
        <v>0</v>
      </c>
      <c r="X1718" s="166">
        <f>VLOOKUP(L1718,Schnitt6!L:P,2,0)</f>
        <v>0</v>
      </c>
      <c r="AA1718" s="166">
        <f>VLOOKUP(L1718,Schnitt1!L:P,3,0)</f>
        <v>0</v>
      </c>
      <c r="AB1718" s="166">
        <f>VLOOKUP(L1718,Schnitt2!L:P,3,0)</f>
        <v>0</v>
      </c>
      <c r="AC1718" s="166">
        <f>VLOOKUP(L1718,Schnitt3!L:P,3,0)</f>
        <v>0</v>
      </c>
      <c r="AD1718" s="166">
        <f>VLOOKUP(L1718,Schnitt4!L:P,3,0)</f>
        <v>0</v>
      </c>
      <c r="AE1718" s="166">
        <f>VLOOKUP(L1718,Schnitt5!L:P,3,0)</f>
        <v>0</v>
      </c>
      <c r="AF1718" s="166">
        <f>VLOOKUP(L1718,Schnitt6!L:P,3,0)</f>
        <v>0</v>
      </c>
    </row>
    <row r="1719" spans="12:32" x14ac:dyDescent="0.25">
      <c r="L1719" s="264">
        <f>Member!A1719</f>
        <v>0</v>
      </c>
      <c r="M1719" s="166">
        <f t="shared" si="114"/>
        <v>0</v>
      </c>
      <c r="N1719" s="166">
        <f t="shared" si="115"/>
        <v>0</v>
      </c>
      <c r="O1719" s="166">
        <f t="shared" si="116"/>
        <v>0</v>
      </c>
      <c r="P1719" s="166">
        <f t="shared" si="117"/>
        <v>49</v>
      </c>
      <c r="S1719" s="166">
        <f>VLOOKUP(L1719,Schnitt1!L:P,2,0)</f>
        <v>0</v>
      </c>
      <c r="T1719" s="166">
        <f>VLOOKUP(L1719,Schnitt2!L:P,2,0)</f>
        <v>0</v>
      </c>
      <c r="U1719" s="166">
        <f>VLOOKUP(L1719,Schnitt3!L:P,2,0)</f>
        <v>0</v>
      </c>
      <c r="V1719" s="166">
        <f>VLOOKUP(L1719,Schnitt4!L:P,2,0)</f>
        <v>0</v>
      </c>
      <c r="W1719" s="166">
        <f>VLOOKUP(L1719,Schnitt5!L:P,2,0)</f>
        <v>0</v>
      </c>
      <c r="X1719" s="166">
        <f>VLOOKUP(L1719,Schnitt6!L:P,2,0)</f>
        <v>0</v>
      </c>
      <c r="AA1719" s="166">
        <f>VLOOKUP(L1719,Schnitt1!L:P,3,0)</f>
        <v>0</v>
      </c>
      <c r="AB1719" s="166">
        <f>VLOOKUP(L1719,Schnitt2!L:P,3,0)</f>
        <v>0</v>
      </c>
      <c r="AC1719" s="166">
        <f>VLOOKUP(L1719,Schnitt3!L:P,3,0)</f>
        <v>0</v>
      </c>
      <c r="AD1719" s="166">
        <f>VLOOKUP(L1719,Schnitt4!L:P,3,0)</f>
        <v>0</v>
      </c>
      <c r="AE1719" s="166">
        <f>VLOOKUP(L1719,Schnitt5!L:P,3,0)</f>
        <v>0</v>
      </c>
      <c r="AF1719" s="166">
        <f>VLOOKUP(L1719,Schnitt6!L:P,3,0)</f>
        <v>0</v>
      </c>
    </row>
    <row r="1720" spans="12:32" x14ac:dyDescent="0.25">
      <c r="L1720" s="264">
        <f>Member!A1720</f>
        <v>0</v>
      </c>
      <c r="M1720" s="166">
        <f t="shared" si="114"/>
        <v>0</v>
      </c>
      <c r="N1720" s="166">
        <f t="shared" si="115"/>
        <v>0</v>
      </c>
      <c r="O1720" s="166">
        <f t="shared" si="116"/>
        <v>0</v>
      </c>
      <c r="P1720" s="166">
        <f t="shared" si="117"/>
        <v>49</v>
      </c>
      <c r="S1720" s="166">
        <f>VLOOKUP(L1720,Schnitt1!L:P,2,0)</f>
        <v>0</v>
      </c>
      <c r="T1720" s="166">
        <f>VLOOKUP(L1720,Schnitt2!L:P,2,0)</f>
        <v>0</v>
      </c>
      <c r="U1720" s="166">
        <f>VLOOKUP(L1720,Schnitt3!L:P,2,0)</f>
        <v>0</v>
      </c>
      <c r="V1720" s="166">
        <f>VLOOKUP(L1720,Schnitt4!L:P,2,0)</f>
        <v>0</v>
      </c>
      <c r="W1720" s="166">
        <f>VLOOKUP(L1720,Schnitt5!L:P,2,0)</f>
        <v>0</v>
      </c>
      <c r="X1720" s="166">
        <f>VLOOKUP(L1720,Schnitt6!L:P,2,0)</f>
        <v>0</v>
      </c>
      <c r="AA1720" s="166">
        <f>VLOOKUP(L1720,Schnitt1!L:P,3,0)</f>
        <v>0</v>
      </c>
      <c r="AB1720" s="166">
        <f>VLOOKUP(L1720,Schnitt2!L:P,3,0)</f>
        <v>0</v>
      </c>
      <c r="AC1720" s="166">
        <f>VLOOKUP(L1720,Schnitt3!L:P,3,0)</f>
        <v>0</v>
      </c>
      <c r="AD1720" s="166">
        <f>VLOOKUP(L1720,Schnitt4!L:P,3,0)</f>
        <v>0</v>
      </c>
      <c r="AE1720" s="166">
        <f>VLOOKUP(L1720,Schnitt5!L:P,3,0)</f>
        <v>0</v>
      </c>
      <c r="AF1720" s="166">
        <f>VLOOKUP(L1720,Schnitt6!L:P,3,0)</f>
        <v>0</v>
      </c>
    </row>
    <row r="1721" spans="12:32" x14ac:dyDescent="0.25">
      <c r="L1721" s="264">
        <f>Member!A1721</f>
        <v>0</v>
      </c>
      <c r="M1721" s="166">
        <f t="shared" si="114"/>
        <v>0</v>
      </c>
      <c r="N1721" s="166">
        <f t="shared" si="115"/>
        <v>0</v>
      </c>
      <c r="O1721" s="166">
        <f t="shared" si="116"/>
        <v>0</v>
      </c>
      <c r="P1721" s="166">
        <f t="shared" si="117"/>
        <v>49</v>
      </c>
      <c r="S1721" s="166">
        <f>VLOOKUP(L1721,Schnitt1!L:P,2,0)</f>
        <v>0</v>
      </c>
      <c r="T1721" s="166">
        <f>VLOOKUP(L1721,Schnitt2!L:P,2,0)</f>
        <v>0</v>
      </c>
      <c r="U1721" s="166">
        <f>VLOOKUP(L1721,Schnitt3!L:P,2,0)</f>
        <v>0</v>
      </c>
      <c r="V1721" s="166">
        <f>VLOOKUP(L1721,Schnitt4!L:P,2,0)</f>
        <v>0</v>
      </c>
      <c r="W1721" s="166">
        <f>VLOOKUP(L1721,Schnitt5!L:P,2,0)</f>
        <v>0</v>
      </c>
      <c r="X1721" s="166">
        <f>VLOOKUP(L1721,Schnitt6!L:P,2,0)</f>
        <v>0</v>
      </c>
      <c r="AA1721" s="166">
        <f>VLOOKUP(L1721,Schnitt1!L:P,3,0)</f>
        <v>0</v>
      </c>
      <c r="AB1721" s="166">
        <f>VLOOKUP(L1721,Schnitt2!L:P,3,0)</f>
        <v>0</v>
      </c>
      <c r="AC1721" s="166">
        <f>VLOOKUP(L1721,Schnitt3!L:P,3,0)</f>
        <v>0</v>
      </c>
      <c r="AD1721" s="166">
        <f>VLOOKUP(L1721,Schnitt4!L:P,3,0)</f>
        <v>0</v>
      </c>
      <c r="AE1721" s="166">
        <f>VLOOKUP(L1721,Schnitt5!L:P,3,0)</f>
        <v>0</v>
      </c>
      <c r="AF1721" s="166">
        <f>VLOOKUP(L1721,Schnitt6!L:P,3,0)</f>
        <v>0</v>
      </c>
    </row>
    <row r="1722" spans="12:32" x14ac:dyDescent="0.25">
      <c r="L1722" s="264">
        <f>Member!A1722</f>
        <v>0</v>
      </c>
      <c r="M1722" s="166">
        <f t="shared" si="114"/>
        <v>0</v>
      </c>
      <c r="N1722" s="166">
        <f t="shared" si="115"/>
        <v>0</v>
      </c>
      <c r="O1722" s="166">
        <f t="shared" si="116"/>
        <v>0</v>
      </c>
      <c r="P1722" s="166">
        <f t="shared" si="117"/>
        <v>49</v>
      </c>
      <c r="S1722" s="166">
        <f>VLOOKUP(L1722,Schnitt1!L:P,2,0)</f>
        <v>0</v>
      </c>
      <c r="T1722" s="166">
        <f>VLOOKUP(L1722,Schnitt2!L:P,2,0)</f>
        <v>0</v>
      </c>
      <c r="U1722" s="166">
        <f>VLOOKUP(L1722,Schnitt3!L:P,2,0)</f>
        <v>0</v>
      </c>
      <c r="V1722" s="166">
        <f>VLOOKUP(L1722,Schnitt4!L:P,2,0)</f>
        <v>0</v>
      </c>
      <c r="W1722" s="166">
        <f>VLOOKUP(L1722,Schnitt5!L:P,2,0)</f>
        <v>0</v>
      </c>
      <c r="X1722" s="166">
        <f>VLOOKUP(L1722,Schnitt6!L:P,2,0)</f>
        <v>0</v>
      </c>
      <c r="AA1722" s="166">
        <f>VLOOKUP(L1722,Schnitt1!L:P,3,0)</f>
        <v>0</v>
      </c>
      <c r="AB1722" s="166">
        <f>VLOOKUP(L1722,Schnitt2!L:P,3,0)</f>
        <v>0</v>
      </c>
      <c r="AC1722" s="166">
        <f>VLOOKUP(L1722,Schnitt3!L:P,3,0)</f>
        <v>0</v>
      </c>
      <c r="AD1722" s="166">
        <f>VLOOKUP(L1722,Schnitt4!L:P,3,0)</f>
        <v>0</v>
      </c>
      <c r="AE1722" s="166">
        <f>VLOOKUP(L1722,Schnitt5!L:P,3,0)</f>
        <v>0</v>
      </c>
      <c r="AF1722" s="166">
        <f>VLOOKUP(L1722,Schnitt6!L:P,3,0)</f>
        <v>0</v>
      </c>
    </row>
    <row r="1723" spans="12:32" x14ac:dyDescent="0.25">
      <c r="L1723" s="264">
        <f>Member!A1723</f>
        <v>0</v>
      </c>
      <c r="M1723" s="166">
        <f t="shared" si="114"/>
        <v>0</v>
      </c>
      <c r="N1723" s="166">
        <f t="shared" si="115"/>
        <v>0</v>
      </c>
      <c r="O1723" s="166">
        <f t="shared" si="116"/>
        <v>0</v>
      </c>
      <c r="P1723" s="166">
        <f t="shared" si="117"/>
        <v>49</v>
      </c>
      <c r="S1723" s="166">
        <f>VLOOKUP(L1723,Schnitt1!L:P,2,0)</f>
        <v>0</v>
      </c>
      <c r="T1723" s="166">
        <f>VLOOKUP(L1723,Schnitt2!L:P,2,0)</f>
        <v>0</v>
      </c>
      <c r="U1723" s="166">
        <f>VLOOKUP(L1723,Schnitt3!L:P,2,0)</f>
        <v>0</v>
      </c>
      <c r="V1723" s="166">
        <f>VLOOKUP(L1723,Schnitt4!L:P,2,0)</f>
        <v>0</v>
      </c>
      <c r="W1723" s="166">
        <f>VLOOKUP(L1723,Schnitt5!L:P,2,0)</f>
        <v>0</v>
      </c>
      <c r="X1723" s="166">
        <f>VLOOKUP(L1723,Schnitt6!L:P,2,0)</f>
        <v>0</v>
      </c>
      <c r="AA1723" s="166">
        <f>VLOOKUP(L1723,Schnitt1!L:P,3,0)</f>
        <v>0</v>
      </c>
      <c r="AB1723" s="166">
        <f>VLOOKUP(L1723,Schnitt2!L:P,3,0)</f>
        <v>0</v>
      </c>
      <c r="AC1723" s="166">
        <f>VLOOKUP(L1723,Schnitt3!L:P,3,0)</f>
        <v>0</v>
      </c>
      <c r="AD1723" s="166">
        <f>VLOOKUP(L1723,Schnitt4!L:P,3,0)</f>
        <v>0</v>
      </c>
      <c r="AE1723" s="166">
        <f>VLOOKUP(L1723,Schnitt5!L:P,3,0)</f>
        <v>0</v>
      </c>
      <c r="AF1723" s="166">
        <f>VLOOKUP(L1723,Schnitt6!L:P,3,0)</f>
        <v>0</v>
      </c>
    </row>
    <row r="1724" spans="12:32" x14ac:dyDescent="0.25">
      <c r="L1724" s="264">
        <f>Member!A1724</f>
        <v>0</v>
      </c>
      <c r="M1724" s="166">
        <f t="shared" si="114"/>
        <v>0</v>
      </c>
      <c r="N1724" s="166">
        <f t="shared" si="115"/>
        <v>0</v>
      </c>
      <c r="O1724" s="166">
        <f t="shared" si="116"/>
        <v>0</v>
      </c>
      <c r="P1724" s="166">
        <f t="shared" si="117"/>
        <v>49</v>
      </c>
      <c r="S1724" s="166">
        <f>VLOOKUP(L1724,Schnitt1!L:P,2,0)</f>
        <v>0</v>
      </c>
      <c r="T1724" s="166">
        <f>VLOOKUP(L1724,Schnitt2!L:P,2,0)</f>
        <v>0</v>
      </c>
      <c r="U1724" s="166">
        <f>VLOOKUP(L1724,Schnitt3!L:P,2,0)</f>
        <v>0</v>
      </c>
      <c r="V1724" s="166">
        <f>VLOOKUP(L1724,Schnitt4!L:P,2,0)</f>
        <v>0</v>
      </c>
      <c r="W1724" s="166">
        <f>VLOOKUP(L1724,Schnitt5!L:P,2,0)</f>
        <v>0</v>
      </c>
      <c r="X1724" s="166">
        <f>VLOOKUP(L1724,Schnitt6!L:P,2,0)</f>
        <v>0</v>
      </c>
      <c r="AA1724" s="166">
        <f>VLOOKUP(L1724,Schnitt1!L:P,3,0)</f>
        <v>0</v>
      </c>
      <c r="AB1724" s="166">
        <f>VLOOKUP(L1724,Schnitt2!L:P,3,0)</f>
        <v>0</v>
      </c>
      <c r="AC1724" s="166">
        <f>VLOOKUP(L1724,Schnitt3!L:P,3,0)</f>
        <v>0</v>
      </c>
      <c r="AD1724" s="166">
        <f>VLOOKUP(L1724,Schnitt4!L:P,3,0)</f>
        <v>0</v>
      </c>
      <c r="AE1724" s="166">
        <f>VLOOKUP(L1724,Schnitt5!L:P,3,0)</f>
        <v>0</v>
      </c>
      <c r="AF1724" s="166">
        <f>VLOOKUP(L1724,Schnitt6!L:P,3,0)</f>
        <v>0</v>
      </c>
    </row>
    <row r="1725" spans="12:32" x14ac:dyDescent="0.25">
      <c r="L1725" s="264">
        <f>Member!A1725</f>
        <v>0</v>
      </c>
      <c r="M1725" s="166">
        <f t="shared" si="114"/>
        <v>0</v>
      </c>
      <c r="N1725" s="166">
        <f t="shared" si="115"/>
        <v>0</v>
      </c>
      <c r="O1725" s="166">
        <f t="shared" si="116"/>
        <v>0</v>
      </c>
      <c r="P1725" s="166">
        <f t="shared" si="117"/>
        <v>49</v>
      </c>
      <c r="S1725" s="166">
        <f>VLOOKUP(L1725,Schnitt1!L:P,2,0)</f>
        <v>0</v>
      </c>
      <c r="T1725" s="166">
        <f>VLOOKUP(L1725,Schnitt2!L:P,2,0)</f>
        <v>0</v>
      </c>
      <c r="U1725" s="166">
        <f>VLOOKUP(L1725,Schnitt3!L:P,2,0)</f>
        <v>0</v>
      </c>
      <c r="V1725" s="166">
        <f>VLOOKUP(L1725,Schnitt4!L:P,2,0)</f>
        <v>0</v>
      </c>
      <c r="W1725" s="166">
        <f>VLOOKUP(L1725,Schnitt5!L:P,2,0)</f>
        <v>0</v>
      </c>
      <c r="X1725" s="166">
        <f>VLOOKUP(L1725,Schnitt6!L:P,2,0)</f>
        <v>0</v>
      </c>
      <c r="AA1725" s="166">
        <f>VLOOKUP(L1725,Schnitt1!L:P,3,0)</f>
        <v>0</v>
      </c>
      <c r="AB1725" s="166">
        <f>VLOOKUP(L1725,Schnitt2!L:P,3,0)</f>
        <v>0</v>
      </c>
      <c r="AC1725" s="166">
        <f>VLOOKUP(L1725,Schnitt3!L:P,3,0)</f>
        <v>0</v>
      </c>
      <c r="AD1725" s="166">
        <f>VLOOKUP(L1725,Schnitt4!L:P,3,0)</f>
        <v>0</v>
      </c>
      <c r="AE1725" s="166">
        <f>VLOOKUP(L1725,Schnitt5!L:P,3,0)</f>
        <v>0</v>
      </c>
      <c r="AF1725" s="166">
        <f>VLOOKUP(L1725,Schnitt6!L:P,3,0)</f>
        <v>0</v>
      </c>
    </row>
    <row r="1726" spans="12:32" x14ac:dyDescent="0.25">
      <c r="L1726" s="264">
        <f>Member!A1726</f>
        <v>0</v>
      </c>
      <c r="M1726" s="166">
        <f t="shared" si="114"/>
        <v>0</v>
      </c>
      <c r="N1726" s="166">
        <f t="shared" si="115"/>
        <v>0</v>
      </c>
      <c r="O1726" s="166">
        <f t="shared" si="116"/>
        <v>0</v>
      </c>
      <c r="P1726" s="166">
        <f t="shared" si="117"/>
        <v>49</v>
      </c>
      <c r="S1726" s="166">
        <f>VLOOKUP(L1726,Schnitt1!L:P,2,0)</f>
        <v>0</v>
      </c>
      <c r="T1726" s="166">
        <f>VLOOKUP(L1726,Schnitt2!L:P,2,0)</f>
        <v>0</v>
      </c>
      <c r="U1726" s="166">
        <f>VLOOKUP(L1726,Schnitt3!L:P,2,0)</f>
        <v>0</v>
      </c>
      <c r="V1726" s="166">
        <f>VLOOKUP(L1726,Schnitt4!L:P,2,0)</f>
        <v>0</v>
      </c>
      <c r="W1726" s="166">
        <f>VLOOKUP(L1726,Schnitt5!L:P,2,0)</f>
        <v>0</v>
      </c>
      <c r="X1726" s="166">
        <f>VLOOKUP(L1726,Schnitt6!L:P,2,0)</f>
        <v>0</v>
      </c>
      <c r="AA1726" s="166">
        <f>VLOOKUP(L1726,Schnitt1!L:P,3,0)</f>
        <v>0</v>
      </c>
      <c r="AB1726" s="166">
        <f>VLOOKUP(L1726,Schnitt2!L:P,3,0)</f>
        <v>0</v>
      </c>
      <c r="AC1726" s="166">
        <f>VLOOKUP(L1726,Schnitt3!L:P,3,0)</f>
        <v>0</v>
      </c>
      <c r="AD1726" s="166">
        <f>VLOOKUP(L1726,Schnitt4!L:P,3,0)</f>
        <v>0</v>
      </c>
      <c r="AE1726" s="166">
        <f>VLOOKUP(L1726,Schnitt5!L:P,3,0)</f>
        <v>0</v>
      </c>
      <c r="AF1726" s="166">
        <f>VLOOKUP(L1726,Schnitt6!L:P,3,0)</f>
        <v>0</v>
      </c>
    </row>
    <row r="1727" spans="12:32" x14ac:dyDescent="0.25">
      <c r="L1727" s="264">
        <f>Member!A1727</f>
        <v>0</v>
      </c>
      <c r="M1727" s="166">
        <f t="shared" si="114"/>
        <v>0</v>
      </c>
      <c r="N1727" s="166">
        <f t="shared" si="115"/>
        <v>0</v>
      </c>
      <c r="O1727" s="166">
        <f t="shared" si="116"/>
        <v>0</v>
      </c>
      <c r="P1727" s="166">
        <f t="shared" si="117"/>
        <v>49</v>
      </c>
      <c r="S1727" s="166">
        <f>VLOOKUP(L1727,Schnitt1!L:P,2,0)</f>
        <v>0</v>
      </c>
      <c r="T1727" s="166">
        <f>VLOOKUP(L1727,Schnitt2!L:P,2,0)</f>
        <v>0</v>
      </c>
      <c r="U1727" s="166">
        <f>VLOOKUP(L1727,Schnitt3!L:P,2,0)</f>
        <v>0</v>
      </c>
      <c r="V1727" s="166">
        <f>VLOOKUP(L1727,Schnitt4!L:P,2,0)</f>
        <v>0</v>
      </c>
      <c r="W1727" s="166">
        <f>VLOOKUP(L1727,Schnitt5!L:P,2,0)</f>
        <v>0</v>
      </c>
      <c r="X1727" s="166">
        <f>VLOOKUP(L1727,Schnitt6!L:P,2,0)</f>
        <v>0</v>
      </c>
      <c r="AA1727" s="166">
        <f>VLOOKUP(L1727,Schnitt1!L:P,3,0)</f>
        <v>0</v>
      </c>
      <c r="AB1727" s="166">
        <f>VLOOKUP(L1727,Schnitt2!L:P,3,0)</f>
        <v>0</v>
      </c>
      <c r="AC1727" s="166">
        <f>VLOOKUP(L1727,Schnitt3!L:P,3,0)</f>
        <v>0</v>
      </c>
      <c r="AD1727" s="166">
        <f>VLOOKUP(L1727,Schnitt4!L:P,3,0)</f>
        <v>0</v>
      </c>
      <c r="AE1727" s="166">
        <f>VLOOKUP(L1727,Schnitt5!L:P,3,0)</f>
        <v>0</v>
      </c>
      <c r="AF1727" s="166">
        <f>VLOOKUP(L1727,Schnitt6!L:P,3,0)</f>
        <v>0</v>
      </c>
    </row>
    <row r="1728" spans="12:32" x14ac:dyDescent="0.25">
      <c r="L1728" s="264">
        <f>Member!A1728</f>
        <v>0</v>
      </c>
      <c r="M1728" s="166">
        <f t="shared" si="114"/>
        <v>0</v>
      </c>
      <c r="N1728" s="166">
        <f t="shared" si="115"/>
        <v>0</v>
      </c>
      <c r="O1728" s="166">
        <f t="shared" si="116"/>
        <v>0</v>
      </c>
      <c r="P1728" s="166">
        <f t="shared" si="117"/>
        <v>49</v>
      </c>
      <c r="S1728" s="166">
        <f>VLOOKUP(L1728,Schnitt1!L:P,2,0)</f>
        <v>0</v>
      </c>
      <c r="T1728" s="166">
        <f>VLOOKUP(L1728,Schnitt2!L:P,2,0)</f>
        <v>0</v>
      </c>
      <c r="U1728" s="166">
        <f>VLOOKUP(L1728,Schnitt3!L:P,2,0)</f>
        <v>0</v>
      </c>
      <c r="V1728" s="166">
        <f>VLOOKUP(L1728,Schnitt4!L:P,2,0)</f>
        <v>0</v>
      </c>
      <c r="W1728" s="166">
        <f>VLOOKUP(L1728,Schnitt5!L:P,2,0)</f>
        <v>0</v>
      </c>
      <c r="X1728" s="166">
        <f>VLOOKUP(L1728,Schnitt6!L:P,2,0)</f>
        <v>0</v>
      </c>
      <c r="AA1728" s="166">
        <f>VLOOKUP(L1728,Schnitt1!L:P,3,0)</f>
        <v>0</v>
      </c>
      <c r="AB1728" s="166">
        <f>VLOOKUP(L1728,Schnitt2!L:P,3,0)</f>
        <v>0</v>
      </c>
      <c r="AC1728" s="166">
        <f>VLOOKUP(L1728,Schnitt3!L:P,3,0)</f>
        <v>0</v>
      </c>
      <c r="AD1728" s="166">
        <f>VLOOKUP(L1728,Schnitt4!L:P,3,0)</f>
        <v>0</v>
      </c>
      <c r="AE1728" s="166">
        <f>VLOOKUP(L1728,Schnitt5!L:P,3,0)</f>
        <v>0</v>
      </c>
      <c r="AF1728" s="166">
        <f>VLOOKUP(L1728,Schnitt6!L:P,3,0)</f>
        <v>0</v>
      </c>
    </row>
    <row r="1729" spans="12:32" x14ac:dyDescent="0.25">
      <c r="L1729" s="264">
        <f>Member!A1729</f>
        <v>0</v>
      </c>
      <c r="M1729" s="166">
        <f t="shared" si="114"/>
        <v>0</v>
      </c>
      <c r="N1729" s="166">
        <f t="shared" si="115"/>
        <v>0</v>
      </c>
      <c r="O1729" s="166">
        <f t="shared" si="116"/>
        <v>0</v>
      </c>
      <c r="P1729" s="166">
        <f t="shared" si="117"/>
        <v>49</v>
      </c>
      <c r="S1729" s="166">
        <f>VLOOKUP(L1729,Schnitt1!L:P,2,0)</f>
        <v>0</v>
      </c>
      <c r="T1729" s="166">
        <f>VLOOKUP(L1729,Schnitt2!L:P,2,0)</f>
        <v>0</v>
      </c>
      <c r="U1729" s="166">
        <f>VLOOKUP(L1729,Schnitt3!L:P,2,0)</f>
        <v>0</v>
      </c>
      <c r="V1729" s="166">
        <f>VLOOKUP(L1729,Schnitt4!L:P,2,0)</f>
        <v>0</v>
      </c>
      <c r="W1729" s="166">
        <f>VLOOKUP(L1729,Schnitt5!L:P,2,0)</f>
        <v>0</v>
      </c>
      <c r="X1729" s="166">
        <f>VLOOKUP(L1729,Schnitt6!L:P,2,0)</f>
        <v>0</v>
      </c>
      <c r="AA1729" s="166">
        <f>VLOOKUP(L1729,Schnitt1!L:P,3,0)</f>
        <v>0</v>
      </c>
      <c r="AB1729" s="166">
        <f>VLOOKUP(L1729,Schnitt2!L:P,3,0)</f>
        <v>0</v>
      </c>
      <c r="AC1729" s="166">
        <f>VLOOKUP(L1729,Schnitt3!L:P,3,0)</f>
        <v>0</v>
      </c>
      <c r="AD1729" s="166">
        <f>VLOOKUP(L1729,Schnitt4!L:P,3,0)</f>
        <v>0</v>
      </c>
      <c r="AE1729" s="166">
        <f>VLOOKUP(L1729,Schnitt5!L:P,3,0)</f>
        <v>0</v>
      </c>
      <c r="AF1729" s="166">
        <f>VLOOKUP(L1729,Schnitt6!L:P,3,0)</f>
        <v>0</v>
      </c>
    </row>
    <row r="1730" spans="12:32" x14ac:dyDescent="0.25">
      <c r="L1730" s="264">
        <f>Member!A1730</f>
        <v>0</v>
      </c>
      <c r="M1730" s="166">
        <f t="shared" si="114"/>
        <v>0</v>
      </c>
      <c r="N1730" s="166">
        <f t="shared" si="115"/>
        <v>0</v>
      </c>
      <c r="O1730" s="166">
        <f t="shared" si="116"/>
        <v>0</v>
      </c>
      <c r="P1730" s="166">
        <f t="shared" si="117"/>
        <v>49</v>
      </c>
      <c r="S1730" s="166">
        <f>VLOOKUP(L1730,Schnitt1!L:P,2,0)</f>
        <v>0</v>
      </c>
      <c r="T1730" s="166">
        <f>VLOOKUP(L1730,Schnitt2!L:P,2,0)</f>
        <v>0</v>
      </c>
      <c r="U1730" s="166">
        <f>VLOOKUP(L1730,Schnitt3!L:P,2,0)</f>
        <v>0</v>
      </c>
      <c r="V1730" s="166">
        <f>VLOOKUP(L1730,Schnitt4!L:P,2,0)</f>
        <v>0</v>
      </c>
      <c r="W1730" s="166">
        <f>VLOOKUP(L1730,Schnitt5!L:P,2,0)</f>
        <v>0</v>
      </c>
      <c r="X1730" s="166">
        <f>VLOOKUP(L1730,Schnitt6!L:P,2,0)</f>
        <v>0</v>
      </c>
      <c r="AA1730" s="166">
        <f>VLOOKUP(L1730,Schnitt1!L:P,3,0)</f>
        <v>0</v>
      </c>
      <c r="AB1730" s="166">
        <f>VLOOKUP(L1730,Schnitt2!L:P,3,0)</f>
        <v>0</v>
      </c>
      <c r="AC1730" s="166">
        <f>VLOOKUP(L1730,Schnitt3!L:P,3,0)</f>
        <v>0</v>
      </c>
      <c r="AD1730" s="166">
        <f>VLOOKUP(L1730,Schnitt4!L:P,3,0)</f>
        <v>0</v>
      </c>
      <c r="AE1730" s="166">
        <f>VLOOKUP(L1730,Schnitt5!L:P,3,0)</f>
        <v>0</v>
      </c>
      <c r="AF1730" s="166">
        <f>VLOOKUP(L1730,Schnitt6!L:P,3,0)</f>
        <v>0</v>
      </c>
    </row>
    <row r="1731" spans="12:32" x14ac:dyDescent="0.25">
      <c r="L1731" s="264">
        <f>Member!A1731</f>
        <v>0</v>
      </c>
      <c r="M1731" s="166">
        <f t="shared" ref="M1731:M1794" si="118">SUM(S1731:X1731)</f>
        <v>0</v>
      </c>
      <c r="N1731" s="166">
        <f t="shared" ref="N1731:N1794" si="119">SUM(AA1731:AF1731)</f>
        <v>0</v>
      </c>
      <c r="O1731" s="166">
        <f t="shared" ref="O1731:O1794" si="120">IF(N1731=0,0,M1731/N1731-ROW()/1000000000)</f>
        <v>0</v>
      </c>
      <c r="P1731" s="166">
        <f t="shared" ref="P1731:P1794" si="121">RANK(O1731,O:O)</f>
        <v>49</v>
      </c>
      <c r="S1731" s="166">
        <f>VLOOKUP(L1731,Schnitt1!L:P,2,0)</f>
        <v>0</v>
      </c>
      <c r="T1731" s="166">
        <f>VLOOKUP(L1731,Schnitt2!L:P,2,0)</f>
        <v>0</v>
      </c>
      <c r="U1731" s="166">
        <f>VLOOKUP(L1731,Schnitt3!L:P,2,0)</f>
        <v>0</v>
      </c>
      <c r="V1731" s="166">
        <f>VLOOKUP(L1731,Schnitt4!L:P,2,0)</f>
        <v>0</v>
      </c>
      <c r="W1731" s="166">
        <f>VLOOKUP(L1731,Schnitt5!L:P,2,0)</f>
        <v>0</v>
      </c>
      <c r="X1731" s="166">
        <f>VLOOKUP(L1731,Schnitt6!L:P,2,0)</f>
        <v>0</v>
      </c>
      <c r="AA1731" s="166">
        <f>VLOOKUP(L1731,Schnitt1!L:P,3,0)</f>
        <v>0</v>
      </c>
      <c r="AB1731" s="166">
        <f>VLOOKUP(L1731,Schnitt2!L:P,3,0)</f>
        <v>0</v>
      </c>
      <c r="AC1731" s="166">
        <f>VLOOKUP(L1731,Schnitt3!L:P,3,0)</f>
        <v>0</v>
      </c>
      <c r="AD1731" s="166">
        <f>VLOOKUP(L1731,Schnitt4!L:P,3,0)</f>
        <v>0</v>
      </c>
      <c r="AE1731" s="166">
        <f>VLOOKUP(L1731,Schnitt5!L:P,3,0)</f>
        <v>0</v>
      </c>
      <c r="AF1731" s="166">
        <f>VLOOKUP(L1731,Schnitt6!L:P,3,0)</f>
        <v>0</v>
      </c>
    </row>
    <row r="1732" spans="12:32" x14ac:dyDescent="0.25">
      <c r="L1732" s="264">
        <f>Member!A1732</f>
        <v>0</v>
      </c>
      <c r="M1732" s="166">
        <f t="shared" si="118"/>
        <v>0</v>
      </c>
      <c r="N1732" s="166">
        <f t="shared" si="119"/>
        <v>0</v>
      </c>
      <c r="O1732" s="166">
        <f t="shared" si="120"/>
        <v>0</v>
      </c>
      <c r="P1732" s="166">
        <f t="shared" si="121"/>
        <v>49</v>
      </c>
      <c r="S1732" s="166">
        <f>VLOOKUP(L1732,Schnitt1!L:P,2,0)</f>
        <v>0</v>
      </c>
      <c r="T1732" s="166">
        <f>VLOOKUP(L1732,Schnitt2!L:P,2,0)</f>
        <v>0</v>
      </c>
      <c r="U1732" s="166">
        <f>VLOOKUP(L1732,Schnitt3!L:P,2,0)</f>
        <v>0</v>
      </c>
      <c r="V1732" s="166">
        <f>VLOOKUP(L1732,Schnitt4!L:P,2,0)</f>
        <v>0</v>
      </c>
      <c r="W1732" s="166">
        <f>VLOOKUP(L1732,Schnitt5!L:P,2,0)</f>
        <v>0</v>
      </c>
      <c r="X1732" s="166">
        <f>VLOOKUP(L1732,Schnitt6!L:P,2,0)</f>
        <v>0</v>
      </c>
      <c r="AA1732" s="166">
        <f>VLOOKUP(L1732,Schnitt1!L:P,3,0)</f>
        <v>0</v>
      </c>
      <c r="AB1732" s="166">
        <f>VLOOKUP(L1732,Schnitt2!L:P,3,0)</f>
        <v>0</v>
      </c>
      <c r="AC1732" s="166">
        <f>VLOOKUP(L1732,Schnitt3!L:P,3,0)</f>
        <v>0</v>
      </c>
      <c r="AD1732" s="166">
        <f>VLOOKUP(L1732,Schnitt4!L:P,3,0)</f>
        <v>0</v>
      </c>
      <c r="AE1732" s="166">
        <f>VLOOKUP(L1732,Schnitt5!L:P,3,0)</f>
        <v>0</v>
      </c>
      <c r="AF1732" s="166">
        <f>VLOOKUP(L1732,Schnitt6!L:P,3,0)</f>
        <v>0</v>
      </c>
    </row>
    <row r="1733" spans="12:32" x14ac:dyDescent="0.25">
      <c r="L1733" s="264">
        <f>Member!A1733</f>
        <v>0</v>
      </c>
      <c r="M1733" s="166">
        <f t="shared" si="118"/>
        <v>0</v>
      </c>
      <c r="N1733" s="166">
        <f t="shared" si="119"/>
        <v>0</v>
      </c>
      <c r="O1733" s="166">
        <f t="shared" si="120"/>
        <v>0</v>
      </c>
      <c r="P1733" s="166">
        <f t="shared" si="121"/>
        <v>49</v>
      </c>
      <c r="S1733" s="166">
        <f>VLOOKUP(L1733,Schnitt1!L:P,2,0)</f>
        <v>0</v>
      </c>
      <c r="T1733" s="166">
        <f>VLOOKUP(L1733,Schnitt2!L:P,2,0)</f>
        <v>0</v>
      </c>
      <c r="U1733" s="166">
        <f>VLOOKUP(L1733,Schnitt3!L:P,2,0)</f>
        <v>0</v>
      </c>
      <c r="V1733" s="166">
        <f>VLOOKUP(L1733,Schnitt4!L:P,2,0)</f>
        <v>0</v>
      </c>
      <c r="W1733" s="166">
        <f>VLOOKUP(L1733,Schnitt5!L:P,2,0)</f>
        <v>0</v>
      </c>
      <c r="X1733" s="166">
        <f>VLOOKUP(L1733,Schnitt6!L:P,2,0)</f>
        <v>0</v>
      </c>
      <c r="AA1733" s="166">
        <f>VLOOKUP(L1733,Schnitt1!L:P,3,0)</f>
        <v>0</v>
      </c>
      <c r="AB1733" s="166">
        <f>VLOOKUP(L1733,Schnitt2!L:P,3,0)</f>
        <v>0</v>
      </c>
      <c r="AC1733" s="166">
        <f>VLOOKUP(L1733,Schnitt3!L:P,3,0)</f>
        <v>0</v>
      </c>
      <c r="AD1733" s="166">
        <f>VLOOKUP(L1733,Schnitt4!L:P,3,0)</f>
        <v>0</v>
      </c>
      <c r="AE1733" s="166">
        <f>VLOOKUP(L1733,Schnitt5!L:P,3,0)</f>
        <v>0</v>
      </c>
      <c r="AF1733" s="166">
        <f>VLOOKUP(L1733,Schnitt6!L:P,3,0)</f>
        <v>0</v>
      </c>
    </row>
    <row r="1734" spans="12:32" x14ac:dyDescent="0.25">
      <c r="L1734" s="264">
        <f>Member!A1734</f>
        <v>0</v>
      </c>
      <c r="M1734" s="166">
        <f t="shared" si="118"/>
        <v>0</v>
      </c>
      <c r="N1734" s="166">
        <f t="shared" si="119"/>
        <v>0</v>
      </c>
      <c r="O1734" s="166">
        <f t="shared" si="120"/>
        <v>0</v>
      </c>
      <c r="P1734" s="166">
        <f t="shared" si="121"/>
        <v>49</v>
      </c>
      <c r="S1734" s="166">
        <f>VLOOKUP(L1734,Schnitt1!L:P,2,0)</f>
        <v>0</v>
      </c>
      <c r="T1734" s="166">
        <f>VLOOKUP(L1734,Schnitt2!L:P,2,0)</f>
        <v>0</v>
      </c>
      <c r="U1734" s="166">
        <f>VLOOKUP(L1734,Schnitt3!L:P,2,0)</f>
        <v>0</v>
      </c>
      <c r="V1734" s="166">
        <f>VLOOKUP(L1734,Schnitt4!L:P,2,0)</f>
        <v>0</v>
      </c>
      <c r="W1734" s="166">
        <f>VLOOKUP(L1734,Schnitt5!L:P,2,0)</f>
        <v>0</v>
      </c>
      <c r="X1734" s="166">
        <f>VLOOKUP(L1734,Schnitt6!L:P,2,0)</f>
        <v>0</v>
      </c>
      <c r="AA1734" s="166">
        <f>VLOOKUP(L1734,Schnitt1!L:P,3,0)</f>
        <v>0</v>
      </c>
      <c r="AB1734" s="166">
        <f>VLOOKUP(L1734,Schnitt2!L:P,3,0)</f>
        <v>0</v>
      </c>
      <c r="AC1734" s="166">
        <f>VLOOKUP(L1734,Schnitt3!L:P,3,0)</f>
        <v>0</v>
      </c>
      <c r="AD1734" s="166">
        <f>VLOOKUP(L1734,Schnitt4!L:P,3,0)</f>
        <v>0</v>
      </c>
      <c r="AE1734" s="166">
        <f>VLOOKUP(L1734,Schnitt5!L:P,3,0)</f>
        <v>0</v>
      </c>
      <c r="AF1734" s="166">
        <f>VLOOKUP(L1734,Schnitt6!L:P,3,0)</f>
        <v>0</v>
      </c>
    </row>
    <row r="1735" spans="12:32" x14ac:dyDescent="0.25">
      <c r="L1735" s="264">
        <f>Member!A1735</f>
        <v>0</v>
      </c>
      <c r="M1735" s="166">
        <f t="shared" si="118"/>
        <v>0</v>
      </c>
      <c r="N1735" s="166">
        <f t="shared" si="119"/>
        <v>0</v>
      </c>
      <c r="O1735" s="166">
        <f t="shared" si="120"/>
        <v>0</v>
      </c>
      <c r="P1735" s="166">
        <f t="shared" si="121"/>
        <v>49</v>
      </c>
      <c r="S1735" s="166">
        <f>VLOOKUP(L1735,Schnitt1!L:P,2,0)</f>
        <v>0</v>
      </c>
      <c r="T1735" s="166">
        <f>VLOOKUP(L1735,Schnitt2!L:P,2,0)</f>
        <v>0</v>
      </c>
      <c r="U1735" s="166">
        <f>VLOOKUP(L1735,Schnitt3!L:P,2,0)</f>
        <v>0</v>
      </c>
      <c r="V1735" s="166">
        <f>VLOOKUP(L1735,Schnitt4!L:P,2,0)</f>
        <v>0</v>
      </c>
      <c r="W1735" s="166">
        <f>VLOOKUP(L1735,Schnitt5!L:P,2,0)</f>
        <v>0</v>
      </c>
      <c r="X1735" s="166">
        <f>VLOOKUP(L1735,Schnitt6!L:P,2,0)</f>
        <v>0</v>
      </c>
      <c r="AA1735" s="166">
        <f>VLOOKUP(L1735,Schnitt1!L:P,3,0)</f>
        <v>0</v>
      </c>
      <c r="AB1735" s="166">
        <f>VLOOKUP(L1735,Schnitt2!L:P,3,0)</f>
        <v>0</v>
      </c>
      <c r="AC1735" s="166">
        <f>VLOOKUP(L1735,Schnitt3!L:P,3,0)</f>
        <v>0</v>
      </c>
      <c r="AD1735" s="166">
        <f>VLOOKUP(L1735,Schnitt4!L:P,3,0)</f>
        <v>0</v>
      </c>
      <c r="AE1735" s="166">
        <f>VLOOKUP(L1735,Schnitt5!L:P,3,0)</f>
        <v>0</v>
      </c>
      <c r="AF1735" s="166">
        <f>VLOOKUP(L1735,Schnitt6!L:P,3,0)</f>
        <v>0</v>
      </c>
    </row>
    <row r="1736" spans="12:32" x14ac:dyDescent="0.25">
      <c r="L1736" s="264">
        <f>Member!A1736</f>
        <v>0</v>
      </c>
      <c r="M1736" s="166">
        <f t="shared" si="118"/>
        <v>0</v>
      </c>
      <c r="N1736" s="166">
        <f t="shared" si="119"/>
        <v>0</v>
      </c>
      <c r="O1736" s="166">
        <f t="shared" si="120"/>
        <v>0</v>
      </c>
      <c r="P1736" s="166">
        <f t="shared" si="121"/>
        <v>49</v>
      </c>
      <c r="S1736" s="166">
        <f>VLOOKUP(L1736,Schnitt1!L:P,2,0)</f>
        <v>0</v>
      </c>
      <c r="T1736" s="166">
        <f>VLOOKUP(L1736,Schnitt2!L:P,2,0)</f>
        <v>0</v>
      </c>
      <c r="U1736" s="166">
        <f>VLOOKUP(L1736,Schnitt3!L:P,2,0)</f>
        <v>0</v>
      </c>
      <c r="V1736" s="166">
        <f>VLOOKUP(L1736,Schnitt4!L:P,2,0)</f>
        <v>0</v>
      </c>
      <c r="W1736" s="166">
        <f>VLOOKUP(L1736,Schnitt5!L:P,2,0)</f>
        <v>0</v>
      </c>
      <c r="X1736" s="166">
        <f>VLOOKUP(L1736,Schnitt6!L:P,2,0)</f>
        <v>0</v>
      </c>
      <c r="AA1736" s="166">
        <f>VLOOKUP(L1736,Schnitt1!L:P,3,0)</f>
        <v>0</v>
      </c>
      <c r="AB1736" s="166">
        <f>VLOOKUP(L1736,Schnitt2!L:P,3,0)</f>
        <v>0</v>
      </c>
      <c r="AC1736" s="166">
        <f>VLOOKUP(L1736,Schnitt3!L:P,3,0)</f>
        <v>0</v>
      </c>
      <c r="AD1736" s="166">
        <f>VLOOKUP(L1736,Schnitt4!L:P,3,0)</f>
        <v>0</v>
      </c>
      <c r="AE1736" s="166">
        <f>VLOOKUP(L1736,Schnitt5!L:P,3,0)</f>
        <v>0</v>
      </c>
      <c r="AF1736" s="166">
        <f>VLOOKUP(L1736,Schnitt6!L:P,3,0)</f>
        <v>0</v>
      </c>
    </row>
    <row r="1737" spans="12:32" x14ac:dyDescent="0.25">
      <c r="L1737" s="264">
        <f>Member!A1737</f>
        <v>0</v>
      </c>
      <c r="M1737" s="166">
        <f t="shared" si="118"/>
        <v>0</v>
      </c>
      <c r="N1737" s="166">
        <f t="shared" si="119"/>
        <v>0</v>
      </c>
      <c r="O1737" s="166">
        <f t="shared" si="120"/>
        <v>0</v>
      </c>
      <c r="P1737" s="166">
        <f t="shared" si="121"/>
        <v>49</v>
      </c>
      <c r="S1737" s="166">
        <f>VLOOKUP(L1737,Schnitt1!L:P,2,0)</f>
        <v>0</v>
      </c>
      <c r="T1737" s="166">
        <f>VLOOKUP(L1737,Schnitt2!L:P,2,0)</f>
        <v>0</v>
      </c>
      <c r="U1737" s="166">
        <f>VLOOKUP(L1737,Schnitt3!L:P,2,0)</f>
        <v>0</v>
      </c>
      <c r="V1737" s="166">
        <f>VLOOKUP(L1737,Schnitt4!L:P,2,0)</f>
        <v>0</v>
      </c>
      <c r="W1737" s="166">
        <f>VLOOKUP(L1737,Schnitt5!L:P,2,0)</f>
        <v>0</v>
      </c>
      <c r="X1737" s="166">
        <f>VLOOKUP(L1737,Schnitt6!L:P,2,0)</f>
        <v>0</v>
      </c>
      <c r="AA1737" s="166">
        <f>VLOOKUP(L1737,Schnitt1!L:P,3,0)</f>
        <v>0</v>
      </c>
      <c r="AB1737" s="166">
        <f>VLOOKUP(L1737,Schnitt2!L:P,3,0)</f>
        <v>0</v>
      </c>
      <c r="AC1737" s="166">
        <f>VLOOKUP(L1737,Schnitt3!L:P,3,0)</f>
        <v>0</v>
      </c>
      <c r="AD1737" s="166">
        <f>VLOOKUP(L1737,Schnitt4!L:P,3,0)</f>
        <v>0</v>
      </c>
      <c r="AE1737" s="166">
        <f>VLOOKUP(L1737,Schnitt5!L:P,3,0)</f>
        <v>0</v>
      </c>
      <c r="AF1737" s="166">
        <f>VLOOKUP(L1737,Schnitt6!L:P,3,0)</f>
        <v>0</v>
      </c>
    </row>
    <row r="1738" spans="12:32" x14ac:dyDescent="0.25">
      <c r="L1738" s="264">
        <f>Member!A1738</f>
        <v>0</v>
      </c>
      <c r="M1738" s="166">
        <f t="shared" si="118"/>
        <v>0</v>
      </c>
      <c r="N1738" s="166">
        <f t="shared" si="119"/>
        <v>0</v>
      </c>
      <c r="O1738" s="166">
        <f t="shared" si="120"/>
        <v>0</v>
      </c>
      <c r="P1738" s="166">
        <f t="shared" si="121"/>
        <v>49</v>
      </c>
      <c r="S1738" s="166">
        <f>VLOOKUP(L1738,Schnitt1!L:P,2,0)</f>
        <v>0</v>
      </c>
      <c r="T1738" s="166">
        <f>VLOOKUP(L1738,Schnitt2!L:P,2,0)</f>
        <v>0</v>
      </c>
      <c r="U1738" s="166">
        <f>VLOOKUP(L1738,Schnitt3!L:P,2,0)</f>
        <v>0</v>
      </c>
      <c r="V1738" s="166">
        <f>VLOOKUP(L1738,Schnitt4!L:P,2,0)</f>
        <v>0</v>
      </c>
      <c r="W1738" s="166">
        <f>VLOOKUP(L1738,Schnitt5!L:P,2,0)</f>
        <v>0</v>
      </c>
      <c r="X1738" s="166">
        <f>VLOOKUP(L1738,Schnitt6!L:P,2,0)</f>
        <v>0</v>
      </c>
      <c r="AA1738" s="166">
        <f>VLOOKUP(L1738,Schnitt1!L:P,3,0)</f>
        <v>0</v>
      </c>
      <c r="AB1738" s="166">
        <f>VLOOKUP(L1738,Schnitt2!L:P,3,0)</f>
        <v>0</v>
      </c>
      <c r="AC1738" s="166">
        <f>VLOOKUP(L1738,Schnitt3!L:P,3,0)</f>
        <v>0</v>
      </c>
      <c r="AD1738" s="166">
        <f>VLOOKUP(L1738,Schnitt4!L:P,3,0)</f>
        <v>0</v>
      </c>
      <c r="AE1738" s="166">
        <f>VLOOKUP(L1738,Schnitt5!L:P,3,0)</f>
        <v>0</v>
      </c>
      <c r="AF1738" s="166">
        <f>VLOOKUP(L1738,Schnitt6!L:P,3,0)</f>
        <v>0</v>
      </c>
    </row>
    <row r="1739" spans="12:32" x14ac:dyDescent="0.25">
      <c r="L1739" s="264">
        <f>Member!A1739</f>
        <v>0</v>
      </c>
      <c r="M1739" s="166">
        <f t="shared" si="118"/>
        <v>0</v>
      </c>
      <c r="N1739" s="166">
        <f t="shared" si="119"/>
        <v>0</v>
      </c>
      <c r="O1739" s="166">
        <f t="shared" si="120"/>
        <v>0</v>
      </c>
      <c r="P1739" s="166">
        <f t="shared" si="121"/>
        <v>49</v>
      </c>
      <c r="S1739" s="166">
        <f>VLOOKUP(L1739,Schnitt1!L:P,2,0)</f>
        <v>0</v>
      </c>
      <c r="T1739" s="166">
        <f>VLOOKUP(L1739,Schnitt2!L:P,2,0)</f>
        <v>0</v>
      </c>
      <c r="U1739" s="166">
        <f>VLOOKUP(L1739,Schnitt3!L:P,2,0)</f>
        <v>0</v>
      </c>
      <c r="V1739" s="166">
        <f>VLOOKUP(L1739,Schnitt4!L:P,2,0)</f>
        <v>0</v>
      </c>
      <c r="W1739" s="166">
        <f>VLOOKUP(L1739,Schnitt5!L:P,2,0)</f>
        <v>0</v>
      </c>
      <c r="X1739" s="166">
        <f>VLOOKUP(L1739,Schnitt6!L:P,2,0)</f>
        <v>0</v>
      </c>
      <c r="AA1739" s="166">
        <f>VLOOKUP(L1739,Schnitt1!L:P,3,0)</f>
        <v>0</v>
      </c>
      <c r="AB1739" s="166">
        <f>VLOOKUP(L1739,Schnitt2!L:P,3,0)</f>
        <v>0</v>
      </c>
      <c r="AC1739" s="166">
        <f>VLOOKUP(L1739,Schnitt3!L:P,3,0)</f>
        <v>0</v>
      </c>
      <c r="AD1739" s="166">
        <f>VLOOKUP(L1739,Schnitt4!L:P,3,0)</f>
        <v>0</v>
      </c>
      <c r="AE1739" s="166">
        <f>VLOOKUP(L1739,Schnitt5!L:P,3,0)</f>
        <v>0</v>
      </c>
      <c r="AF1739" s="166">
        <f>VLOOKUP(L1739,Schnitt6!L:P,3,0)</f>
        <v>0</v>
      </c>
    </row>
    <row r="1740" spans="12:32" x14ac:dyDescent="0.25">
      <c r="L1740" s="264">
        <f>Member!A1740</f>
        <v>0</v>
      </c>
      <c r="M1740" s="166">
        <f t="shared" si="118"/>
        <v>0</v>
      </c>
      <c r="N1740" s="166">
        <f t="shared" si="119"/>
        <v>0</v>
      </c>
      <c r="O1740" s="166">
        <f t="shared" si="120"/>
        <v>0</v>
      </c>
      <c r="P1740" s="166">
        <f t="shared" si="121"/>
        <v>49</v>
      </c>
      <c r="S1740" s="166">
        <f>VLOOKUP(L1740,Schnitt1!L:P,2,0)</f>
        <v>0</v>
      </c>
      <c r="T1740" s="166">
        <f>VLOOKUP(L1740,Schnitt2!L:P,2,0)</f>
        <v>0</v>
      </c>
      <c r="U1740" s="166">
        <f>VLOOKUP(L1740,Schnitt3!L:P,2,0)</f>
        <v>0</v>
      </c>
      <c r="V1740" s="166">
        <f>VLOOKUP(L1740,Schnitt4!L:P,2,0)</f>
        <v>0</v>
      </c>
      <c r="W1740" s="166">
        <f>VLOOKUP(L1740,Schnitt5!L:P,2,0)</f>
        <v>0</v>
      </c>
      <c r="X1740" s="166">
        <f>VLOOKUP(L1740,Schnitt6!L:P,2,0)</f>
        <v>0</v>
      </c>
      <c r="AA1740" s="166">
        <f>VLOOKUP(L1740,Schnitt1!L:P,3,0)</f>
        <v>0</v>
      </c>
      <c r="AB1740" s="166">
        <f>VLOOKUP(L1740,Schnitt2!L:P,3,0)</f>
        <v>0</v>
      </c>
      <c r="AC1740" s="166">
        <f>VLOOKUP(L1740,Schnitt3!L:P,3,0)</f>
        <v>0</v>
      </c>
      <c r="AD1740" s="166">
        <f>VLOOKUP(L1740,Schnitt4!L:P,3,0)</f>
        <v>0</v>
      </c>
      <c r="AE1740" s="166">
        <f>VLOOKUP(L1740,Schnitt5!L:P,3,0)</f>
        <v>0</v>
      </c>
      <c r="AF1740" s="166">
        <f>VLOOKUP(L1740,Schnitt6!L:P,3,0)</f>
        <v>0</v>
      </c>
    </row>
    <row r="1741" spans="12:32" x14ac:dyDescent="0.25">
      <c r="L1741" s="264">
        <f>Member!A1741</f>
        <v>0</v>
      </c>
      <c r="M1741" s="166">
        <f t="shared" si="118"/>
        <v>0</v>
      </c>
      <c r="N1741" s="166">
        <f t="shared" si="119"/>
        <v>0</v>
      </c>
      <c r="O1741" s="166">
        <f t="shared" si="120"/>
        <v>0</v>
      </c>
      <c r="P1741" s="166">
        <f t="shared" si="121"/>
        <v>49</v>
      </c>
      <c r="S1741" s="166">
        <f>VLOOKUP(L1741,Schnitt1!L:P,2,0)</f>
        <v>0</v>
      </c>
      <c r="T1741" s="166">
        <f>VLOOKUP(L1741,Schnitt2!L:P,2,0)</f>
        <v>0</v>
      </c>
      <c r="U1741" s="166">
        <f>VLOOKUP(L1741,Schnitt3!L:P,2,0)</f>
        <v>0</v>
      </c>
      <c r="V1741" s="166">
        <f>VLOOKUP(L1741,Schnitt4!L:P,2,0)</f>
        <v>0</v>
      </c>
      <c r="W1741" s="166">
        <f>VLOOKUP(L1741,Schnitt5!L:P,2,0)</f>
        <v>0</v>
      </c>
      <c r="X1741" s="166">
        <f>VLOOKUP(L1741,Schnitt6!L:P,2,0)</f>
        <v>0</v>
      </c>
      <c r="AA1741" s="166">
        <f>VLOOKUP(L1741,Schnitt1!L:P,3,0)</f>
        <v>0</v>
      </c>
      <c r="AB1741" s="166">
        <f>VLOOKUP(L1741,Schnitt2!L:P,3,0)</f>
        <v>0</v>
      </c>
      <c r="AC1741" s="166">
        <f>VLOOKUP(L1741,Schnitt3!L:P,3,0)</f>
        <v>0</v>
      </c>
      <c r="AD1741" s="166">
        <f>VLOOKUP(L1741,Schnitt4!L:P,3,0)</f>
        <v>0</v>
      </c>
      <c r="AE1741" s="166">
        <f>VLOOKUP(L1741,Schnitt5!L:P,3,0)</f>
        <v>0</v>
      </c>
      <c r="AF1741" s="166">
        <f>VLOOKUP(L1741,Schnitt6!L:P,3,0)</f>
        <v>0</v>
      </c>
    </row>
    <row r="1742" spans="12:32" x14ac:dyDescent="0.25">
      <c r="L1742" s="264">
        <f>Member!A1742</f>
        <v>0</v>
      </c>
      <c r="M1742" s="166">
        <f t="shared" si="118"/>
        <v>0</v>
      </c>
      <c r="N1742" s="166">
        <f t="shared" si="119"/>
        <v>0</v>
      </c>
      <c r="O1742" s="166">
        <f t="shared" si="120"/>
        <v>0</v>
      </c>
      <c r="P1742" s="166">
        <f t="shared" si="121"/>
        <v>49</v>
      </c>
      <c r="S1742" s="166">
        <f>VLOOKUP(L1742,Schnitt1!L:P,2,0)</f>
        <v>0</v>
      </c>
      <c r="T1742" s="166">
        <f>VLOOKUP(L1742,Schnitt2!L:P,2,0)</f>
        <v>0</v>
      </c>
      <c r="U1742" s="166">
        <f>VLOOKUP(L1742,Schnitt3!L:P,2,0)</f>
        <v>0</v>
      </c>
      <c r="V1742" s="166">
        <f>VLOOKUP(L1742,Schnitt4!L:P,2,0)</f>
        <v>0</v>
      </c>
      <c r="W1742" s="166">
        <f>VLOOKUP(L1742,Schnitt5!L:P,2,0)</f>
        <v>0</v>
      </c>
      <c r="X1742" s="166">
        <f>VLOOKUP(L1742,Schnitt6!L:P,2,0)</f>
        <v>0</v>
      </c>
      <c r="AA1742" s="166">
        <f>VLOOKUP(L1742,Schnitt1!L:P,3,0)</f>
        <v>0</v>
      </c>
      <c r="AB1742" s="166">
        <f>VLOOKUP(L1742,Schnitt2!L:P,3,0)</f>
        <v>0</v>
      </c>
      <c r="AC1742" s="166">
        <f>VLOOKUP(L1742,Schnitt3!L:P,3,0)</f>
        <v>0</v>
      </c>
      <c r="AD1742" s="166">
        <f>VLOOKUP(L1742,Schnitt4!L:P,3,0)</f>
        <v>0</v>
      </c>
      <c r="AE1742" s="166">
        <f>VLOOKUP(L1742,Schnitt5!L:P,3,0)</f>
        <v>0</v>
      </c>
      <c r="AF1742" s="166">
        <f>VLOOKUP(L1742,Schnitt6!L:P,3,0)</f>
        <v>0</v>
      </c>
    </row>
    <row r="1743" spans="12:32" x14ac:dyDescent="0.25">
      <c r="L1743" s="264">
        <f>Member!A1743</f>
        <v>0</v>
      </c>
      <c r="M1743" s="166">
        <f t="shared" si="118"/>
        <v>0</v>
      </c>
      <c r="N1743" s="166">
        <f t="shared" si="119"/>
        <v>0</v>
      </c>
      <c r="O1743" s="166">
        <f t="shared" si="120"/>
        <v>0</v>
      </c>
      <c r="P1743" s="166">
        <f t="shared" si="121"/>
        <v>49</v>
      </c>
      <c r="S1743" s="166">
        <f>VLOOKUP(L1743,Schnitt1!L:P,2,0)</f>
        <v>0</v>
      </c>
      <c r="T1743" s="166">
        <f>VLOOKUP(L1743,Schnitt2!L:P,2,0)</f>
        <v>0</v>
      </c>
      <c r="U1743" s="166">
        <f>VLOOKUP(L1743,Schnitt3!L:P,2,0)</f>
        <v>0</v>
      </c>
      <c r="V1743" s="166">
        <f>VLOOKUP(L1743,Schnitt4!L:P,2,0)</f>
        <v>0</v>
      </c>
      <c r="W1743" s="166">
        <f>VLOOKUP(L1743,Schnitt5!L:P,2,0)</f>
        <v>0</v>
      </c>
      <c r="X1743" s="166">
        <f>VLOOKUP(L1743,Schnitt6!L:P,2,0)</f>
        <v>0</v>
      </c>
      <c r="AA1743" s="166">
        <f>VLOOKUP(L1743,Schnitt1!L:P,3,0)</f>
        <v>0</v>
      </c>
      <c r="AB1743" s="166">
        <f>VLOOKUP(L1743,Schnitt2!L:P,3,0)</f>
        <v>0</v>
      </c>
      <c r="AC1743" s="166">
        <f>VLOOKUP(L1743,Schnitt3!L:P,3,0)</f>
        <v>0</v>
      </c>
      <c r="AD1743" s="166">
        <f>VLOOKUP(L1743,Schnitt4!L:P,3,0)</f>
        <v>0</v>
      </c>
      <c r="AE1743" s="166">
        <f>VLOOKUP(L1743,Schnitt5!L:P,3,0)</f>
        <v>0</v>
      </c>
      <c r="AF1743" s="166">
        <f>VLOOKUP(L1743,Schnitt6!L:P,3,0)</f>
        <v>0</v>
      </c>
    </row>
    <row r="1744" spans="12:32" x14ac:dyDescent="0.25">
      <c r="L1744" s="264">
        <f>Member!A1744</f>
        <v>0</v>
      </c>
      <c r="M1744" s="166">
        <f t="shared" si="118"/>
        <v>0</v>
      </c>
      <c r="N1744" s="166">
        <f t="shared" si="119"/>
        <v>0</v>
      </c>
      <c r="O1744" s="166">
        <f t="shared" si="120"/>
        <v>0</v>
      </c>
      <c r="P1744" s="166">
        <f t="shared" si="121"/>
        <v>49</v>
      </c>
      <c r="S1744" s="166">
        <f>VLOOKUP(L1744,Schnitt1!L:P,2,0)</f>
        <v>0</v>
      </c>
      <c r="T1744" s="166">
        <f>VLOOKUP(L1744,Schnitt2!L:P,2,0)</f>
        <v>0</v>
      </c>
      <c r="U1744" s="166">
        <f>VLOOKUP(L1744,Schnitt3!L:P,2,0)</f>
        <v>0</v>
      </c>
      <c r="V1744" s="166">
        <f>VLOOKUP(L1744,Schnitt4!L:P,2,0)</f>
        <v>0</v>
      </c>
      <c r="W1744" s="166">
        <f>VLOOKUP(L1744,Schnitt5!L:P,2,0)</f>
        <v>0</v>
      </c>
      <c r="X1744" s="166">
        <f>VLOOKUP(L1744,Schnitt6!L:P,2,0)</f>
        <v>0</v>
      </c>
      <c r="AA1744" s="166">
        <f>VLOOKUP(L1744,Schnitt1!L:P,3,0)</f>
        <v>0</v>
      </c>
      <c r="AB1744" s="166">
        <f>VLOOKUP(L1744,Schnitt2!L:P,3,0)</f>
        <v>0</v>
      </c>
      <c r="AC1744" s="166">
        <f>VLOOKUP(L1744,Schnitt3!L:P,3,0)</f>
        <v>0</v>
      </c>
      <c r="AD1744" s="166">
        <f>VLOOKUP(L1744,Schnitt4!L:P,3,0)</f>
        <v>0</v>
      </c>
      <c r="AE1744" s="166">
        <f>VLOOKUP(L1744,Schnitt5!L:P,3,0)</f>
        <v>0</v>
      </c>
      <c r="AF1744" s="166">
        <f>VLOOKUP(L1744,Schnitt6!L:P,3,0)</f>
        <v>0</v>
      </c>
    </row>
    <row r="1745" spans="12:32" x14ac:dyDescent="0.25">
      <c r="L1745" s="264">
        <f>Member!A1745</f>
        <v>0</v>
      </c>
      <c r="M1745" s="166">
        <f t="shared" si="118"/>
        <v>0</v>
      </c>
      <c r="N1745" s="166">
        <f t="shared" si="119"/>
        <v>0</v>
      </c>
      <c r="O1745" s="166">
        <f t="shared" si="120"/>
        <v>0</v>
      </c>
      <c r="P1745" s="166">
        <f t="shared" si="121"/>
        <v>49</v>
      </c>
      <c r="S1745" s="166">
        <f>VLOOKUP(L1745,Schnitt1!L:P,2,0)</f>
        <v>0</v>
      </c>
      <c r="T1745" s="166">
        <f>VLOOKUP(L1745,Schnitt2!L:P,2,0)</f>
        <v>0</v>
      </c>
      <c r="U1745" s="166">
        <f>VLOOKUP(L1745,Schnitt3!L:P,2,0)</f>
        <v>0</v>
      </c>
      <c r="V1745" s="166">
        <f>VLOOKUP(L1745,Schnitt4!L:P,2,0)</f>
        <v>0</v>
      </c>
      <c r="W1745" s="166">
        <f>VLOOKUP(L1745,Schnitt5!L:P,2,0)</f>
        <v>0</v>
      </c>
      <c r="X1745" s="166">
        <f>VLOOKUP(L1745,Schnitt6!L:P,2,0)</f>
        <v>0</v>
      </c>
      <c r="AA1745" s="166">
        <f>VLOOKUP(L1745,Schnitt1!L:P,3,0)</f>
        <v>0</v>
      </c>
      <c r="AB1745" s="166">
        <f>VLOOKUP(L1745,Schnitt2!L:P,3,0)</f>
        <v>0</v>
      </c>
      <c r="AC1745" s="166">
        <f>VLOOKUP(L1745,Schnitt3!L:P,3,0)</f>
        <v>0</v>
      </c>
      <c r="AD1745" s="166">
        <f>VLOOKUP(L1745,Schnitt4!L:P,3,0)</f>
        <v>0</v>
      </c>
      <c r="AE1745" s="166">
        <f>VLOOKUP(L1745,Schnitt5!L:P,3,0)</f>
        <v>0</v>
      </c>
      <c r="AF1745" s="166">
        <f>VLOOKUP(L1745,Schnitt6!L:P,3,0)</f>
        <v>0</v>
      </c>
    </row>
    <row r="1746" spans="12:32" x14ac:dyDescent="0.25">
      <c r="L1746" s="264">
        <f>Member!A1746</f>
        <v>0</v>
      </c>
      <c r="M1746" s="166">
        <f t="shared" si="118"/>
        <v>0</v>
      </c>
      <c r="N1746" s="166">
        <f t="shared" si="119"/>
        <v>0</v>
      </c>
      <c r="O1746" s="166">
        <f t="shared" si="120"/>
        <v>0</v>
      </c>
      <c r="P1746" s="166">
        <f t="shared" si="121"/>
        <v>49</v>
      </c>
      <c r="S1746" s="166">
        <f>VLOOKUP(L1746,Schnitt1!L:P,2,0)</f>
        <v>0</v>
      </c>
      <c r="T1746" s="166">
        <f>VLOOKUP(L1746,Schnitt2!L:P,2,0)</f>
        <v>0</v>
      </c>
      <c r="U1746" s="166">
        <f>VLOOKUP(L1746,Schnitt3!L:P,2,0)</f>
        <v>0</v>
      </c>
      <c r="V1746" s="166">
        <f>VLOOKUP(L1746,Schnitt4!L:P,2,0)</f>
        <v>0</v>
      </c>
      <c r="W1746" s="166">
        <f>VLOOKUP(L1746,Schnitt5!L:P,2,0)</f>
        <v>0</v>
      </c>
      <c r="X1746" s="166">
        <f>VLOOKUP(L1746,Schnitt6!L:P,2,0)</f>
        <v>0</v>
      </c>
      <c r="AA1746" s="166">
        <f>VLOOKUP(L1746,Schnitt1!L:P,3,0)</f>
        <v>0</v>
      </c>
      <c r="AB1746" s="166">
        <f>VLOOKUP(L1746,Schnitt2!L:P,3,0)</f>
        <v>0</v>
      </c>
      <c r="AC1746" s="166">
        <f>VLOOKUP(L1746,Schnitt3!L:P,3,0)</f>
        <v>0</v>
      </c>
      <c r="AD1746" s="166">
        <f>VLOOKUP(L1746,Schnitt4!L:P,3,0)</f>
        <v>0</v>
      </c>
      <c r="AE1746" s="166">
        <f>VLOOKUP(L1746,Schnitt5!L:P,3,0)</f>
        <v>0</v>
      </c>
      <c r="AF1746" s="166">
        <f>VLOOKUP(L1746,Schnitt6!L:P,3,0)</f>
        <v>0</v>
      </c>
    </row>
    <row r="1747" spans="12:32" x14ac:dyDescent="0.25">
      <c r="L1747" s="264">
        <f>Member!A1747</f>
        <v>0</v>
      </c>
      <c r="M1747" s="166">
        <f t="shared" si="118"/>
        <v>0</v>
      </c>
      <c r="N1747" s="166">
        <f t="shared" si="119"/>
        <v>0</v>
      </c>
      <c r="O1747" s="166">
        <f t="shared" si="120"/>
        <v>0</v>
      </c>
      <c r="P1747" s="166">
        <f t="shared" si="121"/>
        <v>49</v>
      </c>
      <c r="S1747" s="166">
        <f>VLOOKUP(L1747,Schnitt1!L:P,2,0)</f>
        <v>0</v>
      </c>
      <c r="T1747" s="166">
        <f>VLOOKUP(L1747,Schnitt2!L:P,2,0)</f>
        <v>0</v>
      </c>
      <c r="U1747" s="166">
        <f>VLOOKUP(L1747,Schnitt3!L:P,2,0)</f>
        <v>0</v>
      </c>
      <c r="V1747" s="166">
        <f>VLOOKUP(L1747,Schnitt4!L:P,2,0)</f>
        <v>0</v>
      </c>
      <c r="W1747" s="166">
        <f>VLOOKUP(L1747,Schnitt5!L:P,2,0)</f>
        <v>0</v>
      </c>
      <c r="X1747" s="166">
        <f>VLOOKUP(L1747,Schnitt6!L:P,2,0)</f>
        <v>0</v>
      </c>
      <c r="AA1747" s="166">
        <f>VLOOKUP(L1747,Schnitt1!L:P,3,0)</f>
        <v>0</v>
      </c>
      <c r="AB1747" s="166">
        <f>VLOOKUP(L1747,Schnitt2!L:P,3,0)</f>
        <v>0</v>
      </c>
      <c r="AC1747" s="166">
        <f>VLOOKUP(L1747,Schnitt3!L:P,3,0)</f>
        <v>0</v>
      </c>
      <c r="AD1747" s="166">
        <f>VLOOKUP(L1747,Schnitt4!L:P,3,0)</f>
        <v>0</v>
      </c>
      <c r="AE1747" s="166">
        <f>VLOOKUP(L1747,Schnitt5!L:P,3,0)</f>
        <v>0</v>
      </c>
      <c r="AF1747" s="166">
        <f>VLOOKUP(L1747,Schnitt6!L:P,3,0)</f>
        <v>0</v>
      </c>
    </row>
    <row r="1748" spans="12:32" x14ac:dyDescent="0.25">
      <c r="L1748" s="264">
        <f>Member!A1748</f>
        <v>0</v>
      </c>
      <c r="M1748" s="166">
        <f t="shared" si="118"/>
        <v>0</v>
      </c>
      <c r="N1748" s="166">
        <f t="shared" si="119"/>
        <v>0</v>
      </c>
      <c r="O1748" s="166">
        <f t="shared" si="120"/>
        <v>0</v>
      </c>
      <c r="P1748" s="166">
        <f t="shared" si="121"/>
        <v>49</v>
      </c>
      <c r="S1748" s="166">
        <f>VLOOKUP(L1748,Schnitt1!L:P,2,0)</f>
        <v>0</v>
      </c>
      <c r="T1748" s="166">
        <f>VLOOKUP(L1748,Schnitt2!L:P,2,0)</f>
        <v>0</v>
      </c>
      <c r="U1748" s="166">
        <f>VLOOKUP(L1748,Schnitt3!L:P,2,0)</f>
        <v>0</v>
      </c>
      <c r="V1748" s="166">
        <f>VLOOKUP(L1748,Schnitt4!L:P,2,0)</f>
        <v>0</v>
      </c>
      <c r="W1748" s="166">
        <f>VLOOKUP(L1748,Schnitt5!L:P,2,0)</f>
        <v>0</v>
      </c>
      <c r="X1748" s="166">
        <f>VLOOKUP(L1748,Schnitt6!L:P,2,0)</f>
        <v>0</v>
      </c>
      <c r="AA1748" s="166">
        <f>VLOOKUP(L1748,Schnitt1!L:P,3,0)</f>
        <v>0</v>
      </c>
      <c r="AB1748" s="166">
        <f>VLOOKUP(L1748,Schnitt2!L:P,3,0)</f>
        <v>0</v>
      </c>
      <c r="AC1748" s="166">
        <f>VLOOKUP(L1748,Schnitt3!L:P,3,0)</f>
        <v>0</v>
      </c>
      <c r="AD1748" s="166">
        <f>VLOOKUP(L1748,Schnitt4!L:P,3,0)</f>
        <v>0</v>
      </c>
      <c r="AE1748" s="166">
        <f>VLOOKUP(L1748,Schnitt5!L:P,3,0)</f>
        <v>0</v>
      </c>
      <c r="AF1748" s="166">
        <f>VLOOKUP(L1748,Schnitt6!L:P,3,0)</f>
        <v>0</v>
      </c>
    </row>
    <row r="1749" spans="12:32" x14ac:dyDescent="0.25">
      <c r="L1749" s="264">
        <f>Member!A1749</f>
        <v>0</v>
      </c>
      <c r="M1749" s="166">
        <f t="shared" si="118"/>
        <v>0</v>
      </c>
      <c r="N1749" s="166">
        <f t="shared" si="119"/>
        <v>0</v>
      </c>
      <c r="O1749" s="166">
        <f t="shared" si="120"/>
        <v>0</v>
      </c>
      <c r="P1749" s="166">
        <f t="shared" si="121"/>
        <v>49</v>
      </c>
      <c r="S1749" s="166">
        <f>VLOOKUP(L1749,Schnitt1!L:P,2,0)</f>
        <v>0</v>
      </c>
      <c r="T1749" s="166">
        <f>VLOOKUP(L1749,Schnitt2!L:P,2,0)</f>
        <v>0</v>
      </c>
      <c r="U1749" s="166">
        <f>VLOOKUP(L1749,Schnitt3!L:P,2,0)</f>
        <v>0</v>
      </c>
      <c r="V1749" s="166">
        <f>VLOOKUP(L1749,Schnitt4!L:P,2,0)</f>
        <v>0</v>
      </c>
      <c r="W1749" s="166">
        <f>VLOOKUP(L1749,Schnitt5!L:P,2,0)</f>
        <v>0</v>
      </c>
      <c r="X1749" s="166">
        <f>VLOOKUP(L1749,Schnitt6!L:P,2,0)</f>
        <v>0</v>
      </c>
      <c r="AA1749" s="166">
        <f>VLOOKUP(L1749,Schnitt1!L:P,3,0)</f>
        <v>0</v>
      </c>
      <c r="AB1749" s="166">
        <f>VLOOKUP(L1749,Schnitt2!L:P,3,0)</f>
        <v>0</v>
      </c>
      <c r="AC1749" s="166">
        <f>VLOOKUP(L1749,Schnitt3!L:P,3,0)</f>
        <v>0</v>
      </c>
      <c r="AD1749" s="166">
        <f>VLOOKUP(L1749,Schnitt4!L:P,3,0)</f>
        <v>0</v>
      </c>
      <c r="AE1749" s="166">
        <f>VLOOKUP(L1749,Schnitt5!L:P,3,0)</f>
        <v>0</v>
      </c>
      <c r="AF1749" s="166">
        <f>VLOOKUP(L1749,Schnitt6!L:P,3,0)</f>
        <v>0</v>
      </c>
    </row>
    <row r="1750" spans="12:32" x14ac:dyDescent="0.25">
      <c r="L1750" s="264">
        <f>Member!A1750</f>
        <v>0</v>
      </c>
      <c r="M1750" s="166">
        <f t="shared" si="118"/>
        <v>0</v>
      </c>
      <c r="N1750" s="166">
        <f t="shared" si="119"/>
        <v>0</v>
      </c>
      <c r="O1750" s="166">
        <f t="shared" si="120"/>
        <v>0</v>
      </c>
      <c r="P1750" s="166">
        <f t="shared" si="121"/>
        <v>49</v>
      </c>
      <c r="S1750" s="166">
        <f>VLOOKUP(L1750,Schnitt1!L:P,2,0)</f>
        <v>0</v>
      </c>
      <c r="T1750" s="166">
        <f>VLOOKUP(L1750,Schnitt2!L:P,2,0)</f>
        <v>0</v>
      </c>
      <c r="U1750" s="166">
        <f>VLOOKUP(L1750,Schnitt3!L:P,2,0)</f>
        <v>0</v>
      </c>
      <c r="V1750" s="166">
        <f>VLOOKUP(L1750,Schnitt4!L:P,2,0)</f>
        <v>0</v>
      </c>
      <c r="W1750" s="166">
        <f>VLOOKUP(L1750,Schnitt5!L:P,2,0)</f>
        <v>0</v>
      </c>
      <c r="X1750" s="166">
        <f>VLOOKUP(L1750,Schnitt6!L:P,2,0)</f>
        <v>0</v>
      </c>
      <c r="AA1750" s="166">
        <f>VLOOKUP(L1750,Schnitt1!L:P,3,0)</f>
        <v>0</v>
      </c>
      <c r="AB1750" s="166">
        <f>VLOOKUP(L1750,Schnitt2!L:P,3,0)</f>
        <v>0</v>
      </c>
      <c r="AC1750" s="166">
        <f>VLOOKUP(L1750,Schnitt3!L:P,3,0)</f>
        <v>0</v>
      </c>
      <c r="AD1750" s="166">
        <f>VLOOKUP(L1750,Schnitt4!L:P,3,0)</f>
        <v>0</v>
      </c>
      <c r="AE1750" s="166">
        <f>VLOOKUP(L1750,Schnitt5!L:P,3,0)</f>
        <v>0</v>
      </c>
      <c r="AF1750" s="166">
        <f>VLOOKUP(L1750,Schnitt6!L:P,3,0)</f>
        <v>0</v>
      </c>
    </row>
    <row r="1751" spans="12:32" x14ac:dyDescent="0.25">
      <c r="L1751" s="264">
        <f>Member!A1751</f>
        <v>0</v>
      </c>
      <c r="M1751" s="166">
        <f t="shared" si="118"/>
        <v>0</v>
      </c>
      <c r="N1751" s="166">
        <f t="shared" si="119"/>
        <v>0</v>
      </c>
      <c r="O1751" s="166">
        <f t="shared" si="120"/>
        <v>0</v>
      </c>
      <c r="P1751" s="166">
        <f t="shared" si="121"/>
        <v>49</v>
      </c>
      <c r="S1751" s="166">
        <f>VLOOKUP(L1751,Schnitt1!L:P,2,0)</f>
        <v>0</v>
      </c>
      <c r="T1751" s="166">
        <f>VLOOKUP(L1751,Schnitt2!L:P,2,0)</f>
        <v>0</v>
      </c>
      <c r="U1751" s="166">
        <f>VLOOKUP(L1751,Schnitt3!L:P,2,0)</f>
        <v>0</v>
      </c>
      <c r="V1751" s="166">
        <f>VLOOKUP(L1751,Schnitt4!L:P,2,0)</f>
        <v>0</v>
      </c>
      <c r="W1751" s="166">
        <f>VLOOKUP(L1751,Schnitt5!L:P,2,0)</f>
        <v>0</v>
      </c>
      <c r="X1751" s="166">
        <f>VLOOKUP(L1751,Schnitt6!L:P,2,0)</f>
        <v>0</v>
      </c>
      <c r="AA1751" s="166">
        <f>VLOOKUP(L1751,Schnitt1!L:P,3,0)</f>
        <v>0</v>
      </c>
      <c r="AB1751" s="166">
        <f>VLOOKUP(L1751,Schnitt2!L:P,3,0)</f>
        <v>0</v>
      </c>
      <c r="AC1751" s="166">
        <f>VLOOKUP(L1751,Schnitt3!L:P,3,0)</f>
        <v>0</v>
      </c>
      <c r="AD1751" s="166">
        <f>VLOOKUP(L1751,Schnitt4!L:P,3,0)</f>
        <v>0</v>
      </c>
      <c r="AE1751" s="166">
        <f>VLOOKUP(L1751,Schnitt5!L:P,3,0)</f>
        <v>0</v>
      </c>
      <c r="AF1751" s="166">
        <f>VLOOKUP(L1751,Schnitt6!L:P,3,0)</f>
        <v>0</v>
      </c>
    </row>
    <row r="1752" spans="12:32" x14ac:dyDescent="0.25">
      <c r="L1752" s="264">
        <f>Member!A1752</f>
        <v>0</v>
      </c>
      <c r="M1752" s="166">
        <f t="shared" si="118"/>
        <v>0</v>
      </c>
      <c r="N1752" s="166">
        <f t="shared" si="119"/>
        <v>0</v>
      </c>
      <c r="O1752" s="166">
        <f t="shared" si="120"/>
        <v>0</v>
      </c>
      <c r="P1752" s="166">
        <f t="shared" si="121"/>
        <v>49</v>
      </c>
      <c r="S1752" s="166">
        <f>VLOOKUP(L1752,Schnitt1!L:P,2,0)</f>
        <v>0</v>
      </c>
      <c r="T1752" s="166">
        <f>VLOOKUP(L1752,Schnitt2!L:P,2,0)</f>
        <v>0</v>
      </c>
      <c r="U1752" s="166">
        <f>VLOOKUP(L1752,Schnitt3!L:P,2,0)</f>
        <v>0</v>
      </c>
      <c r="V1752" s="166">
        <f>VLOOKUP(L1752,Schnitt4!L:P,2,0)</f>
        <v>0</v>
      </c>
      <c r="W1752" s="166">
        <f>VLOOKUP(L1752,Schnitt5!L:P,2,0)</f>
        <v>0</v>
      </c>
      <c r="X1752" s="166">
        <f>VLOOKUP(L1752,Schnitt6!L:P,2,0)</f>
        <v>0</v>
      </c>
      <c r="AA1752" s="166">
        <f>VLOOKUP(L1752,Schnitt1!L:P,3,0)</f>
        <v>0</v>
      </c>
      <c r="AB1752" s="166">
        <f>VLOOKUP(L1752,Schnitt2!L:P,3,0)</f>
        <v>0</v>
      </c>
      <c r="AC1752" s="166">
        <f>VLOOKUP(L1752,Schnitt3!L:P,3,0)</f>
        <v>0</v>
      </c>
      <c r="AD1752" s="166">
        <f>VLOOKUP(L1752,Schnitt4!L:P,3,0)</f>
        <v>0</v>
      </c>
      <c r="AE1752" s="166">
        <f>VLOOKUP(L1752,Schnitt5!L:P,3,0)</f>
        <v>0</v>
      </c>
      <c r="AF1752" s="166">
        <f>VLOOKUP(L1752,Schnitt6!L:P,3,0)</f>
        <v>0</v>
      </c>
    </row>
    <row r="1753" spans="12:32" x14ac:dyDescent="0.25">
      <c r="L1753" s="264">
        <f>Member!A1753</f>
        <v>0</v>
      </c>
      <c r="M1753" s="166">
        <f t="shared" si="118"/>
        <v>0</v>
      </c>
      <c r="N1753" s="166">
        <f t="shared" si="119"/>
        <v>0</v>
      </c>
      <c r="O1753" s="166">
        <f t="shared" si="120"/>
        <v>0</v>
      </c>
      <c r="P1753" s="166">
        <f t="shared" si="121"/>
        <v>49</v>
      </c>
      <c r="S1753" s="166">
        <f>VLOOKUP(L1753,Schnitt1!L:P,2,0)</f>
        <v>0</v>
      </c>
      <c r="T1753" s="166">
        <f>VLOOKUP(L1753,Schnitt2!L:P,2,0)</f>
        <v>0</v>
      </c>
      <c r="U1753" s="166">
        <f>VLOOKUP(L1753,Schnitt3!L:P,2,0)</f>
        <v>0</v>
      </c>
      <c r="V1753" s="166">
        <f>VLOOKUP(L1753,Schnitt4!L:P,2,0)</f>
        <v>0</v>
      </c>
      <c r="W1753" s="166">
        <f>VLOOKUP(L1753,Schnitt5!L:P,2,0)</f>
        <v>0</v>
      </c>
      <c r="X1753" s="166">
        <f>VLOOKUP(L1753,Schnitt6!L:P,2,0)</f>
        <v>0</v>
      </c>
      <c r="AA1753" s="166">
        <f>VLOOKUP(L1753,Schnitt1!L:P,3,0)</f>
        <v>0</v>
      </c>
      <c r="AB1753" s="166">
        <f>VLOOKUP(L1753,Schnitt2!L:P,3,0)</f>
        <v>0</v>
      </c>
      <c r="AC1753" s="166">
        <f>VLOOKUP(L1753,Schnitt3!L:P,3,0)</f>
        <v>0</v>
      </c>
      <c r="AD1753" s="166">
        <f>VLOOKUP(L1753,Schnitt4!L:P,3,0)</f>
        <v>0</v>
      </c>
      <c r="AE1753" s="166">
        <f>VLOOKUP(L1753,Schnitt5!L:P,3,0)</f>
        <v>0</v>
      </c>
      <c r="AF1753" s="166">
        <f>VLOOKUP(L1753,Schnitt6!L:P,3,0)</f>
        <v>0</v>
      </c>
    </row>
    <row r="1754" spans="12:32" x14ac:dyDescent="0.25">
      <c r="L1754" s="264">
        <f>Member!A1754</f>
        <v>0</v>
      </c>
      <c r="M1754" s="166">
        <f t="shared" si="118"/>
        <v>0</v>
      </c>
      <c r="N1754" s="166">
        <f t="shared" si="119"/>
        <v>0</v>
      </c>
      <c r="O1754" s="166">
        <f t="shared" si="120"/>
        <v>0</v>
      </c>
      <c r="P1754" s="166">
        <f t="shared" si="121"/>
        <v>49</v>
      </c>
      <c r="S1754" s="166">
        <f>VLOOKUP(L1754,Schnitt1!L:P,2,0)</f>
        <v>0</v>
      </c>
      <c r="T1754" s="166">
        <f>VLOOKUP(L1754,Schnitt2!L:P,2,0)</f>
        <v>0</v>
      </c>
      <c r="U1754" s="166">
        <f>VLOOKUP(L1754,Schnitt3!L:P,2,0)</f>
        <v>0</v>
      </c>
      <c r="V1754" s="166">
        <f>VLOOKUP(L1754,Schnitt4!L:P,2,0)</f>
        <v>0</v>
      </c>
      <c r="W1754" s="166">
        <f>VLOOKUP(L1754,Schnitt5!L:P,2,0)</f>
        <v>0</v>
      </c>
      <c r="X1754" s="166">
        <f>VLOOKUP(L1754,Schnitt6!L:P,2,0)</f>
        <v>0</v>
      </c>
      <c r="AA1754" s="166">
        <f>VLOOKUP(L1754,Schnitt1!L:P,3,0)</f>
        <v>0</v>
      </c>
      <c r="AB1754" s="166">
        <f>VLOOKUP(L1754,Schnitt2!L:P,3,0)</f>
        <v>0</v>
      </c>
      <c r="AC1754" s="166">
        <f>VLOOKUP(L1754,Schnitt3!L:P,3,0)</f>
        <v>0</v>
      </c>
      <c r="AD1754" s="166">
        <f>VLOOKUP(L1754,Schnitt4!L:P,3,0)</f>
        <v>0</v>
      </c>
      <c r="AE1754" s="166">
        <f>VLOOKUP(L1754,Schnitt5!L:P,3,0)</f>
        <v>0</v>
      </c>
      <c r="AF1754" s="166">
        <f>VLOOKUP(L1754,Schnitt6!L:P,3,0)</f>
        <v>0</v>
      </c>
    </row>
    <row r="1755" spans="12:32" x14ac:dyDescent="0.25">
      <c r="L1755" s="264">
        <f>Member!A1755</f>
        <v>0</v>
      </c>
      <c r="M1755" s="166">
        <f t="shared" si="118"/>
        <v>0</v>
      </c>
      <c r="N1755" s="166">
        <f t="shared" si="119"/>
        <v>0</v>
      </c>
      <c r="O1755" s="166">
        <f t="shared" si="120"/>
        <v>0</v>
      </c>
      <c r="P1755" s="166">
        <f t="shared" si="121"/>
        <v>49</v>
      </c>
      <c r="S1755" s="166">
        <f>VLOOKUP(L1755,Schnitt1!L:P,2,0)</f>
        <v>0</v>
      </c>
      <c r="T1755" s="166">
        <f>VLOOKUP(L1755,Schnitt2!L:P,2,0)</f>
        <v>0</v>
      </c>
      <c r="U1755" s="166">
        <f>VLOOKUP(L1755,Schnitt3!L:P,2,0)</f>
        <v>0</v>
      </c>
      <c r="V1755" s="166">
        <f>VLOOKUP(L1755,Schnitt4!L:P,2,0)</f>
        <v>0</v>
      </c>
      <c r="W1755" s="166">
        <f>VLOOKUP(L1755,Schnitt5!L:P,2,0)</f>
        <v>0</v>
      </c>
      <c r="X1755" s="166">
        <f>VLOOKUP(L1755,Schnitt6!L:P,2,0)</f>
        <v>0</v>
      </c>
      <c r="AA1755" s="166">
        <f>VLOOKUP(L1755,Schnitt1!L:P,3,0)</f>
        <v>0</v>
      </c>
      <c r="AB1755" s="166">
        <f>VLOOKUP(L1755,Schnitt2!L:P,3,0)</f>
        <v>0</v>
      </c>
      <c r="AC1755" s="166">
        <f>VLOOKUP(L1755,Schnitt3!L:P,3,0)</f>
        <v>0</v>
      </c>
      <c r="AD1755" s="166">
        <f>VLOOKUP(L1755,Schnitt4!L:P,3,0)</f>
        <v>0</v>
      </c>
      <c r="AE1755" s="166">
        <f>VLOOKUP(L1755,Schnitt5!L:P,3,0)</f>
        <v>0</v>
      </c>
      <c r="AF1755" s="166">
        <f>VLOOKUP(L1755,Schnitt6!L:P,3,0)</f>
        <v>0</v>
      </c>
    </row>
    <row r="1756" spans="12:32" x14ac:dyDescent="0.25">
      <c r="L1756" s="264">
        <f>Member!A1756</f>
        <v>0</v>
      </c>
      <c r="M1756" s="166">
        <f t="shared" si="118"/>
        <v>0</v>
      </c>
      <c r="N1756" s="166">
        <f t="shared" si="119"/>
        <v>0</v>
      </c>
      <c r="O1756" s="166">
        <f t="shared" si="120"/>
        <v>0</v>
      </c>
      <c r="P1756" s="166">
        <f t="shared" si="121"/>
        <v>49</v>
      </c>
      <c r="S1756" s="166">
        <f>VLOOKUP(L1756,Schnitt1!L:P,2,0)</f>
        <v>0</v>
      </c>
      <c r="T1756" s="166">
        <f>VLOOKUP(L1756,Schnitt2!L:P,2,0)</f>
        <v>0</v>
      </c>
      <c r="U1756" s="166">
        <f>VLOOKUP(L1756,Schnitt3!L:P,2,0)</f>
        <v>0</v>
      </c>
      <c r="V1756" s="166">
        <f>VLOOKUP(L1756,Schnitt4!L:P,2,0)</f>
        <v>0</v>
      </c>
      <c r="W1756" s="166">
        <f>VLOOKUP(L1756,Schnitt5!L:P,2,0)</f>
        <v>0</v>
      </c>
      <c r="X1756" s="166">
        <f>VLOOKUP(L1756,Schnitt6!L:P,2,0)</f>
        <v>0</v>
      </c>
      <c r="AA1756" s="166">
        <f>VLOOKUP(L1756,Schnitt1!L:P,3,0)</f>
        <v>0</v>
      </c>
      <c r="AB1756" s="166">
        <f>VLOOKUP(L1756,Schnitt2!L:P,3,0)</f>
        <v>0</v>
      </c>
      <c r="AC1756" s="166">
        <f>VLOOKUP(L1756,Schnitt3!L:P,3,0)</f>
        <v>0</v>
      </c>
      <c r="AD1756" s="166">
        <f>VLOOKUP(L1756,Schnitt4!L:P,3,0)</f>
        <v>0</v>
      </c>
      <c r="AE1756" s="166">
        <f>VLOOKUP(L1756,Schnitt5!L:P,3,0)</f>
        <v>0</v>
      </c>
      <c r="AF1756" s="166">
        <f>VLOOKUP(L1756,Schnitt6!L:P,3,0)</f>
        <v>0</v>
      </c>
    </row>
    <row r="1757" spans="12:32" x14ac:dyDescent="0.25">
      <c r="L1757" s="264">
        <f>Member!A1757</f>
        <v>0</v>
      </c>
      <c r="M1757" s="166">
        <f t="shared" si="118"/>
        <v>0</v>
      </c>
      <c r="N1757" s="166">
        <f t="shared" si="119"/>
        <v>0</v>
      </c>
      <c r="O1757" s="166">
        <f t="shared" si="120"/>
        <v>0</v>
      </c>
      <c r="P1757" s="166">
        <f t="shared" si="121"/>
        <v>49</v>
      </c>
      <c r="S1757" s="166">
        <f>VLOOKUP(L1757,Schnitt1!L:P,2,0)</f>
        <v>0</v>
      </c>
      <c r="T1757" s="166">
        <f>VLOOKUP(L1757,Schnitt2!L:P,2,0)</f>
        <v>0</v>
      </c>
      <c r="U1757" s="166">
        <f>VLOOKUP(L1757,Schnitt3!L:P,2,0)</f>
        <v>0</v>
      </c>
      <c r="V1757" s="166">
        <f>VLOOKUP(L1757,Schnitt4!L:P,2,0)</f>
        <v>0</v>
      </c>
      <c r="W1757" s="166">
        <f>VLOOKUP(L1757,Schnitt5!L:P,2,0)</f>
        <v>0</v>
      </c>
      <c r="X1757" s="166">
        <f>VLOOKUP(L1757,Schnitt6!L:P,2,0)</f>
        <v>0</v>
      </c>
      <c r="AA1757" s="166">
        <f>VLOOKUP(L1757,Schnitt1!L:P,3,0)</f>
        <v>0</v>
      </c>
      <c r="AB1757" s="166">
        <f>VLOOKUP(L1757,Schnitt2!L:P,3,0)</f>
        <v>0</v>
      </c>
      <c r="AC1757" s="166">
        <f>VLOOKUP(L1757,Schnitt3!L:P,3,0)</f>
        <v>0</v>
      </c>
      <c r="AD1757" s="166">
        <f>VLOOKUP(L1757,Schnitt4!L:P,3,0)</f>
        <v>0</v>
      </c>
      <c r="AE1757" s="166">
        <f>VLOOKUP(L1757,Schnitt5!L:P,3,0)</f>
        <v>0</v>
      </c>
      <c r="AF1757" s="166">
        <f>VLOOKUP(L1757,Schnitt6!L:P,3,0)</f>
        <v>0</v>
      </c>
    </row>
    <row r="1758" spans="12:32" x14ac:dyDescent="0.25">
      <c r="L1758" s="264">
        <f>Member!A1758</f>
        <v>0</v>
      </c>
      <c r="M1758" s="166">
        <f t="shared" si="118"/>
        <v>0</v>
      </c>
      <c r="N1758" s="166">
        <f t="shared" si="119"/>
        <v>0</v>
      </c>
      <c r="O1758" s="166">
        <f t="shared" si="120"/>
        <v>0</v>
      </c>
      <c r="P1758" s="166">
        <f t="shared" si="121"/>
        <v>49</v>
      </c>
      <c r="S1758" s="166">
        <f>VLOOKUP(L1758,Schnitt1!L:P,2,0)</f>
        <v>0</v>
      </c>
      <c r="T1758" s="166">
        <f>VLOOKUP(L1758,Schnitt2!L:P,2,0)</f>
        <v>0</v>
      </c>
      <c r="U1758" s="166">
        <f>VLOOKUP(L1758,Schnitt3!L:P,2,0)</f>
        <v>0</v>
      </c>
      <c r="V1758" s="166">
        <f>VLOOKUP(L1758,Schnitt4!L:P,2,0)</f>
        <v>0</v>
      </c>
      <c r="W1758" s="166">
        <f>VLOOKUP(L1758,Schnitt5!L:P,2,0)</f>
        <v>0</v>
      </c>
      <c r="X1758" s="166">
        <f>VLOOKUP(L1758,Schnitt6!L:P,2,0)</f>
        <v>0</v>
      </c>
      <c r="AA1758" s="166">
        <f>VLOOKUP(L1758,Schnitt1!L:P,3,0)</f>
        <v>0</v>
      </c>
      <c r="AB1758" s="166">
        <f>VLOOKUP(L1758,Schnitt2!L:P,3,0)</f>
        <v>0</v>
      </c>
      <c r="AC1758" s="166">
        <f>VLOOKUP(L1758,Schnitt3!L:P,3,0)</f>
        <v>0</v>
      </c>
      <c r="AD1758" s="166">
        <f>VLOOKUP(L1758,Schnitt4!L:P,3,0)</f>
        <v>0</v>
      </c>
      <c r="AE1758" s="166">
        <f>VLOOKUP(L1758,Schnitt5!L:P,3,0)</f>
        <v>0</v>
      </c>
      <c r="AF1758" s="166">
        <f>VLOOKUP(L1758,Schnitt6!L:P,3,0)</f>
        <v>0</v>
      </c>
    </row>
    <row r="1759" spans="12:32" x14ac:dyDescent="0.25">
      <c r="L1759" s="264">
        <f>Member!A1759</f>
        <v>0</v>
      </c>
      <c r="M1759" s="166">
        <f t="shared" si="118"/>
        <v>0</v>
      </c>
      <c r="N1759" s="166">
        <f t="shared" si="119"/>
        <v>0</v>
      </c>
      <c r="O1759" s="166">
        <f t="shared" si="120"/>
        <v>0</v>
      </c>
      <c r="P1759" s="166">
        <f t="shared" si="121"/>
        <v>49</v>
      </c>
      <c r="S1759" s="166">
        <f>VLOOKUP(L1759,Schnitt1!L:P,2,0)</f>
        <v>0</v>
      </c>
      <c r="T1759" s="166">
        <f>VLOOKUP(L1759,Schnitt2!L:P,2,0)</f>
        <v>0</v>
      </c>
      <c r="U1759" s="166">
        <f>VLOOKUP(L1759,Schnitt3!L:P,2,0)</f>
        <v>0</v>
      </c>
      <c r="V1759" s="166">
        <f>VLOOKUP(L1759,Schnitt4!L:P,2,0)</f>
        <v>0</v>
      </c>
      <c r="W1759" s="166">
        <f>VLOOKUP(L1759,Schnitt5!L:P,2,0)</f>
        <v>0</v>
      </c>
      <c r="X1759" s="166">
        <f>VLOOKUP(L1759,Schnitt6!L:P,2,0)</f>
        <v>0</v>
      </c>
      <c r="AA1759" s="166">
        <f>VLOOKUP(L1759,Schnitt1!L:P,3,0)</f>
        <v>0</v>
      </c>
      <c r="AB1759" s="166">
        <f>VLOOKUP(L1759,Schnitt2!L:P,3,0)</f>
        <v>0</v>
      </c>
      <c r="AC1759" s="166">
        <f>VLOOKUP(L1759,Schnitt3!L:P,3,0)</f>
        <v>0</v>
      </c>
      <c r="AD1759" s="166">
        <f>VLOOKUP(L1759,Schnitt4!L:P,3,0)</f>
        <v>0</v>
      </c>
      <c r="AE1759" s="166">
        <f>VLOOKUP(L1759,Schnitt5!L:P,3,0)</f>
        <v>0</v>
      </c>
      <c r="AF1759" s="166">
        <f>VLOOKUP(L1759,Schnitt6!L:P,3,0)</f>
        <v>0</v>
      </c>
    </row>
    <row r="1760" spans="12:32" x14ac:dyDescent="0.25">
      <c r="L1760" s="264">
        <f>Member!A1760</f>
        <v>0</v>
      </c>
      <c r="M1760" s="166">
        <f t="shared" si="118"/>
        <v>0</v>
      </c>
      <c r="N1760" s="166">
        <f t="shared" si="119"/>
        <v>0</v>
      </c>
      <c r="O1760" s="166">
        <f t="shared" si="120"/>
        <v>0</v>
      </c>
      <c r="P1760" s="166">
        <f t="shared" si="121"/>
        <v>49</v>
      </c>
      <c r="S1760" s="166">
        <f>VLOOKUP(L1760,Schnitt1!L:P,2,0)</f>
        <v>0</v>
      </c>
      <c r="T1760" s="166">
        <f>VLOOKUP(L1760,Schnitt2!L:P,2,0)</f>
        <v>0</v>
      </c>
      <c r="U1760" s="166">
        <f>VLOOKUP(L1760,Schnitt3!L:P,2,0)</f>
        <v>0</v>
      </c>
      <c r="V1760" s="166">
        <f>VLOOKUP(L1760,Schnitt4!L:P,2,0)</f>
        <v>0</v>
      </c>
      <c r="W1760" s="166">
        <f>VLOOKUP(L1760,Schnitt5!L:P,2,0)</f>
        <v>0</v>
      </c>
      <c r="X1760" s="166">
        <f>VLOOKUP(L1760,Schnitt6!L:P,2,0)</f>
        <v>0</v>
      </c>
      <c r="AA1760" s="166">
        <f>VLOOKUP(L1760,Schnitt1!L:P,3,0)</f>
        <v>0</v>
      </c>
      <c r="AB1760" s="166">
        <f>VLOOKUP(L1760,Schnitt2!L:P,3,0)</f>
        <v>0</v>
      </c>
      <c r="AC1760" s="166">
        <f>VLOOKUP(L1760,Schnitt3!L:P,3,0)</f>
        <v>0</v>
      </c>
      <c r="AD1760" s="166">
        <f>VLOOKUP(L1760,Schnitt4!L:P,3,0)</f>
        <v>0</v>
      </c>
      <c r="AE1760" s="166">
        <f>VLOOKUP(L1760,Schnitt5!L:P,3,0)</f>
        <v>0</v>
      </c>
      <c r="AF1760" s="166">
        <f>VLOOKUP(L1760,Schnitt6!L:P,3,0)</f>
        <v>0</v>
      </c>
    </row>
    <row r="1761" spans="12:32" x14ac:dyDescent="0.25">
      <c r="L1761" s="264">
        <f>Member!A1761</f>
        <v>0</v>
      </c>
      <c r="M1761" s="166">
        <f t="shared" si="118"/>
        <v>0</v>
      </c>
      <c r="N1761" s="166">
        <f t="shared" si="119"/>
        <v>0</v>
      </c>
      <c r="O1761" s="166">
        <f t="shared" si="120"/>
        <v>0</v>
      </c>
      <c r="P1761" s="166">
        <f t="shared" si="121"/>
        <v>49</v>
      </c>
      <c r="S1761" s="166">
        <f>VLOOKUP(L1761,Schnitt1!L:P,2,0)</f>
        <v>0</v>
      </c>
      <c r="T1761" s="166">
        <f>VLOOKUP(L1761,Schnitt2!L:P,2,0)</f>
        <v>0</v>
      </c>
      <c r="U1761" s="166">
        <f>VLOOKUP(L1761,Schnitt3!L:P,2,0)</f>
        <v>0</v>
      </c>
      <c r="V1761" s="166">
        <f>VLOOKUP(L1761,Schnitt4!L:P,2,0)</f>
        <v>0</v>
      </c>
      <c r="W1761" s="166">
        <f>VLOOKUP(L1761,Schnitt5!L:P,2,0)</f>
        <v>0</v>
      </c>
      <c r="X1761" s="166">
        <f>VLOOKUP(L1761,Schnitt6!L:P,2,0)</f>
        <v>0</v>
      </c>
      <c r="AA1761" s="166">
        <f>VLOOKUP(L1761,Schnitt1!L:P,3,0)</f>
        <v>0</v>
      </c>
      <c r="AB1761" s="166">
        <f>VLOOKUP(L1761,Schnitt2!L:P,3,0)</f>
        <v>0</v>
      </c>
      <c r="AC1761" s="166">
        <f>VLOOKUP(L1761,Schnitt3!L:P,3,0)</f>
        <v>0</v>
      </c>
      <c r="AD1761" s="166">
        <f>VLOOKUP(L1761,Schnitt4!L:P,3,0)</f>
        <v>0</v>
      </c>
      <c r="AE1761" s="166">
        <f>VLOOKUP(L1761,Schnitt5!L:P,3,0)</f>
        <v>0</v>
      </c>
      <c r="AF1761" s="166">
        <f>VLOOKUP(L1761,Schnitt6!L:P,3,0)</f>
        <v>0</v>
      </c>
    </row>
    <row r="1762" spans="12:32" x14ac:dyDescent="0.25">
      <c r="L1762" s="264">
        <f>Member!A1762</f>
        <v>0</v>
      </c>
      <c r="M1762" s="166">
        <f t="shared" si="118"/>
        <v>0</v>
      </c>
      <c r="N1762" s="166">
        <f t="shared" si="119"/>
        <v>0</v>
      </c>
      <c r="O1762" s="166">
        <f t="shared" si="120"/>
        <v>0</v>
      </c>
      <c r="P1762" s="166">
        <f t="shared" si="121"/>
        <v>49</v>
      </c>
      <c r="S1762" s="166">
        <f>VLOOKUP(L1762,Schnitt1!L:P,2,0)</f>
        <v>0</v>
      </c>
      <c r="T1762" s="166">
        <f>VLOOKUP(L1762,Schnitt2!L:P,2,0)</f>
        <v>0</v>
      </c>
      <c r="U1762" s="166">
        <f>VLOOKUP(L1762,Schnitt3!L:P,2,0)</f>
        <v>0</v>
      </c>
      <c r="V1762" s="166">
        <f>VLOOKUP(L1762,Schnitt4!L:P,2,0)</f>
        <v>0</v>
      </c>
      <c r="W1762" s="166">
        <f>VLOOKUP(L1762,Schnitt5!L:P,2,0)</f>
        <v>0</v>
      </c>
      <c r="X1762" s="166">
        <f>VLOOKUP(L1762,Schnitt6!L:P,2,0)</f>
        <v>0</v>
      </c>
      <c r="AA1762" s="166">
        <f>VLOOKUP(L1762,Schnitt1!L:P,3,0)</f>
        <v>0</v>
      </c>
      <c r="AB1762" s="166">
        <f>VLOOKUP(L1762,Schnitt2!L:P,3,0)</f>
        <v>0</v>
      </c>
      <c r="AC1762" s="166">
        <f>VLOOKUP(L1762,Schnitt3!L:P,3,0)</f>
        <v>0</v>
      </c>
      <c r="AD1762" s="166">
        <f>VLOOKUP(L1762,Schnitt4!L:P,3,0)</f>
        <v>0</v>
      </c>
      <c r="AE1762" s="166">
        <f>VLOOKUP(L1762,Schnitt5!L:P,3,0)</f>
        <v>0</v>
      </c>
      <c r="AF1762" s="166">
        <f>VLOOKUP(L1762,Schnitt6!L:P,3,0)</f>
        <v>0</v>
      </c>
    </row>
    <row r="1763" spans="12:32" x14ac:dyDescent="0.25">
      <c r="L1763" s="264">
        <f>Member!A1763</f>
        <v>0</v>
      </c>
      <c r="M1763" s="166">
        <f t="shared" si="118"/>
        <v>0</v>
      </c>
      <c r="N1763" s="166">
        <f t="shared" si="119"/>
        <v>0</v>
      </c>
      <c r="O1763" s="166">
        <f t="shared" si="120"/>
        <v>0</v>
      </c>
      <c r="P1763" s="166">
        <f t="shared" si="121"/>
        <v>49</v>
      </c>
      <c r="S1763" s="166">
        <f>VLOOKUP(L1763,Schnitt1!L:P,2,0)</f>
        <v>0</v>
      </c>
      <c r="T1763" s="166">
        <f>VLOOKUP(L1763,Schnitt2!L:P,2,0)</f>
        <v>0</v>
      </c>
      <c r="U1763" s="166">
        <f>VLOOKUP(L1763,Schnitt3!L:P,2,0)</f>
        <v>0</v>
      </c>
      <c r="V1763" s="166">
        <f>VLOOKUP(L1763,Schnitt4!L:P,2,0)</f>
        <v>0</v>
      </c>
      <c r="W1763" s="166">
        <f>VLOOKUP(L1763,Schnitt5!L:P,2,0)</f>
        <v>0</v>
      </c>
      <c r="X1763" s="166">
        <f>VLOOKUP(L1763,Schnitt6!L:P,2,0)</f>
        <v>0</v>
      </c>
      <c r="AA1763" s="166">
        <f>VLOOKUP(L1763,Schnitt1!L:P,3,0)</f>
        <v>0</v>
      </c>
      <c r="AB1763" s="166">
        <f>VLOOKUP(L1763,Schnitt2!L:P,3,0)</f>
        <v>0</v>
      </c>
      <c r="AC1763" s="166">
        <f>VLOOKUP(L1763,Schnitt3!L:P,3,0)</f>
        <v>0</v>
      </c>
      <c r="AD1763" s="166">
        <f>VLOOKUP(L1763,Schnitt4!L:P,3,0)</f>
        <v>0</v>
      </c>
      <c r="AE1763" s="166">
        <f>VLOOKUP(L1763,Schnitt5!L:P,3,0)</f>
        <v>0</v>
      </c>
      <c r="AF1763" s="166">
        <f>VLOOKUP(L1763,Schnitt6!L:P,3,0)</f>
        <v>0</v>
      </c>
    </row>
    <row r="1764" spans="12:32" x14ac:dyDescent="0.25">
      <c r="L1764" s="264">
        <f>Member!A1764</f>
        <v>0</v>
      </c>
      <c r="M1764" s="166">
        <f t="shared" si="118"/>
        <v>0</v>
      </c>
      <c r="N1764" s="166">
        <f t="shared" si="119"/>
        <v>0</v>
      </c>
      <c r="O1764" s="166">
        <f t="shared" si="120"/>
        <v>0</v>
      </c>
      <c r="P1764" s="166">
        <f t="shared" si="121"/>
        <v>49</v>
      </c>
      <c r="S1764" s="166">
        <f>VLOOKUP(L1764,Schnitt1!L:P,2,0)</f>
        <v>0</v>
      </c>
      <c r="T1764" s="166">
        <f>VLOOKUP(L1764,Schnitt2!L:P,2,0)</f>
        <v>0</v>
      </c>
      <c r="U1764" s="166">
        <f>VLOOKUP(L1764,Schnitt3!L:P,2,0)</f>
        <v>0</v>
      </c>
      <c r="V1764" s="166">
        <f>VLOOKUP(L1764,Schnitt4!L:P,2,0)</f>
        <v>0</v>
      </c>
      <c r="W1764" s="166">
        <f>VLOOKUP(L1764,Schnitt5!L:P,2,0)</f>
        <v>0</v>
      </c>
      <c r="X1764" s="166">
        <f>VLOOKUP(L1764,Schnitt6!L:P,2,0)</f>
        <v>0</v>
      </c>
      <c r="AA1764" s="166">
        <f>VLOOKUP(L1764,Schnitt1!L:P,3,0)</f>
        <v>0</v>
      </c>
      <c r="AB1764" s="166">
        <f>VLOOKUP(L1764,Schnitt2!L:P,3,0)</f>
        <v>0</v>
      </c>
      <c r="AC1764" s="166">
        <f>VLOOKUP(L1764,Schnitt3!L:P,3,0)</f>
        <v>0</v>
      </c>
      <c r="AD1764" s="166">
        <f>VLOOKUP(L1764,Schnitt4!L:P,3,0)</f>
        <v>0</v>
      </c>
      <c r="AE1764" s="166">
        <f>VLOOKUP(L1764,Schnitt5!L:P,3,0)</f>
        <v>0</v>
      </c>
      <c r="AF1764" s="166">
        <f>VLOOKUP(L1764,Schnitt6!L:P,3,0)</f>
        <v>0</v>
      </c>
    </row>
    <row r="1765" spans="12:32" x14ac:dyDescent="0.25">
      <c r="L1765" s="264">
        <f>Member!A1765</f>
        <v>0</v>
      </c>
      <c r="M1765" s="166">
        <f t="shared" si="118"/>
        <v>0</v>
      </c>
      <c r="N1765" s="166">
        <f t="shared" si="119"/>
        <v>0</v>
      </c>
      <c r="O1765" s="166">
        <f t="shared" si="120"/>
        <v>0</v>
      </c>
      <c r="P1765" s="166">
        <f t="shared" si="121"/>
        <v>49</v>
      </c>
      <c r="S1765" s="166">
        <f>VLOOKUP(L1765,Schnitt1!L:P,2,0)</f>
        <v>0</v>
      </c>
      <c r="T1765" s="166">
        <f>VLOOKUP(L1765,Schnitt2!L:P,2,0)</f>
        <v>0</v>
      </c>
      <c r="U1765" s="166">
        <f>VLOOKUP(L1765,Schnitt3!L:P,2,0)</f>
        <v>0</v>
      </c>
      <c r="V1765" s="166">
        <f>VLOOKUP(L1765,Schnitt4!L:P,2,0)</f>
        <v>0</v>
      </c>
      <c r="W1765" s="166">
        <f>VLOOKUP(L1765,Schnitt5!L:P,2,0)</f>
        <v>0</v>
      </c>
      <c r="X1765" s="166">
        <f>VLOOKUP(L1765,Schnitt6!L:P,2,0)</f>
        <v>0</v>
      </c>
      <c r="AA1765" s="166">
        <f>VLOOKUP(L1765,Schnitt1!L:P,3,0)</f>
        <v>0</v>
      </c>
      <c r="AB1765" s="166">
        <f>VLOOKUP(L1765,Schnitt2!L:P,3,0)</f>
        <v>0</v>
      </c>
      <c r="AC1765" s="166">
        <f>VLOOKUP(L1765,Schnitt3!L:P,3,0)</f>
        <v>0</v>
      </c>
      <c r="AD1765" s="166">
        <f>VLOOKUP(L1765,Schnitt4!L:P,3,0)</f>
        <v>0</v>
      </c>
      <c r="AE1765" s="166">
        <f>VLOOKUP(L1765,Schnitt5!L:P,3,0)</f>
        <v>0</v>
      </c>
      <c r="AF1765" s="166">
        <f>VLOOKUP(L1765,Schnitt6!L:P,3,0)</f>
        <v>0</v>
      </c>
    </row>
    <row r="1766" spans="12:32" x14ac:dyDescent="0.25">
      <c r="L1766" s="264">
        <f>Member!A1766</f>
        <v>0</v>
      </c>
      <c r="M1766" s="166">
        <f t="shared" si="118"/>
        <v>0</v>
      </c>
      <c r="N1766" s="166">
        <f t="shared" si="119"/>
        <v>0</v>
      </c>
      <c r="O1766" s="166">
        <f t="shared" si="120"/>
        <v>0</v>
      </c>
      <c r="P1766" s="166">
        <f t="shared" si="121"/>
        <v>49</v>
      </c>
      <c r="S1766" s="166">
        <f>VLOOKUP(L1766,Schnitt1!L:P,2,0)</f>
        <v>0</v>
      </c>
      <c r="T1766" s="166">
        <f>VLOOKUP(L1766,Schnitt2!L:P,2,0)</f>
        <v>0</v>
      </c>
      <c r="U1766" s="166">
        <f>VLOOKUP(L1766,Schnitt3!L:P,2,0)</f>
        <v>0</v>
      </c>
      <c r="V1766" s="166">
        <f>VLOOKUP(L1766,Schnitt4!L:P,2,0)</f>
        <v>0</v>
      </c>
      <c r="W1766" s="166">
        <f>VLOOKUP(L1766,Schnitt5!L:P,2,0)</f>
        <v>0</v>
      </c>
      <c r="X1766" s="166">
        <f>VLOOKUP(L1766,Schnitt6!L:P,2,0)</f>
        <v>0</v>
      </c>
      <c r="AA1766" s="166">
        <f>VLOOKUP(L1766,Schnitt1!L:P,3,0)</f>
        <v>0</v>
      </c>
      <c r="AB1766" s="166">
        <f>VLOOKUP(L1766,Schnitt2!L:P,3,0)</f>
        <v>0</v>
      </c>
      <c r="AC1766" s="166">
        <f>VLOOKUP(L1766,Schnitt3!L:P,3,0)</f>
        <v>0</v>
      </c>
      <c r="AD1766" s="166">
        <f>VLOOKUP(L1766,Schnitt4!L:P,3,0)</f>
        <v>0</v>
      </c>
      <c r="AE1766" s="166">
        <f>VLOOKUP(L1766,Schnitt5!L:P,3,0)</f>
        <v>0</v>
      </c>
      <c r="AF1766" s="166">
        <f>VLOOKUP(L1766,Schnitt6!L:P,3,0)</f>
        <v>0</v>
      </c>
    </row>
    <row r="1767" spans="12:32" x14ac:dyDescent="0.25">
      <c r="L1767" s="264">
        <f>Member!A1767</f>
        <v>0</v>
      </c>
      <c r="M1767" s="166">
        <f t="shared" si="118"/>
        <v>0</v>
      </c>
      <c r="N1767" s="166">
        <f t="shared" si="119"/>
        <v>0</v>
      </c>
      <c r="O1767" s="166">
        <f t="shared" si="120"/>
        <v>0</v>
      </c>
      <c r="P1767" s="166">
        <f t="shared" si="121"/>
        <v>49</v>
      </c>
      <c r="S1767" s="166">
        <f>VLOOKUP(L1767,Schnitt1!L:P,2,0)</f>
        <v>0</v>
      </c>
      <c r="T1767" s="166">
        <f>VLOOKUP(L1767,Schnitt2!L:P,2,0)</f>
        <v>0</v>
      </c>
      <c r="U1767" s="166">
        <f>VLOOKUP(L1767,Schnitt3!L:P,2,0)</f>
        <v>0</v>
      </c>
      <c r="V1767" s="166">
        <f>VLOOKUP(L1767,Schnitt4!L:P,2,0)</f>
        <v>0</v>
      </c>
      <c r="W1767" s="166">
        <f>VLOOKUP(L1767,Schnitt5!L:P,2,0)</f>
        <v>0</v>
      </c>
      <c r="X1767" s="166">
        <f>VLOOKUP(L1767,Schnitt6!L:P,2,0)</f>
        <v>0</v>
      </c>
      <c r="AA1767" s="166">
        <f>VLOOKUP(L1767,Schnitt1!L:P,3,0)</f>
        <v>0</v>
      </c>
      <c r="AB1767" s="166">
        <f>VLOOKUP(L1767,Schnitt2!L:P,3,0)</f>
        <v>0</v>
      </c>
      <c r="AC1767" s="166">
        <f>VLOOKUP(L1767,Schnitt3!L:P,3,0)</f>
        <v>0</v>
      </c>
      <c r="AD1767" s="166">
        <f>VLOOKUP(L1767,Schnitt4!L:P,3,0)</f>
        <v>0</v>
      </c>
      <c r="AE1767" s="166">
        <f>VLOOKUP(L1767,Schnitt5!L:P,3,0)</f>
        <v>0</v>
      </c>
      <c r="AF1767" s="166">
        <f>VLOOKUP(L1767,Schnitt6!L:P,3,0)</f>
        <v>0</v>
      </c>
    </row>
    <row r="1768" spans="12:32" x14ac:dyDescent="0.25">
      <c r="L1768" s="264">
        <f>Member!A1768</f>
        <v>0</v>
      </c>
      <c r="M1768" s="166">
        <f t="shared" si="118"/>
        <v>0</v>
      </c>
      <c r="N1768" s="166">
        <f t="shared" si="119"/>
        <v>0</v>
      </c>
      <c r="O1768" s="166">
        <f t="shared" si="120"/>
        <v>0</v>
      </c>
      <c r="P1768" s="166">
        <f t="shared" si="121"/>
        <v>49</v>
      </c>
      <c r="S1768" s="166">
        <f>VLOOKUP(L1768,Schnitt1!L:P,2,0)</f>
        <v>0</v>
      </c>
      <c r="T1768" s="166">
        <f>VLOOKUP(L1768,Schnitt2!L:P,2,0)</f>
        <v>0</v>
      </c>
      <c r="U1768" s="166">
        <f>VLOOKUP(L1768,Schnitt3!L:P,2,0)</f>
        <v>0</v>
      </c>
      <c r="V1768" s="166">
        <f>VLOOKUP(L1768,Schnitt4!L:P,2,0)</f>
        <v>0</v>
      </c>
      <c r="W1768" s="166">
        <f>VLOOKUP(L1768,Schnitt5!L:P,2,0)</f>
        <v>0</v>
      </c>
      <c r="X1768" s="166">
        <f>VLOOKUP(L1768,Schnitt6!L:P,2,0)</f>
        <v>0</v>
      </c>
      <c r="AA1768" s="166">
        <f>VLOOKUP(L1768,Schnitt1!L:P,3,0)</f>
        <v>0</v>
      </c>
      <c r="AB1768" s="166">
        <f>VLOOKUP(L1768,Schnitt2!L:P,3,0)</f>
        <v>0</v>
      </c>
      <c r="AC1768" s="166">
        <f>VLOOKUP(L1768,Schnitt3!L:P,3,0)</f>
        <v>0</v>
      </c>
      <c r="AD1768" s="166">
        <f>VLOOKUP(L1768,Schnitt4!L:P,3,0)</f>
        <v>0</v>
      </c>
      <c r="AE1768" s="166">
        <f>VLOOKUP(L1768,Schnitt5!L:P,3,0)</f>
        <v>0</v>
      </c>
      <c r="AF1768" s="166">
        <f>VLOOKUP(L1768,Schnitt6!L:P,3,0)</f>
        <v>0</v>
      </c>
    </row>
    <row r="1769" spans="12:32" x14ac:dyDescent="0.25">
      <c r="L1769" s="264">
        <f>Member!A1769</f>
        <v>0</v>
      </c>
      <c r="M1769" s="166">
        <f t="shared" si="118"/>
        <v>0</v>
      </c>
      <c r="N1769" s="166">
        <f t="shared" si="119"/>
        <v>0</v>
      </c>
      <c r="O1769" s="166">
        <f t="shared" si="120"/>
        <v>0</v>
      </c>
      <c r="P1769" s="166">
        <f t="shared" si="121"/>
        <v>49</v>
      </c>
      <c r="S1769" s="166">
        <f>VLOOKUP(L1769,Schnitt1!L:P,2,0)</f>
        <v>0</v>
      </c>
      <c r="T1769" s="166">
        <f>VLOOKUP(L1769,Schnitt2!L:P,2,0)</f>
        <v>0</v>
      </c>
      <c r="U1769" s="166">
        <f>VLOOKUP(L1769,Schnitt3!L:P,2,0)</f>
        <v>0</v>
      </c>
      <c r="V1769" s="166">
        <f>VLOOKUP(L1769,Schnitt4!L:P,2,0)</f>
        <v>0</v>
      </c>
      <c r="W1769" s="166">
        <f>VLOOKUP(L1769,Schnitt5!L:P,2,0)</f>
        <v>0</v>
      </c>
      <c r="X1769" s="166">
        <f>VLOOKUP(L1769,Schnitt6!L:P,2,0)</f>
        <v>0</v>
      </c>
      <c r="AA1769" s="166">
        <f>VLOOKUP(L1769,Schnitt1!L:P,3,0)</f>
        <v>0</v>
      </c>
      <c r="AB1769" s="166">
        <f>VLOOKUP(L1769,Schnitt2!L:P,3,0)</f>
        <v>0</v>
      </c>
      <c r="AC1769" s="166">
        <f>VLOOKUP(L1769,Schnitt3!L:P,3,0)</f>
        <v>0</v>
      </c>
      <c r="AD1769" s="166">
        <f>VLOOKUP(L1769,Schnitt4!L:P,3,0)</f>
        <v>0</v>
      </c>
      <c r="AE1769" s="166">
        <f>VLOOKUP(L1769,Schnitt5!L:P,3,0)</f>
        <v>0</v>
      </c>
      <c r="AF1769" s="166">
        <f>VLOOKUP(L1769,Schnitt6!L:P,3,0)</f>
        <v>0</v>
      </c>
    </row>
    <row r="1770" spans="12:32" x14ac:dyDescent="0.25">
      <c r="L1770" s="264">
        <f>Member!A1770</f>
        <v>0</v>
      </c>
      <c r="M1770" s="166">
        <f t="shared" si="118"/>
        <v>0</v>
      </c>
      <c r="N1770" s="166">
        <f t="shared" si="119"/>
        <v>0</v>
      </c>
      <c r="O1770" s="166">
        <f t="shared" si="120"/>
        <v>0</v>
      </c>
      <c r="P1770" s="166">
        <f t="shared" si="121"/>
        <v>49</v>
      </c>
      <c r="S1770" s="166">
        <f>VLOOKUP(L1770,Schnitt1!L:P,2,0)</f>
        <v>0</v>
      </c>
      <c r="T1770" s="166">
        <f>VLOOKUP(L1770,Schnitt2!L:P,2,0)</f>
        <v>0</v>
      </c>
      <c r="U1770" s="166">
        <f>VLOOKUP(L1770,Schnitt3!L:P,2,0)</f>
        <v>0</v>
      </c>
      <c r="V1770" s="166">
        <f>VLOOKUP(L1770,Schnitt4!L:P,2,0)</f>
        <v>0</v>
      </c>
      <c r="W1770" s="166">
        <f>VLOOKUP(L1770,Schnitt5!L:P,2,0)</f>
        <v>0</v>
      </c>
      <c r="X1770" s="166">
        <f>VLOOKUP(L1770,Schnitt6!L:P,2,0)</f>
        <v>0</v>
      </c>
      <c r="AA1770" s="166">
        <f>VLOOKUP(L1770,Schnitt1!L:P,3,0)</f>
        <v>0</v>
      </c>
      <c r="AB1770" s="166">
        <f>VLOOKUP(L1770,Schnitt2!L:P,3,0)</f>
        <v>0</v>
      </c>
      <c r="AC1770" s="166">
        <f>VLOOKUP(L1770,Schnitt3!L:P,3,0)</f>
        <v>0</v>
      </c>
      <c r="AD1770" s="166">
        <f>VLOOKUP(L1770,Schnitt4!L:P,3,0)</f>
        <v>0</v>
      </c>
      <c r="AE1770" s="166">
        <f>VLOOKUP(L1770,Schnitt5!L:P,3,0)</f>
        <v>0</v>
      </c>
      <c r="AF1770" s="166">
        <f>VLOOKUP(L1770,Schnitt6!L:P,3,0)</f>
        <v>0</v>
      </c>
    </row>
    <row r="1771" spans="12:32" x14ac:dyDescent="0.25">
      <c r="L1771" s="264">
        <f>Member!A1771</f>
        <v>0</v>
      </c>
      <c r="M1771" s="166">
        <f t="shared" si="118"/>
        <v>0</v>
      </c>
      <c r="N1771" s="166">
        <f t="shared" si="119"/>
        <v>0</v>
      </c>
      <c r="O1771" s="166">
        <f t="shared" si="120"/>
        <v>0</v>
      </c>
      <c r="P1771" s="166">
        <f t="shared" si="121"/>
        <v>49</v>
      </c>
      <c r="S1771" s="166">
        <f>VLOOKUP(L1771,Schnitt1!L:P,2,0)</f>
        <v>0</v>
      </c>
      <c r="T1771" s="166">
        <f>VLOOKUP(L1771,Schnitt2!L:P,2,0)</f>
        <v>0</v>
      </c>
      <c r="U1771" s="166">
        <f>VLOOKUP(L1771,Schnitt3!L:P,2,0)</f>
        <v>0</v>
      </c>
      <c r="V1771" s="166">
        <f>VLOOKUP(L1771,Schnitt4!L:P,2,0)</f>
        <v>0</v>
      </c>
      <c r="W1771" s="166">
        <f>VLOOKUP(L1771,Schnitt5!L:P,2,0)</f>
        <v>0</v>
      </c>
      <c r="X1771" s="166">
        <f>VLOOKUP(L1771,Schnitt6!L:P,2,0)</f>
        <v>0</v>
      </c>
      <c r="AA1771" s="166">
        <f>VLOOKUP(L1771,Schnitt1!L:P,3,0)</f>
        <v>0</v>
      </c>
      <c r="AB1771" s="166">
        <f>VLOOKUP(L1771,Schnitt2!L:P,3,0)</f>
        <v>0</v>
      </c>
      <c r="AC1771" s="166">
        <f>VLOOKUP(L1771,Schnitt3!L:P,3,0)</f>
        <v>0</v>
      </c>
      <c r="AD1771" s="166">
        <f>VLOOKUP(L1771,Schnitt4!L:P,3,0)</f>
        <v>0</v>
      </c>
      <c r="AE1771" s="166">
        <f>VLOOKUP(L1771,Schnitt5!L:P,3,0)</f>
        <v>0</v>
      </c>
      <c r="AF1771" s="166">
        <f>VLOOKUP(L1771,Schnitt6!L:P,3,0)</f>
        <v>0</v>
      </c>
    </row>
    <row r="1772" spans="12:32" x14ac:dyDescent="0.25">
      <c r="L1772" s="264">
        <f>Member!A1772</f>
        <v>0</v>
      </c>
      <c r="M1772" s="166">
        <f t="shared" si="118"/>
        <v>0</v>
      </c>
      <c r="N1772" s="166">
        <f t="shared" si="119"/>
        <v>0</v>
      </c>
      <c r="O1772" s="166">
        <f t="shared" si="120"/>
        <v>0</v>
      </c>
      <c r="P1772" s="166">
        <f t="shared" si="121"/>
        <v>49</v>
      </c>
      <c r="S1772" s="166">
        <f>VLOOKUP(L1772,Schnitt1!L:P,2,0)</f>
        <v>0</v>
      </c>
      <c r="T1772" s="166">
        <f>VLOOKUP(L1772,Schnitt2!L:P,2,0)</f>
        <v>0</v>
      </c>
      <c r="U1772" s="166">
        <f>VLOOKUP(L1772,Schnitt3!L:P,2,0)</f>
        <v>0</v>
      </c>
      <c r="V1772" s="166">
        <f>VLOOKUP(L1772,Schnitt4!L:P,2,0)</f>
        <v>0</v>
      </c>
      <c r="W1772" s="166">
        <f>VLOOKUP(L1772,Schnitt5!L:P,2,0)</f>
        <v>0</v>
      </c>
      <c r="X1772" s="166">
        <f>VLOOKUP(L1772,Schnitt6!L:P,2,0)</f>
        <v>0</v>
      </c>
      <c r="AA1772" s="166">
        <f>VLOOKUP(L1772,Schnitt1!L:P,3,0)</f>
        <v>0</v>
      </c>
      <c r="AB1772" s="166">
        <f>VLOOKUP(L1772,Schnitt2!L:P,3,0)</f>
        <v>0</v>
      </c>
      <c r="AC1772" s="166">
        <f>VLOOKUP(L1772,Schnitt3!L:P,3,0)</f>
        <v>0</v>
      </c>
      <c r="AD1772" s="166">
        <f>VLOOKUP(L1772,Schnitt4!L:P,3,0)</f>
        <v>0</v>
      </c>
      <c r="AE1772" s="166">
        <f>VLOOKUP(L1772,Schnitt5!L:P,3,0)</f>
        <v>0</v>
      </c>
      <c r="AF1772" s="166">
        <f>VLOOKUP(L1772,Schnitt6!L:P,3,0)</f>
        <v>0</v>
      </c>
    </row>
    <row r="1773" spans="12:32" x14ac:dyDescent="0.25">
      <c r="L1773" s="264">
        <f>Member!A1773</f>
        <v>0</v>
      </c>
      <c r="M1773" s="166">
        <f t="shared" si="118"/>
        <v>0</v>
      </c>
      <c r="N1773" s="166">
        <f t="shared" si="119"/>
        <v>0</v>
      </c>
      <c r="O1773" s="166">
        <f t="shared" si="120"/>
        <v>0</v>
      </c>
      <c r="P1773" s="166">
        <f t="shared" si="121"/>
        <v>49</v>
      </c>
      <c r="S1773" s="166">
        <f>VLOOKUP(L1773,Schnitt1!L:P,2,0)</f>
        <v>0</v>
      </c>
      <c r="T1773" s="166">
        <f>VLOOKUP(L1773,Schnitt2!L:P,2,0)</f>
        <v>0</v>
      </c>
      <c r="U1773" s="166">
        <f>VLOOKUP(L1773,Schnitt3!L:P,2,0)</f>
        <v>0</v>
      </c>
      <c r="V1773" s="166">
        <f>VLOOKUP(L1773,Schnitt4!L:P,2,0)</f>
        <v>0</v>
      </c>
      <c r="W1773" s="166">
        <f>VLOOKUP(L1773,Schnitt5!L:P,2,0)</f>
        <v>0</v>
      </c>
      <c r="X1773" s="166">
        <f>VLOOKUP(L1773,Schnitt6!L:P,2,0)</f>
        <v>0</v>
      </c>
      <c r="AA1773" s="166">
        <f>VLOOKUP(L1773,Schnitt1!L:P,3,0)</f>
        <v>0</v>
      </c>
      <c r="AB1773" s="166">
        <f>VLOOKUP(L1773,Schnitt2!L:P,3,0)</f>
        <v>0</v>
      </c>
      <c r="AC1773" s="166">
        <f>VLOOKUP(L1773,Schnitt3!L:P,3,0)</f>
        <v>0</v>
      </c>
      <c r="AD1773" s="166">
        <f>VLOOKUP(L1773,Schnitt4!L:P,3,0)</f>
        <v>0</v>
      </c>
      <c r="AE1773" s="166">
        <f>VLOOKUP(L1773,Schnitt5!L:P,3,0)</f>
        <v>0</v>
      </c>
      <c r="AF1773" s="166">
        <f>VLOOKUP(L1773,Schnitt6!L:P,3,0)</f>
        <v>0</v>
      </c>
    </row>
    <row r="1774" spans="12:32" x14ac:dyDescent="0.25">
      <c r="L1774" s="264">
        <f>Member!A1774</f>
        <v>0</v>
      </c>
      <c r="M1774" s="166">
        <f t="shared" si="118"/>
        <v>0</v>
      </c>
      <c r="N1774" s="166">
        <f t="shared" si="119"/>
        <v>0</v>
      </c>
      <c r="O1774" s="166">
        <f t="shared" si="120"/>
        <v>0</v>
      </c>
      <c r="P1774" s="166">
        <f t="shared" si="121"/>
        <v>49</v>
      </c>
      <c r="S1774" s="166">
        <f>VLOOKUP(L1774,Schnitt1!L:P,2,0)</f>
        <v>0</v>
      </c>
      <c r="T1774" s="166">
        <f>VLOOKUP(L1774,Schnitt2!L:P,2,0)</f>
        <v>0</v>
      </c>
      <c r="U1774" s="166">
        <f>VLOOKUP(L1774,Schnitt3!L:P,2,0)</f>
        <v>0</v>
      </c>
      <c r="V1774" s="166">
        <f>VLOOKUP(L1774,Schnitt4!L:P,2,0)</f>
        <v>0</v>
      </c>
      <c r="W1774" s="166">
        <f>VLOOKUP(L1774,Schnitt5!L:P,2,0)</f>
        <v>0</v>
      </c>
      <c r="X1774" s="166">
        <f>VLOOKUP(L1774,Schnitt6!L:P,2,0)</f>
        <v>0</v>
      </c>
      <c r="AA1774" s="166">
        <f>VLOOKUP(L1774,Schnitt1!L:P,3,0)</f>
        <v>0</v>
      </c>
      <c r="AB1774" s="166">
        <f>VLOOKUP(L1774,Schnitt2!L:P,3,0)</f>
        <v>0</v>
      </c>
      <c r="AC1774" s="166">
        <f>VLOOKUP(L1774,Schnitt3!L:P,3,0)</f>
        <v>0</v>
      </c>
      <c r="AD1774" s="166">
        <f>VLOOKUP(L1774,Schnitt4!L:P,3,0)</f>
        <v>0</v>
      </c>
      <c r="AE1774" s="166">
        <f>VLOOKUP(L1774,Schnitt5!L:P,3,0)</f>
        <v>0</v>
      </c>
      <c r="AF1774" s="166">
        <f>VLOOKUP(L1774,Schnitt6!L:P,3,0)</f>
        <v>0</v>
      </c>
    </row>
    <row r="1775" spans="12:32" x14ac:dyDescent="0.25">
      <c r="L1775" s="264">
        <f>Member!A1775</f>
        <v>0</v>
      </c>
      <c r="M1775" s="166">
        <f t="shared" si="118"/>
        <v>0</v>
      </c>
      <c r="N1775" s="166">
        <f t="shared" si="119"/>
        <v>0</v>
      </c>
      <c r="O1775" s="166">
        <f t="shared" si="120"/>
        <v>0</v>
      </c>
      <c r="P1775" s="166">
        <f t="shared" si="121"/>
        <v>49</v>
      </c>
      <c r="S1775" s="166">
        <f>VLOOKUP(L1775,Schnitt1!L:P,2,0)</f>
        <v>0</v>
      </c>
      <c r="T1775" s="166">
        <f>VLOOKUP(L1775,Schnitt2!L:P,2,0)</f>
        <v>0</v>
      </c>
      <c r="U1775" s="166">
        <f>VLOOKUP(L1775,Schnitt3!L:P,2,0)</f>
        <v>0</v>
      </c>
      <c r="V1775" s="166">
        <f>VLOOKUP(L1775,Schnitt4!L:P,2,0)</f>
        <v>0</v>
      </c>
      <c r="W1775" s="166">
        <f>VLOOKUP(L1775,Schnitt5!L:P,2,0)</f>
        <v>0</v>
      </c>
      <c r="X1775" s="166">
        <f>VLOOKUP(L1775,Schnitt6!L:P,2,0)</f>
        <v>0</v>
      </c>
      <c r="AA1775" s="166">
        <f>VLOOKUP(L1775,Schnitt1!L:P,3,0)</f>
        <v>0</v>
      </c>
      <c r="AB1775" s="166">
        <f>VLOOKUP(L1775,Schnitt2!L:P,3,0)</f>
        <v>0</v>
      </c>
      <c r="AC1775" s="166">
        <f>VLOOKUP(L1775,Schnitt3!L:P,3,0)</f>
        <v>0</v>
      </c>
      <c r="AD1775" s="166">
        <f>VLOOKUP(L1775,Schnitt4!L:P,3,0)</f>
        <v>0</v>
      </c>
      <c r="AE1775" s="166">
        <f>VLOOKUP(L1775,Schnitt5!L:P,3,0)</f>
        <v>0</v>
      </c>
      <c r="AF1775" s="166">
        <f>VLOOKUP(L1775,Schnitt6!L:P,3,0)</f>
        <v>0</v>
      </c>
    </row>
    <row r="1776" spans="12:32" x14ac:dyDescent="0.25">
      <c r="L1776" s="264">
        <f>Member!A1776</f>
        <v>0</v>
      </c>
      <c r="M1776" s="166">
        <f t="shared" si="118"/>
        <v>0</v>
      </c>
      <c r="N1776" s="166">
        <f t="shared" si="119"/>
        <v>0</v>
      </c>
      <c r="O1776" s="166">
        <f t="shared" si="120"/>
        <v>0</v>
      </c>
      <c r="P1776" s="166">
        <f t="shared" si="121"/>
        <v>49</v>
      </c>
      <c r="S1776" s="166">
        <f>VLOOKUP(L1776,Schnitt1!L:P,2,0)</f>
        <v>0</v>
      </c>
      <c r="T1776" s="166">
        <f>VLOOKUP(L1776,Schnitt2!L:P,2,0)</f>
        <v>0</v>
      </c>
      <c r="U1776" s="166">
        <f>VLOOKUP(L1776,Schnitt3!L:P,2,0)</f>
        <v>0</v>
      </c>
      <c r="V1776" s="166">
        <f>VLOOKUP(L1776,Schnitt4!L:P,2,0)</f>
        <v>0</v>
      </c>
      <c r="W1776" s="166">
        <f>VLOOKUP(L1776,Schnitt5!L:P,2,0)</f>
        <v>0</v>
      </c>
      <c r="X1776" s="166">
        <f>VLOOKUP(L1776,Schnitt6!L:P,2,0)</f>
        <v>0</v>
      </c>
      <c r="AA1776" s="166">
        <f>VLOOKUP(L1776,Schnitt1!L:P,3,0)</f>
        <v>0</v>
      </c>
      <c r="AB1776" s="166">
        <f>VLOOKUP(L1776,Schnitt2!L:P,3,0)</f>
        <v>0</v>
      </c>
      <c r="AC1776" s="166">
        <f>VLOOKUP(L1776,Schnitt3!L:P,3,0)</f>
        <v>0</v>
      </c>
      <c r="AD1776" s="166">
        <f>VLOOKUP(L1776,Schnitt4!L:P,3,0)</f>
        <v>0</v>
      </c>
      <c r="AE1776" s="166">
        <f>VLOOKUP(L1776,Schnitt5!L:P,3,0)</f>
        <v>0</v>
      </c>
      <c r="AF1776" s="166">
        <f>VLOOKUP(L1776,Schnitt6!L:P,3,0)</f>
        <v>0</v>
      </c>
    </row>
    <row r="1777" spans="12:32" x14ac:dyDescent="0.25">
      <c r="L1777" s="264">
        <f>Member!A1777</f>
        <v>0</v>
      </c>
      <c r="M1777" s="166">
        <f t="shared" si="118"/>
        <v>0</v>
      </c>
      <c r="N1777" s="166">
        <f t="shared" si="119"/>
        <v>0</v>
      </c>
      <c r="O1777" s="166">
        <f t="shared" si="120"/>
        <v>0</v>
      </c>
      <c r="P1777" s="166">
        <f t="shared" si="121"/>
        <v>49</v>
      </c>
      <c r="S1777" s="166">
        <f>VLOOKUP(L1777,Schnitt1!L:P,2,0)</f>
        <v>0</v>
      </c>
      <c r="T1777" s="166">
        <f>VLOOKUP(L1777,Schnitt2!L:P,2,0)</f>
        <v>0</v>
      </c>
      <c r="U1777" s="166">
        <f>VLOOKUP(L1777,Schnitt3!L:P,2,0)</f>
        <v>0</v>
      </c>
      <c r="V1777" s="166">
        <f>VLOOKUP(L1777,Schnitt4!L:P,2,0)</f>
        <v>0</v>
      </c>
      <c r="W1777" s="166">
        <f>VLOOKUP(L1777,Schnitt5!L:P,2,0)</f>
        <v>0</v>
      </c>
      <c r="X1777" s="166">
        <f>VLOOKUP(L1777,Schnitt6!L:P,2,0)</f>
        <v>0</v>
      </c>
      <c r="AA1777" s="166">
        <f>VLOOKUP(L1777,Schnitt1!L:P,3,0)</f>
        <v>0</v>
      </c>
      <c r="AB1777" s="166">
        <f>VLOOKUP(L1777,Schnitt2!L:P,3,0)</f>
        <v>0</v>
      </c>
      <c r="AC1777" s="166">
        <f>VLOOKUP(L1777,Schnitt3!L:P,3,0)</f>
        <v>0</v>
      </c>
      <c r="AD1777" s="166">
        <f>VLOOKUP(L1777,Schnitt4!L:P,3,0)</f>
        <v>0</v>
      </c>
      <c r="AE1777" s="166">
        <f>VLOOKUP(L1777,Schnitt5!L:P,3,0)</f>
        <v>0</v>
      </c>
      <c r="AF1777" s="166">
        <f>VLOOKUP(L1777,Schnitt6!L:P,3,0)</f>
        <v>0</v>
      </c>
    </row>
    <row r="1778" spans="12:32" x14ac:dyDescent="0.25">
      <c r="L1778" s="264">
        <f>Member!A1778</f>
        <v>0</v>
      </c>
      <c r="M1778" s="166">
        <f t="shared" si="118"/>
        <v>0</v>
      </c>
      <c r="N1778" s="166">
        <f t="shared" si="119"/>
        <v>0</v>
      </c>
      <c r="O1778" s="166">
        <f t="shared" si="120"/>
        <v>0</v>
      </c>
      <c r="P1778" s="166">
        <f t="shared" si="121"/>
        <v>49</v>
      </c>
      <c r="S1778" s="166">
        <f>VLOOKUP(L1778,Schnitt1!L:P,2,0)</f>
        <v>0</v>
      </c>
      <c r="T1778" s="166">
        <f>VLOOKUP(L1778,Schnitt2!L:P,2,0)</f>
        <v>0</v>
      </c>
      <c r="U1778" s="166">
        <f>VLOOKUP(L1778,Schnitt3!L:P,2,0)</f>
        <v>0</v>
      </c>
      <c r="V1778" s="166">
        <f>VLOOKUP(L1778,Schnitt4!L:P,2,0)</f>
        <v>0</v>
      </c>
      <c r="W1778" s="166">
        <f>VLOOKUP(L1778,Schnitt5!L:P,2,0)</f>
        <v>0</v>
      </c>
      <c r="X1778" s="166">
        <f>VLOOKUP(L1778,Schnitt6!L:P,2,0)</f>
        <v>0</v>
      </c>
      <c r="AA1778" s="166">
        <f>VLOOKUP(L1778,Schnitt1!L:P,3,0)</f>
        <v>0</v>
      </c>
      <c r="AB1778" s="166">
        <f>VLOOKUP(L1778,Schnitt2!L:P,3,0)</f>
        <v>0</v>
      </c>
      <c r="AC1778" s="166">
        <f>VLOOKUP(L1778,Schnitt3!L:P,3,0)</f>
        <v>0</v>
      </c>
      <c r="AD1778" s="166">
        <f>VLOOKUP(L1778,Schnitt4!L:P,3,0)</f>
        <v>0</v>
      </c>
      <c r="AE1778" s="166">
        <f>VLOOKUP(L1778,Schnitt5!L:P,3,0)</f>
        <v>0</v>
      </c>
      <c r="AF1778" s="166">
        <f>VLOOKUP(L1778,Schnitt6!L:P,3,0)</f>
        <v>0</v>
      </c>
    </row>
    <row r="1779" spans="12:32" x14ac:dyDescent="0.25">
      <c r="L1779" s="264">
        <f>Member!A1779</f>
        <v>0</v>
      </c>
      <c r="M1779" s="166">
        <f t="shared" si="118"/>
        <v>0</v>
      </c>
      <c r="N1779" s="166">
        <f t="shared" si="119"/>
        <v>0</v>
      </c>
      <c r="O1779" s="166">
        <f t="shared" si="120"/>
        <v>0</v>
      </c>
      <c r="P1779" s="166">
        <f t="shared" si="121"/>
        <v>49</v>
      </c>
      <c r="S1779" s="166">
        <f>VLOOKUP(L1779,Schnitt1!L:P,2,0)</f>
        <v>0</v>
      </c>
      <c r="T1779" s="166">
        <f>VLOOKUP(L1779,Schnitt2!L:P,2,0)</f>
        <v>0</v>
      </c>
      <c r="U1779" s="166">
        <f>VLOOKUP(L1779,Schnitt3!L:P,2,0)</f>
        <v>0</v>
      </c>
      <c r="V1779" s="166">
        <f>VLOOKUP(L1779,Schnitt4!L:P,2,0)</f>
        <v>0</v>
      </c>
      <c r="W1779" s="166">
        <f>VLOOKUP(L1779,Schnitt5!L:P,2,0)</f>
        <v>0</v>
      </c>
      <c r="X1779" s="166">
        <f>VLOOKUP(L1779,Schnitt6!L:P,2,0)</f>
        <v>0</v>
      </c>
      <c r="AA1779" s="166">
        <f>VLOOKUP(L1779,Schnitt1!L:P,3,0)</f>
        <v>0</v>
      </c>
      <c r="AB1779" s="166">
        <f>VLOOKUP(L1779,Schnitt2!L:P,3,0)</f>
        <v>0</v>
      </c>
      <c r="AC1779" s="166">
        <f>VLOOKUP(L1779,Schnitt3!L:P,3,0)</f>
        <v>0</v>
      </c>
      <c r="AD1779" s="166">
        <f>VLOOKUP(L1779,Schnitt4!L:P,3,0)</f>
        <v>0</v>
      </c>
      <c r="AE1779" s="166">
        <f>VLOOKUP(L1779,Schnitt5!L:P,3,0)</f>
        <v>0</v>
      </c>
      <c r="AF1779" s="166">
        <f>VLOOKUP(L1779,Schnitt6!L:P,3,0)</f>
        <v>0</v>
      </c>
    </row>
    <row r="1780" spans="12:32" x14ac:dyDescent="0.25">
      <c r="L1780" s="264">
        <f>Member!A1780</f>
        <v>0</v>
      </c>
      <c r="M1780" s="166">
        <f t="shared" si="118"/>
        <v>0</v>
      </c>
      <c r="N1780" s="166">
        <f t="shared" si="119"/>
        <v>0</v>
      </c>
      <c r="O1780" s="166">
        <f t="shared" si="120"/>
        <v>0</v>
      </c>
      <c r="P1780" s="166">
        <f t="shared" si="121"/>
        <v>49</v>
      </c>
      <c r="S1780" s="166">
        <f>VLOOKUP(L1780,Schnitt1!L:P,2,0)</f>
        <v>0</v>
      </c>
      <c r="T1780" s="166">
        <f>VLOOKUP(L1780,Schnitt2!L:P,2,0)</f>
        <v>0</v>
      </c>
      <c r="U1780" s="166">
        <f>VLOOKUP(L1780,Schnitt3!L:P,2,0)</f>
        <v>0</v>
      </c>
      <c r="V1780" s="166">
        <f>VLOOKUP(L1780,Schnitt4!L:P,2,0)</f>
        <v>0</v>
      </c>
      <c r="W1780" s="166">
        <f>VLOOKUP(L1780,Schnitt5!L:P,2,0)</f>
        <v>0</v>
      </c>
      <c r="X1780" s="166">
        <f>VLOOKUP(L1780,Schnitt6!L:P,2,0)</f>
        <v>0</v>
      </c>
      <c r="AA1780" s="166">
        <f>VLOOKUP(L1780,Schnitt1!L:P,3,0)</f>
        <v>0</v>
      </c>
      <c r="AB1780" s="166">
        <f>VLOOKUP(L1780,Schnitt2!L:P,3,0)</f>
        <v>0</v>
      </c>
      <c r="AC1780" s="166">
        <f>VLOOKUP(L1780,Schnitt3!L:P,3,0)</f>
        <v>0</v>
      </c>
      <c r="AD1780" s="166">
        <f>VLOOKUP(L1780,Schnitt4!L:P,3,0)</f>
        <v>0</v>
      </c>
      <c r="AE1780" s="166">
        <f>VLOOKUP(L1780,Schnitt5!L:P,3,0)</f>
        <v>0</v>
      </c>
      <c r="AF1780" s="166">
        <f>VLOOKUP(L1780,Schnitt6!L:P,3,0)</f>
        <v>0</v>
      </c>
    </row>
    <row r="1781" spans="12:32" x14ac:dyDescent="0.25">
      <c r="L1781" s="264">
        <f>Member!A1781</f>
        <v>0</v>
      </c>
      <c r="M1781" s="166">
        <f t="shared" si="118"/>
        <v>0</v>
      </c>
      <c r="N1781" s="166">
        <f t="shared" si="119"/>
        <v>0</v>
      </c>
      <c r="O1781" s="166">
        <f t="shared" si="120"/>
        <v>0</v>
      </c>
      <c r="P1781" s="166">
        <f t="shared" si="121"/>
        <v>49</v>
      </c>
      <c r="S1781" s="166">
        <f>VLOOKUP(L1781,Schnitt1!L:P,2,0)</f>
        <v>0</v>
      </c>
      <c r="T1781" s="166">
        <f>VLOOKUP(L1781,Schnitt2!L:P,2,0)</f>
        <v>0</v>
      </c>
      <c r="U1781" s="166">
        <f>VLOOKUP(L1781,Schnitt3!L:P,2,0)</f>
        <v>0</v>
      </c>
      <c r="V1781" s="166">
        <f>VLOOKUP(L1781,Schnitt4!L:P,2,0)</f>
        <v>0</v>
      </c>
      <c r="W1781" s="166">
        <f>VLOOKUP(L1781,Schnitt5!L:P,2,0)</f>
        <v>0</v>
      </c>
      <c r="X1781" s="166">
        <f>VLOOKUP(L1781,Schnitt6!L:P,2,0)</f>
        <v>0</v>
      </c>
      <c r="AA1781" s="166">
        <f>VLOOKUP(L1781,Schnitt1!L:P,3,0)</f>
        <v>0</v>
      </c>
      <c r="AB1781" s="166">
        <f>VLOOKUP(L1781,Schnitt2!L:P,3,0)</f>
        <v>0</v>
      </c>
      <c r="AC1781" s="166">
        <f>VLOOKUP(L1781,Schnitt3!L:P,3,0)</f>
        <v>0</v>
      </c>
      <c r="AD1781" s="166">
        <f>VLOOKUP(L1781,Schnitt4!L:P,3,0)</f>
        <v>0</v>
      </c>
      <c r="AE1781" s="166">
        <f>VLOOKUP(L1781,Schnitt5!L:P,3,0)</f>
        <v>0</v>
      </c>
      <c r="AF1781" s="166">
        <f>VLOOKUP(L1781,Schnitt6!L:P,3,0)</f>
        <v>0</v>
      </c>
    </row>
    <row r="1782" spans="12:32" x14ac:dyDescent="0.25">
      <c r="L1782" s="264">
        <f>Member!A1782</f>
        <v>0</v>
      </c>
      <c r="M1782" s="166">
        <f t="shared" si="118"/>
        <v>0</v>
      </c>
      <c r="N1782" s="166">
        <f t="shared" si="119"/>
        <v>0</v>
      </c>
      <c r="O1782" s="166">
        <f t="shared" si="120"/>
        <v>0</v>
      </c>
      <c r="P1782" s="166">
        <f t="shared" si="121"/>
        <v>49</v>
      </c>
      <c r="S1782" s="166">
        <f>VLOOKUP(L1782,Schnitt1!L:P,2,0)</f>
        <v>0</v>
      </c>
      <c r="T1782" s="166">
        <f>VLOOKUP(L1782,Schnitt2!L:P,2,0)</f>
        <v>0</v>
      </c>
      <c r="U1782" s="166">
        <f>VLOOKUP(L1782,Schnitt3!L:P,2,0)</f>
        <v>0</v>
      </c>
      <c r="V1782" s="166">
        <f>VLOOKUP(L1782,Schnitt4!L:P,2,0)</f>
        <v>0</v>
      </c>
      <c r="W1782" s="166">
        <f>VLOOKUP(L1782,Schnitt5!L:P,2,0)</f>
        <v>0</v>
      </c>
      <c r="X1782" s="166">
        <f>VLOOKUP(L1782,Schnitt6!L:P,2,0)</f>
        <v>0</v>
      </c>
      <c r="AA1782" s="166">
        <f>VLOOKUP(L1782,Schnitt1!L:P,3,0)</f>
        <v>0</v>
      </c>
      <c r="AB1782" s="166">
        <f>VLOOKUP(L1782,Schnitt2!L:P,3,0)</f>
        <v>0</v>
      </c>
      <c r="AC1782" s="166">
        <f>VLOOKUP(L1782,Schnitt3!L:P,3,0)</f>
        <v>0</v>
      </c>
      <c r="AD1782" s="166">
        <f>VLOOKUP(L1782,Schnitt4!L:P,3,0)</f>
        <v>0</v>
      </c>
      <c r="AE1782" s="166">
        <f>VLOOKUP(L1782,Schnitt5!L:P,3,0)</f>
        <v>0</v>
      </c>
      <c r="AF1782" s="166">
        <f>VLOOKUP(L1782,Schnitt6!L:P,3,0)</f>
        <v>0</v>
      </c>
    </row>
    <row r="1783" spans="12:32" x14ac:dyDescent="0.25">
      <c r="L1783" s="264">
        <f>Member!A1783</f>
        <v>0</v>
      </c>
      <c r="M1783" s="166">
        <f t="shared" si="118"/>
        <v>0</v>
      </c>
      <c r="N1783" s="166">
        <f t="shared" si="119"/>
        <v>0</v>
      </c>
      <c r="O1783" s="166">
        <f t="shared" si="120"/>
        <v>0</v>
      </c>
      <c r="P1783" s="166">
        <f t="shared" si="121"/>
        <v>49</v>
      </c>
      <c r="S1783" s="166">
        <f>VLOOKUP(L1783,Schnitt1!L:P,2,0)</f>
        <v>0</v>
      </c>
      <c r="T1783" s="166">
        <f>VLOOKUP(L1783,Schnitt2!L:P,2,0)</f>
        <v>0</v>
      </c>
      <c r="U1783" s="166">
        <f>VLOOKUP(L1783,Schnitt3!L:P,2,0)</f>
        <v>0</v>
      </c>
      <c r="V1783" s="166">
        <f>VLOOKUP(L1783,Schnitt4!L:P,2,0)</f>
        <v>0</v>
      </c>
      <c r="W1783" s="166">
        <f>VLOOKUP(L1783,Schnitt5!L:P,2,0)</f>
        <v>0</v>
      </c>
      <c r="X1783" s="166">
        <f>VLOOKUP(L1783,Schnitt6!L:P,2,0)</f>
        <v>0</v>
      </c>
      <c r="AA1783" s="166">
        <f>VLOOKUP(L1783,Schnitt1!L:P,3,0)</f>
        <v>0</v>
      </c>
      <c r="AB1783" s="166">
        <f>VLOOKUP(L1783,Schnitt2!L:P,3,0)</f>
        <v>0</v>
      </c>
      <c r="AC1783" s="166">
        <f>VLOOKUP(L1783,Schnitt3!L:P,3,0)</f>
        <v>0</v>
      </c>
      <c r="AD1783" s="166">
        <f>VLOOKUP(L1783,Schnitt4!L:P,3,0)</f>
        <v>0</v>
      </c>
      <c r="AE1783" s="166">
        <f>VLOOKUP(L1783,Schnitt5!L:P,3,0)</f>
        <v>0</v>
      </c>
      <c r="AF1783" s="166">
        <f>VLOOKUP(L1783,Schnitt6!L:P,3,0)</f>
        <v>0</v>
      </c>
    </row>
    <row r="1784" spans="12:32" x14ac:dyDescent="0.25">
      <c r="L1784" s="264">
        <f>Member!A1784</f>
        <v>0</v>
      </c>
      <c r="M1784" s="166">
        <f t="shared" si="118"/>
        <v>0</v>
      </c>
      <c r="N1784" s="166">
        <f t="shared" si="119"/>
        <v>0</v>
      </c>
      <c r="O1784" s="166">
        <f t="shared" si="120"/>
        <v>0</v>
      </c>
      <c r="P1784" s="166">
        <f t="shared" si="121"/>
        <v>49</v>
      </c>
      <c r="S1784" s="166">
        <f>VLOOKUP(L1784,Schnitt1!L:P,2,0)</f>
        <v>0</v>
      </c>
      <c r="T1784" s="166">
        <f>VLOOKUP(L1784,Schnitt2!L:P,2,0)</f>
        <v>0</v>
      </c>
      <c r="U1784" s="166">
        <f>VLOOKUP(L1784,Schnitt3!L:P,2,0)</f>
        <v>0</v>
      </c>
      <c r="V1784" s="166">
        <f>VLOOKUP(L1784,Schnitt4!L:P,2,0)</f>
        <v>0</v>
      </c>
      <c r="W1784" s="166">
        <f>VLOOKUP(L1784,Schnitt5!L:P,2,0)</f>
        <v>0</v>
      </c>
      <c r="X1784" s="166">
        <f>VLOOKUP(L1784,Schnitt6!L:P,2,0)</f>
        <v>0</v>
      </c>
      <c r="AA1784" s="166">
        <f>VLOOKUP(L1784,Schnitt1!L:P,3,0)</f>
        <v>0</v>
      </c>
      <c r="AB1784" s="166">
        <f>VLOOKUP(L1784,Schnitt2!L:P,3,0)</f>
        <v>0</v>
      </c>
      <c r="AC1784" s="166">
        <f>VLOOKUP(L1784,Schnitt3!L:P,3,0)</f>
        <v>0</v>
      </c>
      <c r="AD1784" s="166">
        <f>VLOOKUP(L1784,Schnitt4!L:P,3,0)</f>
        <v>0</v>
      </c>
      <c r="AE1784" s="166">
        <f>VLOOKUP(L1784,Schnitt5!L:P,3,0)</f>
        <v>0</v>
      </c>
      <c r="AF1784" s="166">
        <f>VLOOKUP(L1784,Schnitt6!L:P,3,0)</f>
        <v>0</v>
      </c>
    </row>
    <row r="1785" spans="12:32" x14ac:dyDescent="0.25">
      <c r="L1785" s="264">
        <f>Member!A1785</f>
        <v>0</v>
      </c>
      <c r="M1785" s="166">
        <f t="shared" si="118"/>
        <v>0</v>
      </c>
      <c r="N1785" s="166">
        <f t="shared" si="119"/>
        <v>0</v>
      </c>
      <c r="O1785" s="166">
        <f t="shared" si="120"/>
        <v>0</v>
      </c>
      <c r="P1785" s="166">
        <f t="shared" si="121"/>
        <v>49</v>
      </c>
      <c r="S1785" s="166">
        <f>VLOOKUP(L1785,Schnitt1!L:P,2,0)</f>
        <v>0</v>
      </c>
      <c r="T1785" s="166">
        <f>VLOOKUP(L1785,Schnitt2!L:P,2,0)</f>
        <v>0</v>
      </c>
      <c r="U1785" s="166">
        <f>VLOOKUP(L1785,Schnitt3!L:P,2,0)</f>
        <v>0</v>
      </c>
      <c r="V1785" s="166">
        <f>VLOOKUP(L1785,Schnitt4!L:P,2,0)</f>
        <v>0</v>
      </c>
      <c r="W1785" s="166">
        <f>VLOOKUP(L1785,Schnitt5!L:P,2,0)</f>
        <v>0</v>
      </c>
      <c r="X1785" s="166">
        <f>VLOOKUP(L1785,Schnitt6!L:P,2,0)</f>
        <v>0</v>
      </c>
      <c r="AA1785" s="166">
        <f>VLOOKUP(L1785,Schnitt1!L:P,3,0)</f>
        <v>0</v>
      </c>
      <c r="AB1785" s="166">
        <f>VLOOKUP(L1785,Schnitt2!L:P,3,0)</f>
        <v>0</v>
      </c>
      <c r="AC1785" s="166">
        <f>VLOOKUP(L1785,Schnitt3!L:P,3,0)</f>
        <v>0</v>
      </c>
      <c r="AD1785" s="166">
        <f>VLOOKUP(L1785,Schnitt4!L:P,3,0)</f>
        <v>0</v>
      </c>
      <c r="AE1785" s="166">
        <f>VLOOKUP(L1785,Schnitt5!L:P,3,0)</f>
        <v>0</v>
      </c>
      <c r="AF1785" s="166">
        <f>VLOOKUP(L1785,Schnitt6!L:P,3,0)</f>
        <v>0</v>
      </c>
    </row>
    <row r="1786" spans="12:32" x14ac:dyDescent="0.25">
      <c r="L1786" s="264">
        <f>Member!A1786</f>
        <v>0</v>
      </c>
      <c r="M1786" s="166">
        <f t="shared" si="118"/>
        <v>0</v>
      </c>
      <c r="N1786" s="166">
        <f t="shared" si="119"/>
        <v>0</v>
      </c>
      <c r="O1786" s="166">
        <f t="shared" si="120"/>
        <v>0</v>
      </c>
      <c r="P1786" s="166">
        <f t="shared" si="121"/>
        <v>49</v>
      </c>
      <c r="S1786" s="166">
        <f>VLOOKUP(L1786,Schnitt1!L:P,2,0)</f>
        <v>0</v>
      </c>
      <c r="T1786" s="166">
        <f>VLOOKUP(L1786,Schnitt2!L:P,2,0)</f>
        <v>0</v>
      </c>
      <c r="U1786" s="166">
        <f>VLOOKUP(L1786,Schnitt3!L:P,2,0)</f>
        <v>0</v>
      </c>
      <c r="V1786" s="166">
        <f>VLOOKUP(L1786,Schnitt4!L:P,2,0)</f>
        <v>0</v>
      </c>
      <c r="W1786" s="166">
        <f>VLOOKUP(L1786,Schnitt5!L:P,2,0)</f>
        <v>0</v>
      </c>
      <c r="X1786" s="166">
        <f>VLOOKUP(L1786,Schnitt6!L:P,2,0)</f>
        <v>0</v>
      </c>
      <c r="AA1786" s="166">
        <f>VLOOKUP(L1786,Schnitt1!L:P,3,0)</f>
        <v>0</v>
      </c>
      <c r="AB1786" s="166">
        <f>VLOOKUP(L1786,Schnitt2!L:P,3,0)</f>
        <v>0</v>
      </c>
      <c r="AC1786" s="166">
        <f>VLOOKUP(L1786,Schnitt3!L:P,3,0)</f>
        <v>0</v>
      </c>
      <c r="AD1786" s="166">
        <f>VLOOKUP(L1786,Schnitt4!L:P,3,0)</f>
        <v>0</v>
      </c>
      <c r="AE1786" s="166">
        <f>VLOOKUP(L1786,Schnitt5!L:P,3,0)</f>
        <v>0</v>
      </c>
      <c r="AF1786" s="166">
        <f>VLOOKUP(L1786,Schnitt6!L:P,3,0)</f>
        <v>0</v>
      </c>
    </row>
    <row r="1787" spans="12:32" x14ac:dyDescent="0.25">
      <c r="L1787" s="264">
        <f>Member!A1787</f>
        <v>0</v>
      </c>
      <c r="M1787" s="166">
        <f t="shared" si="118"/>
        <v>0</v>
      </c>
      <c r="N1787" s="166">
        <f t="shared" si="119"/>
        <v>0</v>
      </c>
      <c r="O1787" s="166">
        <f t="shared" si="120"/>
        <v>0</v>
      </c>
      <c r="P1787" s="166">
        <f t="shared" si="121"/>
        <v>49</v>
      </c>
      <c r="S1787" s="166">
        <f>VLOOKUP(L1787,Schnitt1!L:P,2,0)</f>
        <v>0</v>
      </c>
      <c r="T1787" s="166">
        <f>VLOOKUP(L1787,Schnitt2!L:P,2,0)</f>
        <v>0</v>
      </c>
      <c r="U1787" s="166">
        <f>VLOOKUP(L1787,Schnitt3!L:P,2,0)</f>
        <v>0</v>
      </c>
      <c r="V1787" s="166">
        <f>VLOOKUP(L1787,Schnitt4!L:P,2,0)</f>
        <v>0</v>
      </c>
      <c r="W1787" s="166">
        <f>VLOOKUP(L1787,Schnitt5!L:P,2,0)</f>
        <v>0</v>
      </c>
      <c r="X1787" s="166">
        <f>VLOOKUP(L1787,Schnitt6!L:P,2,0)</f>
        <v>0</v>
      </c>
      <c r="AA1787" s="166">
        <f>VLOOKUP(L1787,Schnitt1!L:P,3,0)</f>
        <v>0</v>
      </c>
      <c r="AB1787" s="166">
        <f>VLOOKUP(L1787,Schnitt2!L:P,3,0)</f>
        <v>0</v>
      </c>
      <c r="AC1787" s="166">
        <f>VLOOKUP(L1787,Schnitt3!L:P,3,0)</f>
        <v>0</v>
      </c>
      <c r="AD1787" s="166">
        <f>VLOOKUP(L1787,Schnitt4!L:P,3,0)</f>
        <v>0</v>
      </c>
      <c r="AE1787" s="166">
        <f>VLOOKUP(L1787,Schnitt5!L:P,3,0)</f>
        <v>0</v>
      </c>
      <c r="AF1787" s="166">
        <f>VLOOKUP(L1787,Schnitt6!L:P,3,0)</f>
        <v>0</v>
      </c>
    </row>
    <row r="1788" spans="12:32" x14ac:dyDescent="0.25">
      <c r="L1788" s="264">
        <f>Member!A1788</f>
        <v>0</v>
      </c>
      <c r="M1788" s="166">
        <f t="shared" si="118"/>
        <v>0</v>
      </c>
      <c r="N1788" s="166">
        <f t="shared" si="119"/>
        <v>0</v>
      </c>
      <c r="O1788" s="166">
        <f t="shared" si="120"/>
        <v>0</v>
      </c>
      <c r="P1788" s="166">
        <f t="shared" si="121"/>
        <v>49</v>
      </c>
      <c r="S1788" s="166">
        <f>VLOOKUP(L1788,Schnitt1!L:P,2,0)</f>
        <v>0</v>
      </c>
      <c r="T1788" s="166">
        <f>VLOOKUP(L1788,Schnitt2!L:P,2,0)</f>
        <v>0</v>
      </c>
      <c r="U1788" s="166">
        <f>VLOOKUP(L1788,Schnitt3!L:P,2,0)</f>
        <v>0</v>
      </c>
      <c r="V1788" s="166">
        <f>VLOOKUP(L1788,Schnitt4!L:P,2,0)</f>
        <v>0</v>
      </c>
      <c r="W1788" s="166">
        <f>VLOOKUP(L1788,Schnitt5!L:P,2,0)</f>
        <v>0</v>
      </c>
      <c r="X1788" s="166">
        <f>VLOOKUP(L1788,Schnitt6!L:P,2,0)</f>
        <v>0</v>
      </c>
      <c r="AA1788" s="166">
        <f>VLOOKUP(L1788,Schnitt1!L:P,3,0)</f>
        <v>0</v>
      </c>
      <c r="AB1788" s="166">
        <f>VLOOKUP(L1788,Schnitt2!L:P,3,0)</f>
        <v>0</v>
      </c>
      <c r="AC1788" s="166">
        <f>VLOOKUP(L1788,Schnitt3!L:P,3,0)</f>
        <v>0</v>
      </c>
      <c r="AD1788" s="166">
        <f>VLOOKUP(L1788,Schnitt4!L:P,3,0)</f>
        <v>0</v>
      </c>
      <c r="AE1788" s="166">
        <f>VLOOKUP(L1788,Schnitt5!L:P,3,0)</f>
        <v>0</v>
      </c>
      <c r="AF1788" s="166">
        <f>VLOOKUP(L1788,Schnitt6!L:P,3,0)</f>
        <v>0</v>
      </c>
    </row>
    <row r="1789" spans="12:32" x14ac:dyDescent="0.25">
      <c r="L1789" s="264">
        <f>Member!A1789</f>
        <v>0</v>
      </c>
      <c r="M1789" s="166">
        <f t="shared" si="118"/>
        <v>0</v>
      </c>
      <c r="N1789" s="166">
        <f t="shared" si="119"/>
        <v>0</v>
      </c>
      <c r="O1789" s="166">
        <f t="shared" si="120"/>
        <v>0</v>
      </c>
      <c r="P1789" s="166">
        <f t="shared" si="121"/>
        <v>49</v>
      </c>
      <c r="S1789" s="166">
        <f>VLOOKUP(L1789,Schnitt1!L:P,2,0)</f>
        <v>0</v>
      </c>
      <c r="T1789" s="166">
        <f>VLOOKUP(L1789,Schnitt2!L:P,2,0)</f>
        <v>0</v>
      </c>
      <c r="U1789" s="166">
        <f>VLOOKUP(L1789,Schnitt3!L:P,2,0)</f>
        <v>0</v>
      </c>
      <c r="V1789" s="166">
        <f>VLOOKUP(L1789,Schnitt4!L:P,2,0)</f>
        <v>0</v>
      </c>
      <c r="W1789" s="166">
        <f>VLOOKUP(L1789,Schnitt5!L:P,2,0)</f>
        <v>0</v>
      </c>
      <c r="X1789" s="166">
        <f>VLOOKUP(L1789,Schnitt6!L:P,2,0)</f>
        <v>0</v>
      </c>
      <c r="AA1789" s="166">
        <f>VLOOKUP(L1789,Schnitt1!L:P,3,0)</f>
        <v>0</v>
      </c>
      <c r="AB1789" s="166">
        <f>VLOOKUP(L1789,Schnitt2!L:P,3,0)</f>
        <v>0</v>
      </c>
      <c r="AC1789" s="166">
        <f>VLOOKUP(L1789,Schnitt3!L:P,3,0)</f>
        <v>0</v>
      </c>
      <c r="AD1789" s="166">
        <f>VLOOKUP(L1789,Schnitt4!L:P,3,0)</f>
        <v>0</v>
      </c>
      <c r="AE1789" s="166">
        <f>VLOOKUP(L1789,Schnitt5!L:P,3,0)</f>
        <v>0</v>
      </c>
      <c r="AF1789" s="166">
        <f>VLOOKUP(L1789,Schnitt6!L:P,3,0)</f>
        <v>0</v>
      </c>
    </row>
    <row r="1790" spans="12:32" x14ac:dyDescent="0.25">
      <c r="L1790" s="264">
        <f>Member!A1790</f>
        <v>0</v>
      </c>
      <c r="M1790" s="166">
        <f t="shared" si="118"/>
        <v>0</v>
      </c>
      <c r="N1790" s="166">
        <f t="shared" si="119"/>
        <v>0</v>
      </c>
      <c r="O1790" s="166">
        <f t="shared" si="120"/>
        <v>0</v>
      </c>
      <c r="P1790" s="166">
        <f t="shared" si="121"/>
        <v>49</v>
      </c>
      <c r="S1790" s="166">
        <f>VLOOKUP(L1790,Schnitt1!L:P,2,0)</f>
        <v>0</v>
      </c>
      <c r="T1790" s="166">
        <f>VLOOKUP(L1790,Schnitt2!L:P,2,0)</f>
        <v>0</v>
      </c>
      <c r="U1790" s="166">
        <f>VLOOKUP(L1790,Schnitt3!L:P,2,0)</f>
        <v>0</v>
      </c>
      <c r="V1790" s="166">
        <f>VLOOKUP(L1790,Schnitt4!L:P,2,0)</f>
        <v>0</v>
      </c>
      <c r="W1790" s="166">
        <f>VLOOKUP(L1790,Schnitt5!L:P,2,0)</f>
        <v>0</v>
      </c>
      <c r="X1790" s="166">
        <f>VLOOKUP(L1790,Schnitt6!L:P,2,0)</f>
        <v>0</v>
      </c>
      <c r="AA1790" s="166">
        <f>VLOOKUP(L1790,Schnitt1!L:P,3,0)</f>
        <v>0</v>
      </c>
      <c r="AB1790" s="166">
        <f>VLOOKUP(L1790,Schnitt2!L:P,3,0)</f>
        <v>0</v>
      </c>
      <c r="AC1790" s="166">
        <f>VLOOKUP(L1790,Schnitt3!L:P,3,0)</f>
        <v>0</v>
      </c>
      <c r="AD1790" s="166">
        <f>VLOOKUP(L1790,Schnitt4!L:P,3,0)</f>
        <v>0</v>
      </c>
      <c r="AE1790" s="166">
        <f>VLOOKUP(L1790,Schnitt5!L:P,3,0)</f>
        <v>0</v>
      </c>
      <c r="AF1790" s="166">
        <f>VLOOKUP(L1790,Schnitt6!L:P,3,0)</f>
        <v>0</v>
      </c>
    </row>
    <row r="1791" spans="12:32" x14ac:dyDescent="0.25">
      <c r="L1791" s="264">
        <f>Member!A1791</f>
        <v>0</v>
      </c>
      <c r="M1791" s="166">
        <f t="shared" si="118"/>
        <v>0</v>
      </c>
      <c r="N1791" s="166">
        <f t="shared" si="119"/>
        <v>0</v>
      </c>
      <c r="O1791" s="166">
        <f t="shared" si="120"/>
        <v>0</v>
      </c>
      <c r="P1791" s="166">
        <f t="shared" si="121"/>
        <v>49</v>
      </c>
      <c r="S1791" s="166">
        <f>VLOOKUP(L1791,Schnitt1!L:P,2,0)</f>
        <v>0</v>
      </c>
      <c r="T1791" s="166">
        <f>VLOOKUP(L1791,Schnitt2!L:P,2,0)</f>
        <v>0</v>
      </c>
      <c r="U1791" s="166">
        <f>VLOOKUP(L1791,Schnitt3!L:P,2,0)</f>
        <v>0</v>
      </c>
      <c r="V1791" s="166">
        <f>VLOOKUP(L1791,Schnitt4!L:P,2,0)</f>
        <v>0</v>
      </c>
      <c r="W1791" s="166">
        <f>VLOOKUP(L1791,Schnitt5!L:P,2,0)</f>
        <v>0</v>
      </c>
      <c r="X1791" s="166">
        <f>VLOOKUP(L1791,Schnitt6!L:P,2,0)</f>
        <v>0</v>
      </c>
      <c r="AA1791" s="166">
        <f>VLOOKUP(L1791,Schnitt1!L:P,3,0)</f>
        <v>0</v>
      </c>
      <c r="AB1791" s="166">
        <f>VLOOKUP(L1791,Schnitt2!L:P,3,0)</f>
        <v>0</v>
      </c>
      <c r="AC1791" s="166">
        <f>VLOOKUP(L1791,Schnitt3!L:P,3,0)</f>
        <v>0</v>
      </c>
      <c r="AD1791" s="166">
        <f>VLOOKUP(L1791,Schnitt4!L:P,3,0)</f>
        <v>0</v>
      </c>
      <c r="AE1791" s="166">
        <f>VLOOKUP(L1791,Schnitt5!L:P,3,0)</f>
        <v>0</v>
      </c>
      <c r="AF1791" s="166">
        <f>VLOOKUP(L1791,Schnitt6!L:P,3,0)</f>
        <v>0</v>
      </c>
    </row>
    <row r="1792" spans="12:32" x14ac:dyDescent="0.25">
      <c r="L1792" s="264">
        <f>Member!A1792</f>
        <v>0</v>
      </c>
      <c r="M1792" s="166">
        <f t="shared" si="118"/>
        <v>0</v>
      </c>
      <c r="N1792" s="166">
        <f t="shared" si="119"/>
        <v>0</v>
      </c>
      <c r="O1792" s="166">
        <f t="shared" si="120"/>
        <v>0</v>
      </c>
      <c r="P1792" s="166">
        <f t="shared" si="121"/>
        <v>49</v>
      </c>
      <c r="S1792" s="166">
        <f>VLOOKUP(L1792,Schnitt1!L:P,2,0)</f>
        <v>0</v>
      </c>
      <c r="T1792" s="166">
        <f>VLOOKUP(L1792,Schnitt2!L:P,2,0)</f>
        <v>0</v>
      </c>
      <c r="U1792" s="166">
        <f>VLOOKUP(L1792,Schnitt3!L:P,2,0)</f>
        <v>0</v>
      </c>
      <c r="V1792" s="166">
        <f>VLOOKUP(L1792,Schnitt4!L:P,2,0)</f>
        <v>0</v>
      </c>
      <c r="W1792" s="166">
        <f>VLOOKUP(L1792,Schnitt5!L:P,2,0)</f>
        <v>0</v>
      </c>
      <c r="X1792" s="166">
        <f>VLOOKUP(L1792,Schnitt6!L:P,2,0)</f>
        <v>0</v>
      </c>
      <c r="AA1792" s="166">
        <f>VLOOKUP(L1792,Schnitt1!L:P,3,0)</f>
        <v>0</v>
      </c>
      <c r="AB1792" s="166">
        <f>VLOOKUP(L1792,Schnitt2!L:P,3,0)</f>
        <v>0</v>
      </c>
      <c r="AC1792" s="166">
        <f>VLOOKUP(L1792,Schnitt3!L:P,3,0)</f>
        <v>0</v>
      </c>
      <c r="AD1792" s="166">
        <f>VLOOKUP(L1792,Schnitt4!L:P,3,0)</f>
        <v>0</v>
      </c>
      <c r="AE1792" s="166">
        <f>VLOOKUP(L1792,Schnitt5!L:P,3,0)</f>
        <v>0</v>
      </c>
      <c r="AF1792" s="166">
        <f>VLOOKUP(L1792,Schnitt6!L:P,3,0)</f>
        <v>0</v>
      </c>
    </row>
    <row r="1793" spans="12:32" x14ac:dyDescent="0.25">
      <c r="L1793" s="264">
        <f>Member!A1793</f>
        <v>0</v>
      </c>
      <c r="M1793" s="166">
        <f t="shared" si="118"/>
        <v>0</v>
      </c>
      <c r="N1793" s="166">
        <f t="shared" si="119"/>
        <v>0</v>
      </c>
      <c r="O1793" s="166">
        <f t="shared" si="120"/>
        <v>0</v>
      </c>
      <c r="P1793" s="166">
        <f t="shared" si="121"/>
        <v>49</v>
      </c>
      <c r="S1793" s="166">
        <f>VLOOKUP(L1793,Schnitt1!L:P,2,0)</f>
        <v>0</v>
      </c>
      <c r="T1793" s="166">
        <f>VLOOKUP(L1793,Schnitt2!L:P,2,0)</f>
        <v>0</v>
      </c>
      <c r="U1793" s="166">
        <f>VLOOKUP(L1793,Schnitt3!L:P,2,0)</f>
        <v>0</v>
      </c>
      <c r="V1793" s="166">
        <f>VLOOKUP(L1793,Schnitt4!L:P,2,0)</f>
        <v>0</v>
      </c>
      <c r="W1793" s="166">
        <f>VLOOKUP(L1793,Schnitt5!L:P,2,0)</f>
        <v>0</v>
      </c>
      <c r="X1793" s="166">
        <f>VLOOKUP(L1793,Schnitt6!L:P,2,0)</f>
        <v>0</v>
      </c>
      <c r="AA1793" s="166">
        <f>VLOOKUP(L1793,Schnitt1!L:P,3,0)</f>
        <v>0</v>
      </c>
      <c r="AB1793" s="166">
        <f>VLOOKUP(L1793,Schnitt2!L:P,3,0)</f>
        <v>0</v>
      </c>
      <c r="AC1793" s="166">
        <f>VLOOKUP(L1793,Schnitt3!L:P,3,0)</f>
        <v>0</v>
      </c>
      <c r="AD1793" s="166">
        <f>VLOOKUP(L1793,Schnitt4!L:P,3,0)</f>
        <v>0</v>
      </c>
      <c r="AE1793" s="166">
        <f>VLOOKUP(L1793,Schnitt5!L:P,3,0)</f>
        <v>0</v>
      </c>
      <c r="AF1793" s="166">
        <f>VLOOKUP(L1793,Schnitt6!L:P,3,0)</f>
        <v>0</v>
      </c>
    </row>
    <row r="1794" spans="12:32" x14ac:dyDescent="0.25">
      <c r="L1794" s="264">
        <f>Member!A1794</f>
        <v>0</v>
      </c>
      <c r="M1794" s="166">
        <f t="shared" si="118"/>
        <v>0</v>
      </c>
      <c r="N1794" s="166">
        <f t="shared" si="119"/>
        <v>0</v>
      </c>
      <c r="O1794" s="166">
        <f t="shared" si="120"/>
        <v>0</v>
      </c>
      <c r="P1794" s="166">
        <f t="shared" si="121"/>
        <v>49</v>
      </c>
      <c r="S1794" s="166">
        <f>VLOOKUP(L1794,Schnitt1!L:P,2,0)</f>
        <v>0</v>
      </c>
      <c r="T1794" s="166">
        <f>VLOOKUP(L1794,Schnitt2!L:P,2,0)</f>
        <v>0</v>
      </c>
      <c r="U1794" s="166">
        <f>VLOOKUP(L1794,Schnitt3!L:P,2,0)</f>
        <v>0</v>
      </c>
      <c r="V1794" s="166">
        <f>VLOOKUP(L1794,Schnitt4!L:P,2,0)</f>
        <v>0</v>
      </c>
      <c r="W1794" s="166">
        <f>VLOOKUP(L1794,Schnitt5!L:P,2,0)</f>
        <v>0</v>
      </c>
      <c r="X1794" s="166">
        <f>VLOOKUP(L1794,Schnitt6!L:P,2,0)</f>
        <v>0</v>
      </c>
      <c r="AA1794" s="166">
        <f>VLOOKUP(L1794,Schnitt1!L:P,3,0)</f>
        <v>0</v>
      </c>
      <c r="AB1794" s="166">
        <f>VLOOKUP(L1794,Schnitt2!L:P,3,0)</f>
        <v>0</v>
      </c>
      <c r="AC1794" s="166">
        <f>VLOOKUP(L1794,Schnitt3!L:P,3,0)</f>
        <v>0</v>
      </c>
      <c r="AD1794" s="166">
        <f>VLOOKUP(L1794,Schnitt4!L:P,3,0)</f>
        <v>0</v>
      </c>
      <c r="AE1794" s="166">
        <f>VLOOKUP(L1794,Schnitt5!L:P,3,0)</f>
        <v>0</v>
      </c>
      <c r="AF1794" s="166">
        <f>VLOOKUP(L1794,Schnitt6!L:P,3,0)</f>
        <v>0</v>
      </c>
    </row>
    <row r="1795" spans="12:32" x14ac:dyDescent="0.25">
      <c r="L1795" s="264">
        <f>Member!A1795</f>
        <v>0</v>
      </c>
      <c r="M1795" s="166">
        <f t="shared" ref="M1795:M1858" si="122">SUM(S1795:X1795)</f>
        <v>0</v>
      </c>
      <c r="N1795" s="166">
        <f t="shared" ref="N1795:N1858" si="123">SUM(AA1795:AF1795)</f>
        <v>0</v>
      </c>
      <c r="O1795" s="166">
        <f t="shared" ref="O1795:O1858" si="124">IF(N1795=0,0,M1795/N1795-ROW()/1000000000)</f>
        <v>0</v>
      </c>
      <c r="P1795" s="166">
        <f t="shared" ref="P1795:P1858" si="125">RANK(O1795,O:O)</f>
        <v>49</v>
      </c>
      <c r="S1795" s="166">
        <f>VLOOKUP(L1795,Schnitt1!L:P,2,0)</f>
        <v>0</v>
      </c>
      <c r="T1795" s="166">
        <f>VLOOKUP(L1795,Schnitt2!L:P,2,0)</f>
        <v>0</v>
      </c>
      <c r="U1795" s="166">
        <f>VLOOKUP(L1795,Schnitt3!L:P,2,0)</f>
        <v>0</v>
      </c>
      <c r="V1795" s="166">
        <f>VLOOKUP(L1795,Schnitt4!L:P,2,0)</f>
        <v>0</v>
      </c>
      <c r="W1795" s="166">
        <f>VLOOKUP(L1795,Schnitt5!L:P,2,0)</f>
        <v>0</v>
      </c>
      <c r="X1795" s="166">
        <f>VLOOKUP(L1795,Schnitt6!L:P,2,0)</f>
        <v>0</v>
      </c>
      <c r="AA1795" s="166">
        <f>VLOOKUP(L1795,Schnitt1!L:P,3,0)</f>
        <v>0</v>
      </c>
      <c r="AB1795" s="166">
        <f>VLOOKUP(L1795,Schnitt2!L:P,3,0)</f>
        <v>0</v>
      </c>
      <c r="AC1795" s="166">
        <f>VLOOKUP(L1795,Schnitt3!L:P,3,0)</f>
        <v>0</v>
      </c>
      <c r="AD1795" s="166">
        <f>VLOOKUP(L1795,Schnitt4!L:P,3,0)</f>
        <v>0</v>
      </c>
      <c r="AE1795" s="166">
        <f>VLOOKUP(L1795,Schnitt5!L:P,3,0)</f>
        <v>0</v>
      </c>
      <c r="AF1795" s="166">
        <f>VLOOKUP(L1795,Schnitt6!L:P,3,0)</f>
        <v>0</v>
      </c>
    </row>
    <row r="1796" spans="12:32" x14ac:dyDescent="0.25">
      <c r="L1796" s="264">
        <f>Member!A1796</f>
        <v>0</v>
      </c>
      <c r="M1796" s="166">
        <f t="shared" si="122"/>
        <v>0</v>
      </c>
      <c r="N1796" s="166">
        <f t="shared" si="123"/>
        <v>0</v>
      </c>
      <c r="O1796" s="166">
        <f t="shared" si="124"/>
        <v>0</v>
      </c>
      <c r="P1796" s="166">
        <f t="shared" si="125"/>
        <v>49</v>
      </c>
      <c r="S1796" s="166">
        <f>VLOOKUP(L1796,Schnitt1!L:P,2,0)</f>
        <v>0</v>
      </c>
      <c r="T1796" s="166">
        <f>VLOOKUP(L1796,Schnitt2!L:P,2,0)</f>
        <v>0</v>
      </c>
      <c r="U1796" s="166">
        <f>VLOOKUP(L1796,Schnitt3!L:P,2,0)</f>
        <v>0</v>
      </c>
      <c r="V1796" s="166">
        <f>VLOOKUP(L1796,Schnitt4!L:P,2,0)</f>
        <v>0</v>
      </c>
      <c r="W1796" s="166">
        <f>VLOOKUP(L1796,Schnitt5!L:P,2,0)</f>
        <v>0</v>
      </c>
      <c r="X1796" s="166">
        <f>VLOOKUP(L1796,Schnitt6!L:P,2,0)</f>
        <v>0</v>
      </c>
      <c r="AA1796" s="166">
        <f>VLOOKUP(L1796,Schnitt1!L:P,3,0)</f>
        <v>0</v>
      </c>
      <c r="AB1796" s="166">
        <f>VLOOKUP(L1796,Schnitt2!L:P,3,0)</f>
        <v>0</v>
      </c>
      <c r="AC1796" s="166">
        <f>VLOOKUP(L1796,Schnitt3!L:P,3,0)</f>
        <v>0</v>
      </c>
      <c r="AD1796" s="166">
        <f>VLOOKUP(L1796,Schnitt4!L:P,3,0)</f>
        <v>0</v>
      </c>
      <c r="AE1796" s="166">
        <f>VLOOKUP(L1796,Schnitt5!L:P,3,0)</f>
        <v>0</v>
      </c>
      <c r="AF1796" s="166">
        <f>VLOOKUP(L1796,Schnitt6!L:P,3,0)</f>
        <v>0</v>
      </c>
    </row>
    <row r="1797" spans="12:32" x14ac:dyDescent="0.25">
      <c r="L1797" s="264">
        <f>Member!A1797</f>
        <v>0</v>
      </c>
      <c r="M1797" s="166">
        <f t="shared" si="122"/>
        <v>0</v>
      </c>
      <c r="N1797" s="166">
        <f t="shared" si="123"/>
        <v>0</v>
      </c>
      <c r="O1797" s="166">
        <f t="shared" si="124"/>
        <v>0</v>
      </c>
      <c r="P1797" s="166">
        <f t="shared" si="125"/>
        <v>49</v>
      </c>
      <c r="S1797" s="166">
        <f>VLOOKUP(L1797,Schnitt1!L:P,2,0)</f>
        <v>0</v>
      </c>
      <c r="T1797" s="166">
        <f>VLOOKUP(L1797,Schnitt2!L:P,2,0)</f>
        <v>0</v>
      </c>
      <c r="U1797" s="166">
        <f>VLOOKUP(L1797,Schnitt3!L:P,2,0)</f>
        <v>0</v>
      </c>
      <c r="V1797" s="166">
        <f>VLOOKUP(L1797,Schnitt4!L:P,2,0)</f>
        <v>0</v>
      </c>
      <c r="W1797" s="166">
        <f>VLOOKUP(L1797,Schnitt5!L:P,2,0)</f>
        <v>0</v>
      </c>
      <c r="X1797" s="166">
        <f>VLOOKUP(L1797,Schnitt6!L:P,2,0)</f>
        <v>0</v>
      </c>
      <c r="AA1797" s="166">
        <f>VLOOKUP(L1797,Schnitt1!L:P,3,0)</f>
        <v>0</v>
      </c>
      <c r="AB1797" s="166">
        <f>VLOOKUP(L1797,Schnitt2!L:P,3,0)</f>
        <v>0</v>
      </c>
      <c r="AC1797" s="166">
        <f>VLOOKUP(L1797,Schnitt3!L:P,3,0)</f>
        <v>0</v>
      </c>
      <c r="AD1797" s="166">
        <f>VLOOKUP(L1797,Schnitt4!L:P,3,0)</f>
        <v>0</v>
      </c>
      <c r="AE1797" s="166">
        <f>VLOOKUP(L1797,Schnitt5!L:P,3,0)</f>
        <v>0</v>
      </c>
      <c r="AF1797" s="166">
        <f>VLOOKUP(L1797,Schnitt6!L:P,3,0)</f>
        <v>0</v>
      </c>
    </row>
    <row r="1798" spans="12:32" x14ac:dyDescent="0.25">
      <c r="L1798" s="264">
        <f>Member!A1798</f>
        <v>0</v>
      </c>
      <c r="M1798" s="166">
        <f t="shared" si="122"/>
        <v>0</v>
      </c>
      <c r="N1798" s="166">
        <f t="shared" si="123"/>
        <v>0</v>
      </c>
      <c r="O1798" s="166">
        <f t="shared" si="124"/>
        <v>0</v>
      </c>
      <c r="P1798" s="166">
        <f t="shared" si="125"/>
        <v>49</v>
      </c>
      <c r="S1798" s="166">
        <f>VLOOKUP(L1798,Schnitt1!L:P,2,0)</f>
        <v>0</v>
      </c>
      <c r="T1798" s="166">
        <f>VLOOKUP(L1798,Schnitt2!L:P,2,0)</f>
        <v>0</v>
      </c>
      <c r="U1798" s="166">
        <f>VLOOKUP(L1798,Schnitt3!L:P,2,0)</f>
        <v>0</v>
      </c>
      <c r="V1798" s="166">
        <f>VLOOKUP(L1798,Schnitt4!L:P,2,0)</f>
        <v>0</v>
      </c>
      <c r="W1798" s="166">
        <f>VLOOKUP(L1798,Schnitt5!L:P,2,0)</f>
        <v>0</v>
      </c>
      <c r="X1798" s="166">
        <f>VLOOKUP(L1798,Schnitt6!L:P,2,0)</f>
        <v>0</v>
      </c>
      <c r="AA1798" s="166">
        <f>VLOOKUP(L1798,Schnitt1!L:P,3,0)</f>
        <v>0</v>
      </c>
      <c r="AB1798" s="166">
        <f>VLOOKUP(L1798,Schnitt2!L:P,3,0)</f>
        <v>0</v>
      </c>
      <c r="AC1798" s="166">
        <f>VLOOKUP(L1798,Schnitt3!L:P,3,0)</f>
        <v>0</v>
      </c>
      <c r="AD1798" s="166">
        <f>VLOOKUP(L1798,Schnitt4!L:P,3,0)</f>
        <v>0</v>
      </c>
      <c r="AE1798" s="166">
        <f>VLOOKUP(L1798,Schnitt5!L:P,3,0)</f>
        <v>0</v>
      </c>
      <c r="AF1798" s="166">
        <f>VLOOKUP(L1798,Schnitt6!L:P,3,0)</f>
        <v>0</v>
      </c>
    </row>
    <row r="1799" spans="12:32" x14ac:dyDescent="0.25">
      <c r="L1799" s="264">
        <f>Member!A1799</f>
        <v>0</v>
      </c>
      <c r="M1799" s="166">
        <f t="shared" si="122"/>
        <v>0</v>
      </c>
      <c r="N1799" s="166">
        <f t="shared" si="123"/>
        <v>0</v>
      </c>
      <c r="O1799" s="166">
        <f t="shared" si="124"/>
        <v>0</v>
      </c>
      <c r="P1799" s="166">
        <f t="shared" si="125"/>
        <v>49</v>
      </c>
      <c r="S1799" s="166">
        <f>VLOOKUP(L1799,Schnitt1!L:P,2,0)</f>
        <v>0</v>
      </c>
      <c r="T1799" s="166">
        <f>VLOOKUP(L1799,Schnitt2!L:P,2,0)</f>
        <v>0</v>
      </c>
      <c r="U1799" s="166">
        <f>VLOOKUP(L1799,Schnitt3!L:P,2,0)</f>
        <v>0</v>
      </c>
      <c r="V1799" s="166">
        <f>VLOOKUP(L1799,Schnitt4!L:P,2,0)</f>
        <v>0</v>
      </c>
      <c r="W1799" s="166">
        <f>VLOOKUP(L1799,Schnitt5!L:P,2,0)</f>
        <v>0</v>
      </c>
      <c r="X1799" s="166">
        <f>VLOOKUP(L1799,Schnitt6!L:P,2,0)</f>
        <v>0</v>
      </c>
      <c r="AA1799" s="166">
        <f>VLOOKUP(L1799,Schnitt1!L:P,3,0)</f>
        <v>0</v>
      </c>
      <c r="AB1799" s="166">
        <f>VLOOKUP(L1799,Schnitt2!L:P,3,0)</f>
        <v>0</v>
      </c>
      <c r="AC1799" s="166">
        <f>VLOOKUP(L1799,Schnitt3!L:P,3,0)</f>
        <v>0</v>
      </c>
      <c r="AD1799" s="166">
        <f>VLOOKUP(L1799,Schnitt4!L:P,3,0)</f>
        <v>0</v>
      </c>
      <c r="AE1799" s="166">
        <f>VLOOKUP(L1799,Schnitt5!L:P,3,0)</f>
        <v>0</v>
      </c>
      <c r="AF1799" s="166">
        <f>VLOOKUP(L1799,Schnitt6!L:P,3,0)</f>
        <v>0</v>
      </c>
    </row>
    <row r="1800" spans="12:32" x14ac:dyDescent="0.25">
      <c r="L1800" s="264">
        <f>Member!A1800</f>
        <v>0</v>
      </c>
      <c r="M1800" s="166">
        <f t="shared" si="122"/>
        <v>0</v>
      </c>
      <c r="N1800" s="166">
        <f t="shared" si="123"/>
        <v>0</v>
      </c>
      <c r="O1800" s="166">
        <f t="shared" si="124"/>
        <v>0</v>
      </c>
      <c r="P1800" s="166">
        <f t="shared" si="125"/>
        <v>49</v>
      </c>
      <c r="S1800" s="166">
        <f>VLOOKUP(L1800,Schnitt1!L:P,2,0)</f>
        <v>0</v>
      </c>
      <c r="T1800" s="166">
        <f>VLOOKUP(L1800,Schnitt2!L:P,2,0)</f>
        <v>0</v>
      </c>
      <c r="U1800" s="166">
        <f>VLOOKUP(L1800,Schnitt3!L:P,2,0)</f>
        <v>0</v>
      </c>
      <c r="V1800" s="166">
        <f>VLOOKUP(L1800,Schnitt4!L:P,2,0)</f>
        <v>0</v>
      </c>
      <c r="W1800" s="166">
        <f>VLOOKUP(L1800,Schnitt5!L:P,2,0)</f>
        <v>0</v>
      </c>
      <c r="X1800" s="166">
        <f>VLOOKUP(L1800,Schnitt6!L:P,2,0)</f>
        <v>0</v>
      </c>
      <c r="AA1800" s="166">
        <f>VLOOKUP(L1800,Schnitt1!L:P,3,0)</f>
        <v>0</v>
      </c>
      <c r="AB1800" s="166">
        <f>VLOOKUP(L1800,Schnitt2!L:P,3,0)</f>
        <v>0</v>
      </c>
      <c r="AC1800" s="166">
        <f>VLOOKUP(L1800,Schnitt3!L:P,3,0)</f>
        <v>0</v>
      </c>
      <c r="AD1800" s="166">
        <f>VLOOKUP(L1800,Schnitt4!L:P,3,0)</f>
        <v>0</v>
      </c>
      <c r="AE1800" s="166">
        <f>VLOOKUP(L1800,Schnitt5!L:P,3,0)</f>
        <v>0</v>
      </c>
      <c r="AF1800" s="166">
        <f>VLOOKUP(L1800,Schnitt6!L:P,3,0)</f>
        <v>0</v>
      </c>
    </row>
    <row r="1801" spans="12:32" x14ac:dyDescent="0.25">
      <c r="L1801" s="264">
        <f>Member!A1801</f>
        <v>0</v>
      </c>
      <c r="M1801" s="166">
        <f t="shared" si="122"/>
        <v>0</v>
      </c>
      <c r="N1801" s="166">
        <f t="shared" si="123"/>
        <v>0</v>
      </c>
      <c r="O1801" s="166">
        <f t="shared" si="124"/>
        <v>0</v>
      </c>
      <c r="P1801" s="166">
        <f t="shared" si="125"/>
        <v>49</v>
      </c>
      <c r="S1801" s="166">
        <f>VLOOKUP(L1801,Schnitt1!L:P,2,0)</f>
        <v>0</v>
      </c>
      <c r="T1801" s="166">
        <f>VLOOKUP(L1801,Schnitt2!L:P,2,0)</f>
        <v>0</v>
      </c>
      <c r="U1801" s="166">
        <f>VLOOKUP(L1801,Schnitt3!L:P,2,0)</f>
        <v>0</v>
      </c>
      <c r="V1801" s="166">
        <f>VLOOKUP(L1801,Schnitt4!L:P,2,0)</f>
        <v>0</v>
      </c>
      <c r="W1801" s="166">
        <f>VLOOKUP(L1801,Schnitt5!L:P,2,0)</f>
        <v>0</v>
      </c>
      <c r="X1801" s="166">
        <f>VLOOKUP(L1801,Schnitt6!L:P,2,0)</f>
        <v>0</v>
      </c>
      <c r="AA1801" s="166">
        <f>VLOOKUP(L1801,Schnitt1!L:P,3,0)</f>
        <v>0</v>
      </c>
      <c r="AB1801" s="166">
        <f>VLOOKUP(L1801,Schnitt2!L:P,3,0)</f>
        <v>0</v>
      </c>
      <c r="AC1801" s="166">
        <f>VLOOKUP(L1801,Schnitt3!L:P,3,0)</f>
        <v>0</v>
      </c>
      <c r="AD1801" s="166">
        <f>VLOOKUP(L1801,Schnitt4!L:P,3,0)</f>
        <v>0</v>
      </c>
      <c r="AE1801" s="166">
        <f>VLOOKUP(L1801,Schnitt5!L:P,3,0)</f>
        <v>0</v>
      </c>
      <c r="AF1801" s="166">
        <f>VLOOKUP(L1801,Schnitt6!L:P,3,0)</f>
        <v>0</v>
      </c>
    </row>
    <row r="1802" spans="12:32" x14ac:dyDescent="0.25">
      <c r="L1802" s="264">
        <f>Member!A1802</f>
        <v>0</v>
      </c>
      <c r="M1802" s="166">
        <f t="shared" si="122"/>
        <v>0</v>
      </c>
      <c r="N1802" s="166">
        <f t="shared" si="123"/>
        <v>0</v>
      </c>
      <c r="O1802" s="166">
        <f t="shared" si="124"/>
        <v>0</v>
      </c>
      <c r="P1802" s="166">
        <f t="shared" si="125"/>
        <v>49</v>
      </c>
      <c r="S1802" s="166">
        <f>VLOOKUP(L1802,Schnitt1!L:P,2,0)</f>
        <v>0</v>
      </c>
      <c r="T1802" s="166">
        <f>VLOOKUP(L1802,Schnitt2!L:P,2,0)</f>
        <v>0</v>
      </c>
      <c r="U1802" s="166">
        <f>VLOOKUP(L1802,Schnitt3!L:P,2,0)</f>
        <v>0</v>
      </c>
      <c r="V1802" s="166">
        <f>VLOOKUP(L1802,Schnitt4!L:P,2,0)</f>
        <v>0</v>
      </c>
      <c r="W1802" s="166">
        <f>VLOOKUP(L1802,Schnitt5!L:P,2,0)</f>
        <v>0</v>
      </c>
      <c r="X1802" s="166">
        <f>VLOOKUP(L1802,Schnitt6!L:P,2,0)</f>
        <v>0</v>
      </c>
      <c r="AA1802" s="166">
        <f>VLOOKUP(L1802,Schnitt1!L:P,3,0)</f>
        <v>0</v>
      </c>
      <c r="AB1802" s="166">
        <f>VLOOKUP(L1802,Schnitt2!L:P,3,0)</f>
        <v>0</v>
      </c>
      <c r="AC1802" s="166">
        <f>VLOOKUP(L1802,Schnitt3!L:P,3,0)</f>
        <v>0</v>
      </c>
      <c r="AD1802" s="166">
        <f>VLOOKUP(L1802,Schnitt4!L:P,3,0)</f>
        <v>0</v>
      </c>
      <c r="AE1802" s="166">
        <f>VLOOKUP(L1802,Schnitt5!L:P,3,0)</f>
        <v>0</v>
      </c>
      <c r="AF1802" s="166">
        <f>VLOOKUP(L1802,Schnitt6!L:P,3,0)</f>
        <v>0</v>
      </c>
    </row>
    <row r="1803" spans="12:32" x14ac:dyDescent="0.25">
      <c r="L1803" s="264">
        <f>Member!A1803</f>
        <v>0</v>
      </c>
      <c r="M1803" s="166">
        <f t="shared" si="122"/>
        <v>0</v>
      </c>
      <c r="N1803" s="166">
        <f t="shared" si="123"/>
        <v>0</v>
      </c>
      <c r="O1803" s="166">
        <f t="shared" si="124"/>
        <v>0</v>
      </c>
      <c r="P1803" s="166">
        <f t="shared" si="125"/>
        <v>49</v>
      </c>
      <c r="S1803" s="166">
        <f>VLOOKUP(L1803,Schnitt1!L:P,2,0)</f>
        <v>0</v>
      </c>
      <c r="T1803" s="166">
        <f>VLOOKUP(L1803,Schnitt2!L:P,2,0)</f>
        <v>0</v>
      </c>
      <c r="U1803" s="166">
        <f>VLOOKUP(L1803,Schnitt3!L:P,2,0)</f>
        <v>0</v>
      </c>
      <c r="V1803" s="166">
        <f>VLOOKUP(L1803,Schnitt4!L:P,2,0)</f>
        <v>0</v>
      </c>
      <c r="W1803" s="166">
        <f>VLOOKUP(L1803,Schnitt5!L:P,2,0)</f>
        <v>0</v>
      </c>
      <c r="X1803" s="166">
        <f>VLOOKUP(L1803,Schnitt6!L:P,2,0)</f>
        <v>0</v>
      </c>
      <c r="AA1803" s="166">
        <f>VLOOKUP(L1803,Schnitt1!L:P,3,0)</f>
        <v>0</v>
      </c>
      <c r="AB1803" s="166">
        <f>VLOOKUP(L1803,Schnitt2!L:P,3,0)</f>
        <v>0</v>
      </c>
      <c r="AC1803" s="166">
        <f>VLOOKUP(L1803,Schnitt3!L:P,3,0)</f>
        <v>0</v>
      </c>
      <c r="AD1803" s="166">
        <f>VLOOKUP(L1803,Schnitt4!L:P,3,0)</f>
        <v>0</v>
      </c>
      <c r="AE1803" s="166">
        <f>VLOOKUP(L1803,Schnitt5!L:P,3,0)</f>
        <v>0</v>
      </c>
      <c r="AF1803" s="166">
        <f>VLOOKUP(L1803,Schnitt6!L:P,3,0)</f>
        <v>0</v>
      </c>
    </row>
    <row r="1804" spans="12:32" x14ac:dyDescent="0.25">
      <c r="L1804" s="264">
        <f>Member!A1804</f>
        <v>0</v>
      </c>
      <c r="M1804" s="166">
        <f t="shared" si="122"/>
        <v>0</v>
      </c>
      <c r="N1804" s="166">
        <f t="shared" si="123"/>
        <v>0</v>
      </c>
      <c r="O1804" s="166">
        <f t="shared" si="124"/>
        <v>0</v>
      </c>
      <c r="P1804" s="166">
        <f t="shared" si="125"/>
        <v>49</v>
      </c>
      <c r="S1804" s="166">
        <f>VLOOKUP(L1804,Schnitt1!L:P,2,0)</f>
        <v>0</v>
      </c>
      <c r="T1804" s="166">
        <f>VLOOKUP(L1804,Schnitt2!L:P,2,0)</f>
        <v>0</v>
      </c>
      <c r="U1804" s="166">
        <f>VLOOKUP(L1804,Schnitt3!L:P,2,0)</f>
        <v>0</v>
      </c>
      <c r="V1804" s="166">
        <f>VLOOKUP(L1804,Schnitt4!L:P,2,0)</f>
        <v>0</v>
      </c>
      <c r="W1804" s="166">
        <f>VLOOKUP(L1804,Schnitt5!L:P,2,0)</f>
        <v>0</v>
      </c>
      <c r="X1804" s="166">
        <f>VLOOKUP(L1804,Schnitt6!L:P,2,0)</f>
        <v>0</v>
      </c>
      <c r="AA1804" s="166">
        <f>VLOOKUP(L1804,Schnitt1!L:P,3,0)</f>
        <v>0</v>
      </c>
      <c r="AB1804" s="166">
        <f>VLOOKUP(L1804,Schnitt2!L:P,3,0)</f>
        <v>0</v>
      </c>
      <c r="AC1804" s="166">
        <f>VLOOKUP(L1804,Schnitt3!L:P,3,0)</f>
        <v>0</v>
      </c>
      <c r="AD1804" s="166">
        <f>VLOOKUP(L1804,Schnitt4!L:P,3,0)</f>
        <v>0</v>
      </c>
      <c r="AE1804" s="166">
        <f>VLOOKUP(L1804,Schnitt5!L:P,3,0)</f>
        <v>0</v>
      </c>
      <c r="AF1804" s="166">
        <f>VLOOKUP(L1804,Schnitt6!L:P,3,0)</f>
        <v>0</v>
      </c>
    </row>
    <row r="1805" spans="12:32" x14ac:dyDescent="0.25">
      <c r="L1805" s="264">
        <f>Member!A1805</f>
        <v>0</v>
      </c>
      <c r="M1805" s="166">
        <f t="shared" si="122"/>
        <v>0</v>
      </c>
      <c r="N1805" s="166">
        <f t="shared" si="123"/>
        <v>0</v>
      </c>
      <c r="O1805" s="166">
        <f t="shared" si="124"/>
        <v>0</v>
      </c>
      <c r="P1805" s="166">
        <f t="shared" si="125"/>
        <v>49</v>
      </c>
      <c r="S1805" s="166">
        <f>VLOOKUP(L1805,Schnitt1!L:P,2,0)</f>
        <v>0</v>
      </c>
      <c r="T1805" s="166">
        <f>VLOOKUP(L1805,Schnitt2!L:P,2,0)</f>
        <v>0</v>
      </c>
      <c r="U1805" s="166">
        <f>VLOOKUP(L1805,Schnitt3!L:P,2,0)</f>
        <v>0</v>
      </c>
      <c r="V1805" s="166">
        <f>VLOOKUP(L1805,Schnitt4!L:P,2,0)</f>
        <v>0</v>
      </c>
      <c r="W1805" s="166">
        <f>VLOOKUP(L1805,Schnitt5!L:P,2,0)</f>
        <v>0</v>
      </c>
      <c r="X1805" s="166">
        <f>VLOOKUP(L1805,Schnitt6!L:P,2,0)</f>
        <v>0</v>
      </c>
      <c r="AA1805" s="166">
        <f>VLOOKUP(L1805,Schnitt1!L:P,3,0)</f>
        <v>0</v>
      </c>
      <c r="AB1805" s="166">
        <f>VLOOKUP(L1805,Schnitt2!L:P,3,0)</f>
        <v>0</v>
      </c>
      <c r="AC1805" s="166">
        <f>VLOOKUP(L1805,Schnitt3!L:P,3,0)</f>
        <v>0</v>
      </c>
      <c r="AD1805" s="166">
        <f>VLOOKUP(L1805,Schnitt4!L:P,3,0)</f>
        <v>0</v>
      </c>
      <c r="AE1805" s="166">
        <f>VLOOKUP(L1805,Schnitt5!L:P,3,0)</f>
        <v>0</v>
      </c>
      <c r="AF1805" s="166">
        <f>VLOOKUP(L1805,Schnitt6!L:P,3,0)</f>
        <v>0</v>
      </c>
    </row>
    <row r="1806" spans="12:32" x14ac:dyDescent="0.25">
      <c r="L1806" s="264">
        <f>Member!A1806</f>
        <v>0</v>
      </c>
      <c r="M1806" s="166">
        <f t="shared" si="122"/>
        <v>0</v>
      </c>
      <c r="N1806" s="166">
        <f t="shared" si="123"/>
        <v>0</v>
      </c>
      <c r="O1806" s="166">
        <f t="shared" si="124"/>
        <v>0</v>
      </c>
      <c r="P1806" s="166">
        <f t="shared" si="125"/>
        <v>49</v>
      </c>
      <c r="S1806" s="166">
        <f>VLOOKUP(L1806,Schnitt1!L:P,2,0)</f>
        <v>0</v>
      </c>
      <c r="T1806" s="166">
        <f>VLOOKUP(L1806,Schnitt2!L:P,2,0)</f>
        <v>0</v>
      </c>
      <c r="U1806" s="166">
        <f>VLOOKUP(L1806,Schnitt3!L:P,2,0)</f>
        <v>0</v>
      </c>
      <c r="V1806" s="166">
        <f>VLOOKUP(L1806,Schnitt4!L:P,2,0)</f>
        <v>0</v>
      </c>
      <c r="W1806" s="166">
        <f>VLOOKUP(L1806,Schnitt5!L:P,2,0)</f>
        <v>0</v>
      </c>
      <c r="X1806" s="166">
        <f>VLOOKUP(L1806,Schnitt6!L:P,2,0)</f>
        <v>0</v>
      </c>
      <c r="AA1806" s="166">
        <f>VLOOKUP(L1806,Schnitt1!L:P,3,0)</f>
        <v>0</v>
      </c>
      <c r="AB1806" s="166">
        <f>VLOOKUP(L1806,Schnitt2!L:P,3,0)</f>
        <v>0</v>
      </c>
      <c r="AC1806" s="166">
        <f>VLOOKUP(L1806,Schnitt3!L:P,3,0)</f>
        <v>0</v>
      </c>
      <c r="AD1806" s="166">
        <f>VLOOKUP(L1806,Schnitt4!L:P,3,0)</f>
        <v>0</v>
      </c>
      <c r="AE1806" s="166">
        <f>VLOOKUP(L1806,Schnitt5!L:P,3,0)</f>
        <v>0</v>
      </c>
      <c r="AF1806" s="166">
        <f>VLOOKUP(L1806,Schnitt6!L:P,3,0)</f>
        <v>0</v>
      </c>
    </row>
    <row r="1807" spans="12:32" x14ac:dyDescent="0.25">
      <c r="L1807" s="264">
        <f>Member!A1807</f>
        <v>0</v>
      </c>
      <c r="M1807" s="166">
        <f t="shared" si="122"/>
        <v>0</v>
      </c>
      <c r="N1807" s="166">
        <f t="shared" si="123"/>
        <v>0</v>
      </c>
      <c r="O1807" s="166">
        <f t="shared" si="124"/>
        <v>0</v>
      </c>
      <c r="P1807" s="166">
        <f t="shared" si="125"/>
        <v>49</v>
      </c>
      <c r="S1807" s="166">
        <f>VLOOKUP(L1807,Schnitt1!L:P,2,0)</f>
        <v>0</v>
      </c>
      <c r="T1807" s="166">
        <f>VLOOKUP(L1807,Schnitt2!L:P,2,0)</f>
        <v>0</v>
      </c>
      <c r="U1807" s="166">
        <f>VLOOKUP(L1807,Schnitt3!L:P,2,0)</f>
        <v>0</v>
      </c>
      <c r="V1807" s="166">
        <f>VLOOKUP(L1807,Schnitt4!L:P,2,0)</f>
        <v>0</v>
      </c>
      <c r="W1807" s="166">
        <f>VLOOKUP(L1807,Schnitt5!L:P,2,0)</f>
        <v>0</v>
      </c>
      <c r="X1807" s="166">
        <f>VLOOKUP(L1807,Schnitt6!L:P,2,0)</f>
        <v>0</v>
      </c>
      <c r="AA1807" s="166">
        <f>VLOOKUP(L1807,Schnitt1!L:P,3,0)</f>
        <v>0</v>
      </c>
      <c r="AB1807" s="166">
        <f>VLOOKUP(L1807,Schnitt2!L:P,3,0)</f>
        <v>0</v>
      </c>
      <c r="AC1807" s="166">
        <f>VLOOKUP(L1807,Schnitt3!L:P,3,0)</f>
        <v>0</v>
      </c>
      <c r="AD1807" s="166">
        <f>VLOOKUP(L1807,Schnitt4!L:P,3,0)</f>
        <v>0</v>
      </c>
      <c r="AE1807" s="166">
        <f>VLOOKUP(L1807,Schnitt5!L:P,3,0)</f>
        <v>0</v>
      </c>
      <c r="AF1807" s="166">
        <f>VLOOKUP(L1807,Schnitt6!L:P,3,0)</f>
        <v>0</v>
      </c>
    </row>
    <row r="1808" spans="12:32" x14ac:dyDescent="0.25">
      <c r="L1808" s="264">
        <f>Member!A1808</f>
        <v>0</v>
      </c>
      <c r="M1808" s="166">
        <f t="shared" si="122"/>
        <v>0</v>
      </c>
      <c r="N1808" s="166">
        <f t="shared" si="123"/>
        <v>0</v>
      </c>
      <c r="O1808" s="166">
        <f t="shared" si="124"/>
        <v>0</v>
      </c>
      <c r="P1808" s="166">
        <f t="shared" si="125"/>
        <v>49</v>
      </c>
      <c r="S1808" s="166">
        <f>VLOOKUP(L1808,Schnitt1!L:P,2,0)</f>
        <v>0</v>
      </c>
      <c r="T1808" s="166">
        <f>VLOOKUP(L1808,Schnitt2!L:P,2,0)</f>
        <v>0</v>
      </c>
      <c r="U1808" s="166">
        <f>VLOOKUP(L1808,Schnitt3!L:P,2,0)</f>
        <v>0</v>
      </c>
      <c r="V1808" s="166">
        <f>VLOOKUP(L1808,Schnitt4!L:P,2,0)</f>
        <v>0</v>
      </c>
      <c r="W1808" s="166">
        <f>VLOOKUP(L1808,Schnitt5!L:P,2,0)</f>
        <v>0</v>
      </c>
      <c r="X1808" s="166">
        <f>VLOOKUP(L1808,Schnitt6!L:P,2,0)</f>
        <v>0</v>
      </c>
      <c r="AA1808" s="166">
        <f>VLOOKUP(L1808,Schnitt1!L:P,3,0)</f>
        <v>0</v>
      </c>
      <c r="AB1808" s="166">
        <f>VLOOKUP(L1808,Schnitt2!L:P,3,0)</f>
        <v>0</v>
      </c>
      <c r="AC1808" s="166">
        <f>VLOOKUP(L1808,Schnitt3!L:P,3,0)</f>
        <v>0</v>
      </c>
      <c r="AD1808" s="166">
        <f>VLOOKUP(L1808,Schnitt4!L:P,3,0)</f>
        <v>0</v>
      </c>
      <c r="AE1808" s="166">
        <f>VLOOKUP(L1808,Schnitt5!L:P,3,0)</f>
        <v>0</v>
      </c>
      <c r="AF1808" s="166">
        <f>VLOOKUP(L1808,Schnitt6!L:P,3,0)</f>
        <v>0</v>
      </c>
    </row>
    <row r="1809" spans="12:32" x14ac:dyDescent="0.25">
      <c r="L1809" s="264">
        <f>Member!A1809</f>
        <v>0</v>
      </c>
      <c r="M1809" s="166">
        <f t="shared" si="122"/>
        <v>0</v>
      </c>
      <c r="N1809" s="166">
        <f t="shared" si="123"/>
        <v>0</v>
      </c>
      <c r="O1809" s="166">
        <f t="shared" si="124"/>
        <v>0</v>
      </c>
      <c r="P1809" s="166">
        <f t="shared" si="125"/>
        <v>49</v>
      </c>
      <c r="S1809" s="166">
        <f>VLOOKUP(L1809,Schnitt1!L:P,2,0)</f>
        <v>0</v>
      </c>
      <c r="T1809" s="166">
        <f>VLOOKUP(L1809,Schnitt2!L:P,2,0)</f>
        <v>0</v>
      </c>
      <c r="U1809" s="166">
        <f>VLOOKUP(L1809,Schnitt3!L:P,2,0)</f>
        <v>0</v>
      </c>
      <c r="V1809" s="166">
        <f>VLOOKUP(L1809,Schnitt4!L:P,2,0)</f>
        <v>0</v>
      </c>
      <c r="W1809" s="166">
        <f>VLOOKUP(L1809,Schnitt5!L:P,2,0)</f>
        <v>0</v>
      </c>
      <c r="X1809" s="166">
        <f>VLOOKUP(L1809,Schnitt6!L:P,2,0)</f>
        <v>0</v>
      </c>
      <c r="AA1809" s="166">
        <f>VLOOKUP(L1809,Schnitt1!L:P,3,0)</f>
        <v>0</v>
      </c>
      <c r="AB1809" s="166">
        <f>VLOOKUP(L1809,Schnitt2!L:P,3,0)</f>
        <v>0</v>
      </c>
      <c r="AC1809" s="166">
        <f>VLOOKUP(L1809,Schnitt3!L:P,3,0)</f>
        <v>0</v>
      </c>
      <c r="AD1809" s="166">
        <f>VLOOKUP(L1809,Schnitt4!L:P,3,0)</f>
        <v>0</v>
      </c>
      <c r="AE1809" s="166">
        <f>VLOOKUP(L1809,Schnitt5!L:P,3,0)</f>
        <v>0</v>
      </c>
      <c r="AF1809" s="166">
        <f>VLOOKUP(L1809,Schnitt6!L:P,3,0)</f>
        <v>0</v>
      </c>
    </row>
    <row r="1810" spans="12:32" x14ac:dyDescent="0.25">
      <c r="L1810" s="264">
        <f>Member!A1810</f>
        <v>0</v>
      </c>
      <c r="M1810" s="166">
        <f t="shared" si="122"/>
        <v>0</v>
      </c>
      <c r="N1810" s="166">
        <f t="shared" si="123"/>
        <v>0</v>
      </c>
      <c r="O1810" s="166">
        <f t="shared" si="124"/>
        <v>0</v>
      </c>
      <c r="P1810" s="166">
        <f t="shared" si="125"/>
        <v>49</v>
      </c>
      <c r="S1810" s="166">
        <f>VLOOKUP(L1810,Schnitt1!L:P,2,0)</f>
        <v>0</v>
      </c>
      <c r="T1810" s="166">
        <f>VLOOKUP(L1810,Schnitt2!L:P,2,0)</f>
        <v>0</v>
      </c>
      <c r="U1810" s="166">
        <f>VLOOKUP(L1810,Schnitt3!L:P,2,0)</f>
        <v>0</v>
      </c>
      <c r="V1810" s="166">
        <f>VLOOKUP(L1810,Schnitt4!L:P,2,0)</f>
        <v>0</v>
      </c>
      <c r="W1810" s="166">
        <f>VLOOKUP(L1810,Schnitt5!L:P,2,0)</f>
        <v>0</v>
      </c>
      <c r="X1810" s="166">
        <f>VLOOKUP(L1810,Schnitt6!L:P,2,0)</f>
        <v>0</v>
      </c>
      <c r="AA1810" s="166">
        <f>VLOOKUP(L1810,Schnitt1!L:P,3,0)</f>
        <v>0</v>
      </c>
      <c r="AB1810" s="166">
        <f>VLOOKUP(L1810,Schnitt2!L:P,3,0)</f>
        <v>0</v>
      </c>
      <c r="AC1810" s="166">
        <f>VLOOKUP(L1810,Schnitt3!L:P,3,0)</f>
        <v>0</v>
      </c>
      <c r="AD1810" s="166">
        <f>VLOOKUP(L1810,Schnitt4!L:P,3,0)</f>
        <v>0</v>
      </c>
      <c r="AE1810" s="166">
        <f>VLOOKUP(L1810,Schnitt5!L:P,3,0)</f>
        <v>0</v>
      </c>
      <c r="AF1810" s="166">
        <f>VLOOKUP(L1810,Schnitt6!L:P,3,0)</f>
        <v>0</v>
      </c>
    </row>
    <row r="1811" spans="12:32" x14ac:dyDescent="0.25">
      <c r="L1811" s="264">
        <f>Member!A1811</f>
        <v>0</v>
      </c>
      <c r="M1811" s="166">
        <f t="shared" si="122"/>
        <v>0</v>
      </c>
      <c r="N1811" s="166">
        <f t="shared" si="123"/>
        <v>0</v>
      </c>
      <c r="O1811" s="166">
        <f t="shared" si="124"/>
        <v>0</v>
      </c>
      <c r="P1811" s="166">
        <f t="shared" si="125"/>
        <v>49</v>
      </c>
      <c r="S1811" s="166">
        <f>VLOOKUP(L1811,Schnitt1!L:P,2,0)</f>
        <v>0</v>
      </c>
      <c r="T1811" s="166">
        <f>VLOOKUP(L1811,Schnitt2!L:P,2,0)</f>
        <v>0</v>
      </c>
      <c r="U1811" s="166">
        <f>VLOOKUP(L1811,Schnitt3!L:P,2,0)</f>
        <v>0</v>
      </c>
      <c r="V1811" s="166">
        <f>VLOOKUP(L1811,Schnitt4!L:P,2,0)</f>
        <v>0</v>
      </c>
      <c r="W1811" s="166">
        <f>VLOOKUP(L1811,Schnitt5!L:P,2,0)</f>
        <v>0</v>
      </c>
      <c r="X1811" s="166">
        <f>VLOOKUP(L1811,Schnitt6!L:P,2,0)</f>
        <v>0</v>
      </c>
      <c r="AA1811" s="166">
        <f>VLOOKUP(L1811,Schnitt1!L:P,3,0)</f>
        <v>0</v>
      </c>
      <c r="AB1811" s="166">
        <f>VLOOKUP(L1811,Schnitt2!L:P,3,0)</f>
        <v>0</v>
      </c>
      <c r="AC1811" s="166">
        <f>VLOOKUP(L1811,Schnitt3!L:P,3,0)</f>
        <v>0</v>
      </c>
      <c r="AD1811" s="166">
        <f>VLOOKUP(L1811,Schnitt4!L:P,3,0)</f>
        <v>0</v>
      </c>
      <c r="AE1811" s="166">
        <f>VLOOKUP(L1811,Schnitt5!L:P,3,0)</f>
        <v>0</v>
      </c>
      <c r="AF1811" s="166">
        <f>VLOOKUP(L1811,Schnitt6!L:P,3,0)</f>
        <v>0</v>
      </c>
    </row>
    <row r="1812" spans="12:32" x14ac:dyDescent="0.25">
      <c r="L1812" s="264">
        <f>Member!A1812</f>
        <v>0</v>
      </c>
      <c r="M1812" s="166">
        <f t="shared" si="122"/>
        <v>0</v>
      </c>
      <c r="N1812" s="166">
        <f t="shared" si="123"/>
        <v>0</v>
      </c>
      <c r="O1812" s="166">
        <f t="shared" si="124"/>
        <v>0</v>
      </c>
      <c r="P1812" s="166">
        <f t="shared" si="125"/>
        <v>49</v>
      </c>
      <c r="S1812" s="166">
        <f>VLOOKUP(L1812,Schnitt1!L:P,2,0)</f>
        <v>0</v>
      </c>
      <c r="T1812" s="166">
        <f>VLOOKUP(L1812,Schnitt2!L:P,2,0)</f>
        <v>0</v>
      </c>
      <c r="U1812" s="166">
        <f>VLOOKUP(L1812,Schnitt3!L:P,2,0)</f>
        <v>0</v>
      </c>
      <c r="V1812" s="166">
        <f>VLOOKUP(L1812,Schnitt4!L:P,2,0)</f>
        <v>0</v>
      </c>
      <c r="W1812" s="166">
        <f>VLOOKUP(L1812,Schnitt5!L:P,2,0)</f>
        <v>0</v>
      </c>
      <c r="X1812" s="166">
        <f>VLOOKUP(L1812,Schnitt6!L:P,2,0)</f>
        <v>0</v>
      </c>
      <c r="AA1812" s="166">
        <f>VLOOKUP(L1812,Schnitt1!L:P,3,0)</f>
        <v>0</v>
      </c>
      <c r="AB1812" s="166">
        <f>VLOOKUP(L1812,Schnitt2!L:P,3,0)</f>
        <v>0</v>
      </c>
      <c r="AC1812" s="166">
        <f>VLOOKUP(L1812,Schnitt3!L:P,3,0)</f>
        <v>0</v>
      </c>
      <c r="AD1812" s="166">
        <f>VLOOKUP(L1812,Schnitt4!L:P,3,0)</f>
        <v>0</v>
      </c>
      <c r="AE1812" s="166">
        <f>VLOOKUP(L1812,Schnitt5!L:P,3,0)</f>
        <v>0</v>
      </c>
      <c r="AF1812" s="166">
        <f>VLOOKUP(L1812,Schnitt6!L:P,3,0)</f>
        <v>0</v>
      </c>
    </row>
    <row r="1813" spans="12:32" x14ac:dyDescent="0.25">
      <c r="L1813" s="264">
        <f>Member!A1813</f>
        <v>0</v>
      </c>
      <c r="M1813" s="166">
        <f t="shared" si="122"/>
        <v>0</v>
      </c>
      <c r="N1813" s="166">
        <f t="shared" si="123"/>
        <v>0</v>
      </c>
      <c r="O1813" s="166">
        <f t="shared" si="124"/>
        <v>0</v>
      </c>
      <c r="P1813" s="166">
        <f t="shared" si="125"/>
        <v>49</v>
      </c>
      <c r="S1813" s="166">
        <f>VLOOKUP(L1813,Schnitt1!L:P,2,0)</f>
        <v>0</v>
      </c>
      <c r="T1813" s="166">
        <f>VLOOKUP(L1813,Schnitt2!L:P,2,0)</f>
        <v>0</v>
      </c>
      <c r="U1813" s="166">
        <f>VLOOKUP(L1813,Schnitt3!L:P,2,0)</f>
        <v>0</v>
      </c>
      <c r="V1813" s="166">
        <f>VLOOKUP(L1813,Schnitt4!L:P,2,0)</f>
        <v>0</v>
      </c>
      <c r="W1813" s="166">
        <f>VLOOKUP(L1813,Schnitt5!L:P,2,0)</f>
        <v>0</v>
      </c>
      <c r="X1813" s="166">
        <f>VLOOKUP(L1813,Schnitt6!L:P,2,0)</f>
        <v>0</v>
      </c>
      <c r="AA1813" s="166">
        <f>VLOOKUP(L1813,Schnitt1!L:P,3,0)</f>
        <v>0</v>
      </c>
      <c r="AB1813" s="166">
        <f>VLOOKUP(L1813,Schnitt2!L:P,3,0)</f>
        <v>0</v>
      </c>
      <c r="AC1813" s="166">
        <f>VLOOKUP(L1813,Schnitt3!L:P,3,0)</f>
        <v>0</v>
      </c>
      <c r="AD1813" s="166">
        <f>VLOOKUP(L1813,Schnitt4!L:P,3,0)</f>
        <v>0</v>
      </c>
      <c r="AE1813" s="166">
        <f>VLOOKUP(L1813,Schnitt5!L:P,3,0)</f>
        <v>0</v>
      </c>
      <c r="AF1813" s="166">
        <f>VLOOKUP(L1813,Schnitt6!L:P,3,0)</f>
        <v>0</v>
      </c>
    </row>
    <row r="1814" spans="12:32" x14ac:dyDescent="0.25">
      <c r="L1814" s="264">
        <f>Member!A1814</f>
        <v>0</v>
      </c>
      <c r="M1814" s="166">
        <f t="shared" si="122"/>
        <v>0</v>
      </c>
      <c r="N1814" s="166">
        <f t="shared" si="123"/>
        <v>0</v>
      </c>
      <c r="O1814" s="166">
        <f t="shared" si="124"/>
        <v>0</v>
      </c>
      <c r="P1814" s="166">
        <f t="shared" si="125"/>
        <v>49</v>
      </c>
      <c r="S1814" s="166">
        <f>VLOOKUP(L1814,Schnitt1!L:P,2,0)</f>
        <v>0</v>
      </c>
      <c r="T1814" s="166">
        <f>VLOOKUP(L1814,Schnitt2!L:P,2,0)</f>
        <v>0</v>
      </c>
      <c r="U1814" s="166">
        <f>VLOOKUP(L1814,Schnitt3!L:P,2,0)</f>
        <v>0</v>
      </c>
      <c r="V1814" s="166">
        <f>VLOOKUP(L1814,Schnitt4!L:P,2,0)</f>
        <v>0</v>
      </c>
      <c r="W1814" s="166">
        <f>VLOOKUP(L1814,Schnitt5!L:P,2,0)</f>
        <v>0</v>
      </c>
      <c r="X1814" s="166">
        <f>VLOOKUP(L1814,Schnitt6!L:P,2,0)</f>
        <v>0</v>
      </c>
      <c r="AA1814" s="166">
        <f>VLOOKUP(L1814,Schnitt1!L:P,3,0)</f>
        <v>0</v>
      </c>
      <c r="AB1814" s="166">
        <f>VLOOKUP(L1814,Schnitt2!L:P,3,0)</f>
        <v>0</v>
      </c>
      <c r="AC1814" s="166">
        <f>VLOOKUP(L1814,Schnitt3!L:P,3,0)</f>
        <v>0</v>
      </c>
      <c r="AD1814" s="166">
        <f>VLOOKUP(L1814,Schnitt4!L:P,3,0)</f>
        <v>0</v>
      </c>
      <c r="AE1814" s="166">
        <f>VLOOKUP(L1814,Schnitt5!L:P,3,0)</f>
        <v>0</v>
      </c>
      <c r="AF1814" s="166">
        <f>VLOOKUP(L1814,Schnitt6!L:P,3,0)</f>
        <v>0</v>
      </c>
    </row>
    <row r="1815" spans="12:32" x14ac:dyDescent="0.25">
      <c r="L1815" s="264">
        <f>Member!A1815</f>
        <v>0</v>
      </c>
      <c r="M1815" s="166">
        <f t="shared" si="122"/>
        <v>0</v>
      </c>
      <c r="N1815" s="166">
        <f t="shared" si="123"/>
        <v>0</v>
      </c>
      <c r="O1815" s="166">
        <f t="shared" si="124"/>
        <v>0</v>
      </c>
      <c r="P1815" s="166">
        <f t="shared" si="125"/>
        <v>49</v>
      </c>
      <c r="S1815" s="166">
        <f>VLOOKUP(L1815,Schnitt1!L:P,2,0)</f>
        <v>0</v>
      </c>
      <c r="T1815" s="166">
        <f>VLOOKUP(L1815,Schnitt2!L:P,2,0)</f>
        <v>0</v>
      </c>
      <c r="U1815" s="166">
        <f>VLOOKUP(L1815,Schnitt3!L:P,2,0)</f>
        <v>0</v>
      </c>
      <c r="V1815" s="166">
        <f>VLOOKUP(L1815,Schnitt4!L:P,2,0)</f>
        <v>0</v>
      </c>
      <c r="W1815" s="166">
        <f>VLOOKUP(L1815,Schnitt5!L:P,2,0)</f>
        <v>0</v>
      </c>
      <c r="X1815" s="166">
        <f>VLOOKUP(L1815,Schnitt6!L:P,2,0)</f>
        <v>0</v>
      </c>
      <c r="AA1815" s="166">
        <f>VLOOKUP(L1815,Schnitt1!L:P,3,0)</f>
        <v>0</v>
      </c>
      <c r="AB1815" s="166">
        <f>VLOOKUP(L1815,Schnitt2!L:P,3,0)</f>
        <v>0</v>
      </c>
      <c r="AC1815" s="166">
        <f>VLOOKUP(L1815,Schnitt3!L:P,3,0)</f>
        <v>0</v>
      </c>
      <c r="AD1815" s="166">
        <f>VLOOKUP(L1815,Schnitt4!L:P,3,0)</f>
        <v>0</v>
      </c>
      <c r="AE1815" s="166">
        <f>VLOOKUP(L1815,Schnitt5!L:P,3,0)</f>
        <v>0</v>
      </c>
      <c r="AF1815" s="166">
        <f>VLOOKUP(L1815,Schnitt6!L:P,3,0)</f>
        <v>0</v>
      </c>
    </row>
    <row r="1816" spans="12:32" x14ac:dyDescent="0.25">
      <c r="L1816" s="264">
        <f>Member!A1816</f>
        <v>0</v>
      </c>
      <c r="M1816" s="166">
        <f t="shared" si="122"/>
        <v>0</v>
      </c>
      <c r="N1816" s="166">
        <f t="shared" si="123"/>
        <v>0</v>
      </c>
      <c r="O1816" s="166">
        <f t="shared" si="124"/>
        <v>0</v>
      </c>
      <c r="P1816" s="166">
        <f t="shared" si="125"/>
        <v>49</v>
      </c>
      <c r="S1816" s="166">
        <f>VLOOKUP(L1816,Schnitt1!L:P,2,0)</f>
        <v>0</v>
      </c>
      <c r="T1816" s="166">
        <f>VLOOKUP(L1816,Schnitt2!L:P,2,0)</f>
        <v>0</v>
      </c>
      <c r="U1816" s="166">
        <f>VLOOKUP(L1816,Schnitt3!L:P,2,0)</f>
        <v>0</v>
      </c>
      <c r="V1816" s="166">
        <f>VLOOKUP(L1816,Schnitt4!L:P,2,0)</f>
        <v>0</v>
      </c>
      <c r="W1816" s="166">
        <f>VLOOKUP(L1816,Schnitt5!L:P,2,0)</f>
        <v>0</v>
      </c>
      <c r="X1816" s="166">
        <f>VLOOKUP(L1816,Schnitt6!L:P,2,0)</f>
        <v>0</v>
      </c>
      <c r="AA1816" s="166">
        <f>VLOOKUP(L1816,Schnitt1!L:P,3,0)</f>
        <v>0</v>
      </c>
      <c r="AB1816" s="166">
        <f>VLOOKUP(L1816,Schnitt2!L:P,3,0)</f>
        <v>0</v>
      </c>
      <c r="AC1816" s="166">
        <f>VLOOKUP(L1816,Schnitt3!L:P,3,0)</f>
        <v>0</v>
      </c>
      <c r="AD1816" s="166">
        <f>VLOOKUP(L1816,Schnitt4!L:P,3,0)</f>
        <v>0</v>
      </c>
      <c r="AE1816" s="166">
        <f>VLOOKUP(L1816,Schnitt5!L:P,3,0)</f>
        <v>0</v>
      </c>
      <c r="AF1816" s="166">
        <f>VLOOKUP(L1816,Schnitt6!L:P,3,0)</f>
        <v>0</v>
      </c>
    </row>
    <row r="1817" spans="12:32" x14ac:dyDescent="0.25">
      <c r="L1817" s="264">
        <f>Member!A1817</f>
        <v>0</v>
      </c>
      <c r="M1817" s="166">
        <f t="shared" si="122"/>
        <v>0</v>
      </c>
      <c r="N1817" s="166">
        <f t="shared" si="123"/>
        <v>0</v>
      </c>
      <c r="O1817" s="166">
        <f t="shared" si="124"/>
        <v>0</v>
      </c>
      <c r="P1817" s="166">
        <f t="shared" si="125"/>
        <v>49</v>
      </c>
      <c r="S1817" s="166">
        <f>VLOOKUP(L1817,Schnitt1!L:P,2,0)</f>
        <v>0</v>
      </c>
      <c r="T1817" s="166">
        <f>VLOOKUP(L1817,Schnitt2!L:P,2,0)</f>
        <v>0</v>
      </c>
      <c r="U1817" s="166">
        <f>VLOOKUP(L1817,Schnitt3!L:P,2,0)</f>
        <v>0</v>
      </c>
      <c r="V1817" s="166">
        <f>VLOOKUP(L1817,Schnitt4!L:P,2,0)</f>
        <v>0</v>
      </c>
      <c r="W1817" s="166">
        <f>VLOOKUP(L1817,Schnitt5!L:P,2,0)</f>
        <v>0</v>
      </c>
      <c r="X1817" s="166">
        <f>VLOOKUP(L1817,Schnitt6!L:P,2,0)</f>
        <v>0</v>
      </c>
      <c r="AA1817" s="166">
        <f>VLOOKUP(L1817,Schnitt1!L:P,3,0)</f>
        <v>0</v>
      </c>
      <c r="AB1817" s="166">
        <f>VLOOKUP(L1817,Schnitt2!L:P,3,0)</f>
        <v>0</v>
      </c>
      <c r="AC1817" s="166">
        <f>VLOOKUP(L1817,Schnitt3!L:P,3,0)</f>
        <v>0</v>
      </c>
      <c r="AD1817" s="166">
        <f>VLOOKUP(L1817,Schnitt4!L:P,3,0)</f>
        <v>0</v>
      </c>
      <c r="AE1817" s="166">
        <f>VLOOKUP(L1817,Schnitt5!L:P,3,0)</f>
        <v>0</v>
      </c>
      <c r="AF1817" s="166">
        <f>VLOOKUP(L1817,Schnitt6!L:P,3,0)</f>
        <v>0</v>
      </c>
    </row>
    <row r="1818" spans="12:32" x14ac:dyDescent="0.25">
      <c r="L1818" s="264">
        <f>Member!A1818</f>
        <v>0</v>
      </c>
      <c r="M1818" s="166">
        <f t="shared" si="122"/>
        <v>0</v>
      </c>
      <c r="N1818" s="166">
        <f t="shared" si="123"/>
        <v>0</v>
      </c>
      <c r="O1818" s="166">
        <f t="shared" si="124"/>
        <v>0</v>
      </c>
      <c r="P1818" s="166">
        <f t="shared" si="125"/>
        <v>49</v>
      </c>
      <c r="S1818" s="166">
        <f>VLOOKUP(L1818,Schnitt1!L:P,2,0)</f>
        <v>0</v>
      </c>
      <c r="T1818" s="166">
        <f>VLOOKUP(L1818,Schnitt2!L:P,2,0)</f>
        <v>0</v>
      </c>
      <c r="U1818" s="166">
        <f>VLOOKUP(L1818,Schnitt3!L:P,2,0)</f>
        <v>0</v>
      </c>
      <c r="V1818" s="166">
        <f>VLOOKUP(L1818,Schnitt4!L:P,2,0)</f>
        <v>0</v>
      </c>
      <c r="W1818" s="166">
        <f>VLOOKUP(L1818,Schnitt5!L:P,2,0)</f>
        <v>0</v>
      </c>
      <c r="X1818" s="166">
        <f>VLOOKUP(L1818,Schnitt6!L:P,2,0)</f>
        <v>0</v>
      </c>
      <c r="AA1818" s="166">
        <f>VLOOKUP(L1818,Schnitt1!L:P,3,0)</f>
        <v>0</v>
      </c>
      <c r="AB1818" s="166">
        <f>VLOOKUP(L1818,Schnitt2!L:P,3,0)</f>
        <v>0</v>
      </c>
      <c r="AC1818" s="166">
        <f>VLOOKUP(L1818,Schnitt3!L:P,3,0)</f>
        <v>0</v>
      </c>
      <c r="AD1818" s="166">
        <f>VLOOKUP(L1818,Schnitt4!L:P,3,0)</f>
        <v>0</v>
      </c>
      <c r="AE1818" s="166">
        <f>VLOOKUP(L1818,Schnitt5!L:P,3,0)</f>
        <v>0</v>
      </c>
      <c r="AF1818" s="166">
        <f>VLOOKUP(L1818,Schnitt6!L:P,3,0)</f>
        <v>0</v>
      </c>
    </row>
    <row r="1819" spans="12:32" x14ac:dyDescent="0.25">
      <c r="L1819" s="264">
        <f>Member!A1819</f>
        <v>0</v>
      </c>
      <c r="M1819" s="166">
        <f t="shared" si="122"/>
        <v>0</v>
      </c>
      <c r="N1819" s="166">
        <f t="shared" si="123"/>
        <v>0</v>
      </c>
      <c r="O1819" s="166">
        <f t="shared" si="124"/>
        <v>0</v>
      </c>
      <c r="P1819" s="166">
        <f t="shared" si="125"/>
        <v>49</v>
      </c>
      <c r="S1819" s="166">
        <f>VLOOKUP(L1819,Schnitt1!L:P,2,0)</f>
        <v>0</v>
      </c>
      <c r="T1819" s="166">
        <f>VLOOKUP(L1819,Schnitt2!L:P,2,0)</f>
        <v>0</v>
      </c>
      <c r="U1819" s="166">
        <f>VLOOKUP(L1819,Schnitt3!L:P,2,0)</f>
        <v>0</v>
      </c>
      <c r="V1819" s="166">
        <f>VLOOKUP(L1819,Schnitt4!L:P,2,0)</f>
        <v>0</v>
      </c>
      <c r="W1819" s="166">
        <f>VLOOKUP(L1819,Schnitt5!L:P,2,0)</f>
        <v>0</v>
      </c>
      <c r="X1819" s="166">
        <f>VLOOKUP(L1819,Schnitt6!L:P,2,0)</f>
        <v>0</v>
      </c>
      <c r="AA1819" s="166">
        <f>VLOOKUP(L1819,Schnitt1!L:P,3,0)</f>
        <v>0</v>
      </c>
      <c r="AB1819" s="166">
        <f>VLOOKUP(L1819,Schnitt2!L:P,3,0)</f>
        <v>0</v>
      </c>
      <c r="AC1819" s="166">
        <f>VLOOKUP(L1819,Schnitt3!L:P,3,0)</f>
        <v>0</v>
      </c>
      <c r="AD1819" s="166">
        <f>VLOOKUP(L1819,Schnitt4!L:P,3,0)</f>
        <v>0</v>
      </c>
      <c r="AE1819" s="166">
        <f>VLOOKUP(L1819,Schnitt5!L:P,3,0)</f>
        <v>0</v>
      </c>
      <c r="AF1819" s="166">
        <f>VLOOKUP(L1819,Schnitt6!L:P,3,0)</f>
        <v>0</v>
      </c>
    </row>
    <row r="1820" spans="12:32" x14ac:dyDescent="0.25">
      <c r="L1820" s="264">
        <f>Member!A1820</f>
        <v>0</v>
      </c>
      <c r="M1820" s="166">
        <f t="shared" si="122"/>
        <v>0</v>
      </c>
      <c r="N1820" s="166">
        <f t="shared" si="123"/>
        <v>0</v>
      </c>
      <c r="O1820" s="166">
        <f t="shared" si="124"/>
        <v>0</v>
      </c>
      <c r="P1820" s="166">
        <f t="shared" si="125"/>
        <v>49</v>
      </c>
      <c r="S1820" s="166">
        <f>VLOOKUP(L1820,Schnitt1!L:P,2,0)</f>
        <v>0</v>
      </c>
      <c r="T1820" s="166">
        <f>VLOOKUP(L1820,Schnitt2!L:P,2,0)</f>
        <v>0</v>
      </c>
      <c r="U1820" s="166">
        <f>VLOOKUP(L1820,Schnitt3!L:P,2,0)</f>
        <v>0</v>
      </c>
      <c r="V1820" s="166">
        <f>VLOOKUP(L1820,Schnitt4!L:P,2,0)</f>
        <v>0</v>
      </c>
      <c r="W1820" s="166">
        <f>VLOOKUP(L1820,Schnitt5!L:P,2,0)</f>
        <v>0</v>
      </c>
      <c r="X1820" s="166">
        <f>VLOOKUP(L1820,Schnitt6!L:P,2,0)</f>
        <v>0</v>
      </c>
      <c r="AA1820" s="166">
        <f>VLOOKUP(L1820,Schnitt1!L:P,3,0)</f>
        <v>0</v>
      </c>
      <c r="AB1820" s="166">
        <f>VLOOKUP(L1820,Schnitt2!L:P,3,0)</f>
        <v>0</v>
      </c>
      <c r="AC1820" s="166">
        <f>VLOOKUP(L1820,Schnitt3!L:P,3,0)</f>
        <v>0</v>
      </c>
      <c r="AD1820" s="166">
        <f>VLOOKUP(L1820,Schnitt4!L:P,3,0)</f>
        <v>0</v>
      </c>
      <c r="AE1820" s="166">
        <f>VLOOKUP(L1820,Schnitt5!L:P,3,0)</f>
        <v>0</v>
      </c>
      <c r="AF1820" s="166">
        <f>VLOOKUP(L1820,Schnitt6!L:P,3,0)</f>
        <v>0</v>
      </c>
    </row>
    <row r="1821" spans="12:32" x14ac:dyDescent="0.25">
      <c r="L1821" s="264">
        <f>Member!A1821</f>
        <v>0</v>
      </c>
      <c r="M1821" s="166">
        <f t="shared" si="122"/>
        <v>0</v>
      </c>
      <c r="N1821" s="166">
        <f t="shared" si="123"/>
        <v>0</v>
      </c>
      <c r="O1821" s="166">
        <f t="shared" si="124"/>
        <v>0</v>
      </c>
      <c r="P1821" s="166">
        <f t="shared" si="125"/>
        <v>49</v>
      </c>
      <c r="S1821" s="166">
        <f>VLOOKUP(L1821,Schnitt1!L:P,2,0)</f>
        <v>0</v>
      </c>
      <c r="T1821" s="166">
        <f>VLOOKUP(L1821,Schnitt2!L:P,2,0)</f>
        <v>0</v>
      </c>
      <c r="U1821" s="166">
        <f>VLOOKUP(L1821,Schnitt3!L:P,2,0)</f>
        <v>0</v>
      </c>
      <c r="V1821" s="166">
        <f>VLOOKUP(L1821,Schnitt4!L:P,2,0)</f>
        <v>0</v>
      </c>
      <c r="W1821" s="166">
        <f>VLOOKUP(L1821,Schnitt5!L:P,2,0)</f>
        <v>0</v>
      </c>
      <c r="X1821" s="166">
        <f>VLOOKUP(L1821,Schnitt6!L:P,2,0)</f>
        <v>0</v>
      </c>
      <c r="AA1821" s="166">
        <f>VLOOKUP(L1821,Schnitt1!L:P,3,0)</f>
        <v>0</v>
      </c>
      <c r="AB1821" s="166">
        <f>VLOOKUP(L1821,Schnitt2!L:P,3,0)</f>
        <v>0</v>
      </c>
      <c r="AC1821" s="166">
        <f>VLOOKUP(L1821,Schnitt3!L:P,3,0)</f>
        <v>0</v>
      </c>
      <c r="AD1821" s="166">
        <f>VLOOKUP(L1821,Schnitt4!L:P,3,0)</f>
        <v>0</v>
      </c>
      <c r="AE1821" s="166">
        <f>VLOOKUP(L1821,Schnitt5!L:P,3,0)</f>
        <v>0</v>
      </c>
      <c r="AF1821" s="166">
        <f>VLOOKUP(L1821,Schnitt6!L:P,3,0)</f>
        <v>0</v>
      </c>
    </row>
    <row r="1822" spans="12:32" x14ac:dyDescent="0.25">
      <c r="L1822" s="264">
        <f>Member!A1822</f>
        <v>0</v>
      </c>
      <c r="M1822" s="166">
        <f t="shared" si="122"/>
        <v>0</v>
      </c>
      <c r="N1822" s="166">
        <f t="shared" si="123"/>
        <v>0</v>
      </c>
      <c r="O1822" s="166">
        <f t="shared" si="124"/>
        <v>0</v>
      </c>
      <c r="P1822" s="166">
        <f t="shared" si="125"/>
        <v>49</v>
      </c>
      <c r="S1822" s="166">
        <f>VLOOKUP(L1822,Schnitt1!L:P,2,0)</f>
        <v>0</v>
      </c>
      <c r="T1822" s="166">
        <f>VLOOKUP(L1822,Schnitt2!L:P,2,0)</f>
        <v>0</v>
      </c>
      <c r="U1822" s="166">
        <f>VLOOKUP(L1822,Schnitt3!L:P,2,0)</f>
        <v>0</v>
      </c>
      <c r="V1822" s="166">
        <f>VLOOKUP(L1822,Schnitt4!L:P,2,0)</f>
        <v>0</v>
      </c>
      <c r="W1822" s="166">
        <f>VLOOKUP(L1822,Schnitt5!L:P,2,0)</f>
        <v>0</v>
      </c>
      <c r="X1822" s="166">
        <f>VLOOKUP(L1822,Schnitt6!L:P,2,0)</f>
        <v>0</v>
      </c>
      <c r="AA1822" s="166">
        <f>VLOOKUP(L1822,Schnitt1!L:P,3,0)</f>
        <v>0</v>
      </c>
      <c r="AB1822" s="166">
        <f>VLOOKUP(L1822,Schnitt2!L:P,3,0)</f>
        <v>0</v>
      </c>
      <c r="AC1822" s="166">
        <f>VLOOKUP(L1822,Schnitt3!L:P,3,0)</f>
        <v>0</v>
      </c>
      <c r="AD1822" s="166">
        <f>VLOOKUP(L1822,Schnitt4!L:P,3,0)</f>
        <v>0</v>
      </c>
      <c r="AE1822" s="166">
        <f>VLOOKUP(L1822,Schnitt5!L:P,3,0)</f>
        <v>0</v>
      </c>
      <c r="AF1822" s="166">
        <f>VLOOKUP(L1822,Schnitt6!L:P,3,0)</f>
        <v>0</v>
      </c>
    </row>
    <row r="1823" spans="12:32" x14ac:dyDescent="0.25">
      <c r="L1823" s="264">
        <f>Member!A1823</f>
        <v>0</v>
      </c>
      <c r="M1823" s="166">
        <f t="shared" si="122"/>
        <v>0</v>
      </c>
      <c r="N1823" s="166">
        <f t="shared" si="123"/>
        <v>0</v>
      </c>
      <c r="O1823" s="166">
        <f t="shared" si="124"/>
        <v>0</v>
      </c>
      <c r="P1823" s="166">
        <f t="shared" si="125"/>
        <v>49</v>
      </c>
      <c r="S1823" s="166">
        <f>VLOOKUP(L1823,Schnitt1!L:P,2,0)</f>
        <v>0</v>
      </c>
      <c r="T1823" s="166">
        <f>VLOOKUP(L1823,Schnitt2!L:P,2,0)</f>
        <v>0</v>
      </c>
      <c r="U1823" s="166">
        <f>VLOOKUP(L1823,Schnitt3!L:P,2,0)</f>
        <v>0</v>
      </c>
      <c r="V1823" s="166">
        <f>VLOOKUP(L1823,Schnitt4!L:P,2,0)</f>
        <v>0</v>
      </c>
      <c r="W1823" s="166">
        <f>VLOOKUP(L1823,Schnitt5!L:P,2,0)</f>
        <v>0</v>
      </c>
      <c r="X1823" s="166">
        <f>VLOOKUP(L1823,Schnitt6!L:P,2,0)</f>
        <v>0</v>
      </c>
      <c r="AA1823" s="166">
        <f>VLOOKUP(L1823,Schnitt1!L:P,3,0)</f>
        <v>0</v>
      </c>
      <c r="AB1823" s="166">
        <f>VLOOKUP(L1823,Schnitt2!L:P,3,0)</f>
        <v>0</v>
      </c>
      <c r="AC1823" s="166">
        <f>VLOOKUP(L1823,Schnitt3!L:P,3,0)</f>
        <v>0</v>
      </c>
      <c r="AD1823" s="166">
        <f>VLOOKUP(L1823,Schnitt4!L:P,3,0)</f>
        <v>0</v>
      </c>
      <c r="AE1823" s="166">
        <f>VLOOKUP(L1823,Schnitt5!L:P,3,0)</f>
        <v>0</v>
      </c>
      <c r="AF1823" s="166">
        <f>VLOOKUP(L1823,Schnitt6!L:P,3,0)</f>
        <v>0</v>
      </c>
    </row>
    <row r="1824" spans="12:32" x14ac:dyDescent="0.25">
      <c r="L1824" s="264">
        <f>Member!A1824</f>
        <v>0</v>
      </c>
      <c r="M1824" s="166">
        <f t="shared" si="122"/>
        <v>0</v>
      </c>
      <c r="N1824" s="166">
        <f t="shared" si="123"/>
        <v>0</v>
      </c>
      <c r="O1824" s="166">
        <f t="shared" si="124"/>
        <v>0</v>
      </c>
      <c r="P1824" s="166">
        <f t="shared" si="125"/>
        <v>49</v>
      </c>
      <c r="S1824" s="166">
        <f>VLOOKUP(L1824,Schnitt1!L:P,2,0)</f>
        <v>0</v>
      </c>
      <c r="T1824" s="166">
        <f>VLOOKUP(L1824,Schnitt2!L:P,2,0)</f>
        <v>0</v>
      </c>
      <c r="U1824" s="166">
        <f>VLOOKUP(L1824,Schnitt3!L:P,2,0)</f>
        <v>0</v>
      </c>
      <c r="V1824" s="166">
        <f>VLOOKUP(L1824,Schnitt4!L:P,2,0)</f>
        <v>0</v>
      </c>
      <c r="W1824" s="166">
        <f>VLOOKUP(L1824,Schnitt5!L:P,2,0)</f>
        <v>0</v>
      </c>
      <c r="X1824" s="166">
        <f>VLOOKUP(L1824,Schnitt6!L:P,2,0)</f>
        <v>0</v>
      </c>
      <c r="AA1824" s="166">
        <f>VLOOKUP(L1824,Schnitt1!L:P,3,0)</f>
        <v>0</v>
      </c>
      <c r="AB1824" s="166">
        <f>VLOOKUP(L1824,Schnitt2!L:P,3,0)</f>
        <v>0</v>
      </c>
      <c r="AC1824" s="166">
        <f>VLOOKUP(L1824,Schnitt3!L:P,3,0)</f>
        <v>0</v>
      </c>
      <c r="AD1824" s="166">
        <f>VLOOKUP(L1824,Schnitt4!L:P,3,0)</f>
        <v>0</v>
      </c>
      <c r="AE1824" s="166">
        <f>VLOOKUP(L1824,Schnitt5!L:P,3,0)</f>
        <v>0</v>
      </c>
      <c r="AF1824" s="166">
        <f>VLOOKUP(L1824,Schnitt6!L:P,3,0)</f>
        <v>0</v>
      </c>
    </row>
    <row r="1825" spans="12:32" x14ac:dyDescent="0.25">
      <c r="L1825" s="264">
        <f>Member!A1825</f>
        <v>0</v>
      </c>
      <c r="M1825" s="166">
        <f t="shared" si="122"/>
        <v>0</v>
      </c>
      <c r="N1825" s="166">
        <f t="shared" si="123"/>
        <v>0</v>
      </c>
      <c r="O1825" s="166">
        <f t="shared" si="124"/>
        <v>0</v>
      </c>
      <c r="P1825" s="166">
        <f t="shared" si="125"/>
        <v>49</v>
      </c>
      <c r="S1825" s="166">
        <f>VLOOKUP(L1825,Schnitt1!L:P,2,0)</f>
        <v>0</v>
      </c>
      <c r="T1825" s="166">
        <f>VLOOKUP(L1825,Schnitt2!L:P,2,0)</f>
        <v>0</v>
      </c>
      <c r="U1825" s="166">
        <f>VLOOKUP(L1825,Schnitt3!L:P,2,0)</f>
        <v>0</v>
      </c>
      <c r="V1825" s="166">
        <f>VLOOKUP(L1825,Schnitt4!L:P,2,0)</f>
        <v>0</v>
      </c>
      <c r="W1825" s="166">
        <f>VLOOKUP(L1825,Schnitt5!L:P,2,0)</f>
        <v>0</v>
      </c>
      <c r="X1825" s="166">
        <f>VLOOKUP(L1825,Schnitt6!L:P,2,0)</f>
        <v>0</v>
      </c>
      <c r="AA1825" s="166">
        <f>VLOOKUP(L1825,Schnitt1!L:P,3,0)</f>
        <v>0</v>
      </c>
      <c r="AB1825" s="166">
        <f>VLOOKUP(L1825,Schnitt2!L:P,3,0)</f>
        <v>0</v>
      </c>
      <c r="AC1825" s="166">
        <f>VLOOKUP(L1825,Schnitt3!L:P,3,0)</f>
        <v>0</v>
      </c>
      <c r="AD1825" s="166">
        <f>VLOOKUP(L1825,Schnitt4!L:P,3,0)</f>
        <v>0</v>
      </c>
      <c r="AE1825" s="166">
        <f>VLOOKUP(L1825,Schnitt5!L:P,3,0)</f>
        <v>0</v>
      </c>
      <c r="AF1825" s="166">
        <f>VLOOKUP(L1825,Schnitt6!L:P,3,0)</f>
        <v>0</v>
      </c>
    </row>
    <row r="1826" spans="12:32" x14ac:dyDescent="0.25">
      <c r="L1826" s="264">
        <f>Member!A1826</f>
        <v>0</v>
      </c>
      <c r="M1826" s="166">
        <f t="shared" si="122"/>
        <v>0</v>
      </c>
      <c r="N1826" s="166">
        <f t="shared" si="123"/>
        <v>0</v>
      </c>
      <c r="O1826" s="166">
        <f t="shared" si="124"/>
        <v>0</v>
      </c>
      <c r="P1826" s="166">
        <f t="shared" si="125"/>
        <v>49</v>
      </c>
      <c r="S1826" s="166">
        <f>VLOOKUP(L1826,Schnitt1!L:P,2,0)</f>
        <v>0</v>
      </c>
      <c r="T1826" s="166">
        <f>VLOOKUP(L1826,Schnitt2!L:P,2,0)</f>
        <v>0</v>
      </c>
      <c r="U1826" s="166">
        <f>VLOOKUP(L1826,Schnitt3!L:P,2,0)</f>
        <v>0</v>
      </c>
      <c r="V1826" s="166">
        <f>VLOOKUP(L1826,Schnitt4!L:P,2,0)</f>
        <v>0</v>
      </c>
      <c r="W1826" s="166">
        <f>VLOOKUP(L1826,Schnitt5!L:P,2,0)</f>
        <v>0</v>
      </c>
      <c r="X1826" s="166">
        <f>VLOOKUP(L1826,Schnitt6!L:P,2,0)</f>
        <v>0</v>
      </c>
      <c r="AA1826" s="166">
        <f>VLOOKUP(L1826,Schnitt1!L:P,3,0)</f>
        <v>0</v>
      </c>
      <c r="AB1826" s="166">
        <f>VLOOKUP(L1826,Schnitt2!L:P,3,0)</f>
        <v>0</v>
      </c>
      <c r="AC1826" s="166">
        <f>VLOOKUP(L1826,Schnitt3!L:P,3,0)</f>
        <v>0</v>
      </c>
      <c r="AD1826" s="166">
        <f>VLOOKUP(L1826,Schnitt4!L:P,3,0)</f>
        <v>0</v>
      </c>
      <c r="AE1826" s="166">
        <f>VLOOKUP(L1826,Schnitt5!L:P,3,0)</f>
        <v>0</v>
      </c>
      <c r="AF1826" s="166">
        <f>VLOOKUP(L1826,Schnitt6!L:P,3,0)</f>
        <v>0</v>
      </c>
    </row>
    <row r="1827" spans="12:32" x14ac:dyDescent="0.25">
      <c r="L1827" s="264">
        <f>Member!A1827</f>
        <v>0</v>
      </c>
      <c r="M1827" s="166">
        <f t="shared" si="122"/>
        <v>0</v>
      </c>
      <c r="N1827" s="166">
        <f t="shared" si="123"/>
        <v>0</v>
      </c>
      <c r="O1827" s="166">
        <f t="shared" si="124"/>
        <v>0</v>
      </c>
      <c r="P1827" s="166">
        <f t="shared" si="125"/>
        <v>49</v>
      </c>
      <c r="S1827" s="166">
        <f>VLOOKUP(L1827,Schnitt1!L:P,2,0)</f>
        <v>0</v>
      </c>
      <c r="T1827" s="166">
        <f>VLOOKUP(L1827,Schnitt2!L:P,2,0)</f>
        <v>0</v>
      </c>
      <c r="U1827" s="166">
        <f>VLOOKUP(L1827,Schnitt3!L:P,2,0)</f>
        <v>0</v>
      </c>
      <c r="V1827" s="166">
        <f>VLOOKUP(L1827,Schnitt4!L:P,2,0)</f>
        <v>0</v>
      </c>
      <c r="W1827" s="166">
        <f>VLOOKUP(L1827,Schnitt5!L:P,2,0)</f>
        <v>0</v>
      </c>
      <c r="X1827" s="166">
        <f>VLOOKUP(L1827,Schnitt6!L:P,2,0)</f>
        <v>0</v>
      </c>
      <c r="AA1827" s="166">
        <f>VLOOKUP(L1827,Schnitt1!L:P,3,0)</f>
        <v>0</v>
      </c>
      <c r="AB1827" s="166">
        <f>VLOOKUP(L1827,Schnitt2!L:P,3,0)</f>
        <v>0</v>
      </c>
      <c r="AC1827" s="166">
        <f>VLOOKUP(L1827,Schnitt3!L:P,3,0)</f>
        <v>0</v>
      </c>
      <c r="AD1827" s="166">
        <f>VLOOKUP(L1827,Schnitt4!L:P,3,0)</f>
        <v>0</v>
      </c>
      <c r="AE1827" s="166">
        <f>VLOOKUP(L1827,Schnitt5!L:P,3,0)</f>
        <v>0</v>
      </c>
      <c r="AF1827" s="166">
        <f>VLOOKUP(L1827,Schnitt6!L:P,3,0)</f>
        <v>0</v>
      </c>
    </row>
    <row r="1828" spans="12:32" x14ac:dyDescent="0.25">
      <c r="L1828" s="264">
        <f>Member!A1828</f>
        <v>0</v>
      </c>
      <c r="M1828" s="166">
        <f t="shared" si="122"/>
        <v>0</v>
      </c>
      <c r="N1828" s="166">
        <f t="shared" si="123"/>
        <v>0</v>
      </c>
      <c r="O1828" s="166">
        <f t="shared" si="124"/>
        <v>0</v>
      </c>
      <c r="P1828" s="166">
        <f t="shared" si="125"/>
        <v>49</v>
      </c>
      <c r="S1828" s="166">
        <f>VLOOKUP(L1828,Schnitt1!L:P,2,0)</f>
        <v>0</v>
      </c>
      <c r="T1828" s="166">
        <f>VLOOKUP(L1828,Schnitt2!L:P,2,0)</f>
        <v>0</v>
      </c>
      <c r="U1828" s="166">
        <f>VLOOKUP(L1828,Schnitt3!L:P,2,0)</f>
        <v>0</v>
      </c>
      <c r="V1828" s="166">
        <f>VLOOKUP(L1828,Schnitt4!L:P,2,0)</f>
        <v>0</v>
      </c>
      <c r="W1828" s="166">
        <f>VLOOKUP(L1828,Schnitt5!L:P,2,0)</f>
        <v>0</v>
      </c>
      <c r="X1828" s="166">
        <f>VLOOKUP(L1828,Schnitt6!L:P,2,0)</f>
        <v>0</v>
      </c>
      <c r="AA1828" s="166">
        <f>VLOOKUP(L1828,Schnitt1!L:P,3,0)</f>
        <v>0</v>
      </c>
      <c r="AB1828" s="166">
        <f>VLOOKUP(L1828,Schnitt2!L:P,3,0)</f>
        <v>0</v>
      </c>
      <c r="AC1828" s="166">
        <f>VLOOKUP(L1828,Schnitt3!L:P,3,0)</f>
        <v>0</v>
      </c>
      <c r="AD1828" s="166">
        <f>VLOOKUP(L1828,Schnitt4!L:P,3,0)</f>
        <v>0</v>
      </c>
      <c r="AE1828" s="166">
        <f>VLOOKUP(L1828,Schnitt5!L:P,3,0)</f>
        <v>0</v>
      </c>
      <c r="AF1828" s="166">
        <f>VLOOKUP(L1828,Schnitt6!L:P,3,0)</f>
        <v>0</v>
      </c>
    </row>
    <row r="1829" spans="12:32" x14ac:dyDescent="0.25">
      <c r="L1829" s="264">
        <f>Member!A1829</f>
        <v>0</v>
      </c>
      <c r="M1829" s="166">
        <f t="shared" si="122"/>
        <v>0</v>
      </c>
      <c r="N1829" s="166">
        <f t="shared" si="123"/>
        <v>0</v>
      </c>
      <c r="O1829" s="166">
        <f t="shared" si="124"/>
        <v>0</v>
      </c>
      <c r="P1829" s="166">
        <f t="shared" si="125"/>
        <v>49</v>
      </c>
      <c r="S1829" s="166">
        <f>VLOOKUP(L1829,Schnitt1!L:P,2,0)</f>
        <v>0</v>
      </c>
      <c r="T1829" s="166">
        <f>VLOOKUP(L1829,Schnitt2!L:P,2,0)</f>
        <v>0</v>
      </c>
      <c r="U1829" s="166">
        <f>VLOOKUP(L1829,Schnitt3!L:P,2,0)</f>
        <v>0</v>
      </c>
      <c r="V1829" s="166">
        <f>VLOOKUP(L1829,Schnitt4!L:P,2,0)</f>
        <v>0</v>
      </c>
      <c r="W1829" s="166">
        <f>VLOOKUP(L1829,Schnitt5!L:P,2,0)</f>
        <v>0</v>
      </c>
      <c r="X1829" s="166">
        <f>VLOOKUP(L1829,Schnitt6!L:P,2,0)</f>
        <v>0</v>
      </c>
      <c r="AA1829" s="166">
        <f>VLOOKUP(L1829,Schnitt1!L:P,3,0)</f>
        <v>0</v>
      </c>
      <c r="AB1829" s="166">
        <f>VLOOKUP(L1829,Schnitt2!L:P,3,0)</f>
        <v>0</v>
      </c>
      <c r="AC1829" s="166">
        <f>VLOOKUP(L1829,Schnitt3!L:P,3,0)</f>
        <v>0</v>
      </c>
      <c r="AD1829" s="166">
        <f>VLOOKUP(L1829,Schnitt4!L:P,3,0)</f>
        <v>0</v>
      </c>
      <c r="AE1829" s="166">
        <f>VLOOKUP(L1829,Schnitt5!L:P,3,0)</f>
        <v>0</v>
      </c>
      <c r="AF1829" s="166">
        <f>VLOOKUP(L1829,Schnitt6!L:P,3,0)</f>
        <v>0</v>
      </c>
    </row>
    <row r="1830" spans="12:32" x14ac:dyDescent="0.25">
      <c r="L1830" s="264">
        <f>Member!A1830</f>
        <v>0</v>
      </c>
      <c r="M1830" s="166">
        <f t="shared" si="122"/>
        <v>0</v>
      </c>
      <c r="N1830" s="166">
        <f t="shared" si="123"/>
        <v>0</v>
      </c>
      <c r="O1830" s="166">
        <f t="shared" si="124"/>
        <v>0</v>
      </c>
      <c r="P1830" s="166">
        <f t="shared" si="125"/>
        <v>49</v>
      </c>
      <c r="S1830" s="166">
        <f>VLOOKUP(L1830,Schnitt1!L:P,2,0)</f>
        <v>0</v>
      </c>
      <c r="T1830" s="166">
        <f>VLOOKUP(L1830,Schnitt2!L:P,2,0)</f>
        <v>0</v>
      </c>
      <c r="U1830" s="166">
        <f>VLOOKUP(L1830,Schnitt3!L:P,2,0)</f>
        <v>0</v>
      </c>
      <c r="V1830" s="166">
        <f>VLOOKUP(L1830,Schnitt4!L:P,2,0)</f>
        <v>0</v>
      </c>
      <c r="W1830" s="166">
        <f>VLOOKUP(L1830,Schnitt5!L:P,2,0)</f>
        <v>0</v>
      </c>
      <c r="X1830" s="166">
        <f>VLOOKUP(L1830,Schnitt6!L:P,2,0)</f>
        <v>0</v>
      </c>
      <c r="AA1830" s="166">
        <f>VLOOKUP(L1830,Schnitt1!L:P,3,0)</f>
        <v>0</v>
      </c>
      <c r="AB1830" s="166">
        <f>VLOOKUP(L1830,Schnitt2!L:P,3,0)</f>
        <v>0</v>
      </c>
      <c r="AC1830" s="166">
        <f>VLOOKUP(L1830,Schnitt3!L:P,3,0)</f>
        <v>0</v>
      </c>
      <c r="AD1830" s="166">
        <f>VLOOKUP(L1830,Schnitt4!L:P,3,0)</f>
        <v>0</v>
      </c>
      <c r="AE1830" s="166">
        <f>VLOOKUP(L1830,Schnitt5!L:P,3,0)</f>
        <v>0</v>
      </c>
      <c r="AF1830" s="166">
        <f>VLOOKUP(L1830,Schnitt6!L:P,3,0)</f>
        <v>0</v>
      </c>
    </row>
    <row r="1831" spans="12:32" x14ac:dyDescent="0.25">
      <c r="L1831" s="264">
        <f>Member!A1831</f>
        <v>0</v>
      </c>
      <c r="M1831" s="166">
        <f t="shared" si="122"/>
        <v>0</v>
      </c>
      <c r="N1831" s="166">
        <f t="shared" si="123"/>
        <v>0</v>
      </c>
      <c r="O1831" s="166">
        <f t="shared" si="124"/>
        <v>0</v>
      </c>
      <c r="P1831" s="166">
        <f t="shared" si="125"/>
        <v>49</v>
      </c>
      <c r="S1831" s="166">
        <f>VLOOKUP(L1831,Schnitt1!L:P,2,0)</f>
        <v>0</v>
      </c>
      <c r="T1831" s="166">
        <f>VLOOKUP(L1831,Schnitt2!L:P,2,0)</f>
        <v>0</v>
      </c>
      <c r="U1831" s="166">
        <f>VLOOKUP(L1831,Schnitt3!L:P,2,0)</f>
        <v>0</v>
      </c>
      <c r="V1831" s="166">
        <f>VLOOKUP(L1831,Schnitt4!L:P,2,0)</f>
        <v>0</v>
      </c>
      <c r="W1831" s="166">
        <f>VLOOKUP(L1831,Schnitt5!L:P,2,0)</f>
        <v>0</v>
      </c>
      <c r="X1831" s="166">
        <f>VLOOKUP(L1831,Schnitt6!L:P,2,0)</f>
        <v>0</v>
      </c>
      <c r="AA1831" s="166">
        <f>VLOOKUP(L1831,Schnitt1!L:P,3,0)</f>
        <v>0</v>
      </c>
      <c r="AB1831" s="166">
        <f>VLOOKUP(L1831,Schnitt2!L:P,3,0)</f>
        <v>0</v>
      </c>
      <c r="AC1831" s="166">
        <f>VLOOKUP(L1831,Schnitt3!L:P,3,0)</f>
        <v>0</v>
      </c>
      <c r="AD1831" s="166">
        <f>VLOOKUP(L1831,Schnitt4!L:P,3,0)</f>
        <v>0</v>
      </c>
      <c r="AE1831" s="166">
        <f>VLOOKUP(L1831,Schnitt5!L:P,3,0)</f>
        <v>0</v>
      </c>
      <c r="AF1831" s="166">
        <f>VLOOKUP(L1831,Schnitt6!L:P,3,0)</f>
        <v>0</v>
      </c>
    </row>
    <row r="1832" spans="12:32" x14ac:dyDescent="0.25">
      <c r="L1832" s="264">
        <f>Member!A1832</f>
        <v>0</v>
      </c>
      <c r="M1832" s="166">
        <f t="shared" si="122"/>
        <v>0</v>
      </c>
      <c r="N1832" s="166">
        <f t="shared" si="123"/>
        <v>0</v>
      </c>
      <c r="O1832" s="166">
        <f t="shared" si="124"/>
        <v>0</v>
      </c>
      <c r="P1832" s="166">
        <f t="shared" si="125"/>
        <v>49</v>
      </c>
      <c r="S1832" s="166">
        <f>VLOOKUP(L1832,Schnitt1!L:P,2,0)</f>
        <v>0</v>
      </c>
      <c r="T1832" s="166">
        <f>VLOOKUP(L1832,Schnitt2!L:P,2,0)</f>
        <v>0</v>
      </c>
      <c r="U1832" s="166">
        <f>VLOOKUP(L1832,Schnitt3!L:P,2,0)</f>
        <v>0</v>
      </c>
      <c r="V1832" s="166">
        <f>VLOOKUP(L1832,Schnitt4!L:P,2,0)</f>
        <v>0</v>
      </c>
      <c r="W1832" s="166">
        <f>VLOOKUP(L1832,Schnitt5!L:P,2,0)</f>
        <v>0</v>
      </c>
      <c r="X1832" s="166">
        <f>VLOOKUP(L1832,Schnitt6!L:P,2,0)</f>
        <v>0</v>
      </c>
      <c r="AA1832" s="166">
        <f>VLOOKUP(L1832,Schnitt1!L:P,3,0)</f>
        <v>0</v>
      </c>
      <c r="AB1832" s="166">
        <f>VLOOKUP(L1832,Schnitt2!L:P,3,0)</f>
        <v>0</v>
      </c>
      <c r="AC1832" s="166">
        <f>VLOOKUP(L1832,Schnitt3!L:P,3,0)</f>
        <v>0</v>
      </c>
      <c r="AD1832" s="166">
        <f>VLOOKUP(L1832,Schnitt4!L:P,3,0)</f>
        <v>0</v>
      </c>
      <c r="AE1832" s="166">
        <f>VLOOKUP(L1832,Schnitt5!L:P,3,0)</f>
        <v>0</v>
      </c>
      <c r="AF1832" s="166">
        <f>VLOOKUP(L1832,Schnitt6!L:P,3,0)</f>
        <v>0</v>
      </c>
    </row>
    <row r="1833" spans="12:32" x14ac:dyDescent="0.25">
      <c r="L1833" s="264">
        <f>Member!A1833</f>
        <v>0</v>
      </c>
      <c r="M1833" s="166">
        <f t="shared" si="122"/>
        <v>0</v>
      </c>
      <c r="N1833" s="166">
        <f t="shared" si="123"/>
        <v>0</v>
      </c>
      <c r="O1833" s="166">
        <f t="shared" si="124"/>
        <v>0</v>
      </c>
      <c r="P1833" s="166">
        <f t="shared" si="125"/>
        <v>49</v>
      </c>
      <c r="S1833" s="166">
        <f>VLOOKUP(L1833,Schnitt1!L:P,2,0)</f>
        <v>0</v>
      </c>
      <c r="T1833" s="166">
        <f>VLOOKUP(L1833,Schnitt2!L:P,2,0)</f>
        <v>0</v>
      </c>
      <c r="U1833" s="166">
        <f>VLOOKUP(L1833,Schnitt3!L:P,2,0)</f>
        <v>0</v>
      </c>
      <c r="V1833" s="166">
        <f>VLOOKUP(L1833,Schnitt4!L:P,2,0)</f>
        <v>0</v>
      </c>
      <c r="W1833" s="166">
        <f>VLOOKUP(L1833,Schnitt5!L:P,2,0)</f>
        <v>0</v>
      </c>
      <c r="X1833" s="166">
        <f>VLOOKUP(L1833,Schnitt6!L:P,2,0)</f>
        <v>0</v>
      </c>
      <c r="AA1833" s="166">
        <f>VLOOKUP(L1833,Schnitt1!L:P,3,0)</f>
        <v>0</v>
      </c>
      <c r="AB1833" s="166">
        <f>VLOOKUP(L1833,Schnitt2!L:P,3,0)</f>
        <v>0</v>
      </c>
      <c r="AC1833" s="166">
        <f>VLOOKUP(L1833,Schnitt3!L:P,3,0)</f>
        <v>0</v>
      </c>
      <c r="AD1833" s="166">
        <f>VLOOKUP(L1833,Schnitt4!L:P,3,0)</f>
        <v>0</v>
      </c>
      <c r="AE1833" s="166">
        <f>VLOOKUP(L1833,Schnitt5!L:P,3,0)</f>
        <v>0</v>
      </c>
      <c r="AF1833" s="166">
        <f>VLOOKUP(L1833,Schnitt6!L:P,3,0)</f>
        <v>0</v>
      </c>
    </row>
    <row r="1834" spans="12:32" x14ac:dyDescent="0.25">
      <c r="L1834" s="264">
        <f>Member!A1834</f>
        <v>0</v>
      </c>
      <c r="M1834" s="166">
        <f t="shared" si="122"/>
        <v>0</v>
      </c>
      <c r="N1834" s="166">
        <f t="shared" si="123"/>
        <v>0</v>
      </c>
      <c r="O1834" s="166">
        <f t="shared" si="124"/>
        <v>0</v>
      </c>
      <c r="P1834" s="166">
        <f t="shared" si="125"/>
        <v>49</v>
      </c>
      <c r="S1834" s="166">
        <f>VLOOKUP(L1834,Schnitt1!L:P,2,0)</f>
        <v>0</v>
      </c>
      <c r="T1834" s="166">
        <f>VLOOKUP(L1834,Schnitt2!L:P,2,0)</f>
        <v>0</v>
      </c>
      <c r="U1834" s="166">
        <f>VLOOKUP(L1834,Schnitt3!L:P,2,0)</f>
        <v>0</v>
      </c>
      <c r="V1834" s="166">
        <f>VLOOKUP(L1834,Schnitt4!L:P,2,0)</f>
        <v>0</v>
      </c>
      <c r="W1834" s="166">
        <f>VLOOKUP(L1834,Schnitt5!L:P,2,0)</f>
        <v>0</v>
      </c>
      <c r="X1834" s="166">
        <f>VLOOKUP(L1834,Schnitt6!L:P,2,0)</f>
        <v>0</v>
      </c>
      <c r="AA1834" s="166">
        <f>VLOOKUP(L1834,Schnitt1!L:P,3,0)</f>
        <v>0</v>
      </c>
      <c r="AB1834" s="166">
        <f>VLOOKUP(L1834,Schnitt2!L:P,3,0)</f>
        <v>0</v>
      </c>
      <c r="AC1834" s="166">
        <f>VLOOKUP(L1834,Schnitt3!L:P,3,0)</f>
        <v>0</v>
      </c>
      <c r="AD1834" s="166">
        <f>VLOOKUP(L1834,Schnitt4!L:P,3,0)</f>
        <v>0</v>
      </c>
      <c r="AE1834" s="166">
        <f>VLOOKUP(L1834,Schnitt5!L:P,3,0)</f>
        <v>0</v>
      </c>
      <c r="AF1834" s="166">
        <f>VLOOKUP(L1834,Schnitt6!L:P,3,0)</f>
        <v>0</v>
      </c>
    </row>
    <row r="1835" spans="12:32" x14ac:dyDescent="0.25">
      <c r="L1835" s="264">
        <f>Member!A1835</f>
        <v>0</v>
      </c>
      <c r="M1835" s="166">
        <f t="shared" si="122"/>
        <v>0</v>
      </c>
      <c r="N1835" s="166">
        <f t="shared" si="123"/>
        <v>0</v>
      </c>
      <c r="O1835" s="166">
        <f t="shared" si="124"/>
        <v>0</v>
      </c>
      <c r="P1835" s="166">
        <f t="shared" si="125"/>
        <v>49</v>
      </c>
      <c r="S1835" s="166">
        <f>VLOOKUP(L1835,Schnitt1!L:P,2,0)</f>
        <v>0</v>
      </c>
      <c r="T1835" s="166">
        <f>VLOOKUP(L1835,Schnitt2!L:P,2,0)</f>
        <v>0</v>
      </c>
      <c r="U1835" s="166">
        <f>VLOOKUP(L1835,Schnitt3!L:P,2,0)</f>
        <v>0</v>
      </c>
      <c r="V1835" s="166">
        <f>VLOOKUP(L1835,Schnitt4!L:P,2,0)</f>
        <v>0</v>
      </c>
      <c r="W1835" s="166">
        <f>VLOOKUP(L1835,Schnitt5!L:P,2,0)</f>
        <v>0</v>
      </c>
      <c r="X1835" s="166">
        <f>VLOOKUP(L1835,Schnitt6!L:P,2,0)</f>
        <v>0</v>
      </c>
      <c r="AA1835" s="166">
        <f>VLOOKUP(L1835,Schnitt1!L:P,3,0)</f>
        <v>0</v>
      </c>
      <c r="AB1835" s="166">
        <f>VLOOKUP(L1835,Schnitt2!L:P,3,0)</f>
        <v>0</v>
      </c>
      <c r="AC1835" s="166">
        <f>VLOOKUP(L1835,Schnitt3!L:P,3,0)</f>
        <v>0</v>
      </c>
      <c r="AD1835" s="166">
        <f>VLOOKUP(L1835,Schnitt4!L:P,3,0)</f>
        <v>0</v>
      </c>
      <c r="AE1835" s="166">
        <f>VLOOKUP(L1835,Schnitt5!L:P,3,0)</f>
        <v>0</v>
      </c>
      <c r="AF1835" s="166">
        <f>VLOOKUP(L1835,Schnitt6!L:P,3,0)</f>
        <v>0</v>
      </c>
    </row>
    <row r="1836" spans="12:32" x14ac:dyDescent="0.25">
      <c r="L1836" s="264">
        <f>Member!A1836</f>
        <v>0</v>
      </c>
      <c r="M1836" s="166">
        <f t="shared" si="122"/>
        <v>0</v>
      </c>
      <c r="N1836" s="166">
        <f t="shared" si="123"/>
        <v>0</v>
      </c>
      <c r="O1836" s="166">
        <f t="shared" si="124"/>
        <v>0</v>
      </c>
      <c r="P1836" s="166">
        <f t="shared" si="125"/>
        <v>49</v>
      </c>
      <c r="S1836" s="166">
        <f>VLOOKUP(L1836,Schnitt1!L:P,2,0)</f>
        <v>0</v>
      </c>
      <c r="T1836" s="166">
        <f>VLOOKUP(L1836,Schnitt2!L:P,2,0)</f>
        <v>0</v>
      </c>
      <c r="U1836" s="166">
        <f>VLOOKUP(L1836,Schnitt3!L:P,2,0)</f>
        <v>0</v>
      </c>
      <c r="V1836" s="166">
        <f>VLOOKUP(L1836,Schnitt4!L:P,2,0)</f>
        <v>0</v>
      </c>
      <c r="W1836" s="166">
        <f>VLOOKUP(L1836,Schnitt5!L:P,2,0)</f>
        <v>0</v>
      </c>
      <c r="X1836" s="166">
        <f>VLOOKUP(L1836,Schnitt6!L:P,2,0)</f>
        <v>0</v>
      </c>
      <c r="AA1836" s="166">
        <f>VLOOKUP(L1836,Schnitt1!L:P,3,0)</f>
        <v>0</v>
      </c>
      <c r="AB1836" s="166">
        <f>VLOOKUP(L1836,Schnitt2!L:P,3,0)</f>
        <v>0</v>
      </c>
      <c r="AC1836" s="166">
        <f>VLOOKUP(L1836,Schnitt3!L:P,3,0)</f>
        <v>0</v>
      </c>
      <c r="AD1836" s="166">
        <f>VLOOKUP(L1836,Schnitt4!L:P,3,0)</f>
        <v>0</v>
      </c>
      <c r="AE1836" s="166">
        <f>VLOOKUP(L1836,Schnitt5!L:P,3,0)</f>
        <v>0</v>
      </c>
      <c r="AF1836" s="166">
        <f>VLOOKUP(L1836,Schnitt6!L:P,3,0)</f>
        <v>0</v>
      </c>
    </row>
    <row r="1837" spans="12:32" x14ac:dyDescent="0.25">
      <c r="L1837" s="264">
        <f>Member!A1837</f>
        <v>0</v>
      </c>
      <c r="M1837" s="166">
        <f t="shared" si="122"/>
        <v>0</v>
      </c>
      <c r="N1837" s="166">
        <f t="shared" si="123"/>
        <v>0</v>
      </c>
      <c r="O1837" s="166">
        <f t="shared" si="124"/>
        <v>0</v>
      </c>
      <c r="P1837" s="166">
        <f t="shared" si="125"/>
        <v>49</v>
      </c>
      <c r="S1837" s="166">
        <f>VLOOKUP(L1837,Schnitt1!L:P,2,0)</f>
        <v>0</v>
      </c>
      <c r="T1837" s="166">
        <f>VLOOKUP(L1837,Schnitt2!L:P,2,0)</f>
        <v>0</v>
      </c>
      <c r="U1837" s="166">
        <f>VLOOKUP(L1837,Schnitt3!L:P,2,0)</f>
        <v>0</v>
      </c>
      <c r="V1837" s="166">
        <f>VLOOKUP(L1837,Schnitt4!L:P,2,0)</f>
        <v>0</v>
      </c>
      <c r="W1837" s="166">
        <f>VLOOKUP(L1837,Schnitt5!L:P,2,0)</f>
        <v>0</v>
      </c>
      <c r="X1837" s="166">
        <f>VLOOKUP(L1837,Schnitt6!L:P,2,0)</f>
        <v>0</v>
      </c>
      <c r="AA1837" s="166">
        <f>VLOOKUP(L1837,Schnitt1!L:P,3,0)</f>
        <v>0</v>
      </c>
      <c r="AB1837" s="166">
        <f>VLOOKUP(L1837,Schnitt2!L:P,3,0)</f>
        <v>0</v>
      </c>
      <c r="AC1837" s="166">
        <f>VLOOKUP(L1837,Schnitt3!L:P,3,0)</f>
        <v>0</v>
      </c>
      <c r="AD1837" s="166">
        <f>VLOOKUP(L1837,Schnitt4!L:P,3,0)</f>
        <v>0</v>
      </c>
      <c r="AE1837" s="166">
        <f>VLOOKUP(L1837,Schnitt5!L:P,3,0)</f>
        <v>0</v>
      </c>
      <c r="AF1837" s="166">
        <f>VLOOKUP(L1837,Schnitt6!L:P,3,0)</f>
        <v>0</v>
      </c>
    </row>
    <row r="1838" spans="12:32" x14ac:dyDescent="0.25">
      <c r="L1838" s="264">
        <f>Member!A1838</f>
        <v>0</v>
      </c>
      <c r="M1838" s="166">
        <f t="shared" si="122"/>
        <v>0</v>
      </c>
      <c r="N1838" s="166">
        <f t="shared" si="123"/>
        <v>0</v>
      </c>
      <c r="O1838" s="166">
        <f t="shared" si="124"/>
        <v>0</v>
      </c>
      <c r="P1838" s="166">
        <f t="shared" si="125"/>
        <v>49</v>
      </c>
      <c r="S1838" s="166">
        <f>VLOOKUP(L1838,Schnitt1!L:P,2,0)</f>
        <v>0</v>
      </c>
      <c r="T1838" s="166">
        <f>VLOOKUP(L1838,Schnitt2!L:P,2,0)</f>
        <v>0</v>
      </c>
      <c r="U1838" s="166">
        <f>VLOOKUP(L1838,Schnitt3!L:P,2,0)</f>
        <v>0</v>
      </c>
      <c r="V1838" s="166">
        <f>VLOOKUP(L1838,Schnitt4!L:P,2,0)</f>
        <v>0</v>
      </c>
      <c r="W1838" s="166">
        <f>VLOOKUP(L1838,Schnitt5!L:P,2,0)</f>
        <v>0</v>
      </c>
      <c r="X1838" s="166">
        <f>VLOOKUP(L1838,Schnitt6!L:P,2,0)</f>
        <v>0</v>
      </c>
      <c r="AA1838" s="166">
        <f>VLOOKUP(L1838,Schnitt1!L:P,3,0)</f>
        <v>0</v>
      </c>
      <c r="AB1838" s="166">
        <f>VLOOKUP(L1838,Schnitt2!L:P,3,0)</f>
        <v>0</v>
      </c>
      <c r="AC1838" s="166">
        <f>VLOOKUP(L1838,Schnitt3!L:P,3,0)</f>
        <v>0</v>
      </c>
      <c r="AD1838" s="166">
        <f>VLOOKUP(L1838,Schnitt4!L:P,3,0)</f>
        <v>0</v>
      </c>
      <c r="AE1838" s="166">
        <f>VLOOKUP(L1838,Schnitt5!L:P,3,0)</f>
        <v>0</v>
      </c>
      <c r="AF1838" s="166">
        <f>VLOOKUP(L1838,Schnitt6!L:P,3,0)</f>
        <v>0</v>
      </c>
    </row>
    <row r="1839" spans="12:32" x14ac:dyDescent="0.25">
      <c r="L1839" s="264">
        <f>Member!A1839</f>
        <v>0</v>
      </c>
      <c r="M1839" s="166">
        <f t="shared" si="122"/>
        <v>0</v>
      </c>
      <c r="N1839" s="166">
        <f t="shared" si="123"/>
        <v>0</v>
      </c>
      <c r="O1839" s="166">
        <f t="shared" si="124"/>
        <v>0</v>
      </c>
      <c r="P1839" s="166">
        <f t="shared" si="125"/>
        <v>49</v>
      </c>
      <c r="S1839" s="166">
        <f>VLOOKUP(L1839,Schnitt1!L:P,2,0)</f>
        <v>0</v>
      </c>
      <c r="T1839" s="166">
        <f>VLOOKUP(L1839,Schnitt2!L:P,2,0)</f>
        <v>0</v>
      </c>
      <c r="U1839" s="166">
        <f>VLOOKUP(L1839,Schnitt3!L:P,2,0)</f>
        <v>0</v>
      </c>
      <c r="V1839" s="166">
        <f>VLOOKUP(L1839,Schnitt4!L:P,2,0)</f>
        <v>0</v>
      </c>
      <c r="W1839" s="166">
        <f>VLOOKUP(L1839,Schnitt5!L:P,2,0)</f>
        <v>0</v>
      </c>
      <c r="X1839" s="166">
        <f>VLOOKUP(L1839,Schnitt6!L:P,2,0)</f>
        <v>0</v>
      </c>
      <c r="AA1839" s="166">
        <f>VLOOKUP(L1839,Schnitt1!L:P,3,0)</f>
        <v>0</v>
      </c>
      <c r="AB1839" s="166">
        <f>VLOOKUP(L1839,Schnitt2!L:P,3,0)</f>
        <v>0</v>
      </c>
      <c r="AC1839" s="166">
        <f>VLOOKUP(L1839,Schnitt3!L:P,3,0)</f>
        <v>0</v>
      </c>
      <c r="AD1839" s="166">
        <f>VLOOKUP(L1839,Schnitt4!L:P,3,0)</f>
        <v>0</v>
      </c>
      <c r="AE1839" s="166">
        <f>VLOOKUP(L1839,Schnitt5!L:P,3,0)</f>
        <v>0</v>
      </c>
      <c r="AF1839" s="166">
        <f>VLOOKUP(L1839,Schnitt6!L:P,3,0)</f>
        <v>0</v>
      </c>
    </row>
    <row r="1840" spans="12:32" x14ac:dyDescent="0.25">
      <c r="L1840" s="264">
        <f>Member!A1840</f>
        <v>0</v>
      </c>
      <c r="M1840" s="166">
        <f t="shared" si="122"/>
        <v>0</v>
      </c>
      <c r="N1840" s="166">
        <f t="shared" si="123"/>
        <v>0</v>
      </c>
      <c r="O1840" s="166">
        <f t="shared" si="124"/>
        <v>0</v>
      </c>
      <c r="P1840" s="166">
        <f t="shared" si="125"/>
        <v>49</v>
      </c>
      <c r="S1840" s="166">
        <f>VLOOKUP(L1840,Schnitt1!L:P,2,0)</f>
        <v>0</v>
      </c>
      <c r="T1840" s="166">
        <f>VLOOKUP(L1840,Schnitt2!L:P,2,0)</f>
        <v>0</v>
      </c>
      <c r="U1840" s="166">
        <f>VLOOKUP(L1840,Schnitt3!L:P,2,0)</f>
        <v>0</v>
      </c>
      <c r="V1840" s="166">
        <f>VLOOKUP(L1840,Schnitt4!L:P,2,0)</f>
        <v>0</v>
      </c>
      <c r="W1840" s="166">
        <f>VLOOKUP(L1840,Schnitt5!L:P,2,0)</f>
        <v>0</v>
      </c>
      <c r="X1840" s="166">
        <f>VLOOKUP(L1840,Schnitt6!L:P,2,0)</f>
        <v>0</v>
      </c>
      <c r="AA1840" s="166">
        <f>VLOOKUP(L1840,Schnitt1!L:P,3,0)</f>
        <v>0</v>
      </c>
      <c r="AB1840" s="166">
        <f>VLOOKUP(L1840,Schnitt2!L:P,3,0)</f>
        <v>0</v>
      </c>
      <c r="AC1840" s="166">
        <f>VLOOKUP(L1840,Schnitt3!L:P,3,0)</f>
        <v>0</v>
      </c>
      <c r="AD1840" s="166">
        <f>VLOOKUP(L1840,Schnitt4!L:P,3,0)</f>
        <v>0</v>
      </c>
      <c r="AE1840" s="166">
        <f>VLOOKUP(L1840,Schnitt5!L:P,3,0)</f>
        <v>0</v>
      </c>
      <c r="AF1840" s="166">
        <f>VLOOKUP(L1840,Schnitt6!L:P,3,0)</f>
        <v>0</v>
      </c>
    </row>
    <row r="1841" spans="12:32" x14ac:dyDescent="0.25">
      <c r="L1841" s="264">
        <f>Member!A1841</f>
        <v>0</v>
      </c>
      <c r="M1841" s="166">
        <f t="shared" si="122"/>
        <v>0</v>
      </c>
      <c r="N1841" s="166">
        <f t="shared" si="123"/>
        <v>0</v>
      </c>
      <c r="O1841" s="166">
        <f t="shared" si="124"/>
        <v>0</v>
      </c>
      <c r="P1841" s="166">
        <f t="shared" si="125"/>
        <v>49</v>
      </c>
      <c r="S1841" s="166">
        <f>VLOOKUP(L1841,Schnitt1!L:P,2,0)</f>
        <v>0</v>
      </c>
      <c r="T1841" s="166">
        <f>VLOOKUP(L1841,Schnitt2!L:P,2,0)</f>
        <v>0</v>
      </c>
      <c r="U1841" s="166">
        <f>VLOOKUP(L1841,Schnitt3!L:P,2,0)</f>
        <v>0</v>
      </c>
      <c r="V1841" s="166">
        <f>VLOOKUP(L1841,Schnitt4!L:P,2,0)</f>
        <v>0</v>
      </c>
      <c r="W1841" s="166">
        <f>VLOOKUP(L1841,Schnitt5!L:P,2,0)</f>
        <v>0</v>
      </c>
      <c r="X1841" s="166">
        <f>VLOOKUP(L1841,Schnitt6!L:P,2,0)</f>
        <v>0</v>
      </c>
      <c r="AA1841" s="166">
        <f>VLOOKUP(L1841,Schnitt1!L:P,3,0)</f>
        <v>0</v>
      </c>
      <c r="AB1841" s="166">
        <f>VLOOKUP(L1841,Schnitt2!L:P,3,0)</f>
        <v>0</v>
      </c>
      <c r="AC1841" s="166">
        <f>VLOOKUP(L1841,Schnitt3!L:P,3,0)</f>
        <v>0</v>
      </c>
      <c r="AD1841" s="166">
        <f>VLOOKUP(L1841,Schnitt4!L:P,3,0)</f>
        <v>0</v>
      </c>
      <c r="AE1841" s="166">
        <f>VLOOKUP(L1841,Schnitt5!L:P,3,0)</f>
        <v>0</v>
      </c>
      <c r="AF1841" s="166">
        <f>VLOOKUP(L1841,Schnitt6!L:P,3,0)</f>
        <v>0</v>
      </c>
    </row>
    <row r="1842" spans="12:32" x14ac:dyDescent="0.25">
      <c r="L1842" s="264">
        <f>Member!A1842</f>
        <v>0</v>
      </c>
      <c r="M1842" s="166">
        <f t="shared" si="122"/>
        <v>0</v>
      </c>
      <c r="N1842" s="166">
        <f t="shared" si="123"/>
        <v>0</v>
      </c>
      <c r="O1842" s="166">
        <f t="shared" si="124"/>
        <v>0</v>
      </c>
      <c r="P1842" s="166">
        <f t="shared" si="125"/>
        <v>49</v>
      </c>
      <c r="S1842" s="166">
        <f>VLOOKUP(L1842,Schnitt1!L:P,2,0)</f>
        <v>0</v>
      </c>
      <c r="T1842" s="166">
        <f>VLOOKUP(L1842,Schnitt2!L:P,2,0)</f>
        <v>0</v>
      </c>
      <c r="U1842" s="166">
        <f>VLOOKUP(L1842,Schnitt3!L:P,2,0)</f>
        <v>0</v>
      </c>
      <c r="V1842" s="166">
        <f>VLOOKUP(L1842,Schnitt4!L:P,2,0)</f>
        <v>0</v>
      </c>
      <c r="W1842" s="166">
        <f>VLOOKUP(L1842,Schnitt5!L:P,2,0)</f>
        <v>0</v>
      </c>
      <c r="X1842" s="166">
        <f>VLOOKUP(L1842,Schnitt6!L:P,2,0)</f>
        <v>0</v>
      </c>
      <c r="AA1842" s="166">
        <f>VLOOKUP(L1842,Schnitt1!L:P,3,0)</f>
        <v>0</v>
      </c>
      <c r="AB1842" s="166">
        <f>VLOOKUP(L1842,Schnitt2!L:P,3,0)</f>
        <v>0</v>
      </c>
      <c r="AC1842" s="166">
        <f>VLOOKUP(L1842,Schnitt3!L:P,3,0)</f>
        <v>0</v>
      </c>
      <c r="AD1842" s="166">
        <f>VLOOKUP(L1842,Schnitt4!L:P,3,0)</f>
        <v>0</v>
      </c>
      <c r="AE1842" s="166">
        <f>VLOOKUP(L1842,Schnitt5!L:P,3,0)</f>
        <v>0</v>
      </c>
      <c r="AF1842" s="166">
        <f>VLOOKUP(L1842,Schnitt6!L:P,3,0)</f>
        <v>0</v>
      </c>
    </row>
    <row r="1843" spans="12:32" x14ac:dyDescent="0.25">
      <c r="L1843" s="264">
        <f>Member!A1843</f>
        <v>0</v>
      </c>
      <c r="M1843" s="166">
        <f t="shared" si="122"/>
        <v>0</v>
      </c>
      <c r="N1843" s="166">
        <f t="shared" si="123"/>
        <v>0</v>
      </c>
      <c r="O1843" s="166">
        <f t="shared" si="124"/>
        <v>0</v>
      </c>
      <c r="P1843" s="166">
        <f t="shared" si="125"/>
        <v>49</v>
      </c>
      <c r="S1843" s="166">
        <f>VLOOKUP(L1843,Schnitt1!L:P,2,0)</f>
        <v>0</v>
      </c>
      <c r="T1843" s="166">
        <f>VLOOKUP(L1843,Schnitt2!L:P,2,0)</f>
        <v>0</v>
      </c>
      <c r="U1843" s="166">
        <f>VLOOKUP(L1843,Schnitt3!L:P,2,0)</f>
        <v>0</v>
      </c>
      <c r="V1843" s="166">
        <f>VLOOKUP(L1843,Schnitt4!L:P,2,0)</f>
        <v>0</v>
      </c>
      <c r="W1843" s="166">
        <f>VLOOKUP(L1843,Schnitt5!L:P,2,0)</f>
        <v>0</v>
      </c>
      <c r="X1843" s="166">
        <f>VLOOKUP(L1843,Schnitt6!L:P,2,0)</f>
        <v>0</v>
      </c>
      <c r="AA1843" s="166">
        <f>VLOOKUP(L1843,Schnitt1!L:P,3,0)</f>
        <v>0</v>
      </c>
      <c r="AB1843" s="166">
        <f>VLOOKUP(L1843,Schnitt2!L:P,3,0)</f>
        <v>0</v>
      </c>
      <c r="AC1843" s="166">
        <f>VLOOKUP(L1843,Schnitt3!L:P,3,0)</f>
        <v>0</v>
      </c>
      <c r="AD1843" s="166">
        <f>VLOOKUP(L1843,Schnitt4!L:P,3,0)</f>
        <v>0</v>
      </c>
      <c r="AE1843" s="166">
        <f>VLOOKUP(L1843,Schnitt5!L:P,3,0)</f>
        <v>0</v>
      </c>
      <c r="AF1843" s="166">
        <f>VLOOKUP(L1843,Schnitt6!L:P,3,0)</f>
        <v>0</v>
      </c>
    </row>
    <row r="1844" spans="12:32" x14ac:dyDescent="0.25">
      <c r="L1844" s="264">
        <f>Member!A1844</f>
        <v>0</v>
      </c>
      <c r="M1844" s="166">
        <f t="shared" si="122"/>
        <v>0</v>
      </c>
      <c r="N1844" s="166">
        <f t="shared" si="123"/>
        <v>0</v>
      </c>
      <c r="O1844" s="166">
        <f t="shared" si="124"/>
        <v>0</v>
      </c>
      <c r="P1844" s="166">
        <f t="shared" si="125"/>
        <v>49</v>
      </c>
      <c r="S1844" s="166">
        <f>VLOOKUP(L1844,Schnitt1!L:P,2,0)</f>
        <v>0</v>
      </c>
      <c r="T1844" s="166">
        <f>VLOOKUP(L1844,Schnitt2!L:P,2,0)</f>
        <v>0</v>
      </c>
      <c r="U1844" s="166">
        <f>VLOOKUP(L1844,Schnitt3!L:P,2,0)</f>
        <v>0</v>
      </c>
      <c r="V1844" s="166">
        <f>VLOOKUP(L1844,Schnitt4!L:P,2,0)</f>
        <v>0</v>
      </c>
      <c r="W1844" s="166">
        <f>VLOOKUP(L1844,Schnitt5!L:P,2,0)</f>
        <v>0</v>
      </c>
      <c r="X1844" s="166">
        <f>VLOOKUP(L1844,Schnitt6!L:P,2,0)</f>
        <v>0</v>
      </c>
      <c r="AA1844" s="166">
        <f>VLOOKUP(L1844,Schnitt1!L:P,3,0)</f>
        <v>0</v>
      </c>
      <c r="AB1844" s="166">
        <f>VLOOKUP(L1844,Schnitt2!L:P,3,0)</f>
        <v>0</v>
      </c>
      <c r="AC1844" s="166">
        <f>VLOOKUP(L1844,Schnitt3!L:P,3,0)</f>
        <v>0</v>
      </c>
      <c r="AD1844" s="166">
        <f>VLOOKUP(L1844,Schnitt4!L:P,3,0)</f>
        <v>0</v>
      </c>
      <c r="AE1844" s="166">
        <f>VLOOKUP(L1844,Schnitt5!L:P,3,0)</f>
        <v>0</v>
      </c>
      <c r="AF1844" s="166">
        <f>VLOOKUP(L1844,Schnitt6!L:P,3,0)</f>
        <v>0</v>
      </c>
    </row>
    <row r="1845" spans="12:32" x14ac:dyDescent="0.25">
      <c r="L1845" s="264">
        <f>Member!A1845</f>
        <v>0</v>
      </c>
      <c r="M1845" s="166">
        <f t="shared" si="122"/>
        <v>0</v>
      </c>
      <c r="N1845" s="166">
        <f t="shared" si="123"/>
        <v>0</v>
      </c>
      <c r="O1845" s="166">
        <f t="shared" si="124"/>
        <v>0</v>
      </c>
      <c r="P1845" s="166">
        <f t="shared" si="125"/>
        <v>49</v>
      </c>
      <c r="S1845" s="166">
        <f>VLOOKUP(L1845,Schnitt1!L:P,2,0)</f>
        <v>0</v>
      </c>
      <c r="T1845" s="166">
        <f>VLOOKUP(L1845,Schnitt2!L:P,2,0)</f>
        <v>0</v>
      </c>
      <c r="U1845" s="166">
        <f>VLOOKUP(L1845,Schnitt3!L:P,2,0)</f>
        <v>0</v>
      </c>
      <c r="V1845" s="166">
        <f>VLOOKUP(L1845,Schnitt4!L:P,2,0)</f>
        <v>0</v>
      </c>
      <c r="W1845" s="166">
        <f>VLOOKUP(L1845,Schnitt5!L:P,2,0)</f>
        <v>0</v>
      </c>
      <c r="X1845" s="166">
        <f>VLOOKUP(L1845,Schnitt6!L:P,2,0)</f>
        <v>0</v>
      </c>
      <c r="AA1845" s="166">
        <f>VLOOKUP(L1845,Schnitt1!L:P,3,0)</f>
        <v>0</v>
      </c>
      <c r="AB1845" s="166">
        <f>VLOOKUP(L1845,Schnitt2!L:P,3,0)</f>
        <v>0</v>
      </c>
      <c r="AC1845" s="166">
        <f>VLOOKUP(L1845,Schnitt3!L:P,3,0)</f>
        <v>0</v>
      </c>
      <c r="AD1845" s="166">
        <f>VLOOKUP(L1845,Schnitt4!L:P,3,0)</f>
        <v>0</v>
      </c>
      <c r="AE1845" s="166">
        <f>VLOOKUP(L1845,Schnitt5!L:P,3,0)</f>
        <v>0</v>
      </c>
      <c r="AF1845" s="166">
        <f>VLOOKUP(L1845,Schnitt6!L:P,3,0)</f>
        <v>0</v>
      </c>
    </row>
    <row r="1846" spans="12:32" x14ac:dyDescent="0.25">
      <c r="L1846" s="264">
        <f>Member!A1846</f>
        <v>0</v>
      </c>
      <c r="M1846" s="166">
        <f t="shared" si="122"/>
        <v>0</v>
      </c>
      <c r="N1846" s="166">
        <f t="shared" si="123"/>
        <v>0</v>
      </c>
      <c r="O1846" s="166">
        <f t="shared" si="124"/>
        <v>0</v>
      </c>
      <c r="P1846" s="166">
        <f t="shared" si="125"/>
        <v>49</v>
      </c>
      <c r="S1846" s="166">
        <f>VLOOKUP(L1846,Schnitt1!L:P,2,0)</f>
        <v>0</v>
      </c>
      <c r="T1846" s="166">
        <f>VLOOKUP(L1846,Schnitt2!L:P,2,0)</f>
        <v>0</v>
      </c>
      <c r="U1846" s="166">
        <f>VLOOKUP(L1846,Schnitt3!L:P,2,0)</f>
        <v>0</v>
      </c>
      <c r="V1846" s="166">
        <f>VLOOKUP(L1846,Schnitt4!L:P,2,0)</f>
        <v>0</v>
      </c>
      <c r="W1846" s="166">
        <f>VLOOKUP(L1846,Schnitt5!L:P,2,0)</f>
        <v>0</v>
      </c>
      <c r="X1846" s="166">
        <f>VLOOKUP(L1846,Schnitt6!L:P,2,0)</f>
        <v>0</v>
      </c>
      <c r="AA1846" s="166">
        <f>VLOOKUP(L1846,Schnitt1!L:P,3,0)</f>
        <v>0</v>
      </c>
      <c r="AB1846" s="166">
        <f>VLOOKUP(L1846,Schnitt2!L:P,3,0)</f>
        <v>0</v>
      </c>
      <c r="AC1846" s="166">
        <f>VLOOKUP(L1846,Schnitt3!L:P,3,0)</f>
        <v>0</v>
      </c>
      <c r="AD1846" s="166">
        <f>VLOOKUP(L1846,Schnitt4!L:P,3,0)</f>
        <v>0</v>
      </c>
      <c r="AE1846" s="166">
        <f>VLOOKUP(L1846,Schnitt5!L:P,3,0)</f>
        <v>0</v>
      </c>
      <c r="AF1846" s="166">
        <f>VLOOKUP(L1846,Schnitt6!L:P,3,0)</f>
        <v>0</v>
      </c>
    </row>
    <row r="1847" spans="12:32" x14ac:dyDescent="0.25">
      <c r="L1847" s="264">
        <f>Member!A1847</f>
        <v>0</v>
      </c>
      <c r="M1847" s="166">
        <f t="shared" si="122"/>
        <v>0</v>
      </c>
      <c r="N1847" s="166">
        <f t="shared" si="123"/>
        <v>0</v>
      </c>
      <c r="O1847" s="166">
        <f t="shared" si="124"/>
        <v>0</v>
      </c>
      <c r="P1847" s="166">
        <f t="shared" si="125"/>
        <v>49</v>
      </c>
      <c r="S1847" s="166">
        <f>VLOOKUP(L1847,Schnitt1!L:P,2,0)</f>
        <v>0</v>
      </c>
      <c r="T1847" s="166">
        <f>VLOOKUP(L1847,Schnitt2!L:P,2,0)</f>
        <v>0</v>
      </c>
      <c r="U1847" s="166">
        <f>VLOOKUP(L1847,Schnitt3!L:P,2,0)</f>
        <v>0</v>
      </c>
      <c r="V1847" s="166">
        <f>VLOOKUP(L1847,Schnitt4!L:P,2,0)</f>
        <v>0</v>
      </c>
      <c r="W1847" s="166">
        <f>VLOOKUP(L1847,Schnitt5!L:P,2,0)</f>
        <v>0</v>
      </c>
      <c r="X1847" s="166">
        <f>VLOOKUP(L1847,Schnitt6!L:P,2,0)</f>
        <v>0</v>
      </c>
      <c r="AA1847" s="166">
        <f>VLOOKUP(L1847,Schnitt1!L:P,3,0)</f>
        <v>0</v>
      </c>
      <c r="AB1847" s="166">
        <f>VLOOKUP(L1847,Schnitt2!L:P,3,0)</f>
        <v>0</v>
      </c>
      <c r="AC1847" s="166">
        <f>VLOOKUP(L1847,Schnitt3!L:P,3,0)</f>
        <v>0</v>
      </c>
      <c r="AD1847" s="166">
        <f>VLOOKUP(L1847,Schnitt4!L:P,3,0)</f>
        <v>0</v>
      </c>
      <c r="AE1847" s="166">
        <f>VLOOKUP(L1847,Schnitt5!L:P,3,0)</f>
        <v>0</v>
      </c>
      <c r="AF1847" s="166">
        <f>VLOOKUP(L1847,Schnitt6!L:P,3,0)</f>
        <v>0</v>
      </c>
    </row>
    <row r="1848" spans="12:32" x14ac:dyDescent="0.25">
      <c r="L1848" s="264">
        <f>Member!A1848</f>
        <v>0</v>
      </c>
      <c r="M1848" s="166">
        <f t="shared" si="122"/>
        <v>0</v>
      </c>
      <c r="N1848" s="166">
        <f t="shared" si="123"/>
        <v>0</v>
      </c>
      <c r="O1848" s="166">
        <f t="shared" si="124"/>
        <v>0</v>
      </c>
      <c r="P1848" s="166">
        <f t="shared" si="125"/>
        <v>49</v>
      </c>
      <c r="S1848" s="166">
        <f>VLOOKUP(L1848,Schnitt1!L:P,2,0)</f>
        <v>0</v>
      </c>
      <c r="T1848" s="166">
        <f>VLOOKUP(L1848,Schnitt2!L:P,2,0)</f>
        <v>0</v>
      </c>
      <c r="U1848" s="166">
        <f>VLOOKUP(L1848,Schnitt3!L:P,2,0)</f>
        <v>0</v>
      </c>
      <c r="V1848" s="166">
        <f>VLOOKUP(L1848,Schnitt4!L:P,2,0)</f>
        <v>0</v>
      </c>
      <c r="W1848" s="166">
        <f>VLOOKUP(L1848,Schnitt5!L:P,2,0)</f>
        <v>0</v>
      </c>
      <c r="X1848" s="166">
        <f>VLOOKUP(L1848,Schnitt6!L:P,2,0)</f>
        <v>0</v>
      </c>
      <c r="AA1848" s="166">
        <f>VLOOKUP(L1848,Schnitt1!L:P,3,0)</f>
        <v>0</v>
      </c>
      <c r="AB1848" s="166">
        <f>VLOOKUP(L1848,Schnitt2!L:P,3,0)</f>
        <v>0</v>
      </c>
      <c r="AC1848" s="166">
        <f>VLOOKUP(L1848,Schnitt3!L:P,3,0)</f>
        <v>0</v>
      </c>
      <c r="AD1848" s="166">
        <f>VLOOKUP(L1848,Schnitt4!L:P,3,0)</f>
        <v>0</v>
      </c>
      <c r="AE1848" s="166">
        <f>VLOOKUP(L1848,Schnitt5!L:P,3,0)</f>
        <v>0</v>
      </c>
      <c r="AF1848" s="166">
        <f>VLOOKUP(L1848,Schnitt6!L:P,3,0)</f>
        <v>0</v>
      </c>
    </row>
    <row r="1849" spans="12:32" x14ac:dyDescent="0.25">
      <c r="L1849" s="264">
        <f>Member!A1849</f>
        <v>0</v>
      </c>
      <c r="M1849" s="166">
        <f t="shared" si="122"/>
        <v>0</v>
      </c>
      <c r="N1849" s="166">
        <f t="shared" si="123"/>
        <v>0</v>
      </c>
      <c r="O1849" s="166">
        <f t="shared" si="124"/>
        <v>0</v>
      </c>
      <c r="P1849" s="166">
        <f t="shared" si="125"/>
        <v>49</v>
      </c>
      <c r="S1849" s="166">
        <f>VLOOKUP(L1849,Schnitt1!L:P,2,0)</f>
        <v>0</v>
      </c>
      <c r="T1849" s="166">
        <f>VLOOKUP(L1849,Schnitt2!L:P,2,0)</f>
        <v>0</v>
      </c>
      <c r="U1849" s="166">
        <f>VLOOKUP(L1849,Schnitt3!L:P,2,0)</f>
        <v>0</v>
      </c>
      <c r="V1849" s="166">
        <f>VLOOKUP(L1849,Schnitt4!L:P,2,0)</f>
        <v>0</v>
      </c>
      <c r="W1849" s="166">
        <f>VLOOKUP(L1849,Schnitt5!L:P,2,0)</f>
        <v>0</v>
      </c>
      <c r="X1849" s="166">
        <f>VLOOKUP(L1849,Schnitt6!L:P,2,0)</f>
        <v>0</v>
      </c>
      <c r="AA1849" s="166">
        <f>VLOOKUP(L1849,Schnitt1!L:P,3,0)</f>
        <v>0</v>
      </c>
      <c r="AB1849" s="166">
        <f>VLOOKUP(L1849,Schnitt2!L:P,3,0)</f>
        <v>0</v>
      </c>
      <c r="AC1849" s="166">
        <f>VLOOKUP(L1849,Schnitt3!L:P,3,0)</f>
        <v>0</v>
      </c>
      <c r="AD1849" s="166">
        <f>VLOOKUP(L1849,Schnitt4!L:P,3,0)</f>
        <v>0</v>
      </c>
      <c r="AE1849" s="166">
        <f>VLOOKUP(L1849,Schnitt5!L:P,3,0)</f>
        <v>0</v>
      </c>
      <c r="AF1849" s="166">
        <f>VLOOKUP(L1849,Schnitt6!L:P,3,0)</f>
        <v>0</v>
      </c>
    </row>
    <row r="1850" spans="12:32" x14ac:dyDescent="0.25">
      <c r="L1850" s="264">
        <f>Member!A1850</f>
        <v>0</v>
      </c>
      <c r="M1850" s="166">
        <f t="shared" si="122"/>
        <v>0</v>
      </c>
      <c r="N1850" s="166">
        <f t="shared" si="123"/>
        <v>0</v>
      </c>
      <c r="O1850" s="166">
        <f t="shared" si="124"/>
        <v>0</v>
      </c>
      <c r="P1850" s="166">
        <f t="shared" si="125"/>
        <v>49</v>
      </c>
      <c r="S1850" s="166">
        <f>VLOOKUP(L1850,Schnitt1!L:P,2,0)</f>
        <v>0</v>
      </c>
      <c r="T1850" s="166">
        <f>VLOOKUP(L1850,Schnitt2!L:P,2,0)</f>
        <v>0</v>
      </c>
      <c r="U1850" s="166">
        <f>VLOOKUP(L1850,Schnitt3!L:P,2,0)</f>
        <v>0</v>
      </c>
      <c r="V1850" s="166">
        <f>VLOOKUP(L1850,Schnitt4!L:P,2,0)</f>
        <v>0</v>
      </c>
      <c r="W1850" s="166">
        <f>VLOOKUP(L1850,Schnitt5!L:P,2,0)</f>
        <v>0</v>
      </c>
      <c r="X1850" s="166">
        <f>VLOOKUP(L1850,Schnitt6!L:P,2,0)</f>
        <v>0</v>
      </c>
      <c r="AA1850" s="166">
        <f>VLOOKUP(L1850,Schnitt1!L:P,3,0)</f>
        <v>0</v>
      </c>
      <c r="AB1850" s="166">
        <f>VLOOKUP(L1850,Schnitt2!L:P,3,0)</f>
        <v>0</v>
      </c>
      <c r="AC1850" s="166">
        <f>VLOOKUP(L1850,Schnitt3!L:P,3,0)</f>
        <v>0</v>
      </c>
      <c r="AD1850" s="166">
        <f>VLOOKUP(L1850,Schnitt4!L:P,3,0)</f>
        <v>0</v>
      </c>
      <c r="AE1850" s="166">
        <f>VLOOKUP(L1850,Schnitt5!L:P,3,0)</f>
        <v>0</v>
      </c>
      <c r="AF1850" s="166">
        <f>VLOOKUP(L1850,Schnitt6!L:P,3,0)</f>
        <v>0</v>
      </c>
    </row>
    <row r="1851" spans="12:32" x14ac:dyDescent="0.25">
      <c r="L1851" s="264">
        <f>Member!A1851</f>
        <v>0</v>
      </c>
      <c r="M1851" s="166">
        <f t="shared" si="122"/>
        <v>0</v>
      </c>
      <c r="N1851" s="166">
        <f t="shared" si="123"/>
        <v>0</v>
      </c>
      <c r="O1851" s="166">
        <f t="shared" si="124"/>
        <v>0</v>
      </c>
      <c r="P1851" s="166">
        <f t="shared" si="125"/>
        <v>49</v>
      </c>
      <c r="S1851" s="166">
        <f>VLOOKUP(L1851,Schnitt1!L:P,2,0)</f>
        <v>0</v>
      </c>
      <c r="T1851" s="166">
        <f>VLOOKUP(L1851,Schnitt2!L:P,2,0)</f>
        <v>0</v>
      </c>
      <c r="U1851" s="166">
        <f>VLOOKUP(L1851,Schnitt3!L:P,2,0)</f>
        <v>0</v>
      </c>
      <c r="V1851" s="166">
        <f>VLOOKUP(L1851,Schnitt4!L:P,2,0)</f>
        <v>0</v>
      </c>
      <c r="W1851" s="166">
        <f>VLOOKUP(L1851,Schnitt5!L:P,2,0)</f>
        <v>0</v>
      </c>
      <c r="X1851" s="166">
        <f>VLOOKUP(L1851,Schnitt6!L:P,2,0)</f>
        <v>0</v>
      </c>
      <c r="AA1851" s="166">
        <f>VLOOKUP(L1851,Schnitt1!L:P,3,0)</f>
        <v>0</v>
      </c>
      <c r="AB1851" s="166">
        <f>VLOOKUP(L1851,Schnitt2!L:P,3,0)</f>
        <v>0</v>
      </c>
      <c r="AC1851" s="166">
        <f>VLOOKUP(L1851,Schnitt3!L:P,3,0)</f>
        <v>0</v>
      </c>
      <c r="AD1851" s="166">
        <f>VLOOKUP(L1851,Schnitt4!L:P,3,0)</f>
        <v>0</v>
      </c>
      <c r="AE1851" s="166">
        <f>VLOOKUP(L1851,Schnitt5!L:P,3,0)</f>
        <v>0</v>
      </c>
      <c r="AF1851" s="166">
        <f>VLOOKUP(L1851,Schnitt6!L:P,3,0)</f>
        <v>0</v>
      </c>
    </row>
    <row r="1852" spans="12:32" x14ac:dyDescent="0.25">
      <c r="L1852" s="264">
        <f>Member!A1852</f>
        <v>0</v>
      </c>
      <c r="M1852" s="166">
        <f t="shared" si="122"/>
        <v>0</v>
      </c>
      <c r="N1852" s="166">
        <f t="shared" si="123"/>
        <v>0</v>
      </c>
      <c r="O1852" s="166">
        <f t="shared" si="124"/>
        <v>0</v>
      </c>
      <c r="P1852" s="166">
        <f t="shared" si="125"/>
        <v>49</v>
      </c>
      <c r="S1852" s="166">
        <f>VLOOKUP(L1852,Schnitt1!L:P,2,0)</f>
        <v>0</v>
      </c>
      <c r="T1852" s="166">
        <f>VLOOKUP(L1852,Schnitt2!L:P,2,0)</f>
        <v>0</v>
      </c>
      <c r="U1852" s="166">
        <f>VLOOKUP(L1852,Schnitt3!L:P,2,0)</f>
        <v>0</v>
      </c>
      <c r="V1852" s="166">
        <f>VLOOKUP(L1852,Schnitt4!L:P,2,0)</f>
        <v>0</v>
      </c>
      <c r="W1852" s="166">
        <f>VLOOKUP(L1852,Schnitt5!L:P,2,0)</f>
        <v>0</v>
      </c>
      <c r="X1852" s="166">
        <f>VLOOKUP(L1852,Schnitt6!L:P,2,0)</f>
        <v>0</v>
      </c>
      <c r="AA1852" s="166">
        <f>VLOOKUP(L1852,Schnitt1!L:P,3,0)</f>
        <v>0</v>
      </c>
      <c r="AB1852" s="166">
        <f>VLOOKUP(L1852,Schnitt2!L:P,3,0)</f>
        <v>0</v>
      </c>
      <c r="AC1852" s="166">
        <f>VLOOKUP(L1852,Schnitt3!L:P,3,0)</f>
        <v>0</v>
      </c>
      <c r="AD1852" s="166">
        <f>VLOOKUP(L1852,Schnitt4!L:P,3,0)</f>
        <v>0</v>
      </c>
      <c r="AE1852" s="166">
        <f>VLOOKUP(L1852,Schnitt5!L:P,3,0)</f>
        <v>0</v>
      </c>
      <c r="AF1852" s="166">
        <f>VLOOKUP(L1852,Schnitt6!L:P,3,0)</f>
        <v>0</v>
      </c>
    </row>
    <row r="1853" spans="12:32" x14ac:dyDescent="0.25">
      <c r="L1853" s="264">
        <f>Member!A1853</f>
        <v>0</v>
      </c>
      <c r="M1853" s="166">
        <f t="shared" si="122"/>
        <v>0</v>
      </c>
      <c r="N1853" s="166">
        <f t="shared" si="123"/>
        <v>0</v>
      </c>
      <c r="O1853" s="166">
        <f t="shared" si="124"/>
        <v>0</v>
      </c>
      <c r="P1853" s="166">
        <f t="shared" si="125"/>
        <v>49</v>
      </c>
      <c r="S1853" s="166">
        <f>VLOOKUP(L1853,Schnitt1!L:P,2,0)</f>
        <v>0</v>
      </c>
      <c r="T1853" s="166">
        <f>VLOOKUP(L1853,Schnitt2!L:P,2,0)</f>
        <v>0</v>
      </c>
      <c r="U1853" s="166">
        <f>VLOOKUP(L1853,Schnitt3!L:P,2,0)</f>
        <v>0</v>
      </c>
      <c r="V1853" s="166">
        <f>VLOOKUP(L1853,Schnitt4!L:P,2,0)</f>
        <v>0</v>
      </c>
      <c r="W1853" s="166">
        <f>VLOOKUP(L1853,Schnitt5!L:P,2,0)</f>
        <v>0</v>
      </c>
      <c r="X1853" s="166">
        <f>VLOOKUP(L1853,Schnitt6!L:P,2,0)</f>
        <v>0</v>
      </c>
      <c r="AA1853" s="166">
        <f>VLOOKUP(L1853,Schnitt1!L:P,3,0)</f>
        <v>0</v>
      </c>
      <c r="AB1853" s="166">
        <f>VLOOKUP(L1853,Schnitt2!L:P,3,0)</f>
        <v>0</v>
      </c>
      <c r="AC1853" s="166">
        <f>VLOOKUP(L1853,Schnitt3!L:P,3,0)</f>
        <v>0</v>
      </c>
      <c r="AD1853" s="166">
        <f>VLOOKUP(L1853,Schnitt4!L:P,3,0)</f>
        <v>0</v>
      </c>
      <c r="AE1853" s="166">
        <f>VLOOKUP(L1853,Schnitt5!L:P,3,0)</f>
        <v>0</v>
      </c>
      <c r="AF1853" s="166">
        <f>VLOOKUP(L1853,Schnitt6!L:P,3,0)</f>
        <v>0</v>
      </c>
    </row>
    <row r="1854" spans="12:32" x14ac:dyDescent="0.25">
      <c r="L1854" s="264">
        <f>Member!A1854</f>
        <v>0</v>
      </c>
      <c r="M1854" s="166">
        <f t="shared" si="122"/>
        <v>0</v>
      </c>
      <c r="N1854" s="166">
        <f t="shared" si="123"/>
        <v>0</v>
      </c>
      <c r="O1854" s="166">
        <f t="shared" si="124"/>
        <v>0</v>
      </c>
      <c r="P1854" s="166">
        <f t="shared" si="125"/>
        <v>49</v>
      </c>
      <c r="S1854" s="166">
        <f>VLOOKUP(L1854,Schnitt1!L:P,2,0)</f>
        <v>0</v>
      </c>
      <c r="T1854" s="166">
        <f>VLOOKUP(L1854,Schnitt2!L:P,2,0)</f>
        <v>0</v>
      </c>
      <c r="U1854" s="166">
        <f>VLOOKUP(L1854,Schnitt3!L:P,2,0)</f>
        <v>0</v>
      </c>
      <c r="V1854" s="166">
        <f>VLOOKUP(L1854,Schnitt4!L:P,2,0)</f>
        <v>0</v>
      </c>
      <c r="W1854" s="166">
        <f>VLOOKUP(L1854,Schnitt5!L:P,2,0)</f>
        <v>0</v>
      </c>
      <c r="X1854" s="166">
        <f>VLOOKUP(L1854,Schnitt6!L:P,2,0)</f>
        <v>0</v>
      </c>
      <c r="AA1854" s="166">
        <f>VLOOKUP(L1854,Schnitt1!L:P,3,0)</f>
        <v>0</v>
      </c>
      <c r="AB1854" s="166">
        <f>VLOOKUP(L1854,Schnitt2!L:P,3,0)</f>
        <v>0</v>
      </c>
      <c r="AC1854" s="166">
        <f>VLOOKUP(L1854,Schnitt3!L:P,3,0)</f>
        <v>0</v>
      </c>
      <c r="AD1854" s="166">
        <f>VLOOKUP(L1854,Schnitt4!L:P,3,0)</f>
        <v>0</v>
      </c>
      <c r="AE1854" s="166">
        <f>VLOOKUP(L1854,Schnitt5!L:P,3,0)</f>
        <v>0</v>
      </c>
      <c r="AF1854" s="166">
        <f>VLOOKUP(L1854,Schnitt6!L:P,3,0)</f>
        <v>0</v>
      </c>
    </row>
    <row r="1855" spans="12:32" x14ac:dyDescent="0.25">
      <c r="L1855" s="264">
        <f>Member!A1855</f>
        <v>0</v>
      </c>
      <c r="M1855" s="166">
        <f t="shared" si="122"/>
        <v>0</v>
      </c>
      <c r="N1855" s="166">
        <f t="shared" si="123"/>
        <v>0</v>
      </c>
      <c r="O1855" s="166">
        <f t="shared" si="124"/>
        <v>0</v>
      </c>
      <c r="P1855" s="166">
        <f t="shared" si="125"/>
        <v>49</v>
      </c>
      <c r="S1855" s="166">
        <f>VLOOKUP(L1855,Schnitt1!L:P,2,0)</f>
        <v>0</v>
      </c>
      <c r="T1855" s="166">
        <f>VLOOKUP(L1855,Schnitt2!L:P,2,0)</f>
        <v>0</v>
      </c>
      <c r="U1855" s="166">
        <f>VLOOKUP(L1855,Schnitt3!L:P,2,0)</f>
        <v>0</v>
      </c>
      <c r="V1855" s="166">
        <f>VLOOKUP(L1855,Schnitt4!L:P,2,0)</f>
        <v>0</v>
      </c>
      <c r="W1855" s="166">
        <f>VLOOKUP(L1855,Schnitt5!L:P,2,0)</f>
        <v>0</v>
      </c>
      <c r="X1855" s="166">
        <f>VLOOKUP(L1855,Schnitt6!L:P,2,0)</f>
        <v>0</v>
      </c>
      <c r="AA1855" s="166">
        <f>VLOOKUP(L1855,Schnitt1!L:P,3,0)</f>
        <v>0</v>
      </c>
      <c r="AB1855" s="166">
        <f>VLOOKUP(L1855,Schnitt2!L:P,3,0)</f>
        <v>0</v>
      </c>
      <c r="AC1855" s="166">
        <f>VLOOKUP(L1855,Schnitt3!L:P,3,0)</f>
        <v>0</v>
      </c>
      <c r="AD1855" s="166">
        <f>VLOOKUP(L1855,Schnitt4!L:P,3,0)</f>
        <v>0</v>
      </c>
      <c r="AE1855" s="166">
        <f>VLOOKUP(L1855,Schnitt5!L:P,3,0)</f>
        <v>0</v>
      </c>
      <c r="AF1855" s="166">
        <f>VLOOKUP(L1855,Schnitt6!L:P,3,0)</f>
        <v>0</v>
      </c>
    </row>
    <row r="1856" spans="12:32" x14ac:dyDescent="0.25">
      <c r="L1856" s="264">
        <f>Member!A1856</f>
        <v>0</v>
      </c>
      <c r="M1856" s="166">
        <f t="shared" si="122"/>
        <v>0</v>
      </c>
      <c r="N1856" s="166">
        <f t="shared" si="123"/>
        <v>0</v>
      </c>
      <c r="O1856" s="166">
        <f t="shared" si="124"/>
        <v>0</v>
      </c>
      <c r="P1856" s="166">
        <f t="shared" si="125"/>
        <v>49</v>
      </c>
      <c r="S1856" s="166">
        <f>VLOOKUP(L1856,Schnitt1!L:P,2,0)</f>
        <v>0</v>
      </c>
      <c r="T1856" s="166">
        <f>VLOOKUP(L1856,Schnitt2!L:P,2,0)</f>
        <v>0</v>
      </c>
      <c r="U1856" s="166">
        <f>VLOOKUP(L1856,Schnitt3!L:P,2,0)</f>
        <v>0</v>
      </c>
      <c r="V1856" s="166">
        <f>VLOOKUP(L1856,Schnitt4!L:P,2,0)</f>
        <v>0</v>
      </c>
      <c r="W1856" s="166">
        <f>VLOOKUP(L1856,Schnitt5!L:P,2,0)</f>
        <v>0</v>
      </c>
      <c r="X1856" s="166">
        <f>VLOOKUP(L1856,Schnitt6!L:P,2,0)</f>
        <v>0</v>
      </c>
      <c r="AA1856" s="166">
        <f>VLOOKUP(L1856,Schnitt1!L:P,3,0)</f>
        <v>0</v>
      </c>
      <c r="AB1856" s="166">
        <f>VLOOKUP(L1856,Schnitt2!L:P,3,0)</f>
        <v>0</v>
      </c>
      <c r="AC1856" s="166">
        <f>VLOOKUP(L1856,Schnitt3!L:P,3,0)</f>
        <v>0</v>
      </c>
      <c r="AD1856" s="166">
        <f>VLOOKUP(L1856,Schnitt4!L:P,3,0)</f>
        <v>0</v>
      </c>
      <c r="AE1856" s="166">
        <f>VLOOKUP(L1856,Schnitt5!L:P,3,0)</f>
        <v>0</v>
      </c>
      <c r="AF1856" s="166">
        <f>VLOOKUP(L1856,Schnitt6!L:P,3,0)</f>
        <v>0</v>
      </c>
    </row>
    <row r="1857" spans="12:32" x14ac:dyDescent="0.25">
      <c r="L1857" s="264">
        <f>Member!A1857</f>
        <v>0</v>
      </c>
      <c r="M1857" s="166">
        <f t="shared" si="122"/>
        <v>0</v>
      </c>
      <c r="N1857" s="166">
        <f t="shared" si="123"/>
        <v>0</v>
      </c>
      <c r="O1857" s="166">
        <f t="shared" si="124"/>
        <v>0</v>
      </c>
      <c r="P1857" s="166">
        <f t="shared" si="125"/>
        <v>49</v>
      </c>
      <c r="S1857" s="166">
        <f>VLOOKUP(L1857,Schnitt1!L:P,2,0)</f>
        <v>0</v>
      </c>
      <c r="T1857" s="166">
        <f>VLOOKUP(L1857,Schnitt2!L:P,2,0)</f>
        <v>0</v>
      </c>
      <c r="U1857" s="166">
        <f>VLOOKUP(L1857,Schnitt3!L:P,2,0)</f>
        <v>0</v>
      </c>
      <c r="V1857" s="166">
        <f>VLOOKUP(L1857,Schnitt4!L:P,2,0)</f>
        <v>0</v>
      </c>
      <c r="W1857" s="166">
        <f>VLOOKUP(L1857,Schnitt5!L:P,2,0)</f>
        <v>0</v>
      </c>
      <c r="X1857" s="166">
        <f>VLOOKUP(L1857,Schnitt6!L:P,2,0)</f>
        <v>0</v>
      </c>
      <c r="AA1857" s="166">
        <f>VLOOKUP(L1857,Schnitt1!L:P,3,0)</f>
        <v>0</v>
      </c>
      <c r="AB1857" s="166">
        <f>VLOOKUP(L1857,Schnitt2!L:P,3,0)</f>
        <v>0</v>
      </c>
      <c r="AC1857" s="166">
        <f>VLOOKUP(L1857,Schnitt3!L:P,3,0)</f>
        <v>0</v>
      </c>
      <c r="AD1857" s="166">
        <f>VLOOKUP(L1857,Schnitt4!L:P,3,0)</f>
        <v>0</v>
      </c>
      <c r="AE1857" s="166">
        <f>VLOOKUP(L1857,Schnitt5!L:P,3,0)</f>
        <v>0</v>
      </c>
      <c r="AF1857" s="166">
        <f>VLOOKUP(L1857,Schnitt6!L:P,3,0)</f>
        <v>0</v>
      </c>
    </row>
    <row r="1858" spans="12:32" x14ac:dyDescent="0.25">
      <c r="L1858" s="264">
        <f>Member!A1858</f>
        <v>0</v>
      </c>
      <c r="M1858" s="166">
        <f t="shared" si="122"/>
        <v>0</v>
      </c>
      <c r="N1858" s="166">
        <f t="shared" si="123"/>
        <v>0</v>
      </c>
      <c r="O1858" s="166">
        <f t="shared" si="124"/>
        <v>0</v>
      </c>
      <c r="P1858" s="166">
        <f t="shared" si="125"/>
        <v>49</v>
      </c>
      <c r="S1858" s="166">
        <f>VLOOKUP(L1858,Schnitt1!L:P,2,0)</f>
        <v>0</v>
      </c>
      <c r="T1858" s="166">
        <f>VLOOKUP(L1858,Schnitt2!L:P,2,0)</f>
        <v>0</v>
      </c>
      <c r="U1858" s="166">
        <f>VLOOKUP(L1858,Schnitt3!L:P,2,0)</f>
        <v>0</v>
      </c>
      <c r="V1858" s="166">
        <f>VLOOKUP(L1858,Schnitt4!L:P,2,0)</f>
        <v>0</v>
      </c>
      <c r="W1858" s="166">
        <f>VLOOKUP(L1858,Schnitt5!L:P,2,0)</f>
        <v>0</v>
      </c>
      <c r="X1858" s="166">
        <f>VLOOKUP(L1858,Schnitt6!L:P,2,0)</f>
        <v>0</v>
      </c>
      <c r="AA1858" s="166">
        <f>VLOOKUP(L1858,Schnitt1!L:P,3,0)</f>
        <v>0</v>
      </c>
      <c r="AB1858" s="166">
        <f>VLOOKUP(L1858,Schnitt2!L:P,3,0)</f>
        <v>0</v>
      </c>
      <c r="AC1858" s="166">
        <f>VLOOKUP(L1858,Schnitt3!L:P,3,0)</f>
        <v>0</v>
      </c>
      <c r="AD1858" s="166">
        <f>VLOOKUP(L1858,Schnitt4!L:P,3,0)</f>
        <v>0</v>
      </c>
      <c r="AE1858" s="166">
        <f>VLOOKUP(L1858,Schnitt5!L:P,3,0)</f>
        <v>0</v>
      </c>
      <c r="AF1858" s="166">
        <f>VLOOKUP(L1858,Schnitt6!L:P,3,0)</f>
        <v>0</v>
      </c>
    </row>
    <row r="1859" spans="12:32" x14ac:dyDescent="0.25">
      <c r="L1859" s="264">
        <f>Member!A1859</f>
        <v>0</v>
      </c>
      <c r="M1859" s="166">
        <f t="shared" ref="M1859:M1922" si="126">SUM(S1859:X1859)</f>
        <v>0</v>
      </c>
      <c r="N1859" s="166">
        <f t="shared" ref="N1859:N1922" si="127">SUM(AA1859:AF1859)</f>
        <v>0</v>
      </c>
      <c r="O1859" s="166">
        <f t="shared" ref="O1859:O1922" si="128">IF(N1859=0,0,M1859/N1859-ROW()/1000000000)</f>
        <v>0</v>
      </c>
      <c r="P1859" s="166">
        <f t="shared" ref="P1859:P1922" si="129">RANK(O1859,O:O)</f>
        <v>49</v>
      </c>
      <c r="S1859" s="166">
        <f>VLOOKUP(L1859,Schnitt1!L:P,2,0)</f>
        <v>0</v>
      </c>
      <c r="T1859" s="166">
        <f>VLOOKUP(L1859,Schnitt2!L:P,2,0)</f>
        <v>0</v>
      </c>
      <c r="U1859" s="166">
        <f>VLOOKUP(L1859,Schnitt3!L:P,2,0)</f>
        <v>0</v>
      </c>
      <c r="V1859" s="166">
        <f>VLOOKUP(L1859,Schnitt4!L:P,2,0)</f>
        <v>0</v>
      </c>
      <c r="W1859" s="166">
        <f>VLOOKUP(L1859,Schnitt5!L:P,2,0)</f>
        <v>0</v>
      </c>
      <c r="X1859" s="166">
        <f>VLOOKUP(L1859,Schnitt6!L:P,2,0)</f>
        <v>0</v>
      </c>
      <c r="AA1859" s="166">
        <f>VLOOKUP(L1859,Schnitt1!L:P,3,0)</f>
        <v>0</v>
      </c>
      <c r="AB1859" s="166">
        <f>VLOOKUP(L1859,Schnitt2!L:P,3,0)</f>
        <v>0</v>
      </c>
      <c r="AC1859" s="166">
        <f>VLOOKUP(L1859,Schnitt3!L:P,3,0)</f>
        <v>0</v>
      </c>
      <c r="AD1859" s="166">
        <f>VLOOKUP(L1859,Schnitt4!L:P,3,0)</f>
        <v>0</v>
      </c>
      <c r="AE1859" s="166">
        <f>VLOOKUP(L1859,Schnitt5!L:P,3,0)</f>
        <v>0</v>
      </c>
      <c r="AF1859" s="166">
        <f>VLOOKUP(L1859,Schnitt6!L:P,3,0)</f>
        <v>0</v>
      </c>
    </row>
    <row r="1860" spans="12:32" x14ac:dyDescent="0.25">
      <c r="L1860" s="264">
        <f>Member!A1860</f>
        <v>0</v>
      </c>
      <c r="M1860" s="166">
        <f t="shared" si="126"/>
        <v>0</v>
      </c>
      <c r="N1860" s="166">
        <f t="shared" si="127"/>
        <v>0</v>
      </c>
      <c r="O1860" s="166">
        <f t="shared" si="128"/>
        <v>0</v>
      </c>
      <c r="P1860" s="166">
        <f t="shared" si="129"/>
        <v>49</v>
      </c>
      <c r="S1860" s="166">
        <f>VLOOKUP(L1860,Schnitt1!L:P,2,0)</f>
        <v>0</v>
      </c>
      <c r="T1860" s="166">
        <f>VLOOKUP(L1860,Schnitt2!L:P,2,0)</f>
        <v>0</v>
      </c>
      <c r="U1860" s="166">
        <f>VLOOKUP(L1860,Schnitt3!L:P,2,0)</f>
        <v>0</v>
      </c>
      <c r="V1860" s="166">
        <f>VLOOKUP(L1860,Schnitt4!L:P,2,0)</f>
        <v>0</v>
      </c>
      <c r="W1860" s="166">
        <f>VLOOKUP(L1860,Schnitt5!L:P,2,0)</f>
        <v>0</v>
      </c>
      <c r="X1860" s="166">
        <f>VLOOKUP(L1860,Schnitt6!L:P,2,0)</f>
        <v>0</v>
      </c>
      <c r="AA1860" s="166">
        <f>VLOOKUP(L1860,Schnitt1!L:P,3,0)</f>
        <v>0</v>
      </c>
      <c r="AB1860" s="166">
        <f>VLOOKUP(L1860,Schnitt2!L:P,3,0)</f>
        <v>0</v>
      </c>
      <c r="AC1860" s="166">
        <f>VLOOKUP(L1860,Schnitt3!L:P,3,0)</f>
        <v>0</v>
      </c>
      <c r="AD1860" s="166">
        <f>VLOOKUP(L1860,Schnitt4!L:P,3,0)</f>
        <v>0</v>
      </c>
      <c r="AE1860" s="166">
        <f>VLOOKUP(L1860,Schnitt5!L:P,3,0)</f>
        <v>0</v>
      </c>
      <c r="AF1860" s="166">
        <f>VLOOKUP(L1860,Schnitt6!L:P,3,0)</f>
        <v>0</v>
      </c>
    </row>
    <row r="1861" spans="12:32" x14ac:dyDescent="0.25">
      <c r="L1861" s="264">
        <f>Member!A1861</f>
        <v>0</v>
      </c>
      <c r="M1861" s="166">
        <f t="shared" si="126"/>
        <v>0</v>
      </c>
      <c r="N1861" s="166">
        <f t="shared" si="127"/>
        <v>0</v>
      </c>
      <c r="O1861" s="166">
        <f t="shared" si="128"/>
        <v>0</v>
      </c>
      <c r="P1861" s="166">
        <f t="shared" si="129"/>
        <v>49</v>
      </c>
      <c r="S1861" s="166">
        <f>VLOOKUP(L1861,Schnitt1!L:P,2,0)</f>
        <v>0</v>
      </c>
      <c r="T1861" s="166">
        <f>VLOOKUP(L1861,Schnitt2!L:P,2,0)</f>
        <v>0</v>
      </c>
      <c r="U1861" s="166">
        <f>VLOOKUP(L1861,Schnitt3!L:P,2,0)</f>
        <v>0</v>
      </c>
      <c r="V1861" s="166">
        <f>VLOOKUP(L1861,Schnitt4!L:P,2,0)</f>
        <v>0</v>
      </c>
      <c r="W1861" s="166">
        <f>VLOOKUP(L1861,Schnitt5!L:P,2,0)</f>
        <v>0</v>
      </c>
      <c r="X1861" s="166">
        <f>VLOOKUP(L1861,Schnitt6!L:P,2,0)</f>
        <v>0</v>
      </c>
      <c r="AA1861" s="166">
        <f>VLOOKUP(L1861,Schnitt1!L:P,3,0)</f>
        <v>0</v>
      </c>
      <c r="AB1861" s="166">
        <f>VLOOKUP(L1861,Schnitt2!L:P,3,0)</f>
        <v>0</v>
      </c>
      <c r="AC1861" s="166">
        <f>VLOOKUP(L1861,Schnitt3!L:P,3,0)</f>
        <v>0</v>
      </c>
      <c r="AD1861" s="166">
        <f>VLOOKUP(L1861,Schnitt4!L:P,3,0)</f>
        <v>0</v>
      </c>
      <c r="AE1861" s="166">
        <f>VLOOKUP(L1861,Schnitt5!L:P,3,0)</f>
        <v>0</v>
      </c>
      <c r="AF1861" s="166">
        <f>VLOOKUP(L1861,Schnitt6!L:P,3,0)</f>
        <v>0</v>
      </c>
    </row>
    <row r="1862" spans="12:32" x14ac:dyDescent="0.25">
      <c r="L1862" s="264">
        <f>Member!A1862</f>
        <v>0</v>
      </c>
      <c r="M1862" s="166">
        <f t="shared" si="126"/>
        <v>0</v>
      </c>
      <c r="N1862" s="166">
        <f t="shared" si="127"/>
        <v>0</v>
      </c>
      <c r="O1862" s="166">
        <f t="shared" si="128"/>
        <v>0</v>
      </c>
      <c r="P1862" s="166">
        <f t="shared" si="129"/>
        <v>49</v>
      </c>
      <c r="S1862" s="166">
        <f>VLOOKUP(L1862,Schnitt1!L:P,2,0)</f>
        <v>0</v>
      </c>
      <c r="T1862" s="166">
        <f>VLOOKUP(L1862,Schnitt2!L:P,2,0)</f>
        <v>0</v>
      </c>
      <c r="U1862" s="166">
        <f>VLOOKUP(L1862,Schnitt3!L:P,2,0)</f>
        <v>0</v>
      </c>
      <c r="V1862" s="166">
        <f>VLOOKUP(L1862,Schnitt4!L:P,2,0)</f>
        <v>0</v>
      </c>
      <c r="W1862" s="166">
        <f>VLOOKUP(L1862,Schnitt5!L:P,2,0)</f>
        <v>0</v>
      </c>
      <c r="X1862" s="166">
        <f>VLOOKUP(L1862,Schnitt6!L:P,2,0)</f>
        <v>0</v>
      </c>
      <c r="AA1862" s="166">
        <f>VLOOKUP(L1862,Schnitt1!L:P,3,0)</f>
        <v>0</v>
      </c>
      <c r="AB1862" s="166">
        <f>VLOOKUP(L1862,Schnitt2!L:P,3,0)</f>
        <v>0</v>
      </c>
      <c r="AC1862" s="166">
        <f>VLOOKUP(L1862,Schnitt3!L:P,3,0)</f>
        <v>0</v>
      </c>
      <c r="AD1862" s="166">
        <f>VLOOKUP(L1862,Schnitt4!L:P,3,0)</f>
        <v>0</v>
      </c>
      <c r="AE1862" s="166">
        <f>VLOOKUP(L1862,Schnitt5!L:P,3,0)</f>
        <v>0</v>
      </c>
      <c r="AF1862" s="166">
        <f>VLOOKUP(L1862,Schnitt6!L:P,3,0)</f>
        <v>0</v>
      </c>
    </row>
    <row r="1863" spans="12:32" x14ac:dyDescent="0.25">
      <c r="L1863" s="264">
        <f>Member!A1863</f>
        <v>0</v>
      </c>
      <c r="M1863" s="166">
        <f t="shared" si="126"/>
        <v>0</v>
      </c>
      <c r="N1863" s="166">
        <f t="shared" si="127"/>
        <v>0</v>
      </c>
      <c r="O1863" s="166">
        <f t="shared" si="128"/>
        <v>0</v>
      </c>
      <c r="P1863" s="166">
        <f t="shared" si="129"/>
        <v>49</v>
      </c>
      <c r="S1863" s="166">
        <f>VLOOKUP(L1863,Schnitt1!L:P,2,0)</f>
        <v>0</v>
      </c>
      <c r="T1863" s="166">
        <f>VLOOKUP(L1863,Schnitt2!L:P,2,0)</f>
        <v>0</v>
      </c>
      <c r="U1863" s="166">
        <f>VLOOKUP(L1863,Schnitt3!L:P,2,0)</f>
        <v>0</v>
      </c>
      <c r="V1863" s="166">
        <f>VLOOKUP(L1863,Schnitt4!L:P,2,0)</f>
        <v>0</v>
      </c>
      <c r="W1863" s="166">
        <f>VLOOKUP(L1863,Schnitt5!L:P,2,0)</f>
        <v>0</v>
      </c>
      <c r="X1863" s="166">
        <f>VLOOKUP(L1863,Schnitt6!L:P,2,0)</f>
        <v>0</v>
      </c>
      <c r="AA1863" s="166">
        <f>VLOOKUP(L1863,Schnitt1!L:P,3,0)</f>
        <v>0</v>
      </c>
      <c r="AB1863" s="166">
        <f>VLOOKUP(L1863,Schnitt2!L:P,3,0)</f>
        <v>0</v>
      </c>
      <c r="AC1863" s="166">
        <f>VLOOKUP(L1863,Schnitt3!L:P,3,0)</f>
        <v>0</v>
      </c>
      <c r="AD1863" s="166">
        <f>VLOOKUP(L1863,Schnitt4!L:P,3,0)</f>
        <v>0</v>
      </c>
      <c r="AE1863" s="166">
        <f>VLOOKUP(L1863,Schnitt5!L:P,3,0)</f>
        <v>0</v>
      </c>
      <c r="AF1863" s="166">
        <f>VLOOKUP(L1863,Schnitt6!L:P,3,0)</f>
        <v>0</v>
      </c>
    </row>
    <row r="1864" spans="12:32" x14ac:dyDescent="0.25">
      <c r="L1864" s="264">
        <f>Member!A1864</f>
        <v>0</v>
      </c>
      <c r="M1864" s="166">
        <f t="shared" si="126"/>
        <v>0</v>
      </c>
      <c r="N1864" s="166">
        <f t="shared" si="127"/>
        <v>0</v>
      </c>
      <c r="O1864" s="166">
        <f t="shared" si="128"/>
        <v>0</v>
      </c>
      <c r="P1864" s="166">
        <f t="shared" si="129"/>
        <v>49</v>
      </c>
      <c r="S1864" s="166">
        <f>VLOOKUP(L1864,Schnitt1!L:P,2,0)</f>
        <v>0</v>
      </c>
      <c r="T1864" s="166">
        <f>VLOOKUP(L1864,Schnitt2!L:P,2,0)</f>
        <v>0</v>
      </c>
      <c r="U1864" s="166">
        <f>VLOOKUP(L1864,Schnitt3!L:P,2,0)</f>
        <v>0</v>
      </c>
      <c r="V1864" s="166">
        <f>VLOOKUP(L1864,Schnitt4!L:P,2,0)</f>
        <v>0</v>
      </c>
      <c r="W1864" s="166">
        <f>VLOOKUP(L1864,Schnitt5!L:P,2,0)</f>
        <v>0</v>
      </c>
      <c r="X1864" s="166">
        <f>VLOOKUP(L1864,Schnitt6!L:P,2,0)</f>
        <v>0</v>
      </c>
      <c r="AA1864" s="166">
        <f>VLOOKUP(L1864,Schnitt1!L:P,3,0)</f>
        <v>0</v>
      </c>
      <c r="AB1864" s="166">
        <f>VLOOKUP(L1864,Schnitt2!L:P,3,0)</f>
        <v>0</v>
      </c>
      <c r="AC1864" s="166">
        <f>VLOOKUP(L1864,Schnitt3!L:P,3,0)</f>
        <v>0</v>
      </c>
      <c r="AD1864" s="166">
        <f>VLOOKUP(L1864,Schnitt4!L:P,3,0)</f>
        <v>0</v>
      </c>
      <c r="AE1864" s="166">
        <f>VLOOKUP(L1864,Schnitt5!L:P,3,0)</f>
        <v>0</v>
      </c>
      <c r="AF1864" s="166">
        <f>VLOOKUP(L1864,Schnitt6!L:P,3,0)</f>
        <v>0</v>
      </c>
    </row>
    <row r="1865" spans="12:32" x14ac:dyDescent="0.25">
      <c r="L1865" s="264">
        <f>Member!A1865</f>
        <v>0</v>
      </c>
      <c r="M1865" s="166">
        <f t="shared" si="126"/>
        <v>0</v>
      </c>
      <c r="N1865" s="166">
        <f t="shared" si="127"/>
        <v>0</v>
      </c>
      <c r="O1865" s="166">
        <f t="shared" si="128"/>
        <v>0</v>
      </c>
      <c r="P1865" s="166">
        <f t="shared" si="129"/>
        <v>49</v>
      </c>
      <c r="S1865" s="166">
        <f>VLOOKUP(L1865,Schnitt1!L:P,2,0)</f>
        <v>0</v>
      </c>
      <c r="T1865" s="166">
        <f>VLOOKUP(L1865,Schnitt2!L:P,2,0)</f>
        <v>0</v>
      </c>
      <c r="U1865" s="166">
        <f>VLOOKUP(L1865,Schnitt3!L:P,2,0)</f>
        <v>0</v>
      </c>
      <c r="V1865" s="166">
        <f>VLOOKUP(L1865,Schnitt4!L:P,2,0)</f>
        <v>0</v>
      </c>
      <c r="W1865" s="166">
        <f>VLOOKUP(L1865,Schnitt5!L:P,2,0)</f>
        <v>0</v>
      </c>
      <c r="X1865" s="166">
        <f>VLOOKUP(L1865,Schnitt6!L:P,2,0)</f>
        <v>0</v>
      </c>
      <c r="AA1865" s="166">
        <f>VLOOKUP(L1865,Schnitt1!L:P,3,0)</f>
        <v>0</v>
      </c>
      <c r="AB1865" s="166">
        <f>VLOOKUP(L1865,Schnitt2!L:P,3,0)</f>
        <v>0</v>
      </c>
      <c r="AC1865" s="166">
        <f>VLOOKUP(L1865,Schnitt3!L:P,3,0)</f>
        <v>0</v>
      </c>
      <c r="AD1865" s="166">
        <f>VLOOKUP(L1865,Schnitt4!L:P,3,0)</f>
        <v>0</v>
      </c>
      <c r="AE1865" s="166">
        <f>VLOOKUP(L1865,Schnitt5!L:P,3,0)</f>
        <v>0</v>
      </c>
      <c r="AF1865" s="166">
        <f>VLOOKUP(L1865,Schnitt6!L:P,3,0)</f>
        <v>0</v>
      </c>
    </row>
    <row r="1866" spans="12:32" x14ac:dyDescent="0.25">
      <c r="L1866" s="264">
        <f>Member!A1866</f>
        <v>0</v>
      </c>
      <c r="M1866" s="166">
        <f t="shared" si="126"/>
        <v>0</v>
      </c>
      <c r="N1866" s="166">
        <f t="shared" si="127"/>
        <v>0</v>
      </c>
      <c r="O1866" s="166">
        <f t="shared" si="128"/>
        <v>0</v>
      </c>
      <c r="P1866" s="166">
        <f t="shared" si="129"/>
        <v>49</v>
      </c>
      <c r="S1866" s="166">
        <f>VLOOKUP(L1866,Schnitt1!L:P,2,0)</f>
        <v>0</v>
      </c>
      <c r="T1866" s="166">
        <f>VLOOKUP(L1866,Schnitt2!L:P,2,0)</f>
        <v>0</v>
      </c>
      <c r="U1866" s="166">
        <f>VLOOKUP(L1866,Schnitt3!L:P,2,0)</f>
        <v>0</v>
      </c>
      <c r="V1866" s="166">
        <f>VLOOKUP(L1866,Schnitt4!L:P,2,0)</f>
        <v>0</v>
      </c>
      <c r="W1866" s="166">
        <f>VLOOKUP(L1866,Schnitt5!L:P,2,0)</f>
        <v>0</v>
      </c>
      <c r="X1866" s="166">
        <f>VLOOKUP(L1866,Schnitt6!L:P,2,0)</f>
        <v>0</v>
      </c>
      <c r="AA1866" s="166">
        <f>VLOOKUP(L1866,Schnitt1!L:P,3,0)</f>
        <v>0</v>
      </c>
      <c r="AB1866" s="166">
        <f>VLOOKUP(L1866,Schnitt2!L:P,3,0)</f>
        <v>0</v>
      </c>
      <c r="AC1866" s="166">
        <f>VLOOKUP(L1866,Schnitt3!L:P,3,0)</f>
        <v>0</v>
      </c>
      <c r="AD1866" s="166">
        <f>VLOOKUP(L1866,Schnitt4!L:P,3,0)</f>
        <v>0</v>
      </c>
      <c r="AE1866" s="166">
        <f>VLOOKUP(L1866,Schnitt5!L:P,3,0)</f>
        <v>0</v>
      </c>
      <c r="AF1866" s="166">
        <f>VLOOKUP(L1866,Schnitt6!L:P,3,0)</f>
        <v>0</v>
      </c>
    </row>
    <row r="1867" spans="12:32" x14ac:dyDescent="0.25">
      <c r="L1867" s="264">
        <f>Member!A1867</f>
        <v>0</v>
      </c>
      <c r="M1867" s="166">
        <f t="shared" si="126"/>
        <v>0</v>
      </c>
      <c r="N1867" s="166">
        <f t="shared" si="127"/>
        <v>0</v>
      </c>
      <c r="O1867" s="166">
        <f t="shared" si="128"/>
        <v>0</v>
      </c>
      <c r="P1867" s="166">
        <f t="shared" si="129"/>
        <v>49</v>
      </c>
      <c r="S1867" s="166">
        <f>VLOOKUP(L1867,Schnitt1!L:P,2,0)</f>
        <v>0</v>
      </c>
      <c r="T1867" s="166">
        <f>VLOOKUP(L1867,Schnitt2!L:P,2,0)</f>
        <v>0</v>
      </c>
      <c r="U1867" s="166">
        <f>VLOOKUP(L1867,Schnitt3!L:P,2,0)</f>
        <v>0</v>
      </c>
      <c r="V1867" s="166">
        <f>VLOOKUP(L1867,Schnitt4!L:P,2,0)</f>
        <v>0</v>
      </c>
      <c r="W1867" s="166">
        <f>VLOOKUP(L1867,Schnitt5!L:P,2,0)</f>
        <v>0</v>
      </c>
      <c r="X1867" s="166">
        <f>VLOOKUP(L1867,Schnitt6!L:P,2,0)</f>
        <v>0</v>
      </c>
      <c r="AA1867" s="166">
        <f>VLOOKUP(L1867,Schnitt1!L:P,3,0)</f>
        <v>0</v>
      </c>
      <c r="AB1867" s="166">
        <f>VLOOKUP(L1867,Schnitt2!L:P,3,0)</f>
        <v>0</v>
      </c>
      <c r="AC1867" s="166">
        <f>VLOOKUP(L1867,Schnitt3!L:P,3,0)</f>
        <v>0</v>
      </c>
      <c r="AD1867" s="166">
        <f>VLOOKUP(L1867,Schnitt4!L:P,3,0)</f>
        <v>0</v>
      </c>
      <c r="AE1867" s="166">
        <f>VLOOKUP(L1867,Schnitt5!L:P,3,0)</f>
        <v>0</v>
      </c>
      <c r="AF1867" s="166">
        <f>VLOOKUP(L1867,Schnitt6!L:P,3,0)</f>
        <v>0</v>
      </c>
    </row>
    <row r="1868" spans="12:32" x14ac:dyDescent="0.25">
      <c r="L1868" s="264">
        <f>Member!A1868</f>
        <v>0</v>
      </c>
      <c r="M1868" s="166">
        <f t="shared" si="126"/>
        <v>0</v>
      </c>
      <c r="N1868" s="166">
        <f t="shared" si="127"/>
        <v>0</v>
      </c>
      <c r="O1868" s="166">
        <f t="shared" si="128"/>
        <v>0</v>
      </c>
      <c r="P1868" s="166">
        <f t="shared" si="129"/>
        <v>49</v>
      </c>
      <c r="S1868" s="166">
        <f>VLOOKUP(L1868,Schnitt1!L:P,2,0)</f>
        <v>0</v>
      </c>
      <c r="T1868" s="166">
        <f>VLOOKUP(L1868,Schnitt2!L:P,2,0)</f>
        <v>0</v>
      </c>
      <c r="U1868" s="166">
        <f>VLOOKUP(L1868,Schnitt3!L:P,2,0)</f>
        <v>0</v>
      </c>
      <c r="V1868" s="166">
        <f>VLOOKUP(L1868,Schnitt4!L:P,2,0)</f>
        <v>0</v>
      </c>
      <c r="W1868" s="166">
        <f>VLOOKUP(L1868,Schnitt5!L:P,2,0)</f>
        <v>0</v>
      </c>
      <c r="X1868" s="166">
        <f>VLOOKUP(L1868,Schnitt6!L:P,2,0)</f>
        <v>0</v>
      </c>
      <c r="AA1868" s="166">
        <f>VLOOKUP(L1868,Schnitt1!L:P,3,0)</f>
        <v>0</v>
      </c>
      <c r="AB1868" s="166">
        <f>VLOOKUP(L1868,Schnitt2!L:P,3,0)</f>
        <v>0</v>
      </c>
      <c r="AC1868" s="166">
        <f>VLOOKUP(L1868,Schnitt3!L:P,3,0)</f>
        <v>0</v>
      </c>
      <c r="AD1868" s="166">
        <f>VLOOKUP(L1868,Schnitt4!L:P,3,0)</f>
        <v>0</v>
      </c>
      <c r="AE1868" s="166">
        <f>VLOOKUP(L1868,Schnitt5!L:P,3,0)</f>
        <v>0</v>
      </c>
      <c r="AF1868" s="166">
        <f>VLOOKUP(L1868,Schnitt6!L:P,3,0)</f>
        <v>0</v>
      </c>
    </row>
    <row r="1869" spans="12:32" x14ac:dyDescent="0.25">
      <c r="L1869" s="264">
        <f>Member!A1869</f>
        <v>0</v>
      </c>
      <c r="M1869" s="166">
        <f t="shared" si="126"/>
        <v>0</v>
      </c>
      <c r="N1869" s="166">
        <f t="shared" si="127"/>
        <v>0</v>
      </c>
      <c r="O1869" s="166">
        <f t="shared" si="128"/>
        <v>0</v>
      </c>
      <c r="P1869" s="166">
        <f t="shared" si="129"/>
        <v>49</v>
      </c>
      <c r="S1869" s="166">
        <f>VLOOKUP(L1869,Schnitt1!L:P,2,0)</f>
        <v>0</v>
      </c>
      <c r="T1869" s="166">
        <f>VLOOKUP(L1869,Schnitt2!L:P,2,0)</f>
        <v>0</v>
      </c>
      <c r="U1869" s="166">
        <f>VLOOKUP(L1869,Schnitt3!L:P,2,0)</f>
        <v>0</v>
      </c>
      <c r="V1869" s="166">
        <f>VLOOKUP(L1869,Schnitt4!L:P,2,0)</f>
        <v>0</v>
      </c>
      <c r="W1869" s="166">
        <f>VLOOKUP(L1869,Schnitt5!L:P,2,0)</f>
        <v>0</v>
      </c>
      <c r="X1869" s="166">
        <f>VLOOKUP(L1869,Schnitt6!L:P,2,0)</f>
        <v>0</v>
      </c>
      <c r="AA1869" s="166">
        <f>VLOOKUP(L1869,Schnitt1!L:P,3,0)</f>
        <v>0</v>
      </c>
      <c r="AB1869" s="166">
        <f>VLOOKUP(L1869,Schnitt2!L:P,3,0)</f>
        <v>0</v>
      </c>
      <c r="AC1869" s="166">
        <f>VLOOKUP(L1869,Schnitt3!L:P,3,0)</f>
        <v>0</v>
      </c>
      <c r="AD1869" s="166">
        <f>VLOOKUP(L1869,Schnitt4!L:P,3,0)</f>
        <v>0</v>
      </c>
      <c r="AE1869" s="166">
        <f>VLOOKUP(L1869,Schnitt5!L:P,3,0)</f>
        <v>0</v>
      </c>
      <c r="AF1869" s="166">
        <f>VLOOKUP(L1869,Schnitt6!L:P,3,0)</f>
        <v>0</v>
      </c>
    </row>
    <row r="1870" spans="12:32" x14ac:dyDescent="0.25">
      <c r="L1870" s="264">
        <f>Member!A1870</f>
        <v>0</v>
      </c>
      <c r="M1870" s="166">
        <f t="shared" si="126"/>
        <v>0</v>
      </c>
      <c r="N1870" s="166">
        <f t="shared" si="127"/>
        <v>0</v>
      </c>
      <c r="O1870" s="166">
        <f t="shared" si="128"/>
        <v>0</v>
      </c>
      <c r="P1870" s="166">
        <f t="shared" si="129"/>
        <v>49</v>
      </c>
      <c r="S1870" s="166">
        <f>VLOOKUP(L1870,Schnitt1!L:P,2,0)</f>
        <v>0</v>
      </c>
      <c r="T1870" s="166">
        <f>VLOOKUP(L1870,Schnitt2!L:P,2,0)</f>
        <v>0</v>
      </c>
      <c r="U1870" s="166">
        <f>VLOOKUP(L1870,Schnitt3!L:P,2,0)</f>
        <v>0</v>
      </c>
      <c r="V1870" s="166">
        <f>VLOOKUP(L1870,Schnitt4!L:P,2,0)</f>
        <v>0</v>
      </c>
      <c r="W1870" s="166">
        <f>VLOOKUP(L1870,Schnitt5!L:P,2,0)</f>
        <v>0</v>
      </c>
      <c r="X1870" s="166">
        <f>VLOOKUP(L1870,Schnitt6!L:P,2,0)</f>
        <v>0</v>
      </c>
      <c r="AA1870" s="166">
        <f>VLOOKUP(L1870,Schnitt1!L:P,3,0)</f>
        <v>0</v>
      </c>
      <c r="AB1870" s="166">
        <f>VLOOKUP(L1870,Schnitt2!L:P,3,0)</f>
        <v>0</v>
      </c>
      <c r="AC1870" s="166">
        <f>VLOOKUP(L1870,Schnitt3!L:P,3,0)</f>
        <v>0</v>
      </c>
      <c r="AD1870" s="166">
        <f>VLOOKUP(L1870,Schnitt4!L:P,3,0)</f>
        <v>0</v>
      </c>
      <c r="AE1870" s="166">
        <f>VLOOKUP(L1870,Schnitt5!L:P,3,0)</f>
        <v>0</v>
      </c>
      <c r="AF1870" s="166">
        <f>VLOOKUP(L1870,Schnitt6!L:P,3,0)</f>
        <v>0</v>
      </c>
    </row>
    <row r="1871" spans="12:32" x14ac:dyDescent="0.25">
      <c r="L1871" s="264">
        <f>Member!A1871</f>
        <v>0</v>
      </c>
      <c r="M1871" s="166">
        <f t="shared" si="126"/>
        <v>0</v>
      </c>
      <c r="N1871" s="166">
        <f t="shared" si="127"/>
        <v>0</v>
      </c>
      <c r="O1871" s="166">
        <f t="shared" si="128"/>
        <v>0</v>
      </c>
      <c r="P1871" s="166">
        <f t="shared" si="129"/>
        <v>49</v>
      </c>
      <c r="S1871" s="166">
        <f>VLOOKUP(L1871,Schnitt1!L:P,2,0)</f>
        <v>0</v>
      </c>
      <c r="T1871" s="166">
        <f>VLOOKUP(L1871,Schnitt2!L:P,2,0)</f>
        <v>0</v>
      </c>
      <c r="U1871" s="166">
        <f>VLOOKUP(L1871,Schnitt3!L:P,2,0)</f>
        <v>0</v>
      </c>
      <c r="V1871" s="166">
        <f>VLOOKUP(L1871,Schnitt4!L:P,2,0)</f>
        <v>0</v>
      </c>
      <c r="W1871" s="166">
        <f>VLOOKUP(L1871,Schnitt5!L:P,2,0)</f>
        <v>0</v>
      </c>
      <c r="X1871" s="166">
        <f>VLOOKUP(L1871,Schnitt6!L:P,2,0)</f>
        <v>0</v>
      </c>
      <c r="AA1871" s="166">
        <f>VLOOKUP(L1871,Schnitt1!L:P,3,0)</f>
        <v>0</v>
      </c>
      <c r="AB1871" s="166">
        <f>VLOOKUP(L1871,Schnitt2!L:P,3,0)</f>
        <v>0</v>
      </c>
      <c r="AC1871" s="166">
        <f>VLOOKUP(L1871,Schnitt3!L:P,3,0)</f>
        <v>0</v>
      </c>
      <c r="AD1871" s="166">
        <f>VLOOKUP(L1871,Schnitt4!L:P,3,0)</f>
        <v>0</v>
      </c>
      <c r="AE1871" s="166">
        <f>VLOOKUP(L1871,Schnitt5!L:P,3,0)</f>
        <v>0</v>
      </c>
      <c r="AF1871" s="166">
        <f>VLOOKUP(L1871,Schnitt6!L:P,3,0)</f>
        <v>0</v>
      </c>
    </row>
    <row r="1872" spans="12:32" x14ac:dyDescent="0.25">
      <c r="L1872" s="264">
        <f>Member!A1872</f>
        <v>0</v>
      </c>
      <c r="M1872" s="166">
        <f t="shared" si="126"/>
        <v>0</v>
      </c>
      <c r="N1872" s="166">
        <f t="shared" si="127"/>
        <v>0</v>
      </c>
      <c r="O1872" s="166">
        <f t="shared" si="128"/>
        <v>0</v>
      </c>
      <c r="P1872" s="166">
        <f t="shared" si="129"/>
        <v>49</v>
      </c>
      <c r="S1872" s="166">
        <f>VLOOKUP(L1872,Schnitt1!L:P,2,0)</f>
        <v>0</v>
      </c>
      <c r="T1872" s="166">
        <f>VLOOKUP(L1872,Schnitt2!L:P,2,0)</f>
        <v>0</v>
      </c>
      <c r="U1872" s="166">
        <f>VLOOKUP(L1872,Schnitt3!L:P,2,0)</f>
        <v>0</v>
      </c>
      <c r="V1872" s="166">
        <f>VLOOKUP(L1872,Schnitt4!L:P,2,0)</f>
        <v>0</v>
      </c>
      <c r="W1872" s="166">
        <f>VLOOKUP(L1872,Schnitt5!L:P,2,0)</f>
        <v>0</v>
      </c>
      <c r="X1872" s="166">
        <f>VLOOKUP(L1872,Schnitt6!L:P,2,0)</f>
        <v>0</v>
      </c>
      <c r="AA1872" s="166">
        <f>VLOOKUP(L1872,Schnitt1!L:P,3,0)</f>
        <v>0</v>
      </c>
      <c r="AB1872" s="166">
        <f>VLOOKUP(L1872,Schnitt2!L:P,3,0)</f>
        <v>0</v>
      </c>
      <c r="AC1872" s="166">
        <f>VLOOKUP(L1872,Schnitt3!L:P,3,0)</f>
        <v>0</v>
      </c>
      <c r="AD1872" s="166">
        <f>VLOOKUP(L1872,Schnitt4!L:P,3,0)</f>
        <v>0</v>
      </c>
      <c r="AE1872" s="166">
        <f>VLOOKUP(L1872,Schnitt5!L:P,3,0)</f>
        <v>0</v>
      </c>
      <c r="AF1872" s="166">
        <f>VLOOKUP(L1872,Schnitt6!L:P,3,0)</f>
        <v>0</v>
      </c>
    </row>
    <row r="1873" spans="12:32" x14ac:dyDescent="0.25">
      <c r="L1873" s="264">
        <f>Member!A1873</f>
        <v>0</v>
      </c>
      <c r="M1873" s="166">
        <f t="shared" si="126"/>
        <v>0</v>
      </c>
      <c r="N1873" s="166">
        <f t="shared" si="127"/>
        <v>0</v>
      </c>
      <c r="O1873" s="166">
        <f t="shared" si="128"/>
        <v>0</v>
      </c>
      <c r="P1873" s="166">
        <f t="shared" si="129"/>
        <v>49</v>
      </c>
      <c r="S1873" s="166">
        <f>VLOOKUP(L1873,Schnitt1!L:P,2,0)</f>
        <v>0</v>
      </c>
      <c r="T1873" s="166">
        <f>VLOOKUP(L1873,Schnitt2!L:P,2,0)</f>
        <v>0</v>
      </c>
      <c r="U1873" s="166">
        <f>VLOOKUP(L1873,Schnitt3!L:P,2,0)</f>
        <v>0</v>
      </c>
      <c r="V1873" s="166">
        <f>VLOOKUP(L1873,Schnitt4!L:P,2,0)</f>
        <v>0</v>
      </c>
      <c r="W1873" s="166">
        <f>VLOOKUP(L1873,Schnitt5!L:P,2,0)</f>
        <v>0</v>
      </c>
      <c r="X1873" s="166">
        <f>VLOOKUP(L1873,Schnitt6!L:P,2,0)</f>
        <v>0</v>
      </c>
      <c r="AA1873" s="166">
        <f>VLOOKUP(L1873,Schnitt1!L:P,3,0)</f>
        <v>0</v>
      </c>
      <c r="AB1873" s="166">
        <f>VLOOKUP(L1873,Schnitt2!L:P,3,0)</f>
        <v>0</v>
      </c>
      <c r="AC1873" s="166">
        <f>VLOOKUP(L1873,Schnitt3!L:P,3,0)</f>
        <v>0</v>
      </c>
      <c r="AD1873" s="166">
        <f>VLOOKUP(L1873,Schnitt4!L:P,3,0)</f>
        <v>0</v>
      </c>
      <c r="AE1873" s="166">
        <f>VLOOKUP(L1873,Schnitt5!L:P,3,0)</f>
        <v>0</v>
      </c>
      <c r="AF1873" s="166">
        <f>VLOOKUP(L1873,Schnitt6!L:P,3,0)</f>
        <v>0</v>
      </c>
    </row>
    <row r="1874" spans="12:32" x14ac:dyDescent="0.25">
      <c r="L1874" s="264">
        <f>Member!A1874</f>
        <v>0</v>
      </c>
      <c r="M1874" s="166">
        <f t="shared" si="126"/>
        <v>0</v>
      </c>
      <c r="N1874" s="166">
        <f t="shared" si="127"/>
        <v>0</v>
      </c>
      <c r="O1874" s="166">
        <f t="shared" si="128"/>
        <v>0</v>
      </c>
      <c r="P1874" s="166">
        <f t="shared" si="129"/>
        <v>49</v>
      </c>
      <c r="S1874" s="166">
        <f>VLOOKUP(L1874,Schnitt1!L:P,2,0)</f>
        <v>0</v>
      </c>
      <c r="T1874" s="166">
        <f>VLOOKUP(L1874,Schnitt2!L:P,2,0)</f>
        <v>0</v>
      </c>
      <c r="U1874" s="166">
        <f>VLOOKUP(L1874,Schnitt3!L:P,2,0)</f>
        <v>0</v>
      </c>
      <c r="V1874" s="166">
        <f>VLOOKUP(L1874,Schnitt4!L:P,2,0)</f>
        <v>0</v>
      </c>
      <c r="W1874" s="166">
        <f>VLOOKUP(L1874,Schnitt5!L:P,2,0)</f>
        <v>0</v>
      </c>
      <c r="X1874" s="166">
        <f>VLOOKUP(L1874,Schnitt6!L:P,2,0)</f>
        <v>0</v>
      </c>
      <c r="AA1874" s="166">
        <f>VLOOKUP(L1874,Schnitt1!L:P,3,0)</f>
        <v>0</v>
      </c>
      <c r="AB1874" s="166">
        <f>VLOOKUP(L1874,Schnitt2!L:P,3,0)</f>
        <v>0</v>
      </c>
      <c r="AC1874" s="166">
        <f>VLOOKUP(L1874,Schnitt3!L:P,3,0)</f>
        <v>0</v>
      </c>
      <c r="AD1874" s="166">
        <f>VLOOKUP(L1874,Schnitt4!L:P,3,0)</f>
        <v>0</v>
      </c>
      <c r="AE1874" s="166">
        <f>VLOOKUP(L1874,Schnitt5!L:P,3,0)</f>
        <v>0</v>
      </c>
      <c r="AF1874" s="166">
        <f>VLOOKUP(L1874,Schnitt6!L:P,3,0)</f>
        <v>0</v>
      </c>
    </row>
    <row r="1875" spans="12:32" x14ac:dyDescent="0.25">
      <c r="L1875" s="264">
        <f>Member!A1875</f>
        <v>0</v>
      </c>
      <c r="M1875" s="166">
        <f t="shared" si="126"/>
        <v>0</v>
      </c>
      <c r="N1875" s="166">
        <f t="shared" si="127"/>
        <v>0</v>
      </c>
      <c r="O1875" s="166">
        <f t="shared" si="128"/>
        <v>0</v>
      </c>
      <c r="P1875" s="166">
        <f t="shared" si="129"/>
        <v>49</v>
      </c>
      <c r="S1875" s="166">
        <f>VLOOKUP(L1875,Schnitt1!L:P,2,0)</f>
        <v>0</v>
      </c>
      <c r="T1875" s="166">
        <f>VLOOKUP(L1875,Schnitt2!L:P,2,0)</f>
        <v>0</v>
      </c>
      <c r="U1875" s="166">
        <f>VLOOKUP(L1875,Schnitt3!L:P,2,0)</f>
        <v>0</v>
      </c>
      <c r="V1875" s="166">
        <f>VLOOKUP(L1875,Schnitt4!L:P,2,0)</f>
        <v>0</v>
      </c>
      <c r="W1875" s="166">
        <f>VLOOKUP(L1875,Schnitt5!L:P,2,0)</f>
        <v>0</v>
      </c>
      <c r="X1875" s="166">
        <f>VLOOKUP(L1875,Schnitt6!L:P,2,0)</f>
        <v>0</v>
      </c>
      <c r="AA1875" s="166">
        <f>VLOOKUP(L1875,Schnitt1!L:P,3,0)</f>
        <v>0</v>
      </c>
      <c r="AB1875" s="166">
        <f>VLOOKUP(L1875,Schnitt2!L:P,3,0)</f>
        <v>0</v>
      </c>
      <c r="AC1875" s="166">
        <f>VLOOKUP(L1875,Schnitt3!L:P,3,0)</f>
        <v>0</v>
      </c>
      <c r="AD1875" s="166">
        <f>VLOOKUP(L1875,Schnitt4!L:P,3,0)</f>
        <v>0</v>
      </c>
      <c r="AE1875" s="166">
        <f>VLOOKUP(L1875,Schnitt5!L:P,3,0)</f>
        <v>0</v>
      </c>
      <c r="AF1875" s="166">
        <f>VLOOKUP(L1875,Schnitt6!L:P,3,0)</f>
        <v>0</v>
      </c>
    </row>
    <row r="1876" spans="12:32" x14ac:dyDescent="0.25">
      <c r="L1876" s="264">
        <f>Member!A1876</f>
        <v>0</v>
      </c>
      <c r="M1876" s="166">
        <f t="shared" si="126"/>
        <v>0</v>
      </c>
      <c r="N1876" s="166">
        <f t="shared" si="127"/>
        <v>0</v>
      </c>
      <c r="O1876" s="166">
        <f t="shared" si="128"/>
        <v>0</v>
      </c>
      <c r="P1876" s="166">
        <f t="shared" si="129"/>
        <v>49</v>
      </c>
      <c r="S1876" s="166">
        <f>VLOOKUP(L1876,Schnitt1!L:P,2,0)</f>
        <v>0</v>
      </c>
      <c r="T1876" s="166">
        <f>VLOOKUP(L1876,Schnitt2!L:P,2,0)</f>
        <v>0</v>
      </c>
      <c r="U1876" s="166">
        <f>VLOOKUP(L1876,Schnitt3!L:P,2,0)</f>
        <v>0</v>
      </c>
      <c r="V1876" s="166">
        <f>VLOOKUP(L1876,Schnitt4!L:P,2,0)</f>
        <v>0</v>
      </c>
      <c r="W1876" s="166">
        <f>VLOOKUP(L1876,Schnitt5!L:P,2,0)</f>
        <v>0</v>
      </c>
      <c r="X1876" s="166">
        <f>VLOOKUP(L1876,Schnitt6!L:P,2,0)</f>
        <v>0</v>
      </c>
      <c r="AA1876" s="166">
        <f>VLOOKUP(L1876,Schnitt1!L:P,3,0)</f>
        <v>0</v>
      </c>
      <c r="AB1876" s="166">
        <f>VLOOKUP(L1876,Schnitt2!L:P,3,0)</f>
        <v>0</v>
      </c>
      <c r="AC1876" s="166">
        <f>VLOOKUP(L1876,Schnitt3!L:P,3,0)</f>
        <v>0</v>
      </c>
      <c r="AD1876" s="166">
        <f>VLOOKUP(L1876,Schnitt4!L:P,3,0)</f>
        <v>0</v>
      </c>
      <c r="AE1876" s="166">
        <f>VLOOKUP(L1876,Schnitt5!L:P,3,0)</f>
        <v>0</v>
      </c>
      <c r="AF1876" s="166">
        <f>VLOOKUP(L1876,Schnitt6!L:P,3,0)</f>
        <v>0</v>
      </c>
    </row>
    <row r="1877" spans="12:32" x14ac:dyDescent="0.25">
      <c r="L1877" s="264">
        <f>Member!A1877</f>
        <v>0</v>
      </c>
      <c r="M1877" s="166">
        <f t="shared" si="126"/>
        <v>0</v>
      </c>
      <c r="N1877" s="166">
        <f t="shared" si="127"/>
        <v>0</v>
      </c>
      <c r="O1877" s="166">
        <f t="shared" si="128"/>
        <v>0</v>
      </c>
      <c r="P1877" s="166">
        <f t="shared" si="129"/>
        <v>49</v>
      </c>
      <c r="S1877" s="166">
        <f>VLOOKUP(L1877,Schnitt1!L:P,2,0)</f>
        <v>0</v>
      </c>
      <c r="T1877" s="166">
        <f>VLOOKUP(L1877,Schnitt2!L:P,2,0)</f>
        <v>0</v>
      </c>
      <c r="U1877" s="166">
        <f>VLOOKUP(L1877,Schnitt3!L:P,2,0)</f>
        <v>0</v>
      </c>
      <c r="V1877" s="166">
        <f>VLOOKUP(L1877,Schnitt4!L:P,2,0)</f>
        <v>0</v>
      </c>
      <c r="W1877" s="166">
        <f>VLOOKUP(L1877,Schnitt5!L:P,2,0)</f>
        <v>0</v>
      </c>
      <c r="X1877" s="166">
        <f>VLOOKUP(L1877,Schnitt6!L:P,2,0)</f>
        <v>0</v>
      </c>
      <c r="AA1877" s="166">
        <f>VLOOKUP(L1877,Schnitt1!L:P,3,0)</f>
        <v>0</v>
      </c>
      <c r="AB1877" s="166">
        <f>VLOOKUP(L1877,Schnitt2!L:P,3,0)</f>
        <v>0</v>
      </c>
      <c r="AC1877" s="166">
        <f>VLOOKUP(L1877,Schnitt3!L:P,3,0)</f>
        <v>0</v>
      </c>
      <c r="AD1877" s="166">
        <f>VLOOKUP(L1877,Schnitt4!L:P,3,0)</f>
        <v>0</v>
      </c>
      <c r="AE1877" s="166">
        <f>VLOOKUP(L1877,Schnitt5!L:P,3,0)</f>
        <v>0</v>
      </c>
      <c r="AF1877" s="166">
        <f>VLOOKUP(L1877,Schnitt6!L:P,3,0)</f>
        <v>0</v>
      </c>
    </row>
    <row r="1878" spans="12:32" x14ac:dyDescent="0.25">
      <c r="L1878" s="264">
        <f>Member!A1878</f>
        <v>0</v>
      </c>
      <c r="M1878" s="166">
        <f t="shared" si="126"/>
        <v>0</v>
      </c>
      <c r="N1878" s="166">
        <f t="shared" si="127"/>
        <v>0</v>
      </c>
      <c r="O1878" s="166">
        <f t="shared" si="128"/>
        <v>0</v>
      </c>
      <c r="P1878" s="166">
        <f t="shared" si="129"/>
        <v>49</v>
      </c>
      <c r="S1878" s="166">
        <f>VLOOKUP(L1878,Schnitt1!L:P,2,0)</f>
        <v>0</v>
      </c>
      <c r="T1878" s="166">
        <f>VLOOKUP(L1878,Schnitt2!L:P,2,0)</f>
        <v>0</v>
      </c>
      <c r="U1878" s="166">
        <f>VLOOKUP(L1878,Schnitt3!L:P,2,0)</f>
        <v>0</v>
      </c>
      <c r="V1878" s="166">
        <f>VLOOKUP(L1878,Schnitt4!L:P,2,0)</f>
        <v>0</v>
      </c>
      <c r="W1878" s="166">
        <f>VLOOKUP(L1878,Schnitt5!L:P,2,0)</f>
        <v>0</v>
      </c>
      <c r="X1878" s="166">
        <f>VLOOKUP(L1878,Schnitt6!L:P,2,0)</f>
        <v>0</v>
      </c>
      <c r="AA1878" s="166">
        <f>VLOOKUP(L1878,Schnitt1!L:P,3,0)</f>
        <v>0</v>
      </c>
      <c r="AB1878" s="166">
        <f>VLOOKUP(L1878,Schnitt2!L:P,3,0)</f>
        <v>0</v>
      </c>
      <c r="AC1878" s="166">
        <f>VLOOKUP(L1878,Schnitt3!L:P,3,0)</f>
        <v>0</v>
      </c>
      <c r="AD1878" s="166">
        <f>VLOOKUP(L1878,Schnitt4!L:P,3,0)</f>
        <v>0</v>
      </c>
      <c r="AE1878" s="166">
        <f>VLOOKUP(L1878,Schnitt5!L:P,3,0)</f>
        <v>0</v>
      </c>
      <c r="AF1878" s="166">
        <f>VLOOKUP(L1878,Schnitt6!L:P,3,0)</f>
        <v>0</v>
      </c>
    </row>
    <row r="1879" spans="12:32" x14ac:dyDescent="0.25">
      <c r="L1879" s="264">
        <f>Member!A1879</f>
        <v>0</v>
      </c>
      <c r="M1879" s="166">
        <f t="shared" si="126"/>
        <v>0</v>
      </c>
      <c r="N1879" s="166">
        <f t="shared" si="127"/>
        <v>0</v>
      </c>
      <c r="O1879" s="166">
        <f t="shared" si="128"/>
        <v>0</v>
      </c>
      <c r="P1879" s="166">
        <f t="shared" si="129"/>
        <v>49</v>
      </c>
      <c r="S1879" s="166">
        <f>VLOOKUP(L1879,Schnitt1!L:P,2,0)</f>
        <v>0</v>
      </c>
      <c r="T1879" s="166">
        <f>VLOOKUP(L1879,Schnitt2!L:P,2,0)</f>
        <v>0</v>
      </c>
      <c r="U1879" s="166">
        <f>VLOOKUP(L1879,Schnitt3!L:P,2,0)</f>
        <v>0</v>
      </c>
      <c r="V1879" s="166">
        <f>VLOOKUP(L1879,Schnitt4!L:P,2,0)</f>
        <v>0</v>
      </c>
      <c r="W1879" s="166">
        <f>VLOOKUP(L1879,Schnitt5!L:P,2,0)</f>
        <v>0</v>
      </c>
      <c r="X1879" s="166">
        <f>VLOOKUP(L1879,Schnitt6!L:P,2,0)</f>
        <v>0</v>
      </c>
      <c r="AA1879" s="166">
        <f>VLOOKUP(L1879,Schnitt1!L:P,3,0)</f>
        <v>0</v>
      </c>
      <c r="AB1879" s="166">
        <f>VLOOKUP(L1879,Schnitt2!L:P,3,0)</f>
        <v>0</v>
      </c>
      <c r="AC1879" s="166">
        <f>VLOOKUP(L1879,Schnitt3!L:P,3,0)</f>
        <v>0</v>
      </c>
      <c r="AD1879" s="166">
        <f>VLOOKUP(L1879,Schnitt4!L:P,3,0)</f>
        <v>0</v>
      </c>
      <c r="AE1879" s="166">
        <f>VLOOKUP(L1879,Schnitt5!L:P,3,0)</f>
        <v>0</v>
      </c>
      <c r="AF1879" s="166">
        <f>VLOOKUP(L1879,Schnitt6!L:P,3,0)</f>
        <v>0</v>
      </c>
    </row>
    <row r="1880" spans="12:32" x14ac:dyDescent="0.25">
      <c r="L1880" s="264">
        <f>Member!A1880</f>
        <v>0</v>
      </c>
      <c r="M1880" s="166">
        <f t="shared" si="126"/>
        <v>0</v>
      </c>
      <c r="N1880" s="166">
        <f t="shared" si="127"/>
        <v>0</v>
      </c>
      <c r="O1880" s="166">
        <f t="shared" si="128"/>
        <v>0</v>
      </c>
      <c r="P1880" s="166">
        <f t="shared" si="129"/>
        <v>49</v>
      </c>
      <c r="S1880" s="166">
        <f>VLOOKUP(L1880,Schnitt1!L:P,2,0)</f>
        <v>0</v>
      </c>
      <c r="T1880" s="166">
        <f>VLOOKUP(L1880,Schnitt2!L:P,2,0)</f>
        <v>0</v>
      </c>
      <c r="U1880" s="166">
        <f>VLOOKUP(L1880,Schnitt3!L:P,2,0)</f>
        <v>0</v>
      </c>
      <c r="V1880" s="166">
        <f>VLOOKUP(L1880,Schnitt4!L:P,2,0)</f>
        <v>0</v>
      </c>
      <c r="W1880" s="166">
        <f>VLOOKUP(L1880,Schnitt5!L:P,2,0)</f>
        <v>0</v>
      </c>
      <c r="X1880" s="166">
        <f>VLOOKUP(L1880,Schnitt6!L:P,2,0)</f>
        <v>0</v>
      </c>
      <c r="AA1880" s="166">
        <f>VLOOKUP(L1880,Schnitt1!L:P,3,0)</f>
        <v>0</v>
      </c>
      <c r="AB1880" s="166">
        <f>VLOOKUP(L1880,Schnitt2!L:P,3,0)</f>
        <v>0</v>
      </c>
      <c r="AC1880" s="166">
        <f>VLOOKUP(L1880,Schnitt3!L:P,3,0)</f>
        <v>0</v>
      </c>
      <c r="AD1880" s="166">
        <f>VLOOKUP(L1880,Schnitt4!L:P,3,0)</f>
        <v>0</v>
      </c>
      <c r="AE1880" s="166">
        <f>VLOOKUP(L1880,Schnitt5!L:P,3,0)</f>
        <v>0</v>
      </c>
      <c r="AF1880" s="166">
        <f>VLOOKUP(L1880,Schnitt6!L:P,3,0)</f>
        <v>0</v>
      </c>
    </row>
    <row r="1881" spans="12:32" x14ac:dyDescent="0.25">
      <c r="L1881" s="264">
        <f>Member!A1881</f>
        <v>0</v>
      </c>
      <c r="M1881" s="166">
        <f t="shared" si="126"/>
        <v>0</v>
      </c>
      <c r="N1881" s="166">
        <f t="shared" si="127"/>
        <v>0</v>
      </c>
      <c r="O1881" s="166">
        <f t="shared" si="128"/>
        <v>0</v>
      </c>
      <c r="P1881" s="166">
        <f t="shared" si="129"/>
        <v>49</v>
      </c>
      <c r="S1881" s="166">
        <f>VLOOKUP(L1881,Schnitt1!L:P,2,0)</f>
        <v>0</v>
      </c>
      <c r="T1881" s="166">
        <f>VLOOKUP(L1881,Schnitt2!L:P,2,0)</f>
        <v>0</v>
      </c>
      <c r="U1881" s="166">
        <f>VLOOKUP(L1881,Schnitt3!L:P,2,0)</f>
        <v>0</v>
      </c>
      <c r="V1881" s="166">
        <f>VLOOKUP(L1881,Schnitt4!L:P,2,0)</f>
        <v>0</v>
      </c>
      <c r="W1881" s="166">
        <f>VLOOKUP(L1881,Schnitt5!L:P,2,0)</f>
        <v>0</v>
      </c>
      <c r="X1881" s="166">
        <f>VLOOKUP(L1881,Schnitt6!L:P,2,0)</f>
        <v>0</v>
      </c>
      <c r="AA1881" s="166">
        <f>VLOOKUP(L1881,Schnitt1!L:P,3,0)</f>
        <v>0</v>
      </c>
      <c r="AB1881" s="166">
        <f>VLOOKUP(L1881,Schnitt2!L:P,3,0)</f>
        <v>0</v>
      </c>
      <c r="AC1881" s="166">
        <f>VLOOKUP(L1881,Schnitt3!L:P,3,0)</f>
        <v>0</v>
      </c>
      <c r="AD1881" s="166">
        <f>VLOOKUP(L1881,Schnitt4!L:P,3,0)</f>
        <v>0</v>
      </c>
      <c r="AE1881" s="166">
        <f>VLOOKUP(L1881,Schnitt5!L:P,3,0)</f>
        <v>0</v>
      </c>
      <c r="AF1881" s="166">
        <f>VLOOKUP(L1881,Schnitt6!L:P,3,0)</f>
        <v>0</v>
      </c>
    </row>
    <row r="1882" spans="12:32" x14ac:dyDescent="0.25">
      <c r="L1882" s="264">
        <f>Member!A1882</f>
        <v>0</v>
      </c>
      <c r="M1882" s="166">
        <f t="shared" si="126"/>
        <v>0</v>
      </c>
      <c r="N1882" s="166">
        <f t="shared" si="127"/>
        <v>0</v>
      </c>
      <c r="O1882" s="166">
        <f t="shared" si="128"/>
        <v>0</v>
      </c>
      <c r="P1882" s="166">
        <f t="shared" si="129"/>
        <v>49</v>
      </c>
      <c r="S1882" s="166">
        <f>VLOOKUP(L1882,Schnitt1!L:P,2,0)</f>
        <v>0</v>
      </c>
      <c r="T1882" s="166">
        <f>VLOOKUP(L1882,Schnitt2!L:P,2,0)</f>
        <v>0</v>
      </c>
      <c r="U1882" s="166">
        <f>VLOOKUP(L1882,Schnitt3!L:P,2,0)</f>
        <v>0</v>
      </c>
      <c r="V1882" s="166">
        <f>VLOOKUP(L1882,Schnitt4!L:P,2,0)</f>
        <v>0</v>
      </c>
      <c r="W1882" s="166">
        <f>VLOOKUP(L1882,Schnitt5!L:P,2,0)</f>
        <v>0</v>
      </c>
      <c r="X1882" s="166">
        <f>VLOOKUP(L1882,Schnitt6!L:P,2,0)</f>
        <v>0</v>
      </c>
      <c r="AA1882" s="166">
        <f>VLOOKUP(L1882,Schnitt1!L:P,3,0)</f>
        <v>0</v>
      </c>
      <c r="AB1882" s="166">
        <f>VLOOKUP(L1882,Schnitt2!L:P,3,0)</f>
        <v>0</v>
      </c>
      <c r="AC1882" s="166">
        <f>VLOOKUP(L1882,Schnitt3!L:P,3,0)</f>
        <v>0</v>
      </c>
      <c r="AD1882" s="166">
        <f>VLOOKUP(L1882,Schnitt4!L:P,3,0)</f>
        <v>0</v>
      </c>
      <c r="AE1882" s="166">
        <f>VLOOKUP(L1882,Schnitt5!L:P,3,0)</f>
        <v>0</v>
      </c>
      <c r="AF1882" s="166">
        <f>VLOOKUP(L1882,Schnitt6!L:P,3,0)</f>
        <v>0</v>
      </c>
    </row>
    <row r="1883" spans="12:32" x14ac:dyDescent="0.25">
      <c r="L1883" s="264">
        <f>Member!A1883</f>
        <v>0</v>
      </c>
      <c r="M1883" s="166">
        <f t="shared" si="126"/>
        <v>0</v>
      </c>
      <c r="N1883" s="166">
        <f t="shared" si="127"/>
        <v>0</v>
      </c>
      <c r="O1883" s="166">
        <f t="shared" si="128"/>
        <v>0</v>
      </c>
      <c r="P1883" s="166">
        <f t="shared" si="129"/>
        <v>49</v>
      </c>
      <c r="S1883" s="166">
        <f>VLOOKUP(L1883,Schnitt1!L:P,2,0)</f>
        <v>0</v>
      </c>
      <c r="T1883" s="166">
        <f>VLOOKUP(L1883,Schnitt2!L:P,2,0)</f>
        <v>0</v>
      </c>
      <c r="U1883" s="166">
        <f>VLOOKUP(L1883,Schnitt3!L:P,2,0)</f>
        <v>0</v>
      </c>
      <c r="V1883" s="166">
        <f>VLOOKUP(L1883,Schnitt4!L:P,2,0)</f>
        <v>0</v>
      </c>
      <c r="W1883" s="166">
        <f>VLOOKUP(L1883,Schnitt5!L:P,2,0)</f>
        <v>0</v>
      </c>
      <c r="X1883" s="166">
        <f>VLOOKUP(L1883,Schnitt6!L:P,2,0)</f>
        <v>0</v>
      </c>
      <c r="AA1883" s="166">
        <f>VLOOKUP(L1883,Schnitt1!L:P,3,0)</f>
        <v>0</v>
      </c>
      <c r="AB1883" s="166">
        <f>VLOOKUP(L1883,Schnitt2!L:P,3,0)</f>
        <v>0</v>
      </c>
      <c r="AC1883" s="166">
        <f>VLOOKUP(L1883,Schnitt3!L:P,3,0)</f>
        <v>0</v>
      </c>
      <c r="AD1883" s="166">
        <f>VLOOKUP(L1883,Schnitt4!L:P,3,0)</f>
        <v>0</v>
      </c>
      <c r="AE1883" s="166">
        <f>VLOOKUP(L1883,Schnitt5!L:P,3,0)</f>
        <v>0</v>
      </c>
      <c r="AF1883" s="166">
        <f>VLOOKUP(L1883,Schnitt6!L:P,3,0)</f>
        <v>0</v>
      </c>
    </row>
    <row r="1884" spans="12:32" x14ac:dyDescent="0.25">
      <c r="L1884" s="264">
        <f>Member!A1884</f>
        <v>0</v>
      </c>
      <c r="M1884" s="166">
        <f t="shared" si="126"/>
        <v>0</v>
      </c>
      <c r="N1884" s="166">
        <f t="shared" si="127"/>
        <v>0</v>
      </c>
      <c r="O1884" s="166">
        <f t="shared" si="128"/>
        <v>0</v>
      </c>
      <c r="P1884" s="166">
        <f t="shared" si="129"/>
        <v>49</v>
      </c>
      <c r="S1884" s="166">
        <f>VLOOKUP(L1884,Schnitt1!L:P,2,0)</f>
        <v>0</v>
      </c>
      <c r="T1884" s="166">
        <f>VLOOKUP(L1884,Schnitt2!L:P,2,0)</f>
        <v>0</v>
      </c>
      <c r="U1884" s="166">
        <f>VLOOKUP(L1884,Schnitt3!L:P,2,0)</f>
        <v>0</v>
      </c>
      <c r="V1884" s="166">
        <f>VLOOKUP(L1884,Schnitt4!L:P,2,0)</f>
        <v>0</v>
      </c>
      <c r="W1884" s="166">
        <f>VLOOKUP(L1884,Schnitt5!L:P,2,0)</f>
        <v>0</v>
      </c>
      <c r="X1884" s="166">
        <f>VLOOKUP(L1884,Schnitt6!L:P,2,0)</f>
        <v>0</v>
      </c>
      <c r="AA1884" s="166">
        <f>VLOOKUP(L1884,Schnitt1!L:P,3,0)</f>
        <v>0</v>
      </c>
      <c r="AB1884" s="166">
        <f>VLOOKUP(L1884,Schnitt2!L:P,3,0)</f>
        <v>0</v>
      </c>
      <c r="AC1884" s="166">
        <f>VLOOKUP(L1884,Schnitt3!L:P,3,0)</f>
        <v>0</v>
      </c>
      <c r="AD1884" s="166">
        <f>VLOOKUP(L1884,Schnitt4!L:P,3,0)</f>
        <v>0</v>
      </c>
      <c r="AE1884" s="166">
        <f>VLOOKUP(L1884,Schnitt5!L:P,3,0)</f>
        <v>0</v>
      </c>
      <c r="AF1884" s="166">
        <f>VLOOKUP(L1884,Schnitt6!L:P,3,0)</f>
        <v>0</v>
      </c>
    </row>
    <row r="1885" spans="12:32" x14ac:dyDescent="0.25">
      <c r="L1885" s="264">
        <f>Member!A1885</f>
        <v>0</v>
      </c>
      <c r="M1885" s="166">
        <f t="shared" si="126"/>
        <v>0</v>
      </c>
      <c r="N1885" s="166">
        <f t="shared" si="127"/>
        <v>0</v>
      </c>
      <c r="O1885" s="166">
        <f t="shared" si="128"/>
        <v>0</v>
      </c>
      <c r="P1885" s="166">
        <f t="shared" si="129"/>
        <v>49</v>
      </c>
      <c r="S1885" s="166">
        <f>VLOOKUP(L1885,Schnitt1!L:P,2,0)</f>
        <v>0</v>
      </c>
      <c r="T1885" s="166">
        <f>VLOOKUP(L1885,Schnitt2!L:P,2,0)</f>
        <v>0</v>
      </c>
      <c r="U1885" s="166">
        <f>VLOOKUP(L1885,Schnitt3!L:P,2,0)</f>
        <v>0</v>
      </c>
      <c r="V1885" s="166">
        <f>VLOOKUP(L1885,Schnitt4!L:P,2,0)</f>
        <v>0</v>
      </c>
      <c r="W1885" s="166">
        <f>VLOOKUP(L1885,Schnitt5!L:P,2,0)</f>
        <v>0</v>
      </c>
      <c r="X1885" s="166">
        <f>VLOOKUP(L1885,Schnitt6!L:P,2,0)</f>
        <v>0</v>
      </c>
      <c r="AA1885" s="166">
        <f>VLOOKUP(L1885,Schnitt1!L:P,3,0)</f>
        <v>0</v>
      </c>
      <c r="AB1885" s="166">
        <f>VLOOKUP(L1885,Schnitt2!L:P,3,0)</f>
        <v>0</v>
      </c>
      <c r="AC1885" s="166">
        <f>VLOOKUP(L1885,Schnitt3!L:P,3,0)</f>
        <v>0</v>
      </c>
      <c r="AD1885" s="166">
        <f>VLOOKUP(L1885,Schnitt4!L:P,3,0)</f>
        <v>0</v>
      </c>
      <c r="AE1885" s="166">
        <f>VLOOKUP(L1885,Schnitt5!L:P,3,0)</f>
        <v>0</v>
      </c>
      <c r="AF1885" s="166">
        <f>VLOOKUP(L1885,Schnitt6!L:P,3,0)</f>
        <v>0</v>
      </c>
    </row>
    <row r="1886" spans="12:32" x14ac:dyDescent="0.25">
      <c r="L1886" s="264">
        <f>Member!A1886</f>
        <v>0</v>
      </c>
      <c r="M1886" s="166">
        <f t="shared" si="126"/>
        <v>0</v>
      </c>
      <c r="N1886" s="166">
        <f t="shared" si="127"/>
        <v>0</v>
      </c>
      <c r="O1886" s="166">
        <f t="shared" si="128"/>
        <v>0</v>
      </c>
      <c r="P1886" s="166">
        <f t="shared" si="129"/>
        <v>49</v>
      </c>
      <c r="S1886" s="166">
        <f>VLOOKUP(L1886,Schnitt1!L:P,2,0)</f>
        <v>0</v>
      </c>
      <c r="T1886" s="166">
        <f>VLOOKUP(L1886,Schnitt2!L:P,2,0)</f>
        <v>0</v>
      </c>
      <c r="U1886" s="166">
        <f>VLOOKUP(L1886,Schnitt3!L:P,2,0)</f>
        <v>0</v>
      </c>
      <c r="V1886" s="166">
        <f>VLOOKUP(L1886,Schnitt4!L:P,2,0)</f>
        <v>0</v>
      </c>
      <c r="W1886" s="166">
        <f>VLOOKUP(L1886,Schnitt5!L:P,2,0)</f>
        <v>0</v>
      </c>
      <c r="X1886" s="166">
        <f>VLOOKUP(L1886,Schnitt6!L:P,2,0)</f>
        <v>0</v>
      </c>
      <c r="AA1886" s="166">
        <f>VLOOKUP(L1886,Schnitt1!L:P,3,0)</f>
        <v>0</v>
      </c>
      <c r="AB1886" s="166">
        <f>VLOOKUP(L1886,Schnitt2!L:P,3,0)</f>
        <v>0</v>
      </c>
      <c r="AC1886" s="166">
        <f>VLOOKUP(L1886,Schnitt3!L:P,3,0)</f>
        <v>0</v>
      </c>
      <c r="AD1886" s="166">
        <f>VLOOKUP(L1886,Schnitt4!L:P,3,0)</f>
        <v>0</v>
      </c>
      <c r="AE1886" s="166">
        <f>VLOOKUP(L1886,Schnitt5!L:P,3,0)</f>
        <v>0</v>
      </c>
      <c r="AF1886" s="166">
        <f>VLOOKUP(L1886,Schnitt6!L:P,3,0)</f>
        <v>0</v>
      </c>
    </row>
    <row r="1887" spans="12:32" x14ac:dyDescent="0.25">
      <c r="L1887" s="264">
        <f>Member!A1887</f>
        <v>0</v>
      </c>
      <c r="M1887" s="166">
        <f t="shared" si="126"/>
        <v>0</v>
      </c>
      <c r="N1887" s="166">
        <f t="shared" si="127"/>
        <v>0</v>
      </c>
      <c r="O1887" s="166">
        <f t="shared" si="128"/>
        <v>0</v>
      </c>
      <c r="P1887" s="166">
        <f t="shared" si="129"/>
        <v>49</v>
      </c>
      <c r="S1887" s="166">
        <f>VLOOKUP(L1887,Schnitt1!L:P,2,0)</f>
        <v>0</v>
      </c>
      <c r="T1887" s="166">
        <f>VLOOKUP(L1887,Schnitt2!L:P,2,0)</f>
        <v>0</v>
      </c>
      <c r="U1887" s="166">
        <f>VLOOKUP(L1887,Schnitt3!L:P,2,0)</f>
        <v>0</v>
      </c>
      <c r="V1887" s="166">
        <f>VLOOKUP(L1887,Schnitt4!L:P,2,0)</f>
        <v>0</v>
      </c>
      <c r="W1887" s="166">
        <f>VLOOKUP(L1887,Schnitt5!L:P,2,0)</f>
        <v>0</v>
      </c>
      <c r="X1887" s="166">
        <f>VLOOKUP(L1887,Schnitt6!L:P,2,0)</f>
        <v>0</v>
      </c>
      <c r="AA1887" s="166">
        <f>VLOOKUP(L1887,Schnitt1!L:P,3,0)</f>
        <v>0</v>
      </c>
      <c r="AB1887" s="166">
        <f>VLOOKUP(L1887,Schnitt2!L:P,3,0)</f>
        <v>0</v>
      </c>
      <c r="AC1887" s="166">
        <f>VLOOKUP(L1887,Schnitt3!L:P,3,0)</f>
        <v>0</v>
      </c>
      <c r="AD1887" s="166">
        <f>VLOOKUP(L1887,Schnitt4!L:P,3,0)</f>
        <v>0</v>
      </c>
      <c r="AE1887" s="166">
        <f>VLOOKUP(L1887,Schnitt5!L:P,3,0)</f>
        <v>0</v>
      </c>
      <c r="AF1887" s="166">
        <f>VLOOKUP(L1887,Schnitt6!L:P,3,0)</f>
        <v>0</v>
      </c>
    </row>
    <row r="1888" spans="12:32" x14ac:dyDescent="0.25">
      <c r="L1888" s="264">
        <f>Member!A1888</f>
        <v>0</v>
      </c>
      <c r="M1888" s="166">
        <f t="shared" si="126"/>
        <v>0</v>
      </c>
      <c r="N1888" s="166">
        <f t="shared" si="127"/>
        <v>0</v>
      </c>
      <c r="O1888" s="166">
        <f t="shared" si="128"/>
        <v>0</v>
      </c>
      <c r="P1888" s="166">
        <f t="shared" si="129"/>
        <v>49</v>
      </c>
      <c r="S1888" s="166">
        <f>VLOOKUP(L1888,Schnitt1!L:P,2,0)</f>
        <v>0</v>
      </c>
      <c r="T1888" s="166">
        <f>VLOOKUP(L1888,Schnitt2!L:P,2,0)</f>
        <v>0</v>
      </c>
      <c r="U1888" s="166">
        <f>VLOOKUP(L1888,Schnitt3!L:P,2,0)</f>
        <v>0</v>
      </c>
      <c r="V1888" s="166">
        <f>VLOOKUP(L1888,Schnitt4!L:P,2,0)</f>
        <v>0</v>
      </c>
      <c r="W1888" s="166">
        <f>VLOOKUP(L1888,Schnitt5!L:P,2,0)</f>
        <v>0</v>
      </c>
      <c r="X1888" s="166">
        <f>VLOOKUP(L1888,Schnitt6!L:P,2,0)</f>
        <v>0</v>
      </c>
      <c r="AA1888" s="166">
        <f>VLOOKUP(L1888,Schnitt1!L:P,3,0)</f>
        <v>0</v>
      </c>
      <c r="AB1888" s="166">
        <f>VLOOKUP(L1888,Schnitt2!L:P,3,0)</f>
        <v>0</v>
      </c>
      <c r="AC1888" s="166">
        <f>VLOOKUP(L1888,Schnitt3!L:P,3,0)</f>
        <v>0</v>
      </c>
      <c r="AD1888" s="166">
        <f>VLOOKUP(L1888,Schnitt4!L:P,3,0)</f>
        <v>0</v>
      </c>
      <c r="AE1888" s="166">
        <f>VLOOKUP(L1888,Schnitt5!L:P,3,0)</f>
        <v>0</v>
      </c>
      <c r="AF1888" s="166">
        <f>VLOOKUP(L1888,Schnitt6!L:P,3,0)</f>
        <v>0</v>
      </c>
    </row>
    <row r="1889" spans="12:32" x14ac:dyDescent="0.25">
      <c r="L1889" s="264">
        <f>Member!A1889</f>
        <v>0</v>
      </c>
      <c r="M1889" s="166">
        <f t="shared" si="126"/>
        <v>0</v>
      </c>
      <c r="N1889" s="166">
        <f t="shared" si="127"/>
        <v>0</v>
      </c>
      <c r="O1889" s="166">
        <f t="shared" si="128"/>
        <v>0</v>
      </c>
      <c r="P1889" s="166">
        <f t="shared" si="129"/>
        <v>49</v>
      </c>
      <c r="S1889" s="166">
        <f>VLOOKUP(L1889,Schnitt1!L:P,2,0)</f>
        <v>0</v>
      </c>
      <c r="T1889" s="166">
        <f>VLOOKUP(L1889,Schnitt2!L:P,2,0)</f>
        <v>0</v>
      </c>
      <c r="U1889" s="166">
        <f>VLOOKUP(L1889,Schnitt3!L:P,2,0)</f>
        <v>0</v>
      </c>
      <c r="V1889" s="166">
        <f>VLOOKUP(L1889,Schnitt4!L:P,2,0)</f>
        <v>0</v>
      </c>
      <c r="W1889" s="166">
        <f>VLOOKUP(L1889,Schnitt5!L:P,2,0)</f>
        <v>0</v>
      </c>
      <c r="X1889" s="166">
        <f>VLOOKUP(L1889,Schnitt6!L:P,2,0)</f>
        <v>0</v>
      </c>
      <c r="AA1889" s="166">
        <f>VLOOKUP(L1889,Schnitt1!L:P,3,0)</f>
        <v>0</v>
      </c>
      <c r="AB1889" s="166">
        <f>VLOOKUP(L1889,Schnitt2!L:P,3,0)</f>
        <v>0</v>
      </c>
      <c r="AC1889" s="166">
        <f>VLOOKUP(L1889,Schnitt3!L:P,3,0)</f>
        <v>0</v>
      </c>
      <c r="AD1889" s="166">
        <f>VLOOKUP(L1889,Schnitt4!L:P,3,0)</f>
        <v>0</v>
      </c>
      <c r="AE1889" s="166">
        <f>VLOOKUP(L1889,Schnitt5!L:P,3,0)</f>
        <v>0</v>
      </c>
      <c r="AF1889" s="166">
        <f>VLOOKUP(L1889,Schnitt6!L:P,3,0)</f>
        <v>0</v>
      </c>
    </row>
    <row r="1890" spans="12:32" x14ac:dyDescent="0.25">
      <c r="L1890" s="264">
        <f>Member!A1890</f>
        <v>0</v>
      </c>
      <c r="M1890" s="166">
        <f t="shared" si="126"/>
        <v>0</v>
      </c>
      <c r="N1890" s="166">
        <f t="shared" si="127"/>
        <v>0</v>
      </c>
      <c r="O1890" s="166">
        <f t="shared" si="128"/>
        <v>0</v>
      </c>
      <c r="P1890" s="166">
        <f t="shared" si="129"/>
        <v>49</v>
      </c>
      <c r="S1890" s="166">
        <f>VLOOKUP(L1890,Schnitt1!L:P,2,0)</f>
        <v>0</v>
      </c>
      <c r="T1890" s="166">
        <f>VLOOKUP(L1890,Schnitt2!L:P,2,0)</f>
        <v>0</v>
      </c>
      <c r="U1890" s="166">
        <f>VLOOKUP(L1890,Schnitt3!L:P,2,0)</f>
        <v>0</v>
      </c>
      <c r="V1890" s="166">
        <f>VLOOKUP(L1890,Schnitt4!L:P,2,0)</f>
        <v>0</v>
      </c>
      <c r="W1890" s="166">
        <f>VLOOKUP(L1890,Schnitt5!L:P,2,0)</f>
        <v>0</v>
      </c>
      <c r="X1890" s="166">
        <f>VLOOKUP(L1890,Schnitt6!L:P,2,0)</f>
        <v>0</v>
      </c>
      <c r="AA1890" s="166">
        <f>VLOOKUP(L1890,Schnitt1!L:P,3,0)</f>
        <v>0</v>
      </c>
      <c r="AB1890" s="166">
        <f>VLOOKUP(L1890,Schnitt2!L:P,3,0)</f>
        <v>0</v>
      </c>
      <c r="AC1890" s="166">
        <f>VLOOKUP(L1890,Schnitt3!L:P,3,0)</f>
        <v>0</v>
      </c>
      <c r="AD1890" s="166">
        <f>VLOOKUP(L1890,Schnitt4!L:P,3,0)</f>
        <v>0</v>
      </c>
      <c r="AE1890" s="166">
        <f>VLOOKUP(L1890,Schnitt5!L:P,3,0)</f>
        <v>0</v>
      </c>
      <c r="AF1890" s="166">
        <f>VLOOKUP(L1890,Schnitt6!L:P,3,0)</f>
        <v>0</v>
      </c>
    </row>
    <row r="1891" spans="12:32" x14ac:dyDescent="0.25">
      <c r="L1891" s="264">
        <f>Member!A1891</f>
        <v>0</v>
      </c>
      <c r="M1891" s="166">
        <f t="shared" si="126"/>
        <v>0</v>
      </c>
      <c r="N1891" s="166">
        <f t="shared" si="127"/>
        <v>0</v>
      </c>
      <c r="O1891" s="166">
        <f t="shared" si="128"/>
        <v>0</v>
      </c>
      <c r="P1891" s="166">
        <f t="shared" si="129"/>
        <v>49</v>
      </c>
      <c r="S1891" s="166">
        <f>VLOOKUP(L1891,Schnitt1!L:P,2,0)</f>
        <v>0</v>
      </c>
      <c r="T1891" s="166">
        <f>VLOOKUP(L1891,Schnitt2!L:P,2,0)</f>
        <v>0</v>
      </c>
      <c r="U1891" s="166">
        <f>VLOOKUP(L1891,Schnitt3!L:P,2,0)</f>
        <v>0</v>
      </c>
      <c r="V1891" s="166">
        <f>VLOOKUP(L1891,Schnitt4!L:P,2,0)</f>
        <v>0</v>
      </c>
      <c r="W1891" s="166">
        <f>VLOOKUP(L1891,Schnitt5!L:P,2,0)</f>
        <v>0</v>
      </c>
      <c r="X1891" s="166">
        <f>VLOOKUP(L1891,Schnitt6!L:P,2,0)</f>
        <v>0</v>
      </c>
      <c r="AA1891" s="166">
        <f>VLOOKUP(L1891,Schnitt1!L:P,3,0)</f>
        <v>0</v>
      </c>
      <c r="AB1891" s="166">
        <f>VLOOKUP(L1891,Schnitt2!L:P,3,0)</f>
        <v>0</v>
      </c>
      <c r="AC1891" s="166">
        <f>VLOOKUP(L1891,Schnitt3!L:P,3,0)</f>
        <v>0</v>
      </c>
      <c r="AD1891" s="166">
        <f>VLOOKUP(L1891,Schnitt4!L:P,3,0)</f>
        <v>0</v>
      </c>
      <c r="AE1891" s="166">
        <f>VLOOKUP(L1891,Schnitt5!L:P,3,0)</f>
        <v>0</v>
      </c>
      <c r="AF1891" s="166">
        <f>VLOOKUP(L1891,Schnitt6!L:P,3,0)</f>
        <v>0</v>
      </c>
    </row>
    <row r="1892" spans="12:32" x14ac:dyDescent="0.25">
      <c r="L1892" s="264">
        <f>Member!A1892</f>
        <v>0</v>
      </c>
      <c r="M1892" s="166">
        <f t="shared" si="126"/>
        <v>0</v>
      </c>
      <c r="N1892" s="166">
        <f t="shared" si="127"/>
        <v>0</v>
      </c>
      <c r="O1892" s="166">
        <f t="shared" si="128"/>
        <v>0</v>
      </c>
      <c r="P1892" s="166">
        <f t="shared" si="129"/>
        <v>49</v>
      </c>
      <c r="S1892" s="166">
        <f>VLOOKUP(L1892,Schnitt1!L:P,2,0)</f>
        <v>0</v>
      </c>
      <c r="T1892" s="166">
        <f>VLOOKUP(L1892,Schnitt2!L:P,2,0)</f>
        <v>0</v>
      </c>
      <c r="U1892" s="166">
        <f>VLOOKUP(L1892,Schnitt3!L:P,2,0)</f>
        <v>0</v>
      </c>
      <c r="V1892" s="166">
        <f>VLOOKUP(L1892,Schnitt4!L:P,2,0)</f>
        <v>0</v>
      </c>
      <c r="W1892" s="166">
        <f>VLOOKUP(L1892,Schnitt5!L:P,2,0)</f>
        <v>0</v>
      </c>
      <c r="X1892" s="166">
        <f>VLOOKUP(L1892,Schnitt6!L:P,2,0)</f>
        <v>0</v>
      </c>
      <c r="AA1892" s="166">
        <f>VLOOKUP(L1892,Schnitt1!L:P,3,0)</f>
        <v>0</v>
      </c>
      <c r="AB1892" s="166">
        <f>VLOOKUP(L1892,Schnitt2!L:P,3,0)</f>
        <v>0</v>
      </c>
      <c r="AC1892" s="166">
        <f>VLOOKUP(L1892,Schnitt3!L:P,3,0)</f>
        <v>0</v>
      </c>
      <c r="AD1892" s="166">
        <f>VLOOKUP(L1892,Schnitt4!L:P,3,0)</f>
        <v>0</v>
      </c>
      <c r="AE1892" s="166">
        <f>VLOOKUP(L1892,Schnitt5!L:P,3,0)</f>
        <v>0</v>
      </c>
      <c r="AF1892" s="166">
        <f>VLOOKUP(L1892,Schnitt6!L:P,3,0)</f>
        <v>0</v>
      </c>
    </row>
    <row r="1893" spans="12:32" x14ac:dyDescent="0.25">
      <c r="L1893" s="264">
        <f>Member!A1893</f>
        <v>0</v>
      </c>
      <c r="M1893" s="166">
        <f t="shared" si="126"/>
        <v>0</v>
      </c>
      <c r="N1893" s="166">
        <f t="shared" si="127"/>
        <v>0</v>
      </c>
      <c r="O1893" s="166">
        <f t="shared" si="128"/>
        <v>0</v>
      </c>
      <c r="P1893" s="166">
        <f t="shared" si="129"/>
        <v>49</v>
      </c>
      <c r="S1893" s="166">
        <f>VLOOKUP(L1893,Schnitt1!L:P,2,0)</f>
        <v>0</v>
      </c>
      <c r="T1893" s="166">
        <f>VLOOKUP(L1893,Schnitt2!L:P,2,0)</f>
        <v>0</v>
      </c>
      <c r="U1893" s="166">
        <f>VLOOKUP(L1893,Schnitt3!L:P,2,0)</f>
        <v>0</v>
      </c>
      <c r="V1893" s="166">
        <f>VLOOKUP(L1893,Schnitt4!L:P,2,0)</f>
        <v>0</v>
      </c>
      <c r="W1893" s="166">
        <f>VLOOKUP(L1893,Schnitt5!L:P,2,0)</f>
        <v>0</v>
      </c>
      <c r="X1893" s="166">
        <f>VLOOKUP(L1893,Schnitt6!L:P,2,0)</f>
        <v>0</v>
      </c>
      <c r="AA1893" s="166">
        <f>VLOOKUP(L1893,Schnitt1!L:P,3,0)</f>
        <v>0</v>
      </c>
      <c r="AB1893" s="166">
        <f>VLOOKUP(L1893,Schnitt2!L:P,3,0)</f>
        <v>0</v>
      </c>
      <c r="AC1893" s="166">
        <f>VLOOKUP(L1893,Schnitt3!L:P,3,0)</f>
        <v>0</v>
      </c>
      <c r="AD1893" s="166">
        <f>VLOOKUP(L1893,Schnitt4!L:P,3,0)</f>
        <v>0</v>
      </c>
      <c r="AE1893" s="166">
        <f>VLOOKUP(L1893,Schnitt5!L:P,3,0)</f>
        <v>0</v>
      </c>
      <c r="AF1893" s="166">
        <f>VLOOKUP(L1893,Schnitt6!L:P,3,0)</f>
        <v>0</v>
      </c>
    </row>
    <row r="1894" spans="12:32" x14ac:dyDescent="0.25">
      <c r="L1894" s="264">
        <f>Member!A1894</f>
        <v>0</v>
      </c>
      <c r="M1894" s="166">
        <f t="shared" si="126"/>
        <v>0</v>
      </c>
      <c r="N1894" s="166">
        <f t="shared" si="127"/>
        <v>0</v>
      </c>
      <c r="O1894" s="166">
        <f t="shared" si="128"/>
        <v>0</v>
      </c>
      <c r="P1894" s="166">
        <f t="shared" si="129"/>
        <v>49</v>
      </c>
      <c r="S1894" s="166">
        <f>VLOOKUP(L1894,Schnitt1!L:P,2,0)</f>
        <v>0</v>
      </c>
      <c r="T1894" s="166">
        <f>VLOOKUP(L1894,Schnitt2!L:P,2,0)</f>
        <v>0</v>
      </c>
      <c r="U1894" s="166">
        <f>VLOOKUP(L1894,Schnitt3!L:P,2,0)</f>
        <v>0</v>
      </c>
      <c r="V1894" s="166">
        <f>VLOOKUP(L1894,Schnitt4!L:P,2,0)</f>
        <v>0</v>
      </c>
      <c r="W1894" s="166">
        <f>VLOOKUP(L1894,Schnitt5!L:P,2,0)</f>
        <v>0</v>
      </c>
      <c r="X1894" s="166">
        <f>VLOOKUP(L1894,Schnitt6!L:P,2,0)</f>
        <v>0</v>
      </c>
      <c r="AA1894" s="166">
        <f>VLOOKUP(L1894,Schnitt1!L:P,3,0)</f>
        <v>0</v>
      </c>
      <c r="AB1894" s="166">
        <f>VLOOKUP(L1894,Schnitt2!L:P,3,0)</f>
        <v>0</v>
      </c>
      <c r="AC1894" s="166">
        <f>VLOOKUP(L1894,Schnitt3!L:P,3,0)</f>
        <v>0</v>
      </c>
      <c r="AD1894" s="166">
        <f>VLOOKUP(L1894,Schnitt4!L:P,3,0)</f>
        <v>0</v>
      </c>
      <c r="AE1894" s="166">
        <f>VLOOKUP(L1894,Schnitt5!L:P,3,0)</f>
        <v>0</v>
      </c>
      <c r="AF1894" s="166">
        <f>VLOOKUP(L1894,Schnitt6!L:P,3,0)</f>
        <v>0</v>
      </c>
    </row>
    <row r="1895" spans="12:32" x14ac:dyDescent="0.25">
      <c r="L1895" s="264">
        <f>Member!A1895</f>
        <v>0</v>
      </c>
      <c r="M1895" s="166">
        <f t="shared" si="126"/>
        <v>0</v>
      </c>
      <c r="N1895" s="166">
        <f t="shared" si="127"/>
        <v>0</v>
      </c>
      <c r="O1895" s="166">
        <f t="shared" si="128"/>
        <v>0</v>
      </c>
      <c r="P1895" s="166">
        <f t="shared" si="129"/>
        <v>49</v>
      </c>
      <c r="S1895" s="166">
        <f>VLOOKUP(L1895,Schnitt1!L:P,2,0)</f>
        <v>0</v>
      </c>
      <c r="T1895" s="166">
        <f>VLOOKUP(L1895,Schnitt2!L:P,2,0)</f>
        <v>0</v>
      </c>
      <c r="U1895" s="166">
        <f>VLOOKUP(L1895,Schnitt3!L:P,2,0)</f>
        <v>0</v>
      </c>
      <c r="V1895" s="166">
        <f>VLOOKUP(L1895,Schnitt4!L:P,2,0)</f>
        <v>0</v>
      </c>
      <c r="W1895" s="166">
        <f>VLOOKUP(L1895,Schnitt5!L:P,2,0)</f>
        <v>0</v>
      </c>
      <c r="X1895" s="166">
        <f>VLOOKUP(L1895,Schnitt6!L:P,2,0)</f>
        <v>0</v>
      </c>
      <c r="AA1895" s="166">
        <f>VLOOKUP(L1895,Schnitt1!L:P,3,0)</f>
        <v>0</v>
      </c>
      <c r="AB1895" s="166">
        <f>VLOOKUP(L1895,Schnitt2!L:P,3,0)</f>
        <v>0</v>
      </c>
      <c r="AC1895" s="166">
        <f>VLOOKUP(L1895,Schnitt3!L:P,3,0)</f>
        <v>0</v>
      </c>
      <c r="AD1895" s="166">
        <f>VLOOKUP(L1895,Schnitt4!L:P,3,0)</f>
        <v>0</v>
      </c>
      <c r="AE1895" s="166">
        <f>VLOOKUP(L1895,Schnitt5!L:P,3,0)</f>
        <v>0</v>
      </c>
      <c r="AF1895" s="166">
        <f>VLOOKUP(L1895,Schnitt6!L:P,3,0)</f>
        <v>0</v>
      </c>
    </row>
    <row r="1896" spans="12:32" x14ac:dyDescent="0.25">
      <c r="L1896" s="264">
        <f>Member!A1896</f>
        <v>0</v>
      </c>
      <c r="M1896" s="166">
        <f t="shared" si="126"/>
        <v>0</v>
      </c>
      <c r="N1896" s="166">
        <f t="shared" si="127"/>
        <v>0</v>
      </c>
      <c r="O1896" s="166">
        <f t="shared" si="128"/>
        <v>0</v>
      </c>
      <c r="P1896" s="166">
        <f t="shared" si="129"/>
        <v>49</v>
      </c>
      <c r="S1896" s="166">
        <f>VLOOKUP(L1896,Schnitt1!L:P,2,0)</f>
        <v>0</v>
      </c>
      <c r="T1896" s="166">
        <f>VLOOKUP(L1896,Schnitt2!L:P,2,0)</f>
        <v>0</v>
      </c>
      <c r="U1896" s="166">
        <f>VLOOKUP(L1896,Schnitt3!L:P,2,0)</f>
        <v>0</v>
      </c>
      <c r="V1896" s="166">
        <f>VLOOKUP(L1896,Schnitt4!L:P,2,0)</f>
        <v>0</v>
      </c>
      <c r="W1896" s="166">
        <f>VLOOKUP(L1896,Schnitt5!L:P,2,0)</f>
        <v>0</v>
      </c>
      <c r="X1896" s="166">
        <f>VLOOKUP(L1896,Schnitt6!L:P,2,0)</f>
        <v>0</v>
      </c>
      <c r="AA1896" s="166">
        <f>VLOOKUP(L1896,Schnitt1!L:P,3,0)</f>
        <v>0</v>
      </c>
      <c r="AB1896" s="166">
        <f>VLOOKUP(L1896,Schnitt2!L:P,3,0)</f>
        <v>0</v>
      </c>
      <c r="AC1896" s="166">
        <f>VLOOKUP(L1896,Schnitt3!L:P,3,0)</f>
        <v>0</v>
      </c>
      <c r="AD1896" s="166">
        <f>VLOOKUP(L1896,Schnitt4!L:P,3,0)</f>
        <v>0</v>
      </c>
      <c r="AE1896" s="166">
        <f>VLOOKUP(L1896,Schnitt5!L:P,3,0)</f>
        <v>0</v>
      </c>
      <c r="AF1896" s="166">
        <f>VLOOKUP(L1896,Schnitt6!L:P,3,0)</f>
        <v>0</v>
      </c>
    </row>
    <row r="1897" spans="12:32" x14ac:dyDescent="0.25">
      <c r="L1897" s="264">
        <f>Member!A1897</f>
        <v>0</v>
      </c>
      <c r="M1897" s="166">
        <f t="shared" si="126"/>
        <v>0</v>
      </c>
      <c r="N1897" s="166">
        <f t="shared" si="127"/>
        <v>0</v>
      </c>
      <c r="O1897" s="166">
        <f t="shared" si="128"/>
        <v>0</v>
      </c>
      <c r="P1897" s="166">
        <f t="shared" si="129"/>
        <v>49</v>
      </c>
      <c r="S1897" s="166">
        <f>VLOOKUP(L1897,Schnitt1!L:P,2,0)</f>
        <v>0</v>
      </c>
      <c r="T1897" s="166">
        <f>VLOOKUP(L1897,Schnitt2!L:P,2,0)</f>
        <v>0</v>
      </c>
      <c r="U1897" s="166">
        <f>VLOOKUP(L1897,Schnitt3!L:P,2,0)</f>
        <v>0</v>
      </c>
      <c r="V1897" s="166">
        <f>VLOOKUP(L1897,Schnitt4!L:P,2,0)</f>
        <v>0</v>
      </c>
      <c r="W1897" s="166">
        <f>VLOOKUP(L1897,Schnitt5!L:P,2,0)</f>
        <v>0</v>
      </c>
      <c r="X1897" s="166">
        <f>VLOOKUP(L1897,Schnitt6!L:P,2,0)</f>
        <v>0</v>
      </c>
      <c r="AA1897" s="166">
        <f>VLOOKUP(L1897,Schnitt1!L:P,3,0)</f>
        <v>0</v>
      </c>
      <c r="AB1897" s="166">
        <f>VLOOKUP(L1897,Schnitt2!L:P,3,0)</f>
        <v>0</v>
      </c>
      <c r="AC1897" s="166">
        <f>VLOOKUP(L1897,Schnitt3!L:P,3,0)</f>
        <v>0</v>
      </c>
      <c r="AD1897" s="166">
        <f>VLOOKUP(L1897,Schnitt4!L:P,3,0)</f>
        <v>0</v>
      </c>
      <c r="AE1897" s="166">
        <f>VLOOKUP(L1897,Schnitt5!L:P,3,0)</f>
        <v>0</v>
      </c>
      <c r="AF1897" s="166">
        <f>VLOOKUP(L1897,Schnitt6!L:P,3,0)</f>
        <v>0</v>
      </c>
    </row>
    <row r="1898" spans="12:32" x14ac:dyDescent="0.25">
      <c r="L1898" s="264">
        <f>Member!A1898</f>
        <v>0</v>
      </c>
      <c r="M1898" s="166">
        <f t="shared" si="126"/>
        <v>0</v>
      </c>
      <c r="N1898" s="166">
        <f t="shared" si="127"/>
        <v>0</v>
      </c>
      <c r="O1898" s="166">
        <f t="shared" si="128"/>
        <v>0</v>
      </c>
      <c r="P1898" s="166">
        <f t="shared" si="129"/>
        <v>49</v>
      </c>
      <c r="S1898" s="166">
        <f>VLOOKUP(L1898,Schnitt1!L:P,2,0)</f>
        <v>0</v>
      </c>
      <c r="T1898" s="166">
        <f>VLOOKUP(L1898,Schnitt2!L:P,2,0)</f>
        <v>0</v>
      </c>
      <c r="U1898" s="166">
        <f>VLOOKUP(L1898,Schnitt3!L:P,2,0)</f>
        <v>0</v>
      </c>
      <c r="V1898" s="166">
        <f>VLOOKUP(L1898,Schnitt4!L:P,2,0)</f>
        <v>0</v>
      </c>
      <c r="W1898" s="166">
        <f>VLOOKUP(L1898,Schnitt5!L:P,2,0)</f>
        <v>0</v>
      </c>
      <c r="X1898" s="166">
        <f>VLOOKUP(L1898,Schnitt6!L:P,2,0)</f>
        <v>0</v>
      </c>
      <c r="AA1898" s="166">
        <f>VLOOKUP(L1898,Schnitt1!L:P,3,0)</f>
        <v>0</v>
      </c>
      <c r="AB1898" s="166">
        <f>VLOOKUP(L1898,Schnitt2!L:P,3,0)</f>
        <v>0</v>
      </c>
      <c r="AC1898" s="166">
        <f>VLOOKUP(L1898,Schnitt3!L:P,3,0)</f>
        <v>0</v>
      </c>
      <c r="AD1898" s="166">
        <f>VLOOKUP(L1898,Schnitt4!L:P,3,0)</f>
        <v>0</v>
      </c>
      <c r="AE1898" s="166">
        <f>VLOOKUP(L1898,Schnitt5!L:P,3,0)</f>
        <v>0</v>
      </c>
      <c r="AF1898" s="166">
        <f>VLOOKUP(L1898,Schnitt6!L:P,3,0)</f>
        <v>0</v>
      </c>
    </row>
    <row r="1899" spans="12:32" x14ac:dyDescent="0.25">
      <c r="L1899" s="264">
        <f>Member!A1899</f>
        <v>0</v>
      </c>
      <c r="M1899" s="166">
        <f t="shared" si="126"/>
        <v>0</v>
      </c>
      <c r="N1899" s="166">
        <f t="shared" si="127"/>
        <v>0</v>
      </c>
      <c r="O1899" s="166">
        <f t="shared" si="128"/>
        <v>0</v>
      </c>
      <c r="P1899" s="166">
        <f t="shared" si="129"/>
        <v>49</v>
      </c>
      <c r="S1899" s="166">
        <f>VLOOKUP(L1899,Schnitt1!L:P,2,0)</f>
        <v>0</v>
      </c>
      <c r="T1899" s="166">
        <f>VLOOKUP(L1899,Schnitt2!L:P,2,0)</f>
        <v>0</v>
      </c>
      <c r="U1899" s="166">
        <f>VLOOKUP(L1899,Schnitt3!L:P,2,0)</f>
        <v>0</v>
      </c>
      <c r="V1899" s="166">
        <f>VLOOKUP(L1899,Schnitt4!L:P,2,0)</f>
        <v>0</v>
      </c>
      <c r="W1899" s="166">
        <f>VLOOKUP(L1899,Schnitt5!L:P,2,0)</f>
        <v>0</v>
      </c>
      <c r="X1899" s="166">
        <f>VLOOKUP(L1899,Schnitt6!L:P,2,0)</f>
        <v>0</v>
      </c>
      <c r="AA1899" s="166">
        <f>VLOOKUP(L1899,Schnitt1!L:P,3,0)</f>
        <v>0</v>
      </c>
      <c r="AB1899" s="166">
        <f>VLOOKUP(L1899,Schnitt2!L:P,3,0)</f>
        <v>0</v>
      </c>
      <c r="AC1899" s="166">
        <f>VLOOKUP(L1899,Schnitt3!L:P,3,0)</f>
        <v>0</v>
      </c>
      <c r="AD1899" s="166">
        <f>VLOOKUP(L1899,Schnitt4!L:P,3,0)</f>
        <v>0</v>
      </c>
      <c r="AE1899" s="166">
        <f>VLOOKUP(L1899,Schnitt5!L:P,3,0)</f>
        <v>0</v>
      </c>
      <c r="AF1899" s="166">
        <f>VLOOKUP(L1899,Schnitt6!L:P,3,0)</f>
        <v>0</v>
      </c>
    </row>
    <row r="1900" spans="12:32" x14ac:dyDescent="0.25">
      <c r="L1900" s="264">
        <f>Member!A1900</f>
        <v>0</v>
      </c>
      <c r="M1900" s="166">
        <f t="shared" si="126"/>
        <v>0</v>
      </c>
      <c r="N1900" s="166">
        <f t="shared" si="127"/>
        <v>0</v>
      </c>
      <c r="O1900" s="166">
        <f t="shared" si="128"/>
        <v>0</v>
      </c>
      <c r="P1900" s="166">
        <f t="shared" si="129"/>
        <v>49</v>
      </c>
      <c r="S1900" s="166">
        <f>VLOOKUP(L1900,Schnitt1!L:P,2,0)</f>
        <v>0</v>
      </c>
      <c r="T1900" s="166">
        <f>VLOOKUP(L1900,Schnitt2!L:P,2,0)</f>
        <v>0</v>
      </c>
      <c r="U1900" s="166">
        <f>VLOOKUP(L1900,Schnitt3!L:P,2,0)</f>
        <v>0</v>
      </c>
      <c r="V1900" s="166">
        <f>VLOOKUP(L1900,Schnitt4!L:P,2,0)</f>
        <v>0</v>
      </c>
      <c r="W1900" s="166">
        <f>VLOOKUP(L1900,Schnitt5!L:P,2,0)</f>
        <v>0</v>
      </c>
      <c r="X1900" s="166">
        <f>VLOOKUP(L1900,Schnitt6!L:P,2,0)</f>
        <v>0</v>
      </c>
      <c r="AA1900" s="166">
        <f>VLOOKUP(L1900,Schnitt1!L:P,3,0)</f>
        <v>0</v>
      </c>
      <c r="AB1900" s="166">
        <f>VLOOKUP(L1900,Schnitt2!L:P,3,0)</f>
        <v>0</v>
      </c>
      <c r="AC1900" s="166">
        <f>VLOOKUP(L1900,Schnitt3!L:P,3,0)</f>
        <v>0</v>
      </c>
      <c r="AD1900" s="166">
        <f>VLOOKUP(L1900,Schnitt4!L:P,3,0)</f>
        <v>0</v>
      </c>
      <c r="AE1900" s="166">
        <f>VLOOKUP(L1900,Schnitt5!L:P,3,0)</f>
        <v>0</v>
      </c>
      <c r="AF1900" s="166">
        <f>VLOOKUP(L1900,Schnitt6!L:P,3,0)</f>
        <v>0</v>
      </c>
    </row>
    <row r="1901" spans="12:32" x14ac:dyDescent="0.25">
      <c r="L1901" s="264">
        <f>Member!A1901</f>
        <v>0</v>
      </c>
      <c r="M1901" s="166">
        <f t="shared" si="126"/>
        <v>0</v>
      </c>
      <c r="N1901" s="166">
        <f t="shared" si="127"/>
        <v>0</v>
      </c>
      <c r="O1901" s="166">
        <f t="shared" si="128"/>
        <v>0</v>
      </c>
      <c r="P1901" s="166">
        <f t="shared" si="129"/>
        <v>49</v>
      </c>
      <c r="S1901" s="166">
        <f>VLOOKUP(L1901,Schnitt1!L:P,2,0)</f>
        <v>0</v>
      </c>
      <c r="T1901" s="166">
        <f>VLOOKUP(L1901,Schnitt2!L:P,2,0)</f>
        <v>0</v>
      </c>
      <c r="U1901" s="166">
        <f>VLOOKUP(L1901,Schnitt3!L:P,2,0)</f>
        <v>0</v>
      </c>
      <c r="V1901" s="166">
        <f>VLOOKUP(L1901,Schnitt4!L:P,2,0)</f>
        <v>0</v>
      </c>
      <c r="W1901" s="166">
        <f>VLOOKUP(L1901,Schnitt5!L:P,2,0)</f>
        <v>0</v>
      </c>
      <c r="X1901" s="166">
        <f>VLOOKUP(L1901,Schnitt6!L:P,2,0)</f>
        <v>0</v>
      </c>
      <c r="AA1901" s="166">
        <f>VLOOKUP(L1901,Schnitt1!L:P,3,0)</f>
        <v>0</v>
      </c>
      <c r="AB1901" s="166">
        <f>VLOOKUP(L1901,Schnitt2!L:P,3,0)</f>
        <v>0</v>
      </c>
      <c r="AC1901" s="166">
        <f>VLOOKUP(L1901,Schnitt3!L:P,3,0)</f>
        <v>0</v>
      </c>
      <c r="AD1901" s="166">
        <f>VLOOKUP(L1901,Schnitt4!L:P,3,0)</f>
        <v>0</v>
      </c>
      <c r="AE1901" s="166">
        <f>VLOOKUP(L1901,Schnitt5!L:P,3,0)</f>
        <v>0</v>
      </c>
      <c r="AF1901" s="166">
        <f>VLOOKUP(L1901,Schnitt6!L:P,3,0)</f>
        <v>0</v>
      </c>
    </row>
    <row r="1902" spans="12:32" x14ac:dyDescent="0.25">
      <c r="L1902" s="264">
        <f>Member!A1902</f>
        <v>0</v>
      </c>
      <c r="M1902" s="166">
        <f t="shared" si="126"/>
        <v>0</v>
      </c>
      <c r="N1902" s="166">
        <f t="shared" si="127"/>
        <v>0</v>
      </c>
      <c r="O1902" s="166">
        <f t="shared" si="128"/>
        <v>0</v>
      </c>
      <c r="P1902" s="166">
        <f t="shared" si="129"/>
        <v>49</v>
      </c>
      <c r="S1902" s="166">
        <f>VLOOKUP(L1902,Schnitt1!L:P,2,0)</f>
        <v>0</v>
      </c>
      <c r="T1902" s="166">
        <f>VLOOKUP(L1902,Schnitt2!L:P,2,0)</f>
        <v>0</v>
      </c>
      <c r="U1902" s="166">
        <f>VLOOKUP(L1902,Schnitt3!L:P,2,0)</f>
        <v>0</v>
      </c>
      <c r="V1902" s="166">
        <f>VLOOKUP(L1902,Schnitt4!L:P,2,0)</f>
        <v>0</v>
      </c>
      <c r="W1902" s="166">
        <f>VLOOKUP(L1902,Schnitt5!L:P,2,0)</f>
        <v>0</v>
      </c>
      <c r="X1902" s="166">
        <f>VLOOKUP(L1902,Schnitt6!L:P,2,0)</f>
        <v>0</v>
      </c>
      <c r="AA1902" s="166">
        <f>VLOOKUP(L1902,Schnitt1!L:P,3,0)</f>
        <v>0</v>
      </c>
      <c r="AB1902" s="166">
        <f>VLOOKUP(L1902,Schnitt2!L:P,3,0)</f>
        <v>0</v>
      </c>
      <c r="AC1902" s="166">
        <f>VLOOKUP(L1902,Schnitt3!L:P,3,0)</f>
        <v>0</v>
      </c>
      <c r="AD1902" s="166">
        <f>VLOOKUP(L1902,Schnitt4!L:P,3,0)</f>
        <v>0</v>
      </c>
      <c r="AE1902" s="166">
        <f>VLOOKUP(L1902,Schnitt5!L:P,3,0)</f>
        <v>0</v>
      </c>
      <c r="AF1902" s="166">
        <f>VLOOKUP(L1902,Schnitt6!L:P,3,0)</f>
        <v>0</v>
      </c>
    </row>
    <row r="1903" spans="12:32" x14ac:dyDescent="0.25">
      <c r="L1903" s="264">
        <f>Member!A1903</f>
        <v>0</v>
      </c>
      <c r="M1903" s="166">
        <f t="shared" si="126"/>
        <v>0</v>
      </c>
      <c r="N1903" s="166">
        <f t="shared" si="127"/>
        <v>0</v>
      </c>
      <c r="O1903" s="166">
        <f t="shared" si="128"/>
        <v>0</v>
      </c>
      <c r="P1903" s="166">
        <f t="shared" si="129"/>
        <v>49</v>
      </c>
      <c r="S1903" s="166">
        <f>VLOOKUP(L1903,Schnitt1!L:P,2,0)</f>
        <v>0</v>
      </c>
      <c r="T1903" s="166">
        <f>VLOOKUP(L1903,Schnitt2!L:P,2,0)</f>
        <v>0</v>
      </c>
      <c r="U1903" s="166">
        <f>VLOOKUP(L1903,Schnitt3!L:P,2,0)</f>
        <v>0</v>
      </c>
      <c r="V1903" s="166">
        <f>VLOOKUP(L1903,Schnitt4!L:P,2,0)</f>
        <v>0</v>
      </c>
      <c r="W1903" s="166">
        <f>VLOOKUP(L1903,Schnitt5!L:P,2,0)</f>
        <v>0</v>
      </c>
      <c r="X1903" s="166">
        <f>VLOOKUP(L1903,Schnitt6!L:P,2,0)</f>
        <v>0</v>
      </c>
      <c r="AA1903" s="166">
        <f>VLOOKUP(L1903,Schnitt1!L:P,3,0)</f>
        <v>0</v>
      </c>
      <c r="AB1903" s="166">
        <f>VLOOKUP(L1903,Schnitt2!L:P,3,0)</f>
        <v>0</v>
      </c>
      <c r="AC1903" s="166">
        <f>VLOOKUP(L1903,Schnitt3!L:P,3,0)</f>
        <v>0</v>
      </c>
      <c r="AD1903" s="166">
        <f>VLOOKUP(L1903,Schnitt4!L:P,3,0)</f>
        <v>0</v>
      </c>
      <c r="AE1903" s="166">
        <f>VLOOKUP(L1903,Schnitt5!L:P,3,0)</f>
        <v>0</v>
      </c>
      <c r="AF1903" s="166">
        <f>VLOOKUP(L1903,Schnitt6!L:P,3,0)</f>
        <v>0</v>
      </c>
    </row>
    <row r="1904" spans="12:32" x14ac:dyDescent="0.25">
      <c r="L1904" s="264">
        <f>Member!A1904</f>
        <v>0</v>
      </c>
      <c r="M1904" s="166">
        <f t="shared" si="126"/>
        <v>0</v>
      </c>
      <c r="N1904" s="166">
        <f t="shared" si="127"/>
        <v>0</v>
      </c>
      <c r="O1904" s="166">
        <f t="shared" si="128"/>
        <v>0</v>
      </c>
      <c r="P1904" s="166">
        <f t="shared" si="129"/>
        <v>49</v>
      </c>
      <c r="S1904" s="166">
        <f>VLOOKUP(L1904,Schnitt1!L:P,2,0)</f>
        <v>0</v>
      </c>
      <c r="T1904" s="166">
        <f>VLOOKUP(L1904,Schnitt2!L:P,2,0)</f>
        <v>0</v>
      </c>
      <c r="U1904" s="166">
        <f>VLOOKUP(L1904,Schnitt3!L:P,2,0)</f>
        <v>0</v>
      </c>
      <c r="V1904" s="166">
        <f>VLOOKUP(L1904,Schnitt4!L:P,2,0)</f>
        <v>0</v>
      </c>
      <c r="W1904" s="166">
        <f>VLOOKUP(L1904,Schnitt5!L:P,2,0)</f>
        <v>0</v>
      </c>
      <c r="X1904" s="166">
        <f>VLOOKUP(L1904,Schnitt6!L:P,2,0)</f>
        <v>0</v>
      </c>
      <c r="AA1904" s="166">
        <f>VLOOKUP(L1904,Schnitt1!L:P,3,0)</f>
        <v>0</v>
      </c>
      <c r="AB1904" s="166">
        <f>VLOOKUP(L1904,Schnitt2!L:P,3,0)</f>
        <v>0</v>
      </c>
      <c r="AC1904" s="166">
        <f>VLOOKUP(L1904,Schnitt3!L:P,3,0)</f>
        <v>0</v>
      </c>
      <c r="AD1904" s="166">
        <f>VLOOKUP(L1904,Schnitt4!L:P,3,0)</f>
        <v>0</v>
      </c>
      <c r="AE1904" s="166">
        <f>VLOOKUP(L1904,Schnitt5!L:P,3,0)</f>
        <v>0</v>
      </c>
      <c r="AF1904" s="166">
        <f>VLOOKUP(L1904,Schnitt6!L:P,3,0)</f>
        <v>0</v>
      </c>
    </row>
    <row r="1905" spans="12:32" x14ac:dyDescent="0.25">
      <c r="L1905" s="264">
        <f>Member!A1905</f>
        <v>0</v>
      </c>
      <c r="M1905" s="166">
        <f t="shared" si="126"/>
        <v>0</v>
      </c>
      <c r="N1905" s="166">
        <f t="shared" si="127"/>
        <v>0</v>
      </c>
      <c r="O1905" s="166">
        <f t="shared" si="128"/>
        <v>0</v>
      </c>
      <c r="P1905" s="166">
        <f t="shared" si="129"/>
        <v>49</v>
      </c>
      <c r="S1905" s="166">
        <f>VLOOKUP(L1905,Schnitt1!L:P,2,0)</f>
        <v>0</v>
      </c>
      <c r="T1905" s="166">
        <f>VLOOKUP(L1905,Schnitt2!L:P,2,0)</f>
        <v>0</v>
      </c>
      <c r="U1905" s="166">
        <f>VLOOKUP(L1905,Schnitt3!L:P,2,0)</f>
        <v>0</v>
      </c>
      <c r="V1905" s="166">
        <f>VLOOKUP(L1905,Schnitt4!L:P,2,0)</f>
        <v>0</v>
      </c>
      <c r="W1905" s="166">
        <f>VLOOKUP(L1905,Schnitt5!L:P,2,0)</f>
        <v>0</v>
      </c>
      <c r="X1905" s="166">
        <f>VLOOKUP(L1905,Schnitt6!L:P,2,0)</f>
        <v>0</v>
      </c>
      <c r="AA1905" s="166">
        <f>VLOOKUP(L1905,Schnitt1!L:P,3,0)</f>
        <v>0</v>
      </c>
      <c r="AB1905" s="166">
        <f>VLOOKUP(L1905,Schnitt2!L:P,3,0)</f>
        <v>0</v>
      </c>
      <c r="AC1905" s="166">
        <f>VLOOKUP(L1905,Schnitt3!L:P,3,0)</f>
        <v>0</v>
      </c>
      <c r="AD1905" s="166">
        <f>VLOOKUP(L1905,Schnitt4!L:P,3,0)</f>
        <v>0</v>
      </c>
      <c r="AE1905" s="166">
        <f>VLOOKUP(L1905,Schnitt5!L:P,3,0)</f>
        <v>0</v>
      </c>
      <c r="AF1905" s="166">
        <f>VLOOKUP(L1905,Schnitt6!L:P,3,0)</f>
        <v>0</v>
      </c>
    </row>
    <row r="1906" spans="12:32" x14ac:dyDescent="0.25">
      <c r="L1906" s="264">
        <f>Member!A1906</f>
        <v>0</v>
      </c>
      <c r="M1906" s="166">
        <f t="shared" si="126"/>
        <v>0</v>
      </c>
      <c r="N1906" s="166">
        <f t="shared" si="127"/>
        <v>0</v>
      </c>
      <c r="O1906" s="166">
        <f t="shared" si="128"/>
        <v>0</v>
      </c>
      <c r="P1906" s="166">
        <f t="shared" si="129"/>
        <v>49</v>
      </c>
      <c r="S1906" s="166">
        <f>VLOOKUP(L1906,Schnitt1!L:P,2,0)</f>
        <v>0</v>
      </c>
      <c r="T1906" s="166">
        <f>VLOOKUP(L1906,Schnitt2!L:P,2,0)</f>
        <v>0</v>
      </c>
      <c r="U1906" s="166">
        <f>VLOOKUP(L1906,Schnitt3!L:P,2,0)</f>
        <v>0</v>
      </c>
      <c r="V1906" s="166">
        <f>VLOOKUP(L1906,Schnitt4!L:P,2,0)</f>
        <v>0</v>
      </c>
      <c r="W1906" s="166">
        <f>VLOOKUP(L1906,Schnitt5!L:P,2,0)</f>
        <v>0</v>
      </c>
      <c r="X1906" s="166">
        <f>VLOOKUP(L1906,Schnitt6!L:P,2,0)</f>
        <v>0</v>
      </c>
      <c r="AA1906" s="166">
        <f>VLOOKUP(L1906,Schnitt1!L:P,3,0)</f>
        <v>0</v>
      </c>
      <c r="AB1906" s="166">
        <f>VLOOKUP(L1906,Schnitt2!L:P,3,0)</f>
        <v>0</v>
      </c>
      <c r="AC1906" s="166">
        <f>VLOOKUP(L1906,Schnitt3!L:P,3,0)</f>
        <v>0</v>
      </c>
      <c r="AD1906" s="166">
        <f>VLOOKUP(L1906,Schnitt4!L:P,3,0)</f>
        <v>0</v>
      </c>
      <c r="AE1906" s="166">
        <f>VLOOKUP(L1906,Schnitt5!L:P,3,0)</f>
        <v>0</v>
      </c>
      <c r="AF1906" s="166">
        <f>VLOOKUP(L1906,Schnitt6!L:P,3,0)</f>
        <v>0</v>
      </c>
    </row>
    <row r="1907" spans="12:32" x14ac:dyDescent="0.25">
      <c r="L1907" s="264">
        <f>Member!A1907</f>
        <v>0</v>
      </c>
      <c r="M1907" s="166">
        <f t="shared" si="126"/>
        <v>0</v>
      </c>
      <c r="N1907" s="166">
        <f t="shared" si="127"/>
        <v>0</v>
      </c>
      <c r="O1907" s="166">
        <f t="shared" si="128"/>
        <v>0</v>
      </c>
      <c r="P1907" s="166">
        <f t="shared" si="129"/>
        <v>49</v>
      </c>
      <c r="S1907" s="166">
        <f>VLOOKUP(L1907,Schnitt1!L:P,2,0)</f>
        <v>0</v>
      </c>
      <c r="T1907" s="166">
        <f>VLOOKUP(L1907,Schnitt2!L:P,2,0)</f>
        <v>0</v>
      </c>
      <c r="U1907" s="166">
        <f>VLOOKUP(L1907,Schnitt3!L:P,2,0)</f>
        <v>0</v>
      </c>
      <c r="V1907" s="166">
        <f>VLOOKUP(L1907,Schnitt4!L:P,2,0)</f>
        <v>0</v>
      </c>
      <c r="W1907" s="166">
        <f>VLOOKUP(L1907,Schnitt5!L:P,2,0)</f>
        <v>0</v>
      </c>
      <c r="X1907" s="166">
        <f>VLOOKUP(L1907,Schnitt6!L:P,2,0)</f>
        <v>0</v>
      </c>
      <c r="AA1907" s="166">
        <f>VLOOKUP(L1907,Schnitt1!L:P,3,0)</f>
        <v>0</v>
      </c>
      <c r="AB1907" s="166">
        <f>VLOOKUP(L1907,Schnitt2!L:P,3,0)</f>
        <v>0</v>
      </c>
      <c r="AC1907" s="166">
        <f>VLOOKUP(L1907,Schnitt3!L:P,3,0)</f>
        <v>0</v>
      </c>
      <c r="AD1907" s="166">
        <f>VLOOKUP(L1907,Schnitt4!L:P,3,0)</f>
        <v>0</v>
      </c>
      <c r="AE1907" s="166">
        <f>VLOOKUP(L1907,Schnitt5!L:P,3,0)</f>
        <v>0</v>
      </c>
      <c r="AF1907" s="166">
        <f>VLOOKUP(L1907,Schnitt6!L:P,3,0)</f>
        <v>0</v>
      </c>
    </row>
    <row r="1908" spans="12:32" x14ac:dyDescent="0.25">
      <c r="L1908" s="264">
        <f>Member!A1908</f>
        <v>0</v>
      </c>
      <c r="M1908" s="166">
        <f t="shared" si="126"/>
        <v>0</v>
      </c>
      <c r="N1908" s="166">
        <f t="shared" si="127"/>
        <v>0</v>
      </c>
      <c r="O1908" s="166">
        <f t="shared" si="128"/>
        <v>0</v>
      </c>
      <c r="P1908" s="166">
        <f t="shared" si="129"/>
        <v>49</v>
      </c>
      <c r="S1908" s="166">
        <f>VLOOKUP(L1908,Schnitt1!L:P,2,0)</f>
        <v>0</v>
      </c>
      <c r="T1908" s="166">
        <f>VLOOKUP(L1908,Schnitt2!L:P,2,0)</f>
        <v>0</v>
      </c>
      <c r="U1908" s="166">
        <f>VLOOKUP(L1908,Schnitt3!L:P,2,0)</f>
        <v>0</v>
      </c>
      <c r="V1908" s="166">
        <f>VLOOKUP(L1908,Schnitt4!L:P,2,0)</f>
        <v>0</v>
      </c>
      <c r="W1908" s="166">
        <f>VLOOKUP(L1908,Schnitt5!L:P,2,0)</f>
        <v>0</v>
      </c>
      <c r="X1908" s="166">
        <f>VLOOKUP(L1908,Schnitt6!L:P,2,0)</f>
        <v>0</v>
      </c>
      <c r="AA1908" s="166">
        <f>VLOOKUP(L1908,Schnitt1!L:P,3,0)</f>
        <v>0</v>
      </c>
      <c r="AB1908" s="166">
        <f>VLOOKUP(L1908,Schnitt2!L:P,3,0)</f>
        <v>0</v>
      </c>
      <c r="AC1908" s="166">
        <f>VLOOKUP(L1908,Schnitt3!L:P,3,0)</f>
        <v>0</v>
      </c>
      <c r="AD1908" s="166">
        <f>VLOOKUP(L1908,Schnitt4!L:P,3,0)</f>
        <v>0</v>
      </c>
      <c r="AE1908" s="166">
        <f>VLOOKUP(L1908,Schnitt5!L:P,3,0)</f>
        <v>0</v>
      </c>
      <c r="AF1908" s="166">
        <f>VLOOKUP(L1908,Schnitt6!L:P,3,0)</f>
        <v>0</v>
      </c>
    </row>
    <row r="1909" spans="12:32" x14ac:dyDescent="0.25">
      <c r="L1909" s="264">
        <f>Member!A1909</f>
        <v>0</v>
      </c>
      <c r="M1909" s="166">
        <f t="shared" si="126"/>
        <v>0</v>
      </c>
      <c r="N1909" s="166">
        <f t="shared" si="127"/>
        <v>0</v>
      </c>
      <c r="O1909" s="166">
        <f t="shared" si="128"/>
        <v>0</v>
      </c>
      <c r="P1909" s="166">
        <f t="shared" si="129"/>
        <v>49</v>
      </c>
      <c r="S1909" s="166">
        <f>VLOOKUP(L1909,Schnitt1!L:P,2,0)</f>
        <v>0</v>
      </c>
      <c r="T1909" s="166">
        <f>VLOOKUP(L1909,Schnitt2!L:P,2,0)</f>
        <v>0</v>
      </c>
      <c r="U1909" s="166">
        <f>VLOOKUP(L1909,Schnitt3!L:P,2,0)</f>
        <v>0</v>
      </c>
      <c r="V1909" s="166">
        <f>VLOOKUP(L1909,Schnitt4!L:P,2,0)</f>
        <v>0</v>
      </c>
      <c r="W1909" s="166">
        <f>VLOOKUP(L1909,Schnitt5!L:P,2,0)</f>
        <v>0</v>
      </c>
      <c r="X1909" s="166">
        <f>VLOOKUP(L1909,Schnitt6!L:P,2,0)</f>
        <v>0</v>
      </c>
      <c r="AA1909" s="166">
        <f>VLOOKUP(L1909,Schnitt1!L:P,3,0)</f>
        <v>0</v>
      </c>
      <c r="AB1909" s="166">
        <f>VLOOKUP(L1909,Schnitt2!L:P,3,0)</f>
        <v>0</v>
      </c>
      <c r="AC1909" s="166">
        <f>VLOOKUP(L1909,Schnitt3!L:P,3,0)</f>
        <v>0</v>
      </c>
      <c r="AD1909" s="166">
        <f>VLOOKUP(L1909,Schnitt4!L:P,3,0)</f>
        <v>0</v>
      </c>
      <c r="AE1909" s="166">
        <f>VLOOKUP(L1909,Schnitt5!L:P,3,0)</f>
        <v>0</v>
      </c>
      <c r="AF1909" s="166">
        <f>VLOOKUP(L1909,Schnitt6!L:P,3,0)</f>
        <v>0</v>
      </c>
    </row>
    <row r="1910" spans="12:32" x14ac:dyDescent="0.25">
      <c r="L1910" s="264">
        <f>Member!A1910</f>
        <v>0</v>
      </c>
      <c r="M1910" s="166">
        <f t="shared" si="126"/>
        <v>0</v>
      </c>
      <c r="N1910" s="166">
        <f t="shared" si="127"/>
        <v>0</v>
      </c>
      <c r="O1910" s="166">
        <f t="shared" si="128"/>
        <v>0</v>
      </c>
      <c r="P1910" s="166">
        <f t="shared" si="129"/>
        <v>49</v>
      </c>
      <c r="S1910" s="166">
        <f>VLOOKUP(L1910,Schnitt1!L:P,2,0)</f>
        <v>0</v>
      </c>
      <c r="T1910" s="166">
        <f>VLOOKUP(L1910,Schnitt2!L:P,2,0)</f>
        <v>0</v>
      </c>
      <c r="U1910" s="166">
        <f>VLOOKUP(L1910,Schnitt3!L:P,2,0)</f>
        <v>0</v>
      </c>
      <c r="V1910" s="166">
        <f>VLOOKUP(L1910,Schnitt4!L:P,2,0)</f>
        <v>0</v>
      </c>
      <c r="W1910" s="166">
        <f>VLOOKUP(L1910,Schnitt5!L:P,2,0)</f>
        <v>0</v>
      </c>
      <c r="X1910" s="166">
        <f>VLOOKUP(L1910,Schnitt6!L:P,2,0)</f>
        <v>0</v>
      </c>
      <c r="AA1910" s="166">
        <f>VLOOKUP(L1910,Schnitt1!L:P,3,0)</f>
        <v>0</v>
      </c>
      <c r="AB1910" s="166">
        <f>VLOOKUP(L1910,Schnitt2!L:P,3,0)</f>
        <v>0</v>
      </c>
      <c r="AC1910" s="166">
        <f>VLOOKUP(L1910,Schnitt3!L:P,3,0)</f>
        <v>0</v>
      </c>
      <c r="AD1910" s="166">
        <f>VLOOKUP(L1910,Schnitt4!L:P,3,0)</f>
        <v>0</v>
      </c>
      <c r="AE1910" s="166">
        <f>VLOOKUP(L1910,Schnitt5!L:P,3,0)</f>
        <v>0</v>
      </c>
      <c r="AF1910" s="166">
        <f>VLOOKUP(L1910,Schnitt6!L:P,3,0)</f>
        <v>0</v>
      </c>
    </row>
    <row r="1911" spans="12:32" x14ac:dyDescent="0.25">
      <c r="L1911" s="264">
        <f>Member!A1911</f>
        <v>0</v>
      </c>
      <c r="M1911" s="166">
        <f t="shared" si="126"/>
        <v>0</v>
      </c>
      <c r="N1911" s="166">
        <f t="shared" si="127"/>
        <v>0</v>
      </c>
      <c r="O1911" s="166">
        <f t="shared" si="128"/>
        <v>0</v>
      </c>
      <c r="P1911" s="166">
        <f t="shared" si="129"/>
        <v>49</v>
      </c>
      <c r="S1911" s="166">
        <f>VLOOKUP(L1911,Schnitt1!L:P,2,0)</f>
        <v>0</v>
      </c>
      <c r="T1911" s="166">
        <f>VLOOKUP(L1911,Schnitt2!L:P,2,0)</f>
        <v>0</v>
      </c>
      <c r="U1911" s="166">
        <f>VLOOKUP(L1911,Schnitt3!L:P,2,0)</f>
        <v>0</v>
      </c>
      <c r="V1911" s="166">
        <f>VLOOKUP(L1911,Schnitt4!L:P,2,0)</f>
        <v>0</v>
      </c>
      <c r="W1911" s="166">
        <f>VLOOKUP(L1911,Schnitt5!L:P,2,0)</f>
        <v>0</v>
      </c>
      <c r="X1911" s="166">
        <f>VLOOKUP(L1911,Schnitt6!L:P,2,0)</f>
        <v>0</v>
      </c>
      <c r="AA1911" s="166">
        <f>VLOOKUP(L1911,Schnitt1!L:P,3,0)</f>
        <v>0</v>
      </c>
      <c r="AB1911" s="166">
        <f>VLOOKUP(L1911,Schnitt2!L:P,3,0)</f>
        <v>0</v>
      </c>
      <c r="AC1911" s="166">
        <f>VLOOKUP(L1911,Schnitt3!L:P,3,0)</f>
        <v>0</v>
      </c>
      <c r="AD1911" s="166">
        <f>VLOOKUP(L1911,Schnitt4!L:P,3,0)</f>
        <v>0</v>
      </c>
      <c r="AE1911" s="166">
        <f>VLOOKUP(L1911,Schnitt5!L:P,3,0)</f>
        <v>0</v>
      </c>
      <c r="AF1911" s="166">
        <f>VLOOKUP(L1911,Schnitt6!L:P,3,0)</f>
        <v>0</v>
      </c>
    </row>
    <row r="1912" spans="12:32" x14ac:dyDescent="0.25">
      <c r="L1912" s="264">
        <f>Member!A1912</f>
        <v>0</v>
      </c>
      <c r="M1912" s="166">
        <f t="shared" si="126"/>
        <v>0</v>
      </c>
      <c r="N1912" s="166">
        <f t="shared" si="127"/>
        <v>0</v>
      </c>
      <c r="O1912" s="166">
        <f t="shared" si="128"/>
        <v>0</v>
      </c>
      <c r="P1912" s="166">
        <f t="shared" si="129"/>
        <v>49</v>
      </c>
      <c r="S1912" s="166">
        <f>VLOOKUP(L1912,Schnitt1!L:P,2,0)</f>
        <v>0</v>
      </c>
      <c r="T1912" s="166">
        <f>VLOOKUP(L1912,Schnitt2!L:P,2,0)</f>
        <v>0</v>
      </c>
      <c r="U1912" s="166">
        <f>VLOOKUP(L1912,Schnitt3!L:P,2,0)</f>
        <v>0</v>
      </c>
      <c r="V1912" s="166">
        <f>VLOOKUP(L1912,Schnitt4!L:P,2,0)</f>
        <v>0</v>
      </c>
      <c r="W1912" s="166">
        <f>VLOOKUP(L1912,Schnitt5!L:P,2,0)</f>
        <v>0</v>
      </c>
      <c r="X1912" s="166">
        <f>VLOOKUP(L1912,Schnitt6!L:P,2,0)</f>
        <v>0</v>
      </c>
      <c r="AA1912" s="166">
        <f>VLOOKUP(L1912,Schnitt1!L:P,3,0)</f>
        <v>0</v>
      </c>
      <c r="AB1912" s="166">
        <f>VLOOKUP(L1912,Schnitt2!L:P,3,0)</f>
        <v>0</v>
      </c>
      <c r="AC1912" s="166">
        <f>VLOOKUP(L1912,Schnitt3!L:P,3,0)</f>
        <v>0</v>
      </c>
      <c r="AD1912" s="166">
        <f>VLOOKUP(L1912,Schnitt4!L:P,3,0)</f>
        <v>0</v>
      </c>
      <c r="AE1912" s="166">
        <f>VLOOKUP(L1912,Schnitt5!L:P,3,0)</f>
        <v>0</v>
      </c>
      <c r="AF1912" s="166">
        <f>VLOOKUP(L1912,Schnitt6!L:P,3,0)</f>
        <v>0</v>
      </c>
    </row>
    <row r="1913" spans="12:32" x14ac:dyDescent="0.25">
      <c r="L1913" s="264">
        <f>Member!A1913</f>
        <v>0</v>
      </c>
      <c r="M1913" s="166">
        <f t="shared" si="126"/>
        <v>0</v>
      </c>
      <c r="N1913" s="166">
        <f t="shared" si="127"/>
        <v>0</v>
      </c>
      <c r="O1913" s="166">
        <f t="shared" si="128"/>
        <v>0</v>
      </c>
      <c r="P1913" s="166">
        <f t="shared" si="129"/>
        <v>49</v>
      </c>
      <c r="S1913" s="166">
        <f>VLOOKUP(L1913,Schnitt1!L:P,2,0)</f>
        <v>0</v>
      </c>
      <c r="T1913" s="166">
        <f>VLOOKUP(L1913,Schnitt2!L:P,2,0)</f>
        <v>0</v>
      </c>
      <c r="U1913" s="166">
        <f>VLOOKUP(L1913,Schnitt3!L:P,2,0)</f>
        <v>0</v>
      </c>
      <c r="V1913" s="166">
        <f>VLOOKUP(L1913,Schnitt4!L:P,2,0)</f>
        <v>0</v>
      </c>
      <c r="W1913" s="166">
        <f>VLOOKUP(L1913,Schnitt5!L:P,2,0)</f>
        <v>0</v>
      </c>
      <c r="X1913" s="166">
        <f>VLOOKUP(L1913,Schnitt6!L:P,2,0)</f>
        <v>0</v>
      </c>
      <c r="AA1913" s="166">
        <f>VLOOKUP(L1913,Schnitt1!L:P,3,0)</f>
        <v>0</v>
      </c>
      <c r="AB1913" s="166">
        <f>VLOOKUP(L1913,Schnitt2!L:P,3,0)</f>
        <v>0</v>
      </c>
      <c r="AC1913" s="166">
        <f>VLOOKUP(L1913,Schnitt3!L:P,3,0)</f>
        <v>0</v>
      </c>
      <c r="AD1913" s="166">
        <f>VLOOKUP(L1913,Schnitt4!L:P,3,0)</f>
        <v>0</v>
      </c>
      <c r="AE1913" s="166">
        <f>VLOOKUP(L1913,Schnitt5!L:P,3,0)</f>
        <v>0</v>
      </c>
      <c r="AF1913" s="166">
        <f>VLOOKUP(L1913,Schnitt6!L:P,3,0)</f>
        <v>0</v>
      </c>
    </row>
    <row r="1914" spans="12:32" x14ac:dyDescent="0.25">
      <c r="L1914" s="264">
        <f>Member!A1914</f>
        <v>0</v>
      </c>
      <c r="M1914" s="166">
        <f t="shared" si="126"/>
        <v>0</v>
      </c>
      <c r="N1914" s="166">
        <f t="shared" si="127"/>
        <v>0</v>
      </c>
      <c r="O1914" s="166">
        <f t="shared" si="128"/>
        <v>0</v>
      </c>
      <c r="P1914" s="166">
        <f t="shared" si="129"/>
        <v>49</v>
      </c>
      <c r="S1914" s="166">
        <f>VLOOKUP(L1914,Schnitt1!L:P,2,0)</f>
        <v>0</v>
      </c>
      <c r="T1914" s="166">
        <f>VLOOKUP(L1914,Schnitt2!L:P,2,0)</f>
        <v>0</v>
      </c>
      <c r="U1914" s="166">
        <f>VLOOKUP(L1914,Schnitt3!L:P,2,0)</f>
        <v>0</v>
      </c>
      <c r="V1914" s="166">
        <f>VLOOKUP(L1914,Schnitt4!L:P,2,0)</f>
        <v>0</v>
      </c>
      <c r="W1914" s="166">
        <f>VLOOKUP(L1914,Schnitt5!L:P,2,0)</f>
        <v>0</v>
      </c>
      <c r="X1914" s="166">
        <f>VLOOKUP(L1914,Schnitt6!L:P,2,0)</f>
        <v>0</v>
      </c>
      <c r="AA1914" s="166">
        <f>VLOOKUP(L1914,Schnitt1!L:P,3,0)</f>
        <v>0</v>
      </c>
      <c r="AB1914" s="166">
        <f>VLOOKUP(L1914,Schnitt2!L:P,3,0)</f>
        <v>0</v>
      </c>
      <c r="AC1914" s="166">
        <f>VLOOKUP(L1914,Schnitt3!L:P,3,0)</f>
        <v>0</v>
      </c>
      <c r="AD1914" s="166">
        <f>VLOOKUP(L1914,Schnitt4!L:P,3,0)</f>
        <v>0</v>
      </c>
      <c r="AE1914" s="166">
        <f>VLOOKUP(L1914,Schnitt5!L:P,3,0)</f>
        <v>0</v>
      </c>
      <c r="AF1914" s="166">
        <f>VLOOKUP(L1914,Schnitt6!L:P,3,0)</f>
        <v>0</v>
      </c>
    </row>
    <row r="1915" spans="12:32" x14ac:dyDescent="0.25">
      <c r="L1915" s="264">
        <f>Member!A1915</f>
        <v>0</v>
      </c>
      <c r="M1915" s="166">
        <f t="shared" si="126"/>
        <v>0</v>
      </c>
      <c r="N1915" s="166">
        <f t="shared" si="127"/>
        <v>0</v>
      </c>
      <c r="O1915" s="166">
        <f t="shared" si="128"/>
        <v>0</v>
      </c>
      <c r="P1915" s="166">
        <f t="shared" si="129"/>
        <v>49</v>
      </c>
      <c r="S1915" s="166">
        <f>VLOOKUP(L1915,Schnitt1!L:P,2,0)</f>
        <v>0</v>
      </c>
      <c r="T1915" s="166">
        <f>VLOOKUP(L1915,Schnitt2!L:P,2,0)</f>
        <v>0</v>
      </c>
      <c r="U1915" s="166">
        <f>VLOOKUP(L1915,Schnitt3!L:P,2,0)</f>
        <v>0</v>
      </c>
      <c r="V1915" s="166">
        <f>VLOOKUP(L1915,Schnitt4!L:P,2,0)</f>
        <v>0</v>
      </c>
      <c r="W1915" s="166">
        <f>VLOOKUP(L1915,Schnitt5!L:P,2,0)</f>
        <v>0</v>
      </c>
      <c r="X1915" s="166">
        <f>VLOOKUP(L1915,Schnitt6!L:P,2,0)</f>
        <v>0</v>
      </c>
      <c r="AA1915" s="166">
        <f>VLOOKUP(L1915,Schnitt1!L:P,3,0)</f>
        <v>0</v>
      </c>
      <c r="AB1915" s="166">
        <f>VLOOKUP(L1915,Schnitt2!L:P,3,0)</f>
        <v>0</v>
      </c>
      <c r="AC1915" s="166">
        <f>VLOOKUP(L1915,Schnitt3!L:P,3,0)</f>
        <v>0</v>
      </c>
      <c r="AD1915" s="166">
        <f>VLOOKUP(L1915,Schnitt4!L:P,3,0)</f>
        <v>0</v>
      </c>
      <c r="AE1915" s="166">
        <f>VLOOKUP(L1915,Schnitt5!L:P,3,0)</f>
        <v>0</v>
      </c>
      <c r="AF1915" s="166">
        <f>VLOOKUP(L1915,Schnitt6!L:P,3,0)</f>
        <v>0</v>
      </c>
    </row>
    <row r="1916" spans="12:32" x14ac:dyDescent="0.25">
      <c r="L1916" s="264">
        <f>Member!A1916</f>
        <v>0</v>
      </c>
      <c r="M1916" s="166">
        <f t="shared" si="126"/>
        <v>0</v>
      </c>
      <c r="N1916" s="166">
        <f t="shared" si="127"/>
        <v>0</v>
      </c>
      <c r="O1916" s="166">
        <f t="shared" si="128"/>
        <v>0</v>
      </c>
      <c r="P1916" s="166">
        <f t="shared" si="129"/>
        <v>49</v>
      </c>
      <c r="S1916" s="166">
        <f>VLOOKUP(L1916,Schnitt1!L:P,2,0)</f>
        <v>0</v>
      </c>
      <c r="T1916" s="166">
        <f>VLOOKUP(L1916,Schnitt2!L:P,2,0)</f>
        <v>0</v>
      </c>
      <c r="U1916" s="166">
        <f>VLOOKUP(L1916,Schnitt3!L:P,2,0)</f>
        <v>0</v>
      </c>
      <c r="V1916" s="166">
        <f>VLOOKUP(L1916,Schnitt4!L:P,2,0)</f>
        <v>0</v>
      </c>
      <c r="W1916" s="166">
        <f>VLOOKUP(L1916,Schnitt5!L:P,2,0)</f>
        <v>0</v>
      </c>
      <c r="X1916" s="166">
        <f>VLOOKUP(L1916,Schnitt6!L:P,2,0)</f>
        <v>0</v>
      </c>
      <c r="AA1916" s="166">
        <f>VLOOKUP(L1916,Schnitt1!L:P,3,0)</f>
        <v>0</v>
      </c>
      <c r="AB1916" s="166">
        <f>VLOOKUP(L1916,Schnitt2!L:P,3,0)</f>
        <v>0</v>
      </c>
      <c r="AC1916" s="166">
        <f>VLOOKUP(L1916,Schnitt3!L:P,3,0)</f>
        <v>0</v>
      </c>
      <c r="AD1916" s="166">
        <f>VLOOKUP(L1916,Schnitt4!L:P,3,0)</f>
        <v>0</v>
      </c>
      <c r="AE1916" s="166">
        <f>VLOOKUP(L1916,Schnitt5!L:P,3,0)</f>
        <v>0</v>
      </c>
      <c r="AF1916" s="166">
        <f>VLOOKUP(L1916,Schnitt6!L:P,3,0)</f>
        <v>0</v>
      </c>
    </row>
    <row r="1917" spans="12:32" x14ac:dyDescent="0.25">
      <c r="L1917" s="264">
        <f>Member!A1917</f>
        <v>0</v>
      </c>
      <c r="M1917" s="166">
        <f t="shared" si="126"/>
        <v>0</v>
      </c>
      <c r="N1917" s="166">
        <f t="shared" si="127"/>
        <v>0</v>
      </c>
      <c r="O1917" s="166">
        <f t="shared" si="128"/>
        <v>0</v>
      </c>
      <c r="P1917" s="166">
        <f t="shared" si="129"/>
        <v>49</v>
      </c>
      <c r="S1917" s="166">
        <f>VLOOKUP(L1917,Schnitt1!L:P,2,0)</f>
        <v>0</v>
      </c>
      <c r="T1917" s="166">
        <f>VLOOKUP(L1917,Schnitt2!L:P,2,0)</f>
        <v>0</v>
      </c>
      <c r="U1917" s="166">
        <f>VLOOKUP(L1917,Schnitt3!L:P,2,0)</f>
        <v>0</v>
      </c>
      <c r="V1917" s="166">
        <f>VLOOKUP(L1917,Schnitt4!L:P,2,0)</f>
        <v>0</v>
      </c>
      <c r="W1917" s="166">
        <f>VLOOKUP(L1917,Schnitt5!L:P,2,0)</f>
        <v>0</v>
      </c>
      <c r="X1917" s="166">
        <f>VLOOKUP(L1917,Schnitt6!L:P,2,0)</f>
        <v>0</v>
      </c>
      <c r="AA1917" s="166">
        <f>VLOOKUP(L1917,Schnitt1!L:P,3,0)</f>
        <v>0</v>
      </c>
      <c r="AB1917" s="166">
        <f>VLOOKUP(L1917,Schnitt2!L:P,3,0)</f>
        <v>0</v>
      </c>
      <c r="AC1917" s="166">
        <f>VLOOKUP(L1917,Schnitt3!L:P,3,0)</f>
        <v>0</v>
      </c>
      <c r="AD1917" s="166">
        <f>VLOOKUP(L1917,Schnitt4!L:P,3,0)</f>
        <v>0</v>
      </c>
      <c r="AE1917" s="166">
        <f>VLOOKUP(L1917,Schnitt5!L:P,3,0)</f>
        <v>0</v>
      </c>
      <c r="AF1917" s="166">
        <f>VLOOKUP(L1917,Schnitt6!L:P,3,0)</f>
        <v>0</v>
      </c>
    </row>
    <row r="1918" spans="12:32" x14ac:dyDescent="0.25">
      <c r="L1918" s="264">
        <f>Member!A1918</f>
        <v>0</v>
      </c>
      <c r="M1918" s="166">
        <f t="shared" si="126"/>
        <v>0</v>
      </c>
      <c r="N1918" s="166">
        <f t="shared" si="127"/>
        <v>0</v>
      </c>
      <c r="O1918" s="166">
        <f t="shared" si="128"/>
        <v>0</v>
      </c>
      <c r="P1918" s="166">
        <f t="shared" si="129"/>
        <v>49</v>
      </c>
      <c r="S1918" s="166">
        <f>VLOOKUP(L1918,Schnitt1!L:P,2,0)</f>
        <v>0</v>
      </c>
      <c r="T1918" s="166">
        <f>VLOOKUP(L1918,Schnitt2!L:P,2,0)</f>
        <v>0</v>
      </c>
      <c r="U1918" s="166">
        <f>VLOOKUP(L1918,Schnitt3!L:P,2,0)</f>
        <v>0</v>
      </c>
      <c r="V1918" s="166">
        <f>VLOOKUP(L1918,Schnitt4!L:P,2,0)</f>
        <v>0</v>
      </c>
      <c r="W1918" s="166">
        <f>VLOOKUP(L1918,Schnitt5!L:P,2,0)</f>
        <v>0</v>
      </c>
      <c r="X1918" s="166">
        <f>VLOOKUP(L1918,Schnitt6!L:P,2,0)</f>
        <v>0</v>
      </c>
      <c r="AA1918" s="166">
        <f>VLOOKUP(L1918,Schnitt1!L:P,3,0)</f>
        <v>0</v>
      </c>
      <c r="AB1918" s="166">
        <f>VLOOKUP(L1918,Schnitt2!L:P,3,0)</f>
        <v>0</v>
      </c>
      <c r="AC1918" s="166">
        <f>VLOOKUP(L1918,Schnitt3!L:P,3,0)</f>
        <v>0</v>
      </c>
      <c r="AD1918" s="166">
        <f>VLOOKUP(L1918,Schnitt4!L:P,3,0)</f>
        <v>0</v>
      </c>
      <c r="AE1918" s="166">
        <f>VLOOKUP(L1918,Schnitt5!L:P,3,0)</f>
        <v>0</v>
      </c>
      <c r="AF1918" s="166">
        <f>VLOOKUP(L1918,Schnitt6!L:P,3,0)</f>
        <v>0</v>
      </c>
    </row>
    <row r="1919" spans="12:32" x14ac:dyDescent="0.25">
      <c r="L1919" s="264">
        <f>Member!A1919</f>
        <v>0</v>
      </c>
      <c r="M1919" s="166">
        <f t="shared" si="126"/>
        <v>0</v>
      </c>
      <c r="N1919" s="166">
        <f t="shared" si="127"/>
        <v>0</v>
      </c>
      <c r="O1919" s="166">
        <f t="shared" si="128"/>
        <v>0</v>
      </c>
      <c r="P1919" s="166">
        <f t="shared" si="129"/>
        <v>49</v>
      </c>
      <c r="S1919" s="166">
        <f>VLOOKUP(L1919,Schnitt1!L:P,2,0)</f>
        <v>0</v>
      </c>
      <c r="T1919" s="166">
        <f>VLOOKUP(L1919,Schnitt2!L:P,2,0)</f>
        <v>0</v>
      </c>
      <c r="U1919" s="166">
        <f>VLOOKUP(L1919,Schnitt3!L:P,2,0)</f>
        <v>0</v>
      </c>
      <c r="V1919" s="166">
        <f>VLOOKUP(L1919,Schnitt4!L:P,2,0)</f>
        <v>0</v>
      </c>
      <c r="W1919" s="166">
        <f>VLOOKUP(L1919,Schnitt5!L:P,2,0)</f>
        <v>0</v>
      </c>
      <c r="X1919" s="166">
        <f>VLOOKUP(L1919,Schnitt6!L:P,2,0)</f>
        <v>0</v>
      </c>
      <c r="AA1919" s="166">
        <f>VLOOKUP(L1919,Schnitt1!L:P,3,0)</f>
        <v>0</v>
      </c>
      <c r="AB1919" s="166">
        <f>VLOOKUP(L1919,Schnitt2!L:P,3,0)</f>
        <v>0</v>
      </c>
      <c r="AC1919" s="166">
        <f>VLOOKUP(L1919,Schnitt3!L:P,3,0)</f>
        <v>0</v>
      </c>
      <c r="AD1919" s="166">
        <f>VLOOKUP(L1919,Schnitt4!L:P,3,0)</f>
        <v>0</v>
      </c>
      <c r="AE1919" s="166">
        <f>VLOOKUP(L1919,Schnitt5!L:P,3,0)</f>
        <v>0</v>
      </c>
      <c r="AF1919" s="166">
        <f>VLOOKUP(L1919,Schnitt6!L:P,3,0)</f>
        <v>0</v>
      </c>
    </row>
    <row r="1920" spans="12:32" x14ac:dyDescent="0.25">
      <c r="L1920" s="264">
        <f>Member!A1920</f>
        <v>0</v>
      </c>
      <c r="M1920" s="166">
        <f t="shared" si="126"/>
        <v>0</v>
      </c>
      <c r="N1920" s="166">
        <f t="shared" si="127"/>
        <v>0</v>
      </c>
      <c r="O1920" s="166">
        <f t="shared" si="128"/>
        <v>0</v>
      </c>
      <c r="P1920" s="166">
        <f t="shared" si="129"/>
        <v>49</v>
      </c>
      <c r="S1920" s="166">
        <f>VLOOKUP(L1920,Schnitt1!L:P,2,0)</f>
        <v>0</v>
      </c>
      <c r="T1920" s="166">
        <f>VLOOKUP(L1920,Schnitt2!L:P,2,0)</f>
        <v>0</v>
      </c>
      <c r="U1920" s="166">
        <f>VLOOKUP(L1920,Schnitt3!L:P,2,0)</f>
        <v>0</v>
      </c>
      <c r="V1920" s="166">
        <f>VLOOKUP(L1920,Schnitt4!L:P,2,0)</f>
        <v>0</v>
      </c>
      <c r="W1920" s="166">
        <f>VLOOKUP(L1920,Schnitt5!L:P,2,0)</f>
        <v>0</v>
      </c>
      <c r="X1920" s="166">
        <f>VLOOKUP(L1920,Schnitt6!L:P,2,0)</f>
        <v>0</v>
      </c>
      <c r="AA1920" s="166">
        <f>VLOOKUP(L1920,Schnitt1!L:P,3,0)</f>
        <v>0</v>
      </c>
      <c r="AB1920" s="166">
        <f>VLOOKUP(L1920,Schnitt2!L:P,3,0)</f>
        <v>0</v>
      </c>
      <c r="AC1920" s="166">
        <f>VLOOKUP(L1920,Schnitt3!L:P,3,0)</f>
        <v>0</v>
      </c>
      <c r="AD1920" s="166">
        <f>VLOOKUP(L1920,Schnitt4!L:P,3,0)</f>
        <v>0</v>
      </c>
      <c r="AE1920" s="166">
        <f>VLOOKUP(L1920,Schnitt5!L:P,3,0)</f>
        <v>0</v>
      </c>
      <c r="AF1920" s="166">
        <f>VLOOKUP(L1920,Schnitt6!L:P,3,0)</f>
        <v>0</v>
      </c>
    </row>
    <row r="1921" spans="12:32" x14ac:dyDescent="0.25">
      <c r="L1921" s="264">
        <f>Member!A1921</f>
        <v>0</v>
      </c>
      <c r="M1921" s="166">
        <f t="shared" si="126"/>
        <v>0</v>
      </c>
      <c r="N1921" s="166">
        <f t="shared" si="127"/>
        <v>0</v>
      </c>
      <c r="O1921" s="166">
        <f t="shared" si="128"/>
        <v>0</v>
      </c>
      <c r="P1921" s="166">
        <f t="shared" si="129"/>
        <v>49</v>
      </c>
      <c r="S1921" s="166">
        <f>VLOOKUP(L1921,Schnitt1!L:P,2,0)</f>
        <v>0</v>
      </c>
      <c r="T1921" s="166">
        <f>VLOOKUP(L1921,Schnitt2!L:P,2,0)</f>
        <v>0</v>
      </c>
      <c r="U1921" s="166">
        <f>VLOOKUP(L1921,Schnitt3!L:P,2,0)</f>
        <v>0</v>
      </c>
      <c r="V1921" s="166">
        <f>VLOOKUP(L1921,Schnitt4!L:P,2,0)</f>
        <v>0</v>
      </c>
      <c r="W1921" s="166">
        <f>VLOOKUP(L1921,Schnitt5!L:P,2,0)</f>
        <v>0</v>
      </c>
      <c r="X1921" s="166">
        <f>VLOOKUP(L1921,Schnitt6!L:P,2,0)</f>
        <v>0</v>
      </c>
      <c r="AA1921" s="166">
        <f>VLOOKUP(L1921,Schnitt1!L:P,3,0)</f>
        <v>0</v>
      </c>
      <c r="AB1921" s="166">
        <f>VLOOKUP(L1921,Schnitt2!L:P,3,0)</f>
        <v>0</v>
      </c>
      <c r="AC1921" s="166">
        <f>VLOOKUP(L1921,Schnitt3!L:P,3,0)</f>
        <v>0</v>
      </c>
      <c r="AD1921" s="166">
        <f>VLOOKUP(L1921,Schnitt4!L:P,3,0)</f>
        <v>0</v>
      </c>
      <c r="AE1921" s="166">
        <f>VLOOKUP(L1921,Schnitt5!L:P,3,0)</f>
        <v>0</v>
      </c>
      <c r="AF1921" s="166">
        <f>VLOOKUP(L1921,Schnitt6!L:P,3,0)</f>
        <v>0</v>
      </c>
    </row>
    <row r="1922" spans="12:32" x14ac:dyDescent="0.25">
      <c r="L1922" s="264">
        <f>Member!A1922</f>
        <v>0</v>
      </c>
      <c r="M1922" s="166">
        <f t="shared" si="126"/>
        <v>0</v>
      </c>
      <c r="N1922" s="166">
        <f t="shared" si="127"/>
        <v>0</v>
      </c>
      <c r="O1922" s="166">
        <f t="shared" si="128"/>
        <v>0</v>
      </c>
      <c r="P1922" s="166">
        <f t="shared" si="129"/>
        <v>49</v>
      </c>
      <c r="S1922" s="166">
        <f>VLOOKUP(L1922,Schnitt1!L:P,2,0)</f>
        <v>0</v>
      </c>
      <c r="T1922" s="166">
        <f>VLOOKUP(L1922,Schnitt2!L:P,2,0)</f>
        <v>0</v>
      </c>
      <c r="U1922" s="166">
        <f>VLOOKUP(L1922,Schnitt3!L:P,2,0)</f>
        <v>0</v>
      </c>
      <c r="V1922" s="166">
        <f>VLOOKUP(L1922,Schnitt4!L:P,2,0)</f>
        <v>0</v>
      </c>
      <c r="W1922" s="166">
        <f>VLOOKUP(L1922,Schnitt5!L:P,2,0)</f>
        <v>0</v>
      </c>
      <c r="X1922" s="166">
        <f>VLOOKUP(L1922,Schnitt6!L:P,2,0)</f>
        <v>0</v>
      </c>
      <c r="AA1922" s="166">
        <f>VLOOKUP(L1922,Schnitt1!L:P,3,0)</f>
        <v>0</v>
      </c>
      <c r="AB1922" s="166">
        <f>VLOOKUP(L1922,Schnitt2!L:P,3,0)</f>
        <v>0</v>
      </c>
      <c r="AC1922" s="166">
        <f>VLOOKUP(L1922,Schnitt3!L:P,3,0)</f>
        <v>0</v>
      </c>
      <c r="AD1922" s="166">
        <f>VLOOKUP(L1922,Schnitt4!L:P,3,0)</f>
        <v>0</v>
      </c>
      <c r="AE1922" s="166">
        <f>VLOOKUP(L1922,Schnitt5!L:P,3,0)</f>
        <v>0</v>
      </c>
      <c r="AF1922" s="166">
        <f>VLOOKUP(L1922,Schnitt6!L:P,3,0)</f>
        <v>0</v>
      </c>
    </row>
    <row r="1923" spans="12:32" x14ac:dyDescent="0.25">
      <c r="L1923" s="264">
        <f>Member!A1923</f>
        <v>0</v>
      </c>
      <c r="M1923" s="166">
        <f t="shared" ref="M1923:M1986" si="130">SUM(S1923:X1923)</f>
        <v>0</v>
      </c>
      <c r="N1923" s="166">
        <f t="shared" ref="N1923:N1986" si="131">SUM(AA1923:AF1923)</f>
        <v>0</v>
      </c>
      <c r="O1923" s="166">
        <f t="shared" ref="O1923:O1986" si="132">IF(N1923=0,0,M1923/N1923-ROW()/1000000000)</f>
        <v>0</v>
      </c>
      <c r="P1923" s="166">
        <f t="shared" ref="P1923:P1986" si="133">RANK(O1923,O:O)</f>
        <v>49</v>
      </c>
      <c r="S1923" s="166">
        <f>VLOOKUP(L1923,Schnitt1!L:P,2,0)</f>
        <v>0</v>
      </c>
      <c r="T1923" s="166">
        <f>VLOOKUP(L1923,Schnitt2!L:P,2,0)</f>
        <v>0</v>
      </c>
      <c r="U1923" s="166">
        <f>VLOOKUP(L1923,Schnitt3!L:P,2,0)</f>
        <v>0</v>
      </c>
      <c r="V1923" s="166">
        <f>VLOOKUP(L1923,Schnitt4!L:P,2,0)</f>
        <v>0</v>
      </c>
      <c r="W1923" s="166">
        <f>VLOOKUP(L1923,Schnitt5!L:P,2,0)</f>
        <v>0</v>
      </c>
      <c r="X1923" s="166">
        <f>VLOOKUP(L1923,Schnitt6!L:P,2,0)</f>
        <v>0</v>
      </c>
      <c r="AA1923" s="166">
        <f>VLOOKUP(L1923,Schnitt1!L:P,3,0)</f>
        <v>0</v>
      </c>
      <c r="AB1923" s="166">
        <f>VLOOKUP(L1923,Schnitt2!L:P,3,0)</f>
        <v>0</v>
      </c>
      <c r="AC1923" s="166">
        <f>VLOOKUP(L1923,Schnitt3!L:P,3,0)</f>
        <v>0</v>
      </c>
      <c r="AD1923" s="166">
        <f>VLOOKUP(L1923,Schnitt4!L:P,3,0)</f>
        <v>0</v>
      </c>
      <c r="AE1923" s="166">
        <f>VLOOKUP(L1923,Schnitt5!L:P,3,0)</f>
        <v>0</v>
      </c>
      <c r="AF1923" s="166">
        <f>VLOOKUP(L1923,Schnitt6!L:P,3,0)</f>
        <v>0</v>
      </c>
    </row>
    <row r="1924" spans="12:32" x14ac:dyDescent="0.25">
      <c r="L1924" s="264">
        <f>Member!A1924</f>
        <v>0</v>
      </c>
      <c r="M1924" s="166">
        <f t="shared" si="130"/>
        <v>0</v>
      </c>
      <c r="N1924" s="166">
        <f t="shared" si="131"/>
        <v>0</v>
      </c>
      <c r="O1924" s="166">
        <f t="shared" si="132"/>
        <v>0</v>
      </c>
      <c r="P1924" s="166">
        <f t="shared" si="133"/>
        <v>49</v>
      </c>
      <c r="S1924" s="166">
        <f>VLOOKUP(L1924,Schnitt1!L:P,2,0)</f>
        <v>0</v>
      </c>
      <c r="T1924" s="166">
        <f>VLOOKUP(L1924,Schnitt2!L:P,2,0)</f>
        <v>0</v>
      </c>
      <c r="U1924" s="166">
        <f>VLOOKUP(L1924,Schnitt3!L:P,2,0)</f>
        <v>0</v>
      </c>
      <c r="V1924" s="166">
        <f>VLOOKUP(L1924,Schnitt4!L:P,2,0)</f>
        <v>0</v>
      </c>
      <c r="W1924" s="166">
        <f>VLOOKUP(L1924,Schnitt5!L:P,2,0)</f>
        <v>0</v>
      </c>
      <c r="X1924" s="166">
        <f>VLOOKUP(L1924,Schnitt6!L:P,2,0)</f>
        <v>0</v>
      </c>
      <c r="AA1924" s="166">
        <f>VLOOKUP(L1924,Schnitt1!L:P,3,0)</f>
        <v>0</v>
      </c>
      <c r="AB1924" s="166">
        <f>VLOOKUP(L1924,Schnitt2!L:P,3,0)</f>
        <v>0</v>
      </c>
      <c r="AC1924" s="166">
        <f>VLOOKUP(L1924,Schnitt3!L:P,3,0)</f>
        <v>0</v>
      </c>
      <c r="AD1924" s="166">
        <f>VLOOKUP(L1924,Schnitt4!L:P,3,0)</f>
        <v>0</v>
      </c>
      <c r="AE1924" s="166">
        <f>VLOOKUP(L1924,Schnitt5!L:P,3,0)</f>
        <v>0</v>
      </c>
      <c r="AF1924" s="166">
        <f>VLOOKUP(L1924,Schnitt6!L:P,3,0)</f>
        <v>0</v>
      </c>
    </row>
    <row r="1925" spans="12:32" x14ac:dyDescent="0.25">
      <c r="L1925" s="264">
        <f>Member!A1925</f>
        <v>0</v>
      </c>
      <c r="M1925" s="166">
        <f t="shared" si="130"/>
        <v>0</v>
      </c>
      <c r="N1925" s="166">
        <f t="shared" si="131"/>
        <v>0</v>
      </c>
      <c r="O1925" s="166">
        <f t="shared" si="132"/>
        <v>0</v>
      </c>
      <c r="P1925" s="166">
        <f t="shared" si="133"/>
        <v>49</v>
      </c>
      <c r="S1925" s="166">
        <f>VLOOKUP(L1925,Schnitt1!L:P,2,0)</f>
        <v>0</v>
      </c>
      <c r="T1925" s="166">
        <f>VLOOKUP(L1925,Schnitt2!L:P,2,0)</f>
        <v>0</v>
      </c>
      <c r="U1925" s="166">
        <f>VLOOKUP(L1925,Schnitt3!L:P,2,0)</f>
        <v>0</v>
      </c>
      <c r="V1925" s="166">
        <f>VLOOKUP(L1925,Schnitt4!L:P,2,0)</f>
        <v>0</v>
      </c>
      <c r="W1925" s="166">
        <f>VLOOKUP(L1925,Schnitt5!L:P,2,0)</f>
        <v>0</v>
      </c>
      <c r="X1925" s="166">
        <f>VLOOKUP(L1925,Schnitt6!L:P,2,0)</f>
        <v>0</v>
      </c>
      <c r="AA1925" s="166">
        <f>VLOOKUP(L1925,Schnitt1!L:P,3,0)</f>
        <v>0</v>
      </c>
      <c r="AB1925" s="166">
        <f>VLOOKUP(L1925,Schnitt2!L:P,3,0)</f>
        <v>0</v>
      </c>
      <c r="AC1925" s="166">
        <f>VLOOKUP(L1925,Schnitt3!L:P,3,0)</f>
        <v>0</v>
      </c>
      <c r="AD1925" s="166">
        <f>VLOOKUP(L1925,Schnitt4!L:P,3,0)</f>
        <v>0</v>
      </c>
      <c r="AE1925" s="166">
        <f>VLOOKUP(L1925,Schnitt5!L:P,3,0)</f>
        <v>0</v>
      </c>
      <c r="AF1925" s="166">
        <f>VLOOKUP(L1925,Schnitt6!L:P,3,0)</f>
        <v>0</v>
      </c>
    </row>
    <row r="1926" spans="12:32" x14ac:dyDescent="0.25">
      <c r="L1926" s="264">
        <f>Member!A1926</f>
        <v>0</v>
      </c>
      <c r="M1926" s="166">
        <f t="shared" si="130"/>
        <v>0</v>
      </c>
      <c r="N1926" s="166">
        <f t="shared" si="131"/>
        <v>0</v>
      </c>
      <c r="O1926" s="166">
        <f t="shared" si="132"/>
        <v>0</v>
      </c>
      <c r="P1926" s="166">
        <f t="shared" si="133"/>
        <v>49</v>
      </c>
      <c r="S1926" s="166">
        <f>VLOOKUP(L1926,Schnitt1!L:P,2,0)</f>
        <v>0</v>
      </c>
      <c r="T1926" s="166">
        <f>VLOOKUP(L1926,Schnitt2!L:P,2,0)</f>
        <v>0</v>
      </c>
      <c r="U1926" s="166">
        <f>VLOOKUP(L1926,Schnitt3!L:P,2,0)</f>
        <v>0</v>
      </c>
      <c r="V1926" s="166">
        <f>VLOOKUP(L1926,Schnitt4!L:P,2,0)</f>
        <v>0</v>
      </c>
      <c r="W1926" s="166">
        <f>VLOOKUP(L1926,Schnitt5!L:P,2,0)</f>
        <v>0</v>
      </c>
      <c r="X1926" s="166">
        <f>VLOOKUP(L1926,Schnitt6!L:P,2,0)</f>
        <v>0</v>
      </c>
      <c r="AA1926" s="166">
        <f>VLOOKUP(L1926,Schnitt1!L:P,3,0)</f>
        <v>0</v>
      </c>
      <c r="AB1926" s="166">
        <f>VLOOKUP(L1926,Schnitt2!L:P,3,0)</f>
        <v>0</v>
      </c>
      <c r="AC1926" s="166">
        <f>VLOOKUP(L1926,Schnitt3!L:P,3,0)</f>
        <v>0</v>
      </c>
      <c r="AD1926" s="166">
        <f>VLOOKUP(L1926,Schnitt4!L:P,3,0)</f>
        <v>0</v>
      </c>
      <c r="AE1926" s="166">
        <f>VLOOKUP(L1926,Schnitt5!L:P,3,0)</f>
        <v>0</v>
      </c>
      <c r="AF1926" s="166">
        <f>VLOOKUP(L1926,Schnitt6!L:P,3,0)</f>
        <v>0</v>
      </c>
    </row>
    <row r="1927" spans="12:32" x14ac:dyDescent="0.25">
      <c r="L1927" s="264">
        <f>Member!A1927</f>
        <v>0</v>
      </c>
      <c r="M1927" s="166">
        <f t="shared" si="130"/>
        <v>0</v>
      </c>
      <c r="N1927" s="166">
        <f t="shared" si="131"/>
        <v>0</v>
      </c>
      <c r="O1927" s="166">
        <f t="shared" si="132"/>
        <v>0</v>
      </c>
      <c r="P1927" s="166">
        <f t="shared" si="133"/>
        <v>49</v>
      </c>
      <c r="S1927" s="166">
        <f>VLOOKUP(L1927,Schnitt1!L:P,2,0)</f>
        <v>0</v>
      </c>
      <c r="T1927" s="166">
        <f>VLOOKUP(L1927,Schnitt2!L:P,2,0)</f>
        <v>0</v>
      </c>
      <c r="U1927" s="166">
        <f>VLOOKUP(L1927,Schnitt3!L:P,2,0)</f>
        <v>0</v>
      </c>
      <c r="V1927" s="166">
        <f>VLOOKUP(L1927,Schnitt4!L:P,2,0)</f>
        <v>0</v>
      </c>
      <c r="W1927" s="166">
        <f>VLOOKUP(L1927,Schnitt5!L:P,2,0)</f>
        <v>0</v>
      </c>
      <c r="X1927" s="166">
        <f>VLOOKUP(L1927,Schnitt6!L:P,2,0)</f>
        <v>0</v>
      </c>
      <c r="AA1927" s="166">
        <f>VLOOKUP(L1927,Schnitt1!L:P,3,0)</f>
        <v>0</v>
      </c>
      <c r="AB1927" s="166">
        <f>VLOOKUP(L1927,Schnitt2!L:P,3,0)</f>
        <v>0</v>
      </c>
      <c r="AC1927" s="166">
        <f>VLOOKUP(L1927,Schnitt3!L:P,3,0)</f>
        <v>0</v>
      </c>
      <c r="AD1927" s="166">
        <f>VLOOKUP(L1927,Schnitt4!L:P,3,0)</f>
        <v>0</v>
      </c>
      <c r="AE1927" s="166">
        <f>VLOOKUP(L1927,Schnitt5!L:P,3,0)</f>
        <v>0</v>
      </c>
      <c r="AF1927" s="166">
        <f>VLOOKUP(L1927,Schnitt6!L:P,3,0)</f>
        <v>0</v>
      </c>
    </row>
    <row r="1928" spans="12:32" x14ac:dyDescent="0.25">
      <c r="L1928" s="264">
        <f>Member!A1928</f>
        <v>0</v>
      </c>
      <c r="M1928" s="166">
        <f t="shared" si="130"/>
        <v>0</v>
      </c>
      <c r="N1928" s="166">
        <f t="shared" si="131"/>
        <v>0</v>
      </c>
      <c r="O1928" s="166">
        <f t="shared" si="132"/>
        <v>0</v>
      </c>
      <c r="P1928" s="166">
        <f t="shared" si="133"/>
        <v>49</v>
      </c>
      <c r="S1928" s="166">
        <f>VLOOKUP(L1928,Schnitt1!L:P,2,0)</f>
        <v>0</v>
      </c>
      <c r="T1928" s="166">
        <f>VLOOKUP(L1928,Schnitt2!L:P,2,0)</f>
        <v>0</v>
      </c>
      <c r="U1928" s="166">
        <f>VLOOKUP(L1928,Schnitt3!L:P,2,0)</f>
        <v>0</v>
      </c>
      <c r="V1928" s="166">
        <f>VLOOKUP(L1928,Schnitt4!L:P,2,0)</f>
        <v>0</v>
      </c>
      <c r="W1928" s="166">
        <f>VLOOKUP(L1928,Schnitt5!L:P,2,0)</f>
        <v>0</v>
      </c>
      <c r="X1928" s="166">
        <f>VLOOKUP(L1928,Schnitt6!L:P,2,0)</f>
        <v>0</v>
      </c>
      <c r="AA1928" s="166">
        <f>VLOOKUP(L1928,Schnitt1!L:P,3,0)</f>
        <v>0</v>
      </c>
      <c r="AB1928" s="166">
        <f>VLOOKUP(L1928,Schnitt2!L:P,3,0)</f>
        <v>0</v>
      </c>
      <c r="AC1928" s="166">
        <f>VLOOKUP(L1928,Schnitt3!L:P,3,0)</f>
        <v>0</v>
      </c>
      <c r="AD1928" s="166">
        <f>VLOOKUP(L1928,Schnitt4!L:P,3,0)</f>
        <v>0</v>
      </c>
      <c r="AE1928" s="166">
        <f>VLOOKUP(L1928,Schnitt5!L:P,3,0)</f>
        <v>0</v>
      </c>
      <c r="AF1928" s="166">
        <f>VLOOKUP(L1928,Schnitt6!L:P,3,0)</f>
        <v>0</v>
      </c>
    </row>
    <row r="1929" spans="12:32" x14ac:dyDescent="0.25">
      <c r="L1929" s="264">
        <f>Member!A1929</f>
        <v>0</v>
      </c>
      <c r="M1929" s="166">
        <f t="shared" si="130"/>
        <v>0</v>
      </c>
      <c r="N1929" s="166">
        <f t="shared" si="131"/>
        <v>0</v>
      </c>
      <c r="O1929" s="166">
        <f t="shared" si="132"/>
        <v>0</v>
      </c>
      <c r="P1929" s="166">
        <f t="shared" si="133"/>
        <v>49</v>
      </c>
      <c r="S1929" s="166">
        <f>VLOOKUP(L1929,Schnitt1!L:P,2,0)</f>
        <v>0</v>
      </c>
      <c r="T1929" s="166">
        <f>VLOOKUP(L1929,Schnitt2!L:P,2,0)</f>
        <v>0</v>
      </c>
      <c r="U1929" s="166">
        <f>VLOOKUP(L1929,Schnitt3!L:P,2,0)</f>
        <v>0</v>
      </c>
      <c r="V1929" s="166">
        <f>VLOOKUP(L1929,Schnitt4!L:P,2,0)</f>
        <v>0</v>
      </c>
      <c r="W1929" s="166">
        <f>VLOOKUP(L1929,Schnitt5!L:P,2,0)</f>
        <v>0</v>
      </c>
      <c r="X1929" s="166">
        <f>VLOOKUP(L1929,Schnitt6!L:P,2,0)</f>
        <v>0</v>
      </c>
      <c r="AA1929" s="166">
        <f>VLOOKUP(L1929,Schnitt1!L:P,3,0)</f>
        <v>0</v>
      </c>
      <c r="AB1929" s="166">
        <f>VLOOKUP(L1929,Schnitt2!L:P,3,0)</f>
        <v>0</v>
      </c>
      <c r="AC1929" s="166">
        <f>VLOOKUP(L1929,Schnitt3!L:P,3,0)</f>
        <v>0</v>
      </c>
      <c r="AD1929" s="166">
        <f>VLOOKUP(L1929,Schnitt4!L:P,3,0)</f>
        <v>0</v>
      </c>
      <c r="AE1929" s="166">
        <f>VLOOKUP(L1929,Schnitt5!L:P,3,0)</f>
        <v>0</v>
      </c>
      <c r="AF1929" s="166">
        <f>VLOOKUP(L1929,Schnitt6!L:P,3,0)</f>
        <v>0</v>
      </c>
    </row>
    <row r="1930" spans="12:32" x14ac:dyDescent="0.25">
      <c r="L1930" s="264">
        <f>Member!A1930</f>
        <v>0</v>
      </c>
      <c r="M1930" s="166">
        <f t="shared" si="130"/>
        <v>0</v>
      </c>
      <c r="N1930" s="166">
        <f t="shared" si="131"/>
        <v>0</v>
      </c>
      <c r="O1930" s="166">
        <f t="shared" si="132"/>
        <v>0</v>
      </c>
      <c r="P1930" s="166">
        <f t="shared" si="133"/>
        <v>49</v>
      </c>
      <c r="S1930" s="166">
        <f>VLOOKUP(L1930,Schnitt1!L:P,2,0)</f>
        <v>0</v>
      </c>
      <c r="T1930" s="166">
        <f>VLOOKUP(L1930,Schnitt2!L:P,2,0)</f>
        <v>0</v>
      </c>
      <c r="U1930" s="166">
        <f>VLOOKUP(L1930,Schnitt3!L:P,2,0)</f>
        <v>0</v>
      </c>
      <c r="V1930" s="166">
        <f>VLOOKUP(L1930,Schnitt4!L:P,2,0)</f>
        <v>0</v>
      </c>
      <c r="W1930" s="166">
        <f>VLOOKUP(L1930,Schnitt5!L:P,2,0)</f>
        <v>0</v>
      </c>
      <c r="X1930" s="166">
        <f>VLOOKUP(L1930,Schnitt6!L:P,2,0)</f>
        <v>0</v>
      </c>
      <c r="AA1930" s="166">
        <f>VLOOKUP(L1930,Schnitt1!L:P,3,0)</f>
        <v>0</v>
      </c>
      <c r="AB1930" s="166">
        <f>VLOOKUP(L1930,Schnitt2!L:P,3,0)</f>
        <v>0</v>
      </c>
      <c r="AC1930" s="166">
        <f>VLOOKUP(L1930,Schnitt3!L:P,3,0)</f>
        <v>0</v>
      </c>
      <c r="AD1930" s="166">
        <f>VLOOKUP(L1930,Schnitt4!L:P,3,0)</f>
        <v>0</v>
      </c>
      <c r="AE1930" s="166">
        <f>VLOOKUP(L1930,Schnitt5!L:P,3,0)</f>
        <v>0</v>
      </c>
      <c r="AF1930" s="166">
        <f>VLOOKUP(L1930,Schnitt6!L:P,3,0)</f>
        <v>0</v>
      </c>
    </row>
    <row r="1931" spans="12:32" x14ac:dyDescent="0.25">
      <c r="L1931" s="264">
        <f>Member!A1931</f>
        <v>0</v>
      </c>
      <c r="M1931" s="166">
        <f t="shared" si="130"/>
        <v>0</v>
      </c>
      <c r="N1931" s="166">
        <f t="shared" si="131"/>
        <v>0</v>
      </c>
      <c r="O1931" s="166">
        <f t="shared" si="132"/>
        <v>0</v>
      </c>
      <c r="P1931" s="166">
        <f t="shared" si="133"/>
        <v>49</v>
      </c>
      <c r="S1931" s="166">
        <f>VLOOKUP(L1931,Schnitt1!L:P,2,0)</f>
        <v>0</v>
      </c>
      <c r="T1931" s="166">
        <f>VLOOKUP(L1931,Schnitt2!L:P,2,0)</f>
        <v>0</v>
      </c>
      <c r="U1931" s="166">
        <f>VLOOKUP(L1931,Schnitt3!L:P,2,0)</f>
        <v>0</v>
      </c>
      <c r="V1931" s="166">
        <f>VLOOKUP(L1931,Schnitt4!L:P,2,0)</f>
        <v>0</v>
      </c>
      <c r="W1931" s="166">
        <f>VLOOKUP(L1931,Schnitt5!L:P,2,0)</f>
        <v>0</v>
      </c>
      <c r="X1931" s="166">
        <f>VLOOKUP(L1931,Schnitt6!L:P,2,0)</f>
        <v>0</v>
      </c>
      <c r="AA1931" s="166">
        <f>VLOOKUP(L1931,Schnitt1!L:P,3,0)</f>
        <v>0</v>
      </c>
      <c r="AB1931" s="166">
        <f>VLOOKUP(L1931,Schnitt2!L:P,3,0)</f>
        <v>0</v>
      </c>
      <c r="AC1931" s="166">
        <f>VLOOKUP(L1931,Schnitt3!L:P,3,0)</f>
        <v>0</v>
      </c>
      <c r="AD1931" s="166">
        <f>VLOOKUP(L1931,Schnitt4!L:P,3,0)</f>
        <v>0</v>
      </c>
      <c r="AE1931" s="166">
        <f>VLOOKUP(L1931,Schnitt5!L:P,3,0)</f>
        <v>0</v>
      </c>
      <c r="AF1931" s="166">
        <f>VLOOKUP(L1931,Schnitt6!L:P,3,0)</f>
        <v>0</v>
      </c>
    </row>
    <row r="1932" spans="12:32" x14ac:dyDescent="0.25">
      <c r="L1932" s="264">
        <f>Member!A1932</f>
        <v>0</v>
      </c>
      <c r="M1932" s="166">
        <f t="shared" si="130"/>
        <v>0</v>
      </c>
      <c r="N1932" s="166">
        <f t="shared" si="131"/>
        <v>0</v>
      </c>
      <c r="O1932" s="166">
        <f t="shared" si="132"/>
        <v>0</v>
      </c>
      <c r="P1932" s="166">
        <f t="shared" si="133"/>
        <v>49</v>
      </c>
      <c r="S1932" s="166">
        <f>VLOOKUP(L1932,Schnitt1!L:P,2,0)</f>
        <v>0</v>
      </c>
      <c r="T1932" s="166">
        <f>VLOOKUP(L1932,Schnitt2!L:P,2,0)</f>
        <v>0</v>
      </c>
      <c r="U1932" s="166">
        <f>VLOOKUP(L1932,Schnitt3!L:P,2,0)</f>
        <v>0</v>
      </c>
      <c r="V1932" s="166">
        <f>VLOOKUP(L1932,Schnitt4!L:P,2,0)</f>
        <v>0</v>
      </c>
      <c r="W1932" s="166">
        <f>VLOOKUP(L1932,Schnitt5!L:P,2,0)</f>
        <v>0</v>
      </c>
      <c r="X1932" s="166">
        <f>VLOOKUP(L1932,Schnitt6!L:P,2,0)</f>
        <v>0</v>
      </c>
      <c r="AA1932" s="166">
        <f>VLOOKUP(L1932,Schnitt1!L:P,3,0)</f>
        <v>0</v>
      </c>
      <c r="AB1932" s="166">
        <f>VLOOKUP(L1932,Schnitt2!L:P,3,0)</f>
        <v>0</v>
      </c>
      <c r="AC1932" s="166">
        <f>VLOOKUP(L1932,Schnitt3!L:P,3,0)</f>
        <v>0</v>
      </c>
      <c r="AD1932" s="166">
        <f>VLOOKUP(L1932,Schnitt4!L:P,3,0)</f>
        <v>0</v>
      </c>
      <c r="AE1932" s="166">
        <f>VLOOKUP(L1932,Schnitt5!L:P,3,0)</f>
        <v>0</v>
      </c>
      <c r="AF1932" s="166">
        <f>VLOOKUP(L1932,Schnitt6!L:P,3,0)</f>
        <v>0</v>
      </c>
    </row>
    <row r="1933" spans="12:32" x14ac:dyDescent="0.25">
      <c r="L1933" s="264">
        <f>Member!A1933</f>
        <v>0</v>
      </c>
      <c r="M1933" s="166">
        <f t="shared" si="130"/>
        <v>0</v>
      </c>
      <c r="N1933" s="166">
        <f t="shared" si="131"/>
        <v>0</v>
      </c>
      <c r="O1933" s="166">
        <f t="shared" si="132"/>
        <v>0</v>
      </c>
      <c r="P1933" s="166">
        <f t="shared" si="133"/>
        <v>49</v>
      </c>
      <c r="S1933" s="166">
        <f>VLOOKUP(L1933,Schnitt1!L:P,2,0)</f>
        <v>0</v>
      </c>
      <c r="T1933" s="166">
        <f>VLOOKUP(L1933,Schnitt2!L:P,2,0)</f>
        <v>0</v>
      </c>
      <c r="U1933" s="166">
        <f>VLOOKUP(L1933,Schnitt3!L:P,2,0)</f>
        <v>0</v>
      </c>
      <c r="V1933" s="166">
        <f>VLOOKUP(L1933,Schnitt4!L:P,2,0)</f>
        <v>0</v>
      </c>
      <c r="W1933" s="166">
        <f>VLOOKUP(L1933,Schnitt5!L:P,2,0)</f>
        <v>0</v>
      </c>
      <c r="X1933" s="166">
        <f>VLOOKUP(L1933,Schnitt6!L:P,2,0)</f>
        <v>0</v>
      </c>
      <c r="AA1933" s="166">
        <f>VLOOKUP(L1933,Schnitt1!L:P,3,0)</f>
        <v>0</v>
      </c>
      <c r="AB1933" s="166">
        <f>VLOOKUP(L1933,Schnitt2!L:P,3,0)</f>
        <v>0</v>
      </c>
      <c r="AC1933" s="166">
        <f>VLOOKUP(L1933,Schnitt3!L:P,3,0)</f>
        <v>0</v>
      </c>
      <c r="AD1933" s="166">
        <f>VLOOKUP(L1933,Schnitt4!L:P,3,0)</f>
        <v>0</v>
      </c>
      <c r="AE1933" s="166">
        <f>VLOOKUP(L1933,Schnitt5!L:P,3,0)</f>
        <v>0</v>
      </c>
      <c r="AF1933" s="166">
        <f>VLOOKUP(L1933,Schnitt6!L:P,3,0)</f>
        <v>0</v>
      </c>
    </row>
    <row r="1934" spans="12:32" x14ac:dyDescent="0.25">
      <c r="L1934" s="264">
        <f>Member!A1934</f>
        <v>0</v>
      </c>
      <c r="M1934" s="166">
        <f t="shared" si="130"/>
        <v>0</v>
      </c>
      <c r="N1934" s="166">
        <f t="shared" si="131"/>
        <v>0</v>
      </c>
      <c r="O1934" s="166">
        <f t="shared" si="132"/>
        <v>0</v>
      </c>
      <c r="P1934" s="166">
        <f t="shared" si="133"/>
        <v>49</v>
      </c>
      <c r="S1934" s="166">
        <f>VLOOKUP(L1934,Schnitt1!L:P,2,0)</f>
        <v>0</v>
      </c>
      <c r="T1934" s="166">
        <f>VLOOKUP(L1934,Schnitt2!L:P,2,0)</f>
        <v>0</v>
      </c>
      <c r="U1934" s="166">
        <f>VLOOKUP(L1934,Schnitt3!L:P,2,0)</f>
        <v>0</v>
      </c>
      <c r="V1934" s="166">
        <f>VLOOKUP(L1934,Schnitt4!L:P,2,0)</f>
        <v>0</v>
      </c>
      <c r="W1934" s="166">
        <f>VLOOKUP(L1934,Schnitt5!L:P,2,0)</f>
        <v>0</v>
      </c>
      <c r="X1934" s="166">
        <f>VLOOKUP(L1934,Schnitt6!L:P,2,0)</f>
        <v>0</v>
      </c>
      <c r="AA1934" s="166">
        <f>VLOOKUP(L1934,Schnitt1!L:P,3,0)</f>
        <v>0</v>
      </c>
      <c r="AB1934" s="166">
        <f>VLOOKUP(L1934,Schnitt2!L:P,3,0)</f>
        <v>0</v>
      </c>
      <c r="AC1934" s="166">
        <f>VLOOKUP(L1934,Schnitt3!L:P,3,0)</f>
        <v>0</v>
      </c>
      <c r="AD1934" s="166">
        <f>VLOOKUP(L1934,Schnitt4!L:P,3,0)</f>
        <v>0</v>
      </c>
      <c r="AE1934" s="166">
        <f>VLOOKUP(L1934,Schnitt5!L:P,3,0)</f>
        <v>0</v>
      </c>
      <c r="AF1934" s="166">
        <f>VLOOKUP(L1934,Schnitt6!L:P,3,0)</f>
        <v>0</v>
      </c>
    </row>
    <row r="1935" spans="12:32" x14ac:dyDescent="0.25">
      <c r="L1935" s="264">
        <f>Member!A1935</f>
        <v>0</v>
      </c>
      <c r="M1935" s="166">
        <f t="shared" si="130"/>
        <v>0</v>
      </c>
      <c r="N1935" s="166">
        <f t="shared" si="131"/>
        <v>0</v>
      </c>
      <c r="O1935" s="166">
        <f t="shared" si="132"/>
        <v>0</v>
      </c>
      <c r="P1935" s="166">
        <f t="shared" si="133"/>
        <v>49</v>
      </c>
      <c r="S1935" s="166">
        <f>VLOOKUP(L1935,Schnitt1!L:P,2,0)</f>
        <v>0</v>
      </c>
      <c r="T1935" s="166">
        <f>VLOOKUP(L1935,Schnitt2!L:P,2,0)</f>
        <v>0</v>
      </c>
      <c r="U1935" s="166">
        <f>VLOOKUP(L1935,Schnitt3!L:P,2,0)</f>
        <v>0</v>
      </c>
      <c r="V1935" s="166">
        <f>VLOOKUP(L1935,Schnitt4!L:P,2,0)</f>
        <v>0</v>
      </c>
      <c r="W1935" s="166">
        <f>VLOOKUP(L1935,Schnitt5!L:P,2,0)</f>
        <v>0</v>
      </c>
      <c r="X1935" s="166">
        <f>VLOOKUP(L1935,Schnitt6!L:P,2,0)</f>
        <v>0</v>
      </c>
      <c r="AA1935" s="166">
        <f>VLOOKUP(L1935,Schnitt1!L:P,3,0)</f>
        <v>0</v>
      </c>
      <c r="AB1935" s="166">
        <f>VLOOKUP(L1935,Schnitt2!L:P,3,0)</f>
        <v>0</v>
      </c>
      <c r="AC1935" s="166">
        <f>VLOOKUP(L1935,Schnitt3!L:P,3,0)</f>
        <v>0</v>
      </c>
      <c r="AD1935" s="166">
        <f>VLOOKUP(L1935,Schnitt4!L:P,3,0)</f>
        <v>0</v>
      </c>
      <c r="AE1935" s="166">
        <f>VLOOKUP(L1935,Schnitt5!L:P,3,0)</f>
        <v>0</v>
      </c>
      <c r="AF1935" s="166">
        <f>VLOOKUP(L1935,Schnitt6!L:P,3,0)</f>
        <v>0</v>
      </c>
    </row>
    <row r="1936" spans="12:32" x14ac:dyDescent="0.25">
      <c r="L1936" s="264">
        <f>Member!A1936</f>
        <v>0</v>
      </c>
      <c r="M1936" s="166">
        <f t="shared" si="130"/>
        <v>0</v>
      </c>
      <c r="N1936" s="166">
        <f t="shared" si="131"/>
        <v>0</v>
      </c>
      <c r="O1936" s="166">
        <f t="shared" si="132"/>
        <v>0</v>
      </c>
      <c r="P1936" s="166">
        <f t="shared" si="133"/>
        <v>49</v>
      </c>
      <c r="S1936" s="166">
        <f>VLOOKUP(L1936,Schnitt1!L:P,2,0)</f>
        <v>0</v>
      </c>
      <c r="T1936" s="166">
        <f>VLOOKUP(L1936,Schnitt2!L:P,2,0)</f>
        <v>0</v>
      </c>
      <c r="U1936" s="166">
        <f>VLOOKUP(L1936,Schnitt3!L:P,2,0)</f>
        <v>0</v>
      </c>
      <c r="V1936" s="166">
        <f>VLOOKUP(L1936,Schnitt4!L:P,2,0)</f>
        <v>0</v>
      </c>
      <c r="W1936" s="166">
        <f>VLOOKUP(L1936,Schnitt5!L:P,2,0)</f>
        <v>0</v>
      </c>
      <c r="X1936" s="166">
        <f>VLOOKUP(L1936,Schnitt6!L:P,2,0)</f>
        <v>0</v>
      </c>
      <c r="AA1936" s="166">
        <f>VLOOKUP(L1936,Schnitt1!L:P,3,0)</f>
        <v>0</v>
      </c>
      <c r="AB1936" s="166">
        <f>VLOOKUP(L1936,Schnitt2!L:P,3,0)</f>
        <v>0</v>
      </c>
      <c r="AC1936" s="166">
        <f>VLOOKUP(L1936,Schnitt3!L:P,3,0)</f>
        <v>0</v>
      </c>
      <c r="AD1936" s="166">
        <f>VLOOKUP(L1936,Schnitt4!L:P,3,0)</f>
        <v>0</v>
      </c>
      <c r="AE1936" s="166">
        <f>VLOOKUP(L1936,Schnitt5!L:P,3,0)</f>
        <v>0</v>
      </c>
      <c r="AF1936" s="166">
        <f>VLOOKUP(L1936,Schnitt6!L:P,3,0)</f>
        <v>0</v>
      </c>
    </row>
    <row r="1937" spans="12:32" x14ac:dyDescent="0.25">
      <c r="L1937" s="264">
        <f>Member!A1937</f>
        <v>0</v>
      </c>
      <c r="M1937" s="166">
        <f t="shared" si="130"/>
        <v>0</v>
      </c>
      <c r="N1937" s="166">
        <f t="shared" si="131"/>
        <v>0</v>
      </c>
      <c r="O1937" s="166">
        <f t="shared" si="132"/>
        <v>0</v>
      </c>
      <c r="P1937" s="166">
        <f t="shared" si="133"/>
        <v>49</v>
      </c>
      <c r="S1937" s="166">
        <f>VLOOKUP(L1937,Schnitt1!L:P,2,0)</f>
        <v>0</v>
      </c>
      <c r="T1937" s="166">
        <f>VLOOKUP(L1937,Schnitt2!L:P,2,0)</f>
        <v>0</v>
      </c>
      <c r="U1937" s="166">
        <f>VLOOKUP(L1937,Schnitt3!L:P,2,0)</f>
        <v>0</v>
      </c>
      <c r="V1937" s="166">
        <f>VLOOKUP(L1937,Schnitt4!L:P,2,0)</f>
        <v>0</v>
      </c>
      <c r="W1937" s="166">
        <f>VLOOKUP(L1937,Schnitt5!L:P,2,0)</f>
        <v>0</v>
      </c>
      <c r="X1937" s="166">
        <f>VLOOKUP(L1937,Schnitt6!L:P,2,0)</f>
        <v>0</v>
      </c>
      <c r="AA1937" s="166">
        <f>VLOOKUP(L1937,Schnitt1!L:P,3,0)</f>
        <v>0</v>
      </c>
      <c r="AB1937" s="166">
        <f>VLOOKUP(L1937,Schnitt2!L:P,3,0)</f>
        <v>0</v>
      </c>
      <c r="AC1937" s="166">
        <f>VLOOKUP(L1937,Schnitt3!L:P,3,0)</f>
        <v>0</v>
      </c>
      <c r="AD1937" s="166">
        <f>VLOOKUP(L1937,Schnitt4!L:P,3,0)</f>
        <v>0</v>
      </c>
      <c r="AE1937" s="166">
        <f>VLOOKUP(L1937,Schnitt5!L:P,3,0)</f>
        <v>0</v>
      </c>
      <c r="AF1937" s="166">
        <f>VLOOKUP(L1937,Schnitt6!L:P,3,0)</f>
        <v>0</v>
      </c>
    </row>
    <row r="1938" spans="12:32" x14ac:dyDescent="0.25">
      <c r="L1938" s="264">
        <f>Member!A1938</f>
        <v>0</v>
      </c>
      <c r="M1938" s="166">
        <f t="shared" si="130"/>
        <v>0</v>
      </c>
      <c r="N1938" s="166">
        <f t="shared" si="131"/>
        <v>0</v>
      </c>
      <c r="O1938" s="166">
        <f t="shared" si="132"/>
        <v>0</v>
      </c>
      <c r="P1938" s="166">
        <f t="shared" si="133"/>
        <v>49</v>
      </c>
      <c r="S1938" s="166">
        <f>VLOOKUP(L1938,Schnitt1!L:P,2,0)</f>
        <v>0</v>
      </c>
      <c r="T1938" s="166">
        <f>VLOOKUP(L1938,Schnitt2!L:P,2,0)</f>
        <v>0</v>
      </c>
      <c r="U1938" s="166">
        <f>VLOOKUP(L1938,Schnitt3!L:P,2,0)</f>
        <v>0</v>
      </c>
      <c r="V1938" s="166">
        <f>VLOOKUP(L1938,Schnitt4!L:P,2,0)</f>
        <v>0</v>
      </c>
      <c r="W1938" s="166">
        <f>VLOOKUP(L1938,Schnitt5!L:P,2,0)</f>
        <v>0</v>
      </c>
      <c r="X1938" s="166">
        <f>VLOOKUP(L1938,Schnitt6!L:P,2,0)</f>
        <v>0</v>
      </c>
      <c r="AA1938" s="166">
        <f>VLOOKUP(L1938,Schnitt1!L:P,3,0)</f>
        <v>0</v>
      </c>
      <c r="AB1938" s="166">
        <f>VLOOKUP(L1938,Schnitt2!L:P,3,0)</f>
        <v>0</v>
      </c>
      <c r="AC1938" s="166">
        <f>VLOOKUP(L1938,Schnitt3!L:P,3,0)</f>
        <v>0</v>
      </c>
      <c r="AD1938" s="166">
        <f>VLOOKUP(L1938,Schnitt4!L:P,3,0)</f>
        <v>0</v>
      </c>
      <c r="AE1938" s="166">
        <f>VLOOKUP(L1938,Schnitt5!L:P,3,0)</f>
        <v>0</v>
      </c>
      <c r="AF1938" s="166">
        <f>VLOOKUP(L1938,Schnitt6!L:P,3,0)</f>
        <v>0</v>
      </c>
    </row>
    <row r="1939" spans="12:32" x14ac:dyDescent="0.25">
      <c r="L1939" s="264">
        <f>Member!A1939</f>
        <v>0</v>
      </c>
      <c r="M1939" s="166">
        <f t="shared" si="130"/>
        <v>0</v>
      </c>
      <c r="N1939" s="166">
        <f t="shared" si="131"/>
        <v>0</v>
      </c>
      <c r="O1939" s="166">
        <f t="shared" si="132"/>
        <v>0</v>
      </c>
      <c r="P1939" s="166">
        <f t="shared" si="133"/>
        <v>49</v>
      </c>
      <c r="S1939" s="166">
        <f>VLOOKUP(L1939,Schnitt1!L:P,2,0)</f>
        <v>0</v>
      </c>
      <c r="T1939" s="166">
        <f>VLOOKUP(L1939,Schnitt2!L:P,2,0)</f>
        <v>0</v>
      </c>
      <c r="U1939" s="166">
        <f>VLOOKUP(L1939,Schnitt3!L:P,2,0)</f>
        <v>0</v>
      </c>
      <c r="V1939" s="166">
        <f>VLOOKUP(L1939,Schnitt4!L:P,2,0)</f>
        <v>0</v>
      </c>
      <c r="W1939" s="166">
        <f>VLOOKUP(L1939,Schnitt5!L:P,2,0)</f>
        <v>0</v>
      </c>
      <c r="X1939" s="166">
        <f>VLOOKUP(L1939,Schnitt6!L:P,2,0)</f>
        <v>0</v>
      </c>
      <c r="AA1939" s="166">
        <f>VLOOKUP(L1939,Schnitt1!L:P,3,0)</f>
        <v>0</v>
      </c>
      <c r="AB1939" s="166">
        <f>VLOOKUP(L1939,Schnitt2!L:P,3,0)</f>
        <v>0</v>
      </c>
      <c r="AC1939" s="166">
        <f>VLOOKUP(L1939,Schnitt3!L:P,3,0)</f>
        <v>0</v>
      </c>
      <c r="AD1939" s="166">
        <f>VLOOKUP(L1939,Schnitt4!L:P,3,0)</f>
        <v>0</v>
      </c>
      <c r="AE1939" s="166">
        <f>VLOOKUP(L1939,Schnitt5!L:P,3,0)</f>
        <v>0</v>
      </c>
      <c r="AF1939" s="166">
        <f>VLOOKUP(L1939,Schnitt6!L:P,3,0)</f>
        <v>0</v>
      </c>
    </row>
    <row r="1940" spans="12:32" x14ac:dyDescent="0.25">
      <c r="L1940" s="264">
        <f>Member!A1940</f>
        <v>0</v>
      </c>
      <c r="M1940" s="166">
        <f t="shared" si="130"/>
        <v>0</v>
      </c>
      <c r="N1940" s="166">
        <f t="shared" si="131"/>
        <v>0</v>
      </c>
      <c r="O1940" s="166">
        <f t="shared" si="132"/>
        <v>0</v>
      </c>
      <c r="P1940" s="166">
        <f t="shared" si="133"/>
        <v>49</v>
      </c>
      <c r="S1940" s="166">
        <f>VLOOKUP(L1940,Schnitt1!L:P,2,0)</f>
        <v>0</v>
      </c>
      <c r="T1940" s="166">
        <f>VLOOKUP(L1940,Schnitt2!L:P,2,0)</f>
        <v>0</v>
      </c>
      <c r="U1940" s="166">
        <f>VLOOKUP(L1940,Schnitt3!L:P,2,0)</f>
        <v>0</v>
      </c>
      <c r="V1940" s="166">
        <f>VLOOKUP(L1940,Schnitt4!L:P,2,0)</f>
        <v>0</v>
      </c>
      <c r="W1940" s="166">
        <f>VLOOKUP(L1940,Schnitt5!L:P,2,0)</f>
        <v>0</v>
      </c>
      <c r="X1940" s="166">
        <f>VLOOKUP(L1940,Schnitt6!L:P,2,0)</f>
        <v>0</v>
      </c>
      <c r="AA1940" s="166">
        <f>VLOOKUP(L1940,Schnitt1!L:P,3,0)</f>
        <v>0</v>
      </c>
      <c r="AB1940" s="166">
        <f>VLOOKUP(L1940,Schnitt2!L:P,3,0)</f>
        <v>0</v>
      </c>
      <c r="AC1940" s="166">
        <f>VLOOKUP(L1940,Schnitt3!L:P,3,0)</f>
        <v>0</v>
      </c>
      <c r="AD1940" s="166">
        <f>VLOOKUP(L1940,Schnitt4!L:P,3,0)</f>
        <v>0</v>
      </c>
      <c r="AE1940" s="166">
        <f>VLOOKUP(L1940,Schnitt5!L:P,3,0)</f>
        <v>0</v>
      </c>
      <c r="AF1940" s="166">
        <f>VLOOKUP(L1940,Schnitt6!L:P,3,0)</f>
        <v>0</v>
      </c>
    </row>
    <row r="1941" spans="12:32" x14ac:dyDescent="0.25">
      <c r="L1941" s="264">
        <f>Member!A1941</f>
        <v>0</v>
      </c>
      <c r="M1941" s="166">
        <f t="shared" si="130"/>
        <v>0</v>
      </c>
      <c r="N1941" s="166">
        <f t="shared" si="131"/>
        <v>0</v>
      </c>
      <c r="O1941" s="166">
        <f t="shared" si="132"/>
        <v>0</v>
      </c>
      <c r="P1941" s="166">
        <f t="shared" si="133"/>
        <v>49</v>
      </c>
      <c r="S1941" s="166">
        <f>VLOOKUP(L1941,Schnitt1!L:P,2,0)</f>
        <v>0</v>
      </c>
      <c r="T1941" s="166">
        <f>VLOOKUP(L1941,Schnitt2!L:P,2,0)</f>
        <v>0</v>
      </c>
      <c r="U1941" s="166">
        <f>VLOOKUP(L1941,Schnitt3!L:P,2,0)</f>
        <v>0</v>
      </c>
      <c r="V1941" s="166">
        <f>VLOOKUP(L1941,Schnitt4!L:P,2,0)</f>
        <v>0</v>
      </c>
      <c r="W1941" s="166">
        <f>VLOOKUP(L1941,Schnitt5!L:P,2,0)</f>
        <v>0</v>
      </c>
      <c r="X1941" s="166">
        <f>VLOOKUP(L1941,Schnitt6!L:P,2,0)</f>
        <v>0</v>
      </c>
      <c r="AA1941" s="166">
        <f>VLOOKUP(L1941,Schnitt1!L:P,3,0)</f>
        <v>0</v>
      </c>
      <c r="AB1941" s="166">
        <f>VLOOKUP(L1941,Schnitt2!L:P,3,0)</f>
        <v>0</v>
      </c>
      <c r="AC1941" s="166">
        <f>VLOOKUP(L1941,Schnitt3!L:P,3,0)</f>
        <v>0</v>
      </c>
      <c r="AD1941" s="166">
        <f>VLOOKUP(L1941,Schnitt4!L:P,3,0)</f>
        <v>0</v>
      </c>
      <c r="AE1941" s="166">
        <f>VLOOKUP(L1941,Schnitt5!L:P,3,0)</f>
        <v>0</v>
      </c>
      <c r="AF1941" s="166">
        <f>VLOOKUP(L1941,Schnitt6!L:P,3,0)</f>
        <v>0</v>
      </c>
    </row>
    <row r="1942" spans="12:32" x14ac:dyDescent="0.25">
      <c r="L1942" s="264">
        <f>Member!A1942</f>
        <v>0</v>
      </c>
      <c r="M1942" s="166">
        <f t="shared" si="130"/>
        <v>0</v>
      </c>
      <c r="N1942" s="166">
        <f t="shared" si="131"/>
        <v>0</v>
      </c>
      <c r="O1942" s="166">
        <f t="shared" si="132"/>
        <v>0</v>
      </c>
      <c r="P1942" s="166">
        <f t="shared" si="133"/>
        <v>49</v>
      </c>
      <c r="S1942" s="166">
        <f>VLOOKUP(L1942,Schnitt1!L:P,2,0)</f>
        <v>0</v>
      </c>
      <c r="T1942" s="166">
        <f>VLOOKUP(L1942,Schnitt2!L:P,2,0)</f>
        <v>0</v>
      </c>
      <c r="U1942" s="166">
        <f>VLOOKUP(L1942,Schnitt3!L:P,2,0)</f>
        <v>0</v>
      </c>
      <c r="V1942" s="166">
        <f>VLOOKUP(L1942,Schnitt4!L:P,2,0)</f>
        <v>0</v>
      </c>
      <c r="W1942" s="166">
        <f>VLOOKUP(L1942,Schnitt5!L:P,2,0)</f>
        <v>0</v>
      </c>
      <c r="X1942" s="166">
        <f>VLOOKUP(L1942,Schnitt6!L:P,2,0)</f>
        <v>0</v>
      </c>
      <c r="AA1942" s="166">
        <f>VLOOKUP(L1942,Schnitt1!L:P,3,0)</f>
        <v>0</v>
      </c>
      <c r="AB1942" s="166">
        <f>VLOOKUP(L1942,Schnitt2!L:P,3,0)</f>
        <v>0</v>
      </c>
      <c r="AC1942" s="166">
        <f>VLOOKUP(L1942,Schnitt3!L:P,3,0)</f>
        <v>0</v>
      </c>
      <c r="AD1942" s="166">
        <f>VLOOKUP(L1942,Schnitt4!L:P,3,0)</f>
        <v>0</v>
      </c>
      <c r="AE1942" s="166">
        <f>VLOOKUP(L1942,Schnitt5!L:P,3,0)</f>
        <v>0</v>
      </c>
      <c r="AF1942" s="166">
        <f>VLOOKUP(L1942,Schnitt6!L:P,3,0)</f>
        <v>0</v>
      </c>
    </row>
    <row r="1943" spans="12:32" x14ac:dyDescent="0.25">
      <c r="L1943" s="264">
        <f>Member!A1943</f>
        <v>0</v>
      </c>
      <c r="M1943" s="166">
        <f t="shared" si="130"/>
        <v>0</v>
      </c>
      <c r="N1943" s="166">
        <f t="shared" si="131"/>
        <v>0</v>
      </c>
      <c r="O1943" s="166">
        <f t="shared" si="132"/>
        <v>0</v>
      </c>
      <c r="P1943" s="166">
        <f t="shared" si="133"/>
        <v>49</v>
      </c>
      <c r="S1943" s="166">
        <f>VLOOKUP(L1943,Schnitt1!L:P,2,0)</f>
        <v>0</v>
      </c>
      <c r="T1943" s="166">
        <f>VLOOKUP(L1943,Schnitt2!L:P,2,0)</f>
        <v>0</v>
      </c>
      <c r="U1943" s="166">
        <f>VLOOKUP(L1943,Schnitt3!L:P,2,0)</f>
        <v>0</v>
      </c>
      <c r="V1943" s="166">
        <f>VLOOKUP(L1943,Schnitt4!L:P,2,0)</f>
        <v>0</v>
      </c>
      <c r="W1943" s="166">
        <f>VLOOKUP(L1943,Schnitt5!L:P,2,0)</f>
        <v>0</v>
      </c>
      <c r="X1943" s="166">
        <f>VLOOKUP(L1943,Schnitt6!L:P,2,0)</f>
        <v>0</v>
      </c>
      <c r="AA1943" s="166">
        <f>VLOOKUP(L1943,Schnitt1!L:P,3,0)</f>
        <v>0</v>
      </c>
      <c r="AB1943" s="166">
        <f>VLOOKUP(L1943,Schnitt2!L:P,3,0)</f>
        <v>0</v>
      </c>
      <c r="AC1943" s="166">
        <f>VLOOKUP(L1943,Schnitt3!L:P,3,0)</f>
        <v>0</v>
      </c>
      <c r="AD1943" s="166">
        <f>VLOOKUP(L1943,Schnitt4!L:P,3,0)</f>
        <v>0</v>
      </c>
      <c r="AE1943" s="166">
        <f>VLOOKUP(L1943,Schnitt5!L:P,3,0)</f>
        <v>0</v>
      </c>
      <c r="AF1943" s="166">
        <f>VLOOKUP(L1943,Schnitt6!L:P,3,0)</f>
        <v>0</v>
      </c>
    </row>
    <row r="1944" spans="12:32" x14ac:dyDescent="0.25">
      <c r="L1944" s="264">
        <f>Member!A1944</f>
        <v>0</v>
      </c>
      <c r="M1944" s="166">
        <f t="shared" si="130"/>
        <v>0</v>
      </c>
      <c r="N1944" s="166">
        <f t="shared" si="131"/>
        <v>0</v>
      </c>
      <c r="O1944" s="166">
        <f t="shared" si="132"/>
        <v>0</v>
      </c>
      <c r="P1944" s="166">
        <f t="shared" si="133"/>
        <v>49</v>
      </c>
      <c r="S1944" s="166">
        <f>VLOOKUP(L1944,Schnitt1!L:P,2,0)</f>
        <v>0</v>
      </c>
      <c r="T1944" s="166">
        <f>VLOOKUP(L1944,Schnitt2!L:P,2,0)</f>
        <v>0</v>
      </c>
      <c r="U1944" s="166">
        <f>VLOOKUP(L1944,Schnitt3!L:P,2,0)</f>
        <v>0</v>
      </c>
      <c r="V1944" s="166">
        <f>VLOOKUP(L1944,Schnitt4!L:P,2,0)</f>
        <v>0</v>
      </c>
      <c r="W1944" s="166">
        <f>VLOOKUP(L1944,Schnitt5!L:P,2,0)</f>
        <v>0</v>
      </c>
      <c r="X1944" s="166">
        <f>VLOOKUP(L1944,Schnitt6!L:P,2,0)</f>
        <v>0</v>
      </c>
      <c r="AA1944" s="166">
        <f>VLOOKUP(L1944,Schnitt1!L:P,3,0)</f>
        <v>0</v>
      </c>
      <c r="AB1944" s="166">
        <f>VLOOKUP(L1944,Schnitt2!L:P,3,0)</f>
        <v>0</v>
      </c>
      <c r="AC1944" s="166">
        <f>VLOOKUP(L1944,Schnitt3!L:P,3,0)</f>
        <v>0</v>
      </c>
      <c r="AD1944" s="166">
        <f>VLOOKUP(L1944,Schnitt4!L:P,3,0)</f>
        <v>0</v>
      </c>
      <c r="AE1944" s="166">
        <f>VLOOKUP(L1944,Schnitt5!L:P,3,0)</f>
        <v>0</v>
      </c>
      <c r="AF1944" s="166">
        <f>VLOOKUP(L1944,Schnitt6!L:P,3,0)</f>
        <v>0</v>
      </c>
    </row>
    <row r="1945" spans="12:32" x14ac:dyDescent="0.25">
      <c r="L1945" s="264">
        <f>Member!A1945</f>
        <v>0</v>
      </c>
      <c r="M1945" s="166">
        <f t="shared" si="130"/>
        <v>0</v>
      </c>
      <c r="N1945" s="166">
        <f t="shared" si="131"/>
        <v>0</v>
      </c>
      <c r="O1945" s="166">
        <f t="shared" si="132"/>
        <v>0</v>
      </c>
      <c r="P1945" s="166">
        <f t="shared" si="133"/>
        <v>49</v>
      </c>
      <c r="S1945" s="166">
        <f>VLOOKUP(L1945,Schnitt1!L:P,2,0)</f>
        <v>0</v>
      </c>
      <c r="T1945" s="166">
        <f>VLOOKUP(L1945,Schnitt2!L:P,2,0)</f>
        <v>0</v>
      </c>
      <c r="U1945" s="166">
        <f>VLOOKUP(L1945,Schnitt3!L:P,2,0)</f>
        <v>0</v>
      </c>
      <c r="V1945" s="166">
        <f>VLOOKUP(L1945,Schnitt4!L:P,2,0)</f>
        <v>0</v>
      </c>
      <c r="W1945" s="166">
        <f>VLOOKUP(L1945,Schnitt5!L:P,2,0)</f>
        <v>0</v>
      </c>
      <c r="X1945" s="166">
        <f>VLOOKUP(L1945,Schnitt6!L:P,2,0)</f>
        <v>0</v>
      </c>
      <c r="AA1945" s="166">
        <f>VLOOKUP(L1945,Schnitt1!L:P,3,0)</f>
        <v>0</v>
      </c>
      <c r="AB1945" s="166">
        <f>VLOOKUP(L1945,Schnitt2!L:P,3,0)</f>
        <v>0</v>
      </c>
      <c r="AC1945" s="166">
        <f>VLOOKUP(L1945,Schnitt3!L:P,3,0)</f>
        <v>0</v>
      </c>
      <c r="AD1945" s="166">
        <f>VLOOKUP(L1945,Schnitt4!L:P,3,0)</f>
        <v>0</v>
      </c>
      <c r="AE1945" s="166">
        <f>VLOOKUP(L1945,Schnitt5!L:P,3,0)</f>
        <v>0</v>
      </c>
      <c r="AF1945" s="166">
        <f>VLOOKUP(L1945,Schnitt6!L:P,3,0)</f>
        <v>0</v>
      </c>
    </row>
    <row r="1946" spans="12:32" x14ac:dyDescent="0.25">
      <c r="L1946" s="264">
        <f>Member!A1946</f>
        <v>0</v>
      </c>
      <c r="M1946" s="166">
        <f t="shared" si="130"/>
        <v>0</v>
      </c>
      <c r="N1946" s="166">
        <f t="shared" si="131"/>
        <v>0</v>
      </c>
      <c r="O1946" s="166">
        <f t="shared" si="132"/>
        <v>0</v>
      </c>
      <c r="P1946" s="166">
        <f t="shared" si="133"/>
        <v>49</v>
      </c>
      <c r="S1946" s="166">
        <f>VLOOKUP(L1946,Schnitt1!L:P,2,0)</f>
        <v>0</v>
      </c>
      <c r="T1946" s="166">
        <f>VLOOKUP(L1946,Schnitt2!L:P,2,0)</f>
        <v>0</v>
      </c>
      <c r="U1946" s="166">
        <f>VLOOKUP(L1946,Schnitt3!L:P,2,0)</f>
        <v>0</v>
      </c>
      <c r="V1946" s="166">
        <f>VLOOKUP(L1946,Schnitt4!L:P,2,0)</f>
        <v>0</v>
      </c>
      <c r="W1946" s="166">
        <f>VLOOKUP(L1946,Schnitt5!L:P,2,0)</f>
        <v>0</v>
      </c>
      <c r="X1946" s="166">
        <f>VLOOKUP(L1946,Schnitt6!L:P,2,0)</f>
        <v>0</v>
      </c>
      <c r="AA1946" s="166">
        <f>VLOOKUP(L1946,Schnitt1!L:P,3,0)</f>
        <v>0</v>
      </c>
      <c r="AB1946" s="166">
        <f>VLOOKUP(L1946,Schnitt2!L:P,3,0)</f>
        <v>0</v>
      </c>
      <c r="AC1946" s="166">
        <f>VLOOKUP(L1946,Schnitt3!L:P,3,0)</f>
        <v>0</v>
      </c>
      <c r="AD1946" s="166">
        <f>VLOOKUP(L1946,Schnitt4!L:P,3,0)</f>
        <v>0</v>
      </c>
      <c r="AE1946" s="166">
        <f>VLOOKUP(L1946,Schnitt5!L:P,3,0)</f>
        <v>0</v>
      </c>
      <c r="AF1946" s="166">
        <f>VLOOKUP(L1946,Schnitt6!L:P,3,0)</f>
        <v>0</v>
      </c>
    </row>
    <row r="1947" spans="12:32" x14ac:dyDescent="0.25">
      <c r="L1947" s="264">
        <f>Member!A1947</f>
        <v>0</v>
      </c>
      <c r="M1947" s="166">
        <f t="shared" si="130"/>
        <v>0</v>
      </c>
      <c r="N1947" s="166">
        <f t="shared" si="131"/>
        <v>0</v>
      </c>
      <c r="O1947" s="166">
        <f t="shared" si="132"/>
        <v>0</v>
      </c>
      <c r="P1947" s="166">
        <f t="shared" si="133"/>
        <v>49</v>
      </c>
      <c r="S1947" s="166">
        <f>VLOOKUP(L1947,Schnitt1!L:P,2,0)</f>
        <v>0</v>
      </c>
      <c r="T1947" s="166">
        <f>VLOOKUP(L1947,Schnitt2!L:P,2,0)</f>
        <v>0</v>
      </c>
      <c r="U1947" s="166">
        <f>VLOOKUP(L1947,Schnitt3!L:P,2,0)</f>
        <v>0</v>
      </c>
      <c r="V1947" s="166">
        <f>VLOOKUP(L1947,Schnitt4!L:P,2,0)</f>
        <v>0</v>
      </c>
      <c r="W1947" s="166">
        <f>VLOOKUP(L1947,Schnitt5!L:P,2,0)</f>
        <v>0</v>
      </c>
      <c r="X1947" s="166">
        <f>VLOOKUP(L1947,Schnitt6!L:P,2,0)</f>
        <v>0</v>
      </c>
      <c r="AA1947" s="166">
        <f>VLOOKUP(L1947,Schnitt1!L:P,3,0)</f>
        <v>0</v>
      </c>
      <c r="AB1947" s="166">
        <f>VLOOKUP(L1947,Schnitt2!L:P,3,0)</f>
        <v>0</v>
      </c>
      <c r="AC1947" s="166">
        <f>VLOOKUP(L1947,Schnitt3!L:P,3,0)</f>
        <v>0</v>
      </c>
      <c r="AD1947" s="166">
        <f>VLOOKUP(L1947,Schnitt4!L:P,3,0)</f>
        <v>0</v>
      </c>
      <c r="AE1947" s="166">
        <f>VLOOKUP(L1947,Schnitt5!L:P,3,0)</f>
        <v>0</v>
      </c>
      <c r="AF1947" s="166">
        <f>VLOOKUP(L1947,Schnitt6!L:P,3,0)</f>
        <v>0</v>
      </c>
    </row>
    <row r="1948" spans="12:32" x14ac:dyDescent="0.25">
      <c r="L1948" s="264">
        <f>Member!A1948</f>
        <v>0</v>
      </c>
      <c r="M1948" s="166">
        <f t="shared" si="130"/>
        <v>0</v>
      </c>
      <c r="N1948" s="166">
        <f t="shared" si="131"/>
        <v>0</v>
      </c>
      <c r="O1948" s="166">
        <f t="shared" si="132"/>
        <v>0</v>
      </c>
      <c r="P1948" s="166">
        <f t="shared" si="133"/>
        <v>49</v>
      </c>
      <c r="S1948" s="166">
        <f>VLOOKUP(L1948,Schnitt1!L:P,2,0)</f>
        <v>0</v>
      </c>
      <c r="T1948" s="166">
        <f>VLOOKUP(L1948,Schnitt2!L:P,2,0)</f>
        <v>0</v>
      </c>
      <c r="U1948" s="166">
        <f>VLOOKUP(L1948,Schnitt3!L:P,2,0)</f>
        <v>0</v>
      </c>
      <c r="V1948" s="166">
        <f>VLOOKUP(L1948,Schnitt4!L:P,2,0)</f>
        <v>0</v>
      </c>
      <c r="W1948" s="166">
        <f>VLOOKUP(L1948,Schnitt5!L:P,2,0)</f>
        <v>0</v>
      </c>
      <c r="X1948" s="166">
        <f>VLOOKUP(L1948,Schnitt6!L:P,2,0)</f>
        <v>0</v>
      </c>
      <c r="AA1948" s="166">
        <f>VLOOKUP(L1948,Schnitt1!L:P,3,0)</f>
        <v>0</v>
      </c>
      <c r="AB1948" s="166">
        <f>VLOOKUP(L1948,Schnitt2!L:P,3,0)</f>
        <v>0</v>
      </c>
      <c r="AC1948" s="166">
        <f>VLOOKUP(L1948,Schnitt3!L:P,3,0)</f>
        <v>0</v>
      </c>
      <c r="AD1948" s="166">
        <f>VLOOKUP(L1948,Schnitt4!L:P,3,0)</f>
        <v>0</v>
      </c>
      <c r="AE1948" s="166">
        <f>VLOOKUP(L1948,Schnitt5!L:P,3,0)</f>
        <v>0</v>
      </c>
      <c r="AF1948" s="166">
        <f>VLOOKUP(L1948,Schnitt6!L:P,3,0)</f>
        <v>0</v>
      </c>
    </row>
    <row r="1949" spans="12:32" x14ac:dyDescent="0.25">
      <c r="L1949" s="264">
        <f>Member!A1949</f>
        <v>0</v>
      </c>
      <c r="M1949" s="166">
        <f t="shared" si="130"/>
        <v>0</v>
      </c>
      <c r="N1949" s="166">
        <f t="shared" si="131"/>
        <v>0</v>
      </c>
      <c r="O1949" s="166">
        <f t="shared" si="132"/>
        <v>0</v>
      </c>
      <c r="P1949" s="166">
        <f t="shared" si="133"/>
        <v>49</v>
      </c>
      <c r="S1949" s="166">
        <f>VLOOKUP(L1949,Schnitt1!L:P,2,0)</f>
        <v>0</v>
      </c>
      <c r="T1949" s="166">
        <f>VLOOKUP(L1949,Schnitt2!L:P,2,0)</f>
        <v>0</v>
      </c>
      <c r="U1949" s="166">
        <f>VLOOKUP(L1949,Schnitt3!L:P,2,0)</f>
        <v>0</v>
      </c>
      <c r="V1949" s="166">
        <f>VLOOKUP(L1949,Schnitt4!L:P,2,0)</f>
        <v>0</v>
      </c>
      <c r="W1949" s="166">
        <f>VLOOKUP(L1949,Schnitt5!L:P,2,0)</f>
        <v>0</v>
      </c>
      <c r="X1949" s="166">
        <f>VLOOKUP(L1949,Schnitt6!L:P,2,0)</f>
        <v>0</v>
      </c>
      <c r="AA1949" s="166">
        <f>VLOOKUP(L1949,Schnitt1!L:P,3,0)</f>
        <v>0</v>
      </c>
      <c r="AB1949" s="166">
        <f>VLOOKUP(L1949,Schnitt2!L:P,3,0)</f>
        <v>0</v>
      </c>
      <c r="AC1949" s="166">
        <f>VLOOKUP(L1949,Schnitt3!L:P,3,0)</f>
        <v>0</v>
      </c>
      <c r="AD1949" s="166">
        <f>VLOOKUP(L1949,Schnitt4!L:P,3,0)</f>
        <v>0</v>
      </c>
      <c r="AE1949" s="166">
        <f>VLOOKUP(L1949,Schnitt5!L:P,3,0)</f>
        <v>0</v>
      </c>
      <c r="AF1949" s="166">
        <f>VLOOKUP(L1949,Schnitt6!L:P,3,0)</f>
        <v>0</v>
      </c>
    </row>
    <row r="1950" spans="12:32" x14ac:dyDescent="0.25">
      <c r="L1950" s="264">
        <f>Member!A1950</f>
        <v>0</v>
      </c>
      <c r="M1950" s="166">
        <f t="shared" si="130"/>
        <v>0</v>
      </c>
      <c r="N1950" s="166">
        <f t="shared" si="131"/>
        <v>0</v>
      </c>
      <c r="O1950" s="166">
        <f t="shared" si="132"/>
        <v>0</v>
      </c>
      <c r="P1950" s="166">
        <f t="shared" si="133"/>
        <v>49</v>
      </c>
      <c r="S1950" s="166">
        <f>VLOOKUP(L1950,Schnitt1!L:P,2,0)</f>
        <v>0</v>
      </c>
      <c r="T1950" s="166">
        <f>VLOOKUP(L1950,Schnitt2!L:P,2,0)</f>
        <v>0</v>
      </c>
      <c r="U1950" s="166">
        <f>VLOOKUP(L1950,Schnitt3!L:P,2,0)</f>
        <v>0</v>
      </c>
      <c r="V1950" s="166">
        <f>VLOOKUP(L1950,Schnitt4!L:P,2,0)</f>
        <v>0</v>
      </c>
      <c r="W1950" s="166">
        <f>VLOOKUP(L1950,Schnitt5!L:P,2,0)</f>
        <v>0</v>
      </c>
      <c r="X1950" s="166">
        <f>VLOOKUP(L1950,Schnitt6!L:P,2,0)</f>
        <v>0</v>
      </c>
      <c r="AA1950" s="166">
        <f>VLOOKUP(L1950,Schnitt1!L:P,3,0)</f>
        <v>0</v>
      </c>
      <c r="AB1950" s="166">
        <f>VLOOKUP(L1950,Schnitt2!L:P,3,0)</f>
        <v>0</v>
      </c>
      <c r="AC1950" s="166">
        <f>VLOOKUP(L1950,Schnitt3!L:P,3,0)</f>
        <v>0</v>
      </c>
      <c r="AD1950" s="166">
        <f>VLOOKUP(L1950,Schnitt4!L:P,3,0)</f>
        <v>0</v>
      </c>
      <c r="AE1950" s="166">
        <f>VLOOKUP(L1950,Schnitt5!L:P,3,0)</f>
        <v>0</v>
      </c>
      <c r="AF1950" s="166">
        <f>VLOOKUP(L1950,Schnitt6!L:P,3,0)</f>
        <v>0</v>
      </c>
    </row>
    <row r="1951" spans="12:32" x14ac:dyDescent="0.25">
      <c r="L1951" s="264">
        <f>Member!A1951</f>
        <v>0</v>
      </c>
      <c r="M1951" s="166">
        <f t="shared" si="130"/>
        <v>0</v>
      </c>
      <c r="N1951" s="166">
        <f t="shared" si="131"/>
        <v>0</v>
      </c>
      <c r="O1951" s="166">
        <f t="shared" si="132"/>
        <v>0</v>
      </c>
      <c r="P1951" s="166">
        <f t="shared" si="133"/>
        <v>49</v>
      </c>
      <c r="S1951" s="166">
        <f>VLOOKUP(L1951,Schnitt1!L:P,2,0)</f>
        <v>0</v>
      </c>
      <c r="T1951" s="166">
        <f>VLOOKUP(L1951,Schnitt2!L:P,2,0)</f>
        <v>0</v>
      </c>
      <c r="U1951" s="166">
        <f>VLOOKUP(L1951,Schnitt3!L:P,2,0)</f>
        <v>0</v>
      </c>
      <c r="V1951" s="166">
        <f>VLOOKUP(L1951,Schnitt4!L:P,2,0)</f>
        <v>0</v>
      </c>
      <c r="W1951" s="166">
        <f>VLOOKUP(L1951,Schnitt5!L:P,2,0)</f>
        <v>0</v>
      </c>
      <c r="X1951" s="166">
        <f>VLOOKUP(L1951,Schnitt6!L:P,2,0)</f>
        <v>0</v>
      </c>
      <c r="AA1951" s="166">
        <f>VLOOKUP(L1951,Schnitt1!L:P,3,0)</f>
        <v>0</v>
      </c>
      <c r="AB1951" s="166">
        <f>VLOOKUP(L1951,Schnitt2!L:P,3,0)</f>
        <v>0</v>
      </c>
      <c r="AC1951" s="166">
        <f>VLOOKUP(L1951,Schnitt3!L:P,3,0)</f>
        <v>0</v>
      </c>
      <c r="AD1951" s="166">
        <f>VLOOKUP(L1951,Schnitt4!L:P,3,0)</f>
        <v>0</v>
      </c>
      <c r="AE1951" s="166">
        <f>VLOOKUP(L1951,Schnitt5!L:P,3,0)</f>
        <v>0</v>
      </c>
      <c r="AF1951" s="166">
        <f>VLOOKUP(L1951,Schnitt6!L:P,3,0)</f>
        <v>0</v>
      </c>
    </row>
    <row r="1952" spans="12:32" x14ac:dyDescent="0.25">
      <c r="L1952" s="264">
        <f>Member!A1952</f>
        <v>0</v>
      </c>
      <c r="M1952" s="166">
        <f t="shared" si="130"/>
        <v>0</v>
      </c>
      <c r="N1952" s="166">
        <f t="shared" si="131"/>
        <v>0</v>
      </c>
      <c r="O1952" s="166">
        <f t="shared" si="132"/>
        <v>0</v>
      </c>
      <c r="P1952" s="166">
        <f t="shared" si="133"/>
        <v>49</v>
      </c>
      <c r="S1952" s="166">
        <f>VLOOKUP(L1952,Schnitt1!L:P,2,0)</f>
        <v>0</v>
      </c>
      <c r="T1952" s="166">
        <f>VLOOKUP(L1952,Schnitt2!L:P,2,0)</f>
        <v>0</v>
      </c>
      <c r="U1952" s="166">
        <f>VLOOKUP(L1952,Schnitt3!L:P,2,0)</f>
        <v>0</v>
      </c>
      <c r="V1952" s="166">
        <f>VLOOKUP(L1952,Schnitt4!L:P,2,0)</f>
        <v>0</v>
      </c>
      <c r="W1952" s="166">
        <f>VLOOKUP(L1952,Schnitt5!L:P,2,0)</f>
        <v>0</v>
      </c>
      <c r="X1952" s="166">
        <f>VLOOKUP(L1952,Schnitt6!L:P,2,0)</f>
        <v>0</v>
      </c>
      <c r="AA1952" s="166">
        <f>VLOOKUP(L1952,Schnitt1!L:P,3,0)</f>
        <v>0</v>
      </c>
      <c r="AB1952" s="166">
        <f>VLOOKUP(L1952,Schnitt2!L:P,3,0)</f>
        <v>0</v>
      </c>
      <c r="AC1952" s="166">
        <f>VLOOKUP(L1952,Schnitt3!L:P,3,0)</f>
        <v>0</v>
      </c>
      <c r="AD1952" s="166">
        <f>VLOOKUP(L1952,Schnitt4!L:P,3,0)</f>
        <v>0</v>
      </c>
      <c r="AE1952" s="166">
        <f>VLOOKUP(L1952,Schnitt5!L:P,3,0)</f>
        <v>0</v>
      </c>
      <c r="AF1952" s="166">
        <f>VLOOKUP(L1952,Schnitt6!L:P,3,0)</f>
        <v>0</v>
      </c>
    </row>
    <row r="1953" spans="12:32" x14ac:dyDescent="0.25">
      <c r="L1953" s="264">
        <f>Member!A1953</f>
        <v>0</v>
      </c>
      <c r="M1953" s="166">
        <f t="shared" si="130"/>
        <v>0</v>
      </c>
      <c r="N1953" s="166">
        <f t="shared" si="131"/>
        <v>0</v>
      </c>
      <c r="O1953" s="166">
        <f t="shared" si="132"/>
        <v>0</v>
      </c>
      <c r="P1953" s="166">
        <f t="shared" si="133"/>
        <v>49</v>
      </c>
      <c r="S1953" s="166">
        <f>VLOOKUP(L1953,Schnitt1!L:P,2,0)</f>
        <v>0</v>
      </c>
      <c r="T1953" s="166">
        <f>VLOOKUP(L1953,Schnitt2!L:P,2,0)</f>
        <v>0</v>
      </c>
      <c r="U1953" s="166">
        <f>VLOOKUP(L1953,Schnitt3!L:P,2,0)</f>
        <v>0</v>
      </c>
      <c r="V1953" s="166">
        <f>VLOOKUP(L1953,Schnitt4!L:P,2,0)</f>
        <v>0</v>
      </c>
      <c r="W1953" s="166">
        <f>VLOOKUP(L1953,Schnitt5!L:P,2,0)</f>
        <v>0</v>
      </c>
      <c r="X1953" s="166">
        <f>VLOOKUP(L1953,Schnitt6!L:P,2,0)</f>
        <v>0</v>
      </c>
      <c r="AA1953" s="166">
        <f>VLOOKUP(L1953,Schnitt1!L:P,3,0)</f>
        <v>0</v>
      </c>
      <c r="AB1953" s="166">
        <f>VLOOKUP(L1953,Schnitt2!L:P,3,0)</f>
        <v>0</v>
      </c>
      <c r="AC1953" s="166">
        <f>VLOOKUP(L1953,Schnitt3!L:P,3,0)</f>
        <v>0</v>
      </c>
      <c r="AD1953" s="166">
        <f>VLOOKUP(L1953,Schnitt4!L:P,3,0)</f>
        <v>0</v>
      </c>
      <c r="AE1953" s="166">
        <f>VLOOKUP(L1953,Schnitt5!L:P,3,0)</f>
        <v>0</v>
      </c>
      <c r="AF1953" s="166">
        <f>VLOOKUP(L1953,Schnitt6!L:P,3,0)</f>
        <v>0</v>
      </c>
    </row>
    <row r="1954" spans="12:32" x14ac:dyDescent="0.25">
      <c r="L1954" s="264">
        <f>Member!A1954</f>
        <v>0</v>
      </c>
      <c r="M1954" s="166">
        <f t="shared" si="130"/>
        <v>0</v>
      </c>
      <c r="N1954" s="166">
        <f t="shared" si="131"/>
        <v>0</v>
      </c>
      <c r="O1954" s="166">
        <f t="shared" si="132"/>
        <v>0</v>
      </c>
      <c r="P1954" s="166">
        <f t="shared" si="133"/>
        <v>49</v>
      </c>
      <c r="S1954" s="166">
        <f>VLOOKUP(L1954,Schnitt1!L:P,2,0)</f>
        <v>0</v>
      </c>
      <c r="T1954" s="166">
        <f>VLOOKUP(L1954,Schnitt2!L:P,2,0)</f>
        <v>0</v>
      </c>
      <c r="U1954" s="166">
        <f>VLOOKUP(L1954,Schnitt3!L:P,2,0)</f>
        <v>0</v>
      </c>
      <c r="V1954" s="166">
        <f>VLOOKUP(L1954,Schnitt4!L:P,2,0)</f>
        <v>0</v>
      </c>
      <c r="W1954" s="166">
        <f>VLOOKUP(L1954,Schnitt5!L:P,2,0)</f>
        <v>0</v>
      </c>
      <c r="X1954" s="166">
        <f>VLOOKUP(L1954,Schnitt6!L:P,2,0)</f>
        <v>0</v>
      </c>
      <c r="AA1954" s="166">
        <f>VLOOKUP(L1954,Schnitt1!L:P,3,0)</f>
        <v>0</v>
      </c>
      <c r="AB1954" s="166">
        <f>VLOOKUP(L1954,Schnitt2!L:P,3,0)</f>
        <v>0</v>
      </c>
      <c r="AC1954" s="166">
        <f>VLOOKUP(L1954,Schnitt3!L:P,3,0)</f>
        <v>0</v>
      </c>
      <c r="AD1954" s="166">
        <f>VLOOKUP(L1954,Schnitt4!L:P,3,0)</f>
        <v>0</v>
      </c>
      <c r="AE1954" s="166">
        <f>VLOOKUP(L1954,Schnitt5!L:P,3,0)</f>
        <v>0</v>
      </c>
      <c r="AF1954" s="166">
        <f>VLOOKUP(L1954,Schnitt6!L:P,3,0)</f>
        <v>0</v>
      </c>
    </row>
    <row r="1955" spans="12:32" x14ac:dyDescent="0.25">
      <c r="L1955" s="264">
        <f>Member!A1955</f>
        <v>0</v>
      </c>
      <c r="M1955" s="166">
        <f t="shared" si="130"/>
        <v>0</v>
      </c>
      <c r="N1955" s="166">
        <f t="shared" si="131"/>
        <v>0</v>
      </c>
      <c r="O1955" s="166">
        <f t="shared" si="132"/>
        <v>0</v>
      </c>
      <c r="P1955" s="166">
        <f t="shared" si="133"/>
        <v>49</v>
      </c>
      <c r="S1955" s="166">
        <f>VLOOKUP(L1955,Schnitt1!L:P,2,0)</f>
        <v>0</v>
      </c>
      <c r="T1955" s="166">
        <f>VLOOKUP(L1955,Schnitt2!L:P,2,0)</f>
        <v>0</v>
      </c>
      <c r="U1955" s="166">
        <f>VLOOKUP(L1955,Schnitt3!L:P,2,0)</f>
        <v>0</v>
      </c>
      <c r="V1955" s="166">
        <f>VLOOKUP(L1955,Schnitt4!L:P,2,0)</f>
        <v>0</v>
      </c>
      <c r="W1955" s="166">
        <f>VLOOKUP(L1955,Schnitt5!L:P,2,0)</f>
        <v>0</v>
      </c>
      <c r="X1955" s="166">
        <f>VLOOKUP(L1955,Schnitt6!L:P,2,0)</f>
        <v>0</v>
      </c>
      <c r="AA1955" s="166">
        <f>VLOOKUP(L1955,Schnitt1!L:P,3,0)</f>
        <v>0</v>
      </c>
      <c r="AB1955" s="166">
        <f>VLOOKUP(L1955,Schnitt2!L:P,3,0)</f>
        <v>0</v>
      </c>
      <c r="AC1955" s="166">
        <f>VLOOKUP(L1955,Schnitt3!L:P,3,0)</f>
        <v>0</v>
      </c>
      <c r="AD1955" s="166">
        <f>VLOOKUP(L1955,Schnitt4!L:P,3,0)</f>
        <v>0</v>
      </c>
      <c r="AE1955" s="166">
        <f>VLOOKUP(L1955,Schnitt5!L:P,3,0)</f>
        <v>0</v>
      </c>
      <c r="AF1955" s="166">
        <f>VLOOKUP(L1955,Schnitt6!L:P,3,0)</f>
        <v>0</v>
      </c>
    </row>
    <row r="1956" spans="12:32" x14ac:dyDescent="0.25">
      <c r="L1956" s="264">
        <f>Member!A1956</f>
        <v>0</v>
      </c>
      <c r="M1956" s="166">
        <f t="shared" si="130"/>
        <v>0</v>
      </c>
      <c r="N1956" s="166">
        <f t="shared" si="131"/>
        <v>0</v>
      </c>
      <c r="O1956" s="166">
        <f t="shared" si="132"/>
        <v>0</v>
      </c>
      <c r="P1956" s="166">
        <f t="shared" si="133"/>
        <v>49</v>
      </c>
      <c r="S1956" s="166">
        <f>VLOOKUP(L1956,Schnitt1!L:P,2,0)</f>
        <v>0</v>
      </c>
      <c r="T1956" s="166">
        <f>VLOOKUP(L1956,Schnitt2!L:P,2,0)</f>
        <v>0</v>
      </c>
      <c r="U1956" s="166">
        <f>VLOOKUP(L1956,Schnitt3!L:P,2,0)</f>
        <v>0</v>
      </c>
      <c r="V1956" s="166">
        <f>VLOOKUP(L1956,Schnitt4!L:P,2,0)</f>
        <v>0</v>
      </c>
      <c r="W1956" s="166">
        <f>VLOOKUP(L1956,Schnitt5!L:P,2,0)</f>
        <v>0</v>
      </c>
      <c r="X1956" s="166">
        <f>VLOOKUP(L1956,Schnitt6!L:P,2,0)</f>
        <v>0</v>
      </c>
      <c r="AA1956" s="166">
        <f>VLOOKUP(L1956,Schnitt1!L:P,3,0)</f>
        <v>0</v>
      </c>
      <c r="AB1956" s="166">
        <f>VLOOKUP(L1956,Schnitt2!L:P,3,0)</f>
        <v>0</v>
      </c>
      <c r="AC1956" s="166">
        <f>VLOOKUP(L1956,Schnitt3!L:P,3,0)</f>
        <v>0</v>
      </c>
      <c r="AD1956" s="166">
        <f>VLOOKUP(L1956,Schnitt4!L:P,3,0)</f>
        <v>0</v>
      </c>
      <c r="AE1956" s="166">
        <f>VLOOKUP(L1956,Schnitt5!L:P,3,0)</f>
        <v>0</v>
      </c>
      <c r="AF1956" s="166">
        <f>VLOOKUP(L1956,Schnitt6!L:P,3,0)</f>
        <v>0</v>
      </c>
    </row>
    <row r="1957" spans="12:32" x14ac:dyDescent="0.25">
      <c r="L1957" s="264">
        <f>Member!A1957</f>
        <v>0</v>
      </c>
      <c r="M1957" s="166">
        <f t="shared" si="130"/>
        <v>0</v>
      </c>
      <c r="N1957" s="166">
        <f t="shared" si="131"/>
        <v>0</v>
      </c>
      <c r="O1957" s="166">
        <f t="shared" si="132"/>
        <v>0</v>
      </c>
      <c r="P1957" s="166">
        <f t="shared" si="133"/>
        <v>49</v>
      </c>
      <c r="S1957" s="166">
        <f>VLOOKUP(L1957,Schnitt1!L:P,2,0)</f>
        <v>0</v>
      </c>
      <c r="T1957" s="166">
        <f>VLOOKUP(L1957,Schnitt2!L:P,2,0)</f>
        <v>0</v>
      </c>
      <c r="U1957" s="166">
        <f>VLOOKUP(L1957,Schnitt3!L:P,2,0)</f>
        <v>0</v>
      </c>
      <c r="V1957" s="166">
        <f>VLOOKUP(L1957,Schnitt4!L:P,2,0)</f>
        <v>0</v>
      </c>
      <c r="W1957" s="166">
        <f>VLOOKUP(L1957,Schnitt5!L:P,2,0)</f>
        <v>0</v>
      </c>
      <c r="X1957" s="166">
        <f>VLOOKUP(L1957,Schnitt6!L:P,2,0)</f>
        <v>0</v>
      </c>
      <c r="AA1957" s="166">
        <f>VLOOKUP(L1957,Schnitt1!L:P,3,0)</f>
        <v>0</v>
      </c>
      <c r="AB1957" s="166">
        <f>VLOOKUP(L1957,Schnitt2!L:P,3,0)</f>
        <v>0</v>
      </c>
      <c r="AC1957" s="166">
        <f>VLOOKUP(L1957,Schnitt3!L:P,3,0)</f>
        <v>0</v>
      </c>
      <c r="AD1957" s="166">
        <f>VLOOKUP(L1957,Schnitt4!L:P,3,0)</f>
        <v>0</v>
      </c>
      <c r="AE1957" s="166">
        <f>VLOOKUP(L1957,Schnitt5!L:P,3,0)</f>
        <v>0</v>
      </c>
      <c r="AF1957" s="166">
        <f>VLOOKUP(L1957,Schnitt6!L:P,3,0)</f>
        <v>0</v>
      </c>
    </row>
    <row r="1958" spans="12:32" x14ac:dyDescent="0.25">
      <c r="L1958" s="264">
        <f>Member!A1958</f>
        <v>0</v>
      </c>
      <c r="M1958" s="166">
        <f t="shared" si="130"/>
        <v>0</v>
      </c>
      <c r="N1958" s="166">
        <f t="shared" si="131"/>
        <v>0</v>
      </c>
      <c r="O1958" s="166">
        <f t="shared" si="132"/>
        <v>0</v>
      </c>
      <c r="P1958" s="166">
        <f t="shared" si="133"/>
        <v>49</v>
      </c>
      <c r="S1958" s="166">
        <f>VLOOKUP(L1958,Schnitt1!L:P,2,0)</f>
        <v>0</v>
      </c>
      <c r="T1958" s="166">
        <f>VLOOKUP(L1958,Schnitt2!L:P,2,0)</f>
        <v>0</v>
      </c>
      <c r="U1958" s="166">
        <f>VLOOKUP(L1958,Schnitt3!L:P,2,0)</f>
        <v>0</v>
      </c>
      <c r="V1958" s="166">
        <f>VLOOKUP(L1958,Schnitt4!L:P,2,0)</f>
        <v>0</v>
      </c>
      <c r="W1958" s="166">
        <f>VLOOKUP(L1958,Schnitt5!L:P,2,0)</f>
        <v>0</v>
      </c>
      <c r="X1958" s="166">
        <f>VLOOKUP(L1958,Schnitt6!L:P,2,0)</f>
        <v>0</v>
      </c>
      <c r="AA1958" s="166">
        <f>VLOOKUP(L1958,Schnitt1!L:P,3,0)</f>
        <v>0</v>
      </c>
      <c r="AB1958" s="166">
        <f>VLOOKUP(L1958,Schnitt2!L:P,3,0)</f>
        <v>0</v>
      </c>
      <c r="AC1958" s="166">
        <f>VLOOKUP(L1958,Schnitt3!L:P,3,0)</f>
        <v>0</v>
      </c>
      <c r="AD1958" s="166">
        <f>VLOOKUP(L1958,Schnitt4!L:P,3,0)</f>
        <v>0</v>
      </c>
      <c r="AE1958" s="166">
        <f>VLOOKUP(L1958,Schnitt5!L:P,3,0)</f>
        <v>0</v>
      </c>
      <c r="AF1958" s="166">
        <f>VLOOKUP(L1958,Schnitt6!L:P,3,0)</f>
        <v>0</v>
      </c>
    </row>
    <row r="1959" spans="12:32" x14ac:dyDescent="0.25">
      <c r="L1959" s="264">
        <f>Member!A1959</f>
        <v>0</v>
      </c>
      <c r="M1959" s="166">
        <f t="shared" si="130"/>
        <v>0</v>
      </c>
      <c r="N1959" s="166">
        <f t="shared" si="131"/>
        <v>0</v>
      </c>
      <c r="O1959" s="166">
        <f t="shared" si="132"/>
        <v>0</v>
      </c>
      <c r="P1959" s="166">
        <f t="shared" si="133"/>
        <v>49</v>
      </c>
      <c r="S1959" s="166">
        <f>VLOOKUP(L1959,Schnitt1!L:P,2,0)</f>
        <v>0</v>
      </c>
      <c r="T1959" s="166">
        <f>VLOOKUP(L1959,Schnitt2!L:P,2,0)</f>
        <v>0</v>
      </c>
      <c r="U1959" s="166">
        <f>VLOOKUP(L1959,Schnitt3!L:P,2,0)</f>
        <v>0</v>
      </c>
      <c r="V1959" s="166">
        <f>VLOOKUP(L1959,Schnitt4!L:P,2,0)</f>
        <v>0</v>
      </c>
      <c r="W1959" s="166">
        <f>VLOOKUP(L1959,Schnitt5!L:P,2,0)</f>
        <v>0</v>
      </c>
      <c r="X1959" s="166">
        <f>VLOOKUP(L1959,Schnitt6!L:P,2,0)</f>
        <v>0</v>
      </c>
      <c r="AA1959" s="166">
        <f>VLOOKUP(L1959,Schnitt1!L:P,3,0)</f>
        <v>0</v>
      </c>
      <c r="AB1959" s="166">
        <f>VLOOKUP(L1959,Schnitt2!L:P,3,0)</f>
        <v>0</v>
      </c>
      <c r="AC1959" s="166">
        <f>VLOOKUP(L1959,Schnitt3!L:P,3,0)</f>
        <v>0</v>
      </c>
      <c r="AD1959" s="166">
        <f>VLOOKUP(L1959,Schnitt4!L:P,3,0)</f>
        <v>0</v>
      </c>
      <c r="AE1959" s="166">
        <f>VLOOKUP(L1959,Schnitt5!L:P,3,0)</f>
        <v>0</v>
      </c>
      <c r="AF1959" s="166">
        <f>VLOOKUP(L1959,Schnitt6!L:P,3,0)</f>
        <v>0</v>
      </c>
    </row>
    <row r="1960" spans="12:32" x14ac:dyDescent="0.25">
      <c r="L1960" s="264">
        <f>Member!A1960</f>
        <v>0</v>
      </c>
      <c r="M1960" s="166">
        <f t="shared" si="130"/>
        <v>0</v>
      </c>
      <c r="N1960" s="166">
        <f t="shared" si="131"/>
        <v>0</v>
      </c>
      <c r="O1960" s="166">
        <f t="shared" si="132"/>
        <v>0</v>
      </c>
      <c r="P1960" s="166">
        <f t="shared" si="133"/>
        <v>49</v>
      </c>
      <c r="S1960" s="166">
        <f>VLOOKUP(L1960,Schnitt1!L:P,2,0)</f>
        <v>0</v>
      </c>
      <c r="T1960" s="166">
        <f>VLOOKUP(L1960,Schnitt2!L:P,2,0)</f>
        <v>0</v>
      </c>
      <c r="U1960" s="166">
        <f>VLOOKUP(L1960,Schnitt3!L:P,2,0)</f>
        <v>0</v>
      </c>
      <c r="V1960" s="166">
        <f>VLOOKUP(L1960,Schnitt4!L:P,2,0)</f>
        <v>0</v>
      </c>
      <c r="W1960" s="166">
        <f>VLOOKUP(L1960,Schnitt5!L:P,2,0)</f>
        <v>0</v>
      </c>
      <c r="X1960" s="166">
        <f>VLOOKUP(L1960,Schnitt6!L:P,2,0)</f>
        <v>0</v>
      </c>
      <c r="AA1960" s="166">
        <f>VLOOKUP(L1960,Schnitt1!L:P,3,0)</f>
        <v>0</v>
      </c>
      <c r="AB1960" s="166">
        <f>VLOOKUP(L1960,Schnitt2!L:P,3,0)</f>
        <v>0</v>
      </c>
      <c r="AC1960" s="166">
        <f>VLOOKUP(L1960,Schnitt3!L:P,3,0)</f>
        <v>0</v>
      </c>
      <c r="AD1960" s="166">
        <f>VLOOKUP(L1960,Schnitt4!L:P,3,0)</f>
        <v>0</v>
      </c>
      <c r="AE1960" s="166">
        <f>VLOOKUP(L1960,Schnitt5!L:P,3,0)</f>
        <v>0</v>
      </c>
      <c r="AF1960" s="166">
        <f>VLOOKUP(L1960,Schnitt6!L:P,3,0)</f>
        <v>0</v>
      </c>
    </row>
    <row r="1961" spans="12:32" x14ac:dyDescent="0.25">
      <c r="L1961" s="264">
        <f>Member!A1961</f>
        <v>0</v>
      </c>
      <c r="M1961" s="166">
        <f t="shared" si="130"/>
        <v>0</v>
      </c>
      <c r="N1961" s="166">
        <f t="shared" si="131"/>
        <v>0</v>
      </c>
      <c r="O1961" s="166">
        <f t="shared" si="132"/>
        <v>0</v>
      </c>
      <c r="P1961" s="166">
        <f t="shared" si="133"/>
        <v>49</v>
      </c>
      <c r="S1961" s="166">
        <f>VLOOKUP(L1961,Schnitt1!L:P,2,0)</f>
        <v>0</v>
      </c>
      <c r="T1961" s="166">
        <f>VLOOKUP(L1961,Schnitt2!L:P,2,0)</f>
        <v>0</v>
      </c>
      <c r="U1961" s="166">
        <f>VLOOKUP(L1961,Schnitt3!L:P,2,0)</f>
        <v>0</v>
      </c>
      <c r="V1961" s="166">
        <f>VLOOKUP(L1961,Schnitt4!L:P,2,0)</f>
        <v>0</v>
      </c>
      <c r="W1961" s="166">
        <f>VLOOKUP(L1961,Schnitt5!L:P,2,0)</f>
        <v>0</v>
      </c>
      <c r="X1961" s="166">
        <f>VLOOKUP(L1961,Schnitt6!L:P,2,0)</f>
        <v>0</v>
      </c>
      <c r="AA1961" s="166">
        <f>VLOOKUP(L1961,Schnitt1!L:P,3,0)</f>
        <v>0</v>
      </c>
      <c r="AB1961" s="166">
        <f>VLOOKUP(L1961,Schnitt2!L:P,3,0)</f>
        <v>0</v>
      </c>
      <c r="AC1961" s="166">
        <f>VLOOKUP(L1961,Schnitt3!L:P,3,0)</f>
        <v>0</v>
      </c>
      <c r="AD1961" s="166">
        <f>VLOOKUP(L1961,Schnitt4!L:P,3,0)</f>
        <v>0</v>
      </c>
      <c r="AE1961" s="166">
        <f>VLOOKUP(L1961,Schnitt5!L:P,3,0)</f>
        <v>0</v>
      </c>
      <c r="AF1961" s="166">
        <f>VLOOKUP(L1961,Schnitt6!L:P,3,0)</f>
        <v>0</v>
      </c>
    </row>
    <row r="1962" spans="12:32" x14ac:dyDescent="0.25">
      <c r="L1962" s="264">
        <f>Member!A1962</f>
        <v>0</v>
      </c>
      <c r="M1962" s="166">
        <f t="shared" si="130"/>
        <v>0</v>
      </c>
      <c r="N1962" s="166">
        <f t="shared" si="131"/>
        <v>0</v>
      </c>
      <c r="O1962" s="166">
        <f t="shared" si="132"/>
        <v>0</v>
      </c>
      <c r="P1962" s="166">
        <f t="shared" si="133"/>
        <v>49</v>
      </c>
      <c r="S1962" s="166">
        <f>VLOOKUP(L1962,Schnitt1!L:P,2,0)</f>
        <v>0</v>
      </c>
      <c r="T1962" s="166">
        <f>VLOOKUP(L1962,Schnitt2!L:P,2,0)</f>
        <v>0</v>
      </c>
      <c r="U1962" s="166">
        <f>VLOOKUP(L1962,Schnitt3!L:P,2,0)</f>
        <v>0</v>
      </c>
      <c r="V1962" s="166">
        <f>VLOOKUP(L1962,Schnitt4!L:P,2,0)</f>
        <v>0</v>
      </c>
      <c r="W1962" s="166">
        <f>VLOOKUP(L1962,Schnitt5!L:P,2,0)</f>
        <v>0</v>
      </c>
      <c r="X1962" s="166">
        <f>VLOOKUP(L1962,Schnitt6!L:P,2,0)</f>
        <v>0</v>
      </c>
      <c r="AA1962" s="166">
        <f>VLOOKUP(L1962,Schnitt1!L:P,3,0)</f>
        <v>0</v>
      </c>
      <c r="AB1962" s="166">
        <f>VLOOKUP(L1962,Schnitt2!L:P,3,0)</f>
        <v>0</v>
      </c>
      <c r="AC1962" s="166">
        <f>VLOOKUP(L1962,Schnitt3!L:P,3,0)</f>
        <v>0</v>
      </c>
      <c r="AD1962" s="166">
        <f>VLOOKUP(L1962,Schnitt4!L:P,3,0)</f>
        <v>0</v>
      </c>
      <c r="AE1962" s="166">
        <f>VLOOKUP(L1962,Schnitt5!L:P,3,0)</f>
        <v>0</v>
      </c>
      <c r="AF1962" s="166">
        <f>VLOOKUP(L1962,Schnitt6!L:P,3,0)</f>
        <v>0</v>
      </c>
    </row>
    <row r="1963" spans="12:32" x14ac:dyDescent="0.25">
      <c r="L1963" s="264">
        <f>Member!A1963</f>
        <v>0</v>
      </c>
      <c r="M1963" s="166">
        <f t="shared" si="130"/>
        <v>0</v>
      </c>
      <c r="N1963" s="166">
        <f t="shared" si="131"/>
        <v>0</v>
      </c>
      <c r="O1963" s="166">
        <f t="shared" si="132"/>
        <v>0</v>
      </c>
      <c r="P1963" s="166">
        <f t="shared" si="133"/>
        <v>49</v>
      </c>
      <c r="S1963" s="166">
        <f>VLOOKUP(L1963,Schnitt1!L:P,2,0)</f>
        <v>0</v>
      </c>
      <c r="T1963" s="166">
        <f>VLOOKUP(L1963,Schnitt2!L:P,2,0)</f>
        <v>0</v>
      </c>
      <c r="U1963" s="166">
        <f>VLOOKUP(L1963,Schnitt3!L:P,2,0)</f>
        <v>0</v>
      </c>
      <c r="V1963" s="166">
        <f>VLOOKUP(L1963,Schnitt4!L:P,2,0)</f>
        <v>0</v>
      </c>
      <c r="W1963" s="166">
        <f>VLOOKUP(L1963,Schnitt5!L:P,2,0)</f>
        <v>0</v>
      </c>
      <c r="X1963" s="166">
        <f>VLOOKUP(L1963,Schnitt6!L:P,2,0)</f>
        <v>0</v>
      </c>
      <c r="AA1963" s="166">
        <f>VLOOKUP(L1963,Schnitt1!L:P,3,0)</f>
        <v>0</v>
      </c>
      <c r="AB1963" s="166">
        <f>VLOOKUP(L1963,Schnitt2!L:P,3,0)</f>
        <v>0</v>
      </c>
      <c r="AC1963" s="166">
        <f>VLOOKUP(L1963,Schnitt3!L:P,3,0)</f>
        <v>0</v>
      </c>
      <c r="AD1963" s="166">
        <f>VLOOKUP(L1963,Schnitt4!L:P,3,0)</f>
        <v>0</v>
      </c>
      <c r="AE1963" s="166">
        <f>VLOOKUP(L1963,Schnitt5!L:P,3,0)</f>
        <v>0</v>
      </c>
      <c r="AF1963" s="166">
        <f>VLOOKUP(L1963,Schnitt6!L:P,3,0)</f>
        <v>0</v>
      </c>
    </row>
    <row r="1964" spans="12:32" x14ac:dyDescent="0.25">
      <c r="L1964" s="264">
        <f>Member!A1964</f>
        <v>0</v>
      </c>
      <c r="M1964" s="166">
        <f t="shared" si="130"/>
        <v>0</v>
      </c>
      <c r="N1964" s="166">
        <f t="shared" si="131"/>
        <v>0</v>
      </c>
      <c r="O1964" s="166">
        <f t="shared" si="132"/>
        <v>0</v>
      </c>
      <c r="P1964" s="166">
        <f t="shared" si="133"/>
        <v>49</v>
      </c>
      <c r="S1964" s="166">
        <f>VLOOKUP(L1964,Schnitt1!L:P,2,0)</f>
        <v>0</v>
      </c>
      <c r="T1964" s="166">
        <f>VLOOKUP(L1964,Schnitt2!L:P,2,0)</f>
        <v>0</v>
      </c>
      <c r="U1964" s="166">
        <f>VLOOKUP(L1964,Schnitt3!L:P,2,0)</f>
        <v>0</v>
      </c>
      <c r="V1964" s="166">
        <f>VLOOKUP(L1964,Schnitt4!L:P,2,0)</f>
        <v>0</v>
      </c>
      <c r="W1964" s="166">
        <f>VLOOKUP(L1964,Schnitt5!L:P,2,0)</f>
        <v>0</v>
      </c>
      <c r="X1964" s="166">
        <f>VLOOKUP(L1964,Schnitt6!L:P,2,0)</f>
        <v>0</v>
      </c>
      <c r="AA1964" s="166">
        <f>VLOOKUP(L1964,Schnitt1!L:P,3,0)</f>
        <v>0</v>
      </c>
      <c r="AB1964" s="166">
        <f>VLOOKUP(L1964,Schnitt2!L:P,3,0)</f>
        <v>0</v>
      </c>
      <c r="AC1964" s="166">
        <f>VLOOKUP(L1964,Schnitt3!L:P,3,0)</f>
        <v>0</v>
      </c>
      <c r="AD1964" s="166">
        <f>VLOOKUP(L1964,Schnitt4!L:P,3,0)</f>
        <v>0</v>
      </c>
      <c r="AE1964" s="166">
        <f>VLOOKUP(L1964,Schnitt5!L:P,3,0)</f>
        <v>0</v>
      </c>
      <c r="AF1964" s="166">
        <f>VLOOKUP(L1964,Schnitt6!L:P,3,0)</f>
        <v>0</v>
      </c>
    </row>
    <row r="1965" spans="12:32" x14ac:dyDescent="0.25">
      <c r="L1965" s="264">
        <f>Member!A1965</f>
        <v>0</v>
      </c>
      <c r="M1965" s="166">
        <f t="shared" si="130"/>
        <v>0</v>
      </c>
      <c r="N1965" s="166">
        <f t="shared" si="131"/>
        <v>0</v>
      </c>
      <c r="O1965" s="166">
        <f t="shared" si="132"/>
        <v>0</v>
      </c>
      <c r="P1965" s="166">
        <f t="shared" si="133"/>
        <v>49</v>
      </c>
      <c r="S1965" s="166">
        <f>VLOOKUP(L1965,Schnitt1!L:P,2,0)</f>
        <v>0</v>
      </c>
      <c r="T1965" s="166">
        <f>VLOOKUP(L1965,Schnitt2!L:P,2,0)</f>
        <v>0</v>
      </c>
      <c r="U1965" s="166">
        <f>VLOOKUP(L1965,Schnitt3!L:P,2,0)</f>
        <v>0</v>
      </c>
      <c r="V1965" s="166">
        <f>VLOOKUP(L1965,Schnitt4!L:P,2,0)</f>
        <v>0</v>
      </c>
      <c r="W1965" s="166">
        <f>VLOOKUP(L1965,Schnitt5!L:P,2,0)</f>
        <v>0</v>
      </c>
      <c r="X1965" s="166">
        <f>VLOOKUP(L1965,Schnitt6!L:P,2,0)</f>
        <v>0</v>
      </c>
      <c r="AA1965" s="166">
        <f>VLOOKUP(L1965,Schnitt1!L:P,3,0)</f>
        <v>0</v>
      </c>
      <c r="AB1965" s="166">
        <f>VLOOKUP(L1965,Schnitt2!L:P,3,0)</f>
        <v>0</v>
      </c>
      <c r="AC1965" s="166">
        <f>VLOOKUP(L1965,Schnitt3!L:P,3,0)</f>
        <v>0</v>
      </c>
      <c r="AD1965" s="166">
        <f>VLOOKUP(L1965,Schnitt4!L:P,3,0)</f>
        <v>0</v>
      </c>
      <c r="AE1965" s="166">
        <f>VLOOKUP(L1965,Schnitt5!L:P,3,0)</f>
        <v>0</v>
      </c>
      <c r="AF1965" s="166">
        <f>VLOOKUP(L1965,Schnitt6!L:P,3,0)</f>
        <v>0</v>
      </c>
    </row>
    <row r="1966" spans="12:32" x14ac:dyDescent="0.25">
      <c r="L1966" s="264">
        <f>Member!A1966</f>
        <v>0</v>
      </c>
      <c r="M1966" s="166">
        <f t="shared" si="130"/>
        <v>0</v>
      </c>
      <c r="N1966" s="166">
        <f t="shared" si="131"/>
        <v>0</v>
      </c>
      <c r="O1966" s="166">
        <f t="shared" si="132"/>
        <v>0</v>
      </c>
      <c r="P1966" s="166">
        <f t="shared" si="133"/>
        <v>49</v>
      </c>
      <c r="S1966" s="166">
        <f>VLOOKUP(L1966,Schnitt1!L:P,2,0)</f>
        <v>0</v>
      </c>
      <c r="T1966" s="166">
        <f>VLOOKUP(L1966,Schnitt2!L:P,2,0)</f>
        <v>0</v>
      </c>
      <c r="U1966" s="166">
        <f>VLOOKUP(L1966,Schnitt3!L:P,2,0)</f>
        <v>0</v>
      </c>
      <c r="V1966" s="166">
        <f>VLOOKUP(L1966,Schnitt4!L:P,2,0)</f>
        <v>0</v>
      </c>
      <c r="W1966" s="166">
        <f>VLOOKUP(L1966,Schnitt5!L:P,2,0)</f>
        <v>0</v>
      </c>
      <c r="X1966" s="166">
        <f>VLOOKUP(L1966,Schnitt6!L:P,2,0)</f>
        <v>0</v>
      </c>
      <c r="AA1966" s="166">
        <f>VLOOKUP(L1966,Schnitt1!L:P,3,0)</f>
        <v>0</v>
      </c>
      <c r="AB1966" s="166">
        <f>VLOOKUP(L1966,Schnitt2!L:P,3,0)</f>
        <v>0</v>
      </c>
      <c r="AC1966" s="166">
        <f>VLOOKUP(L1966,Schnitt3!L:P,3,0)</f>
        <v>0</v>
      </c>
      <c r="AD1966" s="166">
        <f>VLOOKUP(L1966,Schnitt4!L:P,3,0)</f>
        <v>0</v>
      </c>
      <c r="AE1966" s="166">
        <f>VLOOKUP(L1966,Schnitt5!L:P,3,0)</f>
        <v>0</v>
      </c>
      <c r="AF1966" s="166">
        <f>VLOOKUP(L1966,Schnitt6!L:P,3,0)</f>
        <v>0</v>
      </c>
    </row>
    <row r="1967" spans="12:32" x14ac:dyDescent="0.25">
      <c r="L1967" s="264">
        <f>Member!A1967</f>
        <v>0</v>
      </c>
      <c r="M1967" s="166">
        <f t="shared" si="130"/>
        <v>0</v>
      </c>
      <c r="N1967" s="166">
        <f t="shared" si="131"/>
        <v>0</v>
      </c>
      <c r="O1967" s="166">
        <f t="shared" si="132"/>
        <v>0</v>
      </c>
      <c r="P1967" s="166">
        <f t="shared" si="133"/>
        <v>49</v>
      </c>
      <c r="S1967" s="166">
        <f>VLOOKUP(L1967,Schnitt1!L:P,2,0)</f>
        <v>0</v>
      </c>
      <c r="T1967" s="166">
        <f>VLOOKUP(L1967,Schnitt2!L:P,2,0)</f>
        <v>0</v>
      </c>
      <c r="U1967" s="166">
        <f>VLOOKUP(L1967,Schnitt3!L:P,2,0)</f>
        <v>0</v>
      </c>
      <c r="V1967" s="166">
        <f>VLOOKUP(L1967,Schnitt4!L:P,2,0)</f>
        <v>0</v>
      </c>
      <c r="W1967" s="166">
        <f>VLOOKUP(L1967,Schnitt5!L:P,2,0)</f>
        <v>0</v>
      </c>
      <c r="X1967" s="166">
        <f>VLOOKUP(L1967,Schnitt6!L:P,2,0)</f>
        <v>0</v>
      </c>
      <c r="AA1967" s="166">
        <f>VLOOKUP(L1967,Schnitt1!L:P,3,0)</f>
        <v>0</v>
      </c>
      <c r="AB1967" s="166">
        <f>VLOOKUP(L1967,Schnitt2!L:P,3,0)</f>
        <v>0</v>
      </c>
      <c r="AC1967" s="166">
        <f>VLOOKUP(L1967,Schnitt3!L:P,3,0)</f>
        <v>0</v>
      </c>
      <c r="AD1967" s="166">
        <f>VLOOKUP(L1967,Schnitt4!L:P,3,0)</f>
        <v>0</v>
      </c>
      <c r="AE1967" s="166">
        <f>VLOOKUP(L1967,Schnitt5!L:P,3,0)</f>
        <v>0</v>
      </c>
      <c r="AF1967" s="166">
        <f>VLOOKUP(L1967,Schnitt6!L:P,3,0)</f>
        <v>0</v>
      </c>
    </row>
    <row r="1968" spans="12:32" x14ac:dyDescent="0.25">
      <c r="L1968" s="264">
        <f>Member!A1968</f>
        <v>0</v>
      </c>
      <c r="M1968" s="166">
        <f t="shared" si="130"/>
        <v>0</v>
      </c>
      <c r="N1968" s="166">
        <f t="shared" si="131"/>
        <v>0</v>
      </c>
      <c r="O1968" s="166">
        <f t="shared" si="132"/>
        <v>0</v>
      </c>
      <c r="P1968" s="166">
        <f t="shared" si="133"/>
        <v>49</v>
      </c>
      <c r="S1968" s="166">
        <f>VLOOKUP(L1968,Schnitt1!L:P,2,0)</f>
        <v>0</v>
      </c>
      <c r="T1968" s="166">
        <f>VLOOKUP(L1968,Schnitt2!L:P,2,0)</f>
        <v>0</v>
      </c>
      <c r="U1968" s="166">
        <f>VLOOKUP(L1968,Schnitt3!L:P,2,0)</f>
        <v>0</v>
      </c>
      <c r="V1968" s="166">
        <f>VLOOKUP(L1968,Schnitt4!L:P,2,0)</f>
        <v>0</v>
      </c>
      <c r="W1968" s="166">
        <f>VLOOKUP(L1968,Schnitt5!L:P,2,0)</f>
        <v>0</v>
      </c>
      <c r="X1968" s="166">
        <f>VLOOKUP(L1968,Schnitt6!L:P,2,0)</f>
        <v>0</v>
      </c>
      <c r="AA1968" s="166">
        <f>VLOOKUP(L1968,Schnitt1!L:P,3,0)</f>
        <v>0</v>
      </c>
      <c r="AB1968" s="166">
        <f>VLOOKUP(L1968,Schnitt2!L:P,3,0)</f>
        <v>0</v>
      </c>
      <c r="AC1968" s="166">
        <f>VLOOKUP(L1968,Schnitt3!L:P,3,0)</f>
        <v>0</v>
      </c>
      <c r="AD1968" s="166">
        <f>VLOOKUP(L1968,Schnitt4!L:P,3,0)</f>
        <v>0</v>
      </c>
      <c r="AE1968" s="166">
        <f>VLOOKUP(L1968,Schnitt5!L:P,3,0)</f>
        <v>0</v>
      </c>
      <c r="AF1968" s="166">
        <f>VLOOKUP(L1968,Schnitt6!L:P,3,0)</f>
        <v>0</v>
      </c>
    </row>
    <row r="1969" spans="12:32" x14ac:dyDescent="0.25">
      <c r="L1969" s="264">
        <f>Member!A1969</f>
        <v>0</v>
      </c>
      <c r="M1969" s="166">
        <f t="shared" si="130"/>
        <v>0</v>
      </c>
      <c r="N1969" s="166">
        <f t="shared" si="131"/>
        <v>0</v>
      </c>
      <c r="O1969" s="166">
        <f t="shared" si="132"/>
        <v>0</v>
      </c>
      <c r="P1969" s="166">
        <f t="shared" si="133"/>
        <v>49</v>
      </c>
      <c r="S1969" s="166">
        <f>VLOOKUP(L1969,Schnitt1!L:P,2,0)</f>
        <v>0</v>
      </c>
      <c r="T1969" s="166">
        <f>VLOOKUP(L1969,Schnitt2!L:P,2,0)</f>
        <v>0</v>
      </c>
      <c r="U1969" s="166">
        <f>VLOOKUP(L1969,Schnitt3!L:P,2,0)</f>
        <v>0</v>
      </c>
      <c r="V1969" s="166">
        <f>VLOOKUP(L1969,Schnitt4!L:P,2,0)</f>
        <v>0</v>
      </c>
      <c r="W1969" s="166">
        <f>VLOOKUP(L1969,Schnitt5!L:P,2,0)</f>
        <v>0</v>
      </c>
      <c r="X1969" s="166">
        <f>VLOOKUP(L1969,Schnitt6!L:P,2,0)</f>
        <v>0</v>
      </c>
      <c r="AA1969" s="166">
        <f>VLOOKUP(L1969,Schnitt1!L:P,3,0)</f>
        <v>0</v>
      </c>
      <c r="AB1969" s="166">
        <f>VLOOKUP(L1969,Schnitt2!L:P,3,0)</f>
        <v>0</v>
      </c>
      <c r="AC1969" s="166">
        <f>VLOOKUP(L1969,Schnitt3!L:P,3,0)</f>
        <v>0</v>
      </c>
      <c r="AD1969" s="166">
        <f>VLOOKUP(L1969,Schnitt4!L:P,3,0)</f>
        <v>0</v>
      </c>
      <c r="AE1969" s="166">
        <f>VLOOKUP(L1969,Schnitt5!L:P,3,0)</f>
        <v>0</v>
      </c>
      <c r="AF1969" s="166">
        <f>VLOOKUP(L1969,Schnitt6!L:P,3,0)</f>
        <v>0</v>
      </c>
    </row>
    <row r="1970" spans="12:32" x14ac:dyDescent="0.25">
      <c r="L1970" s="264">
        <f>Member!A1970</f>
        <v>0</v>
      </c>
      <c r="M1970" s="166">
        <f t="shared" si="130"/>
        <v>0</v>
      </c>
      <c r="N1970" s="166">
        <f t="shared" si="131"/>
        <v>0</v>
      </c>
      <c r="O1970" s="166">
        <f t="shared" si="132"/>
        <v>0</v>
      </c>
      <c r="P1970" s="166">
        <f t="shared" si="133"/>
        <v>49</v>
      </c>
      <c r="S1970" s="166">
        <f>VLOOKUP(L1970,Schnitt1!L:P,2,0)</f>
        <v>0</v>
      </c>
      <c r="T1970" s="166">
        <f>VLOOKUP(L1970,Schnitt2!L:P,2,0)</f>
        <v>0</v>
      </c>
      <c r="U1970" s="166">
        <f>VLOOKUP(L1970,Schnitt3!L:P,2,0)</f>
        <v>0</v>
      </c>
      <c r="V1970" s="166">
        <f>VLOOKUP(L1970,Schnitt4!L:P,2,0)</f>
        <v>0</v>
      </c>
      <c r="W1970" s="166">
        <f>VLOOKUP(L1970,Schnitt5!L:P,2,0)</f>
        <v>0</v>
      </c>
      <c r="X1970" s="166">
        <f>VLOOKUP(L1970,Schnitt6!L:P,2,0)</f>
        <v>0</v>
      </c>
      <c r="AA1970" s="166">
        <f>VLOOKUP(L1970,Schnitt1!L:P,3,0)</f>
        <v>0</v>
      </c>
      <c r="AB1970" s="166">
        <f>VLOOKUP(L1970,Schnitt2!L:P,3,0)</f>
        <v>0</v>
      </c>
      <c r="AC1970" s="166">
        <f>VLOOKUP(L1970,Schnitt3!L:P,3,0)</f>
        <v>0</v>
      </c>
      <c r="AD1970" s="166">
        <f>VLOOKUP(L1970,Schnitt4!L:P,3,0)</f>
        <v>0</v>
      </c>
      <c r="AE1970" s="166">
        <f>VLOOKUP(L1970,Schnitt5!L:P,3,0)</f>
        <v>0</v>
      </c>
      <c r="AF1970" s="166">
        <f>VLOOKUP(L1970,Schnitt6!L:P,3,0)</f>
        <v>0</v>
      </c>
    </row>
    <row r="1971" spans="12:32" x14ac:dyDescent="0.25">
      <c r="L1971" s="264">
        <f>Member!A1971</f>
        <v>0</v>
      </c>
      <c r="M1971" s="166">
        <f t="shared" si="130"/>
        <v>0</v>
      </c>
      <c r="N1971" s="166">
        <f t="shared" si="131"/>
        <v>0</v>
      </c>
      <c r="O1971" s="166">
        <f t="shared" si="132"/>
        <v>0</v>
      </c>
      <c r="P1971" s="166">
        <f t="shared" si="133"/>
        <v>49</v>
      </c>
      <c r="S1971" s="166">
        <f>VLOOKUP(L1971,Schnitt1!L:P,2,0)</f>
        <v>0</v>
      </c>
      <c r="T1971" s="166">
        <f>VLOOKUP(L1971,Schnitt2!L:P,2,0)</f>
        <v>0</v>
      </c>
      <c r="U1971" s="166">
        <f>VLOOKUP(L1971,Schnitt3!L:P,2,0)</f>
        <v>0</v>
      </c>
      <c r="V1971" s="166">
        <f>VLOOKUP(L1971,Schnitt4!L:P,2,0)</f>
        <v>0</v>
      </c>
      <c r="W1971" s="166">
        <f>VLOOKUP(L1971,Schnitt5!L:P,2,0)</f>
        <v>0</v>
      </c>
      <c r="X1971" s="166">
        <f>VLOOKUP(L1971,Schnitt6!L:P,2,0)</f>
        <v>0</v>
      </c>
      <c r="AA1971" s="166">
        <f>VLOOKUP(L1971,Schnitt1!L:P,3,0)</f>
        <v>0</v>
      </c>
      <c r="AB1971" s="166">
        <f>VLOOKUP(L1971,Schnitt2!L:P,3,0)</f>
        <v>0</v>
      </c>
      <c r="AC1971" s="166">
        <f>VLOOKUP(L1971,Schnitt3!L:P,3,0)</f>
        <v>0</v>
      </c>
      <c r="AD1971" s="166">
        <f>VLOOKUP(L1971,Schnitt4!L:P,3,0)</f>
        <v>0</v>
      </c>
      <c r="AE1971" s="166">
        <f>VLOOKUP(L1971,Schnitt5!L:P,3,0)</f>
        <v>0</v>
      </c>
      <c r="AF1971" s="166">
        <f>VLOOKUP(L1971,Schnitt6!L:P,3,0)</f>
        <v>0</v>
      </c>
    </row>
    <row r="1972" spans="12:32" x14ac:dyDescent="0.25">
      <c r="L1972" s="264">
        <f>Member!A1972</f>
        <v>0</v>
      </c>
      <c r="M1972" s="166">
        <f t="shared" si="130"/>
        <v>0</v>
      </c>
      <c r="N1972" s="166">
        <f t="shared" si="131"/>
        <v>0</v>
      </c>
      <c r="O1972" s="166">
        <f t="shared" si="132"/>
        <v>0</v>
      </c>
      <c r="P1972" s="166">
        <f t="shared" si="133"/>
        <v>49</v>
      </c>
      <c r="S1972" s="166">
        <f>VLOOKUP(L1972,Schnitt1!L:P,2,0)</f>
        <v>0</v>
      </c>
      <c r="T1972" s="166">
        <f>VLOOKUP(L1972,Schnitt2!L:P,2,0)</f>
        <v>0</v>
      </c>
      <c r="U1972" s="166">
        <f>VLOOKUP(L1972,Schnitt3!L:P,2,0)</f>
        <v>0</v>
      </c>
      <c r="V1972" s="166">
        <f>VLOOKUP(L1972,Schnitt4!L:P,2,0)</f>
        <v>0</v>
      </c>
      <c r="W1972" s="166">
        <f>VLOOKUP(L1972,Schnitt5!L:P,2,0)</f>
        <v>0</v>
      </c>
      <c r="X1972" s="166">
        <f>VLOOKUP(L1972,Schnitt6!L:P,2,0)</f>
        <v>0</v>
      </c>
      <c r="AA1972" s="166">
        <f>VLOOKUP(L1972,Schnitt1!L:P,3,0)</f>
        <v>0</v>
      </c>
      <c r="AB1972" s="166">
        <f>VLOOKUP(L1972,Schnitt2!L:P,3,0)</f>
        <v>0</v>
      </c>
      <c r="AC1972" s="166">
        <f>VLOOKUP(L1972,Schnitt3!L:P,3,0)</f>
        <v>0</v>
      </c>
      <c r="AD1972" s="166">
        <f>VLOOKUP(L1972,Schnitt4!L:P,3,0)</f>
        <v>0</v>
      </c>
      <c r="AE1972" s="166">
        <f>VLOOKUP(L1972,Schnitt5!L:P,3,0)</f>
        <v>0</v>
      </c>
      <c r="AF1972" s="166">
        <f>VLOOKUP(L1972,Schnitt6!L:P,3,0)</f>
        <v>0</v>
      </c>
    </row>
    <row r="1973" spans="12:32" x14ac:dyDescent="0.25">
      <c r="L1973" s="264">
        <f>Member!A1973</f>
        <v>0</v>
      </c>
      <c r="M1973" s="166">
        <f t="shared" si="130"/>
        <v>0</v>
      </c>
      <c r="N1973" s="166">
        <f t="shared" si="131"/>
        <v>0</v>
      </c>
      <c r="O1973" s="166">
        <f t="shared" si="132"/>
        <v>0</v>
      </c>
      <c r="P1973" s="166">
        <f t="shared" si="133"/>
        <v>49</v>
      </c>
      <c r="S1973" s="166">
        <f>VLOOKUP(L1973,Schnitt1!L:P,2,0)</f>
        <v>0</v>
      </c>
      <c r="T1973" s="166">
        <f>VLOOKUP(L1973,Schnitt2!L:P,2,0)</f>
        <v>0</v>
      </c>
      <c r="U1973" s="166">
        <f>VLOOKUP(L1973,Schnitt3!L:P,2,0)</f>
        <v>0</v>
      </c>
      <c r="V1973" s="166">
        <f>VLOOKUP(L1973,Schnitt4!L:P,2,0)</f>
        <v>0</v>
      </c>
      <c r="W1973" s="166">
        <f>VLOOKUP(L1973,Schnitt5!L:P,2,0)</f>
        <v>0</v>
      </c>
      <c r="X1973" s="166">
        <f>VLOOKUP(L1973,Schnitt6!L:P,2,0)</f>
        <v>0</v>
      </c>
      <c r="AA1973" s="166">
        <f>VLOOKUP(L1973,Schnitt1!L:P,3,0)</f>
        <v>0</v>
      </c>
      <c r="AB1973" s="166">
        <f>VLOOKUP(L1973,Schnitt2!L:P,3,0)</f>
        <v>0</v>
      </c>
      <c r="AC1973" s="166">
        <f>VLOOKUP(L1973,Schnitt3!L:P,3,0)</f>
        <v>0</v>
      </c>
      <c r="AD1973" s="166">
        <f>VLOOKUP(L1973,Schnitt4!L:P,3,0)</f>
        <v>0</v>
      </c>
      <c r="AE1973" s="166">
        <f>VLOOKUP(L1973,Schnitt5!L:P,3,0)</f>
        <v>0</v>
      </c>
      <c r="AF1973" s="166">
        <f>VLOOKUP(L1973,Schnitt6!L:P,3,0)</f>
        <v>0</v>
      </c>
    </row>
    <row r="1974" spans="12:32" x14ac:dyDescent="0.25">
      <c r="L1974" s="264">
        <f>Member!A1974</f>
        <v>0</v>
      </c>
      <c r="M1974" s="166">
        <f t="shared" si="130"/>
        <v>0</v>
      </c>
      <c r="N1974" s="166">
        <f t="shared" si="131"/>
        <v>0</v>
      </c>
      <c r="O1974" s="166">
        <f t="shared" si="132"/>
        <v>0</v>
      </c>
      <c r="P1974" s="166">
        <f t="shared" si="133"/>
        <v>49</v>
      </c>
      <c r="S1974" s="166">
        <f>VLOOKUP(L1974,Schnitt1!L:P,2,0)</f>
        <v>0</v>
      </c>
      <c r="T1974" s="166">
        <f>VLOOKUP(L1974,Schnitt2!L:P,2,0)</f>
        <v>0</v>
      </c>
      <c r="U1974" s="166">
        <f>VLOOKUP(L1974,Schnitt3!L:P,2,0)</f>
        <v>0</v>
      </c>
      <c r="V1974" s="166">
        <f>VLOOKUP(L1974,Schnitt4!L:P,2,0)</f>
        <v>0</v>
      </c>
      <c r="W1974" s="166">
        <f>VLOOKUP(L1974,Schnitt5!L:P,2,0)</f>
        <v>0</v>
      </c>
      <c r="X1974" s="166">
        <f>VLOOKUP(L1974,Schnitt6!L:P,2,0)</f>
        <v>0</v>
      </c>
      <c r="AA1974" s="166">
        <f>VLOOKUP(L1974,Schnitt1!L:P,3,0)</f>
        <v>0</v>
      </c>
      <c r="AB1974" s="166">
        <f>VLOOKUP(L1974,Schnitt2!L:P,3,0)</f>
        <v>0</v>
      </c>
      <c r="AC1974" s="166">
        <f>VLOOKUP(L1974,Schnitt3!L:P,3,0)</f>
        <v>0</v>
      </c>
      <c r="AD1974" s="166">
        <f>VLOOKUP(L1974,Schnitt4!L:P,3,0)</f>
        <v>0</v>
      </c>
      <c r="AE1974" s="166">
        <f>VLOOKUP(L1974,Schnitt5!L:P,3,0)</f>
        <v>0</v>
      </c>
      <c r="AF1974" s="166">
        <f>VLOOKUP(L1974,Schnitt6!L:P,3,0)</f>
        <v>0</v>
      </c>
    </row>
    <row r="1975" spans="12:32" x14ac:dyDescent="0.25">
      <c r="L1975" s="264">
        <f>Member!A1975</f>
        <v>0</v>
      </c>
      <c r="M1975" s="166">
        <f t="shared" si="130"/>
        <v>0</v>
      </c>
      <c r="N1975" s="166">
        <f t="shared" si="131"/>
        <v>0</v>
      </c>
      <c r="O1975" s="166">
        <f t="shared" si="132"/>
        <v>0</v>
      </c>
      <c r="P1975" s="166">
        <f t="shared" si="133"/>
        <v>49</v>
      </c>
      <c r="S1975" s="166">
        <f>VLOOKUP(L1975,Schnitt1!L:P,2,0)</f>
        <v>0</v>
      </c>
      <c r="T1975" s="166">
        <f>VLOOKUP(L1975,Schnitt2!L:P,2,0)</f>
        <v>0</v>
      </c>
      <c r="U1975" s="166">
        <f>VLOOKUP(L1975,Schnitt3!L:P,2,0)</f>
        <v>0</v>
      </c>
      <c r="V1975" s="166">
        <f>VLOOKUP(L1975,Schnitt4!L:P,2,0)</f>
        <v>0</v>
      </c>
      <c r="W1975" s="166">
        <f>VLOOKUP(L1975,Schnitt5!L:P,2,0)</f>
        <v>0</v>
      </c>
      <c r="X1975" s="166">
        <f>VLOOKUP(L1975,Schnitt6!L:P,2,0)</f>
        <v>0</v>
      </c>
      <c r="AA1975" s="166">
        <f>VLOOKUP(L1975,Schnitt1!L:P,3,0)</f>
        <v>0</v>
      </c>
      <c r="AB1975" s="166">
        <f>VLOOKUP(L1975,Schnitt2!L:P,3,0)</f>
        <v>0</v>
      </c>
      <c r="AC1975" s="166">
        <f>VLOOKUP(L1975,Schnitt3!L:P,3,0)</f>
        <v>0</v>
      </c>
      <c r="AD1975" s="166">
        <f>VLOOKUP(L1975,Schnitt4!L:P,3,0)</f>
        <v>0</v>
      </c>
      <c r="AE1975" s="166">
        <f>VLOOKUP(L1975,Schnitt5!L:P,3,0)</f>
        <v>0</v>
      </c>
      <c r="AF1975" s="166">
        <f>VLOOKUP(L1975,Schnitt6!L:P,3,0)</f>
        <v>0</v>
      </c>
    </row>
    <row r="1976" spans="12:32" x14ac:dyDescent="0.25">
      <c r="L1976" s="264">
        <f>Member!A1976</f>
        <v>0</v>
      </c>
      <c r="M1976" s="166">
        <f t="shared" si="130"/>
        <v>0</v>
      </c>
      <c r="N1976" s="166">
        <f t="shared" si="131"/>
        <v>0</v>
      </c>
      <c r="O1976" s="166">
        <f t="shared" si="132"/>
        <v>0</v>
      </c>
      <c r="P1976" s="166">
        <f t="shared" si="133"/>
        <v>49</v>
      </c>
      <c r="S1976" s="166">
        <f>VLOOKUP(L1976,Schnitt1!L:P,2,0)</f>
        <v>0</v>
      </c>
      <c r="T1976" s="166">
        <f>VLOOKUP(L1976,Schnitt2!L:P,2,0)</f>
        <v>0</v>
      </c>
      <c r="U1976" s="166">
        <f>VLOOKUP(L1976,Schnitt3!L:P,2,0)</f>
        <v>0</v>
      </c>
      <c r="V1976" s="166">
        <f>VLOOKUP(L1976,Schnitt4!L:P,2,0)</f>
        <v>0</v>
      </c>
      <c r="W1976" s="166">
        <f>VLOOKUP(L1976,Schnitt5!L:P,2,0)</f>
        <v>0</v>
      </c>
      <c r="X1976" s="166">
        <f>VLOOKUP(L1976,Schnitt6!L:P,2,0)</f>
        <v>0</v>
      </c>
      <c r="AA1976" s="166">
        <f>VLOOKUP(L1976,Schnitt1!L:P,3,0)</f>
        <v>0</v>
      </c>
      <c r="AB1976" s="166">
        <f>VLOOKUP(L1976,Schnitt2!L:P,3,0)</f>
        <v>0</v>
      </c>
      <c r="AC1976" s="166">
        <f>VLOOKUP(L1976,Schnitt3!L:P,3,0)</f>
        <v>0</v>
      </c>
      <c r="AD1976" s="166">
        <f>VLOOKUP(L1976,Schnitt4!L:P,3,0)</f>
        <v>0</v>
      </c>
      <c r="AE1976" s="166">
        <f>VLOOKUP(L1976,Schnitt5!L:P,3,0)</f>
        <v>0</v>
      </c>
      <c r="AF1976" s="166">
        <f>VLOOKUP(L1976,Schnitt6!L:P,3,0)</f>
        <v>0</v>
      </c>
    </row>
    <row r="1977" spans="12:32" x14ac:dyDescent="0.25">
      <c r="L1977" s="264">
        <f>Member!A1977</f>
        <v>0</v>
      </c>
      <c r="M1977" s="166">
        <f t="shared" si="130"/>
        <v>0</v>
      </c>
      <c r="N1977" s="166">
        <f t="shared" si="131"/>
        <v>0</v>
      </c>
      <c r="O1977" s="166">
        <f t="shared" si="132"/>
        <v>0</v>
      </c>
      <c r="P1977" s="166">
        <f t="shared" si="133"/>
        <v>49</v>
      </c>
      <c r="S1977" s="166">
        <f>VLOOKUP(L1977,Schnitt1!L:P,2,0)</f>
        <v>0</v>
      </c>
      <c r="T1977" s="166">
        <f>VLOOKUP(L1977,Schnitt2!L:P,2,0)</f>
        <v>0</v>
      </c>
      <c r="U1977" s="166">
        <f>VLOOKUP(L1977,Schnitt3!L:P,2,0)</f>
        <v>0</v>
      </c>
      <c r="V1977" s="166">
        <f>VLOOKUP(L1977,Schnitt4!L:P,2,0)</f>
        <v>0</v>
      </c>
      <c r="W1977" s="166">
        <f>VLOOKUP(L1977,Schnitt5!L:P,2,0)</f>
        <v>0</v>
      </c>
      <c r="X1977" s="166">
        <f>VLOOKUP(L1977,Schnitt6!L:P,2,0)</f>
        <v>0</v>
      </c>
      <c r="AA1977" s="166">
        <f>VLOOKUP(L1977,Schnitt1!L:P,3,0)</f>
        <v>0</v>
      </c>
      <c r="AB1977" s="166">
        <f>VLOOKUP(L1977,Schnitt2!L:P,3,0)</f>
        <v>0</v>
      </c>
      <c r="AC1977" s="166">
        <f>VLOOKUP(L1977,Schnitt3!L:P,3,0)</f>
        <v>0</v>
      </c>
      <c r="AD1977" s="166">
        <f>VLOOKUP(L1977,Schnitt4!L:P,3,0)</f>
        <v>0</v>
      </c>
      <c r="AE1977" s="166">
        <f>VLOOKUP(L1977,Schnitt5!L:P,3,0)</f>
        <v>0</v>
      </c>
      <c r="AF1977" s="166">
        <f>VLOOKUP(L1977,Schnitt6!L:P,3,0)</f>
        <v>0</v>
      </c>
    </row>
    <row r="1978" spans="12:32" x14ac:dyDescent="0.25">
      <c r="L1978" s="264">
        <f>Member!A1978</f>
        <v>0</v>
      </c>
      <c r="M1978" s="166">
        <f t="shared" si="130"/>
        <v>0</v>
      </c>
      <c r="N1978" s="166">
        <f t="shared" si="131"/>
        <v>0</v>
      </c>
      <c r="O1978" s="166">
        <f t="shared" si="132"/>
        <v>0</v>
      </c>
      <c r="P1978" s="166">
        <f t="shared" si="133"/>
        <v>49</v>
      </c>
      <c r="S1978" s="166">
        <f>VLOOKUP(L1978,Schnitt1!L:P,2,0)</f>
        <v>0</v>
      </c>
      <c r="T1978" s="166">
        <f>VLOOKUP(L1978,Schnitt2!L:P,2,0)</f>
        <v>0</v>
      </c>
      <c r="U1978" s="166">
        <f>VLOOKUP(L1978,Schnitt3!L:P,2,0)</f>
        <v>0</v>
      </c>
      <c r="V1978" s="166">
        <f>VLOOKUP(L1978,Schnitt4!L:P,2,0)</f>
        <v>0</v>
      </c>
      <c r="W1978" s="166">
        <f>VLOOKUP(L1978,Schnitt5!L:P,2,0)</f>
        <v>0</v>
      </c>
      <c r="X1978" s="166">
        <f>VLOOKUP(L1978,Schnitt6!L:P,2,0)</f>
        <v>0</v>
      </c>
      <c r="AA1978" s="166">
        <f>VLOOKUP(L1978,Schnitt1!L:P,3,0)</f>
        <v>0</v>
      </c>
      <c r="AB1978" s="166">
        <f>VLOOKUP(L1978,Schnitt2!L:P,3,0)</f>
        <v>0</v>
      </c>
      <c r="AC1978" s="166">
        <f>VLOOKUP(L1978,Schnitt3!L:P,3,0)</f>
        <v>0</v>
      </c>
      <c r="AD1978" s="166">
        <f>VLOOKUP(L1978,Schnitt4!L:P,3,0)</f>
        <v>0</v>
      </c>
      <c r="AE1978" s="166">
        <f>VLOOKUP(L1978,Schnitt5!L:P,3,0)</f>
        <v>0</v>
      </c>
      <c r="AF1978" s="166">
        <f>VLOOKUP(L1978,Schnitt6!L:P,3,0)</f>
        <v>0</v>
      </c>
    </row>
    <row r="1979" spans="12:32" x14ac:dyDescent="0.25">
      <c r="L1979" s="264">
        <f>Member!A1979</f>
        <v>0</v>
      </c>
      <c r="M1979" s="166">
        <f t="shared" si="130"/>
        <v>0</v>
      </c>
      <c r="N1979" s="166">
        <f t="shared" si="131"/>
        <v>0</v>
      </c>
      <c r="O1979" s="166">
        <f t="shared" si="132"/>
        <v>0</v>
      </c>
      <c r="P1979" s="166">
        <f t="shared" si="133"/>
        <v>49</v>
      </c>
      <c r="S1979" s="166">
        <f>VLOOKUP(L1979,Schnitt1!L:P,2,0)</f>
        <v>0</v>
      </c>
      <c r="T1979" s="166">
        <f>VLOOKUP(L1979,Schnitt2!L:P,2,0)</f>
        <v>0</v>
      </c>
      <c r="U1979" s="166">
        <f>VLOOKUP(L1979,Schnitt3!L:P,2,0)</f>
        <v>0</v>
      </c>
      <c r="V1979" s="166">
        <f>VLOOKUP(L1979,Schnitt4!L:P,2,0)</f>
        <v>0</v>
      </c>
      <c r="W1979" s="166">
        <f>VLOOKUP(L1979,Schnitt5!L:P,2,0)</f>
        <v>0</v>
      </c>
      <c r="X1979" s="166">
        <f>VLOOKUP(L1979,Schnitt6!L:P,2,0)</f>
        <v>0</v>
      </c>
      <c r="AA1979" s="166">
        <f>VLOOKUP(L1979,Schnitt1!L:P,3,0)</f>
        <v>0</v>
      </c>
      <c r="AB1979" s="166">
        <f>VLOOKUP(L1979,Schnitt2!L:P,3,0)</f>
        <v>0</v>
      </c>
      <c r="AC1979" s="166">
        <f>VLOOKUP(L1979,Schnitt3!L:P,3,0)</f>
        <v>0</v>
      </c>
      <c r="AD1979" s="166">
        <f>VLOOKUP(L1979,Schnitt4!L:P,3,0)</f>
        <v>0</v>
      </c>
      <c r="AE1979" s="166">
        <f>VLOOKUP(L1979,Schnitt5!L:P,3,0)</f>
        <v>0</v>
      </c>
      <c r="AF1979" s="166">
        <f>VLOOKUP(L1979,Schnitt6!L:P,3,0)</f>
        <v>0</v>
      </c>
    </row>
    <row r="1980" spans="12:32" x14ac:dyDescent="0.25">
      <c r="L1980" s="264">
        <f>Member!A1980</f>
        <v>0</v>
      </c>
      <c r="M1980" s="166">
        <f t="shared" si="130"/>
        <v>0</v>
      </c>
      <c r="N1980" s="166">
        <f t="shared" si="131"/>
        <v>0</v>
      </c>
      <c r="O1980" s="166">
        <f t="shared" si="132"/>
        <v>0</v>
      </c>
      <c r="P1980" s="166">
        <f t="shared" si="133"/>
        <v>49</v>
      </c>
      <c r="S1980" s="166">
        <f>VLOOKUP(L1980,Schnitt1!L:P,2,0)</f>
        <v>0</v>
      </c>
      <c r="T1980" s="166">
        <f>VLOOKUP(L1980,Schnitt2!L:P,2,0)</f>
        <v>0</v>
      </c>
      <c r="U1980" s="166">
        <f>VLOOKUP(L1980,Schnitt3!L:P,2,0)</f>
        <v>0</v>
      </c>
      <c r="V1980" s="166">
        <f>VLOOKUP(L1980,Schnitt4!L:P,2,0)</f>
        <v>0</v>
      </c>
      <c r="W1980" s="166">
        <f>VLOOKUP(L1980,Schnitt5!L:P,2,0)</f>
        <v>0</v>
      </c>
      <c r="X1980" s="166">
        <f>VLOOKUP(L1980,Schnitt6!L:P,2,0)</f>
        <v>0</v>
      </c>
      <c r="AA1980" s="166">
        <f>VLOOKUP(L1980,Schnitt1!L:P,3,0)</f>
        <v>0</v>
      </c>
      <c r="AB1980" s="166">
        <f>VLOOKUP(L1980,Schnitt2!L:P,3,0)</f>
        <v>0</v>
      </c>
      <c r="AC1980" s="166">
        <f>VLOOKUP(L1980,Schnitt3!L:P,3,0)</f>
        <v>0</v>
      </c>
      <c r="AD1980" s="166">
        <f>VLOOKUP(L1980,Schnitt4!L:P,3,0)</f>
        <v>0</v>
      </c>
      <c r="AE1980" s="166">
        <f>VLOOKUP(L1980,Schnitt5!L:P,3,0)</f>
        <v>0</v>
      </c>
      <c r="AF1980" s="166">
        <f>VLOOKUP(L1980,Schnitt6!L:P,3,0)</f>
        <v>0</v>
      </c>
    </row>
    <row r="1981" spans="12:32" x14ac:dyDescent="0.25">
      <c r="L1981" s="264">
        <f>Member!A1981</f>
        <v>0</v>
      </c>
      <c r="M1981" s="166">
        <f t="shared" si="130"/>
        <v>0</v>
      </c>
      <c r="N1981" s="166">
        <f t="shared" si="131"/>
        <v>0</v>
      </c>
      <c r="O1981" s="166">
        <f t="shared" si="132"/>
        <v>0</v>
      </c>
      <c r="P1981" s="166">
        <f t="shared" si="133"/>
        <v>49</v>
      </c>
      <c r="S1981" s="166">
        <f>VLOOKUP(L1981,Schnitt1!L:P,2,0)</f>
        <v>0</v>
      </c>
      <c r="T1981" s="166">
        <f>VLOOKUP(L1981,Schnitt2!L:P,2,0)</f>
        <v>0</v>
      </c>
      <c r="U1981" s="166">
        <f>VLOOKUP(L1981,Schnitt3!L:P,2,0)</f>
        <v>0</v>
      </c>
      <c r="V1981" s="166">
        <f>VLOOKUP(L1981,Schnitt4!L:P,2,0)</f>
        <v>0</v>
      </c>
      <c r="W1981" s="166">
        <f>VLOOKUP(L1981,Schnitt5!L:P,2,0)</f>
        <v>0</v>
      </c>
      <c r="X1981" s="166">
        <f>VLOOKUP(L1981,Schnitt6!L:P,2,0)</f>
        <v>0</v>
      </c>
      <c r="AA1981" s="166">
        <f>VLOOKUP(L1981,Schnitt1!L:P,3,0)</f>
        <v>0</v>
      </c>
      <c r="AB1981" s="166">
        <f>VLOOKUP(L1981,Schnitt2!L:P,3,0)</f>
        <v>0</v>
      </c>
      <c r="AC1981" s="166">
        <f>VLOOKUP(L1981,Schnitt3!L:P,3,0)</f>
        <v>0</v>
      </c>
      <c r="AD1981" s="166">
        <f>VLOOKUP(L1981,Schnitt4!L:P,3,0)</f>
        <v>0</v>
      </c>
      <c r="AE1981" s="166">
        <f>VLOOKUP(L1981,Schnitt5!L:P,3,0)</f>
        <v>0</v>
      </c>
      <c r="AF1981" s="166">
        <f>VLOOKUP(L1981,Schnitt6!L:P,3,0)</f>
        <v>0</v>
      </c>
    </row>
    <row r="1982" spans="12:32" x14ac:dyDescent="0.25">
      <c r="L1982" s="264">
        <f>Member!A1982</f>
        <v>0</v>
      </c>
      <c r="M1982" s="166">
        <f t="shared" si="130"/>
        <v>0</v>
      </c>
      <c r="N1982" s="166">
        <f t="shared" si="131"/>
        <v>0</v>
      </c>
      <c r="O1982" s="166">
        <f t="shared" si="132"/>
        <v>0</v>
      </c>
      <c r="P1982" s="166">
        <f t="shared" si="133"/>
        <v>49</v>
      </c>
      <c r="S1982" s="166">
        <f>VLOOKUP(L1982,Schnitt1!L:P,2,0)</f>
        <v>0</v>
      </c>
      <c r="T1982" s="166">
        <f>VLOOKUP(L1982,Schnitt2!L:P,2,0)</f>
        <v>0</v>
      </c>
      <c r="U1982" s="166">
        <f>VLOOKUP(L1982,Schnitt3!L:P,2,0)</f>
        <v>0</v>
      </c>
      <c r="V1982" s="166">
        <f>VLOOKUP(L1982,Schnitt4!L:P,2,0)</f>
        <v>0</v>
      </c>
      <c r="W1982" s="166">
        <f>VLOOKUP(L1982,Schnitt5!L:P,2,0)</f>
        <v>0</v>
      </c>
      <c r="X1982" s="166">
        <f>VLOOKUP(L1982,Schnitt6!L:P,2,0)</f>
        <v>0</v>
      </c>
      <c r="AA1982" s="166">
        <f>VLOOKUP(L1982,Schnitt1!L:P,3,0)</f>
        <v>0</v>
      </c>
      <c r="AB1982" s="166">
        <f>VLOOKUP(L1982,Schnitt2!L:P,3,0)</f>
        <v>0</v>
      </c>
      <c r="AC1982" s="166">
        <f>VLOOKUP(L1982,Schnitt3!L:P,3,0)</f>
        <v>0</v>
      </c>
      <c r="AD1982" s="166">
        <f>VLOOKUP(L1982,Schnitt4!L:P,3,0)</f>
        <v>0</v>
      </c>
      <c r="AE1982" s="166">
        <f>VLOOKUP(L1982,Schnitt5!L:P,3,0)</f>
        <v>0</v>
      </c>
      <c r="AF1982" s="166">
        <f>VLOOKUP(L1982,Schnitt6!L:P,3,0)</f>
        <v>0</v>
      </c>
    </row>
    <row r="1983" spans="12:32" x14ac:dyDescent="0.25">
      <c r="L1983" s="264">
        <f>Member!A1983</f>
        <v>0</v>
      </c>
      <c r="M1983" s="166">
        <f t="shared" si="130"/>
        <v>0</v>
      </c>
      <c r="N1983" s="166">
        <f t="shared" si="131"/>
        <v>0</v>
      </c>
      <c r="O1983" s="166">
        <f t="shared" si="132"/>
        <v>0</v>
      </c>
      <c r="P1983" s="166">
        <f t="shared" si="133"/>
        <v>49</v>
      </c>
      <c r="S1983" s="166">
        <f>VLOOKUP(L1983,Schnitt1!L:P,2,0)</f>
        <v>0</v>
      </c>
      <c r="T1983" s="166">
        <f>VLOOKUP(L1983,Schnitt2!L:P,2,0)</f>
        <v>0</v>
      </c>
      <c r="U1983" s="166">
        <f>VLOOKUP(L1983,Schnitt3!L:P,2,0)</f>
        <v>0</v>
      </c>
      <c r="V1983" s="166">
        <f>VLOOKUP(L1983,Schnitt4!L:P,2,0)</f>
        <v>0</v>
      </c>
      <c r="W1983" s="166">
        <f>VLOOKUP(L1983,Schnitt5!L:P,2,0)</f>
        <v>0</v>
      </c>
      <c r="X1983" s="166">
        <f>VLOOKUP(L1983,Schnitt6!L:P,2,0)</f>
        <v>0</v>
      </c>
      <c r="AA1983" s="166">
        <f>VLOOKUP(L1983,Schnitt1!L:P,3,0)</f>
        <v>0</v>
      </c>
      <c r="AB1983" s="166">
        <f>VLOOKUP(L1983,Schnitt2!L:P,3,0)</f>
        <v>0</v>
      </c>
      <c r="AC1983" s="166">
        <f>VLOOKUP(L1983,Schnitt3!L:P,3,0)</f>
        <v>0</v>
      </c>
      <c r="AD1983" s="166">
        <f>VLOOKUP(L1983,Schnitt4!L:P,3,0)</f>
        <v>0</v>
      </c>
      <c r="AE1983" s="166">
        <f>VLOOKUP(L1983,Schnitt5!L:P,3,0)</f>
        <v>0</v>
      </c>
      <c r="AF1983" s="166">
        <f>VLOOKUP(L1983,Schnitt6!L:P,3,0)</f>
        <v>0</v>
      </c>
    </row>
    <row r="1984" spans="12:32" x14ac:dyDescent="0.25">
      <c r="L1984" s="264">
        <f>Member!A1984</f>
        <v>0</v>
      </c>
      <c r="M1984" s="166">
        <f t="shared" si="130"/>
        <v>0</v>
      </c>
      <c r="N1984" s="166">
        <f t="shared" si="131"/>
        <v>0</v>
      </c>
      <c r="O1984" s="166">
        <f t="shared" si="132"/>
        <v>0</v>
      </c>
      <c r="P1984" s="166">
        <f t="shared" si="133"/>
        <v>49</v>
      </c>
      <c r="S1984" s="166">
        <f>VLOOKUP(L1984,Schnitt1!L:P,2,0)</f>
        <v>0</v>
      </c>
      <c r="T1984" s="166">
        <f>VLOOKUP(L1984,Schnitt2!L:P,2,0)</f>
        <v>0</v>
      </c>
      <c r="U1984" s="166">
        <f>VLOOKUP(L1984,Schnitt3!L:P,2,0)</f>
        <v>0</v>
      </c>
      <c r="V1984" s="166">
        <f>VLOOKUP(L1984,Schnitt4!L:P,2,0)</f>
        <v>0</v>
      </c>
      <c r="W1984" s="166">
        <f>VLOOKUP(L1984,Schnitt5!L:P,2,0)</f>
        <v>0</v>
      </c>
      <c r="X1984" s="166">
        <f>VLOOKUP(L1984,Schnitt6!L:P,2,0)</f>
        <v>0</v>
      </c>
      <c r="AA1984" s="166">
        <f>VLOOKUP(L1984,Schnitt1!L:P,3,0)</f>
        <v>0</v>
      </c>
      <c r="AB1984" s="166">
        <f>VLOOKUP(L1984,Schnitt2!L:P,3,0)</f>
        <v>0</v>
      </c>
      <c r="AC1984" s="166">
        <f>VLOOKUP(L1984,Schnitt3!L:P,3,0)</f>
        <v>0</v>
      </c>
      <c r="AD1984" s="166">
        <f>VLOOKUP(L1984,Schnitt4!L:P,3,0)</f>
        <v>0</v>
      </c>
      <c r="AE1984" s="166">
        <f>VLOOKUP(L1984,Schnitt5!L:P,3,0)</f>
        <v>0</v>
      </c>
      <c r="AF1984" s="166">
        <f>VLOOKUP(L1984,Schnitt6!L:P,3,0)</f>
        <v>0</v>
      </c>
    </row>
    <row r="1985" spans="12:32" x14ac:dyDescent="0.25">
      <c r="L1985" s="264">
        <f>Member!A1985</f>
        <v>0</v>
      </c>
      <c r="M1985" s="166">
        <f t="shared" si="130"/>
        <v>0</v>
      </c>
      <c r="N1985" s="166">
        <f t="shared" si="131"/>
        <v>0</v>
      </c>
      <c r="O1985" s="166">
        <f t="shared" si="132"/>
        <v>0</v>
      </c>
      <c r="P1985" s="166">
        <f t="shared" si="133"/>
        <v>49</v>
      </c>
      <c r="S1985" s="166">
        <f>VLOOKUP(L1985,Schnitt1!L:P,2,0)</f>
        <v>0</v>
      </c>
      <c r="T1985" s="166">
        <f>VLOOKUP(L1985,Schnitt2!L:P,2,0)</f>
        <v>0</v>
      </c>
      <c r="U1985" s="166">
        <f>VLOOKUP(L1985,Schnitt3!L:P,2,0)</f>
        <v>0</v>
      </c>
      <c r="V1985" s="166">
        <f>VLOOKUP(L1985,Schnitt4!L:P,2,0)</f>
        <v>0</v>
      </c>
      <c r="W1985" s="166">
        <f>VLOOKUP(L1985,Schnitt5!L:P,2,0)</f>
        <v>0</v>
      </c>
      <c r="X1985" s="166">
        <f>VLOOKUP(L1985,Schnitt6!L:P,2,0)</f>
        <v>0</v>
      </c>
      <c r="AA1985" s="166">
        <f>VLOOKUP(L1985,Schnitt1!L:P,3,0)</f>
        <v>0</v>
      </c>
      <c r="AB1985" s="166">
        <f>VLOOKUP(L1985,Schnitt2!L:P,3,0)</f>
        <v>0</v>
      </c>
      <c r="AC1985" s="166">
        <f>VLOOKUP(L1985,Schnitt3!L:P,3,0)</f>
        <v>0</v>
      </c>
      <c r="AD1985" s="166">
        <f>VLOOKUP(L1985,Schnitt4!L:P,3,0)</f>
        <v>0</v>
      </c>
      <c r="AE1985" s="166">
        <f>VLOOKUP(L1985,Schnitt5!L:P,3,0)</f>
        <v>0</v>
      </c>
      <c r="AF1985" s="166">
        <f>VLOOKUP(L1985,Schnitt6!L:P,3,0)</f>
        <v>0</v>
      </c>
    </row>
    <row r="1986" spans="12:32" x14ac:dyDescent="0.25">
      <c r="L1986" s="264">
        <f>Member!A1986</f>
        <v>0</v>
      </c>
      <c r="M1986" s="166">
        <f t="shared" si="130"/>
        <v>0</v>
      </c>
      <c r="N1986" s="166">
        <f t="shared" si="131"/>
        <v>0</v>
      </c>
      <c r="O1986" s="166">
        <f t="shared" si="132"/>
        <v>0</v>
      </c>
      <c r="P1986" s="166">
        <f t="shared" si="133"/>
        <v>49</v>
      </c>
      <c r="S1986" s="166">
        <f>VLOOKUP(L1986,Schnitt1!L:P,2,0)</f>
        <v>0</v>
      </c>
      <c r="T1986" s="166">
        <f>VLOOKUP(L1986,Schnitt2!L:P,2,0)</f>
        <v>0</v>
      </c>
      <c r="U1986" s="166">
        <f>VLOOKUP(L1986,Schnitt3!L:P,2,0)</f>
        <v>0</v>
      </c>
      <c r="V1986" s="166">
        <f>VLOOKUP(L1986,Schnitt4!L:P,2,0)</f>
        <v>0</v>
      </c>
      <c r="W1986" s="166">
        <f>VLOOKUP(L1986,Schnitt5!L:P,2,0)</f>
        <v>0</v>
      </c>
      <c r="X1986" s="166">
        <f>VLOOKUP(L1986,Schnitt6!L:P,2,0)</f>
        <v>0</v>
      </c>
      <c r="AA1986" s="166">
        <f>VLOOKUP(L1986,Schnitt1!L:P,3,0)</f>
        <v>0</v>
      </c>
      <c r="AB1986" s="166">
        <f>VLOOKUP(L1986,Schnitt2!L:P,3,0)</f>
        <v>0</v>
      </c>
      <c r="AC1986" s="166">
        <f>VLOOKUP(L1986,Schnitt3!L:P,3,0)</f>
        <v>0</v>
      </c>
      <c r="AD1986" s="166">
        <f>VLOOKUP(L1986,Schnitt4!L:P,3,0)</f>
        <v>0</v>
      </c>
      <c r="AE1986" s="166">
        <f>VLOOKUP(L1986,Schnitt5!L:P,3,0)</f>
        <v>0</v>
      </c>
      <c r="AF1986" s="166">
        <f>VLOOKUP(L1986,Schnitt6!L:P,3,0)</f>
        <v>0</v>
      </c>
    </row>
    <row r="1987" spans="12:32" x14ac:dyDescent="0.25">
      <c r="L1987" s="264">
        <f>Member!A1987</f>
        <v>0</v>
      </c>
      <c r="M1987" s="166">
        <f t="shared" ref="M1987:M2050" si="134">SUM(S1987:X1987)</f>
        <v>0</v>
      </c>
      <c r="N1987" s="166">
        <f t="shared" ref="N1987:N2050" si="135">SUM(AA1987:AF1987)</f>
        <v>0</v>
      </c>
      <c r="O1987" s="166">
        <f t="shared" ref="O1987:O2050" si="136">IF(N1987=0,0,M1987/N1987-ROW()/1000000000)</f>
        <v>0</v>
      </c>
      <c r="P1987" s="166">
        <f t="shared" ref="P1987:P2050" si="137">RANK(O1987,O:O)</f>
        <v>49</v>
      </c>
      <c r="S1987" s="166">
        <f>VLOOKUP(L1987,Schnitt1!L:P,2,0)</f>
        <v>0</v>
      </c>
      <c r="T1987" s="166">
        <f>VLOOKUP(L1987,Schnitt2!L:P,2,0)</f>
        <v>0</v>
      </c>
      <c r="U1987" s="166">
        <f>VLOOKUP(L1987,Schnitt3!L:P,2,0)</f>
        <v>0</v>
      </c>
      <c r="V1987" s="166">
        <f>VLOOKUP(L1987,Schnitt4!L:P,2,0)</f>
        <v>0</v>
      </c>
      <c r="W1987" s="166">
        <f>VLOOKUP(L1987,Schnitt5!L:P,2,0)</f>
        <v>0</v>
      </c>
      <c r="X1987" s="166">
        <f>VLOOKUP(L1987,Schnitt6!L:P,2,0)</f>
        <v>0</v>
      </c>
      <c r="AA1987" s="166">
        <f>VLOOKUP(L1987,Schnitt1!L:P,3,0)</f>
        <v>0</v>
      </c>
      <c r="AB1987" s="166">
        <f>VLOOKUP(L1987,Schnitt2!L:P,3,0)</f>
        <v>0</v>
      </c>
      <c r="AC1987" s="166">
        <f>VLOOKUP(L1987,Schnitt3!L:P,3,0)</f>
        <v>0</v>
      </c>
      <c r="AD1987" s="166">
        <f>VLOOKUP(L1987,Schnitt4!L:P,3,0)</f>
        <v>0</v>
      </c>
      <c r="AE1987" s="166">
        <f>VLOOKUP(L1987,Schnitt5!L:P,3,0)</f>
        <v>0</v>
      </c>
      <c r="AF1987" s="166">
        <f>VLOOKUP(L1987,Schnitt6!L:P,3,0)</f>
        <v>0</v>
      </c>
    </row>
    <row r="1988" spans="12:32" x14ac:dyDescent="0.25">
      <c r="L1988" s="264">
        <f>Member!A1988</f>
        <v>0</v>
      </c>
      <c r="M1988" s="166">
        <f t="shared" si="134"/>
        <v>0</v>
      </c>
      <c r="N1988" s="166">
        <f t="shared" si="135"/>
        <v>0</v>
      </c>
      <c r="O1988" s="166">
        <f t="shared" si="136"/>
        <v>0</v>
      </c>
      <c r="P1988" s="166">
        <f t="shared" si="137"/>
        <v>49</v>
      </c>
      <c r="S1988" s="166">
        <f>VLOOKUP(L1988,Schnitt1!L:P,2,0)</f>
        <v>0</v>
      </c>
      <c r="T1988" s="166">
        <f>VLOOKUP(L1988,Schnitt2!L:P,2,0)</f>
        <v>0</v>
      </c>
      <c r="U1988" s="166">
        <f>VLOOKUP(L1988,Schnitt3!L:P,2,0)</f>
        <v>0</v>
      </c>
      <c r="V1988" s="166">
        <f>VLOOKUP(L1988,Schnitt4!L:P,2,0)</f>
        <v>0</v>
      </c>
      <c r="W1988" s="166">
        <f>VLOOKUP(L1988,Schnitt5!L:P,2,0)</f>
        <v>0</v>
      </c>
      <c r="X1988" s="166">
        <f>VLOOKUP(L1988,Schnitt6!L:P,2,0)</f>
        <v>0</v>
      </c>
      <c r="AA1988" s="166">
        <f>VLOOKUP(L1988,Schnitt1!L:P,3,0)</f>
        <v>0</v>
      </c>
      <c r="AB1988" s="166">
        <f>VLOOKUP(L1988,Schnitt2!L:P,3,0)</f>
        <v>0</v>
      </c>
      <c r="AC1988" s="166">
        <f>VLOOKUP(L1988,Schnitt3!L:P,3,0)</f>
        <v>0</v>
      </c>
      <c r="AD1988" s="166">
        <f>VLOOKUP(L1988,Schnitt4!L:P,3,0)</f>
        <v>0</v>
      </c>
      <c r="AE1988" s="166">
        <f>VLOOKUP(L1988,Schnitt5!L:P,3,0)</f>
        <v>0</v>
      </c>
      <c r="AF1988" s="166">
        <f>VLOOKUP(L1988,Schnitt6!L:P,3,0)</f>
        <v>0</v>
      </c>
    </row>
    <row r="1989" spans="12:32" x14ac:dyDescent="0.25">
      <c r="L1989" s="264">
        <f>Member!A1989</f>
        <v>0</v>
      </c>
      <c r="M1989" s="166">
        <f t="shared" si="134"/>
        <v>0</v>
      </c>
      <c r="N1989" s="166">
        <f t="shared" si="135"/>
        <v>0</v>
      </c>
      <c r="O1989" s="166">
        <f t="shared" si="136"/>
        <v>0</v>
      </c>
      <c r="P1989" s="166">
        <f t="shared" si="137"/>
        <v>49</v>
      </c>
      <c r="S1989" s="166">
        <f>VLOOKUP(L1989,Schnitt1!L:P,2,0)</f>
        <v>0</v>
      </c>
      <c r="T1989" s="166">
        <f>VLOOKUP(L1989,Schnitt2!L:P,2,0)</f>
        <v>0</v>
      </c>
      <c r="U1989" s="166">
        <f>VLOOKUP(L1989,Schnitt3!L:P,2,0)</f>
        <v>0</v>
      </c>
      <c r="V1989" s="166">
        <f>VLOOKUP(L1989,Schnitt4!L:P,2,0)</f>
        <v>0</v>
      </c>
      <c r="W1989" s="166">
        <f>VLOOKUP(L1989,Schnitt5!L:P,2,0)</f>
        <v>0</v>
      </c>
      <c r="X1989" s="166">
        <f>VLOOKUP(L1989,Schnitt6!L:P,2,0)</f>
        <v>0</v>
      </c>
      <c r="AA1989" s="166">
        <f>VLOOKUP(L1989,Schnitt1!L:P,3,0)</f>
        <v>0</v>
      </c>
      <c r="AB1989" s="166">
        <f>VLOOKUP(L1989,Schnitt2!L:P,3,0)</f>
        <v>0</v>
      </c>
      <c r="AC1989" s="166">
        <f>VLOOKUP(L1989,Schnitt3!L:P,3,0)</f>
        <v>0</v>
      </c>
      <c r="AD1989" s="166">
        <f>VLOOKUP(L1989,Schnitt4!L:P,3,0)</f>
        <v>0</v>
      </c>
      <c r="AE1989" s="166">
        <f>VLOOKUP(L1989,Schnitt5!L:P,3,0)</f>
        <v>0</v>
      </c>
      <c r="AF1989" s="166">
        <f>VLOOKUP(L1989,Schnitt6!L:P,3,0)</f>
        <v>0</v>
      </c>
    </row>
    <row r="1990" spans="12:32" x14ac:dyDescent="0.25">
      <c r="L1990" s="264">
        <f>Member!A1990</f>
        <v>0</v>
      </c>
      <c r="M1990" s="166">
        <f t="shared" si="134"/>
        <v>0</v>
      </c>
      <c r="N1990" s="166">
        <f t="shared" si="135"/>
        <v>0</v>
      </c>
      <c r="O1990" s="166">
        <f t="shared" si="136"/>
        <v>0</v>
      </c>
      <c r="P1990" s="166">
        <f t="shared" si="137"/>
        <v>49</v>
      </c>
      <c r="S1990" s="166">
        <f>VLOOKUP(L1990,Schnitt1!L:P,2,0)</f>
        <v>0</v>
      </c>
      <c r="T1990" s="166">
        <f>VLOOKUP(L1990,Schnitt2!L:P,2,0)</f>
        <v>0</v>
      </c>
      <c r="U1990" s="166">
        <f>VLOOKUP(L1990,Schnitt3!L:P,2,0)</f>
        <v>0</v>
      </c>
      <c r="V1990" s="166">
        <f>VLOOKUP(L1990,Schnitt4!L:P,2,0)</f>
        <v>0</v>
      </c>
      <c r="W1990" s="166">
        <f>VLOOKUP(L1990,Schnitt5!L:P,2,0)</f>
        <v>0</v>
      </c>
      <c r="X1990" s="166">
        <f>VLOOKUP(L1990,Schnitt6!L:P,2,0)</f>
        <v>0</v>
      </c>
      <c r="AA1990" s="166">
        <f>VLOOKUP(L1990,Schnitt1!L:P,3,0)</f>
        <v>0</v>
      </c>
      <c r="AB1990" s="166">
        <f>VLOOKUP(L1990,Schnitt2!L:P,3,0)</f>
        <v>0</v>
      </c>
      <c r="AC1990" s="166">
        <f>VLOOKUP(L1990,Schnitt3!L:P,3,0)</f>
        <v>0</v>
      </c>
      <c r="AD1990" s="166">
        <f>VLOOKUP(L1990,Schnitt4!L:P,3,0)</f>
        <v>0</v>
      </c>
      <c r="AE1990" s="166">
        <f>VLOOKUP(L1990,Schnitt5!L:P,3,0)</f>
        <v>0</v>
      </c>
      <c r="AF1990" s="166">
        <f>VLOOKUP(L1990,Schnitt6!L:P,3,0)</f>
        <v>0</v>
      </c>
    </row>
    <row r="1991" spans="12:32" x14ac:dyDescent="0.25">
      <c r="L1991" s="264">
        <f>Member!A1991</f>
        <v>0</v>
      </c>
      <c r="M1991" s="166">
        <f t="shared" si="134"/>
        <v>0</v>
      </c>
      <c r="N1991" s="166">
        <f t="shared" si="135"/>
        <v>0</v>
      </c>
      <c r="O1991" s="166">
        <f t="shared" si="136"/>
        <v>0</v>
      </c>
      <c r="P1991" s="166">
        <f t="shared" si="137"/>
        <v>49</v>
      </c>
      <c r="S1991" s="166">
        <f>VLOOKUP(L1991,Schnitt1!L:P,2,0)</f>
        <v>0</v>
      </c>
      <c r="T1991" s="166">
        <f>VLOOKUP(L1991,Schnitt2!L:P,2,0)</f>
        <v>0</v>
      </c>
      <c r="U1991" s="166">
        <f>VLOOKUP(L1991,Schnitt3!L:P,2,0)</f>
        <v>0</v>
      </c>
      <c r="V1991" s="166">
        <f>VLOOKUP(L1991,Schnitt4!L:P,2,0)</f>
        <v>0</v>
      </c>
      <c r="W1991" s="166">
        <f>VLOOKUP(L1991,Schnitt5!L:P,2,0)</f>
        <v>0</v>
      </c>
      <c r="X1991" s="166">
        <f>VLOOKUP(L1991,Schnitt6!L:P,2,0)</f>
        <v>0</v>
      </c>
      <c r="AA1991" s="166">
        <f>VLOOKUP(L1991,Schnitt1!L:P,3,0)</f>
        <v>0</v>
      </c>
      <c r="AB1991" s="166">
        <f>VLOOKUP(L1991,Schnitt2!L:P,3,0)</f>
        <v>0</v>
      </c>
      <c r="AC1991" s="166">
        <f>VLOOKUP(L1991,Schnitt3!L:P,3,0)</f>
        <v>0</v>
      </c>
      <c r="AD1991" s="166">
        <f>VLOOKUP(L1991,Schnitt4!L:P,3,0)</f>
        <v>0</v>
      </c>
      <c r="AE1991" s="166">
        <f>VLOOKUP(L1991,Schnitt5!L:P,3,0)</f>
        <v>0</v>
      </c>
      <c r="AF1991" s="166">
        <f>VLOOKUP(L1991,Schnitt6!L:P,3,0)</f>
        <v>0</v>
      </c>
    </row>
    <row r="1992" spans="12:32" x14ac:dyDescent="0.25">
      <c r="L1992" s="264">
        <f>Member!A1992</f>
        <v>0</v>
      </c>
      <c r="M1992" s="166">
        <f t="shared" si="134"/>
        <v>0</v>
      </c>
      <c r="N1992" s="166">
        <f t="shared" si="135"/>
        <v>0</v>
      </c>
      <c r="O1992" s="166">
        <f t="shared" si="136"/>
        <v>0</v>
      </c>
      <c r="P1992" s="166">
        <f t="shared" si="137"/>
        <v>49</v>
      </c>
      <c r="S1992" s="166">
        <f>VLOOKUP(L1992,Schnitt1!L:P,2,0)</f>
        <v>0</v>
      </c>
      <c r="T1992" s="166">
        <f>VLOOKUP(L1992,Schnitt2!L:P,2,0)</f>
        <v>0</v>
      </c>
      <c r="U1992" s="166">
        <f>VLOOKUP(L1992,Schnitt3!L:P,2,0)</f>
        <v>0</v>
      </c>
      <c r="V1992" s="166">
        <f>VLOOKUP(L1992,Schnitt4!L:P,2,0)</f>
        <v>0</v>
      </c>
      <c r="W1992" s="166">
        <f>VLOOKUP(L1992,Schnitt5!L:P,2,0)</f>
        <v>0</v>
      </c>
      <c r="X1992" s="166">
        <f>VLOOKUP(L1992,Schnitt6!L:P,2,0)</f>
        <v>0</v>
      </c>
      <c r="AA1992" s="166">
        <f>VLOOKUP(L1992,Schnitt1!L:P,3,0)</f>
        <v>0</v>
      </c>
      <c r="AB1992" s="166">
        <f>VLOOKUP(L1992,Schnitt2!L:P,3,0)</f>
        <v>0</v>
      </c>
      <c r="AC1992" s="166">
        <f>VLOOKUP(L1992,Schnitt3!L:P,3,0)</f>
        <v>0</v>
      </c>
      <c r="AD1992" s="166">
        <f>VLOOKUP(L1992,Schnitt4!L:P,3,0)</f>
        <v>0</v>
      </c>
      <c r="AE1992" s="166">
        <f>VLOOKUP(L1992,Schnitt5!L:P,3,0)</f>
        <v>0</v>
      </c>
      <c r="AF1992" s="166">
        <f>VLOOKUP(L1992,Schnitt6!L:P,3,0)</f>
        <v>0</v>
      </c>
    </row>
    <row r="1993" spans="12:32" x14ac:dyDescent="0.25">
      <c r="L1993" s="264">
        <f>Member!A1993</f>
        <v>0</v>
      </c>
      <c r="M1993" s="166">
        <f t="shared" si="134"/>
        <v>0</v>
      </c>
      <c r="N1993" s="166">
        <f t="shared" si="135"/>
        <v>0</v>
      </c>
      <c r="O1993" s="166">
        <f t="shared" si="136"/>
        <v>0</v>
      </c>
      <c r="P1993" s="166">
        <f t="shared" si="137"/>
        <v>49</v>
      </c>
      <c r="S1993" s="166">
        <f>VLOOKUP(L1993,Schnitt1!L:P,2,0)</f>
        <v>0</v>
      </c>
      <c r="T1993" s="166">
        <f>VLOOKUP(L1993,Schnitt2!L:P,2,0)</f>
        <v>0</v>
      </c>
      <c r="U1993" s="166">
        <f>VLOOKUP(L1993,Schnitt3!L:P,2,0)</f>
        <v>0</v>
      </c>
      <c r="V1993" s="166">
        <f>VLOOKUP(L1993,Schnitt4!L:P,2,0)</f>
        <v>0</v>
      </c>
      <c r="W1993" s="166">
        <f>VLOOKUP(L1993,Schnitt5!L:P,2,0)</f>
        <v>0</v>
      </c>
      <c r="X1993" s="166">
        <f>VLOOKUP(L1993,Schnitt6!L:P,2,0)</f>
        <v>0</v>
      </c>
      <c r="AA1993" s="166">
        <f>VLOOKUP(L1993,Schnitt1!L:P,3,0)</f>
        <v>0</v>
      </c>
      <c r="AB1993" s="166">
        <f>VLOOKUP(L1993,Schnitt2!L:P,3,0)</f>
        <v>0</v>
      </c>
      <c r="AC1993" s="166">
        <f>VLOOKUP(L1993,Schnitt3!L:P,3,0)</f>
        <v>0</v>
      </c>
      <c r="AD1993" s="166">
        <f>VLOOKUP(L1993,Schnitt4!L:P,3,0)</f>
        <v>0</v>
      </c>
      <c r="AE1993" s="166">
        <f>VLOOKUP(L1993,Schnitt5!L:P,3,0)</f>
        <v>0</v>
      </c>
      <c r="AF1993" s="166">
        <f>VLOOKUP(L1993,Schnitt6!L:P,3,0)</f>
        <v>0</v>
      </c>
    </row>
    <row r="1994" spans="12:32" x14ac:dyDescent="0.25">
      <c r="L1994" s="264">
        <f>Member!A1994</f>
        <v>0</v>
      </c>
      <c r="M1994" s="166">
        <f t="shared" si="134"/>
        <v>0</v>
      </c>
      <c r="N1994" s="166">
        <f t="shared" si="135"/>
        <v>0</v>
      </c>
      <c r="O1994" s="166">
        <f t="shared" si="136"/>
        <v>0</v>
      </c>
      <c r="P1994" s="166">
        <f t="shared" si="137"/>
        <v>49</v>
      </c>
      <c r="S1994" s="166">
        <f>VLOOKUP(L1994,Schnitt1!L:P,2,0)</f>
        <v>0</v>
      </c>
      <c r="T1994" s="166">
        <f>VLOOKUP(L1994,Schnitt2!L:P,2,0)</f>
        <v>0</v>
      </c>
      <c r="U1994" s="166">
        <f>VLOOKUP(L1994,Schnitt3!L:P,2,0)</f>
        <v>0</v>
      </c>
      <c r="V1994" s="166">
        <f>VLOOKUP(L1994,Schnitt4!L:P,2,0)</f>
        <v>0</v>
      </c>
      <c r="W1994" s="166">
        <f>VLOOKUP(L1994,Schnitt5!L:P,2,0)</f>
        <v>0</v>
      </c>
      <c r="X1994" s="166">
        <f>VLOOKUP(L1994,Schnitt6!L:P,2,0)</f>
        <v>0</v>
      </c>
      <c r="AA1994" s="166">
        <f>VLOOKUP(L1994,Schnitt1!L:P,3,0)</f>
        <v>0</v>
      </c>
      <c r="AB1994" s="166">
        <f>VLOOKUP(L1994,Schnitt2!L:P,3,0)</f>
        <v>0</v>
      </c>
      <c r="AC1994" s="166">
        <f>VLOOKUP(L1994,Schnitt3!L:P,3,0)</f>
        <v>0</v>
      </c>
      <c r="AD1994" s="166">
        <f>VLOOKUP(L1994,Schnitt4!L:P,3,0)</f>
        <v>0</v>
      </c>
      <c r="AE1994" s="166">
        <f>VLOOKUP(L1994,Schnitt5!L:P,3,0)</f>
        <v>0</v>
      </c>
      <c r="AF1994" s="166">
        <f>VLOOKUP(L1994,Schnitt6!L:P,3,0)</f>
        <v>0</v>
      </c>
    </row>
    <row r="1995" spans="12:32" x14ac:dyDescent="0.25">
      <c r="L1995" s="264">
        <f>Member!A1995</f>
        <v>0</v>
      </c>
      <c r="M1995" s="166">
        <f t="shared" si="134"/>
        <v>0</v>
      </c>
      <c r="N1995" s="166">
        <f t="shared" si="135"/>
        <v>0</v>
      </c>
      <c r="O1995" s="166">
        <f t="shared" si="136"/>
        <v>0</v>
      </c>
      <c r="P1995" s="166">
        <f t="shared" si="137"/>
        <v>49</v>
      </c>
      <c r="S1995" s="166">
        <f>VLOOKUP(L1995,Schnitt1!L:P,2,0)</f>
        <v>0</v>
      </c>
      <c r="T1995" s="166">
        <f>VLOOKUP(L1995,Schnitt2!L:P,2,0)</f>
        <v>0</v>
      </c>
      <c r="U1995" s="166">
        <f>VLOOKUP(L1995,Schnitt3!L:P,2,0)</f>
        <v>0</v>
      </c>
      <c r="V1995" s="166">
        <f>VLOOKUP(L1995,Schnitt4!L:P,2,0)</f>
        <v>0</v>
      </c>
      <c r="W1995" s="166">
        <f>VLOOKUP(L1995,Schnitt5!L:P,2,0)</f>
        <v>0</v>
      </c>
      <c r="X1995" s="166">
        <f>VLOOKUP(L1995,Schnitt6!L:P,2,0)</f>
        <v>0</v>
      </c>
      <c r="AA1995" s="166">
        <f>VLOOKUP(L1995,Schnitt1!L:P,3,0)</f>
        <v>0</v>
      </c>
      <c r="AB1995" s="166">
        <f>VLOOKUP(L1995,Schnitt2!L:P,3,0)</f>
        <v>0</v>
      </c>
      <c r="AC1995" s="166">
        <f>VLOOKUP(L1995,Schnitt3!L:P,3,0)</f>
        <v>0</v>
      </c>
      <c r="AD1995" s="166">
        <f>VLOOKUP(L1995,Schnitt4!L:P,3,0)</f>
        <v>0</v>
      </c>
      <c r="AE1995" s="166">
        <f>VLOOKUP(L1995,Schnitt5!L:P,3,0)</f>
        <v>0</v>
      </c>
      <c r="AF1995" s="166">
        <f>VLOOKUP(L1995,Schnitt6!L:P,3,0)</f>
        <v>0</v>
      </c>
    </row>
    <row r="1996" spans="12:32" x14ac:dyDescent="0.25">
      <c r="L1996" s="264">
        <f>Member!A1996</f>
        <v>0</v>
      </c>
      <c r="M1996" s="166">
        <f t="shared" si="134"/>
        <v>0</v>
      </c>
      <c r="N1996" s="166">
        <f t="shared" si="135"/>
        <v>0</v>
      </c>
      <c r="O1996" s="166">
        <f t="shared" si="136"/>
        <v>0</v>
      </c>
      <c r="P1996" s="166">
        <f t="shared" si="137"/>
        <v>49</v>
      </c>
      <c r="S1996" s="166">
        <f>VLOOKUP(L1996,Schnitt1!L:P,2,0)</f>
        <v>0</v>
      </c>
      <c r="T1996" s="166">
        <f>VLOOKUP(L1996,Schnitt2!L:P,2,0)</f>
        <v>0</v>
      </c>
      <c r="U1996" s="166">
        <f>VLOOKUP(L1996,Schnitt3!L:P,2,0)</f>
        <v>0</v>
      </c>
      <c r="V1996" s="166">
        <f>VLOOKUP(L1996,Schnitt4!L:P,2,0)</f>
        <v>0</v>
      </c>
      <c r="W1996" s="166">
        <f>VLOOKUP(L1996,Schnitt5!L:P,2,0)</f>
        <v>0</v>
      </c>
      <c r="X1996" s="166">
        <f>VLOOKUP(L1996,Schnitt6!L:P,2,0)</f>
        <v>0</v>
      </c>
      <c r="AA1996" s="166">
        <f>VLOOKUP(L1996,Schnitt1!L:P,3,0)</f>
        <v>0</v>
      </c>
      <c r="AB1996" s="166">
        <f>VLOOKUP(L1996,Schnitt2!L:P,3,0)</f>
        <v>0</v>
      </c>
      <c r="AC1996" s="166">
        <f>VLOOKUP(L1996,Schnitt3!L:P,3,0)</f>
        <v>0</v>
      </c>
      <c r="AD1996" s="166">
        <f>VLOOKUP(L1996,Schnitt4!L:P,3,0)</f>
        <v>0</v>
      </c>
      <c r="AE1996" s="166">
        <f>VLOOKUP(L1996,Schnitt5!L:P,3,0)</f>
        <v>0</v>
      </c>
      <c r="AF1996" s="166">
        <f>VLOOKUP(L1996,Schnitt6!L:P,3,0)</f>
        <v>0</v>
      </c>
    </row>
    <row r="1997" spans="12:32" x14ac:dyDescent="0.25">
      <c r="L1997" s="264">
        <f>Member!A1997</f>
        <v>0</v>
      </c>
      <c r="M1997" s="166">
        <f t="shared" si="134"/>
        <v>0</v>
      </c>
      <c r="N1997" s="166">
        <f t="shared" si="135"/>
        <v>0</v>
      </c>
      <c r="O1997" s="166">
        <f t="shared" si="136"/>
        <v>0</v>
      </c>
      <c r="P1997" s="166">
        <f t="shared" si="137"/>
        <v>49</v>
      </c>
      <c r="S1997" s="166">
        <f>VLOOKUP(L1997,Schnitt1!L:P,2,0)</f>
        <v>0</v>
      </c>
      <c r="T1997" s="166">
        <f>VLOOKUP(L1997,Schnitt2!L:P,2,0)</f>
        <v>0</v>
      </c>
      <c r="U1997" s="166">
        <f>VLOOKUP(L1997,Schnitt3!L:P,2,0)</f>
        <v>0</v>
      </c>
      <c r="V1997" s="166">
        <f>VLOOKUP(L1997,Schnitt4!L:P,2,0)</f>
        <v>0</v>
      </c>
      <c r="W1997" s="166">
        <f>VLOOKUP(L1997,Schnitt5!L:P,2,0)</f>
        <v>0</v>
      </c>
      <c r="X1997" s="166">
        <f>VLOOKUP(L1997,Schnitt6!L:P,2,0)</f>
        <v>0</v>
      </c>
      <c r="AA1997" s="166">
        <f>VLOOKUP(L1997,Schnitt1!L:P,3,0)</f>
        <v>0</v>
      </c>
      <c r="AB1997" s="166">
        <f>VLOOKUP(L1997,Schnitt2!L:P,3,0)</f>
        <v>0</v>
      </c>
      <c r="AC1997" s="166">
        <f>VLOOKUP(L1997,Schnitt3!L:P,3,0)</f>
        <v>0</v>
      </c>
      <c r="AD1997" s="166">
        <f>VLOOKUP(L1997,Schnitt4!L:P,3,0)</f>
        <v>0</v>
      </c>
      <c r="AE1997" s="166">
        <f>VLOOKUP(L1997,Schnitt5!L:P,3,0)</f>
        <v>0</v>
      </c>
      <c r="AF1997" s="166">
        <f>VLOOKUP(L1997,Schnitt6!L:P,3,0)</f>
        <v>0</v>
      </c>
    </row>
    <row r="1998" spans="12:32" x14ac:dyDescent="0.25">
      <c r="L1998" s="264">
        <f>Member!A1998</f>
        <v>0</v>
      </c>
      <c r="M1998" s="166">
        <f t="shared" si="134"/>
        <v>0</v>
      </c>
      <c r="N1998" s="166">
        <f t="shared" si="135"/>
        <v>0</v>
      </c>
      <c r="O1998" s="166">
        <f t="shared" si="136"/>
        <v>0</v>
      </c>
      <c r="P1998" s="166">
        <f t="shared" si="137"/>
        <v>49</v>
      </c>
      <c r="S1998" s="166">
        <f>VLOOKUP(L1998,Schnitt1!L:P,2,0)</f>
        <v>0</v>
      </c>
      <c r="T1998" s="166">
        <f>VLOOKUP(L1998,Schnitt2!L:P,2,0)</f>
        <v>0</v>
      </c>
      <c r="U1998" s="166">
        <f>VLOOKUP(L1998,Schnitt3!L:P,2,0)</f>
        <v>0</v>
      </c>
      <c r="V1998" s="166">
        <f>VLOOKUP(L1998,Schnitt4!L:P,2,0)</f>
        <v>0</v>
      </c>
      <c r="W1998" s="166">
        <f>VLOOKUP(L1998,Schnitt5!L:P,2,0)</f>
        <v>0</v>
      </c>
      <c r="X1998" s="166">
        <f>VLOOKUP(L1998,Schnitt6!L:P,2,0)</f>
        <v>0</v>
      </c>
      <c r="AA1998" s="166">
        <f>VLOOKUP(L1998,Schnitt1!L:P,3,0)</f>
        <v>0</v>
      </c>
      <c r="AB1998" s="166">
        <f>VLOOKUP(L1998,Schnitt2!L:P,3,0)</f>
        <v>0</v>
      </c>
      <c r="AC1998" s="166">
        <f>VLOOKUP(L1998,Schnitt3!L:P,3,0)</f>
        <v>0</v>
      </c>
      <c r="AD1998" s="166">
        <f>VLOOKUP(L1998,Schnitt4!L:P,3,0)</f>
        <v>0</v>
      </c>
      <c r="AE1998" s="166">
        <f>VLOOKUP(L1998,Schnitt5!L:P,3,0)</f>
        <v>0</v>
      </c>
      <c r="AF1998" s="166">
        <f>VLOOKUP(L1998,Schnitt6!L:P,3,0)</f>
        <v>0</v>
      </c>
    </row>
    <row r="1999" spans="12:32" x14ac:dyDescent="0.25">
      <c r="L1999" s="264">
        <f>Member!A1999</f>
        <v>0</v>
      </c>
      <c r="M1999" s="166">
        <f t="shared" si="134"/>
        <v>0</v>
      </c>
      <c r="N1999" s="166">
        <f t="shared" si="135"/>
        <v>0</v>
      </c>
      <c r="O1999" s="166">
        <f t="shared" si="136"/>
        <v>0</v>
      </c>
      <c r="P1999" s="166">
        <f t="shared" si="137"/>
        <v>49</v>
      </c>
      <c r="S1999" s="166">
        <f>VLOOKUP(L1999,Schnitt1!L:P,2,0)</f>
        <v>0</v>
      </c>
      <c r="T1999" s="166">
        <f>VLOOKUP(L1999,Schnitt2!L:P,2,0)</f>
        <v>0</v>
      </c>
      <c r="U1999" s="166">
        <f>VLOOKUP(L1999,Schnitt3!L:P,2,0)</f>
        <v>0</v>
      </c>
      <c r="V1999" s="166">
        <f>VLOOKUP(L1999,Schnitt4!L:P,2,0)</f>
        <v>0</v>
      </c>
      <c r="W1999" s="166">
        <f>VLOOKUP(L1999,Schnitt5!L:P,2,0)</f>
        <v>0</v>
      </c>
      <c r="X1999" s="166">
        <f>VLOOKUP(L1999,Schnitt6!L:P,2,0)</f>
        <v>0</v>
      </c>
      <c r="AA1999" s="166">
        <f>VLOOKUP(L1999,Schnitt1!L:P,3,0)</f>
        <v>0</v>
      </c>
      <c r="AB1999" s="166">
        <f>VLOOKUP(L1999,Schnitt2!L:P,3,0)</f>
        <v>0</v>
      </c>
      <c r="AC1999" s="166">
        <f>VLOOKUP(L1999,Schnitt3!L:P,3,0)</f>
        <v>0</v>
      </c>
      <c r="AD1999" s="166">
        <f>VLOOKUP(L1999,Schnitt4!L:P,3,0)</f>
        <v>0</v>
      </c>
      <c r="AE1999" s="166">
        <f>VLOOKUP(L1999,Schnitt5!L:P,3,0)</f>
        <v>0</v>
      </c>
      <c r="AF1999" s="166">
        <f>VLOOKUP(L1999,Schnitt6!L:P,3,0)</f>
        <v>0</v>
      </c>
    </row>
    <row r="2000" spans="12:32" x14ac:dyDescent="0.25">
      <c r="L2000" s="264">
        <f>Member!A2000</f>
        <v>0</v>
      </c>
      <c r="M2000" s="166">
        <f t="shared" si="134"/>
        <v>0</v>
      </c>
      <c r="N2000" s="166">
        <f t="shared" si="135"/>
        <v>0</v>
      </c>
      <c r="O2000" s="166">
        <f t="shared" si="136"/>
        <v>0</v>
      </c>
      <c r="P2000" s="166">
        <f t="shared" si="137"/>
        <v>49</v>
      </c>
      <c r="S2000" s="166">
        <f>VLOOKUP(L2000,Schnitt1!L:P,2,0)</f>
        <v>0</v>
      </c>
      <c r="T2000" s="166">
        <f>VLOOKUP(L2000,Schnitt2!L:P,2,0)</f>
        <v>0</v>
      </c>
      <c r="U2000" s="166">
        <f>VLOOKUP(L2000,Schnitt3!L:P,2,0)</f>
        <v>0</v>
      </c>
      <c r="V2000" s="166">
        <f>VLOOKUP(L2000,Schnitt4!L:P,2,0)</f>
        <v>0</v>
      </c>
      <c r="W2000" s="166">
        <f>VLOOKUP(L2000,Schnitt5!L:P,2,0)</f>
        <v>0</v>
      </c>
      <c r="X2000" s="166">
        <f>VLOOKUP(L2000,Schnitt6!L:P,2,0)</f>
        <v>0</v>
      </c>
      <c r="AA2000" s="166">
        <f>VLOOKUP(L2000,Schnitt1!L:P,3,0)</f>
        <v>0</v>
      </c>
      <c r="AB2000" s="166">
        <f>VLOOKUP(L2000,Schnitt2!L:P,3,0)</f>
        <v>0</v>
      </c>
      <c r="AC2000" s="166">
        <f>VLOOKUP(L2000,Schnitt3!L:P,3,0)</f>
        <v>0</v>
      </c>
      <c r="AD2000" s="166">
        <f>VLOOKUP(L2000,Schnitt4!L:P,3,0)</f>
        <v>0</v>
      </c>
      <c r="AE2000" s="166">
        <f>VLOOKUP(L2000,Schnitt5!L:P,3,0)</f>
        <v>0</v>
      </c>
      <c r="AF2000" s="166">
        <f>VLOOKUP(L2000,Schnitt6!L:P,3,0)</f>
        <v>0</v>
      </c>
    </row>
    <row r="2001" spans="12:32" x14ac:dyDescent="0.25">
      <c r="L2001" s="264">
        <f>Member!A2001</f>
        <v>0</v>
      </c>
      <c r="M2001" s="166">
        <f t="shared" si="134"/>
        <v>0</v>
      </c>
      <c r="N2001" s="166">
        <f t="shared" si="135"/>
        <v>0</v>
      </c>
      <c r="O2001" s="166">
        <f t="shared" si="136"/>
        <v>0</v>
      </c>
      <c r="P2001" s="166">
        <f t="shared" si="137"/>
        <v>49</v>
      </c>
      <c r="S2001" s="166">
        <f>VLOOKUP(L2001,Schnitt1!L:P,2,0)</f>
        <v>0</v>
      </c>
      <c r="T2001" s="166">
        <f>VLOOKUP(L2001,Schnitt2!L:P,2,0)</f>
        <v>0</v>
      </c>
      <c r="U2001" s="166">
        <f>VLOOKUP(L2001,Schnitt3!L:P,2,0)</f>
        <v>0</v>
      </c>
      <c r="V2001" s="166">
        <f>VLOOKUP(L2001,Schnitt4!L:P,2,0)</f>
        <v>0</v>
      </c>
      <c r="W2001" s="166">
        <f>VLOOKUP(L2001,Schnitt5!L:P,2,0)</f>
        <v>0</v>
      </c>
      <c r="X2001" s="166">
        <f>VLOOKUP(L2001,Schnitt6!L:P,2,0)</f>
        <v>0</v>
      </c>
      <c r="AA2001" s="166">
        <f>VLOOKUP(L2001,Schnitt1!L:P,3,0)</f>
        <v>0</v>
      </c>
      <c r="AB2001" s="166">
        <f>VLOOKUP(L2001,Schnitt2!L:P,3,0)</f>
        <v>0</v>
      </c>
      <c r="AC2001" s="166">
        <f>VLOOKUP(L2001,Schnitt3!L:P,3,0)</f>
        <v>0</v>
      </c>
      <c r="AD2001" s="166">
        <f>VLOOKUP(L2001,Schnitt4!L:P,3,0)</f>
        <v>0</v>
      </c>
      <c r="AE2001" s="166">
        <f>VLOOKUP(L2001,Schnitt5!L:P,3,0)</f>
        <v>0</v>
      </c>
      <c r="AF2001" s="166">
        <f>VLOOKUP(L2001,Schnitt6!L:P,3,0)</f>
        <v>0</v>
      </c>
    </row>
    <row r="2002" spans="12:32" x14ac:dyDescent="0.25">
      <c r="L2002" s="264">
        <f>Member!A2002</f>
        <v>0</v>
      </c>
      <c r="M2002" s="166">
        <f t="shared" si="134"/>
        <v>0</v>
      </c>
      <c r="N2002" s="166">
        <f t="shared" si="135"/>
        <v>0</v>
      </c>
      <c r="O2002" s="166">
        <f t="shared" si="136"/>
        <v>0</v>
      </c>
      <c r="P2002" s="166">
        <f t="shared" si="137"/>
        <v>49</v>
      </c>
      <c r="S2002" s="166">
        <f>VLOOKUP(L2002,Schnitt1!L:P,2,0)</f>
        <v>0</v>
      </c>
      <c r="T2002" s="166">
        <f>VLOOKUP(L2002,Schnitt2!L:P,2,0)</f>
        <v>0</v>
      </c>
      <c r="U2002" s="166">
        <f>VLOOKUP(L2002,Schnitt3!L:P,2,0)</f>
        <v>0</v>
      </c>
      <c r="V2002" s="166">
        <f>VLOOKUP(L2002,Schnitt4!L:P,2,0)</f>
        <v>0</v>
      </c>
      <c r="W2002" s="166">
        <f>VLOOKUP(L2002,Schnitt5!L:P,2,0)</f>
        <v>0</v>
      </c>
      <c r="X2002" s="166">
        <f>VLOOKUP(L2002,Schnitt6!L:P,2,0)</f>
        <v>0</v>
      </c>
      <c r="AA2002" s="166">
        <f>VLOOKUP(L2002,Schnitt1!L:P,3,0)</f>
        <v>0</v>
      </c>
      <c r="AB2002" s="166">
        <f>VLOOKUP(L2002,Schnitt2!L:P,3,0)</f>
        <v>0</v>
      </c>
      <c r="AC2002" s="166">
        <f>VLOOKUP(L2002,Schnitt3!L:P,3,0)</f>
        <v>0</v>
      </c>
      <c r="AD2002" s="166">
        <f>VLOOKUP(L2002,Schnitt4!L:P,3,0)</f>
        <v>0</v>
      </c>
      <c r="AE2002" s="166">
        <f>VLOOKUP(L2002,Schnitt5!L:P,3,0)</f>
        <v>0</v>
      </c>
      <c r="AF2002" s="166">
        <f>VLOOKUP(L2002,Schnitt6!L:P,3,0)</f>
        <v>0</v>
      </c>
    </row>
    <row r="2003" spans="12:32" x14ac:dyDescent="0.25">
      <c r="L2003" s="264">
        <f>Member!A2003</f>
        <v>0</v>
      </c>
      <c r="M2003" s="166">
        <f t="shared" si="134"/>
        <v>0</v>
      </c>
      <c r="N2003" s="166">
        <f t="shared" si="135"/>
        <v>0</v>
      </c>
      <c r="O2003" s="166">
        <f t="shared" si="136"/>
        <v>0</v>
      </c>
      <c r="P2003" s="166">
        <f t="shared" si="137"/>
        <v>49</v>
      </c>
      <c r="S2003" s="166">
        <f>VLOOKUP(L2003,Schnitt1!L:P,2,0)</f>
        <v>0</v>
      </c>
      <c r="T2003" s="166">
        <f>VLOOKUP(L2003,Schnitt2!L:P,2,0)</f>
        <v>0</v>
      </c>
      <c r="U2003" s="166">
        <f>VLOOKUP(L2003,Schnitt3!L:P,2,0)</f>
        <v>0</v>
      </c>
      <c r="V2003" s="166">
        <f>VLOOKUP(L2003,Schnitt4!L:P,2,0)</f>
        <v>0</v>
      </c>
      <c r="W2003" s="166">
        <f>VLOOKUP(L2003,Schnitt5!L:P,2,0)</f>
        <v>0</v>
      </c>
      <c r="X2003" s="166">
        <f>VLOOKUP(L2003,Schnitt6!L:P,2,0)</f>
        <v>0</v>
      </c>
      <c r="AA2003" s="166">
        <f>VLOOKUP(L2003,Schnitt1!L:P,3,0)</f>
        <v>0</v>
      </c>
      <c r="AB2003" s="166">
        <f>VLOOKUP(L2003,Schnitt2!L:P,3,0)</f>
        <v>0</v>
      </c>
      <c r="AC2003" s="166">
        <f>VLOOKUP(L2003,Schnitt3!L:P,3,0)</f>
        <v>0</v>
      </c>
      <c r="AD2003" s="166">
        <f>VLOOKUP(L2003,Schnitt4!L:P,3,0)</f>
        <v>0</v>
      </c>
      <c r="AE2003" s="166">
        <f>VLOOKUP(L2003,Schnitt5!L:P,3,0)</f>
        <v>0</v>
      </c>
      <c r="AF2003" s="166">
        <f>VLOOKUP(L2003,Schnitt6!L:P,3,0)</f>
        <v>0</v>
      </c>
    </row>
    <row r="2004" spans="12:32" x14ac:dyDescent="0.25">
      <c r="L2004" s="264">
        <f>Member!A2004</f>
        <v>0</v>
      </c>
      <c r="M2004" s="166">
        <f t="shared" si="134"/>
        <v>0</v>
      </c>
      <c r="N2004" s="166">
        <f t="shared" si="135"/>
        <v>0</v>
      </c>
      <c r="O2004" s="166">
        <f t="shared" si="136"/>
        <v>0</v>
      </c>
      <c r="P2004" s="166">
        <f t="shared" si="137"/>
        <v>49</v>
      </c>
      <c r="S2004" s="166">
        <f>VLOOKUP(L2004,Schnitt1!L:P,2,0)</f>
        <v>0</v>
      </c>
      <c r="T2004" s="166">
        <f>VLOOKUP(L2004,Schnitt2!L:P,2,0)</f>
        <v>0</v>
      </c>
      <c r="U2004" s="166">
        <f>VLOOKUP(L2004,Schnitt3!L:P,2,0)</f>
        <v>0</v>
      </c>
      <c r="V2004" s="166">
        <f>VLOOKUP(L2004,Schnitt4!L:P,2,0)</f>
        <v>0</v>
      </c>
      <c r="W2004" s="166">
        <f>VLOOKUP(L2004,Schnitt5!L:P,2,0)</f>
        <v>0</v>
      </c>
      <c r="X2004" s="166">
        <f>VLOOKUP(L2004,Schnitt6!L:P,2,0)</f>
        <v>0</v>
      </c>
      <c r="AA2004" s="166">
        <f>VLOOKUP(L2004,Schnitt1!L:P,3,0)</f>
        <v>0</v>
      </c>
      <c r="AB2004" s="166">
        <f>VLOOKUP(L2004,Schnitt2!L:P,3,0)</f>
        <v>0</v>
      </c>
      <c r="AC2004" s="166">
        <f>VLOOKUP(L2004,Schnitt3!L:P,3,0)</f>
        <v>0</v>
      </c>
      <c r="AD2004" s="166">
        <f>VLOOKUP(L2004,Schnitt4!L:P,3,0)</f>
        <v>0</v>
      </c>
      <c r="AE2004" s="166">
        <f>VLOOKUP(L2004,Schnitt5!L:P,3,0)</f>
        <v>0</v>
      </c>
      <c r="AF2004" s="166">
        <f>VLOOKUP(L2004,Schnitt6!L:P,3,0)</f>
        <v>0</v>
      </c>
    </row>
    <row r="2005" spans="12:32" x14ac:dyDescent="0.25">
      <c r="L2005" s="264">
        <f>Member!A2005</f>
        <v>0</v>
      </c>
      <c r="M2005" s="166">
        <f t="shared" si="134"/>
        <v>0</v>
      </c>
      <c r="N2005" s="166">
        <f t="shared" si="135"/>
        <v>0</v>
      </c>
      <c r="O2005" s="166">
        <f t="shared" si="136"/>
        <v>0</v>
      </c>
      <c r="P2005" s="166">
        <f t="shared" si="137"/>
        <v>49</v>
      </c>
      <c r="S2005" s="166">
        <f>VLOOKUP(L2005,Schnitt1!L:P,2,0)</f>
        <v>0</v>
      </c>
      <c r="T2005" s="166">
        <f>VLOOKUP(L2005,Schnitt2!L:P,2,0)</f>
        <v>0</v>
      </c>
      <c r="U2005" s="166">
        <f>VLOOKUP(L2005,Schnitt3!L:P,2,0)</f>
        <v>0</v>
      </c>
      <c r="V2005" s="166">
        <f>VLOOKUP(L2005,Schnitt4!L:P,2,0)</f>
        <v>0</v>
      </c>
      <c r="W2005" s="166">
        <f>VLOOKUP(L2005,Schnitt5!L:P,2,0)</f>
        <v>0</v>
      </c>
      <c r="X2005" s="166">
        <f>VLOOKUP(L2005,Schnitt6!L:P,2,0)</f>
        <v>0</v>
      </c>
      <c r="AA2005" s="166">
        <f>VLOOKUP(L2005,Schnitt1!L:P,3,0)</f>
        <v>0</v>
      </c>
      <c r="AB2005" s="166">
        <f>VLOOKUP(L2005,Schnitt2!L:P,3,0)</f>
        <v>0</v>
      </c>
      <c r="AC2005" s="166">
        <f>VLOOKUP(L2005,Schnitt3!L:P,3,0)</f>
        <v>0</v>
      </c>
      <c r="AD2005" s="166">
        <f>VLOOKUP(L2005,Schnitt4!L:P,3,0)</f>
        <v>0</v>
      </c>
      <c r="AE2005" s="166">
        <f>VLOOKUP(L2005,Schnitt5!L:P,3,0)</f>
        <v>0</v>
      </c>
      <c r="AF2005" s="166">
        <f>VLOOKUP(L2005,Schnitt6!L:P,3,0)</f>
        <v>0</v>
      </c>
    </row>
    <row r="2006" spans="12:32" x14ac:dyDescent="0.25">
      <c r="L2006" s="264">
        <f>Member!A2006</f>
        <v>0</v>
      </c>
      <c r="M2006" s="166">
        <f t="shared" si="134"/>
        <v>0</v>
      </c>
      <c r="N2006" s="166">
        <f t="shared" si="135"/>
        <v>0</v>
      </c>
      <c r="O2006" s="166">
        <f t="shared" si="136"/>
        <v>0</v>
      </c>
      <c r="P2006" s="166">
        <f t="shared" si="137"/>
        <v>49</v>
      </c>
      <c r="S2006" s="166">
        <f>VLOOKUP(L2006,Schnitt1!L:P,2,0)</f>
        <v>0</v>
      </c>
      <c r="T2006" s="166">
        <f>VLOOKUP(L2006,Schnitt2!L:P,2,0)</f>
        <v>0</v>
      </c>
      <c r="U2006" s="166">
        <f>VLOOKUP(L2006,Schnitt3!L:P,2,0)</f>
        <v>0</v>
      </c>
      <c r="V2006" s="166">
        <f>VLOOKUP(L2006,Schnitt4!L:P,2,0)</f>
        <v>0</v>
      </c>
      <c r="W2006" s="166">
        <f>VLOOKUP(L2006,Schnitt5!L:P,2,0)</f>
        <v>0</v>
      </c>
      <c r="X2006" s="166">
        <f>VLOOKUP(L2006,Schnitt6!L:P,2,0)</f>
        <v>0</v>
      </c>
      <c r="AA2006" s="166">
        <f>VLOOKUP(L2006,Schnitt1!L:P,3,0)</f>
        <v>0</v>
      </c>
      <c r="AB2006" s="166">
        <f>VLOOKUP(L2006,Schnitt2!L:P,3,0)</f>
        <v>0</v>
      </c>
      <c r="AC2006" s="166">
        <f>VLOOKUP(L2006,Schnitt3!L:P,3,0)</f>
        <v>0</v>
      </c>
      <c r="AD2006" s="166">
        <f>VLOOKUP(L2006,Schnitt4!L:P,3,0)</f>
        <v>0</v>
      </c>
      <c r="AE2006" s="166">
        <f>VLOOKUP(L2006,Schnitt5!L:P,3,0)</f>
        <v>0</v>
      </c>
      <c r="AF2006" s="166">
        <f>VLOOKUP(L2006,Schnitt6!L:P,3,0)</f>
        <v>0</v>
      </c>
    </row>
    <row r="2007" spans="12:32" x14ac:dyDescent="0.25">
      <c r="L2007" s="264">
        <f>Member!A2007</f>
        <v>0</v>
      </c>
      <c r="M2007" s="166">
        <f t="shared" si="134"/>
        <v>0</v>
      </c>
      <c r="N2007" s="166">
        <f t="shared" si="135"/>
        <v>0</v>
      </c>
      <c r="O2007" s="166">
        <f t="shared" si="136"/>
        <v>0</v>
      </c>
      <c r="P2007" s="166">
        <f t="shared" si="137"/>
        <v>49</v>
      </c>
      <c r="S2007" s="166">
        <f>VLOOKUP(L2007,Schnitt1!L:P,2,0)</f>
        <v>0</v>
      </c>
      <c r="T2007" s="166">
        <f>VLOOKUP(L2007,Schnitt2!L:P,2,0)</f>
        <v>0</v>
      </c>
      <c r="U2007" s="166">
        <f>VLOOKUP(L2007,Schnitt3!L:P,2,0)</f>
        <v>0</v>
      </c>
      <c r="V2007" s="166">
        <f>VLOOKUP(L2007,Schnitt4!L:P,2,0)</f>
        <v>0</v>
      </c>
      <c r="W2007" s="166">
        <f>VLOOKUP(L2007,Schnitt5!L:P,2,0)</f>
        <v>0</v>
      </c>
      <c r="X2007" s="166">
        <f>VLOOKUP(L2007,Schnitt6!L:P,2,0)</f>
        <v>0</v>
      </c>
      <c r="AA2007" s="166">
        <f>VLOOKUP(L2007,Schnitt1!L:P,3,0)</f>
        <v>0</v>
      </c>
      <c r="AB2007" s="166">
        <f>VLOOKUP(L2007,Schnitt2!L:P,3,0)</f>
        <v>0</v>
      </c>
      <c r="AC2007" s="166">
        <f>VLOOKUP(L2007,Schnitt3!L:P,3,0)</f>
        <v>0</v>
      </c>
      <c r="AD2007" s="166">
        <f>VLOOKUP(L2007,Schnitt4!L:P,3,0)</f>
        <v>0</v>
      </c>
      <c r="AE2007" s="166">
        <f>VLOOKUP(L2007,Schnitt5!L:P,3,0)</f>
        <v>0</v>
      </c>
      <c r="AF2007" s="166">
        <f>VLOOKUP(L2007,Schnitt6!L:P,3,0)</f>
        <v>0</v>
      </c>
    </row>
    <row r="2008" spans="12:32" x14ac:dyDescent="0.25">
      <c r="L2008" s="264">
        <f>Member!A2008</f>
        <v>0</v>
      </c>
      <c r="M2008" s="166">
        <f t="shared" si="134"/>
        <v>0</v>
      </c>
      <c r="N2008" s="166">
        <f t="shared" si="135"/>
        <v>0</v>
      </c>
      <c r="O2008" s="166">
        <f t="shared" si="136"/>
        <v>0</v>
      </c>
      <c r="P2008" s="166">
        <f t="shared" si="137"/>
        <v>49</v>
      </c>
      <c r="S2008" s="166">
        <f>VLOOKUP(L2008,Schnitt1!L:P,2,0)</f>
        <v>0</v>
      </c>
      <c r="T2008" s="166">
        <f>VLOOKUP(L2008,Schnitt2!L:P,2,0)</f>
        <v>0</v>
      </c>
      <c r="U2008" s="166">
        <f>VLOOKUP(L2008,Schnitt3!L:P,2,0)</f>
        <v>0</v>
      </c>
      <c r="V2008" s="166">
        <f>VLOOKUP(L2008,Schnitt4!L:P,2,0)</f>
        <v>0</v>
      </c>
      <c r="W2008" s="166">
        <f>VLOOKUP(L2008,Schnitt5!L:P,2,0)</f>
        <v>0</v>
      </c>
      <c r="X2008" s="166">
        <f>VLOOKUP(L2008,Schnitt6!L:P,2,0)</f>
        <v>0</v>
      </c>
      <c r="AA2008" s="166">
        <f>VLOOKUP(L2008,Schnitt1!L:P,3,0)</f>
        <v>0</v>
      </c>
      <c r="AB2008" s="166">
        <f>VLOOKUP(L2008,Schnitt2!L:P,3,0)</f>
        <v>0</v>
      </c>
      <c r="AC2008" s="166">
        <f>VLOOKUP(L2008,Schnitt3!L:P,3,0)</f>
        <v>0</v>
      </c>
      <c r="AD2008" s="166">
        <f>VLOOKUP(L2008,Schnitt4!L:P,3,0)</f>
        <v>0</v>
      </c>
      <c r="AE2008" s="166">
        <f>VLOOKUP(L2008,Schnitt5!L:P,3,0)</f>
        <v>0</v>
      </c>
      <c r="AF2008" s="166">
        <f>VLOOKUP(L2008,Schnitt6!L:P,3,0)</f>
        <v>0</v>
      </c>
    </row>
    <row r="2009" spans="12:32" x14ac:dyDescent="0.25">
      <c r="L2009" s="264">
        <f>Member!A2009</f>
        <v>0</v>
      </c>
      <c r="M2009" s="166">
        <f t="shared" si="134"/>
        <v>0</v>
      </c>
      <c r="N2009" s="166">
        <f t="shared" si="135"/>
        <v>0</v>
      </c>
      <c r="O2009" s="166">
        <f t="shared" si="136"/>
        <v>0</v>
      </c>
      <c r="P2009" s="166">
        <f t="shared" si="137"/>
        <v>49</v>
      </c>
      <c r="S2009" s="166">
        <f>VLOOKUP(L2009,Schnitt1!L:P,2,0)</f>
        <v>0</v>
      </c>
      <c r="T2009" s="166">
        <f>VLOOKUP(L2009,Schnitt2!L:P,2,0)</f>
        <v>0</v>
      </c>
      <c r="U2009" s="166">
        <f>VLOOKUP(L2009,Schnitt3!L:P,2,0)</f>
        <v>0</v>
      </c>
      <c r="V2009" s="166">
        <f>VLOOKUP(L2009,Schnitt4!L:P,2,0)</f>
        <v>0</v>
      </c>
      <c r="W2009" s="166">
        <f>VLOOKUP(L2009,Schnitt5!L:P,2,0)</f>
        <v>0</v>
      </c>
      <c r="X2009" s="166">
        <f>VLOOKUP(L2009,Schnitt6!L:P,2,0)</f>
        <v>0</v>
      </c>
      <c r="AA2009" s="166">
        <f>VLOOKUP(L2009,Schnitt1!L:P,3,0)</f>
        <v>0</v>
      </c>
      <c r="AB2009" s="166">
        <f>VLOOKUP(L2009,Schnitt2!L:P,3,0)</f>
        <v>0</v>
      </c>
      <c r="AC2009" s="166">
        <f>VLOOKUP(L2009,Schnitt3!L:P,3,0)</f>
        <v>0</v>
      </c>
      <c r="AD2009" s="166">
        <f>VLOOKUP(L2009,Schnitt4!L:P,3,0)</f>
        <v>0</v>
      </c>
      <c r="AE2009" s="166">
        <f>VLOOKUP(L2009,Schnitt5!L:P,3,0)</f>
        <v>0</v>
      </c>
      <c r="AF2009" s="166">
        <f>VLOOKUP(L2009,Schnitt6!L:P,3,0)</f>
        <v>0</v>
      </c>
    </row>
    <row r="2010" spans="12:32" x14ac:dyDescent="0.25">
      <c r="L2010" s="264">
        <f>Member!A2010</f>
        <v>0</v>
      </c>
      <c r="M2010" s="166">
        <f t="shared" si="134"/>
        <v>0</v>
      </c>
      <c r="N2010" s="166">
        <f t="shared" si="135"/>
        <v>0</v>
      </c>
      <c r="O2010" s="166">
        <f t="shared" si="136"/>
        <v>0</v>
      </c>
      <c r="P2010" s="166">
        <f t="shared" si="137"/>
        <v>49</v>
      </c>
      <c r="S2010" s="166">
        <f>VLOOKUP(L2010,Schnitt1!L:P,2,0)</f>
        <v>0</v>
      </c>
      <c r="T2010" s="166">
        <f>VLOOKUP(L2010,Schnitt2!L:P,2,0)</f>
        <v>0</v>
      </c>
      <c r="U2010" s="166">
        <f>VLOOKUP(L2010,Schnitt3!L:P,2,0)</f>
        <v>0</v>
      </c>
      <c r="V2010" s="166">
        <f>VLOOKUP(L2010,Schnitt4!L:P,2,0)</f>
        <v>0</v>
      </c>
      <c r="W2010" s="166">
        <f>VLOOKUP(L2010,Schnitt5!L:P,2,0)</f>
        <v>0</v>
      </c>
      <c r="X2010" s="166">
        <f>VLOOKUP(L2010,Schnitt6!L:P,2,0)</f>
        <v>0</v>
      </c>
      <c r="AA2010" s="166">
        <f>VLOOKUP(L2010,Schnitt1!L:P,3,0)</f>
        <v>0</v>
      </c>
      <c r="AB2010" s="166">
        <f>VLOOKUP(L2010,Schnitt2!L:P,3,0)</f>
        <v>0</v>
      </c>
      <c r="AC2010" s="166">
        <f>VLOOKUP(L2010,Schnitt3!L:P,3,0)</f>
        <v>0</v>
      </c>
      <c r="AD2010" s="166">
        <f>VLOOKUP(L2010,Schnitt4!L:P,3,0)</f>
        <v>0</v>
      </c>
      <c r="AE2010" s="166">
        <f>VLOOKUP(L2010,Schnitt5!L:P,3,0)</f>
        <v>0</v>
      </c>
      <c r="AF2010" s="166">
        <f>VLOOKUP(L2010,Schnitt6!L:P,3,0)</f>
        <v>0</v>
      </c>
    </row>
    <row r="2011" spans="12:32" x14ac:dyDescent="0.25">
      <c r="L2011" s="264">
        <f>Member!A2011</f>
        <v>0</v>
      </c>
      <c r="M2011" s="166">
        <f t="shared" si="134"/>
        <v>0</v>
      </c>
      <c r="N2011" s="166">
        <f t="shared" si="135"/>
        <v>0</v>
      </c>
      <c r="O2011" s="166">
        <f t="shared" si="136"/>
        <v>0</v>
      </c>
      <c r="P2011" s="166">
        <f t="shared" si="137"/>
        <v>49</v>
      </c>
      <c r="S2011" s="166">
        <f>VLOOKUP(L2011,Schnitt1!L:P,2,0)</f>
        <v>0</v>
      </c>
      <c r="T2011" s="166">
        <f>VLOOKUP(L2011,Schnitt2!L:P,2,0)</f>
        <v>0</v>
      </c>
      <c r="U2011" s="166">
        <f>VLOOKUP(L2011,Schnitt3!L:P,2,0)</f>
        <v>0</v>
      </c>
      <c r="V2011" s="166">
        <f>VLOOKUP(L2011,Schnitt4!L:P,2,0)</f>
        <v>0</v>
      </c>
      <c r="W2011" s="166">
        <f>VLOOKUP(L2011,Schnitt5!L:P,2,0)</f>
        <v>0</v>
      </c>
      <c r="X2011" s="166">
        <f>VLOOKUP(L2011,Schnitt6!L:P,2,0)</f>
        <v>0</v>
      </c>
      <c r="AA2011" s="166">
        <f>VLOOKUP(L2011,Schnitt1!L:P,3,0)</f>
        <v>0</v>
      </c>
      <c r="AB2011" s="166">
        <f>VLOOKUP(L2011,Schnitt2!L:P,3,0)</f>
        <v>0</v>
      </c>
      <c r="AC2011" s="166">
        <f>VLOOKUP(L2011,Schnitt3!L:P,3,0)</f>
        <v>0</v>
      </c>
      <c r="AD2011" s="166">
        <f>VLOOKUP(L2011,Schnitt4!L:P,3,0)</f>
        <v>0</v>
      </c>
      <c r="AE2011" s="166">
        <f>VLOOKUP(L2011,Schnitt5!L:P,3,0)</f>
        <v>0</v>
      </c>
      <c r="AF2011" s="166">
        <f>VLOOKUP(L2011,Schnitt6!L:P,3,0)</f>
        <v>0</v>
      </c>
    </row>
    <row r="2012" spans="12:32" x14ac:dyDescent="0.25">
      <c r="L2012" s="264">
        <f>Member!A2012</f>
        <v>0</v>
      </c>
      <c r="M2012" s="166">
        <f t="shared" si="134"/>
        <v>0</v>
      </c>
      <c r="N2012" s="166">
        <f t="shared" si="135"/>
        <v>0</v>
      </c>
      <c r="O2012" s="166">
        <f t="shared" si="136"/>
        <v>0</v>
      </c>
      <c r="P2012" s="166">
        <f t="shared" si="137"/>
        <v>49</v>
      </c>
      <c r="S2012" s="166">
        <f>VLOOKUP(L2012,Schnitt1!L:P,2,0)</f>
        <v>0</v>
      </c>
      <c r="T2012" s="166">
        <f>VLOOKUP(L2012,Schnitt2!L:P,2,0)</f>
        <v>0</v>
      </c>
      <c r="U2012" s="166">
        <f>VLOOKUP(L2012,Schnitt3!L:P,2,0)</f>
        <v>0</v>
      </c>
      <c r="V2012" s="166">
        <f>VLOOKUP(L2012,Schnitt4!L:P,2,0)</f>
        <v>0</v>
      </c>
      <c r="W2012" s="166">
        <f>VLOOKUP(L2012,Schnitt5!L:P,2,0)</f>
        <v>0</v>
      </c>
      <c r="X2012" s="166">
        <f>VLOOKUP(L2012,Schnitt6!L:P,2,0)</f>
        <v>0</v>
      </c>
      <c r="AA2012" s="166">
        <f>VLOOKUP(L2012,Schnitt1!L:P,3,0)</f>
        <v>0</v>
      </c>
      <c r="AB2012" s="166">
        <f>VLOOKUP(L2012,Schnitt2!L:P,3,0)</f>
        <v>0</v>
      </c>
      <c r="AC2012" s="166">
        <f>VLOOKUP(L2012,Schnitt3!L:P,3,0)</f>
        <v>0</v>
      </c>
      <c r="AD2012" s="166">
        <f>VLOOKUP(L2012,Schnitt4!L:P,3,0)</f>
        <v>0</v>
      </c>
      <c r="AE2012" s="166">
        <f>VLOOKUP(L2012,Schnitt5!L:P,3,0)</f>
        <v>0</v>
      </c>
      <c r="AF2012" s="166">
        <f>VLOOKUP(L2012,Schnitt6!L:P,3,0)</f>
        <v>0</v>
      </c>
    </row>
    <row r="2013" spans="12:32" x14ac:dyDescent="0.25">
      <c r="L2013" s="264">
        <f>Member!A2013</f>
        <v>0</v>
      </c>
      <c r="M2013" s="166">
        <f t="shared" si="134"/>
        <v>0</v>
      </c>
      <c r="N2013" s="166">
        <f t="shared" si="135"/>
        <v>0</v>
      </c>
      <c r="O2013" s="166">
        <f t="shared" si="136"/>
        <v>0</v>
      </c>
      <c r="P2013" s="166">
        <f t="shared" si="137"/>
        <v>49</v>
      </c>
      <c r="S2013" s="166">
        <f>VLOOKUP(L2013,Schnitt1!L:P,2,0)</f>
        <v>0</v>
      </c>
      <c r="T2013" s="166">
        <f>VLOOKUP(L2013,Schnitt2!L:P,2,0)</f>
        <v>0</v>
      </c>
      <c r="U2013" s="166">
        <f>VLOOKUP(L2013,Schnitt3!L:P,2,0)</f>
        <v>0</v>
      </c>
      <c r="V2013" s="166">
        <f>VLOOKUP(L2013,Schnitt4!L:P,2,0)</f>
        <v>0</v>
      </c>
      <c r="W2013" s="166">
        <f>VLOOKUP(L2013,Schnitt5!L:P,2,0)</f>
        <v>0</v>
      </c>
      <c r="X2013" s="166">
        <f>VLOOKUP(L2013,Schnitt6!L:P,2,0)</f>
        <v>0</v>
      </c>
      <c r="AA2013" s="166">
        <f>VLOOKUP(L2013,Schnitt1!L:P,3,0)</f>
        <v>0</v>
      </c>
      <c r="AB2013" s="166">
        <f>VLOOKUP(L2013,Schnitt2!L:P,3,0)</f>
        <v>0</v>
      </c>
      <c r="AC2013" s="166">
        <f>VLOOKUP(L2013,Schnitt3!L:P,3,0)</f>
        <v>0</v>
      </c>
      <c r="AD2013" s="166">
        <f>VLOOKUP(L2013,Schnitt4!L:P,3,0)</f>
        <v>0</v>
      </c>
      <c r="AE2013" s="166">
        <f>VLOOKUP(L2013,Schnitt5!L:P,3,0)</f>
        <v>0</v>
      </c>
      <c r="AF2013" s="166">
        <f>VLOOKUP(L2013,Schnitt6!L:P,3,0)</f>
        <v>0</v>
      </c>
    </row>
    <row r="2014" spans="12:32" x14ac:dyDescent="0.25">
      <c r="L2014" s="264">
        <f>Member!A2014</f>
        <v>0</v>
      </c>
      <c r="M2014" s="166">
        <f t="shared" si="134"/>
        <v>0</v>
      </c>
      <c r="N2014" s="166">
        <f t="shared" si="135"/>
        <v>0</v>
      </c>
      <c r="O2014" s="166">
        <f t="shared" si="136"/>
        <v>0</v>
      </c>
      <c r="P2014" s="166">
        <f t="shared" si="137"/>
        <v>49</v>
      </c>
      <c r="S2014" s="166">
        <f>VLOOKUP(L2014,Schnitt1!L:P,2,0)</f>
        <v>0</v>
      </c>
      <c r="T2014" s="166">
        <f>VLOOKUP(L2014,Schnitt2!L:P,2,0)</f>
        <v>0</v>
      </c>
      <c r="U2014" s="166">
        <f>VLOOKUP(L2014,Schnitt3!L:P,2,0)</f>
        <v>0</v>
      </c>
      <c r="V2014" s="166">
        <f>VLOOKUP(L2014,Schnitt4!L:P,2,0)</f>
        <v>0</v>
      </c>
      <c r="W2014" s="166">
        <f>VLOOKUP(L2014,Schnitt5!L:P,2,0)</f>
        <v>0</v>
      </c>
      <c r="X2014" s="166">
        <f>VLOOKUP(L2014,Schnitt6!L:P,2,0)</f>
        <v>0</v>
      </c>
      <c r="AA2014" s="166">
        <f>VLOOKUP(L2014,Schnitt1!L:P,3,0)</f>
        <v>0</v>
      </c>
      <c r="AB2014" s="166">
        <f>VLOOKUP(L2014,Schnitt2!L:P,3,0)</f>
        <v>0</v>
      </c>
      <c r="AC2014" s="166">
        <f>VLOOKUP(L2014,Schnitt3!L:P,3,0)</f>
        <v>0</v>
      </c>
      <c r="AD2014" s="166">
        <f>VLOOKUP(L2014,Schnitt4!L:P,3,0)</f>
        <v>0</v>
      </c>
      <c r="AE2014" s="166">
        <f>VLOOKUP(L2014,Schnitt5!L:P,3,0)</f>
        <v>0</v>
      </c>
      <c r="AF2014" s="166">
        <f>VLOOKUP(L2014,Schnitt6!L:P,3,0)</f>
        <v>0</v>
      </c>
    </row>
    <row r="2015" spans="12:32" x14ac:dyDescent="0.25">
      <c r="L2015" s="264">
        <f>Member!A2015</f>
        <v>0</v>
      </c>
      <c r="M2015" s="166">
        <f t="shared" si="134"/>
        <v>0</v>
      </c>
      <c r="N2015" s="166">
        <f t="shared" si="135"/>
        <v>0</v>
      </c>
      <c r="O2015" s="166">
        <f t="shared" si="136"/>
        <v>0</v>
      </c>
      <c r="P2015" s="166">
        <f t="shared" si="137"/>
        <v>49</v>
      </c>
      <c r="S2015" s="166">
        <f>VLOOKUP(L2015,Schnitt1!L:P,2,0)</f>
        <v>0</v>
      </c>
      <c r="T2015" s="166">
        <f>VLOOKUP(L2015,Schnitt2!L:P,2,0)</f>
        <v>0</v>
      </c>
      <c r="U2015" s="166">
        <f>VLOOKUP(L2015,Schnitt3!L:P,2,0)</f>
        <v>0</v>
      </c>
      <c r="V2015" s="166">
        <f>VLOOKUP(L2015,Schnitt4!L:P,2,0)</f>
        <v>0</v>
      </c>
      <c r="W2015" s="166">
        <f>VLOOKUP(L2015,Schnitt5!L:P,2,0)</f>
        <v>0</v>
      </c>
      <c r="X2015" s="166">
        <f>VLOOKUP(L2015,Schnitt6!L:P,2,0)</f>
        <v>0</v>
      </c>
      <c r="AA2015" s="166">
        <f>VLOOKUP(L2015,Schnitt1!L:P,3,0)</f>
        <v>0</v>
      </c>
      <c r="AB2015" s="166">
        <f>VLOOKUP(L2015,Schnitt2!L:P,3,0)</f>
        <v>0</v>
      </c>
      <c r="AC2015" s="166">
        <f>VLOOKUP(L2015,Schnitt3!L:P,3,0)</f>
        <v>0</v>
      </c>
      <c r="AD2015" s="166">
        <f>VLOOKUP(L2015,Schnitt4!L:P,3,0)</f>
        <v>0</v>
      </c>
      <c r="AE2015" s="166">
        <f>VLOOKUP(L2015,Schnitt5!L:P,3,0)</f>
        <v>0</v>
      </c>
      <c r="AF2015" s="166">
        <f>VLOOKUP(L2015,Schnitt6!L:P,3,0)</f>
        <v>0</v>
      </c>
    </row>
    <row r="2016" spans="12:32" x14ac:dyDescent="0.25">
      <c r="L2016" s="264">
        <f>Member!A2016</f>
        <v>0</v>
      </c>
      <c r="M2016" s="166">
        <f t="shared" si="134"/>
        <v>0</v>
      </c>
      <c r="N2016" s="166">
        <f t="shared" si="135"/>
        <v>0</v>
      </c>
      <c r="O2016" s="166">
        <f t="shared" si="136"/>
        <v>0</v>
      </c>
      <c r="P2016" s="166">
        <f t="shared" si="137"/>
        <v>49</v>
      </c>
      <c r="S2016" s="166">
        <f>VLOOKUP(L2016,Schnitt1!L:P,2,0)</f>
        <v>0</v>
      </c>
      <c r="T2016" s="166">
        <f>VLOOKUP(L2016,Schnitt2!L:P,2,0)</f>
        <v>0</v>
      </c>
      <c r="U2016" s="166">
        <f>VLOOKUP(L2016,Schnitt3!L:P,2,0)</f>
        <v>0</v>
      </c>
      <c r="V2016" s="166">
        <f>VLOOKUP(L2016,Schnitt4!L:P,2,0)</f>
        <v>0</v>
      </c>
      <c r="W2016" s="166">
        <f>VLOOKUP(L2016,Schnitt5!L:P,2,0)</f>
        <v>0</v>
      </c>
      <c r="X2016" s="166">
        <f>VLOOKUP(L2016,Schnitt6!L:P,2,0)</f>
        <v>0</v>
      </c>
      <c r="AA2016" s="166">
        <f>VLOOKUP(L2016,Schnitt1!L:P,3,0)</f>
        <v>0</v>
      </c>
      <c r="AB2016" s="166">
        <f>VLOOKUP(L2016,Schnitt2!L:P,3,0)</f>
        <v>0</v>
      </c>
      <c r="AC2016" s="166">
        <f>VLOOKUP(L2016,Schnitt3!L:P,3,0)</f>
        <v>0</v>
      </c>
      <c r="AD2016" s="166">
        <f>VLOOKUP(L2016,Schnitt4!L:P,3,0)</f>
        <v>0</v>
      </c>
      <c r="AE2016" s="166">
        <f>VLOOKUP(L2016,Schnitt5!L:P,3,0)</f>
        <v>0</v>
      </c>
      <c r="AF2016" s="166">
        <f>VLOOKUP(L2016,Schnitt6!L:P,3,0)</f>
        <v>0</v>
      </c>
    </row>
    <row r="2017" spans="12:32" x14ac:dyDescent="0.25">
      <c r="L2017" s="264">
        <f>Member!A2017</f>
        <v>0</v>
      </c>
      <c r="M2017" s="166">
        <f t="shared" si="134"/>
        <v>0</v>
      </c>
      <c r="N2017" s="166">
        <f t="shared" si="135"/>
        <v>0</v>
      </c>
      <c r="O2017" s="166">
        <f t="shared" si="136"/>
        <v>0</v>
      </c>
      <c r="P2017" s="166">
        <f t="shared" si="137"/>
        <v>49</v>
      </c>
      <c r="S2017" s="166">
        <f>VLOOKUP(L2017,Schnitt1!L:P,2,0)</f>
        <v>0</v>
      </c>
      <c r="T2017" s="166">
        <f>VLOOKUP(L2017,Schnitt2!L:P,2,0)</f>
        <v>0</v>
      </c>
      <c r="U2017" s="166">
        <f>VLOOKUP(L2017,Schnitt3!L:P,2,0)</f>
        <v>0</v>
      </c>
      <c r="V2017" s="166">
        <f>VLOOKUP(L2017,Schnitt4!L:P,2,0)</f>
        <v>0</v>
      </c>
      <c r="W2017" s="166">
        <f>VLOOKUP(L2017,Schnitt5!L:P,2,0)</f>
        <v>0</v>
      </c>
      <c r="X2017" s="166">
        <f>VLOOKUP(L2017,Schnitt6!L:P,2,0)</f>
        <v>0</v>
      </c>
      <c r="AA2017" s="166">
        <f>VLOOKUP(L2017,Schnitt1!L:P,3,0)</f>
        <v>0</v>
      </c>
      <c r="AB2017" s="166">
        <f>VLOOKUP(L2017,Schnitt2!L:P,3,0)</f>
        <v>0</v>
      </c>
      <c r="AC2017" s="166">
        <f>VLOOKUP(L2017,Schnitt3!L:P,3,0)</f>
        <v>0</v>
      </c>
      <c r="AD2017" s="166">
        <f>VLOOKUP(L2017,Schnitt4!L:P,3,0)</f>
        <v>0</v>
      </c>
      <c r="AE2017" s="166">
        <f>VLOOKUP(L2017,Schnitt5!L:P,3,0)</f>
        <v>0</v>
      </c>
      <c r="AF2017" s="166">
        <f>VLOOKUP(L2017,Schnitt6!L:P,3,0)</f>
        <v>0</v>
      </c>
    </row>
    <row r="2018" spans="12:32" x14ac:dyDescent="0.25">
      <c r="L2018" s="264">
        <f>Member!A2018</f>
        <v>0</v>
      </c>
      <c r="M2018" s="166">
        <f t="shared" si="134"/>
        <v>0</v>
      </c>
      <c r="N2018" s="166">
        <f t="shared" si="135"/>
        <v>0</v>
      </c>
      <c r="O2018" s="166">
        <f t="shared" si="136"/>
        <v>0</v>
      </c>
      <c r="P2018" s="166">
        <f t="shared" si="137"/>
        <v>49</v>
      </c>
      <c r="S2018" s="166">
        <f>VLOOKUP(L2018,Schnitt1!L:P,2,0)</f>
        <v>0</v>
      </c>
      <c r="T2018" s="166">
        <f>VLOOKUP(L2018,Schnitt2!L:P,2,0)</f>
        <v>0</v>
      </c>
      <c r="U2018" s="166">
        <f>VLOOKUP(L2018,Schnitt3!L:P,2,0)</f>
        <v>0</v>
      </c>
      <c r="V2018" s="166">
        <f>VLOOKUP(L2018,Schnitt4!L:P,2,0)</f>
        <v>0</v>
      </c>
      <c r="W2018" s="166">
        <f>VLOOKUP(L2018,Schnitt5!L:P,2,0)</f>
        <v>0</v>
      </c>
      <c r="X2018" s="166">
        <f>VLOOKUP(L2018,Schnitt6!L:P,2,0)</f>
        <v>0</v>
      </c>
      <c r="AA2018" s="166">
        <f>VLOOKUP(L2018,Schnitt1!L:P,3,0)</f>
        <v>0</v>
      </c>
      <c r="AB2018" s="166">
        <f>VLOOKUP(L2018,Schnitt2!L:P,3,0)</f>
        <v>0</v>
      </c>
      <c r="AC2018" s="166">
        <f>VLOOKUP(L2018,Schnitt3!L:P,3,0)</f>
        <v>0</v>
      </c>
      <c r="AD2018" s="166">
        <f>VLOOKUP(L2018,Schnitt4!L:P,3,0)</f>
        <v>0</v>
      </c>
      <c r="AE2018" s="166">
        <f>VLOOKUP(L2018,Schnitt5!L:P,3,0)</f>
        <v>0</v>
      </c>
      <c r="AF2018" s="166">
        <f>VLOOKUP(L2018,Schnitt6!L:P,3,0)</f>
        <v>0</v>
      </c>
    </row>
    <row r="2019" spans="12:32" x14ac:dyDescent="0.25">
      <c r="L2019" s="264">
        <f>Member!A2019</f>
        <v>0</v>
      </c>
      <c r="M2019" s="166">
        <f t="shared" si="134"/>
        <v>0</v>
      </c>
      <c r="N2019" s="166">
        <f t="shared" si="135"/>
        <v>0</v>
      </c>
      <c r="O2019" s="166">
        <f t="shared" si="136"/>
        <v>0</v>
      </c>
      <c r="P2019" s="166">
        <f t="shared" si="137"/>
        <v>49</v>
      </c>
      <c r="S2019" s="166">
        <f>VLOOKUP(L2019,Schnitt1!L:P,2,0)</f>
        <v>0</v>
      </c>
      <c r="T2019" s="166">
        <f>VLOOKUP(L2019,Schnitt2!L:P,2,0)</f>
        <v>0</v>
      </c>
      <c r="U2019" s="166">
        <f>VLOOKUP(L2019,Schnitt3!L:P,2,0)</f>
        <v>0</v>
      </c>
      <c r="V2019" s="166">
        <f>VLOOKUP(L2019,Schnitt4!L:P,2,0)</f>
        <v>0</v>
      </c>
      <c r="W2019" s="166">
        <f>VLOOKUP(L2019,Schnitt5!L:P,2,0)</f>
        <v>0</v>
      </c>
      <c r="X2019" s="166">
        <f>VLOOKUP(L2019,Schnitt6!L:P,2,0)</f>
        <v>0</v>
      </c>
      <c r="AA2019" s="166">
        <f>VLOOKUP(L2019,Schnitt1!L:P,3,0)</f>
        <v>0</v>
      </c>
      <c r="AB2019" s="166">
        <f>VLOOKUP(L2019,Schnitt2!L:P,3,0)</f>
        <v>0</v>
      </c>
      <c r="AC2019" s="166">
        <f>VLOOKUP(L2019,Schnitt3!L:P,3,0)</f>
        <v>0</v>
      </c>
      <c r="AD2019" s="166">
        <f>VLOOKUP(L2019,Schnitt4!L:P,3,0)</f>
        <v>0</v>
      </c>
      <c r="AE2019" s="166">
        <f>VLOOKUP(L2019,Schnitt5!L:P,3,0)</f>
        <v>0</v>
      </c>
      <c r="AF2019" s="166">
        <f>VLOOKUP(L2019,Schnitt6!L:P,3,0)</f>
        <v>0</v>
      </c>
    </row>
    <row r="2020" spans="12:32" x14ac:dyDescent="0.25">
      <c r="L2020" s="264">
        <f>Member!A2020</f>
        <v>0</v>
      </c>
      <c r="M2020" s="166">
        <f t="shared" si="134"/>
        <v>0</v>
      </c>
      <c r="N2020" s="166">
        <f t="shared" si="135"/>
        <v>0</v>
      </c>
      <c r="O2020" s="166">
        <f t="shared" si="136"/>
        <v>0</v>
      </c>
      <c r="P2020" s="166">
        <f t="shared" si="137"/>
        <v>49</v>
      </c>
      <c r="S2020" s="166">
        <f>VLOOKUP(L2020,Schnitt1!L:P,2,0)</f>
        <v>0</v>
      </c>
      <c r="T2020" s="166">
        <f>VLOOKUP(L2020,Schnitt2!L:P,2,0)</f>
        <v>0</v>
      </c>
      <c r="U2020" s="166">
        <f>VLOOKUP(L2020,Schnitt3!L:P,2,0)</f>
        <v>0</v>
      </c>
      <c r="V2020" s="166">
        <f>VLOOKUP(L2020,Schnitt4!L:P,2,0)</f>
        <v>0</v>
      </c>
      <c r="W2020" s="166">
        <f>VLOOKUP(L2020,Schnitt5!L:P,2,0)</f>
        <v>0</v>
      </c>
      <c r="X2020" s="166">
        <f>VLOOKUP(L2020,Schnitt6!L:P,2,0)</f>
        <v>0</v>
      </c>
      <c r="AA2020" s="166">
        <f>VLOOKUP(L2020,Schnitt1!L:P,3,0)</f>
        <v>0</v>
      </c>
      <c r="AB2020" s="166">
        <f>VLOOKUP(L2020,Schnitt2!L:P,3,0)</f>
        <v>0</v>
      </c>
      <c r="AC2020" s="166">
        <f>VLOOKUP(L2020,Schnitt3!L:P,3,0)</f>
        <v>0</v>
      </c>
      <c r="AD2020" s="166">
        <f>VLOOKUP(L2020,Schnitt4!L:P,3,0)</f>
        <v>0</v>
      </c>
      <c r="AE2020" s="166">
        <f>VLOOKUP(L2020,Schnitt5!L:P,3,0)</f>
        <v>0</v>
      </c>
      <c r="AF2020" s="166">
        <f>VLOOKUP(L2020,Schnitt6!L:P,3,0)</f>
        <v>0</v>
      </c>
    </row>
    <row r="2021" spans="12:32" x14ac:dyDescent="0.25">
      <c r="L2021" s="264">
        <f>Member!A2021</f>
        <v>0</v>
      </c>
      <c r="M2021" s="166">
        <f t="shared" si="134"/>
        <v>0</v>
      </c>
      <c r="N2021" s="166">
        <f t="shared" si="135"/>
        <v>0</v>
      </c>
      <c r="O2021" s="166">
        <f t="shared" si="136"/>
        <v>0</v>
      </c>
      <c r="P2021" s="166">
        <f t="shared" si="137"/>
        <v>49</v>
      </c>
      <c r="S2021" s="166">
        <f>VLOOKUP(L2021,Schnitt1!L:P,2,0)</f>
        <v>0</v>
      </c>
      <c r="T2021" s="166">
        <f>VLOOKUP(L2021,Schnitt2!L:P,2,0)</f>
        <v>0</v>
      </c>
      <c r="U2021" s="166">
        <f>VLOOKUP(L2021,Schnitt3!L:P,2,0)</f>
        <v>0</v>
      </c>
      <c r="V2021" s="166">
        <f>VLOOKUP(L2021,Schnitt4!L:P,2,0)</f>
        <v>0</v>
      </c>
      <c r="W2021" s="166">
        <f>VLOOKUP(L2021,Schnitt5!L:P,2,0)</f>
        <v>0</v>
      </c>
      <c r="X2021" s="166">
        <f>VLOOKUP(L2021,Schnitt6!L:P,2,0)</f>
        <v>0</v>
      </c>
      <c r="AA2021" s="166">
        <f>VLOOKUP(L2021,Schnitt1!L:P,3,0)</f>
        <v>0</v>
      </c>
      <c r="AB2021" s="166">
        <f>VLOOKUP(L2021,Schnitt2!L:P,3,0)</f>
        <v>0</v>
      </c>
      <c r="AC2021" s="166">
        <f>VLOOKUP(L2021,Schnitt3!L:P,3,0)</f>
        <v>0</v>
      </c>
      <c r="AD2021" s="166">
        <f>VLOOKUP(L2021,Schnitt4!L:P,3,0)</f>
        <v>0</v>
      </c>
      <c r="AE2021" s="166">
        <f>VLOOKUP(L2021,Schnitt5!L:P,3,0)</f>
        <v>0</v>
      </c>
      <c r="AF2021" s="166">
        <f>VLOOKUP(L2021,Schnitt6!L:P,3,0)</f>
        <v>0</v>
      </c>
    </row>
    <row r="2022" spans="12:32" x14ac:dyDescent="0.25">
      <c r="L2022" s="264">
        <f>Member!A2022</f>
        <v>0</v>
      </c>
      <c r="M2022" s="166">
        <f t="shared" si="134"/>
        <v>0</v>
      </c>
      <c r="N2022" s="166">
        <f t="shared" si="135"/>
        <v>0</v>
      </c>
      <c r="O2022" s="166">
        <f t="shared" si="136"/>
        <v>0</v>
      </c>
      <c r="P2022" s="166">
        <f t="shared" si="137"/>
        <v>49</v>
      </c>
      <c r="S2022" s="166">
        <f>VLOOKUP(L2022,Schnitt1!L:P,2,0)</f>
        <v>0</v>
      </c>
      <c r="T2022" s="166">
        <f>VLOOKUP(L2022,Schnitt2!L:P,2,0)</f>
        <v>0</v>
      </c>
      <c r="U2022" s="166">
        <f>VLOOKUP(L2022,Schnitt3!L:P,2,0)</f>
        <v>0</v>
      </c>
      <c r="V2022" s="166">
        <f>VLOOKUP(L2022,Schnitt4!L:P,2,0)</f>
        <v>0</v>
      </c>
      <c r="W2022" s="166">
        <f>VLOOKUP(L2022,Schnitt5!L:P,2,0)</f>
        <v>0</v>
      </c>
      <c r="X2022" s="166">
        <f>VLOOKUP(L2022,Schnitt6!L:P,2,0)</f>
        <v>0</v>
      </c>
      <c r="AA2022" s="166">
        <f>VLOOKUP(L2022,Schnitt1!L:P,3,0)</f>
        <v>0</v>
      </c>
      <c r="AB2022" s="166">
        <f>VLOOKUP(L2022,Schnitt2!L:P,3,0)</f>
        <v>0</v>
      </c>
      <c r="AC2022" s="166">
        <f>VLOOKUP(L2022,Schnitt3!L:P,3,0)</f>
        <v>0</v>
      </c>
      <c r="AD2022" s="166">
        <f>VLOOKUP(L2022,Schnitt4!L:P,3,0)</f>
        <v>0</v>
      </c>
      <c r="AE2022" s="166">
        <f>VLOOKUP(L2022,Schnitt5!L:P,3,0)</f>
        <v>0</v>
      </c>
      <c r="AF2022" s="166">
        <f>VLOOKUP(L2022,Schnitt6!L:P,3,0)</f>
        <v>0</v>
      </c>
    </row>
    <row r="2023" spans="12:32" x14ac:dyDescent="0.25">
      <c r="L2023" s="264">
        <f>Member!A2023</f>
        <v>0</v>
      </c>
      <c r="M2023" s="166">
        <f t="shared" si="134"/>
        <v>0</v>
      </c>
      <c r="N2023" s="166">
        <f t="shared" si="135"/>
        <v>0</v>
      </c>
      <c r="O2023" s="166">
        <f t="shared" si="136"/>
        <v>0</v>
      </c>
      <c r="P2023" s="166">
        <f t="shared" si="137"/>
        <v>49</v>
      </c>
      <c r="S2023" s="166">
        <f>VLOOKUP(L2023,Schnitt1!L:P,2,0)</f>
        <v>0</v>
      </c>
      <c r="T2023" s="166">
        <f>VLOOKUP(L2023,Schnitt2!L:P,2,0)</f>
        <v>0</v>
      </c>
      <c r="U2023" s="166">
        <f>VLOOKUP(L2023,Schnitt3!L:P,2,0)</f>
        <v>0</v>
      </c>
      <c r="V2023" s="166">
        <f>VLOOKUP(L2023,Schnitt4!L:P,2,0)</f>
        <v>0</v>
      </c>
      <c r="W2023" s="166">
        <f>VLOOKUP(L2023,Schnitt5!L:P,2,0)</f>
        <v>0</v>
      </c>
      <c r="X2023" s="166">
        <f>VLOOKUP(L2023,Schnitt6!L:P,2,0)</f>
        <v>0</v>
      </c>
      <c r="AA2023" s="166">
        <f>VLOOKUP(L2023,Schnitt1!L:P,3,0)</f>
        <v>0</v>
      </c>
      <c r="AB2023" s="166">
        <f>VLOOKUP(L2023,Schnitt2!L:P,3,0)</f>
        <v>0</v>
      </c>
      <c r="AC2023" s="166">
        <f>VLOOKUP(L2023,Schnitt3!L:P,3,0)</f>
        <v>0</v>
      </c>
      <c r="AD2023" s="166">
        <f>VLOOKUP(L2023,Schnitt4!L:P,3,0)</f>
        <v>0</v>
      </c>
      <c r="AE2023" s="166">
        <f>VLOOKUP(L2023,Schnitt5!L:P,3,0)</f>
        <v>0</v>
      </c>
      <c r="AF2023" s="166">
        <f>VLOOKUP(L2023,Schnitt6!L:P,3,0)</f>
        <v>0</v>
      </c>
    </row>
    <row r="2024" spans="12:32" x14ac:dyDescent="0.25">
      <c r="L2024" s="264">
        <f>Member!A2024</f>
        <v>0</v>
      </c>
      <c r="M2024" s="166">
        <f t="shared" si="134"/>
        <v>0</v>
      </c>
      <c r="N2024" s="166">
        <f t="shared" si="135"/>
        <v>0</v>
      </c>
      <c r="O2024" s="166">
        <f t="shared" si="136"/>
        <v>0</v>
      </c>
      <c r="P2024" s="166">
        <f t="shared" si="137"/>
        <v>49</v>
      </c>
      <c r="S2024" s="166">
        <f>VLOOKUP(L2024,Schnitt1!L:P,2,0)</f>
        <v>0</v>
      </c>
      <c r="T2024" s="166">
        <f>VLOOKUP(L2024,Schnitt2!L:P,2,0)</f>
        <v>0</v>
      </c>
      <c r="U2024" s="166">
        <f>VLOOKUP(L2024,Schnitt3!L:P,2,0)</f>
        <v>0</v>
      </c>
      <c r="V2024" s="166">
        <f>VLOOKUP(L2024,Schnitt4!L:P,2,0)</f>
        <v>0</v>
      </c>
      <c r="W2024" s="166">
        <f>VLOOKUP(L2024,Schnitt5!L:P,2,0)</f>
        <v>0</v>
      </c>
      <c r="X2024" s="166">
        <f>VLOOKUP(L2024,Schnitt6!L:P,2,0)</f>
        <v>0</v>
      </c>
      <c r="AA2024" s="166">
        <f>VLOOKUP(L2024,Schnitt1!L:P,3,0)</f>
        <v>0</v>
      </c>
      <c r="AB2024" s="166">
        <f>VLOOKUP(L2024,Schnitt2!L:P,3,0)</f>
        <v>0</v>
      </c>
      <c r="AC2024" s="166">
        <f>VLOOKUP(L2024,Schnitt3!L:P,3,0)</f>
        <v>0</v>
      </c>
      <c r="AD2024" s="166">
        <f>VLOOKUP(L2024,Schnitt4!L:P,3,0)</f>
        <v>0</v>
      </c>
      <c r="AE2024" s="166">
        <f>VLOOKUP(L2024,Schnitt5!L:P,3,0)</f>
        <v>0</v>
      </c>
      <c r="AF2024" s="166">
        <f>VLOOKUP(L2024,Schnitt6!L:P,3,0)</f>
        <v>0</v>
      </c>
    </row>
    <row r="2025" spans="12:32" x14ac:dyDescent="0.25">
      <c r="L2025" s="264">
        <f>Member!A2025</f>
        <v>0</v>
      </c>
      <c r="M2025" s="166">
        <f t="shared" si="134"/>
        <v>0</v>
      </c>
      <c r="N2025" s="166">
        <f t="shared" si="135"/>
        <v>0</v>
      </c>
      <c r="O2025" s="166">
        <f t="shared" si="136"/>
        <v>0</v>
      </c>
      <c r="P2025" s="166">
        <f t="shared" si="137"/>
        <v>49</v>
      </c>
      <c r="S2025" s="166">
        <f>VLOOKUP(L2025,Schnitt1!L:P,2,0)</f>
        <v>0</v>
      </c>
      <c r="T2025" s="166">
        <f>VLOOKUP(L2025,Schnitt2!L:P,2,0)</f>
        <v>0</v>
      </c>
      <c r="U2025" s="166">
        <f>VLOOKUP(L2025,Schnitt3!L:P,2,0)</f>
        <v>0</v>
      </c>
      <c r="V2025" s="166">
        <f>VLOOKUP(L2025,Schnitt4!L:P,2,0)</f>
        <v>0</v>
      </c>
      <c r="W2025" s="166">
        <f>VLOOKUP(L2025,Schnitt5!L:P,2,0)</f>
        <v>0</v>
      </c>
      <c r="X2025" s="166">
        <f>VLOOKUP(L2025,Schnitt6!L:P,2,0)</f>
        <v>0</v>
      </c>
      <c r="AA2025" s="166">
        <f>VLOOKUP(L2025,Schnitt1!L:P,3,0)</f>
        <v>0</v>
      </c>
      <c r="AB2025" s="166">
        <f>VLOOKUP(L2025,Schnitt2!L:P,3,0)</f>
        <v>0</v>
      </c>
      <c r="AC2025" s="166">
        <f>VLOOKUP(L2025,Schnitt3!L:P,3,0)</f>
        <v>0</v>
      </c>
      <c r="AD2025" s="166">
        <f>VLOOKUP(L2025,Schnitt4!L:P,3,0)</f>
        <v>0</v>
      </c>
      <c r="AE2025" s="166">
        <f>VLOOKUP(L2025,Schnitt5!L:P,3,0)</f>
        <v>0</v>
      </c>
      <c r="AF2025" s="166">
        <f>VLOOKUP(L2025,Schnitt6!L:P,3,0)</f>
        <v>0</v>
      </c>
    </row>
    <row r="2026" spans="12:32" x14ac:dyDescent="0.25">
      <c r="L2026" s="264">
        <f>Member!A2026</f>
        <v>0</v>
      </c>
      <c r="M2026" s="166">
        <f t="shared" si="134"/>
        <v>0</v>
      </c>
      <c r="N2026" s="166">
        <f t="shared" si="135"/>
        <v>0</v>
      </c>
      <c r="O2026" s="166">
        <f t="shared" si="136"/>
        <v>0</v>
      </c>
      <c r="P2026" s="166">
        <f t="shared" si="137"/>
        <v>49</v>
      </c>
      <c r="S2026" s="166">
        <f>VLOOKUP(L2026,Schnitt1!L:P,2,0)</f>
        <v>0</v>
      </c>
      <c r="T2026" s="166">
        <f>VLOOKUP(L2026,Schnitt2!L:P,2,0)</f>
        <v>0</v>
      </c>
      <c r="U2026" s="166">
        <f>VLOOKUP(L2026,Schnitt3!L:P,2,0)</f>
        <v>0</v>
      </c>
      <c r="V2026" s="166">
        <f>VLOOKUP(L2026,Schnitt4!L:P,2,0)</f>
        <v>0</v>
      </c>
      <c r="W2026" s="166">
        <f>VLOOKUP(L2026,Schnitt5!L:P,2,0)</f>
        <v>0</v>
      </c>
      <c r="X2026" s="166">
        <f>VLOOKUP(L2026,Schnitt6!L:P,2,0)</f>
        <v>0</v>
      </c>
      <c r="AA2026" s="166">
        <f>VLOOKUP(L2026,Schnitt1!L:P,3,0)</f>
        <v>0</v>
      </c>
      <c r="AB2026" s="166">
        <f>VLOOKUP(L2026,Schnitt2!L:P,3,0)</f>
        <v>0</v>
      </c>
      <c r="AC2026" s="166">
        <f>VLOOKUP(L2026,Schnitt3!L:P,3,0)</f>
        <v>0</v>
      </c>
      <c r="AD2026" s="166">
        <f>VLOOKUP(L2026,Schnitt4!L:P,3,0)</f>
        <v>0</v>
      </c>
      <c r="AE2026" s="166">
        <f>VLOOKUP(L2026,Schnitt5!L:P,3,0)</f>
        <v>0</v>
      </c>
      <c r="AF2026" s="166">
        <f>VLOOKUP(L2026,Schnitt6!L:P,3,0)</f>
        <v>0</v>
      </c>
    </row>
    <row r="2027" spans="12:32" x14ac:dyDescent="0.25">
      <c r="L2027" s="264">
        <f>Member!A2027</f>
        <v>0</v>
      </c>
      <c r="M2027" s="166">
        <f t="shared" si="134"/>
        <v>0</v>
      </c>
      <c r="N2027" s="166">
        <f t="shared" si="135"/>
        <v>0</v>
      </c>
      <c r="O2027" s="166">
        <f t="shared" si="136"/>
        <v>0</v>
      </c>
      <c r="P2027" s="166">
        <f t="shared" si="137"/>
        <v>49</v>
      </c>
      <c r="S2027" s="166">
        <f>VLOOKUP(L2027,Schnitt1!L:P,2,0)</f>
        <v>0</v>
      </c>
      <c r="T2027" s="166">
        <f>VLOOKUP(L2027,Schnitt2!L:P,2,0)</f>
        <v>0</v>
      </c>
      <c r="U2027" s="166">
        <f>VLOOKUP(L2027,Schnitt3!L:P,2,0)</f>
        <v>0</v>
      </c>
      <c r="V2027" s="166">
        <f>VLOOKUP(L2027,Schnitt4!L:P,2,0)</f>
        <v>0</v>
      </c>
      <c r="W2027" s="166">
        <f>VLOOKUP(L2027,Schnitt5!L:P,2,0)</f>
        <v>0</v>
      </c>
      <c r="X2027" s="166">
        <f>VLOOKUP(L2027,Schnitt6!L:P,2,0)</f>
        <v>0</v>
      </c>
      <c r="AA2027" s="166">
        <f>VLOOKUP(L2027,Schnitt1!L:P,3,0)</f>
        <v>0</v>
      </c>
      <c r="AB2027" s="166">
        <f>VLOOKUP(L2027,Schnitt2!L:P,3,0)</f>
        <v>0</v>
      </c>
      <c r="AC2027" s="166">
        <f>VLOOKUP(L2027,Schnitt3!L:P,3,0)</f>
        <v>0</v>
      </c>
      <c r="AD2027" s="166">
        <f>VLOOKUP(L2027,Schnitt4!L:P,3,0)</f>
        <v>0</v>
      </c>
      <c r="AE2027" s="166">
        <f>VLOOKUP(L2027,Schnitt5!L:P,3,0)</f>
        <v>0</v>
      </c>
      <c r="AF2027" s="166">
        <f>VLOOKUP(L2027,Schnitt6!L:P,3,0)</f>
        <v>0</v>
      </c>
    </row>
    <row r="2028" spans="12:32" x14ac:dyDescent="0.25">
      <c r="L2028" s="264">
        <f>Member!A2028</f>
        <v>0</v>
      </c>
      <c r="M2028" s="166">
        <f t="shared" si="134"/>
        <v>0</v>
      </c>
      <c r="N2028" s="166">
        <f t="shared" si="135"/>
        <v>0</v>
      </c>
      <c r="O2028" s="166">
        <f t="shared" si="136"/>
        <v>0</v>
      </c>
      <c r="P2028" s="166">
        <f t="shared" si="137"/>
        <v>49</v>
      </c>
      <c r="S2028" s="166">
        <f>VLOOKUP(L2028,Schnitt1!L:P,2,0)</f>
        <v>0</v>
      </c>
      <c r="T2028" s="166">
        <f>VLOOKUP(L2028,Schnitt2!L:P,2,0)</f>
        <v>0</v>
      </c>
      <c r="U2028" s="166">
        <f>VLOOKUP(L2028,Schnitt3!L:P,2,0)</f>
        <v>0</v>
      </c>
      <c r="V2028" s="166">
        <f>VLOOKUP(L2028,Schnitt4!L:P,2,0)</f>
        <v>0</v>
      </c>
      <c r="W2028" s="166">
        <f>VLOOKUP(L2028,Schnitt5!L:P,2,0)</f>
        <v>0</v>
      </c>
      <c r="X2028" s="166">
        <f>VLOOKUP(L2028,Schnitt6!L:P,2,0)</f>
        <v>0</v>
      </c>
      <c r="AA2028" s="166">
        <f>VLOOKUP(L2028,Schnitt1!L:P,3,0)</f>
        <v>0</v>
      </c>
      <c r="AB2028" s="166">
        <f>VLOOKUP(L2028,Schnitt2!L:P,3,0)</f>
        <v>0</v>
      </c>
      <c r="AC2028" s="166">
        <f>VLOOKUP(L2028,Schnitt3!L:P,3,0)</f>
        <v>0</v>
      </c>
      <c r="AD2028" s="166">
        <f>VLOOKUP(L2028,Schnitt4!L:P,3,0)</f>
        <v>0</v>
      </c>
      <c r="AE2028" s="166">
        <f>VLOOKUP(L2028,Schnitt5!L:P,3,0)</f>
        <v>0</v>
      </c>
      <c r="AF2028" s="166">
        <f>VLOOKUP(L2028,Schnitt6!L:P,3,0)</f>
        <v>0</v>
      </c>
    </row>
    <row r="2029" spans="12:32" x14ac:dyDescent="0.25">
      <c r="L2029" s="264">
        <f>Member!A2029</f>
        <v>0</v>
      </c>
      <c r="M2029" s="166">
        <f t="shared" si="134"/>
        <v>0</v>
      </c>
      <c r="N2029" s="166">
        <f t="shared" si="135"/>
        <v>0</v>
      </c>
      <c r="O2029" s="166">
        <f t="shared" si="136"/>
        <v>0</v>
      </c>
      <c r="P2029" s="166">
        <f t="shared" si="137"/>
        <v>49</v>
      </c>
      <c r="S2029" s="166">
        <f>VLOOKUP(L2029,Schnitt1!L:P,2,0)</f>
        <v>0</v>
      </c>
      <c r="T2029" s="166">
        <f>VLOOKUP(L2029,Schnitt2!L:P,2,0)</f>
        <v>0</v>
      </c>
      <c r="U2029" s="166">
        <f>VLOOKUP(L2029,Schnitt3!L:P,2,0)</f>
        <v>0</v>
      </c>
      <c r="V2029" s="166">
        <f>VLOOKUP(L2029,Schnitt4!L:P,2,0)</f>
        <v>0</v>
      </c>
      <c r="W2029" s="166">
        <f>VLOOKUP(L2029,Schnitt5!L:P,2,0)</f>
        <v>0</v>
      </c>
      <c r="X2029" s="166">
        <f>VLOOKUP(L2029,Schnitt6!L:P,2,0)</f>
        <v>0</v>
      </c>
      <c r="AA2029" s="166">
        <f>VLOOKUP(L2029,Schnitt1!L:P,3,0)</f>
        <v>0</v>
      </c>
      <c r="AB2029" s="166">
        <f>VLOOKUP(L2029,Schnitt2!L:P,3,0)</f>
        <v>0</v>
      </c>
      <c r="AC2029" s="166">
        <f>VLOOKUP(L2029,Schnitt3!L:P,3,0)</f>
        <v>0</v>
      </c>
      <c r="AD2029" s="166">
        <f>VLOOKUP(L2029,Schnitt4!L:P,3,0)</f>
        <v>0</v>
      </c>
      <c r="AE2029" s="166">
        <f>VLOOKUP(L2029,Schnitt5!L:P,3,0)</f>
        <v>0</v>
      </c>
      <c r="AF2029" s="166">
        <f>VLOOKUP(L2029,Schnitt6!L:P,3,0)</f>
        <v>0</v>
      </c>
    </row>
    <row r="2030" spans="12:32" x14ac:dyDescent="0.25">
      <c r="L2030" s="264">
        <f>Member!A2030</f>
        <v>0</v>
      </c>
      <c r="M2030" s="166">
        <f t="shared" si="134"/>
        <v>0</v>
      </c>
      <c r="N2030" s="166">
        <f t="shared" si="135"/>
        <v>0</v>
      </c>
      <c r="O2030" s="166">
        <f t="shared" si="136"/>
        <v>0</v>
      </c>
      <c r="P2030" s="166">
        <f t="shared" si="137"/>
        <v>49</v>
      </c>
      <c r="S2030" s="166">
        <f>VLOOKUP(L2030,Schnitt1!L:P,2,0)</f>
        <v>0</v>
      </c>
      <c r="T2030" s="166">
        <f>VLOOKUP(L2030,Schnitt2!L:P,2,0)</f>
        <v>0</v>
      </c>
      <c r="U2030" s="166">
        <f>VLOOKUP(L2030,Schnitt3!L:P,2,0)</f>
        <v>0</v>
      </c>
      <c r="V2030" s="166">
        <f>VLOOKUP(L2030,Schnitt4!L:P,2,0)</f>
        <v>0</v>
      </c>
      <c r="W2030" s="166">
        <f>VLOOKUP(L2030,Schnitt5!L:P,2,0)</f>
        <v>0</v>
      </c>
      <c r="X2030" s="166">
        <f>VLOOKUP(L2030,Schnitt6!L:P,2,0)</f>
        <v>0</v>
      </c>
      <c r="AA2030" s="166">
        <f>VLOOKUP(L2030,Schnitt1!L:P,3,0)</f>
        <v>0</v>
      </c>
      <c r="AB2030" s="166">
        <f>VLOOKUP(L2030,Schnitt2!L:P,3,0)</f>
        <v>0</v>
      </c>
      <c r="AC2030" s="166">
        <f>VLOOKUP(L2030,Schnitt3!L:P,3,0)</f>
        <v>0</v>
      </c>
      <c r="AD2030" s="166">
        <f>VLOOKUP(L2030,Schnitt4!L:P,3,0)</f>
        <v>0</v>
      </c>
      <c r="AE2030" s="166">
        <f>VLOOKUP(L2030,Schnitt5!L:P,3,0)</f>
        <v>0</v>
      </c>
      <c r="AF2030" s="166">
        <f>VLOOKUP(L2030,Schnitt6!L:P,3,0)</f>
        <v>0</v>
      </c>
    </row>
    <row r="2031" spans="12:32" x14ac:dyDescent="0.25">
      <c r="L2031" s="264">
        <f>Member!A2031</f>
        <v>0</v>
      </c>
      <c r="M2031" s="166">
        <f t="shared" si="134"/>
        <v>0</v>
      </c>
      <c r="N2031" s="166">
        <f t="shared" si="135"/>
        <v>0</v>
      </c>
      <c r="O2031" s="166">
        <f t="shared" si="136"/>
        <v>0</v>
      </c>
      <c r="P2031" s="166">
        <f t="shared" si="137"/>
        <v>49</v>
      </c>
      <c r="S2031" s="166">
        <f>VLOOKUP(L2031,Schnitt1!L:P,2,0)</f>
        <v>0</v>
      </c>
      <c r="T2031" s="166">
        <f>VLOOKUP(L2031,Schnitt2!L:P,2,0)</f>
        <v>0</v>
      </c>
      <c r="U2031" s="166">
        <f>VLOOKUP(L2031,Schnitt3!L:P,2,0)</f>
        <v>0</v>
      </c>
      <c r="V2031" s="166">
        <f>VLOOKUP(L2031,Schnitt4!L:P,2,0)</f>
        <v>0</v>
      </c>
      <c r="W2031" s="166">
        <f>VLOOKUP(L2031,Schnitt5!L:P,2,0)</f>
        <v>0</v>
      </c>
      <c r="X2031" s="166">
        <f>VLOOKUP(L2031,Schnitt6!L:P,2,0)</f>
        <v>0</v>
      </c>
      <c r="AA2031" s="166">
        <f>VLOOKUP(L2031,Schnitt1!L:P,3,0)</f>
        <v>0</v>
      </c>
      <c r="AB2031" s="166">
        <f>VLOOKUP(L2031,Schnitt2!L:P,3,0)</f>
        <v>0</v>
      </c>
      <c r="AC2031" s="166">
        <f>VLOOKUP(L2031,Schnitt3!L:P,3,0)</f>
        <v>0</v>
      </c>
      <c r="AD2031" s="166">
        <f>VLOOKUP(L2031,Schnitt4!L:P,3,0)</f>
        <v>0</v>
      </c>
      <c r="AE2031" s="166">
        <f>VLOOKUP(L2031,Schnitt5!L:P,3,0)</f>
        <v>0</v>
      </c>
      <c r="AF2031" s="166">
        <f>VLOOKUP(L2031,Schnitt6!L:P,3,0)</f>
        <v>0</v>
      </c>
    </row>
    <row r="2032" spans="12:32" x14ac:dyDescent="0.25">
      <c r="L2032" s="264">
        <f>Member!A2032</f>
        <v>0</v>
      </c>
      <c r="M2032" s="166">
        <f t="shared" si="134"/>
        <v>0</v>
      </c>
      <c r="N2032" s="166">
        <f t="shared" si="135"/>
        <v>0</v>
      </c>
      <c r="O2032" s="166">
        <f t="shared" si="136"/>
        <v>0</v>
      </c>
      <c r="P2032" s="166">
        <f t="shared" si="137"/>
        <v>49</v>
      </c>
      <c r="S2032" s="166">
        <f>VLOOKUP(L2032,Schnitt1!L:P,2,0)</f>
        <v>0</v>
      </c>
      <c r="T2032" s="166">
        <f>VLOOKUP(L2032,Schnitt2!L:P,2,0)</f>
        <v>0</v>
      </c>
      <c r="U2032" s="166">
        <f>VLOOKUP(L2032,Schnitt3!L:P,2,0)</f>
        <v>0</v>
      </c>
      <c r="V2032" s="166">
        <f>VLOOKUP(L2032,Schnitt4!L:P,2,0)</f>
        <v>0</v>
      </c>
      <c r="W2032" s="166">
        <f>VLOOKUP(L2032,Schnitt5!L:P,2,0)</f>
        <v>0</v>
      </c>
      <c r="X2032" s="166">
        <f>VLOOKUP(L2032,Schnitt6!L:P,2,0)</f>
        <v>0</v>
      </c>
      <c r="AA2032" s="166">
        <f>VLOOKUP(L2032,Schnitt1!L:P,3,0)</f>
        <v>0</v>
      </c>
      <c r="AB2032" s="166">
        <f>VLOOKUP(L2032,Schnitt2!L:P,3,0)</f>
        <v>0</v>
      </c>
      <c r="AC2032" s="166">
        <f>VLOOKUP(L2032,Schnitt3!L:P,3,0)</f>
        <v>0</v>
      </c>
      <c r="AD2032" s="166">
        <f>VLOOKUP(L2032,Schnitt4!L:P,3,0)</f>
        <v>0</v>
      </c>
      <c r="AE2032" s="166">
        <f>VLOOKUP(L2032,Schnitt5!L:P,3,0)</f>
        <v>0</v>
      </c>
      <c r="AF2032" s="166">
        <f>VLOOKUP(L2032,Schnitt6!L:P,3,0)</f>
        <v>0</v>
      </c>
    </row>
    <row r="2033" spans="12:32" x14ac:dyDescent="0.25">
      <c r="L2033" s="264">
        <f>Member!A2033</f>
        <v>0</v>
      </c>
      <c r="M2033" s="166">
        <f t="shared" si="134"/>
        <v>0</v>
      </c>
      <c r="N2033" s="166">
        <f t="shared" si="135"/>
        <v>0</v>
      </c>
      <c r="O2033" s="166">
        <f t="shared" si="136"/>
        <v>0</v>
      </c>
      <c r="P2033" s="166">
        <f t="shared" si="137"/>
        <v>49</v>
      </c>
      <c r="S2033" s="166">
        <f>VLOOKUP(L2033,Schnitt1!L:P,2,0)</f>
        <v>0</v>
      </c>
      <c r="T2033" s="166">
        <f>VLOOKUP(L2033,Schnitt2!L:P,2,0)</f>
        <v>0</v>
      </c>
      <c r="U2033" s="166">
        <f>VLOOKUP(L2033,Schnitt3!L:P,2,0)</f>
        <v>0</v>
      </c>
      <c r="V2033" s="166">
        <f>VLOOKUP(L2033,Schnitt4!L:P,2,0)</f>
        <v>0</v>
      </c>
      <c r="W2033" s="166">
        <f>VLOOKUP(L2033,Schnitt5!L:P,2,0)</f>
        <v>0</v>
      </c>
      <c r="X2033" s="166">
        <f>VLOOKUP(L2033,Schnitt6!L:P,2,0)</f>
        <v>0</v>
      </c>
      <c r="AA2033" s="166">
        <f>VLOOKUP(L2033,Schnitt1!L:P,3,0)</f>
        <v>0</v>
      </c>
      <c r="AB2033" s="166">
        <f>VLOOKUP(L2033,Schnitt2!L:P,3,0)</f>
        <v>0</v>
      </c>
      <c r="AC2033" s="166">
        <f>VLOOKUP(L2033,Schnitt3!L:P,3,0)</f>
        <v>0</v>
      </c>
      <c r="AD2033" s="166">
        <f>VLOOKUP(L2033,Schnitt4!L:P,3,0)</f>
        <v>0</v>
      </c>
      <c r="AE2033" s="166">
        <f>VLOOKUP(L2033,Schnitt5!L:P,3,0)</f>
        <v>0</v>
      </c>
      <c r="AF2033" s="166">
        <f>VLOOKUP(L2033,Schnitt6!L:P,3,0)</f>
        <v>0</v>
      </c>
    </row>
    <row r="2034" spans="12:32" x14ac:dyDescent="0.25">
      <c r="L2034" s="264">
        <f>Member!A2034</f>
        <v>0</v>
      </c>
      <c r="M2034" s="166">
        <f t="shared" si="134"/>
        <v>0</v>
      </c>
      <c r="N2034" s="166">
        <f t="shared" si="135"/>
        <v>0</v>
      </c>
      <c r="O2034" s="166">
        <f t="shared" si="136"/>
        <v>0</v>
      </c>
      <c r="P2034" s="166">
        <f t="shared" si="137"/>
        <v>49</v>
      </c>
      <c r="S2034" s="166">
        <f>VLOOKUP(L2034,Schnitt1!L:P,2,0)</f>
        <v>0</v>
      </c>
      <c r="T2034" s="166">
        <f>VLOOKUP(L2034,Schnitt2!L:P,2,0)</f>
        <v>0</v>
      </c>
      <c r="U2034" s="166">
        <f>VLOOKUP(L2034,Schnitt3!L:P,2,0)</f>
        <v>0</v>
      </c>
      <c r="V2034" s="166">
        <f>VLOOKUP(L2034,Schnitt4!L:P,2,0)</f>
        <v>0</v>
      </c>
      <c r="W2034" s="166">
        <f>VLOOKUP(L2034,Schnitt5!L:P,2,0)</f>
        <v>0</v>
      </c>
      <c r="X2034" s="166">
        <f>VLOOKUP(L2034,Schnitt6!L:P,2,0)</f>
        <v>0</v>
      </c>
      <c r="AA2034" s="166">
        <f>VLOOKUP(L2034,Schnitt1!L:P,3,0)</f>
        <v>0</v>
      </c>
      <c r="AB2034" s="166">
        <f>VLOOKUP(L2034,Schnitt2!L:P,3,0)</f>
        <v>0</v>
      </c>
      <c r="AC2034" s="166">
        <f>VLOOKUP(L2034,Schnitt3!L:P,3,0)</f>
        <v>0</v>
      </c>
      <c r="AD2034" s="166">
        <f>VLOOKUP(L2034,Schnitt4!L:P,3,0)</f>
        <v>0</v>
      </c>
      <c r="AE2034" s="166">
        <f>VLOOKUP(L2034,Schnitt5!L:P,3,0)</f>
        <v>0</v>
      </c>
      <c r="AF2034" s="166">
        <f>VLOOKUP(L2034,Schnitt6!L:P,3,0)</f>
        <v>0</v>
      </c>
    </row>
    <row r="2035" spans="12:32" x14ac:dyDescent="0.25">
      <c r="L2035" s="264">
        <f>Member!A2035</f>
        <v>0</v>
      </c>
      <c r="M2035" s="166">
        <f t="shared" si="134"/>
        <v>0</v>
      </c>
      <c r="N2035" s="166">
        <f t="shared" si="135"/>
        <v>0</v>
      </c>
      <c r="O2035" s="166">
        <f t="shared" si="136"/>
        <v>0</v>
      </c>
      <c r="P2035" s="166">
        <f t="shared" si="137"/>
        <v>49</v>
      </c>
      <c r="S2035" s="166">
        <f>VLOOKUP(L2035,Schnitt1!L:P,2,0)</f>
        <v>0</v>
      </c>
      <c r="T2035" s="166">
        <f>VLOOKUP(L2035,Schnitt2!L:P,2,0)</f>
        <v>0</v>
      </c>
      <c r="U2035" s="166">
        <f>VLOOKUP(L2035,Schnitt3!L:P,2,0)</f>
        <v>0</v>
      </c>
      <c r="V2035" s="166">
        <f>VLOOKUP(L2035,Schnitt4!L:P,2,0)</f>
        <v>0</v>
      </c>
      <c r="W2035" s="166">
        <f>VLOOKUP(L2035,Schnitt5!L:P,2,0)</f>
        <v>0</v>
      </c>
      <c r="X2035" s="166">
        <f>VLOOKUP(L2035,Schnitt6!L:P,2,0)</f>
        <v>0</v>
      </c>
      <c r="AA2035" s="166">
        <f>VLOOKUP(L2035,Schnitt1!L:P,3,0)</f>
        <v>0</v>
      </c>
      <c r="AB2035" s="166">
        <f>VLOOKUP(L2035,Schnitt2!L:P,3,0)</f>
        <v>0</v>
      </c>
      <c r="AC2035" s="166">
        <f>VLOOKUP(L2035,Schnitt3!L:P,3,0)</f>
        <v>0</v>
      </c>
      <c r="AD2035" s="166">
        <f>VLOOKUP(L2035,Schnitt4!L:P,3,0)</f>
        <v>0</v>
      </c>
      <c r="AE2035" s="166">
        <f>VLOOKUP(L2035,Schnitt5!L:P,3,0)</f>
        <v>0</v>
      </c>
      <c r="AF2035" s="166">
        <f>VLOOKUP(L2035,Schnitt6!L:P,3,0)</f>
        <v>0</v>
      </c>
    </row>
    <row r="2036" spans="12:32" x14ac:dyDescent="0.25">
      <c r="L2036" s="264">
        <f>Member!A2036</f>
        <v>0</v>
      </c>
      <c r="M2036" s="166">
        <f t="shared" si="134"/>
        <v>0</v>
      </c>
      <c r="N2036" s="166">
        <f t="shared" si="135"/>
        <v>0</v>
      </c>
      <c r="O2036" s="166">
        <f t="shared" si="136"/>
        <v>0</v>
      </c>
      <c r="P2036" s="166">
        <f t="shared" si="137"/>
        <v>49</v>
      </c>
      <c r="S2036" s="166">
        <f>VLOOKUP(L2036,Schnitt1!L:P,2,0)</f>
        <v>0</v>
      </c>
      <c r="T2036" s="166">
        <f>VLOOKUP(L2036,Schnitt2!L:P,2,0)</f>
        <v>0</v>
      </c>
      <c r="U2036" s="166">
        <f>VLOOKUP(L2036,Schnitt3!L:P,2,0)</f>
        <v>0</v>
      </c>
      <c r="V2036" s="166">
        <f>VLOOKUP(L2036,Schnitt4!L:P,2,0)</f>
        <v>0</v>
      </c>
      <c r="W2036" s="166">
        <f>VLOOKUP(L2036,Schnitt5!L:P,2,0)</f>
        <v>0</v>
      </c>
      <c r="X2036" s="166">
        <f>VLOOKUP(L2036,Schnitt6!L:P,2,0)</f>
        <v>0</v>
      </c>
      <c r="AA2036" s="166">
        <f>VLOOKUP(L2036,Schnitt1!L:P,3,0)</f>
        <v>0</v>
      </c>
      <c r="AB2036" s="166">
        <f>VLOOKUP(L2036,Schnitt2!L:P,3,0)</f>
        <v>0</v>
      </c>
      <c r="AC2036" s="166">
        <f>VLOOKUP(L2036,Schnitt3!L:P,3,0)</f>
        <v>0</v>
      </c>
      <c r="AD2036" s="166">
        <f>VLOOKUP(L2036,Schnitt4!L:P,3,0)</f>
        <v>0</v>
      </c>
      <c r="AE2036" s="166">
        <f>VLOOKUP(L2036,Schnitt5!L:P,3,0)</f>
        <v>0</v>
      </c>
      <c r="AF2036" s="166">
        <f>VLOOKUP(L2036,Schnitt6!L:P,3,0)</f>
        <v>0</v>
      </c>
    </row>
    <row r="2037" spans="12:32" x14ac:dyDescent="0.25">
      <c r="L2037" s="264">
        <f>Member!A2037</f>
        <v>0</v>
      </c>
      <c r="M2037" s="166">
        <f t="shared" si="134"/>
        <v>0</v>
      </c>
      <c r="N2037" s="166">
        <f t="shared" si="135"/>
        <v>0</v>
      </c>
      <c r="O2037" s="166">
        <f t="shared" si="136"/>
        <v>0</v>
      </c>
      <c r="P2037" s="166">
        <f t="shared" si="137"/>
        <v>49</v>
      </c>
      <c r="S2037" s="166">
        <f>VLOOKUP(L2037,Schnitt1!L:P,2,0)</f>
        <v>0</v>
      </c>
      <c r="T2037" s="166">
        <f>VLOOKUP(L2037,Schnitt2!L:P,2,0)</f>
        <v>0</v>
      </c>
      <c r="U2037" s="166">
        <f>VLOOKUP(L2037,Schnitt3!L:P,2,0)</f>
        <v>0</v>
      </c>
      <c r="V2037" s="166">
        <f>VLOOKUP(L2037,Schnitt4!L:P,2,0)</f>
        <v>0</v>
      </c>
      <c r="W2037" s="166">
        <f>VLOOKUP(L2037,Schnitt5!L:P,2,0)</f>
        <v>0</v>
      </c>
      <c r="X2037" s="166">
        <f>VLOOKUP(L2037,Schnitt6!L:P,2,0)</f>
        <v>0</v>
      </c>
      <c r="AA2037" s="166">
        <f>VLOOKUP(L2037,Schnitt1!L:P,3,0)</f>
        <v>0</v>
      </c>
      <c r="AB2037" s="166">
        <f>VLOOKUP(L2037,Schnitt2!L:P,3,0)</f>
        <v>0</v>
      </c>
      <c r="AC2037" s="166">
        <f>VLOOKUP(L2037,Schnitt3!L:P,3,0)</f>
        <v>0</v>
      </c>
      <c r="AD2037" s="166">
        <f>VLOOKUP(L2037,Schnitt4!L:P,3,0)</f>
        <v>0</v>
      </c>
      <c r="AE2037" s="166">
        <f>VLOOKUP(L2037,Schnitt5!L:P,3,0)</f>
        <v>0</v>
      </c>
      <c r="AF2037" s="166">
        <f>VLOOKUP(L2037,Schnitt6!L:P,3,0)</f>
        <v>0</v>
      </c>
    </row>
    <row r="2038" spans="12:32" x14ac:dyDescent="0.25">
      <c r="L2038" s="264">
        <f>Member!A2038</f>
        <v>0</v>
      </c>
      <c r="M2038" s="166">
        <f t="shared" si="134"/>
        <v>0</v>
      </c>
      <c r="N2038" s="166">
        <f t="shared" si="135"/>
        <v>0</v>
      </c>
      <c r="O2038" s="166">
        <f t="shared" si="136"/>
        <v>0</v>
      </c>
      <c r="P2038" s="166">
        <f t="shared" si="137"/>
        <v>49</v>
      </c>
      <c r="S2038" s="166">
        <f>VLOOKUP(L2038,Schnitt1!L:P,2,0)</f>
        <v>0</v>
      </c>
      <c r="T2038" s="166">
        <f>VLOOKUP(L2038,Schnitt2!L:P,2,0)</f>
        <v>0</v>
      </c>
      <c r="U2038" s="166">
        <f>VLOOKUP(L2038,Schnitt3!L:P,2,0)</f>
        <v>0</v>
      </c>
      <c r="V2038" s="166">
        <f>VLOOKUP(L2038,Schnitt4!L:P,2,0)</f>
        <v>0</v>
      </c>
      <c r="W2038" s="166">
        <f>VLOOKUP(L2038,Schnitt5!L:P,2,0)</f>
        <v>0</v>
      </c>
      <c r="X2038" s="166">
        <f>VLOOKUP(L2038,Schnitt6!L:P,2,0)</f>
        <v>0</v>
      </c>
      <c r="AA2038" s="166">
        <f>VLOOKUP(L2038,Schnitt1!L:P,3,0)</f>
        <v>0</v>
      </c>
      <c r="AB2038" s="166">
        <f>VLOOKUP(L2038,Schnitt2!L:P,3,0)</f>
        <v>0</v>
      </c>
      <c r="AC2038" s="166">
        <f>VLOOKUP(L2038,Schnitt3!L:P,3,0)</f>
        <v>0</v>
      </c>
      <c r="AD2038" s="166">
        <f>VLOOKUP(L2038,Schnitt4!L:P,3,0)</f>
        <v>0</v>
      </c>
      <c r="AE2038" s="166">
        <f>VLOOKUP(L2038,Schnitt5!L:P,3,0)</f>
        <v>0</v>
      </c>
      <c r="AF2038" s="166">
        <f>VLOOKUP(L2038,Schnitt6!L:P,3,0)</f>
        <v>0</v>
      </c>
    </row>
    <row r="2039" spans="12:32" x14ac:dyDescent="0.25">
      <c r="L2039" s="264">
        <f>Member!A2039</f>
        <v>0</v>
      </c>
      <c r="M2039" s="166">
        <f t="shared" si="134"/>
        <v>0</v>
      </c>
      <c r="N2039" s="166">
        <f t="shared" si="135"/>
        <v>0</v>
      </c>
      <c r="O2039" s="166">
        <f t="shared" si="136"/>
        <v>0</v>
      </c>
      <c r="P2039" s="166">
        <f t="shared" si="137"/>
        <v>49</v>
      </c>
      <c r="S2039" s="166">
        <f>VLOOKUP(L2039,Schnitt1!L:P,2,0)</f>
        <v>0</v>
      </c>
      <c r="T2039" s="166">
        <f>VLOOKUP(L2039,Schnitt2!L:P,2,0)</f>
        <v>0</v>
      </c>
      <c r="U2039" s="166">
        <f>VLOOKUP(L2039,Schnitt3!L:P,2,0)</f>
        <v>0</v>
      </c>
      <c r="V2039" s="166">
        <f>VLOOKUP(L2039,Schnitt4!L:P,2,0)</f>
        <v>0</v>
      </c>
      <c r="W2039" s="166">
        <f>VLOOKUP(L2039,Schnitt5!L:P,2,0)</f>
        <v>0</v>
      </c>
      <c r="X2039" s="166">
        <f>VLOOKUP(L2039,Schnitt6!L:P,2,0)</f>
        <v>0</v>
      </c>
      <c r="AA2039" s="166">
        <f>VLOOKUP(L2039,Schnitt1!L:P,3,0)</f>
        <v>0</v>
      </c>
      <c r="AB2039" s="166">
        <f>VLOOKUP(L2039,Schnitt2!L:P,3,0)</f>
        <v>0</v>
      </c>
      <c r="AC2039" s="166">
        <f>VLOOKUP(L2039,Schnitt3!L:P,3,0)</f>
        <v>0</v>
      </c>
      <c r="AD2039" s="166">
        <f>VLOOKUP(L2039,Schnitt4!L:P,3,0)</f>
        <v>0</v>
      </c>
      <c r="AE2039" s="166">
        <f>VLOOKUP(L2039,Schnitt5!L:P,3,0)</f>
        <v>0</v>
      </c>
      <c r="AF2039" s="166">
        <f>VLOOKUP(L2039,Schnitt6!L:P,3,0)</f>
        <v>0</v>
      </c>
    </row>
    <row r="2040" spans="12:32" x14ac:dyDescent="0.25">
      <c r="L2040" s="264">
        <f>Member!A2040</f>
        <v>0</v>
      </c>
      <c r="M2040" s="166">
        <f t="shared" si="134"/>
        <v>0</v>
      </c>
      <c r="N2040" s="166">
        <f t="shared" si="135"/>
        <v>0</v>
      </c>
      <c r="O2040" s="166">
        <f t="shared" si="136"/>
        <v>0</v>
      </c>
      <c r="P2040" s="166">
        <f t="shared" si="137"/>
        <v>49</v>
      </c>
      <c r="S2040" s="166">
        <f>VLOOKUP(L2040,Schnitt1!L:P,2,0)</f>
        <v>0</v>
      </c>
      <c r="T2040" s="166">
        <f>VLOOKUP(L2040,Schnitt2!L:P,2,0)</f>
        <v>0</v>
      </c>
      <c r="U2040" s="166">
        <f>VLOOKUP(L2040,Schnitt3!L:P,2,0)</f>
        <v>0</v>
      </c>
      <c r="V2040" s="166">
        <f>VLOOKUP(L2040,Schnitt4!L:P,2,0)</f>
        <v>0</v>
      </c>
      <c r="W2040" s="166">
        <f>VLOOKUP(L2040,Schnitt5!L:P,2,0)</f>
        <v>0</v>
      </c>
      <c r="X2040" s="166">
        <f>VLOOKUP(L2040,Schnitt6!L:P,2,0)</f>
        <v>0</v>
      </c>
      <c r="AA2040" s="166">
        <f>VLOOKUP(L2040,Schnitt1!L:P,3,0)</f>
        <v>0</v>
      </c>
      <c r="AB2040" s="166">
        <f>VLOOKUP(L2040,Schnitt2!L:P,3,0)</f>
        <v>0</v>
      </c>
      <c r="AC2040" s="166">
        <f>VLOOKUP(L2040,Schnitt3!L:P,3,0)</f>
        <v>0</v>
      </c>
      <c r="AD2040" s="166">
        <f>VLOOKUP(L2040,Schnitt4!L:P,3,0)</f>
        <v>0</v>
      </c>
      <c r="AE2040" s="166">
        <f>VLOOKUP(L2040,Schnitt5!L:P,3,0)</f>
        <v>0</v>
      </c>
      <c r="AF2040" s="166">
        <f>VLOOKUP(L2040,Schnitt6!L:P,3,0)</f>
        <v>0</v>
      </c>
    </row>
    <row r="2041" spans="12:32" x14ac:dyDescent="0.25">
      <c r="L2041" s="264">
        <f>Member!A2041</f>
        <v>0</v>
      </c>
      <c r="M2041" s="166">
        <f t="shared" si="134"/>
        <v>0</v>
      </c>
      <c r="N2041" s="166">
        <f t="shared" si="135"/>
        <v>0</v>
      </c>
      <c r="O2041" s="166">
        <f t="shared" si="136"/>
        <v>0</v>
      </c>
      <c r="P2041" s="166">
        <f t="shared" si="137"/>
        <v>49</v>
      </c>
      <c r="S2041" s="166">
        <f>VLOOKUP(L2041,Schnitt1!L:P,2,0)</f>
        <v>0</v>
      </c>
      <c r="T2041" s="166">
        <f>VLOOKUP(L2041,Schnitt2!L:P,2,0)</f>
        <v>0</v>
      </c>
      <c r="U2041" s="166">
        <f>VLOOKUP(L2041,Schnitt3!L:P,2,0)</f>
        <v>0</v>
      </c>
      <c r="V2041" s="166">
        <f>VLOOKUP(L2041,Schnitt4!L:P,2,0)</f>
        <v>0</v>
      </c>
      <c r="W2041" s="166">
        <f>VLOOKUP(L2041,Schnitt5!L:P,2,0)</f>
        <v>0</v>
      </c>
      <c r="X2041" s="166">
        <f>VLOOKUP(L2041,Schnitt6!L:P,2,0)</f>
        <v>0</v>
      </c>
      <c r="AA2041" s="166">
        <f>VLOOKUP(L2041,Schnitt1!L:P,3,0)</f>
        <v>0</v>
      </c>
      <c r="AB2041" s="166">
        <f>VLOOKUP(L2041,Schnitt2!L:P,3,0)</f>
        <v>0</v>
      </c>
      <c r="AC2041" s="166">
        <f>VLOOKUP(L2041,Schnitt3!L:P,3,0)</f>
        <v>0</v>
      </c>
      <c r="AD2041" s="166">
        <f>VLOOKUP(L2041,Schnitt4!L:P,3,0)</f>
        <v>0</v>
      </c>
      <c r="AE2041" s="166">
        <f>VLOOKUP(L2041,Schnitt5!L:P,3,0)</f>
        <v>0</v>
      </c>
      <c r="AF2041" s="166">
        <f>VLOOKUP(L2041,Schnitt6!L:P,3,0)</f>
        <v>0</v>
      </c>
    </row>
    <row r="2042" spans="12:32" x14ac:dyDescent="0.25">
      <c r="L2042" s="264">
        <f>Member!A2042</f>
        <v>0</v>
      </c>
      <c r="M2042" s="166">
        <f t="shared" si="134"/>
        <v>0</v>
      </c>
      <c r="N2042" s="166">
        <f t="shared" si="135"/>
        <v>0</v>
      </c>
      <c r="O2042" s="166">
        <f t="shared" si="136"/>
        <v>0</v>
      </c>
      <c r="P2042" s="166">
        <f t="shared" si="137"/>
        <v>49</v>
      </c>
      <c r="S2042" s="166">
        <f>VLOOKUP(L2042,Schnitt1!L:P,2,0)</f>
        <v>0</v>
      </c>
      <c r="T2042" s="166">
        <f>VLOOKUP(L2042,Schnitt2!L:P,2,0)</f>
        <v>0</v>
      </c>
      <c r="U2042" s="166">
        <f>VLOOKUP(L2042,Schnitt3!L:P,2,0)</f>
        <v>0</v>
      </c>
      <c r="V2042" s="166">
        <f>VLOOKUP(L2042,Schnitt4!L:P,2,0)</f>
        <v>0</v>
      </c>
      <c r="W2042" s="166">
        <f>VLOOKUP(L2042,Schnitt5!L:P,2,0)</f>
        <v>0</v>
      </c>
      <c r="X2042" s="166">
        <f>VLOOKUP(L2042,Schnitt6!L:P,2,0)</f>
        <v>0</v>
      </c>
      <c r="AA2042" s="166">
        <f>VLOOKUP(L2042,Schnitt1!L:P,3,0)</f>
        <v>0</v>
      </c>
      <c r="AB2042" s="166">
        <f>VLOOKUP(L2042,Schnitt2!L:P,3,0)</f>
        <v>0</v>
      </c>
      <c r="AC2042" s="166">
        <f>VLOOKUP(L2042,Schnitt3!L:P,3,0)</f>
        <v>0</v>
      </c>
      <c r="AD2042" s="166">
        <f>VLOOKUP(L2042,Schnitt4!L:P,3,0)</f>
        <v>0</v>
      </c>
      <c r="AE2042" s="166">
        <f>VLOOKUP(L2042,Schnitt5!L:P,3,0)</f>
        <v>0</v>
      </c>
      <c r="AF2042" s="166">
        <f>VLOOKUP(L2042,Schnitt6!L:P,3,0)</f>
        <v>0</v>
      </c>
    </row>
    <row r="2043" spans="12:32" x14ac:dyDescent="0.25">
      <c r="L2043" s="264">
        <f>Member!A2043</f>
        <v>0</v>
      </c>
      <c r="M2043" s="166">
        <f t="shared" si="134"/>
        <v>0</v>
      </c>
      <c r="N2043" s="166">
        <f t="shared" si="135"/>
        <v>0</v>
      </c>
      <c r="O2043" s="166">
        <f t="shared" si="136"/>
        <v>0</v>
      </c>
      <c r="P2043" s="166">
        <f t="shared" si="137"/>
        <v>49</v>
      </c>
      <c r="S2043" s="166">
        <f>VLOOKUP(L2043,Schnitt1!L:P,2,0)</f>
        <v>0</v>
      </c>
      <c r="T2043" s="166">
        <f>VLOOKUP(L2043,Schnitt2!L:P,2,0)</f>
        <v>0</v>
      </c>
      <c r="U2043" s="166">
        <f>VLOOKUP(L2043,Schnitt3!L:P,2,0)</f>
        <v>0</v>
      </c>
      <c r="V2043" s="166">
        <f>VLOOKUP(L2043,Schnitt4!L:P,2,0)</f>
        <v>0</v>
      </c>
      <c r="W2043" s="166">
        <f>VLOOKUP(L2043,Schnitt5!L:P,2,0)</f>
        <v>0</v>
      </c>
      <c r="X2043" s="166">
        <f>VLOOKUP(L2043,Schnitt6!L:P,2,0)</f>
        <v>0</v>
      </c>
      <c r="AA2043" s="166">
        <f>VLOOKUP(L2043,Schnitt1!L:P,3,0)</f>
        <v>0</v>
      </c>
      <c r="AB2043" s="166">
        <f>VLOOKUP(L2043,Schnitt2!L:P,3,0)</f>
        <v>0</v>
      </c>
      <c r="AC2043" s="166">
        <f>VLOOKUP(L2043,Schnitt3!L:P,3,0)</f>
        <v>0</v>
      </c>
      <c r="AD2043" s="166">
        <f>VLOOKUP(L2043,Schnitt4!L:P,3,0)</f>
        <v>0</v>
      </c>
      <c r="AE2043" s="166">
        <f>VLOOKUP(L2043,Schnitt5!L:P,3,0)</f>
        <v>0</v>
      </c>
      <c r="AF2043" s="166">
        <f>VLOOKUP(L2043,Schnitt6!L:P,3,0)</f>
        <v>0</v>
      </c>
    </row>
    <row r="2044" spans="12:32" x14ac:dyDescent="0.25">
      <c r="L2044" s="264">
        <f>Member!A2044</f>
        <v>0</v>
      </c>
      <c r="M2044" s="166">
        <f t="shared" si="134"/>
        <v>0</v>
      </c>
      <c r="N2044" s="166">
        <f t="shared" si="135"/>
        <v>0</v>
      </c>
      <c r="O2044" s="166">
        <f t="shared" si="136"/>
        <v>0</v>
      </c>
      <c r="P2044" s="166">
        <f t="shared" si="137"/>
        <v>49</v>
      </c>
      <c r="S2044" s="166">
        <f>VLOOKUP(L2044,Schnitt1!L:P,2,0)</f>
        <v>0</v>
      </c>
      <c r="T2044" s="166">
        <f>VLOOKUP(L2044,Schnitt2!L:P,2,0)</f>
        <v>0</v>
      </c>
      <c r="U2044" s="166">
        <f>VLOOKUP(L2044,Schnitt3!L:P,2,0)</f>
        <v>0</v>
      </c>
      <c r="V2044" s="166">
        <f>VLOOKUP(L2044,Schnitt4!L:P,2,0)</f>
        <v>0</v>
      </c>
      <c r="W2044" s="166">
        <f>VLOOKUP(L2044,Schnitt5!L:P,2,0)</f>
        <v>0</v>
      </c>
      <c r="X2044" s="166">
        <f>VLOOKUP(L2044,Schnitt6!L:P,2,0)</f>
        <v>0</v>
      </c>
      <c r="AA2044" s="166">
        <f>VLOOKUP(L2044,Schnitt1!L:P,3,0)</f>
        <v>0</v>
      </c>
      <c r="AB2044" s="166">
        <f>VLOOKUP(L2044,Schnitt2!L:P,3,0)</f>
        <v>0</v>
      </c>
      <c r="AC2044" s="166">
        <f>VLOOKUP(L2044,Schnitt3!L:P,3,0)</f>
        <v>0</v>
      </c>
      <c r="AD2044" s="166">
        <f>VLOOKUP(L2044,Schnitt4!L:P,3,0)</f>
        <v>0</v>
      </c>
      <c r="AE2044" s="166">
        <f>VLOOKUP(L2044,Schnitt5!L:P,3,0)</f>
        <v>0</v>
      </c>
      <c r="AF2044" s="166">
        <f>VLOOKUP(L2044,Schnitt6!L:P,3,0)</f>
        <v>0</v>
      </c>
    </row>
    <row r="2045" spans="12:32" x14ac:dyDescent="0.25">
      <c r="L2045" s="264">
        <f>Member!A2045</f>
        <v>0</v>
      </c>
      <c r="M2045" s="166">
        <f t="shared" si="134"/>
        <v>0</v>
      </c>
      <c r="N2045" s="166">
        <f t="shared" si="135"/>
        <v>0</v>
      </c>
      <c r="O2045" s="166">
        <f t="shared" si="136"/>
        <v>0</v>
      </c>
      <c r="P2045" s="166">
        <f t="shared" si="137"/>
        <v>49</v>
      </c>
      <c r="S2045" s="166">
        <f>VLOOKUP(L2045,Schnitt1!L:P,2,0)</f>
        <v>0</v>
      </c>
      <c r="T2045" s="166">
        <f>VLOOKUP(L2045,Schnitt2!L:P,2,0)</f>
        <v>0</v>
      </c>
      <c r="U2045" s="166">
        <f>VLOOKUP(L2045,Schnitt3!L:P,2,0)</f>
        <v>0</v>
      </c>
      <c r="V2045" s="166">
        <f>VLOOKUP(L2045,Schnitt4!L:P,2,0)</f>
        <v>0</v>
      </c>
      <c r="W2045" s="166">
        <f>VLOOKUP(L2045,Schnitt5!L:P,2,0)</f>
        <v>0</v>
      </c>
      <c r="X2045" s="166">
        <f>VLOOKUP(L2045,Schnitt6!L:P,2,0)</f>
        <v>0</v>
      </c>
      <c r="AA2045" s="166">
        <f>VLOOKUP(L2045,Schnitt1!L:P,3,0)</f>
        <v>0</v>
      </c>
      <c r="AB2045" s="166">
        <f>VLOOKUP(L2045,Schnitt2!L:P,3,0)</f>
        <v>0</v>
      </c>
      <c r="AC2045" s="166">
        <f>VLOOKUP(L2045,Schnitt3!L:P,3,0)</f>
        <v>0</v>
      </c>
      <c r="AD2045" s="166">
        <f>VLOOKUP(L2045,Schnitt4!L:P,3,0)</f>
        <v>0</v>
      </c>
      <c r="AE2045" s="166">
        <f>VLOOKUP(L2045,Schnitt5!L:P,3,0)</f>
        <v>0</v>
      </c>
      <c r="AF2045" s="166">
        <f>VLOOKUP(L2045,Schnitt6!L:P,3,0)</f>
        <v>0</v>
      </c>
    </row>
    <row r="2046" spans="12:32" x14ac:dyDescent="0.25">
      <c r="L2046" s="264">
        <f>Member!A2046</f>
        <v>0</v>
      </c>
      <c r="M2046" s="166">
        <f t="shared" si="134"/>
        <v>0</v>
      </c>
      <c r="N2046" s="166">
        <f t="shared" si="135"/>
        <v>0</v>
      </c>
      <c r="O2046" s="166">
        <f t="shared" si="136"/>
        <v>0</v>
      </c>
      <c r="P2046" s="166">
        <f t="shared" si="137"/>
        <v>49</v>
      </c>
      <c r="S2046" s="166">
        <f>VLOOKUP(L2046,Schnitt1!L:P,2,0)</f>
        <v>0</v>
      </c>
      <c r="T2046" s="166">
        <f>VLOOKUP(L2046,Schnitt2!L:P,2,0)</f>
        <v>0</v>
      </c>
      <c r="U2046" s="166">
        <f>VLOOKUP(L2046,Schnitt3!L:P,2,0)</f>
        <v>0</v>
      </c>
      <c r="V2046" s="166">
        <f>VLOOKUP(L2046,Schnitt4!L:P,2,0)</f>
        <v>0</v>
      </c>
      <c r="W2046" s="166">
        <f>VLOOKUP(L2046,Schnitt5!L:P,2,0)</f>
        <v>0</v>
      </c>
      <c r="X2046" s="166">
        <f>VLOOKUP(L2046,Schnitt6!L:P,2,0)</f>
        <v>0</v>
      </c>
      <c r="AA2046" s="166">
        <f>VLOOKUP(L2046,Schnitt1!L:P,3,0)</f>
        <v>0</v>
      </c>
      <c r="AB2046" s="166">
        <f>VLOOKUP(L2046,Schnitt2!L:P,3,0)</f>
        <v>0</v>
      </c>
      <c r="AC2046" s="166">
        <f>VLOOKUP(L2046,Schnitt3!L:P,3,0)</f>
        <v>0</v>
      </c>
      <c r="AD2046" s="166">
        <f>VLOOKUP(L2046,Schnitt4!L:P,3,0)</f>
        <v>0</v>
      </c>
      <c r="AE2046" s="166">
        <f>VLOOKUP(L2046,Schnitt5!L:P,3,0)</f>
        <v>0</v>
      </c>
      <c r="AF2046" s="166">
        <f>VLOOKUP(L2046,Schnitt6!L:P,3,0)</f>
        <v>0</v>
      </c>
    </row>
    <row r="2047" spans="12:32" x14ac:dyDescent="0.25">
      <c r="L2047" s="264">
        <f>Member!A2047</f>
        <v>0</v>
      </c>
      <c r="M2047" s="166">
        <f t="shared" si="134"/>
        <v>0</v>
      </c>
      <c r="N2047" s="166">
        <f t="shared" si="135"/>
        <v>0</v>
      </c>
      <c r="O2047" s="166">
        <f t="shared" si="136"/>
        <v>0</v>
      </c>
      <c r="P2047" s="166">
        <f t="shared" si="137"/>
        <v>49</v>
      </c>
      <c r="S2047" s="166">
        <f>VLOOKUP(L2047,Schnitt1!L:P,2,0)</f>
        <v>0</v>
      </c>
      <c r="T2047" s="166">
        <f>VLOOKUP(L2047,Schnitt2!L:P,2,0)</f>
        <v>0</v>
      </c>
      <c r="U2047" s="166">
        <f>VLOOKUP(L2047,Schnitt3!L:P,2,0)</f>
        <v>0</v>
      </c>
      <c r="V2047" s="166">
        <f>VLOOKUP(L2047,Schnitt4!L:P,2,0)</f>
        <v>0</v>
      </c>
      <c r="W2047" s="166">
        <f>VLOOKUP(L2047,Schnitt5!L:P,2,0)</f>
        <v>0</v>
      </c>
      <c r="X2047" s="166">
        <f>VLOOKUP(L2047,Schnitt6!L:P,2,0)</f>
        <v>0</v>
      </c>
      <c r="AA2047" s="166">
        <f>VLOOKUP(L2047,Schnitt1!L:P,3,0)</f>
        <v>0</v>
      </c>
      <c r="AB2047" s="166">
        <f>VLOOKUP(L2047,Schnitt2!L:P,3,0)</f>
        <v>0</v>
      </c>
      <c r="AC2047" s="166">
        <f>VLOOKUP(L2047,Schnitt3!L:P,3,0)</f>
        <v>0</v>
      </c>
      <c r="AD2047" s="166">
        <f>VLOOKUP(L2047,Schnitt4!L:P,3,0)</f>
        <v>0</v>
      </c>
      <c r="AE2047" s="166">
        <f>VLOOKUP(L2047,Schnitt5!L:P,3,0)</f>
        <v>0</v>
      </c>
      <c r="AF2047" s="166">
        <f>VLOOKUP(L2047,Schnitt6!L:P,3,0)</f>
        <v>0</v>
      </c>
    </row>
    <row r="2048" spans="12:32" x14ac:dyDescent="0.25">
      <c r="L2048" s="264">
        <f>Member!A2048</f>
        <v>0</v>
      </c>
      <c r="M2048" s="166">
        <f t="shared" si="134"/>
        <v>0</v>
      </c>
      <c r="N2048" s="166">
        <f t="shared" si="135"/>
        <v>0</v>
      </c>
      <c r="O2048" s="166">
        <f t="shared" si="136"/>
        <v>0</v>
      </c>
      <c r="P2048" s="166">
        <f t="shared" si="137"/>
        <v>49</v>
      </c>
      <c r="S2048" s="166">
        <f>VLOOKUP(L2048,Schnitt1!L:P,2,0)</f>
        <v>0</v>
      </c>
      <c r="T2048" s="166">
        <f>VLOOKUP(L2048,Schnitt2!L:P,2,0)</f>
        <v>0</v>
      </c>
      <c r="U2048" s="166">
        <f>VLOOKUP(L2048,Schnitt3!L:P,2,0)</f>
        <v>0</v>
      </c>
      <c r="V2048" s="166">
        <f>VLOOKUP(L2048,Schnitt4!L:P,2,0)</f>
        <v>0</v>
      </c>
      <c r="W2048" s="166">
        <f>VLOOKUP(L2048,Schnitt5!L:P,2,0)</f>
        <v>0</v>
      </c>
      <c r="X2048" s="166">
        <f>VLOOKUP(L2048,Schnitt6!L:P,2,0)</f>
        <v>0</v>
      </c>
      <c r="AA2048" s="166">
        <f>VLOOKUP(L2048,Schnitt1!L:P,3,0)</f>
        <v>0</v>
      </c>
      <c r="AB2048" s="166">
        <f>VLOOKUP(L2048,Schnitt2!L:P,3,0)</f>
        <v>0</v>
      </c>
      <c r="AC2048" s="166">
        <f>VLOOKUP(L2048,Schnitt3!L:P,3,0)</f>
        <v>0</v>
      </c>
      <c r="AD2048" s="166">
        <f>VLOOKUP(L2048,Schnitt4!L:P,3,0)</f>
        <v>0</v>
      </c>
      <c r="AE2048" s="166">
        <f>VLOOKUP(L2048,Schnitt5!L:P,3,0)</f>
        <v>0</v>
      </c>
      <c r="AF2048" s="166">
        <f>VLOOKUP(L2048,Schnitt6!L:P,3,0)</f>
        <v>0</v>
      </c>
    </row>
    <row r="2049" spans="12:32" x14ac:dyDescent="0.25">
      <c r="L2049" s="264">
        <f>Member!A2049</f>
        <v>0</v>
      </c>
      <c r="M2049" s="166">
        <f t="shared" si="134"/>
        <v>0</v>
      </c>
      <c r="N2049" s="166">
        <f t="shared" si="135"/>
        <v>0</v>
      </c>
      <c r="O2049" s="166">
        <f t="shared" si="136"/>
        <v>0</v>
      </c>
      <c r="P2049" s="166">
        <f t="shared" si="137"/>
        <v>49</v>
      </c>
      <c r="S2049" s="166">
        <f>VLOOKUP(L2049,Schnitt1!L:P,2,0)</f>
        <v>0</v>
      </c>
      <c r="T2049" s="166">
        <f>VLOOKUP(L2049,Schnitt2!L:P,2,0)</f>
        <v>0</v>
      </c>
      <c r="U2049" s="166">
        <f>VLOOKUP(L2049,Schnitt3!L:P,2,0)</f>
        <v>0</v>
      </c>
      <c r="V2049" s="166">
        <f>VLOOKUP(L2049,Schnitt4!L:P,2,0)</f>
        <v>0</v>
      </c>
      <c r="W2049" s="166">
        <f>VLOOKUP(L2049,Schnitt5!L:P,2,0)</f>
        <v>0</v>
      </c>
      <c r="X2049" s="166">
        <f>VLOOKUP(L2049,Schnitt6!L:P,2,0)</f>
        <v>0</v>
      </c>
      <c r="AA2049" s="166">
        <f>VLOOKUP(L2049,Schnitt1!L:P,3,0)</f>
        <v>0</v>
      </c>
      <c r="AB2049" s="166">
        <f>VLOOKUP(L2049,Schnitt2!L:P,3,0)</f>
        <v>0</v>
      </c>
      <c r="AC2049" s="166">
        <f>VLOOKUP(L2049,Schnitt3!L:P,3,0)</f>
        <v>0</v>
      </c>
      <c r="AD2049" s="166">
        <f>VLOOKUP(L2049,Schnitt4!L:P,3,0)</f>
        <v>0</v>
      </c>
      <c r="AE2049" s="166">
        <f>VLOOKUP(L2049,Schnitt5!L:P,3,0)</f>
        <v>0</v>
      </c>
      <c r="AF2049" s="166">
        <f>VLOOKUP(L2049,Schnitt6!L:P,3,0)</f>
        <v>0</v>
      </c>
    </row>
    <row r="2050" spans="12:32" x14ac:dyDescent="0.25">
      <c r="L2050" s="264">
        <f>Member!A2050</f>
        <v>0</v>
      </c>
      <c r="M2050" s="166">
        <f t="shared" si="134"/>
        <v>0</v>
      </c>
      <c r="N2050" s="166">
        <f t="shared" si="135"/>
        <v>0</v>
      </c>
      <c r="O2050" s="166">
        <f t="shared" si="136"/>
        <v>0</v>
      </c>
      <c r="P2050" s="166">
        <f t="shared" si="137"/>
        <v>49</v>
      </c>
      <c r="S2050" s="166">
        <f>VLOOKUP(L2050,Schnitt1!L:P,2,0)</f>
        <v>0</v>
      </c>
      <c r="T2050" s="166">
        <f>VLOOKUP(L2050,Schnitt2!L:P,2,0)</f>
        <v>0</v>
      </c>
      <c r="U2050" s="166">
        <f>VLOOKUP(L2050,Schnitt3!L:P,2,0)</f>
        <v>0</v>
      </c>
      <c r="V2050" s="166">
        <f>VLOOKUP(L2050,Schnitt4!L:P,2,0)</f>
        <v>0</v>
      </c>
      <c r="W2050" s="166">
        <f>VLOOKUP(L2050,Schnitt5!L:P,2,0)</f>
        <v>0</v>
      </c>
      <c r="X2050" s="166">
        <f>VLOOKUP(L2050,Schnitt6!L:P,2,0)</f>
        <v>0</v>
      </c>
      <c r="AA2050" s="166">
        <f>VLOOKUP(L2050,Schnitt1!L:P,3,0)</f>
        <v>0</v>
      </c>
      <c r="AB2050" s="166">
        <f>VLOOKUP(L2050,Schnitt2!L:P,3,0)</f>
        <v>0</v>
      </c>
      <c r="AC2050" s="166">
        <f>VLOOKUP(L2050,Schnitt3!L:P,3,0)</f>
        <v>0</v>
      </c>
      <c r="AD2050" s="166">
        <f>VLOOKUP(L2050,Schnitt4!L:P,3,0)</f>
        <v>0</v>
      </c>
      <c r="AE2050" s="166">
        <f>VLOOKUP(L2050,Schnitt5!L:P,3,0)</f>
        <v>0</v>
      </c>
      <c r="AF2050" s="166">
        <f>VLOOKUP(L2050,Schnitt6!L:P,3,0)</f>
        <v>0</v>
      </c>
    </row>
    <row r="2051" spans="12:32" x14ac:dyDescent="0.25">
      <c r="L2051" s="264">
        <f>Member!A2051</f>
        <v>0</v>
      </c>
      <c r="M2051" s="166">
        <f t="shared" ref="M2051:M2114" si="138">SUM(S2051:X2051)</f>
        <v>0</v>
      </c>
      <c r="N2051" s="166">
        <f t="shared" ref="N2051:N2114" si="139">SUM(AA2051:AF2051)</f>
        <v>0</v>
      </c>
      <c r="O2051" s="166">
        <f t="shared" ref="O2051:O2114" si="140">IF(N2051=0,0,M2051/N2051-ROW()/1000000000)</f>
        <v>0</v>
      </c>
      <c r="P2051" s="166">
        <f t="shared" ref="P2051:P2114" si="141">RANK(O2051,O:O)</f>
        <v>49</v>
      </c>
      <c r="S2051" s="166">
        <f>VLOOKUP(L2051,Schnitt1!L:P,2,0)</f>
        <v>0</v>
      </c>
      <c r="T2051" s="166">
        <f>VLOOKUP(L2051,Schnitt2!L:P,2,0)</f>
        <v>0</v>
      </c>
      <c r="U2051" s="166">
        <f>VLOOKUP(L2051,Schnitt3!L:P,2,0)</f>
        <v>0</v>
      </c>
      <c r="V2051" s="166">
        <f>VLOOKUP(L2051,Schnitt4!L:P,2,0)</f>
        <v>0</v>
      </c>
      <c r="W2051" s="166">
        <f>VLOOKUP(L2051,Schnitt5!L:P,2,0)</f>
        <v>0</v>
      </c>
      <c r="X2051" s="166">
        <f>VLOOKUP(L2051,Schnitt6!L:P,2,0)</f>
        <v>0</v>
      </c>
      <c r="AA2051" s="166">
        <f>VLOOKUP(L2051,Schnitt1!L:P,3,0)</f>
        <v>0</v>
      </c>
      <c r="AB2051" s="166">
        <f>VLOOKUP(L2051,Schnitt2!L:P,3,0)</f>
        <v>0</v>
      </c>
      <c r="AC2051" s="166">
        <f>VLOOKUP(L2051,Schnitt3!L:P,3,0)</f>
        <v>0</v>
      </c>
      <c r="AD2051" s="166">
        <f>VLOOKUP(L2051,Schnitt4!L:P,3,0)</f>
        <v>0</v>
      </c>
      <c r="AE2051" s="166">
        <f>VLOOKUP(L2051,Schnitt5!L:P,3,0)</f>
        <v>0</v>
      </c>
      <c r="AF2051" s="166">
        <f>VLOOKUP(L2051,Schnitt6!L:P,3,0)</f>
        <v>0</v>
      </c>
    </row>
    <row r="2052" spans="12:32" x14ac:dyDescent="0.25">
      <c r="L2052" s="264">
        <f>Member!A2052</f>
        <v>0</v>
      </c>
      <c r="M2052" s="166">
        <f t="shared" si="138"/>
        <v>0</v>
      </c>
      <c r="N2052" s="166">
        <f t="shared" si="139"/>
        <v>0</v>
      </c>
      <c r="O2052" s="166">
        <f t="shared" si="140"/>
        <v>0</v>
      </c>
      <c r="P2052" s="166">
        <f t="shared" si="141"/>
        <v>49</v>
      </c>
      <c r="S2052" s="166">
        <f>VLOOKUP(L2052,Schnitt1!L:P,2,0)</f>
        <v>0</v>
      </c>
      <c r="T2052" s="166">
        <f>VLOOKUP(L2052,Schnitt2!L:P,2,0)</f>
        <v>0</v>
      </c>
      <c r="U2052" s="166">
        <f>VLOOKUP(L2052,Schnitt3!L:P,2,0)</f>
        <v>0</v>
      </c>
      <c r="V2052" s="166">
        <f>VLOOKUP(L2052,Schnitt4!L:P,2,0)</f>
        <v>0</v>
      </c>
      <c r="W2052" s="166">
        <f>VLOOKUP(L2052,Schnitt5!L:P,2,0)</f>
        <v>0</v>
      </c>
      <c r="X2052" s="166">
        <f>VLOOKUP(L2052,Schnitt6!L:P,2,0)</f>
        <v>0</v>
      </c>
      <c r="AA2052" s="166">
        <f>VLOOKUP(L2052,Schnitt1!L:P,3,0)</f>
        <v>0</v>
      </c>
      <c r="AB2052" s="166">
        <f>VLOOKUP(L2052,Schnitt2!L:P,3,0)</f>
        <v>0</v>
      </c>
      <c r="AC2052" s="166">
        <f>VLOOKUP(L2052,Schnitt3!L:P,3,0)</f>
        <v>0</v>
      </c>
      <c r="AD2052" s="166">
        <f>VLOOKUP(L2052,Schnitt4!L:P,3,0)</f>
        <v>0</v>
      </c>
      <c r="AE2052" s="166">
        <f>VLOOKUP(L2052,Schnitt5!L:P,3,0)</f>
        <v>0</v>
      </c>
      <c r="AF2052" s="166">
        <f>VLOOKUP(L2052,Schnitt6!L:P,3,0)</f>
        <v>0</v>
      </c>
    </row>
    <row r="2053" spans="12:32" x14ac:dyDescent="0.25">
      <c r="L2053" s="264">
        <f>Member!A2053</f>
        <v>0</v>
      </c>
      <c r="M2053" s="166">
        <f t="shared" si="138"/>
        <v>0</v>
      </c>
      <c r="N2053" s="166">
        <f t="shared" si="139"/>
        <v>0</v>
      </c>
      <c r="O2053" s="166">
        <f t="shared" si="140"/>
        <v>0</v>
      </c>
      <c r="P2053" s="166">
        <f t="shared" si="141"/>
        <v>49</v>
      </c>
      <c r="S2053" s="166">
        <f>VLOOKUP(L2053,Schnitt1!L:P,2,0)</f>
        <v>0</v>
      </c>
      <c r="T2053" s="166">
        <f>VLOOKUP(L2053,Schnitt2!L:P,2,0)</f>
        <v>0</v>
      </c>
      <c r="U2053" s="166">
        <f>VLOOKUP(L2053,Schnitt3!L:P,2,0)</f>
        <v>0</v>
      </c>
      <c r="V2053" s="166">
        <f>VLOOKUP(L2053,Schnitt4!L:P,2,0)</f>
        <v>0</v>
      </c>
      <c r="W2053" s="166">
        <f>VLOOKUP(L2053,Schnitt5!L:P,2,0)</f>
        <v>0</v>
      </c>
      <c r="X2053" s="166">
        <f>VLOOKUP(L2053,Schnitt6!L:P,2,0)</f>
        <v>0</v>
      </c>
      <c r="AA2053" s="166">
        <f>VLOOKUP(L2053,Schnitt1!L:P,3,0)</f>
        <v>0</v>
      </c>
      <c r="AB2053" s="166">
        <f>VLOOKUP(L2053,Schnitt2!L:P,3,0)</f>
        <v>0</v>
      </c>
      <c r="AC2053" s="166">
        <f>VLOOKUP(L2053,Schnitt3!L:P,3,0)</f>
        <v>0</v>
      </c>
      <c r="AD2053" s="166">
        <f>VLOOKUP(L2053,Schnitt4!L:P,3,0)</f>
        <v>0</v>
      </c>
      <c r="AE2053" s="166">
        <f>VLOOKUP(L2053,Schnitt5!L:P,3,0)</f>
        <v>0</v>
      </c>
      <c r="AF2053" s="166">
        <f>VLOOKUP(L2053,Schnitt6!L:P,3,0)</f>
        <v>0</v>
      </c>
    </row>
    <row r="2054" spans="12:32" x14ac:dyDescent="0.25">
      <c r="L2054" s="264">
        <f>Member!A2054</f>
        <v>0</v>
      </c>
      <c r="M2054" s="166">
        <f t="shared" si="138"/>
        <v>0</v>
      </c>
      <c r="N2054" s="166">
        <f t="shared" si="139"/>
        <v>0</v>
      </c>
      <c r="O2054" s="166">
        <f t="shared" si="140"/>
        <v>0</v>
      </c>
      <c r="P2054" s="166">
        <f t="shared" si="141"/>
        <v>49</v>
      </c>
      <c r="S2054" s="166">
        <f>VLOOKUP(L2054,Schnitt1!L:P,2,0)</f>
        <v>0</v>
      </c>
      <c r="T2054" s="166">
        <f>VLOOKUP(L2054,Schnitt2!L:P,2,0)</f>
        <v>0</v>
      </c>
      <c r="U2054" s="166">
        <f>VLOOKUP(L2054,Schnitt3!L:P,2,0)</f>
        <v>0</v>
      </c>
      <c r="V2054" s="166">
        <f>VLOOKUP(L2054,Schnitt4!L:P,2,0)</f>
        <v>0</v>
      </c>
      <c r="W2054" s="166">
        <f>VLOOKUP(L2054,Schnitt5!L:P,2,0)</f>
        <v>0</v>
      </c>
      <c r="X2054" s="166">
        <f>VLOOKUP(L2054,Schnitt6!L:P,2,0)</f>
        <v>0</v>
      </c>
      <c r="AA2054" s="166">
        <f>VLOOKUP(L2054,Schnitt1!L:P,3,0)</f>
        <v>0</v>
      </c>
      <c r="AB2054" s="166">
        <f>VLOOKUP(L2054,Schnitt2!L:P,3,0)</f>
        <v>0</v>
      </c>
      <c r="AC2054" s="166">
        <f>VLOOKUP(L2054,Schnitt3!L:P,3,0)</f>
        <v>0</v>
      </c>
      <c r="AD2054" s="166">
        <f>VLOOKUP(L2054,Schnitt4!L:P,3,0)</f>
        <v>0</v>
      </c>
      <c r="AE2054" s="166">
        <f>VLOOKUP(L2054,Schnitt5!L:P,3,0)</f>
        <v>0</v>
      </c>
      <c r="AF2054" s="166">
        <f>VLOOKUP(L2054,Schnitt6!L:P,3,0)</f>
        <v>0</v>
      </c>
    </row>
    <row r="2055" spans="12:32" x14ac:dyDescent="0.25">
      <c r="L2055" s="264">
        <f>Member!A2055</f>
        <v>0</v>
      </c>
      <c r="M2055" s="166">
        <f t="shared" si="138"/>
        <v>0</v>
      </c>
      <c r="N2055" s="166">
        <f t="shared" si="139"/>
        <v>0</v>
      </c>
      <c r="O2055" s="166">
        <f t="shared" si="140"/>
        <v>0</v>
      </c>
      <c r="P2055" s="166">
        <f t="shared" si="141"/>
        <v>49</v>
      </c>
      <c r="S2055" s="166">
        <f>VLOOKUP(L2055,Schnitt1!L:P,2,0)</f>
        <v>0</v>
      </c>
      <c r="T2055" s="166">
        <f>VLOOKUP(L2055,Schnitt2!L:P,2,0)</f>
        <v>0</v>
      </c>
      <c r="U2055" s="166">
        <f>VLOOKUP(L2055,Schnitt3!L:P,2,0)</f>
        <v>0</v>
      </c>
      <c r="V2055" s="166">
        <f>VLOOKUP(L2055,Schnitt4!L:P,2,0)</f>
        <v>0</v>
      </c>
      <c r="W2055" s="166">
        <f>VLOOKUP(L2055,Schnitt5!L:P,2,0)</f>
        <v>0</v>
      </c>
      <c r="X2055" s="166">
        <f>VLOOKUP(L2055,Schnitt6!L:P,2,0)</f>
        <v>0</v>
      </c>
      <c r="AA2055" s="166">
        <f>VLOOKUP(L2055,Schnitt1!L:P,3,0)</f>
        <v>0</v>
      </c>
      <c r="AB2055" s="166">
        <f>VLOOKUP(L2055,Schnitt2!L:P,3,0)</f>
        <v>0</v>
      </c>
      <c r="AC2055" s="166">
        <f>VLOOKUP(L2055,Schnitt3!L:P,3,0)</f>
        <v>0</v>
      </c>
      <c r="AD2055" s="166">
        <f>VLOOKUP(L2055,Schnitt4!L:P,3,0)</f>
        <v>0</v>
      </c>
      <c r="AE2055" s="166">
        <f>VLOOKUP(L2055,Schnitt5!L:P,3,0)</f>
        <v>0</v>
      </c>
      <c r="AF2055" s="166">
        <f>VLOOKUP(L2055,Schnitt6!L:P,3,0)</f>
        <v>0</v>
      </c>
    </row>
    <row r="2056" spans="12:32" x14ac:dyDescent="0.25">
      <c r="L2056" s="264">
        <f>Member!A2056</f>
        <v>0</v>
      </c>
      <c r="M2056" s="166">
        <f t="shared" si="138"/>
        <v>0</v>
      </c>
      <c r="N2056" s="166">
        <f t="shared" si="139"/>
        <v>0</v>
      </c>
      <c r="O2056" s="166">
        <f t="shared" si="140"/>
        <v>0</v>
      </c>
      <c r="P2056" s="166">
        <f t="shared" si="141"/>
        <v>49</v>
      </c>
      <c r="S2056" s="166">
        <f>VLOOKUP(L2056,Schnitt1!L:P,2,0)</f>
        <v>0</v>
      </c>
      <c r="T2056" s="166">
        <f>VLOOKUP(L2056,Schnitt2!L:P,2,0)</f>
        <v>0</v>
      </c>
      <c r="U2056" s="166">
        <f>VLOOKUP(L2056,Schnitt3!L:P,2,0)</f>
        <v>0</v>
      </c>
      <c r="V2056" s="166">
        <f>VLOOKUP(L2056,Schnitt4!L:P,2,0)</f>
        <v>0</v>
      </c>
      <c r="W2056" s="166">
        <f>VLOOKUP(L2056,Schnitt5!L:P,2,0)</f>
        <v>0</v>
      </c>
      <c r="X2056" s="166">
        <f>VLOOKUP(L2056,Schnitt6!L:P,2,0)</f>
        <v>0</v>
      </c>
      <c r="AA2056" s="166">
        <f>VLOOKUP(L2056,Schnitt1!L:P,3,0)</f>
        <v>0</v>
      </c>
      <c r="AB2056" s="166">
        <f>VLOOKUP(L2056,Schnitt2!L:P,3,0)</f>
        <v>0</v>
      </c>
      <c r="AC2056" s="166">
        <f>VLOOKUP(L2056,Schnitt3!L:P,3,0)</f>
        <v>0</v>
      </c>
      <c r="AD2056" s="166">
        <f>VLOOKUP(L2056,Schnitt4!L:P,3,0)</f>
        <v>0</v>
      </c>
      <c r="AE2056" s="166">
        <f>VLOOKUP(L2056,Schnitt5!L:P,3,0)</f>
        <v>0</v>
      </c>
      <c r="AF2056" s="166">
        <f>VLOOKUP(L2056,Schnitt6!L:P,3,0)</f>
        <v>0</v>
      </c>
    </row>
    <row r="2057" spans="12:32" x14ac:dyDescent="0.25">
      <c r="L2057" s="264">
        <f>Member!A2057</f>
        <v>0</v>
      </c>
      <c r="M2057" s="166">
        <f t="shared" si="138"/>
        <v>0</v>
      </c>
      <c r="N2057" s="166">
        <f t="shared" si="139"/>
        <v>0</v>
      </c>
      <c r="O2057" s="166">
        <f t="shared" si="140"/>
        <v>0</v>
      </c>
      <c r="P2057" s="166">
        <f t="shared" si="141"/>
        <v>49</v>
      </c>
      <c r="S2057" s="166">
        <f>VLOOKUP(L2057,Schnitt1!L:P,2,0)</f>
        <v>0</v>
      </c>
      <c r="T2057" s="166">
        <f>VLOOKUP(L2057,Schnitt2!L:P,2,0)</f>
        <v>0</v>
      </c>
      <c r="U2057" s="166">
        <f>VLOOKUP(L2057,Schnitt3!L:P,2,0)</f>
        <v>0</v>
      </c>
      <c r="V2057" s="166">
        <f>VLOOKUP(L2057,Schnitt4!L:P,2,0)</f>
        <v>0</v>
      </c>
      <c r="W2057" s="166">
        <f>VLOOKUP(L2057,Schnitt5!L:P,2,0)</f>
        <v>0</v>
      </c>
      <c r="X2057" s="166">
        <f>VLOOKUP(L2057,Schnitt6!L:P,2,0)</f>
        <v>0</v>
      </c>
      <c r="AA2057" s="166">
        <f>VLOOKUP(L2057,Schnitt1!L:P,3,0)</f>
        <v>0</v>
      </c>
      <c r="AB2057" s="166">
        <f>VLOOKUP(L2057,Schnitt2!L:P,3,0)</f>
        <v>0</v>
      </c>
      <c r="AC2057" s="166">
        <f>VLOOKUP(L2057,Schnitt3!L:P,3,0)</f>
        <v>0</v>
      </c>
      <c r="AD2057" s="166">
        <f>VLOOKUP(L2057,Schnitt4!L:P,3,0)</f>
        <v>0</v>
      </c>
      <c r="AE2057" s="166">
        <f>VLOOKUP(L2057,Schnitt5!L:P,3,0)</f>
        <v>0</v>
      </c>
      <c r="AF2057" s="166">
        <f>VLOOKUP(L2057,Schnitt6!L:P,3,0)</f>
        <v>0</v>
      </c>
    </row>
    <row r="2058" spans="12:32" x14ac:dyDescent="0.25">
      <c r="L2058" s="264">
        <f>Member!A2058</f>
        <v>0</v>
      </c>
      <c r="M2058" s="166">
        <f t="shared" si="138"/>
        <v>0</v>
      </c>
      <c r="N2058" s="166">
        <f t="shared" si="139"/>
        <v>0</v>
      </c>
      <c r="O2058" s="166">
        <f t="shared" si="140"/>
        <v>0</v>
      </c>
      <c r="P2058" s="166">
        <f t="shared" si="141"/>
        <v>49</v>
      </c>
      <c r="S2058" s="166">
        <f>VLOOKUP(L2058,Schnitt1!L:P,2,0)</f>
        <v>0</v>
      </c>
      <c r="T2058" s="166">
        <f>VLOOKUP(L2058,Schnitt2!L:P,2,0)</f>
        <v>0</v>
      </c>
      <c r="U2058" s="166">
        <f>VLOOKUP(L2058,Schnitt3!L:P,2,0)</f>
        <v>0</v>
      </c>
      <c r="V2058" s="166">
        <f>VLOOKUP(L2058,Schnitt4!L:P,2,0)</f>
        <v>0</v>
      </c>
      <c r="W2058" s="166">
        <f>VLOOKUP(L2058,Schnitt5!L:P,2,0)</f>
        <v>0</v>
      </c>
      <c r="X2058" s="166">
        <f>VLOOKUP(L2058,Schnitt6!L:P,2,0)</f>
        <v>0</v>
      </c>
      <c r="AA2058" s="166">
        <f>VLOOKUP(L2058,Schnitt1!L:P,3,0)</f>
        <v>0</v>
      </c>
      <c r="AB2058" s="166">
        <f>VLOOKUP(L2058,Schnitt2!L:P,3,0)</f>
        <v>0</v>
      </c>
      <c r="AC2058" s="166">
        <f>VLOOKUP(L2058,Schnitt3!L:P,3,0)</f>
        <v>0</v>
      </c>
      <c r="AD2058" s="166">
        <f>VLOOKUP(L2058,Schnitt4!L:P,3,0)</f>
        <v>0</v>
      </c>
      <c r="AE2058" s="166">
        <f>VLOOKUP(L2058,Schnitt5!L:P,3,0)</f>
        <v>0</v>
      </c>
      <c r="AF2058" s="166">
        <f>VLOOKUP(L2058,Schnitt6!L:P,3,0)</f>
        <v>0</v>
      </c>
    </row>
    <row r="2059" spans="12:32" x14ac:dyDescent="0.25">
      <c r="L2059" s="264">
        <f>Member!A2059</f>
        <v>0</v>
      </c>
      <c r="M2059" s="166">
        <f t="shared" si="138"/>
        <v>0</v>
      </c>
      <c r="N2059" s="166">
        <f t="shared" si="139"/>
        <v>0</v>
      </c>
      <c r="O2059" s="166">
        <f t="shared" si="140"/>
        <v>0</v>
      </c>
      <c r="P2059" s="166">
        <f t="shared" si="141"/>
        <v>49</v>
      </c>
      <c r="S2059" s="166">
        <f>VLOOKUP(L2059,Schnitt1!L:P,2,0)</f>
        <v>0</v>
      </c>
      <c r="T2059" s="166">
        <f>VLOOKUP(L2059,Schnitt2!L:P,2,0)</f>
        <v>0</v>
      </c>
      <c r="U2059" s="166">
        <f>VLOOKUP(L2059,Schnitt3!L:P,2,0)</f>
        <v>0</v>
      </c>
      <c r="V2059" s="166">
        <f>VLOOKUP(L2059,Schnitt4!L:P,2,0)</f>
        <v>0</v>
      </c>
      <c r="W2059" s="166">
        <f>VLOOKUP(L2059,Schnitt5!L:P,2,0)</f>
        <v>0</v>
      </c>
      <c r="X2059" s="166">
        <f>VLOOKUP(L2059,Schnitt6!L:P,2,0)</f>
        <v>0</v>
      </c>
      <c r="AA2059" s="166">
        <f>VLOOKUP(L2059,Schnitt1!L:P,3,0)</f>
        <v>0</v>
      </c>
      <c r="AB2059" s="166">
        <f>VLOOKUP(L2059,Schnitt2!L:P,3,0)</f>
        <v>0</v>
      </c>
      <c r="AC2059" s="166">
        <f>VLOOKUP(L2059,Schnitt3!L:P,3,0)</f>
        <v>0</v>
      </c>
      <c r="AD2059" s="166">
        <f>VLOOKUP(L2059,Schnitt4!L:P,3,0)</f>
        <v>0</v>
      </c>
      <c r="AE2059" s="166">
        <f>VLOOKUP(L2059,Schnitt5!L:P,3,0)</f>
        <v>0</v>
      </c>
      <c r="AF2059" s="166">
        <f>VLOOKUP(L2059,Schnitt6!L:P,3,0)</f>
        <v>0</v>
      </c>
    </row>
    <row r="2060" spans="12:32" x14ac:dyDescent="0.25">
      <c r="L2060" s="264">
        <f>Member!A2060</f>
        <v>0</v>
      </c>
      <c r="M2060" s="166">
        <f t="shared" si="138"/>
        <v>0</v>
      </c>
      <c r="N2060" s="166">
        <f t="shared" si="139"/>
        <v>0</v>
      </c>
      <c r="O2060" s="166">
        <f t="shared" si="140"/>
        <v>0</v>
      </c>
      <c r="P2060" s="166">
        <f t="shared" si="141"/>
        <v>49</v>
      </c>
      <c r="S2060" s="166">
        <f>VLOOKUP(L2060,Schnitt1!L:P,2,0)</f>
        <v>0</v>
      </c>
      <c r="T2060" s="166">
        <f>VLOOKUP(L2060,Schnitt2!L:P,2,0)</f>
        <v>0</v>
      </c>
      <c r="U2060" s="166">
        <f>VLOOKUP(L2060,Schnitt3!L:P,2,0)</f>
        <v>0</v>
      </c>
      <c r="V2060" s="166">
        <f>VLOOKUP(L2060,Schnitt4!L:P,2,0)</f>
        <v>0</v>
      </c>
      <c r="W2060" s="166">
        <f>VLOOKUP(L2060,Schnitt5!L:P,2,0)</f>
        <v>0</v>
      </c>
      <c r="X2060" s="166">
        <f>VLOOKUP(L2060,Schnitt6!L:P,2,0)</f>
        <v>0</v>
      </c>
      <c r="AA2060" s="166">
        <f>VLOOKUP(L2060,Schnitt1!L:P,3,0)</f>
        <v>0</v>
      </c>
      <c r="AB2060" s="166">
        <f>VLOOKUP(L2060,Schnitt2!L:P,3,0)</f>
        <v>0</v>
      </c>
      <c r="AC2060" s="166">
        <f>VLOOKUP(L2060,Schnitt3!L:P,3,0)</f>
        <v>0</v>
      </c>
      <c r="AD2060" s="166">
        <f>VLOOKUP(L2060,Schnitt4!L:P,3,0)</f>
        <v>0</v>
      </c>
      <c r="AE2060" s="166">
        <f>VLOOKUP(L2060,Schnitt5!L:P,3,0)</f>
        <v>0</v>
      </c>
      <c r="AF2060" s="166">
        <f>VLOOKUP(L2060,Schnitt6!L:P,3,0)</f>
        <v>0</v>
      </c>
    </row>
    <row r="2061" spans="12:32" x14ac:dyDescent="0.25">
      <c r="L2061" s="264">
        <f>Member!A2061</f>
        <v>0</v>
      </c>
      <c r="M2061" s="166">
        <f t="shared" si="138"/>
        <v>0</v>
      </c>
      <c r="N2061" s="166">
        <f t="shared" si="139"/>
        <v>0</v>
      </c>
      <c r="O2061" s="166">
        <f t="shared" si="140"/>
        <v>0</v>
      </c>
      <c r="P2061" s="166">
        <f t="shared" si="141"/>
        <v>49</v>
      </c>
      <c r="S2061" s="166">
        <f>VLOOKUP(L2061,Schnitt1!L:P,2,0)</f>
        <v>0</v>
      </c>
      <c r="T2061" s="166">
        <f>VLOOKUP(L2061,Schnitt2!L:P,2,0)</f>
        <v>0</v>
      </c>
      <c r="U2061" s="166">
        <f>VLOOKUP(L2061,Schnitt3!L:P,2,0)</f>
        <v>0</v>
      </c>
      <c r="V2061" s="166">
        <f>VLOOKUP(L2061,Schnitt4!L:P,2,0)</f>
        <v>0</v>
      </c>
      <c r="W2061" s="166">
        <f>VLOOKUP(L2061,Schnitt5!L:P,2,0)</f>
        <v>0</v>
      </c>
      <c r="X2061" s="166">
        <f>VLOOKUP(L2061,Schnitt6!L:P,2,0)</f>
        <v>0</v>
      </c>
      <c r="AA2061" s="166">
        <f>VLOOKUP(L2061,Schnitt1!L:P,3,0)</f>
        <v>0</v>
      </c>
      <c r="AB2061" s="166">
        <f>VLOOKUP(L2061,Schnitt2!L:P,3,0)</f>
        <v>0</v>
      </c>
      <c r="AC2061" s="166">
        <f>VLOOKUP(L2061,Schnitt3!L:P,3,0)</f>
        <v>0</v>
      </c>
      <c r="AD2061" s="166">
        <f>VLOOKUP(L2061,Schnitt4!L:P,3,0)</f>
        <v>0</v>
      </c>
      <c r="AE2061" s="166">
        <f>VLOOKUP(L2061,Schnitt5!L:P,3,0)</f>
        <v>0</v>
      </c>
      <c r="AF2061" s="166">
        <f>VLOOKUP(L2061,Schnitt6!L:P,3,0)</f>
        <v>0</v>
      </c>
    </row>
    <row r="2062" spans="12:32" x14ac:dyDescent="0.25">
      <c r="L2062" s="264">
        <f>Member!A2062</f>
        <v>0</v>
      </c>
      <c r="M2062" s="166">
        <f t="shared" si="138"/>
        <v>0</v>
      </c>
      <c r="N2062" s="166">
        <f t="shared" si="139"/>
        <v>0</v>
      </c>
      <c r="O2062" s="166">
        <f t="shared" si="140"/>
        <v>0</v>
      </c>
      <c r="P2062" s="166">
        <f t="shared" si="141"/>
        <v>49</v>
      </c>
      <c r="S2062" s="166">
        <f>VLOOKUP(L2062,Schnitt1!L:P,2,0)</f>
        <v>0</v>
      </c>
      <c r="T2062" s="166">
        <f>VLOOKUP(L2062,Schnitt2!L:P,2,0)</f>
        <v>0</v>
      </c>
      <c r="U2062" s="166">
        <f>VLOOKUP(L2062,Schnitt3!L:P,2,0)</f>
        <v>0</v>
      </c>
      <c r="V2062" s="166">
        <f>VLOOKUP(L2062,Schnitt4!L:P,2,0)</f>
        <v>0</v>
      </c>
      <c r="W2062" s="166">
        <f>VLOOKUP(L2062,Schnitt5!L:P,2,0)</f>
        <v>0</v>
      </c>
      <c r="X2062" s="166">
        <f>VLOOKUP(L2062,Schnitt6!L:P,2,0)</f>
        <v>0</v>
      </c>
      <c r="AA2062" s="166">
        <f>VLOOKUP(L2062,Schnitt1!L:P,3,0)</f>
        <v>0</v>
      </c>
      <c r="AB2062" s="166">
        <f>VLOOKUP(L2062,Schnitt2!L:P,3,0)</f>
        <v>0</v>
      </c>
      <c r="AC2062" s="166">
        <f>VLOOKUP(L2062,Schnitt3!L:P,3,0)</f>
        <v>0</v>
      </c>
      <c r="AD2062" s="166">
        <f>VLOOKUP(L2062,Schnitt4!L:P,3,0)</f>
        <v>0</v>
      </c>
      <c r="AE2062" s="166">
        <f>VLOOKUP(L2062,Schnitt5!L:P,3,0)</f>
        <v>0</v>
      </c>
      <c r="AF2062" s="166">
        <f>VLOOKUP(L2062,Schnitt6!L:P,3,0)</f>
        <v>0</v>
      </c>
    </row>
    <row r="2063" spans="12:32" x14ac:dyDescent="0.25">
      <c r="L2063" s="264">
        <f>Member!A2063</f>
        <v>0</v>
      </c>
      <c r="M2063" s="166">
        <f t="shared" si="138"/>
        <v>0</v>
      </c>
      <c r="N2063" s="166">
        <f t="shared" si="139"/>
        <v>0</v>
      </c>
      <c r="O2063" s="166">
        <f t="shared" si="140"/>
        <v>0</v>
      </c>
      <c r="P2063" s="166">
        <f t="shared" si="141"/>
        <v>49</v>
      </c>
      <c r="S2063" s="166">
        <f>VLOOKUP(L2063,Schnitt1!L:P,2,0)</f>
        <v>0</v>
      </c>
      <c r="T2063" s="166">
        <f>VLOOKUP(L2063,Schnitt2!L:P,2,0)</f>
        <v>0</v>
      </c>
      <c r="U2063" s="166">
        <f>VLOOKUP(L2063,Schnitt3!L:P,2,0)</f>
        <v>0</v>
      </c>
      <c r="V2063" s="166">
        <f>VLOOKUP(L2063,Schnitt4!L:P,2,0)</f>
        <v>0</v>
      </c>
      <c r="W2063" s="166">
        <f>VLOOKUP(L2063,Schnitt5!L:P,2,0)</f>
        <v>0</v>
      </c>
      <c r="X2063" s="166">
        <f>VLOOKUP(L2063,Schnitt6!L:P,2,0)</f>
        <v>0</v>
      </c>
      <c r="AA2063" s="166">
        <f>VLOOKUP(L2063,Schnitt1!L:P,3,0)</f>
        <v>0</v>
      </c>
      <c r="AB2063" s="166">
        <f>VLOOKUP(L2063,Schnitt2!L:P,3,0)</f>
        <v>0</v>
      </c>
      <c r="AC2063" s="166">
        <f>VLOOKUP(L2063,Schnitt3!L:P,3,0)</f>
        <v>0</v>
      </c>
      <c r="AD2063" s="166">
        <f>VLOOKUP(L2063,Schnitt4!L:P,3,0)</f>
        <v>0</v>
      </c>
      <c r="AE2063" s="166">
        <f>VLOOKUP(L2063,Schnitt5!L:P,3,0)</f>
        <v>0</v>
      </c>
      <c r="AF2063" s="166">
        <f>VLOOKUP(L2063,Schnitt6!L:P,3,0)</f>
        <v>0</v>
      </c>
    </row>
    <row r="2064" spans="12:32" x14ac:dyDescent="0.25">
      <c r="L2064" s="264">
        <f>Member!A2064</f>
        <v>0</v>
      </c>
      <c r="M2064" s="166">
        <f t="shared" si="138"/>
        <v>0</v>
      </c>
      <c r="N2064" s="166">
        <f t="shared" si="139"/>
        <v>0</v>
      </c>
      <c r="O2064" s="166">
        <f t="shared" si="140"/>
        <v>0</v>
      </c>
      <c r="P2064" s="166">
        <f t="shared" si="141"/>
        <v>49</v>
      </c>
      <c r="S2064" s="166">
        <f>VLOOKUP(L2064,Schnitt1!L:P,2,0)</f>
        <v>0</v>
      </c>
      <c r="T2064" s="166">
        <f>VLOOKUP(L2064,Schnitt2!L:P,2,0)</f>
        <v>0</v>
      </c>
      <c r="U2064" s="166">
        <f>VLOOKUP(L2064,Schnitt3!L:P,2,0)</f>
        <v>0</v>
      </c>
      <c r="V2064" s="166">
        <f>VLOOKUP(L2064,Schnitt4!L:P,2,0)</f>
        <v>0</v>
      </c>
      <c r="W2064" s="166">
        <f>VLOOKUP(L2064,Schnitt5!L:P,2,0)</f>
        <v>0</v>
      </c>
      <c r="X2064" s="166">
        <f>VLOOKUP(L2064,Schnitt6!L:P,2,0)</f>
        <v>0</v>
      </c>
      <c r="AA2064" s="166">
        <f>VLOOKUP(L2064,Schnitt1!L:P,3,0)</f>
        <v>0</v>
      </c>
      <c r="AB2064" s="166">
        <f>VLOOKUP(L2064,Schnitt2!L:P,3,0)</f>
        <v>0</v>
      </c>
      <c r="AC2064" s="166">
        <f>VLOOKUP(L2064,Schnitt3!L:P,3,0)</f>
        <v>0</v>
      </c>
      <c r="AD2064" s="166">
        <f>VLOOKUP(L2064,Schnitt4!L:P,3,0)</f>
        <v>0</v>
      </c>
      <c r="AE2064" s="166">
        <f>VLOOKUP(L2064,Schnitt5!L:P,3,0)</f>
        <v>0</v>
      </c>
      <c r="AF2064" s="166">
        <f>VLOOKUP(L2064,Schnitt6!L:P,3,0)</f>
        <v>0</v>
      </c>
    </row>
    <row r="2065" spans="12:32" x14ac:dyDescent="0.25">
      <c r="L2065" s="264">
        <f>Member!A2065</f>
        <v>0</v>
      </c>
      <c r="M2065" s="166">
        <f t="shared" si="138"/>
        <v>0</v>
      </c>
      <c r="N2065" s="166">
        <f t="shared" si="139"/>
        <v>0</v>
      </c>
      <c r="O2065" s="166">
        <f t="shared" si="140"/>
        <v>0</v>
      </c>
      <c r="P2065" s="166">
        <f t="shared" si="141"/>
        <v>49</v>
      </c>
      <c r="S2065" s="166">
        <f>VLOOKUP(L2065,Schnitt1!L:P,2,0)</f>
        <v>0</v>
      </c>
      <c r="T2065" s="166">
        <f>VLOOKUP(L2065,Schnitt2!L:P,2,0)</f>
        <v>0</v>
      </c>
      <c r="U2065" s="166">
        <f>VLOOKUP(L2065,Schnitt3!L:P,2,0)</f>
        <v>0</v>
      </c>
      <c r="V2065" s="166">
        <f>VLOOKUP(L2065,Schnitt4!L:P,2,0)</f>
        <v>0</v>
      </c>
      <c r="W2065" s="166">
        <f>VLOOKUP(L2065,Schnitt5!L:P,2,0)</f>
        <v>0</v>
      </c>
      <c r="X2065" s="166">
        <f>VLOOKUP(L2065,Schnitt6!L:P,2,0)</f>
        <v>0</v>
      </c>
      <c r="AA2065" s="166">
        <f>VLOOKUP(L2065,Schnitt1!L:P,3,0)</f>
        <v>0</v>
      </c>
      <c r="AB2065" s="166">
        <f>VLOOKUP(L2065,Schnitt2!L:P,3,0)</f>
        <v>0</v>
      </c>
      <c r="AC2065" s="166">
        <f>VLOOKUP(L2065,Schnitt3!L:P,3,0)</f>
        <v>0</v>
      </c>
      <c r="AD2065" s="166">
        <f>VLOOKUP(L2065,Schnitt4!L:P,3,0)</f>
        <v>0</v>
      </c>
      <c r="AE2065" s="166">
        <f>VLOOKUP(L2065,Schnitt5!L:P,3,0)</f>
        <v>0</v>
      </c>
      <c r="AF2065" s="166">
        <f>VLOOKUP(L2065,Schnitt6!L:P,3,0)</f>
        <v>0</v>
      </c>
    </row>
    <row r="2066" spans="12:32" x14ac:dyDescent="0.25">
      <c r="L2066" s="264">
        <f>Member!A2066</f>
        <v>0</v>
      </c>
      <c r="M2066" s="166">
        <f t="shared" si="138"/>
        <v>0</v>
      </c>
      <c r="N2066" s="166">
        <f t="shared" si="139"/>
        <v>0</v>
      </c>
      <c r="O2066" s="166">
        <f t="shared" si="140"/>
        <v>0</v>
      </c>
      <c r="P2066" s="166">
        <f t="shared" si="141"/>
        <v>49</v>
      </c>
      <c r="S2066" s="166">
        <f>VLOOKUP(L2066,Schnitt1!L:P,2,0)</f>
        <v>0</v>
      </c>
      <c r="T2066" s="166">
        <f>VLOOKUP(L2066,Schnitt2!L:P,2,0)</f>
        <v>0</v>
      </c>
      <c r="U2066" s="166">
        <f>VLOOKUP(L2066,Schnitt3!L:P,2,0)</f>
        <v>0</v>
      </c>
      <c r="V2066" s="166">
        <f>VLOOKUP(L2066,Schnitt4!L:P,2,0)</f>
        <v>0</v>
      </c>
      <c r="W2066" s="166">
        <f>VLOOKUP(L2066,Schnitt5!L:P,2,0)</f>
        <v>0</v>
      </c>
      <c r="X2066" s="166">
        <f>VLOOKUP(L2066,Schnitt6!L:P,2,0)</f>
        <v>0</v>
      </c>
      <c r="AA2066" s="166">
        <f>VLOOKUP(L2066,Schnitt1!L:P,3,0)</f>
        <v>0</v>
      </c>
      <c r="AB2066" s="166">
        <f>VLOOKUP(L2066,Schnitt2!L:P,3,0)</f>
        <v>0</v>
      </c>
      <c r="AC2066" s="166">
        <f>VLOOKUP(L2066,Schnitt3!L:P,3,0)</f>
        <v>0</v>
      </c>
      <c r="AD2066" s="166">
        <f>VLOOKUP(L2066,Schnitt4!L:P,3,0)</f>
        <v>0</v>
      </c>
      <c r="AE2066" s="166">
        <f>VLOOKUP(L2066,Schnitt5!L:P,3,0)</f>
        <v>0</v>
      </c>
      <c r="AF2066" s="166">
        <f>VLOOKUP(L2066,Schnitt6!L:P,3,0)</f>
        <v>0</v>
      </c>
    </row>
    <row r="2067" spans="12:32" x14ac:dyDescent="0.25">
      <c r="L2067" s="264">
        <f>Member!A2067</f>
        <v>0</v>
      </c>
      <c r="M2067" s="166">
        <f t="shared" si="138"/>
        <v>0</v>
      </c>
      <c r="N2067" s="166">
        <f t="shared" si="139"/>
        <v>0</v>
      </c>
      <c r="O2067" s="166">
        <f t="shared" si="140"/>
        <v>0</v>
      </c>
      <c r="P2067" s="166">
        <f t="shared" si="141"/>
        <v>49</v>
      </c>
      <c r="S2067" s="166">
        <f>VLOOKUP(L2067,Schnitt1!L:P,2,0)</f>
        <v>0</v>
      </c>
      <c r="T2067" s="166">
        <f>VLOOKUP(L2067,Schnitt2!L:P,2,0)</f>
        <v>0</v>
      </c>
      <c r="U2067" s="166">
        <f>VLOOKUP(L2067,Schnitt3!L:P,2,0)</f>
        <v>0</v>
      </c>
      <c r="V2067" s="166">
        <f>VLOOKUP(L2067,Schnitt4!L:P,2,0)</f>
        <v>0</v>
      </c>
      <c r="W2067" s="166">
        <f>VLOOKUP(L2067,Schnitt5!L:P,2,0)</f>
        <v>0</v>
      </c>
      <c r="X2067" s="166">
        <f>VLOOKUP(L2067,Schnitt6!L:P,2,0)</f>
        <v>0</v>
      </c>
      <c r="AA2067" s="166">
        <f>VLOOKUP(L2067,Schnitt1!L:P,3,0)</f>
        <v>0</v>
      </c>
      <c r="AB2067" s="166">
        <f>VLOOKUP(L2067,Schnitt2!L:P,3,0)</f>
        <v>0</v>
      </c>
      <c r="AC2067" s="166">
        <f>VLOOKUP(L2067,Schnitt3!L:P,3,0)</f>
        <v>0</v>
      </c>
      <c r="AD2067" s="166">
        <f>VLOOKUP(L2067,Schnitt4!L:P,3,0)</f>
        <v>0</v>
      </c>
      <c r="AE2067" s="166">
        <f>VLOOKUP(L2067,Schnitt5!L:P,3,0)</f>
        <v>0</v>
      </c>
      <c r="AF2067" s="166">
        <f>VLOOKUP(L2067,Schnitt6!L:P,3,0)</f>
        <v>0</v>
      </c>
    </row>
    <row r="2068" spans="12:32" x14ac:dyDescent="0.25">
      <c r="L2068" s="264">
        <f>Member!A2068</f>
        <v>0</v>
      </c>
      <c r="M2068" s="166">
        <f t="shared" si="138"/>
        <v>0</v>
      </c>
      <c r="N2068" s="166">
        <f t="shared" si="139"/>
        <v>0</v>
      </c>
      <c r="O2068" s="166">
        <f t="shared" si="140"/>
        <v>0</v>
      </c>
      <c r="P2068" s="166">
        <f t="shared" si="141"/>
        <v>49</v>
      </c>
      <c r="S2068" s="166">
        <f>VLOOKUP(L2068,Schnitt1!L:P,2,0)</f>
        <v>0</v>
      </c>
      <c r="T2068" s="166">
        <f>VLOOKUP(L2068,Schnitt2!L:P,2,0)</f>
        <v>0</v>
      </c>
      <c r="U2068" s="166">
        <f>VLOOKUP(L2068,Schnitt3!L:P,2,0)</f>
        <v>0</v>
      </c>
      <c r="V2068" s="166">
        <f>VLOOKUP(L2068,Schnitt4!L:P,2,0)</f>
        <v>0</v>
      </c>
      <c r="W2068" s="166">
        <f>VLOOKUP(L2068,Schnitt5!L:P,2,0)</f>
        <v>0</v>
      </c>
      <c r="X2068" s="166">
        <f>VLOOKUP(L2068,Schnitt6!L:P,2,0)</f>
        <v>0</v>
      </c>
      <c r="AA2068" s="166">
        <f>VLOOKUP(L2068,Schnitt1!L:P,3,0)</f>
        <v>0</v>
      </c>
      <c r="AB2068" s="166">
        <f>VLOOKUP(L2068,Schnitt2!L:P,3,0)</f>
        <v>0</v>
      </c>
      <c r="AC2068" s="166">
        <f>VLOOKUP(L2068,Schnitt3!L:P,3,0)</f>
        <v>0</v>
      </c>
      <c r="AD2068" s="166">
        <f>VLOOKUP(L2068,Schnitt4!L:P,3,0)</f>
        <v>0</v>
      </c>
      <c r="AE2068" s="166">
        <f>VLOOKUP(L2068,Schnitt5!L:P,3,0)</f>
        <v>0</v>
      </c>
      <c r="AF2068" s="166">
        <f>VLOOKUP(L2068,Schnitt6!L:P,3,0)</f>
        <v>0</v>
      </c>
    </row>
    <row r="2069" spans="12:32" x14ac:dyDescent="0.25">
      <c r="L2069" s="264">
        <f>Member!A2069</f>
        <v>0</v>
      </c>
      <c r="M2069" s="166">
        <f t="shared" si="138"/>
        <v>0</v>
      </c>
      <c r="N2069" s="166">
        <f t="shared" si="139"/>
        <v>0</v>
      </c>
      <c r="O2069" s="166">
        <f t="shared" si="140"/>
        <v>0</v>
      </c>
      <c r="P2069" s="166">
        <f t="shared" si="141"/>
        <v>49</v>
      </c>
      <c r="S2069" s="166">
        <f>VLOOKUP(L2069,Schnitt1!L:P,2,0)</f>
        <v>0</v>
      </c>
      <c r="T2069" s="166">
        <f>VLOOKUP(L2069,Schnitt2!L:P,2,0)</f>
        <v>0</v>
      </c>
      <c r="U2069" s="166">
        <f>VLOOKUP(L2069,Schnitt3!L:P,2,0)</f>
        <v>0</v>
      </c>
      <c r="V2069" s="166">
        <f>VLOOKUP(L2069,Schnitt4!L:P,2,0)</f>
        <v>0</v>
      </c>
      <c r="W2069" s="166">
        <f>VLOOKUP(L2069,Schnitt5!L:P,2,0)</f>
        <v>0</v>
      </c>
      <c r="X2069" s="166">
        <f>VLOOKUP(L2069,Schnitt6!L:P,2,0)</f>
        <v>0</v>
      </c>
      <c r="AA2069" s="166">
        <f>VLOOKUP(L2069,Schnitt1!L:P,3,0)</f>
        <v>0</v>
      </c>
      <c r="AB2069" s="166">
        <f>VLOOKUP(L2069,Schnitt2!L:P,3,0)</f>
        <v>0</v>
      </c>
      <c r="AC2069" s="166">
        <f>VLOOKUP(L2069,Schnitt3!L:P,3,0)</f>
        <v>0</v>
      </c>
      <c r="AD2069" s="166">
        <f>VLOOKUP(L2069,Schnitt4!L:P,3,0)</f>
        <v>0</v>
      </c>
      <c r="AE2069" s="166">
        <f>VLOOKUP(L2069,Schnitt5!L:P,3,0)</f>
        <v>0</v>
      </c>
      <c r="AF2069" s="166">
        <f>VLOOKUP(L2069,Schnitt6!L:P,3,0)</f>
        <v>0</v>
      </c>
    </row>
    <row r="2070" spans="12:32" x14ac:dyDescent="0.25">
      <c r="L2070" s="264">
        <f>Member!A2070</f>
        <v>0</v>
      </c>
      <c r="M2070" s="166">
        <f t="shared" si="138"/>
        <v>0</v>
      </c>
      <c r="N2070" s="166">
        <f t="shared" si="139"/>
        <v>0</v>
      </c>
      <c r="O2070" s="166">
        <f t="shared" si="140"/>
        <v>0</v>
      </c>
      <c r="P2070" s="166">
        <f t="shared" si="141"/>
        <v>49</v>
      </c>
      <c r="S2070" s="166">
        <f>VLOOKUP(L2070,Schnitt1!L:P,2,0)</f>
        <v>0</v>
      </c>
      <c r="T2070" s="166">
        <f>VLOOKUP(L2070,Schnitt2!L:P,2,0)</f>
        <v>0</v>
      </c>
      <c r="U2070" s="166">
        <f>VLOOKUP(L2070,Schnitt3!L:P,2,0)</f>
        <v>0</v>
      </c>
      <c r="V2070" s="166">
        <f>VLOOKUP(L2070,Schnitt4!L:P,2,0)</f>
        <v>0</v>
      </c>
      <c r="W2070" s="166">
        <f>VLOOKUP(L2070,Schnitt5!L:P,2,0)</f>
        <v>0</v>
      </c>
      <c r="X2070" s="166">
        <f>VLOOKUP(L2070,Schnitt6!L:P,2,0)</f>
        <v>0</v>
      </c>
      <c r="AA2070" s="166">
        <f>VLOOKUP(L2070,Schnitt1!L:P,3,0)</f>
        <v>0</v>
      </c>
      <c r="AB2070" s="166">
        <f>VLOOKUP(L2070,Schnitt2!L:P,3,0)</f>
        <v>0</v>
      </c>
      <c r="AC2070" s="166">
        <f>VLOOKUP(L2070,Schnitt3!L:P,3,0)</f>
        <v>0</v>
      </c>
      <c r="AD2070" s="166">
        <f>VLOOKUP(L2070,Schnitt4!L:P,3,0)</f>
        <v>0</v>
      </c>
      <c r="AE2070" s="166">
        <f>VLOOKUP(L2070,Schnitt5!L:P,3,0)</f>
        <v>0</v>
      </c>
      <c r="AF2070" s="166">
        <f>VLOOKUP(L2070,Schnitt6!L:P,3,0)</f>
        <v>0</v>
      </c>
    </row>
    <row r="2071" spans="12:32" x14ac:dyDescent="0.25">
      <c r="L2071" s="264">
        <f>Member!A2071</f>
        <v>0</v>
      </c>
      <c r="M2071" s="166">
        <f t="shared" si="138"/>
        <v>0</v>
      </c>
      <c r="N2071" s="166">
        <f t="shared" si="139"/>
        <v>0</v>
      </c>
      <c r="O2071" s="166">
        <f t="shared" si="140"/>
        <v>0</v>
      </c>
      <c r="P2071" s="166">
        <f t="shared" si="141"/>
        <v>49</v>
      </c>
      <c r="S2071" s="166">
        <f>VLOOKUP(L2071,Schnitt1!L:P,2,0)</f>
        <v>0</v>
      </c>
      <c r="T2071" s="166">
        <f>VLOOKUP(L2071,Schnitt2!L:P,2,0)</f>
        <v>0</v>
      </c>
      <c r="U2071" s="166">
        <f>VLOOKUP(L2071,Schnitt3!L:P,2,0)</f>
        <v>0</v>
      </c>
      <c r="V2071" s="166">
        <f>VLOOKUP(L2071,Schnitt4!L:P,2,0)</f>
        <v>0</v>
      </c>
      <c r="W2071" s="166">
        <f>VLOOKUP(L2071,Schnitt5!L:P,2,0)</f>
        <v>0</v>
      </c>
      <c r="X2071" s="166">
        <f>VLOOKUP(L2071,Schnitt6!L:P,2,0)</f>
        <v>0</v>
      </c>
      <c r="AA2071" s="166">
        <f>VLOOKUP(L2071,Schnitt1!L:P,3,0)</f>
        <v>0</v>
      </c>
      <c r="AB2071" s="166">
        <f>VLOOKUP(L2071,Schnitt2!L:P,3,0)</f>
        <v>0</v>
      </c>
      <c r="AC2071" s="166">
        <f>VLOOKUP(L2071,Schnitt3!L:P,3,0)</f>
        <v>0</v>
      </c>
      <c r="AD2071" s="166">
        <f>VLOOKUP(L2071,Schnitt4!L:P,3,0)</f>
        <v>0</v>
      </c>
      <c r="AE2071" s="166">
        <f>VLOOKUP(L2071,Schnitt5!L:P,3,0)</f>
        <v>0</v>
      </c>
      <c r="AF2071" s="166">
        <f>VLOOKUP(L2071,Schnitt6!L:P,3,0)</f>
        <v>0</v>
      </c>
    </row>
    <row r="2072" spans="12:32" x14ac:dyDescent="0.25">
      <c r="L2072" s="264">
        <f>Member!A2072</f>
        <v>0</v>
      </c>
      <c r="M2072" s="166">
        <f t="shared" si="138"/>
        <v>0</v>
      </c>
      <c r="N2072" s="166">
        <f t="shared" si="139"/>
        <v>0</v>
      </c>
      <c r="O2072" s="166">
        <f t="shared" si="140"/>
        <v>0</v>
      </c>
      <c r="P2072" s="166">
        <f t="shared" si="141"/>
        <v>49</v>
      </c>
      <c r="S2072" s="166">
        <f>VLOOKUP(L2072,Schnitt1!L:P,2,0)</f>
        <v>0</v>
      </c>
      <c r="T2072" s="166">
        <f>VLOOKUP(L2072,Schnitt2!L:P,2,0)</f>
        <v>0</v>
      </c>
      <c r="U2072" s="166">
        <f>VLOOKUP(L2072,Schnitt3!L:P,2,0)</f>
        <v>0</v>
      </c>
      <c r="V2072" s="166">
        <f>VLOOKUP(L2072,Schnitt4!L:P,2,0)</f>
        <v>0</v>
      </c>
      <c r="W2072" s="166">
        <f>VLOOKUP(L2072,Schnitt5!L:P,2,0)</f>
        <v>0</v>
      </c>
      <c r="X2072" s="166">
        <f>VLOOKUP(L2072,Schnitt6!L:P,2,0)</f>
        <v>0</v>
      </c>
      <c r="AA2072" s="166">
        <f>VLOOKUP(L2072,Schnitt1!L:P,3,0)</f>
        <v>0</v>
      </c>
      <c r="AB2072" s="166">
        <f>VLOOKUP(L2072,Schnitt2!L:P,3,0)</f>
        <v>0</v>
      </c>
      <c r="AC2072" s="166">
        <f>VLOOKUP(L2072,Schnitt3!L:P,3,0)</f>
        <v>0</v>
      </c>
      <c r="AD2072" s="166">
        <f>VLOOKUP(L2072,Schnitt4!L:P,3,0)</f>
        <v>0</v>
      </c>
      <c r="AE2072" s="166">
        <f>VLOOKUP(L2072,Schnitt5!L:P,3,0)</f>
        <v>0</v>
      </c>
      <c r="AF2072" s="166">
        <f>VLOOKUP(L2072,Schnitt6!L:P,3,0)</f>
        <v>0</v>
      </c>
    </row>
    <row r="2073" spans="12:32" x14ac:dyDescent="0.25">
      <c r="L2073" s="264">
        <f>Member!A2073</f>
        <v>0</v>
      </c>
      <c r="M2073" s="166">
        <f t="shared" si="138"/>
        <v>0</v>
      </c>
      <c r="N2073" s="166">
        <f t="shared" si="139"/>
        <v>0</v>
      </c>
      <c r="O2073" s="166">
        <f t="shared" si="140"/>
        <v>0</v>
      </c>
      <c r="P2073" s="166">
        <f t="shared" si="141"/>
        <v>49</v>
      </c>
      <c r="S2073" s="166">
        <f>VLOOKUP(L2073,Schnitt1!L:P,2,0)</f>
        <v>0</v>
      </c>
      <c r="T2073" s="166">
        <f>VLOOKUP(L2073,Schnitt2!L:P,2,0)</f>
        <v>0</v>
      </c>
      <c r="U2073" s="166">
        <f>VLOOKUP(L2073,Schnitt3!L:P,2,0)</f>
        <v>0</v>
      </c>
      <c r="V2073" s="166">
        <f>VLOOKUP(L2073,Schnitt4!L:P,2,0)</f>
        <v>0</v>
      </c>
      <c r="W2073" s="166">
        <f>VLOOKUP(L2073,Schnitt5!L:P,2,0)</f>
        <v>0</v>
      </c>
      <c r="X2073" s="166">
        <f>VLOOKUP(L2073,Schnitt6!L:P,2,0)</f>
        <v>0</v>
      </c>
      <c r="AA2073" s="166">
        <f>VLOOKUP(L2073,Schnitt1!L:P,3,0)</f>
        <v>0</v>
      </c>
      <c r="AB2073" s="166">
        <f>VLOOKUP(L2073,Schnitt2!L:P,3,0)</f>
        <v>0</v>
      </c>
      <c r="AC2073" s="166">
        <f>VLOOKUP(L2073,Schnitt3!L:P,3,0)</f>
        <v>0</v>
      </c>
      <c r="AD2073" s="166">
        <f>VLOOKUP(L2073,Schnitt4!L:P,3,0)</f>
        <v>0</v>
      </c>
      <c r="AE2073" s="166">
        <f>VLOOKUP(L2073,Schnitt5!L:P,3,0)</f>
        <v>0</v>
      </c>
      <c r="AF2073" s="166">
        <f>VLOOKUP(L2073,Schnitt6!L:P,3,0)</f>
        <v>0</v>
      </c>
    </row>
    <row r="2074" spans="12:32" x14ac:dyDescent="0.25">
      <c r="L2074" s="264">
        <f>Member!A2074</f>
        <v>0</v>
      </c>
      <c r="M2074" s="166">
        <f t="shared" si="138"/>
        <v>0</v>
      </c>
      <c r="N2074" s="166">
        <f t="shared" si="139"/>
        <v>0</v>
      </c>
      <c r="O2074" s="166">
        <f t="shared" si="140"/>
        <v>0</v>
      </c>
      <c r="P2074" s="166">
        <f t="shared" si="141"/>
        <v>49</v>
      </c>
      <c r="S2074" s="166">
        <f>VLOOKUP(L2074,Schnitt1!L:P,2,0)</f>
        <v>0</v>
      </c>
      <c r="T2074" s="166">
        <f>VLOOKUP(L2074,Schnitt2!L:P,2,0)</f>
        <v>0</v>
      </c>
      <c r="U2074" s="166">
        <f>VLOOKUP(L2074,Schnitt3!L:P,2,0)</f>
        <v>0</v>
      </c>
      <c r="V2074" s="166">
        <f>VLOOKUP(L2074,Schnitt4!L:P,2,0)</f>
        <v>0</v>
      </c>
      <c r="W2074" s="166">
        <f>VLOOKUP(L2074,Schnitt5!L:P,2,0)</f>
        <v>0</v>
      </c>
      <c r="X2074" s="166">
        <f>VLOOKUP(L2074,Schnitt6!L:P,2,0)</f>
        <v>0</v>
      </c>
      <c r="AA2074" s="166">
        <f>VLOOKUP(L2074,Schnitt1!L:P,3,0)</f>
        <v>0</v>
      </c>
      <c r="AB2074" s="166">
        <f>VLOOKUP(L2074,Schnitt2!L:P,3,0)</f>
        <v>0</v>
      </c>
      <c r="AC2074" s="166">
        <f>VLOOKUP(L2074,Schnitt3!L:P,3,0)</f>
        <v>0</v>
      </c>
      <c r="AD2074" s="166">
        <f>VLOOKUP(L2074,Schnitt4!L:P,3,0)</f>
        <v>0</v>
      </c>
      <c r="AE2074" s="166">
        <f>VLOOKUP(L2074,Schnitt5!L:P,3,0)</f>
        <v>0</v>
      </c>
      <c r="AF2074" s="166">
        <f>VLOOKUP(L2074,Schnitt6!L:P,3,0)</f>
        <v>0</v>
      </c>
    </row>
    <row r="2075" spans="12:32" x14ac:dyDescent="0.25">
      <c r="L2075" s="264">
        <f>Member!A2075</f>
        <v>0</v>
      </c>
      <c r="M2075" s="166">
        <f t="shared" si="138"/>
        <v>0</v>
      </c>
      <c r="N2075" s="166">
        <f t="shared" si="139"/>
        <v>0</v>
      </c>
      <c r="O2075" s="166">
        <f t="shared" si="140"/>
        <v>0</v>
      </c>
      <c r="P2075" s="166">
        <f t="shared" si="141"/>
        <v>49</v>
      </c>
      <c r="S2075" s="166">
        <f>VLOOKUP(L2075,Schnitt1!L:P,2,0)</f>
        <v>0</v>
      </c>
      <c r="T2075" s="166">
        <f>VLOOKUP(L2075,Schnitt2!L:P,2,0)</f>
        <v>0</v>
      </c>
      <c r="U2075" s="166">
        <f>VLOOKUP(L2075,Schnitt3!L:P,2,0)</f>
        <v>0</v>
      </c>
      <c r="V2075" s="166">
        <f>VLOOKUP(L2075,Schnitt4!L:P,2,0)</f>
        <v>0</v>
      </c>
      <c r="W2075" s="166">
        <f>VLOOKUP(L2075,Schnitt5!L:P,2,0)</f>
        <v>0</v>
      </c>
      <c r="X2075" s="166">
        <f>VLOOKUP(L2075,Schnitt6!L:P,2,0)</f>
        <v>0</v>
      </c>
      <c r="AA2075" s="166">
        <f>VLOOKUP(L2075,Schnitt1!L:P,3,0)</f>
        <v>0</v>
      </c>
      <c r="AB2075" s="166">
        <f>VLOOKUP(L2075,Schnitt2!L:P,3,0)</f>
        <v>0</v>
      </c>
      <c r="AC2075" s="166">
        <f>VLOOKUP(L2075,Schnitt3!L:P,3,0)</f>
        <v>0</v>
      </c>
      <c r="AD2075" s="166">
        <f>VLOOKUP(L2075,Schnitt4!L:P,3,0)</f>
        <v>0</v>
      </c>
      <c r="AE2075" s="166">
        <f>VLOOKUP(L2075,Schnitt5!L:P,3,0)</f>
        <v>0</v>
      </c>
      <c r="AF2075" s="166">
        <f>VLOOKUP(L2075,Schnitt6!L:P,3,0)</f>
        <v>0</v>
      </c>
    </row>
    <row r="2076" spans="12:32" x14ac:dyDescent="0.25">
      <c r="L2076" s="264">
        <f>Member!A2076</f>
        <v>0</v>
      </c>
      <c r="M2076" s="166">
        <f t="shared" si="138"/>
        <v>0</v>
      </c>
      <c r="N2076" s="166">
        <f t="shared" si="139"/>
        <v>0</v>
      </c>
      <c r="O2076" s="166">
        <f t="shared" si="140"/>
        <v>0</v>
      </c>
      <c r="P2076" s="166">
        <f t="shared" si="141"/>
        <v>49</v>
      </c>
      <c r="S2076" s="166">
        <f>VLOOKUP(L2076,Schnitt1!L:P,2,0)</f>
        <v>0</v>
      </c>
      <c r="T2076" s="166">
        <f>VLOOKUP(L2076,Schnitt2!L:P,2,0)</f>
        <v>0</v>
      </c>
      <c r="U2076" s="166">
        <f>VLOOKUP(L2076,Schnitt3!L:P,2,0)</f>
        <v>0</v>
      </c>
      <c r="V2076" s="166">
        <f>VLOOKUP(L2076,Schnitt4!L:P,2,0)</f>
        <v>0</v>
      </c>
      <c r="W2076" s="166">
        <f>VLOOKUP(L2076,Schnitt5!L:P,2,0)</f>
        <v>0</v>
      </c>
      <c r="X2076" s="166">
        <f>VLOOKUP(L2076,Schnitt6!L:P,2,0)</f>
        <v>0</v>
      </c>
      <c r="AA2076" s="166">
        <f>VLOOKUP(L2076,Schnitt1!L:P,3,0)</f>
        <v>0</v>
      </c>
      <c r="AB2076" s="166">
        <f>VLOOKUP(L2076,Schnitt2!L:P,3,0)</f>
        <v>0</v>
      </c>
      <c r="AC2076" s="166">
        <f>VLOOKUP(L2076,Schnitt3!L:P,3,0)</f>
        <v>0</v>
      </c>
      <c r="AD2076" s="166">
        <f>VLOOKUP(L2076,Schnitt4!L:P,3,0)</f>
        <v>0</v>
      </c>
      <c r="AE2076" s="166">
        <f>VLOOKUP(L2076,Schnitt5!L:P,3,0)</f>
        <v>0</v>
      </c>
      <c r="AF2076" s="166">
        <f>VLOOKUP(L2076,Schnitt6!L:P,3,0)</f>
        <v>0</v>
      </c>
    </row>
    <row r="2077" spans="12:32" x14ac:dyDescent="0.25">
      <c r="L2077" s="264">
        <f>Member!A2077</f>
        <v>0</v>
      </c>
      <c r="M2077" s="166">
        <f t="shared" si="138"/>
        <v>0</v>
      </c>
      <c r="N2077" s="166">
        <f t="shared" si="139"/>
        <v>0</v>
      </c>
      <c r="O2077" s="166">
        <f t="shared" si="140"/>
        <v>0</v>
      </c>
      <c r="P2077" s="166">
        <f t="shared" si="141"/>
        <v>49</v>
      </c>
      <c r="S2077" s="166">
        <f>VLOOKUP(L2077,Schnitt1!L:P,2,0)</f>
        <v>0</v>
      </c>
      <c r="T2077" s="166">
        <f>VLOOKUP(L2077,Schnitt2!L:P,2,0)</f>
        <v>0</v>
      </c>
      <c r="U2077" s="166">
        <f>VLOOKUP(L2077,Schnitt3!L:P,2,0)</f>
        <v>0</v>
      </c>
      <c r="V2077" s="166">
        <f>VLOOKUP(L2077,Schnitt4!L:P,2,0)</f>
        <v>0</v>
      </c>
      <c r="W2077" s="166">
        <f>VLOOKUP(L2077,Schnitt5!L:P,2,0)</f>
        <v>0</v>
      </c>
      <c r="X2077" s="166">
        <f>VLOOKUP(L2077,Schnitt6!L:P,2,0)</f>
        <v>0</v>
      </c>
      <c r="AA2077" s="166">
        <f>VLOOKUP(L2077,Schnitt1!L:P,3,0)</f>
        <v>0</v>
      </c>
      <c r="AB2077" s="166">
        <f>VLOOKUP(L2077,Schnitt2!L:P,3,0)</f>
        <v>0</v>
      </c>
      <c r="AC2077" s="166">
        <f>VLOOKUP(L2077,Schnitt3!L:P,3,0)</f>
        <v>0</v>
      </c>
      <c r="AD2077" s="166">
        <f>VLOOKUP(L2077,Schnitt4!L:P,3,0)</f>
        <v>0</v>
      </c>
      <c r="AE2077" s="166">
        <f>VLOOKUP(L2077,Schnitt5!L:P,3,0)</f>
        <v>0</v>
      </c>
      <c r="AF2077" s="166">
        <f>VLOOKUP(L2077,Schnitt6!L:P,3,0)</f>
        <v>0</v>
      </c>
    </row>
    <row r="2078" spans="12:32" x14ac:dyDescent="0.25">
      <c r="L2078" s="264">
        <f>Member!A2078</f>
        <v>0</v>
      </c>
      <c r="M2078" s="166">
        <f t="shared" si="138"/>
        <v>0</v>
      </c>
      <c r="N2078" s="166">
        <f t="shared" si="139"/>
        <v>0</v>
      </c>
      <c r="O2078" s="166">
        <f t="shared" si="140"/>
        <v>0</v>
      </c>
      <c r="P2078" s="166">
        <f t="shared" si="141"/>
        <v>49</v>
      </c>
      <c r="S2078" s="166">
        <f>VLOOKUP(L2078,Schnitt1!L:P,2,0)</f>
        <v>0</v>
      </c>
      <c r="T2078" s="166">
        <f>VLOOKUP(L2078,Schnitt2!L:P,2,0)</f>
        <v>0</v>
      </c>
      <c r="U2078" s="166">
        <f>VLOOKUP(L2078,Schnitt3!L:P,2,0)</f>
        <v>0</v>
      </c>
      <c r="V2078" s="166">
        <f>VLOOKUP(L2078,Schnitt4!L:P,2,0)</f>
        <v>0</v>
      </c>
      <c r="W2078" s="166">
        <f>VLOOKUP(L2078,Schnitt5!L:P,2,0)</f>
        <v>0</v>
      </c>
      <c r="X2078" s="166">
        <f>VLOOKUP(L2078,Schnitt6!L:P,2,0)</f>
        <v>0</v>
      </c>
      <c r="AA2078" s="166">
        <f>VLOOKUP(L2078,Schnitt1!L:P,3,0)</f>
        <v>0</v>
      </c>
      <c r="AB2078" s="166">
        <f>VLOOKUP(L2078,Schnitt2!L:P,3,0)</f>
        <v>0</v>
      </c>
      <c r="AC2078" s="166">
        <f>VLOOKUP(L2078,Schnitt3!L:P,3,0)</f>
        <v>0</v>
      </c>
      <c r="AD2078" s="166">
        <f>VLOOKUP(L2078,Schnitt4!L:P,3,0)</f>
        <v>0</v>
      </c>
      <c r="AE2078" s="166">
        <f>VLOOKUP(L2078,Schnitt5!L:P,3,0)</f>
        <v>0</v>
      </c>
      <c r="AF2078" s="166">
        <f>VLOOKUP(L2078,Schnitt6!L:P,3,0)</f>
        <v>0</v>
      </c>
    </row>
    <row r="2079" spans="12:32" x14ac:dyDescent="0.25">
      <c r="L2079" s="264">
        <f>Member!A2079</f>
        <v>0</v>
      </c>
      <c r="M2079" s="166">
        <f t="shared" si="138"/>
        <v>0</v>
      </c>
      <c r="N2079" s="166">
        <f t="shared" si="139"/>
        <v>0</v>
      </c>
      <c r="O2079" s="166">
        <f t="shared" si="140"/>
        <v>0</v>
      </c>
      <c r="P2079" s="166">
        <f t="shared" si="141"/>
        <v>49</v>
      </c>
      <c r="S2079" s="166">
        <f>VLOOKUP(L2079,Schnitt1!L:P,2,0)</f>
        <v>0</v>
      </c>
      <c r="T2079" s="166">
        <f>VLOOKUP(L2079,Schnitt2!L:P,2,0)</f>
        <v>0</v>
      </c>
      <c r="U2079" s="166">
        <f>VLOOKUP(L2079,Schnitt3!L:P,2,0)</f>
        <v>0</v>
      </c>
      <c r="V2079" s="166">
        <f>VLOOKUP(L2079,Schnitt4!L:P,2,0)</f>
        <v>0</v>
      </c>
      <c r="W2079" s="166">
        <f>VLOOKUP(L2079,Schnitt5!L:P,2,0)</f>
        <v>0</v>
      </c>
      <c r="X2079" s="166">
        <f>VLOOKUP(L2079,Schnitt6!L:P,2,0)</f>
        <v>0</v>
      </c>
      <c r="AA2079" s="166">
        <f>VLOOKUP(L2079,Schnitt1!L:P,3,0)</f>
        <v>0</v>
      </c>
      <c r="AB2079" s="166">
        <f>VLOOKUP(L2079,Schnitt2!L:P,3,0)</f>
        <v>0</v>
      </c>
      <c r="AC2079" s="166">
        <f>VLOOKUP(L2079,Schnitt3!L:P,3,0)</f>
        <v>0</v>
      </c>
      <c r="AD2079" s="166">
        <f>VLOOKUP(L2079,Schnitt4!L:P,3,0)</f>
        <v>0</v>
      </c>
      <c r="AE2079" s="166">
        <f>VLOOKUP(L2079,Schnitt5!L:P,3,0)</f>
        <v>0</v>
      </c>
      <c r="AF2079" s="166">
        <f>VLOOKUP(L2079,Schnitt6!L:P,3,0)</f>
        <v>0</v>
      </c>
    </row>
    <row r="2080" spans="12:32" x14ac:dyDescent="0.25">
      <c r="L2080" s="264">
        <f>Member!A2080</f>
        <v>0</v>
      </c>
      <c r="M2080" s="166">
        <f t="shared" si="138"/>
        <v>0</v>
      </c>
      <c r="N2080" s="166">
        <f t="shared" si="139"/>
        <v>0</v>
      </c>
      <c r="O2080" s="166">
        <f t="shared" si="140"/>
        <v>0</v>
      </c>
      <c r="P2080" s="166">
        <f t="shared" si="141"/>
        <v>49</v>
      </c>
      <c r="S2080" s="166">
        <f>VLOOKUP(L2080,Schnitt1!L:P,2,0)</f>
        <v>0</v>
      </c>
      <c r="T2080" s="166">
        <f>VLOOKUP(L2080,Schnitt2!L:P,2,0)</f>
        <v>0</v>
      </c>
      <c r="U2080" s="166">
        <f>VLOOKUP(L2080,Schnitt3!L:P,2,0)</f>
        <v>0</v>
      </c>
      <c r="V2080" s="166">
        <f>VLOOKUP(L2080,Schnitt4!L:P,2,0)</f>
        <v>0</v>
      </c>
      <c r="W2080" s="166">
        <f>VLOOKUP(L2080,Schnitt5!L:P,2,0)</f>
        <v>0</v>
      </c>
      <c r="X2080" s="166">
        <f>VLOOKUP(L2080,Schnitt6!L:P,2,0)</f>
        <v>0</v>
      </c>
      <c r="AA2080" s="166">
        <f>VLOOKUP(L2080,Schnitt1!L:P,3,0)</f>
        <v>0</v>
      </c>
      <c r="AB2080" s="166">
        <f>VLOOKUP(L2080,Schnitt2!L:P,3,0)</f>
        <v>0</v>
      </c>
      <c r="AC2080" s="166">
        <f>VLOOKUP(L2080,Schnitt3!L:P,3,0)</f>
        <v>0</v>
      </c>
      <c r="AD2080" s="166">
        <f>VLOOKUP(L2080,Schnitt4!L:P,3,0)</f>
        <v>0</v>
      </c>
      <c r="AE2080" s="166">
        <f>VLOOKUP(L2080,Schnitt5!L:P,3,0)</f>
        <v>0</v>
      </c>
      <c r="AF2080" s="166">
        <f>VLOOKUP(L2080,Schnitt6!L:P,3,0)</f>
        <v>0</v>
      </c>
    </row>
    <row r="2081" spans="12:32" x14ac:dyDescent="0.25">
      <c r="L2081" s="264">
        <f>Member!A2081</f>
        <v>0</v>
      </c>
      <c r="M2081" s="166">
        <f t="shared" si="138"/>
        <v>0</v>
      </c>
      <c r="N2081" s="166">
        <f t="shared" si="139"/>
        <v>0</v>
      </c>
      <c r="O2081" s="166">
        <f t="shared" si="140"/>
        <v>0</v>
      </c>
      <c r="P2081" s="166">
        <f t="shared" si="141"/>
        <v>49</v>
      </c>
      <c r="S2081" s="166">
        <f>VLOOKUP(L2081,Schnitt1!L:P,2,0)</f>
        <v>0</v>
      </c>
      <c r="T2081" s="166">
        <f>VLOOKUP(L2081,Schnitt2!L:P,2,0)</f>
        <v>0</v>
      </c>
      <c r="U2081" s="166">
        <f>VLOOKUP(L2081,Schnitt3!L:P,2,0)</f>
        <v>0</v>
      </c>
      <c r="V2081" s="166">
        <f>VLOOKUP(L2081,Schnitt4!L:P,2,0)</f>
        <v>0</v>
      </c>
      <c r="W2081" s="166">
        <f>VLOOKUP(L2081,Schnitt5!L:P,2,0)</f>
        <v>0</v>
      </c>
      <c r="X2081" s="166">
        <f>VLOOKUP(L2081,Schnitt6!L:P,2,0)</f>
        <v>0</v>
      </c>
      <c r="AA2081" s="166">
        <f>VLOOKUP(L2081,Schnitt1!L:P,3,0)</f>
        <v>0</v>
      </c>
      <c r="AB2081" s="166">
        <f>VLOOKUP(L2081,Schnitt2!L:P,3,0)</f>
        <v>0</v>
      </c>
      <c r="AC2081" s="166">
        <f>VLOOKUP(L2081,Schnitt3!L:P,3,0)</f>
        <v>0</v>
      </c>
      <c r="AD2081" s="166">
        <f>VLOOKUP(L2081,Schnitt4!L:P,3,0)</f>
        <v>0</v>
      </c>
      <c r="AE2081" s="166">
        <f>VLOOKUP(L2081,Schnitt5!L:P,3,0)</f>
        <v>0</v>
      </c>
      <c r="AF2081" s="166">
        <f>VLOOKUP(L2081,Schnitt6!L:P,3,0)</f>
        <v>0</v>
      </c>
    </row>
    <row r="2082" spans="12:32" x14ac:dyDescent="0.25">
      <c r="L2082" s="264">
        <f>Member!A2082</f>
        <v>0</v>
      </c>
      <c r="M2082" s="166">
        <f t="shared" si="138"/>
        <v>0</v>
      </c>
      <c r="N2082" s="166">
        <f t="shared" si="139"/>
        <v>0</v>
      </c>
      <c r="O2082" s="166">
        <f t="shared" si="140"/>
        <v>0</v>
      </c>
      <c r="P2082" s="166">
        <f t="shared" si="141"/>
        <v>49</v>
      </c>
      <c r="S2082" s="166">
        <f>VLOOKUP(L2082,Schnitt1!L:P,2,0)</f>
        <v>0</v>
      </c>
      <c r="T2082" s="166">
        <f>VLOOKUP(L2082,Schnitt2!L:P,2,0)</f>
        <v>0</v>
      </c>
      <c r="U2082" s="166">
        <f>VLOOKUP(L2082,Schnitt3!L:P,2,0)</f>
        <v>0</v>
      </c>
      <c r="V2082" s="166">
        <f>VLOOKUP(L2082,Schnitt4!L:P,2,0)</f>
        <v>0</v>
      </c>
      <c r="W2082" s="166">
        <f>VLOOKUP(L2082,Schnitt5!L:P,2,0)</f>
        <v>0</v>
      </c>
      <c r="X2082" s="166">
        <f>VLOOKUP(L2082,Schnitt6!L:P,2,0)</f>
        <v>0</v>
      </c>
      <c r="AA2082" s="166">
        <f>VLOOKUP(L2082,Schnitt1!L:P,3,0)</f>
        <v>0</v>
      </c>
      <c r="AB2082" s="166">
        <f>VLOOKUP(L2082,Schnitt2!L:P,3,0)</f>
        <v>0</v>
      </c>
      <c r="AC2082" s="166">
        <f>VLOOKUP(L2082,Schnitt3!L:P,3,0)</f>
        <v>0</v>
      </c>
      <c r="AD2082" s="166">
        <f>VLOOKUP(L2082,Schnitt4!L:P,3,0)</f>
        <v>0</v>
      </c>
      <c r="AE2082" s="166">
        <f>VLOOKUP(L2082,Schnitt5!L:P,3,0)</f>
        <v>0</v>
      </c>
      <c r="AF2082" s="166">
        <f>VLOOKUP(L2082,Schnitt6!L:P,3,0)</f>
        <v>0</v>
      </c>
    </row>
    <row r="2083" spans="12:32" x14ac:dyDescent="0.25">
      <c r="L2083" s="264">
        <f>Member!A2083</f>
        <v>0</v>
      </c>
      <c r="M2083" s="166">
        <f t="shared" si="138"/>
        <v>0</v>
      </c>
      <c r="N2083" s="166">
        <f t="shared" si="139"/>
        <v>0</v>
      </c>
      <c r="O2083" s="166">
        <f t="shared" si="140"/>
        <v>0</v>
      </c>
      <c r="P2083" s="166">
        <f t="shared" si="141"/>
        <v>49</v>
      </c>
      <c r="S2083" s="166">
        <f>VLOOKUP(L2083,Schnitt1!L:P,2,0)</f>
        <v>0</v>
      </c>
      <c r="T2083" s="166">
        <f>VLOOKUP(L2083,Schnitt2!L:P,2,0)</f>
        <v>0</v>
      </c>
      <c r="U2083" s="166">
        <f>VLOOKUP(L2083,Schnitt3!L:P,2,0)</f>
        <v>0</v>
      </c>
      <c r="V2083" s="166">
        <f>VLOOKUP(L2083,Schnitt4!L:P,2,0)</f>
        <v>0</v>
      </c>
      <c r="W2083" s="166">
        <f>VLOOKUP(L2083,Schnitt5!L:P,2,0)</f>
        <v>0</v>
      </c>
      <c r="X2083" s="166">
        <f>VLOOKUP(L2083,Schnitt6!L:P,2,0)</f>
        <v>0</v>
      </c>
      <c r="AA2083" s="166">
        <f>VLOOKUP(L2083,Schnitt1!L:P,3,0)</f>
        <v>0</v>
      </c>
      <c r="AB2083" s="166">
        <f>VLOOKUP(L2083,Schnitt2!L:P,3,0)</f>
        <v>0</v>
      </c>
      <c r="AC2083" s="166">
        <f>VLOOKUP(L2083,Schnitt3!L:P,3,0)</f>
        <v>0</v>
      </c>
      <c r="AD2083" s="166">
        <f>VLOOKUP(L2083,Schnitt4!L:P,3,0)</f>
        <v>0</v>
      </c>
      <c r="AE2083" s="166">
        <f>VLOOKUP(L2083,Schnitt5!L:P,3,0)</f>
        <v>0</v>
      </c>
      <c r="AF2083" s="166">
        <f>VLOOKUP(L2083,Schnitt6!L:P,3,0)</f>
        <v>0</v>
      </c>
    </row>
    <row r="2084" spans="12:32" x14ac:dyDescent="0.25">
      <c r="L2084" s="264">
        <f>Member!A2084</f>
        <v>0</v>
      </c>
      <c r="M2084" s="166">
        <f t="shared" si="138"/>
        <v>0</v>
      </c>
      <c r="N2084" s="166">
        <f t="shared" si="139"/>
        <v>0</v>
      </c>
      <c r="O2084" s="166">
        <f t="shared" si="140"/>
        <v>0</v>
      </c>
      <c r="P2084" s="166">
        <f t="shared" si="141"/>
        <v>49</v>
      </c>
      <c r="S2084" s="166">
        <f>VLOOKUP(L2084,Schnitt1!L:P,2,0)</f>
        <v>0</v>
      </c>
      <c r="T2084" s="166">
        <f>VLOOKUP(L2084,Schnitt2!L:P,2,0)</f>
        <v>0</v>
      </c>
      <c r="U2084" s="166">
        <f>VLOOKUP(L2084,Schnitt3!L:P,2,0)</f>
        <v>0</v>
      </c>
      <c r="V2084" s="166">
        <f>VLOOKUP(L2084,Schnitt4!L:P,2,0)</f>
        <v>0</v>
      </c>
      <c r="W2084" s="166">
        <f>VLOOKUP(L2084,Schnitt5!L:P,2,0)</f>
        <v>0</v>
      </c>
      <c r="X2084" s="166">
        <f>VLOOKUP(L2084,Schnitt6!L:P,2,0)</f>
        <v>0</v>
      </c>
      <c r="AA2084" s="166">
        <f>VLOOKUP(L2084,Schnitt1!L:P,3,0)</f>
        <v>0</v>
      </c>
      <c r="AB2084" s="166">
        <f>VLOOKUP(L2084,Schnitt2!L:P,3,0)</f>
        <v>0</v>
      </c>
      <c r="AC2084" s="166">
        <f>VLOOKUP(L2084,Schnitt3!L:P,3,0)</f>
        <v>0</v>
      </c>
      <c r="AD2084" s="166">
        <f>VLOOKUP(L2084,Schnitt4!L:P,3,0)</f>
        <v>0</v>
      </c>
      <c r="AE2084" s="166">
        <f>VLOOKUP(L2084,Schnitt5!L:P,3,0)</f>
        <v>0</v>
      </c>
      <c r="AF2084" s="166">
        <f>VLOOKUP(L2084,Schnitt6!L:P,3,0)</f>
        <v>0</v>
      </c>
    </row>
    <row r="2085" spans="12:32" x14ac:dyDescent="0.25">
      <c r="L2085" s="264">
        <f>Member!A2085</f>
        <v>0</v>
      </c>
      <c r="M2085" s="166">
        <f t="shared" si="138"/>
        <v>0</v>
      </c>
      <c r="N2085" s="166">
        <f t="shared" si="139"/>
        <v>0</v>
      </c>
      <c r="O2085" s="166">
        <f t="shared" si="140"/>
        <v>0</v>
      </c>
      <c r="P2085" s="166">
        <f t="shared" si="141"/>
        <v>49</v>
      </c>
      <c r="S2085" s="166">
        <f>VLOOKUP(L2085,Schnitt1!L:P,2,0)</f>
        <v>0</v>
      </c>
      <c r="T2085" s="166">
        <f>VLOOKUP(L2085,Schnitt2!L:P,2,0)</f>
        <v>0</v>
      </c>
      <c r="U2085" s="166">
        <f>VLOOKUP(L2085,Schnitt3!L:P,2,0)</f>
        <v>0</v>
      </c>
      <c r="V2085" s="166">
        <f>VLOOKUP(L2085,Schnitt4!L:P,2,0)</f>
        <v>0</v>
      </c>
      <c r="W2085" s="166">
        <f>VLOOKUP(L2085,Schnitt5!L:P,2,0)</f>
        <v>0</v>
      </c>
      <c r="X2085" s="166">
        <f>VLOOKUP(L2085,Schnitt6!L:P,2,0)</f>
        <v>0</v>
      </c>
      <c r="AA2085" s="166">
        <f>VLOOKUP(L2085,Schnitt1!L:P,3,0)</f>
        <v>0</v>
      </c>
      <c r="AB2085" s="166">
        <f>VLOOKUP(L2085,Schnitt2!L:P,3,0)</f>
        <v>0</v>
      </c>
      <c r="AC2085" s="166">
        <f>VLOOKUP(L2085,Schnitt3!L:P,3,0)</f>
        <v>0</v>
      </c>
      <c r="AD2085" s="166">
        <f>VLOOKUP(L2085,Schnitt4!L:P,3,0)</f>
        <v>0</v>
      </c>
      <c r="AE2085" s="166">
        <f>VLOOKUP(L2085,Schnitt5!L:P,3,0)</f>
        <v>0</v>
      </c>
      <c r="AF2085" s="166">
        <f>VLOOKUP(L2085,Schnitt6!L:P,3,0)</f>
        <v>0</v>
      </c>
    </row>
    <row r="2086" spans="12:32" x14ac:dyDescent="0.25">
      <c r="L2086" s="264">
        <f>Member!A2086</f>
        <v>0</v>
      </c>
      <c r="M2086" s="166">
        <f t="shared" si="138"/>
        <v>0</v>
      </c>
      <c r="N2086" s="166">
        <f t="shared" si="139"/>
        <v>0</v>
      </c>
      <c r="O2086" s="166">
        <f t="shared" si="140"/>
        <v>0</v>
      </c>
      <c r="P2086" s="166">
        <f t="shared" si="141"/>
        <v>49</v>
      </c>
      <c r="S2086" s="166">
        <f>VLOOKUP(L2086,Schnitt1!L:P,2,0)</f>
        <v>0</v>
      </c>
      <c r="T2086" s="166">
        <f>VLOOKUP(L2086,Schnitt2!L:P,2,0)</f>
        <v>0</v>
      </c>
      <c r="U2086" s="166">
        <f>VLOOKUP(L2086,Schnitt3!L:P,2,0)</f>
        <v>0</v>
      </c>
      <c r="V2086" s="166">
        <f>VLOOKUP(L2086,Schnitt4!L:P,2,0)</f>
        <v>0</v>
      </c>
      <c r="W2086" s="166">
        <f>VLOOKUP(L2086,Schnitt5!L:P,2,0)</f>
        <v>0</v>
      </c>
      <c r="X2086" s="166">
        <f>VLOOKUP(L2086,Schnitt6!L:P,2,0)</f>
        <v>0</v>
      </c>
      <c r="AA2086" s="166">
        <f>VLOOKUP(L2086,Schnitt1!L:P,3,0)</f>
        <v>0</v>
      </c>
      <c r="AB2086" s="166">
        <f>VLOOKUP(L2086,Schnitt2!L:P,3,0)</f>
        <v>0</v>
      </c>
      <c r="AC2086" s="166">
        <f>VLOOKUP(L2086,Schnitt3!L:P,3,0)</f>
        <v>0</v>
      </c>
      <c r="AD2086" s="166">
        <f>VLOOKUP(L2086,Schnitt4!L:P,3,0)</f>
        <v>0</v>
      </c>
      <c r="AE2086" s="166">
        <f>VLOOKUP(L2086,Schnitt5!L:P,3,0)</f>
        <v>0</v>
      </c>
      <c r="AF2086" s="166">
        <f>VLOOKUP(L2086,Schnitt6!L:P,3,0)</f>
        <v>0</v>
      </c>
    </row>
    <row r="2087" spans="12:32" x14ac:dyDescent="0.25">
      <c r="L2087" s="264">
        <f>Member!A2087</f>
        <v>0</v>
      </c>
      <c r="M2087" s="166">
        <f t="shared" si="138"/>
        <v>0</v>
      </c>
      <c r="N2087" s="166">
        <f t="shared" si="139"/>
        <v>0</v>
      </c>
      <c r="O2087" s="166">
        <f t="shared" si="140"/>
        <v>0</v>
      </c>
      <c r="P2087" s="166">
        <f t="shared" si="141"/>
        <v>49</v>
      </c>
      <c r="S2087" s="166">
        <f>VLOOKUP(L2087,Schnitt1!L:P,2,0)</f>
        <v>0</v>
      </c>
      <c r="T2087" s="166">
        <f>VLOOKUP(L2087,Schnitt2!L:P,2,0)</f>
        <v>0</v>
      </c>
      <c r="U2087" s="166">
        <f>VLOOKUP(L2087,Schnitt3!L:P,2,0)</f>
        <v>0</v>
      </c>
      <c r="V2087" s="166">
        <f>VLOOKUP(L2087,Schnitt4!L:P,2,0)</f>
        <v>0</v>
      </c>
      <c r="W2087" s="166">
        <f>VLOOKUP(L2087,Schnitt5!L:P,2,0)</f>
        <v>0</v>
      </c>
      <c r="X2087" s="166">
        <f>VLOOKUP(L2087,Schnitt6!L:P,2,0)</f>
        <v>0</v>
      </c>
      <c r="AA2087" s="166">
        <f>VLOOKUP(L2087,Schnitt1!L:P,3,0)</f>
        <v>0</v>
      </c>
      <c r="AB2087" s="166">
        <f>VLOOKUP(L2087,Schnitt2!L:P,3,0)</f>
        <v>0</v>
      </c>
      <c r="AC2087" s="166">
        <f>VLOOKUP(L2087,Schnitt3!L:P,3,0)</f>
        <v>0</v>
      </c>
      <c r="AD2087" s="166">
        <f>VLOOKUP(L2087,Schnitt4!L:P,3,0)</f>
        <v>0</v>
      </c>
      <c r="AE2087" s="166">
        <f>VLOOKUP(L2087,Schnitt5!L:P,3,0)</f>
        <v>0</v>
      </c>
      <c r="AF2087" s="166">
        <f>VLOOKUP(L2087,Schnitt6!L:P,3,0)</f>
        <v>0</v>
      </c>
    </row>
    <row r="2088" spans="12:32" x14ac:dyDescent="0.25">
      <c r="L2088" s="264">
        <f>Member!A2088</f>
        <v>0</v>
      </c>
      <c r="M2088" s="166">
        <f t="shared" si="138"/>
        <v>0</v>
      </c>
      <c r="N2088" s="166">
        <f t="shared" si="139"/>
        <v>0</v>
      </c>
      <c r="O2088" s="166">
        <f t="shared" si="140"/>
        <v>0</v>
      </c>
      <c r="P2088" s="166">
        <f t="shared" si="141"/>
        <v>49</v>
      </c>
      <c r="S2088" s="166">
        <f>VLOOKUP(L2088,Schnitt1!L:P,2,0)</f>
        <v>0</v>
      </c>
      <c r="T2088" s="166">
        <f>VLOOKUP(L2088,Schnitt2!L:P,2,0)</f>
        <v>0</v>
      </c>
      <c r="U2088" s="166">
        <f>VLOOKUP(L2088,Schnitt3!L:P,2,0)</f>
        <v>0</v>
      </c>
      <c r="V2088" s="166">
        <f>VLOOKUP(L2088,Schnitt4!L:P,2,0)</f>
        <v>0</v>
      </c>
      <c r="W2088" s="166">
        <f>VLOOKUP(L2088,Schnitt5!L:P,2,0)</f>
        <v>0</v>
      </c>
      <c r="X2088" s="166">
        <f>VLOOKUP(L2088,Schnitt6!L:P,2,0)</f>
        <v>0</v>
      </c>
      <c r="AA2088" s="166">
        <f>VLOOKUP(L2088,Schnitt1!L:P,3,0)</f>
        <v>0</v>
      </c>
      <c r="AB2088" s="166">
        <f>VLOOKUP(L2088,Schnitt2!L:P,3,0)</f>
        <v>0</v>
      </c>
      <c r="AC2088" s="166">
        <f>VLOOKUP(L2088,Schnitt3!L:P,3,0)</f>
        <v>0</v>
      </c>
      <c r="AD2088" s="166">
        <f>VLOOKUP(L2088,Schnitt4!L:P,3,0)</f>
        <v>0</v>
      </c>
      <c r="AE2088" s="166">
        <f>VLOOKUP(L2088,Schnitt5!L:P,3,0)</f>
        <v>0</v>
      </c>
      <c r="AF2088" s="166">
        <f>VLOOKUP(L2088,Schnitt6!L:P,3,0)</f>
        <v>0</v>
      </c>
    </row>
    <row r="2089" spans="12:32" x14ac:dyDescent="0.25">
      <c r="L2089" s="264">
        <f>Member!A2089</f>
        <v>0</v>
      </c>
      <c r="M2089" s="166">
        <f t="shared" si="138"/>
        <v>0</v>
      </c>
      <c r="N2089" s="166">
        <f t="shared" si="139"/>
        <v>0</v>
      </c>
      <c r="O2089" s="166">
        <f t="shared" si="140"/>
        <v>0</v>
      </c>
      <c r="P2089" s="166">
        <f t="shared" si="141"/>
        <v>49</v>
      </c>
      <c r="S2089" s="166">
        <f>VLOOKUP(L2089,Schnitt1!L:P,2,0)</f>
        <v>0</v>
      </c>
      <c r="T2089" s="166">
        <f>VLOOKUP(L2089,Schnitt2!L:P,2,0)</f>
        <v>0</v>
      </c>
      <c r="U2089" s="166">
        <f>VLOOKUP(L2089,Schnitt3!L:P,2,0)</f>
        <v>0</v>
      </c>
      <c r="V2089" s="166">
        <f>VLOOKUP(L2089,Schnitt4!L:P,2,0)</f>
        <v>0</v>
      </c>
      <c r="W2089" s="166">
        <f>VLOOKUP(L2089,Schnitt5!L:P,2,0)</f>
        <v>0</v>
      </c>
      <c r="X2089" s="166">
        <f>VLOOKUP(L2089,Schnitt6!L:P,2,0)</f>
        <v>0</v>
      </c>
      <c r="AA2089" s="166">
        <f>VLOOKUP(L2089,Schnitt1!L:P,3,0)</f>
        <v>0</v>
      </c>
      <c r="AB2089" s="166">
        <f>VLOOKUP(L2089,Schnitt2!L:P,3,0)</f>
        <v>0</v>
      </c>
      <c r="AC2089" s="166">
        <f>VLOOKUP(L2089,Schnitt3!L:P,3,0)</f>
        <v>0</v>
      </c>
      <c r="AD2089" s="166">
        <f>VLOOKUP(L2089,Schnitt4!L:P,3,0)</f>
        <v>0</v>
      </c>
      <c r="AE2089" s="166">
        <f>VLOOKUP(L2089,Schnitt5!L:P,3,0)</f>
        <v>0</v>
      </c>
      <c r="AF2089" s="166">
        <f>VLOOKUP(L2089,Schnitt6!L:P,3,0)</f>
        <v>0</v>
      </c>
    </row>
    <row r="2090" spans="12:32" x14ac:dyDescent="0.25">
      <c r="L2090" s="264">
        <f>Member!A2090</f>
        <v>0</v>
      </c>
      <c r="M2090" s="166">
        <f t="shared" si="138"/>
        <v>0</v>
      </c>
      <c r="N2090" s="166">
        <f t="shared" si="139"/>
        <v>0</v>
      </c>
      <c r="O2090" s="166">
        <f t="shared" si="140"/>
        <v>0</v>
      </c>
      <c r="P2090" s="166">
        <f t="shared" si="141"/>
        <v>49</v>
      </c>
      <c r="S2090" s="166">
        <f>VLOOKUP(L2090,Schnitt1!L:P,2,0)</f>
        <v>0</v>
      </c>
      <c r="T2090" s="166">
        <f>VLOOKUP(L2090,Schnitt2!L:P,2,0)</f>
        <v>0</v>
      </c>
      <c r="U2090" s="166">
        <f>VLOOKUP(L2090,Schnitt3!L:P,2,0)</f>
        <v>0</v>
      </c>
      <c r="V2090" s="166">
        <f>VLOOKUP(L2090,Schnitt4!L:P,2,0)</f>
        <v>0</v>
      </c>
      <c r="W2090" s="166">
        <f>VLOOKUP(L2090,Schnitt5!L:P,2,0)</f>
        <v>0</v>
      </c>
      <c r="X2090" s="166">
        <f>VLOOKUP(L2090,Schnitt6!L:P,2,0)</f>
        <v>0</v>
      </c>
      <c r="AA2090" s="166">
        <f>VLOOKUP(L2090,Schnitt1!L:P,3,0)</f>
        <v>0</v>
      </c>
      <c r="AB2090" s="166">
        <f>VLOOKUP(L2090,Schnitt2!L:P,3,0)</f>
        <v>0</v>
      </c>
      <c r="AC2090" s="166">
        <f>VLOOKUP(L2090,Schnitt3!L:P,3,0)</f>
        <v>0</v>
      </c>
      <c r="AD2090" s="166">
        <f>VLOOKUP(L2090,Schnitt4!L:P,3,0)</f>
        <v>0</v>
      </c>
      <c r="AE2090" s="166">
        <f>VLOOKUP(L2090,Schnitt5!L:P,3,0)</f>
        <v>0</v>
      </c>
      <c r="AF2090" s="166">
        <f>VLOOKUP(L2090,Schnitt6!L:P,3,0)</f>
        <v>0</v>
      </c>
    </row>
    <row r="2091" spans="12:32" x14ac:dyDescent="0.25">
      <c r="L2091" s="264">
        <f>Member!A2091</f>
        <v>0</v>
      </c>
      <c r="M2091" s="166">
        <f t="shared" si="138"/>
        <v>0</v>
      </c>
      <c r="N2091" s="166">
        <f t="shared" si="139"/>
        <v>0</v>
      </c>
      <c r="O2091" s="166">
        <f t="shared" si="140"/>
        <v>0</v>
      </c>
      <c r="P2091" s="166">
        <f t="shared" si="141"/>
        <v>49</v>
      </c>
      <c r="S2091" s="166">
        <f>VLOOKUP(L2091,Schnitt1!L:P,2,0)</f>
        <v>0</v>
      </c>
      <c r="T2091" s="166">
        <f>VLOOKUP(L2091,Schnitt2!L:P,2,0)</f>
        <v>0</v>
      </c>
      <c r="U2091" s="166">
        <f>VLOOKUP(L2091,Schnitt3!L:P,2,0)</f>
        <v>0</v>
      </c>
      <c r="V2091" s="166">
        <f>VLOOKUP(L2091,Schnitt4!L:P,2,0)</f>
        <v>0</v>
      </c>
      <c r="W2091" s="166">
        <f>VLOOKUP(L2091,Schnitt5!L:P,2,0)</f>
        <v>0</v>
      </c>
      <c r="X2091" s="166">
        <f>VLOOKUP(L2091,Schnitt6!L:P,2,0)</f>
        <v>0</v>
      </c>
      <c r="AA2091" s="166">
        <f>VLOOKUP(L2091,Schnitt1!L:P,3,0)</f>
        <v>0</v>
      </c>
      <c r="AB2091" s="166">
        <f>VLOOKUP(L2091,Schnitt2!L:P,3,0)</f>
        <v>0</v>
      </c>
      <c r="AC2091" s="166">
        <f>VLOOKUP(L2091,Schnitt3!L:P,3,0)</f>
        <v>0</v>
      </c>
      <c r="AD2091" s="166">
        <f>VLOOKUP(L2091,Schnitt4!L:P,3,0)</f>
        <v>0</v>
      </c>
      <c r="AE2091" s="166">
        <f>VLOOKUP(L2091,Schnitt5!L:P,3,0)</f>
        <v>0</v>
      </c>
      <c r="AF2091" s="166">
        <f>VLOOKUP(L2091,Schnitt6!L:P,3,0)</f>
        <v>0</v>
      </c>
    </row>
    <row r="2092" spans="12:32" x14ac:dyDescent="0.25">
      <c r="L2092" s="264">
        <f>Member!A2092</f>
        <v>0</v>
      </c>
      <c r="M2092" s="166">
        <f t="shared" si="138"/>
        <v>0</v>
      </c>
      <c r="N2092" s="166">
        <f t="shared" si="139"/>
        <v>0</v>
      </c>
      <c r="O2092" s="166">
        <f t="shared" si="140"/>
        <v>0</v>
      </c>
      <c r="P2092" s="166">
        <f t="shared" si="141"/>
        <v>49</v>
      </c>
      <c r="S2092" s="166">
        <f>VLOOKUP(L2092,Schnitt1!L:P,2,0)</f>
        <v>0</v>
      </c>
      <c r="T2092" s="166">
        <f>VLOOKUP(L2092,Schnitt2!L:P,2,0)</f>
        <v>0</v>
      </c>
      <c r="U2092" s="166">
        <f>VLOOKUP(L2092,Schnitt3!L:P,2,0)</f>
        <v>0</v>
      </c>
      <c r="V2092" s="166">
        <f>VLOOKUP(L2092,Schnitt4!L:P,2,0)</f>
        <v>0</v>
      </c>
      <c r="W2092" s="166">
        <f>VLOOKUP(L2092,Schnitt5!L:P,2,0)</f>
        <v>0</v>
      </c>
      <c r="X2092" s="166">
        <f>VLOOKUP(L2092,Schnitt6!L:P,2,0)</f>
        <v>0</v>
      </c>
      <c r="AA2092" s="166">
        <f>VLOOKUP(L2092,Schnitt1!L:P,3,0)</f>
        <v>0</v>
      </c>
      <c r="AB2092" s="166">
        <f>VLOOKUP(L2092,Schnitt2!L:P,3,0)</f>
        <v>0</v>
      </c>
      <c r="AC2092" s="166">
        <f>VLOOKUP(L2092,Schnitt3!L:P,3,0)</f>
        <v>0</v>
      </c>
      <c r="AD2092" s="166">
        <f>VLOOKUP(L2092,Schnitt4!L:P,3,0)</f>
        <v>0</v>
      </c>
      <c r="AE2092" s="166">
        <f>VLOOKUP(L2092,Schnitt5!L:P,3,0)</f>
        <v>0</v>
      </c>
      <c r="AF2092" s="166">
        <f>VLOOKUP(L2092,Schnitt6!L:P,3,0)</f>
        <v>0</v>
      </c>
    </row>
    <row r="2093" spans="12:32" x14ac:dyDescent="0.25">
      <c r="L2093" s="264">
        <f>Member!A2093</f>
        <v>0</v>
      </c>
      <c r="M2093" s="166">
        <f t="shared" si="138"/>
        <v>0</v>
      </c>
      <c r="N2093" s="166">
        <f t="shared" si="139"/>
        <v>0</v>
      </c>
      <c r="O2093" s="166">
        <f t="shared" si="140"/>
        <v>0</v>
      </c>
      <c r="P2093" s="166">
        <f t="shared" si="141"/>
        <v>49</v>
      </c>
      <c r="S2093" s="166">
        <f>VLOOKUP(L2093,Schnitt1!L:P,2,0)</f>
        <v>0</v>
      </c>
      <c r="T2093" s="166">
        <f>VLOOKUP(L2093,Schnitt2!L:P,2,0)</f>
        <v>0</v>
      </c>
      <c r="U2093" s="166">
        <f>VLOOKUP(L2093,Schnitt3!L:P,2,0)</f>
        <v>0</v>
      </c>
      <c r="V2093" s="166">
        <f>VLOOKUP(L2093,Schnitt4!L:P,2,0)</f>
        <v>0</v>
      </c>
      <c r="W2093" s="166">
        <f>VLOOKUP(L2093,Schnitt5!L:P,2,0)</f>
        <v>0</v>
      </c>
      <c r="X2093" s="166">
        <f>VLOOKUP(L2093,Schnitt6!L:P,2,0)</f>
        <v>0</v>
      </c>
      <c r="AA2093" s="166">
        <f>VLOOKUP(L2093,Schnitt1!L:P,3,0)</f>
        <v>0</v>
      </c>
      <c r="AB2093" s="166">
        <f>VLOOKUP(L2093,Schnitt2!L:P,3,0)</f>
        <v>0</v>
      </c>
      <c r="AC2093" s="166">
        <f>VLOOKUP(L2093,Schnitt3!L:P,3,0)</f>
        <v>0</v>
      </c>
      <c r="AD2093" s="166">
        <f>VLOOKUP(L2093,Schnitt4!L:P,3,0)</f>
        <v>0</v>
      </c>
      <c r="AE2093" s="166">
        <f>VLOOKUP(L2093,Schnitt5!L:P,3,0)</f>
        <v>0</v>
      </c>
      <c r="AF2093" s="166">
        <f>VLOOKUP(L2093,Schnitt6!L:P,3,0)</f>
        <v>0</v>
      </c>
    </row>
    <row r="2094" spans="12:32" x14ac:dyDescent="0.25">
      <c r="L2094" s="264">
        <f>Member!A2094</f>
        <v>0</v>
      </c>
      <c r="M2094" s="166">
        <f t="shared" si="138"/>
        <v>0</v>
      </c>
      <c r="N2094" s="166">
        <f t="shared" si="139"/>
        <v>0</v>
      </c>
      <c r="O2094" s="166">
        <f t="shared" si="140"/>
        <v>0</v>
      </c>
      <c r="P2094" s="166">
        <f t="shared" si="141"/>
        <v>49</v>
      </c>
      <c r="S2094" s="166">
        <f>VLOOKUP(L2094,Schnitt1!L:P,2,0)</f>
        <v>0</v>
      </c>
      <c r="T2094" s="166">
        <f>VLOOKUP(L2094,Schnitt2!L:P,2,0)</f>
        <v>0</v>
      </c>
      <c r="U2094" s="166">
        <f>VLOOKUP(L2094,Schnitt3!L:P,2,0)</f>
        <v>0</v>
      </c>
      <c r="V2094" s="166">
        <f>VLOOKUP(L2094,Schnitt4!L:P,2,0)</f>
        <v>0</v>
      </c>
      <c r="W2094" s="166">
        <f>VLOOKUP(L2094,Schnitt5!L:P,2,0)</f>
        <v>0</v>
      </c>
      <c r="X2094" s="166">
        <f>VLOOKUP(L2094,Schnitt6!L:P,2,0)</f>
        <v>0</v>
      </c>
      <c r="AA2094" s="166">
        <f>VLOOKUP(L2094,Schnitt1!L:P,3,0)</f>
        <v>0</v>
      </c>
      <c r="AB2094" s="166">
        <f>VLOOKUP(L2094,Schnitt2!L:P,3,0)</f>
        <v>0</v>
      </c>
      <c r="AC2094" s="166">
        <f>VLOOKUP(L2094,Schnitt3!L:P,3,0)</f>
        <v>0</v>
      </c>
      <c r="AD2094" s="166">
        <f>VLOOKUP(L2094,Schnitt4!L:P,3,0)</f>
        <v>0</v>
      </c>
      <c r="AE2094" s="166">
        <f>VLOOKUP(L2094,Schnitt5!L:P,3,0)</f>
        <v>0</v>
      </c>
      <c r="AF2094" s="166">
        <f>VLOOKUP(L2094,Schnitt6!L:P,3,0)</f>
        <v>0</v>
      </c>
    </row>
    <row r="2095" spans="12:32" x14ac:dyDescent="0.25">
      <c r="L2095" s="264">
        <f>Member!A2095</f>
        <v>0</v>
      </c>
      <c r="M2095" s="166">
        <f t="shared" si="138"/>
        <v>0</v>
      </c>
      <c r="N2095" s="166">
        <f t="shared" si="139"/>
        <v>0</v>
      </c>
      <c r="O2095" s="166">
        <f t="shared" si="140"/>
        <v>0</v>
      </c>
      <c r="P2095" s="166">
        <f t="shared" si="141"/>
        <v>49</v>
      </c>
      <c r="S2095" s="166">
        <f>VLOOKUP(L2095,Schnitt1!L:P,2,0)</f>
        <v>0</v>
      </c>
      <c r="T2095" s="166">
        <f>VLOOKUP(L2095,Schnitt2!L:P,2,0)</f>
        <v>0</v>
      </c>
      <c r="U2095" s="166">
        <f>VLOOKUP(L2095,Schnitt3!L:P,2,0)</f>
        <v>0</v>
      </c>
      <c r="V2095" s="166">
        <f>VLOOKUP(L2095,Schnitt4!L:P,2,0)</f>
        <v>0</v>
      </c>
      <c r="W2095" s="166">
        <f>VLOOKUP(L2095,Schnitt5!L:P,2,0)</f>
        <v>0</v>
      </c>
      <c r="X2095" s="166">
        <f>VLOOKUP(L2095,Schnitt6!L:P,2,0)</f>
        <v>0</v>
      </c>
      <c r="AA2095" s="166">
        <f>VLOOKUP(L2095,Schnitt1!L:P,3,0)</f>
        <v>0</v>
      </c>
      <c r="AB2095" s="166">
        <f>VLOOKUP(L2095,Schnitt2!L:P,3,0)</f>
        <v>0</v>
      </c>
      <c r="AC2095" s="166">
        <f>VLOOKUP(L2095,Schnitt3!L:P,3,0)</f>
        <v>0</v>
      </c>
      <c r="AD2095" s="166">
        <f>VLOOKUP(L2095,Schnitt4!L:P,3,0)</f>
        <v>0</v>
      </c>
      <c r="AE2095" s="166">
        <f>VLOOKUP(L2095,Schnitt5!L:P,3,0)</f>
        <v>0</v>
      </c>
      <c r="AF2095" s="166">
        <f>VLOOKUP(L2095,Schnitt6!L:P,3,0)</f>
        <v>0</v>
      </c>
    </row>
    <row r="2096" spans="12:32" x14ac:dyDescent="0.25">
      <c r="L2096" s="264">
        <f>Member!A2096</f>
        <v>0</v>
      </c>
      <c r="M2096" s="166">
        <f t="shared" si="138"/>
        <v>0</v>
      </c>
      <c r="N2096" s="166">
        <f t="shared" si="139"/>
        <v>0</v>
      </c>
      <c r="O2096" s="166">
        <f t="shared" si="140"/>
        <v>0</v>
      </c>
      <c r="P2096" s="166">
        <f t="shared" si="141"/>
        <v>49</v>
      </c>
      <c r="S2096" s="166">
        <f>VLOOKUP(L2096,Schnitt1!L:P,2,0)</f>
        <v>0</v>
      </c>
      <c r="T2096" s="166">
        <f>VLOOKUP(L2096,Schnitt2!L:P,2,0)</f>
        <v>0</v>
      </c>
      <c r="U2096" s="166">
        <f>VLOOKUP(L2096,Schnitt3!L:P,2,0)</f>
        <v>0</v>
      </c>
      <c r="V2096" s="166">
        <f>VLOOKUP(L2096,Schnitt4!L:P,2,0)</f>
        <v>0</v>
      </c>
      <c r="W2096" s="166">
        <f>VLOOKUP(L2096,Schnitt5!L:P,2,0)</f>
        <v>0</v>
      </c>
      <c r="X2096" s="166">
        <f>VLOOKUP(L2096,Schnitt6!L:P,2,0)</f>
        <v>0</v>
      </c>
      <c r="AA2096" s="166">
        <f>VLOOKUP(L2096,Schnitt1!L:P,3,0)</f>
        <v>0</v>
      </c>
      <c r="AB2096" s="166">
        <f>VLOOKUP(L2096,Schnitt2!L:P,3,0)</f>
        <v>0</v>
      </c>
      <c r="AC2096" s="166">
        <f>VLOOKUP(L2096,Schnitt3!L:P,3,0)</f>
        <v>0</v>
      </c>
      <c r="AD2096" s="166">
        <f>VLOOKUP(L2096,Schnitt4!L:P,3,0)</f>
        <v>0</v>
      </c>
      <c r="AE2096" s="166">
        <f>VLOOKUP(L2096,Schnitt5!L:P,3,0)</f>
        <v>0</v>
      </c>
      <c r="AF2096" s="166">
        <f>VLOOKUP(L2096,Schnitt6!L:P,3,0)</f>
        <v>0</v>
      </c>
    </row>
    <row r="2097" spans="12:32" x14ac:dyDescent="0.25">
      <c r="L2097" s="264">
        <f>Member!A2097</f>
        <v>0</v>
      </c>
      <c r="M2097" s="166">
        <f t="shared" si="138"/>
        <v>0</v>
      </c>
      <c r="N2097" s="166">
        <f t="shared" si="139"/>
        <v>0</v>
      </c>
      <c r="O2097" s="166">
        <f t="shared" si="140"/>
        <v>0</v>
      </c>
      <c r="P2097" s="166">
        <f t="shared" si="141"/>
        <v>49</v>
      </c>
      <c r="S2097" s="166">
        <f>VLOOKUP(L2097,Schnitt1!L:P,2,0)</f>
        <v>0</v>
      </c>
      <c r="T2097" s="166">
        <f>VLOOKUP(L2097,Schnitt2!L:P,2,0)</f>
        <v>0</v>
      </c>
      <c r="U2097" s="166">
        <f>VLOOKUP(L2097,Schnitt3!L:P,2,0)</f>
        <v>0</v>
      </c>
      <c r="V2097" s="166">
        <f>VLOOKUP(L2097,Schnitt4!L:P,2,0)</f>
        <v>0</v>
      </c>
      <c r="W2097" s="166">
        <f>VLOOKUP(L2097,Schnitt5!L:P,2,0)</f>
        <v>0</v>
      </c>
      <c r="X2097" s="166">
        <f>VLOOKUP(L2097,Schnitt6!L:P,2,0)</f>
        <v>0</v>
      </c>
      <c r="AA2097" s="166">
        <f>VLOOKUP(L2097,Schnitt1!L:P,3,0)</f>
        <v>0</v>
      </c>
      <c r="AB2097" s="166">
        <f>VLOOKUP(L2097,Schnitt2!L:P,3,0)</f>
        <v>0</v>
      </c>
      <c r="AC2097" s="166">
        <f>VLOOKUP(L2097,Schnitt3!L:P,3,0)</f>
        <v>0</v>
      </c>
      <c r="AD2097" s="166">
        <f>VLOOKUP(L2097,Schnitt4!L:P,3,0)</f>
        <v>0</v>
      </c>
      <c r="AE2097" s="166">
        <f>VLOOKUP(L2097,Schnitt5!L:P,3,0)</f>
        <v>0</v>
      </c>
      <c r="AF2097" s="166">
        <f>VLOOKUP(L2097,Schnitt6!L:P,3,0)</f>
        <v>0</v>
      </c>
    </row>
    <row r="2098" spans="12:32" x14ac:dyDescent="0.25">
      <c r="L2098" s="264">
        <f>Member!A2098</f>
        <v>0</v>
      </c>
      <c r="M2098" s="166">
        <f t="shared" si="138"/>
        <v>0</v>
      </c>
      <c r="N2098" s="166">
        <f t="shared" si="139"/>
        <v>0</v>
      </c>
      <c r="O2098" s="166">
        <f t="shared" si="140"/>
        <v>0</v>
      </c>
      <c r="P2098" s="166">
        <f t="shared" si="141"/>
        <v>49</v>
      </c>
      <c r="S2098" s="166">
        <f>VLOOKUP(L2098,Schnitt1!L:P,2,0)</f>
        <v>0</v>
      </c>
      <c r="T2098" s="166">
        <f>VLOOKUP(L2098,Schnitt2!L:P,2,0)</f>
        <v>0</v>
      </c>
      <c r="U2098" s="166">
        <f>VLOOKUP(L2098,Schnitt3!L:P,2,0)</f>
        <v>0</v>
      </c>
      <c r="V2098" s="166">
        <f>VLOOKUP(L2098,Schnitt4!L:P,2,0)</f>
        <v>0</v>
      </c>
      <c r="W2098" s="166">
        <f>VLOOKUP(L2098,Schnitt5!L:P,2,0)</f>
        <v>0</v>
      </c>
      <c r="X2098" s="166">
        <f>VLOOKUP(L2098,Schnitt6!L:P,2,0)</f>
        <v>0</v>
      </c>
      <c r="AA2098" s="166">
        <f>VLOOKUP(L2098,Schnitt1!L:P,3,0)</f>
        <v>0</v>
      </c>
      <c r="AB2098" s="166">
        <f>VLOOKUP(L2098,Schnitt2!L:P,3,0)</f>
        <v>0</v>
      </c>
      <c r="AC2098" s="166">
        <f>VLOOKUP(L2098,Schnitt3!L:P,3,0)</f>
        <v>0</v>
      </c>
      <c r="AD2098" s="166">
        <f>VLOOKUP(L2098,Schnitt4!L:P,3,0)</f>
        <v>0</v>
      </c>
      <c r="AE2098" s="166">
        <f>VLOOKUP(L2098,Schnitt5!L:P,3,0)</f>
        <v>0</v>
      </c>
      <c r="AF2098" s="166">
        <f>VLOOKUP(L2098,Schnitt6!L:P,3,0)</f>
        <v>0</v>
      </c>
    </row>
    <row r="2099" spans="12:32" x14ac:dyDescent="0.25">
      <c r="L2099" s="264">
        <f>Member!A2099</f>
        <v>0</v>
      </c>
      <c r="M2099" s="166">
        <f t="shared" si="138"/>
        <v>0</v>
      </c>
      <c r="N2099" s="166">
        <f t="shared" si="139"/>
        <v>0</v>
      </c>
      <c r="O2099" s="166">
        <f t="shared" si="140"/>
        <v>0</v>
      </c>
      <c r="P2099" s="166">
        <f t="shared" si="141"/>
        <v>49</v>
      </c>
      <c r="S2099" s="166">
        <f>VLOOKUP(L2099,Schnitt1!L:P,2,0)</f>
        <v>0</v>
      </c>
      <c r="T2099" s="166">
        <f>VLOOKUP(L2099,Schnitt2!L:P,2,0)</f>
        <v>0</v>
      </c>
      <c r="U2099" s="166">
        <f>VLOOKUP(L2099,Schnitt3!L:P,2,0)</f>
        <v>0</v>
      </c>
      <c r="V2099" s="166">
        <f>VLOOKUP(L2099,Schnitt4!L:P,2,0)</f>
        <v>0</v>
      </c>
      <c r="W2099" s="166">
        <f>VLOOKUP(L2099,Schnitt5!L:P,2,0)</f>
        <v>0</v>
      </c>
      <c r="X2099" s="166">
        <f>VLOOKUP(L2099,Schnitt6!L:P,2,0)</f>
        <v>0</v>
      </c>
      <c r="AA2099" s="166">
        <f>VLOOKUP(L2099,Schnitt1!L:P,3,0)</f>
        <v>0</v>
      </c>
      <c r="AB2099" s="166">
        <f>VLOOKUP(L2099,Schnitt2!L:P,3,0)</f>
        <v>0</v>
      </c>
      <c r="AC2099" s="166">
        <f>VLOOKUP(L2099,Schnitt3!L:P,3,0)</f>
        <v>0</v>
      </c>
      <c r="AD2099" s="166">
        <f>VLOOKUP(L2099,Schnitt4!L:P,3,0)</f>
        <v>0</v>
      </c>
      <c r="AE2099" s="166">
        <f>VLOOKUP(L2099,Schnitt5!L:P,3,0)</f>
        <v>0</v>
      </c>
      <c r="AF2099" s="166">
        <f>VLOOKUP(L2099,Schnitt6!L:P,3,0)</f>
        <v>0</v>
      </c>
    </row>
    <row r="2100" spans="12:32" x14ac:dyDescent="0.25">
      <c r="L2100" s="264">
        <f>Member!A2100</f>
        <v>0</v>
      </c>
      <c r="M2100" s="166">
        <f t="shared" si="138"/>
        <v>0</v>
      </c>
      <c r="N2100" s="166">
        <f t="shared" si="139"/>
        <v>0</v>
      </c>
      <c r="O2100" s="166">
        <f t="shared" si="140"/>
        <v>0</v>
      </c>
      <c r="P2100" s="166">
        <f t="shared" si="141"/>
        <v>49</v>
      </c>
      <c r="S2100" s="166">
        <f>VLOOKUP(L2100,Schnitt1!L:P,2,0)</f>
        <v>0</v>
      </c>
      <c r="T2100" s="166">
        <f>VLOOKUP(L2100,Schnitt2!L:P,2,0)</f>
        <v>0</v>
      </c>
      <c r="U2100" s="166">
        <f>VLOOKUP(L2100,Schnitt3!L:P,2,0)</f>
        <v>0</v>
      </c>
      <c r="V2100" s="166">
        <f>VLOOKUP(L2100,Schnitt4!L:P,2,0)</f>
        <v>0</v>
      </c>
      <c r="W2100" s="166">
        <f>VLOOKUP(L2100,Schnitt5!L:P,2,0)</f>
        <v>0</v>
      </c>
      <c r="X2100" s="166">
        <f>VLOOKUP(L2100,Schnitt6!L:P,2,0)</f>
        <v>0</v>
      </c>
      <c r="AA2100" s="166">
        <f>VLOOKUP(L2100,Schnitt1!L:P,3,0)</f>
        <v>0</v>
      </c>
      <c r="AB2100" s="166">
        <f>VLOOKUP(L2100,Schnitt2!L:P,3,0)</f>
        <v>0</v>
      </c>
      <c r="AC2100" s="166">
        <f>VLOOKUP(L2100,Schnitt3!L:P,3,0)</f>
        <v>0</v>
      </c>
      <c r="AD2100" s="166">
        <f>VLOOKUP(L2100,Schnitt4!L:P,3,0)</f>
        <v>0</v>
      </c>
      <c r="AE2100" s="166">
        <f>VLOOKUP(L2100,Schnitt5!L:P,3,0)</f>
        <v>0</v>
      </c>
      <c r="AF2100" s="166">
        <f>VLOOKUP(L2100,Schnitt6!L:P,3,0)</f>
        <v>0</v>
      </c>
    </row>
    <row r="2101" spans="12:32" x14ac:dyDescent="0.25">
      <c r="L2101" s="264">
        <f>Member!A2101</f>
        <v>0</v>
      </c>
      <c r="M2101" s="166">
        <f t="shared" si="138"/>
        <v>0</v>
      </c>
      <c r="N2101" s="166">
        <f t="shared" si="139"/>
        <v>0</v>
      </c>
      <c r="O2101" s="166">
        <f t="shared" si="140"/>
        <v>0</v>
      </c>
      <c r="P2101" s="166">
        <f t="shared" si="141"/>
        <v>49</v>
      </c>
      <c r="S2101" s="166">
        <f>VLOOKUP(L2101,Schnitt1!L:P,2,0)</f>
        <v>0</v>
      </c>
      <c r="T2101" s="166">
        <f>VLOOKUP(L2101,Schnitt2!L:P,2,0)</f>
        <v>0</v>
      </c>
      <c r="U2101" s="166">
        <f>VLOOKUP(L2101,Schnitt3!L:P,2,0)</f>
        <v>0</v>
      </c>
      <c r="V2101" s="166">
        <f>VLOOKUP(L2101,Schnitt4!L:P,2,0)</f>
        <v>0</v>
      </c>
      <c r="W2101" s="166">
        <f>VLOOKUP(L2101,Schnitt5!L:P,2,0)</f>
        <v>0</v>
      </c>
      <c r="X2101" s="166">
        <f>VLOOKUP(L2101,Schnitt6!L:P,2,0)</f>
        <v>0</v>
      </c>
      <c r="AA2101" s="166">
        <f>VLOOKUP(L2101,Schnitt1!L:P,3,0)</f>
        <v>0</v>
      </c>
      <c r="AB2101" s="166">
        <f>VLOOKUP(L2101,Schnitt2!L:P,3,0)</f>
        <v>0</v>
      </c>
      <c r="AC2101" s="166">
        <f>VLOOKUP(L2101,Schnitt3!L:P,3,0)</f>
        <v>0</v>
      </c>
      <c r="AD2101" s="166">
        <f>VLOOKUP(L2101,Schnitt4!L:P,3,0)</f>
        <v>0</v>
      </c>
      <c r="AE2101" s="166">
        <f>VLOOKUP(L2101,Schnitt5!L:P,3,0)</f>
        <v>0</v>
      </c>
      <c r="AF2101" s="166">
        <f>VLOOKUP(L2101,Schnitt6!L:P,3,0)</f>
        <v>0</v>
      </c>
    </row>
    <row r="2102" spans="12:32" x14ac:dyDescent="0.25">
      <c r="L2102" s="264">
        <f>Member!A2102</f>
        <v>0</v>
      </c>
      <c r="M2102" s="166">
        <f t="shared" si="138"/>
        <v>0</v>
      </c>
      <c r="N2102" s="166">
        <f t="shared" si="139"/>
        <v>0</v>
      </c>
      <c r="O2102" s="166">
        <f t="shared" si="140"/>
        <v>0</v>
      </c>
      <c r="P2102" s="166">
        <f t="shared" si="141"/>
        <v>49</v>
      </c>
      <c r="S2102" s="166">
        <f>VLOOKUP(L2102,Schnitt1!L:P,2,0)</f>
        <v>0</v>
      </c>
      <c r="T2102" s="166">
        <f>VLOOKUP(L2102,Schnitt2!L:P,2,0)</f>
        <v>0</v>
      </c>
      <c r="U2102" s="166">
        <f>VLOOKUP(L2102,Schnitt3!L:P,2,0)</f>
        <v>0</v>
      </c>
      <c r="V2102" s="166">
        <f>VLOOKUP(L2102,Schnitt4!L:P,2,0)</f>
        <v>0</v>
      </c>
      <c r="W2102" s="166">
        <f>VLOOKUP(L2102,Schnitt5!L:P,2,0)</f>
        <v>0</v>
      </c>
      <c r="X2102" s="166">
        <f>VLOOKUP(L2102,Schnitt6!L:P,2,0)</f>
        <v>0</v>
      </c>
      <c r="AA2102" s="166">
        <f>VLOOKUP(L2102,Schnitt1!L:P,3,0)</f>
        <v>0</v>
      </c>
      <c r="AB2102" s="166">
        <f>VLOOKUP(L2102,Schnitt2!L:P,3,0)</f>
        <v>0</v>
      </c>
      <c r="AC2102" s="166">
        <f>VLOOKUP(L2102,Schnitt3!L:P,3,0)</f>
        <v>0</v>
      </c>
      <c r="AD2102" s="166">
        <f>VLOOKUP(L2102,Schnitt4!L:P,3,0)</f>
        <v>0</v>
      </c>
      <c r="AE2102" s="166">
        <f>VLOOKUP(L2102,Schnitt5!L:P,3,0)</f>
        <v>0</v>
      </c>
      <c r="AF2102" s="166">
        <f>VLOOKUP(L2102,Schnitt6!L:P,3,0)</f>
        <v>0</v>
      </c>
    </row>
    <row r="2103" spans="12:32" x14ac:dyDescent="0.25">
      <c r="L2103" s="264">
        <f>Member!A2103</f>
        <v>0</v>
      </c>
      <c r="M2103" s="166">
        <f t="shared" si="138"/>
        <v>0</v>
      </c>
      <c r="N2103" s="166">
        <f t="shared" si="139"/>
        <v>0</v>
      </c>
      <c r="O2103" s="166">
        <f t="shared" si="140"/>
        <v>0</v>
      </c>
      <c r="P2103" s="166">
        <f t="shared" si="141"/>
        <v>49</v>
      </c>
      <c r="S2103" s="166">
        <f>VLOOKUP(L2103,Schnitt1!L:P,2,0)</f>
        <v>0</v>
      </c>
      <c r="T2103" s="166">
        <f>VLOOKUP(L2103,Schnitt2!L:P,2,0)</f>
        <v>0</v>
      </c>
      <c r="U2103" s="166">
        <f>VLOOKUP(L2103,Schnitt3!L:P,2,0)</f>
        <v>0</v>
      </c>
      <c r="V2103" s="166">
        <f>VLOOKUP(L2103,Schnitt4!L:P,2,0)</f>
        <v>0</v>
      </c>
      <c r="W2103" s="166">
        <f>VLOOKUP(L2103,Schnitt5!L:P,2,0)</f>
        <v>0</v>
      </c>
      <c r="X2103" s="166">
        <f>VLOOKUP(L2103,Schnitt6!L:P,2,0)</f>
        <v>0</v>
      </c>
      <c r="AA2103" s="166">
        <f>VLOOKUP(L2103,Schnitt1!L:P,3,0)</f>
        <v>0</v>
      </c>
      <c r="AB2103" s="166">
        <f>VLOOKUP(L2103,Schnitt2!L:P,3,0)</f>
        <v>0</v>
      </c>
      <c r="AC2103" s="166">
        <f>VLOOKUP(L2103,Schnitt3!L:P,3,0)</f>
        <v>0</v>
      </c>
      <c r="AD2103" s="166">
        <f>VLOOKUP(L2103,Schnitt4!L:P,3,0)</f>
        <v>0</v>
      </c>
      <c r="AE2103" s="166">
        <f>VLOOKUP(L2103,Schnitt5!L:P,3,0)</f>
        <v>0</v>
      </c>
      <c r="AF2103" s="166">
        <f>VLOOKUP(L2103,Schnitt6!L:P,3,0)</f>
        <v>0</v>
      </c>
    </row>
    <row r="2104" spans="12:32" x14ac:dyDescent="0.25">
      <c r="L2104" s="264">
        <f>Member!A2104</f>
        <v>0</v>
      </c>
      <c r="M2104" s="166">
        <f t="shared" si="138"/>
        <v>0</v>
      </c>
      <c r="N2104" s="166">
        <f t="shared" si="139"/>
        <v>0</v>
      </c>
      <c r="O2104" s="166">
        <f t="shared" si="140"/>
        <v>0</v>
      </c>
      <c r="P2104" s="166">
        <f t="shared" si="141"/>
        <v>49</v>
      </c>
      <c r="S2104" s="166">
        <f>VLOOKUP(L2104,Schnitt1!L:P,2,0)</f>
        <v>0</v>
      </c>
      <c r="T2104" s="166">
        <f>VLOOKUP(L2104,Schnitt2!L:P,2,0)</f>
        <v>0</v>
      </c>
      <c r="U2104" s="166">
        <f>VLOOKUP(L2104,Schnitt3!L:P,2,0)</f>
        <v>0</v>
      </c>
      <c r="V2104" s="166">
        <f>VLOOKUP(L2104,Schnitt4!L:P,2,0)</f>
        <v>0</v>
      </c>
      <c r="W2104" s="166">
        <f>VLOOKUP(L2104,Schnitt5!L:P,2,0)</f>
        <v>0</v>
      </c>
      <c r="X2104" s="166">
        <f>VLOOKUP(L2104,Schnitt6!L:P,2,0)</f>
        <v>0</v>
      </c>
      <c r="AA2104" s="166">
        <f>VLOOKUP(L2104,Schnitt1!L:P,3,0)</f>
        <v>0</v>
      </c>
      <c r="AB2104" s="166">
        <f>VLOOKUP(L2104,Schnitt2!L:P,3,0)</f>
        <v>0</v>
      </c>
      <c r="AC2104" s="166">
        <f>VLOOKUP(L2104,Schnitt3!L:P,3,0)</f>
        <v>0</v>
      </c>
      <c r="AD2104" s="166">
        <f>VLOOKUP(L2104,Schnitt4!L:P,3,0)</f>
        <v>0</v>
      </c>
      <c r="AE2104" s="166">
        <f>VLOOKUP(L2104,Schnitt5!L:P,3,0)</f>
        <v>0</v>
      </c>
      <c r="AF2104" s="166">
        <f>VLOOKUP(L2104,Schnitt6!L:P,3,0)</f>
        <v>0</v>
      </c>
    </row>
    <row r="2105" spans="12:32" x14ac:dyDescent="0.25">
      <c r="L2105" s="264">
        <f>Member!A2105</f>
        <v>0</v>
      </c>
      <c r="M2105" s="166">
        <f t="shared" si="138"/>
        <v>0</v>
      </c>
      <c r="N2105" s="166">
        <f t="shared" si="139"/>
        <v>0</v>
      </c>
      <c r="O2105" s="166">
        <f t="shared" si="140"/>
        <v>0</v>
      </c>
      <c r="P2105" s="166">
        <f t="shared" si="141"/>
        <v>49</v>
      </c>
      <c r="S2105" s="166">
        <f>VLOOKUP(L2105,Schnitt1!L:P,2,0)</f>
        <v>0</v>
      </c>
      <c r="T2105" s="166">
        <f>VLOOKUP(L2105,Schnitt2!L:P,2,0)</f>
        <v>0</v>
      </c>
      <c r="U2105" s="166">
        <f>VLOOKUP(L2105,Schnitt3!L:P,2,0)</f>
        <v>0</v>
      </c>
      <c r="V2105" s="166">
        <f>VLOOKUP(L2105,Schnitt4!L:P,2,0)</f>
        <v>0</v>
      </c>
      <c r="W2105" s="166">
        <f>VLOOKUP(L2105,Schnitt5!L:P,2,0)</f>
        <v>0</v>
      </c>
      <c r="X2105" s="166">
        <f>VLOOKUP(L2105,Schnitt6!L:P,2,0)</f>
        <v>0</v>
      </c>
      <c r="AA2105" s="166">
        <f>VLOOKUP(L2105,Schnitt1!L:P,3,0)</f>
        <v>0</v>
      </c>
      <c r="AB2105" s="166">
        <f>VLOOKUP(L2105,Schnitt2!L:P,3,0)</f>
        <v>0</v>
      </c>
      <c r="AC2105" s="166">
        <f>VLOOKUP(L2105,Schnitt3!L:P,3,0)</f>
        <v>0</v>
      </c>
      <c r="AD2105" s="166">
        <f>VLOOKUP(L2105,Schnitt4!L:P,3,0)</f>
        <v>0</v>
      </c>
      <c r="AE2105" s="166">
        <f>VLOOKUP(L2105,Schnitt5!L:P,3,0)</f>
        <v>0</v>
      </c>
      <c r="AF2105" s="166">
        <f>VLOOKUP(L2105,Schnitt6!L:P,3,0)</f>
        <v>0</v>
      </c>
    </row>
    <row r="2106" spans="12:32" x14ac:dyDescent="0.25">
      <c r="L2106" s="264">
        <f>Member!A2106</f>
        <v>0</v>
      </c>
      <c r="M2106" s="166">
        <f t="shared" si="138"/>
        <v>0</v>
      </c>
      <c r="N2106" s="166">
        <f t="shared" si="139"/>
        <v>0</v>
      </c>
      <c r="O2106" s="166">
        <f t="shared" si="140"/>
        <v>0</v>
      </c>
      <c r="P2106" s="166">
        <f t="shared" si="141"/>
        <v>49</v>
      </c>
      <c r="S2106" s="166">
        <f>VLOOKUP(L2106,Schnitt1!L:P,2,0)</f>
        <v>0</v>
      </c>
      <c r="T2106" s="166">
        <f>VLOOKUP(L2106,Schnitt2!L:P,2,0)</f>
        <v>0</v>
      </c>
      <c r="U2106" s="166">
        <f>VLOOKUP(L2106,Schnitt3!L:P,2,0)</f>
        <v>0</v>
      </c>
      <c r="V2106" s="166">
        <f>VLOOKUP(L2106,Schnitt4!L:P,2,0)</f>
        <v>0</v>
      </c>
      <c r="W2106" s="166">
        <f>VLOOKUP(L2106,Schnitt5!L:P,2,0)</f>
        <v>0</v>
      </c>
      <c r="X2106" s="166">
        <f>VLOOKUP(L2106,Schnitt6!L:P,2,0)</f>
        <v>0</v>
      </c>
      <c r="AA2106" s="166">
        <f>VLOOKUP(L2106,Schnitt1!L:P,3,0)</f>
        <v>0</v>
      </c>
      <c r="AB2106" s="166">
        <f>VLOOKUP(L2106,Schnitt2!L:P,3,0)</f>
        <v>0</v>
      </c>
      <c r="AC2106" s="166">
        <f>VLOOKUP(L2106,Schnitt3!L:P,3,0)</f>
        <v>0</v>
      </c>
      <c r="AD2106" s="166">
        <f>VLOOKUP(L2106,Schnitt4!L:P,3,0)</f>
        <v>0</v>
      </c>
      <c r="AE2106" s="166">
        <f>VLOOKUP(L2106,Schnitt5!L:P,3,0)</f>
        <v>0</v>
      </c>
      <c r="AF2106" s="166">
        <f>VLOOKUP(L2106,Schnitt6!L:P,3,0)</f>
        <v>0</v>
      </c>
    </row>
    <row r="2107" spans="12:32" x14ac:dyDescent="0.25">
      <c r="L2107" s="264">
        <f>Member!A2107</f>
        <v>0</v>
      </c>
      <c r="M2107" s="166">
        <f t="shared" si="138"/>
        <v>0</v>
      </c>
      <c r="N2107" s="166">
        <f t="shared" si="139"/>
        <v>0</v>
      </c>
      <c r="O2107" s="166">
        <f t="shared" si="140"/>
        <v>0</v>
      </c>
      <c r="P2107" s="166">
        <f t="shared" si="141"/>
        <v>49</v>
      </c>
      <c r="S2107" s="166">
        <f>VLOOKUP(L2107,Schnitt1!L:P,2,0)</f>
        <v>0</v>
      </c>
      <c r="T2107" s="166">
        <f>VLOOKUP(L2107,Schnitt2!L:P,2,0)</f>
        <v>0</v>
      </c>
      <c r="U2107" s="166">
        <f>VLOOKUP(L2107,Schnitt3!L:P,2,0)</f>
        <v>0</v>
      </c>
      <c r="V2107" s="166">
        <f>VLOOKUP(L2107,Schnitt4!L:P,2,0)</f>
        <v>0</v>
      </c>
      <c r="W2107" s="166">
        <f>VLOOKUP(L2107,Schnitt5!L:P,2,0)</f>
        <v>0</v>
      </c>
      <c r="X2107" s="166">
        <f>VLOOKUP(L2107,Schnitt6!L:P,2,0)</f>
        <v>0</v>
      </c>
      <c r="AA2107" s="166">
        <f>VLOOKUP(L2107,Schnitt1!L:P,3,0)</f>
        <v>0</v>
      </c>
      <c r="AB2107" s="166">
        <f>VLOOKUP(L2107,Schnitt2!L:P,3,0)</f>
        <v>0</v>
      </c>
      <c r="AC2107" s="166">
        <f>VLOOKUP(L2107,Schnitt3!L:P,3,0)</f>
        <v>0</v>
      </c>
      <c r="AD2107" s="166">
        <f>VLOOKUP(L2107,Schnitt4!L:P,3,0)</f>
        <v>0</v>
      </c>
      <c r="AE2107" s="166">
        <f>VLOOKUP(L2107,Schnitt5!L:P,3,0)</f>
        <v>0</v>
      </c>
      <c r="AF2107" s="166">
        <f>VLOOKUP(L2107,Schnitt6!L:P,3,0)</f>
        <v>0</v>
      </c>
    </row>
    <row r="2108" spans="12:32" x14ac:dyDescent="0.25">
      <c r="L2108" s="264">
        <f>Member!A2108</f>
        <v>0</v>
      </c>
      <c r="M2108" s="166">
        <f t="shared" si="138"/>
        <v>0</v>
      </c>
      <c r="N2108" s="166">
        <f t="shared" si="139"/>
        <v>0</v>
      </c>
      <c r="O2108" s="166">
        <f t="shared" si="140"/>
        <v>0</v>
      </c>
      <c r="P2108" s="166">
        <f t="shared" si="141"/>
        <v>49</v>
      </c>
      <c r="S2108" s="166">
        <f>VLOOKUP(L2108,Schnitt1!L:P,2,0)</f>
        <v>0</v>
      </c>
      <c r="T2108" s="166">
        <f>VLOOKUP(L2108,Schnitt2!L:P,2,0)</f>
        <v>0</v>
      </c>
      <c r="U2108" s="166">
        <f>VLOOKUP(L2108,Schnitt3!L:P,2,0)</f>
        <v>0</v>
      </c>
      <c r="V2108" s="166">
        <f>VLOOKUP(L2108,Schnitt4!L:P,2,0)</f>
        <v>0</v>
      </c>
      <c r="W2108" s="166">
        <f>VLOOKUP(L2108,Schnitt5!L:P,2,0)</f>
        <v>0</v>
      </c>
      <c r="X2108" s="166">
        <f>VLOOKUP(L2108,Schnitt6!L:P,2,0)</f>
        <v>0</v>
      </c>
      <c r="AA2108" s="166">
        <f>VLOOKUP(L2108,Schnitt1!L:P,3,0)</f>
        <v>0</v>
      </c>
      <c r="AB2108" s="166">
        <f>VLOOKUP(L2108,Schnitt2!L:P,3,0)</f>
        <v>0</v>
      </c>
      <c r="AC2108" s="166">
        <f>VLOOKUP(L2108,Schnitt3!L:P,3,0)</f>
        <v>0</v>
      </c>
      <c r="AD2108" s="166">
        <f>VLOOKUP(L2108,Schnitt4!L:P,3,0)</f>
        <v>0</v>
      </c>
      <c r="AE2108" s="166">
        <f>VLOOKUP(L2108,Schnitt5!L:P,3,0)</f>
        <v>0</v>
      </c>
      <c r="AF2108" s="166">
        <f>VLOOKUP(L2108,Schnitt6!L:P,3,0)</f>
        <v>0</v>
      </c>
    </row>
    <row r="2109" spans="12:32" x14ac:dyDescent="0.25">
      <c r="L2109" s="264">
        <f>Member!A2109</f>
        <v>0</v>
      </c>
      <c r="M2109" s="166">
        <f t="shared" si="138"/>
        <v>0</v>
      </c>
      <c r="N2109" s="166">
        <f t="shared" si="139"/>
        <v>0</v>
      </c>
      <c r="O2109" s="166">
        <f t="shared" si="140"/>
        <v>0</v>
      </c>
      <c r="P2109" s="166">
        <f t="shared" si="141"/>
        <v>49</v>
      </c>
      <c r="S2109" s="166">
        <f>VLOOKUP(L2109,Schnitt1!L:P,2,0)</f>
        <v>0</v>
      </c>
      <c r="T2109" s="166">
        <f>VLOOKUP(L2109,Schnitt2!L:P,2,0)</f>
        <v>0</v>
      </c>
      <c r="U2109" s="166">
        <f>VLOOKUP(L2109,Schnitt3!L:P,2,0)</f>
        <v>0</v>
      </c>
      <c r="V2109" s="166">
        <f>VLOOKUP(L2109,Schnitt4!L:P,2,0)</f>
        <v>0</v>
      </c>
      <c r="W2109" s="166">
        <f>VLOOKUP(L2109,Schnitt5!L:P,2,0)</f>
        <v>0</v>
      </c>
      <c r="X2109" s="166">
        <f>VLOOKUP(L2109,Schnitt6!L:P,2,0)</f>
        <v>0</v>
      </c>
      <c r="AA2109" s="166">
        <f>VLOOKUP(L2109,Schnitt1!L:P,3,0)</f>
        <v>0</v>
      </c>
      <c r="AB2109" s="166">
        <f>VLOOKUP(L2109,Schnitt2!L:P,3,0)</f>
        <v>0</v>
      </c>
      <c r="AC2109" s="166">
        <f>VLOOKUP(L2109,Schnitt3!L:P,3,0)</f>
        <v>0</v>
      </c>
      <c r="AD2109" s="166">
        <f>VLOOKUP(L2109,Schnitt4!L:P,3,0)</f>
        <v>0</v>
      </c>
      <c r="AE2109" s="166">
        <f>VLOOKUP(L2109,Schnitt5!L:P,3,0)</f>
        <v>0</v>
      </c>
      <c r="AF2109" s="166">
        <f>VLOOKUP(L2109,Schnitt6!L:P,3,0)</f>
        <v>0</v>
      </c>
    </row>
    <row r="2110" spans="12:32" x14ac:dyDescent="0.25">
      <c r="L2110" s="264">
        <f>Member!A2110</f>
        <v>0</v>
      </c>
      <c r="M2110" s="166">
        <f t="shared" si="138"/>
        <v>0</v>
      </c>
      <c r="N2110" s="166">
        <f t="shared" si="139"/>
        <v>0</v>
      </c>
      <c r="O2110" s="166">
        <f t="shared" si="140"/>
        <v>0</v>
      </c>
      <c r="P2110" s="166">
        <f t="shared" si="141"/>
        <v>49</v>
      </c>
      <c r="S2110" s="166">
        <f>VLOOKUP(L2110,Schnitt1!L:P,2,0)</f>
        <v>0</v>
      </c>
      <c r="T2110" s="166">
        <f>VLOOKUP(L2110,Schnitt2!L:P,2,0)</f>
        <v>0</v>
      </c>
      <c r="U2110" s="166">
        <f>VLOOKUP(L2110,Schnitt3!L:P,2,0)</f>
        <v>0</v>
      </c>
      <c r="V2110" s="166">
        <f>VLOOKUP(L2110,Schnitt4!L:P,2,0)</f>
        <v>0</v>
      </c>
      <c r="W2110" s="166">
        <f>VLOOKUP(L2110,Schnitt5!L:P,2,0)</f>
        <v>0</v>
      </c>
      <c r="X2110" s="166">
        <f>VLOOKUP(L2110,Schnitt6!L:P,2,0)</f>
        <v>0</v>
      </c>
      <c r="AA2110" s="166">
        <f>VLOOKUP(L2110,Schnitt1!L:P,3,0)</f>
        <v>0</v>
      </c>
      <c r="AB2110" s="166">
        <f>VLOOKUP(L2110,Schnitt2!L:P,3,0)</f>
        <v>0</v>
      </c>
      <c r="AC2110" s="166">
        <f>VLOOKUP(L2110,Schnitt3!L:P,3,0)</f>
        <v>0</v>
      </c>
      <c r="AD2110" s="166">
        <f>VLOOKUP(L2110,Schnitt4!L:P,3,0)</f>
        <v>0</v>
      </c>
      <c r="AE2110" s="166">
        <f>VLOOKUP(L2110,Schnitt5!L:P,3,0)</f>
        <v>0</v>
      </c>
      <c r="AF2110" s="166">
        <f>VLOOKUP(L2110,Schnitt6!L:P,3,0)</f>
        <v>0</v>
      </c>
    </row>
    <row r="2111" spans="12:32" x14ac:dyDescent="0.25">
      <c r="L2111" s="264">
        <f>Member!A2111</f>
        <v>0</v>
      </c>
      <c r="M2111" s="166">
        <f t="shared" si="138"/>
        <v>0</v>
      </c>
      <c r="N2111" s="166">
        <f t="shared" si="139"/>
        <v>0</v>
      </c>
      <c r="O2111" s="166">
        <f t="shared" si="140"/>
        <v>0</v>
      </c>
      <c r="P2111" s="166">
        <f t="shared" si="141"/>
        <v>49</v>
      </c>
      <c r="S2111" s="166">
        <f>VLOOKUP(L2111,Schnitt1!L:P,2,0)</f>
        <v>0</v>
      </c>
      <c r="T2111" s="166">
        <f>VLOOKUP(L2111,Schnitt2!L:P,2,0)</f>
        <v>0</v>
      </c>
      <c r="U2111" s="166">
        <f>VLOOKUP(L2111,Schnitt3!L:P,2,0)</f>
        <v>0</v>
      </c>
      <c r="V2111" s="166">
        <f>VLOOKUP(L2111,Schnitt4!L:P,2,0)</f>
        <v>0</v>
      </c>
      <c r="W2111" s="166">
        <f>VLOOKUP(L2111,Schnitt5!L:P,2,0)</f>
        <v>0</v>
      </c>
      <c r="X2111" s="166">
        <f>VLOOKUP(L2111,Schnitt6!L:P,2,0)</f>
        <v>0</v>
      </c>
      <c r="AA2111" s="166">
        <f>VLOOKUP(L2111,Schnitt1!L:P,3,0)</f>
        <v>0</v>
      </c>
      <c r="AB2111" s="166">
        <f>VLOOKUP(L2111,Schnitt2!L:P,3,0)</f>
        <v>0</v>
      </c>
      <c r="AC2111" s="166">
        <f>VLOOKUP(L2111,Schnitt3!L:P,3,0)</f>
        <v>0</v>
      </c>
      <c r="AD2111" s="166">
        <f>VLOOKUP(L2111,Schnitt4!L:P,3,0)</f>
        <v>0</v>
      </c>
      <c r="AE2111" s="166">
        <f>VLOOKUP(L2111,Schnitt5!L:P,3,0)</f>
        <v>0</v>
      </c>
      <c r="AF2111" s="166">
        <f>VLOOKUP(L2111,Schnitt6!L:P,3,0)</f>
        <v>0</v>
      </c>
    </row>
    <row r="2112" spans="12:32" x14ac:dyDescent="0.25">
      <c r="L2112" s="264">
        <f>Member!A2112</f>
        <v>0</v>
      </c>
      <c r="M2112" s="166">
        <f t="shared" si="138"/>
        <v>0</v>
      </c>
      <c r="N2112" s="166">
        <f t="shared" si="139"/>
        <v>0</v>
      </c>
      <c r="O2112" s="166">
        <f t="shared" si="140"/>
        <v>0</v>
      </c>
      <c r="P2112" s="166">
        <f t="shared" si="141"/>
        <v>49</v>
      </c>
      <c r="S2112" s="166">
        <f>VLOOKUP(L2112,Schnitt1!L:P,2,0)</f>
        <v>0</v>
      </c>
      <c r="T2112" s="166">
        <f>VLOOKUP(L2112,Schnitt2!L:P,2,0)</f>
        <v>0</v>
      </c>
      <c r="U2112" s="166">
        <f>VLOOKUP(L2112,Schnitt3!L:P,2,0)</f>
        <v>0</v>
      </c>
      <c r="V2112" s="166">
        <f>VLOOKUP(L2112,Schnitt4!L:P,2,0)</f>
        <v>0</v>
      </c>
      <c r="W2112" s="166">
        <f>VLOOKUP(L2112,Schnitt5!L:P,2,0)</f>
        <v>0</v>
      </c>
      <c r="X2112" s="166">
        <f>VLOOKUP(L2112,Schnitt6!L:P,2,0)</f>
        <v>0</v>
      </c>
      <c r="AA2112" s="166">
        <f>VLOOKUP(L2112,Schnitt1!L:P,3,0)</f>
        <v>0</v>
      </c>
      <c r="AB2112" s="166">
        <f>VLOOKUP(L2112,Schnitt2!L:P,3,0)</f>
        <v>0</v>
      </c>
      <c r="AC2112" s="166">
        <f>VLOOKUP(L2112,Schnitt3!L:P,3,0)</f>
        <v>0</v>
      </c>
      <c r="AD2112" s="166">
        <f>VLOOKUP(L2112,Schnitt4!L:P,3,0)</f>
        <v>0</v>
      </c>
      <c r="AE2112" s="166">
        <f>VLOOKUP(L2112,Schnitt5!L:P,3,0)</f>
        <v>0</v>
      </c>
      <c r="AF2112" s="166">
        <f>VLOOKUP(L2112,Schnitt6!L:P,3,0)</f>
        <v>0</v>
      </c>
    </row>
    <row r="2113" spans="12:32" x14ac:dyDescent="0.25">
      <c r="L2113" s="264">
        <f>Member!A2113</f>
        <v>0</v>
      </c>
      <c r="M2113" s="166">
        <f t="shared" si="138"/>
        <v>0</v>
      </c>
      <c r="N2113" s="166">
        <f t="shared" si="139"/>
        <v>0</v>
      </c>
      <c r="O2113" s="166">
        <f t="shared" si="140"/>
        <v>0</v>
      </c>
      <c r="P2113" s="166">
        <f t="shared" si="141"/>
        <v>49</v>
      </c>
      <c r="S2113" s="166">
        <f>VLOOKUP(L2113,Schnitt1!L:P,2,0)</f>
        <v>0</v>
      </c>
      <c r="T2113" s="166">
        <f>VLOOKUP(L2113,Schnitt2!L:P,2,0)</f>
        <v>0</v>
      </c>
      <c r="U2113" s="166">
        <f>VLOOKUP(L2113,Schnitt3!L:P,2,0)</f>
        <v>0</v>
      </c>
      <c r="V2113" s="166">
        <f>VLOOKUP(L2113,Schnitt4!L:P,2,0)</f>
        <v>0</v>
      </c>
      <c r="W2113" s="166">
        <f>VLOOKUP(L2113,Schnitt5!L:P,2,0)</f>
        <v>0</v>
      </c>
      <c r="X2113" s="166">
        <f>VLOOKUP(L2113,Schnitt6!L:P,2,0)</f>
        <v>0</v>
      </c>
      <c r="AA2113" s="166">
        <f>VLOOKUP(L2113,Schnitt1!L:P,3,0)</f>
        <v>0</v>
      </c>
      <c r="AB2113" s="166">
        <f>VLOOKUP(L2113,Schnitt2!L:P,3,0)</f>
        <v>0</v>
      </c>
      <c r="AC2113" s="166">
        <f>VLOOKUP(L2113,Schnitt3!L:P,3,0)</f>
        <v>0</v>
      </c>
      <c r="AD2113" s="166">
        <f>VLOOKUP(L2113,Schnitt4!L:P,3,0)</f>
        <v>0</v>
      </c>
      <c r="AE2113" s="166">
        <f>VLOOKUP(L2113,Schnitt5!L:P,3,0)</f>
        <v>0</v>
      </c>
      <c r="AF2113" s="166">
        <f>VLOOKUP(L2113,Schnitt6!L:P,3,0)</f>
        <v>0</v>
      </c>
    </row>
    <row r="2114" spans="12:32" x14ac:dyDescent="0.25">
      <c r="L2114" s="264">
        <f>Member!A2114</f>
        <v>0</v>
      </c>
      <c r="M2114" s="166">
        <f t="shared" si="138"/>
        <v>0</v>
      </c>
      <c r="N2114" s="166">
        <f t="shared" si="139"/>
        <v>0</v>
      </c>
      <c r="O2114" s="166">
        <f t="shared" si="140"/>
        <v>0</v>
      </c>
      <c r="P2114" s="166">
        <f t="shared" si="141"/>
        <v>49</v>
      </c>
      <c r="S2114" s="166">
        <f>VLOOKUP(L2114,Schnitt1!L:P,2,0)</f>
        <v>0</v>
      </c>
      <c r="T2114" s="166">
        <f>VLOOKUP(L2114,Schnitt2!L:P,2,0)</f>
        <v>0</v>
      </c>
      <c r="U2114" s="166">
        <f>VLOOKUP(L2114,Schnitt3!L:P,2,0)</f>
        <v>0</v>
      </c>
      <c r="V2114" s="166">
        <f>VLOOKUP(L2114,Schnitt4!L:P,2,0)</f>
        <v>0</v>
      </c>
      <c r="W2114" s="166">
        <f>VLOOKUP(L2114,Schnitt5!L:P,2,0)</f>
        <v>0</v>
      </c>
      <c r="X2114" s="166">
        <f>VLOOKUP(L2114,Schnitt6!L:P,2,0)</f>
        <v>0</v>
      </c>
      <c r="AA2114" s="166">
        <f>VLOOKUP(L2114,Schnitt1!L:P,3,0)</f>
        <v>0</v>
      </c>
      <c r="AB2114" s="166">
        <f>VLOOKUP(L2114,Schnitt2!L:P,3,0)</f>
        <v>0</v>
      </c>
      <c r="AC2114" s="166">
        <f>VLOOKUP(L2114,Schnitt3!L:P,3,0)</f>
        <v>0</v>
      </c>
      <c r="AD2114" s="166">
        <f>VLOOKUP(L2114,Schnitt4!L:P,3,0)</f>
        <v>0</v>
      </c>
      <c r="AE2114" s="166">
        <f>VLOOKUP(L2114,Schnitt5!L:P,3,0)</f>
        <v>0</v>
      </c>
      <c r="AF2114" s="166">
        <f>VLOOKUP(L2114,Schnitt6!L:P,3,0)</f>
        <v>0</v>
      </c>
    </row>
    <row r="2115" spans="12:32" x14ac:dyDescent="0.25">
      <c r="L2115" s="264">
        <f>Member!A2115</f>
        <v>0</v>
      </c>
      <c r="M2115" s="166">
        <f t="shared" ref="M2115:M2178" si="142">SUM(S2115:X2115)</f>
        <v>0</v>
      </c>
      <c r="N2115" s="166">
        <f t="shared" ref="N2115:N2178" si="143">SUM(AA2115:AF2115)</f>
        <v>0</v>
      </c>
      <c r="O2115" s="166">
        <f t="shared" ref="O2115:O2178" si="144">IF(N2115=0,0,M2115/N2115-ROW()/1000000000)</f>
        <v>0</v>
      </c>
      <c r="P2115" s="166">
        <f t="shared" ref="P2115:P2178" si="145">RANK(O2115,O:O)</f>
        <v>49</v>
      </c>
      <c r="S2115" s="166">
        <f>VLOOKUP(L2115,Schnitt1!L:P,2,0)</f>
        <v>0</v>
      </c>
      <c r="T2115" s="166">
        <f>VLOOKUP(L2115,Schnitt2!L:P,2,0)</f>
        <v>0</v>
      </c>
      <c r="U2115" s="166">
        <f>VLOOKUP(L2115,Schnitt3!L:P,2,0)</f>
        <v>0</v>
      </c>
      <c r="V2115" s="166">
        <f>VLOOKUP(L2115,Schnitt4!L:P,2,0)</f>
        <v>0</v>
      </c>
      <c r="W2115" s="166">
        <f>VLOOKUP(L2115,Schnitt5!L:P,2,0)</f>
        <v>0</v>
      </c>
      <c r="X2115" s="166">
        <f>VLOOKUP(L2115,Schnitt6!L:P,2,0)</f>
        <v>0</v>
      </c>
      <c r="AA2115" s="166">
        <f>VLOOKUP(L2115,Schnitt1!L:P,3,0)</f>
        <v>0</v>
      </c>
      <c r="AB2115" s="166">
        <f>VLOOKUP(L2115,Schnitt2!L:P,3,0)</f>
        <v>0</v>
      </c>
      <c r="AC2115" s="166">
        <f>VLOOKUP(L2115,Schnitt3!L:P,3,0)</f>
        <v>0</v>
      </c>
      <c r="AD2115" s="166">
        <f>VLOOKUP(L2115,Schnitt4!L:P,3,0)</f>
        <v>0</v>
      </c>
      <c r="AE2115" s="166">
        <f>VLOOKUP(L2115,Schnitt5!L:P,3,0)</f>
        <v>0</v>
      </c>
      <c r="AF2115" s="166">
        <f>VLOOKUP(L2115,Schnitt6!L:P,3,0)</f>
        <v>0</v>
      </c>
    </row>
    <row r="2116" spans="12:32" x14ac:dyDescent="0.25">
      <c r="L2116" s="264">
        <f>Member!A2116</f>
        <v>0</v>
      </c>
      <c r="M2116" s="166">
        <f t="shared" si="142"/>
        <v>0</v>
      </c>
      <c r="N2116" s="166">
        <f t="shared" si="143"/>
        <v>0</v>
      </c>
      <c r="O2116" s="166">
        <f t="shared" si="144"/>
        <v>0</v>
      </c>
      <c r="P2116" s="166">
        <f t="shared" si="145"/>
        <v>49</v>
      </c>
      <c r="S2116" s="166">
        <f>VLOOKUP(L2116,Schnitt1!L:P,2,0)</f>
        <v>0</v>
      </c>
      <c r="T2116" s="166">
        <f>VLOOKUP(L2116,Schnitt2!L:P,2,0)</f>
        <v>0</v>
      </c>
      <c r="U2116" s="166">
        <f>VLOOKUP(L2116,Schnitt3!L:P,2,0)</f>
        <v>0</v>
      </c>
      <c r="V2116" s="166">
        <f>VLOOKUP(L2116,Schnitt4!L:P,2,0)</f>
        <v>0</v>
      </c>
      <c r="W2116" s="166">
        <f>VLOOKUP(L2116,Schnitt5!L:P,2,0)</f>
        <v>0</v>
      </c>
      <c r="X2116" s="166">
        <f>VLOOKUP(L2116,Schnitt6!L:P,2,0)</f>
        <v>0</v>
      </c>
      <c r="AA2116" s="166">
        <f>VLOOKUP(L2116,Schnitt1!L:P,3,0)</f>
        <v>0</v>
      </c>
      <c r="AB2116" s="166">
        <f>VLOOKUP(L2116,Schnitt2!L:P,3,0)</f>
        <v>0</v>
      </c>
      <c r="AC2116" s="166">
        <f>VLOOKUP(L2116,Schnitt3!L:P,3,0)</f>
        <v>0</v>
      </c>
      <c r="AD2116" s="166">
        <f>VLOOKUP(L2116,Schnitt4!L:P,3,0)</f>
        <v>0</v>
      </c>
      <c r="AE2116" s="166">
        <f>VLOOKUP(L2116,Schnitt5!L:P,3,0)</f>
        <v>0</v>
      </c>
      <c r="AF2116" s="166">
        <f>VLOOKUP(L2116,Schnitt6!L:P,3,0)</f>
        <v>0</v>
      </c>
    </row>
    <row r="2117" spans="12:32" x14ac:dyDescent="0.25">
      <c r="L2117" s="264">
        <f>Member!A2117</f>
        <v>0</v>
      </c>
      <c r="M2117" s="166">
        <f t="shared" si="142"/>
        <v>0</v>
      </c>
      <c r="N2117" s="166">
        <f t="shared" si="143"/>
        <v>0</v>
      </c>
      <c r="O2117" s="166">
        <f t="shared" si="144"/>
        <v>0</v>
      </c>
      <c r="P2117" s="166">
        <f t="shared" si="145"/>
        <v>49</v>
      </c>
      <c r="S2117" s="166">
        <f>VLOOKUP(L2117,Schnitt1!L:P,2,0)</f>
        <v>0</v>
      </c>
      <c r="T2117" s="166">
        <f>VLOOKUP(L2117,Schnitt2!L:P,2,0)</f>
        <v>0</v>
      </c>
      <c r="U2117" s="166">
        <f>VLOOKUP(L2117,Schnitt3!L:P,2,0)</f>
        <v>0</v>
      </c>
      <c r="V2117" s="166">
        <f>VLOOKUP(L2117,Schnitt4!L:P,2,0)</f>
        <v>0</v>
      </c>
      <c r="W2117" s="166">
        <f>VLOOKUP(L2117,Schnitt5!L:P,2,0)</f>
        <v>0</v>
      </c>
      <c r="X2117" s="166">
        <f>VLOOKUP(L2117,Schnitt6!L:P,2,0)</f>
        <v>0</v>
      </c>
      <c r="AA2117" s="166">
        <f>VLOOKUP(L2117,Schnitt1!L:P,3,0)</f>
        <v>0</v>
      </c>
      <c r="AB2117" s="166">
        <f>VLOOKUP(L2117,Schnitt2!L:P,3,0)</f>
        <v>0</v>
      </c>
      <c r="AC2117" s="166">
        <f>VLOOKUP(L2117,Schnitt3!L:P,3,0)</f>
        <v>0</v>
      </c>
      <c r="AD2117" s="166">
        <f>VLOOKUP(L2117,Schnitt4!L:P,3,0)</f>
        <v>0</v>
      </c>
      <c r="AE2117" s="166">
        <f>VLOOKUP(L2117,Schnitt5!L:P,3,0)</f>
        <v>0</v>
      </c>
      <c r="AF2117" s="166">
        <f>VLOOKUP(L2117,Schnitt6!L:P,3,0)</f>
        <v>0</v>
      </c>
    </row>
    <row r="2118" spans="12:32" x14ac:dyDescent="0.25">
      <c r="L2118" s="264">
        <f>Member!A2118</f>
        <v>0</v>
      </c>
      <c r="M2118" s="166">
        <f t="shared" si="142"/>
        <v>0</v>
      </c>
      <c r="N2118" s="166">
        <f t="shared" si="143"/>
        <v>0</v>
      </c>
      <c r="O2118" s="166">
        <f t="shared" si="144"/>
        <v>0</v>
      </c>
      <c r="P2118" s="166">
        <f t="shared" si="145"/>
        <v>49</v>
      </c>
      <c r="S2118" s="166">
        <f>VLOOKUP(L2118,Schnitt1!L:P,2,0)</f>
        <v>0</v>
      </c>
      <c r="T2118" s="166">
        <f>VLOOKUP(L2118,Schnitt2!L:P,2,0)</f>
        <v>0</v>
      </c>
      <c r="U2118" s="166">
        <f>VLOOKUP(L2118,Schnitt3!L:P,2,0)</f>
        <v>0</v>
      </c>
      <c r="V2118" s="166">
        <f>VLOOKUP(L2118,Schnitt4!L:P,2,0)</f>
        <v>0</v>
      </c>
      <c r="W2118" s="166">
        <f>VLOOKUP(L2118,Schnitt5!L:P,2,0)</f>
        <v>0</v>
      </c>
      <c r="X2118" s="166">
        <f>VLOOKUP(L2118,Schnitt6!L:P,2,0)</f>
        <v>0</v>
      </c>
      <c r="AA2118" s="166">
        <f>VLOOKUP(L2118,Schnitt1!L:P,3,0)</f>
        <v>0</v>
      </c>
      <c r="AB2118" s="166">
        <f>VLOOKUP(L2118,Schnitt2!L:P,3,0)</f>
        <v>0</v>
      </c>
      <c r="AC2118" s="166">
        <f>VLOOKUP(L2118,Schnitt3!L:P,3,0)</f>
        <v>0</v>
      </c>
      <c r="AD2118" s="166">
        <f>VLOOKUP(L2118,Schnitt4!L:P,3,0)</f>
        <v>0</v>
      </c>
      <c r="AE2118" s="166">
        <f>VLOOKUP(L2118,Schnitt5!L:P,3,0)</f>
        <v>0</v>
      </c>
      <c r="AF2118" s="166">
        <f>VLOOKUP(L2118,Schnitt6!L:P,3,0)</f>
        <v>0</v>
      </c>
    </row>
    <row r="2119" spans="12:32" x14ac:dyDescent="0.25">
      <c r="L2119" s="264">
        <f>Member!A2119</f>
        <v>0</v>
      </c>
      <c r="M2119" s="166">
        <f t="shared" si="142"/>
        <v>0</v>
      </c>
      <c r="N2119" s="166">
        <f t="shared" si="143"/>
        <v>0</v>
      </c>
      <c r="O2119" s="166">
        <f t="shared" si="144"/>
        <v>0</v>
      </c>
      <c r="P2119" s="166">
        <f t="shared" si="145"/>
        <v>49</v>
      </c>
      <c r="S2119" s="166">
        <f>VLOOKUP(L2119,Schnitt1!L:P,2,0)</f>
        <v>0</v>
      </c>
      <c r="T2119" s="166">
        <f>VLOOKUP(L2119,Schnitt2!L:P,2,0)</f>
        <v>0</v>
      </c>
      <c r="U2119" s="166">
        <f>VLOOKUP(L2119,Schnitt3!L:P,2,0)</f>
        <v>0</v>
      </c>
      <c r="V2119" s="166">
        <f>VLOOKUP(L2119,Schnitt4!L:P,2,0)</f>
        <v>0</v>
      </c>
      <c r="W2119" s="166">
        <f>VLOOKUP(L2119,Schnitt5!L:P,2,0)</f>
        <v>0</v>
      </c>
      <c r="X2119" s="166">
        <f>VLOOKUP(L2119,Schnitt6!L:P,2,0)</f>
        <v>0</v>
      </c>
      <c r="AA2119" s="166">
        <f>VLOOKUP(L2119,Schnitt1!L:P,3,0)</f>
        <v>0</v>
      </c>
      <c r="AB2119" s="166">
        <f>VLOOKUP(L2119,Schnitt2!L:P,3,0)</f>
        <v>0</v>
      </c>
      <c r="AC2119" s="166">
        <f>VLOOKUP(L2119,Schnitt3!L:P,3,0)</f>
        <v>0</v>
      </c>
      <c r="AD2119" s="166">
        <f>VLOOKUP(L2119,Schnitt4!L:P,3,0)</f>
        <v>0</v>
      </c>
      <c r="AE2119" s="166">
        <f>VLOOKUP(L2119,Schnitt5!L:P,3,0)</f>
        <v>0</v>
      </c>
      <c r="AF2119" s="166">
        <f>VLOOKUP(L2119,Schnitt6!L:P,3,0)</f>
        <v>0</v>
      </c>
    </row>
    <row r="2120" spans="12:32" x14ac:dyDescent="0.25">
      <c r="L2120" s="264">
        <f>Member!A2120</f>
        <v>0</v>
      </c>
      <c r="M2120" s="166">
        <f t="shared" si="142"/>
        <v>0</v>
      </c>
      <c r="N2120" s="166">
        <f t="shared" si="143"/>
        <v>0</v>
      </c>
      <c r="O2120" s="166">
        <f t="shared" si="144"/>
        <v>0</v>
      </c>
      <c r="P2120" s="166">
        <f t="shared" si="145"/>
        <v>49</v>
      </c>
      <c r="S2120" s="166">
        <f>VLOOKUP(L2120,Schnitt1!L:P,2,0)</f>
        <v>0</v>
      </c>
      <c r="T2120" s="166">
        <f>VLOOKUP(L2120,Schnitt2!L:P,2,0)</f>
        <v>0</v>
      </c>
      <c r="U2120" s="166">
        <f>VLOOKUP(L2120,Schnitt3!L:P,2,0)</f>
        <v>0</v>
      </c>
      <c r="V2120" s="166">
        <f>VLOOKUP(L2120,Schnitt4!L:P,2,0)</f>
        <v>0</v>
      </c>
      <c r="W2120" s="166">
        <f>VLOOKUP(L2120,Schnitt5!L:P,2,0)</f>
        <v>0</v>
      </c>
      <c r="X2120" s="166">
        <f>VLOOKUP(L2120,Schnitt6!L:P,2,0)</f>
        <v>0</v>
      </c>
      <c r="AA2120" s="166">
        <f>VLOOKUP(L2120,Schnitt1!L:P,3,0)</f>
        <v>0</v>
      </c>
      <c r="AB2120" s="166">
        <f>VLOOKUP(L2120,Schnitt2!L:P,3,0)</f>
        <v>0</v>
      </c>
      <c r="AC2120" s="166">
        <f>VLOOKUP(L2120,Schnitt3!L:P,3,0)</f>
        <v>0</v>
      </c>
      <c r="AD2120" s="166">
        <f>VLOOKUP(L2120,Schnitt4!L:P,3,0)</f>
        <v>0</v>
      </c>
      <c r="AE2120" s="166">
        <f>VLOOKUP(L2120,Schnitt5!L:P,3,0)</f>
        <v>0</v>
      </c>
      <c r="AF2120" s="166">
        <f>VLOOKUP(L2120,Schnitt6!L:P,3,0)</f>
        <v>0</v>
      </c>
    </row>
    <row r="2121" spans="12:32" x14ac:dyDescent="0.25">
      <c r="L2121" s="264">
        <f>Member!A2121</f>
        <v>0</v>
      </c>
      <c r="M2121" s="166">
        <f t="shared" si="142"/>
        <v>0</v>
      </c>
      <c r="N2121" s="166">
        <f t="shared" si="143"/>
        <v>0</v>
      </c>
      <c r="O2121" s="166">
        <f t="shared" si="144"/>
        <v>0</v>
      </c>
      <c r="P2121" s="166">
        <f t="shared" si="145"/>
        <v>49</v>
      </c>
      <c r="S2121" s="166">
        <f>VLOOKUP(L2121,Schnitt1!L:P,2,0)</f>
        <v>0</v>
      </c>
      <c r="T2121" s="166">
        <f>VLOOKUP(L2121,Schnitt2!L:P,2,0)</f>
        <v>0</v>
      </c>
      <c r="U2121" s="166">
        <f>VLOOKUP(L2121,Schnitt3!L:P,2,0)</f>
        <v>0</v>
      </c>
      <c r="V2121" s="166">
        <f>VLOOKUP(L2121,Schnitt4!L:P,2,0)</f>
        <v>0</v>
      </c>
      <c r="W2121" s="166">
        <f>VLOOKUP(L2121,Schnitt5!L:P,2,0)</f>
        <v>0</v>
      </c>
      <c r="X2121" s="166">
        <f>VLOOKUP(L2121,Schnitt6!L:P,2,0)</f>
        <v>0</v>
      </c>
      <c r="AA2121" s="166">
        <f>VLOOKUP(L2121,Schnitt1!L:P,3,0)</f>
        <v>0</v>
      </c>
      <c r="AB2121" s="166">
        <f>VLOOKUP(L2121,Schnitt2!L:P,3,0)</f>
        <v>0</v>
      </c>
      <c r="AC2121" s="166">
        <f>VLOOKUP(L2121,Schnitt3!L:P,3,0)</f>
        <v>0</v>
      </c>
      <c r="AD2121" s="166">
        <f>VLOOKUP(L2121,Schnitt4!L:P,3,0)</f>
        <v>0</v>
      </c>
      <c r="AE2121" s="166">
        <f>VLOOKUP(L2121,Schnitt5!L:P,3,0)</f>
        <v>0</v>
      </c>
      <c r="AF2121" s="166">
        <f>VLOOKUP(L2121,Schnitt6!L:P,3,0)</f>
        <v>0</v>
      </c>
    </row>
    <row r="2122" spans="12:32" x14ac:dyDescent="0.25">
      <c r="L2122" s="264">
        <f>Member!A2122</f>
        <v>0</v>
      </c>
      <c r="M2122" s="166">
        <f t="shared" si="142"/>
        <v>0</v>
      </c>
      <c r="N2122" s="166">
        <f t="shared" si="143"/>
        <v>0</v>
      </c>
      <c r="O2122" s="166">
        <f t="shared" si="144"/>
        <v>0</v>
      </c>
      <c r="P2122" s="166">
        <f t="shared" si="145"/>
        <v>49</v>
      </c>
      <c r="S2122" s="166">
        <f>VLOOKUP(L2122,Schnitt1!L:P,2,0)</f>
        <v>0</v>
      </c>
      <c r="T2122" s="166">
        <f>VLOOKUP(L2122,Schnitt2!L:P,2,0)</f>
        <v>0</v>
      </c>
      <c r="U2122" s="166">
        <f>VLOOKUP(L2122,Schnitt3!L:P,2,0)</f>
        <v>0</v>
      </c>
      <c r="V2122" s="166">
        <f>VLOOKUP(L2122,Schnitt4!L:P,2,0)</f>
        <v>0</v>
      </c>
      <c r="W2122" s="166">
        <f>VLOOKUP(L2122,Schnitt5!L:P,2,0)</f>
        <v>0</v>
      </c>
      <c r="X2122" s="166">
        <f>VLOOKUP(L2122,Schnitt6!L:P,2,0)</f>
        <v>0</v>
      </c>
      <c r="AA2122" s="166">
        <f>VLOOKUP(L2122,Schnitt1!L:P,3,0)</f>
        <v>0</v>
      </c>
      <c r="AB2122" s="166">
        <f>VLOOKUP(L2122,Schnitt2!L:P,3,0)</f>
        <v>0</v>
      </c>
      <c r="AC2122" s="166">
        <f>VLOOKUP(L2122,Schnitt3!L:P,3,0)</f>
        <v>0</v>
      </c>
      <c r="AD2122" s="166">
        <f>VLOOKUP(L2122,Schnitt4!L:P,3,0)</f>
        <v>0</v>
      </c>
      <c r="AE2122" s="166">
        <f>VLOOKUP(L2122,Schnitt5!L:P,3,0)</f>
        <v>0</v>
      </c>
      <c r="AF2122" s="166">
        <f>VLOOKUP(L2122,Schnitt6!L:P,3,0)</f>
        <v>0</v>
      </c>
    </row>
    <row r="2123" spans="12:32" x14ac:dyDescent="0.25">
      <c r="L2123" s="264">
        <f>Member!A2123</f>
        <v>0</v>
      </c>
      <c r="M2123" s="166">
        <f t="shared" si="142"/>
        <v>0</v>
      </c>
      <c r="N2123" s="166">
        <f t="shared" si="143"/>
        <v>0</v>
      </c>
      <c r="O2123" s="166">
        <f t="shared" si="144"/>
        <v>0</v>
      </c>
      <c r="P2123" s="166">
        <f t="shared" si="145"/>
        <v>49</v>
      </c>
      <c r="S2123" s="166">
        <f>VLOOKUP(L2123,Schnitt1!L:P,2,0)</f>
        <v>0</v>
      </c>
      <c r="T2123" s="166">
        <f>VLOOKUP(L2123,Schnitt2!L:P,2,0)</f>
        <v>0</v>
      </c>
      <c r="U2123" s="166">
        <f>VLOOKUP(L2123,Schnitt3!L:P,2,0)</f>
        <v>0</v>
      </c>
      <c r="V2123" s="166">
        <f>VLOOKUP(L2123,Schnitt4!L:P,2,0)</f>
        <v>0</v>
      </c>
      <c r="W2123" s="166">
        <f>VLOOKUP(L2123,Schnitt5!L:P,2,0)</f>
        <v>0</v>
      </c>
      <c r="X2123" s="166">
        <f>VLOOKUP(L2123,Schnitt6!L:P,2,0)</f>
        <v>0</v>
      </c>
      <c r="AA2123" s="166">
        <f>VLOOKUP(L2123,Schnitt1!L:P,3,0)</f>
        <v>0</v>
      </c>
      <c r="AB2123" s="166">
        <f>VLOOKUP(L2123,Schnitt2!L:P,3,0)</f>
        <v>0</v>
      </c>
      <c r="AC2123" s="166">
        <f>VLOOKUP(L2123,Schnitt3!L:P,3,0)</f>
        <v>0</v>
      </c>
      <c r="AD2123" s="166">
        <f>VLOOKUP(L2123,Schnitt4!L:P,3,0)</f>
        <v>0</v>
      </c>
      <c r="AE2123" s="166">
        <f>VLOOKUP(L2123,Schnitt5!L:P,3,0)</f>
        <v>0</v>
      </c>
      <c r="AF2123" s="166">
        <f>VLOOKUP(L2123,Schnitt6!L:P,3,0)</f>
        <v>0</v>
      </c>
    </row>
    <row r="2124" spans="12:32" x14ac:dyDescent="0.25">
      <c r="L2124" s="264">
        <f>Member!A2124</f>
        <v>0</v>
      </c>
      <c r="M2124" s="166">
        <f t="shared" si="142"/>
        <v>0</v>
      </c>
      <c r="N2124" s="166">
        <f t="shared" si="143"/>
        <v>0</v>
      </c>
      <c r="O2124" s="166">
        <f t="shared" si="144"/>
        <v>0</v>
      </c>
      <c r="P2124" s="166">
        <f t="shared" si="145"/>
        <v>49</v>
      </c>
      <c r="S2124" s="166">
        <f>VLOOKUP(L2124,Schnitt1!L:P,2,0)</f>
        <v>0</v>
      </c>
      <c r="T2124" s="166">
        <f>VLOOKUP(L2124,Schnitt2!L:P,2,0)</f>
        <v>0</v>
      </c>
      <c r="U2124" s="166">
        <f>VLOOKUP(L2124,Schnitt3!L:P,2,0)</f>
        <v>0</v>
      </c>
      <c r="V2124" s="166">
        <f>VLOOKUP(L2124,Schnitt4!L:P,2,0)</f>
        <v>0</v>
      </c>
      <c r="W2124" s="166">
        <f>VLOOKUP(L2124,Schnitt5!L:P,2,0)</f>
        <v>0</v>
      </c>
      <c r="X2124" s="166">
        <f>VLOOKUP(L2124,Schnitt6!L:P,2,0)</f>
        <v>0</v>
      </c>
      <c r="AA2124" s="166">
        <f>VLOOKUP(L2124,Schnitt1!L:P,3,0)</f>
        <v>0</v>
      </c>
      <c r="AB2124" s="166">
        <f>VLOOKUP(L2124,Schnitt2!L:P,3,0)</f>
        <v>0</v>
      </c>
      <c r="AC2124" s="166">
        <f>VLOOKUP(L2124,Schnitt3!L:P,3,0)</f>
        <v>0</v>
      </c>
      <c r="AD2124" s="166">
        <f>VLOOKUP(L2124,Schnitt4!L:P,3,0)</f>
        <v>0</v>
      </c>
      <c r="AE2124" s="166">
        <f>VLOOKUP(L2124,Schnitt5!L:P,3,0)</f>
        <v>0</v>
      </c>
      <c r="AF2124" s="166">
        <f>VLOOKUP(L2124,Schnitt6!L:P,3,0)</f>
        <v>0</v>
      </c>
    </row>
    <row r="2125" spans="12:32" x14ac:dyDescent="0.25">
      <c r="L2125" s="264">
        <f>Member!A2125</f>
        <v>0</v>
      </c>
      <c r="M2125" s="166">
        <f t="shared" si="142"/>
        <v>0</v>
      </c>
      <c r="N2125" s="166">
        <f t="shared" si="143"/>
        <v>0</v>
      </c>
      <c r="O2125" s="166">
        <f t="shared" si="144"/>
        <v>0</v>
      </c>
      <c r="P2125" s="166">
        <f t="shared" si="145"/>
        <v>49</v>
      </c>
      <c r="S2125" s="166">
        <f>VLOOKUP(L2125,Schnitt1!L:P,2,0)</f>
        <v>0</v>
      </c>
      <c r="T2125" s="166">
        <f>VLOOKUP(L2125,Schnitt2!L:P,2,0)</f>
        <v>0</v>
      </c>
      <c r="U2125" s="166">
        <f>VLOOKUP(L2125,Schnitt3!L:P,2,0)</f>
        <v>0</v>
      </c>
      <c r="V2125" s="166">
        <f>VLOOKUP(L2125,Schnitt4!L:P,2,0)</f>
        <v>0</v>
      </c>
      <c r="W2125" s="166">
        <f>VLOOKUP(L2125,Schnitt5!L:P,2,0)</f>
        <v>0</v>
      </c>
      <c r="X2125" s="166">
        <f>VLOOKUP(L2125,Schnitt6!L:P,2,0)</f>
        <v>0</v>
      </c>
      <c r="AA2125" s="166">
        <f>VLOOKUP(L2125,Schnitt1!L:P,3,0)</f>
        <v>0</v>
      </c>
      <c r="AB2125" s="166">
        <f>VLOOKUP(L2125,Schnitt2!L:P,3,0)</f>
        <v>0</v>
      </c>
      <c r="AC2125" s="166">
        <f>VLOOKUP(L2125,Schnitt3!L:P,3,0)</f>
        <v>0</v>
      </c>
      <c r="AD2125" s="166">
        <f>VLOOKUP(L2125,Schnitt4!L:P,3,0)</f>
        <v>0</v>
      </c>
      <c r="AE2125" s="166">
        <f>VLOOKUP(L2125,Schnitt5!L:P,3,0)</f>
        <v>0</v>
      </c>
      <c r="AF2125" s="166">
        <f>VLOOKUP(L2125,Schnitt6!L:P,3,0)</f>
        <v>0</v>
      </c>
    </row>
    <row r="2126" spans="12:32" x14ac:dyDescent="0.25">
      <c r="L2126" s="264">
        <f>Member!A2126</f>
        <v>0</v>
      </c>
      <c r="M2126" s="166">
        <f t="shared" si="142"/>
        <v>0</v>
      </c>
      <c r="N2126" s="166">
        <f t="shared" si="143"/>
        <v>0</v>
      </c>
      <c r="O2126" s="166">
        <f t="shared" si="144"/>
        <v>0</v>
      </c>
      <c r="P2126" s="166">
        <f t="shared" si="145"/>
        <v>49</v>
      </c>
      <c r="S2126" s="166">
        <f>VLOOKUP(L2126,Schnitt1!L:P,2,0)</f>
        <v>0</v>
      </c>
      <c r="T2126" s="166">
        <f>VLOOKUP(L2126,Schnitt2!L:P,2,0)</f>
        <v>0</v>
      </c>
      <c r="U2126" s="166">
        <f>VLOOKUP(L2126,Schnitt3!L:P,2,0)</f>
        <v>0</v>
      </c>
      <c r="V2126" s="166">
        <f>VLOOKUP(L2126,Schnitt4!L:P,2,0)</f>
        <v>0</v>
      </c>
      <c r="W2126" s="166">
        <f>VLOOKUP(L2126,Schnitt5!L:P,2,0)</f>
        <v>0</v>
      </c>
      <c r="X2126" s="166">
        <f>VLOOKUP(L2126,Schnitt6!L:P,2,0)</f>
        <v>0</v>
      </c>
      <c r="AA2126" s="166">
        <f>VLOOKUP(L2126,Schnitt1!L:P,3,0)</f>
        <v>0</v>
      </c>
      <c r="AB2126" s="166">
        <f>VLOOKUP(L2126,Schnitt2!L:P,3,0)</f>
        <v>0</v>
      </c>
      <c r="AC2126" s="166">
        <f>VLOOKUP(L2126,Schnitt3!L:P,3,0)</f>
        <v>0</v>
      </c>
      <c r="AD2126" s="166">
        <f>VLOOKUP(L2126,Schnitt4!L:P,3,0)</f>
        <v>0</v>
      </c>
      <c r="AE2126" s="166">
        <f>VLOOKUP(L2126,Schnitt5!L:P,3,0)</f>
        <v>0</v>
      </c>
      <c r="AF2126" s="166">
        <f>VLOOKUP(L2126,Schnitt6!L:P,3,0)</f>
        <v>0</v>
      </c>
    </row>
    <row r="2127" spans="12:32" x14ac:dyDescent="0.25">
      <c r="L2127" s="264">
        <f>Member!A2127</f>
        <v>0</v>
      </c>
      <c r="M2127" s="166">
        <f t="shared" si="142"/>
        <v>0</v>
      </c>
      <c r="N2127" s="166">
        <f t="shared" si="143"/>
        <v>0</v>
      </c>
      <c r="O2127" s="166">
        <f t="shared" si="144"/>
        <v>0</v>
      </c>
      <c r="P2127" s="166">
        <f t="shared" si="145"/>
        <v>49</v>
      </c>
      <c r="S2127" s="166">
        <f>VLOOKUP(L2127,Schnitt1!L:P,2,0)</f>
        <v>0</v>
      </c>
      <c r="T2127" s="166">
        <f>VLOOKUP(L2127,Schnitt2!L:P,2,0)</f>
        <v>0</v>
      </c>
      <c r="U2127" s="166">
        <f>VLOOKUP(L2127,Schnitt3!L:P,2,0)</f>
        <v>0</v>
      </c>
      <c r="V2127" s="166">
        <f>VLOOKUP(L2127,Schnitt4!L:P,2,0)</f>
        <v>0</v>
      </c>
      <c r="W2127" s="166">
        <f>VLOOKUP(L2127,Schnitt5!L:P,2,0)</f>
        <v>0</v>
      </c>
      <c r="X2127" s="166">
        <f>VLOOKUP(L2127,Schnitt6!L:P,2,0)</f>
        <v>0</v>
      </c>
      <c r="AA2127" s="166">
        <f>VLOOKUP(L2127,Schnitt1!L:P,3,0)</f>
        <v>0</v>
      </c>
      <c r="AB2127" s="166">
        <f>VLOOKUP(L2127,Schnitt2!L:P,3,0)</f>
        <v>0</v>
      </c>
      <c r="AC2127" s="166">
        <f>VLOOKUP(L2127,Schnitt3!L:P,3,0)</f>
        <v>0</v>
      </c>
      <c r="AD2127" s="166">
        <f>VLOOKUP(L2127,Schnitt4!L:P,3,0)</f>
        <v>0</v>
      </c>
      <c r="AE2127" s="166">
        <f>VLOOKUP(L2127,Schnitt5!L:P,3,0)</f>
        <v>0</v>
      </c>
      <c r="AF2127" s="166">
        <f>VLOOKUP(L2127,Schnitt6!L:P,3,0)</f>
        <v>0</v>
      </c>
    </row>
    <row r="2128" spans="12:32" x14ac:dyDescent="0.25">
      <c r="L2128" s="264">
        <f>Member!A2128</f>
        <v>0</v>
      </c>
      <c r="M2128" s="166">
        <f t="shared" si="142"/>
        <v>0</v>
      </c>
      <c r="N2128" s="166">
        <f t="shared" si="143"/>
        <v>0</v>
      </c>
      <c r="O2128" s="166">
        <f t="shared" si="144"/>
        <v>0</v>
      </c>
      <c r="P2128" s="166">
        <f t="shared" si="145"/>
        <v>49</v>
      </c>
      <c r="S2128" s="166">
        <f>VLOOKUP(L2128,Schnitt1!L:P,2,0)</f>
        <v>0</v>
      </c>
      <c r="T2128" s="166">
        <f>VLOOKUP(L2128,Schnitt2!L:P,2,0)</f>
        <v>0</v>
      </c>
      <c r="U2128" s="166">
        <f>VLOOKUP(L2128,Schnitt3!L:P,2,0)</f>
        <v>0</v>
      </c>
      <c r="V2128" s="166">
        <f>VLOOKUP(L2128,Schnitt4!L:P,2,0)</f>
        <v>0</v>
      </c>
      <c r="W2128" s="166">
        <f>VLOOKUP(L2128,Schnitt5!L:P,2,0)</f>
        <v>0</v>
      </c>
      <c r="X2128" s="166">
        <f>VLOOKUP(L2128,Schnitt6!L:P,2,0)</f>
        <v>0</v>
      </c>
      <c r="AA2128" s="166">
        <f>VLOOKUP(L2128,Schnitt1!L:P,3,0)</f>
        <v>0</v>
      </c>
      <c r="AB2128" s="166">
        <f>VLOOKUP(L2128,Schnitt2!L:P,3,0)</f>
        <v>0</v>
      </c>
      <c r="AC2128" s="166">
        <f>VLOOKUP(L2128,Schnitt3!L:P,3,0)</f>
        <v>0</v>
      </c>
      <c r="AD2128" s="166">
        <f>VLOOKUP(L2128,Schnitt4!L:P,3,0)</f>
        <v>0</v>
      </c>
      <c r="AE2128" s="166">
        <f>VLOOKUP(L2128,Schnitt5!L:P,3,0)</f>
        <v>0</v>
      </c>
      <c r="AF2128" s="166">
        <f>VLOOKUP(L2128,Schnitt6!L:P,3,0)</f>
        <v>0</v>
      </c>
    </row>
    <row r="2129" spans="12:32" x14ac:dyDescent="0.25">
      <c r="L2129" s="264">
        <f>Member!A2129</f>
        <v>0</v>
      </c>
      <c r="M2129" s="166">
        <f t="shared" si="142"/>
        <v>0</v>
      </c>
      <c r="N2129" s="166">
        <f t="shared" si="143"/>
        <v>0</v>
      </c>
      <c r="O2129" s="166">
        <f t="shared" si="144"/>
        <v>0</v>
      </c>
      <c r="P2129" s="166">
        <f t="shared" si="145"/>
        <v>49</v>
      </c>
      <c r="S2129" s="166">
        <f>VLOOKUP(L2129,Schnitt1!L:P,2,0)</f>
        <v>0</v>
      </c>
      <c r="T2129" s="166">
        <f>VLOOKUP(L2129,Schnitt2!L:P,2,0)</f>
        <v>0</v>
      </c>
      <c r="U2129" s="166">
        <f>VLOOKUP(L2129,Schnitt3!L:P,2,0)</f>
        <v>0</v>
      </c>
      <c r="V2129" s="166">
        <f>VLOOKUP(L2129,Schnitt4!L:P,2,0)</f>
        <v>0</v>
      </c>
      <c r="W2129" s="166">
        <f>VLOOKUP(L2129,Schnitt5!L:P,2,0)</f>
        <v>0</v>
      </c>
      <c r="X2129" s="166">
        <f>VLOOKUP(L2129,Schnitt6!L:P,2,0)</f>
        <v>0</v>
      </c>
      <c r="AA2129" s="166">
        <f>VLOOKUP(L2129,Schnitt1!L:P,3,0)</f>
        <v>0</v>
      </c>
      <c r="AB2129" s="166">
        <f>VLOOKUP(L2129,Schnitt2!L:P,3,0)</f>
        <v>0</v>
      </c>
      <c r="AC2129" s="166">
        <f>VLOOKUP(L2129,Schnitt3!L:P,3,0)</f>
        <v>0</v>
      </c>
      <c r="AD2129" s="166">
        <f>VLOOKUP(L2129,Schnitt4!L:P,3,0)</f>
        <v>0</v>
      </c>
      <c r="AE2129" s="166">
        <f>VLOOKUP(L2129,Schnitt5!L:P,3,0)</f>
        <v>0</v>
      </c>
      <c r="AF2129" s="166">
        <f>VLOOKUP(L2129,Schnitt6!L:P,3,0)</f>
        <v>0</v>
      </c>
    </row>
    <row r="2130" spans="12:32" x14ac:dyDescent="0.25">
      <c r="L2130" s="264">
        <f>Member!A2130</f>
        <v>0</v>
      </c>
      <c r="M2130" s="166">
        <f t="shared" si="142"/>
        <v>0</v>
      </c>
      <c r="N2130" s="166">
        <f t="shared" si="143"/>
        <v>0</v>
      </c>
      <c r="O2130" s="166">
        <f t="shared" si="144"/>
        <v>0</v>
      </c>
      <c r="P2130" s="166">
        <f t="shared" si="145"/>
        <v>49</v>
      </c>
      <c r="S2130" s="166">
        <f>VLOOKUP(L2130,Schnitt1!L:P,2,0)</f>
        <v>0</v>
      </c>
      <c r="T2130" s="166">
        <f>VLOOKUP(L2130,Schnitt2!L:P,2,0)</f>
        <v>0</v>
      </c>
      <c r="U2130" s="166">
        <f>VLOOKUP(L2130,Schnitt3!L:P,2,0)</f>
        <v>0</v>
      </c>
      <c r="V2130" s="166">
        <f>VLOOKUP(L2130,Schnitt4!L:P,2,0)</f>
        <v>0</v>
      </c>
      <c r="W2130" s="166">
        <f>VLOOKUP(L2130,Schnitt5!L:P,2,0)</f>
        <v>0</v>
      </c>
      <c r="X2130" s="166">
        <f>VLOOKUP(L2130,Schnitt6!L:P,2,0)</f>
        <v>0</v>
      </c>
      <c r="AA2130" s="166">
        <f>VLOOKUP(L2130,Schnitt1!L:P,3,0)</f>
        <v>0</v>
      </c>
      <c r="AB2130" s="166">
        <f>VLOOKUP(L2130,Schnitt2!L:P,3,0)</f>
        <v>0</v>
      </c>
      <c r="AC2130" s="166">
        <f>VLOOKUP(L2130,Schnitt3!L:P,3,0)</f>
        <v>0</v>
      </c>
      <c r="AD2130" s="166">
        <f>VLOOKUP(L2130,Schnitt4!L:P,3,0)</f>
        <v>0</v>
      </c>
      <c r="AE2130" s="166">
        <f>VLOOKUP(L2130,Schnitt5!L:P,3,0)</f>
        <v>0</v>
      </c>
      <c r="AF2130" s="166">
        <f>VLOOKUP(L2130,Schnitt6!L:P,3,0)</f>
        <v>0</v>
      </c>
    </row>
    <row r="2131" spans="12:32" x14ac:dyDescent="0.25">
      <c r="L2131" s="264">
        <f>Member!A2131</f>
        <v>0</v>
      </c>
      <c r="M2131" s="166">
        <f t="shared" si="142"/>
        <v>0</v>
      </c>
      <c r="N2131" s="166">
        <f t="shared" si="143"/>
        <v>0</v>
      </c>
      <c r="O2131" s="166">
        <f t="shared" si="144"/>
        <v>0</v>
      </c>
      <c r="P2131" s="166">
        <f t="shared" si="145"/>
        <v>49</v>
      </c>
      <c r="S2131" s="166">
        <f>VLOOKUP(L2131,Schnitt1!L:P,2,0)</f>
        <v>0</v>
      </c>
      <c r="T2131" s="166">
        <f>VLOOKUP(L2131,Schnitt2!L:P,2,0)</f>
        <v>0</v>
      </c>
      <c r="U2131" s="166">
        <f>VLOOKUP(L2131,Schnitt3!L:P,2,0)</f>
        <v>0</v>
      </c>
      <c r="V2131" s="166">
        <f>VLOOKUP(L2131,Schnitt4!L:P,2,0)</f>
        <v>0</v>
      </c>
      <c r="W2131" s="166">
        <f>VLOOKUP(L2131,Schnitt5!L:P,2,0)</f>
        <v>0</v>
      </c>
      <c r="X2131" s="166">
        <f>VLOOKUP(L2131,Schnitt6!L:P,2,0)</f>
        <v>0</v>
      </c>
      <c r="AA2131" s="166">
        <f>VLOOKUP(L2131,Schnitt1!L:P,3,0)</f>
        <v>0</v>
      </c>
      <c r="AB2131" s="166">
        <f>VLOOKUP(L2131,Schnitt2!L:P,3,0)</f>
        <v>0</v>
      </c>
      <c r="AC2131" s="166">
        <f>VLOOKUP(L2131,Schnitt3!L:P,3,0)</f>
        <v>0</v>
      </c>
      <c r="AD2131" s="166">
        <f>VLOOKUP(L2131,Schnitt4!L:P,3,0)</f>
        <v>0</v>
      </c>
      <c r="AE2131" s="166">
        <f>VLOOKUP(L2131,Schnitt5!L:P,3,0)</f>
        <v>0</v>
      </c>
      <c r="AF2131" s="166">
        <f>VLOOKUP(L2131,Schnitt6!L:P,3,0)</f>
        <v>0</v>
      </c>
    </row>
    <row r="2132" spans="12:32" x14ac:dyDescent="0.25">
      <c r="L2132" s="264">
        <f>Member!A2132</f>
        <v>0</v>
      </c>
      <c r="M2132" s="166">
        <f t="shared" si="142"/>
        <v>0</v>
      </c>
      <c r="N2132" s="166">
        <f t="shared" si="143"/>
        <v>0</v>
      </c>
      <c r="O2132" s="166">
        <f t="shared" si="144"/>
        <v>0</v>
      </c>
      <c r="P2132" s="166">
        <f t="shared" si="145"/>
        <v>49</v>
      </c>
      <c r="S2132" s="166">
        <f>VLOOKUP(L2132,Schnitt1!L:P,2,0)</f>
        <v>0</v>
      </c>
      <c r="T2132" s="166">
        <f>VLOOKUP(L2132,Schnitt2!L:P,2,0)</f>
        <v>0</v>
      </c>
      <c r="U2132" s="166">
        <f>VLOOKUP(L2132,Schnitt3!L:P,2,0)</f>
        <v>0</v>
      </c>
      <c r="V2132" s="166">
        <f>VLOOKUP(L2132,Schnitt4!L:P,2,0)</f>
        <v>0</v>
      </c>
      <c r="W2132" s="166">
        <f>VLOOKUP(L2132,Schnitt5!L:P,2,0)</f>
        <v>0</v>
      </c>
      <c r="X2132" s="166">
        <f>VLOOKUP(L2132,Schnitt6!L:P,2,0)</f>
        <v>0</v>
      </c>
      <c r="AA2132" s="166">
        <f>VLOOKUP(L2132,Schnitt1!L:P,3,0)</f>
        <v>0</v>
      </c>
      <c r="AB2132" s="166">
        <f>VLOOKUP(L2132,Schnitt2!L:P,3,0)</f>
        <v>0</v>
      </c>
      <c r="AC2132" s="166">
        <f>VLOOKUP(L2132,Schnitt3!L:P,3,0)</f>
        <v>0</v>
      </c>
      <c r="AD2132" s="166">
        <f>VLOOKUP(L2132,Schnitt4!L:P,3,0)</f>
        <v>0</v>
      </c>
      <c r="AE2132" s="166">
        <f>VLOOKUP(L2132,Schnitt5!L:P,3,0)</f>
        <v>0</v>
      </c>
      <c r="AF2132" s="166">
        <f>VLOOKUP(L2132,Schnitt6!L:P,3,0)</f>
        <v>0</v>
      </c>
    </row>
    <row r="2133" spans="12:32" x14ac:dyDescent="0.25">
      <c r="L2133" s="264">
        <f>Member!A2133</f>
        <v>0</v>
      </c>
      <c r="M2133" s="166">
        <f t="shared" si="142"/>
        <v>0</v>
      </c>
      <c r="N2133" s="166">
        <f t="shared" si="143"/>
        <v>0</v>
      </c>
      <c r="O2133" s="166">
        <f t="shared" si="144"/>
        <v>0</v>
      </c>
      <c r="P2133" s="166">
        <f t="shared" si="145"/>
        <v>49</v>
      </c>
      <c r="S2133" s="166">
        <f>VLOOKUP(L2133,Schnitt1!L:P,2,0)</f>
        <v>0</v>
      </c>
      <c r="T2133" s="166">
        <f>VLOOKUP(L2133,Schnitt2!L:P,2,0)</f>
        <v>0</v>
      </c>
      <c r="U2133" s="166">
        <f>VLOOKUP(L2133,Schnitt3!L:P,2,0)</f>
        <v>0</v>
      </c>
      <c r="V2133" s="166">
        <f>VLOOKUP(L2133,Schnitt4!L:P,2,0)</f>
        <v>0</v>
      </c>
      <c r="W2133" s="166">
        <f>VLOOKUP(L2133,Schnitt5!L:P,2,0)</f>
        <v>0</v>
      </c>
      <c r="X2133" s="166">
        <f>VLOOKUP(L2133,Schnitt6!L:P,2,0)</f>
        <v>0</v>
      </c>
      <c r="AA2133" s="166">
        <f>VLOOKUP(L2133,Schnitt1!L:P,3,0)</f>
        <v>0</v>
      </c>
      <c r="AB2133" s="166">
        <f>VLOOKUP(L2133,Schnitt2!L:P,3,0)</f>
        <v>0</v>
      </c>
      <c r="AC2133" s="166">
        <f>VLOOKUP(L2133,Schnitt3!L:P,3,0)</f>
        <v>0</v>
      </c>
      <c r="AD2133" s="166">
        <f>VLOOKUP(L2133,Schnitt4!L:P,3,0)</f>
        <v>0</v>
      </c>
      <c r="AE2133" s="166">
        <f>VLOOKUP(L2133,Schnitt5!L:P,3,0)</f>
        <v>0</v>
      </c>
      <c r="AF2133" s="166">
        <f>VLOOKUP(L2133,Schnitt6!L:P,3,0)</f>
        <v>0</v>
      </c>
    </row>
    <row r="2134" spans="12:32" x14ac:dyDescent="0.25">
      <c r="L2134" s="264">
        <f>Member!A2134</f>
        <v>0</v>
      </c>
      <c r="M2134" s="166">
        <f t="shared" si="142"/>
        <v>0</v>
      </c>
      <c r="N2134" s="166">
        <f t="shared" si="143"/>
        <v>0</v>
      </c>
      <c r="O2134" s="166">
        <f t="shared" si="144"/>
        <v>0</v>
      </c>
      <c r="P2134" s="166">
        <f t="shared" si="145"/>
        <v>49</v>
      </c>
      <c r="S2134" s="166">
        <f>VLOOKUP(L2134,Schnitt1!L:P,2,0)</f>
        <v>0</v>
      </c>
      <c r="T2134" s="166">
        <f>VLOOKUP(L2134,Schnitt2!L:P,2,0)</f>
        <v>0</v>
      </c>
      <c r="U2134" s="166">
        <f>VLOOKUP(L2134,Schnitt3!L:P,2,0)</f>
        <v>0</v>
      </c>
      <c r="V2134" s="166">
        <f>VLOOKUP(L2134,Schnitt4!L:P,2,0)</f>
        <v>0</v>
      </c>
      <c r="W2134" s="166">
        <f>VLOOKUP(L2134,Schnitt5!L:P,2,0)</f>
        <v>0</v>
      </c>
      <c r="X2134" s="166">
        <f>VLOOKUP(L2134,Schnitt6!L:P,2,0)</f>
        <v>0</v>
      </c>
      <c r="AA2134" s="166">
        <f>VLOOKUP(L2134,Schnitt1!L:P,3,0)</f>
        <v>0</v>
      </c>
      <c r="AB2134" s="166">
        <f>VLOOKUP(L2134,Schnitt2!L:P,3,0)</f>
        <v>0</v>
      </c>
      <c r="AC2134" s="166">
        <f>VLOOKUP(L2134,Schnitt3!L:P,3,0)</f>
        <v>0</v>
      </c>
      <c r="AD2134" s="166">
        <f>VLOOKUP(L2134,Schnitt4!L:P,3,0)</f>
        <v>0</v>
      </c>
      <c r="AE2134" s="166">
        <f>VLOOKUP(L2134,Schnitt5!L:P,3,0)</f>
        <v>0</v>
      </c>
      <c r="AF2134" s="166">
        <f>VLOOKUP(L2134,Schnitt6!L:P,3,0)</f>
        <v>0</v>
      </c>
    </row>
    <row r="2135" spans="12:32" x14ac:dyDescent="0.25">
      <c r="L2135" s="264">
        <f>Member!A2135</f>
        <v>0</v>
      </c>
      <c r="M2135" s="166">
        <f t="shared" si="142"/>
        <v>0</v>
      </c>
      <c r="N2135" s="166">
        <f t="shared" si="143"/>
        <v>0</v>
      </c>
      <c r="O2135" s="166">
        <f t="shared" si="144"/>
        <v>0</v>
      </c>
      <c r="P2135" s="166">
        <f t="shared" si="145"/>
        <v>49</v>
      </c>
      <c r="S2135" s="166">
        <f>VLOOKUP(L2135,Schnitt1!L:P,2,0)</f>
        <v>0</v>
      </c>
      <c r="T2135" s="166">
        <f>VLOOKUP(L2135,Schnitt2!L:P,2,0)</f>
        <v>0</v>
      </c>
      <c r="U2135" s="166">
        <f>VLOOKUP(L2135,Schnitt3!L:P,2,0)</f>
        <v>0</v>
      </c>
      <c r="V2135" s="166">
        <f>VLOOKUP(L2135,Schnitt4!L:P,2,0)</f>
        <v>0</v>
      </c>
      <c r="W2135" s="166">
        <f>VLOOKUP(L2135,Schnitt5!L:P,2,0)</f>
        <v>0</v>
      </c>
      <c r="X2135" s="166">
        <f>VLOOKUP(L2135,Schnitt6!L:P,2,0)</f>
        <v>0</v>
      </c>
      <c r="AA2135" s="166">
        <f>VLOOKUP(L2135,Schnitt1!L:P,3,0)</f>
        <v>0</v>
      </c>
      <c r="AB2135" s="166">
        <f>VLOOKUP(L2135,Schnitt2!L:P,3,0)</f>
        <v>0</v>
      </c>
      <c r="AC2135" s="166">
        <f>VLOOKUP(L2135,Schnitt3!L:P,3,0)</f>
        <v>0</v>
      </c>
      <c r="AD2135" s="166">
        <f>VLOOKUP(L2135,Schnitt4!L:P,3,0)</f>
        <v>0</v>
      </c>
      <c r="AE2135" s="166">
        <f>VLOOKUP(L2135,Schnitt5!L:P,3,0)</f>
        <v>0</v>
      </c>
      <c r="AF2135" s="166">
        <f>VLOOKUP(L2135,Schnitt6!L:P,3,0)</f>
        <v>0</v>
      </c>
    </row>
    <row r="2136" spans="12:32" x14ac:dyDescent="0.25">
      <c r="L2136" s="264">
        <f>Member!A2136</f>
        <v>0</v>
      </c>
      <c r="M2136" s="166">
        <f t="shared" si="142"/>
        <v>0</v>
      </c>
      <c r="N2136" s="166">
        <f t="shared" si="143"/>
        <v>0</v>
      </c>
      <c r="O2136" s="166">
        <f t="shared" si="144"/>
        <v>0</v>
      </c>
      <c r="P2136" s="166">
        <f t="shared" si="145"/>
        <v>49</v>
      </c>
      <c r="S2136" s="166">
        <f>VLOOKUP(L2136,Schnitt1!L:P,2,0)</f>
        <v>0</v>
      </c>
      <c r="T2136" s="166">
        <f>VLOOKUP(L2136,Schnitt2!L:P,2,0)</f>
        <v>0</v>
      </c>
      <c r="U2136" s="166">
        <f>VLOOKUP(L2136,Schnitt3!L:P,2,0)</f>
        <v>0</v>
      </c>
      <c r="V2136" s="166">
        <f>VLOOKUP(L2136,Schnitt4!L:P,2,0)</f>
        <v>0</v>
      </c>
      <c r="W2136" s="166">
        <f>VLOOKUP(L2136,Schnitt5!L:P,2,0)</f>
        <v>0</v>
      </c>
      <c r="X2136" s="166">
        <f>VLOOKUP(L2136,Schnitt6!L:P,2,0)</f>
        <v>0</v>
      </c>
      <c r="AA2136" s="166">
        <f>VLOOKUP(L2136,Schnitt1!L:P,3,0)</f>
        <v>0</v>
      </c>
      <c r="AB2136" s="166">
        <f>VLOOKUP(L2136,Schnitt2!L:P,3,0)</f>
        <v>0</v>
      </c>
      <c r="AC2136" s="166">
        <f>VLOOKUP(L2136,Schnitt3!L:P,3,0)</f>
        <v>0</v>
      </c>
      <c r="AD2136" s="166">
        <f>VLOOKUP(L2136,Schnitt4!L:P,3,0)</f>
        <v>0</v>
      </c>
      <c r="AE2136" s="166">
        <f>VLOOKUP(L2136,Schnitt5!L:P,3,0)</f>
        <v>0</v>
      </c>
      <c r="AF2136" s="166">
        <f>VLOOKUP(L2136,Schnitt6!L:P,3,0)</f>
        <v>0</v>
      </c>
    </row>
    <row r="2137" spans="12:32" x14ac:dyDescent="0.25">
      <c r="L2137" s="264">
        <f>Member!A2137</f>
        <v>0</v>
      </c>
      <c r="M2137" s="166">
        <f t="shared" si="142"/>
        <v>0</v>
      </c>
      <c r="N2137" s="166">
        <f t="shared" si="143"/>
        <v>0</v>
      </c>
      <c r="O2137" s="166">
        <f t="shared" si="144"/>
        <v>0</v>
      </c>
      <c r="P2137" s="166">
        <f t="shared" si="145"/>
        <v>49</v>
      </c>
      <c r="S2137" s="166">
        <f>VLOOKUP(L2137,Schnitt1!L:P,2,0)</f>
        <v>0</v>
      </c>
      <c r="T2137" s="166">
        <f>VLOOKUP(L2137,Schnitt2!L:P,2,0)</f>
        <v>0</v>
      </c>
      <c r="U2137" s="166">
        <f>VLOOKUP(L2137,Schnitt3!L:P,2,0)</f>
        <v>0</v>
      </c>
      <c r="V2137" s="166">
        <f>VLOOKUP(L2137,Schnitt4!L:P,2,0)</f>
        <v>0</v>
      </c>
      <c r="W2137" s="166">
        <f>VLOOKUP(L2137,Schnitt5!L:P,2,0)</f>
        <v>0</v>
      </c>
      <c r="X2137" s="166">
        <f>VLOOKUP(L2137,Schnitt6!L:P,2,0)</f>
        <v>0</v>
      </c>
      <c r="AA2137" s="166">
        <f>VLOOKUP(L2137,Schnitt1!L:P,3,0)</f>
        <v>0</v>
      </c>
      <c r="AB2137" s="166">
        <f>VLOOKUP(L2137,Schnitt2!L:P,3,0)</f>
        <v>0</v>
      </c>
      <c r="AC2137" s="166">
        <f>VLOOKUP(L2137,Schnitt3!L:P,3,0)</f>
        <v>0</v>
      </c>
      <c r="AD2137" s="166">
        <f>VLOOKUP(L2137,Schnitt4!L:P,3,0)</f>
        <v>0</v>
      </c>
      <c r="AE2137" s="166">
        <f>VLOOKUP(L2137,Schnitt5!L:P,3,0)</f>
        <v>0</v>
      </c>
      <c r="AF2137" s="166">
        <f>VLOOKUP(L2137,Schnitt6!L:P,3,0)</f>
        <v>0</v>
      </c>
    </row>
    <row r="2138" spans="12:32" x14ac:dyDescent="0.25">
      <c r="L2138" s="264">
        <f>Member!A2138</f>
        <v>0</v>
      </c>
      <c r="M2138" s="166">
        <f t="shared" si="142"/>
        <v>0</v>
      </c>
      <c r="N2138" s="166">
        <f t="shared" si="143"/>
        <v>0</v>
      </c>
      <c r="O2138" s="166">
        <f t="shared" si="144"/>
        <v>0</v>
      </c>
      <c r="P2138" s="166">
        <f t="shared" si="145"/>
        <v>49</v>
      </c>
      <c r="S2138" s="166">
        <f>VLOOKUP(L2138,Schnitt1!L:P,2,0)</f>
        <v>0</v>
      </c>
      <c r="T2138" s="166">
        <f>VLOOKUP(L2138,Schnitt2!L:P,2,0)</f>
        <v>0</v>
      </c>
      <c r="U2138" s="166">
        <f>VLOOKUP(L2138,Schnitt3!L:P,2,0)</f>
        <v>0</v>
      </c>
      <c r="V2138" s="166">
        <f>VLOOKUP(L2138,Schnitt4!L:P,2,0)</f>
        <v>0</v>
      </c>
      <c r="W2138" s="166">
        <f>VLOOKUP(L2138,Schnitt5!L:P,2,0)</f>
        <v>0</v>
      </c>
      <c r="X2138" s="166">
        <f>VLOOKUP(L2138,Schnitt6!L:P,2,0)</f>
        <v>0</v>
      </c>
      <c r="AA2138" s="166">
        <f>VLOOKUP(L2138,Schnitt1!L:P,3,0)</f>
        <v>0</v>
      </c>
      <c r="AB2138" s="166">
        <f>VLOOKUP(L2138,Schnitt2!L:P,3,0)</f>
        <v>0</v>
      </c>
      <c r="AC2138" s="166">
        <f>VLOOKUP(L2138,Schnitt3!L:P,3,0)</f>
        <v>0</v>
      </c>
      <c r="AD2138" s="166">
        <f>VLOOKUP(L2138,Schnitt4!L:P,3,0)</f>
        <v>0</v>
      </c>
      <c r="AE2138" s="166">
        <f>VLOOKUP(L2138,Schnitt5!L:P,3,0)</f>
        <v>0</v>
      </c>
      <c r="AF2138" s="166">
        <f>VLOOKUP(L2138,Schnitt6!L:P,3,0)</f>
        <v>0</v>
      </c>
    </row>
    <row r="2139" spans="12:32" x14ac:dyDescent="0.25">
      <c r="L2139" s="264">
        <f>Member!A2139</f>
        <v>0</v>
      </c>
      <c r="M2139" s="166">
        <f t="shared" si="142"/>
        <v>0</v>
      </c>
      <c r="N2139" s="166">
        <f t="shared" si="143"/>
        <v>0</v>
      </c>
      <c r="O2139" s="166">
        <f t="shared" si="144"/>
        <v>0</v>
      </c>
      <c r="P2139" s="166">
        <f t="shared" si="145"/>
        <v>49</v>
      </c>
      <c r="S2139" s="166">
        <f>VLOOKUP(L2139,Schnitt1!L:P,2,0)</f>
        <v>0</v>
      </c>
      <c r="T2139" s="166">
        <f>VLOOKUP(L2139,Schnitt2!L:P,2,0)</f>
        <v>0</v>
      </c>
      <c r="U2139" s="166">
        <f>VLOOKUP(L2139,Schnitt3!L:P,2,0)</f>
        <v>0</v>
      </c>
      <c r="V2139" s="166">
        <f>VLOOKUP(L2139,Schnitt4!L:P,2,0)</f>
        <v>0</v>
      </c>
      <c r="W2139" s="166">
        <f>VLOOKUP(L2139,Schnitt5!L:P,2,0)</f>
        <v>0</v>
      </c>
      <c r="X2139" s="166">
        <f>VLOOKUP(L2139,Schnitt6!L:P,2,0)</f>
        <v>0</v>
      </c>
      <c r="AA2139" s="166">
        <f>VLOOKUP(L2139,Schnitt1!L:P,3,0)</f>
        <v>0</v>
      </c>
      <c r="AB2139" s="166">
        <f>VLOOKUP(L2139,Schnitt2!L:P,3,0)</f>
        <v>0</v>
      </c>
      <c r="AC2139" s="166">
        <f>VLOOKUP(L2139,Schnitt3!L:P,3,0)</f>
        <v>0</v>
      </c>
      <c r="AD2139" s="166">
        <f>VLOOKUP(L2139,Schnitt4!L:P,3,0)</f>
        <v>0</v>
      </c>
      <c r="AE2139" s="166">
        <f>VLOOKUP(L2139,Schnitt5!L:P,3,0)</f>
        <v>0</v>
      </c>
      <c r="AF2139" s="166">
        <f>VLOOKUP(L2139,Schnitt6!L:P,3,0)</f>
        <v>0</v>
      </c>
    </row>
    <row r="2140" spans="12:32" x14ac:dyDescent="0.25">
      <c r="L2140" s="264">
        <f>Member!A2140</f>
        <v>0</v>
      </c>
      <c r="M2140" s="166">
        <f t="shared" si="142"/>
        <v>0</v>
      </c>
      <c r="N2140" s="166">
        <f t="shared" si="143"/>
        <v>0</v>
      </c>
      <c r="O2140" s="166">
        <f t="shared" si="144"/>
        <v>0</v>
      </c>
      <c r="P2140" s="166">
        <f t="shared" si="145"/>
        <v>49</v>
      </c>
      <c r="S2140" s="166">
        <f>VLOOKUP(L2140,Schnitt1!L:P,2,0)</f>
        <v>0</v>
      </c>
      <c r="T2140" s="166">
        <f>VLOOKUP(L2140,Schnitt2!L:P,2,0)</f>
        <v>0</v>
      </c>
      <c r="U2140" s="166">
        <f>VLOOKUP(L2140,Schnitt3!L:P,2,0)</f>
        <v>0</v>
      </c>
      <c r="V2140" s="166">
        <f>VLOOKUP(L2140,Schnitt4!L:P,2,0)</f>
        <v>0</v>
      </c>
      <c r="W2140" s="166">
        <f>VLOOKUP(L2140,Schnitt5!L:P,2,0)</f>
        <v>0</v>
      </c>
      <c r="X2140" s="166">
        <f>VLOOKUP(L2140,Schnitt6!L:P,2,0)</f>
        <v>0</v>
      </c>
      <c r="AA2140" s="166">
        <f>VLOOKUP(L2140,Schnitt1!L:P,3,0)</f>
        <v>0</v>
      </c>
      <c r="AB2140" s="166">
        <f>VLOOKUP(L2140,Schnitt2!L:P,3,0)</f>
        <v>0</v>
      </c>
      <c r="AC2140" s="166">
        <f>VLOOKUP(L2140,Schnitt3!L:P,3,0)</f>
        <v>0</v>
      </c>
      <c r="AD2140" s="166">
        <f>VLOOKUP(L2140,Schnitt4!L:P,3,0)</f>
        <v>0</v>
      </c>
      <c r="AE2140" s="166">
        <f>VLOOKUP(L2140,Schnitt5!L:P,3,0)</f>
        <v>0</v>
      </c>
      <c r="AF2140" s="166">
        <f>VLOOKUP(L2140,Schnitt6!L:P,3,0)</f>
        <v>0</v>
      </c>
    </row>
    <row r="2141" spans="12:32" x14ac:dyDescent="0.25">
      <c r="L2141" s="264">
        <f>Member!A2141</f>
        <v>0</v>
      </c>
      <c r="M2141" s="166">
        <f t="shared" si="142"/>
        <v>0</v>
      </c>
      <c r="N2141" s="166">
        <f t="shared" si="143"/>
        <v>0</v>
      </c>
      <c r="O2141" s="166">
        <f t="shared" si="144"/>
        <v>0</v>
      </c>
      <c r="P2141" s="166">
        <f t="shared" si="145"/>
        <v>49</v>
      </c>
      <c r="S2141" s="166">
        <f>VLOOKUP(L2141,Schnitt1!L:P,2,0)</f>
        <v>0</v>
      </c>
      <c r="T2141" s="166">
        <f>VLOOKUP(L2141,Schnitt2!L:P,2,0)</f>
        <v>0</v>
      </c>
      <c r="U2141" s="166">
        <f>VLOOKUP(L2141,Schnitt3!L:P,2,0)</f>
        <v>0</v>
      </c>
      <c r="V2141" s="166">
        <f>VLOOKUP(L2141,Schnitt4!L:P,2,0)</f>
        <v>0</v>
      </c>
      <c r="W2141" s="166">
        <f>VLOOKUP(L2141,Schnitt5!L:P,2,0)</f>
        <v>0</v>
      </c>
      <c r="X2141" s="166">
        <f>VLOOKUP(L2141,Schnitt6!L:P,2,0)</f>
        <v>0</v>
      </c>
      <c r="AA2141" s="166">
        <f>VLOOKUP(L2141,Schnitt1!L:P,3,0)</f>
        <v>0</v>
      </c>
      <c r="AB2141" s="166">
        <f>VLOOKUP(L2141,Schnitt2!L:P,3,0)</f>
        <v>0</v>
      </c>
      <c r="AC2141" s="166">
        <f>VLOOKUP(L2141,Schnitt3!L:P,3,0)</f>
        <v>0</v>
      </c>
      <c r="AD2141" s="166">
        <f>VLOOKUP(L2141,Schnitt4!L:P,3,0)</f>
        <v>0</v>
      </c>
      <c r="AE2141" s="166">
        <f>VLOOKUP(L2141,Schnitt5!L:P,3,0)</f>
        <v>0</v>
      </c>
      <c r="AF2141" s="166">
        <f>VLOOKUP(L2141,Schnitt6!L:P,3,0)</f>
        <v>0</v>
      </c>
    </row>
    <row r="2142" spans="12:32" x14ac:dyDescent="0.25">
      <c r="L2142" s="264">
        <f>Member!A2142</f>
        <v>0</v>
      </c>
      <c r="M2142" s="166">
        <f t="shared" si="142"/>
        <v>0</v>
      </c>
      <c r="N2142" s="166">
        <f t="shared" si="143"/>
        <v>0</v>
      </c>
      <c r="O2142" s="166">
        <f t="shared" si="144"/>
        <v>0</v>
      </c>
      <c r="P2142" s="166">
        <f t="shared" si="145"/>
        <v>49</v>
      </c>
      <c r="S2142" s="166">
        <f>VLOOKUP(L2142,Schnitt1!L:P,2,0)</f>
        <v>0</v>
      </c>
      <c r="T2142" s="166">
        <f>VLOOKUP(L2142,Schnitt2!L:P,2,0)</f>
        <v>0</v>
      </c>
      <c r="U2142" s="166">
        <f>VLOOKUP(L2142,Schnitt3!L:P,2,0)</f>
        <v>0</v>
      </c>
      <c r="V2142" s="166">
        <f>VLOOKUP(L2142,Schnitt4!L:P,2,0)</f>
        <v>0</v>
      </c>
      <c r="W2142" s="166">
        <f>VLOOKUP(L2142,Schnitt5!L:P,2,0)</f>
        <v>0</v>
      </c>
      <c r="X2142" s="166">
        <f>VLOOKUP(L2142,Schnitt6!L:P,2,0)</f>
        <v>0</v>
      </c>
      <c r="AA2142" s="166">
        <f>VLOOKUP(L2142,Schnitt1!L:P,3,0)</f>
        <v>0</v>
      </c>
      <c r="AB2142" s="166">
        <f>VLOOKUP(L2142,Schnitt2!L:P,3,0)</f>
        <v>0</v>
      </c>
      <c r="AC2142" s="166">
        <f>VLOOKUP(L2142,Schnitt3!L:P,3,0)</f>
        <v>0</v>
      </c>
      <c r="AD2142" s="166">
        <f>VLOOKUP(L2142,Schnitt4!L:P,3,0)</f>
        <v>0</v>
      </c>
      <c r="AE2142" s="166">
        <f>VLOOKUP(L2142,Schnitt5!L:P,3,0)</f>
        <v>0</v>
      </c>
      <c r="AF2142" s="166">
        <f>VLOOKUP(L2142,Schnitt6!L:P,3,0)</f>
        <v>0</v>
      </c>
    </row>
    <row r="2143" spans="12:32" x14ac:dyDescent="0.25">
      <c r="L2143" s="264">
        <f>Member!A2143</f>
        <v>0</v>
      </c>
      <c r="M2143" s="166">
        <f t="shared" si="142"/>
        <v>0</v>
      </c>
      <c r="N2143" s="166">
        <f t="shared" si="143"/>
        <v>0</v>
      </c>
      <c r="O2143" s="166">
        <f t="shared" si="144"/>
        <v>0</v>
      </c>
      <c r="P2143" s="166">
        <f t="shared" si="145"/>
        <v>49</v>
      </c>
      <c r="S2143" s="166">
        <f>VLOOKUP(L2143,Schnitt1!L:P,2,0)</f>
        <v>0</v>
      </c>
      <c r="T2143" s="166">
        <f>VLOOKUP(L2143,Schnitt2!L:P,2,0)</f>
        <v>0</v>
      </c>
      <c r="U2143" s="166">
        <f>VLOOKUP(L2143,Schnitt3!L:P,2,0)</f>
        <v>0</v>
      </c>
      <c r="V2143" s="166">
        <f>VLOOKUP(L2143,Schnitt4!L:P,2,0)</f>
        <v>0</v>
      </c>
      <c r="W2143" s="166">
        <f>VLOOKUP(L2143,Schnitt5!L:P,2,0)</f>
        <v>0</v>
      </c>
      <c r="X2143" s="166">
        <f>VLOOKUP(L2143,Schnitt6!L:P,2,0)</f>
        <v>0</v>
      </c>
      <c r="AA2143" s="166">
        <f>VLOOKUP(L2143,Schnitt1!L:P,3,0)</f>
        <v>0</v>
      </c>
      <c r="AB2143" s="166">
        <f>VLOOKUP(L2143,Schnitt2!L:P,3,0)</f>
        <v>0</v>
      </c>
      <c r="AC2143" s="166">
        <f>VLOOKUP(L2143,Schnitt3!L:P,3,0)</f>
        <v>0</v>
      </c>
      <c r="AD2143" s="166">
        <f>VLOOKUP(L2143,Schnitt4!L:P,3,0)</f>
        <v>0</v>
      </c>
      <c r="AE2143" s="166">
        <f>VLOOKUP(L2143,Schnitt5!L:P,3,0)</f>
        <v>0</v>
      </c>
      <c r="AF2143" s="166">
        <f>VLOOKUP(L2143,Schnitt6!L:P,3,0)</f>
        <v>0</v>
      </c>
    </row>
    <row r="2144" spans="12:32" x14ac:dyDescent="0.25">
      <c r="L2144" s="264">
        <f>Member!A2144</f>
        <v>0</v>
      </c>
      <c r="M2144" s="166">
        <f t="shared" si="142"/>
        <v>0</v>
      </c>
      <c r="N2144" s="166">
        <f t="shared" si="143"/>
        <v>0</v>
      </c>
      <c r="O2144" s="166">
        <f t="shared" si="144"/>
        <v>0</v>
      </c>
      <c r="P2144" s="166">
        <f t="shared" si="145"/>
        <v>49</v>
      </c>
      <c r="S2144" s="166">
        <f>VLOOKUP(L2144,Schnitt1!L:P,2,0)</f>
        <v>0</v>
      </c>
      <c r="T2144" s="166">
        <f>VLOOKUP(L2144,Schnitt2!L:P,2,0)</f>
        <v>0</v>
      </c>
      <c r="U2144" s="166">
        <f>VLOOKUP(L2144,Schnitt3!L:P,2,0)</f>
        <v>0</v>
      </c>
      <c r="V2144" s="166">
        <f>VLOOKUP(L2144,Schnitt4!L:P,2,0)</f>
        <v>0</v>
      </c>
      <c r="W2144" s="166">
        <f>VLOOKUP(L2144,Schnitt5!L:P,2,0)</f>
        <v>0</v>
      </c>
      <c r="X2144" s="166">
        <f>VLOOKUP(L2144,Schnitt6!L:P,2,0)</f>
        <v>0</v>
      </c>
      <c r="AA2144" s="166">
        <f>VLOOKUP(L2144,Schnitt1!L:P,3,0)</f>
        <v>0</v>
      </c>
      <c r="AB2144" s="166">
        <f>VLOOKUP(L2144,Schnitt2!L:P,3,0)</f>
        <v>0</v>
      </c>
      <c r="AC2144" s="166">
        <f>VLOOKUP(L2144,Schnitt3!L:P,3,0)</f>
        <v>0</v>
      </c>
      <c r="AD2144" s="166">
        <f>VLOOKUP(L2144,Schnitt4!L:P,3,0)</f>
        <v>0</v>
      </c>
      <c r="AE2144" s="166">
        <f>VLOOKUP(L2144,Schnitt5!L:P,3,0)</f>
        <v>0</v>
      </c>
      <c r="AF2144" s="166">
        <f>VLOOKUP(L2144,Schnitt6!L:P,3,0)</f>
        <v>0</v>
      </c>
    </row>
    <row r="2145" spans="12:32" x14ac:dyDescent="0.25">
      <c r="L2145" s="264">
        <f>Member!A2145</f>
        <v>0</v>
      </c>
      <c r="M2145" s="166">
        <f t="shared" si="142"/>
        <v>0</v>
      </c>
      <c r="N2145" s="166">
        <f t="shared" si="143"/>
        <v>0</v>
      </c>
      <c r="O2145" s="166">
        <f t="shared" si="144"/>
        <v>0</v>
      </c>
      <c r="P2145" s="166">
        <f t="shared" si="145"/>
        <v>49</v>
      </c>
      <c r="S2145" s="166">
        <f>VLOOKUP(L2145,Schnitt1!L:P,2,0)</f>
        <v>0</v>
      </c>
      <c r="T2145" s="166">
        <f>VLOOKUP(L2145,Schnitt2!L:P,2,0)</f>
        <v>0</v>
      </c>
      <c r="U2145" s="166">
        <f>VLOOKUP(L2145,Schnitt3!L:P,2,0)</f>
        <v>0</v>
      </c>
      <c r="V2145" s="166">
        <f>VLOOKUP(L2145,Schnitt4!L:P,2,0)</f>
        <v>0</v>
      </c>
      <c r="W2145" s="166">
        <f>VLOOKUP(L2145,Schnitt5!L:P,2,0)</f>
        <v>0</v>
      </c>
      <c r="X2145" s="166">
        <f>VLOOKUP(L2145,Schnitt6!L:P,2,0)</f>
        <v>0</v>
      </c>
      <c r="AA2145" s="166">
        <f>VLOOKUP(L2145,Schnitt1!L:P,3,0)</f>
        <v>0</v>
      </c>
      <c r="AB2145" s="166">
        <f>VLOOKUP(L2145,Schnitt2!L:P,3,0)</f>
        <v>0</v>
      </c>
      <c r="AC2145" s="166">
        <f>VLOOKUP(L2145,Schnitt3!L:P,3,0)</f>
        <v>0</v>
      </c>
      <c r="AD2145" s="166">
        <f>VLOOKUP(L2145,Schnitt4!L:P,3,0)</f>
        <v>0</v>
      </c>
      <c r="AE2145" s="166">
        <f>VLOOKUP(L2145,Schnitt5!L:P,3,0)</f>
        <v>0</v>
      </c>
      <c r="AF2145" s="166">
        <f>VLOOKUP(L2145,Schnitt6!L:P,3,0)</f>
        <v>0</v>
      </c>
    </row>
    <row r="2146" spans="12:32" x14ac:dyDescent="0.25">
      <c r="L2146" s="264">
        <f>Member!A2146</f>
        <v>0</v>
      </c>
      <c r="M2146" s="166">
        <f t="shared" si="142"/>
        <v>0</v>
      </c>
      <c r="N2146" s="166">
        <f t="shared" si="143"/>
        <v>0</v>
      </c>
      <c r="O2146" s="166">
        <f t="shared" si="144"/>
        <v>0</v>
      </c>
      <c r="P2146" s="166">
        <f t="shared" si="145"/>
        <v>49</v>
      </c>
      <c r="S2146" s="166">
        <f>VLOOKUP(L2146,Schnitt1!L:P,2,0)</f>
        <v>0</v>
      </c>
      <c r="T2146" s="166">
        <f>VLOOKUP(L2146,Schnitt2!L:P,2,0)</f>
        <v>0</v>
      </c>
      <c r="U2146" s="166">
        <f>VLOOKUP(L2146,Schnitt3!L:P,2,0)</f>
        <v>0</v>
      </c>
      <c r="V2146" s="166">
        <f>VLOOKUP(L2146,Schnitt4!L:P,2,0)</f>
        <v>0</v>
      </c>
      <c r="W2146" s="166">
        <f>VLOOKUP(L2146,Schnitt5!L:P,2,0)</f>
        <v>0</v>
      </c>
      <c r="X2146" s="166">
        <f>VLOOKUP(L2146,Schnitt6!L:P,2,0)</f>
        <v>0</v>
      </c>
      <c r="AA2146" s="166">
        <f>VLOOKUP(L2146,Schnitt1!L:P,3,0)</f>
        <v>0</v>
      </c>
      <c r="AB2146" s="166">
        <f>VLOOKUP(L2146,Schnitt2!L:P,3,0)</f>
        <v>0</v>
      </c>
      <c r="AC2146" s="166">
        <f>VLOOKUP(L2146,Schnitt3!L:P,3,0)</f>
        <v>0</v>
      </c>
      <c r="AD2146" s="166">
        <f>VLOOKUP(L2146,Schnitt4!L:P,3,0)</f>
        <v>0</v>
      </c>
      <c r="AE2146" s="166">
        <f>VLOOKUP(L2146,Schnitt5!L:P,3,0)</f>
        <v>0</v>
      </c>
      <c r="AF2146" s="166">
        <f>VLOOKUP(L2146,Schnitt6!L:P,3,0)</f>
        <v>0</v>
      </c>
    </row>
    <row r="2147" spans="12:32" x14ac:dyDescent="0.25">
      <c r="L2147" s="264">
        <f>Member!A2147</f>
        <v>0</v>
      </c>
      <c r="M2147" s="166">
        <f t="shared" si="142"/>
        <v>0</v>
      </c>
      <c r="N2147" s="166">
        <f t="shared" si="143"/>
        <v>0</v>
      </c>
      <c r="O2147" s="166">
        <f t="shared" si="144"/>
        <v>0</v>
      </c>
      <c r="P2147" s="166">
        <f t="shared" si="145"/>
        <v>49</v>
      </c>
      <c r="S2147" s="166">
        <f>VLOOKUP(L2147,Schnitt1!L:P,2,0)</f>
        <v>0</v>
      </c>
      <c r="T2147" s="166">
        <f>VLOOKUP(L2147,Schnitt2!L:P,2,0)</f>
        <v>0</v>
      </c>
      <c r="U2147" s="166">
        <f>VLOOKUP(L2147,Schnitt3!L:P,2,0)</f>
        <v>0</v>
      </c>
      <c r="V2147" s="166">
        <f>VLOOKUP(L2147,Schnitt4!L:P,2,0)</f>
        <v>0</v>
      </c>
      <c r="W2147" s="166">
        <f>VLOOKUP(L2147,Schnitt5!L:P,2,0)</f>
        <v>0</v>
      </c>
      <c r="X2147" s="166">
        <f>VLOOKUP(L2147,Schnitt6!L:P,2,0)</f>
        <v>0</v>
      </c>
      <c r="AA2147" s="166">
        <f>VLOOKUP(L2147,Schnitt1!L:P,3,0)</f>
        <v>0</v>
      </c>
      <c r="AB2147" s="166">
        <f>VLOOKUP(L2147,Schnitt2!L:P,3,0)</f>
        <v>0</v>
      </c>
      <c r="AC2147" s="166">
        <f>VLOOKUP(L2147,Schnitt3!L:P,3,0)</f>
        <v>0</v>
      </c>
      <c r="AD2147" s="166">
        <f>VLOOKUP(L2147,Schnitt4!L:P,3,0)</f>
        <v>0</v>
      </c>
      <c r="AE2147" s="166">
        <f>VLOOKUP(L2147,Schnitt5!L:P,3,0)</f>
        <v>0</v>
      </c>
      <c r="AF2147" s="166">
        <f>VLOOKUP(L2147,Schnitt6!L:P,3,0)</f>
        <v>0</v>
      </c>
    </row>
    <row r="2148" spans="12:32" x14ac:dyDescent="0.25">
      <c r="L2148" s="264">
        <f>Member!A2148</f>
        <v>0</v>
      </c>
      <c r="M2148" s="166">
        <f t="shared" si="142"/>
        <v>0</v>
      </c>
      <c r="N2148" s="166">
        <f t="shared" si="143"/>
        <v>0</v>
      </c>
      <c r="O2148" s="166">
        <f t="shared" si="144"/>
        <v>0</v>
      </c>
      <c r="P2148" s="166">
        <f t="shared" si="145"/>
        <v>49</v>
      </c>
      <c r="S2148" s="166">
        <f>VLOOKUP(L2148,Schnitt1!L:P,2,0)</f>
        <v>0</v>
      </c>
      <c r="T2148" s="166">
        <f>VLOOKUP(L2148,Schnitt2!L:P,2,0)</f>
        <v>0</v>
      </c>
      <c r="U2148" s="166">
        <f>VLOOKUP(L2148,Schnitt3!L:P,2,0)</f>
        <v>0</v>
      </c>
      <c r="V2148" s="166">
        <f>VLOOKUP(L2148,Schnitt4!L:P,2,0)</f>
        <v>0</v>
      </c>
      <c r="W2148" s="166">
        <f>VLOOKUP(L2148,Schnitt5!L:P,2,0)</f>
        <v>0</v>
      </c>
      <c r="X2148" s="166">
        <f>VLOOKUP(L2148,Schnitt6!L:P,2,0)</f>
        <v>0</v>
      </c>
      <c r="AA2148" s="166">
        <f>VLOOKUP(L2148,Schnitt1!L:P,3,0)</f>
        <v>0</v>
      </c>
      <c r="AB2148" s="166">
        <f>VLOOKUP(L2148,Schnitt2!L:P,3,0)</f>
        <v>0</v>
      </c>
      <c r="AC2148" s="166">
        <f>VLOOKUP(L2148,Schnitt3!L:P,3,0)</f>
        <v>0</v>
      </c>
      <c r="AD2148" s="166">
        <f>VLOOKUP(L2148,Schnitt4!L:P,3,0)</f>
        <v>0</v>
      </c>
      <c r="AE2148" s="166">
        <f>VLOOKUP(L2148,Schnitt5!L:P,3,0)</f>
        <v>0</v>
      </c>
      <c r="AF2148" s="166">
        <f>VLOOKUP(L2148,Schnitt6!L:P,3,0)</f>
        <v>0</v>
      </c>
    </row>
    <row r="2149" spans="12:32" x14ac:dyDescent="0.25">
      <c r="L2149" s="264">
        <f>Member!A2149</f>
        <v>0</v>
      </c>
      <c r="M2149" s="166">
        <f t="shared" si="142"/>
        <v>0</v>
      </c>
      <c r="N2149" s="166">
        <f t="shared" si="143"/>
        <v>0</v>
      </c>
      <c r="O2149" s="166">
        <f t="shared" si="144"/>
        <v>0</v>
      </c>
      <c r="P2149" s="166">
        <f t="shared" si="145"/>
        <v>49</v>
      </c>
      <c r="S2149" s="166">
        <f>VLOOKUP(L2149,Schnitt1!L:P,2,0)</f>
        <v>0</v>
      </c>
      <c r="T2149" s="166">
        <f>VLOOKUP(L2149,Schnitt2!L:P,2,0)</f>
        <v>0</v>
      </c>
      <c r="U2149" s="166">
        <f>VLOOKUP(L2149,Schnitt3!L:P,2,0)</f>
        <v>0</v>
      </c>
      <c r="V2149" s="166">
        <f>VLOOKUP(L2149,Schnitt4!L:P,2,0)</f>
        <v>0</v>
      </c>
      <c r="W2149" s="166">
        <f>VLOOKUP(L2149,Schnitt5!L:P,2,0)</f>
        <v>0</v>
      </c>
      <c r="X2149" s="166">
        <f>VLOOKUP(L2149,Schnitt6!L:P,2,0)</f>
        <v>0</v>
      </c>
      <c r="AA2149" s="166">
        <f>VLOOKUP(L2149,Schnitt1!L:P,3,0)</f>
        <v>0</v>
      </c>
      <c r="AB2149" s="166">
        <f>VLOOKUP(L2149,Schnitt2!L:P,3,0)</f>
        <v>0</v>
      </c>
      <c r="AC2149" s="166">
        <f>VLOOKUP(L2149,Schnitt3!L:P,3,0)</f>
        <v>0</v>
      </c>
      <c r="AD2149" s="166">
        <f>VLOOKUP(L2149,Schnitt4!L:P,3,0)</f>
        <v>0</v>
      </c>
      <c r="AE2149" s="166">
        <f>VLOOKUP(L2149,Schnitt5!L:P,3,0)</f>
        <v>0</v>
      </c>
      <c r="AF2149" s="166">
        <f>VLOOKUP(L2149,Schnitt6!L:P,3,0)</f>
        <v>0</v>
      </c>
    </row>
    <row r="2150" spans="12:32" x14ac:dyDescent="0.25">
      <c r="L2150" s="264">
        <f>Member!A2150</f>
        <v>0</v>
      </c>
      <c r="M2150" s="166">
        <f t="shared" si="142"/>
        <v>0</v>
      </c>
      <c r="N2150" s="166">
        <f t="shared" si="143"/>
        <v>0</v>
      </c>
      <c r="O2150" s="166">
        <f t="shared" si="144"/>
        <v>0</v>
      </c>
      <c r="P2150" s="166">
        <f t="shared" si="145"/>
        <v>49</v>
      </c>
      <c r="S2150" s="166">
        <f>VLOOKUP(L2150,Schnitt1!L:P,2,0)</f>
        <v>0</v>
      </c>
      <c r="T2150" s="166">
        <f>VLOOKUP(L2150,Schnitt2!L:P,2,0)</f>
        <v>0</v>
      </c>
      <c r="U2150" s="166">
        <f>VLOOKUP(L2150,Schnitt3!L:P,2,0)</f>
        <v>0</v>
      </c>
      <c r="V2150" s="166">
        <f>VLOOKUP(L2150,Schnitt4!L:P,2,0)</f>
        <v>0</v>
      </c>
      <c r="W2150" s="166">
        <f>VLOOKUP(L2150,Schnitt5!L:P,2,0)</f>
        <v>0</v>
      </c>
      <c r="X2150" s="166">
        <f>VLOOKUP(L2150,Schnitt6!L:P,2,0)</f>
        <v>0</v>
      </c>
      <c r="AA2150" s="166">
        <f>VLOOKUP(L2150,Schnitt1!L:P,3,0)</f>
        <v>0</v>
      </c>
      <c r="AB2150" s="166">
        <f>VLOOKUP(L2150,Schnitt2!L:P,3,0)</f>
        <v>0</v>
      </c>
      <c r="AC2150" s="166">
        <f>VLOOKUP(L2150,Schnitt3!L:P,3,0)</f>
        <v>0</v>
      </c>
      <c r="AD2150" s="166">
        <f>VLOOKUP(L2150,Schnitt4!L:P,3,0)</f>
        <v>0</v>
      </c>
      <c r="AE2150" s="166">
        <f>VLOOKUP(L2150,Schnitt5!L:P,3,0)</f>
        <v>0</v>
      </c>
      <c r="AF2150" s="166">
        <f>VLOOKUP(L2150,Schnitt6!L:P,3,0)</f>
        <v>0</v>
      </c>
    </row>
    <row r="2151" spans="12:32" x14ac:dyDescent="0.25">
      <c r="L2151" s="264">
        <f>Member!A2151</f>
        <v>0</v>
      </c>
      <c r="M2151" s="166">
        <f t="shared" si="142"/>
        <v>0</v>
      </c>
      <c r="N2151" s="166">
        <f t="shared" si="143"/>
        <v>0</v>
      </c>
      <c r="O2151" s="166">
        <f t="shared" si="144"/>
        <v>0</v>
      </c>
      <c r="P2151" s="166">
        <f t="shared" si="145"/>
        <v>49</v>
      </c>
      <c r="S2151" s="166">
        <f>VLOOKUP(L2151,Schnitt1!L:P,2,0)</f>
        <v>0</v>
      </c>
      <c r="T2151" s="166">
        <f>VLOOKUP(L2151,Schnitt2!L:P,2,0)</f>
        <v>0</v>
      </c>
      <c r="U2151" s="166">
        <f>VLOOKUP(L2151,Schnitt3!L:P,2,0)</f>
        <v>0</v>
      </c>
      <c r="V2151" s="166">
        <f>VLOOKUP(L2151,Schnitt4!L:P,2,0)</f>
        <v>0</v>
      </c>
      <c r="W2151" s="166">
        <f>VLOOKUP(L2151,Schnitt5!L:P,2,0)</f>
        <v>0</v>
      </c>
      <c r="X2151" s="166">
        <f>VLOOKUP(L2151,Schnitt6!L:P,2,0)</f>
        <v>0</v>
      </c>
      <c r="AA2151" s="166">
        <f>VLOOKUP(L2151,Schnitt1!L:P,3,0)</f>
        <v>0</v>
      </c>
      <c r="AB2151" s="166">
        <f>VLOOKUP(L2151,Schnitt2!L:P,3,0)</f>
        <v>0</v>
      </c>
      <c r="AC2151" s="166">
        <f>VLOOKUP(L2151,Schnitt3!L:P,3,0)</f>
        <v>0</v>
      </c>
      <c r="AD2151" s="166">
        <f>VLOOKUP(L2151,Schnitt4!L:P,3,0)</f>
        <v>0</v>
      </c>
      <c r="AE2151" s="166">
        <f>VLOOKUP(L2151,Schnitt5!L:P,3,0)</f>
        <v>0</v>
      </c>
      <c r="AF2151" s="166">
        <f>VLOOKUP(L2151,Schnitt6!L:P,3,0)</f>
        <v>0</v>
      </c>
    </row>
    <row r="2152" spans="12:32" x14ac:dyDescent="0.25">
      <c r="L2152" s="264">
        <f>Member!A2152</f>
        <v>0</v>
      </c>
      <c r="M2152" s="166">
        <f t="shared" si="142"/>
        <v>0</v>
      </c>
      <c r="N2152" s="166">
        <f t="shared" si="143"/>
        <v>0</v>
      </c>
      <c r="O2152" s="166">
        <f t="shared" si="144"/>
        <v>0</v>
      </c>
      <c r="P2152" s="166">
        <f t="shared" si="145"/>
        <v>49</v>
      </c>
      <c r="S2152" s="166">
        <f>VLOOKUP(L2152,Schnitt1!L:P,2,0)</f>
        <v>0</v>
      </c>
      <c r="T2152" s="166">
        <f>VLOOKUP(L2152,Schnitt2!L:P,2,0)</f>
        <v>0</v>
      </c>
      <c r="U2152" s="166">
        <f>VLOOKUP(L2152,Schnitt3!L:P,2,0)</f>
        <v>0</v>
      </c>
      <c r="V2152" s="166">
        <f>VLOOKUP(L2152,Schnitt4!L:P,2,0)</f>
        <v>0</v>
      </c>
      <c r="W2152" s="166">
        <f>VLOOKUP(L2152,Schnitt5!L:P,2,0)</f>
        <v>0</v>
      </c>
      <c r="X2152" s="166">
        <f>VLOOKUP(L2152,Schnitt6!L:P,2,0)</f>
        <v>0</v>
      </c>
      <c r="AA2152" s="166">
        <f>VLOOKUP(L2152,Schnitt1!L:P,3,0)</f>
        <v>0</v>
      </c>
      <c r="AB2152" s="166">
        <f>VLOOKUP(L2152,Schnitt2!L:P,3,0)</f>
        <v>0</v>
      </c>
      <c r="AC2152" s="166">
        <f>VLOOKUP(L2152,Schnitt3!L:P,3,0)</f>
        <v>0</v>
      </c>
      <c r="AD2152" s="166">
        <f>VLOOKUP(L2152,Schnitt4!L:P,3,0)</f>
        <v>0</v>
      </c>
      <c r="AE2152" s="166">
        <f>VLOOKUP(L2152,Schnitt5!L:P,3,0)</f>
        <v>0</v>
      </c>
      <c r="AF2152" s="166">
        <f>VLOOKUP(L2152,Schnitt6!L:P,3,0)</f>
        <v>0</v>
      </c>
    </row>
    <row r="2153" spans="12:32" x14ac:dyDescent="0.25">
      <c r="L2153" s="264">
        <f>Member!A2153</f>
        <v>0</v>
      </c>
      <c r="M2153" s="166">
        <f t="shared" si="142"/>
        <v>0</v>
      </c>
      <c r="N2153" s="166">
        <f t="shared" si="143"/>
        <v>0</v>
      </c>
      <c r="O2153" s="166">
        <f t="shared" si="144"/>
        <v>0</v>
      </c>
      <c r="P2153" s="166">
        <f t="shared" si="145"/>
        <v>49</v>
      </c>
      <c r="S2153" s="166">
        <f>VLOOKUP(L2153,Schnitt1!L:P,2,0)</f>
        <v>0</v>
      </c>
      <c r="T2153" s="166">
        <f>VLOOKUP(L2153,Schnitt2!L:P,2,0)</f>
        <v>0</v>
      </c>
      <c r="U2153" s="166">
        <f>VLOOKUP(L2153,Schnitt3!L:P,2,0)</f>
        <v>0</v>
      </c>
      <c r="V2153" s="166">
        <f>VLOOKUP(L2153,Schnitt4!L:P,2,0)</f>
        <v>0</v>
      </c>
      <c r="W2153" s="166">
        <f>VLOOKUP(L2153,Schnitt5!L:P,2,0)</f>
        <v>0</v>
      </c>
      <c r="X2153" s="166">
        <f>VLOOKUP(L2153,Schnitt6!L:P,2,0)</f>
        <v>0</v>
      </c>
      <c r="AA2153" s="166">
        <f>VLOOKUP(L2153,Schnitt1!L:P,3,0)</f>
        <v>0</v>
      </c>
      <c r="AB2153" s="166">
        <f>VLOOKUP(L2153,Schnitt2!L:P,3,0)</f>
        <v>0</v>
      </c>
      <c r="AC2153" s="166">
        <f>VLOOKUP(L2153,Schnitt3!L:P,3,0)</f>
        <v>0</v>
      </c>
      <c r="AD2153" s="166">
        <f>VLOOKUP(L2153,Schnitt4!L:P,3,0)</f>
        <v>0</v>
      </c>
      <c r="AE2153" s="166">
        <f>VLOOKUP(L2153,Schnitt5!L:P,3,0)</f>
        <v>0</v>
      </c>
      <c r="AF2153" s="166">
        <f>VLOOKUP(L2153,Schnitt6!L:P,3,0)</f>
        <v>0</v>
      </c>
    </row>
    <row r="2154" spans="12:32" x14ac:dyDescent="0.25">
      <c r="L2154" s="264">
        <f>Member!A2154</f>
        <v>0</v>
      </c>
      <c r="M2154" s="166">
        <f t="shared" si="142"/>
        <v>0</v>
      </c>
      <c r="N2154" s="166">
        <f t="shared" si="143"/>
        <v>0</v>
      </c>
      <c r="O2154" s="166">
        <f t="shared" si="144"/>
        <v>0</v>
      </c>
      <c r="P2154" s="166">
        <f t="shared" si="145"/>
        <v>49</v>
      </c>
      <c r="S2154" s="166">
        <f>VLOOKUP(L2154,Schnitt1!L:P,2,0)</f>
        <v>0</v>
      </c>
      <c r="T2154" s="166">
        <f>VLOOKUP(L2154,Schnitt2!L:P,2,0)</f>
        <v>0</v>
      </c>
      <c r="U2154" s="166">
        <f>VLOOKUP(L2154,Schnitt3!L:P,2,0)</f>
        <v>0</v>
      </c>
      <c r="V2154" s="166">
        <f>VLOOKUP(L2154,Schnitt4!L:P,2,0)</f>
        <v>0</v>
      </c>
      <c r="W2154" s="166">
        <f>VLOOKUP(L2154,Schnitt5!L:P,2,0)</f>
        <v>0</v>
      </c>
      <c r="X2154" s="166">
        <f>VLOOKUP(L2154,Schnitt6!L:P,2,0)</f>
        <v>0</v>
      </c>
      <c r="AA2154" s="166">
        <f>VLOOKUP(L2154,Schnitt1!L:P,3,0)</f>
        <v>0</v>
      </c>
      <c r="AB2154" s="166">
        <f>VLOOKUP(L2154,Schnitt2!L:P,3,0)</f>
        <v>0</v>
      </c>
      <c r="AC2154" s="166">
        <f>VLOOKUP(L2154,Schnitt3!L:P,3,0)</f>
        <v>0</v>
      </c>
      <c r="AD2154" s="166">
        <f>VLOOKUP(L2154,Schnitt4!L:P,3,0)</f>
        <v>0</v>
      </c>
      <c r="AE2154" s="166">
        <f>VLOOKUP(L2154,Schnitt5!L:P,3,0)</f>
        <v>0</v>
      </c>
      <c r="AF2154" s="166">
        <f>VLOOKUP(L2154,Schnitt6!L:P,3,0)</f>
        <v>0</v>
      </c>
    </row>
    <row r="2155" spans="12:32" x14ac:dyDescent="0.25">
      <c r="L2155" s="264">
        <f>Member!A2155</f>
        <v>0</v>
      </c>
      <c r="M2155" s="166">
        <f t="shared" si="142"/>
        <v>0</v>
      </c>
      <c r="N2155" s="166">
        <f t="shared" si="143"/>
        <v>0</v>
      </c>
      <c r="O2155" s="166">
        <f t="shared" si="144"/>
        <v>0</v>
      </c>
      <c r="P2155" s="166">
        <f t="shared" si="145"/>
        <v>49</v>
      </c>
      <c r="S2155" s="166">
        <f>VLOOKUP(L2155,Schnitt1!L:P,2,0)</f>
        <v>0</v>
      </c>
      <c r="T2155" s="166">
        <f>VLOOKUP(L2155,Schnitt2!L:P,2,0)</f>
        <v>0</v>
      </c>
      <c r="U2155" s="166">
        <f>VLOOKUP(L2155,Schnitt3!L:P,2,0)</f>
        <v>0</v>
      </c>
      <c r="V2155" s="166">
        <f>VLOOKUP(L2155,Schnitt4!L:P,2,0)</f>
        <v>0</v>
      </c>
      <c r="W2155" s="166">
        <f>VLOOKUP(L2155,Schnitt5!L:P,2,0)</f>
        <v>0</v>
      </c>
      <c r="X2155" s="166">
        <f>VLOOKUP(L2155,Schnitt6!L:P,2,0)</f>
        <v>0</v>
      </c>
      <c r="AA2155" s="166">
        <f>VLOOKUP(L2155,Schnitt1!L:P,3,0)</f>
        <v>0</v>
      </c>
      <c r="AB2155" s="166">
        <f>VLOOKUP(L2155,Schnitt2!L:P,3,0)</f>
        <v>0</v>
      </c>
      <c r="AC2155" s="166">
        <f>VLOOKUP(L2155,Schnitt3!L:P,3,0)</f>
        <v>0</v>
      </c>
      <c r="AD2155" s="166">
        <f>VLOOKUP(L2155,Schnitt4!L:P,3,0)</f>
        <v>0</v>
      </c>
      <c r="AE2155" s="166">
        <f>VLOOKUP(L2155,Schnitt5!L:P,3,0)</f>
        <v>0</v>
      </c>
      <c r="AF2155" s="166">
        <f>VLOOKUP(L2155,Schnitt6!L:P,3,0)</f>
        <v>0</v>
      </c>
    </row>
    <row r="2156" spans="12:32" x14ac:dyDescent="0.25">
      <c r="L2156" s="264">
        <f>Member!A2156</f>
        <v>0</v>
      </c>
      <c r="M2156" s="166">
        <f t="shared" si="142"/>
        <v>0</v>
      </c>
      <c r="N2156" s="166">
        <f t="shared" si="143"/>
        <v>0</v>
      </c>
      <c r="O2156" s="166">
        <f t="shared" si="144"/>
        <v>0</v>
      </c>
      <c r="P2156" s="166">
        <f t="shared" si="145"/>
        <v>49</v>
      </c>
      <c r="S2156" s="166">
        <f>VLOOKUP(L2156,Schnitt1!L:P,2,0)</f>
        <v>0</v>
      </c>
      <c r="T2156" s="166">
        <f>VLOOKUP(L2156,Schnitt2!L:P,2,0)</f>
        <v>0</v>
      </c>
      <c r="U2156" s="166">
        <f>VLOOKUP(L2156,Schnitt3!L:P,2,0)</f>
        <v>0</v>
      </c>
      <c r="V2156" s="166">
        <f>VLOOKUP(L2156,Schnitt4!L:P,2,0)</f>
        <v>0</v>
      </c>
      <c r="W2156" s="166">
        <f>VLOOKUP(L2156,Schnitt5!L:P,2,0)</f>
        <v>0</v>
      </c>
      <c r="X2156" s="166">
        <f>VLOOKUP(L2156,Schnitt6!L:P,2,0)</f>
        <v>0</v>
      </c>
      <c r="AA2156" s="166">
        <f>VLOOKUP(L2156,Schnitt1!L:P,3,0)</f>
        <v>0</v>
      </c>
      <c r="AB2156" s="166">
        <f>VLOOKUP(L2156,Schnitt2!L:P,3,0)</f>
        <v>0</v>
      </c>
      <c r="AC2156" s="166">
        <f>VLOOKUP(L2156,Schnitt3!L:P,3,0)</f>
        <v>0</v>
      </c>
      <c r="AD2156" s="166">
        <f>VLOOKUP(L2156,Schnitt4!L:P,3,0)</f>
        <v>0</v>
      </c>
      <c r="AE2156" s="166">
        <f>VLOOKUP(L2156,Schnitt5!L:P,3,0)</f>
        <v>0</v>
      </c>
      <c r="AF2156" s="166">
        <f>VLOOKUP(L2156,Schnitt6!L:P,3,0)</f>
        <v>0</v>
      </c>
    </row>
    <row r="2157" spans="12:32" x14ac:dyDescent="0.25">
      <c r="L2157" s="264">
        <f>Member!A2157</f>
        <v>0</v>
      </c>
      <c r="M2157" s="166">
        <f t="shared" si="142"/>
        <v>0</v>
      </c>
      <c r="N2157" s="166">
        <f t="shared" si="143"/>
        <v>0</v>
      </c>
      <c r="O2157" s="166">
        <f t="shared" si="144"/>
        <v>0</v>
      </c>
      <c r="P2157" s="166">
        <f t="shared" si="145"/>
        <v>49</v>
      </c>
      <c r="S2157" s="166">
        <f>VLOOKUP(L2157,Schnitt1!L:P,2,0)</f>
        <v>0</v>
      </c>
      <c r="T2157" s="166">
        <f>VLOOKUP(L2157,Schnitt2!L:P,2,0)</f>
        <v>0</v>
      </c>
      <c r="U2157" s="166">
        <f>VLOOKUP(L2157,Schnitt3!L:P,2,0)</f>
        <v>0</v>
      </c>
      <c r="V2157" s="166">
        <f>VLOOKUP(L2157,Schnitt4!L:P,2,0)</f>
        <v>0</v>
      </c>
      <c r="W2157" s="166">
        <f>VLOOKUP(L2157,Schnitt5!L:P,2,0)</f>
        <v>0</v>
      </c>
      <c r="X2157" s="166">
        <f>VLOOKUP(L2157,Schnitt6!L:P,2,0)</f>
        <v>0</v>
      </c>
      <c r="AA2157" s="166">
        <f>VLOOKUP(L2157,Schnitt1!L:P,3,0)</f>
        <v>0</v>
      </c>
      <c r="AB2157" s="166">
        <f>VLOOKUP(L2157,Schnitt2!L:P,3,0)</f>
        <v>0</v>
      </c>
      <c r="AC2157" s="166">
        <f>VLOOKUP(L2157,Schnitt3!L:P,3,0)</f>
        <v>0</v>
      </c>
      <c r="AD2157" s="166">
        <f>VLOOKUP(L2157,Schnitt4!L:P,3,0)</f>
        <v>0</v>
      </c>
      <c r="AE2157" s="166">
        <f>VLOOKUP(L2157,Schnitt5!L:P,3,0)</f>
        <v>0</v>
      </c>
      <c r="AF2157" s="166">
        <f>VLOOKUP(L2157,Schnitt6!L:P,3,0)</f>
        <v>0</v>
      </c>
    </row>
    <row r="2158" spans="12:32" x14ac:dyDescent="0.25">
      <c r="L2158" s="264">
        <f>Member!A2158</f>
        <v>0</v>
      </c>
      <c r="M2158" s="166">
        <f t="shared" si="142"/>
        <v>0</v>
      </c>
      <c r="N2158" s="166">
        <f t="shared" si="143"/>
        <v>0</v>
      </c>
      <c r="O2158" s="166">
        <f t="shared" si="144"/>
        <v>0</v>
      </c>
      <c r="P2158" s="166">
        <f t="shared" si="145"/>
        <v>49</v>
      </c>
      <c r="S2158" s="166">
        <f>VLOOKUP(L2158,Schnitt1!L:P,2,0)</f>
        <v>0</v>
      </c>
      <c r="T2158" s="166">
        <f>VLOOKUP(L2158,Schnitt2!L:P,2,0)</f>
        <v>0</v>
      </c>
      <c r="U2158" s="166">
        <f>VLOOKUP(L2158,Schnitt3!L:P,2,0)</f>
        <v>0</v>
      </c>
      <c r="V2158" s="166">
        <f>VLOOKUP(L2158,Schnitt4!L:P,2,0)</f>
        <v>0</v>
      </c>
      <c r="W2158" s="166">
        <f>VLOOKUP(L2158,Schnitt5!L:P,2,0)</f>
        <v>0</v>
      </c>
      <c r="X2158" s="166">
        <f>VLOOKUP(L2158,Schnitt6!L:P,2,0)</f>
        <v>0</v>
      </c>
      <c r="AA2158" s="166">
        <f>VLOOKUP(L2158,Schnitt1!L:P,3,0)</f>
        <v>0</v>
      </c>
      <c r="AB2158" s="166">
        <f>VLOOKUP(L2158,Schnitt2!L:P,3,0)</f>
        <v>0</v>
      </c>
      <c r="AC2158" s="166">
        <f>VLOOKUP(L2158,Schnitt3!L:P,3,0)</f>
        <v>0</v>
      </c>
      <c r="AD2158" s="166">
        <f>VLOOKUP(L2158,Schnitt4!L:P,3,0)</f>
        <v>0</v>
      </c>
      <c r="AE2158" s="166">
        <f>VLOOKUP(L2158,Schnitt5!L:P,3,0)</f>
        <v>0</v>
      </c>
      <c r="AF2158" s="166">
        <f>VLOOKUP(L2158,Schnitt6!L:P,3,0)</f>
        <v>0</v>
      </c>
    </row>
    <row r="2159" spans="12:32" x14ac:dyDescent="0.25">
      <c r="L2159" s="264">
        <f>Member!A2159</f>
        <v>0</v>
      </c>
      <c r="M2159" s="166">
        <f t="shared" si="142"/>
        <v>0</v>
      </c>
      <c r="N2159" s="166">
        <f t="shared" si="143"/>
        <v>0</v>
      </c>
      <c r="O2159" s="166">
        <f t="shared" si="144"/>
        <v>0</v>
      </c>
      <c r="P2159" s="166">
        <f t="shared" si="145"/>
        <v>49</v>
      </c>
      <c r="S2159" s="166">
        <f>VLOOKUP(L2159,Schnitt1!L:P,2,0)</f>
        <v>0</v>
      </c>
      <c r="T2159" s="166">
        <f>VLOOKUP(L2159,Schnitt2!L:P,2,0)</f>
        <v>0</v>
      </c>
      <c r="U2159" s="166">
        <f>VLOOKUP(L2159,Schnitt3!L:P,2,0)</f>
        <v>0</v>
      </c>
      <c r="V2159" s="166">
        <f>VLOOKUP(L2159,Schnitt4!L:P,2,0)</f>
        <v>0</v>
      </c>
      <c r="W2159" s="166">
        <f>VLOOKUP(L2159,Schnitt5!L:P,2,0)</f>
        <v>0</v>
      </c>
      <c r="X2159" s="166">
        <f>VLOOKUP(L2159,Schnitt6!L:P,2,0)</f>
        <v>0</v>
      </c>
      <c r="AA2159" s="166">
        <f>VLOOKUP(L2159,Schnitt1!L:P,3,0)</f>
        <v>0</v>
      </c>
      <c r="AB2159" s="166">
        <f>VLOOKUP(L2159,Schnitt2!L:P,3,0)</f>
        <v>0</v>
      </c>
      <c r="AC2159" s="166">
        <f>VLOOKUP(L2159,Schnitt3!L:P,3,0)</f>
        <v>0</v>
      </c>
      <c r="AD2159" s="166">
        <f>VLOOKUP(L2159,Schnitt4!L:P,3,0)</f>
        <v>0</v>
      </c>
      <c r="AE2159" s="166">
        <f>VLOOKUP(L2159,Schnitt5!L:P,3,0)</f>
        <v>0</v>
      </c>
      <c r="AF2159" s="166">
        <f>VLOOKUP(L2159,Schnitt6!L:P,3,0)</f>
        <v>0</v>
      </c>
    </row>
    <row r="2160" spans="12:32" x14ac:dyDescent="0.25">
      <c r="L2160" s="264">
        <f>Member!A2160</f>
        <v>0</v>
      </c>
      <c r="M2160" s="166">
        <f t="shared" si="142"/>
        <v>0</v>
      </c>
      <c r="N2160" s="166">
        <f t="shared" si="143"/>
        <v>0</v>
      </c>
      <c r="O2160" s="166">
        <f t="shared" si="144"/>
        <v>0</v>
      </c>
      <c r="P2160" s="166">
        <f t="shared" si="145"/>
        <v>49</v>
      </c>
      <c r="S2160" s="166">
        <f>VLOOKUP(L2160,Schnitt1!L:P,2,0)</f>
        <v>0</v>
      </c>
      <c r="T2160" s="166">
        <f>VLOOKUP(L2160,Schnitt2!L:P,2,0)</f>
        <v>0</v>
      </c>
      <c r="U2160" s="166">
        <f>VLOOKUP(L2160,Schnitt3!L:P,2,0)</f>
        <v>0</v>
      </c>
      <c r="V2160" s="166">
        <f>VLOOKUP(L2160,Schnitt4!L:P,2,0)</f>
        <v>0</v>
      </c>
      <c r="W2160" s="166">
        <f>VLOOKUP(L2160,Schnitt5!L:P,2,0)</f>
        <v>0</v>
      </c>
      <c r="X2160" s="166">
        <f>VLOOKUP(L2160,Schnitt6!L:P,2,0)</f>
        <v>0</v>
      </c>
      <c r="AA2160" s="166">
        <f>VLOOKUP(L2160,Schnitt1!L:P,3,0)</f>
        <v>0</v>
      </c>
      <c r="AB2160" s="166">
        <f>VLOOKUP(L2160,Schnitt2!L:P,3,0)</f>
        <v>0</v>
      </c>
      <c r="AC2160" s="166">
        <f>VLOOKUP(L2160,Schnitt3!L:P,3,0)</f>
        <v>0</v>
      </c>
      <c r="AD2160" s="166">
        <f>VLOOKUP(L2160,Schnitt4!L:P,3,0)</f>
        <v>0</v>
      </c>
      <c r="AE2160" s="166">
        <f>VLOOKUP(L2160,Schnitt5!L:P,3,0)</f>
        <v>0</v>
      </c>
      <c r="AF2160" s="166">
        <f>VLOOKUP(L2160,Schnitt6!L:P,3,0)</f>
        <v>0</v>
      </c>
    </row>
    <row r="2161" spans="12:32" x14ac:dyDescent="0.25">
      <c r="L2161" s="264">
        <f>Member!A2161</f>
        <v>0</v>
      </c>
      <c r="M2161" s="166">
        <f t="shared" si="142"/>
        <v>0</v>
      </c>
      <c r="N2161" s="166">
        <f t="shared" si="143"/>
        <v>0</v>
      </c>
      <c r="O2161" s="166">
        <f t="shared" si="144"/>
        <v>0</v>
      </c>
      <c r="P2161" s="166">
        <f t="shared" si="145"/>
        <v>49</v>
      </c>
      <c r="S2161" s="166">
        <f>VLOOKUP(L2161,Schnitt1!L:P,2,0)</f>
        <v>0</v>
      </c>
      <c r="T2161" s="166">
        <f>VLOOKUP(L2161,Schnitt2!L:P,2,0)</f>
        <v>0</v>
      </c>
      <c r="U2161" s="166">
        <f>VLOOKUP(L2161,Schnitt3!L:P,2,0)</f>
        <v>0</v>
      </c>
      <c r="V2161" s="166">
        <f>VLOOKUP(L2161,Schnitt4!L:P,2,0)</f>
        <v>0</v>
      </c>
      <c r="W2161" s="166">
        <f>VLOOKUP(L2161,Schnitt5!L:P,2,0)</f>
        <v>0</v>
      </c>
      <c r="X2161" s="166">
        <f>VLOOKUP(L2161,Schnitt6!L:P,2,0)</f>
        <v>0</v>
      </c>
      <c r="AA2161" s="166">
        <f>VLOOKUP(L2161,Schnitt1!L:P,3,0)</f>
        <v>0</v>
      </c>
      <c r="AB2161" s="166">
        <f>VLOOKUP(L2161,Schnitt2!L:P,3,0)</f>
        <v>0</v>
      </c>
      <c r="AC2161" s="166">
        <f>VLOOKUP(L2161,Schnitt3!L:P,3,0)</f>
        <v>0</v>
      </c>
      <c r="AD2161" s="166">
        <f>VLOOKUP(L2161,Schnitt4!L:P,3,0)</f>
        <v>0</v>
      </c>
      <c r="AE2161" s="166">
        <f>VLOOKUP(L2161,Schnitt5!L:P,3,0)</f>
        <v>0</v>
      </c>
      <c r="AF2161" s="166">
        <f>VLOOKUP(L2161,Schnitt6!L:P,3,0)</f>
        <v>0</v>
      </c>
    </row>
    <row r="2162" spans="12:32" x14ac:dyDescent="0.25">
      <c r="L2162" s="264">
        <f>Member!A2162</f>
        <v>0</v>
      </c>
      <c r="M2162" s="166">
        <f t="shared" si="142"/>
        <v>0</v>
      </c>
      <c r="N2162" s="166">
        <f t="shared" si="143"/>
        <v>0</v>
      </c>
      <c r="O2162" s="166">
        <f t="shared" si="144"/>
        <v>0</v>
      </c>
      <c r="P2162" s="166">
        <f t="shared" si="145"/>
        <v>49</v>
      </c>
      <c r="S2162" s="166">
        <f>VLOOKUP(L2162,Schnitt1!L:P,2,0)</f>
        <v>0</v>
      </c>
      <c r="T2162" s="166">
        <f>VLOOKUP(L2162,Schnitt2!L:P,2,0)</f>
        <v>0</v>
      </c>
      <c r="U2162" s="166">
        <f>VLOOKUP(L2162,Schnitt3!L:P,2,0)</f>
        <v>0</v>
      </c>
      <c r="V2162" s="166">
        <f>VLOOKUP(L2162,Schnitt4!L:P,2,0)</f>
        <v>0</v>
      </c>
      <c r="W2162" s="166">
        <f>VLOOKUP(L2162,Schnitt5!L:P,2,0)</f>
        <v>0</v>
      </c>
      <c r="X2162" s="166">
        <f>VLOOKUP(L2162,Schnitt6!L:P,2,0)</f>
        <v>0</v>
      </c>
      <c r="AA2162" s="166">
        <f>VLOOKUP(L2162,Schnitt1!L:P,3,0)</f>
        <v>0</v>
      </c>
      <c r="AB2162" s="166">
        <f>VLOOKUP(L2162,Schnitt2!L:P,3,0)</f>
        <v>0</v>
      </c>
      <c r="AC2162" s="166">
        <f>VLOOKUP(L2162,Schnitt3!L:P,3,0)</f>
        <v>0</v>
      </c>
      <c r="AD2162" s="166">
        <f>VLOOKUP(L2162,Schnitt4!L:P,3,0)</f>
        <v>0</v>
      </c>
      <c r="AE2162" s="166">
        <f>VLOOKUP(L2162,Schnitt5!L:P,3,0)</f>
        <v>0</v>
      </c>
      <c r="AF2162" s="166">
        <f>VLOOKUP(L2162,Schnitt6!L:P,3,0)</f>
        <v>0</v>
      </c>
    </row>
    <row r="2163" spans="12:32" x14ac:dyDescent="0.25">
      <c r="L2163" s="264">
        <f>Member!A2163</f>
        <v>0</v>
      </c>
      <c r="M2163" s="166">
        <f t="shared" si="142"/>
        <v>0</v>
      </c>
      <c r="N2163" s="166">
        <f t="shared" si="143"/>
        <v>0</v>
      </c>
      <c r="O2163" s="166">
        <f t="shared" si="144"/>
        <v>0</v>
      </c>
      <c r="P2163" s="166">
        <f t="shared" si="145"/>
        <v>49</v>
      </c>
      <c r="S2163" s="166">
        <f>VLOOKUP(L2163,Schnitt1!L:P,2,0)</f>
        <v>0</v>
      </c>
      <c r="T2163" s="166">
        <f>VLOOKUP(L2163,Schnitt2!L:P,2,0)</f>
        <v>0</v>
      </c>
      <c r="U2163" s="166">
        <f>VLOOKUP(L2163,Schnitt3!L:P,2,0)</f>
        <v>0</v>
      </c>
      <c r="V2163" s="166">
        <f>VLOOKUP(L2163,Schnitt4!L:P,2,0)</f>
        <v>0</v>
      </c>
      <c r="W2163" s="166">
        <f>VLOOKUP(L2163,Schnitt5!L:P,2,0)</f>
        <v>0</v>
      </c>
      <c r="X2163" s="166">
        <f>VLOOKUP(L2163,Schnitt6!L:P,2,0)</f>
        <v>0</v>
      </c>
      <c r="AA2163" s="166">
        <f>VLOOKUP(L2163,Schnitt1!L:P,3,0)</f>
        <v>0</v>
      </c>
      <c r="AB2163" s="166">
        <f>VLOOKUP(L2163,Schnitt2!L:P,3,0)</f>
        <v>0</v>
      </c>
      <c r="AC2163" s="166">
        <f>VLOOKUP(L2163,Schnitt3!L:P,3,0)</f>
        <v>0</v>
      </c>
      <c r="AD2163" s="166">
        <f>VLOOKUP(L2163,Schnitt4!L:P,3,0)</f>
        <v>0</v>
      </c>
      <c r="AE2163" s="166">
        <f>VLOOKUP(L2163,Schnitt5!L:P,3,0)</f>
        <v>0</v>
      </c>
      <c r="AF2163" s="166">
        <f>VLOOKUP(L2163,Schnitt6!L:P,3,0)</f>
        <v>0</v>
      </c>
    </row>
    <row r="2164" spans="12:32" x14ac:dyDescent="0.25">
      <c r="L2164" s="264">
        <f>Member!A2164</f>
        <v>0</v>
      </c>
      <c r="M2164" s="166">
        <f t="shared" si="142"/>
        <v>0</v>
      </c>
      <c r="N2164" s="166">
        <f t="shared" si="143"/>
        <v>0</v>
      </c>
      <c r="O2164" s="166">
        <f t="shared" si="144"/>
        <v>0</v>
      </c>
      <c r="P2164" s="166">
        <f t="shared" si="145"/>
        <v>49</v>
      </c>
      <c r="S2164" s="166">
        <f>VLOOKUP(L2164,Schnitt1!L:P,2,0)</f>
        <v>0</v>
      </c>
      <c r="T2164" s="166">
        <f>VLOOKUP(L2164,Schnitt2!L:P,2,0)</f>
        <v>0</v>
      </c>
      <c r="U2164" s="166">
        <f>VLOOKUP(L2164,Schnitt3!L:P,2,0)</f>
        <v>0</v>
      </c>
      <c r="V2164" s="166">
        <f>VLOOKUP(L2164,Schnitt4!L:P,2,0)</f>
        <v>0</v>
      </c>
      <c r="W2164" s="166">
        <f>VLOOKUP(L2164,Schnitt5!L:P,2,0)</f>
        <v>0</v>
      </c>
      <c r="X2164" s="166">
        <f>VLOOKUP(L2164,Schnitt6!L:P,2,0)</f>
        <v>0</v>
      </c>
      <c r="AA2164" s="166">
        <f>VLOOKUP(L2164,Schnitt1!L:P,3,0)</f>
        <v>0</v>
      </c>
      <c r="AB2164" s="166">
        <f>VLOOKUP(L2164,Schnitt2!L:P,3,0)</f>
        <v>0</v>
      </c>
      <c r="AC2164" s="166">
        <f>VLOOKUP(L2164,Schnitt3!L:P,3,0)</f>
        <v>0</v>
      </c>
      <c r="AD2164" s="166">
        <f>VLOOKUP(L2164,Schnitt4!L:P,3,0)</f>
        <v>0</v>
      </c>
      <c r="AE2164" s="166">
        <f>VLOOKUP(L2164,Schnitt5!L:P,3,0)</f>
        <v>0</v>
      </c>
      <c r="AF2164" s="166">
        <f>VLOOKUP(L2164,Schnitt6!L:P,3,0)</f>
        <v>0</v>
      </c>
    </row>
    <row r="2165" spans="12:32" x14ac:dyDescent="0.25">
      <c r="L2165" s="264">
        <f>Member!A2165</f>
        <v>0</v>
      </c>
      <c r="M2165" s="166">
        <f t="shared" si="142"/>
        <v>0</v>
      </c>
      <c r="N2165" s="166">
        <f t="shared" si="143"/>
        <v>0</v>
      </c>
      <c r="O2165" s="166">
        <f t="shared" si="144"/>
        <v>0</v>
      </c>
      <c r="P2165" s="166">
        <f t="shared" si="145"/>
        <v>49</v>
      </c>
      <c r="S2165" s="166">
        <f>VLOOKUP(L2165,Schnitt1!L:P,2,0)</f>
        <v>0</v>
      </c>
      <c r="T2165" s="166">
        <f>VLOOKUP(L2165,Schnitt2!L:P,2,0)</f>
        <v>0</v>
      </c>
      <c r="U2165" s="166">
        <f>VLOOKUP(L2165,Schnitt3!L:P,2,0)</f>
        <v>0</v>
      </c>
      <c r="V2165" s="166">
        <f>VLOOKUP(L2165,Schnitt4!L:P,2,0)</f>
        <v>0</v>
      </c>
      <c r="W2165" s="166">
        <f>VLOOKUP(L2165,Schnitt5!L:P,2,0)</f>
        <v>0</v>
      </c>
      <c r="X2165" s="166">
        <f>VLOOKUP(L2165,Schnitt6!L:P,2,0)</f>
        <v>0</v>
      </c>
      <c r="AA2165" s="166">
        <f>VLOOKUP(L2165,Schnitt1!L:P,3,0)</f>
        <v>0</v>
      </c>
      <c r="AB2165" s="166">
        <f>VLOOKUP(L2165,Schnitt2!L:P,3,0)</f>
        <v>0</v>
      </c>
      <c r="AC2165" s="166">
        <f>VLOOKUP(L2165,Schnitt3!L:P,3,0)</f>
        <v>0</v>
      </c>
      <c r="AD2165" s="166">
        <f>VLOOKUP(L2165,Schnitt4!L:P,3,0)</f>
        <v>0</v>
      </c>
      <c r="AE2165" s="166">
        <f>VLOOKUP(L2165,Schnitt5!L:P,3,0)</f>
        <v>0</v>
      </c>
      <c r="AF2165" s="166">
        <f>VLOOKUP(L2165,Schnitt6!L:P,3,0)</f>
        <v>0</v>
      </c>
    </row>
    <row r="2166" spans="12:32" x14ac:dyDescent="0.25">
      <c r="L2166" s="264">
        <f>Member!A2166</f>
        <v>0</v>
      </c>
      <c r="M2166" s="166">
        <f t="shared" si="142"/>
        <v>0</v>
      </c>
      <c r="N2166" s="166">
        <f t="shared" si="143"/>
        <v>0</v>
      </c>
      <c r="O2166" s="166">
        <f t="shared" si="144"/>
        <v>0</v>
      </c>
      <c r="P2166" s="166">
        <f t="shared" si="145"/>
        <v>49</v>
      </c>
      <c r="S2166" s="166">
        <f>VLOOKUP(L2166,Schnitt1!L:P,2,0)</f>
        <v>0</v>
      </c>
      <c r="T2166" s="166">
        <f>VLOOKUP(L2166,Schnitt2!L:P,2,0)</f>
        <v>0</v>
      </c>
      <c r="U2166" s="166">
        <f>VLOOKUP(L2166,Schnitt3!L:P,2,0)</f>
        <v>0</v>
      </c>
      <c r="V2166" s="166">
        <f>VLOOKUP(L2166,Schnitt4!L:P,2,0)</f>
        <v>0</v>
      </c>
      <c r="W2166" s="166">
        <f>VLOOKUP(L2166,Schnitt5!L:P,2,0)</f>
        <v>0</v>
      </c>
      <c r="X2166" s="166">
        <f>VLOOKUP(L2166,Schnitt6!L:P,2,0)</f>
        <v>0</v>
      </c>
      <c r="AA2166" s="166">
        <f>VLOOKUP(L2166,Schnitt1!L:P,3,0)</f>
        <v>0</v>
      </c>
      <c r="AB2166" s="166">
        <f>VLOOKUP(L2166,Schnitt2!L:P,3,0)</f>
        <v>0</v>
      </c>
      <c r="AC2166" s="166">
        <f>VLOOKUP(L2166,Schnitt3!L:P,3,0)</f>
        <v>0</v>
      </c>
      <c r="AD2166" s="166">
        <f>VLOOKUP(L2166,Schnitt4!L:P,3,0)</f>
        <v>0</v>
      </c>
      <c r="AE2166" s="166">
        <f>VLOOKUP(L2166,Schnitt5!L:P,3,0)</f>
        <v>0</v>
      </c>
      <c r="AF2166" s="166">
        <f>VLOOKUP(L2166,Schnitt6!L:P,3,0)</f>
        <v>0</v>
      </c>
    </row>
    <row r="2167" spans="12:32" x14ac:dyDescent="0.25">
      <c r="L2167" s="264">
        <f>Member!A2167</f>
        <v>0</v>
      </c>
      <c r="M2167" s="166">
        <f t="shared" si="142"/>
        <v>0</v>
      </c>
      <c r="N2167" s="166">
        <f t="shared" si="143"/>
        <v>0</v>
      </c>
      <c r="O2167" s="166">
        <f t="shared" si="144"/>
        <v>0</v>
      </c>
      <c r="P2167" s="166">
        <f t="shared" si="145"/>
        <v>49</v>
      </c>
      <c r="S2167" s="166">
        <f>VLOOKUP(L2167,Schnitt1!L:P,2,0)</f>
        <v>0</v>
      </c>
      <c r="T2167" s="166">
        <f>VLOOKUP(L2167,Schnitt2!L:P,2,0)</f>
        <v>0</v>
      </c>
      <c r="U2167" s="166">
        <f>VLOOKUP(L2167,Schnitt3!L:P,2,0)</f>
        <v>0</v>
      </c>
      <c r="V2167" s="166">
        <f>VLOOKUP(L2167,Schnitt4!L:P,2,0)</f>
        <v>0</v>
      </c>
      <c r="W2167" s="166">
        <f>VLOOKUP(L2167,Schnitt5!L:P,2,0)</f>
        <v>0</v>
      </c>
      <c r="X2167" s="166">
        <f>VLOOKUP(L2167,Schnitt6!L:P,2,0)</f>
        <v>0</v>
      </c>
      <c r="AA2167" s="166">
        <f>VLOOKUP(L2167,Schnitt1!L:P,3,0)</f>
        <v>0</v>
      </c>
      <c r="AB2167" s="166">
        <f>VLOOKUP(L2167,Schnitt2!L:P,3,0)</f>
        <v>0</v>
      </c>
      <c r="AC2167" s="166">
        <f>VLOOKUP(L2167,Schnitt3!L:P,3,0)</f>
        <v>0</v>
      </c>
      <c r="AD2167" s="166">
        <f>VLOOKUP(L2167,Schnitt4!L:P,3,0)</f>
        <v>0</v>
      </c>
      <c r="AE2167" s="166">
        <f>VLOOKUP(L2167,Schnitt5!L:P,3,0)</f>
        <v>0</v>
      </c>
      <c r="AF2167" s="166">
        <f>VLOOKUP(L2167,Schnitt6!L:P,3,0)</f>
        <v>0</v>
      </c>
    </row>
    <row r="2168" spans="12:32" x14ac:dyDescent="0.25">
      <c r="L2168" s="264">
        <f>Member!A2168</f>
        <v>0</v>
      </c>
      <c r="M2168" s="166">
        <f t="shared" si="142"/>
        <v>0</v>
      </c>
      <c r="N2168" s="166">
        <f t="shared" si="143"/>
        <v>0</v>
      </c>
      <c r="O2168" s="166">
        <f t="shared" si="144"/>
        <v>0</v>
      </c>
      <c r="P2168" s="166">
        <f t="shared" si="145"/>
        <v>49</v>
      </c>
      <c r="S2168" s="166">
        <f>VLOOKUP(L2168,Schnitt1!L:P,2,0)</f>
        <v>0</v>
      </c>
      <c r="T2168" s="166">
        <f>VLOOKUP(L2168,Schnitt2!L:P,2,0)</f>
        <v>0</v>
      </c>
      <c r="U2168" s="166">
        <f>VLOOKUP(L2168,Schnitt3!L:P,2,0)</f>
        <v>0</v>
      </c>
      <c r="V2168" s="166">
        <f>VLOOKUP(L2168,Schnitt4!L:P,2,0)</f>
        <v>0</v>
      </c>
      <c r="W2168" s="166">
        <f>VLOOKUP(L2168,Schnitt5!L:P,2,0)</f>
        <v>0</v>
      </c>
      <c r="X2168" s="166">
        <f>VLOOKUP(L2168,Schnitt6!L:P,2,0)</f>
        <v>0</v>
      </c>
      <c r="AA2168" s="166">
        <f>VLOOKUP(L2168,Schnitt1!L:P,3,0)</f>
        <v>0</v>
      </c>
      <c r="AB2168" s="166">
        <f>VLOOKUP(L2168,Schnitt2!L:P,3,0)</f>
        <v>0</v>
      </c>
      <c r="AC2168" s="166">
        <f>VLOOKUP(L2168,Schnitt3!L:P,3,0)</f>
        <v>0</v>
      </c>
      <c r="AD2168" s="166">
        <f>VLOOKUP(L2168,Schnitt4!L:P,3,0)</f>
        <v>0</v>
      </c>
      <c r="AE2168" s="166">
        <f>VLOOKUP(L2168,Schnitt5!L:P,3,0)</f>
        <v>0</v>
      </c>
      <c r="AF2168" s="166">
        <f>VLOOKUP(L2168,Schnitt6!L:P,3,0)</f>
        <v>0</v>
      </c>
    </row>
    <row r="2169" spans="12:32" x14ac:dyDescent="0.25">
      <c r="L2169" s="264">
        <f>Member!A2169</f>
        <v>0</v>
      </c>
      <c r="M2169" s="166">
        <f t="shared" si="142"/>
        <v>0</v>
      </c>
      <c r="N2169" s="166">
        <f t="shared" si="143"/>
        <v>0</v>
      </c>
      <c r="O2169" s="166">
        <f t="shared" si="144"/>
        <v>0</v>
      </c>
      <c r="P2169" s="166">
        <f t="shared" si="145"/>
        <v>49</v>
      </c>
      <c r="S2169" s="166">
        <f>VLOOKUP(L2169,Schnitt1!L:P,2,0)</f>
        <v>0</v>
      </c>
      <c r="T2169" s="166">
        <f>VLOOKUP(L2169,Schnitt2!L:P,2,0)</f>
        <v>0</v>
      </c>
      <c r="U2169" s="166">
        <f>VLOOKUP(L2169,Schnitt3!L:P,2,0)</f>
        <v>0</v>
      </c>
      <c r="V2169" s="166">
        <f>VLOOKUP(L2169,Schnitt4!L:P,2,0)</f>
        <v>0</v>
      </c>
      <c r="W2169" s="166">
        <f>VLOOKUP(L2169,Schnitt5!L:P,2,0)</f>
        <v>0</v>
      </c>
      <c r="X2169" s="166">
        <f>VLOOKUP(L2169,Schnitt6!L:P,2,0)</f>
        <v>0</v>
      </c>
      <c r="AA2169" s="166">
        <f>VLOOKUP(L2169,Schnitt1!L:P,3,0)</f>
        <v>0</v>
      </c>
      <c r="AB2169" s="166">
        <f>VLOOKUP(L2169,Schnitt2!L:P,3,0)</f>
        <v>0</v>
      </c>
      <c r="AC2169" s="166">
        <f>VLOOKUP(L2169,Schnitt3!L:P,3,0)</f>
        <v>0</v>
      </c>
      <c r="AD2169" s="166">
        <f>VLOOKUP(L2169,Schnitt4!L:P,3,0)</f>
        <v>0</v>
      </c>
      <c r="AE2169" s="166">
        <f>VLOOKUP(L2169,Schnitt5!L:P,3,0)</f>
        <v>0</v>
      </c>
      <c r="AF2169" s="166">
        <f>VLOOKUP(L2169,Schnitt6!L:P,3,0)</f>
        <v>0</v>
      </c>
    </row>
    <row r="2170" spans="12:32" x14ac:dyDescent="0.25">
      <c r="L2170" s="264">
        <f>Member!A2170</f>
        <v>0</v>
      </c>
      <c r="M2170" s="166">
        <f t="shared" si="142"/>
        <v>0</v>
      </c>
      <c r="N2170" s="166">
        <f t="shared" si="143"/>
        <v>0</v>
      </c>
      <c r="O2170" s="166">
        <f t="shared" si="144"/>
        <v>0</v>
      </c>
      <c r="P2170" s="166">
        <f t="shared" si="145"/>
        <v>49</v>
      </c>
      <c r="S2170" s="166">
        <f>VLOOKUP(L2170,Schnitt1!L:P,2,0)</f>
        <v>0</v>
      </c>
      <c r="T2170" s="166">
        <f>VLOOKUP(L2170,Schnitt2!L:P,2,0)</f>
        <v>0</v>
      </c>
      <c r="U2170" s="166">
        <f>VLOOKUP(L2170,Schnitt3!L:P,2,0)</f>
        <v>0</v>
      </c>
      <c r="V2170" s="166">
        <f>VLOOKUP(L2170,Schnitt4!L:P,2,0)</f>
        <v>0</v>
      </c>
      <c r="W2170" s="166">
        <f>VLOOKUP(L2170,Schnitt5!L:P,2,0)</f>
        <v>0</v>
      </c>
      <c r="X2170" s="166">
        <f>VLOOKUP(L2170,Schnitt6!L:P,2,0)</f>
        <v>0</v>
      </c>
      <c r="AA2170" s="166">
        <f>VLOOKUP(L2170,Schnitt1!L:P,3,0)</f>
        <v>0</v>
      </c>
      <c r="AB2170" s="166">
        <f>VLOOKUP(L2170,Schnitt2!L:P,3,0)</f>
        <v>0</v>
      </c>
      <c r="AC2170" s="166">
        <f>VLOOKUP(L2170,Schnitt3!L:P,3,0)</f>
        <v>0</v>
      </c>
      <c r="AD2170" s="166">
        <f>VLOOKUP(L2170,Schnitt4!L:P,3,0)</f>
        <v>0</v>
      </c>
      <c r="AE2170" s="166">
        <f>VLOOKUP(L2170,Schnitt5!L:P,3,0)</f>
        <v>0</v>
      </c>
      <c r="AF2170" s="166">
        <f>VLOOKUP(L2170,Schnitt6!L:P,3,0)</f>
        <v>0</v>
      </c>
    </row>
    <row r="2171" spans="12:32" x14ac:dyDescent="0.25">
      <c r="L2171" s="264">
        <f>Member!A2171</f>
        <v>0</v>
      </c>
      <c r="M2171" s="166">
        <f t="shared" si="142"/>
        <v>0</v>
      </c>
      <c r="N2171" s="166">
        <f t="shared" si="143"/>
        <v>0</v>
      </c>
      <c r="O2171" s="166">
        <f t="shared" si="144"/>
        <v>0</v>
      </c>
      <c r="P2171" s="166">
        <f t="shared" si="145"/>
        <v>49</v>
      </c>
      <c r="S2171" s="166">
        <f>VLOOKUP(L2171,Schnitt1!L:P,2,0)</f>
        <v>0</v>
      </c>
      <c r="T2171" s="166">
        <f>VLOOKUP(L2171,Schnitt2!L:P,2,0)</f>
        <v>0</v>
      </c>
      <c r="U2171" s="166">
        <f>VLOOKUP(L2171,Schnitt3!L:P,2,0)</f>
        <v>0</v>
      </c>
      <c r="V2171" s="166">
        <f>VLOOKUP(L2171,Schnitt4!L:P,2,0)</f>
        <v>0</v>
      </c>
      <c r="W2171" s="166">
        <f>VLOOKUP(L2171,Schnitt5!L:P,2,0)</f>
        <v>0</v>
      </c>
      <c r="X2171" s="166">
        <f>VLOOKUP(L2171,Schnitt6!L:P,2,0)</f>
        <v>0</v>
      </c>
      <c r="AA2171" s="166">
        <f>VLOOKUP(L2171,Schnitt1!L:P,3,0)</f>
        <v>0</v>
      </c>
      <c r="AB2171" s="166">
        <f>VLOOKUP(L2171,Schnitt2!L:P,3,0)</f>
        <v>0</v>
      </c>
      <c r="AC2171" s="166">
        <f>VLOOKUP(L2171,Schnitt3!L:P,3,0)</f>
        <v>0</v>
      </c>
      <c r="AD2171" s="166">
        <f>VLOOKUP(L2171,Schnitt4!L:P,3,0)</f>
        <v>0</v>
      </c>
      <c r="AE2171" s="166">
        <f>VLOOKUP(L2171,Schnitt5!L:P,3,0)</f>
        <v>0</v>
      </c>
      <c r="AF2171" s="166">
        <f>VLOOKUP(L2171,Schnitt6!L:P,3,0)</f>
        <v>0</v>
      </c>
    </row>
    <row r="2172" spans="12:32" x14ac:dyDescent="0.25">
      <c r="L2172" s="264">
        <f>Member!A2172</f>
        <v>0</v>
      </c>
      <c r="M2172" s="166">
        <f t="shared" si="142"/>
        <v>0</v>
      </c>
      <c r="N2172" s="166">
        <f t="shared" si="143"/>
        <v>0</v>
      </c>
      <c r="O2172" s="166">
        <f t="shared" si="144"/>
        <v>0</v>
      </c>
      <c r="P2172" s="166">
        <f t="shared" si="145"/>
        <v>49</v>
      </c>
      <c r="S2172" s="166">
        <f>VLOOKUP(L2172,Schnitt1!L:P,2,0)</f>
        <v>0</v>
      </c>
      <c r="T2172" s="166">
        <f>VLOOKUP(L2172,Schnitt2!L:P,2,0)</f>
        <v>0</v>
      </c>
      <c r="U2172" s="166">
        <f>VLOOKUP(L2172,Schnitt3!L:P,2,0)</f>
        <v>0</v>
      </c>
      <c r="V2172" s="166">
        <f>VLOOKUP(L2172,Schnitt4!L:P,2,0)</f>
        <v>0</v>
      </c>
      <c r="W2172" s="166">
        <f>VLOOKUP(L2172,Schnitt5!L:P,2,0)</f>
        <v>0</v>
      </c>
      <c r="X2172" s="166">
        <f>VLOOKUP(L2172,Schnitt6!L:P,2,0)</f>
        <v>0</v>
      </c>
      <c r="AA2172" s="166">
        <f>VLOOKUP(L2172,Schnitt1!L:P,3,0)</f>
        <v>0</v>
      </c>
      <c r="AB2172" s="166">
        <f>VLOOKUP(L2172,Schnitt2!L:P,3,0)</f>
        <v>0</v>
      </c>
      <c r="AC2172" s="166">
        <f>VLOOKUP(L2172,Schnitt3!L:P,3,0)</f>
        <v>0</v>
      </c>
      <c r="AD2172" s="166">
        <f>VLOOKUP(L2172,Schnitt4!L:P,3,0)</f>
        <v>0</v>
      </c>
      <c r="AE2172" s="166">
        <f>VLOOKUP(L2172,Schnitt5!L:P,3,0)</f>
        <v>0</v>
      </c>
      <c r="AF2172" s="166">
        <f>VLOOKUP(L2172,Schnitt6!L:P,3,0)</f>
        <v>0</v>
      </c>
    </row>
    <row r="2173" spans="12:32" x14ac:dyDescent="0.25">
      <c r="L2173" s="264">
        <f>Member!A2173</f>
        <v>0</v>
      </c>
      <c r="M2173" s="166">
        <f t="shared" si="142"/>
        <v>0</v>
      </c>
      <c r="N2173" s="166">
        <f t="shared" si="143"/>
        <v>0</v>
      </c>
      <c r="O2173" s="166">
        <f t="shared" si="144"/>
        <v>0</v>
      </c>
      <c r="P2173" s="166">
        <f t="shared" si="145"/>
        <v>49</v>
      </c>
      <c r="S2173" s="166">
        <f>VLOOKUP(L2173,Schnitt1!L:P,2,0)</f>
        <v>0</v>
      </c>
      <c r="T2173" s="166">
        <f>VLOOKUP(L2173,Schnitt2!L:P,2,0)</f>
        <v>0</v>
      </c>
      <c r="U2173" s="166">
        <f>VLOOKUP(L2173,Schnitt3!L:P,2,0)</f>
        <v>0</v>
      </c>
      <c r="V2173" s="166">
        <f>VLOOKUP(L2173,Schnitt4!L:P,2,0)</f>
        <v>0</v>
      </c>
      <c r="W2173" s="166">
        <f>VLOOKUP(L2173,Schnitt5!L:P,2,0)</f>
        <v>0</v>
      </c>
      <c r="X2173" s="166">
        <f>VLOOKUP(L2173,Schnitt6!L:P,2,0)</f>
        <v>0</v>
      </c>
      <c r="AA2173" s="166">
        <f>VLOOKUP(L2173,Schnitt1!L:P,3,0)</f>
        <v>0</v>
      </c>
      <c r="AB2173" s="166">
        <f>VLOOKUP(L2173,Schnitt2!L:P,3,0)</f>
        <v>0</v>
      </c>
      <c r="AC2173" s="166">
        <f>VLOOKUP(L2173,Schnitt3!L:P,3,0)</f>
        <v>0</v>
      </c>
      <c r="AD2173" s="166">
        <f>VLOOKUP(L2173,Schnitt4!L:P,3,0)</f>
        <v>0</v>
      </c>
      <c r="AE2173" s="166">
        <f>VLOOKUP(L2173,Schnitt5!L:P,3,0)</f>
        <v>0</v>
      </c>
      <c r="AF2173" s="166">
        <f>VLOOKUP(L2173,Schnitt6!L:P,3,0)</f>
        <v>0</v>
      </c>
    </row>
    <row r="2174" spans="12:32" x14ac:dyDescent="0.25">
      <c r="L2174" s="264">
        <f>Member!A2174</f>
        <v>0</v>
      </c>
      <c r="M2174" s="166">
        <f t="shared" si="142"/>
        <v>0</v>
      </c>
      <c r="N2174" s="166">
        <f t="shared" si="143"/>
        <v>0</v>
      </c>
      <c r="O2174" s="166">
        <f t="shared" si="144"/>
        <v>0</v>
      </c>
      <c r="P2174" s="166">
        <f t="shared" si="145"/>
        <v>49</v>
      </c>
      <c r="S2174" s="166">
        <f>VLOOKUP(L2174,Schnitt1!L:P,2,0)</f>
        <v>0</v>
      </c>
      <c r="T2174" s="166">
        <f>VLOOKUP(L2174,Schnitt2!L:P,2,0)</f>
        <v>0</v>
      </c>
      <c r="U2174" s="166">
        <f>VLOOKUP(L2174,Schnitt3!L:P,2,0)</f>
        <v>0</v>
      </c>
      <c r="V2174" s="166">
        <f>VLOOKUP(L2174,Schnitt4!L:P,2,0)</f>
        <v>0</v>
      </c>
      <c r="W2174" s="166">
        <f>VLOOKUP(L2174,Schnitt5!L:P,2,0)</f>
        <v>0</v>
      </c>
      <c r="X2174" s="166">
        <f>VLOOKUP(L2174,Schnitt6!L:P,2,0)</f>
        <v>0</v>
      </c>
      <c r="AA2174" s="166">
        <f>VLOOKUP(L2174,Schnitt1!L:P,3,0)</f>
        <v>0</v>
      </c>
      <c r="AB2174" s="166">
        <f>VLOOKUP(L2174,Schnitt2!L:P,3,0)</f>
        <v>0</v>
      </c>
      <c r="AC2174" s="166">
        <f>VLOOKUP(L2174,Schnitt3!L:P,3,0)</f>
        <v>0</v>
      </c>
      <c r="AD2174" s="166">
        <f>VLOOKUP(L2174,Schnitt4!L:P,3,0)</f>
        <v>0</v>
      </c>
      <c r="AE2174" s="166">
        <f>VLOOKUP(L2174,Schnitt5!L:P,3,0)</f>
        <v>0</v>
      </c>
      <c r="AF2174" s="166">
        <f>VLOOKUP(L2174,Schnitt6!L:P,3,0)</f>
        <v>0</v>
      </c>
    </row>
    <row r="2175" spans="12:32" x14ac:dyDescent="0.25">
      <c r="L2175" s="264">
        <f>Member!A2175</f>
        <v>0</v>
      </c>
      <c r="M2175" s="166">
        <f t="shared" si="142"/>
        <v>0</v>
      </c>
      <c r="N2175" s="166">
        <f t="shared" si="143"/>
        <v>0</v>
      </c>
      <c r="O2175" s="166">
        <f t="shared" si="144"/>
        <v>0</v>
      </c>
      <c r="P2175" s="166">
        <f t="shared" si="145"/>
        <v>49</v>
      </c>
      <c r="S2175" s="166">
        <f>VLOOKUP(L2175,Schnitt1!L:P,2,0)</f>
        <v>0</v>
      </c>
      <c r="T2175" s="166">
        <f>VLOOKUP(L2175,Schnitt2!L:P,2,0)</f>
        <v>0</v>
      </c>
      <c r="U2175" s="166">
        <f>VLOOKUP(L2175,Schnitt3!L:P,2,0)</f>
        <v>0</v>
      </c>
      <c r="V2175" s="166">
        <f>VLOOKUP(L2175,Schnitt4!L:P,2,0)</f>
        <v>0</v>
      </c>
      <c r="W2175" s="166">
        <f>VLOOKUP(L2175,Schnitt5!L:P,2,0)</f>
        <v>0</v>
      </c>
      <c r="X2175" s="166">
        <f>VLOOKUP(L2175,Schnitt6!L:P,2,0)</f>
        <v>0</v>
      </c>
      <c r="AA2175" s="166">
        <f>VLOOKUP(L2175,Schnitt1!L:P,3,0)</f>
        <v>0</v>
      </c>
      <c r="AB2175" s="166">
        <f>VLOOKUP(L2175,Schnitt2!L:P,3,0)</f>
        <v>0</v>
      </c>
      <c r="AC2175" s="166">
        <f>VLOOKUP(L2175,Schnitt3!L:P,3,0)</f>
        <v>0</v>
      </c>
      <c r="AD2175" s="166">
        <f>VLOOKUP(L2175,Schnitt4!L:P,3,0)</f>
        <v>0</v>
      </c>
      <c r="AE2175" s="166">
        <f>VLOOKUP(L2175,Schnitt5!L:P,3,0)</f>
        <v>0</v>
      </c>
      <c r="AF2175" s="166">
        <f>VLOOKUP(L2175,Schnitt6!L:P,3,0)</f>
        <v>0</v>
      </c>
    </row>
    <row r="2176" spans="12:32" x14ac:dyDescent="0.25">
      <c r="L2176" s="264">
        <f>Member!A2176</f>
        <v>0</v>
      </c>
      <c r="M2176" s="166">
        <f t="shared" si="142"/>
        <v>0</v>
      </c>
      <c r="N2176" s="166">
        <f t="shared" si="143"/>
        <v>0</v>
      </c>
      <c r="O2176" s="166">
        <f t="shared" si="144"/>
        <v>0</v>
      </c>
      <c r="P2176" s="166">
        <f t="shared" si="145"/>
        <v>49</v>
      </c>
      <c r="S2176" s="166">
        <f>VLOOKUP(L2176,Schnitt1!L:P,2,0)</f>
        <v>0</v>
      </c>
      <c r="T2176" s="166">
        <f>VLOOKUP(L2176,Schnitt2!L:P,2,0)</f>
        <v>0</v>
      </c>
      <c r="U2176" s="166">
        <f>VLOOKUP(L2176,Schnitt3!L:P,2,0)</f>
        <v>0</v>
      </c>
      <c r="V2176" s="166">
        <f>VLOOKUP(L2176,Schnitt4!L:P,2,0)</f>
        <v>0</v>
      </c>
      <c r="W2176" s="166">
        <f>VLOOKUP(L2176,Schnitt5!L:P,2,0)</f>
        <v>0</v>
      </c>
      <c r="X2176" s="166">
        <f>VLOOKUP(L2176,Schnitt6!L:P,2,0)</f>
        <v>0</v>
      </c>
      <c r="AA2176" s="166">
        <f>VLOOKUP(L2176,Schnitt1!L:P,3,0)</f>
        <v>0</v>
      </c>
      <c r="AB2176" s="166">
        <f>VLOOKUP(L2176,Schnitt2!L:P,3,0)</f>
        <v>0</v>
      </c>
      <c r="AC2176" s="166">
        <f>VLOOKUP(L2176,Schnitt3!L:P,3,0)</f>
        <v>0</v>
      </c>
      <c r="AD2176" s="166">
        <f>VLOOKUP(L2176,Schnitt4!L:P,3,0)</f>
        <v>0</v>
      </c>
      <c r="AE2176" s="166">
        <f>VLOOKUP(L2176,Schnitt5!L:P,3,0)</f>
        <v>0</v>
      </c>
      <c r="AF2176" s="166">
        <f>VLOOKUP(L2176,Schnitt6!L:P,3,0)</f>
        <v>0</v>
      </c>
    </row>
    <row r="2177" spans="12:32" x14ac:dyDescent="0.25">
      <c r="L2177" s="264">
        <f>Member!A2177</f>
        <v>0</v>
      </c>
      <c r="M2177" s="166">
        <f t="shared" si="142"/>
        <v>0</v>
      </c>
      <c r="N2177" s="166">
        <f t="shared" si="143"/>
        <v>0</v>
      </c>
      <c r="O2177" s="166">
        <f t="shared" si="144"/>
        <v>0</v>
      </c>
      <c r="P2177" s="166">
        <f t="shared" si="145"/>
        <v>49</v>
      </c>
      <c r="S2177" s="166">
        <f>VLOOKUP(L2177,Schnitt1!L:P,2,0)</f>
        <v>0</v>
      </c>
      <c r="T2177" s="166">
        <f>VLOOKUP(L2177,Schnitt2!L:P,2,0)</f>
        <v>0</v>
      </c>
      <c r="U2177" s="166">
        <f>VLOOKUP(L2177,Schnitt3!L:P,2,0)</f>
        <v>0</v>
      </c>
      <c r="V2177" s="166">
        <f>VLOOKUP(L2177,Schnitt4!L:P,2,0)</f>
        <v>0</v>
      </c>
      <c r="W2177" s="166">
        <f>VLOOKUP(L2177,Schnitt5!L:P,2,0)</f>
        <v>0</v>
      </c>
      <c r="X2177" s="166">
        <f>VLOOKUP(L2177,Schnitt6!L:P,2,0)</f>
        <v>0</v>
      </c>
      <c r="AA2177" s="166">
        <f>VLOOKUP(L2177,Schnitt1!L:P,3,0)</f>
        <v>0</v>
      </c>
      <c r="AB2177" s="166">
        <f>VLOOKUP(L2177,Schnitt2!L:P,3,0)</f>
        <v>0</v>
      </c>
      <c r="AC2177" s="166">
        <f>VLOOKUP(L2177,Schnitt3!L:P,3,0)</f>
        <v>0</v>
      </c>
      <c r="AD2177" s="166">
        <f>VLOOKUP(L2177,Schnitt4!L:P,3,0)</f>
        <v>0</v>
      </c>
      <c r="AE2177" s="166">
        <f>VLOOKUP(L2177,Schnitt5!L:P,3,0)</f>
        <v>0</v>
      </c>
      <c r="AF2177" s="166">
        <f>VLOOKUP(L2177,Schnitt6!L:P,3,0)</f>
        <v>0</v>
      </c>
    </row>
    <row r="2178" spans="12:32" x14ac:dyDescent="0.25">
      <c r="L2178" s="264">
        <f>Member!A2178</f>
        <v>0</v>
      </c>
      <c r="M2178" s="166">
        <f t="shared" si="142"/>
        <v>0</v>
      </c>
      <c r="N2178" s="166">
        <f t="shared" si="143"/>
        <v>0</v>
      </c>
      <c r="O2178" s="166">
        <f t="shared" si="144"/>
        <v>0</v>
      </c>
      <c r="P2178" s="166">
        <f t="shared" si="145"/>
        <v>49</v>
      </c>
      <c r="S2178" s="166">
        <f>VLOOKUP(L2178,Schnitt1!L:P,2,0)</f>
        <v>0</v>
      </c>
      <c r="T2178" s="166">
        <f>VLOOKUP(L2178,Schnitt2!L:P,2,0)</f>
        <v>0</v>
      </c>
      <c r="U2178" s="166">
        <f>VLOOKUP(L2178,Schnitt3!L:P,2,0)</f>
        <v>0</v>
      </c>
      <c r="V2178" s="166">
        <f>VLOOKUP(L2178,Schnitt4!L:P,2,0)</f>
        <v>0</v>
      </c>
      <c r="W2178" s="166">
        <f>VLOOKUP(L2178,Schnitt5!L:P,2,0)</f>
        <v>0</v>
      </c>
      <c r="X2178" s="166">
        <f>VLOOKUP(L2178,Schnitt6!L:P,2,0)</f>
        <v>0</v>
      </c>
      <c r="AA2178" s="166">
        <f>VLOOKUP(L2178,Schnitt1!L:P,3,0)</f>
        <v>0</v>
      </c>
      <c r="AB2178" s="166">
        <f>VLOOKUP(L2178,Schnitt2!L:P,3,0)</f>
        <v>0</v>
      </c>
      <c r="AC2178" s="166">
        <f>VLOOKUP(L2178,Schnitt3!L:P,3,0)</f>
        <v>0</v>
      </c>
      <c r="AD2178" s="166">
        <f>VLOOKUP(L2178,Schnitt4!L:P,3,0)</f>
        <v>0</v>
      </c>
      <c r="AE2178" s="166">
        <f>VLOOKUP(L2178,Schnitt5!L:P,3,0)</f>
        <v>0</v>
      </c>
      <c r="AF2178" s="166">
        <f>VLOOKUP(L2178,Schnitt6!L:P,3,0)</f>
        <v>0</v>
      </c>
    </row>
    <row r="2179" spans="12:32" x14ac:dyDescent="0.25">
      <c r="L2179" s="264">
        <f>Member!A2179</f>
        <v>0</v>
      </c>
      <c r="M2179" s="166">
        <f t="shared" ref="M2179:M2242" si="146">SUM(S2179:X2179)</f>
        <v>0</v>
      </c>
      <c r="N2179" s="166">
        <f t="shared" ref="N2179:N2242" si="147">SUM(AA2179:AF2179)</f>
        <v>0</v>
      </c>
      <c r="O2179" s="166">
        <f t="shared" ref="O2179:O2242" si="148">IF(N2179=0,0,M2179/N2179-ROW()/1000000000)</f>
        <v>0</v>
      </c>
      <c r="P2179" s="166">
        <f t="shared" ref="P2179:P2242" si="149">RANK(O2179,O:O)</f>
        <v>49</v>
      </c>
      <c r="S2179" s="166">
        <f>VLOOKUP(L2179,Schnitt1!L:P,2,0)</f>
        <v>0</v>
      </c>
      <c r="T2179" s="166">
        <f>VLOOKUP(L2179,Schnitt2!L:P,2,0)</f>
        <v>0</v>
      </c>
      <c r="U2179" s="166">
        <f>VLOOKUP(L2179,Schnitt3!L:P,2,0)</f>
        <v>0</v>
      </c>
      <c r="V2179" s="166">
        <f>VLOOKUP(L2179,Schnitt4!L:P,2,0)</f>
        <v>0</v>
      </c>
      <c r="W2179" s="166">
        <f>VLOOKUP(L2179,Schnitt5!L:P,2,0)</f>
        <v>0</v>
      </c>
      <c r="X2179" s="166">
        <f>VLOOKUP(L2179,Schnitt6!L:P,2,0)</f>
        <v>0</v>
      </c>
      <c r="AA2179" s="166">
        <f>VLOOKUP(L2179,Schnitt1!L:P,3,0)</f>
        <v>0</v>
      </c>
      <c r="AB2179" s="166">
        <f>VLOOKUP(L2179,Schnitt2!L:P,3,0)</f>
        <v>0</v>
      </c>
      <c r="AC2179" s="166">
        <f>VLOOKUP(L2179,Schnitt3!L:P,3,0)</f>
        <v>0</v>
      </c>
      <c r="AD2179" s="166">
        <f>VLOOKUP(L2179,Schnitt4!L:P,3,0)</f>
        <v>0</v>
      </c>
      <c r="AE2179" s="166">
        <f>VLOOKUP(L2179,Schnitt5!L:P,3,0)</f>
        <v>0</v>
      </c>
      <c r="AF2179" s="166">
        <f>VLOOKUP(L2179,Schnitt6!L:P,3,0)</f>
        <v>0</v>
      </c>
    </row>
    <row r="2180" spans="12:32" x14ac:dyDescent="0.25">
      <c r="L2180" s="264">
        <f>Member!A2180</f>
        <v>0</v>
      </c>
      <c r="M2180" s="166">
        <f t="shared" si="146"/>
        <v>0</v>
      </c>
      <c r="N2180" s="166">
        <f t="shared" si="147"/>
        <v>0</v>
      </c>
      <c r="O2180" s="166">
        <f t="shared" si="148"/>
        <v>0</v>
      </c>
      <c r="P2180" s="166">
        <f t="shared" si="149"/>
        <v>49</v>
      </c>
      <c r="S2180" s="166">
        <f>VLOOKUP(L2180,Schnitt1!L:P,2,0)</f>
        <v>0</v>
      </c>
      <c r="T2180" s="166">
        <f>VLOOKUP(L2180,Schnitt2!L:P,2,0)</f>
        <v>0</v>
      </c>
      <c r="U2180" s="166">
        <f>VLOOKUP(L2180,Schnitt3!L:P,2,0)</f>
        <v>0</v>
      </c>
      <c r="V2180" s="166">
        <f>VLOOKUP(L2180,Schnitt4!L:P,2,0)</f>
        <v>0</v>
      </c>
      <c r="W2180" s="166">
        <f>VLOOKUP(L2180,Schnitt5!L:P,2,0)</f>
        <v>0</v>
      </c>
      <c r="X2180" s="166">
        <f>VLOOKUP(L2180,Schnitt6!L:P,2,0)</f>
        <v>0</v>
      </c>
      <c r="AA2180" s="166">
        <f>VLOOKUP(L2180,Schnitt1!L:P,3,0)</f>
        <v>0</v>
      </c>
      <c r="AB2180" s="166">
        <f>VLOOKUP(L2180,Schnitt2!L:P,3,0)</f>
        <v>0</v>
      </c>
      <c r="AC2180" s="166">
        <f>VLOOKUP(L2180,Schnitt3!L:P,3,0)</f>
        <v>0</v>
      </c>
      <c r="AD2180" s="166">
        <f>VLOOKUP(L2180,Schnitt4!L:P,3,0)</f>
        <v>0</v>
      </c>
      <c r="AE2180" s="166">
        <f>VLOOKUP(L2180,Schnitt5!L:P,3,0)</f>
        <v>0</v>
      </c>
      <c r="AF2180" s="166">
        <f>VLOOKUP(L2180,Schnitt6!L:P,3,0)</f>
        <v>0</v>
      </c>
    </row>
    <row r="2181" spans="12:32" x14ac:dyDescent="0.25">
      <c r="L2181" s="264">
        <f>Member!A2181</f>
        <v>0</v>
      </c>
      <c r="M2181" s="166">
        <f t="shared" si="146"/>
        <v>0</v>
      </c>
      <c r="N2181" s="166">
        <f t="shared" si="147"/>
        <v>0</v>
      </c>
      <c r="O2181" s="166">
        <f t="shared" si="148"/>
        <v>0</v>
      </c>
      <c r="P2181" s="166">
        <f t="shared" si="149"/>
        <v>49</v>
      </c>
      <c r="S2181" s="166">
        <f>VLOOKUP(L2181,Schnitt1!L:P,2,0)</f>
        <v>0</v>
      </c>
      <c r="T2181" s="166">
        <f>VLOOKUP(L2181,Schnitt2!L:P,2,0)</f>
        <v>0</v>
      </c>
      <c r="U2181" s="166">
        <f>VLOOKUP(L2181,Schnitt3!L:P,2,0)</f>
        <v>0</v>
      </c>
      <c r="V2181" s="166">
        <f>VLOOKUP(L2181,Schnitt4!L:P,2,0)</f>
        <v>0</v>
      </c>
      <c r="W2181" s="166">
        <f>VLOOKUP(L2181,Schnitt5!L:P,2,0)</f>
        <v>0</v>
      </c>
      <c r="X2181" s="166">
        <f>VLOOKUP(L2181,Schnitt6!L:P,2,0)</f>
        <v>0</v>
      </c>
      <c r="AA2181" s="166">
        <f>VLOOKUP(L2181,Schnitt1!L:P,3,0)</f>
        <v>0</v>
      </c>
      <c r="AB2181" s="166">
        <f>VLOOKUP(L2181,Schnitt2!L:P,3,0)</f>
        <v>0</v>
      </c>
      <c r="AC2181" s="166">
        <f>VLOOKUP(L2181,Schnitt3!L:P,3,0)</f>
        <v>0</v>
      </c>
      <c r="AD2181" s="166">
        <f>VLOOKUP(L2181,Schnitt4!L:P,3,0)</f>
        <v>0</v>
      </c>
      <c r="AE2181" s="166">
        <f>VLOOKUP(L2181,Schnitt5!L:P,3,0)</f>
        <v>0</v>
      </c>
      <c r="AF2181" s="166">
        <f>VLOOKUP(L2181,Schnitt6!L:P,3,0)</f>
        <v>0</v>
      </c>
    </row>
    <row r="2182" spans="12:32" x14ac:dyDescent="0.25">
      <c r="L2182" s="264">
        <f>Member!A2182</f>
        <v>0</v>
      </c>
      <c r="M2182" s="166">
        <f t="shared" si="146"/>
        <v>0</v>
      </c>
      <c r="N2182" s="166">
        <f t="shared" si="147"/>
        <v>0</v>
      </c>
      <c r="O2182" s="166">
        <f t="shared" si="148"/>
        <v>0</v>
      </c>
      <c r="P2182" s="166">
        <f t="shared" si="149"/>
        <v>49</v>
      </c>
      <c r="S2182" s="166">
        <f>VLOOKUP(L2182,Schnitt1!L:P,2,0)</f>
        <v>0</v>
      </c>
      <c r="T2182" s="166">
        <f>VLOOKUP(L2182,Schnitt2!L:P,2,0)</f>
        <v>0</v>
      </c>
      <c r="U2182" s="166">
        <f>VLOOKUP(L2182,Schnitt3!L:P,2,0)</f>
        <v>0</v>
      </c>
      <c r="V2182" s="166">
        <f>VLOOKUP(L2182,Schnitt4!L:P,2,0)</f>
        <v>0</v>
      </c>
      <c r="W2182" s="166">
        <f>VLOOKUP(L2182,Schnitt5!L:P,2,0)</f>
        <v>0</v>
      </c>
      <c r="X2182" s="166">
        <f>VLOOKUP(L2182,Schnitt6!L:P,2,0)</f>
        <v>0</v>
      </c>
      <c r="AA2182" s="166">
        <f>VLOOKUP(L2182,Schnitt1!L:P,3,0)</f>
        <v>0</v>
      </c>
      <c r="AB2182" s="166">
        <f>VLOOKUP(L2182,Schnitt2!L:P,3,0)</f>
        <v>0</v>
      </c>
      <c r="AC2182" s="166">
        <f>VLOOKUP(L2182,Schnitt3!L:P,3,0)</f>
        <v>0</v>
      </c>
      <c r="AD2182" s="166">
        <f>VLOOKUP(L2182,Schnitt4!L:P,3,0)</f>
        <v>0</v>
      </c>
      <c r="AE2182" s="166">
        <f>VLOOKUP(L2182,Schnitt5!L:P,3,0)</f>
        <v>0</v>
      </c>
      <c r="AF2182" s="166">
        <f>VLOOKUP(L2182,Schnitt6!L:P,3,0)</f>
        <v>0</v>
      </c>
    </row>
    <row r="2183" spans="12:32" x14ac:dyDescent="0.25">
      <c r="L2183" s="264">
        <f>Member!A2183</f>
        <v>0</v>
      </c>
      <c r="M2183" s="166">
        <f t="shared" si="146"/>
        <v>0</v>
      </c>
      <c r="N2183" s="166">
        <f t="shared" si="147"/>
        <v>0</v>
      </c>
      <c r="O2183" s="166">
        <f t="shared" si="148"/>
        <v>0</v>
      </c>
      <c r="P2183" s="166">
        <f t="shared" si="149"/>
        <v>49</v>
      </c>
      <c r="S2183" s="166">
        <f>VLOOKUP(L2183,Schnitt1!L:P,2,0)</f>
        <v>0</v>
      </c>
      <c r="T2183" s="166">
        <f>VLOOKUP(L2183,Schnitt2!L:P,2,0)</f>
        <v>0</v>
      </c>
      <c r="U2183" s="166">
        <f>VLOOKUP(L2183,Schnitt3!L:P,2,0)</f>
        <v>0</v>
      </c>
      <c r="V2183" s="166">
        <f>VLOOKUP(L2183,Schnitt4!L:P,2,0)</f>
        <v>0</v>
      </c>
      <c r="W2183" s="166">
        <f>VLOOKUP(L2183,Schnitt5!L:P,2,0)</f>
        <v>0</v>
      </c>
      <c r="X2183" s="166">
        <f>VLOOKUP(L2183,Schnitt6!L:P,2,0)</f>
        <v>0</v>
      </c>
      <c r="AA2183" s="166">
        <f>VLOOKUP(L2183,Schnitt1!L:P,3,0)</f>
        <v>0</v>
      </c>
      <c r="AB2183" s="166">
        <f>VLOOKUP(L2183,Schnitt2!L:P,3,0)</f>
        <v>0</v>
      </c>
      <c r="AC2183" s="166">
        <f>VLOOKUP(L2183,Schnitt3!L:P,3,0)</f>
        <v>0</v>
      </c>
      <c r="AD2183" s="166">
        <f>VLOOKUP(L2183,Schnitt4!L:P,3,0)</f>
        <v>0</v>
      </c>
      <c r="AE2183" s="166">
        <f>VLOOKUP(L2183,Schnitt5!L:P,3,0)</f>
        <v>0</v>
      </c>
      <c r="AF2183" s="166">
        <f>VLOOKUP(L2183,Schnitt6!L:P,3,0)</f>
        <v>0</v>
      </c>
    </row>
    <row r="2184" spans="12:32" x14ac:dyDescent="0.25">
      <c r="L2184" s="264">
        <f>Member!A2184</f>
        <v>0</v>
      </c>
      <c r="M2184" s="166">
        <f t="shared" si="146"/>
        <v>0</v>
      </c>
      <c r="N2184" s="166">
        <f t="shared" si="147"/>
        <v>0</v>
      </c>
      <c r="O2184" s="166">
        <f t="shared" si="148"/>
        <v>0</v>
      </c>
      <c r="P2184" s="166">
        <f t="shared" si="149"/>
        <v>49</v>
      </c>
      <c r="S2184" s="166">
        <f>VLOOKUP(L2184,Schnitt1!L:P,2,0)</f>
        <v>0</v>
      </c>
      <c r="T2184" s="166">
        <f>VLOOKUP(L2184,Schnitt2!L:P,2,0)</f>
        <v>0</v>
      </c>
      <c r="U2184" s="166">
        <f>VLOOKUP(L2184,Schnitt3!L:P,2,0)</f>
        <v>0</v>
      </c>
      <c r="V2184" s="166">
        <f>VLOOKUP(L2184,Schnitt4!L:P,2,0)</f>
        <v>0</v>
      </c>
      <c r="W2184" s="166">
        <f>VLOOKUP(L2184,Schnitt5!L:P,2,0)</f>
        <v>0</v>
      </c>
      <c r="X2184" s="166">
        <f>VLOOKUP(L2184,Schnitt6!L:P,2,0)</f>
        <v>0</v>
      </c>
      <c r="AA2184" s="166">
        <f>VLOOKUP(L2184,Schnitt1!L:P,3,0)</f>
        <v>0</v>
      </c>
      <c r="AB2184" s="166">
        <f>VLOOKUP(L2184,Schnitt2!L:P,3,0)</f>
        <v>0</v>
      </c>
      <c r="AC2184" s="166">
        <f>VLOOKUP(L2184,Schnitt3!L:P,3,0)</f>
        <v>0</v>
      </c>
      <c r="AD2184" s="166">
        <f>VLOOKUP(L2184,Schnitt4!L:P,3,0)</f>
        <v>0</v>
      </c>
      <c r="AE2184" s="166">
        <f>VLOOKUP(L2184,Schnitt5!L:P,3,0)</f>
        <v>0</v>
      </c>
      <c r="AF2184" s="166">
        <f>VLOOKUP(L2184,Schnitt6!L:P,3,0)</f>
        <v>0</v>
      </c>
    </row>
    <row r="2185" spans="12:32" x14ac:dyDescent="0.25">
      <c r="L2185" s="264">
        <f>Member!A2185</f>
        <v>0</v>
      </c>
      <c r="M2185" s="166">
        <f t="shared" si="146"/>
        <v>0</v>
      </c>
      <c r="N2185" s="166">
        <f t="shared" si="147"/>
        <v>0</v>
      </c>
      <c r="O2185" s="166">
        <f t="shared" si="148"/>
        <v>0</v>
      </c>
      <c r="P2185" s="166">
        <f t="shared" si="149"/>
        <v>49</v>
      </c>
      <c r="S2185" s="166">
        <f>VLOOKUP(L2185,Schnitt1!L:P,2,0)</f>
        <v>0</v>
      </c>
      <c r="T2185" s="166">
        <f>VLOOKUP(L2185,Schnitt2!L:P,2,0)</f>
        <v>0</v>
      </c>
      <c r="U2185" s="166">
        <f>VLOOKUP(L2185,Schnitt3!L:P,2,0)</f>
        <v>0</v>
      </c>
      <c r="V2185" s="166">
        <f>VLOOKUP(L2185,Schnitt4!L:P,2,0)</f>
        <v>0</v>
      </c>
      <c r="W2185" s="166">
        <f>VLOOKUP(L2185,Schnitt5!L:P,2,0)</f>
        <v>0</v>
      </c>
      <c r="X2185" s="166">
        <f>VLOOKUP(L2185,Schnitt6!L:P,2,0)</f>
        <v>0</v>
      </c>
      <c r="AA2185" s="166">
        <f>VLOOKUP(L2185,Schnitt1!L:P,3,0)</f>
        <v>0</v>
      </c>
      <c r="AB2185" s="166">
        <f>VLOOKUP(L2185,Schnitt2!L:P,3,0)</f>
        <v>0</v>
      </c>
      <c r="AC2185" s="166">
        <f>VLOOKUP(L2185,Schnitt3!L:P,3,0)</f>
        <v>0</v>
      </c>
      <c r="AD2185" s="166">
        <f>VLOOKUP(L2185,Schnitt4!L:P,3,0)</f>
        <v>0</v>
      </c>
      <c r="AE2185" s="166">
        <f>VLOOKUP(L2185,Schnitt5!L:P,3,0)</f>
        <v>0</v>
      </c>
      <c r="AF2185" s="166">
        <f>VLOOKUP(L2185,Schnitt6!L:P,3,0)</f>
        <v>0</v>
      </c>
    </row>
    <row r="2186" spans="12:32" x14ac:dyDescent="0.25">
      <c r="L2186" s="264">
        <f>Member!A2186</f>
        <v>0</v>
      </c>
      <c r="M2186" s="166">
        <f t="shared" si="146"/>
        <v>0</v>
      </c>
      <c r="N2186" s="166">
        <f t="shared" si="147"/>
        <v>0</v>
      </c>
      <c r="O2186" s="166">
        <f t="shared" si="148"/>
        <v>0</v>
      </c>
      <c r="P2186" s="166">
        <f t="shared" si="149"/>
        <v>49</v>
      </c>
      <c r="S2186" s="166">
        <f>VLOOKUP(L2186,Schnitt1!L:P,2,0)</f>
        <v>0</v>
      </c>
      <c r="T2186" s="166">
        <f>VLOOKUP(L2186,Schnitt2!L:P,2,0)</f>
        <v>0</v>
      </c>
      <c r="U2186" s="166">
        <f>VLOOKUP(L2186,Schnitt3!L:P,2,0)</f>
        <v>0</v>
      </c>
      <c r="V2186" s="166">
        <f>VLOOKUP(L2186,Schnitt4!L:P,2,0)</f>
        <v>0</v>
      </c>
      <c r="W2186" s="166">
        <f>VLOOKUP(L2186,Schnitt5!L:P,2,0)</f>
        <v>0</v>
      </c>
      <c r="X2186" s="166">
        <f>VLOOKUP(L2186,Schnitt6!L:P,2,0)</f>
        <v>0</v>
      </c>
      <c r="AA2186" s="166">
        <f>VLOOKUP(L2186,Schnitt1!L:P,3,0)</f>
        <v>0</v>
      </c>
      <c r="AB2186" s="166">
        <f>VLOOKUP(L2186,Schnitt2!L:P,3,0)</f>
        <v>0</v>
      </c>
      <c r="AC2186" s="166">
        <f>VLOOKUP(L2186,Schnitt3!L:P,3,0)</f>
        <v>0</v>
      </c>
      <c r="AD2186" s="166">
        <f>VLOOKUP(L2186,Schnitt4!L:P,3,0)</f>
        <v>0</v>
      </c>
      <c r="AE2186" s="166">
        <f>VLOOKUP(L2186,Schnitt5!L:P,3,0)</f>
        <v>0</v>
      </c>
      <c r="AF2186" s="166">
        <f>VLOOKUP(L2186,Schnitt6!L:P,3,0)</f>
        <v>0</v>
      </c>
    </row>
    <row r="2187" spans="12:32" x14ac:dyDescent="0.25">
      <c r="L2187" s="264">
        <f>Member!A2187</f>
        <v>0</v>
      </c>
      <c r="M2187" s="166">
        <f t="shared" si="146"/>
        <v>0</v>
      </c>
      <c r="N2187" s="166">
        <f t="shared" si="147"/>
        <v>0</v>
      </c>
      <c r="O2187" s="166">
        <f t="shared" si="148"/>
        <v>0</v>
      </c>
      <c r="P2187" s="166">
        <f t="shared" si="149"/>
        <v>49</v>
      </c>
      <c r="S2187" s="166">
        <f>VLOOKUP(L2187,Schnitt1!L:P,2,0)</f>
        <v>0</v>
      </c>
      <c r="T2187" s="166">
        <f>VLOOKUP(L2187,Schnitt2!L:P,2,0)</f>
        <v>0</v>
      </c>
      <c r="U2187" s="166">
        <f>VLOOKUP(L2187,Schnitt3!L:P,2,0)</f>
        <v>0</v>
      </c>
      <c r="V2187" s="166">
        <f>VLOOKUP(L2187,Schnitt4!L:P,2,0)</f>
        <v>0</v>
      </c>
      <c r="W2187" s="166">
        <f>VLOOKUP(L2187,Schnitt5!L:P,2,0)</f>
        <v>0</v>
      </c>
      <c r="X2187" s="166">
        <f>VLOOKUP(L2187,Schnitt6!L:P,2,0)</f>
        <v>0</v>
      </c>
      <c r="AA2187" s="166">
        <f>VLOOKUP(L2187,Schnitt1!L:P,3,0)</f>
        <v>0</v>
      </c>
      <c r="AB2187" s="166">
        <f>VLOOKUP(L2187,Schnitt2!L:P,3,0)</f>
        <v>0</v>
      </c>
      <c r="AC2187" s="166">
        <f>VLOOKUP(L2187,Schnitt3!L:P,3,0)</f>
        <v>0</v>
      </c>
      <c r="AD2187" s="166">
        <f>VLOOKUP(L2187,Schnitt4!L:P,3,0)</f>
        <v>0</v>
      </c>
      <c r="AE2187" s="166">
        <f>VLOOKUP(L2187,Schnitt5!L:P,3,0)</f>
        <v>0</v>
      </c>
      <c r="AF2187" s="166">
        <f>VLOOKUP(L2187,Schnitt6!L:P,3,0)</f>
        <v>0</v>
      </c>
    </row>
    <row r="2188" spans="12:32" x14ac:dyDescent="0.25">
      <c r="L2188" s="264">
        <f>Member!A2188</f>
        <v>0</v>
      </c>
      <c r="M2188" s="166">
        <f t="shared" si="146"/>
        <v>0</v>
      </c>
      <c r="N2188" s="166">
        <f t="shared" si="147"/>
        <v>0</v>
      </c>
      <c r="O2188" s="166">
        <f t="shared" si="148"/>
        <v>0</v>
      </c>
      <c r="P2188" s="166">
        <f t="shared" si="149"/>
        <v>49</v>
      </c>
      <c r="S2188" s="166">
        <f>VLOOKUP(L2188,Schnitt1!L:P,2,0)</f>
        <v>0</v>
      </c>
      <c r="T2188" s="166">
        <f>VLOOKUP(L2188,Schnitt2!L:P,2,0)</f>
        <v>0</v>
      </c>
      <c r="U2188" s="166">
        <f>VLOOKUP(L2188,Schnitt3!L:P,2,0)</f>
        <v>0</v>
      </c>
      <c r="V2188" s="166">
        <f>VLOOKUP(L2188,Schnitt4!L:P,2,0)</f>
        <v>0</v>
      </c>
      <c r="W2188" s="166">
        <f>VLOOKUP(L2188,Schnitt5!L:P,2,0)</f>
        <v>0</v>
      </c>
      <c r="X2188" s="166">
        <f>VLOOKUP(L2188,Schnitt6!L:P,2,0)</f>
        <v>0</v>
      </c>
      <c r="AA2188" s="166">
        <f>VLOOKUP(L2188,Schnitt1!L:P,3,0)</f>
        <v>0</v>
      </c>
      <c r="AB2188" s="166">
        <f>VLOOKUP(L2188,Schnitt2!L:P,3,0)</f>
        <v>0</v>
      </c>
      <c r="AC2188" s="166">
        <f>VLOOKUP(L2188,Schnitt3!L:P,3,0)</f>
        <v>0</v>
      </c>
      <c r="AD2188" s="166">
        <f>VLOOKUP(L2188,Schnitt4!L:P,3,0)</f>
        <v>0</v>
      </c>
      <c r="AE2188" s="166">
        <f>VLOOKUP(L2188,Schnitt5!L:P,3,0)</f>
        <v>0</v>
      </c>
      <c r="AF2188" s="166">
        <f>VLOOKUP(L2188,Schnitt6!L:P,3,0)</f>
        <v>0</v>
      </c>
    </row>
    <row r="2189" spans="12:32" x14ac:dyDescent="0.25">
      <c r="L2189" s="264">
        <f>Member!A2189</f>
        <v>0</v>
      </c>
      <c r="M2189" s="166">
        <f t="shared" si="146"/>
        <v>0</v>
      </c>
      <c r="N2189" s="166">
        <f t="shared" si="147"/>
        <v>0</v>
      </c>
      <c r="O2189" s="166">
        <f t="shared" si="148"/>
        <v>0</v>
      </c>
      <c r="P2189" s="166">
        <f t="shared" si="149"/>
        <v>49</v>
      </c>
      <c r="S2189" s="166">
        <f>VLOOKUP(L2189,Schnitt1!L:P,2,0)</f>
        <v>0</v>
      </c>
      <c r="T2189" s="166">
        <f>VLOOKUP(L2189,Schnitt2!L:P,2,0)</f>
        <v>0</v>
      </c>
      <c r="U2189" s="166">
        <f>VLOOKUP(L2189,Schnitt3!L:P,2,0)</f>
        <v>0</v>
      </c>
      <c r="V2189" s="166">
        <f>VLOOKUP(L2189,Schnitt4!L:P,2,0)</f>
        <v>0</v>
      </c>
      <c r="W2189" s="166">
        <f>VLOOKUP(L2189,Schnitt5!L:P,2,0)</f>
        <v>0</v>
      </c>
      <c r="X2189" s="166">
        <f>VLOOKUP(L2189,Schnitt6!L:P,2,0)</f>
        <v>0</v>
      </c>
      <c r="AA2189" s="166">
        <f>VLOOKUP(L2189,Schnitt1!L:P,3,0)</f>
        <v>0</v>
      </c>
      <c r="AB2189" s="166">
        <f>VLOOKUP(L2189,Schnitt2!L:P,3,0)</f>
        <v>0</v>
      </c>
      <c r="AC2189" s="166">
        <f>VLOOKUP(L2189,Schnitt3!L:P,3,0)</f>
        <v>0</v>
      </c>
      <c r="AD2189" s="166">
        <f>VLOOKUP(L2189,Schnitt4!L:P,3,0)</f>
        <v>0</v>
      </c>
      <c r="AE2189" s="166">
        <f>VLOOKUP(L2189,Schnitt5!L:P,3,0)</f>
        <v>0</v>
      </c>
      <c r="AF2189" s="166">
        <f>VLOOKUP(L2189,Schnitt6!L:P,3,0)</f>
        <v>0</v>
      </c>
    </row>
    <row r="2190" spans="12:32" x14ac:dyDescent="0.25">
      <c r="L2190" s="264">
        <f>Member!A2190</f>
        <v>0</v>
      </c>
      <c r="M2190" s="166">
        <f t="shared" si="146"/>
        <v>0</v>
      </c>
      <c r="N2190" s="166">
        <f t="shared" si="147"/>
        <v>0</v>
      </c>
      <c r="O2190" s="166">
        <f t="shared" si="148"/>
        <v>0</v>
      </c>
      <c r="P2190" s="166">
        <f t="shared" si="149"/>
        <v>49</v>
      </c>
      <c r="S2190" s="166">
        <f>VLOOKUP(L2190,Schnitt1!L:P,2,0)</f>
        <v>0</v>
      </c>
      <c r="T2190" s="166">
        <f>VLOOKUP(L2190,Schnitt2!L:P,2,0)</f>
        <v>0</v>
      </c>
      <c r="U2190" s="166">
        <f>VLOOKUP(L2190,Schnitt3!L:P,2,0)</f>
        <v>0</v>
      </c>
      <c r="V2190" s="166">
        <f>VLOOKUP(L2190,Schnitt4!L:P,2,0)</f>
        <v>0</v>
      </c>
      <c r="W2190" s="166">
        <f>VLOOKUP(L2190,Schnitt5!L:P,2,0)</f>
        <v>0</v>
      </c>
      <c r="X2190" s="166">
        <f>VLOOKUP(L2190,Schnitt6!L:P,2,0)</f>
        <v>0</v>
      </c>
      <c r="AA2190" s="166">
        <f>VLOOKUP(L2190,Schnitt1!L:P,3,0)</f>
        <v>0</v>
      </c>
      <c r="AB2190" s="166">
        <f>VLOOKUP(L2190,Schnitt2!L:P,3,0)</f>
        <v>0</v>
      </c>
      <c r="AC2190" s="166">
        <f>VLOOKUP(L2190,Schnitt3!L:P,3,0)</f>
        <v>0</v>
      </c>
      <c r="AD2190" s="166">
        <f>VLOOKUP(L2190,Schnitt4!L:P,3,0)</f>
        <v>0</v>
      </c>
      <c r="AE2190" s="166">
        <f>VLOOKUP(L2190,Schnitt5!L:P,3,0)</f>
        <v>0</v>
      </c>
      <c r="AF2190" s="166">
        <f>VLOOKUP(L2190,Schnitt6!L:P,3,0)</f>
        <v>0</v>
      </c>
    </row>
    <row r="2191" spans="12:32" x14ac:dyDescent="0.25">
      <c r="L2191" s="264">
        <f>Member!A2191</f>
        <v>0</v>
      </c>
      <c r="M2191" s="166">
        <f t="shared" si="146"/>
        <v>0</v>
      </c>
      <c r="N2191" s="166">
        <f t="shared" si="147"/>
        <v>0</v>
      </c>
      <c r="O2191" s="166">
        <f t="shared" si="148"/>
        <v>0</v>
      </c>
      <c r="P2191" s="166">
        <f t="shared" si="149"/>
        <v>49</v>
      </c>
      <c r="S2191" s="166">
        <f>VLOOKUP(L2191,Schnitt1!L:P,2,0)</f>
        <v>0</v>
      </c>
      <c r="T2191" s="166">
        <f>VLOOKUP(L2191,Schnitt2!L:P,2,0)</f>
        <v>0</v>
      </c>
      <c r="U2191" s="166">
        <f>VLOOKUP(L2191,Schnitt3!L:P,2,0)</f>
        <v>0</v>
      </c>
      <c r="V2191" s="166">
        <f>VLOOKUP(L2191,Schnitt4!L:P,2,0)</f>
        <v>0</v>
      </c>
      <c r="W2191" s="166">
        <f>VLOOKUP(L2191,Schnitt5!L:P,2,0)</f>
        <v>0</v>
      </c>
      <c r="X2191" s="166">
        <f>VLOOKUP(L2191,Schnitt6!L:P,2,0)</f>
        <v>0</v>
      </c>
      <c r="AA2191" s="166">
        <f>VLOOKUP(L2191,Schnitt1!L:P,3,0)</f>
        <v>0</v>
      </c>
      <c r="AB2191" s="166">
        <f>VLOOKUP(L2191,Schnitt2!L:P,3,0)</f>
        <v>0</v>
      </c>
      <c r="AC2191" s="166">
        <f>VLOOKUP(L2191,Schnitt3!L:P,3,0)</f>
        <v>0</v>
      </c>
      <c r="AD2191" s="166">
        <f>VLOOKUP(L2191,Schnitt4!L:P,3,0)</f>
        <v>0</v>
      </c>
      <c r="AE2191" s="166">
        <f>VLOOKUP(L2191,Schnitt5!L:P,3,0)</f>
        <v>0</v>
      </c>
      <c r="AF2191" s="166">
        <f>VLOOKUP(L2191,Schnitt6!L:P,3,0)</f>
        <v>0</v>
      </c>
    </row>
    <row r="2192" spans="12:32" x14ac:dyDescent="0.25">
      <c r="L2192" s="264">
        <f>Member!A2192</f>
        <v>0</v>
      </c>
      <c r="M2192" s="166">
        <f t="shared" si="146"/>
        <v>0</v>
      </c>
      <c r="N2192" s="166">
        <f t="shared" si="147"/>
        <v>0</v>
      </c>
      <c r="O2192" s="166">
        <f t="shared" si="148"/>
        <v>0</v>
      </c>
      <c r="P2192" s="166">
        <f t="shared" si="149"/>
        <v>49</v>
      </c>
      <c r="S2192" s="166">
        <f>VLOOKUP(L2192,Schnitt1!L:P,2,0)</f>
        <v>0</v>
      </c>
      <c r="T2192" s="166">
        <f>VLOOKUP(L2192,Schnitt2!L:P,2,0)</f>
        <v>0</v>
      </c>
      <c r="U2192" s="166">
        <f>VLOOKUP(L2192,Schnitt3!L:P,2,0)</f>
        <v>0</v>
      </c>
      <c r="V2192" s="166">
        <f>VLOOKUP(L2192,Schnitt4!L:P,2,0)</f>
        <v>0</v>
      </c>
      <c r="W2192" s="166">
        <f>VLOOKUP(L2192,Schnitt5!L:P,2,0)</f>
        <v>0</v>
      </c>
      <c r="X2192" s="166">
        <f>VLOOKUP(L2192,Schnitt6!L:P,2,0)</f>
        <v>0</v>
      </c>
      <c r="AA2192" s="166">
        <f>VLOOKUP(L2192,Schnitt1!L:P,3,0)</f>
        <v>0</v>
      </c>
      <c r="AB2192" s="166">
        <f>VLOOKUP(L2192,Schnitt2!L:P,3,0)</f>
        <v>0</v>
      </c>
      <c r="AC2192" s="166">
        <f>VLOOKUP(L2192,Schnitt3!L:P,3,0)</f>
        <v>0</v>
      </c>
      <c r="AD2192" s="166">
        <f>VLOOKUP(L2192,Schnitt4!L:P,3,0)</f>
        <v>0</v>
      </c>
      <c r="AE2192" s="166">
        <f>VLOOKUP(L2192,Schnitt5!L:P,3,0)</f>
        <v>0</v>
      </c>
      <c r="AF2192" s="166">
        <f>VLOOKUP(L2192,Schnitt6!L:P,3,0)</f>
        <v>0</v>
      </c>
    </row>
    <row r="2193" spans="12:32" x14ac:dyDescent="0.25">
      <c r="L2193" s="264">
        <f>Member!A2193</f>
        <v>0</v>
      </c>
      <c r="M2193" s="166">
        <f t="shared" si="146"/>
        <v>0</v>
      </c>
      <c r="N2193" s="166">
        <f t="shared" si="147"/>
        <v>0</v>
      </c>
      <c r="O2193" s="166">
        <f t="shared" si="148"/>
        <v>0</v>
      </c>
      <c r="P2193" s="166">
        <f t="shared" si="149"/>
        <v>49</v>
      </c>
      <c r="S2193" s="166">
        <f>VLOOKUP(L2193,Schnitt1!L:P,2,0)</f>
        <v>0</v>
      </c>
      <c r="T2193" s="166">
        <f>VLOOKUP(L2193,Schnitt2!L:P,2,0)</f>
        <v>0</v>
      </c>
      <c r="U2193" s="166">
        <f>VLOOKUP(L2193,Schnitt3!L:P,2,0)</f>
        <v>0</v>
      </c>
      <c r="V2193" s="166">
        <f>VLOOKUP(L2193,Schnitt4!L:P,2,0)</f>
        <v>0</v>
      </c>
      <c r="W2193" s="166">
        <f>VLOOKUP(L2193,Schnitt5!L:P,2,0)</f>
        <v>0</v>
      </c>
      <c r="X2193" s="166">
        <f>VLOOKUP(L2193,Schnitt6!L:P,2,0)</f>
        <v>0</v>
      </c>
      <c r="AA2193" s="166">
        <f>VLOOKUP(L2193,Schnitt1!L:P,3,0)</f>
        <v>0</v>
      </c>
      <c r="AB2193" s="166">
        <f>VLOOKUP(L2193,Schnitt2!L:P,3,0)</f>
        <v>0</v>
      </c>
      <c r="AC2193" s="166">
        <f>VLOOKUP(L2193,Schnitt3!L:P,3,0)</f>
        <v>0</v>
      </c>
      <c r="AD2193" s="166">
        <f>VLOOKUP(L2193,Schnitt4!L:P,3,0)</f>
        <v>0</v>
      </c>
      <c r="AE2193" s="166">
        <f>VLOOKUP(L2193,Schnitt5!L:P,3,0)</f>
        <v>0</v>
      </c>
      <c r="AF2193" s="166">
        <f>VLOOKUP(L2193,Schnitt6!L:P,3,0)</f>
        <v>0</v>
      </c>
    </row>
    <row r="2194" spans="12:32" x14ac:dyDescent="0.25">
      <c r="L2194" s="264">
        <f>Member!A2194</f>
        <v>0</v>
      </c>
      <c r="M2194" s="166">
        <f t="shared" si="146"/>
        <v>0</v>
      </c>
      <c r="N2194" s="166">
        <f t="shared" si="147"/>
        <v>0</v>
      </c>
      <c r="O2194" s="166">
        <f t="shared" si="148"/>
        <v>0</v>
      </c>
      <c r="P2194" s="166">
        <f t="shared" si="149"/>
        <v>49</v>
      </c>
      <c r="S2194" s="166">
        <f>VLOOKUP(L2194,Schnitt1!L:P,2,0)</f>
        <v>0</v>
      </c>
      <c r="T2194" s="166">
        <f>VLOOKUP(L2194,Schnitt2!L:P,2,0)</f>
        <v>0</v>
      </c>
      <c r="U2194" s="166">
        <f>VLOOKUP(L2194,Schnitt3!L:P,2,0)</f>
        <v>0</v>
      </c>
      <c r="V2194" s="166">
        <f>VLOOKUP(L2194,Schnitt4!L:P,2,0)</f>
        <v>0</v>
      </c>
      <c r="W2194" s="166">
        <f>VLOOKUP(L2194,Schnitt5!L:P,2,0)</f>
        <v>0</v>
      </c>
      <c r="X2194" s="166">
        <f>VLOOKUP(L2194,Schnitt6!L:P,2,0)</f>
        <v>0</v>
      </c>
      <c r="AA2194" s="166">
        <f>VLOOKUP(L2194,Schnitt1!L:P,3,0)</f>
        <v>0</v>
      </c>
      <c r="AB2194" s="166">
        <f>VLOOKUP(L2194,Schnitt2!L:P,3,0)</f>
        <v>0</v>
      </c>
      <c r="AC2194" s="166">
        <f>VLOOKUP(L2194,Schnitt3!L:P,3,0)</f>
        <v>0</v>
      </c>
      <c r="AD2194" s="166">
        <f>VLOOKUP(L2194,Schnitt4!L:P,3,0)</f>
        <v>0</v>
      </c>
      <c r="AE2194" s="166">
        <f>VLOOKUP(L2194,Schnitt5!L:P,3,0)</f>
        <v>0</v>
      </c>
      <c r="AF2194" s="166">
        <f>VLOOKUP(L2194,Schnitt6!L:P,3,0)</f>
        <v>0</v>
      </c>
    </row>
    <row r="2195" spans="12:32" x14ac:dyDescent="0.25">
      <c r="L2195" s="264">
        <f>Member!A2195</f>
        <v>0</v>
      </c>
      <c r="M2195" s="166">
        <f t="shared" si="146"/>
        <v>0</v>
      </c>
      <c r="N2195" s="166">
        <f t="shared" si="147"/>
        <v>0</v>
      </c>
      <c r="O2195" s="166">
        <f t="shared" si="148"/>
        <v>0</v>
      </c>
      <c r="P2195" s="166">
        <f t="shared" si="149"/>
        <v>49</v>
      </c>
      <c r="S2195" s="166">
        <f>VLOOKUP(L2195,Schnitt1!L:P,2,0)</f>
        <v>0</v>
      </c>
      <c r="T2195" s="166">
        <f>VLOOKUP(L2195,Schnitt2!L:P,2,0)</f>
        <v>0</v>
      </c>
      <c r="U2195" s="166">
        <f>VLOOKUP(L2195,Schnitt3!L:P,2,0)</f>
        <v>0</v>
      </c>
      <c r="V2195" s="166">
        <f>VLOOKUP(L2195,Schnitt4!L:P,2,0)</f>
        <v>0</v>
      </c>
      <c r="W2195" s="166">
        <f>VLOOKUP(L2195,Schnitt5!L:P,2,0)</f>
        <v>0</v>
      </c>
      <c r="X2195" s="166">
        <f>VLOOKUP(L2195,Schnitt6!L:P,2,0)</f>
        <v>0</v>
      </c>
      <c r="AA2195" s="166">
        <f>VLOOKUP(L2195,Schnitt1!L:P,3,0)</f>
        <v>0</v>
      </c>
      <c r="AB2195" s="166">
        <f>VLOOKUP(L2195,Schnitt2!L:P,3,0)</f>
        <v>0</v>
      </c>
      <c r="AC2195" s="166">
        <f>VLOOKUP(L2195,Schnitt3!L:P,3,0)</f>
        <v>0</v>
      </c>
      <c r="AD2195" s="166">
        <f>VLOOKUP(L2195,Schnitt4!L:P,3,0)</f>
        <v>0</v>
      </c>
      <c r="AE2195" s="166">
        <f>VLOOKUP(L2195,Schnitt5!L:P,3,0)</f>
        <v>0</v>
      </c>
      <c r="AF2195" s="166">
        <f>VLOOKUP(L2195,Schnitt6!L:P,3,0)</f>
        <v>0</v>
      </c>
    </row>
    <row r="2196" spans="12:32" x14ac:dyDescent="0.25">
      <c r="L2196" s="264">
        <f>Member!A2196</f>
        <v>0</v>
      </c>
      <c r="M2196" s="166">
        <f t="shared" si="146"/>
        <v>0</v>
      </c>
      <c r="N2196" s="166">
        <f t="shared" si="147"/>
        <v>0</v>
      </c>
      <c r="O2196" s="166">
        <f t="shared" si="148"/>
        <v>0</v>
      </c>
      <c r="P2196" s="166">
        <f t="shared" si="149"/>
        <v>49</v>
      </c>
      <c r="S2196" s="166">
        <f>VLOOKUP(L2196,Schnitt1!L:P,2,0)</f>
        <v>0</v>
      </c>
      <c r="T2196" s="166">
        <f>VLOOKUP(L2196,Schnitt2!L:P,2,0)</f>
        <v>0</v>
      </c>
      <c r="U2196" s="166">
        <f>VLOOKUP(L2196,Schnitt3!L:P,2,0)</f>
        <v>0</v>
      </c>
      <c r="V2196" s="166">
        <f>VLOOKUP(L2196,Schnitt4!L:P,2,0)</f>
        <v>0</v>
      </c>
      <c r="W2196" s="166">
        <f>VLOOKUP(L2196,Schnitt5!L:P,2,0)</f>
        <v>0</v>
      </c>
      <c r="X2196" s="166">
        <f>VLOOKUP(L2196,Schnitt6!L:P,2,0)</f>
        <v>0</v>
      </c>
      <c r="AA2196" s="166">
        <f>VLOOKUP(L2196,Schnitt1!L:P,3,0)</f>
        <v>0</v>
      </c>
      <c r="AB2196" s="166">
        <f>VLOOKUP(L2196,Schnitt2!L:P,3,0)</f>
        <v>0</v>
      </c>
      <c r="AC2196" s="166">
        <f>VLOOKUP(L2196,Schnitt3!L:P,3,0)</f>
        <v>0</v>
      </c>
      <c r="AD2196" s="166">
        <f>VLOOKUP(L2196,Schnitt4!L:P,3,0)</f>
        <v>0</v>
      </c>
      <c r="AE2196" s="166">
        <f>VLOOKUP(L2196,Schnitt5!L:P,3,0)</f>
        <v>0</v>
      </c>
      <c r="AF2196" s="166">
        <f>VLOOKUP(L2196,Schnitt6!L:P,3,0)</f>
        <v>0</v>
      </c>
    </row>
    <row r="2197" spans="12:32" x14ac:dyDescent="0.25">
      <c r="L2197" s="264">
        <f>Member!A2197</f>
        <v>0</v>
      </c>
      <c r="M2197" s="166">
        <f t="shared" si="146"/>
        <v>0</v>
      </c>
      <c r="N2197" s="166">
        <f t="shared" si="147"/>
        <v>0</v>
      </c>
      <c r="O2197" s="166">
        <f t="shared" si="148"/>
        <v>0</v>
      </c>
      <c r="P2197" s="166">
        <f t="shared" si="149"/>
        <v>49</v>
      </c>
      <c r="S2197" s="166">
        <f>VLOOKUP(L2197,Schnitt1!L:P,2,0)</f>
        <v>0</v>
      </c>
      <c r="T2197" s="166">
        <f>VLOOKUP(L2197,Schnitt2!L:P,2,0)</f>
        <v>0</v>
      </c>
      <c r="U2197" s="166">
        <f>VLOOKUP(L2197,Schnitt3!L:P,2,0)</f>
        <v>0</v>
      </c>
      <c r="V2197" s="166">
        <f>VLOOKUP(L2197,Schnitt4!L:P,2,0)</f>
        <v>0</v>
      </c>
      <c r="W2197" s="166">
        <f>VLOOKUP(L2197,Schnitt5!L:P,2,0)</f>
        <v>0</v>
      </c>
      <c r="X2197" s="166">
        <f>VLOOKUP(L2197,Schnitt6!L:P,2,0)</f>
        <v>0</v>
      </c>
      <c r="AA2197" s="166">
        <f>VLOOKUP(L2197,Schnitt1!L:P,3,0)</f>
        <v>0</v>
      </c>
      <c r="AB2197" s="166">
        <f>VLOOKUP(L2197,Schnitt2!L:P,3,0)</f>
        <v>0</v>
      </c>
      <c r="AC2197" s="166">
        <f>VLOOKUP(L2197,Schnitt3!L:P,3,0)</f>
        <v>0</v>
      </c>
      <c r="AD2197" s="166">
        <f>VLOOKUP(L2197,Schnitt4!L:P,3,0)</f>
        <v>0</v>
      </c>
      <c r="AE2197" s="166">
        <f>VLOOKUP(L2197,Schnitt5!L:P,3,0)</f>
        <v>0</v>
      </c>
      <c r="AF2197" s="166">
        <f>VLOOKUP(L2197,Schnitt6!L:P,3,0)</f>
        <v>0</v>
      </c>
    </row>
    <row r="2198" spans="12:32" x14ac:dyDescent="0.25">
      <c r="L2198" s="264">
        <f>Member!A2198</f>
        <v>0</v>
      </c>
      <c r="M2198" s="166">
        <f t="shared" si="146"/>
        <v>0</v>
      </c>
      <c r="N2198" s="166">
        <f t="shared" si="147"/>
        <v>0</v>
      </c>
      <c r="O2198" s="166">
        <f t="shared" si="148"/>
        <v>0</v>
      </c>
      <c r="P2198" s="166">
        <f t="shared" si="149"/>
        <v>49</v>
      </c>
      <c r="S2198" s="166">
        <f>VLOOKUP(L2198,Schnitt1!L:P,2,0)</f>
        <v>0</v>
      </c>
      <c r="T2198" s="166">
        <f>VLOOKUP(L2198,Schnitt2!L:P,2,0)</f>
        <v>0</v>
      </c>
      <c r="U2198" s="166">
        <f>VLOOKUP(L2198,Schnitt3!L:P,2,0)</f>
        <v>0</v>
      </c>
      <c r="V2198" s="166">
        <f>VLOOKUP(L2198,Schnitt4!L:P,2,0)</f>
        <v>0</v>
      </c>
      <c r="W2198" s="166">
        <f>VLOOKUP(L2198,Schnitt5!L:P,2,0)</f>
        <v>0</v>
      </c>
      <c r="X2198" s="166">
        <f>VLOOKUP(L2198,Schnitt6!L:P,2,0)</f>
        <v>0</v>
      </c>
      <c r="AA2198" s="166">
        <f>VLOOKUP(L2198,Schnitt1!L:P,3,0)</f>
        <v>0</v>
      </c>
      <c r="AB2198" s="166">
        <f>VLOOKUP(L2198,Schnitt2!L:P,3,0)</f>
        <v>0</v>
      </c>
      <c r="AC2198" s="166">
        <f>VLOOKUP(L2198,Schnitt3!L:P,3,0)</f>
        <v>0</v>
      </c>
      <c r="AD2198" s="166">
        <f>VLOOKUP(L2198,Schnitt4!L:P,3,0)</f>
        <v>0</v>
      </c>
      <c r="AE2198" s="166">
        <f>VLOOKUP(L2198,Schnitt5!L:P,3,0)</f>
        <v>0</v>
      </c>
      <c r="AF2198" s="166">
        <f>VLOOKUP(L2198,Schnitt6!L:P,3,0)</f>
        <v>0</v>
      </c>
    </row>
    <row r="2199" spans="12:32" x14ac:dyDescent="0.25">
      <c r="L2199" s="264">
        <f>Member!A2199</f>
        <v>0</v>
      </c>
      <c r="M2199" s="166">
        <f t="shared" si="146"/>
        <v>0</v>
      </c>
      <c r="N2199" s="166">
        <f t="shared" si="147"/>
        <v>0</v>
      </c>
      <c r="O2199" s="166">
        <f t="shared" si="148"/>
        <v>0</v>
      </c>
      <c r="P2199" s="166">
        <f t="shared" si="149"/>
        <v>49</v>
      </c>
      <c r="S2199" s="166">
        <f>VLOOKUP(L2199,Schnitt1!L:P,2,0)</f>
        <v>0</v>
      </c>
      <c r="T2199" s="166">
        <f>VLOOKUP(L2199,Schnitt2!L:P,2,0)</f>
        <v>0</v>
      </c>
      <c r="U2199" s="166">
        <f>VLOOKUP(L2199,Schnitt3!L:P,2,0)</f>
        <v>0</v>
      </c>
      <c r="V2199" s="166">
        <f>VLOOKUP(L2199,Schnitt4!L:P,2,0)</f>
        <v>0</v>
      </c>
      <c r="W2199" s="166">
        <f>VLOOKUP(L2199,Schnitt5!L:P,2,0)</f>
        <v>0</v>
      </c>
      <c r="X2199" s="166">
        <f>VLOOKUP(L2199,Schnitt6!L:P,2,0)</f>
        <v>0</v>
      </c>
      <c r="AA2199" s="166">
        <f>VLOOKUP(L2199,Schnitt1!L:P,3,0)</f>
        <v>0</v>
      </c>
      <c r="AB2199" s="166">
        <f>VLOOKUP(L2199,Schnitt2!L:P,3,0)</f>
        <v>0</v>
      </c>
      <c r="AC2199" s="166">
        <f>VLOOKUP(L2199,Schnitt3!L:P,3,0)</f>
        <v>0</v>
      </c>
      <c r="AD2199" s="166">
        <f>VLOOKUP(L2199,Schnitt4!L:P,3,0)</f>
        <v>0</v>
      </c>
      <c r="AE2199" s="166">
        <f>VLOOKUP(L2199,Schnitt5!L:P,3,0)</f>
        <v>0</v>
      </c>
      <c r="AF2199" s="166">
        <f>VLOOKUP(L2199,Schnitt6!L:P,3,0)</f>
        <v>0</v>
      </c>
    </row>
    <row r="2200" spans="12:32" x14ac:dyDescent="0.25">
      <c r="L2200" s="264">
        <f>Member!A2200</f>
        <v>0</v>
      </c>
      <c r="M2200" s="166">
        <f t="shared" si="146"/>
        <v>0</v>
      </c>
      <c r="N2200" s="166">
        <f t="shared" si="147"/>
        <v>0</v>
      </c>
      <c r="O2200" s="166">
        <f t="shared" si="148"/>
        <v>0</v>
      </c>
      <c r="P2200" s="166">
        <f t="shared" si="149"/>
        <v>49</v>
      </c>
      <c r="S2200" s="166">
        <f>VLOOKUP(L2200,Schnitt1!L:P,2,0)</f>
        <v>0</v>
      </c>
      <c r="T2200" s="166">
        <f>VLOOKUP(L2200,Schnitt2!L:P,2,0)</f>
        <v>0</v>
      </c>
      <c r="U2200" s="166">
        <f>VLOOKUP(L2200,Schnitt3!L:P,2,0)</f>
        <v>0</v>
      </c>
      <c r="V2200" s="166">
        <f>VLOOKUP(L2200,Schnitt4!L:P,2,0)</f>
        <v>0</v>
      </c>
      <c r="W2200" s="166">
        <f>VLOOKUP(L2200,Schnitt5!L:P,2,0)</f>
        <v>0</v>
      </c>
      <c r="X2200" s="166">
        <f>VLOOKUP(L2200,Schnitt6!L:P,2,0)</f>
        <v>0</v>
      </c>
      <c r="AA2200" s="166">
        <f>VLOOKUP(L2200,Schnitt1!L:P,3,0)</f>
        <v>0</v>
      </c>
      <c r="AB2200" s="166">
        <f>VLOOKUP(L2200,Schnitt2!L:P,3,0)</f>
        <v>0</v>
      </c>
      <c r="AC2200" s="166">
        <f>VLOOKUP(L2200,Schnitt3!L:P,3,0)</f>
        <v>0</v>
      </c>
      <c r="AD2200" s="166">
        <f>VLOOKUP(L2200,Schnitt4!L:P,3,0)</f>
        <v>0</v>
      </c>
      <c r="AE2200" s="166">
        <f>VLOOKUP(L2200,Schnitt5!L:P,3,0)</f>
        <v>0</v>
      </c>
      <c r="AF2200" s="166">
        <f>VLOOKUP(L2200,Schnitt6!L:P,3,0)</f>
        <v>0</v>
      </c>
    </row>
    <row r="2201" spans="12:32" x14ac:dyDescent="0.25">
      <c r="L2201" s="264">
        <f>Member!A2201</f>
        <v>0</v>
      </c>
      <c r="M2201" s="166">
        <f t="shared" si="146"/>
        <v>0</v>
      </c>
      <c r="N2201" s="166">
        <f t="shared" si="147"/>
        <v>0</v>
      </c>
      <c r="O2201" s="166">
        <f t="shared" si="148"/>
        <v>0</v>
      </c>
      <c r="P2201" s="166">
        <f t="shared" si="149"/>
        <v>49</v>
      </c>
      <c r="S2201" s="166">
        <f>VLOOKUP(L2201,Schnitt1!L:P,2,0)</f>
        <v>0</v>
      </c>
      <c r="T2201" s="166">
        <f>VLOOKUP(L2201,Schnitt2!L:P,2,0)</f>
        <v>0</v>
      </c>
      <c r="U2201" s="166">
        <f>VLOOKUP(L2201,Schnitt3!L:P,2,0)</f>
        <v>0</v>
      </c>
      <c r="V2201" s="166">
        <f>VLOOKUP(L2201,Schnitt4!L:P,2,0)</f>
        <v>0</v>
      </c>
      <c r="W2201" s="166">
        <f>VLOOKUP(L2201,Schnitt5!L:P,2,0)</f>
        <v>0</v>
      </c>
      <c r="X2201" s="166">
        <f>VLOOKUP(L2201,Schnitt6!L:P,2,0)</f>
        <v>0</v>
      </c>
      <c r="AA2201" s="166">
        <f>VLOOKUP(L2201,Schnitt1!L:P,3,0)</f>
        <v>0</v>
      </c>
      <c r="AB2201" s="166">
        <f>VLOOKUP(L2201,Schnitt2!L:P,3,0)</f>
        <v>0</v>
      </c>
      <c r="AC2201" s="166">
        <f>VLOOKUP(L2201,Schnitt3!L:P,3,0)</f>
        <v>0</v>
      </c>
      <c r="AD2201" s="166">
        <f>VLOOKUP(L2201,Schnitt4!L:P,3,0)</f>
        <v>0</v>
      </c>
      <c r="AE2201" s="166">
        <f>VLOOKUP(L2201,Schnitt5!L:P,3,0)</f>
        <v>0</v>
      </c>
      <c r="AF2201" s="166">
        <f>VLOOKUP(L2201,Schnitt6!L:P,3,0)</f>
        <v>0</v>
      </c>
    </row>
    <row r="2202" spans="12:32" x14ac:dyDescent="0.25">
      <c r="L2202" s="264">
        <f>Member!A2202</f>
        <v>0</v>
      </c>
      <c r="M2202" s="166">
        <f t="shared" si="146"/>
        <v>0</v>
      </c>
      <c r="N2202" s="166">
        <f t="shared" si="147"/>
        <v>0</v>
      </c>
      <c r="O2202" s="166">
        <f t="shared" si="148"/>
        <v>0</v>
      </c>
      <c r="P2202" s="166">
        <f t="shared" si="149"/>
        <v>49</v>
      </c>
      <c r="S2202" s="166">
        <f>VLOOKUP(L2202,Schnitt1!L:P,2,0)</f>
        <v>0</v>
      </c>
      <c r="T2202" s="166">
        <f>VLOOKUP(L2202,Schnitt2!L:P,2,0)</f>
        <v>0</v>
      </c>
      <c r="U2202" s="166">
        <f>VLOOKUP(L2202,Schnitt3!L:P,2,0)</f>
        <v>0</v>
      </c>
      <c r="V2202" s="166">
        <f>VLOOKUP(L2202,Schnitt4!L:P,2,0)</f>
        <v>0</v>
      </c>
      <c r="W2202" s="166">
        <f>VLOOKUP(L2202,Schnitt5!L:P,2,0)</f>
        <v>0</v>
      </c>
      <c r="X2202" s="166">
        <f>VLOOKUP(L2202,Schnitt6!L:P,2,0)</f>
        <v>0</v>
      </c>
      <c r="AA2202" s="166">
        <f>VLOOKUP(L2202,Schnitt1!L:P,3,0)</f>
        <v>0</v>
      </c>
      <c r="AB2202" s="166">
        <f>VLOOKUP(L2202,Schnitt2!L:P,3,0)</f>
        <v>0</v>
      </c>
      <c r="AC2202" s="166">
        <f>VLOOKUP(L2202,Schnitt3!L:P,3,0)</f>
        <v>0</v>
      </c>
      <c r="AD2202" s="166">
        <f>VLOOKUP(L2202,Schnitt4!L:P,3,0)</f>
        <v>0</v>
      </c>
      <c r="AE2202" s="166">
        <f>VLOOKUP(L2202,Schnitt5!L:P,3,0)</f>
        <v>0</v>
      </c>
      <c r="AF2202" s="166">
        <f>VLOOKUP(L2202,Schnitt6!L:P,3,0)</f>
        <v>0</v>
      </c>
    </row>
    <row r="2203" spans="12:32" x14ac:dyDescent="0.25">
      <c r="L2203" s="264">
        <f>Member!A2203</f>
        <v>0</v>
      </c>
      <c r="M2203" s="166">
        <f t="shared" si="146"/>
        <v>0</v>
      </c>
      <c r="N2203" s="166">
        <f t="shared" si="147"/>
        <v>0</v>
      </c>
      <c r="O2203" s="166">
        <f t="shared" si="148"/>
        <v>0</v>
      </c>
      <c r="P2203" s="166">
        <f t="shared" si="149"/>
        <v>49</v>
      </c>
      <c r="S2203" s="166">
        <f>VLOOKUP(L2203,Schnitt1!L:P,2,0)</f>
        <v>0</v>
      </c>
      <c r="T2203" s="166">
        <f>VLOOKUP(L2203,Schnitt2!L:P,2,0)</f>
        <v>0</v>
      </c>
      <c r="U2203" s="166">
        <f>VLOOKUP(L2203,Schnitt3!L:P,2,0)</f>
        <v>0</v>
      </c>
      <c r="V2203" s="166">
        <f>VLOOKUP(L2203,Schnitt4!L:P,2,0)</f>
        <v>0</v>
      </c>
      <c r="W2203" s="166">
        <f>VLOOKUP(L2203,Schnitt5!L:P,2,0)</f>
        <v>0</v>
      </c>
      <c r="X2203" s="166">
        <f>VLOOKUP(L2203,Schnitt6!L:P,2,0)</f>
        <v>0</v>
      </c>
      <c r="AA2203" s="166">
        <f>VLOOKUP(L2203,Schnitt1!L:P,3,0)</f>
        <v>0</v>
      </c>
      <c r="AB2203" s="166">
        <f>VLOOKUP(L2203,Schnitt2!L:P,3,0)</f>
        <v>0</v>
      </c>
      <c r="AC2203" s="166">
        <f>VLOOKUP(L2203,Schnitt3!L:P,3,0)</f>
        <v>0</v>
      </c>
      <c r="AD2203" s="166">
        <f>VLOOKUP(L2203,Schnitt4!L:P,3,0)</f>
        <v>0</v>
      </c>
      <c r="AE2203" s="166">
        <f>VLOOKUP(L2203,Schnitt5!L:P,3,0)</f>
        <v>0</v>
      </c>
      <c r="AF2203" s="166">
        <f>VLOOKUP(L2203,Schnitt6!L:P,3,0)</f>
        <v>0</v>
      </c>
    </row>
    <row r="2204" spans="12:32" x14ac:dyDescent="0.25">
      <c r="L2204" s="264">
        <f>Member!A2204</f>
        <v>0</v>
      </c>
      <c r="M2204" s="166">
        <f t="shared" si="146"/>
        <v>0</v>
      </c>
      <c r="N2204" s="166">
        <f t="shared" si="147"/>
        <v>0</v>
      </c>
      <c r="O2204" s="166">
        <f t="shared" si="148"/>
        <v>0</v>
      </c>
      <c r="P2204" s="166">
        <f t="shared" si="149"/>
        <v>49</v>
      </c>
      <c r="S2204" s="166">
        <f>VLOOKUP(L2204,Schnitt1!L:P,2,0)</f>
        <v>0</v>
      </c>
      <c r="T2204" s="166">
        <f>VLOOKUP(L2204,Schnitt2!L:P,2,0)</f>
        <v>0</v>
      </c>
      <c r="U2204" s="166">
        <f>VLOOKUP(L2204,Schnitt3!L:P,2,0)</f>
        <v>0</v>
      </c>
      <c r="V2204" s="166">
        <f>VLOOKUP(L2204,Schnitt4!L:P,2,0)</f>
        <v>0</v>
      </c>
      <c r="W2204" s="166">
        <f>VLOOKUP(L2204,Schnitt5!L:P,2,0)</f>
        <v>0</v>
      </c>
      <c r="X2204" s="166">
        <f>VLOOKUP(L2204,Schnitt6!L:P,2,0)</f>
        <v>0</v>
      </c>
      <c r="AA2204" s="166">
        <f>VLOOKUP(L2204,Schnitt1!L:P,3,0)</f>
        <v>0</v>
      </c>
      <c r="AB2204" s="166">
        <f>VLOOKUP(L2204,Schnitt2!L:P,3,0)</f>
        <v>0</v>
      </c>
      <c r="AC2204" s="166">
        <f>VLOOKUP(L2204,Schnitt3!L:P,3,0)</f>
        <v>0</v>
      </c>
      <c r="AD2204" s="166">
        <f>VLOOKUP(L2204,Schnitt4!L:P,3,0)</f>
        <v>0</v>
      </c>
      <c r="AE2204" s="166">
        <f>VLOOKUP(L2204,Schnitt5!L:P,3,0)</f>
        <v>0</v>
      </c>
      <c r="AF2204" s="166">
        <f>VLOOKUP(L2204,Schnitt6!L:P,3,0)</f>
        <v>0</v>
      </c>
    </row>
    <row r="2205" spans="12:32" x14ac:dyDescent="0.25">
      <c r="L2205" s="264">
        <f>Member!A2205</f>
        <v>0</v>
      </c>
      <c r="M2205" s="166">
        <f t="shared" si="146"/>
        <v>0</v>
      </c>
      <c r="N2205" s="166">
        <f t="shared" si="147"/>
        <v>0</v>
      </c>
      <c r="O2205" s="166">
        <f t="shared" si="148"/>
        <v>0</v>
      </c>
      <c r="P2205" s="166">
        <f t="shared" si="149"/>
        <v>49</v>
      </c>
      <c r="S2205" s="166">
        <f>VLOOKUP(L2205,Schnitt1!L:P,2,0)</f>
        <v>0</v>
      </c>
      <c r="T2205" s="166">
        <f>VLOOKUP(L2205,Schnitt2!L:P,2,0)</f>
        <v>0</v>
      </c>
      <c r="U2205" s="166">
        <f>VLOOKUP(L2205,Schnitt3!L:P,2,0)</f>
        <v>0</v>
      </c>
      <c r="V2205" s="166">
        <f>VLOOKUP(L2205,Schnitt4!L:P,2,0)</f>
        <v>0</v>
      </c>
      <c r="W2205" s="166">
        <f>VLOOKUP(L2205,Schnitt5!L:P,2,0)</f>
        <v>0</v>
      </c>
      <c r="X2205" s="166">
        <f>VLOOKUP(L2205,Schnitt6!L:P,2,0)</f>
        <v>0</v>
      </c>
      <c r="AA2205" s="166">
        <f>VLOOKUP(L2205,Schnitt1!L:P,3,0)</f>
        <v>0</v>
      </c>
      <c r="AB2205" s="166">
        <f>VLOOKUP(L2205,Schnitt2!L:P,3,0)</f>
        <v>0</v>
      </c>
      <c r="AC2205" s="166">
        <f>VLOOKUP(L2205,Schnitt3!L:P,3,0)</f>
        <v>0</v>
      </c>
      <c r="AD2205" s="166">
        <f>VLOOKUP(L2205,Schnitt4!L:P,3,0)</f>
        <v>0</v>
      </c>
      <c r="AE2205" s="166">
        <f>VLOOKUP(L2205,Schnitt5!L:P,3,0)</f>
        <v>0</v>
      </c>
      <c r="AF2205" s="166">
        <f>VLOOKUP(L2205,Schnitt6!L:P,3,0)</f>
        <v>0</v>
      </c>
    </row>
    <row r="2206" spans="12:32" x14ac:dyDescent="0.25">
      <c r="L2206" s="264">
        <f>Member!A2206</f>
        <v>0</v>
      </c>
      <c r="M2206" s="166">
        <f t="shared" si="146"/>
        <v>0</v>
      </c>
      <c r="N2206" s="166">
        <f t="shared" si="147"/>
        <v>0</v>
      </c>
      <c r="O2206" s="166">
        <f t="shared" si="148"/>
        <v>0</v>
      </c>
      <c r="P2206" s="166">
        <f t="shared" si="149"/>
        <v>49</v>
      </c>
      <c r="S2206" s="166">
        <f>VLOOKUP(L2206,Schnitt1!L:P,2,0)</f>
        <v>0</v>
      </c>
      <c r="T2206" s="166">
        <f>VLOOKUP(L2206,Schnitt2!L:P,2,0)</f>
        <v>0</v>
      </c>
      <c r="U2206" s="166">
        <f>VLOOKUP(L2206,Schnitt3!L:P,2,0)</f>
        <v>0</v>
      </c>
      <c r="V2206" s="166">
        <f>VLOOKUP(L2206,Schnitt4!L:P,2,0)</f>
        <v>0</v>
      </c>
      <c r="W2206" s="166">
        <f>VLOOKUP(L2206,Schnitt5!L:P,2,0)</f>
        <v>0</v>
      </c>
      <c r="X2206" s="166">
        <f>VLOOKUP(L2206,Schnitt6!L:P,2,0)</f>
        <v>0</v>
      </c>
      <c r="AA2206" s="166">
        <f>VLOOKUP(L2206,Schnitt1!L:P,3,0)</f>
        <v>0</v>
      </c>
      <c r="AB2206" s="166">
        <f>VLOOKUP(L2206,Schnitt2!L:P,3,0)</f>
        <v>0</v>
      </c>
      <c r="AC2206" s="166">
        <f>VLOOKUP(L2206,Schnitt3!L:P,3,0)</f>
        <v>0</v>
      </c>
      <c r="AD2206" s="166">
        <f>VLOOKUP(L2206,Schnitt4!L:P,3,0)</f>
        <v>0</v>
      </c>
      <c r="AE2206" s="166">
        <f>VLOOKUP(L2206,Schnitt5!L:P,3,0)</f>
        <v>0</v>
      </c>
      <c r="AF2206" s="166">
        <f>VLOOKUP(L2206,Schnitt6!L:P,3,0)</f>
        <v>0</v>
      </c>
    </row>
    <row r="2207" spans="12:32" x14ac:dyDescent="0.25">
      <c r="L2207" s="264">
        <f>Member!A2207</f>
        <v>0</v>
      </c>
      <c r="M2207" s="166">
        <f t="shared" si="146"/>
        <v>0</v>
      </c>
      <c r="N2207" s="166">
        <f t="shared" si="147"/>
        <v>0</v>
      </c>
      <c r="O2207" s="166">
        <f t="shared" si="148"/>
        <v>0</v>
      </c>
      <c r="P2207" s="166">
        <f t="shared" si="149"/>
        <v>49</v>
      </c>
      <c r="S2207" s="166">
        <f>VLOOKUP(L2207,Schnitt1!L:P,2,0)</f>
        <v>0</v>
      </c>
      <c r="T2207" s="166">
        <f>VLOOKUP(L2207,Schnitt2!L:P,2,0)</f>
        <v>0</v>
      </c>
      <c r="U2207" s="166">
        <f>VLOOKUP(L2207,Schnitt3!L:P,2,0)</f>
        <v>0</v>
      </c>
      <c r="V2207" s="166">
        <f>VLOOKUP(L2207,Schnitt4!L:P,2,0)</f>
        <v>0</v>
      </c>
      <c r="W2207" s="166">
        <f>VLOOKUP(L2207,Schnitt5!L:P,2,0)</f>
        <v>0</v>
      </c>
      <c r="X2207" s="166">
        <f>VLOOKUP(L2207,Schnitt6!L:P,2,0)</f>
        <v>0</v>
      </c>
      <c r="AA2207" s="166">
        <f>VLOOKUP(L2207,Schnitt1!L:P,3,0)</f>
        <v>0</v>
      </c>
      <c r="AB2207" s="166">
        <f>VLOOKUP(L2207,Schnitt2!L:P,3,0)</f>
        <v>0</v>
      </c>
      <c r="AC2207" s="166">
        <f>VLOOKUP(L2207,Schnitt3!L:P,3,0)</f>
        <v>0</v>
      </c>
      <c r="AD2207" s="166">
        <f>VLOOKUP(L2207,Schnitt4!L:P,3,0)</f>
        <v>0</v>
      </c>
      <c r="AE2207" s="166">
        <f>VLOOKUP(L2207,Schnitt5!L:P,3,0)</f>
        <v>0</v>
      </c>
      <c r="AF2207" s="166">
        <f>VLOOKUP(L2207,Schnitt6!L:P,3,0)</f>
        <v>0</v>
      </c>
    </row>
    <row r="2208" spans="12:32" x14ac:dyDescent="0.25">
      <c r="L2208" s="264">
        <f>Member!A2208</f>
        <v>0</v>
      </c>
      <c r="M2208" s="166">
        <f t="shared" si="146"/>
        <v>0</v>
      </c>
      <c r="N2208" s="166">
        <f t="shared" si="147"/>
        <v>0</v>
      </c>
      <c r="O2208" s="166">
        <f t="shared" si="148"/>
        <v>0</v>
      </c>
      <c r="P2208" s="166">
        <f t="shared" si="149"/>
        <v>49</v>
      </c>
      <c r="S2208" s="166">
        <f>VLOOKUP(L2208,Schnitt1!L:P,2,0)</f>
        <v>0</v>
      </c>
      <c r="T2208" s="166">
        <f>VLOOKUP(L2208,Schnitt2!L:P,2,0)</f>
        <v>0</v>
      </c>
      <c r="U2208" s="166">
        <f>VLOOKUP(L2208,Schnitt3!L:P,2,0)</f>
        <v>0</v>
      </c>
      <c r="V2208" s="166">
        <f>VLOOKUP(L2208,Schnitt4!L:P,2,0)</f>
        <v>0</v>
      </c>
      <c r="W2208" s="166">
        <f>VLOOKUP(L2208,Schnitt5!L:P,2,0)</f>
        <v>0</v>
      </c>
      <c r="X2208" s="166">
        <f>VLOOKUP(L2208,Schnitt6!L:P,2,0)</f>
        <v>0</v>
      </c>
      <c r="AA2208" s="166">
        <f>VLOOKUP(L2208,Schnitt1!L:P,3,0)</f>
        <v>0</v>
      </c>
      <c r="AB2208" s="166">
        <f>VLOOKUP(L2208,Schnitt2!L:P,3,0)</f>
        <v>0</v>
      </c>
      <c r="AC2208" s="166">
        <f>VLOOKUP(L2208,Schnitt3!L:P,3,0)</f>
        <v>0</v>
      </c>
      <c r="AD2208" s="166">
        <f>VLOOKUP(L2208,Schnitt4!L:P,3,0)</f>
        <v>0</v>
      </c>
      <c r="AE2208" s="166">
        <f>VLOOKUP(L2208,Schnitt5!L:P,3,0)</f>
        <v>0</v>
      </c>
      <c r="AF2208" s="166">
        <f>VLOOKUP(L2208,Schnitt6!L:P,3,0)</f>
        <v>0</v>
      </c>
    </row>
    <row r="2209" spans="12:32" x14ac:dyDescent="0.25">
      <c r="L2209" s="264">
        <f>Member!A2209</f>
        <v>0</v>
      </c>
      <c r="M2209" s="166">
        <f t="shared" si="146"/>
        <v>0</v>
      </c>
      <c r="N2209" s="166">
        <f t="shared" si="147"/>
        <v>0</v>
      </c>
      <c r="O2209" s="166">
        <f t="shared" si="148"/>
        <v>0</v>
      </c>
      <c r="P2209" s="166">
        <f t="shared" si="149"/>
        <v>49</v>
      </c>
      <c r="S2209" s="166">
        <f>VLOOKUP(L2209,Schnitt1!L:P,2,0)</f>
        <v>0</v>
      </c>
      <c r="T2209" s="166">
        <f>VLOOKUP(L2209,Schnitt2!L:P,2,0)</f>
        <v>0</v>
      </c>
      <c r="U2209" s="166">
        <f>VLOOKUP(L2209,Schnitt3!L:P,2,0)</f>
        <v>0</v>
      </c>
      <c r="V2209" s="166">
        <f>VLOOKUP(L2209,Schnitt4!L:P,2,0)</f>
        <v>0</v>
      </c>
      <c r="W2209" s="166">
        <f>VLOOKUP(L2209,Schnitt5!L:P,2,0)</f>
        <v>0</v>
      </c>
      <c r="X2209" s="166">
        <f>VLOOKUP(L2209,Schnitt6!L:P,2,0)</f>
        <v>0</v>
      </c>
      <c r="AA2209" s="166">
        <f>VLOOKUP(L2209,Schnitt1!L:P,3,0)</f>
        <v>0</v>
      </c>
      <c r="AB2209" s="166">
        <f>VLOOKUP(L2209,Schnitt2!L:P,3,0)</f>
        <v>0</v>
      </c>
      <c r="AC2209" s="166">
        <f>VLOOKUP(L2209,Schnitt3!L:P,3,0)</f>
        <v>0</v>
      </c>
      <c r="AD2209" s="166">
        <f>VLOOKUP(L2209,Schnitt4!L:P,3,0)</f>
        <v>0</v>
      </c>
      <c r="AE2209" s="166">
        <f>VLOOKUP(L2209,Schnitt5!L:P,3,0)</f>
        <v>0</v>
      </c>
      <c r="AF2209" s="166">
        <f>VLOOKUP(L2209,Schnitt6!L:P,3,0)</f>
        <v>0</v>
      </c>
    </row>
    <row r="2210" spans="12:32" x14ac:dyDescent="0.25">
      <c r="L2210" s="264">
        <f>Member!A2210</f>
        <v>0</v>
      </c>
      <c r="M2210" s="166">
        <f t="shared" si="146"/>
        <v>0</v>
      </c>
      <c r="N2210" s="166">
        <f t="shared" si="147"/>
        <v>0</v>
      </c>
      <c r="O2210" s="166">
        <f t="shared" si="148"/>
        <v>0</v>
      </c>
      <c r="P2210" s="166">
        <f t="shared" si="149"/>
        <v>49</v>
      </c>
      <c r="S2210" s="166">
        <f>VLOOKUP(L2210,Schnitt1!L:P,2,0)</f>
        <v>0</v>
      </c>
      <c r="T2210" s="166">
        <f>VLOOKUP(L2210,Schnitt2!L:P,2,0)</f>
        <v>0</v>
      </c>
      <c r="U2210" s="166">
        <f>VLOOKUP(L2210,Schnitt3!L:P,2,0)</f>
        <v>0</v>
      </c>
      <c r="V2210" s="166">
        <f>VLOOKUP(L2210,Schnitt4!L:P,2,0)</f>
        <v>0</v>
      </c>
      <c r="W2210" s="166">
        <f>VLOOKUP(L2210,Schnitt5!L:P,2,0)</f>
        <v>0</v>
      </c>
      <c r="X2210" s="166">
        <f>VLOOKUP(L2210,Schnitt6!L:P,2,0)</f>
        <v>0</v>
      </c>
      <c r="AA2210" s="166">
        <f>VLOOKUP(L2210,Schnitt1!L:P,3,0)</f>
        <v>0</v>
      </c>
      <c r="AB2210" s="166">
        <f>VLOOKUP(L2210,Schnitt2!L:P,3,0)</f>
        <v>0</v>
      </c>
      <c r="AC2210" s="166">
        <f>VLOOKUP(L2210,Schnitt3!L:P,3,0)</f>
        <v>0</v>
      </c>
      <c r="AD2210" s="166">
        <f>VLOOKUP(L2210,Schnitt4!L:P,3,0)</f>
        <v>0</v>
      </c>
      <c r="AE2210" s="166">
        <f>VLOOKUP(L2210,Schnitt5!L:P,3,0)</f>
        <v>0</v>
      </c>
      <c r="AF2210" s="166">
        <f>VLOOKUP(L2210,Schnitt6!L:P,3,0)</f>
        <v>0</v>
      </c>
    </row>
    <row r="2211" spans="12:32" x14ac:dyDescent="0.25">
      <c r="L2211" s="264">
        <f>Member!A2211</f>
        <v>0</v>
      </c>
      <c r="M2211" s="166">
        <f t="shared" si="146"/>
        <v>0</v>
      </c>
      <c r="N2211" s="166">
        <f t="shared" si="147"/>
        <v>0</v>
      </c>
      <c r="O2211" s="166">
        <f t="shared" si="148"/>
        <v>0</v>
      </c>
      <c r="P2211" s="166">
        <f t="shared" si="149"/>
        <v>49</v>
      </c>
      <c r="S2211" s="166">
        <f>VLOOKUP(L2211,Schnitt1!L:P,2,0)</f>
        <v>0</v>
      </c>
      <c r="T2211" s="166">
        <f>VLOOKUP(L2211,Schnitt2!L:P,2,0)</f>
        <v>0</v>
      </c>
      <c r="U2211" s="166">
        <f>VLOOKUP(L2211,Schnitt3!L:P,2,0)</f>
        <v>0</v>
      </c>
      <c r="V2211" s="166">
        <f>VLOOKUP(L2211,Schnitt4!L:P,2,0)</f>
        <v>0</v>
      </c>
      <c r="W2211" s="166">
        <f>VLOOKUP(L2211,Schnitt5!L:P,2,0)</f>
        <v>0</v>
      </c>
      <c r="X2211" s="166">
        <f>VLOOKUP(L2211,Schnitt6!L:P,2,0)</f>
        <v>0</v>
      </c>
      <c r="AA2211" s="166">
        <f>VLOOKUP(L2211,Schnitt1!L:P,3,0)</f>
        <v>0</v>
      </c>
      <c r="AB2211" s="166">
        <f>VLOOKUP(L2211,Schnitt2!L:P,3,0)</f>
        <v>0</v>
      </c>
      <c r="AC2211" s="166">
        <f>VLOOKUP(L2211,Schnitt3!L:P,3,0)</f>
        <v>0</v>
      </c>
      <c r="AD2211" s="166">
        <f>VLOOKUP(L2211,Schnitt4!L:P,3,0)</f>
        <v>0</v>
      </c>
      <c r="AE2211" s="166">
        <f>VLOOKUP(L2211,Schnitt5!L:P,3,0)</f>
        <v>0</v>
      </c>
      <c r="AF2211" s="166">
        <f>VLOOKUP(L2211,Schnitt6!L:P,3,0)</f>
        <v>0</v>
      </c>
    </row>
    <row r="2212" spans="12:32" x14ac:dyDescent="0.25">
      <c r="L2212" s="264">
        <f>Member!A2212</f>
        <v>0</v>
      </c>
      <c r="M2212" s="166">
        <f t="shared" si="146"/>
        <v>0</v>
      </c>
      <c r="N2212" s="166">
        <f t="shared" si="147"/>
        <v>0</v>
      </c>
      <c r="O2212" s="166">
        <f t="shared" si="148"/>
        <v>0</v>
      </c>
      <c r="P2212" s="166">
        <f t="shared" si="149"/>
        <v>49</v>
      </c>
      <c r="S2212" s="166">
        <f>VLOOKUP(L2212,Schnitt1!L:P,2,0)</f>
        <v>0</v>
      </c>
      <c r="T2212" s="166">
        <f>VLOOKUP(L2212,Schnitt2!L:P,2,0)</f>
        <v>0</v>
      </c>
      <c r="U2212" s="166">
        <f>VLOOKUP(L2212,Schnitt3!L:P,2,0)</f>
        <v>0</v>
      </c>
      <c r="V2212" s="166">
        <f>VLOOKUP(L2212,Schnitt4!L:P,2,0)</f>
        <v>0</v>
      </c>
      <c r="W2212" s="166">
        <f>VLOOKUP(L2212,Schnitt5!L:P,2,0)</f>
        <v>0</v>
      </c>
      <c r="X2212" s="166">
        <f>VLOOKUP(L2212,Schnitt6!L:P,2,0)</f>
        <v>0</v>
      </c>
      <c r="AA2212" s="166">
        <f>VLOOKUP(L2212,Schnitt1!L:P,3,0)</f>
        <v>0</v>
      </c>
      <c r="AB2212" s="166">
        <f>VLOOKUP(L2212,Schnitt2!L:P,3,0)</f>
        <v>0</v>
      </c>
      <c r="AC2212" s="166">
        <f>VLOOKUP(L2212,Schnitt3!L:P,3,0)</f>
        <v>0</v>
      </c>
      <c r="AD2212" s="166">
        <f>VLOOKUP(L2212,Schnitt4!L:P,3,0)</f>
        <v>0</v>
      </c>
      <c r="AE2212" s="166">
        <f>VLOOKUP(L2212,Schnitt5!L:P,3,0)</f>
        <v>0</v>
      </c>
      <c r="AF2212" s="166">
        <f>VLOOKUP(L2212,Schnitt6!L:P,3,0)</f>
        <v>0</v>
      </c>
    </row>
    <row r="2213" spans="12:32" x14ac:dyDescent="0.25">
      <c r="L2213" s="264">
        <f>Member!A2213</f>
        <v>0</v>
      </c>
      <c r="M2213" s="166">
        <f t="shared" si="146"/>
        <v>0</v>
      </c>
      <c r="N2213" s="166">
        <f t="shared" si="147"/>
        <v>0</v>
      </c>
      <c r="O2213" s="166">
        <f t="shared" si="148"/>
        <v>0</v>
      </c>
      <c r="P2213" s="166">
        <f t="shared" si="149"/>
        <v>49</v>
      </c>
      <c r="S2213" s="166">
        <f>VLOOKUP(L2213,Schnitt1!L:P,2,0)</f>
        <v>0</v>
      </c>
      <c r="T2213" s="166">
        <f>VLOOKUP(L2213,Schnitt2!L:P,2,0)</f>
        <v>0</v>
      </c>
      <c r="U2213" s="166">
        <f>VLOOKUP(L2213,Schnitt3!L:P,2,0)</f>
        <v>0</v>
      </c>
      <c r="V2213" s="166">
        <f>VLOOKUP(L2213,Schnitt4!L:P,2,0)</f>
        <v>0</v>
      </c>
      <c r="W2213" s="166">
        <f>VLOOKUP(L2213,Schnitt5!L:P,2,0)</f>
        <v>0</v>
      </c>
      <c r="X2213" s="166">
        <f>VLOOKUP(L2213,Schnitt6!L:P,2,0)</f>
        <v>0</v>
      </c>
      <c r="AA2213" s="166">
        <f>VLOOKUP(L2213,Schnitt1!L:P,3,0)</f>
        <v>0</v>
      </c>
      <c r="AB2213" s="166">
        <f>VLOOKUP(L2213,Schnitt2!L:P,3,0)</f>
        <v>0</v>
      </c>
      <c r="AC2213" s="166">
        <f>VLOOKUP(L2213,Schnitt3!L:P,3,0)</f>
        <v>0</v>
      </c>
      <c r="AD2213" s="166">
        <f>VLOOKUP(L2213,Schnitt4!L:P,3,0)</f>
        <v>0</v>
      </c>
      <c r="AE2213" s="166">
        <f>VLOOKUP(L2213,Schnitt5!L:P,3,0)</f>
        <v>0</v>
      </c>
      <c r="AF2213" s="166">
        <f>VLOOKUP(L2213,Schnitt6!L:P,3,0)</f>
        <v>0</v>
      </c>
    </row>
    <row r="2214" spans="12:32" x14ac:dyDescent="0.25">
      <c r="L2214" s="264">
        <f>Member!A2214</f>
        <v>0</v>
      </c>
      <c r="M2214" s="166">
        <f t="shared" si="146"/>
        <v>0</v>
      </c>
      <c r="N2214" s="166">
        <f t="shared" si="147"/>
        <v>0</v>
      </c>
      <c r="O2214" s="166">
        <f t="shared" si="148"/>
        <v>0</v>
      </c>
      <c r="P2214" s="166">
        <f t="shared" si="149"/>
        <v>49</v>
      </c>
      <c r="S2214" s="166">
        <f>VLOOKUP(L2214,Schnitt1!L:P,2,0)</f>
        <v>0</v>
      </c>
      <c r="T2214" s="166">
        <f>VLOOKUP(L2214,Schnitt2!L:P,2,0)</f>
        <v>0</v>
      </c>
      <c r="U2214" s="166">
        <f>VLOOKUP(L2214,Schnitt3!L:P,2,0)</f>
        <v>0</v>
      </c>
      <c r="V2214" s="166">
        <f>VLOOKUP(L2214,Schnitt4!L:P,2,0)</f>
        <v>0</v>
      </c>
      <c r="W2214" s="166">
        <f>VLOOKUP(L2214,Schnitt5!L:P,2,0)</f>
        <v>0</v>
      </c>
      <c r="X2214" s="166">
        <f>VLOOKUP(L2214,Schnitt6!L:P,2,0)</f>
        <v>0</v>
      </c>
      <c r="AA2214" s="166">
        <f>VLOOKUP(L2214,Schnitt1!L:P,3,0)</f>
        <v>0</v>
      </c>
      <c r="AB2214" s="166">
        <f>VLOOKUP(L2214,Schnitt2!L:P,3,0)</f>
        <v>0</v>
      </c>
      <c r="AC2214" s="166">
        <f>VLOOKUP(L2214,Schnitt3!L:P,3,0)</f>
        <v>0</v>
      </c>
      <c r="AD2214" s="166">
        <f>VLOOKUP(L2214,Schnitt4!L:P,3,0)</f>
        <v>0</v>
      </c>
      <c r="AE2214" s="166">
        <f>VLOOKUP(L2214,Schnitt5!L:P,3,0)</f>
        <v>0</v>
      </c>
      <c r="AF2214" s="166">
        <f>VLOOKUP(L2214,Schnitt6!L:P,3,0)</f>
        <v>0</v>
      </c>
    </row>
    <row r="2215" spans="12:32" x14ac:dyDescent="0.25">
      <c r="L2215" s="264">
        <f>Member!A2215</f>
        <v>0</v>
      </c>
      <c r="M2215" s="166">
        <f t="shared" si="146"/>
        <v>0</v>
      </c>
      <c r="N2215" s="166">
        <f t="shared" si="147"/>
        <v>0</v>
      </c>
      <c r="O2215" s="166">
        <f t="shared" si="148"/>
        <v>0</v>
      </c>
      <c r="P2215" s="166">
        <f t="shared" si="149"/>
        <v>49</v>
      </c>
      <c r="S2215" s="166">
        <f>VLOOKUP(L2215,Schnitt1!L:P,2,0)</f>
        <v>0</v>
      </c>
      <c r="T2215" s="166">
        <f>VLOOKUP(L2215,Schnitt2!L:P,2,0)</f>
        <v>0</v>
      </c>
      <c r="U2215" s="166">
        <f>VLOOKUP(L2215,Schnitt3!L:P,2,0)</f>
        <v>0</v>
      </c>
      <c r="V2215" s="166">
        <f>VLOOKUP(L2215,Schnitt4!L:P,2,0)</f>
        <v>0</v>
      </c>
      <c r="W2215" s="166">
        <f>VLOOKUP(L2215,Schnitt5!L:P,2,0)</f>
        <v>0</v>
      </c>
      <c r="X2215" s="166">
        <f>VLOOKUP(L2215,Schnitt6!L:P,2,0)</f>
        <v>0</v>
      </c>
      <c r="AA2215" s="166">
        <f>VLOOKUP(L2215,Schnitt1!L:P,3,0)</f>
        <v>0</v>
      </c>
      <c r="AB2215" s="166">
        <f>VLOOKUP(L2215,Schnitt2!L:P,3,0)</f>
        <v>0</v>
      </c>
      <c r="AC2215" s="166">
        <f>VLOOKUP(L2215,Schnitt3!L:P,3,0)</f>
        <v>0</v>
      </c>
      <c r="AD2215" s="166">
        <f>VLOOKUP(L2215,Schnitt4!L:P,3,0)</f>
        <v>0</v>
      </c>
      <c r="AE2215" s="166">
        <f>VLOOKUP(L2215,Schnitt5!L:P,3,0)</f>
        <v>0</v>
      </c>
      <c r="AF2215" s="166">
        <f>VLOOKUP(L2215,Schnitt6!L:P,3,0)</f>
        <v>0</v>
      </c>
    </row>
    <row r="2216" spans="12:32" x14ac:dyDescent="0.25">
      <c r="L2216" s="264">
        <f>Member!A2216</f>
        <v>0</v>
      </c>
      <c r="M2216" s="166">
        <f t="shared" si="146"/>
        <v>0</v>
      </c>
      <c r="N2216" s="166">
        <f t="shared" si="147"/>
        <v>0</v>
      </c>
      <c r="O2216" s="166">
        <f t="shared" si="148"/>
        <v>0</v>
      </c>
      <c r="P2216" s="166">
        <f t="shared" si="149"/>
        <v>49</v>
      </c>
      <c r="S2216" s="166">
        <f>VLOOKUP(L2216,Schnitt1!L:P,2,0)</f>
        <v>0</v>
      </c>
      <c r="T2216" s="166">
        <f>VLOOKUP(L2216,Schnitt2!L:P,2,0)</f>
        <v>0</v>
      </c>
      <c r="U2216" s="166">
        <f>VLOOKUP(L2216,Schnitt3!L:P,2,0)</f>
        <v>0</v>
      </c>
      <c r="V2216" s="166">
        <f>VLOOKUP(L2216,Schnitt4!L:P,2,0)</f>
        <v>0</v>
      </c>
      <c r="W2216" s="166">
        <f>VLOOKUP(L2216,Schnitt5!L:P,2,0)</f>
        <v>0</v>
      </c>
      <c r="X2216" s="166">
        <f>VLOOKUP(L2216,Schnitt6!L:P,2,0)</f>
        <v>0</v>
      </c>
      <c r="AA2216" s="166">
        <f>VLOOKUP(L2216,Schnitt1!L:P,3,0)</f>
        <v>0</v>
      </c>
      <c r="AB2216" s="166">
        <f>VLOOKUP(L2216,Schnitt2!L:P,3,0)</f>
        <v>0</v>
      </c>
      <c r="AC2216" s="166">
        <f>VLOOKUP(L2216,Schnitt3!L:P,3,0)</f>
        <v>0</v>
      </c>
      <c r="AD2216" s="166">
        <f>VLOOKUP(L2216,Schnitt4!L:P,3,0)</f>
        <v>0</v>
      </c>
      <c r="AE2216" s="166">
        <f>VLOOKUP(L2216,Schnitt5!L:P,3,0)</f>
        <v>0</v>
      </c>
      <c r="AF2216" s="166">
        <f>VLOOKUP(L2216,Schnitt6!L:P,3,0)</f>
        <v>0</v>
      </c>
    </row>
    <row r="2217" spans="12:32" x14ac:dyDescent="0.25">
      <c r="L2217" s="264">
        <f>Member!A2217</f>
        <v>0</v>
      </c>
      <c r="M2217" s="166">
        <f t="shared" si="146"/>
        <v>0</v>
      </c>
      <c r="N2217" s="166">
        <f t="shared" si="147"/>
        <v>0</v>
      </c>
      <c r="O2217" s="166">
        <f t="shared" si="148"/>
        <v>0</v>
      </c>
      <c r="P2217" s="166">
        <f t="shared" si="149"/>
        <v>49</v>
      </c>
      <c r="S2217" s="166">
        <f>VLOOKUP(L2217,Schnitt1!L:P,2,0)</f>
        <v>0</v>
      </c>
      <c r="T2217" s="166">
        <f>VLOOKUP(L2217,Schnitt2!L:P,2,0)</f>
        <v>0</v>
      </c>
      <c r="U2217" s="166">
        <f>VLOOKUP(L2217,Schnitt3!L:P,2,0)</f>
        <v>0</v>
      </c>
      <c r="V2217" s="166">
        <f>VLOOKUP(L2217,Schnitt4!L:P,2,0)</f>
        <v>0</v>
      </c>
      <c r="W2217" s="166">
        <f>VLOOKUP(L2217,Schnitt5!L:P,2,0)</f>
        <v>0</v>
      </c>
      <c r="X2217" s="166">
        <f>VLOOKUP(L2217,Schnitt6!L:P,2,0)</f>
        <v>0</v>
      </c>
      <c r="AA2217" s="166">
        <f>VLOOKUP(L2217,Schnitt1!L:P,3,0)</f>
        <v>0</v>
      </c>
      <c r="AB2217" s="166">
        <f>VLOOKUP(L2217,Schnitt2!L:P,3,0)</f>
        <v>0</v>
      </c>
      <c r="AC2217" s="166">
        <f>VLOOKUP(L2217,Schnitt3!L:P,3,0)</f>
        <v>0</v>
      </c>
      <c r="AD2217" s="166">
        <f>VLOOKUP(L2217,Schnitt4!L:P,3,0)</f>
        <v>0</v>
      </c>
      <c r="AE2217" s="166">
        <f>VLOOKUP(L2217,Schnitt5!L:P,3,0)</f>
        <v>0</v>
      </c>
      <c r="AF2217" s="166">
        <f>VLOOKUP(L2217,Schnitt6!L:P,3,0)</f>
        <v>0</v>
      </c>
    </row>
    <row r="2218" spans="12:32" x14ac:dyDescent="0.25">
      <c r="L2218" s="264">
        <f>Member!A2218</f>
        <v>0</v>
      </c>
      <c r="M2218" s="166">
        <f t="shared" si="146"/>
        <v>0</v>
      </c>
      <c r="N2218" s="166">
        <f t="shared" si="147"/>
        <v>0</v>
      </c>
      <c r="O2218" s="166">
        <f t="shared" si="148"/>
        <v>0</v>
      </c>
      <c r="P2218" s="166">
        <f t="shared" si="149"/>
        <v>49</v>
      </c>
      <c r="S2218" s="166">
        <f>VLOOKUP(L2218,Schnitt1!L:P,2,0)</f>
        <v>0</v>
      </c>
      <c r="T2218" s="166">
        <f>VLOOKUP(L2218,Schnitt2!L:P,2,0)</f>
        <v>0</v>
      </c>
      <c r="U2218" s="166">
        <f>VLOOKUP(L2218,Schnitt3!L:P,2,0)</f>
        <v>0</v>
      </c>
      <c r="V2218" s="166">
        <f>VLOOKUP(L2218,Schnitt4!L:P,2,0)</f>
        <v>0</v>
      </c>
      <c r="W2218" s="166">
        <f>VLOOKUP(L2218,Schnitt5!L:P,2,0)</f>
        <v>0</v>
      </c>
      <c r="X2218" s="166">
        <f>VLOOKUP(L2218,Schnitt6!L:P,2,0)</f>
        <v>0</v>
      </c>
      <c r="AA2218" s="166">
        <f>VLOOKUP(L2218,Schnitt1!L:P,3,0)</f>
        <v>0</v>
      </c>
      <c r="AB2218" s="166">
        <f>VLOOKUP(L2218,Schnitt2!L:P,3,0)</f>
        <v>0</v>
      </c>
      <c r="AC2218" s="166">
        <f>VLOOKUP(L2218,Schnitt3!L:P,3,0)</f>
        <v>0</v>
      </c>
      <c r="AD2218" s="166">
        <f>VLOOKUP(L2218,Schnitt4!L:P,3,0)</f>
        <v>0</v>
      </c>
      <c r="AE2218" s="166">
        <f>VLOOKUP(L2218,Schnitt5!L:P,3,0)</f>
        <v>0</v>
      </c>
      <c r="AF2218" s="166">
        <f>VLOOKUP(L2218,Schnitt6!L:P,3,0)</f>
        <v>0</v>
      </c>
    </row>
    <row r="2219" spans="12:32" x14ac:dyDescent="0.25">
      <c r="L2219" s="264">
        <f>Member!A2219</f>
        <v>0</v>
      </c>
      <c r="M2219" s="166">
        <f t="shared" si="146"/>
        <v>0</v>
      </c>
      <c r="N2219" s="166">
        <f t="shared" si="147"/>
        <v>0</v>
      </c>
      <c r="O2219" s="166">
        <f t="shared" si="148"/>
        <v>0</v>
      </c>
      <c r="P2219" s="166">
        <f t="shared" si="149"/>
        <v>49</v>
      </c>
      <c r="S2219" s="166">
        <f>VLOOKUP(L2219,Schnitt1!L:P,2,0)</f>
        <v>0</v>
      </c>
      <c r="T2219" s="166">
        <f>VLOOKUP(L2219,Schnitt2!L:P,2,0)</f>
        <v>0</v>
      </c>
      <c r="U2219" s="166">
        <f>VLOOKUP(L2219,Schnitt3!L:P,2,0)</f>
        <v>0</v>
      </c>
      <c r="V2219" s="166">
        <f>VLOOKUP(L2219,Schnitt4!L:P,2,0)</f>
        <v>0</v>
      </c>
      <c r="W2219" s="166">
        <f>VLOOKUP(L2219,Schnitt5!L:P,2,0)</f>
        <v>0</v>
      </c>
      <c r="X2219" s="166">
        <f>VLOOKUP(L2219,Schnitt6!L:P,2,0)</f>
        <v>0</v>
      </c>
      <c r="AA2219" s="166">
        <f>VLOOKUP(L2219,Schnitt1!L:P,3,0)</f>
        <v>0</v>
      </c>
      <c r="AB2219" s="166">
        <f>VLOOKUP(L2219,Schnitt2!L:P,3,0)</f>
        <v>0</v>
      </c>
      <c r="AC2219" s="166">
        <f>VLOOKUP(L2219,Schnitt3!L:P,3,0)</f>
        <v>0</v>
      </c>
      <c r="AD2219" s="166">
        <f>VLOOKUP(L2219,Schnitt4!L:P,3,0)</f>
        <v>0</v>
      </c>
      <c r="AE2219" s="166">
        <f>VLOOKUP(L2219,Schnitt5!L:P,3,0)</f>
        <v>0</v>
      </c>
      <c r="AF2219" s="166">
        <f>VLOOKUP(L2219,Schnitt6!L:P,3,0)</f>
        <v>0</v>
      </c>
    </row>
    <row r="2220" spans="12:32" x14ac:dyDescent="0.25">
      <c r="L2220" s="264">
        <f>Member!A2220</f>
        <v>0</v>
      </c>
      <c r="M2220" s="166">
        <f t="shared" si="146"/>
        <v>0</v>
      </c>
      <c r="N2220" s="166">
        <f t="shared" si="147"/>
        <v>0</v>
      </c>
      <c r="O2220" s="166">
        <f t="shared" si="148"/>
        <v>0</v>
      </c>
      <c r="P2220" s="166">
        <f t="shared" si="149"/>
        <v>49</v>
      </c>
      <c r="S2220" s="166">
        <f>VLOOKUP(L2220,Schnitt1!L:P,2,0)</f>
        <v>0</v>
      </c>
      <c r="T2220" s="166">
        <f>VLOOKUP(L2220,Schnitt2!L:P,2,0)</f>
        <v>0</v>
      </c>
      <c r="U2220" s="166">
        <f>VLOOKUP(L2220,Schnitt3!L:P,2,0)</f>
        <v>0</v>
      </c>
      <c r="V2220" s="166">
        <f>VLOOKUP(L2220,Schnitt4!L:P,2,0)</f>
        <v>0</v>
      </c>
      <c r="W2220" s="166">
        <f>VLOOKUP(L2220,Schnitt5!L:P,2,0)</f>
        <v>0</v>
      </c>
      <c r="X2220" s="166">
        <f>VLOOKUP(L2220,Schnitt6!L:P,2,0)</f>
        <v>0</v>
      </c>
      <c r="AA2220" s="166">
        <f>VLOOKUP(L2220,Schnitt1!L:P,3,0)</f>
        <v>0</v>
      </c>
      <c r="AB2220" s="166">
        <f>VLOOKUP(L2220,Schnitt2!L:P,3,0)</f>
        <v>0</v>
      </c>
      <c r="AC2220" s="166">
        <f>VLOOKUP(L2220,Schnitt3!L:P,3,0)</f>
        <v>0</v>
      </c>
      <c r="AD2220" s="166">
        <f>VLOOKUP(L2220,Schnitt4!L:P,3,0)</f>
        <v>0</v>
      </c>
      <c r="AE2220" s="166">
        <f>VLOOKUP(L2220,Schnitt5!L:P,3,0)</f>
        <v>0</v>
      </c>
      <c r="AF2220" s="166">
        <f>VLOOKUP(L2220,Schnitt6!L:P,3,0)</f>
        <v>0</v>
      </c>
    </row>
    <row r="2221" spans="12:32" x14ac:dyDescent="0.25">
      <c r="L2221" s="264">
        <f>Member!A2221</f>
        <v>0</v>
      </c>
      <c r="M2221" s="166">
        <f t="shared" si="146"/>
        <v>0</v>
      </c>
      <c r="N2221" s="166">
        <f t="shared" si="147"/>
        <v>0</v>
      </c>
      <c r="O2221" s="166">
        <f t="shared" si="148"/>
        <v>0</v>
      </c>
      <c r="P2221" s="166">
        <f t="shared" si="149"/>
        <v>49</v>
      </c>
      <c r="S2221" s="166">
        <f>VLOOKUP(L2221,Schnitt1!L:P,2,0)</f>
        <v>0</v>
      </c>
      <c r="T2221" s="166">
        <f>VLOOKUP(L2221,Schnitt2!L:P,2,0)</f>
        <v>0</v>
      </c>
      <c r="U2221" s="166">
        <f>VLOOKUP(L2221,Schnitt3!L:P,2,0)</f>
        <v>0</v>
      </c>
      <c r="V2221" s="166">
        <f>VLOOKUP(L2221,Schnitt4!L:P,2,0)</f>
        <v>0</v>
      </c>
      <c r="W2221" s="166">
        <f>VLOOKUP(L2221,Schnitt5!L:P,2,0)</f>
        <v>0</v>
      </c>
      <c r="X2221" s="166">
        <f>VLOOKUP(L2221,Schnitt6!L:P,2,0)</f>
        <v>0</v>
      </c>
      <c r="AA2221" s="166">
        <f>VLOOKUP(L2221,Schnitt1!L:P,3,0)</f>
        <v>0</v>
      </c>
      <c r="AB2221" s="166">
        <f>VLOOKUP(L2221,Schnitt2!L:P,3,0)</f>
        <v>0</v>
      </c>
      <c r="AC2221" s="166">
        <f>VLOOKUP(L2221,Schnitt3!L:P,3,0)</f>
        <v>0</v>
      </c>
      <c r="AD2221" s="166">
        <f>VLOOKUP(L2221,Schnitt4!L:P,3,0)</f>
        <v>0</v>
      </c>
      <c r="AE2221" s="166">
        <f>VLOOKUP(L2221,Schnitt5!L:P,3,0)</f>
        <v>0</v>
      </c>
      <c r="AF2221" s="166">
        <f>VLOOKUP(L2221,Schnitt6!L:P,3,0)</f>
        <v>0</v>
      </c>
    </row>
    <row r="2222" spans="12:32" x14ac:dyDescent="0.25">
      <c r="L2222" s="264">
        <f>Member!A2222</f>
        <v>0</v>
      </c>
      <c r="M2222" s="166">
        <f t="shared" si="146"/>
        <v>0</v>
      </c>
      <c r="N2222" s="166">
        <f t="shared" si="147"/>
        <v>0</v>
      </c>
      <c r="O2222" s="166">
        <f t="shared" si="148"/>
        <v>0</v>
      </c>
      <c r="P2222" s="166">
        <f t="shared" si="149"/>
        <v>49</v>
      </c>
      <c r="S2222" s="166">
        <f>VLOOKUP(L2222,Schnitt1!L:P,2,0)</f>
        <v>0</v>
      </c>
      <c r="T2222" s="166">
        <f>VLOOKUP(L2222,Schnitt2!L:P,2,0)</f>
        <v>0</v>
      </c>
      <c r="U2222" s="166">
        <f>VLOOKUP(L2222,Schnitt3!L:P,2,0)</f>
        <v>0</v>
      </c>
      <c r="V2222" s="166">
        <f>VLOOKUP(L2222,Schnitt4!L:P,2,0)</f>
        <v>0</v>
      </c>
      <c r="W2222" s="166">
        <f>VLOOKUP(L2222,Schnitt5!L:P,2,0)</f>
        <v>0</v>
      </c>
      <c r="X2222" s="166">
        <f>VLOOKUP(L2222,Schnitt6!L:P,2,0)</f>
        <v>0</v>
      </c>
      <c r="AA2222" s="166">
        <f>VLOOKUP(L2222,Schnitt1!L:P,3,0)</f>
        <v>0</v>
      </c>
      <c r="AB2222" s="166">
        <f>VLOOKUP(L2222,Schnitt2!L:P,3,0)</f>
        <v>0</v>
      </c>
      <c r="AC2222" s="166">
        <f>VLOOKUP(L2222,Schnitt3!L:P,3,0)</f>
        <v>0</v>
      </c>
      <c r="AD2222" s="166">
        <f>VLOOKUP(L2222,Schnitt4!L:P,3,0)</f>
        <v>0</v>
      </c>
      <c r="AE2222" s="166">
        <f>VLOOKUP(L2222,Schnitt5!L:P,3,0)</f>
        <v>0</v>
      </c>
      <c r="AF2222" s="166">
        <f>VLOOKUP(L2222,Schnitt6!L:P,3,0)</f>
        <v>0</v>
      </c>
    </row>
    <row r="2223" spans="12:32" x14ac:dyDescent="0.25">
      <c r="L2223" s="264">
        <f>Member!A2223</f>
        <v>0</v>
      </c>
      <c r="M2223" s="166">
        <f t="shared" si="146"/>
        <v>0</v>
      </c>
      <c r="N2223" s="166">
        <f t="shared" si="147"/>
        <v>0</v>
      </c>
      <c r="O2223" s="166">
        <f t="shared" si="148"/>
        <v>0</v>
      </c>
      <c r="P2223" s="166">
        <f t="shared" si="149"/>
        <v>49</v>
      </c>
      <c r="S2223" s="166">
        <f>VLOOKUP(L2223,Schnitt1!L:P,2,0)</f>
        <v>0</v>
      </c>
      <c r="T2223" s="166">
        <f>VLOOKUP(L2223,Schnitt2!L:P,2,0)</f>
        <v>0</v>
      </c>
      <c r="U2223" s="166">
        <f>VLOOKUP(L2223,Schnitt3!L:P,2,0)</f>
        <v>0</v>
      </c>
      <c r="V2223" s="166">
        <f>VLOOKUP(L2223,Schnitt4!L:P,2,0)</f>
        <v>0</v>
      </c>
      <c r="W2223" s="166">
        <f>VLOOKUP(L2223,Schnitt5!L:P,2,0)</f>
        <v>0</v>
      </c>
      <c r="X2223" s="166">
        <f>VLOOKUP(L2223,Schnitt6!L:P,2,0)</f>
        <v>0</v>
      </c>
      <c r="AA2223" s="166">
        <f>VLOOKUP(L2223,Schnitt1!L:P,3,0)</f>
        <v>0</v>
      </c>
      <c r="AB2223" s="166">
        <f>VLOOKUP(L2223,Schnitt2!L:P,3,0)</f>
        <v>0</v>
      </c>
      <c r="AC2223" s="166">
        <f>VLOOKUP(L2223,Schnitt3!L:P,3,0)</f>
        <v>0</v>
      </c>
      <c r="AD2223" s="166">
        <f>VLOOKUP(L2223,Schnitt4!L:P,3,0)</f>
        <v>0</v>
      </c>
      <c r="AE2223" s="166">
        <f>VLOOKUP(L2223,Schnitt5!L:P,3,0)</f>
        <v>0</v>
      </c>
      <c r="AF2223" s="166">
        <f>VLOOKUP(L2223,Schnitt6!L:P,3,0)</f>
        <v>0</v>
      </c>
    </row>
    <row r="2224" spans="12:32" x14ac:dyDescent="0.25">
      <c r="L2224" s="264">
        <f>Member!A2224</f>
        <v>0</v>
      </c>
      <c r="M2224" s="166">
        <f t="shared" si="146"/>
        <v>0</v>
      </c>
      <c r="N2224" s="166">
        <f t="shared" si="147"/>
        <v>0</v>
      </c>
      <c r="O2224" s="166">
        <f t="shared" si="148"/>
        <v>0</v>
      </c>
      <c r="P2224" s="166">
        <f t="shared" si="149"/>
        <v>49</v>
      </c>
      <c r="S2224" s="166">
        <f>VLOOKUP(L2224,Schnitt1!L:P,2,0)</f>
        <v>0</v>
      </c>
      <c r="T2224" s="166">
        <f>VLOOKUP(L2224,Schnitt2!L:P,2,0)</f>
        <v>0</v>
      </c>
      <c r="U2224" s="166">
        <f>VLOOKUP(L2224,Schnitt3!L:P,2,0)</f>
        <v>0</v>
      </c>
      <c r="V2224" s="166">
        <f>VLOOKUP(L2224,Schnitt4!L:P,2,0)</f>
        <v>0</v>
      </c>
      <c r="W2224" s="166">
        <f>VLOOKUP(L2224,Schnitt5!L:P,2,0)</f>
        <v>0</v>
      </c>
      <c r="X2224" s="166">
        <f>VLOOKUP(L2224,Schnitt6!L:P,2,0)</f>
        <v>0</v>
      </c>
      <c r="AA2224" s="166">
        <f>VLOOKUP(L2224,Schnitt1!L:P,3,0)</f>
        <v>0</v>
      </c>
      <c r="AB2224" s="166">
        <f>VLOOKUP(L2224,Schnitt2!L:P,3,0)</f>
        <v>0</v>
      </c>
      <c r="AC2224" s="166">
        <f>VLOOKUP(L2224,Schnitt3!L:P,3,0)</f>
        <v>0</v>
      </c>
      <c r="AD2224" s="166">
        <f>VLOOKUP(L2224,Schnitt4!L:P,3,0)</f>
        <v>0</v>
      </c>
      <c r="AE2224" s="166">
        <f>VLOOKUP(L2224,Schnitt5!L:P,3,0)</f>
        <v>0</v>
      </c>
      <c r="AF2224" s="166">
        <f>VLOOKUP(L2224,Schnitt6!L:P,3,0)</f>
        <v>0</v>
      </c>
    </row>
    <row r="2225" spans="12:32" x14ac:dyDescent="0.25">
      <c r="L2225" s="264">
        <f>Member!A2225</f>
        <v>0</v>
      </c>
      <c r="M2225" s="166">
        <f t="shared" si="146"/>
        <v>0</v>
      </c>
      <c r="N2225" s="166">
        <f t="shared" si="147"/>
        <v>0</v>
      </c>
      <c r="O2225" s="166">
        <f t="shared" si="148"/>
        <v>0</v>
      </c>
      <c r="P2225" s="166">
        <f t="shared" si="149"/>
        <v>49</v>
      </c>
      <c r="S2225" s="166">
        <f>VLOOKUP(L2225,Schnitt1!L:P,2,0)</f>
        <v>0</v>
      </c>
      <c r="T2225" s="166">
        <f>VLOOKUP(L2225,Schnitt2!L:P,2,0)</f>
        <v>0</v>
      </c>
      <c r="U2225" s="166">
        <f>VLOOKUP(L2225,Schnitt3!L:P,2,0)</f>
        <v>0</v>
      </c>
      <c r="V2225" s="166">
        <f>VLOOKUP(L2225,Schnitt4!L:P,2,0)</f>
        <v>0</v>
      </c>
      <c r="W2225" s="166">
        <f>VLOOKUP(L2225,Schnitt5!L:P,2,0)</f>
        <v>0</v>
      </c>
      <c r="X2225" s="166">
        <f>VLOOKUP(L2225,Schnitt6!L:P,2,0)</f>
        <v>0</v>
      </c>
      <c r="AA2225" s="166">
        <f>VLOOKUP(L2225,Schnitt1!L:P,3,0)</f>
        <v>0</v>
      </c>
      <c r="AB2225" s="166">
        <f>VLOOKUP(L2225,Schnitt2!L:P,3,0)</f>
        <v>0</v>
      </c>
      <c r="AC2225" s="166">
        <f>VLOOKUP(L2225,Schnitt3!L:P,3,0)</f>
        <v>0</v>
      </c>
      <c r="AD2225" s="166">
        <f>VLOOKUP(L2225,Schnitt4!L:P,3,0)</f>
        <v>0</v>
      </c>
      <c r="AE2225" s="166">
        <f>VLOOKUP(L2225,Schnitt5!L:P,3,0)</f>
        <v>0</v>
      </c>
      <c r="AF2225" s="166">
        <f>VLOOKUP(L2225,Schnitt6!L:P,3,0)</f>
        <v>0</v>
      </c>
    </row>
    <row r="2226" spans="12:32" x14ac:dyDescent="0.25">
      <c r="L2226" s="264">
        <f>Member!A2226</f>
        <v>0</v>
      </c>
      <c r="M2226" s="166">
        <f t="shared" si="146"/>
        <v>0</v>
      </c>
      <c r="N2226" s="166">
        <f t="shared" si="147"/>
        <v>0</v>
      </c>
      <c r="O2226" s="166">
        <f t="shared" si="148"/>
        <v>0</v>
      </c>
      <c r="P2226" s="166">
        <f t="shared" si="149"/>
        <v>49</v>
      </c>
      <c r="S2226" s="166">
        <f>VLOOKUP(L2226,Schnitt1!L:P,2,0)</f>
        <v>0</v>
      </c>
      <c r="T2226" s="166">
        <f>VLOOKUP(L2226,Schnitt2!L:P,2,0)</f>
        <v>0</v>
      </c>
      <c r="U2226" s="166">
        <f>VLOOKUP(L2226,Schnitt3!L:P,2,0)</f>
        <v>0</v>
      </c>
      <c r="V2226" s="166">
        <f>VLOOKUP(L2226,Schnitt4!L:P,2,0)</f>
        <v>0</v>
      </c>
      <c r="W2226" s="166">
        <f>VLOOKUP(L2226,Schnitt5!L:P,2,0)</f>
        <v>0</v>
      </c>
      <c r="X2226" s="166">
        <f>VLOOKUP(L2226,Schnitt6!L:P,2,0)</f>
        <v>0</v>
      </c>
      <c r="AA2226" s="166">
        <f>VLOOKUP(L2226,Schnitt1!L:P,3,0)</f>
        <v>0</v>
      </c>
      <c r="AB2226" s="166">
        <f>VLOOKUP(L2226,Schnitt2!L:P,3,0)</f>
        <v>0</v>
      </c>
      <c r="AC2226" s="166">
        <f>VLOOKUP(L2226,Schnitt3!L:P,3,0)</f>
        <v>0</v>
      </c>
      <c r="AD2226" s="166">
        <f>VLOOKUP(L2226,Schnitt4!L:P,3,0)</f>
        <v>0</v>
      </c>
      <c r="AE2226" s="166">
        <f>VLOOKUP(L2226,Schnitt5!L:P,3,0)</f>
        <v>0</v>
      </c>
      <c r="AF2226" s="166">
        <f>VLOOKUP(L2226,Schnitt6!L:P,3,0)</f>
        <v>0</v>
      </c>
    </row>
    <row r="2227" spans="12:32" x14ac:dyDescent="0.25">
      <c r="L2227" s="264">
        <f>Member!A2227</f>
        <v>0</v>
      </c>
      <c r="M2227" s="166">
        <f t="shared" si="146"/>
        <v>0</v>
      </c>
      <c r="N2227" s="166">
        <f t="shared" si="147"/>
        <v>0</v>
      </c>
      <c r="O2227" s="166">
        <f t="shared" si="148"/>
        <v>0</v>
      </c>
      <c r="P2227" s="166">
        <f t="shared" si="149"/>
        <v>49</v>
      </c>
      <c r="S2227" s="166">
        <f>VLOOKUP(L2227,Schnitt1!L:P,2,0)</f>
        <v>0</v>
      </c>
      <c r="T2227" s="166">
        <f>VLOOKUP(L2227,Schnitt2!L:P,2,0)</f>
        <v>0</v>
      </c>
      <c r="U2227" s="166">
        <f>VLOOKUP(L2227,Schnitt3!L:P,2,0)</f>
        <v>0</v>
      </c>
      <c r="V2227" s="166">
        <f>VLOOKUP(L2227,Schnitt4!L:P,2,0)</f>
        <v>0</v>
      </c>
      <c r="W2227" s="166">
        <f>VLOOKUP(L2227,Schnitt5!L:P,2,0)</f>
        <v>0</v>
      </c>
      <c r="X2227" s="166">
        <f>VLOOKUP(L2227,Schnitt6!L:P,2,0)</f>
        <v>0</v>
      </c>
      <c r="AA2227" s="166">
        <f>VLOOKUP(L2227,Schnitt1!L:P,3,0)</f>
        <v>0</v>
      </c>
      <c r="AB2227" s="166">
        <f>VLOOKUP(L2227,Schnitt2!L:P,3,0)</f>
        <v>0</v>
      </c>
      <c r="AC2227" s="166">
        <f>VLOOKUP(L2227,Schnitt3!L:P,3,0)</f>
        <v>0</v>
      </c>
      <c r="AD2227" s="166">
        <f>VLOOKUP(L2227,Schnitt4!L:P,3,0)</f>
        <v>0</v>
      </c>
      <c r="AE2227" s="166">
        <f>VLOOKUP(L2227,Schnitt5!L:P,3,0)</f>
        <v>0</v>
      </c>
      <c r="AF2227" s="166">
        <f>VLOOKUP(L2227,Schnitt6!L:P,3,0)</f>
        <v>0</v>
      </c>
    </row>
    <row r="2228" spans="12:32" x14ac:dyDescent="0.25">
      <c r="L2228" s="264">
        <f>Member!A2228</f>
        <v>0</v>
      </c>
      <c r="M2228" s="166">
        <f t="shared" si="146"/>
        <v>0</v>
      </c>
      <c r="N2228" s="166">
        <f t="shared" si="147"/>
        <v>0</v>
      </c>
      <c r="O2228" s="166">
        <f t="shared" si="148"/>
        <v>0</v>
      </c>
      <c r="P2228" s="166">
        <f t="shared" si="149"/>
        <v>49</v>
      </c>
      <c r="S2228" s="166">
        <f>VLOOKUP(L2228,Schnitt1!L:P,2,0)</f>
        <v>0</v>
      </c>
      <c r="T2228" s="166">
        <f>VLOOKUP(L2228,Schnitt2!L:P,2,0)</f>
        <v>0</v>
      </c>
      <c r="U2228" s="166">
        <f>VLOOKUP(L2228,Schnitt3!L:P,2,0)</f>
        <v>0</v>
      </c>
      <c r="V2228" s="166">
        <f>VLOOKUP(L2228,Schnitt4!L:P,2,0)</f>
        <v>0</v>
      </c>
      <c r="W2228" s="166">
        <f>VLOOKUP(L2228,Schnitt5!L:P,2,0)</f>
        <v>0</v>
      </c>
      <c r="X2228" s="166">
        <f>VLOOKUP(L2228,Schnitt6!L:P,2,0)</f>
        <v>0</v>
      </c>
      <c r="AA2228" s="166">
        <f>VLOOKUP(L2228,Schnitt1!L:P,3,0)</f>
        <v>0</v>
      </c>
      <c r="AB2228" s="166">
        <f>VLOOKUP(L2228,Schnitt2!L:P,3,0)</f>
        <v>0</v>
      </c>
      <c r="AC2228" s="166">
        <f>VLOOKUP(L2228,Schnitt3!L:P,3,0)</f>
        <v>0</v>
      </c>
      <c r="AD2228" s="166">
        <f>VLOOKUP(L2228,Schnitt4!L:P,3,0)</f>
        <v>0</v>
      </c>
      <c r="AE2228" s="166">
        <f>VLOOKUP(L2228,Schnitt5!L:P,3,0)</f>
        <v>0</v>
      </c>
      <c r="AF2228" s="166">
        <f>VLOOKUP(L2228,Schnitt6!L:P,3,0)</f>
        <v>0</v>
      </c>
    </row>
    <row r="2229" spans="12:32" x14ac:dyDescent="0.25">
      <c r="L2229" s="264">
        <f>Member!A2229</f>
        <v>0</v>
      </c>
      <c r="M2229" s="166">
        <f t="shared" si="146"/>
        <v>0</v>
      </c>
      <c r="N2229" s="166">
        <f t="shared" si="147"/>
        <v>0</v>
      </c>
      <c r="O2229" s="166">
        <f t="shared" si="148"/>
        <v>0</v>
      </c>
      <c r="P2229" s="166">
        <f t="shared" si="149"/>
        <v>49</v>
      </c>
      <c r="S2229" s="166">
        <f>VLOOKUP(L2229,Schnitt1!L:P,2,0)</f>
        <v>0</v>
      </c>
      <c r="T2229" s="166">
        <f>VLOOKUP(L2229,Schnitt2!L:P,2,0)</f>
        <v>0</v>
      </c>
      <c r="U2229" s="166">
        <f>VLOOKUP(L2229,Schnitt3!L:P,2,0)</f>
        <v>0</v>
      </c>
      <c r="V2229" s="166">
        <f>VLOOKUP(L2229,Schnitt4!L:P,2,0)</f>
        <v>0</v>
      </c>
      <c r="W2229" s="166">
        <f>VLOOKUP(L2229,Schnitt5!L:P,2,0)</f>
        <v>0</v>
      </c>
      <c r="X2229" s="166">
        <f>VLOOKUP(L2229,Schnitt6!L:P,2,0)</f>
        <v>0</v>
      </c>
      <c r="AA2229" s="166">
        <f>VLOOKUP(L2229,Schnitt1!L:P,3,0)</f>
        <v>0</v>
      </c>
      <c r="AB2229" s="166">
        <f>VLOOKUP(L2229,Schnitt2!L:P,3,0)</f>
        <v>0</v>
      </c>
      <c r="AC2229" s="166">
        <f>VLOOKUP(L2229,Schnitt3!L:P,3,0)</f>
        <v>0</v>
      </c>
      <c r="AD2229" s="166">
        <f>VLOOKUP(L2229,Schnitt4!L:P,3,0)</f>
        <v>0</v>
      </c>
      <c r="AE2229" s="166">
        <f>VLOOKUP(L2229,Schnitt5!L:P,3,0)</f>
        <v>0</v>
      </c>
      <c r="AF2229" s="166">
        <f>VLOOKUP(L2229,Schnitt6!L:P,3,0)</f>
        <v>0</v>
      </c>
    </row>
    <row r="2230" spans="12:32" x14ac:dyDescent="0.25">
      <c r="L2230" s="264">
        <f>Member!A2230</f>
        <v>0</v>
      </c>
      <c r="M2230" s="166">
        <f t="shared" si="146"/>
        <v>0</v>
      </c>
      <c r="N2230" s="166">
        <f t="shared" si="147"/>
        <v>0</v>
      </c>
      <c r="O2230" s="166">
        <f t="shared" si="148"/>
        <v>0</v>
      </c>
      <c r="P2230" s="166">
        <f t="shared" si="149"/>
        <v>49</v>
      </c>
      <c r="S2230" s="166">
        <f>VLOOKUP(L2230,Schnitt1!L:P,2,0)</f>
        <v>0</v>
      </c>
      <c r="T2230" s="166">
        <f>VLOOKUP(L2230,Schnitt2!L:P,2,0)</f>
        <v>0</v>
      </c>
      <c r="U2230" s="166">
        <f>VLOOKUP(L2230,Schnitt3!L:P,2,0)</f>
        <v>0</v>
      </c>
      <c r="V2230" s="166">
        <f>VLOOKUP(L2230,Schnitt4!L:P,2,0)</f>
        <v>0</v>
      </c>
      <c r="W2230" s="166">
        <f>VLOOKUP(L2230,Schnitt5!L:P,2,0)</f>
        <v>0</v>
      </c>
      <c r="X2230" s="166">
        <f>VLOOKUP(L2230,Schnitt6!L:P,2,0)</f>
        <v>0</v>
      </c>
      <c r="AA2230" s="166">
        <f>VLOOKUP(L2230,Schnitt1!L:P,3,0)</f>
        <v>0</v>
      </c>
      <c r="AB2230" s="166">
        <f>VLOOKUP(L2230,Schnitt2!L:P,3,0)</f>
        <v>0</v>
      </c>
      <c r="AC2230" s="166">
        <f>VLOOKUP(L2230,Schnitt3!L:P,3,0)</f>
        <v>0</v>
      </c>
      <c r="AD2230" s="166">
        <f>VLOOKUP(L2230,Schnitt4!L:P,3,0)</f>
        <v>0</v>
      </c>
      <c r="AE2230" s="166">
        <f>VLOOKUP(L2230,Schnitt5!L:P,3,0)</f>
        <v>0</v>
      </c>
      <c r="AF2230" s="166">
        <f>VLOOKUP(L2230,Schnitt6!L:P,3,0)</f>
        <v>0</v>
      </c>
    </row>
    <row r="2231" spans="12:32" x14ac:dyDescent="0.25">
      <c r="L2231" s="264">
        <f>Member!A2231</f>
        <v>0</v>
      </c>
      <c r="M2231" s="166">
        <f t="shared" si="146"/>
        <v>0</v>
      </c>
      <c r="N2231" s="166">
        <f t="shared" si="147"/>
        <v>0</v>
      </c>
      <c r="O2231" s="166">
        <f t="shared" si="148"/>
        <v>0</v>
      </c>
      <c r="P2231" s="166">
        <f t="shared" si="149"/>
        <v>49</v>
      </c>
      <c r="S2231" s="166">
        <f>VLOOKUP(L2231,Schnitt1!L:P,2,0)</f>
        <v>0</v>
      </c>
      <c r="T2231" s="166">
        <f>VLOOKUP(L2231,Schnitt2!L:P,2,0)</f>
        <v>0</v>
      </c>
      <c r="U2231" s="166">
        <f>VLOOKUP(L2231,Schnitt3!L:P,2,0)</f>
        <v>0</v>
      </c>
      <c r="V2231" s="166">
        <f>VLOOKUP(L2231,Schnitt4!L:P,2,0)</f>
        <v>0</v>
      </c>
      <c r="W2231" s="166">
        <f>VLOOKUP(L2231,Schnitt5!L:P,2,0)</f>
        <v>0</v>
      </c>
      <c r="X2231" s="166">
        <f>VLOOKUP(L2231,Schnitt6!L:P,2,0)</f>
        <v>0</v>
      </c>
      <c r="AA2231" s="166">
        <f>VLOOKUP(L2231,Schnitt1!L:P,3,0)</f>
        <v>0</v>
      </c>
      <c r="AB2231" s="166">
        <f>VLOOKUP(L2231,Schnitt2!L:P,3,0)</f>
        <v>0</v>
      </c>
      <c r="AC2231" s="166">
        <f>VLOOKUP(L2231,Schnitt3!L:P,3,0)</f>
        <v>0</v>
      </c>
      <c r="AD2231" s="166">
        <f>VLOOKUP(L2231,Schnitt4!L:P,3,0)</f>
        <v>0</v>
      </c>
      <c r="AE2231" s="166">
        <f>VLOOKUP(L2231,Schnitt5!L:P,3,0)</f>
        <v>0</v>
      </c>
      <c r="AF2231" s="166">
        <f>VLOOKUP(L2231,Schnitt6!L:P,3,0)</f>
        <v>0</v>
      </c>
    </row>
    <row r="2232" spans="12:32" x14ac:dyDescent="0.25">
      <c r="L2232" s="264">
        <f>Member!A2232</f>
        <v>0</v>
      </c>
      <c r="M2232" s="166">
        <f t="shared" si="146"/>
        <v>0</v>
      </c>
      <c r="N2232" s="166">
        <f t="shared" si="147"/>
        <v>0</v>
      </c>
      <c r="O2232" s="166">
        <f t="shared" si="148"/>
        <v>0</v>
      </c>
      <c r="P2232" s="166">
        <f t="shared" si="149"/>
        <v>49</v>
      </c>
      <c r="S2232" s="166">
        <f>VLOOKUP(L2232,Schnitt1!L:P,2,0)</f>
        <v>0</v>
      </c>
      <c r="T2232" s="166">
        <f>VLOOKUP(L2232,Schnitt2!L:P,2,0)</f>
        <v>0</v>
      </c>
      <c r="U2232" s="166">
        <f>VLOOKUP(L2232,Schnitt3!L:P,2,0)</f>
        <v>0</v>
      </c>
      <c r="V2232" s="166">
        <f>VLOOKUP(L2232,Schnitt4!L:P,2,0)</f>
        <v>0</v>
      </c>
      <c r="W2232" s="166">
        <f>VLOOKUP(L2232,Schnitt5!L:P,2,0)</f>
        <v>0</v>
      </c>
      <c r="X2232" s="166">
        <f>VLOOKUP(L2232,Schnitt6!L:P,2,0)</f>
        <v>0</v>
      </c>
      <c r="AA2232" s="166">
        <f>VLOOKUP(L2232,Schnitt1!L:P,3,0)</f>
        <v>0</v>
      </c>
      <c r="AB2232" s="166">
        <f>VLOOKUP(L2232,Schnitt2!L:P,3,0)</f>
        <v>0</v>
      </c>
      <c r="AC2232" s="166">
        <f>VLOOKUP(L2232,Schnitt3!L:P,3,0)</f>
        <v>0</v>
      </c>
      <c r="AD2232" s="166">
        <f>VLOOKUP(L2232,Schnitt4!L:P,3,0)</f>
        <v>0</v>
      </c>
      <c r="AE2232" s="166">
        <f>VLOOKUP(L2232,Schnitt5!L:P,3,0)</f>
        <v>0</v>
      </c>
      <c r="AF2232" s="166">
        <f>VLOOKUP(L2232,Schnitt6!L:P,3,0)</f>
        <v>0</v>
      </c>
    </row>
    <row r="2233" spans="12:32" x14ac:dyDescent="0.25">
      <c r="L2233" s="264">
        <f>Member!A2233</f>
        <v>0</v>
      </c>
      <c r="M2233" s="166">
        <f t="shared" si="146"/>
        <v>0</v>
      </c>
      <c r="N2233" s="166">
        <f t="shared" si="147"/>
        <v>0</v>
      </c>
      <c r="O2233" s="166">
        <f t="shared" si="148"/>
        <v>0</v>
      </c>
      <c r="P2233" s="166">
        <f t="shared" si="149"/>
        <v>49</v>
      </c>
      <c r="S2233" s="166">
        <f>VLOOKUP(L2233,Schnitt1!L:P,2,0)</f>
        <v>0</v>
      </c>
      <c r="T2233" s="166">
        <f>VLOOKUP(L2233,Schnitt2!L:P,2,0)</f>
        <v>0</v>
      </c>
      <c r="U2233" s="166">
        <f>VLOOKUP(L2233,Schnitt3!L:P,2,0)</f>
        <v>0</v>
      </c>
      <c r="V2233" s="166">
        <f>VLOOKUP(L2233,Schnitt4!L:P,2,0)</f>
        <v>0</v>
      </c>
      <c r="W2233" s="166">
        <f>VLOOKUP(L2233,Schnitt5!L:P,2,0)</f>
        <v>0</v>
      </c>
      <c r="X2233" s="166">
        <f>VLOOKUP(L2233,Schnitt6!L:P,2,0)</f>
        <v>0</v>
      </c>
      <c r="AA2233" s="166">
        <f>VLOOKUP(L2233,Schnitt1!L:P,3,0)</f>
        <v>0</v>
      </c>
      <c r="AB2233" s="166">
        <f>VLOOKUP(L2233,Schnitt2!L:P,3,0)</f>
        <v>0</v>
      </c>
      <c r="AC2233" s="166">
        <f>VLOOKUP(L2233,Schnitt3!L:P,3,0)</f>
        <v>0</v>
      </c>
      <c r="AD2233" s="166">
        <f>VLOOKUP(L2233,Schnitt4!L:P,3,0)</f>
        <v>0</v>
      </c>
      <c r="AE2233" s="166">
        <f>VLOOKUP(L2233,Schnitt5!L:P,3,0)</f>
        <v>0</v>
      </c>
      <c r="AF2233" s="166">
        <f>VLOOKUP(L2233,Schnitt6!L:P,3,0)</f>
        <v>0</v>
      </c>
    </row>
    <row r="2234" spans="12:32" x14ac:dyDescent="0.25">
      <c r="L2234" s="264">
        <f>Member!A2234</f>
        <v>0</v>
      </c>
      <c r="M2234" s="166">
        <f t="shared" si="146"/>
        <v>0</v>
      </c>
      <c r="N2234" s="166">
        <f t="shared" si="147"/>
        <v>0</v>
      </c>
      <c r="O2234" s="166">
        <f t="shared" si="148"/>
        <v>0</v>
      </c>
      <c r="P2234" s="166">
        <f t="shared" si="149"/>
        <v>49</v>
      </c>
      <c r="S2234" s="166">
        <f>VLOOKUP(L2234,Schnitt1!L:P,2,0)</f>
        <v>0</v>
      </c>
      <c r="T2234" s="166">
        <f>VLOOKUP(L2234,Schnitt2!L:P,2,0)</f>
        <v>0</v>
      </c>
      <c r="U2234" s="166">
        <f>VLOOKUP(L2234,Schnitt3!L:P,2,0)</f>
        <v>0</v>
      </c>
      <c r="V2234" s="166">
        <f>VLOOKUP(L2234,Schnitt4!L:P,2,0)</f>
        <v>0</v>
      </c>
      <c r="W2234" s="166">
        <f>VLOOKUP(L2234,Schnitt5!L:P,2,0)</f>
        <v>0</v>
      </c>
      <c r="X2234" s="166">
        <f>VLOOKUP(L2234,Schnitt6!L:P,2,0)</f>
        <v>0</v>
      </c>
      <c r="AA2234" s="166">
        <f>VLOOKUP(L2234,Schnitt1!L:P,3,0)</f>
        <v>0</v>
      </c>
      <c r="AB2234" s="166">
        <f>VLOOKUP(L2234,Schnitt2!L:P,3,0)</f>
        <v>0</v>
      </c>
      <c r="AC2234" s="166">
        <f>VLOOKUP(L2234,Schnitt3!L:P,3,0)</f>
        <v>0</v>
      </c>
      <c r="AD2234" s="166">
        <f>VLOOKUP(L2234,Schnitt4!L:P,3,0)</f>
        <v>0</v>
      </c>
      <c r="AE2234" s="166">
        <f>VLOOKUP(L2234,Schnitt5!L:P,3,0)</f>
        <v>0</v>
      </c>
      <c r="AF2234" s="166">
        <f>VLOOKUP(L2234,Schnitt6!L:P,3,0)</f>
        <v>0</v>
      </c>
    </row>
    <row r="2235" spans="12:32" x14ac:dyDescent="0.25">
      <c r="L2235" s="264">
        <f>Member!A2235</f>
        <v>0</v>
      </c>
      <c r="M2235" s="166">
        <f t="shared" si="146"/>
        <v>0</v>
      </c>
      <c r="N2235" s="166">
        <f t="shared" si="147"/>
        <v>0</v>
      </c>
      <c r="O2235" s="166">
        <f t="shared" si="148"/>
        <v>0</v>
      </c>
      <c r="P2235" s="166">
        <f t="shared" si="149"/>
        <v>49</v>
      </c>
      <c r="S2235" s="166">
        <f>VLOOKUP(L2235,Schnitt1!L:P,2,0)</f>
        <v>0</v>
      </c>
      <c r="T2235" s="166">
        <f>VLOOKUP(L2235,Schnitt2!L:P,2,0)</f>
        <v>0</v>
      </c>
      <c r="U2235" s="166">
        <f>VLOOKUP(L2235,Schnitt3!L:P,2,0)</f>
        <v>0</v>
      </c>
      <c r="V2235" s="166">
        <f>VLOOKUP(L2235,Schnitt4!L:P,2,0)</f>
        <v>0</v>
      </c>
      <c r="W2235" s="166">
        <f>VLOOKUP(L2235,Schnitt5!L:P,2,0)</f>
        <v>0</v>
      </c>
      <c r="X2235" s="166">
        <f>VLOOKUP(L2235,Schnitt6!L:P,2,0)</f>
        <v>0</v>
      </c>
      <c r="AA2235" s="166">
        <f>VLOOKUP(L2235,Schnitt1!L:P,3,0)</f>
        <v>0</v>
      </c>
      <c r="AB2235" s="166">
        <f>VLOOKUP(L2235,Schnitt2!L:P,3,0)</f>
        <v>0</v>
      </c>
      <c r="AC2235" s="166">
        <f>VLOOKUP(L2235,Schnitt3!L:P,3,0)</f>
        <v>0</v>
      </c>
      <c r="AD2235" s="166">
        <f>VLOOKUP(L2235,Schnitt4!L:P,3,0)</f>
        <v>0</v>
      </c>
      <c r="AE2235" s="166">
        <f>VLOOKUP(L2235,Schnitt5!L:P,3,0)</f>
        <v>0</v>
      </c>
      <c r="AF2235" s="166">
        <f>VLOOKUP(L2235,Schnitt6!L:P,3,0)</f>
        <v>0</v>
      </c>
    </row>
    <row r="2236" spans="12:32" x14ac:dyDescent="0.25">
      <c r="L2236" s="264">
        <f>Member!A2236</f>
        <v>0</v>
      </c>
      <c r="M2236" s="166">
        <f t="shared" si="146"/>
        <v>0</v>
      </c>
      <c r="N2236" s="166">
        <f t="shared" si="147"/>
        <v>0</v>
      </c>
      <c r="O2236" s="166">
        <f t="shared" si="148"/>
        <v>0</v>
      </c>
      <c r="P2236" s="166">
        <f t="shared" si="149"/>
        <v>49</v>
      </c>
      <c r="S2236" s="166">
        <f>VLOOKUP(L2236,Schnitt1!L:P,2,0)</f>
        <v>0</v>
      </c>
      <c r="T2236" s="166">
        <f>VLOOKUP(L2236,Schnitt2!L:P,2,0)</f>
        <v>0</v>
      </c>
      <c r="U2236" s="166">
        <f>VLOOKUP(L2236,Schnitt3!L:P,2,0)</f>
        <v>0</v>
      </c>
      <c r="V2236" s="166">
        <f>VLOOKUP(L2236,Schnitt4!L:P,2,0)</f>
        <v>0</v>
      </c>
      <c r="W2236" s="166">
        <f>VLOOKUP(L2236,Schnitt5!L:P,2,0)</f>
        <v>0</v>
      </c>
      <c r="X2236" s="166">
        <f>VLOOKUP(L2236,Schnitt6!L:P,2,0)</f>
        <v>0</v>
      </c>
      <c r="AA2236" s="166">
        <f>VLOOKUP(L2236,Schnitt1!L:P,3,0)</f>
        <v>0</v>
      </c>
      <c r="AB2236" s="166">
        <f>VLOOKUP(L2236,Schnitt2!L:P,3,0)</f>
        <v>0</v>
      </c>
      <c r="AC2236" s="166">
        <f>VLOOKUP(L2236,Schnitt3!L:P,3,0)</f>
        <v>0</v>
      </c>
      <c r="AD2236" s="166">
        <f>VLOOKUP(L2236,Schnitt4!L:P,3,0)</f>
        <v>0</v>
      </c>
      <c r="AE2236" s="166">
        <f>VLOOKUP(L2236,Schnitt5!L:P,3,0)</f>
        <v>0</v>
      </c>
      <c r="AF2236" s="166">
        <f>VLOOKUP(L2236,Schnitt6!L:P,3,0)</f>
        <v>0</v>
      </c>
    </row>
    <row r="2237" spans="12:32" x14ac:dyDescent="0.25">
      <c r="L2237" s="264">
        <f>Member!A2237</f>
        <v>0</v>
      </c>
      <c r="M2237" s="166">
        <f t="shared" si="146"/>
        <v>0</v>
      </c>
      <c r="N2237" s="166">
        <f t="shared" si="147"/>
        <v>0</v>
      </c>
      <c r="O2237" s="166">
        <f t="shared" si="148"/>
        <v>0</v>
      </c>
      <c r="P2237" s="166">
        <f t="shared" si="149"/>
        <v>49</v>
      </c>
      <c r="S2237" s="166">
        <f>VLOOKUP(L2237,Schnitt1!L:P,2,0)</f>
        <v>0</v>
      </c>
      <c r="T2237" s="166">
        <f>VLOOKUP(L2237,Schnitt2!L:P,2,0)</f>
        <v>0</v>
      </c>
      <c r="U2237" s="166">
        <f>VLOOKUP(L2237,Schnitt3!L:P,2,0)</f>
        <v>0</v>
      </c>
      <c r="V2237" s="166">
        <f>VLOOKUP(L2237,Schnitt4!L:P,2,0)</f>
        <v>0</v>
      </c>
      <c r="W2237" s="166">
        <f>VLOOKUP(L2237,Schnitt5!L:P,2,0)</f>
        <v>0</v>
      </c>
      <c r="X2237" s="166">
        <f>VLOOKUP(L2237,Schnitt6!L:P,2,0)</f>
        <v>0</v>
      </c>
      <c r="AA2237" s="166">
        <f>VLOOKUP(L2237,Schnitt1!L:P,3,0)</f>
        <v>0</v>
      </c>
      <c r="AB2237" s="166">
        <f>VLOOKUP(L2237,Schnitt2!L:P,3,0)</f>
        <v>0</v>
      </c>
      <c r="AC2237" s="166">
        <f>VLOOKUP(L2237,Schnitt3!L:P,3,0)</f>
        <v>0</v>
      </c>
      <c r="AD2237" s="166">
        <f>VLOOKUP(L2237,Schnitt4!L:P,3,0)</f>
        <v>0</v>
      </c>
      <c r="AE2237" s="166">
        <f>VLOOKUP(L2237,Schnitt5!L:P,3,0)</f>
        <v>0</v>
      </c>
      <c r="AF2237" s="166">
        <f>VLOOKUP(L2237,Schnitt6!L:P,3,0)</f>
        <v>0</v>
      </c>
    </row>
    <row r="2238" spans="12:32" x14ac:dyDescent="0.25">
      <c r="L2238" s="264">
        <f>Member!A2238</f>
        <v>0</v>
      </c>
      <c r="M2238" s="166">
        <f t="shared" si="146"/>
        <v>0</v>
      </c>
      <c r="N2238" s="166">
        <f t="shared" si="147"/>
        <v>0</v>
      </c>
      <c r="O2238" s="166">
        <f t="shared" si="148"/>
        <v>0</v>
      </c>
      <c r="P2238" s="166">
        <f t="shared" si="149"/>
        <v>49</v>
      </c>
      <c r="S2238" s="166">
        <f>VLOOKUP(L2238,Schnitt1!L:P,2,0)</f>
        <v>0</v>
      </c>
      <c r="T2238" s="166">
        <f>VLOOKUP(L2238,Schnitt2!L:P,2,0)</f>
        <v>0</v>
      </c>
      <c r="U2238" s="166">
        <f>VLOOKUP(L2238,Schnitt3!L:P,2,0)</f>
        <v>0</v>
      </c>
      <c r="V2238" s="166">
        <f>VLOOKUP(L2238,Schnitt4!L:P,2,0)</f>
        <v>0</v>
      </c>
      <c r="W2238" s="166">
        <f>VLOOKUP(L2238,Schnitt5!L:P,2,0)</f>
        <v>0</v>
      </c>
      <c r="X2238" s="166">
        <f>VLOOKUP(L2238,Schnitt6!L:P,2,0)</f>
        <v>0</v>
      </c>
      <c r="AA2238" s="166">
        <f>VLOOKUP(L2238,Schnitt1!L:P,3,0)</f>
        <v>0</v>
      </c>
      <c r="AB2238" s="166">
        <f>VLOOKUP(L2238,Schnitt2!L:P,3,0)</f>
        <v>0</v>
      </c>
      <c r="AC2238" s="166">
        <f>VLOOKUP(L2238,Schnitt3!L:P,3,0)</f>
        <v>0</v>
      </c>
      <c r="AD2238" s="166">
        <f>VLOOKUP(L2238,Schnitt4!L:P,3,0)</f>
        <v>0</v>
      </c>
      <c r="AE2238" s="166">
        <f>VLOOKUP(L2238,Schnitt5!L:P,3,0)</f>
        <v>0</v>
      </c>
      <c r="AF2238" s="166">
        <f>VLOOKUP(L2238,Schnitt6!L:P,3,0)</f>
        <v>0</v>
      </c>
    </row>
    <row r="2239" spans="12:32" x14ac:dyDescent="0.25">
      <c r="L2239" s="264">
        <f>Member!A2239</f>
        <v>0</v>
      </c>
      <c r="M2239" s="166">
        <f t="shared" si="146"/>
        <v>0</v>
      </c>
      <c r="N2239" s="166">
        <f t="shared" si="147"/>
        <v>0</v>
      </c>
      <c r="O2239" s="166">
        <f t="shared" si="148"/>
        <v>0</v>
      </c>
      <c r="P2239" s="166">
        <f t="shared" si="149"/>
        <v>49</v>
      </c>
      <c r="S2239" s="166">
        <f>VLOOKUP(L2239,Schnitt1!L:P,2,0)</f>
        <v>0</v>
      </c>
      <c r="T2239" s="166">
        <f>VLOOKUP(L2239,Schnitt2!L:P,2,0)</f>
        <v>0</v>
      </c>
      <c r="U2239" s="166">
        <f>VLOOKUP(L2239,Schnitt3!L:P,2,0)</f>
        <v>0</v>
      </c>
      <c r="V2239" s="166">
        <f>VLOOKUP(L2239,Schnitt4!L:P,2,0)</f>
        <v>0</v>
      </c>
      <c r="W2239" s="166">
        <f>VLOOKUP(L2239,Schnitt5!L:P,2,0)</f>
        <v>0</v>
      </c>
      <c r="X2239" s="166">
        <f>VLOOKUP(L2239,Schnitt6!L:P,2,0)</f>
        <v>0</v>
      </c>
      <c r="AA2239" s="166">
        <f>VLOOKUP(L2239,Schnitt1!L:P,3,0)</f>
        <v>0</v>
      </c>
      <c r="AB2239" s="166">
        <f>VLOOKUP(L2239,Schnitt2!L:P,3,0)</f>
        <v>0</v>
      </c>
      <c r="AC2239" s="166">
        <f>VLOOKUP(L2239,Schnitt3!L:P,3,0)</f>
        <v>0</v>
      </c>
      <c r="AD2239" s="166">
        <f>VLOOKUP(L2239,Schnitt4!L:P,3,0)</f>
        <v>0</v>
      </c>
      <c r="AE2239" s="166">
        <f>VLOOKUP(L2239,Schnitt5!L:P,3,0)</f>
        <v>0</v>
      </c>
      <c r="AF2239" s="166">
        <f>VLOOKUP(L2239,Schnitt6!L:P,3,0)</f>
        <v>0</v>
      </c>
    </row>
    <row r="2240" spans="12:32" x14ac:dyDescent="0.25">
      <c r="L2240" s="264">
        <f>Member!A2240</f>
        <v>0</v>
      </c>
      <c r="M2240" s="166">
        <f t="shared" si="146"/>
        <v>0</v>
      </c>
      <c r="N2240" s="166">
        <f t="shared" si="147"/>
        <v>0</v>
      </c>
      <c r="O2240" s="166">
        <f t="shared" si="148"/>
        <v>0</v>
      </c>
      <c r="P2240" s="166">
        <f t="shared" si="149"/>
        <v>49</v>
      </c>
      <c r="S2240" s="166">
        <f>VLOOKUP(L2240,Schnitt1!L:P,2,0)</f>
        <v>0</v>
      </c>
      <c r="T2240" s="166">
        <f>VLOOKUP(L2240,Schnitt2!L:P,2,0)</f>
        <v>0</v>
      </c>
      <c r="U2240" s="166">
        <f>VLOOKUP(L2240,Schnitt3!L:P,2,0)</f>
        <v>0</v>
      </c>
      <c r="V2240" s="166">
        <f>VLOOKUP(L2240,Schnitt4!L:P,2,0)</f>
        <v>0</v>
      </c>
      <c r="W2240" s="166">
        <f>VLOOKUP(L2240,Schnitt5!L:P,2,0)</f>
        <v>0</v>
      </c>
      <c r="X2240" s="166">
        <f>VLOOKUP(L2240,Schnitt6!L:P,2,0)</f>
        <v>0</v>
      </c>
      <c r="AA2240" s="166">
        <f>VLOOKUP(L2240,Schnitt1!L:P,3,0)</f>
        <v>0</v>
      </c>
      <c r="AB2240" s="166">
        <f>VLOOKUP(L2240,Schnitt2!L:P,3,0)</f>
        <v>0</v>
      </c>
      <c r="AC2240" s="166">
        <f>VLOOKUP(L2240,Schnitt3!L:P,3,0)</f>
        <v>0</v>
      </c>
      <c r="AD2240" s="166">
        <f>VLOOKUP(L2240,Schnitt4!L:P,3,0)</f>
        <v>0</v>
      </c>
      <c r="AE2240" s="166">
        <f>VLOOKUP(L2240,Schnitt5!L:P,3,0)</f>
        <v>0</v>
      </c>
      <c r="AF2240" s="166">
        <f>VLOOKUP(L2240,Schnitt6!L:P,3,0)</f>
        <v>0</v>
      </c>
    </row>
    <row r="2241" spans="12:32" x14ac:dyDescent="0.25">
      <c r="L2241" s="264">
        <f>Member!A2241</f>
        <v>0</v>
      </c>
      <c r="M2241" s="166">
        <f t="shared" si="146"/>
        <v>0</v>
      </c>
      <c r="N2241" s="166">
        <f t="shared" si="147"/>
        <v>0</v>
      </c>
      <c r="O2241" s="166">
        <f t="shared" si="148"/>
        <v>0</v>
      </c>
      <c r="P2241" s="166">
        <f t="shared" si="149"/>
        <v>49</v>
      </c>
      <c r="S2241" s="166">
        <f>VLOOKUP(L2241,Schnitt1!L:P,2,0)</f>
        <v>0</v>
      </c>
      <c r="T2241" s="166">
        <f>VLOOKUP(L2241,Schnitt2!L:P,2,0)</f>
        <v>0</v>
      </c>
      <c r="U2241" s="166">
        <f>VLOOKUP(L2241,Schnitt3!L:P,2,0)</f>
        <v>0</v>
      </c>
      <c r="V2241" s="166">
        <f>VLOOKUP(L2241,Schnitt4!L:P,2,0)</f>
        <v>0</v>
      </c>
      <c r="W2241" s="166">
        <f>VLOOKUP(L2241,Schnitt5!L:P,2,0)</f>
        <v>0</v>
      </c>
      <c r="X2241" s="166">
        <f>VLOOKUP(L2241,Schnitt6!L:P,2,0)</f>
        <v>0</v>
      </c>
      <c r="AA2241" s="166">
        <f>VLOOKUP(L2241,Schnitt1!L:P,3,0)</f>
        <v>0</v>
      </c>
      <c r="AB2241" s="166">
        <f>VLOOKUP(L2241,Schnitt2!L:P,3,0)</f>
        <v>0</v>
      </c>
      <c r="AC2241" s="166">
        <f>VLOOKUP(L2241,Schnitt3!L:P,3,0)</f>
        <v>0</v>
      </c>
      <c r="AD2241" s="166">
        <f>VLOOKUP(L2241,Schnitt4!L:P,3,0)</f>
        <v>0</v>
      </c>
      <c r="AE2241" s="166">
        <f>VLOOKUP(L2241,Schnitt5!L:P,3,0)</f>
        <v>0</v>
      </c>
      <c r="AF2241" s="166">
        <f>VLOOKUP(L2241,Schnitt6!L:P,3,0)</f>
        <v>0</v>
      </c>
    </row>
    <row r="2242" spans="12:32" x14ac:dyDescent="0.25">
      <c r="L2242" s="264">
        <f>Member!A2242</f>
        <v>0</v>
      </c>
      <c r="M2242" s="166">
        <f t="shared" si="146"/>
        <v>0</v>
      </c>
      <c r="N2242" s="166">
        <f t="shared" si="147"/>
        <v>0</v>
      </c>
      <c r="O2242" s="166">
        <f t="shared" si="148"/>
        <v>0</v>
      </c>
      <c r="P2242" s="166">
        <f t="shared" si="149"/>
        <v>49</v>
      </c>
      <c r="S2242" s="166">
        <f>VLOOKUP(L2242,Schnitt1!L:P,2,0)</f>
        <v>0</v>
      </c>
      <c r="T2242" s="166">
        <f>VLOOKUP(L2242,Schnitt2!L:P,2,0)</f>
        <v>0</v>
      </c>
      <c r="U2242" s="166">
        <f>VLOOKUP(L2242,Schnitt3!L:P,2,0)</f>
        <v>0</v>
      </c>
      <c r="V2242" s="166">
        <f>VLOOKUP(L2242,Schnitt4!L:P,2,0)</f>
        <v>0</v>
      </c>
      <c r="W2242" s="166">
        <f>VLOOKUP(L2242,Schnitt5!L:P,2,0)</f>
        <v>0</v>
      </c>
      <c r="X2242" s="166">
        <f>VLOOKUP(L2242,Schnitt6!L:P,2,0)</f>
        <v>0</v>
      </c>
      <c r="AA2242" s="166">
        <f>VLOOKUP(L2242,Schnitt1!L:P,3,0)</f>
        <v>0</v>
      </c>
      <c r="AB2242" s="166">
        <f>VLOOKUP(L2242,Schnitt2!L:P,3,0)</f>
        <v>0</v>
      </c>
      <c r="AC2242" s="166">
        <f>VLOOKUP(L2242,Schnitt3!L:P,3,0)</f>
        <v>0</v>
      </c>
      <c r="AD2242" s="166">
        <f>VLOOKUP(L2242,Schnitt4!L:P,3,0)</f>
        <v>0</v>
      </c>
      <c r="AE2242" s="166">
        <f>VLOOKUP(L2242,Schnitt5!L:P,3,0)</f>
        <v>0</v>
      </c>
      <c r="AF2242" s="166">
        <f>VLOOKUP(L2242,Schnitt6!L:P,3,0)</f>
        <v>0</v>
      </c>
    </row>
    <row r="2243" spans="12:32" x14ac:dyDescent="0.25">
      <c r="L2243" s="264">
        <f>Member!A2243</f>
        <v>0</v>
      </c>
      <c r="M2243" s="166">
        <f t="shared" ref="M2243:M2306" si="150">SUM(S2243:X2243)</f>
        <v>0</v>
      </c>
      <c r="N2243" s="166">
        <f t="shared" ref="N2243:N2306" si="151">SUM(AA2243:AF2243)</f>
        <v>0</v>
      </c>
      <c r="O2243" s="166">
        <f t="shared" ref="O2243:O2306" si="152">IF(N2243=0,0,M2243/N2243-ROW()/1000000000)</f>
        <v>0</v>
      </c>
      <c r="P2243" s="166">
        <f t="shared" ref="P2243:P2306" si="153">RANK(O2243,O:O)</f>
        <v>49</v>
      </c>
      <c r="S2243" s="166">
        <f>VLOOKUP(L2243,Schnitt1!L:P,2,0)</f>
        <v>0</v>
      </c>
      <c r="T2243" s="166">
        <f>VLOOKUP(L2243,Schnitt2!L:P,2,0)</f>
        <v>0</v>
      </c>
      <c r="U2243" s="166">
        <f>VLOOKUP(L2243,Schnitt3!L:P,2,0)</f>
        <v>0</v>
      </c>
      <c r="V2243" s="166">
        <f>VLOOKUP(L2243,Schnitt4!L:P,2,0)</f>
        <v>0</v>
      </c>
      <c r="W2243" s="166">
        <f>VLOOKUP(L2243,Schnitt5!L:P,2,0)</f>
        <v>0</v>
      </c>
      <c r="X2243" s="166">
        <f>VLOOKUP(L2243,Schnitt6!L:P,2,0)</f>
        <v>0</v>
      </c>
      <c r="AA2243" s="166">
        <f>VLOOKUP(L2243,Schnitt1!L:P,3,0)</f>
        <v>0</v>
      </c>
      <c r="AB2243" s="166">
        <f>VLOOKUP(L2243,Schnitt2!L:P,3,0)</f>
        <v>0</v>
      </c>
      <c r="AC2243" s="166">
        <f>VLOOKUP(L2243,Schnitt3!L:P,3,0)</f>
        <v>0</v>
      </c>
      <c r="AD2243" s="166">
        <f>VLOOKUP(L2243,Schnitt4!L:P,3,0)</f>
        <v>0</v>
      </c>
      <c r="AE2243" s="166">
        <f>VLOOKUP(L2243,Schnitt5!L:P,3,0)</f>
        <v>0</v>
      </c>
      <c r="AF2243" s="166">
        <f>VLOOKUP(L2243,Schnitt6!L:P,3,0)</f>
        <v>0</v>
      </c>
    </row>
    <row r="2244" spans="12:32" x14ac:dyDescent="0.25">
      <c r="L2244" s="264">
        <f>Member!A2244</f>
        <v>0</v>
      </c>
      <c r="M2244" s="166">
        <f t="shared" si="150"/>
        <v>0</v>
      </c>
      <c r="N2244" s="166">
        <f t="shared" si="151"/>
        <v>0</v>
      </c>
      <c r="O2244" s="166">
        <f t="shared" si="152"/>
        <v>0</v>
      </c>
      <c r="P2244" s="166">
        <f t="shared" si="153"/>
        <v>49</v>
      </c>
      <c r="S2244" s="166">
        <f>VLOOKUP(L2244,Schnitt1!L:P,2,0)</f>
        <v>0</v>
      </c>
      <c r="T2244" s="166">
        <f>VLOOKUP(L2244,Schnitt2!L:P,2,0)</f>
        <v>0</v>
      </c>
      <c r="U2244" s="166">
        <f>VLOOKUP(L2244,Schnitt3!L:P,2,0)</f>
        <v>0</v>
      </c>
      <c r="V2244" s="166">
        <f>VLOOKUP(L2244,Schnitt4!L:P,2,0)</f>
        <v>0</v>
      </c>
      <c r="W2244" s="166">
        <f>VLOOKUP(L2244,Schnitt5!L:P,2,0)</f>
        <v>0</v>
      </c>
      <c r="X2244" s="166">
        <f>VLOOKUP(L2244,Schnitt6!L:P,2,0)</f>
        <v>0</v>
      </c>
      <c r="AA2244" s="166">
        <f>VLOOKUP(L2244,Schnitt1!L:P,3,0)</f>
        <v>0</v>
      </c>
      <c r="AB2244" s="166">
        <f>VLOOKUP(L2244,Schnitt2!L:P,3,0)</f>
        <v>0</v>
      </c>
      <c r="AC2244" s="166">
        <f>VLOOKUP(L2244,Schnitt3!L:P,3,0)</f>
        <v>0</v>
      </c>
      <c r="AD2244" s="166">
        <f>VLOOKUP(L2244,Schnitt4!L:P,3,0)</f>
        <v>0</v>
      </c>
      <c r="AE2244" s="166">
        <f>VLOOKUP(L2244,Schnitt5!L:P,3,0)</f>
        <v>0</v>
      </c>
      <c r="AF2244" s="166">
        <f>VLOOKUP(L2244,Schnitt6!L:P,3,0)</f>
        <v>0</v>
      </c>
    </row>
    <row r="2245" spans="12:32" x14ac:dyDescent="0.25">
      <c r="L2245" s="264">
        <f>Member!A2245</f>
        <v>0</v>
      </c>
      <c r="M2245" s="166">
        <f t="shared" si="150"/>
        <v>0</v>
      </c>
      <c r="N2245" s="166">
        <f t="shared" si="151"/>
        <v>0</v>
      </c>
      <c r="O2245" s="166">
        <f t="shared" si="152"/>
        <v>0</v>
      </c>
      <c r="P2245" s="166">
        <f t="shared" si="153"/>
        <v>49</v>
      </c>
      <c r="S2245" s="166">
        <f>VLOOKUP(L2245,Schnitt1!L:P,2,0)</f>
        <v>0</v>
      </c>
      <c r="T2245" s="166">
        <f>VLOOKUP(L2245,Schnitt2!L:P,2,0)</f>
        <v>0</v>
      </c>
      <c r="U2245" s="166">
        <f>VLOOKUP(L2245,Schnitt3!L:P,2,0)</f>
        <v>0</v>
      </c>
      <c r="V2245" s="166">
        <f>VLOOKUP(L2245,Schnitt4!L:P,2,0)</f>
        <v>0</v>
      </c>
      <c r="W2245" s="166">
        <f>VLOOKUP(L2245,Schnitt5!L:P,2,0)</f>
        <v>0</v>
      </c>
      <c r="X2245" s="166">
        <f>VLOOKUP(L2245,Schnitt6!L:P,2,0)</f>
        <v>0</v>
      </c>
      <c r="AA2245" s="166">
        <f>VLOOKUP(L2245,Schnitt1!L:P,3,0)</f>
        <v>0</v>
      </c>
      <c r="AB2245" s="166">
        <f>VLOOKUP(L2245,Schnitt2!L:P,3,0)</f>
        <v>0</v>
      </c>
      <c r="AC2245" s="166">
        <f>VLOOKUP(L2245,Schnitt3!L:P,3,0)</f>
        <v>0</v>
      </c>
      <c r="AD2245" s="166">
        <f>VLOOKUP(L2245,Schnitt4!L:P,3,0)</f>
        <v>0</v>
      </c>
      <c r="AE2245" s="166">
        <f>VLOOKUP(L2245,Schnitt5!L:P,3,0)</f>
        <v>0</v>
      </c>
      <c r="AF2245" s="166">
        <f>VLOOKUP(L2245,Schnitt6!L:P,3,0)</f>
        <v>0</v>
      </c>
    </row>
    <row r="2246" spans="12:32" x14ac:dyDescent="0.25">
      <c r="L2246" s="264">
        <f>Member!A2246</f>
        <v>0</v>
      </c>
      <c r="M2246" s="166">
        <f t="shared" si="150"/>
        <v>0</v>
      </c>
      <c r="N2246" s="166">
        <f t="shared" si="151"/>
        <v>0</v>
      </c>
      <c r="O2246" s="166">
        <f t="shared" si="152"/>
        <v>0</v>
      </c>
      <c r="P2246" s="166">
        <f t="shared" si="153"/>
        <v>49</v>
      </c>
      <c r="S2246" s="166">
        <f>VLOOKUP(L2246,Schnitt1!L:P,2,0)</f>
        <v>0</v>
      </c>
      <c r="T2246" s="166">
        <f>VLOOKUP(L2246,Schnitt2!L:P,2,0)</f>
        <v>0</v>
      </c>
      <c r="U2246" s="166">
        <f>VLOOKUP(L2246,Schnitt3!L:P,2,0)</f>
        <v>0</v>
      </c>
      <c r="V2246" s="166">
        <f>VLOOKUP(L2246,Schnitt4!L:P,2,0)</f>
        <v>0</v>
      </c>
      <c r="W2246" s="166">
        <f>VLOOKUP(L2246,Schnitt5!L:P,2,0)</f>
        <v>0</v>
      </c>
      <c r="X2246" s="166">
        <f>VLOOKUP(L2246,Schnitt6!L:P,2,0)</f>
        <v>0</v>
      </c>
      <c r="AA2246" s="166">
        <f>VLOOKUP(L2246,Schnitt1!L:P,3,0)</f>
        <v>0</v>
      </c>
      <c r="AB2246" s="166">
        <f>VLOOKUP(L2246,Schnitt2!L:P,3,0)</f>
        <v>0</v>
      </c>
      <c r="AC2246" s="166">
        <f>VLOOKUP(L2246,Schnitt3!L:P,3,0)</f>
        <v>0</v>
      </c>
      <c r="AD2246" s="166">
        <f>VLOOKUP(L2246,Schnitt4!L:P,3,0)</f>
        <v>0</v>
      </c>
      <c r="AE2246" s="166">
        <f>VLOOKUP(L2246,Schnitt5!L:P,3,0)</f>
        <v>0</v>
      </c>
      <c r="AF2246" s="166">
        <f>VLOOKUP(L2246,Schnitt6!L:P,3,0)</f>
        <v>0</v>
      </c>
    </row>
    <row r="2247" spans="12:32" x14ac:dyDescent="0.25">
      <c r="L2247" s="264">
        <f>Member!A2247</f>
        <v>0</v>
      </c>
      <c r="M2247" s="166">
        <f t="shared" si="150"/>
        <v>0</v>
      </c>
      <c r="N2247" s="166">
        <f t="shared" si="151"/>
        <v>0</v>
      </c>
      <c r="O2247" s="166">
        <f t="shared" si="152"/>
        <v>0</v>
      </c>
      <c r="P2247" s="166">
        <f t="shared" si="153"/>
        <v>49</v>
      </c>
      <c r="S2247" s="166">
        <f>VLOOKUP(L2247,Schnitt1!L:P,2,0)</f>
        <v>0</v>
      </c>
      <c r="T2247" s="166">
        <f>VLOOKUP(L2247,Schnitt2!L:P,2,0)</f>
        <v>0</v>
      </c>
      <c r="U2247" s="166">
        <f>VLOOKUP(L2247,Schnitt3!L:P,2,0)</f>
        <v>0</v>
      </c>
      <c r="V2247" s="166">
        <f>VLOOKUP(L2247,Schnitt4!L:P,2,0)</f>
        <v>0</v>
      </c>
      <c r="W2247" s="166">
        <f>VLOOKUP(L2247,Schnitt5!L:P,2,0)</f>
        <v>0</v>
      </c>
      <c r="X2247" s="166">
        <f>VLOOKUP(L2247,Schnitt6!L:P,2,0)</f>
        <v>0</v>
      </c>
      <c r="AA2247" s="166">
        <f>VLOOKUP(L2247,Schnitt1!L:P,3,0)</f>
        <v>0</v>
      </c>
      <c r="AB2247" s="166">
        <f>VLOOKUP(L2247,Schnitt2!L:P,3,0)</f>
        <v>0</v>
      </c>
      <c r="AC2247" s="166">
        <f>VLOOKUP(L2247,Schnitt3!L:P,3,0)</f>
        <v>0</v>
      </c>
      <c r="AD2247" s="166">
        <f>VLOOKUP(L2247,Schnitt4!L:P,3,0)</f>
        <v>0</v>
      </c>
      <c r="AE2247" s="166">
        <f>VLOOKUP(L2247,Schnitt5!L:P,3,0)</f>
        <v>0</v>
      </c>
      <c r="AF2247" s="166">
        <f>VLOOKUP(L2247,Schnitt6!L:P,3,0)</f>
        <v>0</v>
      </c>
    </row>
    <row r="2248" spans="12:32" x14ac:dyDescent="0.25">
      <c r="L2248" s="264">
        <f>Member!A2248</f>
        <v>0</v>
      </c>
      <c r="M2248" s="166">
        <f t="shared" si="150"/>
        <v>0</v>
      </c>
      <c r="N2248" s="166">
        <f t="shared" si="151"/>
        <v>0</v>
      </c>
      <c r="O2248" s="166">
        <f t="shared" si="152"/>
        <v>0</v>
      </c>
      <c r="P2248" s="166">
        <f t="shared" si="153"/>
        <v>49</v>
      </c>
      <c r="S2248" s="166">
        <f>VLOOKUP(L2248,Schnitt1!L:P,2,0)</f>
        <v>0</v>
      </c>
      <c r="T2248" s="166">
        <f>VLOOKUP(L2248,Schnitt2!L:P,2,0)</f>
        <v>0</v>
      </c>
      <c r="U2248" s="166">
        <f>VLOOKUP(L2248,Schnitt3!L:P,2,0)</f>
        <v>0</v>
      </c>
      <c r="V2248" s="166">
        <f>VLOOKUP(L2248,Schnitt4!L:P,2,0)</f>
        <v>0</v>
      </c>
      <c r="W2248" s="166">
        <f>VLOOKUP(L2248,Schnitt5!L:P,2,0)</f>
        <v>0</v>
      </c>
      <c r="X2248" s="166">
        <f>VLOOKUP(L2248,Schnitt6!L:P,2,0)</f>
        <v>0</v>
      </c>
      <c r="AA2248" s="166">
        <f>VLOOKUP(L2248,Schnitt1!L:P,3,0)</f>
        <v>0</v>
      </c>
      <c r="AB2248" s="166">
        <f>VLOOKUP(L2248,Schnitt2!L:P,3,0)</f>
        <v>0</v>
      </c>
      <c r="AC2248" s="166">
        <f>VLOOKUP(L2248,Schnitt3!L:P,3,0)</f>
        <v>0</v>
      </c>
      <c r="AD2248" s="166">
        <f>VLOOKUP(L2248,Schnitt4!L:P,3,0)</f>
        <v>0</v>
      </c>
      <c r="AE2248" s="166">
        <f>VLOOKUP(L2248,Schnitt5!L:P,3,0)</f>
        <v>0</v>
      </c>
      <c r="AF2248" s="166">
        <f>VLOOKUP(L2248,Schnitt6!L:P,3,0)</f>
        <v>0</v>
      </c>
    </row>
    <row r="2249" spans="12:32" x14ac:dyDescent="0.25">
      <c r="L2249" s="264">
        <f>Member!A2249</f>
        <v>0</v>
      </c>
      <c r="M2249" s="166">
        <f t="shared" si="150"/>
        <v>0</v>
      </c>
      <c r="N2249" s="166">
        <f t="shared" si="151"/>
        <v>0</v>
      </c>
      <c r="O2249" s="166">
        <f t="shared" si="152"/>
        <v>0</v>
      </c>
      <c r="P2249" s="166">
        <f t="shared" si="153"/>
        <v>49</v>
      </c>
      <c r="S2249" s="166">
        <f>VLOOKUP(L2249,Schnitt1!L:P,2,0)</f>
        <v>0</v>
      </c>
      <c r="T2249" s="166">
        <f>VLOOKUP(L2249,Schnitt2!L:P,2,0)</f>
        <v>0</v>
      </c>
      <c r="U2249" s="166">
        <f>VLOOKUP(L2249,Schnitt3!L:P,2,0)</f>
        <v>0</v>
      </c>
      <c r="V2249" s="166">
        <f>VLOOKUP(L2249,Schnitt4!L:P,2,0)</f>
        <v>0</v>
      </c>
      <c r="W2249" s="166">
        <f>VLOOKUP(L2249,Schnitt5!L:P,2,0)</f>
        <v>0</v>
      </c>
      <c r="X2249" s="166">
        <f>VLOOKUP(L2249,Schnitt6!L:P,2,0)</f>
        <v>0</v>
      </c>
      <c r="AA2249" s="166">
        <f>VLOOKUP(L2249,Schnitt1!L:P,3,0)</f>
        <v>0</v>
      </c>
      <c r="AB2249" s="166">
        <f>VLOOKUP(L2249,Schnitt2!L:P,3,0)</f>
        <v>0</v>
      </c>
      <c r="AC2249" s="166">
        <f>VLOOKUP(L2249,Schnitt3!L:P,3,0)</f>
        <v>0</v>
      </c>
      <c r="AD2249" s="166">
        <f>VLOOKUP(L2249,Schnitt4!L:P,3,0)</f>
        <v>0</v>
      </c>
      <c r="AE2249" s="166">
        <f>VLOOKUP(L2249,Schnitt5!L:P,3,0)</f>
        <v>0</v>
      </c>
      <c r="AF2249" s="166">
        <f>VLOOKUP(L2249,Schnitt6!L:P,3,0)</f>
        <v>0</v>
      </c>
    </row>
    <row r="2250" spans="12:32" x14ac:dyDescent="0.25">
      <c r="L2250" s="264">
        <f>Member!A2250</f>
        <v>0</v>
      </c>
      <c r="M2250" s="166">
        <f t="shared" si="150"/>
        <v>0</v>
      </c>
      <c r="N2250" s="166">
        <f t="shared" si="151"/>
        <v>0</v>
      </c>
      <c r="O2250" s="166">
        <f t="shared" si="152"/>
        <v>0</v>
      </c>
      <c r="P2250" s="166">
        <f t="shared" si="153"/>
        <v>49</v>
      </c>
      <c r="S2250" s="166">
        <f>VLOOKUP(L2250,Schnitt1!L:P,2,0)</f>
        <v>0</v>
      </c>
      <c r="T2250" s="166">
        <f>VLOOKUP(L2250,Schnitt2!L:P,2,0)</f>
        <v>0</v>
      </c>
      <c r="U2250" s="166">
        <f>VLOOKUP(L2250,Schnitt3!L:P,2,0)</f>
        <v>0</v>
      </c>
      <c r="V2250" s="166">
        <f>VLOOKUP(L2250,Schnitt4!L:P,2,0)</f>
        <v>0</v>
      </c>
      <c r="W2250" s="166">
        <f>VLOOKUP(L2250,Schnitt5!L:P,2,0)</f>
        <v>0</v>
      </c>
      <c r="X2250" s="166">
        <f>VLOOKUP(L2250,Schnitt6!L:P,2,0)</f>
        <v>0</v>
      </c>
      <c r="AA2250" s="166">
        <f>VLOOKUP(L2250,Schnitt1!L:P,3,0)</f>
        <v>0</v>
      </c>
      <c r="AB2250" s="166">
        <f>VLOOKUP(L2250,Schnitt2!L:P,3,0)</f>
        <v>0</v>
      </c>
      <c r="AC2250" s="166">
        <f>VLOOKUP(L2250,Schnitt3!L:P,3,0)</f>
        <v>0</v>
      </c>
      <c r="AD2250" s="166">
        <f>VLOOKUP(L2250,Schnitt4!L:P,3,0)</f>
        <v>0</v>
      </c>
      <c r="AE2250" s="166">
        <f>VLOOKUP(L2250,Schnitt5!L:P,3,0)</f>
        <v>0</v>
      </c>
      <c r="AF2250" s="166">
        <f>VLOOKUP(L2250,Schnitt6!L:P,3,0)</f>
        <v>0</v>
      </c>
    </row>
    <row r="2251" spans="12:32" x14ac:dyDescent="0.25">
      <c r="L2251" s="264">
        <f>Member!A2251</f>
        <v>0</v>
      </c>
      <c r="M2251" s="166">
        <f t="shared" si="150"/>
        <v>0</v>
      </c>
      <c r="N2251" s="166">
        <f t="shared" si="151"/>
        <v>0</v>
      </c>
      <c r="O2251" s="166">
        <f t="shared" si="152"/>
        <v>0</v>
      </c>
      <c r="P2251" s="166">
        <f t="shared" si="153"/>
        <v>49</v>
      </c>
      <c r="S2251" s="166">
        <f>VLOOKUP(L2251,Schnitt1!L:P,2,0)</f>
        <v>0</v>
      </c>
      <c r="T2251" s="166">
        <f>VLOOKUP(L2251,Schnitt2!L:P,2,0)</f>
        <v>0</v>
      </c>
      <c r="U2251" s="166">
        <f>VLOOKUP(L2251,Schnitt3!L:P,2,0)</f>
        <v>0</v>
      </c>
      <c r="V2251" s="166">
        <f>VLOOKUP(L2251,Schnitt4!L:P,2,0)</f>
        <v>0</v>
      </c>
      <c r="W2251" s="166">
        <f>VLOOKUP(L2251,Schnitt5!L:P,2,0)</f>
        <v>0</v>
      </c>
      <c r="X2251" s="166">
        <f>VLOOKUP(L2251,Schnitt6!L:P,2,0)</f>
        <v>0</v>
      </c>
      <c r="AA2251" s="166">
        <f>VLOOKUP(L2251,Schnitt1!L:P,3,0)</f>
        <v>0</v>
      </c>
      <c r="AB2251" s="166">
        <f>VLOOKUP(L2251,Schnitt2!L:P,3,0)</f>
        <v>0</v>
      </c>
      <c r="AC2251" s="166">
        <f>VLOOKUP(L2251,Schnitt3!L:P,3,0)</f>
        <v>0</v>
      </c>
      <c r="AD2251" s="166">
        <f>VLOOKUP(L2251,Schnitt4!L:P,3,0)</f>
        <v>0</v>
      </c>
      <c r="AE2251" s="166">
        <f>VLOOKUP(L2251,Schnitt5!L:P,3,0)</f>
        <v>0</v>
      </c>
      <c r="AF2251" s="166">
        <f>VLOOKUP(L2251,Schnitt6!L:P,3,0)</f>
        <v>0</v>
      </c>
    </row>
    <row r="2252" spans="12:32" x14ac:dyDescent="0.25">
      <c r="L2252" s="264">
        <f>Member!A2252</f>
        <v>0</v>
      </c>
      <c r="M2252" s="166">
        <f t="shared" si="150"/>
        <v>0</v>
      </c>
      <c r="N2252" s="166">
        <f t="shared" si="151"/>
        <v>0</v>
      </c>
      <c r="O2252" s="166">
        <f t="shared" si="152"/>
        <v>0</v>
      </c>
      <c r="P2252" s="166">
        <f t="shared" si="153"/>
        <v>49</v>
      </c>
      <c r="S2252" s="166">
        <f>VLOOKUP(L2252,Schnitt1!L:P,2,0)</f>
        <v>0</v>
      </c>
      <c r="T2252" s="166">
        <f>VLOOKUP(L2252,Schnitt2!L:P,2,0)</f>
        <v>0</v>
      </c>
      <c r="U2252" s="166">
        <f>VLOOKUP(L2252,Schnitt3!L:P,2,0)</f>
        <v>0</v>
      </c>
      <c r="V2252" s="166">
        <f>VLOOKUP(L2252,Schnitt4!L:P,2,0)</f>
        <v>0</v>
      </c>
      <c r="W2252" s="166">
        <f>VLOOKUP(L2252,Schnitt5!L:P,2,0)</f>
        <v>0</v>
      </c>
      <c r="X2252" s="166">
        <f>VLOOKUP(L2252,Schnitt6!L:P,2,0)</f>
        <v>0</v>
      </c>
      <c r="AA2252" s="166">
        <f>VLOOKUP(L2252,Schnitt1!L:P,3,0)</f>
        <v>0</v>
      </c>
      <c r="AB2252" s="166">
        <f>VLOOKUP(L2252,Schnitt2!L:P,3,0)</f>
        <v>0</v>
      </c>
      <c r="AC2252" s="166">
        <f>VLOOKUP(L2252,Schnitt3!L:P,3,0)</f>
        <v>0</v>
      </c>
      <c r="AD2252" s="166">
        <f>VLOOKUP(L2252,Schnitt4!L:P,3,0)</f>
        <v>0</v>
      </c>
      <c r="AE2252" s="166">
        <f>VLOOKUP(L2252,Schnitt5!L:P,3,0)</f>
        <v>0</v>
      </c>
      <c r="AF2252" s="166">
        <f>VLOOKUP(L2252,Schnitt6!L:P,3,0)</f>
        <v>0</v>
      </c>
    </row>
    <row r="2253" spans="12:32" x14ac:dyDescent="0.25">
      <c r="L2253" s="264">
        <f>Member!A2253</f>
        <v>0</v>
      </c>
      <c r="M2253" s="166">
        <f t="shared" si="150"/>
        <v>0</v>
      </c>
      <c r="N2253" s="166">
        <f t="shared" si="151"/>
        <v>0</v>
      </c>
      <c r="O2253" s="166">
        <f t="shared" si="152"/>
        <v>0</v>
      </c>
      <c r="P2253" s="166">
        <f t="shared" si="153"/>
        <v>49</v>
      </c>
      <c r="S2253" s="166">
        <f>VLOOKUP(L2253,Schnitt1!L:P,2,0)</f>
        <v>0</v>
      </c>
      <c r="T2253" s="166">
        <f>VLOOKUP(L2253,Schnitt2!L:P,2,0)</f>
        <v>0</v>
      </c>
      <c r="U2253" s="166">
        <f>VLOOKUP(L2253,Schnitt3!L:P,2,0)</f>
        <v>0</v>
      </c>
      <c r="V2253" s="166">
        <f>VLOOKUP(L2253,Schnitt4!L:P,2,0)</f>
        <v>0</v>
      </c>
      <c r="W2253" s="166">
        <f>VLOOKUP(L2253,Schnitt5!L:P,2,0)</f>
        <v>0</v>
      </c>
      <c r="X2253" s="166">
        <f>VLOOKUP(L2253,Schnitt6!L:P,2,0)</f>
        <v>0</v>
      </c>
      <c r="AA2253" s="166">
        <f>VLOOKUP(L2253,Schnitt1!L:P,3,0)</f>
        <v>0</v>
      </c>
      <c r="AB2253" s="166">
        <f>VLOOKUP(L2253,Schnitt2!L:P,3,0)</f>
        <v>0</v>
      </c>
      <c r="AC2253" s="166">
        <f>VLOOKUP(L2253,Schnitt3!L:P,3,0)</f>
        <v>0</v>
      </c>
      <c r="AD2253" s="166">
        <f>VLOOKUP(L2253,Schnitt4!L:P,3,0)</f>
        <v>0</v>
      </c>
      <c r="AE2253" s="166">
        <f>VLOOKUP(L2253,Schnitt5!L:P,3,0)</f>
        <v>0</v>
      </c>
      <c r="AF2253" s="166">
        <f>VLOOKUP(L2253,Schnitt6!L:P,3,0)</f>
        <v>0</v>
      </c>
    </row>
    <row r="2254" spans="12:32" x14ac:dyDescent="0.25">
      <c r="L2254" s="264">
        <f>Member!A2254</f>
        <v>0</v>
      </c>
      <c r="M2254" s="166">
        <f t="shared" si="150"/>
        <v>0</v>
      </c>
      <c r="N2254" s="166">
        <f t="shared" si="151"/>
        <v>0</v>
      </c>
      <c r="O2254" s="166">
        <f t="shared" si="152"/>
        <v>0</v>
      </c>
      <c r="P2254" s="166">
        <f t="shared" si="153"/>
        <v>49</v>
      </c>
      <c r="S2254" s="166">
        <f>VLOOKUP(L2254,Schnitt1!L:P,2,0)</f>
        <v>0</v>
      </c>
      <c r="T2254" s="166">
        <f>VLOOKUP(L2254,Schnitt2!L:P,2,0)</f>
        <v>0</v>
      </c>
      <c r="U2254" s="166">
        <f>VLOOKUP(L2254,Schnitt3!L:P,2,0)</f>
        <v>0</v>
      </c>
      <c r="V2254" s="166">
        <f>VLOOKUP(L2254,Schnitt4!L:P,2,0)</f>
        <v>0</v>
      </c>
      <c r="W2254" s="166">
        <f>VLOOKUP(L2254,Schnitt5!L:P,2,0)</f>
        <v>0</v>
      </c>
      <c r="X2254" s="166">
        <f>VLOOKUP(L2254,Schnitt6!L:P,2,0)</f>
        <v>0</v>
      </c>
      <c r="AA2254" s="166">
        <f>VLOOKUP(L2254,Schnitt1!L:P,3,0)</f>
        <v>0</v>
      </c>
      <c r="AB2254" s="166">
        <f>VLOOKUP(L2254,Schnitt2!L:P,3,0)</f>
        <v>0</v>
      </c>
      <c r="AC2254" s="166">
        <f>VLOOKUP(L2254,Schnitt3!L:P,3,0)</f>
        <v>0</v>
      </c>
      <c r="AD2254" s="166">
        <f>VLOOKUP(L2254,Schnitt4!L:P,3,0)</f>
        <v>0</v>
      </c>
      <c r="AE2254" s="166">
        <f>VLOOKUP(L2254,Schnitt5!L:P,3,0)</f>
        <v>0</v>
      </c>
      <c r="AF2254" s="166">
        <f>VLOOKUP(L2254,Schnitt6!L:P,3,0)</f>
        <v>0</v>
      </c>
    </row>
    <row r="2255" spans="12:32" x14ac:dyDescent="0.25">
      <c r="L2255" s="264">
        <f>Member!A2255</f>
        <v>0</v>
      </c>
      <c r="M2255" s="166">
        <f t="shared" si="150"/>
        <v>0</v>
      </c>
      <c r="N2255" s="166">
        <f t="shared" si="151"/>
        <v>0</v>
      </c>
      <c r="O2255" s="166">
        <f t="shared" si="152"/>
        <v>0</v>
      </c>
      <c r="P2255" s="166">
        <f t="shared" si="153"/>
        <v>49</v>
      </c>
      <c r="S2255" s="166">
        <f>VLOOKUP(L2255,Schnitt1!L:P,2,0)</f>
        <v>0</v>
      </c>
      <c r="T2255" s="166">
        <f>VLOOKUP(L2255,Schnitt2!L:P,2,0)</f>
        <v>0</v>
      </c>
      <c r="U2255" s="166">
        <f>VLOOKUP(L2255,Schnitt3!L:P,2,0)</f>
        <v>0</v>
      </c>
      <c r="V2255" s="166">
        <f>VLOOKUP(L2255,Schnitt4!L:P,2,0)</f>
        <v>0</v>
      </c>
      <c r="W2255" s="166">
        <f>VLOOKUP(L2255,Schnitt5!L:P,2,0)</f>
        <v>0</v>
      </c>
      <c r="X2255" s="166">
        <f>VLOOKUP(L2255,Schnitt6!L:P,2,0)</f>
        <v>0</v>
      </c>
      <c r="AA2255" s="166">
        <f>VLOOKUP(L2255,Schnitt1!L:P,3,0)</f>
        <v>0</v>
      </c>
      <c r="AB2255" s="166">
        <f>VLOOKUP(L2255,Schnitt2!L:P,3,0)</f>
        <v>0</v>
      </c>
      <c r="AC2255" s="166">
        <f>VLOOKUP(L2255,Schnitt3!L:P,3,0)</f>
        <v>0</v>
      </c>
      <c r="AD2255" s="166">
        <f>VLOOKUP(L2255,Schnitt4!L:P,3,0)</f>
        <v>0</v>
      </c>
      <c r="AE2255" s="166">
        <f>VLOOKUP(L2255,Schnitt5!L:P,3,0)</f>
        <v>0</v>
      </c>
      <c r="AF2255" s="166">
        <f>VLOOKUP(L2255,Schnitt6!L:P,3,0)</f>
        <v>0</v>
      </c>
    </row>
    <row r="2256" spans="12:32" x14ac:dyDescent="0.25">
      <c r="L2256" s="264">
        <f>Member!A2256</f>
        <v>0</v>
      </c>
      <c r="M2256" s="166">
        <f t="shared" si="150"/>
        <v>0</v>
      </c>
      <c r="N2256" s="166">
        <f t="shared" si="151"/>
        <v>0</v>
      </c>
      <c r="O2256" s="166">
        <f t="shared" si="152"/>
        <v>0</v>
      </c>
      <c r="P2256" s="166">
        <f t="shared" si="153"/>
        <v>49</v>
      </c>
      <c r="S2256" s="166">
        <f>VLOOKUP(L2256,Schnitt1!L:P,2,0)</f>
        <v>0</v>
      </c>
      <c r="T2256" s="166">
        <f>VLOOKUP(L2256,Schnitt2!L:P,2,0)</f>
        <v>0</v>
      </c>
      <c r="U2256" s="166">
        <f>VLOOKUP(L2256,Schnitt3!L:P,2,0)</f>
        <v>0</v>
      </c>
      <c r="V2256" s="166">
        <f>VLOOKUP(L2256,Schnitt4!L:P,2,0)</f>
        <v>0</v>
      </c>
      <c r="W2256" s="166">
        <f>VLOOKUP(L2256,Schnitt5!L:P,2,0)</f>
        <v>0</v>
      </c>
      <c r="X2256" s="166">
        <f>VLOOKUP(L2256,Schnitt6!L:P,2,0)</f>
        <v>0</v>
      </c>
      <c r="AA2256" s="166">
        <f>VLOOKUP(L2256,Schnitt1!L:P,3,0)</f>
        <v>0</v>
      </c>
      <c r="AB2256" s="166">
        <f>VLOOKUP(L2256,Schnitt2!L:P,3,0)</f>
        <v>0</v>
      </c>
      <c r="AC2256" s="166">
        <f>VLOOKUP(L2256,Schnitt3!L:P,3,0)</f>
        <v>0</v>
      </c>
      <c r="AD2256" s="166">
        <f>VLOOKUP(L2256,Schnitt4!L:P,3,0)</f>
        <v>0</v>
      </c>
      <c r="AE2256" s="166">
        <f>VLOOKUP(L2256,Schnitt5!L:P,3,0)</f>
        <v>0</v>
      </c>
      <c r="AF2256" s="166">
        <f>VLOOKUP(L2256,Schnitt6!L:P,3,0)</f>
        <v>0</v>
      </c>
    </row>
    <row r="2257" spans="12:32" x14ac:dyDescent="0.25">
      <c r="L2257" s="264">
        <f>Member!A2257</f>
        <v>0</v>
      </c>
      <c r="M2257" s="166">
        <f t="shared" si="150"/>
        <v>0</v>
      </c>
      <c r="N2257" s="166">
        <f t="shared" si="151"/>
        <v>0</v>
      </c>
      <c r="O2257" s="166">
        <f t="shared" si="152"/>
        <v>0</v>
      </c>
      <c r="P2257" s="166">
        <f t="shared" si="153"/>
        <v>49</v>
      </c>
      <c r="S2257" s="166">
        <f>VLOOKUP(L2257,Schnitt1!L:P,2,0)</f>
        <v>0</v>
      </c>
      <c r="T2257" s="166">
        <f>VLOOKUP(L2257,Schnitt2!L:P,2,0)</f>
        <v>0</v>
      </c>
      <c r="U2257" s="166">
        <f>VLOOKUP(L2257,Schnitt3!L:P,2,0)</f>
        <v>0</v>
      </c>
      <c r="V2257" s="166">
        <f>VLOOKUP(L2257,Schnitt4!L:P,2,0)</f>
        <v>0</v>
      </c>
      <c r="W2257" s="166">
        <f>VLOOKUP(L2257,Schnitt5!L:P,2,0)</f>
        <v>0</v>
      </c>
      <c r="X2257" s="166">
        <f>VLOOKUP(L2257,Schnitt6!L:P,2,0)</f>
        <v>0</v>
      </c>
      <c r="AA2257" s="166">
        <f>VLOOKUP(L2257,Schnitt1!L:P,3,0)</f>
        <v>0</v>
      </c>
      <c r="AB2257" s="166">
        <f>VLOOKUP(L2257,Schnitt2!L:P,3,0)</f>
        <v>0</v>
      </c>
      <c r="AC2257" s="166">
        <f>VLOOKUP(L2257,Schnitt3!L:P,3,0)</f>
        <v>0</v>
      </c>
      <c r="AD2257" s="166">
        <f>VLOOKUP(L2257,Schnitt4!L:P,3,0)</f>
        <v>0</v>
      </c>
      <c r="AE2257" s="166">
        <f>VLOOKUP(L2257,Schnitt5!L:P,3,0)</f>
        <v>0</v>
      </c>
      <c r="AF2257" s="166">
        <f>VLOOKUP(L2257,Schnitt6!L:P,3,0)</f>
        <v>0</v>
      </c>
    </row>
    <row r="2258" spans="12:32" x14ac:dyDescent="0.25">
      <c r="L2258" s="264">
        <f>Member!A2258</f>
        <v>0</v>
      </c>
      <c r="M2258" s="166">
        <f t="shared" si="150"/>
        <v>0</v>
      </c>
      <c r="N2258" s="166">
        <f t="shared" si="151"/>
        <v>0</v>
      </c>
      <c r="O2258" s="166">
        <f t="shared" si="152"/>
        <v>0</v>
      </c>
      <c r="P2258" s="166">
        <f t="shared" si="153"/>
        <v>49</v>
      </c>
      <c r="S2258" s="166">
        <f>VLOOKUP(L2258,Schnitt1!L:P,2,0)</f>
        <v>0</v>
      </c>
      <c r="T2258" s="166">
        <f>VLOOKUP(L2258,Schnitt2!L:P,2,0)</f>
        <v>0</v>
      </c>
      <c r="U2258" s="166">
        <f>VLOOKUP(L2258,Schnitt3!L:P,2,0)</f>
        <v>0</v>
      </c>
      <c r="V2258" s="166">
        <f>VLOOKUP(L2258,Schnitt4!L:P,2,0)</f>
        <v>0</v>
      </c>
      <c r="W2258" s="166">
        <f>VLOOKUP(L2258,Schnitt5!L:P,2,0)</f>
        <v>0</v>
      </c>
      <c r="X2258" s="166">
        <f>VLOOKUP(L2258,Schnitt6!L:P,2,0)</f>
        <v>0</v>
      </c>
      <c r="AA2258" s="166">
        <f>VLOOKUP(L2258,Schnitt1!L:P,3,0)</f>
        <v>0</v>
      </c>
      <c r="AB2258" s="166">
        <f>VLOOKUP(L2258,Schnitt2!L:P,3,0)</f>
        <v>0</v>
      </c>
      <c r="AC2258" s="166">
        <f>VLOOKUP(L2258,Schnitt3!L:P,3,0)</f>
        <v>0</v>
      </c>
      <c r="AD2258" s="166">
        <f>VLOOKUP(L2258,Schnitt4!L:P,3,0)</f>
        <v>0</v>
      </c>
      <c r="AE2258" s="166">
        <f>VLOOKUP(L2258,Schnitt5!L:P,3,0)</f>
        <v>0</v>
      </c>
      <c r="AF2258" s="166">
        <f>VLOOKUP(L2258,Schnitt6!L:P,3,0)</f>
        <v>0</v>
      </c>
    </row>
    <row r="2259" spans="12:32" x14ac:dyDescent="0.25">
      <c r="L2259" s="264">
        <f>Member!A2259</f>
        <v>0</v>
      </c>
      <c r="M2259" s="166">
        <f t="shared" si="150"/>
        <v>0</v>
      </c>
      <c r="N2259" s="166">
        <f t="shared" si="151"/>
        <v>0</v>
      </c>
      <c r="O2259" s="166">
        <f t="shared" si="152"/>
        <v>0</v>
      </c>
      <c r="P2259" s="166">
        <f t="shared" si="153"/>
        <v>49</v>
      </c>
      <c r="S2259" s="166">
        <f>VLOOKUP(L2259,Schnitt1!L:P,2,0)</f>
        <v>0</v>
      </c>
      <c r="T2259" s="166">
        <f>VLOOKUP(L2259,Schnitt2!L:P,2,0)</f>
        <v>0</v>
      </c>
      <c r="U2259" s="166">
        <f>VLOOKUP(L2259,Schnitt3!L:P,2,0)</f>
        <v>0</v>
      </c>
      <c r="V2259" s="166">
        <f>VLOOKUP(L2259,Schnitt4!L:P,2,0)</f>
        <v>0</v>
      </c>
      <c r="W2259" s="166">
        <f>VLOOKUP(L2259,Schnitt5!L:P,2,0)</f>
        <v>0</v>
      </c>
      <c r="X2259" s="166">
        <f>VLOOKUP(L2259,Schnitt6!L:P,2,0)</f>
        <v>0</v>
      </c>
      <c r="AA2259" s="166">
        <f>VLOOKUP(L2259,Schnitt1!L:P,3,0)</f>
        <v>0</v>
      </c>
      <c r="AB2259" s="166">
        <f>VLOOKUP(L2259,Schnitt2!L:P,3,0)</f>
        <v>0</v>
      </c>
      <c r="AC2259" s="166">
        <f>VLOOKUP(L2259,Schnitt3!L:P,3,0)</f>
        <v>0</v>
      </c>
      <c r="AD2259" s="166">
        <f>VLOOKUP(L2259,Schnitt4!L:P,3,0)</f>
        <v>0</v>
      </c>
      <c r="AE2259" s="166">
        <f>VLOOKUP(L2259,Schnitt5!L:P,3,0)</f>
        <v>0</v>
      </c>
      <c r="AF2259" s="166">
        <f>VLOOKUP(L2259,Schnitt6!L:P,3,0)</f>
        <v>0</v>
      </c>
    </row>
    <row r="2260" spans="12:32" x14ac:dyDescent="0.25">
      <c r="L2260" s="264">
        <f>Member!A2260</f>
        <v>0</v>
      </c>
      <c r="M2260" s="166">
        <f t="shared" si="150"/>
        <v>0</v>
      </c>
      <c r="N2260" s="166">
        <f t="shared" si="151"/>
        <v>0</v>
      </c>
      <c r="O2260" s="166">
        <f t="shared" si="152"/>
        <v>0</v>
      </c>
      <c r="P2260" s="166">
        <f t="shared" si="153"/>
        <v>49</v>
      </c>
      <c r="S2260" s="166">
        <f>VLOOKUP(L2260,Schnitt1!L:P,2,0)</f>
        <v>0</v>
      </c>
      <c r="T2260" s="166">
        <f>VLOOKUP(L2260,Schnitt2!L:P,2,0)</f>
        <v>0</v>
      </c>
      <c r="U2260" s="166">
        <f>VLOOKUP(L2260,Schnitt3!L:P,2,0)</f>
        <v>0</v>
      </c>
      <c r="V2260" s="166">
        <f>VLOOKUP(L2260,Schnitt4!L:P,2,0)</f>
        <v>0</v>
      </c>
      <c r="W2260" s="166">
        <f>VLOOKUP(L2260,Schnitt5!L:P,2,0)</f>
        <v>0</v>
      </c>
      <c r="X2260" s="166">
        <f>VLOOKUP(L2260,Schnitt6!L:P,2,0)</f>
        <v>0</v>
      </c>
      <c r="AA2260" s="166">
        <f>VLOOKUP(L2260,Schnitt1!L:P,3,0)</f>
        <v>0</v>
      </c>
      <c r="AB2260" s="166">
        <f>VLOOKUP(L2260,Schnitt2!L:P,3,0)</f>
        <v>0</v>
      </c>
      <c r="AC2260" s="166">
        <f>VLOOKUP(L2260,Schnitt3!L:P,3,0)</f>
        <v>0</v>
      </c>
      <c r="AD2260" s="166">
        <f>VLOOKUP(L2260,Schnitt4!L:P,3,0)</f>
        <v>0</v>
      </c>
      <c r="AE2260" s="166">
        <f>VLOOKUP(L2260,Schnitt5!L:P,3,0)</f>
        <v>0</v>
      </c>
      <c r="AF2260" s="166">
        <f>VLOOKUP(L2260,Schnitt6!L:P,3,0)</f>
        <v>0</v>
      </c>
    </row>
    <row r="2261" spans="12:32" x14ac:dyDescent="0.25">
      <c r="L2261" s="264">
        <f>Member!A2261</f>
        <v>0</v>
      </c>
      <c r="M2261" s="166">
        <f t="shared" si="150"/>
        <v>0</v>
      </c>
      <c r="N2261" s="166">
        <f t="shared" si="151"/>
        <v>0</v>
      </c>
      <c r="O2261" s="166">
        <f t="shared" si="152"/>
        <v>0</v>
      </c>
      <c r="P2261" s="166">
        <f t="shared" si="153"/>
        <v>49</v>
      </c>
      <c r="S2261" s="166">
        <f>VLOOKUP(L2261,Schnitt1!L:P,2,0)</f>
        <v>0</v>
      </c>
      <c r="T2261" s="166">
        <f>VLOOKUP(L2261,Schnitt2!L:P,2,0)</f>
        <v>0</v>
      </c>
      <c r="U2261" s="166">
        <f>VLOOKUP(L2261,Schnitt3!L:P,2,0)</f>
        <v>0</v>
      </c>
      <c r="V2261" s="166">
        <f>VLOOKUP(L2261,Schnitt4!L:P,2,0)</f>
        <v>0</v>
      </c>
      <c r="W2261" s="166">
        <f>VLOOKUP(L2261,Schnitt5!L:P,2,0)</f>
        <v>0</v>
      </c>
      <c r="X2261" s="166">
        <f>VLOOKUP(L2261,Schnitt6!L:P,2,0)</f>
        <v>0</v>
      </c>
      <c r="AA2261" s="166">
        <f>VLOOKUP(L2261,Schnitt1!L:P,3,0)</f>
        <v>0</v>
      </c>
      <c r="AB2261" s="166">
        <f>VLOOKUP(L2261,Schnitt2!L:P,3,0)</f>
        <v>0</v>
      </c>
      <c r="AC2261" s="166">
        <f>VLOOKUP(L2261,Schnitt3!L:P,3,0)</f>
        <v>0</v>
      </c>
      <c r="AD2261" s="166">
        <f>VLOOKUP(L2261,Schnitt4!L:P,3,0)</f>
        <v>0</v>
      </c>
      <c r="AE2261" s="166">
        <f>VLOOKUP(L2261,Schnitt5!L:P,3,0)</f>
        <v>0</v>
      </c>
      <c r="AF2261" s="166">
        <f>VLOOKUP(L2261,Schnitt6!L:P,3,0)</f>
        <v>0</v>
      </c>
    </row>
    <row r="2262" spans="12:32" x14ac:dyDescent="0.25">
      <c r="L2262" s="264">
        <f>Member!A2262</f>
        <v>0</v>
      </c>
      <c r="M2262" s="166">
        <f t="shared" si="150"/>
        <v>0</v>
      </c>
      <c r="N2262" s="166">
        <f t="shared" si="151"/>
        <v>0</v>
      </c>
      <c r="O2262" s="166">
        <f t="shared" si="152"/>
        <v>0</v>
      </c>
      <c r="P2262" s="166">
        <f t="shared" si="153"/>
        <v>49</v>
      </c>
      <c r="S2262" s="166">
        <f>VLOOKUP(L2262,Schnitt1!L:P,2,0)</f>
        <v>0</v>
      </c>
      <c r="T2262" s="166">
        <f>VLOOKUP(L2262,Schnitt2!L:P,2,0)</f>
        <v>0</v>
      </c>
      <c r="U2262" s="166">
        <f>VLOOKUP(L2262,Schnitt3!L:P,2,0)</f>
        <v>0</v>
      </c>
      <c r="V2262" s="166">
        <f>VLOOKUP(L2262,Schnitt4!L:P,2,0)</f>
        <v>0</v>
      </c>
      <c r="W2262" s="166">
        <f>VLOOKUP(L2262,Schnitt5!L:P,2,0)</f>
        <v>0</v>
      </c>
      <c r="X2262" s="166">
        <f>VLOOKUP(L2262,Schnitt6!L:P,2,0)</f>
        <v>0</v>
      </c>
      <c r="AA2262" s="166">
        <f>VLOOKUP(L2262,Schnitt1!L:P,3,0)</f>
        <v>0</v>
      </c>
      <c r="AB2262" s="166">
        <f>VLOOKUP(L2262,Schnitt2!L:P,3,0)</f>
        <v>0</v>
      </c>
      <c r="AC2262" s="166">
        <f>VLOOKUP(L2262,Schnitt3!L:P,3,0)</f>
        <v>0</v>
      </c>
      <c r="AD2262" s="166">
        <f>VLOOKUP(L2262,Schnitt4!L:P,3,0)</f>
        <v>0</v>
      </c>
      <c r="AE2262" s="166">
        <f>VLOOKUP(L2262,Schnitt5!L:P,3,0)</f>
        <v>0</v>
      </c>
      <c r="AF2262" s="166">
        <f>VLOOKUP(L2262,Schnitt6!L:P,3,0)</f>
        <v>0</v>
      </c>
    </row>
    <row r="2263" spans="12:32" x14ac:dyDescent="0.25">
      <c r="L2263" s="264">
        <f>Member!A2263</f>
        <v>0</v>
      </c>
      <c r="M2263" s="166">
        <f t="shared" si="150"/>
        <v>0</v>
      </c>
      <c r="N2263" s="166">
        <f t="shared" si="151"/>
        <v>0</v>
      </c>
      <c r="O2263" s="166">
        <f t="shared" si="152"/>
        <v>0</v>
      </c>
      <c r="P2263" s="166">
        <f t="shared" si="153"/>
        <v>49</v>
      </c>
      <c r="S2263" s="166">
        <f>VLOOKUP(L2263,Schnitt1!L:P,2,0)</f>
        <v>0</v>
      </c>
      <c r="T2263" s="166">
        <f>VLOOKUP(L2263,Schnitt2!L:P,2,0)</f>
        <v>0</v>
      </c>
      <c r="U2263" s="166">
        <f>VLOOKUP(L2263,Schnitt3!L:P,2,0)</f>
        <v>0</v>
      </c>
      <c r="V2263" s="166">
        <f>VLOOKUP(L2263,Schnitt4!L:P,2,0)</f>
        <v>0</v>
      </c>
      <c r="W2263" s="166">
        <f>VLOOKUP(L2263,Schnitt5!L:P,2,0)</f>
        <v>0</v>
      </c>
      <c r="X2263" s="166">
        <f>VLOOKUP(L2263,Schnitt6!L:P,2,0)</f>
        <v>0</v>
      </c>
      <c r="AA2263" s="166">
        <f>VLOOKUP(L2263,Schnitt1!L:P,3,0)</f>
        <v>0</v>
      </c>
      <c r="AB2263" s="166">
        <f>VLOOKUP(L2263,Schnitt2!L:P,3,0)</f>
        <v>0</v>
      </c>
      <c r="AC2263" s="166">
        <f>VLOOKUP(L2263,Schnitt3!L:P,3,0)</f>
        <v>0</v>
      </c>
      <c r="AD2263" s="166">
        <f>VLOOKUP(L2263,Schnitt4!L:P,3,0)</f>
        <v>0</v>
      </c>
      <c r="AE2263" s="166">
        <f>VLOOKUP(L2263,Schnitt5!L:P,3,0)</f>
        <v>0</v>
      </c>
      <c r="AF2263" s="166">
        <f>VLOOKUP(L2263,Schnitt6!L:P,3,0)</f>
        <v>0</v>
      </c>
    </row>
    <row r="2264" spans="12:32" x14ac:dyDescent="0.25">
      <c r="L2264" s="264">
        <f>Member!A2264</f>
        <v>0</v>
      </c>
      <c r="M2264" s="166">
        <f t="shared" si="150"/>
        <v>0</v>
      </c>
      <c r="N2264" s="166">
        <f t="shared" si="151"/>
        <v>0</v>
      </c>
      <c r="O2264" s="166">
        <f t="shared" si="152"/>
        <v>0</v>
      </c>
      <c r="P2264" s="166">
        <f t="shared" si="153"/>
        <v>49</v>
      </c>
      <c r="S2264" s="166">
        <f>VLOOKUP(L2264,Schnitt1!L:P,2,0)</f>
        <v>0</v>
      </c>
      <c r="T2264" s="166">
        <f>VLOOKUP(L2264,Schnitt2!L:P,2,0)</f>
        <v>0</v>
      </c>
      <c r="U2264" s="166">
        <f>VLOOKUP(L2264,Schnitt3!L:P,2,0)</f>
        <v>0</v>
      </c>
      <c r="V2264" s="166">
        <f>VLOOKUP(L2264,Schnitt4!L:P,2,0)</f>
        <v>0</v>
      </c>
      <c r="W2264" s="166">
        <f>VLOOKUP(L2264,Schnitt5!L:P,2,0)</f>
        <v>0</v>
      </c>
      <c r="X2264" s="166">
        <f>VLOOKUP(L2264,Schnitt6!L:P,2,0)</f>
        <v>0</v>
      </c>
      <c r="AA2264" s="166">
        <f>VLOOKUP(L2264,Schnitt1!L:P,3,0)</f>
        <v>0</v>
      </c>
      <c r="AB2264" s="166">
        <f>VLOOKUP(L2264,Schnitt2!L:P,3,0)</f>
        <v>0</v>
      </c>
      <c r="AC2264" s="166">
        <f>VLOOKUP(L2264,Schnitt3!L:P,3,0)</f>
        <v>0</v>
      </c>
      <c r="AD2264" s="166">
        <f>VLOOKUP(L2264,Schnitt4!L:P,3,0)</f>
        <v>0</v>
      </c>
      <c r="AE2264" s="166">
        <f>VLOOKUP(L2264,Schnitt5!L:P,3,0)</f>
        <v>0</v>
      </c>
      <c r="AF2264" s="166">
        <f>VLOOKUP(L2264,Schnitt6!L:P,3,0)</f>
        <v>0</v>
      </c>
    </row>
    <row r="2265" spans="12:32" x14ac:dyDescent="0.25">
      <c r="L2265" s="264">
        <f>Member!A2265</f>
        <v>0</v>
      </c>
      <c r="M2265" s="166">
        <f t="shared" si="150"/>
        <v>0</v>
      </c>
      <c r="N2265" s="166">
        <f t="shared" si="151"/>
        <v>0</v>
      </c>
      <c r="O2265" s="166">
        <f t="shared" si="152"/>
        <v>0</v>
      </c>
      <c r="P2265" s="166">
        <f t="shared" si="153"/>
        <v>49</v>
      </c>
      <c r="S2265" s="166">
        <f>VLOOKUP(L2265,Schnitt1!L:P,2,0)</f>
        <v>0</v>
      </c>
      <c r="T2265" s="166">
        <f>VLOOKUP(L2265,Schnitt2!L:P,2,0)</f>
        <v>0</v>
      </c>
      <c r="U2265" s="166">
        <f>VLOOKUP(L2265,Schnitt3!L:P,2,0)</f>
        <v>0</v>
      </c>
      <c r="V2265" s="166">
        <f>VLOOKUP(L2265,Schnitt4!L:P,2,0)</f>
        <v>0</v>
      </c>
      <c r="W2265" s="166">
        <f>VLOOKUP(L2265,Schnitt5!L:P,2,0)</f>
        <v>0</v>
      </c>
      <c r="X2265" s="166">
        <f>VLOOKUP(L2265,Schnitt6!L:P,2,0)</f>
        <v>0</v>
      </c>
      <c r="AA2265" s="166">
        <f>VLOOKUP(L2265,Schnitt1!L:P,3,0)</f>
        <v>0</v>
      </c>
      <c r="AB2265" s="166">
        <f>VLOOKUP(L2265,Schnitt2!L:P,3,0)</f>
        <v>0</v>
      </c>
      <c r="AC2265" s="166">
        <f>VLOOKUP(L2265,Schnitt3!L:P,3,0)</f>
        <v>0</v>
      </c>
      <c r="AD2265" s="166">
        <f>VLOOKUP(L2265,Schnitt4!L:P,3,0)</f>
        <v>0</v>
      </c>
      <c r="AE2265" s="166">
        <f>VLOOKUP(L2265,Schnitt5!L:P,3,0)</f>
        <v>0</v>
      </c>
      <c r="AF2265" s="166">
        <f>VLOOKUP(L2265,Schnitt6!L:P,3,0)</f>
        <v>0</v>
      </c>
    </row>
    <row r="2266" spans="12:32" x14ac:dyDescent="0.25">
      <c r="L2266" s="264">
        <f>Member!A2266</f>
        <v>0</v>
      </c>
      <c r="M2266" s="166">
        <f t="shared" si="150"/>
        <v>0</v>
      </c>
      <c r="N2266" s="166">
        <f t="shared" si="151"/>
        <v>0</v>
      </c>
      <c r="O2266" s="166">
        <f t="shared" si="152"/>
        <v>0</v>
      </c>
      <c r="P2266" s="166">
        <f t="shared" si="153"/>
        <v>49</v>
      </c>
      <c r="S2266" s="166">
        <f>VLOOKUP(L2266,Schnitt1!L:P,2,0)</f>
        <v>0</v>
      </c>
      <c r="T2266" s="166">
        <f>VLOOKUP(L2266,Schnitt2!L:P,2,0)</f>
        <v>0</v>
      </c>
      <c r="U2266" s="166">
        <f>VLOOKUP(L2266,Schnitt3!L:P,2,0)</f>
        <v>0</v>
      </c>
      <c r="V2266" s="166">
        <f>VLOOKUP(L2266,Schnitt4!L:P,2,0)</f>
        <v>0</v>
      </c>
      <c r="W2266" s="166">
        <f>VLOOKUP(L2266,Schnitt5!L:P,2,0)</f>
        <v>0</v>
      </c>
      <c r="X2266" s="166">
        <f>VLOOKUP(L2266,Schnitt6!L:P,2,0)</f>
        <v>0</v>
      </c>
      <c r="AA2266" s="166">
        <f>VLOOKUP(L2266,Schnitt1!L:P,3,0)</f>
        <v>0</v>
      </c>
      <c r="AB2266" s="166">
        <f>VLOOKUP(L2266,Schnitt2!L:P,3,0)</f>
        <v>0</v>
      </c>
      <c r="AC2266" s="166">
        <f>VLOOKUP(L2266,Schnitt3!L:P,3,0)</f>
        <v>0</v>
      </c>
      <c r="AD2266" s="166">
        <f>VLOOKUP(L2266,Schnitt4!L:P,3,0)</f>
        <v>0</v>
      </c>
      <c r="AE2266" s="166">
        <f>VLOOKUP(L2266,Schnitt5!L:P,3,0)</f>
        <v>0</v>
      </c>
      <c r="AF2266" s="166">
        <f>VLOOKUP(L2266,Schnitt6!L:P,3,0)</f>
        <v>0</v>
      </c>
    </row>
    <row r="2267" spans="12:32" x14ac:dyDescent="0.25">
      <c r="L2267" s="264">
        <f>Member!A2267</f>
        <v>0</v>
      </c>
      <c r="M2267" s="166">
        <f t="shared" si="150"/>
        <v>0</v>
      </c>
      <c r="N2267" s="166">
        <f t="shared" si="151"/>
        <v>0</v>
      </c>
      <c r="O2267" s="166">
        <f t="shared" si="152"/>
        <v>0</v>
      </c>
      <c r="P2267" s="166">
        <f t="shared" si="153"/>
        <v>49</v>
      </c>
      <c r="S2267" s="166">
        <f>VLOOKUP(L2267,Schnitt1!L:P,2,0)</f>
        <v>0</v>
      </c>
      <c r="T2267" s="166">
        <f>VLOOKUP(L2267,Schnitt2!L:P,2,0)</f>
        <v>0</v>
      </c>
      <c r="U2267" s="166">
        <f>VLOOKUP(L2267,Schnitt3!L:P,2,0)</f>
        <v>0</v>
      </c>
      <c r="V2267" s="166">
        <f>VLOOKUP(L2267,Schnitt4!L:P,2,0)</f>
        <v>0</v>
      </c>
      <c r="W2267" s="166">
        <f>VLOOKUP(L2267,Schnitt5!L:P,2,0)</f>
        <v>0</v>
      </c>
      <c r="X2267" s="166">
        <f>VLOOKUP(L2267,Schnitt6!L:P,2,0)</f>
        <v>0</v>
      </c>
      <c r="AA2267" s="166">
        <f>VLOOKUP(L2267,Schnitt1!L:P,3,0)</f>
        <v>0</v>
      </c>
      <c r="AB2267" s="166">
        <f>VLOOKUP(L2267,Schnitt2!L:P,3,0)</f>
        <v>0</v>
      </c>
      <c r="AC2267" s="166">
        <f>VLOOKUP(L2267,Schnitt3!L:P,3,0)</f>
        <v>0</v>
      </c>
      <c r="AD2267" s="166">
        <f>VLOOKUP(L2267,Schnitt4!L:P,3,0)</f>
        <v>0</v>
      </c>
      <c r="AE2267" s="166">
        <f>VLOOKUP(L2267,Schnitt5!L:P,3,0)</f>
        <v>0</v>
      </c>
      <c r="AF2267" s="166">
        <f>VLOOKUP(L2267,Schnitt6!L:P,3,0)</f>
        <v>0</v>
      </c>
    </row>
    <row r="2268" spans="12:32" x14ac:dyDescent="0.25">
      <c r="L2268" s="264">
        <f>Member!A2268</f>
        <v>0</v>
      </c>
      <c r="M2268" s="166">
        <f t="shared" si="150"/>
        <v>0</v>
      </c>
      <c r="N2268" s="166">
        <f t="shared" si="151"/>
        <v>0</v>
      </c>
      <c r="O2268" s="166">
        <f t="shared" si="152"/>
        <v>0</v>
      </c>
      <c r="P2268" s="166">
        <f t="shared" si="153"/>
        <v>49</v>
      </c>
      <c r="S2268" s="166">
        <f>VLOOKUP(L2268,Schnitt1!L:P,2,0)</f>
        <v>0</v>
      </c>
      <c r="T2268" s="166">
        <f>VLOOKUP(L2268,Schnitt2!L:P,2,0)</f>
        <v>0</v>
      </c>
      <c r="U2268" s="166">
        <f>VLOOKUP(L2268,Schnitt3!L:P,2,0)</f>
        <v>0</v>
      </c>
      <c r="V2268" s="166">
        <f>VLOOKUP(L2268,Schnitt4!L:P,2,0)</f>
        <v>0</v>
      </c>
      <c r="W2268" s="166">
        <f>VLOOKUP(L2268,Schnitt5!L:P,2,0)</f>
        <v>0</v>
      </c>
      <c r="X2268" s="166">
        <f>VLOOKUP(L2268,Schnitt6!L:P,2,0)</f>
        <v>0</v>
      </c>
      <c r="AA2268" s="166">
        <f>VLOOKUP(L2268,Schnitt1!L:P,3,0)</f>
        <v>0</v>
      </c>
      <c r="AB2268" s="166">
        <f>VLOOKUP(L2268,Schnitt2!L:P,3,0)</f>
        <v>0</v>
      </c>
      <c r="AC2268" s="166">
        <f>VLOOKUP(L2268,Schnitt3!L:P,3,0)</f>
        <v>0</v>
      </c>
      <c r="AD2268" s="166">
        <f>VLOOKUP(L2268,Schnitt4!L:P,3,0)</f>
        <v>0</v>
      </c>
      <c r="AE2268" s="166">
        <f>VLOOKUP(L2268,Schnitt5!L:P,3,0)</f>
        <v>0</v>
      </c>
      <c r="AF2268" s="166">
        <f>VLOOKUP(L2268,Schnitt6!L:P,3,0)</f>
        <v>0</v>
      </c>
    </row>
    <row r="2269" spans="12:32" x14ac:dyDescent="0.25">
      <c r="L2269" s="264">
        <f>Member!A2269</f>
        <v>0</v>
      </c>
      <c r="M2269" s="166">
        <f t="shared" si="150"/>
        <v>0</v>
      </c>
      <c r="N2269" s="166">
        <f t="shared" si="151"/>
        <v>0</v>
      </c>
      <c r="O2269" s="166">
        <f t="shared" si="152"/>
        <v>0</v>
      </c>
      <c r="P2269" s="166">
        <f t="shared" si="153"/>
        <v>49</v>
      </c>
      <c r="S2269" s="166">
        <f>VLOOKUP(L2269,Schnitt1!L:P,2,0)</f>
        <v>0</v>
      </c>
      <c r="T2269" s="166">
        <f>VLOOKUP(L2269,Schnitt2!L:P,2,0)</f>
        <v>0</v>
      </c>
      <c r="U2269" s="166">
        <f>VLOOKUP(L2269,Schnitt3!L:P,2,0)</f>
        <v>0</v>
      </c>
      <c r="V2269" s="166">
        <f>VLOOKUP(L2269,Schnitt4!L:P,2,0)</f>
        <v>0</v>
      </c>
      <c r="W2269" s="166">
        <f>VLOOKUP(L2269,Schnitt5!L:P,2,0)</f>
        <v>0</v>
      </c>
      <c r="X2269" s="166">
        <f>VLOOKUP(L2269,Schnitt6!L:P,2,0)</f>
        <v>0</v>
      </c>
      <c r="AA2269" s="166">
        <f>VLOOKUP(L2269,Schnitt1!L:P,3,0)</f>
        <v>0</v>
      </c>
      <c r="AB2269" s="166">
        <f>VLOOKUP(L2269,Schnitt2!L:P,3,0)</f>
        <v>0</v>
      </c>
      <c r="AC2269" s="166">
        <f>VLOOKUP(L2269,Schnitt3!L:P,3,0)</f>
        <v>0</v>
      </c>
      <c r="AD2269" s="166">
        <f>VLOOKUP(L2269,Schnitt4!L:P,3,0)</f>
        <v>0</v>
      </c>
      <c r="AE2269" s="166">
        <f>VLOOKUP(L2269,Schnitt5!L:P,3,0)</f>
        <v>0</v>
      </c>
      <c r="AF2269" s="166">
        <f>VLOOKUP(L2269,Schnitt6!L:P,3,0)</f>
        <v>0</v>
      </c>
    </row>
    <row r="2270" spans="12:32" x14ac:dyDescent="0.25">
      <c r="L2270" s="264">
        <f>Member!A2270</f>
        <v>0</v>
      </c>
      <c r="M2270" s="166">
        <f t="shared" si="150"/>
        <v>0</v>
      </c>
      <c r="N2270" s="166">
        <f t="shared" si="151"/>
        <v>0</v>
      </c>
      <c r="O2270" s="166">
        <f t="shared" si="152"/>
        <v>0</v>
      </c>
      <c r="P2270" s="166">
        <f t="shared" si="153"/>
        <v>49</v>
      </c>
      <c r="S2270" s="166">
        <f>VLOOKUP(L2270,Schnitt1!L:P,2,0)</f>
        <v>0</v>
      </c>
      <c r="T2270" s="166">
        <f>VLOOKUP(L2270,Schnitt2!L:P,2,0)</f>
        <v>0</v>
      </c>
      <c r="U2270" s="166">
        <f>VLOOKUP(L2270,Schnitt3!L:P,2,0)</f>
        <v>0</v>
      </c>
      <c r="V2270" s="166">
        <f>VLOOKUP(L2270,Schnitt4!L:P,2,0)</f>
        <v>0</v>
      </c>
      <c r="W2270" s="166">
        <f>VLOOKUP(L2270,Schnitt5!L:P,2,0)</f>
        <v>0</v>
      </c>
      <c r="X2270" s="166">
        <f>VLOOKUP(L2270,Schnitt6!L:P,2,0)</f>
        <v>0</v>
      </c>
      <c r="AA2270" s="166">
        <f>VLOOKUP(L2270,Schnitt1!L:P,3,0)</f>
        <v>0</v>
      </c>
      <c r="AB2270" s="166">
        <f>VLOOKUP(L2270,Schnitt2!L:P,3,0)</f>
        <v>0</v>
      </c>
      <c r="AC2270" s="166">
        <f>VLOOKUP(L2270,Schnitt3!L:P,3,0)</f>
        <v>0</v>
      </c>
      <c r="AD2270" s="166">
        <f>VLOOKUP(L2270,Schnitt4!L:P,3,0)</f>
        <v>0</v>
      </c>
      <c r="AE2270" s="166">
        <f>VLOOKUP(L2270,Schnitt5!L:P,3,0)</f>
        <v>0</v>
      </c>
      <c r="AF2270" s="166">
        <f>VLOOKUP(L2270,Schnitt6!L:P,3,0)</f>
        <v>0</v>
      </c>
    </row>
    <row r="2271" spans="12:32" x14ac:dyDescent="0.25">
      <c r="L2271" s="264">
        <f>Member!A2271</f>
        <v>0</v>
      </c>
      <c r="M2271" s="166">
        <f t="shared" si="150"/>
        <v>0</v>
      </c>
      <c r="N2271" s="166">
        <f t="shared" si="151"/>
        <v>0</v>
      </c>
      <c r="O2271" s="166">
        <f t="shared" si="152"/>
        <v>0</v>
      </c>
      <c r="P2271" s="166">
        <f t="shared" si="153"/>
        <v>49</v>
      </c>
      <c r="S2271" s="166">
        <f>VLOOKUP(L2271,Schnitt1!L:P,2,0)</f>
        <v>0</v>
      </c>
      <c r="T2271" s="166">
        <f>VLOOKUP(L2271,Schnitt2!L:P,2,0)</f>
        <v>0</v>
      </c>
      <c r="U2271" s="166">
        <f>VLOOKUP(L2271,Schnitt3!L:P,2,0)</f>
        <v>0</v>
      </c>
      <c r="V2271" s="166">
        <f>VLOOKUP(L2271,Schnitt4!L:P,2,0)</f>
        <v>0</v>
      </c>
      <c r="W2271" s="166">
        <f>VLOOKUP(L2271,Schnitt5!L:P,2,0)</f>
        <v>0</v>
      </c>
      <c r="X2271" s="166">
        <f>VLOOKUP(L2271,Schnitt6!L:P,2,0)</f>
        <v>0</v>
      </c>
      <c r="AA2271" s="166">
        <f>VLOOKUP(L2271,Schnitt1!L:P,3,0)</f>
        <v>0</v>
      </c>
      <c r="AB2271" s="166">
        <f>VLOOKUP(L2271,Schnitt2!L:P,3,0)</f>
        <v>0</v>
      </c>
      <c r="AC2271" s="166">
        <f>VLOOKUP(L2271,Schnitt3!L:P,3,0)</f>
        <v>0</v>
      </c>
      <c r="AD2271" s="166">
        <f>VLOOKUP(L2271,Schnitt4!L:P,3,0)</f>
        <v>0</v>
      </c>
      <c r="AE2271" s="166">
        <f>VLOOKUP(L2271,Schnitt5!L:P,3,0)</f>
        <v>0</v>
      </c>
      <c r="AF2271" s="166">
        <f>VLOOKUP(L2271,Schnitt6!L:P,3,0)</f>
        <v>0</v>
      </c>
    </row>
    <row r="2272" spans="12:32" x14ac:dyDescent="0.25">
      <c r="L2272" s="264">
        <f>Member!A2272</f>
        <v>0</v>
      </c>
      <c r="M2272" s="166">
        <f t="shared" si="150"/>
        <v>0</v>
      </c>
      <c r="N2272" s="166">
        <f t="shared" si="151"/>
        <v>0</v>
      </c>
      <c r="O2272" s="166">
        <f t="shared" si="152"/>
        <v>0</v>
      </c>
      <c r="P2272" s="166">
        <f t="shared" si="153"/>
        <v>49</v>
      </c>
      <c r="S2272" s="166">
        <f>VLOOKUP(L2272,Schnitt1!L:P,2,0)</f>
        <v>0</v>
      </c>
      <c r="T2272" s="166">
        <f>VLOOKUP(L2272,Schnitt2!L:P,2,0)</f>
        <v>0</v>
      </c>
      <c r="U2272" s="166">
        <f>VLOOKUP(L2272,Schnitt3!L:P,2,0)</f>
        <v>0</v>
      </c>
      <c r="V2272" s="166">
        <f>VLOOKUP(L2272,Schnitt4!L:P,2,0)</f>
        <v>0</v>
      </c>
      <c r="W2272" s="166">
        <f>VLOOKUP(L2272,Schnitt5!L:P,2,0)</f>
        <v>0</v>
      </c>
      <c r="X2272" s="166">
        <f>VLOOKUP(L2272,Schnitt6!L:P,2,0)</f>
        <v>0</v>
      </c>
      <c r="AA2272" s="166">
        <f>VLOOKUP(L2272,Schnitt1!L:P,3,0)</f>
        <v>0</v>
      </c>
      <c r="AB2272" s="166">
        <f>VLOOKUP(L2272,Schnitt2!L:P,3,0)</f>
        <v>0</v>
      </c>
      <c r="AC2272" s="166">
        <f>VLOOKUP(L2272,Schnitt3!L:P,3,0)</f>
        <v>0</v>
      </c>
      <c r="AD2272" s="166">
        <f>VLOOKUP(L2272,Schnitt4!L:P,3,0)</f>
        <v>0</v>
      </c>
      <c r="AE2272" s="166">
        <f>VLOOKUP(L2272,Schnitt5!L:P,3,0)</f>
        <v>0</v>
      </c>
      <c r="AF2272" s="166">
        <f>VLOOKUP(L2272,Schnitt6!L:P,3,0)</f>
        <v>0</v>
      </c>
    </row>
    <row r="2273" spans="12:32" x14ac:dyDescent="0.25">
      <c r="L2273" s="264">
        <f>Member!A2273</f>
        <v>0</v>
      </c>
      <c r="M2273" s="166">
        <f t="shared" si="150"/>
        <v>0</v>
      </c>
      <c r="N2273" s="166">
        <f t="shared" si="151"/>
        <v>0</v>
      </c>
      <c r="O2273" s="166">
        <f t="shared" si="152"/>
        <v>0</v>
      </c>
      <c r="P2273" s="166">
        <f t="shared" si="153"/>
        <v>49</v>
      </c>
      <c r="S2273" s="166">
        <f>VLOOKUP(L2273,Schnitt1!L:P,2,0)</f>
        <v>0</v>
      </c>
      <c r="T2273" s="166">
        <f>VLOOKUP(L2273,Schnitt2!L:P,2,0)</f>
        <v>0</v>
      </c>
      <c r="U2273" s="166">
        <f>VLOOKUP(L2273,Schnitt3!L:P,2,0)</f>
        <v>0</v>
      </c>
      <c r="V2273" s="166">
        <f>VLOOKUP(L2273,Schnitt4!L:P,2,0)</f>
        <v>0</v>
      </c>
      <c r="W2273" s="166">
        <f>VLOOKUP(L2273,Schnitt5!L:P,2,0)</f>
        <v>0</v>
      </c>
      <c r="X2273" s="166">
        <f>VLOOKUP(L2273,Schnitt6!L:P,2,0)</f>
        <v>0</v>
      </c>
      <c r="AA2273" s="166">
        <f>VLOOKUP(L2273,Schnitt1!L:P,3,0)</f>
        <v>0</v>
      </c>
      <c r="AB2273" s="166">
        <f>VLOOKUP(L2273,Schnitt2!L:P,3,0)</f>
        <v>0</v>
      </c>
      <c r="AC2273" s="166">
        <f>VLOOKUP(L2273,Schnitt3!L:P,3,0)</f>
        <v>0</v>
      </c>
      <c r="AD2273" s="166">
        <f>VLOOKUP(L2273,Schnitt4!L:P,3,0)</f>
        <v>0</v>
      </c>
      <c r="AE2273" s="166">
        <f>VLOOKUP(L2273,Schnitt5!L:P,3,0)</f>
        <v>0</v>
      </c>
      <c r="AF2273" s="166">
        <f>VLOOKUP(L2273,Schnitt6!L:P,3,0)</f>
        <v>0</v>
      </c>
    </row>
    <row r="2274" spans="12:32" x14ac:dyDescent="0.25">
      <c r="L2274" s="264">
        <f>Member!A2274</f>
        <v>0</v>
      </c>
      <c r="M2274" s="166">
        <f t="shared" si="150"/>
        <v>0</v>
      </c>
      <c r="N2274" s="166">
        <f t="shared" si="151"/>
        <v>0</v>
      </c>
      <c r="O2274" s="166">
        <f t="shared" si="152"/>
        <v>0</v>
      </c>
      <c r="P2274" s="166">
        <f t="shared" si="153"/>
        <v>49</v>
      </c>
      <c r="S2274" s="166">
        <f>VLOOKUP(L2274,Schnitt1!L:P,2,0)</f>
        <v>0</v>
      </c>
      <c r="T2274" s="166">
        <f>VLOOKUP(L2274,Schnitt2!L:P,2,0)</f>
        <v>0</v>
      </c>
      <c r="U2274" s="166">
        <f>VLOOKUP(L2274,Schnitt3!L:P,2,0)</f>
        <v>0</v>
      </c>
      <c r="V2274" s="166">
        <f>VLOOKUP(L2274,Schnitt4!L:P,2,0)</f>
        <v>0</v>
      </c>
      <c r="W2274" s="166">
        <f>VLOOKUP(L2274,Schnitt5!L:P,2,0)</f>
        <v>0</v>
      </c>
      <c r="X2274" s="166">
        <f>VLOOKUP(L2274,Schnitt6!L:P,2,0)</f>
        <v>0</v>
      </c>
      <c r="AA2274" s="166">
        <f>VLOOKUP(L2274,Schnitt1!L:P,3,0)</f>
        <v>0</v>
      </c>
      <c r="AB2274" s="166">
        <f>VLOOKUP(L2274,Schnitt2!L:P,3,0)</f>
        <v>0</v>
      </c>
      <c r="AC2274" s="166">
        <f>VLOOKUP(L2274,Schnitt3!L:P,3,0)</f>
        <v>0</v>
      </c>
      <c r="AD2274" s="166">
        <f>VLOOKUP(L2274,Schnitt4!L:P,3,0)</f>
        <v>0</v>
      </c>
      <c r="AE2274" s="166">
        <f>VLOOKUP(L2274,Schnitt5!L:P,3,0)</f>
        <v>0</v>
      </c>
      <c r="AF2274" s="166">
        <f>VLOOKUP(L2274,Schnitt6!L:P,3,0)</f>
        <v>0</v>
      </c>
    </row>
    <row r="2275" spans="12:32" x14ac:dyDescent="0.25">
      <c r="L2275" s="264">
        <f>Member!A2275</f>
        <v>0</v>
      </c>
      <c r="M2275" s="166">
        <f t="shared" si="150"/>
        <v>0</v>
      </c>
      <c r="N2275" s="166">
        <f t="shared" si="151"/>
        <v>0</v>
      </c>
      <c r="O2275" s="166">
        <f t="shared" si="152"/>
        <v>0</v>
      </c>
      <c r="P2275" s="166">
        <f t="shared" si="153"/>
        <v>49</v>
      </c>
      <c r="S2275" s="166">
        <f>VLOOKUP(L2275,Schnitt1!L:P,2,0)</f>
        <v>0</v>
      </c>
      <c r="T2275" s="166">
        <f>VLOOKUP(L2275,Schnitt2!L:P,2,0)</f>
        <v>0</v>
      </c>
      <c r="U2275" s="166">
        <f>VLOOKUP(L2275,Schnitt3!L:P,2,0)</f>
        <v>0</v>
      </c>
      <c r="V2275" s="166">
        <f>VLOOKUP(L2275,Schnitt4!L:P,2,0)</f>
        <v>0</v>
      </c>
      <c r="W2275" s="166">
        <f>VLOOKUP(L2275,Schnitt5!L:P,2,0)</f>
        <v>0</v>
      </c>
      <c r="X2275" s="166">
        <f>VLOOKUP(L2275,Schnitt6!L:P,2,0)</f>
        <v>0</v>
      </c>
      <c r="AA2275" s="166">
        <f>VLOOKUP(L2275,Schnitt1!L:P,3,0)</f>
        <v>0</v>
      </c>
      <c r="AB2275" s="166">
        <f>VLOOKUP(L2275,Schnitt2!L:P,3,0)</f>
        <v>0</v>
      </c>
      <c r="AC2275" s="166">
        <f>VLOOKUP(L2275,Schnitt3!L:P,3,0)</f>
        <v>0</v>
      </c>
      <c r="AD2275" s="166">
        <f>VLOOKUP(L2275,Schnitt4!L:P,3,0)</f>
        <v>0</v>
      </c>
      <c r="AE2275" s="166">
        <f>VLOOKUP(L2275,Schnitt5!L:P,3,0)</f>
        <v>0</v>
      </c>
      <c r="AF2275" s="166">
        <f>VLOOKUP(L2275,Schnitt6!L:P,3,0)</f>
        <v>0</v>
      </c>
    </row>
    <row r="2276" spans="12:32" x14ac:dyDescent="0.25">
      <c r="L2276" s="264">
        <f>Member!A2276</f>
        <v>0</v>
      </c>
      <c r="M2276" s="166">
        <f t="shared" si="150"/>
        <v>0</v>
      </c>
      <c r="N2276" s="166">
        <f t="shared" si="151"/>
        <v>0</v>
      </c>
      <c r="O2276" s="166">
        <f t="shared" si="152"/>
        <v>0</v>
      </c>
      <c r="P2276" s="166">
        <f t="shared" si="153"/>
        <v>49</v>
      </c>
      <c r="S2276" s="166">
        <f>VLOOKUP(L2276,Schnitt1!L:P,2,0)</f>
        <v>0</v>
      </c>
      <c r="T2276" s="166">
        <f>VLOOKUP(L2276,Schnitt2!L:P,2,0)</f>
        <v>0</v>
      </c>
      <c r="U2276" s="166">
        <f>VLOOKUP(L2276,Schnitt3!L:P,2,0)</f>
        <v>0</v>
      </c>
      <c r="V2276" s="166">
        <f>VLOOKUP(L2276,Schnitt4!L:P,2,0)</f>
        <v>0</v>
      </c>
      <c r="W2276" s="166">
        <f>VLOOKUP(L2276,Schnitt5!L:P,2,0)</f>
        <v>0</v>
      </c>
      <c r="X2276" s="166">
        <f>VLOOKUP(L2276,Schnitt6!L:P,2,0)</f>
        <v>0</v>
      </c>
      <c r="AA2276" s="166">
        <f>VLOOKUP(L2276,Schnitt1!L:P,3,0)</f>
        <v>0</v>
      </c>
      <c r="AB2276" s="166">
        <f>VLOOKUP(L2276,Schnitt2!L:P,3,0)</f>
        <v>0</v>
      </c>
      <c r="AC2276" s="166">
        <f>VLOOKUP(L2276,Schnitt3!L:P,3,0)</f>
        <v>0</v>
      </c>
      <c r="AD2276" s="166">
        <f>VLOOKUP(L2276,Schnitt4!L:P,3,0)</f>
        <v>0</v>
      </c>
      <c r="AE2276" s="166">
        <f>VLOOKUP(L2276,Schnitt5!L:P,3,0)</f>
        <v>0</v>
      </c>
      <c r="AF2276" s="166">
        <f>VLOOKUP(L2276,Schnitt6!L:P,3,0)</f>
        <v>0</v>
      </c>
    </row>
    <row r="2277" spans="12:32" x14ac:dyDescent="0.25">
      <c r="L2277" s="264">
        <f>Member!A2277</f>
        <v>0</v>
      </c>
      <c r="M2277" s="166">
        <f t="shared" si="150"/>
        <v>0</v>
      </c>
      <c r="N2277" s="166">
        <f t="shared" si="151"/>
        <v>0</v>
      </c>
      <c r="O2277" s="166">
        <f t="shared" si="152"/>
        <v>0</v>
      </c>
      <c r="P2277" s="166">
        <f t="shared" si="153"/>
        <v>49</v>
      </c>
      <c r="S2277" s="166">
        <f>VLOOKUP(L2277,Schnitt1!L:P,2,0)</f>
        <v>0</v>
      </c>
      <c r="T2277" s="166">
        <f>VLOOKUP(L2277,Schnitt2!L:P,2,0)</f>
        <v>0</v>
      </c>
      <c r="U2277" s="166">
        <f>VLOOKUP(L2277,Schnitt3!L:P,2,0)</f>
        <v>0</v>
      </c>
      <c r="V2277" s="166">
        <f>VLOOKUP(L2277,Schnitt4!L:P,2,0)</f>
        <v>0</v>
      </c>
      <c r="W2277" s="166">
        <f>VLOOKUP(L2277,Schnitt5!L:P,2,0)</f>
        <v>0</v>
      </c>
      <c r="X2277" s="166">
        <f>VLOOKUP(L2277,Schnitt6!L:P,2,0)</f>
        <v>0</v>
      </c>
      <c r="AA2277" s="166">
        <f>VLOOKUP(L2277,Schnitt1!L:P,3,0)</f>
        <v>0</v>
      </c>
      <c r="AB2277" s="166">
        <f>VLOOKUP(L2277,Schnitt2!L:P,3,0)</f>
        <v>0</v>
      </c>
      <c r="AC2277" s="166">
        <f>VLOOKUP(L2277,Schnitt3!L:P,3,0)</f>
        <v>0</v>
      </c>
      <c r="AD2277" s="166">
        <f>VLOOKUP(L2277,Schnitt4!L:P,3,0)</f>
        <v>0</v>
      </c>
      <c r="AE2277" s="166">
        <f>VLOOKUP(L2277,Schnitt5!L:P,3,0)</f>
        <v>0</v>
      </c>
      <c r="AF2277" s="166">
        <f>VLOOKUP(L2277,Schnitt6!L:P,3,0)</f>
        <v>0</v>
      </c>
    </row>
    <row r="2278" spans="12:32" x14ac:dyDescent="0.25">
      <c r="L2278" s="264">
        <f>Member!A2278</f>
        <v>0</v>
      </c>
      <c r="M2278" s="166">
        <f t="shared" si="150"/>
        <v>0</v>
      </c>
      <c r="N2278" s="166">
        <f t="shared" si="151"/>
        <v>0</v>
      </c>
      <c r="O2278" s="166">
        <f t="shared" si="152"/>
        <v>0</v>
      </c>
      <c r="P2278" s="166">
        <f t="shared" si="153"/>
        <v>49</v>
      </c>
      <c r="S2278" s="166">
        <f>VLOOKUP(L2278,Schnitt1!L:P,2,0)</f>
        <v>0</v>
      </c>
      <c r="T2278" s="166">
        <f>VLOOKUP(L2278,Schnitt2!L:P,2,0)</f>
        <v>0</v>
      </c>
      <c r="U2278" s="166">
        <f>VLOOKUP(L2278,Schnitt3!L:P,2,0)</f>
        <v>0</v>
      </c>
      <c r="V2278" s="166">
        <f>VLOOKUP(L2278,Schnitt4!L:P,2,0)</f>
        <v>0</v>
      </c>
      <c r="W2278" s="166">
        <f>VLOOKUP(L2278,Schnitt5!L:P,2,0)</f>
        <v>0</v>
      </c>
      <c r="X2278" s="166">
        <f>VLOOKUP(L2278,Schnitt6!L:P,2,0)</f>
        <v>0</v>
      </c>
      <c r="AA2278" s="166">
        <f>VLOOKUP(L2278,Schnitt1!L:P,3,0)</f>
        <v>0</v>
      </c>
      <c r="AB2278" s="166">
        <f>VLOOKUP(L2278,Schnitt2!L:P,3,0)</f>
        <v>0</v>
      </c>
      <c r="AC2278" s="166">
        <f>VLOOKUP(L2278,Schnitt3!L:P,3,0)</f>
        <v>0</v>
      </c>
      <c r="AD2278" s="166">
        <f>VLOOKUP(L2278,Schnitt4!L:P,3,0)</f>
        <v>0</v>
      </c>
      <c r="AE2278" s="166">
        <f>VLOOKUP(L2278,Schnitt5!L:P,3,0)</f>
        <v>0</v>
      </c>
      <c r="AF2278" s="166">
        <f>VLOOKUP(L2278,Schnitt6!L:P,3,0)</f>
        <v>0</v>
      </c>
    </row>
    <row r="2279" spans="12:32" x14ac:dyDescent="0.25">
      <c r="L2279" s="264">
        <f>Member!A2279</f>
        <v>0</v>
      </c>
      <c r="M2279" s="166">
        <f t="shared" si="150"/>
        <v>0</v>
      </c>
      <c r="N2279" s="166">
        <f t="shared" si="151"/>
        <v>0</v>
      </c>
      <c r="O2279" s="166">
        <f t="shared" si="152"/>
        <v>0</v>
      </c>
      <c r="P2279" s="166">
        <f t="shared" si="153"/>
        <v>49</v>
      </c>
      <c r="S2279" s="166">
        <f>VLOOKUP(L2279,Schnitt1!L:P,2,0)</f>
        <v>0</v>
      </c>
      <c r="T2279" s="166">
        <f>VLOOKUP(L2279,Schnitt2!L:P,2,0)</f>
        <v>0</v>
      </c>
      <c r="U2279" s="166">
        <f>VLOOKUP(L2279,Schnitt3!L:P,2,0)</f>
        <v>0</v>
      </c>
      <c r="V2279" s="166">
        <f>VLOOKUP(L2279,Schnitt4!L:P,2,0)</f>
        <v>0</v>
      </c>
      <c r="W2279" s="166">
        <f>VLOOKUP(L2279,Schnitt5!L:P,2,0)</f>
        <v>0</v>
      </c>
      <c r="X2279" s="166">
        <f>VLOOKUP(L2279,Schnitt6!L:P,2,0)</f>
        <v>0</v>
      </c>
      <c r="AA2279" s="166">
        <f>VLOOKUP(L2279,Schnitt1!L:P,3,0)</f>
        <v>0</v>
      </c>
      <c r="AB2279" s="166">
        <f>VLOOKUP(L2279,Schnitt2!L:P,3,0)</f>
        <v>0</v>
      </c>
      <c r="AC2279" s="166">
        <f>VLOOKUP(L2279,Schnitt3!L:P,3,0)</f>
        <v>0</v>
      </c>
      <c r="AD2279" s="166">
        <f>VLOOKUP(L2279,Schnitt4!L:P,3,0)</f>
        <v>0</v>
      </c>
      <c r="AE2279" s="166">
        <f>VLOOKUP(L2279,Schnitt5!L:P,3,0)</f>
        <v>0</v>
      </c>
      <c r="AF2279" s="166">
        <f>VLOOKUP(L2279,Schnitt6!L:P,3,0)</f>
        <v>0</v>
      </c>
    </row>
    <row r="2280" spans="12:32" x14ac:dyDescent="0.25">
      <c r="L2280" s="264">
        <f>Member!A2280</f>
        <v>0</v>
      </c>
      <c r="M2280" s="166">
        <f t="shared" si="150"/>
        <v>0</v>
      </c>
      <c r="N2280" s="166">
        <f t="shared" si="151"/>
        <v>0</v>
      </c>
      <c r="O2280" s="166">
        <f t="shared" si="152"/>
        <v>0</v>
      </c>
      <c r="P2280" s="166">
        <f t="shared" si="153"/>
        <v>49</v>
      </c>
      <c r="S2280" s="166">
        <f>VLOOKUP(L2280,Schnitt1!L:P,2,0)</f>
        <v>0</v>
      </c>
      <c r="T2280" s="166">
        <f>VLOOKUP(L2280,Schnitt2!L:P,2,0)</f>
        <v>0</v>
      </c>
      <c r="U2280" s="166">
        <f>VLOOKUP(L2280,Schnitt3!L:P,2,0)</f>
        <v>0</v>
      </c>
      <c r="V2280" s="166">
        <f>VLOOKUP(L2280,Schnitt4!L:P,2,0)</f>
        <v>0</v>
      </c>
      <c r="W2280" s="166">
        <f>VLOOKUP(L2280,Schnitt5!L:P,2,0)</f>
        <v>0</v>
      </c>
      <c r="X2280" s="166">
        <f>VLOOKUP(L2280,Schnitt6!L:P,2,0)</f>
        <v>0</v>
      </c>
      <c r="AA2280" s="166">
        <f>VLOOKUP(L2280,Schnitt1!L:P,3,0)</f>
        <v>0</v>
      </c>
      <c r="AB2280" s="166">
        <f>VLOOKUP(L2280,Schnitt2!L:P,3,0)</f>
        <v>0</v>
      </c>
      <c r="AC2280" s="166">
        <f>VLOOKUP(L2280,Schnitt3!L:P,3,0)</f>
        <v>0</v>
      </c>
      <c r="AD2280" s="166">
        <f>VLOOKUP(L2280,Schnitt4!L:P,3,0)</f>
        <v>0</v>
      </c>
      <c r="AE2280" s="166">
        <f>VLOOKUP(L2280,Schnitt5!L:P,3,0)</f>
        <v>0</v>
      </c>
      <c r="AF2280" s="166">
        <f>VLOOKUP(L2280,Schnitt6!L:P,3,0)</f>
        <v>0</v>
      </c>
    </row>
    <row r="2281" spans="12:32" x14ac:dyDescent="0.25">
      <c r="L2281" s="264">
        <f>Member!A2281</f>
        <v>0</v>
      </c>
      <c r="M2281" s="166">
        <f t="shared" si="150"/>
        <v>0</v>
      </c>
      <c r="N2281" s="166">
        <f t="shared" si="151"/>
        <v>0</v>
      </c>
      <c r="O2281" s="166">
        <f t="shared" si="152"/>
        <v>0</v>
      </c>
      <c r="P2281" s="166">
        <f t="shared" si="153"/>
        <v>49</v>
      </c>
      <c r="S2281" s="166">
        <f>VLOOKUP(L2281,Schnitt1!L:P,2,0)</f>
        <v>0</v>
      </c>
      <c r="T2281" s="166">
        <f>VLOOKUP(L2281,Schnitt2!L:P,2,0)</f>
        <v>0</v>
      </c>
      <c r="U2281" s="166">
        <f>VLOOKUP(L2281,Schnitt3!L:P,2,0)</f>
        <v>0</v>
      </c>
      <c r="V2281" s="166">
        <f>VLOOKUP(L2281,Schnitt4!L:P,2,0)</f>
        <v>0</v>
      </c>
      <c r="W2281" s="166">
        <f>VLOOKUP(L2281,Schnitt5!L:P,2,0)</f>
        <v>0</v>
      </c>
      <c r="X2281" s="166">
        <f>VLOOKUP(L2281,Schnitt6!L:P,2,0)</f>
        <v>0</v>
      </c>
      <c r="AA2281" s="166">
        <f>VLOOKUP(L2281,Schnitt1!L:P,3,0)</f>
        <v>0</v>
      </c>
      <c r="AB2281" s="166">
        <f>VLOOKUP(L2281,Schnitt2!L:P,3,0)</f>
        <v>0</v>
      </c>
      <c r="AC2281" s="166">
        <f>VLOOKUP(L2281,Schnitt3!L:P,3,0)</f>
        <v>0</v>
      </c>
      <c r="AD2281" s="166">
        <f>VLOOKUP(L2281,Schnitt4!L:P,3,0)</f>
        <v>0</v>
      </c>
      <c r="AE2281" s="166">
        <f>VLOOKUP(L2281,Schnitt5!L:P,3,0)</f>
        <v>0</v>
      </c>
      <c r="AF2281" s="166">
        <f>VLOOKUP(L2281,Schnitt6!L:P,3,0)</f>
        <v>0</v>
      </c>
    </row>
    <row r="2282" spans="12:32" x14ac:dyDescent="0.25">
      <c r="L2282" s="264">
        <f>Member!A2282</f>
        <v>0</v>
      </c>
      <c r="M2282" s="166">
        <f t="shared" si="150"/>
        <v>0</v>
      </c>
      <c r="N2282" s="166">
        <f t="shared" si="151"/>
        <v>0</v>
      </c>
      <c r="O2282" s="166">
        <f t="shared" si="152"/>
        <v>0</v>
      </c>
      <c r="P2282" s="166">
        <f t="shared" si="153"/>
        <v>49</v>
      </c>
      <c r="S2282" s="166">
        <f>VLOOKUP(L2282,Schnitt1!L:P,2,0)</f>
        <v>0</v>
      </c>
      <c r="T2282" s="166">
        <f>VLOOKUP(L2282,Schnitt2!L:P,2,0)</f>
        <v>0</v>
      </c>
      <c r="U2282" s="166">
        <f>VLOOKUP(L2282,Schnitt3!L:P,2,0)</f>
        <v>0</v>
      </c>
      <c r="V2282" s="166">
        <f>VLOOKUP(L2282,Schnitt4!L:P,2,0)</f>
        <v>0</v>
      </c>
      <c r="W2282" s="166">
        <f>VLOOKUP(L2282,Schnitt5!L:P,2,0)</f>
        <v>0</v>
      </c>
      <c r="X2282" s="166">
        <f>VLOOKUP(L2282,Schnitt6!L:P,2,0)</f>
        <v>0</v>
      </c>
      <c r="AA2282" s="166">
        <f>VLOOKUP(L2282,Schnitt1!L:P,3,0)</f>
        <v>0</v>
      </c>
      <c r="AB2282" s="166">
        <f>VLOOKUP(L2282,Schnitt2!L:P,3,0)</f>
        <v>0</v>
      </c>
      <c r="AC2282" s="166">
        <f>VLOOKUP(L2282,Schnitt3!L:P,3,0)</f>
        <v>0</v>
      </c>
      <c r="AD2282" s="166">
        <f>VLOOKUP(L2282,Schnitt4!L:P,3,0)</f>
        <v>0</v>
      </c>
      <c r="AE2282" s="166">
        <f>VLOOKUP(L2282,Schnitt5!L:P,3,0)</f>
        <v>0</v>
      </c>
      <c r="AF2282" s="166">
        <f>VLOOKUP(L2282,Schnitt6!L:P,3,0)</f>
        <v>0</v>
      </c>
    </row>
    <row r="2283" spans="12:32" x14ac:dyDescent="0.25">
      <c r="L2283" s="264">
        <f>Member!A2283</f>
        <v>0</v>
      </c>
      <c r="M2283" s="166">
        <f t="shared" si="150"/>
        <v>0</v>
      </c>
      <c r="N2283" s="166">
        <f t="shared" si="151"/>
        <v>0</v>
      </c>
      <c r="O2283" s="166">
        <f t="shared" si="152"/>
        <v>0</v>
      </c>
      <c r="P2283" s="166">
        <f t="shared" si="153"/>
        <v>49</v>
      </c>
      <c r="S2283" s="166">
        <f>VLOOKUP(L2283,Schnitt1!L:P,2,0)</f>
        <v>0</v>
      </c>
      <c r="T2283" s="166">
        <f>VLOOKUP(L2283,Schnitt2!L:P,2,0)</f>
        <v>0</v>
      </c>
      <c r="U2283" s="166">
        <f>VLOOKUP(L2283,Schnitt3!L:P,2,0)</f>
        <v>0</v>
      </c>
      <c r="V2283" s="166">
        <f>VLOOKUP(L2283,Schnitt4!L:P,2,0)</f>
        <v>0</v>
      </c>
      <c r="W2283" s="166">
        <f>VLOOKUP(L2283,Schnitt5!L:P,2,0)</f>
        <v>0</v>
      </c>
      <c r="X2283" s="166">
        <f>VLOOKUP(L2283,Schnitt6!L:P,2,0)</f>
        <v>0</v>
      </c>
      <c r="AA2283" s="166">
        <f>VLOOKUP(L2283,Schnitt1!L:P,3,0)</f>
        <v>0</v>
      </c>
      <c r="AB2283" s="166">
        <f>VLOOKUP(L2283,Schnitt2!L:P,3,0)</f>
        <v>0</v>
      </c>
      <c r="AC2283" s="166">
        <f>VLOOKUP(L2283,Schnitt3!L:P,3,0)</f>
        <v>0</v>
      </c>
      <c r="AD2283" s="166">
        <f>VLOOKUP(L2283,Schnitt4!L:P,3,0)</f>
        <v>0</v>
      </c>
      <c r="AE2283" s="166">
        <f>VLOOKUP(L2283,Schnitt5!L:P,3,0)</f>
        <v>0</v>
      </c>
      <c r="AF2283" s="166">
        <f>VLOOKUP(L2283,Schnitt6!L:P,3,0)</f>
        <v>0</v>
      </c>
    </row>
    <row r="2284" spans="12:32" x14ac:dyDescent="0.25">
      <c r="L2284" s="264">
        <f>Member!A2284</f>
        <v>0</v>
      </c>
      <c r="M2284" s="166">
        <f t="shared" si="150"/>
        <v>0</v>
      </c>
      <c r="N2284" s="166">
        <f t="shared" si="151"/>
        <v>0</v>
      </c>
      <c r="O2284" s="166">
        <f t="shared" si="152"/>
        <v>0</v>
      </c>
      <c r="P2284" s="166">
        <f t="shared" si="153"/>
        <v>49</v>
      </c>
      <c r="S2284" s="166">
        <f>VLOOKUP(L2284,Schnitt1!L:P,2,0)</f>
        <v>0</v>
      </c>
      <c r="T2284" s="166">
        <f>VLOOKUP(L2284,Schnitt2!L:P,2,0)</f>
        <v>0</v>
      </c>
      <c r="U2284" s="166">
        <f>VLOOKUP(L2284,Schnitt3!L:P,2,0)</f>
        <v>0</v>
      </c>
      <c r="V2284" s="166">
        <f>VLOOKUP(L2284,Schnitt4!L:P,2,0)</f>
        <v>0</v>
      </c>
      <c r="W2284" s="166">
        <f>VLOOKUP(L2284,Schnitt5!L:P,2,0)</f>
        <v>0</v>
      </c>
      <c r="X2284" s="166">
        <f>VLOOKUP(L2284,Schnitt6!L:P,2,0)</f>
        <v>0</v>
      </c>
      <c r="AA2284" s="166">
        <f>VLOOKUP(L2284,Schnitt1!L:P,3,0)</f>
        <v>0</v>
      </c>
      <c r="AB2284" s="166">
        <f>VLOOKUP(L2284,Schnitt2!L:P,3,0)</f>
        <v>0</v>
      </c>
      <c r="AC2284" s="166">
        <f>VLOOKUP(L2284,Schnitt3!L:P,3,0)</f>
        <v>0</v>
      </c>
      <c r="AD2284" s="166">
        <f>VLOOKUP(L2284,Schnitt4!L:P,3,0)</f>
        <v>0</v>
      </c>
      <c r="AE2284" s="166">
        <f>VLOOKUP(L2284,Schnitt5!L:P,3,0)</f>
        <v>0</v>
      </c>
      <c r="AF2284" s="166">
        <f>VLOOKUP(L2284,Schnitt6!L:P,3,0)</f>
        <v>0</v>
      </c>
    </row>
    <row r="2285" spans="12:32" x14ac:dyDescent="0.25">
      <c r="L2285" s="264">
        <f>Member!A2285</f>
        <v>0</v>
      </c>
      <c r="M2285" s="166">
        <f t="shared" si="150"/>
        <v>0</v>
      </c>
      <c r="N2285" s="166">
        <f t="shared" si="151"/>
        <v>0</v>
      </c>
      <c r="O2285" s="166">
        <f t="shared" si="152"/>
        <v>0</v>
      </c>
      <c r="P2285" s="166">
        <f t="shared" si="153"/>
        <v>49</v>
      </c>
      <c r="S2285" s="166">
        <f>VLOOKUP(L2285,Schnitt1!L:P,2,0)</f>
        <v>0</v>
      </c>
      <c r="T2285" s="166">
        <f>VLOOKUP(L2285,Schnitt2!L:P,2,0)</f>
        <v>0</v>
      </c>
      <c r="U2285" s="166">
        <f>VLOOKUP(L2285,Schnitt3!L:P,2,0)</f>
        <v>0</v>
      </c>
      <c r="V2285" s="166">
        <f>VLOOKUP(L2285,Schnitt4!L:P,2,0)</f>
        <v>0</v>
      </c>
      <c r="W2285" s="166">
        <f>VLOOKUP(L2285,Schnitt5!L:P,2,0)</f>
        <v>0</v>
      </c>
      <c r="X2285" s="166">
        <f>VLOOKUP(L2285,Schnitt6!L:P,2,0)</f>
        <v>0</v>
      </c>
      <c r="AA2285" s="166">
        <f>VLOOKUP(L2285,Schnitt1!L:P,3,0)</f>
        <v>0</v>
      </c>
      <c r="AB2285" s="166">
        <f>VLOOKUP(L2285,Schnitt2!L:P,3,0)</f>
        <v>0</v>
      </c>
      <c r="AC2285" s="166">
        <f>VLOOKUP(L2285,Schnitt3!L:P,3,0)</f>
        <v>0</v>
      </c>
      <c r="AD2285" s="166">
        <f>VLOOKUP(L2285,Schnitt4!L:P,3,0)</f>
        <v>0</v>
      </c>
      <c r="AE2285" s="166">
        <f>VLOOKUP(L2285,Schnitt5!L:P,3,0)</f>
        <v>0</v>
      </c>
      <c r="AF2285" s="166">
        <f>VLOOKUP(L2285,Schnitt6!L:P,3,0)</f>
        <v>0</v>
      </c>
    </row>
    <row r="2286" spans="12:32" x14ac:dyDescent="0.25">
      <c r="L2286" s="264">
        <f>Member!A2286</f>
        <v>0</v>
      </c>
      <c r="M2286" s="166">
        <f t="shared" si="150"/>
        <v>0</v>
      </c>
      <c r="N2286" s="166">
        <f t="shared" si="151"/>
        <v>0</v>
      </c>
      <c r="O2286" s="166">
        <f t="shared" si="152"/>
        <v>0</v>
      </c>
      <c r="P2286" s="166">
        <f t="shared" si="153"/>
        <v>49</v>
      </c>
      <c r="S2286" s="166">
        <f>VLOOKUP(L2286,Schnitt1!L:P,2,0)</f>
        <v>0</v>
      </c>
      <c r="T2286" s="166">
        <f>VLOOKUP(L2286,Schnitt2!L:P,2,0)</f>
        <v>0</v>
      </c>
      <c r="U2286" s="166">
        <f>VLOOKUP(L2286,Schnitt3!L:P,2,0)</f>
        <v>0</v>
      </c>
      <c r="V2286" s="166">
        <f>VLOOKUP(L2286,Schnitt4!L:P,2,0)</f>
        <v>0</v>
      </c>
      <c r="W2286" s="166">
        <f>VLOOKUP(L2286,Schnitt5!L:P,2,0)</f>
        <v>0</v>
      </c>
      <c r="X2286" s="166">
        <f>VLOOKUP(L2286,Schnitt6!L:P,2,0)</f>
        <v>0</v>
      </c>
      <c r="AA2286" s="166">
        <f>VLOOKUP(L2286,Schnitt1!L:P,3,0)</f>
        <v>0</v>
      </c>
      <c r="AB2286" s="166">
        <f>VLOOKUP(L2286,Schnitt2!L:P,3,0)</f>
        <v>0</v>
      </c>
      <c r="AC2286" s="166">
        <f>VLOOKUP(L2286,Schnitt3!L:P,3,0)</f>
        <v>0</v>
      </c>
      <c r="AD2286" s="166">
        <f>VLOOKUP(L2286,Schnitt4!L:P,3,0)</f>
        <v>0</v>
      </c>
      <c r="AE2286" s="166">
        <f>VLOOKUP(L2286,Schnitt5!L:P,3,0)</f>
        <v>0</v>
      </c>
      <c r="AF2286" s="166">
        <f>VLOOKUP(L2286,Schnitt6!L:P,3,0)</f>
        <v>0</v>
      </c>
    </row>
    <row r="2287" spans="12:32" x14ac:dyDescent="0.25">
      <c r="L2287" s="264">
        <f>Member!A2287</f>
        <v>0</v>
      </c>
      <c r="M2287" s="166">
        <f t="shared" si="150"/>
        <v>0</v>
      </c>
      <c r="N2287" s="166">
        <f t="shared" si="151"/>
        <v>0</v>
      </c>
      <c r="O2287" s="166">
        <f t="shared" si="152"/>
        <v>0</v>
      </c>
      <c r="P2287" s="166">
        <f t="shared" si="153"/>
        <v>49</v>
      </c>
      <c r="S2287" s="166">
        <f>VLOOKUP(L2287,Schnitt1!L:P,2,0)</f>
        <v>0</v>
      </c>
      <c r="T2287" s="166">
        <f>VLOOKUP(L2287,Schnitt2!L:P,2,0)</f>
        <v>0</v>
      </c>
      <c r="U2287" s="166">
        <f>VLOOKUP(L2287,Schnitt3!L:P,2,0)</f>
        <v>0</v>
      </c>
      <c r="V2287" s="166">
        <f>VLOOKUP(L2287,Schnitt4!L:P,2,0)</f>
        <v>0</v>
      </c>
      <c r="W2287" s="166">
        <f>VLOOKUP(L2287,Schnitt5!L:P,2,0)</f>
        <v>0</v>
      </c>
      <c r="X2287" s="166">
        <f>VLOOKUP(L2287,Schnitt6!L:P,2,0)</f>
        <v>0</v>
      </c>
      <c r="AA2287" s="166">
        <f>VLOOKUP(L2287,Schnitt1!L:P,3,0)</f>
        <v>0</v>
      </c>
      <c r="AB2287" s="166">
        <f>VLOOKUP(L2287,Schnitt2!L:P,3,0)</f>
        <v>0</v>
      </c>
      <c r="AC2287" s="166">
        <f>VLOOKUP(L2287,Schnitt3!L:P,3,0)</f>
        <v>0</v>
      </c>
      <c r="AD2287" s="166">
        <f>VLOOKUP(L2287,Schnitt4!L:P,3,0)</f>
        <v>0</v>
      </c>
      <c r="AE2287" s="166">
        <f>VLOOKUP(L2287,Schnitt5!L:P,3,0)</f>
        <v>0</v>
      </c>
      <c r="AF2287" s="166">
        <f>VLOOKUP(L2287,Schnitt6!L:P,3,0)</f>
        <v>0</v>
      </c>
    </row>
    <row r="2288" spans="12:32" x14ac:dyDescent="0.25">
      <c r="L2288" s="264">
        <f>Member!A2288</f>
        <v>0</v>
      </c>
      <c r="M2288" s="166">
        <f t="shared" si="150"/>
        <v>0</v>
      </c>
      <c r="N2288" s="166">
        <f t="shared" si="151"/>
        <v>0</v>
      </c>
      <c r="O2288" s="166">
        <f t="shared" si="152"/>
        <v>0</v>
      </c>
      <c r="P2288" s="166">
        <f t="shared" si="153"/>
        <v>49</v>
      </c>
      <c r="S2288" s="166">
        <f>VLOOKUP(L2288,Schnitt1!L:P,2,0)</f>
        <v>0</v>
      </c>
      <c r="T2288" s="166">
        <f>VLOOKUP(L2288,Schnitt2!L:P,2,0)</f>
        <v>0</v>
      </c>
      <c r="U2288" s="166">
        <f>VLOOKUP(L2288,Schnitt3!L:P,2,0)</f>
        <v>0</v>
      </c>
      <c r="V2288" s="166">
        <f>VLOOKUP(L2288,Schnitt4!L:P,2,0)</f>
        <v>0</v>
      </c>
      <c r="W2288" s="166">
        <f>VLOOKUP(L2288,Schnitt5!L:P,2,0)</f>
        <v>0</v>
      </c>
      <c r="X2288" s="166">
        <f>VLOOKUP(L2288,Schnitt6!L:P,2,0)</f>
        <v>0</v>
      </c>
      <c r="AA2288" s="166">
        <f>VLOOKUP(L2288,Schnitt1!L:P,3,0)</f>
        <v>0</v>
      </c>
      <c r="AB2288" s="166">
        <f>VLOOKUP(L2288,Schnitt2!L:P,3,0)</f>
        <v>0</v>
      </c>
      <c r="AC2288" s="166">
        <f>VLOOKUP(L2288,Schnitt3!L:P,3,0)</f>
        <v>0</v>
      </c>
      <c r="AD2288" s="166">
        <f>VLOOKUP(L2288,Schnitt4!L:P,3,0)</f>
        <v>0</v>
      </c>
      <c r="AE2288" s="166">
        <f>VLOOKUP(L2288,Schnitt5!L:P,3,0)</f>
        <v>0</v>
      </c>
      <c r="AF2288" s="166">
        <f>VLOOKUP(L2288,Schnitt6!L:P,3,0)</f>
        <v>0</v>
      </c>
    </row>
    <row r="2289" spans="12:32" x14ac:dyDescent="0.25">
      <c r="L2289" s="264">
        <f>Member!A2289</f>
        <v>0</v>
      </c>
      <c r="M2289" s="166">
        <f t="shared" si="150"/>
        <v>0</v>
      </c>
      <c r="N2289" s="166">
        <f t="shared" si="151"/>
        <v>0</v>
      </c>
      <c r="O2289" s="166">
        <f t="shared" si="152"/>
        <v>0</v>
      </c>
      <c r="P2289" s="166">
        <f t="shared" si="153"/>
        <v>49</v>
      </c>
      <c r="S2289" s="166">
        <f>VLOOKUP(L2289,Schnitt1!L:P,2,0)</f>
        <v>0</v>
      </c>
      <c r="T2289" s="166">
        <f>VLOOKUP(L2289,Schnitt2!L:P,2,0)</f>
        <v>0</v>
      </c>
      <c r="U2289" s="166">
        <f>VLOOKUP(L2289,Schnitt3!L:P,2,0)</f>
        <v>0</v>
      </c>
      <c r="V2289" s="166">
        <f>VLOOKUP(L2289,Schnitt4!L:P,2,0)</f>
        <v>0</v>
      </c>
      <c r="W2289" s="166">
        <f>VLOOKUP(L2289,Schnitt5!L:P,2,0)</f>
        <v>0</v>
      </c>
      <c r="X2289" s="166">
        <f>VLOOKUP(L2289,Schnitt6!L:P,2,0)</f>
        <v>0</v>
      </c>
      <c r="AA2289" s="166">
        <f>VLOOKUP(L2289,Schnitt1!L:P,3,0)</f>
        <v>0</v>
      </c>
      <c r="AB2289" s="166">
        <f>VLOOKUP(L2289,Schnitt2!L:P,3,0)</f>
        <v>0</v>
      </c>
      <c r="AC2289" s="166">
        <f>VLOOKUP(L2289,Schnitt3!L:P,3,0)</f>
        <v>0</v>
      </c>
      <c r="AD2289" s="166">
        <f>VLOOKUP(L2289,Schnitt4!L:P,3,0)</f>
        <v>0</v>
      </c>
      <c r="AE2289" s="166">
        <f>VLOOKUP(L2289,Schnitt5!L:P,3,0)</f>
        <v>0</v>
      </c>
      <c r="AF2289" s="166">
        <f>VLOOKUP(L2289,Schnitt6!L:P,3,0)</f>
        <v>0</v>
      </c>
    </row>
    <row r="2290" spans="12:32" x14ac:dyDescent="0.25">
      <c r="L2290" s="264">
        <f>Member!A2290</f>
        <v>0</v>
      </c>
      <c r="M2290" s="166">
        <f t="shared" si="150"/>
        <v>0</v>
      </c>
      <c r="N2290" s="166">
        <f t="shared" si="151"/>
        <v>0</v>
      </c>
      <c r="O2290" s="166">
        <f t="shared" si="152"/>
        <v>0</v>
      </c>
      <c r="P2290" s="166">
        <f t="shared" si="153"/>
        <v>49</v>
      </c>
      <c r="S2290" s="166">
        <f>VLOOKUP(L2290,Schnitt1!L:P,2,0)</f>
        <v>0</v>
      </c>
      <c r="T2290" s="166">
        <f>VLOOKUP(L2290,Schnitt2!L:P,2,0)</f>
        <v>0</v>
      </c>
      <c r="U2290" s="166">
        <f>VLOOKUP(L2290,Schnitt3!L:P,2,0)</f>
        <v>0</v>
      </c>
      <c r="V2290" s="166">
        <f>VLOOKUP(L2290,Schnitt4!L:P,2,0)</f>
        <v>0</v>
      </c>
      <c r="W2290" s="166">
        <f>VLOOKUP(L2290,Schnitt5!L:P,2,0)</f>
        <v>0</v>
      </c>
      <c r="X2290" s="166">
        <f>VLOOKUP(L2290,Schnitt6!L:P,2,0)</f>
        <v>0</v>
      </c>
      <c r="AA2290" s="166">
        <f>VLOOKUP(L2290,Schnitt1!L:P,3,0)</f>
        <v>0</v>
      </c>
      <c r="AB2290" s="166">
        <f>VLOOKUP(L2290,Schnitt2!L:P,3,0)</f>
        <v>0</v>
      </c>
      <c r="AC2290" s="166">
        <f>VLOOKUP(L2290,Schnitt3!L:P,3,0)</f>
        <v>0</v>
      </c>
      <c r="AD2290" s="166">
        <f>VLOOKUP(L2290,Schnitt4!L:P,3,0)</f>
        <v>0</v>
      </c>
      <c r="AE2290" s="166">
        <f>VLOOKUP(L2290,Schnitt5!L:P,3,0)</f>
        <v>0</v>
      </c>
      <c r="AF2290" s="166">
        <f>VLOOKUP(L2290,Schnitt6!L:P,3,0)</f>
        <v>0</v>
      </c>
    </row>
    <row r="2291" spans="12:32" x14ac:dyDescent="0.25">
      <c r="L2291" s="264">
        <f>Member!A2291</f>
        <v>0</v>
      </c>
      <c r="M2291" s="166">
        <f t="shared" si="150"/>
        <v>0</v>
      </c>
      <c r="N2291" s="166">
        <f t="shared" si="151"/>
        <v>0</v>
      </c>
      <c r="O2291" s="166">
        <f t="shared" si="152"/>
        <v>0</v>
      </c>
      <c r="P2291" s="166">
        <f t="shared" si="153"/>
        <v>49</v>
      </c>
      <c r="S2291" s="166">
        <f>VLOOKUP(L2291,Schnitt1!L:P,2,0)</f>
        <v>0</v>
      </c>
      <c r="T2291" s="166">
        <f>VLOOKUP(L2291,Schnitt2!L:P,2,0)</f>
        <v>0</v>
      </c>
      <c r="U2291" s="166">
        <f>VLOOKUP(L2291,Schnitt3!L:P,2,0)</f>
        <v>0</v>
      </c>
      <c r="V2291" s="166">
        <f>VLOOKUP(L2291,Schnitt4!L:P,2,0)</f>
        <v>0</v>
      </c>
      <c r="W2291" s="166">
        <f>VLOOKUP(L2291,Schnitt5!L:P,2,0)</f>
        <v>0</v>
      </c>
      <c r="X2291" s="166">
        <f>VLOOKUP(L2291,Schnitt6!L:P,2,0)</f>
        <v>0</v>
      </c>
      <c r="AA2291" s="166">
        <f>VLOOKUP(L2291,Schnitt1!L:P,3,0)</f>
        <v>0</v>
      </c>
      <c r="AB2291" s="166">
        <f>VLOOKUP(L2291,Schnitt2!L:P,3,0)</f>
        <v>0</v>
      </c>
      <c r="AC2291" s="166">
        <f>VLOOKUP(L2291,Schnitt3!L:P,3,0)</f>
        <v>0</v>
      </c>
      <c r="AD2291" s="166">
        <f>VLOOKUP(L2291,Schnitt4!L:P,3,0)</f>
        <v>0</v>
      </c>
      <c r="AE2291" s="166">
        <f>VLOOKUP(L2291,Schnitt5!L:P,3,0)</f>
        <v>0</v>
      </c>
      <c r="AF2291" s="166">
        <f>VLOOKUP(L2291,Schnitt6!L:P,3,0)</f>
        <v>0</v>
      </c>
    </row>
    <row r="2292" spans="12:32" x14ac:dyDescent="0.25">
      <c r="L2292" s="264">
        <f>Member!A2292</f>
        <v>0</v>
      </c>
      <c r="M2292" s="166">
        <f t="shared" si="150"/>
        <v>0</v>
      </c>
      <c r="N2292" s="166">
        <f t="shared" si="151"/>
        <v>0</v>
      </c>
      <c r="O2292" s="166">
        <f t="shared" si="152"/>
        <v>0</v>
      </c>
      <c r="P2292" s="166">
        <f t="shared" si="153"/>
        <v>49</v>
      </c>
      <c r="S2292" s="166">
        <f>VLOOKUP(L2292,Schnitt1!L:P,2,0)</f>
        <v>0</v>
      </c>
      <c r="T2292" s="166">
        <f>VLOOKUP(L2292,Schnitt2!L:P,2,0)</f>
        <v>0</v>
      </c>
      <c r="U2292" s="166">
        <f>VLOOKUP(L2292,Schnitt3!L:P,2,0)</f>
        <v>0</v>
      </c>
      <c r="V2292" s="166">
        <f>VLOOKUP(L2292,Schnitt4!L:P,2,0)</f>
        <v>0</v>
      </c>
      <c r="W2292" s="166">
        <f>VLOOKUP(L2292,Schnitt5!L:P,2,0)</f>
        <v>0</v>
      </c>
      <c r="X2292" s="166">
        <f>VLOOKUP(L2292,Schnitt6!L:P,2,0)</f>
        <v>0</v>
      </c>
      <c r="AA2292" s="166">
        <f>VLOOKUP(L2292,Schnitt1!L:P,3,0)</f>
        <v>0</v>
      </c>
      <c r="AB2292" s="166">
        <f>VLOOKUP(L2292,Schnitt2!L:P,3,0)</f>
        <v>0</v>
      </c>
      <c r="AC2292" s="166">
        <f>VLOOKUP(L2292,Schnitt3!L:P,3,0)</f>
        <v>0</v>
      </c>
      <c r="AD2292" s="166">
        <f>VLOOKUP(L2292,Schnitt4!L:P,3,0)</f>
        <v>0</v>
      </c>
      <c r="AE2292" s="166">
        <f>VLOOKUP(L2292,Schnitt5!L:P,3,0)</f>
        <v>0</v>
      </c>
      <c r="AF2292" s="166">
        <f>VLOOKUP(L2292,Schnitt6!L:P,3,0)</f>
        <v>0</v>
      </c>
    </row>
    <row r="2293" spans="12:32" x14ac:dyDescent="0.25">
      <c r="L2293" s="264">
        <f>Member!A2293</f>
        <v>0</v>
      </c>
      <c r="M2293" s="166">
        <f t="shared" si="150"/>
        <v>0</v>
      </c>
      <c r="N2293" s="166">
        <f t="shared" si="151"/>
        <v>0</v>
      </c>
      <c r="O2293" s="166">
        <f t="shared" si="152"/>
        <v>0</v>
      </c>
      <c r="P2293" s="166">
        <f t="shared" si="153"/>
        <v>49</v>
      </c>
      <c r="S2293" s="166">
        <f>VLOOKUP(L2293,Schnitt1!L:P,2,0)</f>
        <v>0</v>
      </c>
      <c r="T2293" s="166">
        <f>VLOOKUP(L2293,Schnitt2!L:P,2,0)</f>
        <v>0</v>
      </c>
      <c r="U2293" s="166">
        <f>VLOOKUP(L2293,Schnitt3!L:P,2,0)</f>
        <v>0</v>
      </c>
      <c r="V2293" s="166">
        <f>VLOOKUP(L2293,Schnitt4!L:P,2,0)</f>
        <v>0</v>
      </c>
      <c r="W2293" s="166">
        <f>VLOOKUP(L2293,Schnitt5!L:P,2,0)</f>
        <v>0</v>
      </c>
      <c r="X2293" s="166">
        <f>VLOOKUP(L2293,Schnitt6!L:P,2,0)</f>
        <v>0</v>
      </c>
      <c r="AA2293" s="166">
        <f>VLOOKUP(L2293,Schnitt1!L:P,3,0)</f>
        <v>0</v>
      </c>
      <c r="AB2293" s="166">
        <f>VLOOKUP(L2293,Schnitt2!L:P,3,0)</f>
        <v>0</v>
      </c>
      <c r="AC2293" s="166">
        <f>VLOOKUP(L2293,Schnitt3!L:P,3,0)</f>
        <v>0</v>
      </c>
      <c r="AD2293" s="166">
        <f>VLOOKUP(L2293,Schnitt4!L:P,3,0)</f>
        <v>0</v>
      </c>
      <c r="AE2293" s="166">
        <f>VLOOKUP(L2293,Schnitt5!L:P,3,0)</f>
        <v>0</v>
      </c>
      <c r="AF2293" s="166">
        <f>VLOOKUP(L2293,Schnitt6!L:P,3,0)</f>
        <v>0</v>
      </c>
    </row>
    <row r="2294" spans="12:32" x14ac:dyDescent="0.25">
      <c r="L2294" s="264">
        <f>Member!A2294</f>
        <v>0</v>
      </c>
      <c r="M2294" s="166">
        <f t="shared" si="150"/>
        <v>0</v>
      </c>
      <c r="N2294" s="166">
        <f t="shared" si="151"/>
        <v>0</v>
      </c>
      <c r="O2294" s="166">
        <f t="shared" si="152"/>
        <v>0</v>
      </c>
      <c r="P2294" s="166">
        <f t="shared" si="153"/>
        <v>49</v>
      </c>
      <c r="S2294" s="166">
        <f>VLOOKUP(L2294,Schnitt1!L:P,2,0)</f>
        <v>0</v>
      </c>
      <c r="T2294" s="166">
        <f>VLOOKUP(L2294,Schnitt2!L:P,2,0)</f>
        <v>0</v>
      </c>
      <c r="U2294" s="166">
        <f>VLOOKUP(L2294,Schnitt3!L:P,2,0)</f>
        <v>0</v>
      </c>
      <c r="V2294" s="166">
        <f>VLOOKUP(L2294,Schnitt4!L:P,2,0)</f>
        <v>0</v>
      </c>
      <c r="W2294" s="166">
        <f>VLOOKUP(L2294,Schnitt5!L:P,2,0)</f>
        <v>0</v>
      </c>
      <c r="X2294" s="166">
        <f>VLOOKUP(L2294,Schnitt6!L:P,2,0)</f>
        <v>0</v>
      </c>
      <c r="AA2294" s="166">
        <f>VLOOKUP(L2294,Schnitt1!L:P,3,0)</f>
        <v>0</v>
      </c>
      <c r="AB2294" s="166">
        <f>VLOOKUP(L2294,Schnitt2!L:P,3,0)</f>
        <v>0</v>
      </c>
      <c r="AC2294" s="166">
        <f>VLOOKUP(L2294,Schnitt3!L:P,3,0)</f>
        <v>0</v>
      </c>
      <c r="AD2294" s="166">
        <f>VLOOKUP(L2294,Schnitt4!L:P,3,0)</f>
        <v>0</v>
      </c>
      <c r="AE2294" s="166">
        <f>VLOOKUP(L2294,Schnitt5!L:P,3,0)</f>
        <v>0</v>
      </c>
      <c r="AF2294" s="166">
        <f>VLOOKUP(L2294,Schnitt6!L:P,3,0)</f>
        <v>0</v>
      </c>
    </row>
    <row r="2295" spans="12:32" x14ac:dyDescent="0.25">
      <c r="L2295" s="264">
        <f>Member!A2295</f>
        <v>0</v>
      </c>
      <c r="M2295" s="166">
        <f t="shared" si="150"/>
        <v>0</v>
      </c>
      <c r="N2295" s="166">
        <f t="shared" si="151"/>
        <v>0</v>
      </c>
      <c r="O2295" s="166">
        <f t="shared" si="152"/>
        <v>0</v>
      </c>
      <c r="P2295" s="166">
        <f t="shared" si="153"/>
        <v>49</v>
      </c>
      <c r="S2295" s="166">
        <f>VLOOKUP(L2295,Schnitt1!L:P,2,0)</f>
        <v>0</v>
      </c>
      <c r="T2295" s="166">
        <f>VLOOKUP(L2295,Schnitt2!L:P,2,0)</f>
        <v>0</v>
      </c>
      <c r="U2295" s="166">
        <f>VLOOKUP(L2295,Schnitt3!L:P,2,0)</f>
        <v>0</v>
      </c>
      <c r="V2295" s="166">
        <f>VLOOKUP(L2295,Schnitt4!L:P,2,0)</f>
        <v>0</v>
      </c>
      <c r="W2295" s="166">
        <f>VLOOKUP(L2295,Schnitt5!L:P,2,0)</f>
        <v>0</v>
      </c>
      <c r="X2295" s="166">
        <f>VLOOKUP(L2295,Schnitt6!L:P,2,0)</f>
        <v>0</v>
      </c>
      <c r="AA2295" s="166">
        <f>VLOOKUP(L2295,Schnitt1!L:P,3,0)</f>
        <v>0</v>
      </c>
      <c r="AB2295" s="166">
        <f>VLOOKUP(L2295,Schnitt2!L:P,3,0)</f>
        <v>0</v>
      </c>
      <c r="AC2295" s="166">
        <f>VLOOKUP(L2295,Schnitt3!L:P,3,0)</f>
        <v>0</v>
      </c>
      <c r="AD2295" s="166">
        <f>VLOOKUP(L2295,Schnitt4!L:P,3,0)</f>
        <v>0</v>
      </c>
      <c r="AE2295" s="166">
        <f>VLOOKUP(L2295,Schnitt5!L:P,3,0)</f>
        <v>0</v>
      </c>
      <c r="AF2295" s="166">
        <f>VLOOKUP(L2295,Schnitt6!L:P,3,0)</f>
        <v>0</v>
      </c>
    </row>
    <row r="2296" spans="12:32" x14ac:dyDescent="0.25">
      <c r="L2296" s="264">
        <f>Member!A2296</f>
        <v>0</v>
      </c>
      <c r="M2296" s="166">
        <f t="shared" si="150"/>
        <v>0</v>
      </c>
      <c r="N2296" s="166">
        <f t="shared" si="151"/>
        <v>0</v>
      </c>
      <c r="O2296" s="166">
        <f t="shared" si="152"/>
        <v>0</v>
      </c>
      <c r="P2296" s="166">
        <f t="shared" si="153"/>
        <v>49</v>
      </c>
      <c r="S2296" s="166">
        <f>VLOOKUP(L2296,Schnitt1!L:P,2,0)</f>
        <v>0</v>
      </c>
      <c r="T2296" s="166">
        <f>VLOOKUP(L2296,Schnitt2!L:P,2,0)</f>
        <v>0</v>
      </c>
      <c r="U2296" s="166">
        <f>VLOOKUP(L2296,Schnitt3!L:P,2,0)</f>
        <v>0</v>
      </c>
      <c r="V2296" s="166">
        <f>VLOOKUP(L2296,Schnitt4!L:P,2,0)</f>
        <v>0</v>
      </c>
      <c r="W2296" s="166">
        <f>VLOOKUP(L2296,Schnitt5!L:P,2,0)</f>
        <v>0</v>
      </c>
      <c r="X2296" s="166">
        <f>VLOOKUP(L2296,Schnitt6!L:P,2,0)</f>
        <v>0</v>
      </c>
      <c r="AA2296" s="166">
        <f>VLOOKUP(L2296,Schnitt1!L:P,3,0)</f>
        <v>0</v>
      </c>
      <c r="AB2296" s="166">
        <f>VLOOKUP(L2296,Schnitt2!L:P,3,0)</f>
        <v>0</v>
      </c>
      <c r="AC2296" s="166">
        <f>VLOOKUP(L2296,Schnitt3!L:P,3,0)</f>
        <v>0</v>
      </c>
      <c r="AD2296" s="166">
        <f>VLOOKUP(L2296,Schnitt4!L:P,3,0)</f>
        <v>0</v>
      </c>
      <c r="AE2296" s="166">
        <f>VLOOKUP(L2296,Schnitt5!L:P,3,0)</f>
        <v>0</v>
      </c>
      <c r="AF2296" s="166">
        <f>VLOOKUP(L2296,Schnitt6!L:P,3,0)</f>
        <v>0</v>
      </c>
    </row>
    <row r="2297" spans="12:32" x14ac:dyDescent="0.25">
      <c r="L2297" s="264">
        <f>Member!A2297</f>
        <v>0</v>
      </c>
      <c r="M2297" s="166">
        <f t="shared" si="150"/>
        <v>0</v>
      </c>
      <c r="N2297" s="166">
        <f t="shared" si="151"/>
        <v>0</v>
      </c>
      <c r="O2297" s="166">
        <f t="shared" si="152"/>
        <v>0</v>
      </c>
      <c r="P2297" s="166">
        <f t="shared" si="153"/>
        <v>49</v>
      </c>
      <c r="S2297" s="166">
        <f>VLOOKUP(L2297,Schnitt1!L:P,2,0)</f>
        <v>0</v>
      </c>
      <c r="T2297" s="166">
        <f>VLOOKUP(L2297,Schnitt2!L:P,2,0)</f>
        <v>0</v>
      </c>
      <c r="U2297" s="166">
        <f>VLOOKUP(L2297,Schnitt3!L:P,2,0)</f>
        <v>0</v>
      </c>
      <c r="V2297" s="166">
        <f>VLOOKUP(L2297,Schnitt4!L:P,2,0)</f>
        <v>0</v>
      </c>
      <c r="W2297" s="166">
        <f>VLOOKUP(L2297,Schnitt5!L:P,2,0)</f>
        <v>0</v>
      </c>
      <c r="X2297" s="166">
        <f>VLOOKUP(L2297,Schnitt6!L:P,2,0)</f>
        <v>0</v>
      </c>
      <c r="AA2297" s="166">
        <f>VLOOKUP(L2297,Schnitt1!L:P,3,0)</f>
        <v>0</v>
      </c>
      <c r="AB2297" s="166">
        <f>VLOOKUP(L2297,Schnitt2!L:P,3,0)</f>
        <v>0</v>
      </c>
      <c r="AC2297" s="166">
        <f>VLOOKUP(L2297,Schnitt3!L:P,3,0)</f>
        <v>0</v>
      </c>
      <c r="AD2297" s="166">
        <f>VLOOKUP(L2297,Schnitt4!L:P,3,0)</f>
        <v>0</v>
      </c>
      <c r="AE2297" s="166">
        <f>VLOOKUP(L2297,Schnitt5!L:P,3,0)</f>
        <v>0</v>
      </c>
      <c r="AF2297" s="166">
        <f>VLOOKUP(L2297,Schnitt6!L:P,3,0)</f>
        <v>0</v>
      </c>
    </row>
    <row r="2298" spans="12:32" x14ac:dyDescent="0.25">
      <c r="L2298" s="264">
        <f>Member!A2298</f>
        <v>0</v>
      </c>
      <c r="M2298" s="166">
        <f t="shared" si="150"/>
        <v>0</v>
      </c>
      <c r="N2298" s="166">
        <f t="shared" si="151"/>
        <v>0</v>
      </c>
      <c r="O2298" s="166">
        <f t="shared" si="152"/>
        <v>0</v>
      </c>
      <c r="P2298" s="166">
        <f t="shared" si="153"/>
        <v>49</v>
      </c>
      <c r="S2298" s="166">
        <f>VLOOKUP(L2298,Schnitt1!L:P,2,0)</f>
        <v>0</v>
      </c>
      <c r="T2298" s="166">
        <f>VLOOKUP(L2298,Schnitt2!L:P,2,0)</f>
        <v>0</v>
      </c>
      <c r="U2298" s="166">
        <f>VLOOKUP(L2298,Schnitt3!L:P,2,0)</f>
        <v>0</v>
      </c>
      <c r="V2298" s="166">
        <f>VLOOKUP(L2298,Schnitt4!L:P,2,0)</f>
        <v>0</v>
      </c>
      <c r="W2298" s="166">
        <f>VLOOKUP(L2298,Schnitt5!L:P,2,0)</f>
        <v>0</v>
      </c>
      <c r="X2298" s="166">
        <f>VLOOKUP(L2298,Schnitt6!L:P,2,0)</f>
        <v>0</v>
      </c>
      <c r="AA2298" s="166">
        <f>VLOOKUP(L2298,Schnitt1!L:P,3,0)</f>
        <v>0</v>
      </c>
      <c r="AB2298" s="166">
        <f>VLOOKUP(L2298,Schnitt2!L:P,3,0)</f>
        <v>0</v>
      </c>
      <c r="AC2298" s="166">
        <f>VLOOKUP(L2298,Schnitt3!L:P,3,0)</f>
        <v>0</v>
      </c>
      <c r="AD2298" s="166">
        <f>VLOOKUP(L2298,Schnitt4!L:P,3,0)</f>
        <v>0</v>
      </c>
      <c r="AE2298" s="166">
        <f>VLOOKUP(L2298,Schnitt5!L:P,3,0)</f>
        <v>0</v>
      </c>
      <c r="AF2298" s="166">
        <f>VLOOKUP(L2298,Schnitt6!L:P,3,0)</f>
        <v>0</v>
      </c>
    </row>
    <row r="2299" spans="12:32" x14ac:dyDescent="0.25">
      <c r="L2299" s="264">
        <f>Member!A2299</f>
        <v>0</v>
      </c>
      <c r="M2299" s="166">
        <f t="shared" si="150"/>
        <v>0</v>
      </c>
      <c r="N2299" s="166">
        <f t="shared" si="151"/>
        <v>0</v>
      </c>
      <c r="O2299" s="166">
        <f t="shared" si="152"/>
        <v>0</v>
      </c>
      <c r="P2299" s="166">
        <f t="shared" si="153"/>
        <v>49</v>
      </c>
      <c r="S2299" s="166">
        <f>VLOOKUP(L2299,Schnitt1!L:P,2,0)</f>
        <v>0</v>
      </c>
      <c r="T2299" s="166">
        <f>VLOOKUP(L2299,Schnitt2!L:P,2,0)</f>
        <v>0</v>
      </c>
      <c r="U2299" s="166">
        <f>VLOOKUP(L2299,Schnitt3!L:P,2,0)</f>
        <v>0</v>
      </c>
      <c r="V2299" s="166">
        <f>VLOOKUP(L2299,Schnitt4!L:P,2,0)</f>
        <v>0</v>
      </c>
      <c r="W2299" s="166">
        <f>VLOOKUP(L2299,Schnitt5!L:P,2,0)</f>
        <v>0</v>
      </c>
      <c r="X2299" s="166">
        <f>VLOOKUP(L2299,Schnitt6!L:P,2,0)</f>
        <v>0</v>
      </c>
      <c r="AA2299" s="166">
        <f>VLOOKUP(L2299,Schnitt1!L:P,3,0)</f>
        <v>0</v>
      </c>
      <c r="AB2299" s="166">
        <f>VLOOKUP(L2299,Schnitt2!L:P,3,0)</f>
        <v>0</v>
      </c>
      <c r="AC2299" s="166">
        <f>VLOOKUP(L2299,Schnitt3!L:P,3,0)</f>
        <v>0</v>
      </c>
      <c r="AD2299" s="166">
        <f>VLOOKUP(L2299,Schnitt4!L:P,3,0)</f>
        <v>0</v>
      </c>
      <c r="AE2299" s="166">
        <f>VLOOKUP(L2299,Schnitt5!L:P,3,0)</f>
        <v>0</v>
      </c>
      <c r="AF2299" s="166">
        <f>VLOOKUP(L2299,Schnitt6!L:P,3,0)</f>
        <v>0</v>
      </c>
    </row>
    <row r="2300" spans="12:32" x14ac:dyDescent="0.25">
      <c r="L2300" s="264">
        <f>Member!A2300</f>
        <v>0</v>
      </c>
      <c r="M2300" s="166">
        <f t="shared" si="150"/>
        <v>0</v>
      </c>
      <c r="N2300" s="166">
        <f t="shared" si="151"/>
        <v>0</v>
      </c>
      <c r="O2300" s="166">
        <f t="shared" si="152"/>
        <v>0</v>
      </c>
      <c r="P2300" s="166">
        <f t="shared" si="153"/>
        <v>49</v>
      </c>
      <c r="S2300" s="166">
        <f>VLOOKUP(L2300,Schnitt1!L:P,2,0)</f>
        <v>0</v>
      </c>
      <c r="T2300" s="166">
        <f>VLOOKUP(L2300,Schnitt2!L:P,2,0)</f>
        <v>0</v>
      </c>
      <c r="U2300" s="166">
        <f>VLOOKUP(L2300,Schnitt3!L:P,2,0)</f>
        <v>0</v>
      </c>
      <c r="V2300" s="166">
        <f>VLOOKUP(L2300,Schnitt4!L:P,2,0)</f>
        <v>0</v>
      </c>
      <c r="W2300" s="166">
        <f>VLOOKUP(L2300,Schnitt5!L:P,2,0)</f>
        <v>0</v>
      </c>
      <c r="X2300" s="166">
        <f>VLOOKUP(L2300,Schnitt6!L:P,2,0)</f>
        <v>0</v>
      </c>
      <c r="AA2300" s="166">
        <f>VLOOKUP(L2300,Schnitt1!L:P,3,0)</f>
        <v>0</v>
      </c>
      <c r="AB2300" s="166">
        <f>VLOOKUP(L2300,Schnitt2!L:P,3,0)</f>
        <v>0</v>
      </c>
      <c r="AC2300" s="166">
        <f>VLOOKUP(L2300,Schnitt3!L:P,3,0)</f>
        <v>0</v>
      </c>
      <c r="AD2300" s="166">
        <f>VLOOKUP(L2300,Schnitt4!L:P,3,0)</f>
        <v>0</v>
      </c>
      <c r="AE2300" s="166">
        <f>VLOOKUP(L2300,Schnitt5!L:P,3,0)</f>
        <v>0</v>
      </c>
      <c r="AF2300" s="166">
        <f>VLOOKUP(L2300,Schnitt6!L:P,3,0)</f>
        <v>0</v>
      </c>
    </row>
    <row r="2301" spans="12:32" x14ac:dyDescent="0.25">
      <c r="L2301" s="264">
        <f>Member!A2301</f>
        <v>0</v>
      </c>
      <c r="M2301" s="166">
        <f t="shared" si="150"/>
        <v>0</v>
      </c>
      <c r="N2301" s="166">
        <f t="shared" si="151"/>
        <v>0</v>
      </c>
      <c r="O2301" s="166">
        <f t="shared" si="152"/>
        <v>0</v>
      </c>
      <c r="P2301" s="166">
        <f t="shared" si="153"/>
        <v>49</v>
      </c>
      <c r="S2301" s="166">
        <f>VLOOKUP(L2301,Schnitt1!L:P,2,0)</f>
        <v>0</v>
      </c>
      <c r="T2301" s="166">
        <f>VLOOKUP(L2301,Schnitt2!L:P,2,0)</f>
        <v>0</v>
      </c>
      <c r="U2301" s="166">
        <f>VLOOKUP(L2301,Schnitt3!L:P,2,0)</f>
        <v>0</v>
      </c>
      <c r="V2301" s="166">
        <f>VLOOKUP(L2301,Schnitt4!L:P,2,0)</f>
        <v>0</v>
      </c>
      <c r="W2301" s="166">
        <f>VLOOKUP(L2301,Schnitt5!L:P,2,0)</f>
        <v>0</v>
      </c>
      <c r="X2301" s="166">
        <f>VLOOKUP(L2301,Schnitt6!L:P,2,0)</f>
        <v>0</v>
      </c>
      <c r="AA2301" s="166">
        <f>VLOOKUP(L2301,Schnitt1!L:P,3,0)</f>
        <v>0</v>
      </c>
      <c r="AB2301" s="166">
        <f>VLOOKUP(L2301,Schnitt2!L:P,3,0)</f>
        <v>0</v>
      </c>
      <c r="AC2301" s="166">
        <f>VLOOKUP(L2301,Schnitt3!L:P,3,0)</f>
        <v>0</v>
      </c>
      <c r="AD2301" s="166">
        <f>VLOOKUP(L2301,Schnitt4!L:P,3,0)</f>
        <v>0</v>
      </c>
      <c r="AE2301" s="166">
        <f>VLOOKUP(L2301,Schnitt5!L:P,3,0)</f>
        <v>0</v>
      </c>
      <c r="AF2301" s="166">
        <f>VLOOKUP(L2301,Schnitt6!L:P,3,0)</f>
        <v>0</v>
      </c>
    </row>
    <row r="2302" spans="12:32" x14ac:dyDescent="0.25">
      <c r="L2302" s="264">
        <f>Member!A2302</f>
        <v>0</v>
      </c>
      <c r="M2302" s="166">
        <f t="shared" si="150"/>
        <v>0</v>
      </c>
      <c r="N2302" s="166">
        <f t="shared" si="151"/>
        <v>0</v>
      </c>
      <c r="O2302" s="166">
        <f t="shared" si="152"/>
        <v>0</v>
      </c>
      <c r="P2302" s="166">
        <f t="shared" si="153"/>
        <v>49</v>
      </c>
      <c r="S2302" s="166">
        <f>VLOOKUP(L2302,Schnitt1!L:P,2,0)</f>
        <v>0</v>
      </c>
      <c r="T2302" s="166">
        <f>VLOOKUP(L2302,Schnitt2!L:P,2,0)</f>
        <v>0</v>
      </c>
      <c r="U2302" s="166">
        <f>VLOOKUP(L2302,Schnitt3!L:P,2,0)</f>
        <v>0</v>
      </c>
      <c r="V2302" s="166">
        <f>VLOOKUP(L2302,Schnitt4!L:P,2,0)</f>
        <v>0</v>
      </c>
      <c r="W2302" s="166">
        <f>VLOOKUP(L2302,Schnitt5!L:P,2,0)</f>
        <v>0</v>
      </c>
      <c r="X2302" s="166">
        <f>VLOOKUP(L2302,Schnitt6!L:P,2,0)</f>
        <v>0</v>
      </c>
      <c r="AA2302" s="166">
        <f>VLOOKUP(L2302,Schnitt1!L:P,3,0)</f>
        <v>0</v>
      </c>
      <c r="AB2302" s="166">
        <f>VLOOKUP(L2302,Schnitt2!L:P,3,0)</f>
        <v>0</v>
      </c>
      <c r="AC2302" s="166">
        <f>VLOOKUP(L2302,Schnitt3!L:P,3,0)</f>
        <v>0</v>
      </c>
      <c r="AD2302" s="166">
        <f>VLOOKUP(L2302,Schnitt4!L:P,3,0)</f>
        <v>0</v>
      </c>
      <c r="AE2302" s="166">
        <f>VLOOKUP(L2302,Schnitt5!L:P,3,0)</f>
        <v>0</v>
      </c>
      <c r="AF2302" s="166">
        <f>VLOOKUP(L2302,Schnitt6!L:P,3,0)</f>
        <v>0</v>
      </c>
    </row>
    <row r="2303" spans="12:32" x14ac:dyDescent="0.25">
      <c r="L2303" s="264">
        <f>Member!A2303</f>
        <v>0</v>
      </c>
      <c r="M2303" s="166">
        <f t="shared" si="150"/>
        <v>0</v>
      </c>
      <c r="N2303" s="166">
        <f t="shared" si="151"/>
        <v>0</v>
      </c>
      <c r="O2303" s="166">
        <f t="shared" si="152"/>
        <v>0</v>
      </c>
      <c r="P2303" s="166">
        <f t="shared" si="153"/>
        <v>49</v>
      </c>
      <c r="S2303" s="166">
        <f>VLOOKUP(L2303,Schnitt1!L:P,2,0)</f>
        <v>0</v>
      </c>
      <c r="T2303" s="166">
        <f>VLOOKUP(L2303,Schnitt2!L:P,2,0)</f>
        <v>0</v>
      </c>
      <c r="U2303" s="166">
        <f>VLOOKUP(L2303,Schnitt3!L:P,2,0)</f>
        <v>0</v>
      </c>
      <c r="V2303" s="166">
        <f>VLOOKUP(L2303,Schnitt4!L:P,2,0)</f>
        <v>0</v>
      </c>
      <c r="W2303" s="166">
        <f>VLOOKUP(L2303,Schnitt5!L:P,2,0)</f>
        <v>0</v>
      </c>
      <c r="X2303" s="166">
        <f>VLOOKUP(L2303,Schnitt6!L:P,2,0)</f>
        <v>0</v>
      </c>
      <c r="AA2303" s="166">
        <f>VLOOKUP(L2303,Schnitt1!L:P,3,0)</f>
        <v>0</v>
      </c>
      <c r="AB2303" s="166">
        <f>VLOOKUP(L2303,Schnitt2!L:P,3,0)</f>
        <v>0</v>
      </c>
      <c r="AC2303" s="166">
        <f>VLOOKUP(L2303,Schnitt3!L:P,3,0)</f>
        <v>0</v>
      </c>
      <c r="AD2303" s="166">
        <f>VLOOKUP(L2303,Schnitt4!L:P,3,0)</f>
        <v>0</v>
      </c>
      <c r="AE2303" s="166">
        <f>VLOOKUP(L2303,Schnitt5!L:P,3,0)</f>
        <v>0</v>
      </c>
      <c r="AF2303" s="166">
        <f>VLOOKUP(L2303,Schnitt6!L:P,3,0)</f>
        <v>0</v>
      </c>
    </row>
    <row r="2304" spans="12:32" x14ac:dyDescent="0.25">
      <c r="L2304" s="264">
        <f>Member!A2304</f>
        <v>0</v>
      </c>
      <c r="M2304" s="166">
        <f t="shared" si="150"/>
        <v>0</v>
      </c>
      <c r="N2304" s="166">
        <f t="shared" si="151"/>
        <v>0</v>
      </c>
      <c r="O2304" s="166">
        <f t="shared" si="152"/>
        <v>0</v>
      </c>
      <c r="P2304" s="166">
        <f t="shared" si="153"/>
        <v>49</v>
      </c>
      <c r="S2304" s="166">
        <f>VLOOKUP(L2304,Schnitt1!L:P,2,0)</f>
        <v>0</v>
      </c>
      <c r="T2304" s="166">
        <f>VLOOKUP(L2304,Schnitt2!L:P,2,0)</f>
        <v>0</v>
      </c>
      <c r="U2304" s="166">
        <f>VLOOKUP(L2304,Schnitt3!L:P,2,0)</f>
        <v>0</v>
      </c>
      <c r="V2304" s="166">
        <f>VLOOKUP(L2304,Schnitt4!L:P,2,0)</f>
        <v>0</v>
      </c>
      <c r="W2304" s="166">
        <f>VLOOKUP(L2304,Schnitt5!L:P,2,0)</f>
        <v>0</v>
      </c>
      <c r="X2304" s="166">
        <f>VLOOKUP(L2304,Schnitt6!L:P,2,0)</f>
        <v>0</v>
      </c>
      <c r="AA2304" s="166">
        <f>VLOOKUP(L2304,Schnitt1!L:P,3,0)</f>
        <v>0</v>
      </c>
      <c r="AB2304" s="166">
        <f>VLOOKUP(L2304,Schnitt2!L:P,3,0)</f>
        <v>0</v>
      </c>
      <c r="AC2304" s="166">
        <f>VLOOKUP(L2304,Schnitt3!L:P,3,0)</f>
        <v>0</v>
      </c>
      <c r="AD2304" s="166">
        <f>VLOOKUP(L2304,Schnitt4!L:P,3,0)</f>
        <v>0</v>
      </c>
      <c r="AE2304" s="166">
        <f>VLOOKUP(L2304,Schnitt5!L:P,3,0)</f>
        <v>0</v>
      </c>
      <c r="AF2304" s="166">
        <f>VLOOKUP(L2304,Schnitt6!L:P,3,0)</f>
        <v>0</v>
      </c>
    </row>
    <row r="2305" spans="12:32" x14ac:dyDescent="0.25">
      <c r="L2305" s="264">
        <f>Member!A2305</f>
        <v>0</v>
      </c>
      <c r="M2305" s="166">
        <f t="shared" si="150"/>
        <v>0</v>
      </c>
      <c r="N2305" s="166">
        <f t="shared" si="151"/>
        <v>0</v>
      </c>
      <c r="O2305" s="166">
        <f t="shared" si="152"/>
        <v>0</v>
      </c>
      <c r="P2305" s="166">
        <f t="shared" si="153"/>
        <v>49</v>
      </c>
      <c r="S2305" s="166">
        <f>VLOOKUP(L2305,Schnitt1!L:P,2,0)</f>
        <v>0</v>
      </c>
      <c r="T2305" s="166">
        <f>VLOOKUP(L2305,Schnitt2!L:P,2,0)</f>
        <v>0</v>
      </c>
      <c r="U2305" s="166">
        <f>VLOOKUP(L2305,Schnitt3!L:P,2,0)</f>
        <v>0</v>
      </c>
      <c r="V2305" s="166">
        <f>VLOOKUP(L2305,Schnitt4!L:P,2,0)</f>
        <v>0</v>
      </c>
      <c r="W2305" s="166">
        <f>VLOOKUP(L2305,Schnitt5!L:P,2,0)</f>
        <v>0</v>
      </c>
      <c r="X2305" s="166">
        <f>VLOOKUP(L2305,Schnitt6!L:P,2,0)</f>
        <v>0</v>
      </c>
      <c r="AA2305" s="166">
        <f>VLOOKUP(L2305,Schnitt1!L:P,3,0)</f>
        <v>0</v>
      </c>
      <c r="AB2305" s="166">
        <f>VLOOKUP(L2305,Schnitt2!L:P,3,0)</f>
        <v>0</v>
      </c>
      <c r="AC2305" s="166">
        <f>VLOOKUP(L2305,Schnitt3!L:P,3,0)</f>
        <v>0</v>
      </c>
      <c r="AD2305" s="166">
        <f>VLOOKUP(L2305,Schnitt4!L:P,3,0)</f>
        <v>0</v>
      </c>
      <c r="AE2305" s="166">
        <f>VLOOKUP(L2305,Schnitt5!L:P,3,0)</f>
        <v>0</v>
      </c>
      <c r="AF2305" s="166">
        <f>VLOOKUP(L2305,Schnitt6!L:P,3,0)</f>
        <v>0</v>
      </c>
    </row>
    <row r="2306" spans="12:32" x14ac:dyDescent="0.25">
      <c r="L2306" s="264">
        <f>Member!A2306</f>
        <v>0</v>
      </c>
      <c r="M2306" s="166">
        <f t="shared" si="150"/>
        <v>0</v>
      </c>
      <c r="N2306" s="166">
        <f t="shared" si="151"/>
        <v>0</v>
      </c>
      <c r="O2306" s="166">
        <f t="shared" si="152"/>
        <v>0</v>
      </c>
      <c r="P2306" s="166">
        <f t="shared" si="153"/>
        <v>49</v>
      </c>
      <c r="S2306" s="166">
        <f>VLOOKUP(L2306,Schnitt1!L:P,2,0)</f>
        <v>0</v>
      </c>
      <c r="T2306" s="166">
        <f>VLOOKUP(L2306,Schnitt2!L:P,2,0)</f>
        <v>0</v>
      </c>
      <c r="U2306" s="166">
        <f>VLOOKUP(L2306,Schnitt3!L:P,2,0)</f>
        <v>0</v>
      </c>
      <c r="V2306" s="166">
        <f>VLOOKUP(L2306,Schnitt4!L:P,2,0)</f>
        <v>0</v>
      </c>
      <c r="W2306" s="166">
        <f>VLOOKUP(L2306,Schnitt5!L:P,2,0)</f>
        <v>0</v>
      </c>
      <c r="X2306" s="166">
        <f>VLOOKUP(L2306,Schnitt6!L:P,2,0)</f>
        <v>0</v>
      </c>
      <c r="AA2306" s="166">
        <f>VLOOKUP(L2306,Schnitt1!L:P,3,0)</f>
        <v>0</v>
      </c>
      <c r="AB2306" s="166">
        <f>VLOOKUP(L2306,Schnitt2!L:P,3,0)</f>
        <v>0</v>
      </c>
      <c r="AC2306" s="166">
        <f>VLOOKUP(L2306,Schnitt3!L:P,3,0)</f>
        <v>0</v>
      </c>
      <c r="AD2306" s="166">
        <f>VLOOKUP(L2306,Schnitt4!L:P,3,0)</f>
        <v>0</v>
      </c>
      <c r="AE2306" s="166">
        <f>VLOOKUP(L2306,Schnitt5!L:P,3,0)</f>
        <v>0</v>
      </c>
      <c r="AF2306" s="166">
        <f>VLOOKUP(L2306,Schnitt6!L:P,3,0)</f>
        <v>0</v>
      </c>
    </row>
    <row r="2307" spans="12:32" x14ac:dyDescent="0.25">
      <c r="L2307" s="264">
        <f>Member!A2307</f>
        <v>0</v>
      </c>
      <c r="M2307" s="166">
        <f t="shared" ref="M2307:M2370" si="154">SUM(S2307:X2307)</f>
        <v>0</v>
      </c>
      <c r="N2307" s="166">
        <f t="shared" ref="N2307:N2370" si="155">SUM(AA2307:AF2307)</f>
        <v>0</v>
      </c>
      <c r="O2307" s="166">
        <f t="shared" ref="O2307:O2370" si="156">IF(N2307=0,0,M2307/N2307-ROW()/1000000000)</f>
        <v>0</v>
      </c>
      <c r="P2307" s="166">
        <f t="shared" ref="P2307:P2370" si="157">RANK(O2307,O:O)</f>
        <v>49</v>
      </c>
      <c r="S2307" s="166">
        <f>VLOOKUP(L2307,Schnitt1!L:P,2,0)</f>
        <v>0</v>
      </c>
      <c r="T2307" s="166">
        <f>VLOOKUP(L2307,Schnitt2!L:P,2,0)</f>
        <v>0</v>
      </c>
      <c r="U2307" s="166">
        <f>VLOOKUP(L2307,Schnitt3!L:P,2,0)</f>
        <v>0</v>
      </c>
      <c r="V2307" s="166">
        <f>VLOOKUP(L2307,Schnitt4!L:P,2,0)</f>
        <v>0</v>
      </c>
      <c r="W2307" s="166">
        <f>VLOOKUP(L2307,Schnitt5!L:P,2,0)</f>
        <v>0</v>
      </c>
      <c r="X2307" s="166">
        <f>VLOOKUP(L2307,Schnitt6!L:P,2,0)</f>
        <v>0</v>
      </c>
      <c r="AA2307" s="166">
        <f>VLOOKUP(L2307,Schnitt1!L:P,3,0)</f>
        <v>0</v>
      </c>
      <c r="AB2307" s="166">
        <f>VLOOKUP(L2307,Schnitt2!L:P,3,0)</f>
        <v>0</v>
      </c>
      <c r="AC2307" s="166">
        <f>VLOOKUP(L2307,Schnitt3!L:P,3,0)</f>
        <v>0</v>
      </c>
      <c r="AD2307" s="166">
        <f>VLOOKUP(L2307,Schnitt4!L:P,3,0)</f>
        <v>0</v>
      </c>
      <c r="AE2307" s="166">
        <f>VLOOKUP(L2307,Schnitt5!L:P,3,0)</f>
        <v>0</v>
      </c>
      <c r="AF2307" s="166">
        <f>VLOOKUP(L2307,Schnitt6!L:P,3,0)</f>
        <v>0</v>
      </c>
    </row>
    <row r="2308" spans="12:32" x14ac:dyDescent="0.25">
      <c r="L2308" s="264">
        <f>Member!A2308</f>
        <v>0</v>
      </c>
      <c r="M2308" s="166">
        <f t="shared" si="154"/>
        <v>0</v>
      </c>
      <c r="N2308" s="166">
        <f t="shared" si="155"/>
        <v>0</v>
      </c>
      <c r="O2308" s="166">
        <f t="shared" si="156"/>
        <v>0</v>
      </c>
      <c r="P2308" s="166">
        <f t="shared" si="157"/>
        <v>49</v>
      </c>
      <c r="S2308" s="166">
        <f>VLOOKUP(L2308,Schnitt1!L:P,2,0)</f>
        <v>0</v>
      </c>
      <c r="T2308" s="166">
        <f>VLOOKUP(L2308,Schnitt2!L:P,2,0)</f>
        <v>0</v>
      </c>
      <c r="U2308" s="166">
        <f>VLOOKUP(L2308,Schnitt3!L:P,2,0)</f>
        <v>0</v>
      </c>
      <c r="V2308" s="166">
        <f>VLOOKUP(L2308,Schnitt4!L:P,2,0)</f>
        <v>0</v>
      </c>
      <c r="W2308" s="166">
        <f>VLOOKUP(L2308,Schnitt5!L:P,2,0)</f>
        <v>0</v>
      </c>
      <c r="X2308" s="166">
        <f>VLOOKUP(L2308,Schnitt6!L:P,2,0)</f>
        <v>0</v>
      </c>
      <c r="AA2308" s="166">
        <f>VLOOKUP(L2308,Schnitt1!L:P,3,0)</f>
        <v>0</v>
      </c>
      <c r="AB2308" s="166">
        <f>VLOOKUP(L2308,Schnitt2!L:P,3,0)</f>
        <v>0</v>
      </c>
      <c r="AC2308" s="166">
        <f>VLOOKUP(L2308,Schnitt3!L:P,3,0)</f>
        <v>0</v>
      </c>
      <c r="AD2308" s="166">
        <f>VLOOKUP(L2308,Schnitt4!L:P,3,0)</f>
        <v>0</v>
      </c>
      <c r="AE2308" s="166">
        <f>VLOOKUP(L2308,Schnitt5!L:P,3,0)</f>
        <v>0</v>
      </c>
      <c r="AF2308" s="166">
        <f>VLOOKUP(L2308,Schnitt6!L:P,3,0)</f>
        <v>0</v>
      </c>
    </row>
    <row r="2309" spans="12:32" x14ac:dyDescent="0.25">
      <c r="L2309" s="264">
        <f>Member!A2309</f>
        <v>0</v>
      </c>
      <c r="M2309" s="166">
        <f t="shared" si="154"/>
        <v>0</v>
      </c>
      <c r="N2309" s="166">
        <f t="shared" si="155"/>
        <v>0</v>
      </c>
      <c r="O2309" s="166">
        <f t="shared" si="156"/>
        <v>0</v>
      </c>
      <c r="P2309" s="166">
        <f t="shared" si="157"/>
        <v>49</v>
      </c>
      <c r="S2309" s="166">
        <f>VLOOKUP(L2309,Schnitt1!L:P,2,0)</f>
        <v>0</v>
      </c>
      <c r="T2309" s="166">
        <f>VLOOKUP(L2309,Schnitt2!L:P,2,0)</f>
        <v>0</v>
      </c>
      <c r="U2309" s="166">
        <f>VLOOKUP(L2309,Schnitt3!L:P,2,0)</f>
        <v>0</v>
      </c>
      <c r="V2309" s="166">
        <f>VLOOKUP(L2309,Schnitt4!L:P,2,0)</f>
        <v>0</v>
      </c>
      <c r="W2309" s="166">
        <f>VLOOKUP(L2309,Schnitt5!L:P,2,0)</f>
        <v>0</v>
      </c>
      <c r="X2309" s="166">
        <f>VLOOKUP(L2309,Schnitt6!L:P,2,0)</f>
        <v>0</v>
      </c>
      <c r="AA2309" s="166">
        <f>VLOOKUP(L2309,Schnitt1!L:P,3,0)</f>
        <v>0</v>
      </c>
      <c r="AB2309" s="166">
        <f>VLOOKUP(L2309,Schnitt2!L:P,3,0)</f>
        <v>0</v>
      </c>
      <c r="AC2309" s="166">
        <f>VLOOKUP(L2309,Schnitt3!L:P,3,0)</f>
        <v>0</v>
      </c>
      <c r="AD2309" s="166">
        <f>VLOOKUP(L2309,Schnitt4!L:P,3,0)</f>
        <v>0</v>
      </c>
      <c r="AE2309" s="166">
        <f>VLOOKUP(L2309,Schnitt5!L:P,3,0)</f>
        <v>0</v>
      </c>
      <c r="AF2309" s="166">
        <f>VLOOKUP(L2309,Schnitt6!L:P,3,0)</f>
        <v>0</v>
      </c>
    </row>
    <row r="2310" spans="12:32" x14ac:dyDescent="0.25">
      <c r="L2310" s="264">
        <f>Member!A2310</f>
        <v>0</v>
      </c>
      <c r="M2310" s="166">
        <f t="shared" si="154"/>
        <v>0</v>
      </c>
      <c r="N2310" s="166">
        <f t="shared" si="155"/>
        <v>0</v>
      </c>
      <c r="O2310" s="166">
        <f t="shared" si="156"/>
        <v>0</v>
      </c>
      <c r="P2310" s="166">
        <f t="shared" si="157"/>
        <v>49</v>
      </c>
      <c r="S2310" s="166">
        <f>VLOOKUP(L2310,Schnitt1!L:P,2,0)</f>
        <v>0</v>
      </c>
      <c r="T2310" s="166">
        <f>VLOOKUP(L2310,Schnitt2!L:P,2,0)</f>
        <v>0</v>
      </c>
      <c r="U2310" s="166">
        <f>VLOOKUP(L2310,Schnitt3!L:P,2,0)</f>
        <v>0</v>
      </c>
      <c r="V2310" s="166">
        <f>VLOOKUP(L2310,Schnitt4!L:P,2,0)</f>
        <v>0</v>
      </c>
      <c r="W2310" s="166">
        <f>VLOOKUP(L2310,Schnitt5!L:P,2,0)</f>
        <v>0</v>
      </c>
      <c r="X2310" s="166">
        <f>VLOOKUP(L2310,Schnitt6!L:P,2,0)</f>
        <v>0</v>
      </c>
      <c r="AA2310" s="166">
        <f>VLOOKUP(L2310,Schnitt1!L:P,3,0)</f>
        <v>0</v>
      </c>
      <c r="AB2310" s="166">
        <f>VLOOKUP(L2310,Schnitt2!L:P,3,0)</f>
        <v>0</v>
      </c>
      <c r="AC2310" s="166">
        <f>VLOOKUP(L2310,Schnitt3!L:P,3,0)</f>
        <v>0</v>
      </c>
      <c r="AD2310" s="166">
        <f>VLOOKUP(L2310,Schnitt4!L:P,3,0)</f>
        <v>0</v>
      </c>
      <c r="AE2310" s="166">
        <f>VLOOKUP(L2310,Schnitt5!L:P,3,0)</f>
        <v>0</v>
      </c>
      <c r="AF2310" s="166">
        <f>VLOOKUP(L2310,Schnitt6!L:P,3,0)</f>
        <v>0</v>
      </c>
    </row>
    <row r="2311" spans="12:32" x14ac:dyDescent="0.25">
      <c r="L2311" s="264">
        <f>Member!A2311</f>
        <v>0</v>
      </c>
      <c r="M2311" s="166">
        <f t="shared" si="154"/>
        <v>0</v>
      </c>
      <c r="N2311" s="166">
        <f t="shared" si="155"/>
        <v>0</v>
      </c>
      <c r="O2311" s="166">
        <f t="shared" si="156"/>
        <v>0</v>
      </c>
      <c r="P2311" s="166">
        <f t="shared" si="157"/>
        <v>49</v>
      </c>
      <c r="S2311" s="166">
        <f>VLOOKUP(L2311,Schnitt1!L:P,2,0)</f>
        <v>0</v>
      </c>
      <c r="T2311" s="166">
        <f>VLOOKUP(L2311,Schnitt2!L:P,2,0)</f>
        <v>0</v>
      </c>
      <c r="U2311" s="166">
        <f>VLOOKUP(L2311,Schnitt3!L:P,2,0)</f>
        <v>0</v>
      </c>
      <c r="V2311" s="166">
        <f>VLOOKUP(L2311,Schnitt4!L:P,2,0)</f>
        <v>0</v>
      </c>
      <c r="W2311" s="166">
        <f>VLOOKUP(L2311,Schnitt5!L:P,2,0)</f>
        <v>0</v>
      </c>
      <c r="X2311" s="166">
        <f>VLOOKUP(L2311,Schnitt6!L:P,2,0)</f>
        <v>0</v>
      </c>
      <c r="AA2311" s="166">
        <f>VLOOKUP(L2311,Schnitt1!L:P,3,0)</f>
        <v>0</v>
      </c>
      <c r="AB2311" s="166">
        <f>VLOOKUP(L2311,Schnitt2!L:P,3,0)</f>
        <v>0</v>
      </c>
      <c r="AC2311" s="166">
        <f>VLOOKUP(L2311,Schnitt3!L:P,3,0)</f>
        <v>0</v>
      </c>
      <c r="AD2311" s="166">
        <f>VLOOKUP(L2311,Schnitt4!L:P,3,0)</f>
        <v>0</v>
      </c>
      <c r="AE2311" s="166">
        <f>VLOOKUP(L2311,Schnitt5!L:P,3,0)</f>
        <v>0</v>
      </c>
      <c r="AF2311" s="166">
        <f>VLOOKUP(L2311,Schnitt6!L:P,3,0)</f>
        <v>0</v>
      </c>
    </row>
    <row r="2312" spans="12:32" x14ac:dyDescent="0.25">
      <c r="L2312" s="264">
        <f>Member!A2312</f>
        <v>0</v>
      </c>
      <c r="M2312" s="166">
        <f t="shared" si="154"/>
        <v>0</v>
      </c>
      <c r="N2312" s="166">
        <f t="shared" si="155"/>
        <v>0</v>
      </c>
      <c r="O2312" s="166">
        <f t="shared" si="156"/>
        <v>0</v>
      </c>
      <c r="P2312" s="166">
        <f t="shared" si="157"/>
        <v>49</v>
      </c>
      <c r="S2312" s="166">
        <f>VLOOKUP(L2312,Schnitt1!L:P,2,0)</f>
        <v>0</v>
      </c>
      <c r="T2312" s="166">
        <f>VLOOKUP(L2312,Schnitt2!L:P,2,0)</f>
        <v>0</v>
      </c>
      <c r="U2312" s="166">
        <f>VLOOKUP(L2312,Schnitt3!L:P,2,0)</f>
        <v>0</v>
      </c>
      <c r="V2312" s="166">
        <f>VLOOKUP(L2312,Schnitt4!L:P,2,0)</f>
        <v>0</v>
      </c>
      <c r="W2312" s="166">
        <f>VLOOKUP(L2312,Schnitt5!L:P,2,0)</f>
        <v>0</v>
      </c>
      <c r="X2312" s="166">
        <f>VLOOKUP(L2312,Schnitt6!L:P,2,0)</f>
        <v>0</v>
      </c>
      <c r="AA2312" s="166">
        <f>VLOOKUP(L2312,Schnitt1!L:P,3,0)</f>
        <v>0</v>
      </c>
      <c r="AB2312" s="166">
        <f>VLOOKUP(L2312,Schnitt2!L:P,3,0)</f>
        <v>0</v>
      </c>
      <c r="AC2312" s="166">
        <f>VLOOKUP(L2312,Schnitt3!L:P,3,0)</f>
        <v>0</v>
      </c>
      <c r="AD2312" s="166">
        <f>VLOOKUP(L2312,Schnitt4!L:P,3,0)</f>
        <v>0</v>
      </c>
      <c r="AE2312" s="166">
        <f>VLOOKUP(L2312,Schnitt5!L:P,3,0)</f>
        <v>0</v>
      </c>
      <c r="AF2312" s="166">
        <f>VLOOKUP(L2312,Schnitt6!L:P,3,0)</f>
        <v>0</v>
      </c>
    </row>
    <row r="2313" spans="12:32" x14ac:dyDescent="0.25">
      <c r="L2313" s="264">
        <f>Member!A2313</f>
        <v>0</v>
      </c>
      <c r="M2313" s="166">
        <f t="shared" si="154"/>
        <v>0</v>
      </c>
      <c r="N2313" s="166">
        <f t="shared" si="155"/>
        <v>0</v>
      </c>
      <c r="O2313" s="166">
        <f t="shared" si="156"/>
        <v>0</v>
      </c>
      <c r="P2313" s="166">
        <f t="shared" si="157"/>
        <v>49</v>
      </c>
      <c r="S2313" s="166">
        <f>VLOOKUP(L2313,Schnitt1!L:P,2,0)</f>
        <v>0</v>
      </c>
      <c r="T2313" s="166">
        <f>VLOOKUP(L2313,Schnitt2!L:P,2,0)</f>
        <v>0</v>
      </c>
      <c r="U2313" s="166">
        <f>VLOOKUP(L2313,Schnitt3!L:P,2,0)</f>
        <v>0</v>
      </c>
      <c r="V2313" s="166">
        <f>VLOOKUP(L2313,Schnitt4!L:P,2,0)</f>
        <v>0</v>
      </c>
      <c r="W2313" s="166">
        <f>VLOOKUP(L2313,Schnitt5!L:P,2,0)</f>
        <v>0</v>
      </c>
      <c r="X2313" s="166">
        <f>VLOOKUP(L2313,Schnitt6!L:P,2,0)</f>
        <v>0</v>
      </c>
      <c r="AA2313" s="166">
        <f>VLOOKUP(L2313,Schnitt1!L:P,3,0)</f>
        <v>0</v>
      </c>
      <c r="AB2313" s="166">
        <f>VLOOKUP(L2313,Schnitt2!L:P,3,0)</f>
        <v>0</v>
      </c>
      <c r="AC2313" s="166">
        <f>VLOOKUP(L2313,Schnitt3!L:P,3,0)</f>
        <v>0</v>
      </c>
      <c r="AD2313" s="166">
        <f>VLOOKUP(L2313,Schnitt4!L:P,3,0)</f>
        <v>0</v>
      </c>
      <c r="AE2313" s="166">
        <f>VLOOKUP(L2313,Schnitt5!L:P,3,0)</f>
        <v>0</v>
      </c>
      <c r="AF2313" s="166">
        <f>VLOOKUP(L2313,Schnitt6!L:P,3,0)</f>
        <v>0</v>
      </c>
    </row>
    <row r="2314" spans="12:32" x14ac:dyDescent="0.25">
      <c r="L2314" s="264">
        <f>Member!A2314</f>
        <v>0</v>
      </c>
      <c r="M2314" s="166">
        <f t="shared" si="154"/>
        <v>0</v>
      </c>
      <c r="N2314" s="166">
        <f t="shared" si="155"/>
        <v>0</v>
      </c>
      <c r="O2314" s="166">
        <f t="shared" si="156"/>
        <v>0</v>
      </c>
      <c r="P2314" s="166">
        <f t="shared" si="157"/>
        <v>49</v>
      </c>
      <c r="S2314" s="166">
        <f>VLOOKUP(L2314,Schnitt1!L:P,2,0)</f>
        <v>0</v>
      </c>
      <c r="T2314" s="166">
        <f>VLOOKUP(L2314,Schnitt2!L:P,2,0)</f>
        <v>0</v>
      </c>
      <c r="U2314" s="166">
        <f>VLOOKUP(L2314,Schnitt3!L:P,2,0)</f>
        <v>0</v>
      </c>
      <c r="V2314" s="166">
        <f>VLOOKUP(L2314,Schnitt4!L:P,2,0)</f>
        <v>0</v>
      </c>
      <c r="W2314" s="166">
        <f>VLOOKUP(L2314,Schnitt5!L:P,2,0)</f>
        <v>0</v>
      </c>
      <c r="X2314" s="166">
        <f>VLOOKUP(L2314,Schnitt6!L:P,2,0)</f>
        <v>0</v>
      </c>
      <c r="AA2314" s="166">
        <f>VLOOKUP(L2314,Schnitt1!L:P,3,0)</f>
        <v>0</v>
      </c>
      <c r="AB2314" s="166">
        <f>VLOOKUP(L2314,Schnitt2!L:P,3,0)</f>
        <v>0</v>
      </c>
      <c r="AC2314" s="166">
        <f>VLOOKUP(L2314,Schnitt3!L:P,3,0)</f>
        <v>0</v>
      </c>
      <c r="AD2314" s="166">
        <f>VLOOKUP(L2314,Schnitt4!L:P,3,0)</f>
        <v>0</v>
      </c>
      <c r="AE2314" s="166">
        <f>VLOOKUP(L2314,Schnitt5!L:P,3,0)</f>
        <v>0</v>
      </c>
      <c r="AF2314" s="166">
        <f>VLOOKUP(L2314,Schnitt6!L:P,3,0)</f>
        <v>0</v>
      </c>
    </row>
    <row r="2315" spans="12:32" x14ac:dyDescent="0.25">
      <c r="L2315" s="264">
        <f>Member!A2315</f>
        <v>0</v>
      </c>
      <c r="M2315" s="166">
        <f t="shared" si="154"/>
        <v>0</v>
      </c>
      <c r="N2315" s="166">
        <f t="shared" si="155"/>
        <v>0</v>
      </c>
      <c r="O2315" s="166">
        <f t="shared" si="156"/>
        <v>0</v>
      </c>
      <c r="P2315" s="166">
        <f t="shared" si="157"/>
        <v>49</v>
      </c>
      <c r="S2315" s="166">
        <f>VLOOKUP(L2315,Schnitt1!L:P,2,0)</f>
        <v>0</v>
      </c>
      <c r="T2315" s="166">
        <f>VLOOKUP(L2315,Schnitt2!L:P,2,0)</f>
        <v>0</v>
      </c>
      <c r="U2315" s="166">
        <f>VLOOKUP(L2315,Schnitt3!L:P,2,0)</f>
        <v>0</v>
      </c>
      <c r="V2315" s="166">
        <f>VLOOKUP(L2315,Schnitt4!L:P,2,0)</f>
        <v>0</v>
      </c>
      <c r="W2315" s="166">
        <f>VLOOKUP(L2315,Schnitt5!L:P,2,0)</f>
        <v>0</v>
      </c>
      <c r="X2315" s="166">
        <f>VLOOKUP(L2315,Schnitt6!L:P,2,0)</f>
        <v>0</v>
      </c>
      <c r="AA2315" s="166">
        <f>VLOOKUP(L2315,Schnitt1!L:P,3,0)</f>
        <v>0</v>
      </c>
      <c r="AB2315" s="166">
        <f>VLOOKUP(L2315,Schnitt2!L:P,3,0)</f>
        <v>0</v>
      </c>
      <c r="AC2315" s="166">
        <f>VLOOKUP(L2315,Schnitt3!L:P,3,0)</f>
        <v>0</v>
      </c>
      <c r="AD2315" s="166">
        <f>VLOOKUP(L2315,Schnitt4!L:P,3,0)</f>
        <v>0</v>
      </c>
      <c r="AE2315" s="166">
        <f>VLOOKUP(L2315,Schnitt5!L:P,3,0)</f>
        <v>0</v>
      </c>
      <c r="AF2315" s="166">
        <f>VLOOKUP(L2315,Schnitt6!L:P,3,0)</f>
        <v>0</v>
      </c>
    </row>
    <row r="2316" spans="12:32" x14ac:dyDescent="0.25">
      <c r="L2316" s="264">
        <f>Member!A2316</f>
        <v>0</v>
      </c>
      <c r="M2316" s="166">
        <f t="shared" si="154"/>
        <v>0</v>
      </c>
      <c r="N2316" s="166">
        <f t="shared" si="155"/>
        <v>0</v>
      </c>
      <c r="O2316" s="166">
        <f t="shared" si="156"/>
        <v>0</v>
      </c>
      <c r="P2316" s="166">
        <f t="shared" si="157"/>
        <v>49</v>
      </c>
      <c r="S2316" s="166">
        <f>VLOOKUP(L2316,Schnitt1!L:P,2,0)</f>
        <v>0</v>
      </c>
      <c r="T2316" s="166">
        <f>VLOOKUP(L2316,Schnitt2!L:P,2,0)</f>
        <v>0</v>
      </c>
      <c r="U2316" s="166">
        <f>VLOOKUP(L2316,Schnitt3!L:P,2,0)</f>
        <v>0</v>
      </c>
      <c r="V2316" s="166">
        <f>VLOOKUP(L2316,Schnitt4!L:P,2,0)</f>
        <v>0</v>
      </c>
      <c r="W2316" s="166">
        <f>VLOOKUP(L2316,Schnitt5!L:P,2,0)</f>
        <v>0</v>
      </c>
      <c r="X2316" s="166">
        <f>VLOOKUP(L2316,Schnitt6!L:P,2,0)</f>
        <v>0</v>
      </c>
      <c r="AA2316" s="166">
        <f>VLOOKUP(L2316,Schnitt1!L:P,3,0)</f>
        <v>0</v>
      </c>
      <c r="AB2316" s="166">
        <f>VLOOKUP(L2316,Schnitt2!L:P,3,0)</f>
        <v>0</v>
      </c>
      <c r="AC2316" s="166">
        <f>VLOOKUP(L2316,Schnitt3!L:P,3,0)</f>
        <v>0</v>
      </c>
      <c r="AD2316" s="166">
        <f>VLOOKUP(L2316,Schnitt4!L:P,3,0)</f>
        <v>0</v>
      </c>
      <c r="AE2316" s="166">
        <f>VLOOKUP(L2316,Schnitt5!L:P,3,0)</f>
        <v>0</v>
      </c>
      <c r="AF2316" s="166">
        <f>VLOOKUP(L2316,Schnitt6!L:P,3,0)</f>
        <v>0</v>
      </c>
    </row>
    <row r="2317" spans="12:32" x14ac:dyDescent="0.25">
      <c r="L2317" s="264">
        <f>Member!A2317</f>
        <v>0</v>
      </c>
      <c r="M2317" s="166">
        <f t="shared" si="154"/>
        <v>0</v>
      </c>
      <c r="N2317" s="166">
        <f t="shared" si="155"/>
        <v>0</v>
      </c>
      <c r="O2317" s="166">
        <f t="shared" si="156"/>
        <v>0</v>
      </c>
      <c r="P2317" s="166">
        <f t="shared" si="157"/>
        <v>49</v>
      </c>
      <c r="S2317" s="166">
        <f>VLOOKUP(L2317,Schnitt1!L:P,2,0)</f>
        <v>0</v>
      </c>
      <c r="T2317" s="166">
        <f>VLOOKUP(L2317,Schnitt2!L:P,2,0)</f>
        <v>0</v>
      </c>
      <c r="U2317" s="166">
        <f>VLOOKUP(L2317,Schnitt3!L:P,2,0)</f>
        <v>0</v>
      </c>
      <c r="V2317" s="166">
        <f>VLOOKUP(L2317,Schnitt4!L:P,2,0)</f>
        <v>0</v>
      </c>
      <c r="W2317" s="166">
        <f>VLOOKUP(L2317,Schnitt5!L:P,2,0)</f>
        <v>0</v>
      </c>
      <c r="X2317" s="166">
        <f>VLOOKUP(L2317,Schnitt6!L:P,2,0)</f>
        <v>0</v>
      </c>
      <c r="AA2317" s="166">
        <f>VLOOKUP(L2317,Schnitt1!L:P,3,0)</f>
        <v>0</v>
      </c>
      <c r="AB2317" s="166">
        <f>VLOOKUP(L2317,Schnitt2!L:P,3,0)</f>
        <v>0</v>
      </c>
      <c r="AC2317" s="166">
        <f>VLOOKUP(L2317,Schnitt3!L:P,3,0)</f>
        <v>0</v>
      </c>
      <c r="AD2317" s="166">
        <f>VLOOKUP(L2317,Schnitt4!L:P,3,0)</f>
        <v>0</v>
      </c>
      <c r="AE2317" s="166">
        <f>VLOOKUP(L2317,Schnitt5!L:P,3,0)</f>
        <v>0</v>
      </c>
      <c r="AF2317" s="166">
        <f>VLOOKUP(L2317,Schnitt6!L:P,3,0)</f>
        <v>0</v>
      </c>
    </row>
    <row r="2318" spans="12:32" x14ac:dyDescent="0.25">
      <c r="L2318" s="264">
        <f>Member!A2318</f>
        <v>0</v>
      </c>
      <c r="M2318" s="166">
        <f t="shared" si="154"/>
        <v>0</v>
      </c>
      <c r="N2318" s="166">
        <f t="shared" si="155"/>
        <v>0</v>
      </c>
      <c r="O2318" s="166">
        <f t="shared" si="156"/>
        <v>0</v>
      </c>
      <c r="P2318" s="166">
        <f t="shared" si="157"/>
        <v>49</v>
      </c>
      <c r="S2318" s="166">
        <f>VLOOKUP(L2318,Schnitt1!L:P,2,0)</f>
        <v>0</v>
      </c>
      <c r="T2318" s="166">
        <f>VLOOKUP(L2318,Schnitt2!L:P,2,0)</f>
        <v>0</v>
      </c>
      <c r="U2318" s="166">
        <f>VLOOKUP(L2318,Schnitt3!L:P,2,0)</f>
        <v>0</v>
      </c>
      <c r="V2318" s="166">
        <f>VLOOKUP(L2318,Schnitt4!L:P,2,0)</f>
        <v>0</v>
      </c>
      <c r="W2318" s="166">
        <f>VLOOKUP(L2318,Schnitt5!L:P,2,0)</f>
        <v>0</v>
      </c>
      <c r="X2318" s="166">
        <f>VLOOKUP(L2318,Schnitt6!L:P,2,0)</f>
        <v>0</v>
      </c>
      <c r="AA2318" s="166">
        <f>VLOOKUP(L2318,Schnitt1!L:P,3,0)</f>
        <v>0</v>
      </c>
      <c r="AB2318" s="166">
        <f>VLOOKUP(L2318,Schnitt2!L:P,3,0)</f>
        <v>0</v>
      </c>
      <c r="AC2318" s="166">
        <f>VLOOKUP(L2318,Schnitt3!L:P,3,0)</f>
        <v>0</v>
      </c>
      <c r="AD2318" s="166">
        <f>VLOOKUP(L2318,Schnitt4!L:P,3,0)</f>
        <v>0</v>
      </c>
      <c r="AE2318" s="166">
        <f>VLOOKUP(L2318,Schnitt5!L:P,3,0)</f>
        <v>0</v>
      </c>
      <c r="AF2318" s="166">
        <f>VLOOKUP(L2318,Schnitt6!L:P,3,0)</f>
        <v>0</v>
      </c>
    </row>
    <row r="2319" spans="12:32" x14ac:dyDescent="0.25">
      <c r="L2319" s="264">
        <f>Member!A2319</f>
        <v>0</v>
      </c>
      <c r="M2319" s="166">
        <f t="shared" si="154"/>
        <v>0</v>
      </c>
      <c r="N2319" s="166">
        <f t="shared" si="155"/>
        <v>0</v>
      </c>
      <c r="O2319" s="166">
        <f t="shared" si="156"/>
        <v>0</v>
      </c>
      <c r="P2319" s="166">
        <f t="shared" si="157"/>
        <v>49</v>
      </c>
      <c r="S2319" s="166">
        <f>VLOOKUP(L2319,Schnitt1!L:P,2,0)</f>
        <v>0</v>
      </c>
      <c r="T2319" s="166">
        <f>VLOOKUP(L2319,Schnitt2!L:P,2,0)</f>
        <v>0</v>
      </c>
      <c r="U2319" s="166">
        <f>VLOOKUP(L2319,Schnitt3!L:P,2,0)</f>
        <v>0</v>
      </c>
      <c r="V2319" s="166">
        <f>VLOOKUP(L2319,Schnitt4!L:P,2,0)</f>
        <v>0</v>
      </c>
      <c r="W2319" s="166">
        <f>VLOOKUP(L2319,Schnitt5!L:P,2,0)</f>
        <v>0</v>
      </c>
      <c r="X2319" s="166">
        <f>VLOOKUP(L2319,Schnitt6!L:P,2,0)</f>
        <v>0</v>
      </c>
      <c r="AA2319" s="166">
        <f>VLOOKUP(L2319,Schnitt1!L:P,3,0)</f>
        <v>0</v>
      </c>
      <c r="AB2319" s="166">
        <f>VLOOKUP(L2319,Schnitt2!L:P,3,0)</f>
        <v>0</v>
      </c>
      <c r="AC2319" s="166">
        <f>VLOOKUP(L2319,Schnitt3!L:P,3,0)</f>
        <v>0</v>
      </c>
      <c r="AD2319" s="166">
        <f>VLOOKUP(L2319,Schnitt4!L:P,3,0)</f>
        <v>0</v>
      </c>
      <c r="AE2319" s="166">
        <f>VLOOKUP(L2319,Schnitt5!L:P,3,0)</f>
        <v>0</v>
      </c>
      <c r="AF2319" s="166">
        <f>VLOOKUP(L2319,Schnitt6!L:P,3,0)</f>
        <v>0</v>
      </c>
    </row>
    <row r="2320" spans="12:32" x14ac:dyDescent="0.25">
      <c r="L2320" s="264">
        <f>Member!A2320</f>
        <v>0</v>
      </c>
      <c r="M2320" s="166">
        <f t="shared" si="154"/>
        <v>0</v>
      </c>
      <c r="N2320" s="166">
        <f t="shared" si="155"/>
        <v>0</v>
      </c>
      <c r="O2320" s="166">
        <f t="shared" si="156"/>
        <v>0</v>
      </c>
      <c r="P2320" s="166">
        <f t="shared" si="157"/>
        <v>49</v>
      </c>
      <c r="S2320" s="166">
        <f>VLOOKUP(L2320,Schnitt1!L:P,2,0)</f>
        <v>0</v>
      </c>
      <c r="T2320" s="166">
        <f>VLOOKUP(L2320,Schnitt2!L:P,2,0)</f>
        <v>0</v>
      </c>
      <c r="U2320" s="166">
        <f>VLOOKUP(L2320,Schnitt3!L:P,2,0)</f>
        <v>0</v>
      </c>
      <c r="V2320" s="166">
        <f>VLOOKUP(L2320,Schnitt4!L:P,2,0)</f>
        <v>0</v>
      </c>
      <c r="W2320" s="166">
        <f>VLOOKUP(L2320,Schnitt5!L:P,2,0)</f>
        <v>0</v>
      </c>
      <c r="X2320" s="166">
        <f>VLOOKUP(L2320,Schnitt6!L:P,2,0)</f>
        <v>0</v>
      </c>
      <c r="AA2320" s="166">
        <f>VLOOKUP(L2320,Schnitt1!L:P,3,0)</f>
        <v>0</v>
      </c>
      <c r="AB2320" s="166">
        <f>VLOOKUP(L2320,Schnitt2!L:P,3,0)</f>
        <v>0</v>
      </c>
      <c r="AC2320" s="166">
        <f>VLOOKUP(L2320,Schnitt3!L:P,3,0)</f>
        <v>0</v>
      </c>
      <c r="AD2320" s="166">
        <f>VLOOKUP(L2320,Schnitt4!L:P,3,0)</f>
        <v>0</v>
      </c>
      <c r="AE2320" s="166">
        <f>VLOOKUP(L2320,Schnitt5!L:P,3,0)</f>
        <v>0</v>
      </c>
      <c r="AF2320" s="166">
        <f>VLOOKUP(L2320,Schnitt6!L:P,3,0)</f>
        <v>0</v>
      </c>
    </row>
    <row r="2321" spans="12:32" x14ac:dyDescent="0.25">
      <c r="L2321" s="264">
        <f>Member!A2321</f>
        <v>0</v>
      </c>
      <c r="M2321" s="166">
        <f t="shared" si="154"/>
        <v>0</v>
      </c>
      <c r="N2321" s="166">
        <f t="shared" si="155"/>
        <v>0</v>
      </c>
      <c r="O2321" s="166">
        <f t="shared" si="156"/>
        <v>0</v>
      </c>
      <c r="P2321" s="166">
        <f t="shared" si="157"/>
        <v>49</v>
      </c>
      <c r="S2321" s="166">
        <f>VLOOKUP(L2321,Schnitt1!L:P,2,0)</f>
        <v>0</v>
      </c>
      <c r="T2321" s="166">
        <f>VLOOKUP(L2321,Schnitt2!L:P,2,0)</f>
        <v>0</v>
      </c>
      <c r="U2321" s="166">
        <f>VLOOKUP(L2321,Schnitt3!L:P,2,0)</f>
        <v>0</v>
      </c>
      <c r="V2321" s="166">
        <f>VLOOKUP(L2321,Schnitt4!L:P,2,0)</f>
        <v>0</v>
      </c>
      <c r="W2321" s="166">
        <f>VLOOKUP(L2321,Schnitt5!L:P,2,0)</f>
        <v>0</v>
      </c>
      <c r="X2321" s="166">
        <f>VLOOKUP(L2321,Schnitt6!L:P,2,0)</f>
        <v>0</v>
      </c>
      <c r="AA2321" s="166">
        <f>VLOOKUP(L2321,Schnitt1!L:P,3,0)</f>
        <v>0</v>
      </c>
      <c r="AB2321" s="166">
        <f>VLOOKUP(L2321,Schnitt2!L:P,3,0)</f>
        <v>0</v>
      </c>
      <c r="AC2321" s="166">
        <f>VLOOKUP(L2321,Schnitt3!L:P,3,0)</f>
        <v>0</v>
      </c>
      <c r="AD2321" s="166">
        <f>VLOOKUP(L2321,Schnitt4!L:P,3,0)</f>
        <v>0</v>
      </c>
      <c r="AE2321" s="166">
        <f>VLOOKUP(L2321,Schnitt5!L:P,3,0)</f>
        <v>0</v>
      </c>
      <c r="AF2321" s="166">
        <f>VLOOKUP(L2321,Schnitt6!L:P,3,0)</f>
        <v>0</v>
      </c>
    </row>
    <row r="2322" spans="12:32" x14ac:dyDescent="0.25">
      <c r="L2322" s="264">
        <f>Member!A2322</f>
        <v>0</v>
      </c>
      <c r="M2322" s="166">
        <f t="shared" si="154"/>
        <v>0</v>
      </c>
      <c r="N2322" s="166">
        <f t="shared" si="155"/>
        <v>0</v>
      </c>
      <c r="O2322" s="166">
        <f t="shared" si="156"/>
        <v>0</v>
      </c>
      <c r="P2322" s="166">
        <f t="shared" si="157"/>
        <v>49</v>
      </c>
      <c r="S2322" s="166">
        <f>VLOOKUP(L2322,Schnitt1!L:P,2,0)</f>
        <v>0</v>
      </c>
      <c r="T2322" s="166">
        <f>VLOOKUP(L2322,Schnitt2!L:P,2,0)</f>
        <v>0</v>
      </c>
      <c r="U2322" s="166">
        <f>VLOOKUP(L2322,Schnitt3!L:P,2,0)</f>
        <v>0</v>
      </c>
      <c r="V2322" s="166">
        <f>VLOOKUP(L2322,Schnitt4!L:P,2,0)</f>
        <v>0</v>
      </c>
      <c r="W2322" s="166">
        <f>VLOOKUP(L2322,Schnitt5!L:P,2,0)</f>
        <v>0</v>
      </c>
      <c r="X2322" s="166">
        <f>VLOOKUP(L2322,Schnitt6!L:P,2,0)</f>
        <v>0</v>
      </c>
      <c r="AA2322" s="166">
        <f>VLOOKUP(L2322,Schnitt1!L:P,3,0)</f>
        <v>0</v>
      </c>
      <c r="AB2322" s="166">
        <f>VLOOKUP(L2322,Schnitt2!L:P,3,0)</f>
        <v>0</v>
      </c>
      <c r="AC2322" s="166">
        <f>VLOOKUP(L2322,Schnitt3!L:P,3,0)</f>
        <v>0</v>
      </c>
      <c r="AD2322" s="166">
        <f>VLOOKUP(L2322,Schnitt4!L:P,3,0)</f>
        <v>0</v>
      </c>
      <c r="AE2322" s="166">
        <f>VLOOKUP(L2322,Schnitt5!L:P,3,0)</f>
        <v>0</v>
      </c>
      <c r="AF2322" s="166">
        <f>VLOOKUP(L2322,Schnitt6!L:P,3,0)</f>
        <v>0</v>
      </c>
    </row>
    <row r="2323" spans="12:32" x14ac:dyDescent="0.25">
      <c r="L2323" s="264">
        <f>Member!A2323</f>
        <v>0</v>
      </c>
      <c r="M2323" s="166">
        <f t="shared" si="154"/>
        <v>0</v>
      </c>
      <c r="N2323" s="166">
        <f t="shared" si="155"/>
        <v>0</v>
      </c>
      <c r="O2323" s="166">
        <f t="shared" si="156"/>
        <v>0</v>
      </c>
      <c r="P2323" s="166">
        <f t="shared" si="157"/>
        <v>49</v>
      </c>
      <c r="S2323" s="166">
        <f>VLOOKUP(L2323,Schnitt1!L:P,2,0)</f>
        <v>0</v>
      </c>
      <c r="T2323" s="166">
        <f>VLOOKUP(L2323,Schnitt2!L:P,2,0)</f>
        <v>0</v>
      </c>
      <c r="U2323" s="166">
        <f>VLOOKUP(L2323,Schnitt3!L:P,2,0)</f>
        <v>0</v>
      </c>
      <c r="V2323" s="166">
        <f>VLOOKUP(L2323,Schnitt4!L:P,2,0)</f>
        <v>0</v>
      </c>
      <c r="W2323" s="166">
        <f>VLOOKUP(L2323,Schnitt5!L:P,2,0)</f>
        <v>0</v>
      </c>
      <c r="X2323" s="166">
        <f>VLOOKUP(L2323,Schnitt6!L:P,2,0)</f>
        <v>0</v>
      </c>
      <c r="AA2323" s="166">
        <f>VLOOKUP(L2323,Schnitt1!L:P,3,0)</f>
        <v>0</v>
      </c>
      <c r="AB2323" s="166">
        <f>VLOOKUP(L2323,Schnitt2!L:P,3,0)</f>
        <v>0</v>
      </c>
      <c r="AC2323" s="166">
        <f>VLOOKUP(L2323,Schnitt3!L:P,3,0)</f>
        <v>0</v>
      </c>
      <c r="AD2323" s="166">
        <f>VLOOKUP(L2323,Schnitt4!L:P,3,0)</f>
        <v>0</v>
      </c>
      <c r="AE2323" s="166">
        <f>VLOOKUP(L2323,Schnitt5!L:P,3,0)</f>
        <v>0</v>
      </c>
      <c r="AF2323" s="166">
        <f>VLOOKUP(L2323,Schnitt6!L:P,3,0)</f>
        <v>0</v>
      </c>
    </row>
    <row r="2324" spans="12:32" x14ac:dyDescent="0.25">
      <c r="L2324" s="264">
        <f>Member!A2324</f>
        <v>0</v>
      </c>
      <c r="M2324" s="166">
        <f t="shared" si="154"/>
        <v>0</v>
      </c>
      <c r="N2324" s="166">
        <f t="shared" si="155"/>
        <v>0</v>
      </c>
      <c r="O2324" s="166">
        <f t="shared" si="156"/>
        <v>0</v>
      </c>
      <c r="P2324" s="166">
        <f t="shared" si="157"/>
        <v>49</v>
      </c>
      <c r="S2324" s="166">
        <f>VLOOKUP(L2324,Schnitt1!L:P,2,0)</f>
        <v>0</v>
      </c>
      <c r="T2324" s="166">
        <f>VLOOKUP(L2324,Schnitt2!L:P,2,0)</f>
        <v>0</v>
      </c>
      <c r="U2324" s="166">
        <f>VLOOKUP(L2324,Schnitt3!L:P,2,0)</f>
        <v>0</v>
      </c>
      <c r="V2324" s="166">
        <f>VLOOKUP(L2324,Schnitt4!L:P,2,0)</f>
        <v>0</v>
      </c>
      <c r="W2324" s="166">
        <f>VLOOKUP(L2324,Schnitt5!L:P,2,0)</f>
        <v>0</v>
      </c>
      <c r="X2324" s="166">
        <f>VLOOKUP(L2324,Schnitt6!L:P,2,0)</f>
        <v>0</v>
      </c>
      <c r="AA2324" s="166">
        <f>VLOOKUP(L2324,Schnitt1!L:P,3,0)</f>
        <v>0</v>
      </c>
      <c r="AB2324" s="166">
        <f>VLOOKUP(L2324,Schnitt2!L:P,3,0)</f>
        <v>0</v>
      </c>
      <c r="AC2324" s="166">
        <f>VLOOKUP(L2324,Schnitt3!L:P,3,0)</f>
        <v>0</v>
      </c>
      <c r="AD2324" s="166">
        <f>VLOOKUP(L2324,Schnitt4!L:P,3,0)</f>
        <v>0</v>
      </c>
      <c r="AE2324" s="166">
        <f>VLOOKUP(L2324,Schnitt5!L:P,3,0)</f>
        <v>0</v>
      </c>
      <c r="AF2324" s="166">
        <f>VLOOKUP(L2324,Schnitt6!L:P,3,0)</f>
        <v>0</v>
      </c>
    </row>
    <row r="2325" spans="12:32" x14ac:dyDescent="0.25">
      <c r="L2325" s="264">
        <f>Member!A2325</f>
        <v>0</v>
      </c>
      <c r="M2325" s="166">
        <f t="shared" si="154"/>
        <v>0</v>
      </c>
      <c r="N2325" s="166">
        <f t="shared" si="155"/>
        <v>0</v>
      </c>
      <c r="O2325" s="166">
        <f t="shared" si="156"/>
        <v>0</v>
      </c>
      <c r="P2325" s="166">
        <f t="shared" si="157"/>
        <v>49</v>
      </c>
      <c r="S2325" s="166">
        <f>VLOOKUP(L2325,Schnitt1!L:P,2,0)</f>
        <v>0</v>
      </c>
      <c r="T2325" s="166">
        <f>VLOOKUP(L2325,Schnitt2!L:P,2,0)</f>
        <v>0</v>
      </c>
      <c r="U2325" s="166">
        <f>VLOOKUP(L2325,Schnitt3!L:P,2,0)</f>
        <v>0</v>
      </c>
      <c r="V2325" s="166">
        <f>VLOOKUP(L2325,Schnitt4!L:P,2,0)</f>
        <v>0</v>
      </c>
      <c r="W2325" s="166">
        <f>VLOOKUP(L2325,Schnitt5!L:P,2,0)</f>
        <v>0</v>
      </c>
      <c r="X2325" s="166">
        <f>VLOOKUP(L2325,Schnitt6!L:P,2,0)</f>
        <v>0</v>
      </c>
      <c r="AA2325" s="166">
        <f>VLOOKUP(L2325,Schnitt1!L:P,3,0)</f>
        <v>0</v>
      </c>
      <c r="AB2325" s="166">
        <f>VLOOKUP(L2325,Schnitt2!L:P,3,0)</f>
        <v>0</v>
      </c>
      <c r="AC2325" s="166">
        <f>VLOOKUP(L2325,Schnitt3!L:P,3,0)</f>
        <v>0</v>
      </c>
      <c r="AD2325" s="166">
        <f>VLOOKUP(L2325,Schnitt4!L:P,3,0)</f>
        <v>0</v>
      </c>
      <c r="AE2325" s="166">
        <f>VLOOKUP(L2325,Schnitt5!L:P,3,0)</f>
        <v>0</v>
      </c>
      <c r="AF2325" s="166">
        <f>VLOOKUP(L2325,Schnitt6!L:P,3,0)</f>
        <v>0</v>
      </c>
    </row>
    <row r="2326" spans="12:32" x14ac:dyDescent="0.25">
      <c r="L2326" s="264">
        <f>Member!A2326</f>
        <v>0</v>
      </c>
      <c r="M2326" s="166">
        <f t="shared" si="154"/>
        <v>0</v>
      </c>
      <c r="N2326" s="166">
        <f t="shared" si="155"/>
        <v>0</v>
      </c>
      <c r="O2326" s="166">
        <f t="shared" si="156"/>
        <v>0</v>
      </c>
      <c r="P2326" s="166">
        <f t="shared" si="157"/>
        <v>49</v>
      </c>
      <c r="S2326" s="166">
        <f>VLOOKUP(L2326,Schnitt1!L:P,2,0)</f>
        <v>0</v>
      </c>
      <c r="T2326" s="166">
        <f>VLOOKUP(L2326,Schnitt2!L:P,2,0)</f>
        <v>0</v>
      </c>
      <c r="U2326" s="166">
        <f>VLOOKUP(L2326,Schnitt3!L:P,2,0)</f>
        <v>0</v>
      </c>
      <c r="V2326" s="166">
        <f>VLOOKUP(L2326,Schnitt4!L:P,2,0)</f>
        <v>0</v>
      </c>
      <c r="W2326" s="166">
        <f>VLOOKUP(L2326,Schnitt5!L:P,2,0)</f>
        <v>0</v>
      </c>
      <c r="X2326" s="166">
        <f>VLOOKUP(L2326,Schnitt6!L:P,2,0)</f>
        <v>0</v>
      </c>
      <c r="AA2326" s="166">
        <f>VLOOKUP(L2326,Schnitt1!L:P,3,0)</f>
        <v>0</v>
      </c>
      <c r="AB2326" s="166">
        <f>VLOOKUP(L2326,Schnitt2!L:P,3,0)</f>
        <v>0</v>
      </c>
      <c r="AC2326" s="166">
        <f>VLOOKUP(L2326,Schnitt3!L:P,3,0)</f>
        <v>0</v>
      </c>
      <c r="AD2326" s="166">
        <f>VLOOKUP(L2326,Schnitt4!L:P,3,0)</f>
        <v>0</v>
      </c>
      <c r="AE2326" s="166">
        <f>VLOOKUP(L2326,Schnitt5!L:P,3,0)</f>
        <v>0</v>
      </c>
      <c r="AF2326" s="166">
        <f>VLOOKUP(L2326,Schnitt6!L:P,3,0)</f>
        <v>0</v>
      </c>
    </row>
    <row r="2327" spans="12:32" x14ac:dyDescent="0.25">
      <c r="L2327" s="264">
        <f>Member!A2327</f>
        <v>0</v>
      </c>
      <c r="M2327" s="166">
        <f t="shared" si="154"/>
        <v>0</v>
      </c>
      <c r="N2327" s="166">
        <f t="shared" si="155"/>
        <v>0</v>
      </c>
      <c r="O2327" s="166">
        <f t="shared" si="156"/>
        <v>0</v>
      </c>
      <c r="P2327" s="166">
        <f t="shared" si="157"/>
        <v>49</v>
      </c>
      <c r="S2327" s="166">
        <f>VLOOKUP(L2327,Schnitt1!L:P,2,0)</f>
        <v>0</v>
      </c>
      <c r="T2327" s="166">
        <f>VLOOKUP(L2327,Schnitt2!L:P,2,0)</f>
        <v>0</v>
      </c>
      <c r="U2327" s="166">
        <f>VLOOKUP(L2327,Schnitt3!L:P,2,0)</f>
        <v>0</v>
      </c>
      <c r="V2327" s="166">
        <f>VLOOKUP(L2327,Schnitt4!L:P,2,0)</f>
        <v>0</v>
      </c>
      <c r="W2327" s="166">
        <f>VLOOKUP(L2327,Schnitt5!L:P,2,0)</f>
        <v>0</v>
      </c>
      <c r="X2327" s="166">
        <f>VLOOKUP(L2327,Schnitt6!L:P,2,0)</f>
        <v>0</v>
      </c>
      <c r="AA2327" s="166">
        <f>VLOOKUP(L2327,Schnitt1!L:P,3,0)</f>
        <v>0</v>
      </c>
      <c r="AB2327" s="166">
        <f>VLOOKUP(L2327,Schnitt2!L:P,3,0)</f>
        <v>0</v>
      </c>
      <c r="AC2327" s="166">
        <f>VLOOKUP(L2327,Schnitt3!L:P,3,0)</f>
        <v>0</v>
      </c>
      <c r="AD2327" s="166">
        <f>VLOOKUP(L2327,Schnitt4!L:P,3,0)</f>
        <v>0</v>
      </c>
      <c r="AE2327" s="166">
        <f>VLOOKUP(L2327,Schnitt5!L:P,3,0)</f>
        <v>0</v>
      </c>
      <c r="AF2327" s="166">
        <f>VLOOKUP(L2327,Schnitt6!L:P,3,0)</f>
        <v>0</v>
      </c>
    </row>
    <row r="2328" spans="12:32" x14ac:dyDescent="0.25">
      <c r="L2328" s="264">
        <f>Member!A2328</f>
        <v>0</v>
      </c>
      <c r="M2328" s="166">
        <f t="shared" si="154"/>
        <v>0</v>
      </c>
      <c r="N2328" s="166">
        <f t="shared" si="155"/>
        <v>0</v>
      </c>
      <c r="O2328" s="166">
        <f t="shared" si="156"/>
        <v>0</v>
      </c>
      <c r="P2328" s="166">
        <f t="shared" si="157"/>
        <v>49</v>
      </c>
      <c r="S2328" s="166">
        <f>VLOOKUP(L2328,Schnitt1!L:P,2,0)</f>
        <v>0</v>
      </c>
      <c r="T2328" s="166">
        <f>VLOOKUP(L2328,Schnitt2!L:P,2,0)</f>
        <v>0</v>
      </c>
      <c r="U2328" s="166">
        <f>VLOOKUP(L2328,Schnitt3!L:P,2,0)</f>
        <v>0</v>
      </c>
      <c r="V2328" s="166">
        <f>VLOOKUP(L2328,Schnitt4!L:P,2,0)</f>
        <v>0</v>
      </c>
      <c r="W2328" s="166">
        <f>VLOOKUP(L2328,Schnitt5!L:P,2,0)</f>
        <v>0</v>
      </c>
      <c r="X2328" s="166">
        <f>VLOOKUP(L2328,Schnitt6!L:P,2,0)</f>
        <v>0</v>
      </c>
      <c r="AA2328" s="166">
        <f>VLOOKUP(L2328,Schnitt1!L:P,3,0)</f>
        <v>0</v>
      </c>
      <c r="AB2328" s="166">
        <f>VLOOKUP(L2328,Schnitt2!L:P,3,0)</f>
        <v>0</v>
      </c>
      <c r="AC2328" s="166">
        <f>VLOOKUP(L2328,Schnitt3!L:P,3,0)</f>
        <v>0</v>
      </c>
      <c r="AD2328" s="166">
        <f>VLOOKUP(L2328,Schnitt4!L:P,3,0)</f>
        <v>0</v>
      </c>
      <c r="AE2328" s="166">
        <f>VLOOKUP(L2328,Schnitt5!L:P,3,0)</f>
        <v>0</v>
      </c>
      <c r="AF2328" s="166">
        <f>VLOOKUP(L2328,Schnitt6!L:P,3,0)</f>
        <v>0</v>
      </c>
    </row>
    <row r="2329" spans="12:32" x14ac:dyDescent="0.25">
      <c r="L2329" s="264">
        <f>Member!A2329</f>
        <v>0</v>
      </c>
      <c r="M2329" s="166">
        <f t="shared" si="154"/>
        <v>0</v>
      </c>
      <c r="N2329" s="166">
        <f t="shared" si="155"/>
        <v>0</v>
      </c>
      <c r="O2329" s="166">
        <f t="shared" si="156"/>
        <v>0</v>
      </c>
      <c r="P2329" s="166">
        <f t="shared" si="157"/>
        <v>49</v>
      </c>
      <c r="S2329" s="166">
        <f>VLOOKUP(L2329,Schnitt1!L:P,2,0)</f>
        <v>0</v>
      </c>
      <c r="T2329" s="166">
        <f>VLOOKUP(L2329,Schnitt2!L:P,2,0)</f>
        <v>0</v>
      </c>
      <c r="U2329" s="166">
        <f>VLOOKUP(L2329,Schnitt3!L:P,2,0)</f>
        <v>0</v>
      </c>
      <c r="V2329" s="166">
        <f>VLOOKUP(L2329,Schnitt4!L:P,2,0)</f>
        <v>0</v>
      </c>
      <c r="W2329" s="166">
        <f>VLOOKUP(L2329,Schnitt5!L:P,2,0)</f>
        <v>0</v>
      </c>
      <c r="X2329" s="166">
        <f>VLOOKUP(L2329,Schnitt6!L:P,2,0)</f>
        <v>0</v>
      </c>
      <c r="AA2329" s="166">
        <f>VLOOKUP(L2329,Schnitt1!L:P,3,0)</f>
        <v>0</v>
      </c>
      <c r="AB2329" s="166">
        <f>VLOOKUP(L2329,Schnitt2!L:P,3,0)</f>
        <v>0</v>
      </c>
      <c r="AC2329" s="166">
        <f>VLOOKUP(L2329,Schnitt3!L:P,3,0)</f>
        <v>0</v>
      </c>
      <c r="AD2329" s="166">
        <f>VLOOKUP(L2329,Schnitt4!L:P,3,0)</f>
        <v>0</v>
      </c>
      <c r="AE2329" s="166">
        <f>VLOOKUP(L2329,Schnitt5!L:P,3,0)</f>
        <v>0</v>
      </c>
      <c r="AF2329" s="166">
        <f>VLOOKUP(L2329,Schnitt6!L:P,3,0)</f>
        <v>0</v>
      </c>
    </row>
    <row r="2330" spans="12:32" x14ac:dyDescent="0.25">
      <c r="L2330" s="264">
        <f>Member!A2330</f>
        <v>0</v>
      </c>
      <c r="M2330" s="166">
        <f t="shared" si="154"/>
        <v>0</v>
      </c>
      <c r="N2330" s="166">
        <f t="shared" si="155"/>
        <v>0</v>
      </c>
      <c r="O2330" s="166">
        <f t="shared" si="156"/>
        <v>0</v>
      </c>
      <c r="P2330" s="166">
        <f t="shared" si="157"/>
        <v>49</v>
      </c>
      <c r="S2330" s="166">
        <f>VLOOKUP(L2330,Schnitt1!L:P,2,0)</f>
        <v>0</v>
      </c>
      <c r="T2330" s="166">
        <f>VLOOKUP(L2330,Schnitt2!L:P,2,0)</f>
        <v>0</v>
      </c>
      <c r="U2330" s="166">
        <f>VLOOKUP(L2330,Schnitt3!L:P,2,0)</f>
        <v>0</v>
      </c>
      <c r="V2330" s="166">
        <f>VLOOKUP(L2330,Schnitt4!L:P,2,0)</f>
        <v>0</v>
      </c>
      <c r="W2330" s="166">
        <f>VLOOKUP(L2330,Schnitt5!L:P,2,0)</f>
        <v>0</v>
      </c>
      <c r="X2330" s="166">
        <f>VLOOKUP(L2330,Schnitt6!L:P,2,0)</f>
        <v>0</v>
      </c>
      <c r="AA2330" s="166">
        <f>VLOOKUP(L2330,Schnitt1!L:P,3,0)</f>
        <v>0</v>
      </c>
      <c r="AB2330" s="166">
        <f>VLOOKUP(L2330,Schnitt2!L:P,3,0)</f>
        <v>0</v>
      </c>
      <c r="AC2330" s="166">
        <f>VLOOKUP(L2330,Schnitt3!L:P,3,0)</f>
        <v>0</v>
      </c>
      <c r="AD2330" s="166">
        <f>VLOOKUP(L2330,Schnitt4!L:P,3,0)</f>
        <v>0</v>
      </c>
      <c r="AE2330" s="166">
        <f>VLOOKUP(L2330,Schnitt5!L:P,3,0)</f>
        <v>0</v>
      </c>
      <c r="AF2330" s="166">
        <f>VLOOKUP(L2330,Schnitt6!L:P,3,0)</f>
        <v>0</v>
      </c>
    </row>
    <row r="2331" spans="12:32" x14ac:dyDescent="0.25">
      <c r="L2331" s="264">
        <f>Member!A2331</f>
        <v>0</v>
      </c>
      <c r="M2331" s="166">
        <f t="shared" si="154"/>
        <v>0</v>
      </c>
      <c r="N2331" s="166">
        <f t="shared" si="155"/>
        <v>0</v>
      </c>
      <c r="O2331" s="166">
        <f t="shared" si="156"/>
        <v>0</v>
      </c>
      <c r="P2331" s="166">
        <f t="shared" si="157"/>
        <v>49</v>
      </c>
      <c r="S2331" s="166">
        <f>VLOOKUP(L2331,Schnitt1!L:P,2,0)</f>
        <v>0</v>
      </c>
      <c r="T2331" s="166">
        <f>VLOOKUP(L2331,Schnitt2!L:P,2,0)</f>
        <v>0</v>
      </c>
      <c r="U2331" s="166">
        <f>VLOOKUP(L2331,Schnitt3!L:P,2,0)</f>
        <v>0</v>
      </c>
      <c r="V2331" s="166">
        <f>VLOOKUP(L2331,Schnitt4!L:P,2,0)</f>
        <v>0</v>
      </c>
      <c r="W2331" s="166">
        <f>VLOOKUP(L2331,Schnitt5!L:P,2,0)</f>
        <v>0</v>
      </c>
      <c r="X2331" s="166">
        <f>VLOOKUP(L2331,Schnitt6!L:P,2,0)</f>
        <v>0</v>
      </c>
      <c r="AA2331" s="166">
        <f>VLOOKUP(L2331,Schnitt1!L:P,3,0)</f>
        <v>0</v>
      </c>
      <c r="AB2331" s="166">
        <f>VLOOKUP(L2331,Schnitt2!L:P,3,0)</f>
        <v>0</v>
      </c>
      <c r="AC2331" s="166">
        <f>VLOOKUP(L2331,Schnitt3!L:P,3,0)</f>
        <v>0</v>
      </c>
      <c r="AD2331" s="166">
        <f>VLOOKUP(L2331,Schnitt4!L:P,3,0)</f>
        <v>0</v>
      </c>
      <c r="AE2331" s="166">
        <f>VLOOKUP(L2331,Schnitt5!L:P,3,0)</f>
        <v>0</v>
      </c>
      <c r="AF2331" s="166">
        <f>VLOOKUP(L2331,Schnitt6!L:P,3,0)</f>
        <v>0</v>
      </c>
    </row>
    <row r="2332" spans="12:32" x14ac:dyDescent="0.25">
      <c r="L2332" s="264">
        <f>Member!A2332</f>
        <v>0</v>
      </c>
      <c r="M2332" s="166">
        <f t="shared" si="154"/>
        <v>0</v>
      </c>
      <c r="N2332" s="166">
        <f t="shared" si="155"/>
        <v>0</v>
      </c>
      <c r="O2332" s="166">
        <f t="shared" si="156"/>
        <v>0</v>
      </c>
      <c r="P2332" s="166">
        <f t="shared" si="157"/>
        <v>49</v>
      </c>
      <c r="S2332" s="166">
        <f>VLOOKUP(L2332,Schnitt1!L:P,2,0)</f>
        <v>0</v>
      </c>
      <c r="T2332" s="166">
        <f>VLOOKUP(L2332,Schnitt2!L:P,2,0)</f>
        <v>0</v>
      </c>
      <c r="U2332" s="166">
        <f>VLOOKUP(L2332,Schnitt3!L:P,2,0)</f>
        <v>0</v>
      </c>
      <c r="V2332" s="166">
        <f>VLOOKUP(L2332,Schnitt4!L:P,2,0)</f>
        <v>0</v>
      </c>
      <c r="W2332" s="166">
        <f>VLOOKUP(L2332,Schnitt5!L:P,2,0)</f>
        <v>0</v>
      </c>
      <c r="X2332" s="166">
        <f>VLOOKUP(L2332,Schnitt6!L:P,2,0)</f>
        <v>0</v>
      </c>
      <c r="AA2332" s="166">
        <f>VLOOKUP(L2332,Schnitt1!L:P,3,0)</f>
        <v>0</v>
      </c>
      <c r="AB2332" s="166">
        <f>VLOOKUP(L2332,Schnitt2!L:P,3,0)</f>
        <v>0</v>
      </c>
      <c r="AC2332" s="166">
        <f>VLOOKUP(L2332,Schnitt3!L:P,3,0)</f>
        <v>0</v>
      </c>
      <c r="AD2332" s="166">
        <f>VLOOKUP(L2332,Schnitt4!L:P,3,0)</f>
        <v>0</v>
      </c>
      <c r="AE2332" s="166">
        <f>VLOOKUP(L2332,Schnitt5!L:P,3,0)</f>
        <v>0</v>
      </c>
      <c r="AF2332" s="166">
        <f>VLOOKUP(L2332,Schnitt6!L:P,3,0)</f>
        <v>0</v>
      </c>
    </row>
    <row r="2333" spans="12:32" x14ac:dyDescent="0.25">
      <c r="L2333" s="264">
        <f>Member!A2333</f>
        <v>0</v>
      </c>
      <c r="M2333" s="166">
        <f t="shared" si="154"/>
        <v>0</v>
      </c>
      <c r="N2333" s="166">
        <f t="shared" si="155"/>
        <v>0</v>
      </c>
      <c r="O2333" s="166">
        <f t="shared" si="156"/>
        <v>0</v>
      </c>
      <c r="P2333" s="166">
        <f t="shared" si="157"/>
        <v>49</v>
      </c>
      <c r="S2333" s="166">
        <f>VLOOKUP(L2333,Schnitt1!L:P,2,0)</f>
        <v>0</v>
      </c>
      <c r="T2333" s="166">
        <f>VLOOKUP(L2333,Schnitt2!L:P,2,0)</f>
        <v>0</v>
      </c>
      <c r="U2333" s="166">
        <f>VLOOKUP(L2333,Schnitt3!L:P,2,0)</f>
        <v>0</v>
      </c>
      <c r="V2333" s="166">
        <f>VLOOKUP(L2333,Schnitt4!L:P,2,0)</f>
        <v>0</v>
      </c>
      <c r="W2333" s="166">
        <f>VLOOKUP(L2333,Schnitt5!L:P,2,0)</f>
        <v>0</v>
      </c>
      <c r="X2333" s="166">
        <f>VLOOKUP(L2333,Schnitt6!L:P,2,0)</f>
        <v>0</v>
      </c>
      <c r="AA2333" s="166">
        <f>VLOOKUP(L2333,Schnitt1!L:P,3,0)</f>
        <v>0</v>
      </c>
      <c r="AB2333" s="166">
        <f>VLOOKUP(L2333,Schnitt2!L:P,3,0)</f>
        <v>0</v>
      </c>
      <c r="AC2333" s="166">
        <f>VLOOKUP(L2333,Schnitt3!L:P,3,0)</f>
        <v>0</v>
      </c>
      <c r="AD2333" s="166">
        <f>VLOOKUP(L2333,Schnitt4!L:P,3,0)</f>
        <v>0</v>
      </c>
      <c r="AE2333" s="166">
        <f>VLOOKUP(L2333,Schnitt5!L:P,3,0)</f>
        <v>0</v>
      </c>
      <c r="AF2333" s="166">
        <f>VLOOKUP(L2333,Schnitt6!L:P,3,0)</f>
        <v>0</v>
      </c>
    </row>
    <row r="2334" spans="12:32" x14ac:dyDescent="0.25">
      <c r="L2334" s="264">
        <f>Member!A2334</f>
        <v>0</v>
      </c>
      <c r="M2334" s="166">
        <f t="shared" si="154"/>
        <v>0</v>
      </c>
      <c r="N2334" s="166">
        <f t="shared" si="155"/>
        <v>0</v>
      </c>
      <c r="O2334" s="166">
        <f t="shared" si="156"/>
        <v>0</v>
      </c>
      <c r="P2334" s="166">
        <f t="shared" si="157"/>
        <v>49</v>
      </c>
      <c r="S2334" s="166">
        <f>VLOOKUP(L2334,Schnitt1!L:P,2,0)</f>
        <v>0</v>
      </c>
      <c r="T2334" s="166">
        <f>VLOOKUP(L2334,Schnitt2!L:P,2,0)</f>
        <v>0</v>
      </c>
      <c r="U2334" s="166">
        <f>VLOOKUP(L2334,Schnitt3!L:P,2,0)</f>
        <v>0</v>
      </c>
      <c r="V2334" s="166">
        <f>VLOOKUP(L2334,Schnitt4!L:P,2,0)</f>
        <v>0</v>
      </c>
      <c r="W2334" s="166">
        <f>VLOOKUP(L2334,Schnitt5!L:P,2,0)</f>
        <v>0</v>
      </c>
      <c r="X2334" s="166">
        <f>VLOOKUP(L2334,Schnitt6!L:P,2,0)</f>
        <v>0</v>
      </c>
      <c r="AA2334" s="166">
        <f>VLOOKUP(L2334,Schnitt1!L:P,3,0)</f>
        <v>0</v>
      </c>
      <c r="AB2334" s="166">
        <f>VLOOKUP(L2334,Schnitt2!L:P,3,0)</f>
        <v>0</v>
      </c>
      <c r="AC2334" s="166">
        <f>VLOOKUP(L2334,Schnitt3!L:P,3,0)</f>
        <v>0</v>
      </c>
      <c r="AD2334" s="166">
        <f>VLOOKUP(L2334,Schnitt4!L:P,3,0)</f>
        <v>0</v>
      </c>
      <c r="AE2334" s="166">
        <f>VLOOKUP(L2334,Schnitt5!L:P,3,0)</f>
        <v>0</v>
      </c>
      <c r="AF2334" s="166">
        <f>VLOOKUP(L2334,Schnitt6!L:P,3,0)</f>
        <v>0</v>
      </c>
    </row>
    <row r="2335" spans="12:32" x14ac:dyDescent="0.25">
      <c r="L2335" s="264">
        <f>Member!A2335</f>
        <v>0</v>
      </c>
      <c r="M2335" s="166">
        <f t="shared" si="154"/>
        <v>0</v>
      </c>
      <c r="N2335" s="166">
        <f t="shared" si="155"/>
        <v>0</v>
      </c>
      <c r="O2335" s="166">
        <f t="shared" si="156"/>
        <v>0</v>
      </c>
      <c r="P2335" s="166">
        <f t="shared" si="157"/>
        <v>49</v>
      </c>
      <c r="S2335" s="166">
        <f>VLOOKUP(L2335,Schnitt1!L:P,2,0)</f>
        <v>0</v>
      </c>
      <c r="T2335" s="166">
        <f>VLOOKUP(L2335,Schnitt2!L:P,2,0)</f>
        <v>0</v>
      </c>
      <c r="U2335" s="166">
        <f>VLOOKUP(L2335,Schnitt3!L:P,2,0)</f>
        <v>0</v>
      </c>
      <c r="V2335" s="166">
        <f>VLOOKUP(L2335,Schnitt4!L:P,2,0)</f>
        <v>0</v>
      </c>
      <c r="W2335" s="166">
        <f>VLOOKUP(L2335,Schnitt5!L:P,2,0)</f>
        <v>0</v>
      </c>
      <c r="X2335" s="166">
        <f>VLOOKUP(L2335,Schnitt6!L:P,2,0)</f>
        <v>0</v>
      </c>
      <c r="AA2335" s="166">
        <f>VLOOKUP(L2335,Schnitt1!L:P,3,0)</f>
        <v>0</v>
      </c>
      <c r="AB2335" s="166">
        <f>VLOOKUP(L2335,Schnitt2!L:P,3,0)</f>
        <v>0</v>
      </c>
      <c r="AC2335" s="166">
        <f>VLOOKUP(L2335,Schnitt3!L:P,3,0)</f>
        <v>0</v>
      </c>
      <c r="AD2335" s="166">
        <f>VLOOKUP(L2335,Schnitt4!L:P,3,0)</f>
        <v>0</v>
      </c>
      <c r="AE2335" s="166">
        <f>VLOOKUP(L2335,Schnitt5!L:P,3,0)</f>
        <v>0</v>
      </c>
      <c r="AF2335" s="166">
        <f>VLOOKUP(L2335,Schnitt6!L:P,3,0)</f>
        <v>0</v>
      </c>
    </row>
    <row r="2336" spans="12:32" x14ac:dyDescent="0.25">
      <c r="L2336" s="264">
        <f>Member!A2336</f>
        <v>0</v>
      </c>
      <c r="M2336" s="166">
        <f t="shared" si="154"/>
        <v>0</v>
      </c>
      <c r="N2336" s="166">
        <f t="shared" si="155"/>
        <v>0</v>
      </c>
      <c r="O2336" s="166">
        <f t="shared" si="156"/>
        <v>0</v>
      </c>
      <c r="P2336" s="166">
        <f t="shared" si="157"/>
        <v>49</v>
      </c>
      <c r="S2336" s="166">
        <f>VLOOKUP(L2336,Schnitt1!L:P,2,0)</f>
        <v>0</v>
      </c>
      <c r="T2336" s="166">
        <f>VLOOKUP(L2336,Schnitt2!L:P,2,0)</f>
        <v>0</v>
      </c>
      <c r="U2336" s="166">
        <f>VLOOKUP(L2336,Schnitt3!L:P,2,0)</f>
        <v>0</v>
      </c>
      <c r="V2336" s="166">
        <f>VLOOKUP(L2336,Schnitt4!L:P,2,0)</f>
        <v>0</v>
      </c>
      <c r="W2336" s="166">
        <f>VLOOKUP(L2336,Schnitt5!L:P,2,0)</f>
        <v>0</v>
      </c>
      <c r="X2336" s="166">
        <f>VLOOKUP(L2336,Schnitt6!L:P,2,0)</f>
        <v>0</v>
      </c>
      <c r="AA2336" s="166">
        <f>VLOOKUP(L2336,Schnitt1!L:P,3,0)</f>
        <v>0</v>
      </c>
      <c r="AB2336" s="166">
        <f>VLOOKUP(L2336,Schnitt2!L:P,3,0)</f>
        <v>0</v>
      </c>
      <c r="AC2336" s="166">
        <f>VLOOKUP(L2336,Schnitt3!L:P,3,0)</f>
        <v>0</v>
      </c>
      <c r="AD2336" s="166">
        <f>VLOOKUP(L2336,Schnitt4!L:P,3,0)</f>
        <v>0</v>
      </c>
      <c r="AE2336" s="166">
        <f>VLOOKUP(L2336,Schnitt5!L:P,3,0)</f>
        <v>0</v>
      </c>
      <c r="AF2336" s="166">
        <f>VLOOKUP(L2336,Schnitt6!L:P,3,0)</f>
        <v>0</v>
      </c>
    </row>
    <row r="2337" spans="12:32" x14ac:dyDescent="0.25">
      <c r="L2337" s="264">
        <f>Member!A2337</f>
        <v>0</v>
      </c>
      <c r="M2337" s="166">
        <f t="shared" si="154"/>
        <v>0</v>
      </c>
      <c r="N2337" s="166">
        <f t="shared" si="155"/>
        <v>0</v>
      </c>
      <c r="O2337" s="166">
        <f t="shared" si="156"/>
        <v>0</v>
      </c>
      <c r="P2337" s="166">
        <f t="shared" si="157"/>
        <v>49</v>
      </c>
      <c r="S2337" s="166">
        <f>VLOOKUP(L2337,Schnitt1!L:P,2,0)</f>
        <v>0</v>
      </c>
      <c r="T2337" s="166">
        <f>VLOOKUP(L2337,Schnitt2!L:P,2,0)</f>
        <v>0</v>
      </c>
      <c r="U2337" s="166">
        <f>VLOOKUP(L2337,Schnitt3!L:P,2,0)</f>
        <v>0</v>
      </c>
      <c r="V2337" s="166">
        <f>VLOOKUP(L2337,Schnitt4!L:P,2,0)</f>
        <v>0</v>
      </c>
      <c r="W2337" s="166">
        <f>VLOOKUP(L2337,Schnitt5!L:P,2,0)</f>
        <v>0</v>
      </c>
      <c r="X2337" s="166">
        <f>VLOOKUP(L2337,Schnitt6!L:P,2,0)</f>
        <v>0</v>
      </c>
      <c r="AA2337" s="166">
        <f>VLOOKUP(L2337,Schnitt1!L:P,3,0)</f>
        <v>0</v>
      </c>
      <c r="AB2337" s="166">
        <f>VLOOKUP(L2337,Schnitt2!L:P,3,0)</f>
        <v>0</v>
      </c>
      <c r="AC2337" s="166">
        <f>VLOOKUP(L2337,Schnitt3!L:P,3,0)</f>
        <v>0</v>
      </c>
      <c r="AD2337" s="166">
        <f>VLOOKUP(L2337,Schnitt4!L:P,3,0)</f>
        <v>0</v>
      </c>
      <c r="AE2337" s="166">
        <f>VLOOKUP(L2337,Schnitt5!L:P,3,0)</f>
        <v>0</v>
      </c>
      <c r="AF2337" s="166">
        <f>VLOOKUP(L2337,Schnitt6!L:P,3,0)</f>
        <v>0</v>
      </c>
    </row>
    <row r="2338" spans="12:32" x14ac:dyDescent="0.25">
      <c r="L2338" s="264">
        <f>Member!A2338</f>
        <v>0</v>
      </c>
      <c r="M2338" s="166">
        <f t="shared" si="154"/>
        <v>0</v>
      </c>
      <c r="N2338" s="166">
        <f t="shared" si="155"/>
        <v>0</v>
      </c>
      <c r="O2338" s="166">
        <f t="shared" si="156"/>
        <v>0</v>
      </c>
      <c r="P2338" s="166">
        <f t="shared" si="157"/>
        <v>49</v>
      </c>
      <c r="S2338" s="166">
        <f>VLOOKUP(L2338,Schnitt1!L:P,2,0)</f>
        <v>0</v>
      </c>
      <c r="T2338" s="166">
        <f>VLOOKUP(L2338,Schnitt2!L:P,2,0)</f>
        <v>0</v>
      </c>
      <c r="U2338" s="166">
        <f>VLOOKUP(L2338,Schnitt3!L:P,2,0)</f>
        <v>0</v>
      </c>
      <c r="V2338" s="166">
        <f>VLOOKUP(L2338,Schnitt4!L:P,2,0)</f>
        <v>0</v>
      </c>
      <c r="W2338" s="166">
        <f>VLOOKUP(L2338,Schnitt5!L:P,2,0)</f>
        <v>0</v>
      </c>
      <c r="X2338" s="166">
        <f>VLOOKUP(L2338,Schnitt6!L:P,2,0)</f>
        <v>0</v>
      </c>
      <c r="AA2338" s="166">
        <f>VLOOKUP(L2338,Schnitt1!L:P,3,0)</f>
        <v>0</v>
      </c>
      <c r="AB2338" s="166">
        <f>VLOOKUP(L2338,Schnitt2!L:P,3,0)</f>
        <v>0</v>
      </c>
      <c r="AC2338" s="166">
        <f>VLOOKUP(L2338,Schnitt3!L:P,3,0)</f>
        <v>0</v>
      </c>
      <c r="AD2338" s="166">
        <f>VLOOKUP(L2338,Schnitt4!L:P,3,0)</f>
        <v>0</v>
      </c>
      <c r="AE2338" s="166">
        <f>VLOOKUP(L2338,Schnitt5!L:P,3,0)</f>
        <v>0</v>
      </c>
      <c r="AF2338" s="166">
        <f>VLOOKUP(L2338,Schnitt6!L:P,3,0)</f>
        <v>0</v>
      </c>
    </row>
    <row r="2339" spans="12:32" x14ac:dyDescent="0.25">
      <c r="L2339" s="264">
        <f>Member!A2339</f>
        <v>0</v>
      </c>
      <c r="M2339" s="166">
        <f t="shared" si="154"/>
        <v>0</v>
      </c>
      <c r="N2339" s="166">
        <f t="shared" si="155"/>
        <v>0</v>
      </c>
      <c r="O2339" s="166">
        <f t="shared" si="156"/>
        <v>0</v>
      </c>
      <c r="P2339" s="166">
        <f t="shared" si="157"/>
        <v>49</v>
      </c>
      <c r="S2339" s="166">
        <f>VLOOKUP(L2339,Schnitt1!L:P,2,0)</f>
        <v>0</v>
      </c>
      <c r="T2339" s="166">
        <f>VLOOKUP(L2339,Schnitt2!L:P,2,0)</f>
        <v>0</v>
      </c>
      <c r="U2339" s="166">
        <f>VLOOKUP(L2339,Schnitt3!L:P,2,0)</f>
        <v>0</v>
      </c>
      <c r="V2339" s="166">
        <f>VLOOKUP(L2339,Schnitt4!L:P,2,0)</f>
        <v>0</v>
      </c>
      <c r="W2339" s="166">
        <f>VLOOKUP(L2339,Schnitt5!L:P,2,0)</f>
        <v>0</v>
      </c>
      <c r="X2339" s="166">
        <f>VLOOKUP(L2339,Schnitt6!L:P,2,0)</f>
        <v>0</v>
      </c>
      <c r="AA2339" s="166">
        <f>VLOOKUP(L2339,Schnitt1!L:P,3,0)</f>
        <v>0</v>
      </c>
      <c r="AB2339" s="166">
        <f>VLOOKUP(L2339,Schnitt2!L:P,3,0)</f>
        <v>0</v>
      </c>
      <c r="AC2339" s="166">
        <f>VLOOKUP(L2339,Schnitt3!L:P,3,0)</f>
        <v>0</v>
      </c>
      <c r="AD2339" s="166">
        <f>VLOOKUP(L2339,Schnitt4!L:P,3,0)</f>
        <v>0</v>
      </c>
      <c r="AE2339" s="166">
        <f>VLOOKUP(L2339,Schnitt5!L:P,3,0)</f>
        <v>0</v>
      </c>
      <c r="AF2339" s="166">
        <f>VLOOKUP(L2339,Schnitt6!L:P,3,0)</f>
        <v>0</v>
      </c>
    </row>
    <row r="2340" spans="12:32" x14ac:dyDescent="0.25">
      <c r="L2340" s="264">
        <f>Member!A2340</f>
        <v>0</v>
      </c>
      <c r="M2340" s="166">
        <f t="shared" si="154"/>
        <v>0</v>
      </c>
      <c r="N2340" s="166">
        <f t="shared" si="155"/>
        <v>0</v>
      </c>
      <c r="O2340" s="166">
        <f t="shared" si="156"/>
        <v>0</v>
      </c>
      <c r="P2340" s="166">
        <f t="shared" si="157"/>
        <v>49</v>
      </c>
      <c r="S2340" s="166">
        <f>VLOOKUP(L2340,Schnitt1!L:P,2,0)</f>
        <v>0</v>
      </c>
      <c r="T2340" s="166">
        <f>VLOOKUP(L2340,Schnitt2!L:P,2,0)</f>
        <v>0</v>
      </c>
      <c r="U2340" s="166">
        <f>VLOOKUP(L2340,Schnitt3!L:P,2,0)</f>
        <v>0</v>
      </c>
      <c r="V2340" s="166">
        <f>VLOOKUP(L2340,Schnitt4!L:P,2,0)</f>
        <v>0</v>
      </c>
      <c r="W2340" s="166">
        <f>VLOOKUP(L2340,Schnitt5!L:P,2,0)</f>
        <v>0</v>
      </c>
      <c r="X2340" s="166">
        <f>VLOOKUP(L2340,Schnitt6!L:P,2,0)</f>
        <v>0</v>
      </c>
      <c r="AA2340" s="166">
        <f>VLOOKUP(L2340,Schnitt1!L:P,3,0)</f>
        <v>0</v>
      </c>
      <c r="AB2340" s="166">
        <f>VLOOKUP(L2340,Schnitt2!L:P,3,0)</f>
        <v>0</v>
      </c>
      <c r="AC2340" s="166">
        <f>VLOOKUP(L2340,Schnitt3!L:P,3,0)</f>
        <v>0</v>
      </c>
      <c r="AD2340" s="166">
        <f>VLOOKUP(L2340,Schnitt4!L:P,3,0)</f>
        <v>0</v>
      </c>
      <c r="AE2340" s="166">
        <f>VLOOKUP(L2340,Schnitt5!L:P,3,0)</f>
        <v>0</v>
      </c>
      <c r="AF2340" s="166">
        <f>VLOOKUP(L2340,Schnitt6!L:P,3,0)</f>
        <v>0</v>
      </c>
    </row>
    <row r="2341" spans="12:32" x14ac:dyDescent="0.25">
      <c r="L2341" s="264">
        <f>Member!A2341</f>
        <v>0</v>
      </c>
      <c r="M2341" s="166">
        <f t="shared" si="154"/>
        <v>0</v>
      </c>
      <c r="N2341" s="166">
        <f t="shared" si="155"/>
        <v>0</v>
      </c>
      <c r="O2341" s="166">
        <f t="shared" si="156"/>
        <v>0</v>
      </c>
      <c r="P2341" s="166">
        <f t="shared" si="157"/>
        <v>49</v>
      </c>
      <c r="S2341" s="166">
        <f>VLOOKUP(L2341,Schnitt1!L:P,2,0)</f>
        <v>0</v>
      </c>
      <c r="T2341" s="166">
        <f>VLOOKUP(L2341,Schnitt2!L:P,2,0)</f>
        <v>0</v>
      </c>
      <c r="U2341" s="166">
        <f>VLOOKUP(L2341,Schnitt3!L:P,2,0)</f>
        <v>0</v>
      </c>
      <c r="V2341" s="166">
        <f>VLOOKUP(L2341,Schnitt4!L:P,2,0)</f>
        <v>0</v>
      </c>
      <c r="W2341" s="166">
        <f>VLOOKUP(L2341,Schnitt5!L:P,2,0)</f>
        <v>0</v>
      </c>
      <c r="X2341" s="166">
        <f>VLOOKUP(L2341,Schnitt6!L:P,2,0)</f>
        <v>0</v>
      </c>
      <c r="AA2341" s="166">
        <f>VLOOKUP(L2341,Schnitt1!L:P,3,0)</f>
        <v>0</v>
      </c>
      <c r="AB2341" s="166">
        <f>VLOOKUP(L2341,Schnitt2!L:P,3,0)</f>
        <v>0</v>
      </c>
      <c r="AC2341" s="166">
        <f>VLOOKUP(L2341,Schnitt3!L:P,3,0)</f>
        <v>0</v>
      </c>
      <c r="AD2341" s="166">
        <f>VLOOKUP(L2341,Schnitt4!L:P,3,0)</f>
        <v>0</v>
      </c>
      <c r="AE2341" s="166">
        <f>VLOOKUP(L2341,Schnitt5!L:P,3,0)</f>
        <v>0</v>
      </c>
      <c r="AF2341" s="166">
        <f>VLOOKUP(L2341,Schnitt6!L:P,3,0)</f>
        <v>0</v>
      </c>
    </row>
    <row r="2342" spans="12:32" x14ac:dyDescent="0.25">
      <c r="L2342" s="264">
        <f>Member!A2342</f>
        <v>0</v>
      </c>
      <c r="M2342" s="166">
        <f t="shared" si="154"/>
        <v>0</v>
      </c>
      <c r="N2342" s="166">
        <f t="shared" si="155"/>
        <v>0</v>
      </c>
      <c r="O2342" s="166">
        <f t="shared" si="156"/>
        <v>0</v>
      </c>
      <c r="P2342" s="166">
        <f t="shared" si="157"/>
        <v>49</v>
      </c>
      <c r="S2342" s="166">
        <f>VLOOKUP(L2342,Schnitt1!L:P,2,0)</f>
        <v>0</v>
      </c>
      <c r="T2342" s="166">
        <f>VLOOKUP(L2342,Schnitt2!L:P,2,0)</f>
        <v>0</v>
      </c>
      <c r="U2342" s="166">
        <f>VLOOKUP(L2342,Schnitt3!L:P,2,0)</f>
        <v>0</v>
      </c>
      <c r="V2342" s="166">
        <f>VLOOKUP(L2342,Schnitt4!L:P,2,0)</f>
        <v>0</v>
      </c>
      <c r="W2342" s="166">
        <f>VLOOKUP(L2342,Schnitt5!L:P,2,0)</f>
        <v>0</v>
      </c>
      <c r="X2342" s="166">
        <f>VLOOKUP(L2342,Schnitt6!L:P,2,0)</f>
        <v>0</v>
      </c>
      <c r="AA2342" s="166">
        <f>VLOOKUP(L2342,Schnitt1!L:P,3,0)</f>
        <v>0</v>
      </c>
      <c r="AB2342" s="166">
        <f>VLOOKUP(L2342,Schnitt2!L:P,3,0)</f>
        <v>0</v>
      </c>
      <c r="AC2342" s="166">
        <f>VLOOKUP(L2342,Schnitt3!L:P,3,0)</f>
        <v>0</v>
      </c>
      <c r="AD2342" s="166">
        <f>VLOOKUP(L2342,Schnitt4!L:P,3,0)</f>
        <v>0</v>
      </c>
      <c r="AE2342" s="166">
        <f>VLOOKUP(L2342,Schnitt5!L:P,3,0)</f>
        <v>0</v>
      </c>
      <c r="AF2342" s="166">
        <f>VLOOKUP(L2342,Schnitt6!L:P,3,0)</f>
        <v>0</v>
      </c>
    </row>
    <row r="2343" spans="12:32" x14ac:dyDescent="0.25">
      <c r="L2343" s="264">
        <f>Member!A2343</f>
        <v>0</v>
      </c>
      <c r="M2343" s="166">
        <f t="shared" si="154"/>
        <v>0</v>
      </c>
      <c r="N2343" s="166">
        <f t="shared" si="155"/>
        <v>0</v>
      </c>
      <c r="O2343" s="166">
        <f t="shared" si="156"/>
        <v>0</v>
      </c>
      <c r="P2343" s="166">
        <f t="shared" si="157"/>
        <v>49</v>
      </c>
      <c r="S2343" s="166">
        <f>VLOOKUP(L2343,Schnitt1!L:P,2,0)</f>
        <v>0</v>
      </c>
      <c r="T2343" s="166">
        <f>VLOOKUP(L2343,Schnitt2!L:P,2,0)</f>
        <v>0</v>
      </c>
      <c r="U2343" s="166">
        <f>VLOOKUP(L2343,Schnitt3!L:P,2,0)</f>
        <v>0</v>
      </c>
      <c r="V2343" s="166">
        <f>VLOOKUP(L2343,Schnitt4!L:P,2,0)</f>
        <v>0</v>
      </c>
      <c r="W2343" s="166">
        <f>VLOOKUP(L2343,Schnitt5!L:P,2,0)</f>
        <v>0</v>
      </c>
      <c r="X2343" s="166">
        <f>VLOOKUP(L2343,Schnitt6!L:P,2,0)</f>
        <v>0</v>
      </c>
      <c r="AA2343" s="166">
        <f>VLOOKUP(L2343,Schnitt1!L:P,3,0)</f>
        <v>0</v>
      </c>
      <c r="AB2343" s="166">
        <f>VLOOKUP(L2343,Schnitt2!L:P,3,0)</f>
        <v>0</v>
      </c>
      <c r="AC2343" s="166">
        <f>VLOOKUP(L2343,Schnitt3!L:P,3,0)</f>
        <v>0</v>
      </c>
      <c r="AD2343" s="166">
        <f>VLOOKUP(L2343,Schnitt4!L:P,3,0)</f>
        <v>0</v>
      </c>
      <c r="AE2343" s="166">
        <f>VLOOKUP(L2343,Schnitt5!L:P,3,0)</f>
        <v>0</v>
      </c>
      <c r="AF2343" s="166">
        <f>VLOOKUP(L2343,Schnitt6!L:P,3,0)</f>
        <v>0</v>
      </c>
    </row>
    <row r="2344" spans="12:32" x14ac:dyDescent="0.25">
      <c r="L2344" s="264">
        <f>Member!A2344</f>
        <v>0</v>
      </c>
      <c r="M2344" s="166">
        <f t="shared" si="154"/>
        <v>0</v>
      </c>
      <c r="N2344" s="166">
        <f t="shared" si="155"/>
        <v>0</v>
      </c>
      <c r="O2344" s="166">
        <f t="shared" si="156"/>
        <v>0</v>
      </c>
      <c r="P2344" s="166">
        <f t="shared" si="157"/>
        <v>49</v>
      </c>
      <c r="S2344" s="166">
        <f>VLOOKUP(L2344,Schnitt1!L:P,2,0)</f>
        <v>0</v>
      </c>
      <c r="T2344" s="166">
        <f>VLOOKUP(L2344,Schnitt2!L:P,2,0)</f>
        <v>0</v>
      </c>
      <c r="U2344" s="166">
        <f>VLOOKUP(L2344,Schnitt3!L:P,2,0)</f>
        <v>0</v>
      </c>
      <c r="V2344" s="166">
        <f>VLOOKUP(L2344,Schnitt4!L:P,2,0)</f>
        <v>0</v>
      </c>
      <c r="W2344" s="166">
        <f>VLOOKUP(L2344,Schnitt5!L:P,2,0)</f>
        <v>0</v>
      </c>
      <c r="X2344" s="166">
        <f>VLOOKUP(L2344,Schnitt6!L:P,2,0)</f>
        <v>0</v>
      </c>
      <c r="AA2344" s="166">
        <f>VLOOKUP(L2344,Schnitt1!L:P,3,0)</f>
        <v>0</v>
      </c>
      <c r="AB2344" s="166">
        <f>VLOOKUP(L2344,Schnitt2!L:P,3,0)</f>
        <v>0</v>
      </c>
      <c r="AC2344" s="166">
        <f>VLOOKUP(L2344,Schnitt3!L:P,3,0)</f>
        <v>0</v>
      </c>
      <c r="AD2344" s="166">
        <f>VLOOKUP(L2344,Schnitt4!L:P,3,0)</f>
        <v>0</v>
      </c>
      <c r="AE2344" s="166">
        <f>VLOOKUP(L2344,Schnitt5!L:P,3,0)</f>
        <v>0</v>
      </c>
      <c r="AF2344" s="166">
        <f>VLOOKUP(L2344,Schnitt6!L:P,3,0)</f>
        <v>0</v>
      </c>
    </row>
    <row r="2345" spans="12:32" x14ac:dyDescent="0.25">
      <c r="L2345" s="264">
        <f>Member!A2345</f>
        <v>0</v>
      </c>
      <c r="M2345" s="166">
        <f t="shared" si="154"/>
        <v>0</v>
      </c>
      <c r="N2345" s="166">
        <f t="shared" si="155"/>
        <v>0</v>
      </c>
      <c r="O2345" s="166">
        <f t="shared" si="156"/>
        <v>0</v>
      </c>
      <c r="P2345" s="166">
        <f t="shared" si="157"/>
        <v>49</v>
      </c>
      <c r="S2345" s="166">
        <f>VLOOKUP(L2345,Schnitt1!L:P,2,0)</f>
        <v>0</v>
      </c>
      <c r="T2345" s="166">
        <f>VLOOKUP(L2345,Schnitt2!L:P,2,0)</f>
        <v>0</v>
      </c>
      <c r="U2345" s="166">
        <f>VLOOKUP(L2345,Schnitt3!L:P,2,0)</f>
        <v>0</v>
      </c>
      <c r="V2345" s="166">
        <f>VLOOKUP(L2345,Schnitt4!L:P,2,0)</f>
        <v>0</v>
      </c>
      <c r="W2345" s="166">
        <f>VLOOKUP(L2345,Schnitt5!L:P,2,0)</f>
        <v>0</v>
      </c>
      <c r="X2345" s="166">
        <f>VLOOKUP(L2345,Schnitt6!L:P,2,0)</f>
        <v>0</v>
      </c>
      <c r="AA2345" s="166">
        <f>VLOOKUP(L2345,Schnitt1!L:P,3,0)</f>
        <v>0</v>
      </c>
      <c r="AB2345" s="166">
        <f>VLOOKUP(L2345,Schnitt2!L:P,3,0)</f>
        <v>0</v>
      </c>
      <c r="AC2345" s="166">
        <f>VLOOKUP(L2345,Schnitt3!L:P,3,0)</f>
        <v>0</v>
      </c>
      <c r="AD2345" s="166">
        <f>VLOOKUP(L2345,Schnitt4!L:P,3,0)</f>
        <v>0</v>
      </c>
      <c r="AE2345" s="166">
        <f>VLOOKUP(L2345,Schnitt5!L:P,3,0)</f>
        <v>0</v>
      </c>
      <c r="AF2345" s="166">
        <f>VLOOKUP(L2345,Schnitt6!L:P,3,0)</f>
        <v>0</v>
      </c>
    </row>
    <row r="2346" spans="12:32" x14ac:dyDescent="0.25">
      <c r="L2346" s="264">
        <f>Member!A2346</f>
        <v>0</v>
      </c>
      <c r="M2346" s="166">
        <f t="shared" si="154"/>
        <v>0</v>
      </c>
      <c r="N2346" s="166">
        <f t="shared" si="155"/>
        <v>0</v>
      </c>
      <c r="O2346" s="166">
        <f t="shared" si="156"/>
        <v>0</v>
      </c>
      <c r="P2346" s="166">
        <f t="shared" si="157"/>
        <v>49</v>
      </c>
      <c r="S2346" s="166">
        <f>VLOOKUP(L2346,Schnitt1!L:P,2,0)</f>
        <v>0</v>
      </c>
      <c r="T2346" s="166">
        <f>VLOOKUP(L2346,Schnitt2!L:P,2,0)</f>
        <v>0</v>
      </c>
      <c r="U2346" s="166">
        <f>VLOOKUP(L2346,Schnitt3!L:P,2,0)</f>
        <v>0</v>
      </c>
      <c r="V2346" s="166">
        <f>VLOOKUP(L2346,Schnitt4!L:P,2,0)</f>
        <v>0</v>
      </c>
      <c r="W2346" s="166">
        <f>VLOOKUP(L2346,Schnitt5!L:P,2,0)</f>
        <v>0</v>
      </c>
      <c r="X2346" s="166">
        <f>VLOOKUP(L2346,Schnitt6!L:P,2,0)</f>
        <v>0</v>
      </c>
      <c r="AA2346" s="166">
        <f>VLOOKUP(L2346,Schnitt1!L:P,3,0)</f>
        <v>0</v>
      </c>
      <c r="AB2346" s="166">
        <f>VLOOKUP(L2346,Schnitt2!L:P,3,0)</f>
        <v>0</v>
      </c>
      <c r="AC2346" s="166">
        <f>VLOOKUP(L2346,Schnitt3!L:P,3,0)</f>
        <v>0</v>
      </c>
      <c r="AD2346" s="166">
        <f>VLOOKUP(L2346,Schnitt4!L:P,3,0)</f>
        <v>0</v>
      </c>
      <c r="AE2346" s="166">
        <f>VLOOKUP(L2346,Schnitt5!L:P,3,0)</f>
        <v>0</v>
      </c>
      <c r="AF2346" s="166">
        <f>VLOOKUP(L2346,Schnitt6!L:P,3,0)</f>
        <v>0</v>
      </c>
    </row>
    <row r="2347" spans="12:32" x14ac:dyDescent="0.25">
      <c r="L2347" s="264">
        <f>Member!A2347</f>
        <v>0</v>
      </c>
      <c r="M2347" s="166">
        <f t="shared" si="154"/>
        <v>0</v>
      </c>
      <c r="N2347" s="166">
        <f t="shared" si="155"/>
        <v>0</v>
      </c>
      <c r="O2347" s="166">
        <f t="shared" si="156"/>
        <v>0</v>
      </c>
      <c r="P2347" s="166">
        <f t="shared" si="157"/>
        <v>49</v>
      </c>
      <c r="S2347" s="166">
        <f>VLOOKUP(L2347,Schnitt1!L:P,2,0)</f>
        <v>0</v>
      </c>
      <c r="T2347" s="166">
        <f>VLOOKUP(L2347,Schnitt2!L:P,2,0)</f>
        <v>0</v>
      </c>
      <c r="U2347" s="166">
        <f>VLOOKUP(L2347,Schnitt3!L:P,2,0)</f>
        <v>0</v>
      </c>
      <c r="V2347" s="166">
        <f>VLOOKUP(L2347,Schnitt4!L:P,2,0)</f>
        <v>0</v>
      </c>
      <c r="W2347" s="166">
        <f>VLOOKUP(L2347,Schnitt5!L:P,2,0)</f>
        <v>0</v>
      </c>
      <c r="X2347" s="166">
        <f>VLOOKUP(L2347,Schnitt6!L:P,2,0)</f>
        <v>0</v>
      </c>
      <c r="AA2347" s="166">
        <f>VLOOKUP(L2347,Schnitt1!L:P,3,0)</f>
        <v>0</v>
      </c>
      <c r="AB2347" s="166">
        <f>VLOOKUP(L2347,Schnitt2!L:P,3,0)</f>
        <v>0</v>
      </c>
      <c r="AC2347" s="166">
        <f>VLOOKUP(L2347,Schnitt3!L:P,3,0)</f>
        <v>0</v>
      </c>
      <c r="AD2347" s="166">
        <f>VLOOKUP(L2347,Schnitt4!L:P,3,0)</f>
        <v>0</v>
      </c>
      <c r="AE2347" s="166">
        <f>VLOOKUP(L2347,Schnitt5!L:P,3,0)</f>
        <v>0</v>
      </c>
      <c r="AF2347" s="166">
        <f>VLOOKUP(L2347,Schnitt6!L:P,3,0)</f>
        <v>0</v>
      </c>
    </row>
    <row r="2348" spans="12:32" x14ac:dyDescent="0.25">
      <c r="L2348" s="264">
        <f>Member!A2348</f>
        <v>0</v>
      </c>
      <c r="M2348" s="166">
        <f t="shared" si="154"/>
        <v>0</v>
      </c>
      <c r="N2348" s="166">
        <f t="shared" si="155"/>
        <v>0</v>
      </c>
      <c r="O2348" s="166">
        <f t="shared" si="156"/>
        <v>0</v>
      </c>
      <c r="P2348" s="166">
        <f t="shared" si="157"/>
        <v>49</v>
      </c>
      <c r="S2348" s="166">
        <f>VLOOKUP(L2348,Schnitt1!L:P,2,0)</f>
        <v>0</v>
      </c>
      <c r="T2348" s="166">
        <f>VLOOKUP(L2348,Schnitt2!L:P,2,0)</f>
        <v>0</v>
      </c>
      <c r="U2348" s="166">
        <f>VLOOKUP(L2348,Schnitt3!L:P,2,0)</f>
        <v>0</v>
      </c>
      <c r="V2348" s="166">
        <f>VLOOKUP(L2348,Schnitt4!L:P,2,0)</f>
        <v>0</v>
      </c>
      <c r="W2348" s="166">
        <f>VLOOKUP(L2348,Schnitt5!L:P,2,0)</f>
        <v>0</v>
      </c>
      <c r="X2348" s="166">
        <f>VLOOKUP(L2348,Schnitt6!L:P,2,0)</f>
        <v>0</v>
      </c>
      <c r="AA2348" s="166">
        <f>VLOOKUP(L2348,Schnitt1!L:P,3,0)</f>
        <v>0</v>
      </c>
      <c r="AB2348" s="166">
        <f>VLOOKUP(L2348,Schnitt2!L:P,3,0)</f>
        <v>0</v>
      </c>
      <c r="AC2348" s="166">
        <f>VLOOKUP(L2348,Schnitt3!L:P,3,0)</f>
        <v>0</v>
      </c>
      <c r="AD2348" s="166">
        <f>VLOOKUP(L2348,Schnitt4!L:P,3,0)</f>
        <v>0</v>
      </c>
      <c r="AE2348" s="166">
        <f>VLOOKUP(L2348,Schnitt5!L:P,3,0)</f>
        <v>0</v>
      </c>
      <c r="AF2348" s="166">
        <f>VLOOKUP(L2348,Schnitt6!L:P,3,0)</f>
        <v>0</v>
      </c>
    </row>
    <row r="2349" spans="12:32" x14ac:dyDescent="0.25">
      <c r="L2349" s="264">
        <f>Member!A2349</f>
        <v>0</v>
      </c>
      <c r="M2349" s="166">
        <f t="shared" si="154"/>
        <v>0</v>
      </c>
      <c r="N2349" s="166">
        <f t="shared" si="155"/>
        <v>0</v>
      </c>
      <c r="O2349" s="166">
        <f t="shared" si="156"/>
        <v>0</v>
      </c>
      <c r="P2349" s="166">
        <f t="shared" si="157"/>
        <v>49</v>
      </c>
      <c r="S2349" s="166">
        <f>VLOOKUP(L2349,Schnitt1!L:P,2,0)</f>
        <v>0</v>
      </c>
      <c r="T2349" s="166">
        <f>VLOOKUP(L2349,Schnitt2!L:P,2,0)</f>
        <v>0</v>
      </c>
      <c r="U2349" s="166">
        <f>VLOOKUP(L2349,Schnitt3!L:P,2,0)</f>
        <v>0</v>
      </c>
      <c r="V2349" s="166">
        <f>VLOOKUP(L2349,Schnitt4!L:P,2,0)</f>
        <v>0</v>
      </c>
      <c r="W2349" s="166">
        <f>VLOOKUP(L2349,Schnitt5!L:P,2,0)</f>
        <v>0</v>
      </c>
      <c r="X2349" s="166">
        <f>VLOOKUP(L2349,Schnitt6!L:P,2,0)</f>
        <v>0</v>
      </c>
      <c r="AA2349" s="166">
        <f>VLOOKUP(L2349,Schnitt1!L:P,3,0)</f>
        <v>0</v>
      </c>
      <c r="AB2349" s="166">
        <f>VLOOKUP(L2349,Schnitt2!L:P,3,0)</f>
        <v>0</v>
      </c>
      <c r="AC2349" s="166">
        <f>VLOOKUP(L2349,Schnitt3!L:P,3,0)</f>
        <v>0</v>
      </c>
      <c r="AD2349" s="166">
        <f>VLOOKUP(L2349,Schnitt4!L:P,3,0)</f>
        <v>0</v>
      </c>
      <c r="AE2349" s="166">
        <f>VLOOKUP(L2349,Schnitt5!L:P,3,0)</f>
        <v>0</v>
      </c>
      <c r="AF2349" s="166">
        <f>VLOOKUP(L2349,Schnitt6!L:P,3,0)</f>
        <v>0</v>
      </c>
    </row>
    <row r="2350" spans="12:32" x14ac:dyDescent="0.25">
      <c r="L2350" s="264">
        <f>Member!A2350</f>
        <v>0</v>
      </c>
      <c r="M2350" s="166">
        <f t="shared" si="154"/>
        <v>0</v>
      </c>
      <c r="N2350" s="166">
        <f t="shared" si="155"/>
        <v>0</v>
      </c>
      <c r="O2350" s="166">
        <f t="shared" si="156"/>
        <v>0</v>
      </c>
      <c r="P2350" s="166">
        <f t="shared" si="157"/>
        <v>49</v>
      </c>
      <c r="S2350" s="166">
        <f>VLOOKUP(L2350,Schnitt1!L:P,2,0)</f>
        <v>0</v>
      </c>
      <c r="T2350" s="166">
        <f>VLOOKUP(L2350,Schnitt2!L:P,2,0)</f>
        <v>0</v>
      </c>
      <c r="U2350" s="166">
        <f>VLOOKUP(L2350,Schnitt3!L:P,2,0)</f>
        <v>0</v>
      </c>
      <c r="V2350" s="166">
        <f>VLOOKUP(L2350,Schnitt4!L:P,2,0)</f>
        <v>0</v>
      </c>
      <c r="W2350" s="166">
        <f>VLOOKUP(L2350,Schnitt5!L:P,2,0)</f>
        <v>0</v>
      </c>
      <c r="X2350" s="166">
        <f>VLOOKUP(L2350,Schnitt6!L:P,2,0)</f>
        <v>0</v>
      </c>
      <c r="AA2350" s="166">
        <f>VLOOKUP(L2350,Schnitt1!L:P,3,0)</f>
        <v>0</v>
      </c>
      <c r="AB2350" s="166">
        <f>VLOOKUP(L2350,Schnitt2!L:P,3,0)</f>
        <v>0</v>
      </c>
      <c r="AC2350" s="166">
        <f>VLOOKUP(L2350,Schnitt3!L:P,3,0)</f>
        <v>0</v>
      </c>
      <c r="AD2350" s="166">
        <f>VLOOKUP(L2350,Schnitt4!L:P,3,0)</f>
        <v>0</v>
      </c>
      <c r="AE2350" s="166">
        <f>VLOOKUP(L2350,Schnitt5!L:P,3,0)</f>
        <v>0</v>
      </c>
      <c r="AF2350" s="166">
        <f>VLOOKUP(L2350,Schnitt6!L:P,3,0)</f>
        <v>0</v>
      </c>
    </row>
    <row r="2351" spans="12:32" x14ac:dyDescent="0.25">
      <c r="L2351" s="264">
        <f>Member!A2351</f>
        <v>0</v>
      </c>
      <c r="M2351" s="166">
        <f t="shared" si="154"/>
        <v>0</v>
      </c>
      <c r="N2351" s="166">
        <f t="shared" si="155"/>
        <v>0</v>
      </c>
      <c r="O2351" s="166">
        <f t="shared" si="156"/>
        <v>0</v>
      </c>
      <c r="P2351" s="166">
        <f t="shared" si="157"/>
        <v>49</v>
      </c>
      <c r="S2351" s="166">
        <f>VLOOKUP(L2351,Schnitt1!L:P,2,0)</f>
        <v>0</v>
      </c>
      <c r="T2351" s="166">
        <f>VLOOKUP(L2351,Schnitt2!L:P,2,0)</f>
        <v>0</v>
      </c>
      <c r="U2351" s="166">
        <f>VLOOKUP(L2351,Schnitt3!L:P,2,0)</f>
        <v>0</v>
      </c>
      <c r="V2351" s="166">
        <f>VLOOKUP(L2351,Schnitt4!L:P,2,0)</f>
        <v>0</v>
      </c>
      <c r="W2351" s="166">
        <f>VLOOKUP(L2351,Schnitt5!L:P,2,0)</f>
        <v>0</v>
      </c>
      <c r="X2351" s="166">
        <f>VLOOKUP(L2351,Schnitt6!L:P,2,0)</f>
        <v>0</v>
      </c>
      <c r="AA2351" s="166">
        <f>VLOOKUP(L2351,Schnitt1!L:P,3,0)</f>
        <v>0</v>
      </c>
      <c r="AB2351" s="166">
        <f>VLOOKUP(L2351,Schnitt2!L:P,3,0)</f>
        <v>0</v>
      </c>
      <c r="AC2351" s="166">
        <f>VLOOKUP(L2351,Schnitt3!L:P,3,0)</f>
        <v>0</v>
      </c>
      <c r="AD2351" s="166">
        <f>VLOOKUP(L2351,Schnitt4!L:P,3,0)</f>
        <v>0</v>
      </c>
      <c r="AE2351" s="166">
        <f>VLOOKUP(L2351,Schnitt5!L:P,3,0)</f>
        <v>0</v>
      </c>
      <c r="AF2351" s="166">
        <f>VLOOKUP(L2351,Schnitt6!L:P,3,0)</f>
        <v>0</v>
      </c>
    </row>
    <row r="2352" spans="12:32" x14ac:dyDescent="0.25">
      <c r="L2352" s="264">
        <f>Member!A2352</f>
        <v>0</v>
      </c>
      <c r="M2352" s="166">
        <f t="shared" si="154"/>
        <v>0</v>
      </c>
      <c r="N2352" s="166">
        <f t="shared" si="155"/>
        <v>0</v>
      </c>
      <c r="O2352" s="166">
        <f t="shared" si="156"/>
        <v>0</v>
      </c>
      <c r="P2352" s="166">
        <f t="shared" si="157"/>
        <v>49</v>
      </c>
      <c r="S2352" s="166">
        <f>VLOOKUP(L2352,Schnitt1!L:P,2,0)</f>
        <v>0</v>
      </c>
      <c r="T2352" s="166">
        <f>VLOOKUP(L2352,Schnitt2!L:P,2,0)</f>
        <v>0</v>
      </c>
      <c r="U2352" s="166">
        <f>VLOOKUP(L2352,Schnitt3!L:P,2,0)</f>
        <v>0</v>
      </c>
      <c r="V2352" s="166">
        <f>VLOOKUP(L2352,Schnitt4!L:P,2,0)</f>
        <v>0</v>
      </c>
      <c r="W2352" s="166">
        <f>VLOOKUP(L2352,Schnitt5!L:P,2,0)</f>
        <v>0</v>
      </c>
      <c r="X2352" s="166">
        <f>VLOOKUP(L2352,Schnitt6!L:P,2,0)</f>
        <v>0</v>
      </c>
      <c r="AA2352" s="166">
        <f>VLOOKUP(L2352,Schnitt1!L:P,3,0)</f>
        <v>0</v>
      </c>
      <c r="AB2352" s="166">
        <f>VLOOKUP(L2352,Schnitt2!L:P,3,0)</f>
        <v>0</v>
      </c>
      <c r="AC2352" s="166">
        <f>VLOOKUP(L2352,Schnitt3!L:P,3,0)</f>
        <v>0</v>
      </c>
      <c r="AD2352" s="166">
        <f>VLOOKUP(L2352,Schnitt4!L:P,3,0)</f>
        <v>0</v>
      </c>
      <c r="AE2352" s="166">
        <f>VLOOKUP(L2352,Schnitt5!L:P,3,0)</f>
        <v>0</v>
      </c>
      <c r="AF2352" s="166">
        <f>VLOOKUP(L2352,Schnitt6!L:P,3,0)</f>
        <v>0</v>
      </c>
    </row>
    <row r="2353" spans="12:32" x14ac:dyDescent="0.25">
      <c r="L2353" s="264">
        <f>Member!A2353</f>
        <v>0</v>
      </c>
      <c r="M2353" s="166">
        <f t="shared" si="154"/>
        <v>0</v>
      </c>
      <c r="N2353" s="166">
        <f t="shared" si="155"/>
        <v>0</v>
      </c>
      <c r="O2353" s="166">
        <f t="shared" si="156"/>
        <v>0</v>
      </c>
      <c r="P2353" s="166">
        <f t="shared" si="157"/>
        <v>49</v>
      </c>
      <c r="S2353" s="166">
        <f>VLOOKUP(L2353,Schnitt1!L:P,2,0)</f>
        <v>0</v>
      </c>
      <c r="T2353" s="166">
        <f>VLOOKUP(L2353,Schnitt2!L:P,2,0)</f>
        <v>0</v>
      </c>
      <c r="U2353" s="166">
        <f>VLOOKUP(L2353,Schnitt3!L:P,2,0)</f>
        <v>0</v>
      </c>
      <c r="V2353" s="166">
        <f>VLOOKUP(L2353,Schnitt4!L:P,2,0)</f>
        <v>0</v>
      </c>
      <c r="W2353" s="166">
        <f>VLOOKUP(L2353,Schnitt5!L:P,2,0)</f>
        <v>0</v>
      </c>
      <c r="X2353" s="166">
        <f>VLOOKUP(L2353,Schnitt6!L:P,2,0)</f>
        <v>0</v>
      </c>
      <c r="AA2353" s="166">
        <f>VLOOKUP(L2353,Schnitt1!L:P,3,0)</f>
        <v>0</v>
      </c>
      <c r="AB2353" s="166">
        <f>VLOOKUP(L2353,Schnitt2!L:P,3,0)</f>
        <v>0</v>
      </c>
      <c r="AC2353" s="166">
        <f>VLOOKUP(L2353,Schnitt3!L:P,3,0)</f>
        <v>0</v>
      </c>
      <c r="AD2353" s="166">
        <f>VLOOKUP(L2353,Schnitt4!L:P,3,0)</f>
        <v>0</v>
      </c>
      <c r="AE2353" s="166">
        <f>VLOOKUP(L2353,Schnitt5!L:P,3,0)</f>
        <v>0</v>
      </c>
      <c r="AF2353" s="166">
        <f>VLOOKUP(L2353,Schnitt6!L:P,3,0)</f>
        <v>0</v>
      </c>
    </row>
    <row r="2354" spans="12:32" x14ac:dyDescent="0.25">
      <c r="L2354" s="264">
        <f>Member!A2354</f>
        <v>0</v>
      </c>
      <c r="M2354" s="166">
        <f t="shared" si="154"/>
        <v>0</v>
      </c>
      <c r="N2354" s="166">
        <f t="shared" si="155"/>
        <v>0</v>
      </c>
      <c r="O2354" s="166">
        <f t="shared" si="156"/>
        <v>0</v>
      </c>
      <c r="P2354" s="166">
        <f t="shared" si="157"/>
        <v>49</v>
      </c>
      <c r="S2354" s="166">
        <f>VLOOKUP(L2354,Schnitt1!L:P,2,0)</f>
        <v>0</v>
      </c>
      <c r="T2354" s="166">
        <f>VLOOKUP(L2354,Schnitt2!L:P,2,0)</f>
        <v>0</v>
      </c>
      <c r="U2354" s="166">
        <f>VLOOKUP(L2354,Schnitt3!L:P,2,0)</f>
        <v>0</v>
      </c>
      <c r="V2354" s="166">
        <f>VLOOKUP(L2354,Schnitt4!L:P,2,0)</f>
        <v>0</v>
      </c>
      <c r="W2354" s="166">
        <f>VLOOKUP(L2354,Schnitt5!L:P,2,0)</f>
        <v>0</v>
      </c>
      <c r="X2354" s="166">
        <f>VLOOKUP(L2354,Schnitt6!L:P,2,0)</f>
        <v>0</v>
      </c>
      <c r="AA2354" s="166">
        <f>VLOOKUP(L2354,Schnitt1!L:P,3,0)</f>
        <v>0</v>
      </c>
      <c r="AB2354" s="166">
        <f>VLOOKUP(L2354,Schnitt2!L:P,3,0)</f>
        <v>0</v>
      </c>
      <c r="AC2354" s="166">
        <f>VLOOKUP(L2354,Schnitt3!L:P,3,0)</f>
        <v>0</v>
      </c>
      <c r="AD2354" s="166">
        <f>VLOOKUP(L2354,Schnitt4!L:P,3,0)</f>
        <v>0</v>
      </c>
      <c r="AE2354" s="166">
        <f>VLOOKUP(L2354,Schnitt5!L:P,3,0)</f>
        <v>0</v>
      </c>
      <c r="AF2354" s="166">
        <f>VLOOKUP(L2354,Schnitt6!L:P,3,0)</f>
        <v>0</v>
      </c>
    </row>
    <row r="2355" spans="12:32" x14ac:dyDescent="0.25">
      <c r="L2355" s="264">
        <f>Member!A2355</f>
        <v>0</v>
      </c>
      <c r="M2355" s="166">
        <f t="shared" si="154"/>
        <v>0</v>
      </c>
      <c r="N2355" s="166">
        <f t="shared" si="155"/>
        <v>0</v>
      </c>
      <c r="O2355" s="166">
        <f t="shared" si="156"/>
        <v>0</v>
      </c>
      <c r="P2355" s="166">
        <f t="shared" si="157"/>
        <v>49</v>
      </c>
      <c r="S2355" s="166">
        <f>VLOOKUP(L2355,Schnitt1!L:P,2,0)</f>
        <v>0</v>
      </c>
      <c r="T2355" s="166">
        <f>VLOOKUP(L2355,Schnitt2!L:P,2,0)</f>
        <v>0</v>
      </c>
      <c r="U2355" s="166">
        <f>VLOOKUP(L2355,Schnitt3!L:P,2,0)</f>
        <v>0</v>
      </c>
      <c r="V2355" s="166">
        <f>VLOOKUP(L2355,Schnitt4!L:P,2,0)</f>
        <v>0</v>
      </c>
      <c r="W2355" s="166">
        <f>VLOOKUP(L2355,Schnitt5!L:P,2,0)</f>
        <v>0</v>
      </c>
      <c r="X2355" s="166">
        <f>VLOOKUP(L2355,Schnitt6!L:P,2,0)</f>
        <v>0</v>
      </c>
      <c r="AA2355" s="166">
        <f>VLOOKUP(L2355,Schnitt1!L:P,3,0)</f>
        <v>0</v>
      </c>
      <c r="AB2355" s="166">
        <f>VLOOKUP(L2355,Schnitt2!L:P,3,0)</f>
        <v>0</v>
      </c>
      <c r="AC2355" s="166">
        <f>VLOOKUP(L2355,Schnitt3!L:P,3,0)</f>
        <v>0</v>
      </c>
      <c r="AD2355" s="166">
        <f>VLOOKUP(L2355,Schnitt4!L:P,3,0)</f>
        <v>0</v>
      </c>
      <c r="AE2355" s="166">
        <f>VLOOKUP(L2355,Schnitt5!L:P,3,0)</f>
        <v>0</v>
      </c>
      <c r="AF2355" s="166">
        <f>VLOOKUP(L2355,Schnitt6!L:P,3,0)</f>
        <v>0</v>
      </c>
    </row>
    <row r="2356" spans="12:32" x14ac:dyDescent="0.25">
      <c r="L2356" s="264">
        <f>Member!A2356</f>
        <v>0</v>
      </c>
      <c r="M2356" s="166">
        <f t="shared" si="154"/>
        <v>0</v>
      </c>
      <c r="N2356" s="166">
        <f t="shared" si="155"/>
        <v>0</v>
      </c>
      <c r="O2356" s="166">
        <f t="shared" si="156"/>
        <v>0</v>
      </c>
      <c r="P2356" s="166">
        <f t="shared" si="157"/>
        <v>49</v>
      </c>
      <c r="S2356" s="166">
        <f>VLOOKUP(L2356,Schnitt1!L:P,2,0)</f>
        <v>0</v>
      </c>
      <c r="T2356" s="166">
        <f>VLOOKUP(L2356,Schnitt2!L:P,2,0)</f>
        <v>0</v>
      </c>
      <c r="U2356" s="166">
        <f>VLOOKUP(L2356,Schnitt3!L:P,2,0)</f>
        <v>0</v>
      </c>
      <c r="V2356" s="166">
        <f>VLOOKUP(L2356,Schnitt4!L:P,2,0)</f>
        <v>0</v>
      </c>
      <c r="W2356" s="166">
        <f>VLOOKUP(L2356,Schnitt5!L:P,2,0)</f>
        <v>0</v>
      </c>
      <c r="X2356" s="166">
        <f>VLOOKUP(L2356,Schnitt6!L:P,2,0)</f>
        <v>0</v>
      </c>
      <c r="AA2356" s="166">
        <f>VLOOKUP(L2356,Schnitt1!L:P,3,0)</f>
        <v>0</v>
      </c>
      <c r="AB2356" s="166">
        <f>VLOOKUP(L2356,Schnitt2!L:P,3,0)</f>
        <v>0</v>
      </c>
      <c r="AC2356" s="166">
        <f>VLOOKUP(L2356,Schnitt3!L:P,3,0)</f>
        <v>0</v>
      </c>
      <c r="AD2356" s="166">
        <f>VLOOKUP(L2356,Schnitt4!L:P,3,0)</f>
        <v>0</v>
      </c>
      <c r="AE2356" s="166">
        <f>VLOOKUP(L2356,Schnitt5!L:P,3,0)</f>
        <v>0</v>
      </c>
      <c r="AF2356" s="166">
        <f>VLOOKUP(L2356,Schnitt6!L:P,3,0)</f>
        <v>0</v>
      </c>
    </row>
    <row r="2357" spans="12:32" x14ac:dyDescent="0.25">
      <c r="L2357" s="264">
        <f>Member!A2357</f>
        <v>0</v>
      </c>
      <c r="M2357" s="166">
        <f t="shared" si="154"/>
        <v>0</v>
      </c>
      <c r="N2357" s="166">
        <f t="shared" si="155"/>
        <v>0</v>
      </c>
      <c r="O2357" s="166">
        <f t="shared" si="156"/>
        <v>0</v>
      </c>
      <c r="P2357" s="166">
        <f t="shared" si="157"/>
        <v>49</v>
      </c>
      <c r="S2357" s="166">
        <f>VLOOKUP(L2357,Schnitt1!L:P,2,0)</f>
        <v>0</v>
      </c>
      <c r="T2357" s="166">
        <f>VLOOKUP(L2357,Schnitt2!L:P,2,0)</f>
        <v>0</v>
      </c>
      <c r="U2357" s="166">
        <f>VLOOKUP(L2357,Schnitt3!L:P,2,0)</f>
        <v>0</v>
      </c>
      <c r="V2357" s="166">
        <f>VLOOKUP(L2357,Schnitt4!L:P,2,0)</f>
        <v>0</v>
      </c>
      <c r="W2357" s="166">
        <f>VLOOKUP(L2357,Schnitt5!L:P,2,0)</f>
        <v>0</v>
      </c>
      <c r="X2357" s="166">
        <f>VLOOKUP(L2357,Schnitt6!L:P,2,0)</f>
        <v>0</v>
      </c>
      <c r="AA2357" s="166">
        <f>VLOOKUP(L2357,Schnitt1!L:P,3,0)</f>
        <v>0</v>
      </c>
      <c r="AB2357" s="166">
        <f>VLOOKUP(L2357,Schnitt2!L:P,3,0)</f>
        <v>0</v>
      </c>
      <c r="AC2357" s="166">
        <f>VLOOKUP(L2357,Schnitt3!L:P,3,0)</f>
        <v>0</v>
      </c>
      <c r="AD2357" s="166">
        <f>VLOOKUP(L2357,Schnitt4!L:P,3,0)</f>
        <v>0</v>
      </c>
      <c r="AE2357" s="166">
        <f>VLOOKUP(L2357,Schnitt5!L:P,3,0)</f>
        <v>0</v>
      </c>
      <c r="AF2357" s="166">
        <f>VLOOKUP(L2357,Schnitt6!L:P,3,0)</f>
        <v>0</v>
      </c>
    </row>
    <row r="2358" spans="12:32" x14ac:dyDescent="0.25">
      <c r="L2358" s="264">
        <f>Member!A2358</f>
        <v>0</v>
      </c>
      <c r="M2358" s="166">
        <f t="shared" si="154"/>
        <v>0</v>
      </c>
      <c r="N2358" s="166">
        <f t="shared" si="155"/>
        <v>0</v>
      </c>
      <c r="O2358" s="166">
        <f t="shared" si="156"/>
        <v>0</v>
      </c>
      <c r="P2358" s="166">
        <f t="shared" si="157"/>
        <v>49</v>
      </c>
      <c r="S2358" s="166">
        <f>VLOOKUP(L2358,Schnitt1!L:P,2,0)</f>
        <v>0</v>
      </c>
      <c r="T2358" s="166">
        <f>VLOOKUP(L2358,Schnitt2!L:P,2,0)</f>
        <v>0</v>
      </c>
      <c r="U2358" s="166">
        <f>VLOOKUP(L2358,Schnitt3!L:P,2,0)</f>
        <v>0</v>
      </c>
      <c r="V2358" s="166">
        <f>VLOOKUP(L2358,Schnitt4!L:P,2,0)</f>
        <v>0</v>
      </c>
      <c r="W2358" s="166">
        <f>VLOOKUP(L2358,Schnitt5!L:P,2,0)</f>
        <v>0</v>
      </c>
      <c r="X2358" s="166">
        <f>VLOOKUP(L2358,Schnitt6!L:P,2,0)</f>
        <v>0</v>
      </c>
      <c r="AA2358" s="166">
        <f>VLOOKUP(L2358,Schnitt1!L:P,3,0)</f>
        <v>0</v>
      </c>
      <c r="AB2358" s="166">
        <f>VLOOKUP(L2358,Schnitt2!L:P,3,0)</f>
        <v>0</v>
      </c>
      <c r="AC2358" s="166">
        <f>VLOOKUP(L2358,Schnitt3!L:P,3,0)</f>
        <v>0</v>
      </c>
      <c r="AD2358" s="166">
        <f>VLOOKUP(L2358,Schnitt4!L:P,3,0)</f>
        <v>0</v>
      </c>
      <c r="AE2358" s="166">
        <f>VLOOKUP(L2358,Schnitt5!L:P,3,0)</f>
        <v>0</v>
      </c>
      <c r="AF2358" s="166">
        <f>VLOOKUP(L2358,Schnitt6!L:P,3,0)</f>
        <v>0</v>
      </c>
    </row>
    <row r="2359" spans="12:32" x14ac:dyDescent="0.25">
      <c r="L2359" s="264">
        <f>Member!A2359</f>
        <v>0</v>
      </c>
      <c r="M2359" s="166">
        <f t="shared" si="154"/>
        <v>0</v>
      </c>
      <c r="N2359" s="166">
        <f t="shared" si="155"/>
        <v>0</v>
      </c>
      <c r="O2359" s="166">
        <f t="shared" si="156"/>
        <v>0</v>
      </c>
      <c r="P2359" s="166">
        <f t="shared" si="157"/>
        <v>49</v>
      </c>
      <c r="S2359" s="166">
        <f>VLOOKUP(L2359,Schnitt1!L:P,2,0)</f>
        <v>0</v>
      </c>
      <c r="T2359" s="166">
        <f>VLOOKUP(L2359,Schnitt2!L:P,2,0)</f>
        <v>0</v>
      </c>
      <c r="U2359" s="166">
        <f>VLOOKUP(L2359,Schnitt3!L:P,2,0)</f>
        <v>0</v>
      </c>
      <c r="V2359" s="166">
        <f>VLOOKUP(L2359,Schnitt4!L:P,2,0)</f>
        <v>0</v>
      </c>
      <c r="W2359" s="166">
        <f>VLOOKUP(L2359,Schnitt5!L:P,2,0)</f>
        <v>0</v>
      </c>
      <c r="X2359" s="166">
        <f>VLOOKUP(L2359,Schnitt6!L:P,2,0)</f>
        <v>0</v>
      </c>
      <c r="AA2359" s="166">
        <f>VLOOKUP(L2359,Schnitt1!L:P,3,0)</f>
        <v>0</v>
      </c>
      <c r="AB2359" s="166">
        <f>VLOOKUP(L2359,Schnitt2!L:P,3,0)</f>
        <v>0</v>
      </c>
      <c r="AC2359" s="166">
        <f>VLOOKUP(L2359,Schnitt3!L:P,3,0)</f>
        <v>0</v>
      </c>
      <c r="AD2359" s="166">
        <f>VLOOKUP(L2359,Schnitt4!L:P,3,0)</f>
        <v>0</v>
      </c>
      <c r="AE2359" s="166">
        <f>VLOOKUP(L2359,Schnitt5!L:P,3,0)</f>
        <v>0</v>
      </c>
      <c r="AF2359" s="166">
        <f>VLOOKUP(L2359,Schnitt6!L:P,3,0)</f>
        <v>0</v>
      </c>
    </row>
    <row r="2360" spans="12:32" x14ac:dyDescent="0.25">
      <c r="L2360" s="264">
        <f>Member!A2360</f>
        <v>0</v>
      </c>
      <c r="M2360" s="166">
        <f t="shared" si="154"/>
        <v>0</v>
      </c>
      <c r="N2360" s="166">
        <f t="shared" si="155"/>
        <v>0</v>
      </c>
      <c r="O2360" s="166">
        <f t="shared" si="156"/>
        <v>0</v>
      </c>
      <c r="P2360" s="166">
        <f t="shared" si="157"/>
        <v>49</v>
      </c>
      <c r="S2360" s="166">
        <f>VLOOKUP(L2360,Schnitt1!L:P,2,0)</f>
        <v>0</v>
      </c>
      <c r="T2360" s="166">
        <f>VLOOKUP(L2360,Schnitt2!L:P,2,0)</f>
        <v>0</v>
      </c>
      <c r="U2360" s="166">
        <f>VLOOKUP(L2360,Schnitt3!L:P,2,0)</f>
        <v>0</v>
      </c>
      <c r="V2360" s="166">
        <f>VLOOKUP(L2360,Schnitt4!L:P,2,0)</f>
        <v>0</v>
      </c>
      <c r="W2360" s="166">
        <f>VLOOKUP(L2360,Schnitt5!L:P,2,0)</f>
        <v>0</v>
      </c>
      <c r="X2360" s="166">
        <f>VLOOKUP(L2360,Schnitt6!L:P,2,0)</f>
        <v>0</v>
      </c>
      <c r="AA2360" s="166">
        <f>VLOOKUP(L2360,Schnitt1!L:P,3,0)</f>
        <v>0</v>
      </c>
      <c r="AB2360" s="166">
        <f>VLOOKUP(L2360,Schnitt2!L:P,3,0)</f>
        <v>0</v>
      </c>
      <c r="AC2360" s="166">
        <f>VLOOKUP(L2360,Schnitt3!L:P,3,0)</f>
        <v>0</v>
      </c>
      <c r="AD2360" s="166">
        <f>VLOOKUP(L2360,Schnitt4!L:P,3,0)</f>
        <v>0</v>
      </c>
      <c r="AE2360" s="166">
        <f>VLOOKUP(L2360,Schnitt5!L:P,3,0)</f>
        <v>0</v>
      </c>
      <c r="AF2360" s="166">
        <f>VLOOKUP(L2360,Schnitt6!L:P,3,0)</f>
        <v>0</v>
      </c>
    </row>
    <row r="2361" spans="12:32" x14ac:dyDescent="0.25">
      <c r="L2361" s="264">
        <f>Member!A2361</f>
        <v>0</v>
      </c>
      <c r="M2361" s="166">
        <f t="shared" si="154"/>
        <v>0</v>
      </c>
      <c r="N2361" s="166">
        <f t="shared" si="155"/>
        <v>0</v>
      </c>
      <c r="O2361" s="166">
        <f t="shared" si="156"/>
        <v>0</v>
      </c>
      <c r="P2361" s="166">
        <f t="shared" si="157"/>
        <v>49</v>
      </c>
      <c r="S2361" s="166">
        <f>VLOOKUP(L2361,Schnitt1!L:P,2,0)</f>
        <v>0</v>
      </c>
      <c r="T2361" s="166">
        <f>VLOOKUP(L2361,Schnitt2!L:P,2,0)</f>
        <v>0</v>
      </c>
      <c r="U2361" s="166">
        <f>VLOOKUP(L2361,Schnitt3!L:P,2,0)</f>
        <v>0</v>
      </c>
      <c r="V2361" s="166">
        <f>VLOOKUP(L2361,Schnitt4!L:P,2,0)</f>
        <v>0</v>
      </c>
      <c r="W2361" s="166">
        <f>VLOOKUP(L2361,Schnitt5!L:P,2,0)</f>
        <v>0</v>
      </c>
      <c r="X2361" s="166">
        <f>VLOOKUP(L2361,Schnitt6!L:P,2,0)</f>
        <v>0</v>
      </c>
      <c r="AA2361" s="166">
        <f>VLOOKUP(L2361,Schnitt1!L:P,3,0)</f>
        <v>0</v>
      </c>
      <c r="AB2361" s="166">
        <f>VLOOKUP(L2361,Schnitt2!L:P,3,0)</f>
        <v>0</v>
      </c>
      <c r="AC2361" s="166">
        <f>VLOOKUP(L2361,Schnitt3!L:P,3,0)</f>
        <v>0</v>
      </c>
      <c r="AD2361" s="166">
        <f>VLOOKUP(L2361,Schnitt4!L:P,3,0)</f>
        <v>0</v>
      </c>
      <c r="AE2361" s="166">
        <f>VLOOKUP(L2361,Schnitt5!L:P,3,0)</f>
        <v>0</v>
      </c>
      <c r="AF2361" s="166">
        <f>VLOOKUP(L2361,Schnitt6!L:P,3,0)</f>
        <v>0</v>
      </c>
    </row>
    <row r="2362" spans="12:32" x14ac:dyDescent="0.25">
      <c r="L2362" s="264">
        <f>Member!A2362</f>
        <v>0</v>
      </c>
      <c r="M2362" s="166">
        <f t="shared" si="154"/>
        <v>0</v>
      </c>
      <c r="N2362" s="166">
        <f t="shared" si="155"/>
        <v>0</v>
      </c>
      <c r="O2362" s="166">
        <f t="shared" si="156"/>
        <v>0</v>
      </c>
      <c r="P2362" s="166">
        <f t="shared" si="157"/>
        <v>49</v>
      </c>
      <c r="S2362" s="166">
        <f>VLOOKUP(L2362,Schnitt1!L:P,2,0)</f>
        <v>0</v>
      </c>
      <c r="T2362" s="166">
        <f>VLOOKUP(L2362,Schnitt2!L:P,2,0)</f>
        <v>0</v>
      </c>
      <c r="U2362" s="166">
        <f>VLOOKUP(L2362,Schnitt3!L:P,2,0)</f>
        <v>0</v>
      </c>
      <c r="V2362" s="166">
        <f>VLOOKUP(L2362,Schnitt4!L:P,2,0)</f>
        <v>0</v>
      </c>
      <c r="W2362" s="166">
        <f>VLOOKUP(L2362,Schnitt5!L:P,2,0)</f>
        <v>0</v>
      </c>
      <c r="X2362" s="166">
        <f>VLOOKUP(L2362,Schnitt6!L:P,2,0)</f>
        <v>0</v>
      </c>
      <c r="AA2362" s="166">
        <f>VLOOKUP(L2362,Schnitt1!L:P,3,0)</f>
        <v>0</v>
      </c>
      <c r="AB2362" s="166">
        <f>VLOOKUP(L2362,Schnitt2!L:P,3,0)</f>
        <v>0</v>
      </c>
      <c r="AC2362" s="166">
        <f>VLOOKUP(L2362,Schnitt3!L:P,3,0)</f>
        <v>0</v>
      </c>
      <c r="AD2362" s="166">
        <f>VLOOKUP(L2362,Schnitt4!L:P,3,0)</f>
        <v>0</v>
      </c>
      <c r="AE2362" s="166">
        <f>VLOOKUP(L2362,Schnitt5!L:P,3,0)</f>
        <v>0</v>
      </c>
      <c r="AF2362" s="166">
        <f>VLOOKUP(L2362,Schnitt6!L:P,3,0)</f>
        <v>0</v>
      </c>
    </row>
    <row r="2363" spans="12:32" x14ac:dyDescent="0.25">
      <c r="L2363" s="264">
        <f>Member!A2363</f>
        <v>0</v>
      </c>
      <c r="M2363" s="166">
        <f t="shared" si="154"/>
        <v>0</v>
      </c>
      <c r="N2363" s="166">
        <f t="shared" si="155"/>
        <v>0</v>
      </c>
      <c r="O2363" s="166">
        <f t="shared" si="156"/>
        <v>0</v>
      </c>
      <c r="P2363" s="166">
        <f t="shared" si="157"/>
        <v>49</v>
      </c>
      <c r="S2363" s="166">
        <f>VLOOKUP(L2363,Schnitt1!L:P,2,0)</f>
        <v>0</v>
      </c>
      <c r="T2363" s="166">
        <f>VLOOKUP(L2363,Schnitt2!L:P,2,0)</f>
        <v>0</v>
      </c>
      <c r="U2363" s="166">
        <f>VLOOKUP(L2363,Schnitt3!L:P,2,0)</f>
        <v>0</v>
      </c>
      <c r="V2363" s="166">
        <f>VLOOKUP(L2363,Schnitt4!L:P,2,0)</f>
        <v>0</v>
      </c>
      <c r="W2363" s="166">
        <f>VLOOKUP(L2363,Schnitt5!L:P,2,0)</f>
        <v>0</v>
      </c>
      <c r="X2363" s="166">
        <f>VLOOKUP(L2363,Schnitt6!L:P,2,0)</f>
        <v>0</v>
      </c>
      <c r="AA2363" s="166">
        <f>VLOOKUP(L2363,Schnitt1!L:P,3,0)</f>
        <v>0</v>
      </c>
      <c r="AB2363" s="166">
        <f>VLOOKUP(L2363,Schnitt2!L:P,3,0)</f>
        <v>0</v>
      </c>
      <c r="AC2363" s="166">
        <f>VLOOKUP(L2363,Schnitt3!L:P,3,0)</f>
        <v>0</v>
      </c>
      <c r="AD2363" s="166">
        <f>VLOOKUP(L2363,Schnitt4!L:P,3,0)</f>
        <v>0</v>
      </c>
      <c r="AE2363" s="166">
        <f>VLOOKUP(L2363,Schnitt5!L:P,3,0)</f>
        <v>0</v>
      </c>
      <c r="AF2363" s="166">
        <f>VLOOKUP(L2363,Schnitt6!L:P,3,0)</f>
        <v>0</v>
      </c>
    </row>
    <row r="2364" spans="12:32" x14ac:dyDescent="0.25">
      <c r="L2364" s="264">
        <f>Member!A2364</f>
        <v>0</v>
      </c>
      <c r="M2364" s="166">
        <f t="shared" si="154"/>
        <v>0</v>
      </c>
      <c r="N2364" s="166">
        <f t="shared" si="155"/>
        <v>0</v>
      </c>
      <c r="O2364" s="166">
        <f t="shared" si="156"/>
        <v>0</v>
      </c>
      <c r="P2364" s="166">
        <f t="shared" si="157"/>
        <v>49</v>
      </c>
      <c r="S2364" s="166">
        <f>VLOOKUP(L2364,Schnitt1!L:P,2,0)</f>
        <v>0</v>
      </c>
      <c r="T2364" s="166">
        <f>VLOOKUP(L2364,Schnitt2!L:P,2,0)</f>
        <v>0</v>
      </c>
      <c r="U2364" s="166">
        <f>VLOOKUP(L2364,Schnitt3!L:P,2,0)</f>
        <v>0</v>
      </c>
      <c r="V2364" s="166">
        <f>VLOOKUP(L2364,Schnitt4!L:P,2,0)</f>
        <v>0</v>
      </c>
      <c r="W2364" s="166">
        <f>VLOOKUP(L2364,Schnitt5!L:P,2,0)</f>
        <v>0</v>
      </c>
      <c r="X2364" s="166">
        <f>VLOOKUP(L2364,Schnitt6!L:P,2,0)</f>
        <v>0</v>
      </c>
      <c r="AA2364" s="166">
        <f>VLOOKUP(L2364,Schnitt1!L:P,3,0)</f>
        <v>0</v>
      </c>
      <c r="AB2364" s="166">
        <f>VLOOKUP(L2364,Schnitt2!L:P,3,0)</f>
        <v>0</v>
      </c>
      <c r="AC2364" s="166">
        <f>VLOOKUP(L2364,Schnitt3!L:P,3,0)</f>
        <v>0</v>
      </c>
      <c r="AD2364" s="166">
        <f>VLOOKUP(L2364,Schnitt4!L:P,3,0)</f>
        <v>0</v>
      </c>
      <c r="AE2364" s="166">
        <f>VLOOKUP(L2364,Schnitt5!L:P,3,0)</f>
        <v>0</v>
      </c>
      <c r="AF2364" s="166">
        <f>VLOOKUP(L2364,Schnitt6!L:P,3,0)</f>
        <v>0</v>
      </c>
    </row>
    <row r="2365" spans="12:32" x14ac:dyDescent="0.25">
      <c r="L2365" s="264">
        <f>Member!A2365</f>
        <v>0</v>
      </c>
      <c r="M2365" s="166">
        <f t="shared" si="154"/>
        <v>0</v>
      </c>
      <c r="N2365" s="166">
        <f t="shared" si="155"/>
        <v>0</v>
      </c>
      <c r="O2365" s="166">
        <f t="shared" si="156"/>
        <v>0</v>
      </c>
      <c r="P2365" s="166">
        <f t="shared" si="157"/>
        <v>49</v>
      </c>
      <c r="S2365" s="166">
        <f>VLOOKUP(L2365,Schnitt1!L:P,2,0)</f>
        <v>0</v>
      </c>
      <c r="T2365" s="166">
        <f>VLOOKUP(L2365,Schnitt2!L:P,2,0)</f>
        <v>0</v>
      </c>
      <c r="U2365" s="166">
        <f>VLOOKUP(L2365,Schnitt3!L:P,2,0)</f>
        <v>0</v>
      </c>
      <c r="V2365" s="166">
        <f>VLOOKUP(L2365,Schnitt4!L:P,2,0)</f>
        <v>0</v>
      </c>
      <c r="W2365" s="166">
        <f>VLOOKUP(L2365,Schnitt5!L:P,2,0)</f>
        <v>0</v>
      </c>
      <c r="X2365" s="166">
        <f>VLOOKUP(L2365,Schnitt6!L:P,2,0)</f>
        <v>0</v>
      </c>
      <c r="AA2365" s="166">
        <f>VLOOKUP(L2365,Schnitt1!L:P,3,0)</f>
        <v>0</v>
      </c>
      <c r="AB2365" s="166">
        <f>VLOOKUP(L2365,Schnitt2!L:P,3,0)</f>
        <v>0</v>
      </c>
      <c r="AC2365" s="166">
        <f>VLOOKUP(L2365,Schnitt3!L:P,3,0)</f>
        <v>0</v>
      </c>
      <c r="AD2365" s="166">
        <f>VLOOKUP(L2365,Schnitt4!L:P,3,0)</f>
        <v>0</v>
      </c>
      <c r="AE2365" s="166">
        <f>VLOOKUP(L2365,Schnitt5!L:P,3,0)</f>
        <v>0</v>
      </c>
      <c r="AF2365" s="166">
        <f>VLOOKUP(L2365,Schnitt6!L:P,3,0)</f>
        <v>0</v>
      </c>
    </row>
    <row r="2366" spans="12:32" x14ac:dyDescent="0.25">
      <c r="L2366" s="264">
        <f>Member!A2366</f>
        <v>0</v>
      </c>
      <c r="M2366" s="166">
        <f t="shared" si="154"/>
        <v>0</v>
      </c>
      <c r="N2366" s="166">
        <f t="shared" si="155"/>
        <v>0</v>
      </c>
      <c r="O2366" s="166">
        <f t="shared" si="156"/>
        <v>0</v>
      </c>
      <c r="P2366" s="166">
        <f t="shared" si="157"/>
        <v>49</v>
      </c>
      <c r="S2366" s="166">
        <f>VLOOKUP(L2366,Schnitt1!L:P,2,0)</f>
        <v>0</v>
      </c>
      <c r="T2366" s="166">
        <f>VLOOKUP(L2366,Schnitt2!L:P,2,0)</f>
        <v>0</v>
      </c>
      <c r="U2366" s="166">
        <f>VLOOKUP(L2366,Schnitt3!L:P,2,0)</f>
        <v>0</v>
      </c>
      <c r="V2366" s="166">
        <f>VLOOKUP(L2366,Schnitt4!L:P,2,0)</f>
        <v>0</v>
      </c>
      <c r="W2366" s="166">
        <f>VLOOKUP(L2366,Schnitt5!L:P,2,0)</f>
        <v>0</v>
      </c>
      <c r="X2366" s="166">
        <f>VLOOKUP(L2366,Schnitt6!L:P,2,0)</f>
        <v>0</v>
      </c>
      <c r="AA2366" s="166">
        <f>VLOOKUP(L2366,Schnitt1!L:P,3,0)</f>
        <v>0</v>
      </c>
      <c r="AB2366" s="166">
        <f>VLOOKUP(L2366,Schnitt2!L:P,3,0)</f>
        <v>0</v>
      </c>
      <c r="AC2366" s="166">
        <f>VLOOKUP(L2366,Schnitt3!L:P,3,0)</f>
        <v>0</v>
      </c>
      <c r="AD2366" s="166">
        <f>VLOOKUP(L2366,Schnitt4!L:P,3,0)</f>
        <v>0</v>
      </c>
      <c r="AE2366" s="166">
        <f>VLOOKUP(L2366,Schnitt5!L:P,3,0)</f>
        <v>0</v>
      </c>
      <c r="AF2366" s="166">
        <f>VLOOKUP(L2366,Schnitt6!L:P,3,0)</f>
        <v>0</v>
      </c>
    </row>
    <row r="2367" spans="12:32" x14ac:dyDescent="0.25">
      <c r="L2367" s="264">
        <f>Member!A2367</f>
        <v>0</v>
      </c>
      <c r="M2367" s="166">
        <f t="shared" si="154"/>
        <v>0</v>
      </c>
      <c r="N2367" s="166">
        <f t="shared" si="155"/>
        <v>0</v>
      </c>
      <c r="O2367" s="166">
        <f t="shared" si="156"/>
        <v>0</v>
      </c>
      <c r="P2367" s="166">
        <f t="shared" si="157"/>
        <v>49</v>
      </c>
      <c r="S2367" s="166">
        <f>VLOOKUP(L2367,Schnitt1!L:P,2,0)</f>
        <v>0</v>
      </c>
      <c r="T2367" s="166">
        <f>VLOOKUP(L2367,Schnitt2!L:P,2,0)</f>
        <v>0</v>
      </c>
      <c r="U2367" s="166">
        <f>VLOOKUP(L2367,Schnitt3!L:P,2,0)</f>
        <v>0</v>
      </c>
      <c r="V2367" s="166">
        <f>VLOOKUP(L2367,Schnitt4!L:P,2,0)</f>
        <v>0</v>
      </c>
      <c r="W2367" s="166">
        <f>VLOOKUP(L2367,Schnitt5!L:P,2,0)</f>
        <v>0</v>
      </c>
      <c r="X2367" s="166">
        <f>VLOOKUP(L2367,Schnitt6!L:P,2,0)</f>
        <v>0</v>
      </c>
      <c r="AA2367" s="166">
        <f>VLOOKUP(L2367,Schnitt1!L:P,3,0)</f>
        <v>0</v>
      </c>
      <c r="AB2367" s="166">
        <f>VLOOKUP(L2367,Schnitt2!L:P,3,0)</f>
        <v>0</v>
      </c>
      <c r="AC2367" s="166">
        <f>VLOOKUP(L2367,Schnitt3!L:P,3,0)</f>
        <v>0</v>
      </c>
      <c r="AD2367" s="166">
        <f>VLOOKUP(L2367,Schnitt4!L:P,3,0)</f>
        <v>0</v>
      </c>
      <c r="AE2367" s="166">
        <f>VLOOKUP(L2367,Schnitt5!L:P,3,0)</f>
        <v>0</v>
      </c>
      <c r="AF2367" s="166">
        <f>VLOOKUP(L2367,Schnitt6!L:P,3,0)</f>
        <v>0</v>
      </c>
    </row>
    <row r="2368" spans="12:32" x14ac:dyDescent="0.25">
      <c r="L2368" s="264">
        <f>Member!A2368</f>
        <v>0</v>
      </c>
      <c r="M2368" s="166">
        <f t="shared" si="154"/>
        <v>0</v>
      </c>
      <c r="N2368" s="166">
        <f t="shared" si="155"/>
        <v>0</v>
      </c>
      <c r="O2368" s="166">
        <f t="shared" si="156"/>
        <v>0</v>
      </c>
      <c r="P2368" s="166">
        <f t="shared" si="157"/>
        <v>49</v>
      </c>
      <c r="S2368" s="166">
        <f>VLOOKUP(L2368,Schnitt1!L:P,2,0)</f>
        <v>0</v>
      </c>
      <c r="T2368" s="166">
        <f>VLOOKUP(L2368,Schnitt2!L:P,2,0)</f>
        <v>0</v>
      </c>
      <c r="U2368" s="166">
        <f>VLOOKUP(L2368,Schnitt3!L:P,2,0)</f>
        <v>0</v>
      </c>
      <c r="V2368" s="166">
        <f>VLOOKUP(L2368,Schnitt4!L:P,2,0)</f>
        <v>0</v>
      </c>
      <c r="W2368" s="166">
        <f>VLOOKUP(L2368,Schnitt5!L:P,2,0)</f>
        <v>0</v>
      </c>
      <c r="X2368" s="166">
        <f>VLOOKUP(L2368,Schnitt6!L:P,2,0)</f>
        <v>0</v>
      </c>
      <c r="AA2368" s="166">
        <f>VLOOKUP(L2368,Schnitt1!L:P,3,0)</f>
        <v>0</v>
      </c>
      <c r="AB2368" s="166">
        <f>VLOOKUP(L2368,Schnitt2!L:P,3,0)</f>
        <v>0</v>
      </c>
      <c r="AC2368" s="166">
        <f>VLOOKUP(L2368,Schnitt3!L:P,3,0)</f>
        <v>0</v>
      </c>
      <c r="AD2368" s="166">
        <f>VLOOKUP(L2368,Schnitt4!L:P,3,0)</f>
        <v>0</v>
      </c>
      <c r="AE2368" s="166">
        <f>VLOOKUP(L2368,Schnitt5!L:P,3,0)</f>
        <v>0</v>
      </c>
      <c r="AF2368" s="166">
        <f>VLOOKUP(L2368,Schnitt6!L:P,3,0)</f>
        <v>0</v>
      </c>
    </row>
    <row r="2369" spans="12:32" x14ac:dyDescent="0.25">
      <c r="L2369" s="264">
        <f>Member!A2369</f>
        <v>0</v>
      </c>
      <c r="M2369" s="166">
        <f t="shared" si="154"/>
        <v>0</v>
      </c>
      <c r="N2369" s="166">
        <f t="shared" si="155"/>
        <v>0</v>
      </c>
      <c r="O2369" s="166">
        <f t="shared" si="156"/>
        <v>0</v>
      </c>
      <c r="P2369" s="166">
        <f t="shared" si="157"/>
        <v>49</v>
      </c>
      <c r="S2369" s="166">
        <f>VLOOKUP(L2369,Schnitt1!L:P,2,0)</f>
        <v>0</v>
      </c>
      <c r="T2369" s="166">
        <f>VLOOKUP(L2369,Schnitt2!L:P,2,0)</f>
        <v>0</v>
      </c>
      <c r="U2369" s="166">
        <f>VLOOKUP(L2369,Schnitt3!L:P,2,0)</f>
        <v>0</v>
      </c>
      <c r="V2369" s="166">
        <f>VLOOKUP(L2369,Schnitt4!L:P,2,0)</f>
        <v>0</v>
      </c>
      <c r="W2369" s="166">
        <f>VLOOKUP(L2369,Schnitt5!L:P,2,0)</f>
        <v>0</v>
      </c>
      <c r="X2369" s="166">
        <f>VLOOKUP(L2369,Schnitt6!L:P,2,0)</f>
        <v>0</v>
      </c>
      <c r="AA2369" s="166">
        <f>VLOOKUP(L2369,Schnitt1!L:P,3,0)</f>
        <v>0</v>
      </c>
      <c r="AB2369" s="166">
        <f>VLOOKUP(L2369,Schnitt2!L:P,3,0)</f>
        <v>0</v>
      </c>
      <c r="AC2369" s="166">
        <f>VLOOKUP(L2369,Schnitt3!L:P,3,0)</f>
        <v>0</v>
      </c>
      <c r="AD2369" s="166">
        <f>VLOOKUP(L2369,Schnitt4!L:P,3,0)</f>
        <v>0</v>
      </c>
      <c r="AE2369" s="166">
        <f>VLOOKUP(L2369,Schnitt5!L:P,3,0)</f>
        <v>0</v>
      </c>
      <c r="AF2369" s="166">
        <f>VLOOKUP(L2369,Schnitt6!L:P,3,0)</f>
        <v>0</v>
      </c>
    </row>
    <row r="2370" spans="12:32" x14ac:dyDescent="0.25">
      <c r="L2370" s="264">
        <f>Member!A2370</f>
        <v>0</v>
      </c>
      <c r="M2370" s="166">
        <f t="shared" si="154"/>
        <v>0</v>
      </c>
      <c r="N2370" s="166">
        <f t="shared" si="155"/>
        <v>0</v>
      </c>
      <c r="O2370" s="166">
        <f t="shared" si="156"/>
        <v>0</v>
      </c>
      <c r="P2370" s="166">
        <f t="shared" si="157"/>
        <v>49</v>
      </c>
      <c r="S2370" s="166">
        <f>VLOOKUP(L2370,Schnitt1!L:P,2,0)</f>
        <v>0</v>
      </c>
      <c r="T2370" s="166">
        <f>VLOOKUP(L2370,Schnitt2!L:P,2,0)</f>
        <v>0</v>
      </c>
      <c r="U2370" s="166">
        <f>VLOOKUP(L2370,Schnitt3!L:P,2,0)</f>
        <v>0</v>
      </c>
      <c r="V2370" s="166">
        <f>VLOOKUP(L2370,Schnitt4!L:P,2,0)</f>
        <v>0</v>
      </c>
      <c r="W2370" s="166">
        <f>VLOOKUP(L2370,Schnitt5!L:P,2,0)</f>
        <v>0</v>
      </c>
      <c r="X2370" s="166">
        <f>VLOOKUP(L2370,Schnitt6!L:P,2,0)</f>
        <v>0</v>
      </c>
      <c r="AA2370" s="166">
        <f>VLOOKUP(L2370,Schnitt1!L:P,3,0)</f>
        <v>0</v>
      </c>
      <c r="AB2370" s="166">
        <f>VLOOKUP(L2370,Schnitt2!L:P,3,0)</f>
        <v>0</v>
      </c>
      <c r="AC2370" s="166">
        <f>VLOOKUP(L2370,Schnitt3!L:P,3,0)</f>
        <v>0</v>
      </c>
      <c r="AD2370" s="166">
        <f>VLOOKUP(L2370,Schnitt4!L:P,3,0)</f>
        <v>0</v>
      </c>
      <c r="AE2370" s="166">
        <f>VLOOKUP(L2370,Schnitt5!L:P,3,0)</f>
        <v>0</v>
      </c>
      <c r="AF2370" s="166">
        <f>VLOOKUP(L2370,Schnitt6!L:P,3,0)</f>
        <v>0</v>
      </c>
    </row>
    <row r="2371" spans="12:32" x14ac:dyDescent="0.25">
      <c r="L2371" s="264">
        <f>Member!A2371</f>
        <v>0</v>
      </c>
      <c r="M2371" s="166">
        <f t="shared" ref="M2371:M2377" si="158">SUM(S2371:X2371)</f>
        <v>0</v>
      </c>
      <c r="N2371" s="166">
        <f t="shared" ref="N2371:N2377" si="159">SUM(AA2371:AF2371)</f>
        <v>0</v>
      </c>
      <c r="O2371" s="166">
        <f t="shared" ref="O2371:O2377" si="160">IF(N2371=0,0,M2371/N2371-ROW()/1000000000)</f>
        <v>0</v>
      </c>
      <c r="P2371" s="166">
        <f t="shared" ref="P2371:P2377" si="161">RANK(O2371,O:O)</f>
        <v>49</v>
      </c>
      <c r="S2371" s="166">
        <f>VLOOKUP(L2371,Schnitt1!L:P,2,0)</f>
        <v>0</v>
      </c>
      <c r="T2371" s="166">
        <f>VLOOKUP(L2371,Schnitt2!L:P,2,0)</f>
        <v>0</v>
      </c>
      <c r="U2371" s="166">
        <f>VLOOKUP(L2371,Schnitt3!L:P,2,0)</f>
        <v>0</v>
      </c>
      <c r="V2371" s="166">
        <f>VLOOKUP(L2371,Schnitt4!L:P,2,0)</f>
        <v>0</v>
      </c>
      <c r="W2371" s="166">
        <f>VLOOKUP(L2371,Schnitt5!L:P,2,0)</f>
        <v>0</v>
      </c>
      <c r="X2371" s="166">
        <f>VLOOKUP(L2371,Schnitt6!L:P,2,0)</f>
        <v>0</v>
      </c>
      <c r="AA2371" s="166">
        <f>VLOOKUP(L2371,Schnitt1!L:P,3,0)</f>
        <v>0</v>
      </c>
      <c r="AB2371" s="166">
        <f>VLOOKUP(L2371,Schnitt2!L:P,3,0)</f>
        <v>0</v>
      </c>
      <c r="AC2371" s="166">
        <f>VLOOKUP(L2371,Schnitt3!L:P,3,0)</f>
        <v>0</v>
      </c>
      <c r="AD2371" s="166">
        <f>VLOOKUP(L2371,Schnitt4!L:P,3,0)</f>
        <v>0</v>
      </c>
      <c r="AE2371" s="166">
        <f>VLOOKUP(L2371,Schnitt5!L:P,3,0)</f>
        <v>0</v>
      </c>
      <c r="AF2371" s="166">
        <f>VLOOKUP(L2371,Schnitt6!L:P,3,0)</f>
        <v>0</v>
      </c>
    </row>
    <row r="2372" spans="12:32" x14ac:dyDescent="0.25">
      <c r="L2372" s="264">
        <f>Member!A2372</f>
        <v>0</v>
      </c>
      <c r="M2372" s="166">
        <f t="shared" si="158"/>
        <v>0</v>
      </c>
      <c r="N2372" s="166">
        <f t="shared" si="159"/>
        <v>0</v>
      </c>
      <c r="O2372" s="166">
        <f t="shared" si="160"/>
        <v>0</v>
      </c>
      <c r="P2372" s="166">
        <f t="shared" si="161"/>
        <v>49</v>
      </c>
      <c r="S2372" s="166">
        <f>VLOOKUP(L2372,Schnitt1!L:P,2,0)</f>
        <v>0</v>
      </c>
      <c r="T2372" s="166">
        <f>VLOOKUP(L2372,Schnitt2!L:P,2,0)</f>
        <v>0</v>
      </c>
      <c r="U2372" s="166">
        <f>VLOOKUP(L2372,Schnitt3!L:P,2,0)</f>
        <v>0</v>
      </c>
      <c r="V2372" s="166">
        <f>VLOOKUP(L2372,Schnitt4!L:P,2,0)</f>
        <v>0</v>
      </c>
      <c r="W2372" s="166">
        <f>VLOOKUP(L2372,Schnitt5!L:P,2,0)</f>
        <v>0</v>
      </c>
      <c r="X2372" s="166">
        <f>VLOOKUP(L2372,Schnitt6!L:P,2,0)</f>
        <v>0</v>
      </c>
      <c r="AA2372" s="166">
        <f>VLOOKUP(L2372,Schnitt1!L:P,3,0)</f>
        <v>0</v>
      </c>
      <c r="AB2372" s="166">
        <f>VLOOKUP(L2372,Schnitt2!L:P,3,0)</f>
        <v>0</v>
      </c>
      <c r="AC2372" s="166">
        <f>VLOOKUP(L2372,Schnitt3!L:P,3,0)</f>
        <v>0</v>
      </c>
      <c r="AD2372" s="166">
        <f>VLOOKUP(L2372,Schnitt4!L:P,3,0)</f>
        <v>0</v>
      </c>
      <c r="AE2372" s="166">
        <f>VLOOKUP(L2372,Schnitt5!L:P,3,0)</f>
        <v>0</v>
      </c>
      <c r="AF2372" s="166">
        <f>VLOOKUP(L2372,Schnitt6!L:P,3,0)</f>
        <v>0</v>
      </c>
    </row>
    <row r="2373" spans="12:32" x14ac:dyDescent="0.25">
      <c r="L2373" s="264">
        <f>Member!A2373</f>
        <v>0</v>
      </c>
      <c r="M2373" s="166">
        <f t="shared" si="158"/>
        <v>0</v>
      </c>
      <c r="N2373" s="166">
        <f t="shared" si="159"/>
        <v>0</v>
      </c>
      <c r="O2373" s="166">
        <f t="shared" si="160"/>
        <v>0</v>
      </c>
      <c r="P2373" s="166">
        <f t="shared" si="161"/>
        <v>49</v>
      </c>
      <c r="S2373" s="166">
        <f>VLOOKUP(L2373,Schnitt1!L:P,2,0)</f>
        <v>0</v>
      </c>
      <c r="T2373" s="166">
        <f>VLOOKUP(L2373,Schnitt2!L:P,2,0)</f>
        <v>0</v>
      </c>
      <c r="U2373" s="166">
        <f>VLOOKUP(L2373,Schnitt3!L:P,2,0)</f>
        <v>0</v>
      </c>
      <c r="V2373" s="166">
        <f>VLOOKUP(L2373,Schnitt4!L:P,2,0)</f>
        <v>0</v>
      </c>
      <c r="W2373" s="166">
        <f>VLOOKUP(L2373,Schnitt5!L:P,2,0)</f>
        <v>0</v>
      </c>
      <c r="X2373" s="166">
        <f>VLOOKUP(L2373,Schnitt6!L:P,2,0)</f>
        <v>0</v>
      </c>
      <c r="AA2373" s="166">
        <f>VLOOKUP(L2373,Schnitt1!L:P,3,0)</f>
        <v>0</v>
      </c>
      <c r="AB2373" s="166">
        <f>VLOOKUP(L2373,Schnitt2!L:P,3,0)</f>
        <v>0</v>
      </c>
      <c r="AC2373" s="166">
        <f>VLOOKUP(L2373,Schnitt3!L:P,3,0)</f>
        <v>0</v>
      </c>
      <c r="AD2373" s="166">
        <f>VLOOKUP(L2373,Schnitt4!L:P,3,0)</f>
        <v>0</v>
      </c>
      <c r="AE2373" s="166">
        <f>VLOOKUP(L2373,Schnitt5!L:P,3,0)</f>
        <v>0</v>
      </c>
      <c r="AF2373" s="166">
        <f>VLOOKUP(L2373,Schnitt6!L:P,3,0)</f>
        <v>0</v>
      </c>
    </row>
    <row r="2374" spans="12:32" x14ac:dyDescent="0.25">
      <c r="L2374" s="264">
        <f>Member!A2374</f>
        <v>0</v>
      </c>
      <c r="M2374" s="166">
        <f t="shared" si="158"/>
        <v>0</v>
      </c>
      <c r="N2374" s="166">
        <f t="shared" si="159"/>
        <v>0</v>
      </c>
      <c r="O2374" s="166">
        <f t="shared" si="160"/>
        <v>0</v>
      </c>
      <c r="P2374" s="166">
        <f t="shared" si="161"/>
        <v>49</v>
      </c>
      <c r="S2374" s="166">
        <f>VLOOKUP(L2374,Schnitt1!L:P,2,0)</f>
        <v>0</v>
      </c>
      <c r="T2374" s="166">
        <f>VLOOKUP(L2374,Schnitt2!L:P,2,0)</f>
        <v>0</v>
      </c>
      <c r="U2374" s="166">
        <f>VLOOKUP(L2374,Schnitt3!L:P,2,0)</f>
        <v>0</v>
      </c>
      <c r="V2374" s="166">
        <f>VLOOKUP(L2374,Schnitt4!L:P,2,0)</f>
        <v>0</v>
      </c>
      <c r="W2374" s="166">
        <f>VLOOKUP(L2374,Schnitt5!L:P,2,0)</f>
        <v>0</v>
      </c>
      <c r="X2374" s="166">
        <f>VLOOKUP(L2374,Schnitt6!L:P,2,0)</f>
        <v>0</v>
      </c>
      <c r="AA2374" s="166">
        <f>VLOOKUP(L2374,Schnitt1!L:P,3,0)</f>
        <v>0</v>
      </c>
      <c r="AB2374" s="166">
        <f>VLOOKUP(L2374,Schnitt2!L:P,3,0)</f>
        <v>0</v>
      </c>
      <c r="AC2374" s="166">
        <f>VLOOKUP(L2374,Schnitt3!L:P,3,0)</f>
        <v>0</v>
      </c>
      <c r="AD2374" s="166">
        <f>VLOOKUP(L2374,Schnitt4!L:P,3,0)</f>
        <v>0</v>
      </c>
      <c r="AE2374" s="166">
        <f>VLOOKUP(L2374,Schnitt5!L:P,3,0)</f>
        <v>0</v>
      </c>
      <c r="AF2374" s="166">
        <f>VLOOKUP(L2374,Schnitt6!L:P,3,0)</f>
        <v>0</v>
      </c>
    </row>
    <row r="2375" spans="12:32" x14ac:dyDescent="0.25">
      <c r="L2375" s="264">
        <f>Member!A2375</f>
        <v>0</v>
      </c>
      <c r="M2375" s="166">
        <f t="shared" si="158"/>
        <v>0</v>
      </c>
      <c r="N2375" s="166">
        <f t="shared" si="159"/>
        <v>0</v>
      </c>
      <c r="O2375" s="166">
        <f t="shared" si="160"/>
        <v>0</v>
      </c>
      <c r="P2375" s="166">
        <f t="shared" si="161"/>
        <v>49</v>
      </c>
      <c r="S2375" s="166">
        <f>VLOOKUP(L2375,Schnitt1!L:P,2,0)</f>
        <v>0</v>
      </c>
      <c r="T2375" s="166">
        <f>VLOOKUP(L2375,Schnitt2!L:P,2,0)</f>
        <v>0</v>
      </c>
      <c r="U2375" s="166">
        <f>VLOOKUP(L2375,Schnitt3!L:P,2,0)</f>
        <v>0</v>
      </c>
      <c r="V2375" s="166">
        <f>VLOOKUP(L2375,Schnitt4!L:P,2,0)</f>
        <v>0</v>
      </c>
      <c r="W2375" s="166">
        <f>VLOOKUP(L2375,Schnitt5!L:P,2,0)</f>
        <v>0</v>
      </c>
      <c r="X2375" s="166">
        <f>VLOOKUP(L2375,Schnitt6!L:P,2,0)</f>
        <v>0</v>
      </c>
      <c r="AA2375" s="166">
        <f>VLOOKUP(L2375,Schnitt1!L:P,3,0)</f>
        <v>0</v>
      </c>
      <c r="AB2375" s="166">
        <f>VLOOKUP(L2375,Schnitt2!L:P,3,0)</f>
        <v>0</v>
      </c>
      <c r="AC2375" s="166">
        <f>VLOOKUP(L2375,Schnitt3!L:P,3,0)</f>
        <v>0</v>
      </c>
      <c r="AD2375" s="166">
        <f>VLOOKUP(L2375,Schnitt4!L:P,3,0)</f>
        <v>0</v>
      </c>
      <c r="AE2375" s="166">
        <f>VLOOKUP(L2375,Schnitt5!L:P,3,0)</f>
        <v>0</v>
      </c>
      <c r="AF2375" s="166">
        <f>VLOOKUP(L2375,Schnitt6!L:P,3,0)</f>
        <v>0</v>
      </c>
    </row>
    <row r="2376" spans="12:32" x14ac:dyDescent="0.25">
      <c r="L2376" s="264">
        <f>Member!A2376</f>
        <v>0</v>
      </c>
      <c r="M2376" s="166">
        <f t="shared" si="158"/>
        <v>0</v>
      </c>
      <c r="N2376" s="166">
        <f t="shared" si="159"/>
        <v>0</v>
      </c>
      <c r="O2376" s="166">
        <f t="shared" si="160"/>
        <v>0</v>
      </c>
      <c r="P2376" s="166">
        <f t="shared" si="161"/>
        <v>49</v>
      </c>
      <c r="S2376" s="166">
        <f>VLOOKUP(L2376,Schnitt1!L:P,2,0)</f>
        <v>0</v>
      </c>
      <c r="T2376" s="166">
        <f>VLOOKUP(L2376,Schnitt2!L:P,2,0)</f>
        <v>0</v>
      </c>
      <c r="U2376" s="166">
        <f>VLOOKUP(L2376,Schnitt3!L:P,2,0)</f>
        <v>0</v>
      </c>
      <c r="V2376" s="166">
        <f>VLOOKUP(L2376,Schnitt4!L:P,2,0)</f>
        <v>0</v>
      </c>
      <c r="W2376" s="166">
        <f>VLOOKUP(L2376,Schnitt5!L:P,2,0)</f>
        <v>0</v>
      </c>
      <c r="X2376" s="166">
        <f>VLOOKUP(L2376,Schnitt6!L:P,2,0)</f>
        <v>0</v>
      </c>
      <c r="AA2376" s="166">
        <f>VLOOKUP(L2376,Schnitt1!L:P,3,0)</f>
        <v>0</v>
      </c>
      <c r="AB2376" s="166">
        <f>VLOOKUP(L2376,Schnitt2!L:P,3,0)</f>
        <v>0</v>
      </c>
      <c r="AC2376" s="166">
        <f>VLOOKUP(L2376,Schnitt3!L:P,3,0)</f>
        <v>0</v>
      </c>
      <c r="AD2376" s="166">
        <f>VLOOKUP(L2376,Schnitt4!L:P,3,0)</f>
        <v>0</v>
      </c>
      <c r="AE2376" s="166">
        <f>VLOOKUP(L2376,Schnitt5!L:P,3,0)</f>
        <v>0</v>
      </c>
      <c r="AF2376" s="166">
        <f>VLOOKUP(L2376,Schnitt6!L:P,3,0)</f>
        <v>0</v>
      </c>
    </row>
    <row r="2377" spans="12:32" x14ac:dyDescent="0.25">
      <c r="L2377" s="264">
        <f>Member!A2377</f>
        <v>0</v>
      </c>
      <c r="M2377" s="166">
        <f t="shared" si="158"/>
        <v>0</v>
      </c>
      <c r="N2377" s="166">
        <f t="shared" si="159"/>
        <v>0</v>
      </c>
      <c r="O2377" s="166">
        <f t="shared" si="160"/>
        <v>0</v>
      </c>
      <c r="P2377" s="166">
        <f t="shared" si="161"/>
        <v>49</v>
      </c>
      <c r="S2377" s="166">
        <f>VLOOKUP(L2377,Schnitt1!L:P,2,0)</f>
        <v>0</v>
      </c>
      <c r="T2377" s="166">
        <f>VLOOKUP(L2377,Schnitt2!L:P,2,0)</f>
        <v>0</v>
      </c>
      <c r="U2377" s="166">
        <f>VLOOKUP(L2377,Schnitt3!L:P,2,0)</f>
        <v>0</v>
      </c>
      <c r="V2377" s="166">
        <f>VLOOKUP(L2377,Schnitt4!L:P,2,0)</f>
        <v>0</v>
      </c>
      <c r="W2377" s="166">
        <f>VLOOKUP(L2377,Schnitt5!L:P,2,0)</f>
        <v>0</v>
      </c>
      <c r="X2377" s="166">
        <f>VLOOKUP(L2377,Schnitt6!L:P,2,0)</f>
        <v>0</v>
      </c>
      <c r="AA2377" s="166">
        <f>VLOOKUP(L2377,Schnitt1!L:P,3,0)</f>
        <v>0</v>
      </c>
      <c r="AB2377" s="166">
        <f>VLOOKUP(L2377,Schnitt2!L:P,3,0)</f>
        <v>0</v>
      </c>
      <c r="AC2377" s="166">
        <f>VLOOKUP(L2377,Schnitt3!L:P,3,0)</f>
        <v>0</v>
      </c>
      <c r="AD2377" s="166">
        <f>VLOOKUP(L2377,Schnitt4!L:P,3,0)</f>
        <v>0</v>
      </c>
      <c r="AE2377" s="166">
        <f>VLOOKUP(L2377,Schnitt5!L:P,3,0)</f>
        <v>0</v>
      </c>
      <c r="AF2377" s="166">
        <f>VLOOKUP(L2377,Schnitt6!L:P,3,0)</f>
        <v>0</v>
      </c>
    </row>
    <row r="2378" spans="12:32" x14ac:dyDescent="0.25">
      <c r="L2378" s="264">
        <f>Member!A2378</f>
        <v>0</v>
      </c>
      <c r="S2378" s="166">
        <f>VLOOKUP(L2378,Schnitt1!L:P,2,0)</f>
        <v>0</v>
      </c>
      <c r="T2378" s="166">
        <f>VLOOKUP(L2378,Schnitt2!L:P,2,0)</f>
        <v>0</v>
      </c>
      <c r="U2378" s="166">
        <f>VLOOKUP(L2378,Schnitt3!L:P,2,0)</f>
        <v>0</v>
      </c>
      <c r="V2378" s="166">
        <f>VLOOKUP(L2378,Schnitt4!L:P,2,0)</f>
        <v>0</v>
      </c>
      <c r="W2378" s="166">
        <f>VLOOKUP(L2378,Schnitt5!L:P,2,0)</f>
        <v>0</v>
      </c>
      <c r="X2378" s="166">
        <f>VLOOKUP(L2378,Schnitt6!L:P,2,0)</f>
        <v>0</v>
      </c>
      <c r="AA2378" s="166">
        <f>VLOOKUP(L2378,Schnitt1!L:P,3,0)</f>
        <v>0</v>
      </c>
      <c r="AB2378" s="166">
        <f>VLOOKUP(L2378,Schnitt2!L:P,3,0)</f>
        <v>0</v>
      </c>
      <c r="AC2378" s="166">
        <f>VLOOKUP(L2378,Schnitt3!L:P,3,0)</f>
        <v>0</v>
      </c>
      <c r="AD2378" s="166">
        <f>VLOOKUP(L2378,Schnitt4!L:P,3,0)</f>
        <v>0</v>
      </c>
      <c r="AE2378" s="166">
        <f>VLOOKUP(L2378,Schnitt5!L:P,3,0)</f>
        <v>0</v>
      </c>
      <c r="AF2378" s="166">
        <f>VLOOKUP(L2378,Schnitt6!L:P,3,0)</f>
        <v>0</v>
      </c>
    </row>
    <row r="2379" spans="12:32" x14ac:dyDescent="0.25">
      <c r="L2379" s="264">
        <f>Member!A2379</f>
        <v>0</v>
      </c>
      <c r="S2379" s="166">
        <f>VLOOKUP(L2379,Schnitt1!L:P,2,0)</f>
        <v>0</v>
      </c>
      <c r="T2379" s="166">
        <f>VLOOKUP(L2379,Schnitt2!L:P,2,0)</f>
        <v>0</v>
      </c>
      <c r="U2379" s="166">
        <f>VLOOKUP(L2379,Schnitt3!L:P,2,0)</f>
        <v>0</v>
      </c>
      <c r="V2379" s="166">
        <f>VLOOKUP(L2379,Schnitt4!L:P,2,0)</f>
        <v>0</v>
      </c>
      <c r="W2379" s="166">
        <f>VLOOKUP(L2379,Schnitt5!L:P,2,0)</f>
        <v>0</v>
      </c>
      <c r="X2379" s="166">
        <f>VLOOKUP(L2379,Schnitt6!L:P,2,0)</f>
        <v>0</v>
      </c>
      <c r="AA2379" s="166">
        <f>VLOOKUP(L2379,Schnitt1!L:P,3,0)</f>
        <v>0</v>
      </c>
      <c r="AB2379" s="166">
        <f>VLOOKUP(L2379,Schnitt2!L:P,3,0)</f>
        <v>0</v>
      </c>
      <c r="AC2379" s="166">
        <f>VLOOKUP(L2379,Schnitt3!L:P,3,0)</f>
        <v>0</v>
      </c>
      <c r="AD2379" s="166">
        <f>VLOOKUP(L2379,Schnitt4!L:P,3,0)</f>
        <v>0</v>
      </c>
      <c r="AE2379" s="166">
        <f>VLOOKUP(L2379,Schnitt5!L:P,3,0)</f>
        <v>0</v>
      </c>
      <c r="AF2379" s="166">
        <f>VLOOKUP(L2379,Schnitt6!L:P,3,0)</f>
        <v>0</v>
      </c>
    </row>
    <row r="2380" spans="12:32" x14ac:dyDescent="0.25">
      <c r="L2380" s="264">
        <f>Member!A2380</f>
        <v>0</v>
      </c>
      <c r="S2380" s="166">
        <f>VLOOKUP(L2380,Schnitt1!L:P,2,0)</f>
        <v>0</v>
      </c>
      <c r="T2380" s="166">
        <f>VLOOKUP(L2380,Schnitt2!L:P,2,0)</f>
        <v>0</v>
      </c>
      <c r="U2380" s="166">
        <f>VLOOKUP(L2380,Schnitt3!L:P,2,0)</f>
        <v>0</v>
      </c>
      <c r="V2380" s="166">
        <f>VLOOKUP(L2380,Schnitt4!L:P,2,0)</f>
        <v>0</v>
      </c>
      <c r="W2380" s="166">
        <f>VLOOKUP(L2380,Schnitt5!L:P,2,0)</f>
        <v>0</v>
      </c>
      <c r="X2380" s="166">
        <f>VLOOKUP(L2380,Schnitt6!L:P,2,0)</f>
        <v>0</v>
      </c>
      <c r="AA2380" s="166">
        <f>VLOOKUP(L2380,Schnitt1!L:P,3,0)</f>
        <v>0</v>
      </c>
      <c r="AB2380" s="166">
        <f>VLOOKUP(L2380,Schnitt2!L:P,3,0)</f>
        <v>0</v>
      </c>
      <c r="AC2380" s="166">
        <f>VLOOKUP(L2380,Schnitt3!L:P,3,0)</f>
        <v>0</v>
      </c>
      <c r="AD2380" s="166">
        <f>VLOOKUP(L2380,Schnitt4!L:P,3,0)</f>
        <v>0</v>
      </c>
      <c r="AE2380" s="166">
        <f>VLOOKUP(L2380,Schnitt5!L:P,3,0)</f>
        <v>0</v>
      </c>
      <c r="AF2380" s="166">
        <f>VLOOKUP(L2380,Schnitt6!L:P,3,0)</f>
        <v>0</v>
      </c>
    </row>
    <row r="2381" spans="12:32" x14ac:dyDescent="0.25">
      <c r="L2381" s="264">
        <f>Member!A2381</f>
        <v>0</v>
      </c>
      <c r="S2381" s="166">
        <f>VLOOKUP(L2381,Schnitt1!L:P,2,0)</f>
        <v>0</v>
      </c>
      <c r="T2381" s="166">
        <f>VLOOKUP(L2381,Schnitt2!L:P,2,0)</f>
        <v>0</v>
      </c>
      <c r="U2381" s="166">
        <f>VLOOKUP(L2381,Schnitt3!L:P,2,0)</f>
        <v>0</v>
      </c>
      <c r="V2381" s="166">
        <f>VLOOKUP(L2381,Schnitt4!L:P,2,0)</f>
        <v>0</v>
      </c>
      <c r="W2381" s="166">
        <f>VLOOKUP(L2381,Schnitt5!L:P,2,0)</f>
        <v>0</v>
      </c>
      <c r="X2381" s="166">
        <f>VLOOKUP(L2381,Schnitt6!L:P,2,0)</f>
        <v>0</v>
      </c>
      <c r="AA2381" s="166">
        <f>VLOOKUP(L2381,Schnitt1!L:P,3,0)</f>
        <v>0</v>
      </c>
      <c r="AB2381" s="166">
        <f>VLOOKUP(L2381,Schnitt2!L:P,3,0)</f>
        <v>0</v>
      </c>
      <c r="AC2381" s="166">
        <f>VLOOKUP(L2381,Schnitt3!L:P,3,0)</f>
        <v>0</v>
      </c>
      <c r="AD2381" s="166">
        <f>VLOOKUP(L2381,Schnitt4!L:P,3,0)</f>
        <v>0</v>
      </c>
      <c r="AE2381" s="166">
        <f>VLOOKUP(L2381,Schnitt5!L:P,3,0)</f>
        <v>0</v>
      </c>
      <c r="AF2381" s="166">
        <f>VLOOKUP(L2381,Schnitt6!L:P,3,0)</f>
        <v>0</v>
      </c>
    </row>
    <row r="2382" spans="12:32" x14ac:dyDescent="0.25">
      <c r="L2382" s="264">
        <f>Member!A2382</f>
        <v>0</v>
      </c>
      <c r="S2382" s="166">
        <f>VLOOKUP(L2382,Schnitt1!L:P,2,0)</f>
        <v>0</v>
      </c>
      <c r="T2382" s="166">
        <f>VLOOKUP(L2382,Schnitt2!L:P,2,0)</f>
        <v>0</v>
      </c>
      <c r="U2382" s="166">
        <f>VLOOKUP(L2382,Schnitt3!L:P,2,0)</f>
        <v>0</v>
      </c>
      <c r="V2382" s="166">
        <f>VLOOKUP(L2382,Schnitt4!L:P,2,0)</f>
        <v>0</v>
      </c>
      <c r="W2382" s="166">
        <f>VLOOKUP(L2382,Schnitt5!L:P,2,0)</f>
        <v>0</v>
      </c>
      <c r="X2382" s="166">
        <f>VLOOKUP(L2382,Schnitt6!L:P,2,0)</f>
        <v>0</v>
      </c>
      <c r="AA2382" s="166">
        <f>VLOOKUP(L2382,Schnitt1!L:P,3,0)</f>
        <v>0</v>
      </c>
      <c r="AB2382" s="166">
        <f>VLOOKUP(L2382,Schnitt2!L:P,3,0)</f>
        <v>0</v>
      </c>
      <c r="AC2382" s="166">
        <f>VLOOKUP(L2382,Schnitt3!L:P,3,0)</f>
        <v>0</v>
      </c>
      <c r="AD2382" s="166">
        <f>VLOOKUP(L2382,Schnitt4!L:P,3,0)</f>
        <v>0</v>
      </c>
      <c r="AE2382" s="166">
        <f>VLOOKUP(L2382,Schnitt5!L:P,3,0)</f>
        <v>0</v>
      </c>
      <c r="AF2382" s="166">
        <f>VLOOKUP(L2382,Schnitt6!L:P,3,0)</f>
        <v>0</v>
      </c>
    </row>
    <row r="2383" spans="12:32" x14ac:dyDescent="0.25">
      <c r="L2383" s="264">
        <f>Member!A2383</f>
        <v>0</v>
      </c>
      <c r="S2383" s="166">
        <f>VLOOKUP(L2383,Schnitt1!L:P,2,0)</f>
        <v>0</v>
      </c>
      <c r="T2383" s="166">
        <f>VLOOKUP(L2383,Schnitt2!L:P,2,0)</f>
        <v>0</v>
      </c>
      <c r="U2383" s="166">
        <f>VLOOKUP(L2383,Schnitt3!L:P,2,0)</f>
        <v>0</v>
      </c>
      <c r="V2383" s="166">
        <f>VLOOKUP(L2383,Schnitt4!L:P,2,0)</f>
        <v>0</v>
      </c>
      <c r="W2383" s="166">
        <f>VLOOKUP(L2383,Schnitt5!L:P,2,0)</f>
        <v>0</v>
      </c>
      <c r="X2383" s="166">
        <f>VLOOKUP(L2383,Schnitt6!L:P,2,0)</f>
        <v>0</v>
      </c>
      <c r="AA2383" s="166">
        <f>VLOOKUP(L2383,Schnitt1!L:P,3,0)</f>
        <v>0</v>
      </c>
      <c r="AB2383" s="166">
        <f>VLOOKUP(L2383,Schnitt2!L:P,3,0)</f>
        <v>0</v>
      </c>
      <c r="AC2383" s="166">
        <f>VLOOKUP(L2383,Schnitt3!L:P,3,0)</f>
        <v>0</v>
      </c>
      <c r="AD2383" s="166">
        <f>VLOOKUP(L2383,Schnitt4!L:P,3,0)</f>
        <v>0</v>
      </c>
      <c r="AE2383" s="166">
        <f>VLOOKUP(L2383,Schnitt5!L:P,3,0)</f>
        <v>0</v>
      </c>
      <c r="AF2383" s="166">
        <f>VLOOKUP(L2383,Schnitt6!L:P,3,0)</f>
        <v>0</v>
      </c>
    </row>
    <row r="2384" spans="12:32" x14ac:dyDescent="0.25">
      <c r="L2384" s="264">
        <f>Member!A2384</f>
        <v>0</v>
      </c>
      <c r="S2384" s="166">
        <f>VLOOKUP(L2384,Schnitt1!L:P,2,0)</f>
        <v>0</v>
      </c>
      <c r="T2384" s="166">
        <f>VLOOKUP(L2384,Schnitt2!L:P,2,0)</f>
        <v>0</v>
      </c>
      <c r="U2384" s="166">
        <f>VLOOKUP(L2384,Schnitt3!L:P,2,0)</f>
        <v>0</v>
      </c>
      <c r="V2384" s="166">
        <f>VLOOKUP(L2384,Schnitt4!L:P,2,0)</f>
        <v>0</v>
      </c>
      <c r="W2384" s="166">
        <f>VLOOKUP(L2384,Schnitt5!L:P,2,0)</f>
        <v>0</v>
      </c>
      <c r="X2384" s="166">
        <f>VLOOKUP(L2384,Schnitt6!L:P,2,0)</f>
        <v>0</v>
      </c>
      <c r="AA2384" s="166">
        <f>VLOOKUP(L2384,Schnitt1!L:P,3,0)</f>
        <v>0</v>
      </c>
      <c r="AB2384" s="166">
        <f>VLOOKUP(L2384,Schnitt2!L:P,3,0)</f>
        <v>0</v>
      </c>
      <c r="AC2384" s="166">
        <f>VLOOKUP(L2384,Schnitt3!L:P,3,0)</f>
        <v>0</v>
      </c>
      <c r="AD2384" s="166">
        <f>VLOOKUP(L2384,Schnitt4!L:P,3,0)</f>
        <v>0</v>
      </c>
      <c r="AE2384" s="166">
        <f>VLOOKUP(L2384,Schnitt5!L:P,3,0)</f>
        <v>0</v>
      </c>
      <c r="AF2384" s="166">
        <f>VLOOKUP(L2384,Schnitt6!L:P,3,0)</f>
        <v>0</v>
      </c>
    </row>
    <row r="2385" spans="12:32" x14ac:dyDescent="0.25">
      <c r="L2385" s="264">
        <f>Member!A2385</f>
        <v>0</v>
      </c>
      <c r="S2385" s="166">
        <f>VLOOKUP(L2385,Schnitt1!L:P,2,0)</f>
        <v>0</v>
      </c>
      <c r="T2385" s="166">
        <f>VLOOKUP(L2385,Schnitt2!L:P,2,0)</f>
        <v>0</v>
      </c>
      <c r="U2385" s="166">
        <f>VLOOKUP(L2385,Schnitt3!L:P,2,0)</f>
        <v>0</v>
      </c>
      <c r="V2385" s="166">
        <f>VLOOKUP(L2385,Schnitt4!L:P,2,0)</f>
        <v>0</v>
      </c>
      <c r="W2385" s="166">
        <f>VLOOKUP(L2385,Schnitt5!L:P,2,0)</f>
        <v>0</v>
      </c>
      <c r="X2385" s="166">
        <f>VLOOKUP(L2385,Schnitt6!L:P,2,0)</f>
        <v>0</v>
      </c>
      <c r="AA2385" s="166">
        <f>VLOOKUP(L2385,Schnitt1!L:P,3,0)</f>
        <v>0</v>
      </c>
      <c r="AB2385" s="166">
        <f>VLOOKUP(L2385,Schnitt2!L:P,3,0)</f>
        <v>0</v>
      </c>
      <c r="AC2385" s="166">
        <f>VLOOKUP(L2385,Schnitt3!L:P,3,0)</f>
        <v>0</v>
      </c>
      <c r="AD2385" s="166">
        <f>VLOOKUP(L2385,Schnitt4!L:P,3,0)</f>
        <v>0</v>
      </c>
      <c r="AE2385" s="166">
        <f>VLOOKUP(L2385,Schnitt5!L:P,3,0)</f>
        <v>0</v>
      </c>
      <c r="AF2385" s="166">
        <f>VLOOKUP(L2385,Schnitt6!L:P,3,0)</f>
        <v>0</v>
      </c>
    </row>
    <row r="2386" spans="12:32" x14ac:dyDescent="0.25">
      <c r="L2386" s="264">
        <f>Member!A2386</f>
        <v>0</v>
      </c>
      <c r="S2386" s="166">
        <f>VLOOKUP(L2386,Schnitt1!L:P,2,0)</f>
        <v>0</v>
      </c>
      <c r="T2386" s="166">
        <f>VLOOKUP(L2386,Schnitt2!L:P,2,0)</f>
        <v>0</v>
      </c>
      <c r="U2386" s="166">
        <f>VLOOKUP(L2386,Schnitt3!L:P,2,0)</f>
        <v>0</v>
      </c>
      <c r="V2386" s="166">
        <f>VLOOKUP(L2386,Schnitt4!L:P,2,0)</f>
        <v>0</v>
      </c>
      <c r="W2386" s="166">
        <f>VLOOKUP(L2386,Schnitt5!L:P,2,0)</f>
        <v>0</v>
      </c>
      <c r="X2386" s="166">
        <f>VLOOKUP(L2386,Schnitt6!L:P,2,0)</f>
        <v>0</v>
      </c>
      <c r="AA2386" s="166">
        <f>VLOOKUP(L2386,Schnitt1!L:P,3,0)</f>
        <v>0</v>
      </c>
      <c r="AB2386" s="166">
        <f>VLOOKUP(L2386,Schnitt2!L:P,3,0)</f>
        <v>0</v>
      </c>
      <c r="AC2386" s="166">
        <f>VLOOKUP(L2386,Schnitt3!L:P,3,0)</f>
        <v>0</v>
      </c>
      <c r="AD2386" s="166">
        <f>VLOOKUP(L2386,Schnitt4!L:P,3,0)</f>
        <v>0</v>
      </c>
      <c r="AE2386" s="166">
        <f>VLOOKUP(L2386,Schnitt5!L:P,3,0)</f>
        <v>0</v>
      </c>
      <c r="AF2386" s="166">
        <f>VLOOKUP(L2386,Schnitt6!L:P,3,0)</f>
        <v>0</v>
      </c>
    </row>
    <row r="2387" spans="12:32" x14ac:dyDescent="0.25">
      <c r="L2387" s="264">
        <f>Member!A2387</f>
        <v>0</v>
      </c>
      <c r="S2387" s="166">
        <f>VLOOKUP(L2387,Schnitt1!L:P,2,0)</f>
        <v>0</v>
      </c>
      <c r="T2387" s="166">
        <f>VLOOKUP(L2387,Schnitt2!L:P,2,0)</f>
        <v>0</v>
      </c>
      <c r="U2387" s="166">
        <f>VLOOKUP(L2387,Schnitt3!L:P,2,0)</f>
        <v>0</v>
      </c>
      <c r="V2387" s="166">
        <f>VLOOKUP(L2387,Schnitt4!L:P,2,0)</f>
        <v>0</v>
      </c>
      <c r="W2387" s="166">
        <f>VLOOKUP(L2387,Schnitt5!L:P,2,0)</f>
        <v>0</v>
      </c>
      <c r="X2387" s="166">
        <f>VLOOKUP(L2387,Schnitt6!L:P,2,0)</f>
        <v>0</v>
      </c>
      <c r="AA2387" s="166">
        <f>VLOOKUP(L2387,Schnitt1!L:P,3,0)</f>
        <v>0</v>
      </c>
      <c r="AB2387" s="166">
        <f>VLOOKUP(L2387,Schnitt2!L:P,3,0)</f>
        <v>0</v>
      </c>
      <c r="AC2387" s="166">
        <f>VLOOKUP(L2387,Schnitt3!L:P,3,0)</f>
        <v>0</v>
      </c>
      <c r="AD2387" s="166">
        <f>VLOOKUP(L2387,Schnitt4!L:P,3,0)</f>
        <v>0</v>
      </c>
      <c r="AE2387" s="166">
        <f>VLOOKUP(L2387,Schnitt5!L:P,3,0)</f>
        <v>0</v>
      </c>
      <c r="AF2387" s="166">
        <f>VLOOKUP(L2387,Schnitt6!L:P,3,0)</f>
        <v>0</v>
      </c>
    </row>
    <row r="2388" spans="12:32" x14ac:dyDescent="0.25">
      <c r="L2388" s="264">
        <f>Member!A2388</f>
        <v>0</v>
      </c>
      <c r="S2388" s="166">
        <f>VLOOKUP(L2388,Schnitt1!L:P,2,0)</f>
        <v>0</v>
      </c>
      <c r="T2388" s="166">
        <f>VLOOKUP(L2388,Schnitt2!L:P,2,0)</f>
        <v>0</v>
      </c>
      <c r="U2388" s="166">
        <f>VLOOKUP(L2388,Schnitt3!L:P,2,0)</f>
        <v>0</v>
      </c>
      <c r="V2388" s="166">
        <f>VLOOKUP(L2388,Schnitt4!L:P,2,0)</f>
        <v>0</v>
      </c>
      <c r="W2388" s="166">
        <f>VLOOKUP(L2388,Schnitt5!L:P,2,0)</f>
        <v>0</v>
      </c>
      <c r="X2388" s="166">
        <f>VLOOKUP(L2388,Schnitt6!L:P,2,0)</f>
        <v>0</v>
      </c>
      <c r="AA2388" s="166">
        <f>VLOOKUP(L2388,Schnitt1!L:P,3,0)</f>
        <v>0</v>
      </c>
      <c r="AB2388" s="166">
        <f>VLOOKUP(L2388,Schnitt2!L:P,3,0)</f>
        <v>0</v>
      </c>
      <c r="AC2388" s="166">
        <f>VLOOKUP(L2388,Schnitt3!L:P,3,0)</f>
        <v>0</v>
      </c>
      <c r="AD2388" s="166">
        <f>VLOOKUP(L2388,Schnitt4!L:P,3,0)</f>
        <v>0</v>
      </c>
      <c r="AE2388" s="166">
        <f>VLOOKUP(L2388,Schnitt5!L:P,3,0)</f>
        <v>0</v>
      </c>
      <c r="AF2388" s="166">
        <f>VLOOKUP(L2388,Schnitt6!L:P,3,0)</f>
        <v>0</v>
      </c>
    </row>
    <row r="2389" spans="12:32" x14ac:dyDescent="0.25">
      <c r="L2389" s="264">
        <f>Member!A2389</f>
        <v>0</v>
      </c>
      <c r="S2389" s="166">
        <f>VLOOKUP(L2389,Schnitt1!L:P,2,0)</f>
        <v>0</v>
      </c>
      <c r="T2389" s="166">
        <f>VLOOKUP(L2389,Schnitt2!L:P,2,0)</f>
        <v>0</v>
      </c>
      <c r="U2389" s="166">
        <f>VLOOKUP(L2389,Schnitt3!L:P,2,0)</f>
        <v>0</v>
      </c>
      <c r="V2389" s="166">
        <f>VLOOKUP(L2389,Schnitt4!L:P,2,0)</f>
        <v>0</v>
      </c>
      <c r="W2389" s="166">
        <f>VLOOKUP(L2389,Schnitt5!L:P,2,0)</f>
        <v>0</v>
      </c>
      <c r="X2389" s="166">
        <f>VLOOKUP(L2389,Schnitt6!L:P,2,0)</f>
        <v>0</v>
      </c>
      <c r="AA2389" s="166">
        <f>VLOOKUP(L2389,Schnitt1!L:P,3,0)</f>
        <v>0</v>
      </c>
      <c r="AB2389" s="166">
        <f>VLOOKUP(L2389,Schnitt2!L:P,3,0)</f>
        <v>0</v>
      </c>
      <c r="AC2389" s="166">
        <f>VLOOKUP(L2389,Schnitt3!L:P,3,0)</f>
        <v>0</v>
      </c>
      <c r="AD2389" s="166">
        <f>VLOOKUP(L2389,Schnitt4!L:P,3,0)</f>
        <v>0</v>
      </c>
      <c r="AE2389" s="166">
        <f>VLOOKUP(L2389,Schnitt5!L:P,3,0)</f>
        <v>0</v>
      </c>
      <c r="AF2389" s="166">
        <f>VLOOKUP(L2389,Schnitt6!L:P,3,0)</f>
        <v>0</v>
      </c>
    </row>
    <row r="2390" spans="12:32" x14ac:dyDescent="0.25">
      <c r="L2390" s="264">
        <f>Member!A2390</f>
        <v>0</v>
      </c>
      <c r="S2390" s="166">
        <f>VLOOKUP(L2390,Schnitt1!L:P,2,0)</f>
        <v>0</v>
      </c>
      <c r="T2390" s="166">
        <f>VLOOKUP(L2390,Schnitt2!L:P,2,0)</f>
        <v>0</v>
      </c>
      <c r="U2390" s="166">
        <f>VLOOKUP(L2390,Schnitt3!L:P,2,0)</f>
        <v>0</v>
      </c>
      <c r="V2390" s="166">
        <f>VLOOKUP(L2390,Schnitt4!L:P,2,0)</f>
        <v>0</v>
      </c>
      <c r="W2390" s="166">
        <f>VLOOKUP(L2390,Schnitt5!L:P,2,0)</f>
        <v>0</v>
      </c>
      <c r="X2390" s="166">
        <f>VLOOKUP(L2390,Schnitt6!L:P,2,0)</f>
        <v>0</v>
      </c>
      <c r="AA2390" s="166">
        <f>VLOOKUP(L2390,Schnitt1!L:P,3,0)</f>
        <v>0</v>
      </c>
      <c r="AB2390" s="166">
        <f>VLOOKUP(L2390,Schnitt2!L:P,3,0)</f>
        <v>0</v>
      </c>
      <c r="AC2390" s="166">
        <f>VLOOKUP(L2390,Schnitt3!L:P,3,0)</f>
        <v>0</v>
      </c>
      <c r="AD2390" s="166">
        <f>VLOOKUP(L2390,Schnitt4!L:P,3,0)</f>
        <v>0</v>
      </c>
      <c r="AE2390" s="166">
        <f>VLOOKUP(L2390,Schnitt5!L:P,3,0)</f>
        <v>0</v>
      </c>
      <c r="AF2390" s="166">
        <f>VLOOKUP(L2390,Schnitt6!L:P,3,0)</f>
        <v>0</v>
      </c>
    </row>
    <row r="2391" spans="12:32" x14ac:dyDescent="0.25">
      <c r="L2391" s="264">
        <f>Member!A2391</f>
        <v>0</v>
      </c>
      <c r="S2391" s="166">
        <f>VLOOKUP(L2391,Schnitt1!L:P,2,0)</f>
        <v>0</v>
      </c>
      <c r="T2391" s="166">
        <f>VLOOKUP(L2391,Schnitt2!L:P,2,0)</f>
        <v>0</v>
      </c>
      <c r="U2391" s="166">
        <f>VLOOKUP(L2391,Schnitt3!L:P,2,0)</f>
        <v>0</v>
      </c>
      <c r="V2391" s="166">
        <f>VLOOKUP(L2391,Schnitt4!L:P,2,0)</f>
        <v>0</v>
      </c>
      <c r="W2391" s="166">
        <f>VLOOKUP(L2391,Schnitt5!L:P,2,0)</f>
        <v>0</v>
      </c>
      <c r="X2391" s="166">
        <f>VLOOKUP(L2391,Schnitt6!L:P,2,0)</f>
        <v>0</v>
      </c>
      <c r="AA2391" s="166">
        <f>VLOOKUP(L2391,Schnitt1!L:P,3,0)</f>
        <v>0</v>
      </c>
      <c r="AB2391" s="166">
        <f>VLOOKUP(L2391,Schnitt2!L:P,3,0)</f>
        <v>0</v>
      </c>
      <c r="AC2391" s="166">
        <f>VLOOKUP(L2391,Schnitt3!L:P,3,0)</f>
        <v>0</v>
      </c>
      <c r="AD2391" s="166">
        <f>VLOOKUP(L2391,Schnitt4!L:P,3,0)</f>
        <v>0</v>
      </c>
      <c r="AE2391" s="166">
        <f>VLOOKUP(L2391,Schnitt5!L:P,3,0)</f>
        <v>0</v>
      </c>
      <c r="AF2391" s="166">
        <f>VLOOKUP(L2391,Schnitt6!L:P,3,0)</f>
        <v>0</v>
      </c>
    </row>
    <row r="2392" spans="12:32" x14ac:dyDescent="0.25">
      <c r="L2392" s="264">
        <f>Member!A2392</f>
        <v>0</v>
      </c>
      <c r="S2392" s="166">
        <f>VLOOKUP(L2392,Schnitt1!L:P,2,0)</f>
        <v>0</v>
      </c>
      <c r="T2392" s="166">
        <f>VLOOKUP(L2392,Schnitt2!L:P,2,0)</f>
        <v>0</v>
      </c>
      <c r="U2392" s="166">
        <f>VLOOKUP(L2392,Schnitt3!L:P,2,0)</f>
        <v>0</v>
      </c>
      <c r="V2392" s="166">
        <f>VLOOKUP(L2392,Schnitt4!L:P,2,0)</f>
        <v>0</v>
      </c>
      <c r="W2392" s="166">
        <f>VLOOKUP(L2392,Schnitt5!L:P,2,0)</f>
        <v>0</v>
      </c>
      <c r="X2392" s="166">
        <f>VLOOKUP(L2392,Schnitt6!L:P,2,0)</f>
        <v>0</v>
      </c>
      <c r="AA2392" s="166">
        <f>VLOOKUP(L2392,Schnitt1!L:P,3,0)</f>
        <v>0</v>
      </c>
      <c r="AB2392" s="166">
        <f>VLOOKUP(L2392,Schnitt2!L:P,3,0)</f>
        <v>0</v>
      </c>
      <c r="AC2392" s="166">
        <f>VLOOKUP(L2392,Schnitt3!L:P,3,0)</f>
        <v>0</v>
      </c>
      <c r="AD2392" s="166">
        <f>VLOOKUP(L2392,Schnitt4!L:P,3,0)</f>
        <v>0</v>
      </c>
      <c r="AE2392" s="166">
        <f>VLOOKUP(L2392,Schnitt5!L:P,3,0)</f>
        <v>0</v>
      </c>
      <c r="AF2392" s="166">
        <f>VLOOKUP(L2392,Schnitt6!L:P,3,0)</f>
        <v>0</v>
      </c>
    </row>
    <row r="2393" spans="12:32" x14ac:dyDescent="0.25">
      <c r="L2393" s="264">
        <f>Member!A2393</f>
        <v>0</v>
      </c>
      <c r="S2393" s="166">
        <f>VLOOKUP(L2393,Schnitt1!L:P,2,0)</f>
        <v>0</v>
      </c>
      <c r="T2393" s="166">
        <f>VLOOKUP(L2393,Schnitt2!L:P,2,0)</f>
        <v>0</v>
      </c>
      <c r="U2393" s="166">
        <f>VLOOKUP(L2393,Schnitt3!L:P,2,0)</f>
        <v>0</v>
      </c>
      <c r="V2393" s="166">
        <f>VLOOKUP(L2393,Schnitt4!L:P,2,0)</f>
        <v>0</v>
      </c>
      <c r="W2393" s="166">
        <f>VLOOKUP(L2393,Schnitt5!L:P,2,0)</f>
        <v>0</v>
      </c>
      <c r="X2393" s="166">
        <f>VLOOKUP(L2393,Schnitt6!L:P,2,0)</f>
        <v>0</v>
      </c>
      <c r="AA2393" s="166">
        <f>VLOOKUP(L2393,Schnitt1!L:P,3,0)</f>
        <v>0</v>
      </c>
      <c r="AB2393" s="166">
        <f>VLOOKUP(L2393,Schnitt2!L:P,3,0)</f>
        <v>0</v>
      </c>
      <c r="AC2393" s="166">
        <f>VLOOKUP(L2393,Schnitt3!L:P,3,0)</f>
        <v>0</v>
      </c>
      <c r="AD2393" s="166">
        <f>VLOOKUP(L2393,Schnitt4!L:P,3,0)</f>
        <v>0</v>
      </c>
      <c r="AE2393" s="166">
        <f>VLOOKUP(L2393,Schnitt5!L:P,3,0)</f>
        <v>0</v>
      </c>
      <c r="AF2393" s="166">
        <f>VLOOKUP(L2393,Schnitt6!L:P,3,0)</f>
        <v>0</v>
      </c>
    </row>
    <row r="2394" spans="12:32" x14ac:dyDescent="0.25">
      <c r="L2394" s="264">
        <f>Member!A2394</f>
        <v>0</v>
      </c>
      <c r="S2394" s="166">
        <f>VLOOKUP(L2394,Schnitt1!L:P,2,0)</f>
        <v>0</v>
      </c>
      <c r="T2394" s="166">
        <f>VLOOKUP(L2394,Schnitt2!L:P,2,0)</f>
        <v>0</v>
      </c>
      <c r="U2394" s="166">
        <f>VLOOKUP(L2394,Schnitt3!L:P,2,0)</f>
        <v>0</v>
      </c>
      <c r="V2394" s="166">
        <f>VLOOKUP(L2394,Schnitt4!L:P,2,0)</f>
        <v>0</v>
      </c>
      <c r="W2394" s="166">
        <f>VLOOKUP(L2394,Schnitt5!L:P,2,0)</f>
        <v>0</v>
      </c>
      <c r="X2394" s="166">
        <f>VLOOKUP(L2394,Schnitt6!L:P,2,0)</f>
        <v>0</v>
      </c>
      <c r="AA2394" s="166">
        <f>VLOOKUP(L2394,Schnitt1!L:P,3,0)</f>
        <v>0</v>
      </c>
      <c r="AB2394" s="166">
        <f>VLOOKUP(L2394,Schnitt2!L:P,3,0)</f>
        <v>0</v>
      </c>
      <c r="AC2394" s="166">
        <f>VLOOKUP(L2394,Schnitt3!L:P,3,0)</f>
        <v>0</v>
      </c>
      <c r="AD2394" s="166">
        <f>VLOOKUP(L2394,Schnitt4!L:P,3,0)</f>
        <v>0</v>
      </c>
      <c r="AE2394" s="166">
        <f>VLOOKUP(L2394,Schnitt5!L:P,3,0)</f>
        <v>0</v>
      </c>
      <c r="AF2394" s="166">
        <f>VLOOKUP(L2394,Schnitt6!L:P,3,0)</f>
        <v>0</v>
      </c>
    </row>
    <row r="2395" spans="12:32" x14ac:dyDescent="0.25">
      <c r="L2395" s="264">
        <f>Member!A2395</f>
        <v>0</v>
      </c>
      <c r="S2395" s="166">
        <f>VLOOKUP(L2395,Schnitt1!L:P,2,0)</f>
        <v>0</v>
      </c>
      <c r="T2395" s="166">
        <f>VLOOKUP(L2395,Schnitt2!L:P,2,0)</f>
        <v>0</v>
      </c>
      <c r="U2395" s="166">
        <f>VLOOKUP(L2395,Schnitt3!L:P,2,0)</f>
        <v>0</v>
      </c>
      <c r="V2395" s="166">
        <f>VLOOKUP(L2395,Schnitt4!L:P,2,0)</f>
        <v>0</v>
      </c>
      <c r="W2395" s="166">
        <f>VLOOKUP(L2395,Schnitt5!L:P,2,0)</f>
        <v>0</v>
      </c>
      <c r="X2395" s="166">
        <f>VLOOKUP(L2395,Schnitt6!L:P,2,0)</f>
        <v>0</v>
      </c>
      <c r="AA2395" s="166">
        <f>VLOOKUP(L2395,Schnitt1!L:P,3,0)</f>
        <v>0</v>
      </c>
      <c r="AB2395" s="166">
        <f>VLOOKUP(L2395,Schnitt2!L:P,3,0)</f>
        <v>0</v>
      </c>
      <c r="AC2395" s="166">
        <f>VLOOKUP(L2395,Schnitt3!L:P,3,0)</f>
        <v>0</v>
      </c>
      <c r="AD2395" s="166">
        <f>VLOOKUP(L2395,Schnitt4!L:P,3,0)</f>
        <v>0</v>
      </c>
      <c r="AE2395" s="166">
        <f>VLOOKUP(L2395,Schnitt5!L:P,3,0)</f>
        <v>0</v>
      </c>
      <c r="AF2395" s="166">
        <f>VLOOKUP(L2395,Schnitt6!L:P,3,0)</f>
        <v>0</v>
      </c>
    </row>
    <row r="2396" spans="12:32" x14ac:dyDescent="0.25">
      <c r="L2396" s="264">
        <f>Member!A2396</f>
        <v>0</v>
      </c>
      <c r="S2396" s="166">
        <f>VLOOKUP(L2396,Schnitt1!L:P,2,0)</f>
        <v>0</v>
      </c>
      <c r="T2396" s="166">
        <f>VLOOKUP(L2396,Schnitt2!L:P,2,0)</f>
        <v>0</v>
      </c>
      <c r="U2396" s="166">
        <f>VLOOKUP(L2396,Schnitt3!L:P,2,0)</f>
        <v>0</v>
      </c>
      <c r="V2396" s="166">
        <f>VLOOKUP(L2396,Schnitt4!L:P,2,0)</f>
        <v>0</v>
      </c>
      <c r="W2396" s="166">
        <f>VLOOKUP(L2396,Schnitt5!L:P,2,0)</f>
        <v>0</v>
      </c>
      <c r="X2396" s="166">
        <f>VLOOKUP(L2396,Schnitt6!L:P,2,0)</f>
        <v>0</v>
      </c>
      <c r="AA2396" s="166">
        <f>VLOOKUP(L2396,Schnitt1!L:P,3,0)</f>
        <v>0</v>
      </c>
      <c r="AB2396" s="166">
        <f>VLOOKUP(L2396,Schnitt2!L:P,3,0)</f>
        <v>0</v>
      </c>
      <c r="AC2396" s="166">
        <f>VLOOKUP(L2396,Schnitt3!L:P,3,0)</f>
        <v>0</v>
      </c>
      <c r="AD2396" s="166">
        <f>VLOOKUP(L2396,Schnitt4!L:P,3,0)</f>
        <v>0</v>
      </c>
      <c r="AE2396" s="166">
        <f>VLOOKUP(L2396,Schnitt5!L:P,3,0)</f>
        <v>0</v>
      </c>
      <c r="AF2396" s="166">
        <f>VLOOKUP(L2396,Schnitt6!L:P,3,0)</f>
        <v>0</v>
      </c>
    </row>
    <row r="2397" spans="12:32" x14ac:dyDescent="0.25">
      <c r="L2397" s="264">
        <f>Member!A2397</f>
        <v>0</v>
      </c>
      <c r="S2397" s="166">
        <f>VLOOKUP(L2397,Schnitt1!L:P,2,0)</f>
        <v>0</v>
      </c>
      <c r="T2397" s="166">
        <f>VLOOKUP(L2397,Schnitt2!L:P,2,0)</f>
        <v>0</v>
      </c>
      <c r="U2397" s="166">
        <f>VLOOKUP(L2397,Schnitt3!L:P,2,0)</f>
        <v>0</v>
      </c>
      <c r="V2397" s="166">
        <f>VLOOKUP(L2397,Schnitt4!L:P,2,0)</f>
        <v>0</v>
      </c>
      <c r="W2397" s="166">
        <f>VLOOKUP(L2397,Schnitt5!L:P,2,0)</f>
        <v>0</v>
      </c>
      <c r="X2397" s="166">
        <f>VLOOKUP(L2397,Schnitt6!L:P,2,0)</f>
        <v>0</v>
      </c>
      <c r="AA2397" s="166">
        <f>VLOOKUP(L2397,Schnitt1!L:P,3,0)</f>
        <v>0</v>
      </c>
      <c r="AB2397" s="166">
        <f>VLOOKUP(L2397,Schnitt2!L:P,3,0)</f>
        <v>0</v>
      </c>
      <c r="AC2397" s="166">
        <f>VLOOKUP(L2397,Schnitt3!L:P,3,0)</f>
        <v>0</v>
      </c>
      <c r="AD2397" s="166">
        <f>VLOOKUP(L2397,Schnitt4!L:P,3,0)</f>
        <v>0</v>
      </c>
      <c r="AE2397" s="166">
        <f>VLOOKUP(L2397,Schnitt5!L:P,3,0)</f>
        <v>0</v>
      </c>
      <c r="AF2397" s="166">
        <f>VLOOKUP(L2397,Schnitt6!L:P,3,0)</f>
        <v>0</v>
      </c>
    </row>
    <row r="2398" spans="12:32" x14ac:dyDescent="0.25">
      <c r="L2398" s="264">
        <f>Member!A2398</f>
        <v>0</v>
      </c>
      <c r="S2398" s="166">
        <f>VLOOKUP(L2398,Schnitt1!L:P,2,0)</f>
        <v>0</v>
      </c>
      <c r="T2398" s="166">
        <f>VLOOKUP(L2398,Schnitt2!L:P,2,0)</f>
        <v>0</v>
      </c>
      <c r="U2398" s="166">
        <f>VLOOKUP(L2398,Schnitt3!L:P,2,0)</f>
        <v>0</v>
      </c>
      <c r="V2398" s="166">
        <f>VLOOKUP(L2398,Schnitt4!L:P,2,0)</f>
        <v>0</v>
      </c>
      <c r="W2398" s="166">
        <f>VLOOKUP(L2398,Schnitt5!L:P,2,0)</f>
        <v>0</v>
      </c>
      <c r="X2398" s="166">
        <f>VLOOKUP(L2398,Schnitt6!L:P,2,0)</f>
        <v>0</v>
      </c>
      <c r="AA2398" s="166">
        <f>VLOOKUP(L2398,Schnitt1!L:P,3,0)</f>
        <v>0</v>
      </c>
      <c r="AB2398" s="166">
        <f>VLOOKUP(L2398,Schnitt2!L:P,3,0)</f>
        <v>0</v>
      </c>
      <c r="AC2398" s="166">
        <f>VLOOKUP(L2398,Schnitt3!L:P,3,0)</f>
        <v>0</v>
      </c>
      <c r="AD2398" s="166">
        <f>VLOOKUP(L2398,Schnitt4!L:P,3,0)</f>
        <v>0</v>
      </c>
      <c r="AE2398" s="166">
        <f>VLOOKUP(L2398,Schnitt5!L:P,3,0)</f>
        <v>0</v>
      </c>
      <c r="AF2398" s="166">
        <f>VLOOKUP(L2398,Schnitt6!L:P,3,0)</f>
        <v>0</v>
      </c>
    </row>
    <row r="2399" spans="12:32" x14ac:dyDescent="0.25">
      <c r="L2399" s="264">
        <f>Member!A2399</f>
        <v>0</v>
      </c>
      <c r="S2399" s="166">
        <f>VLOOKUP(L2399,Schnitt1!L:P,2,0)</f>
        <v>0</v>
      </c>
      <c r="T2399" s="166">
        <f>VLOOKUP(L2399,Schnitt2!L:P,2,0)</f>
        <v>0</v>
      </c>
      <c r="U2399" s="166">
        <f>VLOOKUP(L2399,Schnitt3!L:P,2,0)</f>
        <v>0</v>
      </c>
      <c r="V2399" s="166">
        <f>VLOOKUP(L2399,Schnitt4!L:P,2,0)</f>
        <v>0</v>
      </c>
      <c r="W2399" s="166">
        <f>VLOOKUP(L2399,Schnitt5!L:P,2,0)</f>
        <v>0</v>
      </c>
      <c r="X2399" s="166">
        <f>VLOOKUP(L2399,Schnitt6!L:P,2,0)</f>
        <v>0</v>
      </c>
      <c r="AA2399" s="166">
        <f>VLOOKUP(L2399,Schnitt1!L:P,3,0)</f>
        <v>0</v>
      </c>
      <c r="AB2399" s="166">
        <f>VLOOKUP(L2399,Schnitt2!L:P,3,0)</f>
        <v>0</v>
      </c>
      <c r="AC2399" s="166">
        <f>VLOOKUP(L2399,Schnitt3!L:P,3,0)</f>
        <v>0</v>
      </c>
      <c r="AD2399" s="166">
        <f>VLOOKUP(L2399,Schnitt4!L:P,3,0)</f>
        <v>0</v>
      </c>
      <c r="AE2399" s="166">
        <f>VLOOKUP(L2399,Schnitt5!L:P,3,0)</f>
        <v>0</v>
      </c>
      <c r="AF2399" s="166">
        <f>VLOOKUP(L2399,Schnitt6!L:P,3,0)</f>
        <v>0</v>
      </c>
    </row>
    <row r="2400" spans="12:32" x14ac:dyDescent="0.25">
      <c r="L2400" s="264">
        <f>Member!A2400</f>
        <v>0</v>
      </c>
      <c r="S2400" s="166">
        <f>VLOOKUP(L2400,Schnitt1!L:P,2,0)</f>
        <v>0</v>
      </c>
      <c r="T2400" s="166">
        <f>VLOOKUP(L2400,Schnitt2!L:P,2,0)</f>
        <v>0</v>
      </c>
      <c r="U2400" s="166">
        <f>VLOOKUP(L2400,Schnitt3!L:P,2,0)</f>
        <v>0</v>
      </c>
      <c r="V2400" s="166">
        <f>VLOOKUP(L2400,Schnitt4!L:P,2,0)</f>
        <v>0</v>
      </c>
      <c r="W2400" s="166">
        <f>VLOOKUP(L2400,Schnitt5!L:P,2,0)</f>
        <v>0</v>
      </c>
      <c r="X2400" s="166">
        <f>VLOOKUP(L2400,Schnitt6!L:P,2,0)</f>
        <v>0</v>
      </c>
      <c r="AA2400" s="166">
        <f>VLOOKUP(L2400,Schnitt1!L:P,3,0)</f>
        <v>0</v>
      </c>
      <c r="AB2400" s="166">
        <f>VLOOKUP(L2400,Schnitt2!L:P,3,0)</f>
        <v>0</v>
      </c>
      <c r="AC2400" s="166">
        <f>VLOOKUP(L2400,Schnitt3!L:P,3,0)</f>
        <v>0</v>
      </c>
      <c r="AD2400" s="166">
        <f>VLOOKUP(L2400,Schnitt4!L:P,3,0)</f>
        <v>0</v>
      </c>
      <c r="AE2400" s="166">
        <f>VLOOKUP(L2400,Schnitt5!L:P,3,0)</f>
        <v>0</v>
      </c>
      <c r="AF2400" s="166">
        <f>VLOOKUP(L2400,Schnitt6!L:P,3,0)</f>
        <v>0</v>
      </c>
    </row>
    <row r="2401" spans="12:32" x14ac:dyDescent="0.25">
      <c r="L2401" s="264">
        <f>Member!A2401</f>
        <v>0</v>
      </c>
      <c r="S2401" s="166">
        <f>VLOOKUP(L2401,Schnitt1!L:P,2,0)</f>
        <v>0</v>
      </c>
      <c r="T2401" s="166">
        <f>VLOOKUP(L2401,Schnitt2!L:P,2,0)</f>
        <v>0</v>
      </c>
      <c r="U2401" s="166">
        <f>VLOOKUP(L2401,Schnitt3!L:P,2,0)</f>
        <v>0</v>
      </c>
      <c r="V2401" s="166">
        <f>VLOOKUP(L2401,Schnitt4!L:P,2,0)</f>
        <v>0</v>
      </c>
      <c r="W2401" s="166">
        <f>VLOOKUP(L2401,Schnitt5!L:P,2,0)</f>
        <v>0</v>
      </c>
      <c r="X2401" s="166">
        <f>VLOOKUP(L2401,Schnitt6!L:P,2,0)</f>
        <v>0</v>
      </c>
      <c r="AA2401" s="166">
        <f>VLOOKUP(L2401,Schnitt1!L:P,3,0)</f>
        <v>0</v>
      </c>
      <c r="AB2401" s="166">
        <f>VLOOKUP(L2401,Schnitt2!L:P,3,0)</f>
        <v>0</v>
      </c>
      <c r="AC2401" s="166">
        <f>VLOOKUP(L2401,Schnitt3!L:P,3,0)</f>
        <v>0</v>
      </c>
      <c r="AD2401" s="166">
        <f>VLOOKUP(L2401,Schnitt4!L:P,3,0)</f>
        <v>0</v>
      </c>
      <c r="AE2401" s="166">
        <f>VLOOKUP(L2401,Schnitt5!L:P,3,0)</f>
        <v>0</v>
      </c>
      <c r="AF2401" s="166">
        <f>VLOOKUP(L2401,Schnitt6!L:P,3,0)</f>
        <v>0</v>
      </c>
    </row>
    <row r="2402" spans="12:32" x14ac:dyDescent="0.25">
      <c r="L2402" s="264">
        <f>Member!A2402</f>
        <v>0</v>
      </c>
      <c r="S2402" s="166">
        <f>VLOOKUP(L2402,Schnitt1!L:P,2,0)</f>
        <v>0</v>
      </c>
      <c r="T2402" s="166">
        <f>VLOOKUP(L2402,Schnitt2!L:P,2,0)</f>
        <v>0</v>
      </c>
      <c r="U2402" s="166">
        <f>VLOOKUP(L2402,Schnitt3!L:P,2,0)</f>
        <v>0</v>
      </c>
      <c r="V2402" s="166">
        <f>VLOOKUP(L2402,Schnitt4!L:P,2,0)</f>
        <v>0</v>
      </c>
      <c r="W2402" s="166">
        <f>VLOOKUP(L2402,Schnitt5!L:P,2,0)</f>
        <v>0</v>
      </c>
      <c r="X2402" s="166">
        <f>VLOOKUP(L2402,Schnitt6!L:P,2,0)</f>
        <v>0</v>
      </c>
      <c r="AA2402" s="166">
        <f>VLOOKUP(L2402,Schnitt1!L:P,3,0)</f>
        <v>0</v>
      </c>
      <c r="AB2402" s="166">
        <f>VLOOKUP(L2402,Schnitt2!L:P,3,0)</f>
        <v>0</v>
      </c>
      <c r="AC2402" s="166">
        <f>VLOOKUP(L2402,Schnitt3!L:P,3,0)</f>
        <v>0</v>
      </c>
      <c r="AD2402" s="166">
        <f>VLOOKUP(L2402,Schnitt4!L:P,3,0)</f>
        <v>0</v>
      </c>
      <c r="AE2402" s="166">
        <f>VLOOKUP(L2402,Schnitt5!L:P,3,0)</f>
        <v>0</v>
      </c>
      <c r="AF2402" s="166">
        <f>VLOOKUP(L2402,Schnitt6!L:P,3,0)</f>
        <v>0</v>
      </c>
    </row>
    <row r="2403" spans="12:32" x14ac:dyDescent="0.25">
      <c r="L2403" s="264">
        <f>Member!A2403</f>
        <v>0</v>
      </c>
      <c r="S2403" s="166">
        <f>VLOOKUP(L2403,Schnitt1!L:P,2,0)</f>
        <v>0</v>
      </c>
      <c r="T2403" s="166">
        <f>VLOOKUP(L2403,Schnitt2!L:P,2,0)</f>
        <v>0</v>
      </c>
      <c r="U2403" s="166">
        <f>VLOOKUP(L2403,Schnitt3!L:P,2,0)</f>
        <v>0</v>
      </c>
      <c r="V2403" s="166">
        <f>VLOOKUP(L2403,Schnitt4!L:P,2,0)</f>
        <v>0</v>
      </c>
      <c r="W2403" s="166">
        <f>VLOOKUP(L2403,Schnitt5!L:P,2,0)</f>
        <v>0</v>
      </c>
      <c r="X2403" s="166">
        <f>VLOOKUP(L2403,Schnitt6!L:P,2,0)</f>
        <v>0</v>
      </c>
      <c r="AA2403" s="166">
        <f>VLOOKUP(L2403,Schnitt1!L:P,3,0)</f>
        <v>0</v>
      </c>
      <c r="AB2403" s="166">
        <f>VLOOKUP(L2403,Schnitt2!L:P,3,0)</f>
        <v>0</v>
      </c>
      <c r="AC2403" s="166">
        <f>VLOOKUP(L2403,Schnitt3!L:P,3,0)</f>
        <v>0</v>
      </c>
      <c r="AD2403" s="166">
        <f>VLOOKUP(L2403,Schnitt4!L:P,3,0)</f>
        <v>0</v>
      </c>
      <c r="AE2403" s="166">
        <f>VLOOKUP(L2403,Schnitt5!L:P,3,0)</f>
        <v>0</v>
      </c>
      <c r="AF2403" s="166">
        <f>VLOOKUP(L2403,Schnitt6!L:P,3,0)</f>
        <v>0</v>
      </c>
    </row>
    <row r="2404" spans="12:32" x14ac:dyDescent="0.25">
      <c r="L2404" s="264">
        <f>Member!A2404</f>
        <v>0</v>
      </c>
      <c r="S2404" s="166">
        <f>VLOOKUP(L2404,Schnitt1!L:P,2,0)</f>
        <v>0</v>
      </c>
      <c r="T2404" s="166">
        <f>VLOOKUP(L2404,Schnitt2!L:P,2,0)</f>
        <v>0</v>
      </c>
      <c r="U2404" s="166">
        <f>VLOOKUP(L2404,Schnitt3!L:P,2,0)</f>
        <v>0</v>
      </c>
      <c r="V2404" s="166">
        <f>VLOOKUP(L2404,Schnitt4!L:P,2,0)</f>
        <v>0</v>
      </c>
      <c r="W2404" s="166">
        <f>VLOOKUP(L2404,Schnitt5!L:P,2,0)</f>
        <v>0</v>
      </c>
      <c r="X2404" s="166">
        <f>VLOOKUP(L2404,Schnitt6!L:P,2,0)</f>
        <v>0</v>
      </c>
      <c r="AA2404" s="166">
        <f>VLOOKUP(L2404,Schnitt1!L:P,3,0)</f>
        <v>0</v>
      </c>
      <c r="AB2404" s="166">
        <f>VLOOKUP(L2404,Schnitt2!L:P,3,0)</f>
        <v>0</v>
      </c>
      <c r="AC2404" s="166">
        <f>VLOOKUP(L2404,Schnitt3!L:P,3,0)</f>
        <v>0</v>
      </c>
      <c r="AD2404" s="166">
        <f>VLOOKUP(L2404,Schnitt4!L:P,3,0)</f>
        <v>0</v>
      </c>
      <c r="AE2404" s="166">
        <f>VLOOKUP(L2404,Schnitt5!L:P,3,0)</f>
        <v>0</v>
      </c>
      <c r="AF2404" s="166">
        <f>VLOOKUP(L2404,Schnitt6!L:P,3,0)</f>
        <v>0</v>
      </c>
    </row>
    <row r="2405" spans="12:32" x14ac:dyDescent="0.25">
      <c r="L2405" s="264">
        <f>Member!A2405</f>
        <v>0</v>
      </c>
      <c r="S2405" s="166">
        <f>VLOOKUP(L2405,Schnitt1!L:P,2,0)</f>
        <v>0</v>
      </c>
      <c r="T2405" s="166">
        <f>VLOOKUP(L2405,Schnitt2!L:P,2,0)</f>
        <v>0</v>
      </c>
      <c r="U2405" s="166">
        <f>VLOOKUP(L2405,Schnitt3!L:P,2,0)</f>
        <v>0</v>
      </c>
      <c r="V2405" s="166">
        <f>VLOOKUP(L2405,Schnitt4!L:P,2,0)</f>
        <v>0</v>
      </c>
      <c r="W2405" s="166">
        <f>VLOOKUP(L2405,Schnitt5!L:P,2,0)</f>
        <v>0</v>
      </c>
      <c r="X2405" s="166">
        <f>VLOOKUP(L2405,Schnitt6!L:P,2,0)</f>
        <v>0</v>
      </c>
      <c r="AA2405" s="166">
        <f>VLOOKUP(L2405,Schnitt1!L:P,3,0)</f>
        <v>0</v>
      </c>
      <c r="AB2405" s="166">
        <f>VLOOKUP(L2405,Schnitt2!L:P,3,0)</f>
        <v>0</v>
      </c>
      <c r="AC2405" s="166">
        <f>VLOOKUP(L2405,Schnitt3!L:P,3,0)</f>
        <v>0</v>
      </c>
      <c r="AD2405" s="166">
        <f>VLOOKUP(L2405,Schnitt4!L:P,3,0)</f>
        <v>0</v>
      </c>
      <c r="AE2405" s="166">
        <f>VLOOKUP(L2405,Schnitt5!L:P,3,0)</f>
        <v>0</v>
      </c>
      <c r="AF2405" s="166">
        <f>VLOOKUP(L2405,Schnitt6!L:P,3,0)</f>
        <v>0</v>
      </c>
    </row>
    <row r="2406" spans="12:32" x14ac:dyDescent="0.25">
      <c r="L2406" s="264">
        <f>Member!A2406</f>
        <v>0</v>
      </c>
      <c r="S2406" s="166">
        <f>VLOOKUP(L2406,Schnitt1!L:P,2,0)</f>
        <v>0</v>
      </c>
      <c r="T2406" s="166">
        <f>VLOOKUP(L2406,Schnitt2!L:P,2,0)</f>
        <v>0</v>
      </c>
      <c r="U2406" s="166">
        <f>VLOOKUP(L2406,Schnitt3!L:P,2,0)</f>
        <v>0</v>
      </c>
      <c r="V2406" s="166">
        <f>VLOOKUP(L2406,Schnitt4!L:P,2,0)</f>
        <v>0</v>
      </c>
      <c r="W2406" s="166">
        <f>VLOOKUP(L2406,Schnitt5!L:P,2,0)</f>
        <v>0</v>
      </c>
      <c r="X2406" s="166">
        <f>VLOOKUP(L2406,Schnitt6!L:P,2,0)</f>
        <v>0</v>
      </c>
      <c r="AA2406" s="166">
        <f>VLOOKUP(L2406,Schnitt1!L:P,3,0)</f>
        <v>0</v>
      </c>
      <c r="AB2406" s="166">
        <f>VLOOKUP(L2406,Schnitt2!L:P,3,0)</f>
        <v>0</v>
      </c>
      <c r="AC2406" s="166">
        <f>VLOOKUP(L2406,Schnitt3!L:P,3,0)</f>
        <v>0</v>
      </c>
      <c r="AD2406" s="166">
        <f>VLOOKUP(L2406,Schnitt4!L:P,3,0)</f>
        <v>0</v>
      </c>
      <c r="AE2406" s="166">
        <f>VLOOKUP(L2406,Schnitt5!L:P,3,0)</f>
        <v>0</v>
      </c>
      <c r="AF2406" s="166">
        <f>VLOOKUP(L2406,Schnitt6!L:P,3,0)</f>
        <v>0</v>
      </c>
    </row>
    <row r="2407" spans="12:32" x14ac:dyDescent="0.25">
      <c r="L2407" s="264">
        <f>Member!A2407</f>
        <v>0</v>
      </c>
      <c r="S2407" s="166">
        <f>VLOOKUP(L2407,Schnitt1!L:P,2,0)</f>
        <v>0</v>
      </c>
      <c r="T2407" s="166">
        <f>VLOOKUP(L2407,Schnitt2!L:P,2,0)</f>
        <v>0</v>
      </c>
      <c r="U2407" s="166">
        <f>VLOOKUP(L2407,Schnitt3!L:P,2,0)</f>
        <v>0</v>
      </c>
      <c r="V2407" s="166">
        <f>VLOOKUP(L2407,Schnitt4!L:P,2,0)</f>
        <v>0</v>
      </c>
      <c r="W2407" s="166">
        <f>VLOOKUP(L2407,Schnitt5!L:P,2,0)</f>
        <v>0</v>
      </c>
      <c r="X2407" s="166">
        <f>VLOOKUP(L2407,Schnitt6!L:P,2,0)</f>
        <v>0</v>
      </c>
      <c r="AA2407" s="166">
        <f>VLOOKUP(L2407,Schnitt1!L:P,3,0)</f>
        <v>0</v>
      </c>
      <c r="AB2407" s="166">
        <f>VLOOKUP(L2407,Schnitt2!L:P,3,0)</f>
        <v>0</v>
      </c>
      <c r="AC2407" s="166">
        <f>VLOOKUP(L2407,Schnitt3!L:P,3,0)</f>
        <v>0</v>
      </c>
      <c r="AD2407" s="166">
        <f>VLOOKUP(L2407,Schnitt4!L:P,3,0)</f>
        <v>0</v>
      </c>
      <c r="AE2407" s="166">
        <f>VLOOKUP(L2407,Schnitt5!L:P,3,0)</f>
        <v>0</v>
      </c>
      <c r="AF2407" s="166">
        <f>VLOOKUP(L2407,Schnitt6!L:P,3,0)</f>
        <v>0</v>
      </c>
    </row>
    <row r="2408" spans="12:32" x14ac:dyDescent="0.25">
      <c r="L2408" s="264">
        <f>Member!A2408</f>
        <v>0</v>
      </c>
      <c r="S2408" s="166">
        <f>VLOOKUP(L2408,Schnitt1!L:P,2,0)</f>
        <v>0</v>
      </c>
      <c r="T2408" s="166">
        <f>VLOOKUP(L2408,Schnitt2!L:P,2,0)</f>
        <v>0</v>
      </c>
      <c r="U2408" s="166">
        <f>VLOOKUP(L2408,Schnitt3!L:P,2,0)</f>
        <v>0</v>
      </c>
      <c r="V2408" s="166">
        <f>VLOOKUP(L2408,Schnitt4!L:P,2,0)</f>
        <v>0</v>
      </c>
      <c r="W2408" s="166">
        <f>VLOOKUP(L2408,Schnitt5!L:P,2,0)</f>
        <v>0</v>
      </c>
      <c r="X2408" s="166">
        <f>VLOOKUP(L2408,Schnitt6!L:P,2,0)</f>
        <v>0</v>
      </c>
      <c r="AA2408" s="166">
        <f>VLOOKUP(L2408,Schnitt1!L:P,3,0)</f>
        <v>0</v>
      </c>
      <c r="AB2408" s="166">
        <f>VLOOKUP(L2408,Schnitt2!L:P,3,0)</f>
        <v>0</v>
      </c>
      <c r="AC2408" s="166">
        <f>VLOOKUP(L2408,Schnitt3!L:P,3,0)</f>
        <v>0</v>
      </c>
      <c r="AD2408" s="166">
        <f>VLOOKUP(L2408,Schnitt4!L:P,3,0)</f>
        <v>0</v>
      </c>
      <c r="AE2408" s="166">
        <f>VLOOKUP(L2408,Schnitt5!L:P,3,0)</f>
        <v>0</v>
      </c>
      <c r="AF2408" s="166">
        <f>VLOOKUP(L2408,Schnitt6!L:P,3,0)</f>
        <v>0</v>
      </c>
    </row>
    <row r="2409" spans="12:32" x14ac:dyDescent="0.25">
      <c r="L2409" s="264">
        <f>Member!A2409</f>
        <v>0</v>
      </c>
      <c r="S2409" s="166">
        <f>VLOOKUP(L2409,Schnitt1!L:P,2,0)</f>
        <v>0</v>
      </c>
      <c r="T2409" s="166">
        <f>VLOOKUP(L2409,Schnitt2!L:P,2,0)</f>
        <v>0</v>
      </c>
      <c r="U2409" s="166">
        <f>VLOOKUP(L2409,Schnitt3!L:P,2,0)</f>
        <v>0</v>
      </c>
      <c r="V2409" s="166">
        <f>VLOOKUP(L2409,Schnitt4!L:P,2,0)</f>
        <v>0</v>
      </c>
      <c r="W2409" s="166">
        <f>VLOOKUP(L2409,Schnitt5!L:P,2,0)</f>
        <v>0</v>
      </c>
      <c r="X2409" s="166">
        <f>VLOOKUP(L2409,Schnitt6!L:P,2,0)</f>
        <v>0</v>
      </c>
      <c r="AA2409" s="166">
        <f>VLOOKUP(L2409,Schnitt1!L:P,3,0)</f>
        <v>0</v>
      </c>
      <c r="AB2409" s="166">
        <f>VLOOKUP(L2409,Schnitt2!L:P,3,0)</f>
        <v>0</v>
      </c>
      <c r="AC2409" s="166">
        <f>VLOOKUP(L2409,Schnitt3!L:P,3,0)</f>
        <v>0</v>
      </c>
      <c r="AD2409" s="166">
        <f>VLOOKUP(L2409,Schnitt4!L:P,3,0)</f>
        <v>0</v>
      </c>
      <c r="AE2409" s="166">
        <f>VLOOKUP(L2409,Schnitt5!L:P,3,0)</f>
        <v>0</v>
      </c>
      <c r="AF2409" s="166">
        <f>VLOOKUP(L2409,Schnitt6!L:P,3,0)</f>
        <v>0</v>
      </c>
    </row>
    <row r="2410" spans="12:32" x14ac:dyDescent="0.25">
      <c r="L2410" s="264">
        <f>Member!A2410</f>
        <v>0</v>
      </c>
      <c r="S2410" s="166">
        <f>VLOOKUP(L2410,Schnitt1!L:P,2,0)</f>
        <v>0</v>
      </c>
      <c r="T2410" s="166">
        <f>VLOOKUP(L2410,Schnitt2!L:P,2,0)</f>
        <v>0</v>
      </c>
      <c r="U2410" s="166">
        <f>VLOOKUP(L2410,Schnitt3!L:P,2,0)</f>
        <v>0</v>
      </c>
      <c r="V2410" s="166">
        <f>VLOOKUP(L2410,Schnitt4!L:P,2,0)</f>
        <v>0</v>
      </c>
      <c r="W2410" s="166">
        <f>VLOOKUP(L2410,Schnitt5!L:P,2,0)</f>
        <v>0</v>
      </c>
      <c r="X2410" s="166">
        <f>VLOOKUP(L2410,Schnitt6!L:P,2,0)</f>
        <v>0</v>
      </c>
      <c r="AA2410" s="166">
        <f>VLOOKUP(L2410,Schnitt1!L:P,3,0)</f>
        <v>0</v>
      </c>
      <c r="AB2410" s="166">
        <f>VLOOKUP(L2410,Schnitt2!L:P,3,0)</f>
        <v>0</v>
      </c>
      <c r="AC2410" s="166">
        <f>VLOOKUP(L2410,Schnitt3!L:P,3,0)</f>
        <v>0</v>
      </c>
      <c r="AD2410" s="166">
        <f>VLOOKUP(L2410,Schnitt4!L:P,3,0)</f>
        <v>0</v>
      </c>
      <c r="AE2410" s="166">
        <f>VLOOKUP(L2410,Schnitt5!L:P,3,0)</f>
        <v>0</v>
      </c>
      <c r="AF2410" s="166">
        <f>VLOOKUP(L2410,Schnitt6!L:P,3,0)</f>
        <v>0</v>
      </c>
    </row>
    <row r="2411" spans="12:32" x14ac:dyDescent="0.25">
      <c r="L2411" s="264">
        <f>Member!A2411</f>
        <v>0</v>
      </c>
      <c r="S2411" s="166">
        <f>VLOOKUP(L2411,Schnitt1!L:P,2,0)</f>
        <v>0</v>
      </c>
      <c r="T2411" s="166">
        <f>VLOOKUP(L2411,Schnitt2!L:P,2,0)</f>
        <v>0</v>
      </c>
      <c r="U2411" s="166">
        <f>VLOOKUP(L2411,Schnitt3!L:P,2,0)</f>
        <v>0</v>
      </c>
      <c r="V2411" s="166">
        <f>VLOOKUP(L2411,Schnitt4!L:P,2,0)</f>
        <v>0</v>
      </c>
      <c r="W2411" s="166">
        <f>VLOOKUP(L2411,Schnitt5!L:P,2,0)</f>
        <v>0</v>
      </c>
      <c r="X2411" s="166">
        <f>VLOOKUP(L2411,Schnitt6!L:P,2,0)</f>
        <v>0</v>
      </c>
      <c r="AA2411" s="166">
        <f>VLOOKUP(L2411,Schnitt1!L:P,3,0)</f>
        <v>0</v>
      </c>
      <c r="AB2411" s="166">
        <f>VLOOKUP(L2411,Schnitt2!L:P,3,0)</f>
        <v>0</v>
      </c>
      <c r="AC2411" s="166">
        <f>VLOOKUP(L2411,Schnitt3!L:P,3,0)</f>
        <v>0</v>
      </c>
      <c r="AD2411" s="166">
        <f>VLOOKUP(L2411,Schnitt4!L:P,3,0)</f>
        <v>0</v>
      </c>
      <c r="AE2411" s="166">
        <f>VLOOKUP(L2411,Schnitt5!L:P,3,0)</f>
        <v>0</v>
      </c>
      <c r="AF2411" s="166">
        <f>VLOOKUP(L2411,Schnitt6!L:P,3,0)</f>
        <v>0</v>
      </c>
    </row>
    <row r="2412" spans="12:32" x14ac:dyDescent="0.25">
      <c r="L2412" s="264">
        <f>Member!A2412</f>
        <v>0</v>
      </c>
      <c r="S2412" s="166">
        <f>VLOOKUP(L2412,Schnitt1!L:P,2,0)</f>
        <v>0</v>
      </c>
      <c r="T2412" s="166">
        <f>VLOOKUP(L2412,Schnitt2!L:P,2,0)</f>
        <v>0</v>
      </c>
      <c r="U2412" s="166">
        <f>VLOOKUP(L2412,Schnitt3!L:P,2,0)</f>
        <v>0</v>
      </c>
      <c r="V2412" s="166">
        <f>VLOOKUP(L2412,Schnitt4!L:P,2,0)</f>
        <v>0</v>
      </c>
      <c r="W2412" s="166">
        <f>VLOOKUP(L2412,Schnitt5!L:P,2,0)</f>
        <v>0</v>
      </c>
      <c r="X2412" s="166">
        <f>VLOOKUP(L2412,Schnitt6!L:P,2,0)</f>
        <v>0</v>
      </c>
      <c r="AA2412" s="166">
        <f>VLOOKUP(L2412,Schnitt1!L:P,3,0)</f>
        <v>0</v>
      </c>
      <c r="AB2412" s="166">
        <f>VLOOKUP(L2412,Schnitt2!L:P,3,0)</f>
        <v>0</v>
      </c>
      <c r="AC2412" s="166">
        <f>VLOOKUP(L2412,Schnitt3!L:P,3,0)</f>
        <v>0</v>
      </c>
      <c r="AD2412" s="166">
        <f>VLOOKUP(L2412,Schnitt4!L:P,3,0)</f>
        <v>0</v>
      </c>
      <c r="AE2412" s="166">
        <f>VLOOKUP(L2412,Schnitt5!L:P,3,0)</f>
        <v>0</v>
      </c>
      <c r="AF2412" s="166">
        <f>VLOOKUP(L2412,Schnitt6!L:P,3,0)</f>
        <v>0</v>
      </c>
    </row>
    <row r="2413" spans="12:32" x14ac:dyDescent="0.25">
      <c r="L2413" s="264">
        <f>Member!A2413</f>
        <v>0</v>
      </c>
      <c r="S2413" s="166">
        <f>VLOOKUP(L2413,Schnitt1!L:P,2,0)</f>
        <v>0</v>
      </c>
      <c r="T2413" s="166">
        <f>VLOOKUP(L2413,Schnitt2!L:P,2,0)</f>
        <v>0</v>
      </c>
      <c r="U2413" s="166">
        <f>VLOOKUP(L2413,Schnitt3!L:P,2,0)</f>
        <v>0</v>
      </c>
      <c r="V2413" s="166">
        <f>VLOOKUP(L2413,Schnitt4!L:P,2,0)</f>
        <v>0</v>
      </c>
      <c r="W2413" s="166">
        <f>VLOOKUP(L2413,Schnitt5!L:P,2,0)</f>
        <v>0</v>
      </c>
      <c r="X2413" s="166">
        <f>VLOOKUP(L2413,Schnitt6!L:P,2,0)</f>
        <v>0</v>
      </c>
      <c r="AA2413" s="166">
        <f>VLOOKUP(L2413,Schnitt1!L:P,3,0)</f>
        <v>0</v>
      </c>
      <c r="AB2413" s="166">
        <f>VLOOKUP(L2413,Schnitt2!L:P,3,0)</f>
        <v>0</v>
      </c>
      <c r="AC2413" s="166">
        <f>VLOOKUP(L2413,Schnitt3!L:P,3,0)</f>
        <v>0</v>
      </c>
      <c r="AD2413" s="166">
        <f>VLOOKUP(L2413,Schnitt4!L:P,3,0)</f>
        <v>0</v>
      </c>
      <c r="AE2413" s="166">
        <f>VLOOKUP(L2413,Schnitt5!L:P,3,0)</f>
        <v>0</v>
      </c>
      <c r="AF2413" s="166">
        <f>VLOOKUP(L2413,Schnitt6!L:P,3,0)</f>
        <v>0</v>
      </c>
    </row>
    <row r="2414" spans="12:32" x14ac:dyDescent="0.25">
      <c r="L2414" s="264">
        <f>Member!A2414</f>
        <v>0</v>
      </c>
      <c r="S2414" s="166">
        <f>VLOOKUP(L2414,Schnitt1!L:P,2,0)</f>
        <v>0</v>
      </c>
      <c r="T2414" s="166">
        <f>VLOOKUP(L2414,Schnitt2!L:P,2,0)</f>
        <v>0</v>
      </c>
      <c r="U2414" s="166">
        <f>VLOOKUP(L2414,Schnitt3!L:P,2,0)</f>
        <v>0</v>
      </c>
      <c r="V2414" s="166">
        <f>VLOOKUP(L2414,Schnitt4!L:P,2,0)</f>
        <v>0</v>
      </c>
      <c r="W2414" s="166">
        <f>VLOOKUP(L2414,Schnitt5!L:P,2,0)</f>
        <v>0</v>
      </c>
      <c r="X2414" s="166">
        <f>VLOOKUP(L2414,Schnitt6!L:P,2,0)</f>
        <v>0</v>
      </c>
      <c r="AA2414" s="166">
        <f>VLOOKUP(L2414,Schnitt1!L:P,3,0)</f>
        <v>0</v>
      </c>
      <c r="AB2414" s="166">
        <f>VLOOKUP(L2414,Schnitt2!L:P,3,0)</f>
        <v>0</v>
      </c>
      <c r="AC2414" s="166">
        <f>VLOOKUP(L2414,Schnitt3!L:P,3,0)</f>
        <v>0</v>
      </c>
      <c r="AD2414" s="166">
        <f>VLOOKUP(L2414,Schnitt4!L:P,3,0)</f>
        <v>0</v>
      </c>
      <c r="AE2414" s="166">
        <f>VLOOKUP(L2414,Schnitt5!L:P,3,0)</f>
        <v>0</v>
      </c>
      <c r="AF2414" s="166">
        <f>VLOOKUP(L2414,Schnitt6!L:P,3,0)</f>
        <v>0</v>
      </c>
    </row>
    <row r="2415" spans="12:32" x14ac:dyDescent="0.25">
      <c r="L2415" s="264">
        <f>Member!A2415</f>
        <v>0</v>
      </c>
      <c r="S2415" s="166">
        <f>VLOOKUP(L2415,Schnitt1!L:P,2,0)</f>
        <v>0</v>
      </c>
      <c r="T2415" s="166">
        <f>VLOOKUP(L2415,Schnitt2!L:P,2,0)</f>
        <v>0</v>
      </c>
      <c r="U2415" s="166">
        <f>VLOOKUP(L2415,Schnitt3!L:P,2,0)</f>
        <v>0</v>
      </c>
      <c r="V2415" s="166">
        <f>VLOOKUP(L2415,Schnitt4!L:P,2,0)</f>
        <v>0</v>
      </c>
      <c r="W2415" s="166">
        <f>VLOOKUP(L2415,Schnitt5!L:P,2,0)</f>
        <v>0</v>
      </c>
      <c r="X2415" s="166">
        <f>VLOOKUP(L2415,Schnitt6!L:P,2,0)</f>
        <v>0</v>
      </c>
      <c r="AA2415" s="166">
        <f>VLOOKUP(L2415,Schnitt1!L:P,3,0)</f>
        <v>0</v>
      </c>
      <c r="AB2415" s="166">
        <f>VLOOKUP(L2415,Schnitt2!L:P,3,0)</f>
        <v>0</v>
      </c>
      <c r="AC2415" s="166">
        <f>VLOOKUP(L2415,Schnitt3!L:P,3,0)</f>
        <v>0</v>
      </c>
      <c r="AD2415" s="166">
        <f>VLOOKUP(L2415,Schnitt4!L:P,3,0)</f>
        <v>0</v>
      </c>
      <c r="AE2415" s="166">
        <f>VLOOKUP(L2415,Schnitt5!L:P,3,0)</f>
        <v>0</v>
      </c>
      <c r="AF2415" s="166">
        <f>VLOOKUP(L2415,Schnitt6!L:P,3,0)</f>
        <v>0</v>
      </c>
    </row>
    <row r="2416" spans="12:32" x14ac:dyDescent="0.25">
      <c r="L2416" s="264">
        <f>Member!A2416</f>
        <v>0</v>
      </c>
      <c r="S2416" s="166">
        <f>VLOOKUP(L2416,Schnitt1!L:P,2,0)</f>
        <v>0</v>
      </c>
      <c r="T2416" s="166">
        <f>VLOOKUP(L2416,Schnitt2!L:P,2,0)</f>
        <v>0</v>
      </c>
      <c r="U2416" s="166">
        <f>VLOOKUP(L2416,Schnitt3!L:P,2,0)</f>
        <v>0</v>
      </c>
      <c r="V2416" s="166">
        <f>VLOOKUP(L2416,Schnitt4!L:P,2,0)</f>
        <v>0</v>
      </c>
      <c r="W2416" s="166">
        <f>VLOOKUP(L2416,Schnitt5!L:P,2,0)</f>
        <v>0</v>
      </c>
      <c r="X2416" s="166">
        <f>VLOOKUP(L2416,Schnitt6!L:P,2,0)</f>
        <v>0</v>
      </c>
      <c r="AA2416" s="166">
        <f>VLOOKUP(L2416,Schnitt1!L:P,3,0)</f>
        <v>0</v>
      </c>
      <c r="AB2416" s="166">
        <f>VLOOKUP(L2416,Schnitt2!L:P,3,0)</f>
        <v>0</v>
      </c>
      <c r="AC2416" s="166">
        <f>VLOOKUP(L2416,Schnitt3!L:P,3,0)</f>
        <v>0</v>
      </c>
      <c r="AD2416" s="166">
        <f>VLOOKUP(L2416,Schnitt4!L:P,3,0)</f>
        <v>0</v>
      </c>
      <c r="AE2416" s="166">
        <f>VLOOKUP(L2416,Schnitt5!L:P,3,0)</f>
        <v>0</v>
      </c>
      <c r="AF2416" s="166">
        <f>VLOOKUP(L2416,Schnitt6!L:P,3,0)</f>
        <v>0</v>
      </c>
    </row>
    <row r="2417" spans="12:32" x14ac:dyDescent="0.25">
      <c r="L2417" s="264">
        <f>Member!A2417</f>
        <v>0</v>
      </c>
      <c r="S2417" s="166">
        <f>VLOOKUP(L2417,Schnitt1!L:P,2,0)</f>
        <v>0</v>
      </c>
      <c r="T2417" s="166">
        <f>VLOOKUP(L2417,Schnitt2!L:P,2,0)</f>
        <v>0</v>
      </c>
      <c r="U2417" s="166">
        <f>VLOOKUP(L2417,Schnitt3!L:P,2,0)</f>
        <v>0</v>
      </c>
      <c r="V2417" s="166">
        <f>VLOOKUP(L2417,Schnitt4!L:P,2,0)</f>
        <v>0</v>
      </c>
      <c r="W2417" s="166">
        <f>VLOOKUP(L2417,Schnitt5!L:P,2,0)</f>
        <v>0</v>
      </c>
      <c r="X2417" s="166">
        <f>VLOOKUP(L2417,Schnitt6!L:P,2,0)</f>
        <v>0</v>
      </c>
      <c r="AA2417" s="166">
        <f>VLOOKUP(L2417,Schnitt1!L:P,3,0)</f>
        <v>0</v>
      </c>
      <c r="AB2417" s="166">
        <f>VLOOKUP(L2417,Schnitt2!L:P,3,0)</f>
        <v>0</v>
      </c>
      <c r="AC2417" s="166">
        <f>VLOOKUP(L2417,Schnitt3!L:P,3,0)</f>
        <v>0</v>
      </c>
      <c r="AD2417" s="166">
        <f>VLOOKUP(L2417,Schnitt4!L:P,3,0)</f>
        <v>0</v>
      </c>
      <c r="AE2417" s="166">
        <f>VLOOKUP(L2417,Schnitt5!L:P,3,0)</f>
        <v>0</v>
      </c>
      <c r="AF2417" s="166">
        <f>VLOOKUP(L2417,Schnitt6!L:P,3,0)</f>
        <v>0</v>
      </c>
    </row>
    <row r="2418" spans="12:32" x14ac:dyDescent="0.25">
      <c r="L2418" s="264">
        <f>Member!A2418</f>
        <v>0</v>
      </c>
      <c r="S2418" s="166">
        <f>VLOOKUP(L2418,Schnitt1!L:P,2,0)</f>
        <v>0</v>
      </c>
      <c r="T2418" s="166">
        <f>VLOOKUP(L2418,Schnitt2!L:P,2,0)</f>
        <v>0</v>
      </c>
      <c r="U2418" s="166">
        <f>VLOOKUP(L2418,Schnitt3!L:P,2,0)</f>
        <v>0</v>
      </c>
      <c r="V2418" s="166">
        <f>VLOOKUP(L2418,Schnitt4!L:P,2,0)</f>
        <v>0</v>
      </c>
      <c r="W2418" s="166">
        <f>VLOOKUP(L2418,Schnitt5!L:P,2,0)</f>
        <v>0</v>
      </c>
      <c r="X2418" s="166">
        <f>VLOOKUP(L2418,Schnitt6!L:P,2,0)</f>
        <v>0</v>
      </c>
      <c r="AA2418" s="166">
        <f>VLOOKUP(L2418,Schnitt1!L:P,3,0)</f>
        <v>0</v>
      </c>
      <c r="AB2418" s="166">
        <f>VLOOKUP(L2418,Schnitt2!L:P,3,0)</f>
        <v>0</v>
      </c>
      <c r="AC2418" s="166">
        <f>VLOOKUP(L2418,Schnitt3!L:P,3,0)</f>
        <v>0</v>
      </c>
      <c r="AD2418" s="166">
        <f>VLOOKUP(L2418,Schnitt4!L:P,3,0)</f>
        <v>0</v>
      </c>
      <c r="AE2418" s="166">
        <f>VLOOKUP(L2418,Schnitt5!L:P,3,0)</f>
        <v>0</v>
      </c>
      <c r="AF2418" s="166">
        <f>VLOOKUP(L2418,Schnitt6!L:P,3,0)</f>
        <v>0</v>
      </c>
    </row>
    <row r="2419" spans="12:32" x14ac:dyDescent="0.25">
      <c r="L2419" s="264">
        <f>Member!A2419</f>
        <v>0</v>
      </c>
      <c r="S2419" s="166">
        <f>VLOOKUP(L2419,Schnitt1!L:P,2,0)</f>
        <v>0</v>
      </c>
      <c r="T2419" s="166">
        <f>VLOOKUP(L2419,Schnitt2!L:P,2,0)</f>
        <v>0</v>
      </c>
      <c r="U2419" s="166">
        <f>VLOOKUP(L2419,Schnitt3!L:P,2,0)</f>
        <v>0</v>
      </c>
      <c r="V2419" s="166">
        <f>VLOOKUP(L2419,Schnitt4!L:P,2,0)</f>
        <v>0</v>
      </c>
      <c r="W2419" s="166">
        <f>VLOOKUP(L2419,Schnitt5!L:P,2,0)</f>
        <v>0</v>
      </c>
      <c r="X2419" s="166">
        <f>VLOOKUP(L2419,Schnitt6!L:P,2,0)</f>
        <v>0</v>
      </c>
      <c r="AA2419" s="166">
        <f>VLOOKUP(L2419,Schnitt1!L:P,3,0)</f>
        <v>0</v>
      </c>
      <c r="AB2419" s="166">
        <f>VLOOKUP(L2419,Schnitt2!L:P,3,0)</f>
        <v>0</v>
      </c>
      <c r="AC2419" s="166">
        <f>VLOOKUP(L2419,Schnitt3!L:P,3,0)</f>
        <v>0</v>
      </c>
      <c r="AD2419" s="166">
        <f>VLOOKUP(L2419,Schnitt4!L:P,3,0)</f>
        <v>0</v>
      </c>
      <c r="AE2419" s="166">
        <f>VLOOKUP(L2419,Schnitt5!L:P,3,0)</f>
        <v>0</v>
      </c>
      <c r="AF2419" s="166">
        <f>VLOOKUP(L2419,Schnitt6!L:P,3,0)</f>
        <v>0</v>
      </c>
    </row>
    <row r="2420" spans="12:32" x14ac:dyDescent="0.25">
      <c r="L2420" s="264">
        <f>Member!A2420</f>
        <v>0</v>
      </c>
      <c r="S2420" s="166">
        <f>VLOOKUP(L2420,Schnitt1!L:P,2,0)</f>
        <v>0</v>
      </c>
      <c r="T2420" s="166">
        <f>VLOOKUP(L2420,Schnitt2!L:P,2,0)</f>
        <v>0</v>
      </c>
      <c r="U2420" s="166">
        <f>VLOOKUP(L2420,Schnitt3!L:P,2,0)</f>
        <v>0</v>
      </c>
      <c r="V2420" s="166">
        <f>VLOOKUP(L2420,Schnitt4!L:P,2,0)</f>
        <v>0</v>
      </c>
      <c r="W2420" s="166">
        <f>VLOOKUP(L2420,Schnitt5!L:P,2,0)</f>
        <v>0</v>
      </c>
      <c r="X2420" s="166">
        <f>VLOOKUP(L2420,Schnitt6!L:P,2,0)</f>
        <v>0</v>
      </c>
      <c r="AA2420" s="166">
        <f>VLOOKUP(L2420,Schnitt1!L:P,3,0)</f>
        <v>0</v>
      </c>
      <c r="AB2420" s="166">
        <f>VLOOKUP(L2420,Schnitt2!L:P,3,0)</f>
        <v>0</v>
      </c>
      <c r="AC2420" s="166">
        <f>VLOOKUP(L2420,Schnitt3!L:P,3,0)</f>
        <v>0</v>
      </c>
      <c r="AD2420" s="166">
        <f>VLOOKUP(L2420,Schnitt4!L:P,3,0)</f>
        <v>0</v>
      </c>
      <c r="AE2420" s="166">
        <f>VLOOKUP(L2420,Schnitt5!L:P,3,0)</f>
        <v>0</v>
      </c>
      <c r="AF2420" s="166">
        <f>VLOOKUP(L2420,Schnitt6!L:P,3,0)</f>
        <v>0</v>
      </c>
    </row>
    <row r="2421" spans="12:32" x14ac:dyDescent="0.25">
      <c r="L2421" s="264">
        <f>Member!A2421</f>
        <v>0</v>
      </c>
      <c r="S2421" s="166">
        <f>VLOOKUP(L2421,Schnitt1!L:P,2,0)</f>
        <v>0</v>
      </c>
      <c r="T2421" s="166">
        <f>VLOOKUP(L2421,Schnitt2!L:P,2,0)</f>
        <v>0</v>
      </c>
      <c r="U2421" s="166">
        <f>VLOOKUP(L2421,Schnitt3!L:P,2,0)</f>
        <v>0</v>
      </c>
      <c r="V2421" s="166">
        <f>VLOOKUP(L2421,Schnitt4!L:P,2,0)</f>
        <v>0</v>
      </c>
      <c r="W2421" s="166">
        <f>VLOOKUP(L2421,Schnitt5!L:P,2,0)</f>
        <v>0</v>
      </c>
      <c r="X2421" s="166">
        <f>VLOOKUP(L2421,Schnitt6!L:P,2,0)</f>
        <v>0</v>
      </c>
      <c r="AA2421" s="166">
        <f>VLOOKUP(L2421,Schnitt1!L:P,3,0)</f>
        <v>0</v>
      </c>
      <c r="AB2421" s="166">
        <f>VLOOKUP(L2421,Schnitt2!L:P,3,0)</f>
        <v>0</v>
      </c>
      <c r="AC2421" s="166">
        <f>VLOOKUP(L2421,Schnitt3!L:P,3,0)</f>
        <v>0</v>
      </c>
      <c r="AD2421" s="166">
        <f>VLOOKUP(L2421,Schnitt4!L:P,3,0)</f>
        <v>0</v>
      </c>
      <c r="AE2421" s="166">
        <f>VLOOKUP(L2421,Schnitt5!L:P,3,0)</f>
        <v>0</v>
      </c>
      <c r="AF2421" s="166">
        <f>VLOOKUP(L2421,Schnitt6!L:P,3,0)</f>
        <v>0</v>
      </c>
    </row>
    <row r="2422" spans="12:32" x14ac:dyDescent="0.25">
      <c r="L2422" s="264">
        <f>Member!A2422</f>
        <v>0</v>
      </c>
      <c r="S2422" s="166">
        <f>VLOOKUP(L2422,Schnitt1!L:P,2,0)</f>
        <v>0</v>
      </c>
      <c r="T2422" s="166">
        <f>VLOOKUP(L2422,Schnitt2!L:P,2,0)</f>
        <v>0</v>
      </c>
      <c r="U2422" s="166">
        <f>VLOOKUP(L2422,Schnitt3!L:P,2,0)</f>
        <v>0</v>
      </c>
      <c r="V2422" s="166">
        <f>VLOOKUP(L2422,Schnitt4!L:P,2,0)</f>
        <v>0</v>
      </c>
      <c r="W2422" s="166">
        <f>VLOOKUP(L2422,Schnitt5!L:P,2,0)</f>
        <v>0</v>
      </c>
      <c r="X2422" s="166">
        <f>VLOOKUP(L2422,Schnitt6!L:P,2,0)</f>
        <v>0</v>
      </c>
      <c r="AA2422" s="166">
        <f>VLOOKUP(L2422,Schnitt1!L:P,3,0)</f>
        <v>0</v>
      </c>
      <c r="AB2422" s="166">
        <f>VLOOKUP(L2422,Schnitt2!L:P,3,0)</f>
        <v>0</v>
      </c>
      <c r="AC2422" s="166">
        <f>VLOOKUP(L2422,Schnitt3!L:P,3,0)</f>
        <v>0</v>
      </c>
      <c r="AD2422" s="166">
        <f>VLOOKUP(L2422,Schnitt4!L:P,3,0)</f>
        <v>0</v>
      </c>
      <c r="AE2422" s="166">
        <f>VLOOKUP(L2422,Schnitt5!L:P,3,0)</f>
        <v>0</v>
      </c>
      <c r="AF2422" s="166">
        <f>VLOOKUP(L2422,Schnitt6!L:P,3,0)</f>
        <v>0</v>
      </c>
    </row>
    <row r="2423" spans="12:32" x14ac:dyDescent="0.25">
      <c r="L2423" s="264">
        <f>Member!A2423</f>
        <v>0</v>
      </c>
      <c r="S2423" s="166">
        <f>VLOOKUP(L2423,Schnitt1!L:P,2,0)</f>
        <v>0</v>
      </c>
      <c r="T2423" s="166">
        <f>VLOOKUP(L2423,Schnitt2!L:P,2,0)</f>
        <v>0</v>
      </c>
      <c r="U2423" s="166">
        <f>VLOOKUP(L2423,Schnitt3!L:P,2,0)</f>
        <v>0</v>
      </c>
      <c r="V2423" s="166">
        <f>VLOOKUP(L2423,Schnitt4!L:P,2,0)</f>
        <v>0</v>
      </c>
      <c r="W2423" s="166">
        <f>VLOOKUP(L2423,Schnitt5!L:P,2,0)</f>
        <v>0</v>
      </c>
      <c r="X2423" s="166">
        <f>VLOOKUP(L2423,Schnitt6!L:P,2,0)</f>
        <v>0</v>
      </c>
      <c r="AA2423" s="166">
        <f>VLOOKUP(L2423,Schnitt1!L:P,3,0)</f>
        <v>0</v>
      </c>
      <c r="AB2423" s="166">
        <f>VLOOKUP(L2423,Schnitt2!L:P,3,0)</f>
        <v>0</v>
      </c>
      <c r="AC2423" s="166">
        <f>VLOOKUP(L2423,Schnitt3!L:P,3,0)</f>
        <v>0</v>
      </c>
      <c r="AD2423" s="166">
        <f>VLOOKUP(L2423,Schnitt4!L:P,3,0)</f>
        <v>0</v>
      </c>
      <c r="AE2423" s="166">
        <f>VLOOKUP(L2423,Schnitt5!L:P,3,0)</f>
        <v>0</v>
      </c>
      <c r="AF2423" s="166">
        <f>VLOOKUP(L2423,Schnitt6!L:P,3,0)</f>
        <v>0</v>
      </c>
    </row>
    <row r="2424" spans="12:32" x14ac:dyDescent="0.25">
      <c r="L2424" s="264">
        <f>Member!A2424</f>
        <v>0</v>
      </c>
      <c r="S2424" s="166">
        <f>VLOOKUP(L2424,Schnitt1!L:P,2,0)</f>
        <v>0</v>
      </c>
      <c r="T2424" s="166">
        <f>VLOOKUP(L2424,Schnitt2!L:P,2,0)</f>
        <v>0</v>
      </c>
      <c r="U2424" s="166">
        <f>VLOOKUP(L2424,Schnitt3!L:P,2,0)</f>
        <v>0</v>
      </c>
      <c r="V2424" s="166">
        <f>VLOOKUP(L2424,Schnitt4!L:P,2,0)</f>
        <v>0</v>
      </c>
      <c r="W2424" s="166">
        <f>VLOOKUP(L2424,Schnitt5!L:P,2,0)</f>
        <v>0</v>
      </c>
      <c r="X2424" s="166">
        <f>VLOOKUP(L2424,Schnitt6!L:P,2,0)</f>
        <v>0</v>
      </c>
      <c r="AA2424" s="166">
        <f>VLOOKUP(L2424,Schnitt1!L:P,3,0)</f>
        <v>0</v>
      </c>
      <c r="AB2424" s="166">
        <f>VLOOKUP(L2424,Schnitt2!L:P,3,0)</f>
        <v>0</v>
      </c>
      <c r="AC2424" s="166">
        <f>VLOOKUP(L2424,Schnitt3!L:P,3,0)</f>
        <v>0</v>
      </c>
      <c r="AD2424" s="166">
        <f>VLOOKUP(L2424,Schnitt4!L:P,3,0)</f>
        <v>0</v>
      </c>
      <c r="AE2424" s="166">
        <f>VLOOKUP(L2424,Schnitt5!L:P,3,0)</f>
        <v>0</v>
      </c>
      <c r="AF2424" s="166">
        <f>VLOOKUP(L2424,Schnitt6!L:P,3,0)</f>
        <v>0</v>
      </c>
    </row>
    <row r="2425" spans="12:32" x14ac:dyDescent="0.25">
      <c r="L2425" s="264">
        <f>Member!A2425</f>
        <v>0</v>
      </c>
      <c r="S2425" s="166">
        <f>VLOOKUP(L2425,Schnitt1!L:P,2,0)</f>
        <v>0</v>
      </c>
      <c r="T2425" s="166">
        <f>VLOOKUP(L2425,Schnitt2!L:P,2,0)</f>
        <v>0</v>
      </c>
      <c r="U2425" s="166">
        <f>VLOOKUP(L2425,Schnitt3!L:P,2,0)</f>
        <v>0</v>
      </c>
      <c r="V2425" s="166">
        <f>VLOOKUP(L2425,Schnitt4!L:P,2,0)</f>
        <v>0</v>
      </c>
      <c r="W2425" s="166">
        <f>VLOOKUP(L2425,Schnitt5!L:P,2,0)</f>
        <v>0</v>
      </c>
      <c r="X2425" s="166">
        <f>VLOOKUP(L2425,Schnitt6!L:P,2,0)</f>
        <v>0</v>
      </c>
      <c r="AA2425" s="166">
        <f>VLOOKUP(L2425,Schnitt1!L:P,3,0)</f>
        <v>0</v>
      </c>
      <c r="AB2425" s="166">
        <f>VLOOKUP(L2425,Schnitt2!L:P,3,0)</f>
        <v>0</v>
      </c>
      <c r="AC2425" s="166">
        <f>VLOOKUP(L2425,Schnitt3!L:P,3,0)</f>
        <v>0</v>
      </c>
      <c r="AD2425" s="166">
        <f>VLOOKUP(L2425,Schnitt4!L:P,3,0)</f>
        <v>0</v>
      </c>
      <c r="AE2425" s="166">
        <f>VLOOKUP(L2425,Schnitt5!L:P,3,0)</f>
        <v>0</v>
      </c>
      <c r="AF2425" s="166">
        <f>VLOOKUP(L2425,Schnitt6!L:P,3,0)</f>
        <v>0</v>
      </c>
    </row>
    <row r="2426" spans="12:32" x14ac:dyDescent="0.25">
      <c r="L2426" s="264">
        <f>Member!A2426</f>
        <v>0</v>
      </c>
      <c r="S2426" s="166">
        <f>VLOOKUP(L2426,Schnitt1!L:P,2,0)</f>
        <v>0</v>
      </c>
      <c r="T2426" s="166">
        <f>VLOOKUP(L2426,Schnitt2!L:P,2,0)</f>
        <v>0</v>
      </c>
      <c r="U2426" s="166">
        <f>VLOOKUP(L2426,Schnitt3!L:P,2,0)</f>
        <v>0</v>
      </c>
      <c r="V2426" s="166">
        <f>VLOOKUP(L2426,Schnitt4!L:P,2,0)</f>
        <v>0</v>
      </c>
      <c r="W2426" s="166">
        <f>VLOOKUP(L2426,Schnitt5!L:P,2,0)</f>
        <v>0</v>
      </c>
      <c r="X2426" s="166">
        <f>VLOOKUP(L2426,Schnitt6!L:P,2,0)</f>
        <v>0</v>
      </c>
      <c r="AA2426" s="166">
        <f>VLOOKUP(L2426,Schnitt1!L:P,3,0)</f>
        <v>0</v>
      </c>
      <c r="AB2426" s="166">
        <f>VLOOKUP(L2426,Schnitt2!L:P,3,0)</f>
        <v>0</v>
      </c>
      <c r="AC2426" s="166">
        <f>VLOOKUP(L2426,Schnitt3!L:P,3,0)</f>
        <v>0</v>
      </c>
      <c r="AD2426" s="166">
        <f>VLOOKUP(L2426,Schnitt4!L:P,3,0)</f>
        <v>0</v>
      </c>
      <c r="AE2426" s="166">
        <f>VLOOKUP(L2426,Schnitt5!L:P,3,0)</f>
        <v>0</v>
      </c>
      <c r="AF2426" s="166">
        <f>VLOOKUP(L2426,Schnitt6!L:P,3,0)</f>
        <v>0</v>
      </c>
    </row>
    <row r="2427" spans="12:32" x14ac:dyDescent="0.25">
      <c r="L2427" s="264">
        <f>Member!A2427</f>
        <v>0</v>
      </c>
      <c r="S2427" s="166">
        <f>VLOOKUP(L2427,Schnitt1!L:P,2,0)</f>
        <v>0</v>
      </c>
      <c r="T2427" s="166">
        <f>VLOOKUP(L2427,Schnitt2!L:P,2,0)</f>
        <v>0</v>
      </c>
      <c r="U2427" s="166">
        <f>VLOOKUP(L2427,Schnitt3!L:P,2,0)</f>
        <v>0</v>
      </c>
      <c r="V2427" s="166">
        <f>VLOOKUP(L2427,Schnitt4!L:P,2,0)</f>
        <v>0</v>
      </c>
      <c r="W2427" s="166">
        <f>VLOOKUP(L2427,Schnitt5!L:P,2,0)</f>
        <v>0</v>
      </c>
      <c r="X2427" s="166">
        <f>VLOOKUP(L2427,Schnitt6!L:P,2,0)</f>
        <v>0</v>
      </c>
      <c r="AA2427" s="166">
        <f>VLOOKUP(L2427,Schnitt1!L:P,3,0)</f>
        <v>0</v>
      </c>
      <c r="AB2427" s="166">
        <f>VLOOKUP(L2427,Schnitt2!L:P,3,0)</f>
        <v>0</v>
      </c>
      <c r="AC2427" s="166">
        <f>VLOOKUP(L2427,Schnitt3!L:P,3,0)</f>
        <v>0</v>
      </c>
      <c r="AD2427" s="166">
        <f>VLOOKUP(L2427,Schnitt4!L:P,3,0)</f>
        <v>0</v>
      </c>
      <c r="AE2427" s="166">
        <f>VLOOKUP(L2427,Schnitt5!L:P,3,0)</f>
        <v>0</v>
      </c>
      <c r="AF2427" s="166">
        <f>VLOOKUP(L2427,Schnitt6!L:P,3,0)</f>
        <v>0</v>
      </c>
    </row>
    <row r="2428" spans="12:32" x14ac:dyDescent="0.25">
      <c r="L2428" s="264">
        <f>Member!A2428</f>
        <v>0</v>
      </c>
      <c r="S2428" s="166">
        <f>VLOOKUP(L2428,Schnitt1!L:P,2,0)</f>
        <v>0</v>
      </c>
      <c r="T2428" s="166">
        <f>VLOOKUP(L2428,Schnitt2!L:P,2,0)</f>
        <v>0</v>
      </c>
      <c r="U2428" s="166">
        <f>VLOOKUP(L2428,Schnitt3!L:P,2,0)</f>
        <v>0</v>
      </c>
      <c r="V2428" s="166">
        <f>VLOOKUP(L2428,Schnitt4!L:P,2,0)</f>
        <v>0</v>
      </c>
      <c r="W2428" s="166">
        <f>VLOOKUP(L2428,Schnitt5!L:P,2,0)</f>
        <v>0</v>
      </c>
      <c r="X2428" s="166">
        <f>VLOOKUP(L2428,Schnitt6!L:P,2,0)</f>
        <v>0</v>
      </c>
      <c r="AA2428" s="166">
        <f>VLOOKUP(L2428,Schnitt1!L:P,3,0)</f>
        <v>0</v>
      </c>
      <c r="AB2428" s="166">
        <f>VLOOKUP(L2428,Schnitt2!L:P,3,0)</f>
        <v>0</v>
      </c>
      <c r="AC2428" s="166">
        <f>VLOOKUP(L2428,Schnitt3!L:P,3,0)</f>
        <v>0</v>
      </c>
      <c r="AD2428" s="166">
        <f>VLOOKUP(L2428,Schnitt4!L:P,3,0)</f>
        <v>0</v>
      </c>
      <c r="AE2428" s="166">
        <f>VLOOKUP(L2428,Schnitt5!L:P,3,0)</f>
        <v>0</v>
      </c>
      <c r="AF2428" s="166">
        <f>VLOOKUP(L2428,Schnitt6!L:P,3,0)</f>
        <v>0</v>
      </c>
    </row>
    <row r="2429" spans="12:32" x14ac:dyDescent="0.25">
      <c r="L2429" s="264">
        <f>Member!A2429</f>
        <v>0</v>
      </c>
      <c r="S2429" s="166">
        <f>VLOOKUP(L2429,Schnitt1!L:P,2,0)</f>
        <v>0</v>
      </c>
      <c r="T2429" s="166">
        <f>VLOOKUP(L2429,Schnitt2!L:P,2,0)</f>
        <v>0</v>
      </c>
      <c r="U2429" s="166">
        <f>VLOOKUP(L2429,Schnitt3!L:P,2,0)</f>
        <v>0</v>
      </c>
      <c r="V2429" s="166">
        <f>VLOOKUP(L2429,Schnitt4!L:P,2,0)</f>
        <v>0</v>
      </c>
      <c r="W2429" s="166">
        <f>VLOOKUP(L2429,Schnitt5!L:P,2,0)</f>
        <v>0</v>
      </c>
      <c r="X2429" s="166">
        <f>VLOOKUP(L2429,Schnitt6!L:P,2,0)</f>
        <v>0</v>
      </c>
      <c r="AA2429" s="166">
        <f>VLOOKUP(L2429,Schnitt1!L:P,3,0)</f>
        <v>0</v>
      </c>
      <c r="AB2429" s="166">
        <f>VLOOKUP(L2429,Schnitt2!L:P,3,0)</f>
        <v>0</v>
      </c>
      <c r="AC2429" s="166">
        <f>VLOOKUP(L2429,Schnitt3!L:P,3,0)</f>
        <v>0</v>
      </c>
      <c r="AD2429" s="166">
        <f>VLOOKUP(L2429,Schnitt4!L:P,3,0)</f>
        <v>0</v>
      </c>
      <c r="AE2429" s="166">
        <f>VLOOKUP(L2429,Schnitt5!L:P,3,0)</f>
        <v>0</v>
      </c>
      <c r="AF2429" s="166">
        <f>VLOOKUP(L2429,Schnitt6!L:P,3,0)</f>
        <v>0</v>
      </c>
    </row>
    <row r="2430" spans="12:32" x14ac:dyDescent="0.25">
      <c r="L2430" s="264">
        <f>Member!A2430</f>
        <v>0</v>
      </c>
      <c r="S2430" s="166">
        <f>VLOOKUP(L2430,Schnitt1!L:P,2,0)</f>
        <v>0</v>
      </c>
      <c r="T2430" s="166">
        <f>VLOOKUP(L2430,Schnitt2!L:P,2,0)</f>
        <v>0</v>
      </c>
      <c r="U2430" s="166">
        <f>VLOOKUP(L2430,Schnitt3!L:P,2,0)</f>
        <v>0</v>
      </c>
      <c r="V2430" s="166">
        <f>VLOOKUP(L2430,Schnitt4!L:P,2,0)</f>
        <v>0</v>
      </c>
      <c r="W2430" s="166">
        <f>VLOOKUP(L2430,Schnitt5!L:P,2,0)</f>
        <v>0</v>
      </c>
      <c r="X2430" s="166">
        <f>VLOOKUP(L2430,Schnitt6!L:P,2,0)</f>
        <v>0</v>
      </c>
      <c r="AA2430" s="166">
        <f>VLOOKUP(L2430,Schnitt1!L:P,3,0)</f>
        <v>0</v>
      </c>
      <c r="AB2430" s="166">
        <f>VLOOKUP(L2430,Schnitt2!L:P,3,0)</f>
        <v>0</v>
      </c>
      <c r="AC2430" s="166">
        <f>VLOOKUP(L2430,Schnitt3!L:P,3,0)</f>
        <v>0</v>
      </c>
      <c r="AD2430" s="166">
        <f>VLOOKUP(L2430,Schnitt4!L:P,3,0)</f>
        <v>0</v>
      </c>
      <c r="AE2430" s="166">
        <f>VLOOKUP(L2430,Schnitt5!L:P,3,0)</f>
        <v>0</v>
      </c>
      <c r="AF2430" s="166">
        <f>VLOOKUP(L2430,Schnitt6!L:P,3,0)</f>
        <v>0</v>
      </c>
    </row>
    <row r="2431" spans="12:32" x14ac:dyDescent="0.25">
      <c r="L2431" s="264">
        <f>Member!A2431</f>
        <v>0</v>
      </c>
      <c r="S2431" s="166">
        <f>VLOOKUP(L2431,Schnitt1!L:P,2,0)</f>
        <v>0</v>
      </c>
      <c r="T2431" s="166">
        <f>VLOOKUP(L2431,Schnitt2!L:P,2,0)</f>
        <v>0</v>
      </c>
      <c r="U2431" s="166">
        <f>VLOOKUP(L2431,Schnitt3!L:P,2,0)</f>
        <v>0</v>
      </c>
      <c r="V2431" s="166">
        <f>VLOOKUP(L2431,Schnitt4!L:P,2,0)</f>
        <v>0</v>
      </c>
      <c r="W2431" s="166">
        <f>VLOOKUP(L2431,Schnitt5!L:P,2,0)</f>
        <v>0</v>
      </c>
      <c r="X2431" s="166">
        <f>VLOOKUP(L2431,Schnitt6!L:P,2,0)</f>
        <v>0</v>
      </c>
      <c r="AA2431" s="166">
        <f>VLOOKUP(L2431,Schnitt1!L:P,3,0)</f>
        <v>0</v>
      </c>
      <c r="AB2431" s="166">
        <f>VLOOKUP(L2431,Schnitt2!L:P,3,0)</f>
        <v>0</v>
      </c>
      <c r="AC2431" s="166">
        <f>VLOOKUP(L2431,Schnitt3!L:P,3,0)</f>
        <v>0</v>
      </c>
      <c r="AD2431" s="166">
        <f>VLOOKUP(L2431,Schnitt4!L:P,3,0)</f>
        <v>0</v>
      </c>
      <c r="AE2431" s="166">
        <f>VLOOKUP(L2431,Schnitt5!L:P,3,0)</f>
        <v>0</v>
      </c>
      <c r="AF2431" s="166">
        <f>VLOOKUP(L2431,Schnitt6!L:P,3,0)</f>
        <v>0</v>
      </c>
    </row>
    <row r="2432" spans="12:32" x14ac:dyDescent="0.25">
      <c r="L2432" s="264">
        <f>Member!A2432</f>
        <v>0</v>
      </c>
      <c r="S2432" s="166">
        <f>VLOOKUP(L2432,Schnitt1!L:P,2,0)</f>
        <v>0</v>
      </c>
      <c r="T2432" s="166">
        <f>VLOOKUP(L2432,Schnitt2!L:P,2,0)</f>
        <v>0</v>
      </c>
      <c r="U2432" s="166">
        <f>VLOOKUP(L2432,Schnitt3!L:P,2,0)</f>
        <v>0</v>
      </c>
      <c r="V2432" s="166">
        <f>VLOOKUP(L2432,Schnitt4!L:P,2,0)</f>
        <v>0</v>
      </c>
      <c r="W2432" s="166">
        <f>VLOOKUP(L2432,Schnitt5!L:P,2,0)</f>
        <v>0</v>
      </c>
      <c r="X2432" s="166">
        <f>VLOOKUP(L2432,Schnitt6!L:P,2,0)</f>
        <v>0</v>
      </c>
      <c r="AA2432" s="166">
        <f>VLOOKUP(L2432,Schnitt1!L:P,3,0)</f>
        <v>0</v>
      </c>
      <c r="AB2432" s="166">
        <f>VLOOKUP(L2432,Schnitt2!L:P,3,0)</f>
        <v>0</v>
      </c>
      <c r="AC2432" s="166">
        <f>VLOOKUP(L2432,Schnitt3!L:P,3,0)</f>
        <v>0</v>
      </c>
      <c r="AD2432" s="166">
        <f>VLOOKUP(L2432,Schnitt4!L:P,3,0)</f>
        <v>0</v>
      </c>
      <c r="AE2432" s="166">
        <f>VLOOKUP(L2432,Schnitt5!L:P,3,0)</f>
        <v>0</v>
      </c>
      <c r="AF2432" s="166">
        <f>VLOOKUP(L2432,Schnitt6!L:P,3,0)</f>
        <v>0</v>
      </c>
    </row>
    <row r="2433" spans="12:32" x14ac:dyDescent="0.25">
      <c r="L2433" s="264">
        <f>Member!A2433</f>
        <v>0</v>
      </c>
      <c r="S2433" s="166">
        <f>VLOOKUP(L2433,Schnitt1!L:P,2,0)</f>
        <v>0</v>
      </c>
      <c r="T2433" s="166">
        <f>VLOOKUP(L2433,Schnitt2!L:P,2,0)</f>
        <v>0</v>
      </c>
      <c r="U2433" s="166">
        <f>VLOOKUP(L2433,Schnitt3!L:P,2,0)</f>
        <v>0</v>
      </c>
      <c r="V2433" s="166">
        <f>VLOOKUP(L2433,Schnitt4!L:P,2,0)</f>
        <v>0</v>
      </c>
      <c r="W2433" s="166">
        <f>VLOOKUP(L2433,Schnitt5!L:P,2,0)</f>
        <v>0</v>
      </c>
      <c r="X2433" s="166">
        <f>VLOOKUP(L2433,Schnitt6!L:P,2,0)</f>
        <v>0</v>
      </c>
      <c r="AA2433" s="166">
        <f>VLOOKUP(L2433,Schnitt1!L:P,3,0)</f>
        <v>0</v>
      </c>
      <c r="AB2433" s="166">
        <f>VLOOKUP(L2433,Schnitt2!L:P,3,0)</f>
        <v>0</v>
      </c>
      <c r="AC2433" s="166">
        <f>VLOOKUP(L2433,Schnitt3!L:P,3,0)</f>
        <v>0</v>
      </c>
      <c r="AD2433" s="166">
        <f>VLOOKUP(L2433,Schnitt4!L:P,3,0)</f>
        <v>0</v>
      </c>
      <c r="AE2433" s="166">
        <f>VLOOKUP(L2433,Schnitt5!L:P,3,0)</f>
        <v>0</v>
      </c>
      <c r="AF2433" s="166">
        <f>VLOOKUP(L2433,Schnitt6!L:P,3,0)</f>
        <v>0</v>
      </c>
    </row>
    <row r="2434" spans="12:32" x14ac:dyDescent="0.25">
      <c r="L2434" s="264">
        <f>Member!A2434</f>
        <v>0</v>
      </c>
      <c r="S2434" s="166">
        <f>VLOOKUP(L2434,Schnitt1!L:P,2,0)</f>
        <v>0</v>
      </c>
      <c r="T2434" s="166">
        <f>VLOOKUP(L2434,Schnitt2!L:P,2,0)</f>
        <v>0</v>
      </c>
      <c r="U2434" s="166">
        <f>VLOOKUP(L2434,Schnitt3!L:P,2,0)</f>
        <v>0</v>
      </c>
      <c r="V2434" s="166">
        <f>VLOOKUP(L2434,Schnitt4!L:P,2,0)</f>
        <v>0</v>
      </c>
      <c r="W2434" s="166">
        <f>VLOOKUP(L2434,Schnitt5!L:P,2,0)</f>
        <v>0</v>
      </c>
      <c r="X2434" s="166">
        <f>VLOOKUP(L2434,Schnitt6!L:P,2,0)</f>
        <v>0</v>
      </c>
      <c r="AA2434" s="166">
        <f>VLOOKUP(L2434,Schnitt1!L:P,3,0)</f>
        <v>0</v>
      </c>
      <c r="AB2434" s="166">
        <f>VLOOKUP(L2434,Schnitt2!L:P,3,0)</f>
        <v>0</v>
      </c>
      <c r="AC2434" s="166">
        <f>VLOOKUP(L2434,Schnitt3!L:P,3,0)</f>
        <v>0</v>
      </c>
      <c r="AD2434" s="166">
        <f>VLOOKUP(L2434,Schnitt4!L:P,3,0)</f>
        <v>0</v>
      </c>
      <c r="AE2434" s="166">
        <f>VLOOKUP(L2434,Schnitt5!L:P,3,0)</f>
        <v>0</v>
      </c>
      <c r="AF2434" s="166">
        <f>VLOOKUP(L2434,Schnitt6!L:P,3,0)</f>
        <v>0</v>
      </c>
    </row>
    <row r="2435" spans="12:32" x14ac:dyDescent="0.25">
      <c r="L2435" s="264">
        <f>Member!A2435</f>
        <v>0</v>
      </c>
      <c r="S2435" s="166">
        <f>VLOOKUP(L2435,Schnitt1!L:P,2,0)</f>
        <v>0</v>
      </c>
      <c r="T2435" s="166">
        <f>VLOOKUP(L2435,Schnitt2!L:P,2,0)</f>
        <v>0</v>
      </c>
      <c r="U2435" s="166">
        <f>VLOOKUP(L2435,Schnitt3!L:P,2,0)</f>
        <v>0</v>
      </c>
      <c r="V2435" s="166">
        <f>VLOOKUP(L2435,Schnitt4!L:P,2,0)</f>
        <v>0</v>
      </c>
      <c r="W2435" s="166">
        <f>VLOOKUP(L2435,Schnitt5!L:P,2,0)</f>
        <v>0</v>
      </c>
      <c r="X2435" s="166">
        <f>VLOOKUP(L2435,Schnitt6!L:P,2,0)</f>
        <v>0</v>
      </c>
      <c r="AA2435" s="166">
        <f>VLOOKUP(L2435,Schnitt1!L:P,3,0)</f>
        <v>0</v>
      </c>
      <c r="AB2435" s="166">
        <f>VLOOKUP(L2435,Schnitt2!L:P,3,0)</f>
        <v>0</v>
      </c>
      <c r="AC2435" s="166">
        <f>VLOOKUP(L2435,Schnitt3!L:P,3,0)</f>
        <v>0</v>
      </c>
      <c r="AD2435" s="166">
        <f>VLOOKUP(L2435,Schnitt4!L:P,3,0)</f>
        <v>0</v>
      </c>
      <c r="AE2435" s="166">
        <f>VLOOKUP(L2435,Schnitt5!L:P,3,0)</f>
        <v>0</v>
      </c>
      <c r="AF2435" s="166">
        <f>VLOOKUP(L2435,Schnitt6!L:P,3,0)</f>
        <v>0</v>
      </c>
    </row>
    <row r="2436" spans="12:32" x14ac:dyDescent="0.25">
      <c r="L2436" s="264">
        <f>Member!A2436</f>
        <v>0</v>
      </c>
      <c r="S2436" s="166">
        <f>VLOOKUP(L2436,Schnitt1!L:P,2,0)</f>
        <v>0</v>
      </c>
      <c r="T2436" s="166">
        <f>VLOOKUP(L2436,Schnitt2!L:P,2,0)</f>
        <v>0</v>
      </c>
      <c r="U2436" s="166">
        <f>VLOOKUP(L2436,Schnitt3!L:P,2,0)</f>
        <v>0</v>
      </c>
      <c r="V2436" s="166">
        <f>VLOOKUP(L2436,Schnitt4!L:P,2,0)</f>
        <v>0</v>
      </c>
      <c r="W2436" s="166">
        <f>VLOOKUP(L2436,Schnitt5!L:P,2,0)</f>
        <v>0</v>
      </c>
      <c r="X2436" s="166">
        <f>VLOOKUP(L2436,Schnitt6!L:P,2,0)</f>
        <v>0</v>
      </c>
      <c r="AA2436" s="166">
        <f>VLOOKUP(L2436,Schnitt1!L:P,3,0)</f>
        <v>0</v>
      </c>
      <c r="AB2436" s="166">
        <f>VLOOKUP(L2436,Schnitt2!L:P,3,0)</f>
        <v>0</v>
      </c>
      <c r="AC2436" s="166">
        <f>VLOOKUP(L2436,Schnitt3!L:P,3,0)</f>
        <v>0</v>
      </c>
      <c r="AD2436" s="166">
        <f>VLOOKUP(L2436,Schnitt4!L:P,3,0)</f>
        <v>0</v>
      </c>
      <c r="AE2436" s="166">
        <f>VLOOKUP(L2436,Schnitt5!L:P,3,0)</f>
        <v>0</v>
      </c>
      <c r="AF2436" s="166">
        <f>VLOOKUP(L2436,Schnitt6!L:P,3,0)</f>
        <v>0</v>
      </c>
    </row>
    <row r="2437" spans="12:32" x14ac:dyDescent="0.25">
      <c r="L2437" s="264">
        <f>Member!A2437</f>
        <v>0</v>
      </c>
      <c r="S2437" s="166">
        <f>VLOOKUP(L2437,Schnitt1!L:P,2,0)</f>
        <v>0</v>
      </c>
      <c r="T2437" s="166">
        <f>VLOOKUP(L2437,Schnitt2!L:P,2,0)</f>
        <v>0</v>
      </c>
      <c r="U2437" s="166">
        <f>VLOOKUP(L2437,Schnitt3!L:P,2,0)</f>
        <v>0</v>
      </c>
      <c r="V2437" s="166">
        <f>VLOOKUP(L2437,Schnitt4!L:P,2,0)</f>
        <v>0</v>
      </c>
      <c r="W2437" s="166">
        <f>VLOOKUP(L2437,Schnitt5!L:P,2,0)</f>
        <v>0</v>
      </c>
      <c r="X2437" s="166">
        <f>VLOOKUP(L2437,Schnitt6!L:P,2,0)</f>
        <v>0</v>
      </c>
      <c r="AA2437" s="166">
        <f>VLOOKUP(L2437,Schnitt1!L:P,3,0)</f>
        <v>0</v>
      </c>
      <c r="AB2437" s="166">
        <f>VLOOKUP(L2437,Schnitt2!L:P,3,0)</f>
        <v>0</v>
      </c>
      <c r="AC2437" s="166">
        <f>VLOOKUP(L2437,Schnitt3!L:P,3,0)</f>
        <v>0</v>
      </c>
      <c r="AD2437" s="166">
        <f>VLOOKUP(L2437,Schnitt4!L:P,3,0)</f>
        <v>0</v>
      </c>
      <c r="AE2437" s="166">
        <f>VLOOKUP(L2437,Schnitt5!L:P,3,0)</f>
        <v>0</v>
      </c>
      <c r="AF2437" s="166">
        <f>VLOOKUP(L2437,Schnitt6!L:P,3,0)</f>
        <v>0</v>
      </c>
    </row>
    <row r="2438" spans="12:32" x14ac:dyDescent="0.25">
      <c r="L2438" s="264">
        <f>Member!A2438</f>
        <v>0</v>
      </c>
      <c r="S2438" s="166">
        <f>VLOOKUP(L2438,Schnitt1!L:P,2,0)</f>
        <v>0</v>
      </c>
      <c r="T2438" s="166">
        <f>VLOOKUP(L2438,Schnitt2!L:P,2,0)</f>
        <v>0</v>
      </c>
      <c r="U2438" s="166">
        <f>VLOOKUP(L2438,Schnitt3!L:P,2,0)</f>
        <v>0</v>
      </c>
      <c r="V2438" s="166">
        <f>VLOOKUP(L2438,Schnitt4!L:P,2,0)</f>
        <v>0</v>
      </c>
      <c r="W2438" s="166">
        <f>VLOOKUP(L2438,Schnitt5!L:P,2,0)</f>
        <v>0</v>
      </c>
      <c r="X2438" s="166">
        <f>VLOOKUP(L2438,Schnitt6!L:P,2,0)</f>
        <v>0</v>
      </c>
      <c r="AA2438" s="166">
        <f>VLOOKUP(L2438,Schnitt1!L:P,3,0)</f>
        <v>0</v>
      </c>
      <c r="AB2438" s="166">
        <f>VLOOKUP(L2438,Schnitt2!L:P,3,0)</f>
        <v>0</v>
      </c>
      <c r="AC2438" s="166">
        <f>VLOOKUP(L2438,Schnitt3!L:P,3,0)</f>
        <v>0</v>
      </c>
      <c r="AD2438" s="166">
        <f>VLOOKUP(L2438,Schnitt4!L:P,3,0)</f>
        <v>0</v>
      </c>
      <c r="AE2438" s="166">
        <f>VLOOKUP(L2438,Schnitt5!L:P,3,0)</f>
        <v>0</v>
      </c>
      <c r="AF2438" s="166">
        <f>VLOOKUP(L2438,Schnitt6!L:P,3,0)</f>
        <v>0</v>
      </c>
    </row>
    <row r="2439" spans="12:32" x14ac:dyDescent="0.25">
      <c r="L2439" s="264">
        <f>Member!A2439</f>
        <v>0</v>
      </c>
      <c r="S2439" s="166">
        <f>VLOOKUP(L2439,Schnitt1!L:P,2,0)</f>
        <v>0</v>
      </c>
      <c r="T2439" s="166">
        <f>VLOOKUP(L2439,Schnitt2!L:P,2,0)</f>
        <v>0</v>
      </c>
      <c r="U2439" s="166">
        <f>VLOOKUP(L2439,Schnitt3!L:P,2,0)</f>
        <v>0</v>
      </c>
      <c r="V2439" s="166">
        <f>VLOOKUP(L2439,Schnitt4!L:P,2,0)</f>
        <v>0</v>
      </c>
      <c r="W2439" s="166">
        <f>VLOOKUP(L2439,Schnitt5!L:P,2,0)</f>
        <v>0</v>
      </c>
      <c r="X2439" s="166">
        <f>VLOOKUP(L2439,Schnitt6!L:P,2,0)</f>
        <v>0</v>
      </c>
      <c r="AA2439" s="166">
        <f>VLOOKUP(L2439,Schnitt1!L:P,3,0)</f>
        <v>0</v>
      </c>
      <c r="AB2439" s="166">
        <f>VLOOKUP(L2439,Schnitt2!L:P,3,0)</f>
        <v>0</v>
      </c>
      <c r="AC2439" s="166">
        <f>VLOOKUP(L2439,Schnitt3!L:P,3,0)</f>
        <v>0</v>
      </c>
      <c r="AD2439" s="166">
        <f>VLOOKUP(L2439,Schnitt4!L:P,3,0)</f>
        <v>0</v>
      </c>
      <c r="AE2439" s="166">
        <f>VLOOKUP(L2439,Schnitt5!L:P,3,0)</f>
        <v>0</v>
      </c>
      <c r="AF2439" s="166">
        <f>VLOOKUP(L2439,Schnitt6!L:P,3,0)</f>
        <v>0</v>
      </c>
    </row>
    <row r="2440" spans="12:32" x14ac:dyDescent="0.25">
      <c r="L2440" s="264">
        <f>Member!A2440</f>
        <v>0</v>
      </c>
      <c r="S2440" s="166">
        <f>VLOOKUP(L2440,Schnitt1!L:P,2,0)</f>
        <v>0</v>
      </c>
      <c r="T2440" s="166">
        <f>VLOOKUP(L2440,Schnitt2!L:P,2,0)</f>
        <v>0</v>
      </c>
      <c r="U2440" s="166">
        <f>VLOOKUP(L2440,Schnitt3!L:P,2,0)</f>
        <v>0</v>
      </c>
      <c r="V2440" s="166">
        <f>VLOOKUP(L2440,Schnitt4!L:P,2,0)</f>
        <v>0</v>
      </c>
      <c r="W2440" s="166">
        <f>VLOOKUP(L2440,Schnitt5!L:P,2,0)</f>
        <v>0</v>
      </c>
      <c r="X2440" s="166">
        <f>VLOOKUP(L2440,Schnitt6!L:P,2,0)</f>
        <v>0</v>
      </c>
      <c r="AA2440" s="166">
        <f>VLOOKUP(L2440,Schnitt1!L:P,3,0)</f>
        <v>0</v>
      </c>
      <c r="AB2440" s="166">
        <f>VLOOKUP(L2440,Schnitt2!L:P,3,0)</f>
        <v>0</v>
      </c>
      <c r="AC2440" s="166">
        <f>VLOOKUP(L2440,Schnitt3!L:P,3,0)</f>
        <v>0</v>
      </c>
      <c r="AD2440" s="166">
        <f>VLOOKUP(L2440,Schnitt4!L:P,3,0)</f>
        <v>0</v>
      </c>
      <c r="AE2440" s="166">
        <f>VLOOKUP(L2440,Schnitt5!L:P,3,0)</f>
        <v>0</v>
      </c>
      <c r="AF2440" s="166">
        <f>VLOOKUP(L2440,Schnitt6!L:P,3,0)</f>
        <v>0</v>
      </c>
    </row>
    <row r="2441" spans="12:32" x14ac:dyDescent="0.25">
      <c r="L2441" s="264">
        <f>Member!A2441</f>
        <v>0</v>
      </c>
      <c r="S2441" s="166">
        <f>VLOOKUP(L2441,Schnitt1!L:P,2,0)</f>
        <v>0</v>
      </c>
      <c r="T2441" s="166">
        <f>VLOOKUP(L2441,Schnitt2!L:P,2,0)</f>
        <v>0</v>
      </c>
      <c r="U2441" s="166">
        <f>VLOOKUP(L2441,Schnitt3!L:P,2,0)</f>
        <v>0</v>
      </c>
      <c r="V2441" s="166">
        <f>VLOOKUP(L2441,Schnitt4!L:P,2,0)</f>
        <v>0</v>
      </c>
      <c r="W2441" s="166">
        <f>VLOOKUP(L2441,Schnitt5!L:P,2,0)</f>
        <v>0</v>
      </c>
      <c r="X2441" s="166">
        <f>VLOOKUP(L2441,Schnitt6!L:P,2,0)</f>
        <v>0</v>
      </c>
      <c r="AA2441" s="166">
        <f>VLOOKUP(L2441,Schnitt1!L:P,3,0)</f>
        <v>0</v>
      </c>
      <c r="AB2441" s="166">
        <f>VLOOKUP(L2441,Schnitt2!L:P,3,0)</f>
        <v>0</v>
      </c>
      <c r="AC2441" s="166">
        <f>VLOOKUP(L2441,Schnitt3!L:P,3,0)</f>
        <v>0</v>
      </c>
      <c r="AD2441" s="166">
        <f>VLOOKUP(L2441,Schnitt4!L:P,3,0)</f>
        <v>0</v>
      </c>
      <c r="AE2441" s="166">
        <f>VLOOKUP(L2441,Schnitt5!L:P,3,0)</f>
        <v>0</v>
      </c>
      <c r="AF2441" s="166">
        <f>VLOOKUP(L2441,Schnitt6!L:P,3,0)</f>
        <v>0</v>
      </c>
    </row>
    <row r="2442" spans="12:32" x14ac:dyDescent="0.25">
      <c r="L2442" s="264">
        <f>Member!A2442</f>
        <v>0</v>
      </c>
      <c r="S2442" s="166">
        <f>VLOOKUP(L2442,Schnitt1!L:P,2,0)</f>
        <v>0</v>
      </c>
      <c r="T2442" s="166">
        <f>VLOOKUP(L2442,Schnitt2!L:P,2,0)</f>
        <v>0</v>
      </c>
      <c r="U2442" s="166">
        <f>VLOOKUP(L2442,Schnitt3!L:P,2,0)</f>
        <v>0</v>
      </c>
      <c r="V2442" s="166">
        <f>VLOOKUP(L2442,Schnitt4!L:P,2,0)</f>
        <v>0</v>
      </c>
      <c r="W2442" s="166">
        <f>VLOOKUP(L2442,Schnitt5!L:P,2,0)</f>
        <v>0</v>
      </c>
      <c r="X2442" s="166">
        <f>VLOOKUP(L2442,Schnitt6!L:P,2,0)</f>
        <v>0</v>
      </c>
      <c r="AA2442" s="166">
        <f>VLOOKUP(L2442,Schnitt1!L:P,3,0)</f>
        <v>0</v>
      </c>
      <c r="AB2442" s="166">
        <f>VLOOKUP(L2442,Schnitt2!L:P,3,0)</f>
        <v>0</v>
      </c>
      <c r="AC2442" s="166">
        <f>VLOOKUP(L2442,Schnitt3!L:P,3,0)</f>
        <v>0</v>
      </c>
      <c r="AD2442" s="166">
        <f>VLOOKUP(L2442,Schnitt4!L:P,3,0)</f>
        <v>0</v>
      </c>
      <c r="AE2442" s="166">
        <f>VLOOKUP(L2442,Schnitt5!L:P,3,0)</f>
        <v>0</v>
      </c>
      <c r="AF2442" s="166">
        <f>VLOOKUP(L2442,Schnitt6!L:P,3,0)</f>
        <v>0</v>
      </c>
    </row>
    <row r="2443" spans="12:32" x14ac:dyDescent="0.25">
      <c r="L2443" s="264">
        <f>Member!A2443</f>
        <v>0</v>
      </c>
      <c r="S2443" s="166">
        <f>VLOOKUP(L2443,Schnitt1!L:P,2,0)</f>
        <v>0</v>
      </c>
      <c r="T2443" s="166">
        <f>VLOOKUP(L2443,Schnitt2!L:P,2,0)</f>
        <v>0</v>
      </c>
      <c r="U2443" s="166">
        <f>VLOOKUP(L2443,Schnitt3!L:P,2,0)</f>
        <v>0</v>
      </c>
      <c r="V2443" s="166">
        <f>VLOOKUP(L2443,Schnitt4!L:P,2,0)</f>
        <v>0</v>
      </c>
      <c r="W2443" s="166">
        <f>VLOOKUP(L2443,Schnitt5!L:P,2,0)</f>
        <v>0</v>
      </c>
      <c r="X2443" s="166">
        <f>VLOOKUP(L2443,Schnitt6!L:P,2,0)</f>
        <v>0</v>
      </c>
      <c r="AA2443" s="166">
        <f>VLOOKUP(L2443,Schnitt1!L:P,3,0)</f>
        <v>0</v>
      </c>
      <c r="AB2443" s="166">
        <f>VLOOKUP(L2443,Schnitt2!L:P,3,0)</f>
        <v>0</v>
      </c>
      <c r="AC2443" s="166">
        <f>VLOOKUP(L2443,Schnitt3!L:P,3,0)</f>
        <v>0</v>
      </c>
      <c r="AD2443" s="166">
        <f>VLOOKUP(L2443,Schnitt4!L:P,3,0)</f>
        <v>0</v>
      </c>
      <c r="AE2443" s="166">
        <f>VLOOKUP(L2443,Schnitt5!L:P,3,0)</f>
        <v>0</v>
      </c>
      <c r="AF2443" s="166">
        <f>VLOOKUP(L2443,Schnitt6!L:P,3,0)</f>
        <v>0</v>
      </c>
    </row>
    <row r="2444" spans="12:32" x14ac:dyDescent="0.25">
      <c r="L2444" s="264">
        <f>Member!A2444</f>
        <v>0</v>
      </c>
      <c r="S2444" s="166">
        <f>VLOOKUP(L2444,Schnitt1!L:P,2,0)</f>
        <v>0</v>
      </c>
      <c r="T2444" s="166">
        <f>VLOOKUP(L2444,Schnitt2!L:P,2,0)</f>
        <v>0</v>
      </c>
      <c r="U2444" s="166">
        <f>VLOOKUP(L2444,Schnitt3!L:P,2,0)</f>
        <v>0</v>
      </c>
      <c r="V2444" s="166">
        <f>VLOOKUP(L2444,Schnitt4!L:P,2,0)</f>
        <v>0</v>
      </c>
      <c r="W2444" s="166">
        <f>VLOOKUP(L2444,Schnitt5!L:P,2,0)</f>
        <v>0</v>
      </c>
      <c r="X2444" s="166">
        <f>VLOOKUP(L2444,Schnitt6!L:P,2,0)</f>
        <v>0</v>
      </c>
      <c r="AA2444" s="166">
        <f>VLOOKUP(L2444,Schnitt1!L:P,3,0)</f>
        <v>0</v>
      </c>
      <c r="AB2444" s="166">
        <f>VLOOKUP(L2444,Schnitt2!L:P,3,0)</f>
        <v>0</v>
      </c>
      <c r="AC2444" s="166">
        <f>VLOOKUP(L2444,Schnitt3!L:P,3,0)</f>
        <v>0</v>
      </c>
      <c r="AD2444" s="166">
        <f>VLOOKUP(L2444,Schnitt4!L:P,3,0)</f>
        <v>0</v>
      </c>
      <c r="AE2444" s="166">
        <f>VLOOKUP(L2444,Schnitt5!L:P,3,0)</f>
        <v>0</v>
      </c>
      <c r="AF2444" s="166">
        <f>VLOOKUP(L2444,Schnitt6!L:P,3,0)</f>
        <v>0</v>
      </c>
    </row>
    <row r="2445" spans="12:32" x14ac:dyDescent="0.25">
      <c r="L2445" s="264">
        <f>Member!A2445</f>
        <v>0</v>
      </c>
      <c r="S2445" s="166">
        <f>VLOOKUP(L2445,Schnitt1!L:P,2,0)</f>
        <v>0</v>
      </c>
      <c r="T2445" s="166">
        <f>VLOOKUP(L2445,Schnitt2!L:P,2,0)</f>
        <v>0</v>
      </c>
      <c r="U2445" s="166">
        <f>VLOOKUP(L2445,Schnitt3!L:P,2,0)</f>
        <v>0</v>
      </c>
      <c r="V2445" s="166">
        <f>VLOOKUP(L2445,Schnitt4!L:P,2,0)</f>
        <v>0</v>
      </c>
      <c r="W2445" s="166">
        <f>VLOOKUP(L2445,Schnitt5!L:P,2,0)</f>
        <v>0</v>
      </c>
      <c r="X2445" s="166">
        <f>VLOOKUP(L2445,Schnitt6!L:P,2,0)</f>
        <v>0</v>
      </c>
      <c r="AA2445" s="166">
        <f>VLOOKUP(L2445,Schnitt1!L:P,3,0)</f>
        <v>0</v>
      </c>
      <c r="AB2445" s="166">
        <f>VLOOKUP(L2445,Schnitt2!L:P,3,0)</f>
        <v>0</v>
      </c>
      <c r="AC2445" s="166">
        <f>VLOOKUP(L2445,Schnitt3!L:P,3,0)</f>
        <v>0</v>
      </c>
      <c r="AD2445" s="166">
        <f>VLOOKUP(L2445,Schnitt4!L:P,3,0)</f>
        <v>0</v>
      </c>
      <c r="AE2445" s="166">
        <f>VLOOKUP(L2445,Schnitt5!L:P,3,0)</f>
        <v>0</v>
      </c>
      <c r="AF2445" s="166">
        <f>VLOOKUP(L2445,Schnitt6!L:P,3,0)</f>
        <v>0</v>
      </c>
    </row>
    <row r="2446" spans="12:32" x14ac:dyDescent="0.25">
      <c r="L2446" s="264">
        <f>Member!A2446</f>
        <v>0</v>
      </c>
      <c r="S2446" s="166">
        <f>VLOOKUP(L2446,Schnitt1!L:P,2,0)</f>
        <v>0</v>
      </c>
      <c r="T2446" s="166">
        <f>VLOOKUP(L2446,Schnitt2!L:P,2,0)</f>
        <v>0</v>
      </c>
      <c r="U2446" s="166">
        <f>VLOOKUP(L2446,Schnitt3!L:P,2,0)</f>
        <v>0</v>
      </c>
      <c r="V2446" s="166">
        <f>VLOOKUP(L2446,Schnitt4!L:P,2,0)</f>
        <v>0</v>
      </c>
      <c r="W2446" s="166">
        <f>VLOOKUP(L2446,Schnitt5!L:P,2,0)</f>
        <v>0</v>
      </c>
      <c r="X2446" s="166">
        <f>VLOOKUP(L2446,Schnitt6!L:P,2,0)</f>
        <v>0</v>
      </c>
      <c r="AA2446" s="166">
        <f>VLOOKUP(L2446,Schnitt1!L:P,3,0)</f>
        <v>0</v>
      </c>
      <c r="AB2446" s="166">
        <f>VLOOKUP(L2446,Schnitt2!L:P,3,0)</f>
        <v>0</v>
      </c>
      <c r="AC2446" s="166">
        <f>VLOOKUP(L2446,Schnitt3!L:P,3,0)</f>
        <v>0</v>
      </c>
      <c r="AD2446" s="166">
        <f>VLOOKUP(L2446,Schnitt4!L:P,3,0)</f>
        <v>0</v>
      </c>
      <c r="AE2446" s="166">
        <f>VLOOKUP(L2446,Schnitt5!L:P,3,0)</f>
        <v>0</v>
      </c>
      <c r="AF2446" s="166">
        <f>VLOOKUP(L2446,Schnitt6!L:P,3,0)</f>
        <v>0</v>
      </c>
    </row>
    <row r="2447" spans="12:32" x14ac:dyDescent="0.25">
      <c r="L2447" s="264">
        <f>Member!A2447</f>
        <v>0</v>
      </c>
      <c r="S2447" s="166">
        <f>VLOOKUP(L2447,Schnitt1!L:P,2,0)</f>
        <v>0</v>
      </c>
      <c r="T2447" s="166">
        <f>VLOOKUP(L2447,Schnitt2!L:P,2,0)</f>
        <v>0</v>
      </c>
      <c r="U2447" s="166">
        <f>VLOOKUP(L2447,Schnitt3!L:P,2,0)</f>
        <v>0</v>
      </c>
      <c r="V2447" s="166">
        <f>VLOOKUP(L2447,Schnitt4!L:P,2,0)</f>
        <v>0</v>
      </c>
      <c r="W2447" s="166">
        <f>VLOOKUP(L2447,Schnitt5!L:P,2,0)</f>
        <v>0</v>
      </c>
      <c r="X2447" s="166">
        <f>VLOOKUP(L2447,Schnitt6!L:P,2,0)</f>
        <v>0</v>
      </c>
      <c r="AA2447" s="166">
        <f>VLOOKUP(L2447,Schnitt1!L:P,3,0)</f>
        <v>0</v>
      </c>
      <c r="AB2447" s="166">
        <f>VLOOKUP(L2447,Schnitt2!L:P,3,0)</f>
        <v>0</v>
      </c>
      <c r="AC2447" s="166">
        <f>VLOOKUP(L2447,Schnitt3!L:P,3,0)</f>
        <v>0</v>
      </c>
      <c r="AD2447" s="166">
        <f>VLOOKUP(L2447,Schnitt4!L:P,3,0)</f>
        <v>0</v>
      </c>
      <c r="AE2447" s="166">
        <f>VLOOKUP(L2447,Schnitt5!L:P,3,0)</f>
        <v>0</v>
      </c>
      <c r="AF2447" s="166">
        <f>VLOOKUP(L2447,Schnitt6!L:P,3,0)</f>
        <v>0</v>
      </c>
    </row>
    <row r="2448" spans="12:32" x14ac:dyDescent="0.25">
      <c r="L2448" s="264">
        <f>Member!A2448</f>
        <v>0</v>
      </c>
      <c r="S2448" s="166">
        <f>VLOOKUP(L2448,Schnitt1!L:P,2,0)</f>
        <v>0</v>
      </c>
      <c r="T2448" s="166">
        <f>VLOOKUP(L2448,Schnitt2!L:P,2,0)</f>
        <v>0</v>
      </c>
      <c r="U2448" s="166">
        <f>VLOOKUP(L2448,Schnitt3!L:P,2,0)</f>
        <v>0</v>
      </c>
      <c r="V2448" s="166">
        <f>VLOOKUP(L2448,Schnitt4!L:P,2,0)</f>
        <v>0</v>
      </c>
      <c r="W2448" s="166">
        <f>VLOOKUP(L2448,Schnitt5!L:P,2,0)</f>
        <v>0</v>
      </c>
      <c r="X2448" s="166">
        <f>VLOOKUP(L2448,Schnitt6!L:P,2,0)</f>
        <v>0</v>
      </c>
      <c r="AA2448" s="166">
        <f>VLOOKUP(L2448,Schnitt1!L:P,3,0)</f>
        <v>0</v>
      </c>
      <c r="AB2448" s="166">
        <f>VLOOKUP(L2448,Schnitt2!L:P,3,0)</f>
        <v>0</v>
      </c>
      <c r="AC2448" s="166">
        <f>VLOOKUP(L2448,Schnitt3!L:P,3,0)</f>
        <v>0</v>
      </c>
      <c r="AD2448" s="166">
        <f>VLOOKUP(L2448,Schnitt4!L:P,3,0)</f>
        <v>0</v>
      </c>
      <c r="AE2448" s="166">
        <f>VLOOKUP(L2448,Schnitt5!L:P,3,0)</f>
        <v>0</v>
      </c>
      <c r="AF2448" s="166">
        <f>VLOOKUP(L2448,Schnitt6!L:P,3,0)</f>
        <v>0</v>
      </c>
    </row>
    <row r="2449" spans="12:32" x14ac:dyDescent="0.25">
      <c r="L2449" s="264">
        <f>Member!A2449</f>
        <v>0</v>
      </c>
      <c r="S2449" s="166">
        <f>VLOOKUP(L2449,Schnitt1!L:P,2,0)</f>
        <v>0</v>
      </c>
      <c r="T2449" s="166">
        <f>VLOOKUP(L2449,Schnitt2!L:P,2,0)</f>
        <v>0</v>
      </c>
      <c r="U2449" s="166">
        <f>VLOOKUP(L2449,Schnitt3!L:P,2,0)</f>
        <v>0</v>
      </c>
      <c r="V2449" s="166">
        <f>VLOOKUP(L2449,Schnitt4!L:P,2,0)</f>
        <v>0</v>
      </c>
      <c r="W2449" s="166">
        <f>VLOOKUP(L2449,Schnitt5!L:P,2,0)</f>
        <v>0</v>
      </c>
      <c r="X2449" s="166">
        <f>VLOOKUP(L2449,Schnitt6!L:P,2,0)</f>
        <v>0</v>
      </c>
      <c r="AA2449" s="166">
        <f>VLOOKUP(L2449,Schnitt1!L:P,3,0)</f>
        <v>0</v>
      </c>
      <c r="AB2449" s="166">
        <f>VLOOKUP(L2449,Schnitt2!L:P,3,0)</f>
        <v>0</v>
      </c>
      <c r="AC2449" s="166">
        <f>VLOOKUP(L2449,Schnitt3!L:P,3,0)</f>
        <v>0</v>
      </c>
      <c r="AD2449" s="166">
        <f>VLOOKUP(L2449,Schnitt4!L:P,3,0)</f>
        <v>0</v>
      </c>
      <c r="AE2449" s="166">
        <f>VLOOKUP(L2449,Schnitt5!L:P,3,0)</f>
        <v>0</v>
      </c>
      <c r="AF2449" s="166">
        <f>VLOOKUP(L2449,Schnitt6!L:P,3,0)</f>
        <v>0</v>
      </c>
    </row>
    <row r="2450" spans="12:32" x14ac:dyDescent="0.25">
      <c r="L2450" s="264">
        <f>Member!A2450</f>
        <v>0</v>
      </c>
      <c r="S2450" s="166">
        <f>VLOOKUP(L2450,Schnitt1!L:P,2,0)</f>
        <v>0</v>
      </c>
      <c r="T2450" s="166">
        <f>VLOOKUP(L2450,Schnitt2!L:P,2,0)</f>
        <v>0</v>
      </c>
      <c r="U2450" s="166">
        <f>VLOOKUP(L2450,Schnitt3!L:P,2,0)</f>
        <v>0</v>
      </c>
      <c r="V2450" s="166">
        <f>VLOOKUP(L2450,Schnitt4!L:P,2,0)</f>
        <v>0</v>
      </c>
      <c r="W2450" s="166">
        <f>VLOOKUP(L2450,Schnitt5!L:P,2,0)</f>
        <v>0</v>
      </c>
      <c r="X2450" s="166">
        <f>VLOOKUP(L2450,Schnitt6!L:P,2,0)</f>
        <v>0</v>
      </c>
      <c r="AA2450" s="166">
        <f>VLOOKUP(L2450,Schnitt1!L:P,3,0)</f>
        <v>0</v>
      </c>
      <c r="AB2450" s="166">
        <f>VLOOKUP(L2450,Schnitt2!L:P,3,0)</f>
        <v>0</v>
      </c>
      <c r="AC2450" s="166">
        <f>VLOOKUP(L2450,Schnitt3!L:P,3,0)</f>
        <v>0</v>
      </c>
      <c r="AD2450" s="166">
        <f>VLOOKUP(L2450,Schnitt4!L:P,3,0)</f>
        <v>0</v>
      </c>
      <c r="AE2450" s="166">
        <f>VLOOKUP(L2450,Schnitt5!L:P,3,0)</f>
        <v>0</v>
      </c>
      <c r="AF2450" s="166">
        <f>VLOOKUP(L2450,Schnitt6!L:P,3,0)</f>
        <v>0</v>
      </c>
    </row>
    <row r="2451" spans="12:32" x14ac:dyDescent="0.25">
      <c r="L2451" s="264">
        <f>Member!A2451</f>
        <v>0</v>
      </c>
      <c r="S2451" s="166">
        <f>VLOOKUP(L2451,Schnitt1!L:P,2,0)</f>
        <v>0</v>
      </c>
      <c r="T2451" s="166">
        <f>VLOOKUP(L2451,Schnitt2!L:P,2,0)</f>
        <v>0</v>
      </c>
      <c r="U2451" s="166">
        <f>VLOOKUP(L2451,Schnitt3!L:P,2,0)</f>
        <v>0</v>
      </c>
      <c r="V2451" s="166">
        <f>VLOOKUP(L2451,Schnitt4!L:P,2,0)</f>
        <v>0</v>
      </c>
      <c r="W2451" s="166">
        <f>VLOOKUP(L2451,Schnitt5!L:P,2,0)</f>
        <v>0</v>
      </c>
      <c r="X2451" s="166">
        <f>VLOOKUP(L2451,Schnitt6!L:P,2,0)</f>
        <v>0</v>
      </c>
      <c r="AA2451" s="166">
        <f>VLOOKUP(L2451,Schnitt1!L:P,3,0)</f>
        <v>0</v>
      </c>
      <c r="AB2451" s="166">
        <f>VLOOKUP(L2451,Schnitt2!L:P,3,0)</f>
        <v>0</v>
      </c>
      <c r="AC2451" s="166">
        <f>VLOOKUP(L2451,Schnitt3!L:P,3,0)</f>
        <v>0</v>
      </c>
      <c r="AD2451" s="166">
        <f>VLOOKUP(L2451,Schnitt4!L:P,3,0)</f>
        <v>0</v>
      </c>
      <c r="AE2451" s="166">
        <f>VLOOKUP(L2451,Schnitt5!L:P,3,0)</f>
        <v>0</v>
      </c>
      <c r="AF2451" s="166">
        <f>VLOOKUP(L2451,Schnitt6!L:P,3,0)</f>
        <v>0</v>
      </c>
    </row>
    <row r="2452" spans="12:32" x14ac:dyDescent="0.25">
      <c r="L2452" s="264">
        <f>Member!A2452</f>
        <v>0</v>
      </c>
      <c r="S2452" s="166">
        <f>VLOOKUP(L2452,Schnitt1!L:P,2,0)</f>
        <v>0</v>
      </c>
      <c r="T2452" s="166">
        <f>VLOOKUP(L2452,Schnitt2!L:P,2,0)</f>
        <v>0</v>
      </c>
      <c r="U2452" s="166">
        <f>VLOOKUP(L2452,Schnitt3!L:P,2,0)</f>
        <v>0</v>
      </c>
      <c r="V2452" s="166">
        <f>VLOOKUP(L2452,Schnitt4!L:P,2,0)</f>
        <v>0</v>
      </c>
      <c r="W2452" s="166">
        <f>VLOOKUP(L2452,Schnitt5!L:P,2,0)</f>
        <v>0</v>
      </c>
      <c r="X2452" s="166">
        <f>VLOOKUP(L2452,Schnitt6!L:P,2,0)</f>
        <v>0</v>
      </c>
      <c r="AA2452" s="166">
        <f>VLOOKUP(L2452,Schnitt1!L:P,3,0)</f>
        <v>0</v>
      </c>
      <c r="AB2452" s="166">
        <f>VLOOKUP(L2452,Schnitt2!L:P,3,0)</f>
        <v>0</v>
      </c>
      <c r="AC2452" s="166">
        <f>VLOOKUP(L2452,Schnitt3!L:P,3,0)</f>
        <v>0</v>
      </c>
      <c r="AD2452" s="166">
        <f>VLOOKUP(L2452,Schnitt4!L:P,3,0)</f>
        <v>0</v>
      </c>
      <c r="AE2452" s="166">
        <f>VLOOKUP(L2452,Schnitt5!L:P,3,0)</f>
        <v>0</v>
      </c>
      <c r="AF2452" s="166">
        <f>VLOOKUP(L2452,Schnitt6!L:P,3,0)</f>
        <v>0</v>
      </c>
    </row>
    <row r="2453" spans="12:32" x14ac:dyDescent="0.25">
      <c r="L2453" s="264">
        <f>Member!A2453</f>
        <v>0</v>
      </c>
      <c r="S2453" s="166">
        <f>VLOOKUP(L2453,Schnitt1!L:P,2,0)</f>
        <v>0</v>
      </c>
      <c r="T2453" s="166">
        <f>VLOOKUP(L2453,Schnitt2!L:P,2,0)</f>
        <v>0</v>
      </c>
      <c r="U2453" s="166">
        <f>VLOOKUP(L2453,Schnitt3!L:P,2,0)</f>
        <v>0</v>
      </c>
      <c r="V2453" s="166">
        <f>VLOOKUP(L2453,Schnitt4!L:P,2,0)</f>
        <v>0</v>
      </c>
      <c r="W2453" s="166">
        <f>VLOOKUP(L2453,Schnitt5!L:P,2,0)</f>
        <v>0</v>
      </c>
      <c r="X2453" s="166">
        <f>VLOOKUP(L2453,Schnitt6!L:P,2,0)</f>
        <v>0</v>
      </c>
      <c r="AA2453" s="166">
        <f>VLOOKUP(L2453,Schnitt1!L:P,3,0)</f>
        <v>0</v>
      </c>
      <c r="AB2453" s="166">
        <f>VLOOKUP(L2453,Schnitt2!L:P,3,0)</f>
        <v>0</v>
      </c>
      <c r="AC2453" s="166">
        <f>VLOOKUP(L2453,Schnitt3!L:P,3,0)</f>
        <v>0</v>
      </c>
      <c r="AD2453" s="166">
        <f>VLOOKUP(L2453,Schnitt4!L:P,3,0)</f>
        <v>0</v>
      </c>
      <c r="AE2453" s="166">
        <f>VLOOKUP(L2453,Schnitt5!L:P,3,0)</f>
        <v>0</v>
      </c>
      <c r="AF2453" s="166">
        <f>VLOOKUP(L2453,Schnitt6!L:P,3,0)</f>
        <v>0</v>
      </c>
    </row>
    <row r="2454" spans="12:32" x14ac:dyDescent="0.25">
      <c r="L2454" s="264">
        <f>Member!A2454</f>
        <v>0</v>
      </c>
      <c r="S2454" s="166">
        <f>VLOOKUP(L2454,Schnitt1!L:P,2,0)</f>
        <v>0</v>
      </c>
      <c r="T2454" s="166">
        <f>VLOOKUP(L2454,Schnitt2!L:P,2,0)</f>
        <v>0</v>
      </c>
      <c r="U2454" s="166">
        <f>VLOOKUP(L2454,Schnitt3!L:P,2,0)</f>
        <v>0</v>
      </c>
      <c r="V2454" s="166">
        <f>VLOOKUP(L2454,Schnitt4!L:P,2,0)</f>
        <v>0</v>
      </c>
      <c r="W2454" s="166">
        <f>VLOOKUP(L2454,Schnitt5!L:P,2,0)</f>
        <v>0</v>
      </c>
      <c r="X2454" s="166">
        <f>VLOOKUP(L2454,Schnitt6!L:P,2,0)</f>
        <v>0</v>
      </c>
      <c r="AA2454" s="166">
        <f>VLOOKUP(L2454,Schnitt1!L:P,3,0)</f>
        <v>0</v>
      </c>
      <c r="AB2454" s="166">
        <f>VLOOKUP(L2454,Schnitt2!L:P,3,0)</f>
        <v>0</v>
      </c>
      <c r="AC2454" s="166">
        <f>VLOOKUP(L2454,Schnitt3!L:P,3,0)</f>
        <v>0</v>
      </c>
      <c r="AD2454" s="166">
        <f>VLOOKUP(L2454,Schnitt4!L:P,3,0)</f>
        <v>0</v>
      </c>
      <c r="AE2454" s="166">
        <f>VLOOKUP(L2454,Schnitt5!L:P,3,0)</f>
        <v>0</v>
      </c>
      <c r="AF2454" s="166">
        <f>VLOOKUP(L2454,Schnitt6!L:P,3,0)</f>
        <v>0</v>
      </c>
    </row>
    <row r="2455" spans="12:32" x14ac:dyDescent="0.25">
      <c r="L2455" s="264">
        <f>Member!A2455</f>
        <v>0</v>
      </c>
      <c r="S2455" s="166">
        <f>VLOOKUP(L2455,Schnitt1!L:P,2,0)</f>
        <v>0</v>
      </c>
      <c r="T2455" s="166">
        <f>VLOOKUP(L2455,Schnitt2!L:P,2,0)</f>
        <v>0</v>
      </c>
      <c r="U2455" s="166">
        <f>VLOOKUP(L2455,Schnitt3!L:P,2,0)</f>
        <v>0</v>
      </c>
      <c r="V2455" s="166">
        <f>VLOOKUP(L2455,Schnitt4!L:P,2,0)</f>
        <v>0</v>
      </c>
      <c r="W2455" s="166">
        <f>VLOOKUP(L2455,Schnitt5!L:P,2,0)</f>
        <v>0</v>
      </c>
      <c r="X2455" s="166">
        <f>VLOOKUP(L2455,Schnitt6!L:P,2,0)</f>
        <v>0</v>
      </c>
      <c r="AA2455" s="166">
        <f>VLOOKUP(L2455,Schnitt1!L:P,3,0)</f>
        <v>0</v>
      </c>
      <c r="AB2455" s="166">
        <f>VLOOKUP(L2455,Schnitt2!L:P,3,0)</f>
        <v>0</v>
      </c>
      <c r="AC2455" s="166">
        <f>VLOOKUP(L2455,Schnitt3!L:P,3,0)</f>
        <v>0</v>
      </c>
      <c r="AD2455" s="166">
        <f>VLOOKUP(L2455,Schnitt4!L:P,3,0)</f>
        <v>0</v>
      </c>
      <c r="AE2455" s="166">
        <f>VLOOKUP(L2455,Schnitt5!L:P,3,0)</f>
        <v>0</v>
      </c>
      <c r="AF2455" s="166">
        <f>VLOOKUP(L2455,Schnitt6!L:P,3,0)</f>
        <v>0</v>
      </c>
    </row>
    <row r="2456" spans="12:32" x14ac:dyDescent="0.25">
      <c r="L2456" s="264">
        <f>Member!A2456</f>
        <v>0</v>
      </c>
      <c r="S2456" s="166">
        <f>VLOOKUP(L2456,Schnitt1!L:P,2,0)</f>
        <v>0</v>
      </c>
      <c r="T2456" s="166">
        <f>VLOOKUP(L2456,Schnitt2!L:P,2,0)</f>
        <v>0</v>
      </c>
      <c r="U2456" s="166">
        <f>VLOOKUP(L2456,Schnitt3!L:P,2,0)</f>
        <v>0</v>
      </c>
      <c r="V2456" s="166">
        <f>VLOOKUP(L2456,Schnitt4!L:P,2,0)</f>
        <v>0</v>
      </c>
      <c r="W2456" s="166">
        <f>VLOOKUP(L2456,Schnitt5!L:P,2,0)</f>
        <v>0</v>
      </c>
      <c r="X2456" s="166">
        <f>VLOOKUP(L2456,Schnitt6!L:P,2,0)</f>
        <v>0</v>
      </c>
      <c r="AA2456" s="166">
        <f>VLOOKUP(L2456,Schnitt1!L:P,3,0)</f>
        <v>0</v>
      </c>
      <c r="AB2456" s="166">
        <f>VLOOKUP(L2456,Schnitt2!L:P,3,0)</f>
        <v>0</v>
      </c>
      <c r="AC2456" s="166">
        <f>VLOOKUP(L2456,Schnitt3!L:P,3,0)</f>
        <v>0</v>
      </c>
      <c r="AD2456" s="166">
        <f>VLOOKUP(L2456,Schnitt4!L:P,3,0)</f>
        <v>0</v>
      </c>
      <c r="AE2456" s="166">
        <f>VLOOKUP(L2456,Schnitt5!L:P,3,0)</f>
        <v>0</v>
      </c>
      <c r="AF2456" s="166">
        <f>VLOOKUP(L2456,Schnitt6!L:P,3,0)</f>
        <v>0</v>
      </c>
    </row>
    <row r="2457" spans="12:32" x14ac:dyDescent="0.25">
      <c r="L2457" s="264">
        <f>Member!A2457</f>
        <v>0</v>
      </c>
      <c r="S2457" s="166">
        <f>VLOOKUP(L2457,Schnitt1!L:P,2,0)</f>
        <v>0</v>
      </c>
      <c r="T2457" s="166">
        <f>VLOOKUP(L2457,Schnitt2!L:P,2,0)</f>
        <v>0</v>
      </c>
      <c r="U2457" s="166">
        <f>VLOOKUP(L2457,Schnitt3!L:P,2,0)</f>
        <v>0</v>
      </c>
      <c r="V2457" s="166">
        <f>VLOOKUP(L2457,Schnitt4!L:P,2,0)</f>
        <v>0</v>
      </c>
      <c r="W2457" s="166">
        <f>VLOOKUP(L2457,Schnitt5!L:P,2,0)</f>
        <v>0</v>
      </c>
      <c r="X2457" s="166">
        <f>VLOOKUP(L2457,Schnitt6!L:P,2,0)</f>
        <v>0</v>
      </c>
      <c r="AA2457" s="166">
        <f>VLOOKUP(L2457,Schnitt1!L:P,3,0)</f>
        <v>0</v>
      </c>
      <c r="AB2457" s="166">
        <f>VLOOKUP(L2457,Schnitt2!L:P,3,0)</f>
        <v>0</v>
      </c>
      <c r="AC2457" s="166">
        <f>VLOOKUP(L2457,Schnitt3!L:P,3,0)</f>
        <v>0</v>
      </c>
      <c r="AD2457" s="166">
        <f>VLOOKUP(L2457,Schnitt4!L:P,3,0)</f>
        <v>0</v>
      </c>
      <c r="AE2457" s="166">
        <f>VLOOKUP(L2457,Schnitt5!L:P,3,0)</f>
        <v>0</v>
      </c>
      <c r="AF2457" s="166">
        <f>VLOOKUP(L2457,Schnitt6!L:P,3,0)</f>
        <v>0</v>
      </c>
    </row>
    <row r="2458" spans="12:32" x14ac:dyDescent="0.25">
      <c r="L2458" s="264">
        <f>Member!A2458</f>
        <v>0</v>
      </c>
      <c r="S2458" s="166">
        <f>VLOOKUP(L2458,Schnitt1!L:P,2,0)</f>
        <v>0</v>
      </c>
      <c r="T2458" s="166">
        <f>VLOOKUP(L2458,Schnitt2!L:P,2,0)</f>
        <v>0</v>
      </c>
      <c r="U2458" s="166">
        <f>VLOOKUP(L2458,Schnitt3!L:P,2,0)</f>
        <v>0</v>
      </c>
      <c r="V2458" s="166">
        <f>VLOOKUP(L2458,Schnitt4!L:P,2,0)</f>
        <v>0</v>
      </c>
      <c r="W2458" s="166">
        <f>VLOOKUP(L2458,Schnitt5!L:P,2,0)</f>
        <v>0</v>
      </c>
      <c r="X2458" s="166">
        <f>VLOOKUP(L2458,Schnitt6!L:P,2,0)</f>
        <v>0</v>
      </c>
      <c r="AA2458" s="166">
        <f>VLOOKUP(L2458,Schnitt1!L:P,3,0)</f>
        <v>0</v>
      </c>
      <c r="AB2458" s="166">
        <f>VLOOKUP(L2458,Schnitt2!L:P,3,0)</f>
        <v>0</v>
      </c>
      <c r="AC2458" s="166">
        <f>VLOOKUP(L2458,Schnitt3!L:P,3,0)</f>
        <v>0</v>
      </c>
      <c r="AD2458" s="166">
        <f>VLOOKUP(L2458,Schnitt4!L:P,3,0)</f>
        <v>0</v>
      </c>
      <c r="AE2458" s="166">
        <f>VLOOKUP(L2458,Schnitt5!L:P,3,0)</f>
        <v>0</v>
      </c>
      <c r="AF2458" s="166">
        <f>VLOOKUP(L2458,Schnitt6!L:P,3,0)</f>
        <v>0</v>
      </c>
    </row>
    <row r="2459" spans="12:32" x14ac:dyDescent="0.25">
      <c r="L2459" s="264">
        <f>Member!A2459</f>
        <v>0</v>
      </c>
      <c r="S2459" s="166">
        <f>VLOOKUP(L2459,Schnitt1!L:P,2,0)</f>
        <v>0</v>
      </c>
      <c r="T2459" s="166">
        <f>VLOOKUP(L2459,Schnitt2!L:P,2,0)</f>
        <v>0</v>
      </c>
      <c r="U2459" s="166">
        <f>VLOOKUP(L2459,Schnitt3!L:P,2,0)</f>
        <v>0</v>
      </c>
      <c r="V2459" s="166">
        <f>VLOOKUP(L2459,Schnitt4!L:P,2,0)</f>
        <v>0</v>
      </c>
      <c r="W2459" s="166">
        <f>VLOOKUP(L2459,Schnitt5!L:P,2,0)</f>
        <v>0</v>
      </c>
      <c r="X2459" s="166">
        <f>VLOOKUP(L2459,Schnitt6!L:P,2,0)</f>
        <v>0</v>
      </c>
      <c r="AA2459" s="166">
        <f>VLOOKUP(L2459,Schnitt1!L:P,3,0)</f>
        <v>0</v>
      </c>
      <c r="AB2459" s="166">
        <f>VLOOKUP(L2459,Schnitt2!L:P,3,0)</f>
        <v>0</v>
      </c>
      <c r="AC2459" s="166">
        <f>VLOOKUP(L2459,Schnitt3!L:P,3,0)</f>
        <v>0</v>
      </c>
      <c r="AD2459" s="166">
        <f>VLOOKUP(L2459,Schnitt4!L:P,3,0)</f>
        <v>0</v>
      </c>
      <c r="AE2459" s="166">
        <f>VLOOKUP(L2459,Schnitt5!L:P,3,0)</f>
        <v>0</v>
      </c>
      <c r="AF2459" s="166">
        <f>VLOOKUP(L2459,Schnitt6!L:P,3,0)</f>
        <v>0</v>
      </c>
    </row>
    <row r="2460" spans="12:32" x14ac:dyDescent="0.25">
      <c r="L2460" s="264">
        <f>Member!A2460</f>
        <v>0</v>
      </c>
      <c r="S2460" s="166">
        <f>VLOOKUP(L2460,Schnitt1!L:P,2,0)</f>
        <v>0</v>
      </c>
      <c r="T2460" s="166">
        <f>VLOOKUP(L2460,Schnitt2!L:P,2,0)</f>
        <v>0</v>
      </c>
      <c r="U2460" s="166">
        <f>VLOOKUP(L2460,Schnitt3!L:P,2,0)</f>
        <v>0</v>
      </c>
      <c r="V2460" s="166">
        <f>VLOOKUP(L2460,Schnitt4!L:P,2,0)</f>
        <v>0</v>
      </c>
      <c r="W2460" s="166">
        <f>VLOOKUP(L2460,Schnitt5!L:P,2,0)</f>
        <v>0</v>
      </c>
      <c r="X2460" s="166">
        <f>VLOOKUP(L2460,Schnitt6!L:P,2,0)</f>
        <v>0</v>
      </c>
      <c r="AA2460" s="166">
        <f>VLOOKUP(L2460,Schnitt1!L:P,3,0)</f>
        <v>0</v>
      </c>
      <c r="AB2460" s="166">
        <f>VLOOKUP(L2460,Schnitt2!L:P,3,0)</f>
        <v>0</v>
      </c>
      <c r="AC2460" s="166">
        <f>VLOOKUP(L2460,Schnitt3!L:P,3,0)</f>
        <v>0</v>
      </c>
      <c r="AD2460" s="166">
        <f>VLOOKUP(L2460,Schnitt4!L:P,3,0)</f>
        <v>0</v>
      </c>
      <c r="AE2460" s="166">
        <f>VLOOKUP(L2460,Schnitt5!L:P,3,0)</f>
        <v>0</v>
      </c>
      <c r="AF2460" s="166">
        <f>VLOOKUP(L2460,Schnitt6!L:P,3,0)</f>
        <v>0</v>
      </c>
    </row>
    <row r="2461" spans="12:32" x14ac:dyDescent="0.25">
      <c r="L2461" s="264">
        <f>Member!A2461</f>
        <v>0</v>
      </c>
      <c r="S2461" s="166">
        <f>VLOOKUP(L2461,Schnitt1!L:P,2,0)</f>
        <v>0</v>
      </c>
      <c r="T2461" s="166">
        <f>VLOOKUP(L2461,Schnitt2!L:P,2,0)</f>
        <v>0</v>
      </c>
      <c r="U2461" s="166">
        <f>VLOOKUP(L2461,Schnitt3!L:P,2,0)</f>
        <v>0</v>
      </c>
      <c r="V2461" s="166">
        <f>VLOOKUP(L2461,Schnitt4!L:P,2,0)</f>
        <v>0</v>
      </c>
      <c r="W2461" s="166">
        <f>VLOOKUP(L2461,Schnitt5!L:P,2,0)</f>
        <v>0</v>
      </c>
      <c r="X2461" s="166">
        <f>VLOOKUP(L2461,Schnitt6!L:P,2,0)</f>
        <v>0</v>
      </c>
      <c r="AA2461" s="166">
        <f>VLOOKUP(L2461,Schnitt1!L:P,3,0)</f>
        <v>0</v>
      </c>
      <c r="AB2461" s="166">
        <f>VLOOKUP(L2461,Schnitt2!L:P,3,0)</f>
        <v>0</v>
      </c>
      <c r="AC2461" s="166">
        <f>VLOOKUP(L2461,Schnitt3!L:P,3,0)</f>
        <v>0</v>
      </c>
      <c r="AD2461" s="166">
        <f>VLOOKUP(L2461,Schnitt4!L:P,3,0)</f>
        <v>0</v>
      </c>
      <c r="AE2461" s="166">
        <f>VLOOKUP(L2461,Schnitt5!L:P,3,0)</f>
        <v>0</v>
      </c>
      <c r="AF2461" s="166">
        <f>VLOOKUP(L2461,Schnitt6!L:P,3,0)</f>
        <v>0</v>
      </c>
    </row>
    <row r="2462" spans="12:32" x14ac:dyDescent="0.25">
      <c r="L2462" s="264">
        <f>Member!A2462</f>
        <v>0</v>
      </c>
      <c r="S2462" s="166">
        <f>VLOOKUP(L2462,Schnitt1!L:P,2,0)</f>
        <v>0</v>
      </c>
      <c r="T2462" s="166">
        <f>VLOOKUP(L2462,Schnitt2!L:P,2,0)</f>
        <v>0</v>
      </c>
      <c r="U2462" s="166">
        <f>VLOOKUP(L2462,Schnitt3!L:P,2,0)</f>
        <v>0</v>
      </c>
      <c r="V2462" s="166">
        <f>VLOOKUP(L2462,Schnitt4!L:P,2,0)</f>
        <v>0</v>
      </c>
      <c r="W2462" s="166">
        <f>VLOOKUP(L2462,Schnitt5!L:P,2,0)</f>
        <v>0</v>
      </c>
      <c r="X2462" s="166">
        <f>VLOOKUP(L2462,Schnitt6!L:P,2,0)</f>
        <v>0</v>
      </c>
      <c r="AA2462" s="166">
        <f>VLOOKUP(L2462,Schnitt1!L:P,3,0)</f>
        <v>0</v>
      </c>
      <c r="AB2462" s="166">
        <f>VLOOKUP(L2462,Schnitt2!L:P,3,0)</f>
        <v>0</v>
      </c>
      <c r="AC2462" s="166">
        <f>VLOOKUP(L2462,Schnitt3!L:P,3,0)</f>
        <v>0</v>
      </c>
      <c r="AD2462" s="166">
        <f>VLOOKUP(L2462,Schnitt4!L:P,3,0)</f>
        <v>0</v>
      </c>
      <c r="AE2462" s="166">
        <f>VLOOKUP(L2462,Schnitt5!L:P,3,0)</f>
        <v>0</v>
      </c>
      <c r="AF2462" s="166">
        <f>VLOOKUP(L2462,Schnitt6!L:P,3,0)</f>
        <v>0</v>
      </c>
    </row>
    <row r="2463" spans="12:32" x14ac:dyDescent="0.25">
      <c r="L2463" s="264">
        <f>Member!A2463</f>
        <v>0</v>
      </c>
      <c r="S2463" s="166">
        <f>VLOOKUP(L2463,Schnitt1!L:P,2,0)</f>
        <v>0</v>
      </c>
      <c r="T2463" s="166">
        <f>VLOOKUP(L2463,Schnitt2!L:P,2,0)</f>
        <v>0</v>
      </c>
      <c r="U2463" s="166">
        <f>VLOOKUP(L2463,Schnitt3!L:P,2,0)</f>
        <v>0</v>
      </c>
      <c r="V2463" s="166">
        <f>VLOOKUP(L2463,Schnitt4!L:P,2,0)</f>
        <v>0</v>
      </c>
      <c r="W2463" s="166">
        <f>VLOOKUP(L2463,Schnitt5!L:P,2,0)</f>
        <v>0</v>
      </c>
      <c r="X2463" s="166">
        <f>VLOOKUP(L2463,Schnitt6!L:P,2,0)</f>
        <v>0</v>
      </c>
      <c r="AA2463" s="166">
        <f>VLOOKUP(L2463,Schnitt1!L:P,3,0)</f>
        <v>0</v>
      </c>
      <c r="AB2463" s="166">
        <f>VLOOKUP(L2463,Schnitt2!L:P,3,0)</f>
        <v>0</v>
      </c>
      <c r="AC2463" s="166">
        <f>VLOOKUP(L2463,Schnitt3!L:P,3,0)</f>
        <v>0</v>
      </c>
      <c r="AD2463" s="166">
        <f>VLOOKUP(L2463,Schnitt4!L:P,3,0)</f>
        <v>0</v>
      </c>
      <c r="AE2463" s="166">
        <f>VLOOKUP(L2463,Schnitt5!L:P,3,0)</f>
        <v>0</v>
      </c>
      <c r="AF2463" s="166">
        <f>VLOOKUP(L2463,Schnitt6!L:P,3,0)</f>
        <v>0</v>
      </c>
    </row>
    <row r="2464" spans="12:32" x14ac:dyDescent="0.25">
      <c r="L2464" s="264">
        <f>Member!A2464</f>
        <v>0</v>
      </c>
      <c r="S2464" s="166">
        <f>VLOOKUP(L2464,Schnitt1!L:P,2,0)</f>
        <v>0</v>
      </c>
      <c r="T2464" s="166">
        <f>VLOOKUP(L2464,Schnitt2!L:P,2,0)</f>
        <v>0</v>
      </c>
      <c r="U2464" s="166">
        <f>VLOOKUP(L2464,Schnitt3!L:P,2,0)</f>
        <v>0</v>
      </c>
      <c r="V2464" s="166">
        <f>VLOOKUP(L2464,Schnitt4!L:P,2,0)</f>
        <v>0</v>
      </c>
      <c r="W2464" s="166">
        <f>VLOOKUP(L2464,Schnitt5!L:P,2,0)</f>
        <v>0</v>
      </c>
      <c r="X2464" s="166">
        <f>VLOOKUP(L2464,Schnitt6!L:P,2,0)</f>
        <v>0</v>
      </c>
      <c r="AA2464" s="166">
        <f>VLOOKUP(L2464,Schnitt1!L:P,3,0)</f>
        <v>0</v>
      </c>
      <c r="AB2464" s="166">
        <f>VLOOKUP(L2464,Schnitt2!L:P,3,0)</f>
        <v>0</v>
      </c>
      <c r="AC2464" s="166">
        <f>VLOOKUP(L2464,Schnitt3!L:P,3,0)</f>
        <v>0</v>
      </c>
      <c r="AD2464" s="166">
        <f>VLOOKUP(L2464,Schnitt4!L:P,3,0)</f>
        <v>0</v>
      </c>
      <c r="AE2464" s="166">
        <f>VLOOKUP(L2464,Schnitt5!L:P,3,0)</f>
        <v>0</v>
      </c>
      <c r="AF2464" s="166">
        <f>VLOOKUP(L2464,Schnitt6!L:P,3,0)</f>
        <v>0</v>
      </c>
    </row>
    <row r="2465" spans="12:32" x14ac:dyDescent="0.25">
      <c r="L2465" s="264">
        <f>Member!A2465</f>
        <v>0</v>
      </c>
      <c r="S2465" s="166">
        <f>VLOOKUP(L2465,Schnitt1!L:P,2,0)</f>
        <v>0</v>
      </c>
      <c r="T2465" s="166">
        <f>VLOOKUP(L2465,Schnitt2!L:P,2,0)</f>
        <v>0</v>
      </c>
      <c r="U2465" s="166">
        <f>VLOOKUP(L2465,Schnitt3!L:P,2,0)</f>
        <v>0</v>
      </c>
      <c r="V2465" s="166">
        <f>VLOOKUP(L2465,Schnitt4!L:P,2,0)</f>
        <v>0</v>
      </c>
      <c r="W2465" s="166">
        <f>VLOOKUP(L2465,Schnitt5!L:P,2,0)</f>
        <v>0</v>
      </c>
      <c r="X2465" s="166">
        <f>VLOOKUP(L2465,Schnitt6!L:P,2,0)</f>
        <v>0</v>
      </c>
      <c r="AA2465" s="166">
        <f>VLOOKUP(L2465,Schnitt1!L:P,3,0)</f>
        <v>0</v>
      </c>
      <c r="AB2465" s="166">
        <f>VLOOKUP(L2465,Schnitt2!L:P,3,0)</f>
        <v>0</v>
      </c>
      <c r="AC2465" s="166">
        <f>VLOOKUP(L2465,Schnitt3!L:P,3,0)</f>
        <v>0</v>
      </c>
      <c r="AD2465" s="166">
        <f>VLOOKUP(L2465,Schnitt4!L:P,3,0)</f>
        <v>0</v>
      </c>
      <c r="AE2465" s="166">
        <f>VLOOKUP(L2465,Schnitt5!L:P,3,0)</f>
        <v>0</v>
      </c>
      <c r="AF2465" s="166">
        <f>VLOOKUP(L2465,Schnitt6!L:P,3,0)</f>
        <v>0</v>
      </c>
    </row>
    <row r="2466" spans="12:32" x14ac:dyDescent="0.25">
      <c r="L2466" s="264">
        <f>Member!A2466</f>
        <v>0</v>
      </c>
      <c r="S2466" s="166">
        <f>VLOOKUP(L2466,Schnitt1!L:P,2,0)</f>
        <v>0</v>
      </c>
      <c r="T2466" s="166">
        <f>VLOOKUP(L2466,Schnitt2!L:P,2,0)</f>
        <v>0</v>
      </c>
      <c r="U2466" s="166">
        <f>VLOOKUP(L2466,Schnitt3!L:P,2,0)</f>
        <v>0</v>
      </c>
      <c r="V2466" s="166">
        <f>VLOOKUP(L2466,Schnitt4!L:P,2,0)</f>
        <v>0</v>
      </c>
      <c r="W2466" s="166">
        <f>VLOOKUP(L2466,Schnitt5!L:P,2,0)</f>
        <v>0</v>
      </c>
      <c r="X2466" s="166">
        <f>VLOOKUP(L2466,Schnitt6!L:P,2,0)</f>
        <v>0</v>
      </c>
      <c r="AA2466" s="166">
        <f>VLOOKUP(L2466,Schnitt1!L:P,3,0)</f>
        <v>0</v>
      </c>
      <c r="AB2466" s="166">
        <f>VLOOKUP(L2466,Schnitt2!L:P,3,0)</f>
        <v>0</v>
      </c>
      <c r="AC2466" s="166">
        <f>VLOOKUP(L2466,Schnitt3!L:P,3,0)</f>
        <v>0</v>
      </c>
      <c r="AD2466" s="166">
        <f>VLOOKUP(L2466,Schnitt4!L:P,3,0)</f>
        <v>0</v>
      </c>
      <c r="AE2466" s="166">
        <f>VLOOKUP(L2466,Schnitt5!L:P,3,0)</f>
        <v>0</v>
      </c>
      <c r="AF2466" s="166">
        <f>VLOOKUP(L2466,Schnitt6!L:P,3,0)</f>
        <v>0</v>
      </c>
    </row>
    <row r="2467" spans="12:32" x14ac:dyDescent="0.25">
      <c r="L2467" s="264">
        <f>Member!A2467</f>
        <v>0</v>
      </c>
      <c r="S2467" s="166">
        <f>VLOOKUP(L2467,Schnitt1!L:P,2,0)</f>
        <v>0</v>
      </c>
      <c r="T2467" s="166">
        <f>VLOOKUP(L2467,Schnitt2!L:P,2,0)</f>
        <v>0</v>
      </c>
      <c r="U2467" s="166">
        <f>VLOOKUP(L2467,Schnitt3!L:P,2,0)</f>
        <v>0</v>
      </c>
      <c r="V2467" s="166">
        <f>VLOOKUP(L2467,Schnitt4!L:P,2,0)</f>
        <v>0</v>
      </c>
      <c r="W2467" s="166">
        <f>VLOOKUP(L2467,Schnitt5!L:P,2,0)</f>
        <v>0</v>
      </c>
      <c r="X2467" s="166">
        <f>VLOOKUP(L2467,Schnitt6!L:P,2,0)</f>
        <v>0</v>
      </c>
      <c r="AA2467" s="166">
        <f>VLOOKUP(L2467,Schnitt1!L:P,3,0)</f>
        <v>0</v>
      </c>
      <c r="AB2467" s="166">
        <f>VLOOKUP(L2467,Schnitt2!L:P,3,0)</f>
        <v>0</v>
      </c>
      <c r="AC2467" s="166">
        <f>VLOOKUP(L2467,Schnitt3!L:P,3,0)</f>
        <v>0</v>
      </c>
      <c r="AD2467" s="166">
        <f>VLOOKUP(L2467,Schnitt4!L:P,3,0)</f>
        <v>0</v>
      </c>
      <c r="AE2467" s="166">
        <f>VLOOKUP(L2467,Schnitt5!L:P,3,0)</f>
        <v>0</v>
      </c>
      <c r="AF2467" s="166">
        <f>VLOOKUP(L2467,Schnitt6!L:P,3,0)</f>
        <v>0</v>
      </c>
    </row>
    <row r="2468" spans="12:32" x14ac:dyDescent="0.25">
      <c r="L2468" s="264">
        <f>Member!A2468</f>
        <v>0</v>
      </c>
      <c r="S2468" s="166">
        <f>VLOOKUP(L2468,Schnitt1!L:P,2,0)</f>
        <v>0</v>
      </c>
      <c r="T2468" s="166">
        <f>VLOOKUP(L2468,Schnitt2!L:P,2,0)</f>
        <v>0</v>
      </c>
      <c r="U2468" s="166">
        <f>VLOOKUP(L2468,Schnitt3!L:P,2,0)</f>
        <v>0</v>
      </c>
      <c r="V2468" s="166">
        <f>VLOOKUP(L2468,Schnitt4!L:P,2,0)</f>
        <v>0</v>
      </c>
      <c r="W2468" s="166">
        <f>VLOOKUP(L2468,Schnitt5!L:P,2,0)</f>
        <v>0</v>
      </c>
      <c r="X2468" s="166">
        <f>VLOOKUP(L2468,Schnitt6!L:P,2,0)</f>
        <v>0</v>
      </c>
      <c r="AA2468" s="166">
        <f>VLOOKUP(L2468,Schnitt1!L:P,3,0)</f>
        <v>0</v>
      </c>
      <c r="AB2468" s="166">
        <f>VLOOKUP(L2468,Schnitt2!L:P,3,0)</f>
        <v>0</v>
      </c>
      <c r="AC2468" s="166">
        <f>VLOOKUP(L2468,Schnitt3!L:P,3,0)</f>
        <v>0</v>
      </c>
      <c r="AD2468" s="166">
        <f>VLOOKUP(L2468,Schnitt4!L:P,3,0)</f>
        <v>0</v>
      </c>
      <c r="AE2468" s="166">
        <f>VLOOKUP(L2468,Schnitt5!L:P,3,0)</f>
        <v>0</v>
      </c>
      <c r="AF2468" s="166">
        <f>VLOOKUP(L2468,Schnitt6!L:P,3,0)</f>
        <v>0</v>
      </c>
    </row>
    <row r="2469" spans="12:32" x14ac:dyDescent="0.25">
      <c r="L2469" s="264">
        <f>Member!A2469</f>
        <v>0</v>
      </c>
      <c r="S2469" s="166">
        <f>VLOOKUP(L2469,Schnitt1!L:P,2,0)</f>
        <v>0</v>
      </c>
      <c r="T2469" s="166">
        <f>VLOOKUP(L2469,Schnitt2!L:P,2,0)</f>
        <v>0</v>
      </c>
      <c r="U2469" s="166">
        <f>VLOOKUP(L2469,Schnitt3!L:P,2,0)</f>
        <v>0</v>
      </c>
      <c r="V2469" s="166">
        <f>VLOOKUP(L2469,Schnitt4!L:P,2,0)</f>
        <v>0</v>
      </c>
      <c r="W2469" s="166">
        <f>VLOOKUP(L2469,Schnitt5!L:P,2,0)</f>
        <v>0</v>
      </c>
      <c r="X2469" s="166">
        <f>VLOOKUP(L2469,Schnitt6!L:P,2,0)</f>
        <v>0</v>
      </c>
      <c r="AA2469" s="166">
        <f>VLOOKUP(L2469,Schnitt1!L:P,3,0)</f>
        <v>0</v>
      </c>
      <c r="AB2469" s="166">
        <f>VLOOKUP(L2469,Schnitt2!L:P,3,0)</f>
        <v>0</v>
      </c>
      <c r="AC2469" s="166">
        <f>VLOOKUP(L2469,Schnitt3!L:P,3,0)</f>
        <v>0</v>
      </c>
      <c r="AD2469" s="166">
        <f>VLOOKUP(L2469,Schnitt4!L:P,3,0)</f>
        <v>0</v>
      </c>
      <c r="AE2469" s="166">
        <f>VLOOKUP(L2469,Schnitt5!L:P,3,0)</f>
        <v>0</v>
      </c>
      <c r="AF2469" s="166">
        <f>VLOOKUP(L2469,Schnitt6!L:P,3,0)</f>
        <v>0</v>
      </c>
    </row>
    <row r="2470" spans="12:32" x14ac:dyDescent="0.25">
      <c r="L2470" s="264">
        <f>Member!A2470</f>
        <v>0</v>
      </c>
      <c r="S2470" s="166">
        <f>VLOOKUP(L2470,Schnitt1!L:P,2,0)</f>
        <v>0</v>
      </c>
      <c r="T2470" s="166">
        <f>VLOOKUP(L2470,Schnitt2!L:P,2,0)</f>
        <v>0</v>
      </c>
      <c r="U2470" s="166">
        <f>VLOOKUP(L2470,Schnitt3!L:P,2,0)</f>
        <v>0</v>
      </c>
      <c r="V2470" s="166">
        <f>VLOOKUP(L2470,Schnitt4!L:P,2,0)</f>
        <v>0</v>
      </c>
      <c r="W2470" s="166">
        <f>VLOOKUP(L2470,Schnitt5!L:P,2,0)</f>
        <v>0</v>
      </c>
      <c r="X2470" s="166">
        <f>VLOOKUP(L2470,Schnitt6!L:P,2,0)</f>
        <v>0</v>
      </c>
      <c r="AA2470" s="166">
        <f>VLOOKUP(L2470,Schnitt1!L:P,3,0)</f>
        <v>0</v>
      </c>
      <c r="AB2470" s="166">
        <f>VLOOKUP(L2470,Schnitt2!L:P,3,0)</f>
        <v>0</v>
      </c>
      <c r="AC2470" s="166">
        <f>VLOOKUP(L2470,Schnitt3!L:P,3,0)</f>
        <v>0</v>
      </c>
      <c r="AD2470" s="166">
        <f>VLOOKUP(L2470,Schnitt4!L:P,3,0)</f>
        <v>0</v>
      </c>
      <c r="AE2470" s="166">
        <f>VLOOKUP(L2470,Schnitt5!L:P,3,0)</f>
        <v>0</v>
      </c>
      <c r="AF2470" s="166">
        <f>VLOOKUP(L2470,Schnitt6!L:P,3,0)</f>
        <v>0</v>
      </c>
    </row>
    <row r="2471" spans="12:32" x14ac:dyDescent="0.25">
      <c r="L2471" s="264">
        <f>Member!A2471</f>
        <v>0</v>
      </c>
      <c r="S2471" s="166">
        <f>VLOOKUP(L2471,Schnitt1!L:P,2,0)</f>
        <v>0</v>
      </c>
      <c r="T2471" s="166">
        <f>VLOOKUP(L2471,Schnitt2!L:P,2,0)</f>
        <v>0</v>
      </c>
      <c r="U2471" s="166">
        <f>VLOOKUP(L2471,Schnitt3!L:P,2,0)</f>
        <v>0</v>
      </c>
      <c r="V2471" s="166">
        <f>VLOOKUP(L2471,Schnitt4!L:P,2,0)</f>
        <v>0</v>
      </c>
      <c r="W2471" s="166">
        <f>VLOOKUP(L2471,Schnitt5!L:P,2,0)</f>
        <v>0</v>
      </c>
      <c r="X2471" s="166">
        <f>VLOOKUP(L2471,Schnitt6!L:P,2,0)</f>
        <v>0</v>
      </c>
      <c r="AA2471" s="166">
        <f>VLOOKUP(L2471,Schnitt1!L:P,3,0)</f>
        <v>0</v>
      </c>
      <c r="AB2471" s="166">
        <f>VLOOKUP(L2471,Schnitt2!L:P,3,0)</f>
        <v>0</v>
      </c>
      <c r="AC2471" s="166">
        <f>VLOOKUP(L2471,Schnitt3!L:P,3,0)</f>
        <v>0</v>
      </c>
      <c r="AD2471" s="166">
        <f>VLOOKUP(L2471,Schnitt4!L:P,3,0)</f>
        <v>0</v>
      </c>
      <c r="AE2471" s="166">
        <f>VLOOKUP(L2471,Schnitt5!L:P,3,0)</f>
        <v>0</v>
      </c>
      <c r="AF2471" s="166">
        <f>VLOOKUP(L2471,Schnitt6!L:P,3,0)</f>
        <v>0</v>
      </c>
    </row>
    <row r="2472" spans="12:32" x14ac:dyDescent="0.25">
      <c r="L2472" s="264">
        <f>Member!A2472</f>
        <v>0</v>
      </c>
      <c r="S2472" s="166">
        <f>VLOOKUP(L2472,Schnitt1!L:P,2,0)</f>
        <v>0</v>
      </c>
      <c r="T2472" s="166">
        <f>VLOOKUP(L2472,Schnitt2!L:P,2,0)</f>
        <v>0</v>
      </c>
      <c r="U2472" s="166">
        <f>VLOOKUP(L2472,Schnitt3!L:P,2,0)</f>
        <v>0</v>
      </c>
      <c r="V2472" s="166">
        <f>VLOOKUP(L2472,Schnitt4!L:P,2,0)</f>
        <v>0</v>
      </c>
      <c r="W2472" s="166">
        <f>VLOOKUP(L2472,Schnitt5!L:P,2,0)</f>
        <v>0</v>
      </c>
      <c r="X2472" s="166">
        <f>VLOOKUP(L2472,Schnitt6!L:P,2,0)</f>
        <v>0</v>
      </c>
      <c r="AA2472" s="166">
        <f>VLOOKUP(L2472,Schnitt1!L:P,3,0)</f>
        <v>0</v>
      </c>
      <c r="AB2472" s="166">
        <f>VLOOKUP(L2472,Schnitt2!L:P,3,0)</f>
        <v>0</v>
      </c>
      <c r="AC2472" s="166">
        <f>VLOOKUP(L2472,Schnitt3!L:P,3,0)</f>
        <v>0</v>
      </c>
      <c r="AD2472" s="166">
        <f>VLOOKUP(L2472,Schnitt4!L:P,3,0)</f>
        <v>0</v>
      </c>
      <c r="AE2472" s="166">
        <f>VLOOKUP(L2472,Schnitt5!L:P,3,0)</f>
        <v>0</v>
      </c>
      <c r="AF2472" s="166">
        <f>VLOOKUP(L2472,Schnitt6!L:P,3,0)</f>
        <v>0</v>
      </c>
    </row>
    <row r="2473" spans="12:32" x14ac:dyDescent="0.25">
      <c r="L2473" s="264">
        <f>Member!A2473</f>
        <v>0</v>
      </c>
      <c r="S2473" s="166">
        <f>VLOOKUP(L2473,Schnitt1!L:P,2,0)</f>
        <v>0</v>
      </c>
      <c r="T2473" s="166">
        <f>VLOOKUP(L2473,Schnitt2!L:P,2,0)</f>
        <v>0</v>
      </c>
      <c r="U2473" s="166">
        <f>VLOOKUP(L2473,Schnitt3!L:P,2,0)</f>
        <v>0</v>
      </c>
      <c r="V2473" s="166">
        <f>VLOOKUP(L2473,Schnitt4!L:P,2,0)</f>
        <v>0</v>
      </c>
      <c r="W2473" s="166">
        <f>VLOOKUP(L2473,Schnitt5!L:P,2,0)</f>
        <v>0</v>
      </c>
      <c r="X2473" s="166">
        <f>VLOOKUP(L2473,Schnitt6!L:P,2,0)</f>
        <v>0</v>
      </c>
      <c r="AA2473" s="166">
        <f>VLOOKUP(L2473,Schnitt1!L:P,3,0)</f>
        <v>0</v>
      </c>
      <c r="AB2473" s="166">
        <f>VLOOKUP(L2473,Schnitt2!L:P,3,0)</f>
        <v>0</v>
      </c>
      <c r="AC2473" s="166">
        <f>VLOOKUP(L2473,Schnitt3!L:P,3,0)</f>
        <v>0</v>
      </c>
      <c r="AD2473" s="166">
        <f>VLOOKUP(L2473,Schnitt4!L:P,3,0)</f>
        <v>0</v>
      </c>
      <c r="AE2473" s="166">
        <f>VLOOKUP(L2473,Schnitt5!L:P,3,0)</f>
        <v>0</v>
      </c>
      <c r="AF2473" s="166">
        <f>VLOOKUP(L2473,Schnitt6!L:P,3,0)</f>
        <v>0</v>
      </c>
    </row>
    <row r="2474" spans="12:32" x14ac:dyDescent="0.25">
      <c r="L2474" s="264">
        <f>Member!A2474</f>
        <v>0</v>
      </c>
      <c r="S2474" s="166">
        <f>VLOOKUP(L2474,Schnitt1!L:P,2,0)</f>
        <v>0</v>
      </c>
      <c r="T2474" s="166">
        <f>VLOOKUP(L2474,Schnitt2!L:P,2,0)</f>
        <v>0</v>
      </c>
      <c r="U2474" s="166">
        <f>VLOOKUP(L2474,Schnitt3!L:P,2,0)</f>
        <v>0</v>
      </c>
      <c r="V2474" s="166">
        <f>VLOOKUP(L2474,Schnitt4!L:P,2,0)</f>
        <v>0</v>
      </c>
      <c r="W2474" s="166">
        <f>VLOOKUP(L2474,Schnitt5!L:P,2,0)</f>
        <v>0</v>
      </c>
      <c r="X2474" s="166">
        <f>VLOOKUP(L2474,Schnitt6!L:P,2,0)</f>
        <v>0</v>
      </c>
      <c r="AA2474" s="166">
        <f>VLOOKUP(L2474,Schnitt1!L:P,3,0)</f>
        <v>0</v>
      </c>
      <c r="AB2474" s="166">
        <f>VLOOKUP(L2474,Schnitt2!L:P,3,0)</f>
        <v>0</v>
      </c>
      <c r="AC2474" s="166">
        <f>VLOOKUP(L2474,Schnitt3!L:P,3,0)</f>
        <v>0</v>
      </c>
      <c r="AD2474" s="166">
        <f>VLOOKUP(L2474,Schnitt4!L:P,3,0)</f>
        <v>0</v>
      </c>
      <c r="AE2474" s="166">
        <f>VLOOKUP(L2474,Schnitt5!L:P,3,0)</f>
        <v>0</v>
      </c>
      <c r="AF2474" s="166">
        <f>VLOOKUP(L2474,Schnitt6!L:P,3,0)</f>
        <v>0</v>
      </c>
    </row>
    <row r="2475" spans="12:32" x14ac:dyDescent="0.25">
      <c r="L2475" s="264">
        <f>Member!A2475</f>
        <v>0</v>
      </c>
      <c r="S2475" s="166">
        <f>VLOOKUP(L2475,Schnitt1!L:P,2,0)</f>
        <v>0</v>
      </c>
      <c r="T2475" s="166">
        <f>VLOOKUP(L2475,Schnitt2!L:P,2,0)</f>
        <v>0</v>
      </c>
      <c r="U2475" s="166">
        <f>VLOOKUP(L2475,Schnitt3!L:P,2,0)</f>
        <v>0</v>
      </c>
      <c r="V2475" s="166">
        <f>VLOOKUP(L2475,Schnitt4!L:P,2,0)</f>
        <v>0</v>
      </c>
      <c r="W2475" s="166">
        <f>VLOOKUP(L2475,Schnitt5!L:P,2,0)</f>
        <v>0</v>
      </c>
      <c r="X2475" s="166">
        <f>VLOOKUP(L2475,Schnitt6!L:P,2,0)</f>
        <v>0</v>
      </c>
      <c r="AA2475" s="166">
        <f>VLOOKUP(L2475,Schnitt1!L:P,3,0)</f>
        <v>0</v>
      </c>
      <c r="AB2475" s="166">
        <f>VLOOKUP(L2475,Schnitt2!L:P,3,0)</f>
        <v>0</v>
      </c>
      <c r="AC2475" s="166">
        <f>VLOOKUP(L2475,Schnitt3!L:P,3,0)</f>
        <v>0</v>
      </c>
      <c r="AD2475" s="166">
        <f>VLOOKUP(L2475,Schnitt4!L:P,3,0)</f>
        <v>0</v>
      </c>
      <c r="AE2475" s="166">
        <f>VLOOKUP(L2475,Schnitt5!L:P,3,0)</f>
        <v>0</v>
      </c>
      <c r="AF2475" s="166">
        <f>VLOOKUP(L2475,Schnitt6!L:P,3,0)</f>
        <v>0</v>
      </c>
    </row>
    <row r="2476" spans="12:32" x14ac:dyDescent="0.25">
      <c r="L2476" s="264">
        <f>Member!A2476</f>
        <v>0</v>
      </c>
      <c r="S2476" s="166">
        <f>VLOOKUP(L2476,Schnitt1!L:P,2,0)</f>
        <v>0</v>
      </c>
      <c r="T2476" s="166">
        <f>VLOOKUP(L2476,Schnitt2!L:P,2,0)</f>
        <v>0</v>
      </c>
      <c r="U2476" s="166">
        <f>VLOOKUP(L2476,Schnitt3!L:P,2,0)</f>
        <v>0</v>
      </c>
      <c r="V2476" s="166">
        <f>VLOOKUP(L2476,Schnitt4!L:P,2,0)</f>
        <v>0</v>
      </c>
      <c r="W2476" s="166">
        <f>VLOOKUP(L2476,Schnitt5!L:P,2,0)</f>
        <v>0</v>
      </c>
      <c r="X2476" s="166">
        <f>VLOOKUP(L2476,Schnitt6!L:P,2,0)</f>
        <v>0</v>
      </c>
      <c r="AA2476" s="166">
        <f>VLOOKUP(L2476,Schnitt1!L:P,3,0)</f>
        <v>0</v>
      </c>
      <c r="AB2476" s="166">
        <f>VLOOKUP(L2476,Schnitt2!L:P,3,0)</f>
        <v>0</v>
      </c>
      <c r="AC2476" s="166">
        <f>VLOOKUP(L2476,Schnitt3!L:P,3,0)</f>
        <v>0</v>
      </c>
      <c r="AD2476" s="166">
        <f>VLOOKUP(L2476,Schnitt4!L:P,3,0)</f>
        <v>0</v>
      </c>
      <c r="AE2476" s="166">
        <f>VLOOKUP(L2476,Schnitt5!L:P,3,0)</f>
        <v>0</v>
      </c>
      <c r="AF2476" s="166">
        <f>VLOOKUP(L2476,Schnitt6!L:P,3,0)</f>
        <v>0</v>
      </c>
    </row>
    <row r="2477" spans="12:32" x14ac:dyDescent="0.25">
      <c r="L2477" s="264">
        <f>Member!A2477</f>
        <v>0</v>
      </c>
      <c r="S2477" s="166">
        <f>VLOOKUP(L2477,Schnitt1!L:P,2,0)</f>
        <v>0</v>
      </c>
      <c r="T2477" s="166">
        <f>VLOOKUP(L2477,Schnitt2!L:P,2,0)</f>
        <v>0</v>
      </c>
      <c r="U2477" s="166">
        <f>VLOOKUP(L2477,Schnitt3!L:P,2,0)</f>
        <v>0</v>
      </c>
      <c r="V2477" s="166">
        <f>VLOOKUP(L2477,Schnitt4!L:P,2,0)</f>
        <v>0</v>
      </c>
      <c r="W2477" s="166">
        <f>VLOOKUP(L2477,Schnitt5!L:P,2,0)</f>
        <v>0</v>
      </c>
      <c r="X2477" s="166">
        <f>VLOOKUP(L2477,Schnitt6!L:P,2,0)</f>
        <v>0</v>
      </c>
      <c r="AA2477" s="166">
        <f>VLOOKUP(L2477,Schnitt1!L:P,3,0)</f>
        <v>0</v>
      </c>
      <c r="AB2477" s="166">
        <f>VLOOKUP(L2477,Schnitt2!L:P,3,0)</f>
        <v>0</v>
      </c>
      <c r="AC2477" s="166">
        <f>VLOOKUP(L2477,Schnitt3!L:P,3,0)</f>
        <v>0</v>
      </c>
      <c r="AD2477" s="166">
        <f>VLOOKUP(L2477,Schnitt4!L:P,3,0)</f>
        <v>0</v>
      </c>
      <c r="AE2477" s="166">
        <f>VLOOKUP(L2477,Schnitt5!L:P,3,0)</f>
        <v>0</v>
      </c>
      <c r="AF2477" s="166">
        <f>VLOOKUP(L2477,Schnitt6!L:P,3,0)</f>
        <v>0</v>
      </c>
    </row>
    <row r="2478" spans="12:32" x14ac:dyDescent="0.25">
      <c r="L2478" s="264">
        <f>Member!A2478</f>
        <v>0</v>
      </c>
      <c r="S2478" s="166">
        <f>VLOOKUP(L2478,Schnitt1!L:P,2,0)</f>
        <v>0</v>
      </c>
      <c r="T2478" s="166">
        <f>VLOOKUP(L2478,Schnitt2!L:P,2,0)</f>
        <v>0</v>
      </c>
      <c r="U2478" s="166">
        <f>VLOOKUP(L2478,Schnitt3!L:P,2,0)</f>
        <v>0</v>
      </c>
      <c r="V2478" s="166">
        <f>VLOOKUP(L2478,Schnitt4!L:P,2,0)</f>
        <v>0</v>
      </c>
      <c r="W2478" s="166">
        <f>VLOOKUP(L2478,Schnitt5!L:P,2,0)</f>
        <v>0</v>
      </c>
      <c r="X2478" s="166">
        <f>VLOOKUP(L2478,Schnitt6!L:P,2,0)</f>
        <v>0</v>
      </c>
      <c r="AA2478" s="166">
        <f>VLOOKUP(L2478,Schnitt1!L:P,3,0)</f>
        <v>0</v>
      </c>
      <c r="AB2478" s="166">
        <f>VLOOKUP(L2478,Schnitt2!L:P,3,0)</f>
        <v>0</v>
      </c>
      <c r="AC2478" s="166">
        <f>VLOOKUP(L2478,Schnitt3!L:P,3,0)</f>
        <v>0</v>
      </c>
      <c r="AD2478" s="166">
        <f>VLOOKUP(L2478,Schnitt4!L:P,3,0)</f>
        <v>0</v>
      </c>
      <c r="AE2478" s="166">
        <f>VLOOKUP(L2478,Schnitt5!L:P,3,0)</f>
        <v>0</v>
      </c>
      <c r="AF2478" s="166">
        <f>VLOOKUP(L2478,Schnitt6!L:P,3,0)</f>
        <v>0</v>
      </c>
    </row>
    <row r="2479" spans="12:32" x14ac:dyDescent="0.25">
      <c r="L2479" s="264">
        <f>Member!A2479</f>
        <v>0</v>
      </c>
      <c r="S2479" s="166">
        <f>VLOOKUP(L2479,Schnitt1!L:P,2,0)</f>
        <v>0</v>
      </c>
      <c r="T2479" s="166">
        <f>VLOOKUP(L2479,Schnitt2!L:P,2,0)</f>
        <v>0</v>
      </c>
      <c r="U2479" s="166">
        <f>VLOOKUP(L2479,Schnitt3!L:P,2,0)</f>
        <v>0</v>
      </c>
      <c r="V2479" s="166">
        <f>VLOOKUP(L2479,Schnitt4!L:P,2,0)</f>
        <v>0</v>
      </c>
      <c r="W2479" s="166">
        <f>VLOOKUP(L2479,Schnitt5!L:P,2,0)</f>
        <v>0</v>
      </c>
      <c r="X2479" s="166">
        <f>VLOOKUP(L2479,Schnitt6!L:P,2,0)</f>
        <v>0</v>
      </c>
      <c r="AA2479" s="166">
        <f>VLOOKUP(L2479,Schnitt1!L:P,3,0)</f>
        <v>0</v>
      </c>
      <c r="AB2479" s="166">
        <f>VLOOKUP(L2479,Schnitt2!L:P,3,0)</f>
        <v>0</v>
      </c>
      <c r="AC2479" s="166">
        <f>VLOOKUP(L2479,Schnitt3!L:P,3,0)</f>
        <v>0</v>
      </c>
      <c r="AD2479" s="166">
        <f>VLOOKUP(L2479,Schnitt4!L:P,3,0)</f>
        <v>0</v>
      </c>
      <c r="AE2479" s="166">
        <f>VLOOKUP(L2479,Schnitt5!L:P,3,0)</f>
        <v>0</v>
      </c>
      <c r="AF2479" s="166">
        <f>VLOOKUP(L2479,Schnitt6!L:P,3,0)</f>
        <v>0</v>
      </c>
    </row>
    <row r="2480" spans="12:32" x14ac:dyDescent="0.25">
      <c r="L2480" s="264">
        <f>Member!A2480</f>
        <v>0</v>
      </c>
      <c r="S2480" s="166">
        <f>VLOOKUP(L2480,Schnitt1!L:P,2,0)</f>
        <v>0</v>
      </c>
      <c r="T2480" s="166">
        <f>VLOOKUP(L2480,Schnitt2!L:P,2,0)</f>
        <v>0</v>
      </c>
      <c r="U2480" s="166">
        <f>VLOOKUP(L2480,Schnitt3!L:P,2,0)</f>
        <v>0</v>
      </c>
      <c r="V2480" s="166">
        <f>VLOOKUP(L2480,Schnitt4!L:P,2,0)</f>
        <v>0</v>
      </c>
      <c r="W2480" s="166">
        <f>VLOOKUP(L2480,Schnitt5!L:P,2,0)</f>
        <v>0</v>
      </c>
      <c r="X2480" s="166">
        <f>VLOOKUP(L2480,Schnitt6!L:P,2,0)</f>
        <v>0</v>
      </c>
      <c r="AA2480" s="166">
        <f>VLOOKUP(L2480,Schnitt1!L:P,3,0)</f>
        <v>0</v>
      </c>
      <c r="AB2480" s="166">
        <f>VLOOKUP(L2480,Schnitt2!L:P,3,0)</f>
        <v>0</v>
      </c>
      <c r="AC2480" s="166">
        <f>VLOOKUP(L2480,Schnitt3!L:P,3,0)</f>
        <v>0</v>
      </c>
      <c r="AD2480" s="166">
        <f>VLOOKUP(L2480,Schnitt4!L:P,3,0)</f>
        <v>0</v>
      </c>
      <c r="AE2480" s="166">
        <f>VLOOKUP(L2480,Schnitt5!L:P,3,0)</f>
        <v>0</v>
      </c>
      <c r="AF2480" s="166">
        <f>VLOOKUP(L2480,Schnitt6!L:P,3,0)</f>
        <v>0</v>
      </c>
    </row>
    <row r="2481" spans="12:32" x14ac:dyDescent="0.25">
      <c r="L2481" s="264">
        <f>Member!A2481</f>
        <v>0</v>
      </c>
      <c r="S2481" s="166">
        <f>VLOOKUP(L2481,Schnitt1!L:P,2,0)</f>
        <v>0</v>
      </c>
      <c r="T2481" s="166">
        <f>VLOOKUP(L2481,Schnitt2!L:P,2,0)</f>
        <v>0</v>
      </c>
      <c r="U2481" s="166">
        <f>VLOOKUP(L2481,Schnitt3!L:P,2,0)</f>
        <v>0</v>
      </c>
      <c r="V2481" s="166">
        <f>VLOOKUP(L2481,Schnitt4!L:P,2,0)</f>
        <v>0</v>
      </c>
      <c r="W2481" s="166">
        <f>VLOOKUP(L2481,Schnitt5!L:P,2,0)</f>
        <v>0</v>
      </c>
      <c r="X2481" s="166">
        <f>VLOOKUP(L2481,Schnitt6!L:P,2,0)</f>
        <v>0</v>
      </c>
      <c r="AA2481" s="166">
        <f>VLOOKUP(L2481,Schnitt1!L:P,3,0)</f>
        <v>0</v>
      </c>
      <c r="AB2481" s="166">
        <f>VLOOKUP(L2481,Schnitt2!L:P,3,0)</f>
        <v>0</v>
      </c>
      <c r="AC2481" s="166">
        <f>VLOOKUP(L2481,Schnitt3!L:P,3,0)</f>
        <v>0</v>
      </c>
      <c r="AD2481" s="166">
        <f>VLOOKUP(L2481,Schnitt4!L:P,3,0)</f>
        <v>0</v>
      </c>
      <c r="AE2481" s="166">
        <f>VLOOKUP(L2481,Schnitt5!L:P,3,0)</f>
        <v>0</v>
      </c>
      <c r="AF2481" s="166">
        <f>VLOOKUP(L2481,Schnitt6!L:P,3,0)</f>
        <v>0</v>
      </c>
    </row>
    <row r="2482" spans="12:32" x14ac:dyDescent="0.25">
      <c r="L2482" s="264">
        <f>Member!A2482</f>
        <v>0</v>
      </c>
      <c r="S2482" s="166">
        <f>VLOOKUP(L2482,Schnitt1!L:P,2,0)</f>
        <v>0</v>
      </c>
      <c r="T2482" s="166">
        <f>VLOOKUP(L2482,Schnitt2!L:P,2,0)</f>
        <v>0</v>
      </c>
      <c r="U2482" s="166">
        <f>VLOOKUP(L2482,Schnitt3!L:P,2,0)</f>
        <v>0</v>
      </c>
      <c r="V2482" s="166">
        <f>VLOOKUP(L2482,Schnitt4!L:P,2,0)</f>
        <v>0</v>
      </c>
      <c r="W2482" s="166">
        <f>VLOOKUP(L2482,Schnitt5!L:P,2,0)</f>
        <v>0</v>
      </c>
      <c r="X2482" s="166">
        <f>VLOOKUP(L2482,Schnitt6!L:P,2,0)</f>
        <v>0</v>
      </c>
      <c r="AA2482" s="166">
        <f>VLOOKUP(L2482,Schnitt1!L:P,3,0)</f>
        <v>0</v>
      </c>
      <c r="AB2482" s="166">
        <f>VLOOKUP(L2482,Schnitt2!L:P,3,0)</f>
        <v>0</v>
      </c>
      <c r="AC2482" s="166">
        <f>VLOOKUP(L2482,Schnitt3!L:P,3,0)</f>
        <v>0</v>
      </c>
      <c r="AD2482" s="166">
        <f>VLOOKUP(L2482,Schnitt4!L:P,3,0)</f>
        <v>0</v>
      </c>
      <c r="AE2482" s="166">
        <f>VLOOKUP(L2482,Schnitt5!L:P,3,0)</f>
        <v>0</v>
      </c>
      <c r="AF2482" s="166">
        <f>VLOOKUP(L2482,Schnitt6!L:P,3,0)</f>
        <v>0</v>
      </c>
    </row>
    <row r="2483" spans="12:32" x14ac:dyDescent="0.25">
      <c r="L2483" s="264">
        <f>Member!A2483</f>
        <v>0</v>
      </c>
      <c r="S2483" s="166">
        <f>VLOOKUP(L2483,Schnitt1!L:P,2,0)</f>
        <v>0</v>
      </c>
      <c r="T2483" s="166">
        <f>VLOOKUP(L2483,Schnitt2!L:P,2,0)</f>
        <v>0</v>
      </c>
      <c r="U2483" s="166">
        <f>VLOOKUP(L2483,Schnitt3!L:P,2,0)</f>
        <v>0</v>
      </c>
      <c r="V2483" s="166">
        <f>VLOOKUP(L2483,Schnitt4!L:P,2,0)</f>
        <v>0</v>
      </c>
      <c r="W2483" s="166">
        <f>VLOOKUP(L2483,Schnitt5!L:P,2,0)</f>
        <v>0</v>
      </c>
      <c r="X2483" s="166">
        <f>VLOOKUP(L2483,Schnitt6!L:P,2,0)</f>
        <v>0</v>
      </c>
      <c r="AA2483" s="166">
        <f>VLOOKUP(L2483,Schnitt1!L:P,3,0)</f>
        <v>0</v>
      </c>
      <c r="AB2483" s="166">
        <f>VLOOKUP(L2483,Schnitt2!L:P,3,0)</f>
        <v>0</v>
      </c>
      <c r="AC2483" s="166">
        <f>VLOOKUP(L2483,Schnitt3!L:P,3,0)</f>
        <v>0</v>
      </c>
      <c r="AD2483" s="166">
        <f>VLOOKUP(L2483,Schnitt4!L:P,3,0)</f>
        <v>0</v>
      </c>
      <c r="AE2483" s="166">
        <f>VLOOKUP(L2483,Schnitt5!L:P,3,0)</f>
        <v>0</v>
      </c>
      <c r="AF2483" s="166">
        <f>VLOOKUP(L2483,Schnitt6!L:P,3,0)</f>
        <v>0</v>
      </c>
    </row>
    <row r="2484" spans="12:32" x14ac:dyDescent="0.25">
      <c r="L2484" s="264">
        <f>Member!A2484</f>
        <v>0</v>
      </c>
      <c r="S2484" s="166">
        <f>VLOOKUP(L2484,Schnitt1!L:P,2,0)</f>
        <v>0</v>
      </c>
      <c r="T2484" s="166">
        <f>VLOOKUP(L2484,Schnitt2!L:P,2,0)</f>
        <v>0</v>
      </c>
      <c r="U2484" s="166">
        <f>VLOOKUP(L2484,Schnitt3!L:P,2,0)</f>
        <v>0</v>
      </c>
      <c r="V2484" s="166">
        <f>VLOOKUP(L2484,Schnitt4!L:P,2,0)</f>
        <v>0</v>
      </c>
      <c r="W2484" s="166">
        <f>VLOOKUP(L2484,Schnitt5!L:P,2,0)</f>
        <v>0</v>
      </c>
      <c r="X2484" s="166">
        <f>VLOOKUP(L2484,Schnitt6!L:P,2,0)</f>
        <v>0</v>
      </c>
      <c r="AA2484" s="166">
        <f>VLOOKUP(L2484,Schnitt1!L:P,3,0)</f>
        <v>0</v>
      </c>
      <c r="AB2484" s="166">
        <f>VLOOKUP(L2484,Schnitt2!L:P,3,0)</f>
        <v>0</v>
      </c>
      <c r="AC2484" s="166">
        <f>VLOOKUP(L2484,Schnitt3!L:P,3,0)</f>
        <v>0</v>
      </c>
      <c r="AD2484" s="166">
        <f>VLOOKUP(L2484,Schnitt4!L:P,3,0)</f>
        <v>0</v>
      </c>
      <c r="AE2484" s="166">
        <f>VLOOKUP(L2484,Schnitt5!L:P,3,0)</f>
        <v>0</v>
      </c>
      <c r="AF2484" s="166">
        <f>VLOOKUP(L2484,Schnitt6!L:P,3,0)</f>
        <v>0</v>
      </c>
    </row>
    <row r="2485" spans="12:32" x14ac:dyDescent="0.25">
      <c r="L2485" s="264">
        <f>Member!A2485</f>
        <v>0</v>
      </c>
      <c r="S2485" s="166">
        <f>VLOOKUP(L2485,Schnitt1!L:P,2,0)</f>
        <v>0</v>
      </c>
      <c r="T2485" s="166">
        <f>VLOOKUP(L2485,Schnitt2!L:P,2,0)</f>
        <v>0</v>
      </c>
      <c r="U2485" s="166">
        <f>VLOOKUP(L2485,Schnitt3!L:P,2,0)</f>
        <v>0</v>
      </c>
      <c r="V2485" s="166">
        <f>VLOOKUP(L2485,Schnitt4!L:P,2,0)</f>
        <v>0</v>
      </c>
      <c r="W2485" s="166">
        <f>VLOOKUP(L2485,Schnitt5!L:P,2,0)</f>
        <v>0</v>
      </c>
      <c r="X2485" s="166">
        <f>VLOOKUP(L2485,Schnitt6!L:P,2,0)</f>
        <v>0</v>
      </c>
      <c r="AA2485" s="166">
        <f>VLOOKUP(L2485,Schnitt1!L:P,3,0)</f>
        <v>0</v>
      </c>
      <c r="AB2485" s="166">
        <f>VLOOKUP(L2485,Schnitt2!L:P,3,0)</f>
        <v>0</v>
      </c>
      <c r="AC2485" s="166">
        <f>VLOOKUP(L2485,Schnitt3!L:P,3,0)</f>
        <v>0</v>
      </c>
      <c r="AD2485" s="166">
        <f>VLOOKUP(L2485,Schnitt4!L:P,3,0)</f>
        <v>0</v>
      </c>
      <c r="AE2485" s="166">
        <f>VLOOKUP(L2485,Schnitt5!L:P,3,0)</f>
        <v>0</v>
      </c>
      <c r="AF2485" s="166">
        <f>VLOOKUP(L2485,Schnitt6!L:P,3,0)</f>
        <v>0</v>
      </c>
    </row>
    <row r="2486" spans="12:32" x14ac:dyDescent="0.25">
      <c r="L2486" s="264">
        <f>Member!A2486</f>
        <v>0</v>
      </c>
      <c r="S2486" s="166">
        <f>VLOOKUP(L2486,Schnitt1!L:P,2,0)</f>
        <v>0</v>
      </c>
      <c r="T2486" s="166">
        <f>VLOOKUP(L2486,Schnitt2!L:P,2,0)</f>
        <v>0</v>
      </c>
      <c r="U2486" s="166">
        <f>VLOOKUP(L2486,Schnitt3!L:P,2,0)</f>
        <v>0</v>
      </c>
      <c r="V2486" s="166">
        <f>VLOOKUP(L2486,Schnitt4!L:P,2,0)</f>
        <v>0</v>
      </c>
      <c r="W2486" s="166">
        <f>VLOOKUP(L2486,Schnitt5!L:P,2,0)</f>
        <v>0</v>
      </c>
      <c r="X2486" s="166">
        <f>VLOOKUP(L2486,Schnitt6!L:P,2,0)</f>
        <v>0</v>
      </c>
      <c r="AA2486" s="166">
        <f>VLOOKUP(L2486,Schnitt1!L:P,3,0)</f>
        <v>0</v>
      </c>
      <c r="AB2486" s="166">
        <f>VLOOKUP(L2486,Schnitt2!L:P,3,0)</f>
        <v>0</v>
      </c>
      <c r="AC2486" s="166">
        <f>VLOOKUP(L2486,Schnitt3!L:P,3,0)</f>
        <v>0</v>
      </c>
      <c r="AD2486" s="166">
        <f>VLOOKUP(L2486,Schnitt4!L:P,3,0)</f>
        <v>0</v>
      </c>
      <c r="AE2486" s="166">
        <f>VLOOKUP(L2486,Schnitt5!L:P,3,0)</f>
        <v>0</v>
      </c>
      <c r="AF2486" s="166">
        <f>VLOOKUP(L2486,Schnitt6!L:P,3,0)</f>
        <v>0</v>
      </c>
    </row>
    <row r="2487" spans="12:32" x14ac:dyDescent="0.25">
      <c r="L2487" s="264">
        <f>Member!A2487</f>
        <v>0</v>
      </c>
      <c r="S2487" s="166">
        <f>VLOOKUP(L2487,Schnitt1!L:P,2,0)</f>
        <v>0</v>
      </c>
      <c r="T2487" s="166">
        <f>VLOOKUP(L2487,Schnitt2!L:P,2,0)</f>
        <v>0</v>
      </c>
      <c r="U2487" s="166">
        <f>VLOOKUP(L2487,Schnitt3!L:P,2,0)</f>
        <v>0</v>
      </c>
      <c r="V2487" s="166">
        <f>VLOOKUP(L2487,Schnitt4!L:P,2,0)</f>
        <v>0</v>
      </c>
      <c r="W2487" s="166">
        <f>VLOOKUP(L2487,Schnitt5!L:P,2,0)</f>
        <v>0</v>
      </c>
      <c r="X2487" s="166">
        <f>VLOOKUP(L2487,Schnitt6!L:P,2,0)</f>
        <v>0</v>
      </c>
      <c r="AA2487" s="166">
        <f>VLOOKUP(L2487,Schnitt1!L:P,3,0)</f>
        <v>0</v>
      </c>
      <c r="AB2487" s="166">
        <f>VLOOKUP(L2487,Schnitt2!L:P,3,0)</f>
        <v>0</v>
      </c>
      <c r="AC2487" s="166">
        <f>VLOOKUP(L2487,Schnitt3!L:P,3,0)</f>
        <v>0</v>
      </c>
      <c r="AD2487" s="166">
        <f>VLOOKUP(L2487,Schnitt4!L:P,3,0)</f>
        <v>0</v>
      </c>
      <c r="AE2487" s="166">
        <f>VLOOKUP(L2487,Schnitt5!L:P,3,0)</f>
        <v>0</v>
      </c>
      <c r="AF2487" s="166">
        <f>VLOOKUP(L2487,Schnitt6!L:P,3,0)</f>
        <v>0</v>
      </c>
    </row>
    <row r="2488" spans="12:32" x14ac:dyDescent="0.25">
      <c r="L2488" s="264">
        <f>Member!A2488</f>
        <v>0</v>
      </c>
      <c r="S2488" s="166">
        <f>VLOOKUP(L2488,Schnitt1!L:P,2,0)</f>
        <v>0</v>
      </c>
      <c r="T2488" s="166">
        <f>VLOOKUP(L2488,Schnitt2!L:P,2,0)</f>
        <v>0</v>
      </c>
      <c r="U2488" s="166">
        <f>VLOOKUP(L2488,Schnitt3!L:P,2,0)</f>
        <v>0</v>
      </c>
      <c r="V2488" s="166">
        <f>VLOOKUP(L2488,Schnitt4!L:P,2,0)</f>
        <v>0</v>
      </c>
      <c r="W2488" s="166">
        <f>VLOOKUP(L2488,Schnitt5!L:P,2,0)</f>
        <v>0</v>
      </c>
      <c r="X2488" s="166">
        <f>VLOOKUP(L2488,Schnitt6!L:P,2,0)</f>
        <v>0</v>
      </c>
      <c r="AA2488" s="166">
        <f>VLOOKUP(L2488,Schnitt1!L:P,3,0)</f>
        <v>0</v>
      </c>
      <c r="AB2488" s="166">
        <f>VLOOKUP(L2488,Schnitt2!L:P,3,0)</f>
        <v>0</v>
      </c>
      <c r="AC2488" s="166">
        <f>VLOOKUP(L2488,Schnitt3!L:P,3,0)</f>
        <v>0</v>
      </c>
      <c r="AD2488" s="166">
        <f>VLOOKUP(L2488,Schnitt4!L:P,3,0)</f>
        <v>0</v>
      </c>
      <c r="AE2488" s="166">
        <f>VLOOKUP(L2488,Schnitt5!L:P,3,0)</f>
        <v>0</v>
      </c>
      <c r="AF2488" s="166">
        <f>VLOOKUP(L2488,Schnitt6!L:P,3,0)</f>
        <v>0</v>
      </c>
    </row>
    <row r="2489" spans="12:32" x14ac:dyDescent="0.25">
      <c r="L2489" s="264">
        <f>Member!A2489</f>
        <v>0</v>
      </c>
      <c r="S2489" s="166">
        <f>VLOOKUP(L2489,Schnitt1!L:P,2,0)</f>
        <v>0</v>
      </c>
      <c r="T2489" s="166">
        <f>VLOOKUP(L2489,Schnitt2!L:P,2,0)</f>
        <v>0</v>
      </c>
      <c r="U2489" s="166">
        <f>VLOOKUP(L2489,Schnitt3!L:P,2,0)</f>
        <v>0</v>
      </c>
      <c r="V2489" s="166">
        <f>VLOOKUP(L2489,Schnitt4!L:P,2,0)</f>
        <v>0</v>
      </c>
      <c r="W2489" s="166">
        <f>VLOOKUP(L2489,Schnitt5!L:P,2,0)</f>
        <v>0</v>
      </c>
      <c r="X2489" s="166">
        <f>VLOOKUP(L2489,Schnitt6!L:P,2,0)</f>
        <v>0</v>
      </c>
      <c r="AA2489" s="166">
        <f>VLOOKUP(L2489,Schnitt1!L:P,3,0)</f>
        <v>0</v>
      </c>
      <c r="AB2489" s="166">
        <f>VLOOKUP(L2489,Schnitt2!L:P,3,0)</f>
        <v>0</v>
      </c>
      <c r="AC2489" s="166">
        <f>VLOOKUP(L2489,Schnitt3!L:P,3,0)</f>
        <v>0</v>
      </c>
      <c r="AD2489" s="166">
        <f>VLOOKUP(L2489,Schnitt4!L:P,3,0)</f>
        <v>0</v>
      </c>
      <c r="AE2489" s="166">
        <f>VLOOKUP(L2489,Schnitt5!L:P,3,0)</f>
        <v>0</v>
      </c>
      <c r="AF2489" s="166">
        <f>VLOOKUP(L2489,Schnitt6!L:P,3,0)</f>
        <v>0</v>
      </c>
    </row>
    <row r="2490" spans="12:32" x14ac:dyDescent="0.25">
      <c r="L2490" s="264">
        <f>Member!A2490</f>
        <v>0</v>
      </c>
      <c r="S2490" s="166">
        <f>VLOOKUP(L2490,Schnitt1!L:P,2,0)</f>
        <v>0</v>
      </c>
      <c r="T2490" s="166">
        <f>VLOOKUP(L2490,Schnitt2!L:P,2,0)</f>
        <v>0</v>
      </c>
      <c r="U2490" s="166">
        <f>VLOOKUP(L2490,Schnitt3!L:P,2,0)</f>
        <v>0</v>
      </c>
      <c r="V2490" s="166">
        <f>VLOOKUP(L2490,Schnitt4!L:P,2,0)</f>
        <v>0</v>
      </c>
      <c r="W2490" s="166">
        <f>VLOOKUP(L2490,Schnitt5!L:P,2,0)</f>
        <v>0</v>
      </c>
      <c r="X2490" s="166">
        <f>VLOOKUP(L2490,Schnitt6!L:P,2,0)</f>
        <v>0</v>
      </c>
      <c r="AA2490" s="166">
        <f>VLOOKUP(L2490,Schnitt1!L:P,3,0)</f>
        <v>0</v>
      </c>
      <c r="AB2490" s="166">
        <f>VLOOKUP(L2490,Schnitt2!L:P,3,0)</f>
        <v>0</v>
      </c>
      <c r="AC2490" s="166">
        <f>VLOOKUP(L2490,Schnitt3!L:P,3,0)</f>
        <v>0</v>
      </c>
      <c r="AD2490" s="166">
        <f>VLOOKUP(L2490,Schnitt4!L:P,3,0)</f>
        <v>0</v>
      </c>
      <c r="AE2490" s="166">
        <f>VLOOKUP(L2490,Schnitt5!L:P,3,0)</f>
        <v>0</v>
      </c>
      <c r="AF2490" s="166">
        <f>VLOOKUP(L2490,Schnitt6!L:P,3,0)</f>
        <v>0</v>
      </c>
    </row>
    <row r="2491" spans="12:32" x14ac:dyDescent="0.25">
      <c r="L2491" s="264">
        <f>Member!A2491</f>
        <v>0</v>
      </c>
      <c r="S2491" s="166">
        <f>VLOOKUP(L2491,Schnitt1!L:P,2,0)</f>
        <v>0</v>
      </c>
      <c r="T2491" s="166">
        <f>VLOOKUP(L2491,Schnitt2!L:P,2,0)</f>
        <v>0</v>
      </c>
      <c r="U2491" s="166">
        <f>VLOOKUP(L2491,Schnitt3!L:P,2,0)</f>
        <v>0</v>
      </c>
      <c r="V2491" s="166">
        <f>VLOOKUP(L2491,Schnitt4!L:P,2,0)</f>
        <v>0</v>
      </c>
      <c r="W2491" s="166">
        <f>VLOOKUP(L2491,Schnitt5!L:P,2,0)</f>
        <v>0</v>
      </c>
      <c r="X2491" s="166">
        <f>VLOOKUP(L2491,Schnitt6!L:P,2,0)</f>
        <v>0</v>
      </c>
      <c r="AA2491" s="166">
        <f>VLOOKUP(L2491,Schnitt1!L:P,3,0)</f>
        <v>0</v>
      </c>
      <c r="AB2491" s="166">
        <f>VLOOKUP(L2491,Schnitt2!L:P,3,0)</f>
        <v>0</v>
      </c>
      <c r="AC2491" s="166">
        <f>VLOOKUP(L2491,Schnitt3!L:P,3,0)</f>
        <v>0</v>
      </c>
      <c r="AD2491" s="166">
        <f>VLOOKUP(L2491,Schnitt4!L:P,3,0)</f>
        <v>0</v>
      </c>
      <c r="AE2491" s="166">
        <f>VLOOKUP(L2491,Schnitt5!L:P,3,0)</f>
        <v>0</v>
      </c>
      <c r="AF2491" s="166">
        <f>VLOOKUP(L2491,Schnitt6!L:P,3,0)</f>
        <v>0</v>
      </c>
    </row>
    <row r="2492" spans="12:32" x14ac:dyDescent="0.25">
      <c r="L2492" s="264">
        <f>Member!A2492</f>
        <v>0</v>
      </c>
      <c r="S2492" s="166">
        <f>VLOOKUP(L2492,Schnitt1!L:P,2,0)</f>
        <v>0</v>
      </c>
      <c r="T2492" s="166">
        <f>VLOOKUP(L2492,Schnitt2!L:P,2,0)</f>
        <v>0</v>
      </c>
      <c r="U2492" s="166">
        <f>VLOOKUP(L2492,Schnitt3!L:P,2,0)</f>
        <v>0</v>
      </c>
      <c r="V2492" s="166">
        <f>VLOOKUP(L2492,Schnitt4!L:P,2,0)</f>
        <v>0</v>
      </c>
      <c r="W2492" s="166">
        <f>VLOOKUP(L2492,Schnitt5!L:P,2,0)</f>
        <v>0</v>
      </c>
      <c r="X2492" s="166">
        <f>VLOOKUP(L2492,Schnitt6!L:P,2,0)</f>
        <v>0</v>
      </c>
      <c r="AA2492" s="166">
        <f>VLOOKUP(L2492,Schnitt1!L:P,3,0)</f>
        <v>0</v>
      </c>
      <c r="AB2492" s="166">
        <f>VLOOKUP(L2492,Schnitt2!L:P,3,0)</f>
        <v>0</v>
      </c>
      <c r="AC2492" s="166">
        <f>VLOOKUP(L2492,Schnitt3!L:P,3,0)</f>
        <v>0</v>
      </c>
      <c r="AD2492" s="166">
        <f>VLOOKUP(L2492,Schnitt4!L:P,3,0)</f>
        <v>0</v>
      </c>
      <c r="AE2492" s="166">
        <f>VLOOKUP(L2492,Schnitt5!L:P,3,0)</f>
        <v>0</v>
      </c>
      <c r="AF2492" s="166">
        <f>VLOOKUP(L2492,Schnitt6!L:P,3,0)</f>
        <v>0</v>
      </c>
    </row>
    <row r="2493" spans="12:32" x14ac:dyDescent="0.25">
      <c r="L2493" s="264">
        <f>Member!A2493</f>
        <v>0</v>
      </c>
      <c r="S2493" s="166">
        <f>VLOOKUP(L2493,Schnitt1!L:P,2,0)</f>
        <v>0</v>
      </c>
      <c r="T2493" s="166">
        <f>VLOOKUP(L2493,Schnitt2!L:P,2,0)</f>
        <v>0</v>
      </c>
      <c r="U2493" s="166">
        <f>VLOOKUP(L2493,Schnitt3!L:P,2,0)</f>
        <v>0</v>
      </c>
      <c r="V2493" s="166">
        <f>VLOOKUP(L2493,Schnitt4!L:P,2,0)</f>
        <v>0</v>
      </c>
      <c r="W2493" s="166">
        <f>VLOOKUP(L2493,Schnitt5!L:P,2,0)</f>
        <v>0</v>
      </c>
      <c r="X2493" s="166">
        <f>VLOOKUP(L2493,Schnitt6!L:P,2,0)</f>
        <v>0</v>
      </c>
      <c r="AA2493" s="166">
        <f>VLOOKUP(L2493,Schnitt1!L:P,3,0)</f>
        <v>0</v>
      </c>
      <c r="AB2493" s="166">
        <f>VLOOKUP(L2493,Schnitt2!L:P,3,0)</f>
        <v>0</v>
      </c>
      <c r="AC2493" s="166">
        <f>VLOOKUP(L2493,Schnitt3!L:P,3,0)</f>
        <v>0</v>
      </c>
      <c r="AD2493" s="166">
        <f>VLOOKUP(L2493,Schnitt4!L:P,3,0)</f>
        <v>0</v>
      </c>
      <c r="AE2493" s="166">
        <f>VLOOKUP(L2493,Schnitt5!L:P,3,0)</f>
        <v>0</v>
      </c>
      <c r="AF2493" s="166">
        <f>VLOOKUP(L2493,Schnitt6!L:P,3,0)</f>
        <v>0</v>
      </c>
    </row>
    <row r="2494" spans="12:32" x14ac:dyDescent="0.25">
      <c r="L2494" s="264">
        <f>Member!A2494</f>
        <v>0</v>
      </c>
      <c r="S2494" s="166">
        <f>VLOOKUP(L2494,Schnitt1!L:P,2,0)</f>
        <v>0</v>
      </c>
      <c r="T2494" s="166">
        <f>VLOOKUP(L2494,Schnitt2!L:P,2,0)</f>
        <v>0</v>
      </c>
      <c r="U2494" s="166">
        <f>VLOOKUP(L2494,Schnitt3!L:P,2,0)</f>
        <v>0</v>
      </c>
      <c r="V2494" s="166">
        <f>VLOOKUP(L2494,Schnitt4!L:P,2,0)</f>
        <v>0</v>
      </c>
      <c r="W2494" s="166">
        <f>VLOOKUP(L2494,Schnitt5!L:P,2,0)</f>
        <v>0</v>
      </c>
      <c r="X2494" s="166">
        <f>VLOOKUP(L2494,Schnitt6!L:P,2,0)</f>
        <v>0</v>
      </c>
      <c r="AA2494" s="166">
        <f>VLOOKUP(L2494,Schnitt1!L:P,3,0)</f>
        <v>0</v>
      </c>
      <c r="AB2494" s="166">
        <f>VLOOKUP(L2494,Schnitt2!L:P,3,0)</f>
        <v>0</v>
      </c>
      <c r="AC2494" s="166">
        <f>VLOOKUP(L2494,Schnitt3!L:P,3,0)</f>
        <v>0</v>
      </c>
      <c r="AD2494" s="166">
        <f>VLOOKUP(L2494,Schnitt4!L:P,3,0)</f>
        <v>0</v>
      </c>
      <c r="AE2494" s="166">
        <f>VLOOKUP(L2494,Schnitt5!L:P,3,0)</f>
        <v>0</v>
      </c>
      <c r="AF2494" s="166">
        <f>VLOOKUP(L2494,Schnitt6!L:P,3,0)</f>
        <v>0</v>
      </c>
    </row>
    <row r="2495" spans="12:32" x14ac:dyDescent="0.25">
      <c r="L2495" s="264">
        <f>Member!A2495</f>
        <v>0</v>
      </c>
      <c r="S2495" s="166">
        <f>VLOOKUP(L2495,Schnitt1!L:P,2,0)</f>
        <v>0</v>
      </c>
      <c r="T2495" s="166">
        <f>VLOOKUP(L2495,Schnitt2!L:P,2,0)</f>
        <v>0</v>
      </c>
      <c r="U2495" s="166">
        <f>VLOOKUP(L2495,Schnitt3!L:P,2,0)</f>
        <v>0</v>
      </c>
      <c r="V2495" s="166">
        <f>VLOOKUP(L2495,Schnitt4!L:P,2,0)</f>
        <v>0</v>
      </c>
      <c r="W2495" s="166">
        <f>VLOOKUP(L2495,Schnitt5!L:P,2,0)</f>
        <v>0</v>
      </c>
      <c r="X2495" s="166">
        <f>VLOOKUP(L2495,Schnitt6!L:P,2,0)</f>
        <v>0</v>
      </c>
      <c r="AA2495" s="166">
        <f>VLOOKUP(L2495,Schnitt1!L:P,3,0)</f>
        <v>0</v>
      </c>
      <c r="AB2495" s="166">
        <f>VLOOKUP(L2495,Schnitt2!L:P,3,0)</f>
        <v>0</v>
      </c>
      <c r="AC2495" s="166">
        <f>VLOOKUP(L2495,Schnitt3!L:P,3,0)</f>
        <v>0</v>
      </c>
      <c r="AD2495" s="166">
        <f>VLOOKUP(L2495,Schnitt4!L:P,3,0)</f>
        <v>0</v>
      </c>
      <c r="AE2495" s="166">
        <f>VLOOKUP(L2495,Schnitt5!L:P,3,0)</f>
        <v>0</v>
      </c>
      <c r="AF2495" s="166">
        <f>VLOOKUP(L2495,Schnitt6!L:P,3,0)</f>
        <v>0</v>
      </c>
    </row>
    <row r="2496" spans="12:32" x14ac:dyDescent="0.25">
      <c r="L2496" s="264">
        <f>Member!A2496</f>
        <v>0</v>
      </c>
      <c r="S2496" s="166">
        <f>VLOOKUP(L2496,Schnitt1!L:P,2,0)</f>
        <v>0</v>
      </c>
      <c r="T2496" s="166">
        <f>VLOOKUP(L2496,Schnitt2!L:P,2,0)</f>
        <v>0</v>
      </c>
      <c r="U2496" s="166">
        <f>VLOOKUP(L2496,Schnitt3!L:P,2,0)</f>
        <v>0</v>
      </c>
      <c r="V2496" s="166">
        <f>VLOOKUP(L2496,Schnitt4!L:P,2,0)</f>
        <v>0</v>
      </c>
      <c r="W2496" s="166">
        <f>VLOOKUP(L2496,Schnitt5!L:P,2,0)</f>
        <v>0</v>
      </c>
      <c r="X2496" s="166">
        <f>VLOOKUP(L2496,Schnitt6!L:P,2,0)</f>
        <v>0</v>
      </c>
      <c r="AA2496" s="166">
        <f>VLOOKUP(L2496,Schnitt1!L:P,3,0)</f>
        <v>0</v>
      </c>
      <c r="AB2496" s="166">
        <f>VLOOKUP(L2496,Schnitt2!L:P,3,0)</f>
        <v>0</v>
      </c>
      <c r="AC2496" s="166">
        <f>VLOOKUP(L2496,Schnitt3!L:P,3,0)</f>
        <v>0</v>
      </c>
      <c r="AD2496" s="166">
        <f>VLOOKUP(L2496,Schnitt4!L:P,3,0)</f>
        <v>0</v>
      </c>
      <c r="AE2496" s="166">
        <f>VLOOKUP(L2496,Schnitt5!L:P,3,0)</f>
        <v>0</v>
      </c>
      <c r="AF2496" s="166">
        <f>VLOOKUP(L2496,Schnitt6!L:P,3,0)</f>
        <v>0</v>
      </c>
    </row>
    <row r="2497" spans="12:32" x14ac:dyDescent="0.25">
      <c r="L2497" s="264">
        <f>Member!A2497</f>
        <v>0</v>
      </c>
      <c r="S2497" s="166">
        <f>VLOOKUP(L2497,Schnitt1!L:P,2,0)</f>
        <v>0</v>
      </c>
      <c r="T2497" s="166">
        <f>VLOOKUP(L2497,Schnitt2!L:P,2,0)</f>
        <v>0</v>
      </c>
      <c r="U2497" s="166">
        <f>VLOOKUP(L2497,Schnitt3!L:P,2,0)</f>
        <v>0</v>
      </c>
      <c r="V2497" s="166">
        <f>VLOOKUP(L2497,Schnitt4!L:P,2,0)</f>
        <v>0</v>
      </c>
      <c r="W2497" s="166">
        <f>VLOOKUP(L2497,Schnitt5!L:P,2,0)</f>
        <v>0</v>
      </c>
      <c r="X2497" s="166">
        <f>VLOOKUP(L2497,Schnitt6!L:P,2,0)</f>
        <v>0</v>
      </c>
      <c r="AA2497" s="166">
        <f>VLOOKUP(L2497,Schnitt1!L:P,3,0)</f>
        <v>0</v>
      </c>
      <c r="AB2497" s="166">
        <f>VLOOKUP(L2497,Schnitt2!L:P,3,0)</f>
        <v>0</v>
      </c>
      <c r="AC2497" s="166">
        <f>VLOOKUP(L2497,Schnitt3!L:P,3,0)</f>
        <v>0</v>
      </c>
      <c r="AD2497" s="166">
        <f>VLOOKUP(L2497,Schnitt4!L:P,3,0)</f>
        <v>0</v>
      </c>
      <c r="AE2497" s="166">
        <f>VLOOKUP(L2497,Schnitt5!L:P,3,0)</f>
        <v>0</v>
      </c>
      <c r="AF2497" s="166">
        <f>VLOOKUP(L2497,Schnitt6!L:P,3,0)</f>
        <v>0</v>
      </c>
    </row>
    <row r="2498" spans="12:32" x14ac:dyDescent="0.25">
      <c r="L2498" s="264">
        <f>Member!A2498</f>
        <v>0</v>
      </c>
      <c r="S2498" s="166">
        <f>VLOOKUP(L2498,Schnitt1!L:P,2,0)</f>
        <v>0</v>
      </c>
      <c r="T2498" s="166">
        <f>VLOOKUP(L2498,Schnitt2!L:P,2,0)</f>
        <v>0</v>
      </c>
      <c r="U2498" s="166">
        <f>VLOOKUP(L2498,Schnitt3!L:P,2,0)</f>
        <v>0</v>
      </c>
      <c r="V2498" s="166">
        <f>VLOOKUP(L2498,Schnitt4!L:P,2,0)</f>
        <v>0</v>
      </c>
      <c r="W2498" s="166">
        <f>VLOOKUP(L2498,Schnitt5!L:P,2,0)</f>
        <v>0</v>
      </c>
      <c r="X2498" s="166">
        <f>VLOOKUP(L2498,Schnitt6!L:P,2,0)</f>
        <v>0</v>
      </c>
      <c r="AA2498" s="166">
        <f>VLOOKUP(L2498,Schnitt1!L:P,3,0)</f>
        <v>0</v>
      </c>
      <c r="AB2498" s="166">
        <f>VLOOKUP(L2498,Schnitt2!L:P,3,0)</f>
        <v>0</v>
      </c>
      <c r="AC2498" s="166">
        <f>VLOOKUP(L2498,Schnitt3!L:P,3,0)</f>
        <v>0</v>
      </c>
      <c r="AD2498" s="166">
        <f>VLOOKUP(L2498,Schnitt4!L:P,3,0)</f>
        <v>0</v>
      </c>
      <c r="AE2498" s="166">
        <f>VLOOKUP(L2498,Schnitt5!L:P,3,0)</f>
        <v>0</v>
      </c>
      <c r="AF2498" s="166">
        <f>VLOOKUP(L2498,Schnitt6!L:P,3,0)</f>
        <v>0</v>
      </c>
    </row>
    <row r="2499" spans="12:32" x14ac:dyDescent="0.25">
      <c r="L2499" s="264">
        <f>Member!A2499</f>
        <v>0</v>
      </c>
      <c r="S2499" s="166">
        <f>VLOOKUP(L2499,Schnitt1!L:P,2,0)</f>
        <v>0</v>
      </c>
      <c r="T2499" s="166">
        <f>VLOOKUP(L2499,Schnitt2!L:P,2,0)</f>
        <v>0</v>
      </c>
      <c r="U2499" s="166">
        <f>VLOOKUP(L2499,Schnitt3!L:P,2,0)</f>
        <v>0</v>
      </c>
      <c r="V2499" s="166">
        <f>VLOOKUP(L2499,Schnitt4!L:P,2,0)</f>
        <v>0</v>
      </c>
      <c r="W2499" s="166">
        <f>VLOOKUP(L2499,Schnitt5!L:P,2,0)</f>
        <v>0</v>
      </c>
      <c r="X2499" s="166">
        <f>VLOOKUP(L2499,Schnitt6!L:P,2,0)</f>
        <v>0</v>
      </c>
      <c r="AA2499" s="166">
        <f>VLOOKUP(L2499,Schnitt1!L:P,3,0)</f>
        <v>0</v>
      </c>
      <c r="AB2499" s="166">
        <f>VLOOKUP(L2499,Schnitt2!L:P,3,0)</f>
        <v>0</v>
      </c>
      <c r="AC2499" s="166">
        <f>VLOOKUP(L2499,Schnitt3!L:P,3,0)</f>
        <v>0</v>
      </c>
      <c r="AD2499" s="166">
        <f>VLOOKUP(L2499,Schnitt4!L:P,3,0)</f>
        <v>0</v>
      </c>
      <c r="AE2499" s="166">
        <f>VLOOKUP(L2499,Schnitt5!L:P,3,0)</f>
        <v>0</v>
      </c>
      <c r="AF2499" s="166">
        <f>VLOOKUP(L2499,Schnitt6!L:P,3,0)</f>
        <v>0</v>
      </c>
    </row>
    <row r="2500" spans="12:32" x14ac:dyDescent="0.25">
      <c r="L2500" s="264">
        <f>Member!A2500</f>
        <v>0</v>
      </c>
      <c r="S2500" s="166">
        <f>VLOOKUP(L2500,Schnitt1!L:P,2,0)</f>
        <v>0</v>
      </c>
      <c r="T2500" s="166">
        <f>VLOOKUP(L2500,Schnitt2!L:P,2,0)</f>
        <v>0</v>
      </c>
      <c r="U2500" s="166">
        <f>VLOOKUP(L2500,Schnitt3!L:P,2,0)</f>
        <v>0</v>
      </c>
      <c r="V2500" s="166">
        <f>VLOOKUP(L2500,Schnitt4!L:P,2,0)</f>
        <v>0</v>
      </c>
      <c r="W2500" s="166">
        <f>VLOOKUP(L2500,Schnitt5!L:P,2,0)</f>
        <v>0</v>
      </c>
      <c r="X2500" s="166">
        <f>VLOOKUP(L2500,Schnitt6!L:P,2,0)</f>
        <v>0</v>
      </c>
      <c r="AA2500" s="166">
        <f>VLOOKUP(L2500,Schnitt1!L:P,3,0)</f>
        <v>0</v>
      </c>
      <c r="AB2500" s="166">
        <f>VLOOKUP(L2500,Schnitt2!L:P,3,0)</f>
        <v>0</v>
      </c>
      <c r="AC2500" s="166">
        <f>VLOOKUP(L2500,Schnitt3!L:P,3,0)</f>
        <v>0</v>
      </c>
      <c r="AD2500" s="166">
        <f>VLOOKUP(L2500,Schnitt4!L:P,3,0)</f>
        <v>0</v>
      </c>
      <c r="AE2500" s="166">
        <f>VLOOKUP(L2500,Schnitt5!L:P,3,0)</f>
        <v>0</v>
      </c>
      <c r="AF2500" s="166">
        <f>VLOOKUP(L2500,Schnitt6!L:P,3,0)</f>
        <v>0</v>
      </c>
    </row>
    <row r="2501" spans="12:32" x14ac:dyDescent="0.25">
      <c r="L2501" s="264">
        <f>Member!A2501</f>
        <v>0</v>
      </c>
      <c r="S2501" s="166">
        <f>VLOOKUP(L2501,Schnitt1!L:P,2,0)</f>
        <v>0</v>
      </c>
      <c r="T2501" s="166">
        <f>VLOOKUP(L2501,Schnitt2!L:P,2,0)</f>
        <v>0</v>
      </c>
      <c r="U2501" s="166">
        <f>VLOOKUP(L2501,Schnitt3!L:P,2,0)</f>
        <v>0</v>
      </c>
      <c r="V2501" s="166">
        <f>VLOOKUP(L2501,Schnitt4!L:P,2,0)</f>
        <v>0</v>
      </c>
      <c r="W2501" s="166">
        <f>VLOOKUP(L2501,Schnitt5!L:P,2,0)</f>
        <v>0</v>
      </c>
      <c r="X2501" s="166">
        <f>VLOOKUP(L2501,Schnitt6!L:P,2,0)</f>
        <v>0</v>
      </c>
      <c r="AA2501" s="166">
        <f>VLOOKUP(L2501,Schnitt1!L:P,3,0)</f>
        <v>0</v>
      </c>
      <c r="AB2501" s="166">
        <f>VLOOKUP(L2501,Schnitt2!L:P,3,0)</f>
        <v>0</v>
      </c>
      <c r="AC2501" s="166">
        <f>VLOOKUP(L2501,Schnitt3!L:P,3,0)</f>
        <v>0</v>
      </c>
      <c r="AD2501" s="166">
        <f>VLOOKUP(L2501,Schnitt4!L:P,3,0)</f>
        <v>0</v>
      </c>
      <c r="AE2501" s="166">
        <f>VLOOKUP(L2501,Schnitt5!L:P,3,0)</f>
        <v>0</v>
      </c>
      <c r="AF2501" s="166">
        <f>VLOOKUP(L2501,Schnitt6!L:P,3,0)</f>
        <v>0</v>
      </c>
    </row>
    <row r="2502" spans="12:32" x14ac:dyDescent="0.25">
      <c r="L2502" s="264">
        <f>Member!A2502</f>
        <v>0</v>
      </c>
      <c r="S2502" s="166">
        <f>VLOOKUP(L2502,Schnitt1!L:P,2,0)</f>
        <v>0</v>
      </c>
      <c r="T2502" s="166">
        <f>VLOOKUP(L2502,Schnitt2!L:P,2,0)</f>
        <v>0</v>
      </c>
      <c r="U2502" s="166">
        <f>VLOOKUP(L2502,Schnitt3!L:P,2,0)</f>
        <v>0</v>
      </c>
      <c r="V2502" s="166">
        <f>VLOOKUP(L2502,Schnitt4!L:P,2,0)</f>
        <v>0</v>
      </c>
      <c r="W2502" s="166">
        <f>VLOOKUP(L2502,Schnitt5!L:P,2,0)</f>
        <v>0</v>
      </c>
      <c r="X2502" s="166">
        <f>VLOOKUP(L2502,Schnitt6!L:P,2,0)</f>
        <v>0</v>
      </c>
      <c r="AA2502" s="166">
        <f>VLOOKUP(L2502,Schnitt1!L:P,3,0)</f>
        <v>0</v>
      </c>
      <c r="AB2502" s="166">
        <f>VLOOKUP(L2502,Schnitt2!L:P,3,0)</f>
        <v>0</v>
      </c>
      <c r="AC2502" s="166">
        <f>VLOOKUP(L2502,Schnitt3!L:P,3,0)</f>
        <v>0</v>
      </c>
      <c r="AD2502" s="166">
        <f>VLOOKUP(L2502,Schnitt4!L:P,3,0)</f>
        <v>0</v>
      </c>
      <c r="AE2502" s="166">
        <f>VLOOKUP(L2502,Schnitt5!L:P,3,0)</f>
        <v>0</v>
      </c>
      <c r="AF2502" s="166">
        <f>VLOOKUP(L2502,Schnitt6!L:P,3,0)</f>
        <v>0</v>
      </c>
    </row>
    <row r="2503" spans="12:32" x14ac:dyDescent="0.25">
      <c r="L2503" s="264">
        <f>Member!A2503</f>
        <v>0</v>
      </c>
      <c r="S2503" s="166">
        <f>VLOOKUP(L2503,Schnitt1!L:P,2,0)</f>
        <v>0</v>
      </c>
      <c r="T2503" s="166">
        <f>VLOOKUP(L2503,Schnitt2!L:P,2,0)</f>
        <v>0</v>
      </c>
      <c r="U2503" s="166">
        <f>VLOOKUP(L2503,Schnitt3!L:P,2,0)</f>
        <v>0</v>
      </c>
      <c r="V2503" s="166">
        <f>VLOOKUP(L2503,Schnitt4!L:P,2,0)</f>
        <v>0</v>
      </c>
      <c r="W2503" s="166">
        <f>VLOOKUP(L2503,Schnitt5!L:P,2,0)</f>
        <v>0</v>
      </c>
      <c r="X2503" s="166">
        <f>VLOOKUP(L2503,Schnitt6!L:P,2,0)</f>
        <v>0</v>
      </c>
      <c r="AA2503" s="166">
        <f>VLOOKUP(L2503,Schnitt1!L:P,3,0)</f>
        <v>0</v>
      </c>
      <c r="AB2503" s="166">
        <f>VLOOKUP(L2503,Schnitt2!L:P,3,0)</f>
        <v>0</v>
      </c>
      <c r="AC2503" s="166">
        <f>VLOOKUP(L2503,Schnitt3!L:P,3,0)</f>
        <v>0</v>
      </c>
      <c r="AD2503" s="166">
        <f>VLOOKUP(L2503,Schnitt4!L:P,3,0)</f>
        <v>0</v>
      </c>
      <c r="AE2503" s="166">
        <f>VLOOKUP(L2503,Schnitt5!L:P,3,0)</f>
        <v>0</v>
      </c>
      <c r="AF2503" s="166">
        <f>VLOOKUP(L2503,Schnitt6!L:P,3,0)</f>
        <v>0</v>
      </c>
    </row>
    <row r="2504" spans="12:32" x14ac:dyDescent="0.25">
      <c r="L2504" s="264">
        <f>Member!A2504</f>
        <v>0</v>
      </c>
      <c r="S2504" s="166">
        <f>VLOOKUP(L2504,Schnitt1!L:P,2,0)</f>
        <v>0</v>
      </c>
      <c r="T2504" s="166">
        <f>VLOOKUP(L2504,Schnitt2!L:P,2,0)</f>
        <v>0</v>
      </c>
      <c r="U2504" s="166">
        <f>VLOOKUP(L2504,Schnitt3!L:P,2,0)</f>
        <v>0</v>
      </c>
      <c r="V2504" s="166">
        <f>VLOOKUP(L2504,Schnitt4!L:P,2,0)</f>
        <v>0</v>
      </c>
      <c r="W2504" s="166">
        <f>VLOOKUP(L2504,Schnitt5!L:P,2,0)</f>
        <v>0</v>
      </c>
      <c r="X2504" s="166">
        <f>VLOOKUP(L2504,Schnitt6!L:P,2,0)</f>
        <v>0</v>
      </c>
      <c r="AA2504" s="166">
        <f>VLOOKUP(L2504,Schnitt1!L:P,3,0)</f>
        <v>0</v>
      </c>
      <c r="AB2504" s="166">
        <f>VLOOKUP(L2504,Schnitt2!L:P,3,0)</f>
        <v>0</v>
      </c>
      <c r="AC2504" s="166">
        <f>VLOOKUP(L2504,Schnitt3!L:P,3,0)</f>
        <v>0</v>
      </c>
      <c r="AD2504" s="166">
        <f>VLOOKUP(L2504,Schnitt4!L:P,3,0)</f>
        <v>0</v>
      </c>
      <c r="AE2504" s="166">
        <f>VLOOKUP(L2504,Schnitt5!L:P,3,0)</f>
        <v>0</v>
      </c>
      <c r="AF2504" s="166">
        <f>VLOOKUP(L2504,Schnitt6!L:P,3,0)</f>
        <v>0</v>
      </c>
    </row>
    <row r="2505" spans="12:32" x14ac:dyDescent="0.25">
      <c r="L2505" s="264">
        <f>Member!A2505</f>
        <v>0</v>
      </c>
      <c r="S2505" s="166">
        <f>VLOOKUP(L2505,Schnitt1!L:P,2,0)</f>
        <v>0</v>
      </c>
      <c r="T2505" s="166">
        <f>VLOOKUP(L2505,Schnitt2!L:P,2,0)</f>
        <v>0</v>
      </c>
      <c r="U2505" s="166">
        <f>VLOOKUP(L2505,Schnitt3!L:P,2,0)</f>
        <v>0</v>
      </c>
      <c r="V2505" s="166">
        <f>VLOOKUP(L2505,Schnitt4!L:P,2,0)</f>
        <v>0</v>
      </c>
      <c r="W2505" s="166">
        <f>VLOOKUP(L2505,Schnitt5!L:P,2,0)</f>
        <v>0</v>
      </c>
      <c r="X2505" s="166">
        <f>VLOOKUP(L2505,Schnitt6!L:P,2,0)</f>
        <v>0</v>
      </c>
      <c r="AA2505" s="166">
        <f>VLOOKUP(L2505,Schnitt1!L:P,3,0)</f>
        <v>0</v>
      </c>
      <c r="AB2505" s="166">
        <f>VLOOKUP(L2505,Schnitt2!L:P,3,0)</f>
        <v>0</v>
      </c>
      <c r="AC2505" s="166">
        <f>VLOOKUP(L2505,Schnitt3!L:P,3,0)</f>
        <v>0</v>
      </c>
      <c r="AD2505" s="166">
        <f>VLOOKUP(L2505,Schnitt4!L:P,3,0)</f>
        <v>0</v>
      </c>
      <c r="AE2505" s="166">
        <f>VLOOKUP(L2505,Schnitt5!L:P,3,0)</f>
        <v>0</v>
      </c>
      <c r="AF2505" s="166">
        <f>VLOOKUP(L2505,Schnitt6!L:P,3,0)</f>
        <v>0</v>
      </c>
    </row>
    <row r="2506" spans="12:32" x14ac:dyDescent="0.25">
      <c r="L2506" s="264">
        <f>Member!A2506</f>
        <v>0</v>
      </c>
      <c r="S2506" s="166">
        <f>VLOOKUP(L2506,Schnitt1!L:P,2,0)</f>
        <v>0</v>
      </c>
      <c r="T2506" s="166">
        <f>VLOOKUP(L2506,Schnitt2!L:P,2,0)</f>
        <v>0</v>
      </c>
      <c r="U2506" s="166">
        <f>VLOOKUP(L2506,Schnitt3!L:P,2,0)</f>
        <v>0</v>
      </c>
      <c r="V2506" s="166">
        <f>VLOOKUP(L2506,Schnitt4!L:P,2,0)</f>
        <v>0</v>
      </c>
      <c r="W2506" s="166">
        <f>VLOOKUP(L2506,Schnitt5!L:P,2,0)</f>
        <v>0</v>
      </c>
      <c r="X2506" s="166">
        <f>VLOOKUP(L2506,Schnitt6!L:P,2,0)</f>
        <v>0</v>
      </c>
      <c r="AA2506" s="166">
        <f>VLOOKUP(L2506,Schnitt1!L:P,3,0)</f>
        <v>0</v>
      </c>
      <c r="AB2506" s="166">
        <f>VLOOKUP(L2506,Schnitt2!L:P,3,0)</f>
        <v>0</v>
      </c>
      <c r="AC2506" s="166">
        <f>VLOOKUP(L2506,Schnitt3!L:P,3,0)</f>
        <v>0</v>
      </c>
      <c r="AD2506" s="166">
        <f>VLOOKUP(L2506,Schnitt4!L:P,3,0)</f>
        <v>0</v>
      </c>
      <c r="AE2506" s="166">
        <f>VLOOKUP(L2506,Schnitt5!L:P,3,0)</f>
        <v>0</v>
      </c>
      <c r="AF2506" s="166">
        <f>VLOOKUP(L2506,Schnitt6!L:P,3,0)</f>
        <v>0</v>
      </c>
    </row>
    <row r="2507" spans="12:32" x14ac:dyDescent="0.25">
      <c r="L2507" s="264">
        <f>Member!A2507</f>
        <v>0</v>
      </c>
      <c r="S2507" s="166">
        <f>VLOOKUP(L2507,Schnitt1!L:P,2,0)</f>
        <v>0</v>
      </c>
      <c r="T2507" s="166">
        <f>VLOOKUP(L2507,Schnitt2!L:P,2,0)</f>
        <v>0</v>
      </c>
      <c r="U2507" s="166">
        <f>VLOOKUP(L2507,Schnitt3!L:P,2,0)</f>
        <v>0</v>
      </c>
      <c r="V2507" s="166">
        <f>VLOOKUP(L2507,Schnitt4!L:P,2,0)</f>
        <v>0</v>
      </c>
      <c r="W2507" s="166">
        <f>VLOOKUP(L2507,Schnitt5!L:P,2,0)</f>
        <v>0</v>
      </c>
      <c r="X2507" s="166">
        <f>VLOOKUP(L2507,Schnitt6!L:P,2,0)</f>
        <v>0</v>
      </c>
      <c r="AA2507" s="166">
        <f>VLOOKUP(L2507,Schnitt1!L:P,3,0)</f>
        <v>0</v>
      </c>
      <c r="AB2507" s="166">
        <f>VLOOKUP(L2507,Schnitt2!L:P,3,0)</f>
        <v>0</v>
      </c>
      <c r="AC2507" s="166">
        <f>VLOOKUP(L2507,Schnitt3!L:P,3,0)</f>
        <v>0</v>
      </c>
      <c r="AD2507" s="166">
        <f>VLOOKUP(L2507,Schnitt4!L:P,3,0)</f>
        <v>0</v>
      </c>
      <c r="AE2507" s="166">
        <f>VLOOKUP(L2507,Schnitt5!L:P,3,0)</f>
        <v>0</v>
      </c>
      <c r="AF2507" s="166">
        <f>VLOOKUP(L2507,Schnitt6!L:P,3,0)</f>
        <v>0</v>
      </c>
    </row>
    <row r="2508" spans="12:32" x14ac:dyDescent="0.25">
      <c r="L2508" s="264">
        <f>Member!A2508</f>
        <v>0</v>
      </c>
      <c r="S2508" s="166">
        <f>VLOOKUP(L2508,Schnitt1!L:P,2,0)</f>
        <v>0</v>
      </c>
      <c r="T2508" s="166">
        <f>VLOOKUP(L2508,Schnitt2!L:P,2,0)</f>
        <v>0</v>
      </c>
      <c r="U2508" s="166">
        <f>VLOOKUP(L2508,Schnitt3!L:P,2,0)</f>
        <v>0</v>
      </c>
      <c r="V2508" s="166">
        <f>VLOOKUP(L2508,Schnitt4!L:P,2,0)</f>
        <v>0</v>
      </c>
      <c r="W2508" s="166">
        <f>VLOOKUP(L2508,Schnitt5!L:P,2,0)</f>
        <v>0</v>
      </c>
      <c r="X2508" s="166">
        <f>VLOOKUP(L2508,Schnitt6!L:P,2,0)</f>
        <v>0</v>
      </c>
      <c r="AA2508" s="166">
        <f>VLOOKUP(L2508,Schnitt1!L:P,3,0)</f>
        <v>0</v>
      </c>
      <c r="AB2508" s="166">
        <f>VLOOKUP(L2508,Schnitt2!L:P,3,0)</f>
        <v>0</v>
      </c>
      <c r="AC2508" s="166">
        <f>VLOOKUP(L2508,Schnitt3!L:P,3,0)</f>
        <v>0</v>
      </c>
      <c r="AD2508" s="166">
        <f>VLOOKUP(L2508,Schnitt4!L:P,3,0)</f>
        <v>0</v>
      </c>
      <c r="AE2508" s="166">
        <f>VLOOKUP(L2508,Schnitt5!L:P,3,0)</f>
        <v>0</v>
      </c>
      <c r="AF2508" s="166">
        <f>VLOOKUP(L2508,Schnitt6!L:P,3,0)</f>
        <v>0</v>
      </c>
    </row>
    <row r="2509" spans="12:32" x14ac:dyDescent="0.25">
      <c r="L2509" s="264">
        <f>Member!A2509</f>
        <v>0</v>
      </c>
      <c r="S2509" s="166">
        <f>VLOOKUP(L2509,Schnitt1!L:P,2,0)</f>
        <v>0</v>
      </c>
      <c r="T2509" s="166">
        <f>VLOOKUP(L2509,Schnitt2!L:P,2,0)</f>
        <v>0</v>
      </c>
      <c r="U2509" s="166">
        <f>VLOOKUP(L2509,Schnitt3!L:P,2,0)</f>
        <v>0</v>
      </c>
      <c r="V2509" s="166">
        <f>VLOOKUP(L2509,Schnitt4!L:P,2,0)</f>
        <v>0</v>
      </c>
      <c r="W2509" s="166">
        <f>VLOOKUP(L2509,Schnitt5!L:P,2,0)</f>
        <v>0</v>
      </c>
      <c r="X2509" s="166">
        <f>VLOOKUP(L2509,Schnitt6!L:P,2,0)</f>
        <v>0</v>
      </c>
      <c r="AA2509" s="166">
        <f>VLOOKUP(L2509,Schnitt1!L:P,3,0)</f>
        <v>0</v>
      </c>
      <c r="AB2509" s="166">
        <f>VLOOKUP(L2509,Schnitt2!L:P,3,0)</f>
        <v>0</v>
      </c>
      <c r="AC2509" s="166">
        <f>VLOOKUP(L2509,Schnitt3!L:P,3,0)</f>
        <v>0</v>
      </c>
      <c r="AD2509" s="166">
        <f>VLOOKUP(L2509,Schnitt4!L:P,3,0)</f>
        <v>0</v>
      </c>
      <c r="AE2509" s="166">
        <f>VLOOKUP(L2509,Schnitt5!L:P,3,0)</f>
        <v>0</v>
      </c>
      <c r="AF2509" s="166">
        <f>VLOOKUP(L2509,Schnitt6!L:P,3,0)</f>
        <v>0</v>
      </c>
    </row>
    <row r="2510" spans="12:32" x14ac:dyDescent="0.25">
      <c r="L2510" s="264">
        <f>Member!A2510</f>
        <v>0</v>
      </c>
      <c r="S2510" s="166">
        <f>VLOOKUP(L2510,Schnitt1!L:P,2,0)</f>
        <v>0</v>
      </c>
      <c r="T2510" s="166">
        <f>VLOOKUP(L2510,Schnitt2!L:P,2,0)</f>
        <v>0</v>
      </c>
      <c r="U2510" s="166">
        <f>VLOOKUP(L2510,Schnitt3!L:P,2,0)</f>
        <v>0</v>
      </c>
      <c r="V2510" s="166">
        <f>VLOOKUP(L2510,Schnitt4!L:P,2,0)</f>
        <v>0</v>
      </c>
      <c r="W2510" s="166">
        <f>VLOOKUP(L2510,Schnitt5!L:P,2,0)</f>
        <v>0</v>
      </c>
      <c r="X2510" s="166">
        <f>VLOOKUP(L2510,Schnitt6!L:P,2,0)</f>
        <v>0</v>
      </c>
      <c r="AA2510" s="166">
        <f>VLOOKUP(L2510,Schnitt1!L:P,3,0)</f>
        <v>0</v>
      </c>
      <c r="AB2510" s="166">
        <f>VLOOKUP(L2510,Schnitt2!L:P,3,0)</f>
        <v>0</v>
      </c>
      <c r="AC2510" s="166">
        <f>VLOOKUP(L2510,Schnitt3!L:P,3,0)</f>
        <v>0</v>
      </c>
      <c r="AD2510" s="166">
        <f>VLOOKUP(L2510,Schnitt4!L:P,3,0)</f>
        <v>0</v>
      </c>
      <c r="AE2510" s="166">
        <f>VLOOKUP(L2510,Schnitt5!L:P,3,0)</f>
        <v>0</v>
      </c>
      <c r="AF2510" s="166">
        <f>VLOOKUP(L2510,Schnitt6!L:P,3,0)</f>
        <v>0</v>
      </c>
    </row>
    <row r="2511" spans="12:32" x14ac:dyDescent="0.25">
      <c r="L2511" s="264">
        <f>Member!A2511</f>
        <v>0</v>
      </c>
      <c r="S2511" s="166">
        <f>VLOOKUP(L2511,Schnitt1!L:P,2,0)</f>
        <v>0</v>
      </c>
      <c r="T2511" s="166">
        <f>VLOOKUP(L2511,Schnitt2!L:P,2,0)</f>
        <v>0</v>
      </c>
      <c r="U2511" s="166">
        <f>VLOOKUP(L2511,Schnitt3!L:P,2,0)</f>
        <v>0</v>
      </c>
      <c r="V2511" s="166">
        <f>VLOOKUP(L2511,Schnitt4!L:P,2,0)</f>
        <v>0</v>
      </c>
      <c r="W2511" s="166">
        <f>VLOOKUP(L2511,Schnitt5!L:P,2,0)</f>
        <v>0</v>
      </c>
      <c r="X2511" s="166">
        <f>VLOOKUP(L2511,Schnitt6!L:P,2,0)</f>
        <v>0</v>
      </c>
      <c r="AA2511" s="166">
        <f>VLOOKUP(L2511,Schnitt1!L:P,3,0)</f>
        <v>0</v>
      </c>
      <c r="AB2511" s="166">
        <f>VLOOKUP(L2511,Schnitt2!L:P,3,0)</f>
        <v>0</v>
      </c>
      <c r="AC2511" s="166">
        <f>VLOOKUP(L2511,Schnitt3!L:P,3,0)</f>
        <v>0</v>
      </c>
      <c r="AD2511" s="166">
        <f>VLOOKUP(L2511,Schnitt4!L:P,3,0)</f>
        <v>0</v>
      </c>
      <c r="AE2511" s="166">
        <f>VLOOKUP(L2511,Schnitt5!L:P,3,0)</f>
        <v>0</v>
      </c>
      <c r="AF2511" s="166">
        <f>VLOOKUP(L2511,Schnitt6!L:P,3,0)</f>
        <v>0</v>
      </c>
    </row>
    <row r="2512" spans="12:32" x14ac:dyDescent="0.25">
      <c r="L2512" s="264">
        <f>Member!A2512</f>
        <v>0</v>
      </c>
      <c r="S2512" s="166">
        <f>VLOOKUP(L2512,Schnitt1!L:P,2,0)</f>
        <v>0</v>
      </c>
      <c r="T2512" s="166">
        <f>VLOOKUP(L2512,Schnitt2!L:P,2,0)</f>
        <v>0</v>
      </c>
      <c r="U2512" s="166">
        <f>VLOOKUP(L2512,Schnitt3!L:P,2,0)</f>
        <v>0</v>
      </c>
      <c r="V2512" s="166">
        <f>VLOOKUP(L2512,Schnitt4!L:P,2,0)</f>
        <v>0</v>
      </c>
      <c r="W2512" s="166">
        <f>VLOOKUP(L2512,Schnitt5!L:P,2,0)</f>
        <v>0</v>
      </c>
      <c r="X2512" s="166">
        <f>VLOOKUP(L2512,Schnitt6!L:P,2,0)</f>
        <v>0</v>
      </c>
      <c r="AA2512" s="166">
        <f>VLOOKUP(L2512,Schnitt1!L:P,3,0)</f>
        <v>0</v>
      </c>
      <c r="AB2512" s="166">
        <f>VLOOKUP(L2512,Schnitt2!L:P,3,0)</f>
        <v>0</v>
      </c>
      <c r="AC2512" s="166">
        <f>VLOOKUP(L2512,Schnitt3!L:P,3,0)</f>
        <v>0</v>
      </c>
      <c r="AD2512" s="166">
        <f>VLOOKUP(L2512,Schnitt4!L:P,3,0)</f>
        <v>0</v>
      </c>
      <c r="AE2512" s="166">
        <f>VLOOKUP(L2512,Schnitt5!L:P,3,0)</f>
        <v>0</v>
      </c>
      <c r="AF2512" s="166">
        <f>VLOOKUP(L2512,Schnitt6!L:P,3,0)</f>
        <v>0</v>
      </c>
    </row>
    <row r="2513" spans="12:32" x14ac:dyDescent="0.25">
      <c r="L2513" s="264">
        <f>Member!A2513</f>
        <v>0</v>
      </c>
      <c r="S2513" s="166">
        <f>VLOOKUP(L2513,Schnitt1!L:P,2,0)</f>
        <v>0</v>
      </c>
      <c r="T2513" s="166">
        <f>VLOOKUP(L2513,Schnitt2!L:P,2,0)</f>
        <v>0</v>
      </c>
      <c r="U2513" s="166">
        <f>VLOOKUP(L2513,Schnitt3!L:P,2,0)</f>
        <v>0</v>
      </c>
      <c r="V2513" s="166">
        <f>VLOOKUP(L2513,Schnitt4!L:P,2,0)</f>
        <v>0</v>
      </c>
      <c r="W2513" s="166">
        <f>VLOOKUP(L2513,Schnitt5!L:P,2,0)</f>
        <v>0</v>
      </c>
      <c r="X2513" s="166">
        <f>VLOOKUP(L2513,Schnitt6!L:P,2,0)</f>
        <v>0</v>
      </c>
      <c r="AA2513" s="166">
        <f>VLOOKUP(L2513,Schnitt1!L:P,3,0)</f>
        <v>0</v>
      </c>
      <c r="AB2513" s="166">
        <f>VLOOKUP(L2513,Schnitt2!L:P,3,0)</f>
        <v>0</v>
      </c>
      <c r="AC2513" s="166">
        <f>VLOOKUP(L2513,Schnitt3!L:P,3,0)</f>
        <v>0</v>
      </c>
      <c r="AD2513" s="166">
        <f>VLOOKUP(L2513,Schnitt4!L:P,3,0)</f>
        <v>0</v>
      </c>
      <c r="AE2513" s="166">
        <f>VLOOKUP(L2513,Schnitt5!L:P,3,0)</f>
        <v>0</v>
      </c>
      <c r="AF2513" s="166">
        <f>VLOOKUP(L2513,Schnitt6!L:P,3,0)</f>
        <v>0</v>
      </c>
    </row>
    <row r="2514" spans="12:32" x14ac:dyDescent="0.25">
      <c r="L2514" s="264">
        <f>Member!A2514</f>
        <v>0</v>
      </c>
      <c r="S2514" s="166">
        <f>VLOOKUP(L2514,Schnitt1!L:P,2,0)</f>
        <v>0</v>
      </c>
      <c r="T2514" s="166">
        <f>VLOOKUP(L2514,Schnitt2!L:P,2,0)</f>
        <v>0</v>
      </c>
      <c r="U2514" s="166">
        <f>VLOOKUP(L2514,Schnitt3!L:P,2,0)</f>
        <v>0</v>
      </c>
      <c r="V2514" s="166">
        <f>VLOOKUP(L2514,Schnitt4!L:P,2,0)</f>
        <v>0</v>
      </c>
      <c r="W2514" s="166">
        <f>VLOOKUP(L2514,Schnitt5!L:P,2,0)</f>
        <v>0</v>
      </c>
      <c r="X2514" s="166">
        <f>VLOOKUP(L2514,Schnitt6!L:P,2,0)</f>
        <v>0</v>
      </c>
      <c r="AA2514" s="166">
        <f>VLOOKUP(L2514,Schnitt1!L:P,3,0)</f>
        <v>0</v>
      </c>
      <c r="AB2514" s="166">
        <f>VLOOKUP(L2514,Schnitt2!L:P,3,0)</f>
        <v>0</v>
      </c>
      <c r="AC2514" s="166">
        <f>VLOOKUP(L2514,Schnitt3!L:P,3,0)</f>
        <v>0</v>
      </c>
      <c r="AD2514" s="166">
        <f>VLOOKUP(L2514,Schnitt4!L:P,3,0)</f>
        <v>0</v>
      </c>
      <c r="AE2514" s="166">
        <f>VLOOKUP(L2514,Schnitt5!L:P,3,0)</f>
        <v>0</v>
      </c>
      <c r="AF2514" s="166">
        <f>VLOOKUP(L2514,Schnitt6!L:P,3,0)</f>
        <v>0</v>
      </c>
    </row>
    <row r="2515" spans="12:32" x14ac:dyDescent="0.25">
      <c r="L2515" s="264">
        <f>Member!A2515</f>
        <v>0</v>
      </c>
      <c r="S2515" s="166">
        <f>VLOOKUP(L2515,Schnitt1!L:P,2,0)</f>
        <v>0</v>
      </c>
      <c r="T2515" s="166">
        <f>VLOOKUP(L2515,Schnitt2!L:P,2,0)</f>
        <v>0</v>
      </c>
      <c r="U2515" s="166">
        <f>VLOOKUP(L2515,Schnitt3!L:P,2,0)</f>
        <v>0</v>
      </c>
      <c r="V2515" s="166">
        <f>VLOOKUP(L2515,Schnitt4!L:P,2,0)</f>
        <v>0</v>
      </c>
      <c r="W2515" s="166">
        <f>VLOOKUP(L2515,Schnitt5!L:P,2,0)</f>
        <v>0</v>
      </c>
      <c r="X2515" s="166">
        <f>VLOOKUP(L2515,Schnitt6!L:P,2,0)</f>
        <v>0</v>
      </c>
      <c r="AA2515" s="166">
        <f>VLOOKUP(L2515,Schnitt1!L:P,3,0)</f>
        <v>0</v>
      </c>
      <c r="AB2515" s="166">
        <f>VLOOKUP(L2515,Schnitt2!L:P,3,0)</f>
        <v>0</v>
      </c>
      <c r="AC2515" s="166">
        <f>VLOOKUP(L2515,Schnitt3!L:P,3,0)</f>
        <v>0</v>
      </c>
      <c r="AD2515" s="166">
        <f>VLOOKUP(L2515,Schnitt4!L:P,3,0)</f>
        <v>0</v>
      </c>
      <c r="AE2515" s="166">
        <f>VLOOKUP(L2515,Schnitt5!L:P,3,0)</f>
        <v>0</v>
      </c>
      <c r="AF2515" s="166">
        <f>VLOOKUP(L2515,Schnitt6!L:P,3,0)</f>
        <v>0</v>
      </c>
    </row>
    <row r="2516" spans="12:32" x14ac:dyDescent="0.25">
      <c r="L2516" s="264">
        <f>Member!A2516</f>
        <v>0</v>
      </c>
      <c r="S2516" s="166">
        <f>VLOOKUP(L2516,Schnitt1!L:P,2,0)</f>
        <v>0</v>
      </c>
      <c r="T2516" s="166">
        <f>VLOOKUP(L2516,Schnitt2!L:P,2,0)</f>
        <v>0</v>
      </c>
      <c r="U2516" s="166">
        <f>VLOOKUP(L2516,Schnitt3!L:P,2,0)</f>
        <v>0</v>
      </c>
      <c r="V2516" s="166">
        <f>VLOOKUP(L2516,Schnitt4!L:P,2,0)</f>
        <v>0</v>
      </c>
      <c r="W2516" s="166">
        <f>VLOOKUP(L2516,Schnitt5!L:P,2,0)</f>
        <v>0</v>
      </c>
      <c r="X2516" s="166">
        <f>VLOOKUP(L2516,Schnitt6!L:P,2,0)</f>
        <v>0</v>
      </c>
      <c r="AA2516" s="166">
        <f>VLOOKUP(L2516,Schnitt1!L:P,3,0)</f>
        <v>0</v>
      </c>
      <c r="AB2516" s="166">
        <f>VLOOKUP(L2516,Schnitt2!L:P,3,0)</f>
        <v>0</v>
      </c>
      <c r="AC2516" s="166">
        <f>VLOOKUP(L2516,Schnitt3!L:P,3,0)</f>
        <v>0</v>
      </c>
      <c r="AD2516" s="166">
        <f>VLOOKUP(L2516,Schnitt4!L:P,3,0)</f>
        <v>0</v>
      </c>
      <c r="AE2516" s="166">
        <f>VLOOKUP(L2516,Schnitt5!L:P,3,0)</f>
        <v>0</v>
      </c>
      <c r="AF2516" s="166">
        <f>VLOOKUP(L2516,Schnitt6!L:P,3,0)</f>
        <v>0</v>
      </c>
    </row>
    <row r="2517" spans="12:32" x14ac:dyDescent="0.25">
      <c r="L2517" s="264">
        <f>Member!A2517</f>
        <v>0</v>
      </c>
      <c r="S2517" s="166">
        <f>VLOOKUP(L2517,Schnitt1!L:P,2,0)</f>
        <v>0</v>
      </c>
      <c r="T2517" s="166">
        <f>VLOOKUP(L2517,Schnitt2!L:P,2,0)</f>
        <v>0</v>
      </c>
      <c r="U2517" s="166">
        <f>VLOOKUP(L2517,Schnitt3!L:P,2,0)</f>
        <v>0</v>
      </c>
      <c r="V2517" s="166">
        <f>VLOOKUP(L2517,Schnitt4!L:P,2,0)</f>
        <v>0</v>
      </c>
      <c r="W2517" s="166">
        <f>VLOOKUP(L2517,Schnitt5!L:P,2,0)</f>
        <v>0</v>
      </c>
      <c r="X2517" s="166">
        <f>VLOOKUP(L2517,Schnitt6!L:P,2,0)</f>
        <v>0</v>
      </c>
      <c r="AA2517" s="166">
        <f>VLOOKUP(L2517,Schnitt1!L:P,3,0)</f>
        <v>0</v>
      </c>
      <c r="AB2517" s="166">
        <f>VLOOKUP(L2517,Schnitt2!L:P,3,0)</f>
        <v>0</v>
      </c>
      <c r="AC2517" s="166">
        <f>VLOOKUP(L2517,Schnitt3!L:P,3,0)</f>
        <v>0</v>
      </c>
      <c r="AD2517" s="166">
        <f>VLOOKUP(L2517,Schnitt4!L:P,3,0)</f>
        <v>0</v>
      </c>
      <c r="AE2517" s="166">
        <f>VLOOKUP(L2517,Schnitt5!L:P,3,0)</f>
        <v>0</v>
      </c>
      <c r="AF2517" s="166">
        <f>VLOOKUP(L2517,Schnitt6!L:P,3,0)</f>
        <v>0</v>
      </c>
    </row>
    <row r="2518" spans="12:32" x14ac:dyDescent="0.25">
      <c r="L2518" s="264">
        <f>Member!A2518</f>
        <v>0</v>
      </c>
      <c r="S2518" s="166">
        <f>VLOOKUP(L2518,Schnitt1!L:P,2,0)</f>
        <v>0</v>
      </c>
      <c r="T2518" s="166">
        <f>VLOOKUP(L2518,Schnitt2!L:P,2,0)</f>
        <v>0</v>
      </c>
      <c r="U2518" s="166">
        <f>VLOOKUP(L2518,Schnitt3!L:P,2,0)</f>
        <v>0</v>
      </c>
      <c r="V2518" s="166">
        <f>VLOOKUP(L2518,Schnitt4!L:P,2,0)</f>
        <v>0</v>
      </c>
      <c r="W2518" s="166">
        <f>VLOOKUP(L2518,Schnitt5!L:P,2,0)</f>
        <v>0</v>
      </c>
      <c r="X2518" s="166">
        <f>VLOOKUP(L2518,Schnitt6!L:P,2,0)</f>
        <v>0</v>
      </c>
      <c r="AA2518" s="166">
        <f>VLOOKUP(L2518,Schnitt1!L:P,3,0)</f>
        <v>0</v>
      </c>
      <c r="AB2518" s="166">
        <f>VLOOKUP(L2518,Schnitt2!L:P,3,0)</f>
        <v>0</v>
      </c>
      <c r="AC2518" s="166">
        <f>VLOOKUP(L2518,Schnitt3!L:P,3,0)</f>
        <v>0</v>
      </c>
      <c r="AD2518" s="166">
        <f>VLOOKUP(L2518,Schnitt4!L:P,3,0)</f>
        <v>0</v>
      </c>
      <c r="AE2518" s="166">
        <f>VLOOKUP(L2518,Schnitt5!L:P,3,0)</f>
        <v>0</v>
      </c>
      <c r="AF2518" s="166">
        <f>VLOOKUP(L2518,Schnitt6!L:P,3,0)</f>
        <v>0</v>
      </c>
    </row>
    <row r="2519" spans="12:32" x14ac:dyDescent="0.25">
      <c r="L2519" s="264">
        <f>Member!A2519</f>
        <v>0</v>
      </c>
      <c r="S2519" s="166">
        <f>VLOOKUP(L2519,Schnitt1!L:P,2,0)</f>
        <v>0</v>
      </c>
      <c r="T2519" s="166">
        <f>VLOOKUP(L2519,Schnitt2!L:P,2,0)</f>
        <v>0</v>
      </c>
      <c r="U2519" s="166">
        <f>VLOOKUP(L2519,Schnitt3!L:P,2,0)</f>
        <v>0</v>
      </c>
      <c r="V2519" s="166">
        <f>VLOOKUP(L2519,Schnitt4!L:P,2,0)</f>
        <v>0</v>
      </c>
      <c r="W2519" s="166">
        <f>VLOOKUP(L2519,Schnitt5!L:P,2,0)</f>
        <v>0</v>
      </c>
      <c r="X2519" s="166">
        <f>VLOOKUP(L2519,Schnitt6!L:P,2,0)</f>
        <v>0</v>
      </c>
      <c r="AA2519" s="166">
        <f>VLOOKUP(L2519,Schnitt1!L:P,3,0)</f>
        <v>0</v>
      </c>
      <c r="AB2519" s="166">
        <f>VLOOKUP(L2519,Schnitt2!L:P,3,0)</f>
        <v>0</v>
      </c>
      <c r="AC2519" s="166">
        <f>VLOOKUP(L2519,Schnitt3!L:P,3,0)</f>
        <v>0</v>
      </c>
      <c r="AD2519" s="166">
        <f>VLOOKUP(L2519,Schnitt4!L:P,3,0)</f>
        <v>0</v>
      </c>
      <c r="AE2519" s="166">
        <f>VLOOKUP(L2519,Schnitt5!L:P,3,0)</f>
        <v>0</v>
      </c>
      <c r="AF2519" s="166">
        <f>VLOOKUP(L2519,Schnitt6!L:P,3,0)</f>
        <v>0</v>
      </c>
    </row>
    <row r="2520" spans="12:32" x14ac:dyDescent="0.25">
      <c r="L2520" s="264">
        <f>Member!A2520</f>
        <v>0</v>
      </c>
      <c r="S2520" s="166">
        <f>VLOOKUP(L2520,Schnitt1!L:P,2,0)</f>
        <v>0</v>
      </c>
      <c r="T2520" s="166">
        <f>VLOOKUP(L2520,Schnitt2!L:P,2,0)</f>
        <v>0</v>
      </c>
      <c r="U2520" s="166">
        <f>VLOOKUP(L2520,Schnitt3!L:P,2,0)</f>
        <v>0</v>
      </c>
      <c r="V2520" s="166">
        <f>VLOOKUP(L2520,Schnitt4!L:P,2,0)</f>
        <v>0</v>
      </c>
      <c r="W2520" s="166">
        <f>VLOOKUP(L2520,Schnitt5!L:P,2,0)</f>
        <v>0</v>
      </c>
      <c r="X2520" s="166">
        <f>VLOOKUP(L2520,Schnitt6!L:P,2,0)</f>
        <v>0</v>
      </c>
      <c r="AA2520" s="166">
        <f>VLOOKUP(L2520,Schnitt1!L:P,3,0)</f>
        <v>0</v>
      </c>
      <c r="AB2520" s="166">
        <f>VLOOKUP(L2520,Schnitt2!L:P,3,0)</f>
        <v>0</v>
      </c>
      <c r="AC2520" s="166">
        <f>VLOOKUP(L2520,Schnitt3!L:P,3,0)</f>
        <v>0</v>
      </c>
      <c r="AD2520" s="166">
        <f>VLOOKUP(L2520,Schnitt4!L:P,3,0)</f>
        <v>0</v>
      </c>
      <c r="AE2520" s="166">
        <f>VLOOKUP(L2520,Schnitt5!L:P,3,0)</f>
        <v>0</v>
      </c>
      <c r="AF2520" s="166">
        <f>VLOOKUP(L2520,Schnitt6!L:P,3,0)</f>
        <v>0</v>
      </c>
    </row>
    <row r="2521" spans="12:32" x14ac:dyDescent="0.25">
      <c r="L2521" s="264">
        <f>Member!A2521</f>
        <v>0</v>
      </c>
      <c r="S2521" s="166">
        <f>VLOOKUP(L2521,Schnitt1!L:P,2,0)</f>
        <v>0</v>
      </c>
      <c r="T2521" s="166">
        <f>VLOOKUP(L2521,Schnitt2!L:P,2,0)</f>
        <v>0</v>
      </c>
      <c r="U2521" s="166">
        <f>VLOOKUP(L2521,Schnitt3!L:P,2,0)</f>
        <v>0</v>
      </c>
      <c r="V2521" s="166">
        <f>VLOOKUP(L2521,Schnitt4!L:P,2,0)</f>
        <v>0</v>
      </c>
      <c r="W2521" s="166">
        <f>VLOOKUP(L2521,Schnitt5!L:P,2,0)</f>
        <v>0</v>
      </c>
      <c r="X2521" s="166">
        <f>VLOOKUP(L2521,Schnitt6!L:P,2,0)</f>
        <v>0</v>
      </c>
      <c r="AA2521" s="166">
        <f>VLOOKUP(L2521,Schnitt1!L:P,3,0)</f>
        <v>0</v>
      </c>
      <c r="AB2521" s="166">
        <f>VLOOKUP(L2521,Schnitt2!L:P,3,0)</f>
        <v>0</v>
      </c>
      <c r="AC2521" s="166">
        <f>VLOOKUP(L2521,Schnitt3!L:P,3,0)</f>
        <v>0</v>
      </c>
      <c r="AD2521" s="166">
        <f>VLOOKUP(L2521,Schnitt4!L:P,3,0)</f>
        <v>0</v>
      </c>
      <c r="AE2521" s="166">
        <f>VLOOKUP(L2521,Schnitt5!L:P,3,0)</f>
        <v>0</v>
      </c>
      <c r="AF2521" s="166">
        <f>VLOOKUP(L2521,Schnitt6!L:P,3,0)</f>
        <v>0</v>
      </c>
    </row>
    <row r="2522" spans="12:32" x14ac:dyDescent="0.25">
      <c r="L2522" s="264">
        <f>Member!A2522</f>
        <v>0</v>
      </c>
      <c r="S2522" s="166">
        <f>VLOOKUP(L2522,Schnitt1!L:P,2,0)</f>
        <v>0</v>
      </c>
      <c r="T2522" s="166">
        <f>VLOOKUP(L2522,Schnitt2!L:P,2,0)</f>
        <v>0</v>
      </c>
      <c r="U2522" s="166">
        <f>VLOOKUP(L2522,Schnitt3!L:P,2,0)</f>
        <v>0</v>
      </c>
      <c r="V2522" s="166">
        <f>VLOOKUP(L2522,Schnitt4!L:P,2,0)</f>
        <v>0</v>
      </c>
      <c r="W2522" s="166">
        <f>VLOOKUP(L2522,Schnitt5!L:P,2,0)</f>
        <v>0</v>
      </c>
      <c r="X2522" s="166">
        <f>VLOOKUP(L2522,Schnitt6!L:P,2,0)</f>
        <v>0</v>
      </c>
      <c r="AA2522" s="166">
        <f>VLOOKUP(L2522,Schnitt1!L:P,3,0)</f>
        <v>0</v>
      </c>
      <c r="AB2522" s="166">
        <f>VLOOKUP(L2522,Schnitt2!L:P,3,0)</f>
        <v>0</v>
      </c>
      <c r="AC2522" s="166">
        <f>VLOOKUP(L2522,Schnitt3!L:P,3,0)</f>
        <v>0</v>
      </c>
      <c r="AD2522" s="166">
        <f>VLOOKUP(L2522,Schnitt4!L:P,3,0)</f>
        <v>0</v>
      </c>
      <c r="AE2522" s="166">
        <f>VLOOKUP(L2522,Schnitt5!L:P,3,0)</f>
        <v>0</v>
      </c>
      <c r="AF2522" s="166">
        <f>VLOOKUP(L2522,Schnitt6!L:P,3,0)</f>
        <v>0</v>
      </c>
    </row>
    <row r="2523" spans="12:32" x14ac:dyDescent="0.25">
      <c r="L2523" s="264">
        <f>Member!A2523</f>
        <v>0</v>
      </c>
      <c r="S2523" s="166">
        <f>VLOOKUP(L2523,Schnitt1!L:P,2,0)</f>
        <v>0</v>
      </c>
      <c r="T2523" s="166">
        <f>VLOOKUP(L2523,Schnitt2!L:P,2,0)</f>
        <v>0</v>
      </c>
      <c r="U2523" s="166">
        <f>VLOOKUP(L2523,Schnitt3!L:P,2,0)</f>
        <v>0</v>
      </c>
      <c r="V2523" s="166">
        <f>VLOOKUP(L2523,Schnitt4!L:P,2,0)</f>
        <v>0</v>
      </c>
      <c r="W2523" s="166">
        <f>VLOOKUP(L2523,Schnitt5!L:P,2,0)</f>
        <v>0</v>
      </c>
      <c r="X2523" s="166">
        <f>VLOOKUP(L2523,Schnitt6!L:P,2,0)</f>
        <v>0</v>
      </c>
      <c r="AA2523" s="166">
        <f>VLOOKUP(L2523,Schnitt1!L:P,3,0)</f>
        <v>0</v>
      </c>
      <c r="AB2523" s="166">
        <f>VLOOKUP(L2523,Schnitt2!L:P,3,0)</f>
        <v>0</v>
      </c>
      <c r="AC2523" s="166">
        <f>VLOOKUP(L2523,Schnitt3!L:P,3,0)</f>
        <v>0</v>
      </c>
      <c r="AD2523" s="166">
        <f>VLOOKUP(L2523,Schnitt4!L:P,3,0)</f>
        <v>0</v>
      </c>
      <c r="AE2523" s="166">
        <f>VLOOKUP(L2523,Schnitt5!L:P,3,0)</f>
        <v>0</v>
      </c>
      <c r="AF2523" s="166">
        <f>VLOOKUP(L2523,Schnitt6!L:P,3,0)</f>
        <v>0</v>
      </c>
    </row>
    <row r="2524" spans="12:32" x14ac:dyDescent="0.25">
      <c r="L2524" s="264">
        <f>Member!A2524</f>
        <v>0</v>
      </c>
      <c r="S2524" s="166">
        <f>VLOOKUP(L2524,Schnitt1!L:P,2,0)</f>
        <v>0</v>
      </c>
      <c r="T2524" s="166">
        <f>VLOOKUP(L2524,Schnitt2!L:P,2,0)</f>
        <v>0</v>
      </c>
      <c r="U2524" s="166">
        <f>VLOOKUP(L2524,Schnitt3!L:P,2,0)</f>
        <v>0</v>
      </c>
      <c r="V2524" s="166">
        <f>VLOOKUP(L2524,Schnitt4!L:P,2,0)</f>
        <v>0</v>
      </c>
      <c r="W2524" s="166">
        <f>VLOOKUP(L2524,Schnitt5!L:P,2,0)</f>
        <v>0</v>
      </c>
      <c r="X2524" s="166">
        <f>VLOOKUP(L2524,Schnitt6!L:P,2,0)</f>
        <v>0</v>
      </c>
      <c r="AA2524" s="166">
        <f>VLOOKUP(L2524,Schnitt1!L:P,3,0)</f>
        <v>0</v>
      </c>
      <c r="AB2524" s="166">
        <f>VLOOKUP(L2524,Schnitt2!L:P,3,0)</f>
        <v>0</v>
      </c>
      <c r="AC2524" s="166">
        <f>VLOOKUP(L2524,Schnitt3!L:P,3,0)</f>
        <v>0</v>
      </c>
      <c r="AD2524" s="166">
        <f>VLOOKUP(L2524,Schnitt4!L:P,3,0)</f>
        <v>0</v>
      </c>
      <c r="AE2524" s="166">
        <f>VLOOKUP(L2524,Schnitt5!L:P,3,0)</f>
        <v>0</v>
      </c>
      <c r="AF2524" s="166">
        <f>VLOOKUP(L2524,Schnitt6!L:P,3,0)</f>
        <v>0</v>
      </c>
    </row>
    <row r="2525" spans="12:32" x14ac:dyDescent="0.25">
      <c r="L2525" s="264">
        <f>Member!A2525</f>
        <v>0</v>
      </c>
      <c r="S2525" s="166">
        <f>VLOOKUP(L2525,Schnitt1!L:P,2,0)</f>
        <v>0</v>
      </c>
      <c r="T2525" s="166">
        <f>VLOOKUP(L2525,Schnitt2!L:P,2,0)</f>
        <v>0</v>
      </c>
      <c r="U2525" s="166">
        <f>VLOOKUP(L2525,Schnitt3!L:P,2,0)</f>
        <v>0</v>
      </c>
      <c r="V2525" s="166">
        <f>VLOOKUP(L2525,Schnitt4!L:P,2,0)</f>
        <v>0</v>
      </c>
      <c r="W2525" s="166">
        <f>VLOOKUP(L2525,Schnitt5!L:P,2,0)</f>
        <v>0</v>
      </c>
      <c r="X2525" s="166">
        <f>VLOOKUP(L2525,Schnitt6!L:P,2,0)</f>
        <v>0</v>
      </c>
      <c r="AA2525" s="166">
        <f>VLOOKUP(L2525,Schnitt1!L:P,3,0)</f>
        <v>0</v>
      </c>
      <c r="AB2525" s="166">
        <f>VLOOKUP(L2525,Schnitt2!L:P,3,0)</f>
        <v>0</v>
      </c>
      <c r="AC2525" s="166">
        <f>VLOOKUP(L2525,Schnitt3!L:P,3,0)</f>
        <v>0</v>
      </c>
      <c r="AD2525" s="166">
        <f>VLOOKUP(L2525,Schnitt4!L:P,3,0)</f>
        <v>0</v>
      </c>
      <c r="AE2525" s="166">
        <f>VLOOKUP(L2525,Schnitt5!L:P,3,0)</f>
        <v>0</v>
      </c>
      <c r="AF2525" s="166">
        <f>VLOOKUP(L2525,Schnitt6!L:P,3,0)</f>
        <v>0</v>
      </c>
    </row>
    <row r="2526" spans="12:32" x14ac:dyDescent="0.25">
      <c r="L2526" s="264">
        <f>Member!A2526</f>
        <v>0</v>
      </c>
      <c r="S2526" s="166">
        <f>VLOOKUP(L2526,Schnitt1!L:P,2,0)</f>
        <v>0</v>
      </c>
      <c r="T2526" s="166">
        <f>VLOOKUP(L2526,Schnitt2!L:P,2,0)</f>
        <v>0</v>
      </c>
      <c r="U2526" s="166">
        <f>VLOOKUP(L2526,Schnitt3!L:P,2,0)</f>
        <v>0</v>
      </c>
      <c r="V2526" s="166">
        <f>VLOOKUP(L2526,Schnitt4!L:P,2,0)</f>
        <v>0</v>
      </c>
      <c r="W2526" s="166">
        <f>VLOOKUP(L2526,Schnitt5!L:P,2,0)</f>
        <v>0</v>
      </c>
      <c r="X2526" s="166">
        <f>VLOOKUP(L2526,Schnitt6!L:P,2,0)</f>
        <v>0</v>
      </c>
      <c r="AA2526" s="166">
        <f>VLOOKUP(L2526,Schnitt1!L:P,3,0)</f>
        <v>0</v>
      </c>
      <c r="AB2526" s="166">
        <f>VLOOKUP(L2526,Schnitt2!L:P,3,0)</f>
        <v>0</v>
      </c>
      <c r="AC2526" s="166">
        <f>VLOOKUP(L2526,Schnitt3!L:P,3,0)</f>
        <v>0</v>
      </c>
      <c r="AD2526" s="166">
        <f>VLOOKUP(L2526,Schnitt4!L:P,3,0)</f>
        <v>0</v>
      </c>
      <c r="AE2526" s="166">
        <f>VLOOKUP(L2526,Schnitt5!L:P,3,0)</f>
        <v>0</v>
      </c>
      <c r="AF2526" s="166">
        <f>VLOOKUP(L2526,Schnitt6!L:P,3,0)</f>
        <v>0</v>
      </c>
    </row>
    <row r="2527" spans="12:32" x14ac:dyDescent="0.25">
      <c r="L2527" s="264">
        <f>Member!A2527</f>
        <v>0</v>
      </c>
      <c r="S2527" s="166">
        <f>VLOOKUP(L2527,Schnitt1!L:P,2,0)</f>
        <v>0</v>
      </c>
      <c r="T2527" s="166">
        <f>VLOOKUP(L2527,Schnitt2!L:P,2,0)</f>
        <v>0</v>
      </c>
      <c r="U2527" s="166">
        <f>VLOOKUP(L2527,Schnitt3!L:P,2,0)</f>
        <v>0</v>
      </c>
      <c r="V2527" s="166">
        <f>VLOOKUP(L2527,Schnitt4!L:P,2,0)</f>
        <v>0</v>
      </c>
      <c r="W2527" s="166">
        <f>VLOOKUP(L2527,Schnitt5!L:P,2,0)</f>
        <v>0</v>
      </c>
      <c r="X2527" s="166">
        <f>VLOOKUP(L2527,Schnitt6!L:P,2,0)</f>
        <v>0</v>
      </c>
      <c r="AA2527" s="166">
        <f>VLOOKUP(L2527,Schnitt1!L:P,3,0)</f>
        <v>0</v>
      </c>
      <c r="AB2527" s="166">
        <f>VLOOKUP(L2527,Schnitt2!L:P,3,0)</f>
        <v>0</v>
      </c>
      <c r="AC2527" s="166">
        <f>VLOOKUP(L2527,Schnitt3!L:P,3,0)</f>
        <v>0</v>
      </c>
      <c r="AD2527" s="166">
        <f>VLOOKUP(L2527,Schnitt4!L:P,3,0)</f>
        <v>0</v>
      </c>
      <c r="AE2527" s="166">
        <f>VLOOKUP(L2527,Schnitt5!L:P,3,0)</f>
        <v>0</v>
      </c>
      <c r="AF2527" s="166">
        <f>VLOOKUP(L2527,Schnitt6!L:P,3,0)</f>
        <v>0</v>
      </c>
    </row>
    <row r="2528" spans="12:32" x14ac:dyDescent="0.25">
      <c r="L2528" s="264">
        <f>Member!A2528</f>
        <v>0</v>
      </c>
      <c r="S2528" s="166">
        <f>VLOOKUP(L2528,Schnitt1!L:P,2,0)</f>
        <v>0</v>
      </c>
      <c r="T2528" s="166">
        <f>VLOOKUP(L2528,Schnitt2!L:P,2,0)</f>
        <v>0</v>
      </c>
      <c r="U2528" s="166">
        <f>VLOOKUP(L2528,Schnitt3!L:P,2,0)</f>
        <v>0</v>
      </c>
      <c r="V2528" s="166">
        <f>VLOOKUP(L2528,Schnitt4!L:P,2,0)</f>
        <v>0</v>
      </c>
      <c r="W2528" s="166">
        <f>VLOOKUP(L2528,Schnitt5!L:P,2,0)</f>
        <v>0</v>
      </c>
      <c r="X2528" s="166">
        <f>VLOOKUP(L2528,Schnitt6!L:P,2,0)</f>
        <v>0</v>
      </c>
      <c r="AA2528" s="166">
        <f>VLOOKUP(L2528,Schnitt1!L:P,3,0)</f>
        <v>0</v>
      </c>
      <c r="AB2528" s="166">
        <f>VLOOKUP(L2528,Schnitt2!L:P,3,0)</f>
        <v>0</v>
      </c>
      <c r="AC2528" s="166">
        <f>VLOOKUP(L2528,Schnitt3!L:P,3,0)</f>
        <v>0</v>
      </c>
      <c r="AD2528" s="166">
        <f>VLOOKUP(L2528,Schnitt4!L:P,3,0)</f>
        <v>0</v>
      </c>
      <c r="AE2528" s="166">
        <f>VLOOKUP(L2528,Schnitt5!L:P,3,0)</f>
        <v>0</v>
      </c>
      <c r="AF2528" s="166">
        <f>VLOOKUP(L2528,Schnitt6!L:P,3,0)</f>
        <v>0</v>
      </c>
    </row>
    <row r="2529" spans="12:32" x14ac:dyDescent="0.25">
      <c r="L2529" s="264">
        <f>Member!A2529</f>
        <v>0</v>
      </c>
      <c r="S2529" s="166">
        <f>VLOOKUP(L2529,Schnitt1!L:P,2,0)</f>
        <v>0</v>
      </c>
      <c r="T2529" s="166">
        <f>VLOOKUP(L2529,Schnitt2!L:P,2,0)</f>
        <v>0</v>
      </c>
      <c r="U2529" s="166">
        <f>VLOOKUP(L2529,Schnitt3!L:P,2,0)</f>
        <v>0</v>
      </c>
      <c r="V2529" s="166">
        <f>VLOOKUP(L2529,Schnitt4!L:P,2,0)</f>
        <v>0</v>
      </c>
      <c r="W2529" s="166">
        <f>VLOOKUP(L2529,Schnitt5!L:P,2,0)</f>
        <v>0</v>
      </c>
      <c r="X2529" s="166">
        <f>VLOOKUP(L2529,Schnitt6!L:P,2,0)</f>
        <v>0</v>
      </c>
      <c r="AA2529" s="166">
        <f>VLOOKUP(L2529,Schnitt1!L:P,3,0)</f>
        <v>0</v>
      </c>
      <c r="AB2529" s="166">
        <f>VLOOKUP(L2529,Schnitt2!L:P,3,0)</f>
        <v>0</v>
      </c>
      <c r="AC2529" s="166">
        <f>VLOOKUP(L2529,Schnitt3!L:P,3,0)</f>
        <v>0</v>
      </c>
      <c r="AD2529" s="166">
        <f>VLOOKUP(L2529,Schnitt4!L:P,3,0)</f>
        <v>0</v>
      </c>
      <c r="AE2529" s="166">
        <f>VLOOKUP(L2529,Schnitt5!L:P,3,0)</f>
        <v>0</v>
      </c>
      <c r="AF2529" s="166">
        <f>VLOOKUP(L2529,Schnitt6!L:P,3,0)</f>
        <v>0</v>
      </c>
    </row>
    <row r="2530" spans="12:32" x14ac:dyDescent="0.25">
      <c r="L2530" s="264">
        <f>Member!A2530</f>
        <v>0</v>
      </c>
      <c r="S2530" s="166">
        <f>VLOOKUP(L2530,Schnitt1!L:P,2,0)</f>
        <v>0</v>
      </c>
      <c r="T2530" s="166">
        <f>VLOOKUP(L2530,Schnitt2!L:P,2,0)</f>
        <v>0</v>
      </c>
      <c r="U2530" s="166">
        <f>VLOOKUP(L2530,Schnitt3!L:P,2,0)</f>
        <v>0</v>
      </c>
      <c r="V2530" s="166">
        <f>VLOOKUP(L2530,Schnitt4!L:P,2,0)</f>
        <v>0</v>
      </c>
      <c r="W2530" s="166">
        <f>VLOOKUP(L2530,Schnitt5!L:P,2,0)</f>
        <v>0</v>
      </c>
      <c r="X2530" s="166">
        <f>VLOOKUP(L2530,Schnitt6!L:P,2,0)</f>
        <v>0</v>
      </c>
      <c r="AA2530" s="166">
        <f>VLOOKUP(L2530,Schnitt1!L:P,3,0)</f>
        <v>0</v>
      </c>
      <c r="AB2530" s="166">
        <f>VLOOKUP(L2530,Schnitt2!L:P,3,0)</f>
        <v>0</v>
      </c>
      <c r="AC2530" s="166">
        <f>VLOOKUP(L2530,Schnitt3!L:P,3,0)</f>
        <v>0</v>
      </c>
      <c r="AD2530" s="166">
        <f>VLOOKUP(L2530,Schnitt4!L:P,3,0)</f>
        <v>0</v>
      </c>
      <c r="AE2530" s="166">
        <f>VLOOKUP(L2530,Schnitt5!L:P,3,0)</f>
        <v>0</v>
      </c>
      <c r="AF2530" s="166">
        <f>VLOOKUP(L2530,Schnitt6!L:P,3,0)</f>
        <v>0</v>
      </c>
    </row>
    <row r="2531" spans="12:32" x14ac:dyDescent="0.25">
      <c r="L2531" s="264">
        <f>Member!A2531</f>
        <v>0</v>
      </c>
      <c r="S2531" s="166">
        <f>VLOOKUP(L2531,Schnitt1!L:P,2,0)</f>
        <v>0</v>
      </c>
      <c r="T2531" s="166">
        <f>VLOOKUP(L2531,Schnitt2!L:P,2,0)</f>
        <v>0</v>
      </c>
      <c r="U2531" s="166">
        <f>VLOOKUP(L2531,Schnitt3!L:P,2,0)</f>
        <v>0</v>
      </c>
      <c r="V2531" s="166">
        <f>VLOOKUP(L2531,Schnitt4!L:P,2,0)</f>
        <v>0</v>
      </c>
      <c r="W2531" s="166">
        <f>VLOOKUP(L2531,Schnitt5!L:P,2,0)</f>
        <v>0</v>
      </c>
      <c r="X2531" s="166">
        <f>VLOOKUP(L2531,Schnitt6!L:P,2,0)</f>
        <v>0</v>
      </c>
      <c r="AA2531" s="166">
        <f>VLOOKUP(L2531,Schnitt1!L:P,3,0)</f>
        <v>0</v>
      </c>
      <c r="AB2531" s="166">
        <f>VLOOKUP(L2531,Schnitt2!L:P,3,0)</f>
        <v>0</v>
      </c>
      <c r="AC2531" s="166">
        <f>VLOOKUP(L2531,Schnitt3!L:P,3,0)</f>
        <v>0</v>
      </c>
      <c r="AD2531" s="166">
        <f>VLOOKUP(L2531,Schnitt4!L:P,3,0)</f>
        <v>0</v>
      </c>
      <c r="AE2531" s="166">
        <f>VLOOKUP(L2531,Schnitt5!L:P,3,0)</f>
        <v>0</v>
      </c>
      <c r="AF2531" s="166">
        <f>VLOOKUP(L2531,Schnitt6!L:P,3,0)</f>
        <v>0</v>
      </c>
    </row>
    <row r="2532" spans="12:32" x14ac:dyDescent="0.25">
      <c r="L2532" s="264">
        <f>Member!A2532</f>
        <v>0</v>
      </c>
      <c r="S2532" s="166">
        <f>VLOOKUP(L2532,Schnitt1!L:P,2,0)</f>
        <v>0</v>
      </c>
      <c r="T2532" s="166">
        <f>VLOOKUP(L2532,Schnitt2!L:P,2,0)</f>
        <v>0</v>
      </c>
      <c r="U2532" s="166">
        <f>VLOOKUP(L2532,Schnitt3!L:P,2,0)</f>
        <v>0</v>
      </c>
      <c r="V2532" s="166">
        <f>VLOOKUP(L2532,Schnitt4!L:P,2,0)</f>
        <v>0</v>
      </c>
      <c r="W2532" s="166">
        <f>VLOOKUP(L2532,Schnitt5!L:P,2,0)</f>
        <v>0</v>
      </c>
      <c r="X2532" s="166">
        <f>VLOOKUP(L2532,Schnitt6!L:P,2,0)</f>
        <v>0</v>
      </c>
      <c r="AA2532" s="166">
        <f>VLOOKUP(L2532,Schnitt1!L:P,3,0)</f>
        <v>0</v>
      </c>
      <c r="AB2532" s="166">
        <f>VLOOKUP(L2532,Schnitt2!L:P,3,0)</f>
        <v>0</v>
      </c>
      <c r="AC2532" s="166">
        <f>VLOOKUP(L2532,Schnitt3!L:P,3,0)</f>
        <v>0</v>
      </c>
      <c r="AD2532" s="166">
        <f>VLOOKUP(L2532,Schnitt4!L:P,3,0)</f>
        <v>0</v>
      </c>
      <c r="AE2532" s="166">
        <f>VLOOKUP(L2532,Schnitt5!L:P,3,0)</f>
        <v>0</v>
      </c>
      <c r="AF2532" s="166">
        <f>VLOOKUP(L2532,Schnitt6!L:P,3,0)</f>
        <v>0</v>
      </c>
    </row>
    <row r="2533" spans="12:32" x14ac:dyDescent="0.25">
      <c r="L2533" s="264">
        <f>Member!A2533</f>
        <v>0</v>
      </c>
      <c r="S2533" s="166">
        <f>VLOOKUP(L2533,Schnitt1!L:P,2,0)</f>
        <v>0</v>
      </c>
      <c r="T2533" s="166">
        <f>VLOOKUP(L2533,Schnitt2!L:P,2,0)</f>
        <v>0</v>
      </c>
      <c r="U2533" s="166">
        <f>VLOOKUP(L2533,Schnitt3!L:P,2,0)</f>
        <v>0</v>
      </c>
      <c r="V2533" s="166">
        <f>VLOOKUP(L2533,Schnitt4!L:P,2,0)</f>
        <v>0</v>
      </c>
      <c r="W2533" s="166">
        <f>VLOOKUP(L2533,Schnitt5!L:P,2,0)</f>
        <v>0</v>
      </c>
      <c r="X2533" s="166">
        <f>VLOOKUP(L2533,Schnitt6!L:P,2,0)</f>
        <v>0</v>
      </c>
      <c r="AA2533" s="166">
        <f>VLOOKUP(L2533,Schnitt1!L:P,3,0)</f>
        <v>0</v>
      </c>
      <c r="AB2533" s="166">
        <f>VLOOKUP(L2533,Schnitt2!L:P,3,0)</f>
        <v>0</v>
      </c>
      <c r="AC2533" s="166">
        <f>VLOOKUP(L2533,Schnitt3!L:P,3,0)</f>
        <v>0</v>
      </c>
      <c r="AD2533" s="166">
        <f>VLOOKUP(L2533,Schnitt4!L:P,3,0)</f>
        <v>0</v>
      </c>
      <c r="AE2533" s="166">
        <f>VLOOKUP(L2533,Schnitt5!L:P,3,0)</f>
        <v>0</v>
      </c>
      <c r="AF2533" s="166">
        <f>VLOOKUP(L2533,Schnitt6!L:P,3,0)</f>
        <v>0</v>
      </c>
    </row>
    <row r="2534" spans="12:32" x14ac:dyDescent="0.25">
      <c r="L2534" s="264">
        <f>Member!A2534</f>
        <v>0</v>
      </c>
      <c r="S2534" s="166">
        <f>VLOOKUP(L2534,Schnitt1!L:P,2,0)</f>
        <v>0</v>
      </c>
      <c r="T2534" s="166">
        <f>VLOOKUP(L2534,Schnitt2!L:P,2,0)</f>
        <v>0</v>
      </c>
      <c r="U2534" s="166">
        <f>VLOOKUP(L2534,Schnitt3!L:P,2,0)</f>
        <v>0</v>
      </c>
      <c r="V2534" s="166">
        <f>VLOOKUP(L2534,Schnitt4!L:P,2,0)</f>
        <v>0</v>
      </c>
      <c r="W2534" s="166">
        <f>VLOOKUP(L2534,Schnitt5!L:P,2,0)</f>
        <v>0</v>
      </c>
      <c r="X2534" s="166">
        <f>VLOOKUP(L2534,Schnitt6!L:P,2,0)</f>
        <v>0</v>
      </c>
      <c r="AA2534" s="166">
        <f>VLOOKUP(L2534,Schnitt1!L:P,3,0)</f>
        <v>0</v>
      </c>
      <c r="AB2534" s="166">
        <f>VLOOKUP(L2534,Schnitt2!L:P,3,0)</f>
        <v>0</v>
      </c>
      <c r="AC2534" s="166">
        <f>VLOOKUP(L2534,Schnitt3!L:P,3,0)</f>
        <v>0</v>
      </c>
      <c r="AD2534" s="166">
        <f>VLOOKUP(L2534,Schnitt4!L:P,3,0)</f>
        <v>0</v>
      </c>
      <c r="AE2534" s="166">
        <f>VLOOKUP(L2534,Schnitt5!L:P,3,0)</f>
        <v>0</v>
      </c>
      <c r="AF2534" s="166">
        <f>VLOOKUP(L2534,Schnitt6!L:P,3,0)</f>
        <v>0</v>
      </c>
    </row>
    <row r="2535" spans="12:32" x14ac:dyDescent="0.25">
      <c r="L2535" s="264">
        <f>Member!A2535</f>
        <v>0</v>
      </c>
      <c r="S2535" s="166">
        <f>VLOOKUP(L2535,Schnitt1!L:P,2,0)</f>
        <v>0</v>
      </c>
      <c r="T2535" s="166">
        <f>VLOOKUP(L2535,Schnitt2!L:P,2,0)</f>
        <v>0</v>
      </c>
      <c r="U2535" s="166">
        <f>VLOOKUP(L2535,Schnitt3!L:P,2,0)</f>
        <v>0</v>
      </c>
      <c r="V2535" s="166">
        <f>VLOOKUP(L2535,Schnitt4!L:P,2,0)</f>
        <v>0</v>
      </c>
      <c r="W2535" s="166">
        <f>VLOOKUP(L2535,Schnitt5!L:P,2,0)</f>
        <v>0</v>
      </c>
      <c r="X2535" s="166">
        <f>VLOOKUP(L2535,Schnitt6!L:P,2,0)</f>
        <v>0</v>
      </c>
      <c r="AA2535" s="166">
        <f>VLOOKUP(L2535,Schnitt1!L:P,3,0)</f>
        <v>0</v>
      </c>
      <c r="AB2535" s="166">
        <f>VLOOKUP(L2535,Schnitt2!L:P,3,0)</f>
        <v>0</v>
      </c>
      <c r="AC2535" s="166">
        <f>VLOOKUP(L2535,Schnitt3!L:P,3,0)</f>
        <v>0</v>
      </c>
      <c r="AD2535" s="166">
        <f>VLOOKUP(L2535,Schnitt4!L:P,3,0)</f>
        <v>0</v>
      </c>
      <c r="AE2535" s="166">
        <f>VLOOKUP(L2535,Schnitt5!L:P,3,0)</f>
        <v>0</v>
      </c>
      <c r="AF2535" s="166">
        <f>VLOOKUP(L2535,Schnitt6!L:P,3,0)</f>
        <v>0</v>
      </c>
    </row>
    <row r="2536" spans="12:32" x14ac:dyDescent="0.25">
      <c r="L2536" s="264">
        <f>Member!A2536</f>
        <v>0</v>
      </c>
      <c r="S2536" s="166">
        <f>VLOOKUP(L2536,Schnitt1!L:P,2,0)</f>
        <v>0</v>
      </c>
      <c r="T2536" s="166">
        <f>VLOOKUP(L2536,Schnitt2!L:P,2,0)</f>
        <v>0</v>
      </c>
      <c r="U2536" s="166">
        <f>VLOOKUP(L2536,Schnitt3!L:P,2,0)</f>
        <v>0</v>
      </c>
      <c r="V2536" s="166">
        <f>VLOOKUP(L2536,Schnitt4!L:P,2,0)</f>
        <v>0</v>
      </c>
      <c r="W2536" s="166">
        <f>VLOOKUP(L2536,Schnitt5!L:P,2,0)</f>
        <v>0</v>
      </c>
      <c r="X2536" s="166">
        <f>VLOOKUP(L2536,Schnitt6!L:P,2,0)</f>
        <v>0</v>
      </c>
      <c r="AA2536" s="166">
        <f>VLOOKUP(L2536,Schnitt1!L:P,3,0)</f>
        <v>0</v>
      </c>
      <c r="AB2536" s="166">
        <f>VLOOKUP(L2536,Schnitt2!L:P,3,0)</f>
        <v>0</v>
      </c>
      <c r="AC2536" s="166">
        <f>VLOOKUP(L2536,Schnitt3!L:P,3,0)</f>
        <v>0</v>
      </c>
      <c r="AD2536" s="166">
        <f>VLOOKUP(L2536,Schnitt4!L:P,3,0)</f>
        <v>0</v>
      </c>
      <c r="AE2536" s="166">
        <f>VLOOKUP(L2536,Schnitt5!L:P,3,0)</f>
        <v>0</v>
      </c>
      <c r="AF2536" s="166">
        <f>VLOOKUP(L2536,Schnitt6!L:P,3,0)</f>
        <v>0</v>
      </c>
    </row>
    <row r="2537" spans="12:32" x14ac:dyDescent="0.25">
      <c r="L2537" s="264">
        <f>Member!A2537</f>
        <v>0</v>
      </c>
      <c r="S2537" s="166">
        <f>VLOOKUP(L2537,Schnitt1!L:P,2,0)</f>
        <v>0</v>
      </c>
      <c r="T2537" s="166">
        <f>VLOOKUP(L2537,Schnitt2!L:P,2,0)</f>
        <v>0</v>
      </c>
      <c r="U2537" s="166">
        <f>VLOOKUP(L2537,Schnitt3!L:P,2,0)</f>
        <v>0</v>
      </c>
      <c r="V2537" s="166">
        <f>VLOOKUP(L2537,Schnitt4!L:P,2,0)</f>
        <v>0</v>
      </c>
      <c r="W2537" s="166">
        <f>VLOOKUP(L2537,Schnitt5!L:P,2,0)</f>
        <v>0</v>
      </c>
      <c r="X2537" s="166">
        <f>VLOOKUP(L2537,Schnitt6!L:P,2,0)</f>
        <v>0</v>
      </c>
      <c r="AA2537" s="166">
        <f>VLOOKUP(L2537,Schnitt1!L:P,3,0)</f>
        <v>0</v>
      </c>
      <c r="AB2537" s="166">
        <f>VLOOKUP(L2537,Schnitt2!L:P,3,0)</f>
        <v>0</v>
      </c>
      <c r="AC2537" s="166">
        <f>VLOOKUP(L2537,Schnitt3!L:P,3,0)</f>
        <v>0</v>
      </c>
      <c r="AD2537" s="166">
        <f>VLOOKUP(L2537,Schnitt4!L:P,3,0)</f>
        <v>0</v>
      </c>
      <c r="AE2537" s="166">
        <f>VLOOKUP(L2537,Schnitt5!L:P,3,0)</f>
        <v>0</v>
      </c>
      <c r="AF2537" s="166">
        <f>VLOOKUP(L2537,Schnitt6!L:P,3,0)</f>
        <v>0</v>
      </c>
    </row>
    <row r="2538" spans="12:32" x14ac:dyDescent="0.25">
      <c r="L2538" s="264">
        <f>Member!A2538</f>
        <v>0</v>
      </c>
      <c r="S2538" s="166">
        <f>VLOOKUP(L2538,Schnitt1!L:P,2,0)</f>
        <v>0</v>
      </c>
      <c r="T2538" s="166">
        <f>VLOOKUP(L2538,Schnitt2!L:P,2,0)</f>
        <v>0</v>
      </c>
      <c r="U2538" s="166">
        <f>VLOOKUP(L2538,Schnitt3!L:P,2,0)</f>
        <v>0</v>
      </c>
      <c r="V2538" s="166">
        <f>VLOOKUP(L2538,Schnitt4!L:P,2,0)</f>
        <v>0</v>
      </c>
      <c r="W2538" s="166">
        <f>VLOOKUP(L2538,Schnitt5!L:P,2,0)</f>
        <v>0</v>
      </c>
      <c r="X2538" s="166">
        <f>VLOOKUP(L2538,Schnitt6!L:P,2,0)</f>
        <v>0</v>
      </c>
      <c r="AA2538" s="166">
        <f>VLOOKUP(L2538,Schnitt1!L:P,3,0)</f>
        <v>0</v>
      </c>
      <c r="AB2538" s="166">
        <f>VLOOKUP(L2538,Schnitt2!L:P,3,0)</f>
        <v>0</v>
      </c>
      <c r="AC2538" s="166">
        <f>VLOOKUP(L2538,Schnitt3!L:P,3,0)</f>
        <v>0</v>
      </c>
      <c r="AD2538" s="166">
        <f>VLOOKUP(L2538,Schnitt4!L:P,3,0)</f>
        <v>0</v>
      </c>
      <c r="AE2538" s="166">
        <f>VLOOKUP(L2538,Schnitt5!L:P,3,0)</f>
        <v>0</v>
      </c>
      <c r="AF2538" s="166">
        <f>VLOOKUP(L2538,Schnitt6!L:P,3,0)</f>
        <v>0</v>
      </c>
    </row>
    <row r="2539" spans="12:32" x14ac:dyDescent="0.25">
      <c r="L2539" s="264">
        <f>Member!A2539</f>
        <v>0</v>
      </c>
      <c r="S2539" s="166">
        <f>VLOOKUP(L2539,Schnitt1!L:P,2,0)</f>
        <v>0</v>
      </c>
      <c r="T2539" s="166">
        <f>VLOOKUP(L2539,Schnitt2!L:P,2,0)</f>
        <v>0</v>
      </c>
      <c r="U2539" s="166">
        <f>VLOOKUP(L2539,Schnitt3!L:P,2,0)</f>
        <v>0</v>
      </c>
      <c r="V2539" s="166">
        <f>VLOOKUP(L2539,Schnitt4!L:P,2,0)</f>
        <v>0</v>
      </c>
      <c r="W2539" s="166">
        <f>VLOOKUP(L2539,Schnitt5!L:P,2,0)</f>
        <v>0</v>
      </c>
      <c r="X2539" s="166">
        <f>VLOOKUP(L2539,Schnitt6!L:P,2,0)</f>
        <v>0</v>
      </c>
      <c r="AA2539" s="166">
        <f>VLOOKUP(L2539,Schnitt1!L:P,3,0)</f>
        <v>0</v>
      </c>
      <c r="AB2539" s="166">
        <f>VLOOKUP(L2539,Schnitt2!L:P,3,0)</f>
        <v>0</v>
      </c>
      <c r="AC2539" s="166">
        <f>VLOOKUP(L2539,Schnitt3!L:P,3,0)</f>
        <v>0</v>
      </c>
      <c r="AD2539" s="166">
        <f>VLOOKUP(L2539,Schnitt4!L:P,3,0)</f>
        <v>0</v>
      </c>
      <c r="AE2539" s="166">
        <f>VLOOKUP(L2539,Schnitt5!L:P,3,0)</f>
        <v>0</v>
      </c>
      <c r="AF2539" s="166">
        <f>VLOOKUP(L2539,Schnitt6!L:P,3,0)</f>
        <v>0</v>
      </c>
    </row>
    <row r="2540" spans="12:32" x14ac:dyDescent="0.25">
      <c r="L2540" s="264">
        <f>Member!A2540</f>
        <v>0</v>
      </c>
      <c r="S2540" s="166">
        <f>VLOOKUP(L2540,Schnitt1!L:P,2,0)</f>
        <v>0</v>
      </c>
      <c r="T2540" s="166">
        <f>VLOOKUP(L2540,Schnitt2!L:P,2,0)</f>
        <v>0</v>
      </c>
      <c r="U2540" s="166">
        <f>VLOOKUP(L2540,Schnitt3!L:P,2,0)</f>
        <v>0</v>
      </c>
      <c r="V2540" s="166">
        <f>VLOOKUP(L2540,Schnitt4!L:P,2,0)</f>
        <v>0</v>
      </c>
      <c r="W2540" s="166">
        <f>VLOOKUP(L2540,Schnitt5!L:P,2,0)</f>
        <v>0</v>
      </c>
      <c r="X2540" s="166">
        <f>VLOOKUP(L2540,Schnitt6!L:P,2,0)</f>
        <v>0</v>
      </c>
      <c r="AA2540" s="166">
        <f>VLOOKUP(L2540,Schnitt1!L:P,3,0)</f>
        <v>0</v>
      </c>
      <c r="AB2540" s="166">
        <f>VLOOKUP(L2540,Schnitt2!L:P,3,0)</f>
        <v>0</v>
      </c>
      <c r="AC2540" s="166">
        <f>VLOOKUP(L2540,Schnitt3!L:P,3,0)</f>
        <v>0</v>
      </c>
      <c r="AD2540" s="166">
        <f>VLOOKUP(L2540,Schnitt4!L:P,3,0)</f>
        <v>0</v>
      </c>
      <c r="AE2540" s="166">
        <f>VLOOKUP(L2540,Schnitt5!L:P,3,0)</f>
        <v>0</v>
      </c>
      <c r="AF2540" s="166">
        <f>VLOOKUP(L2540,Schnitt6!L:P,3,0)</f>
        <v>0</v>
      </c>
    </row>
    <row r="2541" spans="12:32" x14ac:dyDescent="0.25">
      <c r="L2541" s="264">
        <f>Member!A2541</f>
        <v>0</v>
      </c>
      <c r="S2541" s="166">
        <f>VLOOKUP(L2541,Schnitt1!L:P,2,0)</f>
        <v>0</v>
      </c>
      <c r="T2541" s="166">
        <f>VLOOKUP(L2541,Schnitt2!L:P,2,0)</f>
        <v>0</v>
      </c>
      <c r="U2541" s="166">
        <f>VLOOKUP(L2541,Schnitt3!L:P,2,0)</f>
        <v>0</v>
      </c>
      <c r="V2541" s="166">
        <f>VLOOKUP(L2541,Schnitt4!L:P,2,0)</f>
        <v>0</v>
      </c>
      <c r="W2541" s="166">
        <f>VLOOKUP(L2541,Schnitt5!L:P,2,0)</f>
        <v>0</v>
      </c>
      <c r="X2541" s="166">
        <f>VLOOKUP(L2541,Schnitt6!L:P,2,0)</f>
        <v>0</v>
      </c>
      <c r="AA2541" s="166">
        <f>VLOOKUP(L2541,Schnitt1!L:P,3,0)</f>
        <v>0</v>
      </c>
      <c r="AB2541" s="166">
        <f>VLOOKUP(L2541,Schnitt2!L:P,3,0)</f>
        <v>0</v>
      </c>
      <c r="AC2541" s="166">
        <f>VLOOKUP(L2541,Schnitt3!L:P,3,0)</f>
        <v>0</v>
      </c>
      <c r="AD2541" s="166">
        <f>VLOOKUP(L2541,Schnitt4!L:P,3,0)</f>
        <v>0</v>
      </c>
      <c r="AE2541" s="166">
        <f>VLOOKUP(L2541,Schnitt5!L:P,3,0)</f>
        <v>0</v>
      </c>
      <c r="AF2541" s="166">
        <f>VLOOKUP(L2541,Schnitt6!L:P,3,0)</f>
        <v>0</v>
      </c>
    </row>
    <row r="2542" spans="12:32" x14ac:dyDescent="0.25">
      <c r="L2542" s="264">
        <f>Member!A2542</f>
        <v>0</v>
      </c>
      <c r="S2542" s="166">
        <f>VLOOKUP(L2542,Schnitt1!L:P,2,0)</f>
        <v>0</v>
      </c>
      <c r="T2542" s="166">
        <f>VLOOKUP(L2542,Schnitt2!L:P,2,0)</f>
        <v>0</v>
      </c>
      <c r="U2542" s="166">
        <f>VLOOKUP(L2542,Schnitt3!L:P,2,0)</f>
        <v>0</v>
      </c>
      <c r="V2542" s="166">
        <f>VLOOKUP(L2542,Schnitt4!L:P,2,0)</f>
        <v>0</v>
      </c>
      <c r="W2542" s="166">
        <f>VLOOKUP(L2542,Schnitt5!L:P,2,0)</f>
        <v>0</v>
      </c>
      <c r="X2542" s="166">
        <f>VLOOKUP(L2542,Schnitt6!L:P,2,0)</f>
        <v>0</v>
      </c>
      <c r="AA2542" s="166">
        <f>VLOOKUP(L2542,Schnitt1!L:P,3,0)</f>
        <v>0</v>
      </c>
      <c r="AB2542" s="166">
        <f>VLOOKUP(L2542,Schnitt2!L:P,3,0)</f>
        <v>0</v>
      </c>
      <c r="AC2542" s="166">
        <f>VLOOKUP(L2542,Schnitt3!L:P,3,0)</f>
        <v>0</v>
      </c>
      <c r="AD2542" s="166">
        <f>VLOOKUP(L2542,Schnitt4!L:P,3,0)</f>
        <v>0</v>
      </c>
      <c r="AE2542" s="166">
        <f>VLOOKUP(L2542,Schnitt5!L:P,3,0)</f>
        <v>0</v>
      </c>
      <c r="AF2542" s="166">
        <f>VLOOKUP(L2542,Schnitt6!L:P,3,0)</f>
        <v>0</v>
      </c>
    </row>
    <row r="2543" spans="12:32" x14ac:dyDescent="0.25">
      <c r="L2543" s="264">
        <f>Member!A2543</f>
        <v>0</v>
      </c>
      <c r="S2543" s="166">
        <f>VLOOKUP(L2543,Schnitt1!L:P,2,0)</f>
        <v>0</v>
      </c>
      <c r="T2543" s="166">
        <f>VLOOKUP(L2543,Schnitt2!L:P,2,0)</f>
        <v>0</v>
      </c>
      <c r="U2543" s="166">
        <f>VLOOKUP(L2543,Schnitt3!L:P,2,0)</f>
        <v>0</v>
      </c>
      <c r="V2543" s="166">
        <f>VLOOKUP(L2543,Schnitt4!L:P,2,0)</f>
        <v>0</v>
      </c>
      <c r="W2543" s="166">
        <f>VLOOKUP(L2543,Schnitt5!L:P,2,0)</f>
        <v>0</v>
      </c>
      <c r="X2543" s="166">
        <f>VLOOKUP(L2543,Schnitt6!L:P,2,0)</f>
        <v>0</v>
      </c>
      <c r="AA2543" s="166">
        <f>VLOOKUP(L2543,Schnitt1!L:P,3,0)</f>
        <v>0</v>
      </c>
      <c r="AB2543" s="166">
        <f>VLOOKUP(L2543,Schnitt2!L:P,3,0)</f>
        <v>0</v>
      </c>
      <c r="AC2543" s="166">
        <f>VLOOKUP(L2543,Schnitt3!L:P,3,0)</f>
        <v>0</v>
      </c>
      <c r="AD2543" s="166">
        <f>VLOOKUP(L2543,Schnitt4!L:P,3,0)</f>
        <v>0</v>
      </c>
      <c r="AE2543" s="166">
        <f>VLOOKUP(L2543,Schnitt5!L:P,3,0)</f>
        <v>0</v>
      </c>
      <c r="AF2543" s="166">
        <f>VLOOKUP(L2543,Schnitt6!L:P,3,0)</f>
        <v>0</v>
      </c>
    </row>
    <row r="2544" spans="12:32" x14ac:dyDescent="0.25">
      <c r="L2544" s="264">
        <f>Member!A2544</f>
        <v>0</v>
      </c>
      <c r="S2544" s="166">
        <f>VLOOKUP(L2544,Schnitt1!L:P,2,0)</f>
        <v>0</v>
      </c>
      <c r="T2544" s="166">
        <f>VLOOKUP(L2544,Schnitt2!L:P,2,0)</f>
        <v>0</v>
      </c>
      <c r="U2544" s="166">
        <f>VLOOKUP(L2544,Schnitt3!L:P,2,0)</f>
        <v>0</v>
      </c>
      <c r="V2544" s="166">
        <f>VLOOKUP(L2544,Schnitt4!L:P,2,0)</f>
        <v>0</v>
      </c>
      <c r="W2544" s="166">
        <f>VLOOKUP(L2544,Schnitt5!L:P,2,0)</f>
        <v>0</v>
      </c>
      <c r="X2544" s="166">
        <f>VLOOKUP(L2544,Schnitt6!L:P,2,0)</f>
        <v>0</v>
      </c>
      <c r="AA2544" s="166">
        <f>VLOOKUP(L2544,Schnitt1!L:P,3,0)</f>
        <v>0</v>
      </c>
      <c r="AB2544" s="166">
        <f>VLOOKUP(L2544,Schnitt2!L:P,3,0)</f>
        <v>0</v>
      </c>
      <c r="AC2544" s="166">
        <f>VLOOKUP(L2544,Schnitt3!L:P,3,0)</f>
        <v>0</v>
      </c>
      <c r="AD2544" s="166">
        <f>VLOOKUP(L2544,Schnitt4!L:P,3,0)</f>
        <v>0</v>
      </c>
      <c r="AE2544" s="166">
        <f>VLOOKUP(L2544,Schnitt5!L:P,3,0)</f>
        <v>0</v>
      </c>
      <c r="AF2544" s="166">
        <f>VLOOKUP(L2544,Schnitt6!L:P,3,0)</f>
        <v>0</v>
      </c>
    </row>
    <row r="2545" spans="12:32" x14ac:dyDescent="0.25">
      <c r="L2545" s="264">
        <f>Member!A2545</f>
        <v>0</v>
      </c>
      <c r="S2545" s="166">
        <f>VLOOKUP(L2545,Schnitt1!L:P,2,0)</f>
        <v>0</v>
      </c>
      <c r="T2545" s="166">
        <f>VLOOKUP(L2545,Schnitt2!L:P,2,0)</f>
        <v>0</v>
      </c>
      <c r="U2545" s="166">
        <f>VLOOKUP(L2545,Schnitt3!L:P,2,0)</f>
        <v>0</v>
      </c>
      <c r="V2545" s="166">
        <f>VLOOKUP(L2545,Schnitt4!L:P,2,0)</f>
        <v>0</v>
      </c>
      <c r="W2545" s="166">
        <f>VLOOKUP(L2545,Schnitt5!L:P,2,0)</f>
        <v>0</v>
      </c>
      <c r="X2545" s="166">
        <f>VLOOKUP(L2545,Schnitt6!L:P,2,0)</f>
        <v>0</v>
      </c>
      <c r="AA2545" s="166">
        <f>VLOOKUP(L2545,Schnitt1!L:P,3,0)</f>
        <v>0</v>
      </c>
      <c r="AB2545" s="166">
        <f>VLOOKUP(L2545,Schnitt2!L:P,3,0)</f>
        <v>0</v>
      </c>
      <c r="AC2545" s="166">
        <f>VLOOKUP(L2545,Schnitt3!L:P,3,0)</f>
        <v>0</v>
      </c>
      <c r="AD2545" s="166">
        <f>VLOOKUP(L2545,Schnitt4!L:P,3,0)</f>
        <v>0</v>
      </c>
      <c r="AE2545" s="166">
        <f>VLOOKUP(L2545,Schnitt5!L:P,3,0)</f>
        <v>0</v>
      </c>
      <c r="AF2545" s="166">
        <f>VLOOKUP(L2545,Schnitt6!L:P,3,0)</f>
        <v>0</v>
      </c>
    </row>
    <row r="2546" spans="12:32" x14ac:dyDescent="0.25">
      <c r="L2546" s="264">
        <f>Member!A2546</f>
        <v>0</v>
      </c>
      <c r="S2546" s="166">
        <f>VLOOKUP(L2546,Schnitt1!L:P,2,0)</f>
        <v>0</v>
      </c>
      <c r="T2546" s="166">
        <f>VLOOKUP(L2546,Schnitt2!L:P,2,0)</f>
        <v>0</v>
      </c>
      <c r="U2546" s="166">
        <f>VLOOKUP(L2546,Schnitt3!L:P,2,0)</f>
        <v>0</v>
      </c>
      <c r="V2546" s="166">
        <f>VLOOKUP(L2546,Schnitt4!L:P,2,0)</f>
        <v>0</v>
      </c>
      <c r="W2546" s="166">
        <f>VLOOKUP(L2546,Schnitt5!L:P,2,0)</f>
        <v>0</v>
      </c>
      <c r="X2546" s="166">
        <f>VLOOKUP(L2546,Schnitt6!L:P,2,0)</f>
        <v>0</v>
      </c>
      <c r="AA2546" s="166">
        <f>VLOOKUP(L2546,Schnitt1!L:P,3,0)</f>
        <v>0</v>
      </c>
      <c r="AB2546" s="166">
        <f>VLOOKUP(L2546,Schnitt2!L:P,3,0)</f>
        <v>0</v>
      </c>
      <c r="AC2546" s="166">
        <f>VLOOKUP(L2546,Schnitt3!L:P,3,0)</f>
        <v>0</v>
      </c>
      <c r="AD2546" s="166">
        <f>VLOOKUP(L2546,Schnitt4!L:P,3,0)</f>
        <v>0</v>
      </c>
      <c r="AE2546" s="166">
        <f>VLOOKUP(L2546,Schnitt5!L:P,3,0)</f>
        <v>0</v>
      </c>
      <c r="AF2546" s="166">
        <f>VLOOKUP(L2546,Schnitt6!L:P,3,0)</f>
        <v>0</v>
      </c>
    </row>
    <row r="2547" spans="12:32" x14ac:dyDescent="0.25">
      <c r="L2547" s="264">
        <f>Member!A2547</f>
        <v>0</v>
      </c>
      <c r="S2547" s="166">
        <f>VLOOKUP(L2547,Schnitt1!L:P,2,0)</f>
        <v>0</v>
      </c>
      <c r="T2547" s="166">
        <f>VLOOKUP(L2547,Schnitt2!L:P,2,0)</f>
        <v>0</v>
      </c>
      <c r="U2547" s="166">
        <f>VLOOKUP(L2547,Schnitt3!L:P,2,0)</f>
        <v>0</v>
      </c>
      <c r="V2547" s="166">
        <f>VLOOKUP(L2547,Schnitt4!L:P,2,0)</f>
        <v>0</v>
      </c>
      <c r="W2547" s="166">
        <f>VLOOKUP(L2547,Schnitt5!L:P,2,0)</f>
        <v>0</v>
      </c>
      <c r="X2547" s="166">
        <f>VLOOKUP(L2547,Schnitt6!L:P,2,0)</f>
        <v>0</v>
      </c>
      <c r="AA2547" s="166">
        <f>VLOOKUP(L2547,Schnitt1!L:P,3,0)</f>
        <v>0</v>
      </c>
      <c r="AB2547" s="166">
        <f>VLOOKUP(L2547,Schnitt2!L:P,3,0)</f>
        <v>0</v>
      </c>
      <c r="AC2547" s="166">
        <f>VLOOKUP(L2547,Schnitt3!L:P,3,0)</f>
        <v>0</v>
      </c>
      <c r="AD2547" s="166">
        <f>VLOOKUP(L2547,Schnitt4!L:P,3,0)</f>
        <v>0</v>
      </c>
      <c r="AE2547" s="166">
        <f>VLOOKUP(L2547,Schnitt5!L:P,3,0)</f>
        <v>0</v>
      </c>
      <c r="AF2547" s="166">
        <f>VLOOKUP(L2547,Schnitt6!L:P,3,0)</f>
        <v>0</v>
      </c>
    </row>
    <row r="2548" spans="12:32" x14ac:dyDescent="0.25">
      <c r="L2548" s="264">
        <f>Member!A2548</f>
        <v>0</v>
      </c>
      <c r="S2548" s="166">
        <f>VLOOKUP(L2548,Schnitt1!L:P,2,0)</f>
        <v>0</v>
      </c>
      <c r="T2548" s="166">
        <f>VLOOKUP(L2548,Schnitt2!L:P,2,0)</f>
        <v>0</v>
      </c>
      <c r="U2548" s="166">
        <f>VLOOKUP(L2548,Schnitt3!L:P,2,0)</f>
        <v>0</v>
      </c>
      <c r="V2548" s="166">
        <f>VLOOKUP(L2548,Schnitt4!L:P,2,0)</f>
        <v>0</v>
      </c>
      <c r="W2548" s="166">
        <f>VLOOKUP(L2548,Schnitt5!L:P,2,0)</f>
        <v>0</v>
      </c>
      <c r="X2548" s="166">
        <f>VLOOKUP(L2548,Schnitt6!L:P,2,0)</f>
        <v>0</v>
      </c>
      <c r="AA2548" s="166">
        <f>VLOOKUP(L2548,Schnitt1!L:P,3,0)</f>
        <v>0</v>
      </c>
      <c r="AB2548" s="166">
        <f>VLOOKUP(L2548,Schnitt2!L:P,3,0)</f>
        <v>0</v>
      </c>
      <c r="AC2548" s="166">
        <f>VLOOKUP(L2548,Schnitt3!L:P,3,0)</f>
        <v>0</v>
      </c>
      <c r="AD2548" s="166">
        <f>VLOOKUP(L2548,Schnitt4!L:P,3,0)</f>
        <v>0</v>
      </c>
      <c r="AE2548" s="166">
        <f>VLOOKUP(L2548,Schnitt5!L:P,3,0)</f>
        <v>0</v>
      </c>
      <c r="AF2548" s="166">
        <f>VLOOKUP(L2548,Schnitt6!L:P,3,0)</f>
        <v>0</v>
      </c>
    </row>
    <row r="2549" spans="12:32" x14ac:dyDescent="0.25">
      <c r="L2549" s="264">
        <f>Member!A2549</f>
        <v>0</v>
      </c>
      <c r="S2549" s="166">
        <f>VLOOKUP(L2549,Schnitt1!L:P,2,0)</f>
        <v>0</v>
      </c>
      <c r="T2549" s="166">
        <f>VLOOKUP(L2549,Schnitt2!L:P,2,0)</f>
        <v>0</v>
      </c>
      <c r="U2549" s="166">
        <f>VLOOKUP(L2549,Schnitt3!L:P,2,0)</f>
        <v>0</v>
      </c>
      <c r="V2549" s="166">
        <f>VLOOKUP(L2549,Schnitt4!L:P,2,0)</f>
        <v>0</v>
      </c>
      <c r="W2549" s="166">
        <f>VLOOKUP(L2549,Schnitt5!L:P,2,0)</f>
        <v>0</v>
      </c>
      <c r="X2549" s="166">
        <f>VLOOKUP(L2549,Schnitt6!L:P,2,0)</f>
        <v>0</v>
      </c>
      <c r="AA2549" s="166">
        <f>VLOOKUP(L2549,Schnitt1!L:P,3,0)</f>
        <v>0</v>
      </c>
      <c r="AB2549" s="166">
        <f>VLOOKUP(L2549,Schnitt2!L:P,3,0)</f>
        <v>0</v>
      </c>
      <c r="AC2549" s="166">
        <f>VLOOKUP(L2549,Schnitt3!L:P,3,0)</f>
        <v>0</v>
      </c>
      <c r="AD2549" s="166">
        <f>VLOOKUP(L2549,Schnitt4!L:P,3,0)</f>
        <v>0</v>
      </c>
      <c r="AE2549" s="166">
        <f>VLOOKUP(L2549,Schnitt5!L:P,3,0)</f>
        <v>0</v>
      </c>
      <c r="AF2549" s="166">
        <f>VLOOKUP(L2549,Schnitt6!L:P,3,0)</f>
        <v>0</v>
      </c>
    </row>
    <row r="2550" spans="12:32" x14ac:dyDescent="0.25">
      <c r="L2550" s="264">
        <f>Member!A2550</f>
        <v>0</v>
      </c>
      <c r="S2550" s="166">
        <f>VLOOKUP(L2550,Schnitt1!L:P,2,0)</f>
        <v>0</v>
      </c>
      <c r="T2550" s="166">
        <f>VLOOKUP(L2550,Schnitt2!L:P,2,0)</f>
        <v>0</v>
      </c>
      <c r="U2550" s="166">
        <f>VLOOKUP(L2550,Schnitt3!L:P,2,0)</f>
        <v>0</v>
      </c>
      <c r="V2550" s="166">
        <f>VLOOKUP(L2550,Schnitt4!L:P,2,0)</f>
        <v>0</v>
      </c>
      <c r="W2550" s="166">
        <f>VLOOKUP(L2550,Schnitt5!L:P,2,0)</f>
        <v>0</v>
      </c>
      <c r="X2550" s="166">
        <f>VLOOKUP(L2550,Schnitt6!L:P,2,0)</f>
        <v>0</v>
      </c>
      <c r="AA2550" s="166">
        <f>VLOOKUP(L2550,Schnitt1!L:P,3,0)</f>
        <v>0</v>
      </c>
      <c r="AB2550" s="166">
        <f>VLOOKUP(L2550,Schnitt2!L:P,3,0)</f>
        <v>0</v>
      </c>
      <c r="AC2550" s="166">
        <f>VLOOKUP(L2550,Schnitt3!L:P,3,0)</f>
        <v>0</v>
      </c>
      <c r="AD2550" s="166">
        <f>VLOOKUP(L2550,Schnitt4!L:P,3,0)</f>
        <v>0</v>
      </c>
      <c r="AE2550" s="166">
        <f>VLOOKUP(L2550,Schnitt5!L:P,3,0)</f>
        <v>0</v>
      </c>
      <c r="AF2550" s="166">
        <f>VLOOKUP(L2550,Schnitt6!L:P,3,0)</f>
        <v>0</v>
      </c>
    </row>
    <row r="2551" spans="12:32" x14ac:dyDescent="0.25">
      <c r="L2551" s="264">
        <f>Member!A2551</f>
        <v>0</v>
      </c>
      <c r="S2551" s="166">
        <f>VLOOKUP(L2551,Schnitt1!L:P,2,0)</f>
        <v>0</v>
      </c>
      <c r="T2551" s="166">
        <f>VLOOKUP(L2551,Schnitt2!L:P,2,0)</f>
        <v>0</v>
      </c>
      <c r="U2551" s="166">
        <f>VLOOKUP(L2551,Schnitt3!L:P,2,0)</f>
        <v>0</v>
      </c>
      <c r="V2551" s="166">
        <f>VLOOKUP(L2551,Schnitt4!L:P,2,0)</f>
        <v>0</v>
      </c>
      <c r="W2551" s="166">
        <f>VLOOKUP(L2551,Schnitt5!L:P,2,0)</f>
        <v>0</v>
      </c>
      <c r="X2551" s="166">
        <f>VLOOKUP(L2551,Schnitt6!L:P,2,0)</f>
        <v>0</v>
      </c>
      <c r="AA2551" s="166">
        <f>VLOOKUP(L2551,Schnitt1!L:P,3,0)</f>
        <v>0</v>
      </c>
      <c r="AB2551" s="166">
        <f>VLOOKUP(L2551,Schnitt2!L:P,3,0)</f>
        <v>0</v>
      </c>
      <c r="AC2551" s="166">
        <f>VLOOKUP(L2551,Schnitt3!L:P,3,0)</f>
        <v>0</v>
      </c>
      <c r="AD2551" s="166">
        <f>VLOOKUP(L2551,Schnitt4!L:P,3,0)</f>
        <v>0</v>
      </c>
      <c r="AE2551" s="166">
        <f>VLOOKUP(L2551,Schnitt5!L:P,3,0)</f>
        <v>0</v>
      </c>
      <c r="AF2551" s="166">
        <f>VLOOKUP(L2551,Schnitt6!L:P,3,0)</f>
        <v>0</v>
      </c>
    </row>
    <row r="2552" spans="12:32" x14ac:dyDescent="0.25">
      <c r="L2552" s="264">
        <f>Member!A2552</f>
        <v>0</v>
      </c>
      <c r="S2552" s="166">
        <f>VLOOKUP(L2552,Schnitt1!L:P,2,0)</f>
        <v>0</v>
      </c>
      <c r="T2552" s="166">
        <f>VLOOKUP(L2552,Schnitt2!L:P,2,0)</f>
        <v>0</v>
      </c>
      <c r="U2552" s="166">
        <f>VLOOKUP(L2552,Schnitt3!L:P,2,0)</f>
        <v>0</v>
      </c>
      <c r="V2552" s="166">
        <f>VLOOKUP(L2552,Schnitt4!L:P,2,0)</f>
        <v>0</v>
      </c>
      <c r="W2552" s="166">
        <f>VLOOKUP(L2552,Schnitt5!L:P,2,0)</f>
        <v>0</v>
      </c>
      <c r="X2552" s="166">
        <f>VLOOKUP(L2552,Schnitt6!L:P,2,0)</f>
        <v>0</v>
      </c>
      <c r="AA2552" s="166">
        <f>VLOOKUP(L2552,Schnitt1!L:P,3,0)</f>
        <v>0</v>
      </c>
      <c r="AB2552" s="166">
        <f>VLOOKUP(L2552,Schnitt2!L:P,3,0)</f>
        <v>0</v>
      </c>
      <c r="AC2552" s="166">
        <f>VLOOKUP(L2552,Schnitt3!L:P,3,0)</f>
        <v>0</v>
      </c>
      <c r="AD2552" s="166">
        <f>VLOOKUP(L2552,Schnitt4!L:P,3,0)</f>
        <v>0</v>
      </c>
      <c r="AE2552" s="166">
        <f>VLOOKUP(L2552,Schnitt5!L:P,3,0)</f>
        <v>0</v>
      </c>
      <c r="AF2552" s="166">
        <f>VLOOKUP(L2552,Schnitt6!L:P,3,0)</f>
        <v>0</v>
      </c>
    </row>
    <row r="2553" spans="12:32" x14ac:dyDescent="0.25">
      <c r="L2553" s="264">
        <f>Member!A2553</f>
        <v>0</v>
      </c>
      <c r="S2553" s="166">
        <f>VLOOKUP(L2553,Schnitt1!L:P,2,0)</f>
        <v>0</v>
      </c>
      <c r="T2553" s="166">
        <f>VLOOKUP(L2553,Schnitt2!L:P,2,0)</f>
        <v>0</v>
      </c>
      <c r="U2553" s="166">
        <f>VLOOKUP(L2553,Schnitt3!L:P,2,0)</f>
        <v>0</v>
      </c>
      <c r="V2553" s="166">
        <f>VLOOKUP(L2553,Schnitt4!L:P,2,0)</f>
        <v>0</v>
      </c>
      <c r="W2553" s="166">
        <f>VLOOKUP(L2553,Schnitt5!L:P,2,0)</f>
        <v>0</v>
      </c>
      <c r="X2553" s="166">
        <f>VLOOKUP(L2553,Schnitt6!L:P,2,0)</f>
        <v>0</v>
      </c>
      <c r="AA2553" s="166">
        <f>VLOOKUP(L2553,Schnitt1!L:P,3,0)</f>
        <v>0</v>
      </c>
      <c r="AB2553" s="166">
        <f>VLOOKUP(L2553,Schnitt2!L:P,3,0)</f>
        <v>0</v>
      </c>
      <c r="AC2553" s="166">
        <f>VLOOKUP(L2553,Schnitt3!L:P,3,0)</f>
        <v>0</v>
      </c>
      <c r="AD2553" s="166">
        <f>VLOOKUP(L2553,Schnitt4!L:P,3,0)</f>
        <v>0</v>
      </c>
      <c r="AE2553" s="166">
        <f>VLOOKUP(L2553,Schnitt5!L:P,3,0)</f>
        <v>0</v>
      </c>
      <c r="AF2553" s="166">
        <f>VLOOKUP(L2553,Schnitt6!L:P,3,0)</f>
        <v>0</v>
      </c>
    </row>
    <row r="2554" spans="12:32" x14ac:dyDescent="0.25">
      <c r="L2554" s="264">
        <f>Member!A2554</f>
        <v>0</v>
      </c>
      <c r="S2554" s="166">
        <f>VLOOKUP(L2554,Schnitt1!L:P,2,0)</f>
        <v>0</v>
      </c>
      <c r="T2554" s="166">
        <f>VLOOKUP(L2554,Schnitt2!L:P,2,0)</f>
        <v>0</v>
      </c>
      <c r="U2554" s="166">
        <f>VLOOKUP(L2554,Schnitt3!L:P,2,0)</f>
        <v>0</v>
      </c>
      <c r="V2554" s="166">
        <f>VLOOKUP(L2554,Schnitt4!L:P,2,0)</f>
        <v>0</v>
      </c>
      <c r="W2554" s="166">
        <f>VLOOKUP(L2554,Schnitt5!L:P,2,0)</f>
        <v>0</v>
      </c>
      <c r="X2554" s="166">
        <f>VLOOKUP(L2554,Schnitt6!L:P,2,0)</f>
        <v>0</v>
      </c>
      <c r="AA2554" s="166">
        <f>VLOOKUP(L2554,Schnitt1!L:P,3,0)</f>
        <v>0</v>
      </c>
      <c r="AB2554" s="166">
        <f>VLOOKUP(L2554,Schnitt2!L:P,3,0)</f>
        <v>0</v>
      </c>
      <c r="AC2554" s="166">
        <f>VLOOKUP(L2554,Schnitt3!L:P,3,0)</f>
        <v>0</v>
      </c>
      <c r="AD2554" s="166">
        <f>VLOOKUP(L2554,Schnitt4!L:P,3,0)</f>
        <v>0</v>
      </c>
      <c r="AE2554" s="166">
        <f>VLOOKUP(L2554,Schnitt5!L:P,3,0)</f>
        <v>0</v>
      </c>
      <c r="AF2554" s="166">
        <f>VLOOKUP(L2554,Schnitt6!L:P,3,0)</f>
        <v>0</v>
      </c>
    </row>
    <row r="2555" spans="12:32" x14ac:dyDescent="0.25">
      <c r="L2555" s="264">
        <f>Member!A2555</f>
        <v>0</v>
      </c>
      <c r="S2555" s="166">
        <f>VLOOKUP(L2555,Schnitt1!L:P,2,0)</f>
        <v>0</v>
      </c>
      <c r="T2555" s="166">
        <f>VLOOKUP(L2555,Schnitt2!L:P,2,0)</f>
        <v>0</v>
      </c>
      <c r="U2555" s="166">
        <f>VLOOKUP(L2555,Schnitt3!L:P,2,0)</f>
        <v>0</v>
      </c>
      <c r="V2555" s="166">
        <f>VLOOKUP(L2555,Schnitt4!L:P,2,0)</f>
        <v>0</v>
      </c>
      <c r="W2555" s="166">
        <f>VLOOKUP(L2555,Schnitt5!L:P,2,0)</f>
        <v>0</v>
      </c>
      <c r="X2555" s="166">
        <f>VLOOKUP(L2555,Schnitt6!L:P,2,0)</f>
        <v>0</v>
      </c>
      <c r="AA2555" s="166">
        <f>VLOOKUP(L2555,Schnitt1!L:P,3,0)</f>
        <v>0</v>
      </c>
      <c r="AB2555" s="166">
        <f>VLOOKUP(L2555,Schnitt2!L:P,3,0)</f>
        <v>0</v>
      </c>
      <c r="AC2555" s="166">
        <f>VLOOKUP(L2555,Schnitt3!L:P,3,0)</f>
        <v>0</v>
      </c>
      <c r="AD2555" s="166">
        <f>VLOOKUP(L2555,Schnitt4!L:P,3,0)</f>
        <v>0</v>
      </c>
      <c r="AE2555" s="166">
        <f>VLOOKUP(L2555,Schnitt5!L:P,3,0)</f>
        <v>0</v>
      </c>
      <c r="AF2555" s="166">
        <f>VLOOKUP(L2555,Schnitt6!L:P,3,0)</f>
        <v>0</v>
      </c>
    </row>
    <row r="2556" spans="12:32" x14ac:dyDescent="0.25">
      <c r="L2556" s="264">
        <f>Member!A2556</f>
        <v>0</v>
      </c>
      <c r="S2556" s="166">
        <f>VLOOKUP(L2556,Schnitt1!L:P,2,0)</f>
        <v>0</v>
      </c>
      <c r="T2556" s="166">
        <f>VLOOKUP(L2556,Schnitt2!L:P,2,0)</f>
        <v>0</v>
      </c>
      <c r="U2556" s="166">
        <f>VLOOKUP(L2556,Schnitt3!L:P,2,0)</f>
        <v>0</v>
      </c>
      <c r="V2556" s="166">
        <f>VLOOKUP(L2556,Schnitt4!L:P,2,0)</f>
        <v>0</v>
      </c>
      <c r="W2556" s="166">
        <f>VLOOKUP(L2556,Schnitt5!L:P,2,0)</f>
        <v>0</v>
      </c>
      <c r="X2556" s="166">
        <f>VLOOKUP(L2556,Schnitt6!L:P,2,0)</f>
        <v>0</v>
      </c>
      <c r="AA2556" s="166">
        <f>VLOOKUP(L2556,Schnitt1!L:P,3,0)</f>
        <v>0</v>
      </c>
      <c r="AB2556" s="166">
        <f>VLOOKUP(L2556,Schnitt2!L:P,3,0)</f>
        <v>0</v>
      </c>
      <c r="AC2556" s="166">
        <f>VLOOKUP(L2556,Schnitt3!L:P,3,0)</f>
        <v>0</v>
      </c>
      <c r="AD2556" s="166">
        <f>VLOOKUP(L2556,Schnitt4!L:P,3,0)</f>
        <v>0</v>
      </c>
      <c r="AE2556" s="166">
        <f>VLOOKUP(L2556,Schnitt5!L:P,3,0)</f>
        <v>0</v>
      </c>
      <c r="AF2556" s="166">
        <f>VLOOKUP(L2556,Schnitt6!L:P,3,0)</f>
        <v>0</v>
      </c>
    </row>
    <row r="2557" spans="12:32" x14ac:dyDescent="0.25">
      <c r="L2557" s="264">
        <f>Member!A2557</f>
        <v>0</v>
      </c>
      <c r="S2557" s="166">
        <f>VLOOKUP(L2557,Schnitt1!L:P,2,0)</f>
        <v>0</v>
      </c>
      <c r="T2557" s="166">
        <f>VLOOKUP(L2557,Schnitt2!L:P,2,0)</f>
        <v>0</v>
      </c>
      <c r="U2557" s="166">
        <f>VLOOKUP(L2557,Schnitt3!L:P,2,0)</f>
        <v>0</v>
      </c>
      <c r="V2557" s="166">
        <f>VLOOKUP(L2557,Schnitt4!L:P,2,0)</f>
        <v>0</v>
      </c>
      <c r="W2557" s="166">
        <f>VLOOKUP(L2557,Schnitt5!L:P,2,0)</f>
        <v>0</v>
      </c>
      <c r="X2557" s="166">
        <f>VLOOKUP(L2557,Schnitt6!L:P,2,0)</f>
        <v>0</v>
      </c>
      <c r="AA2557" s="166">
        <f>VLOOKUP(L2557,Schnitt1!L:P,3,0)</f>
        <v>0</v>
      </c>
      <c r="AB2557" s="166">
        <f>VLOOKUP(L2557,Schnitt2!L:P,3,0)</f>
        <v>0</v>
      </c>
      <c r="AC2557" s="166">
        <f>VLOOKUP(L2557,Schnitt3!L:P,3,0)</f>
        <v>0</v>
      </c>
      <c r="AD2557" s="166">
        <f>VLOOKUP(L2557,Schnitt4!L:P,3,0)</f>
        <v>0</v>
      </c>
      <c r="AE2557" s="166">
        <f>VLOOKUP(L2557,Schnitt5!L:P,3,0)</f>
        <v>0</v>
      </c>
      <c r="AF2557" s="166">
        <f>VLOOKUP(L2557,Schnitt6!L:P,3,0)</f>
        <v>0</v>
      </c>
    </row>
    <row r="2558" spans="12:32" x14ac:dyDescent="0.25">
      <c r="L2558" s="264">
        <f>Member!A2558</f>
        <v>0</v>
      </c>
      <c r="S2558" s="166">
        <f>VLOOKUP(L2558,Schnitt1!L:P,2,0)</f>
        <v>0</v>
      </c>
      <c r="T2558" s="166">
        <f>VLOOKUP(L2558,Schnitt2!L:P,2,0)</f>
        <v>0</v>
      </c>
      <c r="U2558" s="166">
        <f>VLOOKUP(L2558,Schnitt3!L:P,2,0)</f>
        <v>0</v>
      </c>
      <c r="V2558" s="166">
        <f>VLOOKUP(L2558,Schnitt4!L:P,2,0)</f>
        <v>0</v>
      </c>
      <c r="W2558" s="166">
        <f>VLOOKUP(L2558,Schnitt5!L:P,2,0)</f>
        <v>0</v>
      </c>
      <c r="X2558" s="166">
        <f>VLOOKUP(L2558,Schnitt6!L:P,2,0)</f>
        <v>0</v>
      </c>
      <c r="AA2558" s="166">
        <f>VLOOKUP(L2558,Schnitt1!L:P,3,0)</f>
        <v>0</v>
      </c>
      <c r="AB2558" s="166">
        <f>VLOOKUP(L2558,Schnitt2!L:P,3,0)</f>
        <v>0</v>
      </c>
      <c r="AC2558" s="166">
        <f>VLOOKUP(L2558,Schnitt3!L:P,3,0)</f>
        <v>0</v>
      </c>
      <c r="AD2558" s="166">
        <f>VLOOKUP(L2558,Schnitt4!L:P,3,0)</f>
        <v>0</v>
      </c>
      <c r="AE2558" s="166">
        <f>VLOOKUP(L2558,Schnitt5!L:P,3,0)</f>
        <v>0</v>
      </c>
      <c r="AF2558" s="166">
        <f>VLOOKUP(L2558,Schnitt6!L:P,3,0)</f>
        <v>0</v>
      </c>
    </row>
    <row r="2559" spans="12:32" x14ac:dyDescent="0.25">
      <c r="L2559" s="264">
        <f>Member!A2559</f>
        <v>0</v>
      </c>
      <c r="S2559" s="166">
        <f>VLOOKUP(L2559,Schnitt1!L:P,2,0)</f>
        <v>0</v>
      </c>
      <c r="T2559" s="166">
        <f>VLOOKUP(L2559,Schnitt2!L:P,2,0)</f>
        <v>0</v>
      </c>
      <c r="U2559" s="166">
        <f>VLOOKUP(L2559,Schnitt3!L:P,2,0)</f>
        <v>0</v>
      </c>
      <c r="V2559" s="166">
        <f>VLOOKUP(L2559,Schnitt4!L:P,2,0)</f>
        <v>0</v>
      </c>
      <c r="W2559" s="166">
        <f>VLOOKUP(L2559,Schnitt5!L:P,2,0)</f>
        <v>0</v>
      </c>
      <c r="X2559" s="166">
        <f>VLOOKUP(L2559,Schnitt6!L:P,2,0)</f>
        <v>0</v>
      </c>
      <c r="AA2559" s="166">
        <f>VLOOKUP(L2559,Schnitt1!L:P,3,0)</f>
        <v>0</v>
      </c>
      <c r="AB2559" s="166">
        <f>VLOOKUP(L2559,Schnitt2!L:P,3,0)</f>
        <v>0</v>
      </c>
      <c r="AC2559" s="166">
        <f>VLOOKUP(L2559,Schnitt3!L:P,3,0)</f>
        <v>0</v>
      </c>
      <c r="AD2559" s="166">
        <f>VLOOKUP(L2559,Schnitt4!L:P,3,0)</f>
        <v>0</v>
      </c>
      <c r="AE2559" s="166">
        <f>VLOOKUP(L2559,Schnitt5!L:P,3,0)</f>
        <v>0</v>
      </c>
      <c r="AF2559" s="166">
        <f>VLOOKUP(L2559,Schnitt6!L:P,3,0)</f>
        <v>0</v>
      </c>
    </row>
    <row r="2560" spans="12:32" x14ac:dyDescent="0.25">
      <c r="L2560" s="264">
        <f>Member!A2560</f>
        <v>0</v>
      </c>
      <c r="S2560" s="166">
        <f>VLOOKUP(L2560,Schnitt1!L:P,2,0)</f>
        <v>0</v>
      </c>
      <c r="T2560" s="166">
        <f>VLOOKUP(L2560,Schnitt2!L:P,2,0)</f>
        <v>0</v>
      </c>
      <c r="U2560" s="166">
        <f>VLOOKUP(L2560,Schnitt3!L:P,2,0)</f>
        <v>0</v>
      </c>
      <c r="V2560" s="166">
        <f>VLOOKUP(L2560,Schnitt4!L:P,2,0)</f>
        <v>0</v>
      </c>
      <c r="W2560" s="166">
        <f>VLOOKUP(L2560,Schnitt5!L:P,2,0)</f>
        <v>0</v>
      </c>
      <c r="X2560" s="166">
        <f>VLOOKUP(L2560,Schnitt6!L:P,2,0)</f>
        <v>0</v>
      </c>
      <c r="AA2560" s="166">
        <f>VLOOKUP(L2560,Schnitt1!L:P,3,0)</f>
        <v>0</v>
      </c>
      <c r="AB2560" s="166">
        <f>VLOOKUP(L2560,Schnitt2!L:P,3,0)</f>
        <v>0</v>
      </c>
      <c r="AC2560" s="166">
        <f>VLOOKUP(L2560,Schnitt3!L:P,3,0)</f>
        <v>0</v>
      </c>
      <c r="AD2560" s="166">
        <f>VLOOKUP(L2560,Schnitt4!L:P,3,0)</f>
        <v>0</v>
      </c>
      <c r="AE2560" s="166">
        <f>VLOOKUP(L2560,Schnitt5!L:P,3,0)</f>
        <v>0</v>
      </c>
      <c r="AF2560" s="166">
        <f>VLOOKUP(L2560,Schnitt6!L:P,3,0)</f>
        <v>0</v>
      </c>
    </row>
    <row r="2561" spans="12:32" x14ac:dyDescent="0.25">
      <c r="L2561" s="264">
        <f>Member!A2561</f>
        <v>0</v>
      </c>
      <c r="S2561" s="166">
        <f>VLOOKUP(L2561,Schnitt1!L:P,2,0)</f>
        <v>0</v>
      </c>
      <c r="T2561" s="166">
        <f>VLOOKUP(L2561,Schnitt2!L:P,2,0)</f>
        <v>0</v>
      </c>
      <c r="U2561" s="166">
        <f>VLOOKUP(L2561,Schnitt3!L:P,2,0)</f>
        <v>0</v>
      </c>
      <c r="V2561" s="166">
        <f>VLOOKUP(L2561,Schnitt4!L:P,2,0)</f>
        <v>0</v>
      </c>
      <c r="W2561" s="166">
        <f>VLOOKUP(L2561,Schnitt5!L:P,2,0)</f>
        <v>0</v>
      </c>
      <c r="X2561" s="166">
        <f>VLOOKUP(L2561,Schnitt6!L:P,2,0)</f>
        <v>0</v>
      </c>
      <c r="AA2561" s="166">
        <f>VLOOKUP(L2561,Schnitt1!L:P,3,0)</f>
        <v>0</v>
      </c>
      <c r="AB2561" s="166">
        <f>VLOOKUP(L2561,Schnitt2!L:P,3,0)</f>
        <v>0</v>
      </c>
      <c r="AC2561" s="166">
        <f>VLOOKUP(L2561,Schnitt3!L:P,3,0)</f>
        <v>0</v>
      </c>
      <c r="AD2561" s="166">
        <f>VLOOKUP(L2561,Schnitt4!L:P,3,0)</f>
        <v>0</v>
      </c>
      <c r="AE2561" s="166">
        <f>VLOOKUP(L2561,Schnitt5!L:P,3,0)</f>
        <v>0</v>
      </c>
      <c r="AF2561" s="166">
        <f>VLOOKUP(L2561,Schnitt6!L:P,3,0)</f>
        <v>0</v>
      </c>
    </row>
    <row r="2562" spans="12:32" x14ac:dyDescent="0.25">
      <c r="L2562" s="264">
        <f>Member!A2562</f>
        <v>0</v>
      </c>
      <c r="S2562" s="166">
        <f>VLOOKUP(L2562,Schnitt1!L:P,2,0)</f>
        <v>0</v>
      </c>
      <c r="T2562" s="166">
        <f>VLOOKUP(L2562,Schnitt2!L:P,2,0)</f>
        <v>0</v>
      </c>
      <c r="U2562" s="166">
        <f>VLOOKUP(L2562,Schnitt3!L:P,2,0)</f>
        <v>0</v>
      </c>
      <c r="V2562" s="166">
        <f>VLOOKUP(L2562,Schnitt4!L:P,2,0)</f>
        <v>0</v>
      </c>
      <c r="W2562" s="166">
        <f>VLOOKUP(L2562,Schnitt5!L:P,2,0)</f>
        <v>0</v>
      </c>
      <c r="X2562" s="166">
        <f>VLOOKUP(L2562,Schnitt6!L:P,2,0)</f>
        <v>0</v>
      </c>
      <c r="AA2562" s="166">
        <f>VLOOKUP(L2562,Schnitt1!L:P,3,0)</f>
        <v>0</v>
      </c>
      <c r="AB2562" s="166">
        <f>VLOOKUP(L2562,Schnitt2!L:P,3,0)</f>
        <v>0</v>
      </c>
      <c r="AC2562" s="166">
        <f>VLOOKUP(L2562,Schnitt3!L:P,3,0)</f>
        <v>0</v>
      </c>
      <c r="AD2562" s="166">
        <f>VLOOKUP(L2562,Schnitt4!L:P,3,0)</f>
        <v>0</v>
      </c>
      <c r="AE2562" s="166">
        <f>VLOOKUP(L2562,Schnitt5!L:P,3,0)</f>
        <v>0</v>
      </c>
      <c r="AF2562" s="166">
        <f>VLOOKUP(L2562,Schnitt6!L:P,3,0)</f>
        <v>0</v>
      </c>
    </row>
    <row r="2563" spans="12:32" x14ac:dyDescent="0.25">
      <c r="L2563" s="264">
        <f>Member!A2563</f>
        <v>0</v>
      </c>
      <c r="S2563" s="166">
        <f>VLOOKUP(L2563,Schnitt1!L:P,2,0)</f>
        <v>0</v>
      </c>
      <c r="T2563" s="166">
        <f>VLOOKUP(L2563,Schnitt2!L:P,2,0)</f>
        <v>0</v>
      </c>
      <c r="U2563" s="166">
        <f>VLOOKUP(L2563,Schnitt3!L:P,2,0)</f>
        <v>0</v>
      </c>
      <c r="V2563" s="166">
        <f>VLOOKUP(L2563,Schnitt4!L:P,2,0)</f>
        <v>0</v>
      </c>
      <c r="W2563" s="166">
        <f>VLOOKUP(L2563,Schnitt5!L:P,2,0)</f>
        <v>0</v>
      </c>
      <c r="X2563" s="166">
        <f>VLOOKUP(L2563,Schnitt6!L:P,2,0)</f>
        <v>0</v>
      </c>
      <c r="AA2563" s="166">
        <f>VLOOKUP(L2563,Schnitt1!L:P,3,0)</f>
        <v>0</v>
      </c>
      <c r="AB2563" s="166">
        <f>VLOOKUP(L2563,Schnitt2!L:P,3,0)</f>
        <v>0</v>
      </c>
      <c r="AC2563" s="166">
        <f>VLOOKUP(L2563,Schnitt3!L:P,3,0)</f>
        <v>0</v>
      </c>
      <c r="AD2563" s="166">
        <f>VLOOKUP(L2563,Schnitt4!L:P,3,0)</f>
        <v>0</v>
      </c>
      <c r="AE2563" s="166">
        <f>VLOOKUP(L2563,Schnitt5!L:P,3,0)</f>
        <v>0</v>
      </c>
      <c r="AF2563" s="166">
        <f>VLOOKUP(L2563,Schnitt6!L:P,3,0)</f>
        <v>0</v>
      </c>
    </row>
    <row r="2564" spans="12:32" x14ac:dyDescent="0.25">
      <c r="L2564" s="264">
        <f>Member!A2564</f>
        <v>0</v>
      </c>
      <c r="S2564" s="166">
        <f>VLOOKUP(L2564,Schnitt1!L:P,2,0)</f>
        <v>0</v>
      </c>
      <c r="T2564" s="166">
        <f>VLOOKUP(L2564,Schnitt2!L:P,2,0)</f>
        <v>0</v>
      </c>
      <c r="U2564" s="166">
        <f>VLOOKUP(L2564,Schnitt3!L:P,2,0)</f>
        <v>0</v>
      </c>
      <c r="V2564" s="166">
        <f>VLOOKUP(L2564,Schnitt4!L:P,2,0)</f>
        <v>0</v>
      </c>
      <c r="W2564" s="166">
        <f>VLOOKUP(L2564,Schnitt5!L:P,2,0)</f>
        <v>0</v>
      </c>
      <c r="X2564" s="166">
        <f>VLOOKUP(L2564,Schnitt6!L:P,2,0)</f>
        <v>0</v>
      </c>
      <c r="AA2564" s="166">
        <f>VLOOKUP(L2564,Schnitt1!L:P,3,0)</f>
        <v>0</v>
      </c>
      <c r="AB2564" s="166">
        <f>VLOOKUP(L2564,Schnitt2!L:P,3,0)</f>
        <v>0</v>
      </c>
      <c r="AC2564" s="166">
        <f>VLOOKUP(L2564,Schnitt3!L:P,3,0)</f>
        <v>0</v>
      </c>
      <c r="AD2564" s="166">
        <f>VLOOKUP(L2564,Schnitt4!L:P,3,0)</f>
        <v>0</v>
      </c>
      <c r="AE2564" s="166">
        <f>VLOOKUP(L2564,Schnitt5!L:P,3,0)</f>
        <v>0</v>
      </c>
      <c r="AF2564" s="166">
        <f>VLOOKUP(L2564,Schnitt6!L:P,3,0)</f>
        <v>0</v>
      </c>
    </row>
    <row r="2565" spans="12:32" x14ac:dyDescent="0.25">
      <c r="L2565" s="264">
        <f>Member!A2565</f>
        <v>0</v>
      </c>
      <c r="S2565" s="166">
        <f>VLOOKUP(L2565,Schnitt1!L:P,2,0)</f>
        <v>0</v>
      </c>
      <c r="T2565" s="166">
        <f>VLOOKUP(L2565,Schnitt2!L:P,2,0)</f>
        <v>0</v>
      </c>
      <c r="U2565" s="166">
        <f>VLOOKUP(L2565,Schnitt3!L:P,2,0)</f>
        <v>0</v>
      </c>
      <c r="V2565" s="166">
        <f>VLOOKUP(L2565,Schnitt4!L:P,2,0)</f>
        <v>0</v>
      </c>
      <c r="W2565" s="166">
        <f>VLOOKUP(L2565,Schnitt5!L:P,2,0)</f>
        <v>0</v>
      </c>
      <c r="X2565" s="166">
        <f>VLOOKUP(L2565,Schnitt6!L:P,2,0)</f>
        <v>0</v>
      </c>
      <c r="AA2565" s="166">
        <f>VLOOKUP(L2565,Schnitt1!L:P,3,0)</f>
        <v>0</v>
      </c>
      <c r="AB2565" s="166">
        <f>VLOOKUP(L2565,Schnitt2!L:P,3,0)</f>
        <v>0</v>
      </c>
      <c r="AC2565" s="166">
        <f>VLOOKUP(L2565,Schnitt3!L:P,3,0)</f>
        <v>0</v>
      </c>
      <c r="AD2565" s="166">
        <f>VLOOKUP(L2565,Schnitt4!L:P,3,0)</f>
        <v>0</v>
      </c>
      <c r="AE2565" s="166">
        <f>VLOOKUP(L2565,Schnitt5!L:P,3,0)</f>
        <v>0</v>
      </c>
      <c r="AF2565" s="166">
        <f>VLOOKUP(L2565,Schnitt6!L:P,3,0)</f>
        <v>0</v>
      </c>
    </row>
    <row r="2566" spans="12:32" x14ac:dyDescent="0.25">
      <c r="L2566" s="264">
        <f>Member!A2566</f>
        <v>0</v>
      </c>
      <c r="S2566" s="166">
        <f>VLOOKUP(L2566,Schnitt1!L:P,2,0)</f>
        <v>0</v>
      </c>
      <c r="T2566" s="166">
        <f>VLOOKUP(L2566,Schnitt2!L:P,2,0)</f>
        <v>0</v>
      </c>
      <c r="U2566" s="166">
        <f>VLOOKUP(L2566,Schnitt3!L:P,2,0)</f>
        <v>0</v>
      </c>
      <c r="V2566" s="166">
        <f>VLOOKUP(L2566,Schnitt4!L:P,2,0)</f>
        <v>0</v>
      </c>
      <c r="W2566" s="166">
        <f>VLOOKUP(L2566,Schnitt5!L:P,2,0)</f>
        <v>0</v>
      </c>
      <c r="X2566" s="166">
        <f>VLOOKUP(L2566,Schnitt6!L:P,2,0)</f>
        <v>0</v>
      </c>
      <c r="AA2566" s="166">
        <f>VLOOKUP(L2566,Schnitt1!L:P,3,0)</f>
        <v>0</v>
      </c>
      <c r="AB2566" s="166">
        <f>VLOOKUP(L2566,Schnitt2!L:P,3,0)</f>
        <v>0</v>
      </c>
      <c r="AC2566" s="166">
        <f>VLOOKUP(L2566,Schnitt3!L:P,3,0)</f>
        <v>0</v>
      </c>
      <c r="AD2566" s="166">
        <f>VLOOKUP(L2566,Schnitt4!L:P,3,0)</f>
        <v>0</v>
      </c>
      <c r="AE2566" s="166">
        <f>VLOOKUP(L2566,Schnitt5!L:P,3,0)</f>
        <v>0</v>
      </c>
      <c r="AF2566" s="166">
        <f>VLOOKUP(L2566,Schnitt6!L:P,3,0)</f>
        <v>0</v>
      </c>
    </row>
    <row r="2567" spans="12:32" x14ac:dyDescent="0.25">
      <c r="L2567" s="264">
        <f>Member!A2567</f>
        <v>0</v>
      </c>
      <c r="S2567" s="166">
        <f>VLOOKUP(L2567,Schnitt1!L:P,2,0)</f>
        <v>0</v>
      </c>
      <c r="T2567" s="166">
        <f>VLOOKUP(L2567,Schnitt2!L:P,2,0)</f>
        <v>0</v>
      </c>
      <c r="U2567" s="166">
        <f>VLOOKUP(L2567,Schnitt3!L:P,2,0)</f>
        <v>0</v>
      </c>
      <c r="V2567" s="166">
        <f>VLOOKUP(L2567,Schnitt4!L:P,2,0)</f>
        <v>0</v>
      </c>
      <c r="W2567" s="166">
        <f>VLOOKUP(L2567,Schnitt5!L:P,2,0)</f>
        <v>0</v>
      </c>
      <c r="X2567" s="166">
        <f>VLOOKUP(L2567,Schnitt6!L:P,2,0)</f>
        <v>0</v>
      </c>
      <c r="AA2567" s="166">
        <f>VLOOKUP(L2567,Schnitt1!L:P,3,0)</f>
        <v>0</v>
      </c>
      <c r="AB2567" s="166">
        <f>VLOOKUP(L2567,Schnitt2!L:P,3,0)</f>
        <v>0</v>
      </c>
      <c r="AC2567" s="166">
        <f>VLOOKUP(L2567,Schnitt3!L:P,3,0)</f>
        <v>0</v>
      </c>
      <c r="AD2567" s="166">
        <f>VLOOKUP(L2567,Schnitt4!L:P,3,0)</f>
        <v>0</v>
      </c>
      <c r="AE2567" s="166">
        <f>VLOOKUP(L2567,Schnitt5!L:P,3,0)</f>
        <v>0</v>
      </c>
      <c r="AF2567" s="166">
        <f>VLOOKUP(L2567,Schnitt6!L:P,3,0)</f>
        <v>0</v>
      </c>
    </row>
    <row r="2568" spans="12:32" x14ac:dyDescent="0.25">
      <c r="L2568" s="264">
        <f>Member!A2568</f>
        <v>0</v>
      </c>
      <c r="S2568" s="166">
        <f>VLOOKUP(L2568,Schnitt1!L:P,2,0)</f>
        <v>0</v>
      </c>
      <c r="T2568" s="166">
        <f>VLOOKUP(L2568,Schnitt2!L:P,2,0)</f>
        <v>0</v>
      </c>
      <c r="U2568" s="166">
        <f>VLOOKUP(L2568,Schnitt3!L:P,2,0)</f>
        <v>0</v>
      </c>
      <c r="V2568" s="166">
        <f>VLOOKUP(L2568,Schnitt4!L:P,2,0)</f>
        <v>0</v>
      </c>
      <c r="W2568" s="166">
        <f>VLOOKUP(L2568,Schnitt5!L:P,2,0)</f>
        <v>0</v>
      </c>
      <c r="X2568" s="166">
        <f>VLOOKUP(L2568,Schnitt6!L:P,2,0)</f>
        <v>0</v>
      </c>
      <c r="AA2568" s="166">
        <f>VLOOKUP(L2568,Schnitt1!L:P,3,0)</f>
        <v>0</v>
      </c>
      <c r="AB2568" s="166">
        <f>VLOOKUP(L2568,Schnitt2!L:P,3,0)</f>
        <v>0</v>
      </c>
      <c r="AC2568" s="166">
        <f>VLOOKUP(L2568,Schnitt3!L:P,3,0)</f>
        <v>0</v>
      </c>
      <c r="AD2568" s="166">
        <f>VLOOKUP(L2568,Schnitt4!L:P,3,0)</f>
        <v>0</v>
      </c>
      <c r="AE2568" s="166">
        <f>VLOOKUP(L2568,Schnitt5!L:P,3,0)</f>
        <v>0</v>
      </c>
      <c r="AF2568" s="166">
        <f>VLOOKUP(L2568,Schnitt6!L:P,3,0)</f>
        <v>0</v>
      </c>
    </row>
    <row r="2569" spans="12:32" x14ac:dyDescent="0.25">
      <c r="L2569" s="264">
        <f>Member!A2569</f>
        <v>0</v>
      </c>
      <c r="S2569" s="166">
        <f>VLOOKUP(L2569,Schnitt1!L:P,2,0)</f>
        <v>0</v>
      </c>
      <c r="T2569" s="166">
        <f>VLOOKUP(L2569,Schnitt2!L:P,2,0)</f>
        <v>0</v>
      </c>
      <c r="U2569" s="166">
        <f>VLOOKUP(L2569,Schnitt3!L:P,2,0)</f>
        <v>0</v>
      </c>
      <c r="V2569" s="166">
        <f>VLOOKUP(L2569,Schnitt4!L:P,2,0)</f>
        <v>0</v>
      </c>
      <c r="W2569" s="166">
        <f>VLOOKUP(L2569,Schnitt5!L:P,2,0)</f>
        <v>0</v>
      </c>
      <c r="X2569" s="166">
        <f>VLOOKUP(L2569,Schnitt6!L:P,2,0)</f>
        <v>0</v>
      </c>
      <c r="AA2569" s="166">
        <f>VLOOKUP(L2569,Schnitt1!L:P,3,0)</f>
        <v>0</v>
      </c>
      <c r="AB2569" s="166">
        <f>VLOOKUP(L2569,Schnitt2!L:P,3,0)</f>
        <v>0</v>
      </c>
      <c r="AC2569" s="166">
        <f>VLOOKUP(L2569,Schnitt3!L:P,3,0)</f>
        <v>0</v>
      </c>
      <c r="AD2569" s="166">
        <f>VLOOKUP(L2569,Schnitt4!L:P,3,0)</f>
        <v>0</v>
      </c>
      <c r="AE2569" s="166">
        <f>VLOOKUP(L2569,Schnitt5!L:P,3,0)</f>
        <v>0</v>
      </c>
      <c r="AF2569" s="166">
        <f>VLOOKUP(L2569,Schnitt6!L:P,3,0)</f>
        <v>0</v>
      </c>
    </row>
    <row r="2570" spans="12:32" x14ac:dyDescent="0.25">
      <c r="L2570" s="264">
        <f>Member!A2570</f>
        <v>0</v>
      </c>
      <c r="S2570" s="166">
        <f>VLOOKUP(L2570,Schnitt1!L:P,2,0)</f>
        <v>0</v>
      </c>
      <c r="T2570" s="166">
        <f>VLOOKUP(L2570,Schnitt2!L:P,2,0)</f>
        <v>0</v>
      </c>
      <c r="U2570" s="166">
        <f>VLOOKUP(L2570,Schnitt3!L:P,2,0)</f>
        <v>0</v>
      </c>
      <c r="V2570" s="166">
        <f>VLOOKUP(L2570,Schnitt4!L:P,2,0)</f>
        <v>0</v>
      </c>
      <c r="W2570" s="166">
        <f>VLOOKUP(L2570,Schnitt5!L:P,2,0)</f>
        <v>0</v>
      </c>
      <c r="X2570" s="166">
        <f>VLOOKUP(L2570,Schnitt6!L:P,2,0)</f>
        <v>0</v>
      </c>
      <c r="AA2570" s="166">
        <f>VLOOKUP(L2570,Schnitt1!L:P,3,0)</f>
        <v>0</v>
      </c>
      <c r="AB2570" s="166">
        <f>VLOOKUP(L2570,Schnitt2!L:P,3,0)</f>
        <v>0</v>
      </c>
      <c r="AC2570" s="166">
        <f>VLOOKUP(L2570,Schnitt3!L:P,3,0)</f>
        <v>0</v>
      </c>
      <c r="AD2570" s="166">
        <f>VLOOKUP(L2570,Schnitt4!L:P,3,0)</f>
        <v>0</v>
      </c>
      <c r="AE2570" s="166">
        <f>VLOOKUP(L2570,Schnitt5!L:P,3,0)</f>
        <v>0</v>
      </c>
      <c r="AF2570" s="166">
        <f>VLOOKUP(L2570,Schnitt6!L:P,3,0)</f>
        <v>0</v>
      </c>
    </row>
    <row r="2571" spans="12:32" x14ac:dyDescent="0.25">
      <c r="L2571" s="264">
        <f>Member!A2571</f>
        <v>0</v>
      </c>
      <c r="S2571" s="166">
        <f>VLOOKUP(L2571,Schnitt1!L:P,2,0)</f>
        <v>0</v>
      </c>
      <c r="T2571" s="166">
        <f>VLOOKUP(L2571,Schnitt2!L:P,2,0)</f>
        <v>0</v>
      </c>
      <c r="U2571" s="166">
        <f>VLOOKUP(L2571,Schnitt3!L:P,2,0)</f>
        <v>0</v>
      </c>
      <c r="V2571" s="166">
        <f>VLOOKUP(L2571,Schnitt4!L:P,2,0)</f>
        <v>0</v>
      </c>
      <c r="W2571" s="166">
        <f>VLOOKUP(L2571,Schnitt5!L:P,2,0)</f>
        <v>0</v>
      </c>
      <c r="X2571" s="166">
        <f>VLOOKUP(L2571,Schnitt6!L:P,2,0)</f>
        <v>0</v>
      </c>
      <c r="AA2571" s="166">
        <f>VLOOKUP(L2571,Schnitt1!L:P,3,0)</f>
        <v>0</v>
      </c>
      <c r="AB2571" s="166">
        <f>VLOOKUP(L2571,Schnitt2!L:P,3,0)</f>
        <v>0</v>
      </c>
      <c r="AC2571" s="166">
        <f>VLOOKUP(L2571,Schnitt3!L:P,3,0)</f>
        <v>0</v>
      </c>
      <c r="AD2571" s="166">
        <f>VLOOKUP(L2571,Schnitt4!L:P,3,0)</f>
        <v>0</v>
      </c>
      <c r="AE2571" s="166">
        <f>VLOOKUP(L2571,Schnitt5!L:P,3,0)</f>
        <v>0</v>
      </c>
      <c r="AF2571" s="166">
        <f>VLOOKUP(L2571,Schnitt6!L:P,3,0)</f>
        <v>0</v>
      </c>
    </row>
    <row r="2572" spans="12:32" x14ac:dyDescent="0.25">
      <c r="L2572" s="264">
        <f>Member!A2572</f>
        <v>0</v>
      </c>
      <c r="S2572" s="166">
        <f>VLOOKUP(L2572,Schnitt1!L:P,2,0)</f>
        <v>0</v>
      </c>
      <c r="T2572" s="166">
        <f>VLOOKUP(L2572,Schnitt2!L:P,2,0)</f>
        <v>0</v>
      </c>
      <c r="U2572" s="166">
        <f>VLOOKUP(L2572,Schnitt3!L:P,2,0)</f>
        <v>0</v>
      </c>
      <c r="V2572" s="166">
        <f>VLOOKUP(L2572,Schnitt4!L:P,2,0)</f>
        <v>0</v>
      </c>
      <c r="W2572" s="166">
        <f>VLOOKUP(L2572,Schnitt5!L:P,2,0)</f>
        <v>0</v>
      </c>
      <c r="X2572" s="166">
        <f>VLOOKUP(L2572,Schnitt6!L:P,2,0)</f>
        <v>0</v>
      </c>
      <c r="AA2572" s="166">
        <f>VLOOKUP(L2572,Schnitt1!L:P,3,0)</f>
        <v>0</v>
      </c>
      <c r="AB2572" s="166">
        <f>VLOOKUP(L2572,Schnitt2!L:P,3,0)</f>
        <v>0</v>
      </c>
      <c r="AC2572" s="166">
        <f>VLOOKUP(L2572,Schnitt3!L:P,3,0)</f>
        <v>0</v>
      </c>
      <c r="AD2572" s="166">
        <f>VLOOKUP(L2572,Schnitt4!L:P,3,0)</f>
        <v>0</v>
      </c>
      <c r="AE2572" s="166">
        <f>VLOOKUP(L2572,Schnitt5!L:P,3,0)</f>
        <v>0</v>
      </c>
      <c r="AF2572" s="166">
        <f>VLOOKUP(L2572,Schnitt6!L:P,3,0)</f>
        <v>0</v>
      </c>
    </row>
    <row r="2573" spans="12:32" x14ac:dyDescent="0.25">
      <c r="L2573" s="264">
        <f>Member!A2573</f>
        <v>0</v>
      </c>
      <c r="S2573" s="166">
        <f>VLOOKUP(L2573,Schnitt1!L:P,2,0)</f>
        <v>0</v>
      </c>
      <c r="T2573" s="166">
        <f>VLOOKUP(L2573,Schnitt2!L:P,2,0)</f>
        <v>0</v>
      </c>
      <c r="U2573" s="166">
        <f>VLOOKUP(L2573,Schnitt3!L:P,2,0)</f>
        <v>0</v>
      </c>
      <c r="V2573" s="166">
        <f>VLOOKUP(L2573,Schnitt4!L:P,2,0)</f>
        <v>0</v>
      </c>
      <c r="W2573" s="166">
        <f>VLOOKUP(L2573,Schnitt5!L:P,2,0)</f>
        <v>0</v>
      </c>
      <c r="X2573" s="166">
        <f>VLOOKUP(L2573,Schnitt6!L:P,2,0)</f>
        <v>0</v>
      </c>
      <c r="AA2573" s="166">
        <f>VLOOKUP(L2573,Schnitt1!L:P,3,0)</f>
        <v>0</v>
      </c>
      <c r="AB2573" s="166">
        <f>VLOOKUP(L2573,Schnitt2!L:P,3,0)</f>
        <v>0</v>
      </c>
      <c r="AC2573" s="166">
        <f>VLOOKUP(L2573,Schnitt3!L:P,3,0)</f>
        <v>0</v>
      </c>
      <c r="AD2573" s="166">
        <f>VLOOKUP(L2573,Schnitt4!L:P,3,0)</f>
        <v>0</v>
      </c>
      <c r="AE2573" s="166">
        <f>VLOOKUP(L2573,Schnitt5!L:P,3,0)</f>
        <v>0</v>
      </c>
      <c r="AF2573" s="166">
        <f>VLOOKUP(L2573,Schnitt6!L:P,3,0)</f>
        <v>0</v>
      </c>
    </row>
    <row r="2574" spans="12:32" x14ac:dyDescent="0.25">
      <c r="L2574" s="264">
        <f>Member!A2574</f>
        <v>0</v>
      </c>
      <c r="S2574" s="166">
        <f>VLOOKUP(L2574,Schnitt1!L:P,2,0)</f>
        <v>0</v>
      </c>
      <c r="T2574" s="166">
        <f>VLOOKUP(L2574,Schnitt2!L:P,2,0)</f>
        <v>0</v>
      </c>
      <c r="U2574" s="166">
        <f>VLOOKUP(L2574,Schnitt3!L:P,2,0)</f>
        <v>0</v>
      </c>
      <c r="V2574" s="166">
        <f>VLOOKUP(L2574,Schnitt4!L:P,2,0)</f>
        <v>0</v>
      </c>
      <c r="W2574" s="166">
        <f>VLOOKUP(L2574,Schnitt5!L:P,2,0)</f>
        <v>0</v>
      </c>
      <c r="X2574" s="166">
        <f>VLOOKUP(L2574,Schnitt6!L:P,2,0)</f>
        <v>0</v>
      </c>
      <c r="AA2574" s="166">
        <f>VLOOKUP(L2574,Schnitt1!L:P,3,0)</f>
        <v>0</v>
      </c>
      <c r="AB2574" s="166">
        <f>VLOOKUP(L2574,Schnitt2!L:P,3,0)</f>
        <v>0</v>
      </c>
      <c r="AC2574" s="166">
        <f>VLOOKUP(L2574,Schnitt3!L:P,3,0)</f>
        <v>0</v>
      </c>
      <c r="AD2574" s="166">
        <f>VLOOKUP(L2574,Schnitt4!L:P,3,0)</f>
        <v>0</v>
      </c>
      <c r="AE2574" s="166">
        <f>VLOOKUP(L2574,Schnitt5!L:P,3,0)</f>
        <v>0</v>
      </c>
      <c r="AF2574" s="166">
        <f>VLOOKUP(L2574,Schnitt6!L:P,3,0)</f>
        <v>0</v>
      </c>
    </row>
    <row r="2575" spans="12:32" x14ac:dyDescent="0.25">
      <c r="L2575" s="264">
        <f>Member!A2575</f>
        <v>0</v>
      </c>
      <c r="S2575" s="166">
        <f>VLOOKUP(L2575,Schnitt1!L:P,2,0)</f>
        <v>0</v>
      </c>
      <c r="T2575" s="166">
        <f>VLOOKUP(L2575,Schnitt2!L:P,2,0)</f>
        <v>0</v>
      </c>
      <c r="U2575" s="166">
        <f>VLOOKUP(L2575,Schnitt3!L:P,2,0)</f>
        <v>0</v>
      </c>
      <c r="V2575" s="166">
        <f>VLOOKUP(L2575,Schnitt4!L:P,2,0)</f>
        <v>0</v>
      </c>
      <c r="W2575" s="166">
        <f>VLOOKUP(L2575,Schnitt5!L:P,2,0)</f>
        <v>0</v>
      </c>
      <c r="X2575" s="166">
        <f>VLOOKUP(L2575,Schnitt6!L:P,2,0)</f>
        <v>0</v>
      </c>
      <c r="AA2575" s="166">
        <f>VLOOKUP(L2575,Schnitt1!L:P,3,0)</f>
        <v>0</v>
      </c>
      <c r="AB2575" s="166">
        <f>VLOOKUP(L2575,Schnitt2!L:P,3,0)</f>
        <v>0</v>
      </c>
      <c r="AC2575" s="166">
        <f>VLOOKUP(L2575,Schnitt3!L:P,3,0)</f>
        <v>0</v>
      </c>
      <c r="AD2575" s="166">
        <f>VLOOKUP(L2575,Schnitt4!L:P,3,0)</f>
        <v>0</v>
      </c>
      <c r="AE2575" s="166">
        <f>VLOOKUP(L2575,Schnitt5!L:P,3,0)</f>
        <v>0</v>
      </c>
      <c r="AF2575" s="166">
        <f>VLOOKUP(L2575,Schnitt6!L:P,3,0)</f>
        <v>0</v>
      </c>
    </row>
    <row r="2576" spans="12:32" x14ac:dyDescent="0.25">
      <c r="L2576" s="264">
        <f>Member!A2576</f>
        <v>0</v>
      </c>
      <c r="S2576" s="166">
        <f>VLOOKUP(L2576,Schnitt1!L:P,2,0)</f>
        <v>0</v>
      </c>
      <c r="T2576" s="166">
        <f>VLOOKUP(L2576,Schnitt2!L:P,2,0)</f>
        <v>0</v>
      </c>
      <c r="U2576" s="166">
        <f>VLOOKUP(L2576,Schnitt3!L:P,2,0)</f>
        <v>0</v>
      </c>
      <c r="V2576" s="166">
        <f>VLOOKUP(L2576,Schnitt4!L:P,2,0)</f>
        <v>0</v>
      </c>
      <c r="W2576" s="166">
        <f>VLOOKUP(L2576,Schnitt5!L:P,2,0)</f>
        <v>0</v>
      </c>
      <c r="X2576" s="166">
        <f>VLOOKUP(L2576,Schnitt6!L:P,2,0)</f>
        <v>0</v>
      </c>
      <c r="AA2576" s="166">
        <f>VLOOKUP(L2576,Schnitt1!L:P,3,0)</f>
        <v>0</v>
      </c>
      <c r="AB2576" s="166">
        <f>VLOOKUP(L2576,Schnitt2!L:P,3,0)</f>
        <v>0</v>
      </c>
      <c r="AC2576" s="166">
        <f>VLOOKUP(L2576,Schnitt3!L:P,3,0)</f>
        <v>0</v>
      </c>
      <c r="AD2576" s="166">
        <f>VLOOKUP(L2576,Schnitt4!L:P,3,0)</f>
        <v>0</v>
      </c>
      <c r="AE2576" s="166">
        <f>VLOOKUP(L2576,Schnitt5!L:P,3,0)</f>
        <v>0</v>
      </c>
      <c r="AF2576" s="166">
        <f>VLOOKUP(L2576,Schnitt6!L:P,3,0)</f>
        <v>0</v>
      </c>
    </row>
    <row r="2577" spans="12:32" x14ac:dyDescent="0.25">
      <c r="L2577" s="264">
        <f>Member!A2577</f>
        <v>0</v>
      </c>
      <c r="S2577" s="166">
        <f>VLOOKUP(L2577,Schnitt1!L:P,2,0)</f>
        <v>0</v>
      </c>
      <c r="T2577" s="166">
        <f>VLOOKUP(L2577,Schnitt2!L:P,2,0)</f>
        <v>0</v>
      </c>
      <c r="U2577" s="166">
        <f>VLOOKUP(L2577,Schnitt3!L:P,2,0)</f>
        <v>0</v>
      </c>
      <c r="V2577" s="166">
        <f>VLOOKUP(L2577,Schnitt4!L:P,2,0)</f>
        <v>0</v>
      </c>
      <c r="W2577" s="166">
        <f>VLOOKUP(L2577,Schnitt5!L:P,2,0)</f>
        <v>0</v>
      </c>
      <c r="X2577" s="166">
        <f>VLOOKUP(L2577,Schnitt6!L:P,2,0)</f>
        <v>0</v>
      </c>
      <c r="AA2577" s="166">
        <f>VLOOKUP(L2577,Schnitt1!L:P,3,0)</f>
        <v>0</v>
      </c>
      <c r="AB2577" s="166">
        <f>VLOOKUP(L2577,Schnitt2!L:P,3,0)</f>
        <v>0</v>
      </c>
      <c r="AC2577" s="166">
        <f>VLOOKUP(L2577,Schnitt3!L:P,3,0)</f>
        <v>0</v>
      </c>
      <c r="AD2577" s="166">
        <f>VLOOKUP(L2577,Schnitt4!L:P,3,0)</f>
        <v>0</v>
      </c>
      <c r="AE2577" s="166">
        <f>VLOOKUP(L2577,Schnitt5!L:P,3,0)</f>
        <v>0</v>
      </c>
      <c r="AF2577" s="166">
        <f>VLOOKUP(L2577,Schnitt6!L:P,3,0)</f>
        <v>0</v>
      </c>
    </row>
    <row r="2578" spans="12:32" x14ac:dyDescent="0.25">
      <c r="L2578" s="264">
        <f>Member!A2578</f>
        <v>0</v>
      </c>
      <c r="S2578" s="166">
        <f>VLOOKUP(L2578,Schnitt1!L:P,2,0)</f>
        <v>0</v>
      </c>
      <c r="T2578" s="166">
        <f>VLOOKUP(L2578,Schnitt2!L:P,2,0)</f>
        <v>0</v>
      </c>
      <c r="U2578" s="166">
        <f>VLOOKUP(L2578,Schnitt3!L:P,2,0)</f>
        <v>0</v>
      </c>
      <c r="V2578" s="166">
        <f>VLOOKUP(L2578,Schnitt4!L:P,2,0)</f>
        <v>0</v>
      </c>
      <c r="W2578" s="166">
        <f>VLOOKUP(L2578,Schnitt5!L:P,2,0)</f>
        <v>0</v>
      </c>
      <c r="X2578" s="166">
        <f>VLOOKUP(L2578,Schnitt6!L:P,2,0)</f>
        <v>0</v>
      </c>
      <c r="AA2578" s="166">
        <f>VLOOKUP(L2578,Schnitt1!L:P,3,0)</f>
        <v>0</v>
      </c>
      <c r="AB2578" s="166">
        <f>VLOOKUP(L2578,Schnitt2!L:P,3,0)</f>
        <v>0</v>
      </c>
      <c r="AC2578" s="166">
        <f>VLOOKUP(L2578,Schnitt3!L:P,3,0)</f>
        <v>0</v>
      </c>
      <c r="AD2578" s="166">
        <f>VLOOKUP(L2578,Schnitt4!L:P,3,0)</f>
        <v>0</v>
      </c>
      <c r="AE2578" s="166">
        <f>VLOOKUP(L2578,Schnitt5!L:P,3,0)</f>
        <v>0</v>
      </c>
      <c r="AF2578" s="166">
        <f>VLOOKUP(L2578,Schnitt6!L:P,3,0)</f>
        <v>0</v>
      </c>
    </row>
    <row r="2579" spans="12:32" x14ac:dyDescent="0.25">
      <c r="L2579" s="264">
        <f>Member!A2579</f>
        <v>0</v>
      </c>
      <c r="S2579" s="166">
        <f>VLOOKUP(L2579,Schnitt1!L:P,2,0)</f>
        <v>0</v>
      </c>
      <c r="T2579" s="166">
        <f>VLOOKUP(L2579,Schnitt2!L:P,2,0)</f>
        <v>0</v>
      </c>
      <c r="U2579" s="166">
        <f>VLOOKUP(L2579,Schnitt3!L:P,2,0)</f>
        <v>0</v>
      </c>
      <c r="V2579" s="166">
        <f>VLOOKUP(L2579,Schnitt4!L:P,2,0)</f>
        <v>0</v>
      </c>
      <c r="W2579" s="166">
        <f>VLOOKUP(L2579,Schnitt5!L:P,2,0)</f>
        <v>0</v>
      </c>
      <c r="X2579" s="166">
        <f>VLOOKUP(L2579,Schnitt6!L:P,2,0)</f>
        <v>0</v>
      </c>
      <c r="AA2579" s="166">
        <f>VLOOKUP(L2579,Schnitt1!L:P,3,0)</f>
        <v>0</v>
      </c>
      <c r="AB2579" s="166">
        <f>VLOOKUP(L2579,Schnitt2!L:P,3,0)</f>
        <v>0</v>
      </c>
      <c r="AC2579" s="166">
        <f>VLOOKUP(L2579,Schnitt3!L:P,3,0)</f>
        <v>0</v>
      </c>
      <c r="AD2579" s="166">
        <f>VLOOKUP(L2579,Schnitt4!L:P,3,0)</f>
        <v>0</v>
      </c>
      <c r="AE2579" s="166">
        <f>VLOOKUP(L2579,Schnitt5!L:P,3,0)</f>
        <v>0</v>
      </c>
      <c r="AF2579" s="166">
        <f>VLOOKUP(L2579,Schnitt6!L:P,3,0)</f>
        <v>0</v>
      </c>
    </row>
    <row r="2580" spans="12:32" x14ac:dyDescent="0.25">
      <c r="L2580" s="264">
        <f>Member!A2580</f>
        <v>0</v>
      </c>
      <c r="S2580" s="166">
        <f>VLOOKUP(L2580,Schnitt1!L:P,2,0)</f>
        <v>0</v>
      </c>
      <c r="T2580" s="166">
        <f>VLOOKUP(L2580,Schnitt2!L:P,2,0)</f>
        <v>0</v>
      </c>
      <c r="U2580" s="166">
        <f>VLOOKUP(L2580,Schnitt3!L:P,2,0)</f>
        <v>0</v>
      </c>
      <c r="V2580" s="166">
        <f>VLOOKUP(L2580,Schnitt4!L:P,2,0)</f>
        <v>0</v>
      </c>
      <c r="W2580" s="166">
        <f>VLOOKUP(L2580,Schnitt5!L:P,2,0)</f>
        <v>0</v>
      </c>
      <c r="X2580" s="166">
        <f>VLOOKUP(L2580,Schnitt6!L:P,2,0)</f>
        <v>0</v>
      </c>
      <c r="AA2580" s="166">
        <f>VLOOKUP(L2580,Schnitt1!L:P,3,0)</f>
        <v>0</v>
      </c>
      <c r="AB2580" s="166">
        <f>VLOOKUP(L2580,Schnitt2!L:P,3,0)</f>
        <v>0</v>
      </c>
      <c r="AC2580" s="166">
        <f>VLOOKUP(L2580,Schnitt3!L:P,3,0)</f>
        <v>0</v>
      </c>
      <c r="AD2580" s="166">
        <f>VLOOKUP(L2580,Schnitt4!L:P,3,0)</f>
        <v>0</v>
      </c>
      <c r="AE2580" s="166">
        <f>VLOOKUP(L2580,Schnitt5!L:P,3,0)</f>
        <v>0</v>
      </c>
      <c r="AF2580" s="166">
        <f>VLOOKUP(L2580,Schnitt6!L:P,3,0)</f>
        <v>0</v>
      </c>
    </row>
    <row r="2581" spans="12:32" x14ac:dyDescent="0.25">
      <c r="L2581" s="264">
        <f>Member!A2581</f>
        <v>0</v>
      </c>
      <c r="S2581" s="166">
        <f>VLOOKUP(L2581,Schnitt1!L:P,2,0)</f>
        <v>0</v>
      </c>
      <c r="T2581" s="166">
        <f>VLOOKUP(L2581,Schnitt2!L:P,2,0)</f>
        <v>0</v>
      </c>
      <c r="U2581" s="166">
        <f>VLOOKUP(L2581,Schnitt3!L:P,2,0)</f>
        <v>0</v>
      </c>
      <c r="V2581" s="166">
        <f>VLOOKUP(L2581,Schnitt4!L:P,2,0)</f>
        <v>0</v>
      </c>
      <c r="W2581" s="166">
        <f>VLOOKUP(L2581,Schnitt5!L:P,2,0)</f>
        <v>0</v>
      </c>
      <c r="X2581" s="166">
        <f>VLOOKUP(L2581,Schnitt6!L:P,2,0)</f>
        <v>0</v>
      </c>
      <c r="AA2581" s="166">
        <f>VLOOKUP(L2581,Schnitt1!L:P,3,0)</f>
        <v>0</v>
      </c>
      <c r="AB2581" s="166">
        <f>VLOOKUP(L2581,Schnitt2!L:P,3,0)</f>
        <v>0</v>
      </c>
      <c r="AC2581" s="166">
        <f>VLOOKUP(L2581,Schnitt3!L:P,3,0)</f>
        <v>0</v>
      </c>
      <c r="AD2581" s="166">
        <f>VLOOKUP(L2581,Schnitt4!L:P,3,0)</f>
        <v>0</v>
      </c>
      <c r="AE2581" s="166">
        <f>VLOOKUP(L2581,Schnitt5!L:P,3,0)</f>
        <v>0</v>
      </c>
      <c r="AF2581" s="166">
        <f>VLOOKUP(L2581,Schnitt6!L:P,3,0)</f>
        <v>0</v>
      </c>
    </row>
    <row r="2582" spans="12:32" x14ac:dyDescent="0.25">
      <c r="L2582" s="264">
        <f>Member!A2582</f>
        <v>0</v>
      </c>
      <c r="S2582" s="166">
        <f>VLOOKUP(L2582,Schnitt1!L:P,2,0)</f>
        <v>0</v>
      </c>
      <c r="T2582" s="166">
        <f>VLOOKUP(L2582,Schnitt2!L:P,2,0)</f>
        <v>0</v>
      </c>
      <c r="U2582" s="166">
        <f>VLOOKUP(L2582,Schnitt3!L:P,2,0)</f>
        <v>0</v>
      </c>
      <c r="V2582" s="166">
        <f>VLOOKUP(L2582,Schnitt4!L:P,2,0)</f>
        <v>0</v>
      </c>
      <c r="W2582" s="166">
        <f>VLOOKUP(L2582,Schnitt5!L:P,2,0)</f>
        <v>0</v>
      </c>
      <c r="X2582" s="166">
        <f>VLOOKUP(L2582,Schnitt6!L:P,2,0)</f>
        <v>0</v>
      </c>
      <c r="AA2582" s="166">
        <f>VLOOKUP(L2582,Schnitt1!L:P,3,0)</f>
        <v>0</v>
      </c>
      <c r="AB2582" s="166">
        <f>VLOOKUP(L2582,Schnitt2!L:P,3,0)</f>
        <v>0</v>
      </c>
      <c r="AC2582" s="166">
        <f>VLOOKUP(L2582,Schnitt3!L:P,3,0)</f>
        <v>0</v>
      </c>
      <c r="AD2582" s="166">
        <f>VLOOKUP(L2582,Schnitt4!L:P,3,0)</f>
        <v>0</v>
      </c>
      <c r="AE2582" s="166">
        <f>VLOOKUP(L2582,Schnitt5!L:P,3,0)</f>
        <v>0</v>
      </c>
      <c r="AF2582" s="166">
        <f>VLOOKUP(L2582,Schnitt6!L:P,3,0)</f>
        <v>0</v>
      </c>
    </row>
    <row r="2583" spans="12:32" x14ac:dyDescent="0.25">
      <c r="L2583" s="264">
        <f>Member!A2583</f>
        <v>0</v>
      </c>
      <c r="S2583" s="166">
        <f>VLOOKUP(L2583,Schnitt1!L:P,2,0)</f>
        <v>0</v>
      </c>
      <c r="T2583" s="166">
        <f>VLOOKUP(L2583,Schnitt2!L:P,2,0)</f>
        <v>0</v>
      </c>
      <c r="U2583" s="166">
        <f>VLOOKUP(L2583,Schnitt3!L:P,2,0)</f>
        <v>0</v>
      </c>
      <c r="V2583" s="166">
        <f>VLOOKUP(L2583,Schnitt4!L:P,2,0)</f>
        <v>0</v>
      </c>
      <c r="W2583" s="166">
        <f>VLOOKUP(L2583,Schnitt5!L:P,2,0)</f>
        <v>0</v>
      </c>
      <c r="X2583" s="166">
        <f>VLOOKUP(L2583,Schnitt6!L:P,2,0)</f>
        <v>0</v>
      </c>
      <c r="AA2583" s="166">
        <f>VLOOKUP(L2583,Schnitt1!L:P,3,0)</f>
        <v>0</v>
      </c>
      <c r="AB2583" s="166">
        <f>VLOOKUP(L2583,Schnitt2!L:P,3,0)</f>
        <v>0</v>
      </c>
      <c r="AC2583" s="166">
        <f>VLOOKUP(L2583,Schnitt3!L:P,3,0)</f>
        <v>0</v>
      </c>
      <c r="AD2583" s="166">
        <f>VLOOKUP(L2583,Schnitt4!L:P,3,0)</f>
        <v>0</v>
      </c>
      <c r="AE2583" s="166">
        <f>VLOOKUP(L2583,Schnitt5!L:P,3,0)</f>
        <v>0</v>
      </c>
      <c r="AF2583" s="166">
        <f>VLOOKUP(L2583,Schnitt6!L:P,3,0)</f>
        <v>0</v>
      </c>
    </row>
    <row r="2584" spans="12:32" x14ac:dyDescent="0.25">
      <c r="L2584" s="264">
        <f>Member!A2584</f>
        <v>0</v>
      </c>
      <c r="S2584" s="166">
        <f>VLOOKUP(L2584,Schnitt1!L:P,2,0)</f>
        <v>0</v>
      </c>
      <c r="T2584" s="166">
        <f>VLOOKUP(L2584,Schnitt2!L:P,2,0)</f>
        <v>0</v>
      </c>
      <c r="U2584" s="166">
        <f>VLOOKUP(L2584,Schnitt3!L:P,2,0)</f>
        <v>0</v>
      </c>
      <c r="V2584" s="166">
        <f>VLOOKUP(L2584,Schnitt4!L:P,2,0)</f>
        <v>0</v>
      </c>
      <c r="W2584" s="166">
        <f>VLOOKUP(L2584,Schnitt5!L:P,2,0)</f>
        <v>0</v>
      </c>
      <c r="X2584" s="166">
        <f>VLOOKUP(L2584,Schnitt6!L:P,2,0)</f>
        <v>0</v>
      </c>
      <c r="AA2584" s="166">
        <f>VLOOKUP(L2584,Schnitt1!L:P,3,0)</f>
        <v>0</v>
      </c>
      <c r="AB2584" s="166">
        <f>VLOOKUP(L2584,Schnitt2!L:P,3,0)</f>
        <v>0</v>
      </c>
      <c r="AC2584" s="166">
        <f>VLOOKUP(L2584,Schnitt3!L:P,3,0)</f>
        <v>0</v>
      </c>
      <c r="AD2584" s="166">
        <f>VLOOKUP(L2584,Schnitt4!L:P,3,0)</f>
        <v>0</v>
      </c>
      <c r="AE2584" s="166">
        <f>VLOOKUP(L2584,Schnitt5!L:P,3,0)</f>
        <v>0</v>
      </c>
      <c r="AF2584" s="166">
        <f>VLOOKUP(L2584,Schnitt6!L:P,3,0)</f>
        <v>0</v>
      </c>
    </row>
    <row r="2585" spans="12:32" x14ac:dyDescent="0.25">
      <c r="L2585" s="264">
        <f>Member!A2585</f>
        <v>0</v>
      </c>
      <c r="S2585" s="166">
        <f>VLOOKUP(L2585,Schnitt1!L:P,2,0)</f>
        <v>0</v>
      </c>
      <c r="T2585" s="166">
        <f>VLOOKUP(L2585,Schnitt2!L:P,2,0)</f>
        <v>0</v>
      </c>
      <c r="U2585" s="166">
        <f>VLOOKUP(L2585,Schnitt3!L:P,2,0)</f>
        <v>0</v>
      </c>
      <c r="V2585" s="166">
        <f>VLOOKUP(L2585,Schnitt4!L:P,2,0)</f>
        <v>0</v>
      </c>
      <c r="W2585" s="166">
        <f>VLOOKUP(L2585,Schnitt5!L:P,2,0)</f>
        <v>0</v>
      </c>
      <c r="X2585" s="166">
        <f>VLOOKUP(L2585,Schnitt6!L:P,2,0)</f>
        <v>0</v>
      </c>
      <c r="AA2585" s="166">
        <f>VLOOKUP(L2585,Schnitt1!L:P,3,0)</f>
        <v>0</v>
      </c>
      <c r="AB2585" s="166">
        <f>VLOOKUP(L2585,Schnitt2!L:P,3,0)</f>
        <v>0</v>
      </c>
      <c r="AC2585" s="166">
        <f>VLOOKUP(L2585,Schnitt3!L:P,3,0)</f>
        <v>0</v>
      </c>
      <c r="AD2585" s="166">
        <f>VLOOKUP(L2585,Schnitt4!L:P,3,0)</f>
        <v>0</v>
      </c>
      <c r="AE2585" s="166">
        <f>VLOOKUP(L2585,Schnitt5!L:P,3,0)</f>
        <v>0</v>
      </c>
      <c r="AF2585" s="166">
        <f>VLOOKUP(L2585,Schnitt6!L:P,3,0)</f>
        <v>0</v>
      </c>
    </row>
    <row r="2586" spans="12:32" x14ac:dyDescent="0.25">
      <c r="L2586" s="264">
        <f>Member!A2586</f>
        <v>0</v>
      </c>
      <c r="S2586" s="166">
        <f>VLOOKUP(L2586,Schnitt1!L:P,2,0)</f>
        <v>0</v>
      </c>
      <c r="T2586" s="166">
        <f>VLOOKUP(L2586,Schnitt2!L:P,2,0)</f>
        <v>0</v>
      </c>
      <c r="U2586" s="166">
        <f>VLOOKUP(L2586,Schnitt3!L:P,2,0)</f>
        <v>0</v>
      </c>
      <c r="V2586" s="166">
        <f>VLOOKUP(L2586,Schnitt4!L:P,2,0)</f>
        <v>0</v>
      </c>
      <c r="W2586" s="166">
        <f>VLOOKUP(L2586,Schnitt5!L:P,2,0)</f>
        <v>0</v>
      </c>
      <c r="X2586" s="166">
        <f>VLOOKUP(L2586,Schnitt6!L:P,2,0)</f>
        <v>0</v>
      </c>
      <c r="AA2586" s="166">
        <f>VLOOKUP(L2586,Schnitt1!L:P,3,0)</f>
        <v>0</v>
      </c>
      <c r="AB2586" s="166">
        <f>VLOOKUP(L2586,Schnitt2!L:P,3,0)</f>
        <v>0</v>
      </c>
      <c r="AC2586" s="166">
        <f>VLOOKUP(L2586,Schnitt3!L:P,3,0)</f>
        <v>0</v>
      </c>
      <c r="AD2586" s="166">
        <f>VLOOKUP(L2586,Schnitt4!L:P,3,0)</f>
        <v>0</v>
      </c>
      <c r="AE2586" s="166">
        <f>VLOOKUP(L2586,Schnitt5!L:P,3,0)</f>
        <v>0</v>
      </c>
      <c r="AF2586" s="166">
        <f>VLOOKUP(L2586,Schnitt6!L:P,3,0)</f>
        <v>0</v>
      </c>
    </row>
    <row r="2587" spans="12:32" x14ac:dyDescent="0.25">
      <c r="L2587" s="264">
        <f>Member!A2587</f>
        <v>0</v>
      </c>
      <c r="S2587" s="166">
        <f>VLOOKUP(L2587,Schnitt1!L:P,2,0)</f>
        <v>0</v>
      </c>
      <c r="T2587" s="166">
        <f>VLOOKUP(L2587,Schnitt2!L:P,2,0)</f>
        <v>0</v>
      </c>
      <c r="U2587" s="166">
        <f>VLOOKUP(L2587,Schnitt3!L:P,2,0)</f>
        <v>0</v>
      </c>
      <c r="V2587" s="166">
        <f>VLOOKUP(L2587,Schnitt4!L:P,2,0)</f>
        <v>0</v>
      </c>
      <c r="W2587" s="166">
        <f>VLOOKUP(L2587,Schnitt5!L:P,2,0)</f>
        <v>0</v>
      </c>
      <c r="X2587" s="166">
        <f>VLOOKUP(L2587,Schnitt6!L:P,2,0)</f>
        <v>0</v>
      </c>
      <c r="AA2587" s="166">
        <f>VLOOKUP(L2587,Schnitt1!L:P,3,0)</f>
        <v>0</v>
      </c>
      <c r="AB2587" s="166">
        <f>VLOOKUP(L2587,Schnitt2!L:P,3,0)</f>
        <v>0</v>
      </c>
      <c r="AC2587" s="166">
        <f>VLOOKUP(L2587,Schnitt3!L:P,3,0)</f>
        <v>0</v>
      </c>
      <c r="AD2587" s="166">
        <f>VLOOKUP(L2587,Schnitt4!L:P,3,0)</f>
        <v>0</v>
      </c>
      <c r="AE2587" s="166">
        <f>VLOOKUP(L2587,Schnitt5!L:P,3,0)</f>
        <v>0</v>
      </c>
      <c r="AF2587" s="166">
        <f>VLOOKUP(L2587,Schnitt6!L:P,3,0)</f>
        <v>0</v>
      </c>
    </row>
    <row r="2588" spans="12:32" x14ac:dyDescent="0.25">
      <c r="L2588" s="264">
        <f>Member!A2588</f>
        <v>0</v>
      </c>
      <c r="S2588" s="166">
        <f>VLOOKUP(L2588,Schnitt1!L:P,2,0)</f>
        <v>0</v>
      </c>
      <c r="T2588" s="166">
        <f>VLOOKUP(L2588,Schnitt2!L:P,2,0)</f>
        <v>0</v>
      </c>
      <c r="U2588" s="166">
        <f>VLOOKUP(L2588,Schnitt3!L:P,2,0)</f>
        <v>0</v>
      </c>
      <c r="V2588" s="166">
        <f>VLOOKUP(L2588,Schnitt4!L:P,2,0)</f>
        <v>0</v>
      </c>
      <c r="W2588" s="166">
        <f>VLOOKUP(L2588,Schnitt5!L:P,2,0)</f>
        <v>0</v>
      </c>
      <c r="X2588" s="166">
        <f>VLOOKUP(L2588,Schnitt6!L:P,2,0)</f>
        <v>0</v>
      </c>
      <c r="AA2588" s="166">
        <f>VLOOKUP(L2588,Schnitt1!L:P,3,0)</f>
        <v>0</v>
      </c>
      <c r="AB2588" s="166">
        <f>VLOOKUP(L2588,Schnitt2!L:P,3,0)</f>
        <v>0</v>
      </c>
      <c r="AC2588" s="166">
        <f>VLOOKUP(L2588,Schnitt3!L:P,3,0)</f>
        <v>0</v>
      </c>
      <c r="AD2588" s="166">
        <f>VLOOKUP(L2588,Schnitt4!L:P,3,0)</f>
        <v>0</v>
      </c>
      <c r="AE2588" s="166">
        <f>VLOOKUP(L2588,Schnitt5!L:P,3,0)</f>
        <v>0</v>
      </c>
      <c r="AF2588" s="166">
        <f>VLOOKUP(L2588,Schnitt6!L:P,3,0)</f>
        <v>0</v>
      </c>
    </row>
    <row r="2589" spans="12:32" x14ac:dyDescent="0.25">
      <c r="L2589" s="264">
        <f>Member!A2589</f>
        <v>0</v>
      </c>
      <c r="S2589" s="166">
        <f>VLOOKUP(L2589,Schnitt1!L:P,2,0)</f>
        <v>0</v>
      </c>
      <c r="T2589" s="166">
        <f>VLOOKUP(L2589,Schnitt2!L:P,2,0)</f>
        <v>0</v>
      </c>
      <c r="U2589" s="166">
        <f>VLOOKUP(L2589,Schnitt3!L:P,2,0)</f>
        <v>0</v>
      </c>
      <c r="V2589" s="166">
        <f>VLOOKUP(L2589,Schnitt4!L:P,2,0)</f>
        <v>0</v>
      </c>
      <c r="W2589" s="166">
        <f>VLOOKUP(L2589,Schnitt5!L:P,2,0)</f>
        <v>0</v>
      </c>
      <c r="X2589" s="166">
        <f>VLOOKUP(L2589,Schnitt6!L:P,2,0)</f>
        <v>0</v>
      </c>
      <c r="AA2589" s="166">
        <f>VLOOKUP(L2589,Schnitt1!L:P,3,0)</f>
        <v>0</v>
      </c>
      <c r="AB2589" s="166">
        <f>VLOOKUP(L2589,Schnitt2!L:P,3,0)</f>
        <v>0</v>
      </c>
      <c r="AC2589" s="166">
        <f>VLOOKUP(L2589,Schnitt3!L:P,3,0)</f>
        <v>0</v>
      </c>
      <c r="AD2589" s="166">
        <f>VLOOKUP(L2589,Schnitt4!L:P,3,0)</f>
        <v>0</v>
      </c>
      <c r="AE2589" s="166">
        <f>VLOOKUP(L2589,Schnitt5!L:P,3,0)</f>
        <v>0</v>
      </c>
      <c r="AF2589" s="166">
        <f>VLOOKUP(L2589,Schnitt6!L:P,3,0)</f>
        <v>0</v>
      </c>
    </row>
    <row r="2590" spans="12:32" x14ac:dyDescent="0.25">
      <c r="L2590" s="264">
        <f>Member!A2590</f>
        <v>0</v>
      </c>
      <c r="S2590" s="166">
        <f>VLOOKUP(L2590,Schnitt1!L:P,2,0)</f>
        <v>0</v>
      </c>
      <c r="T2590" s="166">
        <f>VLOOKUP(L2590,Schnitt2!L:P,2,0)</f>
        <v>0</v>
      </c>
      <c r="U2590" s="166">
        <f>VLOOKUP(L2590,Schnitt3!L:P,2,0)</f>
        <v>0</v>
      </c>
      <c r="V2590" s="166">
        <f>VLOOKUP(L2590,Schnitt4!L:P,2,0)</f>
        <v>0</v>
      </c>
      <c r="W2590" s="166">
        <f>VLOOKUP(L2590,Schnitt5!L:P,2,0)</f>
        <v>0</v>
      </c>
      <c r="X2590" s="166">
        <f>VLOOKUP(L2590,Schnitt6!L:P,2,0)</f>
        <v>0</v>
      </c>
      <c r="AA2590" s="166">
        <f>VLOOKUP(L2590,Schnitt1!L:P,3,0)</f>
        <v>0</v>
      </c>
      <c r="AB2590" s="166">
        <f>VLOOKUP(L2590,Schnitt2!L:P,3,0)</f>
        <v>0</v>
      </c>
      <c r="AC2590" s="166">
        <f>VLOOKUP(L2590,Schnitt3!L:P,3,0)</f>
        <v>0</v>
      </c>
      <c r="AD2590" s="166">
        <f>VLOOKUP(L2590,Schnitt4!L:P,3,0)</f>
        <v>0</v>
      </c>
      <c r="AE2590" s="166">
        <f>VLOOKUP(L2590,Schnitt5!L:P,3,0)</f>
        <v>0</v>
      </c>
      <c r="AF2590" s="166">
        <f>VLOOKUP(L2590,Schnitt6!L:P,3,0)</f>
        <v>0</v>
      </c>
    </row>
    <row r="2591" spans="12:32" x14ac:dyDescent="0.25">
      <c r="L2591" s="264">
        <f>Member!A2591</f>
        <v>0</v>
      </c>
      <c r="S2591" s="166">
        <f>VLOOKUP(L2591,Schnitt1!L:P,2,0)</f>
        <v>0</v>
      </c>
      <c r="T2591" s="166">
        <f>VLOOKUP(L2591,Schnitt2!L:P,2,0)</f>
        <v>0</v>
      </c>
      <c r="U2591" s="166">
        <f>VLOOKUP(L2591,Schnitt3!L:P,2,0)</f>
        <v>0</v>
      </c>
      <c r="V2591" s="166">
        <f>VLOOKUP(L2591,Schnitt4!L:P,2,0)</f>
        <v>0</v>
      </c>
      <c r="W2591" s="166">
        <f>VLOOKUP(L2591,Schnitt5!L:P,2,0)</f>
        <v>0</v>
      </c>
      <c r="X2591" s="166">
        <f>VLOOKUP(L2591,Schnitt6!L:P,2,0)</f>
        <v>0</v>
      </c>
      <c r="AA2591" s="166">
        <f>VLOOKUP(L2591,Schnitt1!L:P,3,0)</f>
        <v>0</v>
      </c>
      <c r="AB2591" s="166">
        <f>VLOOKUP(L2591,Schnitt2!L:P,3,0)</f>
        <v>0</v>
      </c>
      <c r="AC2591" s="166">
        <f>VLOOKUP(L2591,Schnitt3!L:P,3,0)</f>
        <v>0</v>
      </c>
      <c r="AD2591" s="166">
        <f>VLOOKUP(L2591,Schnitt4!L:P,3,0)</f>
        <v>0</v>
      </c>
      <c r="AE2591" s="166">
        <f>VLOOKUP(L2591,Schnitt5!L:P,3,0)</f>
        <v>0</v>
      </c>
      <c r="AF2591" s="166">
        <f>VLOOKUP(L2591,Schnitt6!L:P,3,0)</f>
        <v>0</v>
      </c>
    </row>
    <row r="2592" spans="12:32" x14ac:dyDescent="0.25">
      <c r="L2592" s="264">
        <f>Member!A2592</f>
        <v>0</v>
      </c>
      <c r="S2592" s="166">
        <f>VLOOKUP(L2592,Schnitt1!L:P,2,0)</f>
        <v>0</v>
      </c>
      <c r="T2592" s="166">
        <f>VLOOKUP(L2592,Schnitt2!L:P,2,0)</f>
        <v>0</v>
      </c>
      <c r="U2592" s="166">
        <f>VLOOKUP(L2592,Schnitt3!L:P,2,0)</f>
        <v>0</v>
      </c>
      <c r="V2592" s="166">
        <f>VLOOKUP(L2592,Schnitt4!L:P,2,0)</f>
        <v>0</v>
      </c>
      <c r="W2592" s="166">
        <f>VLOOKUP(L2592,Schnitt5!L:P,2,0)</f>
        <v>0</v>
      </c>
      <c r="X2592" s="166">
        <f>VLOOKUP(L2592,Schnitt6!L:P,2,0)</f>
        <v>0</v>
      </c>
      <c r="AA2592" s="166">
        <f>VLOOKUP(L2592,Schnitt1!L:P,3,0)</f>
        <v>0</v>
      </c>
      <c r="AB2592" s="166">
        <f>VLOOKUP(L2592,Schnitt2!L:P,3,0)</f>
        <v>0</v>
      </c>
      <c r="AC2592" s="166">
        <f>VLOOKUP(L2592,Schnitt3!L:P,3,0)</f>
        <v>0</v>
      </c>
      <c r="AD2592" s="166">
        <f>VLOOKUP(L2592,Schnitt4!L:P,3,0)</f>
        <v>0</v>
      </c>
      <c r="AE2592" s="166">
        <f>VLOOKUP(L2592,Schnitt5!L:P,3,0)</f>
        <v>0</v>
      </c>
      <c r="AF2592" s="166">
        <f>VLOOKUP(L2592,Schnitt6!L:P,3,0)</f>
        <v>0</v>
      </c>
    </row>
    <row r="2593" spans="12:32" x14ac:dyDescent="0.25">
      <c r="L2593" s="264">
        <f>Member!A2593</f>
        <v>0</v>
      </c>
      <c r="S2593" s="166">
        <f>VLOOKUP(L2593,Schnitt1!L:P,2,0)</f>
        <v>0</v>
      </c>
      <c r="T2593" s="166">
        <f>VLOOKUP(L2593,Schnitt2!L:P,2,0)</f>
        <v>0</v>
      </c>
      <c r="U2593" s="166">
        <f>VLOOKUP(L2593,Schnitt3!L:P,2,0)</f>
        <v>0</v>
      </c>
      <c r="V2593" s="166">
        <f>VLOOKUP(L2593,Schnitt4!L:P,2,0)</f>
        <v>0</v>
      </c>
      <c r="W2593" s="166">
        <f>VLOOKUP(L2593,Schnitt5!L:P,2,0)</f>
        <v>0</v>
      </c>
      <c r="X2593" s="166">
        <f>VLOOKUP(L2593,Schnitt6!L:P,2,0)</f>
        <v>0</v>
      </c>
      <c r="AA2593" s="166">
        <f>VLOOKUP(L2593,Schnitt1!L:P,3,0)</f>
        <v>0</v>
      </c>
      <c r="AB2593" s="166">
        <f>VLOOKUP(L2593,Schnitt2!L:P,3,0)</f>
        <v>0</v>
      </c>
      <c r="AC2593" s="166">
        <f>VLOOKUP(L2593,Schnitt3!L:P,3,0)</f>
        <v>0</v>
      </c>
      <c r="AD2593" s="166">
        <f>VLOOKUP(L2593,Schnitt4!L:P,3,0)</f>
        <v>0</v>
      </c>
      <c r="AE2593" s="166">
        <f>VLOOKUP(L2593,Schnitt5!L:P,3,0)</f>
        <v>0</v>
      </c>
      <c r="AF2593" s="166">
        <f>VLOOKUP(L2593,Schnitt6!L:P,3,0)</f>
        <v>0</v>
      </c>
    </row>
    <row r="2594" spans="12:32" x14ac:dyDescent="0.25">
      <c r="L2594" s="264">
        <f>Member!A2594</f>
        <v>0</v>
      </c>
      <c r="S2594" s="166">
        <f>VLOOKUP(L2594,Schnitt1!L:P,2,0)</f>
        <v>0</v>
      </c>
      <c r="T2594" s="166">
        <f>VLOOKUP(L2594,Schnitt2!L:P,2,0)</f>
        <v>0</v>
      </c>
      <c r="U2594" s="166">
        <f>VLOOKUP(L2594,Schnitt3!L:P,2,0)</f>
        <v>0</v>
      </c>
      <c r="V2594" s="166">
        <f>VLOOKUP(L2594,Schnitt4!L:P,2,0)</f>
        <v>0</v>
      </c>
      <c r="W2594" s="166">
        <f>VLOOKUP(L2594,Schnitt5!L:P,2,0)</f>
        <v>0</v>
      </c>
      <c r="X2594" s="166">
        <f>VLOOKUP(L2594,Schnitt6!L:P,2,0)</f>
        <v>0</v>
      </c>
      <c r="AA2594" s="166">
        <f>VLOOKUP(L2594,Schnitt1!L:P,3,0)</f>
        <v>0</v>
      </c>
      <c r="AB2594" s="166">
        <f>VLOOKUP(L2594,Schnitt2!L:P,3,0)</f>
        <v>0</v>
      </c>
      <c r="AC2594" s="166">
        <f>VLOOKUP(L2594,Schnitt3!L:P,3,0)</f>
        <v>0</v>
      </c>
      <c r="AD2594" s="166">
        <f>VLOOKUP(L2594,Schnitt4!L:P,3,0)</f>
        <v>0</v>
      </c>
      <c r="AE2594" s="166">
        <f>VLOOKUP(L2594,Schnitt5!L:P,3,0)</f>
        <v>0</v>
      </c>
      <c r="AF2594" s="166">
        <f>VLOOKUP(L2594,Schnitt6!L:P,3,0)</f>
        <v>0</v>
      </c>
    </row>
    <row r="2595" spans="12:32" x14ac:dyDescent="0.25">
      <c r="L2595" s="264">
        <f>Member!A2595</f>
        <v>0</v>
      </c>
      <c r="S2595" s="166">
        <f>VLOOKUP(L2595,Schnitt1!L:P,2,0)</f>
        <v>0</v>
      </c>
      <c r="T2595" s="166">
        <f>VLOOKUP(L2595,Schnitt2!L:P,2,0)</f>
        <v>0</v>
      </c>
      <c r="U2595" s="166">
        <f>VLOOKUP(L2595,Schnitt3!L:P,2,0)</f>
        <v>0</v>
      </c>
      <c r="V2595" s="166">
        <f>VLOOKUP(L2595,Schnitt4!L:P,2,0)</f>
        <v>0</v>
      </c>
      <c r="W2595" s="166">
        <f>VLOOKUP(L2595,Schnitt5!L:P,2,0)</f>
        <v>0</v>
      </c>
      <c r="X2595" s="166">
        <f>VLOOKUP(L2595,Schnitt6!L:P,2,0)</f>
        <v>0</v>
      </c>
      <c r="AA2595" s="166">
        <f>VLOOKUP(L2595,Schnitt1!L:P,3,0)</f>
        <v>0</v>
      </c>
      <c r="AB2595" s="166">
        <f>VLOOKUP(L2595,Schnitt2!L:P,3,0)</f>
        <v>0</v>
      </c>
      <c r="AC2595" s="166">
        <f>VLOOKUP(L2595,Schnitt3!L:P,3,0)</f>
        <v>0</v>
      </c>
      <c r="AD2595" s="166">
        <f>VLOOKUP(L2595,Schnitt4!L:P,3,0)</f>
        <v>0</v>
      </c>
      <c r="AE2595" s="166">
        <f>VLOOKUP(L2595,Schnitt5!L:P,3,0)</f>
        <v>0</v>
      </c>
      <c r="AF2595" s="166">
        <f>VLOOKUP(L2595,Schnitt6!L:P,3,0)</f>
        <v>0</v>
      </c>
    </row>
    <row r="2596" spans="12:32" x14ac:dyDescent="0.25">
      <c r="L2596" s="264">
        <f>Member!A2596</f>
        <v>0</v>
      </c>
      <c r="S2596" s="166">
        <f>VLOOKUP(L2596,Schnitt1!L:P,2,0)</f>
        <v>0</v>
      </c>
      <c r="T2596" s="166">
        <f>VLOOKUP(L2596,Schnitt2!L:P,2,0)</f>
        <v>0</v>
      </c>
      <c r="U2596" s="166">
        <f>VLOOKUP(L2596,Schnitt3!L:P,2,0)</f>
        <v>0</v>
      </c>
      <c r="V2596" s="166">
        <f>VLOOKUP(L2596,Schnitt4!L:P,2,0)</f>
        <v>0</v>
      </c>
      <c r="W2596" s="166">
        <f>VLOOKUP(L2596,Schnitt5!L:P,2,0)</f>
        <v>0</v>
      </c>
      <c r="X2596" s="166">
        <f>VLOOKUP(L2596,Schnitt6!L:P,2,0)</f>
        <v>0</v>
      </c>
      <c r="AA2596" s="166">
        <f>VLOOKUP(L2596,Schnitt1!L:P,3,0)</f>
        <v>0</v>
      </c>
      <c r="AB2596" s="166">
        <f>VLOOKUP(L2596,Schnitt2!L:P,3,0)</f>
        <v>0</v>
      </c>
      <c r="AC2596" s="166">
        <f>VLOOKUP(L2596,Schnitt3!L:P,3,0)</f>
        <v>0</v>
      </c>
      <c r="AD2596" s="166">
        <f>VLOOKUP(L2596,Schnitt4!L:P,3,0)</f>
        <v>0</v>
      </c>
      <c r="AE2596" s="166">
        <f>VLOOKUP(L2596,Schnitt5!L:P,3,0)</f>
        <v>0</v>
      </c>
      <c r="AF2596" s="166">
        <f>VLOOKUP(L2596,Schnitt6!L:P,3,0)</f>
        <v>0</v>
      </c>
    </row>
    <row r="2597" spans="12:32" x14ac:dyDescent="0.25">
      <c r="L2597" s="264">
        <f>Member!A2597</f>
        <v>0</v>
      </c>
      <c r="S2597" s="166">
        <f>VLOOKUP(L2597,Schnitt1!L:P,2,0)</f>
        <v>0</v>
      </c>
      <c r="T2597" s="166">
        <f>VLOOKUP(L2597,Schnitt2!L:P,2,0)</f>
        <v>0</v>
      </c>
      <c r="U2597" s="166">
        <f>VLOOKUP(L2597,Schnitt3!L:P,2,0)</f>
        <v>0</v>
      </c>
      <c r="V2597" s="166">
        <f>VLOOKUP(L2597,Schnitt4!L:P,2,0)</f>
        <v>0</v>
      </c>
      <c r="W2597" s="166">
        <f>VLOOKUP(L2597,Schnitt5!L:P,2,0)</f>
        <v>0</v>
      </c>
      <c r="X2597" s="166">
        <f>VLOOKUP(L2597,Schnitt6!L:P,2,0)</f>
        <v>0</v>
      </c>
      <c r="AA2597" s="166">
        <f>VLOOKUP(L2597,Schnitt1!L:P,3,0)</f>
        <v>0</v>
      </c>
      <c r="AB2597" s="166">
        <f>VLOOKUP(L2597,Schnitt2!L:P,3,0)</f>
        <v>0</v>
      </c>
      <c r="AC2597" s="166">
        <f>VLOOKUP(L2597,Schnitt3!L:P,3,0)</f>
        <v>0</v>
      </c>
      <c r="AD2597" s="166">
        <f>VLOOKUP(L2597,Schnitt4!L:P,3,0)</f>
        <v>0</v>
      </c>
      <c r="AE2597" s="166">
        <f>VLOOKUP(L2597,Schnitt5!L:P,3,0)</f>
        <v>0</v>
      </c>
      <c r="AF2597" s="166">
        <f>VLOOKUP(L2597,Schnitt6!L:P,3,0)</f>
        <v>0</v>
      </c>
    </row>
    <row r="2598" spans="12:32" x14ac:dyDescent="0.25">
      <c r="L2598" s="264">
        <f>Member!A2598</f>
        <v>0</v>
      </c>
      <c r="S2598" s="166">
        <f>VLOOKUP(L2598,Schnitt1!L:P,2,0)</f>
        <v>0</v>
      </c>
      <c r="T2598" s="166">
        <f>VLOOKUP(L2598,Schnitt2!L:P,2,0)</f>
        <v>0</v>
      </c>
      <c r="U2598" s="166">
        <f>VLOOKUP(L2598,Schnitt3!L:P,2,0)</f>
        <v>0</v>
      </c>
      <c r="V2598" s="166">
        <f>VLOOKUP(L2598,Schnitt4!L:P,2,0)</f>
        <v>0</v>
      </c>
      <c r="W2598" s="166">
        <f>VLOOKUP(L2598,Schnitt5!L:P,2,0)</f>
        <v>0</v>
      </c>
      <c r="X2598" s="166">
        <f>VLOOKUP(L2598,Schnitt6!L:P,2,0)</f>
        <v>0</v>
      </c>
      <c r="AA2598" s="166">
        <f>VLOOKUP(L2598,Schnitt1!L:P,3,0)</f>
        <v>0</v>
      </c>
      <c r="AB2598" s="166">
        <f>VLOOKUP(L2598,Schnitt2!L:P,3,0)</f>
        <v>0</v>
      </c>
      <c r="AC2598" s="166">
        <f>VLOOKUP(L2598,Schnitt3!L:P,3,0)</f>
        <v>0</v>
      </c>
      <c r="AD2598" s="166">
        <f>VLOOKUP(L2598,Schnitt4!L:P,3,0)</f>
        <v>0</v>
      </c>
      <c r="AE2598" s="166">
        <f>VLOOKUP(L2598,Schnitt5!L:P,3,0)</f>
        <v>0</v>
      </c>
      <c r="AF2598" s="166">
        <f>VLOOKUP(L2598,Schnitt6!L:P,3,0)</f>
        <v>0</v>
      </c>
    </row>
    <row r="2599" spans="12:32" x14ac:dyDescent="0.25">
      <c r="L2599" s="264">
        <f>Member!A2599</f>
        <v>0</v>
      </c>
      <c r="S2599" s="166">
        <f>VLOOKUP(L2599,Schnitt1!L:P,2,0)</f>
        <v>0</v>
      </c>
      <c r="T2599" s="166">
        <f>VLOOKUP(L2599,Schnitt2!L:P,2,0)</f>
        <v>0</v>
      </c>
      <c r="U2599" s="166">
        <f>VLOOKUP(L2599,Schnitt3!L:P,2,0)</f>
        <v>0</v>
      </c>
      <c r="V2599" s="166">
        <f>VLOOKUP(L2599,Schnitt4!L:P,2,0)</f>
        <v>0</v>
      </c>
      <c r="W2599" s="166">
        <f>VLOOKUP(L2599,Schnitt5!L:P,2,0)</f>
        <v>0</v>
      </c>
      <c r="X2599" s="166">
        <f>VLOOKUP(L2599,Schnitt6!L:P,2,0)</f>
        <v>0</v>
      </c>
      <c r="AA2599" s="166">
        <f>VLOOKUP(L2599,Schnitt1!L:P,3,0)</f>
        <v>0</v>
      </c>
      <c r="AB2599" s="166">
        <f>VLOOKUP(L2599,Schnitt2!L:P,3,0)</f>
        <v>0</v>
      </c>
      <c r="AC2599" s="166">
        <f>VLOOKUP(L2599,Schnitt3!L:P,3,0)</f>
        <v>0</v>
      </c>
      <c r="AD2599" s="166">
        <f>VLOOKUP(L2599,Schnitt4!L:P,3,0)</f>
        <v>0</v>
      </c>
      <c r="AE2599" s="166">
        <f>VLOOKUP(L2599,Schnitt5!L:P,3,0)</f>
        <v>0</v>
      </c>
      <c r="AF2599" s="166">
        <f>VLOOKUP(L2599,Schnitt6!L:P,3,0)</f>
        <v>0</v>
      </c>
    </row>
    <row r="2600" spans="12:32" x14ac:dyDescent="0.25">
      <c r="L2600" s="264">
        <f>Member!A2600</f>
        <v>0</v>
      </c>
      <c r="S2600" s="166">
        <f>VLOOKUP(L2600,Schnitt1!L:P,2,0)</f>
        <v>0</v>
      </c>
      <c r="T2600" s="166">
        <f>VLOOKUP(L2600,Schnitt2!L:P,2,0)</f>
        <v>0</v>
      </c>
      <c r="U2600" s="166">
        <f>VLOOKUP(L2600,Schnitt3!L:P,2,0)</f>
        <v>0</v>
      </c>
      <c r="V2600" s="166">
        <f>VLOOKUP(L2600,Schnitt4!L:P,2,0)</f>
        <v>0</v>
      </c>
      <c r="W2600" s="166">
        <f>VLOOKUP(L2600,Schnitt5!L:P,2,0)</f>
        <v>0</v>
      </c>
      <c r="X2600" s="166">
        <f>VLOOKUP(L2600,Schnitt6!L:P,2,0)</f>
        <v>0</v>
      </c>
      <c r="AA2600" s="166">
        <f>VLOOKUP(L2600,Schnitt1!L:P,3,0)</f>
        <v>0</v>
      </c>
      <c r="AB2600" s="166">
        <f>VLOOKUP(L2600,Schnitt2!L:P,3,0)</f>
        <v>0</v>
      </c>
      <c r="AC2600" s="166">
        <f>VLOOKUP(L2600,Schnitt3!L:P,3,0)</f>
        <v>0</v>
      </c>
      <c r="AD2600" s="166">
        <f>VLOOKUP(L2600,Schnitt4!L:P,3,0)</f>
        <v>0</v>
      </c>
      <c r="AE2600" s="166">
        <f>VLOOKUP(L2600,Schnitt5!L:P,3,0)</f>
        <v>0</v>
      </c>
      <c r="AF2600" s="166">
        <f>VLOOKUP(L2600,Schnitt6!L:P,3,0)</f>
        <v>0</v>
      </c>
    </row>
    <row r="2601" spans="12:32" x14ac:dyDescent="0.25">
      <c r="L2601" s="264">
        <f>Member!A2601</f>
        <v>0</v>
      </c>
      <c r="S2601" s="166">
        <f>VLOOKUP(L2601,Schnitt1!L:P,2,0)</f>
        <v>0</v>
      </c>
      <c r="T2601" s="166">
        <f>VLOOKUP(L2601,Schnitt2!L:P,2,0)</f>
        <v>0</v>
      </c>
      <c r="U2601" s="166">
        <f>VLOOKUP(L2601,Schnitt3!L:P,2,0)</f>
        <v>0</v>
      </c>
      <c r="V2601" s="166">
        <f>VLOOKUP(L2601,Schnitt4!L:P,2,0)</f>
        <v>0</v>
      </c>
      <c r="W2601" s="166">
        <f>VLOOKUP(L2601,Schnitt5!L:P,2,0)</f>
        <v>0</v>
      </c>
      <c r="X2601" s="166">
        <f>VLOOKUP(L2601,Schnitt6!L:P,2,0)</f>
        <v>0</v>
      </c>
      <c r="AA2601" s="166">
        <f>VLOOKUP(L2601,Schnitt1!L:P,3,0)</f>
        <v>0</v>
      </c>
      <c r="AB2601" s="166">
        <f>VLOOKUP(L2601,Schnitt2!L:P,3,0)</f>
        <v>0</v>
      </c>
      <c r="AC2601" s="166">
        <f>VLOOKUP(L2601,Schnitt3!L:P,3,0)</f>
        <v>0</v>
      </c>
      <c r="AD2601" s="166">
        <f>VLOOKUP(L2601,Schnitt4!L:P,3,0)</f>
        <v>0</v>
      </c>
      <c r="AE2601" s="166">
        <f>VLOOKUP(L2601,Schnitt5!L:P,3,0)</f>
        <v>0</v>
      </c>
      <c r="AF2601" s="166">
        <f>VLOOKUP(L2601,Schnitt6!L:P,3,0)</f>
        <v>0</v>
      </c>
    </row>
    <row r="2602" spans="12:32" x14ac:dyDescent="0.25">
      <c r="L2602" s="264">
        <f>Member!A2602</f>
        <v>0</v>
      </c>
      <c r="S2602" s="166">
        <f>VLOOKUP(L2602,Schnitt1!L:P,2,0)</f>
        <v>0</v>
      </c>
      <c r="T2602" s="166">
        <f>VLOOKUP(L2602,Schnitt2!L:P,2,0)</f>
        <v>0</v>
      </c>
      <c r="U2602" s="166">
        <f>VLOOKUP(L2602,Schnitt3!L:P,2,0)</f>
        <v>0</v>
      </c>
      <c r="V2602" s="166">
        <f>VLOOKUP(L2602,Schnitt4!L:P,2,0)</f>
        <v>0</v>
      </c>
      <c r="W2602" s="166">
        <f>VLOOKUP(L2602,Schnitt5!L:P,2,0)</f>
        <v>0</v>
      </c>
      <c r="X2602" s="166">
        <f>VLOOKUP(L2602,Schnitt6!L:P,2,0)</f>
        <v>0</v>
      </c>
      <c r="AA2602" s="166">
        <f>VLOOKUP(L2602,Schnitt1!L:P,3,0)</f>
        <v>0</v>
      </c>
      <c r="AB2602" s="166">
        <f>VLOOKUP(L2602,Schnitt2!L:P,3,0)</f>
        <v>0</v>
      </c>
      <c r="AC2602" s="166">
        <f>VLOOKUP(L2602,Schnitt3!L:P,3,0)</f>
        <v>0</v>
      </c>
      <c r="AD2602" s="166">
        <f>VLOOKUP(L2602,Schnitt4!L:P,3,0)</f>
        <v>0</v>
      </c>
      <c r="AE2602" s="166">
        <f>VLOOKUP(L2602,Schnitt5!L:P,3,0)</f>
        <v>0</v>
      </c>
      <c r="AF2602" s="166">
        <f>VLOOKUP(L2602,Schnitt6!L:P,3,0)</f>
        <v>0</v>
      </c>
    </row>
    <row r="2603" spans="12:32" x14ac:dyDescent="0.25">
      <c r="L2603" s="264">
        <f>Member!A2603</f>
        <v>0</v>
      </c>
      <c r="S2603" s="166">
        <f>VLOOKUP(L2603,Schnitt1!L:P,2,0)</f>
        <v>0</v>
      </c>
      <c r="T2603" s="166">
        <f>VLOOKUP(L2603,Schnitt2!L:P,2,0)</f>
        <v>0</v>
      </c>
      <c r="U2603" s="166">
        <f>VLOOKUP(L2603,Schnitt3!L:P,2,0)</f>
        <v>0</v>
      </c>
      <c r="V2603" s="166">
        <f>VLOOKUP(L2603,Schnitt4!L:P,2,0)</f>
        <v>0</v>
      </c>
      <c r="W2603" s="166">
        <f>VLOOKUP(L2603,Schnitt5!L:P,2,0)</f>
        <v>0</v>
      </c>
      <c r="X2603" s="166">
        <f>VLOOKUP(L2603,Schnitt6!L:P,2,0)</f>
        <v>0</v>
      </c>
      <c r="AA2603" s="166">
        <f>VLOOKUP(L2603,Schnitt1!L:P,3,0)</f>
        <v>0</v>
      </c>
      <c r="AB2603" s="166">
        <f>VLOOKUP(L2603,Schnitt2!L:P,3,0)</f>
        <v>0</v>
      </c>
      <c r="AC2603" s="166">
        <f>VLOOKUP(L2603,Schnitt3!L:P,3,0)</f>
        <v>0</v>
      </c>
      <c r="AD2603" s="166">
        <f>VLOOKUP(L2603,Schnitt4!L:P,3,0)</f>
        <v>0</v>
      </c>
      <c r="AE2603" s="166">
        <f>VLOOKUP(L2603,Schnitt5!L:P,3,0)</f>
        <v>0</v>
      </c>
      <c r="AF2603" s="166">
        <f>VLOOKUP(L2603,Schnitt6!L:P,3,0)</f>
        <v>0</v>
      </c>
    </row>
    <row r="2604" spans="12:32" x14ac:dyDescent="0.25">
      <c r="L2604" s="264">
        <f>Member!A2604</f>
        <v>0</v>
      </c>
      <c r="S2604" s="166">
        <f>VLOOKUP(L2604,Schnitt1!L:P,2,0)</f>
        <v>0</v>
      </c>
      <c r="T2604" s="166">
        <f>VLOOKUP(L2604,Schnitt2!L:P,2,0)</f>
        <v>0</v>
      </c>
      <c r="U2604" s="166">
        <f>VLOOKUP(L2604,Schnitt3!L:P,2,0)</f>
        <v>0</v>
      </c>
      <c r="V2604" s="166">
        <f>VLOOKUP(L2604,Schnitt4!L:P,2,0)</f>
        <v>0</v>
      </c>
      <c r="W2604" s="166">
        <f>VLOOKUP(L2604,Schnitt5!L:P,2,0)</f>
        <v>0</v>
      </c>
      <c r="X2604" s="166">
        <f>VLOOKUP(L2604,Schnitt6!L:P,2,0)</f>
        <v>0</v>
      </c>
      <c r="AA2604" s="166">
        <f>VLOOKUP(L2604,Schnitt1!L:P,3,0)</f>
        <v>0</v>
      </c>
      <c r="AB2604" s="166">
        <f>VLOOKUP(L2604,Schnitt2!L:P,3,0)</f>
        <v>0</v>
      </c>
      <c r="AC2604" s="166">
        <f>VLOOKUP(L2604,Schnitt3!L:P,3,0)</f>
        <v>0</v>
      </c>
      <c r="AD2604" s="166">
        <f>VLOOKUP(L2604,Schnitt4!L:P,3,0)</f>
        <v>0</v>
      </c>
      <c r="AE2604" s="166">
        <f>VLOOKUP(L2604,Schnitt5!L:P,3,0)</f>
        <v>0</v>
      </c>
      <c r="AF2604" s="166">
        <f>VLOOKUP(L2604,Schnitt6!L:P,3,0)</f>
        <v>0</v>
      </c>
    </row>
    <row r="2605" spans="12:32" x14ac:dyDescent="0.25">
      <c r="L2605" s="264">
        <f>Member!A2605</f>
        <v>0</v>
      </c>
      <c r="S2605" s="166">
        <f>VLOOKUP(L2605,Schnitt1!L:P,2,0)</f>
        <v>0</v>
      </c>
      <c r="T2605" s="166">
        <f>VLOOKUP(L2605,Schnitt2!L:P,2,0)</f>
        <v>0</v>
      </c>
      <c r="U2605" s="166">
        <f>VLOOKUP(L2605,Schnitt3!L:P,2,0)</f>
        <v>0</v>
      </c>
      <c r="V2605" s="166">
        <f>VLOOKUP(L2605,Schnitt4!L:P,2,0)</f>
        <v>0</v>
      </c>
      <c r="W2605" s="166">
        <f>VLOOKUP(L2605,Schnitt5!L:P,2,0)</f>
        <v>0</v>
      </c>
      <c r="X2605" s="166">
        <f>VLOOKUP(L2605,Schnitt6!L:P,2,0)</f>
        <v>0</v>
      </c>
      <c r="AA2605" s="166">
        <f>VLOOKUP(L2605,Schnitt1!L:P,3,0)</f>
        <v>0</v>
      </c>
      <c r="AB2605" s="166">
        <f>VLOOKUP(L2605,Schnitt2!L:P,3,0)</f>
        <v>0</v>
      </c>
      <c r="AC2605" s="166">
        <f>VLOOKUP(L2605,Schnitt3!L:P,3,0)</f>
        <v>0</v>
      </c>
      <c r="AD2605" s="166">
        <f>VLOOKUP(L2605,Schnitt4!L:P,3,0)</f>
        <v>0</v>
      </c>
      <c r="AE2605" s="166">
        <f>VLOOKUP(L2605,Schnitt5!L:P,3,0)</f>
        <v>0</v>
      </c>
      <c r="AF2605" s="166">
        <f>VLOOKUP(L2605,Schnitt6!L:P,3,0)</f>
        <v>0</v>
      </c>
    </row>
    <row r="2606" spans="12:32" x14ac:dyDescent="0.25">
      <c r="L2606" s="264">
        <f>Member!A2606</f>
        <v>0</v>
      </c>
      <c r="S2606" s="166">
        <f>VLOOKUP(L2606,Schnitt1!L:P,2,0)</f>
        <v>0</v>
      </c>
      <c r="T2606" s="166">
        <f>VLOOKUP(L2606,Schnitt2!L:P,2,0)</f>
        <v>0</v>
      </c>
      <c r="U2606" s="166">
        <f>VLOOKUP(L2606,Schnitt3!L:P,2,0)</f>
        <v>0</v>
      </c>
      <c r="V2606" s="166">
        <f>VLOOKUP(L2606,Schnitt4!L:P,2,0)</f>
        <v>0</v>
      </c>
      <c r="W2606" s="166">
        <f>VLOOKUP(L2606,Schnitt5!L:P,2,0)</f>
        <v>0</v>
      </c>
      <c r="X2606" s="166">
        <f>VLOOKUP(L2606,Schnitt6!L:P,2,0)</f>
        <v>0</v>
      </c>
      <c r="AA2606" s="166">
        <f>VLOOKUP(L2606,Schnitt1!L:P,3,0)</f>
        <v>0</v>
      </c>
      <c r="AB2606" s="166">
        <f>VLOOKUP(L2606,Schnitt2!L:P,3,0)</f>
        <v>0</v>
      </c>
      <c r="AC2606" s="166">
        <f>VLOOKUP(L2606,Schnitt3!L:P,3,0)</f>
        <v>0</v>
      </c>
      <c r="AD2606" s="166">
        <f>VLOOKUP(L2606,Schnitt4!L:P,3,0)</f>
        <v>0</v>
      </c>
      <c r="AE2606" s="166">
        <f>VLOOKUP(L2606,Schnitt5!L:P,3,0)</f>
        <v>0</v>
      </c>
      <c r="AF2606" s="166">
        <f>VLOOKUP(L2606,Schnitt6!L:P,3,0)</f>
        <v>0</v>
      </c>
    </row>
    <row r="2607" spans="12:32" x14ac:dyDescent="0.25">
      <c r="L2607" s="264">
        <f>Member!A2607</f>
        <v>0</v>
      </c>
      <c r="S2607" s="166">
        <f>VLOOKUP(L2607,Schnitt1!L:P,2,0)</f>
        <v>0</v>
      </c>
      <c r="T2607" s="166">
        <f>VLOOKUP(L2607,Schnitt2!L:P,2,0)</f>
        <v>0</v>
      </c>
      <c r="U2607" s="166">
        <f>VLOOKUP(L2607,Schnitt3!L:P,2,0)</f>
        <v>0</v>
      </c>
      <c r="V2607" s="166">
        <f>VLOOKUP(L2607,Schnitt4!L:P,2,0)</f>
        <v>0</v>
      </c>
      <c r="W2607" s="166">
        <f>VLOOKUP(L2607,Schnitt5!L:P,2,0)</f>
        <v>0</v>
      </c>
      <c r="X2607" s="166">
        <f>VLOOKUP(L2607,Schnitt6!L:P,2,0)</f>
        <v>0</v>
      </c>
      <c r="AA2607" s="166">
        <f>VLOOKUP(L2607,Schnitt1!L:P,3,0)</f>
        <v>0</v>
      </c>
      <c r="AB2607" s="166">
        <f>VLOOKUP(L2607,Schnitt2!L:P,3,0)</f>
        <v>0</v>
      </c>
      <c r="AC2607" s="166">
        <f>VLOOKUP(L2607,Schnitt3!L:P,3,0)</f>
        <v>0</v>
      </c>
      <c r="AD2607" s="166">
        <f>VLOOKUP(L2607,Schnitt4!L:P,3,0)</f>
        <v>0</v>
      </c>
      <c r="AE2607" s="166">
        <f>VLOOKUP(L2607,Schnitt5!L:P,3,0)</f>
        <v>0</v>
      </c>
      <c r="AF2607" s="166">
        <f>VLOOKUP(L2607,Schnitt6!L:P,3,0)</f>
        <v>0</v>
      </c>
    </row>
    <row r="2608" spans="12:32" x14ac:dyDescent="0.25">
      <c r="L2608" s="264">
        <f>Member!A2608</f>
        <v>0</v>
      </c>
      <c r="S2608" s="166">
        <f>VLOOKUP(L2608,Schnitt1!L:P,2,0)</f>
        <v>0</v>
      </c>
      <c r="T2608" s="166">
        <f>VLOOKUP(L2608,Schnitt2!L:P,2,0)</f>
        <v>0</v>
      </c>
      <c r="U2608" s="166">
        <f>VLOOKUP(L2608,Schnitt3!L:P,2,0)</f>
        <v>0</v>
      </c>
      <c r="V2608" s="166">
        <f>VLOOKUP(L2608,Schnitt4!L:P,2,0)</f>
        <v>0</v>
      </c>
      <c r="W2608" s="166">
        <f>VLOOKUP(L2608,Schnitt5!L:P,2,0)</f>
        <v>0</v>
      </c>
      <c r="X2608" s="166">
        <f>VLOOKUP(L2608,Schnitt6!L:P,2,0)</f>
        <v>0</v>
      </c>
      <c r="AA2608" s="166">
        <f>VLOOKUP(L2608,Schnitt1!L:P,3,0)</f>
        <v>0</v>
      </c>
      <c r="AB2608" s="166">
        <f>VLOOKUP(L2608,Schnitt2!L:P,3,0)</f>
        <v>0</v>
      </c>
      <c r="AC2608" s="166">
        <f>VLOOKUP(L2608,Schnitt3!L:P,3,0)</f>
        <v>0</v>
      </c>
      <c r="AD2608" s="166">
        <f>VLOOKUP(L2608,Schnitt4!L:P,3,0)</f>
        <v>0</v>
      </c>
      <c r="AE2608" s="166">
        <f>VLOOKUP(L2608,Schnitt5!L:P,3,0)</f>
        <v>0</v>
      </c>
      <c r="AF2608" s="166">
        <f>VLOOKUP(L2608,Schnitt6!L:P,3,0)</f>
        <v>0</v>
      </c>
    </row>
    <row r="2609" spans="12:32" x14ac:dyDescent="0.25">
      <c r="L2609" s="264">
        <f>Member!A2609</f>
        <v>0</v>
      </c>
      <c r="S2609" s="166">
        <f>VLOOKUP(L2609,Schnitt1!L:P,2,0)</f>
        <v>0</v>
      </c>
      <c r="T2609" s="166">
        <f>VLOOKUP(L2609,Schnitt2!L:P,2,0)</f>
        <v>0</v>
      </c>
      <c r="U2609" s="166">
        <f>VLOOKUP(L2609,Schnitt3!L:P,2,0)</f>
        <v>0</v>
      </c>
      <c r="V2609" s="166">
        <f>VLOOKUP(L2609,Schnitt4!L:P,2,0)</f>
        <v>0</v>
      </c>
      <c r="W2609" s="166">
        <f>VLOOKUP(L2609,Schnitt5!L:P,2,0)</f>
        <v>0</v>
      </c>
      <c r="X2609" s="166">
        <f>VLOOKUP(L2609,Schnitt6!L:P,2,0)</f>
        <v>0</v>
      </c>
      <c r="AA2609" s="166">
        <f>VLOOKUP(L2609,Schnitt1!L:P,3,0)</f>
        <v>0</v>
      </c>
      <c r="AB2609" s="166">
        <f>VLOOKUP(L2609,Schnitt2!L:P,3,0)</f>
        <v>0</v>
      </c>
      <c r="AC2609" s="166">
        <f>VLOOKUP(L2609,Schnitt3!L:P,3,0)</f>
        <v>0</v>
      </c>
      <c r="AD2609" s="166">
        <f>VLOOKUP(L2609,Schnitt4!L:P,3,0)</f>
        <v>0</v>
      </c>
      <c r="AE2609" s="166">
        <f>VLOOKUP(L2609,Schnitt5!L:P,3,0)</f>
        <v>0</v>
      </c>
      <c r="AF2609" s="166">
        <f>VLOOKUP(L2609,Schnitt6!L:P,3,0)</f>
        <v>0</v>
      </c>
    </row>
    <row r="2610" spans="12:32" x14ac:dyDescent="0.25">
      <c r="L2610" s="264">
        <f>Member!A2610</f>
        <v>0</v>
      </c>
      <c r="S2610" s="166">
        <f>VLOOKUP(L2610,Schnitt1!L:P,2,0)</f>
        <v>0</v>
      </c>
      <c r="T2610" s="166">
        <f>VLOOKUP(L2610,Schnitt2!L:P,2,0)</f>
        <v>0</v>
      </c>
      <c r="U2610" s="166">
        <f>VLOOKUP(L2610,Schnitt3!L:P,2,0)</f>
        <v>0</v>
      </c>
      <c r="V2610" s="166">
        <f>VLOOKUP(L2610,Schnitt4!L:P,2,0)</f>
        <v>0</v>
      </c>
      <c r="W2610" s="166">
        <f>VLOOKUP(L2610,Schnitt5!L:P,2,0)</f>
        <v>0</v>
      </c>
      <c r="X2610" s="166">
        <f>VLOOKUP(L2610,Schnitt6!L:P,2,0)</f>
        <v>0</v>
      </c>
      <c r="AA2610" s="166">
        <f>VLOOKUP(L2610,Schnitt1!L:P,3,0)</f>
        <v>0</v>
      </c>
      <c r="AB2610" s="166">
        <f>VLOOKUP(L2610,Schnitt2!L:P,3,0)</f>
        <v>0</v>
      </c>
      <c r="AC2610" s="166">
        <f>VLOOKUP(L2610,Schnitt3!L:P,3,0)</f>
        <v>0</v>
      </c>
      <c r="AD2610" s="166">
        <f>VLOOKUP(L2610,Schnitt4!L:P,3,0)</f>
        <v>0</v>
      </c>
      <c r="AE2610" s="166">
        <f>VLOOKUP(L2610,Schnitt5!L:P,3,0)</f>
        <v>0</v>
      </c>
      <c r="AF2610" s="166">
        <f>VLOOKUP(L2610,Schnitt6!L:P,3,0)</f>
        <v>0</v>
      </c>
    </row>
    <row r="2611" spans="12:32" x14ac:dyDescent="0.25">
      <c r="L2611" s="264">
        <f>Member!A2611</f>
        <v>0</v>
      </c>
      <c r="S2611" s="166">
        <f>VLOOKUP(L2611,Schnitt1!L:P,2,0)</f>
        <v>0</v>
      </c>
      <c r="T2611" s="166">
        <f>VLOOKUP(L2611,Schnitt2!L:P,2,0)</f>
        <v>0</v>
      </c>
      <c r="U2611" s="166">
        <f>VLOOKUP(L2611,Schnitt3!L:P,2,0)</f>
        <v>0</v>
      </c>
      <c r="V2611" s="166">
        <f>VLOOKUP(L2611,Schnitt4!L:P,2,0)</f>
        <v>0</v>
      </c>
      <c r="W2611" s="166">
        <f>VLOOKUP(L2611,Schnitt5!L:P,2,0)</f>
        <v>0</v>
      </c>
      <c r="X2611" s="166">
        <f>VLOOKUP(L2611,Schnitt6!L:P,2,0)</f>
        <v>0</v>
      </c>
      <c r="AA2611" s="166">
        <f>VLOOKUP(L2611,Schnitt1!L:P,3,0)</f>
        <v>0</v>
      </c>
      <c r="AB2611" s="166">
        <f>VLOOKUP(L2611,Schnitt2!L:P,3,0)</f>
        <v>0</v>
      </c>
      <c r="AC2611" s="166">
        <f>VLOOKUP(L2611,Schnitt3!L:P,3,0)</f>
        <v>0</v>
      </c>
      <c r="AD2611" s="166">
        <f>VLOOKUP(L2611,Schnitt4!L:P,3,0)</f>
        <v>0</v>
      </c>
      <c r="AE2611" s="166">
        <f>VLOOKUP(L2611,Schnitt5!L:P,3,0)</f>
        <v>0</v>
      </c>
      <c r="AF2611" s="166">
        <f>VLOOKUP(L2611,Schnitt6!L:P,3,0)</f>
        <v>0</v>
      </c>
    </row>
    <row r="2612" spans="12:32" x14ac:dyDescent="0.25">
      <c r="L2612" s="264">
        <f>Member!A2612</f>
        <v>0</v>
      </c>
      <c r="S2612" s="166">
        <f>VLOOKUP(L2612,Schnitt1!L:P,2,0)</f>
        <v>0</v>
      </c>
      <c r="T2612" s="166">
        <f>VLOOKUP(L2612,Schnitt2!L:P,2,0)</f>
        <v>0</v>
      </c>
      <c r="U2612" s="166">
        <f>VLOOKUP(L2612,Schnitt3!L:P,2,0)</f>
        <v>0</v>
      </c>
      <c r="V2612" s="166">
        <f>VLOOKUP(L2612,Schnitt4!L:P,2,0)</f>
        <v>0</v>
      </c>
      <c r="W2612" s="166">
        <f>VLOOKUP(L2612,Schnitt5!L:P,2,0)</f>
        <v>0</v>
      </c>
      <c r="X2612" s="166">
        <f>VLOOKUP(L2612,Schnitt6!L:P,2,0)</f>
        <v>0</v>
      </c>
      <c r="AA2612" s="166">
        <f>VLOOKUP(L2612,Schnitt1!L:P,3,0)</f>
        <v>0</v>
      </c>
      <c r="AB2612" s="166">
        <f>VLOOKUP(L2612,Schnitt2!L:P,3,0)</f>
        <v>0</v>
      </c>
      <c r="AC2612" s="166">
        <f>VLOOKUP(L2612,Schnitt3!L:P,3,0)</f>
        <v>0</v>
      </c>
      <c r="AD2612" s="166">
        <f>VLOOKUP(L2612,Schnitt4!L:P,3,0)</f>
        <v>0</v>
      </c>
      <c r="AE2612" s="166">
        <f>VLOOKUP(L2612,Schnitt5!L:P,3,0)</f>
        <v>0</v>
      </c>
      <c r="AF2612" s="166">
        <f>VLOOKUP(L2612,Schnitt6!L:P,3,0)</f>
        <v>0</v>
      </c>
    </row>
    <row r="2613" spans="12:32" x14ac:dyDescent="0.25">
      <c r="L2613" s="264">
        <f>Member!A2613</f>
        <v>0</v>
      </c>
      <c r="S2613" s="166">
        <f>VLOOKUP(L2613,Schnitt1!L:P,2,0)</f>
        <v>0</v>
      </c>
      <c r="T2613" s="166">
        <f>VLOOKUP(L2613,Schnitt2!L:P,2,0)</f>
        <v>0</v>
      </c>
      <c r="U2613" s="166">
        <f>VLOOKUP(L2613,Schnitt3!L:P,2,0)</f>
        <v>0</v>
      </c>
      <c r="V2613" s="166">
        <f>VLOOKUP(L2613,Schnitt4!L:P,2,0)</f>
        <v>0</v>
      </c>
      <c r="W2613" s="166">
        <f>VLOOKUP(L2613,Schnitt5!L:P,2,0)</f>
        <v>0</v>
      </c>
      <c r="X2613" s="166">
        <f>VLOOKUP(L2613,Schnitt6!L:P,2,0)</f>
        <v>0</v>
      </c>
      <c r="AA2613" s="166">
        <f>VLOOKUP(L2613,Schnitt1!L:P,3,0)</f>
        <v>0</v>
      </c>
      <c r="AB2613" s="166">
        <f>VLOOKUP(L2613,Schnitt2!L:P,3,0)</f>
        <v>0</v>
      </c>
      <c r="AC2613" s="166">
        <f>VLOOKUP(L2613,Schnitt3!L:P,3,0)</f>
        <v>0</v>
      </c>
      <c r="AD2613" s="166">
        <f>VLOOKUP(L2613,Schnitt4!L:P,3,0)</f>
        <v>0</v>
      </c>
      <c r="AE2613" s="166">
        <f>VLOOKUP(L2613,Schnitt5!L:P,3,0)</f>
        <v>0</v>
      </c>
      <c r="AF2613" s="166">
        <f>VLOOKUP(L2613,Schnitt6!L:P,3,0)</f>
        <v>0</v>
      </c>
    </row>
    <row r="2614" spans="12:32" x14ac:dyDescent="0.25">
      <c r="L2614" s="264">
        <f>Member!A2614</f>
        <v>0</v>
      </c>
      <c r="S2614" s="166">
        <f>VLOOKUP(L2614,Schnitt1!L:P,2,0)</f>
        <v>0</v>
      </c>
      <c r="T2614" s="166">
        <f>VLOOKUP(L2614,Schnitt2!L:P,2,0)</f>
        <v>0</v>
      </c>
      <c r="U2614" s="166">
        <f>VLOOKUP(L2614,Schnitt3!L:P,2,0)</f>
        <v>0</v>
      </c>
      <c r="V2614" s="166">
        <f>VLOOKUP(L2614,Schnitt4!L:P,2,0)</f>
        <v>0</v>
      </c>
      <c r="W2614" s="166">
        <f>VLOOKUP(L2614,Schnitt5!L:P,2,0)</f>
        <v>0</v>
      </c>
      <c r="X2614" s="166">
        <f>VLOOKUP(L2614,Schnitt6!L:P,2,0)</f>
        <v>0</v>
      </c>
      <c r="AA2614" s="166">
        <f>VLOOKUP(L2614,Schnitt1!L:P,3,0)</f>
        <v>0</v>
      </c>
      <c r="AB2614" s="166">
        <f>VLOOKUP(L2614,Schnitt2!L:P,3,0)</f>
        <v>0</v>
      </c>
      <c r="AC2614" s="166">
        <f>VLOOKUP(L2614,Schnitt3!L:P,3,0)</f>
        <v>0</v>
      </c>
      <c r="AD2614" s="166">
        <f>VLOOKUP(L2614,Schnitt4!L:P,3,0)</f>
        <v>0</v>
      </c>
      <c r="AE2614" s="166">
        <f>VLOOKUP(L2614,Schnitt5!L:P,3,0)</f>
        <v>0</v>
      </c>
      <c r="AF2614" s="166">
        <f>VLOOKUP(L2614,Schnitt6!L:P,3,0)</f>
        <v>0</v>
      </c>
    </row>
    <row r="2615" spans="12:32" x14ac:dyDescent="0.25">
      <c r="L2615" s="264">
        <f>Member!A2615</f>
        <v>0</v>
      </c>
      <c r="S2615" s="166">
        <f>VLOOKUP(L2615,Schnitt1!L:P,2,0)</f>
        <v>0</v>
      </c>
      <c r="T2615" s="166">
        <f>VLOOKUP(L2615,Schnitt2!L:P,2,0)</f>
        <v>0</v>
      </c>
      <c r="U2615" s="166">
        <f>VLOOKUP(L2615,Schnitt3!L:P,2,0)</f>
        <v>0</v>
      </c>
      <c r="V2615" s="166">
        <f>VLOOKUP(L2615,Schnitt4!L:P,2,0)</f>
        <v>0</v>
      </c>
      <c r="W2615" s="166">
        <f>VLOOKUP(L2615,Schnitt5!L:P,2,0)</f>
        <v>0</v>
      </c>
      <c r="X2615" s="166">
        <f>VLOOKUP(L2615,Schnitt6!L:P,2,0)</f>
        <v>0</v>
      </c>
      <c r="AA2615" s="166">
        <f>VLOOKUP(L2615,Schnitt1!L:P,3,0)</f>
        <v>0</v>
      </c>
      <c r="AB2615" s="166">
        <f>VLOOKUP(L2615,Schnitt2!L:P,3,0)</f>
        <v>0</v>
      </c>
      <c r="AC2615" s="166">
        <f>VLOOKUP(L2615,Schnitt3!L:P,3,0)</f>
        <v>0</v>
      </c>
      <c r="AD2615" s="166">
        <f>VLOOKUP(L2615,Schnitt4!L:P,3,0)</f>
        <v>0</v>
      </c>
      <c r="AE2615" s="166">
        <f>VLOOKUP(L2615,Schnitt5!L:P,3,0)</f>
        <v>0</v>
      </c>
      <c r="AF2615" s="166">
        <f>VLOOKUP(L2615,Schnitt6!L:P,3,0)</f>
        <v>0</v>
      </c>
    </row>
    <row r="2616" spans="12:32" x14ac:dyDescent="0.25">
      <c r="L2616" s="264">
        <f>Member!A2616</f>
        <v>0</v>
      </c>
      <c r="S2616" s="166">
        <f>VLOOKUP(L2616,Schnitt1!L:P,2,0)</f>
        <v>0</v>
      </c>
      <c r="T2616" s="166">
        <f>VLOOKUP(L2616,Schnitt2!L:P,2,0)</f>
        <v>0</v>
      </c>
      <c r="U2616" s="166">
        <f>VLOOKUP(L2616,Schnitt3!L:P,2,0)</f>
        <v>0</v>
      </c>
      <c r="V2616" s="166">
        <f>VLOOKUP(L2616,Schnitt4!L:P,2,0)</f>
        <v>0</v>
      </c>
      <c r="W2616" s="166">
        <f>VLOOKUP(L2616,Schnitt5!L:P,2,0)</f>
        <v>0</v>
      </c>
      <c r="X2616" s="166">
        <f>VLOOKUP(L2616,Schnitt6!L:P,2,0)</f>
        <v>0</v>
      </c>
      <c r="AA2616" s="166">
        <f>VLOOKUP(L2616,Schnitt1!L:P,3,0)</f>
        <v>0</v>
      </c>
      <c r="AB2616" s="166">
        <f>VLOOKUP(L2616,Schnitt2!L:P,3,0)</f>
        <v>0</v>
      </c>
      <c r="AC2616" s="166">
        <f>VLOOKUP(L2616,Schnitt3!L:P,3,0)</f>
        <v>0</v>
      </c>
      <c r="AD2616" s="166">
        <f>VLOOKUP(L2616,Schnitt4!L:P,3,0)</f>
        <v>0</v>
      </c>
      <c r="AE2616" s="166">
        <f>VLOOKUP(L2616,Schnitt5!L:P,3,0)</f>
        <v>0</v>
      </c>
      <c r="AF2616" s="166">
        <f>VLOOKUP(L2616,Schnitt6!L:P,3,0)</f>
        <v>0</v>
      </c>
    </row>
    <row r="2617" spans="12:32" x14ac:dyDescent="0.25">
      <c r="L2617" s="264">
        <f>Member!A2617</f>
        <v>0</v>
      </c>
      <c r="S2617" s="166">
        <f>VLOOKUP(L2617,Schnitt1!L:P,2,0)</f>
        <v>0</v>
      </c>
      <c r="T2617" s="166">
        <f>VLOOKUP(L2617,Schnitt2!L:P,2,0)</f>
        <v>0</v>
      </c>
      <c r="U2617" s="166">
        <f>VLOOKUP(L2617,Schnitt3!L:P,2,0)</f>
        <v>0</v>
      </c>
      <c r="V2617" s="166">
        <f>VLOOKUP(L2617,Schnitt4!L:P,2,0)</f>
        <v>0</v>
      </c>
      <c r="W2617" s="166">
        <f>VLOOKUP(L2617,Schnitt5!L:P,2,0)</f>
        <v>0</v>
      </c>
      <c r="X2617" s="166">
        <f>VLOOKUP(L2617,Schnitt6!L:P,2,0)</f>
        <v>0</v>
      </c>
      <c r="AA2617" s="166">
        <f>VLOOKUP(L2617,Schnitt1!L:P,3,0)</f>
        <v>0</v>
      </c>
      <c r="AB2617" s="166">
        <f>VLOOKUP(L2617,Schnitt2!L:P,3,0)</f>
        <v>0</v>
      </c>
      <c r="AC2617" s="166">
        <f>VLOOKUP(L2617,Schnitt3!L:P,3,0)</f>
        <v>0</v>
      </c>
      <c r="AD2617" s="166">
        <f>VLOOKUP(L2617,Schnitt4!L:P,3,0)</f>
        <v>0</v>
      </c>
      <c r="AE2617" s="166">
        <f>VLOOKUP(L2617,Schnitt5!L:P,3,0)</f>
        <v>0</v>
      </c>
      <c r="AF2617" s="166">
        <f>VLOOKUP(L2617,Schnitt6!L:P,3,0)</f>
        <v>0</v>
      </c>
    </row>
    <row r="2618" spans="12:32" x14ac:dyDescent="0.25">
      <c r="L2618" s="264">
        <f>Member!A2618</f>
        <v>0</v>
      </c>
      <c r="S2618" s="166">
        <f>VLOOKUP(L2618,Schnitt1!L:P,2,0)</f>
        <v>0</v>
      </c>
      <c r="T2618" s="166">
        <f>VLOOKUP(L2618,Schnitt2!L:P,2,0)</f>
        <v>0</v>
      </c>
      <c r="U2618" s="166">
        <f>VLOOKUP(L2618,Schnitt3!L:P,2,0)</f>
        <v>0</v>
      </c>
      <c r="V2618" s="166">
        <f>VLOOKUP(L2618,Schnitt4!L:P,2,0)</f>
        <v>0</v>
      </c>
      <c r="W2618" s="166">
        <f>VLOOKUP(L2618,Schnitt5!L:P,2,0)</f>
        <v>0</v>
      </c>
      <c r="X2618" s="166">
        <f>VLOOKUP(L2618,Schnitt6!L:P,2,0)</f>
        <v>0</v>
      </c>
      <c r="AA2618" s="166">
        <f>VLOOKUP(L2618,Schnitt1!L:P,3,0)</f>
        <v>0</v>
      </c>
      <c r="AB2618" s="166">
        <f>VLOOKUP(L2618,Schnitt2!L:P,3,0)</f>
        <v>0</v>
      </c>
      <c r="AC2618" s="166">
        <f>VLOOKUP(L2618,Schnitt3!L:P,3,0)</f>
        <v>0</v>
      </c>
      <c r="AD2618" s="166">
        <f>VLOOKUP(L2618,Schnitt4!L:P,3,0)</f>
        <v>0</v>
      </c>
      <c r="AE2618" s="166">
        <f>VLOOKUP(L2618,Schnitt5!L:P,3,0)</f>
        <v>0</v>
      </c>
      <c r="AF2618" s="166">
        <f>VLOOKUP(L2618,Schnitt6!L:P,3,0)</f>
        <v>0</v>
      </c>
    </row>
    <row r="2619" spans="12:32" x14ac:dyDescent="0.25">
      <c r="L2619" s="264">
        <f>Member!A2619</f>
        <v>0</v>
      </c>
      <c r="S2619" s="166">
        <f>VLOOKUP(L2619,Schnitt1!L:P,2,0)</f>
        <v>0</v>
      </c>
      <c r="T2619" s="166">
        <f>VLOOKUP(L2619,Schnitt2!L:P,2,0)</f>
        <v>0</v>
      </c>
      <c r="U2619" s="166">
        <f>VLOOKUP(L2619,Schnitt3!L:P,2,0)</f>
        <v>0</v>
      </c>
      <c r="V2619" s="166">
        <f>VLOOKUP(L2619,Schnitt4!L:P,2,0)</f>
        <v>0</v>
      </c>
      <c r="W2619" s="166">
        <f>VLOOKUP(L2619,Schnitt5!L:P,2,0)</f>
        <v>0</v>
      </c>
      <c r="X2619" s="166">
        <f>VLOOKUP(L2619,Schnitt6!L:P,2,0)</f>
        <v>0</v>
      </c>
      <c r="AA2619" s="166">
        <f>VLOOKUP(L2619,Schnitt1!L:P,3,0)</f>
        <v>0</v>
      </c>
      <c r="AB2619" s="166">
        <f>VLOOKUP(L2619,Schnitt2!L:P,3,0)</f>
        <v>0</v>
      </c>
      <c r="AC2619" s="166">
        <f>VLOOKUP(L2619,Schnitt3!L:P,3,0)</f>
        <v>0</v>
      </c>
      <c r="AD2619" s="166">
        <f>VLOOKUP(L2619,Schnitt4!L:P,3,0)</f>
        <v>0</v>
      </c>
      <c r="AE2619" s="166">
        <f>VLOOKUP(L2619,Schnitt5!L:P,3,0)</f>
        <v>0</v>
      </c>
      <c r="AF2619" s="166">
        <f>VLOOKUP(L2619,Schnitt6!L:P,3,0)</f>
        <v>0</v>
      </c>
    </row>
    <row r="2620" spans="12:32" x14ac:dyDescent="0.25">
      <c r="L2620" s="264">
        <f>Member!A2620</f>
        <v>0</v>
      </c>
      <c r="S2620" s="166">
        <f>VLOOKUP(L2620,Schnitt1!L:P,2,0)</f>
        <v>0</v>
      </c>
      <c r="T2620" s="166">
        <f>VLOOKUP(L2620,Schnitt2!L:P,2,0)</f>
        <v>0</v>
      </c>
      <c r="U2620" s="166">
        <f>VLOOKUP(L2620,Schnitt3!L:P,2,0)</f>
        <v>0</v>
      </c>
      <c r="V2620" s="166">
        <f>VLOOKUP(L2620,Schnitt4!L:P,2,0)</f>
        <v>0</v>
      </c>
      <c r="W2620" s="166">
        <f>VLOOKUP(L2620,Schnitt5!L:P,2,0)</f>
        <v>0</v>
      </c>
      <c r="X2620" s="166">
        <f>VLOOKUP(L2620,Schnitt6!L:P,2,0)</f>
        <v>0</v>
      </c>
      <c r="AA2620" s="166">
        <f>VLOOKUP(L2620,Schnitt1!L:P,3,0)</f>
        <v>0</v>
      </c>
      <c r="AB2620" s="166">
        <f>VLOOKUP(L2620,Schnitt2!L:P,3,0)</f>
        <v>0</v>
      </c>
      <c r="AC2620" s="166">
        <f>VLOOKUP(L2620,Schnitt3!L:P,3,0)</f>
        <v>0</v>
      </c>
      <c r="AD2620" s="166">
        <f>VLOOKUP(L2620,Schnitt4!L:P,3,0)</f>
        <v>0</v>
      </c>
      <c r="AE2620" s="166">
        <f>VLOOKUP(L2620,Schnitt5!L:P,3,0)</f>
        <v>0</v>
      </c>
      <c r="AF2620" s="166">
        <f>VLOOKUP(L2620,Schnitt6!L:P,3,0)</f>
        <v>0</v>
      </c>
    </row>
    <row r="2621" spans="12:32" x14ac:dyDescent="0.25">
      <c r="L2621" s="264">
        <f>Member!A2621</f>
        <v>0</v>
      </c>
      <c r="S2621" s="166">
        <f>VLOOKUP(L2621,Schnitt1!L:P,2,0)</f>
        <v>0</v>
      </c>
      <c r="T2621" s="166">
        <f>VLOOKUP(L2621,Schnitt2!L:P,2,0)</f>
        <v>0</v>
      </c>
      <c r="U2621" s="166">
        <f>VLOOKUP(L2621,Schnitt3!L:P,2,0)</f>
        <v>0</v>
      </c>
      <c r="V2621" s="166">
        <f>VLOOKUP(L2621,Schnitt4!L:P,2,0)</f>
        <v>0</v>
      </c>
      <c r="W2621" s="166">
        <f>VLOOKUP(L2621,Schnitt5!L:P,2,0)</f>
        <v>0</v>
      </c>
      <c r="X2621" s="166">
        <f>VLOOKUP(L2621,Schnitt6!L:P,2,0)</f>
        <v>0</v>
      </c>
      <c r="AA2621" s="166">
        <f>VLOOKUP(L2621,Schnitt1!L:P,3,0)</f>
        <v>0</v>
      </c>
      <c r="AB2621" s="166">
        <f>VLOOKUP(L2621,Schnitt2!L:P,3,0)</f>
        <v>0</v>
      </c>
      <c r="AC2621" s="166">
        <f>VLOOKUP(L2621,Schnitt3!L:P,3,0)</f>
        <v>0</v>
      </c>
      <c r="AD2621" s="166">
        <f>VLOOKUP(L2621,Schnitt4!L:P,3,0)</f>
        <v>0</v>
      </c>
      <c r="AE2621" s="166">
        <f>VLOOKUP(L2621,Schnitt5!L:P,3,0)</f>
        <v>0</v>
      </c>
      <c r="AF2621" s="166">
        <f>VLOOKUP(L2621,Schnitt6!L:P,3,0)</f>
        <v>0</v>
      </c>
    </row>
    <row r="2622" spans="12:32" x14ac:dyDescent="0.25">
      <c r="L2622" s="264">
        <f>Member!A2622</f>
        <v>0</v>
      </c>
      <c r="S2622" s="166">
        <f>VLOOKUP(L2622,Schnitt1!L:P,2,0)</f>
        <v>0</v>
      </c>
      <c r="T2622" s="166">
        <f>VLOOKUP(L2622,Schnitt2!L:P,2,0)</f>
        <v>0</v>
      </c>
      <c r="U2622" s="166">
        <f>VLOOKUP(L2622,Schnitt3!L:P,2,0)</f>
        <v>0</v>
      </c>
      <c r="V2622" s="166">
        <f>VLOOKUP(L2622,Schnitt4!L:P,2,0)</f>
        <v>0</v>
      </c>
      <c r="W2622" s="166">
        <f>VLOOKUP(L2622,Schnitt5!L:P,2,0)</f>
        <v>0</v>
      </c>
      <c r="X2622" s="166">
        <f>VLOOKUP(L2622,Schnitt6!L:P,2,0)</f>
        <v>0</v>
      </c>
      <c r="AA2622" s="166">
        <f>VLOOKUP(L2622,Schnitt1!L:P,3,0)</f>
        <v>0</v>
      </c>
      <c r="AB2622" s="166">
        <f>VLOOKUP(L2622,Schnitt2!L:P,3,0)</f>
        <v>0</v>
      </c>
      <c r="AC2622" s="166">
        <f>VLOOKUP(L2622,Schnitt3!L:P,3,0)</f>
        <v>0</v>
      </c>
      <c r="AD2622" s="166">
        <f>VLOOKUP(L2622,Schnitt4!L:P,3,0)</f>
        <v>0</v>
      </c>
      <c r="AE2622" s="166">
        <f>VLOOKUP(L2622,Schnitt5!L:P,3,0)</f>
        <v>0</v>
      </c>
      <c r="AF2622" s="166">
        <f>VLOOKUP(L2622,Schnitt6!L:P,3,0)</f>
        <v>0</v>
      </c>
    </row>
    <row r="2623" spans="12:32" x14ac:dyDescent="0.25">
      <c r="L2623" s="264">
        <f>Member!A2623</f>
        <v>0</v>
      </c>
      <c r="S2623" s="166">
        <f>VLOOKUP(L2623,Schnitt1!L:P,2,0)</f>
        <v>0</v>
      </c>
      <c r="T2623" s="166">
        <f>VLOOKUP(L2623,Schnitt2!L:P,2,0)</f>
        <v>0</v>
      </c>
      <c r="U2623" s="166">
        <f>VLOOKUP(L2623,Schnitt3!L:P,2,0)</f>
        <v>0</v>
      </c>
      <c r="V2623" s="166">
        <f>VLOOKUP(L2623,Schnitt4!L:P,2,0)</f>
        <v>0</v>
      </c>
      <c r="W2623" s="166">
        <f>VLOOKUP(L2623,Schnitt5!L:P,2,0)</f>
        <v>0</v>
      </c>
      <c r="X2623" s="166">
        <f>VLOOKUP(L2623,Schnitt6!L:P,2,0)</f>
        <v>0</v>
      </c>
      <c r="AA2623" s="166">
        <f>VLOOKUP(L2623,Schnitt1!L:P,3,0)</f>
        <v>0</v>
      </c>
      <c r="AB2623" s="166">
        <f>VLOOKUP(L2623,Schnitt2!L:P,3,0)</f>
        <v>0</v>
      </c>
      <c r="AC2623" s="166">
        <f>VLOOKUP(L2623,Schnitt3!L:P,3,0)</f>
        <v>0</v>
      </c>
      <c r="AD2623" s="166">
        <f>VLOOKUP(L2623,Schnitt4!L:P,3,0)</f>
        <v>0</v>
      </c>
      <c r="AE2623" s="166">
        <f>VLOOKUP(L2623,Schnitt5!L:P,3,0)</f>
        <v>0</v>
      </c>
      <c r="AF2623" s="166">
        <f>VLOOKUP(L2623,Schnitt6!L:P,3,0)</f>
        <v>0</v>
      </c>
    </row>
    <row r="2624" spans="12:32" x14ac:dyDescent="0.25">
      <c r="L2624" s="264">
        <f>Member!A2624</f>
        <v>0</v>
      </c>
      <c r="S2624" s="166">
        <f>VLOOKUP(L2624,Schnitt1!L:P,2,0)</f>
        <v>0</v>
      </c>
      <c r="T2624" s="166">
        <f>VLOOKUP(L2624,Schnitt2!L:P,2,0)</f>
        <v>0</v>
      </c>
      <c r="U2624" s="166">
        <f>VLOOKUP(L2624,Schnitt3!L:P,2,0)</f>
        <v>0</v>
      </c>
      <c r="V2624" s="166">
        <f>VLOOKUP(L2624,Schnitt4!L:P,2,0)</f>
        <v>0</v>
      </c>
      <c r="W2624" s="166">
        <f>VLOOKUP(L2624,Schnitt5!L:P,2,0)</f>
        <v>0</v>
      </c>
      <c r="X2624" s="166">
        <f>VLOOKUP(L2624,Schnitt6!L:P,2,0)</f>
        <v>0</v>
      </c>
      <c r="AA2624" s="166">
        <f>VLOOKUP(L2624,Schnitt1!L:P,3,0)</f>
        <v>0</v>
      </c>
      <c r="AB2624" s="166">
        <f>VLOOKUP(L2624,Schnitt2!L:P,3,0)</f>
        <v>0</v>
      </c>
      <c r="AC2624" s="166">
        <f>VLOOKUP(L2624,Schnitt3!L:P,3,0)</f>
        <v>0</v>
      </c>
      <c r="AD2624" s="166">
        <f>VLOOKUP(L2624,Schnitt4!L:P,3,0)</f>
        <v>0</v>
      </c>
      <c r="AE2624" s="166">
        <f>VLOOKUP(L2624,Schnitt5!L:P,3,0)</f>
        <v>0</v>
      </c>
      <c r="AF2624" s="166">
        <f>VLOOKUP(L2624,Schnitt6!L:P,3,0)</f>
        <v>0</v>
      </c>
    </row>
    <row r="2625" spans="12:32" x14ac:dyDescent="0.25">
      <c r="L2625" s="264">
        <f>Member!A2625</f>
        <v>0</v>
      </c>
      <c r="S2625" s="166">
        <f>VLOOKUP(L2625,Schnitt1!L:P,2,0)</f>
        <v>0</v>
      </c>
      <c r="T2625" s="166">
        <f>VLOOKUP(L2625,Schnitt2!L:P,2,0)</f>
        <v>0</v>
      </c>
      <c r="U2625" s="166">
        <f>VLOOKUP(L2625,Schnitt3!L:P,2,0)</f>
        <v>0</v>
      </c>
      <c r="V2625" s="166">
        <f>VLOOKUP(L2625,Schnitt4!L:P,2,0)</f>
        <v>0</v>
      </c>
      <c r="W2625" s="166">
        <f>VLOOKUP(L2625,Schnitt5!L:P,2,0)</f>
        <v>0</v>
      </c>
      <c r="X2625" s="166">
        <f>VLOOKUP(L2625,Schnitt6!L:P,2,0)</f>
        <v>0</v>
      </c>
      <c r="AA2625" s="166">
        <f>VLOOKUP(L2625,Schnitt1!L:P,3,0)</f>
        <v>0</v>
      </c>
      <c r="AB2625" s="166">
        <f>VLOOKUP(L2625,Schnitt2!L:P,3,0)</f>
        <v>0</v>
      </c>
      <c r="AC2625" s="166">
        <f>VLOOKUP(L2625,Schnitt3!L:P,3,0)</f>
        <v>0</v>
      </c>
      <c r="AD2625" s="166">
        <f>VLOOKUP(L2625,Schnitt4!L:P,3,0)</f>
        <v>0</v>
      </c>
      <c r="AE2625" s="166">
        <f>VLOOKUP(L2625,Schnitt5!L:P,3,0)</f>
        <v>0</v>
      </c>
      <c r="AF2625" s="166">
        <f>VLOOKUP(L2625,Schnitt6!L:P,3,0)</f>
        <v>0</v>
      </c>
    </row>
    <row r="2626" spans="12:32" x14ac:dyDescent="0.25">
      <c r="L2626" s="264">
        <f>Member!A2626</f>
        <v>0</v>
      </c>
      <c r="S2626" s="166">
        <f>VLOOKUP(L2626,Schnitt1!L:P,2,0)</f>
        <v>0</v>
      </c>
      <c r="T2626" s="166">
        <f>VLOOKUP(L2626,Schnitt2!L:P,2,0)</f>
        <v>0</v>
      </c>
      <c r="U2626" s="166">
        <f>VLOOKUP(L2626,Schnitt3!L:P,2,0)</f>
        <v>0</v>
      </c>
      <c r="V2626" s="166">
        <f>VLOOKUP(L2626,Schnitt4!L:P,2,0)</f>
        <v>0</v>
      </c>
      <c r="W2626" s="166">
        <f>VLOOKUP(L2626,Schnitt5!L:P,2,0)</f>
        <v>0</v>
      </c>
      <c r="X2626" s="166">
        <f>VLOOKUP(L2626,Schnitt6!L:P,2,0)</f>
        <v>0</v>
      </c>
      <c r="AA2626" s="166">
        <f>VLOOKUP(L2626,Schnitt1!L:P,3,0)</f>
        <v>0</v>
      </c>
      <c r="AB2626" s="166">
        <f>VLOOKUP(L2626,Schnitt2!L:P,3,0)</f>
        <v>0</v>
      </c>
      <c r="AC2626" s="166">
        <f>VLOOKUP(L2626,Schnitt3!L:P,3,0)</f>
        <v>0</v>
      </c>
      <c r="AD2626" s="166">
        <f>VLOOKUP(L2626,Schnitt4!L:P,3,0)</f>
        <v>0</v>
      </c>
      <c r="AE2626" s="166">
        <f>VLOOKUP(L2626,Schnitt5!L:P,3,0)</f>
        <v>0</v>
      </c>
      <c r="AF2626" s="166">
        <f>VLOOKUP(L2626,Schnitt6!L:P,3,0)</f>
        <v>0</v>
      </c>
    </row>
    <row r="2627" spans="12:32" x14ac:dyDescent="0.25">
      <c r="L2627" s="264">
        <f>Member!A2627</f>
        <v>0</v>
      </c>
      <c r="S2627" s="166">
        <f>VLOOKUP(L2627,Schnitt1!L:P,2,0)</f>
        <v>0</v>
      </c>
      <c r="T2627" s="166">
        <f>VLOOKUP(L2627,Schnitt2!L:P,2,0)</f>
        <v>0</v>
      </c>
      <c r="U2627" s="166">
        <f>VLOOKUP(L2627,Schnitt3!L:P,2,0)</f>
        <v>0</v>
      </c>
      <c r="V2627" s="166">
        <f>VLOOKUP(L2627,Schnitt4!L:P,2,0)</f>
        <v>0</v>
      </c>
      <c r="W2627" s="166">
        <f>VLOOKUP(L2627,Schnitt5!L:P,2,0)</f>
        <v>0</v>
      </c>
      <c r="X2627" s="166">
        <f>VLOOKUP(L2627,Schnitt6!L:P,2,0)</f>
        <v>0</v>
      </c>
      <c r="AA2627" s="166">
        <f>VLOOKUP(L2627,Schnitt1!L:P,3,0)</f>
        <v>0</v>
      </c>
      <c r="AB2627" s="166">
        <f>VLOOKUP(L2627,Schnitt2!L:P,3,0)</f>
        <v>0</v>
      </c>
      <c r="AC2627" s="166">
        <f>VLOOKUP(L2627,Schnitt3!L:P,3,0)</f>
        <v>0</v>
      </c>
      <c r="AD2627" s="166">
        <f>VLOOKUP(L2627,Schnitt4!L:P,3,0)</f>
        <v>0</v>
      </c>
      <c r="AE2627" s="166">
        <f>VLOOKUP(L2627,Schnitt5!L:P,3,0)</f>
        <v>0</v>
      </c>
      <c r="AF2627" s="166">
        <f>VLOOKUP(L2627,Schnitt6!L:P,3,0)</f>
        <v>0</v>
      </c>
    </row>
    <row r="2628" spans="12:32" x14ac:dyDescent="0.25">
      <c r="L2628" s="264">
        <f>Member!A2628</f>
        <v>0</v>
      </c>
      <c r="S2628" s="166">
        <f>VLOOKUP(L2628,Schnitt1!L:P,2,0)</f>
        <v>0</v>
      </c>
      <c r="T2628" s="166">
        <f>VLOOKUP(L2628,Schnitt2!L:P,2,0)</f>
        <v>0</v>
      </c>
      <c r="U2628" s="166">
        <f>VLOOKUP(L2628,Schnitt3!L:P,2,0)</f>
        <v>0</v>
      </c>
      <c r="V2628" s="166">
        <f>VLOOKUP(L2628,Schnitt4!L:P,2,0)</f>
        <v>0</v>
      </c>
      <c r="W2628" s="166">
        <f>VLOOKUP(L2628,Schnitt5!L:P,2,0)</f>
        <v>0</v>
      </c>
      <c r="X2628" s="166">
        <f>VLOOKUP(L2628,Schnitt6!L:P,2,0)</f>
        <v>0</v>
      </c>
      <c r="AA2628" s="166">
        <f>VLOOKUP(L2628,Schnitt1!L:P,3,0)</f>
        <v>0</v>
      </c>
      <c r="AB2628" s="166">
        <f>VLOOKUP(L2628,Schnitt2!L:P,3,0)</f>
        <v>0</v>
      </c>
      <c r="AC2628" s="166">
        <f>VLOOKUP(L2628,Schnitt3!L:P,3,0)</f>
        <v>0</v>
      </c>
      <c r="AD2628" s="166">
        <f>VLOOKUP(L2628,Schnitt4!L:P,3,0)</f>
        <v>0</v>
      </c>
      <c r="AE2628" s="166">
        <f>VLOOKUP(L2628,Schnitt5!L:P,3,0)</f>
        <v>0</v>
      </c>
      <c r="AF2628" s="166">
        <f>VLOOKUP(L2628,Schnitt6!L:P,3,0)</f>
        <v>0</v>
      </c>
    </row>
    <row r="2629" spans="12:32" x14ac:dyDescent="0.25">
      <c r="L2629" s="264">
        <f>Member!A2629</f>
        <v>0</v>
      </c>
      <c r="S2629" s="166">
        <f>VLOOKUP(L2629,Schnitt1!L:P,2,0)</f>
        <v>0</v>
      </c>
      <c r="T2629" s="166">
        <f>VLOOKUP(L2629,Schnitt2!L:P,2,0)</f>
        <v>0</v>
      </c>
      <c r="U2629" s="166">
        <f>VLOOKUP(L2629,Schnitt3!L:P,2,0)</f>
        <v>0</v>
      </c>
      <c r="V2629" s="166">
        <f>VLOOKUP(L2629,Schnitt4!L:P,2,0)</f>
        <v>0</v>
      </c>
      <c r="W2629" s="166">
        <f>VLOOKUP(L2629,Schnitt5!L:P,2,0)</f>
        <v>0</v>
      </c>
      <c r="X2629" s="166">
        <f>VLOOKUP(L2629,Schnitt6!L:P,2,0)</f>
        <v>0</v>
      </c>
      <c r="AA2629" s="166">
        <f>VLOOKUP(L2629,Schnitt1!L:P,3,0)</f>
        <v>0</v>
      </c>
      <c r="AB2629" s="166">
        <f>VLOOKUP(L2629,Schnitt2!L:P,3,0)</f>
        <v>0</v>
      </c>
      <c r="AC2629" s="166">
        <f>VLOOKUP(L2629,Schnitt3!L:P,3,0)</f>
        <v>0</v>
      </c>
      <c r="AD2629" s="166">
        <f>VLOOKUP(L2629,Schnitt4!L:P,3,0)</f>
        <v>0</v>
      </c>
      <c r="AE2629" s="166">
        <f>VLOOKUP(L2629,Schnitt5!L:P,3,0)</f>
        <v>0</v>
      </c>
      <c r="AF2629" s="166">
        <f>VLOOKUP(L2629,Schnitt6!L:P,3,0)</f>
        <v>0</v>
      </c>
    </row>
    <row r="2630" spans="12:32" x14ac:dyDescent="0.25">
      <c r="L2630" s="264">
        <f>Member!A2630</f>
        <v>0</v>
      </c>
      <c r="S2630" s="166">
        <f>VLOOKUP(L2630,Schnitt1!L:P,2,0)</f>
        <v>0</v>
      </c>
      <c r="T2630" s="166">
        <f>VLOOKUP(L2630,Schnitt2!L:P,2,0)</f>
        <v>0</v>
      </c>
      <c r="U2630" s="166">
        <f>VLOOKUP(L2630,Schnitt3!L:P,2,0)</f>
        <v>0</v>
      </c>
      <c r="V2630" s="166">
        <f>VLOOKUP(L2630,Schnitt4!L:P,2,0)</f>
        <v>0</v>
      </c>
      <c r="W2630" s="166">
        <f>VLOOKUP(L2630,Schnitt5!L:P,2,0)</f>
        <v>0</v>
      </c>
      <c r="X2630" s="166">
        <f>VLOOKUP(L2630,Schnitt6!L:P,2,0)</f>
        <v>0</v>
      </c>
      <c r="AA2630" s="166">
        <f>VLOOKUP(L2630,Schnitt1!L:P,3,0)</f>
        <v>0</v>
      </c>
      <c r="AB2630" s="166">
        <f>VLOOKUP(L2630,Schnitt2!L:P,3,0)</f>
        <v>0</v>
      </c>
      <c r="AC2630" s="166">
        <f>VLOOKUP(L2630,Schnitt3!L:P,3,0)</f>
        <v>0</v>
      </c>
      <c r="AD2630" s="166">
        <f>VLOOKUP(L2630,Schnitt4!L:P,3,0)</f>
        <v>0</v>
      </c>
      <c r="AE2630" s="166">
        <f>VLOOKUP(L2630,Schnitt5!L:P,3,0)</f>
        <v>0</v>
      </c>
      <c r="AF2630" s="166">
        <f>VLOOKUP(L2630,Schnitt6!L:P,3,0)</f>
        <v>0</v>
      </c>
    </row>
    <row r="2631" spans="12:32" x14ac:dyDescent="0.25">
      <c r="L2631" s="264">
        <f>Member!A2631</f>
        <v>0</v>
      </c>
      <c r="S2631" s="166">
        <f>VLOOKUP(L2631,Schnitt1!L:P,2,0)</f>
        <v>0</v>
      </c>
      <c r="T2631" s="166">
        <f>VLOOKUP(L2631,Schnitt2!L:P,2,0)</f>
        <v>0</v>
      </c>
      <c r="U2631" s="166">
        <f>VLOOKUP(L2631,Schnitt3!L:P,2,0)</f>
        <v>0</v>
      </c>
      <c r="V2631" s="166">
        <f>VLOOKUP(L2631,Schnitt4!L:P,2,0)</f>
        <v>0</v>
      </c>
      <c r="W2631" s="166">
        <f>VLOOKUP(L2631,Schnitt5!L:P,2,0)</f>
        <v>0</v>
      </c>
      <c r="X2631" s="166">
        <f>VLOOKUP(L2631,Schnitt6!L:P,2,0)</f>
        <v>0</v>
      </c>
      <c r="AA2631" s="166">
        <f>VLOOKUP(L2631,Schnitt1!L:P,3,0)</f>
        <v>0</v>
      </c>
      <c r="AB2631" s="166">
        <f>VLOOKUP(L2631,Schnitt2!L:P,3,0)</f>
        <v>0</v>
      </c>
      <c r="AC2631" s="166">
        <f>VLOOKUP(L2631,Schnitt3!L:P,3,0)</f>
        <v>0</v>
      </c>
      <c r="AD2631" s="166">
        <f>VLOOKUP(L2631,Schnitt4!L:P,3,0)</f>
        <v>0</v>
      </c>
      <c r="AE2631" s="166">
        <f>VLOOKUP(L2631,Schnitt5!L:P,3,0)</f>
        <v>0</v>
      </c>
      <c r="AF2631" s="166">
        <f>VLOOKUP(L2631,Schnitt6!L:P,3,0)</f>
        <v>0</v>
      </c>
    </row>
    <row r="2632" spans="12:32" x14ac:dyDescent="0.25">
      <c r="L2632" s="264">
        <f>Member!A2632</f>
        <v>0</v>
      </c>
      <c r="S2632" s="166">
        <f>VLOOKUP(L2632,Schnitt1!L:P,2,0)</f>
        <v>0</v>
      </c>
      <c r="T2632" s="166">
        <f>VLOOKUP(L2632,Schnitt2!L:P,2,0)</f>
        <v>0</v>
      </c>
      <c r="U2632" s="166">
        <f>VLOOKUP(L2632,Schnitt3!L:P,2,0)</f>
        <v>0</v>
      </c>
      <c r="V2632" s="166">
        <f>VLOOKUP(L2632,Schnitt4!L:P,2,0)</f>
        <v>0</v>
      </c>
      <c r="W2632" s="166">
        <f>VLOOKUP(L2632,Schnitt5!L:P,2,0)</f>
        <v>0</v>
      </c>
      <c r="X2632" s="166">
        <f>VLOOKUP(L2632,Schnitt6!L:P,2,0)</f>
        <v>0</v>
      </c>
      <c r="AA2632" s="166">
        <f>VLOOKUP(L2632,Schnitt1!L:P,3,0)</f>
        <v>0</v>
      </c>
      <c r="AB2632" s="166">
        <f>VLOOKUP(L2632,Schnitt2!L:P,3,0)</f>
        <v>0</v>
      </c>
      <c r="AC2632" s="166">
        <f>VLOOKUP(L2632,Schnitt3!L:P,3,0)</f>
        <v>0</v>
      </c>
      <c r="AD2632" s="166">
        <f>VLOOKUP(L2632,Schnitt4!L:P,3,0)</f>
        <v>0</v>
      </c>
      <c r="AE2632" s="166">
        <f>VLOOKUP(L2632,Schnitt5!L:P,3,0)</f>
        <v>0</v>
      </c>
      <c r="AF2632" s="166">
        <f>VLOOKUP(L2632,Schnitt6!L:P,3,0)</f>
        <v>0</v>
      </c>
    </row>
    <row r="2633" spans="12:32" x14ac:dyDescent="0.25">
      <c r="L2633" s="264">
        <f>Member!A2633</f>
        <v>0</v>
      </c>
      <c r="S2633" s="166">
        <f>VLOOKUP(L2633,Schnitt1!L:P,2,0)</f>
        <v>0</v>
      </c>
      <c r="T2633" s="166">
        <f>VLOOKUP(L2633,Schnitt2!L:P,2,0)</f>
        <v>0</v>
      </c>
      <c r="U2633" s="166">
        <f>VLOOKUP(L2633,Schnitt3!L:P,2,0)</f>
        <v>0</v>
      </c>
      <c r="V2633" s="166">
        <f>VLOOKUP(L2633,Schnitt4!L:P,2,0)</f>
        <v>0</v>
      </c>
      <c r="W2633" s="166">
        <f>VLOOKUP(L2633,Schnitt5!L:P,2,0)</f>
        <v>0</v>
      </c>
      <c r="X2633" s="166">
        <f>VLOOKUP(L2633,Schnitt6!L:P,2,0)</f>
        <v>0</v>
      </c>
      <c r="AA2633" s="166">
        <f>VLOOKUP(L2633,Schnitt1!L:P,3,0)</f>
        <v>0</v>
      </c>
      <c r="AB2633" s="166">
        <f>VLOOKUP(L2633,Schnitt2!L:P,3,0)</f>
        <v>0</v>
      </c>
      <c r="AC2633" s="166">
        <f>VLOOKUP(L2633,Schnitt3!L:P,3,0)</f>
        <v>0</v>
      </c>
      <c r="AD2633" s="166">
        <f>VLOOKUP(L2633,Schnitt4!L:P,3,0)</f>
        <v>0</v>
      </c>
      <c r="AE2633" s="166">
        <f>VLOOKUP(L2633,Schnitt5!L:P,3,0)</f>
        <v>0</v>
      </c>
      <c r="AF2633" s="166">
        <f>VLOOKUP(L2633,Schnitt6!L:P,3,0)</f>
        <v>0</v>
      </c>
    </row>
    <row r="2634" spans="12:32" x14ac:dyDescent="0.25">
      <c r="L2634" s="264">
        <f>Member!A2634</f>
        <v>0</v>
      </c>
      <c r="S2634" s="166">
        <f>VLOOKUP(L2634,Schnitt1!L:P,2,0)</f>
        <v>0</v>
      </c>
      <c r="T2634" s="166">
        <f>VLOOKUP(L2634,Schnitt2!L:P,2,0)</f>
        <v>0</v>
      </c>
      <c r="U2634" s="166">
        <f>VLOOKUP(L2634,Schnitt3!L:P,2,0)</f>
        <v>0</v>
      </c>
      <c r="V2634" s="166">
        <f>VLOOKUP(L2634,Schnitt4!L:P,2,0)</f>
        <v>0</v>
      </c>
      <c r="W2634" s="166">
        <f>VLOOKUP(L2634,Schnitt5!L:P,2,0)</f>
        <v>0</v>
      </c>
      <c r="X2634" s="166">
        <f>VLOOKUP(L2634,Schnitt6!L:P,2,0)</f>
        <v>0</v>
      </c>
      <c r="AA2634" s="166">
        <f>VLOOKUP(L2634,Schnitt1!L:P,3,0)</f>
        <v>0</v>
      </c>
      <c r="AB2634" s="166">
        <f>VLOOKUP(L2634,Schnitt2!L:P,3,0)</f>
        <v>0</v>
      </c>
      <c r="AC2634" s="166">
        <f>VLOOKUP(L2634,Schnitt3!L:P,3,0)</f>
        <v>0</v>
      </c>
      <c r="AD2634" s="166">
        <f>VLOOKUP(L2634,Schnitt4!L:P,3,0)</f>
        <v>0</v>
      </c>
      <c r="AE2634" s="166">
        <f>VLOOKUP(L2634,Schnitt5!L:P,3,0)</f>
        <v>0</v>
      </c>
      <c r="AF2634" s="166">
        <f>VLOOKUP(L2634,Schnitt6!L:P,3,0)</f>
        <v>0</v>
      </c>
    </row>
    <row r="2635" spans="12:32" x14ac:dyDescent="0.25">
      <c r="L2635" s="264">
        <f>Member!A2635</f>
        <v>0</v>
      </c>
      <c r="S2635" s="166">
        <f>VLOOKUP(L2635,Schnitt1!L:P,2,0)</f>
        <v>0</v>
      </c>
      <c r="T2635" s="166">
        <f>VLOOKUP(L2635,Schnitt2!L:P,2,0)</f>
        <v>0</v>
      </c>
      <c r="U2635" s="166">
        <f>VLOOKUP(L2635,Schnitt3!L:P,2,0)</f>
        <v>0</v>
      </c>
      <c r="V2635" s="166">
        <f>VLOOKUP(L2635,Schnitt4!L:P,2,0)</f>
        <v>0</v>
      </c>
      <c r="W2635" s="166">
        <f>VLOOKUP(L2635,Schnitt5!L:P,2,0)</f>
        <v>0</v>
      </c>
      <c r="X2635" s="166">
        <f>VLOOKUP(L2635,Schnitt6!L:P,2,0)</f>
        <v>0</v>
      </c>
      <c r="AA2635" s="166">
        <f>VLOOKUP(L2635,Schnitt1!L:P,3,0)</f>
        <v>0</v>
      </c>
      <c r="AB2635" s="166">
        <f>VLOOKUP(L2635,Schnitt2!L:P,3,0)</f>
        <v>0</v>
      </c>
      <c r="AC2635" s="166">
        <f>VLOOKUP(L2635,Schnitt3!L:P,3,0)</f>
        <v>0</v>
      </c>
      <c r="AD2635" s="166">
        <f>VLOOKUP(L2635,Schnitt4!L:P,3,0)</f>
        <v>0</v>
      </c>
      <c r="AE2635" s="166">
        <f>VLOOKUP(L2635,Schnitt5!L:P,3,0)</f>
        <v>0</v>
      </c>
      <c r="AF2635" s="166">
        <f>VLOOKUP(L2635,Schnitt6!L:P,3,0)</f>
        <v>0</v>
      </c>
    </row>
    <row r="2636" spans="12:32" x14ac:dyDescent="0.25">
      <c r="L2636" s="264">
        <f>Member!A2636</f>
        <v>0</v>
      </c>
      <c r="S2636" s="166">
        <f>VLOOKUP(L2636,Schnitt1!L:P,2,0)</f>
        <v>0</v>
      </c>
      <c r="T2636" s="166">
        <f>VLOOKUP(L2636,Schnitt2!L:P,2,0)</f>
        <v>0</v>
      </c>
      <c r="U2636" s="166">
        <f>VLOOKUP(L2636,Schnitt3!L:P,2,0)</f>
        <v>0</v>
      </c>
      <c r="V2636" s="166">
        <f>VLOOKUP(L2636,Schnitt4!L:P,2,0)</f>
        <v>0</v>
      </c>
      <c r="W2636" s="166">
        <f>VLOOKUP(L2636,Schnitt5!L:P,2,0)</f>
        <v>0</v>
      </c>
      <c r="X2636" s="166">
        <f>VLOOKUP(L2636,Schnitt6!L:P,2,0)</f>
        <v>0</v>
      </c>
      <c r="AA2636" s="166">
        <f>VLOOKUP(L2636,Schnitt1!L:P,3,0)</f>
        <v>0</v>
      </c>
      <c r="AB2636" s="166">
        <f>VLOOKUP(L2636,Schnitt2!L:P,3,0)</f>
        <v>0</v>
      </c>
      <c r="AC2636" s="166">
        <f>VLOOKUP(L2636,Schnitt3!L:P,3,0)</f>
        <v>0</v>
      </c>
      <c r="AD2636" s="166">
        <f>VLOOKUP(L2636,Schnitt4!L:P,3,0)</f>
        <v>0</v>
      </c>
      <c r="AE2636" s="166">
        <f>VLOOKUP(L2636,Schnitt5!L:P,3,0)</f>
        <v>0</v>
      </c>
      <c r="AF2636" s="166">
        <f>VLOOKUP(L2636,Schnitt6!L:P,3,0)</f>
        <v>0</v>
      </c>
    </row>
    <row r="2637" spans="12:32" x14ac:dyDescent="0.25">
      <c r="L2637" s="264">
        <f>Member!A2637</f>
        <v>0</v>
      </c>
      <c r="S2637" s="166">
        <f>VLOOKUP(L2637,Schnitt1!L:P,2,0)</f>
        <v>0</v>
      </c>
      <c r="T2637" s="166">
        <f>VLOOKUP(L2637,Schnitt2!L:P,2,0)</f>
        <v>0</v>
      </c>
      <c r="U2637" s="166">
        <f>VLOOKUP(L2637,Schnitt3!L:P,2,0)</f>
        <v>0</v>
      </c>
      <c r="V2637" s="166">
        <f>VLOOKUP(L2637,Schnitt4!L:P,2,0)</f>
        <v>0</v>
      </c>
      <c r="W2637" s="166">
        <f>VLOOKUP(L2637,Schnitt5!L:P,2,0)</f>
        <v>0</v>
      </c>
      <c r="X2637" s="166">
        <f>VLOOKUP(L2637,Schnitt6!L:P,2,0)</f>
        <v>0</v>
      </c>
      <c r="AA2637" s="166">
        <f>VLOOKUP(L2637,Schnitt1!L:P,3,0)</f>
        <v>0</v>
      </c>
      <c r="AB2637" s="166">
        <f>VLOOKUP(L2637,Schnitt2!L:P,3,0)</f>
        <v>0</v>
      </c>
      <c r="AC2637" s="166">
        <f>VLOOKUP(L2637,Schnitt3!L:P,3,0)</f>
        <v>0</v>
      </c>
      <c r="AD2637" s="166">
        <f>VLOOKUP(L2637,Schnitt4!L:P,3,0)</f>
        <v>0</v>
      </c>
      <c r="AE2637" s="166">
        <f>VLOOKUP(L2637,Schnitt5!L:P,3,0)</f>
        <v>0</v>
      </c>
      <c r="AF2637" s="166">
        <f>VLOOKUP(L2637,Schnitt6!L:P,3,0)</f>
        <v>0</v>
      </c>
    </row>
    <row r="2638" spans="12:32" x14ac:dyDescent="0.25">
      <c r="L2638" s="264">
        <f>Member!A2638</f>
        <v>0</v>
      </c>
      <c r="S2638" s="166">
        <f>VLOOKUP(L2638,Schnitt1!L:P,2,0)</f>
        <v>0</v>
      </c>
      <c r="T2638" s="166">
        <f>VLOOKUP(L2638,Schnitt2!L:P,2,0)</f>
        <v>0</v>
      </c>
      <c r="U2638" s="166">
        <f>VLOOKUP(L2638,Schnitt3!L:P,2,0)</f>
        <v>0</v>
      </c>
      <c r="V2638" s="166">
        <f>VLOOKUP(L2638,Schnitt4!L:P,2,0)</f>
        <v>0</v>
      </c>
      <c r="W2638" s="166">
        <f>VLOOKUP(L2638,Schnitt5!L:P,2,0)</f>
        <v>0</v>
      </c>
      <c r="X2638" s="166">
        <f>VLOOKUP(L2638,Schnitt6!L:P,2,0)</f>
        <v>0</v>
      </c>
      <c r="AA2638" s="166">
        <f>VLOOKUP(L2638,Schnitt1!L:P,3,0)</f>
        <v>0</v>
      </c>
      <c r="AB2638" s="166">
        <f>VLOOKUP(L2638,Schnitt2!L:P,3,0)</f>
        <v>0</v>
      </c>
      <c r="AC2638" s="166">
        <f>VLOOKUP(L2638,Schnitt3!L:P,3,0)</f>
        <v>0</v>
      </c>
      <c r="AD2638" s="166">
        <f>VLOOKUP(L2638,Schnitt4!L:P,3,0)</f>
        <v>0</v>
      </c>
      <c r="AE2638" s="166">
        <f>VLOOKUP(L2638,Schnitt5!L:P,3,0)</f>
        <v>0</v>
      </c>
      <c r="AF2638" s="166">
        <f>VLOOKUP(L2638,Schnitt6!L:P,3,0)</f>
        <v>0</v>
      </c>
    </row>
    <row r="2639" spans="12:32" x14ac:dyDescent="0.25">
      <c r="L2639" s="264">
        <f>Member!A2639</f>
        <v>0</v>
      </c>
      <c r="S2639" s="166">
        <f>VLOOKUP(L2639,Schnitt1!L:P,2,0)</f>
        <v>0</v>
      </c>
      <c r="T2639" s="166">
        <f>VLOOKUP(L2639,Schnitt2!L:P,2,0)</f>
        <v>0</v>
      </c>
      <c r="U2639" s="166">
        <f>VLOOKUP(L2639,Schnitt3!L:P,2,0)</f>
        <v>0</v>
      </c>
      <c r="V2639" s="166">
        <f>VLOOKUP(L2639,Schnitt4!L:P,2,0)</f>
        <v>0</v>
      </c>
      <c r="W2639" s="166">
        <f>VLOOKUP(L2639,Schnitt5!L:P,2,0)</f>
        <v>0</v>
      </c>
      <c r="X2639" s="166">
        <f>VLOOKUP(L2639,Schnitt6!L:P,2,0)</f>
        <v>0</v>
      </c>
      <c r="AA2639" s="166">
        <f>VLOOKUP(L2639,Schnitt1!L:P,3,0)</f>
        <v>0</v>
      </c>
      <c r="AB2639" s="166">
        <f>VLOOKUP(L2639,Schnitt2!L:P,3,0)</f>
        <v>0</v>
      </c>
      <c r="AC2639" s="166">
        <f>VLOOKUP(L2639,Schnitt3!L:P,3,0)</f>
        <v>0</v>
      </c>
      <c r="AD2639" s="166">
        <f>VLOOKUP(L2639,Schnitt4!L:P,3,0)</f>
        <v>0</v>
      </c>
      <c r="AE2639" s="166">
        <f>VLOOKUP(L2639,Schnitt5!L:P,3,0)</f>
        <v>0</v>
      </c>
      <c r="AF2639" s="166">
        <f>VLOOKUP(L2639,Schnitt6!L:P,3,0)</f>
        <v>0</v>
      </c>
    </row>
    <row r="2640" spans="12:32" x14ac:dyDescent="0.25">
      <c r="L2640" s="264">
        <f>Member!A2640</f>
        <v>0</v>
      </c>
      <c r="S2640" s="166">
        <f>VLOOKUP(L2640,Schnitt1!L:P,2,0)</f>
        <v>0</v>
      </c>
      <c r="T2640" s="166">
        <f>VLOOKUP(L2640,Schnitt2!L:P,2,0)</f>
        <v>0</v>
      </c>
      <c r="U2640" s="166">
        <f>VLOOKUP(L2640,Schnitt3!L:P,2,0)</f>
        <v>0</v>
      </c>
      <c r="V2640" s="166">
        <f>VLOOKUP(L2640,Schnitt4!L:P,2,0)</f>
        <v>0</v>
      </c>
      <c r="W2640" s="166">
        <f>VLOOKUP(L2640,Schnitt5!L:P,2,0)</f>
        <v>0</v>
      </c>
      <c r="X2640" s="166">
        <f>VLOOKUP(L2640,Schnitt6!L:P,2,0)</f>
        <v>0</v>
      </c>
      <c r="AA2640" s="166">
        <f>VLOOKUP(L2640,Schnitt1!L:P,3,0)</f>
        <v>0</v>
      </c>
      <c r="AB2640" s="166">
        <f>VLOOKUP(L2640,Schnitt2!L:P,3,0)</f>
        <v>0</v>
      </c>
      <c r="AC2640" s="166">
        <f>VLOOKUP(L2640,Schnitt3!L:P,3,0)</f>
        <v>0</v>
      </c>
      <c r="AD2640" s="166">
        <f>VLOOKUP(L2640,Schnitt4!L:P,3,0)</f>
        <v>0</v>
      </c>
      <c r="AE2640" s="166">
        <f>VLOOKUP(L2640,Schnitt5!L:P,3,0)</f>
        <v>0</v>
      </c>
      <c r="AF2640" s="166">
        <f>VLOOKUP(L2640,Schnitt6!L:P,3,0)</f>
        <v>0</v>
      </c>
    </row>
    <row r="2641" spans="12:32" x14ac:dyDescent="0.25">
      <c r="L2641" s="264">
        <f>Member!A2641</f>
        <v>0</v>
      </c>
      <c r="S2641" s="166">
        <f>VLOOKUP(L2641,Schnitt1!L:P,2,0)</f>
        <v>0</v>
      </c>
      <c r="T2641" s="166">
        <f>VLOOKUP(L2641,Schnitt2!L:P,2,0)</f>
        <v>0</v>
      </c>
      <c r="U2641" s="166">
        <f>VLOOKUP(L2641,Schnitt3!L:P,2,0)</f>
        <v>0</v>
      </c>
      <c r="V2641" s="166">
        <f>VLOOKUP(L2641,Schnitt4!L:P,2,0)</f>
        <v>0</v>
      </c>
      <c r="W2641" s="166">
        <f>VLOOKUP(L2641,Schnitt5!L:P,2,0)</f>
        <v>0</v>
      </c>
      <c r="X2641" s="166">
        <f>VLOOKUP(L2641,Schnitt6!L:P,2,0)</f>
        <v>0</v>
      </c>
      <c r="AA2641" s="166">
        <f>VLOOKUP(L2641,Schnitt1!L:P,3,0)</f>
        <v>0</v>
      </c>
      <c r="AB2641" s="166">
        <f>VLOOKUP(L2641,Schnitt2!L:P,3,0)</f>
        <v>0</v>
      </c>
      <c r="AC2641" s="166">
        <f>VLOOKUP(L2641,Schnitt3!L:P,3,0)</f>
        <v>0</v>
      </c>
      <c r="AD2641" s="166">
        <f>VLOOKUP(L2641,Schnitt4!L:P,3,0)</f>
        <v>0</v>
      </c>
      <c r="AE2641" s="166">
        <f>VLOOKUP(L2641,Schnitt5!L:P,3,0)</f>
        <v>0</v>
      </c>
      <c r="AF2641" s="166">
        <f>VLOOKUP(L2641,Schnitt6!L:P,3,0)</f>
        <v>0</v>
      </c>
    </row>
    <row r="2642" spans="12:32" x14ac:dyDescent="0.25">
      <c r="L2642" s="264">
        <f>Member!A2642</f>
        <v>0</v>
      </c>
      <c r="S2642" s="166">
        <f>VLOOKUP(L2642,Schnitt1!L:P,2,0)</f>
        <v>0</v>
      </c>
      <c r="T2642" s="166">
        <f>VLOOKUP(L2642,Schnitt2!L:P,2,0)</f>
        <v>0</v>
      </c>
      <c r="U2642" s="166">
        <f>VLOOKUP(L2642,Schnitt3!L:P,2,0)</f>
        <v>0</v>
      </c>
      <c r="V2642" s="166">
        <f>VLOOKUP(L2642,Schnitt4!L:P,2,0)</f>
        <v>0</v>
      </c>
      <c r="W2642" s="166">
        <f>VLOOKUP(L2642,Schnitt5!L:P,2,0)</f>
        <v>0</v>
      </c>
      <c r="X2642" s="166">
        <f>VLOOKUP(L2642,Schnitt6!L:P,2,0)</f>
        <v>0</v>
      </c>
      <c r="AA2642" s="166">
        <f>VLOOKUP(L2642,Schnitt1!L:P,3,0)</f>
        <v>0</v>
      </c>
      <c r="AB2642" s="166">
        <f>VLOOKUP(L2642,Schnitt2!L:P,3,0)</f>
        <v>0</v>
      </c>
      <c r="AC2642" s="166">
        <f>VLOOKUP(L2642,Schnitt3!L:P,3,0)</f>
        <v>0</v>
      </c>
      <c r="AD2642" s="166">
        <f>VLOOKUP(L2642,Schnitt4!L:P,3,0)</f>
        <v>0</v>
      </c>
      <c r="AE2642" s="166">
        <f>VLOOKUP(L2642,Schnitt5!L:P,3,0)</f>
        <v>0</v>
      </c>
      <c r="AF2642" s="166">
        <f>VLOOKUP(L2642,Schnitt6!L:P,3,0)</f>
        <v>0</v>
      </c>
    </row>
    <row r="2643" spans="12:32" x14ac:dyDescent="0.25">
      <c r="L2643" s="264">
        <f>Member!A2643</f>
        <v>0</v>
      </c>
      <c r="S2643" s="166">
        <f>VLOOKUP(L2643,Schnitt1!L:P,2,0)</f>
        <v>0</v>
      </c>
      <c r="T2643" s="166">
        <f>VLOOKUP(L2643,Schnitt2!L:P,2,0)</f>
        <v>0</v>
      </c>
      <c r="U2643" s="166">
        <f>VLOOKUP(L2643,Schnitt3!L:P,2,0)</f>
        <v>0</v>
      </c>
      <c r="V2643" s="166">
        <f>VLOOKUP(L2643,Schnitt4!L:P,2,0)</f>
        <v>0</v>
      </c>
      <c r="W2643" s="166">
        <f>VLOOKUP(L2643,Schnitt5!L:P,2,0)</f>
        <v>0</v>
      </c>
      <c r="X2643" s="166">
        <f>VLOOKUP(L2643,Schnitt6!L:P,2,0)</f>
        <v>0</v>
      </c>
      <c r="AA2643" s="166">
        <f>VLOOKUP(L2643,Schnitt1!L:P,3,0)</f>
        <v>0</v>
      </c>
      <c r="AB2643" s="166">
        <f>VLOOKUP(L2643,Schnitt2!L:P,3,0)</f>
        <v>0</v>
      </c>
      <c r="AC2643" s="166">
        <f>VLOOKUP(L2643,Schnitt3!L:P,3,0)</f>
        <v>0</v>
      </c>
      <c r="AD2643" s="166">
        <f>VLOOKUP(L2643,Schnitt4!L:P,3,0)</f>
        <v>0</v>
      </c>
      <c r="AE2643" s="166">
        <f>VLOOKUP(L2643,Schnitt5!L:P,3,0)</f>
        <v>0</v>
      </c>
      <c r="AF2643" s="166">
        <f>VLOOKUP(L2643,Schnitt6!L:P,3,0)</f>
        <v>0</v>
      </c>
    </row>
    <row r="2644" spans="12:32" x14ac:dyDescent="0.25">
      <c r="L2644" s="264">
        <f>Member!A2644</f>
        <v>0</v>
      </c>
      <c r="S2644" s="166">
        <f>VLOOKUP(L2644,Schnitt1!L:P,2,0)</f>
        <v>0</v>
      </c>
      <c r="T2644" s="166">
        <f>VLOOKUP(L2644,Schnitt2!L:P,2,0)</f>
        <v>0</v>
      </c>
      <c r="U2644" s="166">
        <f>VLOOKUP(L2644,Schnitt3!L:P,2,0)</f>
        <v>0</v>
      </c>
      <c r="V2644" s="166">
        <f>VLOOKUP(L2644,Schnitt4!L:P,2,0)</f>
        <v>0</v>
      </c>
      <c r="W2644" s="166">
        <f>VLOOKUP(L2644,Schnitt5!L:P,2,0)</f>
        <v>0</v>
      </c>
      <c r="X2644" s="166">
        <f>VLOOKUP(L2644,Schnitt6!L:P,2,0)</f>
        <v>0</v>
      </c>
      <c r="AA2644" s="166">
        <f>VLOOKUP(L2644,Schnitt1!L:P,3,0)</f>
        <v>0</v>
      </c>
      <c r="AB2644" s="166">
        <f>VLOOKUP(L2644,Schnitt2!L:P,3,0)</f>
        <v>0</v>
      </c>
      <c r="AC2644" s="166">
        <f>VLOOKUP(L2644,Schnitt3!L:P,3,0)</f>
        <v>0</v>
      </c>
      <c r="AD2644" s="166">
        <f>VLOOKUP(L2644,Schnitt4!L:P,3,0)</f>
        <v>0</v>
      </c>
      <c r="AE2644" s="166">
        <f>VLOOKUP(L2644,Schnitt5!L:P,3,0)</f>
        <v>0</v>
      </c>
      <c r="AF2644" s="166">
        <f>VLOOKUP(L2644,Schnitt6!L:P,3,0)</f>
        <v>0</v>
      </c>
    </row>
    <row r="2645" spans="12:32" x14ac:dyDescent="0.25">
      <c r="L2645" s="264">
        <f>Member!A2645</f>
        <v>0</v>
      </c>
      <c r="S2645" s="166">
        <f>VLOOKUP(L2645,Schnitt1!L:P,2,0)</f>
        <v>0</v>
      </c>
      <c r="T2645" s="166">
        <f>VLOOKUP(L2645,Schnitt2!L:P,2,0)</f>
        <v>0</v>
      </c>
      <c r="U2645" s="166">
        <f>VLOOKUP(L2645,Schnitt3!L:P,2,0)</f>
        <v>0</v>
      </c>
      <c r="V2645" s="166">
        <f>VLOOKUP(L2645,Schnitt4!L:P,2,0)</f>
        <v>0</v>
      </c>
      <c r="W2645" s="166">
        <f>VLOOKUP(L2645,Schnitt5!L:P,2,0)</f>
        <v>0</v>
      </c>
      <c r="X2645" s="166">
        <f>VLOOKUP(L2645,Schnitt6!L:P,2,0)</f>
        <v>0</v>
      </c>
      <c r="AA2645" s="166">
        <f>VLOOKUP(L2645,Schnitt1!L:P,3,0)</f>
        <v>0</v>
      </c>
      <c r="AB2645" s="166">
        <f>VLOOKUP(L2645,Schnitt2!L:P,3,0)</f>
        <v>0</v>
      </c>
      <c r="AC2645" s="166">
        <f>VLOOKUP(L2645,Schnitt3!L:P,3,0)</f>
        <v>0</v>
      </c>
      <c r="AD2645" s="166">
        <f>VLOOKUP(L2645,Schnitt4!L:P,3,0)</f>
        <v>0</v>
      </c>
      <c r="AE2645" s="166">
        <f>VLOOKUP(L2645,Schnitt5!L:P,3,0)</f>
        <v>0</v>
      </c>
      <c r="AF2645" s="166">
        <f>VLOOKUP(L2645,Schnitt6!L:P,3,0)</f>
        <v>0</v>
      </c>
    </row>
    <row r="2646" spans="12:32" x14ac:dyDescent="0.25">
      <c r="L2646" s="264">
        <f>Member!A2646</f>
        <v>0</v>
      </c>
      <c r="S2646" s="166">
        <f>VLOOKUP(L2646,Schnitt1!L:P,2,0)</f>
        <v>0</v>
      </c>
      <c r="T2646" s="166">
        <f>VLOOKUP(L2646,Schnitt2!L:P,2,0)</f>
        <v>0</v>
      </c>
      <c r="U2646" s="166">
        <f>VLOOKUP(L2646,Schnitt3!L:P,2,0)</f>
        <v>0</v>
      </c>
      <c r="V2646" s="166">
        <f>VLOOKUP(L2646,Schnitt4!L:P,2,0)</f>
        <v>0</v>
      </c>
      <c r="W2646" s="166">
        <f>VLOOKUP(L2646,Schnitt5!L:P,2,0)</f>
        <v>0</v>
      </c>
      <c r="X2646" s="166">
        <f>VLOOKUP(L2646,Schnitt6!L:P,2,0)</f>
        <v>0</v>
      </c>
      <c r="AA2646" s="166">
        <f>VLOOKUP(L2646,Schnitt1!L:P,3,0)</f>
        <v>0</v>
      </c>
      <c r="AB2646" s="166">
        <f>VLOOKUP(L2646,Schnitt2!L:P,3,0)</f>
        <v>0</v>
      </c>
      <c r="AC2646" s="166">
        <f>VLOOKUP(L2646,Schnitt3!L:P,3,0)</f>
        <v>0</v>
      </c>
      <c r="AD2646" s="166">
        <f>VLOOKUP(L2646,Schnitt4!L:P,3,0)</f>
        <v>0</v>
      </c>
      <c r="AE2646" s="166">
        <f>VLOOKUP(L2646,Schnitt5!L:P,3,0)</f>
        <v>0</v>
      </c>
      <c r="AF2646" s="166">
        <f>VLOOKUP(L2646,Schnitt6!L:P,3,0)</f>
        <v>0</v>
      </c>
    </row>
    <row r="2647" spans="12:32" x14ac:dyDescent="0.25">
      <c r="L2647" s="264">
        <f>Member!A2647</f>
        <v>0</v>
      </c>
      <c r="S2647" s="166">
        <f>VLOOKUP(L2647,Schnitt1!L:P,2,0)</f>
        <v>0</v>
      </c>
      <c r="T2647" s="166">
        <f>VLOOKUP(L2647,Schnitt2!L:P,2,0)</f>
        <v>0</v>
      </c>
      <c r="U2647" s="166">
        <f>VLOOKUP(L2647,Schnitt3!L:P,2,0)</f>
        <v>0</v>
      </c>
      <c r="V2647" s="166">
        <f>VLOOKUP(L2647,Schnitt4!L:P,2,0)</f>
        <v>0</v>
      </c>
      <c r="W2647" s="166">
        <f>VLOOKUP(L2647,Schnitt5!L:P,2,0)</f>
        <v>0</v>
      </c>
      <c r="X2647" s="166">
        <f>VLOOKUP(L2647,Schnitt6!L:P,2,0)</f>
        <v>0</v>
      </c>
      <c r="AA2647" s="166">
        <f>VLOOKUP(L2647,Schnitt1!L:P,3,0)</f>
        <v>0</v>
      </c>
      <c r="AB2647" s="166">
        <f>VLOOKUP(L2647,Schnitt2!L:P,3,0)</f>
        <v>0</v>
      </c>
      <c r="AC2647" s="166">
        <f>VLOOKUP(L2647,Schnitt3!L:P,3,0)</f>
        <v>0</v>
      </c>
      <c r="AD2647" s="166">
        <f>VLOOKUP(L2647,Schnitt4!L:P,3,0)</f>
        <v>0</v>
      </c>
      <c r="AE2647" s="166">
        <f>VLOOKUP(L2647,Schnitt5!L:P,3,0)</f>
        <v>0</v>
      </c>
      <c r="AF2647" s="166">
        <f>VLOOKUP(L2647,Schnitt6!L:P,3,0)</f>
        <v>0</v>
      </c>
    </row>
    <row r="2648" spans="12:32" x14ac:dyDescent="0.25">
      <c r="L2648" s="264">
        <f>Member!A2648</f>
        <v>0</v>
      </c>
      <c r="S2648" s="166">
        <f>VLOOKUP(L2648,Schnitt1!L:P,2,0)</f>
        <v>0</v>
      </c>
      <c r="T2648" s="166">
        <f>VLOOKUP(L2648,Schnitt2!L:P,2,0)</f>
        <v>0</v>
      </c>
      <c r="U2648" s="166">
        <f>VLOOKUP(L2648,Schnitt3!L:P,2,0)</f>
        <v>0</v>
      </c>
      <c r="V2648" s="166">
        <f>VLOOKUP(L2648,Schnitt4!L:P,2,0)</f>
        <v>0</v>
      </c>
      <c r="W2648" s="166">
        <f>VLOOKUP(L2648,Schnitt5!L:P,2,0)</f>
        <v>0</v>
      </c>
      <c r="X2648" s="166">
        <f>VLOOKUP(L2648,Schnitt6!L:P,2,0)</f>
        <v>0</v>
      </c>
      <c r="AA2648" s="166">
        <f>VLOOKUP(L2648,Schnitt1!L:P,3,0)</f>
        <v>0</v>
      </c>
      <c r="AB2648" s="166">
        <f>VLOOKUP(L2648,Schnitt2!L:P,3,0)</f>
        <v>0</v>
      </c>
      <c r="AC2648" s="166">
        <f>VLOOKUP(L2648,Schnitt3!L:P,3,0)</f>
        <v>0</v>
      </c>
      <c r="AD2648" s="166">
        <f>VLOOKUP(L2648,Schnitt4!L:P,3,0)</f>
        <v>0</v>
      </c>
      <c r="AE2648" s="166">
        <f>VLOOKUP(L2648,Schnitt5!L:P,3,0)</f>
        <v>0</v>
      </c>
      <c r="AF2648" s="166">
        <f>VLOOKUP(L2648,Schnitt6!L:P,3,0)</f>
        <v>0</v>
      </c>
    </row>
    <row r="2649" spans="12:32" x14ac:dyDescent="0.25">
      <c r="L2649" s="264">
        <f>Member!A2649</f>
        <v>0</v>
      </c>
      <c r="S2649" s="166">
        <f>VLOOKUP(L2649,Schnitt1!L:P,2,0)</f>
        <v>0</v>
      </c>
      <c r="T2649" s="166">
        <f>VLOOKUP(L2649,Schnitt2!L:P,2,0)</f>
        <v>0</v>
      </c>
      <c r="U2649" s="166">
        <f>VLOOKUP(L2649,Schnitt3!L:P,2,0)</f>
        <v>0</v>
      </c>
      <c r="V2649" s="166">
        <f>VLOOKUP(L2649,Schnitt4!L:P,2,0)</f>
        <v>0</v>
      </c>
      <c r="W2649" s="166">
        <f>VLOOKUP(L2649,Schnitt5!L:P,2,0)</f>
        <v>0</v>
      </c>
      <c r="X2649" s="166">
        <f>VLOOKUP(L2649,Schnitt6!L:P,2,0)</f>
        <v>0</v>
      </c>
      <c r="AA2649" s="166">
        <f>VLOOKUP(L2649,Schnitt1!L:P,3,0)</f>
        <v>0</v>
      </c>
      <c r="AB2649" s="166">
        <f>VLOOKUP(L2649,Schnitt2!L:P,3,0)</f>
        <v>0</v>
      </c>
      <c r="AC2649" s="166">
        <f>VLOOKUP(L2649,Schnitt3!L:P,3,0)</f>
        <v>0</v>
      </c>
      <c r="AD2649" s="166">
        <f>VLOOKUP(L2649,Schnitt4!L:P,3,0)</f>
        <v>0</v>
      </c>
      <c r="AE2649" s="166">
        <f>VLOOKUP(L2649,Schnitt5!L:P,3,0)</f>
        <v>0</v>
      </c>
      <c r="AF2649" s="166">
        <f>VLOOKUP(L2649,Schnitt6!L:P,3,0)</f>
        <v>0</v>
      </c>
    </row>
    <row r="2650" spans="12:32" x14ac:dyDescent="0.25">
      <c r="L2650" s="264">
        <f>Member!A2650</f>
        <v>0</v>
      </c>
      <c r="S2650" s="166">
        <f>VLOOKUP(L2650,Schnitt1!L:P,2,0)</f>
        <v>0</v>
      </c>
      <c r="T2650" s="166">
        <f>VLOOKUP(L2650,Schnitt2!L:P,2,0)</f>
        <v>0</v>
      </c>
      <c r="U2650" s="166">
        <f>VLOOKUP(L2650,Schnitt3!L:P,2,0)</f>
        <v>0</v>
      </c>
      <c r="V2650" s="166">
        <f>VLOOKUP(L2650,Schnitt4!L:P,2,0)</f>
        <v>0</v>
      </c>
      <c r="W2650" s="166">
        <f>VLOOKUP(L2650,Schnitt5!L:P,2,0)</f>
        <v>0</v>
      </c>
      <c r="X2650" s="166">
        <f>VLOOKUP(L2650,Schnitt6!L:P,2,0)</f>
        <v>0</v>
      </c>
      <c r="AA2650" s="166">
        <f>VLOOKUP(L2650,Schnitt1!L:P,3,0)</f>
        <v>0</v>
      </c>
      <c r="AB2650" s="166">
        <f>VLOOKUP(L2650,Schnitt2!L:P,3,0)</f>
        <v>0</v>
      </c>
      <c r="AC2650" s="166">
        <f>VLOOKUP(L2650,Schnitt3!L:P,3,0)</f>
        <v>0</v>
      </c>
      <c r="AD2650" s="166">
        <f>VLOOKUP(L2650,Schnitt4!L:P,3,0)</f>
        <v>0</v>
      </c>
      <c r="AE2650" s="166">
        <f>VLOOKUP(L2650,Schnitt5!L:P,3,0)</f>
        <v>0</v>
      </c>
      <c r="AF2650" s="166">
        <f>VLOOKUP(L2650,Schnitt6!L:P,3,0)</f>
        <v>0</v>
      </c>
    </row>
    <row r="2651" spans="12:32" x14ac:dyDescent="0.25">
      <c r="L2651" s="264">
        <f>Member!A2651</f>
        <v>0</v>
      </c>
      <c r="S2651" s="166">
        <f>VLOOKUP(L2651,Schnitt1!L:P,2,0)</f>
        <v>0</v>
      </c>
      <c r="T2651" s="166">
        <f>VLOOKUP(L2651,Schnitt2!L:P,2,0)</f>
        <v>0</v>
      </c>
      <c r="U2651" s="166">
        <f>VLOOKUP(L2651,Schnitt3!L:P,2,0)</f>
        <v>0</v>
      </c>
      <c r="V2651" s="166">
        <f>VLOOKUP(L2651,Schnitt4!L:P,2,0)</f>
        <v>0</v>
      </c>
      <c r="W2651" s="166">
        <f>VLOOKUP(L2651,Schnitt5!L:P,2,0)</f>
        <v>0</v>
      </c>
      <c r="X2651" s="166">
        <f>VLOOKUP(L2651,Schnitt6!L:P,2,0)</f>
        <v>0</v>
      </c>
      <c r="AA2651" s="166">
        <f>VLOOKUP(L2651,Schnitt1!L:P,3,0)</f>
        <v>0</v>
      </c>
      <c r="AB2651" s="166">
        <f>VLOOKUP(L2651,Schnitt2!L:P,3,0)</f>
        <v>0</v>
      </c>
      <c r="AC2651" s="166">
        <f>VLOOKUP(L2651,Schnitt3!L:P,3,0)</f>
        <v>0</v>
      </c>
      <c r="AD2651" s="166">
        <f>VLOOKUP(L2651,Schnitt4!L:P,3,0)</f>
        <v>0</v>
      </c>
      <c r="AE2651" s="166">
        <f>VLOOKUP(L2651,Schnitt5!L:P,3,0)</f>
        <v>0</v>
      </c>
      <c r="AF2651" s="166">
        <f>VLOOKUP(L2651,Schnitt6!L:P,3,0)</f>
        <v>0</v>
      </c>
    </row>
    <row r="2652" spans="12:32" x14ac:dyDescent="0.25">
      <c r="L2652" s="264">
        <f>Member!A2652</f>
        <v>0</v>
      </c>
      <c r="S2652" s="166">
        <f>VLOOKUP(L2652,Schnitt1!L:P,2,0)</f>
        <v>0</v>
      </c>
      <c r="T2652" s="166">
        <f>VLOOKUP(L2652,Schnitt2!L:P,2,0)</f>
        <v>0</v>
      </c>
      <c r="U2652" s="166">
        <f>VLOOKUP(L2652,Schnitt3!L:P,2,0)</f>
        <v>0</v>
      </c>
      <c r="V2652" s="166">
        <f>VLOOKUP(L2652,Schnitt4!L:P,2,0)</f>
        <v>0</v>
      </c>
      <c r="W2652" s="166">
        <f>VLOOKUP(L2652,Schnitt5!L:P,2,0)</f>
        <v>0</v>
      </c>
      <c r="X2652" s="166">
        <f>VLOOKUP(L2652,Schnitt6!L:P,2,0)</f>
        <v>0</v>
      </c>
      <c r="AA2652" s="166">
        <f>VLOOKUP(L2652,Schnitt1!L:P,3,0)</f>
        <v>0</v>
      </c>
      <c r="AB2652" s="166">
        <f>VLOOKUP(L2652,Schnitt2!L:P,3,0)</f>
        <v>0</v>
      </c>
      <c r="AC2652" s="166">
        <f>VLOOKUP(L2652,Schnitt3!L:P,3,0)</f>
        <v>0</v>
      </c>
      <c r="AD2652" s="166">
        <f>VLOOKUP(L2652,Schnitt4!L:P,3,0)</f>
        <v>0</v>
      </c>
      <c r="AE2652" s="166">
        <f>VLOOKUP(L2652,Schnitt5!L:P,3,0)</f>
        <v>0</v>
      </c>
      <c r="AF2652" s="166">
        <f>VLOOKUP(L2652,Schnitt6!L:P,3,0)</f>
        <v>0</v>
      </c>
    </row>
    <row r="2653" spans="12:32" x14ac:dyDescent="0.25">
      <c r="L2653" s="264">
        <f>Member!A2653</f>
        <v>0</v>
      </c>
      <c r="S2653" s="166">
        <f>VLOOKUP(L2653,Schnitt1!L:P,2,0)</f>
        <v>0</v>
      </c>
      <c r="T2653" s="166">
        <f>VLOOKUP(L2653,Schnitt2!L:P,2,0)</f>
        <v>0</v>
      </c>
      <c r="U2653" s="166">
        <f>VLOOKUP(L2653,Schnitt3!L:P,2,0)</f>
        <v>0</v>
      </c>
      <c r="V2653" s="166">
        <f>VLOOKUP(L2653,Schnitt4!L:P,2,0)</f>
        <v>0</v>
      </c>
      <c r="W2653" s="166">
        <f>VLOOKUP(L2653,Schnitt5!L:P,2,0)</f>
        <v>0</v>
      </c>
      <c r="X2653" s="166">
        <f>VLOOKUP(L2653,Schnitt6!L:P,2,0)</f>
        <v>0</v>
      </c>
      <c r="AA2653" s="166">
        <f>VLOOKUP(L2653,Schnitt1!L:P,3,0)</f>
        <v>0</v>
      </c>
      <c r="AB2653" s="166">
        <f>VLOOKUP(L2653,Schnitt2!L:P,3,0)</f>
        <v>0</v>
      </c>
      <c r="AC2653" s="166">
        <f>VLOOKUP(L2653,Schnitt3!L:P,3,0)</f>
        <v>0</v>
      </c>
      <c r="AD2653" s="166">
        <f>VLOOKUP(L2653,Schnitt4!L:P,3,0)</f>
        <v>0</v>
      </c>
      <c r="AE2653" s="166">
        <f>VLOOKUP(L2653,Schnitt5!L:P,3,0)</f>
        <v>0</v>
      </c>
      <c r="AF2653" s="166">
        <f>VLOOKUP(L2653,Schnitt6!L:P,3,0)</f>
        <v>0</v>
      </c>
    </row>
    <row r="2654" spans="12:32" x14ac:dyDescent="0.25">
      <c r="L2654" s="264">
        <f>Member!A2654</f>
        <v>0</v>
      </c>
      <c r="S2654" s="166">
        <f>VLOOKUP(L2654,Schnitt1!L:P,2,0)</f>
        <v>0</v>
      </c>
      <c r="T2654" s="166">
        <f>VLOOKUP(L2654,Schnitt2!L:P,2,0)</f>
        <v>0</v>
      </c>
      <c r="U2654" s="166">
        <f>VLOOKUP(L2654,Schnitt3!L:P,2,0)</f>
        <v>0</v>
      </c>
      <c r="V2654" s="166">
        <f>VLOOKUP(L2654,Schnitt4!L:P,2,0)</f>
        <v>0</v>
      </c>
      <c r="W2654" s="166">
        <f>VLOOKUP(L2654,Schnitt5!L:P,2,0)</f>
        <v>0</v>
      </c>
      <c r="X2654" s="166">
        <f>VLOOKUP(L2654,Schnitt6!L:P,2,0)</f>
        <v>0</v>
      </c>
      <c r="AA2654" s="166">
        <f>VLOOKUP(L2654,Schnitt1!L:P,3,0)</f>
        <v>0</v>
      </c>
      <c r="AB2654" s="166">
        <f>VLOOKUP(L2654,Schnitt2!L:P,3,0)</f>
        <v>0</v>
      </c>
      <c r="AC2654" s="166">
        <f>VLOOKUP(L2654,Schnitt3!L:P,3,0)</f>
        <v>0</v>
      </c>
      <c r="AD2654" s="166">
        <f>VLOOKUP(L2654,Schnitt4!L:P,3,0)</f>
        <v>0</v>
      </c>
      <c r="AE2654" s="166">
        <f>VLOOKUP(L2654,Schnitt5!L:P,3,0)</f>
        <v>0</v>
      </c>
      <c r="AF2654" s="166">
        <f>VLOOKUP(L2654,Schnitt6!L:P,3,0)</f>
        <v>0</v>
      </c>
    </row>
    <row r="2655" spans="12:32" x14ac:dyDescent="0.25">
      <c r="L2655" s="264">
        <f>Member!A2655</f>
        <v>0</v>
      </c>
      <c r="S2655" s="166">
        <f>VLOOKUP(L2655,Schnitt1!L:P,2,0)</f>
        <v>0</v>
      </c>
      <c r="T2655" s="166">
        <f>VLOOKUP(L2655,Schnitt2!L:P,2,0)</f>
        <v>0</v>
      </c>
      <c r="U2655" s="166">
        <f>VLOOKUP(L2655,Schnitt3!L:P,2,0)</f>
        <v>0</v>
      </c>
      <c r="V2655" s="166">
        <f>VLOOKUP(L2655,Schnitt4!L:P,2,0)</f>
        <v>0</v>
      </c>
      <c r="W2655" s="166">
        <f>VLOOKUP(L2655,Schnitt5!L:P,2,0)</f>
        <v>0</v>
      </c>
      <c r="X2655" s="166">
        <f>VLOOKUP(L2655,Schnitt6!L:P,2,0)</f>
        <v>0</v>
      </c>
      <c r="AA2655" s="166">
        <f>VLOOKUP(L2655,Schnitt1!L:P,3,0)</f>
        <v>0</v>
      </c>
      <c r="AB2655" s="166">
        <f>VLOOKUP(L2655,Schnitt2!L:P,3,0)</f>
        <v>0</v>
      </c>
      <c r="AC2655" s="166">
        <f>VLOOKUP(L2655,Schnitt3!L:P,3,0)</f>
        <v>0</v>
      </c>
      <c r="AD2655" s="166">
        <f>VLOOKUP(L2655,Schnitt4!L:P,3,0)</f>
        <v>0</v>
      </c>
      <c r="AE2655" s="166">
        <f>VLOOKUP(L2655,Schnitt5!L:P,3,0)</f>
        <v>0</v>
      </c>
      <c r="AF2655" s="166">
        <f>VLOOKUP(L2655,Schnitt6!L:P,3,0)</f>
        <v>0</v>
      </c>
    </row>
    <row r="2656" spans="12:32" x14ac:dyDescent="0.25">
      <c r="L2656" s="264">
        <f>Member!A2656</f>
        <v>0</v>
      </c>
      <c r="S2656" s="166">
        <f>VLOOKUP(L2656,Schnitt1!L:P,2,0)</f>
        <v>0</v>
      </c>
      <c r="T2656" s="166">
        <f>VLOOKUP(L2656,Schnitt2!L:P,2,0)</f>
        <v>0</v>
      </c>
      <c r="U2656" s="166">
        <f>VLOOKUP(L2656,Schnitt3!L:P,2,0)</f>
        <v>0</v>
      </c>
      <c r="V2656" s="166">
        <f>VLOOKUP(L2656,Schnitt4!L:P,2,0)</f>
        <v>0</v>
      </c>
      <c r="W2656" s="166">
        <f>VLOOKUP(L2656,Schnitt5!L:P,2,0)</f>
        <v>0</v>
      </c>
      <c r="X2656" s="166">
        <f>VLOOKUP(L2656,Schnitt6!L:P,2,0)</f>
        <v>0</v>
      </c>
      <c r="AA2656" s="166">
        <f>VLOOKUP(L2656,Schnitt1!L:P,3,0)</f>
        <v>0</v>
      </c>
      <c r="AB2656" s="166">
        <f>VLOOKUP(L2656,Schnitt2!L:P,3,0)</f>
        <v>0</v>
      </c>
      <c r="AC2656" s="166">
        <f>VLOOKUP(L2656,Schnitt3!L:P,3,0)</f>
        <v>0</v>
      </c>
      <c r="AD2656" s="166">
        <f>VLOOKUP(L2656,Schnitt4!L:P,3,0)</f>
        <v>0</v>
      </c>
      <c r="AE2656" s="166">
        <f>VLOOKUP(L2656,Schnitt5!L:P,3,0)</f>
        <v>0</v>
      </c>
      <c r="AF2656" s="166">
        <f>VLOOKUP(L2656,Schnitt6!L:P,3,0)</f>
        <v>0</v>
      </c>
    </row>
    <row r="2657" spans="12:32" x14ac:dyDescent="0.25">
      <c r="L2657" s="264">
        <f>Member!A2657</f>
        <v>0</v>
      </c>
      <c r="S2657" s="166">
        <f>VLOOKUP(L2657,Schnitt1!L:P,2,0)</f>
        <v>0</v>
      </c>
      <c r="T2657" s="166">
        <f>VLOOKUP(L2657,Schnitt2!L:P,2,0)</f>
        <v>0</v>
      </c>
      <c r="U2657" s="166">
        <f>VLOOKUP(L2657,Schnitt3!L:P,2,0)</f>
        <v>0</v>
      </c>
      <c r="V2657" s="166">
        <f>VLOOKUP(L2657,Schnitt4!L:P,2,0)</f>
        <v>0</v>
      </c>
      <c r="W2657" s="166">
        <f>VLOOKUP(L2657,Schnitt5!L:P,2,0)</f>
        <v>0</v>
      </c>
      <c r="X2657" s="166">
        <f>VLOOKUP(L2657,Schnitt6!L:P,2,0)</f>
        <v>0</v>
      </c>
      <c r="AA2657" s="166">
        <f>VLOOKUP(L2657,Schnitt1!L:P,3,0)</f>
        <v>0</v>
      </c>
      <c r="AB2657" s="166">
        <f>VLOOKUP(L2657,Schnitt2!L:P,3,0)</f>
        <v>0</v>
      </c>
      <c r="AC2657" s="166">
        <f>VLOOKUP(L2657,Schnitt3!L:P,3,0)</f>
        <v>0</v>
      </c>
      <c r="AD2657" s="166">
        <f>VLOOKUP(L2657,Schnitt4!L:P,3,0)</f>
        <v>0</v>
      </c>
      <c r="AE2657" s="166">
        <f>VLOOKUP(L2657,Schnitt5!L:P,3,0)</f>
        <v>0</v>
      </c>
      <c r="AF2657" s="166">
        <f>VLOOKUP(L2657,Schnitt6!L:P,3,0)</f>
        <v>0</v>
      </c>
    </row>
    <row r="2658" spans="12:32" x14ac:dyDescent="0.25">
      <c r="L2658" s="264">
        <f>Member!A2658</f>
        <v>0</v>
      </c>
      <c r="S2658" s="166">
        <f>VLOOKUP(L2658,Schnitt1!L:P,2,0)</f>
        <v>0</v>
      </c>
      <c r="T2658" s="166">
        <f>VLOOKUP(L2658,Schnitt2!L:P,2,0)</f>
        <v>0</v>
      </c>
      <c r="U2658" s="166">
        <f>VLOOKUP(L2658,Schnitt3!L:P,2,0)</f>
        <v>0</v>
      </c>
      <c r="V2658" s="166">
        <f>VLOOKUP(L2658,Schnitt4!L:P,2,0)</f>
        <v>0</v>
      </c>
      <c r="W2658" s="166">
        <f>VLOOKUP(L2658,Schnitt5!L:P,2,0)</f>
        <v>0</v>
      </c>
      <c r="X2658" s="166">
        <f>VLOOKUP(L2658,Schnitt6!L:P,2,0)</f>
        <v>0</v>
      </c>
      <c r="AA2658" s="166">
        <f>VLOOKUP(L2658,Schnitt1!L:P,3,0)</f>
        <v>0</v>
      </c>
      <c r="AB2658" s="166">
        <f>VLOOKUP(L2658,Schnitt2!L:P,3,0)</f>
        <v>0</v>
      </c>
      <c r="AC2658" s="166">
        <f>VLOOKUP(L2658,Schnitt3!L:P,3,0)</f>
        <v>0</v>
      </c>
      <c r="AD2658" s="166">
        <f>VLOOKUP(L2658,Schnitt4!L:P,3,0)</f>
        <v>0</v>
      </c>
      <c r="AE2658" s="166">
        <f>VLOOKUP(L2658,Schnitt5!L:P,3,0)</f>
        <v>0</v>
      </c>
      <c r="AF2658" s="166">
        <f>VLOOKUP(L2658,Schnitt6!L:P,3,0)</f>
        <v>0</v>
      </c>
    </row>
    <row r="2659" spans="12:32" x14ac:dyDescent="0.25">
      <c r="L2659" s="264">
        <f>Member!A2659</f>
        <v>0</v>
      </c>
      <c r="S2659" s="166">
        <f>VLOOKUP(L2659,Schnitt1!L:P,2,0)</f>
        <v>0</v>
      </c>
      <c r="T2659" s="166">
        <f>VLOOKUP(L2659,Schnitt2!L:P,2,0)</f>
        <v>0</v>
      </c>
      <c r="U2659" s="166">
        <f>VLOOKUP(L2659,Schnitt3!L:P,2,0)</f>
        <v>0</v>
      </c>
      <c r="V2659" s="166">
        <f>VLOOKUP(L2659,Schnitt4!L:P,2,0)</f>
        <v>0</v>
      </c>
      <c r="W2659" s="166">
        <f>VLOOKUP(L2659,Schnitt5!L:P,2,0)</f>
        <v>0</v>
      </c>
      <c r="X2659" s="166">
        <f>VLOOKUP(L2659,Schnitt6!L:P,2,0)</f>
        <v>0</v>
      </c>
      <c r="AA2659" s="166">
        <f>VLOOKUP(L2659,Schnitt1!L:P,3,0)</f>
        <v>0</v>
      </c>
      <c r="AB2659" s="166">
        <f>VLOOKUP(L2659,Schnitt2!L:P,3,0)</f>
        <v>0</v>
      </c>
      <c r="AC2659" s="166">
        <f>VLOOKUP(L2659,Schnitt3!L:P,3,0)</f>
        <v>0</v>
      </c>
      <c r="AD2659" s="166">
        <f>VLOOKUP(L2659,Schnitt4!L:P,3,0)</f>
        <v>0</v>
      </c>
      <c r="AE2659" s="166">
        <f>VLOOKUP(L2659,Schnitt5!L:P,3,0)</f>
        <v>0</v>
      </c>
      <c r="AF2659" s="166">
        <f>VLOOKUP(L2659,Schnitt6!L:P,3,0)</f>
        <v>0</v>
      </c>
    </row>
    <row r="2660" spans="12:32" x14ac:dyDescent="0.25">
      <c r="L2660" s="264">
        <f>Member!A2660</f>
        <v>0</v>
      </c>
      <c r="S2660" s="166">
        <f>VLOOKUP(L2660,Schnitt1!L:P,2,0)</f>
        <v>0</v>
      </c>
      <c r="T2660" s="166">
        <f>VLOOKUP(L2660,Schnitt2!L:P,2,0)</f>
        <v>0</v>
      </c>
      <c r="U2660" s="166">
        <f>VLOOKUP(L2660,Schnitt3!L:P,2,0)</f>
        <v>0</v>
      </c>
      <c r="V2660" s="166">
        <f>VLOOKUP(L2660,Schnitt4!L:P,2,0)</f>
        <v>0</v>
      </c>
      <c r="W2660" s="166">
        <f>VLOOKUP(L2660,Schnitt5!L:P,2,0)</f>
        <v>0</v>
      </c>
      <c r="X2660" s="166">
        <f>VLOOKUP(L2660,Schnitt6!L:P,2,0)</f>
        <v>0</v>
      </c>
      <c r="AA2660" s="166">
        <f>VLOOKUP(L2660,Schnitt1!L:P,3,0)</f>
        <v>0</v>
      </c>
      <c r="AB2660" s="166">
        <f>VLOOKUP(L2660,Schnitt2!L:P,3,0)</f>
        <v>0</v>
      </c>
      <c r="AC2660" s="166">
        <f>VLOOKUP(L2660,Schnitt3!L:P,3,0)</f>
        <v>0</v>
      </c>
      <c r="AD2660" s="166">
        <f>VLOOKUP(L2660,Schnitt4!L:P,3,0)</f>
        <v>0</v>
      </c>
      <c r="AE2660" s="166">
        <f>VLOOKUP(L2660,Schnitt5!L:P,3,0)</f>
        <v>0</v>
      </c>
      <c r="AF2660" s="166">
        <f>VLOOKUP(L2660,Schnitt6!L:P,3,0)</f>
        <v>0</v>
      </c>
    </row>
    <row r="2661" spans="12:32" x14ac:dyDescent="0.25">
      <c r="L2661" s="264">
        <f>Member!A2661</f>
        <v>0</v>
      </c>
      <c r="S2661" s="166">
        <f>VLOOKUP(L2661,Schnitt1!L:P,2,0)</f>
        <v>0</v>
      </c>
      <c r="T2661" s="166">
        <f>VLOOKUP(L2661,Schnitt2!L:P,2,0)</f>
        <v>0</v>
      </c>
      <c r="U2661" s="166">
        <f>VLOOKUP(L2661,Schnitt3!L:P,2,0)</f>
        <v>0</v>
      </c>
      <c r="V2661" s="166">
        <f>VLOOKUP(L2661,Schnitt4!L:P,2,0)</f>
        <v>0</v>
      </c>
      <c r="W2661" s="166">
        <f>VLOOKUP(L2661,Schnitt5!L:P,2,0)</f>
        <v>0</v>
      </c>
      <c r="X2661" s="166">
        <f>VLOOKUP(L2661,Schnitt6!L:P,2,0)</f>
        <v>0</v>
      </c>
      <c r="AA2661" s="166">
        <f>VLOOKUP(L2661,Schnitt1!L:P,3,0)</f>
        <v>0</v>
      </c>
      <c r="AB2661" s="166">
        <f>VLOOKUP(L2661,Schnitt2!L:P,3,0)</f>
        <v>0</v>
      </c>
      <c r="AC2661" s="166">
        <f>VLOOKUP(L2661,Schnitt3!L:P,3,0)</f>
        <v>0</v>
      </c>
      <c r="AD2661" s="166">
        <f>VLOOKUP(L2661,Schnitt4!L:P,3,0)</f>
        <v>0</v>
      </c>
      <c r="AE2661" s="166">
        <f>VLOOKUP(L2661,Schnitt5!L:P,3,0)</f>
        <v>0</v>
      </c>
      <c r="AF2661" s="166">
        <f>VLOOKUP(L2661,Schnitt6!L:P,3,0)</f>
        <v>0</v>
      </c>
    </row>
    <row r="2662" spans="12:32" x14ac:dyDescent="0.25">
      <c r="L2662" s="264">
        <f>Member!A2662</f>
        <v>0</v>
      </c>
      <c r="S2662" s="166">
        <f>VLOOKUP(L2662,Schnitt1!L:P,2,0)</f>
        <v>0</v>
      </c>
      <c r="T2662" s="166">
        <f>VLOOKUP(L2662,Schnitt2!L:P,2,0)</f>
        <v>0</v>
      </c>
      <c r="U2662" s="166">
        <f>VLOOKUP(L2662,Schnitt3!L:P,2,0)</f>
        <v>0</v>
      </c>
      <c r="V2662" s="166">
        <f>VLOOKUP(L2662,Schnitt4!L:P,2,0)</f>
        <v>0</v>
      </c>
      <c r="W2662" s="166">
        <f>VLOOKUP(L2662,Schnitt5!L:P,2,0)</f>
        <v>0</v>
      </c>
      <c r="X2662" s="166">
        <f>VLOOKUP(L2662,Schnitt6!L:P,2,0)</f>
        <v>0</v>
      </c>
      <c r="AA2662" s="166">
        <f>VLOOKUP(L2662,Schnitt1!L:P,3,0)</f>
        <v>0</v>
      </c>
      <c r="AB2662" s="166">
        <f>VLOOKUP(L2662,Schnitt2!L:P,3,0)</f>
        <v>0</v>
      </c>
      <c r="AC2662" s="166">
        <f>VLOOKUP(L2662,Schnitt3!L:P,3,0)</f>
        <v>0</v>
      </c>
      <c r="AD2662" s="166">
        <f>VLOOKUP(L2662,Schnitt4!L:P,3,0)</f>
        <v>0</v>
      </c>
      <c r="AE2662" s="166">
        <f>VLOOKUP(L2662,Schnitt5!L:P,3,0)</f>
        <v>0</v>
      </c>
      <c r="AF2662" s="166">
        <f>VLOOKUP(L2662,Schnitt6!L:P,3,0)</f>
        <v>0</v>
      </c>
    </row>
    <row r="2663" spans="12:32" x14ac:dyDescent="0.25">
      <c r="L2663" s="264">
        <f>Member!A2663</f>
        <v>0</v>
      </c>
      <c r="S2663" s="166">
        <f>VLOOKUP(L2663,Schnitt1!L:P,2,0)</f>
        <v>0</v>
      </c>
      <c r="T2663" s="166">
        <f>VLOOKUP(L2663,Schnitt2!L:P,2,0)</f>
        <v>0</v>
      </c>
      <c r="U2663" s="166">
        <f>VLOOKUP(L2663,Schnitt3!L:P,2,0)</f>
        <v>0</v>
      </c>
      <c r="V2663" s="166">
        <f>VLOOKUP(L2663,Schnitt4!L:P,2,0)</f>
        <v>0</v>
      </c>
      <c r="W2663" s="166">
        <f>VLOOKUP(L2663,Schnitt5!L:P,2,0)</f>
        <v>0</v>
      </c>
      <c r="X2663" s="166">
        <f>VLOOKUP(L2663,Schnitt6!L:P,2,0)</f>
        <v>0</v>
      </c>
      <c r="AA2663" s="166">
        <f>VLOOKUP(L2663,Schnitt1!L:P,3,0)</f>
        <v>0</v>
      </c>
      <c r="AB2663" s="166">
        <f>VLOOKUP(L2663,Schnitt2!L:P,3,0)</f>
        <v>0</v>
      </c>
      <c r="AC2663" s="166">
        <f>VLOOKUP(L2663,Schnitt3!L:P,3,0)</f>
        <v>0</v>
      </c>
      <c r="AD2663" s="166">
        <f>VLOOKUP(L2663,Schnitt4!L:P,3,0)</f>
        <v>0</v>
      </c>
      <c r="AE2663" s="166">
        <f>VLOOKUP(L2663,Schnitt5!L:P,3,0)</f>
        <v>0</v>
      </c>
      <c r="AF2663" s="166">
        <f>VLOOKUP(L2663,Schnitt6!L:P,3,0)</f>
        <v>0</v>
      </c>
    </row>
    <row r="2664" spans="12:32" x14ac:dyDescent="0.25">
      <c r="L2664" s="264">
        <f>Member!A2664</f>
        <v>0</v>
      </c>
      <c r="S2664" s="166">
        <f>VLOOKUP(L2664,Schnitt1!L:P,2,0)</f>
        <v>0</v>
      </c>
      <c r="T2664" s="166">
        <f>VLOOKUP(L2664,Schnitt2!L:P,2,0)</f>
        <v>0</v>
      </c>
      <c r="U2664" s="166">
        <f>VLOOKUP(L2664,Schnitt3!L:P,2,0)</f>
        <v>0</v>
      </c>
      <c r="V2664" s="166">
        <f>VLOOKUP(L2664,Schnitt4!L:P,2,0)</f>
        <v>0</v>
      </c>
      <c r="W2664" s="166">
        <f>VLOOKUP(L2664,Schnitt5!L:P,2,0)</f>
        <v>0</v>
      </c>
      <c r="X2664" s="166">
        <f>VLOOKUP(L2664,Schnitt6!L:P,2,0)</f>
        <v>0</v>
      </c>
      <c r="AA2664" s="166">
        <f>VLOOKUP(L2664,Schnitt1!L:P,3,0)</f>
        <v>0</v>
      </c>
      <c r="AB2664" s="166">
        <f>VLOOKUP(L2664,Schnitt2!L:P,3,0)</f>
        <v>0</v>
      </c>
      <c r="AC2664" s="166">
        <f>VLOOKUP(L2664,Schnitt3!L:P,3,0)</f>
        <v>0</v>
      </c>
      <c r="AD2664" s="166">
        <f>VLOOKUP(L2664,Schnitt4!L:P,3,0)</f>
        <v>0</v>
      </c>
      <c r="AE2664" s="166">
        <f>VLOOKUP(L2664,Schnitt5!L:P,3,0)</f>
        <v>0</v>
      </c>
      <c r="AF2664" s="166">
        <f>VLOOKUP(L2664,Schnitt6!L:P,3,0)</f>
        <v>0</v>
      </c>
    </row>
    <row r="2665" spans="12:32" x14ac:dyDescent="0.25">
      <c r="L2665" s="264">
        <f>Member!A2665</f>
        <v>0</v>
      </c>
      <c r="S2665" s="166">
        <f>VLOOKUP(L2665,Schnitt1!L:P,2,0)</f>
        <v>0</v>
      </c>
      <c r="T2665" s="166">
        <f>VLOOKUP(L2665,Schnitt2!L:P,2,0)</f>
        <v>0</v>
      </c>
      <c r="U2665" s="166">
        <f>VLOOKUP(L2665,Schnitt3!L:P,2,0)</f>
        <v>0</v>
      </c>
      <c r="V2665" s="166">
        <f>VLOOKUP(L2665,Schnitt4!L:P,2,0)</f>
        <v>0</v>
      </c>
      <c r="W2665" s="166">
        <f>VLOOKUP(L2665,Schnitt5!L:P,2,0)</f>
        <v>0</v>
      </c>
      <c r="X2665" s="166">
        <f>VLOOKUP(L2665,Schnitt6!L:P,2,0)</f>
        <v>0</v>
      </c>
      <c r="AA2665" s="166">
        <f>VLOOKUP(L2665,Schnitt1!L:P,3,0)</f>
        <v>0</v>
      </c>
      <c r="AB2665" s="166">
        <f>VLOOKUP(L2665,Schnitt2!L:P,3,0)</f>
        <v>0</v>
      </c>
      <c r="AC2665" s="166">
        <f>VLOOKUP(L2665,Schnitt3!L:P,3,0)</f>
        <v>0</v>
      </c>
      <c r="AD2665" s="166">
        <f>VLOOKUP(L2665,Schnitt4!L:P,3,0)</f>
        <v>0</v>
      </c>
      <c r="AE2665" s="166">
        <f>VLOOKUP(L2665,Schnitt5!L:P,3,0)</f>
        <v>0</v>
      </c>
      <c r="AF2665" s="166">
        <f>VLOOKUP(L2665,Schnitt6!L:P,3,0)</f>
        <v>0</v>
      </c>
    </row>
    <row r="2666" spans="12:32" x14ac:dyDescent="0.25">
      <c r="L2666" s="264">
        <f>Member!A2666</f>
        <v>0</v>
      </c>
      <c r="S2666" s="166">
        <f>VLOOKUP(L2666,Schnitt1!L:P,2,0)</f>
        <v>0</v>
      </c>
      <c r="T2666" s="166">
        <f>VLOOKUP(L2666,Schnitt2!L:P,2,0)</f>
        <v>0</v>
      </c>
      <c r="U2666" s="166">
        <f>VLOOKUP(L2666,Schnitt3!L:P,2,0)</f>
        <v>0</v>
      </c>
      <c r="V2666" s="166">
        <f>VLOOKUP(L2666,Schnitt4!L:P,2,0)</f>
        <v>0</v>
      </c>
      <c r="W2666" s="166">
        <f>VLOOKUP(L2666,Schnitt5!L:P,2,0)</f>
        <v>0</v>
      </c>
      <c r="X2666" s="166">
        <f>VLOOKUP(L2666,Schnitt6!L:P,2,0)</f>
        <v>0</v>
      </c>
      <c r="AA2666" s="166">
        <f>VLOOKUP(L2666,Schnitt1!L:P,3,0)</f>
        <v>0</v>
      </c>
      <c r="AB2666" s="166">
        <f>VLOOKUP(L2666,Schnitt2!L:P,3,0)</f>
        <v>0</v>
      </c>
      <c r="AC2666" s="166">
        <f>VLOOKUP(L2666,Schnitt3!L:P,3,0)</f>
        <v>0</v>
      </c>
      <c r="AD2666" s="166">
        <f>VLOOKUP(L2666,Schnitt4!L:P,3,0)</f>
        <v>0</v>
      </c>
      <c r="AE2666" s="166">
        <f>VLOOKUP(L2666,Schnitt5!L:P,3,0)</f>
        <v>0</v>
      </c>
      <c r="AF2666" s="166">
        <f>VLOOKUP(L2666,Schnitt6!L:P,3,0)</f>
        <v>0</v>
      </c>
    </row>
    <row r="2667" spans="12:32" x14ac:dyDescent="0.25">
      <c r="L2667" s="264">
        <f>Member!A2667</f>
        <v>0</v>
      </c>
      <c r="S2667" s="166">
        <f>VLOOKUP(L2667,Schnitt1!L:P,2,0)</f>
        <v>0</v>
      </c>
      <c r="T2667" s="166">
        <f>VLOOKUP(L2667,Schnitt2!L:P,2,0)</f>
        <v>0</v>
      </c>
      <c r="U2667" s="166">
        <f>VLOOKUP(L2667,Schnitt3!L:P,2,0)</f>
        <v>0</v>
      </c>
      <c r="V2667" s="166">
        <f>VLOOKUP(L2667,Schnitt4!L:P,2,0)</f>
        <v>0</v>
      </c>
      <c r="W2667" s="166">
        <f>VLOOKUP(L2667,Schnitt5!L:P,2,0)</f>
        <v>0</v>
      </c>
      <c r="X2667" s="166">
        <f>VLOOKUP(L2667,Schnitt6!L:P,2,0)</f>
        <v>0</v>
      </c>
      <c r="AA2667" s="166">
        <f>VLOOKUP(L2667,Schnitt1!L:P,3,0)</f>
        <v>0</v>
      </c>
      <c r="AB2667" s="166">
        <f>VLOOKUP(L2667,Schnitt2!L:P,3,0)</f>
        <v>0</v>
      </c>
      <c r="AC2667" s="166">
        <f>VLOOKUP(L2667,Schnitt3!L:P,3,0)</f>
        <v>0</v>
      </c>
      <c r="AD2667" s="166">
        <f>VLOOKUP(L2667,Schnitt4!L:P,3,0)</f>
        <v>0</v>
      </c>
      <c r="AE2667" s="166">
        <f>VLOOKUP(L2667,Schnitt5!L:P,3,0)</f>
        <v>0</v>
      </c>
      <c r="AF2667" s="166">
        <f>VLOOKUP(L2667,Schnitt6!L:P,3,0)</f>
        <v>0</v>
      </c>
    </row>
    <row r="2668" spans="12:32" x14ac:dyDescent="0.25">
      <c r="L2668" s="264">
        <f>Member!A2668</f>
        <v>0</v>
      </c>
      <c r="S2668" s="166">
        <f>VLOOKUP(L2668,Schnitt1!L:P,2,0)</f>
        <v>0</v>
      </c>
      <c r="T2668" s="166">
        <f>VLOOKUP(L2668,Schnitt2!L:P,2,0)</f>
        <v>0</v>
      </c>
      <c r="U2668" s="166">
        <f>VLOOKUP(L2668,Schnitt3!L:P,2,0)</f>
        <v>0</v>
      </c>
      <c r="V2668" s="166">
        <f>VLOOKUP(L2668,Schnitt4!L:P,2,0)</f>
        <v>0</v>
      </c>
      <c r="W2668" s="166">
        <f>VLOOKUP(L2668,Schnitt5!L:P,2,0)</f>
        <v>0</v>
      </c>
      <c r="X2668" s="166">
        <f>VLOOKUP(L2668,Schnitt6!L:P,2,0)</f>
        <v>0</v>
      </c>
      <c r="AA2668" s="166">
        <f>VLOOKUP(L2668,Schnitt1!L:P,3,0)</f>
        <v>0</v>
      </c>
      <c r="AB2668" s="166">
        <f>VLOOKUP(L2668,Schnitt2!L:P,3,0)</f>
        <v>0</v>
      </c>
      <c r="AC2668" s="166">
        <f>VLOOKUP(L2668,Schnitt3!L:P,3,0)</f>
        <v>0</v>
      </c>
      <c r="AD2668" s="166">
        <f>VLOOKUP(L2668,Schnitt4!L:P,3,0)</f>
        <v>0</v>
      </c>
      <c r="AE2668" s="166">
        <f>VLOOKUP(L2668,Schnitt5!L:P,3,0)</f>
        <v>0</v>
      </c>
      <c r="AF2668" s="166">
        <f>VLOOKUP(L2668,Schnitt6!L:P,3,0)</f>
        <v>0</v>
      </c>
    </row>
    <row r="2669" spans="12:32" x14ac:dyDescent="0.25">
      <c r="L2669" s="264">
        <f>Member!A2669</f>
        <v>0</v>
      </c>
      <c r="S2669" s="166">
        <f>VLOOKUP(L2669,Schnitt1!L:P,2,0)</f>
        <v>0</v>
      </c>
      <c r="T2669" s="166">
        <f>VLOOKUP(L2669,Schnitt2!L:P,2,0)</f>
        <v>0</v>
      </c>
      <c r="U2669" s="166">
        <f>VLOOKUP(L2669,Schnitt3!L:P,2,0)</f>
        <v>0</v>
      </c>
      <c r="V2669" s="166">
        <f>VLOOKUP(L2669,Schnitt4!L:P,2,0)</f>
        <v>0</v>
      </c>
      <c r="W2669" s="166">
        <f>VLOOKUP(L2669,Schnitt5!L:P,2,0)</f>
        <v>0</v>
      </c>
      <c r="X2669" s="166">
        <f>VLOOKUP(L2669,Schnitt6!L:P,2,0)</f>
        <v>0</v>
      </c>
      <c r="AA2669" s="166">
        <f>VLOOKUP(L2669,Schnitt1!L:P,3,0)</f>
        <v>0</v>
      </c>
      <c r="AB2669" s="166">
        <f>VLOOKUP(L2669,Schnitt2!L:P,3,0)</f>
        <v>0</v>
      </c>
      <c r="AC2669" s="166">
        <f>VLOOKUP(L2669,Schnitt3!L:P,3,0)</f>
        <v>0</v>
      </c>
      <c r="AD2669" s="166">
        <f>VLOOKUP(L2669,Schnitt4!L:P,3,0)</f>
        <v>0</v>
      </c>
      <c r="AE2669" s="166">
        <f>VLOOKUP(L2669,Schnitt5!L:P,3,0)</f>
        <v>0</v>
      </c>
      <c r="AF2669" s="166">
        <f>VLOOKUP(L2669,Schnitt6!L:P,3,0)</f>
        <v>0</v>
      </c>
    </row>
    <row r="2670" spans="12:32" x14ac:dyDescent="0.25">
      <c r="L2670" s="264">
        <f>Member!A2670</f>
        <v>0</v>
      </c>
      <c r="S2670" s="166">
        <f>VLOOKUP(L2670,Schnitt1!L:P,2,0)</f>
        <v>0</v>
      </c>
      <c r="T2670" s="166">
        <f>VLOOKUP(L2670,Schnitt2!L:P,2,0)</f>
        <v>0</v>
      </c>
      <c r="U2670" s="166">
        <f>VLOOKUP(L2670,Schnitt3!L:P,2,0)</f>
        <v>0</v>
      </c>
      <c r="V2670" s="166">
        <f>VLOOKUP(L2670,Schnitt4!L:P,2,0)</f>
        <v>0</v>
      </c>
      <c r="W2670" s="166">
        <f>VLOOKUP(L2670,Schnitt5!L:P,2,0)</f>
        <v>0</v>
      </c>
      <c r="X2670" s="166">
        <f>VLOOKUP(L2670,Schnitt6!L:P,2,0)</f>
        <v>0</v>
      </c>
      <c r="AA2670" s="166">
        <f>VLOOKUP(L2670,Schnitt1!L:P,3,0)</f>
        <v>0</v>
      </c>
      <c r="AB2670" s="166">
        <f>VLOOKUP(L2670,Schnitt2!L:P,3,0)</f>
        <v>0</v>
      </c>
      <c r="AC2670" s="166">
        <f>VLOOKUP(L2670,Schnitt3!L:P,3,0)</f>
        <v>0</v>
      </c>
      <c r="AD2670" s="166">
        <f>VLOOKUP(L2670,Schnitt4!L:P,3,0)</f>
        <v>0</v>
      </c>
      <c r="AE2670" s="166">
        <f>VLOOKUP(L2670,Schnitt5!L:P,3,0)</f>
        <v>0</v>
      </c>
      <c r="AF2670" s="166">
        <f>VLOOKUP(L2670,Schnitt6!L:P,3,0)</f>
        <v>0</v>
      </c>
    </row>
    <row r="2671" spans="12:32" x14ac:dyDescent="0.25">
      <c r="L2671" s="264">
        <f>Member!A2671</f>
        <v>0</v>
      </c>
      <c r="S2671" s="166">
        <f>VLOOKUP(L2671,Schnitt1!L:P,2,0)</f>
        <v>0</v>
      </c>
      <c r="T2671" s="166">
        <f>VLOOKUP(L2671,Schnitt2!L:P,2,0)</f>
        <v>0</v>
      </c>
      <c r="U2671" s="166">
        <f>VLOOKUP(L2671,Schnitt3!L:P,2,0)</f>
        <v>0</v>
      </c>
      <c r="V2671" s="166">
        <f>VLOOKUP(L2671,Schnitt4!L:P,2,0)</f>
        <v>0</v>
      </c>
      <c r="W2671" s="166">
        <f>VLOOKUP(L2671,Schnitt5!L:P,2,0)</f>
        <v>0</v>
      </c>
      <c r="X2671" s="166">
        <f>VLOOKUP(L2671,Schnitt6!L:P,2,0)</f>
        <v>0</v>
      </c>
      <c r="AA2671" s="166">
        <f>VLOOKUP(L2671,Schnitt1!L:P,3,0)</f>
        <v>0</v>
      </c>
      <c r="AB2671" s="166">
        <f>VLOOKUP(L2671,Schnitt2!L:P,3,0)</f>
        <v>0</v>
      </c>
      <c r="AC2671" s="166">
        <f>VLOOKUP(L2671,Schnitt3!L:P,3,0)</f>
        <v>0</v>
      </c>
      <c r="AD2671" s="166">
        <f>VLOOKUP(L2671,Schnitt4!L:P,3,0)</f>
        <v>0</v>
      </c>
      <c r="AE2671" s="166">
        <f>VLOOKUP(L2671,Schnitt5!L:P,3,0)</f>
        <v>0</v>
      </c>
      <c r="AF2671" s="166">
        <f>VLOOKUP(L2671,Schnitt6!L:P,3,0)</f>
        <v>0</v>
      </c>
    </row>
    <row r="2672" spans="12:32" x14ac:dyDescent="0.25">
      <c r="L2672" s="264">
        <f>Member!A2672</f>
        <v>0</v>
      </c>
      <c r="S2672" s="166">
        <f>VLOOKUP(L2672,Schnitt1!L:P,2,0)</f>
        <v>0</v>
      </c>
      <c r="T2672" s="166">
        <f>VLOOKUP(L2672,Schnitt2!L:P,2,0)</f>
        <v>0</v>
      </c>
      <c r="U2672" s="166">
        <f>VLOOKUP(L2672,Schnitt3!L:P,2,0)</f>
        <v>0</v>
      </c>
      <c r="V2672" s="166">
        <f>VLOOKUP(L2672,Schnitt4!L:P,2,0)</f>
        <v>0</v>
      </c>
      <c r="W2672" s="166">
        <f>VLOOKUP(L2672,Schnitt5!L:P,2,0)</f>
        <v>0</v>
      </c>
      <c r="X2672" s="166">
        <f>VLOOKUP(L2672,Schnitt6!L:P,2,0)</f>
        <v>0</v>
      </c>
      <c r="AA2672" s="166">
        <f>VLOOKUP(L2672,Schnitt1!L:P,3,0)</f>
        <v>0</v>
      </c>
      <c r="AB2672" s="166">
        <f>VLOOKUP(L2672,Schnitt2!L:P,3,0)</f>
        <v>0</v>
      </c>
      <c r="AC2672" s="166">
        <f>VLOOKUP(L2672,Schnitt3!L:P,3,0)</f>
        <v>0</v>
      </c>
      <c r="AD2672" s="166">
        <f>VLOOKUP(L2672,Schnitt4!L:P,3,0)</f>
        <v>0</v>
      </c>
      <c r="AE2672" s="166">
        <f>VLOOKUP(L2672,Schnitt5!L:P,3,0)</f>
        <v>0</v>
      </c>
      <c r="AF2672" s="166">
        <f>VLOOKUP(L2672,Schnitt6!L:P,3,0)</f>
        <v>0</v>
      </c>
    </row>
    <row r="2673" spans="12:32" x14ac:dyDescent="0.25">
      <c r="L2673" s="264">
        <f>Member!A2673</f>
        <v>0</v>
      </c>
      <c r="S2673" s="166">
        <f>VLOOKUP(L2673,Schnitt1!L:P,2,0)</f>
        <v>0</v>
      </c>
      <c r="T2673" s="166">
        <f>VLOOKUP(L2673,Schnitt2!L:P,2,0)</f>
        <v>0</v>
      </c>
      <c r="U2673" s="166">
        <f>VLOOKUP(L2673,Schnitt3!L:P,2,0)</f>
        <v>0</v>
      </c>
      <c r="V2673" s="166">
        <f>VLOOKUP(L2673,Schnitt4!L:P,2,0)</f>
        <v>0</v>
      </c>
      <c r="W2673" s="166">
        <f>VLOOKUP(L2673,Schnitt5!L:P,2,0)</f>
        <v>0</v>
      </c>
      <c r="X2673" s="166">
        <f>VLOOKUP(L2673,Schnitt6!L:P,2,0)</f>
        <v>0</v>
      </c>
      <c r="AA2673" s="166">
        <f>VLOOKUP(L2673,Schnitt1!L:P,3,0)</f>
        <v>0</v>
      </c>
      <c r="AB2673" s="166">
        <f>VLOOKUP(L2673,Schnitt2!L:P,3,0)</f>
        <v>0</v>
      </c>
      <c r="AC2673" s="166">
        <f>VLOOKUP(L2673,Schnitt3!L:P,3,0)</f>
        <v>0</v>
      </c>
      <c r="AD2673" s="166">
        <f>VLOOKUP(L2673,Schnitt4!L:P,3,0)</f>
        <v>0</v>
      </c>
      <c r="AE2673" s="166">
        <f>VLOOKUP(L2673,Schnitt5!L:P,3,0)</f>
        <v>0</v>
      </c>
      <c r="AF2673" s="166">
        <f>VLOOKUP(L2673,Schnitt6!L:P,3,0)</f>
        <v>0</v>
      </c>
    </row>
    <row r="2674" spans="12:32" x14ac:dyDescent="0.25">
      <c r="L2674" s="264">
        <f>Member!A2674</f>
        <v>0</v>
      </c>
      <c r="S2674" s="166">
        <f>VLOOKUP(L2674,Schnitt1!L:P,2,0)</f>
        <v>0</v>
      </c>
      <c r="T2674" s="166">
        <f>VLOOKUP(L2674,Schnitt2!L:P,2,0)</f>
        <v>0</v>
      </c>
      <c r="U2674" s="166">
        <f>VLOOKUP(L2674,Schnitt3!L:P,2,0)</f>
        <v>0</v>
      </c>
      <c r="V2674" s="166">
        <f>VLOOKUP(L2674,Schnitt4!L:P,2,0)</f>
        <v>0</v>
      </c>
      <c r="W2674" s="166">
        <f>VLOOKUP(L2674,Schnitt5!L:P,2,0)</f>
        <v>0</v>
      </c>
      <c r="X2674" s="166">
        <f>VLOOKUP(L2674,Schnitt6!L:P,2,0)</f>
        <v>0</v>
      </c>
      <c r="AA2674" s="166">
        <f>VLOOKUP(L2674,Schnitt1!L:P,3,0)</f>
        <v>0</v>
      </c>
      <c r="AB2674" s="166">
        <f>VLOOKUP(L2674,Schnitt2!L:P,3,0)</f>
        <v>0</v>
      </c>
      <c r="AC2674" s="166">
        <f>VLOOKUP(L2674,Schnitt3!L:P,3,0)</f>
        <v>0</v>
      </c>
      <c r="AD2674" s="166">
        <f>VLOOKUP(L2674,Schnitt4!L:P,3,0)</f>
        <v>0</v>
      </c>
      <c r="AE2674" s="166">
        <f>VLOOKUP(L2674,Schnitt5!L:P,3,0)</f>
        <v>0</v>
      </c>
      <c r="AF2674" s="166">
        <f>VLOOKUP(L2674,Schnitt6!L:P,3,0)</f>
        <v>0</v>
      </c>
    </row>
    <row r="2675" spans="12:32" x14ac:dyDescent="0.25">
      <c r="L2675" s="264">
        <f>Member!A2675</f>
        <v>0</v>
      </c>
      <c r="S2675" s="166">
        <f>VLOOKUP(L2675,Schnitt1!L:P,2,0)</f>
        <v>0</v>
      </c>
      <c r="T2675" s="166">
        <f>VLOOKUP(L2675,Schnitt2!L:P,2,0)</f>
        <v>0</v>
      </c>
      <c r="U2675" s="166">
        <f>VLOOKUP(L2675,Schnitt3!L:P,2,0)</f>
        <v>0</v>
      </c>
      <c r="V2675" s="166">
        <f>VLOOKUP(L2675,Schnitt4!L:P,2,0)</f>
        <v>0</v>
      </c>
      <c r="W2675" s="166">
        <f>VLOOKUP(L2675,Schnitt5!L:P,2,0)</f>
        <v>0</v>
      </c>
      <c r="X2675" s="166">
        <f>VLOOKUP(L2675,Schnitt6!L:P,2,0)</f>
        <v>0</v>
      </c>
      <c r="AA2675" s="166">
        <f>VLOOKUP(L2675,Schnitt1!L:P,3,0)</f>
        <v>0</v>
      </c>
      <c r="AB2675" s="166">
        <f>VLOOKUP(L2675,Schnitt2!L:P,3,0)</f>
        <v>0</v>
      </c>
      <c r="AC2675" s="166">
        <f>VLOOKUP(L2675,Schnitt3!L:P,3,0)</f>
        <v>0</v>
      </c>
      <c r="AD2675" s="166">
        <f>VLOOKUP(L2675,Schnitt4!L:P,3,0)</f>
        <v>0</v>
      </c>
      <c r="AE2675" s="166">
        <f>VLOOKUP(L2675,Schnitt5!L:P,3,0)</f>
        <v>0</v>
      </c>
      <c r="AF2675" s="166">
        <f>VLOOKUP(L2675,Schnitt6!L:P,3,0)</f>
        <v>0</v>
      </c>
    </row>
    <row r="2676" spans="12:32" x14ac:dyDescent="0.25">
      <c r="L2676" s="264">
        <f>Member!A2676</f>
        <v>0</v>
      </c>
      <c r="S2676" s="166">
        <f>VLOOKUP(L2676,Schnitt1!L:P,2,0)</f>
        <v>0</v>
      </c>
      <c r="T2676" s="166">
        <f>VLOOKUP(L2676,Schnitt2!L:P,2,0)</f>
        <v>0</v>
      </c>
      <c r="U2676" s="166">
        <f>VLOOKUP(L2676,Schnitt3!L:P,2,0)</f>
        <v>0</v>
      </c>
      <c r="V2676" s="166">
        <f>VLOOKUP(L2676,Schnitt4!L:P,2,0)</f>
        <v>0</v>
      </c>
      <c r="W2676" s="166">
        <f>VLOOKUP(L2676,Schnitt5!L:P,2,0)</f>
        <v>0</v>
      </c>
      <c r="X2676" s="166">
        <f>VLOOKUP(L2676,Schnitt6!L:P,2,0)</f>
        <v>0</v>
      </c>
      <c r="AA2676" s="166">
        <f>VLOOKUP(L2676,Schnitt1!L:P,3,0)</f>
        <v>0</v>
      </c>
      <c r="AB2676" s="166">
        <f>VLOOKUP(L2676,Schnitt2!L:P,3,0)</f>
        <v>0</v>
      </c>
      <c r="AC2676" s="166">
        <f>VLOOKUP(L2676,Schnitt3!L:P,3,0)</f>
        <v>0</v>
      </c>
      <c r="AD2676" s="166">
        <f>VLOOKUP(L2676,Schnitt4!L:P,3,0)</f>
        <v>0</v>
      </c>
      <c r="AE2676" s="166">
        <f>VLOOKUP(L2676,Schnitt5!L:P,3,0)</f>
        <v>0</v>
      </c>
      <c r="AF2676" s="166">
        <f>VLOOKUP(L2676,Schnitt6!L:P,3,0)</f>
        <v>0</v>
      </c>
    </row>
    <row r="2677" spans="12:32" x14ac:dyDescent="0.25">
      <c r="L2677" s="264">
        <f>Member!A2677</f>
        <v>0</v>
      </c>
      <c r="S2677" s="166">
        <f>VLOOKUP(L2677,Schnitt1!L:P,2,0)</f>
        <v>0</v>
      </c>
      <c r="T2677" s="166">
        <f>VLOOKUP(L2677,Schnitt2!L:P,2,0)</f>
        <v>0</v>
      </c>
      <c r="U2677" s="166">
        <f>VLOOKUP(L2677,Schnitt3!L:P,2,0)</f>
        <v>0</v>
      </c>
      <c r="V2677" s="166">
        <f>VLOOKUP(L2677,Schnitt4!L:P,2,0)</f>
        <v>0</v>
      </c>
      <c r="W2677" s="166">
        <f>VLOOKUP(L2677,Schnitt5!L:P,2,0)</f>
        <v>0</v>
      </c>
      <c r="X2677" s="166">
        <f>VLOOKUP(L2677,Schnitt6!L:P,2,0)</f>
        <v>0</v>
      </c>
      <c r="AA2677" s="166">
        <f>VLOOKUP(L2677,Schnitt1!L:P,3,0)</f>
        <v>0</v>
      </c>
      <c r="AB2677" s="166">
        <f>VLOOKUP(L2677,Schnitt2!L:P,3,0)</f>
        <v>0</v>
      </c>
      <c r="AC2677" s="166">
        <f>VLOOKUP(L2677,Schnitt3!L:P,3,0)</f>
        <v>0</v>
      </c>
      <c r="AD2677" s="166">
        <f>VLOOKUP(L2677,Schnitt4!L:P,3,0)</f>
        <v>0</v>
      </c>
      <c r="AE2677" s="166">
        <f>VLOOKUP(L2677,Schnitt5!L:P,3,0)</f>
        <v>0</v>
      </c>
      <c r="AF2677" s="166">
        <f>VLOOKUP(L2677,Schnitt6!L:P,3,0)</f>
        <v>0</v>
      </c>
    </row>
    <row r="2678" spans="12:32" x14ac:dyDescent="0.25">
      <c r="L2678" s="264">
        <f>Member!A2678</f>
        <v>0</v>
      </c>
      <c r="S2678" s="166">
        <f>VLOOKUP(L2678,Schnitt1!L:P,2,0)</f>
        <v>0</v>
      </c>
      <c r="T2678" s="166">
        <f>VLOOKUP(L2678,Schnitt2!L:P,2,0)</f>
        <v>0</v>
      </c>
      <c r="U2678" s="166">
        <f>VLOOKUP(L2678,Schnitt3!L:P,2,0)</f>
        <v>0</v>
      </c>
      <c r="V2678" s="166">
        <f>VLOOKUP(L2678,Schnitt4!L:P,2,0)</f>
        <v>0</v>
      </c>
      <c r="W2678" s="166">
        <f>VLOOKUP(L2678,Schnitt5!L:P,2,0)</f>
        <v>0</v>
      </c>
      <c r="X2678" s="166">
        <f>VLOOKUP(L2678,Schnitt6!L:P,2,0)</f>
        <v>0</v>
      </c>
      <c r="AA2678" s="166">
        <f>VLOOKUP(L2678,Schnitt1!L:P,3,0)</f>
        <v>0</v>
      </c>
      <c r="AB2678" s="166">
        <f>VLOOKUP(L2678,Schnitt2!L:P,3,0)</f>
        <v>0</v>
      </c>
      <c r="AC2678" s="166">
        <f>VLOOKUP(L2678,Schnitt3!L:P,3,0)</f>
        <v>0</v>
      </c>
      <c r="AD2678" s="166">
        <f>VLOOKUP(L2678,Schnitt4!L:P,3,0)</f>
        <v>0</v>
      </c>
      <c r="AE2678" s="166">
        <f>VLOOKUP(L2678,Schnitt5!L:P,3,0)</f>
        <v>0</v>
      </c>
      <c r="AF2678" s="166">
        <f>VLOOKUP(L2678,Schnitt6!L:P,3,0)</f>
        <v>0</v>
      </c>
    </row>
    <row r="2679" spans="12:32" x14ac:dyDescent="0.25">
      <c r="L2679" s="264">
        <f>Member!A2679</f>
        <v>0</v>
      </c>
      <c r="S2679" s="166">
        <f>VLOOKUP(L2679,Schnitt1!L:P,2,0)</f>
        <v>0</v>
      </c>
      <c r="T2679" s="166">
        <f>VLOOKUP(L2679,Schnitt2!L:P,2,0)</f>
        <v>0</v>
      </c>
      <c r="U2679" s="166">
        <f>VLOOKUP(L2679,Schnitt3!L:P,2,0)</f>
        <v>0</v>
      </c>
      <c r="V2679" s="166">
        <f>VLOOKUP(L2679,Schnitt4!L:P,2,0)</f>
        <v>0</v>
      </c>
      <c r="W2679" s="166">
        <f>VLOOKUP(L2679,Schnitt5!L:P,2,0)</f>
        <v>0</v>
      </c>
      <c r="X2679" s="166">
        <f>VLOOKUP(L2679,Schnitt6!L:P,2,0)</f>
        <v>0</v>
      </c>
      <c r="AA2679" s="166">
        <f>VLOOKUP(L2679,Schnitt1!L:P,3,0)</f>
        <v>0</v>
      </c>
      <c r="AB2679" s="166">
        <f>VLOOKUP(L2679,Schnitt2!L:P,3,0)</f>
        <v>0</v>
      </c>
      <c r="AC2679" s="166">
        <f>VLOOKUP(L2679,Schnitt3!L:P,3,0)</f>
        <v>0</v>
      </c>
      <c r="AD2679" s="166">
        <f>VLOOKUP(L2679,Schnitt4!L:P,3,0)</f>
        <v>0</v>
      </c>
      <c r="AE2679" s="166">
        <f>VLOOKUP(L2679,Schnitt5!L:P,3,0)</f>
        <v>0</v>
      </c>
      <c r="AF2679" s="166">
        <f>VLOOKUP(L2679,Schnitt6!L:P,3,0)</f>
        <v>0</v>
      </c>
    </row>
    <row r="2680" spans="12:32" x14ac:dyDescent="0.25">
      <c r="L2680" s="264">
        <f>Member!A2680</f>
        <v>0</v>
      </c>
      <c r="S2680" s="166">
        <f>VLOOKUP(L2680,Schnitt1!L:P,2,0)</f>
        <v>0</v>
      </c>
      <c r="T2680" s="166">
        <f>VLOOKUP(L2680,Schnitt2!L:P,2,0)</f>
        <v>0</v>
      </c>
      <c r="U2680" s="166">
        <f>VLOOKUP(L2680,Schnitt3!L:P,2,0)</f>
        <v>0</v>
      </c>
      <c r="V2680" s="166">
        <f>VLOOKUP(L2680,Schnitt4!L:P,2,0)</f>
        <v>0</v>
      </c>
      <c r="W2680" s="166">
        <f>VLOOKUP(L2680,Schnitt5!L:P,2,0)</f>
        <v>0</v>
      </c>
      <c r="X2680" s="166">
        <f>VLOOKUP(L2680,Schnitt6!L:P,2,0)</f>
        <v>0</v>
      </c>
      <c r="AA2680" s="166">
        <f>VLOOKUP(L2680,Schnitt1!L:P,3,0)</f>
        <v>0</v>
      </c>
      <c r="AB2680" s="166">
        <f>VLOOKUP(L2680,Schnitt2!L:P,3,0)</f>
        <v>0</v>
      </c>
      <c r="AC2680" s="166">
        <f>VLOOKUP(L2680,Schnitt3!L:P,3,0)</f>
        <v>0</v>
      </c>
      <c r="AD2680" s="166">
        <f>VLOOKUP(L2680,Schnitt4!L:P,3,0)</f>
        <v>0</v>
      </c>
      <c r="AE2680" s="166">
        <f>VLOOKUP(L2680,Schnitt5!L:P,3,0)</f>
        <v>0</v>
      </c>
      <c r="AF2680" s="166">
        <f>VLOOKUP(L2680,Schnitt6!L:P,3,0)</f>
        <v>0</v>
      </c>
    </row>
    <row r="2681" spans="12:32" x14ac:dyDescent="0.25">
      <c r="L2681" s="264">
        <f>Member!A2681</f>
        <v>0</v>
      </c>
      <c r="S2681" s="166">
        <f>VLOOKUP(L2681,Schnitt1!L:P,2,0)</f>
        <v>0</v>
      </c>
      <c r="T2681" s="166">
        <f>VLOOKUP(L2681,Schnitt2!L:P,2,0)</f>
        <v>0</v>
      </c>
      <c r="U2681" s="166">
        <f>VLOOKUP(L2681,Schnitt3!L:P,2,0)</f>
        <v>0</v>
      </c>
      <c r="V2681" s="166">
        <f>VLOOKUP(L2681,Schnitt4!L:P,2,0)</f>
        <v>0</v>
      </c>
      <c r="W2681" s="166">
        <f>VLOOKUP(L2681,Schnitt5!L:P,2,0)</f>
        <v>0</v>
      </c>
      <c r="X2681" s="166">
        <f>VLOOKUP(L2681,Schnitt6!L:P,2,0)</f>
        <v>0</v>
      </c>
      <c r="AA2681" s="166">
        <f>VLOOKUP(L2681,Schnitt1!L:P,3,0)</f>
        <v>0</v>
      </c>
      <c r="AB2681" s="166">
        <f>VLOOKUP(L2681,Schnitt2!L:P,3,0)</f>
        <v>0</v>
      </c>
      <c r="AC2681" s="166">
        <f>VLOOKUP(L2681,Schnitt3!L:P,3,0)</f>
        <v>0</v>
      </c>
      <c r="AD2681" s="166">
        <f>VLOOKUP(L2681,Schnitt4!L:P,3,0)</f>
        <v>0</v>
      </c>
      <c r="AE2681" s="166">
        <f>VLOOKUP(L2681,Schnitt5!L:P,3,0)</f>
        <v>0</v>
      </c>
      <c r="AF2681" s="166">
        <f>VLOOKUP(L2681,Schnitt6!L:P,3,0)</f>
        <v>0</v>
      </c>
    </row>
    <row r="2682" spans="12:32" x14ac:dyDescent="0.25">
      <c r="L2682" s="264">
        <f>Member!A2682</f>
        <v>0</v>
      </c>
      <c r="S2682" s="166">
        <f>VLOOKUP(L2682,Schnitt1!L:P,2,0)</f>
        <v>0</v>
      </c>
      <c r="T2682" s="166">
        <f>VLOOKUP(L2682,Schnitt2!L:P,2,0)</f>
        <v>0</v>
      </c>
      <c r="U2682" s="166">
        <f>VLOOKUP(L2682,Schnitt3!L:P,2,0)</f>
        <v>0</v>
      </c>
      <c r="V2682" s="166">
        <f>VLOOKUP(L2682,Schnitt4!L:P,2,0)</f>
        <v>0</v>
      </c>
      <c r="W2682" s="166">
        <f>VLOOKUP(L2682,Schnitt5!L:P,2,0)</f>
        <v>0</v>
      </c>
      <c r="X2682" s="166">
        <f>VLOOKUP(L2682,Schnitt6!L:P,2,0)</f>
        <v>0</v>
      </c>
      <c r="AA2682" s="166">
        <f>VLOOKUP(L2682,Schnitt1!L:P,3,0)</f>
        <v>0</v>
      </c>
      <c r="AB2682" s="166">
        <f>VLOOKUP(L2682,Schnitt2!L:P,3,0)</f>
        <v>0</v>
      </c>
      <c r="AC2682" s="166">
        <f>VLOOKUP(L2682,Schnitt3!L:P,3,0)</f>
        <v>0</v>
      </c>
      <c r="AD2682" s="166">
        <f>VLOOKUP(L2682,Schnitt4!L:P,3,0)</f>
        <v>0</v>
      </c>
      <c r="AE2682" s="166">
        <f>VLOOKUP(L2682,Schnitt5!L:P,3,0)</f>
        <v>0</v>
      </c>
      <c r="AF2682" s="166">
        <f>VLOOKUP(L2682,Schnitt6!L:P,3,0)</f>
        <v>0</v>
      </c>
    </row>
    <row r="2683" spans="12:32" x14ac:dyDescent="0.25">
      <c r="L2683" s="264">
        <f>Member!A2683</f>
        <v>0</v>
      </c>
      <c r="S2683" s="166">
        <f>VLOOKUP(L2683,Schnitt1!L:P,2,0)</f>
        <v>0</v>
      </c>
      <c r="T2683" s="166">
        <f>VLOOKUP(L2683,Schnitt2!L:P,2,0)</f>
        <v>0</v>
      </c>
      <c r="U2683" s="166">
        <f>VLOOKUP(L2683,Schnitt3!L:P,2,0)</f>
        <v>0</v>
      </c>
      <c r="V2683" s="166">
        <f>VLOOKUP(L2683,Schnitt4!L:P,2,0)</f>
        <v>0</v>
      </c>
      <c r="W2683" s="166">
        <f>VLOOKUP(L2683,Schnitt5!L:P,2,0)</f>
        <v>0</v>
      </c>
      <c r="X2683" s="166">
        <f>VLOOKUP(L2683,Schnitt6!L:P,2,0)</f>
        <v>0</v>
      </c>
      <c r="AA2683" s="166">
        <f>VLOOKUP(L2683,Schnitt1!L:P,3,0)</f>
        <v>0</v>
      </c>
      <c r="AB2683" s="166">
        <f>VLOOKUP(L2683,Schnitt2!L:P,3,0)</f>
        <v>0</v>
      </c>
      <c r="AC2683" s="166">
        <f>VLOOKUP(L2683,Schnitt3!L:P,3,0)</f>
        <v>0</v>
      </c>
      <c r="AD2683" s="166">
        <f>VLOOKUP(L2683,Schnitt4!L:P,3,0)</f>
        <v>0</v>
      </c>
      <c r="AE2683" s="166">
        <f>VLOOKUP(L2683,Schnitt5!L:P,3,0)</f>
        <v>0</v>
      </c>
      <c r="AF2683" s="166">
        <f>VLOOKUP(L2683,Schnitt6!L:P,3,0)</f>
        <v>0</v>
      </c>
    </row>
    <row r="2684" spans="12:32" x14ac:dyDescent="0.25">
      <c r="L2684" s="264">
        <f>Member!A2684</f>
        <v>0</v>
      </c>
      <c r="S2684" s="166">
        <f>VLOOKUP(L2684,Schnitt1!L:P,2,0)</f>
        <v>0</v>
      </c>
      <c r="T2684" s="166">
        <f>VLOOKUP(L2684,Schnitt2!L:P,2,0)</f>
        <v>0</v>
      </c>
      <c r="U2684" s="166">
        <f>VLOOKUP(L2684,Schnitt3!L:P,2,0)</f>
        <v>0</v>
      </c>
      <c r="V2684" s="166">
        <f>VLOOKUP(L2684,Schnitt4!L:P,2,0)</f>
        <v>0</v>
      </c>
      <c r="W2684" s="166">
        <f>VLOOKUP(L2684,Schnitt5!L:P,2,0)</f>
        <v>0</v>
      </c>
      <c r="X2684" s="166">
        <f>VLOOKUP(L2684,Schnitt6!L:P,2,0)</f>
        <v>0</v>
      </c>
      <c r="AA2684" s="166">
        <f>VLOOKUP(L2684,Schnitt1!L:P,3,0)</f>
        <v>0</v>
      </c>
      <c r="AB2684" s="166">
        <f>VLOOKUP(L2684,Schnitt2!L:P,3,0)</f>
        <v>0</v>
      </c>
      <c r="AC2684" s="166">
        <f>VLOOKUP(L2684,Schnitt3!L:P,3,0)</f>
        <v>0</v>
      </c>
      <c r="AD2684" s="166">
        <f>VLOOKUP(L2684,Schnitt4!L:P,3,0)</f>
        <v>0</v>
      </c>
      <c r="AE2684" s="166">
        <f>VLOOKUP(L2684,Schnitt5!L:P,3,0)</f>
        <v>0</v>
      </c>
      <c r="AF2684" s="166">
        <f>VLOOKUP(L2684,Schnitt6!L:P,3,0)</f>
        <v>0</v>
      </c>
    </row>
    <row r="2685" spans="12:32" x14ac:dyDescent="0.25">
      <c r="L2685" s="264">
        <f>Member!A2685</f>
        <v>0</v>
      </c>
      <c r="S2685" s="166">
        <f>VLOOKUP(L2685,Schnitt1!L:P,2,0)</f>
        <v>0</v>
      </c>
      <c r="T2685" s="166">
        <f>VLOOKUP(L2685,Schnitt2!L:P,2,0)</f>
        <v>0</v>
      </c>
      <c r="U2685" s="166">
        <f>VLOOKUP(L2685,Schnitt3!L:P,2,0)</f>
        <v>0</v>
      </c>
      <c r="V2685" s="166">
        <f>VLOOKUP(L2685,Schnitt4!L:P,2,0)</f>
        <v>0</v>
      </c>
      <c r="W2685" s="166">
        <f>VLOOKUP(L2685,Schnitt5!L:P,2,0)</f>
        <v>0</v>
      </c>
      <c r="X2685" s="166">
        <f>VLOOKUP(L2685,Schnitt6!L:P,2,0)</f>
        <v>0</v>
      </c>
      <c r="AA2685" s="166">
        <f>VLOOKUP(L2685,Schnitt1!L:P,3,0)</f>
        <v>0</v>
      </c>
      <c r="AB2685" s="166">
        <f>VLOOKUP(L2685,Schnitt2!L:P,3,0)</f>
        <v>0</v>
      </c>
      <c r="AC2685" s="166">
        <f>VLOOKUP(L2685,Schnitt3!L:P,3,0)</f>
        <v>0</v>
      </c>
      <c r="AD2685" s="166">
        <f>VLOOKUP(L2685,Schnitt4!L:P,3,0)</f>
        <v>0</v>
      </c>
      <c r="AE2685" s="166">
        <f>VLOOKUP(L2685,Schnitt5!L:P,3,0)</f>
        <v>0</v>
      </c>
      <c r="AF2685" s="166">
        <f>VLOOKUP(L2685,Schnitt6!L:P,3,0)</f>
        <v>0</v>
      </c>
    </row>
    <row r="2686" spans="12:32" x14ac:dyDescent="0.25">
      <c r="L2686" s="264">
        <f>Member!A2686</f>
        <v>0</v>
      </c>
      <c r="S2686" s="166">
        <f>VLOOKUP(L2686,Schnitt1!L:P,2,0)</f>
        <v>0</v>
      </c>
      <c r="T2686" s="166">
        <f>VLOOKUP(L2686,Schnitt2!L:P,2,0)</f>
        <v>0</v>
      </c>
      <c r="U2686" s="166">
        <f>VLOOKUP(L2686,Schnitt3!L:P,2,0)</f>
        <v>0</v>
      </c>
      <c r="V2686" s="166">
        <f>VLOOKUP(L2686,Schnitt4!L:P,2,0)</f>
        <v>0</v>
      </c>
      <c r="W2686" s="166">
        <f>VLOOKUP(L2686,Schnitt5!L:P,2,0)</f>
        <v>0</v>
      </c>
      <c r="X2686" s="166">
        <f>VLOOKUP(L2686,Schnitt6!L:P,2,0)</f>
        <v>0</v>
      </c>
      <c r="AA2686" s="166">
        <f>VLOOKUP(L2686,Schnitt1!L:P,3,0)</f>
        <v>0</v>
      </c>
      <c r="AB2686" s="166">
        <f>VLOOKUP(L2686,Schnitt2!L:P,3,0)</f>
        <v>0</v>
      </c>
      <c r="AC2686" s="166">
        <f>VLOOKUP(L2686,Schnitt3!L:P,3,0)</f>
        <v>0</v>
      </c>
      <c r="AD2686" s="166">
        <f>VLOOKUP(L2686,Schnitt4!L:P,3,0)</f>
        <v>0</v>
      </c>
      <c r="AE2686" s="166">
        <f>VLOOKUP(L2686,Schnitt5!L:P,3,0)</f>
        <v>0</v>
      </c>
      <c r="AF2686" s="166">
        <f>VLOOKUP(L2686,Schnitt6!L:P,3,0)</f>
        <v>0</v>
      </c>
    </row>
    <row r="2687" spans="12:32" x14ac:dyDescent="0.25">
      <c r="L2687" s="264">
        <f>Member!A2687</f>
        <v>0</v>
      </c>
      <c r="S2687" s="166">
        <f>VLOOKUP(L2687,Schnitt1!L:P,2,0)</f>
        <v>0</v>
      </c>
      <c r="T2687" s="166">
        <f>VLOOKUP(L2687,Schnitt2!L:P,2,0)</f>
        <v>0</v>
      </c>
      <c r="U2687" s="166">
        <f>VLOOKUP(L2687,Schnitt3!L:P,2,0)</f>
        <v>0</v>
      </c>
      <c r="V2687" s="166">
        <f>VLOOKUP(L2687,Schnitt4!L:P,2,0)</f>
        <v>0</v>
      </c>
      <c r="W2687" s="166">
        <f>VLOOKUP(L2687,Schnitt5!L:P,2,0)</f>
        <v>0</v>
      </c>
      <c r="X2687" s="166">
        <f>VLOOKUP(L2687,Schnitt6!L:P,2,0)</f>
        <v>0</v>
      </c>
      <c r="AA2687" s="166">
        <f>VLOOKUP(L2687,Schnitt1!L:P,3,0)</f>
        <v>0</v>
      </c>
      <c r="AB2687" s="166">
        <f>VLOOKUP(L2687,Schnitt2!L:P,3,0)</f>
        <v>0</v>
      </c>
      <c r="AC2687" s="166">
        <f>VLOOKUP(L2687,Schnitt3!L:P,3,0)</f>
        <v>0</v>
      </c>
      <c r="AD2687" s="166">
        <f>VLOOKUP(L2687,Schnitt4!L:P,3,0)</f>
        <v>0</v>
      </c>
      <c r="AE2687" s="166">
        <f>VLOOKUP(L2687,Schnitt5!L:P,3,0)</f>
        <v>0</v>
      </c>
      <c r="AF2687" s="166">
        <f>VLOOKUP(L2687,Schnitt6!L:P,3,0)</f>
        <v>0</v>
      </c>
    </row>
    <row r="2688" spans="12:32" x14ac:dyDescent="0.25">
      <c r="L2688" s="264">
        <f>Member!A2688</f>
        <v>0</v>
      </c>
      <c r="S2688" s="166">
        <f>VLOOKUP(L2688,Schnitt1!L:P,2,0)</f>
        <v>0</v>
      </c>
      <c r="T2688" s="166">
        <f>VLOOKUP(L2688,Schnitt2!L:P,2,0)</f>
        <v>0</v>
      </c>
      <c r="U2688" s="166">
        <f>VLOOKUP(L2688,Schnitt3!L:P,2,0)</f>
        <v>0</v>
      </c>
      <c r="V2688" s="166">
        <f>VLOOKUP(L2688,Schnitt4!L:P,2,0)</f>
        <v>0</v>
      </c>
      <c r="W2688" s="166">
        <f>VLOOKUP(L2688,Schnitt5!L:P,2,0)</f>
        <v>0</v>
      </c>
      <c r="X2688" s="166">
        <f>VLOOKUP(L2688,Schnitt6!L:P,2,0)</f>
        <v>0</v>
      </c>
      <c r="AA2688" s="166">
        <f>VLOOKUP(L2688,Schnitt1!L:P,3,0)</f>
        <v>0</v>
      </c>
      <c r="AB2688" s="166">
        <f>VLOOKUP(L2688,Schnitt2!L:P,3,0)</f>
        <v>0</v>
      </c>
      <c r="AC2688" s="166">
        <f>VLOOKUP(L2688,Schnitt3!L:P,3,0)</f>
        <v>0</v>
      </c>
      <c r="AD2688" s="166">
        <f>VLOOKUP(L2688,Schnitt4!L:P,3,0)</f>
        <v>0</v>
      </c>
      <c r="AE2688" s="166">
        <f>VLOOKUP(L2688,Schnitt5!L:P,3,0)</f>
        <v>0</v>
      </c>
      <c r="AF2688" s="166">
        <f>VLOOKUP(L2688,Schnitt6!L:P,3,0)</f>
        <v>0</v>
      </c>
    </row>
    <row r="2689" spans="12:32" x14ac:dyDescent="0.25">
      <c r="L2689" s="264">
        <f>Member!A2689</f>
        <v>0</v>
      </c>
      <c r="S2689" s="166">
        <f>VLOOKUP(L2689,Schnitt1!L:P,2,0)</f>
        <v>0</v>
      </c>
      <c r="T2689" s="166">
        <f>VLOOKUP(L2689,Schnitt2!L:P,2,0)</f>
        <v>0</v>
      </c>
      <c r="U2689" s="166">
        <f>VLOOKUP(L2689,Schnitt3!L:P,2,0)</f>
        <v>0</v>
      </c>
      <c r="V2689" s="166">
        <f>VLOOKUP(L2689,Schnitt4!L:P,2,0)</f>
        <v>0</v>
      </c>
      <c r="W2689" s="166">
        <f>VLOOKUP(L2689,Schnitt5!L:P,2,0)</f>
        <v>0</v>
      </c>
      <c r="X2689" s="166">
        <f>VLOOKUP(L2689,Schnitt6!L:P,2,0)</f>
        <v>0</v>
      </c>
      <c r="AA2689" s="166">
        <f>VLOOKUP(L2689,Schnitt1!L:P,3,0)</f>
        <v>0</v>
      </c>
      <c r="AB2689" s="166">
        <f>VLOOKUP(L2689,Schnitt2!L:P,3,0)</f>
        <v>0</v>
      </c>
      <c r="AC2689" s="166">
        <f>VLOOKUP(L2689,Schnitt3!L:P,3,0)</f>
        <v>0</v>
      </c>
      <c r="AD2689" s="166">
        <f>VLOOKUP(L2689,Schnitt4!L:P,3,0)</f>
        <v>0</v>
      </c>
      <c r="AE2689" s="166">
        <f>VLOOKUP(L2689,Schnitt5!L:P,3,0)</f>
        <v>0</v>
      </c>
      <c r="AF2689" s="166">
        <f>VLOOKUP(L2689,Schnitt6!L:P,3,0)</f>
        <v>0</v>
      </c>
    </row>
    <row r="2690" spans="12:32" x14ac:dyDescent="0.25">
      <c r="L2690" s="264">
        <f>Member!A2690</f>
        <v>0</v>
      </c>
      <c r="S2690" s="166">
        <f>VLOOKUP(L2690,Schnitt1!L:P,2,0)</f>
        <v>0</v>
      </c>
      <c r="T2690" s="166">
        <f>VLOOKUP(L2690,Schnitt2!L:P,2,0)</f>
        <v>0</v>
      </c>
      <c r="U2690" s="166">
        <f>VLOOKUP(L2690,Schnitt3!L:P,2,0)</f>
        <v>0</v>
      </c>
      <c r="V2690" s="166">
        <f>VLOOKUP(L2690,Schnitt4!L:P,2,0)</f>
        <v>0</v>
      </c>
      <c r="W2690" s="166">
        <f>VLOOKUP(L2690,Schnitt5!L:P,2,0)</f>
        <v>0</v>
      </c>
      <c r="X2690" s="166">
        <f>VLOOKUP(L2690,Schnitt6!L:P,2,0)</f>
        <v>0</v>
      </c>
      <c r="AA2690" s="166">
        <f>VLOOKUP(L2690,Schnitt1!L:P,3,0)</f>
        <v>0</v>
      </c>
      <c r="AB2690" s="166">
        <f>VLOOKUP(L2690,Schnitt2!L:P,3,0)</f>
        <v>0</v>
      </c>
      <c r="AC2690" s="166">
        <f>VLOOKUP(L2690,Schnitt3!L:P,3,0)</f>
        <v>0</v>
      </c>
      <c r="AD2690" s="166">
        <f>VLOOKUP(L2690,Schnitt4!L:P,3,0)</f>
        <v>0</v>
      </c>
      <c r="AE2690" s="166">
        <f>VLOOKUP(L2690,Schnitt5!L:P,3,0)</f>
        <v>0</v>
      </c>
      <c r="AF2690" s="166">
        <f>VLOOKUP(L2690,Schnitt6!L:P,3,0)</f>
        <v>0</v>
      </c>
    </row>
    <row r="2691" spans="12:32" x14ac:dyDescent="0.25">
      <c r="L2691" s="264">
        <f>Member!A2691</f>
        <v>0</v>
      </c>
      <c r="S2691" s="166">
        <f>VLOOKUP(L2691,Schnitt1!L:P,2,0)</f>
        <v>0</v>
      </c>
      <c r="T2691" s="166">
        <f>VLOOKUP(L2691,Schnitt2!L:P,2,0)</f>
        <v>0</v>
      </c>
      <c r="U2691" s="166">
        <f>VLOOKUP(L2691,Schnitt3!L:P,2,0)</f>
        <v>0</v>
      </c>
      <c r="V2691" s="166">
        <f>VLOOKUP(L2691,Schnitt4!L:P,2,0)</f>
        <v>0</v>
      </c>
      <c r="W2691" s="166">
        <f>VLOOKUP(L2691,Schnitt5!L:P,2,0)</f>
        <v>0</v>
      </c>
      <c r="X2691" s="166">
        <f>VLOOKUP(L2691,Schnitt6!L:P,2,0)</f>
        <v>0</v>
      </c>
      <c r="AA2691" s="166">
        <f>VLOOKUP(L2691,Schnitt1!L:P,3,0)</f>
        <v>0</v>
      </c>
      <c r="AB2691" s="166">
        <f>VLOOKUP(L2691,Schnitt2!L:P,3,0)</f>
        <v>0</v>
      </c>
      <c r="AC2691" s="166">
        <f>VLOOKUP(L2691,Schnitt3!L:P,3,0)</f>
        <v>0</v>
      </c>
      <c r="AD2691" s="166">
        <f>VLOOKUP(L2691,Schnitt4!L:P,3,0)</f>
        <v>0</v>
      </c>
      <c r="AE2691" s="166">
        <f>VLOOKUP(L2691,Schnitt5!L:P,3,0)</f>
        <v>0</v>
      </c>
      <c r="AF2691" s="166">
        <f>VLOOKUP(L2691,Schnitt6!L:P,3,0)</f>
        <v>0</v>
      </c>
    </row>
    <row r="2692" spans="12:32" x14ac:dyDescent="0.25">
      <c r="L2692" s="264">
        <f>Member!A2692</f>
        <v>0</v>
      </c>
      <c r="S2692" s="166">
        <f>VLOOKUP(L2692,Schnitt1!L:P,2,0)</f>
        <v>0</v>
      </c>
      <c r="T2692" s="166">
        <f>VLOOKUP(L2692,Schnitt2!L:P,2,0)</f>
        <v>0</v>
      </c>
      <c r="U2692" s="166">
        <f>VLOOKUP(L2692,Schnitt3!L:P,2,0)</f>
        <v>0</v>
      </c>
      <c r="V2692" s="166">
        <f>VLOOKUP(L2692,Schnitt4!L:P,2,0)</f>
        <v>0</v>
      </c>
      <c r="W2692" s="166">
        <f>VLOOKUP(L2692,Schnitt5!L:P,2,0)</f>
        <v>0</v>
      </c>
      <c r="X2692" s="166">
        <f>VLOOKUP(L2692,Schnitt6!L:P,2,0)</f>
        <v>0</v>
      </c>
      <c r="AA2692" s="166">
        <f>VLOOKUP(L2692,Schnitt1!L:P,3,0)</f>
        <v>0</v>
      </c>
      <c r="AB2692" s="166">
        <f>VLOOKUP(L2692,Schnitt2!L:P,3,0)</f>
        <v>0</v>
      </c>
      <c r="AC2692" s="166">
        <f>VLOOKUP(L2692,Schnitt3!L:P,3,0)</f>
        <v>0</v>
      </c>
      <c r="AD2692" s="166">
        <f>VLOOKUP(L2692,Schnitt4!L:P,3,0)</f>
        <v>0</v>
      </c>
      <c r="AE2692" s="166">
        <f>VLOOKUP(L2692,Schnitt5!L:P,3,0)</f>
        <v>0</v>
      </c>
      <c r="AF2692" s="166">
        <f>VLOOKUP(L2692,Schnitt6!L:P,3,0)</f>
        <v>0</v>
      </c>
    </row>
    <row r="2693" spans="12:32" x14ac:dyDescent="0.25">
      <c r="L2693" s="264">
        <f>Member!A2693</f>
        <v>0</v>
      </c>
      <c r="S2693" s="166">
        <f>VLOOKUP(L2693,Schnitt1!L:P,2,0)</f>
        <v>0</v>
      </c>
      <c r="T2693" s="166">
        <f>VLOOKUP(L2693,Schnitt2!L:P,2,0)</f>
        <v>0</v>
      </c>
      <c r="U2693" s="166">
        <f>VLOOKUP(L2693,Schnitt3!L:P,2,0)</f>
        <v>0</v>
      </c>
      <c r="V2693" s="166">
        <f>VLOOKUP(L2693,Schnitt4!L:P,2,0)</f>
        <v>0</v>
      </c>
      <c r="W2693" s="166">
        <f>VLOOKUP(L2693,Schnitt5!L:P,2,0)</f>
        <v>0</v>
      </c>
      <c r="X2693" s="166">
        <f>VLOOKUP(L2693,Schnitt6!L:P,2,0)</f>
        <v>0</v>
      </c>
      <c r="AA2693" s="166">
        <f>VLOOKUP(L2693,Schnitt1!L:P,3,0)</f>
        <v>0</v>
      </c>
      <c r="AB2693" s="166">
        <f>VLOOKUP(L2693,Schnitt2!L:P,3,0)</f>
        <v>0</v>
      </c>
      <c r="AC2693" s="166">
        <f>VLOOKUP(L2693,Schnitt3!L:P,3,0)</f>
        <v>0</v>
      </c>
      <c r="AD2693" s="166">
        <f>VLOOKUP(L2693,Schnitt4!L:P,3,0)</f>
        <v>0</v>
      </c>
      <c r="AE2693" s="166">
        <f>VLOOKUP(L2693,Schnitt5!L:P,3,0)</f>
        <v>0</v>
      </c>
      <c r="AF2693" s="166">
        <f>VLOOKUP(L2693,Schnitt6!L:P,3,0)</f>
        <v>0</v>
      </c>
    </row>
    <row r="2694" spans="12:32" x14ac:dyDescent="0.25">
      <c r="L2694" s="264">
        <f>Member!A2694</f>
        <v>0</v>
      </c>
      <c r="S2694" s="166">
        <f>VLOOKUP(L2694,Schnitt1!L:P,2,0)</f>
        <v>0</v>
      </c>
      <c r="T2694" s="166">
        <f>VLOOKUP(L2694,Schnitt2!L:P,2,0)</f>
        <v>0</v>
      </c>
      <c r="U2694" s="166">
        <f>VLOOKUP(L2694,Schnitt3!L:P,2,0)</f>
        <v>0</v>
      </c>
      <c r="V2694" s="166">
        <f>VLOOKUP(L2694,Schnitt4!L:P,2,0)</f>
        <v>0</v>
      </c>
      <c r="W2694" s="166">
        <f>VLOOKUP(L2694,Schnitt5!L:P,2,0)</f>
        <v>0</v>
      </c>
      <c r="X2694" s="166">
        <f>VLOOKUP(L2694,Schnitt6!L:P,2,0)</f>
        <v>0</v>
      </c>
      <c r="AA2694" s="166">
        <f>VLOOKUP(L2694,Schnitt1!L:P,3,0)</f>
        <v>0</v>
      </c>
      <c r="AB2694" s="166">
        <f>VLOOKUP(L2694,Schnitt2!L:P,3,0)</f>
        <v>0</v>
      </c>
      <c r="AC2694" s="166">
        <f>VLOOKUP(L2694,Schnitt3!L:P,3,0)</f>
        <v>0</v>
      </c>
      <c r="AD2694" s="166">
        <f>VLOOKUP(L2694,Schnitt4!L:P,3,0)</f>
        <v>0</v>
      </c>
      <c r="AE2694" s="166">
        <f>VLOOKUP(L2694,Schnitt5!L:P,3,0)</f>
        <v>0</v>
      </c>
      <c r="AF2694" s="166">
        <f>VLOOKUP(L2694,Schnitt6!L:P,3,0)</f>
        <v>0</v>
      </c>
    </row>
    <row r="2695" spans="12:32" x14ac:dyDescent="0.25">
      <c r="L2695" s="264">
        <f>Member!A2695</f>
        <v>0</v>
      </c>
      <c r="S2695" s="166">
        <f>VLOOKUP(L2695,Schnitt1!L:P,2,0)</f>
        <v>0</v>
      </c>
      <c r="T2695" s="166">
        <f>VLOOKUP(L2695,Schnitt2!L:P,2,0)</f>
        <v>0</v>
      </c>
      <c r="U2695" s="166">
        <f>VLOOKUP(L2695,Schnitt3!L:P,2,0)</f>
        <v>0</v>
      </c>
      <c r="V2695" s="166">
        <f>VLOOKUP(L2695,Schnitt4!L:P,2,0)</f>
        <v>0</v>
      </c>
      <c r="W2695" s="166">
        <f>VLOOKUP(L2695,Schnitt5!L:P,2,0)</f>
        <v>0</v>
      </c>
      <c r="X2695" s="166">
        <f>VLOOKUP(L2695,Schnitt6!L:P,2,0)</f>
        <v>0</v>
      </c>
      <c r="AA2695" s="166">
        <f>VLOOKUP(L2695,Schnitt1!L:P,3,0)</f>
        <v>0</v>
      </c>
      <c r="AB2695" s="166">
        <f>VLOOKUP(L2695,Schnitt2!L:P,3,0)</f>
        <v>0</v>
      </c>
      <c r="AC2695" s="166">
        <f>VLOOKUP(L2695,Schnitt3!L:P,3,0)</f>
        <v>0</v>
      </c>
      <c r="AD2695" s="166">
        <f>VLOOKUP(L2695,Schnitt4!L:P,3,0)</f>
        <v>0</v>
      </c>
      <c r="AE2695" s="166">
        <f>VLOOKUP(L2695,Schnitt5!L:P,3,0)</f>
        <v>0</v>
      </c>
      <c r="AF2695" s="166">
        <f>VLOOKUP(L2695,Schnitt6!L:P,3,0)</f>
        <v>0</v>
      </c>
    </row>
    <row r="2696" spans="12:32" x14ac:dyDescent="0.25">
      <c r="L2696" s="264">
        <f>Member!A2696</f>
        <v>0</v>
      </c>
      <c r="S2696" s="166">
        <f>VLOOKUP(L2696,Schnitt1!L:P,2,0)</f>
        <v>0</v>
      </c>
      <c r="T2696" s="166">
        <f>VLOOKUP(L2696,Schnitt2!L:P,2,0)</f>
        <v>0</v>
      </c>
      <c r="U2696" s="166">
        <f>VLOOKUP(L2696,Schnitt3!L:P,2,0)</f>
        <v>0</v>
      </c>
      <c r="V2696" s="166">
        <f>VLOOKUP(L2696,Schnitt4!L:P,2,0)</f>
        <v>0</v>
      </c>
      <c r="W2696" s="166">
        <f>VLOOKUP(L2696,Schnitt5!L:P,2,0)</f>
        <v>0</v>
      </c>
      <c r="X2696" s="166">
        <f>VLOOKUP(L2696,Schnitt6!L:P,2,0)</f>
        <v>0</v>
      </c>
      <c r="AA2696" s="166">
        <f>VLOOKUP(L2696,Schnitt1!L:P,3,0)</f>
        <v>0</v>
      </c>
      <c r="AB2696" s="166">
        <f>VLOOKUP(L2696,Schnitt2!L:P,3,0)</f>
        <v>0</v>
      </c>
      <c r="AC2696" s="166">
        <f>VLOOKUP(L2696,Schnitt3!L:P,3,0)</f>
        <v>0</v>
      </c>
      <c r="AD2696" s="166">
        <f>VLOOKUP(L2696,Schnitt4!L:P,3,0)</f>
        <v>0</v>
      </c>
      <c r="AE2696" s="166">
        <f>VLOOKUP(L2696,Schnitt5!L:P,3,0)</f>
        <v>0</v>
      </c>
      <c r="AF2696" s="166">
        <f>VLOOKUP(L2696,Schnitt6!L:P,3,0)</f>
        <v>0</v>
      </c>
    </row>
    <row r="2697" spans="12:32" x14ac:dyDescent="0.25">
      <c r="L2697" s="264">
        <f>Member!A2697</f>
        <v>0</v>
      </c>
      <c r="S2697" s="166">
        <f>VLOOKUP(L2697,Schnitt1!L:P,2,0)</f>
        <v>0</v>
      </c>
      <c r="T2697" s="166">
        <f>VLOOKUP(L2697,Schnitt2!L:P,2,0)</f>
        <v>0</v>
      </c>
      <c r="U2697" s="166">
        <f>VLOOKUP(L2697,Schnitt3!L:P,2,0)</f>
        <v>0</v>
      </c>
      <c r="V2697" s="166">
        <f>VLOOKUP(L2697,Schnitt4!L:P,2,0)</f>
        <v>0</v>
      </c>
      <c r="W2697" s="166">
        <f>VLOOKUP(L2697,Schnitt5!L:P,2,0)</f>
        <v>0</v>
      </c>
      <c r="X2697" s="166">
        <f>VLOOKUP(L2697,Schnitt6!L:P,2,0)</f>
        <v>0</v>
      </c>
      <c r="AA2697" s="166">
        <f>VLOOKUP(L2697,Schnitt1!L:P,3,0)</f>
        <v>0</v>
      </c>
      <c r="AB2697" s="166">
        <f>VLOOKUP(L2697,Schnitt2!L:P,3,0)</f>
        <v>0</v>
      </c>
      <c r="AC2697" s="166">
        <f>VLOOKUP(L2697,Schnitt3!L:P,3,0)</f>
        <v>0</v>
      </c>
      <c r="AD2697" s="166">
        <f>VLOOKUP(L2697,Schnitt4!L:P,3,0)</f>
        <v>0</v>
      </c>
      <c r="AE2697" s="166">
        <f>VLOOKUP(L2697,Schnitt5!L:P,3,0)</f>
        <v>0</v>
      </c>
      <c r="AF2697" s="166">
        <f>VLOOKUP(L2697,Schnitt6!L:P,3,0)</f>
        <v>0</v>
      </c>
    </row>
    <row r="2698" spans="12:32" x14ac:dyDescent="0.25">
      <c r="L2698" s="264">
        <f>Member!A2698</f>
        <v>0</v>
      </c>
      <c r="S2698" s="166">
        <f>VLOOKUP(L2698,Schnitt1!L:P,2,0)</f>
        <v>0</v>
      </c>
      <c r="T2698" s="166">
        <f>VLOOKUP(L2698,Schnitt2!L:P,2,0)</f>
        <v>0</v>
      </c>
      <c r="U2698" s="166">
        <f>VLOOKUP(L2698,Schnitt3!L:P,2,0)</f>
        <v>0</v>
      </c>
      <c r="V2698" s="166">
        <f>VLOOKUP(L2698,Schnitt4!L:P,2,0)</f>
        <v>0</v>
      </c>
      <c r="W2698" s="166">
        <f>VLOOKUP(L2698,Schnitt5!L:P,2,0)</f>
        <v>0</v>
      </c>
      <c r="X2698" s="166">
        <f>VLOOKUP(L2698,Schnitt6!L:P,2,0)</f>
        <v>0</v>
      </c>
      <c r="AA2698" s="166">
        <f>VLOOKUP(L2698,Schnitt1!L:P,3,0)</f>
        <v>0</v>
      </c>
      <c r="AB2698" s="166">
        <f>VLOOKUP(L2698,Schnitt2!L:P,3,0)</f>
        <v>0</v>
      </c>
      <c r="AC2698" s="166">
        <f>VLOOKUP(L2698,Schnitt3!L:P,3,0)</f>
        <v>0</v>
      </c>
      <c r="AD2698" s="166">
        <f>VLOOKUP(L2698,Schnitt4!L:P,3,0)</f>
        <v>0</v>
      </c>
      <c r="AE2698" s="166">
        <f>VLOOKUP(L2698,Schnitt5!L:P,3,0)</f>
        <v>0</v>
      </c>
      <c r="AF2698" s="166">
        <f>VLOOKUP(L2698,Schnitt6!L:P,3,0)</f>
        <v>0</v>
      </c>
    </row>
    <row r="2699" spans="12:32" x14ac:dyDescent="0.25">
      <c r="L2699" s="264">
        <f>Member!A2699</f>
        <v>0</v>
      </c>
      <c r="S2699" s="166">
        <f>VLOOKUP(L2699,Schnitt1!L:P,2,0)</f>
        <v>0</v>
      </c>
      <c r="T2699" s="166">
        <f>VLOOKUP(L2699,Schnitt2!L:P,2,0)</f>
        <v>0</v>
      </c>
      <c r="U2699" s="166">
        <f>VLOOKUP(L2699,Schnitt3!L:P,2,0)</f>
        <v>0</v>
      </c>
      <c r="V2699" s="166">
        <f>VLOOKUP(L2699,Schnitt4!L:P,2,0)</f>
        <v>0</v>
      </c>
      <c r="W2699" s="166">
        <f>VLOOKUP(L2699,Schnitt5!L:P,2,0)</f>
        <v>0</v>
      </c>
      <c r="X2699" s="166">
        <f>VLOOKUP(L2699,Schnitt6!L:P,2,0)</f>
        <v>0</v>
      </c>
      <c r="AA2699" s="166">
        <f>VLOOKUP(L2699,Schnitt1!L:P,3,0)</f>
        <v>0</v>
      </c>
      <c r="AB2699" s="166">
        <f>VLOOKUP(L2699,Schnitt2!L:P,3,0)</f>
        <v>0</v>
      </c>
      <c r="AC2699" s="166">
        <f>VLOOKUP(L2699,Schnitt3!L:P,3,0)</f>
        <v>0</v>
      </c>
      <c r="AD2699" s="166">
        <f>VLOOKUP(L2699,Schnitt4!L:P,3,0)</f>
        <v>0</v>
      </c>
      <c r="AE2699" s="166">
        <f>VLOOKUP(L2699,Schnitt5!L:P,3,0)</f>
        <v>0</v>
      </c>
      <c r="AF2699" s="166">
        <f>VLOOKUP(L2699,Schnitt6!L:P,3,0)</f>
        <v>0</v>
      </c>
    </row>
    <row r="2700" spans="12:32" x14ac:dyDescent="0.25">
      <c r="L2700" s="264">
        <f>Member!A2700</f>
        <v>0</v>
      </c>
      <c r="S2700" s="166">
        <f>VLOOKUP(L2700,Schnitt1!L:P,2,0)</f>
        <v>0</v>
      </c>
      <c r="T2700" s="166">
        <f>VLOOKUP(L2700,Schnitt2!L:P,2,0)</f>
        <v>0</v>
      </c>
      <c r="U2700" s="166">
        <f>VLOOKUP(L2700,Schnitt3!L:P,2,0)</f>
        <v>0</v>
      </c>
      <c r="V2700" s="166">
        <f>VLOOKUP(L2700,Schnitt4!L:P,2,0)</f>
        <v>0</v>
      </c>
      <c r="W2700" s="166">
        <f>VLOOKUP(L2700,Schnitt5!L:P,2,0)</f>
        <v>0</v>
      </c>
      <c r="X2700" s="166">
        <f>VLOOKUP(L2700,Schnitt6!L:P,2,0)</f>
        <v>0</v>
      </c>
      <c r="AA2700" s="166">
        <f>VLOOKUP(L2700,Schnitt1!L:P,3,0)</f>
        <v>0</v>
      </c>
      <c r="AB2700" s="166">
        <f>VLOOKUP(L2700,Schnitt2!L:P,3,0)</f>
        <v>0</v>
      </c>
      <c r="AC2700" s="166">
        <f>VLOOKUP(L2700,Schnitt3!L:P,3,0)</f>
        <v>0</v>
      </c>
      <c r="AD2700" s="166">
        <f>VLOOKUP(L2700,Schnitt4!L:P,3,0)</f>
        <v>0</v>
      </c>
      <c r="AE2700" s="166">
        <f>VLOOKUP(L2700,Schnitt5!L:P,3,0)</f>
        <v>0</v>
      </c>
      <c r="AF2700" s="166">
        <f>VLOOKUP(L2700,Schnitt6!L:P,3,0)</f>
        <v>0</v>
      </c>
    </row>
    <row r="2701" spans="12:32" x14ac:dyDescent="0.25">
      <c r="L2701" s="264">
        <f>Member!A2701</f>
        <v>0</v>
      </c>
      <c r="S2701" s="166">
        <f>VLOOKUP(L2701,Schnitt1!L:P,2,0)</f>
        <v>0</v>
      </c>
      <c r="T2701" s="166">
        <f>VLOOKUP(L2701,Schnitt2!L:P,2,0)</f>
        <v>0</v>
      </c>
      <c r="U2701" s="166">
        <f>VLOOKUP(L2701,Schnitt3!L:P,2,0)</f>
        <v>0</v>
      </c>
      <c r="V2701" s="166">
        <f>VLOOKUP(L2701,Schnitt4!L:P,2,0)</f>
        <v>0</v>
      </c>
      <c r="W2701" s="166">
        <f>VLOOKUP(L2701,Schnitt5!L:P,2,0)</f>
        <v>0</v>
      </c>
      <c r="X2701" s="166">
        <f>VLOOKUP(L2701,Schnitt6!L:P,2,0)</f>
        <v>0</v>
      </c>
      <c r="AA2701" s="166">
        <f>VLOOKUP(L2701,Schnitt1!L:P,3,0)</f>
        <v>0</v>
      </c>
      <c r="AB2701" s="166">
        <f>VLOOKUP(L2701,Schnitt2!L:P,3,0)</f>
        <v>0</v>
      </c>
      <c r="AC2701" s="166">
        <f>VLOOKUP(L2701,Schnitt3!L:P,3,0)</f>
        <v>0</v>
      </c>
      <c r="AD2701" s="166">
        <f>VLOOKUP(L2701,Schnitt4!L:P,3,0)</f>
        <v>0</v>
      </c>
      <c r="AE2701" s="166">
        <f>VLOOKUP(L2701,Schnitt5!L:P,3,0)</f>
        <v>0</v>
      </c>
      <c r="AF2701" s="166">
        <f>VLOOKUP(L2701,Schnitt6!L:P,3,0)</f>
        <v>0</v>
      </c>
    </row>
    <row r="2702" spans="12:32" x14ac:dyDescent="0.25">
      <c r="L2702" s="264">
        <f>Member!A2702</f>
        <v>0</v>
      </c>
      <c r="S2702" s="166">
        <f>VLOOKUP(L2702,Schnitt1!L:P,2,0)</f>
        <v>0</v>
      </c>
      <c r="T2702" s="166">
        <f>VLOOKUP(L2702,Schnitt2!L:P,2,0)</f>
        <v>0</v>
      </c>
      <c r="U2702" s="166">
        <f>VLOOKUP(L2702,Schnitt3!L:P,2,0)</f>
        <v>0</v>
      </c>
      <c r="V2702" s="166">
        <f>VLOOKUP(L2702,Schnitt4!L:P,2,0)</f>
        <v>0</v>
      </c>
      <c r="W2702" s="166">
        <f>VLOOKUP(L2702,Schnitt5!L:P,2,0)</f>
        <v>0</v>
      </c>
      <c r="X2702" s="166">
        <f>VLOOKUP(L2702,Schnitt6!L:P,2,0)</f>
        <v>0</v>
      </c>
      <c r="AA2702" s="166">
        <f>VLOOKUP(L2702,Schnitt1!L:P,3,0)</f>
        <v>0</v>
      </c>
      <c r="AB2702" s="166">
        <f>VLOOKUP(L2702,Schnitt2!L:P,3,0)</f>
        <v>0</v>
      </c>
      <c r="AC2702" s="166">
        <f>VLOOKUP(L2702,Schnitt3!L:P,3,0)</f>
        <v>0</v>
      </c>
      <c r="AD2702" s="166">
        <f>VLOOKUP(L2702,Schnitt4!L:P,3,0)</f>
        <v>0</v>
      </c>
      <c r="AE2702" s="166">
        <f>VLOOKUP(L2702,Schnitt5!L:P,3,0)</f>
        <v>0</v>
      </c>
      <c r="AF2702" s="166">
        <f>VLOOKUP(L2702,Schnitt6!L:P,3,0)</f>
        <v>0</v>
      </c>
    </row>
    <row r="2703" spans="12:32" x14ac:dyDescent="0.25">
      <c r="L2703" s="264">
        <f>Member!A2703</f>
        <v>0</v>
      </c>
      <c r="S2703" s="166">
        <f>VLOOKUP(L2703,Schnitt1!L:P,2,0)</f>
        <v>0</v>
      </c>
      <c r="T2703" s="166">
        <f>VLOOKUP(L2703,Schnitt2!L:P,2,0)</f>
        <v>0</v>
      </c>
      <c r="U2703" s="166">
        <f>VLOOKUP(L2703,Schnitt3!L:P,2,0)</f>
        <v>0</v>
      </c>
      <c r="V2703" s="166">
        <f>VLOOKUP(L2703,Schnitt4!L:P,2,0)</f>
        <v>0</v>
      </c>
      <c r="W2703" s="166">
        <f>VLOOKUP(L2703,Schnitt5!L:P,2,0)</f>
        <v>0</v>
      </c>
      <c r="X2703" s="166">
        <f>VLOOKUP(L2703,Schnitt6!L:P,2,0)</f>
        <v>0</v>
      </c>
      <c r="AA2703" s="166">
        <f>VLOOKUP(L2703,Schnitt1!L:P,3,0)</f>
        <v>0</v>
      </c>
      <c r="AB2703" s="166">
        <f>VLOOKUP(L2703,Schnitt2!L:P,3,0)</f>
        <v>0</v>
      </c>
      <c r="AC2703" s="166">
        <f>VLOOKUP(L2703,Schnitt3!L:P,3,0)</f>
        <v>0</v>
      </c>
      <c r="AD2703" s="166">
        <f>VLOOKUP(L2703,Schnitt4!L:P,3,0)</f>
        <v>0</v>
      </c>
      <c r="AE2703" s="166">
        <f>VLOOKUP(L2703,Schnitt5!L:P,3,0)</f>
        <v>0</v>
      </c>
      <c r="AF2703" s="166">
        <f>VLOOKUP(L2703,Schnitt6!L:P,3,0)</f>
        <v>0</v>
      </c>
    </row>
    <row r="2704" spans="12:32" x14ac:dyDescent="0.25">
      <c r="L2704" s="264">
        <f>Member!A2704</f>
        <v>0</v>
      </c>
      <c r="S2704" s="166">
        <f>VLOOKUP(L2704,Schnitt1!L:P,2,0)</f>
        <v>0</v>
      </c>
      <c r="T2704" s="166">
        <f>VLOOKUP(L2704,Schnitt2!L:P,2,0)</f>
        <v>0</v>
      </c>
      <c r="U2704" s="166">
        <f>VLOOKUP(L2704,Schnitt3!L:P,2,0)</f>
        <v>0</v>
      </c>
      <c r="V2704" s="166">
        <f>VLOOKUP(L2704,Schnitt4!L:P,2,0)</f>
        <v>0</v>
      </c>
      <c r="W2704" s="166">
        <f>VLOOKUP(L2704,Schnitt5!L:P,2,0)</f>
        <v>0</v>
      </c>
      <c r="X2704" s="166">
        <f>VLOOKUP(L2704,Schnitt6!L:P,2,0)</f>
        <v>0</v>
      </c>
      <c r="AA2704" s="166">
        <f>VLOOKUP(L2704,Schnitt1!L:P,3,0)</f>
        <v>0</v>
      </c>
      <c r="AB2704" s="166">
        <f>VLOOKUP(L2704,Schnitt2!L:P,3,0)</f>
        <v>0</v>
      </c>
      <c r="AC2704" s="166">
        <f>VLOOKUP(L2704,Schnitt3!L:P,3,0)</f>
        <v>0</v>
      </c>
      <c r="AD2704" s="166">
        <f>VLOOKUP(L2704,Schnitt4!L:P,3,0)</f>
        <v>0</v>
      </c>
      <c r="AE2704" s="166">
        <f>VLOOKUP(L2704,Schnitt5!L:P,3,0)</f>
        <v>0</v>
      </c>
      <c r="AF2704" s="166">
        <f>VLOOKUP(L2704,Schnitt6!L:P,3,0)</f>
        <v>0</v>
      </c>
    </row>
    <row r="2705" spans="12:32" x14ac:dyDescent="0.25">
      <c r="L2705" s="264">
        <f>Member!A2705</f>
        <v>0</v>
      </c>
      <c r="S2705" s="166">
        <f>VLOOKUP(L2705,Schnitt1!L:P,2,0)</f>
        <v>0</v>
      </c>
      <c r="T2705" s="166">
        <f>VLOOKUP(L2705,Schnitt2!L:P,2,0)</f>
        <v>0</v>
      </c>
      <c r="U2705" s="166">
        <f>VLOOKUP(L2705,Schnitt3!L:P,2,0)</f>
        <v>0</v>
      </c>
      <c r="V2705" s="166">
        <f>VLOOKUP(L2705,Schnitt4!L:P,2,0)</f>
        <v>0</v>
      </c>
      <c r="W2705" s="166">
        <f>VLOOKUP(L2705,Schnitt5!L:P,2,0)</f>
        <v>0</v>
      </c>
      <c r="X2705" s="166">
        <f>VLOOKUP(L2705,Schnitt6!L:P,2,0)</f>
        <v>0</v>
      </c>
      <c r="AA2705" s="166">
        <f>VLOOKUP(L2705,Schnitt1!L:P,3,0)</f>
        <v>0</v>
      </c>
      <c r="AB2705" s="166">
        <f>VLOOKUP(L2705,Schnitt2!L:P,3,0)</f>
        <v>0</v>
      </c>
      <c r="AC2705" s="166">
        <f>VLOOKUP(L2705,Schnitt3!L:P,3,0)</f>
        <v>0</v>
      </c>
      <c r="AD2705" s="166">
        <f>VLOOKUP(L2705,Schnitt4!L:P,3,0)</f>
        <v>0</v>
      </c>
      <c r="AE2705" s="166">
        <f>VLOOKUP(L2705,Schnitt5!L:P,3,0)</f>
        <v>0</v>
      </c>
      <c r="AF2705" s="166">
        <f>VLOOKUP(L2705,Schnitt6!L:P,3,0)</f>
        <v>0</v>
      </c>
    </row>
    <row r="2706" spans="12:32" x14ac:dyDescent="0.25">
      <c r="L2706" s="264">
        <f>Member!A2706</f>
        <v>0</v>
      </c>
      <c r="S2706" s="166">
        <f>VLOOKUP(L2706,Schnitt1!L:P,2,0)</f>
        <v>0</v>
      </c>
      <c r="T2706" s="166">
        <f>VLOOKUP(L2706,Schnitt2!L:P,2,0)</f>
        <v>0</v>
      </c>
      <c r="U2706" s="166">
        <f>VLOOKUP(L2706,Schnitt3!L:P,2,0)</f>
        <v>0</v>
      </c>
      <c r="V2706" s="166">
        <f>VLOOKUP(L2706,Schnitt4!L:P,2,0)</f>
        <v>0</v>
      </c>
      <c r="W2706" s="166">
        <f>VLOOKUP(L2706,Schnitt5!L:P,2,0)</f>
        <v>0</v>
      </c>
      <c r="X2706" s="166">
        <f>VLOOKUP(L2706,Schnitt6!L:P,2,0)</f>
        <v>0</v>
      </c>
      <c r="AA2706" s="166">
        <f>VLOOKUP(L2706,Schnitt1!L:P,3,0)</f>
        <v>0</v>
      </c>
      <c r="AB2706" s="166">
        <f>VLOOKUP(L2706,Schnitt2!L:P,3,0)</f>
        <v>0</v>
      </c>
      <c r="AC2706" s="166">
        <f>VLOOKUP(L2706,Schnitt3!L:P,3,0)</f>
        <v>0</v>
      </c>
      <c r="AD2706" s="166">
        <f>VLOOKUP(L2706,Schnitt4!L:P,3,0)</f>
        <v>0</v>
      </c>
      <c r="AE2706" s="166">
        <f>VLOOKUP(L2706,Schnitt5!L:P,3,0)</f>
        <v>0</v>
      </c>
      <c r="AF2706" s="166">
        <f>VLOOKUP(L2706,Schnitt6!L:P,3,0)</f>
        <v>0</v>
      </c>
    </row>
    <row r="2707" spans="12:32" x14ac:dyDescent="0.25">
      <c r="L2707" s="264">
        <f>Member!A2707</f>
        <v>0</v>
      </c>
      <c r="S2707" s="166">
        <f>VLOOKUP(L2707,Schnitt1!L:P,2,0)</f>
        <v>0</v>
      </c>
      <c r="T2707" s="166">
        <f>VLOOKUP(L2707,Schnitt2!L:P,2,0)</f>
        <v>0</v>
      </c>
      <c r="U2707" s="166">
        <f>VLOOKUP(L2707,Schnitt3!L:P,2,0)</f>
        <v>0</v>
      </c>
      <c r="V2707" s="166">
        <f>VLOOKUP(L2707,Schnitt4!L:P,2,0)</f>
        <v>0</v>
      </c>
      <c r="W2707" s="166">
        <f>VLOOKUP(L2707,Schnitt5!L:P,2,0)</f>
        <v>0</v>
      </c>
      <c r="X2707" s="166">
        <f>VLOOKUP(L2707,Schnitt6!L:P,2,0)</f>
        <v>0</v>
      </c>
      <c r="AA2707" s="166">
        <f>VLOOKUP(L2707,Schnitt1!L:P,3,0)</f>
        <v>0</v>
      </c>
      <c r="AB2707" s="166">
        <f>VLOOKUP(L2707,Schnitt2!L:P,3,0)</f>
        <v>0</v>
      </c>
      <c r="AC2707" s="166">
        <f>VLOOKUP(L2707,Schnitt3!L:P,3,0)</f>
        <v>0</v>
      </c>
      <c r="AD2707" s="166">
        <f>VLOOKUP(L2707,Schnitt4!L:P,3,0)</f>
        <v>0</v>
      </c>
      <c r="AE2707" s="166">
        <f>VLOOKUP(L2707,Schnitt5!L:P,3,0)</f>
        <v>0</v>
      </c>
      <c r="AF2707" s="166">
        <f>VLOOKUP(L2707,Schnitt6!L:P,3,0)</f>
        <v>0</v>
      </c>
    </row>
    <row r="2708" spans="12:32" x14ac:dyDescent="0.25">
      <c r="L2708" s="264">
        <f>Member!A2708</f>
        <v>0</v>
      </c>
      <c r="S2708" s="166">
        <f>VLOOKUP(L2708,Schnitt1!L:P,2,0)</f>
        <v>0</v>
      </c>
      <c r="T2708" s="166">
        <f>VLOOKUP(L2708,Schnitt2!L:P,2,0)</f>
        <v>0</v>
      </c>
      <c r="U2708" s="166">
        <f>VLOOKUP(L2708,Schnitt3!L:P,2,0)</f>
        <v>0</v>
      </c>
      <c r="V2708" s="166">
        <f>VLOOKUP(L2708,Schnitt4!L:P,2,0)</f>
        <v>0</v>
      </c>
      <c r="W2708" s="166">
        <f>VLOOKUP(L2708,Schnitt5!L:P,2,0)</f>
        <v>0</v>
      </c>
      <c r="X2708" s="166">
        <f>VLOOKUP(L2708,Schnitt6!L:P,2,0)</f>
        <v>0</v>
      </c>
      <c r="AA2708" s="166">
        <f>VLOOKUP(L2708,Schnitt1!L:P,3,0)</f>
        <v>0</v>
      </c>
      <c r="AB2708" s="166">
        <f>VLOOKUP(L2708,Schnitt2!L:P,3,0)</f>
        <v>0</v>
      </c>
      <c r="AC2708" s="166">
        <f>VLOOKUP(L2708,Schnitt3!L:P,3,0)</f>
        <v>0</v>
      </c>
      <c r="AD2708" s="166">
        <f>VLOOKUP(L2708,Schnitt4!L:P,3,0)</f>
        <v>0</v>
      </c>
      <c r="AE2708" s="166">
        <f>VLOOKUP(L2708,Schnitt5!L:P,3,0)</f>
        <v>0</v>
      </c>
      <c r="AF2708" s="166">
        <f>VLOOKUP(L2708,Schnitt6!L:P,3,0)</f>
        <v>0</v>
      </c>
    </row>
    <row r="2709" spans="12:32" x14ac:dyDescent="0.25">
      <c r="L2709" s="264">
        <f>Member!A2709</f>
        <v>0</v>
      </c>
      <c r="S2709" s="166">
        <f>VLOOKUP(L2709,Schnitt1!L:P,2,0)</f>
        <v>0</v>
      </c>
      <c r="T2709" s="166">
        <f>VLOOKUP(L2709,Schnitt2!L:P,2,0)</f>
        <v>0</v>
      </c>
      <c r="U2709" s="166">
        <f>VLOOKUP(L2709,Schnitt3!L:P,2,0)</f>
        <v>0</v>
      </c>
      <c r="V2709" s="166">
        <f>VLOOKUP(L2709,Schnitt4!L:P,2,0)</f>
        <v>0</v>
      </c>
      <c r="W2709" s="166">
        <f>VLOOKUP(L2709,Schnitt5!L:P,2,0)</f>
        <v>0</v>
      </c>
      <c r="X2709" s="166">
        <f>VLOOKUP(L2709,Schnitt6!L:P,2,0)</f>
        <v>0</v>
      </c>
      <c r="AA2709" s="166">
        <f>VLOOKUP(L2709,Schnitt1!L:P,3,0)</f>
        <v>0</v>
      </c>
      <c r="AB2709" s="166">
        <f>VLOOKUP(L2709,Schnitt2!L:P,3,0)</f>
        <v>0</v>
      </c>
      <c r="AC2709" s="166">
        <f>VLOOKUP(L2709,Schnitt3!L:P,3,0)</f>
        <v>0</v>
      </c>
      <c r="AD2709" s="166">
        <f>VLOOKUP(L2709,Schnitt4!L:P,3,0)</f>
        <v>0</v>
      </c>
      <c r="AE2709" s="166">
        <f>VLOOKUP(L2709,Schnitt5!L:P,3,0)</f>
        <v>0</v>
      </c>
      <c r="AF2709" s="166">
        <f>VLOOKUP(L2709,Schnitt6!L:P,3,0)</f>
        <v>0</v>
      </c>
    </row>
    <row r="2710" spans="12:32" x14ac:dyDescent="0.25">
      <c r="L2710" s="264">
        <f>Member!A2710</f>
        <v>0</v>
      </c>
      <c r="S2710" s="166">
        <f>VLOOKUP(L2710,Schnitt1!L:P,2,0)</f>
        <v>0</v>
      </c>
      <c r="T2710" s="166">
        <f>VLOOKUP(L2710,Schnitt2!L:P,2,0)</f>
        <v>0</v>
      </c>
      <c r="U2710" s="166">
        <f>VLOOKUP(L2710,Schnitt3!L:P,2,0)</f>
        <v>0</v>
      </c>
      <c r="V2710" s="166">
        <f>VLOOKUP(L2710,Schnitt4!L:P,2,0)</f>
        <v>0</v>
      </c>
      <c r="W2710" s="166">
        <f>VLOOKUP(L2710,Schnitt5!L:P,2,0)</f>
        <v>0</v>
      </c>
      <c r="X2710" s="166">
        <f>VLOOKUP(L2710,Schnitt6!L:P,2,0)</f>
        <v>0</v>
      </c>
      <c r="AA2710" s="166">
        <f>VLOOKUP(L2710,Schnitt1!L:P,3,0)</f>
        <v>0</v>
      </c>
      <c r="AB2710" s="166">
        <f>VLOOKUP(L2710,Schnitt2!L:P,3,0)</f>
        <v>0</v>
      </c>
      <c r="AC2710" s="166">
        <f>VLOOKUP(L2710,Schnitt3!L:P,3,0)</f>
        <v>0</v>
      </c>
      <c r="AD2710" s="166">
        <f>VLOOKUP(L2710,Schnitt4!L:P,3,0)</f>
        <v>0</v>
      </c>
      <c r="AE2710" s="166">
        <f>VLOOKUP(L2710,Schnitt5!L:P,3,0)</f>
        <v>0</v>
      </c>
      <c r="AF2710" s="166">
        <f>VLOOKUP(L2710,Schnitt6!L:P,3,0)</f>
        <v>0</v>
      </c>
    </row>
    <row r="2711" spans="12:32" x14ac:dyDescent="0.25">
      <c r="L2711" s="264">
        <f>Member!A2711</f>
        <v>0</v>
      </c>
      <c r="S2711" s="166">
        <f>VLOOKUP(L2711,Schnitt1!L:P,2,0)</f>
        <v>0</v>
      </c>
      <c r="T2711" s="166">
        <f>VLOOKUP(L2711,Schnitt2!L:P,2,0)</f>
        <v>0</v>
      </c>
      <c r="U2711" s="166">
        <f>VLOOKUP(L2711,Schnitt3!L:P,2,0)</f>
        <v>0</v>
      </c>
      <c r="V2711" s="166">
        <f>VLOOKUP(L2711,Schnitt4!L:P,2,0)</f>
        <v>0</v>
      </c>
      <c r="W2711" s="166">
        <f>VLOOKUP(L2711,Schnitt5!L:P,2,0)</f>
        <v>0</v>
      </c>
      <c r="X2711" s="166">
        <f>VLOOKUP(L2711,Schnitt6!L:P,2,0)</f>
        <v>0</v>
      </c>
      <c r="AA2711" s="166">
        <f>VLOOKUP(L2711,Schnitt1!L:P,3,0)</f>
        <v>0</v>
      </c>
      <c r="AB2711" s="166">
        <f>VLOOKUP(L2711,Schnitt2!L:P,3,0)</f>
        <v>0</v>
      </c>
      <c r="AC2711" s="166">
        <f>VLOOKUP(L2711,Schnitt3!L:P,3,0)</f>
        <v>0</v>
      </c>
      <c r="AD2711" s="166">
        <f>VLOOKUP(L2711,Schnitt4!L:P,3,0)</f>
        <v>0</v>
      </c>
      <c r="AE2711" s="166">
        <f>VLOOKUP(L2711,Schnitt5!L:P,3,0)</f>
        <v>0</v>
      </c>
      <c r="AF2711" s="166">
        <f>VLOOKUP(L2711,Schnitt6!L:P,3,0)</f>
        <v>0</v>
      </c>
    </row>
    <row r="2712" spans="12:32" x14ac:dyDescent="0.25">
      <c r="L2712" s="264">
        <f>Member!A2712</f>
        <v>0</v>
      </c>
      <c r="S2712" s="166">
        <f>VLOOKUP(L2712,Schnitt1!L:P,2,0)</f>
        <v>0</v>
      </c>
      <c r="T2712" s="166">
        <f>VLOOKUP(L2712,Schnitt2!L:P,2,0)</f>
        <v>0</v>
      </c>
      <c r="U2712" s="166">
        <f>VLOOKUP(L2712,Schnitt3!L:P,2,0)</f>
        <v>0</v>
      </c>
      <c r="V2712" s="166">
        <f>VLOOKUP(L2712,Schnitt4!L:P,2,0)</f>
        <v>0</v>
      </c>
      <c r="W2712" s="166">
        <f>VLOOKUP(L2712,Schnitt5!L:P,2,0)</f>
        <v>0</v>
      </c>
      <c r="X2712" s="166">
        <f>VLOOKUP(L2712,Schnitt6!L:P,2,0)</f>
        <v>0</v>
      </c>
      <c r="AA2712" s="166">
        <f>VLOOKUP(L2712,Schnitt1!L:P,3,0)</f>
        <v>0</v>
      </c>
      <c r="AB2712" s="166">
        <f>VLOOKUP(L2712,Schnitt2!L:P,3,0)</f>
        <v>0</v>
      </c>
      <c r="AC2712" s="166">
        <f>VLOOKUP(L2712,Schnitt3!L:P,3,0)</f>
        <v>0</v>
      </c>
      <c r="AD2712" s="166">
        <f>VLOOKUP(L2712,Schnitt4!L:P,3,0)</f>
        <v>0</v>
      </c>
      <c r="AE2712" s="166">
        <f>VLOOKUP(L2712,Schnitt5!L:P,3,0)</f>
        <v>0</v>
      </c>
      <c r="AF2712" s="166">
        <f>VLOOKUP(L2712,Schnitt6!L:P,3,0)</f>
        <v>0</v>
      </c>
    </row>
    <row r="2713" spans="12:32" x14ac:dyDescent="0.25">
      <c r="L2713" s="264">
        <f>Member!A2713</f>
        <v>0</v>
      </c>
      <c r="S2713" s="166">
        <f>VLOOKUP(L2713,Schnitt1!L:P,2,0)</f>
        <v>0</v>
      </c>
      <c r="T2713" s="166">
        <f>VLOOKUP(L2713,Schnitt2!L:P,2,0)</f>
        <v>0</v>
      </c>
      <c r="U2713" s="166">
        <f>VLOOKUP(L2713,Schnitt3!L:P,2,0)</f>
        <v>0</v>
      </c>
      <c r="V2713" s="166">
        <f>VLOOKUP(L2713,Schnitt4!L:P,2,0)</f>
        <v>0</v>
      </c>
      <c r="W2713" s="166">
        <f>VLOOKUP(L2713,Schnitt5!L:P,2,0)</f>
        <v>0</v>
      </c>
      <c r="X2713" s="166">
        <f>VLOOKUP(L2713,Schnitt6!L:P,2,0)</f>
        <v>0</v>
      </c>
      <c r="AA2713" s="166">
        <f>VLOOKUP(L2713,Schnitt1!L:P,3,0)</f>
        <v>0</v>
      </c>
      <c r="AB2713" s="166">
        <f>VLOOKUP(L2713,Schnitt2!L:P,3,0)</f>
        <v>0</v>
      </c>
      <c r="AC2713" s="166">
        <f>VLOOKUP(L2713,Schnitt3!L:P,3,0)</f>
        <v>0</v>
      </c>
      <c r="AD2713" s="166">
        <f>VLOOKUP(L2713,Schnitt4!L:P,3,0)</f>
        <v>0</v>
      </c>
      <c r="AE2713" s="166">
        <f>VLOOKUP(L2713,Schnitt5!L:P,3,0)</f>
        <v>0</v>
      </c>
      <c r="AF2713" s="166">
        <f>VLOOKUP(L2713,Schnitt6!L:P,3,0)</f>
        <v>0</v>
      </c>
    </row>
    <row r="2714" spans="12:32" x14ac:dyDescent="0.25">
      <c r="L2714" s="264">
        <f>Member!A2714</f>
        <v>0</v>
      </c>
      <c r="S2714" s="166">
        <f>VLOOKUP(L2714,Schnitt1!L:P,2,0)</f>
        <v>0</v>
      </c>
      <c r="T2714" s="166">
        <f>VLOOKUP(L2714,Schnitt2!L:P,2,0)</f>
        <v>0</v>
      </c>
      <c r="U2714" s="166">
        <f>VLOOKUP(L2714,Schnitt3!L:P,2,0)</f>
        <v>0</v>
      </c>
      <c r="V2714" s="166">
        <f>VLOOKUP(L2714,Schnitt4!L:P,2,0)</f>
        <v>0</v>
      </c>
      <c r="W2714" s="166">
        <f>VLOOKUP(L2714,Schnitt5!L:P,2,0)</f>
        <v>0</v>
      </c>
      <c r="X2714" s="166">
        <f>VLOOKUP(L2714,Schnitt6!L:P,2,0)</f>
        <v>0</v>
      </c>
      <c r="AA2714" s="166">
        <f>VLOOKUP(L2714,Schnitt1!L:P,3,0)</f>
        <v>0</v>
      </c>
      <c r="AB2714" s="166">
        <f>VLOOKUP(L2714,Schnitt2!L:P,3,0)</f>
        <v>0</v>
      </c>
      <c r="AC2714" s="166">
        <f>VLOOKUP(L2714,Schnitt3!L:P,3,0)</f>
        <v>0</v>
      </c>
      <c r="AD2714" s="166">
        <f>VLOOKUP(L2714,Schnitt4!L:P,3,0)</f>
        <v>0</v>
      </c>
      <c r="AE2714" s="166">
        <f>VLOOKUP(L2714,Schnitt5!L:P,3,0)</f>
        <v>0</v>
      </c>
      <c r="AF2714" s="166">
        <f>VLOOKUP(L2714,Schnitt6!L:P,3,0)</f>
        <v>0</v>
      </c>
    </row>
    <row r="2715" spans="12:32" x14ac:dyDescent="0.25">
      <c r="L2715" s="264">
        <f>Member!A2715</f>
        <v>0</v>
      </c>
      <c r="S2715" s="166">
        <f>VLOOKUP(L2715,Schnitt1!L:P,2,0)</f>
        <v>0</v>
      </c>
      <c r="T2715" s="166">
        <f>VLOOKUP(L2715,Schnitt2!L:P,2,0)</f>
        <v>0</v>
      </c>
      <c r="U2715" s="166">
        <f>VLOOKUP(L2715,Schnitt3!L:P,2,0)</f>
        <v>0</v>
      </c>
      <c r="V2715" s="166">
        <f>VLOOKUP(L2715,Schnitt4!L:P,2,0)</f>
        <v>0</v>
      </c>
      <c r="W2715" s="166">
        <f>VLOOKUP(L2715,Schnitt5!L:P,2,0)</f>
        <v>0</v>
      </c>
      <c r="X2715" s="166">
        <f>VLOOKUP(L2715,Schnitt6!L:P,2,0)</f>
        <v>0</v>
      </c>
      <c r="AA2715" s="166">
        <f>VLOOKUP(L2715,Schnitt1!L:P,3,0)</f>
        <v>0</v>
      </c>
      <c r="AB2715" s="166">
        <f>VLOOKUP(L2715,Schnitt2!L:P,3,0)</f>
        <v>0</v>
      </c>
      <c r="AC2715" s="166">
        <f>VLOOKUP(L2715,Schnitt3!L:P,3,0)</f>
        <v>0</v>
      </c>
      <c r="AD2715" s="166">
        <f>VLOOKUP(L2715,Schnitt4!L:P,3,0)</f>
        <v>0</v>
      </c>
      <c r="AE2715" s="166">
        <f>VLOOKUP(L2715,Schnitt5!L:P,3,0)</f>
        <v>0</v>
      </c>
      <c r="AF2715" s="166">
        <f>VLOOKUP(L2715,Schnitt6!L:P,3,0)</f>
        <v>0</v>
      </c>
    </row>
    <row r="2716" spans="12:32" x14ac:dyDescent="0.25">
      <c r="L2716" s="264">
        <f>Member!A2716</f>
        <v>0</v>
      </c>
      <c r="S2716" s="166">
        <f>VLOOKUP(L2716,Schnitt1!L:P,2,0)</f>
        <v>0</v>
      </c>
      <c r="T2716" s="166">
        <f>VLOOKUP(L2716,Schnitt2!L:P,2,0)</f>
        <v>0</v>
      </c>
      <c r="U2716" s="166">
        <f>VLOOKUP(L2716,Schnitt3!L:P,2,0)</f>
        <v>0</v>
      </c>
      <c r="V2716" s="166">
        <f>VLOOKUP(L2716,Schnitt4!L:P,2,0)</f>
        <v>0</v>
      </c>
      <c r="W2716" s="166">
        <f>VLOOKUP(L2716,Schnitt5!L:P,2,0)</f>
        <v>0</v>
      </c>
      <c r="X2716" s="166">
        <f>VLOOKUP(L2716,Schnitt6!L:P,2,0)</f>
        <v>0</v>
      </c>
      <c r="AA2716" s="166">
        <f>VLOOKUP(L2716,Schnitt1!L:P,3,0)</f>
        <v>0</v>
      </c>
      <c r="AB2716" s="166">
        <f>VLOOKUP(L2716,Schnitt2!L:P,3,0)</f>
        <v>0</v>
      </c>
      <c r="AC2716" s="166">
        <f>VLOOKUP(L2716,Schnitt3!L:P,3,0)</f>
        <v>0</v>
      </c>
      <c r="AD2716" s="166">
        <f>VLOOKUP(L2716,Schnitt4!L:P,3,0)</f>
        <v>0</v>
      </c>
      <c r="AE2716" s="166">
        <f>VLOOKUP(L2716,Schnitt5!L:P,3,0)</f>
        <v>0</v>
      </c>
      <c r="AF2716" s="166">
        <f>VLOOKUP(L2716,Schnitt6!L:P,3,0)</f>
        <v>0</v>
      </c>
    </row>
    <row r="2717" spans="12:32" x14ac:dyDescent="0.25">
      <c r="L2717" s="264">
        <f>Member!A2717</f>
        <v>0</v>
      </c>
      <c r="S2717" s="166">
        <f>VLOOKUP(L2717,Schnitt1!L:P,2,0)</f>
        <v>0</v>
      </c>
      <c r="T2717" s="166">
        <f>VLOOKUP(L2717,Schnitt2!L:P,2,0)</f>
        <v>0</v>
      </c>
      <c r="U2717" s="166">
        <f>VLOOKUP(L2717,Schnitt3!L:P,2,0)</f>
        <v>0</v>
      </c>
      <c r="V2717" s="166">
        <f>VLOOKUP(L2717,Schnitt4!L:P,2,0)</f>
        <v>0</v>
      </c>
      <c r="W2717" s="166">
        <f>VLOOKUP(L2717,Schnitt5!L:P,2,0)</f>
        <v>0</v>
      </c>
      <c r="X2717" s="166">
        <f>VLOOKUP(L2717,Schnitt6!L:P,2,0)</f>
        <v>0</v>
      </c>
      <c r="AA2717" s="166">
        <f>VLOOKUP(L2717,Schnitt1!L:P,3,0)</f>
        <v>0</v>
      </c>
      <c r="AB2717" s="166">
        <f>VLOOKUP(L2717,Schnitt2!L:P,3,0)</f>
        <v>0</v>
      </c>
      <c r="AC2717" s="166">
        <f>VLOOKUP(L2717,Schnitt3!L:P,3,0)</f>
        <v>0</v>
      </c>
      <c r="AD2717" s="166">
        <f>VLOOKUP(L2717,Schnitt4!L:P,3,0)</f>
        <v>0</v>
      </c>
      <c r="AE2717" s="166">
        <f>VLOOKUP(L2717,Schnitt5!L:P,3,0)</f>
        <v>0</v>
      </c>
      <c r="AF2717" s="166">
        <f>VLOOKUP(L2717,Schnitt6!L:P,3,0)</f>
        <v>0</v>
      </c>
    </row>
    <row r="2718" spans="12:32" x14ac:dyDescent="0.25">
      <c r="L2718" s="264">
        <f>Member!A2718</f>
        <v>0</v>
      </c>
      <c r="S2718" s="166">
        <f>VLOOKUP(L2718,Schnitt1!L:P,2,0)</f>
        <v>0</v>
      </c>
      <c r="T2718" s="166">
        <f>VLOOKUP(L2718,Schnitt2!L:P,2,0)</f>
        <v>0</v>
      </c>
      <c r="U2718" s="166">
        <f>VLOOKUP(L2718,Schnitt3!L:P,2,0)</f>
        <v>0</v>
      </c>
      <c r="V2718" s="166">
        <f>VLOOKUP(L2718,Schnitt4!L:P,2,0)</f>
        <v>0</v>
      </c>
      <c r="W2718" s="166">
        <f>VLOOKUP(L2718,Schnitt5!L:P,2,0)</f>
        <v>0</v>
      </c>
      <c r="X2718" s="166">
        <f>VLOOKUP(L2718,Schnitt6!L:P,2,0)</f>
        <v>0</v>
      </c>
      <c r="AA2718" s="166">
        <f>VLOOKUP(L2718,Schnitt1!L:P,3,0)</f>
        <v>0</v>
      </c>
      <c r="AB2718" s="166">
        <f>VLOOKUP(L2718,Schnitt2!L:P,3,0)</f>
        <v>0</v>
      </c>
      <c r="AC2718" s="166">
        <f>VLOOKUP(L2718,Schnitt3!L:P,3,0)</f>
        <v>0</v>
      </c>
      <c r="AD2718" s="166">
        <f>VLOOKUP(L2718,Schnitt4!L:P,3,0)</f>
        <v>0</v>
      </c>
      <c r="AE2718" s="166">
        <f>VLOOKUP(L2718,Schnitt5!L:P,3,0)</f>
        <v>0</v>
      </c>
      <c r="AF2718" s="166">
        <f>VLOOKUP(L2718,Schnitt6!L:P,3,0)</f>
        <v>0</v>
      </c>
    </row>
    <row r="2719" spans="12:32" x14ac:dyDescent="0.25">
      <c r="L2719" s="264">
        <f>Member!A2719</f>
        <v>0</v>
      </c>
      <c r="S2719" s="166">
        <f>VLOOKUP(L2719,Schnitt1!L:P,2,0)</f>
        <v>0</v>
      </c>
      <c r="T2719" s="166">
        <f>VLOOKUP(L2719,Schnitt2!L:P,2,0)</f>
        <v>0</v>
      </c>
      <c r="U2719" s="166">
        <f>VLOOKUP(L2719,Schnitt3!L:P,2,0)</f>
        <v>0</v>
      </c>
      <c r="V2719" s="166">
        <f>VLOOKUP(L2719,Schnitt4!L:P,2,0)</f>
        <v>0</v>
      </c>
      <c r="W2719" s="166">
        <f>VLOOKUP(L2719,Schnitt5!L:P,2,0)</f>
        <v>0</v>
      </c>
      <c r="X2719" s="166">
        <f>VLOOKUP(L2719,Schnitt6!L:P,2,0)</f>
        <v>0</v>
      </c>
      <c r="AA2719" s="166">
        <f>VLOOKUP(L2719,Schnitt1!L:P,3,0)</f>
        <v>0</v>
      </c>
      <c r="AB2719" s="166">
        <f>VLOOKUP(L2719,Schnitt2!L:P,3,0)</f>
        <v>0</v>
      </c>
      <c r="AC2719" s="166">
        <f>VLOOKUP(L2719,Schnitt3!L:P,3,0)</f>
        <v>0</v>
      </c>
      <c r="AD2719" s="166">
        <f>VLOOKUP(L2719,Schnitt4!L:P,3,0)</f>
        <v>0</v>
      </c>
      <c r="AE2719" s="166">
        <f>VLOOKUP(L2719,Schnitt5!L:P,3,0)</f>
        <v>0</v>
      </c>
      <c r="AF2719" s="166">
        <f>VLOOKUP(L2719,Schnitt6!L:P,3,0)</f>
        <v>0</v>
      </c>
    </row>
    <row r="2720" spans="12:32" x14ac:dyDescent="0.25">
      <c r="L2720" s="264">
        <f>Member!A2720</f>
        <v>0</v>
      </c>
      <c r="S2720" s="166">
        <f>VLOOKUP(L2720,Schnitt1!L:P,2,0)</f>
        <v>0</v>
      </c>
      <c r="T2720" s="166">
        <f>VLOOKUP(L2720,Schnitt2!L:P,2,0)</f>
        <v>0</v>
      </c>
      <c r="U2720" s="166">
        <f>VLOOKUP(L2720,Schnitt3!L:P,2,0)</f>
        <v>0</v>
      </c>
      <c r="V2720" s="166">
        <f>VLOOKUP(L2720,Schnitt4!L:P,2,0)</f>
        <v>0</v>
      </c>
      <c r="W2720" s="166">
        <f>VLOOKUP(L2720,Schnitt5!L:P,2,0)</f>
        <v>0</v>
      </c>
      <c r="X2720" s="166">
        <f>VLOOKUP(L2720,Schnitt6!L:P,2,0)</f>
        <v>0</v>
      </c>
      <c r="AA2720" s="166">
        <f>VLOOKUP(L2720,Schnitt1!L:P,3,0)</f>
        <v>0</v>
      </c>
      <c r="AB2720" s="166">
        <f>VLOOKUP(L2720,Schnitt2!L:P,3,0)</f>
        <v>0</v>
      </c>
      <c r="AC2720" s="166">
        <f>VLOOKUP(L2720,Schnitt3!L:P,3,0)</f>
        <v>0</v>
      </c>
      <c r="AD2720" s="166">
        <f>VLOOKUP(L2720,Schnitt4!L:P,3,0)</f>
        <v>0</v>
      </c>
      <c r="AE2720" s="166">
        <f>VLOOKUP(L2720,Schnitt5!L:P,3,0)</f>
        <v>0</v>
      </c>
      <c r="AF2720" s="166">
        <f>VLOOKUP(L2720,Schnitt6!L:P,3,0)</f>
        <v>0</v>
      </c>
    </row>
    <row r="2721" spans="12:32" x14ac:dyDescent="0.25">
      <c r="L2721" s="264">
        <f>Member!A2721</f>
        <v>0</v>
      </c>
      <c r="S2721" s="166">
        <f>VLOOKUP(L2721,Schnitt1!L:P,2,0)</f>
        <v>0</v>
      </c>
      <c r="T2721" s="166">
        <f>VLOOKUP(L2721,Schnitt2!L:P,2,0)</f>
        <v>0</v>
      </c>
      <c r="U2721" s="166">
        <f>VLOOKUP(L2721,Schnitt3!L:P,2,0)</f>
        <v>0</v>
      </c>
      <c r="V2721" s="166">
        <f>VLOOKUP(L2721,Schnitt4!L:P,2,0)</f>
        <v>0</v>
      </c>
      <c r="W2721" s="166">
        <f>VLOOKUP(L2721,Schnitt5!L:P,2,0)</f>
        <v>0</v>
      </c>
      <c r="X2721" s="166">
        <f>VLOOKUP(L2721,Schnitt6!L:P,2,0)</f>
        <v>0</v>
      </c>
      <c r="AA2721" s="166">
        <f>VLOOKUP(L2721,Schnitt1!L:P,3,0)</f>
        <v>0</v>
      </c>
      <c r="AB2721" s="166">
        <f>VLOOKUP(L2721,Schnitt2!L:P,3,0)</f>
        <v>0</v>
      </c>
      <c r="AC2721" s="166">
        <f>VLOOKUP(L2721,Schnitt3!L:P,3,0)</f>
        <v>0</v>
      </c>
      <c r="AD2721" s="166">
        <f>VLOOKUP(L2721,Schnitt4!L:P,3,0)</f>
        <v>0</v>
      </c>
      <c r="AE2721" s="166">
        <f>VLOOKUP(L2721,Schnitt5!L:P,3,0)</f>
        <v>0</v>
      </c>
      <c r="AF2721" s="166">
        <f>VLOOKUP(L2721,Schnitt6!L:P,3,0)</f>
        <v>0</v>
      </c>
    </row>
    <row r="2722" spans="12:32" x14ac:dyDescent="0.25">
      <c r="L2722" s="264">
        <f>Member!A2722</f>
        <v>0</v>
      </c>
      <c r="S2722" s="166">
        <f>VLOOKUP(L2722,Schnitt1!L:P,2,0)</f>
        <v>0</v>
      </c>
      <c r="T2722" s="166">
        <f>VLOOKUP(L2722,Schnitt2!L:P,2,0)</f>
        <v>0</v>
      </c>
      <c r="U2722" s="166">
        <f>VLOOKUP(L2722,Schnitt3!L:P,2,0)</f>
        <v>0</v>
      </c>
      <c r="V2722" s="166">
        <f>VLOOKUP(L2722,Schnitt4!L:P,2,0)</f>
        <v>0</v>
      </c>
      <c r="W2722" s="166">
        <f>VLOOKUP(L2722,Schnitt5!L:P,2,0)</f>
        <v>0</v>
      </c>
      <c r="X2722" s="166">
        <f>VLOOKUP(L2722,Schnitt6!L:P,2,0)</f>
        <v>0</v>
      </c>
      <c r="AA2722" s="166">
        <f>VLOOKUP(L2722,Schnitt1!L:P,3,0)</f>
        <v>0</v>
      </c>
      <c r="AB2722" s="166">
        <f>VLOOKUP(L2722,Schnitt2!L:P,3,0)</f>
        <v>0</v>
      </c>
      <c r="AC2722" s="166">
        <f>VLOOKUP(L2722,Schnitt3!L:P,3,0)</f>
        <v>0</v>
      </c>
      <c r="AD2722" s="166">
        <f>VLOOKUP(L2722,Schnitt4!L:P,3,0)</f>
        <v>0</v>
      </c>
      <c r="AE2722" s="166">
        <f>VLOOKUP(L2722,Schnitt5!L:P,3,0)</f>
        <v>0</v>
      </c>
      <c r="AF2722" s="166">
        <f>VLOOKUP(L2722,Schnitt6!L:P,3,0)</f>
        <v>0</v>
      </c>
    </row>
    <row r="2723" spans="12:32" x14ac:dyDescent="0.25">
      <c r="L2723" s="264">
        <f>Member!A2723</f>
        <v>0</v>
      </c>
      <c r="S2723" s="166">
        <f>VLOOKUP(L2723,Schnitt1!L:P,2,0)</f>
        <v>0</v>
      </c>
      <c r="T2723" s="166">
        <f>VLOOKUP(L2723,Schnitt2!L:P,2,0)</f>
        <v>0</v>
      </c>
      <c r="U2723" s="166">
        <f>VLOOKUP(L2723,Schnitt3!L:P,2,0)</f>
        <v>0</v>
      </c>
      <c r="V2723" s="166">
        <f>VLOOKUP(L2723,Schnitt4!L:P,2,0)</f>
        <v>0</v>
      </c>
      <c r="W2723" s="166">
        <f>VLOOKUP(L2723,Schnitt5!L:P,2,0)</f>
        <v>0</v>
      </c>
      <c r="X2723" s="166">
        <f>VLOOKUP(L2723,Schnitt6!L:P,2,0)</f>
        <v>0</v>
      </c>
      <c r="AA2723" s="166">
        <f>VLOOKUP(L2723,Schnitt1!L:P,3,0)</f>
        <v>0</v>
      </c>
      <c r="AB2723" s="166">
        <f>VLOOKUP(L2723,Schnitt2!L:P,3,0)</f>
        <v>0</v>
      </c>
      <c r="AC2723" s="166">
        <f>VLOOKUP(L2723,Schnitt3!L:P,3,0)</f>
        <v>0</v>
      </c>
      <c r="AD2723" s="166">
        <f>VLOOKUP(L2723,Schnitt4!L:P,3,0)</f>
        <v>0</v>
      </c>
      <c r="AE2723" s="166">
        <f>VLOOKUP(L2723,Schnitt5!L:P,3,0)</f>
        <v>0</v>
      </c>
      <c r="AF2723" s="166">
        <f>VLOOKUP(L2723,Schnitt6!L:P,3,0)</f>
        <v>0</v>
      </c>
    </row>
    <row r="2724" spans="12:32" x14ac:dyDescent="0.25">
      <c r="L2724" s="264">
        <f>Member!A2724</f>
        <v>0</v>
      </c>
      <c r="S2724" s="166">
        <f>VLOOKUP(L2724,Schnitt1!L:P,2,0)</f>
        <v>0</v>
      </c>
      <c r="T2724" s="166">
        <f>VLOOKUP(L2724,Schnitt2!L:P,2,0)</f>
        <v>0</v>
      </c>
      <c r="U2724" s="166">
        <f>VLOOKUP(L2724,Schnitt3!L:P,2,0)</f>
        <v>0</v>
      </c>
      <c r="V2724" s="166">
        <f>VLOOKUP(L2724,Schnitt4!L:P,2,0)</f>
        <v>0</v>
      </c>
      <c r="W2724" s="166">
        <f>VLOOKUP(L2724,Schnitt5!L:P,2,0)</f>
        <v>0</v>
      </c>
      <c r="X2724" s="166">
        <f>VLOOKUP(L2724,Schnitt6!L:P,2,0)</f>
        <v>0</v>
      </c>
      <c r="AA2724" s="166">
        <f>VLOOKUP(L2724,Schnitt1!L:P,3,0)</f>
        <v>0</v>
      </c>
      <c r="AB2724" s="166">
        <f>VLOOKUP(L2724,Schnitt2!L:P,3,0)</f>
        <v>0</v>
      </c>
      <c r="AC2724" s="166">
        <f>VLOOKUP(L2724,Schnitt3!L:P,3,0)</f>
        <v>0</v>
      </c>
      <c r="AD2724" s="166">
        <f>VLOOKUP(L2724,Schnitt4!L:P,3,0)</f>
        <v>0</v>
      </c>
      <c r="AE2724" s="166">
        <f>VLOOKUP(L2724,Schnitt5!L:P,3,0)</f>
        <v>0</v>
      </c>
      <c r="AF2724" s="166">
        <f>VLOOKUP(L2724,Schnitt6!L:P,3,0)</f>
        <v>0</v>
      </c>
    </row>
    <row r="2725" spans="12:32" x14ac:dyDescent="0.25">
      <c r="L2725" s="264">
        <f>Member!A2725</f>
        <v>0</v>
      </c>
      <c r="S2725" s="166">
        <f>VLOOKUP(L2725,Schnitt1!L:P,2,0)</f>
        <v>0</v>
      </c>
      <c r="T2725" s="166">
        <f>VLOOKUP(L2725,Schnitt2!L:P,2,0)</f>
        <v>0</v>
      </c>
      <c r="U2725" s="166">
        <f>VLOOKUP(L2725,Schnitt3!L:P,2,0)</f>
        <v>0</v>
      </c>
      <c r="V2725" s="166">
        <f>VLOOKUP(L2725,Schnitt4!L:P,2,0)</f>
        <v>0</v>
      </c>
      <c r="W2725" s="166">
        <f>VLOOKUP(L2725,Schnitt5!L:P,2,0)</f>
        <v>0</v>
      </c>
      <c r="X2725" s="166">
        <f>VLOOKUP(L2725,Schnitt6!L:P,2,0)</f>
        <v>0</v>
      </c>
      <c r="AA2725" s="166">
        <f>VLOOKUP(L2725,Schnitt1!L:P,3,0)</f>
        <v>0</v>
      </c>
      <c r="AB2725" s="166">
        <f>VLOOKUP(L2725,Schnitt2!L:P,3,0)</f>
        <v>0</v>
      </c>
      <c r="AC2725" s="166">
        <f>VLOOKUP(L2725,Schnitt3!L:P,3,0)</f>
        <v>0</v>
      </c>
      <c r="AD2725" s="166">
        <f>VLOOKUP(L2725,Schnitt4!L:P,3,0)</f>
        <v>0</v>
      </c>
      <c r="AE2725" s="166">
        <f>VLOOKUP(L2725,Schnitt5!L:P,3,0)</f>
        <v>0</v>
      </c>
      <c r="AF2725" s="166">
        <f>VLOOKUP(L2725,Schnitt6!L:P,3,0)</f>
        <v>0</v>
      </c>
    </row>
    <row r="2726" spans="12:32" x14ac:dyDescent="0.25">
      <c r="L2726" s="264">
        <f>Member!A2726</f>
        <v>0</v>
      </c>
      <c r="S2726" s="166">
        <f>VLOOKUP(L2726,Schnitt1!L:P,2,0)</f>
        <v>0</v>
      </c>
      <c r="T2726" s="166">
        <f>VLOOKUP(L2726,Schnitt2!L:P,2,0)</f>
        <v>0</v>
      </c>
      <c r="U2726" s="166">
        <f>VLOOKUP(L2726,Schnitt3!L:P,2,0)</f>
        <v>0</v>
      </c>
      <c r="V2726" s="166">
        <f>VLOOKUP(L2726,Schnitt4!L:P,2,0)</f>
        <v>0</v>
      </c>
      <c r="W2726" s="166">
        <f>VLOOKUP(L2726,Schnitt5!L:P,2,0)</f>
        <v>0</v>
      </c>
      <c r="X2726" s="166">
        <f>VLOOKUP(L2726,Schnitt6!L:P,2,0)</f>
        <v>0</v>
      </c>
      <c r="AA2726" s="166">
        <f>VLOOKUP(L2726,Schnitt1!L:P,3,0)</f>
        <v>0</v>
      </c>
      <c r="AB2726" s="166">
        <f>VLOOKUP(L2726,Schnitt2!L:P,3,0)</f>
        <v>0</v>
      </c>
      <c r="AC2726" s="166">
        <f>VLOOKUP(L2726,Schnitt3!L:P,3,0)</f>
        <v>0</v>
      </c>
      <c r="AD2726" s="166">
        <f>VLOOKUP(L2726,Schnitt4!L:P,3,0)</f>
        <v>0</v>
      </c>
      <c r="AE2726" s="166">
        <f>VLOOKUP(L2726,Schnitt5!L:P,3,0)</f>
        <v>0</v>
      </c>
      <c r="AF2726" s="166">
        <f>VLOOKUP(L2726,Schnitt6!L:P,3,0)</f>
        <v>0</v>
      </c>
    </row>
    <row r="2727" spans="12:32" x14ac:dyDescent="0.25">
      <c r="L2727" s="264">
        <f>Member!A2727</f>
        <v>0</v>
      </c>
      <c r="S2727" s="166">
        <f>VLOOKUP(L2727,Schnitt1!L:P,2,0)</f>
        <v>0</v>
      </c>
      <c r="T2727" s="166">
        <f>VLOOKUP(L2727,Schnitt2!L:P,2,0)</f>
        <v>0</v>
      </c>
      <c r="U2727" s="166">
        <f>VLOOKUP(L2727,Schnitt3!L:P,2,0)</f>
        <v>0</v>
      </c>
      <c r="V2727" s="166">
        <f>VLOOKUP(L2727,Schnitt4!L:P,2,0)</f>
        <v>0</v>
      </c>
      <c r="W2727" s="166">
        <f>VLOOKUP(L2727,Schnitt5!L:P,2,0)</f>
        <v>0</v>
      </c>
      <c r="X2727" s="166">
        <f>VLOOKUP(L2727,Schnitt6!L:P,2,0)</f>
        <v>0</v>
      </c>
      <c r="AA2727" s="166">
        <f>VLOOKUP(L2727,Schnitt1!L:P,3,0)</f>
        <v>0</v>
      </c>
      <c r="AB2727" s="166">
        <f>VLOOKUP(L2727,Schnitt2!L:P,3,0)</f>
        <v>0</v>
      </c>
      <c r="AC2727" s="166">
        <f>VLOOKUP(L2727,Schnitt3!L:P,3,0)</f>
        <v>0</v>
      </c>
      <c r="AD2727" s="166">
        <f>VLOOKUP(L2727,Schnitt4!L:P,3,0)</f>
        <v>0</v>
      </c>
      <c r="AE2727" s="166">
        <f>VLOOKUP(L2727,Schnitt5!L:P,3,0)</f>
        <v>0</v>
      </c>
      <c r="AF2727" s="166">
        <f>VLOOKUP(L2727,Schnitt6!L:P,3,0)</f>
        <v>0</v>
      </c>
    </row>
    <row r="2728" spans="12:32" x14ac:dyDescent="0.25">
      <c r="L2728" s="264">
        <f>Member!A2728</f>
        <v>0</v>
      </c>
      <c r="S2728" s="166">
        <f>VLOOKUP(L2728,Schnitt1!L:P,2,0)</f>
        <v>0</v>
      </c>
      <c r="T2728" s="166">
        <f>VLOOKUP(L2728,Schnitt2!L:P,2,0)</f>
        <v>0</v>
      </c>
      <c r="U2728" s="166">
        <f>VLOOKUP(L2728,Schnitt3!L:P,2,0)</f>
        <v>0</v>
      </c>
      <c r="V2728" s="166">
        <f>VLOOKUP(L2728,Schnitt4!L:P,2,0)</f>
        <v>0</v>
      </c>
      <c r="W2728" s="166">
        <f>VLOOKUP(L2728,Schnitt5!L:P,2,0)</f>
        <v>0</v>
      </c>
      <c r="X2728" s="166">
        <f>VLOOKUP(L2728,Schnitt6!L:P,2,0)</f>
        <v>0</v>
      </c>
      <c r="AA2728" s="166">
        <f>VLOOKUP(L2728,Schnitt1!L:P,3,0)</f>
        <v>0</v>
      </c>
      <c r="AB2728" s="166">
        <f>VLOOKUP(L2728,Schnitt2!L:P,3,0)</f>
        <v>0</v>
      </c>
      <c r="AC2728" s="166">
        <f>VLOOKUP(L2728,Schnitt3!L:P,3,0)</f>
        <v>0</v>
      </c>
      <c r="AD2728" s="166">
        <f>VLOOKUP(L2728,Schnitt4!L:P,3,0)</f>
        <v>0</v>
      </c>
      <c r="AE2728" s="166">
        <f>VLOOKUP(L2728,Schnitt5!L:P,3,0)</f>
        <v>0</v>
      </c>
      <c r="AF2728" s="166">
        <f>VLOOKUP(L2728,Schnitt6!L:P,3,0)</f>
        <v>0</v>
      </c>
    </row>
    <row r="2729" spans="12:32" x14ac:dyDescent="0.25">
      <c r="L2729" s="264">
        <f>Member!A2729</f>
        <v>0</v>
      </c>
      <c r="S2729" s="166">
        <f>VLOOKUP(L2729,Schnitt1!L:P,2,0)</f>
        <v>0</v>
      </c>
      <c r="T2729" s="166">
        <f>VLOOKUP(L2729,Schnitt2!L:P,2,0)</f>
        <v>0</v>
      </c>
      <c r="U2729" s="166">
        <f>VLOOKUP(L2729,Schnitt3!L:P,2,0)</f>
        <v>0</v>
      </c>
      <c r="V2729" s="166">
        <f>VLOOKUP(L2729,Schnitt4!L:P,2,0)</f>
        <v>0</v>
      </c>
      <c r="W2729" s="166">
        <f>VLOOKUP(L2729,Schnitt5!L:P,2,0)</f>
        <v>0</v>
      </c>
      <c r="X2729" s="166">
        <f>VLOOKUP(L2729,Schnitt6!L:P,2,0)</f>
        <v>0</v>
      </c>
      <c r="AA2729" s="166">
        <f>VLOOKUP(L2729,Schnitt1!L:P,3,0)</f>
        <v>0</v>
      </c>
      <c r="AB2729" s="166">
        <f>VLOOKUP(L2729,Schnitt2!L:P,3,0)</f>
        <v>0</v>
      </c>
      <c r="AC2729" s="166">
        <f>VLOOKUP(L2729,Schnitt3!L:P,3,0)</f>
        <v>0</v>
      </c>
      <c r="AD2729" s="166">
        <f>VLOOKUP(L2729,Schnitt4!L:P,3,0)</f>
        <v>0</v>
      </c>
      <c r="AE2729" s="166">
        <f>VLOOKUP(L2729,Schnitt5!L:P,3,0)</f>
        <v>0</v>
      </c>
      <c r="AF2729" s="166">
        <f>VLOOKUP(L2729,Schnitt6!L:P,3,0)</f>
        <v>0</v>
      </c>
    </row>
    <row r="2730" spans="12:32" x14ac:dyDescent="0.25">
      <c r="L2730" s="264">
        <f>Member!A2730</f>
        <v>0</v>
      </c>
      <c r="S2730" s="166">
        <f>VLOOKUP(L2730,Schnitt1!L:P,2,0)</f>
        <v>0</v>
      </c>
      <c r="T2730" s="166">
        <f>VLOOKUP(L2730,Schnitt2!L:P,2,0)</f>
        <v>0</v>
      </c>
      <c r="U2730" s="166">
        <f>VLOOKUP(L2730,Schnitt3!L:P,2,0)</f>
        <v>0</v>
      </c>
      <c r="V2730" s="166">
        <f>VLOOKUP(L2730,Schnitt4!L:P,2,0)</f>
        <v>0</v>
      </c>
      <c r="W2730" s="166">
        <f>VLOOKUP(L2730,Schnitt5!L:P,2,0)</f>
        <v>0</v>
      </c>
      <c r="X2730" s="166">
        <f>VLOOKUP(L2730,Schnitt6!L:P,2,0)</f>
        <v>0</v>
      </c>
      <c r="AA2730" s="166">
        <f>VLOOKUP(L2730,Schnitt1!L:P,3,0)</f>
        <v>0</v>
      </c>
      <c r="AB2730" s="166">
        <f>VLOOKUP(L2730,Schnitt2!L:P,3,0)</f>
        <v>0</v>
      </c>
      <c r="AC2730" s="166">
        <f>VLOOKUP(L2730,Schnitt3!L:P,3,0)</f>
        <v>0</v>
      </c>
      <c r="AD2730" s="166">
        <f>VLOOKUP(L2730,Schnitt4!L:P,3,0)</f>
        <v>0</v>
      </c>
      <c r="AE2730" s="166">
        <f>VLOOKUP(L2730,Schnitt5!L:P,3,0)</f>
        <v>0</v>
      </c>
      <c r="AF2730" s="166">
        <f>VLOOKUP(L2730,Schnitt6!L:P,3,0)</f>
        <v>0</v>
      </c>
    </row>
    <row r="2731" spans="12:32" x14ac:dyDescent="0.25">
      <c r="L2731" s="264">
        <f>Member!A2731</f>
        <v>0</v>
      </c>
      <c r="S2731" s="166">
        <f>VLOOKUP(L2731,Schnitt1!L:P,2,0)</f>
        <v>0</v>
      </c>
      <c r="T2731" s="166">
        <f>VLOOKUP(L2731,Schnitt2!L:P,2,0)</f>
        <v>0</v>
      </c>
      <c r="U2731" s="166">
        <f>VLOOKUP(L2731,Schnitt3!L:P,2,0)</f>
        <v>0</v>
      </c>
      <c r="V2731" s="166">
        <f>VLOOKUP(L2731,Schnitt4!L:P,2,0)</f>
        <v>0</v>
      </c>
      <c r="W2731" s="166">
        <f>VLOOKUP(L2731,Schnitt5!L:P,2,0)</f>
        <v>0</v>
      </c>
      <c r="X2731" s="166">
        <f>VLOOKUP(L2731,Schnitt6!L:P,2,0)</f>
        <v>0</v>
      </c>
      <c r="AA2731" s="166">
        <f>VLOOKUP(L2731,Schnitt1!L:P,3,0)</f>
        <v>0</v>
      </c>
      <c r="AB2731" s="166">
        <f>VLOOKUP(L2731,Schnitt2!L:P,3,0)</f>
        <v>0</v>
      </c>
      <c r="AC2731" s="166">
        <f>VLOOKUP(L2731,Schnitt3!L:P,3,0)</f>
        <v>0</v>
      </c>
      <c r="AD2731" s="166">
        <f>VLOOKUP(L2731,Schnitt4!L:P,3,0)</f>
        <v>0</v>
      </c>
      <c r="AE2731" s="166">
        <f>VLOOKUP(L2731,Schnitt5!L:P,3,0)</f>
        <v>0</v>
      </c>
      <c r="AF2731" s="166">
        <f>VLOOKUP(L2731,Schnitt6!L:P,3,0)</f>
        <v>0</v>
      </c>
    </row>
    <row r="2732" spans="12:32" x14ac:dyDescent="0.25">
      <c r="L2732" s="264">
        <f>Member!A2732</f>
        <v>0</v>
      </c>
      <c r="S2732" s="166">
        <f>VLOOKUP(L2732,Schnitt1!L:P,2,0)</f>
        <v>0</v>
      </c>
      <c r="T2732" s="166">
        <f>VLOOKUP(L2732,Schnitt2!L:P,2,0)</f>
        <v>0</v>
      </c>
      <c r="U2732" s="166">
        <f>VLOOKUP(L2732,Schnitt3!L:P,2,0)</f>
        <v>0</v>
      </c>
      <c r="V2732" s="166">
        <f>VLOOKUP(L2732,Schnitt4!L:P,2,0)</f>
        <v>0</v>
      </c>
      <c r="W2732" s="166">
        <f>VLOOKUP(L2732,Schnitt5!L:P,2,0)</f>
        <v>0</v>
      </c>
      <c r="X2732" s="166">
        <f>VLOOKUP(L2732,Schnitt6!L:P,2,0)</f>
        <v>0</v>
      </c>
      <c r="AA2732" s="166">
        <f>VLOOKUP(L2732,Schnitt1!L:P,3,0)</f>
        <v>0</v>
      </c>
      <c r="AB2732" s="166">
        <f>VLOOKUP(L2732,Schnitt2!L:P,3,0)</f>
        <v>0</v>
      </c>
      <c r="AC2732" s="166">
        <f>VLOOKUP(L2732,Schnitt3!L:P,3,0)</f>
        <v>0</v>
      </c>
      <c r="AD2732" s="166">
        <f>VLOOKUP(L2732,Schnitt4!L:P,3,0)</f>
        <v>0</v>
      </c>
      <c r="AE2732" s="166">
        <f>VLOOKUP(L2732,Schnitt5!L:P,3,0)</f>
        <v>0</v>
      </c>
      <c r="AF2732" s="166">
        <f>VLOOKUP(L2732,Schnitt6!L:P,3,0)</f>
        <v>0</v>
      </c>
    </row>
    <row r="2733" spans="12:32" x14ac:dyDescent="0.25">
      <c r="L2733" s="264">
        <f>Member!A2733</f>
        <v>0</v>
      </c>
      <c r="S2733" s="166">
        <f>VLOOKUP(L2733,Schnitt1!L:P,2,0)</f>
        <v>0</v>
      </c>
      <c r="T2733" s="166">
        <f>VLOOKUP(L2733,Schnitt2!L:P,2,0)</f>
        <v>0</v>
      </c>
      <c r="U2733" s="166">
        <f>VLOOKUP(L2733,Schnitt3!L:P,2,0)</f>
        <v>0</v>
      </c>
      <c r="V2733" s="166">
        <f>VLOOKUP(L2733,Schnitt4!L:P,2,0)</f>
        <v>0</v>
      </c>
      <c r="W2733" s="166">
        <f>VLOOKUP(L2733,Schnitt5!L:P,2,0)</f>
        <v>0</v>
      </c>
      <c r="X2733" s="166">
        <f>VLOOKUP(L2733,Schnitt6!L:P,2,0)</f>
        <v>0</v>
      </c>
      <c r="AA2733" s="166">
        <f>VLOOKUP(L2733,Schnitt1!L:P,3,0)</f>
        <v>0</v>
      </c>
      <c r="AB2733" s="166">
        <f>VLOOKUP(L2733,Schnitt2!L:P,3,0)</f>
        <v>0</v>
      </c>
      <c r="AC2733" s="166">
        <f>VLOOKUP(L2733,Schnitt3!L:P,3,0)</f>
        <v>0</v>
      </c>
      <c r="AD2733" s="166">
        <f>VLOOKUP(L2733,Schnitt4!L:P,3,0)</f>
        <v>0</v>
      </c>
      <c r="AE2733" s="166">
        <f>VLOOKUP(L2733,Schnitt5!L:P,3,0)</f>
        <v>0</v>
      </c>
      <c r="AF2733" s="166">
        <f>VLOOKUP(L2733,Schnitt6!L:P,3,0)</f>
        <v>0</v>
      </c>
    </row>
    <row r="2734" spans="12:32" x14ac:dyDescent="0.25">
      <c r="L2734" s="264">
        <f>Member!A2734</f>
        <v>0</v>
      </c>
      <c r="S2734" s="166">
        <f>VLOOKUP(L2734,Schnitt1!L:P,2,0)</f>
        <v>0</v>
      </c>
      <c r="T2734" s="166">
        <f>VLOOKUP(L2734,Schnitt2!L:P,2,0)</f>
        <v>0</v>
      </c>
      <c r="U2734" s="166">
        <f>VLOOKUP(L2734,Schnitt3!L:P,2,0)</f>
        <v>0</v>
      </c>
      <c r="V2734" s="166">
        <f>VLOOKUP(L2734,Schnitt4!L:P,2,0)</f>
        <v>0</v>
      </c>
      <c r="W2734" s="166">
        <f>VLOOKUP(L2734,Schnitt5!L:P,2,0)</f>
        <v>0</v>
      </c>
      <c r="X2734" s="166">
        <f>VLOOKUP(L2734,Schnitt6!L:P,2,0)</f>
        <v>0</v>
      </c>
      <c r="AA2734" s="166">
        <f>VLOOKUP(L2734,Schnitt1!L:P,3,0)</f>
        <v>0</v>
      </c>
      <c r="AB2734" s="166">
        <f>VLOOKUP(L2734,Schnitt2!L:P,3,0)</f>
        <v>0</v>
      </c>
      <c r="AC2734" s="166">
        <f>VLOOKUP(L2734,Schnitt3!L:P,3,0)</f>
        <v>0</v>
      </c>
      <c r="AD2734" s="166">
        <f>VLOOKUP(L2734,Schnitt4!L:P,3,0)</f>
        <v>0</v>
      </c>
      <c r="AE2734" s="166">
        <f>VLOOKUP(L2734,Schnitt5!L:P,3,0)</f>
        <v>0</v>
      </c>
      <c r="AF2734" s="166">
        <f>VLOOKUP(L2734,Schnitt6!L:P,3,0)</f>
        <v>0</v>
      </c>
    </row>
    <row r="2735" spans="12:32" x14ac:dyDescent="0.25">
      <c r="L2735" s="264">
        <f>Member!A2735</f>
        <v>0</v>
      </c>
      <c r="S2735" s="166">
        <f>VLOOKUP(L2735,Schnitt1!L:P,2,0)</f>
        <v>0</v>
      </c>
      <c r="T2735" s="166">
        <f>VLOOKUP(L2735,Schnitt2!L:P,2,0)</f>
        <v>0</v>
      </c>
      <c r="U2735" s="166">
        <f>VLOOKUP(L2735,Schnitt3!L:P,2,0)</f>
        <v>0</v>
      </c>
      <c r="V2735" s="166">
        <f>VLOOKUP(L2735,Schnitt4!L:P,2,0)</f>
        <v>0</v>
      </c>
      <c r="W2735" s="166">
        <f>VLOOKUP(L2735,Schnitt5!L:P,2,0)</f>
        <v>0</v>
      </c>
      <c r="X2735" s="166">
        <f>VLOOKUP(L2735,Schnitt6!L:P,2,0)</f>
        <v>0</v>
      </c>
      <c r="AA2735" s="166">
        <f>VLOOKUP(L2735,Schnitt1!L:P,3,0)</f>
        <v>0</v>
      </c>
      <c r="AB2735" s="166">
        <f>VLOOKUP(L2735,Schnitt2!L:P,3,0)</f>
        <v>0</v>
      </c>
      <c r="AC2735" s="166">
        <f>VLOOKUP(L2735,Schnitt3!L:P,3,0)</f>
        <v>0</v>
      </c>
      <c r="AD2735" s="166">
        <f>VLOOKUP(L2735,Schnitt4!L:P,3,0)</f>
        <v>0</v>
      </c>
      <c r="AE2735" s="166">
        <f>VLOOKUP(L2735,Schnitt5!L:P,3,0)</f>
        <v>0</v>
      </c>
      <c r="AF2735" s="166">
        <f>VLOOKUP(L2735,Schnitt6!L:P,3,0)</f>
        <v>0</v>
      </c>
    </row>
    <row r="2736" spans="12:32" x14ac:dyDescent="0.25">
      <c r="L2736" s="264">
        <f>Member!A2736</f>
        <v>0</v>
      </c>
      <c r="S2736" s="166">
        <f>VLOOKUP(L2736,Schnitt1!L:P,2,0)</f>
        <v>0</v>
      </c>
      <c r="T2736" s="166">
        <f>VLOOKUP(L2736,Schnitt2!L:P,2,0)</f>
        <v>0</v>
      </c>
      <c r="U2736" s="166">
        <f>VLOOKUP(L2736,Schnitt3!L:P,2,0)</f>
        <v>0</v>
      </c>
      <c r="V2736" s="166">
        <f>VLOOKUP(L2736,Schnitt4!L:P,2,0)</f>
        <v>0</v>
      </c>
      <c r="W2736" s="166">
        <f>VLOOKUP(L2736,Schnitt5!L:P,2,0)</f>
        <v>0</v>
      </c>
      <c r="X2736" s="166">
        <f>VLOOKUP(L2736,Schnitt6!L:P,2,0)</f>
        <v>0</v>
      </c>
      <c r="AA2736" s="166">
        <f>VLOOKUP(L2736,Schnitt1!L:P,3,0)</f>
        <v>0</v>
      </c>
      <c r="AB2736" s="166">
        <f>VLOOKUP(L2736,Schnitt2!L:P,3,0)</f>
        <v>0</v>
      </c>
      <c r="AC2736" s="166">
        <f>VLOOKUP(L2736,Schnitt3!L:P,3,0)</f>
        <v>0</v>
      </c>
      <c r="AD2736" s="166">
        <f>VLOOKUP(L2736,Schnitt4!L:P,3,0)</f>
        <v>0</v>
      </c>
      <c r="AE2736" s="166">
        <f>VLOOKUP(L2736,Schnitt5!L:P,3,0)</f>
        <v>0</v>
      </c>
      <c r="AF2736" s="166">
        <f>VLOOKUP(L2736,Schnitt6!L:P,3,0)</f>
        <v>0</v>
      </c>
    </row>
    <row r="2737" spans="12:32" x14ac:dyDescent="0.25">
      <c r="L2737" s="264">
        <f>Member!A2737</f>
        <v>0</v>
      </c>
      <c r="S2737" s="166">
        <f>VLOOKUP(L2737,Schnitt1!L:P,2,0)</f>
        <v>0</v>
      </c>
      <c r="T2737" s="166">
        <f>VLOOKUP(L2737,Schnitt2!L:P,2,0)</f>
        <v>0</v>
      </c>
      <c r="U2737" s="166">
        <f>VLOOKUP(L2737,Schnitt3!L:P,2,0)</f>
        <v>0</v>
      </c>
      <c r="V2737" s="166">
        <f>VLOOKUP(L2737,Schnitt4!L:P,2,0)</f>
        <v>0</v>
      </c>
      <c r="W2737" s="166">
        <f>VLOOKUP(L2737,Schnitt5!L:P,2,0)</f>
        <v>0</v>
      </c>
      <c r="X2737" s="166">
        <f>VLOOKUP(L2737,Schnitt6!L:P,2,0)</f>
        <v>0</v>
      </c>
      <c r="AA2737" s="166">
        <f>VLOOKUP(L2737,Schnitt1!L:P,3,0)</f>
        <v>0</v>
      </c>
      <c r="AB2737" s="166">
        <f>VLOOKUP(L2737,Schnitt2!L:P,3,0)</f>
        <v>0</v>
      </c>
      <c r="AC2737" s="166">
        <f>VLOOKUP(L2737,Schnitt3!L:P,3,0)</f>
        <v>0</v>
      </c>
      <c r="AD2737" s="166">
        <f>VLOOKUP(L2737,Schnitt4!L:P,3,0)</f>
        <v>0</v>
      </c>
      <c r="AE2737" s="166">
        <f>VLOOKUP(L2737,Schnitt5!L:P,3,0)</f>
        <v>0</v>
      </c>
      <c r="AF2737" s="166">
        <f>VLOOKUP(L2737,Schnitt6!L:P,3,0)</f>
        <v>0</v>
      </c>
    </row>
    <row r="2738" spans="12:32" x14ac:dyDescent="0.25">
      <c r="L2738" s="264">
        <f>Member!A2738</f>
        <v>0</v>
      </c>
      <c r="S2738" s="166">
        <f>VLOOKUP(L2738,Schnitt1!L:P,2,0)</f>
        <v>0</v>
      </c>
      <c r="T2738" s="166">
        <f>VLOOKUP(L2738,Schnitt2!L:P,2,0)</f>
        <v>0</v>
      </c>
      <c r="U2738" s="166">
        <f>VLOOKUP(L2738,Schnitt3!L:P,2,0)</f>
        <v>0</v>
      </c>
      <c r="V2738" s="166">
        <f>VLOOKUP(L2738,Schnitt4!L:P,2,0)</f>
        <v>0</v>
      </c>
      <c r="W2738" s="166">
        <f>VLOOKUP(L2738,Schnitt5!L:P,2,0)</f>
        <v>0</v>
      </c>
      <c r="X2738" s="166">
        <f>VLOOKUP(L2738,Schnitt6!L:P,2,0)</f>
        <v>0</v>
      </c>
      <c r="AA2738" s="166">
        <f>VLOOKUP(L2738,Schnitt1!L:P,3,0)</f>
        <v>0</v>
      </c>
      <c r="AB2738" s="166">
        <f>VLOOKUP(L2738,Schnitt2!L:P,3,0)</f>
        <v>0</v>
      </c>
      <c r="AC2738" s="166">
        <f>VLOOKUP(L2738,Schnitt3!L:P,3,0)</f>
        <v>0</v>
      </c>
      <c r="AD2738" s="166">
        <f>VLOOKUP(L2738,Schnitt4!L:P,3,0)</f>
        <v>0</v>
      </c>
      <c r="AE2738" s="166">
        <f>VLOOKUP(L2738,Schnitt5!L:P,3,0)</f>
        <v>0</v>
      </c>
      <c r="AF2738" s="166">
        <f>VLOOKUP(L2738,Schnitt6!L:P,3,0)</f>
        <v>0</v>
      </c>
    </row>
    <row r="2739" spans="12:32" x14ac:dyDescent="0.25">
      <c r="L2739" s="264">
        <f>Member!A2739</f>
        <v>0</v>
      </c>
      <c r="S2739" s="166">
        <f>VLOOKUP(L2739,Schnitt1!L:P,2,0)</f>
        <v>0</v>
      </c>
      <c r="T2739" s="166">
        <f>VLOOKUP(L2739,Schnitt2!L:P,2,0)</f>
        <v>0</v>
      </c>
      <c r="U2739" s="166">
        <f>VLOOKUP(L2739,Schnitt3!L:P,2,0)</f>
        <v>0</v>
      </c>
      <c r="V2739" s="166">
        <f>VLOOKUP(L2739,Schnitt4!L:P,2,0)</f>
        <v>0</v>
      </c>
      <c r="W2739" s="166">
        <f>VLOOKUP(L2739,Schnitt5!L:P,2,0)</f>
        <v>0</v>
      </c>
      <c r="X2739" s="166">
        <f>VLOOKUP(L2739,Schnitt6!L:P,2,0)</f>
        <v>0</v>
      </c>
      <c r="AA2739" s="166">
        <f>VLOOKUP(L2739,Schnitt1!L:P,3,0)</f>
        <v>0</v>
      </c>
      <c r="AB2739" s="166">
        <f>VLOOKUP(L2739,Schnitt2!L:P,3,0)</f>
        <v>0</v>
      </c>
      <c r="AC2739" s="166">
        <f>VLOOKUP(L2739,Schnitt3!L:P,3,0)</f>
        <v>0</v>
      </c>
      <c r="AD2739" s="166">
        <f>VLOOKUP(L2739,Schnitt4!L:P,3,0)</f>
        <v>0</v>
      </c>
      <c r="AE2739" s="166">
        <f>VLOOKUP(L2739,Schnitt5!L:P,3,0)</f>
        <v>0</v>
      </c>
      <c r="AF2739" s="166">
        <f>VLOOKUP(L2739,Schnitt6!L:P,3,0)</f>
        <v>0</v>
      </c>
    </row>
    <row r="2740" spans="12:32" x14ac:dyDescent="0.25">
      <c r="L2740" s="264">
        <f>Member!A2740</f>
        <v>0</v>
      </c>
      <c r="S2740" s="166">
        <f>VLOOKUP(L2740,Schnitt1!L:P,2,0)</f>
        <v>0</v>
      </c>
      <c r="T2740" s="166">
        <f>VLOOKUP(L2740,Schnitt2!L:P,2,0)</f>
        <v>0</v>
      </c>
      <c r="U2740" s="166">
        <f>VLOOKUP(L2740,Schnitt3!L:P,2,0)</f>
        <v>0</v>
      </c>
      <c r="V2740" s="166">
        <f>VLOOKUP(L2740,Schnitt4!L:P,2,0)</f>
        <v>0</v>
      </c>
      <c r="W2740" s="166">
        <f>VLOOKUP(L2740,Schnitt5!L:P,2,0)</f>
        <v>0</v>
      </c>
      <c r="X2740" s="166">
        <f>VLOOKUP(L2740,Schnitt6!L:P,2,0)</f>
        <v>0</v>
      </c>
      <c r="AA2740" s="166">
        <f>VLOOKUP(L2740,Schnitt1!L:P,3,0)</f>
        <v>0</v>
      </c>
      <c r="AB2740" s="166">
        <f>VLOOKUP(L2740,Schnitt2!L:P,3,0)</f>
        <v>0</v>
      </c>
      <c r="AC2740" s="166">
        <f>VLOOKUP(L2740,Schnitt3!L:P,3,0)</f>
        <v>0</v>
      </c>
      <c r="AD2740" s="166">
        <f>VLOOKUP(L2740,Schnitt4!L:P,3,0)</f>
        <v>0</v>
      </c>
      <c r="AE2740" s="166">
        <f>VLOOKUP(L2740,Schnitt5!L:P,3,0)</f>
        <v>0</v>
      </c>
      <c r="AF2740" s="166">
        <f>VLOOKUP(L2740,Schnitt6!L:P,3,0)</f>
        <v>0</v>
      </c>
    </row>
    <row r="2741" spans="12:32" x14ac:dyDescent="0.25">
      <c r="L2741" s="264">
        <f>Member!A2741</f>
        <v>0</v>
      </c>
      <c r="S2741" s="166">
        <f>VLOOKUP(L2741,Schnitt1!L:P,2,0)</f>
        <v>0</v>
      </c>
      <c r="T2741" s="166">
        <f>VLOOKUP(L2741,Schnitt2!L:P,2,0)</f>
        <v>0</v>
      </c>
      <c r="U2741" s="166">
        <f>VLOOKUP(L2741,Schnitt3!L:P,2,0)</f>
        <v>0</v>
      </c>
      <c r="V2741" s="166">
        <f>VLOOKUP(L2741,Schnitt4!L:P,2,0)</f>
        <v>0</v>
      </c>
      <c r="W2741" s="166">
        <f>VLOOKUP(L2741,Schnitt5!L:P,2,0)</f>
        <v>0</v>
      </c>
      <c r="X2741" s="166">
        <f>VLOOKUP(L2741,Schnitt6!L:P,2,0)</f>
        <v>0</v>
      </c>
      <c r="AA2741" s="166">
        <f>VLOOKUP(L2741,Schnitt1!L:P,3,0)</f>
        <v>0</v>
      </c>
      <c r="AB2741" s="166">
        <f>VLOOKUP(L2741,Schnitt2!L:P,3,0)</f>
        <v>0</v>
      </c>
      <c r="AC2741" s="166">
        <f>VLOOKUP(L2741,Schnitt3!L:P,3,0)</f>
        <v>0</v>
      </c>
      <c r="AD2741" s="166">
        <f>VLOOKUP(L2741,Schnitt4!L:P,3,0)</f>
        <v>0</v>
      </c>
      <c r="AE2741" s="166">
        <f>VLOOKUP(L2741,Schnitt5!L:P,3,0)</f>
        <v>0</v>
      </c>
      <c r="AF2741" s="166">
        <f>VLOOKUP(L2741,Schnitt6!L:P,3,0)</f>
        <v>0</v>
      </c>
    </row>
    <row r="2742" spans="12:32" x14ac:dyDescent="0.25">
      <c r="L2742" s="264">
        <f>Member!A2742</f>
        <v>0</v>
      </c>
      <c r="S2742" s="166">
        <f>VLOOKUP(L2742,Schnitt1!L:P,2,0)</f>
        <v>0</v>
      </c>
      <c r="T2742" s="166">
        <f>VLOOKUP(L2742,Schnitt2!L:P,2,0)</f>
        <v>0</v>
      </c>
      <c r="U2742" s="166">
        <f>VLOOKUP(L2742,Schnitt3!L:P,2,0)</f>
        <v>0</v>
      </c>
      <c r="V2742" s="166">
        <f>VLOOKUP(L2742,Schnitt4!L:P,2,0)</f>
        <v>0</v>
      </c>
      <c r="W2742" s="166">
        <f>VLOOKUP(L2742,Schnitt5!L:P,2,0)</f>
        <v>0</v>
      </c>
      <c r="X2742" s="166">
        <f>VLOOKUP(L2742,Schnitt6!L:P,2,0)</f>
        <v>0</v>
      </c>
      <c r="AA2742" s="166">
        <f>VLOOKUP(L2742,Schnitt1!L:P,3,0)</f>
        <v>0</v>
      </c>
      <c r="AB2742" s="166">
        <f>VLOOKUP(L2742,Schnitt2!L:P,3,0)</f>
        <v>0</v>
      </c>
      <c r="AC2742" s="166">
        <f>VLOOKUP(L2742,Schnitt3!L:P,3,0)</f>
        <v>0</v>
      </c>
      <c r="AD2742" s="166">
        <f>VLOOKUP(L2742,Schnitt4!L:P,3,0)</f>
        <v>0</v>
      </c>
      <c r="AE2742" s="166">
        <f>VLOOKUP(L2742,Schnitt5!L:P,3,0)</f>
        <v>0</v>
      </c>
      <c r="AF2742" s="166">
        <f>VLOOKUP(L2742,Schnitt6!L:P,3,0)</f>
        <v>0</v>
      </c>
    </row>
    <row r="2743" spans="12:32" x14ac:dyDescent="0.25">
      <c r="L2743" s="264">
        <f>Member!A2743</f>
        <v>0</v>
      </c>
      <c r="S2743" s="166">
        <f>VLOOKUP(L2743,Schnitt1!L:P,2,0)</f>
        <v>0</v>
      </c>
      <c r="T2743" s="166">
        <f>VLOOKUP(L2743,Schnitt2!L:P,2,0)</f>
        <v>0</v>
      </c>
      <c r="U2743" s="166">
        <f>VLOOKUP(L2743,Schnitt3!L:P,2,0)</f>
        <v>0</v>
      </c>
      <c r="V2743" s="166">
        <f>VLOOKUP(L2743,Schnitt4!L:P,2,0)</f>
        <v>0</v>
      </c>
      <c r="W2743" s="166">
        <f>VLOOKUP(L2743,Schnitt5!L:P,2,0)</f>
        <v>0</v>
      </c>
      <c r="X2743" s="166">
        <f>VLOOKUP(L2743,Schnitt6!L:P,2,0)</f>
        <v>0</v>
      </c>
      <c r="AA2743" s="166">
        <f>VLOOKUP(L2743,Schnitt1!L:P,3,0)</f>
        <v>0</v>
      </c>
      <c r="AB2743" s="166">
        <f>VLOOKUP(L2743,Schnitt2!L:P,3,0)</f>
        <v>0</v>
      </c>
      <c r="AC2743" s="166">
        <f>VLOOKUP(L2743,Schnitt3!L:P,3,0)</f>
        <v>0</v>
      </c>
      <c r="AD2743" s="166">
        <f>VLOOKUP(L2743,Schnitt4!L:P,3,0)</f>
        <v>0</v>
      </c>
      <c r="AE2743" s="166">
        <f>VLOOKUP(L2743,Schnitt5!L:P,3,0)</f>
        <v>0</v>
      </c>
      <c r="AF2743" s="166">
        <f>VLOOKUP(L2743,Schnitt6!L:P,3,0)</f>
        <v>0</v>
      </c>
    </row>
    <row r="2744" spans="12:32" x14ac:dyDescent="0.25">
      <c r="L2744" s="264">
        <f>Member!A2744</f>
        <v>0</v>
      </c>
      <c r="S2744" s="166">
        <f>VLOOKUP(L2744,Schnitt1!L:P,2,0)</f>
        <v>0</v>
      </c>
      <c r="T2744" s="166">
        <f>VLOOKUP(L2744,Schnitt2!L:P,2,0)</f>
        <v>0</v>
      </c>
      <c r="U2744" s="166">
        <f>VLOOKUP(L2744,Schnitt3!L:P,2,0)</f>
        <v>0</v>
      </c>
      <c r="V2744" s="166">
        <f>VLOOKUP(L2744,Schnitt4!L:P,2,0)</f>
        <v>0</v>
      </c>
      <c r="W2744" s="166">
        <f>VLOOKUP(L2744,Schnitt5!L:P,2,0)</f>
        <v>0</v>
      </c>
      <c r="X2744" s="166">
        <f>VLOOKUP(L2744,Schnitt6!L:P,2,0)</f>
        <v>0</v>
      </c>
      <c r="AA2744" s="166">
        <f>VLOOKUP(L2744,Schnitt1!L:P,3,0)</f>
        <v>0</v>
      </c>
      <c r="AB2744" s="166">
        <f>VLOOKUP(L2744,Schnitt2!L:P,3,0)</f>
        <v>0</v>
      </c>
      <c r="AC2744" s="166">
        <f>VLOOKUP(L2744,Schnitt3!L:P,3,0)</f>
        <v>0</v>
      </c>
      <c r="AD2744" s="166">
        <f>VLOOKUP(L2744,Schnitt4!L:P,3,0)</f>
        <v>0</v>
      </c>
      <c r="AE2744" s="166">
        <f>VLOOKUP(L2744,Schnitt5!L:P,3,0)</f>
        <v>0</v>
      </c>
      <c r="AF2744" s="166">
        <f>VLOOKUP(L2744,Schnitt6!L:P,3,0)</f>
        <v>0</v>
      </c>
    </row>
    <row r="2745" spans="12:32" x14ac:dyDescent="0.25">
      <c r="L2745" s="264">
        <f>Member!A2745</f>
        <v>0</v>
      </c>
      <c r="S2745" s="166">
        <f>VLOOKUP(L2745,Schnitt1!L:P,2,0)</f>
        <v>0</v>
      </c>
      <c r="T2745" s="166">
        <f>VLOOKUP(L2745,Schnitt2!L:P,2,0)</f>
        <v>0</v>
      </c>
      <c r="U2745" s="166">
        <f>VLOOKUP(L2745,Schnitt3!L:P,2,0)</f>
        <v>0</v>
      </c>
      <c r="V2745" s="166">
        <f>VLOOKUP(L2745,Schnitt4!L:P,2,0)</f>
        <v>0</v>
      </c>
      <c r="W2745" s="166">
        <f>VLOOKUP(L2745,Schnitt5!L:P,2,0)</f>
        <v>0</v>
      </c>
      <c r="X2745" s="166">
        <f>VLOOKUP(L2745,Schnitt6!L:P,2,0)</f>
        <v>0</v>
      </c>
      <c r="AA2745" s="166">
        <f>VLOOKUP(L2745,Schnitt1!L:P,3,0)</f>
        <v>0</v>
      </c>
      <c r="AB2745" s="166">
        <f>VLOOKUP(L2745,Schnitt2!L:P,3,0)</f>
        <v>0</v>
      </c>
      <c r="AC2745" s="166">
        <f>VLOOKUP(L2745,Schnitt3!L:P,3,0)</f>
        <v>0</v>
      </c>
      <c r="AD2745" s="166">
        <f>VLOOKUP(L2745,Schnitt4!L:P,3,0)</f>
        <v>0</v>
      </c>
      <c r="AE2745" s="166">
        <f>VLOOKUP(L2745,Schnitt5!L:P,3,0)</f>
        <v>0</v>
      </c>
      <c r="AF2745" s="166">
        <f>VLOOKUP(L2745,Schnitt6!L:P,3,0)</f>
        <v>0</v>
      </c>
    </row>
    <row r="2746" spans="12:32" x14ac:dyDescent="0.25">
      <c r="L2746" s="264">
        <f>Member!A2746</f>
        <v>0</v>
      </c>
      <c r="S2746" s="166">
        <f>VLOOKUP(L2746,Schnitt1!L:P,2,0)</f>
        <v>0</v>
      </c>
      <c r="T2746" s="166">
        <f>VLOOKUP(L2746,Schnitt2!L:P,2,0)</f>
        <v>0</v>
      </c>
      <c r="U2746" s="166">
        <f>VLOOKUP(L2746,Schnitt3!L:P,2,0)</f>
        <v>0</v>
      </c>
      <c r="V2746" s="166">
        <f>VLOOKUP(L2746,Schnitt4!L:P,2,0)</f>
        <v>0</v>
      </c>
      <c r="W2746" s="166">
        <f>VLOOKUP(L2746,Schnitt5!L:P,2,0)</f>
        <v>0</v>
      </c>
      <c r="X2746" s="166">
        <f>VLOOKUP(L2746,Schnitt6!L:P,2,0)</f>
        <v>0</v>
      </c>
      <c r="AA2746" s="166">
        <f>VLOOKUP(L2746,Schnitt1!L:P,3,0)</f>
        <v>0</v>
      </c>
      <c r="AB2746" s="166">
        <f>VLOOKUP(L2746,Schnitt2!L:P,3,0)</f>
        <v>0</v>
      </c>
      <c r="AC2746" s="166">
        <f>VLOOKUP(L2746,Schnitt3!L:P,3,0)</f>
        <v>0</v>
      </c>
      <c r="AD2746" s="166">
        <f>VLOOKUP(L2746,Schnitt4!L:P,3,0)</f>
        <v>0</v>
      </c>
      <c r="AE2746" s="166">
        <f>VLOOKUP(L2746,Schnitt5!L:P,3,0)</f>
        <v>0</v>
      </c>
      <c r="AF2746" s="166">
        <f>VLOOKUP(L2746,Schnitt6!L:P,3,0)</f>
        <v>0</v>
      </c>
    </row>
    <row r="2747" spans="12:32" x14ac:dyDescent="0.25">
      <c r="L2747" s="264">
        <f>Member!A2747</f>
        <v>0</v>
      </c>
      <c r="S2747" s="166">
        <f>VLOOKUP(L2747,Schnitt1!L:P,2,0)</f>
        <v>0</v>
      </c>
      <c r="T2747" s="166">
        <f>VLOOKUP(L2747,Schnitt2!L:P,2,0)</f>
        <v>0</v>
      </c>
      <c r="U2747" s="166">
        <f>VLOOKUP(L2747,Schnitt3!L:P,2,0)</f>
        <v>0</v>
      </c>
      <c r="V2747" s="166">
        <f>VLOOKUP(L2747,Schnitt4!L:P,2,0)</f>
        <v>0</v>
      </c>
      <c r="W2747" s="166">
        <f>VLOOKUP(L2747,Schnitt5!L:P,2,0)</f>
        <v>0</v>
      </c>
      <c r="X2747" s="166">
        <f>VLOOKUP(L2747,Schnitt6!L:P,2,0)</f>
        <v>0</v>
      </c>
      <c r="AA2747" s="166">
        <f>VLOOKUP(L2747,Schnitt1!L:P,3,0)</f>
        <v>0</v>
      </c>
      <c r="AB2747" s="166">
        <f>VLOOKUP(L2747,Schnitt2!L:P,3,0)</f>
        <v>0</v>
      </c>
      <c r="AC2747" s="166">
        <f>VLOOKUP(L2747,Schnitt3!L:P,3,0)</f>
        <v>0</v>
      </c>
      <c r="AD2747" s="166">
        <f>VLOOKUP(L2747,Schnitt4!L:P,3,0)</f>
        <v>0</v>
      </c>
      <c r="AE2747" s="166">
        <f>VLOOKUP(L2747,Schnitt5!L:P,3,0)</f>
        <v>0</v>
      </c>
      <c r="AF2747" s="166">
        <f>VLOOKUP(L2747,Schnitt6!L:P,3,0)</f>
        <v>0</v>
      </c>
    </row>
    <row r="2748" spans="12:32" x14ac:dyDescent="0.25">
      <c r="L2748" s="264">
        <f>Member!A2748</f>
        <v>0</v>
      </c>
      <c r="S2748" s="166">
        <f>VLOOKUP(L2748,Schnitt1!L:P,2,0)</f>
        <v>0</v>
      </c>
      <c r="T2748" s="166">
        <f>VLOOKUP(L2748,Schnitt2!L:P,2,0)</f>
        <v>0</v>
      </c>
      <c r="U2748" s="166">
        <f>VLOOKUP(L2748,Schnitt3!L:P,2,0)</f>
        <v>0</v>
      </c>
      <c r="V2748" s="166">
        <f>VLOOKUP(L2748,Schnitt4!L:P,2,0)</f>
        <v>0</v>
      </c>
      <c r="W2748" s="166">
        <f>VLOOKUP(L2748,Schnitt5!L:P,2,0)</f>
        <v>0</v>
      </c>
      <c r="X2748" s="166">
        <f>VLOOKUP(L2748,Schnitt6!L:P,2,0)</f>
        <v>0</v>
      </c>
      <c r="AA2748" s="166">
        <f>VLOOKUP(L2748,Schnitt1!L:P,3,0)</f>
        <v>0</v>
      </c>
      <c r="AB2748" s="166">
        <f>VLOOKUP(L2748,Schnitt2!L:P,3,0)</f>
        <v>0</v>
      </c>
      <c r="AC2748" s="166">
        <f>VLOOKUP(L2748,Schnitt3!L:P,3,0)</f>
        <v>0</v>
      </c>
      <c r="AD2748" s="166">
        <f>VLOOKUP(L2748,Schnitt4!L:P,3,0)</f>
        <v>0</v>
      </c>
      <c r="AE2748" s="166">
        <f>VLOOKUP(L2748,Schnitt5!L:P,3,0)</f>
        <v>0</v>
      </c>
      <c r="AF2748" s="166">
        <f>VLOOKUP(L2748,Schnitt6!L:P,3,0)</f>
        <v>0</v>
      </c>
    </row>
    <row r="2749" spans="12:32" x14ac:dyDescent="0.25">
      <c r="L2749" s="264">
        <f>Member!A2749</f>
        <v>0</v>
      </c>
      <c r="S2749" s="166">
        <f>VLOOKUP(L2749,Schnitt1!L:P,2,0)</f>
        <v>0</v>
      </c>
      <c r="T2749" s="166">
        <f>VLOOKUP(L2749,Schnitt2!L:P,2,0)</f>
        <v>0</v>
      </c>
      <c r="U2749" s="166">
        <f>VLOOKUP(L2749,Schnitt3!L:P,2,0)</f>
        <v>0</v>
      </c>
      <c r="V2749" s="166">
        <f>VLOOKUP(L2749,Schnitt4!L:P,2,0)</f>
        <v>0</v>
      </c>
      <c r="W2749" s="166">
        <f>VLOOKUP(L2749,Schnitt5!L:P,2,0)</f>
        <v>0</v>
      </c>
      <c r="X2749" s="166">
        <f>VLOOKUP(L2749,Schnitt6!L:P,2,0)</f>
        <v>0</v>
      </c>
      <c r="AA2749" s="166">
        <f>VLOOKUP(L2749,Schnitt1!L:P,3,0)</f>
        <v>0</v>
      </c>
      <c r="AB2749" s="166">
        <f>VLOOKUP(L2749,Schnitt2!L:P,3,0)</f>
        <v>0</v>
      </c>
      <c r="AC2749" s="166">
        <f>VLOOKUP(L2749,Schnitt3!L:P,3,0)</f>
        <v>0</v>
      </c>
      <c r="AD2749" s="166">
        <f>VLOOKUP(L2749,Schnitt4!L:P,3,0)</f>
        <v>0</v>
      </c>
      <c r="AE2749" s="166">
        <f>VLOOKUP(L2749,Schnitt5!L:P,3,0)</f>
        <v>0</v>
      </c>
      <c r="AF2749" s="166">
        <f>VLOOKUP(L2749,Schnitt6!L:P,3,0)</f>
        <v>0</v>
      </c>
    </row>
    <row r="2750" spans="12:32" x14ac:dyDescent="0.25">
      <c r="L2750" s="264">
        <f>Member!A2750</f>
        <v>0</v>
      </c>
      <c r="S2750" s="166">
        <f>VLOOKUP(L2750,Schnitt1!L:P,2,0)</f>
        <v>0</v>
      </c>
      <c r="T2750" s="166">
        <f>VLOOKUP(L2750,Schnitt2!L:P,2,0)</f>
        <v>0</v>
      </c>
      <c r="U2750" s="166">
        <f>VLOOKUP(L2750,Schnitt3!L:P,2,0)</f>
        <v>0</v>
      </c>
      <c r="V2750" s="166">
        <f>VLOOKUP(L2750,Schnitt4!L:P,2,0)</f>
        <v>0</v>
      </c>
      <c r="W2750" s="166">
        <f>VLOOKUP(L2750,Schnitt5!L:P,2,0)</f>
        <v>0</v>
      </c>
      <c r="X2750" s="166">
        <f>VLOOKUP(L2750,Schnitt6!L:P,2,0)</f>
        <v>0</v>
      </c>
      <c r="AA2750" s="166">
        <f>VLOOKUP(L2750,Schnitt1!L:P,3,0)</f>
        <v>0</v>
      </c>
      <c r="AB2750" s="166">
        <f>VLOOKUP(L2750,Schnitt2!L:P,3,0)</f>
        <v>0</v>
      </c>
      <c r="AC2750" s="166">
        <f>VLOOKUP(L2750,Schnitt3!L:P,3,0)</f>
        <v>0</v>
      </c>
      <c r="AD2750" s="166">
        <f>VLOOKUP(L2750,Schnitt4!L:P,3,0)</f>
        <v>0</v>
      </c>
      <c r="AE2750" s="166">
        <f>VLOOKUP(L2750,Schnitt5!L:P,3,0)</f>
        <v>0</v>
      </c>
      <c r="AF2750" s="166">
        <f>VLOOKUP(L2750,Schnitt6!L:P,3,0)</f>
        <v>0</v>
      </c>
    </row>
    <row r="2751" spans="12:32" x14ac:dyDescent="0.25">
      <c r="L2751" s="264">
        <f>Member!A2751</f>
        <v>0</v>
      </c>
      <c r="S2751" s="166">
        <f>VLOOKUP(L2751,Schnitt1!L:P,2,0)</f>
        <v>0</v>
      </c>
      <c r="T2751" s="166">
        <f>VLOOKUP(L2751,Schnitt2!L:P,2,0)</f>
        <v>0</v>
      </c>
      <c r="U2751" s="166">
        <f>VLOOKUP(L2751,Schnitt3!L:P,2,0)</f>
        <v>0</v>
      </c>
      <c r="V2751" s="166">
        <f>VLOOKUP(L2751,Schnitt4!L:P,2,0)</f>
        <v>0</v>
      </c>
      <c r="W2751" s="166">
        <f>VLOOKUP(L2751,Schnitt5!L:P,2,0)</f>
        <v>0</v>
      </c>
      <c r="X2751" s="166">
        <f>VLOOKUP(L2751,Schnitt6!L:P,2,0)</f>
        <v>0</v>
      </c>
      <c r="AA2751" s="166">
        <f>VLOOKUP(L2751,Schnitt1!L:P,3,0)</f>
        <v>0</v>
      </c>
      <c r="AB2751" s="166">
        <f>VLOOKUP(L2751,Schnitt2!L:P,3,0)</f>
        <v>0</v>
      </c>
      <c r="AC2751" s="166">
        <f>VLOOKUP(L2751,Schnitt3!L:P,3,0)</f>
        <v>0</v>
      </c>
      <c r="AD2751" s="166">
        <f>VLOOKUP(L2751,Schnitt4!L:P,3,0)</f>
        <v>0</v>
      </c>
      <c r="AE2751" s="166">
        <f>VLOOKUP(L2751,Schnitt5!L:P,3,0)</f>
        <v>0</v>
      </c>
      <c r="AF2751" s="166">
        <f>VLOOKUP(L2751,Schnitt6!L:P,3,0)</f>
        <v>0</v>
      </c>
    </row>
    <row r="2752" spans="12:32" x14ac:dyDescent="0.25">
      <c r="L2752" s="264">
        <f>Member!A2752</f>
        <v>0</v>
      </c>
      <c r="S2752" s="166">
        <f>VLOOKUP(L2752,Schnitt1!L:P,2,0)</f>
        <v>0</v>
      </c>
      <c r="T2752" s="166">
        <f>VLOOKUP(L2752,Schnitt2!L:P,2,0)</f>
        <v>0</v>
      </c>
      <c r="U2752" s="166">
        <f>VLOOKUP(L2752,Schnitt3!L:P,2,0)</f>
        <v>0</v>
      </c>
      <c r="V2752" s="166">
        <f>VLOOKUP(L2752,Schnitt4!L:P,2,0)</f>
        <v>0</v>
      </c>
      <c r="W2752" s="166">
        <f>VLOOKUP(L2752,Schnitt5!L:P,2,0)</f>
        <v>0</v>
      </c>
      <c r="X2752" s="166">
        <f>VLOOKUP(L2752,Schnitt6!L:P,2,0)</f>
        <v>0</v>
      </c>
      <c r="AA2752" s="166">
        <f>VLOOKUP(L2752,Schnitt1!L:P,3,0)</f>
        <v>0</v>
      </c>
      <c r="AB2752" s="166">
        <f>VLOOKUP(L2752,Schnitt2!L:P,3,0)</f>
        <v>0</v>
      </c>
      <c r="AC2752" s="166">
        <f>VLOOKUP(L2752,Schnitt3!L:P,3,0)</f>
        <v>0</v>
      </c>
      <c r="AD2752" s="166">
        <f>VLOOKUP(L2752,Schnitt4!L:P,3,0)</f>
        <v>0</v>
      </c>
      <c r="AE2752" s="166">
        <f>VLOOKUP(L2752,Schnitt5!L:P,3,0)</f>
        <v>0</v>
      </c>
      <c r="AF2752" s="166">
        <f>VLOOKUP(L2752,Schnitt6!L:P,3,0)</f>
        <v>0</v>
      </c>
    </row>
    <row r="2753" spans="12:32" x14ac:dyDescent="0.25">
      <c r="L2753" s="264">
        <f>Member!A2753</f>
        <v>0</v>
      </c>
      <c r="S2753" s="166">
        <f>VLOOKUP(L2753,Schnitt1!L:P,2,0)</f>
        <v>0</v>
      </c>
      <c r="T2753" s="166">
        <f>VLOOKUP(L2753,Schnitt2!L:P,2,0)</f>
        <v>0</v>
      </c>
      <c r="U2753" s="166">
        <f>VLOOKUP(L2753,Schnitt3!L:P,2,0)</f>
        <v>0</v>
      </c>
      <c r="V2753" s="166">
        <f>VLOOKUP(L2753,Schnitt4!L:P,2,0)</f>
        <v>0</v>
      </c>
      <c r="W2753" s="166">
        <f>VLOOKUP(L2753,Schnitt5!L:P,2,0)</f>
        <v>0</v>
      </c>
      <c r="X2753" s="166">
        <f>VLOOKUP(L2753,Schnitt6!L:P,2,0)</f>
        <v>0</v>
      </c>
      <c r="AA2753" s="166">
        <f>VLOOKUP(L2753,Schnitt1!L:P,3,0)</f>
        <v>0</v>
      </c>
      <c r="AB2753" s="166">
        <f>VLOOKUP(L2753,Schnitt2!L:P,3,0)</f>
        <v>0</v>
      </c>
      <c r="AC2753" s="166">
        <f>VLOOKUP(L2753,Schnitt3!L:P,3,0)</f>
        <v>0</v>
      </c>
      <c r="AD2753" s="166">
        <f>VLOOKUP(L2753,Schnitt4!L:P,3,0)</f>
        <v>0</v>
      </c>
      <c r="AE2753" s="166">
        <f>VLOOKUP(L2753,Schnitt5!L:P,3,0)</f>
        <v>0</v>
      </c>
      <c r="AF2753" s="166">
        <f>VLOOKUP(L2753,Schnitt6!L:P,3,0)</f>
        <v>0</v>
      </c>
    </row>
    <row r="2754" spans="12:32" x14ac:dyDescent="0.25">
      <c r="L2754" s="264">
        <f>Member!A2754</f>
        <v>0</v>
      </c>
      <c r="S2754" s="166">
        <f>VLOOKUP(L2754,Schnitt1!L:P,2,0)</f>
        <v>0</v>
      </c>
      <c r="T2754" s="166">
        <f>VLOOKUP(L2754,Schnitt2!L:P,2,0)</f>
        <v>0</v>
      </c>
      <c r="U2754" s="166">
        <f>VLOOKUP(L2754,Schnitt3!L:P,2,0)</f>
        <v>0</v>
      </c>
      <c r="V2754" s="166">
        <f>VLOOKUP(L2754,Schnitt4!L:P,2,0)</f>
        <v>0</v>
      </c>
      <c r="W2754" s="166">
        <f>VLOOKUP(L2754,Schnitt5!L:P,2,0)</f>
        <v>0</v>
      </c>
      <c r="X2754" s="166">
        <f>VLOOKUP(L2754,Schnitt6!L:P,2,0)</f>
        <v>0</v>
      </c>
      <c r="AA2754" s="166">
        <f>VLOOKUP(L2754,Schnitt1!L:P,3,0)</f>
        <v>0</v>
      </c>
      <c r="AB2754" s="166">
        <f>VLOOKUP(L2754,Schnitt2!L:P,3,0)</f>
        <v>0</v>
      </c>
      <c r="AC2754" s="166">
        <f>VLOOKUP(L2754,Schnitt3!L:P,3,0)</f>
        <v>0</v>
      </c>
      <c r="AD2754" s="166">
        <f>VLOOKUP(L2754,Schnitt4!L:P,3,0)</f>
        <v>0</v>
      </c>
      <c r="AE2754" s="166">
        <f>VLOOKUP(L2754,Schnitt5!L:P,3,0)</f>
        <v>0</v>
      </c>
      <c r="AF2754" s="166">
        <f>VLOOKUP(L2754,Schnitt6!L:P,3,0)</f>
        <v>0</v>
      </c>
    </row>
    <row r="2755" spans="12:32" x14ac:dyDescent="0.25">
      <c r="L2755" s="264">
        <f>Member!A2755</f>
        <v>0</v>
      </c>
      <c r="S2755" s="166">
        <f>VLOOKUP(L2755,Schnitt1!L:P,2,0)</f>
        <v>0</v>
      </c>
      <c r="T2755" s="166">
        <f>VLOOKUP(L2755,Schnitt2!L:P,2,0)</f>
        <v>0</v>
      </c>
      <c r="U2755" s="166">
        <f>VLOOKUP(L2755,Schnitt3!L:P,2,0)</f>
        <v>0</v>
      </c>
      <c r="V2755" s="166">
        <f>VLOOKUP(L2755,Schnitt4!L:P,2,0)</f>
        <v>0</v>
      </c>
      <c r="W2755" s="166">
        <f>VLOOKUP(L2755,Schnitt5!L:P,2,0)</f>
        <v>0</v>
      </c>
      <c r="X2755" s="166">
        <f>VLOOKUP(L2755,Schnitt6!L:P,2,0)</f>
        <v>0</v>
      </c>
      <c r="AA2755" s="166">
        <f>VLOOKUP(L2755,Schnitt1!L:P,3,0)</f>
        <v>0</v>
      </c>
      <c r="AB2755" s="166">
        <f>VLOOKUP(L2755,Schnitt2!L:P,3,0)</f>
        <v>0</v>
      </c>
      <c r="AC2755" s="166">
        <f>VLOOKUP(L2755,Schnitt3!L:P,3,0)</f>
        <v>0</v>
      </c>
      <c r="AD2755" s="166">
        <f>VLOOKUP(L2755,Schnitt4!L:P,3,0)</f>
        <v>0</v>
      </c>
      <c r="AE2755" s="166">
        <f>VLOOKUP(L2755,Schnitt5!L:P,3,0)</f>
        <v>0</v>
      </c>
      <c r="AF2755" s="166">
        <f>VLOOKUP(L2755,Schnitt6!L:P,3,0)</f>
        <v>0</v>
      </c>
    </row>
    <row r="2756" spans="12:32" x14ac:dyDescent="0.25">
      <c r="L2756" s="264">
        <f>Member!A2756</f>
        <v>0</v>
      </c>
      <c r="S2756" s="166">
        <f>VLOOKUP(L2756,Schnitt1!L:P,2,0)</f>
        <v>0</v>
      </c>
      <c r="T2756" s="166">
        <f>VLOOKUP(L2756,Schnitt2!L:P,2,0)</f>
        <v>0</v>
      </c>
      <c r="U2756" s="166">
        <f>VLOOKUP(L2756,Schnitt3!L:P,2,0)</f>
        <v>0</v>
      </c>
      <c r="V2756" s="166">
        <f>VLOOKUP(L2756,Schnitt4!L:P,2,0)</f>
        <v>0</v>
      </c>
      <c r="W2756" s="166">
        <f>VLOOKUP(L2756,Schnitt5!L:P,2,0)</f>
        <v>0</v>
      </c>
      <c r="X2756" s="166">
        <f>VLOOKUP(L2756,Schnitt6!L:P,2,0)</f>
        <v>0</v>
      </c>
      <c r="AA2756" s="166">
        <f>VLOOKUP(L2756,Schnitt1!L:P,3,0)</f>
        <v>0</v>
      </c>
      <c r="AB2756" s="166">
        <f>VLOOKUP(L2756,Schnitt2!L:P,3,0)</f>
        <v>0</v>
      </c>
      <c r="AC2756" s="166">
        <f>VLOOKUP(L2756,Schnitt3!L:P,3,0)</f>
        <v>0</v>
      </c>
      <c r="AD2756" s="166">
        <f>VLOOKUP(L2756,Schnitt4!L:P,3,0)</f>
        <v>0</v>
      </c>
      <c r="AE2756" s="166">
        <f>VLOOKUP(L2756,Schnitt5!L:P,3,0)</f>
        <v>0</v>
      </c>
      <c r="AF2756" s="166">
        <f>VLOOKUP(L2756,Schnitt6!L:P,3,0)</f>
        <v>0</v>
      </c>
    </row>
    <row r="2757" spans="12:32" x14ac:dyDescent="0.25">
      <c r="L2757" s="264">
        <f>Member!A2757</f>
        <v>0</v>
      </c>
      <c r="S2757" s="166">
        <f>VLOOKUP(L2757,Schnitt1!L:P,2,0)</f>
        <v>0</v>
      </c>
      <c r="T2757" s="166">
        <f>VLOOKUP(L2757,Schnitt2!L:P,2,0)</f>
        <v>0</v>
      </c>
      <c r="U2757" s="166">
        <f>VLOOKUP(L2757,Schnitt3!L:P,2,0)</f>
        <v>0</v>
      </c>
      <c r="V2757" s="166">
        <f>VLOOKUP(L2757,Schnitt4!L:P,2,0)</f>
        <v>0</v>
      </c>
      <c r="W2757" s="166">
        <f>VLOOKUP(L2757,Schnitt5!L:P,2,0)</f>
        <v>0</v>
      </c>
      <c r="X2757" s="166">
        <f>VLOOKUP(L2757,Schnitt6!L:P,2,0)</f>
        <v>0</v>
      </c>
      <c r="AA2757" s="166">
        <f>VLOOKUP(L2757,Schnitt1!L:P,3,0)</f>
        <v>0</v>
      </c>
      <c r="AB2757" s="166">
        <f>VLOOKUP(L2757,Schnitt2!L:P,3,0)</f>
        <v>0</v>
      </c>
      <c r="AC2757" s="166">
        <f>VLOOKUP(L2757,Schnitt3!L:P,3,0)</f>
        <v>0</v>
      </c>
      <c r="AD2757" s="166">
        <f>VLOOKUP(L2757,Schnitt4!L:P,3,0)</f>
        <v>0</v>
      </c>
      <c r="AE2757" s="166">
        <f>VLOOKUP(L2757,Schnitt5!L:P,3,0)</f>
        <v>0</v>
      </c>
      <c r="AF2757" s="166">
        <f>VLOOKUP(L2757,Schnitt6!L:P,3,0)</f>
        <v>0</v>
      </c>
    </row>
    <row r="2758" spans="12:32" x14ac:dyDescent="0.25">
      <c r="L2758" s="264">
        <f>Member!A2758</f>
        <v>0</v>
      </c>
      <c r="S2758" s="166">
        <f>VLOOKUP(L2758,Schnitt1!L:P,2,0)</f>
        <v>0</v>
      </c>
      <c r="T2758" s="166">
        <f>VLOOKUP(L2758,Schnitt2!L:P,2,0)</f>
        <v>0</v>
      </c>
      <c r="U2758" s="166">
        <f>VLOOKUP(L2758,Schnitt3!L:P,2,0)</f>
        <v>0</v>
      </c>
      <c r="V2758" s="166">
        <f>VLOOKUP(L2758,Schnitt4!L:P,2,0)</f>
        <v>0</v>
      </c>
      <c r="W2758" s="166">
        <f>VLOOKUP(L2758,Schnitt5!L:P,2,0)</f>
        <v>0</v>
      </c>
      <c r="X2758" s="166">
        <f>VLOOKUP(L2758,Schnitt6!L:P,2,0)</f>
        <v>0</v>
      </c>
      <c r="AA2758" s="166">
        <f>VLOOKUP(L2758,Schnitt1!L:P,3,0)</f>
        <v>0</v>
      </c>
      <c r="AB2758" s="166">
        <f>VLOOKUP(L2758,Schnitt2!L:P,3,0)</f>
        <v>0</v>
      </c>
      <c r="AC2758" s="166">
        <f>VLOOKUP(L2758,Schnitt3!L:P,3,0)</f>
        <v>0</v>
      </c>
      <c r="AD2758" s="166">
        <f>VLOOKUP(L2758,Schnitt4!L:P,3,0)</f>
        <v>0</v>
      </c>
      <c r="AE2758" s="166">
        <f>VLOOKUP(L2758,Schnitt5!L:P,3,0)</f>
        <v>0</v>
      </c>
      <c r="AF2758" s="166">
        <f>VLOOKUP(L2758,Schnitt6!L:P,3,0)</f>
        <v>0</v>
      </c>
    </row>
    <row r="2759" spans="12:32" x14ac:dyDescent="0.25">
      <c r="L2759" s="264">
        <f>Member!A2759</f>
        <v>0</v>
      </c>
      <c r="S2759" s="166">
        <f>VLOOKUP(L2759,Schnitt1!L:P,2,0)</f>
        <v>0</v>
      </c>
      <c r="T2759" s="166">
        <f>VLOOKUP(L2759,Schnitt2!L:P,2,0)</f>
        <v>0</v>
      </c>
      <c r="U2759" s="166">
        <f>VLOOKUP(L2759,Schnitt3!L:P,2,0)</f>
        <v>0</v>
      </c>
      <c r="V2759" s="166">
        <f>VLOOKUP(L2759,Schnitt4!L:P,2,0)</f>
        <v>0</v>
      </c>
      <c r="W2759" s="166">
        <f>VLOOKUP(L2759,Schnitt5!L:P,2,0)</f>
        <v>0</v>
      </c>
      <c r="X2759" s="166">
        <f>VLOOKUP(L2759,Schnitt6!L:P,2,0)</f>
        <v>0</v>
      </c>
      <c r="AA2759" s="166">
        <f>VLOOKUP(L2759,Schnitt1!L:P,3,0)</f>
        <v>0</v>
      </c>
      <c r="AB2759" s="166">
        <f>VLOOKUP(L2759,Schnitt2!L:P,3,0)</f>
        <v>0</v>
      </c>
      <c r="AC2759" s="166">
        <f>VLOOKUP(L2759,Schnitt3!L:P,3,0)</f>
        <v>0</v>
      </c>
      <c r="AD2759" s="166">
        <f>VLOOKUP(L2759,Schnitt4!L:P,3,0)</f>
        <v>0</v>
      </c>
      <c r="AE2759" s="166">
        <f>VLOOKUP(L2759,Schnitt5!L:P,3,0)</f>
        <v>0</v>
      </c>
      <c r="AF2759" s="166">
        <f>VLOOKUP(L2759,Schnitt6!L:P,3,0)</f>
        <v>0</v>
      </c>
    </row>
    <row r="2760" spans="12:32" x14ac:dyDescent="0.25">
      <c r="L2760" s="264">
        <f>Member!A2760</f>
        <v>0</v>
      </c>
      <c r="S2760" s="166">
        <f>VLOOKUP(L2760,Schnitt1!L:P,2,0)</f>
        <v>0</v>
      </c>
      <c r="T2760" s="166">
        <f>VLOOKUP(L2760,Schnitt2!L:P,2,0)</f>
        <v>0</v>
      </c>
      <c r="U2760" s="166">
        <f>VLOOKUP(L2760,Schnitt3!L:P,2,0)</f>
        <v>0</v>
      </c>
      <c r="V2760" s="166">
        <f>VLOOKUP(L2760,Schnitt4!L:P,2,0)</f>
        <v>0</v>
      </c>
      <c r="W2760" s="166">
        <f>VLOOKUP(L2760,Schnitt5!L:P,2,0)</f>
        <v>0</v>
      </c>
      <c r="X2760" s="166">
        <f>VLOOKUP(L2760,Schnitt6!L:P,2,0)</f>
        <v>0</v>
      </c>
      <c r="AA2760" s="166">
        <f>VLOOKUP(L2760,Schnitt1!L:P,3,0)</f>
        <v>0</v>
      </c>
      <c r="AB2760" s="166">
        <f>VLOOKUP(L2760,Schnitt2!L:P,3,0)</f>
        <v>0</v>
      </c>
      <c r="AC2760" s="166">
        <f>VLOOKUP(L2760,Schnitt3!L:P,3,0)</f>
        <v>0</v>
      </c>
      <c r="AD2760" s="166">
        <f>VLOOKUP(L2760,Schnitt4!L:P,3,0)</f>
        <v>0</v>
      </c>
      <c r="AE2760" s="166">
        <f>VLOOKUP(L2760,Schnitt5!L:P,3,0)</f>
        <v>0</v>
      </c>
      <c r="AF2760" s="166">
        <f>VLOOKUP(L2760,Schnitt6!L:P,3,0)</f>
        <v>0</v>
      </c>
    </row>
    <row r="2761" spans="12:32" x14ac:dyDescent="0.25">
      <c r="L2761" s="264">
        <f>Member!A2761</f>
        <v>0</v>
      </c>
      <c r="S2761" s="166">
        <f>VLOOKUP(L2761,Schnitt1!L:P,2,0)</f>
        <v>0</v>
      </c>
      <c r="T2761" s="166">
        <f>VLOOKUP(L2761,Schnitt2!L:P,2,0)</f>
        <v>0</v>
      </c>
      <c r="U2761" s="166">
        <f>VLOOKUP(L2761,Schnitt3!L:P,2,0)</f>
        <v>0</v>
      </c>
      <c r="V2761" s="166">
        <f>VLOOKUP(L2761,Schnitt4!L:P,2,0)</f>
        <v>0</v>
      </c>
      <c r="W2761" s="166">
        <f>VLOOKUP(L2761,Schnitt5!L:P,2,0)</f>
        <v>0</v>
      </c>
      <c r="X2761" s="166">
        <f>VLOOKUP(L2761,Schnitt6!L:P,2,0)</f>
        <v>0</v>
      </c>
      <c r="AA2761" s="166">
        <f>VLOOKUP(L2761,Schnitt1!L:P,3,0)</f>
        <v>0</v>
      </c>
      <c r="AB2761" s="166">
        <f>VLOOKUP(L2761,Schnitt2!L:P,3,0)</f>
        <v>0</v>
      </c>
      <c r="AC2761" s="166">
        <f>VLOOKUP(L2761,Schnitt3!L:P,3,0)</f>
        <v>0</v>
      </c>
      <c r="AD2761" s="166">
        <f>VLOOKUP(L2761,Schnitt4!L:P,3,0)</f>
        <v>0</v>
      </c>
      <c r="AE2761" s="166">
        <f>VLOOKUP(L2761,Schnitt5!L:P,3,0)</f>
        <v>0</v>
      </c>
      <c r="AF2761" s="166">
        <f>VLOOKUP(L2761,Schnitt6!L:P,3,0)</f>
        <v>0</v>
      </c>
    </row>
    <row r="2762" spans="12:32" x14ac:dyDescent="0.25">
      <c r="L2762" s="264">
        <f>Member!A2762</f>
        <v>0</v>
      </c>
      <c r="S2762" s="166">
        <f>VLOOKUP(L2762,Schnitt1!L:P,2,0)</f>
        <v>0</v>
      </c>
      <c r="T2762" s="166">
        <f>VLOOKUP(L2762,Schnitt2!L:P,2,0)</f>
        <v>0</v>
      </c>
      <c r="U2762" s="166">
        <f>VLOOKUP(L2762,Schnitt3!L:P,2,0)</f>
        <v>0</v>
      </c>
      <c r="V2762" s="166">
        <f>VLOOKUP(L2762,Schnitt4!L:P,2,0)</f>
        <v>0</v>
      </c>
      <c r="W2762" s="166">
        <f>VLOOKUP(L2762,Schnitt5!L:P,2,0)</f>
        <v>0</v>
      </c>
      <c r="X2762" s="166">
        <f>VLOOKUP(L2762,Schnitt6!L:P,2,0)</f>
        <v>0</v>
      </c>
      <c r="AA2762" s="166">
        <f>VLOOKUP(L2762,Schnitt1!L:P,3,0)</f>
        <v>0</v>
      </c>
      <c r="AB2762" s="166">
        <f>VLOOKUP(L2762,Schnitt2!L:P,3,0)</f>
        <v>0</v>
      </c>
      <c r="AC2762" s="166">
        <f>VLOOKUP(L2762,Schnitt3!L:P,3,0)</f>
        <v>0</v>
      </c>
      <c r="AD2762" s="166">
        <f>VLOOKUP(L2762,Schnitt4!L:P,3,0)</f>
        <v>0</v>
      </c>
      <c r="AE2762" s="166">
        <f>VLOOKUP(L2762,Schnitt5!L:P,3,0)</f>
        <v>0</v>
      </c>
      <c r="AF2762" s="166">
        <f>VLOOKUP(L2762,Schnitt6!L:P,3,0)</f>
        <v>0</v>
      </c>
    </row>
    <row r="2763" spans="12:32" x14ac:dyDescent="0.25">
      <c r="L2763" s="264">
        <f>Member!A2763</f>
        <v>0</v>
      </c>
      <c r="S2763" s="166">
        <f>VLOOKUP(L2763,Schnitt1!L:P,2,0)</f>
        <v>0</v>
      </c>
      <c r="T2763" s="166">
        <f>VLOOKUP(L2763,Schnitt2!L:P,2,0)</f>
        <v>0</v>
      </c>
      <c r="U2763" s="166">
        <f>VLOOKUP(L2763,Schnitt3!L:P,2,0)</f>
        <v>0</v>
      </c>
      <c r="V2763" s="166">
        <f>VLOOKUP(L2763,Schnitt4!L:P,2,0)</f>
        <v>0</v>
      </c>
      <c r="W2763" s="166">
        <f>VLOOKUP(L2763,Schnitt5!L:P,2,0)</f>
        <v>0</v>
      </c>
      <c r="X2763" s="166">
        <f>VLOOKUP(L2763,Schnitt6!L:P,2,0)</f>
        <v>0</v>
      </c>
      <c r="AA2763" s="166">
        <f>VLOOKUP(L2763,Schnitt1!L:P,3,0)</f>
        <v>0</v>
      </c>
      <c r="AB2763" s="166">
        <f>VLOOKUP(L2763,Schnitt2!L:P,3,0)</f>
        <v>0</v>
      </c>
      <c r="AC2763" s="166">
        <f>VLOOKUP(L2763,Schnitt3!L:P,3,0)</f>
        <v>0</v>
      </c>
      <c r="AD2763" s="166">
        <f>VLOOKUP(L2763,Schnitt4!L:P,3,0)</f>
        <v>0</v>
      </c>
      <c r="AE2763" s="166">
        <f>VLOOKUP(L2763,Schnitt5!L:P,3,0)</f>
        <v>0</v>
      </c>
      <c r="AF2763" s="166">
        <f>VLOOKUP(L2763,Schnitt6!L:P,3,0)</f>
        <v>0</v>
      </c>
    </row>
    <row r="2764" spans="12:32" x14ac:dyDescent="0.25">
      <c r="L2764" s="264">
        <f>Member!A2764</f>
        <v>0</v>
      </c>
      <c r="S2764" s="166">
        <f>VLOOKUP(L2764,Schnitt1!L:P,2,0)</f>
        <v>0</v>
      </c>
      <c r="T2764" s="166">
        <f>VLOOKUP(L2764,Schnitt2!L:P,2,0)</f>
        <v>0</v>
      </c>
      <c r="U2764" s="166">
        <f>VLOOKUP(L2764,Schnitt3!L:P,2,0)</f>
        <v>0</v>
      </c>
      <c r="V2764" s="166">
        <f>VLOOKUP(L2764,Schnitt4!L:P,2,0)</f>
        <v>0</v>
      </c>
      <c r="W2764" s="166">
        <f>VLOOKUP(L2764,Schnitt5!L:P,2,0)</f>
        <v>0</v>
      </c>
      <c r="X2764" s="166">
        <f>VLOOKUP(L2764,Schnitt6!L:P,2,0)</f>
        <v>0</v>
      </c>
      <c r="AA2764" s="166">
        <f>VLOOKUP(L2764,Schnitt1!L:P,3,0)</f>
        <v>0</v>
      </c>
      <c r="AB2764" s="166">
        <f>VLOOKUP(L2764,Schnitt2!L:P,3,0)</f>
        <v>0</v>
      </c>
      <c r="AC2764" s="166">
        <f>VLOOKUP(L2764,Schnitt3!L:P,3,0)</f>
        <v>0</v>
      </c>
      <c r="AD2764" s="166">
        <f>VLOOKUP(L2764,Schnitt4!L:P,3,0)</f>
        <v>0</v>
      </c>
      <c r="AE2764" s="166">
        <f>VLOOKUP(L2764,Schnitt5!L:P,3,0)</f>
        <v>0</v>
      </c>
      <c r="AF2764" s="166">
        <f>VLOOKUP(L2764,Schnitt6!L:P,3,0)</f>
        <v>0</v>
      </c>
    </row>
    <row r="2765" spans="12:32" x14ac:dyDescent="0.25">
      <c r="L2765" s="264">
        <f>Member!A2765</f>
        <v>0</v>
      </c>
      <c r="S2765" s="166">
        <f>VLOOKUP(L2765,Schnitt1!L:P,2,0)</f>
        <v>0</v>
      </c>
      <c r="T2765" s="166">
        <f>VLOOKUP(L2765,Schnitt2!L:P,2,0)</f>
        <v>0</v>
      </c>
      <c r="U2765" s="166">
        <f>VLOOKUP(L2765,Schnitt3!L:P,2,0)</f>
        <v>0</v>
      </c>
      <c r="V2765" s="166">
        <f>VLOOKUP(L2765,Schnitt4!L:P,2,0)</f>
        <v>0</v>
      </c>
      <c r="W2765" s="166">
        <f>VLOOKUP(L2765,Schnitt5!L:P,2,0)</f>
        <v>0</v>
      </c>
      <c r="X2765" s="166">
        <f>VLOOKUP(L2765,Schnitt6!L:P,2,0)</f>
        <v>0</v>
      </c>
      <c r="AA2765" s="166">
        <f>VLOOKUP(L2765,Schnitt1!L:P,3,0)</f>
        <v>0</v>
      </c>
      <c r="AB2765" s="166">
        <f>VLOOKUP(L2765,Schnitt2!L:P,3,0)</f>
        <v>0</v>
      </c>
      <c r="AC2765" s="166">
        <f>VLOOKUP(L2765,Schnitt3!L:P,3,0)</f>
        <v>0</v>
      </c>
      <c r="AD2765" s="166">
        <f>VLOOKUP(L2765,Schnitt4!L:P,3,0)</f>
        <v>0</v>
      </c>
      <c r="AE2765" s="166">
        <f>VLOOKUP(L2765,Schnitt5!L:P,3,0)</f>
        <v>0</v>
      </c>
      <c r="AF2765" s="166">
        <f>VLOOKUP(L2765,Schnitt6!L:P,3,0)</f>
        <v>0</v>
      </c>
    </row>
    <row r="2766" spans="12:32" x14ac:dyDescent="0.25">
      <c r="L2766" s="264">
        <f>Member!A2766</f>
        <v>0</v>
      </c>
      <c r="S2766" s="166">
        <f>VLOOKUP(L2766,Schnitt1!L:P,2,0)</f>
        <v>0</v>
      </c>
      <c r="T2766" s="166">
        <f>VLOOKUP(L2766,Schnitt2!L:P,2,0)</f>
        <v>0</v>
      </c>
      <c r="U2766" s="166">
        <f>VLOOKUP(L2766,Schnitt3!L:P,2,0)</f>
        <v>0</v>
      </c>
      <c r="V2766" s="166">
        <f>VLOOKUP(L2766,Schnitt4!L:P,2,0)</f>
        <v>0</v>
      </c>
      <c r="W2766" s="166">
        <f>VLOOKUP(L2766,Schnitt5!L:P,2,0)</f>
        <v>0</v>
      </c>
      <c r="X2766" s="166">
        <f>VLOOKUP(L2766,Schnitt6!L:P,2,0)</f>
        <v>0</v>
      </c>
      <c r="AA2766" s="166">
        <f>VLOOKUP(L2766,Schnitt1!L:P,3,0)</f>
        <v>0</v>
      </c>
      <c r="AB2766" s="166">
        <f>VLOOKUP(L2766,Schnitt2!L:P,3,0)</f>
        <v>0</v>
      </c>
      <c r="AC2766" s="166">
        <f>VLOOKUP(L2766,Schnitt3!L:P,3,0)</f>
        <v>0</v>
      </c>
      <c r="AD2766" s="166">
        <f>VLOOKUP(L2766,Schnitt4!L:P,3,0)</f>
        <v>0</v>
      </c>
      <c r="AE2766" s="166">
        <f>VLOOKUP(L2766,Schnitt5!L:P,3,0)</f>
        <v>0</v>
      </c>
      <c r="AF2766" s="166">
        <f>VLOOKUP(L2766,Schnitt6!L:P,3,0)</f>
        <v>0</v>
      </c>
    </row>
    <row r="2767" spans="12:32" x14ac:dyDescent="0.25">
      <c r="L2767" s="264">
        <f>Member!A2767</f>
        <v>0</v>
      </c>
      <c r="S2767" s="166">
        <f>VLOOKUP(L2767,Schnitt1!L:P,2,0)</f>
        <v>0</v>
      </c>
      <c r="T2767" s="166">
        <f>VLOOKUP(L2767,Schnitt2!L:P,2,0)</f>
        <v>0</v>
      </c>
      <c r="U2767" s="166">
        <f>VLOOKUP(L2767,Schnitt3!L:P,2,0)</f>
        <v>0</v>
      </c>
      <c r="V2767" s="166">
        <f>VLOOKUP(L2767,Schnitt4!L:P,2,0)</f>
        <v>0</v>
      </c>
      <c r="W2767" s="166">
        <f>VLOOKUP(L2767,Schnitt5!L:P,2,0)</f>
        <v>0</v>
      </c>
      <c r="X2767" s="166">
        <f>VLOOKUP(L2767,Schnitt6!L:P,2,0)</f>
        <v>0</v>
      </c>
      <c r="AA2767" s="166">
        <f>VLOOKUP(L2767,Schnitt1!L:P,3,0)</f>
        <v>0</v>
      </c>
      <c r="AB2767" s="166">
        <f>VLOOKUP(L2767,Schnitt2!L:P,3,0)</f>
        <v>0</v>
      </c>
      <c r="AC2767" s="166">
        <f>VLOOKUP(L2767,Schnitt3!L:P,3,0)</f>
        <v>0</v>
      </c>
      <c r="AD2767" s="166">
        <f>VLOOKUP(L2767,Schnitt4!L:P,3,0)</f>
        <v>0</v>
      </c>
      <c r="AE2767" s="166">
        <f>VLOOKUP(L2767,Schnitt5!L:P,3,0)</f>
        <v>0</v>
      </c>
      <c r="AF2767" s="166">
        <f>VLOOKUP(L2767,Schnitt6!L:P,3,0)</f>
        <v>0</v>
      </c>
    </row>
    <row r="2768" spans="12:32" x14ac:dyDescent="0.25">
      <c r="L2768" s="264">
        <f>Member!A2768</f>
        <v>0</v>
      </c>
      <c r="S2768" s="166">
        <f>VLOOKUP(L2768,Schnitt1!L:P,2,0)</f>
        <v>0</v>
      </c>
      <c r="T2768" s="166">
        <f>VLOOKUP(L2768,Schnitt2!L:P,2,0)</f>
        <v>0</v>
      </c>
      <c r="U2768" s="166">
        <f>VLOOKUP(L2768,Schnitt3!L:P,2,0)</f>
        <v>0</v>
      </c>
      <c r="V2768" s="166">
        <f>VLOOKUP(L2768,Schnitt4!L:P,2,0)</f>
        <v>0</v>
      </c>
      <c r="W2768" s="166">
        <f>VLOOKUP(L2768,Schnitt5!L:P,2,0)</f>
        <v>0</v>
      </c>
      <c r="X2768" s="166">
        <f>VLOOKUP(L2768,Schnitt6!L:P,2,0)</f>
        <v>0</v>
      </c>
      <c r="AA2768" s="166">
        <f>VLOOKUP(L2768,Schnitt1!L:P,3,0)</f>
        <v>0</v>
      </c>
      <c r="AB2768" s="166">
        <f>VLOOKUP(L2768,Schnitt2!L:P,3,0)</f>
        <v>0</v>
      </c>
      <c r="AC2768" s="166">
        <f>VLOOKUP(L2768,Schnitt3!L:P,3,0)</f>
        <v>0</v>
      </c>
      <c r="AD2768" s="166">
        <f>VLOOKUP(L2768,Schnitt4!L:P,3,0)</f>
        <v>0</v>
      </c>
      <c r="AE2768" s="166">
        <f>VLOOKUP(L2768,Schnitt5!L:P,3,0)</f>
        <v>0</v>
      </c>
      <c r="AF2768" s="166">
        <f>VLOOKUP(L2768,Schnitt6!L:P,3,0)</f>
        <v>0</v>
      </c>
    </row>
    <row r="2769" spans="12:32" x14ac:dyDescent="0.25">
      <c r="L2769" s="264">
        <f>Member!A2769</f>
        <v>0</v>
      </c>
      <c r="S2769" s="166">
        <f>VLOOKUP(L2769,Schnitt1!L:P,2,0)</f>
        <v>0</v>
      </c>
      <c r="T2769" s="166">
        <f>VLOOKUP(L2769,Schnitt2!L:P,2,0)</f>
        <v>0</v>
      </c>
      <c r="U2769" s="166">
        <f>VLOOKUP(L2769,Schnitt3!L:P,2,0)</f>
        <v>0</v>
      </c>
      <c r="V2769" s="166">
        <f>VLOOKUP(L2769,Schnitt4!L:P,2,0)</f>
        <v>0</v>
      </c>
      <c r="W2769" s="166">
        <f>VLOOKUP(L2769,Schnitt5!L:P,2,0)</f>
        <v>0</v>
      </c>
      <c r="X2769" s="166">
        <f>VLOOKUP(L2769,Schnitt6!L:P,2,0)</f>
        <v>0</v>
      </c>
      <c r="AA2769" s="166">
        <f>VLOOKUP(L2769,Schnitt1!L:P,3,0)</f>
        <v>0</v>
      </c>
      <c r="AB2769" s="166">
        <f>VLOOKUP(L2769,Schnitt2!L:P,3,0)</f>
        <v>0</v>
      </c>
      <c r="AC2769" s="166">
        <f>VLOOKUP(L2769,Schnitt3!L:P,3,0)</f>
        <v>0</v>
      </c>
      <c r="AD2769" s="166">
        <f>VLOOKUP(L2769,Schnitt4!L:P,3,0)</f>
        <v>0</v>
      </c>
      <c r="AE2769" s="166">
        <f>VLOOKUP(L2769,Schnitt5!L:P,3,0)</f>
        <v>0</v>
      </c>
      <c r="AF2769" s="166">
        <f>VLOOKUP(L2769,Schnitt6!L:P,3,0)</f>
        <v>0</v>
      </c>
    </row>
    <row r="2770" spans="12:32" x14ac:dyDescent="0.25">
      <c r="L2770" s="264">
        <f>Member!A2770</f>
        <v>0</v>
      </c>
      <c r="S2770" s="166">
        <f>VLOOKUP(L2770,Schnitt1!L:P,2,0)</f>
        <v>0</v>
      </c>
      <c r="T2770" s="166">
        <f>VLOOKUP(L2770,Schnitt2!L:P,2,0)</f>
        <v>0</v>
      </c>
      <c r="U2770" s="166">
        <f>VLOOKUP(L2770,Schnitt3!L:P,2,0)</f>
        <v>0</v>
      </c>
      <c r="V2770" s="166">
        <f>VLOOKUP(L2770,Schnitt4!L:P,2,0)</f>
        <v>0</v>
      </c>
      <c r="W2770" s="166">
        <f>VLOOKUP(L2770,Schnitt5!L:P,2,0)</f>
        <v>0</v>
      </c>
      <c r="X2770" s="166">
        <f>VLOOKUP(L2770,Schnitt6!L:P,2,0)</f>
        <v>0</v>
      </c>
      <c r="AA2770" s="166">
        <f>VLOOKUP(L2770,Schnitt1!L:P,3,0)</f>
        <v>0</v>
      </c>
      <c r="AB2770" s="166">
        <f>VLOOKUP(L2770,Schnitt2!L:P,3,0)</f>
        <v>0</v>
      </c>
      <c r="AC2770" s="166">
        <f>VLOOKUP(L2770,Schnitt3!L:P,3,0)</f>
        <v>0</v>
      </c>
      <c r="AD2770" s="166">
        <f>VLOOKUP(L2770,Schnitt4!L:P,3,0)</f>
        <v>0</v>
      </c>
      <c r="AE2770" s="166">
        <f>VLOOKUP(L2770,Schnitt5!L:P,3,0)</f>
        <v>0</v>
      </c>
      <c r="AF2770" s="166">
        <f>VLOOKUP(L2770,Schnitt6!L:P,3,0)</f>
        <v>0</v>
      </c>
    </row>
    <row r="2771" spans="12:32" x14ac:dyDescent="0.25">
      <c r="L2771" s="264">
        <f>Member!A2771</f>
        <v>0</v>
      </c>
      <c r="S2771" s="166">
        <f>VLOOKUP(L2771,Schnitt1!L:P,2,0)</f>
        <v>0</v>
      </c>
      <c r="T2771" s="166">
        <f>VLOOKUP(L2771,Schnitt2!L:P,2,0)</f>
        <v>0</v>
      </c>
      <c r="U2771" s="166">
        <f>VLOOKUP(L2771,Schnitt3!L:P,2,0)</f>
        <v>0</v>
      </c>
      <c r="V2771" s="166">
        <f>VLOOKUP(L2771,Schnitt4!L:P,2,0)</f>
        <v>0</v>
      </c>
      <c r="W2771" s="166">
        <f>VLOOKUP(L2771,Schnitt5!L:P,2,0)</f>
        <v>0</v>
      </c>
      <c r="X2771" s="166">
        <f>VLOOKUP(L2771,Schnitt6!L:P,2,0)</f>
        <v>0</v>
      </c>
      <c r="AA2771" s="166">
        <f>VLOOKUP(L2771,Schnitt1!L:P,3,0)</f>
        <v>0</v>
      </c>
      <c r="AB2771" s="166">
        <f>VLOOKUP(L2771,Schnitt2!L:P,3,0)</f>
        <v>0</v>
      </c>
      <c r="AC2771" s="166">
        <f>VLOOKUP(L2771,Schnitt3!L:P,3,0)</f>
        <v>0</v>
      </c>
      <c r="AD2771" s="166">
        <f>VLOOKUP(L2771,Schnitt4!L:P,3,0)</f>
        <v>0</v>
      </c>
      <c r="AE2771" s="166">
        <f>VLOOKUP(L2771,Schnitt5!L:P,3,0)</f>
        <v>0</v>
      </c>
      <c r="AF2771" s="166">
        <f>VLOOKUP(L2771,Schnitt6!L:P,3,0)</f>
        <v>0</v>
      </c>
    </row>
    <row r="2772" spans="12:32" x14ac:dyDescent="0.25">
      <c r="L2772" s="264">
        <f>Member!A2772</f>
        <v>0</v>
      </c>
      <c r="S2772" s="166">
        <f>VLOOKUP(L2772,Schnitt1!L:P,2,0)</f>
        <v>0</v>
      </c>
      <c r="T2772" s="166">
        <f>VLOOKUP(L2772,Schnitt2!L:P,2,0)</f>
        <v>0</v>
      </c>
      <c r="U2772" s="166">
        <f>VLOOKUP(L2772,Schnitt3!L:P,2,0)</f>
        <v>0</v>
      </c>
      <c r="V2772" s="166">
        <f>VLOOKUP(L2772,Schnitt4!L:P,2,0)</f>
        <v>0</v>
      </c>
      <c r="W2772" s="166">
        <f>VLOOKUP(L2772,Schnitt5!L:P,2,0)</f>
        <v>0</v>
      </c>
      <c r="X2772" s="166">
        <f>VLOOKUP(L2772,Schnitt6!L:P,2,0)</f>
        <v>0</v>
      </c>
      <c r="AA2772" s="166">
        <f>VLOOKUP(L2772,Schnitt1!L:P,3,0)</f>
        <v>0</v>
      </c>
      <c r="AB2772" s="166">
        <f>VLOOKUP(L2772,Schnitt2!L:P,3,0)</f>
        <v>0</v>
      </c>
      <c r="AC2772" s="166">
        <f>VLOOKUP(L2772,Schnitt3!L:P,3,0)</f>
        <v>0</v>
      </c>
      <c r="AD2772" s="166">
        <f>VLOOKUP(L2772,Schnitt4!L:P,3,0)</f>
        <v>0</v>
      </c>
      <c r="AE2772" s="166">
        <f>VLOOKUP(L2772,Schnitt5!L:P,3,0)</f>
        <v>0</v>
      </c>
      <c r="AF2772" s="166">
        <f>VLOOKUP(L2772,Schnitt6!L:P,3,0)</f>
        <v>0</v>
      </c>
    </row>
    <row r="2773" spans="12:32" x14ac:dyDescent="0.25">
      <c r="L2773" s="264">
        <f>Member!A2773</f>
        <v>0</v>
      </c>
      <c r="S2773" s="166">
        <f>VLOOKUP(L2773,Schnitt1!L:P,2,0)</f>
        <v>0</v>
      </c>
      <c r="T2773" s="166">
        <f>VLOOKUP(L2773,Schnitt2!L:P,2,0)</f>
        <v>0</v>
      </c>
      <c r="U2773" s="166">
        <f>VLOOKUP(L2773,Schnitt3!L:P,2,0)</f>
        <v>0</v>
      </c>
      <c r="V2773" s="166">
        <f>VLOOKUP(L2773,Schnitt4!L:P,2,0)</f>
        <v>0</v>
      </c>
      <c r="W2773" s="166">
        <f>VLOOKUP(L2773,Schnitt5!L:P,2,0)</f>
        <v>0</v>
      </c>
      <c r="X2773" s="166">
        <f>VLOOKUP(L2773,Schnitt6!L:P,2,0)</f>
        <v>0</v>
      </c>
      <c r="AA2773" s="166">
        <f>VLOOKUP(L2773,Schnitt1!L:P,3,0)</f>
        <v>0</v>
      </c>
      <c r="AB2773" s="166">
        <f>VLOOKUP(L2773,Schnitt2!L:P,3,0)</f>
        <v>0</v>
      </c>
      <c r="AC2773" s="166">
        <f>VLOOKUP(L2773,Schnitt3!L:P,3,0)</f>
        <v>0</v>
      </c>
      <c r="AD2773" s="166">
        <f>VLOOKUP(L2773,Schnitt4!L:P,3,0)</f>
        <v>0</v>
      </c>
      <c r="AE2773" s="166">
        <f>VLOOKUP(L2773,Schnitt5!L:P,3,0)</f>
        <v>0</v>
      </c>
      <c r="AF2773" s="166">
        <f>VLOOKUP(L2773,Schnitt6!L:P,3,0)</f>
        <v>0</v>
      </c>
    </row>
    <row r="2774" spans="12:32" x14ac:dyDescent="0.25">
      <c r="L2774" s="264">
        <f>Member!A2774</f>
        <v>0</v>
      </c>
      <c r="S2774" s="166">
        <f>VLOOKUP(L2774,Schnitt1!L:P,2,0)</f>
        <v>0</v>
      </c>
      <c r="T2774" s="166">
        <f>VLOOKUP(L2774,Schnitt2!L:P,2,0)</f>
        <v>0</v>
      </c>
      <c r="U2774" s="166">
        <f>VLOOKUP(L2774,Schnitt3!L:P,2,0)</f>
        <v>0</v>
      </c>
      <c r="V2774" s="166">
        <f>VLOOKUP(L2774,Schnitt4!L:P,2,0)</f>
        <v>0</v>
      </c>
      <c r="W2774" s="166">
        <f>VLOOKUP(L2774,Schnitt5!L:P,2,0)</f>
        <v>0</v>
      </c>
      <c r="X2774" s="166">
        <f>VLOOKUP(L2774,Schnitt6!L:P,2,0)</f>
        <v>0</v>
      </c>
      <c r="AA2774" s="166">
        <f>VLOOKUP(L2774,Schnitt1!L:P,3,0)</f>
        <v>0</v>
      </c>
      <c r="AB2774" s="166">
        <f>VLOOKUP(L2774,Schnitt2!L:P,3,0)</f>
        <v>0</v>
      </c>
      <c r="AC2774" s="166">
        <f>VLOOKUP(L2774,Schnitt3!L:P,3,0)</f>
        <v>0</v>
      </c>
      <c r="AD2774" s="166">
        <f>VLOOKUP(L2774,Schnitt4!L:P,3,0)</f>
        <v>0</v>
      </c>
      <c r="AE2774" s="166">
        <f>VLOOKUP(L2774,Schnitt5!L:P,3,0)</f>
        <v>0</v>
      </c>
      <c r="AF2774" s="166">
        <f>VLOOKUP(L2774,Schnitt6!L:P,3,0)</f>
        <v>0</v>
      </c>
    </row>
    <row r="2775" spans="12:32" x14ac:dyDescent="0.25">
      <c r="L2775" s="264">
        <f>Member!A2775</f>
        <v>0</v>
      </c>
      <c r="S2775" s="166">
        <f>VLOOKUP(L2775,Schnitt1!L:P,2,0)</f>
        <v>0</v>
      </c>
      <c r="T2775" s="166">
        <f>VLOOKUP(L2775,Schnitt2!L:P,2,0)</f>
        <v>0</v>
      </c>
      <c r="U2775" s="166">
        <f>VLOOKUP(L2775,Schnitt3!L:P,2,0)</f>
        <v>0</v>
      </c>
      <c r="V2775" s="166">
        <f>VLOOKUP(L2775,Schnitt4!L:P,2,0)</f>
        <v>0</v>
      </c>
      <c r="W2775" s="166">
        <f>VLOOKUP(L2775,Schnitt5!L:P,2,0)</f>
        <v>0</v>
      </c>
      <c r="X2775" s="166">
        <f>VLOOKUP(L2775,Schnitt6!L:P,2,0)</f>
        <v>0</v>
      </c>
      <c r="AA2775" s="166">
        <f>VLOOKUP(L2775,Schnitt1!L:P,3,0)</f>
        <v>0</v>
      </c>
      <c r="AB2775" s="166">
        <f>VLOOKUP(L2775,Schnitt2!L:P,3,0)</f>
        <v>0</v>
      </c>
      <c r="AC2775" s="166">
        <f>VLOOKUP(L2775,Schnitt3!L:P,3,0)</f>
        <v>0</v>
      </c>
      <c r="AD2775" s="166">
        <f>VLOOKUP(L2775,Schnitt4!L:P,3,0)</f>
        <v>0</v>
      </c>
      <c r="AE2775" s="166">
        <f>VLOOKUP(L2775,Schnitt5!L:P,3,0)</f>
        <v>0</v>
      </c>
      <c r="AF2775" s="166">
        <f>VLOOKUP(L2775,Schnitt6!L:P,3,0)</f>
        <v>0</v>
      </c>
    </row>
    <row r="2776" spans="12:32" x14ac:dyDescent="0.25">
      <c r="L2776" s="264">
        <f>Member!A2776</f>
        <v>0</v>
      </c>
      <c r="S2776" s="166">
        <f>VLOOKUP(L2776,Schnitt1!L:P,2,0)</f>
        <v>0</v>
      </c>
      <c r="T2776" s="166">
        <f>VLOOKUP(L2776,Schnitt2!L:P,2,0)</f>
        <v>0</v>
      </c>
      <c r="U2776" s="166">
        <f>VLOOKUP(L2776,Schnitt3!L:P,2,0)</f>
        <v>0</v>
      </c>
      <c r="V2776" s="166">
        <f>VLOOKUP(L2776,Schnitt4!L:P,2,0)</f>
        <v>0</v>
      </c>
      <c r="W2776" s="166">
        <f>VLOOKUP(L2776,Schnitt5!L:P,2,0)</f>
        <v>0</v>
      </c>
      <c r="X2776" s="166">
        <f>VLOOKUP(L2776,Schnitt6!L:P,2,0)</f>
        <v>0</v>
      </c>
      <c r="AA2776" s="166">
        <f>VLOOKUP(L2776,Schnitt1!L:P,3,0)</f>
        <v>0</v>
      </c>
      <c r="AB2776" s="166">
        <f>VLOOKUP(L2776,Schnitt2!L:P,3,0)</f>
        <v>0</v>
      </c>
      <c r="AC2776" s="166">
        <f>VLOOKUP(L2776,Schnitt3!L:P,3,0)</f>
        <v>0</v>
      </c>
      <c r="AD2776" s="166">
        <f>VLOOKUP(L2776,Schnitt4!L:P,3,0)</f>
        <v>0</v>
      </c>
      <c r="AE2776" s="166">
        <f>VLOOKUP(L2776,Schnitt5!L:P,3,0)</f>
        <v>0</v>
      </c>
      <c r="AF2776" s="166">
        <f>VLOOKUP(L2776,Schnitt6!L:P,3,0)</f>
        <v>0</v>
      </c>
    </row>
    <row r="2777" spans="12:32" x14ac:dyDescent="0.25">
      <c r="L2777" s="264">
        <f>Member!A2777</f>
        <v>0</v>
      </c>
      <c r="S2777" s="166">
        <f>VLOOKUP(L2777,Schnitt1!L:P,2,0)</f>
        <v>0</v>
      </c>
      <c r="T2777" s="166">
        <f>VLOOKUP(L2777,Schnitt2!L:P,2,0)</f>
        <v>0</v>
      </c>
      <c r="U2777" s="166">
        <f>VLOOKUP(L2777,Schnitt3!L:P,2,0)</f>
        <v>0</v>
      </c>
      <c r="V2777" s="166">
        <f>VLOOKUP(L2777,Schnitt4!L:P,2,0)</f>
        <v>0</v>
      </c>
      <c r="W2777" s="166">
        <f>VLOOKUP(L2777,Schnitt5!L:P,2,0)</f>
        <v>0</v>
      </c>
      <c r="X2777" s="166">
        <f>VLOOKUP(L2777,Schnitt6!L:P,2,0)</f>
        <v>0</v>
      </c>
      <c r="AA2777" s="166">
        <f>VLOOKUP(L2777,Schnitt1!L:P,3,0)</f>
        <v>0</v>
      </c>
      <c r="AB2777" s="166">
        <f>VLOOKUP(L2777,Schnitt2!L:P,3,0)</f>
        <v>0</v>
      </c>
      <c r="AC2777" s="166">
        <f>VLOOKUP(L2777,Schnitt3!L:P,3,0)</f>
        <v>0</v>
      </c>
      <c r="AD2777" s="166">
        <f>VLOOKUP(L2777,Schnitt4!L:P,3,0)</f>
        <v>0</v>
      </c>
      <c r="AE2777" s="166">
        <f>VLOOKUP(L2777,Schnitt5!L:P,3,0)</f>
        <v>0</v>
      </c>
      <c r="AF2777" s="166">
        <f>VLOOKUP(L2777,Schnitt6!L:P,3,0)</f>
        <v>0</v>
      </c>
    </row>
    <row r="2778" spans="12:32" x14ac:dyDescent="0.25">
      <c r="L2778" s="264">
        <f>Member!A2778</f>
        <v>0</v>
      </c>
      <c r="S2778" s="166">
        <f>VLOOKUP(L2778,Schnitt1!L:P,2,0)</f>
        <v>0</v>
      </c>
      <c r="T2778" s="166">
        <f>VLOOKUP(L2778,Schnitt2!L:P,2,0)</f>
        <v>0</v>
      </c>
      <c r="U2778" s="166">
        <f>VLOOKUP(L2778,Schnitt3!L:P,2,0)</f>
        <v>0</v>
      </c>
      <c r="V2778" s="166">
        <f>VLOOKUP(L2778,Schnitt4!L:P,2,0)</f>
        <v>0</v>
      </c>
      <c r="W2778" s="166">
        <f>VLOOKUP(L2778,Schnitt5!L:P,2,0)</f>
        <v>0</v>
      </c>
      <c r="X2778" s="166">
        <f>VLOOKUP(L2778,Schnitt6!L:P,2,0)</f>
        <v>0</v>
      </c>
      <c r="AA2778" s="166">
        <f>VLOOKUP(L2778,Schnitt1!L:P,3,0)</f>
        <v>0</v>
      </c>
      <c r="AB2778" s="166">
        <f>VLOOKUP(L2778,Schnitt2!L:P,3,0)</f>
        <v>0</v>
      </c>
      <c r="AC2778" s="166">
        <f>VLOOKUP(L2778,Schnitt3!L:P,3,0)</f>
        <v>0</v>
      </c>
      <c r="AD2778" s="166">
        <f>VLOOKUP(L2778,Schnitt4!L:P,3,0)</f>
        <v>0</v>
      </c>
      <c r="AE2778" s="166">
        <f>VLOOKUP(L2778,Schnitt5!L:P,3,0)</f>
        <v>0</v>
      </c>
      <c r="AF2778" s="166">
        <f>VLOOKUP(L2778,Schnitt6!L:P,3,0)</f>
        <v>0</v>
      </c>
    </row>
    <row r="2779" spans="12:32" x14ac:dyDescent="0.25">
      <c r="L2779" s="264">
        <f>Member!A2779</f>
        <v>0</v>
      </c>
      <c r="S2779" s="166">
        <f>VLOOKUP(L2779,Schnitt1!L:P,2,0)</f>
        <v>0</v>
      </c>
      <c r="T2779" s="166">
        <f>VLOOKUP(L2779,Schnitt2!L:P,2,0)</f>
        <v>0</v>
      </c>
      <c r="U2779" s="166">
        <f>VLOOKUP(L2779,Schnitt3!L:P,2,0)</f>
        <v>0</v>
      </c>
      <c r="V2779" s="166">
        <f>VLOOKUP(L2779,Schnitt4!L:P,2,0)</f>
        <v>0</v>
      </c>
      <c r="W2779" s="166">
        <f>VLOOKUP(L2779,Schnitt5!L:P,2,0)</f>
        <v>0</v>
      </c>
      <c r="X2779" s="166">
        <f>VLOOKUP(L2779,Schnitt6!L:P,2,0)</f>
        <v>0</v>
      </c>
      <c r="AA2779" s="166">
        <f>VLOOKUP(L2779,Schnitt1!L:P,3,0)</f>
        <v>0</v>
      </c>
      <c r="AB2779" s="166">
        <f>VLOOKUP(L2779,Schnitt2!L:P,3,0)</f>
        <v>0</v>
      </c>
      <c r="AC2779" s="166">
        <f>VLOOKUP(L2779,Schnitt3!L:P,3,0)</f>
        <v>0</v>
      </c>
      <c r="AD2779" s="166">
        <f>VLOOKUP(L2779,Schnitt4!L:P,3,0)</f>
        <v>0</v>
      </c>
      <c r="AE2779" s="166">
        <f>VLOOKUP(L2779,Schnitt5!L:P,3,0)</f>
        <v>0</v>
      </c>
      <c r="AF2779" s="166">
        <f>VLOOKUP(L2779,Schnitt6!L:P,3,0)</f>
        <v>0</v>
      </c>
    </row>
    <row r="2780" spans="12:32" x14ac:dyDescent="0.25">
      <c r="L2780" s="264">
        <f>Member!A2780</f>
        <v>0</v>
      </c>
      <c r="S2780" s="166">
        <f>VLOOKUP(L2780,Schnitt1!L:P,2,0)</f>
        <v>0</v>
      </c>
      <c r="T2780" s="166">
        <f>VLOOKUP(L2780,Schnitt2!L:P,2,0)</f>
        <v>0</v>
      </c>
      <c r="U2780" s="166">
        <f>VLOOKUP(L2780,Schnitt3!L:P,2,0)</f>
        <v>0</v>
      </c>
      <c r="V2780" s="166">
        <f>VLOOKUP(L2780,Schnitt4!L:P,2,0)</f>
        <v>0</v>
      </c>
      <c r="W2780" s="166">
        <f>VLOOKUP(L2780,Schnitt5!L:P,2,0)</f>
        <v>0</v>
      </c>
      <c r="X2780" s="166">
        <f>VLOOKUP(L2780,Schnitt6!L:P,2,0)</f>
        <v>0</v>
      </c>
      <c r="AA2780" s="166">
        <f>VLOOKUP(L2780,Schnitt1!L:P,3,0)</f>
        <v>0</v>
      </c>
      <c r="AB2780" s="166">
        <f>VLOOKUP(L2780,Schnitt2!L:P,3,0)</f>
        <v>0</v>
      </c>
      <c r="AC2780" s="166">
        <f>VLOOKUP(L2780,Schnitt3!L:P,3,0)</f>
        <v>0</v>
      </c>
      <c r="AD2780" s="166">
        <f>VLOOKUP(L2780,Schnitt4!L:P,3,0)</f>
        <v>0</v>
      </c>
      <c r="AE2780" s="166">
        <f>VLOOKUP(L2780,Schnitt5!L:P,3,0)</f>
        <v>0</v>
      </c>
      <c r="AF2780" s="166">
        <f>VLOOKUP(L2780,Schnitt6!L:P,3,0)</f>
        <v>0</v>
      </c>
    </row>
    <row r="2781" spans="12:32" x14ac:dyDescent="0.25">
      <c r="L2781" s="264">
        <f>Member!A2781</f>
        <v>0</v>
      </c>
      <c r="S2781" s="166">
        <f>VLOOKUP(L2781,Schnitt1!L:P,2,0)</f>
        <v>0</v>
      </c>
      <c r="T2781" s="166">
        <f>VLOOKUP(L2781,Schnitt2!L:P,2,0)</f>
        <v>0</v>
      </c>
      <c r="U2781" s="166">
        <f>VLOOKUP(L2781,Schnitt3!L:P,2,0)</f>
        <v>0</v>
      </c>
      <c r="V2781" s="166">
        <f>VLOOKUP(L2781,Schnitt4!L:P,2,0)</f>
        <v>0</v>
      </c>
      <c r="W2781" s="166">
        <f>VLOOKUP(L2781,Schnitt5!L:P,2,0)</f>
        <v>0</v>
      </c>
      <c r="X2781" s="166">
        <f>VLOOKUP(L2781,Schnitt6!L:P,2,0)</f>
        <v>0</v>
      </c>
      <c r="AA2781" s="166">
        <f>VLOOKUP(L2781,Schnitt1!L:P,3,0)</f>
        <v>0</v>
      </c>
      <c r="AB2781" s="166">
        <f>VLOOKUP(L2781,Schnitt2!L:P,3,0)</f>
        <v>0</v>
      </c>
      <c r="AC2781" s="166">
        <f>VLOOKUP(L2781,Schnitt3!L:P,3,0)</f>
        <v>0</v>
      </c>
      <c r="AD2781" s="166">
        <f>VLOOKUP(L2781,Schnitt4!L:P,3,0)</f>
        <v>0</v>
      </c>
      <c r="AE2781" s="166">
        <f>VLOOKUP(L2781,Schnitt5!L:P,3,0)</f>
        <v>0</v>
      </c>
      <c r="AF2781" s="166">
        <f>VLOOKUP(L2781,Schnitt6!L:P,3,0)</f>
        <v>0</v>
      </c>
    </row>
    <row r="2782" spans="12:32" x14ac:dyDescent="0.25">
      <c r="L2782" s="264">
        <f>Member!A2782</f>
        <v>0</v>
      </c>
      <c r="S2782" s="166">
        <f>VLOOKUP(L2782,Schnitt1!L:P,2,0)</f>
        <v>0</v>
      </c>
      <c r="T2782" s="166">
        <f>VLOOKUP(L2782,Schnitt2!L:P,2,0)</f>
        <v>0</v>
      </c>
      <c r="U2782" s="166">
        <f>VLOOKUP(L2782,Schnitt3!L:P,2,0)</f>
        <v>0</v>
      </c>
      <c r="V2782" s="166">
        <f>VLOOKUP(L2782,Schnitt4!L:P,2,0)</f>
        <v>0</v>
      </c>
      <c r="W2782" s="166">
        <f>VLOOKUP(L2782,Schnitt5!L:P,2,0)</f>
        <v>0</v>
      </c>
      <c r="X2782" s="166">
        <f>VLOOKUP(L2782,Schnitt6!L:P,2,0)</f>
        <v>0</v>
      </c>
      <c r="AA2782" s="166">
        <f>VLOOKUP(L2782,Schnitt1!L:P,3,0)</f>
        <v>0</v>
      </c>
      <c r="AB2782" s="166">
        <f>VLOOKUP(L2782,Schnitt2!L:P,3,0)</f>
        <v>0</v>
      </c>
      <c r="AC2782" s="166">
        <f>VLOOKUP(L2782,Schnitt3!L:P,3,0)</f>
        <v>0</v>
      </c>
      <c r="AD2782" s="166">
        <f>VLOOKUP(L2782,Schnitt4!L:P,3,0)</f>
        <v>0</v>
      </c>
      <c r="AE2782" s="166">
        <f>VLOOKUP(L2782,Schnitt5!L:P,3,0)</f>
        <v>0</v>
      </c>
      <c r="AF2782" s="166">
        <f>VLOOKUP(L2782,Schnitt6!L:P,3,0)</f>
        <v>0</v>
      </c>
    </row>
    <row r="2783" spans="12:32" x14ac:dyDescent="0.25">
      <c r="L2783" s="264">
        <f>Member!A2783</f>
        <v>0</v>
      </c>
      <c r="S2783" s="166">
        <f>VLOOKUP(L2783,Schnitt1!L:P,2,0)</f>
        <v>0</v>
      </c>
      <c r="T2783" s="166">
        <f>VLOOKUP(L2783,Schnitt2!L:P,2,0)</f>
        <v>0</v>
      </c>
      <c r="U2783" s="166">
        <f>VLOOKUP(L2783,Schnitt3!L:P,2,0)</f>
        <v>0</v>
      </c>
      <c r="V2783" s="166">
        <f>VLOOKUP(L2783,Schnitt4!L:P,2,0)</f>
        <v>0</v>
      </c>
      <c r="W2783" s="166">
        <f>VLOOKUP(L2783,Schnitt5!L:P,2,0)</f>
        <v>0</v>
      </c>
      <c r="X2783" s="166">
        <f>VLOOKUP(L2783,Schnitt6!L:P,2,0)</f>
        <v>0</v>
      </c>
      <c r="AA2783" s="166">
        <f>VLOOKUP(L2783,Schnitt1!L:P,3,0)</f>
        <v>0</v>
      </c>
      <c r="AB2783" s="166">
        <f>VLOOKUP(L2783,Schnitt2!L:P,3,0)</f>
        <v>0</v>
      </c>
      <c r="AC2783" s="166">
        <f>VLOOKUP(L2783,Schnitt3!L:P,3,0)</f>
        <v>0</v>
      </c>
      <c r="AD2783" s="166">
        <f>VLOOKUP(L2783,Schnitt4!L:P,3,0)</f>
        <v>0</v>
      </c>
      <c r="AE2783" s="166">
        <f>VLOOKUP(L2783,Schnitt5!L:P,3,0)</f>
        <v>0</v>
      </c>
      <c r="AF2783" s="166">
        <f>VLOOKUP(L2783,Schnitt6!L:P,3,0)</f>
        <v>0</v>
      </c>
    </row>
    <row r="2784" spans="12:32" x14ac:dyDescent="0.25">
      <c r="L2784" s="264">
        <f>Member!A2784</f>
        <v>0</v>
      </c>
      <c r="S2784" s="166">
        <f>VLOOKUP(L2784,Schnitt1!L:P,2,0)</f>
        <v>0</v>
      </c>
      <c r="T2784" s="166">
        <f>VLOOKUP(L2784,Schnitt2!L:P,2,0)</f>
        <v>0</v>
      </c>
      <c r="U2784" s="166">
        <f>VLOOKUP(L2784,Schnitt3!L:P,2,0)</f>
        <v>0</v>
      </c>
      <c r="V2784" s="166">
        <f>VLOOKUP(L2784,Schnitt4!L:P,2,0)</f>
        <v>0</v>
      </c>
      <c r="W2784" s="166">
        <f>VLOOKUP(L2784,Schnitt5!L:P,2,0)</f>
        <v>0</v>
      </c>
      <c r="X2784" s="166">
        <f>VLOOKUP(L2784,Schnitt6!L:P,2,0)</f>
        <v>0</v>
      </c>
      <c r="AA2784" s="166">
        <f>VLOOKUP(L2784,Schnitt1!L:P,3,0)</f>
        <v>0</v>
      </c>
      <c r="AB2784" s="166">
        <f>VLOOKUP(L2784,Schnitt2!L:P,3,0)</f>
        <v>0</v>
      </c>
      <c r="AC2784" s="166">
        <f>VLOOKUP(L2784,Schnitt3!L:P,3,0)</f>
        <v>0</v>
      </c>
      <c r="AD2784" s="166">
        <f>VLOOKUP(L2784,Schnitt4!L:P,3,0)</f>
        <v>0</v>
      </c>
      <c r="AE2784" s="166">
        <f>VLOOKUP(L2784,Schnitt5!L:P,3,0)</f>
        <v>0</v>
      </c>
      <c r="AF2784" s="166">
        <f>VLOOKUP(L2784,Schnitt6!L:P,3,0)</f>
        <v>0</v>
      </c>
    </row>
    <row r="2785" spans="12:32" x14ac:dyDescent="0.25">
      <c r="L2785" s="264">
        <f>Member!A2785</f>
        <v>0</v>
      </c>
      <c r="S2785" s="166">
        <f>VLOOKUP(L2785,Schnitt1!L:P,2,0)</f>
        <v>0</v>
      </c>
      <c r="T2785" s="166">
        <f>VLOOKUP(L2785,Schnitt2!L:P,2,0)</f>
        <v>0</v>
      </c>
      <c r="U2785" s="166">
        <f>VLOOKUP(L2785,Schnitt3!L:P,2,0)</f>
        <v>0</v>
      </c>
      <c r="V2785" s="166">
        <f>VLOOKUP(L2785,Schnitt4!L:P,2,0)</f>
        <v>0</v>
      </c>
      <c r="W2785" s="166">
        <f>VLOOKUP(L2785,Schnitt5!L:P,2,0)</f>
        <v>0</v>
      </c>
      <c r="X2785" s="166">
        <f>VLOOKUP(L2785,Schnitt6!L:P,2,0)</f>
        <v>0</v>
      </c>
      <c r="AA2785" s="166">
        <f>VLOOKUP(L2785,Schnitt1!L:P,3,0)</f>
        <v>0</v>
      </c>
      <c r="AB2785" s="166">
        <f>VLOOKUP(L2785,Schnitt2!L:P,3,0)</f>
        <v>0</v>
      </c>
      <c r="AC2785" s="166">
        <f>VLOOKUP(L2785,Schnitt3!L:P,3,0)</f>
        <v>0</v>
      </c>
      <c r="AD2785" s="166">
        <f>VLOOKUP(L2785,Schnitt4!L:P,3,0)</f>
        <v>0</v>
      </c>
      <c r="AE2785" s="166">
        <f>VLOOKUP(L2785,Schnitt5!L:P,3,0)</f>
        <v>0</v>
      </c>
      <c r="AF2785" s="166">
        <f>VLOOKUP(L2785,Schnitt6!L:P,3,0)</f>
        <v>0</v>
      </c>
    </row>
    <row r="2786" spans="12:32" x14ac:dyDescent="0.25">
      <c r="L2786" s="264">
        <f>Member!A2786</f>
        <v>0</v>
      </c>
      <c r="S2786" s="166">
        <f>VLOOKUP(L2786,Schnitt1!L:P,2,0)</f>
        <v>0</v>
      </c>
      <c r="T2786" s="166">
        <f>VLOOKUP(L2786,Schnitt2!L:P,2,0)</f>
        <v>0</v>
      </c>
      <c r="U2786" s="166">
        <f>VLOOKUP(L2786,Schnitt3!L:P,2,0)</f>
        <v>0</v>
      </c>
      <c r="V2786" s="166">
        <f>VLOOKUP(L2786,Schnitt4!L:P,2,0)</f>
        <v>0</v>
      </c>
      <c r="W2786" s="166">
        <f>VLOOKUP(L2786,Schnitt5!L:P,2,0)</f>
        <v>0</v>
      </c>
      <c r="X2786" s="166">
        <f>VLOOKUP(L2786,Schnitt6!L:P,2,0)</f>
        <v>0</v>
      </c>
      <c r="AA2786" s="166">
        <f>VLOOKUP(L2786,Schnitt1!L:P,3,0)</f>
        <v>0</v>
      </c>
      <c r="AB2786" s="166">
        <f>VLOOKUP(L2786,Schnitt2!L:P,3,0)</f>
        <v>0</v>
      </c>
      <c r="AC2786" s="166">
        <f>VLOOKUP(L2786,Schnitt3!L:P,3,0)</f>
        <v>0</v>
      </c>
      <c r="AD2786" s="166">
        <f>VLOOKUP(L2786,Schnitt4!L:P,3,0)</f>
        <v>0</v>
      </c>
      <c r="AE2786" s="166">
        <f>VLOOKUP(L2786,Schnitt5!L:P,3,0)</f>
        <v>0</v>
      </c>
      <c r="AF2786" s="166">
        <f>VLOOKUP(L2786,Schnitt6!L:P,3,0)</f>
        <v>0</v>
      </c>
    </row>
    <row r="2787" spans="12:32" x14ac:dyDescent="0.25">
      <c r="L2787" s="264">
        <f>Member!A2787</f>
        <v>0</v>
      </c>
      <c r="S2787" s="166">
        <f>VLOOKUP(L2787,Schnitt1!L:P,2,0)</f>
        <v>0</v>
      </c>
      <c r="T2787" s="166">
        <f>VLOOKUP(L2787,Schnitt2!L:P,2,0)</f>
        <v>0</v>
      </c>
      <c r="U2787" s="166">
        <f>VLOOKUP(L2787,Schnitt3!L:P,2,0)</f>
        <v>0</v>
      </c>
      <c r="V2787" s="166">
        <f>VLOOKUP(L2787,Schnitt4!L:P,2,0)</f>
        <v>0</v>
      </c>
      <c r="W2787" s="166">
        <f>VLOOKUP(L2787,Schnitt5!L:P,2,0)</f>
        <v>0</v>
      </c>
      <c r="X2787" s="166">
        <f>VLOOKUP(L2787,Schnitt6!L:P,2,0)</f>
        <v>0</v>
      </c>
      <c r="AA2787" s="166">
        <f>VLOOKUP(L2787,Schnitt1!L:P,3,0)</f>
        <v>0</v>
      </c>
      <c r="AB2787" s="166">
        <f>VLOOKUP(L2787,Schnitt2!L:P,3,0)</f>
        <v>0</v>
      </c>
      <c r="AC2787" s="166">
        <f>VLOOKUP(L2787,Schnitt3!L:P,3,0)</f>
        <v>0</v>
      </c>
      <c r="AD2787" s="166">
        <f>VLOOKUP(L2787,Schnitt4!L:P,3,0)</f>
        <v>0</v>
      </c>
      <c r="AE2787" s="166">
        <f>VLOOKUP(L2787,Schnitt5!L:P,3,0)</f>
        <v>0</v>
      </c>
      <c r="AF2787" s="166">
        <f>VLOOKUP(L2787,Schnitt6!L:P,3,0)</f>
        <v>0</v>
      </c>
    </row>
    <row r="2788" spans="12:32" x14ac:dyDescent="0.25">
      <c r="L2788" s="264">
        <f>Member!A2788</f>
        <v>0</v>
      </c>
      <c r="S2788" s="166">
        <f>VLOOKUP(L2788,Schnitt1!L:P,2,0)</f>
        <v>0</v>
      </c>
      <c r="T2788" s="166">
        <f>VLOOKUP(L2788,Schnitt2!L:P,2,0)</f>
        <v>0</v>
      </c>
      <c r="U2788" s="166">
        <f>VLOOKUP(L2788,Schnitt3!L:P,2,0)</f>
        <v>0</v>
      </c>
      <c r="V2788" s="166">
        <f>VLOOKUP(L2788,Schnitt4!L:P,2,0)</f>
        <v>0</v>
      </c>
      <c r="W2788" s="166">
        <f>VLOOKUP(L2788,Schnitt5!L:P,2,0)</f>
        <v>0</v>
      </c>
      <c r="X2788" s="166">
        <f>VLOOKUP(L2788,Schnitt6!L:P,2,0)</f>
        <v>0</v>
      </c>
      <c r="AA2788" s="166">
        <f>VLOOKUP(L2788,Schnitt1!L:P,3,0)</f>
        <v>0</v>
      </c>
      <c r="AB2788" s="166">
        <f>VLOOKUP(L2788,Schnitt2!L:P,3,0)</f>
        <v>0</v>
      </c>
      <c r="AC2788" s="166">
        <f>VLOOKUP(L2788,Schnitt3!L:P,3,0)</f>
        <v>0</v>
      </c>
      <c r="AD2788" s="166">
        <f>VLOOKUP(L2788,Schnitt4!L:P,3,0)</f>
        <v>0</v>
      </c>
      <c r="AE2788" s="166">
        <f>VLOOKUP(L2788,Schnitt5!L:P,3,0)</f>
        <v>0</v>
      </c>
      <c r="AF2788" s="166">
        <f>VLOOKUP(L2788,Schnitt6!L:P,3,0)</f>
        <v>0</v>
      </c>
    </row>
    <row r="2789" spans="12:32" x14ac:dyDescent="0.25">
      <c r="L2789" s="264">
        <f>Member!A2789</f>
        <v>0</v>
      </c>
      <c r="S2789" s="166">
        <f>VLOOKUP(L2789,Schnitt1!L:P,2,0)</f>
        <v>0</v>
      </c>
      <c r="T2789" s="166">
        <f>VLOOKUP(L2789,Schnitt2!L:P,2,0)</f>
        <v>0</v>
      </c>
      <c r="U2789" s="166">
        <f>VLOOKUP(L2789,Schnitt3!L:P,2,0)</f>
        <v>0</v>
      </c>
      <c r="V2789" s="166">
        <f>VLOOKUP(L2789,Schnitt4!L:P,2,0)</f>
        <v>0</v>
      </c>
      <c r="W2789" s="166">
        <f>VLOOKUP(L2789,Schnitt5!L:P,2,0)</f>
        <v>0</v>
      </c>
      <c r="X2789" s="166">
        <f>VLOOKUP(L2789,Schnitt6!L:P,2,0)</f>
        <v>0</v>
      </c>
      <c r="AA2789" s="166">
        <f>VLOOKUP(L2789,Schnitt1!L:P,3,0)</f>
        <v>0</v>
      </c>
      <c r="AB2789" s="166">
        <f>VLOOKUP(L2789,Schnitt2!L:P,3,0)</f>
        <v>0</v>
      </c>
      <c r="AC2789" s="166">
        <f>VLOOKUP(L2789,Schnitt3!L:P,3,0)</f>
        <v>0</v>
      </c>
      <c r="AD2789" s="166">
        <f>VLOOKUP(L2789,Schnitt4!L:P,3,0)</f>
        <v>0</v>
      </c>
      <c r="AE2789" s="166">
        <f>VLOOKUP(L2789,Schnitt5!L:P,3,0)</f>
        <v>0</v>
      </c>
      <c r="AF2789" s="166">
        <f>VLOOKUP(L2789,Schnitt6!L:P,3,0)</f>
        <v>0</v>
      </c>
    </row>
    <row r="2790" spans="12:32" x14ac:dyDescent="0.25">
      <c r="L2790" s="264">
        <f>Member!A2790</f>
        <v>0</v>
      </c>
      <c r="S2790" s="166">
        <f>VLOOKUP(L2790,Schnitt1!L:P,2,0)</f>
        <v>0</v>
      </c>
      <c r="T2790" s="166">
        <f>VLOOKUP(L2790,Schnitt2!L:P,2,0)</f>
        <v>0</v>
      </c>
      <c r="U2790" s="166">
        <f>VLOOKUP(L2790,Schnitt3!L:P,2,0)</f>
        <v>0</v>
      </c>
      <c r="V2790" s="166">
        <f>VLOOKUP(L2790,Schnitt4!L:P,2,0)</f>
        <v>0</v>
      </c>
      <c r="W2790" s="166">
        <f>VLOOKUP(L2790,Schnitt5!L:P,2,0)</f>
        <v>0</v>
      </c>
      <c r="X2790" s="166">
        <f>VLOOKUP(L2790,Schnitt6!L:P,2,0)</f>
        <v>0</v>
      </c>
      <c r="AA2790" s="166">
        <f>VLOOKUP(L2790,Schnitt1!L:P,3,0)</f>
        <v>0</v>
      </c>
      <c r="AB2790" s="166">
        <f>VLOOKUP(L2790,Schnitt2!L:P,3,0)</f>
        <v>0</v>
      </c>
      <c r="AC2790" s="166">
        <f>VLOOKUP(L2790,Schnitt3!L:P,3,0)</f>
        <v>0</v>
      </c>
      <c r="AD2790" s="166">
        <f>VLOOKUP(L2790,Schnitt4!L:P,3,0)</f>
        <v>0</v>
      </c>
      <c r="AE2790" s="166">
        <f>VLOOKUP(L2790,Schnitt5!L:P,3,0)</f>
        <v>0</v>
      </c>
      <c r="AF2790" s="166">
        <f>VLOOKUP(L2790,Schnitt6!L:P,3,0)</f>
        <v>0</v>
      </c>
    </row>
    <row r="2791" spans="12:32" x14ac:dyDescent="0.25">
      <c r="L2791" s="264">
        <f>Member!A2791</f>
        <v>0</v>
      </c>
      <c r="S2791" s="166">
        <f>VLOOKUP(L2791,Schnitt1!L:P,2,0)</f>
        <v>0</v>
      </c>
      <c r="T2791" s="166">
        <f>VLOOKUP(L2791,Schnitt2!L:P,2,0)</f>
        <v>0</v>
      </c>
      <c r="U2791" s="166">
        <f>VLOOKUP(L2791,Schnitt3!L:P,2,0)</f>
        <v>0</v>
      </c>
      <c r="V2791" s="166">
        <f>VLOOKUP(L2791,Schnitt4!L:P,2,0)</f>
        <v>0</v>
      </c>
      <c r="W2791" s="166">
        <f>VLOOKUP(L2791,Schnitt5!L:P,2,0)</f>
        <v>0</v>
      </c>
      <c r="X2791" s="166">
        <f>VLOOKUP(L2791,Schnitt6!L:P,2,0)</f>
        <v>0</v>
      </c>
      <c r="AA2791" s="166">
        <f>VLOOKUP(L2791,Schnitt1!L:P,3,0)</f>
        <v>0</v>
      </c>
      <c r="AB2791" s="166">
        <f>VLOOKUP(L2791,Schnitt2!L:P,3,0)</f>
        <v>0</v>
      </c>
      <c r="AC2791" s="166">
        <f>VLOOKUP(L2791,Schnitt3!L:P,3,0)</f>
        <v>0</v>
      </c>
      <c r="AD2791" s="166">
        <f>VLOOKUP(L2791,Schnitt4!L:P,3,0)</f>
        <v>0</v>
      </c>
      <c r="AE2791" s="166">
        <f>VLOOKUP(L2791,Schnitt5!L:P,3,0)</f>
        <v>0</v>
      </c>
      <c r="AF2791" s="166">
        <f>VLOOKUP(L2791,Schnitt6!L:P,3,0)</f>
        <v>0</v>
      </c>
    </row>
    <row r="2792" spans="12:32" x14ac:dyDescent="0.25">
      <c r="L2792" s="264">
        <f>Member!A2792</f>
        <v>0</v>
      </c>
      <c r="S2792" s="166">
        <f>VLOOKUP(L2792,Schnitt1!L:P,2,0)</f>
        <v>0</v>
      </c>
      <c r="T2792" s="166">
        <f>VLOOKUP(L2792,Schnitt2!L:P,2,0)</f>
        <v>0</v>
      </c>
      <c r="U2792" s="166">
        <f>VLOOKUP(L2792,Schnitt3!L:P,2,0)</f>
        <v>0</v>
      </c>
      <c r="V2792" s="166">
        <f>VLOOKUP(L2792,Schnitt4!L:P,2,0)</f>
        <v>0</v>
      </c>
      <c r="W2792" s="166">
        <f>VLOOKUP(L2792,Schnitt5!L:P,2,0)</f>
        <v>0</v>
      </c>
      <c r="X2792" s="166">
        <f>VLOOKUP(L2792,Schnitt6!L:P,2,0)</f>
        <v>0</v>
      </c>
      <c r="AA2792" s="166">
        <f>VLOOKUP(L2792,Schnitt1!L:P,3,0)</f>
        <v>0</v>
      </c>
      <c r="AB2792" s="166">
        <f>VLOOKUP(L2792,Schnitt2!L:P,3,0)</f>
        <v>0</v>
      </c>
      <c r="AC2792" s="166">
        <f>VLOOKUP(L2792,Schnitt3!L:P,3,0)</f>
        <v>0</v>
      </c>
      <c r="AD2792" s="166">
        <f>VLOOKUP(L2792,Schnitt4!L:P,3,0)</f>
        <v>0</v>
      </c>
      <c r="AE2792" s="166">
        <f>VLOOKUP(L2792,Schnitt5!L:P,3,0)</f>
        <v>0</v>
      </c>
      <c r="AF2792" s="166">
        <f>VLOOKUP(L2792,Schnitt6!L:P,3,0)</f>
        <v>0</v>
      </c>
    </row>
    <row r="2793" spans="12:32" x14ac:dyDescent="0.25">
      <c r="L2793" s="264">
        <f>Member!A2793</f>
        <v>0</v>
      </c>
      <c r="S2793" s="166">
        <f>VLOOKUP(L2793,Schnitt1!L:P,2,0)</f>
        <v>0</v>
      </c>
      <c r="T2793" s="166">
        <f>VLOOKUP(L2793,Schnitt2!L:P,2,0)</f>
        <v>0</v>
      </c>
      <c r="U2793" s="166">
        <f>VLOOKUP(L2793,Schnitt3!L:P,2,0)</f>
        <v>0</v>
      </c>
      <c r="V2793" s="166">
        <f>VLOOKUP(L2793,Schnitt4!L:P,2,0)</f>
        <v>0</v>
      </c>
      <c r="W2793" s="166">
        <f>VLOOKUP(L2793,Schnitt5!L:P,2,0)</f>
        <v>0</v>
      </c>
      <c r="X2793" s="166">
        <f>VLOOKUP(L2793,Schnitt6!L:P,2,0)</f>
        <v>0</v>
      </c>
      <c r="AA2793" s="166">
        <f>VLOOKUP(L2793,Schnitt1!L:P,3,0)</f>
        <v>0</v>
      </c>
      <c r="AB2793" s="166">
        <f>VLOOKUP(L2793,Schnitt2!L:P,3,0)</f>
        <v>0</v>
      </c>
      <c r="AC2793" s="166">
        <f>VLOOKUP(L2793,Schnitt3!L:P,3,0)</f>
        <v>0</v>
      </c>
      <c r="AD2793" s="166">
        <f>VLOOKUP(L2793,Schnitt4!L:P,3,0)</f>
        <v>0</v>
      </c>
      <c r="AE2793" s="166">
        <f>VLOOKUP(L2793,Schnitt5!L:P,3,0)</f>
        <v>0</v>
      </c>
      <c r="AF2793" s="166">
        <f>VLOOKUP(L2793,Schnitt6!L:P,3,0)</f>
        <v>0</v>
      </c>
    </row>
    <row r="2794" spans="12:32" x14ac:dyDescent="0.25">
      <c r="L2794" s="264">
        <f>Member!A2794</f>
        <v>0</v>
      </c>
      <c r="S2794" s="166">
        <f>VLOOKUP(L2794,Schnitt1!L:P,2,0)</f>
        <v>0</v>
      </c>
      <c r="T2794" s="166">
        <f>VLOOKUP(L2794,Schnitt2!L:P,2,0)</f>
        <v>0</v>
      </c>
      <c r="U2794" s="166">
        <f>VLOOKUP(L2794,Schnitt3!L:P,2,0)</f>
        <v>0</v>
      </c>
      <c r="V2794" s="166">
        <f>VLOOKUP(L2794,Schnitt4!L:P,2,0)</f>
        <v>0</v>
      </c>
      <c r="W2794" s="166">
        <f>VLOOKUP(L2794,Schnitt5!L:P,2,0)</f>
        <v>0</v>
      </c>
      <c r="X2794" s="166">
        <f>VLOOKUP(L2794,Schnitt6!L:P,2,0)</f>
        <v>0</v>
      </c>
      <c r="AA2794" s="166">
        <f>VLOOKUP(L2794,Schnitt1!L:P,3,0)</f>
        <v>0</v>
      </c>
      <c r="AB2794" s="166">
        <f>VLOOKUP(L2794,Schnitt2!L:P,3,0)</f>
        <v>0</v>
      </c>
      <c r="AC2794" s="166">
        <f>VLOOKUP(L2794,Schnitt3!L:P,3,0)</f>
        <v>0</v>
      </c>
      <c r="AD2794" s="166">
        <f>VLOOKUP(L2794,Schnitt4!L:P,3,0)</f>
        <v>0</v>
      </c>
      <c r="AE2794" s="166">
        <f>VLOOKUP(L2794,Schnitt5!L:P,3,0)</f>
        <v>0</v>
      </c>
      <c r="AF2794" s="166">
        <f>VLOOKUP(L2794,Schnitt6!L:P,3,0)</f>
        <v>0</v>
      </c>
    </row>
    <row r="2795" spans="12:32" x14ac:dyDescent="0.25">
      <c r="L2795" s="264">
        <f>Member!A2795</f>
        <v>0</v>
      </c>
      <c r="S2795" s="166">
        <f>VLOOKUP(L2795,Schnitt1!L:P,2,0)</f>
        <v>0</v>
      </c>
      <c r="T2795" s="166">
        <f>VLOOKUP(L2795,Schnitt2!L:P,2,0)</f>
        <v>0</v>
      </c>
      <c r="U2795" s="166">
        <f>VLOOKUP(L2795,Schnitt3!L:P,2,0)</f>
        <v>0</v>
      </c>
      <c r="V2795" s="166">
        <f>VLOOKUP(L2795,Schnitt4!L:P,2,0)</f>
        <v>0</v>
      </c>
      <c r="W2795" s="166">
        <f>VLOOKUP(L2795,Schnitt5!L:P,2,0)</f>
        <v>0</v>
      </c>
      <c r="X2795" s="166">
        <f>VLOOKUP(L2795,Schnitt6!L:P,2,0)</f>
        <v>0</v>
      </c>
      <c r="AA2795" s="166">
        <f>VLOOKUP(L2795,Schnitt1!L:P,3,0)</f>
        <v>0</v>
      </c>
      <c r="AB2795" s="166">
        <f>VLOOKUP(L2795,Schnitt2!L:P,3,0)</f>
        <v>0</v>
      </c>
      <c r="AC2795" s="166">
        <f>VLOOKUP(L2795,Schnitt3!L:P,3,0)</f>
        <v>0</v>
      </c>
      <c r="AD2795" s="166">
        <f>VLOOKUP(L2795,Schnitt4!L:P,3,0)</f>
        <v>0</v>
      </c>
      <c r="AE2795" s="166">
        <f>VLOOKUP(L2795,Schnitt5!L:P,3,0)</f>
        <v>0</v>
      </c>
      <c r="AF2795" s="166">
        <f>VLOOKUP(L2795,Schnitt6!L:P,3,0)</f>
        <v>0</v>
      </c>
    </row>
    <row r="2796" spans="12:32" x14ac:dyDescent="0.25">
      <c r="L2796" s="264">
        <f>Member!A2796</f>
        <v>0</v>
      </c>
      <c r="S2796" s="166">
        <f>VLOOKUP(L2796,Schnitt1!L:P,2,0)</f>
        <v>0</v>
      </c>
      <c r="T2796" s="166">
        <f>VLOOKUP(L2796,Schnitt2!L:P,2,0)</f>
        <v>0</v>
      </c>
      <c r="U2796" s="166">
        <f>VLOOKUP(L2796,Schnitt3!L:P,2,0)</f>
        <v>0</v>
      </c>
      <c r="V2796" s="166">
        <f>VLOOKUP(L2796,Schnitt4!L:P,2,0)</f>
        <v>0</v>
      </c>
      <c r="W2796" s="166">
        <f>VLOOKUP(L2796,Schnitt5!L:P,2,0)</f>
        <v>0</v>
      </c>
      <c r="X2796" s="166">
        <f>VLOOKUP(L2796,Schnitt6!L:P,2,0)</f>
        <v>0</v>
      </c>
      <c r="AA2796" s="166">
        <f>VLOOKUP(L2796,Schnitt1!L:P,3,0)</f>
        <v>0</v>
      </c>
      <c r="AB2796" s="166">
        <f>VLOOKUP(L2796,Schnitt2!L:P,3,0)</f>
        <v>0</v>
      </c>
      <c r="AC2796" s="166">
        <f>VLOOKUP(L2796,Schnitt3!L:P,3,0)</f>
        <v>0</v>
      </c>
      <c r="AD2796" s="166">
        <f>VLOOKUP(L2796,Schnitt4!L:P,3,0)</f>
        <v>0</v>
      </c>
      <c r="AE2796" s="166">
        <f>VLOOKUP(L2796,Schnitt5!L:P,3,0)</f>
        <v>0</v>
      </c>
      <c r="AF2796" s="166">
        <f>VLOOKUP(L2796,Schnitt6!L:P,3,0)</f>
        <v>0</v>
      </c>
    </row>
    <row r="2797" spans="12:32" x14ac:dyDescent="0.25">
      <c r="L2797" s="264">
        <f>Member!A2797</f>
        <v>0</v>
      </c>
      <c r="S2797" s="166">
        <f>VLOOKUP(L2797,Schnitt1!L:P,2,0)</f>
        <v>0</v>
      </c>
      <c r="T2797" s="166">
        <f>VLOOKUP(L2797,Schnitt2!L:P,2,0)</f>
        <v>0</v>
      </c>
      <c r="U2797" s="166">
        <f>VLOOKUP(L2797,Schnitt3!L:P,2,0)</f>
        <v>0</v>
      </c>
      <c r="V2797" s="166">
        <f>VLOOKUP(L2797,Schnitt4!L:P,2,0)</f>
        <v>0</v>
      </c>
      <c r="W2797" s="166">
        <f>VLOOKUP(L2797,Schnitt5!L:P,2,0)</f>
        <v>0</v>
      </c>
      <c r="X2797" s="166">
        <f>VLOOKUP(L2797,Schnitt6!L:P,2,0)</f>
        <v>0</v>
      </c>
      <c r="AA2797" s="166">
        <f>VLOOKUP(L2797,Schnitt1!L:P,3,0)</f>
        <v>0</v>
      </c>
      <c r="AB2797" s="166">
        <f>VLOOKUP(L2797,Schnitt2!L:P,3,0)</f>
        <v>0</v>
      </c>
      <c r="AC2797" s="166">
        <f>VLOOKUP(L2797,Schnitt3!L:P,3,0)</f>
        <v>0</v>
      </c>
      <c r="AD2797" s="166">
        <f>VLOOKUP(L2797,Schnitt4!L:P,3,0)</f>
        <v>0</v>
      </c>
      <c r="AE2797" s="166">
        <f>VLOOKUP(L2797,Schnitt5!L:P,3,0)</f>
        <v>0</v>
      </c>
      <c r="AF2797" s="166">
        <f>VLOOKUP(L2797,Schnitt6!L:P,3,0)</f>
        <v>0</v>
      </c>
    </row>
    <row r="2798" spans="12:32" x14ac:dyDescent="0.25">
      <c r="L2798" s="264">
        <f>Member!A2798</f>
        <v>0</v>
      </c>
      <c r="S2798" s="166">
        <f>VLOOKUP(L2798,Schnitt1!L:P,2,0)</f>
        <v>0</v>
      </c>
      <c r="T2798" s="166">
        <f>VLOOKUP(L2798,Schnitt2!L:P,2,0)</f>
        <v>0</v>
      </c>
      <c r="U2798" s="166">
        <f>VLOOKUP(L2798,Schnitt3!L:P,2,0)</f>
        <v>0</v>
      </c>
      <c r="V2798" s="166">
        <f>VLOOKUP(L2798,Schnitt4!L:P,2,0)</f>
        <v>0</v>
      </c>
      <c r="W2798" s="166">
        <f>VLOOKUP(L2798,Schnitt5!L:P,2,0)</f>
        <v>0</v>
      </c>
      <c r="X2798" s="166">
        <f>VLOOKUP(L2798,Schnitt6!L:P,2,0)</f>
        <v>0</v>
      </c>
      <c r="AA2798" s="166">
        <f>VLOOKUP(L2798,Schnitt1!L:P,3,0)</f>
        <v>0</v>
      </c>
      <c r="AB2798" s="166">
        <f>VLOOKUP(L2798,Schnitt2!L:P,3,0)</f>
        <v>0</v>
      </c>
      <c r="AC2798" s="166">
        <f>VLOOKUP(L2798,Schnitt3!L:P,3,0)</f>
        <v>0</v>
      </c>
      <c r="AD2798" s="166">
        <f>VLOOKUP(L2798,Schnitt4!L:P,3,0)</f>
        <v>0</v>
      </c>
      <c r="AE2798" s="166">
        <f>VLOOKUP(L2798,Schnitt5!L:P,3,0)</f>
        <v>0</v>
      </c>
      <c r="AF2798" s="166">
        <f>VLOOKUP(L2798,Schnitt6!L:P,3,0)</f>
        <v>0</v>
      </c>
    </row>
    <row r="2799" spans="12:32" x14ac:dyDescent="0.25">
      <c r="L2799" s="264">
        <f>Member!A2799</f>
        <v>0</v>
      </c>
      <c r="S2799" s="166">
        <f>VLOOKUP(L2799,Schnitt1!L:P,2,0)</f>
        <v>0</v>
      </c>
      <c r="T2799" s="166">
        <f>VLOOKUP(L2799,Schnitt2!L:P,2,0)</f>
        <v>0</v>
      </c>
      <c r="U2799" s="166">
        <f>VLOOKUP(L2799,Schnitt3!L:P,2,0)</f>
        <v>0</v>
      </c>
      <c r="V2799" s="166">
        <f>VLOOKUP(L2799,Schnitt4!L:P,2,0)</f>
        <v>0</v>
      </c>
      <c r="W2799" s="166">
        <f>VLOOKUP(L2799,Schnitt5!L:P,2,0)</f>
        <v>0</v>
      </c>
      <c r="X2799" s="166">
        <f>VLOOKUP(L2799,Schnitt6!L:P,2,0)</f>
        <v>0</v>
      </c>
      <c r="AA2799" s="166">
        <f>VLOOKUP(L2799,Schnitt1!L:P,3,0)</f>
        <v>0</v>
      </c>
      <c r="AB2799" s="166">
        <f>VLOOKUP(L2799,Schnitt2!L:P,3,0)</f>
        <v>0</v>
      </c>
      <c r="AC2799" s="166">
        <f>VLOOKUP(L2799,Schnitt3!L:P,3,0)</f>
        <v>0</v>
      </c>
      <c r="AD2799" s="166">
        <f>VLOOKUP(L2799,Schnitt4!L:P,3,0)</f>
        <v>0</v>
      </c>
      <c r="AE2799" s="166">
        <f>VLOOKUP(L2799,Schnitt5!L:P,3,0)</f>
        <v>0</v>
      </c>
      <c r="AF2799" s="166">
        <f>VLOOKUP(L2799,Schnitt6!L:P,3,0)</f>
        <v>0</v>
      </c>
    </row>
    <row r="2800" spans="12:32" x14ac:dyDescent="0.25">
      <c r="L2800" s="264">
        <f>Member!A2800</f>
        <v>0</v>
      </c>
      <c r="S2800" s="166">
        <f>VLOOKUP(L2800,Schnitt1!L:P,2,0)</f>
        <v>0</v>
      </c>
      <c r="T2800" s="166">
        <f>VLOOKUP(L2800,Schnitt2!L:P,2,0)</f>
        <v>0</v>
      </c>
      <c r="U2800" s="166">
        <f>VLOOKUP(L2800,Schnitt3!L:P,2,0)</f>
        <v>0</v>
      </c>
      <c r="V2800" s="166">
        <f>VLOOKUP(L2800,Schnitt4!L:P,2,0)</f>
        <v>0</v>
      </c>
      <c r="W2800" s="166">
        <f>VLOOKUP(L2800,Schnitt5!L:P,2,0)</f>
        <v>0</v>
      </c>
      <c r="X2800" s="166">
        <f>VLOOKUP(L2800,Schnitt6!L:P,2,0)</f>
        <v>0</v>
      </c>
      <c r="AA2800" s="166">
        <f>VLOOKUP(L2800,Schnitt1!L:P,3,0)</f>
        <v>0</v>
      </c>
      <c r="AB2800" s="166">
        <f>VLOOKUP(L2800,Schnitt2!L:P,3,0)</f>
        <v>0</v>
      </c>
      <c r="AC2800" s="166">
        <f>VLOOKUP(L2800,Schnitt3!L:P,3,0)</f>
        <v>0</v>
      </c>
      <c r="AD2800" s="166">
        <f>VLOOKUP(L2800,Schnitt4!L:P,3,0)</f>
        <v>0</v>
      </c>
      <c r="AE2800" s="166">
        <f>VLOOKUP(L2800,Schnitt5!L:P,3,0)</f>
        <v>0</v>
      </c>
      <c r="AF2800" s="166">
        <f>VLOOKUP(L2800,Schnitt6!L:P,3,0)</f>
        <v>0</v>
      </c>
    </row>
    <row r="2801" spans="12:32" x14ac:dyDescent="0.25">
      <c r="L2801" s="264">
        <f>Member!A2801</f>
        <v>0</v>
      </c>
      <c r="S2801" s="166">
        <f>VLOOKUP(L2801,Schnitt1!L:P,2,0)</f>
        <v>0</v>
      </c>
      <c r="T2801" s="166">
        <f>VLOOKUP(L2801,Schnitt2!L:P,2,0)</f>
        <v>0</v>
      </c>
      <c r="U2801" s="166">
        <f>VLOOKUP(L2801,Schnitt3!L:P,2,0)</f>
        <v>0</v>
      </c>
      <c r="V2801" s="166">
        <f>VLOOKUP(L2801,Schnitt4!L:P,2,0)</f>
        <v>0</v>
      </c>
      <c r="W2801" s="166">
        <f>VLOOKUP(L2801,Schnitt5!L:P,2,0)</f>
        <v>0</v>
      </c>
      <c r="X2801" s="166">
        <f>VLOOKUP(L2801,Schnitt6!L:P,2,0)</f>
        <v>0</v>
      </c>
      <c r="AA2801" s="166">
        <f>VLOOKUP(L2801,Schnitt1!L:P,3,0)</f>
        <v>0</v>
      </c>
      <c r="AB2801" s="166">
        <f>VLOOKUP(L2801,Schnitt2!L:P,3,0)</f>
        <v>0</v>
      </c>
      <c r="AC2801" s="166">
        <f>VLOOKUP(L2801,Schnitt3!L:P,3,0)</f>
        <v>0</v>
      </c>
      <c r="AD2801" s="166">
        <f>VLOOKUP(L2801,Schnitt4!L:P,3,0)</f>
        <v>0</v>
      </c>
      <c r="AE2801" s="166">
        <f>VLOOKUP(L2801,Schnitt5!L:P,3,0)</f>
        <v>0</v>
      </c>
      <c r="AF2801" s="166">
        <f>VLOOKUP(L2801,Schnitt6!L:P,3,0)</f>
        <v>0</v>
      </c>
    </row>
    <row r="2802" spans="12:32" x14ac:dyDescent="0.25">
      <c r="L2802" s="264">
        <f>Member!A2802</f>
        <v>0</v>
      </c>
      <c r="S2802" s="166">
        <f>VLOOKUP(L2802,Schnitt1!L:P,2,0)</f>
        <v>0</v>
      </c>
      <c r="T2802" s="166">
        <f>VLOOKUP(L2802,Schnitt2!L:P,2,0)</f>
        <v>0</v>
      </c>
      <c r="U2802" s="166">
        <f>VLOOKUP(L2802,Schnitt3!L:P,2,0)</f>
        <v>0</v>
      </c>
      <c r="V2802" s="166">
        <f>VLOOKUP(L2802,Schnitt4!L:P,2,0)</f>
        <v>0</v>
      </c>
      <c r="W2802" s="166">
        <f>VLOOKUP(L2802,Schnitt5!L:P,2,0)</f>
        <v>0</v>
      </c>
      <c r="X2802" s="166">
        <f>VLOOKUP(L2802,Schnitt6!L:P,2,0)</f>
        <v>0</v>
      </c>
      <c r="AA2802" s="166">
        <f>VLOOKUP(L2802,Schnitt1!L:P,3,0)</f>
        <v>0</v>
      </c>
      <c r="AB2802" s="166">
        <f>VLOOKUP(L2802,Schnitt2!L:P,3,0)</f>
        <v>0</v>
      </c>
      <c r="AC2802" s="166">
        <f>VLOOKUP(L2802,Schnitt3!L:P,3,0)</f>
        <v>0</v>
      </c>
      <c r="AD2802" s="166">
        <f>VLOOKUP(L2802,Schnitt4!L:P,3,0)</f>
        <v>0</v>
      </c>
      <c r="AE2802" s="166">
        <f>VLOOKUP(L2802,Schnitt5!L:P,3,0)</f>
        <v>0</v>
      </c>
      <c r="AF2802" s="166">
        <f>VLOOKUP(L2802,Schnitt6!L:P,3,0)</f>
        <v>0</v>
      </c>
    </row>
    <row r="2803" spans="12:32" x14ac:dyDescent="0.25">
      <c r="L2803" s="264">
        <f>Member!A2803</f>
        <v>0</v>
      </c>
      <c r="S2803" s="166">
        <f>VLOOKUP(L2803,Schnitt1!L:P,2,0)</f>
        <v>0</v>
      </c>
      <c r="T2803" s="166">
        <f>VLOOKUP(L2803,Schnitt2!L:P,2,0)</f>
        <v>0</v>
      </c>
      <c r="U2803" s="166">
        <f>VLOOKUP(L2803,Schnitt3!L:P,2,0)</f>
        <v>0</v>
      </c>
      <c r="V2803" s="166">
        <f>VLOOKUP(L2803,Schnitt4!L:P,2,0)</f>
        <v>0</v>
      </c>
      <c r="W2803" s="166">
        <f>VLOOKUP(L2803,Schnitt5!L:P,2,0)</f>
        <v>0</v>
      </c>
      <c r="X2803" s="166">
        <f>VLOOKUP(L2803,Schnitt6!L:P,2,0)</f>
        <v>0</v>
      </c>
      <c r="AA2803" s="166">
        <f>VLOOKUP(L2803,Schnitt1!L:P,3,0)</f>
        <v>0</v>
      </c>
      <c r="AB2803" s="166">
        <f>VLOOKUP(L2803,Schnitt2!L:P,3,0)</f>
        <v>0</v>
      </c>
      <c r="AC2803" s="166">
        <f>VLOOKUP(L2803,Schnitt3!L:P,3,0)</f>
        <v>0</v>
      </c>
      <c r="AD2803" s="166">
        <f>VLOOKUP(L2803,Schnitt4!L:P,3,0)</f>
        <v>0</v>
      </c>
      <c r="AE2803" s="166">
        <f>VLOOKUP(L2803,Schnitt5!L:P,3,0)</f>
        <v>0</v>
      </c>
      <c r="AF2803" s="166">
        <f>VLOOKUP(L2803,Schnitt6!L:P,3,0)</f>
        <v>0</v>
      </c>
    </row>
    <row r="2804" spans="12:32" x14ac:dyDescent="0.25">
      <c r="L2804" s="264">
        <f>Member!A2804</f>
        <v>0</v>
      </c>
      <c r="S2804" s="166">
        <f>VLOOKUP(L2804,Schnitt1!L:P,2,0)</f>
        <v>0</v>
      </c>
      <c r="T2804" s="166">
        <f>VLOOKUP(L2804,Schnitt2!L:P,2,0)</f>
        <v>0</v>
      </c>
      <c r="U2804" s="166">
        <f>VLOOKUP(L2804,Schnitt3!L:P,2,0)</f>
        <v>0</v>
      </c>
      <c r="V2804" s="166">
        <f>VLOOKUP(L2804,Schnitt4!L:P,2,0)</f>
        <v>0</v>
      </c>
      <c r="W2804" s="166">
        <f>VLOOKUP(L2804,Schnitt5!L:P,2,0)</f>
        <v>0</v>
      </c>
      <c r="X2804" s="166">
        <f>VLOOKUP(L2804,Schnitt6!L:P,2,0)</f>
        <v>0</v>
      </c>
      <c r="AA2804" s="166">
        <f>VLOOKUP(L2804,Schnitt1!L:P,3,0)</f>
        <v>0</v>
      </c>
      <c r="AB2804" s="166">
        <f>VLOOKUP(L2804,Schnitt2!L:P,3,0)</f>
        <v>0</v>
      </c>
      <c r="AC2804" s="166">
        <f>VLOOKUP(L2804,Schnitt3!L:P,3,0)</f>
        <v>0</v>
      </c>
      <c r="AD2804" s="166">
        <f>VLOOKUP(L2804,Schnitt4!L:P,3,0)</f>
        <v>0</v>
      </c>
      <c r="AE2804" s="166">
        <f>VLOOKUP(L2804,Schnitt5!L:P,3,0)</f>
        <v>0</v>
      </c>
      <c r="AF2804" s="166">
        <f>VLOOKUP(L2804,Schnitt6!L:P,3,0)</f>
        <v>0</v>
      </c>
    </row>
    <row r="2805" spans="12:32" x14ac:dyDescent="0.25">
      <c r="L2805" s="264">
        <f>Member!A2805</f>
        <v>0</v>
      </c>
      <c r="S2805" s="166">
        <f>VLOOKUP(L2805,Schnitt1!L:P,2,0)</f>
        <v>0</v>
      </c>
      <c r="T2805" s="166">
        <f>VLOOKUP(L2805,Schnitt2!L:P,2,0)</f>
        <v>0</v>
      </c>
      <c r="U2805" s="166">
        <f>VLOOKUP(L2805,Schnitt3!L:P,2,0)</f>
        <v>0</v>
      </c>
      <c r="V2805" s="166">
        <f>VLOOKUP(L2805,Schnitt4!L:P,2,0)</f>
        <v>0</v>
      </c>
      <c r="W2805" s="166">
        <f>VLOOKUP(L2805,Schnitt5!L:P,2,0)</f>
        <v>0</v>
      </c>
      <c r="X2805" s="166">
        <f>VLOOKUP(L2805,Schnitt6!L:P,2,0)</f>
        <v>0</v>
      </c>
      <c r="AA2805" s="166">
        <f>VLOOKUP(L2805,Schnitt1!L:P,3,0)</f>
        <v>0</v>
      </c>
      <c r="AB2805" s="166">
        <f>VLOOKUP(L2805,Schnitt2!L:P,3,0)</f>
        <v>0</v>
      </c>
      <c r="AC2805" s="166">
        <f>VLOOKUP(L2805,Schnitt3!L:P,3,0)</f>
        <v>0</v>
      </c>
      <c r="AD2805" s="166">
        <f>VLOOKUP(L2805,Schnitt4!L:P,3,0)</f>
        <v>0</v>
      </c>
      <c r="AE2805" s="166">
        <f>VLOOKUP(L2805,Schnitt5!L:P,3,0)</f>
        <v>0</v>
      </c>
      <c r="AF2805" s="166">
        <f>VLOOKUP(L2805,Schnitt6!L:P,3,0)</f>
        <v>0</v>
      </c>
    </row>
    <row r="2806" spans="12:32" x14ac:dyDescent="0.25">
      <c r="L2806" s="264">
        <f>Member!A2806</f>
        <v>0</v>
      </c>
      <c r="S2806" s="166">
        <f>VLOOKUP(L2806,Schnitt1!L:P,2,0)</f>
        <v>0</v>
      </c>
      <c r="T2806" s="166">
        <f>VLOOKUP(L2806,Schnitt2!L:P,2,0)</f>
        <v>0</v>
      </c>
      <c r="U2806" s="166">
        <f>VLOOKUP(L2806,Schnitt3!L:P,2,0)</f>
        <v>0</v>
      </c>
      <c r="V2806" s="166">
        <f>VLOOKUP(L2806,Schnitt4!L:P,2,0)</f>
        <v>0</v>
      </c>
      <c r="W2806" s="166">
        <f>VLOOKUP(L2806,Schnitt5!L:P,2,0)</f>
        <v>0</v>
      </c>
      <c r="X2806" s="166">
        <f>VLOOKUP(L2806,Schnitt6!L:P,2,0)</f>
        <v>0</v>
      </c>
      <c r="AA2806" s="166">
        <f>VLOOKUP(L2806,Schnitt1!L:P,3,0)</f>
        <v>0</v>
      </c>
      <c r="AB2806" s="166">
        <f>VLOOKUP(L2806,Schnitt2!L:P,3,0)</f>
        <v>0</v>
      </c>
      <c r="AC2806" s="166">
        <f>VLOOKUP(L2806,Schnitt3!L:P,3,0)</f>
        <v>0</v>
      </c>
      <c r="AD2806" s="166">
        <f>VLOOKUP(L2806,Schnitt4!L:P,3,0)</f>
        <v>0</v>
      </c>
      <c r="AE2806" s="166">
        <f>VLOOKUP(L2806,Schnitt5!L:P,3,0)</f>
        <v>0</v>
      </c>
      <c r="AF2806" s="166">
        <f>VLOOKUP(L2806,Schnitt6!L:P,3,0)</f>
        <v>0</v>
      </c>
    </row>
    <row r="2807" spans="12:32" x14ac:dyDescent="0.25">
      <c r="L2807" s="264">
        <f>Member!A2807</f>
        <v>0</v>
      </c>
      <c r="S2807" s="166">
        <f>VLOOKUP(L2807,Schnitt1!L:P,2,0)</f>
        <v>0</v>
      </c>
      <c r="T2807" s="166">
        <f>VLOOKUP(L2807,Schnitt2!L:P,2,0)</f>
        <v>0</v>
      </c>
      <c r="U2807" s="166">
        <f>VLOOKUP(L2807,Schnitt3!L:P,2,0)</f>
        <v>0</v>
      </c>
      <c r="V2807" s="166">
        <f>VLOOKUP(L2807,Schnitt4!L:P,2,0)</f>
        <v>0</v>
      </c>
      <c r="W2807" s="166">
        <f>VLOOKUP(L2807,Schnitt5!L:P,2,0)</f>
        <v>0</v>
      </c>
      <c r="X2807" s="166">
        <f>VLOOKUP(L2807,Schnitt6!L:P,2,0)</f>
        <v>0</v>
      </c>
      <c r="AA2807" s="166">
        <f>VLOOKUP(L2807,Schnitt1!L:P,3,0)</f>
        <v>0</v>
      </c>
      <c r="AB2807" s="166">
        <f>VLOOKUP(L2807,Schnitt2!L:P,3,0)</f>
        <v>0</v>
      </c>
      <c r="AC2807" s="166">
        <f>VLOOKUP(L2807,Schnitt3!L:P,3,0)</f>
        <v>0</v>
      </c>
      <c r="AD2807" s="166">
        <f>VLOOKUP(L2807,Schnitt4!L:P,3,0)</f>
        <v>0</v>
      </c>
      <c r="AE2807" s="166">
        <f>VLOOKUP(L2807,Schnitt5!L:P,3,0)</f>
        <v>0</v>
      </c>
      <c r="AF2807" s="166">
        <f>VLOOKUP(L2807,Schnitt6!L:P,3,0)</f>
        <v>0</v>
      </c>
    </row>
    <row r="2808" spans="12:32" x14ac:dyDescent="0.25">
      <c r="L2808" s="264">
        <f>Member!A2808</f>
        <v>0</v>
      </c>
      <c r="S2808" s="166">
        <f>VLOOKUP(L2808,Schnitt1!L:P,2,0)</f>
        <v>0</v>
      </c>
      <c r="T2808" s="166">
        <f>VLOOKUP(L2808,Schnitt2!L:P,2,0)</f>
        <v>0</v>
      </c>
      <c r="U2808" s="166">
        <f>VLOOKUP(L2808,Schnitt3!L:P,2,0)</f>
        <v>0</v>
      </c>
      <c r="V2808" s="166">
        <f>VLOOKUP(L2808,Schnitt4!L:P,2,0)</f>
        <v>0</v>
      </c>
      <c r="W2808" s="166">
        <f>VLOOKUP(L2808,Schnitt5!L:P,2,0)</f>
        <v>0</v>
      </c>
      <c r="X2808" s="166">
        <f>VLOOKUP(L2808,Schnitt6!L:P,2,0)</f>
        <v>0</v>
      </c>
      <c r="AA2808" s="166">
        <f>VLOOKUP(L2808,Schnitt1!L:P,3,0)</f>
        <v>0</v>
      </c>
      <c r="AB2808" s="166">
        <f>VLOOKUP(L2808,Schnitt2!L:P,3,0)</f>
        <v>0</v>
      </c>
      <c r="AC2808" s="166">
        <f>VLOOKUP(L2808,Schnitt3!L:P,3,0)</f>
        <v>0</v>
      </c>
      <c r="AD2808" s="166">
        <f>VLOOKUP(L2808,Schnitt4!L:P,3,0)</f>
        <v>0</v>
      </c>
      <c r="AE2808" s="166">
        <f>VLOOKUP(L2808,Schnitt5!L:P,3,0)</f>
        <v>0</v>
      </c>
      <c r="AF2808" s="166">
        <f>VLOOKUP(L2808,Schnitt6!L:P,3,0)</f>
        <v>0</v>
      </c>
    </row>
    <row r="2809" spans="12:32" x14ac:dyDescent="0.25">
      <c r="L2809" s="264">
        <f>Member!A2809</f>
        <v>0</v>
      </c>
      <c r="S2809" s="166">
        <f>VLOOKUP(L2809,Schnitt1!L:P,2,0)</f>
        <v>0</v>
      </c>
      <c r="T2809" s="166">
        <f>VLOOKUP(L2809,Schnitt2!L:P,2,0)</f>
        <v>0</v>
      </c>
      <c r="U2809" s="166">
        <f>VLOOKUP(L2809,Schnitt3!L:P,2,0)</f>
        <v>0</v>
      </c>
      <c r="V2809" s="166">
        <f>VLOOKUP(L2809,Schnitt4!L:P,2,0)</f>
        <v>0</v>
      </c>
      <c r="W2809" s="166">
        <f>VLOOKUP(L2809,Schnitt5!L:P,2,0)</f>
        <v>0</v>
      </c>
      <c r="X2809" s="166">
        <f>VLOOKUP(L2809,Schnitt6!L:P,2,0)</f>
        <v>0</v>
      </c>
      <c r="AA2809" s="166">
        <f>VLOOKUP(L2809,Schnitt1!L:P,3,0)</f>
        <v>0</v>
      </c>
      <c r="AB2809" s="166">
        <f>VLOOKUP(L2809,Schnitt2!L:P,3,0)</f>
        <v>0</v>
      </c>
      <c r="AC2809" s="166">
        <f>VLOOKUP(L2809,Schnitt3!L:P,3,0)</f>
        <v>0</v>
      </c>
      <c r="AD2809" s="166">
        <f>VLOOKUP(L2809,Schnitt4!L:P,3,0)</f>
        <v>0</v>
      </c>
      <c r="AE2809" s="166">
        <f>VLOOKUP(L2809,Schnitt5!L:P,3,0)</f>
        <v>0</v>
      </c>
      <c r="AF2809" s="166">
        <f>VLOOKUP(L2809,Schnitt6!L:P,3,0)</f>
        <v>0</v>
      </c>
    </row>
    <row r="2810" spans="12:32" x14ac:dyDescent="0.25">
      <c r="L2810" s="264">
        <f>Member!A2810</f>
        <v>0</v>
      </c>
      <c r="S2810" s="166">
        <f>VLOOKUP(L2810,Schnitt1!L:P,2,0)</f>
        <v>0</v>
      </c>
      <c r="T2810" s="166">
        <f>VLOOKUP(L2810,Schnitt2!L:P,2,0)</f>
        <v>0</v>
      </c>
      <c r="U2810" s="166">
        <f>VLOOKUP(L2810,Schnitt3!L:P,2,0)</f>
        <v>0</v>
      </c>
      <c r="V2810" s="166">
        <f>VLOOKUP(L2810,Schnitt4!L:P,2,0)</f>
        <v>0</v>
      </c>
      <c r="W2810" s="166">
        <f>VLOOKUP(L2810,Schnitt5!L:P,2,0)</f>
        <v>0</v>
      </c>
      <c r="X2810" s="166">
        <f>VLOOKUP(L2810,Schnitt6!L:P,2,0)</f>
        <v>0</v>
      </c>
      <c r="AA2810" s="166">
        <f>VLOOKUP(L2810,Schnitt1!L:P,3,0)</f>
        <v>0</v>
      </c>
      <c r="AB2810" s="166">
        <f>VLOOKUP(L2810,Schnitt2!L:P,3,0)</f>
        <v>0</v>
      </c>
      <c r="AC2810" s="166">
        <f>VLOOKUP(L2810,Schnitt3!L:P,3,0)</f>
        <v>0</v>
      </c>
      <c r="AD2810" s="166">
        <f>VLOOKUP(L2810,Schnitt4!L:P,3,0)</f>
        <v>0</v>
      </c>
      <c r="AE2810" s="166">
        <f>VLOOKUP(L2810,Schnitt5!L:P,3,0)</f>
        <v>0</v>
      </c>
      <c r="AF2810" s="166">
        <f>VLOOKUP(L2810,Schnitt6!L:P,3,0)</f>
        <v>0</v>
      </c>
    </row>
    <row r="2811" spans="12:32" x14ac:dyDescent="0.25">
      <c r="L2811" s="264">
        <f>Member!A2811</f>
        <v>0</v>
      </c>
      <c r="S2811" s="166">
        <f>VLOOKUP(L2811,Schnitt1!L:P,2,0)</f>
        <v>0</v>
      </c>
      <c r="T2811" s="166">
        <f>VLOOKUP(L2811,Schnitt2!L:P,2,0)</f>
        <v>0</v>
      </c>
      <c r="U2811" s="166">
        <f>VLOOKUP(L2811,Schnitt3!L:P,2,0)</f>
        <v>0</v>
      </c>
      <c r="V2811" s="166">
        <f>VLOOKUP(L2811,Schnitt4!L:P,2,0)</f>
        <v>0</v>
      </c>
      <c r="W2811" s="166">
        <f>VLOOKUP(L2811,Schnitt5!L:P,2,0)</f>
        <v>0</v>
      </c>
      <c r="X2811" s="166">
        <f>VLOOKUP(L2811,Schnitt6!L:P,2,0)</f>
        <v>0</v>
      </c>
      <c r="AA2811" s="166">
        <f>VLOOKUP(L2811,Schnitt1!L:P,3,0)</f>
        <v>0</v>
      </c>
      <c r="AB2811" s="166">
        <f>VLOOKUP(L2811,Schnitt2!L:P,3,0)</f>
        <v>0</v>
      </c>
      <c r="AC2811" s="166">
        <f>VLOOKUP(L2811,Schnitt3!L:P,3,0)</f>
        <v>0</v>
      </c>
      <c r="AD2811" s="166">
        <f>VLOOKUP(L2811,Schnitt4!L:P,3,0)</f>
        <v>0</v>
      </c>
      <c r="AE2811" s="166">
        <f>VLOOKUP(L2811,Schnitt5!L:P,3,0)</f>
        <v>0</v>
      </c>
      <c r="AF2811" s="166">
        <f>VLOOKUP(L2811,Schnitt6!L:P,3,0)</f>
        <v>0</v>
      </c>
    </row>
    <row r="2812" spans="12:32" x14ac:dyDescent="0.25">
      <c r="L2812" s="264">
        <f>Member!A2812</f>
        <v>0</v>
      </c>
      <c r="S2812" s="166">
        <f>VLOOKUP(L2812,Schnitt1!L:P,2,0)</f>
        <v>0</v>
      </c>
      <c r="T2812" s="166">
        <f>VLOOKUP(L2812,Schnitt2!L:P,2,0)</f>
        <v>0</v>
      </c>
      <c r="U2812" s="166">
        <f>VLOOKUP(L2812,Schnitt3!L:P,2,0)</f>
        <v>0</v>
      </c>
      <c r="V2812" s="166">
        <f>VLOOKUP(L2812,Schnitt4!L:P,2,0)</f>
        <v>0</v>
      </c>
      <c r="W2812" s="166">
        <f>VLOOKUP(L2812,Schnitt5!L:P,2,0)</f>
        <v>0</v>
      </c>
      <c r="X2812" s="166">
        <f>VLOOKUP(L2812,Schnitt6!L:P,2,0)</f>
        <v>0</v>
      </c>
      <c r="AA2812" s="166">
        <f>VLOOKUP(L2812,Schnitt1!L:P,3,0)</f>
        <v>0</v>
      </c>
      <c r="AB2812" s="166">
        <f>VLOOKUP(L2812,Schnitt2!L:P,3,0)</f>
        <v>0</v>
      </c>
      <c r="AC2812" s="166">
        <f>VLOOKUP(L2812,Schnitt3!L:P,3,0)</f>
        <v>0</v>
      </c>
      <c r="AD2812" s="166">
        <f>VLOOKUP(L2812,Schnitt4!L:P,3,0)</f>
        <v>0</v>
      </c>
      <c r="AE2812" s="166">
        <f>VLOOKUP(L2812,Schnitt5!L:P,3,0)</f>
        <v>0</v>
      </c>
      <c r="AF2812" s="166">
        <f>VLOOKUP(L2812,Schnitt6!L:P,3,0)</f>
        <v>0</v>
      </c>
    </row>
    <row r="2813" spans="12:32" x14ac:dyDescent="0.25">
      <c r="L2813" s="264">
        <f>Member!A2813</f>
        <v>0</v>
      </c>
      <c r="S2813" s="166">
        <f>VLOOKUP(L2813,Schnitt1!L:P,2,0)</f>
        <v>0</v>
      </c>
      <c r="T2813" s="166">
        <f>VLOOKUP(L2813,Schnitt2!L:P,2,0)</f>
        <v>0</v>
      </c>
      <c r="U2813" s="166">
        <f>VLOOKUP(L2813,Schnitt3!L:P,2,0)</f>
        <v>0</v>
      </c>
      <c r="V2813" s="166">
        <f>VLOOKUP(L2813,Schnitt4!L:P,2,0)</f>
        <v>0</v>
      </c>
      <c r="W2813" s="166">
        <f>VLOOKUP(L2813,Schnitt5!L:P,2,0)</f>
        <v>0</v>
      </c>
      <c r="X2813" s="166">
        <f>VLOOKUP(L2813,Schnitt6!L:P,2,0)</f>
        <v>0</v>
      </c>
      <c r="AA2813" s="166">
        <f>VLOOKUP(L2813,Schnitt1!L:P,3,0)</f>
        <v>0</v>
      </c>
      <c r="AB2813" s="166">
        <f>VLOOKUP(L2813,Schnitt2!L:P,3,0)</f>
        <v>0</v>
      </c>
      <c r="AC2813" s="166">
        <f>VLOOKUP(L2813,Schnitt3!L:P,3,0)</f>
        <v>0</v>
      </c>
      <c r="AD2813" s="166">
        <f>VLOOKUP(L2813,Schnitt4!L:P,3,0)</f>
        <v>0</v>
      </c>
      <c r="AE2813" s="166">
        <f>VLOOKUP(L2813,Schnitt5!L:P,3,0)</f>
        <v>0</v>
      </c>
      <c r="AF2813" s="166">
        <f>VLOOKUP(L2813,Schnitt6!L:P,3,0)</f>
        <v>0</v>
      </c>
    </row>
    <row r="2814" spans="12:32" x14ac:dyDescent="0.25">
      <c r="L2814" s="264">
        <f>Member!A2814</f>
        <v>0</v>
      </c>
      <c r="S2814" s="166">
        <f>VLOOKUP(L2814,Schnitt1!L:P,2,0)</f>
        <v>0</v>
      </c>
      <c r="T2814" s="166">
        <f>VLOOKUP(L2814,Schnitt2!L:P,2,0)</f>
        <v>0</v>
      </c>
      <c r="U2814" s="166">
        <f>VLOOKUP(L2814,Schnitt3!L:P,2,0)</f>
        <v>0</v>
      </c>
      <c r="V2814" s="166">
        <f>VLOOKUP(L2814,Schnitt4!L:P,2,0)</f>
        <v>0</v>
      </c>
      <c r="W2814" s="166">
        <f>VLOOKUP(L2814,Schnitt5!L:P,2,0)</f>
        <v>0</v>
      </c>
      <c r="X2814" s="166">
        <f>VLOOKUP(L2814,Schnitt6!L:P,2,0)</f>
        <v>0</v>
      </c>
      <c r="AA2814" s="166">
        <f>VLOOKUP(L2814,Schnitt1!L:P,3,0)</f>
        <v>0</v>
      </c>
      <c r="AB2814" s="166">
        <f>VLOOKUP(L2814,Schnitt2!L:P,3,0)</f>
        <v>0</v>
      </c>
      <c r="AC2814" s="166">
        <f>VLOOKUP(L2814,Schnitt3!L:P,3,0)</f>
        <v>0</v>
      </c>
      <c r="AD2814" s="166">
        <f>VLOOKUP(L2814,Schnitt4!L:P,3,0)</f>
        <v>0</v>
      </c>
      <c r="AE2814" s="166">
        <f>VLOOKUP(L2814,Schnitt5!L:P,3,0)</f>
        <v>0</v>
      </c>
      <c r="AF2814" s="166">
        <f>VLOOKUP(L2814,Schnitt6!L:P,3,0)</f>
        <v>0</v>
      </c>
    </row>
    <row r="2815" spans="12:32" x14ac:dyDescent="0.25">
      <c r="L2815" s="264">
        <f>Member!A2815</f>
        <v>0</v>
      </c>
      <c r="S2815" s="166">
        <f>VLOOKUP(L2815,Schnitt1!L:P,2,0)</f>
        <v>0</v>
      </c>
      <c r="T2815" s="166">
        <f>VLOOKUP(L2815,Schnitt2!L:P,2,0)</f>
        <v>0</v>
      </c>
      <c r="U2815" s="166">
        <f>VLOOKUP(L2815,Schnitt3!L:P,2,0)</f>
        <v>0</v>
      </c>
      <c r="V2815" s="166">
        <f>VLOOKUP(L2815,Schnitt4!L:P,2,0)</f>
        <v>0</v>
      </c>
      <c r="W2815" s="166">
        <f>VLOOKUP(L2815,Schnitt5!L:P,2,0)</f>
        <v>0</v>
      </c>
      <c r="X2815" s="166">
        <f>VLOOKUP(L2815,Schnitt6!L:P,2,0)</f>
        <v>0</v>
      </c>
      <c r="AA2815" s="166">
        <f>VLOOKUP(L2815,Schnitt1!L:P,3,0)</f>
        <v>0</v>
      </c>
      <c r="AB2815" s="166">
        <f>VLOOKUP(L2815,Schnitt2!L:P,3,0)</f>
        <v>0</v>
      </c>
      <c r="AC2815" s="166">
        <f>VLOOKUP(L2815,Schnitt3!L:P,3,0)</f>
        <v>0</v>
      </c>
      <c r="AD2815" s="166">
        <f>VLOOKUP(L2815,Schnitt4!L:P,3,0)</f>
        <v>0</v>
      </c>
      <c r="AE2815" s="166">
        <f>VLOOKUP(L2815,Schnitt5!L:P,3,0)</f>
        <v>0</v>
      </c>
      <c r="AF2815" s="166">
        <f>VLOOKUP(L2815,Schnitt6!L:P,3,0)</f>
        <v>0</v>
      </c>
    </row>
    <row r="2816" spans="12:32" x14ac:dyDescent="0.25">
      <c r="L2816" s="264">
        <f>Member!A2816</f>
        <v>0</v>
      </c>
      <c r="S2816" s="166">
        <f>VLOOKUP(L2816,Schnitt1!L:P,2,0)</f>
        <v>0</v>
      </c>
      <c r="T2816" s="166">
        <f>VLOOKUP(L2816,Schnitt2!L:P,2,0)</f>
        <v>0</v>
      </c>
      <c r="U2816" s="166">
        <f>VLOOKUP(L2816,Schnitt3!L:P,2,0)</f>
        <v>0</v>
      </c>
      <c r="V2816" s="166">
        <f>VLOOKUP(L2816,Schnitt4!L:P,2,0)</f>
        <v>0</v>
      </c>
      <c r="W2816" s="166">
        <f>VLOOKUP(L2816,Schnitt5!L:P,2,0)</f>
        <v>0</v>
      </c>
      <c r="X2816" s="166">
        <f>VLOOKUP(L2816,Schnitt6!L:P,2,0)</f>
        <v>0</v>
      </c>
      <c r="AA2816" s="166">
        <f>VLOOKUP(L2816,Schnitt1!L:P,3,0)</f>
        <v>0</v>
      </c>
      <c r="AB2816" s="166">
        <f>VLOOKUP(L2816,Schnitt2!L:P,3,0)</f>
        <v>0</v>
      </c>
      <c r="AC2816" s="166">
        <f>VLOOKUP(L2816,Schnitt3!L:P,3,0)</f>
        <v>0</v>
      </c>
      <c r="AD2816" s="166">
        <f>VLOOKUP(L2816,Schnitt4!L:P,3,0)</f>
        <v>0</v>
      </c>
      <c r="AE2816" s="166">
        <f>VLOOKUP(L2816,Schnitt5!L:P,3,0)</f>
        <v>0</v>
      </c>
      <c r="AF2816" s="166">
        <f>VLOOKUP(L2816,Schnitt6!L:P,3,0)</f>
        <v>0</v>
      </c>
    </row>
    <row r="2817" spans="12:32" x14ac:dyDescent="0.25">
      <c r="L2817" s="264">
        <f>Member!A2817</f>
        <v>0</v>
      </c>
      <c r="S2817" s="166">
        <f>VLOOKUP(L2817,Schnitt1!L:P,2,0)</f>
        <v>0</v>
      </c>
      <c r="T2817" s="166">
        <f>VLOOKUP(L2817,Schnitt2!L:P,2,0)</f>
        <v>0</v>
      </c>
      <c r="U2817" s="166">
        <f>VLOOKUP(L2817,Schnitt3!L:P,2,0)</f>
        <v>0</v>
      </c>
      <c r="V2817" s="166">
        <f>VLOOKUP(L2817,Schnitt4!L:P,2,0)</f>
        <v>0</v>
      </c>
      <c r="W2817" s="166">
        <f>VLOOKUP(L2817,Schnitt5!L:P,2,0)</f>
        <v>0</v>
      </c>
      <c r="X2817" s="166">
        <f>VLOOKUP(L2817,Schnitt6!L:P,2,0)</f>
        <v>0</v>
      </c>
      <c r="AA2817" s="166">
        <f>VLOOKUP(L2817,Schnitt1!L:P,3,0)</f>
        <v>0</v>
      </c>
      <c r="AB2817" s="166">
        <f>VLOOKUP(L2817,Schnitt2!L:P,3,0)</f>
        <v>0</v>
      </c>
      <c r="AC2817" s="166">
        <f>VLOOKUP(L2817,Schnitt3!L:P,3,0)</f>
        <v>0</v>
      </c>
      <c r="AD2817" s="166">
        <f>VLOOKUP(L2817,Schnitt4!L:P,3,0)</f>
        <v>0</v>
      </c>
      <c r="AE2817" s="166">
        <f>VLOOKUP(L2817,Schnitt5!L:P,3,0)</f>
        <v>0</v>
      </c>
      <c r="AF2817" s="166">
        <f>VLOOKUP(L2817,Schnitt6!L:P,3,0)</f>
        <v>0</v>
      </c>
    </row>
    <row r="2818" spans="12:32" x14ac:dyDescent="0.25">
      <c r="L2818" s="264">
        <f>Member!A2818</f>
        <v>0</v>
      </c>
      <c r="S2818" s="166">
        <f>VLOOKUP(L2818,Schnitt1!L:P,2,0)</f>
        <v>0</v>
      </c>
      <c r="T2818" s="166">
        <f>VLOOKUP(L2818,Schnitt2!L:P,2,0)</f>
        <v>0</v>
      </c>
      <c r="U2818" s="166">
        <f>VLOOKUP(L2818,Schnitt3!L:P,2,0)</f>
        <v>0</v>
      </c>
      <c r="V2818" s="166">
        <f>VLOOKUP(L2818,Schnitt4!L:P,2,0)</f>
        <v>0</v>
      </c>
      <c r="W2818" s="166">
        <f>VLOOKUP(L2818,Schnitt5!L:P,2,0)</f>
        <v>0</v>
      </c>
      <c r="X2818" s="166">
        <f>VLOOKUP(L2818,Schnitt6!L:P,2,0)</f>
        <v>0</v>
      </c>
      <c r="AA2818" s="166">
        <f>VLOOKUP(L2818,Schnitt1!L:P,3,0)</f>
        <v>0</v>
      </c>
      <c r="AB2818" s="166">
        <f>VLOOKUP(L2818,Schnitt2!L:P,3,0)</f>
        <v>0</v>
      </c>
      <c r="AC2818" s="166">
        <f>VLOOKUP(L2818,Schnitt3!L:P,3,0)</f>
        <v>0</v>
      </c>
      <c r="AD2818" s="166">
        <f>VLOOKUP(L2818,Schnitt4!L:P,3,0)</f>
        <v>0</v>
      </c>
      <c r="AE2818" s="166">
        <f>VLOOKUP(L2818,Schnitt5!L:P,3,0)</f>
        <v>0</v>
      </c>
      <c r="AF2818" s="166">
        <f>VLOOKUP(L2818,Schnitt6!L:P,3,0)</f>
        <v>0</v>
      </c>
    </row>
    <row r="2819" spans="12:32" x14ac:dyDescent="0.25">
      <c r="L2819" s="264">
        <f>Member!A2819</f>
        <v>0</v>
      </c>
      <c r="S2819" s="166">
        <f>VLOOKUP(L2819,Schnitt1!L:P,2,0)</f>
        <v>0</v>
      </c>
      <c r="T2819" s="166">
        <f>VLOOKUP(L2819,Schnitt2!L:P,2,0)</f>
        <v>0</v>
      </c>
      <c r="U2819" s="166">
        <f>VLOOKUP(L2819,Schnitt3!L:P,2,0)</f>
        <v>0</v>
      </c>
      <c r="V2819" s="166">
        <f>VLOOKUP(L2819,Schnitt4!L:P,2,0)</f>
        <v>0</v>
      </c>
      <c r="W2819" s="166">
        <f>VLOOKUP(L2819,Schnitt5!L:P,2,0)</f>
        <v>0</v>
      </c>
      <c r="X2819" s="166">
        <f>VLOOKUP(L2819,Schnitt6!L:P,2,0)</f>
        <v>0</v>
      </c>
      <c r="AA2819" s="166">
        <f>VLOOKUP(L2819,Schnitt1!L:P,3,0)</f>
        <v>0</v>
      </c>
      <c r="AB2819" s="166">
        <f>VLOOKUP(L2819,Schnitt2!L:P,3,0)</f>
        <v>0</v>
      </c>
      <c r="AC2819" s="166">
        <f>VLOOKUP(L2819,Schnitt3!L:P,3,0)</f>
        <v>0</v>
      </c>
      <c r="AD2819" s="166">
        <f>VLOOKUP(L2819,Schnitt4!L:P,3,0)</f>
        <v>0</v>
      </c>
      <c r="AE2819" s="166">
        <f>VLOOKUP(L2819,Schnitt5!L:P,3,0)</f>
        <v>0</v>
      </c>
      <c r="AF2819" s="166">
        <f>VLOOKUP(L2819,Schnitt6!L:P,3,0)</f>
        <v>0</v>
      </c>
    </row>
    <row r="2820" spans="12:32" x14ac:dyDescent="0.25">
      <c r="L2820" s="264">
        <f>Member!A2820</f>
        <v>0</v>
      </c>
      <c r="S2820" s="166">
        <f>VLOOKUP(L2820,Schnitt1!L:P,2,0)</f>
        <v>0</v>
      </c>
      <c r="T2820" s="166">
        <f>VLOOKUP(L2820,Schnitt2!L:P,2,0)</f>
        <v>0</v>
      </c>
      <c r="U2820" s="166">
        <f>VLOOKUP(L2820,Schnitt3!L:P,2,0)</f>
        <v>0</v>
      </c>
      <c r="V2820" s="166">
        <f>VLOOKUP(L2820,Schnitt4!L:P,2,0)</f>
        <v>0</v>
      </c>
      <c r="W2820" s="166">
        <f>VLOOKUP(L2820,Schnitt5!L:P,2,0)</f>
        <v>0</v>
      </c>
      <c r="X2820" s="166">
        <f>VLOOKUP(L2820,Schnitt6!L:P,2,0)</f>
        <v>0</v>
      </c>
      <c r="AA2820" s="166">
        <f>VLOOKUP(L2820,Schnitt1!L:P,3,0)</f>
        <v>0</v>
      </c>
      <c r="AB2820" s="166">
        <f>VLOOKUP(L2820,Schnitt2!L:P,3,0)</f>
        <v>0</v>
      </c>
      <c r="AC2820" s="166">
        <f>VLOOKUP(L2820,Schnitt3!L:P,3,0)</f>
        <v>0</v>
      </c>
      <c r="AD2820" s="166">
        <f>VLOOKUP(L2820,Schnitt4!L:P,3,0)</f>
        <v>0</v>
      </c>
      <c r="AE2820" s="166">
        <f>VLOOKUP(L2820,Schnitt5!L:P,3,0)</f>
        <v>0</v>
      </c>
      <c r="AF2820" s="166">
        <f>VLOOKUP(L2820,Schnitt6!L:P,3,0)</f>
        <v>0</v>
      </c>
    </row>
    <row r="2821" spans="12:32" x14ac:dyDescent="0.25">
      <c r="L2821" s="264">
        <f>Member!A2821</f>
        <v>0</v>
      </c>
      <c r="S2821" s="166">
        <f>VLOOKUP(L2821,Schnitt1!L:P,2,0)</f>
        <v>0</v>
      </c>
      <c r="T2821" s="166">
        <f>VLOOKUP(L2821,Schnitt2!L:P,2,0)</f>
        <v>0</v>
      </c>
      <c r="U2821" s="166">
        <f>VLOOKUP(L2821,Schnitt3!L:P,2,0)</f>
        <v>0</v>
      </c>
      <c r="V2821" s="166">
        <f>VLOOKUP(L2821,Schnitt4!L:P,2,0)</f>
        <v>0</v>
      </c>
      <c r="W2821" s="166">
        <f>VLOOKUP(L2821,Schnitt5!L:P,2,0)</f>
        <v>0</v>
      </c>
      <c r="X2821" s="166">
        <f>VLOOKUP(L2821,Schnitt6!L:P,2,0)</f>
        <v>0</v>
      </c>
      <c r="AA2821" s="166">
        <f>VLOOKUP(L2821,Schnitt1!L:P,3,0)</f>
        <v>0</v>
      </c>
      <c r="AB2821" s="166">
        <f>VLOOKUP(L2821,Schnitt2!L:P,3,0)</f>
        <v>0</v>
      </c>
      <c r="AC2821" s="166">
        <f>VLOOKUP(L2821,Schnitt3!L:P,3,0)</f>
        <v>0</v>
      </c>
      <c r="AD2821" s="166">
        <f>VLOOKUP(L2821,Schnitt4!L:P,3,0)</f>
        <v>0</v>
      </c>
      <c r="AE2821" s="166">
        <f>VLOOKUP(L2821,Schnitt5!L:P,3,0)</f>
        <v>0</v>
      </c>
      <c r="AF2821" s="166">
        <f>VLOOKUP(L2821,Schnitt6!L:P,3,0)</f>
        <v>0</v>
      </c>
    </row>
    <row r="2822" spans="12:32" x14ac:dyDescent="0.25">
      <c r="L2822" s="264">
        <f>Member!A2822</f>
        <v>0</v>
      </c>
      <c r="S2822" s="166">
        <f>VLOOKUP(L2822,Schnitt1!L:P,2,0)</f>
        <v>0</v>
      </c>
      <c r="T2822" s="166">
        <f>VLOOKUP(L2822,Schnitt2!L:P,2,0)</f>
        <v>0</v>
      </c>
      <c r="U2822" s="166">
        <f>VLOOKUP(L2822,Schnitt3!L:P,2,0)</f>
        <v>0</v>
      </c>
      <c r="V2822" s="166">
        <f>VLOOKUP(L2822,Schnitt4!L:P,2,0)</f>
        <v>0</v>
      </c>
      <c r="W2822" s="166">
        <f>VLOOKUP(L2822,Schnitt5!L:P,2,0)</f>
        <v>0</v>
      </c>
      <c r="X2822" s="166">
        <f>VLOOKUP(L2822,Schnitt6!L:P,2,0)</f>
        <v>0</v>
      </c>
      <c r="AA2822" s="166">
        <f>VLOOKUP(L2822,Schnitt1!L:P,3,0)</f>
        <v>0</v>
      </c>
      <c r="AB2822" s="166">
        <f>VLOOKUP(L2822,Schnitt2!L:P,3,0)</f>
        <v>0</v>
      </c>
      <c r="AC2822" s="166">
        <f>VLOOKUP(L2822,Schnitt3!L:P,3,0)</f>
        <v>0</v>
      </c>
      <c r="AD2822" s="166">
        <f>VLOOKUP(L2822,Schnitt4!L:P,3,0)</f>
        <v>0</v>
      </c>
      <c r="AE2822" s="166">
        <f>VLOOKUP(L2822,Schnitt5!L:P,3,0)</f>
        <v>0</v>
      </c>
      <c r="AF2822" s="166">
        <f>VLOOKUP(L2822,Schnitt6!L:P,3,0)</f>
        <v>0</v>
      </c>
    </row>
    <row r="2823" spans="12:32" x14ac:dyDescent="0.25">
      <c r="L2823" s="264">
        <f>Member!A2823</f>
        <v>0</v>
      </c>
      <c r="S2823" s="166">
        <f>VLOOKUP(L2823,Schnitt1!L:P,2,0)</f>
        <v>0</v>
      </c>
      <c r="T2823" s="166">
        <f>VLOOKUP(L2823,Schnitt2!L:P,2,0)</f>
        <v>0</v>
      </c>
      <c r="U2823" s="166">
        <f>VLOOKUP(L2823,Schnitt3!L:P,2,0)</f>
        <v>0</v>
      </c>
      <c r="V2823" s="166">
        <f>VLOOKUP(L2823,Schnitt4!L:P,2,0)</f>
        <v>0</v>
      </c>
      <c r="W2823" s="166">
        <f>VLOOKUP(L2823,Schnitt5!L:P,2,0)</f>
        <v>0</v>
      </c>
      <c r="X2823" s="166">
        <f>VLOOKUP(L2823,Schnitt6!L:P,2,0)</f>
        <v>0</v>
      </c>
      <c r="AA2823" s="166">
        <f>VLOOKUP(L2823,Schnitt1!L:P,3,0)</f>
        <v>0</v>
      </c>
      <c r="AB2823" s="166">
        <f>VLOOKUP(L2823,Schnitt2!L:P,3,0)</f>
        <v>0</v>
      </c>
      <c r="AC2823" s="166">
        <f>VLOOKUP(L2823,Schnitt3!L:P,3,0)</f>
        <v>0</v>
      </c>
      <c r="AD2823" s="166">
        <f>VLOOKUP(L2823,Schnitt4!L:P,3,0)</f>
        <v>0</v>
      </c>
      <c r="AE2823" s="166">
        <f>VLOOKUP(L2823,Schnitt5!L:P,3,0)</f>
        <v>0</v>
      </c>
      <c r="AF2823" s="166">
        <f>VLOOKUP(L2823,Schnitt6!L:P,3,0)</f>
        <v>0</v>
      </c>
    </row>
    <row r="2824" spans="12:32" x14ac:dyDescent="0.25">
      <c r="L2824" s="264">
        <f>Member!A2824</f>
        <v>0</v>
      </c>
      <c r="S2824" s="166">
        <f>VLOOKUP(L2824,Schnitt1!L:P,2,0)</f>
        <v>0</v>
      </c>
      <c r="T2824" s="166">
        <f>VLOOKUP(L2824,Schnitt2!L:P,2,0)</f>
        <v>0</v>
      </c>
      <c r="U2824" s="166">
        <f>VLOOKUP(L2824,Schnitt3!L:P,2,0)</f>
        <v>0</v>
      </c>
      <c r="V2824" s="166">
        <f>VLOOKUP(L2824,Schnitt4!L:P,2,0)</f>
        <v>0</v>
      </c>
      <c r="W2824" s="166">
        <f>VLOOKUP(L2824,Schnitt5!L:P,2,0)</f>
        <v>0</v>
      </c>
      <c r="X2824" s="166">
        <f>VLOOKUP(L2824,Schnitt6!L:P,2,0)</f>
        <v>0</v>
      </c>
      <c r="AA2824" s="166">
        <f>VLOOKUP(L2824,Schnitt1!L:P,3,0)</f>
        <v>0</v>
      </c>
      <c r="AB2824" s="166">
        <f>VLOOKUP(L2824,Schnitt2!L:P,3,0)</f>
        <v>0</v>
      </c>
      <c r="AC2824" s="166">
        <f>VLOOKUP(L2824,Schnitt3!L:P,3,0)</f>
        <v>0</v>
      </c>
      <c r="AD2824" s="166">
        <f>VLOOKUP(L2824,Schnitt4!L:P,3,0)</f>
        <v>0</v>
      </c>
      <c r="AE2824" s="166">
        <f>VLOOKUP(L2824,Schnitt5!L:P,3,0)</f>
        <v>0</v>
      </c>
      <c r="AF2824" s="166">
        <f>VLOOKUP(L2824,Schnitt6!L:P,3,0)</f>
        <v>0</v>
      </c>
    </row>
    <row r="2825" spans="12:32" x14ac:dyDescent="0.25">
      <c r="L2825" s="264">
        <f>Member!A2825</f>
        <v>0</v>
      </c>
      <c r="S2825" s="166">
        <f>VLOOKUP(L2825,Schnitt1!L:P,2,0)</f>
        <v>0</v>
      </c>
      <c r="T2825" s="166">
        <f>VLOOKUP(L2825,Schnitt2!L:P,2,0)</f>
        <v>0</v>
      </c>
      <c r="U2825" s="166">
        <f>VLOOKUP(L2825,Schnitt3!L:P,2,0)</f>
        <v>0</v>
      </c>
      <c r="V2825" s="166">
        <f>VLOOKUP(L2825,Schnitt4!L:P,2,0)</f>
        <v>0</v>
      </c>
      <c r="W2825" s="166">
        <f>VLOOKUP(L2825,Schnitt5!L:P,2,0)</f>
        <v>0</v>
      </c>
      <c r="X2825" s="166">
        <f>VLOOKUP(L2825,Schnitt6!L:P,2,0)</f>
        <v>0</v>
      </c>
      <c r="AA2825" s="166">
        <f>VLOOKUP(L2825,Schnitt1!L:P,3,0)</f>
        <v>0</v>
      </c>
      <c r="AB2825" s="166">
        <f>VLOOKUP(L2825,Schnitt2!L:P,3,0)</f>
        <v>0</v>
      </c>
      <c r="AC2825" s="166">
        <f>VLOOKUP(L2825,Schnitt3!L:P,3,0)</f>
        <v>0</v>
      </c>
      <c r="AD2825" s="166">
        <f>VLOOKUP(L2825,Schnitt4!L:P,3,0)</f>
        <v>0</v>
      </c>
      <c r="AE2825" s="166">
        <f>VLOOKUP(L2825,Schnitt5!L:P,3,0)</f>
        <v>0</v>
      </c>
      <c r="AF2825" s="166">
        <f>VLOOKUP(L2825,Schnitt6!L:P,3,0)</f>
        <v>0</v>
      </c>
    </row>
    <row r="2826" spans="12:32" x14ac:dyDescent="0.25">
      <c r="L2826" s="264">
        <f>Member!A2826</f>
        <v>0</v>
      </c>
      <c r="S2826" s="166">
        <f>VLOOKUP(L2826,Schnitt1!L:P,2,0)</f>
        <v>0</v>
      </c>
      <c r="T2826" s="166">
        <f>VLOOKUP(L2826,Schnitt2!L:P,2,0)</f>
        <v>0</v>
      </c>
      <c r="U2826" s="166">
        <f>VLOOKUP(L2826,Schnitt3!L:P,2,0)</f>
        <v>0</v>
      </c>
      <c r="V2826" s="166">
        <f>VLOOKUP(L2826,Schnitt4!L:P,2,0)</f>
        <v>0</v>
      </c>
      <c r="W2826" s="166">
        <f>VLOOKUP(L2826,Schnitt5!L:P,2,0)</f>
        <v>0</v>
      </c>
      <c r="X2826" s="166">
        <f>VLOOKUP(L2826,Schnitt6!L:P,2,0)</f>
        <v>0</v>
      </c>
      <c r="AA2826" s="166">
        <f>VLOOKUP(L2826,Schnitt1!L:P,3,0)</f>
        <v>0</v>
      </c>
      <c r="AB2826" s="166">
        <f>VLOOKUP(L2826,Schnitt2!L:P,3,0)</f>
        <v>0</v>
      </c>
      <c r="AC2826" s="166">
        <f>VLOOKUP(L2826,Schnitt3!L:P,3,0)</f>
        <v>0</v>
      </c>
      <c r="AD2826" s="166">
        <f>VLOOKUP(L2826,Schnitt4!L:P,3,0)</f>
        <v>0</v>
      </c>
      <c r="AE2826" s="166">
        <f>VLOOKUP(L2826,Schnitt5!L:P,3,0)</f>
        <v>0</v>
      </c>
      <c r="AF2826" s="166">
        <f>VLOOKUP(L2826,Schnitt6!L:P,3,0)</f>
        <v>0</v>
      </c>
    </row>
    <row r="2827" spans="12:32" x14ac:dyDescent="0.25">
      <c r="L2827" s="264">
        <f>Member!A2827</f>
        <v>0</v>
      </c>
      <c r="S2827" s="166">
        <f>VLOOKUP(L2827,Schnitt1!L:P,2,0)</f>
        <v>0</v>
      </c>
      <c r="T2827" s="166">
        <f>VLOOKUP(L2827,Schnitt2!L:P,2,0)</f>
        <v>0</v>
      </c>
      <c r="U2827" s="166">
        <f>VLOOKUP(L2827,Schnitt3!L:P,2,0)</f>
        <v>0</v>
      </c>
      <c r="V2827" s="166">
        <f>VLOOKUP(L2827,Schnitt4!L:P,2,0)</f>
        <v>0</v>
      </c>
      <c r="W2827" s="166">
        <f>VLOOKUP(L2827,Schnitt5!L:P,2,0)</f>
        <v>0</v>
      </c>
      <c r="X2827" s="166">
        <f>VLOOKUP(L2827,Schnitt6!L:P,2,0)</f>
        <v>0</v>
      </c>
      <c r="AA2827" s="166">
        <f>VLOOKUP(L2827,Schnitt1!L:P,3,0)</f>
        <v>0</v>
      </c>
      <c r="AB2827" s="166">
        <f>VLOOKUP(L2827,Schnitt2!L:P,3,0)</f>
        <v>0</v>
      </c>
      <c r="AC2827" s="166">
        <f>VLOOKUP(L2827,Schnitt3!L:P,3,0)</f>
        <v>0</v>
      </c>
      <c r="AD2827" s="166">
        <f>VLOOKUP(L2827,Schnitt4!L:P,3,0)</f>
        <v>0</v>
      </c>
      <c r="AE2827" s="166">
        <f>VLOOKUP(L2827,Schnitt5!L:P,3,0)</f>
        <v>0</v>
      </c>
      <c r="AF2827" s="166">
        <f>VLOOKUP(L2827,Schnitt6!L:P,3,0)</f>
        <v>0</v>
      </c>
    </row>
    <row r="2828" spans="12:32" x14ac:dyDescent="0.25">
      <c r="L2828" s="264">
        <f>Member!A2828</f>
        <v>0</v>
      </c>
      <c r="S2828" s="166">
        <f>VLOOKUP(L2828,Schnitt1!L:P,2,0)</f>
        <v>0</v>
      </c>
      <c r="T2828" s="166">
        <f>VLOOKUP(L2828,Schnitt2!L:P,2,0)</f>
        <v>0</v>
      </c>
      <c r="U2828" s="166">
        <f>VLOOKUP(L2828,Schnitt3!L:P,2,0)</f>
        <v>0</v>
      </c>
      <c r="V2828" s="166">
        <f>VLOOKUP(L2828,Schnitt4!L:P,2,0)</f>
        <v>0</v>
      </c>
      <c r="W2828" s="166">
        <f>VLOOKUP(L2828,Schnitt5!L:P,2,0)</f>
        <v>0</v>
      </c>
      <c r="X2828" s="166">
        <f>VLOOKUP(L2828,Schnitt6!L:P,2,0)</f>
        <v>0</v>
      </c>
      <c r="AA2828" s="166">
        <f>VLOOKUP(L2828,Schnitt1!L:P,3,0)</f>
        <v>0</v>
      </c>
      <c r="AB2828" s="166">
        <f>VLOOKUP(L2828,Schnitt2!L:P,3,0)</f>
        <v>0</v>
      </c>
      <c r="AC2828" s="166">
        <f>VLOOKUP(L2828,Schnitt3!L:P,3,0)</f>
        <v>0</v>
      </c>
      <c r="AD2828" s="166">
        <f>VLOOKUP(L2828,Schnitt4!L:P,3,0)</f>
        <v>0</v>
      </c>
      <c r="AE2828" s="166">
        <f>VLOOKUP(L2828,Schnitt5!L:P,3,0)</f>
        <v>0</v>
      </c>
      <c r="AF2828" s="166">
        <f>VLOOKUP(L2828,Schnitt6!L:P,3,0)</f>
        <v>0</v>
      </c>
    </row>
    <row r="2829" spans="12:32" x14ac:dyDescent="0.25">
      <c r="L2829" s="264">
        <f>Member!A2829</f>
        <v>0</v>
      </c>
      <c r="S2829" s="166">
        <f>VLOOKUP(L2829,Schnitt1!L:P,2,0)</f>
        <v>0</v>
      </c>
      <c r="T2829" s="166">
        <f>VLOOKUP(L2829,Schnitt2!L:P,2,0)</f>
        <v>0</v>
      </c>
      <c r="U2829" s="166">
        <f>VLOOKUP(L2829,Schnitt3!L:P,2,0)</f>
        <v>0</v>
      </c>
      <c r="V2829" s="166">
        <f>VLOOKUP(L2829,Schnitt4!L:P,2,0)</f>
        <v>0</v>
      </c>
      <c r="W2829" s="166">
        <f>VLOOKUP(L2829,Schnitt5!L:P,2,0)</f>
        <v>0</v>
      </c>
      <c r="X2829" s="166">
        <f>VLOOKUP(L2829,Schnitt6!L:P,2,0)</f>
        <v>0</v>
      </c>
      <c r="AA2829" s="166">
        <f>VLOOKUP(L2829,Schnitt1!L:P,3,0)</f>
        <v>0</v>
      </c>
      <c r="AB2829" s="166">
        <f>VLOOKUP(L2829,Schnitt2!L:P,3,0)</f>
        <v>0</v>
      </c>
      <c r="AC2829" s="166">
        <f>VLOOKUP(L2829,Schnitt3!L:P,3,0)</f>
        <v>0</v>
      </c>
      <c r="AD2829" s="166">
        <f>VLOOKUP(L2829,Schnitt4!L:P,3,0)</f>
        <v>0</v>
      </c>
      <c r="AE2829" s="166">
        <f>VLOOKUP(L2829,Schnitt5!L:P,3,0)</f>
        <v>0</v>
      </c>
      <c r="AF2829" s="166">
        <f>VLOOKUP(L2829,Schnitt6!L:P,3,0)</f>
        <v>0</v>
      </c>
    </row>
    <row r="2830" spans="12:32" x14ac:dyDescent="0.25">
      <c r="L2830" s="264">
        <f>Member!A2830</f>
        <v>0</v>
      </c>
      <c r="S2830" s="166">
        <f>VLOOKUP(L2830,Schnitt1!L:P,2,0)</f>
        <v>0</v>
      </c>
      <c r="T2830" s="166">
        <f>VLOOKUP(L2830,Schnitt2!L:P,2,0)</f>
        <v>0</v>
      </c>
      <c r="U2830" s="166">
        <f>VLOOKUP(L2830,Schnitt3!L:P,2,0)</f>
        <v>0</v>
      </c>
      <c r="V2830" s="166">
        <f>VLOOKUP(L2830,Schnitt4!L:P,2,0)</f>
        <v>0</v>
      </c>
      <c r="W2830" s="166">
        <f>VLOOKUP(L2830,Schnitt5!L:P,2,0)</f>
        <v>0</v>
      </c>
      <c r="X2830" s="166">
        <f>VLOOKUP(L2830,Schnitt6!L:P,2,0)</f>
        <v>0</v>
      </c>
      <c r="AA2830" s="166">
        <f>VLOOKUP(L2830,Schnitt1!L:P,3,0)</f>
        <v>0</v>
      </c>
      <c r="AB2830" s="166">
        <f>VLOOKUP(L2830,Schnitt2!L:P,3,0)</f>
        <v>0</v>
      </c>
      <c r="AC2830" s="166">
        <f>VLOOKUP(L2830,Schnitt3!L:P,3,0)</f>
        <v>0</v>
      </c>
      <c r="AD2830" s="166">
        <f>VLOOKUP(L2830,Schnitt4!L:P,3,0)</f>
        <v>0</v>
      </c>
      <c r="AE2830" s="166">
        <f>VLOOKUP(L2830,Schnitt5!L:P,3,0)</f>
        <v>0</v>
      </c>
      <c r="AF2830" s="166">
        <f>VLOOKUP(L2830,Schnitt6!L:P,3,0)</f>
        <v>0</v>
      </c>
    </row>
    <row r="2831" spans="12:32" x14ac:dyDescent="0.25">
      <c r="L2831" s="264">
        <f>Member!A2831</f>
        <v>0</v>
      </c>
      <c r="S2831" s="166">
        <f>VLOOKUP(L2831,Schnitt1!L:P,2,0)</f>
        <v>0</v>
      </c>
      <c r="T2831" s="166">
        <f>VLOOKUP(L2831,Schnitt2!L:P,2,0)</f>
        <v>0</v>
      </c>
      <c r="U2831" s="166">
        <f>VLOOKUP(L2831,Schnitt3!L:P,2,0)</f>
        <v>0</v>
      </c>
      <c r="V2831" s="166">
        <f>VLOOKUP(L2831,Schnitt4!L:P,2,0)</f>
        <v>0</v>
      </c>
      <c r="W2831" s="166">
        <f>VLOOKUP(L2831,Schnitt5!L:P,2,0)</f>
        <v>0</v>
      </c>
      <c r="X2831" s="166">
        <f>VLOOKUP(L2831,Schnitt6!L:P,2,0)</f>
        <v>0</v>
      </c>
      <c r="AA2831" s="166">
        <f>VLOOKUP(L2831,Schnitt1!L:P,3,0)</f>
        <v>0</v>
      </c>
      <c r="AB2831" s="166">
        <f>VLOOKUP(L2831,Schnitt2!L:P,3,0)</f>
        <v>0</v>
      </c>
      <c r="AC2831" s="166">
        <f>VLOOKUP(L2831,Schnitt3!L:P,3,0)</f>
        <v>0</v>
      </c>
      <c r="AD2831" s="166">
        <f>VLOOKUP(L2831,Schnitt4!L:P,3,0)</f>
        <v>0</v>
      </c>
      <c r="AE2831" s="166">
        <f>VLOOKUP(L2831,Schnitt5!L:P,3,0)</f>
        <v>0</v>
      </c>
      <c r="AF2831" s="166">
        <f>VLOOKUP(L2831,Schnitt6!L:P,3,0)</f>
        <v>0</v>
      </c>
    </row>
    <row r="2832" spans="12:32" x14ac:dyDescent="0.25">
      <c r="L2832" s="264">
        <f>Member!A2832</f>
        <v>0</v>
      </c>
      <c r="S2832" s="166">
        <f>VLOOKUP(L2832,Schnitt1!L:P,2,0)</f>
        <v>0</v>
      </c>
      <c r="T2832" s="166">
        <f>VLOOKUP(L2832,Schnitt2!L:P,2,0)</f>
        <v>0</v>
      </c>
      <c r="U2832" s="166">
        <f>VLOOKUP(L2832,Schnitt3!L:P,2,0)</f>
        <v>0</v>
      </c>
      <c r="V2832" s="166">
        <f>VLOOKUP(L2832,Schnitt4!L:P,2,0)</f>
        <v>0</v>
      </c>
      <c r="W2832" s="166">
        <f>VLOOKUP(L2832,Schnitt5!L:P,2,0)</f>
        <v>0</v>
      </c>
      <c r="X2832" s="166">
        <f>VLOOKUP(L2832,Schnitt6!L:P,2,0)</f>
        <v>0</v>
      </c>
      <c r="AA2832" s="166">
        <f>VLOOKUP(L2832,Schnitt1!L:P,3,0)</f>
        <v>0</v>
      </c>
      <c r="AB2832" s="166">
        <f>VLOOKUP(L2832,Schnitt2!L:P,3,0)</f>
        <v>0</v>
      </c>
      <c r="AC2832" s="166">
        <f>VLOOKUP(L2832,Schnitt3!L:P,3,0)</f>
        <v>0</v>
      </c>
      <c r="AD2832" s="166">
        <f>VLOOKUP(L2832,Schnitt4!L:P,3,0)</f>
        <v>0</v>
      </c>
      <c r="AE2832" s="166">
        <f>VLOOKUP(L2832,Schnitt5!L:P,3,0)</f>
        <v>0</v>
      </c>
      <c r="AF2832" s="166">
        <f>VLOOKUP(L2832,Schnitt6!L:P,3,0)</f>
        <v>0</v>
      </c>
    </row>
    <row r="2833" spans="12:32" x14ac:dyDescent="0.25">
      <c r="L2833" s="264">
        <f>Member!A2833</f>
        <v>0</v>
      </c>
      <c r="S2833" s="166">
        <f>VLOOKUP(L2833,Schnitt1!L:P,2,0)</f>
        <v>0</v>
      </c>
      <c r="T2833" s="166">
        <f>VLOOKUP(L2833,Schnitt2!L:P,2,0)</f>
        <v>0</v>
      </c>
      <c r="U2833" s="166">
        <f>VLOOKUP(L2833,Schnitt3!L:P,2,0)</f>
        <v>0</v>
      </c>
      <c r="V2833" s="166">
        <f>VLOOKUP(L2833,Schnitt4!L:P,2,0)</f>
        <v>0</v>
      </c>
      <c r="W2833" s="166">
        <f>VLOOKUP(L2833,Schnitt5!L:P,2,0)</f>
        <v>0</v>
      </c>
      <c r="X2833" s="166">
        <f>VLOOKUP(L2833,Schnitt6!L:P,2,0)</f>
        <v>0</v>
      </c>
      <c r="AA2833" s="166">
        <f>VLOOKUP(L2833,Schnitt1!L:P,3,0)</f>
        <v>0</v>
      </c>
      <c r="AB2833" s="166">
        <f>VLOOKUP(L2833,Schnitt2!L:P,3,0)</f>
        <v>0</v>
      </c>
      <c r="AC2833" s="166">
        <f>VLOOKUP(L2833,Schnitt3!L:P,3,0)</f>
        <v>0</v>
      </c>
      <c r="AD2833" s="166">
        <f>VLOOKUP(L2833,Schnitt4!L:P,3,0)</f>
        <v>0</v>
      </c>
      <c r="AE2833" s="166">
        <f>VLOOKUP(L2833,Schnitt5!L:P,3,0)</f>
        <v>0</v>
      </c>
      <c r="AF2833" s="166">
        <f>VLOOKUP(L2833,Schnitt6!L:P,3,0)</f>
        <v>0</v>
      </c>
    </row>
    <row r="2834" spans="12:32" x14ac:dyDescent="0.25">
      <c r="L2834" s="264">
        <f>Member!A2834</f>
        <v>0</v>
      </c>
      <c r="S2834" s="166">
        <f>VLOOKUP(L2834,Schnitt1!L:P,2,0)</f>
        <v>0</v>
      </c>
      <c r="T2834" s="166">
        <f>VLOOKUP(L2834,Schnitt2!L:P,2,0)</f>
        <v>0</v>
      </c>
      <c r="U2834" s="166">
        <f>VLOOKUP(L2834,Schnitt3!L:P,2,0)</f>
        <v>0</v>
      </c>
      <c r="V2834" s="166">
        <f>VLOOKUP(L2834,Schnitt4!L:P,2,0)</f>
        <v>0</v>
      </c>
      <c r="W2834" s="166">
        <f>VLOOKUP(L2834,Schnitt5!L:P,2,0)</f>
        <v>0</v>
      </c>
      <c r="X2834" s="166">
        <f>VLOOKUP(L2834,Schnitt6!L:P,2,0)</f>
        <v>0</v>
      </c>
      <c r="AA2834" s="166">
        <f>VLOOKUP(L2834,Schnitt1!L:P,3,0)</f>
        <v>0</v>
      </c>
      <c r="AB2834" s="166">
        <f>VLOOKUP(L2834,Schnitt2!L:P,3,0)</f>
        <v>0</v>
      </c>
      <c r="AC2834" s="166">
        <f>VLOOKUP(L2834,Schnitt3!L:P,3,0)</f>
        <v>0</v>
      </c>
      <c r="AD2834" s="166">
        <f>VLOOKUP(L2834,Schnitt4!L:P,3,0)</f>
        <v>0</v>
      </c>
      <c r="AE2834" s="166">
        <f>VLOOKUP(L2834,Schnitt5!L:P,3,0)</f>
        <v>0</v>
      </c>
      <c r="AF2834" s="166">
        <f>VLOOKUP(L2834,Schnitt6!L:P,3,0)</f>
        <v>0</v>
      </c>
    </row>
    <row r="2835" spans="12:32" x14ac:dyDescent="0.25">
      <c r="L2835" s="264">
        <f>Member!A2835</f>
        <v>0</v>
      </c>
      <c r="S2835" s="166">
        <f>VLOOKUP(L2835,Schnitt1!L:P,2,0)</f>
        <v>0</v>
      </c>
      <c r="T2835" s="166">
        <f>VLOOKUP(L2835,Schnitt2!L:P,2,0)</f>
        <v>0</v>
      </c>
      <c r="U2835" s="166">
        <f>VLOOKUP(L2835,Schnitt3!L:P,2,0)</f>
        <v>0</v>
      </c>
      <c r="V2835" s="166">
        <f>VLOOKUP(L2835,Schnitt4!L:P,2,0)</f>
        <v>0</v>
      </c>
      <c r="W2835" s="166">
        <f>VLOOKUP(L2835,Schnitt5!L:P,2,0)</f>
        <v>0</v>
      </c>
      <c r="X2835" s="166">
        <f>VLOOKUP(L2835,Schnitt6!L:P,2,0)</f>
        <v>0</v>
      </c>
      <c r="AA2835" s="166">
        <f>VLOOKUP(L2835,Schnitt1!L:P,3,0)</f>
        <v>0</v>
      </c>
      <c r="AB2835" s="166">
        <f>VLOOKUP(L2835,Schnitt2!L:P,3,0)</f>
        <v>0</v>
      </c>
      <c r="AC2835" s="166">
        <f>VLOOKUP(L2835,Schnitt3!L:P,3,0)</f>
        <v>0</v>
      </c>
      <c r="AD2835" s="166">
        <f>VLOOKUP(L2835,Schnitt4!L:P,3,0)</f>
        <v>0</v>
      </c>
      <c r="AE2835" s="166">
        <f>VLOOKUP(L2835,Schnitt5!L:P,3,0)</f>
        <v>0</v>
      </c>
      <c r="AF2835" s="166">
        <f>VLOOKUP(L2835,Schnitt6!L:P,3,0)</f>
        <v>0</v>
      </c>
    </row>
    <row r="2836" spans="12:32" x14ac:dyDescent="0.25">
      <c r="L2836" s="264">
        <f>Member!A2836</f>
        <v>0</v>
      </c>
      <c r="S2836" s="166">
        <f>VLOOKUP(L2836,Schnitt1!L:P,2,0)</f>
        <v>0</v>
      </c>
      <c r="T2836" s="166">
        <f>VLOOKUP(L2836,Schnitt2!L:P,2,0)</f>
        <v>0</v>
      </c>
      <c r="U2836" s="166">
        <f>VLOOKUP(L2836,Schnitt3!L:P,2,0)</f>
        <v>0</v>
      </c>
      <c r="V2836" s="166">
        <f>VLOOKUP(L2836,Schnitt4!L:P,2,0)</f>
        <v>0</v>
      </c>
      <c r="W2836" s="166">
        <f>VLOOKUP(L2836,Schnitt5!L:P,2,0)</f>
        <v>0</v>
      </c>
      <c r="X2836" s="166">
        <f>VLOOKUP(L2836,Schnitt6!L:P,2,0)</f>
        <v>0</v>
      </c>
      <c r="AA2836" s="166">
        <f>VLOOKUP(L2836,Schnitt1!L:P,3,0)</f>
        <v>0</v>
      </c>
      <c r="AB2836" s="166">
        <f>VLOOKUP(L2836,Schnitt2!L:P,3,0)</f>
        <v>0</v>
      </c>
      <c r="AC2836" s="166">
        <f>VLOOKUP(L2836,Schnitt3!L:P,3,0)</f>
        <v>0</v>
      </c>
      <c r="AD2836" s="166">
        <f>VLOOKUP(L2836,Schnitt4!L:P,3,0)</f>
        <v>0</v>
      </c>
      <c r="AE2836" s="166">
        <f>VLOOKUP(L2836,Schnitt5!L:P,3,0)</f>
        <v>0</v>
      </c>
      <c r="AF2836" s="166">
        <f>VLOOKUP(L2836,Schnitt6!L:P,3,0)</f>
        <v>0</v>
      </c>
    </row>
    <row r="2837" spans="12:32" x14ac:dyDescent="0.25">
      <c r="L2837" s="264">
        <f>Member!A2837</f>
        <v>0</v>
      </c>
      <c r="S2837" s="166">
        <f>VLOOKUP(L2837,Schnitt1!L:P,2,0)</f>
        <v>0</v>
      </c>
      <c r="T2837" s="166">
        <f>VLOOKUP(L2837,Schnitt2!L:P,2,0)</f>
        <v>0</v>
      </c>
      <c r="U2837" s="166">
        <f>VLOOKUP(L2837,Schnitt3!L:P,2,0)</f>
        <v>0</v>
      </c>
      <c r="V2837" s="166">
        <f>VLOOKUP(L2837,Schnitt4!L:P,2,0)</f>
        <v>0</v>
      </c>
      <c r="W2837" s="166">
        <f>VLOOKUP(L2837,Schnitt5!L:P,2,0)</f>
        <v>0</v>
      </c>
      <c r="X2837" s="166">
        <f>VLOOKUP(L2837,Schnitt6!L:P,2,0)</f>
        <v>0</v>
      </c>
      <c r="AA2837" s="166">
        <f>VLOOKUP(L2837,Schnitt1!L:P,3,0)</f>
        <v>0</v>
      </c>
      <c r="AB2837" s="166">
        <f>VLOOKUP(L2837,Schnitt2!L:P,3,0)</f>
        <v>0</v>
      </c>
      <c r="AC2837" s="166">
        <f>VLOOKUP(L2837,Schnitt3!L:P,3,0)</f>
        <v>0</v>
      </c>
      <c r="AD2837" s="166">
        <f>VLOOKUP(L2837,Schnitt4!L:P,3,0)</f>
        <v>0</v>
      </c>
      <c r="AE2837" s="166">
        <f>VLOOKUP(L2837,Schnitt5!L:P,3,0)</f>
        <v>0</v>
      </c>
      <c r="AF2837" s="166">
        <f>VLOOKUP(L2837,Schnitt6!L:P,3,0)</f>
        <v>0</v>
      </c>
    </row>
    <row r="2838" spans="12:32" x14ac:dyDescent="0.25">
      <c r="L2838" s="264">
        <f>Member!A2838</f>
        <v>0</v>
      </c>
      <c r="S2838" s="166">
        <f>VLOOKUP(L2838,Schnitt1!L:P,2,0)</f>
        <v>0</v>
      </c>
      <c r="T2838" s="166">
        <f>VLOOKUP(L2838,Schnitt2!L:P,2,0)</f>
        <v>0</v>
      </c>
      <c r="U2838" s="166">
        <f>VLOOKUP(L2838,Schnitt3!L:P,2,0)</f>
        <v>0</v>
      </c>
      <c r="V2838" s="166">
        <f>VLOOKUP(L2838,Schnitt4!L:P,2,0)</f>
        <v>0</v>
      </c>
      <c r="W2838" s="166">
        <f>VLOOKUP(L2838,Schnitt5!L:P,2,0)</f>
        <v>0</v>
      </c>
      <c r="X2838" s="166">
        <f>VLOOKUP(L2838,Schnitt6!L:P,2,0)</f>
        <v>0</v>
      </c>
      <c r="AA2838" s="166">
        <f>VLOOKUP(L2838,Schnitt1!L:P,3,0)</f>
        <v>0</v>
      </c>
      <c r="AB2838" s="166">
        <f>VLOOKUP(L2838,Schnitt2!L:P,3,0)</f>
        <v>0</v>
      </c>
      <c r="AC2838" s="166">
        <f>VLOOKUP(L2838,Schnitt3!L:P,3,0)</f>
        <v>0</v>
      </c>
      <c r="AD2838" s="166">
        <f>VLOOKUP(L2838,Schnitt4!L:P,3,0)</f>
        <v>0</v>
      </c>
      <c r="AE2838" s="166">
        <f>VLOOKUP(L2838,Schnitt5!L:P,3,0)</f>
        <v>0</v>
      </c>
      <c r="AF2838" s="166">
        <f>VLOOKUP(L2838,Schnitt6!L:P,3,0)</f>
        <v>0</v>
      </c>
    </row>
    <row r="2839" spans="12:32" x14ac:dyDescent="0.25">
      <c r="L2839" s="264">
        <f>Member!A2839</f>
        <v>0</v>
      </c>
      <c r="S2839" s="166">
        <f>VLOOKUP(L2839,Schnitt1!L:P,2,0)</f>
        <v>0</v>
      </c>
      <c r="T2839" s="166">
        <f>VLOOKUP(L2839,Schnitt2!L:P,2,0)</f>
        <v>0</v>
      </c>
      <c r="U2839" s="166">
        <f>VLOOKUP(L2839,Schnitt3!L:P,2,0)</f>
        <v>0</v>
      </c>
      <c r="V2839" s="166">
        <f>VLOOKUP(L2839,Schnitt4!L:P,2,0)</f>
        <v>0</v>
      </c>
      <c r="W2839" s="166">
        <f>VLOOKUP(L2839,Schnitt5!L:P,2,0)</f>
        <v>0</v>
      </c>
      <c r="X2839" s="166">
        <f>VLOOKUP(L2839,Schnitt6!L:P,2,0)</f>
        <v>0</v>
      </c>
      <c r="AA2839" s="166">
        <f>VLOOKUP(L2839,Schnitt1!L:P,3,0)</f>
        <v>0</v>
      </c>
      <c r="AB2839" s="166">
        <f>VLOOKUP(L2839,Schnitt2!L:P,3,0)</f>
        <v>0</v>
      </c>
      <c r="AC2839" s="166">
        <f>VLOOKUP(L2839,Schnitt3!L:P,3,0)</f>
        <v>0</v>
      </c>
      <c r="AD2839" s="166">
        <f>VLOOKUP(L2839,Schnitt4!L:P,3,0)</f>
        <v>0</v>
      </c>
      <c r="AE2839" s="166">
        <f>VLOOKUP(L2839,Schnitt5!L:P,3,0)</f>
        <v>0</v>
      </c>
      <c r="AF2839" s="166">
        <f>VLOOKUP(L2839,Schnitt6!L:P,3,0)</f>
        <v>0</v>
      </c>
    </row>
    <row r="2840" spans="12:32" x14ac:dyDescent="0.25">
      <c r="L2840" s="264">
        <f>Member!A2840</f>
        <v>0</v>
      </c>
      <c r="S2840" s="166">
        <f>VLOOKUP(L2840,Schnitt1!L:P,2,0)</f>
        <v>0</v>
      </c>
      <c r="T2840" s="166">
        <f>VLOOKUP(L2840,Schnitt2!L:P,2,0)</f>
        <v>0</v>
      </c>
      <c r="U2840" s="166">
        <f>VLOOKUP(L2840,Schnitt3!L:P,2,0)</f>
        <v>0</v>
      </c>
      <c r="V2840" s="166">
        <f>VLOOKUP(L2840,Schnitt4!L:P,2,0)</f>
        <v>0</v>
      </c>
      <c r="W2840" s="166">
        <f>VLOOKUP(L2840,Schnitt5!L:P,2,0)</f>
        <v>0</v>
      </c>
      <c r="X2840" s="166">
        <f>VLOOKUP(L2840,Schnitt6!L:P,2,0)</f>
        <v>0</v>
      </c>
      <c r="AA2840" s="166">
        <f>VLOOKUP(L2840,Schnitt1!L:P,3,0)</f>
        <v>0</v>
      </c>
      <c r="AB2840" s="166">
        <f>VLOOKUP(L2840,Schnitt2!L:P,3,0)</f>
        <v>0</v>
      </c>
      <c r="AC2840" s="166">
        <f>VLOOKUP(L2840,Schnitt3!L:P,3,0)</f>
        <v>0</v>
      </c>
      <c r="AD2840" s="166">
        <f>VLOOKUP(L2840,Schnitt4!L:P,3,0)</f>
        <v>0</v>
      </c>
      <c r="AE2840" s="166">
        <f>VLOOKUP(L2840,Schnitt5!L:P,3,0)</f>
        <v>0</v>
      </c>
      <c r="AF2840" s="166">
        <f>VLOOKUP(L2840,Schnitt6!L:P,3,0)</f>
        <v>0</v>
      </c>
    </row>
    <row r="2841" spans="12:32" x14ac:dyDescent="0.25">
      <c r="L2841" s="264">
        <f>Member!A2841</f>
        <v>0</v>
      </c>
      <c r="S2841" s="166">
        <f>VLOOKUP(L2841,Schnitt1!L:P,2,0)</f>
        <v>0</v>
      </c>
      <c r="T2841" s="166">
        <f>VLOOKUP(L2841,Schnitt2!L:P,2,0)</f>
        <v>0</v>
      </c>
      <c r="U2841" s="166">
        <f>VLOOKUP(L2841,Schnitt3!L:P,2,0)</f>
        <v>0</v>
      </c>
      <c r="V2841" s="166">
        <f>VLOOKUP(L2841,Schnitt4!L:P,2,0)</f>
        <v>0</v>
      </c>
      <c r="W2841" s="166">
        <f>VLOOKUP(L2841,Schnitt5!L:P,2,0)</f>
        <v>0</v>
      </c>
      <c r="X2841" s="166">
        <f>VLOOKUP(L2841,Schnitt6!L:P,2,0)</f>
        <v>0</v>
      </c>
      <c r="AA2841" s="166">
        <f>VLOOKUP(L2841,Schnitt1!L:P,3,0)</f>
        <v>0</v>
      </c>
      <c r="AB2841" s="166">
        <f>VLOOKUP(L2841,Schnitt2!L:P,3,0)</f>
        <v>0</v>
      </c>
      <c r="AC2841" s="166">
        <f>VLOOKUP(L2841,Schnitt3!L:P,3,0)</f>
        <v>0</v>
      </c>
      <c r="AD2841" s="166">
        <f>VLOOKUP(L2841,Schnitt4!L:P,3,0)</f>
        <v>0</v>
      </c>
      <c r="AE2841" s="166">
        <f>VLOOKUP(L2841,Schnitt5!L:P,3,0)</f>
        <v>0</v>
      </c>
      <c r="AF2841" s="166">
        <f>VLOOKUP(L2841,Schnitt6!L:P,3,0)</f>
        <v>0</v>
      </c>
    </row>
    <row r="2842" spans="12:32" x14ac:dyDescent="0.25">
      <c r="L2842" s="264">
        <f>Member!A2842</f>
        <v>0</v>
      </c>
      <c r="S2842" s="166">
        <f>VLOOKUP(L2842,Schnitt1!L:P,2,0)</f>
        <v>0</v>
      </c>
      <c r="T2842" s="166">
        <f>VLOOKUP(L2842,Schnitt2!L:P,2,0)</f>
        <v>0</v>
      </c>
      <c r="U2842" s="166">
        <f>VLOOKUP(L2842,Schnitt3!L:P,2,0)</f>
        <v>0</v>
      </c>
      <c r="V2842" s="166">
        <f>VLOOKUP(L2842,Schnitt4!L:P,2,0)</f>
        <v>0</v>
      </c>
      <c r="W2842" s="166">
        <f>VLOOKUP(L2842,Schnitt5!L:P,2,0)</f>
        <v>0</v>
      </c>
      <c r="X2842" s="166">
        <f>VLOOKUP(L2842,Schnitt6!L:P,2,0)</f>
        <v>0</v>
      </c>
      <c r="AA2842" s="166">
        <f>VLOOKUP(L2842,Schnitt1!L:P,3,0)</f>
        <v>0</v>
      </c>
      <c r="AB2842" s="166">
        <f>VLOOKUP(L2842,Schnitt2!L:P,3,0)</f>
        <v>0</v>
      </c>
      <c r="AC2842" s="166">
        <f>VLOOKUP(L2842,Schnitt3!L:P,3,0)</f>
        <v>0</v>
      </c>
      <c r="AD2842" s="166">
        <f>VLOOKUP(L2842,Schnitt4!L:P,3,0)</f>
        <v>0</v>
      </c>
      <c r="AE2842" s="166">
        <f>VLOOKUP(L2842,Schnitt5!L:P,3,0)</f>
        <v>0</v>
      </c>
      <c r="AF2842" s="166">
        <f>VLOOKUP(L2842,Schnitt6!L:P,3,0)</f>
        <v>0</v>
      </c>
    </row>
    <row r="2843" spans="12:32" x14ac:dyDescent="0.25">
      <c r="L2843" s="264">
        <f>Member!A2843</f>
        <v>0</v>
      </c>
      <c r="S2843" s="166">
        <f>VLOOKUP(L2843,Schnitt1!L:P,2,0)</f>
        <v>0</v>
      </c>
      <c r="T2843" s="166">
        <f>VLOOKUP(L2843,Schnitt2!L:P,2,0)</f>
        <v>0</v>
      </c>
      <c r="U2843" s="166">
        <f>VLOOKUP(L2843,Schnitt3!L:P,2,0)</f>
        <v>0</v>
      </c>
      <c r="V2843" s="166">
        <f>VLOOKUP(L2843,Schnitt4!L:P,2,0)</f>
        <v>0</v>
      </c>
      <c r="W2843" s="166">
        <f>VLOOKUP(L2843,Schnitt5!L:P,2,0)</f>
        <v>0</v>
      </c>
      <c r="X2843" s="166">
        <f>VLOOKUP(L2843,Schnitt6!L:P,2,0)</f>
        <v>0</v>
      </c>
      <c r="AA2843" s="166">
        <f>VLOOKUP(L2843,Schnitt1!L:P,3,0)</f>
        <v>0</v>
      </c>
      <c r="AB2843" s="166">
        <f>VLOOKUP(L2843,Schnitt2!L:P,3,0)</f>
        <v>0</v>
      </c>
      <c r="AC2843" s="166">
        <f>VLOOKUP(L2843,Schnitt3!L:P,3,0)</f>
        <v>0</v>
      </c>
      <c r="AD2843" s="166">
        <f>VLOOKUP(L2843,Schnitt4!L:P,3,0)</f>
        <v>0</v>
      </c>
      <c r="AE2843" s="166">
        <f>VLOOKUP(L2843,Schnitt5!L:P,3,0)</f>
        <v>0</v>
      </c>
      <c r="AF2843" s="166">
        <f>VLOOKUP(L2843,Schnitt6!L:P,3,0)</f>
        <v>0</v>
      </c>
    </row>
    <row r="2844" spans="12:32" x14ac:dyDescent="0.25">
      <c r="L2844" s="264">
        <f>Member!A2844</f>
        <v>0</v>
      </c>
      <c r="S2844" s="166">
        <f>VLOOKUP(L2844,Schnitt1!L:P,2,0)</f>
        <v>0</v>
      </c>
      <c r="T2844" s="166">
        <f>VLOOKUP(L2844,Schnitt2!L:P,2,0)</f>
        <v>0</v>
      </c>
      <c r="U2844" s="166">
        <f>VLOOKUP(L2844,Schnitt3!L:P,2,0)</f>
        <v>0</v>
      </c>
      <c r="V2844" s="166">
        <f>VLOOKUP(L2844,Schnitt4!L:P,2,0)</f>
        <v>0</v>
      </c>
      <c r="W2844" s="166">
        <f>VLOOKUP(L2844,Schnitt5!L:P,2,0)</f>
        <v>0</v>
      </c>
      <c r="X2844" s="166">
        <f>VLOOKUP(L2844,Schnitt6!L:P,2,0)</f>
        <v>0</v>
      </c>
      <c r="AA2844" s="166">
        <f>VLOOKUP(L2844,Schnitt1!L:P,3,0)</f>
        <v>0</v>
      </c>
      <c r="AB2844" s="166">
        <f>VLOOKUP(L2844,Schnitt2!L:P,3,0)</f>
        <v>0</v>
      </c>
      <c r="AC2844" s="166">
        <f>VLOOKUP(L2844,Schnitt3!L:P,3,0)</f>
        <v>0</v>
      </c>
      <c r="AD2844" s="166">
        <f>VLOOKUP(L2844,Schnitt4!L:P,3,0)</f>
        <v>0</v>
      </c>
      <c r="AE2844" s="166">
        <f>VLOOKUP(L2844,Schnitt5!L:P,3,0)</f>
        <v>0</v>
      </c>
      <c r="AF2844" s="166">
        <f>VLOOKUP(L2844,Schnitt6!L:P,3,0)</f>
        <v>0</v>
      </c>
    </row>
    <row r="2845" spans="12:32" x14ac:dyDescent="0.25">
      <c r="L2845" s="264">
        <f>Member!A2845</f>
        <v>0</v>
      </c>
      <c r="S2845" s="166">
        <f>VLOOKUP(L2845,Schnitt1!L:P,2,0)</f>
        <v>0</v>
      </c>
      <c r="T2845" s="166">
        <f>VLOOKUP(L2845,Schnitt2!L:P,2,0)</f>
        <v>0</v>
      </c>
      <c r="U2845" s="166">
        <f>VLOOKUP(L2845,Schnitt3!L:P,2,0)</f>
        <v>0</v>
      </c>
      <c r="V2845" s="166">
        <f>VLOOKUP(L2845,Schnitt4!L:P,2,0)</f>
        <v>0</v>
      </c>
      <c r="W2845" s="166">
        <f>VLOOKUP(L2845,Schnitt5!L:P,2,0)</f>
        <v>0</v>
      </c>
      <c r="X2845" s="166">
        <f>VLOOKUP(L2845,Schnitt6!L:P,2,0)</f>
        <v>0</v>
      </c>
      <c r="AA2845" s="166">
        <f>VLOOKUP(L2845,Schnitt1!L:P,3,0)</f>
        <v>0</v>
      </c>
      <c r="AB2845" s="166">
        <f>VLOOKUP(L2845,Schnitt2!L:P,3,0)</f>
        <v>0</v>
      </c>
      <c r="AC2845" s="166">
        <f>VLOOKUP(L2845,Schnitt3!L:P,3,0)</f>
        <v>0</v>
      </c>
      <c r="AD2845" s="166">
        <f>VLOOKUP(L2845,Schnitt4!L:P,3,0)</f>
        <v>0</v>
      </c>
      <c r="AE2845" s="166">
        <f>VLOOKUP(L2845,Schnitt5!L:P,3,0)</f>
        <v>0</v>
      </c>
      <c r="AF2845" s="166">
        <f>VLOOKUP(L2845,Schnitt6!L:P,3,0)</f>
        <v>0</v>
      </c>
    </row>
    <row r="2846" spans="12:32" x14ac:dyDescent="0.25">
      <c r="L2846" s="264">
        <f>Member!A2846</f>
        <v>0</v>
      </c>
      <c r="S2846" s="166">
        <f>VLOOKUP(L2846,Schnitt1!L:P,2,0)</f>
        <v>0</v>
      </c>
      <c r="T2846" s="166">
        <f>VLOOKUP(L2846,Schnitt2!L:P,2,0)</f>
        <v>0</v>
      </c>
      <c r="U2846" s="166">
        <f>VLOOKUP(L2846,Schnitt3!L:P,2,0)</f>
        <v>0</v>
      </c>
      <c r="V2846" s="166">
        <f>VLOOKUP(L2846,Schnitt4!L:P,2,0)</f>
        <v>0</v>
      </c>
      <c r="W2846" s="166">
        <f>VLOOKUP(L2846,Schnitt5!L:P,2,0)</f>
        <v>0</v>
      </c>
      <c r="X2846" s="166">
        <f>VLOOKUP(L2846,Schnitt6!L:P,2,0)</f>
        <v>0</v>
      </c>
      <c r="AA2846" s="166">
        <f>VLOOKUP(L2846,Schnitt1!L:P,3,0)</f>
        <v>0</v>
      </c>
      <c r="AB2846" s="166">
        <f>VLOOKUP(L2846,Schnitt2!L:P,3,0)</f>
        <v>0</v>
      </c>
      <c r="AC2846" s="166">
        <f>VLOOKUP(L2846,Schnitt3!L:P,3,0)</f>
        <v>0</v>
      </c>
      <c r="AD2846" s="166">
        <f>VLOOKUP(L2846,Schnitt4!L:P,3,0)</f>
        <v>0</v>
      </c>
      <c r="AE2846" s="166">
        <f>VLOOKUP(L2846,Schnitt5!L:P,3,0)</f>
        <v>0</v>
      </c>
      <c r="AF2846" s="166">
        <f>VLOOKUP(L2846,Schnitt6!L:P,3,0)</f>
        <v>0</v>
      </c>
    </row>
    <row r="2847" spans="12:32" x14ac:dyDescent="0.25">
      <c r="L2847" s="264">
        <f>Member!A2847</f>
        <v>0</v>
      </c>
      <c r="S2847" s="166">
        <f>VLOOKUP(L2847,Schnitt1!L:P,2,0)</f>
        <v>0</v>
      </c>
      <c r="T2847" s="166">
        <f>VLOOKUP(L2847,Schnitt2!L:P,2,0)</f>
        <v>0</v>
      </c>
      <c r="U2847" s="166">
        <f>VLOOKUP(L2847,Schnitt3!L:P,2,0)</f>
        <v>0</v>
      </c>
      <c r="V2847" s="166">
        <f>VLOOKUP(L2847,Schnitt4!L:P,2,0)</f>
        <v>0</v>
      </c>
      <c r="W2847" s="166">
        <f>VLOOKUP(L2847,Schnitt5!L:P,2,0)</f>
        <v>0</v>
      </c>
      <c r="X2847" s="166">
        <f>VLOOKUP(L2847,Schnitt6!L:P,2,0)</f>
        <v>0</v>
      </c>
      <c r="AA2847" s="166">
        <f>VLOOKUP(L2847,Schnitt1!L:P,3,0)</f>
        <v>0</v>
      </c>
      <c r="AB2847" s="166">
        <f>VLOOKUP(L2847,Schnitt2!L:P,3,0)</f>
        <v>0</v>
      </c>
      <c r="AC2847" s="166">
        <f>VLOOKUP(L2847,Schnitt3!L:P,3,0)</f>
        <v>0</v>
      </c>
      <c r="AD2847" s="166">
        <f>VLOOKUP(L2847,Schnitt4!L:P,3,0)</f>
        <v>0</v>
      </c>
      <c r="AE2847" s="166">
        <f>VLOOKUP(L2847,Schnitt5!L:P,3,0)</f>
        <v>0</v>
      </c>
      <c r="AF2847" s="166">
        <f>VLOOKUP(L2847,Schnitt6!L:P,3,0)</f>
        <v>0</v>
      </c>
    </row>
    <row r="2848" spans="12:32" x14ac:dyDescent="0.25">
      <c r="L2848" s="264">
        <f>Member!A2848</f>
        <v>0</v>
      </c>
      <c r="S2848" s="166">
        <f>VLOOKUP(L2848,Schnitt1!L:P,2,0)</f>
        <v>0</v>
      </c>
      <c r="T2848" s="166">
        <f>VLOOKUP(L2848,Schnitt2!L:P,2,0)</f>
        <v>0</v>
      </c>
      <c r="U2848" s="166">
        <f>VLOOKUP(L2848,Schnitt3!L:P,2,0)</f>
        <v>0</v>
      </c>
      <c r="V2848" s="166">
        <f>VLOOKUP(L2848,Schnitt4!L:P,2,0)</f>
        <v>0</v>
      </c>
      <c r="W2848" s="166">
        <f>VLOOKUP(L2848,Schnitt5!L:P,2,0)</f>
        <v>0</v>
      </c>
      <c r="X2848" s="166">
        <f>VLOOKUP(L2848,Schnitt6!L:P,2,0)</f>
        <v>0</v>
      </c>
      <c r="AA2848" s="166">
        <f>VLOOKUP(L2848,Schnitt1!L:P,3,0)</f>
        <v>0</v>
      </c>
      <c r="AB2848" s="166">
        <f>VLOOKUP(L2848,Schnitt2!L:P,3,0)</f>
        <v>0</v>
      </c>
      <c r="AC2848" s="166">
        <f>VLOOKUP(L2848,Schnitt3!L:P,3,0)</f>
        <v>0</v>
      </c>
      <c r="AD2848" s="166">
        <f>VLOOKUP(L2848,Schnitt4!L:P,3,0)</f>
        <v>0</v>
      </c>
      <c r="AE2848" s="166">
        <f>VLOOKUP(L2848,Schnitt5!L:P,3,0)</f>
        <v>0</v>
      </c>
      <c r="AF2848" s="166">
        <f>VLOOKUP(L2848,Schnitt6!L:P,3,0)</f>
        <v>0</v>
      </c>
    </row>
    <row r="2849" spans="12:32" x14ac:dyDescent="0.25">
      <c r="L2849" s="264">
        <f>Member!A2849</f>
        <v>0</v>
      </c>
      <c r="S2849" s="166">
        <f>VLOOKUP(L2849,Schnitt1!L:P,2,0)</f>
        <v>0</v>
      </c>
      <c r="T2849" s="166">
        <f>VLOOKUP(L2849,Schnitt2!L:P,2,0)</f>
        <v>0</v>
      </c>
      <c r="U2849" s="166">
        <f>VLOOKUP(L2849,Schnitt3!L:P,2,0)</f>
        <v>0</v>
      </c>
      <c r="V2849" s="166">
        <f>VLOOKUP(L2849,Schnitt4!L:P,2,0)</f>
        <v>0</v>
      </c>
      <c r="W2849" s="166">
        <f>VLOOKUP(L2849,Schnitt5!L:P,2,0)</f>
        <v>0</v>
      </c>
      <c r="X2849" s="166">
        <f>VLOOKUP(L2849,Schnitt6!L:P,2,0)</f>
        <v>0</v>
      </c>
      <c r="AA2849" s="166">
        <f>VLOOKUP(L2849,Schnitt1!L:P,3,0)</f>
        <v>0</v>
      </c>
      <c r="AB2849" s="166">
        <f>VLOOKUP(L2849,Schnitt2!L:P,3,0)</f>
        <v>0</v>
      </c>
      <c r="AC2849" s="166">
        <f>VLOOKUP(L2849,Schnitt3!L:P,3,0)</f>
        <v>0</v>
      </c>
      <c r="AD2849" s="166">
        <f>VLOOKUP(L2849,Schnitt4!L:P,3,0)</f>
        <v>0</v>
      </c>
      <c r="AE2849" s="166">
        <f>VLOOKUP(L2849,Schnitt5!L:P,3,0)</f>
        <v>0</v>
      </c>
      <c r="AF2849" s="166">
        <f>VLOOKUP(L2849,Schnitt6!L:P,3,0)</f>
        <v>0</v>
      </c>
    </row>
    <row r="2850" spans="12:32" x14ac:dyDescent="0.25">
      <c r="L2850" s="264">
        <f>Member!A2850</f>
        <v>0</v>
      </c>
      <c r="S2850" s="166">
        <f>VLOOKUP(L2850,Schnitt1!L:P,2,0)</f>
        <v>0</v>
      </c>
      <c r="T2850" s="166">
        <f>VLOOKUP(L2850,Schnitt2!L:P,2,0)</f>
        <v>0</v>
      </c>
      <c r="U2850" s="166">
        <f>VLOOKUP(L2850,Schnitt3!L:P,2,0)</f>
        <v>0</v>
      </c>
      <c r="V2850" s="166">
        <f>VLOOKUP(L2850,Schnitt4!L:P,2,0)</f>
        <v>0</v>
      </c>
      <c r="W2850" s="166">
        <f>VLOOKUP(L2850,Schnitt5!L:P,2,0)</f>
        <v>0</v>
      </c>
      <c r="X2850" s="166">
        <f>VLOOKUP(L2850,Schnitt6!L:P,2,0)</f>
        <v>0</v>
      </c>
      <c r="AA2850" s="166">
        <f>VLOOKUP(L2850,Schnitt1!L:P,3,0)</f>
        <v>0</v>
      </c>
      <c r="AB2850" s="166">
        <f>VLOOKUP(L2850,Schnitt2!L:P,3,0)</f>
        <v>0</v>
      </c>
      <c r="AC2850" s="166">
        <f>VLOOKUP(L2850,Schnitt3!L:P,3,0)</f>
        <v>0</v>
      </c>
      <c r="AD2850" s="166">
        <f>VLOOKUP(L2850,Schnitt4!L:P,3,0)</f>
        <v>0</v>
      </c>
      <c r="AE2850" s="166">
        <f>VLOOKUP(L2850,Schnitt5!L:P,3,0)</f>
        <v>0</v>
      </c>
      <c r="AF2850" s="166">
        <f>VLOOKUP(L2850,Schnitt6!L:P,3,0)</f>
        <v>0</v>
      </c>
    </row>
    <row r="2851" spans="12:32" x14ac:dyDescent="0.25">
      <c r="L2851" s="264">
        <f>Member!A2851</f>
        <v>0</v>
      </c>
      <c r="S2851" s="166">
        <f>VLOOKUP(L2851,Schnitt1!L:P,2,0)</f>
        <v>0</v>
      </c>
      <c r="T2851" s="166">
        <f>VLOOKUP(L2851,Schnitt2!L:P,2,0)</f>
        <v>0</v>
      </c>
      <c r="U2851" s="166">
        <f>VLOOKUP(L2851,Schnitt3!L:P,2,0)</f>
        <v>0</v>
      </c>
      <c r="V2851" s="166">
        <f>VLOOKUP(L2851,Schnitt4!L:P,2,0)</f>
        <v>0</v>
      </c>
      <c r="W2851" s="166">
        <f>VLOOKUP(L2851,Schnitt5!L:P,2,0)</f>
        <v>0</v>
      </c>
      <c r="X2851" s="166">
        <f>VLOOKUP(L2851,Schnitt6!L:P,2,0)</f>
        <v>0</v>
      </c>
      <c r="AA2851" s="166">
        <f>VLOOKUP(L2851,Schnitt1!L:P,3,0)</f>
        <v>0</v>
      </c>
      <c r="AB2851" s="166">
        <f>VLOOKUP(L2851,Schnitt2!L:P,3,0)</f>
        <v>0</v>
      </c>
      <c r="AC2851" s="166">
        <f>VLOOKUP(L2851,Schnitt3!L:P,3,0)</f>
        <v>0</v>
      </c>
      <c r="AD2851" s="166">
        <f>VLOOKUP(L2851,Schnitt4!L:P,3,0)</f>
        <v>0</v>
      </c>
      <c r="AE2851" s="166">
        <f>VLOOKUP(L2851,Schnitt5!L:P,3,0)</f>
        <v>0</v>
      </c>
      <c r="AF2851" s="166">
        <f>VLOOKUP(L2851,Schnitt6!L:P,3,0)</f>
        <v>0</v>
      </c>
    </row>
    <row r="2852" spans="12:32" x14ac:dyDescent="0.25">
      <c r="L2852" s="264">
        <f>Member!A2852</f>
        <v>0</v>
      </c>
      <c r="S2852" s="166">
        <f>VLOOKUP(L2852,Schnitt1!L:P,2,0)</f>
        <v>0</v>
      </c>
      <c r="T2852" s="166">
        <f>VLOOKUP(L2852,Schnitt2!L:P,2,0)</f>
        <v>0</v>
      </c>
      <c r="U2852" s="166">
        <f>VLOOKUP(L2852,Schnitt3!L:P,2,0)</f>
        <v>0</v>
      </c>
      <c r="V2852" s="166">
        <f>VLOOKUP(L2852,Schnitt4!L:P,2,0)</f>
        <v>0</v>
      </c>
      <c r="W2852" s="166">
        <f>VLOOKUP(L2852,Schnitt5!L:P,2,0)</f>
        <v>0</v>
      </c>
      <c r="X2852" s="166">
        <f>VLOOKUP(L2852,Schnitt6!L:P,2,0)</f>
        <v>0</v>
      </c>
      <c r="AA2852" s="166">
        <f>VLOOKUP(L2852,Schnitt1!L:P,3,0)</f>
        <v>0</v>
      </c>
      <c r="AB2852" s="166">
        <f>VLOOKUP(L2852,Schnitt2!L:P,3,0)</f>
        <v>0</v>
      </c>
      <c r="AC2852" s="166">
        <f>VLOOKUP(L2852,Schnitt3!L:P,3,0)</f>
        <v>0</v>
      </c>
      <c r="AD2852" s="166">
        <f>VLOOKUP(L2852,Schnitt4!L:P,3,0)</f>
        <v>0</v>
      </c>
      <c r="AE2852" s="166">
        <f>VLOOKUP(L2852,Schnitt5!L:P,3,0)</f>
        <v>0</v>
      </c>
      <c r="AF2852" s="166">
        <f>VLOOKUP(L2852,Schnitt6!L:P,3,0)</f>
        <v>0</v>
      </c>
    </row>
    <row r="2853" spans="12:32" x14ac:dyDescent="0.25">
      <c r="L2853" s="264">
        <f>Member!A2853</f>
        <v>0</v>
      </c>
      <c r="S2853" s="166">
        <f>VLOOKUP(L2853,Schnitt1!L:P,2,0)</f>
        <v>0</v>
      </c>
      <c r="T2853" s="166">
        <f>VLOOKUP(L2853,Schnitt2!L:P,2,0)</f>
        <v>0</v>
      </c>
      <c r="U2853" s="166">
        <f>VLOOKUP(L2853,Schnitt3!L:P,2,0)</f>
        <v>0</v>
      </c>
      <c r="V2853" s="166">
        <f>VLOOKUP(L2853,Schnitt4!L:P,2,0)</f>
        <v>0</v>
      </c>
      <c r="W2853" s="166">
        <f>VLOOKUP(L2853,Schnitt5!L:P,2,0)</f>
        <v>0</v>
      </c>
      <c r="X2853" s="166">
        <f>VLOOKUP(L2853,Schnitt6!L:P,2,0)</f>
        <v>0</v>
      </c>
      <c r="AA2853" s="166">
        <f>VLOOKUP(L2853,Schnitt1!L:P,3,0)</f>
        <v>0</v>
      </c>
      <c r="AB2853" s="166">
        <f>VLOOKUP(L2853,Schnitt2!L:P,3,0)</f>
        <v>0</v>
      </c>
      <c r="AC2853" s="166">
        <f>VLOOKUP(L2853,Schnitt3!L:P,3,0)</f>
        <v>0</v>
      </c>
      <c r="AD2853" s="166">
        <f>VLOOKUP(L2853,Schnitt4!L:P,3,0)</f>
        <v>0</v>
      </c>
      <c r="AE2853" s="166">
        <f>VLOOKUP(L2853,Schnitt5!L:P,3,0)</f>
        <v>0</v>
      </c>
      <c r="AF2853" s="166">
        <f>VLOOKUP(L2853,Schnitt6!L:P,3,0)</f>
        <v>0</v>
      </c>
    </row>
    <row r="2854" spans="12:32" x14ac:dyDescent="0.25">
      <c r="L2854" s="264">
        <f>Member!A2854</f>
        <v>0</v>
      </c>
      <c r="S2854" s="166">
        <f>VLOOKUP(L2854,Schnitt1!L:P,2,0)</f>
        <v>0</v>
      </c>
      <c r="T2854" s="166">
        <f>VLOOKUP(L2854,Schnitt2!L:P,2,0)</f>
        <v>0</v>
      </c>
      <c r="U2854" s="166">
        <f>VLOOKUP(L2854,Schnitt3!L:P,2,0)</f>
        <v>0</v>
      </c>
      <c r="V2854" s="166">
        <f>VLOOKUP(L2854,Schnitt4!L:P,2,0)</f>
        <v>0</v>
      </c>
      <c r="W2854" s="166">
        <f>VLOOKUP(L2854,Schnitt5!L:P,2,0)</f>
        <v>0</v>
      </c>
      <c r="X2854" s="166">
        <f>VLOOKUP(L2854,Schnitt6!L:P,2,0)</f>
        <v>0</v>
      </c>
      <c r="AA2854" s="166">
        <f>VLOOKUP(L2854,Schnitt1!L:P,3,0)</f>
        <v>0</v>
      </c>
      <c r="AB2854" s="166">
        <f>VLOOKUP(L2854,Schnitt2!L:P,3,0)</f>
        <v>0</v>
      </c>
      <c r="AC2854" s="166">
        <f>VLOOKUP(L2854,Schnitt3!L:P,3,0)</f>
        <v>0</v>
      </c>
      <c r="AD2854" s="166">
        <f>VLOOKUP(L2854,Schnitt4!L:P,3,0)</f>
        <v>0</v>
      </c>
      <c r="AE2854" s="166">
        <f>VLOOKUP(L2854,Schnitt5!L:P,3,0)</f>
        <v>0</v>
      </c>
      <c r="AF2854" s="166">
        <f>VLOOKUP(L2854,Schnitt6!L:P,3,0)</f>
        <v>0</v>
      </c>
    </row>
    <row r="2855" spans="12:32" x14ac:dyDescent="0.25">
      <c r="L2855" s="264">
        <f>Member!A2855</f>
        <v>0</v>
      </c>
      <c r="S2855" s="166">
        <f>VLOOKUP(L2855,Schnitt1!L:P,2,0)</f>
        <v>0</v>
      </c>
      <c r="T2855" s="166">
        <f>VLOOKUP(L2855,Schnitt2!L:P,2,0)</f>
        <v>0</v>
      </c>
      <c r="U2855" s="166">
        <f>VLOOKUP(L2855,Schnitt3!L:P,2,0)</f>
        <v>0</v>
      </c>
      <c r="V2855" s="166">
        <f>VLOOKUP(L2855,Schnitt4!L:P,2,0)</f>
        <v>0</v>
      </c>
      <c r="W2855" s="166">
        <f>VLOOKUP(L2855,Schnitt5!L:P,2,0)</f>
        <v>0</v>
      </c>
      <c r="X2855" s="166">
        <f>VLOOKUP(L2855,Schnitt6!L:P,2,0)</f>
        <v>0</v>
      </c>
      <c r="AA2855" s="166">
        <f>VLOOKUP(L2855,Schnitt1!L:P,3,0)</f>
        <v>0</v>
      </c>
      <c r="AB2855" s="166">
        <f>VLOOKUP(L2855,Schnitt2!L:P,3,0)</f>
        <v>0</v>
      </c>
      <c r="AC2855" s="166">
        <f>VLOOKUP(L2855,Schnitt3!L:P,3,0)</f>
        <v>0</v>
      </c>
      <c r="AD2855" s="166">
        <f>VLOOKUP(L2855,Schnitt4!L:P,3,0)</f>
        <v>0</v>
      </c>
      <c r="AE2855" s="166">
        <f>VLOOKUP(L2855,Schnitt5!L:P,3,0)</f>
        <v>0</v>
      </c>
      <c r="AF2855" s="166">
        <f>VLOOKUP(L2855,Schnitt6!L:P,3,0)</f>
        <v>0</v>
      </c>
    </row>
    <row r="2856" spans="12:32" x14ac:dyDescent="0.25">
      <c r="L2856" s="264">
        <f>Member!A2856</f>
        <v>0</v>
      </c>
      <c r="S2856" s="166">
        <f>VLOOKUP(L2856,Schnitt1!L:P,2,0)</f>
        <v>0</v>
      </c>
      <c r="T2856" s="166">
        <f>VLOOKUP(L2856,Schnitt2!L:P,2,0)</f>
        <v>0</v>
      </c>
      <c r="U2856" s="166">
        <f>VLOOKUP(L2856,Schnitt3!L:P,2,0)</f>
        <v>0</v>
      </c>
      <c r="V2856" s="166">
        <f>VLOOKUP(L2856,Schnitt4!L:P,2,0)</f>
        <v>0</v>
      </c>
      <c r="W2856" s="166">
        <f>VLOOKUP(L2856,Schnitt5!L:P,2,0)</f>
        <v>0</v>
      </c>
      <c r="X2856" s="166">
        <f>VLOOKUP(L2856,Schnitt6!L:P,2,0)</f>
        <v>0</v>
      </c>
      <c r="AA2856" s="166">
        <f>VLOOKUP(L2856,Schnitt1!L:P,3,0)</f>
        <v>0</v>
      </c>
      <c r="AB2856" s="166">
        <f>VLOOKUP(L2856,Schnitt2!L:P,3,0)</f>
        <v>0</v>
      </c>
      <c r="AC2856" s="166">
        <f>VLOOKUP(L2856,Schnitt3!L:P,3,0)</f>
        <v>0</v>
      </c>
      <c r="AD2856" s="166">
        <f>VLOOKUP(L2856,Schnitt4!L:P,3,0)</f>
        <v>0</v>
      </c>
      <c r="AE2856" s="166">
        <f>VLOOKUP(L2856,Schnitt5!L:P,3,0)</f>
        <v>0</v>
      </c>
      <c r="AF2856" s="166">
        <f>VLOOKUP(L2856,Schnitt6!L:P,3,0)</f>
        <v>0</v>
      </c>
    </row>
    <row r="2857" spans="12:32" x14ac:dyDescent="0.25">
      <c r="L2857" s="264">
        <f>Member!A2857</f>
        <v>0</v>
      </c>
      <c r="S2857" s="166">
        <f>VLOOKUP(L2857,Schnitt1!L:P,2,0)</f>
        <v>0</v>
      </c>
      <c r="T2857" s="166">
        <f>VLOOKUP(L2857,Schnitt2!L:P,2,0)</f>
        <v>0</v>
      </c>
      <c r="U2857" s="166">
        <f>VLOOKUP(L2857,Schnitt3!L:P,2,0)</f>
        <v>0</v>
      </c>
      <c r="V2857" s="166">
        <f>VLOOKUP(L2857,Schnitt4!L:P,2,0)</f>
        <v>0</v>
      </c>
      <c r="W2857" s="166">
        <f>VLOOKUP(L2857,Schnitt5!L:P,2,0)</f>
        <v>0</v>
      </c>
      <c r="X2857" s="166">
        <f>VLOOKUP(L2857,Schnitt6!L:P,2,0)</f>
        <v>0</v>
      </c>
      <c r="AA2857" s="166">
        <f>VLOOKUP(L2857,Schnitt1!L:P,3,0)</f>
        <v>0</v>
      </c>
      <c r="AB2857" s="166">
        <f>VLOOKUP(L2857,Schnitt2!L:P,3,0)</f>
        <v>0</v>
      </c>
      <c r="AC2857" s="166">
        <f>VLOOKUP(L2857,Schnitt3!L:P,3,0)</f>
        <v>0</v>
      </c>
      <c r="AD2857" s="166">
        <f>VLOOKUP(L2857,Schnitt4!L:P,3,0)</f>
        <v>0</v>
      </c>
      <c r="AE2857" s="166">
        <f>VLOOKUP(L2857,Schnitt5!L:P,3,0)</f>
        <v>0</v>
      </c>
      <c r="AF2857" s="166">
        <f>VLOOKUP(L2857,Schnitt6!L:P,3,0)</f>
        <v>0</v>
      </c>
    </row>
    <row r="2858" spans="12:32" x14ac:dyDescent="0.25">
      <c r="L2858" s="264">
        <f>Member!A2858</f>
        <v>0</v>
      </c>
      <c r="S2858" s="166">
        <f>VLOOKUP(L2858,Schnitt1!L:P,2,0)</f>
        <v>0</v>
      </c>
      <c r="T2858" s="166">
        <f>VLOOKUP(L2858,Schnitt2!L:P,2,0)</f>
        <v>0</v>
      </c>
      <c r="U2858" s="166">
        <f>VLOOKUP(L2858,Schnitt3!L:P,2,0)</f>
        <v>0</v>
      </c>
      <c r="V2858" s="166">
        <f>VLOOKUP(L2858,Schnitt4!L:P,2,0)</f>
        <v>0</v>
      </c>
      <c r="W2858" s="166">
        <f>VLOOKUP(L2858,Schnitt5!L:P,2,0)</f>
        <v>0</v>
      </c>
      <c r="X2858" s="166">
        <f>VLOOKUP(L2858,Schnitt6!L:P,2,0)</f>
        <v>0</v>
      </c>
      <c r="AA2858" s="166">
        <f>VLOOKUP(L2858,Schnitt1!L:P,3,0)</f>
        <v>0</v>
      </c>
      <c r="AB2858" s="166">
        <f>VLOOKUP(L2858,Schnitt2!L:P,3,0)</f>
        <v>0</v>
      </c>
      <c r="AC2858" s="166">
        <f>VLOOKUP(L2858,Schnitt3!L:P,3,0)</f>
        <v>0</v>
      </c>
      <c r="AD2858" s="166">
        <f>VLOOKUP(L2858,Schnitt4!L:P,3,0)</f>
        <v>0</v>
      </c>
      <c r="AE2858" s="166">
        <f>VLOOKUP(L2858,Schnitt5!L:P,3,0)</f>
        <v>0</v>
      </c>
      <c r="AF2858" s="166">
        <f>VLOOKUP(L2858,Schnitt6!L:P,3,0)</f>
        <v>0</v>
      </c>
    </row>
    <row r="2859" spans="12:32" x14ac:dyDescent="0.25">
      <c r="L2859" s="264">
        <f>Member!A2859</f>
        <v>0</v>
      </c>
      <c r="S2859" s="166">
        <f>VLOOKUP(L2859,Schnitt1!L:P,2,0)</f>
        <v>0</v>
      </c>
      <c r="T2859" s="166">
        <f>VLOOKUP(L2859,Schnitt2!L:P,2,0)</f>
        <v>0</v>
      </c>
      <c r="U2859" s="166">
        <f>VLOOKUP(L2859,Schnitt3!L:P,2,0)</f>
        <v>0</v>
      </c>
      <c r="V2859" s="166">
        <f>VLOOKUP(L2859,Schnitt4!L:P,2,0)</f>
        <v>0</v>
      </c>
      <c r="W2859" s="166">
        <f>VLOOKUP(L2859,Schnitt5!L:P,2,0)</f>
        <v>0</v>
      </c>
      <c r="X2859" s="166">
        <f>VLOOKUP(L2859,Schnitt6!L:P,2,0)</f>
        <v>0</v>
      </c>
      <c r="AA2859" s="166">
        <f>VLOOKUP(L2859,Schnitt1!L:P,3,0)</f>
        <v>0</v>
      </c>
      <c r="AB2859" s="166">
        <f>VLOOKUP(L2859,Schnitt2!L:P,3,0)</f>
        <v>0</v>
      </c>
      <c r="AC2859" s="166">
        <f>VLOOKUP(L2859,Schnitt3!L:P,3,0)</f>
        <v>0</v>
      </c>
      <c r="AD2859" s="166">
        <f>VLOOKUP(L2859,Schnitt4!L:P,3,0)</f>
        <v>0</v>
      </c>
      <c r="AE2859" s="166">
        <f>VLOOKUP(L2859,Schnitt5!L:P,3,0)</f>
        <v>0</v>
      </c>
      <c r="AF2859" s="166">
        <f>VLOOKUP(L2859,Schnitt6!L:P,3,0)</f>
        <v>0</v>
      </c>
    </row>
    <row r="2860" spans="12:32" x14ac:dyDescent="0.25">
      <c r="L2860" s="264">
        <f>Member!A2860</f>
        <v>0</v>
      </c>
      <c r="S2860" s="166">
        <f>VLOOKUP(L2860,Schnitt1!L:P,2,0)</f>
        <v>0</v>
      </c>
      <c r="T2860" s="166">
        <f>VLOOKUP(L2860,Schnitt2!L:P,2,0)</f>
        <v>0</v>
      </c>
      <c r="U2860" s="166">
        <f>VLOOKUP(L2860,Schnitt3!L:P,2,0)</f>
        <v>0</v>
      </c>
      <c r="V2860" s="166">
        <f>VLOOKUP(L2860,Schnitt4!L:P,2,0)</f>
        <v>0</v>
      </c>
      <c r="W2860" s="166">
        <f>VLOOKUP(L2860,Schnitt5!L:P,2,0)</f>
        <v>0</v>
      </c>
      <c r="X2860" s="166">
        <f>VLOOKUP(L2860,Schnitt6!L:P,2,0)</f>
        <v>0</v>
      </c>
      <c r="AA2860" s="166">
        <f>VLOOKUP(L2860,Schnitt1!L:P,3,0)</f>
        <v>0</v>
      </c>
      <c r="AB2860" s="166">
        <f>VLOOKUP(L2860,Schnitt2!L:P,3,0)</f>
        <v>0</v>
      </c>
      <c r="AC2860" s="166">
        <f>VLOOKUP(L2860,Schnitt3!L:P,3,0)</f>
        <v>0</v>
      </c>
      <c r="AD2860" s="166">
        <f>VLOOKUP(L2860,Schnitt4!L:P,3,0)</f>
        <v>0</v>
      </c>
      <c r="AE2860" s="166">
        <f>VLOOKUP(L2860,Schnitt5!L:P,3,0)</f>
        <v>0</v>
      </c>
      <c r="AF2860" s="166">
        <f>VLOOKUP(L2860,Schnitt6!L:P,3,0)</f>
        <v>0</v>
      </c>
    </row>
    <row r="2861" spans="12:32" x14ac:dyDescent="0.25">
      <c r="L2861" s="264">
        <f>Member!A2861</f>
        <v>0</v>
      </c>
      <c r="S2861" s="166">
        <f>VLOOKUP(L2861,Schnitt1!L:P,2,0)</f>
        <v>0</v>
      </c>
      <c r="T2861" s="166">
        <f>VLOOKUP(L2861,Schnitt2!L:P,2,0)</f>
        <v>0</v>
      </c>
      <c r="U2861" s="166">
        <f>VLOOKUP(L2861,Schnitt3!L:P,2,0)</f>
        <v>0</v>
      </c>
      <c r="V2861" s="166">
        <f>VLOOKUP(L2861,Schnitt4!L:P,2,0)</f>
        <v>0</v>
      </c>
      <c r="W2861" s="166">
        <f>VLOOKUP(L2861,Schnitt5!L:P,2,0)</f>
        <v>0</v>
      </c>
      <c r="X2861" s="166">
        <f>VLOOKUP(L2861,Schnitt6!L:P,2,0)</f>
        <v>0</v>
      </c>
      <c r="AA2861" s="166">
        <f>VLOOKUP(L2861,Schnitt1!L:P,3,0)</f>
        <v>0</v>
      </c>
      <c r="AB2861" s="166">
        <f>VLOOKUP(L2861,Schnitt2!L:P,3,0)</f>
        <v>0</v>
      </c>
      <c r="AC2861" s="166">
        <f>VLOOKUP(L2861,Schnitt3!L:P,3,0)</f>
        <v>0</v>
      </c>
      <c r="AD2861" s="166">
        <f>VLOOKUP(L2861,Schnitt4!L:P,3,0)</f>
        <v>0</v>
      </c>
      <c r="AE2861" s="166">
        <f>VLOOKUP(L2861,Schnitt5!L:P,3,0)</f>
        <v>0</v>
      </c>
      <c r="AF2861" s="166">
        <f>VLOOKUP(L2861,Schnitt6!L:P,3,0)</f>
        <v>0</v>
      </c>
    </row>
    <row r="2862" spans="12:32" x14ac:dyDescent="0.25">
      <c r="L2862" s="264">
        <f>Member!A2862</f>
        <v>0</v>
      </c>
      <c r="S2862" s="166">
        <f>VLOOKUP(L2862,Schnitt1!L:P,2,0)</f>
        <v>0</v>
      </c>
      <c r="T2862" s="166">
        <f>VLOOKUP(L2862,Schnitt2!L:P,2,0)</f>
        <v>0</v>
      </c>
      <c r="U2862" s="166">
        <f>VLOOKUP(L2862,Schnitt3!L:P,2,0)</f>
        <v>0</v>
      </c>
      <c r="V2862" s="166">
        <f>VLOOKUP(L2862,Schnitt4!L:P,2,0)</f>
        <v>0</v>
      </c>
      <c r="W2862" s="166">
        <f>VLOOKUP(L2862,Schnitt5!L:P,2,0)</f>
        <v>0</v>
      </c>
      <c r="X2862" s="166">
        <f>VLOOKUP(L2862,Schnitt6!L:P,2,0)</f>
        <v>0</v>
      </c>
      <c r="AA2862" s="166">
        <f>VLOOKUP(L2862,Schnitt1!L:P,3,0)</f>
        <v>0</v>
      </c>
      <c r="AB2862" s="166">
        <f>VLOOKUP(L2862,Schnitt2!L:P,3,0)</f>
        <v>0</v>
      </c>
      <c r="AC2862" s="166">
        <f>VLOOKUP(L2862,Schnitt3!L:P,3,0)</f>
        <v>0</v>
      </c>
      <c r="AD2862" s="166">
        <f>VLOOKUP(L2862,Schnitt4!L:P,3,0)</f>
        <v>0</v>
      </c>
      <c r="AE2862" s="166">
        <f>VLOOKUP(L2862,Schnitt5!L:P,3,0)</f>
        <v>0</v>
      </c>
      <c r="AF2862" s="166">
        <f>VLOOKUP(L2862,Schnitt6!L:P,3,0)</f>
        <v>0</v>
      </c>
    </row>
    <row r="2863" spans="12:32" x14ac:dyDescent="0.25">
      <c r="L2863" s="264">
        <f>Member!A2863</f>
        <v>0</v>
      </c>
      <c r="S2863" s="166">
        <f>VLOOKUP(L2863,Schnitt1!L:P,2,0)</f>
        <v>0</v>
      </c>
      <c r="T2863" s="166">
        <f>VLOOKUP(L2863,Schnitt2!L:P,2,0)</f>
        <v>0</v>
      </c>
      <c r="U2863" s="166">
        <f>VLOOKUP(L2863,Schnitt3!L:P,2,0)</f>
        <v>0</v>
      </c>
      <c r="V2863" s="166">
        <f>VLOOKUP(L2863,Schnitt4!L:P,2,0)</f>
        <v>0</v>
      </c>
      <c r="W2863" s="166">
        <f>VLOOKUP(L2863,Schnitt5!L:P,2,0)</f>
        <v>0</v>
      </c>
      <c r="X2863" s="166">
        <f>VLOOKUP(L2863,Schnitt6!L:P,2,0)</f>
        <v>0</v>
      </c>
      <c r="AA2863" s="166">
        <f>VLOOKUP(L2863,Schnitt1!L:P,3,0)</f>
        <v>0</v>
      </c>
      <c r="AB2863" s="166">
        <f>VLOOKUP(L2863,Schnitt2!L:P,3,0)</f>
        <v>0</v>
      </c>
      <c r="AC2863" s="166">
        <f>VLOOKUP(L2863,Schnitt3!L:P,3,0)</f>
        <v>0</v>
      </c>
      <c r="AD2863" s="166">
        <f>VLOOKUP(L2863,Schnitt4!L:P,3,0)</f>
        <v>0</v>
      </c>
      <c r="AE2863" s="166">
        <f>VLOOKUP(L2863,Schnitt5!L:P,3,0)</f>
        <v>0</v>
      </c>
      <c r="AF2863" s="166">
        <f>VLOOKUP(L2863,Schnitt6!L:P,3,0)</f>
        <v>0</v>
      </c>
    </row>
    <row r="2864" spans="12:32" x14ac:dyDescent="0.25">
      <c r="L2864" s="264">
        <f>Member!A2864</f>
        <v>0</v>
      </c>
      <c r="S2864" s="166">
        <f>VLOOKUP(L2864,Schnitt1!L:P,2,0)</f>
        <v>0</v>
      </c>
      <c r="T2864" s="166">
        <f>VLOOKUP(L2864,Schnitt2!L:P,2,0)</f>
        <v>0</v>
      </c>
      <c r="U2864" s="166">
        <f>VLOOKUP(L2864,Schnitt3!L:P,2,0)</f>
        <v>0</v>
      </c>
      <c r="V2864" s="166">
        <f>VLOOKUP(L2864,Schnitt4!L:P,2,0)</f>
        <v>0</v>
      </c>
      <c r="W2864" s="166">
        <f>VLOOKUP(L2864,Schnitt5!L:P,2,0)</f>
        <v>0</v>
      </c>
      <c r="X2864" s="166">
        <f>VLOOKUP(L2864,Schnitt6!L:P,2,0)</f>
        <v>0</v>
      </c>
      <c r="AA2864" s="166">
        <f>VLOOKUP(L2864,Schnitt1!L:P,3,0)</f>
        <v>0</v>
      </c>
      <c r="AB2864" s="166">
        <f>VLOOKUP(L2864,Schnitt2!L:P,3,0)</f>
        <v>0</v>
      </c>
      <c r="AC2864" s="166">
        <f>VLOOKUP(L2864,Schnitt3!L:P,3,0)</f>
        <v>0</v>
      </c>
      <c r="AD2864" s="166">
        <f>VLOOKUP(L2864,Schnitt4!L:P,3,0)</f>
        <v>0</v>
      </c>
      <c r="AE2864" s="166">
        <f>VLOOKUP(L2864,Schnitt5!L:P,3,0)</f>
        <v>0</v>
      </c>
      <c r="AF2864" s="166">
        <f>VLOOKUP(L2864,Schnitt6!L:P,3,0)</f>
        <v>0</v>
      </c>
    </row>
    <row r="2865" spans="12:32" x14ac:dyDescent="0.25">
      <c r="L2865" s="264">
        <f>Member!A2865</f>
        <v>0</v>
      </c>
      <c r="S2865" s="166">
        <f>VLOOKUP(L2865,Schnitt1!L:P,2,0)</f>
        <v>0</v>
      </c>
      <c r="T2865" s="166">
        <f>VLOOKUP(L2865,Schnitt2!L:P,2,0)</f>
        <v>0</v>
      </c>
      <c r="U2865" s="166">
        <f>VLOOKUP(L2865,Schnitt3!L:P,2,0)</f>
        <v>0</v>
      </c>
      <c r="V2865" s="166">
        <f>VLOOKUP(L2865,Schnitt4!L:P,2,0)</f>
        <v>0</v>
      </c>
      <c r="W2865" s="166">
        <f>VLOOKUP(L2865,Schnitt5!L:P,2,0)</f>
        <v>0</v>
      </c>
      <c r="X2865" s="166">
        <f>VLOOKUP(L2865,Schnitt6!L:P,2,0)</f>
        <v>0</v>
      </c>
      <c r="AA2865" s="166">
        <f>VLOOKUP(L2865,Schnitt1!L:P,3,0)</f>
        <v>0</v>
      </c>
      <c r="AB2865" s="166">
        <f>VLOOKUP(L2865,Schnitt2!L:P,3,0)</f>
        <v>0</v>
      </c>
      <c r="AC2865" s="166">
        <f>VLOOKUP(L2865,Schnitt3!L:P,3,0)</f>
        <v>0</v>
      </c>
      <c r="AD2865" s="166">
        <f>VLOOKUP(L2865,Schnitt4!L:P,3,0)</f>
        <v>0</v>
      </c>
      <c r="AE2865" s="166">
        <f>VLOOKUP(L2865,Schnitt5!L:P,3,0)</f>
        <v>0</v>
      </c>
      <c r="AF2865" s="166">
        <f>VLOOKUP(L2865,Schnitt6!L:P,3,0)</f>
        <v>0</v>
      </c>
    </row>
    <row r="2866" spans="12:32" x14ac:dyDescent="0.25">
      <c r="L2866" s="264">
        <f>Member!A2866</f>
        <v>0</v>
      </c>
      <c r="S2866" s="166">
        <f>VLOOKUP(L2866,Schnitt1!L:P,2,0)</f>
        <v>0</v>
      </c>
      <c r="T2866" s="166">
        <f>VLOOKUP(L2866,Schnitt2!L:P,2,0)</f>
        <v>0</v>
      </c>
      <c r="U2866" s="166">
        <f>VLOOKUP(L2866,Schnitt3!L:P,2,0)</f>
        <v>0</v>
      </c>
      <c r="V2866" s="166">
        <f>VLOOKUP(L2866,Schnitt4!L:P,2,0)</f>
        <v>0</v>
      </c>
      <c r="W2866" s="166">
        <f>VLOOKUP(L2866,Schnitt5!L:P,2,0)</f>
        <v>0</v>
      </c>
      <c r="X2866" s="166">
        <f>VLOOKUP(L2866,Schnitt6!L:P,2,0)</f>
        <v>0</v>
      </c>
      <c r="AA2866" s="166">
        <f>VLOOKUP(L2866,Schnitt1!L:P,3,0)</f>
        <v>0</v>
      </c>
      <c r="AB2866" s="166">
        <f>VLOOKUP(L2866,Schnitt2!L:P,3,0)</f>
        <v>0</v>
      </c>
      <c r="AC2866" s="166">
        <f>VLOOKUP(L2866,Schnitt3!L:P,3,0)</f>
        <v>0</v>
      </c>
      <c r="AD2866" s="166">
        <f>VLOOKUP(L2866,Schnitt4!L:P,3,0)</f>
        <v>0</v>
      </c>
      <c r="AE2866" s="166">
        <f>VLOOKUP(L2866,Schnitt5!L:P,3,0)</f>
        <v>0</v>
      </c>
      <c r="AF2866" s="166">
        <f>VLOOKUP(L2866,Schnitt6!L:P,3,0)</f>
        <v>0</v>
      </c>
    </row>
    <row r="2867" spans="12:32" x14ac:dyDescent="0.25">
      <c r="L2867" s="264">
        <f>Member!A2867</f>
        <v>0</v>
      </c>
      <c r="S2867" s="166">
        <f>VLOOKUP(L2867,Schnitt1!L:P,2,0)</f>
        <v>0</v>
      </c>
      <c r="T2867" s="166">
        <f>VLOOKUP(L2867,Schnitt2!L:P,2,0)</f>
        <v>0</v>
      </c>
      <c r="U2867" s="166">
        <f>VLOOKUP(L2867,Schnitt3!L:P,2,0)</f>
        <v>0</v>
      </c>
      <c r="V2867" s="166">
        <f>VLOOKUP(L2867,Schnitt4!L:P,2,0)</f>
        <v>0</v>
      </c>
      <c r="W2867" s="166">
        <f>VLOOKUP(L2867,Schnitt5!L:P,2,0)</f>
        <v>0</v>
      </c>
      <c r="X2867" s="166">
        <f>VLOOKUP(L2867,Schnitt6!L:P,2,0)</f>
        <v>0</v>
      </c>
      <c r="AA2867" s="166">
        <f>VLOOKUP(L2867,Schnitt1!L:P,3,0)</f>
        <v>0</v>
      </c>
      <c r="AB2867" s="166">
        <f>VLOOKUP(L2867,Schnitt2!L:P,3,0)</f>
        <v>0</v>
      </c>
      <c r="AC2867" s="166">
        <f>VLOOKUP(L2867,Schnitt3!L:P,3,0)</f>
        <v>0</v>
      </c>
      <c r="AD2867" s="166">
        <f>VLOOKUP(L2867,Schnitt4!L:P,3,0)</f>
        <v>0</v>
      </c>
      <c r="AE2867" s="166">
        <f>VLOOKUP(L2867,Schnitt5!L:P,3,0)</f>
        <v>0</v>
      </c>
      <c r="AF2867" s="166">
        <f>VLOOKUP(L2867,Schnitt6!L:P,3,0)</f>
        <v>0</v>
      </c>
    </row>
    <row r="2868" spans="12:32" x14ac:dyDescent="0.25">
      <c r="L2868" s="264">
        <f>Member!A2868</f>
        <v>0</v>
      </c>
      <c r="S2868" s="166">
        <f>VLOOKUP(L2868,Schnitt1!L:P,2,0)</f>
        <v>0</v>
      </c>
      <c r="T2868" s="166">
        <f>VLOOKUP(L2868,Schnitt2!L:P,2,0)</f>
        <v>0</v>
      </c>
      <c r="U2868" s="166">
        <f>VLOOKUP(L2868,Schnitt3!L:P,2,0)</f>
        <v>0</v>
      </c>
      <c r="V2868" s="166">
        <f>VLOOKUP(L2868,Schnitt4!L:P,2,0)</f>
        <v>0</v>
      </c>
      <c r="W2868" s="166">
        <f>VLOOKUP(L2868,Schnitt5!L:P,2,0)</f>
        <v>0</v>
      </c>
      <c r="X2868" s="166">
        <f>VLOOKUP(L2868,Schnitt6!L:P,2,0)</f>
        <v>0</v>
      </c>
      <c r="AA2868" s="166">
        <f>VLOOKUP(L2868,Schnitt1!L:P,3,0)</f>
        <v>0</v>
      </c>
      <c r="AB2868" s="166">
        <f>VLOOKUP(L2868,Schnitt2!L:P,3,0)</f>
        <v>0</v>
      </c>
      <c r="AC2868" s="166">
        <f>VLOOKUP(L2868,Schnitt3!L:P,3,0)</f>
        <v>0</v>
      </c>
      <c r="AD2868" s="166">
        <f>VLOOKUP(L2868,Schnitt4!L:P,3,0)</f>
        <v>0</v>
      </c>
      <c r="AE2868" s="166">
        <f>VLOOKUP(L2868,Schnitt5!L:P,3,0)</f>
        <v>0</v>
      </c>
      <c r="AF2868" s="166">
        <f>VLOOKUP(L2868,Schnitt6!L:P,3,0)</f>
        <v>0</v>
      </c>
    </row>
    <row r="2869" spans="12:32" x14ac:dyDescent="0.25">
      <c r="L2869" s="264">
        <f>Member!A2869</f>
        <v>0</v>
      </c>
      <c r="S2869" s="166">
        <f>VLOOKUP(L2869,Schnitt1!L:P,2,0)</f>
        <v>0</v>
      </c>
      <c r="T2869" s="166">
        <f>VLOOKUP(L2869,Schnitt2!L:P,2,0)</f>
        <v>0</v>
      </c>
      <c r="U2869" s="166">
        <f>VLOOKUP(L2869,Schnitt3!L:P,2,0)</f>
        <v>0</v>
      </c>
      <c r="V2869" s="166">
        <f>VLOOKUP(L2869,Schnitt4!L:P,2,0)</f>
        <v>0</v>
      </c>
      <c r="W2869" s="166">
        <f>VLOOKUP(L2869,Schnitt5!L:P,2,0)</f>
        <v>0</v>
      </c>
      <c r="X2869" s="166">
        <f>VLOOKUP(L2869,Schnitt6!L:P,2,0)</f>
        <v>0</v>
      </c>
      <c r="AA2869" s="166">
        <f>VLOOKUP(L2869,Schnitt1!L:P,3,0)</f>
        <v>0</v>
      </c>
      <c r="AB2869" s="166">
        <f>VLOOKUP(L2869,Schnitt2!L:P,3,0)</f>
        <v>0</v>
      </c>
      <c r="AC2869" s="166">
        <f>VLOOKUP(L2869,Schnitt3!L:P,3,0)</f>
        <v>0</v>
      </c>
      <c r="AD2869" s="166">
        <f>VLOOKUP(L2869,Schnitt4!L:P,3,0)</f>
        <v>0</v>
      </c>
      <c r="AE2869" s="166">
        <f>VLOOKUP(L2869,Schnitt5!L:P,3,0)</f>
        <v>0</v>
      </c>
      <c r="AF2869" s="166">
        <f>VLOOKUP(L2869,Schnitt6!L:P,3,0)</f>
        <v>0</v>
      </c>
    </row>
    <row r="2870" spans="12:32" x14ac:dyDescent="0.25">
      <c r="L2870" s="264">
        <f>Member!A2870</f>
        <v>0</v>
      </c>
      <c r="S2870" s="166">
        <f>VLOOKUP(L2870,Schnitt1!L:P,2,0)</f>
        <v>0</v>
      </c>
      <c r="T2870" s="166">
        <f>VLOOKUP(L2870,Schnitt2!L:P,2,0)</f>
        <v>0</v>
      </c>
      <c r="U2870" s="166">
        <f>VLOOKUP(L2870,Schnitt3!L:P,2,0)</f>
        <v>0</v>
      </c>
      <c r="V2870" s="166">
        <f>VLOOKUP(L2870,Schnitt4!L:P,2,0)</f>
        <v>0</v>
      </c>
      <c r="W2870" s="166">
        <f>VLOOKUP(L2870,Schnitt5!L:P,2,0)</f>
        <v>0</v>
      </c>
      <c r="X2870" s="166">
        <f>VLOOKUP(L2870,Schnitt6!L:P,2,0)</f>
        <v>0</v>
      </c>
      <c r="AA2870" s="166">
        <f>VLOOKUP(L2870,Schnitt1!L:P,3,0)</f>
        <v>0</v>
      </c>
      <c r="AB2870" s="166">
        <f>VLOOKUP(L2870,Schnitt2!L:P,3,0)</f>
        <v>0</v>
      </c>
      <c r="AC2870" s="166">
        <f>VLOOKUP(L2870,Schnitt3!L:P,3,0)</f>
        <v>0</v>
      </c>
      <c r="AD2870" s="166">
        <f>VLOOKUP(L2870,Schnitt4!L:P,3,0)</f>
        <v>0</v>
      </c>
      <c r="AE2870" s="166">
        <f>VLOOKUP(L2870,Schnitt5!L:P,3,0)</f>
        <v>0</v>
      </c>
      <c r="AF2870" s="166">
        <f>VLOOKUP(L2870,Schnitt6!L:P,3,0)</f>
        <v>0</v>
      </c>
    </row>
    <row r="2871" spans="12:32" x14ac:dyDescent="0.25">
      <c r="L2871" s="264">
        <f>Member!A2871</f>
        <v>0</v>
      </c>
      <c r="S2871" s="166">
        <f>VLOOKUP(L2871,Schnitt1!L:P,2,0)</f>
        <v>0</v>
      </c>
      <c r="T2871" s="166">
        <f>VLOOKUP(L2871,Schnitt2!L:P,2,0)</f>
        <v>0</v>
      </c>
      <c r="U2871" s="166">
        <f>VLOOKUP(L2871,Schnitt3!L:P,2,0)</f>
        <v>0</v>
      </c>
      <c r="V2871" s="166">
        <f>VLOOKUP(L2871,Schnitt4!L:P,2,0)</f>
        <v>0</v>
      </c>
      <c r="W2871" s="166">
        <f>VLOOKUP(L2871,Schnitt5!L:P,2,0)</f>
        <v>0</v>
      </c>
      <c r="X2871" s="166">
        <f>VLOOKUP(L2871,Schnitt6!L:P,2,0)</f>
        <v>0</v>
      </c>
      <c r="AA2871" s="166">
        <f>VLOOKUP(L2871,Schnitt1!L:P,3,0)</f>
        <v>0</v>
      </c>
      <c r="AB2871" s="166">
        <f>VLOOKUP(L2871,Schnitt2!L:P,3,0)</f>
        <v>0</v>
      </c>
      <c r="AC2871" s="166">
        <f>VLOOKUP(L2871,Schnitt3!L:P,3,0)</f>
        <v>0</v>
      </c>
      <c r="AD2871" s="166">
        <f>VLOOKUP(L2871,Schnitt4!L:P,3,0)</f>
        <v>0</v>
      </c>
      <c r="AE2871" s="166">
        <f>VLOOKUP(L2871,Schnitt5!L:P,3,0)</f>
        <v>0</v>
      </c>
      <c r="AF2871" s="166">
        <f>VLOOKUP(L2871,Schnitt6!L:P,3,0)</f>
        <v>0</v>
      </c>
    </row>
    <row r="2872" spans="12:32" x14ac:dyDescent="0.25">
      <c r="L2872" s="264">
        <f>Member!A2872</f>
        <v>0</v>
      </c>
      <c r="S2872" s="166">
        <f>VLOOKUP(L2872,Schnitt1!L:P,2,0)</f>
        <v>0</v>
      </c>
      <c r="T2872" s="166">
        <f>VLOOKUP(L2872,Schnitt2!L:P,2,0)</f>
        <v>0</v>
      </c>
      <c r="U2872" s="166">
        <f>VLOOKUP(L2872,Schnitt3!L:P,2,0)</f>
        <v>0</v>
      </c>
      <c r="V2872" s="166">
        <f>VLOOKUP(L2872,Schnitt4!L:P,2,0)</f>
        <v>0</v>
      </c>
      <c r="W2872" s="166">
        <f>VLOOKUP(L2872,Schnitt5!L:P,2,0)</f>
        <v>0</v>
      </c>
      <c r="X2872" s="166">
        <f>VLOOKUP(L2872,Schnitt6!L:P,2,0)</f>
        <v>0</v>
      </c>
      <c r="AA2872" s="166">
        <f>VLOOKUP(L2872,Schnitt1!L:P,3,0)</f>
        <v>0</v>
      </c>
      <c r="AB2872" s="166">
        <f>VLOOKUP(L2872,Schnitt2!L:P,3,0)</f>
        <v>0</v>
      </c>
      <c r="AC2872" s="166">
        <f>VLOOKUP(L2872,Schnitt3!L:P,3,0)</f>
        <v>0</v>
      </c>
      <c r="AD2872" s="166">
        <f>VLOOKUP(L2872,Schnitt4!L:P,3,0)</f>
        <v>0</v>
      </c>
      <c r="AE2872" s="166">
        <f>VLOOKUP(L2872,Schnitt5!L:P,3,0)</f>
        <v>0</v>
      </c>
      <c r="AF2872" s="166">
        <f>VLOOKUP(L2872,Schnitt6!L:P,3,0)</f>
        <v>0</v>
      </c>
    </row>
    <row r="2873" spans="12:32" x14ac:dyDescent="0.25">
      <c r="L2873" s="264">
        <f>Member!A2873</f>
        <v>0</v>
      </c>
      <c r="S2873" s="166">
        <f>VLOOKUP(L2873,Schnitt1!L:P,2,0)</f>
        <v>0</v>
      </c>
      <c r="T2873" s="166">
        <f>VLOOKUP(L2873,Schnitt2!L:P,2,0)</f>
        <v>0</v>
      </c>
      <c r="U2873" s="166">
        <f>VLOOKUP(L2873,Schnitt3!L:P,2,0)</f>
        <v>0</v>
      </c>
      <c r="V2873" s="166">
        <f>VLOOKUP(L2873,Schnitt4!L:P,2,0)</f>
        <v>0</v>
      </c>
      <c r="W2873" s="166">
        <f>VLOOKUP(L2873,Schnitt5!L:P,2,0)</f>
        <v>0</v>
      </c>
      <c r="X2873" s="166">
        <f>VLOOKUP(L2873,Schnitt6!L:P,2,0)</f>
        <v>0</v>
      </c>
      <c r="AA2873" s="166">
        <f>VLOOKUP(L2873,Schnitt1!L:P,3,0)</f>
        <v>0</v>
      </c>
      <c r="AB2873" s="166">
        <f>VLOOKUP(L2873,Schnitt2!L:P,3,0)</f>
        <v>0</v>
      </c>
      <c r="AC2873" s="166">
        <f>VLOOKUP(L2873,Schnitt3!L:P,3,0)</f>
        <v>0</v>
      </c>
      <c r="AD2873" s="166">
        <f>VLOOKUP(L2873,Schnitt4!L:P,3,0)</f>
        <v>0</v>
      </c>
      <c r="AE2873" s="166">
        <f>VLOOKUP(L2873,Schnitt5!L:P,3,0)</f>
        <v>0</v>
      </c>
      <c r="AF2873" s="166">
        <f>VLOOKUP(L2873,Schnitt6!L:P,3,0)</f>
        <v>0</v>
      </c>
    </row>
    <row r="2874" spans="12:32" x14ac:dyDescent="0.25">
      <c r="L2874" s="264">
        <f>Member!A2874</f>
        <v>0</v>
      </c>
      <c r="S2874" s="166">
        <f>VLOOKUP(L2874,Schnitt1!L:P,2,0)</f>
        <v>0</v>
      </c>
      <c r="T2874" s="166">
        <f>VLOOKUP(L2874,Schnitt2!L:P,2,0)</f>
        <v>0</v>
      </c>
      <c r="U2874" s="166">
        <f>VLOOKUP(L2874,Schnitt3!L:P,2,0)</f>
        <v>0</v>
      </c>
      <c r="V2874" s="166">
        <f>VLOOKUP(L2874,Schnitt4!L:P,2,0)</f>
        <v>0</v>
      </c>
      <c r="W2874" s="166">
        <f>VLOOKUP(L2874,Schnitt5!L:P,2,0)</f>
        <v>0</v>
      </c>
      <c r="X2874" s="166">
        <f>VLOOKUP(L2874,Schnitt6!L:P,2,0)</f>
        <v>0</v>
      </c>
      <c r="AA2874" s="166">
        <f>VLOOKUP(L2874,Schnitt1!L:P,3,0)</f>
        <v>0</v>
      </c>
      <c r="AB2874" s="166">
        <f>VLOOKUP(L2874,Schnitt2!L:P,3,0)</f>
        <v>0</v>
      </c>
      <c r="AC2874" s="166">
        <f>VLOOKUP(L2874,Schnitt3!L:P,3,0)</f>
        <v>0</v>
      </c>
      <c r="AD2874" s="166">
        <f>VLOOKUP(L2874,Schnitt4!L:P,3,0)</f>
        <v>0</v>
      </c>
      <c r="AE2874" s="166">
        <f>VLOOKUP(L2874,Schnitt5!L:P,3,0)</f>
        <v>0</v>
      </c>
      <c r="AF2874" s="166">
        <f>VLOOKUP(L2874,Schnitt6!L:P,3,0)</f>
        <v>0</v>
      </c>
    </row>
    <row r="2875" spans="12:32" x14ac:dyDescent="0.25">
      <c r="L2875" s="264">
        <f>Member!A2875</f>
        <v>0</v>
      </c>
      <c r="S2875" s="166">
        <f>VLOOKUP(L2875,Schnitt1!L:P,2,0)</f>
        <v>0</v>
      </c>
      <c r="T2875" s="166">
        <f>VLOOKUP(L2875,Schnitt2!L:P,2,0)</f>
        <v>0</v>
      </c>
      <c r="U2875" s="166">
        <f>VLOOKUP(L2875,Schnitt3!L:P,2,0)</f>
        <v>0</v>
      </c>
      <c r="V2875" s="166">
        <f>VLOOKUP(L2875,Schnitt4!L:P,2,0)</f>
        <v>0</v>
      </c>
      <c r="W2875" s="166">
        <f>VLOOKUP(L2875,Schnitt5!L:P,2,0)</f>
        <v>0</v>
      </c>
      <c r="X2875" s="166">
        <f>VLOOKUP(L2875,Schnitt6!L:P,2,0)</f>
        <v>0</v>
      </c>
      <c r="AA2875" s="166">
        <f>VLOOKUP(L2875,Schnitt1!L:P,3,0)</f>
        <v>0</v>
      </c>
      <c r="AB2875" s="166">
        <f>VLOOKUP(L2875,Schnitt2!L:P,3,0)</f>
        <v>0</v>
      </c>
      <c r="AC2875" s="166">
        <f>VLOOKUP(L2875,Schnitt3!L:P,3,0)</f>
        <v>0</v>
      </c>
      <c r="AD2875" s="166">
        <f>VLOOKUP(L2875,Schnitt4!L:P,3,0)</f>
        <v>0</v>
      </c>
      <c r="AE2875" s="166">
        <f>VLOOKUP(L2875,Schnitt5!L:P,3,0)</f>
        <v>0</v>
      </c>
      <c r="AF2875" s="166">
        <f>VLOOKUP(L2875,Schnitt6!L:P,3,0)</f>
        <v>0</v>
      </c>
    </row>
    <row r="2876" spans="12:32" x14ac:dyDescent="0.25">
      <c r="L2876" s="264">
        <f>Member!A2876</f>
        <v>0</v>
      </c>
      <c r="S2876" s="166">
        <f>VLOOKUP(L2876,Schnitt1!L:P,2,0)</f>
        <v>0</v>
      </c>
      <c r="T2876" s="166">
        <f>VLOOKUP(L2876,Schnitt2!L:P,2,0)</f>
        <v>0</v>
      </c>
      <c r="U2876" s="166">
        <f>VLOOKUP(L2876,Schnitt3!L:P,2,0)</f>
        <v>0</v>
      </c>
      <c r="V2876" s="166">
        <f>VLOOKUP(L2876,Schnitt4!L:P,2,0)</f>
        <v>0</v>
      </c>
      <c r="W2876" s="166">
        <f>VLOOKUP(L2876,Schnitt5!L:P,2,0)</f>
        <v>0</v>
      </c>
      <c r="X2876" s="166">
        <f>VLOOKUP(L2876,Schnitt6!L:P,2,0)</f>
        <v>0</v>
      </c>
      <c r="AA2876" s="166">
        <f>VLOOKUP(L2876,Schnitt1!L:P,3,0)</f>
        <v>0</v>
      </c>
      <c r="AB2876" s="166">
        <f>VLOOKUP(L2876,Schnitt2!L:P,3,0)</f>
        <v>0</v>
      </c>
      <c r="AC2876" s="166">
        <f>VLOOKUP(L2876,Schnitt3!L:P,3,0)</f>
        <v>0</v>
      </c>
      <c r="AD2876" s="166">
        <f>VLOOKUP(L2876,Schnitt4!L:P,3,0)</f>
        <v>0</v>
      </c>
      <c r="AE2876" s="166">
        <f>VLOOKUP(L2876,Schnitt5!L:P,3,0)</f>
        <v>0</v>
      </c>
      <c r="AF2876" s="166">
        <f>VLOOKUP(L2876,Schnitt6!L:P,3,0)</f>
        <v>0</v>
      </c>
    </row>
    <row r="2877" spans="12:32" x14ac:dyDescent="0.25">
      <c r="L2877" s="264">
        <f>Member!A2877</f>
        <v>0</v>
      </c>
      <c r="S2877" s="166">
        <f>VLOOKUP(L2877,Schnitt1!L:P,2,0)</f>
        <v>0</v>
      </c>
      <c r="T2877" s="166">
        <f>VLOOKUP(L2877,Schnitt2!L:P,2,0)</f>
        <v>0</v>
      </c>
      <c r="U2877" s="166">
        <f>VLOOKUP(L2877,Schnitt3!L:P,2,0)</f>
        <v>0</v>
      </c>
      <c r="V2877" s="166">
        <f>VLOOKUP(L2877,Schnitt4!L:P,2,0)</f>
        <v>0</v>
      </c>
      <c r="W2877" s="166">
        <f>VLOOKUP(L2877,Schnitt5!L:P,2,0)</f>
        <v>0</v>
      </c>
      <c r="X2877" s="166">
        <f>VLOOKUP(L2877,Schnitt6!L:P,2,0)</f>
        <v>0</v>
      </c>
      <c r="AA2877" s="166">
        <f>VLOOKUP(L2877,Schnitt1!L:P,3,0)</f>
        <v>0</v>
      </c>
      <c r="AB2877" s="166">
        <f>VLOOKUP(L2877,Schnitt2!L:P,3,0)</f>
        <v>0</v>
      </c>
      <c r="AC2877" s="166">
        <f>VLOOKUP(L2877,Schnitt3!L:P,3,0)</f>
        <v>0</v>
      </c>
      <c r="AD2877" s="166">
        <f>VLOOKUP(L2877,Schnitt4!L:P,3,0)</f>
        <v>0</v>
      </c>
      <c r="AE2877" s="166">
        <f>VLOOKUP(L2877,Schnitt5!L:P,3,0)</f>
        <v>0</v>
      </c>
      <c r="AF2877" s="166">
        <f>VLOOKUP(L2877,Schnitt6!L:P,3,0)</f>
        <v>0</v>
      </c>
    </row>
    <row r="2878" spans="12:32" x14ac:dyDescent="0.25">
      <c r="L2878" s="264">
        <f>Member!A2878</f>
        <v>0</v>
      </c>
      <c r="S2878" s="166">
        <f>VLOOKUP(L2878,Schnitt1!L:P,2,0)</f>
        <v>0</v>
      </c>
      <c r="T2878" s="166">
        <f>VLOOKUP(L2878,Schnitt2!L:P,2,0)</f>
        <v>0</v>
      </c>
      <c r="U2878" s="166">
        <f>VLOOKUP(L2878,Schnitt3!L:P,2,0)</f>
        <v>0</v>
      </c>
      <c r="V2878" s="166">
        <f>VLOOKUP(L2878,Schnitt4!L:P,2,0)</f>
        <v>0</v>
      </c>
      <c r="W2878" s="166">
        <f>VLOOKUP(L2878,Schnitt5!L:P,2,0)</f>
        <v>0</v>
      </c>
      <c r="X2878" s="166">
        <f>VLOOKUP(L2878,Schnitt6!L:P,2,0)</f>
        <v>0</v>
      </c>
      <c r="AA2878" s="166">
        <f>VLOOKUP(L2878,Schnitt1!L:P,3,0)</f>
        <v>0</v>
      </c>
      <c r="AB2878" s="166">
        <f>VLOOKUP(L2878,Schnitt2!L:P,3,0)</f>
        <v>0</v>
      </c>
      <c r="AC2878" s="166">
        <f>VLOOKUP(L2878,Schnitt3!L:P,3,0)</f>
        <v>0</v>
      </c>
      <c r="AD2878" s="166">
        <f>VLOOKUP(L2878,Schnitt4!L:P,3,0)</f>
        <v>0</v>
      </c>
      <c r="AE2878" s="166">
        <f>VLOOKUP(L2878,Schnitt5!L:P,3,0)</f>
        <v>0</v>
      </c>
      <c r="AF2878" s="166">
        <f>VLOOKUP(L2878,Schnitt6!L:P,3,0)</f>
        <v>0</v>
      </c>
    </row>
    <row r="2879" spans="12:32" x14ac:dyDescent="0.25">
      <c r="L2879" s="264">
        <f>Member!A2879</f>
        <v>0</v>
      </c>
      <c r="S2879" s="166">
        <f>VLOOKUP(L2879,Schnitt1!L:P,2,0)</f>
        <v>0</v>
      </c>
      <c r="T2879" s="166">
        <f>VLOOKUP(L2879,Schnitt2!L:P,2,0)</f>
        <v>0</v>
      </c>
      <c r="U2879" s="166">
        <f>VLOOKUP(L2879,Schnitt3!L:P,2,0)</f>
        <v>0</v>
      </c>
      <c r="V2879" s="166">
        <f>VLOOKUP(L2879,Schnitt4!L:P,2,0)</f>
        <v>0</v>
      </c>
      <c r="W2879" s="166">
        <f>VLOOKUP(L2879,Schnitt5!L:P,2,0)</f>
        <v>0</v>
      </c>
      <c r="X2879" s="166">
        <f>VLOOKUP(L2879,Schnitt6!L:P,2,0)</f>
        <v>0</v>
      </c>
      <c r="AA2879" s="166">
        <f>VLOOKUP(L2879,Schnitt1!L:P,3,0)</f>
        <v>0</v>
      </c>
      <c r="AB2879" s="166">
        <f>VLOOKUP(L2879,Schnitt2!L:P,3,0)</f>
        <v>0</v>
      </c>
      <c r="AC2879" s="166">
        <f>VLOOKUP(L2879,Schnitt3!L:P,3,0)</f>
        <v>0</v>
      </c>
      <c r="AD2879" s="166">
        <f>VLOOKUP(L2879,Schnitt4!L:P,3,0)</f>
        <v>0</v>
      </c>
      <c r="AE2879" s="166">
        <f>VLOOKUP(L2879,Schnitt5!L:P,3,0)</f>
        <v>0</v>
      </c>
      <c r="AF2879" s="166">
        <f>VLOOKUP(L2879,Schnitt6!L:P,3,0)</f>
        <v>0</v>
      </c>
    </row>
    <row r="2880" spans="12:32" x14ac:dyDescent="0.25">
      <c r="L2880" s="264">
        <f>Member!A2880</f>
        <v>0</v>
      </c>
      <c r="S2880" s="166">
        <f>VLOOKUP(L2880,Schnitt1!L:P,2,0)</f>
        <v>0</v>
      </c>
      <c r="T2880" s="166">
        <f>VLOOKUP(L2880,Schnitt2!L:P,2,0)</f>
        <v>0</v>
      </c>
      <c r="U2880" s="166">
        <f>VLOOKUP(L2880,Schnitt3!L:P,2,0)</f>
        <v>0</v>
      </c>
      <c r="V2880" s="166">
        <f>VLOOKUP(L2880,Schnitt4!L:P,2,0)</f>
        <v>0</v>
      </c>
      <c r="W2880" s="166">
        <f>VLOOKUP(L2880,Schnitt5!L:P,2,0)</f>
        <v>0</v>
      </c>
      <c r="X2880" s="166">
        <f>VLOOKUP(L2880,Schnitt6!L:P,2,0)</f>
        <v>0</v>
      </c>
      <c r="AA2880" s="166">
        <f>VLOOKUP(L2880,Schnitt1!L:P,3,0)</f>
        <v>0</v>
      </c>
      <c r="AB2880" s="166">
        <f>VLOOKUP(L2880,Schnitt2!L:P,3,0)</f>
        <v>0</v>
      </c>
      <c r="AC2880" s="166">
        <f>VLOOKUP(L2880,Schnitt3!L:P,3,0)</f>
        <v>0</v>
      </c>
      <c r="AD2880" s="166">
        <f>VLOOKUP(L2880,Schnitt4!L:P,3,0)</f>
        <v>0</v>
      </c>
      <c r="AE2880" s="166">
        <f>VLOOKUP(L2880,Schnitt5!L:P,3,0)</f>
        <v>0</v>
      </c>
      <c r="AF2880" s="166">
        <f>VLOOKUP(L2880,Schnitt6!L:P,3,0)</f>
        <v>0</v>
      </c>
    </row>
    <row r="2881" spans="12:32" x14ac:dyDescent="0.25">
      <c r="L2881" s="264">
        <f>Member!A2881</f>
        <v>0</v>
      </c>
      <c r="S2881" s="166">
        <f>VLOOKUP(L2881,Schnitt1!L:P,2,0)</f>
        <v>0</v>
      </c>
      <c r="T2881" s="166">
        <f>VLOOKUP(L2881,Schnitt2!L:P,2,0)</f>
        <v>0</v>
      </c>
      <c r="U2881" s="166">
        <f>VLOOKUP(L2881,Schnitt3!L:P,2,0)</f>
        <v>0</v>
      </c>
      <c r="V2881" s="166">
        <f>VLOOKUP(L2881,Schnitt4!L:P,2,0)</f>
        <v>0</v>
      </c>
      <c r="W2881" s="166">
        <f>VLOOKUP(L2881,Schnitt5!L:P,2,0)</f>
        <v>0</v>
      </c>
      <c r="X2881" s="166">
        <f>VLOOKUP(L2881,Schnitt6!L:P,2,0)</f>
        <v>0</v>
      </c>
      <c r="AA2881" s="166">
        <f>VLOOKUP(L2881,Schnitt1!L:P,3,0)</f>
        <v>0</v>
      </c>
      <c r="AB2881" s="166">
        <f>VLOOKUP(L2881,Schnitt2!L:P,3,0)</f>
        <v>0</v>
      </c>
      <c r="AC2881" s="166">
        <f>VLOOKUP(L2881,Schnitt3!L:P,3,0)</f>
        <v>0</v>
      </c>
      <c r="AD2881" s="166">
        <f>VLOOKUP(L2881,Schnitt4!L:P,3,0)</f>
        <v>0</v>
      </c>
      <c r="AE2881" s="166">
        <f>VLOOKUP(L2881,Schnitt5!L:P,3,0)</f>
        <v>0</v>
      </c>
      <c r="AF2881" s="166">
        <f>VLOOKUP(L2881,Schnitt6!L:P,3,0)</f>
        <v>0</v>
      </c>
    </row>
    <row r="2882" spans="12:32" x14ac:dyDescent="0.25">
      <c r="L2882" s="264">
        <f>Member!A2882</f>
        <v>0</v>
      </c>
      <c r="S2882" s="166">
        <f>VLOOKUP(L2882,Schnitt1!L:P,2,0)</f>
        <v>0</v>
      </c>
      <c r="T2882" s="166">
        <f>VLOOKUP(L2882,Schnitt2!L:P,2,0)</f>
        <v>0</v>
      </c>
      <c r="U2882" s="166">
        <f>VLOOKUP(L2882,Schnitt3!L:P,2,0)</f>
        <v>0</v>
      </c>
      <c r="V2882" s="166">
        <f>VLOOKUP(L2882,Schnitt4!L:P,2,0)</f>
        <v>0</v>
      </c>
      <c r="W2882" s="166">
        <f>VLOOKUP(L2882,Schnitt5!L:P,2,0)</f>
        <v>0</v>
      </c>
      <c r="X2882" s="166">
        <f>VLOOKUP(L2882,Schnitt6!L:P,2,0)</f>
        <v>0</v>
      </c>
      <c r="AA2882" s="166">
        <f>VLOOKUP(L2882,Schnitt1!L:P,3,0)</f>
        <v>0</v>
      </c>
      <c r="AB2882" s="166">
        <f>VLOOKUP(L2882,Schnitt2!L:P,3,0)</f>
        <v>0</v>
      </c>
      <c r="AC2882" s="166">
        <f>VLOOKUP(L2882,Schnitt3!L:P,3,0)</f>
        <v>0</v>
      </c>
      <c r="AD2882" s="166">
        <f>VLOOKUP(L2882,Schnitt4!L:P,3,0)</f>
        <v>0</v>
      </c>
      <c r="AE2882" s="166">
        <f>VLOOKUP(L2882,Schnitt5!L:P,3,0)</f>
        <v>0</v>
      </c>
      <c r="AF2882" s="166">
        <f>VLOOKUP(L2882,Schnitt6!L:P,3,0)</f>
        <v>0</v>
      </c>
    </row>
    <row r="2883" spans="12:32" x14ac:dyDescent="0.25">
      <c r="L2883" s="264">
        <f>Member!A2883</f>
        <v>0</v>
      </c>
      <c r="S2883" s="166">
        <f>VLOOKUP(L2883,Schnitt1!L:P,2,0)</f>
        <v>0</v>
      </c>
      <c r="T2883" s="166">
        <f>VLOOKUP(L2883,Schnitt2!L:P,2,0)</f>
        <v>0</v>
      </c>
      <c r="U2883" s="166">
        <f>VLOOKUP(L2883,Schnitt3!L:P,2,0)</f>
        <v>0</v>
      </c>
      <c r="V2883" s="166">
        <f>VLOOKUP(L2883,Schnitt4!L:P,2,0)</f>
        <v>0</v>
      </c>
      <c r="W2883" s="166">
        <f>VLOOKUP(L2883,Schnitt5!L:P,2,0)</f>
        <v>0</v>
      </c>
      <c r="X2883" s="166">
        <f>VLOOKUP(L2883,Schnitt6!L:P,2,0)</f>
        <v>0</v>
      </c>
      <c r="AA2883" s="166">
        <f>VLOOKUP(L2883,Schnitt1!L:P,3,0)</f>
        <v>0</v>
      </c>
      <c r="AB2883" s="166">
        <f>VLOOKUP(L2883,Schnitt2!L:P,3,0)</f>
        <v>0</v>
      </c>
      <c r="AC2883" s="166">
        <f>VLOOKUP(L2883,Schnitt3!L:P,3,0)</f>
        <v>0</v>
      </c>
      <c r="AD2883" s="166">
        <f>VLOOKUP(L2883,Schnitt4!L:P,3,0)</f>
        <v>0</v>
      </c>
      <c r="AE2883" s="166">
        <f>VLOOKUP(L2883,Schnitt5!L:P,3,0)</f>
        <v>0</v>
      </c>
      <c r="AF2883" s="166">
        <f>VLOOKUP(L2883,Schnitt6!L:P,3,0)</f>
        <v>0</v>
      </c>
    </row>
    <row r="2884" spans="12:32" x14ac:dyDescent="0.25">
      <c r="L2884" s="264">
        <f>Member!A2884</f>
        <v>0</v>
      </c>
      <c r="S2884" s="166">
        <f>VLOOKUP(L2884,Schnitt1!L:P,2,0)</f>
        <v>0</v>
      </c>
      <c r="T2884" s="166">
        <f>VLOOKUP(L2884,Schnitt2!L:P,2,0)</f>
        <v>0</v>
      </c>
      <c r="U2884" s="166">
        <f>VLOOKUP(L2884,Schnitt3!L:P,2,0)</f>
        <v>0</v>
      </c>
      <c r="V2884" s="166">
        <f>VLOOKUP(L2884,Schnitt4!L:P,2,0)</f>
        <v>0</v>
      </c>
      <c r="W2884" s="166">
        <f>VLOOKUP(L2884,Schnitt5!L:P,2,0)</f>
        <v>0</v>
      </c>
      <c r="X2884" s="166">
        <f>VLOOKUP(L2884,Schnitt6!L:P,2,0)</f>
        <v>0</v>
      </c>
      <c r="AA2884" s="166">
        <f>VLOOKUP(L2884,Schnitt1!L:P,3,0)</f>
        <v>0</v>
      </c>
      <c r="AB2884" s="166">
        <f>VLOOKUP(L2884,Schnitt2!L:P,3,0)</f>
        <v>0</v>
      </c>
      <c r="AC2884" s="166">
        <f>VLOOKUP(L2884,Schnitt3!L:P,3,0)</f>
        <v>0</v>
      </c>
      <c r="AD2884" s="166">
        <f>VLOOKUP(L2884,Schnitt4!L:P,3,0)</f>
        <v>0</v>
      </c>
      <c r="AE2884" s="166">
        <f>VLOOKUP(L2884,Schnitt5!L:P,3,0)</f>
        <v>0</v>
      </c>
      <c r="AF2884" s="166">
        <f>VLOOKUP(L2884,Schnitt6!L:P,3,0)</f>
        <v>0</v>
      </c>
    </row>
    <row r="2885" spans="12:32" x14ac:dyDescent="0.25">
      <c r="L2885" s="264">
        <f>Member!A2885</f>
        <v>0</v>
      </c>
      <c r="S2885" s="166">
        <f>VLOOKUP(L2885,Schnitt1!L:P,2,0)</f>
        <v>0</v>
      </c>
      <c r="T2885" s="166">
        <f>VLOOKUP(L2885,Schnitt2!L:P,2,0)</f>
        <v>0</v>
      </c>
      <c r="U2885" s="166">
        <f>VLOOKUP(L2885,Schnitt3!L:P,2,0)</f>
        <v>0</v>
      </c>
      <c r="V2885" s="166">
        <f>VLOOKUP(L2885,Schnitt4!L:P,2,0)</f>
        <v>0</v>
      </c>
      <c r="W2885" s="166">
        <f>VLOOKUP(L2885,Schnitt5!L:P,2,0)</f>
        <v>0</v>
      </c>
      <c r="X2885" s="166">
        <f>VLOOKUP(L2885,Schnitt6!L:P,2,0)</f>
        <v>0</v>
      </c>
      <c r="AA2885" s="166">
        <f>VLOOKUP(L2885,Schnitt1!L:P,3,0)</f>
        <v>0</v>
      </c>
      <c r="AB2885" s="166">
        <f>VLOOKUP(L2885,Schnitt2!L:P,3,0)</f>
        <v>0</v>
      </c>
      <c r="AC2885" s="166">
        <f>VLOOKUP(L2885,Schnitt3!L:P,3,0)</f>
        <v>0</v>
      </c>
      <c r="AD2885" s="166">
        <f>VLOOKUP(L2885,Schnitt4!L:P,3,0)</f>
        <v>0</v>
      </c>
      <c r="AE2885" s="166">
        <f>VLOOKUP(L2885,Schnitt5!L:P,3,0)</f>
        <v>0</v>
      </c>
      <c r="AF2885" s="166">
        <f>VLOOKUP(L2885,Schnitt6!L:P,3,0)</f>
        <v>0</v>
      </c>
    </row>
    <row r="2886" spans="12:32" x14ac:dyDescent="0.25">
      <c r="L2886" s="264">
        <f>Member!A2886</f>
        <v>0</v>
      </c>
      <c r="S2886" s="166">
        <f>VLOOKUP(L2886,Schnitt1!L:P,2,0)</f>
        <v>0</v>
      </c>
      <c r="T2886" s="166">
        <f>VLOOKUP(L2886,Schnitt2!L:P,2,0)</f>
        <v>0</v>
      </c>
      <c r="U2886" s="166">
        <f>VLOOKUP(L2886,Schnitt3!L:P,2,0)</f>
        <v>0</v>
      </c>
      <c r="V2886" s="166">
        <f>VLOOKUP(L2886,Schnitt4!L:P,2,0)</f>
        <v>0</v>
      </c>
      <c r="W2886" s="166">
        <f>VLOOKUP(L2886,Schnitt5!L:P,2,0)</f>
        <v>0</v>
      </c>
      <c r="X2886" s="166">
        <f>VLOOKUP(L2886,Schnitt6!L:P,2,0)</f>
        <v>0</v>
      </c>
      <c r="AA2886" s="166">
        <f>VLOOKUP(L2886,Schnitt1!L:P,3,0)</f>
        <v>0</v>
      </c>
      <c r="AB2886" s="166">
        <f>VLOOKUP(L2886,Schnitt2!L:P,3,0)</f>
        <v>0</v>
      </c>
      <c r="AC2886" s="166">
        <f>VLOOKUP(L2886,Schnitt3!L:P,3,0)</f>
        <v>0</v>
      </c>
      <c r="AD2886" s="166">
        <f>VLOOKUP(L2886,Schnitt4!L:P,3,0)</f>
        <v>0</v>
      </c>
      <c r="AE2886" s="166">
        <f>VLOOKUP(L2886,Schnitt5!L:P,3,0)</f>
        <v>0</v>
      </c>
      <c r="AF2886" s="166">
        <f>VLOOKUP(L2886,Schnitt6!L:P,3,0)</f>
        <v>0</v>
      </c>
    </row>
    <row r="2887" spans="12:32" x14ac:dyDescent="0.25">
      <c r="L2887" s="264">
        <f>Member!A2887</f>
        <v>0</v>
      </c>
      <c r="S2887" s="166">
        <f>VLOOKUP(L2887,Schnitt1!L:P,2,0)</f>
        <v>0</v>
      </c>
      <c r="T2887" s="166">
        <f>VLOOKUP(L2887,Schnitt2!L:P,2,0)</f>
        <v>0</v>
      </c>
      <c r="U2887" s="166">
        <f>VLOOKUP(L2887,Schnitt3!L:P,2,0)</f>
        <v>0</v>
      </c>
      <c r="V2887" s="166">
        <f>VLOOKUP(L2887,Schnitt4!L:P,2,0)</f>
        <v>0</v>
      </c>
      <c r="W2887" s="166">
        <f>VLOOKUP(L2887,Schnitt5!L:P,2,0)</f>
        <v>0</v>
      </c>
      <c r="X2887" s="166">
        <f>VLOOKUP(L2887,Schnitt6!L:P,2,0)</f>
        <v>0</v>
      </c>
      <c r="AA2887" s="166">
        <f>VLOOKUP(L2887,Schnitt1!L:P,3,0)</f>
        <v>0</v>
      </c>
      <c r="AB2887" s="166">
        <f>VLOOKUP(L2887,Schnitt2!L:P,3,0)</f>
        <v>0</v>
      </c>
      <c r="AC2887" s="166">
        <f>VLOOKUP(L2887,Schnitt3!L:P,3,0)</f>
        <v>0</v>
      </c>
      <c r="AD2887" s="166">
        <f>VLOOKUP(L2887,Schnitt4!L:P,3,0)</f>
        <v>0</v>
      </c>
      <c r="AE2887" s="166">
        <f>VLOOKUP(L2887,Schnitt5!L:P,3,0)</f>
        <v>0</v>
      </c>
      <c r="AF2887" s="166">
        <f>VLOOKUP(L2887,Schnitt6!L:P,3,0)</f>
        <v>0</v>
      </c>
    </row>
    <row r="2888" spans="12:32" x14ac:dyDescent="0.25">
      <c r="L2888" s="264">
        <f>Member!A2888</f>
        <v>0</v>
      </c>
      <c r="S2888" s="166">
        <f>VLOOKUP(L2888,Schnitt1!L:P,2,0)</f>
        <v>0</v>
      </c>
      <c r="T2888" s="166">
        <f>VLOOKUP(L2888,Schnitt2!L:P,2,0)</f>
        <v>0</v>
      </c>
      <c r="U2888" s="166">
        <f>VLOOKUP(L2888,Schnitt3!L:P,2,0)</f>
        <v>0</v>
      </c>
      <c r="V2888" s="166">
        <f>VLOOKUP(L2888,Schnitt4!L:P,2,0)</f>
        <v>0</v>
      </c>
      <c r="W2888" s="166">
        <f>VLOOKUP(L2888,Schnitt5!L:P,2,0)</f>
        <v>0</v>
      </c>
      <c r="X2888" s="166">
        <f>VLOOKUP(L2888,Schnitt6!L:P,2,0)</f>
        <v>0</v>
      </c>
      <c r="AA2888" s="166">
        <f>VLOOKUP(L2888,Schnitt1!L:P,3,0)</f>
        <v>0</v>
      </c>
      <c r="AB2888" s="166">
        <f>VLOOKUP(L2888,Schnitt2!L:P,3,0)</f>
        <v>0</v>
      </c>
      <c r="AC2888" s="166">
        <f>VLOOKUP(L2888,Schnitt3!L:P,3,0)</f>
        <v>0</v>
      </c>
      <c r="AD2888" s="166">
        <f>VLOOKUP(L2888,Schnitt4!L:P,3,0)</f>
        <v>0</v>
      </c>
      <c r="AE2888" s="166">
        <f>VLOOKUP(L2888,Schnitt5!L:P,3,0)</f>
        <v>0</v>
      </c>
      <c r="AF2888" s="166">
        <f>VLOOKUP(L2888,Schnitt6!L:P,3,0)</f>
        <v>0</v>
      </c>
    </row>
    <row r="2889" spans="12:32" x14ac:dyDescent="0.25">
      <c r="L2889" s="264">
        <f>Member!A2889</f>
        <v>0</v>
      </c>
      <c r="S2889" s="166">
        <f>VLOOKUP(L2889,Schnitt1!L:P,2,0)</f>
        <v>0</v>
      </c>
      <c r="T2889" s="166">
        <f>VLOOKUP(L2889,Schnitt2!L:P,2,0)</f>
        <v>0</v>
      </c>
      <c r="U2889" s="166">
        <f>VLOOKUP(L2889,Schnitt3!L:P,2,0)</f>
        <v>0</v>
      </c>
      <c r="V2889" s="166">
        <f>VLOOKUP(L2889,Schnitt4!L:P,2,0)</f>
        <v>0</v>
      </c>
      <c r="W2889" s="166">
        <f>VLOOKUP(L2889,Schnitt5!L:P,2,0)</f>
        <v>0</v>
      </c>
      <c r="X2889" s="166">
        <f>VLOOKUP(L2889,Schnitt6!L:P,2,0)</f>
        <v>0</v>
      </c>
      <c r="AA2889" s="166">
        <f>VLOOKUP(L2889,Schnitt1!L:P,3,0)</f>
        <v>0</v>
      </c>
      <c r="AB2889" s="166">
        <f>VLOOKUP(L2889,Schnitt2!L:P,3,0)</f>
        <v>0</v>
      </c>
      <c r="AC2889" s="166">
        <f>VLOOKUP(L2889,Schnitt3!L:P,3,0)</f>
        <v>0</v>
      </c>
      <c r="AD2889" s="166">
        <f>VLOOKUP(L2889,Schnitt4!L:P,3,0)</f>
        <v>0</v>
      </c>
      <c r="AE2889" s="166">
        <f>VLOOKUP(L2889,Schnitt5!L:P,3,0)</f>
        <v>0</v>
      </c>
      <c r="AF2889" s="166">
        <f>VLOOKUP(L2889,Schnitt6!L:P,3,0)</f>
        <v>0</v>
      </c>
    </row>
    <row r="2890" spans="12:32" x14ac:dyDescent="0.25">
      <c r="L2890" s="264">
        <f>Member!A2890</f>
        <v>0</v>
      </c>
      <c r="S2890" s="166">
        <f>VLOOKUP(L2890,Schnitt1!L:P,2,0)</f>
        <v>0</v>
      </c>
      <c r="T2890" s="166">
        <f>VLOOKUP(L2890,Schnitt2!L:P,2,0)</f>
        <v>0</v>
      </c>
      <c r="U2890" s="166">
        <f>VLOOKUP(L2890,Schnitt3!L:P,2,0)</f>
        <v>0</v>
      </c>
      <c r="V2890" s="166">
        <f>VLOOKUP(L2890,Schnitt4!L:P,2,0)</f>
        <v>0</v>
      </c>
      <c r="W2890" s="166">
        <f>VLOOKUP(L2890,Schnitt5!L:P,2,0)</f>
        <v>0</v>
      </c>
      <c r="X2890" s="166">
        <f>VLOOKUP(L2890,Schnitt6!L:P,2,0)</f>
        <v>0</v>
      </c>
      <c r="AA2890" s="166">
        <f>VLOOKUP(L2890,Schnitt1!L:P,3,0)</f>
        <v>0</v>
      </c>
      <c r="AB2890" s="166">
        <f>VLOOKUP(L2890,Schnitt2!L:P,3,0)</f>
        <v>0</v>
      </c>
      <c r="AC2890" s="166">
        <f>VLOOKUP(L2890,Schnitt3!L:P,3,0)</f>
        <v>0</v>
      </c>
      <c r="AD2890" s="166">
        <f>VLOOKUP(L2890,Schnitt4!L:P,3,0)</f>
        <v>0</v>
      </c>
      <c r="AE2890" s="166">
        <f>VLOOKUP(L2890,Schnitt5!L:P,3,0)</f>
        <v>0</v>
      </c>
      <c r="AF2890" s="166">
        <f>VLOOKUP(L2890,Schnitt6!L:P,3,0)</f>
        <v>0</v>
      </c>
    </row>
    <row r="2891" spans="12:32" x14ac:dyDescent="0.25">
      <c r="L2891" s="264">
        <f>Member!A2891</f>
        <v>0</v>
      </c>
      <c r="S2891" s="166">
        <f>VLOOKUP(L2891,Schnitt1!L:P,2,0)</f>
        <v>0</v>
      </c>
      <c r="T2891" s="166">
        <f>VLOOKUP(L2891,Schnitt2!L:P,2,0)</f>
        <v>0</v>
      </c>
      <c r="U2891" s="166">
        <f>VLOOKUP(L2891,Schnitt3!L:P,2,0)</f>
        <v>0</v>
      </c>
      <c r="V2891" s="166">
        <f>VLOOKUP(L2891,Schnitt4!L:P,2,0)</f>
        <v>0</v>
      </c>
      <c r="W2891" s="166">
        <f>VLOOKUP(L2891,Schnitt5!L:P,2,0)</f>
        <v>0</v>
      </c>
      <c r="X2891" s="166">
        <f>VLOOKUP(L2891,Schnitt6!L:P,2,0)</f>
        <v>0</v>
      </c>
      <c r="AA2891" s="166">
        <f>VLOOKUP(L2891,Schnitt1!L:P,3,0)</f>
        <v>0</v>
      </c>
      <c r="AB2891" s="166">
        <f>VLOOKUP(L2891,Schnitt2!L:P,3,0)</f>
        <v>0</v>
      </c>
      <c r="AC2891" s="166">
        <f>VLOOKUP(L2891,Schnitt3!L:P,3,0)</f>
        <v>0</v>
      </c>
      <c r="AD2891" s="166">
        <f>VLOOKUP(L2891,Schnitt4!L:P,3,0)</f>
        <v>0</v>
      </c>
      <c r="AE2891" s="166">
        <f>VLOOKUP(L2891,Schnitt5!L:P,3,0)</f>
        <v>0</v>
      </c>
      <c r="AF2891" s="166">
        <f>VLOOKUP(L2891,Schnitt6!L:P,3,0)</f>
        <v>0</v>
      </c>
    </row>
    <row r="2892" spans="12:32" x14ac:dyDescent="0.25">
      <c r="L2892" s="264">
        <f>Member!A2892</f>
        <v>0</v>
      </c>
      <c r="S2892" s="166">
        <f>VLOOKUP(L2892,Schnitt1!L:P,2,0)</f>
        <v>0</v>
      </c>
      <c r="T2892" s="166">
        <f>VLOOKUP(L2892,Schnitt2!L:P,2,0)</f>
        <v>0</v>
      </c>
      <c r="U2892" s="166">
        <f>VLOOKUP(L2892,Schnitt3!L:P,2,0)</f>
        <v>0</v>
      </c>
      <c r="V2892" s="166">
        <f>VLOOKUP(L2892,Schnitt4!L:P,2,0)</f>
        <v>0</v>
      </c>
      <c r="W2892" s="166">
        <f>VLOOKUP(L2892,Schnitt5!L:P,2,0)</f>
        <v>0</v>
      </c>
      <c r="X2892" s="166">
        <f>VLOOKUP(L2892,Schnitt6!L:P,2,0)</f>
        <v>0</v>
      </c>
      <c r="AA2892" s="166">
        <f>VLOOKUP(L2892,Schnitt1!L:P,3,0)</f>
        <v>0</v>
      </c>
      <c r="AB2892" s="166">
        <f>VLOOKUP(L2892,Schnitt2!L:P,3,0)</f>
        <v>0</v>
      </c>
      <c r="AC2892" s="166">
        <f>VLOOKUP(L2892,Schnitt3!L:P,3,0)</f>
        <v>0</v>
      </c>
      <c r="AD2892" s="166">
        <f>VLOOKUP(L2892,Schnitt4!L:P,3,0)</f>
        <v>0</v>
      </c>
      <c r="AE2892" s="166">
        <f>VLOOKUP(L2892,Schnitt5!L:P,3,0)</f>
        <v>0</v>
      </c>
      <c r="AF2892" s="166">
        <f>VLOOKUP(L2892,Schnitt6!L:P,3,0)</f>
        <v>0</v>
      </c>
    </row>
    <row r="2893" spans="12:32" x14ac:dyDescent="0.25">
      <c r="L2893" s="264">
        <f>Member!A2893</f>
        <v>0</v>
      </c>
      <c r="S2893" s="166">
        <f>VLOOKUP(L2893,Schnitt1!L:P,2,0)</f>
        <v>0</v>
      </c>
      <c r="T2893" s="166">
        <f>VLOOKUP(L2893,Schnitt2!L:P,2,0)</f>
        <v>0</v>
      </c>
      <c r="U2893" s="166">
        <f>VLOOKUP(L2893,Schnitt3!L:P,2,0)</f>
        <v>0</v>
      </c>
      <c r="V2893" s="166">
        <f>VLOOKUP(L2893,Schnitt4!L:P,2,0)</f>
        <v>0</v>
      </c>
      <c r="W2893" s="166">
        <f>VLOOKUP(L2893,Schnitt5!L:P,2,0)</f>
        <v>0</v>
      </c>
      <c r="X2893" s="166">
        <f>VLOOKUP(L2893,Schnitt6!L:P,2,0)</f>
        <v>0</v>
      </c>
      <c r="AA2893" s="166">
        <f>VLOOKUP(L2893,Schnitt1!L:P,3,0)</f>
        <v>0</v>
      </c>
      <c r="AB2893" s="166">
        <f>VLOOKUP(L2893,Schnitt2!L:P,3,0)</f>
        <v>0</v>
      </c>
      <c r="AC2893" s="166">
        <f>VLOOKUP(L2893,Schnitt3!L:P,3,0)</f>
        <v>0</v>
      </c>
      <c r="AD2893" s="166">
        <f>VLOOKUP(L2893,Schnitt4!L:P,3,0)</f>
        <v>0</v>
      </c>
      <c r="AE2893" s="166">
        <f>VLOOKUP(L2893,Schnitt5!L:P,3,0)</f>
        <v>0</v>
      </c>
      <c r="AF2893" s="166">
        <f>VLOOKUP(L2893,Schnitt6!L:P,3,0)</f>
        <v>0</v>
      </c>
    </row>
    <row r="2894" spans="12:32" x14ac:dyDescent="0.25">
      <c r="L2894" s="264">
        <f>Member!A2894</f>
        <v>0</v>
      </c>
      <c r="S2894" s="166">
        <f>VLOOKUP(L2894,Schnitt1!L:P,2,0)</f>
        <v>0</v>
      </c>
      <c r="T2894" s="166">
        <f>VLOOKUP(L2894,Schnitt2!L:P,2,0)</f>
        <v>0</v>
      </c>
      <c r="U2894" s="166">
        <f>VLOOKUP(L2894,Schnitt3!L:P,2,0)</f>
        <v>0</v>
      </c>
      <c r="V2894" s="166">
        <f>VLOOKUP(L2894,Schnitt4!L:P,2,0)</f>
        <v>0</v>
      </c>
      <c r="W2894" s="166">
        <f>VLOOKUP(L2894,Schnitt5!L:P,2,0)</f>
        <v>0</v>
      </c>
      <c r="X2894" s="166">
        <f>VLOOKUP(L2894,Schnitt6!L:P,2,0)</f>
        <v>0</v>
      </c>
      <c r="AA2894" s="166">
        <f>VLOOKUP(L2894,Schnitt1!L:P,3,0)</f>
        <v>0</v>
      </c>
      <c r="AB2894" s="166">
        <f>VLOOKUP(L2894,Schnitt2!L:P,3,0)</f>
        <v>0</v>
      </c>
      <c r="AC2894" s="166">
        <f>VLOOKUP(L2894,Schnitt3!L:P,3,0)</f>
        <v>0</v>
      </c>
      <c r="AD2894" s="166">
        <f>VLOOKUP(L2894,Schnitt4!L:P,3,0)</f>
        <v>0</v>
      </c>
      <c r="AE2894" s="166">
        <f>VLOOKUP(L2894,Schnitt5!L:P,3,0)</f>
        <v>0</v>
      </c>
      <c r="AF2894" s="166">
        <f>VLOOKUP(L2894,Schnitt6!L:P,3,0)</f>
        <v>0</v>
      </c>
    </row>
    <row r="2895" spans="12:32" x14ac:dyDescent="0.25">
      <c r="L2895" s="264">
        <f>Member!A2895</f>
        <v>0</v>
      </c>
      <c r="S2895" s="166">
        <f>VLOOKUP(L2895,Schnitt1!L:P,2,0)</f>
        <v>0</v>
      </c>
      <c r="T2895" s="166">
        <f>VLOOKUP(L2895,Schnitt2!L:P,2,0)</f>
        <v>0</v>
      </c>
      <c r="U2895" s="166">
        <f>VLOOKUP(L2895,Schnitt3!L:P,2,0)</f>
        <v>0</v>
      </c>
      <c r="V2895" s="166">
        <f>VLOOKUP(L2895,Schnitt4!L:P,2,0)</f>
        <v>0</v>
      </c>
      <c r="W2895" s="166">
        <f>VLOOKUP(L2895,Schnitt5!L:P,2,0)</f>
        <v>0</v>
      </c>
      <c r="X2895" s="166">
        <f>VLOOKUP(L2895,Schnitt6!L:P,2,0)</f>
        <v>0</v>
      </c>
      <c r="AA2895" s="166">
        <f>VLOOKUP(L2895,Schnitt1!L:P,3,0)</f>
        <v>0</v>
      </c>
      <c r="AB2895" s="166">
        <f>VLOOKUP(L2895,Schnitt2!L:P,3,0)</f>
        <v>0</v>
      </c>
      <c r="AC2895" s="166">
        <f>VLOOKUP(L2895,Schnitt3!L:P,3,0)</f>
        <v>0</v>
      </c>
      <c r="AD2895" s="166">
        <f>VLOOKUP(L2895,Schnitt4!L:P,3,0)</f>
        <v>0</v>
      </c>
      <c r="AE2895" s="166">
        <f>VLOOKUP(L2895,Schnitt5!L:P,3,0)</f>
        <v>0</v>
      </c>
      <c r="AF2895" s="166">
        <f>VLOOKUP(L2895,Schnitt6!L:P,3,0)</f>
        <v>0</v>
      </c>
    </row>
    <row r="2896" spans="12:32" x14ac:dyDescent="0.25">
      <c r="L2896" s="264">
        <f>Member!A2896</f>
        <v>0</v>
      </c>
      <c r="S2896" s="166">
        <f>VLOOKUP(L2896,Schnitt1!L:P,2,0)</f>
        <v>0</v>
      </c>
      <c r="T2896" s="166">
        <f>VLOOKUP(L2896,Schnitt2!L:P,2,0)</f>
        <v>0</v>
      </c>
      <c r="U2896" s="166">
        <f>VLOOKUP(L2896,Schnitt3!L:P,2,0)</f>
        <v>0</v>
      </c>
      <c r="V2896" s="166">
        <f>VLOOKUP(L2896,Schnitt4!L:P,2,0)</f>
        <v>0</v>
      </c>
      <c r="W2896" s="166">
        <f>VLOOKUP(L2896,Schnitt5!L:P,2,0)</f>
        <v>0</v>
      </c>
      <c r="X2896" s="166">
        <f>VLOOKUP(L2896,Schnitt6!L:P,2,0)</f>
        <v>0</v>
      </c>
      <c r="AA2896" s="166">
        <f>VLOOKUP(L2896,Schnitt1!L:P,3,0)</f>
        <v>0</v>
      </c>
      <c r="AB2896" s="166">
        <f>VLOOKUP(L2896,Schnitt2!L:P,3,0)</f>
        <v>0</v>
      </c>
      <c r="AC2896" s="166">
        <f>VLOOKUP(L2896,Schnitt3!L:P,3,0)</f>
        <v>0</v>
      </c>
      <c r="AD2896" s="166">
        <f>VLOOKUP(L2896,Schnitt4!L:P,3,0)</f>
        <v>0</v>
      </c>
      <c r="AE2896" s="166">
        <f>VLOOKUP(L2896,Schnitt5!L:P,3,0)</f>
        <v>0</v>
      </c>
      <c r="AF2896" s="166">
        <f>VLOOKUP(L2896,Schnitt6!L:P,3,0)</f>
        <v>0</v>
      </c>
    </row>
    <row r="2897" spans="12:32" x14ac:dyDescent="0.25">
      <c r="L2897" s="264">
        <f>Member!A2897</f>
        <v>0</v>
      </c>
      <c r="S2897" s="166">
        <f>VLOOKUP(L2897,Schnitt1!L:P,2,0)</f>
        <v>0</v>
      </c>
      <c r="T2897" s="166">
        <f>VLOOKUP(L2897,Schnitt2!L:P,2,0)</f>
        <v>0</v>
      </c>
      <c r="U2897" s="166">
        <f>VLOOKUP(L2897,Schnitt3!L:P,2,0)</f>
        <v>0</v>
      </c>
      <c r="V2897" s="166">
        <f>VLOOKUP(L2897,Schnitt4!L:P,2,0)</f>
        <v>0</v>
      </c>
      <c r="W2897" s="166">
        <f>VLOOKUP(L2897,Schnitt5!L:P,2,0)</f>
        <v>0</v>
      </c>
      <c r="X2897" s="166">
        <f>VLOOKUP(L2897,Schnitt6!L:P,2,0)</f>
        <v>0</v>
      </c>
      <c r="AA2897" s="166">
        <f>VLOOKUP(L2897,Schnitt1!L:P,3,0)</f>
        <v>0</v>
      </c>
      <c r="AB2897" s="166">
        <f>VLOOKUP(L2897,Schnitt2!L:P,3,0)</f>
        <v>0</v>
      </c>
      <c r="AC2897" s="166">
        <f>VLOOKUP(L2897,Schnitt3!L:P,3,0)</f>
        <v>0</v>
      </c>
      <c r="AD2897" s="166">
        <f>VLOOKUP(L2897,Schnitt4!L:P,3,0)</f>
        <v>0</v>
      </c>
      <c r="AE2897" s="166">
        <f>VLOOKUP(L2897,Schnitt5!L:P,3,0)</f>
        <v>0</v>
      </c>
      <c r="AF2897" s="166">
        <f>VLOOKUP(L2897,Schnitt6!L:P,3,0)</f>
        <v>0</v>
      </c>
    </row>
    <row r="2898" spans="12:32" x14ac:dyDescent="0.25">
      <c r="L2898" s="264">
        <f>Member!A2898</f>
        <v>0</v>
      </c>
      <c r="S2898" s="166">
        <f>VLOOKUP(L2898,Schnitt1!L:P,2,0)</f>
        <v>0</v>
      </c>
      <c r="T2898" s="166">
        <f>VLOOKUP(L2898,Schnitt2!L:P,2,0)</f>
        <v>0</v>
      </c>
      <c r="U2898" s="166">
        <f>VLOOKUP(L2898,Schnitt3!L:P,2,0)</f>
        <v>0</v>
      </c>
      <c r="V2898" s="166">
        <f>VLOOKUP(L2898,Schnitt4!L:P,2,0)</f>
        <v>0</v>
      </c>
      <c r="W2898" s="166">
        <f>VLOOKUP(L2898,Schnitt5!L:P,2,0)</f>
        <v>0</v>
      </c>
      <c r="X2898" s="166">
        <f>VLOOKUP(L2898,Schnitt6!L:P,2,0)</f>
        <v>0</v>
      </c>
      <c r="AA2898" s="166">
        <f>VLOOKUP(L2898,Schnitt1!L:P,3,0)</f>
        <v>0</v>
      </c>
      <c r="AB2898" s="166">
        <f>VLOOKUP(L2898,Schnitt2!L:P,3,0)</f>
        <v>0</v>
      </c>
      <c r="AC2898" s="166">
        <f>VLOOKUP(L2898,Schnitt3!L:P,3,0)</f>
        <v>0</v>
      </c>
      <c r="AD2898" s="166">
        <f>VLOOKUP(L2898,Schnitt4!L:P,3,0)</f>
        <v>0</v>
      </c>
      <c r="AE2898" s="166">
        <f>VLOOKUP(L2898,Schnitt5!L:P,3,0)</f>
        <v>0</v>
      </c>
      <c r="AF2898" s="166">
        <f>VLOOKUP(L2898,Schnitt6!L:P,3,0)</f>
        <v>0</v>
      </c>
    </row>
    <row r="2899" spans="12:32" x14ac:dyDescent="0.25">
      <c r="L2899" s="264">
        <f>Member!A2899</f>
        <v>0</v>
      </c>
      <c r="S2899" s="166">
        <f>VLOOKUP(L2899,Schnitt1!L:P,2,0)</f>
        <v>0</v>
      </c>
      <c r="T2899" s="166">
        <f>VLOOKUP(L2899,Schnitt2!L:P,2,0)</f>
        <v>0</v>
      </c>
      <c r="U2899" s="166">
        <f>VLOOKUP(L2899,Schnitt3!L:P,2,0)</f>
        <v>0</v>
      </c>
      <c r="V2899" s="166">
        <f>VLOOKUP(L2899,Schnitt4!L:P,2,0)</f>
        <v>0</v>
      </c>
      <c r="W2899" s="166">
        <f>VLOOKUP(L2899,Schnitt5!L:P,2,0)</f>
        <v>0</v>
      </c>
      <c r="X2899" s="166">
        <f>VLOOKUP(L2899,Schnitt6!L:P,2,0)</f>
        <v>0</v>
      </c>
      <c r="AA2899" s="166">
        <f>VLOOKUP(L2899,Schnitt1!L:P,3,0)</f>
        <v>0</v>
      </c>
      <c r="AB2899" s="166">
        <f>VLOOKUP(L2899,Schnitt2!L:P,3,0)</f>
        <v>0</v>
      </c>
      <c r="AC2899" s="166">
        <f>VLOOKUP(L2899,Schnitt3!L:P,3,0)</f>
        <v>0</v>
      </c>
      <c r="AD2899" s="166">
        <f>VLOOKUP(L2899,Schnitt4!L:P,3,0)</f>
        <v>0</v>
      </c>
      <c r="AE2899" s="166">
        <f>VLOOKUP(L2899,Schnitt5!L:P,3,0)</f>
        <v>0</v>
      </c>
      <c r="AF2899" s="166">
        <f>VLOOKUP(L2899,Schnitt6!L:P,3,0)</f>
        <v>0</v>
      </c>
    </row>
    <row r="2900" spans="12:32" x14ac:dyDescent="0.25">
      <c r="L2900" s="264">
        <f>Member!A2900</f>
        <v>0</v>
      </c>
      <c r="S2900" s="166">
        <f>VLOOKUP(L2900,Schnitt1!L:P,2,0)</f>
        <v>0</v>
      </c>
      <c r="T2900" s="166">
        <f>VLOOKUP(L2900,Schnitt2!L:P,2,0)</f>
        <v>0</v>
      </c>
      <c r="U2900" s="166">
        <f>VLOOKUP(L2900,Schnitt3!L:P,2,0)</f>
        <v>0</v>
      </c>
      <c r="V2900" s="166">
        <f>VLOOKUP(L2900,Schnitt4!L:P,2,0)</f>
        <v>0</v>
      </c>
      <c r="W2900" s="166">
        <f>VLOOKUP(L2900,Schnitt5!L:P,2,0)</f>
        <v>0</v>
      </c>
      <c r="X2900" s="166">
        <f>VLOOKUP(L2900,Schnitt6!L:P,2,0)</f>
        <v>0</v>
      </c>
      <c r="AA2900" s="166">
        <f>VLOOKUP(L2900,Schnitt1!L:P,3,0)</f>
        <v>0</v>
      </c>
      <c r="AB2900" s="166">
        <f>VLOOKUP(L2900,Schnitt2!L:P,3,0)</f>
        <v>0</v>
      </c>
      <c r="AC2900" s="166">
        <f>VLOOKUP(L2900,Schnitt3!L:P,3,0)</f>
        <v>0</v>
      </c>
      <c r="AD2900" s="166">
        <f>VLOOKUP(L2900,Schnitt4!L:P,3,0)</f>
        <v>0</v>
      </c>
      <c r="AE2900" s="166">
        <f>VLOOKUP(L2900,Schnitt5!L:P,3,0)</f>
        <v>0</v>
      </c>
      <c r="AF2900" s="166">
        <f>VLOOKUP(L2900,Schnitt6!L:P,3,0)</f>
        <v>0</v>
      </c>
    </row>
    <row r="2901" spans="12:32" x14ac:dyDescent="0.25">
      <c r="L2901" s="264">
        <f>Member!A2901</f>
        <v>0</v>
      </c>
      <c r="S2901" s="166">
        <f>VLOOKUP(L2901,Schnitt1!L:P,2,0)</f>
        <v>0</v>
      </c>
      <c r="T2901" s="166">
        <f>VLOOKUP(L2901,Schnitt2!L:P,2,0)</f>
        <v>0</v>
      </c>
      <c r="U2901" s="166">
        <f>VLOOKUP(L2901,Schnitt3!L:P,2,0)</f>
        <v>0</v>
      </c>
      <c r="V2901" s="166">
        <f>VLOOKUP(L2901,Schnitt4!L:P,2,0)</f>
        <v>0</v>
      </c>
      <c r="W2901" s="166">
        <f>VLOOKUP(L2901,Schnitt5!L:P,2,0)</f>
        <v>0</v>
      </c>
      <c r="X2901" s="166">
        <f>VLOOKUP(L2901,Schnitt6!L:P,2,0)</f>
        <v>0</v>
      </c>
      <c r="AA2901" s="166">
        <f>VLOOKUP(L2901,Schnitt1!L:P,3,0)</f>
        <v>0</v>
      </c>
      <c r="AB2901" s="166">
        <f>VLOOKUP(L2901,Schnitt2!L:P,3,0)</f>
        <v>0</v>
      </c>
      <c r="AC2901" s="166">
        <f>VLOOKUP(L2901,Schnitt3!L:P,3,0)</f>
        <v>0</v>
      </c>
      <c r="AD2901" s="166">
        <f>VLOOKUP(L2901,Schnitt4!L:P,3,0)</f>
        <v>0</v>
      </c>
      <c r="AE2901" s="166">
        <f>VLOOKUP(L2901,Schnitt5!L:P,3,0)</f>
        <v>0</v>
      </c>
      <c r="AF2901" s="166">
        <f>VLOOKUP(L2901,Schnitt6!L:P,3,0)</f>
        <v>0</v>
      </c>
    </row>
    <row r="2902" spans="12:32" x14ac:dyDescent="0.25">
      <c r="L2902" s="264">
        <f>Member!A2902</f>
        <v>0</v>
      </c>
      <c r="S2902" s="166">
        <f>VLOOKUP(L2902,Schnitt1!L:P,2,0)</f>
        <v>0</v>
      </c>
      <c r="T2902" s="166">
        <f>VLOOKUP(L2902,Schnitt2!L:P,2,0)</f>
        <v>0</v>
      </c>
      <c r="U2902" s="166">
        <f>VLOOKUP(L2902,Schnitt3!L:P,2,0)</f>
        <v>0</v>
      </c>
      <c r="V2902" s="166">
        <f>VLOOKUP(L2902,Schnitt4!L:P,2,0)</f>
        <v>0</v>
      </c>
      <c r="W2902" s="166">
        <f>VLOOKUP(L2902,Schnitt5!L:P,2,0)</f>
        <v>0</v>
      </c>
      <c r="X2902" s="166">
        <f>VLOOKUP(L2902,Schnitt6!L:P,2,0)</f>
        <v>0</v>
      </c>
      <c r="AA2902" s="166">
        <f>VLOOKUP(L2902,Schnitt1!L:P,3,0)</f>
        <v>0</v>
      </c>
      <c r="AB2902" s="166">
        <f>VLOOKUP(L2902,Schnitt2!L:P,3,0)</f>
        <v>0</v>
      </c>
      <c r="AC2902" s="166">
        <f>VLOOKUP(L2902,Schnitt3!L:P,3,0)</f>
        <v>0</v>
      </c>
      <c r="AD2902" s="166">
        <f>VLOOKUP(L2902,Schnitt4!L:P,3,0)</f>
        <v>0</v>
      </c>
      <c r="AE2902" s="166">
        <f>VLOOKUP(L2902,Schnitt5!L:P,3,0)</f>
        <v>0</v>
      </c>
      <c r="AF2902" s="166">
        <f>VLOOKUP(L2902,Schnitt6!L:P,3,0)</f>
        <v>0</v>
      </c>
    </row>
    <row r="2903" spans="12:32" x14ac:dyDescent="0.25">
      <c r="L2903" s="264">
        <f>Member!A2903</f>
        <v>0</v>
      </c>
      <c r="S2903" s="166">
        <f>VLOOKUP(L2903,Schnitt1!L:P,2,0)</f>
        <v>0</v>
      </c>
      <c r="T2903" s="166">
        <f>VLOOKUP(L2903,Schnitt2!L:P,2,0)</f>
        <v>0</v>
      </c>
      <c r="U2903" s="166">
        <f>VLOOKUP(L2903,Schnitt3!L:P,2,0)</f>
        <v>0</v>
      </c>
      <c r="V2903" s="166">
        <f>VLOOKUP(L2903,Schnitt4!L:P,2,0)</f>
        <v>0</v>
      </c>
      <c r="W2903" s="166">
        <f>VLOOKUP(L2903,Schnitt5!L:P,2,0)</f>
        <v>0</v>
      </c>
      <c r="X2903" s="166">
        <f>VLOOKUP(L2903,Schnitt6!L:P,2,0)</f>
        <v>0</v>
      </c>
      <c r="AA2903" s="166">
        <f>VLOOKUP(L2903,Schnitt1!L:P,3,0)</f>
        <v>0</v>
      </c>
      <c r="AB2903" s="166">
        <f>VLOOKUP(L2903,Schnitt2!L:P,3,0)</f>
        <v>0</v>
      </c>
      <c r="AC2903" s="166">
        <f>VLOOKUP(L2903,Schnitt3!L:P,3,0)</f>
        <v>0</v>
      </c>
      <c r="AD2903" s="166">
        <f>VLOOKUP(L2903,Schnitt4!L:P,3,0)</f>
        <v>0</v>
      </c>
      <c r="AE2903" s="166">
        <f>VLOOKUP(L2903,Schnitt5!L:P,3,0)</f>
        <v>0</v>
      </c>
      <c r="AF2903" s="166">
        <f>VLOOKUP(L2903,Schnitt6!L:P,3,0)</f>
        <v>0</v>
      </c>
    </row>
    <row r="2904" spans="12:32" x14ac:dyDescent="0.25">
      <c r="L2904" s="264">
        <f>Member!A2904</f>
        <v>0</v>
      </c>
      <c r="S2904" s="166">
        <f>VLOOKUP(L2904,Schnitt1!L:P,2,0)</f>
        <v>0</v>
      </c>
      <c r="T2904" s="166">
        <f>VLOOKUP(L2904,Schnitt2!L:P,2,0)</f>
        <v>0</v>
      </c>
      <c r="U2904" s="166">
        <f>VLOOKUP(L2904,Schnitt3!L:P,2,0)</f>
        <v>0</v>
      </c>
      <c r="V2904" s="166">
        <f>VLOOKUP(L2904,Schnitt4!L:P,2,0)</f>
        <v>0</v>
      </c>
      <c r="W2904" s="166">
        <f>VLOOKUP(L2904,Schnitt5!L:P,2,0)</f>
        <v>0</v>
      </c>
      <c r="X2904" s="166">
        <f>VLOOKUP(L2904,Schnitt6!L:P,2,0)</f>
        <v>0</v>
      </c>
      <c r="AA2904" s="166">
        <f>VLOOKUP(L2904,Schnitt1!L:P,3,0)</f>
        <v>0</v>
      </c>
      <c r="AB2904" s="166">
        <f>VLOOKUP(L2904,Schnitt2!L:P,3,0)</f>
        <v>0</v>
      </c>
      <c r="AC2904" s="166">
        <f>VLOOKUP(L2904,Schnitt3!L:P,3,0)</f>
        <v>0</v>
      </c>
      <c r="AD2904" s="166">
        <f>VLOOKUP(L2904,Schnitt4!L:P,3,0)</f>
        <v>0</v>
      </c>
      <c r="AE2904" s="166">
        <f>VLOOKUP(L2904,Schnitt5!L:P,3,0)</f>
        <v>0</v>
      </c>
      <c r="AF2904" s="166">
        <f>VLOOKUP(L2904,Schnitt6!L:P,3,0)</f>
        <v>0</v>
      </c>
    </row>
    <row r="2905" spans="12:32" x14ac:dyDescent="0.25">
      <c r="L2905" s="264">
        <f>Member!A2905</f>
        <v>0</v>
      </c>
      <c r="S2905" s="166">
        <f>VLOOKUP(L2905,Schnitt1!L:P,2,0)</f>
        <v>0</v>
      </c>
      <c r="T2905" s="166">
        <f>VLOOKUP(L2905,Schnitt2!L:P,2,0)</f>
        <v>0</v>
      </c>
      <c r="U2905" s="166">
        <f>VLOOKUP(L2905,Schnitt3!L:P,2,0)</f>
        <v>0</v>
      </c>
      <c r="V2905" s="166">
        <f>VLOOKUP(L2905,Schnitt4!L:P,2,0)</f>
        <v>0</v>
      </c>
      <c r="W2905" s="166">
        <f>VLOOKUP(L2905,Schnitt5!L:P,2,0)</f>
        <v>0</v>
      </c>
      <c r="X2905" s="166">
        <f>VLOOKUP(L2905,Schnitt6!L:P,2,0)</f>
        <v>0</v>
      </c>
      <c r="AA2905" s="166">
        <f>VLOOKUP(L2905,Schnitt1!L:P,3,0)</f>
        <v>0</v>
      </c>
      <c r="AB2905" s="166">
        <f>VLOOKUP(L2905,Schnitt2!L:P,3,0)</f>
        <v>0</v>
      </c>
      <c r="AC2905" s="166">
        <f>VLOOKUP(L2905,Schnitt3!L:P,3,0)</f>
        <v>0</v>
      </c>
      <c r="AD2905" s="166">
        <f>VLOOKUP(L2905,Schnitt4!L:P,3,0)</f>
        <v>0</v>
      </c>
      <c r="AE2905" s="166">
        <f>VLOOKUP(L2905,Schnitt5!L:P,3,0)</f>
        <v>0</v>
      </c>
      <c r="AF2905" s="166">
        <f>VLOOKUP(L2905,Schnitt6!L:P,3,0)</f>
        <v>0</v>
      </c>
    </row>
    <row r="2906" spans="12:32" x14ac:dyDescent="0.25">
      <c r="L2906" s="264">
        <f>Member!A2906</f>
        <v>0</v>
      </c>
      <c r="S2906" s="166">
        <f>VLOOKUP(L2906,Schnitt1!L:P,2,0)</f>
        <v>0</v>
      </c>
      <c r="T2906" s="166">
        <f>VLOOKUP(L2906,Schnitt2!L:P,2,0)</f>
        <v>0</v>
      </c>
      <c r="U2906" s="166">
        <f>VLOOKUP(L2906,Schnitt3!L:P,2,0)</f>
        <v>0</v>
      </c>
      <c r="V2906" s="166">
        <f>VLOOKUP(L2906,Schnitt4!L:P,2,0)</f>
        <v>0</v>
      </c>
      <c r="W2906" s="166">
        <f>VLOOKUP(L2906,Schnitt5!L:P,2,0)</f>
        <v>0</v>
      </c>
      <c r="X2906" s="166">
        <f>VLOOKUP(L2906,Schnitt6!L:P,2,0)</f>
        <v>0</v>
      </c>
      <c r="AA2906" s="166">
        <f>VLOOKUP(L2906,Schnitt1!L:P,3,0)</f>
        <v>0</v>
      </c>
      <c r="AB2906" s="166">
        <f>VLOOKUP(L2906,Schnitt2!L:P,3,0)</f>
        <v>0</v>
      </c>
      <c r="AC2906" s="166">
        <f>VLOOKUP(L2906,Schnitt3!L:P,3,0)</f>
        <v>0</v>
      </c>
      <c r="AD2906" s="166">
        <f>VLOOKUP(L2906,Schnitt4!L:P,3,0)</f>
        <v>0</v>
      </c>
      <c r="AE2906" s="166">
        <f>VLOOKUP(L2906,Schnitt5!L:P,3,0)</f>
        <v>0</v>
      </c>
      <c r="AF2906" s="166">
        <f>VLOOKUP(L2906,Schnitt6!L:P,3,0)</f>
        <v>0</v>
      </c>
    </row>
    <row r="2907" spans="12:32" x14ac:dyDescent="0.25">
      <c r="L2907" s="264">
        <f>Member!A2907</f>
        <v>0</v>
      </c>
      <c r="S2907" s="166">
        <f>VLOOKUP(L2907,Schnitt1!L:P,2,0)</f>
        <v>0</v>
      </c>
      <c r="T2907" s="166">
        <f>VLOOKUP(L2907,Schnitt2!L:P,2,0)</f>
        <v>0</v>
      </c>
      <c r="U2907" s="166">
        <f>VLOOKUP(L2907,Schnitt3!L:P,2,0)</f>
        <v>0</v>
      </c>
      <c r="V2907" s="166">
        <f>VLOOKUP(L2907,Schnitt4!L:P,2,0)</f>
        <v>0</v>
      </c>
      <c r="W2907" s="166">
        <f>VLOOKUP(L2907,Schnitt5!L:P,2,0)</f>
        <v>0</v>
      </c>
      <c r="X2907" s="166">
        <f>VLOOKUP(L2907,Schnitt6!L:P,2,0)</f>
        <v>0</v>
      </c>
      <c r="AA2907" s="166">
        <f>VLOOKUP(L2907,Schnitt1!L:P,3,0)</f>
        <v>0</v>
      </c>
      <c r="AB2907" s="166">
        <f>VLOOKUP(L2907,Schnitt2!L:P,3,0)</f>
        <v>0</v>
      </c>
      <c r="AC2907" s="166">
        <f>VLOOKUP(L2907,Schnitt3!L:P,3,0)</f>
        <v>0</v>
      </c>
      <c r="AD2907" s="166">
        <f>VLOOKUP(L2907,Schnitt4!L:P,3,0)</f>
        <v>0</v>
      </c>
      <c r="AE2907" s="166">
        <f>VLOOKUP(L2907,Schnitt5!L:P,3,0)</f>
        <v>0</v>
      </c>
      <c r="AF2907" s="166">
        <f>VLOOKUP(L2907,Schnitt6!L:P,3,0)</f>
        <v>0</v>
      </c>
    </row>
    <row r="2908" spans="12:32" x14ac:dyDescent="0.25">
      <c r="L2908" s="264">
        <f>Member!A2908</f>
        <v>0</v>
      </c>
      <c r="S2908" s="166">
        <f>VLOOKUP(L2908,Schnitt1!L:P,2,0)</f>
        <v>0</v>
      </c>
      <c r="T2908" s="166">
        <f>VLOOKUP(L2908,Schnitt2!L:P,2,0)</f>
        <v>0</v>
      </c>
      <c r="U2908" s="166">
        <f>VLOOKUP(L2908,Schnitt3!L:P,2,0)</f>
        <v>0</v>
      </c>
      <c r="V2908" s="166">
        <f>VLOOKUP(L2908,Schnitt4!L:P,2,0)</f>
        <v>0</v>
      </c>
      <c r="W2908" s="166">
        <f>VLOOKUP(L2908,Schnitt5!L:P,2,0)</f>
        <v>0</v>
      </c>
      <c r="X2908" s="166">
        <f>VLOOKUP(L2908,Schnitt6!L:P,2,0)</f>
        <v>0</v>
      </c>
      <c r="AA2908" s="166">
        <f>VLOOKUP(L2908,Schnitt1!L:P,3,0)</f>
        <v>0</v>
      </c>
      <c r="AB2908" s="166">
        <f>VLOOKUP(L2908,Schnitt2!L:P,3,0)</f>
        <v>0</v>
      </c>
      <c r="AC2908" s="166">
        <f>VLOOKUP(L2908,Schnitt3!L:P,3,0)</f>
        <v>0</v>
      </c>
      <c r="AD2908" s="166">
        <f>VLOOKUP(L2908,Schnitt4!L:P,3,0)</f>
        <v>0</v>
      </c>
      <c r="AE2908" s="166">
        <f>VLOOKUP(L2908,Schnitt5!L:P,3,0)</f>
        <v>0</v>
      </c>
      <c r="AF2908" s="166">
        <f>VLOOKUP(L2908,Schnitt6!L:P,3,0)</f>
        <v>0</v>
      </c>
    </row>
    <row r="2909" spans="12:32" x14ac:dyDescent="0.25">
      <c r="L2909" s="264">
        <f>Member!A2909</f>
        <v>0</v>
      </c>
      <c r="S2909" s="166">
        <f>VLOOKUP(L2909,Schnitt1!L:P,2,0)</f>
        <v>0</v>
      </c>
      <c r="T2909" s="166">
        <f>VLOOKUP(L2909,Schnitt2!L:P,2,0)</f>
        <v>0</v>
      </c>
      <c r="U2909" s="166">
        <f>VLOOKUP(L2909,Schnitt3!L:P,2,0)</f>
        <v>0</v>
      </c>
      <c r="V2909" s="166">
        <f>VLOOKUP(L2909,Schnitt4!L:P,2,0)</f>
        <v>0</v>
      </c>
      <c r="W2909" s="166">
        <f>VLOOKUP(L2909,Schnitt5!L:P,2,0)</f>
        <v>0</v>
      </c>
      <c r="X2909" s="166">
        <f>VLOOKUP(L2909,Schnitt6!L:P,2,0)</f>
        <v>0</v>
      </c>
      <c r="AA2909" s="166">
        <f>VLOOKUP(L2909,Schnitt1!L:P,3,0)</f>
        <v>0</v>
      </c>
      <c r="AB2909" s="166">
        <f>VLOOKUP(L2909,Schnitt2!L:P,3,0)</f>
        <v>0</v>
      </c>
      <c r="AC2909" s="166">
        <f>VLOOKUP(L2909,Schnitt3!L:P,3,0)</f>
        <v>0</v>
      </c>
      <c r="AD2909" s="166">
        <f>VLOOKUP(L2909,Schnitt4!L:P,3,0)</f>
        <v>0</v>
      </c>
      <c r="AE2909" s="166">
        <f>VLOOKUP(L2909,Schnitt5!L:P,3,0)</f>
        <v>0</v>
      </c>
      <c r="AF2909" s="166">
        <f>VLOOKUP(L2909,Schnitt6!L:P,3,0)</f>
        <v>0</v>
      </c>
    </row>
    <row r="2910" spans="12:32" x14ac:dyDescent="0.25">
      <c r="L2910" s="264">
        <f>Member!A2910</f>
        <v>0</v>
      </c>
      <c r="S2910" s="166">
        <f>VLOOKUP(L2910,Schnitt1!L:P,2,0)</f>
        <v>0</v>
      </c>
      <c r="T2910" s="166">
        <f>VLOOKUP(L2910,Schnitt2!L:P,2,0)</f>
        <v>0</v>
      </c>
      <c r="U2910" s="166">
        <f>VLOOKUP(L2910,Schnitt3!L:P,2,0)</f>
        <v>0</v>
      </c>
      <c r="V2910" s="166">
        <f>VLOOKUP(L2910,Schnitt4!L:P,2,0)</f>
        <v>0</v>
      </c>
      <c r="W2910" s="166">
        <f>VLOOKUP(L2910,Schnitt5!L:P,2,0)</f>
        <v>0</v>
      </c>
      <c r="X2910" s="166">
        <f>VLOOKUP(L2910,Schnitt6!L:P,2,0)</f>
        <v>0</v>
      </c>
      <c r="AA2910" s="166">
        <f>VLOOKUP(L2910,Schnitt1!L:P,3,0)</f>
        <v>0</v>
      </c>
      <c r="AB2910" s="166">
        <f>VLOOKUP(L2910,Schnitt2!L:P,3,0)</f>
        <v>0</v>
      </c>
      <c r="AC2910" s="166">
        <f>VLOOKUP(L2910,Schnitt3!L:P,3,0)</f>
        <v>0</v>
      </c>
      <c r="AD2910" s="166">
        <f>VLOOKUP(L2910,Schnitt4!L:P,3,0)</f>
        <v>0</v>
      </c>
      <c r="AE2910" s="166">
        <f>VLOOKUP(L2910,Schnitt5!L:P,3,0)</f>
        <v>0</v>
      </c>
      <c r="AF2910" s="166">
        <f>VLOOKUP(L2910,Schnitt6!L:P,3,0)</f>
        <v>0</v>
      </c>
    </row>
    <row r="2911" spans="12:32" x14ac:dyDescent="0.25">
      <c r="L2911" s="264">
        <f>Member!A2911</f>
        <v>0</v>
      </c>
      <c r="S2911" s="166">
        <f>VLOOKUP(L2911,Schnitt1!L:P,2,0)</f>
        <v>0</v>
      </c>
      <c r="T2911" s="166">
        <f>VLOOKUP(L2911,Schnitt2!L:P,2,0)</f>
        <v>0</v>
      </c>
      <c r="U2911" s="166">
        <f>VLOOKUP(L2911,Schnitt3!L:P,2,0)</f>
        <v>0</v>
      </c>
      <c r="V2911" s="166">
        <f>VLOOKUP(L2911,Schnitt4!L:P,2,0)</f>
        <v>0</v>
      </c>
      <c r="W2911" s="166">
        <f>VLOOKUP(L2911,Schnitt5!L:P,2,0)</f>
        <v>0</v>
      </c>
      <c r="X2911" s="166">
        <f>VLOOKUP(L2911,Schnitt6!L:P,2,0)</f>
        <v>0</v>
      </c>
      <c r="AA2911" s="166">
        <f>VLOOKUP(L2911,Schnitt1!L:P,3,0)</f>
        <v>0</v>
      </c>
      <c r="AB2911" s="166">
        <f>VLOOKUP(L2911,Schnitt2!L:P,3,0)</f>
        <v>0</v>
      </c>
      <c r="AC2911" s="166">
        <f>VLOOKUP(L2911,Schnitt3!L:P,3,0)</f>
        <v>0</v>
      </c>
      <c r="AD2911" s="166">
        <f>VLOOKUP(L2911,Schnitt4!L:P,3,0)</f>
        <v>0</v>
      </c>
      <c r="AE2911" s="166">
        <f>VLOOKUP(L2911,Schnitt5!L:P,3,0)</f>
        <v>0</v>
      </c>
      <c r="AF2911" s="166">
        <f>VLOOKUP(L2911,Schnitt6!L:P,3,0)</f>
        <v>0</v>
      </c>
    </row>
    <row r="2912" spans="12:32" x14ac:dyDescent="0.25">
      <c r="L2912" s="264">
        <f>Member!A2912</f>
        <v>0</v>
      </c>
      <c r="S2912" s="166">
        <f>VLOOKUP(L2912,Schnitt1!L:P,2,0)</f>
        <v>0</v>
      </c>
      <c r="T2912" s="166">
        <f>VLOOKUP(L2912,Schnitt2!L:P,2,0)</f>
        <v>0</v>
      </c>
      <c r="U2912" s="166">
        <f>VLOOKUP(L2912,Schnitt3!L:P,2,0)</f>
        <v>0</v>
      </c>
      <c r="V2912" s="166">
        <f>VLOOKUP(L2912,Schnitt4!L:P,2,0)</f>
        <v>0</v>
      </c>
      <c r="W2912" s="166">
        <f>VLOOKUP(L2912,Schnitt5!L:P,2,0)</f>
        <v>0</v>
      </c>
      <c r="X2912" s="166">
        <f>VLOOKUP(L2912,Schnitt6!L:P,2,0)</f>
        <v>0</v>
      </c>
      <c r="AA2912" s="166">
        <f>VLOOKUP(L2912,Schnitt1!L:P,3,0)</f>
        <v>0</v>
      </c>
      <c r="AB2912" s="166">
        <f>VLOOKUP(L2912,Schnitt2!L:P,3,0)</f>
        <v>0</v>
      </c>
      <c r="AC2912" s="166">
        <f>VLOOKUP(L2912,Schnitt3!L:P,3,0)</f>
        <v>0</v>
      </c>
      <c r="AD2912" s="166">
        <f>VLOOKUP(L2912,Schnitt4!L:P,3,0)</f>
        <v>0</v>
      </c>
      <c r="AE2912" s="166">
        <f>VLOOKUP(L2912,Schnitt5!L:P,3,0)</f>
        <v>0</v>
      </c>
      <c r="AF2912" s="166">
        <f>VLOOKUP(L2912,Schnitt6!L:P,3,0)</f>
        <v>0</v>
      </c>
    </row>
    <row r="2913" spans="12:32" x14ac:dyDescent="0.25">
      <c r="L2913" s="264">
        <f>Member!A2913</f>
        <v>0</v>
      </c>
      <c r="S2913" s="166">
        <f>VLOOKUP(L2913,Schnitt1!L:P,2,0)</f>
        <v>0</v>
      </c>
      <c r="T2913" s="166">
        <f>VLOOKUP(L2913,Schnitt2!L:P,2,0)</f>
        <v>0</v>
      </c>
      <c r="U2913" s="166">
        <f>VLOOKUP(L2913,Schnitt3!L:P,2,0)</f>
        <v>0</v>
      </c>
      <c r="V2913" s="166">
        <f>VLOOKUP(L2913,Schnitt4!L:P,2,0)</f>
        <v>0</v>
      </c>
      <c r="W2913" s="166">
        <f>VLOOKUP(L2913,Schnitt5!L:P,2,0)</f>
        <v>0</v>
      </c>
      <c r="X2913" s="166">
        <f>VLOOKUP(L2913,Schnitt6!L:P,2,0)</f>
        <v>0</v>
      </c>
      <c r="AA2913" s="166">
        <f>VLOOKUP(L2913,Schnitt1!L:P,3,0)</f>
        <v>0</v>
      </c>
      <c r="AB2913" s="166">
        <f>VLOOKUP(L2913,Schnitt2!L:P,3,0)</f>
        <v>0</v>
      </c>
      <c r="AC2913" s="166">
        <f>VLOOKUP(L2913,Schnitt3!L:P,3,0)</f>
        <v>0</v>
      </c>
      <c r="AD2913" s="166">
        <f>VLOOKUP(L2913,Schnitt4!L:P,3,0)</f>
        <v>0</v>
      </c>
      <c r="AE2913" s="166">
        <f>VLOOKUP(L2913,Schnitt5!L:P,3,0)</f>
        <v>0</v>
      </c>
      <c r="AF2913" s="166">
        <f>VLOOKUP(L2913,Schnitt6!L:P,3,0)</f>
        <v>0</v>
      </c>
    </row>
    <row r="2914" spans="12:32" x14ac:dyDescent="0.25">
      <c r="L2914" s="264">
        <f>Member!A2914</f>
        <v>0</v>
      </c>
      <c r="S2914" s="166">
        <f>VLOOKUP(L2914,Schnitt1!L:P,2,0)</f>
        <v>0</v>
      </c>
      <c r="T2914" s="166">
        <f>VLOOKUP(L2914,Schnitt2!L:P,2,0)</f>
        <v>0</v>
      </c>
      <c r="U2914" s="166">
        <f>VLOOKUP(L2914,Schnitt3!L:P,2,0)</f>
        <v>0</v>
      </c>
      <c r="V2914" s="166">
        <f>VLOOKUP(L2914,Schnitt4!L:P,2,0)</f>
        <v>0</v>
      </c>
      <c r="W2914" s="166">
        <f>VLOOKUP(L2914,Schnitt5!L:P,2,0)</f>
        <v>0</v>
      </c>
      <c r="X2914" s="166">
        <f>VLOOKUP(L2914,Schnitt6!L:P,2,0)</f>
        <v>0</v>
      </c>
      <c r="AA2914" s="166">
        <f>VLOOKUP(L2914,Schnitt1!L:P,3,0)</f>
        <v>0</v>
      </c>
      <c r="AB2914" s="166">
        <f>VLOOKUP(L2914,Schnitt2!L:P,3,0)</f>
        <v>0</v>
      </c>
      <c r="AC2914" s="166">
        <f>VLOOKUP(L2914,Schnitt3!L:P,3,0)</f>
        <v>0</v>
      </c>
      <c r="AD2914" s="166">
        <f>VLOOKUP(L2914,Schnitt4!L:P,3,0)</f>
        <v>0</v>
      </c>
      <c r="AE2914" s="166">
        <f>VLOOKUP(L2914,Schnitt5!L:P,3,0)</f>
        <v>0</v>
      </c>
      <c r="AF2914" s="166">
        <f>VLOOKUP(L2914,Schnitt6!L:P,3,0)</f>
        <v>0</v>
      </c>
    </row>
    <row r="2915" spans="12:32" x14ac:dyDescent="0.25">
      <c r="L2915" s="264">
        <f>Member!A2915</f>
        <v>0</v>
      </c>
      <c r="S2915" s="166">
        <f>VLOOKUP(L2915,Schnitt1!L:P,2,0)</f>
        <v>0</v>
      </c>
      <c r="T2915" s="166">
        <f>VLOOKUP(L2915,Schnitt2!L:P,2,0)</f>
        <v>0</v>
      </c>
      <c r="U2915" s="166">
        <f>VLOOKUP(L2915,Schnitt3!L:P,2,0)</f>
        <v>0</v>
      </c>
      <c r="V2915" s="166">
        <f>VLOOKUP(L2915,Schnitt4!L:P,2,0)</f>
        <v>0</v>
      </c>
      <c r="W2915" s="166">
        <f>VLOOKUP(L2915,Schnitt5!L:P,2,0)</f>
        <v>0</v>
      </c>
      <c r="X2915" s="166">
        <f>VLOOKUP(L2915,Schnitt6!L:P,2,0)</f>
        <v>0</v>
      </c>
      <c r="AA2915" s="166">
        <f>VLOOKUP(L2915,Schnitt1!L:P,3,0)</f>
        <v>0</v>
      </c>
      <c r="AB2915" s="166">
        <f>VLOOKUP(L2915,Schnitt2!L:P,3,0)</f>
        <v>0</v>
      </c>
      <c r="AC2915" s="166">
        <f>VLOOKUP(L2915,Schnitt3!L:P,3,0)</f>
        <v>0</v>
      </c>
      <c r="AD2915" s="166">
        <f>VLOOKUP(L2915,Schnitt4!L:P,3,0)</f>
        <v>0</v>
      </c>
      <c r="AE2915" s="166">
        <f>VLOOKUP(L2915,Schnitt5!L:P,3,0)</f>
        <v>0</v>
      </c>
      <c r="AF2915" s="166">
        <f>VLOOKUP(L2915,Schnitt6!L:P,3,0)</f>
        <v>0</v>
      </c>
    </row>
    <row r="2916" spans="12:32" x14ac:dyDescent="0.25">
      <c r="L2916" s="264">
        <f>Member!A2916</f>
        <v>0</v>
      </c>
      <c r="S2916" s="166">
        <f>VLOOKUP(L2916,Schnitt1!L:P,2,0)</f>
        <v>0</v>
      </c>
      <c r="T2916" s="166">
        <f>VLOOKUP(L2916,Schnitt2!L:P,2,0)</f>
        <v>0</v>
      </c>
      <c r="U2916" s="166">
        <f>VLOOKUP(L2916,Schnitt3!L:P,2,0)</f>
        <v>0</v>
      </c>
      <c r="V2916" s="166">
        <f>VLOOKUP(L2916,Schnitt4!L:P,2,0)</f>
        <v>0</v>
      </c>
      <c r="W2916" s="166">
        <f>VLOOKUP(L2916,Schnitt5!L:P,2,0)</f>
        <v>0</v>
      </c>
      <c r="X2916" s="166">
        <f>VLOOKUP(L2916,Schnitt6!L:P,2,0)</f>
        <v>0</v>
      </c>
      <c r="AA2916" s="166">
        <f>VLOOKUP(L2916,Schnitt1!L:P,3,0)</f>
        <v>0</v>
      </c>
      <c r="AB2916" s="166">
        <f>VLOOKUP(L2916,Schnitt2!L:P,3,0)</f>
        <v>0</v>
      </c>
      <c r="AC2916" s="166">
        <f>VLOOKUP(L2916,Schnitt3!L:P,3,0)</f>
        <v>0</v>
      </c>
      <c r="AD2916" s="166">
        <f>VLOOKUP(L2916,Schnitt4!L:P,3,0)</f>
        <v>0</v>
      </c>
      <c r="AE2916" s="166">
        <f>VLOOKUP(L2916,Schnitt5!L:P,3,0)</f>
        <v>0</v>
      </c>
      <c r="AF2916" s="166">
        <f>VLOOKUP(L2916,Schnitt6!L:P,3,0)</f>
        <v>0</v>
      </c>
    </row>
    <row r="2917" spans="12:32" x14ac:dyDescent="0.25">
      <c r="L2917" s="264">
        <f>Member!A2917</f>
        <v>0</v>
      </c>
      <c r="S2917" s="166">
        <f>VLOOKUP(L2917,Schnitt1!L:P,2,0)</f>
        <v>0</v>
      </c>
      <c r="T2917" s="166">
        <f>VLOOKUP(L2917,Schnitt2!L:P,2,0)</f>
        <v>0</v>
      </c>
      <c r="U2917" s="166">
        <f>VLOOKUP(L2917,Schnitt3!L:P,2,0)</f>
        <v>0</v>
      </c>
      <c r="V2917" s="166">
        <f>VLOOKUP(L2917,Schnitt4!L:P,2,0)</f>
        <v>0</v>
      </c>
      <c r="W2917" s="166">
        <f>VLOOKUP(L2917,Schnitt5!L:P,2,0)</f>
        <v>0</v>
      </c>
      <c r="X2917" s="166">
        <f>VLOOKUP(L2917,Schnitt6!L:P,2,0)</f>
        <v>0</v>
      </c>
      <c r="AA2917" s="166">
        <f>VLOOKUP(L2917,Schnitt1!L:P,3,0)</f>
        <v>0</v>
      </c>
      <c r="AB2917" s="166">
        <f>VLOOKUP(L2917,Schnitt2!L:P,3,0)</f>
        <v>0</v>
      </c>
      <c r="AC2917" s="166">
        <f>VLOOKUP(L2917,Schnitt3!L:P,3,0)</f>
        <v>0</v>
      </c>
      <c r="AD2917" s="166">
        <f>VLOOKUP(L2917,Schnitt4!L:P,3,0)</f>
        <v>0</v>
      </c>
      <c r="AE2917" s="166">
        <f>VLOOKUP(L2917,Schnitt5!L:P,3,0)</f>
        <v>0</v>
      </c>
      <c r="AF2917" s="166">
        <f>VLOOKUP(L2917,Schnitt6!L:P,3,0)</f>
        <v>0</v>
      </c>
    </row>
    <row r="2918" spans="12:32" x14ac:dyDescent="0.25">
      <c r="L2918" s="264">
        <f>Member!A2918</f>
        <v>0</v>
      </c>
      <c r="S2918" s="166">
        <f>VLOOKUP(L2918,Schnitt1!L:P,2,0)</f>
        <v>0</v>
      </c>
      <c r="T2918" s="166">
        <f>VLOOKUP(L2918,Schnitt2!L:P,2,0)</f>
        <v>0</v>
      </c>
      <c r="U2918" s="166">
        <f>VLOOKUP(L2918,Schnitt3!L:P,2,0)</f>
        <v>0</v>
      </c>
      <c r="V2918" s="166">
        <f>VLOOKUP(L2918,Schnitt4!L:P,2,0)</f>
        <v>0</v>
      </c>
      <c r="W2918" s="166">
        <f>VLOOKUP(L2918,Schnitt5!L:P,2,0)</f>
        <v>0</v>
      </c>
      <c r="X2918" s="166">
        <f>VLOOKUP(L2918,Schnitt6!L:P,2,0)</f>
        <v>0</v>
      </c>
      <c r="AA2918" s="166">
        <f>VLOOKUP(L2918,Schnitt1!L:P,3,0)</f>
        <v>0</v>
      </c>
      <c r="AB2918" s="166">
        <f>VLOOKUP(L2918,Schnitt2!L:P,3,0)</f>
        <v>0</v>
      </c>
      <c r="AC2918" s="166">
        <f>VLOOKUP(L2918,Schnitt3!L:P,3,0)</f>
        <v>0</v>
      </c>
      <c r="AD2918" s="166">
        <f>VLOOKUP(L2918,Schnitt4!L:P,3,0)</f>
        <v>0</v>
      </c>
      <c r="AE2918" s="166">
        <f>VLOOKUP(L2918,Schnitt5!L:P,3,0)</f>
        <v>0</v>
      </c>
      <c r="AF2918" s="166">
        <f>VLOOKUP(L2918,Schnitt6!L:P,3,0)</f>
        <v>0</v>
      </c>
    </row>
    <row r="2919" spans="12:32" x14ac:dyDescent="0.25">
      <c r="L2919" s="264">
        <f>Member!A2919</f>
        <v>0</v>
      </c>
      <c r="S2919" s="166">
        <f>VLOOKUP(L2919,Schnitt1!L:P,2,0)</f>
        <v>0</v>
      </c>
      <c r="T2919" s="166">
        <f>VLOOKUP(L2919,Schnitt2!L:P,2,0)</f>
        <v>0</v>
      </c>
      <c r="U2919" s="166">
        <f>VLOOKUP(L2919,Schnitt3!L:P,2,0)</f>
        <v>0</v>
      </c>
      <c r="V2919" s="166">
        <f>VLOOKUP(L2919,Schnitt4!L:P,2,0)</f>
        <v>0</v>
      </c>
      <c r="W2919" s="166">
        <f>VLOOKUP(L2919,Schnitt5!L:P,2,0)</f>
        <v>0</v>
      </c>
      <c r="X2919" s="166">
        <f>VLOOKUP(L2919,Schnitt6!L:P,2,0)</f>
        <v>0</v>
      </c>
      <c r="AA2919" s="166">
        <f>VLOOKUP(L2919,Schnitt1!L:P,3,0)</f>
        <v>0</v>
      </c>
      <c r="AB2919" s="166">
        <f>VLOOKUP(L2919,Schnitt2!L:P,3,0)</f>
        <v>0</v>
      </c>
      <c r="AC2919" s="166">
        <f>VLOOKUP(L2919,Schnitt3!L:P,3,0)</f>
        <v>0</v>
      </c>
      <c r="AD2919" s="166">
        <f>VLOOKUP(L2919,Schnitt4!L:P,3,0)</f>
        <v>0</v>
      </c>
      <c r="AE2919" s="166">
        <f>VLOOKUP(L2919,Schnitt5!L:P,3,0)</f>
        <v>0</v>
      </c>
      <c r="AF2919" s="166">
        <f>VLOOKUP(L2919,Schnitt6!L:P,3,0)</f>
        <v>0</v>
      </c>
    </row>
    <row r="2920" spans="12:32" x14ac:dyDescent="0.25">
      <c r="L2920" s="264">
        <f>Member!A2920</f>
        <v>0</v>
      </c>
      <c r="S2920" s="166">
        <f>VLOOKUP(L2920,Schnitt1!L:P,2,0)</f>
        <v>0</v>
      </c>
      <c r="T2920" s="166">
        <f>VLOOKUP(L2920,Schnitt2!L:P,2,0)</f>
        <v>0</v>
      </c>
      <c r="U2920" s="166">
        <f>VLOOKUP(L2920,Schnitt3!L:P,2,0)</f>
        <v>0</v>
      </c>
      <c r="V2920" s="166">
        <f>VLOOKUP(L2920,Schnitt4!L:P,2,0)</f>
        <v>0</v>
      </c>
      <c r="W2920" s="166">
        <f>VLOOKUP(L2920,Schnitt5!L:P,2,0)</f>
        <v>0</v>
      </c>
      <c r="X2920" s="166">
        <f>VLOOKUP(L2920,Schnitt6!L:P,2,0)</f>
        <v>0</v>
      </c>
      <c r="AA2920" s="166">
        <f>VLOOKUP(L2920,Schnitt1!L:P,3,0)</f>
        <v>0</v>
      </c>
      <c r="AB2920" s="166">
        <f>VLOOKUP(L2920,Schnitt2!L:P,3,0)</f>
        <v>0</v>
      </c>
      <c r="AC2920" s="166">
        <f>VLOOKUP(L2920,Schnitt3!L:P,3,0)</f>
        <v>0</v>
      </c>
      <c r="AD2920" s="166">
        <f>VLOOKUP(L2920,Schnitt4!L:P,3,0)</f>
        <v>0</v>
      </c>
      <c r="AE2920" s="166">
        <f>VLOOKUP(L2920,Schnitt5!L:P,3,0)</f>
        <v>0</v>
      </c>
      <c r="AF2920" s="166">
        <f>VLOOKUP(L2920,Schnitt6!L:P,3,0)</f>
        <v>0</v>
      </c>
    </row>
    <row r="2921" spans="12:32" x14ac:dyDescent="0.25">
      <c r="L2921" s="264">
        <f>Member!A2921</f>
        <v>0</v>
      </c>
      <c r="S2921" s="166">
        <f>VLOOKUP(L2921,Schnitt1!L:P,2,0)</f>
        <v>0</v>
      </c>
      <c r="T2921" s="166">
        <f>VLOOKUP(L2921,Schnitt2!L:P,2,0)</f>
        <v>0</v>
      </c>
      <c r="U2921" s="166">
        <f>VLOOKUP(L2921,Schnitt3!L:P,2,0)</f>
        <v>0</v>
      </c>
      <c r="V2921" s="166">
        <f>VLOOKUP(L2921,Schnitt4!L:P,2,0)</f>
        <v>0</v>
      </c>
      <c r="W2921" s="166">
        <f>VLOOKUP(L2921,Schnitt5!L:P,2,0)</f>
        <v>0</v>
      </c>
      <c r="X2921" s="166">
        <f>VLOOKUP(L2921,Schnitt6!L:P,2,0)</f>
        <v>0</v>
      </c>
      <c r="AA2921" s="166">
        <f>VLOOKUP(L2921,Schnitt1!L:P,3,0)</f>
        <v>0</v>
      </c>
      <c r="AB2921" s="166">
        <f>VLOOKUP(L2921,Schnitt2!L:P,3,0)</f>
        <v>0</v>
      </c>
      <c r="AC2921" s="166">
        <f>VLOOKUP(L2921,Schnitt3!L:P,3,0)</f>
        <v>0</v>
      </c>
      <c r="AD2921" s="166">
        <f>VLOOKUP(L2921,Schnitt4!L:P,3,0)</f>
        <v>0</v>
      </c>
      <c r="AE2921" s="166">
        <f>VLOOKUP(L2921,Schnitt5!L:P,3,0)</f>
        <v>0</v>
      </c>
      <c r="AF2921" s="166">
        <f>VLOOKUP(L2921,Schnitt6!L:P,3,0)</f>
        <v>0</v>
      </c>
    </row>
    <row r="2922" spans="12:32" x14ac:dyDescent="0.25">
      <c r="L2922" s="264">
        <f>Member!A2922</f>
        <v>0</v>
      </c>
      <c r="S2922" s="166">
        <f>VLOOKUP(L2922,Schnitt1!L:P,2,0)</f>
        <v>0</v>
      </c>
      <c r="T2922" s="166">
        <f>VLOOKUP(L2922,Schnitt2!L:P,2,0)</f>
        <v>0</v>
      </c>
      <c r="U2922" s="166">
        <f>VLOOKUP(L2922,Schnitt3!L:P,2,0)</f>
        <v>0</v>
      </c>
      <c r="V2922" s="166">
        <f>VLOOKUP(L2922,Schnitt4!L:P,2,0)</f>
        <v>0</v>
      </c>
      <c r="W2922" s="166">
        <f>VLOOKUP(L2922,Schnitt5!L:P,2,0)</f>
        <v>0</v>
      </c>
      <c r="X2922" s="166">
        <f>VLOOKUP(L2922,Schnitt6!L:P,2,0)</f>
        <v>0</v>
      </c>
      <c r="AA2922" s="166">
        <f>VLOOKUP(L2922,Schnitt1!L:P,3,0)</f>
        <v>0</v>
      </c>
      <c r="AB2922" s="166">
        <f>VLOOKUP(L2922,Schnitt2!L:P,3,0)</f>
        <v>0</v>
      </c>
      <c r="AC2922" s="166">
        <f>VLOOKUP(L2922,Schnitt3!L:P,3,0)</f>
        <v>0</v>
      </c>
      <c r="AD2922" s="166">
        <f>VLOOKUP(L2922,Schnitt4!L:P,3,0)</f>
        <v>0</v>
      </c>
      <c r="AE2922" s="166">
        <f>VLOOKUP(L2922,Schnitt5!L:P,3,0)</f>
        <v>0</v>
      </c>
      <c r="AF2922" s="166">
        <f>VLOOKUP(L2922,Schnitt6!L:P,3,0)</f>
        <v>0</v>
      </c>
    </row>
    <row r="2923" spans="12:32" x14ac:dyDescent="0.25">
      <c r="L2923" s="264">
        <f>Member!A2923</f>
        <v>0</v>
      </c>
      <c r="S2923" s="166">
        <f>VLOOKUP(L2923,Schnitt1!L:P,2,0)</f>
        <v>0</v>
      </c>
      <c r="T2923" s="166">
        <f>VLOOKUP(L2923,Schnitt2!L:P,2,0)</f>
        <v>0</v>
      </c>
      <c r="U2923" s="166">
        <f>VLOOKUP(L2923,Schnitt3!L:P,2,0)</f>
        <v>0</v>
      </c>
      <c r="V2923" s="166">
        <f>VLOOKUP(L2923,Schnitt4!L:P,2,0)</f>
        <v>0</v>
      </c>
      <c r="W2923" s="166">
        <f>VLOOKUP(L2923,Schnitt5!L:P,2,0)</f>
        <v>0</v>
      </c>
      <c r="X2923" s="166">
        <f>VLOOKUP(L2923,Schnitt6!L:P,2,0)</f>
        <v>0</v>
      </c>
      <c r="AA2923" s="166">
        <f>VLOOKUP(L2923,Schnitt1!L:P,3,0)</f>
        <v>0</v>
      </c>
      <c r="AB2923" s="166">
        <f>VLOOKUP(L2923,Schnitt2!L:P,3,0)</f>
        <v>0</v>
      </c>
      <c r="AC2923" s="166">
        <f>VLOOKUP(L2923,Schnitt3!L:P,3,0)</f>
        <v>0</v>
      </c>
      <c r="AD2923" s="166">
        <f>VLOOKUP(L2923,Schnitt4!L:P,3,0)</f>
        <v>0</v>
      </c>
      <c r="AE2923" s="166">
        <f>VLOOKUP(L2923,Schnitt5!L:P,3,0)</f>
        <v>0</v>
      </c>
      <c r="AF2923" s="166">
        <f>VLOOKUP(L2923,Schnitt6!L:P,3,0)</f>
        <v>0</v>
      </c>
    </row>
    <row r="2924" spans="12:32" x14ac:dyDescent="0.25">
      <c r="L2924" s="264">
        <f>Member!A2924</f>
        <v>0</v>
      </c>
      <c r="S2924" s="166">
        <f>VLOOKUP(L2924,Schnitt1!L:P,2,0)</f>
        <v>0</v>
      </c>
      <c r="T2924" s="166">
        <f>VLOOKUP(L2924,Schnitt2!L:P,2,0)</f>
        <v>0</v>
      </c>
      <c r="U2924" s="166">
        <f>VLOOKUP(L2924,Schnitt3!L:P,2,0)</f>
        <v>0</v>
      </c>
      <c r="V2924" s="166">
        <f>VLOOKUP(L2924,Schnitt4!L:P,2,0)</f>
        <v>0</v>
      </c>
      <c r="W2924" s="166">
        <f>VLOOKUP(L2924,Schnitt5!L:P,2,0)</f>
        <v>0</v>
      </c>
      <c r="X2924" s="166">
        <f>VLOOKUP(L2924,Schnitt6!L:P,2,0)</f>
        <v>0</v>
      </c>
      <c r="AA2924" s="166">
        <f>VLOOKUP(L2924,Schnitt1!L:P,3,0)</f>
        <v>0</v>
      </c>
      <c r="AB2924" s="166">
        <f>VLOOKUP(L2924,Schnitt2!L:P,3,0)</f>
        <v>0</v>
      </c>
      <c r="AC2924" s="166">
        <f>VLOOKUP(L2924,Schnitt3!L:P,3,0)</f>
        <v>0</v>
      </c>
      <c r="AD2924" s="166">
        <f>VLOOKUP(L2924,Schnitt4!L:P,3,0)</f>
        <v>0</v>
      </c>
      <c r="AE2924" s="166">
        <f>VLOOKUP(L2924,Schnitt5!L:P,3,0)</f>
        <v>0</v>
      </c>
      <c r="AF2924" s="166">
        <f>VLOOKUP(L2924,Schnitt6!L:P,3,0)</f>
        <v>0</v>
      </c>
    </row>
    <row r="2925" spans="12:32" x14ac:dyDescent="0.25">
      <c r="L2925" s="264">
        <f>Member!A2925</f>
        <v>0</v>
      </c>
      <c r="S2925" s="166">
        <f>VLOOKUP(L2925,Schnitt1!L:P,2,0)</f>
        <v>0</v>
      </c>
      <c r="T2925" s="166">
        <f>VLOOKUP(L2925,Schnitt2!L:P,2,0)</f>
        <v>0</v>
      </c>
      <c r="U2925" s="166">
        <f>VLOOKUP(L2925,Schnitt3!L:P,2,0)</f>
        <v>0</v>
      </c>
      <c r="V2925" s="166">
        <f>VLOOKUP(L2925,Schnitt4!L:P,2,0)</f>
        <v>0</v>
      </c>
      <c r="W2925" s="166">
        <f>VLOOKUP(L2925,Schnitt5!L:P,2,0)</f>
        <v>0</v>
      </c>
      <c r="X2925" s="166">
        <f>VLOOKUP(L2925,Schnitt6!L:P,2,0)</f>
        <v>0</v>
      </c>
      <c r="AA2925" s="166">
        <f>VLOOKUP(L2925,Schnitt1!L:P,3,0)</f>
        <v>0</v>
      </c>
      <c r="AB2925" s="166">
        <f>VLOOKUP(L2925,Schnitt2!L:P,3,0)</f>
        <v>0</v>
      </c>
      <c r="AC2925" s="166">
        <f>VLOOKUP(L2925,Schnitt3!L:P,3,0)</f>
        <v>0</v>
      </c>
      <c r="AD2925" s="166">
        <f>VLOOKUP(L2925,Schnitt4!L:P,3,0)</f>
        <v>0</v>
      </c>
      <c r="AE2925" s="166">
        <f>VLOOKUP(L2925,Schnitt5!L:P,3,0)</f>
        <v>0</v>
      </c>
      <c r="AF2925" s="166">
        <f>VLOOKUP(L2925,Schnitt6!L:P,3,0)</f>
        <v>0</v>
      </c>
    </row>
    <row r="2926" spans="12:32" x14ac:dyDescent="0.25">
      <c r="L2926" s="264">
        <f>Member!A2926</f>
        <v>0</v>
      </c>
      <c r="S2926" s="166">
        <f>VLOOKUP(L2926,Schnitt1!L:P,2,0)</f>
        <v>0</v>
      </c>
      <c r="T2926" s="166">
        <f>VLOOKUP(L2926,Schnitt2!L:P,2,0)</f>
        <v>0</v>
      </c>
      <c r="U2926" s="166">
        <f>VLOOKUP(L2926,Schnitt3!L:P,2,0)</f>
        <v>0</v>
      </c>
      <c r="V2926" s="166">
        <f>VLOOKUP(L2926,Schnitt4!L:P,2,0)</f>
        <v>0</v>
      </c>
      <c r="W2926" s="166">
        <f>VLOOKUP(L2926,Schnitt5!L:P,2,0)</f>
        <v>0</v>
      </c>
      <c r="X2926" s="166">
        <f>VLOOKUP(L2926,Schnitt6!L:P,2,0)</f>
        <v>0</v>
      </c>
      <c r="AA2926" s="166">
        <f>VLOOKUP(L2926,Schnitt1!L:P,3,0)</f>
        <v>0</v>
      </c>
      <c r="AB2926" s="166">
        <f>VLOOKUP(L2926,Schnitt2!L:P,3,0)</f>
        <v>0</v>
      </c>
      <c r="AC2926" s="166">
        <f>VLOOKUP(L2926,Schnitt3!L:P,3,0)</f>
        <v>0</v>
      </c>
      <c r="AD2926" s="166">
        <f>VLOOKUP(L2926,Schnitt4!L:P,3,0)</f>
        <v>0</v>
      </c>
      <c r="AE2926" s="166">
        <f>VLOOKUP(L2926,Schnitt5!L:P,3,0)</f>
        <v>0</v>
      </c>
      <c r="AF2926" s="166">
        <f>VLOOKUP(L2926,Schnitt6!L:P,3,0)</f>
        <v>0</v>
      </c>
    </row>
    <row r="2927" spans="12:32" x14ac:dyDescent="0.25">
      <c r="L2927" s="264">
        <f>Member!A2927</f>
        <v>0</v>
      </c>
      <c r="S2927" s="166">
        <f>VLOOKUP(L2927,Schnitt1!L:P,2,0)</f>
        <v>0</v>
      </c>
      <c r="T2927" s="166">
        <f>VLOOKUP(L2927,Schnitt2!L:P,2,0)</f>
        <v>0</v>
      </c>
      <c r="U2927" s="166">
        <f>VLOOKUP(L2927,Schnitt3!L:P,2,0)</f>
        <v>0</v>
      </c>
      <c r="V2927" s="166">
        <f>VLOOKUP(L2927,Schnitt4!L:P,2,0)</f>
        <v>0</v>
      </c>
      <c r="W2927" s="166">
        <f>VLOOKUP(L2927,Schnitt5!L:P,2,0)</f>
        <v>0</v>
      </c>
      <c r="X2927" s="166">
        <f>VLOOKUP(L2927,Schnitt6!L:P,2,0)</f>
        <v>0</v>
      </c>
      <c r="AA2927" s="166">
        <f>VLOOKUP(L2927,Schnitt1!L:P,3,0)</f>
        <v>0</v>
      </c>
      <c r="AB2927" s="166">
        <f>VLOOKUP(L2927,Schnitt2!L:P,3,0)</f>
        <v>0</v>
      </c>
      <c r="AC2927" s="166">
        <f>VLOOKUP(L2927,Schnitt3!L:P,3,0)</f>
        <v>0</v>
      </c>
      <c r="AD2927" s="166">
        <f>VLOOKUP(L2927,Schnitt4!L:P,3,0)</f>
        <v>0</v>
      </c>
      <c r="AE2927" s="166">
        <f>VLOOKUP(L2927,Schnitt5!L:P,3,0)</f>
        <v>0</v>
      </c>
      <c r="AF2927" s="166">
        <f>VLOOKUP(L2927,Schnitt6!L:P,3,0)</f>
        <v>0</v>
      </c>
    </row>
    <row r="2928" spans="12:32" x14ac:dyDescent="0.25">
      <c r="L2928" s="264">
        <f>Member!A2928</f>
        <v>0</v>
      </c>
      <c r="S2928" s="166">
        <f>VLOOKUP(L2928,Schnitt1!L:P,2,0)</f>
        <v>0</v>
      </c>
      <c r="T2928" s="166">
        <f>VLOOKUP(L2928,Schnitt2!L:P,2,0)</f>
        <v>0</v>
      </c>
      <c r="U2928" s="166">
        <f>VLOOKUP(L2928,Schnitt3!L:P,2,0)</f>
        <v>0</v>
      </c>
      <c r="V2928" s="166">
        <f>VLOOKUP(L2928,Schnitt4!L:P,2,0)</f>
        <v>0</v>
      </c>
      <c r="W2928" s="166">
        <f>VLOOKUP(L2928,Schnitt5!L:P,2,0)</f>
        <v>0</v>
      </c>
      <c r="X2928" s="166">
        <f>VLOOKUP(L2928,Schnitt6!L:P,2,0)</f>
        <v>0</v>
      </c>
      <c r="AA2928" s="166">
        <f>VLOOKUP(L2928,Schnitt1!L:P,3,0)</f>
        <v>0</v>
      </c>
      <c r="AB2928" s="166">
        <f>VLOOKUP(L2928,Schnitt2!L:P,3,0)</f>
        <v>0</v>
      </c>
      <c r="AC2928" s="166">
        <f>VLOOKUP(L2928,Schnitt3!L:P,3,0)</f>
        <v>0</v>
      </c>
      <c r="AD2928" s="166">
        <f>VLOOKUP(L2928,Schnitt4!L:P,3,0)</f>
        <v>0</v>
      </c>
      <c r="AE2928" s="166">
        <f>VLOOKUP(L2928,Schnitt5!L:P,3,0)</f>
        <v>0</v>
      </c>
      <c r="AF2928" s="166">
        <f>VLOOKUP(L2928,Schnitt6!L:P,3,0)</f>
        <v>0</v>
      </c>
    </row>
    <row r="2929" spans="12:32" x14ac:dyDescent="0.25">
      <c r="L2929" s="264">
        <f>Member!A2929</f>
        <v>0</v>
      </c>
      <c r="S2929" s="166">
        <f>VLOOKUP(L2929,Schnitt1!L:P,2,0)</f>
        <v>0</v>
      </c>
      <c r="T2929" s="166">
        <f>VLOOKUP(L2929,Schnitt2!L:P,2,0)</f>
        <v>0</v>
      </c>
      <c r="U2929" s="166">
        <f>VLOOKUP(L2929,Schnitt3!L:P,2,0)</f>
        <v>0</v>
      </c>
      <c r="V2929" s="166">
        <f>VLOOKUP(L2929,Schnitt4!L:P,2,0)</f>
        <v>0</v>
      </c>
      <c r="W2929" s="166">
        <f>VLOOKUP(L2929,Schnitt5!L:P,2,0)</f>
        <v>0</v>
      </c>
      <c r="X2929" s="166">
        <f>VLOOKUP(L2929,Schnitt6!L:P,2,0)</f>
        <v>0</v>
      </c>
      <c r="AA2929" s="166">
        <f>VLOOKUP(L2929,Schnitt1!L:P,3,0)</f>
        <v>0</v>
      </c>
      <c r="AB2929" s="166">
        <f>VLOOKUP(L2929,Schnitt2!L:P,3,0)</f>
        <v>0</v>
      </c>
      <c r="AC2929" s="166">
        <f>VLOOKUP(L2929,Schnitt3!L:P,3,0)</f>
        <v>0</v>
      </c>
      <c r="AD2929" s="166">
        <f>VLOOKUP(L2929,Schnitt4!L:P,3,0)</f>
        <v>0</v>
      </c>
      <c r="AE2929" s="166">
        <f>VLOOKUP(L2929,Schnitt5!L:P,3,0)</f>
        <v>0</v>
      </c>
      <c r="AF2929" s="166">
        <f>VLOOKUP(L2929,Schnitt6!L:P,3,0)</f>
        <v>0</v>
      </c>
    </row>
    <row r="2930" spans="12:32" x14ac:dyDescent="0.25">
      <c r="L2930" s="264">
        <f>Member!A2930</f>
        <v>0</v>
      </c>
      <c r="S2930" s="166">
        <f>VLOOKUP(L2930,Schnitt1!L:P,2,0)</f>
        <v>0</v>
      </c>
      <c r="T2930" s="166">
        <f>VLOOKUP(L2930,Schnitt2!L:P,2,0)</f>
        <v>0</v>
      </c>
      <c r="U2930" s="166">
        <f>VLOOKUP(L2930,Schnitt3!L:P,2,0)</f>
        <v>0</v>
      </c>
      <c r="V2930" s="166">
        <f>VLOOKUP(L2930,Schnitt4!L:P,2,0)</f>
        <v>0</v>
      </c>
      <c r="W2930" s="166">
        <f>VLOOKUP(L2930,Schnitt5!L:P,2,0)</f>
        <v>0</v>
      </c>
      <c r="X2930" s="166">
        <f>VLOOKUP(L2930,Schnitt6!L:P,2,0)</f>
        <v>0</v>
      </c>
      <c r="AA2930" s="166">
        <f>VLOOKUP(L2930,Schnitt1!L:P,3,0)</f>
        <v>0</v>
      </c>
      <c r="AB2930" s="166">
        <f>VLOOKUP(L2930,Schnitt2!L:P,3,0)</f>
        <v>0</v>
      </c>
      <c r="AC2930" s="166">
        <f>VLOOKUP(L2930,Schnitt3!L:P,3,0)</f>
        <v>0</v>
      </c>
      <c r="AD2930" s="166">
        <f>VLOOKUP(L2930,Schnitt4!L:P,3,0)</f>
        <v>0</v>
      </c>
      <c r="AE2930" s="166">
        <f>VLOOKUP(L2930,Schnitt5!L:P,3,0)</f>
        <v>0</v>
      </c>
      <c r="AF2930" s="166">
        <f>VLOOKUP(L2930,Schnitt6!L:P,3,0)</f>
        <v>0</v>
      </c>
    </row>
    <row r="2931" spans="12:32" x14ac:dyDescent="0.25">
      <c r="L2931" s="264">
        <f>Member!A2931</f>
        <v>0</v>
      </c>
      <c r="S2931" s="166">
        <f>VLOOKUP(L2931,Schnitt1!L:P,2,0)</f>
        <v>0</v>
      </c>
      <c r="T2931" s="166">
        <f>VLOOKUP(L2931,Schnitt2!L:P,2,0)</f>
        <v>0</v>
      </c>
      <c r="U2931" s="166">
        <f>VLOOKUP(L2931,Schnitt3!L:P,2,0)</f>
        <v>0</v>
      </c>
      <c r="V2931" s="166">
        <f>VLOOKUP(L2931,Schnitt4!L:P,2,0)</f>
        <v>0</v>
      </c>
      <c r="W2931" s="166">
        <f>VLOOKUP(L2931,Schnitt5!L:P,2,0)</f>
        <v>0</v>
      </c>
      <c r="X2931" s="166">
        <f>VLOOKUP(L2931,Schnitt6!L:P,2,0)</f>
        <v>0</v>
      </c>
      <c r="AA2931" s="166">
        <f>VLOOKUP(L2931,Schnitt1!L:P,3,0)</f>
        <v>0</v>
      </c>
      <c r="AB2931" s="166">
        <f>VLOOKUP(L2931,Schnitt2!L:P,3,0)</f>
        <v>0</v>
      </c>
      <c r="AC2931" s="166">
        <f>VLOOKUP(L2931,Schnitt3!L:P,3,0)</f>
        <v>0</v>
      </c>
      <c r="AD2931" s="166">
        <f>VLOOKUP(L2931,Schnitt4!L:P,3,0)</f>
        <v>0</v>
      </c>
      <c r="AE2931" s="166">
        <f>VLOOKUP(L2931,Schnitt5!L:P,3,0)</f>
        <v>0</v>
      </c>
      <c r="AF2931" s="166">
        <f>VLOOKUP(L2931,Schnitt6!L:P,3,0)</f>
        <v>0</v>
      </c>
    </row>
    <row r="2932" spans="12:32" x14ac:dyDescent="0.25">
      <c r="L2932" s="264">
        <f>Member!A2932</f>
        <v>0</v>
      </c>
      <c r="S2932" s="166">
        <f>VLOOKUP(L2932,Schnitt1!L:P,2,0)</f>
        <v>0</v>
      </c>
      <c r="T2932" s="166">
        <f>VLOOKUP(L2932,Schnitt2!L:P,2,0)</f>
        <v>0</v>
      </c>
      <c r="U2932" s="166">
        <f>VLOOKUP(L2932,Schnitt3!L:P,2,0)</f>
        <v>0</v>
      </c>
      <c r="V2932" s="166">
        <f>VLOOKUP(L2932,Schnitt4!L:P,2,0)</f>
        <v>0</v>
      </c>
      <c r="W2932" s="166">
        <f>VLOOKUP(L2932,Schnitt5!L:P,2,0)</f>
        <v>0</v>
      </c>
      <c r="X2932" s="166">
        <f>VLOOKUP(L2932,Schnitt6!L:P,2,0)</f>
        <v>0</v>
      </c>
      <c r="AA2932" s="166">
        <f>VLOOKUP(L2932,Schnitt1!L:P,3,0)</f>
        <v>0</v>
      </c>
      <c r="AB2932" s="166">
        <f>VLOOKUP(L2932,Schnitt2!L:P,3,0)</f>
        <v>0</v>
      </c>
      <c r="AC2932" s="166">
        <f>VLOOKUP(L2932,Schnitt3!L:P,3,0)</f>
        <v>0</v>
      </c>
      <c r="AD2932" s="166">
        <f>VLOOKUP(L2932,Schnitt4!L:P,3,0)</f>
        <v>0</v>
      </c>
      <c r="AE2932" s="166">
        <f>VLOOKUP(L2932,Schnitt5!L:P,3,0)</f>
        <v>0</v>
      </c>
      <c r="AF2932" s="166">
        <f>VLOOKUP(L2932,Schnitt6!L:P,3,0)</f>
        <v>0</v>
      </c>
    </row>
    <row r="2933" spans="12:32" x14ac:dyDescent="0.25">
      <c r="L2933" s="264">
        <f>Member!A2933</f>
        <v>0</v>
      </c>
      <c r="S2933" s="166">
        <f>VLOOKUP(L2933,Schnitt1!L:P,2,0)</f>
        <v>0</v>
      </c>
      <c r="T2933" s="166">
        <f>VLOOKUP(L2933,Schnitt2!L:P,2,0)</f>
        <v>0</v>
      </c>
      <c r="U2933" s="166">
        <f>VLOOKUP(L2933,Schnitt3!L:P,2,0)</f>
        <v>0</v>
      </c>
      <c r="V2933" s="166">
        <f>VLOOKUP(L2933,Schnitt4!L:P,2,0)</f>
        <v>0</v>
      </c>
      <c r="W2933" s="166">
        <f>VLOOKUP(L2933,Schnitt5!L:P,2,0)</f>
        <v>0</v>
      </c>
      <c r="X2933" s="166">
        <f>VLOOKUP(L2933,Schnitt6!L:P,2,0)</f>
        <v>0</v>
      </c>
      <c r="AA2933" s="166">
        <f>VLOOKUP(L2933,Schnitt1!L:P,3,0)</f>
        <v>0</v>
      </c>
      <c r="AB2933" s="166">
        <f>VLOOKUP(L2933,Schnitt2!L:P,3,0)</f>
        <v>0</v>
      </c>
      <c r="AC2933" s="166">
        <f>VLOOKUP(L2933,Schnitt3!L:P,3,0)</f>
        <v>0</v>
      </c>
      <c r="AD2933" s="166">
        <f>VLOOKUP(L2933,Schnitt4!L:P,3,0)</f>
        <v>0</v>
      </c>
      <c r="AE2933" s="166">
        <f>VLOOKUP(L2933,Schnitt5!L:P,3,0)</f>
        <v>0</v>
      </c>
      <c r="AF2933" s="166">
        <f>VLOOKUP(L2933,Schnitt6!L:P,3,0)</f>
        <v>0</v>
      </c>
    </row>
    <row r="2934" spans="12:32" x14ac:dyDescent="0.25">
      <c r="L2934" s="264">
        <f>Member!A2934</f>
        <v>0</v>
      </c>
      <c r="S2934" s="166">
        <f>VLOOKUP(L2934,Schnitt1!L:P,2,0)</f>
        <v>0</v>
      </c>
      <c r="T2934" s="166">
        <f>VLOOKUP(L2934,Schnitt2!L:P,2,0)</f>
        <v>0</v>
      </c>
      <c r="U2934" s="166">
        <f>VLOOKUP(L2934,Schnitt3!L:P,2,0)</f>
        <v>0</v>
      </c>
      <c r="V2934" s="166">
        <f>VLOOKUP(L2934,Schnitt4!L:P,2,0)</f>
        <v>0</v>
      </c>
      <c r="W2934" s="166">
        <f>VLOOKUP(L2934,Schnitt5!L:P,2,0)</f>
        <v>0</v>
      </c>
      <c r="X2934" s="166">
        <f>VLOOKUP(L2934,Schnitt6!L:P,2,0)</f>
        <v>0</v>
      </c>
      <c r="AA2934" s="166">
        <f>VLOOKUP(L2934,Schnitt1!L:P,3,0)</f>
        <v>0</v>
      </c>
      <c r="AB2934" s="166">
        <f>VLOOKUP(L2934,Schnitt2!L:P,3,0)</f>
        <v>0</v>
      </c>
      <c r="AC2934" s="166">
        <f>VLOOKUP(L2934,Schnitt3!L:P,3,0)</f>
        <v>0</v>
      </c>
      <c r="AD2934" s="166">
        <f>VLOOKUP(L2934,Schnitt4!L:P,3,0)</f>
        <v>0</v>
      </c>
      <c r="AE2934" s="166">
        <f>VLOOKUP(L2934,Schnitt5!L:P,3,0)</f>
        <v>0</v>
      </c>
      <c r="AF2934" s="166">
        <f>VLOOKUP(L2934,Schnitt6!L:P,3,0)</f>
        <v>0</v>
      </c>
    </row>
    <row r="2935" spans="12:32" x14ac:dyDescent="0.25">
      <c r="L2935" s="264">
        <f>Member!A2935</f>
        <v>0</v>
      </c>
      <c r="S2935" s="166">
        <f>VLOOKUP(L2935,Schnitt1!L:P,2,0)</f>
        <v>0</v>
      </c>
      <c r="T2935" s="166">
        <f>VLOOKUP(L2935,Schnitt2!L:P,2,0)</f>
        <v>0</v>
      </c>
      <c r="U2935" s="166">
        <f>VLOOKUP(L2935,Schnitt3!L:P,2,0)</f>
        <v>0</v>
      </c>
      <c r="V2935" s="166">
        <f>VLOOKUP(L2935,Schnitt4!L:P,2,0)</f>
        <v>0</v>
      </c>
      <c r="W2935" s="166">
        <f>VLOOKUP(L2935,Schnitt5!L:P,2,0)</f>
        <v>0</v>
      </c>
      <c r="X2935" s="166">
        <f>VLOOKUP(L2935,Schnitt6!L:P,2,0)</f>
        <v>0</v>
      </c>
      <c r="AA2935" s="166">
        <f>VLOOKUP(L2935,Schnitt1!L:P,3,0)</f>
        <v>0</v>
      </c>
      <c r="AB2935" s="166">
        <f>VLOOKUP(L2935,Schnitt2!L:P,3,0)</f>
        <v>0</v>
      </c>
      <c r="AC2935" s="166">
        <f>VLOOKUP(L2935,Schnitt3!L:P,3,0)</f>
        <v>0</v>
      </c>
      <c r="AD2935" s="166">
        <f>VLOOKUP(L2935,Schnitt4!L:P,3,0)</f>
        <v>0</v>
      </c>
      <c r="AE2935" s="166">
        <f>VLOOKUP(L2935,Schnitt5!L:P,3,0)</f>
        <v>0</v>
      </c>
      <c r="AF2935" s="166">
        <f>VLOOKUP(L2935,Schnitt6!L:P,3,0)</f>
        <v>0</v>
      </c>
    </row>
    <row r="2936" spans="12:32" x14ac:dyDescent="0.25">
      <c r="L2936" s="264">
        <f>Member!A2936</f>
        <v>0</v>
      </c>
      <c r="S2936" s="166">
        <f>VLOOKUP(L2936,Schnitt1!L:P,2,0)</f>
        <v>0</v>
      </c>
      <c r="T2936" s="166">
        <f>VLOOKUP(L2936,Schnitt2!L:P,2,0)</f>
        <v>0</v>
      </c>
      <c r="U2936" s="166">
        <f>VLOOKUP(L2936,Schnitt3!L:P,2,0)</f>
        <v>0</v>
      </c>
      <c r="V2936" s="166">
        <f>VLOOKUP(L2936,Schnitt4!L:P,2,0)</f>
        <v>0</v>
      </c>
      <c r="W2936" s="166">
        <f>VLOOKUP(L2936,Schnitt5!L:P,2,0)</f>
        <v>0</v>
      </c>
      <c r="X2936" s="166">
        <f>VLOOKUP(L2936,Schnitt6!L:P,2,0)</f>
        <v>0</v>
      </c>
      <c r="AA2936" s="166">
        <f>VLOOKUP(L2936,Schnitt1!L:P,3,0)</f>
        <v>0</v>
      </c>
      <c r="AB2936" s="166">
        <f>VLOOKUP(L2936,Schnitt2!L:P,3,0)</f>
        <v>0</v>
      </c>
      <c r="AC2936" s="166">
        <f>VLOOKUP(L2936,Schnitt3!L:P,3,0)</f>
        <v>0</v>
      </c>
      <c r="AD2936" s="166">
        <f>VLOOKUP(L2936,Schnitt4!L:P,3,0)</f>
        <v>0</v>
      </c>
      <c r="AE2936" s="166">
        <f>VLOOKUP(L2936,Schnitt5!L:P,3,0)</f>
        <v>0</v>
      </c>
      <c r="AF2936" s="166">
        <f>VLOOKUP(L2936,Schnitt6!L:P,3,0)</f>
        <v>0</v>
      </c>
    </row>
    <row r="2937" spans="12:32" x14ac:dyDescent="0.25">
      <c r="L2937" s="264">
        <f>Member!A2937</f>
        <v>0</v>
      </c>
      <c r="S2937" s="166">
        <f>VLOOKUP(L2937,Schnitt1!L:P,2,0)</f>
        <v>0</v>
      </c>
      <c r="T2937" s="166">
        <f>VLOOKUP(L2937,Schnitt2!L:P,2,0)</f>
        <v>0</v>
      </c>
      <c r="U2937" s="166">
        <f>VLOOKUP(L2937,Schnitt3!L:P,2,0)</f>
        <v>0</v>
      </c>
      <c r="V2937" s="166">
        <f>VLOOKUP(L2937,Schnitt4!L:P,2,0)</f>
        <v>0</v>
      </c>
      <c r="W2937" s="166">
        <f>VLOOKUP(L2937,Schnitt5!L:P,2,0)</f>
        <v>0</v>
      </c>
      <c r="X2937" s="166">
        <f>VLOOKUP(L2937,Schnitt6!L:P,2,0)</f>
        <v>0</v>
      </c>
      <c r="AA2937" s="166">
        <f>VLOOKUP(L2937,Schnitt1!L:P,3,0)</f>
        <v>0</v>
      </c>
      <c r="AB2937" s="166">
        <f>VLOOKUP(L2937,Schnitt2!L:P,3,0)</f>
        <v>0</v>
      </c>
      <c r="AC2937" s="166">
        <f>VLOOKUP(L2937,Schnitt3!L:P,3,0)</f>
        <v>0</v>
      </c>
      <c r="AD2937" s="166">
        <f>VLOOKUP(L2937,Schnitt4!L:P,3,0)</f>
        <v>0</v>
      </c>
      <c r="AE2937" s="166">
        <f>VLOOKUP(L2937,Schnitt5!L:P,3,0)</f>
        <v>0</v>
      </c>
      <c r="AF2937" s="166">
        <f>VLOOKUP(L2937,Schnitt6!L:P,3,0)</f>
        <v>0</v>
      </c>
    </row>
    <row r="2938" spans="12:32" x14ac:dyDescent="0.25">
      <c r="L2938" s="264">
        <f>Member!A2938</f>
        <v>0</v>
      </c>
      <c r="S2938" s="166">
        <f>VLOOKUP(L2938,Schnitt1!L:P,2,0)</f>
        <v>0</v>
      </c>
      <c r="T2938" s="166">
        <f>VLOOKUP(L2938,Schnitt2!L:P,2,0)</f>
        <v>0</v>
      </c>
      <c r="U2938" s="166">
        <f>VLOOKUP(L2938,Schnitt3!L:P,2,0)</f>
        <v>0</v>
      </c>
      <c r="V2938" s="166">
        <f>VLOOKUP(L2938,Schnitt4!L:P,2,0)</f>
        <v>0</v>
      </c>
      <c r="W2938" s="166">
        <f>VLOOKUP(L2938,Schnitt5!L:P,2,0)</f>
        <v>0</v>
      </c>
      <c r="X2938" s="166">
        <f>VLOOKUP(L2938,Schnitt6!L:P,2,0)</f>
        <v>0</v>
      </c>
      <c r="AA2938" s="166">
        <f>VLOOKUP(L2938,Schnitt1!L:P,3,0)</f>
        <v>0</v>
      </c>
      <c r="AB2938" s="166">
        <f>VLOOKUP(L2938,Schnitt2!L:P,3,0)</f>
        <v>0</v>
      </c>
      <c r="AC2938" s="166">
        <f>VLOOKUP(L2938,Schnitt3!L:P,3,0)</f>
        <v>0</v>
      </c>
      <c r="AD2938" s="166">
        <f>VLOOKUP(L2938,Schnitt4!L:P,3,0)</f>
        <v>0</v>
      </c>
      <c r="AE2938" s="166">
        <f>VLOOKUP(L2938,Schnitt5!L:P,3,0)</f>
        <v>0</v>
      </c>
      <c r="AF2938" s="166">
        <f>VLOOKUP(L2938,Schnitt6!L:P,3,0)</f>
        <v>0</v>
      </c>
    </row>
    <row r="2939" spans="12:32" x14ac:dyDescent="0.25">
      <c r="L2939" s="264">
        <f>Member!A2939</f>
        <v>0</v>
      </c>
      <c r="S2939" s="166">
        <f>VLOOKUP(L2939,Schnitt1!L:P,2,0)</f>
        <v>0</v>
      </c>
      <c r="T2939" s="166">
        <f>VLOOKUP(L2939,Schnitt2!L:P,2,0)</f>
        <v>0</v>
      </c>
      <c r="U2939" s="166">
        <f>VLOOKUP(L2939,Schnitt3!L:P,2,0)</f>
        <v>0</v>
      </c>
      <c r="V2939" s="166">
        <f>VLOOKUP(L2939,Schnitt4!L:P,2,0)</f>
        <v>0</v>
      </c>
      <c r="W2939" s="166">
        <f>VLOOKUP(L2939,Schnitt5!L:P,2,0)</f>
        <v>0</v>
      </c>
      <c r="X2939" s="166">
        <f>VLOOKUP(L2939,Schnitt6!L:P,2,0)</f>
        <v>0</v>
      </c>
      <c r="AA2939" s="166">
        <f>VLOOKUP(L2939,Schnitt1!L:P,3,0)</f>
        <v>0</v>
      </c>
      <c r="AB2939" s="166">
        <f>VLOOKUP(L2939,Schnitt2!L:P,3,0)</f>
        <v>0</v>
      </c>
      <c r="AC2939" s="166">
        <f>VLOOKUP(L2939,Schnitt3!L:P,3,0)</f>
        <v>0</v>
      </c>
      <c r="AD2939" s="166">
        <f>VLOOKUP(L2939,Schnitt4!L:P,3,0)</f>
        <v>0</v>
      </c>
      <c r="AE2939" s="166">
        <f>VLOOKUP(L2939,Schnitt5!L:P,3,0)</f>
        <v>0</v>
      </c>
      <c r="AF2939" s="166">
        <f>VLOOKUP(L2939,Schnitt6!L:P,3,0)</f>
        <v>0</v>
      </c>
    </row>
    <row r="2940" spans="12:32" x14ac:dyDescent="0.25">
      <c r="L2940" s="264">
        <f>Member!A2940</f>
        <v>0</v>
      </c>
      <c r="S2940" s="166">
        <f>VLOOKUP(L2940,Schnitt1!L:P,2,0)</f>
        <v>0</v>
      </c>
      <c r="T2940" s="166">
        <f>VLOOKUP(L2940,Schnitt2!L:P,2,0)</f>
        <v>0</v>
      </c>
      <c r="U2940" s="166">
        <f>VLOOKUP(L2940,Schnitt3!L:P,2,0)</f>
        <v>0</v>
      </c>
      <c r="V2940" s="166">
        <f>VLOOKUP(L2940,Schnitt4!L:P,2,0)</f>
        <v>0</v>
      </c>
      <c r="W2940" s="166">
        <f>VLOOKUP(L2940,Schnitt5!L:P,2,0)</f>
        <v>0</v>
      </c>
      <c r="X2940" s="166">
        <f>VLOOKUP(L2940,Schnitt6!L:P,2,0)</f>
        <v>0</v>
      </c>
      <c r="AA2940" s="166">
        <f>VLOOKUP(L2940,Schnitt1!L:P,3,0)</f>
        <v>0</v>
      </c>
      <c r="AB2940" s="166">
        <f>VLOOKUP(L2940,Schnitt2!L:P,3,0)</f>
        <v>0</v>
      </c>
      <c r="AC2940" s="166">
        <f>VLOOKUP(L2940,Schnitt3!L:P,3,0)</f>
        <v>0</v>
      </c>
      <c r="AD2940" s="166">
        <f>VLOOKUP(L2940,Schnitt4!L:P,3,0)</f>
        <v>0</v>
      </c>
      <c r="AE2940" s="166">
        <f>VLOOKUP(L2940,Schnitt5!L:P,3,0)</f>
        <v>0</v>
      </c>
      <c r="AF2940" s="166">
        <f>VLOOKUP(L2940,Schnitt6!L:P,3,0)</f>
        <v>0</v>
      </c>
    </row>
    <row r="2941" spans="12:32" x14ac:dyDescent="0.25">
      <c r="L2941" s="264">
        <f>Member!A2941</f>
        <v>0</v>
      </c>
      <c r="S2941" s="166">
        <f>VLOOKUP(L2941,Schnitt1!L:P,2,0)</f>
        <v>0</v>
      </c>
      <c r="T2941" s="166">
        <f>VLOOKUP(L2941,Schnitt2!L:P,2,0)</f>
        <v>0</v>
      </c>
      <c r="U2941" s="166">
        <f>VLOOKUP(L2941,Schnitt3!L:P,2,0)</f>
        <v>0</v>
      </c>
      <c r="V2941" s="166">
        <f>VLOOKUP(L2941,Schnitt4!L:P,2,0)</f>
        <v>0</v>
      </c>
      <c r="W2941" s="166">
        <f>VLOOKUP(L2941,Schnitt5!L:P,2,0)</f>
        <v>0</v>
      </c>
      <c r="X2941" s="166">
        <f>VLOOKUP(L2941,Schnitt6!L:P,2,0)</f>
        <v>0</v>
      </c>
      <c r="AA2941" s="166">
        <f>VLOOKUP(L2941,Schnitt1!L:P,3,0)</f>
        <v>0</v>
      </c>
      <c r="AB2941" s="166">
        <f>VLOOKUP(L2941,Schnitt2!L:P,3,0)</f>
        <v>0</v>
      </c>
      <c r="AC2941" s="166">
        <f>VLOOKUP(L2941,Schnitt3!L:P,3,0)</f>
        <v>0</v>
      </c>
      <c r="AD2941" s="166">
        <f>VLOOKUP(L2941,Schnitt4!L:P,3,0)</f>
        <v>0</v>
      </c>
      <c r="AE2941" s="166">
        <f>VLOOKUP(L2941,Schnitt5!L:P,3,0)</f>
        <v>0</v>
      </c>
      <c r="AF2941" s="166">
        <f>VLOOKUP(L2941,Schnitt6!L:P,3,0)</f>
        <v>0</v>
      </c>
    </row>
    <row r="2942" spans="12:32" x14ac:dyDescent="0.25">
      <c r="L2942" s="264">
        <f>Member!A2942</f>
        <v>0</v>
      </c>
      <c r="S2942" s="166">
        <f>VLOOKUP(L2942,Schnitt1!L:P,2,0)</f>
        <v>0</v>
      </c>
      <c r="T2942" s="166">
        <f>VLOOKUP(L2942,Schnitt2!L:P,2,0)</f>
        <v>0</v>
      </c>
      <c r="U2942" s="166">
        <f>VLOOKUP(L2942,Schnitt3!L:P,2,0)</f>
        <v>0</v>
      </c>
      <c r="V2942" s="166">
        <f>VLOOKUP(L2942,Schnitt4!L:P,2,0)</f>
        <v>0</v>
      </c>
      <c r="W2942" s="166">
        <f>VLOOKUP(L2942,Schnitt5!L:P,2,0)</f>
        <v>0</v>
      </c>
      <c r="X2942" s="166">
        <f>VLOOKUP(L2942,Schnitt6!L:P,2,0)</f>
        <v>0</v>
      </c>
      <c r="AA2942" s="166">
        <f>VLOOKUP(L2942,Schnitt1!L:P,3,0)</f>
        <v>0</v>
      </c>
      <c r="AB2942" s="166">
        <f>VLOOKUP(L2942,Schnitt2!L:P,3,0)</f>
        <v>0</v>
      </c>
      <c r="AC2942" s="166">
        <f>VLOOKUP(L2942,Schnitt3!L:P,3,0)</f>
        <v>0</v>
      </c>
      <c r="AD2942" s="166">
        <f>VLOOKUP(L2942,Schnitt4!L:P,3,0)</f>
        <v>0</v>
      </c>
      <c r="AE2942" s="166">
        <f>VLOOKUP(L2942,Schnitt5!L:P,3,0)</f>
        <v>0</v>
      </c>
      <c r="AF2942" s="166">
        <f>VLOOKUP(L2942,Schnitt6!L:P,3,0)</f>
        <v>0</v>
      </c>
    </row>
    <row r="2943" spans="12:32" x14ac:dyDescent="0.25">
      <c r="L2943" s="264">
        <f>Member!A2943</f>
        <v>0</v>
      </c>
      <c r="S2943" s="166">
        <f>VLOOKUP(L2943,Schnitt1!L:P,2,0)</f>
        <v>0</v>
      </c>
      <c r="T2943" s="166">
        <f>VLOOKUP(L2943,Schnitt2!L:P,2,0)</f>
        <v>0</v>
      </c>
      <c r="U2943" s="166">
        <f>VLOOKUP(L2943,Schnitt3!L:P,2,0)</f>
        <v>0</v>
      </c>
      <c r="V2943" s="166">
        <f>VLOOKUP(L2943,Schnitt4!L:P,2,0)</f>
        <v>0</v>
      </c>
      <c r="W2943" s="166">
        <f>VLOOKUP(L2943,Schnitt5!L:P,2,0)</f>
        <v>0</v>
      </c>
      <c r="X2943" s="166">
        <f>VLOOKUP(L2943,Schnitt6!L:P,2,0)</f>
        <v>0</v>
      </c>
      <c r="AA2943" s="166">
        <f>VLOOKUP(L2943,Schnitt1!L:P,3,0)</f>
        <v>0</v>
      </c>
      <c r="AB2943" s="166">
        <f>VLOOKUP(L2943,Schnitt2!L:P,3,0)</f>
        <v>0</v>
      </c>
      <c r="AC2943" s="166">
        <f>VLOOKUP(L2943,Schnitt3!L:P,3,0)</f>
        <v>0</v>
      </c>
      <c r="AD2943" s="166">
        <f>VLOOKUP(L2943,Schnitt4!L:P,3,0)</f>
        <v>0</v>
      </c>
      <c r="AE2943" s="166">
        <f>VLOOKUP(L2943,Schnitt5!L:P,3,0)</f>
        <v>0</v>
      </c>
      <c r="AF2943" s="166">
        <f>VLOOKUP(L2943,Schnitt6!L:P,3,0)</f>
        <v>0</v>
      </c>
    </row>
    <row r="2944" spans="12:32" x14ac:dyDescent="0.25">
      <c r="L2944" s="264">
        <f>Member!A2944</f>
        <v>0</v>
      </c>
      <c r="S2944" s="166">
        <f>VLOOKUP(L2944,Schnitt1!L:P,2,0)</f>
        <v>0</v>
      </c>
      <c r="T2944" s="166">
        <f>VLOOKUP(L2944,Schnitt2!L:P,2,0)</f>
        <v>0</v>
      </c>
      <c r="U2944" s="166">
        <f>VLOOKUP(L2944,Schnitt3!L:P,2,0)</f>
        <v>0</v>
      </c>
      <c r="V2944" s="166">
        <f>VLOOKUP(L2944,Schnitt4!L:P,2,0)</f>
        <v>0</v>
      </c>
      <c r="W2944" s="166">
        <f>VLOOKUP(L2944,Schnitt5!L:P,2,0)</f>
        <v>0</v>
      </c>
      <c r="X2944" s="166">
        <f>VLOOKUP(L2944,Schnitt6!L:P,2,0)</f>
        <v>0</v>
      </c>
      <c r="AA2944" s="166">
        <f>VLOOKUP(L2944,Schnitt1!L:P,3,0)</f>
        <v>0</v>
      </c>
      <c r="AB2944" s="166">
        <f>VLOOKUP(L2944,Schnitt2!L:P,3,0)</f>
        <v>0</v>
      </c>
      <c r="AC2944" s="166">
        <f>VLOOKUP(L2944,Schnitt3!L:P,3,0)</f>
        <v>0</v>
      </c>
      <c r="AD2944" s="166">
        <f>VLOOKUP(L2944,Schnitt4!L:P,3,0)</f>
        <v>0</v>
      </c>
      <c r="AE2944" s="166">
        <f>VLOOKUP(L2944,Schnitt5!L:P,3,0)</f>
        <v>0</v>
      </c>
      <c r="AF2944" s="166">
        <f>VLOOKUP(L2944,Schnitt6!L:P,3,0)</f>
        <v>0</v>
      </c>
    </row>
    <row r="2945" spans="12:32" x14ac:dyDescent="0.25">
      <c r="L2945" s="264">
        <f>Member!A2945</f>
        <v>0</v>
      </c>
      <c r="S2945" s="166">
        <f>VLOOKUP(L2945,Schnitt1!L:P,2,0)</f>
        <v>0</v>
      </c>
      <c r="T2945" s="166">
        <f>VLOOKUP(L2945,Schnitt2!L:P,2,0)</f>
        <v>0</v>
      </c>
      <c r="U2945" s="166">
        <f>VLOOKUP(L2945,Schnitt3!L:P,2,0)</f>
        <v>0</v>
      </c>
      <c r="V2945" s="166">
        <f>VLOOKUP(L2945,Schnitt4!L:P,2,0)</f>
        <v>0</v>
      </c>
      <c r="W2945" s="166">
        <f>VLOOKUP(L2945,Schnitt5!L:P,2,0)</f>
        <v>0</v>
      </c>
      <c r="X2945" s="166">
        <f>VLOOKUP(L2945,Schnitt6!L:P,2,0)</f>
        <v>0</v>
      </c>
      <c r="AA2945" s="166">
        <f>VLOOKUP(L2945,Schnitt1!L:P,3,0)</f>
        <v>0</v>
      </c>
      <c r="AB2945" s="166">
        <f>VLOOKUP(L2945,Schnitt2!L:P,3,0)</f>
        <v>0</v>
      </c>
      <c r="AC2945" s="166">
        <f>VLOOKUP(L2945,Schnitt3!L:P,3,0)</f>
        <v>0</v>
      </c>
      <c r="AD2945" s="166">
        <f>VLOOKUP(L2945,Schnitt4!L:P,3,0)</f>
        <v>0</v>
      </c>
      <c r="AE2945" s="166">
        <f>VLOOKUP(L2945,Schnitt5!L:P,3,0)</f>
        <v>0</v>
      </c>
      <c r="AF2945" s="166">
        <f>VLOOKUP(L2945,Schnitt6!L:P,3,0)</f>
        <v>0</v>
      </c>
    </row>
    <row r="2946" spans="12:32" x14ac:dyDescent="0.25">
      <c r="L2946" s="264">
        <f>Member!A2946</f>
        <v>0</v>
      </c>
      <c r="S2946" s="166">
        <f>VLOOKUP(L2946,Schnitt1!L:P,2,0)</f>
        <v>0</v>
      </c>
      <c r="T2946" s="166">
        <f>VLOOKUP(L2946,Schnitt2!L:P,2,0)</f>
        <v>0</v>
      </c>
      <c r="U2946" s="166">
        <f>VLOOKUP(L2946,Schnitt3!L:P,2,0)</f>
        <v>0</v>
      </c>
      <c r="V2946" s="166">
        <f>VLOOKUP(L2946,Schnitt4!L:P,2,0)</f>
        <v>0</v>
      </c>
      <c r="W2946" s="166">
        <f>VLOOKUP(L2946,Schnitt5!L:P,2,0)</f>
        <v>0</v>
      </c>
      <c r="X2946" s="166">
        <f>VLOOKUP(L2946,Schnitt6!L:P,2,0)</f>
        <v>0</v>
      </c>
      <c r="AA2946" s="166">
        <f>VLOOKUP(L2946,Schnitt1!L:P,3,0)</f>
        <v>0</v>
      </c>
      <c r="AB2946" s="166">
        <f>VLOOKUP(L2946,Schnitt2!L:P,3,0)</f>
        <v>0</v>
      </c>
      <c r="AC2946" s="166">
        <f>VLOOKUP(L2946,Schnitt3!L:P,3,0)</f>
        <v>0</v>
      </c>
      <c r="AD2946" s="166">
        <f>VLOOKUP(L2946,Schnitt4!L:P,3,0)</f>
        <v>0</v>
      </c>
      <c r="AE2946" s="166">
        <f>VLOOKUP(L2946,Schnitt5!L:P,3,0)</f>
        <v>0</v>
      </c>
      <c r="AF2946" s="166">
        <f>VLOOKUP(L2946,Schnitt6!L:P,3,0)</f>
        <v>0</v>
      </c>
    </row>
    <row r="2947" spans="12:32" x14ac:dyDescent="0.25">
      <c r="L2947" s="264">
        <f>Member!A2947</f>
        <v>0</v>
      </c>
      <c r="S2947" s="166">
        <f>VLOOKUP(L2947,Schnitt1!L:P,2,0)</f>
        <v>0</v>
      </c>
      <c r="T2947" s="166">
        <f>VLOOKUP(L2947,Schnitt2!L:P,2,0)</f>
        <v>0</v>
      </c>
      <c r="U2947" s="166">
        <f>VLOOKUP(L2947,Schnitt3!L:P,2,0)</f>
        <v>0</v>
      </c>
      <c r="V2947" s="166">
        <f>VLOOKUP(L2947,Schnitt4!L:P,2,0)</f>
        <v>0</v>
      </c>
      <c r="W2947" s="166">
        <f>VLOOKUP(L2947,Schnitt5!L:P,2,0)</f>
        <v>0</v>
      </c>
      <c r="X2947" s="166">
        <f>VLOOKUP(L2947,Schnitt6!L:P,2,0)</f>
        <v>0</v>
      </c>
      <c r="AA2947" s="166">
        <f>VLOOKUP(L2947,Schnitt1!L:P,3,0)</f>
        <v>0</v>
      </c>
      <c r="AB2947" s="166">
        <f>VLOOKUP(L2947,Schnitt2!L:P,3,0)</f>
        <v>0</v>
      </c>
      <c r="AC2947" s="166">
        <f>VLOOKUP(L2947,Schnitt3!L:P,3,0)</f>
        <v>0</v>
      </c>
      <c r="AD2947" s="166">
        <f>VLOOKUP(L2947,Schnitt4!L:P,3,0)</f>
        <v>0</v>
      </c>
      <c r="AE2947" s="166">
        <f>VLOOKUP(L2947,Schnitt5!L:P,3,0)</f>
        <v>0</v>
      </c>
      <c r="AF2947" s="166">
        <f>VLOOKUP(L2947,Schnitt6!L:P,3,0)</f>
        <v>0</v>
      </c>
    </row>
    <row r="2948" spans="12:32" x14ac:dyDescent="0.25">
      <c r="L2948" s="264">
        <f>Member!A2948</f>
        <v>0</v>
      </c>
      <c r="S2948" s="166">
        <f>VLOOKUP(L2948,Schnitt1!L:P,2,0)</f>
        <v>0</v>
      </c>
      <c r="T2948" s="166">
        <f>VLOOKUP(L2948,Schnitt2!L:P,2,0)</f>
        <v>0</v>
      </c>
      <c r="U2948" s="166">
        <f>VLOOKUP(L2948,Schnitt3!L:P,2,0)</f>
        <v>0</v>
      </c>
      <c r="V2948" s="166">
        <f>VLOOKUP(L2948,Schnitt4!L:P,2,0)</f>
        <v>0</v>
      </c>
      <c r="W2948" s="166">
        <f>VLOOKUP(L2948,Schnitt5!L:P,2,0)</f>
        <v>0</v>
      </c>
      <c r="X2948" s="166">
        <f>VLOOKUP(L2948,Schnitt6!L:P,2,0)</f>
        <v>0</v>
      </c>
      <c r="AA2948" s="166">
        <f>VLOOKUP(L2948,Schnitt1!L:P,3,0)</f>
        <v>0</v>
      </c>
      <c r="AB2948" s="166">
        <f>VLOOKUP(L2948,Schnitt2!L:P,3,0)</f>
        <v>0</v>
      </c>
      <c r="AC2948" s="166">
        <f>VLOOKUP(L2948,Schnitt3!L:P,3,0)</f>
        <v>0</v>
      </c>
      <c r="AD2948" s="166">
        <f>VLOOKUP(L2948,Schnitt4!L:P,3,0)</f>
        <v>0</v>
      </c>
      <c r="AE2948" s="166">
        <f>VLOOKUP(L2948,Schnitt5!L:P,3,0)</f>
        <v>0</v>
      </c>
      <c r="AF2948" s="166">
        <f>VLOOKUP(L2948,Schnitt6!L:P,3,0)</f>
        <v>0</v>
      </c>
    </row>
    <row r="2949" spans="12:32" x14ac:dyDescent="0.25">
      <c r="L2949" s="264">
        <f>Member!A2949</f>
        <v>0</v>
      </c>
      <c r="S2949" s="166">
        <f>VLOOKUP(L2949,Schnitt1!L:P,2,0)</f>
        <v>0</v>
      </c>
      <c r="T2949" s="166">
        <f>VLOOKUP(L2949,Schnitt2!L:P,2,0)</f>
        <v>0</v>
      </c>
      <c r="U2949" s="166">
        <f>VLOOKUP(L2949,Schnitt3!L:P,2,0)</f>
        <v>0</v>
      </c>
      <c r="V2949" s="166">
        <f>VLOOKUP(L2949,Schnitt4!L:P,2,0)</f>
        <v>0</v>
      </c>
      <c r="W2949" s="166">
        <f>VLOOKUP(L2949,Schnitt5!L:P,2,0)</f>
        <v>0</v>
      </c>
      <c r="X2949" s="166">
        <f>VLOOKUP(L2949,Schnitt6!L:P,2,0)</f>
        <v>0</v>
      </c>
      <c r="AA2949" s="166">
        <f>VLOOKUP(L2949,Schnitt1!L:P,3,0)</f>
        <v>0</v>
      </c>
      <c r="AB2949" s="166">
        <f>VLOOKUP(L2949,Schnitt2!L:P,3,0)</f>
        <v>0</v>
      </c>
      <c r="AC2949" s="166">
        <f>VLOOKUP(L2949,Schnitt3!L:P,3,0)</f>
        <v>0</v>
      </c>
      <c r="AD2949" s="166">
        <f>VLOOKUP(L2949,Schnitt4!L:P,3,0)</f>
        <v>0</v>
      </c>
      <c r="AE2949" s="166">
        <f>VLOOKUP(L2949,Schnitt5!L:P,3,0)</f>
        <v>0</v>
      </c>
      <c r="AF2949" s="166">
        <f>VLOOKUP(L2949,Schnitt6!L:P,3,0)</f>
        <v>0</v>
      </c>
    </row>
    <row r="2950" spans="12:32" x14ac:dyDescent="0.25">
      <c r="L2950" s="264">
        <f>Member!A2950</f>
        <v>0</v>
      </c>
      <c r="S2950" s="166">
        <f>VLOOKUP(L2950,Schnitt1!L:P,2,0)</f>
        <v>0</v>
      </c>
      <c r="T2950" s="166">
        <f>VLOOKUP(L2950,Schnitt2!L:P,2,0)</f>
        <v>0</v>
      </c>
      <c r="U2950" s="166">
        <f>VLOOKUP(L2950,Schnitt3!L:P,2,0)</f>
        <v>0</v>
      </c>
      <c r="V2950" s="166">
        <f>VLOOKUP(L2950,Schnitt4!L:P,2,0)</f>
        <v>0</v>
      </c>
      <c r="W2950" s="166">
        <f>VLOOKUP(L2950,Schnitt5!L:P,2,0)</f>
        <v>0</v>
      </c>
      <c r="X2950" s="166">
        <f>VLOOKUP(L2950,Schnitt6!L:P,2,0)</f>
        <v>0</v>
      </c>
      <c r="AA2950" s="166">
        <f>VLOOKUP(L2950,Schnitt1!L:P,3,0)</f>
        <v>0</v>
      </c>
      <c r="AB2950" s="166">
        <f>VLOOKUP(L2950,Schnitt2!L:P,3,0)</f>
        <v>0</v>
      </c>
      <c r="AC2950" s="166">
        <f>VLOOKUP(L2950,Schnitt3!L:P,3,0)</f>
        <v>0</v>
      </c>
      <c r="AD2950" s="166">
        <f>VLOOKUP(L2950,Schnitt4!L:P,3,0)</f>
        <v>0</v>
      </c>
      <c r="AE2950" s="166">
        <f>VLOOKUP(L2950,Schnitt5!L:P,3,0)</f>
        <v>0</v>
      </c>
      <c r="AF2950" s="166">
        <f>VLOOKUP(L2950,Schnitt6!L:P,3,0)</f>
        <v>0</v>
      </c>
    </row>
    <row r="2951" spans="12:32" x14ac:dyDescent="0.25">
      <c r="L2951" s="264">
        <f>Member!A2951</f>
        <v>0</v>
      </c>
      <c r="S2951" s="166">
        <f>VLOOKUP(L2951,Schnitt1!L:P,2,0)</f>
        <v>0</v>
      </c>
      <c r="T2951" s="166">
        <f>VLOOKUP(L2951,Schnitt2!L:P,2,0)</f>
        <v>0</v>
      </c>
      <c r="U2951" s="166">
        <f>VLOOKUP(L2951,Schnitt3!L:P,2,0)</f>
        <v>0</v>
      </c>
      <c r="V2951" s="166">
        <f>VLOOKUP(L2951,Schnitt4!L:P,2,0)</f>
        <v>0</v>
      </c>
      <c r="W2951" s="166">
        <f>VLOOKUP(L2951,Schnitt5!L:P,2,0)</f>
        <v>0</v>
      </c>
      <c r="X2951" s="166">
        <f>VLOOKUP(L2951,Schnitt6!L:P,2,0)</f>
        <v>0</v>
      </c>
      <c r="AA2951" s="166">
        <f>VLOOKUP(L2951,Schnitt1!L:P,3,0)</f>
        <v>0</v>
      </c>
      <c r="AB2951" s="166">
        <f>VLOOKUP(L2951,Schnitt2!L:P,3,0)</f>
        <v>0</v>
      </c>
      <c r="AC2951" s="166">
        <f>VLOOKUP(L2951,Schnitt3!L:P,3,0)</f>
        <v>0</v>
      </c>
      <c r="AD2951" s="166">
        <f>VLOOKUP(L2951,Schnitt4!L:P,3,0)</f>
        <v>0</v>
      </c>
      <c r="AE2951" s="166">
        <f>VLOOKUP(L2951,Schnitt5!L:P,3,0)</f>
        <v>0</v>
      </c>
      <c r="AF2951" s="166">
        <f>VLOOKUP(L2951,Schnitt6!L:P,3,0)</f>
        <v>0</v>
      </c>
    </row>
    <row r="2952" spans="12:32" x14ac:dyDescent="0.25">
      <c r="L2952" s="264">
        <f>Member!A2952</f>
        <v>0</v>
      </c>
      <c r="S2952" s="166">
        <f>VLOOKUP(L2952,Schnitt1!L:P,2,0)</f>
        <v>0</v>
      </c>
      <c r="T2952" s="166">
        <f>VLOOKUP(L2952,Schnitt2!L:P,2,0)</f>
        <v>0</v>
      </c>
      <c r="U2952" s="166">
        <f>VLOOKUP(L2952,Schnitt3!L:P,2,0)</f>
        <v>0</v>
      </c>
      <c r="V2952" s="166">
        <f>VLOOKUP(L2952,Schnitt4!L:P,2,0)</f>
        <v>0</v>
      </c>
      <c r="W2952" s="166">
        <f>VLOOKUP(L2952,Schnitt5!L:P,2,0)</f>
        <v>0</v>
      </c>
      <c r="X2952" s="166">
        <f>VLOOKUP(L2952,Schnitt6!L:P,2,0)</f>
        <v>0</v>
      </c>
      <c r="AA2952" s="166">
        <f>VLOOKUP(L2952,Schnitt1!L:P,3,0)</f>
        <v>0</v>
      </c>
      <c r="AB2952" s="166">
        <f>VLOOKUP(L2952,Schnitt2!L:P,3,0)</f>
        <v>0</v>
      </c>
      <c r="AC2952" s="166">
        <f>VLOOKUP(L2952,Schnitt3!L:P,3,0)</f>
        <v>0</v>
      </c>
      <c r="AD2952" s="166">
        <f>VLOOKUP(L2952,Schnitt4!L:P,3,0)</f>
        <v>0</v>
      </c>
      <c r="AE2952" s="166">
        <f>VLOOKUP(L2952,Schnitt5!L:P,3,0)</f>
        <v>0</v>
      </c>
      <c r="AF2952" s="166">
        <f>VLOOKUP(L2952,Schnitt6!L:P,3,0)</f>
        <v>0</v>
      </c>
    </row>
    <row r="2953" spans="12:32" x14ac:dyDescent="0.25">
      <c r="L2953" s="264">
        <f>Member!A2953</f>
        <v>0</v>
      </c>
      <c r="S2953" s="166">
        <f>VLOOKUP(L2953,Schnitt1!L:P,2,0)</f>
        <v>0</v>
      </c>
      <c r="T2953" s="166">
        <f>VLOOKUP(L2953,Schnitt2!L:P,2,0)</f>
        <v>0</v>
      </c>
      <c r="U2953" s="166">
        <f>VLOOKUP(L2953,Schnitt3!L:P,2,0)</f>
        <v>0</v>
      </c>
      <c r="V2953" s="166">
        <f>VLOOKUP(L2953,Schnitt4!L:P,2,0)</f>
        <v>0</v>
      </c>
      <c r="W2953" s="166">
        <f>VLOOKUP(L2953,Schnitt5!L:P,2,0)</f>
        <v>0</v>
      </c>
      <c r="X2953" s="166">
        <f>VLOOKUP(L2953,Schnitt6!L:P,2,0)</f>
        <v>0</v>
      </c>
      <c r="AA2953" s="166">
        <f>VLOOKUP(L2953,Schnitt1!L:P,3,0)</f>
        <v>0</v>
      </c>
      <c r="AB2953" s="166">
        <f>VLOOKUP(L2953,Schnitt2!L:P,3,0)</f>
        <v>0</v>
      </c>
      <c r="AC2953" s="166">
        <f>VLOOKUP(L2953,Schnitt3!L:P,3,0)</f>
        <v>0</v>
      </c>
      <c r="AD2953" s="166">
        <f>VLOOKUP(L2953,Schnitt4!L:P,3,0)</f>
        <v>0</v>
      </c>
      <c r="AE2953" s="166">
        <f>VLOOKUP(L2953,Schnitt5!L:P,3,0)</f>
        <v>0</v>
      </c>
      <c r="AF2953" s="166">
        <f>VLOOKUP(L2953,Schnitt6!L:P,3,0)</f>
        <v>0</v>
      </c>
    </row>
    <row r="2954" spans="12:32" x14ac:dyDescent="0.25">
      <c r="L2954" s="264">
        <f>Member!A2954</f>
        <v>0</v>
      </c>
      <c r="S2954" s="166">
        <f>VLOOKUP(L2954,Schnitt1!L:P,2,0)</f>
        <v>0</v>
      </c>
      <c r="T2954" s="166">
        <f>VLOOKUP(L2954,Schnitt2!L:P,2,0)</f>
        <v>0</v>
      </c>
      <c r="U2954" s="166">
        <f>VLOOKUP(L2954,Schnitt3!L:P,2,0)</f>
        <v>0</v>
      </c>
      <c r="V2954" s="166">
        <f>VLOOKUP(L2954,Schnitt4!L:P,2,0)</f>
        <v>0</v>
      </c>
      <c r="W2954" s="166">
        <f>VLOOKUP(L2954,Schnitt5!L:P,2,0)</f>
        <v>0</v>
      </c>
      <c r="X2954" s="166">
        <f>VLOOKUP(L2954,Schnitt6!L:P,2,0)</f>
        <v>0</v>
      </c>
      <c r="AA2954" s="166">
        <f>VLOOKUP(L2954,Schnitt1!L:P,3,0)</f>
        <v>0</v>
      </c>
      <c r="AB2954" s="166">
        <f>VLOOKUP(L2954,Schnitt2!L:P,3,0)</f>
        <v>0</v>
      </c>
      <c r="AC2954" s="166">
        <f>VLOOKUP(L2954,Schnitt3!L:P,3,0)</f>
        <v>0</v>
      </c>
      <c r="AD2954" s="166">
        <f>VLOOKUP(L2954,Schnitt4!L:P,3,0)</f>
        <v>0</v>
      </c>
      <c r="AE2954" s="166">
        <f>VLOOKUP(L2954,Schnitt5!L:P,3,0)</f>
        <v>0</v>
      </c>
      <c r="AF2954" s="166">
        <f>VLOOKUP(L2954,Schnitt6!L:P,3,0)</f>
        <v>0</v>
      </c>
    </row>
    <row r="2955" spans="12:32" x14ac:dyDescent="0.25">
      <c r="L2955" s="264">
        <f>Member!A2955</f>
        <v>0</v>
      </c>
      <c r="S2955" s="166">
        <f>VLOOKUP(L2955,Schnitt1!L:P,2,0)</f>
        <v>0</v>
      </c>
      <c r="T2955" s="166">
        <f>VLOOKUP(L2955,Schnitt2!L:P,2,0)</f>
        <v>0</v>
      </c>
      <c r="U2955" s="166">
        <f>VLOOKUP(L2955,Schnitt3!L:P,2,0)</f>
        <v>0</v>
      </c>
      <c r="V2955" s="166">
        <f>VLOOKUP(L2955,Schnitt4!L:P,2,0)</f>
        <v>0</v>
      </c>
      <c r="W2955" s="166">
        <f>VLOOKUP(L2955,Schnitt5!L:P,2,0)</f>
        <v>0</v>
      </c>
      <c r="X2955" s="166">
        <f>VLOOKUP(L2955,Schnitt6!L:P,2,0)</f>
        <v>0</v>
      </c>
      <c r="AA2955" s="166">
        <f>VLOOKUP(L2955,Schnitt1!L:P,3,0)</f>
        <v>0</v>
      </c>
      <c r="AB2955" s="166">
        <f>VLOOKUP(L2955,Schnitt2!L:P,3,0)</f>
        <v>0</v>
      </c>
      <c r="AC2955" s="166">
        <f>VLOOKUP(L2955,Schnitt3!L:P,3,0)</f>
        <v>0</v>
      </c>
      <c r="AD2955" s="166">
        <f>VLOOKUP(L2955,Schnitt4!L:P,3,0)</f>
        <v>0</v>
      </c>
      <c r="AE2955" s="166">
        <f>VLOOKUP(L2955,Schnitt5!L:P,3,0)</f>
        <v>0</v>
      </c>
      <c r="AF2955" s="166">
        <f>VLOOKUP(L2955,Schnitt6!L:P,3,0)</f>
        <v>0</v>
      </c>
    </row>
    <row r="2956" spans="12:32" x14ac:dyDescent="0.25">
      <c r="L2956" s="264">
        <f>Member!A2956</f>
        <v>0</v>
      </c>
      <c r="S2956" s="166">
        <f>VLOOKUP(L2956,Schnitt1!L:P,2,0)</f>
        <v>0</v>
      </c>
      <c r="T2956" s="166">
        <f>VLOOKUP(L2956,Schnitt2!L:P,2,0)</f>
        <v>0</v>
      </c>
      <c r="U2956" s="166">
        <f>VLOOKUP(L2956,Schnitt3!L:P,2,0)</f>
        <v>0</v>
      </c>
      <c r="V2956" s="166">
        <f>VLOOKUP(L2956,Schnitt4!L:P,2,0)</f>
        <v>0</v>
      </c>
      <c r="W2956" s="166">
        <f>VLOOKUP(L2956,Schnitt5!L:P,2,0)</f>
        <v>0</v>
      </c>
      <c r="X2956" s="166">
        <f>VLOOKUP(L2956,Schnitt6!L:P,2,0)</f>
        <v>0</v>
      </c>
      <c r="AA2956" s="166">
        <f>VLOOKUP(L2956,Schnitt1!L:P,3,0)</f>
        <v>0</v>
      </c>
      <c r="AB2956" s="166">
        <f>VLOOKUP(L2956,Schnitt2!L:P,3,0)</f>
        <v>0</v>
      </c>
      <c r="AC2956" s="166">
        <f>VLOOKUP(L2956,Schnitt3!L:P,3,0)</f>
        <v>0</v>
      </c>
      <c r="AD2956" s="166">
        <f>VLOOKUP(L2956,Schnitt4!L:P,3,0)</f>
        <v>0</v>
      </c>
      <c r="AE2956" s="166">
        <f>VLOOKUP(L2956,Schnitt5!L:P,3,0)</f>
        <v>0</v>
      </c>
      <c r="AF2956" s="166">
        <f>VLOOKUP(L2956,Schnitt6!L:P,3,0)</f>
        <v>0</v>
      </c>
    </row>
    <row r="2957" spans="12:32" x14ac:dyDescent="0.25">
      <c r="L2957" s="264">
        <f>Member!A2957</f>
        <v>0</v>
      </c>
      <c r="S2957" s="166">
        <f>VLOOKUP(L2957,Schnitt1!L:P,2,0)</f>
        <v>0</v>
      </c>
      <c r="T2957" s="166">
        <f>VLOOKUP(L2957,Schnitt2!L:P,2,0)</f>
        <v>0</v>
      </c>
      <c r="U2957" s="166">
        <f>VLOOKUP(L2957,Schnitt3!L:P,2,0)</f>
        <v>0</v>
      </c>
      <c r="V2957" s="166">
        <f>VLOOKUP(L2957,Schnitt4!L:P,2,0)</f>
        <v>0</v>
      </c>
      <c r="W2957" s="166">
        <f>VLOOKUP(L2957,Schnitt5!L:P,2,0)</f>
        <v>0</v>
      </c>
      <c r="X2957" s="166">
        <f>VLOOKUP(L2957,Schnitt6!L:P,2,0)</f>
        <v>0</v>
      </c>
      <c r="AA2957" s="166">
        <f>VLOOKUP(L2957,Schnitt1!L:P,3,0)</f>
        <v>0</v>
      </c>
      <c r="AB2957" s="166">
        <f>VLOOKUP(L2957,Schnitt2!L:P,3,0)</f>
        <v>0</v>
      </c>
      <c r="AC2957" s="166">
        <f>VLOOKUP(L2957,Schnitt3!L:P,3,0)</f>
        <v>0</v>
      </c>
      <c r="AD2957" s="166">
        <f>VLOOKUP(L2957,Schnitt4!L:P,3,0)</f>
        <v>0</v>
      </c>
      <c r="AE2957" s="166">
        <f>VLOOKUP(L2957,Schnitt5!L:P,3,0)</f>
        <v>0</v>
      </c>
      <c r="AF2957" s="166">
        <f>VLOOKUP(L2957,Schnitt6!L:P,3,0)</f>
        <v>0</v>
      </c>
    </row>
    <row r="2958" spans="12:32" x14ac:dyDescent="0.25">
      <c r="L2958" s="264">
        <f>Member!A2958</f>
        <v>0</v>
      </c>
      <c r="S2958" s="166">
        <f>VLOOKUP(L2958,Schnitt1!L:P,2,0)</f>
        <v>0</v>
      </c>
      <c r="T2958" s="166">
        <f>VLOOKUP(L2958,Schnitt2!L:P,2,0)</f>
        <v>0</v>
      </c>
      <c r="U2958" s="166">
        <f>VLOOKUP(L2958,Schnitt3!L:P,2,0)</f>
        <v>0</v>
      </c>
      <c r="V2958" s="166">
        <f>VLOOKUP(L2958,Schnitt4!L:P,2,0)</f>
        <v>0</v>
      </c>
      <c r="W2958" s="166">
        <f>VLOOKUP(L2958,Schnitt5!L:P,2,0)</f>
        <v>0</v>
      </c>
      <c r="X2958" s="166">
        <f>VLOOKUP(L2958,Schnitt6!L:P,2,0)</f>
        <v>0</v>
      </c>
      <c r="AA2958" s="166">
        <f>VLOOKUP(L2958,Schnitt1!L:P,3,0)</f>
        <v>0</v>
      </c>
      <c r="AB2958" s="166">
        <f>VLOOKUP(L2958,Schnitt2!L:P,3,0)</f>
        <v>0</v>
      </c>
      <c r="AC2958" s="166">
        <f>VLOOKUP(L2958,Schnitt3!L:P,3,0)</f>
        <v>0</v>
      </c>
      <c r="AD2958" s="166">
        <f>VLOOKUP(L2958,Schnitt4!L:P,3,0)</f>
        <v>0</v>
      </c>
      <c r="AE2958" s="166">
        <f>VLOOKUP(L2958,Schnitt5!L:P,3,0)</f>
        <v>0</v>
      </c>
      <c r="AF2958" s="166">
        <f>VLOOKUP(L2958,Schnitt6!L:P,3,0)</f>
        <v>0</v>
      </c>
    </row>
    <row r="2959" spans="12:32" x14ac:dyDescent="0.25">
      <c r="L2959" s="264">
        <f>Member!A2959</f>
        <v>0</v>
      </c>
      <c r="S2959" s="166">
        <f>VLOOKUP(L2959,Schnitt1!L:P,2,0)</f>
        <v>0</v>
      </c>
      <c r="T2959" s="166">
        <f>VLOOKUP(L2959,Schnitt2!L:P,2,0)</f>
        <v>0</v>
      </c>
      <c r="U2959" s="166">
        <f>VLOOKUP(L2959,Schnitt3!L:P,2,0)</f>
        <v>0</v>
      </c>
      <c r="V2959" s="166">
        <f>VLOOKUP(L2959,Schnitt4!L:P,2,0)</f>
        <v>0</v>
      </c>
      <c r="W2959" s="166">
        <f>VLOOKUP(L2959,Schnitt5!L:P,2,0)</f>
        <v>0</v>
      </c>
      <c r="X2959" s="166">
        <f>VLOOKUP(L2959,Schnitt6!L:P,2,0)</f>
        <v>0</v>
      </c>
      <c r="AA2959" s="166">
        <f>VLOOKUP(L2959,Schnitt1!L:P,3,0)</f>
        <v>0</v>
      </c>
      <c r="AB2959" s="166">
        <f>VLOOKUP(L2959,Schnitt2!L:P,3,0)</f>
        <v>0</v>
      </c>
      <c r="AC2959" s="166">
        <f>VLOOKUP(L2959,Schnitt3!L:P,3,0)</f>
        <v>0</v>
      </c>
      <c r="AD2959" s="166">
        <f>VLOOKUP(L2959,Schnitt4!L:P,3,0)</f>
        <v>0</v>
      </c>
      <c r="AE2959" s="166">
        <f>VLOOKUP(L2959,Schnitt5!L:P,3,0)</f>
        <v>0</v>
      </c>
      <c r="AF2959" s="166">
        <f>VLOOKUP(L2959,Schnitt6!L:P,3,0)</f>
        <v>0</v>
      </c>
    </row>
    <row r="2960" spans="12:32" x14ac:dyDescent="0.25">
      <c r="L2960" s="264">
        <f>Member!A2960</f>
        <v>0</v>
      </c>
      <c r="S2960" s="166">
        <f>VLOOKUP(L2960,Schnitt1!L:P,2,0)</f>
        <v>0</v>
      </c>
      <c r="T2960" s="166">
        <f>VLOOKUP(L2960,Schnitt2!L:P,2,0)</f>
        <v>0</v>
      </c>
      <c r="U2960" s="166">
        <f>VLOOKUP(L2960,Schnitt3!L:P,2,0)</f>
        <v>0</v>
      </c>
      <c r="V2960" s="166">
        <f>VLOOKUP(L2960,Schnitt4!L:P,2,0)</f>
        <v>0</v>
      </c>
      <c r="W2960" s="166">
        <f>VLOOKUP(L2960,Schnitt5!L:P,2,0)</f>
        <v>0</v>
      </c>
      <c r="X2960" s="166">
        <f>VLOOKUP(L2960,Schnitt6!L:P,2,0)</f>
        <v>0</v>
      </c>
      <c r="AA2960" s="166">
        <f>VLOOKUP(L2960,Schnitt1!L:P,3,0)</f>
        <v>0</v>
      </c>
      <c r="AB2960" s="166">
        <f>VLOOKUP(L2960,Schnitt2!L:P,3,0)</f>
        <v>0</v>
      </c>
      <c r="AC2960" s="166">
        <f>VLOOKUP(L2960,Schnitt3!L:P,3,0)</f>
        <v>0</v>
      </c>
      <c r="AD2960" s="166">
        <f>VLOOKUP(L2960,Schnitt4!L:P,3,0)</f>
        <v>0</v>
      </c>
      <c r="AE2960" s="166">
        <f>VLOOKUP(L2960,Schnitt5!L:P,3,0)</f>
        <v>0</v>
      </c>
      <c r="AF2960" s="166">
        <f>VLOOKUP(L2960,Schnitt6!L:P,3,0)</f>
        <v>0</v>
      </c>
    </row>
    <row r="2961" spans="12:32" x14ac:dyDescent="0.25">
      <c r="L2961" s="264">
        <f>Member!A2961</f>
        <v>0</v>
      </c>
      <c r="S2961" s="166">
        <f>VLOOKUP(L2961,Schnitt1!L:P,2,0)</f>
        <v>0</v>
      </c>
      <c r="T2961" s="166">
        <f>VLOOKUP(L2961,Schnitt2!L:P,2,0)</f>
        <v>0</v>
      </c>
      <c r="U2961" s="166">
        <f>VLOOKUP(L2961,Schnitt3!L:P,2,0)</f>
        <v>0</v>
      </c>
      <c r="V2961" s="166">
        <f>VLOOKUP(L2961,Schnitt4!L:P,2,0)</f>
        <v>0</v>
      </c>
      <c r="W2961" s="166">
        <f>VLOOKUP(L2961,Schnitt5!L:P,2,0)</f>
        <v>0</v>
      </c>
      <c r="X2961" s="166">
        <f>VLOOKUP(L2961,Schnitt6!L:P,2,0)</f>
        <v>0</v>
      </c>
      <c r="AA2961" s="166">
        <f>VLOOKUP(L2961,Schnitt1!L:P,3,0)</f>
        <v>0</v>
      </c>
      <c r="AB2961" s="166">
        <f>VLOOKUP(L2961,Schnitt2!L:P,3,0)</f>
        <v>0</v>
      </c>
      <c r="AC2961" s="166">
        <f>VLOOKUP(L2961,Schnitt3!L:P,3,0)</f>
        <v>0</v>
      </c>
      <c r="AD2961" s="166">
        <f>VLOOKUP(L2961,Schnitt4!L:P,3,0)</f>
        <v>0</v>
      </c>
      <c r="AE2961" s="166">
        <f>VLOOKUP(L2961,Schnitt5!L:P,3,0)</f>
        <v>0</v>
      </c>
      <c r="AF2961" s="166">
        <f>VLOOKUP(L2961,Schnitt6!L:P,3,0)</f>
        <v>0</v>
      </c>
    </row>
    <row r="2962" spans="12:32" x14ac:dyDescent="0.25">
      <c r="L2962" s="264">
        <f>Member!A2962</f>
        <v>0</v>
      </c>
      <c r="S2962" s="166">
        <f>VLOOKUP(L2962,Schnitt1!L:P,2,0)</f>
        <v>0</v>
      </c>
      <c r="T2962" s="166">
        <f>VLOOKUP(L2962,Schnitt2!L:P,2,0)</f>
        <v>0</v>
      </c>
      <c r="U2962" s="166">
        <f>VLOOKUP(L2962,Schnitt3!L:P,2,0)</f>
        <v>0</v>
      </c>
      <c r="V2962" s="166">
        <f>VLOOKUP(L2962,Schnitt4!L:P,2,0)</f>
        <v>0</v>
      </c>
      <c r="W2962" s="166">
        <f>VLOOKUP(L2962,Schnitt5!L:P,2,0)</f>
        <v>0</v>
      </c>
      <c r="X2962" s="166">
        <f>VLOOKUP(L2962,Schnitt6!L:P,2,0)</f>
        <v>0</v>
      </c>
      <c r="AA2962" s="166">
        <f>VLOOKUP(L2962,Schnitt1!L:P,3,0)</f>
        <v>0</v>
      </c>
      <c r="AB2962" s="166">
        <f>VLOOKUP(L2962,Schnitt2!L:P,3,0)</f>
        <v>0</v>
      </c>
      <c r="AC2962" s="166">
        <f>VLOOKUP(L2962,Schnitt3!L:P,3,0)</f>
        <v>0</v>
      </c>
      <c r="AD2962" s="166">
        <f>VLOOKUP(L2962,Schnitt4!L:P,3,0)</f>
        <v>0</v>
      </c>
      <c r="AE2962" s="166">
        <f>VLOOKUP(L2962,Schnitt5!L:P,3,0)</f>
        <v>0</v>
      </c>
      <c r="AF2962" s="166">
        <f>VLOOKUP(L2962,Schnitt6!L:P,3,0)</f>
        <v>0</v>
      </c>
    </row>
    <row r="2963" spans="12:32" x14ac:dyDescent="0.25">
      <c r="L2963" s="264">
        <f>Member!A2963</f>
        <v>0</v>
      </c>
      <c r="S2963" s="166">
        <f>VLOOKUP(L2963,Schnitt1!L:P,2,0)</f>
        <v>0</v>
      </c>
      <c r="T2963" s="166">
        <f>VLOOKUP(L2963,Schnitt2!L:P,2,0)</f>
        <v>0</v>
      </c>
      <c r="U2963" s="166">
        <f>VLOOKUP(L2963,Schnitt3!L:P,2,0)</f>
        <v>0</v>
      </c>
      <c r="V2963" s="166">
        <f>VLOOKUP(L2963,Schnitt4!L:P,2,0)</f>
        <v>0</v>
      </c>
      <c r="W2963" s="166">
        <f>VLOOKUP(L2963,Schnitt5!L:P,2,0)</f>
        <v>0</v>
      </c>
      <c r="X2963" s="166">
        <f>VLOOKUP(L2963,Schnitt6!L:P,2,0)</f>
        <v>0</v>
      </c>
      <c r="AA2963" s="166">
        <f>VLOOKUP(L2963,Schnitt1!L:P,3,0)</f>
        <v>0</v>
      </c>
      <c r="AB2963" s="166">
        <f>VLOOKUP(L2963,Schnitt2!L:P,3,0)</f>
        <v>0</v>
      </c>
      <c r="AC2963" s="166">
        <f>VLOOKUP(L2963,Schnitt3!L:P,3,0)</f>
        <v>0</v>
      </c>
      <c r="AD2963" s="166">
        <f>VLOOKUP(L2963,Schnitt4!L:P,3,0)</f>
        <v>0</v>
      </c>
      <c r="AE2963" s="166">
        <f>VLOOKUP(L2963,Schnitt5!L:P,3,0)</f>
        <v>0</v>
      </c>
      <c r="AF2963" s="166">
        <f>VLOOKUP(L2963,Schnitt6!L:P,3,0)</f>
        <v>0</v>
      </c>
    </row>
    <row r="2964" spans="12:32" x14ac:dyDescent="0.25">
      <c r="L2964" s="264">
        <f>Member!A2964</f>
        <v>0</v>
      </c>
      <c r="S2964" s="166">
        <f>VLOOKUP(L2964,Schnitt1!L:P,2,0)</f>
        <v>0</v>
      </c>
      <c r="T2964" s="166">
        <f>VLOOKUP(L2964,Schnitt2!L:P,2,0)</f>
        <v>0</v>
      </c>
      <c r="U2964" s="166">
        <f>VLOOKUP(L2964,Schnitt3!L:P,2,0)</f>
        <v>0</v>
      </c>
      <c r="V2964" s="166">
        <f>VLOOKUP(L2964,Schnitt4!L:P,2,0)</f>
        <v>0</v>
      </c>
      <c r="W2964" s="166">
        <f>VLOOKUP(L2964,Schnitt5!L:P,2,0)</f>
        <v>0</v>
      </c>
      <c r="X2964" s="166">
        <f>VLOOKUP(L2964,Schnitt6!L:P,2,0)</f>
        <v>0</v>
      </c>
      <c r="AA2964" s="166">
        <f>VLOOKUP(L2964,Schnitt1!L:P,3,0)</f>
        <v>0</v>
      </c>
      <c r="AB2964" s="166">
        <f>VLOOKUP(L2964,Schnitt2!L:P,3,0)</f>
        <v>0</v>
      </c>
      <c r="AC2964" s="166">
        <f>VLOOKUP(L2964,Schnitt3!L:P,3,0)</f>
        <v>0</v>
      </c>
      <c r="AD2964" s="166">
        <f>VLOOKUP(L2964,Schnitt4!L:P,3,0)</f>
        <v>0</v>
      </c>
      <c r="AE2964" s="166">
        <f>VLOOKUP(L2964,Schnitt5!L:P,3,0)</f>
        <v>0</v>
      </c>
      <c r="AF2964" s="166">
        <f>VLOOKUP(L2964,Schnitt6!L:P,3,0)</f>
        <v>0</v>
      </c>
    </row>
    <row r="2965" spans="12:32" x14ac:dyDescent="0.25">
      <c r="L2965" s="264">
        <f>Member!A2965</f>
        <v>0</v>
      </c>
      <c r="S2965" s="166">
        <f>VLOOKUP(L2965,Schnitt1!L:P,2,0)</f>
        <v>0</v>
      </c>
      <c r="T2965" s="166">
        <f>VLOOKUP(L2965,Schnitt2!L:P,2,0)</f>
        <v>0</v>
      </c>
      <c r="U2965" s="166">
        <f>VLOOKUP(L2965,Schnitt3!L:P,2,0)</f>
        <v>0</v>
      </c>
      <c r="V2965" s="166">
        <f>VLOOKUP(L2965,Schnitt4!L:P,2,0)</f>
        <v>0</v>
      </c>
      <c r="W2965" s="166">
        <f>VLOOKUP(L2965,Schnitt5!L:P,2,0)</f>
        <v>0</v>
      </c>
      <c r="X2965" s="166">
        <f>VLOOKUP(L2965,Schnitt6!L:P,2,0)</f>
        <v>0</v>
      </c>
      <c r="AA2965" s="166">
        <f>VLOOKUP(L2965,Schnitt1!L:P,3,0)</f>
        <v>0</v>
      </c>
      <c r="AB2965" s="166">
        <f>VLOOKUP(L2965,Schnitt2!L:P,3,0)</f>
        <v>0</v>
      </c>
      <c r="AC2965" s="166">
        <f>VLOOKUP(L2965,Schnitt3!L:P,3,0)</f>
        <v>0</v>
      </c>
      <c r="AD2965" s="166">
        <f>VLOOKUP(L2965,Schnitt4!L:P,3,0)</f>
        <v>0</v>
      </c>
      <c r="AE2965" s="166">
        <f>VLOOKUP(L2965,Schnitt5!L:P,3,0)</f>
        <v>0</v>
      </c>
      <c r="AF2965" s="166">
        <f>VLOOKUP(L2965,Schnitt6!L:P,3,0)</f>
        <v>0</v>
      </c>
    </row>
    <row r="2966" spans="12:32" x14ac:dyDescent="0.25">
      <c r="L2966" s="264">
        <f>Member!A2966</f>
        <v>0</v>
      </c>
      <c r="S2966" s="166">
        <f>VLOOKUP(L2966,Schnitt1!L:P,2,0)</f>
        <v>0</v>
      </c>
      <c r="T2966" s="166">
        <f>VLOOKUP(L2966,Schnitt2!L:P,2,0)</f>
        <v>0</v>
      </c>
      <c r="U2966" s="166">
        <f>VLOOKUP(L2966,Schnitt3!L:P,2,0)</f>
        <v>0</v>
      </c>
      <c r="V2966" s="166">
        <f>VLOOKUP(L2966,Schnitt4!L:P,2,0)</f>
        <v>0</v>
      </c>
      <c r="W2966" s="166">
        <f>VLOOKUP(L2966,Schnitt5!L:P,2,0)</f>
        <v>0</v>
      </c>
      <c r="X2966" s="166">
        <f>VLOOKUP(L2966,Schnitt6!L:P,2,0)</f>
        <v>0</v>
      </c>
      <c r="AA2966" s="166">
        <f>VLOOKUP(L2966,Schnitt1!L:P,3,0)</f>
        <v>0</v>
      </c>
      <c r="AB2966" s="166">
        <f>VLOOKUP(L2966,Schnitt2!L:P,3,0)</f>
        <v>0</v>
      </c>
      <c r="AC2966" s="166">
        <f>VLOOKUP(L2966,Schnitt3!L:P,3,0)</f>
        <v>0</v>
      </c>
      <c r="AD2966" s="166">
        <f>VLOOKUP(L2966,Schnitt4!L:P,3,0)</f>
        <v>0</v>
      </c>
      <c r="AE2966" s="166">
        <f>VLOOKUP(L2966,Schnitt5!L:P,3,0)</f>
        <v>0</v>
      </c>
      <c r="AF2966" s="166">
        <f>VLOOKUP(L2966,Schnitt6!L:P,3,0)</f>
        <v>0</v>
      </c>
    </row>
    <row r="2967" spans="12:32" x14ac:dyDescent="0.25">
      <c r="L2967" s="264">
        <f>Member!A2967</f>
        <v>0</v>
      </c>
      <c r="S2967" s="166">
        <f>VLOOKUP(L2967,Schnitt1!L:P,2,0)</f>
        <v>0</v>
      </c>
      <c r="T2967" s="166">
        <f>VLOOKUP(L2967,Schnitt2!L:P,2,0)</f>
        <v>0</v>
      </c>
      <c r="U2967" s="166">
        <f>VLOOKUP(L2967,Schnitt3!L:P,2,0)</f>
        <v>0</v>
      </c>
      <c r="V2967" s="166">
        <f>VLOOKUP(L2967,Schnitt4!L:P,2,0)</f>
        <v>0</v>
      </c>
      <c r="W2967" s="166">
        <f>VLOOKUP(L2967,Schnitt5!L:P,2,0)</f>
        <v>0</v>
      </c>
      <c r="X2967" s="166">
        <f>VLOOKUP(L2967,Schnitt6!L:P,2,0)</f>
        <v>0</v>
      </c>
      <c r="AA2967" s="166">
        <f>VLOOKUP(L2967,Schnitt1!L:P,3,0)</f>
        <v>0</v>
      </c>
      <c r="AB2967" s="166">
        <f>VLOOKUP(L2967,Schnitt2!L:P,3,0)</f>
        <v>0</v>
      </c>
      <c r="AC2967" s="166">
        <f>VLOOKUP(L2967,Schnitt3!L:P,3,0)</f>
        <v>0</v>
      </c>
      <c r="AD2967" s="166">
        <f>VLOOKUP(L2967,Schnitt4!L:P,3,0)</f>
        <v>0</v>
      </c>
      <c r="AE2967" s="166">
        <f>VLOOKUP(L2967,Schnitt5!L:P,3,0)</f>
        <v>0</v>
      </c>
      <c r="AF2967" s="166">
        <f>VLOOKUP(L2967,Schnitt6!L:P,3,0)</f>
        <v>0</v>
      </c>
    </row>
    <row r="2968" spans="12:32" x14ac:dyDescent="0.25">
      <c r="L2968" s="264">
        <f>Member!A2968</f>
        <v>0</v>
      </c>
      <c r="S2968" s="166">
        <f>VLOOKUP(L2968,Schnitt1!L:P,2,0)</f>
        <v>0</v>
      </c>
      <c r="T2968" s="166">
        <f>VLOOKUP(L2968,Schnitt2!L:P,2,0)</f>
        <v>0</v>
      </c>
      <c r="U2968" s="166">
        <f>VLOOKUP(L2968,Schnitt3!L:P,2,0)</f>
        <v>0</v>
      </c>
      <c r="V2968" s="166">
        <f>VLOOKUP(L2968,Schnitt4!L:P,2,0)</f>
        <v>0</v>
      </c>
      <c r="W2968" s="166">
        <f>VLOOKUP(L2968,Schnitt5!L:P,2,0)</f>
        <v>0</v>
      </c>
      <c r="X2968" s="166">
        <f>VLOOKUP(L2968,Schnitt6!L:P,2,0)</f>
        <v>0</v>
      </c>
      <c r="AA2968" s="166">
        <f>VLOOKUP(L2968,Schnitt1!L:P,3,0)</f>
        <v>0</v>
      </c>
      <c r="AB2968" s="166">
        <f>VLOOKUP(L2968,Schnitt2!L:P,3,0)</f>
        <v>0</v>
      </c>
      <c r="AC2968" s="166">
        <f>VLOOKUP(L2968,Schnitt3!L:P,3,0)</f>
        <v>0</v>
      </c>
      <c r="AD2968" s="166">
        <f>VLOOKUP(L2968,Schnitt4!L:P,3,0)</f>
        <v>0</v>
      </c>
      <c r="AE2968" s="166">
        <f>VLOOKUP(L2968,Schnitt5!L:P,3,0)</f>
        <v>0</v>
      </c>
      <c r="AF2968" s="166">
        <f>VLOOKUP(L2968,Schnitt6!L:P,3,0)</f>
        <v>0</v>
      </c>
    </row>
    <row r="2969" spans="12:32" x14ac:dyDescent="0.25">
      <c r="L2969" s="264">
        <f>Member!A2969</f>
        <v>0</v>
      </c>
      <c r="S2969" s="166">
        <f>VLOOKUP(L2969,Schnitt1!L:P,2,0)</f>
        <v>0</v>
      </c>
      <c r="T2969" s="166">
        <f>VLOOKUP(L2969,Schnitt2!L:P,2,0)</f>
        <v>0</v>
      </c>
      <c r="U2969" s="166">
        <f>VLOOKUP(L2969,Schnitt3!L:P,2,0)</f>
        <v>0</v>
      </c>
      <c r="V2969" s="166">
        <f>VLOOKUP(L2969,Schnitt4!L:P,2,0)</f>
        <v>0</v>
      </c>
      <c r="W2969" s="166">
        <f>VLOOKUP(L2969,Schnitt5!L:P,2,0)</f>
        <v>0</v>
      </c>
      <c r="X2969" s="166">
        <f>VLOOKUP(L2969,Schnitt6!L:P,2,0)</f>
        <v>0</v>
      </c>
      <c r="AA2969" s="166">
        <f>VLOOKUP(L2969,Schnitt1!L:P,3,0)</f>
        <v>0</v>
      </c>
      <c r="AB2969" s="166">
        <f>VLOOKUP(L2969,Schnitt2!L:P,3,0)</f>
        <v>0</v>
      </c>
      <c r="AC2969" s="166">
        <f>VLOOKUP(L2969,Schnitt3!L:P,3,0)</f>
        <v>0</v>
      </c>
      <c r="AD2969" s="166">
        <f>VLOOKUP(L2969,Schnitt4!L:P,3,0)</f>
        <v>0</v>
      </c>
      <c r="AE2969" s="166">
        <f>VLOOKUP(L2969,Schnitt5!L:P,3,0)</f>
        <v>0</v>
      </c>
      <c r="AF2969" s="166">
        <f>VLOOKUP(L2969,Schnitt6!L:P,3,0)</f>
        <v>0</v>
      </c>
    </row>
    <row r="2970" spans="12:32" x14ac:dyDescent="0.25">
      <c r="L2970" s="264">
        <f>Member!A2970</f>
        <v>0</v>
      </c>
      <c r="S2970" s="166">
        <f>VLOOKUP(L2970,Schnitt1!L:P,2,0)</f>
        <v>0</v>
      </c>
      <c r="T2970" s="166">
        <f>VLOOKUP(L2970,Schnitt2!L:P,2,0)</f>
        <v>0</v>
      </c>
      <c r="U2970" s="166">
        <f>VLOOKUP(L2970,Schnitt3!L:P,2,0)</f>
        <v>0</v>
      </c>
      <c r="V2970" s="166">
        <f>VLOOKUP(L2970,Schnitt4!L:P,2,0)</f>
        <v>0</v>
      </c>
      <c r="W2970" s="166">
        <f>VLOOKUP(L2970,Schnitt5!L:P,2,0)</f>
        <v>0</v>
      </c>
      <c r="X2970" s="166">
        <f>VLOOKUP(L2970,Schnitt6!L:P,2,0)</f>
        <v>0</v>
      </c>
      <c r="AA2970" s="166">
        <f>VLOOKUP(L2970,Schnitt1!L:P,3,0)</f>
        <v>0</v>
      </c>
      <c r="AB2970" s="166">
        <f>VLOOKUP(L2970,Schnitt2!L:P,3,0)</f>
        <v>0</v>
      </c>
      <c r="AC2970" s="166">
        <f>VLOOKUP(L2970,Schnitt3!L:P,3,0)</f>
        <v>0</v>
      </c>
      <c r="AD2970" s="166">
        <f>VLOOKUP(L2970,Schnitt4!L:P,3,0)</f>
        <v>0</v>
      </c>
      <c r="AE2970" s="166">
        <f>VLOOKUP(L2970,Schnitt5!L:P,3,0)</f>
        <v>0</v>
      </c>
      <c r="AF2970" s="166">
        <f>VLOOKUP(L2970,Schnitt6!L:P,3,0)</f>
        <v>0</v>
      </c>
    </row>
    <row r="2971" spans="12:32" x14ac:dyDescent="0.25">
      <c r="L2971" s="264">
        <f>Member!A2971</f>
        <v>0</v>
      </c>
      <c r="S2971" s="166">
        <f>VLOOKUP(L2971,Schnitt1!L:P,2,0)</f>
        <v>0</v>
      </c>
      <c r="T2971" s="166">
        <f>VLOOKUP(L2971,Schnitt2!L:P,2,0)</f>
        <v>0</v>
      </c>
      <c r="U2971" s="166">
        <f>VLOOKUP(L2971,Schnitt3!L:P,2,0)</f>
        <v>0</v>
      </c>
      <c r="V2971" s="166">
        <f>VLOOKUP(L2971,Schnitt4!L:P,2,0)</f>
        <v>0</v>
      </c>
      <c r="W2971" s="166">
        <f>VLOOKUP(L2971,Schnitt5!L:P,2,0)</f>
        <v>0</v>
      </c>
      <c r="X2971" s="166">
        <f>VLOOKUP(L2971,Schnitt6!L:P,2,0)</f>
        <v>0</v>
      </c>
      <c r="AA2971" s="166">
        <f>VLOOKUP(L2971,Schnitt1!L:P,3,0)</f>
        <v>0</v>
      </c>
      <c r="AB2971" s="166">
        <f>VLOOKUP(L2971,Schnitt2!L:P,3,0)</f>
        <v>0</v>
      </c>
      <c r="AC2971" s="166">
        <f>VLOOKUP(L2971,Schnitt3!L:P,3,0)</f>
        <v>0</v>
      </c>
      <c r="AD2971" s="166">
        <f>VLOOKUP(L2971,Schnitt4!L:P,3,0)</f>
        <v>0</v>
      </c>
      <c r="AE2971" s="166">
        <f>VLOOKUP(L2971,Schnitt5!L:P,3,0)</f>
        <v>0</v>
      </c>
      <c r="AF2971" s="166">
        <f>VLOOKUP(L2971,Schnitt6!L:P,3,0)</f>
        <v>0</v>
      </c>
    </row>
    <row r="2972" spans="12:32" x14ac:dyDescent="0.25">
      <c r="L2972" s="264">
        <f>Member!A2972</f>
        <v>0</v>
      </c>
      <c r="S2972" s="166">
        <f>VLOOKUP(L2972,Schnitt1!L:P,2,0)</f>
        <v>0</v>
      </c>
      <c r="T2972" s="166">
        <f>VLOOKUP(L2972,Schnitt2!L:P,2,0)</f>
        <v>0</v>
      </c>
      <c r="U2972" s="166">
        <f>VLOOKUP(L2972,Schnitt3!L:P,2,0)</f>
        <v>0</v>
      </c>
      <c r="V2972" s="166">
        <f>VLOOKUP(L2972,Schnitt4!L:P,2,0)</f>
        <v>0</v>
      </c>
      <c r="W2972" s="166">
        <f>VLOOKUP(L2972,Schnitt5!L:P,2,0)</f>
        <v>0</v>
      </c>
      <c r="X2972" s="166">
        <f>VLOOKUP(L2972,Schnitt6!L:P,2,0)</f>
        <v>0</v>
      </c>
      <c r="AA2972" s="166">
        <f>VLOOKUP(L2972,Schnitt1!L:P,3,0)</f>
        <v>0</v>
      </c>
      <c r="AB2972" s="166">
        <f>VLOOKUP(L2972,Schnitt2!L:P,3,0)</f>
        <v>0</v>
      </c>
      <c r="AC2972" s="166">
        <f>VLOOKUP(L2972,Schnitt3!L:P,3,0)</f>
        <v>0</v>
      </c>
      <c r="AD2972" s="166">
        <f>VLOOKUP(L2972,Schnitt4!L:P,3,0)</f>
        <v>0</v>
      </c>
      <c r="AE2972" s="166">
        <f>VLOOKUP(L2972,Schnitt5!L:P,3,0)</f>
        <v>0</v>
      </c>
      <c r="AF2972" s="166">
        <f>VLOOKUP(L2972,Schnitt6!L:P,3,0)</f>
        <v>0</v>
      </c>
    </row>
    <row r="2973" spans="12:32" x14ac:dyDescent="0.25">
      <c r="L2973" s="264">
        <f>Member!A2973</f>
        <v>0</v>
      </c>
      <c r="S2973" s="166">
        <f>VLOOKUP(L2973,Schnitt1!L:P,2,0)</f>
        <v>0</v>
      </c>
      <c r="T2973" s="166">
        <f>VLOOKUP(L2973,Schnitt2!L:P,2,0)</f>
        <v>0</v>
      </c>
      <c r="U2973" s="166">
        <f>VLOOKUP(L2973,Schnitt3!L:P,2,0)</f>
        <v>0</v>
      </c>
      <c r="V2973" s="166">
        <f>VLOOKUP(L2973,Schnitt4!L:P,2,0)</f>
        <v>0</v>
      </c>
      <c r="W2973" s="166">
        <f>VLOOKUP(L2973,Schnitt5!L:P,2,0)</f>
        <v>0</v>
      </c>
      <c r="X2973" s="166">
        <f>VLOOKUP(L2973,Schnitt6!L:P,2,0)</f>
        <v>0</v>
      </c>
      <c r="AA2973" s="166">
        <f>VLOOKUP(L2973,Schnitt1!L:P,3,0)</f>
        <v>0</v>
      </c>
      <c r="AB2973" s="166">
        <f>VLOOKUP(L2973,Schnitt2!L:P,3,0)</f>
        <v>0</v>
      </c>
      <c r="AC2973" s="166">
        <f>VLOOKUP(L2973,Schnitt3!L:P,3,0)</f>
        <v>0</v>
      </c>
      <c r="AD2973" s="166">
        <f>VLOOKUP(L2973,Schnitt4!L:P,3,0)</f>
        <v>0</v>
      </c>
      <c r="AE2973" s="166">
        <f>VLOOKUP(L2973,Schnitt5!L:P,3,0)</f>
        <v>0</v>
      </c>
      <c r="AF2973" s="166">
        <f>VLOOKUP(L2973,Schnitt6!L:P,3,0)</f>
        <v>0</v>
      </c>
    </row>
    <row r="2974" spans="12:32" x14ac:dyDescent="0.25">
      <c r="L2974" s="264">
        <f>Member!A2974</f>
        <v>0</v>
      </c>
      <c r="S2974" s="166">
        <f>VLOOKUP(L2974,Schnitt1!L:P,2,0)</f>
        <v>0</v>
      </c>
      <c r="T2974" s="166">
        <f>VLOOKUP(L2974,Schnitt2!L:P,2,0)</f>
        <v>0</v>
      </c>
      <c r="U2974" s="166">
        <f>VLOOKUP(L2974,Schnitt3!L:P,2,0)</f>
        <v>0</v>
      </c>
      <c r="V2974" s="166">
        <f>VLOOKUP(L2974,Schnitt4!L:P,2,0)</f>
        <v>0</v>
      </c>
      <c r="W2974" s="166">
        <f>VLOOKUP(L2974,Schnitt5!L:P,2,0)</f>
        <v>0</v>
      </c>
      <c r="X2974" s="166">
        <f>VLOOKUP(L2974,Schnitt6!L:P,2,0)</f>
        <v>0</v>
      </c>
      <c r="AA2974" s="166">
        <f>VLOOKUP(L2974,Schnitt1!L:P,3,0)</f>
        <v>0</v>
      </c>
      <c r="AB2974" s="166">
        <f>VLOOKUP(L2974,Schnitt2!L:P,3,0)</f>
        <v>0</v>
      </c>
      <c r="AC2974" s="166">
        <f>VLOOKUP(L2974,Schnitt3!L:P,3,0)</f>
        <v>0</v>
      </c>
      <c r="AD2974" s="166">
        <f>VLOOKUP(L2974,Schnitt4!L:P,3,0)</f>
        <v>0</v>
      </c>
      <c r="AE2974" s="166">
        <f>VLOOKUP(L2974,Schnitt5!L:P,3,0)</f>
        <v>0</v>
      </c>
      <c r="AF2974" s="166">
        <f>VLOOKUP(L2974,Schnitt6!L:P,3,0)</f>
        <v>0</v>
      </c>
    </row>
    <row r="2975" spans="12:32" x14ac:dyDescent="0.25">
      <c r="L2975" s="264">
        <f>Member!A2975</f>
        <v>0</v>
      </c>
      <c r="S2975" s="166">
        <f>VLOOKUP(L2975,Schnitt1!L:P,2,0)</f>
        <v>0</v>
      </c>
      <c r="T2975" s="166">
        <f>VLOOKUP(L2975,Schnitt2!L:P,2,0)</f>
        <v>0</v>
      </c>
      <c r="U2975" s="166">
        <f>VLOOKUP(L2975,Schnitt3!L:P,2,0)</f>
        <v>0</v>
      </c>
      <c r="V2975" s="166">
        <f>VLOOKUP(L2975,Schnitt4!L:P,2,0)</f>
        <v>0</v>
      </c>
      <c r="W2975" s="166">
        <f>VLOOKUP(L2975,Schnitt5!L:P,2,0)</f>
        <v>0</v>
      </c>
      <c r="X2975" s="166">
        <f>VLOOKUP(L2975,Schnitt6!L:P,2,0)</f>
        <v>0</v>
      </c>
      <c r="AA2975" s="166">
        <f>VLOOKUP(L2975,Schnitt1!L:P,3,0)</f>
        <v>0</v>
      </c>
      <c r="AB2975" s="166">
        <f>VLOOKUP(L2975,Schnitt2!L:P,3,0)</f>
        <v>0</v>
      </c>
      <c r="AC2975" s="166">
        <f>VLOOKUP(L2975,Schnitt3!L:P,3,0)</f>
        <v>0</v>
      </c>
      <c r="AD2975" s="166">
        <f>VLOOKUP(L2975,Schnitt4!L:P,3,0)</f>
        <v>0</v>
      </c>
      <c r="AE2975" s="166">
        <f>VLOOKUP(L2975,Schnitt5!L:P,3,0)</f>
        <v>0</v>
      </c>
      <c r="AF2975" s="166">
        <f>VLOOKUP(L2975,Schnitt6!L:P,3,0)</f>
        <v>0</v>
      </c>
    </row>
    <row r="2976" spans="12:32" x14ac:dyDescent="0.25">
      <c r="L2976" s="264">
        <f>Member!A2976</f>
        <v>0</v>
      </c>
      <c r="S2976" s="166">
        <f>VLOOKUP(L2976,Schnitt1!L:P,2,0)</f>
        <v>0</v>
      </c>
      <c r="T2976" s="166">
        <f>VLOOKUP(L2976,Schnitt2!L:P,2,0)</f>
        <v>0</v>
      </c>
      <c r="U2976" s="166">
        <f>VLOOKUP(L2976,Schnitt3!L:P,2,0)</f>
        <v>0</v>
      </c>
      <c r="V2976" s="166">
        <f>VLOOKUP(L2976,Schnitt4!L:P,2,0)</f>
        <v>0</v>
      </c>
      <c r="W2976" s="166">
        <f>VLOOKUP(L2976,Schnitt5!L:P,2,0)</f>
        <v>0</v>
      </c>
      <c r="X2976" s="166">
        <f>VLOOKUP(L2976,Schnitt6!L:P,2,0)</f>
        <v>0</v>
      </c>
      <c r="AA2976" s="166">
        <f>VLOOKUP(L2976,Schnitt1!L:P,3,0)</f>
        <v>0</v>
      </c>
      <c r="AB2976" s="166">
        <f>VLOOKUP(L2976,Schnitt2!L:P,3,0)</f>
        <v>0</v>
      </c>
      <c r="AC2976" s="166">
        <f>VLOOKUP(L2976,Schnitt3!L:P,3,0)</f>
        <v>0</v>
      </c>
      <c r="AD2976" s="166">
        <f>VLOOKUP(L2976,Schnitt4!L:P,3,0)</f>
        <v>0</v>
      </c>
      <c r="AE2976" s="166">
        <f>VLOOKUP(L2976,Schnitt5!L:P,3,0)</f>
        <v>0</v>
      </c>
      <c r="AF2976" s="166">
        <f>VLOOKUP(L2976,Schnitt6!L:P,3,0)</f>
        <v>0</v>
      </c>
    </row>
    <row r="2977" spans="12:32" x14ac:dyDescent="0.25">
      <c r="L2977" s="264">
        <f>Member!A2977</f>
        <v>0</v>
      </c>
      <c r="S2977" s="166">
        <f>VLOOKUP(L2977,Schnitt1!L:P,2,0)</f>
        <v>0</v>
      </c>
      <c r="T2977" s="166">
        <f>VLOOKUP(L2977,Schnitt2!L:P,2,0)</f>
        <v>0</v>
      </c>
      <c r="U2977" s="166">
        <f>VLOOKUP(L2977,Schnitt3!L:P,2,0)</f>
        <v>0</v>
      </c>
      <c r="V2977" s="166">
        <f>VLOOKUP(L2977,Schnitt4!L:P,2,0)</f>
        <v>0</v>
      </c>
      <c r="W2977" s="166">
        <f>VLOOKUP(L2977,Schnitt5!L:P,2,0)</f>
        <v>0</v>
      </c>
      <c r="X2977" s="166">
        <f>VLOOKUP(L2977,Schnitt6!L:P,2,0)</f>
        <v>0</v>
      </c>
      <c r="AA2977" s="166">
        <f>VLOOKUP(L2977,Schnitt1!L:P,3,0)</f>
        <v>0</v>
      </c>
      <c r="AB2977" s="166">
        <f>VLOOKUP(L2977,Schnitt2!L:P,3,0)</f>
        <v>0</v>
      </c>
      <c r="AC2977" s="166">
        <f>VLOOKUP(L2977,Schnitt3!L:P,3,0)</f>
        <v>0</v>
      </c>
      <c r="AD2977" s="166">
        <f>VLOOKUP(L2977,Schnitt4!L:P,3,0)</f>
        <v>0</v>
      </c>
      <c r="AE2977" s="166">
        <f>VLOOKUP(L2977,Schnitt5!L:P,3,0)</f>
        <v>0</v>
      </c>
      <c r="AF2977" s="166">
        <f>VLOOKUP(L2977,Schnitt6!L:P,3,0)</f>
        <v>0</v>
      </c>
    </row>
    <row r="2978" spans="12:32" x14ac:dyDescent="0.25">
      <c r="L2978" s="264">
        <f>Member!A2978</f>
        <v>0</v>
      </c>
      <c r="S2978" s="166">
        <f>VLOOKUP(L2978,Schnitt1!L:P,2,0)</f>
        <v>0</v>
      </c>
      <c r="T2978" s="166">
        <f>VLOOKUP(L2978,Schnitt2!L:P,2,0)</f>
        <v>0</v>
      </c>
      <c r="U2978" s="166">
        <f>VLOOKUP(L2978,Schnitt3!L:P,2,0)</f>
        <v>0</v>
      </c>
      <c r="V2978" s="166">
        <f>VLOOKUP(L2978,Schnitt4!L:P,2,0)</f>
        <v>0</v>
      </c>
      <c r="W2978" s="166">
        <f>VLOOKUP(L2978,Schnitt5!L:P,2,0)</f>
        <v>0</v>
      </c>
      <c r="X2978" s="166">
        <f>VLOOKUP(L2978,Schnitt6!L:P,2,0)</f>
        <v>0</v>
      </c>
      <c r="AA2978" s="166">
        <f>VLOOKUP(L2978,Schnitt1!L:P,3,0)</f>
        <v>0</v>
      </c>
      <c r="AB2978" s="166">
        <f>VLOOKUP(L2978,Schnitt2!L:P,3,0)</f>
        <v>0</v>
      </c>
      <c r="AC2978" s="166">
        <f>VLOOKUP(L2978,Schnitt3!L:P,3,0)</f>
        <v>0</v>
      </c>
      <c r="AD2978" s="166">
        <f>VLOOKUP(L2978,Schnitt4!L:P,3,0)</f>
        <v>0</v>
      </c>
      <c r="AE2978" s="166">
        <f>VLOOKUP(L2978,Schnitt5!L:P,3,0)</f>
        <v>0</v>
      </c>
      <c r="AF2978" s="166">
        <f>VLOOKUP(L2978,Schnitt6!L:P,3,0)</f>
        <v>0</v>
      </c>
    </row>
    <row r="2979" spans="12:32" x14ac:dyDescent="0.25">
      <c r="L2979" s="264">
        <f>Member!A2979</f>
        <v>0</v>
      </c>
      <c r="S2979" s="166">
        <f>VLOOKUP(L2979,Schnitt1!L:P,2,0)</f>
        <v>0</v>
      </c>
      <c r="T2979" s="166">
        <f>VLOOKUP(L2979,Schnitt2!L:P,2,0)</f>
        <v>0</v>
      </c>
      <c r="U2979" s="166">
        <f>VLOOKUP(L2979,Schnitt3!L:P,2,0)</f>
        <v>0</v>
      </c>
      <c r="V2979" s="166">
        <f>VLOOKUP(L2979,Schnitt4!L:P,2,0)</f>
        <v>0</v>
      </c>
      <c r="W2979" s="166">
        <f>VLOOKUP(L2979,Schnitt5!L:P,2,0)</f>
        <v>0</v>
      </c>
      <c r="X2979" s="166">
        <f>VLOOKUP(L2979,Schnitt6!L:P,2,0)</f>
        <v>0</v>
      </c>
      <c r="AA2979" s="166">
        <f>VLOOKUP(L2979,Schnitt1!L:P,3,0)</f>
        <v>0</v>
      </c>
      <c r="AB2979" s="166">
        <f>VLOOKUP(L2979,Schnitt2!L:P,3,0)</f>
        <v>0</v>
      </c>
      <c r="AC2979" s="166">
        <f>VLOOKUP(L2979,Schnitt3!L:P,3,0)</f>
        <v>0</v>
      </c>
      <c r="AD2979" s="166">
        <f>VLOOKUP(L2979,Schnitt4!L:P,3,0)</f>
        <v>0</v>
      </c>
      <c r="AE2979" s="166">
        <f>VLOOKUP(L2979,Schnitt5!L:P,3,0)</f>
        <v>0</v>
      </c>
      <c r="AF2979" s="166">
        <f>VLOOKUP(L2979,Schnitt6!L:P,3,0)</f>
        <v>0</v>
      </c>
    </row>
    <row r="2980" spans="12:32" x14ac:dyDescent="0.25">
      <c r="L2980" s="264">
        <f>Member!A2980</f>
        <v>0</v>
      </c>
      <c r="S2980" s="166">
        <f>VLOOKUP(L2980,Schnitt1!L:P,2,0)</f>
        <v>0</v>
      </c>
      <c r="T2980" s="166">
        <f>VLOOKUP(L2980,Schnitt2!L:P,2,0)</f>
        <v>0</v>
      </c>
      <c r="U2980" s="166">
        <f>VLOOKUP(L2980,Schnitt3!L:P,2,0)</f>
        <v>0</v>
      </c>
      <c r="V2980" s="166">
        <f>VLOOKUP(L2980,Schnitt4!L:P,2,0)</f>
        <v>0</v>
      </c>
      <c r="W2980" s="166">
        <f>VLOOKUP(L2980,Schnitt5!L:P,2,0)</f>
        <v>0</v>
      </c>
      <c r="X2980" s="166">
        <f>VLOOKUP(L2980,Schnitt6!L:P,2,0)</f>
        <v>0</v>
      </c>
      <c r="AA2980" s="166">
        <f>VLOOKUP(L2980,Schnitt1!L:P,3,0)</f>
        <v>0</v>
      </c>
      <c r="AB2980" s="166">
        <f>VLOOKUP(L2980,Schnitt2!L:P,3,0)</f>
        <v>0</v>
      </c>
      <c r="AC2980" s="166">
        <f>VLOOKUP(L2980,Schnitt3!L:P,3,0)</f>
        <v>0</v>
      </c>
      <c r="AD2980" s="166">
        <f>VLOOKUP(L2980,Schnitt4!L:P,3,0)</f>
        <v>0</v>
      </c>
      <c r="AE2980" s="166">
        <f>VLOOKUP(L2980,Schnitt5!L:P,3,0)</f>
        <v>0</v>
      </c>
      <c r="AF2980" s="166">
        <f>VLOOKUP(L2980,Schnitt6!L:P,3,0)</f>
        <v>0</v>
      </c>
    </row>
    <row r="2981" spans="12:32" x14ac:dyDescent="0.25">
      <c r="L2981" s="264">
        <f>Member!A2981</f>
        <v>0</v>
      </c>
      <c r="S2981" s="166">
        <f>VLOOKUP(L2981,Schnitt1!L:P,2,0)</f>
        <v>0</v>
      </c>
      <c r="T2981" s="166">
        <f>VLOOKUP(L2981,Schnitt2!L:P,2,0)</f>
        <v>0</v>
      </c>
      <c r="U2981" s="166">
        <f>VLOOKUP(L2981,Schnitt3!L:P,2,0)</f>
        <v>0</v>
      </c>
      <c r="V2981" s="166">
        <f>VLOOKUP(L2981,Schnitt4!L:P,2,0)</f>
        <v>0</v>
      </c>
      <c r="W2981" s="166">
        <f>VLOOKUP(L2981,Schnitt5!L:P,2,0)</f>
        <v>0</v>
      </c>
      <c r="X2981" s="166">
        <f>VLOOKUP(L2981,Schnitt6!L:P,2,0)</f>
        <v>0</v>
      </c>
      <c r="AA2981" s="166">
        <f>VLOOKUP(L2981,Schnitt1!L:P,3,0)</f>
        <v>0</v>
      </c>
      <c r="AB2981" s="166">
        <f>VLOOKUP(L2981,Schnitt2!L:P,3,0)</f>
        <v>0</v>
      </c>
      <c r="AC2981" s="166">
        <f>VLOOKUP(L2981,Schnitt3!L:P,3,0)</f>
        <v>0</v>
      </c>
      <c r="AD2981" s="166">
        <f>VLOOKUP(L2981,Schnitt4!L:P,3,0)</f>
        <v>0</v>
      </c>
      <c r="AE2981" s="166">
        <f>VLOOKUP(L2981,Schnitt5!L:P,3,0)</f>
        <v>0</v>
      </c>
      <c r="AF2981" s="166">
        <f>VLOOKUP(L2981,Schnitt6!L:P,3,0)</f>
        <v>0</v>
      </c>
    </row>
    <row r="2982" spans="12:32" x14ac:dyDescent="0.25">
      <c r="L2982" s="264">
        <f>Member!A2982</f>
        <v>0</v>
      </c>
      <c r="S2982" s="166">
        <f>VLOOKUP(L2982,Schnitt1!L:P,2,0)</f>
        <v>0</v>
      </c>
      <c r="T2982" s="166">
        <f>VLOOKUP(L2982,Schnitt2!L:P,2,0)</f>
        <v>0</v>
      </c>
      <c r="U2982" s="166">
        <f>VLOOKUP(L2982,Schnitt3!L:P,2,0)</f>
        <v>0</v>
      </c>
      <c r="V2982" s="166">
        <f>VLOOKUP(L2982,Schnitt4!L:P,2,0)</f>
        <v>0</v>
      </c>
      <c r="W2982" s="166">
        <f>VLOOKUP(L2982,Schnitt5!L:P,2,0)</f>
        <v>0</v>
      </c>
      <c r="X2982" s="166">
        <f>VLOOKUP(L2982,Schnitt6!L:P,2,0)</f>
        <v>0</v>
      </c>
      <c r="AA2982" s="166">
        <f>VLOOKUP(L2982,Schnitt1!L:P,3,0)</f>
        <v>0</v>
      </c>
      <c r="AB2982" s="166">
        <f>VLOOKUP(L2982,Schnitt2!L:P,3,0)</f>
        <v>0</v>
      </c>
      <c r="AC2982" s="166">
        <f>VLOOKUP(L2982,Schnitt3!L:P,3,0)</f>
        <v>0</v>
      </c>
      <c r="AD2982" s="166">
        <f>VLOOKUP(L2982,Schnitt4!L:P,3,0)</f>
        <v>0</v>
      </c>
      <c r="AE2982" s="166">
        <f>VLOOKUP(L2982,Schnitt5!L:P,3,0)</f>
        <v>0</v>
      </c>
      <c r="AF2982" s="166">
        <f>VLOOKUP(L2982,Schnitt6!L:P,3,0)</f>
        <v>0</v>
      </c>
    </row>
    <row r="2983" spans="12:32" x14ac:dyDescent="0.25">
      <c r="L2983" s="264">
        <f>Member!A2983</f>
        <v>0</v>
      </c>
      <c r="S2983" s="166">
        <f>VLOOKUP(L2983,Schnitt1!L:P,2,0)</f>
        <v>0</v>
      </c>
      <c r="T2983" s="166">
        <f>VLOOKUP(L2983,Schnitt2!L:P,2,0)</f>
        <v>0</v>
      </c>
      <c r="U2983" s="166">
        <f>VLOOKUP(L2983,Schnitt3!L:P,2,0)</f>
        <v>0</v>
      </c>
      <c r="V2983" s="166">
        <f>VLOOKUP(L2983,Schnitt4!L:P,2,0)</f>
        <v>0</v>
      </c>
      <c r="W2983" s="166">
        <f>VLOOKUP(L2983,Schnitt5!L:P,2,0)</f>
        <v>0</v>
      </c>
      <c r="X2983" s="166">
        <f>VLOOKUP(L2983,Schnitt6!L:P,2,0)</f>
        <v>0</v>
      </c>
      <c r="AA2983" s="166">
        <f>VLOOKUP(L2983,Schnitt1!L:P,3,0)</f>
        <v>0</v>
      </c>
      <c r="AB2983" s="166">
        <f>VLOOKUP(L2983,Schnitt2!L:P,3,0)</f>
        <v>0</v>
      </c>
      <c r="AC2983" s="166">
        <f>VLOOKUP(L2983,Schnitt3!L:P,3,0)</f>
        <v>0</v>
      </c>
      <c r="AD2983" s="166">
        <f>VLOOKUP(L2983,Schnitt4!L:P,3,0)</f>
        <v>0</v>
      </c>
      <c r="AE2983" s="166">
        <f>VLOOKUP(L2983,Schnitt5!L:P,3,0)</f>
        <v>0</v>
      </c>
      <c r="AF2983" s="166">
        <f>VLOOKUP(L2983,Schnitt6!L:P,3,0)</f>
        <v>0</v>
      </c>
    </row>
    <row r="2984" spans="12:32" x14ac:dyDescent="0.25">
      <c r="L2984" s="264">
        <f>Member!A2984</f>
        <v>0</v>
      </c>
      <c r="S2984" s="166">
        <f>VLOOKUP(L2984,Schnitt1!L:P,2,0)</f>
        <v>0</v>
      </c>
      <c r="T2984" s="166">
        <f>VLOOKUP(L2984,Schnitt2!L:P,2,0)</f>
        <v>0</v>
      </c>
      <c r="U2984" s="166">
        <f>VLOOKUP(L2984,Schnitt3!L:P,2,0)</f>
        <v>0</v>
      </c>
      <c r="V2984" s="166">
        <f>VLOOKUP(L2984,Schnitt4!L:P,2,0)</f>
        <v>0</v>
      </c>
      <c r="W2984" s="166">
        <f>VLOOKUP(L2984,Schnitt5!L:P,2,0)</f>
        <v>0</v>
      </c>
      <c r="X2984" s="166">
        <f>VLOOKUP(L2984,Schnitt6!L:P,2,0)</f>
        <v>0</v>
      </c>
      <c r="AA2984" s="166">
        <f>VLOOKUP(L2984,Schnitt1!L:P,3,0)</f>
        <v>0</v>
      </c>
      <c r="AB2984" s="166">
        <f>VLOOKUP(L2984,Schnitt2!L:P,3,0)</f>
        <v>0</v>
      </c>
      <c r="AC2984" s="166">
        <f>VLOOKUP(L2984,Schnitt3!L:P,3,0)</f>
        <v>0</v>
      </c>
      <c r="AD2984" s="166">
        <f>VLOOKUP(L2984,Schnitt4!L:P,3,0)</f>
        <v>0</v>
      </c>
      <c r="AE2984" s="166">
        <f>VLOOKUP(L2984,Schnitt5!L:P,3,0)</f>
        <v>0</v>
      </c>
      <c r="AF2984" s="166">
        <f>VLOOKUP(L2984,Schnitt6!L:P,3,0)</f>
        <v>0</v>
      </c>
    </row>
    <row r="2985" spans="12:32" x14ac:dyDescent="0.25">
      <c r="L2985" s="264">
        <f>Member!A2985</f>
        <v>0</v>
      </c>
      <c r="S2985" s="166">
        <f>VLOOKUP(L2985,Schnitt1!L:P,2,0)</f>
        <v>0</v>
      </c>
      <c r="T2985" s="166">
        <f>VLOOKUP(L2985,Schnitt2!L:P,2,0)</f>
        <v>0</v>
      </c>
      <c r="U2985" s="166">
        <f>VLOOKUP(L2985,Schnitt3!L:P,2,0)</f>
        <v>0</v>
      </c>
      <c r="V2985" s="166">
        <f>VLOOKUP(L2985,Schnitt4!L:P,2,0)</f>
        <v>0</v>
      </c>
      <c r="W2985" s="166">
        <f>VLOOKUP(L2985,Schnitt5!L:P,2,0)</f>
        <v>0</v>
      </c>
      <c r="X2985" s="166">
        <f>VLOOKUP(L2985,Schnitt6!L:P,2,0)</f>
        <v>0</v>
      </c>
      <c r="AA2985" s="166">
        <f>VLOOKUP(L2985,Schnitt1!L:P,3,0)</f>
        <v>0</v>
      </c>
      <c r="AB2985" s="166">
        <f>VLOOKUP(L2985,Schnitt2!L:P,3,0)</f>
        <v>0</v>
      </c>
      <c r="AC2985" s="166">
        <f>VLOOKUP(L2985,Schnitt3!L:P,3,0)</f>
        <v>0</v>
      </c>
      <c r="AD2985" s="166">
        <f>VLOOKUP(L2985,Schnitt4!L:P,3,0)</f>
        <v>0</v>
      </c>
      <c r="AE2985" s="166">
        <f>VLOOKUP(L2985,Schnitt5!L:P,3,0)</f>
        <v>0</v>
      </c>
      <c r="AF2985" s="166">
        <f>VLOOKUP(L2985,Schnitt6!L:P,3,0)</f>
        <v>0</v>
      </c>
    </row>
    <row r="2986" spans="12:32" x14ac:dyDescent="0.25">
      <c r="L2986" s="264">
        <f>Member!A2986</f>
        <v>0</v>
      </c>
      <c r="S2986" s="166">
        <f>VLOOKUP(L2986,Schnitt1!L:P,2,0)</f>
        <v>0</v>
      </c>
      <c r="T2986" s="166">
        <f>VLOOKUP(L2986,Schnitt2!L:P,2,0)</f>
        <v>0</v>
      </c>
      <c r="U2986" s="166">
        <f>VLOOKUP(L2986,Schnitt3!L:P,2,0)</f>
        <v>0</v>
      </c>
      <c r="V2986" s="166">
        <f>VLOOKUP(L2986,Schnitt4!L:P,2,0)</f>
        <v>0</v>
      </c>
      <c r="W2986" s="166">
        <f>VLOOKUP(L2986,Schnitt5!L:P,2,0)</f>
        <v>0</v>
      </c>
      <c r="X2986" s="166">
        <f>VLOOKUP(L2986,Schnitt6!L:P,2,0)</f>
        <v>0</v>
      </c>
      <c r="AA2986" s="166">
        <f>VLOOKUP(L2986,Schnitt1!L:P,3,0)</f>
        <v>0</v>
      </c>
      <c r="AB2986" s="166">
        <f>VLOOKUP(L2986,Schnitt2!L:P,3,0)</f>
        <v>0</v>
      </c>
      <c r="AC2986" s="166">
        <f>VLOOKUP(L2986,Schnitt3!L:P,3,0)</f>
        <v>0</v>
      </c>
      <c r="AD2986" s="166">
        <f>VLOOKUP(L2986,Schnitt4!L:P,3,0)</f>
        <v>0</v>
      </c>
      <c r="AE2986" s="166">
        <f>VLOOKUP(L2986,Schnitt5!L:P,3,0)</f>
        <v>0</v>
      </c>
      <c r="AF2986" s="166">
        <f>VLOOKUP(L2986,Schnitt6!L:P,3,0)</f>
        <v>0</v>
      </c>
    </row>
    <row r="2987" spans="12:32" x14ac:dyDescent="0.25">
      <c r="L2987" s="264">
        <f>Member!A2987</f>
        <v>0</v>
      </c>
      <c r="S2987" s="166">
        <f>VLOOKUP(L2987,Schnitt1!L:P,2,0)</f>
        <v>0</v>
      </c>
      <c r="T2987" s="166">
        <f>VLOOKUP(L2987,Schnitt2!L:P,2,0)</f>
        <v>0</v>
      </c>
      <c r="U2987" s="166">
        <f>VLOOKUP(L2987,Schnitt3!L:P,2,0)</f>
        <v>0</v>
      </c>
      <c r="V2987" s="166">
        <f>VLOOKUP(L2987,Schnitt4!L:P,2,0)</f>
        <v>0</v>
      </c>
      <c r="W2987" s="166">
        <f>VLOOKUP(L2987,Schnitt5!L:P,2,0)</f>
        <v>0</v>
      </c>
      <c r="X2987" s="166">
        <f>VLOOKUP(L2987,Schnitt6!L:P,2,0)</f>
        <v>0</v>
      </c>
      <c r="AA2987" s="166">
        <f>VLOOKUP(L2987,Schnitt1!L:P,3,0)</f>
        <v>0</v>
      </c>
      <c r="AB2987" s="166">
        <f>VLOOKUP(L2987,Schnitt2!L:P,3,0)</f>
        <v>0</v>
      </c>
      <c r="AC2987" s="166">
        <f>VLOOKUP(L2987,Schnitt3!L:P,3,0)</f>
        <v>0</v>
      </c>
      <c r="AD2987" s="166">
        <f>VLOOKUP(L2987,Schnitt4!L:P,3,0)</f>
        <v>0</v>
      </c>
      <c r="AE2987" s="166">
        <f>VLOOKUP(L2987,Schnitt5!L:P,3,0)</f>
        <v>0</v>
      </c>
      <c r="AF2987" s="166">
        <f>VLOOKUP(L2987,Schnitt6!L:P,3,0)</f>
        <v>0</v>
      </c>
    </row>
    <row r="2988" spans="12:32" x14ac:dyDescent="0.25">
      <c r="L2988" s="264">
        <f>Member!A2988</f>
        <v>0</v>
      </c>
      <c r="S2988" s="166">
        <f>VLOOKUP(L2988,Schnitt1!L:P,2,0)</f>
        <v>0</v>
      </c>
      <c r="T2988" s="166">
        <f>VLOOKUP(L2988,Schnitt2!L:P,2,0)</f>
        <v>0</v>
      </c>
      <c r="U2988" s="166">
        <f>VLOOKUP(L2988,Schnitt3!L:P,2,0)</f>
        <v>0</v>
      </c>
      <c r="V2988" s="166">
        <f>VLOOKUP(L2988,Schnitt4!L:P,2,0)</f>
        <v>0</v>
      </c>
      <c r="W2988" s="166">
        <f>VLOOKUP(L2988,Schnitt5!L:P,2,0)</f>
        <v>0</v>
      </c>
      <c r="X2988" s="166">
        <f>VLOOKUP(L2988,Schnitt6!L:P,2,0)</f>
        <v>0</v>
      </c>
      <c r="AA2988" s="166">
        <f>VLOOKUP(L2988,Schnitt1!L:P,3,0)</f>
        <v>0</v>
      </c>
      <c r="AB2988" s="166">
        <f>VLOOKUP(L2988,Schnitt2!L:P,3,0)</f>
        <v>0</v>
      </c>
      <c r="AC2988" s="166">
        <f>VLOOKUP(L2988,Schnitt3!L:P,3,0)</f>
        <v>0</v>
      </c>
      <c r="AD2988" s="166">
        <f>VLOOKUP(L2988,Schnitt4!L:P,3,0)</f>
        <v>0</v>
      </c>
      <c r="AE2988" s="166">
        <f>VLOOKUP(L2988,Schnitt5!L:P,3,0)</f>
        <v>0</v>
      </c>
      <c r="AF2988" s="166">
        <f>VLOOKUP(L2988,Schnitt6!L:P,3,0)</f>
        <v>0</v>
      </c>
    </row>
    <row r="2989" spans="12:32" x14ac:dyDescent="0.25">
      <c r="L2989" s="264">
        <f>Member!A2989</f>
        <v>0</v>
      </c>
      <c r="S2989" s="166">
        <f>VLOOKUP(L2989,Schnitt1!L:P,2,0)</f>
        <v>0</v>
      </c>
      <c r="T2989" s="166">
        <f>VLOOKUP(L2989,Schnitt2!L:P,2,0)</f>
        <v>0</v>
      </c>
      <c r="U2989" s="166">
        <f>VLOOKUP(L2989,Schnitt3!L:P,2,0)</f>
        <v>0</v>
      </c>
      <c r="V2989" s="166">
        <f>VLOOKUP(L2989,Schnitt4!L:P,2,0)</f>
        <v>0</v>
      </c>
      <c r="W2989" s="166">
        <f>VLOOKUP(L2989,Schnitt5!L:P,2,0)</f>
        <v>0</v>
      </c>
      <c r="X2989" s="166">
        <f>VLOOKUP(L2989,Schnitt6!L:P,2,0)</f>
        <v>0</v>
      </c>
      <c r="AA2989" s="166">
        <f>VLOOKUP(L2989,Schnitt1!L:P,3,0)</f>
        <v>0</v>
      </c>
      <c r="AB2989" s="166">
        <f>VLOOKUP(L2989,Schnitt2!L:P,3,0)</f>
        <v>0</v>
      </c>
      <c r="AC2989" s="166">
        <f>VLOOKUP(L2989,Schnitt3!L:P,3,0)</f>
        <v>0</v>
      </c>
      <c r="AD2989" s="166">
        <f>VLOOKUP(L2989,Schnitt4!L:P,3,0)</f>
        <v>0</v>
      </c>
      <c r="AE2989" s="166">
        <f>VLOOKUP(L2989,Schnitt5!L:P,3,0)</f>
        <v>0</v>
      </c>
      <c r="AF2989" s="166">
        <f>VLOOKUP(L2989,Schnitt6!L:P,3,0)</f>
        <v>0</v>
      </c>
    </row>
    <row r="2990" spans="12:32" x14ac:dyDescent="0.25">
      <c r="L2990" s="264">
        <f>Member!A2990</f>
        <v>0</v>
      </c>
      <c r="S2990" s="166">
        <f>VLOOKUP(L2990,Schnitt1!L:P,2,0)</f>
        <v>0</v>
      </c>
      <c r="T2990" s="166">
        <f>VLOOKUP(L2990,Schnitt2!L:P,2,0)</f>
        <v>0</v>
      </c>
      <c r="U2990" s="166">
        <f>VLOOKUP(L2990,Schnitt3!L:P,2,0)</f>
        <v>0</v>
      </c>
      <c r="V2990" s="166">
        <f>VLOOKUP(L2990,Schnitt4!L:P,2,0)</f>
        <v>0</v>
      </c>
      <c r="W2990" s="166">
        <f>VLOOKUP(L2990,Schnitt5!L:P,2,0)</f>
        <v>0</v>
      </c>
      <c r="X2990" s="166">
        <f>VLOOKUP(L2990,Schnitt6!L:P,2,0)</f>
        <v>0</v>
      </c>
      <c r="AA2990" s="166">
        <f>VLOOKUP(L2990,Schnitt1!L:P,3,0)</f>
        <v>0</v>
      </c>
      <c r="AB2990" s="166">
        <f>VLOOKUP(L2990,Schnitt2!L:P,3,0)</f>
        <v>0</v>
      </c>
      <c r="AC2990" s="166">
        <f>VLOOKUP(L2990,Schnitt3!L:P,3,0)</f>
        <v>0</v>
      </c>
      <c r="AD2990" s="166">
        <f>VLOOKUP(L2990,Schnitt4!L:P,3,0)</f>
        <v>0</v>
      </c>
      <c r="AE2990" s="166">
        <f>VLOOKUP(L2990,Schnitt5!L:P,3,0)</f>
        <v>0</v>
      </c>
      <c r="AF2990" s="166">
        <f>VLOOKUP(L2990,Schnitt6!L:P,3,0)</f>
        <v>0</v>
      </c>
    </row>
    <row r="2991" spans="12:32" x14ac:dyDescent="0.25">
      <c r="L2991" s="264">
        <f>Member!A2991</f>
        <v>0</v>
      </c>
      <c r="S2991" s="166">
        <f>VLOOKUP(L2991,Schnitt1!L:P,2,0)</f>
        <v>0</v>
      </c>
      <c r="T2991" s="166">
        <f>VLOOKUP(L2991,Schnitt2!L:P,2,0)</f>
        <v>0</v>
      </c>
      <c r="U2991" s="166">
        <f>VLOOKUP(L2991,Schnitt3!L:P,2,0)</f>
        <v>0</v>
      </c>
      <c r="V2991" s="166">
        <f>VLOOKUP(L2991,Schnitt4!L:P,2,0)</f>
        <v>0</v>
      </c>
      <c r="W2991" s="166">
        <f>VLOOKUP(L2991,Schnitt5!L:P,2,0)</f>
        <v>0</v>
      </c>
      <c r="X2991" s="166">
        <f>VLOOKUP(L2991,Schnitt6!L:P,2,0)</f>
        <v>0</v>
      </c>
      <c r="AA2991" s="166">
        <f>VLOOKUP(L2991,Schnitt1!L:P,3,0)</f>
        <v>0</v>
      </c>
      <c r="AB2991" s="166">
        <f>VLOOKUP(L2991,Schnitt2!L:P,3,0)</f>
        <v>0</v>
      </c>
      <c r="AC2991" s="166">
        <f>VLOOKUP(L2991,Schnitt3!L:P,3,0)</f>
        <v>0</v>
      </c>
      <c r="AD2991" s="166">
        <f>VLOOKUP(L2991,Schnitt4!L:P,3,0)</f>
        <v>0</v>
      </c>
      <c r="AE2991" s="166">
        <f>VLOOKUP(L2991,Schnitt5!L:P,3,0)</f>
        <v>0</v>
      </c>
      <c r="AF2991" s="166">
        <f>VLOOKUP(L2991,Schnitt6!L:P,3,0)</f>
        <v>0</v>
      </c>
    </row>
    <row r="2992" spans="12:32" x14ac:dyDescent="0.25">
      <c r="L2992" s="264">
        <f>Member!A2992</f>
        <v>0</v>
      </c>
      <c r="S2992" s="166">
        <f>VLOOKUP(L2992,Schnitt1!L:P,2,0)</f>
        <v>0</v>
      </c>
      <c r="T2992" s="166">
        <f>VLOOKUP(L2992,Schnitt2!L:P,2,0)</f>
        <v>0</v>
      </c>
      <c r="U2992" s="166">
        <f>VLOOKUP(L2992,Schnitt3!L:P,2,0)</f>
        <v>0</v>
      </c>
      <c r="V2992" s="166">
        <f>VLOOKUP(L2992,Schnitt4!L:P,2,0)</f>
        <v>0</v>
      </c>
      <c r="W2992" s="166">
        <f>VLOOKUP(L2992,Schnitt5!L:P,2,0)</f>
        <v>0</v>
      </c>
      <c r="X2992" s="166">
        <f>VLOOKUP(L2992,Schnitt6!L:P,2,0)</f>
        <v>0</v>
      </c>
      <c r="AA2992" s="166">
        <f>VLOOKUP(L2992,Schnitt1!L:P,3,0)</f>
        <v>0</v>
      </c>
      <c r="AB2992" s="166">
        <f>VLOOKUP(L2992,Schnitt2!L:P,3,0)</f>
        <v>0</v>
      </c>
      <c r="AC2992" s="166">
        <f>VLOOKUP(L2992,Schnitt3!L:P,3,0)</f>
        <v>0</v>
      </c>
      <c r="AD2992" s="166">
        <f>VLOOKUP(L2992,Schnitt4!L:P,3,0)</f>
        <v>0</v>
      </c>
      <c r="AE2992" s="166">
        <f>VLOOKUP(L2992,Schnitt5!L:P,3,0)</f>
        <v>0</v>
      </c>
      <c r="AF2992" s="166">
        <f>VLOOKUP(L2992,Schnitt6!L:P,3,0)</f>
        <v>0</v>
      </c>
    </row>
    <row r="2993" spans="12:32" x14ac:dyDescent="0.25">
      <c r="L2993" s="264">
        <f>Member!A2993</f>
        <v>0</v>
      </c>
      <c r="S2993" s="166">
        <f>VLOOKUP(L2993,Schnitt1!L:P,2,0)</f>
        <v>0</v>
      </c>
      <c r="T2993" s="166">
        <f>VLOOKUP(L2993,Schnitt2!L:P,2,0)</f>
        <v>0</v>
      </c>
      <c r="U2993" s="166">
        <f>VLOOKUP(L2993,Schnitt3!L:P,2,0)</f>
        <v>0</v>
      </c>
      <c r="V2993" s="166">
        <f>VLOOKUP(L2993,Schnitt4!L:P,2,0)</f>
        <v>0</v>
      </c>
      <c r="W2993" s="166">
        <f>VLOOKUP(L2993,Schnitt5!L:P,2,0)</f>
        <v>0</v>
      </c>
      <c r="X2993" s="166">
        <f>VLOOKUP(L2993,Schnitt6!L:P,2,0)</f>
        <v>0</v>
      </c>
      <c r="AA2993" s="166">
        <f>VLOOKUP(L2993,Schnitt1!L:P,3,0)</f>
        <v>0</v>
      </c>
      <c r="AB2993" s="166">
        <f>VLOOKUP(L2993,Schnitt2!L:P,3,0)</f>
        <v>0</v>
      </c>
      <c r="AC2993" s="166">
        <f>VLOOKUP(L2993,Schnitt3!L:P,3,0)</f>
        <v>0</v>
      </c>
      <c r="AD2993" s="166">
        <f>VLOOKUP(L2993,Schnitt4!L:P,3,0)</f>
        <v>0</v>
      </c>
      <c r="AE2993" s="166">
        <f>VLOOKUP(L2993,Schnitt5!L:P,3,0)</f>
        <v>0</v>
      </c>
      <c r="AF2993" s="166">
        <f>VLOOKUP(L2993,Schnitt6!L:P,3,0)</f>
        <v>0</v>
      </c>
    </row>
    <row r="2994" spans="12:32" x14ac:dyDescent="0.25">
      <c r="L2994" s="264">
        <f>Member!A2994</f>
        <v>0</v>
      </c>
      <c r="S2994" s="166">
        <f>VLOOKUP(L2994,Schnitt1!L:P,2,0)</f>
        <v>0</v>
      </c>
      <c r="T2994" s="166">
        <f>VLOOKUP(L2994,Schnitt2!L:P,2,0)</f>
        <v>0</v>
      </c>
      <c r="U2994" s="166">
        <f>VLOOKUP(L2994,Schnitt3!L:P,2,0)</f>
        <v>0</v>
      </c>
      <c r="V2994" s="166">
        <f>VLOOKUP(L2994,Schnitt4!L:P,2,0)</f>
        <v>0</v>
      </c>
      <c r="W2994" s="166">
        <f>VLOOKUP(L2994,Schnitt5!L:P,2,0)</f>
        <v>0</v>
      </c>
      <c r="X2994" s="166">
        <f>VLOOKUP(L2994,Schnitt6!L:P,2,0)</f>
        <v>0</v>
      </c>
      <c r="AA2994" s="166">
        <f>VLOOKUP(L2994,Schnitt1!L:P,3,0)</f>
        <v>0</v>
      </c>
      <c r="AB2994" s="166">
        <f>VLOOKUP(L2994,Schnitt2!L:P,3,0)</f>
        <v>0</v>
      </c>
      <c r="AC2994" s="166">
        <f>VLOOKUP(L2994,Schnitt3!L:P,3,0)</f>
        <v>0</v>
      </c>
      <c r="AD2994" s="166">
        <f>VLOOKUP(L2994,Schnitt4!L:P,3,0)</f>
        <v>0</v>
      </c>
      <c r="AE2994" s="166">
        <f>VLOOKUP(L2994,Schnitt5!L:P,3,0)</f>
        <v>0</v>
      </c>
      <c r="AF2994" s="166">
        <f>VLOOKUP(L2994,Schnitt6!L:P,3,0)</f>
        <v>0</v>
      </c>
    </row>
    <row r="2995" spans="12:32" x14ac:dyDescent="0.25">
      <c r="L2995" s="264">
        <f>Member!A2995</f>
        <v>0</v>
      </c>
      <c r="S2995" s="166">
        <f>VLOOKUP(L2995,Schnitt1!L:P,2,0)</f>
        <v>0</v>
      </c>
      <c r="T2995" s="166">
        <f>VLOOKUP(L2995,Schnitt2!L:P,2,0)</f>
        <v>0</v>
      </c>
      <c r="U2995" s="166">
        <f>VLOOKUP(L2995,Schnitt3!L:P,2,0)</f>
        <v>0</v>
      </c>
      <c r="V2995" s="166">
        <f>VLOOKUP(L2995,Schnitt4!L:P,2,0)</f>
        <v>0</v>
      </c>
      <c r="W2995" s="166">
        <f>VLOOKUP(L2995,Schnitt5!L:P,2,0)</f>
        <v>0</v>
      </c>
      <c r="X2995" s="166">
        <f>VLOOKUP(L2995,Schnitt6!L:P,2,0)</f>
        <v>0</v>
      </c>
      <c r="AA2995" s="166">
        <f>VLOOKUP(L2995,Schnitt1!L:P,3,0)</f>
        <v>0</v>
      </c>
      <c r="AB2995" s="166">
        <f>VLOOKUP(L2995,Schnitt2!L:P,3,0)</f>
        <v>0</v>
      </c>
      <c r="AC2995" s="166">
        <f>VLOOKUP(L2995,Schnitt3!L:P,3,0)</f>
        <v>0</v>
      </c>
      <c r="AD2995" s="166">
        <f>VLOOKUP(L2995,Schnitt4!L:P,3,0)</f>
        <v>0</v>
      </c>
      <c r="AE2995" s="166">
        <f>VLOOKUP(L2995,Schnitt5!L:P,3,0)</f>
        <v>0</v>
      </c>
      <c r="AF2995" s="166">
        <f>VLOOKUP(L2995,Schnitt6!L:P,3,0)</f>
        <v>0</v>
      </c>
    </row>
    <row r="2996" spans="12:32" x14ac:dyDescent="0.25">
      <c r="L2996" s="264">
        <f>Member!A2996</f>
        <v>0</v>
      </c>
      <c r="S2996" s="166">
        <f>VLOOKUP(L2996,Schnitt1!L:P,2,0)</f>
        <v>0</v>
      </c>
      <c r="T2996" s="166">
        <f>VLOOKUP(L2996,Schnitt2!L:P,2,0)</f>
        <v>0</v>
      </c>
      <c r="U2996" s="166">
        <f>VLOOKUP(L2996,Schnitt3!L:P,2,0)</f>
        <v>0</v>
      </c>
      <c r="V2996" s="166">
        <f>VLOOKUP(L2996,Schnitt4!L:P,2,0)</f>
        <v>0</v>
      </c>
      <c r="W2996" s="166">
        <f>VLOOKUP(L2996,Schnitt5!L:P,2,0)</f>
        <v>0</v>
      </c>
      <c r="X2996" s="166">
        <f>VLOOKUP(L2996,Schnitt6!L:P,2,0)</f>
        <v>0</v>
      </c>
      <c r="AA2996" s="166">
        <f>VLOOKUP(L2996,Schnitt1!L:P,3,0)</f>
        <v>0</v>
      </c>
      <c r="AB2996" s="166">
        <f>VLOOKUP(L2996,Schnitt2!L:P,3,0)</f>
        <v>0</v>
      </c>
      <c r="AC2996" s="166">
        <f>VLOOKUP(L2996,Schnitt3!L:P,3,0)</f>
        <v>0</v>
      </c>
      <c r="AD2996" s="166">
        <f>VLOOKUP(L2996,Schnitt4!L:P,3,0)</f>
        <v>0</v>
      </c>
      <c r="AE2996" s="166">
        <f>VLOOKUP(L2996,Schnitt5!L:P,3,0)</f>
        <v>0</v>
      </c>
      <c r="AF2996" s="166">
        <f>VLOOKUP(L2996,Schnitt6!L:P,3,0)</f>
        <v>0</v>
      </c>
    </row>
    <row r="2997" spans="12:32" x14ac:dyDescent="0.25">
      <c r="L2997" s="264">
        <f>Member!A2997</f>
        <v>0</v>
      </c>
      <c r="S2997" s="166">
        <f>VLOOKUP(L2997,Schnitt1!L:P,2,0)</f>
        <v>0</v>
      </c>
      <c r="T2997" s="166">
        <f>VLOOKUP(L2997,Schnitt2!L:P,2,0)</f>
        <v>0</v>
      </c>
      <c r="U2997" s="166">
        <f>VLOOKUP(L2997,Schnitt3!L:P,2,0)</f>
        <v>0</v>
      </c>
      <c r="V2997" s="166">
        <f>VLOOKUP(L2997,Schnitt4!L:P,2,0)</f>
        <v>0</v>
      </c>
      <c r="W2997" s="166">
        <f>VLOOKUP(L2997,Schnitt5!L:P,2,0)</f>
        <v>0</v>
      </c>
      <c r="X2997" s="166">
        <f>VLOOKUP(L2997,Schnitt6!L:P,2,0)</f>
        <v>0</v>
      </c>
      <c r="AA2997" s="166">
        <f>VLOOKUP(L2997,Schnitt1!L:P,3,0)</f>
        <v>0</v>
      </c>
      <c r="AB2997" s="166">
        <f>VLOOKUP(L2997,Schnitt2!L:P,3,0)</f>
        <v>0</v>
      </c>
      <c r="AC2997" s="166">
        <f>VLOOKUP(L2997,Schnitt3!L:P,3,0)</f>
        <v>0</v>
      </c>
      <c r="AD2997" s="166">
        <f>VLOOKUP(L2997,Schnitt4!L:P,3,0)</f>
        <v>0</v>
      </c>
      <c r="AE2997" s="166">
        <f>VLOOKUP(L2997,Schnitt5!L:P,3,0)</f>
        <v>0</v>
      </c>
      <c r="AF2997" s="166">
        <f>VLOOKUP(L2997,Schnitt6!L:P,3,0)</f>
        <v>0</v>
      </c>
    </row>
    <row r="2998" spans="12:32" x14ac:dyDescent="0.25">
      <c r="L2998" s="264">
        <f>Member!A2998</f>
        <v>0</v>
      </c>
      <c r="S2998" s="166">
        <f>VLOOKUP(L2998,Schnitt1!L:P,2,0)</f>
        <v>0</v>
      </c>
      <c r="T2998" s="166">
        <f>VLOOKUP(L2998,Schnitt2!L:P,2,0)</f>
        <v>0</v>
      </c>
      <c r="U2998" s="166">
        <f>VLOOKUP(L2998,Schnitt3!L:P,2,0)</f>
        <v>0</v>
      </c>
      <c r="V2998" s="166">
        <f>VLOOKUP(L2998,Schnitt4!L:P,2,0)</f>
        <v>0</v>
      </c>
      <c r="W2998" s="166">
        <f>VLOOKUP(L2998,Schnitt5!L:P,2,0)</f>
        <v>0</v>
      </c>
      <c r="X2998" s="166">
        <f>VLOOKUP(L2998,Schnitt6!L:P,2,0)</f>
        <v>0</v>
      </c>
      <c r="AA2998" s="166">
        <f>VLOOKUP(L2998,Schnitt1!L:P,3,0)</f>
        <v>0</v>
      </c>
      <c r="AB2998" s="166">
        <f>VLOOKUP(L2998,Schnitt2!L:P,3,0)</f>
        <v>0</v>
      </c>
      <c r="AC2998" s="166">
        <f>VLOOKUP(L2998,Schnitt3!L:P,3,0)</f>
        <v>0</v>
      </c>
      <c r="AD2998" s="166">
        <f>VLOOKUP(L2998,Schnitt4!L:P,3,0)</f>
        <v>0</v>
      </c>
      <c r="AE2998" s="166">
        <f>VLOOKUP(L2998,Schnitt5!L:P,3,0)</f>
        <v>0</v>
      </c>
      <c r="AF2998" s="166">
        <f>VLOOKUP(L2998,Schnitt6!L:P,3,0)</f>
        <v>0</v>
      </c>
    </row>
    <row r="2999" spans="12:32" x14ac:dyDescent="0.25">
      <c r="L2999" s="264">
        <f>Member!A2999</f>
        <v>0</v>
      </c>
      <c r="S2999" s="166">
        <f>VLOOKUP(L2999,Schnitt1!L:P,2,0)</f>
        <v>0</v>
      </c>
      <c r="T2999" s="166">
        <f>VLOOKUP(L2999,Schnitt2!L:P,2,0)</f>
        <v>0</v>
      </c>
      <c r="U2999" s="166">
        <f>VLOOKUP(L2999,Schnitt3!L:P,2,0)</f>
        <v>0</v>
      </c>
      <c r="V2999" s="166">
        <f>VLOOKUP(L2999,Schnitt4!L:P,2,0)</f>
        <v>0</v>
      </c>
      <c r="W2999" s="166">
        <f>VLOOKUP(L2999,Schnitt5!L:P,2,0)</f>
        <v>0</v>
      </c>
      <c r="X2999" s="166">
        <f>VLOOKUP(L2999,Schnitt6!L:P,2,0)</f>
        <v>0</v>
      </c>
      <c r="AA2999" s="166">
        <f>VLOOKUP(L2999,Schnitt1!L:P,3,0)</f>
        <v>0</v>
      </c>
      <c r="AB2999" s="166">
        <f>VLOOKUP(L2999,Schnitt2!L:P,3,0)</f>
        <v>0</v>
      </c>
      <c r="AC2999" s="166">
        <f>VLOOKUP(L2999,Schnitt3!L:P,3,0)</f>
        <v>0</v>
      </c>
      <c r="AD2999" s="166">
        <f>VLOOKUP(L2999,Schnitt4!L:P,3,0)</f>
        <v>0</v>
      </c>
      <c r="AE2999" s="166">
        <f>VLOOKUP(L2999,Schnitt5!L:P,3,0)</f>
        <v>0</v>
      </c>
      <c r="AF2999" s="166">
        <f>VLOOKUP(L2999,Schnitt6!L:P,3,0)</f>
        <v>0</v>
      </c>
    </row>
    <row r="3000" spans="12:32" x14ac:dyDescent="0.25">
      <c r="L3000" s="264">
        <f>Member!A3000</f>
        <v>0</v>
      </c>
      <c r="S3000" s="166">
        <f>VLOOKUP(L3000,Schnitt1!L:P,2,0)</f>
        <v>0</v>
      </c>
      <c r="T3000" s="166">
        <f>VLOOKUP(L3000,Schnitt2!L:P,2,0)</f>
        <v>0</v>
      </c>
      <c r="U3000" s="166">
        <f>VLOOKUP(L3000,Schnitt3!L:P,2,0)</f>
        <v>0</v>
      </c>
      <c r="V3000" s="166">
        <f>VLOOKUP(L3000,Schnitt4!L:P,2,0)</f>
        <v>0</v>
      </c>
      <c r="W3000" s="166">
        <f>VLOOKUP(L3000,Schnitt5!L:P,2,0)</f>
        <v>0</v>
      </c>
      <c r="X3000" s="166">
        <f>VLOOKUP(L3000,Schnitt6!L:P,2,0)</f>
        <v>0</v>
      </c>
      <c r="AA3000" s="166">
        <f>VLOOKUP(L3000,Schnitt1!L:P,3,0)</f>
        <v>0</v>
      </c>
      <c r="AB3000" s="166">
        <f>VLOOKUP(L3000,Schnitt2!L:P,3,0)</f>
        <v>0</v>
      </c>
      <c r="AC3000" s="166">
        <f>VLOOKUP(L3000,Schnitt3!L:P,3,0)</f>
        <v>0</v>
      </c>
      <c r="AD3000" s="166">
        <f>VLOOKUP(L3000,Schnitt4!L:P,3,0)</f>
        <v>0</v>
      </c>
      <c r="AE3000" s="166">
        <f>VLOOKUP(L3000,Schnitt5!L:P,3,0)</f>
        <v>0</v>
      </c>
      <c r="AF3000" s="166">
        <f>VLOOKUP(L3000,Schnitt6!L:P,3,0)</f>
        <v>0</v>
      </c>
    </row>
    <row r="3001" spans="12:32" x14ac:dyDescent="0.25">
      <c r="L3001" s="264">
        <f>Member!A3001</f>
        <v>0</v>
      </c>
      <c r="S3001" s="166">
        <f>VLOOKUP(L3001,Schnitt1!L:P,2,0)</f>
        <v>0</v>
      </c>
      <c r="T3001" s="166">
        <f>VLOOKUP(L3001,Schnitt2!L:P,2,0)</f>
        <v>0</v>
      </c>
      <c r="U3001" s="166">
        <f>VLOOKUP(L3001,Schnitt3!L:P,2,0)</f>
        <v>0</v>
      </c>
      <c r="V3001" s="166">
        <f>VLOOKUP(L3001,Schnitt4!L:P,2,0)</f>
        <v>0</v>
      </c>
      <c r="W3001" s="166">
        <f>VLOOKUP(L3001,Schnitt5!L:P,2,0)</f>
        <v>0</v>
      </c>
      <c r="X3001" s="166">
        <f>VLOOKUP(L3001,Schnitt6!L:P,2,0)</f>
        <v>0</v>
      </c>
      <c r="AA3001" s="166">
        <f>VLOOKUP(L3001,Schnitt1!L:P,3,0)</f>
        <v>0</v>
      </c>
      <c r="AB3001" s="166">
        <f>VLOOKUP(L3001,Schnitt2!L:P,3,0)</f>
        <v>0</v>
      </c>
      <c r="AC3001" s="166">
        <f>VLOOKUP(L3001,Schnitt3!L:P,3,0)</f>
        <v>0</v>
      </c>
      <c r="AD3001" s="166">
        <f>VLOOKUP(L3001,Schnitt4!L:P,3,0)</f>
        <v>0</v>
      </c>
      <c r="AE3001" s="166">
        <f>VLOOKUP(L3001,Schnitt5!L:P,3,0)</f>
        <v>0</v>
      </c>
      <c r="AF3001" s="166">
        <f>VLOOKUP(L3001,Schnitt6!L:P,3,0)</f>
        <v>0</v>
      </c>
    </row>
    <row r="3002" spans="12:32" x14ac:dyDescent="0.25">
      <c r="L3002" s="264">
        <f>Member!A3002</f>
        <v>0</v>
      </c>
      <c r="S3002" s="166">
        <f>VLOOKUP(L3002,Schnitt1!L:P,2,0)</f>
        <v>0</v>
      </c>
      <c r="T3002" s="166">
        <f>VLOOKUP(L3002,Schnitt2!L:P,2,0)</f>
        <v>0</v>
      </c>
      <c r="U3002" s="166">
        <f>VLOOKUP(L3002,Schnitt3!L:P,2,0)</f>
        <v>0</v>
      </c>
      <c r="V3002" s="166">
        <f>VLOOKUP(L3002,Schnitt4!L:P,2,0)</f>
        <v>0</v>
      </c>
      <c r="W3002" s="166">
        <f>VLOOKUP(L3002,Schnitt5!L:P,2,0)</f>
        <v>0</v>
      </c>
      <c r="X3002" s="166">
        <f>VLOOKUP(L3002,Schnitt6!L:P,2,0)</f>
        <v>0</v>
      </c>
      <c r="AA3002" s="166">
        <f>VLOOKUP(L3002,Schnitt1!L:P,3,0)</f>
        <v>0</v>
      </c>
      <c r="AB3002" s="166">
        <f>VLOOKUP(L3002,Schnitt2!L:P,3,0)</f>
        <v>0</v>
      </c>
      <c r="AC3002" s="166">
        <f>VLOOKUP(L3002,Schnitt3!L:P,3,0)</f>
        <v>0</v>
      </c>
      <c r="AD3002" s="166">
        <f>VLOOKUP(L3002,Schnitt4!L:P,3,0)</f>
        <v>0</v>
      </c>
      <c r="AE3002" s="166">
        <f>VLOOKUP(L3002,Schnitt5!L:P,3,0)</f>
        <v>0</v>
      </c>
      <c r="AF3002" s="166">
        <f>VLOOKUP(L3002,Schnitt6!L:P,3,0)</f>
        <v>0</v>
      </c>
    </row>
    <row r="3003" spans="12:32" x14ac:dyDescent="0.25">
      <c r="L3003" s="264">
        <f>Member!A3003</f>
        <v>0</v>
      </c>
      <c r="S3003" s="166">
        <f>VLOOKUP(L3003,Schnitt1!L:P,2,0)</f>
        <v>0</v>
      </c>
      <c r="T3003" s="166">
        <f>VLOOKUP(L3003,Schnitt2!L:P,2,0)</f>
        <v>0</v>
      </c>
      <c r="U3003" s="166">
        <f>VLOOKUP(L3003,Schnitt3!L:P,2,0)</f>
        <v>0</v>
      </c>
      <c r="V3003" s="166">
        <f>VLOOKUP(L3003,Schnitt4!L:P,2,0)</f>
        <v>0</v>
      </c>
      <c r="W3003" s="166">
        <f>VLOOKUP(L3003,Schnitt5!L:P,2,0)</f>
        <v>0</v>
      </c>
      <c r="X3003" s="166">
        <f>VLOOKUP(L3003,Schnitt6!L:P,2,0)</f>
        <v>0</v>
      </c>
      <c r="AA3003" s="166">
        <f>VLOOKUP(L3003,Schnitt1!L:P,3,0)</f>
        <v>0</v>
      </c>
      <c r="AB3003" s="166">
        <f>VLOOKUP(L3003,Schnitt2!L:P,3,0)</f>
        <v>0</v>
      </c>
      <c r="AC3003" s="166">
        <f>VLOOKUP(L3003,Schnitt3!L:P,3,0)</f>
        <v>0</v>
      </c>
      <c r="AD3003" s="166">
        <f>VLOOKUP(L3003,Schnitt4!L:P,3,0)</f>
        <v>0</v>
      </c>
      <c r="AE3003" s="166">
        <f>VLOOKUP(L3003,Schnitt5!L:P,3,0)</f>
        <v>0</v>
      </c>
      <c r="AF3003" s="166">
        <f>VLOOKUP(L3003,Schnitt6!L:P,3,0)</f>
        <v>0</v>
      </c>
    </row>
    <row r="3004" spans="12:32" x14ac:dyDescent="0.25">
      <c r="L3004" s="264">
        <f>Member!A3004</f>
        <v>0</v>
      </c>
      <c r="S3004" s="166">
        <f>VLOOKUP(L3004,Schnitt1!L:P,2,0)</f>
        <v>0</v>
      </c>
      <c r="T3004" s="166">
        <f>VLOOKUP(L3004,Schnitt2!L:P,2,0)</f>
        <v>0</v>
      </c>
      <c r="U3004" s="166">
        <f>VLOOKUP(L3004,Schnitt3!L:P,2,0)</f>
        <v>0</v>
      </c>
      <c r="V3004" s="166">
        <f>VLOOKUP(L3004,Schnitt4!L:P,2,0)</f>
        <v>0</v>
      </c>
      <c r="W3004" s="166">
        <f>VLOOKUP(L3004,Schnitt5!L:P,2,0)</f>
        <v>0</v>
      </c>
      <c r="X3004" s="166">
        <f>VLOOKUP(L3004,Schnitt6!L:P,2,0)</f>
        <v>0</v>
      </c>
      <c r="AA3004" s="166">
        <f>VLOOKUP(L3004,Schnitt1!L:P,3,0)</f>
        <v>0</v>
      </c>
      <c r="AB3004" s="166">
        <f>VLOOKUP(L3004,Schnitt2!L:P,3,0)</f>
        <v>0</v>
      </c>
      <c r="AC3004" s="166">
        <f>VLOOKUP(L3004,Schnitt3!L:P,3,0)</f>
        <v>0</v>
      </c>
      <c r="AD3004" s="166">
        <f>VLOOKUP(L3004,Schnitt4!L:P,3,0)</f>
        <v>0</v>
      </c>
      <c r="AE3004" s="166">
        <f>VLOOKUP(L3004,Schnitt5!L:P,3,0)</f>
        <v>0</v>
      </c>
      <c r="AF3004" s="166">
        <f>VLOOKUP(L3004,Schnitt6!L:P,3,0)</f>
        <v>0</v>
      </c>
    </row>
    <row r="3005" spans="12:32" x14ac:dyDescent="0.25">
      <c r="L3005" s="264">
        <f>Member!A3005</f>
        <v>0</v>
      </c>
      <c r="S3005" s="166">
        <f>VLOOKUP(L3005,Schnitt1!L:P,2,0)</f>
        <v>0</v>
      </c>
      <c r="T3005" s="166">
        <f>VLOOKUP(L3005,Schnitt2!L:P,2,0)</f>
        <v>0</v>
      </c>
      <c r="U3005" s="166">
        <f>VLOOKUP(L3005,Schnitt3!L:P,2,0)</f>
        <v>0</v>
      </c>
      <c r="V3005" s="166">
        <f>VLOOKUP(L3005,Schnitt4!L:P,2,0)</f>
        <v>0</v>
      </c>
      <c r="W3005" s="166">
        <f>VLOOKUP(L3005,Schnitt5!L:P,2,0)</f>
        <v>0</v>
      </c>
      <c r="X3005" s="166">
        <f>VLOOKUP(L3005,Schnitt6!L:P,2,0)</f>
        <v>0</v>
      </c>
      <c r="AA3005" s="166">
        <f>VLOOKUP(L3005,Schnitt1!L:P,3,0)</f>
        <v>0</v>
      </c>
      <c r="AB3005" s="166">
        <f>VLOOKUP(L3005,Schnitt2!L:P,3,0)</f>
        <v>0</v>
      </c>
      <c r="AC3005" s="166">
        <f>VLOOKUP(L3005,Schnitt3!L:P,3,0)</f>
        <v>0</v>
      </c>
      <c r="AD3005" s="166">
        <f>VLOOKUP(L3005,Schnitt4!L:P,3,0)</f>
        <v>0</v>
      </c>
      <c r="AE3005" s="166">
        <f>VLOOKUP(L3005,Schnitt5!L:P,3,0)</f>
        <v>0</v>
      </c>
      <c r="AF3005" s="166">
        <f>VLOOKUP(L3005,Schnitt6!L:P,3,0)</f>
        <v>0</v>
      </c>
    </row>
    <row r="3006" spans="12:32" x14ac:dyDescent="0.25">
      <c r="L3006" s="264">
        <f>Member!A3006</f>
        <v>0</v>
      </c>
      <c r="S3006" s="166">
        <f>VLOOKUP(L3006,Schnitt1!L:P,2,0)</f>
        <v>0</v>
      </c>
      <c r="T3006" s="166">
        <f>VLOOKUP(L3006,Schnitt2!L:P,2,0)</f>
        <v>0</v>
      </c>
      <c r="U3006" s="166">
        <f>VLOOKUP(L3006,Schnitt3!L:P,2,0)</f>
        <v>0</v>
      </c>
      <c r="V3006" s="166">
        <f>VLOOKUP(L3006,Schnitt4!L:P,2,0)</f>
        <v>0</v>
      </c>
      <c r="W3006" s="166">
        <f>VLOOKUP(L3006,Schnitt5!L:P,2,0)</f>
        <v>0</v>
      </c>
      <c r="X3006" s="166">
        <f>VLOOKUP(L3006,Schnitt6!L:P,2,0)</f>
        <v>0</v>
      </c>
      <c r="AA3006" s="166">
        <f>VLOOKUP(L3006,Schnitt1!L:P,3,0)</f>
        <v>0</v>
      </c>
      <c r="AB3006" s="166">
        <f>VLOOKUP(L3006,Schnitt2!L:P,3,0)</f>
        <v>0</v>
      </c>
      <c r="AC3006" s="166">
        <f>VLOOKUP(L3006,Schnitt3!L:P,3,0)</f>
        <v>0</v>
      </c>
      <c r="AD3006" s="166">
        <f>VLOOKUP(L3006,Schnitt4!L:P,3,0)</f>
        <v>0</v>
      </c>
      <c r="AE3006" s="166">
        <f>VLOOKUP(L3006,Schnitt5!L:P,3,0)</f>
        <v>0</v>
      </c>
      <c r="AF3006" s="166">
        <f>VLOOKUP(L3006,Schnitt6!L:P,3,0)</f>
        <v>0</v>
      </c>
    </row>
    <row r="3007" spans="12:32" x14ac:dyDescent="0.25">
      <c r="L3007" s="264">
        <f>Member!A3007</f>
        <v>0</v>
      </c>
      <c r="S3007" s="166">
        <f>VLOOKUP(L3007,Schnitt1!L:P,2,0)</f>
        <v>0</v>
      </c>
      <c r="T3007" s="166">
        <f>VLOOKUP(L3007,Schnitt2!L:P,2,0)</f>
        <v>0</v>
      </c>
      <c r="U3007" s="166">
        <f>VLOOKUP(L3007,Schnitt3!L:P,2,0)</f>
        <v>0</v>
      </c>
      <c r="V3007" s="166">
        <f>VLOOKUP(L3007,Schnitt4!L:P,2,0)</f>
        <v>0</v>
      </c>
      <c r="W3007" s="166">
        <f>VLOOKUP(L3007,Schnitt5!L:P,2,0)</f>
        <v>0</v>
      </c>
      <c r="X3007" s="166">
        <f>VLOOKUP(L3007,Schnitt6!L:P,2,0)</f>
        <v>0</v>
      </c>
      <c r="AA3007" s="166">
        <f>VLOOKUP(L3007,Schnitt1!L:P,3,0)</f>
        <v>0</v>
      </c>
      <c r="AB3007" s="166">
        <f>VLOOKUP(L3007,Schnitt2!L:P,3,0)</f>
        <v>0</v>
      </c>
      <c r="AC3007" s="166">
        <f>VLOOKUP(L3007,Schnitt3!L:P,3,0)</f>
        <v>0</v>
      </c>
      <c r="AD3007" s="166">
        <f>VLOOKUP(L3007,Schnitt4!L:P,3,0)</f>
        <v>0</v>
      </c>
      <c r="AE3007" s="166">
        <f>VLOOKUP(L3007,Schnitt5!L:P,3,0)</f>
        <v>0</v>
      </c>
      <c r="AF3007" s="166">
        <f>VLOOKUP(L3007,Schnitt6!L:P,3,0)</f>
        <v>0</v>
      </c>
    </row>
    <row r="3008" spans="12:32" x14ac:dyDescent="0.25">
      <c r="L3008" s="264">
        <f>Member!A3008</f>
        <v>0</v>
      </c>
      <c r="S3008" s="166">
        <f>VLOOKUP(L3008,Schnitt1!L:P,2,0)</f>
        <v>0</v>
      </c>
      <c r="T3008" s="166">
        <f>VLOOKUP(L3008,Schnitt2!L:P,2,0)</f>
        <v>0</v>
      </c>
      <c r="U3008" s="166">
        <f>VLOOKUP(L3008,Schnitt3!L:P,2,0)</f>
        <v>0</v>
      </c>
      <c r="V3008" s="166">
        <f>VLOOKUP(L3008,Schnitt4!L:P,2,0)</f>
        <v>0</v>
      </c>
      <c r="W3008" s="166">
        <f>VLOOKUP(L3008,Schnitt5!L:P,2,0)</f>
        <v>0</v>
      </c>
      <c r="X3008" s="166">
        <f>VLOOKUP(L3008,Schnitt6!L:P,2,0)</f>
        <v>0</v>
      </c>
      <c r="AA3008" s="166">
        <f>VLOOKUP(L3008,Schnitt1!L:P,3,0)</f>
        <v>0</v>
      </c>
      <c r="AB3008" s="166">
        <f>VLOOKUP(L3008,Schnitt2!L:P,3,0)</f>
        <v>0</v>
      </c>
      <c r="AC3008" s="166">
        <f>VLOOKUP(L3008,Schnitt3!L:P,3,0)</f>
        <v>0</v>
      </c>
      <c r="AD3008" s="166">
        <f>VLOOKUP(L3008,Schnitt4!L:P,3,0)</f>
        <v>0</v>
      </c>
      <c r="AE3008" s="166">
        <f>VLOOKUP(L3008,Schnitt5!L:P,3,0)</f>
        <v>0</v>
      </c>
      <c r="AF3008" s="166">
        <f>VLOOKUP(L3008,Schnitt6!L:P,3,0)</f>
        <v>0</v>
      </c>
    </row>
    <row r="3009" spans="12:32" x14ac:dyDescent="0.25">
      <c r="L3009" s="264">
        <f>Member!A3009</f>
        <v>0</v>
      </c>
      <c r="S3009" s="166">
        <f>VLOOKUP(L3009,Schnitt1!L:P,2,0)</f>
        <v>0</v>
      </c>
      <c r="T3009" s="166">
        <f>VLOOKUP(L3009,Schnitt2!L:P,2,0)</f>
        <v>0</v>
      </c>
      <c r="U3009" s="166">
        <f>VLOOKUP(L3009,Schnitt3!L:P,2,0)</f>
        <v>0</v>
      </c>
      <c r="V3009" s="166">
        <f>VLOOKUP(L3009,Schnitt4!L:P,2,0)</f>
        <v>0</v>
      </c>
      <c r="W3009" s="166">
        <f>VLOOKUP(L3009,Schnitt5!L:P,2,0)</f>
        <v>0</v>
      </c>
      <c r="X3009" s="166">
        <f>VLOOKUP(L3009,Schnitt6!L:P,2,0)</f>
        <v>0</v>
      </c>
      <c r="AA3009" s="166">
        <f>VLOOKUP(L3009,Schnitt1!L:P,3,0)</f>
        <v>0</v>
      </c>
      <c r="AB3009" s="166">
        <f>VLOOKUP(L3009,Schnitt2!L:P,3,0)</f>
        <v>0</v>
      </c>
      <c r="AC3009" s="166">
        <f>VLOOKUP(L3009,Schnitt3!L:P,3,0)</f>
        <v>0</v>
      </c>
      <c r="AD3009" s="166">
        <f>VLOOKUP(L3009,Schnitt4!L:P,3,0)</f>
        <v>0</v>
      </c>
      <c r="AE3009" s="166">
        <f>VLOOKUP(L3009,Schnitt5!L:P,3,0)</f>
        <v>0</v>
      </c>
      <c r="AF3009" s="166">
        <f>VLOOKUP(L3009,Schnitt6!L:P,3,0)</f>
        <v>0</v>
      </c>
    </row>
    <row r="3010" spans="12:32" x14ac:dyDescent="0.25">
      <c r="L3010" s="264">
        <f>Member!A3010</f>
        <v>0</v>
      </c>
      <c r="S3010" s="166">
        <f>VLOOKUP(L3010,Schnitt1!L:P,2,0)</f>
        <v>0</v>
      </c>
      <c r="T3010" s="166">
        <f>VLOOKUP(L3010,Schnitt2!L:P,2,0)</f>
        <v>0</v>
      </c>
      <c r="U3010" s="166">
        <f>VLOOKUP(L3010,Schnitt3!L:P,2,0)</f>
        <v>0</v>
      </c>
      <c r="V3010" s="166">
        <f>VLOOKUP(L3010,Schnitt4!L:P,2,0)</f>
        <v>0</v>
      </c>
      <c r="W3010" s="166">
        <f>VLOOKUP(L3010,Schnitt5!L:P,2,0)</f>
        <v>0</v>
      </c>
      <c r="X3010" s="166">
        <f>VLOOKUP(L3010,Schnitt6!L:P,2,0)</f>
        <v>0</v>
      </c>
      <c r="AA3010" s="166">
        <f>VLOOKUP(L3010,Schnitt1!L:P,3,0)</f>
        <v>0</v>
      </c>
      <c r="AB3010" s="166">
        <f>VLOOKUP(L3010,Schnitt2!L:P,3,0)</f>
        <v>0</v>
      </c>
      <c r="AC3010" s="166">
        <f>VLOOKUP(L3010,Schnitt3!L:P,3,0)</f>
        <v>0</v>
      </c>
      <c r="AD3010" s="166">
        <f>VLOOKUP(L3010,Schnitt4!L:P,3,0)</f>
        <v>0</v>
      </c>
      <c r="AE3010" s="166">
        <f>VLOOKUP(L3010,Schnitt5!L:P,3,0)</f>
        <v>0</v>
      </c>
      <c r="AF3010" s="166">
        <f>VLOOKUP(L3010,Schnitt6!L:P,3,0)</f>
        <v>0</v>
      </c>
    </row>
    <row r="3011" spans="12:32" x14ac:dyDescent="0.25">
      <c r="L3011" s="264">
        <f>Member!A3011</f>
        <v>0</v>
      </c>
      <c r="S3011" s="166">
        <f>VLOOKUP(L3011,Schnitt1!L:P,2,0)</f>
        <v>0</v>
      </c>
      <c r="T3011" s="166">
        <f>VLOOKUP(L3011,Schnitt2!L:P,2,0)</f>
        <v>0</v>
      </c>
      <c r="U3011" s="166">
        <f>VLOOKUP(L3011,Schnitt3!L:P,2,0)</f>
        <v>0</v>
      </c>
      <c r="V3011" s="166">
        <f>VLOOKUP(L3011,Schnitt4!L:P,2,0)</f>
        <v>0</v>
      </c>
      <c r="W3011" s="166">
        <f>VLOOKUP(L3011,Schnitt5!L:P,2,0)</f>
        <v>0</v>
      </c>
      <c r="X3011" s="166">
        <f>VLOOKUP(L3011,Schnitt6!L:P,2,0)</f>
        <v>0</v>
      </c>
      <c r="AA3011" s="166">
        <f>VLOOKUP(L3011,Schnitt1!L:P,3,0)</f>
        <v>0</v>
      </c>
      <c r="AB3011" s="166">
        <f>VLOOKUP(L3011,Schnitt2!L:P,3,0)</f>
        <v>0</v>
      </c>
      <c r="AC3011" s="166">
        <f>VLOOKUP(L3011,Schnitt3!L:P,3,0)</f>
        <v>0</v>
      </c>
      <c r="AD3011" s="166">
        <f>VLOOKUP(L3011,Schnitt4!L:P,3,0)</f>
        <v>0</v>
      </c>
      <c r="AE3011" s="166">
        <f>VLOOKUP(L3011,Schnitt5!L:P,3,0)</f>
        <v>0</v>
      </c>
      <c r="AF3011" s="166">
        <f>VLOOKUP(L3011,Schnitt6!L:P,3,0)</f>
        <v>0</v>
      </c>
    </row>
    <row r="3012" spans="12:32" x14ac:dyDescent="0.25">
      <c r="L3012" s="264">
        <f>Member!A3012</f>
        <v>0</v>
      </c>
      <c r="S3012" s="166">
        <f>VLOOKUP(L3012,Schnitt1!L:P,2,0)</f>
        <v>0</v>
      </c>
      <c r="T3012" s="166">
        <f>VLOOKUP(L3012,Schnitt2!L:P,2,0)</f>
        <v>0</v>
      </c>
      <c r="U3012" s="166">
        <f>VLOOKUP(L3012,Schnitt3!L:P,2,0)</f>
        <v>0</v>
      </c>
      <c r="V3012" s="166">
        <f>VLOOKUP(L3012,Schnitt4!L:P,2,0)</f>
        <v>0</v>
      </c>
      <c r="W3012" s="166">
        <f>VLOOKUP(L3012,Schnitt5!L:P,2,0)</f>
        <v>0</v>
      </c>
      <c r="X3012" s="166">
        <f>VLOOKUP(L3012,Schnitt6!L:P,2,0)</f>
        <v>0</v>
      </c>
      <c r="AA3012" s="166">
        <f>VLOOKUP(L3012,Schnitt1!L:P,3,0)</f>
        <v>0</v>
      </c>
      <c r="AB3012" s="166">
        <f>VLOOKUP(L3012,Schnitt2!L:P,3,0)</f>
        <v>0</v>
      </c>
      <c r="AC3012" s="166">
        <f>VLOOKUP(L3012,Schnitt3!L:P,3,0)</f>
        <v>0</v>
      </c>
      <c r="AD3012" s="166">
        <f>VLOOKUP(L3012,Schnitt4!L:P,3,0)</f>
        <v>0</v>
      </c>
      <c r="AE3012" s="166">
        <f>VLOOKUP(L3012,Schnitt5!L:P,3,0)</f>
        <v>0</v>
      </c>
      <c r="AF3012" s="166">
        <f>VLOOKUP(L3012,Schnitt6!L:P,3,0)</f>
        <v>0</v>
      </c>
    </row>
    <row r="3013" spans="12:32" x14ac:dyDescent="0.25">
      <c r="L3013" s="264">
        <f>Member!A3013</f>
        <v>0</v>
      </c>
      <c r="S3013" s="166">
        <f>VLOOKUP(L3013,Schnitt1!L:P,2,0)</f>
        <v>0</v>
      </c>
      <c r="T3013" s="166">
        <f>VLOOKUP(L3013,Schnitt2!L:P,2,0)</f>
        <v>0</v>
      </c>
      <c r="U3013" s="166">
        <f>VLOOKUP(L3013,Schnitt3!L:P,2,0)</f>
        <v>0</v>
      </c>
      <c r="V3013" s="166">
        <f>VLOOKUP(L3013,Schnitt4!L:P,2,0)</f>
        <v>0</v>
      </c>
      <c r="W3013" s="166">
        <f>VLOOKUP(L3013,Schnitt5!L:P,2,0)</f>
        <v>0</v>
      </c>
      <c r="X3013" s="166">
        <f>VLOOKUP(L3013,Schnitt6!L:P,2,0)</f>
        <v>0</v>
      </c>
      <c r="AA3013" s="166">
        <f>VLOOKUP(L3013,Schnitt1!L:P,3,0)</f>
        <v>0</v>
      </c>
      <c r="AB3013" s="166">
        <f>VLOOKUP(L3013,Schnitt2!L:P,3,0)</f>
        <v>0</v>
      </c>
      <c r="AC3013" s="166">
        <f>VLOOKUP(L3013,Schnitt3!L:P,3,0)</f>
        <v>0</v>
      </c>
      <c r="AD3013" s="166">
        <f>VLOOKUP(L3013,Schnitt4!L:P,3,0)</f>
        <v>0</v>
      </c>
      <c r="AE3013" s="166">
        <f>VLOOKUP(L3013,Schnitt5!L:P,3,0)</f>
        <v>0</v>
      </c>
      <c r="AF3013" s="166">
        <f>VLOOKUP(L3013,Schnitt6!L:P,3,0)</f>
        <v>0</v>
      </c>
    </row>
    <row r="3014" spans="12:32" x14ac:dyDescent="0.25">
      <c r="L3014" s="264">
        <f>Member!A3014</f>
        <v>0</v>
      </c>
      <c r="S3014" s="166">
        <f>VLOOKUP(L3014,Schnitt1!L:P,2,0)</f>
        <v>0</v>
      </c>
      <c r="T3014" s="166">
        <f>VLOOKUP(L3014,Schnitt2!L:P,2,0)</f>
        <v>0</v>
      </c>
      <c r="U3014" s="166">
        <f>VLOOKUP(L3014,Schnitt3!L:P,2,0)</f>
        <v>0</v>
      </c>
      <c r="V3014" s="166">
        <f>VLOOKUP(L3014,Schnitt4!L:P,2,0)</f>
        <v>0</v>
      </c>
      <c r="W3014" s="166">
        <f>VLOOKUP(L3014,Schnitt5!L:P,2,0)</f>
        <v>0</v>
      </c>
      <c r="X3014" s="166">
        <f>VLOOKUP(L3014,Schnitt6!L:P,2,0)</f>
        <v>0</v>
      </c>
      <c r="AA3014" s="166">
        <f>VLOOKUP(L3014,Schnitt1!L:P,3,0)</f>
        <v>0</v>
      </c>
      <c r="AB3014" s="166">
        <f>VLOOKUP(L3014,Schnitt2!L:P,3,0)</f>
        <v>0</v>
      </c>
      <c r="AC3014" s="166">
        <f>VLOOKUP(L3014,Schnitt3!L:P,3,0)</f>
        <v>0</v>
      </c>
      <c r="AD3014" s="166">
        <f>VLOOKUP(L3014,Schnitt4!L:P,3,0)</f>
        <v>0</v>
      </c>
      <c r="AE3014" s="166">
        <f>VLOOKUP(L3014,Schnitt5!L:P,3,0)</f>
        <v>0</v>
      </c>
      <c r="AF3014" s="166">
        <f>VLOOKUP(L3014,Schnitt6!L:P,3,0)</f>
        <v>0</v>
      </c>
    </row>
    <row r="3015" spans="12:32" x14ac:dyDescent="0.25">
      <c r="L3015" s="264">
        <f>Member!A3015</f>
        <v>0</v>
      </c>
      <c r="S3015" s="166">
        <f>VLOOKUP(L3015,Schnitt1!L:P,2,0)</f>
        <v>0</v>
      </c>
      <c r="T3015" s="166">
        <f>VLOOKUP(L3015,Schnitt2!L:P,2,0)</f>
        <v>0</v>
      </c>
      <c r="U3015" s="166">
        <f>VLOOKUP(L3015,Schnitt3!L:P,2,0)</f>
        <v>0</v>
      </c>
      <c r="V3015" s="166">
        <f>VLOOKUP(L3015,Schnitt4!L:P,2,0)</f>
        <v>0</v>
      </c>
      <c r="W3015" s="166">
        <f>VLOOKUP(L3015,Schnitt5!L:P,2,0)</f>
        <v>0</v>
      </c>
      <c r="X3015" s="166">
        <f>VLOOKUP(L3015,Schnitt6!L:P,2,0)</f>
        <v>0</v>
      </c>
      <c r="AA3015" s="166">
        <f>VLOOKUP(L3015,Schnitt1!L:P,3,0)</f>
        <v>0</v>
      </c>
      <c r="AB3015" s="166">
        <f>VLOOKUP(L3015,Schnitt2!L:P,3,0)</f>
        <v>0</v>
      </c>
      <c r="AC3015" s="166">
        <f>VLOOKUP(L3015,Schnitt3!L:P,3,0)</f>
        <v>0</v>
      </c>
      <c r="AD3015" s="166">
        <f>VLOOKUP(L3015,Schnitt4!L:P,3,0)</f>
        <v>0</v>
      </c>
      <c r="AE3015" s="166">
        <f>VLOOKUP(L3015,Schnitt5!L:P,3,0)</f>
        <v>0</v>
      </c>
      <c r="AF3015" s="166">
        <f>VLOOKUP(L3015,Schnitt6!L:P,3,0)</f>
        <v>0</v>
      </c>
    </row>
    <row r="3016" spans="12:32" x14ac:dyDescent="0.25">
      <c r="L3016" s="264">
        <f>Member!A3016</f>
        <v>0</v>
      </c>
      <c r="S3016" s="166">
        <f>VLOOKUP(L3016,Schnitt1!L:P,2,0)</f>
        <v>0</v>
      </c>
      <c r="T3016" s="166">
        <f>VLOOKUP(L3016,Schnitt2!L:P,2,0)</f>
        <v>0</v>
      </c>
      <c r="U3016" s="166">
        <f>VLOOKUP(L3016,Schnitt3!L:P,2,0)</f>
        <v>0</v>
      </c>
      <c r="V3016" s="166">
        <f>VLOOKUP(L3016,Schnitt4!L:P,2,0)</f>
        <v>0</v>
      </c>
      <c r="W3016" s="166">
        <f>VLOOKUP(L3016,Schnitt5!L:P,2,0)</f>
        <v>0</v>
      </c>
      <c r="X3016" s="166">
        <f>VLOOKUP(L3016,Schnitt6!L:P,2,0)</f>
        <v>0</v>
      </c>
      <c r="AA3016" s="166">
        <f>VLOOKUP(L3016,Schnitt1!L:P,3,0)</f>
        <v>0</v>
      </c>
      <c r="AB3016" s="166">
        <f>VLOOKUP(L3016,Schnitt2!L:P,3,0)</f>
        <v>0</v>
      </c>
      <c r="AC3016" s="166">
        <f>VLOOKUP(L3016,Schnitt3!L:P,3,0)</f>
        <v>0</v>
      </c>
      <c r="AD3016" s="166">
        <f>VLOOKUP(L3016,Schnitt4!L:P,3,0)</f>
        <v>0</v>
      </c>
      <c r="AE3016" s="166">
        <f>VLOOKUP(L3016,Schnitt5!L:P,3,0)</f>
        <v>0</v>
      </c>
      <c r="AF3016" s="166">
        <f>VLOOKUP(L3016,Schnitt6!L:P,3,0)</f>
        <v>0</v>
      </c>
    </row>
    <row r="3017" spans="12:32" x14ac:dyDescent="0.25">
      <c r="L3017" s="264">
        <f>Member!A3017</f>
        <v>0</v>
      </c>
      <c r="S3017" s="166">
        <f>VLOOKUP(L3017,Schnitt1!L:P,2,0)</f>
        <v>0</v>
      </c>
      <c r="T3017" s="166">
        <f>VLOOKUP(L3017,Schnitt2!L:P,2,0)</f>
        <v>0</v>
      </c>
      <c r="U3017" s="166">
        <f>VLOOKUP(L3017,Schnitt3!L:P,2,0)</f>
        <v>0</v>
      </c>
      <c r="V3017" s="166">
        <f>VLOOKUP(L3017,Schnitt4!L:P,2,0)</f>
        <v>0</v>
      </c>
      <c r="W3017" s="166">
        <f>VLOOKUP(L3017,Schnitt5!L:P,2,0)</f>
        <v>0</v>
      </c>
      <c r="X3017" s="166">
        <f>VLOOKUP(L3017,Schnitt6!L:P,2,0)</f>
        <v>0</v>
      </c>
      <c r="AA3017" s="166">
        <f>VLOOKUP(L3017,Schnitt1!L:P,3,0)</f>
        <v>0</v>
      </c>
      <c r="AB3017" s="166">
        <f>VLOOKUP(L3017,Schnitt2!L:P,3,0)</f>
        <v>0</v>
      </c>
      <c r="AC3017" s="166">
        <f>VLOOKUP(L3017,Schnitt3!L:P,3,0)</f>
        <v>0</v>
      </c>
      <c r="AD3017" s="166">
        <f>VLOOKUP(L3017,Schnitt4!L:P,3,0)</f>
        <v>0</v>
      </c>
      <c r="AE3017" s="166">
        <f>VLOOKUP(L3017,Schnitt5!L:P,3,0)</f>
        <v>0</v>
      </c>
      <c r="AF3017" s="166">
        <f>VLOOKUP(L3017,Schnitt6!L:P,3,0)</f>
        <v>0</v>
      </c>
    </row>
    <row r="3018" spans="12:32" x14ac:dyDescent="0.25">
      <c r="L3018" s="264">
        <f>Member!A3018</f>
        <v>0</v>
      </c>
      <c r="S3018" s="166">
        <f>VLOOKUP(L3018,Schnitt1!L:P,2,0)</f>
        <v>0</v>
      </c>
      <c r="T3018" s="166">
        <f>VLOOKUP(L3018,Schnitt2!L:P,2,0)</f>
        <v>0</v>
      </c>
      <c r="U3018" s="166">
        <f>VLOOKUP(L3018,Schnitt3!L:P,2,0)</f>
        <v>0</v>
      </c>
      <c r="V3018" s="166">
        <f>VLOOKUP(L3018,Schnitt4!L:P,2,0)</f>
        <v>0</v>
      </c>
      <c r="W3018" s="166">
        <f>VLOOKUP(L3018,Schnitt5!L:P,2,0)</f>
        <v>0</v>
      </c>
      <c r="X3018" s="166">
        <f>VLOOKUP(L3018,Schnitt6!L:P,2,0)</f>
        <v>0</v>
      </c>
      <c r="AA3018" s="166">
        <f>VLOOKUP(L3018,Schnitt1!L:P,3,0)</f>
        <v>0</v>
      </c>
      <c r="AB3018" s="166">
        <f>VLOOKUP(L3018,Schnitt2!L:P,3,0)</f>
        <v>0</v>
      </c>
      <c r="AC3018" s="166">
        <f>VLOOKUP(L3018,Schnitt3!L:P,3,0)</f>
        <v>0</v>
      </c>
      <c r="AD3018" s="166">
        <f>VLOOKUP(L3018,Schnitt4!L:P,3,0)</f>
        <v>0</v>
      </c>
      <c r="AE3018" s="166">
        <f>VLOOKUP(L3018,Schnitt5!L:P,3,0)</f>
        <v>0</v>
      </c>
      <c r="AF3018" s="166">
        <f>VLOOKUP(L3018,Schnitt6!L:P,3,0)</f>
        <v>0</v>
      </c>
    </row>
    <row r="3019" spans="12:32" x14ac:dyDescent="0.25">
      <c r="L3019" s="264">
        <f>Member!A3019</f>
        <v>0</v>
      </c>
      <c r="S3019" s="166">
        <f>VLOOKUP(L3019,Schnitt1!L:P,2,0)</f>
        <v>0</v>
      </c>
      <c r="T3019" s="166">
        <f>VLOOKUP(L3019,Schnitt2!L:P,2,0)</f>
        <v>0</v>
      </c>
      <c r="U3019" s="166">
        <f>VLOOKUP(L3019,Schnitt3!L:P,2,0)</f>
        <v>0</v>
      </c>
      <c r="V3019" s="166">
        <f>VLOOKUP(L3019,Schnitt4!L:P,2,0)</f>
        <v>0</v>
      </c>
      <c r="W3019" s="166">
        <f>VLOOKUP(L3019,Schnitt5!L:P,2,0)</f>
        <v>0</v>
      </c>
      <c r="X3019" s="166">
        <f>VLOOKUP(L3019,Schnitt6!L:P,2,0)</f>
        <v>0</v>
      </c>
      <c r="AA3019" s="166">
        <f>VLOOKUP(L3019,Schnitt1!L:P,3,0)</f>
        <v>0</v>
      </c>
      <c r="AB3019" s="166">
        <f>VLOOKUP(L3019,Schnitt2!L:P,3,0)</f>
        <v>0</v>
      </c>
      <c r="AC3019" s="166">
        <f>VLOOKUP(L3019,Schnitt3!L:P,3,0)</f>
        <v>0</v>
      </c>
      <c r="AD3019" s="166">
        <f>VLOOKUP(L3019,Schnitt4!L:P,3,0)</f>
        <v>0</v>
      </c>
      <c r="AE3019" s="166">
        <f>VLOOKUP(L3019,Schnitt5!L:P,3,0)</f>
        <v>0</v>
      </c>
      <c r="AF3019" s="166">
        <f>VLOOKUP(L3019,Schnitt6!L:P,3,0)</f>
        <v>0</v>
      </c>
    </row>
    <row r="3020" spans="12:32" x14ac:dyDescent="0.25">
      <c r="L3020" s="264">
        <f>Member!A3020</f>
        <v>0</v>
      </c>
      <c r="S3020" s="166">
        <f>VLOOKUP(L3020,Schnitt1!L:P,2,0)</f>
        <v>0</v>
      </c>
      <c r="T3020" s="166">
        <f>VLOOKUP(L3020,Schnitt2!L:P,2,0)</f>
        <v>0</v>
      </c>
      <c r="U3020" s="166">
        <f>VLOOKUP(L3020,Schnitt3!L:P,2,0)</f>
        <v>0</v>
      </c>
      <c r="V3020" s="166">
        <f>VLOOKUP(L3020,Schnitt4!L:P,2,0)</f>
        <v>0</v>
      </c>
      <c r="W3020" s="166">
        <f>VLOOKUP(L3020,Schnitt5!L:P,2,0)</f>
        <v>0</v>
      </c>
      <c r="X3020" s="166">
        <f>VLOOKUP(L3020,Schnitt6!L:P,2,0)</f>
        <v>0</v>
      </c>
      <c r="AA3020" s="166">
        <f>VLOOKUP(L3020,Schnitt1!L:P,3,0)</f>
        <v>0</v>
      </c>
      <c r="AB3020" s="166">
        <f>VLOOKUP(L3020,Schnitt2!L:P,3,0)</f>
        <v>0</v>
      </c>
      <c r="AC3020" s="166">
        <f>VLOOKUP(L3020,Schnitt3!L:P,3,0)</f>
        <v>0</v>
      </c>
      <c r="AD3020" s="166">
        <f>VLOOKUP(L3020,Schnitt4!L:P,3,0)</f>
        <v>0</v>
      </c>
      <c r="AE3020" s="166">
        <f>VLOOKUP(L3020,Schnitt5!L:P,3,0)</f>
        <v>0</v>
      </c>
      <c r="AF3020" s="166">
        <f>VLOOKUP(L3020,Schnitt6!L:P,3,0)</f>
        <v>0</v>
      </c>
    </row>
    <row r="3021" spans="12:32" x14ac:dyDescent="0.25">
      <c r="L3021" s="264">
        <f>Member!A3021</f>
        <v>0</v>
      </c>
      <c r="S3021" s="166">
        <f>VLOOKUP(L3021,Schnitt1!L:P,2,0)</f>
        <v>0</v>
      </c>
      <c r="T3021" s="166">
        <f>VLOOKUP(L3021,Schnitt2!L:P,2,0)</f>
        <v>0</v>
      </c>
      <c r="U3021" s="166">
        <f>VLOOKUP(L3021,Schnitt3!L:P,2,0)</f>
        <v>0</v>
      </c>
      <c r="V3021" s="166">
        <f>VLOOKUP(L3021,Schnitt4!L:P,2,0)</f>
        <v>0</v>
      </c>
      <c r="W3021" s="166">
        <f>VLOOKUP(L3021,Schnitt5!L:P,2,0)</f>
        <v>0</v>
      </c>
      <c r="X3021" s="166">
        <f>VLOOKUP(L3021,Schnitt6!L:P,2,0)</f>
        <v>0</v>
      </c>
      <c r="AA3021" s="166">
        <f>VLOOKUP(L3021,Schnitt1!L:P,3,0)</f>
        <v>0</v>
      </c>
      <c r="AB3021" s="166">
        <f>VLOOKUP(L3021,Schnitt2!L:P,3,0)</f>
        <v>0</v>
      </c>
      <c r="AC3021" s="166">
        <f>VLOOKUP(L3021,Schnitt3!L:P,3,0)</f>
        <v>0</v>
      </c>
      <c r="AD3021" s="166">
        <f>VLOOKUP(L3021,Schnitt4!L:P,3,0)</f>
        <v>0</v>
      </c>
      <c r="AE3021" s="166">
        <f>VLOOKUP(L3021,Schnitt5!L:P,3,0)</f>
        <v>0</v>
      </c>
      <c r="AF3021" s="166">
        <f>VLOOKUP(L3021,Schnitt6!L:P,3,0)</f>
        <v>0</v>
      </c>
    </row>
    <row r="3022" spans="12:32" x14ac:dyDescent="0.25">
      <c r="L3022" s="264">
        <f>Member!A3022</f>
        <v>0</v>
      </c>
      <c r="S3022" s="166">
        <f>VLOOKUP(L3022,Schnitt1!L:P,2,0)</f>
        <v>0</v>
      </c>
      <c r="T3022" s="166">
        <f>VLOOKUP(L3022,Schnitt2!L:P,2,0)</f>
        <v>0</v>
      </c>
      <c r="U3022" s="166">
        <f>VLOOKUP(L3022,Schnitt3!L:P,2,0)</f>
        <v>0</v>
      </c>
      <c r="V3022" s="166">
        <f>VLOOKUP(L3022,Schnitt4!L:P,2,0)</f>
        <v>0</v>
      </c>
      <c r="W3022" s="166">
        <f>VLOOKUP(L3022,Schnitt5!L:P,2,0)</f>
        <v>0</v>
      </c>
      <c r="X3022" s="166">
        <f>VLOOKUP(L3022,Schnitt6!L:P,2,0)</f>
        <v>0</v>
      </c>
      <c r="AA3022" s="166">
        <f>VLOOKUP(L3022,Schnitt1!L:P,3,0)</f>
        <v>0</v>
      </c>
      <c r="AB3022" s="166">
        <f>VLOOKUP(L3022,Schnitt2!L:P,3,0)</f>
        <v>0</v>
      </c>
      <c r="AC3022" s="166">
        <f>VLOOKUP(L3022,Schnitt3!L:P,3,0)</f>
        <v>0</v>
      </c>
      <c r="AD3022" s="166">
        <f>VLOOKUP(L3022,Schnitt4!L:P,3,0)</f>
        <v>0</v>
      </c>
      <c r="AE3022" s="166">
        <f>VLOOKUP(L3022,Schnitt5!L:P,3,0)</f>
        <v>0</v>
      </c>
      <c r="AF3022" s="166">
        <f>VLOOKUP(L3022,Schnitt6!L:P,3,0)</f>
        <v>0</v>
      </c>
    </row>
    <row r="3023" spans="12:32" x14ac:dyDescent="0.25">
      <c r="L3023" s="264">
        <f>Member!A3023</f>
        <v>0</v>
      </c>
      <c r="S3023" s="166">
        <f>VLOOKUP(L3023,Schnitt1!L:P,2,0)</f>
        <v>0</v>
      </c>
      <c r="T3023" s="166">
        <f>VLOOKUP(L3023,Schnitt2!L:P,2,0)</f>
        <v>0</v>
      </c>
      <c r="U3023" s="166">
        <f>VLOOKUP(L3023,Schnitt3!L:P,2,0)</f>
        <v>0</v>
      </c>
      <c r="V3023" s="166">
        <f>VLOOKUP(L3023,Schnitt4!L:P,2,0)</f>
        <v>0</v>
      </c>
      <c r="W3023" s="166">
        <f>VLOOKUP(L3023,Schnitt5!L:P,2,0)</f>
        <v>0</v>
      </c>
      <c r="X3023" s="166">
        <f>VLOOKUP(L3023,Schnitt6!L:P,2,0)</f>
        <v>0</v>
      </c>
      <c r="AA3023" s="166">
        <f>VLOOKUP(L3023,Schnitt1!L:P,3,0)</f>
        <v>0</v>
      </c>
      <c r="AB3023" s="166">
        <f>VLOOKUP(L3023,Schnitt2!L:P,3,0)</f>
        <v>0</v>
      </c>
      <c r="AC3023" s="166">
        <f>VLOOKUP(L3023,Schnitt3!L:P,3,0)</f>
        <v>0</v>
      </c>
      <c r="AD3023" s="166">
        <f>VLOOKUP(L3023,Schnitt4!L:P,3,0)</f>
        <v>0</v>
      </c>
      <c r="AE3023" s="166">
        <f>VLOOKUP(L3023,Schnitt5!L:P,3,0)</f>
        <v>0</v>
      </c>
      <c r="AF3023" s="166">
        <f>VLOOKUP(L3023,Schnitt6!L:P,3,0)</f>
        <v>0</v>
      </c>
    </row>
    <row r="3024" spans="12:32" x14ac:dyDescent="0.25">
      <c r="L3024" s="264">
        <f>Member!A3024</f>
        <v>0</v>
      </c>
      <c r="S3024" s="166">
        <f>VLOOKUP(L3024,Schnitt1!L:P,2,0)</f>
        <v>0</v>
      </c>
      <c r="T3024" s="166">
        <f>VLOOKUP(L3024,Schnitt2!L:P,2,0)</f>
        <v>0</v>
      </c>
      <c r="U3024" s="166">
        <f>VLOOKUP(L3024,Schnitt3!L:P,2,0)</f>
        <v>0</v>
      </c>
      <c r="V3024" s="166">
        <f>VLOOKUP(L3024,Schnitt4!L:P,2,0)</f>
        <v>0</v>
      </c>
      <c r="W3024" s="166">
        <f>VLOOKUP(L3024,Schnitt5!L:P,2,0)</f>
        <v>0</v>
      </c>
      <c r="X3024" s="166">
        <f>VLOOKUP(L3024,Schnitt6!L:P,2,0)</f>
        <v>0</v>
      </c>
      <c r="AA3024" s="166">
        <f>VLOOKUP(L3024,Schnitt1!L:P,3,0)</f>
        <v>0</v>
      </c>
      <c r="AB3024" s="166">
        <f>VLOOKUP(L3024,Schnitt2!L:P,3,0)</f>
        <v>0</v>
      </c>
      <c r="AC3024" s="166">
        <f>VLOOKUP(L3024,Schnitt3!L:P,3,0)</f>
        <v>0</v>
      </c>
      <c r="AD3024" s="166">
        <f>VLOOKUP(L3024,Schnitt4!L:P,3,0)</f>
        <v>0</v>
      </c>
      <c r="AE3024" s="166">
        <f>VLOOKUP(L3024,Schnitt5!L:P,3,0)</f>
        <v>0</v>
      </c>
      <c r="AF3024" s="166">
        <f>VLOOKUP(L3024,Schnitt6!L:P,3,0)</f>
        <v>0</v>
      </c>
    </row>
    <row r="3025" spans="12:32" x14ac:dyDescent="0.25">
      <c r="L3025" s="264">
        <f>Member!A3025</f>
        <v>0</v>
      </c>
      <c r="S3025" s="166">
        <f>VLOOKUP(L3025,Schnitt1!L:P,2,0)</f>
        <v>0</v>
      </c>
      <c r="T3025" s="166">
        <f>VLOOKUP(L3025,Schnitt2!L:P,2,0)</f>
        <v>0</v>
      </c>
      <c r="U3025" s="166">
        <f>VLOOKUP(L3025,Schnitt3!L:P,2,0)</f>
        <v>0</v>
      </c>
      <c r="V3025" s="166">
        <f>VLOOKUP(L3025,Schnitt4!L:P,2,0)</f>
        <v>0</v>
      </c>
      <c r="W3025" s="166">
        <f>VLOOKUP(L3025,Schnitt5!L:P,2,0)</f>
        <v>0</v>
      </c>
      <c r="X3025" s="166">
        <f>VLOOKUP(L3025,Schnitt6!L:P,2,0)</f>
        <v>0</v>
      </c>
      <c r="AA3025" s="166">
        <f>VLOOKUP(L3025,Schnitt1!L:P,3,0)</f>
        <v>0</v>
      </c>
      <c r="AB3025" s="166">
        <f>VLOOKUP(L3025,Schnitt2!L:P,3,0)</f>
        <v>0</v>
      </c>
      <c r="AC3025" s="166">
        <f>VLOOKUP(L3025,Schnitt3!L:P,3,0)</f>
        <v>0</v>
      </c>
      <c r="AD3025" s="166">
        <f>VLOOKUP(L3025,Schnitt4!L:P,3,0)</f>
        <v>0</v>
      </c>
      <c r="AE3025" s="166">
        <f>VLOOKUP(L3025,Schnitt5!L:P,3,0)</f>
        <v>0</v>
      </c>
      <c r="AF3025" s="166">
        <f>VLOOKUP(L3025,Schnitt6!L:P,3,0)</f>
        <v>0</v>
      </c>
    </row>
    <row r="3026" spans="12:32" x14ac:dyDescent="0.25">
      <c r="L3026" s="264">
        <f>Member!A3026</f>
        <v>0</v>
      </c>
      <c r="S3026" s="166">
        <f>VLOOKUP(L3026,Schnitt1!L:P,2,0)</f>
        <v>0</v>
      </c>
      <c r="T3026" s="166">
        <f>VLOOKUP(L3026,Schnitt2!L:P,2,0)</f>
        <v>0</v>
      </c>
      <c r="U3026" s="166">
        <f>VLOOKUP(L3026,Schnitt3!L:P,2,0)</f>
        <v>0</v>
      </c>
      <c r="V3026" s="166">
        <f>VLOOKUP(L3026,Schnitt4!L:P,2,0)</f>
        <v>0</v>
      </c>
      <c r="W3026" s="166">
        <f>VLOOKUP(L3026,Schnitt5!L:P,2,0)</f>
        <v>0</v>
      </c>
      <c r="X3026" s="166">
        <f>VLOOKUP(L3026,Schnitt6!L:P,2,0)</f>
        <v>0</v>
      </c>
      <c r="AA3026" s="166">
        <f>VLOOKUP(L3026,Schnitt1!L:P,3,0)</f>
        <v>0</v>
      </c>
      <c r="AB3026" s="166">
        <f>VLOOKUP(L3026,Schnitt2!L:P,3,0)</f>
        <v>0</v>
      </c>
      <c r="AC3026" s="166">
        <f>VLOOKUP(L3026,Schnitt3!L:P,3,0)</f>
        <v>0</v>
      </c>
      <c r="AD3026" s="166">
        <f>VLOOKUP(L3026,Schnitt4!L:P,3,0)</f>
        <v>0</v>
      </c>
      <c r="AE3026" s="166">
        <f>VLOOKUP(L3026,Schnitt5!L:P,3,0)</f>
        <v>0</v>
      </c>
      <c r="AF3026" s="166">
        <f>VLOOKUP(L3026,Schnitt6!L:P,3,0)</f>
        <v>0</v>
      </c>
    </row>
    <row r="3027" spans="12:32" x14ac:dyDescent="0.25">
      <c r="L3027" s="264">
        <f>Member!A3027</f>
        <v>0</v>
      </c>
      <c r="S3027" s="166">
        <f>VLOOKUP(L3027,Schnitt1!L:P,2,0)</f>
        <v>0</v>
      </c>
      <c r="T3027" s="166">
        <f>VLOOKUP(L3027,Schnitt2!L:P,2,0)</f>
        <v>0</v>
      </c>
      <c r="U3027" s="166">
        <f>VLOOKUP(L3027,Schnitt3!L:P,2,0)</f>
        <v>0</v>
      </c>
      <c r="V3027" s="166">
        <f>VLOOKUP(L3027,Schnitt4!L:P,2,0)</f>
        <v>0</v>
      </c>
      <c r="W3027" s="166">
        <f>VLOOKUP(L3027,Schnitt5!L:P,2,0)</f>
        <v>0</v>
      </c>
      <c r="X3027" s="166">
        <f>VLOOKUP(L3027,Schnitt6!L:P,2,0)</f>
        <v>0</v>
      </c>
      <c r="AA3027" s="166">
        <f>VLOOKUP(L3027,Schnitt1!L:P,3,0)</f>
        <v>0</v>
      </c>
      <c r="AB3027" s="166">
        <f>VLOOKUP(L3027,Schnitt2!L:P,3,0)</f>
        <v>0</v>
      </c>
      <c r="AC3027" s="166">
        <f>VLOOKUP(L3027,Schnitt3!L:P,3,0)</f>
        <v>0</v>
      </c>
      <c r="AD3027" s="166">
        <f>VLOOKUP(L3027,Schnitt4!L:P,3,0)</f>
        <v>0</v>
      </c>
      <c r="AE3027" s="166">
        <f>VLOOKUP(L3027,Schnitt5!L:P,3,0)</f>
        <v>0</v>
      </c>
      <c r="AF3027" s="166">
        <f>VLOOKUP(L3027,Schnitt6!L:P,3,0)</f>
        <v>0</v>
      </c>
    </row>
    <row r="3028" spans="12:32" x14ac:dyDescent="0.25">
      <c r="L3028" s="264">
        <f>Member!A3028</f>
        <v>0</v>
      </c>
      <c r="S3028" s="166">
        <f>VLOOKUP(L3028,Schnitt1!L:P,2,0)</f>
        <v>0</v>
      </c>
      <c r="T3028" s="166">
        <f>VLOOKUP(L3028,Schnitt2!L:P,2,0)</f>
        <v>0</v>
      </c>
      <c r="U3028" s="166">
        <f>VLOOKUP(L3028,Schnitt3!L:P,2,0)</f>
        <v>0</v>
      </c>
      <c r="V3028" s="166">
        <f>VLOOKUP(L3028,Schnitt4!L:P,2,0)</f>
        <v>0</v>
      </c>
      <c r="W3028" s="166">
        <f>VLOOKUP(L3028,Schnitt5!L:P,2,0)</f>
        <v>0</v>
      </c>
      <c r="X3028" s="166">
        <f>VLOOKUP(L3028,Schnitt6!L:P,2,0)</f>
        <v>0</v>
      </c>
      <c r="AA3028" s="166">
        <f>VLOOKUP(L3028,Schnitt1!L:P,3,0)</f>
        <v>0</v>
      </c>
      <c r="AB3028" s="166">
        <f>VLOOKUP(L3028,Schnitt2!L:P,3,0)</f>
        <v>0</v>
      </c>
      <c r="AC3028" s="166">
        <f>VLOOKUP(L3028,Schnitt3!L:P,3,0)</f>
        <v>0</v>
      </c>
      <c r="AD3028" s="166">
        <f>VLOOKUP(L3028,Schnitt4!L:P,3,0)</f>
        <v>0</v>
      </c>
      <c r="AE3028" s="166">
        <f>VLOOKUP(L3028,Schnitt5!L:P,3,0)</f>
        <v>0</v>
      </c>
      <c r="AF3028" s="166">
        <f>VLOOKUP(L3028,Schnitt6!L:P,3,0)</f>
        <v>0</v>
      </c>
    </row>
    <row r="3029" spans="12:32" x14ac:dyDescent="0.25">
      <c r="L3029" s="264">
        <f>Member!A3029</f>
        <v>0</v>
      </c>
      <c r="S3029" s="166">
        <f>VLOOKUP(L3029,Schnitt1!L:P,2,0)</f>
        <v>0</v>
      </c>
      <c r="T3029" s="166">
        <f>VLOOKUP(L3029,Schnitt2!L:P,2,0)</f>
        <v>0</v>
      </c>
      <c r="U3029" s="166">
        <f>VLOOKUP(L3029,Schnitt3!L:P,2,0)</f>
        <v>0</v>
      </c>
      <c r="V3029" s="166">
        <f>VLOOKUP(L3029,Schnitt4!L:P,2,0)</f>
        <v>0</v>
      </c>
      <c r="W3029" s="166">
        <f>VLOOKUP(L3029,Schnitt5!L:P,2,0)</f>
        <v>0</v>
      </c>
      <c r="X3029" s="166">
        <f>VLOOKUP(L3029,Schnitt6!L:P,2,0)</f>
        <v>0</v>
      </c>
      <c r="AA3029" s="166">
        <f>VLOOKUP(L3029,Schnitt1!L:P,3,0)</f>
        <v>0</v>
      </c>
      <c r="AB3029" s="166">
        <f>VLOOKUP(L3029,Schnitt2!L:P,3,0)</f>
        <v>0</v>
      </c>
      <c r="AC3029" s="166">
        <f>VLOOKUP(L3029,Schnitt3!L:P,3,0)</f>
        <v>0</v>
      </c>
      <c r="AD3029" s="166">
        <f>VLOOKUP(L3029,Schnitt4!L:P,3,0)</f>
        <v>0</v>
      </c>
      <c r="AE3029" s="166">
        <f>VLOOKUP(L3029,Schnitt5!L:P,3,0)</f>
        <v>0</v>
      </c>
      <c r="AF3029" s="166">
        <f>VLOOKUP(L3029,Schnitt6!L:P,3,0)</f>
        <v>0</v>
      </c>
    </row>
    <row r="3030" spans="12:32" x14ac:dyDescent="0.25">
      <c r="L3030" s="264">
        <f>Member!A3030</f>
        <v>0</v>
      </c>
      <c r="S3030" s="166">
        <f>VLOOKUP(L3030,Schnitt1!L:P,2,0)</f>
        <v>0</v>
      </c>
      <c r="T3030" s="166">
        <f>VLOOKUP(L3030,Schnitt2!L:P,2,0)</f>
        <v>0</v>
      </c>
      <c r="U3030" s="166">
        <f>VLOOKUP(L3030,Schnitt3!L:P,2,0)</f>
        <v>0</v>
      </c>
      <c r="V3030" s="166">
        <f>VLOOKUP(L3030,Schnitt4!L:P,2,0)</f>
        <v>0</v>
      </c>
      <c r="W3030" s="166">
        <f>VLOOKUP(L3030,Schnitt5!L:P,2,0)</f>
        <v>0</v>
      </c>
      <c r="X3030" s="166">
        <f>VLOOKUP(L3030,Schnitt6!L:P,2,0)</f>
        <v>0</v>
      </c>
      <c r="AA3030" s="166">
        <f>VLOOKUP(L3030,Schnitt1!L:P,3,0)</f>
        <v>0</v>
      </c>
      <c r="AB3030" s="166">
        <f>VLOOKUP(L3030,Schnitt2!L:P,3,0)</f>
        <v>0</v>
      </c>
      <c r="AC3030" s="166">
        <f>VLOOKUP(L3030,Schnitt3!L:P,3,0)</f>
        <v>0</v>
      </c>
      <c r="AD3030" s="166">
        <f>VLOOKUP(L3030,Schnitt4!L:P,3,0)</f>
        <v>0</v>
      </c>
      <c r="AE3030" s="166">
        <f>VLOOKUP(L3030,Schnitt5!L:P,3,0)</f>
        <v>0</v>
      </c>
      <c r="AF3030" s="166">
        <f>VLOOKUP(L3030,Schnitt6!L:P,3,0)</f>
        <v>0</v>
      </c>
    </row>
    <row r="3031" spans="12:32" x14ac:dyDescent="0.25">
      <c r="L3031" s="264">
        <f>Member!A3031</f>
        <v>0</v>
      </c>
      <c r="S3031" s="166">
        <f>VLOOKUP(L3031,Schnitt1!L:P,2,0)</f>
        <v>0</v>
      </c>
      <c r="T3031" s="166">
        <f>VLOOKUP(L3031,Schnitt2!L:P,2,0)</f>
        <v>0</v>
      </c>
      <c r="U3031" s="166">
        <f>VLOOKUP(L3031,Schnitt3!L:P,2,0)</f>
        <v>0</v>
      </c>
      <c r="V3031" s="166">
        <f>VLOOKUP(L3031,Schnitt4!L:P,2,0)</f>
        <v>0</v>
      </c>
      <c r="W3031" s="166">
        <f>VLOOKUP(L3031,Schnitt5!L:P,2,0)</f>
        <v>0</v>
      </c>
      <c r="X3031" s="166">
        <f>VLOOKUP(L3031,Schnitt6!L:P,2,0)</f>
        <v>0</v>
      </c>
      <c r="AA3031" s="166">
        <f>VLOOKUP(L3031,Schnitt1!L:P,3,0)</f>
        <v>0</v>
      </c>
      <c r="AB3031" s="166">
        <f>VLOOKUP(L3031,Schnitt2!L:P,3,0)</f>
        <v>0</v>
      </c>
      <c r="AC3031" s="166">
        <f>VLOOKUP(L3031,Schnitt3!L:P,3,0)</f>
        <v>0</v>
      </c>
      <c r="AD3031" s="166">
        <f>VLOOKUP(L3031,Schnitt4!L:P,3,0)</f>
        <v>0</v>
      </c>
      <c r="AE3031" s="166">
        <f>VLOOKUP(L3031,Schnitt5!L:P,3,0)</f>
        <v>0</v>
      </c>
      <c r="AF3031" s="166">
        <f>VLOOKUP(L3031,Schnitt6!L:P,3,0)</f>
        <v>0</v>
      </c>
    </row>
    <row r="3032" spans="12:32" x14ac:dyDescent="0.25">
      <c r="L3032" s="264">
        <f>Member!A3032</f>
        <v>0</v>
      </c>
      <c r="S3032" s="166">
        <f>VLOOKUP(L3032,Schnitt1!L:P,2,0)</f>
        <v>0</v>
      </c>
      <c r="T3032" s="166">
        <f>VLOOKUP(L3032,Schnitt2!L:P,2,0)</f>
        <v>0</v>
      </c>
      <c r="U3032" s="166">
        <f>VLOOKUP(L3032,Schnitt3!L:P,2,0)</f>
        <v>0</v>
      </c>
      <c r="V3032" s="166">
        <f>VLOOKUP(L3032,Schnitt4!L:P,2,0)</f>
        <v>0</v>
      </c>
      <c r="W3032" s="166">
        <f>VLOOKUP(L3032,Schnitt5!L:P,2,0)</f>
        <v>0</v>
      </c>
      <c r="X3032" s="166">
        <f>VLOOKUP(L3032,Schnitt6!L:P,2,0)</f>
        <v>0</v>
      </c>
      <c r="AA3032" s="166">
        <f>VLOOKUP(L3032,Schnitt1!L:P,3,0)</f>
        <v>0</v>
      </c>
      <c r="AB3032" s="166">
        <f>VLOOKUP(L3032,Schnitt2!L:P,3,0)</f>
        <v>0</v>
      </c>
      <c r="AC3032" s="166">
        <f>VLOOKUP(L3032,Schnitt3!L:P,3,0)</f>
        <v>0</v>
      </c>
      <c r="AD3032" s="166">
        <f>VLOOKUP(L3032,Schnitt4!L:P,3,0)</f>
        <v>0</v>
      </c>
      <c r="AE3032" s="166">
        <f>VLOOKUP(L3032,Schnitt5!L:P,3,0)</f>
        <v>0</v>
      </c>
      <c r="AF3032" s="166">
        <f>VLOOKUP(L3032,Schnitt6!L:P,3,0)</f>
        <v>0</v>
      </c>
    </row>
    <row r="3033" spans="12:32" x14ac:dyDescent="0.25">
      <c r="L3033" s="264">
        <f>Member!A3033</f>
        <v>0</v>
      </c>
      <c r="S3033" s="166">
        <f>VLOOKUP(L3033,Schnitt1!L:P,2,0)</f>
        <v>0</v>
      </c>
      <c r="T3033" s="166">
        <f>VLOOKUP(L3033,Schnitt2!L:P,2,0)</f>
        <v>0</v>
      </c>
      <c r="U3033" s="166">
        <f>VLOOKUP(L3033,Schnitt3!L:P,2,0)</f>
        <v>0</v>
      </c>
      <c r="V3033" s="166">
        <f>VLOOKUP(L3033,Schnitt4!L:P,2,0)</f>
        <v>0</v>
      </c>
      <c r="W3033" s="166">
        <f>VLOOKUP(L3033,Schnitt5!L:P,2,0)</f>
        <v>0</v>
      </c>
      <c r="X3033" s="166">
        <f>VLOOKUP(L3033,Schnitt6!L:P,2,0)</f>
        <v>0</v>
      </c>
      <c r="AA3033" s="166">
        <f>VLOOKUP(L3033,Schnitt1!L:P,3,0)</f>
        <v>0</v>
      </c>
      <c r="AB3033" s="166">
        <f>VLOOKUP(L3033,Schnitt2!L:P,3,0)</f>
        <v>0</v>
      </c>
      <c r="AC3033" s="166">
        <f>VLOOKUP(L3033,Schnitt3!L:P,3,0)</f>
        <v>0</v>
      </c>
      <c r="AD3033" s="166">
        <f>VLOOKUP(L3033,Schnitt4!L:P,3,0)</f>
        <v>0</v>
      </c>
      <c r="AE3033" s="166">
        <f>VLOOKUP(L3033,Schnitt5!L:P,3,0)</f>
        <v>0</v>
      </c>
      <c r="AF3033" s="166">
        <f>VLOOKUP(L3033,Schnitt6!L:P,3,0)</f>
        <v>0</v>
      </c>
    </row>
    <row r="3034" spans="12:32" x14ac:dyDescent="0.25">
      <c r="L3034" s="264">
        <f>Member!A3034</f>
        <v>0</v>
      </c>
      <c r="S3034" s="166">
        <f>VLOOKUP(L3034,Schnitt1!L:P,2,0)</f>
        <v>0</v>
      </c>
      <c r="T3034" s="166">
        <f>VLOOKUP(L3034,Schnitt2!L:P,2,0)</f>
        <v>0</v>
      </c>
      <c r="U3034" s="166">
        <f>VLOOKUP(L3034,Schnitt3!L:P,2,0)</f>
        <v>0</v>
      </c>
      <c r="V3034" s="166">
        <f>VLOOKUP(L3034,Schnitt4!L:P,2,0)</f>
        <v>0</v>
      </c>
      <c r="W3034" s="166">
        <f>VLOOKUP(L3034,Schnitt5!L:P,2,0)</f>
        <v>0</v>
      </c>
      <c r="X3034" s="166">
        <f>VLOOKUP(L3034,Schnitt6!L:P,2,0)</f>
        <v>0</v>
      </c>
      <c r="AA3034" s="166">
        <f>VLOOKUP(L3034,Schnitt1!L:P,3,0)</f>
        <v>0</v>
      </c>
      <c r="AB3034" s="166">
        <f>VLOOKUP(L3034,Schnitt2!L:P,3,0)</f>
        <v>0</v>
      </c>
      <c r="AC3034" s="166">
        <f>VLOOKUP(L3034,Schnitt3!L:P,3,0)</f>
        <v>0</v>
      </c>
      <c r="AD3034" s="166">
        <f>VLOOKUP(L3034,Schnitt4!L:P,3,0)</f>
        <v>0</v>
      </c>
      <c r="AE3034" s="166">
        <f>VLOOKUP(L3034,Schnitt5!L:P,3,0)</f>
        <v>0</v>
      </c>
      <c r="AF3034" s="166">
        <f>VLOOKUP(L3034,Schnitt6!L:P,3,0)</f>
        <v>0</v>
      </c>
    </row>
    <row r="3035" spans="12:32" x14ac:dyDescent="0.25">
      <c r="L3035" s="264">
        <f>Member!A3035</f>
        <v>0</v>
      </c>
      <c r="S3035" s="166">
        <f>VLOOKUP(L3035,Schnitt1!L:P,2,0)</f>
        <v>0</v>
      </c>
      <c r="T3035" s="166">
        <f>VLOOKUP(L3035,Schnitt2!L:P,2,0)</f>
        <v>0</v>
      </c>
      <c r="U3035" s="166">
        <f>VLOOKUP(L3035,Schnitt3!L:P,2,0)</f>
        <v>0</v>
      </c>
      <c r="V3035" s="166">
        <f>VLOOKUP(L3035,Schnitt4!L:P,2,0)</f>
        <v>0</v>
      </c>
      <c r="W3035" s="166">
        <f>VLOOKUP(L3035,Schnitt5!L:P,2,0)</f>
        <v>0</v>
      </c>
      <c r="X3035" s="166">
        <f>VLOOKUP(L3035,Schnitt6!L:P,2,0)</f>
        <v>0</v>
      </c>
      <c r="AA3035" s="166">
        <f>VLOOKUP(L3035,Schnitt1!L:P,3,0)</f>
        <v>0</v>
      </c>
      <c r="AB3035" s="166">
        <f>VLOOKUP(L3035,Schnitt2!L:P,3,0)</f>
        <v>0</v>
      </c>
      <c r="AC3035" s="166">
        <f>VLOOKUP(L3035,Schnitt3!L:P,3,0)</f>
        <v>0</v>
      </c>
      <c r="AD3035" s="166">
        <f>VLOOKUP(L3035,Schnitt4!L:P,3,0)</f>
        <v>0</v>
      </c>
      <c r="AE3035" s="166">
        <f>VLOOKUP(L3035,Schnitt5!L:P,3,0)</f>
        <v>0</v>
      </c>
      <c r="AF3035" s="166">
        <f>VLOOKUP(L3035,Schnitt6!L:P,3,0)</f>
        <v>0</v>
      </c>
    </row>
    <row r="3036" spans="12:32" x14ac:dyDescent="0.25">
      <c r="L3036" s="264">
        <f>Member!A3036</f>
        <v>0</v>
      </c>
      <c r="S3036" s="166">
        <f>VLOOKUP(L3036,Schnitt1!L:P,2,0)</f>
        <v>0</v>
      </c>
      <c r="T3036" s="166">
        <f>VLOOKUP(L3036,Schnitt2!L:P,2,0)</f>
        <v>0</v>
      </c>
      <c r="U3036" s="166">
        <f>VLOOKUP(L3036,Schnitt3!L:P,2,0)</f>
        <v>0</v>
      </c>
      <c r="V3036" s="166">
        <f>VLOOKUP(L3036,Schnitt4!L:P,2,0)</f>
        <v>0</v>
      </c>
      <c r="W3036" s="166">
        <f>VLOOKUP(L3036,Schnitt5!L:P,2,0)</f>
        <v>0</v>
      </c>
      <c r="X3036" s="166">
        <f>VLOOKUP(L3036,Schnitt6!L:P,2,0)</f>
        <v>0</v>
      </c>
      <c r="AA3036" s="166">
        <f>VLOOKUP(L3036,Schnitt1!L:P,3,0)</f>
        <v>0</v>
      </c>
      <c r="AB3036" s="166">
        <f>VLOOKUP(L3036,Schnitt2!L:P,3,0)</f>
        <v>0</v>
      </c>
      <c r="AC3036" s="166">
        <f>VLOOKUP(L3036,Schnitt3!L:P,3,0)</f>
        <v>0</v>
      </c>
      <c r="AD3036" s="166">
        <f>VLOOKUP(L3036,Schnitt4!L:P,3,0)</f>
        <v>0</v>
      </c>
      <c r="AE3036" s="166">
        <f>VLOOKUP(L3036,Schnitt5!L:P,3,0)</f>
        <v>0</v>
      </c>
      <c r="AF3036" s="166">
        <f>VLOOKUP(L3036,Schnitt6!L:P,3,0)</f>
        <v>0</v>
      </c>
    </row>
    <row r="3037" spans="12:32" x14ac:dyDescent="0.25">
      <c r="L3037" s="264">
        <f>Member!A3037</f>
        <v>0</v>
      </c>
      <c r="S3037" s="166">
        <f>VLOOKUP(L3037,Schnitt1!L:P,2,0)</f>
        <v>0</v>
      </c>
      <c r="T3037" s="166">
        <f>VLOOKUP(L3037,Schnitt2!L:P,2,0)</f>
        <v>0</v>
      </c>
      <c r="U3037" s="166">
        <f>VLOOKUP(L3037,Schnitt3!L:P,2,0)</f>
        <v>0</v>
      </c>
      <c r="V3037" s="166">
        <f>VLOOKUP(L3037,Schnitt4!L:P,2,0)</f>
        <v>0</v>
      </c>
      <c r="W3037" s="166">
        <f>VLOOKUP(L3037,Schnitt5!L:P,2,0)</f>
        <v>0</v>
      </c>
      <c r="X3037" s="166">
        <f>VLOOKUP(L3037,Schnitt6!L:P,2,0)</f>
        <v>0</v>
      </c>
      <c r="AA3037" s="166">
        <f>VLOOKUP(L3037,Schnitt1!L:P,3,0)</f>
        <v>0</v>
      </c>
      <c r="AB3037" s="166">
        <f>VLOOKUP(L3037,Schnitt2!L:P,3,0)</f>
        <v>0</v>
      </c>
      <c r="AC3037" s="166">
        <f>VLOOKUP(L3037,Schnitt3!L:P,3,0)</f>
        <v>0</v>
      </c>
      <c r="AD3037" s="166">
        <f>VLOOKUP(L3037,Schnitt4!L:P,3,0)</f>
        <v>0</v>
      </c>
      <c r="AE3037" s="166">
        <f>VLOOKUP(L3037,Schnitt5!L:P,3,0)</f>
        <v>0</v>
      </c>
      <c r="AF3037" s="166">
        <f>VLOOKUP(L3037,Schnitt6!L:P,3,0)</f>
        <v>0</v>
      </c>
    </row>
    <row r="3038" spans="12:32" x14ac:dyDescent="0.25">
      <c r="L3038" s="264">
        <f>Member!A3038</f>
        <v>0</v>
      </c>
      <c r="S3038" s="166">
        <f>VLOOKUP(L3038,Schnitt1!L:P,2,0)</f>
        <v>0</v>
      </c>
      <c r="T3038" s="166">
        <f>VLOOKUP(L3038,Schnitt2!L:P,2,0)</f>
        <v>0</v>
      </c>
      <c r="U3038" s="166">
        <f>VLOOKUP(L3038,Schnitt3!L:P,2,0)</f>
        <v>0</v>
      </c>
      <c r="V3038" s="166">
        <f>VLOOKUP(L3038,Schnitt4!L:P,2,0)</f>
        <v>0</v>
      </c>
      <c r="W3038" s="166">
        <f>VLOOKUP(L3038,Schnitt5!L:P,2,0)</f>
        <v>0</v>
      </c>
      <c r="X3038" s="166">
        <f>VLOOKUP(L3038,Schnitt6!L:P,2,0)</f>
        <v>0</v>
      </c>
      <c r="AA3038" s="166">
        <f>VLOOKUP(L3038,Schnitt1!L:P,3,0)</f>
        <v>0</v>
      </c>
      <c r="AB3038" s="166">
        <f>VLOOKUP(L3038,Schnitt2!L:P,3,0)</f>
        <v>0</v>
      </c>
      <c r="AC3038" s="166">
        <f>VLOOKUP(L3038,Schnitt3!L:P,3,0)</f>
        <v>0</v>
      </c>
      <c r="AD3038" s="166">
        <f>VLOOKUP(L3038,Schnitt4!L:P,3,0)</f>
        <v>0</v>
      </c>
      <c r="AE3038" s="166">
        <f>VLOOKUP(L3038,Schnitt5!L:P,3,0)</f>
        <v>0</v>
      </c>
      <c r="AF3038" s="166">
        <f>VLOOKUP(L3038,Schnitt6!L:P,3,0)</f>
        <v>0</v>
      </c>
    </row>
    <row r="3039" spans="12:32" x14ac:dyDescent="0.25">
      <c r="L3039" s="264">
        <f>Member!A3039</f>
        <v>0</v>
      </c>
      <c r="S3039" s="166">
        <f>VLOOKUP(L3039,Schnitt1!L:P,2,0)</f>
        <v>0</v>
      </c>
      <c r="T3039" s="166">
        <f>VLOOKUP(L3039,Schnitt2!L:P,2,0)</f>
        <v>0</v>
      </c>
      <c r="U3039" s="166">
        <f>VLOOKUP(L3039,Schnitt3!L:P,2,0)</f>
        <v>0</v>
      </c>
      <c r="V3039" s="166">
        <f>VLOOKUP(L3039,Schnitt4!L:P,2,0)</f>
        <v>0</v>
      </c>
      <c r="W3039" s="166">
        <f>VLOOKUP(L3039,Schnitt5!L:P,2,0)</f>
        <v>0</v>
      </c>
      <c r="X3039" s="166">
        <f>VLOOKUP(L3039,Schnitt6!L:P,2,0)</f>
        <v>0</v>
      </c>
      <c r="AA3039" s="166">
        <f>VLOOKUP(L3039,Schnitt1!L:P,3,0)</f>
        <v>0</v>
      </c>
      <c r="AB3039" s="166">
        <f>VLOOKUP(L3039,Schnitt2!L:P,3,0)</f>
        <v>0</v>
      </c>
      <c r="AC3039" s="166">
        <f>VLOOKUP(L3039,Schnitt3!L:P,3,0)</f>
        <v>0</v>
      </c>
      <c r="AD3039" s="166">
        <f>VLOOKUP(L3039,Schnitt4!L:P,3,0)</f>
        <v>0</v>
      </c>
      <c r="AE3039" s="166">
        <f>VLOOKUP(L3039,Schnitt5!L:P,3,0)</f>
        <v>0</v>
      </c>
      <c r="AF3039" s="166">
        <f>VLOOKUP(L3039,Schnitt6!L:P,3,0)</f>
        <v>0</v>
      </c>
    </row>
    <row r="3040" spans="12:32" x14ac:dyDescent="0.25">
      <c r="L3040" s="264">
        <f>Member!A3040</f>
        <v>0</v>
      </c>
      <c r="S3040" s="166">
        <f>VLOOKUP(L3040,Schnitt1!L:P,2,0)</f>
        <v>0</v>
      </c>
      <c r="T3040" s="166">
        <f>VLOOKUP(L3040,Schnitt2!L:P,2,0)</f>
        <v>0</v>
      </c>
      <c r="U3040" s="166">
        <f>VLOOKUP(L3040,Schnitt3!L:P,2,0)</f>
        <v>0</v>
      </c>
      <c r="V3040" s="166">
        <f>VLOOKUP(L3040,Schnitt4!L:P,2,0)</f>
        <v>0</v>
      </c>
      <c r="W3040" s="166">
        <f>VLOOKUP(L3040,Schnitt5!L:P,2,0)</f>
        <v>0</v>
      </c>
      <c r="X3040" s="166">
        <f>VLOOKUP(L3040,Schnitt6!L:P,2,0)</f>
        <v>0</v>
      </c>
      <c r="AA3040" s="166">
        <f>VLOOKUP(L3040,Schnitt1!L:P,3,0)</f>
        <v>0</v>
      </c>
      <c r="AB3040" s="166">
        <f>VLOOKUP(L3040,Schnitt2!L:P,3,0)</f>
        <v>0</v>
      </c>
      <c r="AC3040" s="166">
        <f>VLOOKUP(L3040,Schnitt3!L:P,3,0)</f>
        <v>0</v>
      </c>
      <c r="AD3040" s="166">
        <f>VLOOKUP(L3040,Schnitt4!L:P,3,0)</f>
        <v>0</v>
      </c>
      <c r="AE3040" s="166">
        <f>VLOOKUP(L3040,Schnitt5!L:P,3,0)</f>
        <v>0</v>
      </c>
      <c r="AF3040" s="166">
        <f>VLOOKUP(L3040,Schnitt6!L:P,3,0)</f>
        <v>0</v>
      </c>
    </row>
    <row r="3041" spans="12:32" x14ac:dyDescent="0.25">
      <c r="L3041" s="264">
        <f>Member!A3041</f>
        <v>0</v>
      </c>
      <c r="S3041" s="166">
        <f>VLOOKUP(L3041,Schnitt1!L:P,2,0)</f>
        <v>0</v>
      </c>
      <c r="T3041" s="166">
        <f>VLOOKUP(L3041,Schnitt2!L:P,2,0)</f>
        <v>0</v>
      </c>
      <c r="U3041" s="166">
        <f>VLOOKUP(L3041,Schnitt3!L:P,2,0)</f>
        <v>0</v>
      </c>
      <c r="V3041" s="166">
        <f>VLOOKUP(L3041,Schnitt4!L:P,2,0)</f>
        <v>0</v>
      </c>
      <c r="W3041" s="166">
        <f>VLOOKUP(L3041,Schnitt5!L:P,2,0)</f>
        <v>0</v>
      </c>
      <c r="X3041" s="166">
        <f>VLOOKUP(L3041,Schnitt6!L:P,2,0)</f>
        <v>0</v>
      </c>
      <c r="AA3041" s="166">
        <f>VLOOKUP(L3041,Schnitt1!L:P,3,0)</f>
        <v>0</v>
      </c>
      <c r="AB3041" s="166">
        <f>VLOOKUP(L3041,Schnitt2!L:P,3,0)</f>
        <v>0</v>
      </c>
      <c r="AC3041" s="166">
        <f>VLOOKUP(L3041,Schnitt3!L:P,3,0)</f>
        <v>0</v>
      </c>
      <c r="AD3041" s="166">
        <f>VLOOKUP(L3041,Schnitt4!L:P,3,0)</f>
        <v>0</v>
      </c>
      <c r="AE3041" s="166">
        <f>VLOOKUP(L3041,Schnitt5!L:P,3,0)</f>
        <v>0</v>
      </c>
      <c r="AF3041" s="166">
        <f>VLOOKUP(L3041,Schnitt6!L:P,3,0)</f>
        <v>0</v>
      </c>
    </row>
    <row r="3042" spans="12:32" x14ac:dyDescent="0.25">
      <c r="L3042" s="264">
        <f>Member!A3042</f>
        <v>0</v>
      </c>
      <c r="S3042" s="166">
        <f>VLOOKUP(L3042,Schnitt1!L:P,2,0)</f>
        <v>0</v>
      </c>
      <c r="T3042" s="166">
        <f>VLOOKUP(L3042,Schnitt2!L:P,2,0)</f>
        <v>0</v>
      </c>
      <c r="U3042" s="166">
        <f>VLOOKUP(L3042,Schnitt3!L:P,2,0)</f>
        <v>0</v>
      </c>
      <c r="V3042" s="166">
        <f>VLOOKUP(L3042,Schnitt4!L:P,2,0)</f>
        <v>0</v>
      </c>
      <c r="W3042" s="166">
        <f>VLOOKUP(L3042,Schnitt5!L:P,2,0)</f>
        <v>0</v>
      </c>
      <c r="X3042" s="166">
        <f>VLOOKUP(L3042,Schnitt6!L:P,2,0)</f>
        <v>0</v>
      </c>
      <c r="AA3042" s="166">
        <f>VLOOKUP(L3042,Schnitt1!L:P,3,0)</f>
        <v>0</v>
      </c>
      <c r="AB3042" s="166">
        <f>VLOOKUP(L3042,Schnitt2!L:P,3,0)</f>
        <v>0</v>
      </c>
      <c r="AC3042" s="166">
        <f>VLOOKUP(L3042,Schnitt3!L:P,3,0)</f>
        <v>0</v>
      </c>
      <c r="AD3042" s="166">
        <f>VLOOKUP(L3042,Schnitt4!L:P,3,0)</f>
        <v>0</v>
      </c>
      <c r="AE3042" s="166">
        <f>VLOOKUP(L3042,Schnitt5!L:P,3,0)</f>
        <v>0</v>
      </c>
      <c r="AF3042" s="166">
        <f>VLOOKUP(L3042,Schnitt6!L:P,3,0)</f>
        <v>0</v>
      </c>
    </row>
    <row r="3043" spans="12:32" x14ac:dyDescent="0.25">
      <c r="L3043" s="264">
        <f>Member!A3043</f>
        <v>0</v>
      </c>
      <c r="S3043" s="166">
        <f>VLOOKUP(L3043,Schnitt1!L:P,2,0)</f>
        <v>0</v>
      </c>
      <c r="T3043" s="166">
        <f>VLOOKUP(L3043,Schnitt2!L:P,2,0)</f>
        <v>0</v>
      </c>
      <c r="U3043" s="166">
        <f>VLOOKUP(L3043,Schnitt3!L:P,2,0)</f>
        <v>0</v>
      </c>
      <c r="V3043" s="166">
        <f>VLOOKUP(L3043,Schnitt4!L:P,2,0)</f>
        <v>0</v>
      </c>
      <c r="W3043" s="166">
        <f>VLOOKUP(L3043,Schnitt5!L:P,2,0)</f>
        <v>0</v>
      </c>
      <c r="X3043" s="166">
        <f>VLOOKUP(L3043,Schnitt6!L:P,2,0)</f>
        <v>0</v>
      </c>
      <c r="AA3043" s="166">
        <f>VLOOKUP(L3043,Schnitt1!L:P,3,0)</f>
        <v>0</v>
      </c>
      <c r="AB3043" s="166">
        <f>VLOOKUP(L3043,Schnitt2!L:P,3,0)</f>
        <v>0</v>
      </c>
      <c r="AC3043" s="166">
        <f>VLOOKUP(L3043,Schnitt3!L:P,3,0)</f>
        <v>0</v>
      </c>
      <c r="AD3043" s="166">
        <f>VLOOKUP(L3043,Schnitt4!L:P,3,0)</f>
        <v>0</v>
      </c>
      <c r="AE3043" s="166">
        <f>VLOOKUP(L3043,Schnitt5!L:P,3,0)</f>
        <v>0</v>
      </c>
      <c r="AF3043" s="166">
        <f>VLOOKUP(L3043,Schnitt6!L:P,3,0)</f>
        <v>0</v>
      </c>
    </row>
    <row r="3044" spans="12:32" x14ac:dyDescent="0.25">
      <c r="L3044" s="264">
        <f>Member!A3044</f>
        <v>0</v>
      </c>
      <c r="S3044" s="166">
        <f>VLOOKUP(L3044,Schnitt1!L:P,2,0)</f>
        <v>0</v>
      </c>
      <c r="T3044" s="166">
        <f>VLOOKUP(L3044,Schnitt2!L:P,2,0)</f>
        <v>0</v>
      </c>
      <c r="U3044" s="166">
        <f>VLOOKUP(L3044,Schnitt3!L:P,2,0)</f>
        <v>0</v>
      </c>
      <c r="V3044" s="166">
        <f>VLOOKUP(L3044,Schnitt4!L:P,2,0)</f>
        <v>0</v>
      </c>
      <c r="W3044" s="166">
        <f>VLOOKUP(L3044,Schnitt5!L:P,2,0)</f>
        <v>0</v>
      </c>
      <c r="X3044" s="166">
        <f>VLOOKUP(L3044,Schnitt6!L:P,2,0)</f>
        <v>0</v>
      </c>
      <c r="AA3044" s="166">
        <f>VLOOKUP(L3044,Schnitt1!L:P,3,0)</f>
        <v>0</v>
      </c>
      <c r="AB3044" s="166">
        <f>VLOOKUP(L3044,Schnitt2!L:P,3,0)</f>
        <v>0</v>
      </c>
      <c r="AC3044" s="166">
        <f>VLOOKUP(L3044,Schnitt3!L:P,3,0)</f>
        <v>0</v>
      </c>
      <c r="AD3044" s="166">
        <f>VLOOKUP(L3044,Schnitt4!L:P,3,0)</f>
        <v>0</v>
      </c>
      <c r="AE3044" s="166">
        <f>VLOOKUP(L3044,Schnitt5!L:P,3,0)</f>
        <v>0</v>
      </c>
      <c r="AF3044" s="166">
        <f>VLOOKUP(L3044,Schnitt6!L:P,3,0)</f>
        <v>0</v>
      </c>
    </row>
    <row r="3045" spans="12:32" x14ac:dyDescent="0.25">
      <c r="L3045" s="264">
        <f>Member!A3045</f>
        <v>0</v>
      </c>
      <c r="S3045" s="166">
        <f>VLOOKUP(L3045,Schnitt1!L:P,2,0)</f>
        <v>0</v>
      </c>
      <c r="T3045" s="166">
        <f>VLOOKUP(L3045,Schnitt2!L:P,2,0)</f>
        <v>0</v>
      </c>
      <c r="U3045" s="166">
        <f>VLOOKUP(L3045,Schnitt3!L:P,2,0)</f>
        <v>0</v>
      </c>
      <c r="V3045" s="166">
        <f>VLOOKUP(L3045,Schnitt4!L:P,2,0)</f>
        <v>0</v>
      </c>
      <c r="W3045" s="166">
        <f>VLOOKUP(L3045,Schnitt5!L:P,2,0)</f>
        <v>0</v>
      </c>
      <c r="X3045" s="166">
        <f>VLOOKUP(L3045,Schnitt6!L:P,2,0)</f>
        <v>0</v>
      </c>
      <c r="AA3045" s="166">
        <f>VLOOKUP(L3045,Schnitt1!L:P,3,0)</f>
        <v>0</v>
      </c>
      <c r="AB3045" s="166">
        <f>VLOOKUP(L3045,Schnitt2!L:P,3,0)</f>
        <v>0</v>
      </c>
      <c r="AC3045" s="166">
        <f>VLOOKUP(L3045,Schnitt3!L:P,3,0)</f>
        <v>0</v>
      </c>
      <c r="AD3045" s="166">
        <f>VLOOKUP(L3045,Schnitt4!L:P,3,0)</f>
        <v>0</v>
      </c>
      <c r="AE3045" s="166">
        <f>VLOOKUP(L3045,Schnitt5!L:P,3,0)</f>
        <v>0</v>
      </c>
      <c r="AF3045" s="166">
        <f>VLOOKUP(L3045,Schnitt6!L:P,3,0)</f>
        <v>0</v>
      </c>
    </row>
    <row r="3046" spans="12:32" x14ac:dyDescent="0.25">
      <c r="L3046" s="264">
        <f>Member!A3046</f>
        <v>0</v>
      </c>
      <c r="S3046" s="166">
        <f>VLOOKUP(L3046,Schnitt1!L:P,2,0)</f>
        <v>0</v>
      </c>
      <c r="T3046" s="166">
        <f>VLOOKUP(L3046,Schnitt2!L:P,2,0)</f>
        <v>0</v>
      </c>
      <c r="U3046" s="166">
        <f>VLOOKUP(L3046,Schnitt3!L:P,2,0)</f>
        <v>0</v>
      </c>
      <c r="V3046" s="166">
        <f>VLOOKUP(L3046,Schnitt4!L:P,2,0)</f>
        <v>0</v>
      </c>
      <c r="W3046" s="166">
        <f>VLOOKUP(L3046,Schnitt5!L:P,2,0)</f>
        <v>0</v>
      </c>
      <c r="X3046" s="166">
        <f>VLOOKUP(L3046,Schnitt6!L:P,2,0)</f>
        <v>0</v>
      </c>
      <c r="AA3046" s="166">
        <f>VLOOKUP(L3046,Schnitt1!L:P,3,0)</f>
        <v>0</v>
      </c>
      <c r="AB3046" s="166">
        <f>VLOOKUP(L3046,Schnitt2!L:P,3,0)</f>
        <v>0</v>
      </c>
      <c r="AC3046" s="166">
        <f>VLOOKUP(L3046,Schnitt3!L:P,3,0)</f>
        <v>0</v>
      </c>
      <c r="AD3046" s="166">
        <f>VLOOKUP(L3046,Schnitt4!L:P,3,0)</f>
        <v>0</v>
      </c>
      <c r="AE3046" s="166">
        <f>VLOOKUP(L3046,Schnitt5!L:P,3,0)</f>
        <v>0</v>
      </c>
      <c r="AF3046" s="166">
        <f>VLOOKUP(L3046,Schnitt6!L:P,3,0)</f>
        <v>0</v>
      </c>
    </row>
    <row r="3047" spans="12:32" x14ac:dyDescent="0.25">
      <c r="L3047" s="264">
        <f>Member!A3047</f>
        <v>0</v>
      </c>
      <c r="S3047" s="166">
        <f>VLOOKUP(L3047,Schnitt1!L:P,2,0)</f>
        <v>0</v>
      </c>
      <c r="T3047" s="166">
        <f>VLOOKUP(L3047,Schnitt2!L:P,2,0)</f>
        <v>0</v>
      </c>
      <c r="U3047" s="166">
        <f>VLOOKUP(L3047,Schnitt3!L:P,2,0)</f>
        <v>0</v>
      </c>
      <c r="V3047" s="166">
        <f>VLOOKUP(L3047,Schnitt4!L:P,2,0)</f>
        <v>0</v>
      </c>
      <c r="W3047" s="166">
        <f>VLOOKUP(L3047,Schnitt5!L:P,2,0)</f>
        <v>0</v>
      </c>
      <c r="X3047" s="166">
        <f>VLOOKUP(L3047,Schnitt6!L:P,2,0)</f>
        <v>0</v>
      </c>
      <c r="AA3047" s="166">
        <f>VLOOKUP(L3047,Schnitt1!L:P,3,0)</f>
        <v>0</v>
      </c>
      <c r="AB3047" s="166">
        <f>VLOOKUP(L3047,Schnitt2!L:P,3,0)</f>
        <v>0</v>
      </c>
      <c r="AC3047" s="166">
        <f>VLOOKUP(L3047,Schnitt3!L:P,3,0)</f>
        <v>0</v>
      </c>
      <c r="AD3047" s="166">
        <f>VLOOKUP(L3047,Schnitt4!L:P,3,0)</f>
        <v>0</v>
      </c>
      <c r="AE3047" s="166">
        <f>VLOOKUP(L3047,Schnitt5!L:P,3,0)</f>
        <v>0</v>
      </c>
      <c r="AF3047" s="166">
        <f>VLOOKUP(L3047,Schnitt6!L:P,3,0)</f>
        <v>0</v>
      </c>
    </row>
    <row r="3048" spans="12:32" x14ac:dyDescent="0.25">
      <c r="L3048" s="264">
        <f>Member!A3048</f>
        <v>0</v>
      </c>
      <c r="S3048" s="166">
        <f>VLOOKUP(L3048,Schnitt1!L:P,2,0)</f>
        <v>0</v>
      </c>
      <c r="T3048" s="166">
        <f>VLOOKUP(L3048,Schnitt2!L:P,2,0)</f>
        <v>0</v>
      </c>
      <c r="U3048" s="166">
        <f>VLOOKUP(L3048,Schnitt3!L:P,2,0)</f>
        <v>0</v>
      </c>
      <c r="V3048" s="166">
        <f>VLOOKUP(L3048,Schnitt4!L:P,2,0)</f>
        <v>0</v>
      </c>
      <c r="W3048" s="166">
        <f>VLOOKUP(L3048,Schnitt5!L:P,2,0)</f>
        <v>0</v>
      </c>
      <c r="X3048" s="166">
        <f>VLOOKUP(L3048,Schnitt6!L:P,2,0)</f>
        <v>0</v>
      </c>
      <c r="AA3048" s="166">
        <f>VLOOKUP(L3048,Schnitt1!L:P,3,0)</f>
        <v>0</v>
      </c>
      <c r="AB3048" s="166">
        <f>VLOOKUP(L3048,Schnitt2!L:P,3,0)</f>
        <v>0</v>
      </c>
      <c r="AC3048" s="166">
        <f>VLOOKUP(L3048,Schnitt3!L:P,3,0)</f>
        <v>0</v>
      </c>
      <c r="AD3048" s="166">
        <f>VLOOKUP(L3048,Schnitt4!L:P,3,0)</f>
        <v>0</v>
      </c>
      <c r="AE3048" s="166">
        <f>VLOOKUP(L3048,Schnitt5!L:P,3,0)</f>
        <v>0</v>
      </c>
      <c r="AF3048" s="166">
        <f>VLOOKUP(L3048,Schnitt6!L:P,3,0)</f>
        <v>0</v>
      </c>
    </row>
    <row r="3049" spans="12:32" x14ac:dyDescent="0.25">
      <c r="L3049" s="264">
        <f>Member!A3049</f>
        <v>0</v>
      </c>
      <c r="S3049" s="166">
        <f>VLOOKUP(L3049,Schnitt1!L:P,2,0)</f>
        <v>0</v>
      </c>
      <c r="T3049" s="166">
        <f>VLOOKUP(L3049,Schnitt2!L:P,2,0)</f>
        <v>0</v>
      </c>
      <c r="U3049" s="166">
        <f>VLOOKUP(L3049,Schnitt3!L:P,2,0)</f>
        <v>0</v>
      </c>
      <c r="V3049" s="166">
        <f>VLOOKUP(L3049,Schnitt4!L:P,2,0)</f>
        <v>0</v>
      </c>
      <c r="W3049" s="166">
        <f>VLOOKUP(L3049,Schnitt5!L:P,2,0)</f>
        <v>0</v>
      </c>
      <c r="X3049" s="166">
        <f>VLOOKUP(L3049,Schnitt6!L:P,2,0)</f>
        <v>0</v>
      </c>
      <c r="AA3049" s="166">
        <f>VLOOKUP(L3049,Schnitt1!L:P,3,0)</f>
        <v>0</v>
      </c>
      <c r="AB3049" s="166">
        <f>VLOOKUP(L3049,Schnitt2!L:P,3,0)</f>
        <v>0</v>
      </c>
      <c r="AC3049" s="166">
        <f>VLOOKUP(L3049,Schnitt3!L:P,3,0)</f>
        <v>0</v>
      </c>
      <c r="AD3049" s="166">
        <f>VLOOKUP(L3049,Schnitt4!L:P,3,0)</f>
        <v>0</v>
      </c>
      <c r="AE3049" s="166">
        <f>VLOOKUP(L3049,Schnitt5!L:P,3,0)</f>
        <v>0</v>
      </c>
      <c r="AF3049" s="166">
        <f>VLOOKUP(L3049,Schnitt6!L:P,3,0)</f>
        <v>0</v>
      </c>
    </row>
    <row r="3050" spans="12:32" x14ac:dyDescent="0.25">
      <c r="L3050" s="264">
        <f>Member!A3050</f>
        <v>0</v>
      </c>
      <c r="S3050" s="166">
        <f>VLOOKUP(L3050,Schnitt1!L:P,2,0)</f>
        <v>0</v>
      </c>
      <c r="T3050" s="166">
        <f>VLOOKUP(L3050,Schnitt2!L:P,2,0)</f>
        <v>0</v>
      </c>
      <c r="U3050" s="166">
        <f>VLOOKUP(L3050,Schnitt3!L:P,2,0)</f>
        <v>0</v>
      </c>
      <c r="V3050" s="166">
        <f>VLOOKUP(L3050,Schnitt4!L:P,2,0)</f>
        <v>0</v>
      </c>
      <c r="W3050" s="166">
        <f>VLOOKUP(L3050,Schnitt5!L:P,2,0)</f>
        <v>0</v>
      </c>
      <c r="X3050" s="166">
        <f>VLOOKUP(L3050,Schnitt6!L:P,2,0)</f>
        <v>0</v>
      </c>
      <c r="AA3050" s="166">
        <f>VLOOKUP(L3050,Schnitt1!L:P,3,0)</f>
        <v>0</v>
      </c>
      <c r="AB3050" s="166">
        <f>VLOOKUP(L3050,Schnitt2!L:P,3,0)</f>
        <v>0</v>
      </c>
      <c r="AC3050" s="166">
        <f>VLOOKUP(L3050,Schnitt3!L:P,3,0)</f>
        <v>0</v>
      </c>
      <c r="AD3050" s="166">
        <f>VLOOKUP(L3050,Schnitt4!L:P,3,0)</f>
        <v>0</v>
      </c>
      <c r="AE3050" s="166">
        <f>VLOOKUP(L3050,Schnitt5!L:P,3,0)</f>
        <v>0</v>
      </c>
      <c r="AF3050" s="166">
        <f>VLOOKUP(L3050,Schnitt6!L:P,3,0)</f>
        <v>0</v>
      </c>
    </row>
    <row r="3051" spans="12:32" x14ac:dyDescent="0.25">
      <c r="L3051" s="264">
        <f>Member!A3051</f>
        <v>0</v>
      </c>
      <c r="S3051" s="166">
        <f>VLOOKUP(L3051,Schnitt1!L:P,2,0)</f>
        <v>0</v>
      </c>
      <c r="T3051" s="166">
        <f>VLOOKUP(L3051,Schnitt2!L:P,2,0)</f>
        <v>0</v>
      </c>
      <c r="U3051" s="166">
        <f>VLOOKUP(L3051,Schnitt3!L:P,2,0)</f>
        <v>0</v>
      </c>
      <c r="V3051" s="166">
        <f>VLOOKUP(L3051,Schnitt4!L:P,2,0)</f>
        <v>0</v>
      </c>
      <c r="W3051" s="166">
        <f>VLOOKUP(L3051,Schnitt5!L:P,2,0)</f>
        <v>0</v>
      </c>
      <c r="X3051" s="166">
        <f>VLOOKUP(L3051,Schnitt6!L:P,2,0)</f>
        <v>0</v>
      </c>
      <c r="AA3051" s="166">
        <f>VLOOKUP(L3051,Schnitt1!L:P,3,0)</f>
        <v>0</v>
      </c>
      <c r="AB3051" s="166">
        <f>VLOOKUP(L3051,Schnitt2!L:P,3,0)</f>
        <v>0</v>
      </c>
      <c r="AC3051" s="166">
        <f>VLOOKUP(L3051,Schnitt3!L:P,3,0)</f>
        <v>0</v>
      </c>
      <c r="AD3051" s="166">
        <f>VLOOKUP(L3051,Schnitt4!L:P,3,0)</f>
        <v>0</v>
      </c>
      <c r="AE3051" s="166">
        <f>VLOOKUP(L3051,Schnitt5!L:P,3,0)</f>
        <v>0</v>
      </c>
      <c r="AF3051" s="166">
        <f>VLOOKUP(L3051,Schnitt6!L:P,3,0)</f>
        <v>0</v>
      </c>
    </row>
    <row r="3052" spans="12:32" x14ac:dyDescent="0.25">
      <c r="L3052" s="264">
        <f>Member!A3052</f>
        <v>0</v>
      </c>
      <c r="S3052" s="166">
        <f>VLOOKUP(L3052,Schnitt1!L:P,2,0)</f>
        <v>0</v>
      </c>
      <c r="T3052" s="166">
        <f>VLOOKUP(L3052,Schnitt2!L:P,2,0)</f>
        <v>0</v>
      </c>
      <c r="U3052" s="166">
        <f>VLOOKUP(L3052,Schnitt3!L:P,2,0)</f>
        <v>0</v>
      </c>
      <c r="V3052" s="166">
        <f>VLOOKUP(L3052,Schnitt4!L:P,2,0)</f>
        <v>0</v>
      </c>
      <c r="W3052" s="166">
        <f>VLOOKUP(L3052,Schnitt5!L:P,2,0)</f>
        <v>0</v>
      </c>
      <c r="X3052" s="166">
        <f>VLOOKUP(L3052,Schnitt6!L:P,2,0)</f>
        <v>0</v>
      </c>
      <c r="AA3052" s="166">
        <f>VLOOKUP(L3052,Schnitt1!L:P,3,0)</f>
        <v>0</v>
      </c>
      <c r="AB3052" s="166">
        <f>VLOOKUP(L3052,Schnitt2!L:P,3,0)</f>
        <v>0</v>
      </c>
      <c r="AC3052" s="166">
        <f>VLOOKUP(L3052,Schnitt3!L:P,3,0)</f>
        <v>0</v>
      </c>
      <c r="AD3052" s="166">
        <f>VLOOKUP(L3052,Schnitt4!L:P,3,0)</f>
        <v>0</v>
      </c>
      <c r="AE3052" s="166">
        <f>VLOOKUP(L3052,Schnitt5!L:P,3,0)</f>
        <v>0</v>
      </c>
      <c r="AF3052" s="166">
        <f>VLOOKUP(L3052,Schnitt6!L:P,3,0)</f>
        <v>0</v>
      </c>
    </row>
    <row r="3053" spans="12:32" x14ac:dyDescent="0.25">
      <c r="L3053" s="264">
        <f>Member!A3053</f>
        <v>0</v>
      </c>
      <c r="S3053" s="166">
        <f>VLOOKUP(L3053,Schnitt1!L:P,2,0)</f>
        <v>0</v>
      </c>
      <c r="T3053" s="166">
        <f>VLOOKUP(L3053,Schnitt2!L:P,2,0)</f>
        <v>0</v>
      </c>
      <c r="U3053" s="166">
        <f>VLOOKUP(L3053,Schnitt3!L:P,2,0)</f>
        <v>0</v>
      </c>
      <c r="V3053" s="166">
        <f>VLOOKUP(L3053,Schnitt4!L:P,2,0)</f>
        <v>0</v>
      </c>
      <c r="W3053" s="166">
        <f>VLOOKUP(L3053,Schnitt5!L:P,2,0)</f>
        <v>0</v>
      </c>
      <c r="X3053" s="166">
        <f>VLOOKUP(L3053,Schnitt6!L:P,2,0)</f>
        <v>0</v>
      </c>
      <c r="AA3053" s="166">
        <f>VLOOKUP(L3053,Schnitt1!L:P,3,0)</f>
        <v>0</v>
      </c>
      <c r="AB3053" s="166">
        <f>VLOOKUP(L3053,Schnitt2!L:P,3,0)</f>
        <v>0</v>
      </c>
      <c r="AC3053" s="166">
        <f>VLOOKUP(L3053,Schnitt3!L:P,3,0)</f>
        <v>0</v>
      </c>
      <c r="AD3053" s="166">
        <f>VLOOKUP(L3053,Schnitt4!L:P,3,0)</f>
        <v>0</v>
      </c>
      <c r="AE3053" s="166">
        <f>VLOOKUP(L3053,Schnitt5!L:P,3,0)</f>
        <v>0</v>
      </c>
      <c r="AF3053" s="166">
        <f>VLOOKUP(L3053,Schnitt6!L:P,3,0)</f>
        <v>0</v>
      </c>
    </row>
    <row r="3054" spans="12:32" x14ac:dyDescent="0.25">
      <c r="L3054" s="264">
        <f>Member!A3054</f>
        <v>0</v>
      </c>
      <c r="S3054" s="166">
        <f>VLOOKUP(L3054,Schnitt1!L:P,2,0)</f>
        <v>0</v>
      </c>
      <c r="T3054" s="166">
        <f>VLOOKUP(L3054,Schnitt2!L:P,2,0)</f>
        <v>0</v>
      </c>
      <c r="U3054" s="166">
        <f>VLOOKUP(L3054,Schnitt3!L:P,2,0)</f>
        <v>0</v>
      </c>
      <c r="V3054" s="166">
        <f>VLOOKUP(L3054,Schnitt4!L:P,2,0)</f>
        <v>0</v>
      </c>
      <c r="W3054" s="166">
        <f>VLOOKUP(L3054,Schnitt5!L:P,2,0)</f>
        <v>0</v>
      </c>
      <c r="X3054" s="166">
        <f>VLOOKUP(L3054,Schnitt6!L:P,2,0)</f>
        <v>0</v>
      </c>
      <c r="AA3054" s="166">
        <f>VLOOKUP(L3054,Schnitt1!L:P,3,0)</f>
        <v>0</v>
      </c>
      <c r="AB3054" s="166">
        <f>VLOOKUP(L3054,Schnitt2!L:P,3,0)</f>
        <v>0</v>
      </c>
      <c r="AC3054" s="166">
        <f>VLOOKUP(L3054,Schnitt3!L:P,3,0)</f>
        <v>0</v>
      </c>
      <c r="AD3054" s="166">
        <f>VLOOKUP(L3054,Schnitt4!L:P,3,0)</f>
        <v>0</v>
      </c>
      <c r="AE3054" s="166">
        <f>VLOOKUP(L3054,Schnitt5!L:P,3,0)</f>
        <v>0</v>
      </c>
      <c r="AF3054" s="166">
        <f>VLOOKUP(L3054,Schnitt6!L:P,3,0)</f>
        <v>0</v>
      </c>
    </row>
    <row r="3055" spans="12:32" x14ac:dyDescent="0.25">
      <c r="L3055" s="264">
        <f>Member!A3055</f>
        <v>0</v>
      </c>
      <c r="S3055" s="166">
        <f>VLOOKUP(L3055,Schnitt1!L:P,2,0)</f>
        <v>0</v>
      </c>
      <c r="T3055" s="166">
        <f>VLOOKUP(L3055,Schnitt2!L:P,2,0)</f>
        <v>0</v>
      </c>
      <c r="U3055" s="166">
        <f>VLOOKUP(L3055,Schnitt3!L:P,2,0)</f>
        <v>0</v>
      </c>
      <c r="V3055" s="166">
        <f>VLOOKUP(L3055,Schnitt4!L:P,2,0)</f>
        <v>0</v>
      </c>
      <c r="W3055" s="166">
        <f>VLOOKUP(L3055,Schnitt5!L:P,2,0)</f>
        <v>0</v>
      </c>
      <c r="X3055" s="166">
        <f>VLOOKUP(L3055,Schnitt6!L:P,2,0)</f>
        <v>0</v>
      </c>
      <c r="AA3055" s="166">
        <f>VLOOKUP(L3055,Schnitt1!L:P,3,0)</f>
        <v>0</v>
      </c>
      <c r="AB3055" s="166">
        <f>VLOOKUP(L3055,Schnitt2!L:P,3,0)</f>
        <v>0</v>
      </c>
      <c r="AC3055" s="166">
        <f>VLOOKUP(L3055,Schnitt3!L:P,3,0)</f>
        <v>0</v>
      </c>
      <c r="AD3055" s="166">
        <f>VLOOKUP(L3055,Schnitt4!L:P,3,0)</f>
        <v>0</v>
      </c>
      <c r="AE3055" s="166">
        <f>VLOOKUP(L3055,Schnitt5!L:P,3,0)</f>
        <v>0</v>
      </c>
      <c r="AF3055" s="166">
        <f>VLOOKUP(L3055,Schnitt6!L:P,3,0)</f>
        <v>0</v>
      </c>
    </row>
    <row r="3056" spans="12:32" x14ac:dyDescent="0.25">
      <c r="L3056" s="264">
        <f>Member!A3056</f>
        <v>0</v>
      </c>
      <c r="S3056" s="166">
        <f>VLOOKUP(L3056,Schnitt1!L:P,2,0)</f>
        <v>0</v>
      </c>
      <c r="T3056" s="166">
        <f>VLOOKUP(L3056,Schnitt2!L:P,2,0)</f>
        <v>0</v>
      </c>
      <c r="U3056" s="166">
        <f>VLOOKUP(L3056,Schnitt3!L:P,2,0)</f>
        <v>0</v>
      </c>
      <c r="V3056" s="166">
        <f>VLOOKUP(L3056,Schnitt4!L:P,2,0)</f>
        <v>0</v>
      </c>
      <c r="W3056" s="166">
        <f>VLOOKUP(L3056,Schnitt5!L:P,2,0)</f>
        <v>0</v>
      </c>
      <c r="X3056" s="166">
        <f>VLOOKUP(L3056,Schnitt6!L:P,2,0)</f>
        <v>0</v>
      </c>
      <c r="AA3056" s="166">
        <f>VLOOKUP(L3056,Schnitt1!L:P,3,0)</f>
        <v>0</v>
      </c>
      <c r="AB3056" s="166">
        <f>VLOOKUP(L3056,Schnitt2!L:P,3,0)</f>
        <v>0</v>
      </c>
      <c r="AC3056" s="166">
        <f>VLOOKUP(L3056,Schnitt3!L:P,3,0)</f>
        <v>0</v>
      </c>
      <c r="AD3056" s="166">
        <f>VLOOKUP(L3056,Schnitt4!L:P,3,0)</f>
        <v>0</v>
      </c>
      <c r="AE3056" s="166">
        <f>VLOOKUP(L3056,Schnitt5!L:P,3,0)</f>
        <v>0</v>
      </c>
      <c r="AF3056" s="166">
        <f>VLOOKUP(L3056,Schnitt6!L:P,3,0)</f>
        <v>0</v>
      </c>
    </row>
    <row r="3057" spans="12:32" x14ac:dyDescent="0.25">
      <c r="L3057" s="264">
        <f>Member!A3057</f>
        <v>0</v>
      </c>
      <c r="S3057" s="166">
        <f>VLOOKUP(L3057,Schnitt1!L:P,2,0)</f>
        <v>0</v>
      </c>
      <c r="T3057" s="166">
        <f>VLOOKUP(L3057,Schnitt2!L:P,2,0)</f>
        <v>0</v>
      </c>
      <c r="U3057" s="166">
        <f>VLOOKUP(L3057,Schnitt3!L:P,2,0)</f>
        <v>0</v>
      </c>
      <c r="V3057" s="166">
        <f>VLOOKUP(L3057,Schnitt4!L:P,2,0)</f>
        <v>0</v>
      </c>
      <c r="W3057" s="166">
        <f>VLOOKUP(L3057,Schnitt5!L:P,2,0)</f>
        <v>0</v>
      </c>
      <c r="X3057" s="166">
        <f>VLOOKUP(L3057,Schnitt6!L:P,2,0)</f>
        <v>0</v>
      </c>
      <c r="AA3057" s="166">
        <f>VLOOKUP(L3057,Schnitt1!L:P,3,0)</f>
        <v>0</v>
      </c>
      <c r="AB3057" s="166">
        <f>VLOOKUP(L3057,Schnitt2!L:P,3,0)</f>
        <v>0</v>
      </c>
      <c r="AC3057" s="166">
        <f>VLOOKUP(L3057,Schnitt3!L:P,3,0)</f>
        <v>0</v>
      </c>
      <c r="AD3057" s="166">
        <f>VLOOKUP(L3057,Schnitt4!L:P,3,0)</f>
        <v>0</v>
      </c>
      <c r="AE3057" s="166">
        <f>VLOOKUP(L3057,Schnitt5!L:P,3,0)</f>
        <v>0</v>
      </c>
      <c r="AF3057" s="166">
        <f>VLOOKUP(L3057,Schnitt6!L:P,3,0)</f>
        <v>0</v>
      </c>
    </row>
    <row r="3058" spans="12:32" x14ac:dyDescent="0.25">
      <c r="L3058" s="264">
        <f>Member!A3058</f>
        <v>0</v>
      </c>
      <c r="S3058" s="166">
        <f>VLOOKUP(L3058,Schnitt1!L:P,2,0)</f>
        <v>0</v>
      </c>
      <c r="T3058" s="166">
        <f>VLOOKUP(L3058,Schnitt2!L:P,2,0)</f>
        <v>0</v>
      </c>
      <c r="U3058" s="166">
        <f>VLOOKUP(L3058,Schnitt3!L:P,2,0)</f>
        <v>0</v>
      </c>
      <c r="V3058" s="166">
        <f>VLOOKUP(L3058,Schnitt4!L:P,2,0)</f>
        <v>0</v>
      </c>
      <c r="W3058" s="166">
        <f>VLOOKUP(L3058,Schnitt5!L:P,2,0)</f>
        <v>0</v>
      </c>
      <c r="X3058" s="166">
        <f>VLOOKUP(L3058,Schnitt6!L:P,2,0)</f>
        <v>0</v>
      </c>
      <c r="AA3058" s="166">
        <f>VLOOKUP(L3058,Schnitt1!L:P,3,0)</f>
        <v>0</v>
      </c>
      <c r="AB3058" s="166">
        <f>VLOOKUP(L3058,Schnitt2!L:P,3,0)</f>
        <v>0</v>
      </c>
      <c r="AC3058" s="166">
        <f>VLOOKUP(L3058,Schnitt3!L:P,3,0)</f>
        <v>0</v>
      </c>
      <c r="AD3058" s="166">
        <f>VLOOKUP(L3058,Schnitt4!L:P,3,0)</f>
        <v>0</v>
      </c>
      <c r="AE3058" s="166">
        <f>VLOOKUP(L3058,Schnitt5!L:P,3,0)</f>
        <v>0</v>
      </c>
      <c r="AF3058" s="166">
        <f>VLOOKUP(L3058,Schnitt6!L:P,3,0)</f>
        <v>0</v>
      </c>
    </row>
    <row r="3059" spans="12:32" x14ac:dyDescent="0.25">
      <c r="L3059" s="264">
        <f>Member!A3059</f>
        <v>0</v>
      </c>
      <c r="S3059" s="166">
        <f>VLOOKUP(L3059,Schnitt1!L:P,2,0)</f>
        <v>0</v>
      </c>
      <c r="T3059" s="166">
        <f>VLOOKUP(L3059,Schnitt2!L:P,2,0)</f>
        <v>0</v>
      </c>
      <c r="U3059" s="166">
        <f>VLOOKUP(L3059,Schnitt3!L:P,2,0)</f>
        <v>0</v>
      </c>
      <c r="V3059" s="166">
        <f>VLOOKUP(L3059,Schnitt4!L:P,2,0)</f>
        <v>0</v>
      </c>
      <c r="W3059" s="166">
        <f>VLOOKUP(L3059,Schnitt5!L:P,2,0)</f>
        <v>0</v>
      </c>
      <c r="X3059" s="166">
        <f>VLOOKUP(L3059,Schnitt6!L:P,2,0)</f>
        <v>0</v>
      </c>
      <c r="AA3059" s="166">
        <f>VLOOKUP(L3059,Schnitt1!L:P,3,0)</f>
        <v>0</v>
      </c>
      <c r="AB3059" s="166">
        <f>VLOOKUP(L3059,Schnitt2!L:P,3,0)</f>
        <v>0</v>
      </c>
      <c r="AC3059" s="166">
        <f>VLOOKUP(L3059,Schnitt3!L:P,3,0)</f>
        <v>0</v>
      </c>
      <c r="AD3059" s="166">
        <f>VLOOKUP(L3059,Schnitt4!L:P,3,0)</f>
        <v>0</v>
      </c>
      <c r="AE3059" s="166">
        <f>VLOOKUP(L3059,Schnitt5!L:P,3,0)</f>
        <v>0</v>
      </c>
      <c r="AF3059" s="166">
        <f>VLOOKUP(L3059,Schnitt6!L:P,3,0)</f>
        <v>0</v>
      </c>
    </row>
    <row r="3060" spans="12:32" x14ac:dyDescent="0.25">
      <c r="L3060" s="264">
        <f>Member!A3060</f>
        <v>0</v>
      </c>
      <c r="S3060" s="166">
        <f>VLOOKUP(L3060,Schnitt1!L:P,2,0)</f>
        <v>0</v>
      </c>
      <c r="T3060" s="166">
        <f>VLOOKUP(L3060,Schnitt2!L:P,2,0)</f>
        <v>0</v>
      </c>
      <c r="U3060" s="166">
        <f>VLOOKUP(L3060,Schnitt3!L:P,2,0)</f>
        <v>0</v>
      </c>
      <c r="V3060" s="166">
        <f>VLOOKUP(L3060,Schnitt4!L:P,2,0)</f>
        <v>0</v>
      </c>
      <c r="W3060" s="166">
        <f>VLOOKUP(L3060,Schnitt5!L:P,2,0)</f>
        <v>0</v>
      </c>
      <c r="X3060" s="166">
        <f>VLOOKUP(L3060,Schnitt6!L:P,2,0)</f>
        <v>0</v>
      </c>
      <c r="AA3060" s="166">
        <f>VLOOKUP(L3060,Schnitt1!L:P,3,0)</f>
        <v>0</v>
      </c>
      <c r="AB3060" s="166">
        <f>VLOOKUP(L3060,Schnitt2!L:P,3,0)</f>
        <v>0</v>
      </c>
      <c r="AC3060" s="166">
        <f>VLOOKUP(L3060,Schnitt3!L:P,3,0)</f>
        <v>0</v>
      </c>
      <c r="AD3060" s="166">
        <f>VLOOKUP(L3060,Schnitt4!L:P,3,0)</f>
        <v>0</v>
      </c>
      <c r="AE3060" s="166">
        <f>VLOOKUP(L3060,Schnitt5!L:P,3,0)</f>
        <v>0</v>
      </c>
      <c r="AF3060" s="166">
        <f>VLOOKUP(L3060,Schnitt6!L:P,3,0)</f>
        <v>0</v>
      </c>
    </row>
    <row r="3061" spans="12:32" x14ac:dyDescent="0.25">
      <c r="L3061" s="264">
        <f>Member!A3061</f>
        <v>0</v>
      </c>
      <c r="S3061" s="166">
        <f>VLOOKUP(L3061,Schnitt1!L:P,2,0)</f>
        <v>0</v>
      </c>
      <c r="T3061" s="166">
        <f>VLOOKUP(L3061,Schnitt2!L:P,2,0)</f>
        <v>0</v>
      </c>
      <c r="U3061" s="166">
        <f>VLOOKUP(L3061,Schnitt3!L:P,2,0)</f>
        <v>0</v>
      </c>
      <c r="V3061" s="166">
        <f>VLOOKUP(L3061,Schnitt4!L:P,2,0)</f>
        <v>0</v>
      </c>
      <c r="W3061" s="166">
        <f>VLOOKUP(L3061,Schnitt5!L:P,2,0)</f>
        <v>0</v>
      </c>
      <c r="X3061" s="166">
        <f>VLOOKUP(L3061,Schnitt6!L:P,2,0)</f>
        <v>0</v>
      </c>
      <c r="AA3061" s="166">
        <f>VLOOKUP(L3061,Schnitt1!L:P,3,0)</f>
        <v>0</v>
      </c>
      <c r="AB3061" s="166">
        <f>VLOOKUP(L3061,Schnitt2!L:P,3,0)</f>
        <v>0</v>
      </c>
      <c r="AC3061" s="166">
        <f>VLOOKUP(L3061,Schnitt3!L:P,3,0)</f>
        <v>0</v>
      </c>
      <c r="AD3061" s="166">
        <f>VLOOKUP(L3061,Schnitt4!L:P,3,0)</f>
        <v>0</v>
      </c>
      <c r="AE3061" s="166">
        <f>VLOOKUP(L3061,Schnitt5!L:P,3,0)</f>
        <v>0</v>
      </c>
      <c r="AF3061" s="166">
        <f>VLOOKUP(L3061,Schnitt6!L:P,3,0)</f>
        <v>0</v>
      </c>
    </row>
    <row r="3062" spans="12:32" x14ac:dyDescent="0.25">
      <c r="L3062" s="264">
        <f>Member!A3062</f>
        <v>0</v>
      </c>
      <c r="S3062" s="166">
        <f>VLOOKUP(L3062,Schnitt1!L:P,2,0)</f>
        <v>0</v>
      </c>
      <c r="T3062" s="166">
        <f>VLOOKUP(L3062,Schnitt2!L:P,2,0)</f>
        <v>0</v>
      </c>
      <c r="U3062" s="166">
        <f>VLOOKUP(L3062,Schnitt3!L:P,2,0)</f>
        <v>0</v>
      </c>
      <c r="V3062" s="166">
        <f>VLOOKUP(L3062,Schnitt4!L:P,2,0)</f>
        <v>0</v>
      </c>
      <c r="W3062" s="166">
        <f>VLOOKUP(L3062,Schnitt5!L:P,2,0)</f>
        <v>0</v>
      </c>
      <c r="X3062" s="166">
        <f>VLOOKUP(L3062,Schnitt6!L:P,2,0)</f>
        <v>0</v>
      </c>
      <c r="AA3062" s="166">
        <f>VLOOKUP(L3062,Schnitt1!L:P,3,0)</f>
        <v>0</v>
      </c>
      <c r="AB3062" s="166">
        <f>VLOOKUP(L3062,Schnitt2!L:P,3,0)</f>
        <v>0</v>
      </c>
      <c r="AC3062" s="166">
        <f>VLOOKUP(L3062,Schnitt3!L:P,3,0)</f>
        <v>0</v>
      </c>
      <c r="AD3062" s="166">
        <f>VLOOKUP(L3062,Schnitt4!L:P,3,0)</f>
        <v>0</v>
      </c>
      <c r="AE3062" s="166">
        <f>VLOOKUP(L3062,Schnitt5!L:P,3,0)</f>
        <v>0</v>
      </c>
      <c r="AF3062" s="166">
        <f>VLOOKUP(L3062,Schnitt6!L:P,3,0)</f>
        <v>0</v>
      </c>
    </row>
    <row r="3063" spans="12:32" x14ac:dyDescent="0.25">
      <c r="L3063" s="264">
        <f>Member!A3063</f>
        <v>0</v>
      </c>
      <c r="S3063" s="166">
        <f>VLOOKUP(L3063,Schnitt1!L:P,2,0)</f>
        <v>0</v>
      </c>
      <c r="T3063" s="166">
        <f>VLOOKUP(L3063,Schnitt2!L:P,2,0)</f>
        <v>0</v>
      </c>
      <c r="U3063" s="166">
        <f>VLOOKUP(L3063,Schnitt3!L:P,2,0)</f>
        <v>0</v>
      </c>
      <c r="V3063" s="166">
        <f>VLOOKUP(L3063,Schnitt4!L:P,2,0)</f>
        <v>0</v>
      </c>
      <c r="W3063" s="166">
        <f>VLOOKUP(L3063,Schnitt5!L:P,2,0)</f>
        <v>0</v>
      </c>
      <c r="X3063" s="166">
        <f>VLOOKUP(L3063,Schnitt6!L:P,2,0)</f>
        <v>0</v>
      </c>
      <c r="AA3063" s="166">
        <f>VLOOKUP(L3063,Schnitt1!L:P,3,0)</f>
        <v>0</v>
      </c>
      <c r="AB3063" s="166">
        <f>VLOOKUP(L3063,Schnitt2!L:P,3,0)</f>
        <v>0</v>
      </c>
      <c r="AC3063" s="166">
        <f>VLOOKUP(L3063,Schnitt3!L:P,3,0)</f>
        <v>0</v>
      </c>
      <c r="AD3063" s="166">
        <f>VLOOKUP(L3063,Schnitt4!L:P,3,0)</f>
        <v>0</v>
      </c>
      <c r="AE3063" s="166">
        <f>VLOOKUP(L3063,Schnitt5!L:P,3,0)</f>
        <v>0</v>
      </c>
      <c r="AF3063" s="166">
        <f>VLOOKUP(L3063,Schnitt6!L:P,3,0)</f>
        <v>0</v>
      </c>
    </row>
    <row r="3064" spans="12:32" x14ac:dyDescent="0.25">
      <c r="L3064" s="264">
        <f>Member!A3064</f>
        <v>0</v>
      </c>
      <c r="S3064" s="166">
        <f>VLOOKUP(L3064,Schnitt1!L:P,2,0)</f>
        <v>0</v>
      </c>
      <c r="T3064" s="166">
        <f>VLOOKUP(L3064,Schnitt2!L:P,2,0)</f>
        <v>0</v>
      </c>
      <c r="U3064" s="166">
        <f>VLOOKUP(L3064,Schnitt3!L:P,2,0)</f>
        <v>0</v>
      </c>
      <c r="V3064" s="166">
        <f>VLOOKUP(L3064,Schnitt4!L:P,2,0)</f>
        <v>0</v>
      </c>
      <c r="W3064" s="166">
        <f>VLOOKUP(L3064,Schnitt5!L:P,2,0)</f>
        <v>0</v>
      </c>
      <c r="X3064" s="166">
        <f>VLOOKUP(L3064,Schnitt6!L:P,2,0)</f>
        <v>0</v>
      </c>
      <c r="AA3064" s="166">
        <f>VLOOKUP(L3064,Schnitt1!L:P,3,0)</f>
        <v>0</v>
      </c>
      <c r="AB3064" s="166">
        <f>VLOOKUP(L3064,Schnitt2!L:P,3,0)</f>
        <v>0</v>
      </c>
      <c r="AC3064" s="166">
        <f>VLOOKUP(L3064,Schnitt3!L:P,3,0)</f>
        <v>0</v>
      </c>
      <c r="AD3064" s="166">
        <f>VLOOKUP(L3064,Schnitt4!L:P,3,0)</f>
        <v>0</v>
      </c>
      <c r="AE3064" s="166">
        <f>VLOOKUP(L3064,Schnitt5!L:P,3,0)</f>
        <v>0</v>
      </c>
      <c r="AF3064" s="166">
        <f>VLOOKUP(L3064,Schnitt6!L:P,3,0)</f>
        <v>0</v>
      </c>
    </row>
    <row r="3065" spans="12:32" x14ac:dyDescent="0.25">
      <c r="L3065" s="264">
        <f>Member!A3065</f>
        <v>0</v>
      </c>
      <c r="S3065" s="166">
        <f>VLOOKUP(L3065,Schnitt1!L:P,2,0)</f>
        <v>0</v>
      </c>
      <c r="T3065" s="166">
        <f>VLOOKUP(L3065,Schnitt2!L:P,2,0)</f>
        <v>0</v>
      </c>
      <c r="U3065" s="166">
        <f>VLOOKUP(L3065,Schnitt3!L:P,2,0)</f>
        <v>0</v>
      </c>
      <c r="V3065" s="166">
        <f>VLOOKUP(L3065,Schnitt4!L:P,2,0)</f>
        <v>0</v>
      </c>
      <c r="W3065" s="166">
        <f>VLOOKUP(L3065,Schnitt5!L:P,2,0)</f>
        <v>0</v>
      </c>
      <c r="X3065" s="166">
        <f>VLOOKUP(L3065,Schnitt6!L:P,2,0)</f>
        <v>0</v>
      </c>
      <c r="AA3065" s="166">
        <f>VLOOKUP(L3065,Schnitt1!L:P,3,0)</f>
        <v>0</v>
      </c>
      <c r="AB3065" s="166">
        <f>VLOOKUP(L3065,Schnitt2!L:P,3,0)</f>
        <v>0</v>
      </c>
      <c r="AC3065" s="166">
        <f>VLOOKUP(L3065,Schnitt3!L:P,3,0)</f>
        <v>0</v>
      </c>
      <c r="AD3065" s="166">
        <f>VLOOKUP(L3065,Schnitt4!L:P,3,0)</f>
        <v>0</v>
      </c>
      <c r="AE3065" s="166">
        <f>VLOOKUP(L3065,Schnitt5!L:P,3,0)</f>
        <v>0</v>
      </c>
      <c r="AF3065" s="166">
        <f>VLOOKUP(L3065,Schnitt6!L:P,3,0)</f>
        <v>0</v>
      </c>
    </row>
    <row r="3066" spans="12:32" x14ac:dyDescent="0.25">
      <c r="L3066" s="264">
        <f>Member!A3066</f>
        <v>0</v>
      </c>
      <c r="S3066" s="166">
        <f>VLOOKUP(L3066,Schnitt1!L:P,2,0)</f>
        <v>0</v>
      </c>
      <c r="T3066" s="166">
        <f>VLOOKUP(L3066,Schnitt2!L:P,2,0)</f>
        <v>0</v>
      </c>
      <c r="U3066" s="166">
        <f>VLOOKUP(L3066,Schnitt3!L:P,2,0)</f>
        <v>0</v>
      </c>
      <c r="V3066" s="166">
        <f>VLOOKUP(L3066,Schnitt4!L:P,2,0)</f>
        <v>0</v>
      </c>
      <c r="W3066" s="166">
        <f>VLOOKUP(L3066,Schnitt5!L:P,2,0)</f>
        <v>0</v>
      </c>
      <c r="X3066" s="166">
        <f>VLOOKUP(L3066,Schnitt6!L:P,2,0)</f>
        <v>0</v>
      </c>
      <c r="AA3066" s="166">
        <f>VLOOKUP(L3066,Schnitt1!L:P,3,0)</f>
        <v>0</v>
      </c>
      <c r="AB3066" s="166">
        <f>VLOOKUP(L3066,Schnitt2!L:P,3,0)</f>
        <v>0</v>
      </c>
      <c r="AC3066" s="166">
        <f>VLOOKUP(L3066,Schnitt3!L:P,3,0)</f>
        <v>0</v>
      </c>
      <c r="AD3066" s="166">
        <f>VLOOKUP(L3066,Schnitt4!L:P,3,0)</f>
        <v>0</v>
      </c>
      <c r="AE3066" s="166">
        <f>VLOOKUP(L3066,Schnitt5!L:P,3,0)</f>
        <v>0</v>
      </c>
      <c r="AF3066" s="166">
        <f>VLOOKUP(L3066,Schnitt6!L:P,3,0)</f>
        <v>0</v>
      </c>
    </row>
    <row r="3067" spans="12:32" x14ac:dyDescent="0.25">
      <c r="L3067" s="264">
        <f>Member!A3067</f>
        <v>0</v>
      </c>
      <c r="S3067" s="166">
        <f>VLOOKUP(L3067,Schnitt1!L:P,2,0)</f>
        <v>0</v>
      </c>
      <c r="T3067" s="166">
        <f>VLOOKUP(L3067,Schnitt2!L:P,2,0)</f>
        <v>0</v>
      </c>
      <c r="U3067" s="166">
        <f>VLOOKUP(L3067,Schnitt3!L:P,2,0)</f>
        <v>0</v>
      </c>
      <c r="V3067" s="166">
        <f>VLOOKUP(L3067,Schnitt4!L:P,2,0)</f>
        <v>0</v>
      </c>
      <c r="W3067" s="166">
        <f>VLOOKUP(L3067,Schnitt5!L:P,2,0)</f>
        <v>0</v>
      </c>
      <c r="X3067" s="166">
        <f>VLOOKUP(L3067,Schnitt6!L:P,2,0)</f>
        <v>0</v>
      </c>
      <c r="AA3067" s="166">
        <f>VLOOKUP(L3067,Schnitt1!L:P,3,0)</f>
        <v>0</v>
      </c>
      <c r="AB3067" s="166">
        <f>VLOOKUP(L3067,Schnitt2!L:P,3,0)</f>
        <v>0</v>
      </c>
      <c r="AC3067" s="166">
        <f>VLOOKUP(L3067,Schnitt3!L:P,3,0)</f>
        <v>0</v>
      </c>
      <c r="AD3067" s="166">
        <f>VLOOKUP(L3067,Schnitt4!L:P,3,0)</f>
        <v>0</v>
      </c>
      <c r="AE3067" s="166">
        <f>VLOOKUP(L3067,Schnitt5!L:P,3,0)</f>
        <v>0</v>
      </c>
      <c r="AF3067" s="166">
        <f>VLOOKUP(L3067,Schnitt6!L:P,3,0)</f>
        <v>0</v>
      </c>
    </row>
    <row r="3068" spans="12:32" x14ac:dyDescent="0.25">
      <c r="L3068" s="264">
        <f>Member!A3068</f>
        <v>0</v>
      </c>
      <c r="S3068" s="166">
        <f>VLOOKUP(L3068,Schnitt1!L:P,2,0)</f>
        <v>0</v>
      </c>
      <c r="T3068" s="166">
        <f>VLOOKUP(L3068,Schnitt2!L:P,2,0)</f>
        <v>0</v>
      </c>
      <c r="U3068" s="166">
        <f>VLOOKUP(L3068,Schnitt3!L:P,2,0)</f>
        <v>0</v>
      </c>
      <c r="V3068" s="166">
        <f>VLOOKUP(L3068,Schnitt4!L:P,2,0)</f>
        <v>0</v>
      </c>
      <c r="W3068" s="166">
        <f>VLOOKUP(L3068,Schnitt5!L:P,2,0)</f>
        <v>0</v>
      </c>
      <c r="X3068" s="166">
        <f>VLOOKUP(L3068,Schnitt6!L:P,2,0)</f>
        <v>0</v>
      </c>
      <c r="AA3068" s="166">
        <f>VLOOKUP(L3068,Schnitt1!L:P,3,0)</f>
        <v>0</v>
      </c>
      <c r="AB3068" s="166">
        <f>VLOOKUP(L3068,Schnitt2!L:P,3,0)</f>
        <v>0</v>
      </c>
      <c r="AC3068" s="166">
        <f>VLOOKUP(L3068,Schnitt3!L:P,3,0)</f>
        <v>0</v>
      </c>
      <c r="AD3068" s="166">
        <f>VLOOKUP(L3068,Schnitt4!L:P,3,0)</f>
        <v>0</v>
      </c>
      <c r="AE3068" s="166">
        <f>VLOOKUP(L3068,Schnitt5!L:P,3,0)</f>
        <v>0</v>
      </c>
      <c r="AF3068" s="166">
        <f>VLOOKUP(L3068,Schnitt6!L:P,3,0)</f>
        <v>0</v>
      </c>
    </row>
    <row r="3069" spans="12:32" x14ac:dyDescent="0.25">
      <c r="L3069" s="264">
        <f>Member!A3069</f>
        <v>0</v>
      </c>
      <c r="S3069" s="166">
        <f>VLOOKUP(L3069,Schnitt1!L:P,2,0)</f>
        <v>0</v>
      </c>
      <c r="T3069" s="166">
        <f>VLOOKUP(L3069,Schnitt2!L:P,2,0)</f>
        <v>0</v>
      </c>
      <c r="U3069" s="166">
        <f>VLOOKUP(L3069,Schnitt3!L:P,2,0)</f>
        <v>0</v>
      </c>
      <c r="V3069" s="166">
        <f>VLOOKUP(L3069,Schnitt4!L:P,2,0)</f>
        <v>0</v>
      </c>
      <c r="W3069" s="166">
        <f>VLOOKUP(L3069,Schnitt5!L:P,2,0)</f>
        <v>0</v>
      </c>
      <c r="X3069" s="166">
        <f>VLOOKUP(L3069,Schnitt6!L:P,2,0)</f>
        <v>0</v>
      </c>
      <c r="AA3069" s="166">
        <f>VLOOKUP(L3069,Schnitt1!L:P,3,0)</f>
        <v>0</v>
      </c>
      <c r="AB3069" s="166">
        <f>VLOOKUP(L3069,Schnitt2!L:P,3,0)</f>
        <v>0</v>
      </c>
      <c r="AC3069" s="166">
        <f>VLOOKUP(L3069,Schnitt3!L:P,3,0)</f>
        <v>0</v>
      </c>
      <c r="AD3069" s="166">
        <f>VLOOKUP(L3069,Schnitt4!L:P,3,0)</f>
        <v>0</v>
      </c>
      <c r="AE3069" s="166">
        <f>VLOOKUP(L3069,Schnitt5!L:P,3,0)</f>
        <v>0</v>
      </c>
      <c r="AF3069" s="166">
        <f>VLOOKUP(L3069,Schnitt6!L:P,3,0)</f>
        <v>0</v>
      </c>
    </row>
    <row r="3070" spans="12:32" x14ac:dyDescent="0.25">
      <c r="L3070" s="264">
        <f>Member!A3070</f>
        <v>0</v>
      </c>
      <c r="S3070" s="166">
        <f>VLOOKUP(L3070,Schnitt1!L:P,2,0)</f>
        <v>0</v>
      </c>
      <c r="T3070" s="166">
        <f>VLOOKUP(L3070,Schnitt2!L:P,2,0)</f>
        <v>0</v>
      </c>
      <c r="U3070" s="166">
        <f>VLOOKUP(L3070,Schnitt3!L:P,2,0)</f>
        <v>0</v>
      </c>
      <c r="V3070" s="166">
        <f>VLOOKUP(L3070,Schnitt4!L:P,2,0)</f>
        <v>0</v>
      </c>
      <c r="W3070" s="166">
        <f>VLOOKUP(L3070,Schnitt5!L:P,2,0)</f>
        <v>0</v>
      </c>
      <c r="X3070" s="166">
        <f>VLOOKUP(L3070,Schnitt6!L:P,2,0)</f>
        <v>0</v>
      </c>
      <c r="AA3070" s="166">
        <f>VLOOKUP(L3070,Schnitt1!L:P,3,0)</f>
        <v>0</v>
      </c>
      <c r="AB3070" s="166">
        <f>VLOOKUP(L3070,Schnitt2!L:P,3,0)</f>
        <v>0</v>
      </c>
      <c r="AC3070" s="166">
        <f>VLOOKUP(L3070,Schnitt3!L:P,3,0)</f>
        <v>0</v>
      </c>
      <c r="AD3070" s="166">
        <f>VLOOKUP(L3070,Schnitt4!L:P,3,0)</f>
        <v>0</v>
      </c>
      <c r="AE3070" s="166">
        <f>VLOOKUP(L3070,Schnitt5!L:P,3,0)</f>
        <v>0</v>
      </c>
      <c r="AF3070" s="166">
        <f>VLOOKUP(L3070,Schnitt6!L:P,3,0)</f>
        <v>0</v>
      </c>
    </row>
    <row r="3071" spans="12:32" x14ac:dyDescent="0.25">
      <c r="L3071" s="264">
        <f>Member!A3071</f>
        <v>0</v>
      </c>
      <c r="S3071" s="166">
        <f>VLOOKUP(L3071,Schnitt1!L:P,2,0)</f>
        <v>0</v>
      </c>
      <c r="T3071" s="166">
        <f>VLOOKUP(L3071,Schnitt2!L:P,2,0)</f>
        <v>0</v>
      </c>
      <c r="U3071" s="166">
        <f>VLOOKUP(L3071,Schnitt3!L:P,2,0)</f>
        <v>0</v>
      </c>
      <c r="V3071" s="166">
        <f>VLOOKUP(L3071,Schnitt4!L:P,2,0)</f>
        <v>0</v>
      </c>
      <c r="W3071" s="166">
        <f>VLOOKUP(L3071,Schnitt5!L:P,2,0)</f>
        <v>0</v>
      </c>
      <c r="X3071" s="166">
        <f>VLOOKUP(L3071,Schnitt6!L:P,2,0)</f>
        <v>0</v>
      </c>
      <c r="AA3071" s="166">
        <f>VLOOKUP(L3071,Schnitt1!L:P,3,0)</f>
        <v>0</v>
      </c>
      <c r="AB3071" s="166">
        <f>VLOOKUP(L3071,Schnitt2!L:P,3,0)</f>
        <v>0</v>
      </c>
      <c r="AC3071" s="166">
        <f>VLOOKUP(L3071,Schnitt3!L:P,3,0)</f>
        <v>0</v>
      </c>
      <c r="AD3071" s="166">
        <f>VLOOKUP(L3071,Schnitt4!L:P,3,0)</f>
        <v>0</v>
      </c>
      <c r="AE3071" s="166">
        <f>VLOOKUP(L3071,Schnitt5!L:P,3,0)</f>
        <v>0</v>
      </c>
      <c r="AF3071" s="166">
        <f>VLOOKUP(L3071,Schnitt6!L:P,3,0)</f>
        <v>0</v>
      </c>
    </row>
    <row r="3072" spans="12:32" x14ac:dyDescent="0.25">
      <c r="L3072" s="264">
        <f>Member!A3072</f>
        <v>0</v>
      </c>
      <c r="S3072" s="166">
        <f>VLOOKUP(L3072,Schnitt1!L:P,2,0)</f>
        <v>0</v>
      </c>
      <c r="T3072" s="166">
        <f>VLOOKUP(L3072,Schnitt2!L:P,2,0)</f>
        <v>0</v>
      </c>
      <c r="U3072" s="166">
        <f>VLOOKUP(L3072,Schnitt3!L:P,2,0)</f>
        <v>0</v>
      </c>
      <c r="V3072" s="166">
        <f>VLOOKUP(L3072,Schnitt4!L:P,2,0)</f>
        <v>0</v>
      </c>
      <c r="W3072" s="166">
        <f>VLOOKUP(L3072,Schnitt5!L:P,2,0)</f>
        <v>0</v>
      </c>
      <c r="X3072" s="166">
        <f>VLOOKUP(L3072,Schnitt6!L:P,2,0)</f>
        <v>0</v>
      </c>
      <c r="AA3072" s="166">
        <f>VLOOKUP(L3072,Schnitt1!L:P,3,0)</f>
        <v>0</v>
      </c>
      <c r="AB3072" s="166">
        <f>VLOOKUP(L3072,Schnitt2!L:P,3,0)</f>
        <v>0</v>
      </c>
      <c r="AC3072" s="166">
        <f>VLOOKUP(L3072,Schnitt3!L:P,3,0)</f>
        <v>0</v>
      </c>
      <c r="AD3072" s="166">
        <f>VLOOKUP(L3072,Schnitt4!L:P,3,0)</f>
        <v>0</v>
      </c>
      <c r="AE3072" s="166">
        <f>VLOOKUP(L3072,Schnitt5!L:P,3,0)</f>
        <v>0</v>
      </c>
      <c r="AF3072" s="166">
        <f>VLOOKUP(L3072,Schnitt6!L:P,3,0)</f>
        <v>0</v>
      </c>
    </row>
    <row r="3073" spans="12:32" x14ac:dyDescent="0.25">
      <c r="L3073" s="264">
        <f>Member!A3073</f>
        <v>0</v>
      </c>
      <c r="S3073" s="166">
        <f>VLOOKUP(L3073,Schnitt1!L:P,2,0)</f>
        <v>0</v>
      </c>
      <c r="T3073" s="166">
        <f>VLOOKUP(L3073,Schnitt2!L:P,2,0)</f>
        <v>0</v>
      </c>
      <c r="U3073" s="166">
        <f>VLOOKUP(L3073,Schnitt3!L:P,2,0)</f>
        <v>0</v>
      </c>
      <c r="V3073" s="166">
        <f>VLOOKUP(L3073,Schnitt4!L:P,2,0)</f>
        <v>0</v>
      </c>
      <c r="W3073" s="166">
        <f>VLOOKUP(L3073,Schnitt5!L:P,2,0)</f>
        <v>0</v>
      </c>
      <c r="X3073" s="166">
        <f>VLOOKUP(L3073,Schnitt6!L:P,2,0)</f>
        <v>0</v>
      </c>
      <c r="AA3073" s="166">
        <f>VLOOKUP(L3073,Schnitt1!L:P,3,0)</f>
        <v>0</v>
      </c>
      <c r="AB3073" s="166">
        <f>VLOOKUP(L3073,Schnitt2!L:P,3,0)</f>
        <v>0</v>
      </c>
      <c r="AC3073" s="166">
        <f>VLOOKUP(L3073,Schnitt3!L:P,3,0)</f>
        <v>0</v>
      </c>
      <c r="AD3073" s="166">
        <f>VLOOKUP(L3073,Schnitt4!L:P,3,0)</f>
        <v>0</v>
      </c>
      <c r="AE3073" s="166">
        <f>VLOOKUP(L3073,Schnitt5!L:P,3,0)</f>
        <v>0</v>
      </c>
      <c r="AF3073" s="166">
        <f>VLOOKUP(L3073,Schnitt6!L:P,3,0)</f>
        <v>0</v>
      </c>
    </row>
    <row r="3074" spans="12:32" x14ac:dyDescent="0.25">
      <c r="L3074" s="264">
        <f>Member!A3074</f>
        <v>0</v>
      </c>
      <c r="S3074" s="166">
        <f>VLOOKUP(L3074,Schnitt1!L:P,2,0)</f>
        <v>0</v>
      </c>
      <c r="T3074" s="166">
        <f>VLOOKUP(L3074,Schnitt2!L:P,2,0)</f>
        <v>0</v>
      </c>
      <c r="U3074" s="166">
        <f>VLOOKUP(L3074,Schnitt3!L:P,2,0)</f>
        <v>0</v>
      </c>
      <c r="V3074" s="166">
        <f>VLOOKUP(L3074,Schnitt4!L:P,2,0)</f>
        <v>0</v>
      </c>
      <c r="W3074" s="166">
        <f>VLOOKUP(L3074,Schnitt5!L:P,2,0)</f>
        <v>0</v>
      </c>
      <c r="X3074" s="166">
        <f>VLOOKUP(L3074,Schnitt6!L:P,2,0)</f>
        <v>0</v>
      </c>
      <c r="AA3074" s="166">
        <f>VLOOKUP(L3074,Schnitt1!L:P,3,0)</f>
        <v>0</v>
      </c>
      <c r="AB3074" s="166">
        <f>VLOOKUP(L3074,Schnitt2!L:P,3,0)</f>
        <v>0</v>
      </c>
      <c r="AC3074" s="166">
        <f>VLOOKUP(L3074,Schnitt3!L:P,3,0)</f>
        <v>0</v>
      </c>
      <c r="AD3074" s="166">
        <f>VLOOKUP(L3074,Schnitt4!L:P,3,0)</f>
        <v>0</v>
      </c>
      <c r="AE3074" s="166">
        <f>VLOOKUP(L3074,Schnitt5!L:P,3,0)</f>
        <v>0</v>
      </c>
      <c r="AF3074" s="166">
        <f>VLOOKUP(L3074,Schnitt6!L:P,3,0)</f>
        <v>0</v>
      </c>
    </row>
    <row r="3075" spans="12:32" x14ac:dyDescent="0.25">
      <c r="L3075" s="264">
        <f>Member!A3075</f>
        <v>0</v>
      </c>
      <c r="S3075" s="166">
        <f>VLOOKUP(L3075,Schnitt1!L:P,2,0)</f>
        <v>0</v>
      </c>
      <c r="T3075" s="166">
        <f>VLOOKUP(L3075,Schnitt2!L:P,2,0)</f>
        <v>0</v>
      </c>
      <c r="U3075" s="166">
        <f>VLOOKUP(L3075,Schnitt3!L:P,2,0)</f>
        <v>0</v>
      </c>
      <c r="V3075" s="166">
        <f>VLOOKUP(L3075,Schnitt4!L:P,2,0)</f>
        <v>0</v>
      </c>
      <c r="W3075" s="166">
        <f>VLOOKUP(L3075,Schnitt5!L:P,2,0)</f>
        <v>0</v>
      </c>
      <c r="X3075" s="166">
        <f>VLOOKUP(L3075,Schnitt6!L:P,2,0)</f>
        <v>0</v>
      </c>
      <c r="AA3075" s="166">
        <f>VLOOKUP(L3075,Schnitt1!L:P,3,0)</f>
        <v>0</v>
      </c>
      <c r="AB3075" s="166">
        <f>VLOOKUP(L3075,Schnitt2!L:P,3,0)</f>
        <v>0</v>
      </c>
      <c r="AC3075" s="166">
        <f>VLOOKUP(L3075,Schnitt3!L:P,3,0)</f>
        <v>0</v>
      </c>
      <c r="AD3075" s="166">
        <f>VLOOKUP(L3075,Schnitt4!L:P,3,0)</f>
        <v>0</v>
      </c>
      <c r="AE3075" s="166">
        <f>VLOOKUP(L3075,Schnitt5!L:P,3,0)</f>
        <v>0</v>
      </c>
      <c r="AF3075" s="166">
        <f>VLOOKUP(L3075,Schnitt6!L:P,3,0)</f>
        <v>0</v>
      </c>
    </row>
    <row r="3076" spans="12:32" x14ac:dyDescent="0.25">
      <c r="L3076" s="264">
        <f>Member!A3076</f>
        <v>0</v>
      </c>
      <c r="S3076" s="166">
        <f>VLOOKUP(L3076,Schnitt1!L:P,2,0)</f>
        <v>0</v>
      </c>
      <c r="T3076" s="166">
        <f>VLOOKUP(L3076,Schnitt2!L:P,2,0)</f>
        <v>0</v>
      </c>
      <c r="U3076" s="166">
        <f>VLOOKUP(L3076,Schnitt3!L:P,2,0)</f>
        <v>0</v>
      </c>
      <c r="V3076" s="166">
        <f>VLOOKUP(L3076,Schnitt4!L:P,2,0)</f>
        <v>0</v>
      </c>
      <c r="W3076" s="166">
        <f>VLOOKUP(L3076,Schnitt5!L:P,2,0)</f>
        <v>0</v>
      </c>
      <c r="X3076" s="166">
        <f>VLOOKUP(L3076,Schnitt6!L:P,2,0)</f>
        <v>0</v>
      </c>
      <c r="AA3076" s="166">
        <f>VLOOKUP(L3076,Schnitt1!L:P,3,0)</f>
        <v>0</v>
      </c>
      <c r="AB3076" s="166">
        <f>VLOOKUP(L3076,Schnitt2!L:P,3,0)</f>
        <v>0</v>
      </c>
      <c r="AC3076" s="166">
        <f>VLOOKUP(L3076,Schnitt3!L:P,3,0)</f>
        <v>0</v>
      </c>
      <c r="AD3076" s="166">
        <f>VLOOKUP(L3076,Schnitt4!L:P,3,0)</f>
        <v>0</v>
      </c>
      <c r="AE3076" s="166">
        <f>VLOOKUP(L3076,Schnitt5!L:P,3,0)</f>
        <v>0</v>
      </c>
      <c r="AF3076" s="166">
        <f>VLOOKUP(L3076,Schnitt6!L:P,3,0)</f>
        <v>0</v>
      </c>
    </row>
    <row r="3077" spans="12:32" x14ac:dyDescent="0.25">
      <c r="L3077" s="264">
        <f>Member!A3077</f>
        <v>0</v>
      </c>
      <c r="S3077" s="166">
        <f>VLOOKUP(L3077,Schnitt1!L:P,2,0)</f>
        <v>0</v>
      </c>
      <c r="T3077" s="166">
        <f>VLOOKUP(L3077,Schnitt2!L:P,2,0)</f>
        <v>0</v>
      </c>
      <c r="U3077" s="166">
        <f>VLOOKUP(L3077,Schnitt3!L:P,2,0)</f>
        <v>0</v>
      </c>
      <c r="V3077" s="166">
        <f>VLOOKUP(L3077,Schnitt4!L:P,2,0)</f>
        <v>0</v>
      </c>
      <c r="W3077" s="166">
        <f>VLOOKUP(L3077,Schnitt5!L:P,2,0)</f>
        <v>0</v>
      </c>
      <c r="X3077" s="166">
        <f>VLOOKUP(L3077,Schnitt6!L:P,2,0)</f>
        <v>0</v>
      </c>
      <c r="AA3077" s="166">
        <f>VLOOKUP(L3077,Schnitt1!L:P,3,0)</f>
        <v>0</v>
      </c>
      <c r="AB3077" s="166">
        <f>VLOOKUP(L3077,Schnitt2!L:P,3,0)</f>
        <v>0</v>
      </c>
      <c r="AC3077" s="166">
        <f>VLOOKUP(L3077,Schnitt3!L:P,3,0)</f>
        <v>0</v>
      </c>
      <c r="AD3077" s="166">
        <f>VLOOKUP(L3077,Schnitt4!L:P,3,0)</f>
        <v>0</v>
      </c>
      <c r="AE3077" s="166">
        <f>VLOOKUP(L3077,Schnitt5!L:P,3,0)</f>
        <v>0</v>
      </c>
      <c r="AF3077" s="166">
        <f>VLOOKUP(L3077,Schnitt6!L:P,3,0)</f>
        <v>0</v>
      </c>
    </row>
    <row r="3078" spans="12:32" x14ac:dyDescent="0.25">
      <c r="L3078" s="264">
        <f>Member!A3078</f>
        <v>0</v>
      </c>
      <c r="S3078" s="166">
        <f>VLOOKUP(L3078,Schnitt1!L:P,2,0)</f>
        <v>0</v>
      </c>
      <c r="T3078" s="166">
        <f>VLOOKUP(L3078,Schnitt2!L:P,2,0)</f>
        <v>0</v>
      </c>
      <c r="U3078" s="166">
        <f>VLOOKUP(L3078,Schnitt3!L:P,2,0)</f>
        <v>0</v>
      </c>
      <c r="V3078" s="166">
        <f>VLOOKUP(L3078,Schnitt4!L:P,2,0)</f>
        <v>0</v>
      </c>
      <c r="W3078" s="166">
        <f>VLOOKUP(L3078,Schnitt5!L:P,2,0)</f>
        <v>0</v>
      </c>
      <c r="X3078" s="166">
        <f>VLOOKUP(L3078,Schnitt6!L:P,2,0)</f>
        <v>0</v>
      </c>
      <c r="AA3078" s="166">
        <f>VLOOKUP(L3078,Schnitt1!L:P,3,0)</f>
        <v>0</v>
      </c>
      <c r="AB3078" s="166">
        <f>VLOOKUP(L3078,Schnitt2!L:P,3,0)</f>
        <v>0</v>
      </c>
      <c r="AC3078" s="166">
        <f>VLOOKUP(L3078,Schnitt3!L:P,3,0)</f>
        <v>0</v>
      </c>
      <c r="AD3078" s="166">
        <f>VLOOKUP(L3078,Schnitt4!L:P,3,0)</f>
        <v>0</v>
      </c>
      <c r="AE3078" s="166">
        <f>VLOOKUP(L3078,Schnitt5!L:P,3,0)</f>
        <v>0</v>
      </c>
      <c r="AF3078" s="166">
        <f>VLOOKUP(L3078,Schnitt6!L:P,3,0)</f>
        <v>0</v>
      </c>
    </row>
    <row r="3079" spans="12:32" x14ac:dyDescent="0.25">
      <c r="L3079" s="264">
        <f>Member!A3079</f>
        <v>0</v>
      </c>
      <c r="S3079" s="166">
        <f>VLOOKUP(L3079,Schnitt1!L:P,2,0)</f>
        <v>0</v>
      </c>
      <c r="T3079" s="166">
        <f>VLOOKUP(L3079,Schnitt2!L:P,2,0)</f>
        <v>0</v>
      </c>
      <c r="U3079" s="166">
        <f>VLOOKUP(L3079,Schnitt3!L:P,2,0)</f>
        <v>0</v>
      </c>
      <c r="V3079" s="166">
        <f>VLOOKUP(L3079,Schnitt4!L:P,2,0)</f>
        <v>0</v>
      </c>
      <c r="W3079" s="166">
        <f>VLOOKUP(L3079,Schnitt5!L:P,2,0)</f>
        <v>0</v>
      </c>
      <c r="X3079" s="166">
        <f>VLOOKUP(L3079,Schnitt6!L:P,2,0)</f>
        <v>0</v>
      </c>
      <c r="AA3079" s="166">
        <f>VLOOKUP(L3079,Schnitt1!L:P,3,0)</f>
        <v>0</v>
      </c>
      <c r="AB3079" s="166">
        <f>VLOOKUP(L3079,Schnitt2!L:P,3,0)</f>
        <v>0</v>
      </c>
      <c r="AC3079" s="166">
        <f>VLOOKUP(L3079,Schnitt3!L:P,3,0)</f>
        <v>0</v>
      </c>
      <c r="AD3079" s="166">
        <f>VLOOKUP(L3079,Schnitt4!L:P,3,0)</f>
        <v>0</v>
      </c>
      <c r="AE3079" s="166">
        <f>VLOOKUP(L3079,Schnitt5!L:P,3,0)</f>
        <v>0</v>
      </c>
      <c r="AF3079" s="166">
        <f>VLOOKUP(L3079,Schnitt6!L:P,3,0)</f>
        <v>0</v>
      </c>
    </row>
    <row r="3080" spans="12:32" x14ac:dyDescent="0.25">
      <c r="L3080" s="264">
        <f>Member!A3080</f>
        <v>0</v>
      </c>
      <c r="S3080" s="166">
        <f>VLOOKUP(L3080,Schnitt1!L:P,2,0)</f>
        <v>0</v>
      </c>
      <c r="T3080" s="166">
        <f>VLOOKUP(L3080,Schnitt2!L:P,2,0)</f>
        <v>0</v>
      </c>
      <c r="U3080" s="166">
        <f>VLOOKUP(L3080,Schnitt3!L:P,2,0)</f>
        <v>0</v>
      </c>
      <c r="V3080" s="166">
        <f>VLOOKUP(L3080,Schnitt4!L:P,2,0)</f>
        <v>0</v>
      </c>
      <c r="W3080" s="166">
        <f>VLOOKUP(L3080,Schnitt5!L:P,2,0)</f>
        <v>0</v>
      </c>
      <c r="X3080" s="166">
        <f>VLOOKUP(L3080,Schnitt6!L:P,2,0)</f>
        <v>0</v>
      </c>
      <c r="AA3080" s="166">
        <f>VLOOKUP(L3080,Schnitt1!L:P,3,0)</f>
        <v>0</v>
      </c>
      <c r="AB3080" s="166">
        <f>VLOOKUP(L3080,Schnitt2!L:P,3,0)</f>
        <v>0</v>
      </c>
      <c r="AC3080" s="166">
        <f>VLOOKUP(L3080,Schnitt3!L:P,3,0)</f>
        <v>0</v>
      </c>
      <c r="AD3080" s="166">
        <f>VLOOKUP(L3080,Schnitt4!L:P,3,0)</f>
        <v>0</v>
      </c>
      <c r="AE3080" s="166">
        <f>VLOOKUP(L3080,Schnitt5!L:P,3,0)</f>
        <v>0</v>
      </c>
      <c r="AF3080" s="166">
        <f>VLOOKUP(L3080,Schnitt6!L:P,3,0)</f>
        <v>0</v>
      </c>
    </row>
    <row r="3081" spans="12:32" x14ac:dyDescent="0.25">
      <c r="L3081" s="264">
        <f>Member!A3081</f>
        <v>0</v>
      </c>
      <c r="S3081" s="166">
        <f>VLOOKUP(L3081,Schnitt1!L:P,2,0)</f>
        <v>0</v>
      </c>
      <c r="T3081" s="166">
        <f>VLOOKUP(L3081,Schnitt2!L:P,2,0)</f>
        <v>0</v>
      </c>
      <c r="U3081" s="166">
        <f>VLOOKUP(L3081,Schnitt3!L:P,2,0)</f>
        <v>0</v>
      </c>
      <c r="V3081" s="166">
        <f>VLOOKUP(L3081,Schnitt4!L:P,2,0)</f>
        <v>0</v>
      </c>
      <c r="W3081" s="166">
        <f>VLOOKUP(L3081,Schnitt5!L:P,2,0)</f>
        <v>0</v>
      </c>
      <c r="X3081" s="166">
        <f>VLOOKUP(L3081,Schnitt6!L:P,2,0)</f>
        <v>0</v>
      </c>
      <c r="AA3081" s="166">
        <f>VLOOKUP(L3081,Schnitt1!L:P,3,0)</f>
        <v>0</v>
      </c>
      <c r="AB3081" s="166">
        <f>VLOOKUP(L3081,Schnitt2!L:P,3,0)</f>
        <v>0</v>
      </c>
      <c r="AC3081" s="166">
        <f>VLOOKUP(L3081,Schnitt3!L:P,3,0)</f>
        <v>0</v>
      </c>
      <c r="AD3081" s="166">
        <f>VLOOKUP(L3081,Schnitt4!L:P,3,0)</f>
        <v>0</v>
      </c>
      <c r="AE3081" s="166">
        <f>VLOOKUP(L3081,Schnitt5!L:P,3,0)</f>
        <v>0</v>
      </c>
      <c r="AF3081" s="166">
        <f>VLOOKUP(L3081,Schnitt6!L:P,3,0)</f>
        <v>0</v>
      </c>
    </row>
    <row r="3082" spans="12:32" x14ac:dyDescent="0.25">
      <c r="L3082" s="264">
        <f>Member!A3082</f>
        <v>0</v>
      </c>
      <c r="S3082" s="166">
        <f>VLOOKUP(L3082,Schnitt1!L:P,2,0)</f>
        <v>0</v>
      </c>
      <c r="T3082" s="166">
        <f>VLOOKUP(L3082,Schnitt2!L:P,2,0)</f>
        <v>0</v>
      </c>
      <c r="U3082" s="166">
        <f>VLOOKUP(L3082,Schnitt3!L:P,2,0)</f>
        <v>0</v>
      </c>
      <c r="V3082" s="166">
        <f>VLOOKUP(L3082,Schnitt4!L:P,2,0)</f>
        <v>0</v>
      </c>
      <c r="W3082" s="166">
        <f>VLOOKUP(L3082,Schnitt5!L:P,2,0)</f>
        <v>0</v>
      </c>
      <c r="X3082" s="166">
        <f>VLOOKUP(L3082,Schnitt6!L:P,2,0)</f>
        <v>0</v>
      </c>
      <c r="AA3082" s="166">
        <f>VLOOKUP(L3082,Schnitt1!L:P,3,0)</f>
        <v>0</v>
      </c>
      <c r="AB3082" s="166">
        <f>VLOOKUP(L3082,Schnitt2!L:P,3,0)</f>
        <v>0</v>
      </c>
      <c r="AC3082" s="166">
        <f>VLOOKUP(L3082,Schnitt3!L:P,3,0)</f>
        <v>0</v>
      </c>
      <c r="AD3082" s="166">
        <f>VLOOKUP(L3082,Schnitt4!L:P,3,0)</f>
        <v>0</v>
      </c>
      <c r="AE3082" s="166">
        <f>VLOOKUP(L3082,Schnitt5!L:P,3,0)</f>
        <v>0</v>
      </c>
      <c r="AF3082" s="166">
        <f>VLOOKUP(L3082,Schnitt6!L:P,3,0)</f>
        <v>0</v>
      </c>
    </row>
    <row r="3083" spans="12:32" x14ac:dyDescent="0.25">
      <c r="L3083" s="264">
        <f>Member!A3083</f>
        <v>0</v>
      </c>
      <c r="S3083" s="166">
        <f>VLOOKUP(L3083,Schnitt1!L:P,2,0)</f>
        <v>0</v>
      </c>
      <c r="T3083" s="166">
        <f>VLOOKUP(L3083,Schnitt2!L:P,2,0)</f>
        <v>0</v>
      </c>
      <c r="U3083" s="166">
        <f>VLOOKUP(L3083,Schnitt3!L:P,2,0)</f>
        <v>0</v>
      </c>
      <c r="V3083" s="166">
        <f>VLOOKUP(L3083,Schnitt4!L:P,2,0)</f>
        <v>0</v>
      </c>
      <c r="W3083" s="166">
        <f>VLOOKUP(L3083,Schnitt5!L:P,2,0)</f>
        <v>0</v>
      </c>
      <c r="X3083" s="166">
        <f>VLOOKUP(L3083,Schnitt6!L:P,2,0)</f>
        <v>0</v>
      </c>
      <c r="AA3083" s="166">
        <f>VLOOKUP(L3083,Schnitt1!L:P,3,0)</f>
        <v>0</v>
      </c>
      <c r="AB3083" s="166">
        <f>VLOOKUP(L3083,Schnitt2!L:P,3,0)</f>
        <v>0</v>
      </c>
      <c r="AC3083" s="166">
        <f>VLOOKUP(L3083,Schnitt3!L:P,3,0)</f>
        <v>0</v>
      </c>
      <c r="AD3083" s="166">
        <f>VLOOKUP(L3083,Schnitt4!L:P,3,0)</f>
        <v>0</v>
      </c>
      <c r="AE3083" s="166">
        <f>VLOOKUP(L3083,Schnitt5!L:P,3,0)</f>
        <v>0</v>
      </c>
      <c r="AF3083" s="166">
        <f>VLOOKUP(L3083,Schnitt6!L:P,3,0)</f>
        <v>0</v>
      </c>
    </row>
    <row r="3084" spans="12:32" x14ac:dyDescent="0.25">
      <c r="L3084" s="264">
        <f>Member!A3084</f>
        <v>0</v>
      </c>
      <c r="S3084" s="166">
        <f>VLOOKUP(L3084,Schnitt1!L:P,2,0)</f>
        <v>0</v>
      </c>
      <c r="T3084" s="166">
        <f>VLOOKUP(L3084,Schnitt2!L:P,2,0)</f>
        <v>0</v>
      </c>
      <c r="U3084" s="166">
        <f>VLOOKUP(L3084,Schnitt3!L:P,2,0)</f>
        <v>0</v>
      </c>
      <c r="V3084" s="166">
        <f>VLOOKUP(L3084,Schnitt4!L:P,2,0)</f>
        <v>0</v>
      </c>
      <c r="W3084" s="166">
        <f>VLOOKUP(L3084,Schnitt5!L:P,2,0)</f>
        <v>0</v>
      </c>
      <c r="X3084" s="166">
        <f>VLOOKUP(L3084,Schnitt6!L:P,2,0)</f>
        <v>0</v>
      </c>
      <c r="AA3084" s="166">
        <f>VLOOKUP(L3084,Schnitt1!L:P,3,0)</f>
        <v>0</v>
      </c>
      <c r="AB3084" s="166">
        <f>VLOOKUP(L3084,Schnitt2!L:P,3,0)</f>
        <v>0</v>
      </c>
      <c r="AC3084" s="166">
        <f>VLOOKUP(L3084,Schnitt3!L:P,3,0)</f>
        <v>0</v>
      </c>
      <c r="AD3084" s="166">
        <f>VLOOKUP(L3084,Schnitt4!L:P,3,0)</f>
        <v>0</v>
      </c>
      <c r="AE3084" s="166">
        <f>VLOOKUP(L3084,Schnitt5!L:P,3,0)</f>
        <v>0</v>
      </c>
      <c r="AF3084" s="166">
        <f>VLOOKUP(L3084,Schnitt6!L:P,3,0)</f>
        <v>0</v>
      </c>
    </row>
    <row r="3085" spans="12:32" x14ac:dyDescent="0.25">
      <c r="L3085" s="264">
        <f>Member!A3085</f>
        <v>0</v>
      </c>
      <c r="S3085" s="166">
        <f>VLOOKUP(L3085,Schnitt1!L:P,2,0)</f>
        <v>0</v>
      </c>
      <c r="T3085" s="166">
        <f>VLOOKUP(L3085,Schnitt2!L:P,2,0)</f>
        <v>0</v>
      </c>
      <c r="U3085" s="166">
        <f>VLOOKUP(L3085,Schnitt3!L:P,2,0)</f>
        <v>0</v>
      </c>
      <c r="V3085" s="166">
        <f>VLOOKUP(L3085,Schnitt4!L:P,2,0)</f>
        <v>0</v>
      </c>
      <c r="W3085" s="166">
        <f>VLOOKUP(L3085,Schnitt5!L:P,2,0)</f>
        <v>0</v>
      </c>
      <c r="X3085" s="166">
        <f>VLOOKUP(L3085,Schnitt6!L:P,2,0)</f>
        <v>0</v>
      </c>
      <c r="AA3085" s="166">
        <f>VLOOKUP(L3085,Schnitt1!L:P,3,0)</f>
        <v>0</v>
      </c>
      <c r="AB3085" s="166">
        <f>VLOOKUP(L3085,Schnitt2!L:P,3,0)</f>
        <v>0</v>
      </c>
      <c r="AC3085" s="166">
        <f>VLOOKUP(L3085,Schnitt3!L:P,3,0)</f>
        <v>0</v>
      </c>
      <c r="AD3085" s="166">
        <f>VLOOKUP(L3085,Schnitt4!L:P,3,0)</f>
        <v>0</v>
      </c>
      <c r="AE3085" s="166">
        <f>VLOOKUP(L3085,Schnitt5!L:P,3,0)</f>
        <v>0</v>
      </c>
      <c r="AF3085" s="166">
        <f>VLOOKUP(L3085,Schnitt6!L:P,3,0)</f>
        <v>0</v>
      </c>
    </row>
    <row r="3086" spans="12:32" x14ac:dyDescent="0.25">
      <c r="L3086" s="264">
        <f>Member!A3086</f>
        <v>0</v>
      </c>
      <c r="S3086" s="166">
        <f>VLOOKUP(L3086,Schnitt1!L:P,2,0)</f>
        <v>0</v>
      </c>
      <c r="T3086" s="166">
        <f>VLOOKUP(L3086,Schnitt2!L:P,2,0)</f>
        <v>0</v>
      </c>
      <c r="U3086" s="166">
        <f>VLOOKUP(L3086,Schnitt3!L:P,2,0)</f>
        <v>0</v>
      </c>
      <c r="V3086" s="166">
        <f>VLOOKUP(L3086,Schnitt4!L:P,2,0)</f>
        <v>0</v>
      </c>
      <c r="W3086" s="166">
        <f>VLOOKUP(L3086,Schnitt5!L:P,2,0)</f>
        <v>0</v>
      </c>
      <c r="X3086" s="166">
        <f>VLOOKUP(L3086,Schnitt6!L:P,2,0)</f>
        <v>0</v>
      </c>
      <c r="AA3086" s="166">
        <f>VLOOKUP(L3086,Schnitt1!L:P,3,0)</f>
        <v>0</v>
      </c>
      <c r="AB3086" s="166">
        <f>VLOOKUP(L3086,Schnitt2!L:P,3,0)</f>
        <v>0</v>
      </c>
      <c r="AC3086" s="166">
        <f>VLOOKUP(L3086,Schnitt3!L:P,3,0)</f>
        <v>0</v>
      </c>
      <c r="AD3086" s="166">
        <f>VLOOKUP(L3086,Schnitt4!L:P,3,0)</f>
        <v>0</v>
      </c>
      <c r="AE3086" s="166">
        <f>VLOOKUP(L3086,Schnitt5!L:P,3,0)</f>
        <v>0</v>
      </c>
      <c r="AF3086" s="166">
        <f>VLOOKUP(L3086,Schnitt6!L:P,3,0)</f>
        <v>0</v>
      </c>
    </row>
    <row r="3087" spans="12:32" x14ac:dyDescent="0.25">
      <c r="L3087" s="264">
        <f>Member!A3087</f>
        <v>0</v>
      </c>
      <c r="S3087" s="166">
        <f>VLOOKUP(L3087,Schnitt1!L:P,2,0)</f>
        <v>0</v>
      </c>
      <c r="T3087" s="166">
        <f>VLOOKUP(L3087,Schnitt2!L:P,2,0)</f>
        <v>0</v>
      </c>
      <c r="U3087" s="166">
        <f>VLOOKUP(L3087,Schnitt3!L:P,2,0)</f>
        <v>0</v>
      </c>
      <c r="V3087" s="166">
        <f>VLOOKUP(L3087,Schnitt4!L:P,2,0)</f>
        <v>0</v>
      </c>
      <c r="W3087" s="166">
        <f>VLOOKUP(L3087,Schnitt5!L:P,2,0)</f>
        <v>0</v>
      </c>
      <c r="X3087" s="166">
        <f>VLOOKUP(L3087,Schnitt6!L:P,2,0)</f>
        <v>0</v>
      </c>
      <c r="AA3087" s="166">
        <f>VLOOKUP(L3087,Schnitt1!L:P,3,0)</f>
        <v>0</v>
      </c>
      <c r="AB3087" s="166">
        <f>VLOOKUP(L3087,Schnitt2!L:P,3,0)</f>
        <v>0</v>
      </c>
      <c r="AC3087" s="166">
        <f>VLOOKUP(L3087,Schnitt3!L:P,3,0)</f>
        <v>0</v>
      </c>
      <c r="AD3087" s="166">
        <f>VLOOKUP(L3087,Schnitt4!L:P,3,0)</f>
        <v>0</v>
      </c>
      <c r="AE3087" s="166">
        <f>VLOOKUP(L3087,Schnitt5!L:P,3,0)</f>
        <v>0</v>
      </c>
      <c r="AF3087" s="166">
        <f>VLOOKUP(L3087,Schnitt6!L:P,3,0)</f>
        <v>0</v>
      </c>
    </row>
    <row r="3088" spans="12:32" x14ac:dyDescent="0.25">
      <c r="L3088" s="264">
        <f>Member!A3088</f>
        <v>0</v>
      </c>
      <c r="S3088" s="166">
        <f>VLOOKUP(L3088,Schnitt1!L:P,2,0)</f>
        <v>0</v>
      </c>
      <c r="T3088" s="166">
        <f>VLOOKUP(L3088,Schnitt2!L:P,2,0)</f>
        <v>0</v>
      </c>
      <c r="U3088" s="166">
        <f>VLOOKUP(L3088,Schnitt3!L:P,2,0)</f>
        <v>0</v>
      </c>
      <c r="V3088" s="166">
        <f>VLOOKUP(L3088,Schnitt4!L:P,2,0)</f>
        <v>0</v>
      </c>
      <c r="W3088" s="166">
        <f>VLOOKUP(L3088,Schnitt5!L:P,2,0)</f>
        <v>0</v>
      </c>
      <c r="X3088" s="166">
        <f>VLOOKUP(L3088,Schnitt6!L:P,2,0)</f>
        <v>0</v>
      </c>
      <c r="AA3088" s="166">
        <f>VLOOKUP(L3088,Schnitt1!L:P,3,0)</f>
        <v>0</v>
      </c>
      <c r="AB3088" s="166">
        <f>VLOOKUP(L3088,Schnitt2!L:P,3,0)</f>
        <v>0</v>
      </c>
      <c r="AC3088" s="166">
        <f>VLOOKUP(L3088,Schnitt3!L:P,3,0)</f>
        <v>0</v>
      </c>
      <c r="AD3088" s="166">
        <f>VLOOKUP(L3088,Schnitt4!L:P,3,0)</f>
        <v>0</v>
      </c>
      <c r="AE3088" s="166">
        <f>VLOOKUP(L3088,Schnitt5!L:P,3,0)</f>
        <v>0</v>
      </c>
      <c r="AF3088" s="166">
        <f>VLOOKUP(L3088,Schnitt6!L:P,3,0)</f>
        <v>0</v>
      </c>
    </row>
    <row r="3089" spans="12:32" x14ac:dyDescent="0.25">
      <c r="L3089" s="264">
        <f>Member!A3089</f>
        <v>0</v>
      </c>
      <c r="S3089" s="166">
        <f>VLOOKUP(L3089,Schnitt1!L:P,2,0)</f>
        <v>0</v>
      </c>
      <c r="T3089" s="166">
        <f>VLOOKUP(L3089,Schnitt2!L:P,2,0)</f>
        <v>0</v>
      </c>
      <c r="U3089" s="166">
        <f>VLOOKUP(L3089,Schnitt3!L:P,2,0)</f>
        <v>0</v>
      </c>
      <c r="V3089" s="166">
        <f>VLOOKUP(L3089,Schnitt4!L:P,2,0)</f>
        <v>0</v>
      </c>
      <c r="W3089" s="166">
        <f>VLOOKUP(L3089,Schnitt5!L:P,2,0)</f>
        <v>0</v>
      </c>
      <c r="X3089" s="166">
        <f>VLOOKUP(L3089,Schnitt6!L:P,2,0)</f>
        <v>0</v>
      </c>
      <c r="AA3089" s="166">
        <f>VLOOKUP(L3089,Schnitt1!L:P,3,0)</f>
        <v>0</v>
      </c>
      <c r="AB3089" s="166">
        <f>VLOOKUP(L3089,Schnitt2!L:P,3,0)</f>
        <v>0</v>
      </c>
      <c r="AC3089" s="166">
        <f>VLOOKUP(L3089,Schnitt3!L:P,3,0)</f>
        <v>0</v>
      </c>
      <c r="AD3089" s="166">
        <f>VLOOKUP(L3089,Schnitt4!L:P,3,0)</f>
        <v>0</v>
      </c>
      <c r="AE3089" s="166">
        <f>VLOOKUP(L3089,Schnitt5!L:P,3,0)</f>
        <v>0</v>
      </c>
      <c r="AF3089" s="166">
        <f>VLOOKUP(L3089,Schnitt6!L:P,3,0)</f>
        <v>0</v>
      </c>
    </row>
    <row r="3090" spans="12:32" x14ac:dyDescent="0.25">
      <c r="L3090" s="264">
        <f>Member!A3090</f>
        <v>0</v>
      </c>
      <c r="S3090" s="166">
        <f>VLOOKUP(L3090,Schnitt1!L:P,2,0)</f>
        <v>0</v>
      </c>
      <c r="T3090" s="166">
        <f>VLOOKUP(L3090,Schnitt2!L:P,2,0)</f>
        <v>0</v>
      </c>
      <c r="U3090" s="166">
        <f>VLOOKUP(L3090,Schnitt3!L:P,2,0)</f>
        <v>0</v>
      </c>
      <c r="V3090" s="166">
        <f>VLOOKUP(L3090,Schnitt4!L:P,2,0)</f>
        <v>0</v>
      </c>
      <c r="W3090" s="166">
        <f>VLOOKUP(L3090,Schnitt5!L:P,2,0)</f>
        <v>0</v>
      </c>
      <c r="X3090" s="166">
        <f>VLOOKUP(L3090,Schnitt6!L:P,2,0)</f>
        <v>0</v>
      </c>
      <c r="AA3090" s="166">
        <f>VLOOKUP(L3090,Schnitt1!L:P,3,0)</f>
        <v>0</v>
      </c>
      <c r="AB3090" s="166">
        <f>VLOOKUP(L3090,Schnitt2!L:P,3,0)</f>
        <v>0</v>
      </c>
      <c r="AC3090" s="166">
        <f>VLOOKUP(L3090,Schnitt3!L:P,3,0)</f>
        <v>0</v>
      </c>
      <c r="AD3090" s="166">
        <f>VLOOKUP(L3090,Schnitt4!L:P,3,0)</f>
        <v>0</v>
      </c>
      <c r="AE3090" s="166">
        <f>VLOOKUP(L3090,Schnitt5!L:P,3,0)</f>
        <v>0</v>
      </c>
      <c r="AF3090" s="166">
        <f>VLOOKUP(L3090,Schnitt6!L:P,3,0)</f>
        <v>0</v>
      </c>
    </row>
    <row r="3091" spans="12:32" x14ac:dyDescent="0.25">
      <c r="L3091" s="264">
        <f>Member!A3091</f>
        <v>0</v>
      </c>
      <c r="S3091" s="166">
        <f>VLOOKUP(L3091,Schnitt1!L:P,2,0)</f>
        <v>0</v>
      </c>
      <c r="T3091" s="166">
        <f>VLOOKUP(L3091,Schnitt2!L:P,2,0)</f>
        <v>0</v>
      </c>
      <c r="U3091" s="166">
        <f>VLOOKUP(L3091,Schnitt3!L:P,2,0)</f>
        <v>0</v>
      </c>
      <c r="V3091" s="166">
        <f>VLOOKUP(L3091,Schnitt4!L:P,2,0)</f>
        <v>0</v>
      </c>
      <c r="W3091" s="166">
        <f>VLOOKUP(L3091,Schnitt5!L:P,2,0)</f>
        <v>0</v>
      </c>
      <c r="X3091" s="166">
        <f>VLOOKUP(L3091,Schnitt6!L:P,2,0)</f>
        <v>0</v>
      </c>
      <c r="AA3091" s="166">
        <f>VLOOKUP(L3091,Schnitt1!L:P,3,0)</f>
        <v>0</v>
      </c>
      <c r="AB3091" s="166">
        <f>VLOOKUP(L3091,Schnitt2!L:P,3,0)</f>
        <v>0</v>
      </c>
      <c r="AC3091" s="166">
        <f>VLOOKUP(L3091,Schnitt3!L:P,3,0)</f>
        <v>0</v>
      </c>
      <c r="AD3091" s="166">
        <f>VLOOKUP(L3091,Schnitt4!L:P,3,0)</f>
        <v>0</v>
      </c>
      <c r="AE3091" s="166">
        <f>VLOOKUP(L3091,Schnitt5!L:P,3,0)</f>
        <v>0</v>
      </c>
      <c r="AF3091" s="166">
        <f>VLOOKUP(L3091,Schnitt6!L:P,3,0)</f>
        <v>0</v>
      </c>
    </row>
    <row r="3092" spans="12:32" x14ac:dyDescent="0.25">
      <c r="L3092" s="264">
        <f>Member!A3092</f>
        <v>0</v>
      </c>
      <c r="S3092" s="166">
        <f>VLOOKUP(L3092,Schnitt1!L:P,2,0)</f>
        <v>0</v>
      </c>
      <c r="T3092" s="166">
        <f>VLOOKUP(L3092,Schnitt2!L:P,2,0)</f>
        <v>0</v>
      </c>
      <c r="U3092" s="166">
        <f>VLOOKUP(L3092,Schnitt3!L:P,2,0)</f>
        <v>0</v>
      </c>
      <c r="V3092" s="166">
        <f>VLOOKUP(L3092,Schnitt4!L:P,2,0)</f>
        <v>0</v>
      </c>
      <c r="W3092" s="166">
        <f>VLOOKUP(L3092,Schnitt5!L:P,2,0)</f>
        <v>0</v>
      </c>
      <c r="X3092" s="166">
        <f>VLOOKUP(L3092,Schnitt6!L:P,2,0)</f>
        <v>0</v>
      </c>
      <c r="AA3092" s="166">
        <f>VLOOKUP(L3092,Schnitt1!L:P,3,0)</f>
        <v>0</v>
      </c>
      <c r="AB3092" s="166">
        <f>VLOOKUP(L3092,Schnitt2!L:P,3,0)</f>
        <v>0</v>
      </c>
      <c r="AC3092" s="166">
        <f>VLOOKUP(L3092,Schnitt3!L:P,3,0)</f>
        <v>0</v>
      </c>
      <c r="AD3092" s="166">
        <f>VLOOKUP(L3092,Schnitt4!L:P,3,0)</f>
        <v>0</v>
      </c>
      <c r="AE3092" s="166">
        <f>VLOOKUP(L3092,Schnitt5!L:P,3,0)</f>
        <v>0</v>
      </c>
      <c r="AF3092" s="166">
        <f>VLOOKUP(L3092,Schnitt6!L:P,3,0)</f>
        <v>0</v>
      </c>
    </row>
    <row r="3093" spans="12:32" x14ac:dyDescent="0.25">
      <c r="L3093" s="264">
        <f>Member!A3093</f>
        <v>0</v>
      </c>
      <c r="S3093" s="166">
        <f>VLOOKUP(L3093,Schnitt1!L:P,2,0)</f>
        <v>0</v>
      </c>
      <c r="T3093" s="166">
        <f>VLOOKUP(L3093,Schnitt2!L:P,2,0)</f>
        <v>0</v>
      </c>
      <c r="U3093" s="166">
        <f>VLOOKUP(L3093,Schnitt3!L:P,2,0)</f>
        <v>0</v>
      </c>
      <c r="V3093" s="166">
        <f>VLOOKUP(L3093,Schnitt4!L:P,2,0)</f>
        <v>0</v>
      </c>
      <c r="W3093" s="166">
        <f>VLOOKUP(L3093,Schnitt5!L:P,2,0)</f>
        <v>0</v>
      </c>
      <c r="X3093" s="166">
        <f>VLOOKUP(L3093,Schnitt6!L:P,2,0)</f>
        <v>0</v>
      </c>
      <c r="AA3093" s="166">
        <f>VLOOKUP(L3093,Schnitt1!L:P,3,0)</f>
        <v>0</v>
      </c>
      <c r="AB3093" s="166">
        <f>VLOOKUP(L3093,Schnitt2!L:P,3,0)</f>
        <v>0</v>
      </c>
      <c r="AC3093" s="166">
        <f>VLOOKUP(L3093,Schnitt3!L:P,3,0)</f>
        <v>0</v>
      </c>
      <c r="AD3093" s="166">
        <f>VLOOKUP(L3093,Schnitt4!L:P,3,0)</f>
        <v>0</v>
      </c>
      <c r="AE3093" s="166">
        <f>VLOOKUP(L3093,Schnitt5!L:P,3,0)</f>
        <v>0</v>
      </c>
      <c r="AF3093" s="166">
        <f>VLOOKUP(L3093,Schnitt6!L:P,3,0)</f>
        <v>0</v>
      </c>
    </row>
    <row r="3094" spans="12:32" x14ac:dyDescent="0.25">
      <c r="L3094" s="264">
        <f>Member!A3094</f>
        <v>0</v>
      </c>
      <c r="S3094" s="166">
        <f>VLOOKUP(L3094,Schnitt1!L:P,2,0)</f>
        <v>0</v>
      </c>
      <c r="T3094" s="166">
        <f>VLOOKUP(L3094,Schnitt2!L:P,2,0)</f>
        <v>0</v>
      </c>
      <c r="U3094" s="166">
        <f>VLOOKUP(L3094,Schnitt3!L:P,2,0)</f>
        <v>0</v>
      </c>
      <c r="V3094" s="166">
        <f>VLOOKUP(L3094,Schnitt4!L:P,2,0)</f>
        <v>0</v>
      </c>
      <c r="W3094" s="166">
        <f>VLOOKUP(L3094,Schnitt5!L:P,2,0)</f>
        <v>0</v>
      </c>
      <c r="X3094" s="166">
        <f>VLOOKUP(L3094,Schnitt6!L:P,2,0)</f>
        <v>0</v>
      </c>
      <c r="AA3094" s="166">
        <f>VLOOKUP(L3094,Schnitt1!L:P,3,0)</f>
        <v>0</v>
      </c>
      <c r="AB3094" s="166">
        <f>VLOOKUP(L3094,Schnitt2!L:P,3,0)</f>
        <v>0</v>
      </c>
      <c r="AC3094" s="166">
        <f>VLOOKUP(L3094,Schnitt3!L:P,3,0)</f>
        <v>0</v>
      </c>
      <c r="AD3094" s="166">
        <f>VLOOKUP(L3094,Schnitt4!L:P,3,0)</f>
        <v>0</v>
      </c>
      <c r="AE3094" s="166">
        <f>VLOOKUP(L3094,Schnitt5!L:P,3,0)</f>
        <v>0</v>
      </c>
      <c r="AF3094" s="166">
        <f>VLOOKUP(L3094,Schnitt6!L:P,3,0)</f>
        <v>0</v>
      </c>
    </row>
    <row r="3095" spans="12:32" x14ac:dyDescent="0.25">
      <c r="L3095" s="264">
        <f>Member!A3095</f>
        <v>0</v>
      </c>
      <c r="S3095" s="166">
        <f>VLOOKUP(L3095,Schnitt1!L:P,2,0)</f>
        <v>0</v>
      </c>
      <c r="T3095" s="166">
        <f>VLOOKUP(L3095,Schnitt2!L:P,2,0)</f>
        <v>0</v>
      </c>
      <c r="U3095" s="166">
        <f>VLOOKUP(L3095,Schnitt3!L:P,2,0)</f>
        <v>0</v>
      </c>
      <c r="V3095" s="166">
        <f>VLOOKUP(L3095,Schnitt4!L:P,2,0)</f>
        <v>0</v>
      </c>
      <c r="W3095" s="166">
        <f>VLOOKUP(L3095,Schnitt5!L:P,2,0)</f>
        <v>0</v>
      </c>
      <c r="X3095" s="166">
        <f>VLOOKUP(L3095,Schnitt6!L:P,2,0)</f>
        <v>0</v>
      </c>
      <c r="AA3095" s="166">
        <f>VLOOKUP(L3095,Schnitt1!L:P,3,0)</f>
        <v>0</v>
      </c>
      <c r="AB3095" s="166">
        <f>VLOOKUP(L3095,Schnitt2!L:P,3,0)</f>
        <v>0</v>
      </c>
      <c r="AC3095" s="166">
        <f>VLOOKUP(L3095,Schnitt3!L:P,3,0)</f>
        <v>0</v>
      </c>
      <c r="AD3095" s="166">
        <f>VLOOKUP(L3095,Schnitt4!L:P,3,0)</f>
        <v>0</v>
      </c>
      <c r="AE3095" s="166">
        <f>VLOOKUP(L3095,Schnitt5!L:P,3,0)</f>
        <v>0</v>
      </c>
      <c r="AF3095" s="166">
        <f>VLOOKUP(L3095,Schnitt6!L:P,3,0)</f>
        <v>0</v>
      </c>
    </row>
    <row r="3096" spans="12:32" x14ac:dyDescent="0.25">
      <c r="L3096" s="264">
        <f>Member!A3096</f>
        <v>0</v>
      </c>
      <c r="S3096" s="166">
        <f>VLOOKUP(L3096,Schnitt1!L:P,2,0)</f>
        <v>0</v>
      </c>
      <c r="T3096" s="166">
        <f>VLOOKUP(L3096,Schnitt2!L:P,2,0)</f>
        <v>0</v>
      </c>
      <c r="U3096" s="166">
        <f>VLOOKUP(L3096,Schnitt3!L:P,2,0)</f>
        <v>0</v>
      </c>
      <c r="V3096" s="166">
        <f>VLOOKUP(L3096,Schnitt4!L:P,2,0)</f>
        <v>0</v>
      </c>
      <c r="W3096" s="166">
        <f>VLOOKUP(L3096,Schnitt5!L:P,2,0)</f>
        <v>0</v>
      </c>
      <c r="X3096" s="166">
        <f>VLOOKUP(L3096,Schnitt6!L:P,2,0)</f>
        <v>0</v>
      </c>
      <c r="AA3096" s="166">
        <f>VLOOKUP(L3096,Schnitt1!L:P,3,0)</f>
        <v>0</v>
      </c>
      <c r="AB3096" s="166">
        <f>VLOOKUP(L3096,Schnitt2!L:P,3,0)</f>
        <v>0</v>
      </c>
      <c r="AC3096" s="166">
        <f>VLOOKUP(L3096,Schnitt3!L:P,3,0)</f>
        <v>0</v>
      </c>
      <c r="AD3096" s="166">
        <f>VLOOKUP(L3096,Schnitt4!L:P,3,0)</f>
        <v>0</v>
      </c>
      <c r="AE3096" s="166">
        <f>VLOOKUP(L3096,Schnitt5!L:P,3,0)</f>
        <v>0</v>
      </c>
      <c r="AF3096" s="166">
        <f>VLOOKUP(L3096,Schnitt6!L:P,3,0)</f>
        <v>0</v>
      </c>
    </row>
    <row r="3097" spans="12:32" x14ac:dyDescent="0.25">
      <c r="L3097" s="264">
        <f>Member!A3097</f>
        <v>0</v>
      </c>
      <c r="S3097" s="166">
        <f>VLOOKUP(L3097,Schnitt1!L:P,2,0)</f>
        <v>0</v>
      </c>
      <c r="T3097" s="166">
        <f>VLOOKUP(L3097,Schnitt2!L:P,2,0)</f>
        <v>0</v>
      </c>
      <c r="U3097" s="166">
        <f>VLOOKUP(L3097,Schnitt3!L:P,2,0)</f>
        <v>0</v>
      </c>
      <c r="V3097" s="166">
        <f>VLOOKUP(L3097,Schnitt4!L:P,2,0)</f>
        <v>0</v>
      </c>
      <c r="W3097" s="166">
        <f>VLOOKUP(L3097,Schnitt5!L:P,2,0)</f>
        <v>0</v>
      </c>
      <c r="X3097" s="166">
        <f>VLOOKUP(L3097,Schnitt6!L:P,2,0)</f>
        <v>0</v>
      </c>
      <c r="AA3097" s="166">
        <f>VLOOKUP(L3097,Schnitt1!L:P,3,0)</f>
        <v>0</v>
      </c>
      <c r="AB3097" s="166">
        <f>VLOOKUP(L3097,Schnitt2!L:P,3,0)</f>
        <v>0</v>
      </c>
      <c r="AC3097" s="166">
        <f>VLOOKUP(L3097,Schnitt3!L:P,3,0)</f>
        <v>0</v>
      </c>
      <c r="AD3097" s="166">
        <f>VLOOKUP(L3097,Schnitt4!L:P,3,0)</f>
        <v>0</v>
      </c>
      <c r="AE3097" s="166">
        <f>VLOOKUP(L3097,Schnitt5!L:P,3,0)</f>
        <v>0</v>
      </c>
      <c r="AF3097" s="166">
        <f>VLOOKUP(L3097,Schnitt6!L:P,3,0)</f>
        <v>0</v>
      </c>
    </row>
    <row r="3098" spans="12:32" x14ac:dyDescent="0.25">
      <c r="L3098" s="264">
        <f>Member!A3098</f>
        <v>0</v>
      </c>
      <c r="S3098" s="166">
        <f>VLOOKUP(L3098,Schnitt1!L:P,2,0)</f>
        <v>0</v>
      </c>
      <c r="T3098" s="166">
        <f>VLOOKUP(L3098,Schnitt2!L:P,2,0)</f>
        <v>0</v>
      </c>
      <c r="U3098" s="166">
        <f>VLOOKUP(L3098,Schnitt3!L:P,2,0)</f>
        <v>0</v>
      </c>
      <c r="V3098" s="166">
        <f>VLOOKUP(L3098,Schnitt4!L:P,2,0)</f>
        <v>0</v>
      </c>
      <c r="W3098" s="166">
        <f>VLOOKUP(L3098,Schnitt5!L:P,2,0)</f>
        <v>0</v>
      </c>
      <c r="X3098" s="166">
        <f>VLOOKUP(L3098,Schnitt6!L:P,2,0)</f>
        <v>0</v>
      </c>
      <c r="AA3098" s="166">
        <f>VLOOKUP(L3098,Schnitt1!L:P,3,0)</f>
        <v>0</v>
      </c>
      <c r="AB3098" s="166">
        <f>VLOOKUP(L3098,Schnitt2!L:P,3,0)</f>
        <v>0</v>
      </c>
      <c r="AC3098" s="166">
        <f>VLOOKUP(L3098,Schnitt3!L:P,3,0)</f>
        <v>0</v>
      </c>
      <c r="AD3098" s="166">
        <f>VLOOKUP(L3098,Schnitt4!L:P,3,0)</f>
        <v>0</v>
      </c>
      <c r="AE3098" s="166">
        <f>VLOOKUP(L3098,Schnitt5!L:P,3,0)</f>
        <v>0</v>
      </c>
      <c r="AF3098" s="166">
        <f>VLOOKUP(L3098,Schnitt6!L:P,3,0)</f>
        <v>0</v>
      </c>
    </row>
    <row r="3099" spans="12:32" x14ac:dyDescent="0.25">
      <c r="L3099" s="264">
        <f>Member!A3099</f>
        <v>0</v>
      </c>
      <c r="S3099" s="166">
        <f>VLOOKUP(L3099,Schnitt1!L:P,2,0)</f>
        <v>0</v>
      </c>
      <c r="T3099" s="166">
        <f>VLOOKUP(L3099,Schnitt2!L:P,2,0)</f>
        <v>0</v>
      </c>
      <c r="U3099" s="166">
        <f>VLOOKUP(L3099,Schnitt3!L:P,2,0)</f>
        <v>0</v>
      </c>
      <c r="V3099" s="166">
        <f>VLOOKUP(L3099,Schnitt4!L:P,2,0)</f>
        <v>0</v>
      </c>
      <c r="W3099" s="166">
        <f>VLOOKUP(L3099,Schnitt5!L:P,2,0)</f>
        <v>0</v>
      </c>
      <c r="X3099" s="166">
        <f>VLOOKUP(L3099,Schnitt6!L:P,2,0)</f>
        <v>0</v>
      </c>
      <c r="AA3099" s="166">
        <f>VLOOKUP(L3099,Schnitt1!L:P,3,0)</f>
        <v>0</v>
      </c>
      <c r="AB3099" s="166">
        <f>VLOOKUP(L3099,Schnitt2!L:P,3,0)</f>
        <v>0</v>
      </c>
      <c r="AC3099" s="166">
        <f>VLOOKUP(L3099,Schnitt3!L:P,3,0)</f>
        <v>0</v>
      </c>
      <c r="AD3099" s="166">
        <f>VLOOKUP(L3099,Schnitt4!L:P,3,0)</f>
        <v>0</v>
      </c>
      <c r="AE3099" s="166">
        <f>VLOOKUP(L3099,Schnitt5!L:P,3,0)</f>
        <v>0</v>
      </c>
      <c r="AF3099" s="166">
        <f>VLOOKUP(L3099,Schnitt6!L:P,3,0)</f>
        <v>0</v>
      </c>
    </row>
    <row r="3100" spans="12:32" x14ac:dyDescent="0.25">
      <c r="L3100" s="264">
        <f>Member!A3100</f>
        <v>0</v>
      </c>
      <c r="S3100" s="166">
        <f>VLOOKUP(L3100,Schnitt1!L:P,2,0)</f>
        <v>0</v>
      </c>
      <c r="T3100" s="166">
        <f>VLOOKUP(L3100,Schnitt2!L:P,2,0)</f>
        <v>0</v>
      </c>
      <c r="U3100" s="166">
        <f>VLOOKUP(L3100,Schnitt3!L:P,2,0)</f>
        <v>0</v>
      </c>
      <c r="V3100" s="166">
        <f>VLOOKUP(L3100,Schnitt4!L:P,2,0)</f>
        <v>0</v>
      </c>
      <c r="W3100" s="166">
        <f>VLOOKUP(L3100,Schnitt5!L:P,2,0)</f>
        <v>0</v>
      </c>
      <c r="X3100" s="166">
        <f>VLOOKUP(L3100,Schnitt6!L:P,2,0)</f>
        <v>0</v>
      </c>
      <c r="AA3100" s="166">
        <f>VLOOKUP(L3100,Schnitt1!L:P,3,0)</f>
        <v>0</v>
      </c>
      <c r="AB3100" s="166">
        <f>VLOOKUP(L3100,Schnitt2!L:P,3,0)</f>
        <v>0</v>
      </c>
      <c r="AC3100" s="166">
        <f>VLOOKUP(L3100,Schnitt3!L:P,3,0)</f>
        <v>0</v>
      </c>
      <c r="AD3100" s="166">
        <f>VLOOKUP(L3100,Schnitt4!L:P,3,0)</f>
        <v>0</v>
      </c>
      <c r="AE3100" s="166">
        <f>VLOOKUP(L3100,Schnitt5!L:P,3,0)</f>
        <v>0</v>
      </c>
      <c r="AF3100" s="166">
        <f>VLOOKUP(L3100,Schnitt6!L:P,3,0)</f>
        <v>0</v>
      </c>
    </row>
    <row r="3101" spans="12:32" x14ac:dyDescent="0.25">
      <c r="L3101" s="264">
        <f>Member!A3101</f>
        <v>0</v>
      </c>
      <c r="S3101" s="166">
        <f>VLOOKUP(L3101,Schnitt1!L:P,2,0)</f>
        <v>0</v>
      </c>
      <c r="T3101" s="166">
        <f>VLOOKUP(L3101,Schnitt2!L:P,2,0)</f>
        <v>0</v>
      </c>
      <c r="U3101" s="166">
        <f>VLOOKUP(L3101,Schnitt3!L:P,2,0)</f>
        <v>0</v>
      </c>
      <c r="V3101" s="166">
        <f>VLOOKUP(L3101,Schnitt4!L:P,2,0)</f>
        <v>0</v>
      </c>
      <c r="W3101" s="166">
        <f>VLOOKUP(L3101,Schnitt5!L:P,2,0)</f>
        <v>0</v>
      </c>
      <c r="X3101" s="166">
        <f>VLOOKUP(L3101,Schnitt6!L:P,2,0)</f>
        <v>0</v>
      </c>
      <c r="AA3101" s="166">
        <f>VLOOKUP(L3101,Schnitt1!L:P,3,0)</f>
        <v>0</v>
      </c>
      <c r="AB3101" s="166">
        <f>VLOOKUP(L3101,Schnitt2!L:P,3,0)</f>
        <v>0</v>
      </c>
      <c r="AC3101" s="166">
        <f>VLOOKUP(L3101,Schnitt3!L:P,3,0)</f>
        <v>0</v>
      </c>
      <c r="AD3101" s="166">
        <f>VLOOKUP(L3101,Schnitt4!L:P,3,0)</f>
        <v>0</v>
      </c>
      <c r="AE3101" s="166">
        <f>VLOOKUP(L3101,Schnitt5!L:P,3,0)</f>
        <v>0</v>
      </c>
      <c r="AF3101" s="166">
        <f>VLOOKUP(L3101,Schnitt6!L:P,3,0)</f>
        <v>0</v>
      </c>
    </row>
    <row r="3102" spans="12:32" x14ac:dyDescent="0.25">
      <c r="L3102" s="264">
        <f>Member!A3102</f>
        <v>0</v>
      </c>
      <c r="S3102" s="166">
        <f>VLOOKUP(L3102,Schnitt1!L:P,2,0)</f>
        <v>0</v>
      </c>
      <c r="T3102" s="166">
        <f>VLOOKUP(L3102,Schnitt2!L:P,2,0)</f>
        <v>0</v>
      </c>
      <c r="U3102" s="166">
        <f>VLOOKUP(L3102,Schnitt3!L:P,2,0)</f>
        <v>0</v>
      </c>
      <c r="V3102" s="166">
        <f>VLOOKUP(L3102,Schnitt4!L:P,2,0)</f>
        <v>0</v>
      </c>
      <c r="W3102" s="166">
        <f>VLOOKUP(L3102,Schnitt5!L:P,2,0)</f>
        <v>0</v>
      </c>
      <c r="X3102" s="166">
        <f>VLOOKUP(L3102,Schnitt6!L:P,2,0)</f>
        <v>0</v>
      </c>
      <c r="AA3102" s="166">
        <f>VLOOKUP(L3102,Schnitt1!L:P,3,0)</f>
        <v>0</v>
      </c>
      <c r="AB3102" s="166">
        <f>VLOOKUP(L3102,Schnitt2!L:P,3,0)</f>
        <v>0</v>
      </c>
      <c r="AC3102" s="166">
        <f>VLOOKUP(L3102,Schnitt3!L:P,3,0)</f>
        <v>0</v>
      </c>
      <c r="AD3102" s="166">
        <f>VLOOKUP(L3102,Schnitt4!L:P,3,0)</f>
        <v>0</v>
      </c>
      <c r="AE3102" s="166">
        <f>VLOOKUP(L3102,Schnitt5!L:P,3,0)</f>
        <v>0</v>
      </c>
      <c r="AF3102" s="166">
        <f>VLOOKUP(L3102,Schnitt6!L:P,3,0)</f>
        <v>0</v>
      </c>
    </row>
    <row r="3103" spans="12:32" x14ac:dyDescent="0.25">
      <c r="L3103" s="264">
        <f>Member!A3103</f>
        <v>0</v>
      </c>
      <c r="S3103" s="166">
        <f>VLOOKUP(L3103,Schnitt1!L:P,2,0)</f>
        <v>0</v>
      </c>
      <c r="T3103" s="166">
        <f>VLOOKUP(L3103,Schnitt2!L:P,2,0)</f>
        <v>0</v>
      </c>
      <c r="U3103" s="166">
        <f>VLOOKUP(L3103,Schnitt3!L:P,2,0)</f>
        <v>0</v>
      </c>
      <c r="V3103" s="166">
        <f>VLOOKUP(L3103,Schnitt4!L:P,2,0)</f>
        <v>0</v>
      </c>
      <c r="W3103" s="166">
        <f>VLOOKUP(L3103,Schnitt5!L:P,2,0)</f>
        <v>0</v>
      </c>
      <c r="X3103" s="166">
        <f>VLOOKUP(L3103,Schnitt6!L:P,2,0)</f>
        <v>0</v>
      </c>
      <c r="AA3103" s="166">
        <f>VLOOKUP(L3103,Schnitt1!L:P,3,0)</f>
        <v>0</v>
      </c>
      <c r="AB3103" s="166">
        <f>VLOOKUP(L3103,Schnitt2!L:P,3,0)</f>
        <v>0</v>
      </c>
      <c r="AC3103" s="166">
        <f>VLOOKUP(L3103,Schnitt3!L:P,3,0)</f>
        <v>0</v>
      </c>
      <c r="AD3103" s="166">
        <f>VLOOKUP(L3103,Schnitt4!L:P,3,0)</f>
        <v>0</v>
      </c>
      <c r="AE3103" s="166">
        <f>VLOOKUP(L3103,Schnitt5!L:P,3,0)</f>
        <v>0</v>
      </c>
      <c r="AF3103" s="166">
        <f>VLOOKUP(L3103,Schnitt6!L:P,3,0)</f>
        <v>0</v>
      </c>
    </row>
    <row r="3104" spans="12:32" x14ac:dyDescent="0.25">
      <c r="L3104" s="264">
        <f>Member!A3104</f>
        <v>0</v>
      </c>
      <c r="S3104" s="166">
        <f>VLOOKUP(L3104,Schnitt1!L:P,2,0)</f>
        <v>0</v>
      </c>
      <c r="T3104" s="166">
        <f>VLOOKUP(L3104,Schnitt2!L:P,2,0)</f>
        <v>0</v>
      </c>
      <c r="U3104" s="166">
        <f>VLOOKUP(L3104,Schnitt3!L:P,2,0)</f>
        <v>0</v>
      </c>
      <c r="V3104" s="166">
        <f>VLOOKUP(L3104,Schnitt4!L:P,2,0)</f>
        <v>0</v>
      </c>
      <c r="W3104" s="166">
        <f>VLOOKUP(L3104,Schnitt5!L:P,2,0)</f>
        <v>0</v>
      </c>
      <c r="X3104" s="166">
        <f>VLOOKUP(L3104,Schnitt6!L:P,2,0)</f>
        <v>0</v>
      </c>
      <c r="AA3104" s="166">
        <f>VLOOKUP(L3104,Schnitt1!L:P,3,0)</f>
        <v>0</v>
      </c>
      <c r="AB3104" s="166">
        <f>VLOOKUP(L3104,Schnitt2!L:P,3,0)</f>
        <v>0</v>
      </c>
      <c r="AC3104" s="166">
        <f>VLOOKUP(L3104,Schnitt3!L:P,3,0)</f>
        <v>0</v>
      </c>
      <c r="AD3104" s="166">
        <f>VLOOKUP(L3104,Schnitt4!L:P,3,0)</f>
        <v>0</v>
      </c>
      <c r="AE3104" s="166">
        <f>VLOOKUP(L3104,Schnitt5!L:P,3,0)</f>
        <v>0</v>
      </c>
      <c r="AF3104" s="166">
        <f>VLOOKUP(L3104,Schnitt6!L:P,3,0)</f>
        <v>0</v>
      </c>
    </row>
    <row r="3105" spans="12:32" x14ac:dyDescent="0.25">
      <c r="L3105" s="264">
        <f>Member!A3105</f>
        <v>0</v>
      </c>
      <c r="S3105" s="166">
        <f>VLOOKUP(L3105,Schnitt1!L:P,2,0)</f>
        <v>0</v>
      </c>
      <c r="T3105" s="166">
        <f>VLOOKUP(L3105,Schnitt2!L:P,2,0)</f>
        <v>0</v>
      </c>
      <c r="U3105" s="166">
        <f>VLOOKUP(L3105,Schnitt3!L:P,2,0)</f>
        <v>0</v>
      </c>
      <c r="V3105" s="166">
        <f>VLOOKUP(L3105,Schnitt4!L:P,2,0)</f>
        <v>0</v>
      </c>
      <c r="W3105" s="166">
        <f>VLOOKUP(L3105,Schnitt5!L:P,2,0)</f>
        <v>0</v>
      </c>
      <c r="X3105" s="166">
        <f>VLOOKUP(L3105,Schnitt6!L:P,2,0)</f>
        <v>0</v>
      </c>
      <c r="AA3105" s="166">
        <f>VLOOKUP(L3105,Schnitt1!L:P,3,0)</f>
        <v>0</v>
      </c>
      <c r="AB3105" s="166">
        <f>VLOOKUP(L3105,Schnitt2!L:P,3,0)</f>
        <v>0</v>
      </c>
      <c r="AC3105" s="166">
        <f>VLOOKUP(L3105,Schnitt3!L:P,3,0)</f>
        <v>0</v>
      </c>
      <c r="AD3105" s="166">
        <f>VLOOKUP(L3105,Schnitt4!L:P,3,0)</f>
        <v>0</v>
      </c>
      <c r="AE3105" s="166">
        <f>VLOOKUP(L3105,Schnitt5!L:P,3,0)</f>
        <v>0</v>
      </c>
      <c r="AF3105" s="166">
        <f>VLOOKUP(L3105,Schnitt6!L:P,3,0)</f>
        <v>0</v>
      </c>
    </row>
    <row r="3106" spans="12:32" x14ac:dyDescent="0.25">
      <c r="L3106" s="264">
        <f>Member!A3106</f>
        <v>0</v>
      </c>
      <c r="S3106" s="166">
        <f>VLOOKUP(L3106,Schnitt1!L:P,2,0)</f>
        <v>0</v>
      </c>
      <c r="T3106" s="166">
        <f>VLOOKUP(L3106,Schnitt2!L:P,2,0)</f>
        <v>0</v>
      </c>
      <c r="U3106" s="166">
        <f>VLOOKUP(L3106,Schnitt3!L:P,2,0)</f>
        <v>0</v>
      </c>
      <c r="V3106" s="166">
        <f>VLOOKUP(L3106,Schnitt4!L:P,2,0)</f>
        <v>0</v>
      </c>
      <c r="W3106" s="166">
        <f>VLOOKUP(L3106,Schnitt5!L:P,2,0)</f>
        <v>0</v>
      </c>
      <c r="X3106" s="166">
        <f>VLOOKUP(L3106,Schnitt6!L:P,2,0)</f>
        <v>0</v>
      </c>
      <c r="AA3106" s="166">
        <f>VLOOKUP(L3106,Schnitt1!L:P,3,0)</f>
        <v>0</v>
      </c>
      <c r="AB3106" s="166">
        <f>VLOOKUP(L3106,Schnitt2!L:P,3,0)</f>
        <v>0</v>
      </c>
      <c r="AC3106" s="166">
        <f>VLOOKUP(L3106,Schnitt3!L:P,3,0)</f>
        <v>0</v>
      </c>
      <c r="AD3106" s="166">
        <f>VLOOKUP(L3106,Schnitt4!L:P,3,0)</f>
        <v>0</v>
      </c>
      <c r="AE3106" s="166">
        <f>VLOOKUP(L3106,Schnitt5!L:P,3,0)</f>
        <v>0</v>
      </c>
      <c r="AF3106" s="166">
        <f>VLOOKUP(L3106,Schnitt6!L:P,3,0)</f>
        <v>0</v>
      </c>
    </row>
    <row r="3107" spans="12:32" x14ac:dyDescent="0.25">
      <c r="L3107" s="264">
        <f>Member!A3107</f>
        <v>0</v>
      </c>
      <c r="S3107" s="166">
        <f>VLOOKUP(L3107,Schnitt1!L:P,2,0)</f>
        <v>0</v>
      </c>
      <c r="T3107" s="166">
        <f>VLOOKUP(L3107,Schnitt2!L:P,2,0)</f>
        <v>0</v>
      </c>
      <c r="U3107" s="166">
        <f>VLOOKUP(L3107,Schnitt3!L:P,2,0)</f>
        <v>0</v>
      </c>
      <c r="V3107" s="166">
        <f>VLOOKUP(L3107,Schnitt4!L:P,2,0)</f>
        <v>0</v>
      </c>
      <c r="W3107" s="166">
        <f>VLOOKUP(L3107,Schnitt5!L:P,2,0)</f>
        <v>0</v>
      </c>
      <c r="X3107" s="166">
        <f>VLOOKUP(L3107,Schnitt6!L:P,2,0)</f>
        <v>0</v>
      </c>
      <c r="AA3107" s="166">
        <f>VLOOKUP(L3107,Schnitt1!L:P,3,0)</f>
        <v>0</v>
      </c>
      <c r="AB3107" s="166">
        <f>VLOOKUP(L3107,Schnitt2!L:P,3,0)</f>
        <v>0</v>
      </c>
      <c r="AC3107" s="166">
        <f>VLOOKUP(L3107,Schnitt3!L:P,3,0)</f>
        <v>0</v>
      </c>
      <c r="AD3107" s="166">
        <f>VLOOKUP(L3107,Schnitt4!L:P,3,0)</f>
        <v>0</v>
      </c>
      <c r="AE3107" s="166">
        <f>VLOOKUP(L3107,Schnitt5!L:P,3,0)</f>
        <v>0</v>
      </c>
      <c r="AF3107" s="166">
        <f>VLOOKUP(L3107,Schnitt6!L:P,3,0)</f>
        <v>0</v>
      </c>
    </row>
    <row r="3108" spans="12:32" x14ac:dyDescent="0.25">
      <c r="L3108" s="264">
        <f>Member!A3108</f>
        <v>0</v>
      </c>
      <c r="S3108" s="166">
        <f>VLOOKUP(L3108,Schnitt1!L:P,2,0)</f>
        <v>0</v>
      </c>
      <c r="T3108" s="166">
        <f>VLOOKUP(L3108,Schnitt2!L:P,2,0)</f>
        <v>0</v>
      </c>
      <c r="U3108" s="166">
        <f>VLOOKUP(L3108,Schnitt3!L:P,2,0)</f>
        <v>0</v>
      </c>
      <c r="V3108" s="166">
        <f>VLOOKUP(L3108,Schnitt4!L:P,2,0)</f>
        <v>0</v>
      </c>
      <c r="W3108" s="166">
        <f>VLOOKUP(L3108,Schnitt5!L:P,2,0)</f>
        <v>0</v>
      </c>
      <c r="X3108" s="166">
        <f>VLOOKUP(L3108,Schnitt6!L:P,2,0)</f>
        <v>0</v>
      </c>
      <c r="AA3108" s="166">
        <f>VLOOKUP(L3108,Schnitt1!L:P,3,0)</f>
        <v>0</v>
      </c>
      <c r="AB3108" s="166">
        <f>VLOOKUP(L3108,Schnitt2!L:P,3,0)</f>
        <v>0</v>
      </c>
      <c r="AC3108" s="166">
        <f>VLOOKUP(L3108,Schnitt3!L:P,3,0)</f>
        <v>0</v>
      </c>
      <c r="AD3108" s="166">
        <f>VLOOKUP(L3108,Schnitt4!L:P,3,0)</f>
        <v>0</v>
      </c>
      <c r="AE3108" s="166">
        <f>VLOOKUP(L3108,Schnitt5!L:P,3,0)</f>
        <v>0</v>
      </c>
      <c r="AF3108" s="166">
        <f>VLOOKUP(L3108,Schnitt6!L:P,3,0)</f>
        <v>0</v>
      </c>
    </row>
    <row r="3109" spans="12:32" x14ac:dyDescent="0.25">
      <c r="L3109" s="264">
        <f>Member!A3109</f>
        <v>0</v>
      </c>
      <c r="S3109" s="166">
        <f>VLOOKUP(L3109,Schnitt1!L:P,2,0)</f>
        <v>0</v>
      </c>
      <c r="T3109" s="166">
        <f>VLOOKUP(L3109,Schnitt2!L:P,2,0)</f>
        <v>0</v>
      </c>
      <c r="U3109" s="166">
        <f>VLOOKUP(L3109,Schnitt3!L:P,2,0)</f>
        <v>0</v>
      </c>
      <c r="V3109" s="166">
        <f>VLOOKUP(L3109,Schnitt4!L:P,2,0)</f>
        <v>0</v>
      </c>
      <c r="W3109" s="166">
        <f>VLOOKUP(L3109,Schnitt5!L:P,2,0)</f>
        <v>0</v>
      </c>
      <c r="X3109" s="166">
        <f>VLOOKUP(L3109,Schnitt6!L:P,2,0)</f>
        <v>0</v>
      </c>
      <c r="AA3109" s="166">
        <f>VLOOKUP(L3109,Schnitt1!L:P,3,0)</f>
        <v>0</v>
      </c>
      <c r="AB3109" s="166">
        <f>VLOOKUP(L3109,Schnitt2!L:P,3,0)</f>
        <v>0</v>
      </c>
      <c r="AC3109" s="166">
        <f>VLOOKUP(L3109,Schnitt3!L:P,3,0)</f>
        <v>0</v>
      </c>
      <c r="AD3109" s="166">
        <f>VLOOKUP(L3109,Schnitt4!L:P,3,0)</f>
        <v>0</v>
      </c>
      <c r="AE3109" s="166">
        <f>VLOOKUP(L3109,Schnitt5!L:P,3,0)</f>
        <v>0</v>
      </c>
      <c r="AF3109" s="166">
        <f>VLOOKUP(L3109,Schnitt6!L:P,3,0)</f>
        <v>0</v>
      </c>
    </row>
    <row r="3110" spans="12:32" x14ac:dyDescent="0.25">
      <c r="L3110" s="264">
        <f>Member!A3110</f>
        <v>0</v>
      </c>
      <c r="S3110" s="166">
        <f>VLOOKUP(L3110,Schnitt1!L:P,2,0)</f>
        <v>0</v>
      </c>
      <c r="T3110" s="166">
        <f>VLOOKUP(L3110,Schnitt2!L:P,2,0)</f>
        <v>0</v>
      </c>
      <c r="U3110" s="166">
        <f>VLOOKUP(L3110,Schnitt3!L:P,2,0)</f>
        <v>0</v>
      </c>
      <c r="V3110" s="166">
        <f>VLOOKUP(L3110,Schnitt4!L:P,2,0)</f>
        <v>0</v>
      </c>
      <c r="W3110" s="166">
        <f>VLOOKUP(L3110,Schnitt5!L:P,2,0)</f>
        <v>0</v>
      </c>
      <c r="X3110" s="166">
        <f>VLOOKUP(L3110,Schnitt6!L:P,2,0)</f>
        <v>0</v>
      </c>
      <c r="AA3110" s="166">
        <f>VLOOKUP(L3110,Schnitt1!L:P,3,0)</f>
        <v>0</v>
      </c>
      <c r="AB3110" s="166">
        <f>VLOOKUP(L3110,Schnitt2!L:P,3,0)</f>
        <v>0</v>
      </c>
      <c r="AC3110" s="166">
        <f>VLOOKUP(L3110,Schnitt3!L:P,3,0)</f>
        <v>0</v>
      </c>
      <c r="AD3110" s="166">
        <f>VLOOKUP(L3110,Schnitt4!L:P,3,0)</f>
        <v>0</v>
      </c>
      <c r="AE3110" s="166">
        <f>VLOOKUP(L3110,Schnitt5!L:P,3,0)</f>
        <v>0</v>
      </c>
      <c r="AF3110" s="166">
        <f>VLOOKUP(L3110,Schnitt6!L:P,3,0)</f>
        <v>0</v>
      </c>
    </row>
    <row r="3111" spans="12:32" x14ac:dyDescent="0.25">
      <c r="L3111" s="264">
        <f>Member!A3111</f>
        <v>0</v>
      </c>
      <c r="S3111" s="166">
        <f>VLOOKUP(L3111,Schnitt1!L:P,2,0)</f>
        <v>0</v>
      </c>
      <c r="T3111" s="166">
        <f>VLOOKUP(L3111,Schnitt2!L:P,2,0)</f>
        <v>0</v>
      </c>
      <c r="U3111" s="166">
        <f>VLOOKUP(L3111,Schnitt3!L:P,2,0)</f>
        <v>0</v>
      </c>
      <c r="V3111" s="166">
        <f>VLOOKUP(L3111,Schnitt4!L:P,2,0)</f>
        <v>0</v>
      </c>
      <c r="W3111" s="166">
        <f>VLOOKUP(L3111,Schnitt5!L:P,2,0)</f>
        <v>0</v>
      </c>
      <c r="X3111" s="166">
        <f>VLOOKUP(L3111,Schnitt6!L:P,2,0)</f>
        <v>0</v>
      </c>
      <c r="AA3111" s="166">
        <f>VLOOKUP(L3111,Schnitt1!L:P,3,0)</f>
        <v>0</v>
      </c>
      <c r="AB3111" s="166">
        <f>VLOOKUP(L3111,Schnitt2!L:P,3,0)</f>
        <v>0</v>
      </c>
      <c r="AC3111" s="166">
        <f>VLOOKUP(L3111,Schnitt3!L:P,3,0)</f>
        <v>0</v>
      </c>
      <c r="AD3111" s="166">
        <f>VLOOKUP(L3111,Schnitt4!L:P,3,0)</f>
        <v>0</v>
      </c>
      <c r="AE3111" s="166">
        <f>VLOOKUP(L3111,Schnitt5!L:P,3,0)</f>
        <v>0</v>
      </c>
      <c r="AF3111" s="166">
        <f>VLOOKUP(L3111,Schnitt6!L:P,3,0)</f>
        <v>0</v>
      </c>
    </row>
    <row r="3112" spans="12:32" x14ac:dyDescent="0.25">
      <c r="L3112" s="264">
        <f>Member!A3112</f>
        <v>0</v>
      </c>
      <c r="S3112" s="166">
        <f>VLOOKUP(L3112,Schnitt1!L:P,2,0)</f>
        <v>0</v>
      </c>
      <c r="T3112" s="166">
        <f>VLOOKUP(L3112,Schnitt2!L:P,2,0)</f>
        <v>0</v>
      </c>
      <c r="U3112" s="166">
        <f>VLOOKUP(L3112,Schnitt3!L:P,2,0)</f>
        <v>0</v>
      </c>
      <c r="V3112" s="166">
        <f>VLOOKUP(L3112,Schnitt4!L:P,2,0)</f>
        <v>0</v>
      </c>
      <c r="W3112" s="166">
        <f>VLOOKUP(L3112,Schnitt5!L:P,2,0)</f>
        <v>0</v>
      </c>
      <c r="X3112" s="166">
        <f>VLOOKUP(L3112,Schnitt6!L:P,2,0)</f>
        <v>0</v>
      </c>
      <c r="AA3112" s="166">
        <f>VLOOKUP(L3112,Schnitt1!L:P,3,0)</f>
        <v>0</v>
      </c>
      <c r="AB3112" s="166">
        <f>VLOOKUP(L3112,Schnitt2!L:P,3,0)</f>
        <v>0</v>
      </c>
      <c r="AC3112" s="166">
        <f>VLOOKUP(L3112,Schnitt3!L:P,3,0)</f>
        <v>0</v>
      </c>
      <c r="AD3112" s="166">
        <f>VLOOKUP(L3112,Schnitt4!L:P,3,0)</f>
        <v>0</v>
      </c>
      <c r="AE3112" s="166">
        <f>VLOOKUP(L3112,Schnitt5!L:P,3,0)</f>
        <v>0</v>
      </c>
      <c r="AF3112" s="166">
        <f>VLOOKUP(L3112,Schnitt6!L:P,3,0)</f>
        <v>0</v>
      </c>
    </row>
    <row r="3113" spans="12:32" x14ac:dyDescent="0.25">
      <c r="L3113" s="264">
        <f>Member!A3113</f>
        <v>0</v>
      </c>
      <c r="S3113" s="166">
        <f>VLOOKUP(L3113,Schnitt1!L:P,2,0)</f>
        <v>0</v>
      </c>
      <c r="T3113" s="166">
        <f>VLOOKUP(L3113,Schnitt2!L:P,2,0)</f>
        <v>0</v>
      </c>
      <c r="U3113" s="166">
        <f>VLOOKUP(L3113,Schnitt3!L:P,2,0)</f>
        <v>0</v>
      </c>
      <c r="V3113" s="166">
        <f>VLOOKUP(L3113,Schnitt4!L:P,2,0)</f>
        <v>0</v>
      </c>
      <c r="W3113" s="166">
        <f>VLOOKUP(L3113,Schnitt5!L:P,2,0)</f>
        <v>0</v>
      </c>
      <c r="X3113" s="166">
        <f>VLOOKUP(L3113,Schnitt6!L:P,2,0)</f>
        <v>0</v>
      </c>
      <c r="AA3113" s="166">
        <f>VLOOKUP(L3113,Schnitt1!L:P,3,0)</f>
        <v>0</v>
      </c>
      <c r="AB3113" s="166">
        <f>VLOOKUP(L3113,Schnitt2!L:P,3,0)</f>
        <v>0</v>
      </c>
      <c r="AC3113" s="166">
        <f>VLOOKUP(L3113,Schnitt3!L:P,3,0)</f>
        <v>0</v>
      </c>
      <c r="AD3113" s="166">
        <f>VLOOKUP(L3113,Schnitt4!L:P,3,0)</f>
        <v>0</v>
      </c>
      <c r="AE3113" s="166">
        <f>VLOOKUP(L3113,Schnitt5!L:P,3,0)</f>
        <v>0</v>
      </c>
      <c r="AF3113" s="166">
        <f>VLOOKUP(L3113,Schnitt6!L:P,3,0)</f>
        <v>0</v>
      </c>
    </row>
    <row r="3114" spans="12:32" x14ac:dyDescent="0.25">
      <c r="L3114" s="264">
        <f>Member!A3114</f>
        <v>0</v>
      </c>
      <c r="S3114" s="166">
        <f>VLOOKUP(L3114,Schnitt1!L:P,2,0)</f>
        <v>0</v>
      </c>
      <c r="T3114" s="166">
        <f>VLOOKUP(L3114,Schnitt2!L:P,2,0)</f>
        <v>0</v>
      </c>
      <c r="U3114" s="166">
        <f>VLOOKUP(L3114,Schnitt3!L:P,2,0)</f>
        <v>0</v>
      </c>
      <c r="V3114" s="166">
        <f>VLOOKUP(L3114,Schnitt4!L:P,2,0)</f>
        <v>0</v>
      </c>
      <c r="W3114" s="166">
        <f>VLOOKUP(L3114,Schnitt5!L:P,2,0)</f>
        <v>0</v>
      </c>
      <c r="X3114" s="166">
        <f>VLOOKUP(L3114,Schnitt6!L:P,2,0)</f>
        <v>0</v>
      </c>
      <c r="AA3114" s="166">
        <f>VLOOKUP(L3114,Schnitt1!L:P,3,0)</f>
        <v>0</v>
      </c>
      <c r="AB3114" s="166">
        <f>VLOOKUP(L3114,Schnitt2!L:P,3,0)</f>
        <v>0</v>
      </c>
      <c r="AC3114" s="166">
        <f>VLOOKUP(L3114,Schnitt3!L:P,3,0)</f>
        <v>0</v>
      </c>
      <c r="AD3114" s="166">
        <f>VLOOKUP(L3114,Schnitt4!L:P,3,0)</f>
        <v>0</v>
      </c>
      <c r="AE3114" s="166">
        <f>VLOOKUP(L3114,Schnitt5!L:P,3,0)</f>
        <v>0</v>
      </c>
      <c r="AF3114" s="166">
        <f>VLOOKUP(L3114,Schnitt6!L:P,3,0)</f>
        <v>0</v>
      </c>
    </row>
    <row r="3115" spans="12:32" x14ac:dyDescent="0.25">
      <c r="L3115" s="264">
        <f>Member!A3115</f>
        <v>0</v>
      </c>
      <c r="S3115" s="166">
        <f>VLOOKUP(L3115,Schnitt1!L:P,2,0)</f>
        <v>0</v>
      </c>
      <c r="T3115" s="166">
        <f>VLOOKUP(L3115,Schnitt2!L:P,2,0)</f>
        <v>0</v>
      </c>
      <c r="U3115" s="166">
        <f>VLOOKUP(L3115,Schnitt3!L:P,2,0)</f>
        <v>0</v>
      </c>
      <c r="V3115" s="166">
        <f>VLOOKUP(L3115,Schnitt4!L:P,2,0)</f>
        <v>0</v>
      </c>
      <c r="W3115" s="166">
        <f>VLOOKUP(L3115,Schnitt5!L:P,2,0)</f>
        <v>0</v>
      </c>
      <c r="X3115" s="166">
        <f>VLOOKUP(L3115,Schnitt6!L:P,2,0)</f>
        <v>0</v>
      </c>
      <c r="AA3115" s="166">
        <f>VLOOKUP(L3115,Schnitt1!L:P,3,0)</f>
        <v>0</v>
      </c>
      <c r="AB3115" s="166">
        <f>VLOOKUP(L3115,Schnitt2!L:P,3,0)</f>
        <v>0</v>
      </c>
      <c r="AC3115" s="166">
        <f>VLOOKUP(L3115,Schnitt3!L:P,3,0)</f>
        <v>0</v>
      </c>
      <c r="AD3115" s="166">
        <f>VLOOKUP(L3115,Schnitt4!L:P,3,0)</f>
        <v>0</v>
      </c>
      <c r="AE3115" s="166">
        <f>VLOOKUP(L3115,Schnitt5!L:P,3,0)</f>
        <v>0</v>
      </c>
      <c r="AF3115" s="166">
        <f>VLOOKUP(L3115,Schnitt6!L:P,3,0)</f>
        <v>0</v>
      </c>
    </row>
    <row r="3116" spans="12:32" x14ac:dyDescent="0.25">
      <c r="L3116" s="264">
        <f>Member!A3116</f>
        <v>0</v>
      </c>
      <c r="S3116" s="166">
        <f>VLOOKUP(L3116,Schnitt1!L:P,2,0)</f>
        <v>0</v>
      </c>
      <c r="T3116" s="166">
        <f>VLOOKUP(L3116,Schnitt2!L:P,2,0)</f>
        <v>0</v>
      </c>
      <c r="U3116" s="166">
        <f>VLOOKUP(L3116,Schnitt3!L:P,2,0)</f>
        <v>0</v>
      </c>
      <c r="V3116" s="166">
        <f>VLOOKUP(L3116,Schnitt4!L:P,2,0)</f>
        <v>0</v>
      </c>
      <c r="W3116" s="166">
        <f>VLOOKUP(L3116,Schnitt5!L:P,2,0)</f>
        <v>0</v>
      </c>
      <c r="X3116" s="166">
        <f>VLOOKUP(L3116,Schnitt6!L:P,2,0)</f>
        <v>0</v>
      </c>
      <c r="AA3116" s="166">
        <f>VLOOKUP(L3116,Schnitt1!L:P,3,0)</f>
        <v>0</v>
      </c>
      <c r="AB3116" s="166">
        <f>VLOOKUP(L3116,Schnitt2!L:P,3,0)</f>
        <v>0</v>
      </c>
      <c r="AC3116" s="166">
        <f>VLOOKUP(L3116,Schnitt3!L:P,3,0)</f>
        <v>0</v>
      </c>
      <c r="AD3116" s="166">
        <f>VLOOKUP(L3116,Schnitt4!L:P,3,0)</f>
        <v>0</v>
      </c>
      <c r="AE3116" s="166">
        <f>VLOOKUP(L3116,Schnitt5!L:P,3,0)</f>
        <v>0</v>
      </c>
      <c r="AF3116" s="166">
        <f>VLOOKUP(L3116,Schnitt6!L:P,3,0)</f>
        <v>0</v>
      </c>
    </row>
    <row r="3117" spans="12:32" x14ac:dyDescent="0.25">
      <c r="L3117" s="264">
        <f>Member!A3117</f>
        <v>0</v>
      </c>
      <c r="S3117" s="166">
        <f>VLOOKUP(L3117,Schnitt1!L:P,2,0)</f>
        <v>0</v>
      </c>
      <c r="T3117" s="166">
        <f>VLOOKUP(L3117,Schnitt2!L:P,2,0)</f>
        <v>0</v>
      </c>
      <c r="U3117" s="166">
        <f>VLOOKUP(L3117,Schnitt3!L:P,2,0)</f>
        <v>0</v>
      </c>
      <c r="V3117" s="166">
        <f>VLOOKUP(L3117,Schnitt4!L:P,2,0)</f>
        <v>0</v>
      </c>
      <c r="W3117" s="166">
        <f>VLOOKUP(L3117,Schnitt5!L:P,2,0)</f>
        <v>0</v>
      </c>
      <c r="X3117" s="166">
        <f>VLOOKUP(L3117,Schnitt6!L:P,2,0)</f>
        <v>0</v>
      </c>
      <c r="AA3117" s="166">
        <f>VLOOKUP(L3117,Schnitt1!L:P,3,0)</f>
        <v>0</v>
      </c>
      <c r="AB3117" s="166">
        <f>VLOOKUP(L3117,Schnitt2!L:P,3,0)</f>
        <v>0</v>
      </c>
      <c r="AC3117" s="166">
        <f>VLOOKUP(L3117,Schnitt3!L:P,3,0)</f>
        <v>0</v>
      </c>
      <c r="AD3117" s="166">
        <f>VLOOKUP(L3117,Schnitt4!L:P,3,0)</f>
        <v>0</v>
      </c>
      <c r="AE3117" s="166">
        <f>VLOOKUP(L3117,Schnitt5!L:P,3,0)</f>
        <v>0</v>
      </c>
      <c r="AF3117" s="166">
        <f>VLOOKUP(L3117,Schnitt6!L:P,3,0)</f>
        <v>0</v>
      </c>
    </row>
    <row r="3118" spans="12:32" x14ac:dyDescent="0.25">
      <c r="L3118" s="264">
        <f>Member!A3118</f>
        <v>0</v>
      </c>
      <c r="S3118" s="166">
        <f>VLOOKUP(L3118,Schnitt1!L:P,2,0)</f>
        <v>0</v>
      </c>
      <c r="T3118" s="166">
        <f>VLOOKUP(L3118,Schnitt2!L:P,2,0)</f>
        <v>0</v>
      </c>
      <c r="U3118" s="166">
        <f>VLOOKUP(L3118,Schnitt3!L:P,2,0)</f>
        <v>0</v>
      </c>
      <c r="V3118" s="166">
        <f>VLOOKUP(L3118,Schnitt4!L:P,2,0)</f>
        <v>0</v>
      </c>
      <c r="W3118" s="166">
        <f>VLOOKUP(L3118,Schnitt5!L:P,2,0)</f>
        <v>0</v>
      </c>
      <c r="X3118" s="166">
        <f>VLOOKUP(L3118,Schnitt6!L:P,2,0)</f>
        <v>0</v>
      </c>
      <c r="AA3118" s="166">
        <f>VLOOKUP(L3118,Schnitt1!L:P,3,0)</f>
        <v>0</v>
      </c>
      <c r="AB3118" s="166">
        <f>VLOOKUP(L3118,Schnitt2!L:P,3,0)</f>
        <v>0</v>
      </c>
      <c r="AC3118" s="166">
        <f>VLOOKUP(L3118,Schnitt3!L:P,3,0)</f>
        <v>0</v>
      </c>
      <c r="AD3118" s="166">
        <f>VLOOKUP(L3118,Schnitt4!L:P,3,0)</f>
        <v>0</v>
      </c>
      <c r="AE3118" s="166">
        <f>VLOOKUP(L3118,Schnitt5!L:P,3,0)</f>
        <v>0</v>
      </c>
      <c r="AF3118" s="166">
        <f>VLOOKUP(L3118,Schnitt6!L:P,3,0)</f>
        <v>0</v>
      </c>
    </row>
    <row r="3119" spans="12:32" x14ac:dyDescent="0.25">
      <c r="L3119" s="264">
        <f>Member!A3119</f>
        <v>0</v>
      </c>
      <c r="S3119" s="166">
        <f>VLOOKUP(L3119,Schnitt1!L:P,2,0)</f>
        <v>0</v>
      </c>
      <c r="T3119" s="166">
        <f>VLOOKUP(L3119,Schnitt2!L:P,2,0)</f>
        <v>0</v>
      </c>
      <c r="U3119" s="166">
        <f>VLOOKUP(L3119,Schnitt3!L:P,2,0)</f>
        <v>0</v>
      </c>
      <c r="V3119" s="166">
        <f>VLOOKUP(L3119,Schnitt4!L:P,2,0)</f>
        <v>0</v>
      </c>
      <c r="W3119" s="166">
        <f>VLOOKUP(L3119,Schnitt5!L:P,2,0)</f>
        <v>0</v>
      </c>
      <c r="X3119" s="166">
        <f>VLOOKUP(L3119,Schnitt6!L:P,2,0)</f>
        <v>0</v>
      </c>
      <c r="AA3119" s="166">
        <f>VLOOKUP(L3119,Schnitt1!L:P,3,0)</f>
        <v>0</v>
      </c>
      <c r="AB3119" s="166">
        <f>VLOOKUP(L3119,Schnitt2!L:P,3,0)</f>
        <v>0</v>
      </c>
      <c r="AC3119" s="166">
        <f>VLOOKUP(L3119,Schnitt3!L:P,3,0)</f>
        <v>0</v>
      </c>
      <c r="AD3119" s="166">
        <f>VLOOKUP(L3119,Schnitt4!L:P,3,0)</f>
        <v>0</v>
      </c>
      <c r="AE3119" s="166">
        <f>VLOOKUP(L3119,Schnitt5!L:P,3,0)</f>
        <v>0</v>
      </c>
      <c r="AF3119" s="166">
        <f>VLOOKUP(L3119,Schnitt6!L:P,3,0)</f>
        <v>0</v>
      </c>
    </row>
    <row r="3120" spans="12:32" x14ac:dyDescent="0.25">
      <c r="L3120" s="264">
        <f>Member!A3120</f>
        <v>0</v>
      </c>
      <c r="S3120" s="166">
        <f>VLOOKUP(L3120,Schnitt1!L:P,2,0)</f>
        <v>0</v>
      </c>
      <c r="T3120" s="166">
        <f>VLOOKUP(L3120,Schnitt2!L:P,2,0)</f>
        <v>0</v>
      </c>
      <c r="U3120" s="166">
        <f>VLOOKUP(L3120,Schnitt3!L:P,2,0)</f>
        <v>0</v>
      </c>
      <c r="V3120" s="166">
        <f>VLOOKUP(L3120,Schnitt4!L:P,2,0)</f>
        <v>0</v>
      </c>
      <c r="W3120" s="166">
        <f>VLOOKUP(L3120,Schnitt5!L:P,2,0)</f>
        <v>0</v>
      </c>
      <c r="X3120" s="166">
        <f>VLOOKUP(L3120,Schnitt6!L:P,2,0)</f>
        <v>0</v>
      </c>
      <c r="AA3120" s="166">
        <f>VLOOKUP(L3120,Schnitt1!L:P,3,0)</f>
        <v>0</v>
      </c>
      <c r="AB3120" s="166">
        <f>VLOOKUP(L3120,Schnitt2!L:P,3,0)</f>
        <v>0</v>
      </c>
      <c r="AC3120" s="166">
        <f>VLOOKUP(L3120,Schnitt3!L:P,3,0)</f>
        <v>0</v>
      </c>
      <c r="AD3120" s="166">
        <f>VLOOKUP(L3120,Schnitt4!L:P,3,0)</f>
        <v>0</v>
      </c>
      <c r="AE3120" s="166">
        <f>VLOOKUP(L3120,Schnitt5!L:P,3,0)</f>
        <v>0</v>
      </c>
      <c r="AF3120" s="166">
        <f>VLOOKUP(L3120,Schnitt6!L:P,3,0)</f>
        <v>0</v>
      </c>
    </row>
    <row r="3121" spans="12:32" x14ac:dyDescent="0.25">
      <c r="L3121" s="264">
        <f>Member!A3121</f>
        <v>0</v>
      </c>
      <c r="S3121" s="166">
        <f>VLOOKUP(L3121,Schnitt1!L:P,2,0)</f>
        <v>0</v>
      </c>
      <c r="T3121" s="166">
        <f>VLOOKUP(L3121,Schnitt2!L:P,2,0)</f>
        <v>0</v>
      </c>
      <c r="U3121" s="166">
        <f>VLOOKUP(L3121,Schnitt3!L:P,2,0)</f>
        <v>0</v>
      </c>
      <c r="V3121" s="166">
        <f>VLOOKUP(L3121,Schnitt4!L:P,2,0)</f>
        <v>0</v>
      </c>
      <c r="W3121" s="166">
        <f>VLOOKUP(L3121,Schnitt5!L:P,2,0)</f>
        <v>0</v>
      </c>
      <c r="X3121" s="166">
        <f>VLOOKUP(L3121,Schnitt6!L:P,2,0)</f>
        <v>0</v>
      </c>
      <c r="AA3121" s="166">
        <f>VLOOKUP(L3121,Schnitt1!L:P,3,0)</f>
        <v>0</v>
      </c>
      <c r="AB3121" s="166">
        <f>VLOOKUP(L3121,Schnitt2!L:P,3,0)</f>
        <v>0</v>
      </c>
      <c r="AC3121" s="166">
        <f>VLOOKUP(L3121,Schnitt3!L:P,3,0)</f>
        <v>0</v>
      </c>
      <c r="AD3121" s="166">
        <f>VLOOKUP(L3121,Schnitt4!L:P,3,0)</f>
        <v>0</v>
      </c>
      <c r="AE3121" s="166">
        <f>VLOOKUP(L3121,Schnitt5!L:P,3,0)</f>
        <v>0</v>
      </c>
      <c r="AF3121" s="166">
        <f>VLOOKUP(L3121,Schnitt6!L:P,3,0)</f>
        <v>0</v>
      </c>
    </row>
    <row r="3122" spans="12:32" x14ac:dyDescent="0.25">
      <c r="L3122" s="264">
        <f>Member!A3122</f>
        <v>0</v>
      </c>
      <c r="S3122" s="166">
        <f>VLOOKUP(L3122,Schnitt1!L:P,2,0)</f>
        <v>0</v>
      </c>
      <c r="T3122" s="166">
        <f>VLOOKUP(L3122,Schnitt2!L:P,2,0)</f>
        <v>0</v>
      </c>
      <c r="U3122" s="166">
        <f>VLOOKUP(L3122,Schnitt3!L:P,2,0)</f>
        <v>0</v>
      </c>
      <c r="V3122" s="166">
        <f>VLOOKUP(L3122,Schnitt4!L:P,2,0)</f>
        <v>0</v>
      </c>
      <c r="W3122" s="166">
        <f>VLOOKUP(L3122,Schnitt5!L:P,2,0)</f>
        <v>0</v>
      </c>
      <c r="X3122" s="166">
        <f>VLOOKUP(L3122,Schnitt6!L:P,2,0)</f>
        <v>0</v>
      </c>
      <c r="AA3122" s="166">
        <f>VLOOKUP(L3122,Schnitt1!L:P,3,0)</f>
        <v>0</v>
      </c>
      <c r="AB3122" s="166">
        <f>VLOOKUP(L3122,Schnitt2!L:P,3,0)</f>
        <v>0</v>
      </c>
      <c r="AC3122" s="166">
        <f>VLOOKUP(L3122,Schnitt3!L:P,3,0)</f>
        <v>0</v>
      </c>
      <c r="AD3122" s="166">
        <f>VLOOKUP(L3122,Schnitt4!L:P,3,0)</f>
        <v>0</v>
      </c>
      <c r="AE3122" s="166">
        <f>VLOOKUP(L3122,Schnitt5!L:P,3,0)</f>
        <v>0</v>
      </c>
      <c r="AF3122" s="166">
        <f>VLOOKUP(L3122,Schnitt6!L:P,3,0)</f>
        <v>0</v>
      </c>
    </row>
    <row r="3123" spans="12:32" x14ac:dyDescent="0.25">
      <c r="L3123" s="264">
        <f>Member!A3123</f>
        <v>0</v>
      </c>
      <c r="S3123" s="166">
        <f>VLOOKUP(L3123,Schnitt1!L:P,2,0)</f>
        <v>0</v>
      </c>
      <c r="T3123" s="166">
        <f>VLOOKUP(L3123,Schnitt2!L:P,2,0)</f>
        <v>0</v>
      </c>
      <c r="U3123" s="166">
        <f>VLOOKUP(L3123,Schnitt3!L:P,2,0)</f>
        <v>0</v>
      </c>
      <c r="V3123" s="166">
        <f>VLOOKUP(L3123,Schnitt4!L:P,2,0)</f>
        <v>0</v>
      </c>
      <c r="W3123" s="166">
        <f>VLOOKUP(L3123,Schnitt5!L:P,2,0)</f>
        <v>0</v>
      </c>
      <c r="X3123" s="166">
        <f>VLOOKUP(L3123,Schnitt6!L:P,2,0)</f>
        <v>0</v>
      </c>
      <c r="AA3123" s="166">
        <f>VLOOKUP(L3123,Schnitt1!L:P,3,0)</f>
        <v>0</v>
      </c>
      <c r="AB3123" s="166">
        <f>VLOOKUP(L3123,Schnitt2!L:P,3,0)</f>
        <v>0</v>
      </c>
      <c r="AC3123" s="166">
        <f>VLOOKUP(L3123,Schnitt3!L:P,3,0)</f>
        <v>0</v>
      </c>
      <c r="AD3123" s="166">
        <f>VLOOKUP(L3123,Schnitt4!L:P,3,0)</f>
        <v>0</v>
      </c>
      <c r="AE3123" s="166">
        <f>VLOOKUP(L3123,Schnitt5!L:P,3,0)</f>
        <v>0</v>
      </c>
      <c r="AF3123" s="166">
        <f>VLOOKUP(L3123,Schnitt6!L:P,3,0)</f>
        <v>0</v>
      </c>
    </row>
    <row r="3124" spans="12:32" x14ac:dyDescent="0.25">
      <c r="L3124" s="264">
        <f>Member!A3124</f>
        <v>0</v>
      </c>
      <c r="S3124" s="166">
        <f>VLOOKUP(L3124,Schnitt1!L:P,2,0)</f>
        <v>0</v>
      </c>
      <c r="T3124" s="166">
        <f>VLOOKUP(L3124,Schnitt2!L:P,2,0)</f>
        <v>0</v>
      </c>
      <c r="U3124" s="166">
        <f>VLOOKUP(L3124,Schnitt3!L:P,2,0)</f>
        <v>0</v>
      </c>
      <c r="V3124" s="166">
        <f>VLOOKUP(L3124,Schnitt4!L:P,2,0)</f>
        <v>0</v>
      </c>
      <c r="W3124" s="166">
        <f>VLOOKUP(L3124,Schnitt5!L:P,2,0)</f>
        <v>0</v>
      </c>
      <c r="X3124" s="166">
        <f>VLOOKUP(L3124,Schnitt6!L:P,2,0)</f>
        <v>0</v>
      </c>
      <c r="AA3124" s="166">
        <f>VLOOKUP(L3124,Schnitt1!L:P,3,0)</f>
        <v>0</v>
      </c>
      <c r="AB3124" s="166">
        <f>VLOOKUP(L3124,Schnitt2!L:P,3,0)</f>
        <v>0</v>
      </c>
      <c r="AC3124" s="166">
        <f>VLOOKUP(L3124,Schnitt3!L:P,3,0)</f>
        <v>0</v>
      </c>
      <c r="AD3124" s="166">
        <f>VLOOKUP(L3124,Schnitt4!L:P,3,0)</f>
        <v>0</v>
      </c>
      <c r="AE3124" s="166">
        <f>VLOOKUP(L3124,Schnitt5!L:P,3,0)</f>
        <v>0</v>
      </c>
      <c r="AF3124" s="166">
        <f>VLOOKUP(L3124,Schnitt6!L:P,3,0)</f>
        <v>0</v>
      </c>
    </row>
    <row r="3125" spans="12:32" x14ac:dyDescent="0.25">
      <c r="L3125" s="264">
        <f>Member!A3125</f>
        <v>0</v>
      </c>
      <c r="S3125" s="166">
        <f>VLOOKUP(L3125,Schnitt1!L:P,2,0)</f>
        <v>0</v>
      </c>
      <c r="T3125" s="166">
        <f>VLOOKUP(L3125,Schnitt2!L:P,2,0)</f>
        <v>0</v>
      </c>
      <c r="U3125" s="166">
        <f>VLOOKUP(L3125,Schnitt3!L:P,2,0)</f>
        <v>0</v>
      </c>
      <c r="V3125" s="166">
        <f>VLOOKUP(L3125,Schnitt4!L:P,2,0)</f>
        <v>0</v>
      </c>
      <c r="W3125" s="166">
        <f>VLOOKUP(L3125,Schnitt5!L:P,2,0)</f>
        <v>0</v>
      </c>
      <c r="X3125" s="166">
        <f>VLOOKUP(L3125,Schnitt6!L:P,2,0)</f>
        <v>0</v>
      </c>
      <c r="AA3125" s="166">
        <f>VLOOKUP(L3125,Schnitt1!L:P,3,0)</f>
        <v>0</v>
      </c>
      <c r="AB3125" s="166">
        <f>VLOOKUP(L3125,Schnitt2!L:P,3,0)</f>
        <v>0</v>
      </c>
      <c r="AC3125" s="166">
        <f>VLOOKUP(L3125,Schnitt3!L:P,3,0)</f>
        <v>0</v>
      </c>
      <c r="AD3125" s="166">
        <f>VLOOKUP(L3125,Schnitt4!L:P,3,0)</f>
        <v>0</v>
      </c>
      <c r="AE3125" s="166">
        <f>VLOOKUP(L3125,Schnitt5!L:P,3,0)</f>
        <v>0</v>
      </c>
      <c r="AF3125" s="166">
        <f>VLOOKUP(L3125,Schnitt6!L:P,3,0)</f>
        <v>0</v>
      </c>
    </row>
    <row r="3126" spans="12:32" x14ac:dyDescent="0.25">
      <c r="L3126" s="264">
        <f>Member!A3126</f>
        <v>0</v>
      </c>
      <c r="S3126" s="166">
        <f>VLOOKUP(L3126,Schnitt1!L:P,2,0)</f>
        <v>0</v>
      </c>
      <c r="T3126" s="166">
        <f>VLOOKUP(L3126,Schnitt2!L:P,2,0)</f>
        <v>0</v>
      </c>
      <c r="U3126" s="166">
        <f>VLOOKUP(L3126,Schnitt3!L:P,2,0)</f>
        <v>0</v>
      </c>
      <c r="V3126" s="166">
        <f>VLOOKUP(L3126,Schnitt4!L:P,2,0)</f>
        <v>0</v>
      </c>
      <c r="W3126" s="166">
        <f>VLOOKUP(L3126,Schnitt5!L:P,2,0)</f>
        <v>0</v>
      </c>
      <c r="X3126" s="166">
        <f>VLOOKUP(L3126,Schnitt6!L:P,2,0)</f>
        <v>0</v>
      </c>
      <c r="AA3126" s="166">
        <f>VLOOKUP(L3126,Schnitt1!L:P,3,0)</f>
        <v>0</v>
      </c>
      <c r="AB3126" s="166">
        <f>VLOOKUP(L3126,Schnitt2!L:P,3,0)</f>
        <v>0</v>
      </c>
      <c r="AC3126" s="166">
        <f>VLOOKUP(L3126,Schnitt3!L:P,3,0)</f>
        <v>0</v>
      </c>
      <c r="AD3126" s="166">
        <f>VLOOKUP(L3126,Schnitt4!L:P,3,0)</f>
        <v>0</v>
      </c>
      <c r="AE3126" s="166">
        <f>VLOOKUP(L3126,Schnitt5!L:P,3,0)</f>
        <v>0</v>
      </c>
      <c r="AF3126" s="166">
        <f>VLOOKUP(L3126,Schnitt6!L:P,3,0)</f>
        <v>0</v>
      </c>
    </row>
    <row r="3127" spans="12:32" x14ac:dyDescent="0.25">
      <c r="L3127" s="264">
        <f>Member!A3127</f>
        <v>0</v>
      </c>
      <c r="S3127" s="166">
        <f>VLOOKUP(L3127,Schnitt1!L:P,2,0)</f>
        <v>0</v>
      </c>
      <c r="T3127" s="166">
        <f>VLOOKUP(L3127,Schnitt2!L:P,2,0)</f>
        <v>0</v>
      </c>
      <c r="U3127" s="166">
        <f>VLOOKUP(L3127,Schnitt3!L:P,2,0)</f>
        <v>0</v>
      </c>
      <c r="V3127" s="166">
        <f>VLOOKUP(L3127,Schnitt4!L:P,2,0)</f>
        <v>0</v>
      </c>
      <c r="W3127" s="166">
        <f>VLOOKUP(L3127,Schnitt5!L:P,2,0)</f>
        <v>0</v>
      </c>
      <c r="X3127" s="166">
        <f>VLOOKUP(L3127,Schnitt6!L:P,2,0)</f>
        <v>0</v>
      </c>
      <c r="AA3127" s="166">
        <f>VLOOKUP(L3127,Schnitt1!L:P,3,0)</f>
        <v>0</v>
      </c>
      <c r="AB3127" s="166">
        <f>VLOOKUP(L3127,Schnitt2!L:P,3,0)</f>
        <v>0</v>
      </c>
      <c r="AC3127" s="166">
        <f>VLOOKUP(L3127,Schnitt3!L:P,3,0)</f>
        <v>0</v>
      </c>
      <c r="AD3127" s="166">
        <f>VLOOKUP(L3127,Schnitt4!L:P,3,0)</f>
        <v>0</v>
      </c>
      <c r="AE3127" s="166">
        <f>VLOOKUP(L3127,Schnitt5!L:P,3,0)</f>
        <v>0</v>
      </c>
      <c r="AF3127" s="166">
        <f>VLOOKUP(L3127,Schnitt6!L:P,3,0)</f>
        <v>0</v>
      </c>
    </row>
    <row r="3128" spans="12:32" x14ac:dyDescent="0.25">
      <c r="L3128" s="264">
        <f>Member!A3128</f>
        <v>0</v>
      </c>
      <c r="S3128" s="166">
        <f>VLOOKUP(L3128,Schnitt1!L:P,2,0)</f>
        <v>0</v>
      </c>
      <c r="T3128" s="166">
        <f>VLOOKUP(L3128,Schnitt2!L:P,2,0)</f>
        <v>0</v>
      </c>
      <c r="U3128" s="166">
        <f>VLOOKUP(L3128,Schnitt3!L:P,2,0)</f>
        <v>0</v>
      </c>
      <c r="V3128" s="166">
        <f>VLOOKUP(L3128,Schnitt4!L:P,2,0)</f>
        <v>0</v>
      </c>
      <c r="W3128" s="166">
        <f>VLOOKUP(L3128,Schnitt5!L:P,2,0)</f>
        <v>0</v>
      </c>
      <c r="X3128" s="166">
        <f>VLOOKUP(L3128,Schnitt6!L:P,2,0)</f>
        <v>0</v>
      </c>
      <c r="AA3128" s="166">
        <f>VLOOKUP(L3128,Schnitt1!L:P,3,0)</f>
        <v>0</v>
      </c>
      <c r="AB3128" s="166">
        <f>VLOOKUP(L3128,Schnitt2!L:P,3,0)</f>
        <v>0</v>
      </c>
      <c r="AC3128" s="166">
        <f>VLOOKUP(L3128,Schnitt3!L:P,3,0)</f>
        <v>0</v>
      </c>
      <c r="AD3128" s="166">
        <f>VLOOKUP(L3128,Schnitt4!L:P,3,0)</f>
        <v>0</v>
      </c>
      <c r="AE3128" s="166">
        <f>VLOOKUP(L3128,Schnitt5!L:P,3,0)</f>
        <v>0</v>
      </c>
      <c r="AF3128" s="166">
        <f>VLOOKUP(L3128,Schnitt6!L:P,3,0)</f>
        <v>0</v>
      </c>
    </row>
    <row r="3129" spans="12:32" x14ac:dyDescent="0.25">
      <c r="L3129" s="264">
        <f>Member!A3129</f>
        <v>0</v>
      </c>
      <c r="S3129" s="166">
        <f>VLOOKUP(L3129,Schnitt1!L:P,2,0)</f>
        <v>0</v>
      </c>
      <c r="T3129" s="166">
        <f>VLOOKUP(L3129,Schnitt2!L:P,2,0)</f>
        <v>0</v>
      </c>
      <c r="U3129" s="166">
        <f>VLOOKUP(L3129,Schnitt3!L:P,2,0)</f>
        <v>0</v>
      </c>
      <c r="V3129" s="166">
        <f>VLOOKUP(L3129,Schnitt4!L:P,2,0)</f>
        <v>0</v>
      </c>
      <c r="W3129" s="166">
        <f>VLOOKUP(L3129,Schnitt5!L:P,2,0)</f>
        <v>0</v>
      </c>
      <c r="X3129" s="166">
        <f>VLOOKUP(L3129,Schnitt6!L:P,2,0)</f>
        <v>0</v>
      </c>
      <c r="AA3129" s="166">
        <f>VLOOKUP(L3129,Schnitt1!L:P,3,0)</f>
        <v>0</v>
      </c>
      <c r="AB3129" s="166">
        <f>VLOOKUP(L3129,Schnitt2!L:P,3,0)</f>
        <v>0</v>
      </c>
      <c r="AC3129" s="166">
        <f>VLOOKUP(L3129,Schnitt3!L:P,3,0)</f>
        <v>0</v>
      </c>
      <c r="AD3129" s="166">
        <f>VLOOKUP(L3129,Schnitt4!L:P,3,0)</f>
        <v>0</v>
      </c>
      <c r="AE3129" s="166">
        <f>VLOOKUP(L3129,Schnitt5!L:P,3,0)</f>
        <v>0</v>
      </c>
      <c r="AF3129" s="166">
        <f>VLOOKUP(L3129,Schnitt6!L:P,3,0)</f>
        <v>0</v>
      </c>
    </row>
    <row r="3130" spans="12:32" x14ac:dyDescent="0.25">
      <c r="L3130" s="264">
        <f>Member!A3130</f>
        <v>0</v>
      </c>
      <c r="S3130" s="166">
        <f>VLOOKUP(L3130,Schnitt1!L:P,2,0)</f>
        <v>0</v>
      </c>
      <c r="T3130" s="166">
        <f>VLOOKUP(L3130,Schnitt2!L:P,2,0)</f>
        <v>0</v>
      </c>
      <c r="U3130" s="166">
        <f>VLOOKUP(L3130,Schnitt3!L:P,2,0)</f>
        <v>0</v>
      </c>
      <c r="V3130" s="166">
        <f>VLOOKUP(L3130,Schnitt4!L:P,2,0)</f>
        <v>0</v>
      </c>
      <c r="W3130" s="166">
        <f>VLOOKUP(L3130,Schnitt5!L:P,2,0)</f>
        <v>0</v>
      </c>
      <c r="X3130" s="166">
        <f>VLOOKUP(L3130,Schnitt6!L:P,2,0)</f>
        <v>0</v>
      </c>
      <c r="AA3130" s="166">
        <f>VLOOKUP(L3130,Schnitt1!L:P,3,0)</f>
        <v>0</v>
      </c>
      <c r="AB3130" s="166">
        <f>VLOOKUP(L3130,Schnitt2!L:P,3,0)</f>
        <v>0</v>
      </c>
      <c r="AC3130" s="166">
        <f>VLOOKUP(L3130,Schnitt3!L:P,3,0)</f>
        <v>0</v>
      </c>
      <c r="AD3130" s="166">
        <f>VLOOKUP(L3130,Schnitt4!L:P,3,0)</f>
        <v>0</v>
      </c>
      <c r="AE3130" s="166">
        <f>VLOOKUP(L3130,Schnitt5!L:P,3,0)</f>
        <v>0</v>
      </c>
      <c r="AF3130" s="166">
        <f>VLOOKUP(L3130,Schnitt6!L:P,3,0)</f>
        <v>0</v>
      </c>
    </row>
    <row r="3131" spans="12:32" x14ac:dyDescent="0.25">
      <c r="L3131" s="264">
        <f>Member!A3131</f>
        <v>0</v>
      </c>
      <c r="S3131" s="166">
        <f>VLOOKUP(L3131,Schnitt1!L:P,2,0)</f>
        <v>0</v>
      </c>
      <c r="T3131" s="166">
        <f>VLOOKUP(L3131,Schnitt2!L:P,2,0)</f>
        <v>0</v>
      </c>
      <c r="U3131" s="166">
        <f>VLOOKUP(L3131,Schnitt3!L:P,2,0)</f>
        <v>0</v>
      </c>
      <c r="V3131" s="166">
        <f>VLOOKUP(L3131,Schnitt4!L:P,2,0)</f>
        <v>0</v>
      </c>
      <c r="W3131" s="166">
        <f>VLOOKUP(L3131,Schnitt5!L:P,2,0)</f>
        <v>0</v>
      </c>
      <c r="X3131" s="166">
        <f>VLOOKUP(L3131,Schnitt6!L:P,2,0)</f>
        <v>0</v>
      </c>
      <c r="AA3131" s="166">
        <f>VLOOKUP(L3131,Schnitt1!L:P,3,0)</f>
        <v>0</v>
      </c>
      <c r="AB3131" s="166">
        <f>VLOOKUP(L3131,Schnitt2!L:P,3,0)</f>
        <v>0</v>
      </c>
      <c r="AC3131" s="166">
        <f>VLOOKUP(L3131,Schnitt3!L:P,3,0)</f>
        <v>0</v>
      </c>
      <c r="AD3131" s="166">
        <f>VLOOKUP(L3131,Schnitt4!L:P,3,0)</f>
        <v>0</v>
      </c>
      <c r="AE3131" s="166">
        <f>VLOOKUP(L3131,Schnitt5!L:P,3,0)</f>
        <v>0</v>
      </c>
      <c r="AF3131" s="166">
        <f>VLOOKUP(L3131,Schnitt6!L:P,3,0)</f>
        <v>0</v>
      </c>
    </row>
    <row r="3132" spans="12:32" x14ac:dyDescent="0.25">
      <c r="L3132" s="264">
        <f>Member!A3132</f>
        <v>0</v>
      </c>
      <c r="S3132" s="166">
        <f>VLOOKUP(L3132,Schnitt1!L:P,2,0)</f>
        <v>0</v>
      </c>
      <c r="T3132" s="166">
        <f>VLOOKUP(L3132,Schnitt2!L:P,2,0)</f>
        <v>0</v>
      </c>
      <c r="U3132" s="166">
        <f>VLOOKUP(L3132,Schnitt3!L:P,2,0)</f>
        <v>0</v>
      </c>
      <c r="V3132" s="166">
        <f>VLOOKUP(L3132,Schnitt4!L:P,2,0)</f>
        <v>0</v>
      </c>
      <c r="W3132" s="166">
        <f>VLOOKUP(L3132,Schnitt5!L:P,2,0)</f>
        <v>0</v>
      </c>
      <c r="X3132" s="166">
        <f>VLOOKUP(L3132,Schnitt6!L:P,2,0)</f>
        <v>0</v>
      </c>
      <c r="AA3132" s="166">
        <f>VLOOKUP(L3132,Schnitt1!L:P,3,0)</f>
        <v>0</v>
      </c>
      <c r="AB3132" s="166">
        <f>VLOOKUP(L3132,Schnitt2!L:P,3,0)</f>
        <v>0</v>
      </c>
      <c r="AC3132" s="166">
        <f>VLOOKUP(L3132,Schnitt3!L:P,3,0)</f>
        <v>0</v>
      </c>
      <c r="AD3132" s="166">
        <f>VLOOKUP(L3132,Schnitt4!L:P,3,0)</f>
        <v>0</v>
      </c>
      <c r="AE3132" s="166">
        <f>VLOOKUP(L3132,Schnitt5!L:P,3,0)</f>
        <v>0</v>
      </c>
      <c r="AF3132" s="166">
        <f>VLOOKUP(L3132,Schnitt6!L:P,3,0)</f>
        <v>0</v>
      </c>
    </row>
    <row r="3133" spans="12:32" x14ac:dyDescent="0.25">
      <c r="L3133" s="264">
        <f>Member!A3133</f>
        <v>0</v>
      </c>
      <c r="S3133" s="166">
        <f>VLOOKUP(L3133,Schnitt1!L:P,2,0)</f>
        <v>0</v>
      </c>
      <c r="T3133" s="166">
        <f>VLOOKUP(L3133,Schnitt2!L:P,2,0)</f>
        <v>0</v>
      </c>
      <c r="U3133" s="166">
        <f>VLOOKUP(L3133,Schnitt3!L:P,2,0)</f>
        <v>0</v>
      </c>
      <c r="V3133" s="166">
        <f>VLOOKUP(L3133,Schnitt4!L:P,2,0)</f>
        <v>0</v>
      </c>
      <c r="W3133" s="166">
        <f>VLOOKUP(L3133,Schnitt5!L:P,2,0)</f>
        <v>0</v>
      </c>
      <c r="X3133" s="166">
        <f>VLOOKUP(L3133,Schnitt6!L:P,2,0)</f>
        <v>0</v>
      </c>
      <c r="AA3133" s="166">
        <f>VLOOKUP(L3133,Schnitt1!L:P,3,0)</f>
        <v>0</v>
      </c>
      <c r="AB3133" s="166">
        <f>VLOOKUP(L3133,Schnitt2!L:P,3,0)</f>
        <v>0</v>
      </c>
      <c r="AC3133" s="166">
        <f>VLOOKUP(L3133,Schnitt3!L:P,3,0)</f>
        <v>0</v>
      </c>
      <c r="AD3133" s="166">
        <f>VLOOKUP(L3133,Schnitt4!L:P,3,0)</f>
        <v>0</v>
      </c>
      <c r="AE3133" s="166">
        <f>VLOOKUP(L3133,Schnitt5!L:P,3,0)</f>
        <v>0</v>
      </c>
      <c r="AF3133" s="166">
        <f>VLOOKUP(L3133,Schnitt6!L:P,3,0)</f>
        <v>0</v>
      </c>
    </row>
    <row r="3134" spans="12:32" x14ac:dyDescent="0.25">
      <c r="L3134" s="264">
        <f>Member!A3134</f>
        <v>0</v>
      </c>
      <c r="S3134" s="166">
        <f>VLOOKUP(L3134,Schnitt1!L:P,2,0)</f>
        <v>0</v>
      </c>
      <c r="T3134" s="166">
        <f>VLOOKUP(L3134,Schnitt2!L:P,2,0)</f>
        <v>0</v>
      </c>
      <c r="U3134" s="166">
        <f>VLOOKUP(L3134,Schnitt3!L:P,2,0)</f>
        <v>0</v>
      </c>
      <c r="V3134" s="166">
        <f>VLOOKUP(L3134,Schnitt4!L:P,2,0)</f>
        <v>0</v>
      </c>
      <c r="W3134" s="166">
        <f>VLOOKUP(L3134,Schnitt5!L:P,2,0)</f>
        <v>0</v>
      </c>
      <c r="X3134" s="166">
        <f>VLOOKUP(L3134,Schnitt6!L:P,2,0)</f>
        <v>0</v>
      </c>
      <c r="AA3134" s="166">
        <f>VLOOKUP(L3134,Schnitt1!L:P,3,0)</f>
        <v>0</v>
      </c>
      <c r="AB3134" s="166">
        <f>VLOOKUP(L3134,Schnitt2!L:P,3,0)</f>
        <v>0</v>
      </c>
      <c r="AC3134" s="166">
        <f>VLOOKUP(L3134,Schnitt3!L:P,3,0)</f>
        <v>0</v>
      </c>
      <c r="AD3134" s="166">
        <f>VLOOKUP(L3134,Schnitt4!L:P,3,0)</f>
        <v>0</v>
      </c>
      <c r="AE3134" s="166">
        <f>VLOOKUP(L3134,Schnitt5!L:P,3,0)</f>
        <v>0</v>
      </c>
      <c r="AF3134" s="166">
        <f>VLOOKUP(L3134,Schnitt6!L:P,3,0)</f>
        <v>0</v>
      </c>
    </row>
    <row r="3135" spans="12:32" x14ac:dyDescent="0.25">
      <c r="L3135" s="264">
        <f>Member!A3135</f>
        <v>0</v>
      </c>
      <c r="S3135" s="166">
        <f>VLOOKUP(L3135,Schnitt1!L:P,2,0)</f>
        <v>0</v>
      </c>
      <c r="T3135" s="166">
        <f>VLOOKUP(L3135,Schnitt2!L:P,2,0)</f>
        <v>0</v>
      </c>
      <c r="U3135" s="166">
        <f>VLOOKUP(L3135,Schnitt3!L:P,2,0)</f>
        <v>0</v>
      </c>
      <c r="V3135" s="166">
        <f>VLOOKUP(L3135,Schnitt4!L:P,2,0)</f>
        <v>0</v>
      </c>
      <c r="W3135" s="166">
        <f>VLOOKUP(L3135,Schnitt5!L:P,2,0)</f>
        <v>0</v>
      </c>
      <c r="X3135" s="166">
        <f>VLOOKUP(L3135,Schnitt6!L:P,2,0)</f>
        <v>0</v>
      </c>
      <c r="AA3135" s="166">
        <f>VLOOKUP(L3135,Schnitt1!L:P,3,0)</f>
        <v>0</v>
      </c>
      <c r="AB3135" s="166">
        <f>VLOOKUP(L3135,Schnitt2!L:P,3,0)</f>
        <v>0</v>
      </c>
      <c r="AC3135" s="166">
        <f>VLOOKUP(L3135,Schnitt3!L:P,3,0)</f>
        <v>0</v>
      </c>
      <c r="AD3135" s="166">
        <f>VLOOKUP(L3135,Schnitt4!L:P,3,0)</f>
        <v>0</v>
      </c>
      <c r="AE3135" s="166">
        <f>VLOOKUP(L3135,Schnitt5!L:P,3,0)</f>
        <v>0</v>
      </c>
      <c r="AF3135" s="166">
        <f>VLOOKUP(L3135,Schnitt6!L:P,3,0)</f>
        <v>0</v>
      </c>
    </row>
    <row r="3136" spans="12:32" x14ac:dyDescent="0.25">
      <c r="L3136" s="264">
        <f>Member!A3136</f>
        <v>0</v>
      </c>
      <c r="S3136" s="166">
        <f>VLOOKUP(L3136,Schnitt1!L:P,2,0)</f>
        <v>0</v>
      </c>
      <c r="T3136" s="166">
        <f>VLOOKUP(L3136,Schnitt2!L:P,2,0)</f>
        <v>0</v>
      </c>
      <c r="U3136" s="166">
        <f>VLOOKUP(L3136,Schnitt3!L:P,2,0)</f>
        <v>0</v>
      </c>
      <c r="V3136" s="166">
        <f>VLOOKUP(L3136,Schnitt4!L:P,2,0)</f>
        <v>0</v>
      </c>
      <c r="W3136" s="166">
        <f>VLOOKUP(L3136,Schnitt5!L:P,2,0)</f>
        <v>0</v>
      </c>
      <c r="X3136" s="166">
        <f>VLOOKUP(L3136,Schnitt6!L:P,2,0)</f>
        <v>0</v>
      </c>
      <c r="AA3136" s="166">
        <f>VLOOKUP(L3136,Schnitt1!L:P,3,0)</f>
        <v>0</v>
      </c>
      <c r="AB3136" s="166">
        <f>VLOOKUP(L3136,Schnitt2!L:P,3,0)</f>
        <v>0</v>
      </c>
      <c r="AC3136" s="166">
        <f>VLOOKUP(L3136,Schnitt3!L:P,3,0)</f>
        <v>0</v>
      </c>
      <c r="AD3136" s="166">
        <f>VLOOKUP(L3136,Schnitt4!L:P,3,0)</f>
        <v>0</v>
      </c>
      <c r="AE3136" s="166">
        <f>VLOOKUP(L3136,Schnitt5!L:P,3,0)</f>
        <v>0</v>
      </c>
      <c r="AF3136" s="166">
        <f>VLOOKUP(L3136,Schnitt6!L:P,3,0)</f>
        <v>0</v>
      </c>
    </row>
    <row r="3137" spans="12:32" x14ac:dyDescent="0.25">
      <c r="L3137" s="264">
        <f>Member!A3137</f>
        <v>0</v>
      </c>
      <c r="S3137" s="166">
        <f>VLOOKUP(L3137,Schnitt1!L:P,2,0)</f>
        <v>0</v>
      </c>
      <c r="T3137" s="166">
        <f>VLOOKUP(L3137,Schnitt2!L:P,2,0)</f>
        <v>0</v>
      </c>
      <c r="U3137" s="166">
        <f>VLOOKUP(L3137,Schnitt3!L:P,2,0)</f>
        <v>0</v>
      </c>
      <c r="V3137" s="166">
        <f>VLOOKUP(L3137,Schnitt4!L:P,2,0)</f>
        <v>0</v>
      </c>
      <c r="W3137" s="166">
        <f>VLOOKUP(L3137,Schnitt5!L:P,2,0)</f>
        <v>0</v>
      </c>
      <c r="X3137" s="166">
        <f>VLOOKUP(L3137,Schnitt6!L:P,2,0)</f>
        <v>0</v>
      </c>
      <c r="AA3137" s="166">
        <f>VLOOKUP(L3137,Schnitt1!L:P,3,0)</f>
        <v>0</v>
      </c>
      <c r="AB3137" s="166">
        <f>VLOOKUP(L3137,Schnitt2!L:P,3,0)</f>
        <v>0</v>
      </c>
      <c r="AC3137" s="166">
        <f>VLOOKUP(L3137,Schnitt3!L:P,3,0)</f>
        <v>0</v>
      </c>
      <c r="AD3137" s="166">
        <f>VLOOKUP(L3137,Schnitt4!L:P,3,0)</f>
        <v>0</v>
      </c>
      <c r="AE3137" s="166">
        <f>VLOOKUP(L3137,Schnitt5!L:P,3,0)</f>
        <v>0</v>
      </c>
      <c r="AF3137" s="166">
        <f>VLOOKUP(L3137,Schnitt6!L:P,3,0)</f>
        <v>0</v>
      </c>
    </row>
    <row r="3138" spans="12:32" x14ac:dyDescent="0.25">
      <c r="L3138" s="264">
        <f>Member!A3138</f>
        <v>0</v>
      </c>
      <c r="S3138" s="166">
        <f>VLOOKUP(L3138,Schnitt1!L:P,2,0)</f>
        <v>0</v>
      </c>
      <c r="T3138" s="166">
        <f>VLOOKUP(L3138,Schnitt2!L:P,2,0)</f>
        <v>0</v>
      </c>
      <c r="U3138" s="166">
        <f>VLOOKUP(L3138,Schnitt3!L:P,2,0)</f>
        <v>0</v>
      </c>
      <c r="V3138" s="166">
        <f>VLOOKUP(L3138,Schnitt4!L:P,2,0)</f>
        <v>0</v>
      </c>
      <c r="W3138" s="166">
        <f>VLOOKUP(L3138,Schnitt5!L:P,2,0)</f>
        <v>0</v>
      </c>
      <c r="X3138" s="166">
        <f>VLOOKUP(L3138,Schnitt6!L:P,2,0)</f>
        <v>0</v>
      </c>
      <c r="AA3138" s="166">
        <f>VLOOKUP(L3138,Schnitt1!L:P,3,0)</f>
        <v>0</v>
      </c>
      <c r="AB3138" s="166">
        <f>VLOOKUP(L3138,Schnitt2!L:P,3,0)</f>
        <v>0</v>
      </c>
      <c r="AC3138" s="166">
        <f>VLOOKUP(L3138,Schnitt3!L:P,3,0)</f>
        <v>0</v>
      </c>
      <c r="AD3138" s="166">
        <f>VLOOKUP(L3138,Schnitt4!L:P,3,0)</f>
        <v>0</v>
      </c>
      <c r="AE3138" s="166">
        <f>VLOOKUP(L3138,Schnitt5!L:P,3,0)</f>
        <v>0</v>
      </c>
      <c r="AF3138" s="166">
        <f>VLOOKUP(L3138,Schnitt6!L:P,3,0)</f>
        <v>0</v>
      </c>
    </row>
    <row r="3139" spans="12:32" x14ac:dyDescent="0.25">
      <c r="L3139" s="264">
        <f>Member!A3139</f>
        <v>0</v>
      </c>
      <c r="S3139" s="166">
        <f>VLOOKUP(L3139,Schnitt1!L:P,2,0)</f>
        <v>0</v>
      </c>
      <c r="T3139" s="166">
        <f>VLOOKUP(L3139,Schnitt2!L:P,2,0)</f>
        <v>0</v>
      </c>
      <c r="U3139" s="166">
        <f>VLOOKUP(L3139,Schnitt3!L:P,2,0)</f>
        <v>0</v>
      </c>
      <c r="V3139" s="166">
        <f>VLOOKUP(L3139,Schnitt4!L:P,2,0)</f>
        <v>0</v>
      </c>
      <c r="W3139" s="166">
        <f>VLOOKUP(L3139,Schnitt5!L:P,2,0)</f>
        <v>0</v>
      </c>
      <c r="X3139" s="166">
        <f>VLOOKUP(L3139,Schnitt6!L:P,2,0)</f>
        <v>0</v>
      </c>
      <c r="AA3139" s="166">
        <f>VLOOKUP(L3139,Schnitt1!L:P,3,0)</f>
        <v>0</v>
      </c>
      <c r="AB3139" s="166">
        <f>VLOOKUP(L3139,Schnitt2!L:P,3,0)</f>
        <v>0</v>
      </c>
      <c r="AC3139" s="166">
        <f>VLOOKUP(L3139,Schnitt3!L:P,3,0)</f>
        <v>0</v>
      </c>
      <c r="AD3139" s="166">
        <f>VLOOKUP(L3139,Schnitt4!L:P,3,0)</f>
        <v>0</v>
      </c>
      <c r="AE3139" s="166">
        <f>VLOOKUP(L3139,Schnitt5!L:P,3,0)</f>
        <v>0</v>
      </c>
      <c r="AF3139" s="166">
        <f>VLOOKUP(L3139,Schnitt6!L:P,3,0)</f>
        <v>0</v>
      </c>
    </row>
    <row r="3140" spans="12:32" x14ac:dyDescent="0.25">
      <c r="L3140" s="264">
        <f>Member!A3140</f>
        <v>0</v>
      </c>
      <c r="S3140" s="166">
        <f>VLOOKUP(L3140,Schnitt1!L:P,2,0)</f>
        <v>0</v>
      </c>
      <c r="T3140" s="166">
        <f>VLOOKUP(L3140,Schnitt2!L:P,2,0)</f>
        <v>0</v>
      </c>
      <c r="U3140" s="166">
        <f>VLOOKUP(L3140,Schnitt3!L:P,2,0)</f>
        <v>0</v>
      </c>
      <c r="V3140" s="166">
        <f>VLOOKUP(L3140,Schnitt4!L:P,2,0)</f>
        <v>0</v>
      </c>
      <c r="W3140" s="166">
        <f>VLOOKUP(L3140,Schnitt5!L:P,2,0)</f>
        <v>0</v>
      </c>
      <c r="X3140" s="166">
        <f>VLOOKUP(L3140,Schnitt6!L:P,2,0)</f>
        <v>0</v>
      </c>
      <c r="AA3140" s="166">
        <f>VLOOKUP(L3140,Schnitt1!L:P,3,0)</f>
        <v>0</v>
      </c>
      <c r="AB3140" s="166">
        <f>VLOOKUP(L3140,Schnitt2!L:P,3,0)</f>
        <v>0</v>
      </c>
      <c r="AC3140" s="166">
        <f>VLOOKUP(L3140,Schnitt3!L:P,3,0)</f>
        <v>0</v>
      </c>
      <c r="AD3140" s="166">
        <f>VLOOKUP(L3140,Schnitt4!L:P,3,0)</f>
        <v>0</v>
      </c>
      <c r="AE3140" s="166">
        <f>VLOOKUP(L3140,Schnitt5!L:P,3,0)</f>
        <v>0</v>
      </c>
      <c r="AF3140" s="166">
        <f>VLOOKUP(L3140,Schnitt6!L:P,3,0)</f>
        <v>0</v>
      </c>
    </row>
    <row r="3141" spans="12:32" x14ac:dyDescent="0.25">
      <c r="L3141" s="264">
        <f>Member!A3141</f>
        <v>0</v>
      </c>
      <c r="S3141" s="166">
        <f>VLOOKUP(L3141,Schnitt1!L:P,2,0)</f>
        <v>0</v>
      </c>
      <c r="T3141" s="166">
        <f>VLOOKUP(L3141,Schnitt2!L:P,2,0)</f>
        <v>0</v>
      </c>
      <c r="U3141" s="166">
        <f>VLOOKUP(L3141,Schnitt3!L:P,2,0)</f>
        <v>0</v>
      </c>
      <c r="V3141" s="166">
        <f>VLOOKUP(L3141,Schnitt4!L:P,2,0)</f>
        <v>0</v>
      </c>
      <c r="W3141" s="166">
        <f>VLOOKUP(L3141,Schnitt5!L:P,2,0)</f>
        <v>0</v>
      </c>
      <c r="X3141" s="166">
        <f>VLOOKUP(L3141,Schnitt6!L:P,2,0)</f>
        <v>0</v>
      </c>
      <c r="AA3141" s="166">
        <f>VLOOKUP(L3141,Schnitt1!L:P,3,0)</f>
        <v>0</v>
      </c>
      <c r="AB3141" s="166">
        <f>VLOOKUP(L3141,Schnitt2!L:P,3,0)</f>
        <v>0</v>
      </c>
      <c r="AC3141" s="166">
        <f>VLOOKUP(L3141,Schnitt3!L:P,3,0)</f>
        <v>0</v>
      </c>
      <c r="AD3141" s="166">
        <f>VLOOKUP(L3141,Schnitt4!L:P,3,0)</f>
        <v>0</v>
      </c>
      <c r="AE3141" s="166">
        <f>VLOOKUP(L3141,Schnitt5!L:P,3,0)</f>
        <v>0</v>
      </c>
      <c r="AF3141" s="166">
        <f>VLOOKUP(L3141,Schnitt6!L:P,3,0)</f>
        <v>0</v>
      </c>
    </row>
    <row r="3142" spans="12:32" x14ac:dyDescent="0.25">
      <c r="L3142" s="264">
        <f>Member!A3142</f>
        <v>0</v>
      </c>
      <c r="S3142" s="166">
        <f>VLOOKUP(L3142,Schnitt1!L:P,2,0)</f>
        <v>0</v>
      </c>
      <c r="T3142" s="166">
        <f>VLOOKUP(L3142,Schnitt2!L:P,2,0)</f>
        <v>0</v>
      </c>
      <c r="U3142" s="166">
        <f>VLOOKUP(L3142,Schnitt3!L:P,2,0)</f>
        <v>0</v>
      </c>
      <c r="V3142" s="166">
        <f>VLOOKUP(L3142,Schnitt4!L:P,2,0)</f>
        <v>0</v>
      </c>
      <c r="W3142" s="166">
        <f>VLOOKUP(L3142,Schnitt5!L:P,2,0)</f>
        <v>0</v>
      </c>
      <c r="X3142" s="166">
        <f>VLOOKUP(L3142,Schnitt6!L:P,2,0)</f>
        <v>0</v>
      </c>
      <c r="AA3142" s="166">
        <f>VLOOKUP(L3142,Schnitt1!L:P,3,0)</f>
        <v>0</v>
      </c>
      <c r="AB3142" s="166">
        <f>VLOOKUP(L3142,Schnitt2!L:P,3,0)</f>
        <v>0</v>
      </c>
      <c r="AC3142" s="166">
        <f>VLOOKUP(L3142,Schnitt3!L:P,3,0)</f>
        <v>0</v>
      </c>
      <c r="AD3142" s="166">
        <f>VLOOKUP(L3142,Schnitt4!L:P,3,0)</f>
        <v>0</v>
      </c>
      <c r="AE3142" s="166">
        <f>VLOOKUP(L3142,Schnitt5!L:P,3,0)</f>
        <v>0</v>
      </c>
      <c r="AF3142" s="166">
        <f>VLOOKUP(L3142,Schnitt6!L:P,3,0)</f>
        <v>0</v>
      </c>
    </row>
    <row r="3143" spans="12:32" x14ac:dyDescent="0.25">
      <c r="L3143" s="264">
        <f>Member!A3143</f>
        <v>0</v>
      </c>
      <c r="S3143" s="166">
        <f>VLOOKUP(L3143,Schnitt1!L:P,2,0)</f>
        <v>0</v>
      </c>
      <c r="T3143" s="166">
        <f>VLOOKUP(L3143,Schnitt2!L:P,2,0)</f>
        <v>0</v>
      </c>
      <c r="U3143" s="166">
        <f>VLOOKUP(L3143,Schnitt3!L:P,2,0)</f>
        <v>0</v>
      </c>
      <c r="V3143" s="166">
        <f>VLOOKUP(L3143,Schnitt4!L:P,2,0)</f>
        <v>0</v>
      </c>
      <c r="W3143" s="166">
        <f>VLOOKUP(L3143,Schnitt5!L:P,2,0)</f>
        <v>0</v>
      </c>
      <c r="X3143" s="166">
        <f>VLOOKUP(L3143,Schnitt6!L:P,2,0)</f>
        <v>0</v>
      </c>
      <c r="AA3143" s="166">
        <f>VLOOKUP(L3143,Schnitt1!L:P,3,0)</f>
        <v>0</v>
      </c>
      <c r="AB3143" s="166">
        <f>VLOOKUP(L3143,Schnitt2!L:P,3,0)</f>
        <v>0</v>
      </c>
      <c r="AC3143" s="166">
        <f>VLOOKUP(L3143,Schnitt3!L:P,3,0)</f>
        <v>0</v>
      </c>
      <c r="AD3143" s="166">
        <f>VLOOKUP(L3143,Schnitt4!L:P,3,0)</f>
        <v>0</v>
      </c>
      <c r="AE3143" s="166">
        <f>VLOOKUP(L3143,Schnitt5!L:P,3,0)</f>
        <v>0</v>
      </c>
      <c r="AF3143" s="166">
        <f>VLOOKUP(L3143,Schnitt6!L:P,3,0)</f>
        <v>0</v>
      </c>
    </row>
    <row r="3144" spans="12:32" x14ac:dyDescent="0.25">
      <c r="L3144" s="264">
        <f>Member!A3144</f>
        <v>0</v>
      </c>
      <c r="S3144" s="166">
        <f>VLOOKUP(L3144,Schnitt1!L:P,2,0)</f>
        <v>0</v>
      </c>
      <c r="T3144" s="166">
        <f>VLOOKUP(L3144,Schnitt2!L:P,2,0)</f>
        <v>0</v>
      </c>
      <c r="U3144" s="166">
        <f>VLOOKUP(L3144,Schnitt3!L:P,2,0)</f>
        <v>0</v>
      </c>
      <c r="V3144" s="166">
        <f>VLOOKUP(L3144,Schnitt4!L:P,2,0)</f>
        <v>0</v>
      </c>
      <c r="W3144" s="166">
        <f>VLOOKUP(L3144,Schnitt5!L:P,2,0)</f>
        <v>0</v>
      </c>
      <c r="X3144" s="166">
        <f>VLOOKUP(L3144,Schnitt6!L:P,2,0)</f>
        <v>0</v>
      </c>
      <c r="AA3144" s="166">
        <f>VLOOKUP(L3144,Schnitt1!L:P,3,0)</f>
        <v>0</v>
      </c>
      <c r="AB3144" s="166">
        <f>VLOOKUP(L3144,Schnitt2!L:P,3,0)</f>
        <v>0</v>
      </c>
      <c r="AC3144" s="166">
        <f>VLOOKUP(L3144,Schnitt3!L:P,3,0)</f>
        <v>0</v>
      </c>
      <c r="AD3144" s="166">
        <f>VLOOKUP(L3144,Schnitt4!L:P,3,0)</f>
        <v>0</v>
      </c>
      <c r="AE3144" s="166">
        <f>VLOOKUP(L3144,Schnitt5!L:P,3,0)</f>
        <v>0</v>
      </c>
      <c r="AF3144" s="166">
        <f>VLOOKUP(L3144,Schnitt6!L:P,3,0)</f>
        <v>0</v>
      </c>
    </row>
    <row r="3145" spans="12:32" x14ac:dyDescent="0.25">
      <c r="L3145" s="264">
        <f>Member!A3145</f>
        <v>0</v>
      </c>
      <c r="S3145" s="166">
        <f>VLOOKUP(L3145,Schnitt1!L:P,2,0)</f>
        <v>0</v>
      </c>
      <c r="T3145" s="166">
        <f>VLOOKUP(L3145,Schnitt2!L:P,2,0)</f>
        <v>0</v>
      </c>
      <c r="U3145" s="166">
        <f>VLOOKUP(L3145,Schnitt3!L:P,2,0)</f>
        <v>0</v>
      </c>
      <c r="V3145" s="166">
        <f>VLOOKUP(L3145,Schnitt4!L:P,2,0)</f>
        <v>0</v>
      </c>
      <c r="W3145" s="166">
        <f>VLOOKUP(L3145,Schnitt5!L:P,2,0)</f>
        <v>0</v>
      </c>
      <c r="X3145" s="166">
        <f>VLOOKUP(L3145,Schnitt6!L:P,2,0)</f>
        <v>0</v>
      </c>
      <c r="AA3145" s="166">
        <f>VLOOKUP(L3145,Schnitt1!L:P,3,0)</f>
        <v>0</v>
      </c>
      <c r="AB3145" s="166">
        <f>VLOOKUP(L3145,Schnitt2!L:P,3,0)</f>
        <v>0</v>
      </c>
      <c r="AC3145" s="166">
        <f>VLOOKUP(L3145,Schnitt3!L:P,3,0)</f>
        <v>0</v>
      </c>
      <c r="AD3145" s="166">
        <f>VLOOKUP(L3145,Schnitt4!L:P,3,0)</f>
        <v>0</v>
      </c>
      <c r="AE3145" s="166">
        <f>VLOOKUP(L3145,Schnitt5!L:P,3,0)</f>
        <v>0</v>
      </c>
      <c r="AF3145" s="166">
        <f>VLOOKUP(L3145,Schnitt6!L:P,3,0)</f>
        <v>0</v>
      </c>
    </row>
    <row r="3146" spans="12:32" x14ac:dyDescent="0.25">
      <c r="L3146" s="264">
        <f>Member!A3146</f>
        <v>0</v>
      </c>
      <c r="S3146" s="166">
        <f>VLOOKUP(L3146,Schnitt1!L:P,2,0)</f>
        <v>0</v>
      </c>
      <c r="T3146" s="166">
        <f>VLOOKUP(L3146,Schnitt2!L:P,2,0)</f>
        <v>0</v>
      </c>
      <c r="U3146" s="166">
        <f>VLOOKUP(L3146,Schnitt3!L:P,2,0)</f>
        <v>0</v>
      </c>
      <c r="V3146" s="166">
        <f>VLOOKUP(L3146,Schnitt4!L:P,2,0)</f>
        <v>0</v>
      </c>
      <c r="W3146" s="166">
        <f>VLOOKUP(L3146,Schnitt5!L:P,2,0)</f>
        <v>0</v>
      </c>
      <c r="X3146" s="166">
        <f>VLOOKUP(L3146,Schnitt6!L:P,2,0)</f>
        <v>0</v>
      </c>
      <c r="AA3146" s="166">
        <f>VLOOKUP(L3146,Schnitt1!L:P,3,0)</f>
        <v>0</v>
      </c>
      <c r="AB3146" s="166">
        <f>VLOOKUP(L3146,Schnitt2!L:P,3,0)</f>
        <v>0</v>
      </c>
      <c r="AC3146" s="166">
        <f>VLOOKUP(L3146,Schnitt3!L:P,3,0)</f>
        <v>0</v>
      </c>
      <c r="AD3146" s="166">
        <f>VLOOKUP(L3146,Schnitt4!L:P,3,0)</f>
        <v>0</v>
      </c>
      <c r="AE3146" s="166">
        <f>VLOOKUP(L3146,Schnitt5!L:P,3,0)</f>
        <v>0</v>
      </c>
      <c r="AF3146" s="166">
        <f>VLOOKUP(L3146,Schnitt6!L:P,3,0)</f>
        <v>0</v>
      </c>
    </row>
    <row r="3147" spans="12:32" x14ac:dyDescent="0.25">
      <c r="L3147" s="264">
        <f>Member!A3147</f>
        <v>0</v>
      </c>
      <c r="S3147" s="166">
        <f>VLOOKUP(L3147,Schnitt1!L:P,2,0)</f>
        <v>0</v>
      </c>
      <c r="T3147" s="166">
        <f>VLOOKUP(L3147,Schnitt2!L:P,2,0)</f>
        <v>0</v>
      </c>
      <c r="U3147" s="166">
        <f>VLOOKUP(L3147,Schnitt3!L:P,2,0)</f>
        <v>0</v>
      </c>
      <c r="V3147" s="166">
        <f>VLOOKUP(L3147,Schnitt4!L:P,2,0)</f>
        <v>0</v>
      </c>
      <c r="W3147" s="166">
        <f>VLOOKUP(L3147,Schnitt5!L:P,2,0)</f>
        <v>0</v>
      </c>
      <c r="X3147" s="166">
        <f>VLOOKUP(L3147,Schnitt6!L:P,2,0)</f>
        <v>0</v>
      </c>
      <c r="AA3147" s="166">
        <f>VLOOKUP(L3147,Schnitt1!L:P,3,0)</f>
        <v>0</v>
      </c>
      <c r="AB3147" s="166">
        <f>VLOOKUP(L3147,Schnitt2!L:P,3,0)</f>
        <v>0</v>
      </c>
      <c r="AC3147" s="166">
        <f>VLOOKUP(L3147,Schnitt3!L:P,3,0)</f>
        <v>0</v>
      </c>
      <c r="AD3147" s="166">
        <f>VLOOKUP(L3147,Schnitt4!L:P,3,0)</f>
        <v>0</v>
      </c>
      <c r="AE3147" s="166">
        <f>VLOOKUP(L3147,Schnitt5!L:P,3,0)</f>
        <v>0</v>
      </c>
      <c r="AF3147" s="166">
        <f>VLOOKUP(L3147,Schnitt6!L:P,3,0)</f>
        <v>0</v>
      </c>
    </row>
    <row r="3148" spans="12:32" x14ac:dyDescent="0.25">
      <c r="L3148" s="264">
        <f>Member!A3148</f>
        <v>0</v>
      </c>
      <c r="S3148" s="166">
        <f>VLOOKUP(L3148,Schnitt1!L:P,2,0)</f>
        <v>0</v>
      </c>
      <c r="T3148" s="166">
        <f>VLOOKUP(L3148,Schnitt2!L:P,2,0)</f>
        <v>0</v>
      </c>
      <c r="U3148" s="166">
        <f>VLOOKUP(L3148,Schnitt3!L:P,2,0)</f>
        <v>0</v>
      </c>
      <c r="V3148" s="166">
        <f>VLOOKUP(L3148,Schnitt4!L:P,2,0)</f>
        <v>0</v>
      </c>
      <c r="W3148" s="166">
        <f>VLOOKUP(L3148,Schnitt5!L:P,2,0)</f>
        <v>0</v>
      </c>
      <c r="X3148" s="166">
        <f>VLOOKUP(L3148,Schnitt6!L:P,2,0)</f>
        <v>0</v>
      </c>
      <c r="AA3148" s="166">
        <f>VLOOKUP(L3148,Schnitt1!L:P,3,0)</f>
        <v>0</v>
      </c>
      <c r="AB3148" s="166">
        <f>VLOOKUP(L3148,Schnitt2!L:P,3,0)</f>
        <v>0</v>
      </c>
      <c r="AC3148" s="166">
        <f>VLOOKUP(L3148,Schnitt3!L:P,3,0)</f>
        <v>0</v>
      </c>
      <c r="AD3148" s="166">
        <f>VLOOKUP(L3148,Schnitt4!L:P,3,0)</f>
        <v>0</v>
      </c>
      <c r="AE3148" s="166">
        <f>VLOOKUP(L3148,Schnitt5!L:P,3,0)</f>
        <v>0</v>
      </c>
      <c r="AF3148" s="166">
        <f>VLOOKUP(L3148,Schnitt6!L:P,3,0)</f>
        <v>0</v>
      </c>
    </row>
    <row r="3149" spans="12:32" x14ac:dyDescent="0.25">
      <c r="L3149" s="264">
        <f>Member!A3149</f>
        <v>0</v>
      </c>
      <c r="S3149" s="166">
        <f>VLOOKUP(L3149,Schnitt1!L:P,2,0)</f>
        <v>0</v>
      </c>
      <c r="T3149" s="166">
        <f>VLOOKUP(L3149,Schnitt2!L:P,2,0)</f>
        <v>0</v>
      </c>
      <c r="U3149" s="166">
        <f>VLOOKUP(L3149,Schnitt3!L:P,2,0)</f>
        <v>0</v>
      </c>
      <c r="V3149" s="166">
        <f>VLOOKUP(L3149,Schnitt4!L:P,2,0)</f>
        <v>0</v>
      </c>
      <c r="W3149" s="166">
        <f>VLOOKUP(L3149,Schnitt5!L:P,2,0)</f>
        <v>0</v>
      </c>
      <c r="X3149" s="166">
        <f>VLOOKUP(L3149,Schnitt6!L:P,2,0)</f>
        <v>0</v>
      </c>
      <c r="AA3149" s="166">
        <f>VLOOKUP(L3149,Schnitt1!L:P,3,0)</f>
        <v>0</v>
      </c>
      <c r="AB3149" s="166">
        <f>VLOOKUP(L3149,Schnitt2!L:P,3,0)</f>
        <v>0</v>
      </c>
      <c r="AC3149" s="166">
        <f>VLOOKUP(L3149,Schnitt3!L:P,3,0)</f>
        <v>0</v>
      </c>
      <c r="AD3149" s="166">
        <f>VLOOKUP(L3149,Schnitt4!L:P,3,0)</f>
        <v>0</v>
      </c>
      <c r="AE3149" s="166">
        <f>VLOOKUP(L3149,Schnitt5!L:P,3,0)</f>
        <v>0</v>
      </c>
      <c r="AF3149" s="166">
        <f>VLOOKUP(L3149,Schnitt6!L:P,3,0)</f>
        <v>0</v>
      </c>
    </row>
    <row r="3150" spans="12:32" x14ac:dyDescent="0.25">
      <c r="L3150" s="264">
        <f>Member!A3150</f>
        <v>0</v>
      </c>
      <c r="S3150" s="166">
        <f>VLOOKUP(L3150,Schnitt1!L:P,2,0)</f>
        <v>0</v>
      </c>
      <c r="T3150" s="166">
        <f>VLOOKUP(L3150,Schnitt2!L:P,2,0)</f>
        <v>0</v>
      </c>
      <c r="U3150" s="166">
        <f>VLOOKUP(L3150,Schnitt3!L:P,2,0)</f>
        <v>0</v>
      </c>
      <c r="V3150" s="166">
        <f>VLOOKUP(L3150,Schnitt4!L:P,2,0)</f>
        <v>0</v>
      </c>
      <c r="W3150" s="166">
        <f>VLOOKUP(L3150,Schnitt5!L:P,2,0)</f>
        <v>0</v>
      </c>
      <c r="X3150" s="166">
        <f>VLOOKUP(L3150,Schnitt6!L:P,2,0)</f>
        <v>0</v>
      </c>
      <c r="AA3150" s="166">
        <f>VLOOKUP(L3150,Schnitt1!L:P,3,0)</f>
        <v>0</v>
      </c>
      <c r="AB3150" s="166">
        <f>VLOOKUP(L3150,Schnitt2!L:P,3,0)</f>
        <v>0</v>
      </c>
      <c r="AC3150" s="166">
        <f>VLOOKUP(L3150,Schnitt3!L:P,3,0)</f>
        <v>0</v>
      </c>
      <c r="AD3150" s="166">
        <f>VLOOKUP(L3150,Schnitt4!L:P,3,0)</f>
        <v>0</v>
      </c>
      <c r="AE3150" s="166">
        <f>VLOOKUP(L3150,Schnitt5!L:P,3,0)</f>
        <v>0</v>
      </c>
      <c r="AF3150" s="166">
        <f>VLOOKUP(L3150,Schnitt6!L:P,3,0)</f>
        <v>0</v>
      </c>
    </row>
    <row r="3151" spans="12:32" x14ac:dyDescent="0.25">
      <c r="L3151" s="264">
        <f>Member!A3151</f>
        <v>0</v>
      </c>
      <c r="S3151" s="166">
        <f>VLOOKUP(L3151,Schnitt1!L:P,2,0)</f>
        <v>0</v>
      </c>
      <c r="T3151" s="166">
        <f>VLOOKUP(L3151,Schnitt2!L:P,2,0)</f>
        <v>0</v>
      </c>
      <c r="U3151" s="166">
        <f>VLOOKUP(L3151,Schnitt3!L:P,2,0)</f>
        <v>0</v>
      </c>
      <c r="V3151" s="166">
        <f>VLOOKUP(L3151,Schnitt4!L:P,2,0)</f>
        <v>0</v>
      </c>
      <c r="W3151" s="166">
        <f>VLOOKUP(L3151,Schnitt5!L:P,2,0)</f>
        <v>0</v>
      </c>
      <c r="X3151" s="166">
        <f>VLOOKUP(L3151,Schnitt6!L:P,2,0)</f>
        <v>0</v>
      </c>
      <c r="AA3151" s="166">
        <f>VLOOKUP(L3151,Schnitt1!L:P,3,0)</f>
        <v>0</v>
      </c>
      <c r="AB3151" s="166">
        <f>VLOOKUP(L3151,Schnitt2!L:P,3,0)</f>
        <v>0</v>
      </c>
      <c r="AC3151" s="166">
        <f>VLOOKUP(L3151,Schnitt3!L:P,3,0)</f>
        <v>0</v>
      </c>
      <c r="AD3151" s="166">
        <f>VLOOKUP(L3151,Schnitt4!L:P,3,0)</f>
        <v>0</v>
      </c>
      <c r="AE3151" s="166">
        <f>VLOOKUP(L3151,Schnitt5!L:P,3,0)</f>
        <v>0</v>
      </c>
      <c r="AF3151" s="166">
        <f>VLOOKUP(L3151,Schnitt6!L:P,3,0)</f>
        <v>0</v>
      </c>
    </row>
    <row r="3152" spans="12:32" x14ac:dyDescent="0.25">
      <c r="L3152" s="264">
        <f>Member!A3152</f>
        <v>0</v>
      </c>
      <c r="S3152" s="166">
        <f>VLOOKUP(L3152,Schnitt1!L:P,2,0)</f>
        <v>0</v>
      </c>
      <c r="T3152" s="166">
        <f>VLOOKUP(L3152,Schnitt2!L:P,2,0)</f>
        <v>0</v>
      </c>
      <c r="U3152" s="166">
        <f>VLOOKUP(L3152,Schnitt3!L:P,2,0)</f>
        <v>0</v>
      </c>
      <c r="V3152" s="166">
        <f>VLOOKUP(L3152,Schnitt4!L:P,2,0)</f>
        <v>0</v>
      </c>
      <c r="W3152" s="166">
        <f>VLOOKUP(L3152,Schnitt5!L:P,2,0)</f>
        <v>0</v>
      </c>
      <c r="X3152" s="166">
        <f>VLOOKUP(L3152,Schnitt6!L:P,2,0)</f>
        <v>0</v>
      </c>
      <c r="AA3152" s="166">
        <f>VLOOKUP(L3152,Schnitt1!L:P,3,0)</f>
        <v>0</v>
      </c>
      <c r="AB3152" s="166">
        <f>VLOOKUP(L3152,Schnitt2!L:P,3,0)</f>
        <v>0</v>
      </c>
      <c r="AC3152" s="166">
        <f>VLOOKUP(L3152,Schnitt3!L:P,3,0)</f>
        <v>0</v>
      </c>
      <c r="AD3152" s="166">
        <f>VLOOKUP(L3152,Schnitt4!L:P,3,0)</f>
        <v>0</v>
      </c>
      <c r="AE3152" s="166">
        <f>VLOOKUP(L3152,Schnitt5!L:P,3,0)</f>
        <v>0</v>
      </c>
      <c r="AF3152" s="166">
        <f>VLOOKUP(L3152,Schnitt6!L:P,3,0)</f>
        <v>0</v>
      </c>
    </row>
    <row r="3153" spans="12:32" x14ac:dyDescent="0.25">
      <c r="L3153" s="264">
        <f>Member!A3153</f>
        <v>0</v>
      </c>
      <c r="S3153" s="166">
        <f>VLOOKUP(L3153,Schnitt1!L:P,2,0)</f>
        <v>0</v>
      </c>
      <c r="T3153" s="166">
        <f>VLOOKUP(L3153,Schnitt2!L:P,2,0)</f>
        <v>0</v>
      </c>
      <c r="U3153" s="166">
        <f>VLOOKUP(L3153,Schnitt3!L:P,2,0)</f>
        <v>0</v>
      </c>
      <c r="V3153" s="166">
        <f>VLOOKUP(L3153,Schnitt4!L:P,2,0)</f>
        <v>0</v>
      </c>
      <c r="W3153" s="166">
        <f>VLOOKUP(L3153,Schnitt5!L:P,2,0)</f>
        <v>0</v>
      </c>
      <c r="X3153" s="166">
        <f>VLOOKUP(L3153,Schnitt6!L:P,2,0)</f>
        <v>0</v>
      </c>
      <c r="AA3153" s="166">
        <f>VLOOKUP(L3153,Schnitt1!L:P,3,0)</f>
        <v>0</v>
      </c>
      <c r="AB3153" s="166">
        <f>VLOOKUP(L3153,Schnitt2!L:P,3,0)</f>
        <v>0</v>
      </c>
      <c r="AC3153" s="166">
        <f>VLOOKUP(L3153,Schnitt3!L:P,3,0)</f>
        <v>0</v>
      </c>
      <c r="AD3153" s="166">
        <f>VLOOKUP(L3153,Schnitt4!L:P,3,0)</f>
        <v>0</v>
      </c>
      <c r="AE3153" s="166">
        <f>VLOOKUP(L3153,Schnitt5!L:P,3,0)</f>
        <v>0</v>
      </c>
      <c r="AF3153" s="166">
        <f>VLOOKUP(L3153,Schnitt6!L:P,3,0)</f>
        <v>0</v>
      </c>
    </row>
    <row r="3154" spans="12:32" x14ac:dyDescent="0.25">
      <c r="L3154" s="264">
        <f>Member!A3154</f>
        <v>0</v>
      </c>
      <c r="S3154" s="166">
        <f>VLOOKUP(L3154,Schnitt1!L:P,2,0)</f>
        <v>0</v>
      </c>
      <c r="T3154" s="166">
        <f>VLOOKUP(L3154,Schnitt2!L:P,2,0)</f>
        <v>0</v>
      </c>
      <c r="U3154" s="166">
        <f>VLOOKUP(L3154,Schnitt3!L:P,2,0)</f>
        <v>0</v>
      </c>
      <c r="V3154" s="166">
        <f>VLOOKUP(L3154,Schnitt4!L:P,2,0)</f>
        <v>0</v>
      </c>
      <c r="W3154" s="166">
        <f>VLOOKUP(L3154,Schnitt5!L:P,2,0)</f>
        <v>0</v>
      </c>
      <c r="X3154" s="166">
        <f>VLOOKUP(L3154,Schnitt6!L:P,2,0)</f>
        <v>0</v>
      </c>
      <c r="AA3154" s="166">
        <f>VLOOKUP(L3154,Schnitt1!L:P,3,0)</f>
        <v>0</v>
      </c>
      <c r="AB3154" s="166">
        <f>VLOOKUP(L3154,Schnitt2!L:P,3,0)</f>
        <v>0</v>
      </c>
      <c r="AC3154" s="166">
        <f>VLOOKUP(L3154,Schnitt3!L:P,3,0)</f>
        <v>0</v>
      </c>
      <c r="AD3154" s="166">
        <f>VLOOKUP(L3154,Schnitt4!L:P,3,0)</f>
        <v>0</v>
      </c>
      <c r="AE3154" s="166">
        <f>VLOOKUP(L3154,Schnitt5!L:P,3,0)</f>
        <v>0</v>
      </c>
      <c r="AF3154" s="166">
        <f>VLOOKUP(L3154,Schnitt6!L:P,3,0)</f>
        <v>0</v>
      </c>
    </row>
    <row r="3155" spans="12:32" x14ac:dyDescent="0.25">
      <c r="L3155" s="264">
        <f>Member!A3155</f>
        <v>0</v>
      </c>
      <c r="S3155" s="166">
        <f>VLOOKUP(L3155,Schnitt1!L:P,2,0)</f>
        <v>0</v>
      </c>
      <c r="T3155" s="166">
        <f>VLOOKUP(L3155,Schnitt2!L:P,2,0)</f>
        <v>0</v>
      </c>
      <c r="U3155" s="166">
        <f>VLOOKUP(L3155,Schnitt3!L:P,2,0)</f>
        <v>0</v>
      </c>
      <c r="V3155" s="166">
        <f>VLOOKUP(L3155,Schnitt4!L:P,2,0)</f>
        <v>0</v>
      </c>
      <c r="W3155" s="166">
        <f>VLOOKUP(L3155,Schnitt5!L:P,2,0)</f>
        <v>0</v>
      </c>
      <c r="X3155" s="166">
        <f>VLOOKUP(L3155,Schnitt6!L:P,2,0)</f>
        <v>0</v>
      </c>
      <c r="AA3155" s="166">
        <f>VLOOKUP(L3155,Schnitt1!L:P,3,0)</f>
        <v>0</v>
      </c>
      <c r="AB3155" s="166">
        <f>VLOOKUP(L3155,Schnitt2!L:P,3,0)</f>
        <v>0</v>
      </c>
      <c r="AC3155" s="166">
        <f>VLOOKUP(L3155,Schnitt3!L:P,3,0)</f>
        <v>0</v>
      </c>
      <c r="AD3155" s="166">
        <f>VLOOKUP(L3155,Schnitt4!L:P,3,0)</f>
        <v>0</v>
      </c>
      <c r="AE3155" s="166">
        <f>VLOOKUP(L3155,Schnitt5!L:P,3,0)</f>
        <v>0</v>
      </c>
      <c r="AF3155" s="166">
        <f>VLOOKUP(L3155,Schnitt6!L:P,3,0)</f>
        <v>0</v>
      </c>
    </row>
    <row r="3156" spans="12:32" x14ac:dyDescent="0.25">
      <c r="L3156" s="264">
        <f>Member!A3156</f>
        <v>0</v>
      </c>
      <c r="S3156" s="166">
        <f>VLOOKUP(L3156,Schnitt1!L:P,2,0)</f>
        <v>0</v>
      </c>
      <c r="T3156" s="166">
        <f>VLOOKUP(L3156,Schnitt2!L:P,2,0)</f>
        <v>0</v>
      </c>
      <c r="U3156" s="166">
        <f>VLOOKUP(L3156,Schnitt3!L:P,2,0)</f>
        <v>0</v>
      </c>
      <c r="V3156" s="166">
        <f>VLOOKUP(L3156,Schnitt4!L:P,2,0)</f>
        <v>0</v>
      </c>
      <c r="W3156" s="166">
        <f>VLOOKUP(L3156,Schnitt5!L:P,2,0)</f>
        <v>0</v>
      </c>
      <c r="X3156" s="166">
        <f>VLOOKUP(L3156,Schnitt6!L:P,2,0)</f>
        <v>0</v>
      </c>
      <c r="AA3156" s="166">
        <f>VLOOKUP(L3156,Schnitt1!L:P,3,0)</f>
        <v>0</v>
      </c>
      <c r="AB3156" s="166">
        <f>VLOOKUP(L3156,Schnitt2!L:P,3,0)</f>
        <v>0</v>
      </c>
      <c r="AC3156" s="166">
        <f>VLOOKUP(L3156,Schnitt3!L:P,3,0)</f>
        <v>0</v>
      </c>
      <c r="AD3156" s="166">
        <f>VLOOKUP(L3156,Schnitt4!L:P,3,0)</f>
        <v>0</v>
      </c>
      <c r="AE3156" s="166">
        <f>VLOOKUP(L3156,Schnitt5!L:P,3,0)</f>
        <v>0</v>
      </c>
      <c r="AF3156" s="166">
        <f>VLOOKUP(L3156,Schnitt6!L:P,3,0)</f>
        <v>0</v>
      </c>
    </row>
    <row r="3157" spans="12:32" x14ac:dyDescent="0.25">
      <c r="L3157" s="264">
        <f>Member!A3157</f>
        <v>0</v>
      </c>
      <c r="S3157" s="166">
        <f>VLOOKUP(L3157,Schnitt1!L:P,2,0)</f>
        <v>0</v>
      </c>
      <c r="T3157" s="166">
        <f>VLOOKUP(L3157,Schnitt2!L:P,2,0)</f>
        <v>0</v>
      </c>
      <c r="U3157" s="166">
        <f>VLOOKUP(L3157,Schnitt3!L:P,2,0)</f>
        <v>0</v>
      </c>
      <c r="V3157" s="166">
        <f>VLOOKUP(L3157,Schnitt4!L:P,2,0)</f>
        <v>0</v>
      </c>
      <c r="W3157" s="166">
        <f>VLOOKUP(L3157,Schnitt5!L:P,2,0)</f>
        <v>0</v>
      </c>
      <c r="X3157" s="166">
        <f>VLOOKUP(L3157,Schnitt6!L:P,2,0)</f>
        <v>0</v>
      </c>
      <c r="AA3157" s="166">
        <f>VLOOKUP(L3157,Schnitt1!L:P,3,0)</f>
        <v>0</v>
      </c>
      <c r="AB3157" s="166">
        <f>VLOOKUP(L3157,Schnitt2!L:P,3,0)</f>
        <v>0</v>
      </c>
      <c r="AC3157" s="166">
        <f>VLOOKUP(L3157,Schnitt3!L:P,3,0)</f>
        <v>0</v>
      </c>
      <c r="AD3157" s="166">
        <f>VLOOKUP(L3157,Schnitt4!L:P,3,0)</f>
        <v>0</v>
      </c>
      <c r="AE3157" s="166">
        <f>VLOOKUP(L3157,Schnitt5!L:P,3,0)</f>
        <v>0</v>
      </c>
      <c r="AF3157" s="166">
        <f>VLOOKUP(L3157,Schnitt6!L:P,3,0)</f>
        <v>0</v>
      </c>
    </row>
    <row r="3158" spans="12:32" x14ac:dyDescent="0.25">
      <c r="L3158" s="264">
        <f>Member!A3158</f>
        <v>0</v>
      </c>
      <c r="S3158" s="166">
        <f>VLOOKUP(L3158,Schnitt1!L:P,2,0)</f>
        <v>0</v>
      </c>
      <c r="T3158" s="166">
        <f>VLOOKUP(L3158,Schnitt2!L:P,2,0)</f>
        <v>0</v>
      </c>
      <c r="U3158" s="166">
        <f>VLOOKUP(L3158,Schnitt3!L:P,2,0)</f>
        <v>0</v>
      </c>
      <c r="V3158" s="166">
        <f>VLOOKUP(L3158,Schnitt4!L:P,2,0)</f>
        <v>0</v>
      </c>
      <c r="W3158" s="166">
        <f>VLOOKUP(L3158,Schnitt5!L:P,2,0)</f>
        <v>0</v>
      </c>
      <c r="X3158" s="166">
        <f>VLOOKUP(L3158,Schnitt6!L:P,2,0)</f>
        <v>0</v>
      </c>
      <c r="AA3158" s="166">
        <f>VLOOKUP(L3158,Schnitt1!L:P,3,0)</f>
        <v>0</v>
      </c>
      <c r="AB3158" s="166">
        <f>VLOOKUP(L3158,Schnitt2!L:P,3,0)</f>
        <v>0</v>
      </c>
      <c r="AC3158" s="166">
        <f>VLOOKUP(L3158,Schnitt3!L:P,3,0)</f>
        <v>0</v>
      </c>
      <c r="AD3158" s="166">
        <f>VLOOKUP(L3158,Schnitt4!L:P,3,0)</f>
        <v>0</v>
      </c>
      <c r="AE3158" s="166">
        <f>VLOOKUP(L3158,Schnitt5!L:P,3,0)</f>
        <v>0</v>
      </c>
      <c r="AF3158" s="166">
        <f>VLOOKUP(L3158,Schnitt6!L:P,3,0)</f>
        <v>0</v>
      </c>
    </row>
    <row r="3159" spans="12:32" x14ac:dyDescent="0.25">
      <c r="L3159" s="264">
        <f>Member!A3159</f>
        <v>0</v>
      </c>
      <c r="S3159" s="166">
        <f>VLOOKUP(L3159,Schnitt1!L:P,2,0)</f>
        <v>0</v>
      </c>
      <c r="T3159" s="166">
        <f>VLOOKUP(L3159,Schnitt2!L:P,2,0)</f>
        <v>0</v>
      </c>
      <c r="U3159" s="166">
        <f>VLOOKUP(L3159,Schnitt3!L:P,2,0)</f>
        <v>0</v>
      </c>
      <c r="V3159" s="166">
        <f>VLOOKUP(L3159,Schnitt4!L:P,2,0)</f>
        <v>0</v>
      </c>
      <c r="W3159" s="166">
        <f>VLOOKUP(L3159,Schnitt5!L:P,2,0)</f>
        <v>0</v>
      </c>
      <c r="X3159" s="166">
        <f>VLOOKUP(L3159,Schnitt6!L:P,2,0)</f>
        <v>0</v>
      </c>
      <c r="AA3159" s="166">
        <f>VLOOKUP(L3159,Schnitt1!L:P,3,0)</f>
        <v>0</v>
      </c>
      <c r="AB3159" s="166">
        <f>VLOOKUP(L3159,Schnitt2!L:P,3,0)</f>
        <v>0</v>
      </c>
      <c r="AC3159" s="166">
        <f>VLOOKUP(L3159,Schnitt3!L:P,3,0)</f>
        <v>0</v>
      </c>
      <c r="AD3159" s="166">
        <f>VLOOKUP(L3159,Schnitt4!L:P,3,0)</f>
        <v>0</v>
      </c>
      <c r="AE3159" s="166">
        <f>VLOOKUP(L3159,Schnitt5!L:P,3,0)</f>
        <v>0</v>
      </c>
      <c r="AF3159" s="166">
        <f>VLOOKUP(L3159,Schnitt6!L:P,3,0)</f>
        <v>0</v>
      </c>
    </row>
    <row r="3160" spans="12:32" x14ac:dyDescent="0.25">
      <c r="L3160" s="264">
        <f>Member!A3160</f>
        <v>0</v>
      </c>
      <c r="S3160" s="166">
        <f>VLOOKUP(L3160,Schnitt1!L:P,2,0)</f>
        <v>0</v>
      </c>
      <c r="T3160" s="166">
        <f>VLOOKUP(L3160,Schnitt2!L:P,2,0)</f>
        <v>0</v>
      </c>
      <c r="U3160" s="166">
        <f>VLOOKUP(L3160,Schnitt3!L:P,2,0)</f>
        <v>0</v>
      </c>
      <c r="V3160" s="166">
        <f>VLOOKUP(L3160,Schnitt4!L:P,2,0)</f>
        <v>0</v>
      </c>
      <c r="W3160" s="166">
        <f>VLOOKUP(L3160,Schnitt5!L:P,2,0)</f>
        <v>0</v>
      </c>
      <c r="X3160" s="166">
        <f>VLOOKUP(L3160,Schnitt6!L:P,2,0)</f>
        <v>0</v>
      </c>
      <c r="AA3160" s="166">
        <f>VLOOKUP(L3160,Schnitt1!L:P,3,0)</f>
        <v>0</v>
      </c>
      <c r="AB3160" s="166">
        <f>VLOOKUP(L3160,Schnitt2!L:P,3,0)</f>
        <v>0</v>
      </c>
      <c r="AC3160" s="166">
        <f>VLOOKUP(L3160,Schnitt3!L:P,3,0)</f>
        <v>0</v>
      </c>
      <c r="AD3160" s="166">
        <f>VLOOKUP(L3160,Schnitt4!L:P,3,0)</f>
        <v>0</v>
      </c>
      <c r="AE3160" s="166">
        <f>VLOOKUP(L3160,Schnitt5!L:P,3,0)</f>
        <v>0</v>
      </c>
      <c r="AF3160" s="166">
        <f>VLOOKUP(L3160,Schnitt6!L:P,3,0)</f>
        <v>0</v>
      </c>
    </row>
    <row r="3161" spans="12:32" x14ac:dyDescent="0.25">
      <c r="L3161" s="264">
        <f>Member!A3161</f>
        <v>0</v>
      </c>
      <c r="S3161" s="166">
        <f>VLOOKUP(L3161,Schnitt1!L:P,2,0)</f>
        <v>0</v>
      </c>
      <c r="T3161" s="166">
        <f>VLOOKUP(L3161,Schnitt2!L:P,2,0)</f>
        <v>0</v>
      </c>
      <c r="U3161" s="166">
        <f>VLOOKUP(L3161,Schnitt3!L:P,2,0)</f>
        <v>0</v>
      </c>
      <c r="V3161" s="166">
        <f>VLOOKUP(L3161,Schnitt4!L:P,2,0)</f>
        <v>0</v>
      </c>
      <c r="W3161" s="166">
        <f>VLOOKUP(L3161,Schnitt5!L:P,2,0)</f>
        <v>0</v>
      </c>
      <c r="X3161" s="166">
        <f>VLOOKUP(L3161,Schnitt6!L:P,2,0)</f>
        <v>0</v>
      </c>
      <c r="AA3161" s="166">
        <f>VLOOKUP(L3161,Schnitt1!L:P,3,0)</f>
        <v>0</v>
      </c>
      <c r="AB3161" s="166">
        <f>VLOOKUP(L3161,Schnitt2!L:P,3,0)</f>
        <v>0</v>
      </c>
      <c r="AC3161" s="166">
        <f>VLOOKUP(L3161,Schnitt3!L:P,3,0)</f>
        <v>0</v>
      </c>
      <c r="AD3161" s="166">
        <f>VLOOKUP(L3161,Schnitt4!L:P,3,0)</f>
        <v>0</v>
      </c>
      <c r="AE3161" s="166">
        <f>VLOOKUP(L3161,Schnitt5!L:P,3,0)</f>
        <v>0</v>
      </c>
      <c r="AF3161" s="166">
        <f>VLOOKUP(L3161,Schnitt6!L:P,3,0)</f>
        <v>0</v>
      </c>
    </row>
    <row r="3162" spans="12:32" x14ac:dyDescent="0.25">
      <c r="L3162" s="264">
        <f>Member!A3162</f>
        <v>0</v>
      </c>
      <c r="S3162" s="166">
        <f>VLOOKUP(L3162,Schnitt1!L:P,2,0)</f>
        <v>0</v>
      </c>
      <c r="T3162" s="166">
        <f>VLOOKUP(L3162,Schnitt2!L:P,2,0)</f>
        <v>0</v>
      </c>
      <c r="U3162" s="166">
        <f>VLOOKUP(L3162,Schnitt3!L:P,2,0)</f>
        <v>0</v>
      </c>
      <c r="V3162" s="166">
        <f>VLOOKUP(L3162,Schnitt4!L:P,2,0)</f>
        <v>0</v>
      </c>
      <c r="W3162" s="166">
        <f>VLOOKUP(L3162,Schnitt5!L:P,2,0)</f>
        <v>0</v>
      </c>
      <c r="X3162" s="166">
        <f>VLOOKUP(L3162,Schnitt6!L:P,2,0)</f>
        <v>0</v>
      </c>
      <c r="AA3162" s="166">
        <f>VLOOKUP(L3162,Schnitt1!L:P,3,0)</f>
        <v>0</v>
      </c>
      <c r="AB3162" s="166">
        <f>VLOOKUP(L3162,Schnitt2!L:P,3,0)</f>
        <v>0</v>
      </c>
      <c r="AC3162" s="166">
        <f>VLOOKUP(L3162,Schnitt3!L:P,3,0)</f>
        <v>0</v>
      </c>
      <c r="AD3162" s="166">
        <f>VLOOKUP(L3162,Schnitt4!L:P,3,0)</f>
        <v>0</v>
      </c>
      <c r="AE3162" s="166">
        <f>VLOOKUP(L3162,Schnitt5!L:P,3,0)</f>
        <v>0</v>
      </c>
      <c r="AF3162" s="166">
        <f>VLOOKUP(L3162,Schnitt6!L:P,3,0)</f>
        <v>0</v>
      </c>
    </row>
    <row r="3163" spans="12:32" x14ac:dyDescent="0.25">
      <c r="L3163" s="264">
        <f>Member!A3163</f>
        <v>0</v>
      </c>
      <c r="S3163" s="166">
        <f>VLOOKUP(L3163,Schnitt1!L:P,2,0)</f>
        <v>0</v>
      </c>
      <c r="T3163" s="166">
        <f>VLOOKUP(L3163,Schnitt2!L:P,2,0)</f>
        <v>0</v>
      </c>
      <c r="U3163" s="166">
        <f>VLOOKUP(L3163,Schnitt3!L:P,2,0)</f>
        <v>0</v>
      </c>
      <c r="V3163" s="166">
        <f>VLOOKUP(L3163,Schnitt4!L:P,2,0)</f>
        <v>0</v>
      </c>
      <c r="W3163" s="166">
        <f>VLOOKUP(L3163,Schnitt5!L:P,2,0)</f>
        <v>0</v>
      </c>
      <c r="X3163" s="166">
        <f>VLOOKUP(L3163,Schnitt6!L:P,2,0)</f>
        <v>0</v>
      </c>
      <c r="AA3163" s="166">
        <f>VLOOKUP(L3163,Schnitt1!L:P,3,0)</f>
        <v>0</v>
      </c>
      <c r="AB3163" s="166">
        <f>VLOOKUP(L3163,Schnitt2!L:P,3,0)</f>
        <v>0</v>
      </c>
      <c r="AC3163" s="166">
        <f>VLOOKUP(L3163,Schnitt3!L:P,3,0)</f>
        <v>0</v>
      </c>
      <c r="AD3163" s="166">
        <f>VLOOKUP(L3163,Schnitt4!L:P,3,0)</f>
        <v>0</v>
      </c>
      <c r="AE3163" s="166">
        <f>VLOOKUP(L3163,Schnitt5!L:P,3,0)</f>
        <v>0</v>
      </c>
      <c r="AF3163" s="166">
        <f>VLOOKUP(L3163,Schnitt6!L:P,3,0)</f>
        <v>0</v>
      </c>
    </row>
    <row r="3164" spans="12:32" x14ac:dyDescent="0.25">
      <c r="L3164" s="264">
        <f>Member!A3164</f>
        <v>0</v>
      </c>
      <c r="S3164" s="166">
        <f>VLOOKUP(L3164,Schnitt1!L:P,2,0)</f>
        <v>0</v>
      </c>
      <c r="T3164" s="166">
        <f>VLOOKUP(L3164,Schnitt2!L:P,2,0)</f>
        <v>0</v>
      </c>
      <c r="U3164" s="166">
        <f>VLOOKUP(L3164,Schnitt3!L:P,2,0)</f>
        <v>0</v>
      </c>
      <c r="V3164" s="166">
        <f>VLOOKUP(L3164,Schnitt4!L:P,2,0)</f>
        <v>0</v>
      </c>
      <c r="W3164" s="166">
        <f>VLOOKUP(L3164,Schnitt5!L:P,2,0)</f>
        <v>0</v>
      </c>
      <c r="X3164" s="166">
        <f>VLOOKUP(L3164,Schnitt6!L:P,2,0)</f>
        <v>0</v>
      </c>
      <c r="AA3164" s="166">
        <f>VLOOKUP(L3164,Schnitt1!L:P,3,0)</f>
        <v>0</v>
      </c>
      <c r="AB3164" s="166">
        <f>VLOOKUP(L3164,Schnitt2!L:P,3,0)</f>
        <v>0</v>
      </c>
      <c r="AC3164" s="166">
        <f>VLOOKUP(L3164,Schnitt3!L:P,3,0)</f>
        <v>0</v>
      </c>
      <c r="AD3164" s="166">
        <f>VLOOKUP(L3164,Schnitt4!L:P,3,0)</f>
        <v>0</v>
      </c>
      <c r="AE3164" s="166">
        <f>VLOOKUP(L3164,Schnitt5!L:P,3,0)</f>
        <v>0</v>
      </c>
      <c r="AF3164" s="166">
        <f>VLOOKUP(L3164,Schnitt6!L:P,3,0)</f>
        <v>0</v>
      </c>
    </row>
    <row r="3165" spans="12:32" x14ac:dyDescent="0.25">
      <c r="L3165" s="264">
        <f>Member!A3165</f>
        <v>0</v>
      </c>
      <c r="S3165" s="166">
        <f>VLOOKUP(L3165,Schnitt1!L:P,2,0)</f>
        <v>0</v>
      </c>
      <c r="T3165" s="166">
        <f>VLOOKUP(L3165,Schnitt2!L:P,2,0)</f>
        <v>0</v>
      </c>
      <c r="U3165" s="166">
        <f>VLOOKUP(L3165,Schnitt3!L:P,2,0)</f>
        <v>0</v>
      </c>
      <c r="V3165" s="166">
        <f>VLOOKUP(L3165,Schnitt4!L:P,2,0)</f>
        <v>0</v>
      </c>
      <c r="W3165" s="166">
        <f>VLOOKUP(L3165,Schnitt5!L:P,2,0)</f>
        <v>0</v>
      </c>
      <c r="X3165" s="166">
        <f>VLOOKUP(L3165,Schnitt6!L:P,2,0)</f>
        <v>0</v>
      </c>
      <c r="AA3165" s="166">
        <f>VLOOKUP(L3165,Schnitt1!L:P,3,0)</f>
        <v>0</v>
      </c>
      <c r="AB3165" s="166">
        <f>VLOOKUP(L3165,Schnitt2!L:P,3,0)</f>
        <v>0</v>
      </c>
      <c r="AC3165" s="166">
        <f>VLOOKUP(L3165,Schnitt3!L:P,3,0)</f>
        <v>0</v>
      </c>
      <c r="AD3165" s="166">
        <f>VLOOKUP(L3165,Schnitt4!L:P,3,0)</f>
        <v>0</v>
      </c>
      <c r="AE3165" s="166">
        <f>VLOOKUP(L3165,Schnitt5!L:P,3,0)</f>
        <v>0</v>
      </c>
      <c r="AF3165" s="166">
        <f>VLOOKUP(L3165,Schnitt6!L:P,3,0)</f>
        <v>0</v>
      </c>
    </row>
    <row r="3166" spans="12:32" x14ac:dyDescent="0.25">
      <c r="L3166" s="264">
        <f>Member!A3166</f>
        <v>0</v>
      </c>
      <c r="S3166" s="166">
        <f>VLOOKUP(L3166,Schnitt1!L:P,2,0)</f>
        <v>0</v>
      </c>
      <c r="T3166" s="166">
        <f>VLOOKUP(L3166,Schnitt2!L:P,2,0)</f>
        <v>0</v>
      </c>
      <c r="U3166" s="166">
        <f>VLOOKUP(L3166,Schnitt3!L:P,2,0)</f>
        <v>0</v>
      </c>
      <c r="V3166" s="166">
        <f>VLOOKUP(L3166,Schnitt4!L:P,2,0)</f>
        <v>0</v>
      </c>
      <c r="W3166" s="166">
        <f>VLOOKUP(L3166,Schnitt5!L:P,2,0)</f>
        <v>0</v>
      </c>
      <c r="X3166" s="166">
        <f>VLOOKUP(L3166,Schnitt6!L:P,2,0)</f>
        <v>0</v>
      </c>
      <c r="AA3166" s="166">
        <f>VLOOKUP(L3166,Schnitt1!L:P,3,0)</f>
        <v>0</v>
      </c>
      <c r="AB3166" s="166">
        <f>VLOOKUP(L3166,Schnitt2!L:P,3,0)</f>
        <v>0</v>
      </c>
      <c r="AC3166" s="166">
        <f>VLOOKUP(L3166,Schnitt3!L:P,3,0)</f>
        <v>0</v>
      </c>
      <c r="AD3166" s="166">
        <f>VLOOKUP(L3166,Schnitt4!L:P,3,0)</f>
        <v>0</v>
      </c>
      <c r="AE3166" s="166">
        <f>VLOOKUP(L3166,Schnitt5!L:P,3,0)</f>
        <v>0</v>
      </c>
      <c r="AF3166" s="166">
        <f>VLOOKUP(L3166,Schnitt6!L:P,3,0)</f>
        <v>0</v>
      </c>
    </row>
    <row r="3167" spans="12:32" x14ac:dyDescent="0.25">
      <c r="L3167" s="264">
        <f>Member!A3167</f>
        <v>0</v>
      </c>
      <c r="S3167" s="166">
        <f>VLOOKUP(L3167,Schnitt1!L:P,2,0)</f>
        <v>0</v>
      </c>
      <c r="T3167" s="166">
        <f>VLOOKUP(L3167,Schnitt2!L:P,2,0)</f>
        <v>0</v>
      </c>
      <c r="U3167" s="166">
        <f>VLOOKUP(L3167,Schnitt3!L:P,2,0)</f>
        <v>0</v>
      </c>
      <c r="V3167" s="166">
        <f>VLOOKUP(L3167,Schnitt4!L:P,2,0)</f>
        <v>0</v>
      </c>
      <c r="W3167" s="166">
        <f>VLOOKUP(L3167,Schnitt5!L:P,2,0)</f>
        <v>0</v>
      </c>
      <c r="X3167" s="166">
        <f>VLOOKUP(L3167,Schnitt6!L:P,2,0)</f>
        <v>0</v>
      </c>
      <c r="AA3167" s="166">
        <f>VLOOKUP(L3167,Schnitt1!L:P,3,0)</f>
        <v>0</v>
      </c>
      <c r="AB3167" s="166">
        <f>VLOOKUP(L3167,Schnitt2!L:P,3,0)</f>
        <v>0</v>
      </c>
      <c r="AC3167" s="166">
        <f>VLOOKUP(L3167,Schnitt3!L:P,3,0)</f>
        <v>0</v>
      </c>
      <c r="AD3167" s="166">
        <f>VLOOKUP(L3167,Schnitt4!L:P,3,0)</f>
        <v>0</v>
      </c>
      <c r="AE3167" s="166">
        <f>VLOOKUP(L3167,Schnitt5!L:P,3,0)</f>
        <v>0</v>
      </c>
      <c r="AF3167" s="166">
        <f>VLOOKUP(L3167,Schnitt6!L:P,3,0)</f>
        <v>0</v>
      </c>
    </row>
    <row r="3168" spans="12:32" x14ac:dyDescent="0.25">
      <c r="L3168" s="264">
        <f>Member!A3168</f>
        <v>0</v>
      </c>
      <c r="S3168" s="166">
        <f>VLOOKUP(L3168,Schnitt1!L:P,2,0)</f>
        <v>0</v>
      </c>
      <c r="T3168" s="166">
        <f>VLOOKUP(L3168,Schnitt2!L:P,2,0)</f>
        <v>0</v>
      </c>
      <c r="U3168" s="166">
        <f>VLOOKUP(L3168,Schnitt3!L:P,2,0)</f>
        <v>0</v>
      </c>
      <c r="V3168" s="166">
        <f>VLOOKUP(L3168,Schnitt4!L:P,2,0)</f>
        <v>0</v>
      </c>
      <c r="W3168" s="166">
        <f>VLOOKUP(L3168,Schnitt5!L:P,2,0)</f>
        <v>0</v>
      </c>
      <c r="X3168" s="166">
        <f>VLOOKUP(L3168,Schnitt6!L:P,2,0)</f>
        <v>0</v>
      </c>
      <c r="AA3168" s="166">
        <f>VLOOKUP(L3168,Schnitt1!L:P,3,0)</f>
        <v>0</v>
      </c>
      <c r="AB3168" s="166">
        <f>VLOOKUP(L3168,Schnitt2!L:P,3,0)</f>
        <v>0</v>
      </c>
      <c r="AC3168" s="166">
        <f>VLOOKUP(L3168,Schnitt3!L:P,3,0)</f>
        <v>0</v>
      </c>
      <c r="AD3168" s="166">
        <f>VLOOKUP(L3168,Schnitt4!L:P,3,0)</f>
        <v>0</v>
      </c>
      <c r="AE3168" s="166">
        <f>VLOOKUP(L3168,Schnitt5!L:P,3,0)</f>
        <v>0</v>
      </c>
      <c r="AF3168" s="166">
        <f>VLOOKUP(L3168,Schnitt6!L:P,3,0)</f>
        <v>0</v>
      </c>
    </row>
    <row r="3169" spans="12:32" x14ac:dyDescent="0.25">
      <c r="L3169" s="264">
        <f>Member!A3169</f>
        <v>0</v>
      </c>
      <c r="S3169" s="166">
        <f>VLOOKUP(L3169,Schnitt1!L:P,2,0)</f>
        <v>0</v>
      </c>
      <c r="T3169" s="166">
        <f>VLOOKUP(L3169,Schnitt2!L:P,2,0)</f>
        <v>0</v>
      </c>
      <c r="U3169" s="166">
        <f>VLOOKUP(L3169,Schnitt3!L:P,2,0)</f>
        <v>0</v>
      </c>
      <c r="V3169" s="166">
        <f>VLOOKUP(L3169,Schnitt4!L:P,2,0)</f>
        <v>0</v>
      </c>
      <c r="W3169" s="166">
        <f>VLOOKUP(L3169,Schnitt5!L:P,2,0)</f>
        <v>0</v>
      </c>
      <c r="X3169" s="166">
        <f>VLOOKUP(L3169,Schnitt6!L:P,2,0)</f>
        <v>0</v>
      </c>
      <c r="AA3169" s="166">
        <f>VLOOKUP(L3169,Schnitt1!L:P,3,0)</f>
        <v>0</v>
      </c>
      <c r="AB3169" s="166">
        <f>VLOOKUP(L3169,Schnitt2!L:P,3,0)</f>
        <v>0</v>
      </c>
      <c r="AC3169" s="166">
        <f>VLOOKUP(L3169,Schnitt3!L:P,3,0)</f>
        <v>0</v>
      </c>
      <c r="AD3169" s="166">
        <f>VLOOKUP(L3169,Schnitt4!L:P,3,0)</f>
        <v>0</v>
      </c>
      <c r="AE3169" s="166">
        <f>VLOOKUP(L3169,Schnitt5!L:P,3,0)</f>
        <v>0</v>
      </c>
      <c r="AF3169" s="166">
        <f>VLOOKUP(L3169,Schnitt6!L:P,3,0)</f>
        <v>0</v>
      </c>
    </row>
    <row r="3170" spans="12:32" x14ac:dyDescent="0.25">
      <c r="L3170" s="264">
        <f>Member!A3170</f>
        <v>0</v>
      </c>
      <c r="S3170" s="166">
        <f>VLOOKUP(L3170,Schnitt1!L:P,2,0)</f>
        <v>0</v>
      </c>
      <c r="T3170" s="166">
        <f>VLOOKUP(L3170,Schnitt2!L:P,2,0)</f>
        <v>0</v>
      </c>
      <c r="U3170" s="166">
        <f>VLOOKUP(L3170,Schnitt3!L:P,2,0)</f>
        <v>0</v>
      </c>
      <c r="V3170" s="166">
        <f>VLOOKUP(L3170,Schnitt4!L:P,2,0)</f>
        <v>0</v>
      </c>
      <c r="W3170" s="166">
        <f>VLOOKUP(L3170,Schnitt5!L:P,2,0)</f>
        <v>0</v>
      </c>
      <c r="X3170" s="166">
        <f>VLOOKUP(L3170,Schnitt6!L:P,2,0)</f>
        <v>0</v>
      </c>
      <c r="AA3170" s="166">
        <f>VLOOKUP(L3170,Schnitt1!L:P,3,0)</f>
        <v>0</v>
      </c>
      <c r="AB3170" s="166">
        <f>VLOOKUP(L3170,Schnitt2!L:P,3,0)</f>
        <v>0</v>
      </c>
      <c r="AC3170" s="166">
        <f>VLOOKUP(L3170,Schnitt3!L:P,3,0)</f>
        <v>0</v>
      </c>
      <c r="AD3170" s="166">
        <f>VLOOKUP(L3170,Schnitt4!L:P,3,0)</f>
        <v>0</v>
      </c>
      <c r="AE3170" s="166">
        <f>VLOOKUP(L3170,Schnitt5!L:P,3,0)</f>
        <v>0</v>
      </c>
      <c r="AF3170" s="166">
        <f>VLOOKUP(L3170,Schnitt6!L:P,3,0)</f>
        <v>0</v>
      </c>
    </row>
    <row r="3171" spans="12:32" x14ac:dyDescent="0.25">
      <c r="L3171" s="264">
        <f>Member!A3171</f>
        <v>0</v>
      </c>
      <c r="S3171" s="166">
        <f>VLOOKUP(L3171,Schnitt1!L:P,2,0)</f>
        <v>0</v>
      </c>
      <c r="T3171" s="166">
        <f>VLOOKUP(L3171,Schnitt2!L:P,2,0)</f>
        <v>0</v>
      </c>
      <c r="U3171" s="166">
        <f>VLOOKUP(L3171,Schnitt3!L:P,2,0)</f>
        <v>0</v>
      </c>
      <c r="V3171" s="166">
        <f>VLOOKUP(L3171,Schnitt4!L:P,2,0)</f>
        <v>0</v>
      </c>
      <c r="W3171" s="166">
        <f>VLOOKUP(L3171,Schnitt5!L:P,2,0)</f>
        <v>0</v>
      </c>
      <c r="X3171" s="166">
        <f>VLOOKUP(L3171,Schnitt6!L:P,2,0)</f>
        <v>0</v>
      </c>
      <c r="AA3171" s="166">
        <f>VLOOKUP(L3171,Schnitt1!L:P,3,0)</f>
        <v>0</v>
      </c>
      <c r="AB3171" s="166">
        <f>VLOOKUP(L3171,Schnitt2!L:P,3,0)</f>
        <v>0</v>
      </c>
      <c r="AC3171" s="166">
        <f>VLOOKUP(L3171,Schnitt3!L:P,3,0)</f>
        <v>0</v>
      </c>
      <c r="AD3171" s="166">
        <f>VLOOKUP(L3171,Schnitt4!L:P,3,0)</f>
        <v>0</v>
      </c>
      <c r="AE3171" s="166">
        <f>VLOOKUP(L3171,Schnitt5!L:P,3,0)</f>
        <v>0</v>
      </c>
      <c r="AF3171" s="166">
        <f>VLOOKUP(L3171,Schnitt6!L:P,3,0)</f>
        <v>0</v>
      </c>
    </row>
    <row r="3172" spans="12:32" x14ac:dyDescent="0.25">
      <c r="L3172" s="264">
        <f>Member!A3172</f>
        <v>0</v>
      </c>
      <c r="S3172" s="166">
        <f>VLOOKUP(L3172,Schnitt1!L:P,2,0)</f>
        <v>0</v>
      </c>
      <c r="T3172" s="166">
        <f>VLOOKUP(L3172,Schnitt2!L:P,2,0)</f>
        <v>0</v>
      </c>
      <c r="U3172" s="166">
        <f>VLOOKUP(L3172,Schnitt3!L:P,2,0)</f>
        <v>0</v>
      </c>
      <c r="V3172" s="166">
        <f>VLOOKUP(L3172,Schnitt4!L:P,2,0)</f>
        <v>0</v>
      </c>
      <c r="W3172" s="166">
        <f>VLOOKUP(L3172,Schnitt5!L:P,2,0)</f>
        <v>0</v>
      </c>
      <c r="X3172" s="166">
        <f>VLOOKUP(L3172,Schnitt6!L:P,2,0)</f>
        <v>0</v>
      </c>
      <c r="AA3172" s="166">
        <f>VLOOKUP(L3172,Schnitt1!L:P,3,0)</f>
        <v>0</v>
      </c>
      <c r="AB3172" s="166">
        <f>VLOOKUP(L3172,Schnitt2!L:P,3,0)</f>
        <v>0</v>
      </c>
      <c r="AC3172" s="166">
        <f>VLOOKUP(L3172,Schnitt3!L:P,3,0)</f>
        <v>0</v>
      </c>
      <c r="AD3172" s="166">
        <f>VLOOKUP(L3172,Schnitt4!L:P,3,0)</f>
        <v>0</v>
      </c>
      <c r="AE3172" s="166">
        <f>VLOOKUP(L3172,Schnitt5!L:P,3,0)</f>
        <v>0</v>
      </c>
      <c r="AF3172" s="166">
        <f>VLOOKUP(L3172,Schnitt6!L:P,3,0)</f>
        <v>0</v>
      </c>
    </row>
    <row r="3173" spans="12:32" x14ac:dyDescent="0.25">
      <c r="L3173" s="264">
        <f>Member!A3173</f>
        <v>0</v>
      </c>
      <c r="S3173" s="166">
        <f>VLOOKUP(L3173,Schnitt1!L:P,2,0)</f>
        <v>0</v>
      </c>
      <c r="T3173" s="166">
        <f>VLOOKUP(L3173,Schnitt2!L:P,2,0)</f>
        <v>0</v>
      </c>
      <c r="U3173" s="166">
        <f>VLOOKUP(L3173,Schnitt3!L:P,2,0)</f>
        <v>0</v>
      </c>
      <c r="V3173" s="166">
        <f>VLOOKUP(L3173,Schnitt4!L:P,2,0)</f>
        <v>0</v>
      </c>
      <c r="W3173" s="166">
        <f>VLOOKUP(L3173,Schnitt5!L:P,2,0)</f>
        <v>0</v>
      </c>
      <c r="X3173" s="166">
        <f>VLOOKUP(L3173,Schnitt6!L:P,2,0)</f>
        <v>0</v>
      </c>
      <c r="AA3173" s="166">
        <f>VLOOKUP(L3173,Schnitt1!L:P,3,0)</f>
        <v>0</v>
      </c>
      <c r="AB3173" s="166">
        <f>VLOOKUP(L3173,Schnitt2!L:P,3,0)</f>
        <v>0</v>
      </c>
      <c r="AC3173" s="166">
        <f>VLOOKUP(L3173,Schnitt3!L:P,3,0)</f>
        <v>0</v>
      </c>
      <c r="AD3173" s="166">
        <f>VLOOKUP(L3173,Schnitt4!L:P,3,0)</f>
        <v>0</v>
      </c>
      <c r="AE3173" s="166">
        <f>VLOOKUP(L3173,Schnitt5!L:P,3,0)</f>
        <v>0</v>
      </c>
      <c r="AF3173" s="166">
        <f>VLOOKUP(L3173,Schnitt6!L:P,3,0)</f>
        <v>0</v>
      </c>
    </row>
    <row r="3174" spans="12:32" x14ac:dyDescent="0.25">
      <c r="L3174" s="264">
        <f>Member!A3174</f>
        <v>0</v>
      </c>
      <c r="S3174" s="166">
        <f>VLOOKUP(L3174,Schnitt1!L:P,2,0)</f>
        <v>0</v>
      </c>
      <c r="T3174" s="166">
        <f>VLOOKUP(L3174,Schnitt2!L:P,2,0)</f>
        <v>0</v>
      </c>
      <c r="U3174" s="166">
        <f>VLOOKUP(L3174,Schnitt3!L:P,2,0)</f>
        <v>0</v>
      </c>
      <c r="V3174" s="166">
        <f>VLOOKUP(L3174,Schnitt4!L:P,2,0)</f>
        <v>0</v>
      </c>
      <c r="W3174" s="166">
        <f>VLOOKUP(L3174,Schnitt5!L:P,2,0)</f>
        <v>0</v>
      </c>
      <c r="X3174" s="166">
        <f>VLOOKUP(L3174,Schnitt6!L:P,2,0)</f>
        <v>0</v>
      </c>
      <c r="AA3174" s="166">
        <f>VLOOKUP(L3174,Schnitt1!L:P,3,0)</f>
        <v>0</v>
      </c>
      <c r="AB3174" s="166">
        <f>VLOOKUP(L3174,Schnitt2!L:P,3,0)</f>
        <v>0</v>
      </c>
      <c r="AC3174" s="166">
        <f>VLOOKUP(L3174,Schnitt3!L:P,3,0)</f>
        <v>0</v>
      </c>
      <c r="AD3174" s="166">
        <f>VLOOKUP(L3174,Schnitt4!L:P,3,0)</f>
        <v>0</v>
      </c>
      <c r="AE3174" s="166">
        <f>VLOOKUP(L3174,Schnitt5!L:P,3,0)</f>
        <v>0</v>
      </c>
      <c r="AF3174" s="166">
        <f>VLOOKUP(L3174,Schnitt6!L:P,3,0)</f>
        <v>0</v>
      </c>
    </row>
    <row r="3175" spans="12:32" x14ac:dyDescent="0.25">
      <c r="L3175" s="264">
        <f>Member!A3175</f>
        <v>0</v>
      </c>
      <c r="S3175" s="166">
        <f>VLOOKUP(L3175,Schnitt1!L:P,2,0)</f>
        <v>0</v>
      </c>
      <c r="T3175" s="166">
        <f>VLOOKUP(L3175,Schnitt2!L:P,2,0)</f>
        <v>0</v>
      </c>
      <c r="U3175" s="166">
        <f>VLOOKUP(L3175,Schnitt3!L:P,2,0)</f>
        <v>0</v>
      </c>
      <c r="V3175" s="166">
        <f>VLOOKUP(L3175,Schnitt4!L:P,2,0)</f>
        <v>0</v>
      </c>
      <c r="W3175" s="166">
        <f>VLOOKUP(L3175,Schnitt5!L:P,2,0)</f>
        <v>0</v>
      </c>
      <c r="X3175" s="166">
        <f>VLOOKUP(L3175,Schnitt6!L:P,2,0)</f>
        <v>0</v>
      </c>
      <c r="AA3175" s="166">
        <f>VLOOKUP(L3175,Schnitt1!L:P,3,0)</f>
        <v>0</v>
      </c>
      <c r="AB3175" s="166">
        <f>VLOOKUP(L3175,Schnitt2!L:P,3,0)</f>
        <v>0</v>
      </c>
      <c r="AC3175" s="166">
        <f>VLOOKUP(L3175,Schnitt3!L:P,3,0)</f>
        <v>0</v>
      </c>
      <c r="AD3175" s="166">
        <f>VLOOKUP(L3175,Schnitt4!L:P,3,0)</f>
        <v>0</v>
      </c>
      <c r="AE3175" s="166">
        <f>VLOOKUP(L3175,Schnitt5!L:P,3,0)</f>
        <v>0</v>
      </c>
      <c r="AF3175" s="166">
        <f>VLOOKUP(L3175,Schnitt6!L:P,3,0)</f>
        <v>0</v>
      </c>
    </row>
    <row r="3176" spans="12:32" x14ac:dyDescent="0.25">
      <c r="L3176" s="264">
        <f>Member!A3176</f>
        <v>0</v>
      </c>
      <c r="S3176" s="166">
        <f>VLOOKUP(L3176,Schnitt1!L:P,2,0)</f>
        <v>0</v>
      </c>
      <c r="T3176" s="166">
        <f>VLOOKUP(L3176,Schnitt2!L:P,2,0)</f>
        <v>0</v>
      </c>
      <c r="U3176" s="166">
        <f>VLOOKUP(L3176,Schnitt3!L:P,2,0)</f>
        <v>0</v>
      </c>
      <c r="V3176" s="166">
        <f>VLOOKUP(L3176,Schnitt4!L:P,2,0)</f>
        <v>0</v>
      </c>
      <c r="W3176" s="166">
        <f>VLOOKUP(L3176,Schnitt5!L:P,2,0)</f>
        <v>0</v>
      </c>
      <c r="X3176" s="166">
        <f>VLOOKUP(L3176,Schnitt6!L:P,2,0)</f>
        <v>0</v>
      </c>
      <c r="AA3176" s="166">
        <f>VLOOKUP(L3176,Schnitt1!L:P,3,0)</f>
        <v>0</v>
      </c>
      <c r="AB3176" s="166">
        <f>VLOOKUP(L3176,Schnitt2!L:P,3,0)</f>
        <v>0</v>
      </c>
      <c r="AC3176" s="166">
        <f>VLOOKUP(L3176,Schnitt3!L:P,3,0)</f>
        <v>0</v>
      </c>
      <c r="AD3176" s="166">
        <f>VLOOKUP(L3176,Schnitt4!L:P,3,0)</f>
        <v>0</v>
      </c>
      <c r="AE3176" s="166">
        <f>VLOOKUP(L3176,Schnitt5!L:P,3,0)</f>
        <v>0</v>
      </c>
      <c r="AF3176" s="166">
        <f>VLOOKUP(L3176,Schnitt6!L:P,3,0)</f>
        <v>0</v>
      </c>
    </row>
    <row r="3177" spans="12:32" x14ac:dyDescent="0.25">
      <c r="L3177" s="264">
        <f>Member!A3177</f>
        <v>0</v>
      </c>
      <c r="S3177" s="166">
        <f>VLOOKUP(L3177,Schnitt1!L:P,2,0)</f>
        <v>0</v>
      </c>
      <c r="T3177" s="166">
        <f>VLOOKUP(L3177,Schnitt2!L:P,2,0)</f>
        <v>0</v>
      </c>
      <c r="U3177" s="166">
        <f>VLOOKUP(L3177,Schnitt3!L:P,2,0)</f>
        <v>0</v>
      </c>
      <c r="V3177" s="166">
        <f>VLOOKUP(L3177,Schnitt4!L:P,2,0)</f>
        <v>0</v>
      </c>
      <c r="W3177" s="166">
        <f>VLOOKUP(L3177,Schnitt5!L:P,2,0)</f>
        <v>0</v>
      </c>
      <c r="X3177" s="166">
        <f>VLOOKUP(L3177,Schnitt6!L:P,2,0)</f>
        <v>0</v>
      </c>
      <c r="AA3177" s="166">
        <f>VLOOKUP(L3177,Schnitt1!L:P,3,0)</f>
        <v>0</v>
      </c>
      <c r="AB3177" s="166">
        <f>VLOOKUP(L3177,Schnitt2!L:P,3,0)</f>
        <v>0</v>
      </c>
      <c r="AC3177" s="166">
        <f>VLOOKUP(L3177,Schnitt3!L:P,3,0)</f>
        <v>0</v>
      </c>
      <c r="AD3177" s="166">
        <f>VLOOKUP(L3177,Schnitt4!L:P,3,0)</f>
        <v>0</v>
      </c>
      <c r="AE3177" s="166">
        <f>VLOOKUP(L3177,Schnitt5!L:P,3,0)</f>
        <v>0</v>
      </c>
      <c r="AF3177" s="166">
        <f>VLOOKUP(L3177,Schnitt6!L:P,3,0)</f>
        <v>0</v>
      </c>
    </row>
    <row r="3178" spans="12:32" x14ac:dyDescent="0.25">
      <c r="L3178" s="264">
        <f>Member!A3178</f>
        <v>0</v>
      </c>
      <c r="S3178" s="166">
        <f>VLOOKUP(L3178,Schnitt1!L:P,2,0)</f>
        <v>0</v>
      </c>
      <c r="T3178" s="166">
        <f>VLOOKUP(L3178,Schnitt2!L:P,2,0)</f>
        <v>0</v>
      </c>
      <c r="U3178" s="166">
        <f>VLOOKUP(L3178,Schnitt3!L:P,2,0)</f>
        <v>0</v>
      </c>
      <c r="V3178" s="166">
        <f>VLOOKUP(L3178,Schnitt4!L:P,2,0)</f>
        <v>0</v>
      </c>
      <c r="W3178" s="166">
        <f>VLOOKUP(L3178,Schnitt5!L:P,2,0)</f>
        <v>0</v>
      </c>
      <c r="X3178" s="166">
        <f>VLOOKUP(L3178,Schnitt6!L:P,2,0)</f>
        <v>0</v>
      </c>
      <c r="AA3178" s="166">
        <f>VLOOKUP(L3178,Schnitt1!L:P,3,0)</f>
        <v>0</v>
      </c>
      <c r="AB3178" s="166">
        <f>VLOOKUP(L3178,Schnitt2!L:P,3,0)</f>
        <v>0</v>
      </c>
      <c r="AC3178" s="166">
        <f>VLOOKUP(L3178,Schnitt3!L:P,3,0)</f>
        <v>0</v>
      </c>
      <c r="AD3178" s="166">
        <f>VLOOKUP(L3178,Schnitt4!L:P,3,0)</f>
        <v>0</v>
      </c>
      <c r="AE3178" s="166">
        <f>VLOOKUP(L3178,Schnitt5!L:P,3,0)</f>
        <v>0</v>
      </c>
      <c r="AF3178" s="166">
        <f>VLOOKUP(L3178,Schnitt6!L:P,3,0)</f>
        <v>0</v>
      </c>
    </row>
    <row r="3179" spans="12:32" x14ac:dyDescent="0.25">
      <c r="L3179" s="264">
        <f>Member!A3179</f>
        <v>0</v>
      </c>
      <c r="S3179" s="166">
        <f>VLOOKUP(L3179,Schnitt1!L:P,2,0)</f>
        <v>0</v>
      </c>
      <c r="T3179" s="166">
        <f>VLOOKUP(L3179,Schnitt2!L:P,2,0)</f>
        <v>0</v>
      </c>
      <c r="U3179" s="166">
        <f>VLOOKUP(L3179,Schnitt3!L:P,2,0)</f>
        <v>0</v>
      </c>
      <c r="V3179" s="166">
        <f>VLOOKUP(L3179,Schnitt4!L:P,2,0)</f>
        <v>0</v>
      </c>
      <c r="W3179" s="166">
        <f>VLOOKUP(L3179,Schnitt5!L:P,2,0)</f>
        <v>0</v>
      </c>
      <c r="X3179" s="166">
        <f>VLOOKUP(L3179,Schnitt6!L:P,2,0)</f>
        <v>0</v>
      </c>
      <c r="AA3179" s="166">
        <f>VLOOKUP(L3179,Schnitt1!L:P,3,0)</f>
        <v>0</v>
      </c>
      <c r="AB3179" s="166">
        <f>VLOOKUP(L3179,Schnitt2!L:P,3,0)</f>
        <v>0</v>
      </c>
      <c r="AC3179" s="166">
        <f>VLOOKUP(L3179,Schnitt3!L:P,3,0)</f>
        <v>0</v>
      </c>
      <c r="AD3179" s="166">
        <f>VLOOKUP(L3179,Schnitt4!L:P,3,0)</f>
        <v>0</v>
      </c>
      <c r="AE3179" s="166">
        <f>VLOOKUP(L3179,Schnitt5!L:P,3,0)</f>
        <v>0</v>
      </c>
      <c r="AF3179" s="166">
        <f>VLOOKUP(L3179,Schnitt6!L:P,3,0)</f>
        <v>0</v>
      </c>
    </row>
    <row r="3180" spans="12:32" x14ac:dyDescent="0.25">
      <c r="L3180" s="264">
        <f>Member!A3180</f>
        <v>0</v>
      </c>
      <c r="S3180" s="166">
        <f>VLOOKUP(L3180,Schnitt1!L:P,2,0)</f>
        <v>0</v>
      </c>
      <c r="T3180" s="166">
        <f>VLOOKUP(L3180,Schnitt2!L:P,2,0)</f>
        <v>0</v>
      </c>
      <c r="U3180" s="166">
        <f>VLOOKUP(L3180,Schnitt3!L:P,2,0)</f>
        <v>0</v>
      </c>
      <c r="V3180" s="166">
        <f>VLOOKUP(L3180,Schnitt4!L:P,2,0)</f>
        <v>0</v>
      </c>
      <c r="W3180" s="166">
        <f>VLOOKUP(L3180,Schnitt5!L:P,2,0)</f>
        <v>0</v>
      </c>
      <c r="X3180" s="166">
        <f>VLOOKUP(L3180,Schnitt6!L:P,2,0)</f>
        <v>0</v>
      </c>
      <c r="AA3180" s="166">
        <f>VLOOKUP(L3180,Schnitt1!L:P,3,0)</f>
        <v>0</v>
      </c>
      <c r="AB3180" s="166">
        <f>VLOOKUP(L3180,Schnitt2!L:P,3,0)</f>
        <v>0</v>
      </c>
      <c r="AC3180" s="166">
        <f>VLOOKUP(L3180,Schnitt3!L:P,3,0)</f>
        <v>0</v>
      </c>
      <c r="AD3180" s="166">
        <f>VLOOKUP(L3180,Schnitt4!L:P,3,0)</f>
        <v>0</v>
      </c>
      <c r="AE3180" s="166">
        <f>VLOOKUP(L3180,Schnitt5!L:P,3,0)</f>
        <v>0</v>
      </c>
      <c r="AF3180" s="166">
        <f>VLOOKUP(L3180,Schnitt6!L:P,3,0)</f>
        <v>0</v>
      </c>
    </row>
    <row r="3181" spans="12:32" x14ac:dyDescent="0.25">
      <c r="L3181" s="264">
        <f>Member!A3181</f>
        <v>0</v>
      </c>
      <c r="S3181" s="166">
        <f>VLOOKUP(L3181,Schnitt1!L:P,2,0)</f>
        <v>0</v>
      </c>
      <c r="T3181" s="166">
        <f>VLOOKUP(L3181,Schnitt2!L:P,2,0)</f>
        <v>0</v>
      </c>
      <c r="U3181" s="166">
        <f>VLOOKUP(L3181,Schnitt3!L:P,2,0)</f>
        <v>0</v>
      </c>
      <c r="V3181" s="166">
        <f>VLOOKUP(L3181,Schnitt4!L:P,2,0)</f>
        <v>0</v>
      </c>
      <c r="W3181" s="166">
        <f>VLOOKUP(L3181,Schnitt5!L:P,2,0)</f>
        <v>0</v>
      </c>
      <c r="X3181" s="166">
        <f>VLOOKUP(L3181,Schnitt6!L:P,2,0)</f>
        <v>0</v>
      </c>
      <c r="AA3181" s="166">
        <f>VLOOKUP(L3181,Schnitt1!L:P,3,0)</f>
        <v>0</v>
      </c>
      <c r="AB3181" s="166">
        <f>VLOOKUP(L3181,Schnitt2!L:P,3,0)</f>
        <v>0</v>
      </c>
      <c r="AC3181" s="166">
        <f>VLOOKUP(L3181,Schnitt3!L:P,3,0)</f>
        <v>0</v>
      </c>
      <c r="AD3181" s="166">
        <f>VLOOKUP(L3181,Schnitt4!L:P,3,0)</f>
        <v>0</v>
      </c>
      <c r="AE3181" s="166">
        <f>VLOOKUP(L3181,Schnitt5!L:P,3,0)</f>
        <v>0</v>
      </c>
      <c r="AF3181" s="166">
        <f>VLOOKUP(L3181,Schnitt6!L:P,3,0)</f>
        <v>0</v>
      </c>
    </row>
    <row r="3182" spans="12:32" x14ac:dyDescent="0.25">
      <c r="L3182" s="264">
        <f>Member!A3182</f>
        <v>0</v>
      </c>
      <c r="S3182" s="166">
        <f>VLOOKUP(L3182,Schnitt1!L:P,2,0)</f>
        <v>0</v>
      </c>
      <c r="T3182" s="166">
        <f>VLOOKUP(L3182,Schnitt2!L:P,2,0)</f>
        <v>0</v>
      </c>
      <c r="U3182" s="166">
        <f>VLOOKUP(L3182,Schnitt3!L:P,2,0)</f>
        <v>0</v>
      </c>
      <c r="V3182" s="166">
        <f>VLOOKUP(L3182,Schnitt4!L:P,2,0)</f>
        <v>0</v>
      </c>
      <c r="W3182" s="166">
        <f>VLOOKUP(L3182,Schnitt5!L:P,2,0)</f>
        <v>0</v>
      </c>
      <c r="X3182" s="166">
        <f>VLOOKUP(L3182,Schnitt6!L:P,2,0)</f>
        <v>0</v>
      </c>
      <c r="AA3182" s="166">
        <f>VLOOKUP(L3182,Schnitt1!L:P,3,0)</f>
        <v>0</v>
      </c>
      <c r="AB3182" s="166">
        <f>VLOOKUP(L3182,Schnitt2!L:P,3,0)</f>
        <v>0</v>
      </c>
      <c r="AC3182" s="166">
        <f>VLOOKUP(L3182,Schnitt3!L:P,3,0)</f>
        <v>0</v>
      </c>
      <c r="AD3182" s="166">
        <f>VLOOKUP(L3182,Schnitt4!L:P,3,0)</f>
        <v>0</v>
      </c>
      <c r="AE3182" s="166">
        <f>VLOOKUP(L3182,Schnitt5!L:P,3,0)</f>
        <v>0</v>
      </c>
      <c r="AF3182" s="166">
        <f>VLOOKUP(L3182,Schnitt6!L:P,3,0)</f>
        <v>0</v>
      </c>
    </row>
    <row r="3183" spans="12:32" x14ac:dyDescent="0.25">
      <c r="L3183" s="264">
        <f>Member!A3183</f>
        <v>0</v>
      </c>
      <c r="S3183" s="166">
        <f>VLOOKUP(L3183,Schnitt1!L:P,2,0)</f>
        <v>0</v>
      </c>
      <c r="T3183" s="166">
        <f>VLOOKUP(L3183,Schnitt2!L:P,2,0)</f>
        <v>0</v>
      </c>
      <c r="U3183" s="166">
        <f>VLOOKUP(L3183,Schnitt3!L:P,2,0)</f>
        <v>0</v>
      </c>
      <c r="V3183" s="166">
        <f>VLOOKUP(L3183,Schnitt4!L:P,2,0)</f>
        <v>0</v>
      </c>
      <c r="W3183" s="166">
        <f>VLOOKUP(L3183,Schnitt5!L:P,2,0)</f>
        <v>0</v>
      </c>
      <c r="X3183" s="166">
        <f>VLOOKUP(L3183,Schnitt6!L:P,2,0)</f>
        <v>0</v>
      </c>
      <c r="AA3183" s="166">
        <f>VLOOKUP(L3183,Schnitt1!L:P,3,0)</f>
        <v>0</v>
      </c>
      <c r="AB3183" s="166">
        <f>VLOOKUP(L3183,Schnitt2!L:P,3,0)</f>
        <v>0</v>
      </c>
      <c r="AC3183" s="166">
        <f>VLOOKUP(L3183,Schnitt3!L:P,3,0)</f>
        <v>0</v>
      </c>
      <c r="AD3183" s="166">
        <f>VLOOKUP(L3183,Schnitt4!L:P,3,0)</f>
        <v>0</v>
      </c>
      <c r="AE3183" s="166">
        <f>VLOOKUP(L3183,Schnitt5!L:P,3,0)</f>
        <v>0</v>
      </c>
      <c r="AF3183" s="166">
        <f>VLOOKUP(L3183,Schnitt6!L:P,3,0)</f>
        <v>0</v>
      </c>
    </row>
    <row r="3184" spans="12:32" x14ac:dyDescent="0.25">
      <c r="L3184" s="264">
        <f>Member!A3184</f>
        <v>0</v>
      </c>
      <c r="S3184" s="166">
        <f>VLOOKUP(L3184,Schnitt1!L:P,2,0)</f>
        <v>0</v>
      </c>
      <c r="T3184" s="166">
        <f>VLOOKUP(L3184,Schnitt2!L:P,2,0)</f>
        <v>0</v>
      </c>
      <c r="U3184" s="166">
        <f>VLOOKUP(L3184,Schnitt3!L:P,2,0)</f>
        <v>0</v>
      </c>
      <c r="V3184" s="166">
        <f>VLOOKUP(L3184,Schnitt4!L:P,2,0)</f>
        <v>0</v>
      </c>
      <c r="W3184" s="166">
        <f>VLOOKUP(L3184,Schnitt5!L:P,2,0)</f>
        <v>0</v>
      </c>
      <c r="X3184" s="166">
        <f>VLOOKUP(L3184,Schnitt6!L:P,2,0)</f>
        <v>0</v>
      </c>
      <c r="AA3184" s="166">
        <f>VLOOKUP(L3184,Schnitt1!L:P,3,0)</f>
        <v>0</v>
      </c>
      <c r="AB3184" s="166">
        <f>VLOOKUP(L3184,Schnitt2!L:P,3,0)</f>
        <v>0</v>
      </c>
      <c r="AC3184" s="166">
        <f>VLOOKUP(L3184,Schnitt3!L:P,3,0)</f>
        <v>0</v>
      </c>
      <c r="AD3184" s="166">
        <f>VLOOKUP(L3184,Schnitt4!L:P,3,0)</f>
        <v>0</v>
      </c>
      <c r="AE3184" s="166">
        <f>VLOOKUP(L3184,Schnitt5!L:P,3,0)</f>
        <v>0</v>
      </c>
      <c r="AF3184" s="166">
        <f>VLOOKUP(L3184,Schnitt6!L:P,3,0)</f>
        <v>0</v>
      </c>
    </row>
    <row r="3185" spans="12:32" x14ac:dyDescent="0.25">
      <c r="L3185" s="264">
        <f>Member!A3185</f>
        <v>0</v>
      </c>
      <c r="S3185" s="166">
        <f>VLOOKUP(L3185,Schnitt1!L:P,2,0)</f>
        <v>0</v>
      </c>
      <c r="T3185" s="166">
        <f>VLOOKUP(L3185,Schnitt2!L:P,2,0)</f>
        <v>0</v>
      </c>
      <c r="U3185" s="166">
        <f>VLOOKUP(L3185,Schnitt3!L:P,2,0)</f>
        <v>0</v>
      </c>
      <c r="V3185" s="166">
        <f>VLOOKUP(L3185,Schnitt4!L:P,2,0)</f>
        <v>0</v>
      </c>
      <c r="W3185" s="166">
        <f>VLOOKUP(L3185,Schnitt5!L:P,2,0)</f>
        <v>0</v>
      </c>
      <c r="X3185" s="166">
        <f>VLOOKUP(L3185,Schnitt6!L:P,2,0)</f>
        <v>0</v>
      </c>
      <c r="AA3185" s="166">
        <f>VLOOKUP(L3185,Schnitt1!L:P,3,0)</f>
        <v>0</v>
      </c>
      <c r="AB3185" s="166">
        <f>VLOOKUP(L3185,Schnitt2!L:P,3,0)</f>
        <v>0</v>
      </c>
      <c r="AC3185" s="166">
        <f>VLOOKUP(L3185,Schnitt3!L:P,3,0)</f>
        <v>0</v>
      </c>
      <c r="AD3185" s="166">
        <f>VLOOKUP(L3185,Schnitt4!L:P,3,0)</f>
        <v>0</v>
      </c>
      <c r="AE3185" s="166">
        <f>VLOOKUP(L3185,Schnitt5!L:P,3,0)</f>
        <v>0</v>
      </c>
      <c r="AF3185" s="166">
        <f>VLOOKUP(L3185,Schnitt6!L:P,3,0)</f>
        <v>0</v>
      </c>
    </row>
    <row r="3186" spans="12:32" x14ac:dyDescent="0.25">
      <c r="L3186" s="264">
        <f>Member!A3186</f>
        <v>0</v>
      </c>
      <c r="S3186" s="166">
        <f>VLOOKUP(L3186,Schnitt1!L:P,2,0)</f>
        <v>0</v>
      </c>
      <c r="T3186" s="166">
        <f>VLOOKUP(L3186,Schnitt2!L:P,2,0)</f>
        <v>0</v>
      </c>
      <c r="U3186" s="166">
        <f>VLOOKUP(L3186,Schnitt3!L:P,2,0)</f>
        <v>0</v>
      </c>
      <c r="V3186" s="166">
        <f>VLOOKUP(L3186,Schnitt4!L:P,2,0)</f>
        <v>0</v>
      </c>
      <c r="W3186" s="166">
        <f>VLOOKUP(L3186,Schnitt5!L:P,2,0)</f>
        <v>0</v>
      </c>
      <c r="X3186" s="166">
        <f>VLOOKUP(L3186,Schnitt6!L:P,2,0)</f>
        <v>0</v>
      </c>
      <c r="AA3186" s="166">
        <f>VLOOKUP(L3186,Schnitt1!L:P,3,0)</f>
        <v>0</v>
      </c>
      <c r="AB3186" s="166">
        <f>VLOOKUP(L3186,Schnitt2!L:P,3,0)</f>
        <v>0</v>
      </c>
      <c r="AC3186" s="166">
        <f>VLOOKUP(L3186,Schnitt3!L:P,3,0)</f>
        <v>0</v>
      </c>
      <c r="AD3186" s="166">
        <f>VLOOKUP(L3186,Schnitt4!L:P,3,0)</f>
        <v>0</v>
      </c>
      <c r="AE3186" s="166">
        <f>VLOOKUP(L3186,Schnitt5!L:P,3,0)</f>
        <v>0</v>
      </c>
      <c r="AF3186" s="166">
        <f>VLOOKUP(L3186,Schnitt6!L:P,3,0)</f>
        <v>0</v>
      </c>
    </row>
    <row r="3187" spans="12:32" x14ac:dyDescent="0.25">
      <c r="L3187" s="264">
        <f>Member!A3187</f>
        <v>0</v>
      </c>
      <c r="S3187" s="166">
        <f>VLOOKUP(L3187,Schnitt1!L:P,2,0)</f>
        <v>0</v>
      </c>
      <c r="T3187" s="166">
        <f>VLOOKUP(L3187,Schnitt2!L:P,2,0)</f>
        <v>0</v>
      </c>
      <c r="U3187" s="166">
        <f>VLOOKUP(L3187,Schnitt3!L:P,2,0)</f>
        <v>0</v>
      </c>
      <c r="V3187" s="166">
        <f>VLOOKUP(L3187,Schnitt4!L:P,2,0)</f>
        <v>0</v>
      </c>
      <c r="W3187" s="166">
        <f>VLOOKUP(L3187,Schnitt5!L:P,2,0)</f>
        <v>0</v>
      </c>
      <c r="X3187" s="166">
        <f>VLOOKUP(L3187,Schnitt6!L:P,2,0)</f>
        <v>0</v>
      </c>
      <c r="AA3187" s="166">
        <f>VLOOKUP(L3187,Schnitt1!L:P,3,0)</f>
        <v>0</v>
      </c>
      <c r="AB3187" s="166">
        <f>VLOOKUP(L3187,Schnitt2!L:P,3,0)</f>
        <v>0</v>
      </c>
      <c r="AC3187" s="166">
        <f>VLOOKUP(L3187,Schnitt3!L:P,3,0)</f>
        <v>0</v>
      </c>
      <c r="AD3187" s="166">
        <f>VLOOKUP(L3187,Schnitt4!L:P,3,0)</f>
        <v>0</v>
      </c>
      <c r="AE3187" s="166">
        <f>VLOOKUP(L3187,Schnitt5!L:P,3,0)</f>
        <v>0</v>
      </c>
      <c r="AF3187" s="166">
        <f>VLOOKUP(L3187,Schnitt6!L:P,3,0)</f>
        <v>0</v>
      </c>
    </row>
    <row r="3188" spans="12:32" x14ac:dyDescent="0.25">
      <c r="L3188" s="264">
        <f>Member!A3188</f>
        <v>0</v>
      </c>
      <c r="S3188" s="166">
        <f>VLOOKUP(L3188,Schnitt1!L:P,2,0)</f>
        <v>0</v>
      </c>
      <c r="T3188" s="166">
        <f>VLOOKUP(L3188,Schnitt2!L:P,2,0)</f>
        <v>0</v>
      </c>
      <c r="U3188" s="166">
        <f>VLOOKUP(L3188,Schnitt3!L:P,2,0)</f>
        <v>0</v>
      </c>
      <c r="V3188" s="166">
        <f>VLOOKUP(L3188,Schnitt4!L:P,2,0)</f>
        <v>0</v>
      </c>
      <c r="W3188" s="166">
        <f>VLOOKUP(L3188,Schnitt5!L:P,2,0)</f>
        <v>0</v>
      </c>
      <c r="X3188" s="166">
        <f>VLOOKUP(L3188,Schnitt6!L:P,2,0)</f>
        <v>0</v>
      </c>
      <c r="AA3188" s="166">
        <f>VLOOKUP(L3188,Schnitt1!L:P,3,0)</f>
        <v>0</v>
      </c>
      <c r="AB3188" s="166">
        <f>VLOOKUP(L3188,Schnitt2!L:P,3,0)</f>
        <v>0</v>
      </c>
      <c r="AC3188" s="166">
        <f>VLOOKUP(L3188,Schnitt3!L:P,3,0)</f>
        <v>0</v>
      </c>
      <c r="AD3188" s="166">
        <f>VLOOKUP(L3188,Schnitt4!L:P,3,0)</f>
        <v>0</v>
      </c>
      <c r="AE3188" s="166">
        <f>VLOOKUP(L3188,Schnitt5!L:P,3,0)</f>
        <v>0</v>
      </c>
      <c r="AF3188" s="166">
        <f>VLOOKUP(L3188,Schnitt6!L:P,3,0)</f>
        <v>0</v>
      </c>
    </row>
    <row r="3189" spans="12:32" x14ac:dyDescent="0.25">
      <c r="L3189" s="264">
        <f>Member!A3189</f>
        <v>0</v>
      </c>
      <c r="S3189" s="166">
        <f>VLOOKUP(L3189,Schnitt1!L:P,2,0)</f>
        <v>0</v>
      </c>
      <c r="T3189" s="166">
        <f>VLOOKUP(L3189,Schnitt2!L:P,2,0)</f>
        <v>0</v>
      </c>
      <c r="U3189" s="166">
        <f>VLOOKUP(L3189,Schnitt3!L:P,2,0)</f>
        <v>0</v>
      </c>
      <c r="V3189" s="166">
        <f>VLOOKUP(L3189,Schnitt4!L:P,2,0)</f>
        <v>0</v>
      </c>
      <c r="W3189" s="166">
        <f>VLOOKUP(L3189,Schnitt5!L:P,2,0)</f>
        <v>0</v>
      </c>
      <c r="X3189" s="166">
        <f>VLOOKUP(L3189,Schnitt6!L:P,2,0)</f>
        <v>0</v>
      </c>
      <c r="AA3189" s="166">
        <f>VLOOKUP(L3189,Schnitt1!L:P,3,0)</f>
        <v>0</v>
      </c>
      <c r="AB3189" s="166">
        <f>VLOOKUP(L3189,Schnitt2!L:P,3,0)</f>
        <v>0</v>
      </c>
      <c r="AC3189" s="166">
        <f>VLOOKUP(L3189,Schnitt3!L:P,3,0)</f>
        <v>0</v>
      </c>
      <c r="AD3189" s="166">
        <f>VLOOKUP(L3189,Schnitt4!L:P,3,0)</f>
        <v>0</v>
      </c>
      <c r="AE3189" s="166">
        <f>VLOOKUP(L3189,Schnitt5!L:P,3,0)</f>
        <v>0</v>
      </c>
      <c r="AF3189" s="166">
        <f>VLOOKUP(L3189,Schnitt6!L:P,3,0)</f>
        <v>0</v>
      </c>
    </row>
    <row r="3190" spans="12:32" x14ac:dyDescent="0.25">
      <c r="L3190" s="264">
        <f>Member!A3190</f>
        <v>0</v>
      </c>
      <c r="S3190" s="166">
        <f>VLOOKUP(L3190,Schnitt1!L:P,2,0)</f>
        <v>0</v>
      </c>
      <c r="T3190" s="166">
        <f>VLOOKUP(L3190,Schnitt2!L:P,2,0)</f>
        <v>0</v>
      </c>
      <c r="U3190" s="166">
        <f>VLOOKUP(L3190,Schnitt3!L:P,2,0)</f>
        <v>0</v>
      </c>
      <c r="V3190" s="166">
        <f>VLOOKUP(L3190,Schnitt4!L:P,2,0)</f>
        <v>0</v>
      </c>
      <c r="W3190" s="166">
        <f>VLOOKUP(L3190,Schnitt5!L:P,2,0)</f>
        <v>0</v>
      </c>
      <c r="X3190" s="166">
        <f>VLOOKUP(L3190,Schnitt6!L:P,2,0)</f>
        <v>0</v>
      </c>
      <c r="AA3190" s="166">
        <f>VLOOKUP(L3190,Schnitt1!L:P,3,0)</f>
        <v>0</v>
      </c>
      <c r="AB3190" s="166">
        <f>VLOOKUP(L3190,Schnitt2!L:P,3,0)</f>
        <v>0</v>
      </c>
      <c r="AC3190" s="166">
        <f>VLOOKUP(L3190,Schnitt3!L:P,3,0)</f>
        <v>0</v>
      </c>
      <c r="AD3190" s="166">
        <f>VLOOKUP(L3190,Schnitt4!L:P,3,0)</f>
        <v>0</v>
      </c>
      <c r="AE3190" s="166">
        <f>VLOOKUP(L3190,Schnitt5!L:P,3,0)</f>
        <v>0</v>
      </c>
      <c r="AF3190" s="166">
        <f>VLOOKUP(L3190,Schnitt6!L:P,3,0)</f>
        <v>0</v>
      </c>
    </row>
    <row r="3191" spans="12:32" x14ac:dyDescent="0.25">
      <c r="L3191" s="264">
        <f>Member!A3191</f>
        <v>0</v>
      </c>
      <c r="S3191" s="166">
        <f>VLOOKUP(L3191,Schnitt1!L:P,2,0)</f>
        <v>0</v>
      </c>
      <c r="T3191" s="166">
        <f>VLOOKUP(L3191,Schnitt2!L:P,2,0)</f>
        <v>0</v>
      </c>
      <c r="U3191" s="166">
        <f>VLOOKUP(L3191,Schnitt3!L:P,2,0)</f>
        <v>0</v>
      </c>
      <c r="V3191" s="166">
        <f>VLOOKUP(L3191,Schnitt4!L:P,2,0)</f>
        <v>0</v>
      </c>
      <c r="W3191" s="166">
        <f>VLOOKUP(L3191,Schnitt5!L:P,2,0)</f>
        <v>0</v>
      </c>
      <c r="X3191" s="166">
        <f>VLOOKUP(L3191,Schnitt6!L:P,2,0)</f>
        <v>0</v>
      </c>
      <c r="AA3191" s="166">
        <f>VLOOKUP(L3191,Schnitt1!L:P,3,0)</f>
        <v>0</v>
      </c>
      <c r="AB3191" s="166">
        <f>VLOOKUP(L3191,Schnitt2!L:P,3,0)</f>
        <v>0</v>
      </c>
      <c r="AC3191" s="166">
        <f>VLOOKUP(L3191,Schnitt3!L:P,3,0)</f>
        <v>0</v>
      </c>
      <c r="AD3191" s="166">
        <f>VLOOKUP(L3191,Schnitt4!L:P,3,0)</f>
        <v>0</v>
      </c>
      <c r="AE3191" s="166">
        <f>VLOOKUP(L3191,Schnitt5!L:P,3,0)</f>
        <v>0</v>
      </c>
      <c r="AF3191" s="166">
        <f>VLOOKUP(L3191,Schnitt6!L:P,3,0)</f>
        <v>0</v>
      </c>
    </row>
    <row r="3192" spans="12:32" x14ac:dyDescent="0.25">
      <c r="L3192" s="264">
        <f>Member!A3192</f>
        <v>0</v>
      </c>
      <c r="S3192" s="166">
        <f>VLOOKUP(L3192,Schnitt1!L:P,2,0)</f>
        <v>0</v>
      </c>
      <c r="T3192" s="166">
        <f>VLOOKUP(L3192,Schnitt2!L:P,2,0)</f>
        <v>0</v>
      </c>
      <c r="U3192" s="166">
        <f>VLOOKUP(L3192,Schnitt3!L:P,2,0)</f>
        <v>0</v>
      </c>
      <c r="V3192" s="166">
        <f>VLOOKUP(L3192,Schnitt4!L:P,2,0)</f>
        <v>0</v>
      </c>
      <c r="W3192" s="166">
        <f>VLOOKUP(L3192,Schnitt5!L:P,2,0)</f>
        <v>0</v>
      </c>
      <c r="X3192" s="166">
        <f>VLOOKUP(L3192,Schnitt6!L:P,2,0)</f>
        <v>0</v>
      </c>
      <c r="AA3192" s="166">
        <f>VLOOKUP(L3192,Schnitt1!L:P,3,0)</f>
        <v>0</v>
      </c>
      <c r="AB3192" s="166">
        <f>VLOOKUP(L3192,Schnitt2!L:P,3,0)</f>
        <v>0</v>
      </c>
      <c r="AC3192" s="166">
        <f>VLOOKUP(L3192,Schnitt3!L:P,3,0)</f>
        <v>0</v>
      </c>
      <c r="AD3192" s="166">
        <f>VLOOKUP(L3192,Schnitt4!L:P,3,0)</f>
        <v>0</v>
      </c>
      <c r="AE3192" s="166">
        <f>VLOOKUP(L3192,Schnitt5!L:P,3,0)</f>
        <v>0</v>
      </c>
      <c r="AF3192" s="166">
        <f>VLOOKUP(L3192,Schnitt6!L:P,3,0)</f>
        <v>0</v>
      </c>
    </row>
    <row r="3193" spans="12:32" x14ac:dyDescent="0.25">
      <c r="L3193" s="264">
        <f>Member!A3193</f>
        <v>0</v>
      </c>
      <c r="S3193" s="166">
        <f>VLOOKUP(L3193,Schnitt1!L:P,2,0)</f>
        <v>0</v>
      </c>
      <c r="T3193" s="166">
        <f>VLOOKUP(L3193,Schnitt2!L:P,2,0)</f>
        <v>0</v>
      </c>
      <c r="U3193" s="166">
        <f>VLOOKUP(L3193,Schnitt3!L:P,2,0)</f>
        <v>0</v>
      </c>
      <c r="V3193" s="166">
        <f>VLOOKUP(L3193,Schnitt4!L:P,2,0)</f>
        <v>0</v>
      </c>
      <c r="W3193" s="166">
        <f>VLOOKUP(L3193,Schnitt5!L:P,2,0)</f>
        <v>0</v>
      </c>
      <c r="X3193" s="166">
        <f>VLOOKUP(L3193,Schnitt6!L:P,2,0)</f>
        <v>0</v>
      </c>
      <c r="AA3193" s="166">
        <f>VLOOKUP(L3193,Schnitt1!L:P,3,0)</f>
        <v>0</v>
      </c>
      <c r="AB3193" s="166">
        <f>VLOOKUP(L3193,Schnitt2!L:P,3,0)</f>
        <v>0</v>
      </c>
      <c r="AC3193" s="166">
        <f>VLOOKUP(L3193,Schnitt3!L:P,3,0)</f>
        <v>0</v>
      </c>
      <c r="AD3193" s="166">
        <f>VLOOKUP(L3193,Schnitt4!L:P,3,0)</f>
        <v>0</v>
      </c>
      <c r="AE3193" s="166">
        <f>VLOOKUP(L3193,Schnitt5!L:P,3,0)</f>
        <v>0</v>
      </c>
      <c r="AF3193" s="166">
        <f>VLOOKUP(L3193,Schnitt6!L:P,3,0)</f>
        <v>0</v>
      </c>
    </row>
    <row r="3194" spans="12:32" x14ac:dyDescent="0.25">
      <c r="L3194" s="264">
        <f>Member!A3194</f>
        <v>0</v>
      </c>
      <c r="S3194" s="166">
        <f>VLOOKUP(L3194,Schnitt1!L:P,2,0)</f>
        <v>0</v>
      </c>
      <c r="T3194" s="166">
        <f>VLOOKUP(L3194,Schnitt2!L:P,2,0)</f>
        <v>0</v>
      </c>
      <c r="U3194" s="166">
        <f>VLOOKUP(L3194,Schnitt3!L:P,2,0)</f>
        <v>0</v>
      </c>
      <c r="V3194" s="166">
        <f>VLOOKUP(L3194,Schnitt4!L:P,2,0)</f>
        <v>0</v>
      </c>
      <c r="W3194" s="166">
        <f>VLOOKUP(L3194,Schnitt5!L:P,2,0)</f>
        <v>0</v>
      </c>
      <c r="X3194" s="166">
        <f>VLOOKUP(L3194,Schnitt6!L:P,2,0)</f>
        <v>0</v>
      </c>
      <c r="AA3194" s="166">
        <f>VLOOKUP(L3194,Schnitt1!L:P,3,0)</f>
        <v>0</v>
      </c>
      <c r="AB3194" s="166">
        <f>VLOOKUP(L3194,Schnitt2!L:P,3,0)</f>
        <v>0</v>
      </c>
      <c r="AC3194" s="166">
        <f>VLOOKUP(L3194,Schnitt3!L:P,3,0)</f>
        <v>0</v>
      </c>
      <c r="AD3194" s="166">
        <f>VLOOKUP(L3194,Schnitt4!L:P,3,0)</f>
        <v>0</v>
      </c>
      <c r="AE3194" s="166">
        <f>VLOOKUP(L3194,Schnitt5!L:P,3,0)</f>
        <v>0</v>
      </c>
      <c r="AF3194" s="166">
        <f>VLOOKUP(L3194,Schnitt6!L:P,3,0)</f>
        <v>0</v>
      </c>
    </row>
    <row r="3195" spans="12:32" x14ac:dyDescent="0.25">
      <c r="L3195" s="264">
        <f>Member!A3195</f>
        <v>0</v>
      </c>
      <c r="S3195" s="166">
        <f>VLOOKUP(L3195,Schnitt1!L:P,2,0)</f>
        <v>0</v>
      </c>
      <c r="T3195" s="166">
        <f>VLOOKUP(L3195,Schnitt2!L:P,2,0)</f>
        <v>0</v>
      </c>
      <c r="U3195" s="166">
        <f>VLOOKUP(L3195,Schnitt3!L:P,2,0)</f>
        <v>0</v>
      </c>
      <c r="V3195" s="166">
        <f>VLOOKUP(L3195,Schnitt4!L:P,2,0)</f>
        <v>0</v>
      </c>
      <c r="W3195" s="166">
        <f>VLOOKUP(L3195,Schnitt5!L:P,2,0)</f>
        <v>0</v>
      </c>
      <c r="X3195" s="166">
        <f>VLOOKUP(L3195,Schnitt6!L:P,2,0)</f>
        <v>0</v>
      </c>
      <c r="AA3195" s="166">
        <f>VLOOKUP(L3195,Schnitt1!L:P,3,0)</f>
        <v>0</v>
      </c>
      <c r="AB3195" s="166">
        <f>VLOOKUP(L3195,Schnitt2!L:P,3,0)</f>
        <v>0</v>
      </c>
      <c r="AC3195" s="166">
        <f>VLOOKUP(L3195,Schnitt3!L:P,3,0)</f>
        <v>0</v>
      </c>
      <c r="AD3195" s="166">
        <f>VLOOKUP(L3195,Schnitt4!L:P,3,0)</f>
        <v>0</v>
      </c>
      <c r="AE3195" s="166">
        <f>VLOOKUP(L3195,Schnitt5!L:P,3,0)</f>
        <v>0</v>
      </c>
      <c r="AF3195" s="166">
        <f>VLOOKUP(L3195,Schnitt6!L:P,3,0)</f>
        <v>0</v>
      </c>
    </row>
    <row r="3196" spans="12:32" x14ac:dyDescent="0.25">
      <c r="L3196" s="264">
        <f>Member!A3196</f>
        <v>0</v>
      </c>
      <c r="S3196" s="166">
        <f>VLOOKUP(L3196,Schnitt1!L:P,2,0)</f>
        <v>0</v>
      </c>
      <c r="T3196" s="166">
        <f>VLOOKUP(L3196,Schnitt2!L:P,2,0)</f>
        <v>0</v>
      </c>
      <c r="U3196" s="166">
        <f>VLOOKUP(L3196,Schnitt3!L:P,2,0)</f>
        <v>0</v>
      </c>
      <c r="V3196" s="166">
        <f>VLOOKUP(L3196,Schnitt4!L:P,2,0)</f>
        <v>0</v>
      </c>
      <c r="W3196" s="166">
        <f>VLOOKUP(L3196,Schnitt5!L:P,2,0)</f>
        <v>0</v>
      </c>
      <c r="X3196" s="166">
        <f>VLOOKUP(L3196,Schnitt6!L:P,2,0)</f>
        <v>0</v>
      </c>
      <c r="AA3196" s="166">
        <f>VLOOKUP(L3196,Schnitt1!L:P,3,0)</f>
        <v>0</v>
      </c>
      <c r="AB3196" s="166">
        <f>VLOOKUP(L3196,Schnitt2!L:P,3,0)</f>
        <v>0</v>
      </c>
      <c r="AC3196" s="166">
        <f>VLOOKUP(L3196,Schnitt3!L:P,3,0)</f>
        <v>0</v>
      </c>
      <c r="AD3196" s="166">
        <f>VLOOKUP(L3196,Schnitt4!L:P,3,0)</f>
        <v>0</v>
      </c>
      <c r="AE3196" s="166">
        <f>VLOOKUP(L3196,Schnitt5!L:P,3,0)</f>
        <v>0</v>
      </c>
      <c r="AF3196" s="166">
        <f>VLOOKUP(L3196,Schnitt6!L:P,3,0)</f>
        <v>0</v>
      </c>
    </row>
    <row r="3197" spans="12:32" x14ac:dyDescent="0.25">
      <c r="L3197" s="264">
        <f>Member!A3197</f>
        <v>0</v>
      </c>
      <c r="S3197" s="166">
        <f>VLOOKUP(L3197,Schnitt1!L:P,2,0)</f>
        <v>0</v>
      </c>
      <c r="T3197" s="166">
        <f>VLOOKUP(L3197,Schnitt2!L:P,2,0)</f>
        <v>0</v>
      </c>
      <c r="U3197" s="166">
        <f>VLOOKUP(L3197,Schnitt3!L:P,2,0)</f>
        <v>0</v>
      </c>
      <c r="V3197" s="166">
        <f>VLOOKUP(L3197,Schnitt4!L:P,2,0)</f>
        <v>0</v>
      </c>
      <c r="W3197" s="166">
        <f>VLOOKUP(L3197,Schnitt5!L:P,2,0)</f>
        <v>0</v>
      </c>
      <c r="X3197" s="166">
        <f>VLOOKUP(L3197,Schnitt6!L:P,2,0)</f>
        <v>0</v>
      </c>
      <c r="AA3197" s="166">
        <f>VLOOKUP(L3197,Schnitt1!L:P,3,0)</f>
        <v>0</v>
      </c>
      <c r="AB3197" s="166">
        <f>VLOOKUP(L3197,Schnitt2!L:P,3,0)</f>
        <v>0</v>
      </c>
      <c r="AC3197" s="166">
        <f>VLOOKUP(L3197,Schnitt3!L:P,3,0)</f>
        <v>0</v>
      </c>
      <c r="AD3197" s="166">
        <f>VLOOKUP(L3197,Schnitt4!L:P,3,0)</f>
        <v>0</v>
      </c>
      <c r="AE3197" s="166">
        <f>VLOOKUP(L3197,Schnitt5!L:P,3,0)</f>
        <v>0</v>
      </c>
      <c r="AF3197" s="166">
        <f>VLOOKUP(L3197,Schnitt6!L:P,3,0)</f>
        <v>0</v>
      </c>
    </row>
    <row r="3198" spans="12:32" x14ac:dyDescent="0.25">
      <c r="L3198" s="264">
        <f>Member!A3198</f>
        <v>0</v>
      </c>
      <c r="S3198" s="166">
        <f>VLOOKUP(L3198,Schnitt1!L:P,2,0)</f>
        <v>0</v>
      </c>
      <c r="T3198" s="166">
        <f>VLOOKUP(L3198,Schnitt2!L:P,2,0)</f>
        <v>0</v>
      </c>
      <c r="U3198" s="166">
        <f>VLOOKUP(L3198,Schnitt3!L:P,2,0)</f>
        <v>0</v>
      </c>
      <c r="V3198" s="166">
        <f>VLOOKUP(L3198,Schnitt4!L:P,2,0)</f>
        <v>0</v>
      </c>
      <c r="W3198" s="166">
        <f>VLOOKUP(L3198,Schnitt5!L:P,2,0)</f>
        <v>0</v>
      </c>
      <c r="X3198" s="166">
        <f>VLOOKUP(L3198,Schnitt6!L:P,2,0)</f>
        <v>0</v>
      </c>
      <c r="AA3198" s="166">
        <f>VLOOKUP(L3198,Schnitt1!L:P,3,0)</f>
        <v>0</v>
      </c>
      <c r="AB3198" s="166">
        <f>VLOOKUP(L3198,Schnitt2!L:P,3,0)</f>
        <v>0</v>
      </c>
      <c r="AC3198" s="166">
        <f>VLOOKUP(L3198,Schnitt3!L:P,3,0)</f>
        <v>0</v>
      </c>
      <c r="AD3198" s="166">
        <f>VLOOKUP(L3198,Schnitt4!L:P,3,0)</f>
        <v>0</v>
      </c>
      <c r="AE3198" s="166">
        <f>VLOOKUP(L3198,Schnitt5!L:P,3,0)</f>
        <v>0</v>
      </c>
      <c r="AF3198" s="166">
        <f>VLOOKUP(L3198,Schnitt6!L:P,3,0)</f>
        <v>0</v>
      </c>
    </row>
    <row r="3199" spans="12:32" x14ac:dyDescent="0.25">
      <c r="L3199" s="264">
        <f>Member!A3199</f>
        <v>0</v>
      </c>
      <c r="S3199" s="166">
        <f>VLOOKUP(L3199,Schnitt1!L:P,2,0)</f>
        <v>0</v>
      </c>
      <c r="T3199" s="166">
        <f>VLOOKUP(L3199,Schnitt2!L:P,2,0)</f>
        <v>0</v>
      </c>
      <c r="U3199" s="166">
        <f>VLOOKUP(L3199,Schnitt3!L:P,2,0)</f>
        <v>0</v>
      </c>
      <c r="V3199" s="166">
        <f>VLOOKUP(L3199,Schnitt4!L:P,2,0)</f>
        <v>0</v>
      </c>
      <c r="W3199" s="166">
        <f>VLOOKUP(L3199,Schnitt5!L:P,2,0)</f>
        <v>0</v>
      </c>
      <c r="X3199" s="166">
        <f>VLOOKUP(L3199,Schnitt6!L:P,2,0)</f>
        <v>0</v>
      </c>
      <c r="AA3199" s="166">
        <f>VLOOKUP(L3199,Schnitt1!L:P,3,0)</f>
        <v>0</v>
      </c>
      <c r="AB3199" s="166">
        <f>VLOOKUP(L3199,Schnitt2!L:P,3,0)</f>
        <v>0</v>
      </c>
      <c r="AC3199" s="166">
        <f>VLOOKUP(L3199,Schnitt3!L:P,3,0)</f>
        <v>0</v>
      </c>
      <c r="AD3199" s="166">
        <f>VLOOKUP(L3199,Schnitt4!L:P,3,0)</f>
        <v>0</v>
      </c>
      <c r="AE3199" s="166">
        <f>VLOOKUP(L3199,Schnitt5!L:P,3,0)</f>
        <v>0</v>
      </c>
      <c r="AF3199" s="166">
        <f>VLOOKUP(L3199,Schnitt6!L:P,3,0)</f>
        <v>0</v>
      </c>
    </row>
    <row r="3200" spans="12:32" x14ac:dyDescent="0.25">
      <c r="L3200" s="264">
        <f>Member!A3200</f>
        <v>0</v>
      </c>
      <c r="S3200" s="166">
        <f>VLOOKUP(L3200,Schnitt1!L:P,2,0)</f>
        <v>0</v>
      </c>
      <c r="T3200" s="166">
        <f>VLOOKUP(L3200,Schnitt2!L:P,2,0)</f>
        <v>0</v>
      </c>
      <c r="U3200" s="166">
        <f>VLOOKUP(L3200,Schnitt3!L:P,2,0)</f>
        <v>0</v>
      </c>
      <c r="V3200" s="166">
        <f>VLOOKUP(L3200,Schnitt4!L:P,2,0)</f>
        <v>0</v>
      </c>
      <c r="W3200" s="166">
        <f>VLOOKUP(L3200,Schnitt5!L:P,2,0)</f>
        <v>0</v>
      </c>
      <c r="X3200" s="166">
        <f>VLOOKUP(L3200,Schnitt6!L:P,2,0)</f>
        <v>0</v>
      </c>
      <c r="AA3200" s="166">
        <f>VLOOKUP(L3200,Schnitt1!L:P,3,0)</f>
        <v>0</v>
      </c>
      <c r="AB3200" s="166">
        <f>VLOOKUP(L3200,Schnitt2!L:P,3,0)</f>
        <v>0</v>
      </c>
      <c r="AC3200" s="166">
        <f>VLOOKUP(L3200,Schnitt3!L:P,3,0)</f>
        <v>0</v>
      </c>
      <c r="AD3200" s="166">
        <f>VLOOKUP(L3200,Schnitt4!L:P,3,0)</f>
        <v>0</v>
      </c>
      <c r="AE3200" s="166">
        <f>VLOOKUP(L3200,Schnitt5!L:P,3,0)</f>
        <v>0</v>
      </c>
      <c r="AF3200" s="166">
        <f>VLOOKUP(L3200,Schnitt6!L:P,3,0)</f>
        <v>0</v>
      </c>
    </row>
    <row r="3201" spans="12:32" x14ac:dyDescent="0.25">
      <c r="L3201" s="264">
        <f>Member!A3201</f>
        <v>0</v>
      </c>
      <c r="S3201" s="166">
        <f>VLOOKUP(L3201,Schnitt1!L:P,2,0)</f>
        <v>0</v>
      </c>
      <c r="T3201" s="166">
        <f>VLOOKUP(L3201,Schnitt2!L:P,2,0)</f>
        <v>0</v>
      </c>
      <c r="U3201" s="166">
        <f>VLOOKUP(L3201,Schnitt3!L:P,2,0)</f>
        <v>0</v>
      </c>
      <c r="V3201" s="166">
        <f>VLOOKUP(L3201,Schnitt4!L:P,2,0)</f>
        <v>0</v>
      </c>
      <c r="W3201" s="166">
        <f>VLOOKUP(L3201,Schnitt5!L:P,2,0)</f>
        <v>0</v>
      </c>
      <c r="X3201" s="166">
        <f>VLOOKUP(L3201,Schnitt6!L:P,2,0)</f>
        <v>0</v>
      </c>
      <c r="AA3201" s="166">
        <f>VLOOKUP(L3201,Schnitt1!L:P,3,0)</f>
        <v>0</v>
      </c>
      <c r="AB3201" s="166">
        <f>VLOOKUP(L3201,Schnitt2!L:P,3,0)</f>
        <v>0</v>
      </c>
      <c r="AC3201" s="166">
        <f>VLOOKUP(L3201,Schnitt3!L:P,3,0)</f>
        <v>0</v>
      </c>
      <c r="AD3201" s="166">
        <f>VLOOKUP(L3201,Schnitt4!L:P,3,0)</f>
        <v>0</v>
      </c>
      <c r="AE3201" s="166">
        <f>VLOOKUP(L3201,Schnitt5!L:P,3,0)</f>
        <v>0</v>
      </c>
      <c r="AF3201" s="166">
        <f>VLOOKUP(L3201,Schnitt6!L:P,3,0)</f>
        <v>0</v>
      </c>
    </row>
    <row r="3202" spans="12:32" x14ac:dyDescent="0.25">
      <c r="L3202" s="264">
        <f>Member!A3202</f>
        <v>0</v>
      </c>
      <c r="S3202" s="166">
        <f>VLOOKUP(L3202,Schnitt1!L:P,2,0)</f>
        <v>0</v>
      </c>
      <c r="T3202" s="166">
        <f>VLOOKUP(L3202,Schnitt2!L:P,2,0)</f>
        <v>0</v>
      </c>
      <c r="U3202" s="166">
        <f>VLOOKUP(L3202,Schnitt3!L:P,2,0)</f>
        <v>0</v>
      </c>
      <c r="V3202" s="166">
        <f>VLOOKUP(L3202,Schnitt4!L:P,2,0)</f>
        <v>0</v>
      </c>
      <c r="W3202" s="166">
        <f>VLOOKUP(L3202,Schnitt5!L:P,2,0)</f>
        <v>0</v>
      </c>
      <c r="X3202" s="166">
        <f>VLOOKUP(L3202,Schnitt6!L:P,2,0)</f>
        <v>0</v>
      </c>
      <c r="AA3202" s="166">
        <f>VLOOKUP(L3202,Schnitt1!L:P,3,0)</f>
        <v>0</v>
      </c>
      <c r="AB3202" s="166">
        <f>VLOOKUP(L3202,Schnitt2!L:P,3,0)</f>
        <v>0</v>
      </c>
      <c r="AC3202" s="166">
        <f>VLOOKUP(L3202,Schnitt3!L:P,3,0)</f>
        <v>0</v>
      </c>
      <c r="AD3202" s="166">
        <f>VLOOKUP(L3202,Schnitt4!L:P,3,0)</f>
        <v>0</v>
      </c>
      <c r="AE3202" s="166">
        <f>VLOOKUP(L3202,Schnitt5!L:P,3,0)</f>
        <v>0</v>
      </c>
      <c r="AF3202" s="166">
        <f>VLOOKUP(L3202,Schnitt6!L:P,3,0)</f>
        <v>0</v>
      </c>
    </row>
    <row r="3203" spans="12:32" x14ac:dyDescent="0.25">
      <c r="L3203" s="264">
        <f>Member!A3203</f>
        <v>0</v>
      </c>
      <c r="S3203" s="166">
        <f>VLOOKUP(L3203,Schnitt1!L:P,2,0)</f>
        <v>0</v>
      </c>
      <c r="T3203" s="166">
        <f>VLOOKUP(L3203,Schnitt2!L:P,2,0)</f>
        <v>0</v>
      </c>
      <c r="U3203" s="166">
        <f>VLOOKUP(L3203,Schnitt3!L:P,2,0)</f>
        <v>0</v>
      </c>
      <c r="V3203" s="166">
        <f>VLOOKUP(L3203,Schnitt4!L:P,2,0)</f>
        <v>0</v>
      </c>
      <c r="W3203" s="166">
        <f>VLOOKUP(L3203,Schnitt5!L:P,2,0)</f>
        <v>0</v>
      </c>
      <c r="X3203" s="166">
        <f>VLOOKUP(L3203,Schnitt6!L:P,2,0)</f>
        <v>0</v>
      </c>
      <c r="AA3203" s="166">
        <f>VLOOKUP(L3203,Schnitt1!L:P,3,0)</f>
        <v>0</v>
      </c>
      <c r="AB3203" s="166">
        <f>VLOOKUP(L3203,Schnitt2!L:P,3,0)</f>
        <v>0</v>
      </c>
      <c r="AC3203" s="166">
        <f>VLOOKUP(L3203,Schnitt3!L:P,3,0)</f>
        <v>0</v>
      </c>
      <c r="AD3203" s="166">
        <f>VLOOKUP(L3203,Schnitt4!L:P,3,0)</f>
        <v>0</v>
      </c>
      <c r="AE3203" s="166">
        <f>VLOOKUP(L3203,Schnitt5!L:P,3,0)</f>
        <v>0</v>
      </c>
      <c r="AF3203" s="166">
        <f>VLOOKUP(L3203,Schnitt6!L:P,3,0)</f>
        <v>0</v>
      </c>
    </row>
    <row r="3204" spans="12:32" x14ac:dyDescent="0.25">
      <c r="L3204" s="264">
        <f>Member!A3204</f>
        <v>0</v>
      </c>
      <c r="S3204" s="166">
        <f>VLOOKUP(L3204,Schnitt1!L:P,2,0)</f>
        <v>0</v>
      </c>
      <c r="T3204" s="166">
        <f>VLOOKUP(L3204,Schnitt2!L:P,2,0)</f>
        <v>0</v>
      </c>
      <c r="U3204" s="166">
        <f>VLOOKUP(L3204,Schnitt3!L:P,2,0)</f>
        <v>0</v>
      </c>
      <c r="V3204" s="166">
        <f>VLOOKUP(L3204,Schnitt4!L:P,2,0)</f>
        <v>0</v>
      </c>
      <c r="W3204" s="166">
        <f>VLOOKUP(L3204,Schnitt5!L:P,2,0)</f>
        <v>0</v>
      </c>
      <c r="X3204" s="166">
        <f>VLOOKUP(L3204,Schnitt6!L:P,2,0)</f>
        <v>0</v>
      </c>
      <c r="AA3204" s="166">
        <f>VLOOKUP(L3204,Schnitt1!L:P,3,0)</f>
        <v>0</v>
      </c>
      <c r="AB3204" s="166">
        <f>VLOOKUP(L3204,Schnitt2!L:P,3,0)</f>
        <v>0</v>
      </c>
      <c r="AC3204" s="166">
        <f>VLOOKUP(L3204,Schnitt3!L:P,3,0)</f>
        <v>0</v>
      </c>
      <c r="AD3204" s="166">
        <f>VLOOKUP(L3204,Schnitt4!L:P,3,0)</f>
        <v>0</v>
      </c>
      <c r="AE3204" s="166">
        <f>VLOOKUP(L3204,Schnitt5!L:P,3,0)</f>
        <v>0</v>
      </c>
      <c r="AF3204" s="166">
        <f>VLOOKUP(L3204,Schnitt6!L:P,3,0)</f>
        <v>0</v>
      </c>
    </row>
    <row r="3205" spans="12:32" x14ac:dyDescent="0.25">
      <c r="L3205" s="264">
        <f>Member!A3205</f>
        <v>0</v>
      </c>
      <c r="S3205" s="166">
        <f>VLOOKUP(L3205,Schnitt1!L:P,2,0)</f>
        <v>0</v>
      </c>
      <c r="T3205" s="166">
        <f>VLOOKUP(L3205,Schnitt2!L:P,2,0)</f>
        <v>0</v>
      </c>
      <c r="U3205" s="166">
        <f>VLOOKUP(L3205,Schnitt3!L:P,2,0)</f>
        <v>0</v>
      </c>
      <c r="V3205" s="166">
        <f>VLOOKUP(L3205,Schnitt4!L:P,2,0)</f>
        <v>0</v>
      </c>
      <c r="W3205" s="166">
        <f>VLOOKUP(L3205,Schnitt5!L:P,2,0)</f>
        <v>0</v>
      </c>
      <c r="X3205" s="166">
        <f>VLOOKUP(L3205,Schnitt6!L:P,2,0)</f>
        <v>0</v>
      </c>
      <c r="AA3205" s="166">
        <f>VLOOKUP(L3205,Schnitt1!L:P,3,0)</f>
        <v>0</v>
      </c>
      <c r="AB3205" s="166">
        <f>VLOOKUP(L3205,Schnitt2!L:P,3,0)</f>
        <v>0</v>
      </c>
      <c r="AC3205" s="166">
        <f>VLOOKUP(L3205,Schnitt3!L:P,3,0)</f>
        <v>0</v>
      </c>
      <c r="AD3205" s="166">
        <f>VLOOKUP(L3205,Schnitt4!L:P,3,0)</f>
        <v>0</v>
      </c>
      <c r="AE3205" s="166">
        <f>VLOOKUP(L3205,Schnitt5!L:P,3,0)</f>
        <v>0</v>
      </c>
      <c r="AF3205" s="166">
        <f>VLOOKUP(L3205,Schnitt6!L:P,3,0)</f>
        <v>0</v>
      </c>
    </row>
    <row r="3206" spans="12:32" x14ac:dyDescent="0.25">
      <c r="L3206" s="264">
        <f>Member!A3206</f>
        <v>0</v>
      </c>
      <c r="S3206" s="166">
        <f>VLOOKUP(L3206,Schnitt1!L:P,2,0)</f>
        <v>0</v>
      </c>
      <c r="T3206" s="166">
        <f>VLOOKUP(L3206,Schnitt2!L:P,2,0)</f>
        <v>0</v>
      </c>
      <c r="U3206" s="166">
        <f>VLOOKUP(L3206,Schnitt3!L:P,2,0)</f>
        <v>0</v>
      </c>
      <c r="V3206" s="166">
        <f>VLOOKUP(L3206,Schnitt4!L:P,2,0)</f>
        <v>0</v>
      </c>
      <c r="W3206" s="166">
        <f>VLOOKUP(L3206,Schnitt5!L:P,2,0)</f>
        <v>0</v>
      </c>
      <c r="X3206" s="166">
        <f>VLOOKUP(L3206,Schnitt6!L:P,2,0)</f>
        <v>0</v>
      </c>
      <c r="AA3206" s="166">
        <f>VLOOKUP(L3206,Schnitt1!L:P,3,0)</f>
        <v>0</v>
      </c>
      <c r="AB3206" s="166">
        <f>VLOOKUP(L3206,Schnitt2!L:P,3,0)</f>
        <v>0</v>
      </c>
      <c r="AC3206" s="166">
        <f>VLOOKUP(L3206,Schnitt3!L:P,3,0)</f>
        <v>0</v>
      </c>
      <c r="AD3206" s="166">
        <f>VLOOKUP(L3206,Schnitt4!L:P,3,0)</f>
        <v>0</v>
      </c>
      <c r="AE3206" s="166">
        <f>VLOOKUP(L3206,Schnitt5!L:P,3,0)</f>
        <v>0</v>
      </c>
      <c r="AF3206" s="166">
        <f>VLOOKUP(L3206,Schnitt6!L:P,3,0)</f>
        <v>0</v>
      </c>
    </row>
    <row r="3207" spans="12:32" x14ac:dyDescent="0.25">
      <c r="L3207" s="264">
        <f>Member!A3207</f>
        <v>0</v>
      </c>
      <c r="S3207" s="166">
        <f>VLOOKUP(L3207,Schnitt1!L:P,2,0)</f>
        <v>0</v>
      </c>
      <c r="T3207" s="166">
        <f>VLOOKUP(L3207,Schnitt2!L:P,2,0)</f>
        <v>0</v>
      </c>
      <c r="U3207" s="166">
        <f>VLOOKUP(L3207,Schnitt3!L:P,2,0)</f>
        <v>0</v>
      </c>
      <c r="V3207" s="166">
        <f>VLOOKUP(L3207,Schnitt4!L:P,2,0)</f>
        <v>0</v>
      </c>
      <c r="W3207" s="166">
        <f>VLOOKUP(L3207,Schnitt5!L:P,2,0)</f>
        <v>0</v>
      </c>
      <c r="X3207" s="166">
        <f>VLOOKUP(L3207,Schnitt6!L:P,2,0)</f>
        <v>0</v>
      </c>
      <c r="AA3207" s="166">
        <f>VLOOKUP(L3207,Schnitt1!L:P,3,0)</f>
        <v>0</v>
      </c>
      <c r="AB3207" s="166">
        <f>VLOOKUP(L3207,Schnitt2!L:P,3,0)</f>
        <v>0</v>
      </c>
      <c r="AC3207" s="166">
        <f>VLOOKUP(L3207,Schnitt3!L:P,3,0)</f>
        <v>0</v>
      </c>
      <c r="AD3207" s="166">
        <f>VLOOKUP(L3207,Schnitt4!L:P,3,0)</f>
        <v>0</v>
      </c>
      <c r="AE3207" s="166">
        <f>VLOOKUP(L3207,Schnitt5!L:P,3,0)</f>
        <v>0</v>
      </c>
      <c r="AF3207" s="166">
        <f>VLOOKUP(L3207,Schnitt6!L:P,3,0)</f>
        <v>0</v>
      </c>
    </row>
    <row r="3208" spans="12:32" x14ac:dyDescent="0.25">
      <c r="L3208" s="264">
        <f>Member!A3208</f>
        <v>0</v>
      </c>
      <c r="S3208" s="166">
        <f>VLOOKUP(L3208,Schnitt1!L:P,2,0)</f>
        <v>0</v>
      </c>
      <c r="T3208" s="166">
        <f>VLOOKUP(L3208,Schnitt2!L:P,2,0)</f>
        <v>0</v>
      </c>
      <c r="U3208" s="166">
        <f>VLOOKUP(L3208,Schnitt3!L:P,2,0)</f>
        <v>0</v>
      </c>
      <c r="V3208" s="166">
        <f>VLOOKUP(L3208,Schnitt4!L:P,2,0)</f>
        <v>0</v>
      </c>
      <c r="W3208" s="166">
        <f>VLOOKUP(L3208,Schnitt5!L:P,2,0)</f>
        <v>0</v>
      </c>
      <c r="X3208" s="166">
        <f>VLOOKUP(L3208,Schnitt6!L:P,2,0)</f>
        <v>0</v>
      </c>
      <c r="AA3208" s="166">
        <f>VLOOKUP(L3208,Schnitt1!L:P,3,0)</f>
        <v>0</v>
      </c>
      <c r="AB3208" s="166">
        <f>VLOOKUP(L3208,Schnitt2!L:P,3,0)</f>
        <v>0</v>
      </c>
      <c r="AC3208" s="166">
        <f>VLOOKUP(L3208,Schnitt3!L:P,3,0)</f>
        <v>0</v>
      </c>
      <c r="AD3208" s="166">
        <f>VLOOKUP(L3208,Schnitt4!L:P,3,0)</f>
        <v>0</v>
      </c>
      <c r="AE3208" s="166">
        <f>VLOOKUP(L3208,Schnitt5!L:P,3,0)</f>
        <v>0</v>
      </c>
      <c r="AF3208" s="166">
        <f>VLOOKUP(L3208,Schnitt6!L:P,3,0)</f>
        <v>0</v>
      </c>
    </row>
    <row r="3209" spans="12:32" x14ac:dyDescent="0.25">
      <c r="L3209" s="264">
        <f>Member!A3209</f>
        <v>0</v>
      </c>
      <c r="S3209" s="166">
        <f>VLOOKUP(L3209,Schnitt1!L:P,2,0)</f>
        <v>0</v>
      </c>
      <c r="T3209" s="166">
        <f>VLOOKUP(L3209,Schnitt2!L:P,2,0)</f>
        <v>0</v>
      </c>
      <c r="U3209" s="166">
        <f>VLOOKUP(L3209,Schnitt3!L:P,2,0)</f>
        <v>0</v>
      </c>
      <c r="V3209" s="166">
        <f>VLOOKUP(L3209,Schnitt4!L:P,2,0)</f>
        <v>0</v>
      </c>
      <c r="W3209" s="166">
        <f>VLOOKUP(L3209,Schnitt5!L:P,2,0)</f>
        <v>0</v>
      </c>
      <c r="X3209" s="166">
        <f>VLOOKUP(L3209,Schnitt6!L:P,2,0)</f>
        <v>0</v>
      </c>
      <c r="AA3209" s="166">
        <f>VLOOKUP(L3209,Schnitt1!L:P,3,0)</f>
        <v>0</v>
      </c>
      <c r="AB3209" s="166">
        <f>VLOOKUP(L3209,Schnitt2!L:P,3,0)</f>
        <v>0</v>
      </c>
      <c r="AC3209" s="166">
        <f>VLOOKUP(L3209,Schnitt3!L:P,3,0)</f>
        <v>0</v>
      </c>
      <c r="AD3209" s="166">
        <f>VLOOKUP(L3209,Schnitt4!L:P,3,0)</f>
        <v>0</v>
      </c>
      <c r="AE3209" s="166">
        <f>VLOOKUP(L3209,Schnitt5!L:P,3,0)</f>
        <v>0</v>
      </c>
      <c r="AF3209" s="166">
        <f>VLOOKUP(L3209,Schnitt6!L:P,3,0)</f>
        <v>0</v>
      </c>
    </row>
    <row r="3210" spans="12:32" x14ac:dyDescent="0.25">
      <c r="L3210" s="264">
        <f>Member!A3210</f>
        <v>0</v>
      </c>
      <c r="S3210" s="166">
        <f>VLOOKUP(L3210,Schnitt1!L:P,2,0)</f>
        <v>0</v>
      </c>
      <c r="T3210" s="166">
        <f>VLOOKUP(L3210,Schnitt2!L:P,2,0)</f>
        <v>0</v>
      </c>
      <c r="U3210" s="166">
        <f>VLOOKUP(L3210,Schnitt3!L:P,2,0)</f>
        <v>0</v>
      </c>
      <c r="V3210" s="166">
        <f>VLOOKUP(L3210,Schnitt4!L:P,2,0)</f>
        <v>0</v>
      </c>
      <c r="W3210" s="166">
        <f>VLOOKUP(L3210,Schnitt5!L:P,2,0)</f>
        <v>0</v>
      </c>
      <c r="X3210" s="166">
        <f>VLOOKUP(L3210,Schnitt6!L:P,2,0)</f>
        <v>0</v>
      </c>
      <c r="AA3210" s="166">
        <f>VLOOKUP(L3210,Schnitt1!L:P,3,0)</f>
        <v>0</v>
      </c>
      <c r="AB3210" s="166">
        <f>VLOOKUP(L3210,Schnitt2!L:P,3,0)</f>
        <v>0</v>
      </c>
      <c r="AC3210" s="166">
        <f>VLOOKUP(L3210,Schnitt3!L:P,3,0)</f>
        <v>0</v>
      </c>
      <c r="AD3210" s="166">
        <f>VLOOKUP(L3210,Schnitt4!L:P,3,0)</f>
        <v>0</v>
      </c>
      <c r="AE3210" s="166">
        <f>VLOOKUP(L3210,Schnitt5!L:P,3,0)</f>
        <v>0</v>
      </c>
      <c r="AF3210" s="166">
        <f>VLOOKUP(L3210,Schnitt6!L:P,3,0)</f>
        <v>0</v>
      </c>
    </row>
    <row r="3211" spans="12:32" x14ac:dyDescent="0.25">
      <c r="L3211" s="264">
        <f>Member!A3211</f>
        <v>0</v>
      </c>
      <c r="S3211" s="166">
        <f>VLOOKUP(L3211,Schnitt1!L:P,2,0)</f>
        <v>0</v>
      </c>
      <c r="T3211" s="166">
        <f>VLOOKUP(L3211,Schnitt2!L:P,2,0)</f>
        <v>0</v>
      </c>
      <c r="U3211" s="166">
        <f>VLOOKUP(L3211,Schnitt3!L:P,2,0)</f>
        <v>0</v>
      </c>
      <c r="V3211" s="166">
        <f>VLOOKUP(L3211,Schnitt4!L:P,2,0)</f>
        <v>0</v>
      </c>
      <c r="W3211" s="166">
        <f>VLOOKUP(L3211,Schnitt5!L:P,2,0)</f>
        <v>0</v>
      </c>
      <c r="X3211" s="166">
        <f>VLOOKUP(L3211,Schnitt6!L:P,2,0)</f>
        <v>0</v>
      </c>
      <c r="AA3211" s="166">
        <f>VLOOKUP(L3211,Schnitt1!L:P,3,0)</f>
        <v>0</v>
      </c>
      <c r="AB3211" s="166">
        <f>VLOOKUP(L3211,Schnitt2!L:P,3,0)</f>
        <v>0</v>
      </c>
      <c r="AC3211" s="166">
        <f>VLOOKUP(L3211,Schnitt3!L:P,3,0)</f>
        <v>0</v>
      </c>
      <c r="AD3211" s="166">
        <f>VLOOKUP(L3211,Schnitt4!L:P,3,0)</f>
        <v>0</v>
      </c>
      <c r="AE3211" s="166">
        <f>VLOOKUP(L3211,Schnitt5!L:P,3,0)</f>
        <v>0</v>
      </c>
      <c r="AF3211" s="166">
        <f>VLOOKUP(L3211,Schnitt6!L:P,3,0)</f>
        <v>0</v>
      </c>
    </row>
    <row r="3212" spans="12:32" x14ac:dyDescent="0.25">
      <c r="L3212" s="264">
        <f>Member!A3212</f>
        <v>0</v>
      </c>
      <c r="S3212" s="166">
        <f>VLOOKUP(L3212,Schnitt1!L:P,2,0)</f>
        <v>0</v>
      </c>
      <c r="T3212" s="166">
        <f>VLOOKUP(L3212,Schnitt2!L:P,2,0)</f>
        <v>0</v>
      </c>
      <c r="U3212" s="166">
        <f>VLOOKUP(L3212,Schnitt3!L:P,2,0)</f>
        <v>0</v>
      </c>
      <c r="V3212" s="166">
        <f>VLOOKUP(L3212,Schnitt4!L:P,2,0)</f>
        <v>0</v>
      </c>
      <c r="W3212" s="166">
        <f>VLOOKUP(L3212,Schnitt5!L:P,2,0)</f>
        <v>0</v>
      </c>
      <c r="X3212" s="166">
        <f>VLOOKUP(L3212,Schnitt6!L:P,2,0)</f>
        <v>0</v>
      </c>
      <c r="AA3212" s="166">
        <f>VLOOKUP(L3212,Schnitt1!L:P,3,0)</f>
        <v>0</v>
      </c>
      <c r="AB3212" s="166">
        <f>VLOOKUP(L3212,Schnitt2!L:P,3,0)</f>
        <v>0</v>
      </c>
      <c r="AC3212" s="166">
        <f>VLOOKUP(L3212,Schnitt3!L:P,3,0)</f>
        <v>0</v>
      </c>
      <c r="AD3212" s="166">
        <f>VLOOKUP(L3212,Schnitt4!L:P,3,0)</f>
        <v>0</v>
      </c>
      <c r="AE3212" s="166">
        <f>VLOOKUP(L3212,Schnitt5!L:P,3,0)</f>
        <v>0</v>
      </c>
      <c r="AF3212" s="166">
        <f>VLOOKUP(L3212,Schnitt6!L:P,3,0)</f>
        <v>0</v>
      </c>
    </row>
    <row r="3213" spans="12:32" x14ac:dyDescent="0.25">
      <c r="L3213" s="264">
        <f>Member!A3213</f>
        <v>0</v>
      </c>
      <c r="S3213" s="166">
        <f>VLOOKUP(L3213,Schnitt1!L:P,2,0)</f>
        <v>0</v>
      </c>
      <c r="T3213" s="166">
        <f>VLOOKUP(L3213,Schnitt2!L:P,2,0)</f>
        <v>0</v>
      </c>
      <c r="U3213" s="166">
        <f>VLOOKUP(L3213,Schnitt3!L:P,2,0)</f>
        <v>0</v>
      </c>
      <c r="V3213" s="166">
        <f>VLOOKUP(L3213,Schnitt4!L:P,2,0)</f>
        <v>0</v>
      </c>
      <c r="W3213" s="166">
        <f>VLOOKUP(L3213,Schnitt5!L:P,2,0)</f>
        <v>0</v>
      </c>
      <c r="X3213" s="166">
        <f>VLOOKUP(L3213,Schnitt6!L:P,2,0)</f>
        <v>0</v>
      </c>
      <c r="AA3213" s="166">
        <f>VLOOKUP(L3213,Schnitt1!L:P,3,0)</f>
        <v>0</v>
      </c>
      <c r="AB3213" s="166">
        <f>VLOOKUP(L3213,Schnitt2!L:P,3,0)</f>
        <v>0</v>
      </c>
      <c r="AC3213" s="166">
        <f>VLOOKUP(L3213,Schnitt3!L:P,3,0)</f>
        <v>0</v>
      </c>
      <c r="AD3213" s="166">
        <f>VLOOKUP(L3213,Schnitt4!L:P,3,0)</f>
        <v>0</v>
      </c>
      <c r="AE3213" s="166">
        <f>VLOOKUP(L3213,Schnitt5!L:P,3,0)</f>
        <v>0</v>
      </c>
      <c r="AF3213" s="166">
        <f>VLOOKUP(L3213,Schnitt6!L:P,3,0)</f>
        <v>0</v>
      </c>
    </row>
    <row r="3214" spans="12:32" x14ac:dyDescent="0.25">
      <c r="L3214" s="264">
        <f>Member!A3214</f>
        <v>0</v>
      </c>
      <c r="S3214" s="166">
        <f>VLOOKUP(L3214,Schnitt1!L:P,2,0)</f>
        <v>0</v>
      </c>
      <c r="T3214" s="166">
        <f>VLOOKUP(L3214,Schnitt2!L:P,2,0)</f>
        <v>0</v>
      </c>
      <c r="U3214" s="166">
        <f>VLOOKUP(L3214,Schnitt3!L:P,2,0)</f>
        <v>0</v>
      </c>
      <c r="V3214" s="166">
        <f>VLOOKUP(L3214,Schnitt4!L:P,2,0)</f>
        <v>0</v>
      </c>
      <c r="W3214" s="166">
        <f>VLOOKUP(L3214,Schnitt5!L:P,2,0)</f>
        <v>0</v>
      </c>
      <c r="X3214" s="166">
        <f>VLOOKUP(L3214,Schnitt6!L:P,2,0)</f>
        <v>0</v>
      </c>
      <c r="AA3214" s="166">
        <f>VLOOKUP(L3214,Schnitt1!L:P,3,0)</f>
        <v>0</v>
      </c>
      <c r="AB3214" s="166">
        <f>VLOOKUP(L3214,Schnitt2!L:P,3,0)</f>
        <v>0</v>
      </c>
      <c r="AC3214" s="166">
        <f>VLOOKUP(L3214,Schnitt3!L:P,3,0)</f>
        <v>0</v>
      </c>
      <c r="AD3214" s="166">
        <f>VLOOKUP(L3214,Schnitt4!L:P,3,0)</f>
        <v>0</v>
      </c>
      <c r="AE3214" s="166">
        <f>VLOOKUP(L3214,Schnitt5!L:P,3,0)</f>
        <v>0</v>
      </c>
      <c r="AF3214" s="166">
        <f>VLOOKUP(L3214,Schnitt6!L:P,3,0)</f>
        <v>0</v>
      </c>
    </row>
    <row r="3215" spans="12:32" x14ac:dyDescent="0.25">
      <c r="L3215" s="264">
        <f>Member!A3215</f>
        <v>0</v>
      </c>
      <c r="S3215" s="166">
        <f>VLOOKUP(L3215,Schnitt1!L:P,2,0)</f>
        <v>0</v>
      </c>
      <c r="T3215" s="166">
        <f>VLOOKUP(L3215,Schnitt2!L:P,2,0)</f>
        <v>0</v>
      </c>
      <c r="U3215" s="166">
        <f>VLOOKUP(L3215,Schnitt3!L:P,2,0)</f>
        <v>0</v>
      </c>
      <c r="V3215" s="166">
        <f>VLOOKUP(L3215,Schnitt4!L:P,2,0)</f>
        <v>0</v>
      </c>
      <c r="W3215" s="166">
        <f>VLOOKUP(L3215,Schnitt5!L:P,2,0)</f>
        <v>0</v>
      </c>
      <c r="X3215" s="166">
        <f>VLOOKUP(L3215,Schnitt6!L:P,2,0)</f>
        <v>0</v>
      </c>
      <c r="AA3215" s="166">
        <f>VLOOKUP(L3215,Schnitt1!L:P,3,0)</f>
        <v>0</v>
      </c>
      <c r="AB3215" s="166">
        <f>VLOOKUP(L3215,Schnitt2!L:P,3,0)</f>
        <v>0</v>
      </c>
      <c r="AC3215" s="166">
        <f>VLOOKUP(L3215,Schnitt3!L:P,3,0)</f>
        <v>0</v>
      </c>
      <c r="AD3215" s="166">
        <f>VLOOKUP(L3215,Schnitt4!L:P,3,0)</f>
        <v>0</v>
      </c>
      <c r="AE3215" s="166">
        <f>VLOOKUP(L3215,Schnitt5!L:P,3,0)</f>
        <v>0</v>
      </c>
      <c r="AF3215" s="166">
        <f>VLOOKUP(L3215,Schnitt6!L:P,3,0)</f>
        <v>0</v>
      </c>
    </row>
    <row r="3216" spans="12:32" x14ac:dyDescent="0.25">
      <c r="L3216" s="264">
        <f>Member!A3216</f>
        <v>0</v>
      </c>
      <c r="S3216" s="166">
        <f>VLOOKUP(L3216,Schnitt1!L:P,2,0)</f>
        <v>0</v>
      </c>
      <c r="T3216" s="166">
        <f>VLOOKUP(L3216,Schnitt2!L:P,2,0)</f>
        <v>0</v>
      </c>
      <c r="U3216" s="166">
        <f>VLOOKUP(L3216,Schnitt3!L:P,2,0)</f>
        <v>0</v>
      </c>
      <c r="V3216" s="166">
        <f>VLOOKUP(L3216,Schnitt4!L:P,2,0)</f>
        <v>0</v>
      </c>
      <c r="W3216" s="166">
        <f>VLOOKUP(L3216,Schnitt5!L:P,2,0)</f>
        <v>0</v>
      </c>
      <c r="X3216" s="166">
        <f>VLOOKUP(L3216,Schnitt6!L:P,2,0)</f>
        <v>0</v>
      </c>
      <c r="AA3216" s="166">
        <f>VLOOKUP(L3216,Schnitt1!L:P,3,0)</f>
        <v>0</v>
      </c>
      <c r="AB3216" s="166">
        <f>VLOOKUP(L3216,Schnitt2!L:P,3,0)</f>
        <v>0</v>
      </c>
      <c r="AC3216" s="166">
        <f>VLOOKUP(L3216,Schnitt3!L:P,3,0)</f>
        <v>0</v>
      </c>
      <c r="AD3216" s="166">
        <f>VLOOKUP(L3216,Schnitt4!L:P,3,0)</f>
        <v>0</v>
      </c>
      <c r="AE3216" s="166">
        <f>VLOOKUP(L3216,Schnitt5!L:P,3,0)</f>
        <v>0</v>
      </c>
      <c r="AF3216" s="166">
        <f>VLOOKUP(L3216,Schnitt6!L:P,3,0)</f>
        <v>0</v>
      </c>
    </row>
    <row r="3217" spans="12:32" x14ac:dyDescent="0.25">
      <c r="L3217" s="264">
        <f>Member!A3217</f>
        <v>0</v>
      </c>
      <c r="S3217" s="166">
        <f>VLOOKUP(L3217,Schnitt1!L:P,2,0)</f>
        <v>0</v>
      </c>
      <c r="T3217" s="166">
        <f>VLOOKUP(L3217,Schnitt2!L:P,2,0)</f>
        <v>0</v>
      </c>
      <c r="U3217" s="166">
        <f>VLOOKUP(L3217,Schnitt3!L:P,2,0)</f>
        <v>0</v>
      </c>
      <c r="V3217" s="166">
        <f>VLOOKUP(L3217,Schnitt4!L:P,2,0)</f>
        <v>0</v>
      </c>
      <c r="W3217" s="166">
        <f>VLOOKUP(L3217,Schnitt5!L:P,2,0)</f>
        <v>0</v>
      </c>
      <c r="X3217" s="166">
        <f>VLOOKUP(L3217,Schnitt6!L:P,2,0)</f>
        <v>0</v>
      </c>
      <c r="AA3217" s="166">
        <f>VLOOKUP(L3217,Schnitt1!L:P,3,0)</f>
        <v>0</v>
      </c>
      <c r="AB3217" s="166">
        <f>VLOOKUP(L3217,Schnitt2!L:P,3,0)</f>
        <v>0</v>
      </c>
      <c r="AC3217" s="166">
        <f>VLOOKUP(L3217,Schnitt3!L:P,3,0)</f>
        <v>0</v>
      </c>
      <c r="AD3217" s="166">
        <f>VLOOKUP(L3217,Schnitt4!L:P,3,0)</f>
        <v>0</v>
      </c>
      <c r="AE3217" s="166">
        <f>VLOOKUP(L3217,Schnitt5!L:P,3,0)</f>
        <v>0</v>
      </c>
      <c r="AF3217" s="166">
        <f>VLOOKUP(L3217,Schnitt6!L:P,3,0)</f>
        <v>0</v>
      </c>
    </row>
    <row r="3218" spans="12:32" x14ac:dyDescent="0.25">
      <c r="L3218" s="264">
        <f>Member!A3218</f>
        <v>0</v>
      </c>
      <c r="S3218" s="166">
        <f>VLOOKUP(L3218,Schnitt1!L:P,2,0)</f>
        <v>0</v>
      </c>
      <c r="T3218" s="166">
        <f>VLOOKUP(L3218,Schnitt2!L:P,2,0)</f>
        <v>0</v>
      </c>
      <c r="U3218" s="166">
        <f>VLOOKUP(L3218,Schnitt3!L:P,2,0)</f>
        <v>0</v>
      </c>
      <c r="V3218" s="166">
        <f>VLOOKUP(L3218,Schnitt4!L:P,2,0)</f>
        <v>0</v>
      </c>
      <c r="W3218" s="166">
        <f>VLOOKUP(L3218,Schnitt5!L:P,2,0)</f>
        <v>0</v>
      </c>
      <c r="X3218" s="166">
        <f>VLOOKUP(L3218,Schnitt6!L:P,2,0)</f>
        <v>0</v>
      </c>
      <c r="AA3218" s="166">
        <f>VLOOKUP(L3218,Schnitt1!L:P,3,0)</f>
        <v>0</v>
      </c>
      <c r="AB3218" s="166">
        <f>VLOOKUP(L3218,Schnitt2!L:P,3,0)</f>
        <v>0</v>
      </c>
      <c r="AC3218" s="166">
        <f>VLOOKUP(L3218,Schnitt3!L:P,3,0)</f>
        <v>0</v>
      </c>
      <c r="AD3218" s="166">
        <f>VLOOKUP(L3218,Schnitt4!L:P,3,0)</f>
        <v>0</v>
      </c>
      <c r="AE3218" s="166">
        <f>VLOOKUP(L3218,Schnitt5!L:P,3,0)</f>
        <v>0</v>
      </c>
      <c r="AF3218" s="166">
        <f>VLOOKUP(L3218,Schnitt6!L:P,3,0)</f>
        <v>0</v>
      </c>
    </row>
    <row r="3219" spans="12:32" x14ac:dyDescent="0.25">
      <c r="L3219" s="264">
        <f>Member!A3219</f>
        <v>0</v>
      </c>
      <c r="S3219" s="166">
        <f>VLOOKUP(L3219,Schnitt1!L:P,2,0)</f>
        <v>0</v>
      </c>
      <c r="T3219" s="166">
        <f>VLOOKUP(L3219,Schnitt2!L:P,2,0)</f>
        <v>0</v>
      </c>
      <c r="U3219" s="166">
        <f>VLOOKUP(L3219,Schnitt3!L:P,2,0)</f>
        <v>0</v>
      </c>
      <c r="V3219" s="166">
        <f>VLOOKUP(L3219,Schnitt4!L:P,2,0)</f>
        <v>0</v>
      </c>
      <c r="W3219" s="166">
        <f>VLOOKUP(L3219,Schnitt5!L:P,2,0)</f>
        <v>0</v>
      </c>
      <c r="X3219" s="166">
        <f>VLOOKUP(L3219,Schnitt6!L:P,2,0)</f>
        <v>0</v>
      </c>
      <c r="AA3219" s="166">
        <f>VLOOKUP(L3219,Schnitt1!L:P,3,0)</f>
        <v>0</v>
      </c>
      <c r="AB3219" s="166">
        <f>VLOOKUP(L3219,Schnitt2!L:P,3,0)</f>
        <v>0</v>
      </c>
      <c r="AC3219" s="166">
        <f>VLOOKUP(L3219,Schnitt3!L:P,3,0)</f>
        <v>0</v>
      </c>
      <c r="AD3219" s="166">
        <f>VLOOKUP(L3219,Schnitt4!L:P,3,0)</f>
        <v>0</v>
      </c>
      <c r="AE3219" s="166">
        <f>VLOOKUP(L3219,Schnitt5!L:P,3,0)</f>
        <v>0</v>
      </c>
      <c r="AF3219" s="166">
        <f>VLOOKUP(L3219,Schnitt6!L:P,3,0)</f>
        <v>0</v>
      </c>
    </row>
    <row r="3220" spans="12:32" x14ac:dyDescent="0.25">
      <c r="L3220" s="264">
        <f>Member!A3220</f>
        <v>0</v>
      </c>
      <c r="S3220" s="166">
        <f>VLOOKUP(L3220,Schnitt1!L:P,2,0)</f>
        <v>0</v>
      </c>
      <c r="T3220" s="166">
        <f>VLOOKUP(L3220,Schnitt2!L:P,2,0)</f>
        <v>0</v>
      </c>
      <c r="U3220" s="166">
        <f>VLOOKUP(L3220,Schnitt3!L:P,2,0)</f>
        <v>0</v>
      </c>
      <c r="V3220" s="166">
        <f>VLOOKUP(L3220,Schnitt4!L:P,2,0)</f>
        <v>0</v>
      </c>
      <c r="W3220" s="166">
        <f>VLOOKUP(L3220,Schnitt5!L:P,2,0)</f>
        <v>0</v>
      </c>
      <c r="X3220" s="166">
        <f>VLOOKUP(L3220,Schnitt6!L:P,2,0)</f>
        <v>0</v>
      </c>
      <c r="AA3220" s="166">
        <f>VLOOKUP(L3220,Schnitt1!L:P,3,0)</f>
        <v>0</v>
      </c>
      <c r="AB3220" s="166">
        <f>VLOOKUP(L3220,Schnitt2!L:P,3,0)</f>
        <v>0</v>
      </c>
      <c r="AC3220" s="166">
        <f>VLOOKUP(L3220,Schnitt3!L:P,3,0)</f>
        <v>0</v>
      </c>
      <c r="AD3220" s="166">
        <f>VLOOKUP(L3220,Schnitt4!L:P,3,0)</f>
        <v>0</v>
      </c>
      <c r="AE3220" s="166">
        <f>VLOOKUP(L3220,Schnitt5!L:P,3,0)</f>
        <v>0</v>
      </c>
      <c r="AF3220" s="166">
        <f>VLOOKUP(L3220,Schnitt6!L:P,3,0)</f>
        <v>0</v>
      </c>
    </row>
    <row r="3221" spans="12:32" x14ac:dyDescent="0.25">
      <c r="L3221" s="264">
        <f>Member!A3221</f>
        <v>0</v>
      </c>
      <c r="S3221" s="166">
        <f>VLOOKUP(L3221,Schnitt1!L:P,2,0)</f>
        <v>0</v>
      </c>
      <c r="T3221" s="166">
        <f>VLOOKUP(L3221,Schnitt2!L:P,2,0)</f>
        <v>0</v>
      </c>
      <c r="U3221" s="166">
        <f>VLOOKUP(L3221,Schnitt3!L:P,2,0)</f>
        <v>0</v>
      </c>
      <c r="V3221" s="166">
        <f>VLOOKUP(L3221,Schnitt4!L:P,2,0)</f>
        <v>0</v>
      </c>
      <c r="W3221" s="166">
        <f>VLOOKUP(L3221,Schnitt5!L:P,2,0)</f>
        <v>0</v>
      </c>
      <c r="X3221" s="166">
        <f>VLOOKUP(L3221,Schnitt6!L:P,2,0)</f>
        <v>0</v>
      </c>
      <c r="AA3221" s="166">
        <f>VLOOKUP(L3221,Schnitt1!L:P,3,0)</f>
        <v>0</v>
      </c>
      <c r="AB3221" s="166">
        <f>VLOOKUP(L3221,Schnitt2!L:P,3,0)</f>
        <v>0</v>
      </c>
      <c r="AC3221" s="166">
        <f>VLOOKUP(L3221,Schnitt3!L:P,3,0)</f>
        <v>0</v>
      </c>
      <c r="AD3221" s="166">
        <f>VLOOKUP(L3221,Schnitt4!L:P,3,0)</f>
        <v>0</v>
      </c>
      <c r="AE3221" s="166">
        <f>VLOOKUP(L3221,Schnitt5!L:P,3,0)</f>
        <v>0</v>
      </c>
      <c r="AF3221" s="166">
        <f>VLOOKUP(L3221,Schnitt6!L:P,3,0)</f>
        <v>0</v>
      </c>
    </row>
    <row r="3222" spans="12:32" x14ac:dyDescent="0.25">
      <c r="L3222" s="264">
        <f>Member!A3222</f>
        <v>0</v>
      </c>
      <c r="S3222" s="166">
        <f>VLOOKUP(L3222,Schnitt1!L:P,2,0)</f>
        <v>0</v>
      </c>
      <c r="T3222" s="166">
        <f>VLOOKUP(L3222,Schnitt2!L:P,2,0)</f>
        <v>0</v>
      </c>
      <c r="U3222" s="166">
        <f>VLOOKUP(L3222,Schnitt3!L:P,2,0)</f>
        <v>0</v>
      </c>
      <c r="V3222" s="166">
        <f>VLOOKUP(L3222,Schnitt4!L:P,2,0)</f>
        <v>0</v>
      </c>
      <c r="W3222" s="166">
        <f>VLOOKUP(L3222,Schnitt5!L:P,2,0)</f>
        <v>0</v>
      </c>
      <c r="X3222" s="166">
        <f>VLOOKUP(L3222,Schnitt6!L:P,2,0)</f>
        <v>0</v>
      </c>
      <c r="AA3222" s="166">
        <f>VLOOKUP(L3222,Schnitt1!L:P,3,0)</f>
        <v>0</v>
      </c>
      <c r="AB3222" s="166">
        <f>VLOOKUP(L3222,Schnitt2!L:P,3,0)</f>
        <v>0</v>
      </c>
      <c r="AC3222" s="166">
        <f>VLOOKUP(L3222,Schnitt3!L:P,3,0)</f>
        <v>0</v>
      </c>
      <c r="AD3222" s="166">
        <f>VLOOKUP(L3222,Schnitt4!L:P,3,0)</f>
        <v>0</v>
      </c>
      <c r="AE3222" s="166">
        <f>VLOOKUP(L3222,Schnitt5!L:P,3,0)</f>
        <v>0</v>
      </c>
      <c r="AF3222" s="166">
        <f>VLOOKUP(L3222,Schnitt6!L:P,3,0)</f>
        <v>0</v>
      </c>
    </row>
    <row r="3223" spans="12:32" x14ac:dyDescent="0.25">
      <c r="L3223" s="264">
        <f>Member!A3223</f>
        <v>0</v>
      </c>
      <c r="S3223" s="166">
        <f>VLOOKUP(L3223,Schnitt1!L:P,2,0)</f>
        <v>0</v>
      </c>
      <c r="T3223" s="166">
        <f>VLOOKUP(L3223,Schnitt2!L:P,2,0)</f>
        <v>0</v>
      </c>
      <c r="U3223" s="166">
        <f>VLOOKUP(L3223,Schnitt3!L:P,2,0)</f>
        <v>0</v>
      </c>
      <c r="V3223" s="166">
        <f>VLOOKUP(L3223,Schnitt4!L:P,2,0)</f>
        <v>0</v>
      </c>
      <c r="W3223" s="166">
        <f>VLOOKUP(L3223,Schnitt5!L:P,2,0)</f>
        <v>0</v>
      </c>
      <c r="X3223" s="166">
        <f>VLOOKUP(L3223,Schnitt6!L:P,2,0)</f>
        <v>0</v>
      </c>
      <c r="AA3223" s="166">
        <f>VLOOKUP(L3223,Schnitt1!L:P,3,0)</f>
        <v>0</v>
      </c>
      <c r="AB3223" s="166">
        <f>VLOOKUP(L3223,Schnitt2!L:P,3,0)</f>
        <v>0</v>
      </c>
      <c r="AC3223" s="166">
        <f>VLOOKUP(L3223,Schnitt3!L:P,3,0)</f>
        <v>0</v>
      </c>
      <c r="AD3223" s="166">
        <f>VLOOKUP(L3223,Schnitt4!L:P,3,0)</f>
        <v>0</v>
      </c>
      <c r="AE3223" s="166">
        <f>VLOOKUP(L3223,Schnitt5!L:P,3,0)</f>
        <v>0</v>
      </c>
      <c r="AF3223" s="166">
        <f>VLOOKUP(L3223,Schnitt6!L:P,3,0)</f>
        <v>0</v>
      </c>
    </row>
    <row r="3224" spans="12:32" x14ac:dyDescent="0.25">
      <c r="L3224" s="264">
        <f>Member!A3224</f>
        <v>0</v>
      </c>
      <c r="S3224" s="166">
        <f>VLOOKUP(L3224,Schnitt1!L:P,2,0)</f>
        <v>0</v>
      </c>
      <c r="T3224" s="166">
        <f>VLOOKUP(L3224,Schnitt2!L:P,2,0)</f>
        <v>0</v>
      </c>
      <c r="U3224" s="166">
        <f>VLOOKUP(L3224,Schnitt3!L:P,2,0)</f>
        <v>0</v>
      </c>
      <c r="V3224" s="166">
        <f>VLOOKUP(L3224,Schnitt4!L:P,2,0)</f>
        <v>0</v>
      </c>
      <c r="W3224" s="166">
        <f>VLOOKUP(L3224,Schnitt5!L:P,2,0)</f>
        <v>0</v>
      </c>
      <c r="X3224" s="166">
        <f>VLOOKUP(L3224,Schnitt6!L:P,2,0)</f>
        <v>0</v>
      </c>
      <c r="AA3224" s="166">
        <f>VLOOKUP(L3224,Schnitt1!L:P,3,0)</f>
        <v>0</v>
      </c>
      <c r="AB3224" s="166">
        <f>VLOOKUP(L3224,Schnitt2!L:P,3,0)</f>
        <v>0</v>
      </c>
      <c r="AC3224" s="166">
        <f>VLOOKUP(L3224,Schnitt3!L:P,3,0)</f>
        <v>0</v>
      </c>
      <c r="AD3224" s="166">
        <f>VLOOKUP(L3224,Schnitt4!L:P,3,0)</f>
        <v>0</v>
      </c>
      <c r="AE3224" s="166">
        <f>VLOOKUP(L3224,Schnitt5!L:P,3,0)</f>
        <v>0</v>
      </c>
      <c r="AF3224" s="166">
        <f>VLOOKUP(L3224,Schnitt6!L:P,3,0)</f>
        <v>0</v>
      </c>
    </row>
    <row r="3225" spans="12:32" x14ac:dyDescent="0.25">
      <c r="L3225" s="264">
        <f>Member!A3225</f>
        <v>0</v>
      </c>
      <c r="S3225" s="166">
        <f>VLOOKUP(L3225,Schnitt1!L:P,2,0)</f>
        <v>0</v>
      </c>
      <c r="T3225" s="166">
        <f>VLOOKUP(L3225,Schnitt2!L:P,2,0)</f>
        <v>0</v>
      </c>
      <c r="U3225" s="166">
        <f>VLOOKUP(L3225,Schnitt3!L:P,2,0)</f>
        <v>0</v>
      </c>
      <c r="V3225" s="166">
        <f>VLOOKUP(L3225,Schnitt4!L:P,2,0)</f>
        <v>0</v>
      </c>
      <c r="W3225" s="166">
        <f>VLOOKUP(L3225,Schnitt5!L:P,2,0)</f>
        <v>0</v>
      </c>
      <c r="X3225" s="166">
        <f>VLOOKUP(L3225,Schnitt6!L:P,2,0)</f>
        <v>0</v>
      </c>
      <c r="AA3225" s="166">
        <f>VLOOKUP(L3225,Schnitt1!L:P,3,0)</f>
        <v>0</v>
      </c>
      <c r="AB3225" s="166">
        <f>VLOOKUP(L3225,Schnitt2!L:P,3,0)</f>
        <v>0</v>
      </c>
      <c r="AC3225" s="166">
        <f>VLOOKUP(L3225,Schnitt3!L:P,3,0)</f>
        <v>0</v>
      </c>
      <c r="AD3225" s="166">
        <f>VLOOKUP(L3225,Schnitt4!L:P,3,0)</f>
        <v>0</v>
      </c>
      <c r="AE3225" s="166">
        <f>VLOOKUP(L3225,Schnitt5!L:P,3,0)</f>
        <v>0</v>
      </c>
      <c r="AF3225" s="166">
        <f>VLOOKUP(L3225,Schnitt6!L:P,3,0)</f>
        <v>0</v>
      </c>
    </row>
    <row r="3226" spans="12:32" x14ac:dyDescent="0.25">
      <c r="L3226" s="264">
        <f>Member!A3226</f>
        <v>0</v>
      </c>
      <c r="S3226" s="166">
        <f>VLOOKUP(L3226,Schnitt1!L:P,2,0)</f>
        <v>0</v>
      </c>
      <c r="T3226" s="166">
        <f>VLOOKUP(L3226,Schnitt2!L:P,2,0)</f>
        <v>0</v>
      </c>
      <c r="U3226" s="166">
        <f>VLOOKUP(L3226,Schnitt3!L:P,2,0)</f>
        <v>0</v>
      </c>
      <c r="V3226" s="166">
        <f>VLOOKUP(L3226,Schnitt4!L:P,2,0)</f>
        <v>0</v>
      </c>
      <c r="W3226" s="166">
        <f>VLOOKUP(L3226,Schnitt5!L:P,2,0)</f>
        <v>0</v>
      </c>
      <c r="X3226" s="166">
        <f>VLOOKUP(L3226,Schnitt6!L:P,2,0)</f>
        <v>0</v>
      </c>
      <c r="AA3226" s="166">
        <f>VLOOKUP(L3226,Schnitt1!L:P,3,0)</f>
        <v>0</v>
      </c>
      <c r="AB3226" s="166">
        <f>VLOOKUP(L3226,Schnitt2!L:P,3,0)</f>
        <v>0</v>
      </c>
      <c r="AC3226" s="166">
        <f>VLOOKUP(L3226,Schnitt3!L:P,3,0)</f>
        <v>0</v>
      </c>
      <c r="AD3226" s="166">
        <f>VLOOKUP(L3226,Schnitt4!L:P,3,0)</f>
        <v>0</v>
      </c>
      <c r="AE3226" s="166">
        <f>VLOOKUP(L3226,Schnitt5!L:P,3,0)</f>
        <v>0</v>
      </c>
      <c r="AF3226" s="166">
        <f>VLOOKUP(L3226,Schnitt6!L:P,3,0)</f>
        <v>0</v>
      </c>
    </row>
    <row r="3227" spans="12:32" x14ac:dyDescent="0.25">
      <c r="L3227" s="264">
        <f>Member!A3227</f>
        <v>0</v>
      </c>
      <c r="S3227" s="166">
        <f>VLOOKUP(L3227,Schnitt1!L:P,2,0)</f>
        <v>0</v>
      </c>
      <c r="T3227" s="166">
        <f>VLOOKUP(L3227,Schnitt2!L:P,2,0)</f>
        <v>0</v>
      </c>
      <c r="U3227" s="166">
        <f>VLOOKUP(L3227,Schnitt3!L:P,2,0)</f>
        <v>0</v>
      </c>
      <c r="V3227" s="166">
        <f>VLOOKUP(L3227,Schnitt4!L:P,2,0)</f>
        <v>0</v>
      </c>
      <c r="W3227" s="166">
        <f>VLOOKUP(L3227,Schnitt5!L:P,2,0)</f>
        <v>0</v>
      </c>
      <c r="X3227" s="166">
        <f>VLOOKUP(L3227,Schnitt6!L:P,2,0)</f>
        <v>0</v>
      </c>
      <c r="AA3227" s="166">
        <f>VLOOKUP(L3227,Schnitt1!L:P,3,0)</f>
        <v>0</v>
      </c>
      <c r="AB3227" s="166">
        <f>VLOOKUP(L3227,Schnitt2!L:P,3,0)</f>
        <v>0</v>
      </c>
      <c r="AC3227" s="166">
        <f>VLOOKUP(L3227,Schnitt3!L:P,3,0)</f>
        <v>0</v>
      </c>
      <c r="AD3227" s="166">
        <f>VLOOKUP(L3227,Schnitt4!L:P,3,0)</f>
        <v>0</v>
      </c>
      <c r="AE3227" s="166">
        <f>VLOOKUP(L3227,Schnitt5!L:P,3,0)</f>
        <v>0</v>
      </c>
      <c r="AF3227" s="166">
        <f>VLOOKUP(L3227,Schnitt6!L:P,3,0)</f>
        <v>0</v>
      </c>
    </row>
    <row r="3228" spans="12:32" x14ac:dyDescent="0.25">
      <c r="L3228" s="264">
        <f>Member!A3228</f>
        <v>0</v>
      </c>
      <c r="S3228" s="166">
        <f>VLOOKUP(L3228,Schnitt1!L:P,2,0)</f>
        <v>0</v>
      </c>
      <c r="T3228" s="166">
        <f>VLOOKUP(L3228,Schnitt2!L:P,2,0)</f>
        <v>0</v>
      </c>
      <c r="U3228" s="166">
        <f>VLOOKUP(L3228,Schnitt3!L:P,2,0)</f>
        <v>0</v>
      </c>
      <c r="V3228" s="166">
        <f>VLOOKUP(L3228,Schnitt4!L:P,2,0)</f>
        <v>0</v>
      </c>
      <c r="W3228" s="166">
        <f>VLOOKUP(L3228,Schnitt5!L:P,2,0)</f>
        <v>0</v>
      </c>
      <c r="X3228" s="166">
        <f>VLOOKUP(L3228,Schnitt6!L:P,2,0)</f>
        <v>0</v>
      </c>
      <c r="AA3228" s="166">
        <f>VLOOKUP(L3228,Schnitt1!L:P,3,0)</f>
        <v>0</v>
      </c>
      <c r="AB3228" s="166">
        <f>VLOOKUP(L3228,Schnitt2!L:P,3,0)</f>
        <v>0</v>
      </c>
      <c r="AC3228" s="166">
        <f>VLOOKUP(L3228,Schnitt3!L:P,3,0)</f>
        <v>0</v>
      </c>
      <c r="AD3228" s="166">
        <f>VLOOKUP(L3228,Schnitt4!L:P,3,0)</f>
        <v>0</v>
      </c>
      <c r="AE3228" s="166">
        <f>VLOOKUP(L3228,Schnitt5!L:P,3,0)</f>
        <v>0</v>
      </c>
      <c r="AF3228" s="166">
        <f>VLOOKUP(L3228,Schnitt6!L:P,3,0)</f>
        <v>0</v>
      </c>
    </row>
    <row r="3229" spans="12:32" x14ac:dyDescent="0.25">
      <c r="L3229" s="264">
        <f>Member!A3229</f>
        <v>0</v>
      </c>
      <c r="S3229" s="166">
        <f>VLOOKUP(L3229,Schnitt1!L:P,2,0)</f>
        <v>0</v>
      </c>
      <c r="T3229" s="166">
        <f>VLOOKUP(L3229,Schnitt2!L:P,2,0)</f>
        <v>0</v>
      </c>
      <c r="U3229" s="166">
        <f>VLOOKUP(L3229,Schnitt3!L:P,2,0)</f>
        <v>0</v>
      </c>
      <c r="V3229" s="166">
        <f>VLOOKUP(L3229,Schnitt4!L:P,2,0)</f>
        <v>0</v>
      </c>
      <c r="W3229" s="166">
        <f>VLOOKUP(L3229,Schnitt5!L:P,2,0)</f>
        <v>0</v>
      </c>
      <c r="X3229" s="166">
        <f>VLOOKUP(L3229,Schnitt6!L:P,2,0)</f>
        <v>0</v>
      </c>
      <c r="AA3229" s="166">
        <f>VLOOKUP(L3229,Schnitt1!L:P,3,0)</f>
        <v>0</v>
      </c>
      <c r="AB3229" s="166">
        <f>VLOOKUP(L3229,Schnitt2!L:P,3,0)</f>
        <v>0</v>
      </c>
      <c r="AC3229" s="166">
        <f>VLOOKUP(L3229,Schnitt3!L:P,3,0)</f>
        <v>0</v>
      </c>
      <c r="AD3229" s="166">
        <f>VLOOKUP(L3229,Schnitt4!L:P,3,0)</f>
        <v>0</v>
      </c>
      <c r="AE3229" s="166">
        <f>VLOOKUP(L3229,Schnitt5!L:P,3,0)</f>
        <v>0</v>
      </c>
      <c r="AF3229" s="166">
        <f>VLOOKUP(L3229,Schnitt6!L:P,3,0)</f>
        <v>0</v>
      </c>
    </row>
    <row r="3230" spans="12:32" x14ac:dyDescent="0.25">
      <c r="L3230" s="264">
        <f>Member!A3230</f>
        <v>0</v>
      </c>
      <c r="S3230" s="166">
        <f>VLOOKUP(L3230,Schnitt1!L:P,2,0)</f>
        <v>0</v>
      </c>
      <c r="T3230" s="166">
        <f>VLOOKUP(L3230,Schnitt2!L:P,2,0)</f>
        <v>0</v>
      </c>
      <c r="U3230" s="166">
        <f>VLOOKUP(L3230,Schnitt3!L:P,2,0)</f>
        <v>0</v>
      </c>
      <c r="V3230" s="166">
        <f>VLOOKUP(L3230,Schnitt4!L:P,2,0)</f>
        <v>0</v>
      </c>
      <c r="W3230" s="166">
        <f>VLOOKUP(L3230,Schnitt5!L:P,2,0)</f>
        <v>0</v>
      </c>
      <c r="X3230" s="166">
        <f>VLOOKUP(L3230,Schnitt6!L:P,2,0)</f>
        <v>0</v>
      </c>
      <c r="AA3230" s="166">
        <f>VLOOKUP(L3230,Schnitt1!L:P,3,0)</f>
        <v>0</v>
      </c>
      <c r="AB3230" s="166">
        <f>VLOOKUP(L3230,Schnitt2!L:P,3,0)</f>
        <v>0</v>
      </c>
      <c r="AC3230" s="166">
        <f>VLOOKUP(L3230,Schnitt3!L:P,3,0)</f>
        <v>0</v>
      </c>
      <c r="AD3230" s="166">
        <f>VLOOKUP(L3230,Schnitt4!L:P,3,0)</f>
        <v>0</v>
      </c>
      <c r="AE3230" s="166">
        <f>VLOOKUP(L3230,Schnitt5!L:P,3,0)</f>
        <v>0</v>
      </c>
      <c r="AF3230" s="166">
        <f>VLOOKUP(L3230,Schnitt6!L:P,3,0)</f>
        <v>0</v>
      </c>
    </row>
    <row r="3231" spans="12:32" x14ac:dyDescent="0.25">
      <c r="L3231" s="264">
        <f>Member!A3231</f>
        <v>0</v>
      </c>
      <c r="S3231" s="166">
        <f>VLOOKUP(L3231,Schnitt1!L:P,2,0)</f>
        <v>0</v>
      </c>
      <c r="T3231" s="166">
        <f>VLOOKUP(L3231,Schnitt2!L:P,2,0)</f>
        <v>0</v>
      </c>
      <c r="U3231" s="166">
        <f>VLOOKUP(L3231,Schnitt3!L:P,2,0)</f>
        <v>0</v>
      </c>
      <c r="V3231" s="166">
        <f>VLOOKUP(L3231,Schnitt4!L:P,2,0)</f>
        <v>0</v>
      </c>
      <c r="W3231" s="166">
        <f>VLOOKUP(L3231,Schnitt5!L:P,2,0)</f>
        <v>0</v>
      </c>
      <c r="X3231" s="166">
        <f>VLOOKUP(L3231,Schnitt6!L:P,2,0)</f>
        <v>0</v>
      </c>
      <c r="AA3231" s="166">
        <f>VLOOKUP(L3231,Schnitt1!L:P,3,0)</f>
        <v>0</v>
      </c>
      <c r="AB3231" s="166">
        <f>VLOOKUP(L3231,Schnitt2!L:P,3,0)</f>
        <v>0</v>
      </c>
      <c r="AC3231" s="166">
        <f>VLOOKUP(L3231,Schnitt3!L:P,3,0)</f>
        <v>0</v>
      </c>
      <c r="AD3231" s="166">
        <f>VLOOKUP(L3231,Schnitt4!L:P,3,0)</f>
        <v>0</v>
      </c>
      <c r="AE3231" s="166">
        <f>VLOOKUP(L3231,Schnitt5!L:P,3,0)</f>
        <v>0</v>
      </c>
      <c r="AF3231" s="166">
        <f>VLOOKUP(L3231,Schnitt6!L:P,3,0)</f>
        <v>0</v>
      </c>
    </row>
    <row r="3232" spans="12:32" x14ac:dyDescent="0.25">
      <c r="L3232" s="264">
        <f>Member!A3232</f>
        <v>0</v>
      </c>
      <c r="S3232" s="166">
        <f>VLOOKUP(L3232,Schnitt1!L:P,2,0)</f>
        <v>0</v>
      </c>
      <c r="T3232" s="166">
        <f>VLOOKUP(L3232,Schnitt2!L:P,2,0)</f>
        <v>0</v>
      </c>
      <c r="U3232" s="166">
        <f>VLOOKUP(L3232,Schnitt3!L:P,2,0)</f>
        <v>0</v>
      </c>
      <c r="V3232" s="166">
        <f>VLOOKUP(L3232,Schnitt4!L:P,2,0)</f>
        <v>0</v>
      </c>
      <c r="W3232" s="166">
        <f>VLOOKUP(L3232,Schnitt5!L:P,2,0)</f>
        <v>0</v>
      </c>
      <c r="X3232" s="166">
        <f>VLOOKUP(L3232,Schnitt6!L:P,2,0)</f>
        <v>0</v>
      </c>
      <c r="AA3232" s="166">
        <f>VLOOKUP(L3232,Schnitt1!L:P,3,0)</f>
        <v>0</v>
      </c>
      <c r="AB3232" s="166">
        <f>VLOOKUP(L3232,Schnitt2!L:P,3,0)</f>
        <v>0</v>
      </c>
      <c r="AC3232" s="166">
        <f>VLOOKUP(L3232,Schnitt3!L:P,3,0)</f>
        <v>0</v>
      </c>
      <c r="AD3232" s="166">
        <f>VLOOKUP(L3232,Schnitt4!L:P,3,0)</f>
        <v>0</v>
      </c>
      <c r="AE3232" s="166">
        <f>VLOOKUP(L3232,Schnitt5!L:P,3,0)</f>
        <v>0</v>
      </c>
      <c r="AF3232" s="166">
        <f>VLOOKUP(L3232,Schnitt6!L:P,3,0)</f>
        <v>0</v>
      </c>
    </row>
    <row r="3233" spans="12:32" x14ac:dyDescent="0.25">
      <c r="L3233" s="264">
        <f>Member!A3233</f>
        <v>0</v>
      </c>
      <c r="S3233" s="166">
        <f>VLOOKUP(L3233,Schnitt1!L:P,2,0)</f>
        <v>0</v>
      </c>
      <c r="T3233" s="166">
        <f>VLOOKUP(L3233,Schnitt2!L:P,2,0)</f>
        <v>0</v>
      </c>
      <c r="U3233" s="166">
        <f>VLOOKUP(L3233,Schnitt3!L:P,2,0)</f>
        <v>0</v>
      </c>
      <c r="V3233" s="166">
        <f>VLOOKUP(L3233,Schnitt4!L:P,2,0)</f>
        <v>0</v>
      </c>
      <c r="W3233" s="166">
        <f>VLOOKUP(L3233,Schnitt5!L:P,2,0)</f>
        <v>0</v>
      </c>
      <c r="X3233" s="166">
        <f>VLOOKUP(L3233,Schnitt6!L:P,2,0)</f>
        <v>0</v>
      </c>
      <c r="AA3233" s="166">
        <f>VLOOKUP(L3233,Schnitt1!L:P,3,0)</f>
        <v>0</v>
      </c>
      <c r="AB3233" s="166">
        <f>VLOOKUP(L3233,Schnitt2!L:P,3,0)</f>
        <v>0</v>
      </c>
      <c r="AC3233" s="166">
        <f>VLOOKUP(L3233,Schnitt3!L:P,3,0)</f>
        <v>0</v>
      </c>
      <c r="AD3233" s="166">
        <f>VLOOKUP(L3233,Schnitt4!L:P,3,0)</f>
        <v>0</v>
      </c>
      <c r="AE3233" s="166">
        <f>VLOOKUP(L3233,Schnitt5!L:P,3,0)</f>
        <v>0</v>
      </c>
      <c r="AF3233" s="166">
        <f>VLOOKUP(L3233,Schnitt6!L:P,3,0)</f>
        <v>0</v>
      </c>
    </row>
    <row r="3234" spans="12:32" x14ac:dyDescent="0.25">
      <c r="L3234" s="264">
        <f>Member!A3234</f>
        <v>0</v>
      </c>
      <c r="S3234" s="166">
        <f>VLOOKUP(L3234,Schnitt1!L:P,2,0)</f>
        <v>0</v>
      </c>
      <c r="T3234" s="166">
        <f>VLOOKUP(L3234,Schnitt2!L:P,2,0)</f>
        <v>0</v>
      </c>
      <c r="U3234" s="166">
        <f>VLOOKUP(L3234,Schnitt3!L:P,2,0)</f>
        <v>0</v>
      </c>
      <c r="V3234" s="166">
        <f>VLOOKUP(L3234,Schnitt4!L:P,2,0)</f>
        <v>0</v>
      </c>
      <c r="W3234" s="166">
        <f>VLOOKUP(L3234,Schnitt5!L:P,2,0)</f>
        <v>0</v>
      </c>
      <c r="X3234" s="166">
        <f>VLOOKUP(L3234,Schnitt6!L:P,2,0)</f>
        <v>0</v>
      </c>
      <c r="AA3234" s="166">
        <f>VLOOKUP(L3234,Schnitt1!L:P,3,0)</f>
        <v>0</v>
      </c>
      <c r="AB3234" s="166">
        <f>VLOOKUP(L3234,Schnitt2!L:P,3,0)</f>
        <v>0</v>
      </c>
      <c r="AC3234" s="166">
        <f>VLOOKUP(L3234,Schnitt3!L:P,3,0)</f>
        <v>0</v>
      </c>
      <c r="AD3234" s="166">
        <f>VLOOKUP(L3234,Schnitt4!L:P,3,0)</f>
        <v>0</v>
      </c>
      <c r="AE3234" s="166">
        <f>VLOOKUP(L3234,Schnitt5!L:P,3,0)</f>
        <v>0</v>
      </c>
      <c r="AF3234" s="166">
        <f>VLOOKUP(L3234,Schnitt6!L:P,3,0)</f>
        <v>0</v>
      </c>
    </row>
    <row r="3235" spans="12:32" x14ac:dyDescent="0.25">
      <c r="L3235" s="264">
        <f>Member!A3235</f>
        <v>0</v>
      </c>
      <c r="S3235" s="166">
        <f>VLOOKUP(L3235,Schnitt1!L:P,2,0)</f>
        <v>0</v>
      </c>
      <c r="T3235" s="166">
        <f>VLOOKUP(L3235,Schnitt2!L:P,2,0)</f>
        <v>0</v>
      </c>
      <c r="U3235" s="166">
        <f>VLOOKUP(L3235,Schnitt3!L:P,2,0)</f>
        <v>0</v>
      </c>
      <c r="V3235" s="166">
        <f>VLOOKUP(L3235,Schnitt4!L:P,2,0)</f>
        <v>0</v>
      </c>
      <c r="W3235" s="166">
        <f>VLOOKUP(L3235,Schnitt5!L:P,2,0)</f>
        <v>0</v>
      </c>
      <c r="X3235" s="166">
        <f>VLOOKUP(L3235,Schnitt6!L:P,2,0)</f>
        <v>0</v>
      </c>
      <c r="AA3235" s="166">
        <f>VLOOKUP(L3235,Schnitt1!L:P,3,0)</f>
        <v>0</v>
      </c>
      <c r="AB3235" s="166">
        <f>VLOOKUP(L3235,Schnitt2!L:P,3,0)</f>
        <v>0</v>
      </c>
      <c r="AC3235" s="166">
        <f>VLOOKUP(L3235,Schnitt3!L:P,3,0)</f>
        <v>0</v>
      </c>
      <c r="AD3235" s="166">
        <f>VLOOKUP(L3235,Schnitt4!L:P,3,0)</f>
        <v>0</v>
      </c>
      <c r="AE3235" s="166">
        <f>VLOOKUP(L3235,Schnitt5!L:P,3,0)</f>
        <v>0</v>
      </c>
      <c r="AF3235" s="166">
        <f>VLOOKUP(L3235,Schnitt6!L:P,3,0)</f>
        <v>0</v>
      </c>
    </row>
    <row r="3236" spans="12:32" x14ac:dyDescent="0.25">
      <c r="L3236" s="264">
        <f>Member!A3236</f>
        <v>0</v>
      </c>
      <c r="S3236" s="166">
        <f>VLOOKUP(L3236,Schnitt1!L:P,2,0)</f>
        <v>0</v>
      </c>
      <c r="T3236" s="166">
        <f>VLOOKUP(L3236,Schnitt2!L:P,2,0)</f>
        <v>0</v>
      </c>
      <c r="U3236" s="166">
        <f>VLOOKUP(L3236,Schnitt3!L:P,2,0)</f>
        <v>0</v>
      </c>
      <c r="V3236" s="166">
        <f>VLOOKUP(L3236,Schnitt4!L:P,2,0)</f>
        <v>0</v>
      </c>
      <c r="W3236" s="166">
        <f>VLOOKUP(L3236,Schnitt5!L:P,2,0)</f>
        <v>0</v>
      </c>
      <c r="X3236" s="166">
        <f>VLOOKUP(L3236,Schnitt6!L:P,2,0)</f>
        <v>0</v>
      </c>
      <c r="AA3236" s="166">
        <f>VLOOKUP(L3236,Schnitt1!L:P,3,0)</f>
        <v>0</v>
      </c>
      <c r="AB3236" s="166">
        <f>VLOOKUP(L3236,Schnitt2!L:P,3,0)</f>
        <v>0</v>
      </c>
      <c r="AC3236" s="166">
        <f>VLOOKUP(L3236,Schnitt3!L:P,3,0)</f>
        <v>0</v>
      </c>
      <c r="AD3236" s="166">
        <f>VLOOKUP(L3236,Schnitt4!L:P,3,0)</f>
        <v>0</v>
      </c>
      <c r="AE3236" s="166">
        <f>VLOOKUP(L3236,Schnitt5!L:P,3,0)</f>
        <v>0</v>
      </c>
      <c r="AF3236" s="166">
        <f>VLOOKUP(L3236,Schnitt6!L:P,3,0)</f>
        <v>0</v>
      </c>
    </row>
    <row r="3237" spans="12:32" x14ac:dyDescent="0.25">
      <c r="L3237" s="264">
        <f>Member!A3237</f>
        <v>0</v>
      </c>
      <c r="S3237" s="166">
        <f>VLOOKUP(L3237,Schnitt1!L:P,2,0)</f>
        <v>0</v>
      </c>
      <c r="T3237" s="166">
        <f>VLOOKUP(L3237,Schnitt2!L:P,2,0)</f>
        <v>0</v>
      </c>
      <c r="U3237" s="166">
        <f>VLOOKUP(L3237,Schnitt3!L:P,2,0)</f>
        <v>0</v>
      </c>
      <c r="V3237" s="166">
        <f>VLOOKUP(L3237,Schnitt4!L:P,2,0)</f>
        <v>0</v>
      </c>
      <c r="W3237" s="166">
        <f>VLOOKUP(L3237,Schnitt5!L:P,2,0)</f>
        <v>0</v>
      </c>
      <c r="X3237" s="166">
        <f>VLOOKUP(L3237,Schnitt6!L:P,2,0)</f>
        <v>0</v>
      </c>
      <c r="AA3237" s="166">
        <f>VLOOKUP(L3237,Schnitt1!L:P,3,0)</f>
        <v>0</v>
      </c>
      <c r="AB3237" s="166">
        <f>VLOOKUP(L3237,Schnitt2!L:P,3,0)</f>
        <v>0</v>
      </c>
      <c r="AC3237" s="166">
        <f>VLOOKUP(L3237,Schnitt3!L:P,3,0)</f>
        <v>0</v>
      </c>
      <c r="AD3237" s="166">
        <f>VLOOKUP(L3237,Schnitt4!L:P,3,0)</f>
        <v>0</v>
      </c>
      <c r="AE3237" s="166">
        <f>VLOOKUP(L3237,Schnitt5!L:P,3,0)</f>
        <v>0</v>
      </c>
      <c r="AF3237" s="166">
        <f>VLOOKUP(L3237,Schnitt6!L:P,3,0)</f>
        <v>0</v>
      </c>
    </row>
    <row r="3238" spans="12:32" x14ac:dyDescent="0.25">
      <c r="L3238" s="264">
        <f>Member!A3238</f>
        <v>0</v>
      </c>
      <c r="S3238" s="166">
        <f>VLOOKUP(L3238,Schnitt1!L:P,2,0)</f>
        <v>0</v>
      </c>
      <c r="T3238" s="166">
        <f>VLOOKUP(L3238,Schnitt2!L:P,2,0)</f>
        <v>0</v>
      </c>
      <c r="U3238" s="166">
        <f>VLOOKUP(L3238,Schnitt3!L:P,2,0)</f>
        <v>0</v>
      </c>
      <c r="V3238" s="166">
        <f>VLOOKUP(L3238,Schnitt4!L:P,2,0)</f>
        <v>0</v>
      </c>
      <c r="W3238" s="166">
        <f>VLOOKUP(L3238,Schnitt5!L:P,2,0)</f>
        <v>0</v>
      </c>
      <c r="X3238" s="166">
        <f>VLOOKUP(L3238,Schnitt6!L:P,2,0)</f>
        <v>0</v>
      </c>
      <c r="AA3238" s="166">
        <f>VLOOKUP(L3238,Schnitt1!L:P,3,0)</f>
        <v>0</v>
      </c>
      <c r="AB3238" s="166">
        <f>VLOOKUP(L3238,Schnitt2!L:P,3,0)</f>
        <v>0</v>
      </c>
      <c r="AC3238" s="166">
        <f>VLOOKUP(L3238,Schnitt3!L:P,3,0)</f>
        <v>0</v>
      </c>
      <c r="AD3238" s="166">
        <f>VLOOKUP(L3238,Schnitt4!L:P,3,0)</f>
        <v>0</v>
      </c>
      <c r="AE3238" s="166">
        <f>VLOOKUP(L3238,Schnitt5!L:P,3,0)</f>
        <v>0</v>
      </c>
      <c r="AF3238" s="166">
        <f>VLOOKUP(L3238,Schnitt6!L:P,3,0)</f>
        <v>0</v>
      </c>
    </row>
    <row r="3239" spans="12:32" x14ac:dyDescent="0.25">
      <c r="L3239" s="264">
        <f>Member!A3239</f>
        <v>0</v>
      </c>
      <c r="S3239" s="166">
        <f>VLOOKUP(L3239,Schnitt1!L:P,2,0)</f>
        <v>0</v>
      </c>
      <c r="T3239" s="166">
        <f>VLOOKUP(L3239,Schnitt2!L:P,2,0)</f>
        <v>0</v>
      </c>
      <c r="U3239" s="166">
        <f>VLOOKUP(L3239,Schnitt3!L:P,2,0)</f>
        <v>0</v>
      </c>
      <c r="V3239" s="166">
        <f>VLOOKUP(L3239,Schnitt4!L:P,2,0)</f>
        <v>0</v>
      </c>
      <c r="W3239" s="166">
        <f>VLOOKUP(L3239,Schnitt5!L:P,2,0)</f>
        <v>0</v>
      </c>
      <c r="X3239" s="166">
        <f>VLOOKUP(L3239,Schnitt6!L:P,2,0)</f>
        <v>0</v>
      </c>
      <c r="AA3239" s="166">
        <f>VLOOKUP(L3239,Schnitt1!L:P,3,0)</f>
        <v>0</v>
      </c>
      <c r="AB3239" s="166">
        <f>VLOOKUP(L3239,Schnitt2!L:P,3,0)</f>
        <v>0</v>
      </c>
      <c r="AC3239" s="166">
        <f>VLOOKUP(L3239,Schnitt3!L:P,3,0)</f>
        <v>0</v>
      </c>
      <c r="AD3239" s="166">
        <f>VLOOKUP(L3239,Schnitt4!L:P,3,0)</f>
        <v>0</v>
      </c>
      <c r="AE3239" s="166">
        <f>VLOOKUP(L3239,Schnitt5!L:P,3,0)</f>
        <v>0</v>
      </c>
      <c r="AF3239" s="166">
        <f>VLOOKUP(L3239,Schnitt6!L:P,3,0)</f>
        <v>0</v>
      </c>
    </row>
    <row r="3240" spans="12:32" x14ac:dyDescent="0.25">
      <c r="L3240" s="264">
        <f>Member!A3240</f>
        <v>0</v>
      </c>
      <c r="S3240" s="166">
        <f>VLOOKUP(L3240,Schnitt1!L:P,2,0)</f>
        <v>0</v>
      </c>
      <c r="T3240" s="166">
        <f>VLOOKUP(L3240,Schnitt2!L:P,2,0)</f>
        <v>0</v>
      </c>
      <c r="U3240" s="166">
        <f>VLOOKUP(L3240,Schnitt3!L:P,2,0)</f>
        <v>0</v>
      </c>
      <c r="V3240" s="166">
        <f>VLOOKUP(L3240,Schnitt4!L:P,2,0)</f>
        <v>0</v>
      </c>
      <c r="W3240" s="166">
        <f>VLOOKUP(L3240,Schnitt5!L:P,2,0)</f>
        <v>0</v>
      </c>
      <c r="X3240" s="166">
        <f>VLOOKUP(L3240,Schnitt6!L:P,2,0)</f>
        <v>0</v>
      </c>
      <c r="AA3240" s="166">
        <f>VLOOKUP(L3240,Schnitt1!L:P,3,0)</f>
        <v>0</v>
      </c>
      <c r="AB3240" s="166">
        <f>VLOOKUP(L3240,Schnitt2!L:P,3,0)</f>
        <v>0</v>
      </c>
      <c r="AC3240" s="166">
        <f>VLOOKUP(L3240,Schnitt3!L:P,3,0)</f>
        <v>0</v>
      </c>
      <c r="AD3240" s="166">
        <f>VLOOKUP(L3240,Schnitt4!L:P,3,0)</f>
        <v>0</v>
      </c>
      <c r="AE3240" s="166">
        <f>VLOOKUP(L3240,Schnitt5!L:P,3,0)</f>
        <v>0</v>
      </c>
      <c r="AF3240" s="166">
        <f>VLOOKUP(L3240,Schnitt6!L:P,3,0)</f>
        <v>0</v>
      </c>
    </row>
    <row r="3241" spans="12:32" x14ac:dyDescent="0.25">
      <c r="L3241" s="264">
        <f>Member!A3241</f>
        <v>0</v>
      </c>
      <c r="S3241" s="166">
        <f>VLOOKUP(L3241,Schnitt1!L:P,2,0)</f>
        <v>0</v>
      </c>
      <c r="T3241" s="166">
        <f>VLOOKUP(L3241,Schnitt2!L:P,2,0)</f>
        <v>0</v>
      </c>
      <c r="U3241" s="166">
        <f>VLOOKUP(L3241,Schnitt3!L:P,2,0)</f>
        <v>0</v>
      </c>
      <c r="V3241" s="166">
        <f>VLOOKUP(L3241,Schnitt4!L:P,2,0)</f>
        <v>0</v>
      </c>
      <c r="W3241" s="166">
        <f>VLOOKUP(L3241,Schnitt5!L:P,2,0)</f>
        <v>0</v>
      </c>
      <c r="X3241" s="166">
        <f>VLOOKUP(L3241,Schnitt6!L:P,2,0)</f>
        <v>0</v>
      </c>
      <c r="AA3241" s="166">
        <f>VLOOKUP(L3241,Schnitt1!L:P,3,0)</f>
        <v>0</v>
      </c>
      <c r="AB3241" s="166">
        <f>VLOOKUP(L3241,Schnitt2!L:P,3,0)</f>
        <v>0</v>
      </c>
      <c r="AC3241" s="166">
        <f>VLOOKUP(L3241,Schnitt3!L:P,3,0)</f>
        <v>0</v>
      </c>
      <c r="AD3241" s="166">
        <f>VLOOKUP(L3241,Schnitt4!L:P,3,0)</f>
        <v>0</v>
      </c>
      <c r="AE3241" s="166">
        <f>VLOOKUP(L3241,Schnitt5!L:P,3,0)</f>
        <v>0</v>
      </c>
      <c r="AF3241" s="166">
        <f>VLOOKUP(L3241,Schnitt6!L:P,3,0)</f>
        <v>0</v>
      </c>
    </row>
    <row r="3242" spans="12:32" x14ac:dyDescent="0.25">
      <c r="L3242" s="264">
        <f>Member!A3242</f>
        <v>0</v>
      </c>
      <c r="S3242" s="166">
        <f>VLOOKUP(L3242,Schnitt1!L:P,2,0)</f>
        <v>0</v>
      </c>
      <c r="T3242" s="166">
        <f>VLOOKUP(L3242,Schnitt2!L:P,2,0)</f>
        <v>0</v>
      </c>
      <c r="U3242" s="166">
        <f>VLOOKUP(L3242,Schnitt3!L:P,2,0)</f>
        <v>0</v>
      </c>
      <c r="V3242" s="166">
        <f>VLOOKUP(L3242,Schnitt4!L:P,2,0)</f>
        <v>0</v>
      </c>
      <c r="W3242" s="166">
        <f>VLOOKUP(L3242,Schnitt5!L:P,2,0)</f>
        <v>0</v>
      </c>
      <c r="X3242" s="166">
        <f>VLOOKUP(L3242,Schnitt6!L:P,2,0)</f>
        <v>0</v>
      </c>
      <c r="AA3242" s="166">
        <f>VLOOKUP(L3242,Schnitt1!L:P,3,0)</f>
        <v>0</v>
      </c>
      <c r="AB3242" s="166">
        <f>VLOOKUP(L3242,Schnitt2!L:P,3,0)</f>
        <v>0</v>
      </c>
      <c r="AC3242" s="166">
        <f>VLOOKUP(L3242,Schnitt3!L:P,3,0)</f>
        <v>0</v>
      </c>
      <c r="AD3242" s="166">
        <f>VLOOKUP(L3242,Schnitt4!L:P,3,0)</f>
        <v>0</v>
      </c>
      <c r="AE3242" s="166">
        <f>VLOOKUP(L3242,Schnitt5!L:P,3,0)</f>
        <v>0</v>
      </c>
      <c r="AF3242" s="166">
        <f>VLOOKUP(L3242,Schnitt6!L:P,3,0)</f>
        <v>0</v>
      </c>
    </row>
    <row r="3243" spans="12:32" x14ac:dyDescent="0.25">
      <c r="L3243" s="264">
        <f>Member!A3243</f>
        <v>0</v>
      </c>
      <c r="S3243" s="166">
        <f>VLOOKUP(L3243,Schnitt1!L:P,2,0)</f>
        <v>0</v>
      </c>
      <c r="T3243" s="166">
        <f>VLOOKUP(L3243,Schnitt2!L:P,2,0)</f>
        <v>0</v>
      </c>
      <c r="U3243" s="166">
        <f>VLOOKUP(L3243,Schnitt3!L:P,2,0)</f>
        <v>0</v>
      </c>
      <c r="V3243" s="166">
        <f>VLOOKUP(L3243,Schnitt4!L:P,2,0)</f>
        <v>0</v>
      </c>
      <c r="W3243" s="166">
        <f>VLOOKUP(L3243,Schnitt5!L:P,2,0)</f>
        <v>0</v>
      </c>
      <c r="X3243" s="166">
        <f>VLOOKUP(L3243,Schnitt6!L:P,2,0)</f>
        <v>0</v>
      </c>
      <c r="AA3243" s="166">
        <f>VLOOKUP(L3243,Schnitt1!L:P,3,0)</f>
        <v>0</v>
      </c>
      <c r="AB3243" s="166">
        <f>VLOOKUP(L3243,Schnitt2!L:P,3,0)</f>
        <v>0</v>
      </c>
      <c r="AC3243" s="166">
        <f>VLOOKUP(L3243,Schnitt3!L:P,3,0)</f>
        <v>0</v>
      </c>
      <c r="AD3243" s="166">
        <f>VLOOKUP(L3243,Schnitt4!L:P,3,0)</f>
        <v>0</v>
      </c>
      <c r="AE3243" s="166">
        <f>VLOOKUP(L3243,Schnitt5!L:P,3,0)</f>
        <v>0</v>
      </c>
      <c r="AF3243" s="166">
        <f>VLOOKUP(L3243,Schnitt6!L:P,3,0)</f>
        <v>0</v>
      </c>
    </row>
    <row r="3244" spans="12:32" x14ac:dyDescent="0.25">
      <c r="L3244" s="264">
        <f>Member!A3244</f>
        <v>0</v>
      </c>
      <c r="S3244" s="166">
        <f>VLOOKUP(L3244,Schnitt1!L:P,2,0)</f>
        <v>0</v>
      </c>
      <c r="T3244" s="166">
        <f>VLOOKUP(L3244,Schnitt2!L:P,2,0)</f>
        <v>0</v>
      </c>
      <c r="U3244" s="166">
        <f>VLOOKUP(L3244,Schnitt3!L:P,2,0)</f>
        <v>0</v>
      </c>
      <c r="V3244" s="166">
        <f>VLOOKUP(L3244,Schnitt4!L:P,2,0)</f>
        <v>0</v>
      </c>
      <c r="W3244" s="166">
        <f>VLOOKUP(L3244,Schnitt5!L:P,2,0)</f>
        <v>0</v>
      </c>
      <c r="X3244" s="166">
        <f>VLOOKUP(L3244,Schnitt6!L:P,2,0)</f>
        <v>0</v>
      </c>
      <c r="AA3244" s="166">
        <f>VLOOKUP(L3244,Schnitt1!L:P,3,0)</f>
        <v>0</v>
      </c>
      <c r="AB3244" s="166">
        <f>VLOOKUP(L3244,Schnitt2!L:P,3,0)</f>
        <v>0</v>
      </c>
      <c r="AC3244" s="166">
        <f>VLOOKUP(L3244,Schnitt3!L:P,3,0)</f>
        <v>0</v>
      </c>
      <c r="AD3244" s="166">
        <f>VLOOKUP(L3244,Schnitt4!L:P,3,0)</f>
        <v>0</v>
      </c>
      <c r="AE3244" s="166">
        <f>VLOOKUP(L3244,Schnitt5!L:P,3,0)</f>
        <v>0</v>
      </c>
      <c r="AF3244" s="166">
        <f>VLOOKUP(L3244,Schnitt6!L:P,3,0)</f>
        <v>0</v>
      </c>
    </row>
    <row r="3245" spans="12:32" x14ac:dyDescent="0.25">
      <c r="L3245" s="264">
        <f>Member!A3245</f>
        <v>0</v>
      </c>
      <c r="S3245" s="166">
        <f>VLOOKUP(L3245,Schnitt1!L:P,2,0)</f>
        <v>0</v>
      </c>
      <c r="T3245" s="166">
        <f>VLOOKUP(L3245,Schnitt2!L:P,2,0)</f>
        <v>0</v>
      </c>
      <c r="U3245" s="166">
        <f>VLOOKUP(L3245,Schnitt3!L:P,2,0)</f>
        <v>0</v>
      </c>
      <c r="V3245" s="166">
        <f>VLOOKUP(L3245,Schnitt4!L:P,2,0)</f>
        <v>0</v>
      </c>
      <c r="W3245" s="166">
        <f>VLOOKUP(L3245,Schnitt5!L:P,2,0)</f>
        <v>0</v>
      </c>
      <c r="X3245" s="166">
        <f>VLOOKUP(L3245,Schnitt6!L:P,2,0)</f>
        <v>0</v>
      </c>
      <c r="AA3245" s="166">
        <f>VLOOKUP(L3245,Schnitt1!L:P,3,0)</f>
        <v>0</v>
      </c>
      <c r="AB3245" s="166">
        <f>VLOOKUP(L3245,Schnitt2!L:P,3,0)</f>
        <v>0</v>
      </c>
      <c r="AC3245" s="166">
        <f>VLOOKUP(L3245,Schnitt3!L:P,3,0)</f>
        <v>0</v>
      </c>
      <c r="AD3245" s="166">
        <f>VLOOKUP(L3245,Schnitt4!L:P,3,0)</f>
        <v>0</v>
      </c>
      <c r="AE3245" s="166">
        <f>VLOOKUP(L3245,Schnitt5!L:P,3,0)</f>
        <v>0</v>
      </c>
      <c r="AF3245" s="166">
        <f>VLOOKUP(L3245,Schnitt6!L:P,3,0)</f>
        <v>0</v>
      </c>
    </row>
    <row r="3246" spans="12:32" x14ac:dyDescent="0.25">
      <c r="L3246" s="264">
        <f>Member!A3246</f>
        <v>0</v>
      </c>
      <c r="S3246" s="166">
        <f>VLOOKUP(L3246,Schnitt1!L:P,2,0)</f>
        <v>0</v>
      </c>
      <c r="T3246" s="166">
        <f>VLOOKUP(L3246,Schnitt2!L:P,2,0)</f>
        <v>0</v>
      </c>
      <c r="U3246" s="166">
        <f>VLOOKUP(L3246,Schnitt3!L:P,2,0)</f>
        <v>0</v>
      </c>
      <c r="V3246" s="166">
        <f>VLOOKUP(L3246,Schnitt4!L:P,2,0)</f>
        <v>0</v>
      </c>
      <c r="W3246" s="166">
        <f>VLOOKUP(L3246,Schnitt5!L:P,2,0)</f>
        <v>0</v>
      </c>
      <c r="X3246" s="166">
        <f>VLOOKUP(L3246,Schnitt6!L:P,2,0)</f>
        <v>0</v>
      </c>
      <c r="AA3246" s="166">
        <f>VLOOKUP(L3246,Schnitt1!L:P,3,0)</f>
        <v>0</v>
      </c>
      <c r="AB3246" s="166">
        <f>VLOOKUP(L3246,Schnitt2!L:P,3,0)</f>
        <v>0</v>
      </c>
      <c r="AC3246" s="166">
        <f>VLOOKUP(L3246,Schnitt3!L:P,3,0)</f>
        <v>0</v>
      </c>
      <c r="AD3246" s="166">
        <f>VLOOKUP(L3246,Schnitt4!L:P,3,0)</f>
        <v>0</v>
      </c>
      <c r="AE3246" s="166">
        <f>VLOOKUP(L3246,Schnitt5!L:P,3,0)</f>
        <v>0</v>
      </c>
      <c r="AF3246" s="166">
        <f>VLOOKUP(L3246,Schnitt6!L:P,3,0)</f>
        <v>0</v>
      </c>
    </row>
    <row r="3247" spans="12:32" x14ac:dyDescent="0.25">
      <c r="L3247" s="264">
        <f>Member!A3247</f>
        <v>0</v>
      </c>
      <c r="S3247" s="166">
        <f>VLOOKUP(L3247,Schnitt1!L:P,2,0)</f>
        <v>0</v>
      </c>
      <c r="T3247" s="166">
        <f>VLOOKUP(L3247,Schnitt2!L:P,2,0)</f>
        <v>0</v>
      </c>
      <c r="U3247" s="166">
        <f>VLOOKUP(L3247,Schnitt3!L:P,2,0)</f>
        <v>0</v>
      </c>
      <c r="V3247" s="166">
        <f>VLOOKUP(L3247,Schnitt4!L:P,2,0)</f>
        <v>0</v>
      </c>
      <c r="W3247" s="166">
        <f>VLOOKUP(L3247,Schnitt5!L:P,2,0)</f>
        <v>0</v>
      </c>
      <c r="X3247" s="166">
        <f>VLOOKUP(L3247,Schnitt6!L:P,2,0)</f>
        <v>0</v>
      </c>
      <c r="AA3247" s="166">
        <f>VLOOKUP(L3247,Schnitt1!L:P,3,0)</f>
        <v>0</v>
      </c>
      <c r="AB3247" s="166">
        <f>VLOOKUP(L3247,Schnitt2!L:P,3,0)</f>
        <v>0</v>
      </c>
      <c r="AC3247" s="166">
        <f>VLOOKUP(L3247,Schnitt3!L:P,3,0)</f>
        <v>0</v>
      </c>
      <c r="AD3247" s="166">
        <f>VLOOKUP(L3247,Schnitt4!L:P,3,0)</f>
        <v>0</v>
      </c>
      <c r="AE3247" s="166">
        <f>VLOOKUP(L3247,Schnitt5!L:P,3,0)</f>
        <v>0</v>
      </c>
      <c r="AF3247" s="166">
        <f>VLOOKUP(L3247,Schnitt6!L:P,3,0)</f>
        <v>0</v>
      </c>
    </row>
    <row r="3248" spans="12:32" x14ac:dyDescent="0.25">
      <c r="L3248" s="264">
        <f>Member!A3248</f>
        <v>0</v>
      </c>
      <c r="S3248" s="166">
        <f>VLOOKUP(L3248,Schnitt1!L:P,2,0)</f>
        <v>0</v>
      </c>
      <c r="T3248" s="166">
        <f>VLOOKUP(L3248,Schnitt2!L:P,2,0)</f>
        <v>0</v>
      </c>
      <c r="U3248" s="166">
        <f>VLOOKUP(L3248,Schnitt3!L:P,2,0)</f>
        <v>0</v>
      </c>
      <c r="V3248" s="166">
        <f>VLOOKUP(L3248,Schnitt4!L:P,2,0)</f>
        <v>0</v>
      </c>
      <c r="W3248" s="166">
        <f>VLOOKUP(L3248,Schnitt5!L:P,2,0)</f>
        <v>0</v>
      </c>
      <c r="X3248" s="166">
        <f>VLOOKUP(L3248,Schnitt6!L:P,2,0)</f>
        <v>0</v>
      </c>
      <c r="AA3248" s="166">
        <f>VLOOKUP(L3248,Schnitt1!L:P,3,0)</f>
        <v>0</v>
      </c>
      <c r="AB3248" s="166">
        <f>VLOOKUP(L3248,Schnitt2!L:P,3,0)</f>
        <v>0</v>
      </c>
      <c r="AC3248" s="166">
        <f>VLOOKUP(L3248,Schnitt3!L:P,3,0)</f>
        <v>0</v>
      </c>
      <c r="AD3248" s="166">
        <f>VLOOKUP(L3248,Schnitt4!L:P,3,0)</f>
        <v>0</v>
      </c>
      <c r="AE3248" s="166">
        <f>VLOOKUP(L3248,Schnitt5!L:P,3,0)</f>
        <v>0</v>
      </c>
      <c r="AF3248" s="166">
        <f>VLOOKUP(L3248,Schnitt6!L:P,3,0)</f>
        <v>0</v>
      </c>
    </row>
    <row r="3249" spans="12:32" x14ac:dyDescent="0.25">
      <c r="L3249" s="264">
        <f>Member!A3249</f>
        <v>0</v>
      </c>
      <c r="S3249" s="166">
        <f>VLOOKUP(L3249,Schnitt1!L:P,2,0)</f>
        <v>0</v>
      </c>
      <c r="T3249" s="166">
        <f>VLOOKUP(L3249,Schnitt2!L:P,2,0)</f>
        <v>0</v>
      </c>
      <c r="U3249" s="166">
        <f>VLOOKUP(L3249,Schnitt3!L:P,2,0)</f>
        <v>0</v>
      </c>
      <c r="V3249" s="166">
        <f>VLOOKUP(L3249,Schnitt4!L:P,2,0)</f>
        <v>0</v>
      </c>
      <c r="W3249" s="166">
        <f>VLOOKUP(L3249,Schnitt5!L:P,2,0)</f>
        <v>0</v>
      </c>
      <c r="X3249" s="166">
        <f>VLOOKUP(L3249,Schnitt6!L:P,2,0)</f>
        <v>0</v>
      </c>
      <c r="AA3249" s="166">
        <f>VLOOKUP(L3249,Schnitt1!L:P,3,0)</f>
        <v>0</v>
      </c>
      <c r="AB3249" s="166">
        <f>VLOOKUP(L3249,Schnitt2!L:P,3,0)</f>
        <v>0</v>
      </c>
      <c r="AC3249" s="166">
        <f>VLOOKUP(L3249,Schnitt3!L:P,3,0)</f>
        <v>0</v>
      </c>
      <c r="AD3249" s="166">
        <f>VLOOKUP(L3249,Schnitt4!L:P,3,0)</f>
        <v>0</v>
      </c>
      <c r="AE3249" s="166">
        <f>VLOOKUP(L3249,Schnitt5!L:P,3,0)</f>
        <v>0</v>
      </c>
      <c r="AF3249" s="166">
        <f>VLOOKUP(L3249,Schnitt6!L:P,3,0)</f>
        <v>0</v>
      </c>
    </row>
    <row r="3250" spans="12:32" x14ac:dyDescent="0.25">
      <c r="L3250" s="264">
        <f>Member!A3250</f>
        <v>0</v>
      </c>
      <c r="S3250" s="166">
        <f>VLOOKUP(L3250,Schnitt1!L:P,2,0)</f>
        <v>0</v>
      </c>
      <c r="T3250" s="166">
        <f>VLOOKUP(L3250,Schnitt2!L:P,2,0)</f>
        <v>0</v>
      </c>
      <c r="U3250" s="166">
        <f>VLOOKUP(L3250,Schnitt3!L:P,2,0)</f>
        <v>0</v>
      </c>
      <c r="V3250" s="166">
        <f>VLOOKUP(L3250,Schnitt4!L:P,2,0)</f>
        <v>0</v>
      </c>
      <c r="W3250" s="166">
        <f>VLOOKUP(L3250,Schnitt5!L:P,2,0)</f>
        <v>0</v>
      </c>
      <c r="X3250" s="166">
        <f>VLOOKUP(L3250,Schnitt6!L:P,2,0)</f>
        <v>0</v>
      </c>
      <c r="AA3250" s="166">
        <f>VLOOKUP(L3250,Schnitt1!L:P,3,0)</f>
        <v>0</v>
      </c>
      <c r="AB3250" s="166">
        <f>VLOOKUP(L3250,Schnitt2!L:P,3,0)</f>
        <v>0</v>
      </c>
      <c r="AC3250" s="166">
        <f>VLOOKUP(L3250,Schnitt3!L:P,3,0)</f>
        <v>0</v>
      </c>
      <c r="AD3250" s="166">
        <f>VLOOKUP(L3250,Schnitt4!L:P,3,0)</f>
        <v>0</v>
      </c>
      <c r="AE3250" s="166">
        <f>VLOOKUP(L3250,Schnitt5!L:P,3,0)</f>
        <v>0</v>
      </c>
      <c r="AF3250" s="166">
        <f>VLOOKUP(L3250,Schnitt6!L:P,3,0)</f>
        <v>0</v>
      </c>
    </row>
    <row r="3251" spans="12:32" x14ac:dyDescent="0.25">
      <c r="L3251" s="264">
        <f>Member!A3251</f>
        <v>0</v>
      </c>
      <c r="S3251" s="166">
        <f>VLOOKUP(L3251,Schnitt1!L:P,2,0)</f>
        <v>0</v>
      </c>
      <c r="T3251" s="166">
        <f>VLOOKUP(L3251,Schnitt2!L:P,2,0)</f>
        <v>0</v>
      </c>
      <c r="U3251" s="166">
        <f>VLOOKUP(L3251,Schnitt3!L:P,2,0)</f>
        <v>0</v>
      </c>
      <c r="V3251" s="166">
        <f>VLOOKUP(L3251,Schnitt4!L:P,2,0)</f>
        <v>0</v>
      </c>
      <c r="W3251" s="166">
        <f>VLOOKUP(L3251,Schnitt5!L:P,2,0)</f>
        <v>0</v>
      </c>
      <c r="X3251" s="166">
        <f>VLOOKUP(L3251,Schnitt6!L:P,2,0)</f>
        <v>0</v>
      </c>
      <c r="AA3251" s="166">
        <f>VLOOKUP(L3251,Schnitt1!L:P,3,0)</f>
        <v>0</v>
      </c>
      <c r="AB3251" s="166">
        <f>VLOOKUP(L3251,Schnitt2!L:P,3,0)</f>
        <v>0</v>
      </c>
      <c r="AC3251" s="166">
        <f>VLOOKUP(L3251,Schnitt3!L:P,3,0)</f>
        <v>0</v>
      </c>
      <c r="AD3251" s="166">
        <f>VLOOKUP(L3251,Schnitt4!L:P,3,0)</f>
        <v>0</v>
      </c>
      <c r="AE3251" s="166">
        <f>VLOOKUP(L3251,Schnitt5!L:P,3,0)</f>
        <v>0</v>
      </c>
      <c r="AF3251" s="166">
        <f>VLOOKUP(L3251,Schnitt6!L:P,3,0)</f>
        <v>0</v>
      </c>
    </row>
    <row r="3252" spans="12:32" x14ac:dyDescent="0.25">
      <c r="L3252" s="264">
        <f>Member!A3252</f>
        <v>0</v>
      </c>
      <c r="S3252" s="166">
        <f>VLOOKUP(L3252,Schnitt1!L:P,2,0)</f>
        <v>0</v>
      </c>
      <c r="T3252" s="166">
        <f>VLOOKUP(L3252,Schnitt2!L:P,2,0)</f>
        <v>0</v>
      </c>
      <c r="U3252" s="166">
        <f>VLOOKUP(L3252,Schnitt3!L:P,2,0)</f>
        <v>0</v>
      </c>
      <c r="V3252" s="166">
        <f>VLOOKUP(L3252,Schnitt4!L:P,2,0)</f>
        <v>0</v>
      </c>
      <c r="W3252" s="166">
        <f>VLOOKUP(L3252,Schnitt5!L:P,2,0)</f>
        <v>0</v>
      </c>
      <c r="X3252" s="166">
        <f>VLOOKUP(L3252,Schnitt6!L:P,2,0)</f>
        <v>0</v>
      </c>
      <c r="AA3252" s="166">
        <f>VLOOKUP(L3252,Schnitt1!L:P,3,0)</f>
        <v>0</v>
      </c>
      <c r="AB3252" s="166">
        <f>VLOOKUP(L3252,Schnitt2!L:P,3,0)</f>
        <v>0</v>
      </c>
      <c r="AC3252" s="166">
        <f>VLOOKUP(L3252,Schnitt3!L:P,3,0)</f>
        <v>0</v>
      </c>
      <c r="AD3252" s="166">
        <f>VLOOKUP(L3252,Schnitt4!L:P,3,0)</f>
        <v>0</v>
      </c>
      <c r="AE3252" s="166">
        <f>VLOOKUP(L3252,Schnitt5!L:P,3,0)</f>
        <v>0</v>
      </c>
      <c r="AF3252" s="166">
        <f>VLOOKUP(L3252,Schnitt6!L:P,3,0)</f>
        <v>0</v>
      </c>
    </row>
    <row r="3253" spans="12:32" x14ac:dyDescent="0.25">
      <c r="L3253" s="264">
        <f>Member!A3253</f>
        <v>0</v>
      </c>
      <c r="S3253" s="166">
        <f>VLOOKUP(L3253,Schnitt1!L:P,2,0)</f>
        <v>0</v>
      </c>
      <c r="T3253" s="166">
        <f>VLOOKUP(L3253,Schnitt2!L:P,2,0)</f>
        <v>0</v>
      </c>
      <c r="U3253" s="166">
        <f>VLOOKUP(L3253,Schnitt3!L:P,2,0)</f>
        <v>0</v>
      </c>
      <c r="V3253" s="166">
        <f>VLOOKUP(L3253,Schnitt4!L:P,2,0)</f>
        <v>0</v>
      </c>
      <c r="W3253" s="166">
        <f>VLOOKUP(L3253,Schnitt5!L:P,2,0)</f>
        <v>0</v>
      </c>
      <c r="X3253" s="166">
        <f>VLOOKUP(L3253,Schnitt6!L:P,2,0)</f>
        <v>0</v>
      </c>
      <c r="AA3253" s="166">
        <f>VLOOKUP(L3253,Schnitt1!L:P,3,0)</f>
        <v>0</v>
      </c>
      <c r="AB3253" s="166">
        <f>VLOOKUP(L3253,Schnitt2!L:P,3,0)</f>
        <v>0</v>
      </c>
      <c r="AC3253" s="166">
        <f>VLOOKUP(L3253,Schnitt3!L:P,3,0)</f>
        <v>0</v>
      </c>
      <c r="AD3253" s="166">
        <f>VLOOKUP(L3253,Schnitt4!L:P,3,0)</f>
        <v>0</v>
      </c>
      <c r="AE3253" s="166">
        <f>VLOOKUP(L3253,Schnitt5!L:P,3,0)</f>
        <v>0</v>
      </c>
      <c r="AF3253" s="166">
        <f>VLOOKUP(L3253,Schnitt6!L:P,3,0)</f>
        <v>0</v>
      </c>
    </row>
    <row r="3254" spans="12:32" x14ac:dyDescent="0.25">
      <c r="L3254" s="264">
        <f>Member!A3254</f>
        <v>0</v>
      </c>
      <c r="S3254" s="166">
        <f>VLOOKUP(L3254,Schnitt1!L:P,2,0)</f>
        <v>0</v>
      </c>
      <c r="T3254" s="166">
        <f>VLOOKUP(L3254,Schnitt2!L:P,2,0)</f>
        <v>0</v>
      </c>
      <c r="U3254" s="166">
        <f>VLOOKUP(L3254,Schnitt3!L:P,2,0)</f>
        <v>0</v>
      </c>
      <c r="V3254" s="166">
        <f>VLOOKUP(L3254,Schnitt4!L:P,2,0)</f>
        <v>0</v>
      </c>
      <c r="W3254" s="166">
        <f>VLOOKUP(L3254,Schnitt5!L:P,2,0)</f>
        <v>0</v>
      </c>
      <c r="X3254" s="166">
        <f>VLOOKUP(L3254,Schnitt6!L:P,2,0)</f>
        <v>0</v>
      </c>
      <c r="AA3254" s="166">
        <f>VLOOKUP(L3254,Schnitt1!L:P,3,0)</f>
        <v>0</v>
      </c>
      <c r="AB3254" s="166">
        <f>VLOOKUP(L3254,Schnitt2!L:P,3,0)</f>
        <v>0</v>
      </c>
      <c r="AC3254" s="166">
        <f>VLOOKUP(L3254,Schnitt3!L:P,3,0)</f>
        <v>0</v>
      </c>
      <c r="AD3254" s="166">
        <f>VLOOKUP(L3254,Schnitt4!L:P,3,0)</f>
        <v>0</v>
      </c>
      <c r="AE3254" s="166">
        <f>VLOOKUP(L3254,Schnitt5!L:P,3,0)</f>
        <v>0</v>
      </c>
      <c r="AF3254" s="166">
        <f>VLOOKUP(L3254,Schnitt6!L:P,3,0)</f>
        <v>0</v>
      </c>
    </row>
    <row r="3255" spans="12:32" x14ac:dyDescent="0.25">
      <c r="L3255" s="264">
        <f>Member!A3255</f>
        <v>0</v>
      </c>
      <c r="S3255" s="166">
        <f>VLOOKUP(L3255,Schnitt1!L:P,2,0)</f>
        <v>0</v>
      </c>
      <c r="T3255" s="166">
        <f>VLOOKUP(L3255,Schnitt2!L:P,2,0)</f>
        <v>0</v>
      </c>
      <c r="U3255" s="166">
        <f>VLOOKUP(L3255,Schnitt3!L:P,2,0)</f>
        <v>0</v>
      </c>
      <c r="V3255" s="166">
        <f>VLOOKUP(L3255,Schnitt4!L:P,2,0)</f>
        <v>0</v>
      </c>
      <c r="W3255" s="166">
        <f>VLOOKUP(L3255,Schnitt5!L:P,2,0)</f>
        <v>0</v>
      </c>
      <c r="X3255" s="166">
        <f>VLOOKUP(L3255,Schnitt6!L:P,2,0)</f>
        <v>0</v>
      </c>
      <c r="AA3255" s="166">
        <f>VLOOKUP(L3255,Schnitt1!L:P,3,0)</f>
        <v>0</v>
      </c>
      <c r="AB3255" s="166">
        <f>VLOOKUP(L3255,Schnitt2!L:P,3,0)</f>
        <v>0</v>
      </c>
      <c r="AC3255" s="166">
        <f>VLOOKUP(L3255,Schnitt3!L:P,3,0)</f>
        <v>0</v>
      </c>
      <c r="AD3255" s="166">
        <f>VLOOKUP(L3255,Schnitt4!L:P,3,0)</f>
        <v>0</v>
      </c>
      <c r="AE3255" s="166">
        <f>VLOOKUP(L3255,Schnitt5!L:P,3,0)</f>
        <v>0</v>
      </c>
      <c r="AF3255" s="166">
        <f>VLOOKUP(L3255,Schnitt6!L:P,3,0)</f>
        <v>0</v>
      </c>
    </row>
    <row r="3256" spans="12:32" x14ac:dyDescent="0.25">
      <c r="L3256" s="264">
        <f>Member!A3256</f>
        <v>0</v>
      </c>
      <c r="S3256" s="166">
        <f>VLOOKUP(L3256,Schnitt1!L:P,2,0)</f>
        <v>0</v>
      </c>
      <c r="T3256" s="166">
        <f>VLOOKUP(L3256,Schnitt2!L:P,2,0)</f>
        <v>0</v>
      </c>
      <c r="U3256" s="166">
        <f>VLOOKUP(L3256,Schnitt3!L:P,2,0)</f>
        <v>0</v>
      </c>
      <c r="V3256" s="166">
        <f>VLOOKUP(L3256,Schnitt4!L:P,2,0)</f>
        <v>0</v>
      </c>
      <c r="W3256" s="166">
        <f>VLOOKUP(L3256,Schnitt5!L:P,2,0)</f>
        <v>0</v>
      </c>
      <c r="X3256" s="166">
        <f>VLOOKUP(L3256,Schnitt6!L:P,2,0)</f>
        <v>0</v>
      </c>
      <c r="AA3256" s="166">
        <f>VLOOKUP(L3256,Schnitt1!L:P,3,0)</f>
        <v>0</v>
      </c>
      <c r="AB3256" s="166">
        <f>VLOOKUP(L3256,Schnitt2!L:P,3,0)</f>
        <v>0</v>
      </c>
      <c r="AC3256" s="166">
        <f>VLOOKUP(L3256,Schnitt3!L:P,3,0)</f>
        <v>0</v>
      </c>
      <c r="AD3256" s="166">
        <f>VLOOKUP(L3256,Schnitt4!L:P,3,0)</f>
        <v>0</v>
      </c>
      <c r="AE3256" s="166">
        <f>VLOOKUP(L3256,Schnitt5!L:P,3,0)</f>
        <v>0</v>
      </c>
      <c r="AF3256" s="166">
        <f>VLOOKUP(L3256,Schnitt6!L:P,3,0)</f>
        <v>0</v>
      </c>
    </row>
    <row r="3257" spans="12:32" x14ac:dyDescent="0.25">
      <c r="L3257" s="264">
        <f>Member!A3257</f>
        <v>0</v>
      </c>
      <c r="S3257" s="166">
        <f>VLOOKUP(L3257,Schnitt1!L:P,2,0)</f>
        <v>0</v>
      </c>
      <c r="T3257" s="166">
        <f>VLOOKUP(L3257,Schnitt2!L:P,2,0)</f>
        <v>0</v>
      </c>
      <c r="U3257" s="166">
        <f>VLOOKUP(L3257,Schnitt3!L:P,2,0)</f>
        <v>0</v>
      </c>
      <c r="V3257" s="166">
        <f>VLOOKUP(L3257,Schnitt4!L:P,2,0)</f>
        <v>0</v>
      </c>
      <c r="W3257" s="166">
        <f>VLOOKUP(L3257,Schnitt5!L:P,2,0)</f>
        <v>0</v>
      </c>
      <c r="X3257" s="166">
        <f>VLOOKUP(L3257,Schnitt6!L:P,2,0)</f>
        <v>0</v>
      </c>
      <c r="AA3257" s="166">
        <f>VLOOKUP(L3257,Schnitt1!L:P,3,0)</f>
        <v>0</v>
      </c>
      <c r="AB3257" s="166">
        <f>VLOOKUP(L3257,Schnitt2!L:P,3,0)</f>
        <v>0</v>
      </c>
      <c r="AC3257" s="166">
        <f>VLOOKUP(L3257,Schnitt3!L:P,3,0)</f>
        <v>0</v>
      </c>
      <c r="AD3257" s="166">
        <f>VLOOKUP(L3257,Schnitt4!L:P,3,0)</f>
        <v>0</v>
      </c>
      <c r="AE3257" s="166">
        <f>VLOOKUP(L3257,Schnitt5!L:P,3,0)</f>
        <v>0</v>
      </c>
      <c r="AF3257" s="166">
        <f>VLOOKUP(L3257,Schnitt6!L:P,3,0)</f>
        <v>0</v>
      </c>
    </row>
    <row r="3258" spans="12:32" x14ac:dyDescent="0.25">
      <c r="L3258" s="264">
        <f>Member!A3258</f>
        <v>0</v>
      </c>
      <c r="S3258" s="166">
        <f>VLOOKUP(L3258,Schnitt1!L:P,2,0)</f>
        <v>0</v>
      </c>
      <c r="T3258" s="166">
        <f>VLOOKUP(L3258,Schnitt2!L:P,2,0)</f>
        <v>0</v>
      </c>
      <c r="U3258" s="166">
        <f>VLOOKUP(L3258,Schnitt3!L:P,2,0)</f>
        <v>0</v>
      </c>
      <c r="V3258" s="166">
        <f>VLOOKUP(L3258,Schnitt4!L:P,2,0)</f>
        <v>0</v>
      </c>
      <c r="W3258" s="166">
        <f>VLOOKUP(L3258,Schnitt5!L:P,2,0)</f>
        <v>0</v>
      </c>
      <c r="X3258" s="166">
        <f>VLOOKUP(L3258,Schnitt6!L:P,2,0)</f>
        <v>0</v>
      </c>
      <c r="AA3258" s="166">
        <f>VLOOKUP(L3258,Schnitt1!L:P,3,0)</f>
        <v>0</v>
      </c>
      <c r="AB3258" s="166">
        <f>VLOOKUP(L3258,Schnitt2!L:P,3,0)</f>
        <v>0</v>
      </c>
      <c r="AC3258" s="166">
        <f>VLOOKUP(L3258,Schnitt3!L:P,3,0)</f>
        <v>0</v>
      </c>
      <c r="AD3258" s="166">
        <f>VLOOKUP(L3258,Schnitt4!L:P,3,0)</f>
        <v>0</v>
      </c>
      <c r="AE3258" s="166">
        <f>VLOOKUP(L3258,Schnitt5!L:P,3,0)</f>
        <v>0</v>
      </c>
      <c r="AF3258" s="166">
        <f>VLOOKUP(L3258,Schnitt6!L:P,3,0)</f>
        <v>0</v>
      </c>
    </row>
    <row r="3259" spans="12:32" x14ac:dyDescent="0.25">
      <c r="L3259" s="264">
        <f>Member!A3259</f>
        <v>0</v>
      </c>
      <c r="S3259" s="166">
        <f>VLOOKUP(L3259,Schnitt1!L:P,2,0)</f>
        <v>0</v>
      </c>
      <c r="T3259" s="166">
        <f>VLOOKUP(L3259,Schnitt2!L:P,2,0)</f>
        <v>0</v>
      </c>
      <c r="U3259" s="166">
        <f>VLOOKUP(L3259,Schnitt3!L:P,2,0)</f>
        <v>0</v>
      </c>
      <c r="V3259" s="166">
        <f>VLOOKUP(L3259,Schnitt4!L:P,2,0)</f>
        <v>0</v>
      </c>
      <c r="W3259" s="166">
        <f>VLOOKUP(L3259,Schnitt5!L:P,2,0)</f>
        <v>0</v>
      </c>
      <c r="X3259" s="166">
        <f>VLOOKUP(L3259,Schnitt6!L:P,2,0)</f>
        <v>0</v>
      </c>
      <c r="AA3259" s="166">
        <f>VLOOKUP(L3259,Schnitt1!L:P,3,0)</f>
        <v>0</v>
      </c>
      <c r="AB3259" s="166">
        <f>VLOOKUP(L3259,Schnitt2!L:P,3,0)</f>
        <v>0</v>
      </c>
      <c r="AC3259" s="166">
        <f>VLOOKUP(L3259,Schnitt3!L:P,3,0)</f>
        <v>0</v>
      </c>
      <c r="AD3259" s="166">
        <f>VLOOKUP(L3259,Schnitt4!L:P,3,0)</f>
        <v>0</v>
      </c>
      <c r="AE3259" s="166">
        <f>VLOOKUP(L3259,Schnitt5!L:P,3,0)</f>
        <v>0</v>
      </c>
      <c r="AF3259" s="166">
        <f>VLOOKUP(L3259,Schnitt6!L:P,3,0)</f>
        <v>0</v>
      </c>
    </row>
    <row r="3260" spans="12:32" x14ac:dyDescent="0.25">
      <c r="L3260" s="264">
        <f>Member!A3260</f>
        <v>0</v>
      </c>
      <c r="S3260" s="166">
        <f>VLOOKUP(L3260,Schnitt1!L:P,2,0)</f>
        <v>0</v>
      </c>
      <c r="T3260" s="166">
        <f>VLOOKUP(L3260,Schnitt2!L:P,2,0)</f>
        <v>0</v>
      </c>
      <c r="U3260" s="166">
        <f>VLOOKUP(L3260,Schnitt3!L:P,2,0)</f>
        <v>0</v>
      </c>
      <c r="V3260" s="166">
        <f>VLOOKUP(L3260,Schnitt4!L:P,2,0)</f>
        <v>0</v>
      </c>
      <c r="W3260" s="166">
        <f>VLOOKUP(L3260,Schnitt5!L:P,2,0)</f>
        <v>0</v>
      </c>
      <c r="X3260" s="166">
        <f>VLOOKUP(L3260,Schnitt6!L:P,2,0)</f>
        <v>0</v>
      </c>
      <c r="AA3260" s="166">
        <f>VLOOKUP(L3260,Schnitt1!L:P,3,0)</f>
        <v>0</v>
      </c>
      <c r="AB3260" s="166">
        <f>VLOOKUP(L3260,Schnitt2!L:P,3,0)</f>
        <v>0</v>
      </c>
      <c r="AC3260" s="166">
        <f>VLOOKUP(L3260,Schnitt3!L:P,3,0)</f>
        <v>0</v>
      </c>
      <c r="AD3260" s="166">
        <f>VLOOKUP(L3260,Schnitt4!L:P,3,0)</f>
        <v>0</v>
      </c>
      <c r="AE3260" s="166">
        <f>VLOOKUP(L3260,Schnitt5!L:P,3,0)</f>
        <v>0</v>
      </c>
      <c r="AF3260" s="166">
        <f>VLOOKUP(L3260,Schnitt6!L:P,3,0)</f>
        <v>0</v>
      </c>
    </row>
    <row r="3261" spans="12:32" x14ac:dyDescent="0.25">
      <c r="L3261" s="264">
        <f>Member!A3261</f>
        <v>0</v>
      </c>
      <c r="S3261" s="166">
        <f>VLOOKUP(L3261,Schnitt1!L:P,2,0)</f>
        <v>0</v>
      </c>
      <c r="T3261" s="166">
        <f>VLOOKUP(L3261,Schnitt2!L:P,2,0)</f>
        <v>0</v>
      </c>
      <c r="U3261" s="166">
        <f>VLOOKUP(L3261,Schnitt3!L:P,2,0)</f>
        <v>0</v>
      </c>
      <c r="V3261" s="166">
        <f>VLOOKUP(L3261,Schnitt4!L:P,2,0)</f>
        <v>0</v>
      </c>
      <c r="W3261" s="166">
        <f>VLOOKUP(L3261,Schnitt5!L:P,2,0)</f>
        <v>0</v>
      </c>
      <c r="X3261" s="166">
        <f>VLOOKUP(L3261,Schnitt6!L:P,2,0)</f>
        <v>0</v>
      </c>
      <c r="AA3261" s="166">
        <f>VLOOKUP(L3261,Schnitt1!L:P,3,0)</f>
        <v>0</v>
      </c>
      <c r="AB3261" s="166">
        <f>VLOOKUP(L3261,Schnitt2!L:P,3,0)</f>
        <v>0</v>
      </c>
      <c r="AC3261" s="166">
        <f>VLOOKUP(L3261,Schnitt3!L:P,3,0)</f>
        <v>0</v>
      </c>
      <c r="AD3261" s="166">
        <f>VLOOKUP(L3261,Schnitt4!L:P,3,0)</f>
        <v>0</v>
      </c>
      <c r="AE3261" s="166">
        <f>VLOOKUP(L3261,Schnitt5!L:P,3,0)</f>
        <v>0</v>
      </c>
      <c r="AF3261" s="166">
        <f>VLOOKUP(L3261,Schnitt6!L:P,3,0)</f>
        <v>0</v>
      </c>
    </row>
    <row r="3262" spans="12:32" x14ac:dyDescent="0.25">
      <c r="L3262" s="264">
        <f>Member!A3262</f>
        <v>0</v>
      </c>
      <c r="S3262" s="166">
        <f>VLOOKUP(L3262,Schnitt1!L:P,2,0)</f>
        <v>0</v>
      </c>
      <c r="T3262" s="166">
        <f>VLOOKUP(L3262,Schnitt2!L:P,2,0)</f>
        <v>0</v>
      </c>
      <c r="U3262" s="166">
        <f>VLOOKUP(L3262,Schnitt3!L:P,2,0)</f>
        <v>0</v>
      </c>
      <c r="V3262" s="166">
        <f>VLOOKUP(L3262,Schnitt4!L:P,2,0)</f>
        <v>0</v>
      </c>
      <c r="W3262" s="166">
        <f>VLOOKUP(L3262,Schnitt5!L:P,2,0)</f>
        <v>0</v>
      </c>
      <c r="X3262" s="166">
        <f>VLOOKUP(L3262,Schnitt6!L:P,2,0)</f>
        <v>0</v>
      </c>
      <c r="AA3262" s="166">
        <f>VLOOKUP(L3262,Schnitt1!L:P,3,0)</f>
        <v>0</v>
      </c>
      <c r="AB3262" s="166">
        <f>VLOOKUP(L3262,Schnitt2!L:P,3,0)</f>
        <v>0</v>
      </c>
      <c r="AC3262" s="166">
        <f>VLOOKUP(L3262,Schnitt3!L:P,3,0)</f>
        <v>0</v>
      </c>
      <c r="AD3262" s="166">
        <f>VLOOKUP(L3262,Schnitt4!L:P,3,0)</f>
        <v>0</v>
      </c>
      <c r="AE3262" s="166">
        <f>VLOOKUP(L3262,Schnitt5!L:P,3,0)</f>
        <v>0</v>
      </c>
      <c r="AF3262" s="166">
        <f>VLOOKUP(L3262,Schnitt6!L:P,3,0)</f>
        <v>0</v>
      </c>
    </row>
    <row r="3263" spans="12:32" x14ac:dyDescent="0.25">
      <c r="L3263" s="264">
        <f>Member!A3263</f>
        <v>0</v>
      </c>
      <c r="S3263" s="166">
        <f>VLOOKUP(L3263,Schnitt1!L:P,2,0)</f>
        <v>0</v>
      </c>
      <c r="T3263" s="166">
        <f>VLOOKUP(L3263,Schnitt2!L:P,2,0)</f>
        <v>0</v>
      </c>
      <c r="U3263" s="166">
        <f>VLOOKUP(L3263,Schnitt3!L:P,2,0)</f>
        <v>0</v>
      </c>
      <c r="V3263" s="166">
        <f>VLOOKUP(L3263,Schnitt4!L:P,2,0)</f>
        <v>0</v>
      </c>
      <c r="W3263" s="166">
        <f>VLOOKUP(L3263,Schnitt5!L:P,2,0)</f>
        <v>0</v>
      </c>
      <c r="X3263" s="166">
        <f>VLOOKUP(L3263,Schnitt6!L:P,2,0)</f>
        <v>0</v>
      </c>
      <c r="AA3263" s="166">
        <f>VLOOKUP(L3263,Schnitt1!L:P,3,0)</f>
        <v>0</v>
      </c>
      <c r="AB3263" s="166">
        <f>VLOOKUP(L3263,Schnitt2!L:P,3,0)</f>
        <v>0</v>
      </c>
      <c r="AC3263" s="166">
        <f>VLOOKUP(L3263,Schnitt3!L:P,3,0)</f>
        <v>0</v>
      </c>
      <c r="AD3263" s="166">
        <f>VLOOKUP(L3263,Schnitt4!L:P,3,0)</f>
        <v>0</v>
      </c>
      <c r="AE3263" s="166">
        <f>VLOOKUP(L3263,Schnitt5!L:P,3,0)</f>
        <v>0</v>
      </c>
      <c r="AF3263" s="166">
        <f>VLOOKUP(L3263,Schnitt6!L:P,3,0)</f>
        <v>0</v>
      </c>
    </row>
    <row r="3264" spans="12:32" x14ac:dyDescent="0.25">
      <c r="L3264" s="264">
        <f>Member!A3264</f>
        <v>0</v>
      </c>
      <c r="S3264" s="166">
        <f>VLOOKUP(L3264,Schnitt1!L:P,2,0)</f>
        <v>0</v>
      </c>
      <c r="T3264" s="166">
        <f>VLOOKUP(L3264,Schnitt2!L:P,2,0)</f>
        <v>0</v>
      </c>
      <c r="U3264" s="166">
        <f>VLOOKUP(L3264,Schnitt3!L:P,2,0)</f>
        <v>0</v>
      </c>
      <c r="V3264" s="166">
        <f>VLOOKUP(L3264,Schnitt4!L:P,2,0)</f>
        <v>0</v>
      </c>
      <c r="W3264" s="166">
        <f>VLOOKUP(L3264,Schnitt5!L:P,2,0)</f>
        <v>0</v>
      </c>
      <c r="X3264" s="166">
        <f>VLOOKUP(L3264,Schnitt6!L:P,2,0)</f>
        <v>0</v>
      </c>
      <c r="AA3264" s="166">
        <f>VLOOKUP(L3264,Schnitt1!L:P,3,0)</f>
        <v>0</v>
      </c>
      <c r="AB3264" s="166">
        <f>VLOOKUP(L3264,Schnitt2!L:P,3,0)</f>
        <v>0</v>
      </c>
      <c r="AC3264" s="166">
        <f>VLOOKUP(L3264,Schnitt3!L:P,3,0)</f>
        <v>0</v>
      </c>
      <c r="AD3264" s="166">
        <f>VLOOKUP(L3264,Schnitt4!L:P,3,0)</f>
        <v>0</v>
      </c>
      <c r="AE3264" s="166">
        <f>VLOOKUP(L3264,Schnitt5!L:P,3,0)</f>
        <v>0</v>
      </c>
      <c r="AF3264" s="166">
        <f>VLOOKUP(L3264,Schnitt6!L:P,3,0)</f>
        <v>0</v>
      </c>
    </row>
    <row r="3265" spans="12:32" x14ac:dyDescent="0.25">
      <c r="L3265" s="264">
        <f>Member!A3265</f>
        <v>0</v>
      </c>
      <c r="S3265" s="166">
        <f>VLOOKUP(L3265,Schnitt1!L:P,2,0)</f>
        <v>0</v>
      </c>
      <c r="T3265" s="166">
        <f>VLOOKUP(L3265,Schnitt2!L:P,2,0)</f>
        <v>0</v>
      </c>
      <c r="U3265" s="166">
        <f>VLOOKUP(L3265,Schnitt3!L:P,2,0)</f>
        <v>0</v>
      </c>
      <c r="V3265" s="166">
        <f>VLOOKUP(L3265,Schnitt4!L:P,2,0)</f>
        <v>0</v>
      </c>
      <c r="W3265" s="166">
        <f>VLOOKUP(L3265,Schnitt5!L:P,2,0)</f>
        <v>0</v>
      </c>
      <c r="X3265" s="166">
        <f>VLOOKUP(L3265,Schnitt6!L:P,2,0)</f>
        <v>0</v>
      </c>
      <c r="AA3265" s="166">
        <f>VLOOKUP(L3265,Schnitt1!L:P,3,0)</f>
        <v>0</v>
      </c>
      <c r="AB3265" s="166">
        <f>VLOOKUP(L3265,Schnitt2!L:P,3,0)</f>
        <v>0</v>
      </c>
      <c r="AC3265" s="166">
        <f>VLOOKUP(L3265,Schnitt3!L:P,3,0)</f>
        <v>0</v>
      </c>
      <c r="AD3265" s="166">
        <f>VLOOKUP(L3265,Schnitt4!L:P,3,0)</f>
        <v>0</v>
      </c>
      <c r="AE3265" s="166">
        <f>VLOOKUP(L3265,Schnitt5!L:P,3,0)</f>
        <v>0</v>
      </c>
      <c r="AF3265" s="166">
        <f>VLOOKUP(L3265,Schnitt6!L:P,3,0)</f>
        <v>0</v>
      </c>
    </row>
    <row r="3266" spans="12:32" x14ac:dyDescent="0.25">
      <c r="L3266" s="264">
        <f>Member!A3266</f>
        <v>0</v>
      </c>
      <c r="S3266" s="166">
        <f>VLOOKUP(L3266,Schnitt1!L:P,2,0)</f>
        <v>0</v>
      </c>
      <c r="T3266" s="166">
        <f>VLOOKUP(L3266,Schnitt2!L:P,2,0)</f>
        <v>0</v>
      </c>
      <c r="U3266" s="166">
        <f>VLOOKUP(L3266,Schnitt3!L:P,2,0)</f>
        <v>0</v>
      </c>
      <c r="V3266" s="166">
        <f>VLOOKUP(L3266,Schnitt4!L:P,2,0)</f>
        <v>0</v>
      </c>
      <c r="W3266" s="166">
        <f>VLOOKUP(L3266,Schnitt5!L:P,2,0)</f>
        <v>0</v>
      </c>
      <c r="X3266" s="166">
        <f>VLOOKUP(L3266,Schnitt6!L:P,2,0)</f>
        <v>0</v>
      </c>
      <c r="AA3266" s="166">
        <f>VLOOKUP(L3266,Schnitt1!L:P,3,0)</f>
        <v>0</v>
      </c>
      <c r="AB3266" s="166">
        <f>VLOOKUP(L3266,Schnitt2!L:P,3,0)</f>
        <v>0</v>
      </c>
      <c r="AC3266" s="166">
        <f>VLOOKUP(L3266,Schnitt3!L:P,3,0)</f>
        <v>0</v>
      </c>
      <c r="AD3266" s="166">
        <f>VLOOKUP(L3266,Schnitt4!L:P,3,0)</f>
        <v>0</v>
      </c>
      <c r="AE3266" s="166">
        <f>VLOOKUP(L3266,Schnitt5!L:P,3,0)</f>
        <v>0</v>
      </c>
      <c r="AF3266" s="166">
        <f>VLOOKUP(L3266,Schnitt6!L:P,3,0)</f>
        <v>0</v>
      </c>
    </row>
    <row r="3267" spans="12:32" x14ac:dyDescent="0.25">
      <c r="L3267" s="264">
        <f>Member!A3267</f>
        <v>0</v>
      </c>
      <c r="S3267" s="166">
        <f>VLOOKUP(L3267,Schnitt1!L:P,2,0)</f>
        <v>0</v>
      </c>
      <c r="T3267" s="166">
        <f>VLOOKUP(L3267,Schnitt2!L:P,2,0)</f>
        <v>0</v>
      </c>
      <c r="U3267" s="166">
        <f>VLOOKUP(L3267,Schnitt3!L:P,2,0)</f>
        <v>0</v>
      </c>
      <c r="V3267" s="166">
        <f>VLOOKUP(L3267,Schnitt4!L:P,2,0)</f>
        <v>0</v>
      </c>
      <c r="W3267" s="166">
        <f>VLOOKUP(L3267,Schnitt5!L:P,2,0)</f>
        <v>0</v>
      </c>
      <c r="X3267" s="166">
        <f>VLOOKUP(L3267,Schnitt6!L:P,2,0)</f>
        <v>0</v>
      </c>
      <c r="AA3267" s="166">
        <f>VLOOKUP(L3267,Schnitt1!L:P,3,0)</f>
        <v>0</v>
      </c>
      <c r="AB3267" s="166">
        <f>VLOOKUP(L3267,Schnitt2!L:P,3,0)</f>
        <v>0</v>
      </c>
      <c r="AC3267" s="166">
        <f>VLOOKUP(L3267,Schnitt3!L:P,3,0)</f>
        <v>0</v>
      </c>
      <c r="AD3267" s="166">
        <f>VLOOKUP(L3267,Schnitt4!L:P,3,0)</f>
        <v>0</v>
      </c>
      <c r="AE3267" s="166">
        <f>VLOOKUP(L3267,Schnitt5!L:P,3,0)</f>
        <v>0</v>
      </c>
      <c r="AF3267" s="166">
        <f>VLOOKUP(L3267,Schnitt6!L:P,3,0)</f>
        <v>0</v>
      </c>
    </row>
    <row r="3268" spans="12:32" x14ac:dyDescent="0.25">
      <c r="L3268" s="264">
        <f>Member!A3268</f>
        <v>0</v>
      </c>
      <c r="S3268" s="166">
        <f>VLOOKUP(L3268,Schnitt1!L:P,2,0)</f>
        <v>0</v>
      </c>
      <c r="T3268" s="166">
        <f>VLOOKUP(L3268,Schnitt2!L:P,2,0)</f>
        <v>0</v>
      </c>
      <c r="U3268" s="166">
        <f>VLOOKUP(L3268,Schnitt3!L:P,2,0)</f>
        <v>0</v>
      </c>
      <c r="V3268" s="166">
        <f>VLOOKUP(L3268,Schnitt4!L:P,2,0)</f>
        <v>0</v>
      </c>
      <c r="W3268" s="166">
        <f>VLOOKUP(L3268,Schnitt5!L:P,2,0)</f>
        <v>0</v>
      </c>
      <c r="X3268" s="166">
        <f>VLOOKUP(L3268,Schnitt6!L:P,2,0)</f>
        <v>0</v>
      </c>
      <c r="AA3268" s="166">
        <f>VLOOKUP(L3268,Schnitt1!L:P,3,0)</f>
        <v>0</v>
      </c>
      <c r="AB3268" s="166">
        <f>VLOOKUP(L3268,Schnitt2!L:P,3,0)</f>
        <v>0</v>
      </c>
      <c r="AC3268" s="166">
        <f>VLOOKUP(L3268,Schnitt3!L:P,3,0)</f>
        <v>0</v>
      </c>
      <c r="AD3268" s="166">
        <f>VLOOKUP(L3268,Schnitt4!L:P,3,0)</f>
        <v>0</v>
      </c>
      <c r="AE3268" s="166">
        <f>VLOOKUP(L3268,Schnitt5!L:P,3,0)</f>
        <v>0</v>
      </c>
      <c r="AF3268" s="166">
        <f>VLOOKUP(L3268,Schnitt6!L:P,3,0)</f>
        <v>0</v>
      </c>
    </row>
    <row r="3269" spans="12:32" x14ac:dyDescent="0.25">
      <c r="L3269" s="264">
        <f>Member!A3269</f>
        <v>0</v>
      </c>
      <c r="S3269" s="166">
        <f>VLOOKUP(L3269,Schnitt1!L:P,2,0)</f>
        <v>0</v>
      </c>
      <c r="T3269" s="166">
        <f>VLOOKUP(L3269,Schnitt2!L:P,2,0)</f>
        <v>0</v>
      </c>
      <c r="U3269" s="166">
        <f>VLOOKUP(L3269,Schnitt3!L:P,2,0)</f>
        <v>0</v>
      </c>
      <c r="V3269" s="166">
        <f>VLOOKUP(L3269,Schnitt4!L:P,2,0)</f>
        <v>0</v>
      </c>
      <c r="W3269" s="166">
        <f>VLOOKUP(L3269,Schnitt5!L:P,2,0)</f>
        <v>0</v>
      </c>
      <c r="X3269" s="166">
        <f>VLOOKUP(L3269,Schnitt6!L:P,2,0)</f>
        <v>0</v>
      </c>
      <c r="AA3269" s="166">
        <f>VLOOKUP(L3269,Schnitt1!L:P,3,0)</f>
        <v>0</v>
      </c>
      <c r="AB3269" s="166">
        <f>VLOOKUP(L3269,Schnitt2!L:P,3,0)</f>
        <v>0</v>
      </c>
      <c r="AC3269" s="166">
        <f>VLOOKUP(L3269,Schnitt3!L:P,3,0)</f>
        <v>0</v>
      </c>
      <c r="AD3269" s="166">
        <f>VLOOKUP(L3269,Schnitt4!L:P,3,0)</f>
        <v>0</v>
      </c>
      <c r="AE3269" s="166">
        <f>VLOOKUP(L3269,Schnitt5!L:P,3,0)</f>
        <v>0</v>
      </c>
      <c r="AF3269" s="166">
        <f>VLOOKUP(L3269,Schnitt6!L:P,3,0)</f>
        <v>0</v>
      </c>
    </row>
    <row r="3270" spans="12:32" x14ac:dyDescent="0.25">
      <c r="L3270" s="264">
        <f>Member!A3270</f>
        <v>0</v>
      </c>
      <c r="S3270" s="166">
        <f>VLOOKUP(L3270,Schnitt1!L:P,2,0)</f>
        <v>0</v>
      </c>
      <c r="T3270" s="166">
        <f>VLOOKUP(L3270,Schnitt2!L:P,2,0)</f>
        <v>0</v>
      </c>
      <c r="U3270" s="166">
        <f>VLOOKUP(L3270,Schnitt3!L:P,2,0)</f>
        <v>0</v>
      </c>
      <c r="V3270" s="166">
        <f>VLOOKUP(L3270,Schnitt4!L:P,2,0)</f>
        <v>0</v>
      </c>
      <c r="W3270" s="166">
        <f>VLOOKUP(L3270,Schnitt5!L:P,2,0)</f>
        <v>0</v>
      </c>
      <c r="X3270" s="166">
        <f>VLOOKUP(L3270,Schnitt6!L:P,2,0)</f>
        <v>0</v>
      </c>
      <c r="AA3270" s="166">
        <f>VLOOKUP(L3270,Schnitt1!L:P,3,0)</f>
        <v>0</v>
      </c>
      <c r="AB3270" s="166">
        <f>VLOOKUP(L3270,Schnitt2!L:P,3,0)</f>
        <v>0</v>
      </c>
      <c r="AC3270" s="166">
        <f>VLOOKUP(L3270,Schnitt3!L:P,3,0)</f>
        <v>0</v>
      </c>
      <c r="AD3270" s="166">
        <f>VLOOKUP(L3270,Schnitt4!L:P,3,0)</f>
        <v>0</v>
      </c>
      <c r="AE3270" s="166">
        <f>VLOOKUP(L3270,Schnitt5!L:P,3,0)</f>
        <v>0</v>
      </c>
      <c r="AF3270" s="166">
        <f>VLOOKUP(L3270,Schnitt6!L:P,3,0)</f>
        <v>0</v>
      </c>
    </row>
    <row r="3271" spans="12:32" x14ac:dyDescent="0.25">
      <c r="L3271" s="264">
        <f>Member!A3271</f>
        <v>0</v>
      </c>
      <c r="S3271" s="166">
        <f>VLOOKUP(L3271,Schnitt1!L:P,2,0)</f>
        <v>0</v>
      </c>
      <c r="T3271" s="166">
        <f>VLOOKUP(L3271,Schnitt2!L:P,2,0)</f>
        <v>0</v>
      </c>
      <c r="U3271" s="166">
        <f>VLOOKUP(L3271,Schnitt3!L:P,2,0)</f>
        <v>0</v>
      </c>
      <c r="V3271" s="166">
        <f>VLOOKUP(L3271,Schnitt4!L:P,2,0)</f>
        <v>0</v>
      </c>
      <c r="W3271" s="166">
        <f>VLOOKUP(L3271,Schnitt5!L:P,2,0)</f>
        <v>0</v>
      </c>
      <c r="X3271" s="166">
        <f>VLOOKUP(L3271,Schnitt6!L:P,2,0)</f>
        <v>0</v>
      </c>
      <c r="AA3271" s="166">
        <f>VLOOKUP(L3271,Schnitt1!L:P,3,0)</f>
        <v>0</v>
      </c>
      <c r="AB3271" s="166">
        <f>VLOOKUP(L3271,Schnitt2!L:P,3,0)</f>
        <v>0</v>
      </c>
      <c r="AC3271" s="166">
        <f>VLOOKUP(L3271,Schnitt3!L:P,3,0)</f>
        <v>0</v>
      </c>
      <c r="AD3271" s="166">
        <f>VLOOKUP(L3271,Schnitt4!L:P,3,0)</f>
        <v>0</v>
      </c>
      <c r="AE3271" s="166">
        <f>VLOOKUP(L3271,Schnitt5!L:P,3,0)</f>
        <v>0</v>
      </c>
      <c r="AF3271" s="166">
        <f>VLOOKUP(L3271,Schnitt6!L:P,3,0)</f>
        <v>0</v>
      </c>
    </row>
    <row r="3272" spans="12:32" x14ac:dyDescent="0.25">
      <c r="L3272" s="264">
        <f>Member!A3272</f>
        <v>0</v>
      </c>
      <c r="S3272" s="166">
        <f>VLOOKUP(L3272,Schnitt1!L:P,2,0)</f>
        <v>0</v>
      </c>
      <c r="T3272" s="166">
        <f>VLOOKUP(L3272,Schnitt2!L:P,2,0)</f>
        <v>0</v>
      </c>
      <c r="U3272" s="166">
        <f>VLOOKUP(L3272,Schnitt3!L:P,2,0)</f>
        <v>0</v>
      </c>
      <c r="V3272" s="166">
        <f>VLOOKUP(L3272,Schnitt4!L:P,2,0)</f>
        <v>0</v>
      </c>
      <c r="W3272" s="166">
        <f>VLOOKUP(L3272,Schnitt5!L:P,2,0)</f>
        <v>0</v>
      </c>
      <c r="X3272" s="166">
        <f>VLOOKUP(L3272,Schnitt6!L:P,2,0)</f>
        <v>0</v>
      </c>
      <c r="AA3272" s="166">
        <f>VLOOKUP(L3272,Schnitt1!L:P,3,0)</f>
        <v>0</v>
      </c>
      <c r="AB3272" s="166">
        <f>VLOOKUP(L3272,Schnitt2!L:P,3,0)</f>
        <v>0</v>
      </c>
      <c r="AC3272" s="166">
        <f>VLOOKUP(L3272,Schnitt3!L:P,3,0)</f>
        <v>0</v>
      </c>
      <c r="AD3272" s="166">
        <f>VLOOKUP(L3272,Schnitt4!L:P,3,0)</f>
        <v>0</v>
      </c>
      <c r="AE3272" s="166">
        <f>VLOOKUP(L3272,Schnitt5!L:P,3,0)</f>
        <v>0</v>
      </c>
      <c r="AF3272" s="166">
        <f>VLOOKUP(L3272,Schnitt6!L:P,3,0)</f>
        <v>0</v>
      </c>
    </row>
    <row r="3273" spans="12:32" x14ac:dyDescent="0.25">
      <c r="L3273" s="264">
        <f>Member!A3273</f>
        <v>0</v>
      </c>
      <c r="S3273" s="166">
        <f>VLOOKUP(L3273,Schnitt1!L:P,2,0)</f>
        <v>0</v>
      </c>
      <c r="T3273" s="166">
        <f>VLOOKUP(L3273,Schnitt2!L:P,2,0)</f>
        <v>0</v>
      </c>
      <c r="U3273" s="166">
        <f>VLOOKUP(L3273,Schnitt3!L:P,2,0)</f>
        <v>0</v>
      </c>
      <c r="V3273" s="166">
        <f>VLOOKUP(L3273,Schnitt4!L:P,2,0)</f>
        <v>0</v>
      </c>
      <c r="W3273" s="166">
        <f>VLOOKUP(L3273,Schnitt5!L:P,2,0)</f>
        <v>0</v>
      </c>
      <c r="X3273" s="166">
        <f>VLOOKUP(L3273,Schnitt6!L:P,2,0)</f>
        <v>0</v>
      </c>
      <c r="AA3273" s="166">
        <f>VLOOKUP(L3273,Schnitt1!L:P,3,0)</f>
        <v>0</v>
      </c>
      <c r="AB3273" s="166">
        <f>VLOOKUP(L3273,Schnitt2!L:P,3,0)</f>
        <v>0</v>
      </c>
      <c r="AC3273" s="166">
        <f>VLOOKUP(L3273,Schnitt3!L:P,3,0)</f>
        <v>0</v>
      </c>
      <c r="AD3273" s="166">
        <f>VLOOKUP(L3273,Schnitt4!L:P,3,0)</f>
        <v>0</v>
      </c>
      <c r="AE3273" s="166">
        <f>VLOOKUP(L3273,Schnitt5!L:P,3,0)</f>
        <v>0</v>
      </c>
      <c r="AF3273" s="166">
        <f>VLOOKUP(L3273,Schnitt6!L:P,3,0)</f>
        <v>0</v>
      </c>
    </row>
    <row r="3274" spans="12:32" x14ac:dyDescent="0.25">
      <c r="L3274" s="264">
        <f>Member!A3274</f>
        <v>0</v>
      </c>
      <c r="S3274" s="166">
        <f>VLOOKUP(L3274,Schnitt1!L:P,2,0)</f>
        <v>0</v>
      </c>
      <c r="T3274" s="166">
        <f>VLOOKUP(L3274,Schnitt2!L:P,2,0)</f>
        <v>0</v>
      </c>
      <c r="U3274" s="166">
        <f>VLOOKUP(L3274,Schnitt3!L:P,2,0)</f>
        <v>0</v>
      </c>
      <c r="V3274" s="166">
        <f>VLOOKUP(L3274,Schnitt4!L:P,2,0)</f>
        <v>0</v>
      </c>
      <c r="W3274" s="166">
        <f>VLOOKUP(L3274,Schnitt5!L:P,2,0)</f>
        <v>0</v>
      </c>
      <c r="X3274" s="166">
        <f>VLOOKUP(L3274,Schnitt6!L:P,2,0)</f>
        <v>0</v>
      </c>
      <c r="AA3274" s="166">
        <f>VLOOKUP(L3274,Schnitt1!L:P,3,0)</f>
        <v>0</v>
      </c>
      <c r="AB3274" s="166">
        <f>VLOOKUP(L3274,Schnitt2!L:P,3,0)</f>
        <v>0</v>
      </c>
      <c r="AC3274" s="166">
        <f>VLOOKUP(L3274,Schnitt3!L:P,3,0)</f>
        <v>0</v>
      </c>
      <c r="AD3274" s="166">
        <f>VLOOKUP(L3274,Schnitt4!L:P,3,0)</f>
        <v>0</v>
      </c>
      <c r="AE3274" s="166">
        <f>VLOOKUP(L3274,Schnitt5!L:P,3,0)</f>
        <v>0</v>
      </c>
      <c r="AF3274" s="166">
        <f>VLOOKUP(L3274,Schnitt6!L:P,3,0)</f>
        <v>0</v>
      </c>
    </row>
    <row r="3275" spans="12:32" x14ac:dyDescent="0.25">
      <c r="L3275" s="264">
        <f>Member!A3275</f>
        <v>0</v>
      </c>
      <c r="S3275" s="166">
        <f>VLOOKUP(L3275,Schnitt1!L:P,2,0)</f>
        <v>0</v>
      </c>
      <c r="T3275" s="166">
        <f>VLOOKUP(L3275,Schnitt2!L:P,2,0)</f>
        <v>0</v>
      </c>
      <c r="U3275" s="166">
        <f>VLOOKUP(L3275,Schnitt3!L:P,2,0)</f>
        <v>0</v>
      </c>
      <c r="V3275" s="166">
        <f>VLOOKUP(L3275,Schnitt4!L:P,2,0)</f>
        <v>0</v>
      </c>
      <c r="W3275" s="166">
        <f>VLOOKUP(L3275,Schnitt5!L:P,2,0)</f>
        <v>0</v>
      </c>
      <c r="X3275" s="166">
        <f>VLOOKUP(L3275,Schnitt6!L:P,2,0)</f>
        <v>0</v>
      </c>
      <c r="AA3275" s="166">
        <f>VLOOKUP(L3275,Schnitt1!L:P,3,0)</f>
        <v>0</v>
      </c>
      <c r="AB3275" s="166">
        <f>VLOOKUP(L3275,Schnitt2!L:P,3,0)</f>
        <v>0</v>
      </c>
      <c r="AC3275" s="166">
        <f>VLOOKUP(L3275,Schnitt3!L:P,3,0)</f>
        <v>0</v>
      </c>
      <c r="AD3275" s="166">
        <f>VLOOKUP(L3275,Schnitt4!L:P,3,0)</f>
        <v>0</v>
      </c>
      <c r="AE3275" s="166">
        <f>VLOOKUP(L3275,Schnitt5!L:P,3,0)</f>
        <v>0</v>
      </c>
      <c r="AF3275" s="166">
        <f>VLOOKUP(L3275,Schnitt6!L:P,3,0)</f>
        <v>0</v>
      </c>
    </row>
    <row r="3276" spans="12:32" x14ac:dyDescent="0.25">
      <c r="L3276" s="264">
        <f>Member!A3276</f>
        <v>0</v>
      </c>
      <c r="S3276" s="166">
        <f>VLOOKUP(L3276,Schnitt1!L:P,2,0)</f>
        <v>0</v>
      </c>
      <c r="T3276" s="166">
        <f>VLOOKUP(L3276,Schnitt2!L:P,2,0)</f>
        <v>0</v>
      </c>
      <c r="U3276" s="166">
        <f>VLOOKUP(L3276,Schnitt3!L:P,2,0)</f>
        <v>0</v>
      </c>
      <c r="V3276" s="166">
        <f>VLOOKUP(L3276,Schnitt4!L:P,2,0)</f>
        <v>0</v>
      </c>
      <c r="W3276" s="166">
        <f>VLOOKUP(L3276,Schnitt5!L:P,2,0)</f>
        <v>0</v>
      </c>
      <c r="X3276" s="166">
        <f>VLOOKUP(L3276,Schnitt6!L:P,2,0)</f>
        <v>0</v>
      </c>
      <c r="AA3276" s="166">
        <f>VLOOKUP(L3276,Schnitt1!L:P,3,0)</f>
        <v>0</v>
      </c>
      <c r="AB3276" s="166">
        <f>VLOOKUP(L3276,Schnitt2!L:P,3,0)</f>
        <v>0</v>
      </c>
      <c r="AC3276" s="166">
        <f>VLOOKUP(L3276,Schnitt3!L:P,3,0)</f>
        <v>0</v>
      </c>
      <c r="AD3276" s="166">
        <f>VLOOKUP(L3276,Schnitt4!L:P,3,0)</f>
        <v>0</v>
      </c>
      <c r="AE3276" s="166">
        <f>VLOOKUP(L3276,Schnitt5!L:P,3,0)</f>
        <v>0</v>
      </c>
      <c r="AF3276" s="166">
        <f>VLOOKUP(L3276,Schnitt6!L:P,3,0)</f>
        <v>0</v>
      </c>
    </row>
    <row r="3277" spans="12:32" x14ac:dyDescent="0.25">
      <c r="L3277" s="264">
        <f>Member!A3277</f>
        <v>0</v>
      </c>
      <c r="S3277" s="166">
        <f>VLOOKUP(L3277,Schnitt1!L:P,2,0)</f>
        <v>0</v>
      </c>
      <c r="T3277" s="166">
        <f>VLOOKUP(L3277,Schnitt2!L:P,2,0)</f>
        <v>0</v>
      </c>
      <c r="U3277" s="166">
        <f>VLOOKUP(L3277,Schnitt3!L:P,2,0)</f>
        <v>0</v>
      </c>
      <c r="V3277" s="166">
        <f>VLOOKUP(L3277,Schnitt4!L:P,2,0)</f>
        <v>0</v>
      </c>
      <c r="W3277" s="166">
        <f>VLOOKUP(L3277,Schnitt5!L:P,2,0)</f>
        <v>0</v>
      </c>
      <c r="X3277" s="166">
        <f>VLOOKUP(L3277,Schnitt6!L:P,2,0)</f>
        <v>0</v>
      </c>
      <c r="AA3277" s="166">
        <f>VLOOKUP(L3277,Schnitt1!L:P,3,0)</f>
        <v>0</v>
      </c>
      <c r="AB3277" s="166">
        <f>VLOOKUP(L3277,Schnitt2!L:P,3,0)</f>
        <v>0</v>
      </c>
      <c r="AC3277" s="166">
        <f>VLOOKUP(L3277,Schnitt3!L:P,3,0)</f>
        <v>0</v>
      </c>
      <c r="AD3277" s="166">
        <f>VLOOKUP(L3277,Schnitt4!L:P,3,0)</f>
        <v>0</v>
      </c>
      <c r="AE3277" s="166">
        <f>VLOOKUP(L3277,Schnitt5!L:P,3,0)</f>
        <v>0</v>
      </c>
      <c r="AF3277" s="166">
        <f>VLOOKUP(L3277,Schnitt6!L:P,3,0)</f>
        <v>0</v>
      </c>
    </row>
    <row r="3278" spans="12:32" x14ac:dyDescent="0.25">
      <c r="L3278" s="264">
        <f>Member!A3278</f>
        <v>0</v>
      </c>
      <c r="S3278" s="166">
        <f>VLOOKUP(L3278,Schnitt1!L:P,2,0)</f>
        <v>0</v>
      </c>
      <c r="T3278" s="166">
        <f>VLOOKUP(L3278,Schnitt2!L:P,2,0)</f>
        <v>0</v>
      </c>
      <c r="U3278" s="166">
        <f>VLOOKUP(L3278,Schnitt3!L:P,2,0)</f>
        <v>0</v>
      </c>
      <c r="V3278" s="166">
        <f>VLOOKUP(L3278,Schnitt4!L:P,2,0)</f>
        <v>0</v>
      </c>
      <c r="W3278" s="166">
        <f>VLOOKUP(L3278,Schnitt5!L:P,2,0)</f>
        <v>0</v>
      </c>
      <c r="X3278" s="166">
        <f>VLOOKUP(L3278,Schnitt6!L:P,2,0)</f>
        <v>0</v>
      </c>
      <c r="AA3278" s="166">
        <f>VLOOKUP(L3278,Schnitt1!L:P,3,0)</f>
        <v>0</v>
      </c>
      <c r="AB3278" s="166">
        <f>VLOOKUP(L3278,Schnitt2!L:P,3,0)</f>
        <v>0</v>
      </c>
      <c r="AC3278" s="166">
        <f>VLOOKUP(L3278,Schnitt3!L:P,3,0)</f>
        <v>0</v>
      </c>
      <c r="AD3278" s="166">
        <f>VLOOKUP(L3278,Schnitt4!L:P,3,0)</f>
        <v>0</v>
      </c>
      <c r="AE3278" s="166">
        <f>VLOOKUP(L3278,Schnitt5!L:P,3,0)</f>
        <v>0</v>
      </c>
      <c r="AF3278" s="166">
        <f>VLOOKUP(L3278,Schnitt6!L:P,3,0)</f>
        <v>0</v>
      </c>
    </row>
    <row r="3279" spans="12:32" x14ac:dyDescent="0.25">
      <c r="L3279" s="264">
        <f>Member!A3279</f>
        <v>0</v>
      </c>
      <c r="S3279" s="166">
        <f>VLOOKUP(L3279,Schnitt1!L:P,2,0)</f>
        <v>0</v>
      </c>
      <c r="T3279" s="166">
        <f>VLOOKUP(L3279,Schnitt2!L:P,2,0)</f>
        <v>0</v>
      </c>
      <c r="U3279" s="166">
        <f>VLOOKUP(L3279,Schnitt3!L:P,2,0)</f>
        <v>0</v>
      </c>
      <c r="V3279" s="166">
        <f>VLOOKUP(L3279,Schnitt4!L:P,2,0)</f>
        <v>0</v>
      </c>
      <c r="W3279" s="166">
        <f>VLOOKUP(L3279,Schnitt5!L:P,2,0)</f>
        <v>0</v>
      </c>
      <c r="X3279" s="166">
        <f>VLOOKUP(L3279,Schnitt6!L:P,2,0)</f>
        <v>0</v>
      </c>
      <c r="AA3279" s="166">
        <f>VLOOKUP(L3279,Schnitt1!L:P,3,0)</f>
        <v>0</v>
      </c>
      <c r="AB3279" s="166">
        <f>VLOOKUP(L3279,Schnitt2!L:P,3,0)</f>
        <v>0</v>
      </c>
      <c r="AC3279" s="166">
        <f>VLOOKUP(L3279,Schnitt3!L:P,3,0)</f>
        <v>0</v>
      </c>
      <c r="AD3279" s="166">
        <f>VLOOKUP(L3279,Schnitt4!L:P,3,0)</f>
        <v>0</v>
      </c>
      <c r="AE3279" s="166">
        <f>VLOOKUP(L3279,Schnitt5!L:P,3,0)</f>
        <v>0</v>
      </c>
      <c r="AF3279" s="166">
        <f>VLOOKUP(L3279,Schnitt6!L:P,3,0)</f>
        <v>0</v>
      </c>
    </row>
    <row r="3280" spans="12:32" x14ac:dyDescent="0.25">
      <c r="L3280" s="264">
        <f>Member!A3280</f>
        <v>0</v>
      </c>
      <c r="S3280" s="166">
        <f>VLOOKUP(L3280,Schnitt1!L:P,2,0)</f>
        <v>0</v>
      </c>
      <c r="T3280" s="166">
        <f>VLOOKUP(L3280,Schnitt2!L:P,2,0)</f>
        <v>0</v>
      </c>
      <c r="U3280" s="166">
        <f>VLOOKUP(L3280,Schnitt3!L:P,2,0)</f>
        <v>0</v>
      </c>
      <c r="V3280" s="166">
        <f>VLOOKUP(L3280,Schnitt4!L:P,2,0)</f>
        <v>0</v>
      </c>
      <c r="W3280" s="166">
        <f>VLOOKUP(L3280,Schnitt5!L:P,2,0)</f>
        <v>0</v>
      </c>
      <c r="X3280" s="166">
        <f>VLOOKUP(L3280,Schnitt6!L:P,2,0)</f>
        <v>0</v>
      </c>
      <c r="AA3280" s="166">
        <f>VLOOKUP(L3280,Schnitt1!L:P,3,0)</f>
        <v>0</v>
      </c>
      <c r="AB3280" s="166">
        <f>VLOOKUP(L3280,Schnitt2!L:P,3,0)</f>
        <v>0</v>
      </c>
      <c r="AC3280" s="166">
        <f>VLOOKUP(L3280,Schnitt3!L:P,3,0)</f>
        <v>0</v>
      </c>
      <c r="AD3280" s="166">
        <f>VLOOKUP(L3280,Schnitt4!L:P,3,0)</f>
        <v>0</v>
      </c>
      <c r="AE3280" s="166">
        <f>VLOOKUP(L3280,Schnitt5!L:P,3,0)</f>
        <v>0</v>
      </c>
      <c r="AF3280" s="166">
        <f>VLOOKUP(L3280,Schnitt6!L:P,3,0)</f>
        <v>0</v>
      </c>
    </row>
    <row r="3281" spans="12:32" x14ac:dyDescent="0.25">
      <c r="L3281" s="264">
        <f>Member!A3281</f>
        <v>0</v>
      </c>
      <c r="S3281" s="166">
        <f>VLOOKUP(L3281,Schnitt1!L:P,2,0)</f>
        <v>0</v>
      </c>
      <c r="T3281" s="166">
        <f>VLOOKUP(L3281,Schnitt2!L:P,2,0)</f>
        <v>0</v>
      </c>
      <c r="U3281" s="166">
        <f>VLOOKUP(L3281,Schnitt3!L:P,2,0)</f>
        <v>0</v>
      </c>
      <c r="V3281" s="166">
        <f>VLOOKUP(L3281,Schnitt4!L:P,2,0)</f>
        <v>0</v>
      </c>
      <c r="W3281" s="166">
        <f>VLOOKUP(L3281,Schnitt5!L:P,2,0)</f>
        <v>0</v>
      </c>
      <c r="X3281" s="166">
        <f>VLOOKUP(L3281,Schnitt6!L:P,2,0)</f>
        <v>0</v>
      </c>
      <c r="AA3281" s="166">
        <f>VLOOKUP(L3281,Schnitt1!L:P,3,0)</f>
        <v>0</v>
      </c>
      <c r="AB3281" s="166">
        <f>VLOOKUP(L3281,Schnitt2!L:P,3,0)</f>
        <v>0</v>
      </c>
      <c r="AC3281" s="166">
        <f>VLOOKUP(L3281,Schnitt3!L:P,3,0)</f>
        <v>0</v>
      </c>
      <c r="AD3281" s="166">
        <f>VLOOKUP(L3281,Schnitt4!L:P,3,0)</f>
        <v>0</v>
      </c>
      <c r="AE3281" s="166">
        <f>VLOOKUP(L3281,Schnitt5!L:P,3,0)</f>
        <v>0</v>
      </c>
      <c r="AF3281" s="166">
        <f>VLOOKUP(L3281,Schnitt6!L:P,3,0)</f>
        <v>0</v>
      </c>
    </row>
    <row r="3282" spans="12:32" x14ac:dyDescent="0.25">
      <c r="L3282" s="264">
        <f>Member!A3282</f>
        <v>0</v>
      </c>
      <c r="S3282" s="166">
        <f>VLOOKUP(L3282,Schnitt1!L:P,2,0)</f>
        <v>0</v>
      </c>
      <c r="T3282" s="166">
        <f>VLOOKUP(L3282,Schnitt2!L:P,2,0)</f>
        <v>0</v>
      </c>
      <c r="U3282" s="166">
        <f>VLOOKUP(L3282,Schnitt3!L:P,2,0)</f>
        <v>0</v>
      </c>
      <c r="V3282" s="166">
        <f>VLOOKUP(L3282,Schnitt4!L:P,2,0)</f>
        <v>0</v>
      </c>
      <c r="W3282" s="166">
        <f>VLOOKUP(L3282,Schnitt5!L:P,2,0)</f>
        <v>0</v>
      </c>
      <c r="X3282" s="166">
        <f>VLOOKUP(L3282,Schnitt6!L:P,2,0)</f>
        <v>0</v>
      </c>
      <c r="AA3282" s="166">
        <f>VLOOKUP(L3282,Schnitt1!L:P,3,0)</f>
        <v>0</v>
      </c>
      <c r="AB3282" s="166">
        <f>VLOOKUP(L3282,Schnitt2!L:P,3,0)</f>
        <v>0</v>
      </c>
      <c r="AC3282" s="166">
        <f>VLOOKUP(L3282,Schnitt3!L:P,3,0)</f>
        <v>0</v>
      </c>
      <c r="AD3282" s="166">
        <f>VLOOKUP(L3282,Schnitt4!L:P,3,0)</f>
        <v>0</v>
      </c>
      <c r="AE3282" s="166">
        <f>VLOOKUP(L3282,Schnitt5!L:P,3,0)</f>
        <v>0</v>
      </c>
      <c r="AF3282" s="166">
        <f>VLOOKUP(L3282,Schnitt6!L:P,3,0)</f>
        <v>0</v>
      </c>
    </row>
    <row r="3283" spans="12:32" x14ac:dyDescent="0.25">
      <c r="L3283" s="264">
        <f>Member!A3283</f>
        <v>0</v>
      </c>
      <c r="S3283" s="166">
        <f>VLOOKUP(L3283,Schnitt1!L:P,2,0)</f>
        <v>0</v>
      </c>
      <c r="T3283" s="166">
        <f>VLOOKUP(L3283,Schnitt2!L:P,2,0)</f>
        <v>0</v>
      </c>
      <c r="U3283" s="166">
        <f>VLOOKUP(L3283,Schnitt3!L:P,2,0)</f>
        <v>0</v>
      </c>
      <c r="V3283" s="166">
        <f>VLOOKUP(L3283,Schnitt4!L:P,2,0)</f>
        <v>0</v>
      </c>
      <c r="W3283" s="166">
        <f>VLOOKUP(L3283,Schnitt5!L:P,2,0)</f>
        <v>0</v>
      </c>
      <c r="X3283" s="166">
        <f>VLOOKUP(L3283,Schnitt6!L:P,2,0)</f>
        <v>0</v>
      </c>
      <c r="AA3283" s="166">
        <f>VLOOKUP(L3283,Schnitt1!L:P,3,0)</f>
        <v>0</v>
      </c>
      <c r="AB3283" s="166">
        <f>VLOOKUP(L3283,Schnitt2!L:P,3,0)</f>
        <v>0</v>
      </c>
      <c r="AC3283" s="166">
        <f>VLOOKUP(L3283,Schnitt3!L:P,3,0)</f>
        <v>0</v>
      </c>
      <c r="AD3283" s="166">
        <f>VLOOKUP(L3283,Schnitt4!L:P,3,0)</f>
        <v>0</v>
      </c>
      <c r="AE3283" s="166">
        <f>VLOOKUP(L3283,Schnitt5!L:P,3,0)</f>
        <v>0</v>
      </c>
      <c r="AF3283" s="166">
        <f>VLOOKUP(L3283,Schnitt6!L:P,3,0)</f>
        <v>0</v>
      </c>
    </row>
    <row r="3284" spans="12:32" x14ac:dyDescent="0.25">
      <c r="L3284" s="264">
        <f>Member!A3284</f>
        <v>0</v>
      </c>
      <c r="S3284" s="166">
        <f>VLOOKUP(L3284,Schnitt1!L:P,2,0)</f>
        <v>0</v>
      </c>
      <c r="T3284" s="166">
        <f>VLOOKUP(L3284,Schnitt2!L:P,2,0)</f>
        <v>0</v>
      </c>
      <c r="U3284" s="166">
        <f>VLOOKUP(L3284,Schnitt3!L:P,2,0)</f>
        <v>0</v>
      </c>
      <c r="V3284" s="166">
        <f>VLOOKUP(L3284,Schnitt4!L:P,2,0)</f>
        <v>0</v>
      </c>
      <c r="W3284" s="166">
        <f>VLOOKUP(L3284,Schnitt5!L:P,2,0)</f>
        <v>0</v>
      </c>
      <c r="X3284" s="166">
        <f>VLOOKUP(L3284,Schnitt6!L:P,2,0)</f>
        <v>0</v>
      </c>
      <c r="AA3284" s="166">
        <f>VLOOKUP(L3284,Schnitt1!L:P,3,0)</f>
        <v>0</v>
      </c>
      <c r="AB3284" s="166">
        <f>VLOOKUP(L3284,Schnitt2!L:P,3,0)</f>
        <v>0</v>
      </c>
      <c r="AC3284" s="166">
        <f>VLOOKUP(L3284,Schnitt3!L:P,3,0)</f>
        <v>0</v>
      </c>
      <c r="AD3284" s="166">
        <f>VLOOKUP(L3284,Schnitt4!L:P,3,0)</f>
        <v>0</v>
      </c>
      <c r="AE3284" s="166">
        <f>VLOOKUP(L3284,Schnitt5!L:P,3,0)</f>
        <v>0</v>
      </c>
      <c r="AF3284" s="166">
        <f>VLOOKUP(L3284,Schnitt6!L:P,3,0)</f>
        <v>0</v>
      </c>
    </row>
    <row r="3285" spans="12:32" x14ac:dyDescent="0.25">
      <c r="L3285" s="264">
        <f>Member!A3285</f>
        <v>0</v>
      </c>
      <c r="S3285" s="166">
        <f>VLOOKUP(L3285,Schnitt1!L:P,2,0)</f>
        <v>0</v>
      </c>
      <c r="T3285" s="166">
        <f>VLOOKUP(L3285,Schnitt2!L:P,2,0)</f>
        <v>0</v>
      </c>
      <c r="U3285" s="166">
        <f>VLOOKUP(L3285,Schnitt3!L:P,2,0)</f>
        <v>0</v>
      </c>
      <c r="V3285" s="166">
        <f>VLOOKUP(L3285,Schnitt4!L:P,2,0)</f>
        <v>0</v>
      </c>
      <c r="W3285" s="166">
        <f>VLOOKUP(L3285,Schnitt5!L:P,2,0)</f>
        <v>0</v>
      </c>
      <c r="X3285" s="166">
        <f>VLOOKUP(L3285,Schnitt6!L:P,2,0)</f>
        <v>0</v>
      </c>
      <c r="AA3285" s="166">
        <f>VLOOKUP(L3285,Schnitt1!L:P,3,0)</f>
        <v>0</v>
      </c>
      <c r="AB3285" s="166">
        <f>VLOOKUP(L3285,Schnitt2!L:P,3,0)</f>
        <v>0</v>
      </c>
      <c r="AC3285" s="166">
        <f>VLOOKUP(L3285,Schnitt3!L:P,3,0)</f>
        <v>0</v>
      </c>
      <c r="AD3285" s="166">
        <f>VLOOKUP(L3285,Schnitt4!L:P,3,0)</f>
        <v>0</v>
      </c>
      <c r="AE3285" s="166">
        <f>VLOOKUP(L3285,Schnitt5!L:P,3,0)</f>
        <v>0</v>
      </c>
      <c r="AF3285" s="166">
        <f>VLOOKUP(L3285,Schnitt6!L:P,3,0)</f>
        <v>0</v>
      </c>
    </row>
    <row r="3286" spans="12:32" x14ac:dyDescent="0.25">
      <c r="L3286" s="264">
        <f>Member!A3286</f>
        <v>0</v>
      </c>
      <c r="S3286" s="166">
        <f>VLOOKUP(L3286,Schnitt1!L:P,2,0)</f>
        <v>0</v>
      </c>
      <c r="T3286" s="166">
        <f>VLOOKUP(L3286,Schnitt2!L:P,2,0)</f>
        <v>0</v>
      </c>
      <c r="U3286" s="166">
        <f>VLOOKUP(L3286,Schnitt3!L:P,2,0)</f>
        <v>0</v>
      </c>
      <c r="V3286" s="166">
        <f>VLOOKUP(L3286,Schnitt4!L:P,2,0)</f>
        <v>0</v>
      </c>
      <c r="W3286" s="166">
        <f>VLOOKUP(L3286,Schnitt5!L:P,2,0)</f>
        <v>0</v>
      </c>
      <c r="X3286" s="166">
        <f>VLOOKUP(L3286,Schnitt6!L:P,2,0)</f>
        <v>0</v>
      </c>
      <c r="AA3286" s="166">
        <f>VLOOKUP(L3286,Schnitt1!L:P,3,0)</f>
        <v>0</v>
      </c>
      <c r="AB3286" s="166">
        <f>VLOOKUP(L3286,Schnitt2!L:P,3,0)</f>
        <v>0</v>
      </c>
      <c r="AC3286" s="166">
        <f>VLOOKUP(L3286,Schnitt3!L:P,3,0)</f>
        <v>0</v>
      </c>
      <c r="AD3286" s="166">
        <f>VLOOKUP(L3286,Schnitt4!L:P,3,0)</f>
        <v>0</v>
      </c>
      <c r="AE3286" s="166">
        <f>VLOOKUP(L3286,Schnitt5!L:P,3,0)</f>
        <v>0</v>
      </c>
      <c r="AF3286" s="166">
        <f>VLOOKUP(L3286,Schnitt6!L:P,3,0)</f>
        <v>0</v>
      </c>
    </row>
    <row r="3287" spans="12:32" x14ac:dyDescent="0.25">
      <c r="L3287" s="264">
        <f>Member!A3287</f>
        <v>0</v>
      </c>
      <c r="S3287" s="166">
        <f>VLOOKUP(L3287,Schnitt1!L:P,2,0)</f>
        <v>0</v>
      </c>
      <c r="T3287" s="166">
        <f>VLOOKUP(L3287,Schnitt2!L:P,2,0)</f>
        <v>0</v>
      </c>
      <c r="U3287" s="166">
        <f>VLOOKUP(L3287,Schnitt3!L:P,2,0)</f>
        <v>0</v>
      </c>
      <c r="V3287" s="166">
        <f>VLOOKUP(L3287,Schnitt4!L:P,2,0)</f>
        <v>0</v>
      </c>
      <c r="W3287" s="166">
        <f>VLOOKUP(L3287,Schnitt5!L:P,2,0)</f>
        <v>0</v>
      </c>
      <c r="X3287" s="166">
        <f>VLOOKUP(L3287,Schnitt6!L:P,2,0)</f>
        <v>0</v>
      </c>
      <c r="AA3287" s="166">
        <f>VLOOKUP(L3287,Schnitt1!L:P,3,0)</f>
        <v>0</v>
      </c>
      <c r="AB3287" s="166">
        <f>VLOOKUP(L3287,Schnitt2!L:P,3,0)</f>
        <v>0</v>
      </c>
      <c r="AC3287" s="166">
        <f>VLOOKUP(L3287,Schnitt3!L:P,3,0)</f>
        <v>0</v>
      </c>
      <c r="AD3287" s="166">
        <f>VLOOKUP(L3287,Schnitt4!L:P,3,0)</f>
        <v>0</v>
      </c>
      <c r="AE3287" s="166">
        <f>VLOOKUP(L3287,Schnitt5!L:P,3,0)</f>
        <v>0</v>
      </c>
      <c r="AF3287" s="166">
        <f>VLOOKUP(L3287,Schnitt6!L:P,3,0)</f>
        <v>0</v>
      </c>
    </row>
    <row r="3288" spans="12:32" x14ac:dyDescent="0.25">
      <c r="L3288" s="264">
        <f>Member!A3288</f>
        <v>0</v>
      </c>
      <c r="S3288" s="166">
        <f>VLOOKUP(L3288,Schnitt1!L:P,2,0)</f>
        <v>0</v>
      </c>
      <c r="T3288" s="166">
        <f>VLOOKUP(L3288,Schnitt2!L:P,2,0)</f>
        <v>0</v>
      </c>
      <c r="U3288" s="166">
        <f>VLOOKUP(L3288,Schnitt3!L:P,2,0)</f>
        <v>0</v>
      </c>
      <c r="V3288" s="166">
        <f>VLOOKUP(L3288,Schnitt4!L:P,2,0)</f>
        <v>0</v>
      </c>
      <c r="W3288" s="166">
        <f>VLOOKUP(L3288,Schnitt5!L:P,2,0)</f>
        <v>0</v>
      </c>
      <c r="X3288" s="166">
        <f>VLOOKUP(L3288,Schnitt6!L:P,2,0)</f>
        <v>0</v>
      </c>
      <c r="AA3288" s="166">
        <f>VLOOKUP(L3288,Schnitt1!L:P,3,0)</f>
        <v>0</v>
      </c>
      <c r="AB3288" s="166">
        <f>VLOOKUP(L3288,Schnitt2!L:P,3,0)</f>
        <v>0</v>
      </c>
      <c r="AC3288" s="166">
        <f>VLOOKUP(L3288,Schnitt3!L:P,3,0)</f>
        <v>0</v>
      </c>
      <c r="AD3288" s="166">
        <f>VLOOKUP(L3288,Schnitt4!L:P,3,0)</f>
        <v>0</v>
      </c>
      <c r="AE3288" s="166">
        <f>VLOOKUP(L3288,Schnitt5!L:P,3,0)</f>
        <v>0</v>
      </c>
      <c r="AF3288" s="166">
        <f>VLOOKUP(L3288,Schnitt6!L:P,3,0)</f>
        <v>0</v>
      </c>
    </row>
    <row r="3289" spans="12:32" x14ac:dyDescent="0.25">
      <c r="L3289" s="264">
        <f>Member!A3289</f>
        <v>0</v>
      </c>
      <c r="S3289" s="166">
        <f>VLOOKUP(L3289,Schnitt1!L:P,2,0)</f>
        <v>0</v>
      </c>
      <c r="T3289" s="166">
        <f>VLOOKUP(L3289,Schnitt2!L:P,2,0)</f>
        <v>0</v>
      </c>
      <c r="U3289" s="166">
        <f>VLOOKUP(L3289,Schnitt3!L:P,2,0)</f>
        <v>0</v>
      </c>
      <c r="V3289" s="166">
        <f>VLOOKUP(L3289,Schnitt4!L:P,2,0)</f>
        <v>0</v>
      </c>
      <c r="W3289" s="166">
        <f>VLOOKUP(L3289,Schnitt5!L:P,2,0)</f>
        <v>0</v>
      </c>
      <c r="X3289" s="166">
        <f>VLOOKUP(L3289,Schnitt6!L:P,2,0)</f>
        <v>0</v>
      </c>
      <c r="AA3289" s="166">
        <f>VLOOKUP(L3289,Schnitt1!L:P,3,0)</f>
        <v>0</v>
      </c>
      <c r="AB3289" s="166">
        <f>VLOOKUP(L3289,Schnitt2!L:P,3,0)</f>
        <v>0</v>
      </c>
      <c r="AC3289" s="166">
        <f>VLOOKUP(L3289,Schnitt3!L:P,3,0)</f>
        <v>0</v>
      </c>
      <c r="AD3289" s="166">
        <f>VLOOKUP(L3289,Schnitt4!L:P,3,0)</f>
        <v>0</v>
      </c>
      <c r="AE3289" s="166">
        <f>VLOOKUP(L3289,Schnitt5!L:P,3,0)</f>
        <v>0</v>
      </c>
      <c r="AF3289" s="166">
        <f>VLOOKUP(L3289,Schnitt6!L:P,3,0)</f>
        <v>0</v>
      </c>
    </row>
    <row r="3290" spans="12:32" x14ac:dyDescent="0.25">
      <c r="L3290" s="264">
        <f>Member!A3290</f>
        <v>0</v>
      </c>
      <c r="S3290" s="166">
        <f>VLOOKUP(L3290,Schnitt1!L:P,2,0)</f>
        <v>0</v>
      </c>
      <c r="T3290" s="166">
        <f>VLOOKUP(L3290,Schnitt2!L:P,2,0)</f>
        <v>0</v>
      </c>
      <c r="U3290" s="166">
        <f>VLOOKUP(L3290,Schnitt3!L:P,2,0)</f>
        <v>0</v>
      </c>
      <c r="V3290" s="166">
        <f>VLOOKUP(L3290,Schnitt4!L:P,2,0)</f>
        <v>0</v>
      </c>
      <c r="W3290" s="166">
        <f>VLOOKUP(L3290,Schnitt5!L:P,2,0)</f>
        <v>0</v>
      </c>
      <c r="X3290" s="166">
        <f>VLOOKUP(L3290,Schnitt6!L:P,2,0)</f>
        <v>0</v>
      </c>
      <c r="AA3290" s="166">
        <f>VLOOKUP(L3290,Schnitt1!L:P,3,0)</f>
        <v>0</v>
      </c>
      <c r="AB3290" s="166">
        <f>VLOOKUP(L3290,Schnitt2!L:P,3,0)</f>
        <v>0</v>
      </c>
      <c r="AC3290" s="166">
        <f>VLOOKUP(L3290,Schnitt3!L:P,3,0)</f>
        <v>0</v>
      </c>
      <c r="AD3290" s="166">
        <f>VLOOKUP(L3290,Schnitt4!L:P,3,0)</f>
        <v>0</v>
      </c>
      <c r="AE3290" s="166">
        <f>VLOOKUP(L3290,Schnitt5!L:P,3,0)</f>
        <v>0</v>
      </c>
      <c r="AF3290" s="166">
        <f>VLOOKUP(L3290,Schnitt6!L:P,3,0)</f>
        <v>0</v>
      </c>
    </row>
    <row r="3291" spans="12:32" x14ac:dyDescent="0.25">
      <c r="L3291" s="264">
        <f>Member!A3291</f>
        <v>0</v>
      </c>
      <c r="S3291" s="166">
        <f>VLOOKUP(L3291,Schnitt1!L:P,2,0)</f>
        <v>0</v>
      </c>
      <c r="T3291" s="166">
        <f>VLOOKUP(L3291,Schnitt2!L:P,2,0)</f>
        <v>0</v>
      </c>
      <c r="U3291" s="166">
        <f>VLOOKUP(L3291,Schnitt3!L:P,2,0)</f>
        <v>0</v>
      </c>
      <c r="V3291" s="166">
        <f>VLOOKUP(L3291,Schnitt4!L:P,2,0)</f>
        <v>0</v>
      </c>
      <c r="W3291" s="166">
        <f>VLOOKUP(L3291,Schnitt5!L:P,2,0)</f>
        <v>0</v>
      </c>
      <c r="X3291" s="166">
        <f>VLOOKUP(L3291,Schnitt6!L:P,2,0)</f>
        <v>0</v>
      </c>
      <c r="AA3291" s="166">
        <f>VLOOKUP(L3291,Schnitt1!L:P,3,0)</f>
        <v>0</v>
      </c>
      <c r="AB3291" s="166">
        <f>VLOOKUP(L3291,Schnitt2!L:P,3,0)</f>
        <v>0</v>
      </c>
      <c r="AC3291" s="166">
        <f>VLOOKUP(L3291,Schnitt3!L:P,3,0)</f>
        <v>0</v>
      </c>
      <c r="AD3291" s="166">
        <f>VLOOKUP(L3291,Schnitt4!L:P,3,0)</f>
        <v>0</v>
      </c>
      <c r="AE3291" s="166">
        <f>VLOOKUP(L3291,Schnitt5!L:P,3,0)</f>
        <v>0</v>
      </c>
      <c r="AF3291" s="166">
        <f>VLOOKUP(L3291,Schnitt6!L:P,3,0)</f>
        <v>0</v>
      </c>
    </row>
    <row r="3292" spans="12:32" x14ac:dyDescent="0.25">
      <c r="L3292" s="264">
        <f>Member!A3292</f>
        <v>0</v>
      </c>
      <c r="S3292" s="166">
        <f>VLOOKUP(L3292,Schnitt1!L:P,2,0)</f>
        <v>0</v>
      </c>
      <c r="T3292" s="166">
        <f>VLOOKUP(L3292,Schnitt2!L:P,2,0)</f>
        <v>0</v>
      </c>
      <c r="U3292" s="166">
        <f>VLOOKUP(L3292,Schnitt3!L:P,2,0)</f>
        <v>0</v>
      </c>
      <c r="V3292" s="166">
        <f>VLOOKUP(L3292,Schnitt4!L:P,2,0)</f>
        <v>0</v>
      </c>
      <c r="W3292" s="166">
        <f>VLOOKUP(L3292,Schnitt5!L:P,2,0)</f>
        <v>0</v>
      </c>
      <c r="X3292" s="166">
        <f>VLOOKUP(L3292,Schnitt6!L:P,2,0)</f>
        <v>0</v>
      </c>
      <c r="AA3292" s="166">
        <f>VLOOKUP(L3292,Schnitt1!L:P,3,0)</f>
        <v>0</v>
      </c>
      <c r="AB3292" s="166">
        <f>VLOOKUP(L3292,Schnitt2!L:P,3,0)</f>
        <v>0</v>
      </c>
      <c r="AC3292" s="166">
        <f>VLOOKUP(L3292,Schnitt3!L:P,3,0)</f>
        <v>0</v>
      </c>
      <c r="AD3292" s="166">
        <f>VLOOKUP(L3292,Schnitt4!L:P,3,0)</f>
        <v>0</v>
      </c>
      <c r="AE3292" s="166">
        <f>VLOOKUP(L3292,Schnitt5!L:P,3,0)</f>
        <v>0</v>
      </c>
      <c r="AF3292" s="166">
        <f>VLOOKUP(L3292,Schnitt6!L:P,3,0)</f>
        <v>0</v>
      </c>
    </row>
    <row r="3293" spans="12:32" x14ac:dyDescent="0.25">
      <c r="L3293" s="264">
        <f>Member!A3293</f>
        <v>0</v>
      </c>
      <c r="S3293" s="166">
        <f>VLOOKUP(L3293,Schnitt1!L:P,2,0)</f>
        <v>0</v>
      </c>
      <c r="T3293" s="166">
        <f>VLOOKUP(L3293,Schnitt2!L:P,2,0)</f>
        <v>0</v>
      </c>
      <c r="U3293" s="166">
        <f>VLOOKUP(L3293,Schnitt3!L:P,2,0)</f>
        <v>0</v>
      </c>
      <c r="V3293" s="166">
        <f>VLOOKUP(L3293,Schnitt4!L:P,2,0)</f>
        <v>0</v>
      </c>
      <c r="W3293" s="166">
        <f>VLOOKUP(L3293,Schnitt5!L:P,2,0)</f>
        <v>0</v>
      </c>
      <c r="X3293" s="166">
        <f>VLOOKUP(L3293,Schnitt6!L:P,2,0)</f>
        <v>0</v>
      </c>
      <c r="AA3293" s="166">
        <f>VLOOKUP(L3293,Schnitt1!L:P,3,0)</f>
        <v>0</v>
      </c>
      <c r="AB3293" s="166">
        <f>VLOOKUP(L3293,Schnitt2!L:P,3,0)</f>
        <v>0</v>
      </c>
      <c r="AC3293" s="166">
        <f>VLOOKUP(L3293,Schnitt3!L:P,3,0)</f>
        <v>0</v>
      </c>
      <c r="AD3293" s="166">
        <f>VLOOKUP(L3293,Schnitt4!L:P,3,0)</f>
        <v>0</v>
      </c>
      <c r="AE3293" s="166">
        <f>VLOOKUP(L3293,Schnitt5!L:P,3,0)</f>
        <v>0</v>
      </c>
      <c r="AF3293" s="166">
        <f>VLOOKUP(L3293,Schnitt6!L:P,3,0)</f>
        <v>0</v>
      </c>
    </row>
    <row r="3294" spans="12:32" x14ac:dyDescent="0.25">
      <c r="L3294" s="264">
        <f>Member!A3294</f>
        <v>0</v>
      </c>
      <c r="S3294" s="166">
        <f>VLOOKUP(L3294,Schnitt1!L:P,2,0)</f>
        <v>0</v>
      </c>
      <c r="T3294" s="166">
        <f>VLOOKUP(L3294,Schnitt2!L:P,2,0)</f>
        <v>0</v>
      </c>
      <c r="U3294" s="166">
        <f>VLOOKUP(L3294,Schnitt3!L:P,2,0)</f>
        <v>0</v>
      </c>
      <c r="V3294" s="166">
        <f>VLOOKUP(L3294,Schnitt4!L:P,2,0)</f>
        <v>0</v>
      </c>
      <c r="W3294" s="166">
        <f>VLOOKUP(L3294,Schnitt5!L:P,2,0)</f>
        <v>0</v>
      </c>
      <c r="X3294" s="166">
        <f>VLOOKUP(L3294,Schnitt6!L:P,2,0)</f>
        <v>0</v>
      </c>
      <c r="AA3294" s="166">
        <f>VLOOKUP(L3294,Schnitt1!L:P,3,0)</f>
        <v>0</v>
      </c>
      <c r="AB3294" s="166">
        <f>VLOOKUP(L3294,Schnitt2!L:P,3,0)</f>
        <v>0</v>
      </c>
      <c r="AC3294" s="166">
        <f>VLOOKUP(L3294,Schnitt3!L:P,3,0)</f>
        <v>0</v>
      </c>
      <c r="AD3294" s="166">
        <f>VLOOKUP(L3294,Schnitt4!L:P,3,0)</f>
        <v>0</v>
      </c>
      <c r="AE3294" s="166">
        <f>VLOOKUP(L3294,Schnitt5!L:P,3,0)</f>
        <v>0</v>
      </c>
      <c r="AF3294" s="166">
        <f>VLOOKUP(L3294,Schnitt6!L:P,3,0)</f>
        <v>0</v>
      </c>
    </row>
    <row r="3295" spans="12:32" x14ac:dyDescent="0.25">
      <c r="L3295" s="264">
        <f>Member!A3295</f>
        <v>0</v>
      </c>
      <c r="S3295" s="166">
        <f>VLOOKUP(L3295,Schnitt1!L:P,2,0)</f>
        <v>0</v>
      </c>
      <c r="T3295" s="166">
        <f>VLOOKUP(L3295,Schnitt2!L:P,2,0)</f>
        <v>0</v>
      </c>
      <c r="U3295" s="166">
        <f>VLOOKUP(L3295,Schnitt3!L:P,2,0)</f>
        <v>0</v>
      </c>
      <c r="V3295" s="166">
        <f>VLOOKUP(L3295,Schnitt4!L:P,2,0)</f>
        <v>0</v>
      </c>
      <c r="W3295" s="166">
        <f>VLOOKUP(L3295,Schnitt5!L:P,2,0)</f>
        <v>0</v>
      </c>
      <c r="X3295" s="166">
        <f>VLOOKUP(L3295,Schnitt6!L:P,2,0)</f>
        <v>0</v>
      </c>
      <c r="AA3295" s="166">
        <f>VLOOKUP(L3295,Schnitt1!L:P,3,0)</f>
        <v>0</v>
      </c>
      <c r="AB3295" s="166">
        <f>VLOOKUP(L3295,Schnitt2!L:P,3,0)</f>
        <v>0</v>
      </c>
      <c r="AC3295" s="166">
        <f>VLOOKUP(L3295,Schnitt3!L:P,3,0)</f>
        <v>0</v>
      </c>
      <c r="AD3295" s="166">
        <f>VLOOKUP(L3295,Schnitt4!L:P,3,0)</f>
        <v>0</v>
      </c>
      <c r="AE3295" s="166">
        <f>VLOOKUP(L3295,Schnitt5!L:P,3,0)</f>
        <v>0</v>
      </c>
      <c r="AF3295" s="166">
        <f>VLOOKUP(L3295,Schnitt6!L:P,3,0)</f>
        <v>0</v>
      </c>
    </row>
    <row r="3296" spans="12:32" x14ac:dyDescent="0.25">
      <c r="L3296" s="264">
        <f>Member!A3296</f>
        <v>0</v>
      </c>
      <c r="S3296" s="166">
        <f>VLOOKUP(L3296,Schnitt1!L:P,2,0)</f>
        <v>0</v>
      </c>
      <c r="T3296" s="166">
        <f>VLOOKUP(L3296,Schnitt2!L:P,2,0)</f>
        <v>0</v>
      </c>
      <c r="U3296" s="166">
        <f>VLOOKUP(L3296,Schnitt3!L:P,2,0)</f>
        <v>0</v>
      </c>
      <c r="V3296" s="166">
        <f>VLOOKUP(L3296,Schnitt4!L:P,2,0)</f>
        <v>0</v>
      </c>
      <c r="W3296" s="166">
        <f>VLOOKUP(L3296,Schnitt5!L:P,2,0)</f>
        <v>0</v>
      </c>
      <c r="X3296" s="166">
        <f>VLOOKUP(L3296,Schnitt6!L:P,2,0)</f>
        <v>0</v>
      </c>
      <c r="AA3296" s="166">
        <f>VLOOKUP(L3296,Schnitt1!L:P,3,0)</f>
        <v>0</v>
      </c>
      <c r="AB3296" s="166">
        <f>VLOOKUP(L3296,Schnitt2!L:P,3,0)</f>
        <v>0</v>
      </c>
      <c r="AC3296" s="166">
        <f>VLOOKUP(L3296,Schnitt3!L:P,3,0)</f>
        <v>0</v>
      </c>
      <c r="AD3296" s="166">
        <f>VLOOKUP(L3296,Schnitt4!L:P,3,0)</f>
        <v>0</v>
      </c>
      <c r="AE3296" s="166">
        <f>VLOOKUP(L3296,Schnitt5!L:P,3,0)</f>
        <v>0</v>
      </c>
      <c r="AF3296" s="166">
        <f>VLOOKUP(L3296,Schnitt6!L:P,3,0)</f>
        <v>0</v>
      </c>
    </row>
    <row r="3297" spans="12:32" x14ac:dyDescent="0.25">
      <c r="L3297" s="264">
        <f>Member!A3297</f>
        <v>0</v>
      </c>
      <c r="S3297" s="166">
        <f>VLOOKUP(L3297,Schnitt1!L:P,2,0)</f>
        <v>0</v>
      </c>
      <c r="T3297" s="166">
        <f>VLOOKUP(L3297,Schnitt2!L:P,2,0)</f>
        <v>0</v>
      </c>
      <c r="U3297" s="166">
        <f>VLOOKUP(L3297,Schnitt3!L:P,2,0)</f>
        <v>0</v>
      </c>
      <c r="V3297" s="166">
        <f>VLOOKUP(L3297,Schnitt4!L:P,2,0)</f>
        <v>0</v>
      </c>
      <c r="W3297" s="166">
        <f>VLOOKUP(L3297,Schnitt5!L:P,2,0)</f>
        <v>0</v>
      </c>
      <c r="X3297" s="166">
        <f>VLOOKUP(L3297,Schnitt6!L:P,2,0)</f>
        <v>0</v>
      </c>
      <c r="AA3297" s="166">
        <f>VLOOKUP(L3297,Schnitt1!L:P,3,0)</f>
        <v>0</v>
      </c>
      <c r="AB3297" s="166">
        <f>VLOOKUP(L3297,Schnitt2!L:P,3,0)</f>
        <v>0</v>
      </c>
      <c r="AC3297" s="166">
        <f>VLOOKUP(L3297,Schnitt3!L:P,3,0)</f>
        <v>0</v>
      </c>
      <c r="AD3297" s="166">
        <f>VLOOKUP(L3297,Schnitt4!L:P,3,0)</f>
        <v>0</v>
      </c>
      <c r="AE3297" s="166">
        <f>VLOOKUP(L3297,Schnitt5!L:P,3,0)</f>
        <v>0</v>
      </c>
      <c r="AF3297" s="166">
        <f>VLOOKUP(L3297,Schnitt6!L:P,3,0)</f>
        <v>0</v>
      </c>
    </row>
    <row r="3298" spans="12:32" x14ac:dyDescent="0.25">
      <c r="L3298" s="264">
        <f>Member!A3298</f>
        <v>0</v>
      </c>
      <c r="S3298" s="166">
        <f>VLOOKUP(L3298,Schnitt1!L:P,2,0)</f>
        <v>0</v>
      </c>
      <c r="T3298" s="166">
        <f>VLOOKUP(L3298,Schnitt2!L:P,2,0)</f>
        <v>0</v>
      </c>
      <c r="U3298" s="166">
        <f>VLOOKUP(L3298,Schnitt3!L:P,2,0)</f>
        <v>0</v>
      </c>
      <c r="V3298" s="166">
        <f>VLOOKUP(L3298,Schnitt4!L:P,2,0)</f>
        <v>0</v>
      </c>
      <c r="W3298" s="166">
        <f>VLOOKUP(L3298,Schnitt5!L:P,2,0)</f>
        <v>0</v>
      </c>
      <c r="X3298" s="166">
        <f>VLOOKUP(L3298,Schnitt6!L:P,2,0)</f>
        <v>0</v>
      </c>
      <c r="AA3298" s="166">
        <f>VLOOKUP(L3298,Schnitt1!L:P,3,0)</f>
        <v>0</v>
      </c>
      <c r="AB3298" s="166">
        <f>VLOOKUP(L3298,Schnitt2!L:P,3,0)</f>
        <v>0</v>
      </c>
      <c r="AC3298" s="166">
        <f>VLOOKUP(L3298,Schnitt3!L:P,3,0)</f>
        <v>0</v>
      </c>
      <c r="AD3298" s="166">
        <f>VLOOKUP(L3298,Schnitt4!L:P,3,0)</f>
        <v>0</v>
      </c>
      <c r="AE3298" s="166">
        <f>VLOOKUP(L3298,Schnitt5!L:P,3,0)</f>
        <v>0</v>
      </c>
      <c r="AF3298" s="166">
        <f>VLOOKUP(L3298,Schnitt6!L:P,3,0)</f>
        <v>0</v>
      </c>
    </row>
    <row r="3299" spans="12:32" x14ac:dyDescent="0.25">
      <c r="L3299" s="264">
        <f>Member!A3299</f>
        <v>0</v>
      </c>
      <c r="S3299" s="166">
        <f>VLOOKUP(L3299,Schnitt1!L:P,2,0)</f>
        <v>0</v>
      </c>
      <c r="T3299" s="166">
        <f>VLOOKUP(L3299,Schnitt2!L:P,2,0)</f>
        <v>0</v>
      </c>
      <c r="U3299" s="166">
        <f>VLOOKUP(L3299,Schnitt3!L:P,2,0)</f>
        <v>0</v>
      </c>
      <c r="V3299" s="166">
        <f>VLOOKUP(L3299,Schnitt4!L:P,2,0)</f>
        <v>0</v>
      </c>
      <c r="W3299" s="166">
        <f>VLOOKUP(L3299,Schnitt5!L:P,2,0)</f>
        <v>0</v>
      </c>
      <c r="X3299" s="166">
        <f>VLOOKUP(L3299,Schnitt6!L:P,2,0)</f>
        <v>0</v>
      </c>
      <c r="AA3299" s="166">
        <f>VLOOKUP(L3299,Schnitt1!L:P,3,0)</f>
        <v>0</v>
      </c>
      <c r="AB3299" s="166">
        <f>VLOOKUP(L3299,Schnitt2!L:P,3,0)</f>
        <v>0</v>
      </c>
      <c r="AC3299" s="166">
        <f>VLOOKUP(L3299,Schnitt3!L:P,3,0)</f>
        <v>0</v>
      </c>
      <c r="AD3299" s="166">
        <f>VLOOKUP(L3299,Schnitt4!L:P,3,0)</f>
        <v>0</v>
      </c>
      <c r="AE3299" s="166">
        <f>VLOOKUP(L3299,Schnitt5!L:P,3,0)</f>
        <v>0</v>
      </c>
      <c r="AF3299" s="166">
        <f>VLOOKUP(L3299,Schnitt6!L:P,3,0)</f>
        <v>0</v>
      </c>
    </row>
    <row r="3300" spans="12:32" x14ac:dyDescent="0.25">
      <c r="L3300" s="264">
        <f>Member!A3300</f>
        <v>0</v>
      </c>
      <c r="S3300" s="166">
        <f>VLOOKUP(L3300,Schnitt1!L:P,2,0)</f>
        <v>0</v>
      </c>
      <c r="T3300" s="166">
        <f>VLOOKUP(L3300,Schnitt2!L:P,2,0)</f>
        <v>0</v>
      </c>
      <c r="U3300" s="166">
        <f>VLOOKUP(L3300,Schnitt3!L:P,2,0)</f>
        <v>0</v>
      </c>
      <c r="V3300" s="166">
        <f>VLOOKUP(L3300,Schnitt4!L:P,2,0)</f>
        <v>0</v>
      </c>
      <c r="W3300" s="166">
        <f>VLOOKUP(L3300,Schnitt5!L:P,2,0)</f>
        <v>0</v>
      </c>
      <c r="X3300" s="166">
        <f>VLOOKUP(L3300,Schnitt6!L:P,2,0)</f>
        <v>0</v>
      </c>
      <c r="AA3300" s="166">
        <f>VLOOKUP(L3300,Schnitt1!L:P,3,0)</f>
        <v>0</v>
      </c>
      <c r="AB3300" s="166">
        <f>VLOOKUP(L3300,Schnitt2!L:P,3,0)</f>
        <v>0</v>
      </c>
      <c r="AC3300" s="166">
        <f>VLOOKUP(L3300,Schnitt3!L:P,3,0)</f>
        <v>0</v>
      </c>
      <c r="AD3300" s="166">
        <f>VLOOKUP(L3300,Schnitt4!L:P,3,0)</f>
        <v>0</v>
      </c>
      <c r="AE3300" s="166">
        <f>VLOOKUP(L3300,Schnitt5!L:P,3,0)</f>
        <v>0</v>
      </c>
      <c r="AF3300" s="166">
        <f>VLOOKUP(L3300,Schnitt6!L:P,3,0)</f>
        <v>0</v>
      </c>
    </row>
    <row r="3301" spans="12:32" x14ac:dyDescent="0.25">
      <c r="L3301" s="264">
        <f>Member!A3301</f>
        <v>0</v>
      </c>
      <c r="S3301" s="166">
        <f>VLOOKUP(L3301,Schnitt1!L:P,2,0)</f>
        <v>0</v>
      </c>
      <c r="T3301" s="166">
        <f>VLOOKUP(L3301,Schnitt2!L:P,2,0)</f>
        <v>0</v>
      </c>
      <c r="U3301" s="166">
        <f>VLOOKUP(L3301,Schnitt3!L:P,2,0)</f>
        <v>0</v>
      </c>
      <c r="V3301" s="166">
        <f>VLOOKUP(L3301,Schnitt4!L:P,2,0)</f>
        <v>0</v>
      </c>
      <c r="W3301" s="166">
        <f>VLOOKUP(L3301,Schnitt5!L:P,2,0)</f>
        <v>0</v>
      </c>
      <c r="X3301" s="166">
        <f>VLOOKUP(L3301,Schnitt6!L:P,2,0)</f>
        <v>0</v>
      </c>
      <c r="AA3301" s="166">
        <f>VLOOKUP(L3301,Schnitt1!L:P,3,0)</f>
        <v>0</v>
      </c>
      <c r="AB3301" s="166">
        <f>VLOOKUP(L3301,Schnitt2!L:P,3,0)</f>
        <v>0</v>
      </c>
      <c r="AC3301" s="166">
        <f>VLOOKUP(L3301,Schnitt3!L:P,3,0)</f>
        <v>0</v>
      </c>
      <c r="AD3301" s="166">
        <f>VLOOKUP(L3301,Schnitt4!L:P,3,0)</f>
        <v>0</v>
      </c>
      <c r="AE3301" s="166">
        <f>VLOOKUP(L3301,Schnitt5!L:P,3,0)</f>
        <v>0</v>
      </c>
      <c r="AF3301" s="166">
        <f>VLOOKUP(L3301,Schnitt6!L:P,3,0)</f>
        <v>0</v>
      </c>
    </row>
    <row r="3302" spans="12:32" x14ac:dyDescent="0.25">
      <c r="L3302" s="264">
        <f>Member!A3302</f>
        <v>0</v>
      </c>
      <c r="S3302" s="166">
        <f>VLOOKUP(L3302,Schnitt1!L:P,2,0)</f>
        <v>0</v>
      </c>
      <c r="T3302" s="166">
        <f>VLOOKUP(L3302,Schnitt2!L:P,2,0)</f>
        <v>0</v>
      </c>
      <c r="U3302" s="166">
        <f>VLOOKUP(L3302,Schnitt3!L:P,2,0)</f>
        <v>0</v>
      </c>
      <c r="V3302" s="166">
        <f>VLOOKUP(L3302,Schnitt4!L:P,2,0)</f>
        <v>0</v>
      </c>
      <c r="W3302" s="166">
        <f>VLOOKUP(L3302,Schnitt5!L:P,2,0)</f>
        <v>0</v>
      </c>
      <c r="X3302" s="166">
        <f>VLOOKUP(L3302,Schnitt6!L:P,2,0)</f>
        <v>0</v>
      </c>
      <c r="AA3302" s="166">
        <f>VLOOKUP(L3302,Schnitt1!L:P,3,0)</f>
        <v>0</v>
      </c>
      <c r="AB3302" s="166">
        <f>VLOOKUP(L3302,Schnitt2!L:P,3,0)</f>
        <v>0</v>
      </c>
      <c r="AC3302" s="166">
        <f>VLOOKUP(L3302,Schnitt3!L:P,3,0)</f>
        <v>0</v>
      </c>
      <c r="AD3302" s="166">
        <f>VLOOKUP(L3302,Schnitt4!L:P,3,0)</f>
        <v>0</v>
      </c>
      <c r="AE3302" s="166">
        <f>VLOOKUP(L3302,Schnitt5!L:P,3,0)</f>
        <v>0</v>
      </c>
      <c r="AF3302" s="166">
        <f>VLOOKUP(L3302,Schnitt6!L:P,3,0)</f>
        <v>0</v>
      </c>
    </row>
    <row r="3303" spans="12:32" x14ac:dyDescent="0.25">
      <c r="L3303" s="264">
        <f>Member!A3303</f>
        <v>0</v>
      </c>
      <c r="S3303" s="166">
        <f>VLOOKUP(L3303,Schnitt1!L:P,2,0)</f>
        <v>0</v>
      </c>
      <c r="T3303" s="166">
        <f>VLOOKUP(L3303,Schnitt2!L:P,2,0)</f>
        <v>0</v>
      </c>
      <c r="U3303" s="166">
        <f>VLOOKUP(L3303,Schnitt3!L:P,2,0)</f>
        <v>0</v>
      </c>
      <c r="V3303" s="166">
        <f>VLOOKUP(L3303,Schnitt4!L:P,2,0)</f>
        <v>0</v>
      </c>
      <c r="W3303" s="166">
        <f>VLOOKUP(L3303,Schnitt5!L:P,2,0)</f>
        <v>0</v>
      </c>
      <c r="X3303" s="166">
        <f>VLOOKUP(L3303,Schnitt6!L:P,2,0)</f>
        <v>0</v>
      </c>
      <c r="AA3303" s="166">
        <f>VLOOKUP(L3303,Schnitt1!L:P,3,0)</f>
        <v>0</v>
      </c>
      <c r="AB3303" s="166">
        <f>VLOOKUP(L3303,Schnitt2!L:P,3,0)</f>
        <v>0</v>
      </c>
      <c r="AC3303" s="166">
        <f>VLOOKUP(L3303,Schnitt3!L:P,3,0)</f>
        <v>0</v>
      </c>
      <c r="AD3303" s="166">
        <f>VLOOKUP(L3303,Schnitt4!L:P,3,0)</f>
        <v>0</v>
      </c>
      <c r="AE3303" s="166">
        <f>VLOOKUP(L3303,Schnitt5!L:P,3,0)</f>
        <v>0</v>
      </c>
      <c r="AF3303" s="166">
        <f>VLOOKUP(L3303,Schnitt6!L:P,3,0)</f>
        <v>0</v>
      </c>
    </row>
    <row r="3304" spans="12:32" x14ac:dyDescent="0.25">
      <c r="L3304" s="264">
        <f>Member!A3304</f>
        <v>0</v>
      </c>
      <c r="S3304" s="166">
        <f>VLOOKUP(L3304,Schnitt1!L:P,2,0)</f>
        <v>0</v>
      </c>
      <c r="T3304" s="166">
        <f>VLOOKUP(L3304,Schnitt2!L:P,2,0)</f>
        <v>0</v>
      </c>
      <c r="U3304" s="166">
        <f>VLOOKUP(L3304,Schnitt3!L:P,2,0)</f>
        <v>0</v>
      </c>
      <c r="V3304" s="166">
        <f>VLOOKUP(L3304,Schnitt4!L:P,2,0)</f>
        <v>0</v>
      </c>
      <c r="W3304" s="166">
        <f>VLOOKUP(L3304,Schnitt5!L:P,2,0)</f>
        <v>0</v>
      </c>
      <c r="X3304" s="166">
        <f>VLOOKUP(L3304,Schnitt6!L:P,2,0)</f>
        <v>0</v>
      </c>
      <c r="AA3304" s="166">
        <f>VLOOKUP(L3304,Schnitt1!L:P,3,0)</f>
        <v>0</v>
      </c>
      <c r="AB3304" s="166">
        <f>VLOOKUP(L3304,Schnitt2!L:P,3,0)</f>
        <v>0</v>
      </c>
      <c r="AC3304" s="166">
        <f>VLOOKUP(L3304,Schnitt3!L:P,3,0)</f>
        <v>0</v>
      </c>
      <c r="AD3304" s="166">
        <f>VLOOKUP(L3304,Schnitt4!L:P,3,0)</f>
        <v>0</v>
      </c>
      <c r="AE3304" s="166">
        <f>VLOOKUP(L3304,Schnitt5!L:P,3,0)</f>
        <v>0</v>
      </c>
      <c r="AF3304" s="166">
        <f>VLOOKUP(L3304,Schnitt6!L:P,3,0)</f>
        <v>0</v>
      </c>
    </row>
    <row r="3305" spans="12:32" x14ac:dyDescent="0.25">
      <c r="L3305" s="264">
        <f>Member!A3305</f>
        <v>0</v>
      </c>
      <c r="S3305" s="166">
        <f>VLOOKUP(L3305,Schnitt1!L:P,2,0)</f>
        <v>0</v>
      </c>
      <c r="T3305" s="166">
        <f>VLOOKUP(L3305,Schnitt2!L:P,2,0)</f>
        <v>0</v>
      </c>
      <c r="U3305" s="166">
        <f>VLOOKUP(L3305,Schnitt3!L:P,2,0)</f>
        <v>0</v>
      </c>
      <c r="V3305" s="166">
        <f>VLOOKUP(L3305,Schnitt4!L:P,2,0)</f>
        <v>0</v>
      </c>
      <c r="W3305" s="166">
        <f>VLOOKUP(L3305,Schnitt5!L:P,2,0)</f>
        <v>0</v>
      </c>
      <c r="X3305" s="166">
        <f>VLOOKUP(L3305,Schnitt6!L:P,2,0)</f>
        <v>0</v>
      </c>
      <c r="AA3305" s="166">
        <f>VLOOKUP(L3305,Schnitt1!L:P,3,0)</f>
        <v>0</v>
      </c>
      <c r="AB3305" s="166">
        <f>VLOOKUP(L3305,Schnitt2!L:P,3,0)</f>
        <v>0</v>
      </c>
      <c r="AC3305" s="166">
        <f>VLOOKUP(L3305,Schnitt3!L:P,3,0)</f>
        <v>0</v>
      </c>
      <c r="AD3305" s="166">
        <f>VLOOKUP(L3305,Schnitt4!L:P,3,0)</f>
        <v>0</v>
      </c>
      <c r="AE3305" s="166">
        <f>VLOOKUP(L3305,Schnitt5!L:P,3,0)</f>
        <v>0</v>
      </c>
      <c r="AF3305" s="166">
        <f>VLOOKUP(L3305,Schnitt6!L:P,3,0)</f>
        <v>0</v>
      </c>
    </row>
    <row r="3306" spans="12:32" x14ac:dyDescent="0.25">
      <c r="L3306" s="264">
        <f>Member!A3306</f>
        <v>0</v>
      </c>
      <c r="S3306" s="166">
        <f>VLOOKUP(L3306,Schnitt1!L:P,2,0)</f>
        <v>0</v>
      </c>
      <c r="T3306" s="166">
        <f>VLOOKUP(L3306,Schnitt2!L:P,2,0)</f>
        <v>0</v>
      </c>
      <c r="U3306" s="166">
        <f>VLOOKUP(L3306,Schnitt3!L:P,2,0)</f>
        <v>0</v>
      </c>
      <c r="V3306" s="166">
        <f>VLOOKUP(L3306,Schnitt4!L:P,2,0)</f>
        <v>0</v>
      </c>
      <c r="W3306" s="166">
        <f>VLOOKUP(L3306,Schnitt5!L:P,2,0)</f>
        <v>0</v>
      </c>
      <c r="X3306" s="166">
        <f>VLOOKUP(L3306,Schnitt6!L:P,2,0)</f>
        <v>0</v>
      </c>
      <c r="AA3306" s="166">
        <f>VLOOKUP(L3306,Schnitt1!L:P,3,0)</f>
        <v>0</v>
      </c>
      <c r="AB3306" s="166">
        <f>VLOOKUP(L3306,Schnitt2!L:P,3,0)</f>
        <v>0</v>
      </c>
      <c r="AC3306" s="166">
        <f>VLOOKUP(L3306,Schnitt3!L:P,3,0)</f>
        <v>0</v>
      </c>
      <c r="AD3306" s="166">
        <f>VLOOKUP(L3306,Schnitt4!L:P,3,0)</f>
        <v>0</v>
      </c>
      <c r="AE3306" s="166">
        <f>VLOOKUP(L3306,Schnitt5!L:P,3,0)</f>
        <v>0</v>
      </c>
      <c r="AF3306" s="166">
        <f>VLOOKUP(L3306,Schnitt6!L:P,3,0)</f>
        <v>0</v>
      </c>
    </row>
    <row r="3307" spans="12:32" x14ac:dyDescent="0.25">
      <c r="L3307" s="264">
        <f>Member!A3307</f>
        <v>0</v>
      </c>
      <c r="S3307" s="166">
        <f>VLOOKUP(L3307,Schnitt1!L:P,2,0)</f>
        <v>0</v>
      </c>
      <c r="T3307" s="166">
        <f>VLOOKUP(L3307,Schnitt2!L:P,2,0)</f>
        <v>0</v>
      </c>
      <c r="U3307" s="166">
        <f>VLOOKUP(L3307,Schnitt3!L:P,2,0)</f>
        <v>0</v>
      </c>
      <c r="V3307" s="166">
        <f>VLOOKUP(L3307,Schnitt4!L:P,2,0)</f>
        <v>0</v>
      </c>
      <c r="W3307" s="166">
        <f>VLOOKUP(L3307,Schnitt5!L:P,2,0)</f>
        <v>0</v>
      </c>
      <c r="X3307" s="166">
        <f>VLOOKUP(L3307,Schnitt6!L:P,2,0)</f>
        <v>0</v>
      </c>
      <c r="AA3307" s="166">
        <f>VLOOKUP(L3307,Schnitt1!L:P,3,0)</f>
        <v>0</v>
      </c>
      <c r="AB3307" s="166">
        <f>VLOOKUP(L3307,Schnitt2!L:P,3,0)</f>
        <v>0</v>
      </c>
      <c r="AC3307" s="166">
        <f>VLOOKUP(L3307,Schnitt3!L:P,3,0)</f>
        <v>0</v>
      </c>
      <c r="AD3307" s="166">
        <f>VLOOKUP(L3307,Schnitt4!L:P,3,0)</f>
        <v>0</v>
      </c>
      <c r="AE3307" s="166">
        <f>VLOOKUP(L3307,Schnitt5!L:P,3,0)</f>
        <v>0</v>
      </c>
      <c r="AF3307" s="166">
        <f>VLOOKUP(L3307,Schnitt6!L:P,3,0)</f>
        <v>0</v>
      </c>
    </row>
    <row r="3308" spans="12:32" x14ac:dyDescent="0.25">
      <c r="L3308" s="264">
        <f>Member!A3308</f>
        <v>0</v>
      </c>
      <c r="S3308" s="166">
        <f>VLOOKUP(L3308,Schnitt1!L:P,2,0)</f>
        <v>0</v>
      </c>
      <c r="T3308" s="166">
        <f>VLOOKUP(L3308,Schnitt2!L:P,2,0)</f>
        <v>0</v>
      </c>
      <c r="U3308" s="166">
        <f>VLOOKUP(L3308,Schnitt3!L:P,2,0)</f>
        <v>0</v>
      </c>
      <c r="V3308" s="166">
        <f>VLOOKUP(L3308,Schnitt4!L:P,2,0)</f>
        <v>0</v>
      </c>
      <c r="W3308" s="166">
        <f>VLOOKUP(L3308,Schnitt5!L:P,2,0)</f>
        <v>0</v>
      </c>
      <c r="X3308" s="166">
        <f>VLOOKUP(L3308,Schnitt6!L:P,2,0)</f>
        <v>0</v>
      </c>
      <c r="AA3308" s="166">
        <f>VLOOKUP(L3308,Schnitt1!L:P,3,0)</f>
        <v>0</v>
      </c>
      <c r="AB3308" s="166">
        <f>VLOOKUP(L3308,Schnitt2!L:P,3,0)</f>
        <v>0</v>
      </c>
      <c r="AC3308" s="166">
        <f>VLOOKUP(L3308,Schnitt3!L:P,3,0)</f>
        <v>0</v>
      </c>
      <c r="AD3308" s="166">
        <f>VLOOKUP(L3308,Schnitt4!L:P,3,0)</f>
        <v>0</v>
      </c>
      <c r="AE3308" s="166">
        <f>VLOOKUP(L3308,Schnitt5!L:P,3,0)</f>
        <v>0</v>
      </c>
      <c r="AF3308" s="166">
        <f>VLOOKUP(L3308,Schnitt6!L:P,3,0)</f>
        <v>0</v>
      </c>
    </row>
    <row r="3309" spans="12:32" x14ac:dyDescent="0.25">
      <c r="L3309" s="264">
        <f>Member!A3309</f>
        <v>0</v>
      </c>
      <c r="S3309" s="166">
        <f>VLOOKUP(L3309,Schnitt1!L:P,2,0)</f>
        <v>0</v>
      </c>
      <c r="T3309" s="166">
        <f>VLOOKUP(L3309,Schnitt2!L:P,2,0)</f>
        <v>0</v>
      </c>
      <c r="U3309" s="166">
        <f>VLOOKUP(L3309,Schnitt3!L:P,2,0)</f>
        <v>0</v>
      </c>
      <c r="V3309" s="166">
        <f>VLOOKUP(L3309,Schnitt4!L:P,2,0)</f>
        <v>0</v>
      </c>
      <c r="W3309" s="166">
        <f>VLOOKUP(L3309,Schnitt5!L:P,2,0)</f>
        <v>0</v>
      </c>
      <c r="X3309" s="166">
        <f>VLOOKUP(L3309,Schnitt6!L:P,2,0)</f>
        <v>0</v>
      </c>
      <c r="AA3309" s="166">
        <f>VLOOKUP(L3309,Schnitt1!L:P,3,0)</f>
        <v>0</v>
      </c>
      <c r="AB3309" s="166">
        <f>VLOOKUP(L3309,Schnitt2!L:P,3,0)</f>
        <v>0</v>
      </c>
      <c r="AC3309" s="166">
        <f>VLOOKUP(L3309,Schnitt3!L:P,3,0)</f>
        <v>0</v>
      </c>
      <c r="AD3309" s="166">
        <f>VLOOKUP(L3309,Schnitt4!L:P,3,0)</f>
        <v>0</v>
      </c>
      <c r="AE3309" s="166">
        <f>VLOOKUP(L3309,Schnitt5!L:P,3,0)</f>
        <v>0</v>
      </c>
      <c r="AF3309" s="166">
        <f>VLOOKUP(L3309,Schnitt6!L:P,3,0)</f>
        <v>0</v>
      </c>
    </row>
    <row r="3310" spans="12:32" x14ac:dyDescent="0.25">
      <c r="L3310" s="264">
        <f>Member!A3310</f>
        <v>0</v>
      </c>
      <c r="S3310" s="166">
        <f>VLOOKUP(L3310,Schnitt1!L:P,2,0)</f>
        <v>0</v>
      </c>
      <c r="T3310" s="166">
        <f>VLOOKUP(L3310,Schnitt2!L:P,2,0)</f>
        <v>0</v>
      </c>
      <c r="U3310" s="166">
        <f>VLOOKUP(L3310,Schnitt3!L:P,2,0)</f>
        <v>0</v>
      </c>
      <c r="V3310" s="166">
        <f>VLOOKUP(L3310,Schnitt4!L:P,2,0)</f>
        <v>0</v>
      </c>
      <c r="W3310" s="166">
        <f>VLOOKUP(L3310,Schnitt5!L:P,2,0)</f>
        <v>0</v>
      </c>
      <c r="X3310" s="166">
        <f>VLOOKUP(L3310,Schnitt6!L:P,2,0)</f>
        <v>0</v>
      </c>
      <c r="AA3310" s="166">
        <f>VLOOKUP(L3310,Schnitt1!L:P,3,0)</f>
        <v>0</v>
      </c>
      <c r="AB3310" s="166">
        <f>VLOOKUP(L3310,Schnitt2!L:P,3,0)</f>
        <v>0</v>
      </c>
      <c r="AC3310" s="166">
        <f>VLOOKUP(L3310,Schnitt3!L:P,3,0)</f>
        <v>0</v>
      </c>
      <c r="AD3310" s="166">
        <f>VLOOKUP(L3310,Schnitt4!L:P,3,0)</f>
        <v>0</v>
      </c>
      <c r="AE3310" s="166">
        <f>VLOOKUP(L3310,Schnitt5!L:P,3,0)</f>
        <v>0</v>
      </c>
      <c r="AF3310" s="166">
        <f>VLOOKUP(L3310,Schnitt6!L:P,3,0)</f>
        <v>0</v>
      </c>
    </row>
    <row r="3311" spans="12:32" x14ac:dyDescent="0.25">
      <c r="L3311" s="264">
        <f>Member!A3311</f>
        <v>0</v>
      </c>
      <c r="S3311" s="166">
        <f>VLOOKUP(L3311,Schnitt1!L:P,2,0)</f>
        <v>0</v>
      </c>
      <c r="T3311" s="166">
        <f>VLOOKUP(L3311,Schnitt2!L:P,2,0)</f>
        <v>0</v>
      </c>
      <c r="U3311" s="166">
        <f>VLOOKUP(L3311,Schnitt3!L:P,2,0)</f>
        <v>0</v>
      </c>
      <c r="V3311" s="166">
        <f>VLOOKUP(L3311,Schnitt4!L:P,2,0)</f>
        <v>0</v>
      </c>
      <c r="W3311" s="166">
        <f>VLOOKUP(L3311,Schnitt5!L:P,2,0)</f>
        <v>0</v>
      </c>
      <c r="X3311" s="166">
        <f>VLOOKUP(L3311,Schnitt6!L:P,2,0)</f>
        <v>0</v>
      </c>
      <c r="AA3311" s="166">
        <f>VLOOKUP(L3311,Schnitt1!L:P,3,0)</f>
        <v>0</v>
      </c>
      <c r="AB3311" s="166">
        <f>VLOOKUP(L3311,Schnitt2!L:P,3,0)</f>
        <v>0</v>
      </c>
      <c r="AC3311" s="166">
        <f>VLOOKUP(L3311,Schnitt3!L:P,3,0)</f>
        <v>0</v>
      </c>
      <c r="AD3311" s="166">
        <f>VLOOKUP(L3311,Schnitt4!L:P,3,0)</f>
        <v>0</v>
      </c>
      <c r="AE3311" s="166">
        <f>VLOOKUP(L3311,Schnitt5!L:P,3,0)</f>
        <v>0</v>
      </c>
      <c r="AF3311" s="166">
        <f>VLOOKUP(L3311,Schnitt6!L:P,3,0)</f>
        <v>0</v>
      </c>
    </row>
    <row r="3312" spans="12:32" x14ac:dyDescent="0.25">
      <c r="L3312" s="264">
        <f>Member!A3312</f>
        <v>0</v>
      </c>
      <c r="S3312" s="166">
        <f>VLOOKUP(L3312,Schnitt1!L:P,2,0)</f>
        <v>0</v>
      </c>
      <c r="T3312" s="166">
        <f>VLOOKUP(L3312,Schnitt2!L:P,2,0)</f>
        <v>0</v>
      </c>
      <c r="U3312" s="166">
        <f>VLOOKUP(L3312,Schnitt3!L:P,2,0)</f>
        <v>0</v>
      </c>
      <c r="V3312" s="166">
        <f>VLOOKUP(L3312,Schnitt4!L:P,2,0)</f>
        <v>0</v>
      </c>
      <c r="W3312" s="166">
        <f>VLOOKUP(L3312,Schnitt5!L:P,2,0)</f>
        <v>0</v>
      </c>
      <c r="X3312" s="166">
        <f>VLOOKUP(L3312,Schnitt6!L:P,2,0)</f>
        <v>0</v>
      </c>
      <c r="AA3312" s="166">
        <f>VLOOKUP(L3312,Schnitt1!L:P,3,0)</f>
        <v>0</v>
      </c>
      <c r="AB3312" s="166">
        <f>VLOOKUP(L3312,Schnitt2!L:P,3,0)</f>
        <v>0</v>
      </c>
      <c r="AC3312" s="166">
        <f>VLOOKUP(L3312,Schnitt3!L:P,3,0)</f>
        <v>0</v>
      </c>
      <c r="AD3312" s="166">
        <f>VLOOKUP(L3312,Schnitt4!L:P,3,0)</f>
        <v>0</v>
      </c>
      <c r="AE3312" s="166">
        <f>VLOOKUP(L3312,Schnitt5!L:P,3,0)</f>
        <v>0</v>
      </c>
      <c r="AF3312" s="166">
        <f>VLOOKUP(L3312,Schnitt6!L:P,3,0)</f>
        <v>0</v>
      </c>
    </row>
    <row r="3313" spans="12:32" x14ac:dyDescent="0.25">
      <c r="L3313" s="264">
        <f>Member!A3313</f>
        <v>0</v>
      </c>
      <c r="S3313" s="166">
        <f>VLOOKUP(L3313,Schnitt1!L:P,2,0)</f>
        <v>0</v>
      </c>
      <c r="T3313" s="166">
        <f>VLOOKUP(L3313,Schnitt2!L:P,2,0)</f>
        <v>0</v>
      </c>
      <c r="U3313" s="166">
        <f>VLOOKUP(L3313,Schnitt3!L:P,2,0)</f>
        <v>0</v>
      </c>
      <c r="V3313" s="166">
        <f>VLOOKUP(L3313,Schnitt4!L:P,2,0)</f>
        <v>0</v>
      </c>
      <c r="W3313" s="166">
        <f>VLOOKUP(L3313,Schnitt5!L:P,2,0)</f>
        <v>0</v>
      </c>
      <c r="X3313" s="166">
        <f>VLOOKUP(L3313,Schnitt6!L:P,2,0)</f>
        <v>0</v>
      </c>
      <c r="AA3313" s="166">
        <f>VLOOKUP(L3313,Schnitt1!L:P,3,0)</f>
        <v>0</v>
      </c>
      <c r="AB3313" s="166">
        <f>VLOOKUP(L3313,Schnitt2!L:P,3,0)</f>
        <v>0</v>
      </c>
      <c r="AC3313" s="166">
        <f>VLOOKUP(L3313,Schnitt3!L:P,3,0)</f>
        <v>0</v>
      </c>
      <c r="AD3313" s="166">
        <f>VLOOKUP(L3313,Schnitt4!L:P,3,0)</f>
        <v>0</v>
      </c>
      <c r="AE3313" s="166">
        <f>VLOOKUP(L3313,Schnitt5!L:P,3,0)</f>
        <v>0</v>
      </c>
      <c r="AF3313" s="166">
        <f>VLOOKUP(L3313,Schnitt6!L:P,3,0)</f>
        <v>0</v>
      </c>
    </row>
    <row r="3314" spans="12:32" x14ac:dyDescent="0.25">
      <c r="L3314" s="264">
        <f>Member!A3314</f>
        <v>0</v>
      </c>
      <c r="S3314" s="166">
        <f>VLOOKUP(L3314,Schnitt1!L:P,2,0)</f>
        <v>0</v>
      </c>
      <c r="T3314" s="166">
        <f>VLOOKUP(L3314,Schnitt2!L:P,2,0)</f>
        <v>0</v>
      </c>
      <c r="U3314" s="166">
        <f>VLOOKUP(L3314,Schnitt3!L:P,2,0)</f>
        <v>0</v>
      </c>
      <c r="V3314" s="166">
        <f>VLOOKUP(L3314,Schnitt4!L:P,2,0)</f>
        <v>0</v>
      </c>
      <c r="W3314" s="166">
        <f>VLOOKUP(L3314,Schnitt5!L:P,2,0)</f>
        <v>0</v>
      </c>
      <c r="X3314" s="166">
        <f>VLOOKUP(L3314,Schnitt6!L:P,2,0)</f>
        <v>0</v>
      </c>
      <c r="AA3314" s="166">
        <f>VLOOKUP(L3314,Schnitt1!L:P,3,0)</f>
        <v>0</v>
      </c>
      <c r="AB3314" s="166">
        <f>VLOOKUP(L3314,Schnitt2!L:P,3,0)</f>
        <v>0</v>
      </c>
      <c r="AC3314" s="166">
        <f>VLOOKUP(L3314,Schnitt3!L:P,3,0)</f>
        <v>0</v>
      </c>
      <c r="AD3314" s="166">
        <f>VLOOKUP(L3314,Schnitt4!L:P,3,0)</f>
        <v>0</v>
      </c>
      <c r="AE3314" s="166">
        <f>VLOOKUP(L3314,Schnitt5!L:P,3,0)</f>
        <v>0</v>
      </c>
      <c r="AF3314" s="166">
        <f>VLOOKUP(L3314,Schnitt6!L:P,3,0)</f>
        <v>0</v>
      </c>
    </row>
    <row r="3315" spans="12:32" x14ac:dyDescent="0.25">
      <c r="L3315" s="264">
        <f>Member!A3315</f>
        <v>0</v>
      </c>
      <c r="S3315" s="166">
        <f>VLOOKUP(L3315,Schnitt1!L:P,2,0)</f>
        <v>0</v>
      </c>
      <c r="T3315" s="166">
        <f>VLOOKUP(L3315,Schnitt2!L:P,2,0)</f>
        <v>0</v>
      </c>
      <c r="U3315" s="166">
        <f>VLOOKUP(L3315,Schnitt3!L:P,2,0)</f>
        <v>0</v>
      </c>
      <c r="V3315" s="166">
        <f>VLOOKUP(L3315,Schnitt4!L:P,2,0)</f>
        <v>0</v>
      </c>
      <c r="W3315" s="166">
        <f>VLOOKUP(L3315,Schnitt5!L:P,2,0)</f>
        <v>0</v>
      </c>
      <c r="X3315" s="166">
        <f>VLOOKUP(L3315,Schnitt6!L:P,2,0)</f>
        <v>0</v>
      </c>
      <c r="AA3315" s="166">
        <f>VLOOKUP(L3315,Schnitt1!L:P,3,0)</f>
        <v>0</v>
      </c>
      <c r="AB3315" s="166">
        <f>VLOOKUP(L3315,Schnitt2!L:P,3,0)</f>
        <v>0</v>
      </c>
      <c r="AC3315" s="166">
        <f>VLOOKUP(L3315,Schnitt3!L:P,3,0)</f>
        <v>0</v>
      </c>
      <c r="AD3315" s="166">
        <f>VLOOKUP(L3315,Schnitt4!L:P,3,0)</f>
        <v>0</v>
      </c>
      <c r="AE3315" s="166">
        <f>VLOOKUP(L3315,Schnitt5!L:P,3,0)</f>
        <v>0</v>
      </c>
      <c r="AF3315" s="166">
        <f>VLOOKUP(L3315,Schnitt6!L:P,3,0)</f>
        <v>0</v>
      </c>
    </row>
    <row r="3316" spans="12:32" x14ac:dyDescent="0.25">
      <c r="L3316" s="264">
        <f>Member!A3316</f>
        <v>0</v>
      </c>
      <c r="S3316" s="166">
        <f>VLOOKUP(L3316,Schnitt1!L:P,2,0)</f>
        <v>0</v>
      </c>
      <c r="T3316" s="166">
        <f>VLOOKUP(L3316,Schnitt2!L:P,2,0)</f>
        <v>0</v>
      </c>
      <c r="U3316" s="166">
        <f>VLOOKUP(L3316,Schnitt3!L:P,2,0)</f>
        <v>0</v>
      </c>
      <c r="V3316" s="166">
        <f>VLOOKUP(L3316,Schnitt4!L:P,2,0)</f>
        <v>0</v>
      </c>
      <c r="W3316" s="166">
        <f>VLOOKUP(L3316,Schnitt5!L:P,2,0)</f>
        <v>0</v>
      </c>
      <c r="X3316" s="166">
        <f>VLOOKUP(L3316,Schnitt6!L:P,2,0)</f>
        <v>0</v>
      </c>
      <c r="AA3316" s="166">
        <f>VLOOKUP(L3316,Schnitt1!L:P,3,0)</f>
        <v>0</v>
      </c>
      <c r="AB3316" s="166">
        <f>VLOOKUP(L3316,Schnitt2!L:P,3,0)</f>
        <v>0</v>
      </c>
      <c r="AC3316" s="166">
        <f>VLOOKUP(L3316,Schnitt3!L:P,3,0)</f>
        <v>0</v>
      </c>
      <c r="AD3316" s="166">
        <f>VLOOKUP(L3316,Schnitt4!L:P,3,0)</f>
        <v>0</v>
      </c>
      <c r="AE3316" s="166">
        <f>VLOOKUP(L3316,Schnitt5!L:P,3,0)</f>
        <v>0</v>
      </c>
      <c r="AF3316" s="166">
        <f>VLOOKUP(L3316,Schnitt6!L:P,3,0)</f>
        <v>0</v>
      </c>
    </row>
    <row r="3317" spans="12:32" x14ac:dyDescent="0.25">
      <c r="L3317" s="264">
        <f>Member!A3317</f>
        <v>0</v>
      </c>
      <c r="S3317" s="166">
        <f>VLOOKUP(L3317,Schnitt1!L:P,2,0)</f>
        <v>0</v>
      </c>
      <c r="T3317" s="166">
        <f>VLOOKUP(L3317,Schnitt2!L:P,2,0)</f>
        <v>0</v>
      </c>
      <c r="U3317" s="166">
        <f>VLOOKUP(L3317,Schnitt3!L:P,2,0)</f>
        <v>0</v>
      </c>
      <c r="V3317" s="166">
        <f>VLOOKUP(L3317,Schnitt4!L:P,2,0)</f>
        <v>0</v>
      </c>
      <c r="W3317" s="166">
        <f>VLOOKUP(L3317,Schnitt5!L:P,2,0)</f>
        <v>0</v>
      </c>
      <c r="X3317" s="166">
        <f>VLOOKUP(L3317,Schnitt6!L:P,2,0)</f>
        <v>0</v>
      </c>
      <c r="AA3317" s="166">
        <f>VLOOKUP(L3317,Schnitt1!L:P,3,0)</f>
        <v>0</v>
      </c>
      <c r="AB3317" s="166">
        <f>VLOOKUP(L3317,Schnitt2!L:P,3,0)</f>
        <v>0</v>
      </c>
      <c r="AC3317" s="166">
        <f>VLOOKUP(L3317,Schnitt3!L:P,3,0)</f>
        <v>0</v>
      </c>
      <c r="AD3317" s="166">
        <f>VLOOKUP(L3317,Schnitt4!L:P,3,0)</f>
        <v>0</v>
      </c>
      <c r="AE3317" s="166">
        <f>VLOOKUP(L3317,Schnitt5!L:P,3,0)</f>
        <v>0</v>
      </c>
      <c r="AF3317" s="166">
        <f>VLOOKUP(L3317,Schnitt6!L:P,3,0)</f>
        <v>0</v>
      </c>
    </row>
    <row r="3318" spans="12:32" x14ac:dyDescent="0.25">
      <c r="L3318" s="264">
        <f>Member!A3318</f>
        <v>0</v>
      </c>
      <c r="S3318" s="166">
        <f>VLOOKUP(L3318,Schnitt1!L:P,2,0)</f>
        <v>0</v>
      </c>
      <c r="T3318" s="166">
        <f>VLOOKUP(L3318,Schnitt2!L:P,2,0)</f>
        <v>0</v>
      </c>
      <c r="U3318" s="166">
        <f>VLOOKUP(L3318,Schnitt3!L:P,2,0)</f>
        <v>0</v>
      </c>
      <c r="V3318" s="166">
        <f>VLOOKUP(L3318,Schnitt4!L:P,2,0)</f>
        <v>0</v>
      </c>
      <c r="W3318" s="166">
        <f>VLOOKUP(L3318,Schnitt5!L:P,2,0)</f>
        <v>0</v>
      </c>
      <c r="X3318" s="166">
        <f>VLOOKUP(L3318,Schnitt6!L:P,2,0)</f>
        <v>0</v>
      </c>
      <c r="AA3318" s="166">
        <f>VLOOKUP(L3318,Schnitt1!L:P,3,0)</f>
        <v>0</v>
      </c>
      <c r="AB3318" s="166">
        <f>VLOOKUP(L3318,Schnitt2!L:P,3,0)</f>
        <v>0</v>
      </c>
      <c r="AC3318" s="166">
        <f>VLOOKUP(L3318,Schnitt3!L:P,3,0)</f>
        <v>0</v>
      </c>
      <c r="AD3318" s="166">
        <f>VLOOKUP(L3318,Schnitt4!L:P,3,0)</f>
        <v>0</v>
      </c>
      <c r="AE3318" s="166">
        <f>VLOOKUP(L3318,Schnitt5!L:P,3,0)</f>
        <v>0</v>
      </c>
      <c r="AF3318" s="166">
        <f>VLOOKUP(L3318,Schnitt6!L:P,3,0)</f>
        <v>0</v>
      </c>
    </row>
    <row r="3319" spans="12:32" x14ac:dyDescent="0.25">
      <c r="L3319" s="264">
        <f>Member!A3319</f>
        <v>0</v>
      </c>
      <c r="S3319" s="166">
        <f>VLOOKUP(L3319,Schnitt1!L:P,2,0)</f>
        <v>0</v>
      </c>
      <c r="T3319" s="166">
        <f>VLOOKUP(L3319,Schnitt2!L:P,2,0)</f>
        <v>0</v>
      </c>
      <c r="U3319" s="166">
        <f>VLOOKUP(L3319,Schnitt3!L:P,2,0)</f>
        <v>0</v>
      </c>
      <c r="V3319" s="166">
        <f>VLOOKUP(L3319,Schnitt4!L:P,2,0)</f>
        <v>0</v>
      </c>
      <c r="W3319" s="166">
        <f>VLOOKUP(L3319,Schnitt5!L:P,2,0)</f>
        <v>0</v>
      </c>
      <c r="X3319" s="166">
        <f>VLOOKUP(L3319,Schnitt6!L:P,2,0)</f>
        <v>0</v>
      </c>
      <c r="AA3319" s="166">
        <f>VLOOKUP(L3319,Schnitt1!L:P,3,0)</f>
        <v>0</v>
      </c>
      <c r="AB3319" s="166">
        <f>VLOOKUP(L3319,Schnitt2!L:P,3,0)</f>
        <v>0</v>
      </c>
      <c r="AC3319" s="166">
        <f>VLOOKUP(L3319,Schnitt3!L:P,3,0)</f>
        <v>0</v>
      </c>
      <c r="AD3319" s="166">
        <f>VLOOKUP(L3319,Schnitt4!L:P,3,0)</f>
        <v>0</v>
      </c>
      <c r="AE3319" s="166">
        <f>VLOOKUP(L3319,Schnitt5!L:P,3,0)</f>
        <v>0</v>
      </c>
      <c r="AF3319" s="166">
        <f>VLOOKUP(L3319,Schnitt6!L:P,3,0)</f>
        <v>0</v>
      </c>
    </row>
    <row r="3320" spans="12:32" x14ac:dyDescent="0.25">
      <c r="L3320" s="264">
        <f>Member!A3320</f>
        <v>0</v>
      </c>
      <c r="S3320" s="166">
        <f>VLOOKUP(L3320,Schnitt1!L:P,2,0)</f>
        <v>0</v>
      </c>
      <c r="T3320" s="166">
        <f>VLOOKUP(L3320,Schnitt2!L:P,2,0)</f>
        <v>0</v>
      </c>
      <c r="U3320" s="166">
        <f>VLOOKUP(L3320,Schnitt3!L:P,2,0)</f>
        <v>0</v>
      </c>
      <c r="V3320" s="166">
        <f>VLOOKUP(L3320,Schnitt4!L:P,2,0)</f>
        <v>0</v>
      </c>
      <c r="W3320" s="166">
        <f>VLOOKUP(L3320,Schnitt5!L:P,2,0)</f>
        <v>0</v>
      </c>
      <c r="X3320" s="166">
        <f>VLOOKUP(L3320,Schnitt6!L:P,2,0)</f>
        <v>0</v>
      </c>
      <c r="AA3320" s="166">
        <f>VLOOKUP(L3320,Schnitt1!L:P,3,0)</f>
        <v>0</v>
      </c>
      <c r="AB3320" s="166">
        <f>VLOOKUP(L3320,Schnitt2!L:P,3,0)</f>
        <v>0</v>
      </c>
      <c r="AC3320" s="166">
        <f>VLOOKUP(L3320,Schnitt3!L:P,3,0)</f>
        <v>0</v>
      </c>
      <c r="AD3320" s="166">
        <f>VLOOKUP(L3320,Schnitt4!L:P,3,0)</f>
        <v>0</v>
      </c>
      <c r="AE3320" s="166">
        <f>VLOOKUP(L3320,Schnitt5!L:P,3,0)</f>
        <v>0</v>
      </c>
      <c r="AF3320" s="166">
        <f>VLOOKUP(L3320,Schnitt6!L:P,3,0)</f>
        <v>0</v>
      </c>
    </row>
    <row r="3321" spans="12:32" x14ac:dyDescent="0.25">
      <c r="L3321" s="264">
        <f>Member!A3321</f>
        <v>0</v>
      </c>
      <c r="S3321" s="166">
        <f>VLOOKUP(L3321,Schnitt1!L:P,2,0)</f>
        <v>0</v>
      </c>
      <c r="T3321" s="166">
        <f>VLOOKUP(L3321,Schnitt2!L:P,2,0)</f>
        <v>0</v>
      </c>
      <c r="U3321" s="166">
        <f>VLOOKUP(L3321,Schnitt3!L:P,2,0)</f>
        <v>0</v>
      </c>
      <c r="V3321" s="166">
        <f>VLOOKUP(L3321,Schnitt4!L:P,2,0)</f>
        <v>0</v>
      </c>
      <c r="W3321" s="166">
        <f>VLOOKUP(L3321,Schnitt5!L:P,2,0)</f>
        <v>0</v>
      </c>
      <c r="X3321" s="166">
        <f>VLOOKUP(L3321,Schnitt6!L:P,2,0)</f>
        <v>0</v>
      </c>
      <c r="AA3321" s="166">
        <f>VLOOKUP(L3321,Schnitt1!L:P,3,0)</f>
        <v>0</v>
      </c>
      <c r="AB3321" s="166">
        <f>VLOOKUP(L3321,Schnitt2!L:P,3,0)</f>
        <v>0</v>
      </c>
      <c r="AC3321" s="166">
        <f>VLOOKUP(L3321,Schnitt3!L:P,3,0)</f>
        <v>0</v>
      </c>
      <c r="AD3321" s="166">
        <f>VLOOKUP(L3321,Schnitt4!L:P,3,0)</f>
        <v>0</v>
      </c>
      <c r="AE3321" s="166">
        <f>VLOOKUP(L3321,Schnitt5!L:P,3,0)</f>
        <v>0</v>
      </c>
      <c r="AF3321" s="166">
        <f>VLOOKUP(L3321,Schnitt6!L:P,3,0)</f>
        <v>0</v>
      </c>
    </row>
    <row r="3322" spans="12:32" x14ac:dyDescent="0.25">
      <c r="L3322" s="264">
        <f>Member!A3322</f>
        <v>0</v>
      </c>
      <c r="S3322" s="166">
        <f>VLOOKUP(L3322,Schnitt1!L:P,2,0)</f>
        <v>0</v>
      </c>
      <c r="T3322" s="166">
        <f>VLOOKUP(L3322,Schnitt2!L:P,2,0)</f>
        <v>0</v>
      </c>
      <c r="U3322" s="166">
        <f>VLOOKUP(L3322,Schnitt3!L:P,2,0)</f>
        <v>0</v>
      </c>
      <c r="V3322" s="166">
        <f>VLOOKUP(L3322,Schnitt4!L:P,2,0)</f>
        <v>0</v>
      </c>
      <c r="W3322" s="166">
        <f>VLOOKUP(L3322,Schnitt5!L:P,2,0)</f>
        <v>0</v>
      </c>
      <c r="X3322" s="166">
        <f>VLOOKUP(L3322,Schnitt6!L:P,2,0)</f>
        <v>0</v>
      </c>
      <c r="AA3322" s="166">
        <f>VLOOKUP(L3322,Schnitt1!L:P,3,0)</f>
        <v>0</v>
      </c>
      <c r="AB3322" s="166">
        <f>VLOOKUP(L3322,Schnitt2!L:P,3,0)</f>
        <v>0</v>
      </c>
      <c r="AC3322" s="166">
        <f>VLOOKUP(L3322,Schnitt3!L:P,3,0)</f>
        <v>0</v>
      </c>
      <c r="AD3322" s="166">
        <f>VLOOKUP(L3322,Schnitt4!L:P,3,0)</f>
        <v>0</v>
      </c>
      <c r="AE3322" s="166">
        <f>VLOOKUP(L3322,Schnitt5!L:P,3,0)</f>
        <v>0</v>
      </c>
      <c r="AF3322" s="166">
        <f>VLOOKUP(L3322,Schnitt6!L:P,3,0)</f>
        <v>0</v>
      </c>
    </row>
    <row r="3323" spans="12:32" x14ac:dyDescent="0.25">
      <c r="L3323" s="264">
        <f>Member!A3323</f>
        <v>0</v>
      </c>
      <c r="S3323" s="166">
        <f>VLOOKUP(L3323,Schnitt1!L:P,2,0)</f>
        <v>0</v>
      </c>
      <c r="T3323" s="166">
        <f>VLOOKUP(L3323,Schnitt2!L:P,2,0)</f>
        <v>0</v>
      </c>
      <c r="U3323" s="166">
        <f>VLOOKUP(L3323,Schnitt3!L:P,2,0)</f>
        <v>0</v>
      </c>
      <c r="V3323" s="166">
        <f>VLOOKUP(L3323,Schnitt4!L:P,2,0)</f>
        <v>0</v>
      </c>
      <c r="W3323" s="166">
        <f>VLOOKUP(L3323,Schnitt5!L:P,2,0)</f>
        <v>0</v>
      </c>
      <c r="X3323" s="166">
        <f>VLOOKUP(L3323,Schnitt6!L:P,2,0)</f>
        <v>0</v>
      </c>
      <c r="AA3323" s="166">
        <f>VLOOKUP(L3323,Schnitt1!L:P,3,0)</f>
        <v>0</v>
      </c>
      <c r="AB3323" s="166">
        <f>VLOOKUP(L3323,Schnitt2!L:P,3,0)</f>
        <v>0</v>
      </c>
      <c r="AC3323" s="166">
        <f>VLOOKUP(L3323,Schnitt3!L:P,3,0)</f>
        <v>0</v>
      </c>
      <c r="AD3323" s="166">
        <f>VLOOKUP(L3323,Schnitt4!L:P,3,0)</f>
        <v>0</v>
      </c>
      <c r="AE3323" s="166">
        <f>VLOOKUP(L3323,Schnitt5!L:P,3,0)</f>
        <v>0</v>
      </c>
      <c r="AF3323" s="166">
        <f>VLOOKUP(L3323,Schnitt6!L:P,3,0)</f>
        <v>0</v>
      </c>
    </row>
    <row r="3324" spans="12:32" x14ac:dyDescent="0.25">
      <c r="L3324" s="264">
        <f>Member!A3324</f>
        <v>0</v>
      </c>
      <c r="S3324" s="166">
        <f>VLOOKUP(L3324,Schnitt1!L:P,2,0)</f>
        <v>0</v>
      </c>
      <c r="T3324" s="166">
        <f>VLOOKUP(L3324,Schnitt2!L:P,2,0)</f>
        <v>0</v>
      </c>
      <c r="U3324" s="166">
        <f>VLOOKUP(L3324,Schnitt3!L:P,2,0)</f>
        <v>0</v>
      </c>
      <c r="V3324" s="166">
        <f>VLOOKUP(L3324,Schnitt4!L:P,2,0)</f>
        <v>0</v>
      </c>
      <c r="W3324" s="166">
        <f>VLOOKUP(L3324,Schnitt5!L:P,2,0)</f>
        <v>0</v>
      </c>
      <c r="X3324" s="166">
        <f>VLOOKUP(L3324,Schnitt6!L:P,2,0)</f>
        <v>0</v>
      </c>
      <c r="AA3324" s="166">
        <f>VLOOKUP(L3324,Schnitt1!L:P,3,0)</f>
        <v>0</v>
      </c>
      <c r="AB3324" s="166">
        <f>VLOOKUP(L3324,Schnitt2!L:P,3,0)</f>
        <v>0</v>
      </c>
      <c r="AC3324" s="166">
        <f>VLOOKUP(L3324,Schnitt3!L:P,3,0)</f>
        <v>0</v>
      </c>
      <c r="AD3324" s="166">
        <f>VLOOKUP(L3324,Schnitt4!L:P,3,0)</f>
        <v>0</v>
      </c>
      <c r="AE3324" s="166">
        <f>VLOOKUP(L3324,Schnitt5!L:P,3,0)</f>
        <v>0</v>
      </c>
      <c r="AF3324" s="166">
        <f>VLOOKUP(L3324,Schnitt6!L:P,3,0)</f>
        <v>0</v>
      </c>
    </row>
    <row r="3325" spans="12:32" x14ac:dyDescent="0.25">
      <c r="L3325" s="264">
        <f>Member!A3325</f>
        <v>0</v>
      </c>
      <c r="S3325" s="166">
        <f>VLOOKUP(L3325,Schnitt1!L:P,2,0)</f>
        <v>0</v>
      </c>
      <c r="T3325" s="166">
        <f>VLOOKUP(L3325,Schnitt2!L:P,2,0)</f>
        <v>0</v>
      </c>
      <c r="U3325" s="166">
        <f>VLOOKUP(L3325,Schnitt3!L:P,2,0)</f>
        <v>0</v>
      </c>
      <c r="V3325" s="166">
        <f>VLOOKUP(L3325,Schnitt4!L:P,2,0)</f>
        <v>0</v>
      </c>
      <c r="W3325" s="166">
        <f>VLOOKUP(L3325,Schnitt5!L:P,2,0)</f>
        <v>0</v>
      </c>
      <c r="X3325" s="166">
        <f>VLOOKUP(L3325,Schnitt6!L:P,2,0)</f>
        <v>0</v>
      </c>
      <c r="AA3325" s="166">
        <f>VLOOKUP(L3325,Schnitt1!L:P,3,0)</f>
        <v>0</v>
      </c>
      <c r="AB3325" s="166">
        <f>VLOOKUP(L3325,Schnitt2!L:P,3,0)</f>
        <v>0</v>
      </c>
      <c r="AC3325" s="166">
        <f>VLOOKUP(L3325,Schnitt3!L:P,3,0)</f>
        <v>0</v>
      </c>
      <c r="AD3325" s="166">
        <f>VLOOKUP(L3325,Schnitt4!L:P,3,0)</f>
        <v>0</v>
      </c>
      <c r="AE3325" s="166">
        <f>VLOOKUP(L3325,Schnitt5!L:P,3,0)</f>
        <v>0</v>
      </c>
      <c r="AF3325" s="166">
        <f>VLOOKUP(L3325,Schnitt6!L:P,3,0)</f>
        <v>0</v>
      </c>
    </row>
    <row r="3326" spans="12:32" x14ac:dyDescent="0.25">
      <c r="L3326" s="264">
        <f>Member!A3326</f>
        <v>0</v>
      </c>
      <c r="S3326" s="166">
        <f>VLOOKUP(L3326,Schnitt1!L:P,2,0)</f>
        <v>0</v>
      </c>
      <c r="T3326" s="166">
        <f>VLOOKUP(L3326,Schnitt2!L:P,2,0)</f>
        <v>0</v>
      </c>
      <c r="U3326" s="166">
        <f>VLOOKUP(L3326,Schnitt3!L:P,2,0)</f>
        <v>0</v>
      </c>
      <c r="V3326" s="166">
        <f>VLOOKUP(L3326,Schnitt4!L:P,2,0)</f>
        <v>0</v>
      </c>
      <c r="W3326" s="166">
        <f>VLOOKUP(L3326,Schnitt5!L:P,2,0)</f>
        <v>0</v>
      </c>
      <c r="X3326" s="166">
        <f>VLOOKUP(L3326,Schnitt6!L:P,2,0)</f>
        <v>0</v>
      </c>
      <c r="AA3326" s="166">
        <f>VLOOKUP(L3326,Schnitt1!L:P,3,0)</f>
        <v>0</v>
      </c>
      <c r="AB3326" s="166">
        <f>VLOOKUP(L3326,Schnitt2!L:P,3,0)</f>
        <v>0</v>
      </c>
      <c r="AC3326" s="166">
        <f>VLOOKUP(L3326,Schnitt3!L:P,3,0)</f>
        <v>0</v>
      </c>
      <c r="AD3326" s="166">
        <f>VLOOKUP(L3326,Schnitt4!L:P,3,0)</f>
        <v>0</v>
      </c>
      <c r="AE3326" s="166">
        <f>VLOOKUP(L3326,Schnitt5!L:P,3,0)</f>
        <v>0</v>
      </c>
      <c r="AF3326" s="166">
        <f>VLOOKUP(L3326,Schnitt6!L:P,3,0)</f>
        <v>0</v>
      </c>
    </row>
    <row r="3327" spans="12:32" x14ac:dyDescent="0.25">
      <c r="L3327" s="264">
        <f>Member!A3327</f>
        <v>0</v>
      </c>
      <c r="S3327" s="166">
        <f>VLOOKUP(L3327,Schnitt1!L:P,2,0)</f>
        <v>0</v>
      </c>
      <c r="T3327" s="166">
        <f>VLOOKUP(L3327,Schnitt2!L:P,2,0)</f>
        <v>0</v>
      </c>
      <c r="U3327" s="166">
        <f>VLOOKUP(L3327,Schnitt3!L:P,2,0)</f>
        <v>0</v>
      </c>
      <c r="V3327" s="166">
        <f>VLOOKUP(L3327,Schnitt4!L:P,2,0)</f>
        <v>0</v>
      </c>
      <c r="W3327" s="166">
        <f>VLOOKUP(L3327,Schnitt5!L:P,2,0)</f>
        <v>0</v>
      </c>
      <c r="X3327" s="166">
        <f>VLOOKUP(L3327,Schnitt6!L:P,2,0)</f>
        <v>0</v>
      </c>
      <c r="AA3327" s="166">
        <f>VLOOKUP(L3327,Schnitt1!L:P,3,0)</f>
        <v>0</v>
      </c>
      <c r="AB3327" s="166">
        <f>VLOOKUP(L3327,Schnitt2!L:P,3,0)</f>
        <v>0</v>
      </c>
      <c r="AC3327" s="166">
        <f>VLOOKUP(L3327,Schnitt3!L:P,3,0)</f>
        <v>0</v>
      </c>
      <c r="AD3327" s="166">
        <f>VLOOKUP(L3327,Schnitt4!L:P,3,0)</f>
        <v>0</v>
      </c>
      <c r="AE3327" s="166">
        <f>VLOOKUP(L3327,Schnitt5!L:P,3,0)</f>
        <v>0</v>
      </c>
      <c r="AF3327" s="166">
        <f>VLOOKUP(L3327,Schnitt6!L:P,3,0)</f>
        <v>0</v>
      </c>
    </row>
    <row r="3328" spans="12:32" x14ac:dyDescent="0.25">
      <c r="L3328" s="264">
        <f>Member!A3328</f>
        <v>0</v>
      </c>
      <c r="S3328" s="166">
        <f>VLOOKUP(L3328,Schnitt1!L:P,2,0)</f>
        <v>0</v>
      </c>
      <c r="T3328" s="166">
        <f>VLOOKUP(L3328,Schnitt2!L:P,2,0)</f>
        <v>0</v>
      </c>
      <c r="U3328" s="166">
        <f>VLOOKUP(L3328,Schnitt3!L:P,2,0)</f>
        <v>0</v>
      </c>
      <c r="V3328" s="166">
        <f>VLOOKUP(L3328,Schnitt4!L:P,2,0)</f>
        <v>0</v>
      </c>
      <c r="W3328" s="166">
        <f>VLOOKUP(L3328,Schnitt5!L:P,2,0)</f>
        <v>0</v>
      </c>
      <c r="X3328" s="166">
        <f>VLOOKUP(L3328,Schnitt6!L:P,2,0)</f>
        <v>0</v>
      </c>
      <c r="AA3328" s="166">
        <f>VLOOKUP(L3328,Schnitt1!L:P,3,0)</f>
        <v>0</v>
      </c>
      <c r="AB3328" s="166">
        <f>VLOOKUP(L3328,Schnitt2!L:P,3,0)</f>
        <v>0</v>
      </c>
      <c r="AC3328" s="166">
        <f>VLOOKUP(L3328,Schnitt3!L:P,3,0)</f>
        <v>0</v>
      </c>
      <c r="AD3328" s="166">
        <f>VLOOKUP(L3328,Schnitt4!L:P,3,0)</f>
        <v>0</v>
      </c>
      <c r="AE3328" s="166">
        <f>VLOOKUP(L3328,Schnitt5!L:P,3,0)</f>
        <v>0</v>
      </c>
      <c r="AF3328" s="166">
        <f>VLOOKUP(L3328,Schnitt6!L:P,3,0)</f>
        <v>0</v>
      </c>
    </row>
    <row r="3329" spans="12:32" x14ac:dyDescent="0.25">
      <c r="L3329" s="264">
        <f>Member!A3329</f>
        <v>0</v>
      </c>
      <c r="S3329" s="166">
        <f>VLOOKUP(L3329,Schnitt1!L:P,2,0)</f>
        <v>0</v>
      </c>
      <c r="T3329" s="166">
        <f>VLOOKUP(L3329,Schnitt2!L:P,2,0)</f>
        <v>0</v>
      </c>
      <c r="U3329" s="166">
        <f>VLOOKUP(L3329,Schnitt3!L:P,2,0)</f>
        <v>0</v>
      </c>
      <c r="V3329" s="166">
        <f>VLOOKUP(L3329,Schnitt4!L:P,2,0)</f>
        <v>0</v>
      </c>
      <c r="W3329" s="166">
        <f>VLOOKUP(L3329,Schnitt5!L:P,2,0)</f>
        <v>0</v>
      </c>
      <c r="X3329" s="166">
        <f>VLOOKUP(L3329,Schnitt6!L:P,2,0)</f>
        <v>0</v>
      </c>
      <c r="AA3329" s="166">
        <f>VLOOKUP(L3329,Schnitt1!L:P,3,0)</f>
        <v>0</v>
      </c>
      <c r="AB3329" s="166">
        <f>VLOOKUP(L3329,Schnitt2!L:P,3,0)</f>
        <v>0</v>
      </c>
      <c r="AC3329" s="166">
        <f>VLOOKUP(L3329,Schnitt3!L:P,3,0)</f>
        <v>0</v>
      </c>
      <c r="AD3329" s="166">
        <f>VLOOKUP(L3329,Schnitt4!L:P,3,0)</f>
        <v>0</v>
      </c>
      <c r="AE3329" s="166">
        <f>VLOOKUP(L3329,Schnitt5!L:P,3,0)</f>
        <v>0</v>
      </c>
      <c r="AF3329" s="166">
        <f>VLOOKUP(L3329,Schnitt6!L:P,3,0)</f>
        <v>0</v>
      </c>
    </row>
    <row r="3330" spans="12:32" x14ac:dyDescent="0.25">
      <c r="L3330" s="264">
        <f>Member!A3330</f>
        <v>0</v>
      </c>
      <c r="S3330" s="166">
        <f>VLOOKUP(L3330,Schnitt1!L:P,2,0)</f>
        <v>0</v>
      </c>
      <c r="T3330" s="166">
        <f>VLOOKUP(L3330,Schnitt2!L:P,2,0)</f>
        <v>0</v>
      </c>
      <c r="U3330" s="166">
        <f>VLOOKUP(L3330,Schnitt3!L:P,2,0)</f>
        <v>0</v>
      </c>
      <c r="V3330" s="166">
        <f>VLOOKUP(L3330,Schnitt4!L:P,2,0)</f>
        <v>0</v>
      </c>
      <c r="W3330" s="166">
        <f>VLOOKUP(L3330,Schnitt5!L:P,2,0)</f>
        <v>0</v>
      </c>
      <c r="X3330" s="166">
        <f>VLOOKUP(L3330,Schnitt6!L:P,2,0)</f>
        <v>0</v>
      </c>
      <c r="AA3330" s="166">
        <f>VLOOKUP(L3330,Schnitt1!L:P,3,0)</f>
        <v>0</v>
      </c>
      <c r="AB3330" s="166">
        <f>VLOOKUP(L3330,Schnitt2!L:P,3,0)</f>
        <v>0</v>
      </c>
      <c r="AC3330" s="166">
        <f>VLOOKUP(L3330,Schnitt3!L:P,3,0)</f>
        <v>0</v>
      </c>
      <c r="AD3330" s="166">
        <f>VLOOKUP(L3330,Schnitt4!L:P,3,0)</f>
        <v>0</v>
      </c>
      <c r="AE3330" s="166">
        <f>VLOOKUP(L3330,Schnitt5!L:P,3,0)</f>
        <v>0</v>
      </c>
      <c r="AF3330" s="166">
        <f>VLOOKUP(L3330,Schnitt6!L:P,3,0)</f>
        <v>0</v>
      </c>
    </row>
    <row r="3331" spans="12:32" x14ac:dyDescent="0.25">
      <c r="L3331" s="264">
        <f>Member!A3331</f>
        <v>0</v>
      </c>
      <c r="S3331" s="166">
        <f>VLOOKUP(L3331,Schnitt1!L:P,2,0)</f>
        <v>0</v>
      </c>
      <c r="T3331" s="166">
        <f>VLOOKUP(L3331,Schnitt2!L:P,2,0)</f>
        <v>0</v>
      </c>
      <c r="U3331" s="166">
        <f>VLOOKUP(L3331,Schnitt3!L:P,2,0)</f>
        <v>0</v>
      </c>
      <c r="V3331" s="166">
        <f>VLOOKUP(L3331,Schnitt4!L:P,2,0)</f>
        <v>0</v>
      </c>
      <c r="W3331" s="166">
        <f>VLOOKUP(L3331,Schnitt5!L:P,2,0)</f>
        <v>0</v>
      </c>
      <c r="X3331" s="166">
        <f>VLOOKUP(L3331,Schnitt6!L:P,2,0)</f>
        <v>0</v>
      </c>
      <c r="AA3331" s="166">
        <f>VLOOKUP(L3331,Schnitt1!L:P,3,0)</f>
        <v>0</v>
      </c>
      <c r="AB3331" s="166">
        <f>VLOOKUP(L3331,Schnitt2!L:P,3,0)</f>
        <v>0</v>
      </c>
      <c r="AC3331" s="166">
        <f>VLOOKUP(L3331,Schnitt3!L:P,3,0)</f>
        <v>0</v>
      </c>
      <c r="AD3331" s="166">
        <f>VLOOKUP(L3331,Schnitt4!L:P,3,0)</f>
        <v>0</v>
      </c>
      <c r="AE3331" s="166">
        <f>VLOOKUP(L3331,Schnitt5!L:P,3,0)</f>
        <v>0</v>
      </c>
      <c r="AF3331" s="166">
        <f>VLOOKUP(L3331,Schnitt6!L:P,3,0)</f>
        <v>0</v>
      </c>
    </row>
    <row r="3332" spans="12:32" x14ac:dyDescent="0.25">
      <c r="L3332" s="264">
        <f>Member!A3332</f>
        <v>0</v>
      </c>
      <c r="S3332" s="166">
        <f>VLOOKUP(L3332,Schnitt1!L:P,2,0)</f>
        <v>0</v>
      </c>
      <c r="T3332" s="166">
        <f>VLOOKUP(L3332,Schnitt2!L:P,2,0)</f>
        <v>0</v>
      </c>
      <c r="U3332" s="166">
        <f>VLOOKUP(L3332,Schnitt3!L:P,2,0)</f>
        <v>0</v>
      </c>
      <c r="V3332" s="166">
        <f>VLOOKUP(L3332,Schnitt4!L:P,2,0)</f>
        <v>0</v>
      </c>
      <c r="W3332" s="166">
        <f>VLOOKUP(L3332,Schnitt5!L:P,2,0)</f>
        <v>0</v>
      </c>
      <c r="X3332" s="166">
        <f>VLOOKUP(L3332,Schnitt6!L:P,2,0)</f>
        <v>0</v>
      </c>
      <c r="AA3332" s="166">
        <f>VLOOKUP(L3332,Schnitt1!L:P,3,0)</f>
        <v>0</v>
      </c>
      <c r="AB3332" s="166">
        <f>VLOOKUP(L3332,Schnitt2!L:P,3,0)</f>
        <v>0</v>
      </c>
      <c r="AC3332" s="166">
        <f>VLOOKUP(L3332,Schnitt3!L:P,3,0)</f>
        <v>0</v>
      </c>
      <c r="AD3332" s="166">
        <f>VLOOKUP(L3332,Schnitt4!L:P,3,0)</f>
        <v>0</v>
      </c>
      <c r="AE3332" s="166">
        <f>VLOOKUP(L3332,Schnitt5!L:P,3,0)</f>
        <v>0</v>
      </c>
      <c r="AF3332" s="166">
        <f>VLOOKUP(L3332,Schnitt6!L:P,3,0)</f>
        <v>0</v>
      </c>
    </row>
    <row r="3333" spans="12:32" x14ac:dyDescent="0.25">
      <c r="L3333" s="264">
        <f>Member!A3333</f>
        <v>0</v>
      </c>
      <c r="S3333" s="166">
        <f>VLOOKUP(L3333,Schnitt1!L:P,2,0)</f>
        <v>0</v>
      </c>
      <c r="T3333" s="166">
        <f>VLOOKUP(L3333,Schnitt2!L:P,2,0)</f>
        <v>0</v>
      </c>
      <c r="U3333" s="166">
        <f>VLOOKUP(L3333,Schnitt3!L:P,2,0)</f>
        <v>0</v>
      </c>
      <c r="V3333" s="166">
        <f>VLOOKUP(L3333,Schnitt4!L:P,2,0)</f>
        <v>0</v>
      </c>
      <c r="W3333" s="166">
        <f>VLOOKUP(L3333,Schnitt5!L:P,2,0)</f>
        <v>0</v>
      </c>
      <c r="X3333" s="166">
        <f>VLOOKUP(L3333,Schnitt6!L:P,2,0)</f>
        <v>0</v>
      </c>
      <c r="AA3333" s="166">
        <f>VLOOKUP(L3333,Schnitt1!L:P,3,0)</f>
        <v>0</v>
      </c>
      <c r="AB3333" s="166">
        <f>VLOOKUP(L3333,Schnitt2!L:P,3,0)</f>
        <v>0</v>
      </c>
      <c r="AC3333" s="166">
        <f>VLOOKUP(L3333,Schnitt3!L:P,3,0)</f>
        <v>0</v>
      </c>
      <c r="AD3333" s="166">
        <f>VLOOKUP(L3333,Schnitt4!L:P,3,0)</f>
        <v>0</v>
      </c>
      <c r="AE3333" s="166">
        <f>VLOOKUP(L3333,Schnitt5!L:P,3,0)</f>
        <v>0</v>
      </c>
      <c r="AF3333" s="166">
        <f>VLOOKUP(L3333,Schnitt6!L:P,3,0)</f>
        <v>0</v>
      </c>
    </row>
    <row r="3334" spans="12:32" x14ac:dyDescent="0.25">
      <c r="L3334" s="264">
        <f>Member!A3334</f>
        <v>0</v>
      </c>
      <c r="S3334" s="166">
        <f>VLOOKUP(L3334,Schnitt1!L:P,2,0)</f>
        <v>0</v>
      </c>
      <c r="T3334" s="166">
        <f>VLOOKUP(L3334,Schnitt2!L:P,2,0)</f>
        <v>0</v>
      </c>
      <c r="U3334" s="166">
        <f>VLOOKUP(L3334,Schnitt3!L:P,2,0)</f>
        <v>0</v>
      </c>
      <c r="V3334" s="166">
        <f>VLOOKUP(L3334,Schnitt4!L:P,2,0)</f>
        <v>0</v>
      </c>
      <c r="W3334" s="166">
        <f>VLOOKUP(L3334,Schnitt5!L:P,2,0)</f>
        <v>0</v>
      </c>
      <c r="X3334" s="166">
        <f>VLOOKUP(L3334,Schnitt6!L:P,2,0)</f>
        <v>0</v>
      </c>
      <c r="AA3334" s="166">
        <f>VLOOKUP(L3334,Schnitt1!L:P,3,0)</f>
        <v>0</v>
      </c>
      <c r="AB3334" s="166">
        <f>VLOOKUP(L3334,Schnitt2!L:P,3,0)</f>
        <v>0</v>
      </c>
      <c r="AC3334" s="166">
        <f>VLOOKUP(L3334,Schnitt3!L:P,3,0)</f>
        <v>0</v>
      </c>
      <c r="AD3334" s="166">
        <f>VLOOKUP(L3334,Schnitt4!L:P,3,0)</f>
        <v>0</v>
      </c>
      <c r="AE3334" s="166">
        <f>VLOOKUP(L3334,Schnitt5!L:P,3,0)</f>
        <v>0</v>
      </c>
      <c r="AF3334" s="166">
        <f>VLOOKUP(L3334,Schnitt6!L:P,3,0)</f>
        <v>0</v>
      </c>
    </row>
    <row r="3335" spans="12:32" x14ac:dyDescent="0.25">
      <c r="L3335" s="264">
        <f>Member!A3335</f>
        <v>0</v>
      </c>
      <c r="S3335" s="166">
        <f>VLOOKUP(L3335,Schnitt1!L:P,2,0)</f>
        <v>0</v>
      </c>
      <c r="T3335" s="166">
        <f>VLOOKUP(L3335,Schnitt2!L:P,2,0)</f>
        <v>0</v>
      </c>
      <c r="U3335" s="166">
        <f>VLOOKUP(L3335,Schnitt3!L:P,2,0)</f>
        <v>0</v>
      </c>
      <c r="V3335" s="166">
        <f>VLOOKUP(L3335,Schnitt4!L:P,2,0)</f>
        <v>0</v>
      </c>
      <c r="W3335" s="166">
        <f>VLOOKUP(L3335,Schnitt5!L:P,2,0)</f>
        <v>0</v>
      </c>
      <c r="X3335" s="166">
        <f>VLOOKUP(L3335,Schnitt6!L:P,2,0)</f>
        <v>0</v>
      </c>
      <c r="AA3335" s="166">
        <f>VLOOKUP(L3335,Schnitt1!L:P,3,0)</f>
        <v>0</v>
      </c>
      <c r="AB3335" s="166">
        <f>VLOOKUP(L3335,Schnitt2!L:P,3,0)</f>
        <v>0</v>
      </c>
      <c r="AC3335" s="166">
        <f>VLOOKUP(L3335,Schnitt3!L:P,3,0)</f>
        <v>0</v>
      </c>
      <c r="AD3335" s="166">
        <f>VLOOKUP(L3335,Schnitt4!L:P,3,0)</f>
        <v>0</v>
      </c>
      <c r="AE3335" s="166">
        <f>VLOOKUP(L3335,Schnitt5!L:P,3,0)</f>
        <v>0</v>
      </c>
      <c r="AF3335" s="166">
        <f>VLOOKUP(L3335,Schnitt6!L:P,3,0)</f>
        <v>0</v>
      </c>
    </row>
    <row r="3336" spans="12:32" x14ac:dyDescent="0.25">
      <c r="L3336" s="264">
        <f>Member!A3336</f>
        <v>0</v>
      </c>
      <c r="S3336" s="166">
        <f>VLOOKUP(L3336,Schnitt1!L:P,2,0)</f>
        <v>0</v>
      </c>
      <c r="T3336" s="166">
        <f>VLOOKUP(L3336,Schnitt2!L:P,2,0)</f>
        <v>0</v>
      </c>
      <c r="U3336" s="166">
        <f>VLOOKUP(L3336,Schnitt3!L:P,2,0)</f>
        <v>0</v>
      </c>
      <c r="V3336" s="166">
        <f>VLOOKUP(L3336,Schnitt4!L:P,2,0)</f>
        <v>0</v>
      </c>
      <c r="W3336" s="166">
        <f>VLOOKUP(L3336,Schnitt5!L:P,2,0)</f>
        <v>0</v>
      </c>
      <c r="X3336" s="166">
        <f>VLOOKUP(L3336,Schnitt6!L:P,2,0)</f>
        <v>0</v>
      </c>
      <c r="AA3336" s="166">
        <f>VLOOKUP(L3336,Schnitt1!L:P,3,0)</f>
        <v>0</v>
      </c>
      <c r="AB3336" s="166">
        <f>VLOOKUP(L3336,Schnitt2!L:P,3,0)</f>
        <v>0</v>
      </c>
      <c r="AC3336" s="166">
        <f>VLOOKUP(L3336,Schnitt3!L:P,3,0)</f>
        <v>0</v>
      </c>
      <c r="AD3336" s="166">
        <f>VLOOKUP(L3336,Schnitt4!L:P,3,0)</f>
        <v>0</v>
      </c>
      <c r="AE3336" s="166">
        <f>VLOOKUP(L3336,Schnitt5!L:P,3,0)</f>
        <v>0</v>
      </c>
      <c r="AF3336" s="166">
        <f>VLOOKUP(L3336,Schnitt6!L:P,3,0)</f>
        <v>0</v>
      </c>
    </row>
    <row r="3337" spans="12:32" x14ac:dyDescent="0.25">
      <c r="L3337" s="264">
        <f>Member!A3337</f>
        <v>0</v>
      </c>
      <c r="S3337" s="166">
        <f>VLOOKUP(L3337,Schnitt1!L:P,2,0)</f>
        <v>0</v>
      </c>
      <c r="T3337" s="166">
        <f>VLOOKUP(L3337,Schnitt2!L:P,2,0)</f>
        <v>0</v>
      </c>
      <c r="U3337" s="166">
        <f>VLOOKUP(L3337,Schnitt3!L:P,2,0)</f>
        <v>0</v>
      </c>
      <c r="V3337" s="166">
        <f>VLOOKUP(L3337,Schnitt4!L:P,2,0)</f>
        <v>0</v>
      </c>
      <c r="W3337" s="166">
        <f>VLOOKUP(L3337,Schnitt5!L:P,2,0)</f>
        <v>0</v>
      </c>
      <c r="X3337" s="166">
        <f>VLOOKUP(L3337,Schnitt6!L:P,2,0)</f>
        <v>0</v>
      </c>
      <c r="AA3337" s="166">
        <f>VLOOKUP(L3337,Schnitt1!L:P,3,0)</f>
        <v>0</v>
      </c>
      <c r="AB3337" s="166">
        <f>VLOOKUP(L3337,Schnitt2!L:P,3,0)</f>
        <v>0</v>
      </c>
      <c r="AC3337" s="166">
        <f>VLOOKUP(L3337,Schnitt3!L:P,3,0)</f>
        <v>0</v>
      </c>
      <c r="AD3337" s="166">
        <f>VLOOKUP(L3337,Schnitt4!L:P,3,0)</f>
        <v>0</v>
      </c>
      <c r="AE3337" s="166">
        <f>VLOOKUP(L3337,Schnitt5!L:P,3,0)</f>
        <v>0</v>
      </c>
      <c r="AF3337" s="166">
        <f>VLOOKUP(L3337,Schnitt6!L:P,3,0)</f>
        <v>0</v>
      </c>
    </row>
    <row r="3338" spans="12:32" x14ac:dyDescent="0.25">
      <c r="L3338" s="264">
        <f>Member!A3338</f>
        <v>0</v>
      </c>
      <c r="S3338" s="166">
        <f>VLOOKUP(L3338,Schnitt1!L:P,2,0)</f>
        <v>0</v>
      </c>
      <c r="T3338" s="166">
        <f>VLOOKUP(L3338,Schnitt2!L:P,2,0)</f>
        <v>0</v>
      </c>
      <c r="U3338" s="166">
        <f>VLOOKUP(L3338,Schnitt3!L:P,2,0)</f>
        <v>0</v>
      </c>
      <c r="V3338" s="166">
        <f>VLOOKUP(L3338,Schnitt4!L:P,2,0)</f>
        <v>0</v>
      </c>
      <c r="W3338" s="166">
        <f>VLOOKUP(L3338,Schnitt5!L:P,2,0)</f>
        <v>0</v>
      </c>
      <c r="X3338" s="166">
        <f>VLOOKUP(L3338,Schnitt6!L:P,2,0)</f>
        <v>0</v>
      </c>
      <c r="AA3338" s="166">
        <f>VLOOKUP(L3338,Schnitt1!L:P,3,0)</f>
        <v>0</v>
      </c>
      <c r="AB3338" s="166">
        <f>VLOOKUP(L3338,Schnitt2!L:P,3,0)</f>
        <v>0</v>
      </c>
      <c r="AC3338" s="166">
        <f>VLOOKUP(L3338,Schnitt3!L:P,3,0)</f>
        <v>0</v>
      </c>
      <c r="AD3338" s="166">
        <f>VLOOKUP(L3338,Schnitt4!L:P,3,0)</f>
        <v>0</v>
      </c>
      <c r="AE3338" s="166">
        <f>VLOOKUP(L3338,Schnitt5!L:P,3,0)</f>
        <v>0</v>
      </c>
      <c r="AF3338" s="166">
        <f>VLOOKUP(L3338,Schnitt6!L:P,3,0)</f>
        <v>0</v>
      </c>
    </row>
    <row r="3339" spans="12:32" x14ac:dyDescent="0.25">
      <c r="L3339" s="264">
        <f>Member!A3339</f>
        <v>0</v>
      </c>
      <c r="S3339" s="166">
        <f>VLOOKUP(L3339,Schnitt1!L:P,2,0)</f>
        <v>0</v>
      </c>
      <c r="T3339" s="166">
        <f>VLOOKUP(L3339,Schnitt2!L:P,2,0)</f>
        <v>0</v>
      </c>
      <c r="U3339" s="166">
        <f>VLOOKUP(L3339,Schnitt3!L:P,2,0)</f>
        <v>0</v>
      </c>
      <c r="V3339" s="166">
        <f>VLOOKUP(L3339,Schnitt4!L:P,2,0)</f>
        <v>0</v>
      </c>
      <c r="W3339" s="166">
        <f>VLOOKUP(L3339,Schnitt5!L:P,2,0)</f>
        <v>0</v>
      </c>
      <c r="X3339" s="166">
        <f>VLOOKUP(L3339,Schnitt6!L:P,2,0)</f>
        <v>0</v>
      </c>
      <c r="AA3339" s="166">
        <f>VLOOKUP(L3339,Schnitt1!L:P,3,0)</f>
        <v>0</v>
      </c>
      <c r="AB3339" s="166">
        <f>VLOOKUP(L3339,Schnitt2!L:P,3,0)</f>
        <v>0</v>
      </c>
      <c r="AC3339" s="166">
        <f>VLOOKUP(L3339,Schnitt3!L:P,3,0)</f>
        <v>0</v>
      </c>
      <c r="AD3339" s="166">
        <f>VLOOKUP(L3339,Schnitt4!L:P,3,0)</f>
        <v>0</v>
      </c>
      <c r="AE3339" s="166">
        <f>VLOOKUP(L3339,Schnitt5!L:P,3,0)</f>
        <v>0</v>
      </c>
      <c r="AF3339" s="166">
        <f>VLOOKUP(L3339,Schnitt6!L:P,3,0)</f>
        <v>0</v>
      </c>
    </row>
    <row r="3340" spans="12:32" x14ac:dyDescent="0.25">
      <c r="L3340" s="264">
        <f>Member!A3340</f>
        <v>0</v>
      </c>
      <c r="S3340" s="166">
        <f>VLOOKUP(L3340,Schnitt1!L:P,2,0)</f>
        <v>0</v>
      </c>
      <c r="T3340" s="166">
        <f>VLOOKUP(L3340,Schnitt2!L:P,2,0)</f>
        <v>0</v>
      </c>
      <c r="U3340" s="166">
        <f>VLOOKUP(L3340,Schnitt3!L:P,2,0)</f>
        <v>0</v>
      </c>
      <c r="V3340" s="166">
        <f>VLOOKUP(L3340,Schnitt4!L:P,2,0)</f>
        <v>0</v>
      </c>
      <c r="W3340" s="166">
        <f>VLOOKUP(L3340,Schnitt5!L:P,2,0)</f>
        <v>0</v>
      </c>
      <c r="X3340" s="166">
        <f>VLOOKUP(L3340,Schnitt6!L:P,2,0)</f>
        <v>0</v>
      </c>
      <c r="AA3340" s="166">
        <f>VLOOKUP(L3340,Schnitt1!L:P,3,0)</f>
        <v>0</v>
      </c>
      <c r="AB3340" s="166">
        <f>VLOOKUP(L3340,Schnitt2!L:P,3,0)</f>
        <v>0</v>
      </c>
      <c r="AC3340" s="166">
        <f>VLOOKUP(L3340,Schnitt3!L:P,3,0)</f>
        <v>0</v>
      </c>
      <c r="AD3340" s="166">
        <f>VLOOKUP(L3340,Schnitt4!L:P,3,0)</f>
        <v>0</v>
      </c>
      <c r="AE3340" s="166">
        <f>VLOOKUP(L3340,Schnitt5!L:P,3,0)</f>
        <v>0</v>
      </c>
      <c r="AF3340" s="166">
        <f>VLOOKUP(L3340,Schnitt6!L:P,3,0)</f>
        <v>0</v>
      </c>
    </row>
    <row r="3341" spans="12:32" x14ac:dyDescent="0.25">
      <c r="L3341" s="264">
        <f>Member!A3341</f>
        <v>0</v>
      </c>
      <c r="S3341" s="166">
        <f>VLOOKUP(L3341,Schnitt1!L:P,2,0)</f>
        <v>0</v>
      </c>
      <c r="T3341" s="166">
        <f>VLOOKUP(L3341,Schnitt2!L:P,2,0)</f>
        <v>0</v>
      </c>
      <c r="U3341" s="166">
        <f>VLOOKUP(L3341,Schnitt3!L:P,2,0)</f>
        <v>0</v>
      </c>
      <c r="V3341" s="166">
        <f>VLOOKUP(L3341,Schnitt4!L:P,2,0)</f>
        <v>0</v>
      </c>
      <c r="W3341" s="166">
        <f>VLOOKUP(L3341,Schnitt5!L:P,2,0)</f>
        <v>0</v>
      </c>
      <c r="X3341" s="166">
        <f>VLOOKUP(L3341,Schnitt6!L:P,2,0)</f>
        <v>0</v>
      </c>
      <c r="AA3341" s="166">
        <f>VLOOKUP(L3341,Schnitt1!L:P,3,0)</f>
        <v>0</v>
      </c>
      <c r="AB3341" s="166">
        <f>VLOOKUP(L3341,Schnitt2!L:P,3,0)</f>
        <v>0</v>
      </c>
      <c r="AC3341" s="166">
        <f>VLOOKUP(L3341,Schnitt3!L:P,3,0)</f>
        <v>0</v>
      </c>
      <c r="AD3341" s="166">
        <f>VLOOKUP(L3341,Schnitt4!L:P,3,0)</f>
        <v>0</v>
      </c>
      <c r="AE3341" s="166">
        <f>VLOOKUP(L3341,Schnitt5!L:P,3,0)</f>
        <v>0</v>
      </c>
      <c r="AF3341" s="166">
        <f>VLOOKUP(L3341,Schnitt6!L:P,3,0)</f>
        <v>0</v>
      </c>
    </row>
    <row r="3342" spans="12:32" x14ac:dyDescent="0.25">
      <c r="L3342" s="264">
        <f>Member!A3342</f>
        <v>0</v>
      </c>
      <c r="S3342" s="166">
        <f>VLOOKUP(L3342,Schnitt1!L:P,2,0)</f>
        <v>0</v>
      </c>
      <c r="T3342" s="166">
        <f>VLOOKUP(L3342,Schnitt2!L:P,2,0)</f>
        <v>0</v>
      </c>
      <c r="U3342" s="166">
        <f>VLOOKUP(L3342,Schnitt3!L:P,2,0)</f>
        <v>0</v>
      </c>
      <c r="V3342" s="166">
        <f>VLOOKUP(L3342,Schnitt4!L:P,2,0)</f>
        <v>0</v>
      </c>
      <c r="W3342" s="166">
        <f>VLOOKUP(L3342,Schnitt5!L:P,2,0)</f>
        <v>0</v>
      </c>
      <c r="X3342" s="166">
        <f>VLOOKUP(L3342,Schnitt6!L:P,2,0)</f>
        <v>0</v>
      </c>
      <c r="AA3342" s="166">
        <f>VLOOKUP(L3342,Schnitt1!L:P,3,0)</f>
        <v>0</v>
      </c>
      <c r="AB3342" s="166">
        <f>VLOOKUP(L3342,Schnitt2!L:P,3,0)</f>
        <v>0</v>
      </c>
      <c r="AC3342" s="166">
        <f>VLOOKUP(L3342,Schnitt3!L:P,3,0)</f>
        <v>0</v>
      </c>
      <c r="AD3342" s="166">
        <f>VLOOKUP(L3342,Schnitt4!L:P,3,0)</f>
        <v>0</v>
      </c>
      <c r="AE3342" s="166">
        <f>VLOOKUP(L3342,Schnitt5!L:P,3,0)</f>
        <v>0</v>
      </c>
      <c r="AF3342" s="166">
        <f>VLOOKUP(L3342,Schnitt6!L:P,3,0)</f>
        <v>0</v>
      </c>
    </row>
    <row r="3343" spans="12:32" x14ac:dyDescent="0.25">
      <c r="L3343" s="264">
        <f>Member!A3343</f>
        <v>0</v>
      </c>
      <c r="S3343" s="166">
        <f>VLOOKUP(L3343,Schnitt1!L:P,2,0)</f>
        <v>0</v>
      </c>
      <c r="T3343" s="166">
        <f>VLOOKUP(L3343,Schnitt2!L:P,2,0)</f>
        <v>0</v>
      </c>
      <c r="U3343" s="166">
        <f>VLOOKUP(L3343,Schnitt3!L:P,2,0)</f>
        <v>0</v>
      </c>
      <c r="V3343" s="166">
        <f>VLOOKUP(L3343,Schnitt4!L:P,2,0)</f>
        <v>0</v>
      </c>
      <c r="W3343" s="166">
        <f>VLOOKUP(L3343,Schnitt5!L:P,2,0)</f>
        <v>0</v>
      </c>
      <c r="X3343" s="166">
        <f>VLOOKUP(L3343,Schnitt6!L:P,2,0)</f>
        <v>0</v>
      </c>
      <c r="AA3343" s="166">
        <f>VLOOKUP(L3343,Schnitt1!L:P,3,0)</f>
        <v>0</v>
      </c>
      <c r="AB3343" s="166">
        <f>VLOOKUP(L3343,Schnitt2!L:P,3,0)</f>
        <v>0</v>
      </c>
      <c r="AC3343" s="166">
        <f>VLOOKUP(L3343,Schnitt3!L:P,3,0)</f>
        <v>0</v>
      </c>
      <c r="AD3343" s="166">
        <f>VLOOKUP(L3343,Schnitt4!L:P,3,0)</f>
        <v>0</v>
      </c>
      <c r="AE3343" s="166">
        <f>VLOOKUP(L3343,Schnitt5!L:P,3,0)</f>
        <v>0</v>
      </c>
      <c r="AF3343" s="166">
        <f>VLOOKUP(L3343,Schnitt6!L:P,3,0)</f>
        <v>0</v>
      </c>
    </row>
    <row r="3344" spans="12:32" x14ac:dyDescent="0.25">
      <c r="L3344" s="264">
        <f>Member!A3344</f>
        <v>0</v>
      </c>
      <c r="S3344" s="166">
        <f>VLOOKUP(L3344,Schnitt1!L:P,2,0)</f>
        <v>0</v>
      </c>
      <c r="T3344" s="166">
        <f>VLOOKUP(L3344,Schnitt2!L:P,2,0)</f>
        <v>0</v>
      </c>
      <c r="U3344" s="166">
        <f>VLOOKUP(L3344,Schnitt3!L:P,2,0)</f>
        <v>0</v>
      </c>
      <c r="V3344" s="166">
        <f>VLOOKUP(L3344,Schnitt4!L:P,2,0)</f>
        <v>0</v>
      </c>
      <c r="W3344" s="166">
        <f>VLOOKUP(L3344,Schnitt5!L:P,2,0)</f>
        <v>0</v>
      </c>
      <c r="X3344" s="166">
        <f>VLOOKUP(L3344,Schnitt6!L:P,2,0)</f>
        <v>0</v>
      </c>
      <c r="AA3344" s="166">
        <f>VLOOKUP(L3344,Schnitt1!L:P,3,0)</f>
        <v>0</v>
      </c>
      <c r="AB3344" s="166">
        <f>VLOOKUP(L3344,Schnitt2!L:P,3,0)</f>
        <v>0</v>
      </c>
      <c r="AC3344" s="166">
        <f>VLOOKUP(L3344,Schnitt3!L:P,3,0)</f>
        <v>0</v>
      </c>
      <c r="AD3344" s="166">
        <f>VLOOKUP(L3344,Schnitt4!L:P,3,0)</f>
        <v>0</v>
      </c>
      <c r="AE3344" s="166">
        <f>VLOOKUP(L3344,Schnitt5!L:P,3,0)</f>
        <v>0</v>
      </c>
      <c r="AF3344" s="166">
        <f>VLOOKUP(L3344,Schnitt6!L:P,3,0)</f>
        <v>0</v>
      </c>
    </row>
    <row r="3345" spans="12:32" x14ac:dyDescent="0.25">
      <c r="L3345" s="264">
        <f>Member!A3345</f>
        <v>0</v>
      </c>
      <c r="S3345" s="166">
        <f>VLOOKUP(L3345,Schnitt1!L:P,2,0)</f>
        <v>0</v>
      </c>
      <c r="T3345" s="166">
        <f>VLOOKUP(L3345,Schnitt2!L:P,2,0)</f>
        <v>0</v>
      </c>
      <c r="U3345" s="166">
        <f>VLOOKUP(L3345,Schnitt3!L:P,2,0)</f>
        <v>0</v>
      </c>
      <c r="V3345" s="166">
        <f>VLOOKUP(L3345,Schnitt4!L:P,2,0)</f>
        <v>0</v>
      </c>
      <c r="W3345" s="166">
        <f>VLOOKUP(L3345,Schnitt5!L:P,2,0)</f>
        <v>0</v>
      </c>
      <c r="X3345" s="166">
        <f>VLOOKUP(L3345,Schnitt6!L:P,2,0)</f>
        <v>0</v>
      </c>
      <c r="AA3345" s="166">
        <f>VLOOKUP(L3345,Schnitt1!L:P,3,0)</f>
        <v>0</v>
      </c>
      <c r="AB3345" s="166">
        <f>VLOOKUP(L3345,Schnitt2!L:P,3,0)</f>
        <v>0</v>
      </c>
      <c r="AC3345" s="166">
        <f>VLOOKUP(L3345,Schnitt3!L:P,3,0)</f>
        <v>0</v>
      </c>
      <c r="AD3345" s="166">
        <f>VLOOKUP(L3345,Schnitt4!L:P,3,0)</f>
        <v>0</v>
      </c>
      <c r="AE3345" s="166">
        <f>VLOOKUP(L3345,Schnitt5!L:P,3,0)</f>
        <v>0</v>
      </c>
      <c r="AF3345" s="166">
        <f>VLOOKUP(L3345,Schnitt6!L:P,3,0)</f>
        <v>0</v>
      </c>
    </row>
    <row r="3346" spans="12:32" x14ac:dyDescent="0.25">
      <c r="L3346" s="264">
        <f>Member!A3346</f>
        <v>0</v>
      </c>
      <c r="S3346" s="166">
        <f>VLOOKUP(L3346,Schnitt1!L:P,2,0)</f>
        <v>0</v>
      </c>
      <c r="T3346" s="166">
        <f>VLOOKUP(L3346,Schnitt2!L:P,2,0)</f>
        <v>0</v>
      </c>
      <c r="U3346" s="166">
        <f>VLOOKUP(L3346,Schnitt3!L:P,2,0)</f>
        <v>0</v>
      </c>
      <c r="V3346" s="166">
        <f>VLOOKUP(L3346,Schnitt4!L:P,2,0)</f>
        <v>0</v>
      </c>
      <c r="W3346" s="166">
        <f>VLOOKUP(L3346,Schnitt5!L:P,2,0)</f>
        <v>0</v>
      </c>
      <c r="X3346" s="166">
        <f>VLOOKUP(L3346,Schnitt6!L:P,2,0)</f>
        <v>0</v>
      </c>
      <c r="AA3346" s="166">
        <f>VLOOKUP(L3346,Schnitt1!L:P,3,0)</f>
        <v>0</v>
      </c>
      <c r="AB3346" s="166">
        <f>VLOOKUP(L3346,Schnitt2!L:P,3,0)</f>
        <v>0</v>
      </c>
      <c r="AC3346" s="166">
        <f>VLOOKUP(L3346,Schnitt3!L:P,3,0)</f>
        <v>0</v>
      </c>
      <c r="AD3346" s="166">
        <f>VLOOKUP(L3346,Schnitt4!L:P,3,0)</f>
        <v>0</v>
      </c>
      <c r="AE3346" s="166">
        <f>VLOOKUP(L3346,Schnitt5!L:P,3,0)</f>
        <v>0</v>
      </c>
      <c r="AF3346" s="166">
        <f>VLOOKUP(L3346,Schnitt6!L:P,3,0)</f>
        <v>0</v>
      </c>
    </row>
    <row r="3347" spans="12:32" x14ac:dyDescent="0.25">
      <c r="L3347" s="264">
        <f>Member!A3347</f>
        <v>0</v>
      </c>
      <c r="S3347" s="166">
        <f>VLOOKUP(L3347,Schnitt1!L:P,2,0)</f>
        <v>0</v>
      </c>
      <c r="T3347" s="166">
        <f>VLOOKUP(L3347,Schnitt2!L:P,2,0)</f>
        <v>0</v>
      </c>
      <c r="U3347" s="166">
        <f>VLOOKUP(L3347,Schnitt3!L:P,2,0)</f>
        <v>0</v>
      </c>
      <c r="V3347" s="166">
        <f>VLOOKUP(L3347,Schnitt4!L:P,2,0)</f>
        <v>0</v>
      </c>
      <c r="W3347" s="166">
        <f>VLOOKUP(L3347,Schnitt5!L:P,2,0)</f>
        <v>0</v>
      </c>
      <c r="X3347" s="166">
        <f>VLOOKUP(L3347,Schnitt6!L:P,2,0)</f>
        <v>0</v>
      </c>
      <c r="AA3347" s="166">
        <f>VLOOKUP(L3347,Schnitt1!L:P,3,0)</f>
        <v>0</v>
      </c>
      <c r="AB3347" s="166">
        <f>VLOOKUP(L3347,Schnitt2!L:P,3,0)</f>
        <v>0</v>
      </c>
      <c r="AC3347" s="166">
        <f>VLOOKUP(L3347,Schnitt3!L:P,3,0)</f>
        <v>0</v>
      </c>
      <c r="AD3347" s="166">
        <f>VLOOKUP(L3347,Schnitt4!L:P,3,0)</f>
        <v>0</v>
      </c>
      <c r="AE3347" s="166">
        <f>VLOOKUP(L3347,Schnitt5!L:P,3,0)</f>
        <v>0</v>
      </c>
      <c r="AF3347" s="166">
        <f>VLOOKUP(L3347,Schnitt6!L:P,3,0)</f>
        <v>0</v>
      </c>
    </row>
    <row r="3348" spans="12:32" x14ac:dyDescent="0.25">
      <c r="L3348" s="264">
        <f>Member!A3348</f>
        <v>0</v>
      </c>
      <c r="S3348" s="166">
        <f>VLOOKUP(L3348,Schnitt1!L:P,2,0)</f>
        <v>0</v>
      </c>
      <c r="T3348" s="166">
        <f>VLOOKUP(L3348,Schnitt2!L:P,2,0)</f>
        <v>0</v>
      </c>
      <c r="U3348" s="166">
        <f>VLOOKUP(L3348,Schnitt3!L:P,2,0)</f>
        <v>0</v>
      </c>
      <c r="V3348" s="166">
        <f>VLOOKUP(L3348,Schnitt4!L:P,2,0)</f>
        <v>0</v>
      </c>
      <c r="W3348" s="166">
        <f>VLOOKUP(L3348,Schnitt5!L:P,2,0)</f>
        <v>0</v>
      </c>
      <c r="X3348" s="166">
        <f>VLOOKUP(L3348,Schnitt6!L:P,2,0)</f>
        <v>0</v>
      </c>
      <c r="AA3348" s="166">
        <f>VLOOKUP(L3348,Schnitt1!L:P,3,0)</f>
        <v>0</v>
      </c>
      <c r="AB3348" s="166">
        <f>VLOOKUP(L3348,Schnitt2!L:P,3,0)</f>
        <v>0</v>
      </c>
      <c r="AC3348" s="166">
        <f>VLOOKUP(L3348,Schnitt3!L:P,3,0)</f>
        <v>0</v>
      </c>
      <c r="AD3348" s="166">
        <f>VLOOKUP(L3348,Schnitt4!L:P,3,0)</f>
        <v>0</v>
      </c>
      <c r="AE3348" s="166">
        <f>VLOOKUP(L3348,Schnitt5!L:P,3,0)</f>
        <v>0</v>
      </c>
      <c r="AF3348" s="166">
        <f>VLOOKUP(L3348,Schnitt6!L:P,3,0)</f>
        <v>0</v>
      </c>
    </row>
    <row r="3349" spans="12:32" x14ac:dyDescent="0.25">
      <c r="L3349" s="264">
        <f>Member!A3349</f>
        <v>0</v>
      </c>
      <c r="S3349" s="166">
        <f>VLOOKUP(L3349,Schnitt1!L:P,2,0)</f>
        <v>0</v>
      </c>
      <c r="T3349" s="166">
        <f>VLOOKUP(L3349,Schnitt2!L:P,2,0)</f>
        <v>0</v>
      </c>
      <c r="U3349" s="166">
        <f>VLOOKUP(L3349,Schnitt3!L:P,2,0)</f>
        <v>0</v>
      </c>
      <c r="V3349" s="166">
        <f>VLOOKUP(L3349,Schnitt4!L:P,2,0)</f>
        <v>0</v>
      </c>
      <c r="W3349" s="166">
        <f>VLOOKUP(L3349,Schnitt5!L:P,2,0)</f>
        <v>0</v>
      </c>
      <c r="X3349" s="166">
        <f>VLOOKUP(L3349,Schnitt6!L:P,2,0)</f>
        <v>0</v>
      </c>
      <c r="AA3349" s="166">
        <f>VLOOKUP(L3349,Schnitt1!L:P,3,0)</f>
        <v>0</v>
      </c>
      <c r="AB3349" s="166">
        <f>VLOOKUP(L3349,Schnitt2!L:P,3,0)</f>
        <v>0</v>
      </c>
      <c r="AC3349" s="166">
        <f>VLOOKUP(L3349,Schnitt3!L:P,3,0)</f>
        <v>0</v>
      </c>
      <c r="AD3349" s="166">
        <f>VLOOKUP(L3349,Schnitt4!L:P,3,0)</f>
        <v>0</v>
      </c>
      <c r="AE3349" s="166">
        <f>VLOOKUP(L3349,Schnitt5!L:P,3,0)</f>
        <v>0</v>
      </c>
      <c r="AF3349" s="166">
        <f>VLOOKUP(L3349,Schnitt6!L:P,3,0)</f>
        <v>0</v>
      </c>
    </row>
    <row r="3350" spans="12:32" x14ac:dyDescent="0.25">
      <c r="L3350" s="264">
        <f>Member!A3350</f>
        <v>0</v>
      </c>
      <c r="S3350" s="166">
        <f>VLOOKUP(L3350,Schnitt1!L:P,2,0)</f>
        <v>0</v>
      </c>
      <c r="T3350" s="166">
        <f>VLOOKUP(L3350,Schnitt2!L:P,2,0)</f>
        <v>0</v>
      </c>
      <c r="U3350" s="166">
        <f>VLOOKUP(L3350,Schnitt3!L:P,2,0)</f>
        <v>0</v>
      </c>
      <c r="V3350" s="166">
        <f>VLOOKUP(L3350,Schnitt4!L:P,2,0)</f>
        <v>0</v>
      </c>
      <c r="W3350" s="166">
        <f>VLOOKUP(L3350,Schnitt5!L:P,2,0)</f>
        <v>0</v>
      </c>
      <c r="X3350" s="166">
        <f>VLOOKUP(L3350,Schnitt6!L:P,2,0)</f>
        <v>0</v>
      </c>
      <c r="AA3350" s="166">
        <f>VLOOKUP(L3350,Schnitt1!L:P,3,0)</f>
        <v>0</v>
      </c>
      <c r="AB3350" s="166">
        <f>VLOOKUP(L3350,Schnitt2!L:P,3,0)</f>
        <v>0</v>
      </c>
      <c r="AC3350" s="166">
        <f>VLOOKUP(L3350,Schnitt3!L:P,3,0)</f>
        <v>0</v>
      </c>
      <c r="AD3350" s="166">
        <f>VLOOKUP(L3350,Schnitt4!L:P,3,0)</f>
        <v>0</v>
      </c>
      <c r="AE3350" s="166">
        <f>VLOOKUP(L3350,Schnitt5!L:P,3,0)</f>
        <v>0</v>
      </c>
      <c r="AF3350" s="166">
        <f>VLOOKUP(L3350,Schnitt6!L:P,3,0)</f>
        <v>0</v>
      </c>
    </row>
    <row r="3351" spans="12:32" x14ac:dyDescent="0.25">
      <c r="L3351" s="264">
        <f>Member!A3351</f>
        <v>0</v>
      </c>
      <c r="S3351" s="166">
        <f>VLOOKUP(L3351,Schnitt1!L:P,2,0)</f>
        <v>0</v>
      </c>
      <c r="T3351" s="166">
        <f>VLOOKUP(L3351,Schnitt2!L:P,2,0)</f>
        <v>0</v>
      </c>
      <c r="U3351" s="166">
        <f>VLOOKUP(L3351,Schnitt3!L:P,2,0)</f>
        <v>0</v>
      </c>
      <c r="V3351" s="166">
        <f>VLOOKUP(L3351,Schnitt4!L:P,2,0)</f>
        <v>0</v>
      </c>
      <c r="W3351" s="166">
        <f>VLOOKUP(L3351,Schnitt5!L:P,2,0)</f>
        <v>0</v>
      </c>
      <c r="X3351" s="166">
        <f>VLOOKUP(L3351,Schnitt6!L:P,2,0)</f>
        <v>0</v>
      </c>
      <c r="AA3351" s="166">
        <f>VLOOKUP(L3351,Schnitt1!L:P,3,0)</f>
        <v>0</v>
      </c>
      <c r="AB3351" s="166">
        <f>VLOOKUP(L3351,Schnitt2!L:P,3,0)</f>
        <v>0</v>
      </c>
      <c r="AC3351" s="166">
        <f>VLOOKUP(L3351,Schnitt3!L:P,3,0)</f>
        <v>0</v>
      </c>
      <c r="AD3351" s="166">
        <f>VLOOKUP(L3351,Schnitt4!L:P,3,0)</f>
        <v>0</v>
      </c>
      <c r="AE3351" s="166">
        <f>VLOOKUP(L3351,Schnitt5!L:P,3,0)</f>
        <v>0</v>
      </c>
      <c r="AF3351" s="166">
        <f>VLOOKUP(L3351,Schnitt6!L:P,3,0)</f>
        <v>0</v>
      </c>
    </row>
    <row r="3352" spans="12:32" x14ac:dyDescent="0.25">
      <c r="L3352" s="264">
        <f>Member!A3352</f>
        <v>0</v>
      </c>
      <c r="S3352" s="166">
        <f>VLOOKUP(L3352,Schnitt1!L:P,2,0)</f>
        <v>0</v>
      </c>
      <c r="T3352" s="166">
        <f>VLOOKUP(L3352,Schnitt2!L:P,2,0)</f>
        <v>0</v>
      </c>
      <c r="U3352" s="166">
        <f>VLOOKUP(L3352,Schnitt3!L:P,2,0)</f>
        <v>0</v>
      </c>
      <c r="V3352" s="166">
        <f>VLOOKUP(L3352,Schnitt4!L:P,2,0)</f>
        <v>0</v>
      </c>
      <c r="W3352" s="166">
        <f>VLOOKUP(L3352,Schnitt5!L:P,2,0)</f>
        <v>0</v>
      </c>
      <c r="X3352" s="166">
        <f>VLOOKUP(L3352,Schnitt6!L:P,2,0)</f>
        <v>0</v>
      </c>
      <c r="AA3352" s="166">
        <f>VLOOKUP(L3352,Schnitt1!L:P,3,0)</f>
        <v>0</v>
      </c>
      <c r="AB3352" s="166">
        <f>VLOOKUP(L3352,Schnitt2!L:P,3,0)</f>
        <v>0</v>
      </c>
      <c r="AC3352" s="166">
        <f>VLOOKUP(L3352,Schnitt3!L:P,3,0)</f>
        <v>0</v>
      </c>
      <c r="AD3352" s="166">
        <f>VLOOKUP(L3352,Schnitt4!L:P,3,0)</f>
        <v>0</v>
      </c>
      <c r="AE3352" s="166">
        <f>VLOOKUP(L3352,Schnitt5!L:P,3,0)</f>
        <v>0</v>
      </c>
      <c r="AF3352" s="166">
        <f>VLOOKUP(L3352,Schnitt6!L:P,3,0)</f>
        <v>0</v>
      </c>
    </row>
    <row r="3353" spans="12:32" x14ac:dyDescent="0.25">
      <c r="L3353" s="264">
        <f>Member!A3353</f>
        <v>0</v>
      </c>
      <c r="S3353" s="166">
        <f>VLOOKUP(L3353,Schnitt1!L:P,2,0)</f>
        <v>0</v>
      </c>
      <c r="T3353" s="166">
        <f>VLOOKUP(L3353,Schnitt2!L:P,2,0)</f>
        <v>0</v>
      </c>
      <c r="U3353" s="166">
        <f>VLOOKUP(L3353,Schnitt3!L:P,2,0)</f>
        <v>0</v>
      </c>
      <c r="V3353" s="166">
        <f>VLOOKUP(L3353,Schnitt4!L:P,2,0)</f>
        <v>0</v>
      </c>
      <c r="W3353" s="166">
        <f>VLOOKUP(L3353,Schnitt5!L:P,2,0)</f>
        <v>0</v>
      </c>
      <c r="X3353" s="166">
        <f>VLOOKUP(L3353,Schnitt6!L:P,2,0)</f>
        <v>0</v>
      </c>
      <c r="AA3353" s="166">
        <f>VLOOKUP(L3353,Schnitt1!L:P,3,0)</f>
        <v>0</v>
      </c>
      <c r="AB3353" s="166">
        <f>VLOOKUP(L3353,Schnitt2!L:P,3,0)</f>
        <v>0</v>
      </c>
      <c r="AC3353" s="166">
        <f>VLOOKUP(L3353,Schnitt3!L:P,3,0)</f>
        <v>0</v>
      </c>
      <c r="AD3353" s="166">
        <f>VLOOKUP(L3353,Schnitt4!L:P,3,0)</f>
        <v>0</v>
      </c>
      <c r="AE3353" s="166">
        <f>VLOOKUP(L3353,Schnitt5!L:P,3,0)</f>
        <v>0</v>
      </c>
      <c r="AF3353" s="166">
        <f>VLOOKUP(L3353,Schnitt6!L:P,3,0)</f>
        <v>0</v>
      </c>
    </row>
    <row r="3354" spans="12:32" x14ac:dyDescent="0.25">
      <c r="L3354" s="264">
        <f>Member!A3354</f>
        <v>0</v>
      </c>
      <c r="S3354" s="166">
        <f>VLOOKUP(L3354,Schnitt1!L:P,2,0)</f>
        <v>0</v>
      </c>
      <c r="T3354" s="166">
        <f>VLOOKUP(L3354,Schnitt2!L:P,2,0)</f>
        <v>0</v>
      </c>
      <c r="U3354" s="166">
        <f>VLOOKUP(L3354,Schnitt3!L:P,2,0)</f>
        <v>0</v>
      </c>
      <c r="V3354" s="166">
        <f>VLOOKUP(L3354,Schnitt4!L:P,2,0)</f>
        <v>0</v>
      </c>
      <c r="W3354" s="166">
        <f>VLOOKUP(L3354,Schnitt5!L:P,2,0)</f>
        <v>0</v>
      </c>
      <c r="X3354" s="166">
        <f>VLOOKUP(L3354,Schnitt6!L:P,2,0)</f>
        <v>0</v>
      </c>
      <c r="AA3354" s="166">
        <f>VLOOKUP(L3354,Schnitt1!L:P,3,0)</f>
        <v>0</v>
      </c>
      <c r="AB3354" s="166">
        <f>VLOOKUP(L3354,Schnitt2!L:P,3,0)</f>
        <v>0</v>
      </c>
      <c r="AC3354" s="166">
        <f>VLOOKUP(L3354,Schnitt3!L:P,3,0)</f>
        <v>0</v>
      </c>
      <c r="AD3354" s="166">
        <f>VLOOKUP(L3354,Schnitt4!L:P,3,0)</f>
        <v>0</v>
      </c>
      <c r="AE3354" s="166">
        <f>VLOOKUP(L3354,Schnitt5!L:P,3,0)</f>
        <v>0</v>
      </c>
      <c r="AF3354" s="166">
        <f>VLOOKUP(L3354,Schnitt6!L:P,3,0)</f>
        <v>0</v>
      </c>
    </row>
    <row r="3355" spans="12:32" x14ac:dyDescent="0.25">
      <c r="L3355" s="264">
        <f>Member!A3355</f>
        <v>0</v>
      </c>
      <c r="S3355" s="166">
        <f>VLOOKUP(L3355,Schnitt1!L:P,2,0)</f>
        <v>0</v>
      </c>
      <c r="T3355" s="166">
        <f>VLOOKUP(L3355,Schnitt2!L:P,2,0)</f>
        <v>0</v>
      </c>
      <c r="U3355" s="166">
        <f>VLOOKUP(L3355,Schnitt3!L:P,2,0)</f>
        <v>0</v>
      </c>
      <c r="V3355" s="166">
        <f>VLOOKUP(L3355,Schnitt4!L:P,2,0)</f>
        <v>0</v>
      </c>
      <c r="W3355" s="166">
        <f>VLOOKUP(L3355,Schnitt5!L:P,2,0)</f>
        <v>0</v>
      </c>
      <c r="X3355" s="166">
        <f>VLOOKUP(L3355,Schnitt6!L:P,2,0)</f>
        <v>0</v>
      </c>
      <c r="AA3355" s="166">
        <f>VLOOKUP(L3355,Schnitt1!L:P,3,0)</f>
        <v>0</v>
      </c>
      <c r="AB3355" s="166">
        <f>VLOOKUP(L3355,Schnitt2!L:P,3,0)</f>
        <v>0</v>
      </c>
      <c r="AC3355" s="166">
        <f>VLOOKUP(L3355,Schnitt3!L:P,3,0)</f>
        <v>0</v>
      </c>
      <c r="AD3355" s="166">
        <f>VLOOKUP(L3355,Schnitt4!L:P,3,0)</f>
        <v>0</v>
      </c>
      <c r="AE3355" s="166">
        <f>VLOOKUP(L3355,Schnitt5!L:P,3,0)</f>
        <v>0</v>
      </c>
      <c r="AF3355" s="166">
        <f>VLOOKUP(L3355,Schnitt6!L:P,3,0)</f>
        <v>0</v>
      </c>
    </row>
    <row r="3356" spans="12:32" x14ac:dyDescent="0.25">
      <c r="L3356" s="264">
        <f>Member!A3356</f>
        <v>0</v>
      </c>
      <c r="S3356" s="166">
        <f>VLOOKUP(L3356,Schnitt1!L:P,2,0)</f>
        <v>0</v>
      </c>
      <c r="T3356" s="166">
        <f>VLOOKUP(L3356,Schnitt2!L:P,2,0)</f>
        <v>0</v>
      </c>
      <c r="U3356" s="166">
        <f>VLOOKUP(L3356,Schnitt3!L:P,2,0)</f>
        <v>0</v>
      </c>
      <c r="V3356" s="166">
        <f>VLOOKUP(L3356,Schnitt4!L:P,2,0)</f>
        <v>0</v>
      </c>
      <c r="W3356" s="166">
        <f>VLOOKUP(L3356,Schnitt5!L:P,2,0)</f>
        <v>0</v>
      </c>
      <c r="X3356" s="166">
        <f>VLOOKUP(L3356,Schnitt6!L:P,2,0)</f>
        <v>0</v>
      </c>
      <c r="AA3356" s="166">
        <f>VLOOKUP(L3356,Schnitt1!L:P,3,0)</f>
        <v>0</v>
      </c>
      <c r="AB3356" s="166">
        <f>VLOOKUP(L3356,Schnitt2!L:P,3,0)</f>
        <v>0</v>
      </c>
      <c r="AC3356" s="166">
        <f>VLOOKUP(L3356,Schnitt3!L:P,3,0)</f>
        <v>0</v>
      </c>
      <c r="AD3356" s="166">
        <f>VLOOKUP(L3356,Schnitt4!L:P,3,0)</f>
        <v>0</v>
      </c>
      <c r="AE3356" s="166">
        <f>VLOOKUP(L3356,Schnitt5!L:P,3,0)</f>
        <v>0</v>
      </c>
      <c r="AF3356" s="166">
        <f>VLOOKUP(L3356,Schnitt6!L:P,3,0)</f>
        <v>0</v>
      </c>
    </row>
    <row r="3357" spans="12:32" x14ac:dyDescent="0.25">
      <c r="L3357" s="264">
        <f>Member!A3357</f>
        <v>0</v>
      </c>
      <c r="S3357" s="166">
        <f>VLOOKUP(L3357,Schnitt1!L:P,2,0)</f>
        <v>0</v>
      </c>
      <c r="T3357" s="166">
        <f>VLOOKUP(L3357,Schnitt2!L:P,2,0)</f>
        <v>0</v>
      </c>
      <c r="U3357" s="166">
        <f>VLOOKUP(L3357,Schnitt3!L:P,2,0)</f>
        <v>0</v>
      </c>
      <c r="V3357" s="166">
        <f>VLOOKUP(L3357,Schnitt4!L:P,2,0)</f>
        <v>0</v>
      </c>
      <c r="W3357" s="166">
        <f>VLOOKUP(L3357,Schnitt5!L:P,2,0)</f>
        <v>0</v>
      </c>
      <c r="X3357" s="166">
        <f>VLOOKUP(L3357,Schnitt6!L:P,2,0)</f>
        <v>0</v>
      </c>
      <c r="AA3357" s="166">
        <f>VLOOKUP(L3357,Schnitt1!L:P,3,0)</f>
        <v>0</v>
      </c>
      <c r="AB3357" s="166">
        <f>VLOOKUP(L3357,Schnitt2!L:P,3,0)</f>
        <v>0</v>
      </c>
      <c r="AC3357" s="166">
        <f>VLOOKUP(L3357,Schnitt3!L:P,3,0)</f>
        <v>0</v>
      </c>
      <c r="AD3357" s="166">
        <f>VLOOKUP(L3357,Schnitt4!L:P,3,0)</f>
        <v>0</v>
      </c>
      <c r="AE3357" s="166">
        <f>VLOOKUP(L3357,Schnitt5!L:P,3,0)</f>
        <v>0</v>
      </c>
      <c r="AF3357" s="166">
        <f>VLOOKUP(L3357,Schnitt6!L:P,3,0)</f>
        <v>0</v>
      </c>
    </row>
    <row r="3358" spans="12:32" x14ac:dyDescent="0.25">
      <c r="L3358" s="264">
        <f>Member!A3358</f>
        <v>0</v>
      </c>
      <c r="S3358" s="166">
        <f>VLOOKUP(L3358,Schnitt1!L:P,2,0)</f>
        <v>0</v>
      </c>
      <c r="T3358" s="166">
        <f>VLOOKUP(L3358,Schnitt2!L:P,2,0)</f>
        <v>0</v>
      </c>
      <c r="U3358" s="166">
        <f>VLOOKUP(L3358,Schnitt3!L:P,2,0)</f>
        <v>0</v>
      </c>
      <c r="V3358" s="166">
        <f>VLOOKUP(L3358,Schnitt4!L:P,2,0)</f>
        <v>0</v>
      </c>
      <c r="W3358" s="166">
        <f>VLOOKUP(L3358,Schnitt5!L:P,2,0)</f>
        <v>0</v>
      </c>
      <c r="X3358" s="166">
        <f>VLOOKUP(L3358,Schnitt6!L:P,2,0)</f>
        <v>0</v>
      </c>
      <c r="AA3358" s="166">
        <f>VLOOKUP(L3358,Schnitt1!L:P,3,0)</f>
        <v>0</v>
      </c>
      <c r="AB3358" s="166">
        <f>VLOOKUP(L3358,Schnitt2!L:P,3,0)</f>
        <v>0</v>
      </c>
      <c r="AC3358" s="166">
        <f>VLOOKUP(L3358,Schnitt3!L:P,3,0)</f>
        <v>0</v>
      </c>
      <c r="AD3358" s="166">
        <f>VLOOKUP(L3358,Schnitt4!L:P,3,0)</f>
        <v>0</v>
      </c>
      <c r="AE3358" s="166">
        <f>VLOOKUP(L3358,Schnitt5!L:P,3,0)</f>
        <v>0</v>
      </c>
      <c r="AF3358" s="166">
        <f>VLOOKUP(L3358,Schnitt6!L:P,3,0)</f>
        <v>0</v>
      </c>
    </row>
    <row r="3359" spans="12:32" x14ac:dyDescent="0.25">
      <c r="L3359" s="264">
        <f>Member!A3359</f>
        <v>0</v>
      </c>
      <c r="S3359" s="166">
        <f>VLOOKUP(L3359,Schnitt1!L:P,2,0)</f>
        <v>0</v>
      </c>
      <c r="T3359" s="166">
        <f>VLOOKUP(L3359,Schnitt2!L:P,2,0)</f>
        <v>0</v>
      </c>
      <c r="U3359" s="166">
        <f>VLOOKUP(L3359,Schnitt3!L:P,2,0)</f>
        <v>0</v>
      </c>
      <c r="V3359" s="166">
        <f>VLOOKUP(L3359,Schnitt4!L:P,2,0)</f>
        <v>0</v>
      </c>
      <c r="W3359" s="166">
        <f>VLOOKUP(L3359,Schnitt5!L:P,2,0)</f>
        <v>0</v>
      </c>
      <c r="X3359" s="166">
        <f>VLOOKUP(L3359,Schnitt6!L:P,2,0)</f>
        <v>0</v>
      </c>
      <c r="AA3359" s="166">
        <f>VLOOKUP(L3359,Schnitt1!L:P,3,0)</f>
        <v>0</v>
      </c>
      <c r="AB3359" s="166">
        <f>VLOOKUP(L3359,Schnitt2!L:P,3,0)</f>
        <v>0</v>
      </c>
      <c r="AC3359" s="166">
        <f>VLOOKUP(L3359,Schnitt3!L:P,3,0)</f>
        <v>0</v>
      </c>
      <c r="AD3359" s="166">
        <f>VLOOKUP(L3359,Schnitt4!L:P,3,0)</f>
        <v>0</v>
      </c>
      <c r="AE3359" s="166">
        <f>VLOOKUP(L3359,Schnitt5!L:P,3,0)</f>
        <v>0</v>
      </c>
      <c r="AF3359" s="166">
        <f>VLOOKUP(L3359,Schnitt6!L:P,3,0)</f>
        <v>0</v>
      </c>
    </row>
    <row r="3360" spans="12:32" x14ac:dyDescent="0.25">
      <c r="L3360" s="264">
        <f>Member!A3360</f>
        <v>0</v>
      </c>
      <c r="S3360" s="166">
        <f>VLOOKUP(L3360,Schnitt1!L:P,2,0)</f>
        <v>0</v>
      </c>
      <c r="T3360" s="166">
        <f>VLOOKUP(L3360,Schnitt2!L:P,2,0)</f>
        <v>0</v>
      </c>
      <c r="U3360" s="166">
        <f>VLOOKUP(L3360,Schnitt3!L:P,2,0)</f>
        <v>0</v>
      </c>
      <c r="V3360" s="166">
        <f>VLOOKUP(L3360,Schnitt4!L:P,2,0)</f>
        <v>0</v>
      </c>
      <c r="W3360" s="166">
        <f>VLOOKUP(L3360,Schnitt5!L:P,2,0)</f>
        <v>0</v>
      </c>
      <c r="X3360" s="166">
        <f>VLOOKUP(L3360,Schnitt6!L:P,2,0)</f>
        <v>0</v>
      </c>
      <c r="AA3360" s="166">
        <f>VLOOKUP(L3360,Schnitt1!L:P,3,0)</f>
        <v>0</v>
      </c>
      <c r="AB3360" s="166">
        <f>VLOOKUP(L3360,Schnitt2!L:P,3,0)</f>
        <v>0</v>
      </c>
      <c r="AC3360" s="166">
        <f>VLOOKUP(L3360,Schnitt3!L:P,3,0)</f>
        <v>0</v>
      </c>
      <c r="AD3360" s="166">
        <f>VLOOKUP(L3360,Schnitt4!L:P,3,0)</f>
        <v>0</v>
      </c>
      <c r="AE3360" s="166">
        <f>VLOOKUP(L3360,Schnitt5!L:P,3,0)</f>
        <v>0</v>
      </c>
      <c r="AF3360" s="166">
        <f>VLOOKUP(L3360,Schnitt6!L:P,3,0)</f>
        <v>0</v>
      </c>
    </row>
    <row r="3361" spans="12:32" x14ac:dyDescent="0.25">
      <c r="L3361" s="264">
        <f>Member!A3361</f>
        <v>0</v>
      </c>
      <c r="S3361" s="166">
        <f>VLOOKUP(L3361,Schnitt1!L:P,2,0)</f>
        <v>0</v>
      </c>
      <c r="T3361" s="166">
        <f>VLOOKUP(L3361,Schnitt2!L:P,2,0)</f>
        <v>0</v>
      </c>
      <c r="U3361" s="166">
        <f>VLOOKUP(L3361,Schnitt3!L:P,2,0)</f>
        <v>0</v>
      </c>
      <c r="V3361" s="166">
        <f>VLOOKUP(L3361,Schnitt4!L:P,2,0)</f>
        <v>0</v>
      </c>
      <c r="W3361" s="166">
        <f>VLOOKUP(L3361,Schnitt5!L:P,2,0)</f>
        <v>0</v>
      </c>
      <c r="X3361" s="166">
        <f>VLOOKUP(L3361,Schnitt6!L:P,2,0)</f>
        <v>0</v>
      </c>
      <c r="AA3361" s="166">
        <f>VLOOKUP(L3361,Schnitt1!L:P,3,0)</f>
        <v>0</v>
      </c>
      <c r="AB3361" s="166">
        <f>VLOOKUP(L3361,Schnitt2!L:P,3,0)</f>
        <v>0</v>
      </c>
      <c r="AC3361" s="166">
        <f>VLOOKUP(L3361,Schnitt3!L:P,3,0)</f>
        <v>0</v>
      </c>
      <c r="AD3361" s="166">
        <f>VLOOKUP(L3361,Schnitt4!L:P,3,0)</f>
        <v>0</v>
      </c>
      <c r="AE3361" s="166">
        <f>VLOOKUP(L3361,Schnitt5!L:P,3,0)</f>
        <v>0</v>
      </c>
      <c r="AF3361" s="166">
        <f>VLOOKUP(L3361,Schnitt6!L:P,3,0)</f>
        <v>0</v>
      </c>
    </row>
    <row r="3362" spans="12:32" x14ac:dyDescent="0.25">
      <c r="L3362" s="264">
        <f>Member!A3362</f>
        <v>0</v>
      </c>
      <c r="S3362" s="166">
        <f>VLOOKUP(L3362,Schnitt1!L:P,2,0)</f>
        <v>0</v>
      </c>
      <c r="T3362" s="166">
        <f>VLOOKUP(L3362,Schnitt2!L:P,2,0)</f>
        <v>0</v>
      </c>
      <c r="U3362" s="166">
        <f>VLOOKUP(L3362,Schnitt3!L:P,2,0)</f>
        <v>0</v>
      </c>
      <c r="V3362" s="166">
        <f>VLOOKUP(L3362,Schnitt4!L:P,2,0)</f>
        <v>0</v>
      </c>
      <c r="W3362" s="166">
        <f>VLOOKUP(L3362,Schnitt5!L:P,2,0)</f>
        <v>0</v>
      </c>
      <c r="X3362" s="166">
        <f>VLOOKUP(L3362,Schnitt6!L:P,2,0)</f>
        <v>0</v>
      </c>
      <c r="AA3362" s="166">
        <f>VLOOKUP(L3362,Schnitt1!L:P,3,0)</f>
        <v>0</v>
      </c>
      <c r="AB3362" s="166">
        <f>VLOOKUP(L3362,Schnitt2!L:P,3,0)</f>
        <v>0</v>
      </c>
      <c r="AC3362" s="166">
        <f>VLOOKUP(L3362,Schnitt3!L:P,3,0)</f>
        <v>0</v>
      </c>
      <c r="AD3362" s="166">
        <f>VLOOKUP(L3362,Schnitt4!L:P,3,0)</f>
        <v>0</v>
      </c>
      <c r="AE3362" s="166">
        <f>VLOOKUP(L3362,Schnitt5!L:P,3,0)</f>
        <v>0</v>
      </c>
      <c r="AF3362" s="166">
        <f>VLOOKUP(L3362,Schnitt6!L:P,3,0)</f>
        <v>0</v>
      </c>
    </row>
    <row r="3363" spans="12:32" x14ac:dyDescent="0.25">
      <c r="L3363" s="264">
        <f>Member!A3363</f>
        <v>0</v>
      </c>
      <c r="S3363" s="166">
        <f>VLOOKUP(L3363,Schnitt1!L:P,2,0)</f>
        <v>0</v>
      </c>
      <c r="T3363" s="166">
        <f>VLOOKUP(L3363,Schnitt2!L:P,2,0)</f>
        <v>0</v>
      </c>
      <c r="U3363" s="166">
        <f>VLOOKUP(L3363,Schnitt3!L:P,2,0)</f>
        <v>0</v>
      </c>
      <c r="V3363" s="166">
        <f>VLOOKUP(L3363,Schnitt4!L:P,2,0)</f>
        <v>0</v>
      </c>
      <c r="W3363" s="166">
        <f>VLOOKUP(L3363,Schnitt5!L:P,2,0)</f>
        <v>0</v>
      </c>
      <c r="X3363" s="166">
        <f>VLOOKUP(L3363,Schnitt6!L:P,2,0)</f>
        <v>0</v>
      </c>
      <c r="AA3363" s="166">
        <f>VLOOKUP(L3363,Schnitt1!L:P,3,0)</f>
        <v>0</v>
      </c>
      <c r="AB3363" s="166">
        <f>VLOOKUP(L3363,Schnitt2!L:P,3,0)</f>
        <v>0</v>
      </c>
      <c r="AC3363" s="166">
        <f>VLOOKUP(L3363,Schnitt3!L:P,3,0)</f>
        <v>0</v>
      </c>
      <c r="AD3363" s="166">
        <f>VLOOKUP(L3363,Schnitt4!L:P,3,0)</f>
        <v>0</v>
      </c>
      <c r="AE3363" s="166">
        <f>VLOOKUP(L3363,Schnitt5!L:P,3,0)</f>
        <v>0</v>
      </c>
      <c r="AF3363" s="166">
        <f>VLOOKUP(L3363,Schnitt6!L:P,3,0)</f>
        <v>0</v>
      </c>
    </row>
    <row r="3364" spans="12:32" x14ac:dyDescent="0.25">
      <c r="L3364" s="264">
        <f>Member!A3364</f>
        <v>0</v>
      </c>
      <c r="S3364" s="166">
        <f>VLOOKUP(L3364,Schnitt1!L:P,2,0)</f>
        <v>0</v>
      </c>
      <c r="T3364" s="166">
        <f>VLOOKUP(L3364,Schnitt2!L:P,2,0)</f>
        <v>0</v>
      </c>
      <c r="U3364" s="166">
        <f>VLOOKUP(L3364,Schnitt3!L:P,2,0)</f>
        <v>0</v>
      </c>
      <c r="V3364" s="166">
        <f>VLOOKUP(L3364,Schnitt4!L:P,2,0)</f>
        <v>0</v>
      </c>
      <c r="W3364" s="166">
        <f>VLOOKUP(L3364,Schnitt5!L:P,2,0)</f>
        <v>0</v>
      </c>
      <c r="X3364" s="166">
        <f>VLOOKUP(L3364,Schnitt6!L:P,2,0)</f>
        <v>0</v>
      </c>
      <c r="AA3364" s="166">
        <f>VLOOKUP(L3364,Schnitt1!L:P,3,0)</f>
        <v>0</v>
      </c>
      <c r="AB3364" s="166">
        <f>VLOOKUP(L3364,Schnitt2!L:P,3,0)</f>
        <v>0</v>
      </c>
      <c r="AC3364" s="166">
        <f>VLOOKUP(L3364,Schnitt3!L:P,3,0)</f>
        <v>0</v>
      </c>
      <c r="AD3364" s="166">
        <f>VLOOKUP(L3364,Schnitt4!L:P,3,0)</f>
        <v>0</v>
      </c>
      <c r="AE3364" s="166">
        <f>VLOOKUP(L3364,Schnitt5!L:P,3,0)</f>
        <v>0</v>
      </c>
      <c r="AF3364" s="166">
        <f>VLOOKUP(L3364,Schnitt6!L:P,3,0)</f>
        <v>0</v>
      </c>
    </row>
    <row r="3365" spans="12:32" x14ac:dyDescent="0.25">
      <c r="L3365" s="264">
        <f>Member!A3365</f>
        <v>0</v>
      </c>
      <c r="S3365" s="166">
        <f>VLOOKUP(L3365,Schnitt1!L:P,2,0)</f>
        <v>0</v>
      </c>
      <c r="T3365" s="166">
        <f>VLOOKUP(L3365,Schnitt2!L:P,2,0)</f>
        <v>0</v>
      </c>
      <c r="U3365" s="166">
        <f>VLOOKUP(L3365,Schnitt3!L:P,2,0)</f>
        <v>0</v>
      </c>
      <c r="V3365" s="166">
        <f>VLOOKUP(L3365,Schnitt4!L:P,2,0)</f>
        <v>0</v>
      </c>
      <c r="W3365" s="166">
        <f>VLOOKUP(L3365,Schnitt5!L:P,2,0)</f>
        <v>0</v>
      </c>
      <c r="X3365" s="166">
        <f>VLOOKUP(L3365,Schnitt6!L:P,2,0)</f>
        <v>0</v>
      </c>
      <c r="AA3365" s="166">
        <f>VLOOKUP(L3365,Schnitt1!L:P,3,0)</f>
        <v>0</v>
      </c>
      <c r="AB3365" s="166">
        <f>VLOOKUP(L3365,Schnitt2!L:P,3,0)</f>
        <v>0</v>
      </c>
      <c r="AC3365" s="166">
        <f>VLOOKUP(L3365,Schnitt3!L:P,3,0)</f>
        <v>0</v>
      </c>
      <c r="AD3365" s="166">
        <f>VLOOKUP(L3365,Schnitt4!L:P,3,0)</f>
        <v>0</v>
      </c>
      <c r="AE3365" s="166">
        <f>VLOOKUP(L3365,Schnitt5!L:P,3,0)</f>
        <v>0</v>
      </c>
      <c r="AF3365" s="166">
        <f>VLOOKUP(L3365,Schnitt6!L:P,3,0)</f>
        <v>0</v>
      </c>
    </row>
    <row r="3366" spans="12:32" x14ac:dyDescent="0.25">
      <c r="L3366" s="264">
        <f>Member!A3366</f>
        <v>0</v>
      </c>
      <c r="S3366" s="166">
        <f>VLOOKUP(L3366,Schnitt1!L:P,2,0)</f>
        <v>0</v>
      </c>
      <c r="T3366" s="166">
        <f>VLOOKUP(L3366,Schnitt2!L:P,2,0)</f>
        <v>0</v>
      </c>
      <c r="U3366" s="166">
        <f>VLOOKUP(L3366,Schnitt3!L:P,2,0)</f>
        <v>0</v>
      </c>
      <c r="V3366" s="166">
        <f>VLOOKUP(L3366,Schnitt4!L:P,2,0)</f>
        <v>0</v>
      </c>
      <c r="W3366" s="166">
        <f>VLOOKUP(L3366,Schnitt5!L:P,2,0)</f>
        <v>0</v>
      </c>
      <c r="X3366" s="166">
        <f>VLOOKUP(L3366,Schnitt6!L:P,2,0)</f>
        <v>0</v>
      </c>
      <c r="AA3366" s="166">
        <f>VLOOKUP(L3366,Schnitt1!L:P,3,0)</f>
        <v>0</v>
      </c>
      <c r="AB3366" s="166">
        <f>VLOOKUP(L3366,Schnitt2!L:P,3,0)</f>
        <v>0</v>
      </c>
      <c r="AC3366" s="166">
        <f>VLOOKUP(L3366,Schnitt3!L:P,3,0)</f>
        <v>0</v>
      </c>
      <c r="AD3366" s="166">
        <f>VLOOKUP(L3366,Schnitt4!L:P,3,0)</f>
        <v>0</v>
      </c>
      <c r="AE3366" s="166">
        <f>VLOOKUP(L3366,Schnitt5!L:P,3,0)</f>
        <v>0</v>
      </c>
      <c r="AF3366" s="166">
        <f>VLOOKUP(L3366,Schnitt6!L:P,3,0)</f>
        <v>0</v>
      </c>
    </row>
    <row r="3367" spans="12:32" x14ac:dyDescent="0.25">
      <c r="L3367" s="264">
        <f>Member!A3367</f>
        <v>0</v>
      </c>
      <c r="S3367" s="166">
        <f>VLOOKUP(L3367,Schnitt1!L:P,2,0)</f>
        <v>0</v>
      </c>
      <c r="T3367" s="166">
        <f>VLOOKUP(L3367,Schnitt2!L:P,2,0)</f>
        <v>0</v>
      </c>
      <c r="U3367" s="166">
        <f>VLOOKUP(L3367,Schnitt3!L:P,2,0)</f>
        <v>0</v>
      </c>
      <c r="V3367" s="166">
        <f>VLOOKUP(L3367,Schnitt4!L:P,2,0)</f>
        <v>0</v>
      </c>
      <c r="W3367" s="166">
        <f>VLOOKUP(L3367,Schnitt5!L:P,2,0)</f>
        <v>0</v>
      </c>
      <c r="X3367" s="166">
        <f>VLOOKUP(L3367,Schnitt6!L:P,2,0)</f>
        <v>0</v>
      </c>
      <c r="AA3367" s="166">
        <f>VLOOKUP(L3367,Schnitt1!L:P,3,0)</f>
        <v>0</v>
      </c>
      <c r="AB3367" s="166">
        <f>VLOOKUP(L3367,Schnitt2!L:P,3,0)</f>
        <v>0</v>
      </c>
      <c r="AC3367" s="166">
        <f>VLOOKUP(L3367,Schnitt3!L:P,3,0)</f>
        <v>0</v>
      </c>
      <c r="AD3367" s="166">
        <f>VLOOKUP(L3367,Schnitt4!L:P,3,0)</f>
        <v>0</v>
      </c>
      <c r="AE3367" s="166">
        <f>VLOOKUP(L3367,Schnitt5!L:P,3,0)</f>
        <v>0</v>
      </c>
      <c r="AF3367" s="166">
        <f>VLOOKUP(L3367,Schnitt6!L:P,3,0)</f>
        <v>0</v>
      </c>
    </row>
    <row r="3368" spans="12:32" x14ac:dyDescent="0.25">
      <c r="L3368" s="264">
        <f>Member!A3368</f>
        <v>0</v>
      </c>
      <c r="S3368" s="166">
        <f>VLOOKUP(L3368,Schnitt1!L:P,2,0)</f>
        <v>0</v>
      </c>
      <c r="T3368" s="166">
        <f>VLOOKUP(L3368,Schnitt2!L:P,2,0)</f>
        <v>0</v>
      </c>
      <c r="U3368" s="166">
        <f>VLOOKUP(L3368,Schnitt3!L:P,2,0)</f>
        <v>0</v>
      </c>
      <c r="V3368" s="166">
        <f>VLOOKUP(L3368,Schnitt4!L:P,2,0)</f>
        <v>0</v>
      </c>
      <c r="W3368" s="166">
        <f>VLOOKUP(L3368,Schnitt5!L:P,2,0)</f>
        <v>0</v>
      </c>
      <c r="X3368" s="166">
        <f>VLOOKUP(L3368,Schnitt6!L:P,2,0)</f>
        <v>0</v>
      </c>
      <c r="AA3368" s="166">
        <f>VLOOKUP(L3368,Schnitt1!L:P,3,0)</f>
        <v>0</v>
      </c>
      <c r="AB3368" s="166">
        <f>VLOOKUP(L3368,Schnitt2!L:P,3,0)</f>
        <v>0</v>
      </c>
      <c r="AC3368" s="166">
        <f>VLOOKUP(L3368,Schnitt3!L:P,3,0)</f>
        <v>0</v>
      </c>
      <c r="AD3368" s="166">
        <f>VLOOKUP(L3368,Schnitt4!L:P,3,0)</f>
        <v>0</v>
      </c>
      <c r="AE3368" s="166">
        <f>VLOOKUP(L3368,Schnitt5!L:P,3,0)</f>
        <v>0</v>
      </c>
      <c r="AF3368" s="166">
        <f>VLOOKUP(L3368,Schnitt6!L:P,3,0)</f>
        <v>0</v>
      </c>
    </row>
    <row r="3369" spans="12:32" x14ac:dyDescent="0.25">
      <c r="L3369" s="264">
        <f>Member!A3369</f>
        <v>0</v>
      </c>
      <c r="S3369" s="166">
        <f>VLOOKUP(L3369,Schnitt1!L:P,2,0)</f>
        <v>0</v>
      </c>
      <c r="T3369" s="166">
        <f>VLOOKUP(L3369,Schnitt2!L:P,2,0)</f>
        <v>0</v>
      </c>
      <c r="U3369" s="166">
        <f>VLOOKUP(L3369,Schnitt3!L:P,2,0)</f>
        <v>0</v>
      </c>
      <c r="V3369" s="166">
        <f>VLOOKUP(L3369,Schnitt4!L:P,2,0)</f>
        <v>0</v>
      </c>
      <c r="W3369" s="166">
        <f>VLOOKUP(L3369,Schnitt5!L:P,2,0)</f>
        <v>0</v>
      </c>
      <c r="X3369" s="166">
        <f>VLOOKUP(L3369,Schnitt6!L:P,2,0)</f>
        <v>0</v>
      </c>
      <c r="AA3369" s="166">
        <f>VLOOKUP(L3369,Schnitt1!L:P,3,0)</f>
        <v>0</v>
      </c>
      <c r="AB3369" s="166">
        <f>VLOOKUP(L3369,Schnitt2!L:P,3,0)</f>
        <v>0</v>
      </c>
      <c r="AC3369" s="166">
        <f>VLOOKUP(L3369,Schnitt3!L:P,3,0)</f>
        <v>0</v>
      </c>
      <c r="AD3369" s="166">
        <f>VLOOKUP(L3369,Schnitt4!L:P,3,0)</f>
        <v>0</v>
      </c>
      <c r="AE3369" s="166">
        <f>VLOOKUP(L3369,Schnitt5!L:P,3,0)</f>
        <v>0</v>
      </c>
      <c r="AF3369" s="166">
        <f>VLOOKUP(L3369,Schnitt6!L:P,3,0)</f>
        <v>0</v>
      </c>
    </row>
    <row r="3370" spans="12:32" x14ac:dyDescent="0.25">
      <c r="L3370" s="264">
        <f>Member!A3370</f>
        <v>0</v>
      </c>
      <c r="S3370" s="166">
        <f>VLOOKUP(L3370,Schnitt1!L:P,2,0)</f>
        <v>0</v>
      </c>
      <c r="T3370" s="166">
        <f>VLOOKUP(L3370,Schnitt2!L:P,2,0)</f>
        <v>0</v>
      </c>
      <c r="U3370" s="166">
        <f>VLOOKUP(L3370,Schnitt3!L:P,2,0)</f>
        <v>0</v>
      </c>
      <c r="V3370" s="166">
        <f>VLOOKUP(L3370,Schnitt4!L:P,2,0)</f>
        <v>0</v>
      </c>
      <c r="W3370" s="166">
        <f>VLOOKUP(L3370,Schnitt5!L:P,2,0)</f>
        <v>0</v>
      </c>
      <c r="X3370" s="166">
        <f>VLOOKUP(L3370,Schnitt6!L:P,2,0)</f>
        <v>0</v>
      </c>
      <c r="AA3370" s="166">
        <f>VLOOKUP(L3370,Schnitt1!L:P,3,0)</f>
        <v>0</v>
      </c>
      <c r="AB3370" s="166">
        <f>VLOOKUP(L3370,Schnitt2!L:P,3,0)</f>
        <v>0</v>
      </c>
      <c r="AC3370" s="166">
        <f>VLOOKUP(L3370,Schnitt3!L:P,3,0)</f>
        <v>0</v>
      </c>
      <c r="AD3370" s="166">
        <f>VLOOKUP(L3370,Schnitt4!L:P,3,0)</f>
        <v>0</v>
      </c>
      <c r="AE3370" s="166">
        <f>VLOOKUP(L3370,Schnitt5!L:P,3,0)</f>
        <v>0</v>
      </c>
      <c r="AF3370" s="166">
        <f>VLOOKUP(L3370,Schnitt6!L:P,3,0)</f>
        <v>0</v>
      </c>
    </row>
    <row r="3371" spans="12:32" x14ac:dyDescent="0.25">
      <c r="L3371" s="264">
        <f>Member!A3371</f>
        <v>0</v>
      </c>
      <c r="S3371" s="166">
        <f>VLOOKUP(L3371,Schnitt1!L:P,2,0)</f>
        <v>0</v>
      </c>
      <c r="T3371" s="166">
        <f>VLOOKUP(L3371,Schnitt2!L:P,2,0)</f>
        <v>0</v>
      </c>
      <c r="U3371" s="166">
        <f>VLOOKUP(L3371,Schnitt3!L:P,2,0)</f>
        <v>0</v>
      </c>
      <c r="V3371" s="166">
        <f>VLOOKUP(L3371,Schnitt4!L:P,2,0)</f>
        <v>0</v>
      </c>
      <c r="W3371" s="166">
        <f>VLOOKUP(L3371,Schnitt5!L:P,2,0)</f>
        <v>0</v>
      </c>
      <c r="X3371" s="166">
        <f>VLOOKUP(L3371,Schnitt6!L:P,2,0)</f>
        <v>0</v>
      </c>
      <c r="AA3371" s="166">
        <f>VLOOKUP(L3371,Schnitt1!L:P,3,0)</f>
        <v>0</v>
      </c>
      <c r="AB3371" s="166">
        <f>VLOOKUP(L3371,Schnitt2!L:P,3,0)</f>
        <v>0</v>
      </c>
      <c r="AC3371" s="166">
        <f>VLOOKUP(L3371,Schnitt3!L:P,3,0)</f>
        <v>0</v>
      </c>
      <c r="AD3371" s="166">
        <f>VLOOKUP(L3371,Schnitt4!L:P,3,0)</f>
        <v>0</v>
      </c>
      <c r="AE3371" s="166">
        <f>VLOOKUP(L3371,Schnitt5!L:P,3,0)</f>
        <v>0</v>
      </c>
      <c r="AF3371" s="166">
        <f>VLOOKUP(L3371,Schnitt6!L:P,3,0)</f>
        <v>0</v>
      </c>
    </row>
    <row r="3372" spans="12:32" x14ac:dyDescent="0.25">
      <c r="L3372" s="264">
        <f>Member!A3372</f>
        <v>0</v>
      </c>
      <c r="S3372" s="166">
        <f>VLOOKUP(L3372,Schnitt1!L:P,2,0)</f>
        <v>0</v>
      </c>
      <c r="T3372" s="166">
        <f>VLOOKUP(L3372,Schnitt2!L:P,2,0)</f>
        <v>0</v>
      </c>
      <c r="U3372" s="166">
        <f>VLOOKUP(L3372,Schnitt3!L:P,2,0)</f>
        <v>0</v>
      </c>
      <c r="V3372" s="166">
        <f>VLOOKUP(L3372,Schnitt4!L:P,2,0)</f>
        <v>0</v>
      </c>
      <c r="W3372" s="166">
        <f>VLOOKUP(L3372,Schnitt5!L:P,2,0)</f>
        <v>0</v>
      </c>
      <c r="X3372" s="166">
        <f>VLOOKUP(L3372,Schnitt6!L:P,2,0)</f>
        <v>0</v>
      </c>
      <c r="AA3372" s="166">
        <f>VLOOKUP(L3372,Schnitt1!L:P,3,0)</f>
        <v>0</v>
      </c>
      <c r="AB3372" s="166">
        <f>VLOOKUP(L3372,Schnitt2!L:P,3,0)</f>
        <v>0</v>
      </c>
      <c r="AC3372" s="166">
        <f>VLOOKUP(L3372,Schnitt3!L:P,3,0)</f>
        <v>0</v>
      </c>
      <c r="AD3372" s="166">
        <f>VLOOKUP(L3372,Schnitt4!L:P,3,0)</f>
        <v>0</v>
      </c>
      <c r="AE3372" s="166">
        <f>VLOOKUP(L3372,Schnitt5!L:P,3,0)</f>
        <v>0</v>
      </c>
      <c r="AF3372" s="166">
        <f>VLOOKUP(L3372,Schnitt6!L:P,3,0)</f>
        <v>0</v>
      </c>
    </row>
    <row r="3373" spans="12:32" x14ac:dyDescent="0.25">
      <c r="L3373" s="264">
        <f>Member!A3373</f>
        <v>0</v>
      </c>
      <c r="S3373" s="166">
        <f>VLOOKUP(L3373,Schnitt1!L:P,2,0)</f>
        <v>0</v>
      </c>
      <c r="T3373" s="166">
        <f>VLOOKUP(L3373,Schnitt2!L:P,2,0)</f>
        <v>0</v>
      </c>
      <c r="U3373" s="166">
        <f>VLOOKUP(L3373,Schnitt3!L:P,2,0)</f>
        <v>0</v>
      </c>
      <c r="V3373" s="166">
        <f>VLOOKUP(L3373,Schnitt4!L:P,2,0)</f>
        <v>0</v>
      </c>
      <c r="W3373" s="166">
        <f>VLOOKUP(L3373,Schnitt5!L:P,2,0)</f>
        <v>0</v>
      </c>
      <c r="X3373" s="166">
        <f>VLOOKUP(L3373,Schnitt6!L:P,2,0)</f>
        <v>0</v>
      </c>
      <c r="AA3373" s="166">
        <f>VLOOKUP(L3373,Schnitt1!L:P,3,0)</f>
        <v>0</v>
      </c>
      <c r="AB3373" s="166">
        <f>VLOOKUP(L3373,Schnitt2!L:P,3,0)</f>
        <v>0</v>
      </c>
      <c r="AC3373" s="166">
        <f>VLOOKUP(L3373,Schnitt3!L:P,3,0)</f>
        <v>0</v>
      </c>
      <c r="AD3373" s="166">
        <f>VLOOKUP(L3373,Schnitt4!L:P,3,0)</f>
        <v>0</v>
      </c>
      <c r="AE3373" s="166">
        <f>VLOOKUP(L3373,Schnitt5!L:P,3,0)</f>
        <v>0</v>
      </c>
      <c r="AF3373" s="166">
        <f>VLOOKUP(L3373,Schnitt6!L:P,3,0)</f>
        <v>0</v>
      </c>
    </row>
    <row r="3374" spans="12:32" x14ac:dyDescent="0.25">
      <c r="L3374" s="264">
        <f>Member!A3374</f>
        <v>0</v>
      </c>
      <c r="S3374" s="166">
        <f>VLOOKUP(L3374,Schnitt1!L:P,2,0)</f>
        <v>0</v>
      </c>
      <c r="T3374" s="166">
        <f>VLOOKUP(L3374,Schnitt2!L:P,2,0)</f>
        <v>0</v>
      </c>
      <c r="U3374" s="166">
        <f>VLOOKUP(L3374,Schnitt3!L:P,2,0)</f>
        <v>0</v>
      </c>
      <c r="V3374" s="166">
        <f>VLOOKUP(L3374,Schnitt4!L:P,2,0)</f>
        <v>0</v>
      </c>
      <c r="W3374" s="166">
        <f>VLOOKUP(L3374,Schnitt5!L:P,2,0)</f>
        <v>0</v>
      </c>
      <c r="X3374" s="166">
        <f>VLOOKUP(L3374,Schnitt6!L:P,2,0)</f>
        <v>0</v>
      </c>
      <c r="AA3374" s="166">
        <f>VLOOKUP(L3374,Schnitt1!L:P,3,0)</f>
        <v>0</v>
      </c>
      <c r="AB3374" s="166">
        <f>VLOOKUP(L3374,Schnitt2!L:P,3,0)</f>
        <v>0</v>
      </c>
      <c r="AC3374" s="166">
        <f>VLOOKUP(L3374,Schnitt3!L:P,3,0)</f>
        <v>0</v>
      </c>
      <c r="AD3374" s="166">
        <f>VLOOKUP(L3374,Schnitt4!L:P,3,0)</f>
        <v>0</v>
      </c>
      <c r="AE3374" s="166">
        <f>VLOOKUP(L3374,Schnitt5!L:P,3,0)</f>
        <v>0</v>
      </c>
      <c r="AF3374" s="166">
        <f>VLOOKUP(L3374,Schnitt6!L:P,3,0)</f>
        <v>0</v>
      </c>
    </row>
    <row r="3375" spans="12:32" x14ac:dyDescent="0.25">
      <c r="L3375" s="264">
        <f>Member!A3375</f>
        <v>0</v>
      </c>
      <c r="S3375" s="166">
        <f>VLOOKUP(L3375,Schnitt1!L:P,2,0)</f>
        <v>0</v>
      </c>
      <c r="T3375" s="166">
        <f>VLOOKUP(L3375,Schnitt2!L:P,2,0)</f>
        <v>0</v>
      </c>
      <c r="U3375" s="166">
        <f>VLOOKUP(L3375,Schnitt3!L:P,2,0)</f>
        <v>0</v>
      </c>
      <c r="V3375" s="166">
        <f>VLOOKUP(L3375,Schnitt4!L:P,2,0)</f>
        <v>0</v>
      </c>
      <c r="W3375" s="166">
        <f>VLOOKUP(L3375,Schnitt5!L:P,2,0)</f>
        <v>0</v>
      </c>
      <c r="X3375" s="166">
        <f>VLOOKUP(L3375,Schnitt6!L:P,2,0)</f>
        <v>0</v>
      </c>
      <c r="AA3375" s="166">
        <f>VLOOKUP(L3375,Schnitt1!L:P,3,0)</f>
        <v>0</v>
      </c>
      <c r="AB3375" s="166">
        <f>VLOOKUP(L3375,Schnitt2!L:P,3,0)</f>
        <v>0</v>
      </c>
      <c r="AC3375" s="166">
        <f>VLOOKUP(L3375,Schnitt3!L:P,3,0)</f>
        <v>0</v>
      </c>
      <c r="AD3375" s="166">
        <f>VLOOKUP(L3375,Schnitt4!L:P,3,0)</f>
        <v>0</v>
      </c>
      <c r="AE3375" s="166">
        <f>VLOOKUP(L3375,Schnitt5!L:P,3,0)</f>
        <v>0</v>
      </c>
      <c r="AF3375" s="166">
        <f>VLOOKUP(L3375,Schnitt6!L:P,3,0)</f>
        <v>0</v>
      </c>
    </row>
    <row r="3376" spans="12:32" x14ac:dyDescent="0.25">
      <c r="L3376" s="264">
        <f>Member!A3376</f>
        <v>0</v>
      </c>
      <c r="S3376" s="166">
        <f>VLOOKUP(L3376,Schnitt1!L:P,2,0)</f>
        <v>0</v>
      </c>
      <c r="T3376" s="166">
        <f>VLOOKUP(L3376,Schnitt2!L:P,2,0)</f>
        <v>0</v>
      </c>
      <c r="U3376" s="166">
        <f>VLOOKUP(L3376,Schnitt3!L:P,2,0)</f>
        <v>0</v>
      </c>
      <c r="V3376" s="166">
        <f>VLOOKUP(L3376,Schnitt4!L:P,2,0)</f>
        <v>0</v>
      </c>
      <c r="W3376" s="166">
        <f>VLOOKUP(L3376,Schnitt5!L:P,2,0)</f>
        <v>0</v>
      </c>
      <c r="X3376" s="166">
        <f>VLOOKUP(L3376,Schnitt6!L:P,2,0)</f>
        <v>0</v>
      </c>
      <c r="AA3376" s="166">
        <f>VLOOKUP(L3376,Schnitt1!L:P,3,0)</f>
        <v>0</v>
      </c>
      <c r="AB3376" s="166">
        <f>VLOOKUP(L3376,Schnitt2!L:P,3,0)</f>
        <v>0</v>
      </c>
      <c r="AC3376" s="166">
        <f>VLOOKUP(L3376,Schnitt3!L:P,3,0)</f>
        <v>0</v>
      </c>
      <c r="AD3376" s="166">
        <f>VLOOKUP(L3376,Schnitt4!L:P,3,0)</f>
        <v>0</v>
      </c>
      <c r="AE3376" s="166">
        <f>VLOOKUP(L3376,Schnitt5!L:P,3,0)</f>
        <v>0</v>
      </c>
      <c r="AF3376" s="166">
        <f>VLOOKUP(L3376,Schnitt6!L:P,3,0)</f>
        <v>0</v>
      </c>
    </row>
    <row r="3377" spans="12:32" x14ac:dyDescent="0.25">
      <c r="L3377" s="264">
        <f>Member!A3377</f>
        <v>0</v>
      </c>
      <c r="S3377" s="166">
        <f>VLOOKUP(L3377,Schnitt1!L:P,2,0)</f>
        <v>0</v>
      </c>
      <c r="T3377" s="166">
        <f>VLOOKUP(L3377,Schnitt2!L:P,2,0)</f>
        <v>0</v>
      </c>
      <c r="U3377" s="166">
        <f>VLOOKUP(L3377,Schnitt3!L:P,2,0)</f>
        <v>0</v>
      </c>
      <c r="V3377" s="166">
        <f>VLOOKUP(L3377,Schnitt4!L:P,2,0)</f>
        <v>0</v>
      </c>
      <c r="W3377" s="166">
        <f>VLOOKUP(L3377,Schnitt5!L:P,2,0)</f>
        <v>0</v>
      </c>
      <c r="X3377" s="166">
        <f>VLOOKUP(L3377,Schnitt6!L:P,2,0)</f>
        <v>0</v>
      </c>
      <c r="AA3377" s="166">
        <f>VLOOKUP(L3377,Schnitt1!L:P,3,0)</f>
        <v>0</v>
      </c>
      <c r="AB3377" s="166">
        <f>VLOOKUP(L3377,Schnitt2!L:P,3,0)</f>
        <v>0</v>
      </c>
      <c r="AC3377" s="166">
        <f>VLOOKUP(L3377,Schnitt3!L:P,3,0)</f>
        <v>0</v>
      </c>
      <c r="AD3377" s="166">
        <f>VLOOKUP(L3377,Schnitt4!L:P,3,0)</f>
        <v>0</v>
      </c>
      <c r="AE3377" s="166">
        <f>VLOOKUP(L3377,Schnitt5!L:P,3,0)</f>
        <v>0</v>
      </c>
      <c r="AF3377" s="166">
        <f>VLOOKUP(L3377,Schnitt6!L:P,3,0)</f>
        <v>0</v>
      </c>
    </row>
    <row r="3378" spans="12:32" x14ac:dyDescent="0.25">
      <c r="L3378" s="264">
        <f>Member!A3378</f>
        <v>0</v>
      </c>
      <c r="S3378" s="166">
        <f>VLOOKUP(L3378,Schnitt1!L:P,2,0)</f>
        <v>0</v>
      </c>
      <c r="T3378" s="166">
        <f>VLOOKUP(L3378,Schnitt2!L:P,2,0)</f>
        <v>0</v>
      </c>
      <c r="U3378" s="166">
        <f>VLOOKUP(L3378,Schnitt3!L:P,2,0)</f>
        <v>0</v>
      </c>
      <c r="V3378" s="166">
        <f>VLOOKUP(L3378,Schnitt4!L:P,2,0)</f>
        <v>0</v>
      </c>
      <c r="W3378" s="166">
        <f>VLOOKUP(L3378,Schnitt5!L:P,2,0)</f>
        <v>0</v>
      </c>
      <c r="X3378" s="166">
        <f>VLOOKUP(L3378,Schnitt6!L:P,2,0)</f>
        <v>0</v>
      </c>
      <c r="AA3378" s="166">
        <f>VLOOKUP(L3378,Schnitt1!L:P,3,0)</f>
        <v>0</v>
      </c>
      <c r="AB3378" s="166">
        <f>VLOOKUP(L3378,Schnitt2!L:P,3,0)</f>
        <v>0</v>
      </c>
      <c r="AC3378" s="166">
        <f>VLOOKUP(L3378,Schnitt3!L:P,3,0)</f>
        <v>0</v>
      </c>
      <c r="AD3378" s="166">
        <f>VLOOKUP(L3378,Schnitt4!L:P,3,0)</f>
        <v>0</v>
      </c>
      <c r="AE3378" s="166">
        <f>VLOOKUP(L3378,Schnitt5!L:P,3,0)</f>
        <v>0</v>
      </c>
      <c r="AF3378" s="166">
        <f>VLOOKUP(L3378,Schnitt6!L:P,3,0)</f>
        <v>0</v>
      </c>
    </row>
    <row r="3379" spans="12:32" x14ac:dyDescent="0.25">
      <c r="L3379" s="264">
        <f>Member!A3379</f>
        <v>0</v>
      </c>
      <c r="S3379" s="166">
        <f>VLOOKUP(L3379,Schnitt1!L:P,2,0)</f>
        <v>0</v>
      </c>
      <c r="T3379" s="166">
        <f>VLOOKUP(L3379,Schnitt2!L:P,2,0)</f>
        <v>0</v>
      </c>
      <c r="U3379" s="166">
        <f>VLOOKUP(L3379,Schnitt3!L:P,2,0)</f>
        <v>0</v>
      </c>
      <c r="V3379" s="166">
        <f>VLOOKUP(L3379,Schnitt4!L:P,2,0)</f>
        <v>0</v>
      </c>
      <c r="W3379" s="166">
        <f>VLOOKUP(L3379,Schnitt5!L:P,2,0)</f>
        <v>0</v>
      </c>
      <c r="X3379" s="166">
        <f>VLOOKUP(L3379,Schnitt6!L:P,2,0)</f>
        <v>0</v>
      </c>
      <c r="AA3379" s="166">
        <f>VLOOKUP(L3379,Schnitt1!L:P,3,0)</f>
        <v>0</v>
      </c>
      <c r="AB3379" s="166">
        <f>VLOOKUP(L3379,Schnitt2!L:P,3,0)</f>
        <v>0</v>
      </c>
      <c r="AC3379" s="166">
        <f>VLOOKUP(L3379,Schnitt3!L:P,3,0)</f>
        <v>0</v>
      </c>
      <c r="AD3379" s="166">
        <f>VLOOKUP(L3379,Schnitt4!L:P,3,0)</f>
        <v>0</v>
      </c>
      <c r="AE3379" s="166">
        <f>VLOOKUP(L3379,Schnitt5!L:P,3,0)</f>
        <v>0</v>
      </c>
      <c r="AF3379" s="166">
        <f>VLOOKUP(L3379,Schnitt6!L:P,3,0)</f>
        <v>0</v>
      </c>
    </row>
    <row r="3380" spans="12:32" x14ac:dyDescent="0.25">
      <c r="L3380" s="264">
        <f>Member!A3380</f>
        <v>0</v>
      </c>
      <c r="S3380" s="166">
        <f>VLOOKUP(L3380,Schnitt1!L:P,2,0)</f>
        <v>0</v>
      </c>
      <c r="T3380" s="166">
        <f>VLOOKUP(L3380,Schnitt2!L:P,2,0)</f>
        <v>0</v>
      </c>
      <c r="U3380" s="166">
        <f>VLOOKUP(L3380,Schnitt3!L:P,2,0)</f>
        <v>0</v>
      </c>
      <c r="V3380" s="166">
        <f>VLOOKUP(L3380,Schnitt4!L:P,2,0)</f>
        <v>0</v>
      </c>
      <c r="W3380" s="166">
        <f>VLOOKUP(L3380,Schnitt5!L:P,2,0)</f>
        <v>0</v>
      </c>
      <c r="X3380" s="166">
        <f>VLOOKUP(L3380,Schnitt6!L:P,2,0)</f>
        <v>0</v>
      </c>
      <c r="AA3380" s="166">
        <f>VLOOKUP(L3380,Schnitt1!L:P,3,0)</f>
        <v>0</v>
      </c>
      <c r="AB3380" s="166">
        <f>VLOOKUP(L3380,Schnitt2!L:P,3,0)</f>
        <v>0</v>
      </c>
      <c r="AC3380" s="166">
        <f>VLOOKUP(L3380,Schnitt3!L:P,3,0)</f>
        <v>0</v>
      </c>
      <c r="AD3380" s="166">
        <f>VLOOKUP(L3380,Schnitt4!L:P,3,0)</f>
        <v>0</v>
      </c>
      <c r="AE3380" s="166">
        <f>VLOOKUP(L3380,Schnitt5!L:P,3,0)</f>
        <v>0</v>
      </c>
      <c r="AF3380" s="166">
        <f>VLOOKUP(L3380,Schnitt6!L:P,3,0)</f>
        <v>0</v>
      </c>
    </row>
    <row r="3381" spans="12:32" x14ac:dyDescent="0.25">
      <c r="L3381" s="264">
        <f>Member!A3381</f>
        <v>0</v>
      </c>
      <c r="S3381" s="166">
        <f>VLOOKUP(L3381,Schnitt1!L:P,2,0)</f>
        <v>0</v>
      </c>
      <c r="T3381" s="166">
        <f>VLOOKUP(L3381,Schnitt2!L:P,2,0)</f>
        <v>0</v>
      </c>
      <c r="U3381" s="166">
        <f>VLOOKUP(L3381,Schnitt3!L:P,2,0)</f>
        <v>0</v>
      </c>
      <c r="V3381" s="166">
        <f>VLOOKUP(L3381,Schnitt4!L:P,2,0)</f>
        <v>0</v>
      </c>
      <c r="W3381" s="166">
        <f>VLOOKUP(L3381,Schnitt5!L:P,2,0)</f>
        <v>0</v>
      </c>
      <c r="X3381" s="166">
        <f>VLOOKUP(L3381,Schnitt6!L:P,2,0)</f>
        <v>0</v>
      </c>
      <c r="AA3381" s="166">
        <f>VLOOKUP(L3381,Schnitt1!L:P,3,0)</f>
        <v>0</v>
      </c>
      <c r="AB3381" s="166">
        <f>VLOOKUP(L3381,Schnitt2!L:P,3,0)</f>
        <v>0</v>
      </c>
      <c r="AC3381" s="166">
        <f>VLOOKUP(L3381,Schnitt3!L:P,3,0)</f>
        <v>0</v>
      </c>
      <c r="AD3381" s="166">
        <f>VLOOKUP(L3381,Schnitt4!L:P,3,0)</f>
        <v>0</v>
      </c>
      <c r="AE3381" s="166">
        <f>VLOOKUP(L3381,Schnitt5!L:P,3,0)</f>
        <v>0</v>
      </c>
      <c r="AF3381" s="166">
        <f>VLOOKUP(L3381,Schnitt6!L:P,3,0)</f>
        <v>0</v>
      </c>
    </row>
    <row r="3382" spans="12:32" x14ac:dyDescent="0.25">
      <c r="L3382" s="264">
        <f>Member!A3382</f>
        <v>0</v>
      </c>
      <c r="S3382" s="166">
        <f>VLOOKUP(L3382,Schnitt1!L:P,2,0)</f>
        <v>0</v>
      </c>
      <c r="T3382" s="166">
        <f>VLOOKUP(L3382,Schnitt2!L:P,2,0)</f>
        <v>0</v>
      </c>
      <c r="U3382" s="166">
        <f>VLOOKUP(L3382,Schnitt3!L:P,2,0)</f>
        <v>0</v>
      </c>
      <c r="V3382" s="166">
        <f>VLOOKUP(L3382,Schnitt4!L:P,2,0)</f>
        <v>0</v>
      </c>
      <c r="W3382" s="166">
        <f>VLOOKUP(L3382,Schnitt5!L:P,2,0)</f>
        <v>0</v>
      </c>
      <c r="X3382" s="166">
        <f>VLOOKUP(L3382,Schnitt6!L:P,2,0)</f>
        <v>0</v>
      </c>
      <c r="AA3382" s="166">
        <f>VLOOKUP(L3382,Schnitt1!L:P,3,0)</f>
        <v>0</v>
      </c>
      <c r="AB3382" s="166">
        <f>VLOOKUP(L3382,Schnitt2!L:P,3,0)</f>
        <v>0</v>
      </c>
      <c r="AC3382" s="166">
        <f>VLOOKUP(L3382,Schnitt3!L:P,3,0)</f>
        <v>0</v>
      </c>
      <c r="AD3382" s="166">
        <f>VLOOKUP(L3382,Schnitt4!L:P,3,0)</f>
        <v>0</v>
      </c>
      <c r="AE3382" s="166">
        <f>VLOOKUP(L3382,Schnitt5!L:P,3,0)</f>
        <v>0</v>
      </c>
      <c r="AF3382" s="166">
        <f>VLOOKUP(L3382,Schnitt6!L:P,3,0)</f>
        <v>0</v>
      </c>
    </row>
    <row r="3383" spans="12:32" x14ac:dyDescent="0.25">
      <c r="L3383" s="264">
        <f>Member!A3383</f>
        <v>0</v>
      </c>
      <c r="S3383" s="166">
        <f>VLOOKUP(L3383,Schnitt1!L:P,2,0)</f>
        <v>0</v>
      </c>
      <c r="T3383" s="166">
        <f>VLOOKUP(L3383,Schnitt2!L:P,2,0)</f>
        <v>0</v>
      </c>
      <c r="U3383" s="166">
        <f>VLOOKUP(L3383,Schnitt3!L:P,2,0)</f>
        <v>0</v>
      </c>
      <c r="V3383" s="166">
        <f>VLOOKUP(L3383,Schnitt4!L:P,2,0)</f>
        <v>0</v>
      </c>
      <c r="W3383" s="166">
        <f>VLOOKUP(L3383,Schnitt5!L:P,2,0)</f>
        <v>0</v>
      </c>
      <c r="X3383" s="166">
        <f>VLOOKUP(L3383,Schnitt6!L:P,2,0)</f>
        <v>0</v>
      </c>
      <c r="AA3383" s="166">
        <f>VLOOKUP(L3383,Schnitt1!L:P,3,0)</f>
        <v>0</v>
      </c>
      <c r="AB3383" s="166">
        <f>VLOOKUP(L3383,Schnitt2!L:P,3,0)</f>
        <v>0</v>
      </c>
      <c r="AC3383" s="166">
        <f>VLOOKUP(L3383,Schnitt3!L:P,3,0)</f>
        <v>0</v>
      </c>
      <c r="AD3383" s="166">
        <f>VLOOKUP(L3383,Schnitt4!L:P,3,0)</f>
        <v>0</v>
      </c>
      <c r="AE3383" s="166">
        <f>VLOOKUP(L3383,Schnitt5!L:P,3,0)</f>
        <v>0</v>
      </c>
      <c r="AF3383" s="166">
        <f>VLOOKUP(L3383,Schnitt6!L:P,3,0)</f>
        <v>0</v>
      </c>
    </row>
    <row r="3384" spans="12:32" x14ac:dyDescent="0.25">
      <c r="L3384" s="264">
        <f>Member!A3384</f>
        <v>0</v>
      </c>
      <c r="S3384" s="166">
        <f>VLOOKUP(L3384,Schnitt1!L:P,2,0)</f>
        <v>0</v>
      </c>
      <c r="T3384" s="166">
        <f>VLOOKUP(L3384,Schnitt2!L:P,2,0)</f>
        <v>0</v>
      </c>
      <c r="U3384" s="166">
        <f>VLOOKUP(L3384,Schnitt3!L:P,2,0)</f>
        <v>0</v>
      </c>
      <c r="V3384" s="166">
        <f>VLOOKUP(L3384,Schnitt4!L:P,2,0)</f>
        <v>0</v>
      </c>
      <c r="W3384" s="166">
        <f>VLOOKUP(L3384,Schnitt5!L:P,2,0)</f>
        <v>0</v>
      </c>
      <c r="X3384" s="166">
        <f>VLOOKUP(L3384,Schnitt6!L:P,2,0)</f>
        <v>0</v>
      </c>
      <c r="AA3384" s="166">
        <f>VLOOKUP(L3384,Schnitt1!L:P,3,0)</f>
        <v>0</v>
      </c>
      <c r="AB3384" s="166">
        <f>VLOOKUP(L3384,Schnitt2!L:P,3,0)</f>
        <v>0</v>
      </c>
      <c r="AC3384" s="166">
        <f>VLOOKUP(L3384,Schnitt3!L:P,3,0)</f>
        <v>0</v>
      </c>
      <c r="AD3384" s="166">
        <f>VLOOKUP(L3384,Schnitt4!L:P,3,0)</f>
        <v>0</v>
      </c>
      <c r="AE3384" s="166">
        <f>VLOOKUP(L3384,Schnitt5!L:P,3,0)</f>
        <v>0</v>
      </c>
      <c r="AF3384" s="166">
        <f>VLOOKUP(L3384,Schnitt6!L:P,3,0)</f>
        <v>0</v>
      </c>
    </row>
    <row r="3385" spans="12:32" x14ac:dyDescent="0.25">
      <c r="L3385" s="264">
        <f>Member!A3385</f>
        <v>0</v>
      </c>
      <c r="S3385" s="166">
        <f>VLOOKUP(L3385,Schnitt1!L:P,2,0)</f>
        <v>0</v>
      </c>
      <c r="T3385" s="166">
        <f>VLOOKUP(L3385,Schnitt2!L:P,2,0)</f>
        <v>0</v>
      </c>
      <c r="U3385" s="166">
        <f>VLOOKUP(L3385,Schnitt3!L:P,2,0)</f>
        <v>0</v>
      </c>
      <c r="V3385" s="166">
        <f>VLOOKUP(L3385,Schnitt4!L:P,2,0)</f>
        <v>0</v>
      </c>
      <c r="W3385" s="166">
        <f>VLOOKUP(L3385,Schnitt5!L:P,2,0)</f>
        <v>0</v>
      </c>
      <c r="X3385" s="166">
        <f>VLOOKUP(L3385,Schnitt6!L:P,2,0)</f>
        <v>0</v>
      </c>
      <c r="AA3385" s="166">
        <f>VLOOKUP(L3385,Schnitt1!L:P,3,0)</f>
        <v>0</v>
      </c>
      <c r="AB3385" s="166">
        <f>VLOOKUP(L3385,Schnitt2!L:P,3,0)</f>
        <v>0</v>
      </c>
      <c r="AC3385" s="166">
        <f>VLOOKUP(L3385,Schnitt3!L:P,3,0)</f>
        <v>0</v>
      </c>
      <c r="AD3385" s="166">
        <f>VLOOKUP(L3385,Schnitt4!L:P,3,0)</f>
        <v>0</v>
      </c>
      <c r="AE3385" s="166">
        <f>VLOOKUP(L3385,Schnitt5!L:P,3,0)</f>
        <v>0</v>
      </c>
      <c r="AF3385" s="166">
        <f>VLOOKUP(L3385,Schnitt6!L:P,3,0)</f>
        <v>0</v>
      </c>
    </row>
    <row r="3386" spans="12:32" x14ac:dyDescent="0.25">
      <c r="L3386" s="264">
        <f>Member!A3386</f>
        <v>0</v>
      </c>
      <c r="S3386" s="166">
        <f>VLOOKUP(L3386,Schnitt1!L:P,2,0)</f>
        <v>0</v>
      </c>
      <c r="T3386" s="166">
        <f>VLOOKUP(L3386,Schnitt2!L:P,2,0)</f>
        <v>0</v>
      </c>
      <c r="U3386" s="166">
        <f>VLOOKUP(L3386,Schnitt3!L:P,2,0)</f>
        <v>0</v>
      </c>
      <c r="V3386" s="166">
        <f>VLOOKUP(L3386,Schnitt4!L:P,2,0)</f>
        <v>0</v>
      </c>
      <c r="W3386" s="166">
        <f>VLOOKUP(L3386,Schnitt5!L:P,2,0)</f>
        <v>0</v>
      </c>
      <c r="X3386" s="166">
        <f>VLOOKUP(L3386,Schnitt6!L:P,2,0)</f>
        <v>0</v>
      </c>
      <c r="AA3386" s="166">
        <f>VLOOKUP(L3386,Schnitt1!L:P,3,0)</f>
        <v>0</v>
      </c>
      <c r="AB3386" s="166">
        <f>VLOOKUP(L3386,Schnitt2!L:P,3,0)</f>
        <v>0</v>
      </c>
      <c r="AC3386" s="166">
        <f>VLOOKUP(L3386,Schnitt3!L:P,3,0)</f>
        <v>0</v>
      </c>
      <c r="AD3386" s="166">
        <f>VLOOKUP(L3386,Schnitt4!L:P,3,0)</f>
        <v>0</v>
      </c>
      <c r="AE3386" s="166">
        <f>VLOOKUP(L3386,Schnitt5!L:P,3,0)</f>
        <v>0</v>
      </c>
      <c r="AF3386" s="166">
        <f>VLOOKUP(L3386,Schnitt6!L:P,3,0)</f>
        <v>0</v>
      </c>
    </row>
    <row r="3387" spans="12:32" x14ac:dyDescent="0.25">
      <c r="L3387" s="264">
        <f>Member!A3387</f>
        <v>0</v>
      </c>
      <c r="S3387" s="166">
        <f>VLOOKUP(L3387,Schnitt1!L:P,2,0)</f>
        <v>0</v>
      </c>
      <c r="T3387" s="166">
        <f>VLOOKUP(L3387,Schnitt2!L:P,2,0)</f>
        <v>0</v>
      </c>
      <c r="U3387" s="166">
        <f>VLOOKUP(L3387,Schnitt3!L:P,2,0)</f>
        <v>0</v>
      </c>
      <c r="V3387" s="166">
        <f>VLOOKUP(L3387,Schnitt4!L:P,2,0)</f>
        <v>0</v>
      </c>
      <c r="W3387" s="166">
        <f>VLOOKUP(L3387,Schnitt5!L:P,2,0)</f>
        <v>0</v>
      </c>
      <c r="X3387" s="166">
        <f>VLOOKUP(L3387,Schnitt6!L:P,2,0)</f>
        <v>0</v>
      </c>
      <c r="AA3387" s="166">
        <f>VLOOKUP(L3387,Schnitt1!L:P,3,0)</f>
        <v>0</v>
      </c>
      <c r="AB3387" s="166">
        <f>VLOOKUP(L3387,Schnitt2!L:P,3,0)</f>
        <v>0</v>
      </c>
      <c r="AC3387" s="166">
        <f>VLOOKUP(L3387,Schnitt3!L:P,3,0)</f>
        <v>0</v>
      </c>
      <c r="AD3387" s="166">
        <f>VLOOKUP(L3387,Schnitt4!L:P,3,0)</f>
        <v>0</v>
      </c>
      <c r="AE3387" s="166">
        <f>VLOOKUP(L3387,Schnitt5!L:P,3,0)</f>
        <v>0</v>
      </c>
      <c r="AF3387" s="166">
        <f>VLOOKUP(L3387,Schnitt6!L:P,3,0)</f>
        <v>0</v>
      </c>
    </row>
    <row r="3388" spans="12:32" x14ac:dyDescent="0.25">
      <c r="L3388" s="264">
        <f>Member!A3388</f>
        <v>0</v>
      </c>
      <c r="S3388" s="166">
        <f>VLOOKUP(L3388,Schnitt1!L:P,2,0)</f>
        <v>0</v>
      </c>
      <c r="T3388" s="166">
        <f>VLOOKUP(L3388,Schnitt2!L:P,2,0)</f>
        <v>0</v>
      </c>
      <c r="U3388" s="166">
        <f>VLOOKUP(L3388,Schnitt3!L:P,2,0)</f>
        <v>0</v>
      </c>
      <c r="V3388" s="166">
        <f>VLOOKUP(L3388,Schnitt4!L:P,2,0)</f>
        <v>0</v>
      </c>
      <c r="W3388" s="166">
        <f>VLOOKUP(L3388,Schnitt5!L:P,2,0)</f>
        <v>0</v>
      </c>
      <c r="X3388" s="166">
        <f>VLOOKUP(L3388,Schnitt6!L:P,2,0)</f>
        <v>0</v>
      </c>
      <c r="AA3388" s="166">
        <f>VLOOKUP(L3388,Schnitt1!L:P,3,0)</f>
        <v>0</v>
      </c>
      <c r="AB3388" s="166">
        <f>VLOOKUP(L3388,Schnitt2!L:P,3,0)</f>
        <v>0</v>
      </c>
      <c r="AC3388" s="166">
        <f>VLOOKUP(L3388,Schnitt3!L:P,3,0)</f>
        <v>0</v>
      </c>
      <c r="AD3388" s="166">
        <f>VLOOKUP(L3388,Schnitt4!L:P,3,0)</f>
        <v>0</v>
      </c>
      <c r="AE3388" s="166">
        <f>VLOOKUP(L3388,Schnitt5!L:P,3,0)</f>
        <v>0</v>
      </c>
      <c r="AF3388" s="166">
        <f>VLOOKUP(L3388,Schnitt6!L:P,3,0)</f>
        <v>0</v>
      </c>
    </row>
    <row r="3389" spans="12:32" x14ac:dyDescent="0.25">
      <c r="L3389" s="264">
        <f>Member!A3389</f>
        <v>0</v>
      </c>
      <c r="S3389" s="166">
        <f>VLOOKUP(L3389,Schnitt1!L:P,2,0)</f>
        <v>0</v>
      </c>
      <c r="T3389" s="166">
        <f>VLOOKUP(L3389,Schnitt2!L:P,2,0)</f>
        <v>0</v>
      </c>
      <c r="U3389" s="166">
        <f>VLOOKUP(L3389,Schnitt3!L:P,2,0)</f>
        <v>0</v>
      </c>
      <c r="V3389" s="166">
        <f>VLOOKUP(L3389,Schnitt4!L:P,2,0)</f>
        <v>0</v>
      </c>
      <c r="W3389" s="166">
        <f>VLOOKUP(L3389,Schnitt5!L:P,2,0)</f>
        <v>0</v>
      </c>
      <c r="X3389" s="166">
        <f>VLOOKUP(L3389,Schnitt6!L:P,2,0)</f>
        <v>0</v>
      </c>
      <c r="AA3389" s="166">
        <f>VLOOKUP(L3389,Schnitt1!L:P,3,0)</f>
        <v>0</v>
      </c>
      <c r="AB3389" s="166">
        <f>VLOOKUP(L3389,Schnitt2!L:P,3,0)</f>
        <v>0</v>
      </c>
      <c r="AC3389" s="166">
        <f>VLOOKUP(L3389,Schnitt3!L:P,3,0)</f>
        <v>0</v>
      </c>
      <c r="AD3389" s="166">
        <f>VLOOKUP(L3389,Schnitt4!L:P,3,0)</f>
        <v>0</v>
      </c>
      <c r="AE3389" s="166">
        <f>VLOOKUP(L3389,Schnitt5!L:P,3,0)</f>
        <v>0</v>
      </c>
      <c r="AF3389" s="166">
        <f>VLOOKUP(L3389,Schnitt6!L:P,3,0)</f>
        <v>0</v>
      </c>
    </row>
    <row r="3390" spans="12:32" x14ac:dyDescent="0.25">
      <c r="L3390" s="264">
        <f>Member!A3390</f>
        <v>0</v>
      </c>
      <c r="S3390" s="166">
        <f>VLOOKUP(L3390,Schnitt1!L:P,2,0)</f>
        <v>0</v>
      </c>
      <c r="T3390" s="166">
        <f>VLOOKUP(L3390,Schnitt2!L:P,2,0)</f>
        <v>0</v>
      </c>
      <c r="U3390" s="166">
        <f>VLOOKUP(L3390,Schnitt3!L:P,2,0)</f>
        <v>0</v>
      </c>
      <c r="V3390" s="166">
        <f>VLOOKUP(L3390,Schnitt4!L:P,2,0)</f>
        <v>0</v>
      </c>
      <c r="W3390" s="166">
        <f>VLOOKUP(L3390,Schnitt5!L:P,2,0)</f>
        <v>0</v>
      </c>
      <c r="X3390" s="166">
        <f>VLOOKUP(L3390,Schnitt6!L:P,2,0)</f>
        <v>0</v>
      </c>
      <c r="AA3390" s="166">
        <f>VLOOKUP(L3390,Schnitt1!L:P,3,0)</f>
        <v>0</v>
      </c>
      <c r="AB3390" s="166">
        <f>VLOOKUP(L3390,Schnitt2!L:P,3,0)</f>
        <v>0</v>
      </c>
      <c r="AC3390" s="166">
        <f>VLOOKUP(L3390,Schnitt3!L:P,3,0)</f>
        <v>0</v>
      </c>
      <c r="AD3390" s="166">
        <f>VLOOKUP(L3390,Schnitt4!L:P,3,0)</f>
        <v>0</v>
      </c>
      <c r="AE3390" s="166">
        <f>VLOOKUP(L3390,Schnitt5!L:P,3,0)</f>
        <v>0</v>
      </c>
      <c r="AF3390" s="166">
        <f>VLOOKUP(L3390,Schnitt6!L:P,3,0)</f>
        <v>0</v>
      </c>
    </row>
    <row r="3391" spans="12:32" x14ac:dyDescent="0.25">
      <c r="L3391" s="264">
        <f>Member!A3391</f>
        <v>0</v>
      </c>
      <c r="S3391" s="166">
        <f>VLOOKUP(L3391,Schnitt1!L:P,2,0)</f>
        <v>0</v>
      </c>
      <c r="T3391" s="166">
        <f>VLOOKUP(L3391,Schnitt2!L:P,2,0)</f>
        <v>0</v>
      </c>
      <c r="U3391" s="166">
        <f>VLOOKUP(L3391,Schnitt3!L:P,2,0)</f>
        <v>0</v>
      </c>
      <c r="V3391" s="166">
        <f>VLOOKUP(L3391,Schnitt4!L:P,2,0)</f>
        <v>0</v>
      </c>
      <c r="W3391" s="166">
        <f>VLOOKUP(L3391,Schnitt5!L:P,2,0)</f>
        <v>0</v>
      </c>
      <c r="X3391" s="166">
        <f>VLOOKUP(L3391,Schnitt6!L:P,2,0)</f>
        <v>0</v>
      </c>
      <c r="AA3391" s="166">
        <f>VLOOKUP(L3391,Schnitt1!L:P,3,0)</f>
        <v>0</v>
      </c>
      <c r="AB3391" s="166">
        <f>VLOOKUP(L3391,Schnitt2!L:P,3,0)</f>
        <v>0</v>
      </c>
      <c r="AC3391" s="166">
        <f>VLOOKUP(L3391,Schnitt3!L:P,3,0)</f>
        <v>0</v>
      </c>
      <c r="AD3391" s="166">
        <f>VLOOKUP(L3391,Schnitt4!L:P,3,0)</f>
        <v>0</v>
      </c>
      <c r="AE3391" s="166">
        <f>VLOOKUP(L3391,Schnitt5!L:P,3,0)</f>
        <v>0</v>
      </c>
      <c r="AF3391" s="166">
        <f>VLOOKUP(L3391,Schnitt6!L:P,3,0)</f>
        <v>0</v>
      </c>
    </row>
    <row r="3392" spans="12:32" x14ac:dyDescent="0.25">
      <c r="L3392" s="264">
        <f>Member!A3392</f>
        <v>0</v>
      </c>
      <c r="S3392" s="166">
        <f>VLOOKUP(L3392,Schnitt1!L:P,2,0)</f>
        <v>0</v>
      </c>
      <c r="T3392" s="166">
        <f>VLOOKUP(L3392,Schnitt2!L:P,2,0)</f>
        <v>0</v>
      </c>
      <c r="U3392" s="166">
        <f>VLOOKUP(L3392,Schnitt3!L:P,2,0)</f>
        <v>0</v>
      </c>
      <c r="V3392" s="166">
        <f>VLOOKUP(L3392,Schnitt4!L:P,2,0)</f>
        <v>0</v>
      </c>
      <c r="W3392" s="166">
        <f>VLOOKUP(L3392,Schnitt5!L:P,2,0)</f>
        <v>0</v>
      </c>
      <c r="X3392" s="166">
        <f>VLOOKUP(L3392,Schnitt6!L:P,2,0)</f>
        <v>0</v>
      </c>
      <c r="AA3392" s="166">
        <f>VLOOKUP(L3392,Schnitt1!L:P,3,0)</f>
        <v>0</v>
      </c>
      <c r="AB3392" s="166">
        <f>VLOOKUP(L3392,Schnitt2!L:P,3,0)</f>
        <v>0</v>
      </c>
      <c r="AC3392" s="166">
        <f>VLOOKUP(L3392,Schnitt3!L:P,3,0)</f>
        <v>0</v>
      </c>
      <c r="AD3392" s="166">
        <f>VLOOKUP(L3392,Schnitt4!L:P,3,0)</f>
        <v>0</v>
      </c>
      <c r="AE3392" s="166">
        <f>VLOOKUP(L3392,Schnitt5!L:P,3,0)</f>
        <v>0</v>
      </c>
      <c r="AF3392" s="166">
        <f>VLOOKUP(L3392,Schnitt6!L:P,3,0)</f>
        <v>0</v>
      </c>
    </row>
    <row r="3393" spans="12:32" x14ac:dyDescent="0.25">
      <c r="L3393" s="264">
        <f>Member!A3393</f>
        <v>0</v>
      </c>
      <c r="S3393" s="166">
        <f>VLOOKUP(L3393,Schnitt1!L:P,2,0)</f>
        <v>0</v>
      </c>
      <c r="T3393" s="166">
        <f>VLOOKUP(L3393,Schnitt2!L:P,2,0)</f>
        <v>0</v>
      </c>
      <c r="U3393" s="166">
        <f>VLOOKUP(L3393,Schnitt3!L:P,2,0)</f>
        <v>0</v>
      </c>
      <c r="V3393" s="166">
        <f>VLOOKUP(L3393,Schnitt4!L:P,2,0)</f>
        <v>0</v>
      </c>
      <c r="W3393" s="166">
        <f>VLOOKUP(L3393,Schnitt5!L:P,2,0)</f>
        <v>0</v>
      </c>
      <c r="X3393" s="166">
        <f>VLOOKUP(L3393,Schnitt6!L:P,2,0)</f>
        <v>0</v>
      </c>
      <c r="AA3393" s="166">
        <f>VLOOKUP(L3393,Schnitt1!L:P,3,0)</f>
        <v>0</v>
      </c>
      <c r="AB3393" s="166">
        <f>VLOOKUP(L3393,Schnitt2!L:P,3,0)</f>
        <v>0</v>
      </c>
      <c r="AC3393" s="166">
        <f>VLOOKUP(L3393,Schnitt3!L:P,3,0)</f>
        <v>0</v>
      </c>
      <c r="AD3393" s="166">
        <f>VLOOKUP(L3393,Schnitt4!L:P,3,0)</f>
        <v>0</v>
      </c>
      <c r="AE3393" s="166">
        <f>VLOOKUP(L3393,Schnitt5!L:P,3,0)</f>
        <v>0</v>
      </c>
      <c r="AF3393" s="166">
        <f>VLOOKUP(L3393,Schnitt6!L:P,3,0)</f>
        <v>0</v>
      </c>
    </row>
    <row r="3394" spans="12:32" x14ac:dyDescent="0.25">
      <c r="L3394" s="264">
        <f>Member!A3394</f>
        <v>0</v>
      </c>
      <c r="S3394" s="166">
        <f>VLOOKUP(L3394,Schnitt1!L:P,2,0)</f>
        <v>0</v>
      </c>
      <c r="T3394" s="166">
        <f>VLOOKUP(L3394,Schnitt2!L:P,2,0)</f>
        <v>0</v>
      </c>
      <c r="U3394" s="166">
        <f>VLOOKUP(L3394,Schnitt3!L:P,2,0)</f>
        <v>0</v>
      </c>
      <c r="V3394" s="166">
        <f>VLOOKUP(L3394,Schnitt4!L:P,2,0)</f>
        <v>0</v>
      </c>
      <c r="W3394" s="166">
        <f>VLOOKUP(L3394,Schnitt5!L:P,2,0)</f>
        <v>0</v>
      </c>
      <c r="X3394" s="166">
        <f>VLOOKUP(L3394,Schnitt6!L:P,2,0)</f>
        <v>0</v>
      </c>
      <c r="AA3394" s="166">
        <f>VLOOKUP(L3394,Schnitt1!L:P,3,0)</f>
        <v>0</v>
      </c>
      <c r="AB3394" s="166">
        <f>VLOOKUP(L3394,Schnitt2!L:P,3,0)</f>
        <v>0</v>
      </c>
      <c r="AC3394" s="166">
        <f>VLOOKUP(L3394,Schnitt3!L:P,3,0)</f>
        <v>0</v>
      </c>
      <c r="AD3394" s="166">
        <f>VLOOKUP(L3394,Schnitt4!L:P,3,0)</f>
        <v>0</v>
      </c>
      <c r="AE3394" s="166">
        <f>VLOOKUP(L3394,Schnitt5!L:P,3,0)</f>
        <v>0</v>
      </c>
      <c r="AF3394" s="166">
        <f>VLOOKUP(L3394,Schnitt6!L:P,3,0)</f>
        <v>0</v>
      </c>
    </row>
    <row r="3395" spans="12:32" x14ac:dyDescent="0.25">
      <c r="L3395" s="264">
        <f>Member!A3395</f>
        <v>0</v>
      </c>
      <c r="S3395" s="166">
        <f>VLOOKUP(L3395,Schnitt1!L:P,2,0)</f>
        <v>0</v>
      </c>
      <c r="T3395" s="166">
        <f>VLOOKUP(L3395,Schnitt2!L:P,2,0)</f>
        <v>0</v>
      </c>
      <c r="U3395" s="166">
        <f>VLOOKUP(L3395,Schnitt3!L:P,2,0)</f>
        <v>0</v>
      </c>
      <c r="V3395" s="166">
        <f>VLOOKUP(L3395,Schnitt4!L:P,2,0)</f>
        <v>0</v>
      </c>
      <c r="W3395" s="166">
        <f>VLOOKUP(L3395,Schnitt5!L:P,2,0)</f>
        <v>0</v>
      </c>
      <c r="X3395" s="166">
        <f>VLOOKUP(L3395,Schnitt6!L:P,2,0)</f>
        <v>0</v>
      </c>
      <c r="AA3395" s="166">
        <f>VLOOKUP(L3395,Schnitt1!L:P,3,0)</f>
        <v>0</v>
      </c>
      <c r="AB3395" s="166">
        <f>VLOOKUP(L3395,Schnitt2!L:P,3,0)</f>
        <v>0</v>
      </c>
      <c r="AC3395" s="166">
        <f>VLOOKUP(L3395,Schnitt3!L:P,3,0)</f>
        <v>0</v>
      </c>
      <c r="AD3395" s="166">
        <f>VLOOKUP(L3395,Schnitt4!L:P,3,0)</f>
        <v>0</v>
      </c>
      <c r="AE3395" s="166">
        <f>VLOOKUP(L3395,Schnitt5!L:P,3,0)</f>
        <v>0</v>
      </c>
      <c r="AF3395" s="166">
        <f>VLOOKUP(L3395,Schnitt6!L:P,3,0)</f>
        <v>0</v>
      </c>
    </row>
    <row r="3396" spans="12:32" x14ac:dyDescent="0.25">
      <c r="L3396" s="264">
        <f>Member!A3396</f>
        <v>0</v>
      </c>
      <c r="S3396" s="166">
        <f>VLOOKUP(L3396,Schnitt1!L:P,2,0)</f>
        <v>0</v>
      </c>
      <c r="T3396" s="166">
        <f>VLOOKUP(L3396,Schnitt2!L:P,2,0)</f>
        <v>0</v>
      </c>
      <c r="U3396" s="166">
        <f>VLOOKUP(L3396,Schnitt3!L:P,2,0)</f>
        <v>0</v>
      </c>
      <c r="V3396" s="166">
        <f>VLOOKUP(L3396,Schnitt4!L:P,2,0)</f>
        <v>0</v>
      </c>
      <c r="W3396" s="166">
        <f>VLOOKUP(L3396,Schnitt5!L:P,2,0)</f>
        <v>0</v>
      </c>
      <c r="X3396" s="166">
        <f>VLOOKUP(L3396,Schnitt6!L:P,2,0)</f>
        <v>0</v>
      </c>
      <c r="AA3396" s="166">
        <f>VLOOKUP(L3396,Schnitt1!L:P,3,0)</f>
        <v>0</v>
      </c>
      <c r="AB3396" s="166">
        <f>VLOOKUP(L3396,Schnitt2!L:P,3,0)</f>
        <v>0</v>
      </c>
      <c r="AC3396" s="166">
        <f>VLOOKUP(L3396,Schnitt3!L:P,3,0)</f>
        <v>0</v>
      </c>
      <c r="AD3396" s="166">
        <f>VLOOKUP(L3396,Schnitt4!L:P,3,0)</f>
        <v>0</v>
      </c>
      <c r="AE3396" s="166">
        <f>VLOOKUP(L3396,Schnitt5!L:P,3,0)</f>
        <v>0</v>
      </c>
      <c r="AF3396" s="166">
        <f>VLOOKUP(L3396,Schnitt6!L:P,3,0)</f>
        <v>0</v>
      </c>
    </row>
    <row r="3397" spans="12:32" x14ac:dyDescent="0.25">
      <c r="L3397" s="264">
        <f>Member!A3397</f>
        <v>0</v>
      </c>
      <c r="S3397" s="166">
        <f>VLOOKUP(L3397,Schnitt1!L:P,2,0)</f>
        <v>0</v>
      </c>
      <c r="T3397" s="166">
        <f>VLOOKUP(L3397,Schnitt2!L:P,2,0)</f>
        <v>0</v>
      </c>
      <c r="U3397" s="166">
        <f>VLOOKUP(L3397,Schnitt3!L:P,2,0)</f>
        <v>0</v>
      </c>
      <c r="V3397" s="166">
        <f>VLOOKUP(L3397,Schnitt4!L:P,2,0)</f>
        <v>0</v>
      </c>
      <c r="W3397" s="166">
        <f>VLOOKUP(L3397,Schnitt5!L:P,2,0)</f>
        <v>0</v>
      </c>
      <c r="X3397" s="166">
        <f>VLOOKUP(L3397,Schnitt6!L:P,2,0)</f>
        <v>0</v>
      </c>
      <c r="AA3397" s="166">
        <f>VLOOKUP(L3397,Schnitt1!L:P,3,0)</f>
        <v>0</v>
      </c>
      <c r="AB3397" s="166">
        <f>VLOOKUP(L3397,Schnitt2!L:P,3,0)</f>
        <v>0</v>
      </c>
      <c r="AC3397" s="166">
        <f>VLOOKUP(L3397,Schnitt3!L:P,3,0)</f>
        <v>0</v>
      </c>
      <c r="AD3397" s="166">
        <f>VLOOKUP(L3397,Schnitt4!L:P,3,0)</f>
        <v>0</v>
      </c>
      <c r="AE3397" s="166">
        <f>VLOOKUP(L3397,Schnitt5!L:P,3,0)</f>
        <v>0</v>
      </c>
      <c r="AF3397" s="166">
        <f>VLOOKUP(L3397,Schnitt6!L:P,3,0)</f>
        <v>0</v>
      </c>
    </row>
    <row r="3398" spans="12:32" x14ac:dyDescent="0.25">
      <c r="L3398" s="264">
        <f>Member!A3398</f>
        <v>0</v>
      </c>
      <c r="S3398" s="166">
        <f>VLOOKUP(L3398,Schnitt1!L:P,2,0)</f>
        <v>0</v>
      </c>
      <c r="T3398" s="166">
        <f>VLOOKUP(L3398,Schnitt2!L:P,2,0)</f>
        <v>0</v>
      </c>
      <c r="U3398" s="166">
        <f>VLOOKUP(L3398,Schnitt3!L:P,2,0)</f>
        <v>0</v>
      </c>
      <c r="V3398" s="166">
        <f>VLOOKUP(L3398,Schnitt4!L:P,2,0)</f>
        <v>0</v>
      </c>
      <c r="W3398" s="166">
        <f>VLOOKUP(L3398,Schnitt5!L:P,2,0)</f>
        <v>0</v>
      </c>
      <c r="X3398" s="166">
        <f>VLOOKUP(L3398,Schnitt6!L:P,2,0)</f>
        <v>0</v>
      </c>
      <c r="AA3398" s="166">
        <f>VLOOKUP(L3398,Schnitt1!L:P,3,0)</f>
        <v>0</v>
      </c>
      <c r="AB3398" s="166">
        <f>VLOOKUP(L3398,Schnitt2!L:P,3,0)</f>
        <v>0</v>
      </c>
      <c r="AC3398" s="166">
        <f>VLOOKUP(L3398,Schnitt3!L:P,3,0)</f>
        <v>0</v>
      </c>
      <c r="AD3398" s="166">
        <f>VLOOKUP(L3398,Schnitt4!L:P,3,0)</f>
        <v>0</v>
      </c>
      <c r="AE3398" s="166">
        <f>VLOOKUP(L3398,Schnitt5!L:P,3,0)</f>
        <v>0</v>
      </c>
      <c r="AF3398" s="166">
        <f>VLOOKUP(L3398,Schnitt6!L:P,3,0)</f>
        <v>0</v>
      </c>
    </row>
    <row r="3399" spans="12:32" x14ac:dyDescent="0.25">
      <c r="L3399" s="264">
        <f>Member!A3399</f>
        <v>0</v>
      </c>
      <c r="S3399" s="166">
        <f>VLOOKUP(L3399,Schnitt1!L:P,2,0)</f>
        <v>0</v>
      </c>
      <c r="T3399" s="166">
        <f>VLOOKUP(L3399,Schnitt2!L:P,2,0)</f>
        <v>0</v>
      </c>
      <c r="U3399" s="166">
        <f>VLOOKUP(L3399,Schnitt3!L:P,2,0)</f>
        <v>0</v>
      </c>
      <c r="V3399" s="166">
        <f>VLOOKUP(L3399,Schnitt4!L:P,2,0)</f>
        <v>0</v>
      </c>
      <c r="W3399" s="166">
        <f>VLOOKUP(L3399,Schnitt5!L:P,2,0)</f>
        <v>0</v>
      </c>
      <c r="X3399" s="166">
        <f>VLOOKUP(L3399,Schnitt6!L:P,2,0)</f>
        <v>0</v>
      </c>
      <c r="AA3399" s="166">
        <f>VLOOKUP(L3399,Schnitt1!L:P,3,0)</f>
        <v>0</v>
      </c>
      <c r="AB3399" s="166">
        <f>VLOOKUP(L3399,Schnitt2!L:P,3,0)</f>
        <v>0</v>
      </c>
      <c r="AC3399" s="166">
        <f>VLOOKUP(L3399,Schnitt3!L:P,3,0)</f>
        <v>0</v>
      </c>
      <c r="AD3399" s="166">
        <f>VLOOKUP(L3399,Schnitt4!L:P,3,0)</f>
        <v>0</v>
      </c>
      <c r="AE3399" s="166">
        <f>VLOOKUP(L3399,Schnitt5!L:P,3,0)</f>
        <v>0</v>
      </c>
      <c r="AF3399" s="166">
        <f>VLOOKUP(L3399,Schnitt6!L:P,3,0)</f>
        <v>0</v>
      </c>
    </row>
    <row r="3400" spans="12:32" x14ac:dyDescent="0.25">
      <c r="L3400" s="264">
        <f>Member!A3400</f>
        <v>0</v>
      </c>
      <c r="S3400" s="166">
        <f>VLOOKUP(L3400,Schnitt1!L:P,2,0)</f>
        <v>0</v>
      </c>
      <c r="T3400" s="166">
        <f>VLOOKUP(L3400,Schnitt2!L:P,2,0)</f>
        <v>0</v>
      </c>
      <c r="U3400" s="166">
        <f>VLOOKUP(L3400,Schnitt3!L:P,2,0)</f>
        <v>0</v>
      </c>
      <c r="V3400" s="166">
        <f>VLOOKUP(L3400,Schnitt4!L:P,2,0)</f>
        <v>0</v>
      </c>
      <c r="W3400" s="166">
        <f>VLOOKUP(L3400,Schnitt5!L:P,2,0)</f>
        <v>0</v>
      </c>
      <c r="X3400" s="166">
        <f>VLOOKUP(L3400,Schnitt6!L:P,2,0)</f>
        <v>0</v>
      </c>
      <c r="AA3400" s="166">
        <f>VLOOKUP(L3400,Schnitt1!L:P,3,0)</f>
        <v>0</v>
      </c>
      <c r="AB3400" s="166">
        <f>VLOOKUP(L3400,Schnitt2!L:P,3,0)</f>
        <v>0</v>
      </c>
      <c r="AC3400" s="166">
        <f>VLOOKUP(L3400,Schnitt3!L:P,3,0)</f>
        <v>0</v>
      </c>
      <c r="AD3400" s="166">
        <f>VLOOKUP(L3400,Schnitt4!L:P,3,0)</f>
        <v>0</v>
      </c>
      <c r="AE3400" s="166">
        <f>VLOOKUP(L3400,Schnitt5!L:P,3,0)</f>
        <v>0</v>
      </c>
      <c r="AF3400" s="166">
        <f>VLOOKUP(L3400,Schnitt6!L:P,3,0)</f>
        <v>0</v>
      </c>
    </row>
    <row r="3401" spans="12:32" x14ac:dyDescent="0.25">
      <c r="L3401" s="264">
        <f>Member!A3401</f>
        <v>0</v>
      </c>
      <c r="S3401" s="166">
        <f>VLOOKUP(L3401,Schnitt1!L:P,2,0)</f>
        <v>0</v>
      </c>
      <c r="T3401" s="166">
        <f>VLOOKUP(L3401,Schnitt2!L:P,2,0)</f>
        <v>0</v>
      </c>
      <c r="U3401" s="166">
        <f>VLOOKUP(L3401,Schnitt3!L:P,2,0)</f>
        <v>0</v>
      </c>
      <c r="V3401" s="166">
        <f>VLOOKUP(L3401,Schnitt4!L:P,2,0)</f>
        <v>0</v>
      </c>
      <c r="W3401" s="166">
        <f>VLOOKUP(L3401,Schnitt5!L:P,2,0)</f>
        <v>0</v>
      </c>
      <c r="X3401" s="166">
        <f>VLOOKUP(L3401,Schnitt6!L:P,2,0)</f>
        <v>0</v>
      </c>
      <c r="AA3401" s="166">
        <f>VLOOKUP(L3401,Schnitt1!L:P,3,0)</f>
        <v>0</v>
      </c>
      <c r="AB3401" s="166">
        <f>VLOOKUP(L3401,Schnitt2!L:P,3,0)</f>
        <v>0</v>
      </c>
      <c r="AC3401" s="166">
        <f>VLOOKUP(L3401,Schnitt3!L:P,3,0)</f>
        <v>0</v>
      </c>
      <c r="AD3401" s="166">
        <f>VLOOKUP(L3401,Schnitt4!L:P,3,0)</f>
        <v>0</v>
      </c>
      <c r="AE3401" s="166">
        <f>VLOOKUP(L3401,Schnitt5!L:P,3,0)</f>
        <v>0</v>
      </c>
      <c r="AF3401" s="166">
        <f>VLOOKUP(L3401,Schnitt6!L:P,3,0)</f>
        <v>0</v>
      </c>
    </row>
    <row r="3402" spans="12:32" x14ac:dyDescent="0.25">
      <c r="L3402" s="264">
        <f>Member!A3402</f>
        <v>0</v>
      </c>
      <c r="S3402" s="166">
        <f>VLOOKUP(L3402,Schnitt1!L:P,2,0)</f>
        <v>0</v>
      </c>
      <c r="T3402" s="166">
        <f>VLOOKUP(L3402,Schnitt2!L:P,2,0)</f>
        <v>0</v>
      </c>
      <c r="U3402" s="166">
        <f>VLOOKUP(L3402,Schnitt3!L:P,2,0)</f>
        <v>0</v>
      </c>
      <c r="V3402" s="166">
        <f>VLOOKUP(L3402,Schnitt4!L:P,2,0)</f>
        <v>0</v>
      </c>
      <c r="W3402" s="166">
        <f>VLOOKUP(L3402,Schnitt5!L:P,2,0)</f>
        <v>0</v>
      </c>
      <c r="X3402" s="166">
        <f>VLOOKUP(L3402,Schnitt6!L:P,2,0)</f>
        <v>0</v>
      </c>
      <c r="AA3402" s="166">
        <f>VLOOKUP(L3402,Schnitt1!L:P,3,0)</f>
        <v>0</v>
      </c>
      <c r="AB3402" s="166">
        <f>VLOOKUP(L3402,Schnitt2!L:P,3,0)</f>
        <v>0</v>
      </c>
      <c r="AC3402" s="166">
        <f>VLOOKUP(L3402,Schnitt3!L:P,3,0)</f>
        <v>0</v>
      </c>
      <c r="AD3402" s="166">
        <f>VLOOKUP(L3402,Schnitt4!L:P,3,0)</f>
        <v>0</v>
      </c>
      <c r="AE3402" s="166">
        <f>VLOOKUP(L3402,Schnitt5!L:P,3,0)</f>
        <v>0</v>
      </c>
      <c r="AF3402" s="166">
        <f>VLOOKUP(L3402,Schnitt6!L:P,3,0)</f>
        <v>0</v>
      </c>
    </row>
    <row r="3403" spans="12:32" x14ac:dyDescent="0.25">
      <c r="L3403" s="264">
        <f>Member!A3403</f>
        <v>0</v>
      </c>
      <c r="S3403" s="166">
        <f>VLOOKUP(L3403,Schnitt1!L:P,2,0)</f>
        <v>0</v>
      </c>
      <c r="T3403" s="166">
        <f>VLOOKUP(L3403,Schnitt2!L:P,2,0)</f>
        <v>0</v>
      </c>
      <c r="U3403" s="166">
        <f>VLOOKUP(L3403,Schnitt3!L:P,2,0)</f>
        <v>0</v>
      </c>
      <c r="V3403" s="166">
        <f>VLOOKUP(L3403,Schnitt4!L:P,2,0)</f>
        <v>0</v>
      </c>
      <c r="W3403" s="166">
        <f>VLOOKUP(L3403,Schnitt5!L:P,2,0)</f>
        <v>0</v>
      </c>
      <c r="X3403" s="166">
        <f>VLOOKUP(L3403,Schnitt6!L:P,2,0)</f>
        <v>0</v>
      </c>
      <c r="AA3403" s="166">
        <f>VLOOKUP(L3403,Schnitt1!L:P,3,0)</f>
        <v>0</v>
      </c>
      <c r="AB3403" s="166">
        <f>VLOOKUP(L3403,Schnitt2!L:P,3,0)</f>
        <v>0</v>
      </c>
      <c r="AC3403" s="166">
        <f>VLOOKUP(L3403,Schnitt3!L:P,3,0)</f>
        <v>0</v>
      </c>
      <c r="AD3403" s="166">
        <f>VLOOKUP(L3403,Schnitt4!L:P,3,0)</f>
        <v>0</v>
      </c>
      <c r="AE3403" s="166">
        <f>VLOOKUP(L3403,Schnitt5!L:P,3,0)</f>
        <v>0</v>
      </c>
      <c r="AF3403" s="166">
        <f>VLOOKUP(L3403,Schnitt6!L:P,3,0)</f>
        <v>0</v>
      </c>
    </row>
    <row r="3404" spans="12:32" x14ac:dyDescent="0.25">
      <c r="L3404" s="264">
        <f>Member!A3404</f>
        <v>0</v>
      </c>
      <c r="S3404" s="166">
        <f>VLOOKUP(L3404,Schnitt1!L:P,2,0)</f>
        <v>0</v>
      </c>
      <c r="T3404" s="166">
        <f>VLOOKUP(L3404,Schnitt2!L:P,2,0)</f>
        <v>0</v>
      </c>
      <c r="U3404" s="166">
        <f>VLOOKUP(L3404,Schnitt3!L:P,2,0)</f>
        <v>0</v>
      </c>
      <c r="V3404" s="166">
        <f>VLOOKUP(L3404,Schnitt4!L:P,2,0)</f>
        <v>0</v>
      </c>
      <c r="W3404" s="166">
        <f>VLOOKUP(L3404,Schnitt5!L:P,2,0)</f>
        <v>0</v>
      </c>
      <c r="X3404" s="166">
        <f>VLOOKUP(L3404,Schnitt6!L:P,2,0)</f>
        <v>0</v>
      </c>
      <c r="AA3404" s="166">
        <f>VLOOKUP(L3404,Schnitt1!L:P,3,0)</f>
        <v>0</v>
      </c>
      <c r="AB3404" s="166">
        <f>VLOOKUP(L3404,Schnitt2!L:P,3,0)</f>
        <v>0</v>
      </c>
      <c r="AC3404" s="166">
        <f>VLOOKUP(L3404,Schnitt3!L:P,3,0)</f>
        <v>0</v>
      </c>
      <c r="AD3404" s="166">
        <f>VLOOKUP(L3404,Schnitt4!L:P,3,0)</f>
        <v>0</v>
      </c>
      <c r="AE3404" s="166">
        <f>VLOOKUP(L3404,Schnitt5!L:P,3,0)</f>
        <v>0</v>
      </c>
      <c r="AF3404" s="166">
        <f>VLOOKUP(L3404,Schnitt6!L:P,3,0)</f>
        <v>0</v>
      </c>
    </row>
    <row r="3405" spans="12:32" x14ac:dyDescent="0.25">
      <c r="L3405" s="264">
        <f>Member!A3405</f>
        <v>0</v>
      </c>
      <c r="S3405" s="166">
        <f>VLOOKUP(L3405,Schnitt1!L:P,2,0)</f>
        <v>0</v>
      </c>
      <c r="T3405" s="166">
        <f>VLOOKUP(L3405,Schnitt2!L:P,2,0)</f>
        <v>0</v>
      </c>
      <c r="U3405" s="166">
        <f>VLOOKUP(L3405,Schnitt3!L:P,2,0)</f>
        <v>0</v>
      </c>
      <c r="V3405" s="166">
        <f>VLOOKUP(L3405,Schnitt4!L:P,2,0)</f>
        <v>0</v>
      </c>
      <c r="W3405" s="166">
        <f>VLOOKUP(L3405,Schnitt5!L:P,2,0)</f>
        <v>0</v>
      </c>
      <c r="X3405" s="166">
        <f>VLOOKUP(L3405,Schnitt6!L:P,2,0)</f>
        <v>0</v>
      </c>
      <c r="AA3405" s="166">
        <f>VLOOKUP(L3405,Schnitt1!L:P,3,0)</f>
        <v>0</v>
      </c>
      <c r="AB3405" s="166">
        <f>VLOOKUP(L3405,Schnitt2!L:P,3,0)</f>
        <v>0</v>
      </c>
      <c r="AC3405" s="166">
        <f>VLOOKUP(L3405,Schnitt3!L:P,3,0)</f>
        <v>0</v>
      </c>
      <c r="AD3405" s="166">
        <f>VLOOKUP(L3405,Schnitt4!L:P,3,0)</f>
        <v>0</v>
      </c>
      <c r="AE3405" s="166">
        <f>VLOOKUP(L3405,Schnitt5!L:P,3,0)</f>
        <v>0</v>
      </c>
      <c r="AF3405" s="166">
        <f>VLOOKUP(L3405,Schnitt6!L:P,3,0)</f>
        <v>0</v>
      </c>
    </row>
    <row r="3406" spans="12:32" x14ac:dyDescent="0.25">
      <c r="L3406" s="264">
        <f>Member!A3406</f>
        <v>0</v>
      </c>
      <c r="S3406" s="166">
        <f>VLOOKUP(L3406,Schnitt1!L:P,2,0)</f>
        <v>0</v>
      </c>
      <c r="T3406" s="166">
        <f>VLOOKUP(L3406,Schnitt2!L:P,2,0)</f>
        <v>0</v>
      </c>
      <c r="U3406" s="166">
        <f>VLOOKUP(L3406,Schnitt3!L:P,2,0)</f>
        <v>0</v>
      </c>
      <c r="V3406" s="166">
        <f>VLOOKUP(L3406,Schnitt4!L:P,2,0)</f>
        <v>0</v>
      </c>
      <c r="W3406" s="166">
        <f>VLOOKUP(L3406,Schnitt5!L:P,2,0)</f>
        <v>0</v>
      </c>
      <c r="X3406" s="166">
        <f>VLOOKUP(L3406,Schnitt6!L:P,2,0)</f>
        <v>0</v>
      </c>
      <c r="AA3406" s="166">
        <f>VLOOKUP(L3406,Schnitt1!L:P,3,0)</f>
        <v>0</v>
      </c>
      <c r="AB3406" s="166">
        <f>VLOOKUP(L3406,Schnitt2!L:P,3,0)</f>
        <v>0</v>
      </c>
      <c r="AC3406" s="166">
        <f>VLOOKUP(L3406,Schnitt3!L:P,3,0)</f>
        <v>0</v>
      </c>
      <c r="AD3406" s="166">
        <f>VLOOKUP(L3406,Schnitt4!L:P,3,0)</f>
        <v>0</v>
      </c>
      <c r="AE3406" s="166">
        <f>VLOOKUP(L3406,Schnitt5!L:P,3,0)</f>
        <v>0</v>
      </c>
      <c r="AF3406" s="166">
        <f>VLOOKUP(L3406,Schnitt6!L:P,3,0)</f>
        <v>0</v>
      </c>
    </row>
    <row r="3407" spans="12:32" x14ac:dyDescent="0.25">
      <c r="L3407" s="264">
        <f>Member!A3407</f>
        <v>0</v>
      </c>
      <c r="S3407" s="166">
        <f>VLOOKUP(L3407,Schnitt1!L:P,2,0)</f>
        <v>0</v>
      </c>
      <c r="T3407" s="166">
        <f>VLOOKUP(L3407,Schnitt2!L:P,2,0)</f>
        <v>0</v>
      </c>
      <c r="U3407" s="166">
        <f>VLOOKUP(L3407,Schnitt3!L:P,2,0)</f>
        <v>0</v>
      </c>
      <c r="V3407" s="166">
        <f>VLOOKUP(L3407,Schnitt4!L:P,2,0)</f>
        <v>0</v>
      </c>
      <c r="W3407" s="166">
        <f>VLOOKUP(L3407,Schnitt5!L:P,2,0)</f>
        <v>0</v>
      </c>
      <c r="X3407" s="166">
        <f>VLOOKUP(L3407,Schnitt6!L:P,2,0)</f>
        <v>0</v>
      </c>
      <c r="AA3407" s="166">
        <f>VLOOKUP(L3407,Schnitt1!L:P,3,0)</f>
        <v>0</v>
      </c>
      <c r="AB3407" s="166">
        <f>VLOOKUP(L3407,Schnitt2!L:P,3,0)</f>
        <v>0</v>
      </c>
      <c r="AC3407" s="166">
        <f>VLOOKUP(L3407,Schnitt3!L:P,3,0)</f>
        <v>0</v>
      </c>
      <c r="AD3407" s="166">
        <f>VLOOKUP(L3407,Schnitt4!L:P,3,0)</f>
        <v>0</v>
      </c>
      <c r="AE3407" s="166">
        <f>VLOOKUP(L3407,Schnitt5!L:P,3,0)</f>
        <v>0</v>
      </c>
      <c r="AF3407" s="166">
        <f>VLOOKUP(L3407,Schnitt6!L:P,3,0)</f>
        <v>0</v>
      </c>
    </row>
    <row r="3408" spans="12:32" x14ac:dyDescent="0.25">
      <c r="L3408" s="264">
        <f>Member!A3408</f>
        <v>0</v>
      </c>
      <c r="S3408" s="166">
        <f>VLOOKUP(L3408,Schnitt1!L:P,2,0)</f>
        <v>0</v>
      </c>
      <c r="T3408" s="166">
        <f>VLOOKUP(L3408,Schnitt2!L:P,2,0)</f>
        <v>0</v>
      </c>
      <c r="U3408" s="166">
        <f>VLOOKUP(L3408,Schnitt3!L:P,2,0)</f>
        <v>0</v>
      </c>
      <c r="V3408" s="166">
        <f>VLOOKUP(L3408,Schnitt4!L:P,2,0)</f>
        <v>0</v>
      </c>
      <c r="W3408" s="166">
        <f>VLOOKUP(L3408,Schnitt5!L:P,2,0)</f>
        <v>0</v>
      </c>
      <c r="X3408" s="166">
        <f>VLOOKUP(L3408,Schnitt6!L:P,2,0)</f>
        <v>0</v>
      </c>
      <c r="AA3408" s="166">
        <f>VLOOKUP(L3408,Schnitt1!L:P,3,0)</f>
        <v>0</v>
      </c>
      <c r="AB3408" s="166">
        <f>VLOOKUP(L3408,Schnitt2!L:P,3,0)</f>
        <v>0</v>
      </c>
      <c r="AC3408" s="166">
        <f>VLOOKUP(L3408,Schnitt3!L:P,3,0)</f>
        <v>0</v>
      </c>
      <c r="AD3408" s="166">
        <f>VLOOKUP(L3408,Schnitt4!L:P,3,0)</f>
        <v>0</v>
      </c>
      <c r="AE3408" s="166">
        <f>VLOOKUP(L3408,Schnitt5!L:P,3,0)</f>
        <v>0</v>
      </c>
      <c r="AF3408" s="166">
        <f>VLOOKUP(L3408,Schnitt6!L:P,3,0)</f>
        <v>0</v>
      </c>
    </row>
    <row r="3409" spans="12:32" x14ac:dyDescent="0.25">
      <c r="L3409" s="264">
        <f>Member!A3409</f>
        <v>0</v>
      </c>
      <c r="S3409" s="166">
        <f>VLOOKUP(L3409,Schnitt1!L:P,2,0)</f>
        <v>0</v>
      </c>
      <c r="T3409" s="166">
        <f>VLOOKUP(L3409,Schnitt2!L:P,2,0)</f>
        <v>0</v>
      </c>
      <c r="U3409" s="166">
        <f>VLOOKUP(L3409,Schnitt3!L:P,2,0)</f>
        <v>0</v>
      </c>
      <c r="V3409" s="166">
        <f>VLOOKUP(L3409,Schnitt4!L:P,2,0)</f>
        <v>0</v>
      </c>
      <c r="W3409" s="166">
        <f>VLOOKUP(L3409,Schnitt5!L:P,2,0)</f>
        <v>0</v>
      </c>
      <c r="X3409" s="166">
        <f>VLOOKUP(L3409,Schnitt6!L:P,2,0)</f>
        <v>0</v>
      </c>
      <c r="AA3409" s="166">
        <f>VLOOKUP(L3409,Schnitt1!L:P,3,0)</f>
        <v>0</v>
      </c>
      <c r="AB3409" s="166">
        <f>VLOOKUP(L3409,Schnitt2!L:P,3,0)</f>
        <v>0</v>
      </c>
      <c r="AC3409" s="166">
        <f>VLOOKUP(L3409,Schnitt3!L:P,3,0)</f>
        <v>0</v>
      </c>
      <c r="AD3409" s="166">
        <f>VLOOKUP(L3409,Schnitt4!L:P,3,0)</f>
        <v>0</v>
      </c>
      <c r="AE3409" s="166">
        <f>VLOOKUP(L3409,Schnitt5!L:P,3,0)</f>
        <v>0</v>
      </c>
      <c r="AF3409" s="166">
        <f>VLOOKUP(L3409,Schnitt6!L:P,3,0)</f>
        <v>0</v>
      </c>
    </row>
    <row r="3410" spans="12:32" x14ac:dyDescent="0.25">
      <c r="L3410" s="264">
        <f>Member!A3410</f>
        <v>0</v>
      </c>
      <c r="S3410" s="166">
        <f>VLOOKUP(L3410,Schnitt1!L:P,2,0)</f>
        <v>0</v>
      </c>
      <c r="T3410" s="166">
        <f>VLOOKUP(L3410,Schnitt2!L:P,2,0)</f>
        <v>0</v>
      </c>
      <c r="U3410" s="166">
        <f>VLOOKUP(L3410,Schnitt3!L:P,2,0)</f>
        <v>0</v>
      </c>
      <c r="V3410" s="166">
        <f>VLOOKUP(L3410,Schnitt4!L:P,2,0)</f>
        <v>0</v>
      </c>
      <c r="W3410" s="166">
        <f>VLOOKUP(L3410,Schnitt5!L:P,2,0)</f>
        <v>0</v>
      </c>
      <c r="X3410" s="166">
        <f>VLOOKUP(L3410,Schnitt6!L:P,2,0)</f>
        <v>0</v>
      </c>
      <c r="AA3410" s="166">
        <f>VLOOKUP(L3410,Schnitt1!L:P,3,0)</f>
        <v>0</v>
      </c>
      <c r="AB3410" s="166">
        <f>VLOOKUP(L3410,Schnitt2!L:P,3,0)</f>
        <v>0</v>
      </c>
      <c r="AC3410" s="166">
        <f>VLOOKUP(L3410,Schnitt3!L:P,3,0)</f>
        <v>0</v>
      </c>
      <c r="AD3410" s="166">
        <f>VLOOKUP(L3410,Schnitt4!L:P,3,0)</f>
        <v>0</v>
      </c>
      <c r="AE3410" s="166">
        <f>VLOOKUP(L3410,Schnitt5!L:P,3,0)</f>
        <v>0</v>
      </c>
      <c r="AF3410" s="166">
        <f>VLOOKUP(L3410,Schnitt6!L:P,3,0)</f>
        <v>0</v>
      </c>
    </row>
    <row r="3411" spans="12:32" x14ac:dyDescent="0.25">
      <c r="L3411" s="264">
        <f>Member!A3411</f>
        <v>0</v>
      </c>
      <c r="S3411" s="166">
        <f>VLOOKUP(L3411,Schnitt1!L:P,2,0)</f>
        <v>0</v>
      </c>
      <c r="T3411" s="166">
        <f>VLOOKUP(L3411,Schnitt2!L:P,2,0)</f>
        <v>0</v>
      </c>
      <c r="U3411" s="166">
        <f>VLOOKUP(L3411,Schnitt3!L:P,2,0)</f>
        <v>0</v>
      </c>
      <c r="V3411" s="166">
        <f>VLOOKUP(L3411,Schnitt4!L:P,2,0)</f>
        <v>0</v>
      </c>
      <c r="W3411" s="166">
        <f>VLOOKUP(L3411,Schnitt5!L:P,2,0)</f>
        <v>0</v>
      </c>
      <c r="X3411" s="166">
        <f>VLOOKUP(L3411,Schnitt6!L:P,2,0)</f>
        <v>0</v>
      </c>
      <c r="AA3411" s="166">
        <f>VLOOKUP(L3411,Schnitt1!L:P,3,0)</f>
        <v>0</v>
      </c>
      <c r="AB3411" s="166">
        <f>VLOOKUP(L3411,Schnitt2!L:P,3,0)</f>
        <v>0</v>
      </c>
      <c r="AC3411" s="166">
        <f>VLOOKUP(L3411,Schnitt3!L:P,3,0)</f>
        <v>0</v>
      </c>
      <c r="AD3411" s="166">
        <f>VLOOKUP(L3411,Schnitt4!L:P,3,0)</f>
        <v>0</v>
      </c>
      <c r="AE3411" s="166">
        <f>VLOOKUP(L3411,Schnitt5!L:P,3,0)</f>
        <v>0</v>
      </c>
      <c r="AF3411" s="166">
        <f>VLOOKUP(L3411,Schnitt6!L:P,3,0)</f>
        <v>0</v>
      </c>
    </row>
    <row r="3412" spans="12:32" x14ac:dyDescent="0.25">
      <c r="L3412" s="264">
        <f>Member!A3412</f>
        <v>0</v>
      </c>
      <c r="S3412" s="166">
        <f>VLOOKUP(L3412,Schnitt1!L:P,2,0)</f>
        <v>0</v>
      </c>
      <c r="T3412" s="166">
        <f>VLOOKUP(L3412,Schnitt2!L:P,2,0)</f>
        <v>0</v>
      </c>
      <c r="U3412" s="166">
        <f>VLOOKUP(L3412,Schnitt3!L:P,2,0)</f>
        <v>0</v>
      </c>
      <c r="V3412" s="166">
        <f>VLOOKUP(L3412,Schnitt4!L:P,2,0)</f>
        <v>0</v>
      </c>
      <c r="W3412" s="166">
        <f>VLOOKUP(L3412,Schnitt5!L:P,2,0)</f>
        <v>0</v>
      </c>
      <c r="X3412" s="166">
        <f>VLOOKUP(L3412,Schnitt6!L:P,2,0)</f>
        <v>0</v>
      </c>
      <c r="AA3412" s="166">
        <f>VLOOKUP(L3412,Schnitt1!L:P,3,0)</f>
        <v>0</v>
      </c>
      <c r="AB3412" s="166">
        <f>VLOOKUP(L3412,Schnitt2!L:P,3,0)</f>
        <v>0</v>
      </c>
      <c r="AC3412" s="166">
        <f>VLOOKUP(L3412,Schnitt3!L:P,3,0)</f>
        <v>0</v>
      </c>
      <c r="AD3412" s="166">
        <f>VLOOKUP(L3412,Schnitt4!L:P,3,0)</f>
        <v>0</v>
      </c>
      <c r="AE3412" s="166">
        <f>VLOOKUP(L3412,Schnitt5!L:P,3,0)</f>
        <v>0</v>
      </c>
      <c r="AF3412" s="166">
        <f>VLOOKUP(L3412,Schnitt6!L:P,3,0)</f>
        <v>0</v>
      </c>
    </row>
    <row r="3413" spans="12:32" x14ac:dyDescent="0.25">
      <c r="L3413" s="264">
        <f>Member!A3413</f>
        <v>0</v>
      </c>
      <c r="S3413" s="166">
        <f>VLOOKUP(L3413,Schnitt1!L:P,2,0)</f>
        <v>0</v>
      </c>
      <c r="T3413" s="166">
        <f>VLOOKUP(L3413,Schnitt2!L:P,2,0)</f>
        <v>0</v>
      </c>
      <c r="U3413" s="166">
        <f>VLOOKUP(L3413,Schnitt3!L:P,2,0)</f>
        <v>0</v>
      </c>
      <c r="V3413" s="166">
        <f>VLOOKUP(L3413,Schnitt4!L:P,2,0)</f>
        <v>0</v>
      </c>
      <c r="W3413" s="166">
        <f>VLOOKUP(L3413,Schnitt5!L:P,2,0)</f>
        <v>0</v>
      </c>
      <c r="X3413" s="166">
        <f>VLOOKUP(L3413,Schnitt6!L:P,2,0)</f>
        <v>0</v>
      </c>
      <c r="AA3413" s="166">
        <f>VLOOKUP(L3413,Schnitt1!L:P,3,0)</f>
        <v>0</v>
      </c>
      <c r="AB3413" s="166">
        <f>VLOOKUP(L3413,Schnitt2!L:P,3,0)</f>
        <v>0</v>
      </c>
      <c r="AC3413" s="166">
        <f>VLOOKUP(L3413,Schnitt3!L:P,3,0)</f>
        <v>0</v>
      </c>
      <c r="AD3413" s="166">
        <f>VLOOKUP(L3413,Schnitt4!L:P,3,0)</f>
        <v>0</v>
      </c>
      <c r="AE3413" s="166">
        <f>VLOOKUP(L3413,Schnitt5!L:P,3,0)</f>
        <v>0</v>
      </c>
      <c r="AF3413" s="166">
        <f>VLOOKUP(L3413,Schnitt6!L:P,3,0)</f>
        <v>0</v>
      </c>
    </row>
    <row r="3414" spans="12:32" x14ac:dyDescent="0.25">
      <c r="L3414" s="264">
        <f>Member!A3414</f>
        <v>0</v>
      </c>
      <c r="S3414" s="166">
        <f>VLOOKUP(L3414,Schnitt1!L:P,2,0)</f>
        <v>0</v>
      </c>
      <c r="T3414" s="166">
        <f>VLOOKUP(L3414,Schnitt2!L:P,2,0)</f>
        <v>0</v>
      </c>
      <c r="U3414" s="166">
        <f>VLOOKUP(L3414,Schnitt3!L:P,2,0)</f>
        <v>0</v>
      </c>
      <c r="V3414" s="166">
        <f>VLOOKUP(L3414,Schnitt4!L:P,2,0)</f>
        <v>0</v>
      </c>
      <c r="W3414" s="166">
        <f>VLOOKUP(L3414,Schnitt5!L:P,2,0)</f>
        <v>0</v>
      </c>
      <c r="X3414" s="166">
        <f>VLOOKUP(L3414,Schnitt6!L:P,2,0)</f>
        <v>0</v>
      </c>
      <c r="AA3414" s="166">
        <f>VLOOKUP(L3414,Schnitt1!L:P,3,0)</f>
        <v>0</v>
      </c>
      <c r="AB3414" s="166">
        <f>VLOOKUP(L3414,Schnitt2!L:P,3,0)</f>
        <v>0</v>
      </c>
      <c r="AC3414" s="166">
        <f>VLOOKUP(L3414,Schnitt3!L:P,3,0)</f>
        <v>0</v>
      </c>
      <c r="AD3414" s="166">
        <f>VLOOKUP(L3414,Schnitt4!L:P,3,0)</f>
        <v>0</v>
      </c>
      <c r="AE3414" s="166">
        <f>VLOOKUP(L3414,Schnitt5!L:P,3,0)</f>
        <v>0</v>
      </c>
      <c r="AF3414" s="166">
        <f>VLOOKUP(L3414,Schnitt6!L:P,3,0)</f>
        <v>0</v>
      </c>
    </row>
    <row r="3415" spans="12:32" x14ac:dyDescent="0.25">
      <c r="L3415" s="264">
        <f>Member!A3415</f>
        <v>0</v>
      </c>
      <c r="S3415" s="166">
        <f>VLOOKUP(L3415,Schnitt1!L:P,2,0)</f>
        <v>0</v>
      </c>
      <c r="T3415" s="166">
        <f>VLOOKUP(L3415,Schnitt2!L:P,2,0)</f>
        <v>0</v>
      </c>
      <c r="U3415" s="166">
        <f>VLOOKUP(L3415,Schnitt3!L:P,2,0)</f>
        <v>0</v>
      </c>
      <c r="V3415" s="166">
        <f>VLOOKUP(L3415,Schnitt4!L:P,2,0)</f>
        <v>0</v>
      </c>
      <c r="W3415" s="166">
        <f>VLOOKUP(L3415,Schnitt5!L:P,2,0)</f>
        <v>0</v>
      </c>
      <c r="X3415" s="166">
        <f>VLOOKUP(L3415,Schnitt6!L:P,2,0)</f>
        <v>0</v>
      </c>
      <c r="AA3415" s="166">
        <f>VLOOKUP(L3415,Schnitt1!L:P,3,0)</f>
        <v>0</v>
      </c>
      <c r="AB3415" s="166">
        <f>VLOOKUP(L3415,Schnitt2!L:P,3,0)</f>
        <v>0</v>
      </c>
      <c r="AC3415" s="166">
        <f>VLOOKUP(L3415,Schnitt3!L:P,3,0)</f>
        <v>0</v>
      </c>
      <c r="AD3415" s="166">
        <f>VLOOKUP(L3415,Schnitt4!L:P,3,0)</f>
        <v>0</v>
      </c>
      <c r="AE3415" s="166">
        <f>VLOOKUP(L3415,Schnitt5!L:P,3,0)</f>
        <v>0</v>
      </c>
      <c r="AF3415" s="166">
        <f>VLOOKUP(L3415,Schnitt6!L:P,3,0)</f>
        <v>0</v>
      </c>
    </row>
    <row r="3416" spans="12:32" x14ac:dyDescent="0.25">
      <c r="L3416" s="264">
        <f>Member!A3416</f>
        <v>0</v>
      </c>
      <c r="S3416" s="166">
        <f>VLOOKUP(L3416,Schnitt1!L:P,2,0)</f>
        <v>0</v>
      </c>
      <c r="T3416" s="166">
        <f>VLOOKUP(L3416,Schnitt2!L:P,2,0)</f>
        <v>0</v>
      </c>
      <c r="U3416" s="166">
        <f>VLOOKUP(L3416,Schnitt3!L:P,2,0)</f>
        <v>0</v>
      </c>
      <c r="V3416" s="166">
        <f>VLOOKUP(L3416,Schnitt4!L:P,2,0)</f>
        <v>0</v>
      </c>
      <c r="W3416" s="166">
        <f>VLOOKUP(L3416,Schnitt5!L:P,2,0)</f>
        <v>0</v>
      </c>
      <c r="X3416" s="166">
        <f>VLOOKUP(L3416,Schnitt6!L:P,2,0)</f>
        <v>0</v>
      </c>
      <c r="AA3416" s="166">
        <f>VLOOKUP(L3416,Schnitt1!L:P,3,0)</f>
        <v>0</v>
      </c>
      <c r="AB3416" s="166">
        <f>VLOOKUP(L3416,Schnitt2!L:P,3,0)</f>
        <v>0</v>
      </c>
      <c r="AC3416" s="166">
        <f>VLOOKUP(L3416,Schnitt3!L:P,3,0)</f>
        <v>0</v>
      </c>
      <c r="AD3416" s="166">
        <f>VLOOKUP(L3416,Schnitt4!L:P,3,0)</f>
        <v>0</v>
      </c>
      <c r="AE3416" s="166">
        <f>VLOOKUP(L3416,Schnitt5!L:P,3,0)</f>
        <v>0</v>
      </c>
      <c r="AF3416" s="166">
        <f>VLOOKUP(L3416,Schnitt6!L:P,3,0)</f>
        <v>0</v>
      </c>
    </row>
    <row r="3417" spans="12:32" x14ac:dyDescent="0.25">
      <c r="L3417" s="264">
        <f>Member!A3417</f>
        <v>0</v>
      </c>
      <c r="S3417" s="166">
        <f>VLOOKUP(L3417,Schnitt1!L:P,2,0)</f>
        <v>0</v>
      </c>
      <c r="T3417" s="166">
        <f>VLOOKUP(L3417,Schnitt2!L:P,2,0)</f>
        <v>0</v>
      </c>
      <c r="U3417" s="166">
        <f>VLOOKUP(L3417,Schnitt3!L:P,2,0)</f>
        <v>0</v>
      </c>
      <c r="V3417" s="166">
        <f>VLOOKUP(L3417,Schnitt4!L:P,2,0)</f>
        <v>0</v>
      </c>
      <c r="W3417" s="166">
        <f>VLOOKUP(L3417,Schnitt5!L:P,2,0)</f>
        <v>0</v>
      </c>
      <c r="X3417" s="166">
        <f>VLOOKUP(L3417,Schnitt6!L:P,2,0)</f>
        <v>0</v>
      </c>
      <c r="AA3417" s="166">
        <f>VLOOKUP(L3417,Schnitt1!L:P,3,0)</f>
        <v>0</v>
      </c>
      <c r="AB3417" s="166">
        <f>VLOOKUP(L3417,Schnitt2!L:P,3,0)</f>
        <v>0</v>
      </c>
      <c r="AC3417" s="166">
        <f>VLOOKUP(L3417,Schnitt3!L:P,3,0)</f>
        <v>0</v>
      </c>
      <c r="AD3417" s="166">
        <f>VLOOKUP(L3417,Schnitt4!L:P,3,0)</f>
        <v>0</v>
      </c>
      <c r="AE3417" s="166">
        <f>VLOOKUP(L3417,Schnitt5!L:P,3,0)</f>
        <v>0</v>
      </c>
      <c r="AF3417" s="166">
        <f>VLOOKUP(L3417,Schnitt6!L:P,3,0)</f>
        <v>0</v>
      </c>
    </row>
    <row r="3418" spans="12:32" x14ac:dyDescent="0.25">
      <c r="L3418" s="264">
        <f>Member!A3418</f>
        <v>0</v>
      </c>
      <c r="S3418" s="166">
        <f>VLOOKUP(L3418,Schnitt1!L:P,2,0)</f>
        <v>0</v>
      </c>
      <c r="T3418" s="166">
        <f>VLOOKUP(L3418,Schnitt2!L:P,2,0)</f>
        <v>0</v>
      </c>
      <c r="U3418" s="166">
        <f>VLOOKUP(L3418,Schnitt3!L:P,2,0)</f>
        <v>0</v>
      </c>
      <c r="V3418" s="166">
        <f>VLOOKUP(L3418,Schnitt4!L:P,2,0)</f>
        <v>0</v>
      </c>
      <c r="W3418" s="166">
        <f>VLOOKUP(L3418,Schnitt5!L:P,2,0)</f>
        <v>0</v>
      </c>
      <c r="X3418" s="166">
        <f>VLOOKUP(L3418,Schnitt6!L:P,2,0)</f>
        <v>0</v>
      </c>
      <c r="AA3418" s="166">
        <f>VLOOKUP(L3418,Schnitt1!L:P,3,0)</f>
        <v>0</v>
      </c>
      <c r="AB3418" s="166">
        <f>VLOOKUP(L3418,Schnitt2!L:P,3,0)</f>
        <v>0</v>
      </c>
      <c r="AC3418" s="166">
        <f>VLOOKUP(L3418,Schnitt3!L:P,3,0)</f>
        <v>0</v>
      </c>
      <c r="AD3418" s="166">
        <f>VLOOKUP(L3418,Schnitt4!L:P,3,0)</f>
        <v>0</v>
      </c>
      <c r="AE3418" s="166">
        <f>VLOOKUP(L3418,Schnitt5!L:P,3,0)</f>
        <v>0</v>
      </c>
      <c r="AF3418" s="166">
        <f>VLOOKUP(L3418,Schnitt6!L:P,3,0)</f>
        <v>0</v>
      </c>
    </row>
    <row r="3419" spans="12:32" x14ac:dyDescent="0.25">
      <c r="L3419" s="264">
        <f>Member!A3419</f>
        <v>0</v>
      </c>
      <c r="S3419" s="166">
        <f>VLOOKUP(L3419,Schnitt1!L:P,2,0)</f>
        <v>0</v>
      </c>
      <c r="T3419" s="166">
        <f>VLOOKUP(L3419,Schnitt2!L:P,2,0)</f>
        <v>0</v>
      </c>
      <c r="U3419" s="166">
        <f>VLOOKUP(L3419,Schnitt3!L:P,2,0)</f>
        <v>0</v>
      </c>
      <c r="V3419" s="166">
        <f>VLOOKUP(L3419,Schnitt4!L:P,2,0)</f>
        <v>0</v>
      </c>
      <c r="W3419" s="166">
        <f>VLOOKUP(L3419,Schnitt5!L:P,2,0)</f>
        <v>0</v>
      </c>
      <c r="X3419" s="166">
        <f>VLOOKUP(L3419,Schnitt6!L:P,2,0)</f>
        <v>0</v>
      </c>
      <c r="AA3419" s="166">
        <f>VLOOKUP(L3419,Schnitt1!L:P,3,0)</f>
        <v>0</v>
      </c>
      <c r="AB3419" s="166">
        <f>VLOOKUP(L3419,Schnitt2!L:P,3,0)</f>
        <v>0</v>
      </c>
      <c r="AC3419" s="166">
        <f>VLOOKUP(L3419,Schnitt3!L:P,3,0)</f>
        <v>0</v>
      </c>
      <c r="AD3419" s="166">
        <f>VLOOKUP(L3419,Schnitt4!L:P,3,0)</f>
        <v>0</v>
      </c>
      <c r="AE3419" s="166">
        <f>VLOOKUP(L3419,Schnitt5!L:P,3,0)</f>
        <v>0</v>
      </c>
      <c r="AF3419" s="166">
        <f>VLOOKUP(L3419,Schnitt6!L:P,3,0)</f>
        <v>0</v>
      </c>
    </row>
    <row r="3420" spans="12:32" x14ac:dyDescent="0.25">
      <c r="L3420" s="264">
        <f>Member!A3420</f>
        <v>0</v>
      </c>
      <c r="S3420" s="166">
        <f>VLOOKUP(L3420,Schnitt1!L:P,2,0)</f>
        <v>0</v>
      </c>
      <c r="T3420" s="166">
        <f>VLOOKUP(L3420,Schnitt2!L:P,2,0)</f>
        <v>0</v>
      </c>
      <c r="U3420" s="166">
        <f>VLOOKUP(L3420,Schnitt3!L:P,2,0)</f>
        <v>0</v>
      </c>
      <c r="V3420" s="166">
        <f>VLOOKUP(L3420,Schnitt4!L:P,2,0)</f>
        <v>0</v>
      </c>
      <c r="W3420" s="166">
        <f>VLOOKUP(L3420,Schnitt5!L:P,2,0)</f>
        <v>0</v>
      </c>
      <c r="X3420" s="166">
        <f>VLOOKUP(L3420,Schnitt6!L:P,2,0)</f>
        <v>0</v>
      </c>
      <c r="AA3420" s="166">
        <f>VLOOKUP(L3420,Schnitt1!L:P,3,0)</f>
        <v>0</v>
      </c>
      <c r="AB3420" s="166">
        <f>VLOOKUP(L3420,Schnitt2!L:P,3,0)</f>
        <v>0</v>
      </c>
      <c r="AC3420" s="166">
        <f>VLOOKUP(L3420,Schnitt3!L:P,3,0)</f>
        <v>0</v>
      </c>
      <c r="AD3420" s="166">
        <f>VLOOKUP(L3420,Schnitt4!L:P,3,0)</f>
        <v>0</v>
      </c>
      <c r="AE3420" s="166">
        <f>VLOOKUP(L3420,Schnitt5!L:P,3,0)</f>
        <v>0</v>
      </c>
      <c r="AF3420" s="166">
        <f>VLOOKUP(L3420,Schnitt6!L:P,3,0)</f>
        <v>0</v>
      </c>
    </row>
    <row r="3421" spans="12:32" x14ac:dyDescent="0.25">
      <c r="L3421" s="264">
        <f>Member!A3421</f>
        <v>0</v>
      </c>
      <c r="S3421" s="166">
        <f>VLOOKUP(L3421,Schnitt1!L:P,2,0)</f>
        <v>0</v>
      </c>
      <c r="T3421" s="166">
        <f>VLOOKUP(L3421,Schnitt2!L:P,2,0)</f>
        <v>0</v>
      </c>
      <c r="U3421" s="166">
        <f>VLOOKUP(L3421,Schnitt3!L:P,2,0)</f>
        <v>0</v>
      </c>
      <c r="V3421" s="166">
        <f>VLOOKUP(L3421,Schnitt4!L:P,2,0)</f>
        <v>0</v>
      </c>
      <c r="W3421" s="166">
        <f>VLOOKUP(L3421,Schnitt5!L:P,2,0)</f>
        <v>0</v>
      </c>
      <c r="X3421" s="166">
        <f>VLOOKUP(L3421,Schnitt6!L:P,2,0)</f>
        <v>0</v>
      </c>
      <c r="AA3421" s="166">
        <f>VLOOKUP(L3421,Schnitt1!L:P,3,0)</f>
        <v>0</v>
      </c>
      <c r="AB3421" s="166">
        <f>VLOOKUP(L3421,Schnitt2!L:P,3,0)</f>
        <v>0</v>
      </c>
      <c r="AC3421" s="166">
        <f>VLOOKUP(L3421,Schnitt3!L:P,3,0)</f>
        <v>0</v>
      </c>
      <c r="AD3421" s="166">
        <f>VLOOKUP(L3421,Schnitt4!L:P,3,0)</f>
        <v>0</v>
      </c>
      <c r="AE3421" s="166">
        <f>VLOOKUP(L3421,Schnitt5!L:P,3,0)</f>
        <v>0</v>
      </c>
      <c r="AF3421" s="166">
        <f>VLOOKUP(L3421,Schnitt6!L:P,3,0)</f>
        <v>0</v>
      </c>
    </row>
    <row r="3422" spans="12:32" x14ac:dyDescent="0.25">
      <c r="L3422" s="264">
        <f>Member!A3422</f>
        <v>0</v>
      </c>
      <c r="S3422" s="166">
        <f>VLOOKUP(L3422,Schnitt1!L:P,2,0)</f>
        <v>0</v>
      </c>
      <c r="T3422" s="166">
        <f>VLOOKUP(L3422,Schnitt2!L:P,2,0)</f>
        <v>0</v>
      </c>
      <c r="U3422" s="166">
        <f>VLOOKUP(L3422,Schnitt3!L:P,2,0)</f>
        <v>0</v>
      </c>
      <c r="V3422" s="166">
        <f>VLOOKUP(L3422,Schnitt4!L:P,2,0)</f>
        <v>0</v>
      </c>
      <c r="W3422" s="166">
        <f>VLOOKUP(L3422,Schnitt5!L:P,2,0)</f>
        <v>0</v>
      </c>
      <c r="X3422" s="166">
        <f>VLOOKUP(L3422,Schnitt6!L:P,2,0)</f>
        <v>0</v>
      </c>
      <c r="AA3422" s="166">
        <f>VLOOKUP(L3422,Schnitt1!L:P,3,0)</f>
        <v>0</v>
      </c>
      <c r="AB3422" s="166">
        <f>VLOOKUP(L3422,Schnitt2!L:P,3,0)</f>
        <v>0</v>
      </c>
      <c r="AC3422" s="166">
        <f>VLOOKUP(L3422,Schnitt3!L:P,3,0)</f>
        <v>0</v>
      </c>
      <c r="AD3422" s="166">
        <f>VLOOKUP(L3422,Schnitt4!L:P,3,0)</f>
        <v>0</v>
      </c>
      <c r="AE3422" s="166">
        <f>VLOOKUP(L3422,Schnitt5!L:P,3,0)</f>
        <v>0</v>
      </c>
      <c r="AF3422" s="166">
        <f>VLOOKUP(L3422,Schnitt6!L:P,3,0)</f>
        <v>0</v>
      </c>
    </row>
    <row r="3423" spans="12:32" x14ac:dyDescent="0.25">
      <c r="L3423" s="264">
        <f>Member!A3423</f>
        <v>0</v>
      </c>
      <c r="S3423" s="166">
        <f>VLOOKUP(L3423,Schnitt1!L:P,2,0)</f>
        <v>0</v>
      </c>
      <c r="T3423" s="166">
        <f>VLOOKUP(L3423,Schnitt2!L:P,2,0)</f>
        <v>0</v>
      </c>
      <c r="U3423" s="166">
        <f>VLOOKUP(L3423,Schnitt3!L:P,2,0)</f>
        <v>0</v>
      </c>
      <c r="V3423" s="166">
        <f>VLOOKUP(L3423,Schnitt4!L:P,2,0)</f>
        <v>0</v>
      </c>
      <c r="W3423" s="166">
        <f>VLOOKUP(L3423,Schnitt5!L:P,2,0)</f>
        <v>0</v>
      </c>
      <c r="X3423" s="166">
        <f>VLOOKUP(L3423,Schnitt6!L:P,2,0)</f>
        <v>0</v>
      </c>
      <c r="AA3423" s="166">
        <f>VLOOKUP(L3423,Schnitt1!L:P,3,0)</f>
        <v>0</v>
      </c>
      <c r="AB3423" s="166">
        <f>VLOOKUP(L3423,Schnitt2!L:P,3,0)</f>
        <v>0</v>
      </c>
      <c r="AC3423" s="166">
        <f>VLOOKUP(L3423,Schnitt3!L:P,3,0)</f>
        <v>0</v>
      </c>
      <c r="AD3423" s="166">
        <f>VLOOKUP(L3423,Schnitt4!L:P,3,0)</f>
        <v>0</v>
      </c>
      <c r="AE3423" s="166">
        <f>VLOOKUP(L3423,Schnitt5!L:P,3,0)</f>
        <v>0</v>
      </c>
      <c r="AF3423" s="166">
        <f>VLOOKUP(L3423,Schnitt6!L:P,3,0)</f>
        <v>0</v>
      </c>
    </row>
    <row r="3424" spans="12:32" x14ac:dyDescent="0.25">
      <c r="L3424" s="264">
        <f>Member!A3424</f>
        <v>0</v>
      </c>
      <c r="S3424" s="166">
        <f>VLOOKUP(L3424,Schnitt1!L:P,2,0)</f>
        <v>0</v>
      </c>
      <c r="T3424" s="166">
        <f>VLOOKUP(L3424,Schnitt2!L:P,2,0)</f>
        <v>0</v>
      </c>
      <c r="U3424" s="166">
        <f>VLOOKUP(L3424,Schnitt3!L:P,2,0)</f>
        <v>0</v>
      </c>
      <c r="V3424" s="166">
        <f>VLOOKUP(L3424,Schnitt4!L:P,2,0)</f>
        <v>0</v>
      </c>
      <c r="W3424" s="166">
        <f>VLOOKUP(L3424,Schnitt5!L:P,2,0)</f>
        <v>0</v>
      </c>
      <c r="X3424" s="166">
        <f>VLOOKUP(L3424,Schnitt6!L:P,2,0)</f>
        <v>0</v>
      </c>
      <c r="AA3424" s="166">
        <f>VLOOKUP(L3424,Schnitt1!L:P,3,0)</f>
        <v>0</v>
      </c>
      <c r="AB3424" s="166">
        <f>VLOOKUP(L3424,Schnitt2!L:P,3,0)</f>
        <v>0</v>
      </c>
      <c r="AC3424" s="166">
        <f>VLOOKUP(L3424,Schnitt3!L:P,3,0)</f>
        <v>0</v>
      </c>
      <c r="AD3424" s="166">
        <f>VLOOKUP(L3424,Schnitt4!L:P,3,0)</f>
        <v>0</v>
      </c>
      <c r="AE3424" s="166">
        <f>VLOOKUP(L3424,Schnitt5!L:P,3,0)</f>
        <v>0</v>
      </c>
      <c r="AF3424" s="166">
        <f>VLOOKUP(L3424,Schnitt6!L:P,3,0)</f>
        <v>0</v>
      </c>
    </row>
    <row r="3425" spans="12:32" x14ac:dyDescent="0.25">
      <c r="L3425" s="264">
        <f>Member!A3425</f>
        <v>0</v>
      </c>
      <c r="S3425" s="166">
        <f>VLOOKUP(L3425,Schnitt1!L:P,2,0)</f>
        <v>0</v>
      </c>
      <c r="T3425" s="166">
        <f>VLOOKUP(L3425,Schnitt2!L:P,2,0)</f>
        <v>0</v>
      </c>
      <c r="U3425" s="166">
        <f>VLOOKUP(L3425,Schnitt3!L:P,2,0)</f>
        <v>0</v>
      </c>
      <c r="V3425" s="166">
        <f>VLOOKUP(L3425,Schnitt4!L:P,2,0)</f>
        <v>0</v>
      </c>
      <c r="W3425" s="166">
        <f>VLOOKUP(L3425,Schnitt5!L:P,2,0)</f>
        <v>0</v>
      </c>
      <c r="X3425" s="166">
        <f>VLOOKUP(L3425,Schnitt6!L:P,2,0)</f>
        <v>0</v>
      </c>
      <c r="AA3425" s="166">
        <f>VLOOKUP(L3425,Schnitt1!L:P,3,0)</f>
        <v>0</v>
      </c>
      <c r="AB3425" s="166">
        <f>VLOOKUP(L3425,Schnitt2!L:P,3,0)</f>
        <v>0</v>
      </c>
      <c r="AC3425" s="166">
        <f>VLOOKUP(L3425,Schnitt3!L:P,3,0)</f>
        <v>0</v>
      </c>
      <c r="AD3425" s="166">
        <f>VLOOKUP(L3425,Schnitt4!L:P,3,0)</f>
        <v>0</v>
      </c>
      <c r="AE3425" s="166">
        <f>VLOOKUP(L3425,Schnitt5!L:P,3,0)</f>
        <v>0</v>
      </c>
      <c r="AF3425" s="166">
        <f>VLOOKUP(L3425,Schnitt6!L:P,3,0)</f>
        <v>0</v>
      </c>
    </row>
    <row r="3426" spans="12:32" x14ac:dyDescent="0.25">
      <c r="L3426" s="264">
        <f>Member!A3426</f>
        <v>0</v>
      </c>
      <c r="S3426" s="166">
        <f>VLOOKUP(L3426,Schnitt1!L:P,2,0)</f>
        <v>0</v>
      </c>
      <c r="T3426" s="166">
        <f>VLOOKUP(L3426,Schnitt2!L:P,2,0)</f>
        <v>0</v>
      </c>
      <c r="U3426" s="166">
        <f>VLOOKUP(L3426,Schnitt3!L:P,2,0)</f>
        <v>0</v>
      </c>
      <c r="V3426" s="166">
        <f>VLOOKUP(L3426,Schnitt4!L:P,2,0)</f>
        <v>0</v>
      </c>
      <c r="W3426" s="166">
        <f>VLOOKUP(L3426,Schnitt5!L:P,2,0)</f>
        <v>0</v>
      </c>
      <c r="X3426" s="166">
        <f>VLOOKUP(L3426,Schnitt6!L:P,2,0)</f>
        <v>0</v>
      </c>
      <c r="AA3426" s="166">
        <f>VLOOKUP(L3426,Schnitt1!L:P,3,0)</f>
        <v>0</v>
      </c>
      <c r="AB3426" s="166">
        <f>VLOOKUP(L3426,Schnitt2!L:P,3,0)</f>
        <v>0</v>
      </c>
      <c r="AC3426" s="166">
        <f>VLOOKUP(L3426,Schnitt3!L:P,3,0)</f>
        <v>0</v>
      </c>
      <c r="AD3426" s="166">
        <f>VLOOKUP(L3426,Schnitt4!L:P,3,0)</f>
        <v>0</v>
      </c>
      <c r="AE3426" s="166">
        <f>VLOOKUP(L3426,Schnitt5!L:P,3,0)</f>
        <v>0</v>
      </c>
      <c r="AF3426" s="166">
        <f>VLOOKUP(L3426,Schnitt6!L:P,3,0)</f>
        <v>0</v>
      </c>
    </row>
    <row r="3427" spans="12:32" x14ac:dyDescent="0.25">
      <c r="L3427" s="264">
        <f>Member!A3427</f>
        <v>0</v>
      </c>
      <c r="S3427" s="166">
        <f>VLOOKUP(L3427,Schnitt1!L:P,2,0)</f>
        <v>0</v>
      </c>
      <c r="T3427" s="166">
        <f>VLOOKUP(L3427,Schnitt2!L:P,2,0)</f>
        <v>0</v>
      </c>
      <c r="U3427" s="166">
        <f>VLOOKUP(L3427,Schnitt3!L:P,2,0)</f>
        <v>0</v>
      </c>
      <c r="V3427" s="166">
        <f>VLOOKUP(L3427,Schnitt4!L:P,2,0)</f>
        <v>0</v>
      </c>
      <c r="W3427" s="166">
        <f>VLOOKUP(L3427,Schnitt5!L:P,2,0)</f>
        <v>0</v>
      </c>
      <c r="X3427" s="166">
        <f>VLOOKUP(L3427,Schnitt6!L:P,2,0)</f>
        <v>0</v>
      </c>
      <c r="AA3427" s="166">
        <f>VLOOKUP(L3427,Schnitt1!L:P,3,0)</f>
        <v>0</v>
      </c>
      <c r="AB3427" s="166">
        <f>VLOOKUP(L3427,Schnitt2!L:P,3,0)</f>
        <v>0</v>
      </c>
      <c r="AC3427" s="166">
        <f>VLOOKUP(L3427,Schnitt3!L:P,3,0)</f>
        <v>0</v>
      </c>
      <c r="AD3427" s="166">
        <f>VLOOKUP(L3427,Schnitt4!L:P,3,0)</f>
        <v>0</v>
      </c>
      <c r="AE3427" s="166">
        <f>VLOOKUP(L3427,Schnitt5!L:P,3,0)</f>
        <v>0</v>
      </c>
      <c r="AF3427" s="166">
        <f>VLOOKUP(L3427,Schnitt6!L:P,3,0)</f>
        <v>0</v>
      </c>
    </row>
    <row r="3428" spans="12:32" x14ac:dyDescent="0.25">
      <c r="L3428" s="264">
        <f>Member!A3428</f>
        <v>0</v>
      </c>
      <c r="S3428" s="166">
        <f>VLOOKUP(L3428,Schnitt1!L:P,2,0)</f>
        <v>0</v>
      </c>
      <c r="T3428" s="166">
        <f>VLOOKUP(L3428,Schnitt2!L:P,2,0)</f>
        <v>0</v>
      </c>
      <c r="U3428" s="166">
        <f>VLOOKUP(L3428,Schnitt3!L:P,2,0)</f>
        <v>0</v>
      </c>
      <c r="V3428" s="166">
        <f>VLOOKUP(L3428,Schnitt4!L:P,2,0)</f>
        <v>0</v>
      </c>
      <c r="W3428" s="166">
        <f>VLOOKUP(L3428,Schnitt5!L:P,2,0)</f>
        <v>0</v>
      </c>
      <c r="X3428" s="166">
        <f>VLOOKUP(L3428,Schnitt6!L:P,2,0)</f>
        <v>0</v>
      </c>
      <c r="AA3428" s="166">
        <f>VLOOKUP(L3428,Schnitt1!L:P,3,0)</f>
        <v>0</v>
      </c>
      <c r="AB3428" s="166">
        <f>VLOOKUP(L3428,Schnitt2!L:P,3,0)</f>
        <v>0</v>
      </c>
      <c r="AC3428" s="166">
        <f>VLOOKUP(L3428,Schnitt3!L:P,3,0)</f>
        <v>0</v>
      </c>
      <c r="AD3428" s="166">
        <f>VLOOKUP(L3428,Schnitt4!L:P,3,0)</f>
        <v>0</v>
      </c>
      <c r="AE3428" s="166">
        <f>VLOOKUP(L3428,Schnitt5!L:P,3,0)</f>
        <v>0</v>
      </c>
      <c r="AF3428" s="166">
        <f>VLOOKUP(L3428,Schnitt6!L:P,3,0)</f>
        <v>0</v>
      </c>
    </row>
    <row r="3429" spans="12:32" x14ac:dyDescent="0.25">
      <c r="L3429" s="264">
        <f>Member!A3429</f>
        <v>0</v>
      </c>
      <c r="S3429" s="166">
        <f>VLOOKUP(L3429,Schnitt1!L:P,2,0)</f>
        <v>0</v>
      </c>
      <c r="T3429" s="166">
        <f>VLOOKUP(L3429,Schnitt2!L:P,2,0)</f>
        <v>0</v>
      </c>
      <c r="U3429" s="166">
        <f>VLOOKUP(L3429,Schnitt3!L:P,2,0)</f>
        <v>0</v>
      </c>
      <c r="V3429" s="166">
        <f>VLOOKUP(L3429,Schnitt4!L:P,2,0)</f>
        <v>0</v>
      </c>
      <c r="W3429" s="166">
        <f>VLOOKUP(L3429,Schnitt5!L:P,2,0)</f>
        <v>0</v>
      </c>
      <c r="X3429" s="166">
        <f>VLOOKUP(L3429,Schnitt6!L:P,2,0)</f>
        <v>0</v>
      </c>
      <c r="AA3429" s="166">
        <f>VLOOKUP(L3429,Schnitt1!L:P,3,0)</f>
        <v>0</v>
      </c>
      <c r="AB3429" s="166">
        <f>VLOOKUP(L3429,Schnitt2!L:P,3,0)</f>
        <v>0</v>
      </c>
      <c r="AC3429" s="166">
        <f>VLOOKUP(L3429,Schnitt3!L:P,3,0)</f>
        <v>0</v>
      </c>
      <c r="AD3429" s="166">
        <f>VLOOKUP(L3429,Schnitt4!L:P,3,0)</f>
        <v>0</v>
      </c>
      <c r="AE3429" s="166">
        <f>VLOOKUP(L3429,Schnitt5!L:P,3,0)</f>
        <v>0</v>
      </c>
      <c r="AF3429" s="166">
        <f>VLOOKUP(L3429,Schnitt6!L:P,3,0)</f>
        <v>0</v>
      </c>
    </row>
    <row r="3430" spans="12:32" x14ac:dyDescent="0.25">
      <c r="L3430" s="264">
        <f>Member!A3430</f>
        <v>0</v>
      </c>
      <c r="S3430" s="166">
        <f>VLOOKUP(L3430,Schnitt1!L:P,2,0)</f>
        <v>0</v>
      </c>
      <c r="T3430" s="166">
        <f>VLOOKUP(L3430,Schnitt2!L:P,2,0)</f>
        <v>0</v>
      </c>
      <c r="U3430" s="166">
        <f>VLOOKUP(L3430,Schnitt3!L:P,2,0)</f>
        <v>0</v>
      </c>
      <c r="V3430" s="166">
        <f>VLOOKUP(L3430,Schnitt4!L:P,2,0)</f>
        <v>0</v>
      </c>
      <c r="W3430" s="166">
        <f>VLOOKUP(L3430,Schnitt5!L:P,2,0)</f>
        <v>0</v>
      </c>
      <c r="X3430" s="166">
        <f>VLOOKUP(L3430,Schnitt6!L:P,2,0)</f>
        <v>0</v>
      </c>
      <c r="AA3430" s="166">
        <f>VLOOKUP(L3430,Schnitt1!L:P,3,0)</f>
        <v>0</v>
      </c>
      <c r="AB3430" s="166">
        <f>VLOOKUP(L3430,Schnitt2!L:P,3,0)</f>
        <v>0</v>
      </c>
      <c r="AC3430" s="166">
        <f>VLOOKUP(L3430,Schnitt3!L:P,3,0)</f>
        <v>0</v>
      </c>
      <c r="AD3430" s="166">
        <f>VLOOKUP(L3430,Schnitt4!L:P,3,0)</f>
        <v>0</v>
      </c>
      <c r="AE3430" s="166">
        <f>VLOOKUP(L3430,Schnitt5!L:P,3,0)</f>
        <v>0</v>
      </c>
      <c r="AF3430" s="166">
        <f>VLOOKUP(L3430,Schnitt6!L:P,3,0)</f>
        <v>0</v>
      </c>
    </row>
    <row r="3431" spans="12:32" x14ac:dyDescent="0.25">
      <c r="L3431" s="264">
        <f>Member!A3431</f>
        <v>0</v>
      </c>
      <c r="S3431" s="166">
        <f>VLOOKUP(L3431,Schnitt1!L:P,2,0)</f>
        <v>0</v>
      </c>
      <c r="T3431" s="166">
        <f>VLOOKUP(L3431,Schnitt2!L:P,2,0)</f>
        <v>0</v>
      </c>
      <c r="U3431" s="166">
        <f>VLOOKUP(L3431,Schnitt3!L:P,2,0)</f>
        <v>0</v>
      </c>
      <c r="V3431" s="166">
        <f>VLOOKUP(L3431,Schnitt4!L:P,2,0)</f>
        <v>0</v>
      </c>
      <c r="W3431" s="166">
        <f>VLOOKUP(L3431,Schnitt5!L:P,2,0)</f>
        <v>0</v>
      </c>
      <c r="X3431" s="166">
        <f>VLOOKUP(L3431,Schnitt6!L:P,2,0)</f>
        <v>0</v>
      </c>
      <c r="AA3431" s="166">
        <f>VLOOKUP(L3431,Schnitt1!L:P,3,0)</f>
        <v>0</v>
      </c>
      <c r="AB3431" s="166">
        <f>VLOOKUP(L3431,Schnitt2!L:P,3,0)</f>
        <v>0</v>
      </c>
      <c r="AC3431" s="166">
        <f>VLOOKUP(L3431,Schnitt3!L:P,3,0)</f>
        <v>0</v>
      </c>
      <c r="AD3431" s="166">
        <f>VLOOKUP(L3431,Schnitt4!L:P,3,0)</f>
        <v>0</v>
      </c>
      <c r="AE3431" s="166">
        <f>VLOOKUP(L3431,Schnitt5!L:P,3,0)</f>
        <v>0</v>
      </c>
      <c r="AF3431" s="166">
        <f>VLOOKUP(L3431,Schnitt6!L:P,3,0)</f>
        <v>0</v>
      </c>
    </row>
    <row r="3432" spans="12:32" x14ac:dyDescent="0.25">
      <c r="L3432" s="264">
        <f>Member!A3432</f>
        <v>0</v>
      </c>
      <c r="S3432" s="166">
        <f>VLOOKUP(L3432,Schnitt1!L:P,2,0)</f>
        <v>0</v>
      </c>
      <c r="T3432" s="166">
        <f>VLOOKUP(L3432,Schnitt2!L:P,2,0)</f>
        <v>0</v>
      </c>
      <c r="U3432" s="166">
        <f>VLOOKUP(L3432,Schnitt3!L:P,2,0)</f>
        <v>0</v>
      </c>
      <c r="V3432" s="166">
        <f>VLOOKUP(L3432,Schnitt4!L:P,2,0)</f>
        <v>0</v>
      </c>
      <c r="W3432" s="166">
        <f>VLOOKUP(L3432,Schnitt5!L:P,2,0)</f>
        <v>0</v>
      </c>
      <c r="X3432" s="166">
        <f>VLOOKUP(L3432,Schnitt6!L:P,2,0)</f>
        <v>0</v>
      </c>
      <c r="AA3432" s="166">
        <f>VLOOKUP(L3432,Schnitt1!L:P,3,0)</f>
        <v>0</v>
      </c>
      <c r="AB3432" s="166">
        <f>VLOOKUP(L3432,Schnitt2!L:P,3,0)</f>
        <v>0</v>
      </c>
      <c r="AC3432" s="166">
        <f>VLOOKUP(L3432,Schnitt3!L:P,3,0)</f>
        <v>0</v>
      </c>
      <c r="AD3432" s="166">
        <f>VLOOKUP(L3432,Schnitt4!L:P,3,0)</f>
        <v>0</v>
      </c>
      <c r="AE3432" s="166">
        <f>VLOOKUP(L3432,Schnitt5!L:P,3,0)</f>
        <v>0</v>
      </c>
      <c r="AF3432" s="166">
        <f>VLOOKUP(L3432,Schnitt6!L:P,3,0)</f>
        <v>0</v>
      </c>
    </row>
    <row r="3433" spans="12:32" x14ac:dyDescent="0.25">
      <c r="L3433" s="264">
        <f>Member!A3433</f>
        <v>0</v>
      </c>
      <c r="S3433" s="166">
        <f>VLOOKUP(L3433,Schnitt1!L:P,2,0)</f>
        <v>0</v>
      </c>
      <c r="T3433" s="166">
        <f>VLOOKUP(L3433,Schnitt2!L:P,2,0)</f>
        <v>0</v>
      </c>
      <c r="U3433" s="166">
        <f>VLOOKUP(L3433,Schnitt3!L:P,2,0)</f>
        <v>0</v>
      </c>
      <c r="V3433" s="166">
        <f>VLOOKUP(L3433,Schnitt4!L:P,2,0)</f>
        <v>0</v>
      </c>
      <c r="W3433" s="166">
        <f>VLOOKUP(L3433,Schnitt5!L:P,2,0)</f>
        <v>0</v>
      </c>
      <c r="X3433" s="166">
        <f>VLOOKUP(L3433,Schnitt6!L:P,2,0)</f>
        <v>0</v>
      </c>
      <c r="AA3433" s="166">
        <f>VLOOKUP(L3433,Schnitt1!L:P,3,0)</f>
        <v>0</v>
      </c>
      <c r="AB3433" s="166">
        <f>VLOOKUP(L3433,Schnitt2!L:P,3,0)</f>
        <v>0</v>
      </c>
      <c r="AC3433" s="166">
        <f>VLOOKUP(L3433,Schnitt3!L:P,3,0)</f>
        <v>0</v>
      </c>
      <c r="AD3433" s="166">
        <f>VLOOKUP(L3433,Schnitt4!L:P,3,0)</f>
        <v>0</v>
      </c>
      <c r="AE3433" s="166">
        <f>VLOOKUP(L3433,Schnitt5!L:P,3,0)</f>
        <v>0</v>
      </c>
      <c r="AF3433" s="166">
        <f>VLOOKUP(L3433,Schnitt6!L:P,3,0)</f>
        <v>0</v>
      </c>
    </row>
    <row r="3434" spans="12:32" x14ac:dyDescent="0.25">
      <c r="L3434" s="264">
        <f>Member!A3434</f>
        <v>0</v>
      </c>
      <c r="S3434" s="166">
        <f>VLOOKUP(L3434,Schnitt1!L:P,2,0)</f>
        <v>0</v>
      </c>
      <c r="T3434" s="166">
        <f>VLOOKUP(L3434,Schnitt2!L:P,2,0)</f>
        <v>0</v>
      </c>
      <c r="U3434" s="166">
        <f>VLOOKUP(L3434,Schnitt3!L:P,2,0)</f>
        <v>0</v>
      </c>
      <c r="V3434" s="166">
        <f>VLOOKUP(L3434,Schnitt4!L:P,2,0)</f>
        <v>0</v>
      </c>
      <c r="W3434" s="166">
        <f>VLOOKUP(L3434,Schnitt5!L:P,2,0)</f>
        <v>0</v>
      </c>
      <c r="X3434" s="166">
        <f>VLOOKUP(L3434,Schnitt6!L:P,2,0)</f>
        <v>0</v>
      </c>
      <c r="AA3434" s="166">
        <f>VLOOKUP(L3434,Schnitt1!L:P,3,0)</f>
        <v>0</v>
      </c>
      <c r="AB3434" s="166">
        <f>VLOOKUP(L3434,Schnitt2!L:P,3,0)</f>
        <v>0</v>
      </c>
      <c r="AC3434" s="166">
        <f>VLOOKUP(L3434,Schnitt3!L:P,3,0)</f>
        <v>0</v>
      </c>
      <c r="AD3434" s="166">
        <f>VLOOKUP(L3434,Schnitt4!L:P,3,0)</f>
        <v>0</v>
      </c>
      <c r="AE3434" s="166">
        <f>VLOOKUP(L3434,Schnitt5!L:P,3,0)</f>
        <v>0</v>
      </c>
      <c r="AF3434" s="166">
        <f>VLOOKUP(L3434,Schnitt6!L:P,3,0)</f>
        <v>0</v>
      </c>
    </row>
    <row r="3435" spans="12:32" x14ac:dyDescent="0.25">
      <c r="L3435" s="264">
        <f>Member!A3435</f>
        <v>0</v>
      </c>
      <c r="S3435" s="166">
        <f>VLOOKUP(L3435,Schnitt1!L:P,2,0)</f>
        <v>0</v>
      </c>
      <c r="T3435" s="166">
        <f>VLOOKUP(L3435,Schnitt2!L:P,2,0)</f>
        <v>0</v>
      </c>
      <c r="U3435" s="166">
        <f>VLOOKUP(L3435,Schnitt3!L:P,2,0)</f>
        <v>0</v>
      </c>
      <c r="V3435" s="166">
        <f>VLOOKUP(L3435,Schnitt4!L:P,2,0)</f>
        <v>0</v>
      </c>
      <c r="W3435" s="166">
        <f>VLOOKUP(L3435,Schnitt5!L:P,2,0)</f>
        <v>0</v>
      </c>
      <c r="X3435" s="166">
        <f>VLOOKUP(L3435,Schnitt6!L:P,2,0)</f>
        <v>0</v>
      </c>
      <c r="AA3435" s="166">
        <f>VLOOKUP(L3435,Schnitt1!L:P,3,0)</f>
        <v>0</v>
      </c>
      <c r="AB3435" s="166">
        <f>VLOOKUP(L3435,Schnitt2!L:P,3,0)</f>
        <v>0</v>
      </c>
      <c r="AC3435" s="166">
        <f>VLOOKUP(L3435,Schnitt3!L:P,3,0)</f>
        <v>0</v>
      </c>
      <c r="AD3435" s="166">
        <f>VLOOKUP(L3435,Schnitt4!L:P,3,0)</f>
        <v>0</v>
      </c>
      <c r="AE3435" s="166">
        <f>VLOOKUP(L3435,Schnitt5!L:P,3,0)</f>
        <v>0</v>
      </c>
      <c r="AF3435" s="166">
        <f>VLOOKUP(L3435,Schnitt6!L:P,3,0)</f>
        <v>0</v>
      </c>
    </row>
    <row r="3436" spans="12:32" x14ac:dyDescent="0.25">
      <c r="L3436" s="264">
        <f>Member!A3436</f>
        <v>0</v>
      </c>
      <c r="S3436" s="166">
        <f>VLOOKUP(L3436,Schnitt1!L:P,2,0)</f>
        <v>0</v>
      </c>
      <c r="T3436" s="166">
        <f>VLOOKUP(L3436,Schnitt2!L:P,2,0)</f>
        <v>0</v>
      </c>
      <c r="U3436" s="166">
        <f>VLOOKUP(L3436,Schnitt3!L:P,2,0)</f>
        <v>0</v>
      </c>
      <c r="V3436" s="166">
        <f>VLOOKUP(L3436,Schnitt4!L:P,2,0)</f>
        <v>0</v>
      </c>
      <c r="W3436" s="166">
        <f>VLOOKUP(L3436,Schnitt5!L:P,2,0)</f>
        <v>0</v>
      </c>
      <c r="X3436" s="166">
        <f>VLOOKUP(L3436,Schnitt6!L:P,2,0)</f>
        <v>0</v>
      </c>
      <c r="AA3436" s="166">
        <f>VLOOKUP(L3436,Schnitt1!L:P,3,0)</f>
        <v>0</v>
      </c>
      <c r="AB3436" s="166">
        <f>VLOOKUP(L3436,Schnitt2!L:P,3,0)</f>
        <v>0</v>
      </c>
      <c r="AC3436" s="166">
        <f>VLOOKUP(L3436,Schnitt3!L:P,3,0)</f>
        <v>0</v>
      </c>
      <c r="AD3436" s="166">
        <f>VLOOKUP(L3436,Schnitt4!L:P,3,0)</f>
        <v>0</v>
      </c>
      <c r="AE3436" s="166">
        <f>VLOOKUP(L3436,Schnitt5!L:P,3,0)</f>
        <v>0</v>
      </c>
      <c r="AF3436" s="166">
        <f>VLOOKUP(L3436,Schnitt6!L:P,3,0)</f>
        <v>0</v>
      </c>
    </row>
    <row r="3437" spans="12:32" x14ac:dyDescent="0.25">
      <c r="L3437" s="264">
        <f>Member!A3437</f>
        <v>0</v>
      </c>
      <c r="S3437" s="166">
        <f>VLOOKUP(L3437,Schnitt1!L:P,2,0)</f>
        <v>0</v>
      </c>
      <c r="T3437" s="166">
        <f>VLOOKUP(L3437,Schnitt2!L:P,2,0)</f>
        <v>0</v>
      </c>
      <c r="U3437" s="166">
        <f>VLOOKUP(L3437,Schnitt3!L:P,2,0)</f>
        <v>0</v>
      </c>
      <c r="V3437" s="166">
        <f>VLOOKUP(L3437,Schnitt4!L:P,2,0)</f>
        <v>0</v>
      </c>
      <c r="W3437" s="166">
        <f>VLOOKUP(L3437,Schnitt5!L:P,2,0)</f>
        <v>0</v>
      </c>
      <c r="X3437" s="166">
        <f>VLOOKUP(L3437,Schnitt6!L:P,2,0)</f>
        <v>0</v>
      </c>
      <c r="AA3437" s="166">
        <f>VLOOKUP(L3437,Schnitt1!L:P,3,0)</f>
        <v>0</v>
      </c>
      <c r="AB3437" s="166">
        <f>VLOOKUP(L3437,Schnitt2!L:P,3,0)</f>
        <v>0</v>
      </c>
      <c r="AC3437" s="166">
        <f>VLOOKUP(L3437,Schnitt3!L:P,3,0)</f>
        <v>0</v>
      </c>
      <c r="AD3437" s="166">
        <f>VLOOKUP(L3437,Schnitt4!L:P,3,0)</f>
        <v>0</v>
      </c>
      <c r="AE3437" s="166">
        <f>VLOOKUP(L3437,Schnitt5!L:P,3,0)</f>
        <v>0</v>
      </c>
      <c r="AF3437" s="166">
        <f>VLOOKUP(L3437,Schnitt6!L:P,3,0)</f>
        <v>0</v>
      </c>
    </row>
    <row r="3438" spans="12:32" x14ac:dyDescent="0.25">
      <c r="L3438" s="264">
        <f>Member!A3438</f>
        <v>0</v>
      </c>
      <c r="S3438" s="166">
        <f>VLOOKUP(L3438,Schnitt1!L:P,2,0)</f>
        <v>0</v>
      </c>
      <c r="T3438" s="166">
        <f>VLOOKUP(L3438,Schnitt2!L:P,2,0)</f>
        <v>0</v>
      </c>
      <c r="U3438" s="166">
        <f>VLOOKUP(L3438,Schnitt3!L:P,2,0)</f>
        <v>0</v>
      </c>
      <c r="V3438" s="166">
        <f>VLOOKUP(L3438,Schnitt4!L:P,2,0)</f>
        <v>0</v>
      </c>
      <c r="W3438" s="166">
        <f>VLOOKUP(L3438,Schnitt5!L:P,2,0)</f>
        <v>0</v>
      </c>
      <c r="X3438" s="166">
        <f>VLOOKUP(L3438,Schnitt6!L:P,2,0)</f>
        <v>0</v>
      </c>
      <c r="AA3438" s="166">
        <f>VLOOKUP(L3438,Schnitt1!L:P,3,0)</f>
        <v>0</v>
      </c>
      <c r="AB3438" s="166">
        <f>VLOOKUP(L3438,Schnitt2!L:P,3,0)</f>
        <v>0</v>
      </c>
      <c r="AC3438" s="166">
        <f>VLOOKUP(L3438,Schnitt3!L:P,3,0)</f>
        <v>0</v>
      </c>
      <c r="AD3438" s="166">
        <f>VLOOKUP(L3438,Schnitt4!L:P,3,0)</f>
        <v>0</v>
      </c>
      <c r="AE3438" s="166">
        <f>VLOOKUP(L3438,Schnitt5!L:P,3,0)</f>
        <v>0</v>
      </c>
      <c r="AF3438" s="166">
        <f>VLOOKUP(L3438,Schnitt6!L:P,3,0)</f>
        <v>0</v>
      </c>
    </row>
    <row r="3439" spans="12:32" x14ac:dyDescent="0.25">
      <c r="L3439" s="264">
        <f>Member!A3439</f>
        <v>0</v>
      </c>
      <c r="S3439" s="166">
        <f>VLOOKUP(L3439,Schnitt1!L:P,2,0)</f>
        <v>0</v>
      </c>
      <c r="T3439" s="166">
        <f>VLOOKUP(L3439,Schnitt2!L:P,2,0)</f>
        <v>0</v>
      </c>
      <c r="U3439" s="166">
        <f>VLOOKUP(L3439,Schnitt3!L:P,2,0)</f>
        <v>0</v>
      </c>
      <c r="V3439" s="166">
        <f>VLOOKUP(L3439,Schnitt4!L:P,2,0)</f>
        <v>0</v>
      </c>
      <c r="W3439" s="166">
        <f>VLOOKUP(L3439,Schnitt5!L:P,2,0)</f>
        <v>0</v>
      </c>
      <c r="X3439" s="166">
        <f>VLOOKUP(L3439,Schnitt6!L:P,2,0)</f>
        <v>0</v>
      </c>
      <c r="AA3439" s="166">
        <f>VLOOKUP(L3439,Schnitt1!L:P,3,0)</f>
        <v>0</v>
      </c>
      <c r="AB3439" s="166">
        <f>VLOOKUP(L3439,Schnitt2!L:P,3,0)</f>
        <v>0</v>
      </c>
      <c r="AC3439" s="166">
        <f>VLOOKUP(L3439,Schnitt3!L:P,3,0)</f>
        <v>0</v>
      </c>
      <c r="AD3439" s="166">
        <f>VLOOKUP(L3439,Schnitt4!L:P,3,0)</f>
        <v>0</v>
      </c>
      <c r="AE3439" s="166">
        <f>VLOOKUP(L3439,Schnitt5!L:P,3,0)</f>
        <v>0</v>
      </c>
      <c r="AF3439" s="166">
        <f>VLOOKUP(L3439,Schnitt6!L:P,3,0)</f>
        <v>0</v>
      </c>
    </row>
    <row r="3440" spans="12:32" x14ac:dyDescent="0.25">
      <c r="L3440" s="264">
        <f>Member!A3440</f>
        <v>0</v>
      </c>
      <c r="S3440" s="166">
        <f>VLOOKUP(L3440,Schnitt1!L:P,2,0)</f>
        <v>0</v>
      </c>
      <c r="T3440" s="166">
        <f>VLOOKUP(L3440,Schnitt2!L:P,2,0)</f>
        <v>0</v>
      </c>
      <c r="U3440" s="166">
        <f>VLOOKUP(L3440,Schnitt3!L:P,2,0)</f>
        <v>0</v>
      </c>
      <c r="V3440" s="166">
        <f>VLOOKUP(L3440,Schnitt4!L:P,2,0)</f>
        <v>0</v>
      </c>
      <c r="W3440" s="166">
        <f>VLOOKUP(L3440,Schnitt5!L:P,2,0)</f>
        <v>0</v>
      </c>
      <c r="X3440" s="166">
        <f>VLOOKUP(L3440,Schnitt6!L:P,2,0)</f>
        <v>0</v>
      </c>
      <c r="AA3440" s="166">
        <f>VLOOKUP(L3440,Schnitt1!L:P,3,0)</f>
        <v>0</v>
      </c>
      <c r="AB3440" s="166">
        <f>VLOOKUP(L3440,Schnitt2!L:P,3,0)</f>
        <v>0</v>
      </c>
      <c r="AC3440" s="166">
        <f>VLOOKUP(L3440,Schnitt3!L:P,3,0)</f>
        <v>0</v>
      </c>
      <c r="AD3440" s="166">
        <f>VLOOKUP(L3440,Schnitt4!L:P,3,0)</f>
        <v>0</v>
      </c>
      <c r="AE3440" s="166">
        <f>VLOOKUP(L3440,Schnitt5!L:P,3,0)</f>
        <v>0</v>
      </c>
      <c r="AF3440" s="166">
        <f>VLOOKUP(L3440,Schnitt6!L:P,3,0)</f>
        <v>0</v>
      </c>
    </row>
    <row r="3441" spans="12:32" x14ac:dyDescent="0.25">
      <c r="L3441" s="264">
        <f>Member!A3441</f>
        <v>0</v>
      </c>
      <c r="S3441" s="166">
        <f>VLOOKUP(L3441,Schnitt1!L:P,2,0)</f>
        <v>0</v>
      </c>
      <c r="T3441" s="166">
        <f>VLOOKUP(L3441,Schnitt2!L:P,2,0)</f>
        <v>0</v>
      </c>
      <c r="U3441" s="166">
        <f>VLOOKUP(L3441,Schnitt3!L:P,2,0)</f>
        <v>0</v>
      </c>
      <c r="V3441" s="166">
        <f>VLOOKUP(L3441,Schnitt4!L:P,2,0)</f>
        <v>0</v>
      </c>
      <c r="W3441" s="166">
        <f>VLOOKUP(L3441,Schnitt5!L:P,2,0)</f>
        <v>0</v>
      </c>
      <c r="X3441" s="166">
        <f>VLOOKUP(L3441,Schnitt6!L:P,2,0)</f>
        <v>0</v>
      </c>
      <c r="AA3441" s="166">
        <f>VLOOKUP(L3441,Schnitt1!L:P,3,0)</f>
        <v>0</v>
      </c>
      <c r="AB3441" s="166">
        <f>VLOOKUP(L3441,Schnitt2!L:P,3,0)</f>
        <v>0</v>
      </c>
      <c r="AC3441" s="166">
        <f>VLOOKUP(L3441,Schnitt3!L:P,3,0)</f>
        <v>0</v>
      </c>
      <c r="AD3441" s="166">
        <f>VLOOKUP(L3441,Schnitt4!L:P,3,0)</f>
        <v>0</v>
      </c>
      <c r="AE3441" s="166">
        <f>VLOOKUP(L3441,Schnitt5!L:P,3,0)</f>
        <v>0</v>
      </c>
      <c r="AF3441" s="166">
        <f>VLOOKUP(L3441,Schnitt6!L:P,3,0)</f>
        <v>0</v>
      </c>
    </row>
    <row r="3442" spans="12:32" x14ac:dyDescent="0.25">
      <c r="L3442" s="264">
        <f>Member!A3442</f>
        <v>0</v>
      </c>
      <c r="S3442" s="166">
        <f>VLOOKUP(L3442,Schnitt1!L:P,2,0)</f>
        <v>0</v>
      </c>
      <c r="T3442" s="166">
        <f>VLOOKUP(L3442,Schnitt2!L:P,2,0)</f>
        <v>0</v>
      </c>
      <c r="U3442" s="166">
        <f>VLOOKUP(L3442,Schnitt3!L:P,2,0)</f>
        <v>0</v>
      </c>
      <c r="V3442" s="166">
        <f>VLOOKUP(L3442,Schnitt4!L:P,2,0)</f>
        <v>0</v>
      </c>
      <c r="W3442" s="166">
        <f>VLOOKUP(L3442,Schnitt5!L:P,2,0)</f>
        <v>0</v>
      </c>
      <c r="X3442" s="166">
        <f>VLOOKUP(L3442,Schnitt6!L:P,2,0)</f>
        <v>0</v>
      </c>
      <c r="AA3442" s="166">
        <f>VLOOKUP(L3442,Schnitt1!L:P,3,0)</f>
        <v>0</v>
      </c>
      <c r="AB3442" s="166">
        <f>VLOOKUP(L3442,Schnitt2!L:P,3,0)</f>
        <v>0</v>
      </c>
      <c r="AC3442" s="166">
        <f>VLOOKUP(L3442,Schnitt3!L:P,3,0)</f>
        <v>0</v>
      </c>
      <c r="AD3442" s="166">
        <f>VLOOKUP(L3442,Schnitt4!L:P,3,0)</f>
        <v>0</v>
      </c>
      <c r="AE3442" s="166">
        <f>VLOOKUP(L3442,Schnitt5!L:P,3,0)</f>
        <v>0</v>
      </c>
      <c r="AF3442" s="166">
        <f>VLOOKUP(L3442,Schnitt6!L:P,3,0)</f>
        <v>0</v>
      </c>
    </row>
    <row r="3443" spans="12:32" x14ac:dyDescent="0.25">
      <c r="L3443" s="264">
        <f>Member!A3443</f>
        <v>0</v>
      </c>
      <c r="S3443" s="166">
        <f>VLOOKUP(L3443,Schnitt1!L:P,2,0)</f>
        <v>0</v>
      </c>
      <c r="T3443" s="166">
        <f>VLOOKUP(L3443,Schnitt2!L:P,2,0)</f>
        <v>0</v>
      </c>
      <c r="U3443" s="166">
        <f>VLOOKUP(L3443,Schnitt3!L:P,2,0)</f>
        <v>0</v>
      </c>
      <c r="V3443" s="166">
        <f>VLOOKUP(L3443,Schnitt4!L:P,2,0)</f>
        <v>0</v>
      </c>
      <c r="W3443" s="166">
        <f>VLOOKUP(L3443,Schnitt5!L:P,2,0)</f>
        <v>0</v>
      </c>
      <c r="X3443" s="166">
        <f>VLOOKUP(L3443,Schnitt6!L:P,2,0)</f>
        <v>0</v>
      </c>
      <c r="AA3443" s="166">
        <f>VLOOKUP(L3443,Schnitt1!L:P,3,0)</f>
        <v>0</v>
      </c>
      <c r="AB3443" s="166">
        <f>VLOOKUP(L3443,Schnitt2!L:P,3,0)</f>
        <v>0</v>
      </c>
      <c r="AC3443" s="166">
        <f>VLOOKUP(L3443,Schnitt3!L:P,3,0)</f>
        <v>0</v>
      </c>
      <c r="AD3443" s="166">
        <f>VLOOKUP(L3443,Schnitt4!L:P,3,0)</f>
        <v>0</v>
      </c>
      <c r="AE3443" s="166">
        <f>VLOOKUP(L3443,Schnitt5!L:P,3,0)</f>
        <v>0</v>
      </c>
      <c r="AF3443" s="166">
        <f>VLOOKUP(L3443,Schnitt6!L:P,3,0)</f>
        <v>0</v>
      </c>
    </row>
    <row r="3444" spans="12:32" x14ac:dyDescent="0.25">
      <c r="L3444" s="264">
        <f>Member!A3444</f>
        <v>0</v>
      </c>
      <c r="S3444" s="166">
        <f>VLOOKUP(L3444,Schnitt1!L:P,2,0)</f>
        <v>0</v>
      </c>
      <c r="T3444" s="166">
        <f>VLOOKUP(L3444,Schnitt2!L:P,2,0)</f>
        <v>0</v>
      </c>
      <c r="U3444" s="166">
        <f>VLOOKUP(L3444,Schnitt3!L:P,2,0)</f>
        <v>0</v>
      </c>
      <c r="V3444" s="166">
        <f>VLOOKUP(L3444,Schnitt4!L:P,2,0)</f>
        <v>0</v>
      </c>
      <c r="W3444" s="166">
        <f>VLOOKUP(L3444,Schnitt5!L:P,2,0)</f>
        <v>0</v>
      </c>
      <c r="X3444" s="166">
        <f>VLOOKUP(L3444,Schnitt6!L:P,2,0)</f>
        <v>0</v>
      </c>
      <c r="AA3444" s="166">
        <f>VLOOKUP(L3444,Schnitt1!L:P,3,0)</f>
        <v>0</v>
      </c>
      <c r="AB3444" s="166">
        <f>VLOOKUP(L3444,Schnitt2!L:P,3,0)</f>
        <v>0</v>
      </c>
      <c r="AC3444" s="166">
        <f>VLOOKUP(L3444,Schnitt3!L:P,3,0)</f>
        <v>0</v>
      </c>
      <c r="AD3444" s="166">
        <f>VLOOKUP(L3444,Schnitt4!L:P,3,0)</f>
        <v>0</v>
      </c>
      <c r="AE3444" s="166">
        <f>VLOOKUP(L3444,Schnitt5!L:P,3,0)</f>
        <v>0</v>
      </c>
      <c r="AF3444" s="166">
        <f>VLOOKUP(L3444,Schnitt6!L:P,3,0)</f>
        <v>0</v>
      </c>
    </row>
    <row r="3445" spans="12:32" x14ac:dyDescent="0.25">
      <c r="L3445" s="264">
        <f>Member!A3445</f>
        <v>0</v>
      </c>
      <c r="S3445" s="166">
        <f>VLOOKUP(L3445,Schnitt1!L:P,2,0)</f>
        <v>0</v>
      </c>
      <c r="T3445" s="166">
        <f>VLOOKUP(L3445,Schnitt2!L:P,2,0)</f>
        <v>0</v>
      </c>
      <c r="U3445" s="166">
        <f>VLOOKUP(L3445,Schnitt3!L:P,2,0)</f>
        <v>0</v>
      </c>
      <c r="V3445" s="166">
        <f>VLOOKUP(L3445,Schnitt4!L:P,2,0)</f>
        <v>0</v>
      </c>
      <c r="W3445" s="166">
        <f>VLOOKUP(L3445,Schnitt5!L:P,2,0)</f>
        <v>0</v>
      </c>
      <c r="X3445" s="166">
        <f>VLOOKUP(L3445,Schnitt6!L:P,2,0)</f>
        <v>0</v>
      </c>
      <c r="AA3445" s="166">
        <f>VLOOKUP(L3445,Schnitt1!L:P,3,0)</f>
        <v>0</v>
      </c>
      <c r="AB3445" s="166">
        <f>VLOOKUP(L3445,Schnitt2!L:P,3,0)</f>
        <v>0</v>
      </c>
      <c r="AC3445" s="166">
        <f>VLOOKUP(L3445,Schnitt3!L:P,3,0)</f>
        <v>0</v>
      </c>
      <c r="AD3445" s="166">
        <f>VLOOKUP(L3445,Schnitt4!L:P,3,0)</f>
        <v>0</v>
      </c>
      <c r="AE3445" s="166">
        <f>VLOOKUP(L3445,Schnitt5!L:P,3,0)</f>
        <v>0</v>
      </c>
      <c r="AF3445" s="166">
        <f>VLOOKUP(L3445,Schnitt6!L:P,3,0)</f>
        <v>0</v>
      </c>
    </row>
    <row r="3446" spans="12:32" x14ac:dyDescent="0.25">
      <c r="L3446" s="264">
        <f>Member!A3446</f>
        <v>0</v>
      </c>
      <c r="S3446" s="166">
        <f>VLOOKUP(L3446,Schnitt1!L:P,2,0)</f>
        <v>0</v>
      </c>
      <c r="T3446" s="166">
        <f>VLOOKUP(L3446,Schnitt2!L:P,2,0)</f>
        <v>0</v>
      </c>
      <c r="U3446" s="166">
        <f>VLOOKUP(L3446,Schnitt3!L:P,2,0)</f>
        <v>0</v>
      </c>
      <c r="V3446" s="166">
        <f>VLOOKUP(L3446,Schnitt4!L:P,2,0)</f>
        <v>0</v>
      </c>
      <c r="W3446" s="166">
        <f>VLOOKUP(L3446,Schnitt5!L:P,2,0)</f>
        <v>0</v>
      </c>
      <c r="X3446" s="166">
        <f>VLOOKUP(L3446,Schnitt6!L:P,2,0)</f>
        <v>0</v>
      </c>
      <c r="AA3446" s="166">
        <f>VLOOKUP(L3446,Schnitt1!L:P,3,0)</f>
        <v>0</v>
      </c>
      <c r="AB3446" s="166">
        <f>VLOOKUP(L3446,Schnitt2!L:P,3,0)</f>
        <v>0</v>
      </c>
      <c r="AC3446" s="166">
        <f>VLOOKUP(L3446,Schnitt3!L:P,3,0)</f>
        <v>0</v>
      </c>
      <c r="AD3446" s="166">
        <f>VLOOKUP(L3446,Schnitt4!L:P,3,0)</f>
        <v>0</v>
      </c>
      <c r="AE3446" s="166">
        <f>VLOOKUP(L3446,Schnitt5!L:P,3,0)</f>
        <v>0</v>
      </c>
      <c r="AF3446" s="166">
        <f>VLOOKUP(L3446,Schnitt6!L:P,3,0)</f>
        <v>0</v>
      </c>
    </row>
    <row r="3447" spans="12:32" x14ac:dyDescent="0.25">
      <c r="L3447" s="264">
        <f>Member!A3447</f>
        <v>0</v>
      </c>
      <c r="S3447" s="166">
        <f>VLOOKUP(L3447,Schnitt1!L:P,2,0)</f>
        <v>0</v>
      </c>
      <c r="T3447" s="166">
        <f>VLOOKUP(L3447,Schnitt2!L:P,2,0)</f>
        <v>0</v>
      </c>
      <c r="U3447" s="166">
        <f>VLOOKUP(L3447,Schnitt3!L:P,2,0)</f>
        <v>0</v>
      </c>
      <c r="V3447" s="166">
        <f>VLOOKUP(L3447,Schnitt4!L:P,2,0)</f>
        <v>0</v>
      </c>
      <c r="W3447" s="166">
        <f>VLOOKUP(L3447,Schnitt5!L:P,2,0)</f>
        <v>0</v>
      </c>
      <c r="X3447" s="166">
        <f>VLOOKUP(L3447,Schnitt6!L:P,2,0)</f>
        <v>0</v>
      </c>
      <c r="AA3447" s="166">
        <f>VLOOKUP(L3447,Schnitt1!L:P,3,0)</f>
        <v>0</v>
      </c>
      <c r="AB3447" s="166">
        <f>VLOOKUP(L3447,Schnitt2!L:P,3,0)</f>
        <v>0</v>
      </c>
      <c r="AC3447" s="166">
        <f>VLOOKUP(L3447,Schnitt3!L:P,3,0)</f>
        <v>0</v>
      </c>
      <c r="AD3447" s="166">
        <f>VLOOKUP(L3447,Schnitt4!L:P,3,0)</f>
        <v>0</v>
      </c>
      <c r="AE3447" s="166">
        <f>VLOOKUP(L3447,Schnitt5!L:P,3,0)</f>
        <v>0</v>
      </c>
      <c r="AF3447" s="166">
        <f>VLOOKUP(L3447,Schnitt6!L:P,3,0)</f>
        <v>0</v>
      </c>
    </row>
    <row r="3448" spans="12:32" x14ac:dyDescent="0.25">
      <c r="L3448" s="264">
        <f>Member!A3448</f>
        <v>0</v>
      </c>
      <c r="S3448" s="166">
        <f>VLOOKUP(L3448,Schnitt1!L:P,2,0)</f>
        <v>0</v>
      </c>
      <c r="T3448" s="166">
        <f>VLOOKUP(L3448,Schnitt2!L:P,2,0)</f>
        <v>0</v>
      </c>
      <c r="U3448" s="166">
        <f>VLOOKUP(L3448,Schnitt3!L:P,2,0)</f>
        <v>0</v>
      </c>
      <c r="V3448" s="166">
        <f>VLOOKUP(L3448,Schnitt4!L:P,2,0)</f>
        <v>0</v>
      </c>
      <c r="W3448" s="166">
        <f>VLOOKUP(L3448,Schnitt5!L:P,2,0)</f>
        <v>0</v>
      </c>
      <c r="X3448" s="166">
        <f>VLOOKUP(L3448,Schnitt6!L:P,2,0)</f>
        <v>0</v>
      </c>
      <c r="AA3448" s="166">
        <f>VLOOKUP(L3448,Schnitt1!L:P,3,0)</f>
        <v>0</v>
      </c>
      <c r="AB3448" s="166">
        <f>VLOOKUP(L3448,Schnitt2!L:P,3,0)</f>
        <v>0</v>
      </c>
      <c r="AC3448" s="166">
        <f>VLOOKUP(L3448,Schnitt3!L:P,3,0)</f>
        <v>0</v>
      </c>
      <c r="AD3448" s="166">
        <f>VLOOKUP(L3448,Schnitt4!L:P,3,0)</f>
        <v>0</v>
      </c>
      <c r="AE3448" s="166">
        <f>VLOOKUP(L3448,Schnitt5!L:P,3,0)</f>
        <v>0</v>
      </c>
      <c r="AF3448" s="166">
        <f>VLOOKUP(L3448,Schnitt6!L:P,3,0)</f>
        <v>0</v>
      </c>
    </row>
    <row r="3449" spans="12:32" x14ac:dyDescent="0.25">
      <c r="L3449" s="264">
        <f>Member!A3449</f>
        <v>0</v>
      </c>
      <c r="S3449" s="166">
        <f>VLOOKUP(L3449,Schnitt1!L:P,2,0)</f>
        <v>0</v>
      </c>
      <c r="T3449" s="166">
        <f>VLOOKUP(L3449,Schnitt2!L:P,2,0)</f>
        <v>0</v>
      </c>
      <c r="U3449" s="166">
        <f>VLOOKUP(L3449,Schnitt3!L:P,2,0)</f>
        <v>0</v>
      </c>
      <c r="V3449" s="166">
        <f>VLOOKUP(L3449,Schnitt4!L:P,2,0)</f>
        <v>0</v>
      </c>
      <c r="W3449" s="166">
        <f>VLOOKUP(L3449,Schnitt5!L:P,2,0)</f>
        <v>0</v>
      </c>
      <c r="X3449" s="166">
        <f>VLOOKUP(L3449,Schnitt6!L:P,2,0)</f>
        <v>0</v>
      </c>
      <c r="AA3449" s="166">
        <f>VLOOKUP(L3449,Schnitt1!L:P,3,0)</f>
        <v>0</v>
      </c>
      <c r="AB3449" s="166">
        <f>VLOOKUP(L3449,Schnitt2!L:P,3,0)</f>
        <v>0</v>
      </c>
      <c r="AC3449" s="166">
        <f>VLOOKUP(L3449,Schnitt3!L:P,3,0)</f>
        <v>0</v>
      </c>
      <c r="AD3449" s="166">
        <f>VLOOKUP(L3449,Schnitt4!L:P,3,0)</f>
        <v>0</v>
      </c>
      <c r="AE3449" s="166">
        <f>VLOOKUP(L3449,Schnitt5!L:P,3,0)</f>
        <v>0</v>
      </c>
      <c r="AF3449" s="166">
        <f>VLOOKUP(L3449,Schnitt6!L:P,3,0)</f>
        <v>0</v>
      </c>
    </row>
    <row r="3450" spans="12:32" x14ac:dyDescent="0.25">
      <c r="L3450" s="264">
        <f>Member!A3450</f>
        <v>0</v>
      </c>
      <c r="S3450" s="166">
        <f>VLOOKUP(L3450,Schnitt1!L:P,2,0)</f>
        <v>0</v>
      </c>
      <c r="T3450" s="166">
        <f>VLOOKUP(L3450,Schnitt2!L:P,2,0)</f>
        <v>0</v>
      </c>
      <c r="U3450" s="166">
        <f>VLOOKUP(L3450,Schnitt3!L:P,2,0)</f>
        <v>0</v>
      </c>
      <c r="V3450" s="166">
        <f>VLOOKUP(L3450,Schnitt4!L:P,2,0)</f>
        <v>0</v>
      </c>
      <c r="W3450" s="166">
        <f>VLOOKUP(L3450,Schnitt5!L:P,2,0)</f>
        <v>0</v>
      </c>
      <c r="X3450" s="166">
        <f>VLOOKUP(L3450,Schnitt6!L:P,2,0)</f>
        <v>0</v>
      </c>
      <c r="AA3450" s="166">
        <f>VLOOKUP(L3450,Schnitt1!L:P,3,0)</f>
        <v>0</v>
      </c>
      <c r="AB3450" s="166">
        <f>VLOOKUP(L3450,Schnitt2!L:P,3,0)</f>
        <v>0</v>
      </c>
      <c r="AC3450" s="166">
        <f>VLOOKUP(L3450,Schnitt3!L:P,3,0)</f>
        <v>0</v>
      </c>
      <c r="AD3450" s="166">
        <f>VLOOKUP(L3450,Schnitt4!L:P,3,0)</f>
        <v>0</v>
      </c>
      <c r="AE3450" s="166">
        <f>VLOOKUP(L3450,Schnitt5!L:P,3,0)</f>
        <v>0</v>
      </c>
      <c r="AF3450" s="166">
        <f>VLOOKUP(L3450,Schnitt6!L:P,3,0)</f>
        <v>0</v>
      </c>
    </row>
    <row r="3451" spans="12:32" x14ac:dyDescent="0.25">
      <c r="L3451" s="264">
        <f>Member!A3451</f>
        <v>0</v>
      </c>
      <c r="S3451" s="166">
        <f>VLOOKUP(L3451,Schnitt1!L:P,2,0)</f>
        <v>0</v>
      </c>
      <c r="T3451" s="166">
        <f>VLOOKUP(L3451,Schnitt2!L:P,2,0)</f>
        <v>0</v>
      </c>
      <c r="U3451" s="166">
        <f>VLOOKUP(L3451,Schnitt3!L:P,2,0)</f>
        <v>0</v>
      </c>
      <c r="V3451" s="166">
        <f>VLOOKUP(L3451,Schnitt4!L:P,2,0)</f>
        <v>0</v>
      </c>
      <c r="W3451" s="166">
        <f>VLOOKUP(L3451,Schnitt5!L:P,2,0)</f>
        <v>0</v>
      </c>
      <c r="X3451" s="166">
        <f>VLOOKUP(L3451,Schnitt6!L:P,2,0)</f>
        <v>0</v>
      </c>
      <c r="AA3451" s="166">
        <f>VLOOKUP(L3451,Schnitt1!L:P,3,0)</f>
        <v>0</v>
      </c>
      <c r="AB3451" s="166">
        <f>VLOOKUP(L3451,Schnitt2!L:P,3,0)</f>
        <v>0</v>
      </c>
      <c r="AC3451" s="166">
        <f>VLOOKUP(L3451,Schnitt3!L:P,3,0)</f>
        <v>0</v>
      </c>
      <c r="AD3451" s="166">
        <f>VLOOKUP(L3451,Schnitt4!L:P,3,0)</f>
        <v>0</v>
      </c>
      <c r="AE3451" s="166">
        <f>VLOOKUP(L3451,Schnitt5!L:P,3,0)</f>
        <v>0</v>
      </c>
      <c r="AF3451" s="166">
        <f>VLOOKUP(L3451,Schnitt6!L:P,3,0)</f>
        <v>0</v>
      </c>
    </row>
    <row r="3452" spans="12:32" x14ac:dyDescent="0.25">
      <c r="L3452" s="264">
        <f>Member!A3452</f>
        <v>0</v>
      </c>
      <c r="S3452" s="166">
        <f>VLOOKUP(L3452,Schnitt1!L:P,2,0)</f>
        <v>0</v>
      </c>
      <c r="T3452" s="166">
        <f>VLOOKUP(L3452,Schnitt2!L:P,2,0)</f>
        <v>0</v>
      </c>
      <c r="U3452" s="166">
        <f>VLOOKUP(L3452,Schnitt3!L:P,2,0)</f>
        <v>0</v>
      </c>
      <c r="V3452" s="166">
        <f>VLOOKUP(L3452,Schnitt4!L:P,2,0)</f>
        <v>0</v>
      </c>
      <c r="W3452" s="166">
        <f>VLOOKUP(L3452,Schnitt5!L:P,2,0)</f>
        <v>0</v>
      </c>
      <c r="X3452" s="166">
        <f>VLOOKUP(L3452,Schnitt6!L:P,2,0)</f>
        <v>0</v>
      </c>
      <c r="AA3452" s="166">
        <f>VLOOKUP(L3452,Schnitt1!L:P,3,0)</f>
        <v>0</v>
      </c>
      <c r="AB3452" s="166">
        <f>VLOOKUP(L3452,Schnitt2!L:P,3,0)</f>
        <v>0</v>
      </c>
      <c r="AC3452" s="166">
        <f>VLOOKUP(L3452,Schnitt3!L:P,3,0)</f>
        <v>0</v>
      </c>
      <c r="AD3452" s="166">
        <f>VLOOKUP(L3452,Schnitt4!L:P,3,0)</f>
        <v>0</v>
      </c>
      <c r="AE3452" s="166">
        <f>VLOOKUP(L3452,Schnitt5!L:P,3,0)</f>
        <v>0</v>
      </c>
      <c r="AF3452" s="166">
        <f>VLOOKUP(L3452,Schnitt6!L:P,3,0)</f>
        <v>0</v>
      </c>
    </row>
    <row r="3453" spans="12:32" x14ac:dyDescent="0.25">
      <c r="L3453" s="264">
        <f>Member!A3453</f>
        <v>0</v>
      </c>
      <c r="S3453" s="166">
        <f>VLOOKUP(L3453,Schnitt1!L:P,2,0)</f>
        <v>0</v>
      </c>
      <c r="T3453" s="166">
        <f>VLOOKUP(L3453,Schnitt2!L:P,2,0)</f>
        <v>0</v>
      </c>
      <c r="U3453" s="166">
        <f>VLOOKUP(L3453,Schnitt3!L:P,2,0)</f>
        <v>0</v>
      </c>
      <c r="V3453" s="166">
        <f>VLOOKUP(L3453,Schnitt4!L:P,2,0)</f>
        <v>0</v>
      </c>
      <c r="W3453" s="166">
        <f>VLOOKUP(L3453,Schnitt5!L:P,2,0)</f>
        <v>0</v>
      </c>
      <c r="X3453" s="166">
        <f>VLOOKUP(L3453,Schnitt6!L:P,2,0)</f>
        <v>0</v>
      </c>
      <c r="AA3453" s="166">
        <f>VLOOKUP(L3453,Schnitt1!L:P,3,0)</f>
        <v>0</v>
      </c>
      <c r="AB3453" s="166">
        <f>VLOOKUP(L3453,Schnitt2!L:P,3,0)</f>
        <v>0</v>
      </c>
      <c r="AC3453" s="166">
        <f>VLOOKUP(L3453,Schnitt3!L:P,3,0)</f>
        <v>0</v>
      </c>
      <c r="AD3453" s="166">
        <f>VLOOKUP(L3453,Schnitt4!L:P,3,0)</f>
        <v>0</v>
      </c>
      <c r="AE3453" s="166">
        <f>VLOOKUP(L3453,Schnitt5!L:P,3,0)</f>
        <v>0</v>
      </c>
      <c r="AF3453" s="166">
        <f>VLOOKUP(L3453,Schnitt6!L:P,3,0)</f>
        <v>0</v>
      </c>
    </row>
    <row r="3454" spans="12:32" x14ac:dyDescent="0.25">
      <c r="L3454" s="264">
        <f>Member!A3454</f>
        <v>0</v>
      </c>
      <c r="S3454" s="166">
        <f>VLOOKUP(L3454,Schnitt1!L:P,2,0)</f>
        <v>0</v>
      </c>
      <c r="T3454" s="166">
        <f>VLOOKUP(L3454,Schnitt2!L:P,2,0)</f>
        <v>0</v>
      </c>
      <c r="U3454" s="166">
        <f>VLOOKUP(L3454,Schnitt3!L:P,2,0)</f>
        <v>0</v>
      </c>
      <c r="V3454" s="166">
        <f>VLOOKUP(L3454,Schnitt4!L:P,2,0)</f>
        <v>0</v>
      </c>
      <c r="W3454" s="166">
        <f>VLOOKUP(L3454,Schnitt5!L:P,2,0)</f>
        <v>0</v>
      </c>
      <c r="X3454" s="166">
        <f>VLOOKUP(L3454,Schnitt6!L:P,2,0)</f>
        <v>0</v>
      </c>
      <c r="AA3454" s="166">
        <f>VLOOKUP(L3454,Schnitt1!L:P,3,0)</f>
        <v>0</v>
      </c>
      <c r="AB3454" s="166">
        <f>VLOOKUP(L3454,Schnitt2!L:P,3,0)</f>
        <v>0</v>
      </c>
      <c r="AC3454" s="166">
        <f>VLOOKUP(L3454,Schnitt3!L:P,3,0)</f>
        <v>0</v>
      </c>
      <c r="AD3454" s="166">
        <f>VLOOKUP(L3454,Schnitt4!L:P,3,0)</f>
        <v>0</v>
      </c>
      <c r="AE3454" s="166">
        <f>VLOOKUP(L3454,Schnitt5!L:P,3,0)</f>
        <v>0</v>
      </c>
      <c r="AF3454" s="166">
        <f>VLOOKUP(L3454,Schnitt6!L:P,3,0)</f>
        <v>0</v>
      </c>
    </row>
    <row r="3455" spans="12:32" x14ac:dyDescent="0.25">
      <c r="L3455" s="264">
        <f>Member!A3455</f>
        <v>0</v>
      </c>
      <c r="S3455" s="166">
        <f>VLOOKUP(L3455,Schnitt1!L:P,2,0)</f>
        <v>0</v>
      </c>
      <c r="T3455" s="166">
        <f>VLOOKUP(L3455,Schnitt2!L:P,2,0)</f>
        <v>0</v>
      </c>
      <c r="U3455" s="166">
        <f>VLOOKUP(L3455,Schnitt3!L:P,2,0)</f>
        <v>0</v>
      </c>
      <c r="V3455" s="166">
        <f>VLOOKUP(L3455,Schnitt4!L:P,2,0)</f>
        <v>0</v>
      </c>
      <c r="W3455" s="166">
        <f>VLOOKUP(L3455,Schnitt5!L:P,2,0)</f>
        <v>0</v>
      </c>
      <c r="X3455" s="166">
        <f>VLOOKUP(L3455,Schnitt6!L:P,2,0)</f>
        <v>0</v>
      </c>
      <c r="AA3455" s="166">
        <f>VLOOKUP(L3455,Schnitt1!L:P,3,0)</f>
        <v>0</v>
      </c>
      <c r="AB3455" s="166">
        <f>VLOOKUP(L3455,Schnitt2!L:P,3,0)</f>
        <v>0</v>
      </c>
      <c r="AC3455" s="166">
        <f>VLOOKUP(L3455,Schnitt3!L:P,3,0)</f>
        <v>0</v>
      </c>
      <c r="AD3455" s="166">
        <f>VLOOKUP(L3455,Schnitt4!L:P,3,0)</f>
        <v>0</v>
      </c>
      <c r="AE3455" s="166">
        <f>VLOOKUP(L3455,Schnitt5!L:P,3,0)</f>
        <v>0</v>
      </c>
      <c r="AF3455" s="166">
        <f>VLOOKUP(L3455,Schnitt6!L:P,3,0)</f>
        <v>0</v>
      </c>
    </row>
    <row r="3456" spans="12:32" x14ac:dyDescent="0.25">
      <c r="L3456" s="264">
        <f>Member!A3456</f>
        <v>0</v>
      </c>
      <c r="S3456" s="166">
        <f>VLOOKUP(L3456,Schnitt1!L:P,2,0)</f>
        <v>0</v>
      </c>
      <c r="T3456" s="166">
        <f>VLOOKUP(L3456,Schnitt2!L:P,2,0)</f>
        <v>0</v>
      </c>
      <c r="U3456" s="166">
        <f>VLOOKUP(L3456,Schnitt3!L:P,2,0)</f>
        <v>0</v>
      </c>
      <c r="V3456" s="166">
        <f>VLOOKUP(L3456,Schnitt4!L:P,2,0)</f>
        <v>0</v>
      </c>
      <c r="W3456" s="166">
        <f>VLOOKUP(L3456,Schnitt5!L:P,2,0)</f>
        <v>0</v>
      </c>
      <c r="X3456" s="166">
        <f>VLOOKUP(L3456,Schnitt6!L:P,2,0)</f>
        <v>0</v>
      </c>
      <c r="AA3456" s="166">
        <f>VLOOKUP(L3456,Schnitt1!L:P,3,0)</f>
        <v>0</v>
      </c>
      <c r="AB3456" s="166">
        <f>VLOOKUP(L3456,Schnitt2!L:P,3,0)</f>
        <v>0</v>
      </c>
      <c r="AC3456" s="166">
        <f>VLOOKUP(L3456,Schnitt3!L:P,3,0)</f>
        <v>0</v>
      </c>
      <c r="AD3456" s="166">
        <f>VLOOKUP(L3456,Schnitt4!L:P,3,0)</f>
        <v>0</v>
      </c>
      <c r="AE3456" s="166">
        <f>VLOOKUP(L3456,Schnitt5!L:P,3,0)</f>
        <v>0</v>
      </c>
      <c r="AF3456" s="166">
        <f>VLOOKUP(L3456,Schnitt6!L:P,3,0)</f>
        <v>0</v>
      </c>
    </row>
    <row r="3457" spans="12:32" x14ac:dyDescent="0.25">
      <c r="L3457" s="264">
        <f>Member!A3457</f>
        <v>0</v>
      </c>
      <c r="S3457" s="166">
        <f>VLOOKUP(L3457,Schnitt1!L:P,2,0)</f>
        <v>0</v>
      </c>
      <c r="T3457" s="166">
        <f>VLOOKUP(L3457,Schnitt2!L:P,2,0)</f>
        <v>0</v>
      </c>
      <c r="U3457" s="166">
        <f>VLOOKUP(L3457,Schnitt3!L:P,2,0)</f>
        <v>0</v>
      </c>
      <c r="V3457" s="166">
        <f>VLOOKUP(L3457,Schnitt4!L:P,2,0)</f>
        <v>0</v>
      </c>
      <c r="W3457" s="166">
        <f>VLOOKUP(L3457,Schnitt5!L:P,2,0)</f>
        <v>0</v>
      </c>
      <c r="X3457" s="166">
        <f>VLOOKUP(L3457,Schnitt6!L:P,2,0)</f>
        <v>0</v>
      </c>
      <c r="AA3457" s="166">
        <f>VLOOKUP(L3457,Schnitt1!L:P,3,0)</f>
        <v>0</v>
      </c>
      <c r="AB3457" s="166">
        <f>VLOOKUP(L3457,Schnitt2!L:P,3,0)</f>
        <v>0</v>
      </c>
      <c r="AC3457" s="166">
        <f>VLOOKUP(L3457,Schnitt3!L:P,3,0)</f>
        <v>0</v>
      </c>
      <c r="AD3457" s="166">
        <f>VLOOKUP(L3457,Schnitt4!L:P,3,0)</f>
        <v>0</v>
      </c>
      <c r="AE3457" s="166">
        <f>VLOOKUP(L3457,Schnitt5!L:P,3,0)</f>
        <v>0</v>
      </c>
      <c r="AF3457" s="166">
        <f>VLOOKUP(L3457,Schnitt6!L:P,3,0)</f>
        <v>0</v>
      </c>
    </row>
    <row r="3458" spans="12:32" x14ac:dyDescent="0.25">
      <c r="L3458" s="264">
        <f>Member!A3458</f>
        <v>0</v>
      </c>
      <c r="S3458" s="166">
        <f>VLOOKUP(L3458,Schnitt1!L:P,2,0)</f>
        <v>0</v>
      </c>
      <c r="T3458" s="166">
        <f>VLOOKUP(L3458,Schnitt2!L:P,2,0)</f>
        <v>0</v>
      </c>
      <c r="U3458" s="166">
        <f>VLOOKUP(L3458,Schnitt3!L:P,2,0)</f>
        <v>0</v>
      </c>
      <c r="V3458" s="166">
        <f>VLOOKUP(L3458,Schnitt4!L:P,2,0)</f>
        <v>0</v>
      </c>
      <c r="W3458" s="166">
        <f>VLOOKUP(L3458,Schnitt5!L:P,2,0)</f>
        <v>0</v>
      </c>
      <c r="X3458" s="166">
        <f>VLOOKUP(L3458,Schnitt6!L:P,2,0)</f>
        <v>0</v>
      </c>
      <c r="AA3458" s="166">
        <f>VLOOKUP(L3458,Schnitt1!L:P,3,0)</f>
        <v>0</v>
      </c>
      <c r="AB3458" s="166">
        <f>VLOOKUP(L3458,Schnitt2!L:P,3,0)</f>
        <v>0</v>
      </c>
      <c r="AC3458" s="166">
        <f>VLOOKUP(L3458,Schnitt3!L:P,3,0)</f>
        <v>0</v>
      </c>
      <c r="AD3458" s="166">
        <f>VLOOKUP(L3458,Schnitt4!L:P,3,0)</f>
        <v>0</v>
      </c>
      <c r="AE3458" s="166">
        <f>VLOOKUP(L3458,Schnitt5!L:P,3,0)</f>
        <v>0</v>
      </c>
      <c r="AF3458" s="166">
        <f>VLOOKUP(L3458,Schnitt6!L:P,3,0)</f>
        <v>0</v>
      </c>
    </row>
    <row r="3459" spans="12:32" x14ac:dyDescent="0.25">
      <c r="L3459" s="264">
        <f>Member!A3459</f>
        <v>0</v>
      </c>
      <c r="S3459" s="166">
        <f>VLOOKUP(L3459,Schnitt1!L:P,2,0)</f>
        <v>0</v>
      </c>
      <c r="T3459" s="166">
        <f>VLOOKUP(L3459,Schnitt2!L:P,2,0)</f>
        <v>0</v>
      </c>
      <c r="U3459" s="166">
        <f>VLOOKUP(L3459,Schnitt3!L:P,2,0)</f>
        <v>0</v>
      </c>
      <c r="V3459" s="166">
        <f>VLOOKUP(L3459,Schnitt4!L:P,2,0)</f>
        <v>0</v>
      </c>
      <c r="W3459" s="166">
        <f>VLOOKUP(L3459,Schnitt5!L:P,2,0)</f>
        <v>0</v>
      </c>
      <c r="X3459" s="166">
        <f>VLOOKUP(L3459,Schnitt6!L:P,2,0)</f>
        <v>0</v>
      </c>
      <c r="AA3459" s="166">
        <f>VLOOKUP(L3459,Schnitt1!L:P,3,0)</f>
        <v>0</v>
      </c>
      <c r="AB3459" s="166">
        <f>VLOOKUP(L3459,Schnitt2!L:P,3,0)</f>
        <v>0</v>
      </c>
      <c r="AC3459" s="166">
        <f>VLOOKUP(L3459,Schnitt3!L:P,3,0)</f>
        <v>0</v>
      </c>
      <c r="AD3459" s="166">
        <f>VLOOKUP(L3459,Schnitt4!L:P,3,0)</f>
        <v>0</v>
      </c>
      <c r="AE3459" s="166">
        <f>VLOOKUP(L3459,Schnitt5!L:P,3,0)</f>
        <v>0</v>
      </c>
      <c r="AF3459" s="166">
        <f>VLOOKUP(L3459,Schnitt6!L:P,3,0)</f>
        <v>0</v>
      </c>
    </row>
    <row r="3460" spans="12:32" x14ac:dyDescent="0.25">
      <c r="L3460" s="264">
        <f>Member!A3460</f>
        <v>0</v>
      </c>
      <c r="S3460" s="166">
        <f>VLOOKUP(L3460,Schnitt1!L:P,2,0)</f>
        <v>0</v>
      </c>
      <c r="T3460" s="166">
        <f>VLOOKUP(L3460,Schnitt2!L:P,2,0)</f>
        <v>0</v>
      </c>
      <c r="U3460" s="166">
        <f>VLOOKUP(L3460,Schnitt3!L:P,2,0)</f>
        <v>0</v>
      </c>
      <c r="V3460" s="166">
        <f>VLOOKUP(L3460,Schnitt4!L:P,2,0)</f>
        <v>0</v>
      </c>
      <c r="W3460" s="166">
        <f>VLOOKUP(L3460,Schnitt5!L:P,2,0)</f>
        <v>0</v>
      </c>
      <c r="X3460" s="166">
        <f>VLOOKUP(L3460,Schnitt6!L:P,2,0)</f>
        <v>0</v>
      </c>
      <c r="AA3460" s="166">
        <f>VLOOKUP(L3460,Schnitt1!L:P,3,0)</f>
        <v>0</v>
      </c>
      <c r="AB3460" s="166">
        <f>VLOOKUP(L3460,Schnitt2!L:P,3,0)</f>
        <v>0</v>
      </c>
      <c r="AC3460" s="166">
        <f>VLOOKUP(L3460,Schnitt3!L:P,3,0)</f>
        <v>0</v>
      </c>
      <c r="AD3460" s="166">
        <f>VLOOKUP(L3460,Schnitt4!L:P,3,0)</f>
        <v>0</v>
      </c>
      <c r="AE3460" s="166">
        <f>VLOOKUP(L3460,Schnitt5!L:P,3,0)</f>
        <v>0</v>
      </c>
      <c r="AF3460" s="166">
        <f>VLOOKUP(L3460,Schnitt6!L:P,3,0)</f>
        <v>0</v>
      </c>
    </row>
    <row r="3461" spans="12:32" x14ac:dyDescent="0.25">
      <c r="L3461" s="264">
        <f>Member!A3461</f>
        <v>0</v>
      </c>
      <c r="S3461" s="166">
        <f>VLOOKUP(L3461,Schnitt1!L:P,2,0)</f>
        <v>0</v>
      </c>
      <c r="T3461" s="166">
        <f>VLOOKUP(L3461,Schnitt2!L:P,2,0)</f>
        <v>0</v>
      </c>
      <c r="U3461" s="166">
        <f>VLOOKUP(L3461,Schnitt3!L:P,2,0)</f>
        <v>0</v>
      </c>
      <c r="V3461" s="166">
        <f>VLOOKUP(L3461,Schnitt4!L:P,2,0)</f>
        <v>0</v>
      </c>
      <c r="W3461" s="166">
        <f>VLOOKUP(L3461,Schnitt5!L:P,2,0)</f>
        <v>0</v>
      </c>
      <c r="X3461" s="166">
        <f>VLOOKUP(L3461,Schnitt6!L:P,2,0)</f>
        <v>0</v>
      </c>
      <c r="AA3461" s="166">
        <f>VLOOKUP(L3461,Schnitt1!L:P,3,0)</f>
        <v>0</v>
      </c>
      <c r="AB3461" s="166">
        <f>VLOOKUP(L3461,Schnitt2!L:P,3,0)</f>
        <v>0</v>
      </c>
      <c r="AC3461" s="166">
        <f>VLOOKUP(L3461,Schnitt3!L:P,3,0)</f>
        <v>0</v>
      </c>
      <c r="AD3461" s="166">
        <f>VLOOKUP(L3461,Schnitt4!L:P,3,0)</f>
        <v>0</v>
      </c>
      <c r="AE3461" s="166">
        <f>VLOOKUP(L3461,Schnitt5!L:P,3,0)</f>
        <v>0</v>
      </c>
      <c r="AF3461" s="166">
        <f>VLOOKUP(L3461,Schnitt6!L:P,3,0)</f>
        <v>0</v>
      </c>
    </row>
    <row r="3462" spans="12:32" x14ac:dyDescent="0.25">
      <c r="L3462" s="264">
        <f>Member!A3462</f>
        <v>0</v>
      </c>
      <c r="S3462" s="166">
        <f>VLOOKUP(L3462,Schnitt1!L:P,2,0)</f>
        <v>0</v>
      </c>
      <c r="T3462" s="166">
        <f>VLOOKUP(L3462,Schnitt2!L:P,2,0)</f>
        <v>0</v>
      </c>
      <c r="U3462" s="166">
        <f>VLOOKUP(L3462,Schnitt3!L:P,2,0)</f>
        <v>0</v>
      </c>
      <c r="V3462" s="166">
        <f>VLOOKUP(L3462,Schnitt4!L:P,2,0)</f>
        <v>0</v>
      </c>
      <c r="W3462" s="166">
        <f>VLOOKUP(L3462,Schnitt5!L:P,2,0)</f>
        <v>0</v>
      </c>
      <c r="X3462" s="166">
        <f>VLOOKUP(L3462,Schnitt6!L:P,2,0)</f>
        <v>0</v>
      </c>
      <c r="AA3462" s="166">
        <f>VLOOKUP(L3462,Schnitt1!L:P,3,0)</f>
        <v>0</v>
      </c>
      <c r="AB3462" s="166">
        <f>VLOOKUP(L3462,Schnitt2!L:P,3,0)</f>
        <v>0</v>
      </c>
      <c r="AC3462" s="166">
        <f>VLOOKUP(L3462,Schnitt3!L:P,3,0)</f>
        <v>0</v>
      </c>
      <c r="AD3462" s="166">
        <f>VLOOKUP(L3462,Schnitt4!L:P,3,0)</f>
        <v>0</v>
      </c>
      <c r="AE3462" s="166">
        <f>VLOOKUP(L3462,Schnitt5!L:P,3,0)</f>
        <v>0</v>
      </c>
      <c r="AF3462" s="166">
        <f>VLOOKUP(L3462,Schnitt6!L:P,3,0)</f>
        <v>0</v>
      </c>
    </row>
    <row r="3463" spans="12:32" x14ac:dyDescent="0.25">
      <c r="L3463" s="264">
        <f>Member!A3463</f>
        <v>0</v>
      </c>
      <c r="S3463" s="166">
        <f>VLOOKUP(L3463,Schnitt1!L:P,2,0)</f>
        <v>0</v>
      </c>
      <c r="T3463" s="166">
        <f>VLOOKUP(L3463,Schnitt2!L:P,2,0)</f>
        <v>0</v>
      </c>
      <c r="U3463" s="166">
        <f>VLOOKUP(L3463,Schnitt3!L:P,2,0)</f>
        <v>0</v>
      </c>
      <c r="V3463" s="166">
        <f>VLOOKUP(L3463,Schnitt4!L:P,2,0)</f>
        <v>0</v>
      </c>
      <c r="W3463" s="166">
        <f>VLOOKUP(L3463,Schnitt5!L:P,2,0)</f>
        <v>0</v>
      </c>
      <c r="X3463" s="166">
        <f>VLOOKUP(L3463,Schnitt6!L:P,2,0)</f>
        <v>0</v>
      </c>
      <c r="AA3463" s="166">
        <f>VLOOKUP(L3463,Schnitt1!L:P,3,0)</f>
        <v>0</v>
      </c>
      <c r="AB3463" s="166">
        <f>VLOOKUP(L3463,Schnitt2!L:P,3,0)</f>
        <v>0</v>
      </c>
      <c r="AC3463" s="166">
        <f>VLOOKUP(L3463,Schnitt3!L:P,3,0)</f>
        <v>0</v>
      </c>
      <c r="AD3463" s="166">
        <f>VLOOKUP(L3463,Schnitt4!L:P,3,0)</f>
        <v>0</v>
      </c>
      <c r="AE3463" s="166">
        <f>VLOOKUP(L3463,Schnitt5!L:P,3,0)</f>
        <v>0</v>
      </c>
      <c r="AF3463" s="166">
        <f>VLOOKUP(L3463,Schnitt6!L:P,3,0)</f>
        <v>0</v>
      </c>
    </row>
    <row r="3464" spans="12:32" x14ac:dyDescent="0.25">
      <c r="L3464" s="264">
        <f>Member!A3464</f>
        <v>0</v>
      </c>
      <c r="S3464" s="166">
        <f>VLOOKUP(L3464,Schnitt1!L:P,2,0)</f>
        <v>0</v>
      </c>
      <c r="T3464" s="166">
        <f>VLOOKUP(L3464,Schnitt2!L:P,2,0)</f>
        <v>0</v>
      </c>
      <c r="U3464" s="166">
        <f>VLOOKUP(L3464,Schnitt3!L:P,2,0)</f>
        <v>0</v>
      </c>
      <c r="V3464" s="166">
        <f>VLOOKUP(L3464,Schnitt4!L:P,2,0)</f>
        <v>0</v>
      </c>
      <c r="W3464" s="166">
        <f>VLOOKUP(L3464,Schnitt5!L:P,2,0)</f>
        <v>0</v>
      </c>
      <c r="X3464" s="166">
        <f>VLOOKUP(L3464,Schnitt6!L:P,2,0)</f>
        <v>0</v>
      </c>
      <c r="AA3464" s="166">
        <f>VLOOKUP(L3464,Schnitt1!L:P,3,0)</f>
        <v>0</v>
      </c>
      <c r="AB3464" s="166">
        <f>VLOOKUP(L3464,Schnitt2!L:P,3,0)</f>
        <v>0</v>
      </c>
      <c r="AC3464" s="166">
        <f>VLOOKUP(L3464,Schnitt3!L:P,3,0)</f>
        <v>0</v>
      </c>
      <c r="AD3464" s="166">
        <f>VLOOKUP(L3464,Schnitt4!L:P,3,0)</f>
        <v>0</v>
      </c>
      <c r="AE3464" s="166">
        <f>VLOOKUP(L3464,Schnitt5!L:P,3,0)</f>
        <v>0</v>
      </c>
      <c r="AF3464" s="166">
        <f>VLOOKUP(L3464,Schnitt6!L:P,3,0)</f>
        <v>0</v>
      </c>
    </row>
    <row r="3465" spans="12:32" x14ac:dyDescent="0.25">
      <c r="L3465" s="264">
        <f>Member!A3465</f>
        <v>0</v>
      </c>
      <c r="S3465" s="166">
        <f>VLOOKUP(L3465,Schnitt1!L:P,2,0)</f>
        <v>0</v>
      </c>
      <c r="T3465" s="166">
        <f>VLOOKUP(L3465,Schnitt2!L:P,2,0)</f>
        <v>0</v>
      </c>
      <c r="U3465" s="166">
        <f>VLOOKUP(L3465,Schnitt3!L:P,2,0)</f>
        <v>0</v>
      </c>
      <c r="V3465" s="166">
        <f>VLOOKUP(L3465,Schnitt4!L:P,2,0)</f>
        <v>0</v>
      </c>
      <c r="W3465" s="166">
        <f>VLOOKUP(L3465,Schnitt5!L:P,2,0)</f>
        <v>0</v>
      </c>
      <c r="X3465" s="166">
        <f>VLOOKUP(L3465,Schnitt6!L:P,2,0)</f>
        <v>0</v>
      </c>
      <c r="AA3465" s="166">
        <f>VLOOKUP(L3465,Schnitt1!L:P,3,0)</f>
        <v>0</v>
      </c>
      <c r="AB3465" s="166">
        <f>VLOOKUP(L3465,Schnitt2!L:P,3,0)</f>
        <v>0</v>
      </c>
      <c r="AC3465" s="166">
        <f>VLOOKUP(L3465,Schnitt3!L:P,3,0)</f>
        <v>0</v>
      </c>
      <c r="AD3465" s="166">
        <f>VLOOKUP(L3465,Schnitt4!L:P,3,0)</f>
        <v>0</v>
      </c>
      <c r="AE3465" s="166">
        <f>VLOOKUP(L3465,Schnitt5!L:P,3,0)</f>
        <v>0</v>
      </c>
      <c r="AF3465" s="166">
        <f>VLOOKUP(L3465,Schnitt6!L:P,3,0)</f>
        <v>0</v>
      </c>
    </row>
    <row r="3466" spans="12:32" x14ac:dyDescent="0.25">
      <c r="L3466" s="264">
        <f>Member!A3466</f>
        <v>0</v>
      </c>
      <c r="S3466" s="166">
        <f>VLOOKUP(L3466,Schnitt1!L:P,2,0)</f>
        <v>0</v>
      </c>
      <c r="T3466" s="166">
        <f>VLOOKUP(L3466,Schnitt2!L:P,2,0)</f>
        <v>0</v>
      </c>
      <c r="U3466" s="166">
        <f>VLOOKUP(L3466,Schnitt3!L:P,2,0)</f>
        <v>0</v>
      </c>
      <c r="V3466" s="166">
        <f>VLOOKUP(L3466,Schnitt4!L:P,2,0)</f>
        <v>0</v>
      </c>
      <c r="W3466" s="166">
        <f>VLOOKUP(L3466,Schnitt5!L:P,2,0)</f>
        <v>0</v>
      </c>
      <c r="X3466" s="166">
        <f>VLOOKUP(L3466,Schnitt6!L:P,2,0)</f>
        <v>0</v>
      </c>
      <c r="AA3466" s="166">
        <f>VLOOKUP(L3466,Schnitt1!L:P,3,0)</f>
        <v>0</v>
      </c>
      <c r="AB3466" s="166">
        <f>VLOOKUP(L3466,Schnitt2!L:P,3,0)</f>
        <v>0</v>
      </c>
      <c r="AC3466" s="166">
        <f>VLOOKUP(L3466,Schnitt3!L:P,3,0)</f>
        <v>0</v>
      </c>
      <c r="AD3466" s="166">
        <f>VLOOKUP(L3466,Schnitt4!L:P,3,0)</f>
        <v>0</v>
      </c>
      <c r="AE3466" s="166">
        <f>VLOOKUP(L3466,Schnitt5!L:P,3,0)</f>
        <v>0</v>
      </c>
      <c r="AF3466" s="166">
        <f>VLOOKUP(L3466,Schnitt6!L:P,3,0)</f>
        <v>0</v>
      </c>
    </row>
    <row r="3467" spans="12:32" x14ac:dyDescent="0.25">
      <c r="L3467" s="264">
        <f>Member!A3467</f>
        <v>0</v>
      </c>
      <c r="S3467" s="166">
        <f>VLOOKUP(L3467,Schnitt1!L:P,2,0)</f>
        <v>0</v>
      </c>
      <c r="T3467" s="166">
        <f>VLOOKUP(L3467,Schnitt2!L:P,2,0)</f>
        <v>0</v>
      </c>
      <c r="U3467" s="166">
        <f>VLOOKUP(L3467,Schnitt3!L:P,2,0)</f>
        <v>0</v>
      </c>
      <c r="V3467" s="166">
        <f>VLOOKUP(L3467,Schnitt4!L:P,2,0)</f>
        <v>0</v>
      </c>
      <c r="W3467" s="166">
        <f>VLOOKUP(L3467,Schnitt5!L:P,2,0)</f>
        <v>0</v>
      </c>
      <c r="X3467" s="166">
        <f>VLOOKUP(L3467,Schnitt6!L:P,2,0)</f>
        <v>0</v>
      </c>
      <c r="AA3467" s="166">
        <f>VLOOKUP(L3467,Schnitt1!L:P,3,0)</f>
        <v>0</v>
      </c>
      <c r="AB3467" s="166">
        <f>VLOOKUP(L3467,Schnitt2!L:P,3,0)</f>
        <v>0</v>
      </c>
      <c r="AC3467" s="166">
        <f>VLOOKUP(L3467,Schnitt3!L:P,3,0)</f>
        <v>0</v>
      </c>
      <c r="AD3467" s="166">
        <f>VLOOKUP(L3467,Schnitt4!L:P,3,0)</f>
        <v>0</v>
      </c>
      <c r="AE3467" s="166">
        <f>VLOOKUP(L3467,Schnitt5!L:P,3,0)</f>
        <v>0</v>
      </c>
      <c r="AF3467" s="166">
        <f>VLOOKUP(L3467,Schnitt6!L:P,3,0)</f>
        <v>0</v>
      </c>
    </row>
    <row r="3468" spans="12:32" x14ac:dyDescent="0.25">
      <c r="L3468" s="264">
        <f>Member!A3468</f>
        <v>0</v>
      </c>
      <c r="S3468" s="166">
        <f>VLOOKUP(L3468,Schnitt1!L:P,2,0)</f>
        <v>0</v>
      </c>
      <c r="T3468" s="166">
        <f>VLOOKUP(L3468,Schnitt2!L:P,2,0)</f>
        <v>0</v>
      </c>
      <c r="U3468" s="166">
        <f>VLOOKUP(L3468,Schnitt3!L:P,2,0)</f>
        <v>0</v>
      </c>
      <c r="V3468" s="166">
        <f>VLOOKUP(L3468,Schnitt4!L:P,2,0)</f>
        <v>0</v>
      </c>
      <c r="W3468" s="166">
        <f>VLOOKUP(L3468,Schnitt5!L:P,2,0)</f>
        <v>0</v>
      </c>
      <c r="X3468" s="166">
        <f>VLOOKUP(L3468,Schnitt6!L:P,2,0)</f>
        <v>0</v>
      </c>
      <c r="AA3468" s="166">
        <f>VLOOKUP(L3468,Schnitt1!L:P,3,0)</f>
        <v>0</v>
      </c>
      <c r="AB3468" s="166">
        <f>VLOOKUP(L3468,Schnitt2!L:P,3,0)</f>
        <v>0</v>
      </c>
      <c r="AC3468" s="166">
        <f>VLOOKUP(L3468,Schnitt3!L:P,3,0)</f>
        <v>0</v>
      </c>
      <c r="AD3468" s="166">
        <f>VLOOKUP(L3468,Schnitt4!L:P,3,0)</f>
        <v>0</v>
      </c>
      <c r="AE3468" s="166">
        <f>VLOOKUP(L3468,Schnitt5!L:P,3,0)</f>
        <v>0</v>
      </c>
      <c r="AF3468" s="166">
        <f>VLOOKUP(L3468,Schnitt6!L:P,3,0)</f>
        <v>0</v>
      </c>
    </row>
    <row r="3469" spans="12:32" x14ac:dyDescent="0.25">
      <c r="L3469" s="264">
        <f>Member!A3469</f>
        <v>0</v>
      </c>
      <c r="S3469" s="166">
        <f>VLOOKUP(L3469,Schnitt1!L:P,2,0)</f>
        <v>0</v>
      </c>
      <c r="T3469" s="166">
        <f>VLOOKUP(L3469,Schnitt2!L:P,2,0)</f>
        <v>0</v>
      </c>
      <c r="U3469" s="166">
        <f>VLOOKUP(L3469,Schnitt3!L:P,2,0)</f>
        <v>0</v>
      </c>
      <c r="V3469" s="166">
        <f>VLOOKUP(L3469,Schnitt4!L:P,2,0)</f>
        <v>0</v>
      </c>
      <c r="W3469" s="166">
        <f>VLOOKUP(L3469,Schnitt5!L:P,2,0)</f>
        <v>0</v>
      </c>
      <c r="X3469" s="166">
        <f>VLOOKUP(L3469,Schnitt6!L:P,2,0)</f>
        <v>0</v>
      </c>
      <c r="AA3469" s="166">
        <f>VLOOKUP(L3469,Schnitt1!L:P,3,0)</f>
        <v>0</v>
      </c>
      <c r="AB3469" s="166">
        <f>VLOOKUP(L3469,Schnitt2!L:P,3,0)</f>
        <v>0</v>
      </c>
      <c r="AC3469" s="166">
        <f>VLOOKUP(L3469,Schnitt3!L:P,3,0)</f>
        <v>0</v>
      </c>
      <c r="AD3469" s="166">
        <f>VLOOKUP(L3469,Schnitt4!L:P,3,0)</f>
        <v>0</v>
      </c>
      <c r="AE3469" s="166">
        <f>VLOOKUP(L3469,Schnitt5!L:P,3,0)</f>
        <v>0</v>
      </c>
      <c r="AF3469" s="166">
        <f>VLOOKUP(L3469,Schnitt6!L:P,3,0)</f>
        <v>0</v>
      </c>
    </row>
    <row r="3470" spans="12:32" x14ac:dyDescent="0.25">
      <c r="L3470" s="264">
        <f>Member!A3470</f>
        <v>0</v>
      </c>
      <c r="S3470" s="166">
        <f>VLOOKUP(L3470,Schnitt1!L:P,2,0)</f>
        <v>0</v>
      </c>
      <c r="T3470" s="166">
        <f>VLOOKUP(L3470,Schnitt2!L:P,2,0)</f>
        <v>0</v>
      </c>
      <c r="U3470" s="166">
        <f>VLOOKUP(L3470,Schnitt3!L:P,2,0)</f>
        <v>0</v>
      </c>
      <c r="V3470" s="166">
        <f>VLOOKUP(L3470,Schnitt4!L:P,2,0)</f>
        <v>0</v>
      </c>
      <c r="W3470" s="166">
        <f>VLOOKUP(L3470,Schnitt5!L:P,2,0)</f>
        <v>0</v>
      </c>
      <c r="X3470" s="166">
        <f>VLOOKUP(L3470,Schnitt6!L:P,2,0)</f>
        <v>0</v>
      </c>
      <c r="AA3470" s="166">
        <f>VLOOKUP(L3470,Schnitt1!L:P,3,0)</f>
        <v>0</v>
      </c>
      <c r="AB3470" s="166">
        <f>VLOOKUP(L3470,Schnitt2!L:P,3,0)</f>
        <v>0</v>
      </c>
      <c r="AC3470" s="166">
        <f>VLOOKUP(L3470,Schnitt3!L:P,3,0)</f>
        <v>0</v>
      </c>
      <c r="AD3470" s="166">
        <f>VLOOKUP(L3470,Schnitt4!L:P,3,0)</f>
        <v>0</v>
      </c>
      <c r="AE3470" s="166">
        <f>VLOOKUP(L3470,Schnitt5!L:P,3,0)</f>
        <v>0</v>
      </c>
      <c r="AF3470" s="166">
        <f>VLOOKUP(L3470,Schnitt6!L:P,3,0)</f>
        <v>0</v>
      </c>
    </row>
    <row r="3471" spans="12:32" x14ac:dyDescent="0.25">
      <c r="L3471" s="264">
        <f>Member!A3471</f>
        <v>0</v>
      </c>
      <c r="S3471" s="166">
        <f>VLOOKUP(L3471,Schnitt1!L:P,2,0)</f>
        <v>0</v>
      </c>
      <c r="T3471" s="166">
        <f>VLOOKUP(L3471,Schnitt2!L:P,2,0)</f>
        <v>0</v>
      </c>
      <c r="U3471" s="166">
        <f>VLOOKUP(L3471,Schnitt3!L:P,2,0)</f>
        <v>0</v>
      </c>
      <c r="V3471" s="166">
        <f>VLOOKUP(L3471,Schnitt4!L:P,2,0)</f>
        <v>0</v>
      </c>
      <c r="W3471" s="166">
        <f>VLOOKUP(L3471,Schnitt5!L:P,2,0)</f>
        <v>0</v>
      </c>
      <c r="X3471" s="166">
        <f>VLOOKUP(L3471,Schnitt6!L:P,2,0)</f>
        <v>0</v>
      </c>
      <c r="AA3471" s="166">
        <f>VLOOKUP(L3471,Schnitt1!L:P,3,0)</f>
        <v>0</v>
      </c>
      <c r="AB3471" s="166">
        <f>VLOOKUP(L3471,Schnitt2!L:P,3,0)</f>
        <v>0</v>
      </c>
      <c r="AC3471" s="166">
        <f>VLOOKUP(L3471,Schnitt3!L:P,3,0)</f>
        <v>0</v>
      </c>
      <c r="AD3471" s="166">
        <f>VLOOKUP(L3471,Schnitt4!L:P,3,0)</f>
        <v>0</v>
      </c>
      <c r="AE3471" s="166">
        <f>VLOOKUP(L3471,Schnitt5!L:P,3,0)</f>
        <v>0</v>
      </c>
      <c r="AF3471" s="166">
        <f>VLOOKUP(L3471,Schnitt6!L:P,3,0)</f>
        <v>0</v>
      </c>
    </row>
    <row r="3472" spans="12:32" x14ac:dyDescent="0.25">
      <c r="L3472" s="264">
        <f>Member!A3472</f>
        <v>0</v>
      </c>
      <c r="S3472" s="166">
        <f>VLOOKUP(L3472,Schnitt1!L:P,2,0)</f>
        <v>0</v>
      </c>
      <c r="T3472" s="166">
        <f>VLOOKUP(L3472,Schnitt2!L:P,2,0)</f>
        <v>0</v>
      </c>
      <c r="U3472" s="166">
        <f>VLOOKUP(L3472,Schnitt3!L:P,2,0)</f>
        <v>0</v>
      </c>
      <c r="V3472" s="166">
        <f>VLOOKUP(L3472,Schnitt4!L:P,2,0)</f>
        <v>0</v>
      </c>
      <c r="W3472" s="166">
        <f>VLOOKUP(L3472,Schnitt5!L:P,2,0)</f>
        <v>0</v>
      </c>
      <c r="X3472" s="166">
        <f>VLOOKUP(L3472,Schnitt6!L:P,2,0)</f>
        <v>0</v>
      </c>
      <c r="AA3472" s="166">
        <f>VLOOKUP(L3472,Schnitt1!L:P,3,0)</f>
        <v>0</v>
      </c>
      <c r="AB3472" s="166">
        <f>VLOOKUP(L3472,Schnitt2!L:P,3,0)</f>
        <v>0</v>
      </c>
      <c r="AC3472" s="166">
        <f>VLOOKUP(L3472,Schnitt3!L:P,3,0)</f>
        <v>0</v>
      </c>
      <c r="AD3472" s="166">
        <f>VLOOKUP(L3472,Schnitt4!L:P,3,0)</f>
        <v>0</v>
      </c>
      <c r="AE3472" s="166">
        <f>VLOOKUP(L3472,Schnitt5!L:P,3,0)</f>
        <v>0</v>
      </c>
      <c r="AF3472" s="166">
        <f>VLOOKUP(L3472,Schnitt6!L:P,3,0)</f>
        <v>0</v>
      </c>
    </row>
    <row r="3473" spans="12:32" x14ac:dyDescent="0.25">
      <c r="L3473" s="264">
        <f>Member!A3473</f>
        <v>0</v>
      </c>
      <c r="S3473" s="166">
        <f>VLOOKUP(L3473,Schnitt1!L:P,2,0)</f>
        <v>0</v>
      </c>
      <c r="T3473" s="166">
        <f>VLOOKUP(L3473,Schnitt2!L:P,2,0)</f>
        <v>0</v>
      </c>
      <c r="U3473" s="166">
        <f>VLOOKUP(L3473,Schnitt3!L:P,2,0)</f>
        <v>0</v>
      </c>
      <c r="V3473" s="166">
        <f>VLOOKUP(L3473,Schnitt4!L:P,2,0)</f>
        <v>0</v>
      </c>
      <c r="W3473" s="166">
        <f>VLOOKUP(L3473,Schnitt5!L:P,2,0)</f>
        <v>0</v>
      </c>
      <c r="X3473" s="166">
        <f>VLOOKUP(L3473,Schnitt6!L:P,2,0)</f>
        <v>0</v>
      </c>
      <c r="AA3473" s="166">
        <f>VLOOKUP(L3473,Schnitt1!L:P,3,0)</f>
        <v>0</v>
      </c>
      <c r="AB3473" s="166">
        <f>VLOOKUP(L3473,Schnitt2!L:P,3,0)</f>
        <v>0</v>
      </c>
      <c r="AC3473" s="166">
        <f>VLOOKUP(L3473,Schnitt3!L:P,3,0)</f>
        <v>0</v>
      </c>
      <c r="AD3473" s="166">
        <f>VLOOKUP(L3473,Schnitt4!L:P,3,0)</f>
        <v>0</v>
      </c>
      <c r="AE3473" s="166">
        <f>VLOOKUP(L3473,Schnitt5!L:P,3,0)</f>
        <v>0</v>
      </c>
      <c r="AF3473" s="166">
        <f>VLOOKUP(L3473,Schnitt6!L:P,3,0)</f>
        <v>0</v>
      </c>
    </row>
    <row r="3474" spans="12:32" x14ac:dyDescent="0.25">
      <c r="L3474" s="264">
        <f>Member!A3474</f>
        <v>0</v>
      </c>
      <c r="S3474" s="166">
        <f>VLOOKUP(L3474,Schnitt1!L:P,2,0)</f>
        <v>0</v>
      </c>
      <c r="T3474" s="166">
        <f>VLOOKUP(L3474,Schnitt2!L:P,2,0)</f>
        <v>0</v>
      </c>
      <c r="U3474" s="166">
        <f>VLOOKUP(L3474,Schnitt3!L:P,2,0)</f>
        <v>0</v>
      </c>
      <c r="V3474" s="166">
        <f>VLOOKUP(L3474,Schnitt4!L:P,2,0)</f>
        <v>0</v>
      </c>
      <c r="W3474" s="166">
        <f>VLOOKUP(L3474,Schnitt5!L:P,2,0)</f>
        <v>0</v>
      </c>
      <c r="X3474" s="166">
        <f>VLOOKUP(L3474,Schnitt6!L:P,2,0)</f>
        <v>0</v>
      </c>
      <c r="AA3474" s="166">
        <f>VLOOKUP(L3474,Schnitt1!L:P,3,0)</f>
        <v>0</v>
      </c>
      <c r="AB3474" s="166">
        <f>VLOOKUP(L3474,Schnitt2!L:P,3,0)</f>
        <v>0</v>
      </c>
      <c r="AC3474" s="166">
        <f>VLOOKUP(L3474,Schnitt3!L:P,3,0)</f>
        <v>0</v>
      </c>
      <c r="AD3474" s="166">
        <f>VLOOKUP(L3474,Schnitt4!L:P,3,0)</f>
        <v>0</v>
      </c>
      <c r="AE3474" s="166">
        <f>VLOOKUP(L3474,Schnitt5!L:P,3,0)</f>
        <v>0</v>
      </c>
      <c r="AF3474" s="166">
        <f>VLOOKUP(L3474,Schnitt6!L:P,3,0)</f>
        <v>0</v>
      </c>
    </row>
    <row r="3475" spans="12:32" x14ac:dyDescent="0.25">
      <c r="L3475" s="264">
        <f>Member!A3475</f>
        <v>0</v>
      </c>
      <c r="S3475" s="166">
        <f>VLOOKUP(L3475,Schnitt1!L:P,2,0)</f>
        <v>0</v>
      </c>
      <c r="T3475" s="166">
        <f>VLOOKUP(L3475,Schnitt2!L:P,2,0)</f>
        <v>0</v>
      </c>
      <c r="U3475" s="166">
        <f>VLOOKUP(L3475,Schnitt3!L:P,2,0)</f>
        <v>0</v>
      </c>
      <c r="V3475" s="166">
        <f>VLOOKUP(L3475,Schnitt4!L:P,2,0)</f>
        <v>0</v>
      </c>
      <c r="W3475" s="166">
        <f>VLOOKUP(L3475,Schnitt5!L:P,2,0)</f>
        <v>0</v>
      </c>
      <c r="X3475" s="166">
        <f>VLOOKUP(L3475,Schnitt6!L:P,2,0)</f>
        <v>0</v>
      </c>
      <c r="AA3475" s="166">
        <f>VLOOKUP(L3475,Schnitt1!L:P,3,0)</f>
        <v>0</v>
      </c>
      <c r="AB3475" s="166">
        <f>VLOOKUP(L3475,Schnitt2!L:P,3,0)</f>
        <v>0</v>
      </c>
      <c r="AC3475" s="166">
        <f>VLOOKUP(L3475,Schnitt3!L:P,3,0)</f>
        <v>0</v>
      </c>
      <c r="AD3475" s="166">
        <f>VLOOKUP(L3475,Schnitt4!L:P,3,0)</f>
        <v>0</v>
      </c>
      <c r="AE3475" s="166">
        <f>VLOOKUP(L3475,Schnitt5!L:P,3,0)</f>
        <v>0</v>
      </c>
      <c r="AF3475" s="166">
        <f>VLOOKUP(L3475,Schnitt6!L:P,3,0)</f>
        <v>0</v>
      </c>
    </row>
    <row r="3476" spans="12:32" x14ac:dyDescent="0.25">
      <c r="L3476" s="264">
        <f>Member!A3476</f>
        <v>0</v>
      </c>
      <c r="S3476" s="166">
        <f>VLOOKUP(L3476,Schnitt1!L:P,2,0)</f>
        <v>0</v>
      </c>
      <c r="T3476" s="166">
        <f>VLOOKUP(L3476,Schnitt2!L:P,2,0)</f>
        <v>0</v>
      </c>
      <c r="U3476" s="166">
        <f>VLOOKUP(L3476,Schnitt3!L:P,2,0)</f>
        <v>0</v>
      </c>
      <c r="V3476" s="166">
        <f>VLOOKUP(L3476,Schnitt4!L:P,2,0)</f>
        <v>0</v>
      </c>
      <c r="W3476" s="166">
        <f>VLOOKUP(L3476,Schnitt5!L:P,2,0)</f>
        <v>0</v>
      </c>
      <c r="X3476" s="166">
        <f>VLOOKUP(L3476,Schnitt6!L:P,2,0)</f>
        <v>0</v>
      </c>
      <c r="AA3476" s="166">
        <f>VLOOKUP(L3476,Schnitt1!L:P,3,0)</f>
        <v>0</v>
      </c>
      <c r="AB3476" s="166">
        <f>VLOOKUP(L3476,Schnitt2!L:P,3,0)</f>
        <v>0</v>
      </c>
      <c r="AC3476" s="166">
        <f>VLOOKUP(L3476,Schnitt3!L:P,3,0)</f>
        <v>0</v>
      </c>
      <c r="AD3476" s="166">
        <f>VLOOKUP(L3476,Schnitt4!L:P,3,0)</f>
        <v>0</v>
      </c>
      <c r="AE3476" s="166">
        <f>VLOOKUP(L3476,Schnitt5!L:P,3,0)</f>
        <v>0</v>
      </c>
      <c r="AF3476" s="166">
        <f>VLOOKUP(L3476,Schnitt6!L:P,3,0)</f>
        <v>0</v>
      </c>
    </row>
    <row r="3477" spans="12:32" x14ac:dyDescent="0.25">
      <c r="L3477" s="264">
        <f>Member!A3477</f>
        <v>0</v>
      </c>
      <c r="S3477" s="166">
        <f>VLOOKUP(L3477,Schnitt1!L:P,2,0)</f>
        <v>0</v>
      </c>
      <c r="T3477" s="166">
        <f>VLOOKUP(L3477,Schnitt2!L:P,2,0)</f>
        <v>0</v>
      </c>
      <c r="U3477" s="166">
        <f>VLOOKUP(L3477,Schnitt3!L:P,2,0)</f>
        <v>0</v>
      </c>
      <c r="V3477" s="166">
        <f>VLOOKUP(L3477,Schnitt4!L:P,2,0)</f>
        <v>0</v>
      </c>
      <c r="W3477" s="166">
        <f>VLOOKUP(L3477,Schnitt5!L:P,2,0)</f>
        <v>0</v>
      </c>
      <c r="X3477" s="166">
        <f>VLOOKUP(L3477,Schnitt6!L:P,2,0)</f>
        <v>0</v>
      </c>
      <c r="AA3477" s="166">
        <f>VLOOKUP(L3477,Schnitt1!L:P,3,0)</f>
        <v>0</v>
      </c>
      <c r="AB3477" s="166">
        <f>VLOOKUP(L3477,Schnitt2!L:P,3,0)</f>
        <v>0</v>
      </c>
      <c r="AC3477" s="166">
        <f>VLOOKUP(L3477,Schnitt3!L:P,3,0)</f>
        <v>0</v>
      </c>
      <c r="AD3477" s="166">
        <f>VLOOKUP(L3477,Schnitt4!L:P,3,0)</f>
        <v>0</v>
      </c>
      <c r="AE3477" s="166">
        <f>VLOOKUP(L3477,Schnitt5!L:P,3,0)</f>
        <v>0</v>
      </c>
      <c r="AF3477" s="166">
        <f>VLOOKUP(L3477,Schnitt6!L:P,3,0)</f>
        <v>0</v>
      </c>
    </row>
    <row r="3478" spans="12:32" x14ac:dyDescent="0.25">
      <c r="L3478" s="264">
        <f>Member!A3478</f>
        <v>0</v>
      </c>
      <c r="S3478" s="166">
        <f>VLOOKUP(L3478,Schnitt1!L:P,2,0)</f>
        <v>0</v>
      </c>
      <c r="T3478" s="166">
        <f>VLOOKUP(L3478,Schnitt2!L:P,2,0)</f>
        <v>0</v>
      </c>
      <c r="U3478" s="166">
        <f>VLOOKUP(L3478,Schnitt3!L:P,2,0)</f>
        <v>0</v>
      </c>
      <c r="V3478" s="166">
        <f>VLOOKUP(L3478,Schnitt4!L:P,2,0)</f>
        <v>0</v>
      </c>
      <c r="W3478" s="166">
        <f>VLOOKUP(L3478,Schnitt5!L:P,2,0)</f>
        <v>0</v>
      </c>
      <c r="X3478" s="166">
        <f>VLOOKUP(L3478,Schnitt6!L:P,2,0)</f>
        <v>0</v>
      </c>
      <c r="AA3478" s="166">
        <f>VLOOKUP(L3478,Schnitt1!L:P,3,0)</f>
        <v>0</v>
      </c>
      <c r="AB3478" s="166">
        <f>VLOOKUP(L3478,Schnitt2!L:P,3,0)</f>
        <v>0</v>
      </c>
      <c r="AC3478" s="166">
        <f>VLOOKUP(L3478,Schnitt3!L:P,3,0)</f>
        <v>0</v>
      </c>
      <c r="AD3478" s="166">
        <f>VLOOKUP(L3478,Schnitt4!L:P,3,0)</f>
        <v>0</v>
      </c>
      <c r="AE3478" s="166">
        <f>VLOOKUP(L3478,Schnitt5!L:P,3,0)</f>
        <v>0</v>
      </c>
      <c r="AF3478" s="166">
        <f>VLOOKUP(L3478,Schnitt6!L:P,3,0)</f>
        <v>0</v>
      </c>
    </row>
    <row r="3479" spans="12:32" x14ac:dyDescent="0.25">
      <c r="L3479" s="264">
        <f>Member!A3479</f>
        <v>0</v>
      </c>
      <c r="S3479" s="166">
        <f>VLOOKUP(L3479,Schnitt1!L:P,2,0)</f>
        <v>0</v>
      </c>
      <c r="T3479" s="166">
        <f>VLOOKUP(L3479,Schnitt2!L:P,2,0)</f>
        <v>0</v>
      </c>
      <c r="U3479" s="166">
        <f>VLOOKUP(L3479,Schnitt3!L:P,2,0)</f>
        <v>0</v>
      </c>
      <c r="V3479" s="166">
        <f>VLOOKUP(L3479,Schnitt4!L:P,2,0)</f>
        <v>0</v>
      </c>
      <c r="W3479" s="166">
        <f>VLOOKUP(L3479,Schnitt5!L:P,2,0)</f>
        <v>0</v>
      </c>
      <c r="X3479" s="166">
        <f>VLOOKUP(L3479,Schnitt6!L:P,2,0)</f>
        <v>0</v>
      </c>
      <c r="AA3479" s="166">
        <f>VLOOKUP(L3479,Schnitt1!L:P,3,0)</f>
        <v>0</v>
      </c>
      <c r="AB3479" s="166">
        <f>VLOOKUP(L3479,Schnitt2!L:P,3,0)</f>
        <v>0</v>
      </c>
      <c r="AC3479" s="166">
        <f>VLOOKUP(L3479,Schnitt3!L:P,3,0)</f>
        <v>0</v>
      </c>
      <c r="AD3479" s="166">
        <f>VLOOKUP(L3479,Schnitt4!L:P,3,0)</f>
        <v>0</v>
      </c>
      <c r="AE3479" s="166">
        <f>VLOOKUP(L3479,Schnitt5!L:P,3,0)</f>
        <v>0</v>
      </c>
      <c r="AF3479" s="166">
        <f>VLOOKUP(L3479,Schnitt6!L:P,3,0)</f>
        <v>0</v>
      </c>
    </row>
    <row r="3480" spans="12:32" x14ac:dyDescent="0.25">
      <c r="L3480" s="264">
        <f>Member!A3480</f>
        <v>0</v>
      </c>
      <c r="S3480" s="166">
        <f>VLOOKUP(L3480,Schnitt1!L:P,2,0)</f>
        <v>0</v>
      </c>
      <c r="T3480" s="166">
        <f>VLOOKUP(L3480,Schnitt2!L:P,2,0)</f>
        <v>0</v>
      </c>
      <c r="U3480" s="166">
        <f>VLOOKUP(L3480,Schnitt3!L:P,2,0)</f>
        <v>0</v>
      </c>
      <c r="V3480" s="166">
        <f>VLOOKUP(L3480,Schnitt4!L:P,2,0)</f>
        <v>0</v>
      </c>
      <c r="W3480" s="166">
        <f>VLOOKUP(L3480,Schnitt5!L:P,2,0)</f>
        <v>0</v>
      </c>
      <c r="X3480" s="166">
        <f>VLOOKUP(L3480,Schnitt6!L:P,2,0)</f>
        <v>0</v>
      </c>
      <c r="AA3480" s="166">
        <f>VLOOKUP(L3480,Schnitt1!L:P,3,0)</f>
        <v>0</v>
      </c>
      <c r="AB3480" s="166">
        <f>VLOOKUP(L3480,Schnitt2!L:P,3,0)</f>
        <v>0</v>
      </c>
      <c r="AC3480" s="166">
        <f>VLOOKUP(L3480,Schnitt3!L:P,3,0)</f>
        <v>0</v>
      </c>
      <c r="AD3480" s="166">
        <f>VLOOKUP(L3480,Schnitt4!L:P,3,0)</f>
        <v>0</v>
      </c>
      <c r="AE3480" s="166">
        <f>VLOOKUP(L3480,Schnitt5!L:P,3,0)</f>
        <v>0</v>
      </c>
      <c r="AF3480" s="166">
        <f>VLOOKUP(L3480,Schnitt6!L:P,3,0)</f>
        <v>0</v>
      </c>
    </row>
    <row r="3481" spans="12:32" x14ac:dyDescent="0.25">
      <c r="L3481" s="264">
        <f>Member!A3481</f>
        <v>0</v>
      </c>
      <c r="S3481" s="166">
        <f>VLOOKUP(L3481,Schnitt1!L:P,2,0)</f>
        <v>0</v>
      </c>
      <c r="T3481" s="166">
        <f>VLOOKUP(L3481,Schnitt2!L:P,2,0)</f>
        <v>0</v>
      </c>
      <c r="U3481" s="166">
        <f>VLOOKUP(L3481,Schnitt3!L:P,2,0)</f>
        <v>0</v>
      </c>
      <c r="V3481" s="166">
        <f>VLOOKUP(L3481,Schnitt4!L:P,2,0)</f>
        <v>0</v>
      </c>
      <c r="W3481" s="166">
        <f>VLOOKUP(L3481,Schnitt5!L:P,2,0)</f>
        <v>0</v>
      </c>
      <c r="X3481" s="166">
        <f>VLOOKUP(L3481,Schnitt6!L:P,2,0)</f>
        <v>0</v>
      </c>
      <c r="AA3481" s="166">
        <f>VLOOKUP(L3481,Schnitt1!L:P,3,0)</f>
        <v>0</v>
      </c>
      <c r="AB3481" s="166">
        <f>VLOOKUP(L3481,Schnitt2!L:P,3,0)</f>
        <v>0</v>
      </c>
      <c r="AC3481" s="166">
        <f>VLOOKUP(L3481,Schnitt3!L:P,3,0)</f>
        <v>0</v>
      </c>
      <c r="AD3481" s="166">
        <f>VLOOKUP(L3481,Schnitt4!L:P,3,0)</f>
        <v>0</v>
      </c>
      <c r="AE3481" s="166">
        <f>VLOOKUP(L3481,Schnitt5!L:P,3,0)</f>
        <v>0</v>
      </c>
      <c r="AF3481" s="166">
        <f>VLOOKUP(L3481,Schnitt6!L:P,3,0)</f>
        <v>0</v>
      </c>
    </row>
    <row r="3482" spans="12:32" x14ac:dyDescent="0.25">
      <c r="L3482" s="264">
        <f>Member!A3482</f>
        <v>0</v>
      </c>
      <c r="S3482" s="166">
        <f>VLOOKUP(L3482,Schnitt1!L:P,2,0)</f>
        <v>0</v>
      </c>
      <c r="T3482" s="166">
        <f>VLOOKUP(L3482,Schnitt2!L:P,2,0)</f>
        <v>0</v>
      </c>
      <c r="U3482" s="166">
        <f>VLOOKUP(L3482,Schnitt3!L:P,2,0)</f>
        <v>0</v>
      </c>
      <c r="V3482" s="166">
        <f>VLOOKUP(L3482,Schnitt4!L:P,2,0)</f>
        <v>0</v>
      </c>
      <c r="W3482" s="166">
        <f>VLOOKUP(L3482,Schnitt5!L:P,2,0)</f>
        <v>0</v>
      </c>
      <c r="X3482" s="166">
        <f>VLOOKUP(L3482,Schnitt6!L:P,2,0)</f>
        <v>0</v>
      </c>
      <c r="AA3482" s="166">
        <f>VLOOKUP(L3482,Schnitt1!L:P,3,0)</f>
        <v>0</v>
      </c>
      <c r="AB3482" s="166">
        <f>VLOOKUP(L3482,Schnitt2!L:P,3,0)</f>
        <v>0</v>
      </c>
      <c r="AC3482" s="166">
        <f>VLOOKUP(L3482,Schnitt3!L:P,3,0)</f>
        <v>0</v>
      </c>
      <c r="AD3482" s="166">
        <f>VLOOKUP(L3482,Schnitt4!L:P,3,0)</f>
        <v>0</v>
      </c>
      <c r="AE3482" s="166">
        <f>VLOOKUP(L3482,Schnitt5!L:P,3,0)</f>
        <v>0</v>
      </c>
      <c r="AF3482" s="166">
        <f>VLOOKUP(L3482,Schnitt6!L:P,3,0)</f>
        <v>0</v>
      </c>
    </row>
    <row r="3483" spans="12:32" x14ac:dyDescent="0.25">
      <c r="L3483" s="264">
        <f>Member!A3483</f>
        <v>0</v>
      </c>
      <c r="S3483" s="166">
        <f>VLOOKUP(L3483,Schnitt1!L:P,2,0)</f>
        <v>0</v>
      </c>
      <c r="T3483" s="166">
        <f>VLOOKUP(L3483,Schnitt2!L:P,2,0)</f>
        <v>0</v>
      </c>
      <c r="U3483" s="166">
        <f>VLOOKUP(L3483,Schnitt3!L:P,2,0)</f>
        <v>0</v>
      </c>
      <c r="V3483" s="166">
        <f>VLOOKUP(L3483,Schnitt4!L:P,2,0)</f>
        <v>0</v>
      </c>
      <c r="W3483" s="166">
        <f>VLOOKUP(L3483,Schnitt5!L:P,2,0)</f>
        <v>0</v>
      </c>
      <c r="X3483" s="166">
        <f>VLOOKUP(L3483,Schnitt6!L:P,2,0)</f>
        <v>0</v>
      </c>
      <c r="AA3483" s="166">
        <f>VLOOKUP(L3483,Schnitt1!L:P,3,0)</f>
        <v>0</v>
      </c>
      <c r="AB3483" s="166">
        <f>VLOOKUP(L3483,Schnitt2!L:P,3,0)</f>
        <v>0</v>
      </c>
      <c r="AC3483" s="166">
        <f>VLOOKUP(L3483,Schnitt3!L:P,3,0)</f>
        <v>0</v>
      </c>
      <c r="AD3483" s="166">
        <f>VLOOKUP(L3483,Schnitt4!L:P,3,0)</f>
        <v>0</v>
      </c>
      <c r="AE3483" s="166">
        <f>VLOOKUP(L3483,Schnitt5!L:P,3,0)</f>
        <v>0</v>
      </c>
      <c r="AF3483" s="166">
        <f>VLOOKUP(L3483,Schnitt6!L:P,3,0)</f>
        <v>0</v>
      </c>
    </row>
    <row r="3484" spans="12:32" x14ac:dyDescent="0.25">
      <c r="L3484" s="264">
        <f>Member!A3484</f>
        <v>0</v>
      </c>
      <c r="S3484" s="166">
        <f>VLOOKUP(L3484,Schnitt1!L:P,2,0)</f>
        <v>0</v>
      </c>
      <c r="T3484" s="166">
        <f>VLOOKUP(L3484,Schnitt2!L:P,2,0)</f>
        <v>0</v>
      </c>
      <c r="U3484" s="166">
        <f>VLOOKUP(L3484,Schnitt3!L:P,2,0)</f>
        <v>0</v>
      </c>
      <c r="V3484" s="166">
        <f>VLOOKUP(L3484,Schnitt4!L:P,2,0)</f>
        <v>0</v>
      </c>
      <c r="W3484" s="166">
        <f>VLOOKUP(L3484,Schnitt5!L:P,2,0)</f>
        <v>0</v>
      </c>
      <c r="X3484" s="166">
        <f>VLOOKUP(L3484,Schnitt6!L:P,2,0)</f>
        <v>0</v>
      </c>
      <c r="AA3484" s="166">
        <f>VLOOKUP(L3484,Schnitt1!L:P,3,0)</f>
        <v>0</v>
      </c>
      <c r="AB3484" s="166">
        <f>VLOOKUP(L3484,Schnitt2!L:P,3,0)</f>
        <v>0</v>
      </c>
      <c r="AC3484" s="166">
        <f>VLOOKUP(L3484,Schnitt3!L:P,3,0)</f>
        <v>0</v>
      </c>
      <c r="AD3484" s="166">
        <f>VLOOKUP(L3484,Schnitt4!L:P,3,0)</f>
        <v>0</v>
      </c>
      <c r="AE3484" s="166">
        <f>VLOOKUP(L3484,Schnitt5!L:P,3,0)</f>
        <v>0</v>
      </c>
      <c r="AF3484" s="166">
        <f>VLOOKUP(L3484,Schnitt6!L:P,3,0)</f>
        <v>0</v>
      </c>
    </row>
    <row r="3485" spans="12:32" x14ac:dyDescent="0.25">
      <c r="L3485" s="264">
        <f>Member!A3485</f>
        <v>0</v>
      </c>
      <c r="S3485" s="166">
        <f>VLOOKUP(L3485,Schnitt1!L:P,2,0)</f>
        <v>0</v>
      </c>
      <c r="T3485" s="166">
        <f>VLOOKUP(L3485,Schnitt2!L:P,2,0)</f>
        <v>0</v>
      </c>
      <c r="U3485" s="166">
        <f>VLOOKUP(L3485,Schnitt3!L:P,2,0)</f>
        <v>0</v>
      </c>
      <c r="V3485" s="166">
        <f>VLOOKUP(L3485,Schnitt4!L:P,2,0)</f>
        <v>0</v>
      </c>
      <c r="W3485" s="166">
        <f>VLOOKUP(L3485,Schnitt5!L:P,2,0)</f>
        <v>0</v>
      </c>
      <c r="X3485" s="166">
        <f>VLOOKUP(L3485,Schnitt6!L:P,2,0)</f>
        <v>0</v>
      </c>
      <c r="AA3485" s="166">
        <f>VLOOKUP(L3485,Schnitt1!L:P,3,0)</f>
        <v>0</v>
      </c>
      <c r="AB3485" s="166">
        <f>VLOOKUP(L3485,Schnitt2!L:P,3,0)</f>
        <v>0</v>
      </c>
      <c r="AC3485" s="166">
        <f>VLOOKUP(L3485,Schnitt3!L:P,3,0)</f>
        <v>0</v>
      </c>
      <c r="AD3485" s="166">
        <f>VLOOKUP(L3485,Schnitt4!L:P,3,0)</f>
        <v>0</v>
      </c>
      <c r="AE3485" s="166">
        <f>VLOOKUP(L3485,Schnitt5!L:P,3,0)</f>
        <v>0</v>
      </c>
      <c r="AF3485" s="166">
        <f>VLOOKUP(L3485,Schnitt6!L:P,3,0)</f>
        <v>0</v>
      </c>
    </row>
    <row r="3486" spans="12:32" x14ac:dyDescent="0.25">
      <c r="L3486" s="264">
        <f>Member!A3486</f>
        <v>0</v>
      </c>
      <c r="S3486" s="166">
        <f>VLOOKUP(L3486,Schnitt1!L:P,2,0)</f>
        <v>0</v>
      </c>
      <c r="T3486" s="166">
        <f>VLOOKUP(L3486,Schnitt2!L:P,2,0)</f>
        <v>0</v>
      </c>
      <c r="U3486" s="166">
        <f>VLOOKUP(L3486,Schnitt3!L:P,2,0)</f>
        <v>0</v>
      </c>
      <c r="V3486" s="166">
        <f>VLOOKUP(L3486,Schnitt4!L:P,2,0)</f>
        <v>0</v>
      </c>
      <c r="W3486" s="166">
        <f>VLOOKUP(L3486,Schnitt5!L:P,2,0)</f>
        <v>0</v>
      </c>
      <c r="X3486" s="166">
        <f>VLOOKUP(L3486,Schnitt6!L:P,2,0)</f>
        <v>0</v>
      </c>
      <c r="AA3486" s="166">
        <f>VLOOKUP(L3486,Schnitt1!L:P,3,0)</f>
        <v>0</v>
      </c>
      <c r="AB3486" s="166">
        <f>VLOOKUP(L3486,Schnitt2!L:P,3,0)</f>
        <v>0</v>
      </c>
      <c r="AC3486" s="166">
        <f>VLOOKUP(L3486,Schnitt3!L:P,3,0)</f>
        <v>0</v>
      </c>
      <c r="AD3486" s="166">
        <f>VLOOKUP(L3486,Schnitt4!L:P,3,0)</f>
        <v>0</v>
      </c>
      <c r="AE3486" s="166">
        <f>VLOOKUP(L3486,Schnitt5!L:P,3,0)</f>
        <v>0</v>
      </c>
      <c r="AF3486" s="166">
        <f>VLOOKUP(L3486,Schnitt6!L:P,3,0)</f>
        <v>0</v>
      </c>
    </row>
    <row r="3487" spans="12:32" x14ac:dyDescent="0.25">
      <c r="L3487" s="264">
        <f>Member!A3487</f>
        <v>0</v>
      </c>
      <c r="S3487" s="166">
        <f>VLOOKUP(L3487,Schnitt1!L:P,2,0)</f>
        <v>0</v>
      </c>
      <c r="T3487" s="166">
        <f>VLOOKUP(L3487,Schnitt2!L:P,2,0)</f>
        <v>0</v>
      </c>
      <c r="U3487" s="166">
        <f>VLOOKUP(L3487,Schnitt3!L:P,2,0)</f>
        <v>0</v>
      </c>
      <c r="V3487" s="166">
        <f>VLOOKUP(L3487,Schnitt4!L:P,2,0)</f>
        <v>0</v>
      </c>
      <c r="W3487" s="166">
        <f>VLOOKUP(L3487,Schnitt5!L:P,2,0)</f>
        <v>0</v>
      </c>
      <c r="X3487" s="166">
        <f>VLOOKUP(L3487,Schnitt6!L:P,2,0)</f>
        <v>0</v>
      </c>
      <c r="AA3487" s="166">
        <f>VLOOKUP(L3487,Schnitt1!L:P,3,0)</f>
        <v>0</v>
      </c>
      <c r="AB3487" s="166">
        <f>VLOOKUP(L3487,Schnitt2!L:P,3,0)</f>
        <v>0</v>
      </c>
      <c r="AC3487" s="166">
        <f>VLOOKUP(L3487,Schnitt3!L:P,3,0)</f>
        <v>0</v>
      </c>
      <c r="AD3487" s="166">
        <f>VLOOKUP(L3487,Schnitt4!L:P,3,0)</f>
        <v>0</v>
      </c>
      <c r="AE3487" s="166">
        <f>VLOOKUP(L3487,Schnitt5!L:P,3,0)</f>
        <v>0</v>
      </c>
      <c r="AF3487" s="166">
        <f>VLOOKUP(L3487,Schnitt6!L:P,3,0)</f>
        <v>0</v>
      </c>
    </row>
    <row r="3488" spans="12:32" x14ac:dyDescent="0.25">
      <c r="L3488" s="264">
        <f>Member!A3488</f>
        <v>0</v>
      </c>
      <c r="S3488" s="166">
        <f>VLOOKUP(L3488,Schnitt1!L:P,2,0)</f>
        <v>0</v>
      </c>
      <c r="T3488" s="166">
        <f>VLOOKUP(L3488,Schnitt2!L:P,2,0)</f>
        <v>0</v>
      </c>
      <c r="U3488" s="166">
        <f>VLOOKUP(L3488,Schnitt3!L:P,2,0)</f>
        <v>0</v>
      </c>
      <c r="V3488" s="166">
        <f>VLOOKUP(L3488,Schnitt4!L:P,2,0)</f>
        <v>0</v>
      </c>
      <c r="W3488" s="166">
        <f>VLOOKUP(L3488,Schnitt5!L:P,2,0)</f>
        <v>0</v>
      </c>
      <c r="X3488" s="166">
        <f>VLOOKUP(L3488,Schnitt6!L:P,2,0)</f>
        <v>0</v>
      </c>
      <c r="AA3488" s="166">
        <f>VLOOKUP(L3488,Schnitt1!L:P,3,0)</f>
        <v>0</v>
      </c>
      <c r="AB3488" s="166">
        <f>VLOOKUP(L3488,Schnitt2!L:P,3,0)</f>
        <v>0</v>
      </c>
      <c r="AC3488" s="166">
        <f>VLOOKUP(L3488,Schnitt3!L:P,3,0)</f>
        <v>0</v>
      </c>
      <c r="AD3488" s="166">
        <f>VLOOKUP(L3488,Schnitt4!L:P,3,0)</f>
        <v>0</v>
      </c>
      <c r="AE3488" s="166">
        <f>VLOOKUP(L3488,Schnitt5!L:P,3,0)</f>
        <v>0</v>
      </c>
      <c r="AF3488" s="166">
        <f>VLOOKUP(L3488,Schnitt6!L:P,3,0)</f>
        <v>0</v>
      </c>
    </row>
    <row r="3489" spans="12:32" x14ac:dyDescent="0.25">
      <c r="L3489" s="264">
        <f>Member!A3489</f>
        <v>0</v>
      </c>
      <c r="S3489" s="166">
        <f>VLOOKUP(L3489,Schnitt1!L:P,2,0)</f>
        <v>0</v>
      </c>
      <c r="T3489" s="166">
        <f>VLOOKUP(L3489,Schnitt2!L:P,2,0)</f>
        <v>0</v>
      </c>
      <c r="U3489" s="166">
        <f>VLOOKUP(L3489,Schnitt3!L:P,2,0)</f>
        <v>0</v>
      </c>
      <c r="V3489" s="166">
        <f>VLOOKUP(L3489,Schnitt4!L:P,2,0)</f>
        <v>0</v>
      </c>
      <c r="W3489" s="166">
        <f>VLOOKUP(L3489,Schnitt5!L:P,2,0)</f>
        <v>0</v>
      </c>
      <c r="X3489" s="166">
        <f>VLOOKUP(L3489,Schnitt6!L:P,2,0)</f>
        <v>0</v>
      </c>
      <c r="AA3489" s="166">
        <f>VLOOKUP(L3489,Schnitt1!L:P,3,0)</f>
        <v>0</v>
      </c>
      <c r="AB3489" s="166">
        <f>VLOOKUP(L3489,Schnitt2!L:P,3,0)</f>
        <v>0</v>
      </c>
      <c r="AC3489" s="166">
        <f>VLOOKUP(L3489,Schnitt3!L:P,3,0)</f>
        <v>0</v>
      </c>
      <c r="AD3489" s="166">
        <f>VLOOKUP(L3489,Schnitt4!L:P,3,0)</f>
        <v>0</v>
      </c>
      <c r="AE3489" s="166">
        <f>VLOOKUP(L3489,Schnitt5!L:P,3,0)</f>
        <v>0</v>
      </c>
      <c r="AF3489" s="166">
        <f>VLOOKUP(L3489,Schnitt6!L:P,3,0)</f>
        <v>0</v>
      </c>
    </row>
    <row r="3490" spans="12:32" x14ac:dyDescent="0.25">
      <c r="L3490" s="264">
        <f>Member!A3490</f>
        <v>0</v>
      </c>
      <c r="S3490" s="166">
        <f>VLOOKUP(L3490,Schnitt1!L:P,2,0)</f>
        <v>0</v>
      </c>
      <c r="T3490" s="166">
        <f>VLOOKUP(L3490,Schnitt2!L:P,2,0)</f>
        <v>0</v>
      </c>
      <c r="U3490" s="166">
        <f>VLOOKUP(L3490,Schnitt3!L:P,2,0)</f>
        <v>0</v>
      </c>
      <c r="V3490" s="166">
        <f>VLOOKUP(L3490,Schnitt4!L:P,2,0)</f>
        <v>0</v>
      </c>
      <c r="W3490" s="166">
        <f>VLOOKUP(L3490,Schnitt5!L:P,2,0)</f>
        <v>0</v>
      </c>
      <c r="X3490" s="166">
        <f>VLOOKUP(L3490,Schnitt6!L:P,2,0)</f>
        <v>0</v>
      </c>
      <c r="AA3490" s="166">
        <f>VLOOKUP(L3490,Schnitt1!L:P,3,0)</f>
        <v>0</v>
      </c>
      <c r="AB3490" s="166">
        <f>VLOOKUP(L3490,Schnitt2!L:P,3,0)</f>
        <v>0</v>
      </c>
      <c r="AC3490" s="166">
        <f>VLOOKUP(L3490,Schnitt3!L:P,3,0)</f>
        <v>0</v>
      </c>
      <c r="AD3490" s="166">
        <f>VLOOKUP(L3490,Schnitt4!L:P,3,0)</f>
        <v>0</v>
      </c>
      <c r="AE3490" s="166">
        <f>VLOOKUP(L3490,Schnitt5!L:P,3,0)</f>
        <v>0</v>
      </c>
      <c r="AF3490" s="166">
        <f>VLOOKUP(L3490,Schnitt6!L:P,3,0)</f>
        <v>0</v>
      </c>
    </row>
    <row r="3491" spans="12:32" x14ac:dyDescent="0.25">
      <c r="L3491" s="264">
        <f>Member!A3491</f>
        <v>0</v>
      </c>
      <c r="S3491" s="166">
        <f>VLOOKUP(L3491,Schnitt1!L:P,2,0)</f>
        <v>0</v>
      </c>
      <c r="T3491" s="166">
        <f>VLOOKUP(L3491,Schnitt2!L:P,2,0)</f>
        <v>0</v>
      </c>
      <c r="U3491" s="166">
        <f>VLOOKUP(L3491,Schnitt3!L:P,2,0)</f>
        <v>0</v>
      </c>
      <c r="V3491" s="166">
        <f>VLOOKUP(L3491,Schnitt4!L:P,2,0)</f>
        <v>0</v>
      </c>
      <c r="W3491" s="166">
        <f>VLOOKUP(L3491,Schnitt5!L:P,2,0)</f>
        <v>0</v>
      </c>
      <c r="X3491" s="166">
        <f>VLOOKUP(L3491,Schnitt6!L:P,2,0)</f>
        <v>0</v>
      </c>
      <c r="AA3491" s="166">
        <f>VLOOKUP(L3491,Schnitt1!L:P,3,0)</f>
        <v>0</v>
      </c>
      <c r="AB3491" s="166">
        <f>VLOOKUP(L3491,Schnitt2!L:P,3,0)</f>
        <v>0</v>
      </c>
      <c r="AC3491" s="166">
        <f>VLOOKUP(L3491,Schnitt3!L:P,3,0)</f>
        <v>0</v>
      </c>
      <c r="AD3491" s="166">
        <f>VLOOKUP(L3491,Schnitt4!L:P,3,0)</f>
        <v>0</v>
      </c>
      <c r="AE3491" s="166">
        <f>VLOOKUP(L3491,Schnitt5!L:P,3,0)</f>
        <v>0</v>
      </c>
      <c r="AF3491" s="166">
        <f>VLOOKUP(L3491,Schnitt6!L:P,3,0)</f>
        <v>0</v>
      </c>
    </row>
    <row r="3492" spans="12:32" x14ac:dyDescent="0.25">
      <c r="L3492" s="264">
        <f>Member!A3492</f>
        <v>0</v>
      </c>
      <c r="S3492" s="166">
        <f>VLOOKUP(L3492,Schnitt1!L:P,2,0)</f>
        <v>0</v>
      </c>
      <c r="T3492" s="166">
        <f>VLOOKUP(L3492,Schnitt2!L:P,2,0)</f>
        <v>0</v>
      </c>
      <c r="U3492" s="166">
        <f>VLOOKUP(L3492,Schnitt3!L:P,2,0)</f>
        <v>0</v>
      </c>
      <c r="V3492" s="166">
        <f>VLOOKUP(L3492,Schnitt4!L:P,2,0)</f>
        <v>0</v>
      </c>
      <c r="W3492" s="166">
        <f>VLOOKUP(L3492,Schnitt5!L:P,2,0)</f>
        <v>0</v>
      </c>
      <c r="X3492" s="166">
        <f>VLOOKUP(L3492,Schnitt6!L:P,2,0)</f>
        <v>0</v>
      </c>
      <c r="AA3492" s="166">
        <f>VLOOKUP(L3492,Schnitt1!L:P,3,0)</f>
        <v>0</v>
      </c>
      <c r="AB3492" s="166">
        <f>VLOOKUP(L3492,Schnitt2!L:P,3,0)</f>
        <v>0</v>
      </c>
      <c r="AC3492" s="166">
        <f>VLOOKUP(L3492,Schnitt3!L:P,3,0)</f>
        <v>0</v>
      </c>
      <c r="AD3492" s="166">
        <f>VLOOKUP(L3492,Schnitt4!L:P,3,0)</f>
        <v>0</v>
      </c>
      <c r="AE3492" s="166">
        <f>VLOOKUP(L3492,Schnitt5!L:P,3,0)</f>
        <v>0</v>
      </c>
      <c r="AF3492" s="166">
        <f>VLOOKUP(L3492,Schnitt6!L:P,3,0)</f>
        <v>0</v>
      </c>
    </row>
    <row r="3493" spans="12:32" x14ac:dyDescent="0.25">
      <c r="L3493" s="264">
        <f>Member!A3493</f>
        <v>0</v>
      </c>
      <c r="S3493" s="166">
        <f>VLOOKUP(L3493,Schnitt1!L:P,2,0)</f>
        <v>0</v>
      </c>
      <c r="T3493" s="166">
        <f>VLOOKUP(L3493,Schnitt2!L:P,2,0)</f>
        <v>0</v>
      </c>
      <c r="U3493" s="166">
        <f>VLOOKUP(L3493,Schnitt3!L:P,2,0)</f>
        <v>0</v>
      </c>
      <c r="V3493" s="166">
        <f>VLOOKUP(L3493,Schnitt4!L:P,2,0)</f>
        <v>0</v>
      </c>
      <c r="W3493" s="166">
        <f>VLOOKUP(L3493,Schnitt5!L:P,2,0)</f>
        <v>0</v>
      </c>
      <c r="X3493" s="166">
        <f>VLOOKUP(L3493,Schnitt6!L:P,2,0)</f>
        <v>0</v>
      </c>
      <c r="AA3493" s="166">
        <f>VLOOKUP(L3493,Schnitt1!L:P,3,0)</f>
        <v>0</v>
      </c>
      <c r="AB3493" s="166">
        <f>VLOOKUP(L3493,Schnitt2!L:P,3,0)</f>
        <v>0</v>
      </c>
      <c r="AC3493" s="166">
        <f>VLOOKUP(L3493,Schnitt3!L:P,3,0)</f>
        <v>0</v>
      </c>
      <c r="AD3493" s="166">
        <f>VLOOKUP(L3493,Schnitt4!L:P,3,0)</f>
        <v>0</v>
      </c>
      <c r="AE3493" s="166">
        <f>VLOOKUP(L3493,Schnitt5!L:P,3,0)</f>
        <v>0</v>
      </c>
      <c r="AF3493" s="166">
        <f>VLOOKUP(L3493,Schnitt6!L:P,3,0)</f>
        <v>0</v>
      </c>
    </row>
    <row r="3494" spans="12:32" x14ac:dyDescent="0.25">
      <c r="L3494" s="264">
        <f>Member!A3494</f>
        <v>0</v>
      </c>
      <c r="S3494" s="166">
        <f>VLOOKUP(L3494,Schnitt1!L:P,2,0)</f>
        <v>0</v>
      </c>
      <c r="T3494" s="166">
        <f>VLOOKUP(L3494,Schnitt2!L:P,2,0)</f>
        <v>0</v>
      </c>
      <c r="U3494" s="166">
        <f>VLOOKUP(L3494,Schnitt3!L:P,2,0)</f>
        <v>0</v>
      </c>
      <c r="V3494" s="166">
        <f>VLOOKUP(L3494,Schnitt4!L:P,2,0)</f>
        <v>0</v>
      </c>
      <c r="W3494" s="166">
        <f>VLOOKUP(L3494,Schnitt5!L:P,2,0)</f>
        <v>0</v>
      </c>
      <c r="X3494" s="166">
        <f>VLOOKUP(L3494,Schnitt6!L:P,2,0)</f>
        <v>0</v>
      </c>
      <c r="AA3494" s="166">
        <f>VLOOKUP(L3494,Schnitt1!L:P,3,0)</f>
        <v>0</v>
      </c>
      <c r="AB3494" s="166">
        <f>VLOOKUP(L3494,Schnitt2!L:P,3,0)</f>
        <v>0</v>
      </c>
      <c r="AC3494" s="166">
        <f>VLOOKUP(L3494,Schnitt3!L:P,3,0)</f>
        <v>0</v>
      </c>
      <c r="AD3494" s="166">
        <f>VLOOKUP(L3494,Schnitt4!L:P,3,0)</f>
        <v>0</v>
      </c>
      <c r="AE3494" s="166">
        <f>VLOOKUP(L3494,Schnitt5!L:P,3,0)</f>
        <v>0</v>
      </c>
      <c r="AF3494" s="166">
        <f>VLOOKUP(L3494,Schnitt6!L:P,3,0)</f>
        <v>0</v>
      </c>
    </row>
    <row r="3495" spans="12:32" x14ac:dyDescent="0.25">
      <c r="L3495" s="264">
        <f>Member!A3495</f>
        <v>0</v>
      </c>
      <c r="S3495" s="166">
        <f>VLOOKUP(L3495,Schnitt1!L:P,2,0)</f>
        <v>0</v>
      </c>
      <c r="T3495" s="166">
        <f>VLOOKUP(L3495,Schnitt2!L:P,2,0)</f>
        <v>0</v>
      </c>
      <c r="U3495" s="166">
        <f>VLOOKUP(L3495,Schnitt3!L:P,2,0)</f>
        <v>0</v>
      </c>
      <c r="V3495" s="166">
        <f>VLOOKUP(L3495,Schnitt4!L:P,2,0)</f>
        <v>0</v>
      </c>
      <c r="W3495" s="166">
        <f>VLOOKUP(L3495,Schnitt5!L:P,2,0)</f>
        <v>0</v>
      </c>
      <c r="X3495" s="166">
        <f>VLOOKUP(L3495,Schnitt6!L:P,2,0)</f>
        <v>0</v>
      </c>
      <c r="AA3495" s="166">
        <f>VLOOKUP(L3495,Schnitt1!L:P,3,0)</f>
        <v>0</v>
      </c>
      <c r="AB3495" s="166">
        <f>VLOOKUP(L3495,Schnitt2!L:P,3,0)</f>
        <v>0</v>
      </c>
      <c r="AC3495" s="166">
        <f>VLOOKUP(L3495,Schnitt3!L:P,3,0)</f>
        <v>0</v>
      </c>
      <c r="AD3495" s="166">
        <f>VLOOKUP(L3495,Schnitt4!L:P,3,0)</f>
        <v>0</v>
      </c>
      <c r="AE3495" s="166">
        <f>VLOOKUP(L3495,Schnitt5!L:P,3,0)</f>
        <v>0</v>
      </c>
      <c r="AF3495" s="166">
        <f>VLOOKUP(L3495,Schnitt6!L:P,3,0)</f>
        <v>0</v>
      </c>
    </row>
    <row r="3496" spans="12:32" x14ac:dyDescent="0.25">
      <c r="L3496" s="264">
        <f>Member!A3496</f>
        <v>0</v>
      </c>
      <c r="S3496" s="166">
        <f>VLOOKUP(L3496,Schnitt1!L:P,2,0)</f>
        <v>0</v>
      </c>
      <c r="T3496" s="166">
        <f>VLOOKUP(L3496,Schnitt2!L:P,2,0)</f>
        <v>0</v>
      </c>
      <c r="U3496" s="166">
        <f>VLOOKUP(L3496,Schnitt3!L:P,2,0)</f>
        <v>0</v>
      </c>
      <c r="V3496" s="166">
        <f>VLOOKUP(L3496,Schnitt4!L:P,2,0)</f>
        <v>0</v>
      </c>
      <c r="W3496" s="166">
        <f>VLOOKUP(L3496,Schnitt5!L:P,2,0)</f>
        <v>0</v>
      </c>
      <c r="X3496" s="166">
        <f>VLOOKUP(L3496,Schnitt6!L:P,2,0)</f>
        <v>0</v>
      </c>
      <c r="AA3496" s="166">
        <f>VLOOKUP(L3496,Schnitt1!L:P,3,0)</f>
        <v>0</v>
      </c>
      <c r="AB3496" s="166">
        <f>VLOOKUP(L3496,Schnitt2!L:P,3,0)</f>
        <v>0</v>
      </c>
      <c r="AC3496" s="166">
        <f>VLOOKUP(L3496,Schnitt3!L:P,3,0)</f>
        <v>0</v>
      </c>
      <c r="AD3496" s="166">
        <f>VLOOKUP(L3496,Schnitt4!L:P,3,0)</f>
        <v>0</v>
      </c>
      <c r="AE3496" s="166">
        <f>VLOOKUP(L3496,Schnitt5!L:P,3,0)</f>
        <v>0</v>
      </c>
      <c r="AF3496" s="166">
        <f>VLOOKUP(L3496,Schnitt6!L:P,3,0)</f>
        <v>0</v>
      </c>
    </row>
    <row r="3497" spans="12:32" x14ac:dyDescent="0.25">
      <c r="L3497" s="264">
        <f>Member!A3497</f>
        <v>0</v>
      </c>
      <c r="S3497" s="166">
        <f>VLOOKUP(L3497,Schnitt1!L:P,2,0)</f>
        <v>0</v>
      </c>
      <c r="T3497" s="166">
        <f>VLOOKUP(L3497,Schnitt2!L:P,2,0)</f>
        <v>0</v>
      </c>
      <c r="U3497" s="166">
        <f>VLOOKUP(L3497,Schnitt3!L:P,2,0)</f>
        <v>0</v>
      </c>
      <c r="V3497" s="166">
        <f>VLOOKUP(L3497,Schnitt4!L:P,2,0)</f>
        <v>0</v>
      </c>
      <c r="W3497" s="166">
        <f>VLOOKUP(L3497,Schnitt5!L:P,2,0)</f>
        <v>0</v>
      </c>
      <c r="X3497" s="166">
        <f>VLOOKUP(L3497,Schnitt6!L:P,2,0)</f>
        <v>0</v>
      </c>
      <c r="AA3497" s="166">
        <f>VLOOKUP(L3497,Schnitt1!L:P,3,0)</f>
        <v>0</v>
      </c>
      <c r="AB3497" s="166">
        <f>VLOOKUP(L3497,Schnitt2!L:P,3,0)</f>
        <v>0</v>
      </c>
      <c r="AC3497" s="166">
        <f>VLOOKUP(L3497,Schnitt3!L:P,3,0)</f>
        <v>0</v>
      </c>
      <c r="AD3497" s="166">
        <f>VLOOKUP(L3497,Schnitt4!L:P,3,0)</f>
        <v>0</v>
      </c>
      <c r="AE3497" s="166">
        <f>VLOOKUP(L3497,Schnitt5!L:P,3,0)</f>
        <v>0</v>
      </c>
      <c r="AF3497" s="166">
        <f>VLOOKUP(L3497,Schnitt6!L:P,3,0)</f>
        <v>0</v>
      </c>
    </row>
    <row r="3498" spans="12:32" x14ac:dyDescent="0.25">
      <c r="L3498" s="264">
        <f>Member!A3498</f>
        <v>0</v>
      </c>
      <c r="S3498" s="166">
        <f>VLOOKUP(L3498,Schnitt1!L:P,2,0)</f>
        <v>0</v>
      </c>
      <c r="T3498" s="166">
        <f>VLOOKUP(L3498,Schnitt2!L:P,2,0)</f>
        <v>0</v>
      </c>
      <c r="U3498" s="166">
        <f>VLOOKUP(L3498,Schnitt3!L:P,2,0)</f>
        <v>0</v>
      </c>
      <c r="V3498" s="166">
        <f>VLOOKUP(L3498,Schnitt4!L:P,2,0)</f>
        <v>0</v>
      </c>
      <c r="W3498" s="166">
        <f>VLOOKUP(L3498,Schnitt5!L:P,2,0)</f>
        <v>0</v>
      </c>
      <c r="X3498" s="166">
        <f>VLOOKUP(L3498,Schnitt6!L:P,2,0)</f>
        <v>0</v>
      </c>
      <c r="AA3498" s="166">
        <f>VLOOKUP(L3498,Schnitt1!L:P,3,0)</f>
        <v>0</v>
      </c>
      <c r="AB3498" s="166">
        <f>VLOOKUP(L3498,Schnitt2!L:P,3,0)</f>
        <v>0</v>
      </c>
      <c r="AC3498" s="166">
        <f>VLOOKUP(L3498,Schnitt3!L:P,3,0)</f>
        <v>0</v>
      </c>
      <c r="AD3498" s="166">
        <f>VLOOKUP(L3498,Schnitt4!L:P,3,0)</f>
        <v>0</v>
      </c>
      <c r="AE3498" s="166">
        <f>VLOOKUP(L3498,Schnitt5!L:P,3,0)</f>
        <v>0</v>
      </c>
      <c r="AF3498" s="166">
        <f>VLOOKUP(L3498,Schnitt6!L:P,3,0)</f>
        <v>0</v>
      </c>
    </row>
    <row r="3499" spans="12:32" x14ac:dyDescent="0.25">
      <c r="L3499" s="264">
        <f>Member!A3499</f>
        <v>0</v>
      </c>
      <c r="S3499" s="166">
        <f>VLOOKUP(L3499,Schnitt1!L:P,2,0)</f>
        <v>0</v>
      </c>
      <c r="T3499" s="166">
        <f>VLOOKUP(L3499,Schnitt2!L:P,2,0)</f>
        <v>0</v>
      </c>
      <c r="U3499" s="166">
        <f>VLOOKUP(L3499,Schnitt3!L:P,2,0)</f>
        <v>0</v>
      </c>
      <c r="V3499" s="166">
        <f>VLOOKUP(L3499,Schnitt4!L:P,2,0)</f>
        <v>0</v>
      </c>
      <c r="W3499" s="166">
        <f>VLOOKUP(L3499,Schnitt5!L:P,2,0)</f>
        <v>0</v>
      </c>
      <c r="X3499" s="166">
        <f>VLOOKUP(L3499,Schnitt6!L:P,2,0)</f>
        <v>0</v>
      </c>
      <c r="AA3499" s="166">
        <f>VLOOKUP(L3499,Schnitt1!L:P,3,0)</f>
        <v>0</v>
      </c>
      <c r="AB3499" s="166">
        <f>VLOOKUP(L3499,Schnitt2!L:P,3,0)</f>
        <v>0</v>
      </c>
      <c r="AC3499" s="166">
        <f>VLOOKUP(L3499,Schnitt3!L:P,3,0)</f>
        <v>0</v>
      </c>
      <c r="AD3499" s="166">
        <f>VLOOKUP(L3499,Schnitt4!L:P,3,0)</f>
        <v>0</v>
      </c>
      <c r="AE3499" s="166">
        <f>VLOOKUP(L3499,Schnitt5!L:P,3,0)</f>
        <v>0</v>
      </c>
      <c r="AF3499" s="166">
        <f>VLOOKUP(L3499,Schnitt6!L:P,3,0)</f>
        <v>0</v>
      </c>
    </row>
    <row r="3500" spans="12:32" x14ac:dyDescent="0.25">
      <c r="L3500" s="264">
        <f>Member!A3500</f>
        <v>0</v>
      </c>
      <c r="S3500" s="166">
        <f>VLOOKUP(L3500,Schnitt1!L:P,2,0)</f>
        <v>0</v>
      </c>
      <c r="T3500" s="166">
        <f>VLOOKUP(L3500,Schnitt2!L:P,2,0)</f>
        <v>0</v>
      </c>
      <c r="U3500" s="166">
        <f>VLOOKUP(L3500,Schnitt3!L:P,2,0)</f>
        <v>0</v>
      </c>
      <c r="V3500" s="166">
        <f>VLOOKUP(L3500,Schnitt4!L:P,2,0)</f>
        <v>0</v>
      </c>
      <c r="W3500" s="166">
        <f>VLOOKUP(L3500,Schnitt5!L:P,2,0)</f>
        <v>0</v>
      </c>
      <c r="X3500" s="166">
        <f>VLOOKUP(L3500,Schnitt6!L:P,2,0)</f>
        <v>0</v>
      </c>
      <c r="AA3500" s="166">
        <f>VLOOKUP(L3500,Schnitt1!L:P,3,0)</f>
        <v>0</v>
      </c>
      <c r="AB3500" s="166">
        <f>VLOOKUP(L3500,Schnitt2!L:P,3,0)</f>
        <v>0</v>
      </c>
      <c r="AC3500" s="166">
        <f>VLOOKUP(L3500,Schnitt3!L:P,3,0)</f>
        <v>0</v>
      </c>
      <c r="AD3500" s="166">
        <f>VLOOKUP(L3500,Schnitt4!L:P,3,0)</f>
        <v>0</v>
      </c>
      <c r="AE3500" s="166">
        <f>VLOOKUP(L3500,Schnitt5!L:P,3,0)</f>
        <v>0</v>
      </c>
      <c r="AF3500" s="166">
        <f>VLOOKUP(L3500,Schnitt6!L:P,3,0)</f>
        <v>0</v>
      </c>
    </row>
    <row r="3501" spans="12:32" x14ac:dyDescent="0.25">
      <c r="L3501" s="264">
        <f>Member!A3501</f>
        <v>0</v>
      </c>
      <c r="S3501" s="166">
        <f>VLOOKUP(L3501,Schnitt1!L:P,2,0)</f>
        <v>0</v>
      </c>
      <c r="T3501" s="166">
        <f>VLOOKUP(L3501,Schnitt2!L:P,2,0)</f>
        <v>0</v>
      </c>
      <c r="U3501" s="166">
        <f>VLOOKUP(L3501,Schnitt3!L:P,2,0)</f>
        <v>0</v>
      </c>
      <c r="V3501" s="166">
        <f>VLOOKUP(L3501,Schnitt4!L:P,2,0)</f>
        <v>0</v>
      </c>
      <c r="W3501" s="166">
        <f>VLOOKUP(L3501,Schnitt5!L:P,2,0)</f>
        <v>0</v>
      </c>
      <c r="X3501" s="166">
        <f>VLOOKUP(L3501,Schnitt6!L:P,2,0)</f>
        <v>0</v>
      </c>
      <c r="AA3501" s="166">
        <f>VLOOKUP(L3501,Schnitt1!L:P,3,0)</f>
        <v>0</v>
      </c>
      <c r="AB3501" s="166">
        <f>VLOOKUP(L3501,Schnitt2!L:P,3,0)</f>
        <v>0</v>
      </c>
      <c r="AC3501" s="166">
        <f>VLOOKUP(L3501,Schnitt3!L:P,3,0)</f>
        <v>0</v>
      </c>
      <c r="AD3501" s="166">
        <f>VLOOKUP(L3501,Schnitt4!L:P,3,0)</f>
        <v>0</v>
      </c>
      <c r="AE3501" s="166">
        <f>VLOOKUP(L3501,Schnitt5!L:P,3,0)</f>
        <v>0</v>
      </c>
      <c r="AF3501" s="166">
        <f>VLOOKUP(L3501,Schnitt6!L:P,3,0)</f>
        <v>0</v>
      </c>
    </row>
    <row r="3502" spans="12:32" x14ac:dyDescent="0.25">
      <c r="L3502" s="264">
        <f>Member!A3502</f>
        <v>0</v>
      </c>
      <c r="S3502" s="166">
        <f>VLOOKUP(L3502,Schnitt1!L:P,2,0)</f>
        <v>0</v>
      </c>
      <c r="T3502" s="166">
        <f>VLOOKUP(L3502,Schnitt2!L:P,2,0)</f>
        <v>0</v>
      </c>
      <c r="U3502" s="166">
        <f>VLOOKUP(L3502,Schnitt3!L:P,2,0)</f>
        <v>0</v>
      </c>
      <c r="V3502" s="166">
        <f>VLOOKUP(L3502,Schnitt4!L:P,2,0)</f>
        <v>0</v>
      </c>
      <c r="W3502" s="166">
        <f>VLOOKUP(L3502,Schnitt5!L:P,2,0)</f>
        <v>0</v>
      </c>
      <c r="X3502" s="166">
        <f>VLOOKUP(L3502,Schnitt6!L:P,2,0)</f>
        <v>0</v>
      </c>
      <c r="AA3502" s="166">
        <f>VLOOKUP(L3502,Schnitt1!L:P,3,0)</f>
        <v>0</v>
      </c>
      <c r="AB3502" s="166">
        <f>VLOOKUP(L3502,Schnitt2!L:P,3,0)</f>
        <v>0</v>
      </c>
      <c r="AC3502" s="166">
        <f>VLOOKUP(L3502,Schnitt3!L:P,3,0)</f>
        <v>0</v>
      </c>
      <c r="AD3502" s="166">
        <f>VLOOKUP(L3502,Schnitt4!L:P,3,0)</f>
        <v>0</v>
      </c>
      <c r="AE3502" s="166">
        <f>VLOOKUP(L3502,Schnitt5!L:P,3,0)</f>
        <v>0</v>
      </c>
      <c r="AF3502" s="166">
        <f>VLOOKUP(L3502,Schnitt6!L:P,3,0)</f>
        <v>0</v>
      </c>
    </row>
    <row r="3503" spans="12:32" x14ac:dyDescent="0.25">
      <c r="L3503" s="264">
        <f>Member!A3503</f>
        <v>0</v>
      </c>
      <c r="S3503" s="166">
        <f>VLOOKUP(L3503,Schnitt1!L:P,2,0)</f>
        <v>0</v>
      </c>
      <c r="T3503" s="166">
        <f>VLOOKUP(L3503,Schnitt2!L:P,2,0)</f>
        <v>0</v>
      </c>
      <c r="U3503" s="166">
        <f>VLOOKUP(L3503,Schnitt3!L:P,2,0)</f>
        <v>0</v>
      </c>
      <c r="V3503" s="166">
        <f>VLOOKUP(L3503,Schnitt4!L:P,2,0)</f>
        <v>0</v>
      </c>
      <c r="W3503" s="166">
        <f>VLOOKUP(L3503,Schnitt5!L:P,2,0)</f>
        <v>0</v>
      </c>
      <c r="X3503" s="166">
        <f>VLOOKUP(L3503,Schnitt6!L:P,2,0)</f>
        <v>0</v>
      </c>
      <c r="AA3503" s="166">
        <f>VLOOKUP(L3503,Schnitt1!L:P,3,0)</f>
        <v>0</v>
      </c>
      <c r="AB3503" s="166">
        <f>VLOOKUP(L3503,Schnitt2!L:P,3,0)</f>
        <v>0</v>
      </c>
      <c r="AC3503" s="166">
        <f>VLOOKUP(L3503,Schnitt3!L:P,3,0)</f>
        <v>0</v>
      </c>
      <c r="AD3503" s="166">
        <f>VLOOKUP(L3503,Schnitt4!L:P,3,0)</f>
        <v>0</v>
      </c>
      <c r="AE3503" s="166">
        <f>VLOOKUP(L3503,Schnitt5!L:P,3,0)</f>
        <v>0</v>
      </c>
      <c r="AF3503" s="166">
        <f>VLOOKUP(L3503,Schnitt6!L:P,3,0)</f>
        <v>0</v>
      </c>
    </row>
    <row r="3504" spans="12:32" x14ac:dyDescent="0.25">
      <c r="L3504" s="264">
        <f>Member!A3504</f>
        <v>0</v>
      </c>
      <c r="S3504" s="166">
        <f>VLOOKUP(L3504,Schnitt1!L:P,2,0)</f>
        <v>0</v>
      </c>
      <c r="T3504" s="166">
        <f>VLOOKUP(L3504,Schnitt2!L:P,2,0)</f>
        <v>0</v>
      </c>
      <c r="U3504" s="166">
        <f>VLOOKUP(L3504,Schnitt3!L:P,2,0)</f>
        <v>0</v>
      </c>
      <c r="V3504" s="166">
        <f>VLOOKUP(L3504,Schnitt4!L:P,2,0)</f>
        <v>0</v>
      </c>
      <c r="W3504" s="166">
        <f>VLOOKUP(L3504,Schnitt5!L:P,2,0)</f>
        <v>0</v>
      </c>
      <c r="X3504" s="166">
        <f>VLOOKUP(L3504,Schnitt6!L:P,2,0)</f>
        <v>0</v>
      </c>
      <c r="AA3504" s="166">
        <f>VLOOKUP(L3504,Schnitt1!L:P,3,0)</f>
        <v>0</v>
      </c>
      <c r="AB3504" s="166">
        <f>VLOOKUP(L3504,Schnitt2!L:P,3,0)</f>
        <v>0</v>
      </c>
      <c r="AC3504" s="166">
        <f>VLOOKUP(L3504,Schnitt3!L:P,3,0)</f>
        <v>0</v>
      </c>
      <c r="AD3504" s="166">
        <f>VLOOKUP(L3504,Schnitt4!L:P,3,0)</f>
        <v>0</v>
      </c>
      <c r="AE3504" s="166">
        <f>VLOOKUP(L3504,Schnitt5!L:P,3,0)</f>
        <v>0</v>
      </c>
      <c r="AF3504" s="166">
        <f>VLOOKUP(L3504,Schnitt6!L:P,3,0)</f>
        <v>0</v>
      </c>
    </row>
    <row r="3505" spans="12:32" x14ac:dyDescent="0.25">
      <c r="L3505" s="264">
        <f>Member!A3505</f>
        <v>0</v>
      </c>
      <c r="S3505" s="166">
        <f>VLOOKUP(L3505,Schnitt1!L:P,2,0)</f>
        <v>0</v>
      </c>
      <c r="T3505" s="166">
        <f>VLOOKUP(L3505,Schnitt2!L:P,2,0)</f>
        <v>0</v>
      </c>
      <c r="U3505" s="166">
        <f>VLOOKUP(L3505,Schnitt3!L:P,2,0)</f>
        <v>0</v>
      </c>
      <c r="V3505" s="166">
        <f>VLOOKUP(L3505,Schnitt4!L:P,2,0)</f>
        <v>0</v>
      </c>
      <c r="W3505" s="166">
        <f>VLOOKUP(L3505,Schnitt5!L:P,2,0)</f>
        <v>0</v>
      </c>
      <c r="X3505" s="166">
        <f>VLOOKUP(L3505,Schnitt6!L:P,2,0)</f>
        <v>0</v>
      </c>
      <c r="AA3505" s="166">
        <f>VLOOKUP(L3505,Schnitt1!L:P,3,0)</f>
        <v>0</v>
      </c>
      <c r="AB3505" s="166">
        <f>VLOOKUP(L3505,Schnitt2!L:P,3,0)</f>
        <v>0</v>
      </c>
      <c r="AC3505" s="166">
        <f>VLOOKUP(L3505,Schnitt3!L:P,3,0)</f>
        <v>0</v>
      </c>
      <c r="AD3505" s="166">
        <f>VLOOKUP(L3505,Schnitt4!L:P,3,0)</f>
        <v>0</v>
      </c>
      <c r="AE3505" s="166">
        <f>VLOOKUP(L3505,Schnitt5!L:P,3,0)</f>
        <v>0</v>
      </c>
      <c r="AF3505" s="166">
        <f>VLOOKUP(L3505,Schnitt6!L:P,3,0)</f>
        <v>0</v>
      </c>
    </row>
    <row r="3506" spans="12:32" x14ac:dyDescent="0.25">
      <c r="L3506" s="264">
        <f>Member!A3506</f>
        <v>0</v>
      </c>
      <c r="S3506" s="166">
        <f>VLOOKUP(L3506,Schnitt1!L:P,2,0)</f>
        <v>0</v>
      </c>
      <c r="T3506" s="166">
        <f>VLOOKUP(L3506,Schnitt2!L:P,2,0)</f>
        <v>0</v>
      </c>
      <c r="U3506" s="166">
        <f>VLOOKUP(L3506,Schnitt3!L:P,2,0)</f>
        <v>0</v>
      </c>
      <c r="V3506" s="166">
        <f>VLOOKUP(L3506,Schnitt4!L:P,2,0)</f>
        <v>0</v>
      </c>
      <c r="W3506" s="166">
        <f>VLOOKUP(L3506,Schnitt5!L:P,2,0)</f>
        <v>0</v>
      </c>
      <c r="X3506" s="166">
        <f>VLOOKUP(L3506,Schnitt6!L:P,2,0)</f>
        <v>0</v>
      </c>
      <c r="AA3506" s="166">
        <f>VLOOKUP(L3506,Schnitt1!L:P,3,0)</f>
        <v>0</v>
      </c>
      <c r="AB3506" s="166">
        <f>VLOOKUP(L3506,Schnitt2!L:P,3,0)</f>
        <v>0</v>
      </c>
      <c r="AC3506" s="166">
        <f>VLOOKUP(L3506,Schnitt3!L:P,3,0)</f>
        <v>0</v>
      </c>
      <c r="AD3506" s="166">
        <f>VLOOKUP(L3506,Schnitt4!L:P,3,0)</f>
        <v>0</v>
      </c>
      <c r="AE3506" s="166">
        <f>VLOOKUP(L3506,Schnitt5!L:P,3,0)</f>
        <v>0</v>
      </c>
      <c r="AF3506" s="166">
        <f>VLOOKUP(L3506,Schnitt6!L:P,3,0)</f>
        <v>0</v>
      </c>
    </row>
    <row r="3507" spans="12:32" x14ac:dyDescent="0.25">
      <c r="L3507" s="264">
        <f>Member!A3507</f>
        <v>0</v>
      </c>
      <c r="S3507" s="166">
        <f>VLOOKUP(L3507,Schnitt1!L:P,2,0)</f>
        <v>0</v>
      </c>
      <c r="T3507" s="166">
        <f>VLOOKUP(L3507,Schnitt2!L:P,2,0)</f>
        <v>0</v>
      </c>
      <c r="U3507" s="166">
        <f>VLOOKUP(L3507,Schnitt3!L:P,2,0)</f>
        <v>0</v>
      </c>
      <c r="V3507" s="166">
        <f>VLOOKUP(L3507,Schnitt4!L:P,2,0)</f>
        <v>0</v>
      </c>
      <c r="W3507" s="166">
        <f>VLOOKUP(L3507,Schnitt5!L:P,2,0)</f>
        <v>0</v>
      </c>
      <c r="X3507" s="166">
        <f>VLOOKUP(L3507,Schnitt6!L:P,2,0)</f>
        <v>0</v>
      </c>
      <c r="AA3507" s="166">
        <f>VLOOKUP(L3507,Schnitt1!L:P,3,0)</f>
        <v>0</v>
      </c>
      <c r="AB3507" s="166">
        <f>VLOOKUP(L3507,Schnitt2!L:P,3,0)</f>
        <v>0</v>
      </c>
      <c r="AC3507" s="166">
        <f>VLOOKUP(L3507,Schnitt3!L:P,3,0)</f>
        <v>0</v>
      </c>
      <c r="AD3507" s="166">
        <f>VLOOKUP(L3507,Schnitt4!L:P,3,0)</f>
        <v>0</v>
      </c>
      <c r="AE3507" s="166">
        <f>VLOOKUP(L3507,Schnitt5!L:P,3,0)</f>
        <v>0</v>
      </c>
      <c r="AF3507" s="166">
        <f>VLOOKUP(L3507,Schnitt6!L:P,3,0)</f>
        <v>0</v>
      </c>
    </row>
    <row r="3508" spans="12:32" x14ac:dyDescent="0.25">
      <c r="L3508" s="264">
        <f>Member!A3508</f>
        <v>0</v>
      </c>
      <c r="S3508" s="166">
        <f>VLOOKUP(L3508,Schnitt1!L:P,2,0)</f>
        <v>0</v>
      </c>
      <c r="T3508" s="166">
        <f>VLOOKUP(L3508,Schnitt2!L:P,2,0)</f>
        <v>0</v>
      </c>
      <c r="U3508" s="166">
        <f>VLOOKUP(L3508,Schnitt3!L:P,2,0)</f>
        <v>0</v>
      </c>
      <c r="V3508" s="166">
        <f>VLOOKUP(L3508,Schnitt4!L:P,2,0)</f>
        <v>0</v>
      </c>
      <c r="W3508" s="166">
        <f>VLOOKUP(L3508,Schnitt5!L:P,2,0)</f>
        <v>0</v>
      </c>
      <c r="X3508" s="166">
        <f>VLOOKUP(L3508,Schnitt6!L:P,2,0)</f>
        <v>0</v>
      </c>
      <c r="AA3508" s="166">
        <f>VLOOKUP(L3508,Schnitt1!L:P,3,0)</f>
        <v>0</v>
      </c>
      <c r="AB3508" s="166">
        <f>VLOOKUP(L3508,Schnitt2!L:P,3,0)</f>
        <v>0</v>
      </c>
      <c r="AC3508" s="166">
        <f>VLOOKUP(L3508,Schnitt3!L:P,3,0)</f>
        <v>0</v>
      </c>
      <c r="AD3508" s="166">
        <f>VLOOKUP(L3508,Schnitt4!L:P,3,0)</f>
        <v>0</v>
      </c>
      <c r="AE3508" s="166">
        <f>VLOOKUP(L3508,Schnitt5!L:P,3,0)</f>
        <v>0</v>
      </c>
      <c r="AF3508" s="166">
        <f>VLOOKUP(L3508,Schnitt6!L:P,3,0)</f>
        <v>0</v>
      </c>
    </row>
    <row r="3509" spans="12:32" x14ac:dyDescent="0.25">
      <c r="L3509" s="264">
        <f>Member!A3509</f>
        <v>0</v>
      </c>
      <c r="S3509" s="166">
        <f>VLOOKUP(L3509,Schnitt1!L:P,2,0)</f>
        <v>0</v>
      </c>
      <c r="T3509" s="166">
        <f>VLOOKUP(L3509,Schnitt2!L:P,2,0)</f>
        <v>0</v>
      </c>
      <c r="U3509" s="166">
        <f>VLOOKUP(L3509,Schnitt3!L:P,2,0)</f>
        <v>0</v>
      </c>
      <c r="V3509" s="166">
        <f>VLOOKUP(L3509,Schnitt4!L:P,2,0)</f>
        <v>0</v>
      </c>
      <c r="W3509" s="166">
        <f>VLOOKUP(L3509,Schnitt5!L:P,2,0)</f>
        <v>0</v>
      </c>
      <c r="X3509" s="166">
        <f>VLOOKUP(L3509,Schnitt6!L:P,2,0)</f>
        <v>0</v>
      </c>
      <c r="AA3509" s="166">
        <f>VLOOKUP(L3509,Schnitt1!L:P,3,0)</f>
        <v>0</v>
      </c>
      <c r="AB3509" s="166">
        <f>VLOOKUP(L3509,Schnitt2!L:P,3,0)</f>
        <v>0</v>
      </c>
      <c r="AC3509" s="166">
        <f>VLOOKUP(L3509,Schnitt3!L:P,3,0)</f>
        <v>0</v>
      </c>
      <c r="AD3509" s="166">
        <f>VLOOKUP(L3509,Schnitt4!L:P,3,0)</f>
        <v>0</v>
      </c>
      <c r="AE3509" s="166">
        <f>VLOOKUP(L3509,Schnitt5!L:P,3,0)</f>
        <v>0</v>
      </c>
      <c r="AF3509" s="166">
        <f>VLOOKUP(L3509,Schnitt6!L:P,3,0)</f>
        <v>0</v>
      </c>
    </row>
    <row r="3510" spans="12:32" x14ac:dyDescent="0.25">
      <c r="L3510" s="264">
        <f>Member!A3510</f>
        <v>0</v>
      </c>
      <c r="S3510" s="166">
        <f>VLOOKUP(L3510,Schnitt1!L:P,2,0)</f>
        <v>0</v>
      </c>
      <c r="T3510" s="166">
        <f>VLOOKUP(L3510,Schnitt2!L:P,2,0)</f>
        <v>0</v>
      </c>
      <c r="U3510" s="166">
        <f>VLOOKUP(L3510,Schnitt3!L:P,2,0)</f>
        <v>0</v>
      </c>
      <c r="V3510" s="166">
        <f>VLOOKUP(L3510,Schnitt4!L:P,2,0)</f>
        <v>0</v>
      </c>
      <c r="W3510" s="166">
        <f>VLOOKUP(L3510,Schnitt5!L:P,2,0)</f>
        <v>0</v>
      </c>
      <c r="X3510" s="166">
        <f>VLOOKUP(L3510,Schnitt6!L:P,2,0)</f>
        <v>0</v>
      </c>
      <c r="AA3510" s="166">
        <f>VLOOKUP(L3510,Schnitt1!L:P,3,0)</f>
        <v>0</v>
      </c>
      <c r="AB3510" s="166">
        <f>VLOOKUP(L3510,Schnitt2!L:P,3,0)</f>
        <v>0</v>
      </c>
      <c r="AC3510" s="166">
        <f>VLOOKUP(L3510,Schnitt3!L:P,3,0)</f>
        <v>0</v>
      </c>
      <c r="AD3510" s="166">
        <f>VLOOKUP(L3510,Schnitt4!L:P,3,0)</f>
        <v>0</v>
      </c>
      <c r="AE3510" s="166">
        <f>VLOOKUP(L3510,Schnitt5!L:P,3,0)</f>
        <v>0</v>
      </c>
      <c r="AF3510" s="166">
        <f>VLOOKUP(L3510,Schnitt6!L:P,3,0)</f>
        <v>0</v>
      </c>
    </row>
    <row r="3511" spans="12:32" x14ac:dyDescent="0.25">
      <c r="L3511" s="264">
        <f>Member!A3511</f>
        <v>0</v>
      </c>
      <c r="S3511" s="166">
        <f>VLOOKUP(L3511,Schnitt1!L:P,2,0)</f>
        <v>0</v>
      </c>
      <c r="T3511" s="166">
        <f>VLOOKUP(L3511,Schnitt2!L:P,2,0)</f>
        <v>0</v>
      </c>
      <c r="U3511" s="166">
        <f>VLOOKUP(L3511,Schnitt3!L:P,2,0)</f>
        <v>0</v>
      </c>
      <c r="V3511" s="166">
        <f>VLOOKUP(L3511,Schnitt4!L:P,2,0)</f>
        <v>0</v>
      </c>
      <c r="W3511" s="166">
        <f>VLOOKUP(L3511,Schnitt5!L:P,2,0)</f>
        <v>0</v>
      </c>
      <c r="X3511" s="166">
        <f>VLOOKUP(L3511,Schnitt6!L:P,2,0)</f>
        <v>0</v>
      </c>
      <c r="AA3511" s="166">
        <f>VLOOKUP(L3511,Schnitt1!L:P,3,0)</f>
        <v>0</v>
      </c>
      <c r="AB3511" s="166">
        <f>VLOOKUP(L3511,Schnitt2!L:P,3,0)</f>
        <v>0</v>
      </c>
      <c r="AC3511" s="166">
        <f>VLOOKUP(L3511,Schnitt3!L:P,3,0)</f>
        <v>0</v>
      </c>
      <c r="AD3511" s="166">
        <f>VLOOKUP(L3511,Schnitt4!L:P,3,0)</f>
        <v>0</v>
      </c>
      <c r="AE3511" s="166">
        <f>VLOOKUP(L3511,Schnitt5!L:P,3,0)</f>
        <v>0</v>
      </c>
      <c r="AF3511" s="166">
        <f>VLOOKUP(L3511,Schnitt6!L:P,3,0)</f>
        <v>0</v>
      </c>
    </row>
    <row r="3512" spans="12:32" x14ac:dyDescent="0.25">
      <c r="L3512" s="264">
        <f>Member!A3512</f>
        <v>0</v>
      </c>
      <c r="S3512" s="166">
        <f>VLOOKUP(L3512,Schnitt1!L:P,2,0)</f>
        <v>0</v>
      </c>
      <c r="T3512" s="166">
        <f>VLOOKUP(L3512,Schnitt2!L:P,2,0)</f>
        <v>0</v>
      </c>
      <c r="U3512" s="166">
        <f>VLOOKUP(L3512,Schnitt3!L:P,2,0)</f>
        <v>0</v>
      </c>
      <c r="V3512" s="166">
        <f>VLOOKUP(L3512,Schnitt4!L:P,2,0)</f>
        <v>0</v>
      </c>
      <c r="W3512" s="166">
        <f>VLOOKUP(L3512,Schnitt5!L:P,2,0)</f>
        <v>0</v>
      </c>
      <c r="X3512" s="166">
        <f>VLOOKUP(L3512,Schnitt6!L:P,2,0)</f>
        <v>0</v>
      </c>
      <c r="AA3512" s="166">
        <f>VLOOKUP(L3512,Schnitt1!L:P,3,0)</f>
        <v>0</v>
      </c>
      <c r="AB3512" s="166">
        <f>VLOOKUP(L3512,Schnitt2!L:P,3,0)</f>
        <v>0</v>
      </c>
      <c r="AC3512" s="166">
        <f>VLOOKUP(L3512,Schnitt3!L:P,3,0)</f>
        <v>0</v>
      </c>
      <c r="AD3512" s="166">
        <f>VLOOKUP(L3512,Schnitt4!L:P,3,0)</f>
        <v>0</v>
      </c>
      <c r="AE3512" s="166">
        <f>VLOOKUP(L3512,Schnitt5!L:P,3,0)</f>
        <v>0</v>
      </c>
      <c r="AF3512" s="166">
        <f>VLOOKUP(L3512,Schnitt6!L:P,3,0)</f>
        <v>0</v>
      </c>
    </row>
    <row r="3513" spans="12:32" x14ac:dyDescent="0.25">
      <c r="L3513" s="264">
        <f>Member!A3513</f>
        <v>0</v>
      </c>
      <c r="S3513" s="166">
        <f>VLOOKUP(L3513,Schnitt1!L:P,2,0)</f>
        <v>0</v>
      </c>
      <c r="T3513" s="166">
        <f>VLOOKUP(L3513,Schnitt2!L:P,2,0)</f>
        <v>0</v>
      </c>
      <c r="U3513" s="166">
        <f>VLOOKUP(L3513,Schnitt3!L:P,2,0)</f>
        <v>0</v>
      </c>
      <c r="V3513" s="166">
        <f>VLOOKUP(L3513,Schnitt4!L:P,2,0)</f>
        <v>0</v>
      </c>
      <c r="W3513" s="166">
        <f>VLOOKUP(L3513,Schnitt5!L:P,2,0)</f>
        <v>0</v>
      </c>
      <c r="X3513" s="166">
        <f>VLOOKUP(L3513,Schnitt6!L:P,2,0)</f>
        <v>0</v>
      </c>
      <c r="AA3513" s="166">
        <f>VLOOKUP(L3513,Schnitt1!L:P,3,0)</f>
        <v>0</v>
      </c>
      <c r="AB3513" s="166">
        <f>VLOOKUP(L3513,Schnitt2!L:P,3,0)</f>
        <v>0</v>
      </c>
      <c r="AC3513" s="166">
        <f>VLOOKUP(L3513,Schnitt3!L:P,3,0)</f>
        <v>0</v>
      </c>
      <c r="AD3513" s="166">
        <f>VLOOKUP(L3513,Schnitt4!L:P,3,0)</f>
        <v>0</v>
      </c>
      <c r="AE3513" s="166">
        <f>VLOOKUP(L3513,Schnitt5!L:P,3,0)</f>
        <v>0</v>
      </c>
      <c r="AF3513" s="166">
        <f>VLOOKUP(L3513,Schnitt6!L:P,3,0)</f>
        <v>0</v>
      </c>
    </row>
    <row r="3514" spans="12:32" x14ac:dyDescent="0.25">
      <c r="L3514" s="264">
        <f>Member!A3514</f>
        <v>0</v>
      </c>
      <c r="S3514" s="166">
        <f>VLOOKUP(L3514,Schnitt1!L:P,2,0)</f>
        <v>0</v>
      </c>
      <c r="T3514" s="166">
        <f>VLOOKUP(L3514,Schnitt2!L:P,2,0)</f>
        <v>0</v>
      </c>
      <c r="U3514" s="166">
        <f>VLOOKUP(L3514,Schnitt3!L:P,2,0)</f>
        <v>0</v>
      </c>
      <c r="V3514" s="166">
        <f>VLOOKUP(L3514,Schnitt4!L:P,2,0)</f>
        <v>0</v>
      </c>
      <c r="W3514" s="166">
        <f>VLOOKUP(L3514,Schnitt5!L:P,2,0)</f>
        <v>0</v>
      </c>
      <c r="X3514" s="166">
        <f>VLOOKUP(L3514,Schnitt6!L:P,2,0)</f>
        <v>0</v>
      </c>
      <c r="AA3514" s="166">
        <f>VLOOKUP(L3514,Schnitt1!L:P,3,0)</f>
        <v>0</v>
      </c>
      <c r="AB3514" s="166">
        <f>VLOOKUP(L3514,Schnitt2!L:P,3,0)</f>
        <v>0</v>
      </c>
      <c r="AC3514" s="166">
        <f>VLOOKUP(L3514,Schnitt3!L:P,3,0)</f>
        <v>0</v>
      </c>
      <c r="AD3514" s="166">
        <f>VLOOKUP(L3514,Schnitt4!L:P,3,0)</f>
        <v>0</v>
      </c>
      <c r="AE3514" s="166">
        <f>VLOOKUP(L3514,Schnitt5!L:P,3,0)</f>
        <v>0</v>
      </c>
      <c r="AF3514" s="166">
        <f>VLOOKUP(L3514,Schnitt6!L:P,3,0)</f>
        <v>0</v>
      </c>
    </row>
    <row r="3515" spans="12:32" x14ac:dyDescent="0.25">
      <c r="L3515" s="264">
        <f>Member!A3515</f>
        <v>0</v>
      </c>
      <c r="S3515" s="166">
        <f>VLOOKUP(L3515,Schnitt1!L:P,2,0)</f>
        <v>0</v>
      </c>
      <c r="T3515" s="166">
        <f>VLOOKUP(L3515,Schnitt2!L:P,2,0)</f>
        <v>0</v>
      </c>
      <c r="U3515" s="166">
        <f>VLOOKUP(L3515,Schnitt3!L:P,2,0)</f>
        <v>0</v>
      </c>
      <c r="V3515" s="166">
        <f>VLOOKUP(L3515,Schnitt4!L:P,2,0)</f>
        <v>0</v>
      </c>
      <c r="W3515" s="166">
        <f>VLOOKUP(L3515,Schnitt5!L:P,2,0)</f>
        <v>0</v>
      </c>
      <c r="X3515" s="166">
        <f>VLOOKUP(L3515,Schnitt6!L:P,2,0)</f>
        <v>0</v>
      </c>
      <c r="AA3515" s="166">
        <f>VLOOKUP(L3515,Schnitt1!L:P,3,0)</f>
        <v>0</v>
      </c>
      <c r="AB3515" s="166">
        <f>VLOOKUP(L3515,Schnitt2!L:P,3,0)</f>
        <v>0</v>
      </c>
      <c r="AC3515" s="166">
        <f>VLOOKUP(L3515,Schnitt3!L:P,3,0)</f>
        <v>0</v>
      </c>
      <c r="AD3515" s="166">
        <f>VLOOKUP(L3515,Schnitt4!L:P,3,0)</f>
        <v>0</v>
      </c>
      <c r="AE3515" s="166">
        <f>VLOOKUP(L3515,Schnitt5!L:P,3,0)</f>
        <v>0</v>
      </c>
      <c r="AF3515" s="166">
        <f>VLOOKUP(L3515,Schnitt6!L:P,3,0)</f>
        <v>0</v>
      </c>
    </row>
    <row r="3516" spans="12:32" x14ac:dyDescent="0.25">
      <c r="L3516" s="264">
        <f>Member!A3516</f>
        <v>0</v>
      </c>
      <c r="S3516" s="166">
        <f>VLOOKUP(L3516,Schnitt1!L:P,2,0)</f>
        <v>0</v>
      </c>
      <c r="T3516" s="166">
        <f>VLOOKUP(L3516,Schnitt2!L:P,2,0)</f>
        <v>0</v>
      </c>
      <c r="U3516" s="166">
        <f>VLOOKUP(L3516,Schnitt3!L:P,2,0)</f>
        <v>0</v>
      </c>
      <c r="V3516" s="166">
        <f>VLOOKUP(L3516,Schnitt4!L:P,2,0)</f>
        <v>0</v>
      </c>
      <c r="W3516" s="166">
        <f>VLOOKUP(L3516,Schnitt5!L:P,2,0)</f>
        <v>0</v>
      </c>
      <c r="X3516" s="166">
        <f>VLOOKUP(L3516,Schnitt6!L:P,2,0)</f>
        <v>0</v>
      </c>
      <c r="AA3516" s="166">
        <f>VLOOKUP(L3516,Schnitt1!L:P,3,0)</f>
        <v>0</v>
      </c>
      <c r="AB3516" s="166">
        <f>VLOOKUP(L3516,Schnitt2!L:P,3,0)</f>
        <v>0</v>
      </c>
      <c r="AC3516" s="166">
        <f>VLOOKUP(L3516,Schnitt3!L:P,3,0)</f>
        <v>0</v>
      </c>
      <c r="AD3516" s="166">
        <f>VLOOKUP(L3516,Schnitt4!L:P,3,0)</f>
        <v>0</v>
      </c>
      <c r="AE3516" s="166">
        <f>VLOOKUP(L3516,Schnitt5!L:P,3,0)</f>
        <v>0</v>
      </c>
      <c r="AF3516" s="166">
        <f>VLOOKUP(L3516,Schnitt6!L:P,3,0)</f>
        <v>0</v>
      </c>
    </row>
    <row r="3517" spans="12:32" x14ac:dyDescent="0.25">
      <c r="L3517" s="264">
        <f>Member!A3517</f>
        <v>0</v>
      </c>
      <c r="S3517" s="166">
        <f>VLOOKUP(L3517,Schnitt1!L:P,2,0)</f>
        <v>0</v>
      </c>
      <c r="T3517" s="166">
        <f>VLOOKUP(L3517,Schnitt2!L:P,2,0)</f>
        <v>0</v>
      </c>
      <c r="U3517" s="166">
        <f>VLOOKUP(L3517,Schnitt3!L:P,2,0)</f>
        <v>0</v>
      </c>
      <c r="V3517" s="166">
        <f>VLOOKUP(L3517,Schnitt4!L:P,2,0)</f>
        <v>0</v>
      </c>
      <c r="W3517" s="166">
        <f>VLOOKUP(L3517,Schnitt5!L:P,2,0)</f>
        <v>0</v>
      </c>
      <c r="X3517" s="166">
        <f>VLOOKUP(L3517,Schnitt6!L:P,2,0)</f>
        <v>0</v>
      </c>
      <c r="AA3517" s="166">
        <f>VLOOKUP(L3517,Schnitt1!L:P,3,0)</f>
        <v>0</v>
      </c>
      <c r="AB3517" s="166">
        <f>VLOOKUP(L3517,Schnitt2!L:P,3,0)</f>
        <v>0</v>
      </c>
      <c r="AC3517" s="166">
        <f>VLOOKUP(L3517,Schnitt3!L:P,3,0)</f>
        <v>0</v>
      </c>
      <c r="AD3517" s="166">
        <f>VLOOKUP(L3517,Schnitt4!L:P,3,0)</f>
        <v>0</v>
      </c>
      <c r="AE3517" s="166">
        <f>VLOOKUP(L3517,Schnitt5!L:P,3,0)</f>
        <v>0</v>
      </c>
      <c r="AF3517" s="166">
        <f>VLOOKUP(L3517,Schnitt6!L:P,3,0)</f>
        <v>0</v>
      </c>
    </row>
    <row r="3518" spans="12:32" x14ac:dyDescent="0.25">
      <c r="L3518" s="264">
        <f>Member!A3518</f>
        <v>0</v>
      </c>
      <c r="S3518" s="166">
        <f>VLOOKUP(L3518,Schnitt1!L:P,2,0)</f>
        <v>0</v>
      </c>
      <c r="T3518" s="166">
        <f>VLOOKUP(L3518,Schnitt2!L:P,2,0)</f>
        <v>0</v>
      </c>
      <c r="U3518" s="166">
        <f>VLOOKUP(L3518,Schnitt3!L:P,2,0)</f>
        <v>0</v>
      </c>
      <c r="V3518" s="166">
        <f>VLOOKUP(L3518,Schnitt4!L:P,2,0)</f>
        <v>0</v>
      </c>
      <c r="W3518" s="166">
        <f>VLOOKUP(L3518,Schnitt5!L:P,2,0)</f>
        <v>0</v>
      </c>
      <c r="X3518" s="166">
        <f>VLOOKUP(L3518,Schnitt6!L:P,2,0)</f>
        <v>0</v>
      </c>
      <c r="AA3518" s="166">
        <f>VLOOKUP(L3518,Schnitt1!L:P,3,0)</f>
        <v>0</v>
      </c>
      <c r="AB3518" s="166">
        <f>VLOOKUP(L3518,Schnitt2!L:P,3,0)</f>
        <v>0</v>
      </c>
      <c r="AC3518" s="166">
        <f>VLOOKUP(L3518,Schnitt3!L:P,3,0)</f>
        <v>0</v>
      </c>
      <c r="AD3518" s="166">
        <f>VLOOKUP(L3518,Schnitt4!L:P,3,0)</f>
        <v>0</v>
      </c>
      <c r="AE3518" s="166">
        <f>VLOOKUP(L3518,Schnitt5!L:P,3,0)</f>
        <v>0</v>
      </c>
      <c r="AF3518" s="166">
        <f>VLOOKUP(L3518,Schnitt6!L:P,3,0)</f>
        <v>0</v>
      </c>
    </row>
    <row r="3519" spans="12:32" x14ac:dyDescent="0.25">
      <c r="L3519" s="264">
        <f>Member!A3519</f>
        <v>0</v>
      </c>
      <c r="S3519" s="166">
        <f>VLOOKUP(L3519,Schnitt1!L:P,2,0)</f>
        <v>0</v>
      </c>
      <c r="T3519" s="166">
        <f>VLOOKUP(L3519,Schnitt2!L:P,2,0)</f>
        <v>0</v>
      </c>
      <c r="U3519" s="166">
        <f>VLOOKUP(L3519,Schnitt3!L:P,2,0)</f>
        <v>0</v>
      </c>
      <c r="V3519" s="166">
        <f>VLOOKUP(L3519,Schnitt4!L:P,2,0)</f>
        <v>0</v>
      </c>
      <c r="W3519" s="166">
        <f>VLOOKUP(L3519,Schnitt5!L:P,2,0)</f>
        <v>0</v>
      </c>
      <c r="X3519" s="166">
        <f>VLOOKUP(L3519,Schnitt6!L:P,2,0)</f>
        <v>0</v>
      </c>
      <c r="AA3519" s="166">
        <f>VLOOKUP(L3519,Schnitt1!L:P,3,0)</f>
        <v>0</v>
      </c>
      <c r="AB3519" s="166">
        <f>VLOOKUP(L3519,Schnitt2!L:P,3,0)</f>
        <v>0</v>
      </c>
      <c r="AC3519" s="166">
        <f>VLOOKUP(L3519,Schnitt3!L:P,3,0)</f>
        <v>0</v>
      </c>
      <c r="AD3519" s="166">
        <f>VLOOKUP(L3519,Schnitt4!L:P,3,0)</f>
        <v>0</v>
      </c>
      <c r="AE3519" s="166">
        <f>VLOOKUP(L3519,Schnitt5!L:P,3,0)</f>
        <v>0</v>
      </c>
      <c r="AF3519" s="166">
        <f>VLOOKUP(L3519,Schnitt6!L:P,3,0)</f>
        <v>0</v>
      </c>
    </row>
    <row r="3520" spans="12:32" x14ac:dyDescent="0.25">
      <c r="L3520" s="264">
        <f>Member!A3520</f>
        <v>0</v>
      </c>
      <c r="S3520" s="166">
        <f>VLOOKUP(L3520,Schnitt1!L:P,2,0)</f>
        <v>0</v>
      </c>
      <c r="T3520" s="166">
        <f>VLOOKUP(L3520,Schnitt2!L:P,2,0)</f>
        <v>0</v>
      </c>
      <c r="U3520" s="166">
        <f>VLOOKUP(L3520,Schnitt3!L:P,2,0)</f>
        <v>0</v>
      </c>
      <c r="V3520" s="166">
        <f>VLOOKUP(L3520,Schnitt4!L:P,2,0)</f>
        <v>0</v>
      </c>
      <c r="W3520" s="166">
        <f>VLOOKUP(L3520,Schnitt5!L:P,2,0)</f>
        <v>0</v>
      </c>
      <c r="X3520" s="166">
        <f>VLOOKUP(L3520,Schnitt6!L:P,2,0)</f>
        <v>0</v>
      </c>
      <c r="AA3520" s="166">
        <f>VLOOKUP(L3520,Schnitt1!L:P,3,0)</f>
        <v>0</v>
      </c>
      <c r="AB3520" s="166">
        <f>VLOOKUP(L3520,Schnitt2!L:P,3,0)</f>
        <v>0</v>
      </c>
      <c r="AC3520" s="166">
        <f>VLOOKUP(L3520,Schnitt3!L:P,3,0)</f>
        <v>0</v>
      </c>
      <c r="AD3520" s="166">
        <f>VLOOKUP(L3520,Schnitt4!L:P,3,0)</f>
        <v>0</v>
      </c>
      <c r="AE3520" s="166">
        <f>VLOOKUP(L3520,Schnitt5!L:P,3,0)</f>
        <v>0</v>
      </c>
      <c r="AF3520" s="166">
        <f>VLOOKUP(L3520,Schnitt6!L:P,3,0)</f>
        <v>0</v>
      </c>
    </row>
    <row r="3521" spans="12:32" x14ac:dyDescent="0.25">
      <c r="L3521" s="264">
        <f>Member!A3521</f>
        <v>0</v>
      </c>
      <c r="S3521" s="166">
        <f>VLOOKUP(L3521,Schnitt1!L:P,2,0)</f>
        <v>0</v>
      </c>
      <c r="T3521" s="166">
        <f>VLOOKUP(L3521,Schnitt2!L:P,2,0)</f>
        <v>0</v>
      </c>
      <c r="U3521" s="166">
        <f>VLOOKUP(L3521,Schnitt3!L:P,2,0)</f>
        <v>0</v>
      </c>
      <c r="V3521" s="166">
        <f>VLOOKUP(L3521,Schnitt4!L:P,2,0)</f>
        <v>0</v>
      </c>
      <c r="W3521" s="166">
        <f>VLOOKUP(L3521,Schnitt5!L:P,2,0)</f>
        <v>0</v>
      </c>
      <c r="X3521" s="166">
        <f>VLOOKUP(L3521,Schnitt6!L:P,2,0)</f>
        <v>0</v>
      </c>
      <c r="AA3521" s="166">
        <f>VLOOKUP(L3521,Schnitt1!L:P,3,0)</f>
        <v>0</v>
      </c>
      <c r="AB3521" s="166">
        <f>VLOOKUP(L3521,Schnitt2!L:P,3,0)</f>
        <v>0</v>
      </c>
      <c r="AC3521" s="166">
        <f>VLOOKUP(L3521,Schnitt3!L:P,3,0)</f>
        <v>0</v>
      </c>
      <c r="AD3521" s="166">
        <f>VLOOKUP(L3521,Schnitt4!L:P,3,0)</f>
        <v>0</v>
      </c>
      <c r="AE3521" s="166">
        <f>VLOOKUP(L3521,Schnitt5!L:P,3,0)</f>
        <v>0</v>
      </c>
      <c r="AF3521" s="166">
        <f>VLOOKUP(L3521,Schnitt6!L:P,3,0)</f>
        <v>0</v>
      </c>
    </row>
    <row r="3522" spans="12:32" x14ac:dyDescent="0.25">
      <c r="L3522" s="264">
        <f>Member!A3522</f>
        <v>0</v>
      </c>
      <c r="S3522" s="166">
        <f>VLOOKUP(L3522,Schnitt1!L:P,2,0)</f>
        <v>0</v>
      </c>
      <c r="T3522" s="166">
        <f>VLOOKUP(L3522,Schnitt2!L:P,2,0)</f>
        <v>0</v>
      </c>
      <c r="U3522" s="166">
        <f>VLOOKUP(L3522,Schnitt3!L:P,2,0)</f>
        <v>0</v>
      </c>
      <c r="V3522" s="166">
        <f>VLOOKUP(L3522,Schnitt4!L:P,2,0)</f>
        <v>0</v>
      </c>
      <c r="W3522" s="166">
        <f>VLOOKUP(L3522,Schnitt5!L:P,2,0)</f>
        <v>0</v>
      </c>
      <c r="X3522" s="166">
        <f>VLOOKUP(L3522,Schnitt6!L:P,2,0)</f>
        <v>0</v>
      </c>
      <c r="AA3522" s="166">
        <f>VLOOKUP(L3522,Schnitt1!L:P,3,0)</f>
        <v>0</v>
      </c>
      <c r="AB3522" s="166">
        <f>VLOOKUP(L3522,Schnitt2!L:P,3,0)</f>
        <v>0</v>
      </c>
      <c r="AC3522" s="166">
        <f>VLOOKUP(L3522,Schnitt3!L:P,3,0)</f>
        <v>0</v>
      </c>
      <c r="AD3522" s="166">
        <f>VLOOKUP(L3522,Schnitt4!L:P,3,0)</f>
        <v>0</v>
      </c>
      <c r="AE3522" s="166">
        <f>VLOOKUP(L3522,Schnitt5!L:P,3,0)</f>
        <v>0</v>
      </c>
      <c r="AF3522" s="166">
        <f>VLOOKUP(L3522,Schnitt6!L:P,3,0)</f>
        <v>0</v>
      </c>
    </row>
    <row r="3523" spans="12:32" x14ac:dyDescent="0.25">
      <c r="L3523" s="264">
        <f>Member!A3523</f>
        <v>0</v>
      </c>
      <c r="S3523" s="166">
        <f>VLOOKUP(L3523,Schnitt1!L:P,2,0)</f>
        <v>0</v>
      </c>
      <c r="T3523" s="166">
        <f>VLOOKUP(L3523,Schnitt2!L:P,2,0)</f>
        <v>0</v>
      </c>
      <c r="U3523" s="166">
        <f>VLOOKUP(L3523,Schnitt3!L:P,2,0)</f>
        <v>0</v>
      </c>
      <c r="V3523" s="166">
        <f>VLOOKUP(L3523,Schnitt4!L:P,2,0)</f>
        <v>0</v>
      </c>
      <c r="W3523" s="166">
        <f>VLOOKUP(L3523,Schnitt5!L:P,2,0)</f>
        <v>0</v>
      </c>
      <c r="X3523" s="166">
        <f>VLOOKUP(L3523,Schnitt6!L:P,2,0)</f>
        <v>0</v>
      </c>
      <c r="AA3523" s="166">
        <f>VLOOKUP(L3523,Schnitt1!L:P,3,0)</f>
        <v>0</v>
      </c>
      <c r="AB3523" s="166">
        <f>VLOOKUP(L3523,Schnitt2!L:P,3,0)</f>
        <v>0</v>
      </c>
      <c r="AC3523" s="166">
        <f>VLOOKUP(L3523,Schnitt3!L:P,3,0)</f>
        <v>0</v>
      </c>
      <c r="AD3523" s="166">
        <f>VLOOKUP(L3523,Schnitt4!L:P,3,0)</f>
        <v>0</v>
      </c>
      <c r="AE3523" s="166">
        <f>VLOOKUP(L3523,Schnitt5!L:P,3,0)</f>
        <v>0</v>
      </c>
      <c r="AF3523" s="166">
        <f>VLOOKUP(L3523,Schnitt6!L:P,3,0)</f>
        <v>0</v>
      </c>
    </row>
    <row r="3524" spans="12:32" x14ac:dyDescent="0.25">
      <c r="L3524" s="264">
        <f>Member!A3524</f>
        <v>0</v>
      </c>
      <c r="S3524" s="166">
        <f>VLOOKUP(L3524,Schnitt1!L:P,2,0)</f>
        <v>0</v>
      </c>
      <c r="T3524" s="166">
        <f>VLOOKUP(L3524,Schnitt2!L:P,2,0)</f>
        <v>0</v>
      </c>
      <c r="U3524" s="166">
        <f>VLOOKUP(L3524,Schnitt3!L:P,2,0)</f>
        <v>0</v>
      </c>
      <c r="V3524" s="166">
        <f>VLOOKUP(L3524,Schnitt4!L:P,2,0)</f>
        <v>0</v>
      </c>
      <c r="W3524" s="166">
        <f>VLOOKUP(L3524,Schnitt5!L:P,2,0)</f>
        <v>0</v>
      </c>
      <c r="X3524" s="166">
        <f>VLOOKUP(L3524,Schnitt6!L:P,2,0)</f>
        <v>0</v>
      </c>
      <c r="AA3524" s="166">
        <f>VLOOKUP(L3524,Schnitt1!L:P,3,0)</f>
        <v>0</v>
      </c>
      <c r="AB3524" s="166">
        <f>VLOOKUP(L3524,Schnitt2!L:P,3,0)</f>
        <v>0</v>
      </c>
      <c r="AC3524" s="166">
        <f>VLOOKUP(L3524,Schnitt3!L:P,3,0)</f>
        <v>0</v>
      </c>
      <c r="AD3524" s="166">
        <f>VLOOKUP(L3524,Schnitt4!L:P,3,0)</f>
        <v>0</v>
      </c>
      <c r="AE3524" s="166">
        <f>VLOOKUP(L3524,Schnitt5!L:P,3,0)</f>
        <v>0</v>
      </c>
      <c r="AF3524" s="166">
        <f>VLOOKUP(L3524,Schnitt6!L:P,3,0)</f>
        <v>0</v>
      </c>
    </row>
    <row r="3525" spans="12:32" x14ac:dyDescent="0.25">
      <c r="L3525" s="264">
        <f>Member!A3525</f>
        <v>0</v>
      </c>
      <c r="S3525" s="166">
        <f>VLOOKUP(L3525,Schnitt1!L:P,2,0)</f>
        <v>0</v>
      </c>
      <c r="T3525" s="166">
        <f>VLOOKUP(L3525,Schnitt2!L:P,2,0)</f>
        <v>0</v>
      </c>
      <c r="U3525" s="166">
        <f>VLOOKUP(L3525,Schnitt3!L:P,2,0)</f>
        <v>0</v>
      </c>
      <c r="V3525" s="166">
        <f>VLOOKUP(L3525,Schnitt4!L:P,2,0)</f>
        <v>0</v>
      </c>
      <c r="W3525" s="166">
        <f>VLOOKUP(L3525,Schnitt5!L:P,2,0)</f>
        <v>0</v>
      </c>
      <c r="X3525" s="166">
        <f>VLOOKUP(L3525,Schnitt6!L:P,2,0)</f>
        <v>0</v>
      </c>
      <c r="AA3525" s="166">
        <f>VLOOKUP(L3525,Schnitt1!L:P,3,0)</f>
        <v>0</v>
      </c>
      <c r="AB3525" s="166">
        <f>VLOOKUP(L3525,Schnitt2!L:P,3,0)</f>
        <v>0</v>
      </c>
      <c r="AC3525" s="166">
        <f>VLOOKUP(L3525,Schnitt3!L:P,3,0)</f>
        <v>0</v>
      </c>
      <c r="AD3525" s="166">
        <f>VLOOKUP(L3525,Schnitt4!L:P,3,0)</f>
        <v>0</v>
      </c>
      <c r="AE3525" s="166">
        <f>VLOOKUP(L3525,Schnitt5!L:P,3,0)</f>
        <v>0</v>
      </c>
      <c r="AF3525" s="166">
        <f>VLOOKUP(L3525,Schnitt6!L:P,3,0)</f>
        <v>0</v>
      </c>
    </row>
    <row r="3526" spans="12:32" x14ac:dyDescent="0.25">
      <c r="L3526" s="264">
        <f>Member!A3526</f>
        <v>0</v>
      </c>
      <c r="S3526" s="166">
        <f>VLOOKUP(L3526,Schnitt1!L:P,2,0)</f>
        <v>0</v>
      </c>
      <c r="T3526" s="166">
        <f>VLOOKUP(L3526,Schnitt2!L:P,2,0)</f>
        <v>0</v>
      </c>
      <c r="U3526" s="166">
        <f>VLOOKUP(L3526,Schnitt3!L:P,2,0)</f>
        <v>0</v>
      </c>
      <c r="V3526" s="166">
        <f>VLOOKUP(L3526,Schnitt4!L:P,2,0)</f>
        <v>0</v>
      </c>
      <c r="W3526" s="166">
        <f>VLOOKUP(L3526,Schnitt5!L:P,2,0)</f>
        <v>0</v>
      </c>
      <c r="X3526" s="166">
        <f>VLOOKUP(L3526,Schnitt6!L:P,2,0)</f>
        <v>0</v>
      </c>
      <c r="AA3526" s="166">
        <f>VLOOKUP(L3526,Schnitt1!L:P,3,0)</f>
        <v>0</v>
      </c>
      <c r="AB3526" s="166">
        <f>VLOOKUP(L3526,Schnitt2!L:P,3,0)</f>
        <v>0</v>
      </c>
      <c r="AC3526" s="166">
        <f>VLOOKUP(L3526,Schnitt3!L:P,3,0)</f>
        <v>0</v>
      </c>
      <c r="AD3526" s="166">
        <f>VLOOKUP(L3526,Schnitt4!L:P,3,0)</f>
        <v>0</v>
      </c>
      <c r="AE3526" s="166">
        <f>VLOOKUP(L3526,Schnitt5!L:P,3,0)</f>
        <v>0</v>
      </c>
      <c r="AF3526" s="166">
        <f>VLOOKUP(L3526,Schnitt6!L:P,3,0)</f>
        <v>0</v>
      </c>
    </row>
    <row r="3527" spans="12:32" x14ac:dyDescent="0.25">
      <c r="L3527" s="264">
        <f>Member!A3527</f>
        <v>0</v>
      </c>
      <c r="S3527" s="166">
        <f>VLOOKUP(L3527,Schnitt1!L:P,2,0)</f>
        <v>0</v>
      </c>
      <c r="T3527" s="166">
        <f>VLOOKUP(L3527,Schnitt2!L:P,2,0)</f>
        <v>0</v>
      </c>
      <c r="U3527" s="166">
        <f>VLOOKUP(L3527,Schnitt3!L:P,2,0)</f>
        <v>0</v>
      </c>
      <c r="V3527" s="166">
        <f>VLOOKUP(L3527,Schnitt4!L:P,2,0)</f>
        <v>0</v>
      </c>
      <c r="W3527" s="166">
        <f>VLOOKUP(L3527,Schnitt5!L:P,2,0)</f>
        <v>0</v>
      </c>
      <c r="X3527" s="166">
        <f>VLOOKUP(L3527,Schnitt6!L:P,2,0)</f>
        <v>0</v>
      </c>
      <c r="AA3527" s="166">
        <f>VLOOKUP(L3527,Schnitt1!L:P,3,0)</f>
        <v>0</v>
      </c>
      <c r="AB3527" s="166">
        <f>VLOOKUP(L3527,Schnitt2!L:P,3,0)</f>
        <v>0</v>
      </c>
      <c r="AC3527" s="166">
        <f>VLOOKUP(L3527,Schnitt3!L:P,3,0)</f>
        <v>0</v>
      </c>
      <c r="AD3527" s="166">
        <f>VLOOKUP(L3527,Schnitt4!L:P,3,0)</f>
        <v>0</v>
      </c>
      <c r="AE3527" s="166">
        <f>VLOOKUP(L3527,Schnitt5!L:P,3,0)</f>
        <v>0</v>
      </c>
      <c r="AF3527" s="166">
        <f>VLOOKUP(L3527,Schnitt6!L:P,3,0)</f>
        <v>0</v>
      </c>
    </row>
    <row r="3528" spans="12:32" x14ac:dyDescent="0.25">
      <c r="L3528" s="264">
        <f>Member!A3528</f>
        <v>0</v>
      </c>
      <c r="S3528" s="166">
        <f>VLOOKUP(L3528,Schnitt1!L:P,2,0)</f>
        <v>0</v>
      </c>
      <c r="T3528" s="166">
        <f>VLOOKUP(L3528,Schnitt2!L:P,2,0)</f>
        <v>0</v>
      </c>
      <c r="U3528" s="166">
        <f>VLOOKUP(L3528,Schnitt3!L:P,2,0)</f>
        <v>0</v>
      </c>
      <c r="V3528" s="166">
        <f>VLOOKUP(L3528,Schnitt4!L:P,2,0)</f>
        <v>0</v>
      </c>
      <c r="W3528" s="166">
        <f>VLOOKUP(L3528,Schnitt5!L:P,2,0)</f>
        <v>0</v>
      </c>
      <c r="X3528" s="166">
        <f>VLOOKUP(L3528,Schnitt6!L:P,2,0)</f>
        <v>0</v>
      </c>
      <c r="AA3528" s="166">
        <f>VLOOKUP(L3528,Schnitt1!L:P,3,0)</f>
        <v>0</v>
      </c>
      <c r="AB3528" s="166">
        <f>VLOOKUP(L3528,Schnitt2!L:P,3,0)</f>
        <v>0</v>
      </c>
      <c r="AC3528" s="166">
        <f>VLOOKUP(L3528,Schnitt3!L:P,3,0)</f>
        <v>0</v>
      </c>
      <c r="AD3528" s="166">
        <f>VLOOKUP(L3528,Schnitt4!L:P,3,0)</f>
        <v>0</v>
      </c>
      <c r="AE3528" s="166">
        <f>VLOOKUP(L3528,Schnitt5!L:P,3,0)</f>
        <v>0</v>
      </c>
      <c r="AF3528" s="166">
        <f>VLOOKUP(L3528,Schnitt6!L:P,3,0)</f>
        <v>0</v>
      </c>
    </row>
    <row r="3529" spans="12:32" x14ac:dyDescent="0.25">
      <c r="L3529" s="264">
        <f>Member!A3529</f>
        <v>0</v>
      </c>
      <c r="S3529" s="166">
        <f>VLOOKUP(L3529,Schnitt1!L:P,2,0)</f>
        <v>0</v>
      </c>
      <c r="T3529" s="166">
        <f>VLOOKUP(L3529,Schnitt2!L:P,2,0)</f>
        <v>0</v>
      </c>
      <c r="U3529" s="166">
        <f>VLOOKUP(L3529,Schnitt3!L:P,2,0)</f>
        <v>0</v>
      </c>
      <c r="V3529" s="166">
        <f>VLOOKUP(L3529,Schnitt4!L:P,2,0)</f>
        <v>0</v>
      </c>
      <c r="W3529" s="166">
        <f>VLOOKUP(L3529,Schnitt5!L:P,2,0)</f>
        <v>0</v>
      </c>
      <c r="X3529" s="166">
        <f>VLOOKUP(L3529,Schnitt6!L:P,2,0)</f>
        <v>0</v>
      </c>
      <c r="AA3529" s="166">
        <f>VLOOKUP(L3529,Schnitt1!L:P,3,0)</f>
        <v>0</v>
      </c>
      <c r="AB3529" s="166">
        <f>VLOOKUP(L3529,Schnitt2!L:P,3,0)</f>
        <v>0</v>
      </c>
      <c r="AC3529" s="166">
        <f>VLOOKUP(L3529,Schnitt3!L:P,3,0)</f>
        <v>0</v>
      </c>
      <c r="AD3529" s="166">
        <f>VLOOKUP(L3529,Schnitt4!L:P,3,0)</f>
        <v>0</v>
      </c>
      <c r="AE3529" s="166">
        <f>VLOOKUP(L3529,Schnitt5!L:P,3,0)</f>
        <v>0</v>
      </c>
      <c r="AF3529" s="166">
        <f>VLOOKUP(L3529,Schnitt6!L:P,3,0)</f>
        <v>0</v>
      </c>
    </row>
    <row r="3530" spans="12:32" x14ac:dyDescent="0.25">
      <c r="L3530" s="264">
        <f>Member!A3530</f>
        <v>0</v>
      </c>
      <c r="S3530" s="166">
        <f>VLOOKUP(L3530,Schnitt1!L:P,2,0)</f>
        <v>0</v>
      </c>
      <c r="T3530" s="166">
        <f>VLOOKUP(L3530,Schnitt2!L:P,2,0)</f>
        <v>0</v>
      </c>
      <c r="U3530" s="166">
        <f>VLOOKUP(L3530,Schnitt3!L:P,2,0)</f>
        <v>0</v>
      </c>
      <c r="V3530" s="166">
        <f>VLOOKUP(L3530,Schnitt4!L:P,2,0)</f>
        <v>0</v>
      </c>
      <c r="W3530" s="166">
        <f>VLOOKUP(L3530,Schnitt5!L:P,2,0)</f>
        <v>0</v>
      </c>
      <c r="X3530" s="166">
        <f>VLOOKUP(L3530,Schnitt6!L:P,2,0)</f>
        <v>0</v>
      </c>
      <c r="AA3530" s="166">
        <f>VLOOKUP(L3530,Schnitt1!L:P,3,0)</f>
        <v>0</v>
      </c>
      <c r="AB3530" s="166">
        <f>VLOOKUP(L3530,Schnitt2!L:P,3,0)</f>
        <v>0</v>
      </c>
      <c r="AC3530" s="166">
        <f>VLOOKUP(L3530,Schnitt3!L:P,3,0)</f>
        <v>0</v>
      </c>
      <c r="AD3530" s="166">
        <f>VLOOKUP(L3530,Schnitt4!L:P,3,0)</f>
        <v>0</v>
      </c>
      <c r="AE3530" s="166">
        <f>VLOOKUP(L3530,Schnitt5!L:P,3,0)</f>
        <v>0</v>
      </c>
      <c r="AF3530" s="166">
        <f>VLOOKUP(L3530,Schnitt6!L:P,3,0)</f>
        <v>0</v>
      </c>
    </row>
    <row r="3531" spans="12:32" x14ac:dyDescent="0.25">
      <c r="L3531" s="264">
        <f>Member!A3531</f>
        <v>0</v>
      </c>
      <c r="S3531" s="166">
        <f>VLOOKUP(L3531,Schnitt1!L:P,2,0)</f>
        <v>0</v>
      </c>
      <c r="T3531" s="166">
        <f>VLOOKUP(L3531,Schnitt2!L:P,2,0)</f>
        <v>0</v>
      </c>
      <c r="U3531" s="166">
        <f>VLOOKUP(L3531,Schnitt3!L:P,2,0)</f>
        <v>0</v>
      </c>
      <c r="V3531" s="166">
        <f>VLOOKUP(L3531,Schnitt4!L:P,2,0)</f>
        <v>0</v>
      </c>
      <c r="W3531" s="166">
        <f>VLOOKUP(L3531,Schnitt5!L:P,2,0)</f>
        <v>0</v>
      </c>
      <c r="X3531" s="166">
        <f>VLOOKUP(L3531,Schnitt6!L:P,2,0)</f>
        <v>0</v>
      </c>
      <c r="AA3531" s="166">
        <f>VLOOKUP(L3531,Schnitt1!L:P,3,0)</f>
        <v>0</v>
      </c>
      <c r="AB3531" s="166">
        <f>VLOOKUP(L3531,Schnitt2!L:P,3,0)</f>
        <v>0</v>
      </c>
      <c r="AC3531" s="166">
        <f>VLOOKUP(L3531,Schnitt3!L:P,3,0)</f>
        <v>0</v>
      </c>
      <c r="AD3531" s="166">
        <f>VLOOKUP(L3531,Schnitt4!L:P,3,0)</f>
        <v>0</v>
      </c>
      <c r="AE3531" s="166">
        <f>VLOOKUP(L3531,Schnitt5!L:P,3,0)</f>
        <v>0</v>
      </c>
      <c r="AF3531" s="166">
        <f>VLOOKUP(L3531,Schnitt6!L:P,3,0)</f>
        <v>0</v>
      </c>
    </row>
    <row r="3532" spans="12:32" x14ac:dyDescent="0.25">
      <c r="L3532" s="264">
        <f>Member!A3532</f>
        <v>0</v>
      </c>
      <c r="S3532" s="166">
        <f>VLOOKUP(L3532,Schnitt1!L:P,2,0)</f>
        <v>0</v>
      </c>
      <c r="T3532" s="166">
        <f>VLOOKUP(L3532,Schnitt2!L:P,2,0)</f>
        <v>0</v>
      </c>
      <c r="U3532" s="166">
        <f>VLOOKUP(L3532,Schnitt3!L:P,2,0)</f>
        <v>0</v>
      </c>
      <c r="V3532" s="166">
        <f>VLOOKUP(L3532,Schnitt4!L:P,2,0)</f>
        <v>0</v>
      </c>
      <c r="W3532" s="166">
        <f>VLOOKUP(L3532,Schnitt5!L:P,2,0)</f>
        <v>0</v>
      </c>
      <c r="X3532" s="166">
        <f>VLOOKUP(L3532,Schnitt6!L:P,2,0)</f>
        <v>0</v>
      </c>
      <c r="AA3532" s="166">
        <f>VLOOKUP(L3532,Schnitt1!L:P,3,0)</f>
        <v>0</v>
      </c>
      <c r="AB3532" s="166">
        <f>VLOOKUP(L3532,Schnitt2!L:P,3,0)</f>
        <v>0</v>
      </c>
      <c r="AC3532" s="166">
        <f>VLOOKUP(L3532,Schnitt3!L:P,3,0)</f>
        <v>0</v>
      </c>
      <c r="AD3532" s="166">
        <f>VLOOKUP(L3532,Schnitt4!L:P,3,0)</f>
        <v>0</v>
      </c>
      <c r="AE3532" s="166">
        <f>VLOOKUP(L3532,Schnitt5!L:P,3,0)</f>
        <v>0</v>
      </c>
      <c r="AF3532" s="166">
        <f>VLOOKUP(L3532,Schnitt6!L:P,3,0)</f>
        <v>0</v>
      </c>
    </row>
    <row r="3533" spans="12:32" x14ac:dyDescent="0.25">
      <c r="L3533" s="264">
        <f>Member!A3533</f>
        <v>0</v>
      </c>
      <c r="S3533" s="166">
        <f>VLOOKUP(L3533,Schnitt1!L:P,2,0)</f>
        <v>0</v>
      </c>
      <c r="T3533" s="166">
        <f>VLOOKUP(L3533,Schnitt2!L:P,2,0)</f>
        <v>0</v>
      </c>
      <c r="U3533" s="166">
        <f>VLOOKUP(L3533,Schnitt3!L:P,2,0)</f>
        <v>0</v>
      </c>
      <c r="V3533" s="166">
        <f>VLOOKUP(L3533,Schnitt4!L:P,2,0)</f>
        <v>0</v>
      </c>
      <c r="W3533" s="166">
        <f>VLOOKUP(L3533,Schnitt5!L:P,2,0)</f>
        <v>0</v>
      </c>
      <c r="X3533" s="166">
        <f>VLOOKUP(L3533,Schnitt6!L:P,2,0)</f>
        <v>0</v>
      </c>
      <c r="AA3533" s="166">
        <f>VLOOKUP(L3533,Schnitt1!L:P,3,0)</f>
        <v>0</v>
      </c>
      <c r="AB3533" s="166">
        <f>VLOOKUP(L3533,Schnitt2!L:P,3,0)</f>
        <v>0</v>
      </c>
      <c r="AC3533" s="166">
        <f>VLOOKUP(L3533,Schnitt3!L:P,3,0)</f>
        <v>0</v>
      </c>
      <c r="AD3533" s="166">
        <f>VLOOKUP(L3533,Schnitt4!L:P,3,0)</f>
        <v>0</v>
      </c>
      <c r="AE3533" s="166">
        <f>VLOOKUP(L3533,Schnitt5!L:P,3,0)</f>
        <v>0</v>
      </c>
      <c r="AF3533" s="166">
        <f>VLOOKUP(L3533,Schnitt6!L:P,3,0)</f>
        <v>0</v>
      </c>
    </row>
    <row r="3534" spans="12:32" x14ac:dyDescent="0.25">
      <c r="L3534" s="264">
        <f>Member!A3534</f>
        <v>0</v>
      </c>
      <c r="S3534" s="166">
        <f>VLOOKUP(L3534,Schnitt1!L:P,2,0)</f>
        <v>0</v>
      </c>
      <c r="T3534" s="166">
        <f>VLOOKUP(L3534,Schnitt2!L:P,2,0)</f>
        <v>0</v>
      </c>
      <c r="U3534" s="166">
        <f>VLOOKUP(L3534,Schnitt3!L:P,2,0)</f>
        <v>0</v>
      </c>
      <c r="V3534" s="166">
        <f>VLOOKUP(L3534,Schnitt4!L:P,2,0)</f>
        <v>0</v>
      </c>
      <c r="W3534" s="166">
        <f>VLOOKUP(L3534,Schnitt5!L:P,2,0)</f>
        <v>0</v>
      </c>
      <c r="X3534" s="166">
        <f>VLOOKUP(L3534,Schnitt6!L:P,2,0)</f>
        <v>0</v>
      </c>
      <c r="AA3534" s="166">
        <f>VLOOKUP(L3534,Schnitt1!L:P,3,0)</f>
        <v>0</v>
      </c>
      <c r="AB3534" s="166">
        <f>VLOOKUP(L3534,Schnitt2!L:P,3,0)</f>
        <v>0</v>
      </c>
      <c r="AC3534" s="166">
        <f>VLOOKUP(L3534,Schnitt3!L:P,3,0)</f>
        <v>0</v>
      </c>
      <c r="AD3534" s="166">
        <f>VLOOKUP(L3534,Schnitt4!L:P,3,0)</f>
        <v>0</v>
      </c>
      <c r="AE3534" s="166">
        <f>VLOOKUP(L3534,Schnitt5!L:P,3,0)</f>
        <v>0</v>
      </c>
      <c r="AF3534" s="166">
        <f>VLOOKUP(L3534,Schnitt6!L:P,3,0)</f>
        <v>0</v>
      </c>
    </row>
    <row r="3535" spans="12:32" x14ac:dyDescent="0.25">
      <c r="L3535" s="264">
        <f>Member!A3535</f>
        <v>0</v>
      </c>
      <c r="S3535" s="166">
        <f>VLOOKUP(L3535,Schnitt1!L:P,2,0)</f>
        <v>0</v>
      </c>
      <c r="T3535" s="166">
        <f>VLOOKUP(L3535,Schnitt2!L:P,2,0)</f>
        <v>0</v>
      </c>
      <c r="U3535" s="166">
        <f>VLOOKUP(L3535,Schnitt3!L:P,2,0)</f>
        <v>0</v>
      </c>
      <c r="V3535" s="166">
        <f>VLOOKUP(L3535,Schnitt4!L:P,2,0)</f>
        <v>0</v>
      </c>
      <c r="W3535" s="166">
        <f>VLOOKUP(L3535,Schnitt5!L:P,2,0)</f>
        <v>0</v>
      </c>
      <c r="X3535" s="166">
        <f>VLOOKUP(L3535,Schnitt6!L:P,2,0)</f>
        <v>0</v>
      </c>
      <c r="AA3535" s="166">
        <f>VLOOKUP(L3535,Schnitt1!L:P,3,0)</f>
        <v>0</v>
      </c>
      <c r="AB3535" s="166">
        <f>VLOOKUP(L3535,Schnitt2!L:P,3,0)</f>
        <v>0</v>
      </c>
      <c r="AC3535" s="166">
        <f>VLOOKUP(L3535,Schnitt3!L:P,3,0)</f>
        <v>0</v>
      </c>
      <c r="AD3535" s="166">
        <f>VLOOKUP(L3535,Schnitt4!L:P,3,0)</f>
        <v>0</v>
      </c>
      <c r="AE3535" s="166">
        <f>VLOOKUP(L3535,Schnitt5!L:P,3,0)</f>
        <v>0</v>
      </c>
      <c r="AF3535" s="166">
        <f>VLOOKUP(L3535,Schnitt6!L:P,3,0)</f>
        <v>0</v>
      </c>
    </row>
    <row r="3536" spans="12:32" x14ac:dyDescent="0.25">
      <c r="L3536" s="264">
        <f>Member!A3536</f>
        <v>0</v>
      </c>
      <c r="S3536" s="166">
        <f>VLOOKUP(L3536,Schnitt1!L:P,2,0)</f>
        <v>0</v>
      </c>
      <c r="T3536" s="166">
        <f>VLOOKUP(L3536,Schnitt2!L:P,2,0)</f>
        <v>0</v>
      </c>
      <c r="U3536" s="166">
        <f>VLOOKUP(L3536,Schnitt3!L:P,2,0)</f>
        <v>0</v>
      </c>
      <c r="V3536" s="166">
        <f>VLOOKUP(L3536,Schnitt4!L:P,2,0)</f>
        <v>0</v>
      </c>
      <c r="W3536" s="166">
        <f>VLOOKUP(L3536,Schnitt5!L:P,2,0)</f>
        <v>0</v>
      </c>
      <c r="X3536" s="166">
        <f>VLOOKUP(L3536,Schnitt6!L:P,2,0)</f>
        <v>0</v>
      </c>
      <c r="AA3536" s="166">
        <f>VLOOKUP(L3536,Schnitt1!L:P,3,0)</f>
        <v>0</v>
      </c>
      <c r="AB3536" s="166">
        <f>VLOOKUP(L3536,Schnitt2!L:P,3,0)</f>
        <v>0</v>
      </c>
      <c r="AC3536" s="166">
        <f>VLOOKUP(L3536,Schnitt3!L:P,3,0)</f>
        <v>0</v>
      </c>
      <c r="AD3536" s="166">
        <f>VLOOKUP(L3536,Schnitt4!L:P,3,0)</f>
        <v>0</v>
      </c>
      <c r="AE3536" s="166">
        <f>VLOOKUP(L3536,Schnitt5!L:P,3,0)</f>
        <v>0</v>
      </c>
      <c r="AF3536" s="166">
        <f>VLOOKUP(L3536,Schnitt6!L:P,3,0)</f>
        <v>0</v>
      </c>
    </row>
    <row r="3537" spans="12:32" x14ac:dyDescent="0.25">
      <c r="L3537" s="264">
        <f>Member!A3537</f>
        <v>0</v>
      </c>
      <c r="S3537" s="166">
        <f>VLOOKUP(L3537,Schnitt1!L:P,2,0)</f>
        <v>0</v>
      </c>
      <c r="T3537" s="166">
        <f>VLOOKUP(L3537,Schnitt2!L:P,2,0)</f>
        <v>0</v>
      </c>
      <c r="U3537" s="166">
        <f>VLOOKUP(L3537,Schnitt3!L:P,2,0)</f>
        <v>0</v>
      </c>
      <c r="V3537" s="166">
        <f>VLOOKUP(L3537,Schnitt4!L:P,2,0)</f>
        <v>0</v>
      </c>
      <c r="W3537" s="166">
        <f>VLOOKUP(L3537,Schnitt5!L:P,2,0)</f>
        <v>0</v>
      </c>
      <c r="X3537" s="166">
        <f>VLOOKUP(L3537,Schnitt6!L:P,2,0)</f>
        <v>0</v>
      </c>
      <c r="AA3537" s="166">
        <f>VLOOKUP(L3537,Schnitt1!L:P,3,0)</f>
        <v>0</v>
      </c>
      <c r="AB3537" s="166">
        <f>VLOOKUP(L3537,Schnitt2!L:P,3,0)</f>
        <v>0</v>
      </c>
      <c r="AC3537" s="166">
        <f>VLOOKUP(L3537,Schnitt3!L:P,3,0)</f>
        <v>0</v>
      </c>
      <c r="AD3537" s="166">
        <f>VLOOKUP(L3537,Schnitt4!L:P,3,0)</f>
        <v>0</v>
      </c>
      <c r="AE3537" s="166">
        <f>VLOOKUP(L3537,Schnitt5!L:P,3,0)</f>
        <v>0</v>
      </c>
      <c r="AF3537" s="166">
        <f>VLOOKUP(L3537,Schnitt6!L:P,3,0)</f>
        <v>0</v>
      </c>
    </row>
    <row r="3538" spans="12:32" x14ac:dyDescent="0.25">
      <c r="L3538" s="264">
        <f>Member!A3538</f>
        <v>0</v>
      </c>
      <c r="S3538" s="166">
        <f>VLOOKUP(L3538,Schnitt1!L:P,2,0)</f>
        <v>0</v>
      </c>
      <c r="T3538" s="166">
        <f>VLOOKUP(L3538,Schnitt2!L:P,2,0)</f>
        <v>0</v>
      </c>
      <c r="U3538" s="166">
        <f>VLOOKUP(L3538,Schnitt3!L:P,2,0)</f>
        <v>0</v>
      </c>
      <c r="V3538" s="166">
        <f>VLOOKUP(L3538,Schnitt4!L:P,2,0)</f>
        <v>0</v>
      </c>
      <c r="W3538" s="166">
        <f>VLOOKUP(L3538,Schnitt5!L:P,2,0)</f>
        <v>0</v>
      </c>
      <c r="X3538" s="166">
        <f>VLOOKUP(L3538,Schnitt6!L:P,2,0)</f>
        <v>0</v>
      </c>
      <c r="AA3538" s="166">
        <f>VLOOKUP(L3538,Schnitt1!L:P,3,0)</f>
        <v>0</v>
      </c>
      <c r="AB3538" s="166">
        <f>VLOOKUP(L3538,Schnitt2!L:P,3,0)</f>
        <v>0</v>
      </c>
      <c r="AC3538" s="166">
        <f>VLOOKUP(L3538,Schnitt3!L:P,3,0)</f>
        <v>0</v>
      </c>
      <c r="AD3538" s="166">
        <f>VLOOKUP(L3538,Schnitt4!L:P,3,0)</f>
        <v>0</v>
      </c>
      <c r="AE3538" s="166">
        <f>VLOOKUP(L3538,Schnitt5!L:P,3,0)</f>
        <v>0</v>
      </c>
      <c r="AF3538" s="166">
        <f>VLOOKUP(L3538,Schnitt6!L:P,3,0)</f>
        <v>0</v>
      </c>
    </row>
    <row r="3539" spans="12:32" x14ac:dyDescent="0.25">
      <c r="L3539" s="264">
        <f>Member!A3539</f>
        <v>0</v>
      </c>
      <c r="S3539" s="166">
        <f>VLOOKUP(L3539,Schnitt1!L:P,2,0)</f>
        <v>0</v>
      </c>
      <c r="T3539" s="166">
        <f>VLOOKUP(L3539,Schnitt2!L:P,2,0)</f>
        <v>0</v>
      </c>
      <c r="U3539" s="166">
        <f>VLOOKUP(L3539,Schnitt3!L:P,2,0)</f>
        <v>0</v>
      </c>
      <c r="V3539" s="166">
        <f>VLOOKUP(L3539,Schnitt4!L:P,2,0)</f>
        <v>0</v>
      </c>
      <c r="W3539" s="166">
        <f>VLOOKUP(L3539,Schnitt5!L:P,2,0)</f>
        <v>0</v>
      </c>
      <c r="X3539" s="166">
        <f>VLOOKUP(L3539,Schnitt6!L:P,2,0)</f>
        <v>0</v>
      </c>
      <c r="AA3539" s="166">
        <f>VLOOKUP(L3539,Schnitt1!L:P,3,0)</f>
        <v>0</v>
      </c>
      <c r="AB3539" s="166">
        <f>VLOOKUP(L3539,Schnitt2!L:P,3,0)</f>
        <v>0</v>
      </c>
      <c r="AC3539" s="166">
        <f>VLOOKUP(L3539,Schnitt3!L:P,3,0)</f>
        <v>0</v>
      </c>
      <c r="AD3539" s="166">
        <f>VLOOKUP(L3539,Schnitt4!L:P,3,0)</f>
        <v>0</v>
      </c>
      <c r="AE3539" s="166">
        <f>VLOOKUP(L3539,Schnitt5!L:P,3,0)</f>
        <v>0</v>
      </c>
      <c r="AF3539" s="166">
        <f>VLOOKUP(L3539,Schnitt6!L:P,3,0)</f>
        <v>0</v>
      </c>
    </row>
    <row r="3540" spans="12:32" x14ac:dyDescent="0.25">
      <c r="L3540" s="264">
        <f>Member!A3540</f>
        <v>0</v>
      </c>
      <c r="S3540" s="166">
        <f>VLOOKUP(L3540,Schnitt1!L:P,2,0)</f>
        <v>0</v>
      </c>
      <c r="T3540" s="166">
        <f>VLOOKUP(L3540,Schnitt2!L:P,2,0)</f>
        <v>0</v>
      </c>
      <c r="U3540" s="166">
        <f>VLOOKUP(L3540,Schnitt3!L:P,2,0)</f>
        <v>0</v>
      </c>
      <c r="V3540" s="166">
        <f>VLOOKUP(L3540,Schnitt4!L:P,2,0)</f>
        <v>0</v>
      </c>
      <c r="W3540" s="166">
        <f>VLOOKUP(L3540,Schnitt5!L:P,2,0)</f>
        <v>0</v>
      </c>
      <c r="X3540" s="166">
        <f>VLOOKUP(L3540,Schnitt6!L:P,2,0)</f>
        <v>0</v>
      </c>
      <c r="AA3540" s="166">
        <f>VLOOKUP(L3540,Schnitt1!L:P,3,0)</f>
        <v>0</v>
      </c>
      <c r="AB3540" s="166">
        <f>VLOOKUP(L3540,Schnitt2!L:P,3,0)</f>
        <v>0</v>
      </c>
      <c r="AC3540" s="166">
        <f>VLOOKUP(L3540,Schnitt3!L:P,3,0)</f>
        <v>0</v>
      </c>
      <c r="AD3540" s="166">
        <f>VLOOKUP(L3540,Schnitt4!L:P,3,0)</f>
        <v>0</v>
      </c>
      <c r="AE3540" s="166">
        <f>VLOOKUP(L3540,Schnitt5!L:P,3,0)</f>
        <v>0</v>
      </c>
      <c r="AF3540" s="166">
        <f>VLOOKUP(L3540,Schnitt6!L:P,3,0)</f>
        <v>0</v>
      </c>
    </row>
    <row r="3541" spans="12:32" x14ac:dyDescent="0.25">
      <c r="L3541" s="264">
        <f>Member!A3541</f>
        <v>0</v>
      </c>
      <c r="S3541" s="166">
        <f>VLOOKUP(L3541,Schnitt1!L:P,2,0)</f>
        <v>0</v>
      </c>
      <c r="T3541" s="166">
        <f>VLOOKUP(L3541,Schnitt2!L:P,2,0)</f>
        <v>0</v>
      </c>
      <c r="U3541" s="166">
        <f>VLOOKUP(L3541,Schnitt3!L:P,2,0)</f>
        <v>0</v>
      </c>
      <c r="V3541" s="166">
        <f>VLOOKUP(L3541,Schnitt4!L:P,2,0)</f>
        <v>0</v>
      </c>
      <c r="W3541" s="166">
        <f>VLOOKUP(L3541,Schnitt5!L:P,2,0)</f>
        <v>0</v>
      </c>
      <c r="X3541" s="166">
        <f>VLOOKUP(L3541,Schnitt6!L:P,2,0)</f>
        <v>0</v>
      </c>
      <c r="AA3541" s="166">
        <f>VLOOKUP(L3541,Schnitt1!L:P,3,0)</f>
        <v>0</v>
      </c>
      <c r="AB3541" s="166">
        <f>VLOOKUP(L3541,Schnitt2!L:P,3,0)</f>
        <v>0</v>
      </c>
      <c r="AC3541" s="166">
        <f>VLOOKUP(L3541,Schnitt3!L:P,3,0)</f>
        <v>0</v>
      </c>
      <c r="AD3541" s="166">
        <f>VLOOKUP(L3541,Schnitt4!L:P,3,0)</f>
        <v>0</v>
      </c>
      <c r="AE3541" s="166">
        <f>VLOOKUP(L3541,Schnitt5!L:P,3,0)</f>
        <v>0</v>
      </c>
      <c r="AF3541" s="166">
        <f>VLOOKUP(L3541,Schnitt6!L:P,3,0)</f>
        <v>0</v>
      </c>
    </row>
    <row r="3542" spans="12:32" x14ac:dyDescent="0.25">
      <c r="L3542" s="264">
        <f>Member!A3542</f>
        <v>0</v>
      </c>
      <c r="S3542" s="166">
        <f>VLOOKUP(L3542,Schnitt1!L:P,2,0)</f>
        <v>0</v>
      </c>
      <c r="T3542" s="166">
        <f>VLOOKUP(L3542,Schnitt2!L:P,2,0)</f>
        <v>0</v>
      </c>
      <c r="U3542" s="166">
        <f>VLOOKUP(L3542,Schnitt3!L:P,2,0)</f>
        <v>0</v>
      </c>
      <c r="V3542" s="166">
        <f>VLOOKUP(L3542,Schnitt4!L:P,2,0)</f>
        <v>0</v>
      </c>
      <c r="W3542" s="166">
        <f>VLOOKUP(L3542,Schnitt5!L:P,2,0)</f>
        <v>0</v>
      </c>
      <c r="X3542" s="166">
        <f>VLOOKUP(L3542,Schnitt6!L:P,2,0)</f>
        <v>0</v>
      </c>
      <c r="AA3542" s="166">
        <f>VLOOKUP(L3542,Schnitt1!L:P,3,0)</f>
        <v>0</v>
      </c>
      <c r="AB3542" s="166">
        <f>VLOOKUP(L3542,Schnitt2!L:P,3,0)</f>
        <v>0</v>
      </c>
      <c r="AC3542" s="166">
        <f>VLOOKUP(L3542,Schnitt3!L:P,3,0)</f>
        <v>0</v>
      </c>
      <c r="AD3542" s="166">
        <f>VLOOKUP(L3542,Schnitt4!L:P,3,0)</f>
        <v>0</v>
      </c>
      <c r="AE3542" s="166">
        <f>VLOOKUP(L3542,Schnitt5!L:P,3,0)</f>
        <v>0</v>
      </c>
      <c r="AF3542" s="166">
        <f>VLOOKUP(L3542,Schnitt6!L:P,3,0)</f>
        <v>0</v>
      </c>
    </row>
    <row r="3543" spans="12:32" x14ac:dyDescent="0.25">
      <c r="L3543" s="264">
        <f>Member!A3543</f>
        <v>0</v>
      </c>
      <c r="S3543" s="166">
        <f>VLOOKUP(L3543,Schnitt1!L:P,2,0)</f>
        <v>0</v>
      </c>
      <c r="T3543" s="166">
        <f>VLOOKUP(L3543,Schnitt2!L:P,2,0)</f>
        <v>0</v>
      </c>
      <c r="U3543" s="166">
        <f>VLOOKUP(L3543,Schnitt3!L:P,2,0)</f>
        <v>0</v>
      </c>
      <c r="V3543" s="166">
        <f>VLOOKUP(L3543,Schnitt4!L:P,2,0)</f>
        <v>0</v>
      </c>
      <c r="W3543" s="166">
        <f>VLOOKUP(L3543,Schnitt5!L:P,2,0)</f>
        <v>0</v>
      </c>
      <c r="X3543" s="166">
        <f>VLOOKUP(L3543,Schnitt6!L:P,2,0)</f>
        <v>0</v>
      </c>
      <c r="AA3543" s="166">
        <f>VLOOKUP(L3543,Schnitt1!L:P,3,0)</f>
        <v>0</v>
      </c>
      <c r="AB3543" s="166">
        <f>VLOOKUP(L3543,Schnitt2!L:P,3,0)</f>
        <v>0</v>
      </c>
      <c r="AC3543" s="166">
        <f>VLOOKUP(L3543,Schnitt3!L:P,3,0)</f>
        <v>0</v>
      </c>
      <c r="AD3543" s="166">
        <f>VLOOKUP(L3543,Schnitt4!L:P,3,0)</f>
        <v>0</v>
      </c>
      <c r="AE3543" s="166">
        <f>VLOOKUP(L3543,Schnitt5!L:P,3,0)</f>
        <v>0</v>
      </c>
      <c r="AF3543" s="166">
        <f>VLOOKUP(L3543,Schnitt6!L:P,3,0)</f>
        <v>0</v>
      </c>
    </row>
    <row r="3544" spans="12:32" x14ac:dyDescent="0.25">
      <c r="L3544" s="264">
        <f>Member!A3544</f>
        <v>0</v>
      </c>
      <c r="S3544" s="166">
        <f>VLOOKUP(L3544,Schnitt1!L:P,2,0)</f>
        <v>0</v>
      </c>
      <c r="T3544" s="166">
        <f>VLOOKUP(L3544,Schnitt2!L:P,2,0)</f>
        <v>0</v>
      </c>
      <c r="U3544" s="166">
        <f>VLOOKUP(L3544,Schnitt3!L:P,2,0)</f>
        <v>0</v>
      </c>
      <c r="V3544" s="166">
        <f>VLOOKUP(L3544,Schnitt4!L:P,2,0)</f>
        <v>0</v>
      </c>
      <c r="W3544" s="166">
        <f>VLOOKUP(L3544,Schnitt5!L:P,2,0)</f>
        <v>0</v>
      </c>
      <c r="X3544" s="166">
        <f>VLOOKUP(L3544,Schnitt6!L:P,2,0)</f>
        <v>0</v>
      </c>
      <c r="AA3544" s="166">
        <f>VLOOKUP(L3544,Schnitt1!L:P,3,0)</f>
        <v>0</v>
      </c>
      <c r="AB3544" s="166">
        <f>VLOOKUP(L3544,Schnitt2!L:P,3,0)</f>
        <v>0</v>
      </c>
      <c r="AC3544" s="166">
        <f>VLOOKUP(L3544,Schnitt3!L:P,3,0)</f>
        <v>0</v>
      </c>
      <c r="AD3544" s="166">
        <f>VLOOKUP(L3544,Schnitt4!L:P,3,0)</f>
        <v>0</v>
      </c>
      <c r="AE3544" s="166">
        <f>VLOOKUP(L3544,Schnitt5!L:P,3,0)</f>
        <v>0</v>
      </c>
      <c r="AF3544" s="166">
        <f>VLOOKUP(L3544,Schnitt6!L:P,3,0)</f>
        <v>0</v>
      </c>
    </row>
    <row r="3545" spans="12:32" x14ac:dyDescent="0.25">
      <c r="L3545" s="264">
        <f>Member!A3545</f>
        <v>0</v>
      </c>
      <c r="S3545" s="166">
        <f>VLOOKUP(L3545,Schnitt1!L:P,2,0)</f>
        <v>0</v>
      </c>
      <c r="T3545" s="166">
        <f>VLOOKUP(L3545,Schnitt2!L:P,2,0)</f>
        <v>0</v>
      </c>
      <c r="U3545" s="166">
        <f>VLOOKUP(L3545,Schnitt3!L:P,2,0)</f>
        <v>0</v>
      </c>
      <c r="V3545" s="166">
        <f>VLOOKUP(L3545,Schnitt4!L:P,2,0)</f>
        <v>0</v>
      </c>
      <c r="W3545" s="166">
        <f>VLOOKUP(L3545,Schnitt5!L:P,2,0)</f>
        <v>0</v>
      </c>
      <c r="X3545" s="166">
        <f>VLOOKUP(L3545,Schnitt6!L:P,2,0)</f>
        <v>0</v>
      </c>
      <c r="AA3545" s="166">
        <f>VLOOKUP(L3545,Schnitt1!L:P,3,0)</f>
        <v>0</v>
      </c>
      <c r="AB3545" s="166">
        <f>VLOOKUP(L3545,Schnitt2!L:P,3,0)</f>
        <v>0</v>
      </c>
      <c r="AC3545" s="166">
        <f>VLOOKUP(L3545,Schnitt3!L:P,3,0)</f>
        <v>0</v>
      </c>
      <c r="AD3545" s="166">
        <f>VLOOKUP(L3545,Schnitt4!L:P,3,0)</f>
        <v>0</v>
      </c>
      <c r="AE3545" s="166">
        <f>VLOOKUP(L3545,Schnitt5!L:P,3,0)</f>
        <v>0</v>
      </c>
      <c r="AF3545" s="166">
        <f>VLOOKUP(L3545,Schnitt6!L:P,3,0)</f>
        <v>0</v>
      </c>
    </row>
    <row r="3546" spans="12:32" x14ac:dyDescent="0.25">
      <c r="L3546" s="264">
        <f>Member!A3546</f>
        <v>0</v>
      </c>
      <c r="S3546" s="166">
        <f>VLOOKUP(L3546,Schnitt1!L:P,2,0)</f>
        <v>0</v>
      </c>
      <c r="T3546" s="166">
        <f>VLOOKUP(L3546,Schnitt2!L:P,2,0)</f>
        <v>0</v>
      </c>
      <c r="U3546" s="166">
        <f>VLOOKUP(L3546,Schnitt3!L:P,2,0)</f>
        <v>0</v>
      </c>
      <c r="V3546" s="166">
        <f>VLOOKUP(L3546,Schnitt4!L:P,2,0)</f>
        <v>0</v>
      </c>
      <c r="W3546" s="166">
        <f>VLOOKUP(L3546,Schnitt5!L:P,2,0)</f>
        <v>0</v>
      </c>
      <c r="X3546" s="166">
        <f>VLOOKUP(L3546,Schnitt6!L:P,2,0)</f>
        <v>0</v>
      </c>
      <c r="AA3546" s="166">
        <f>VLOOKUP(L3546,Schnitt1!L:P,3,0)</f>
        <v>0</v>
      </c>
      <c r="AB3546" s="166">
        <f>VLOOKUP(L3546,Schnitt2!L:P,3,0)</f>
        <v>0</v>
      </c>
      <c r="AC3546" s="166">
        <f>VLOOKUP(L3546,Schnitt3!L:P,3,0)</f>
        <v>0</v>
      </c>
      <c r="AD3546" s="166">
        <f>VLOOKUP(L3546,Schnitt4!L:P,3,0)</f>
        <v>0</v>
      </c>
      <c r="AE3546" s="166">
        <f>VLOOKUP(L3546,Schnitt5!L:P,3,0)</f>
        <v>0</v>
      </c>
      <c r="AF3546" s="166">
        <f>VLOOKUP(L3546,Schnitt6!L:P,3,0)</f>
        <v>0</v>
      </c>
    </row>
    <row r="3547" spans="12:32" x14ac:dyDescent="0.25">
      <c r="L3547" s="264">
        <f>Member!A3547</f>
        <v>0</v>
      </c>
      <c r="S3547" s="166">
        <f>VLOOKUP(L3547,Schnitt1!L:P,2,0)</f>
        <v>0</v>
      </c>
      <c r="T3547" s="166">
        <f>VLOOKUP(L3547,Schnitt2!L:P,2,0)</f>
        <v>0</v>
      </c>
      <c r="U3547" s="166">
        <f>VLOOKUP(L3547,Schnitt3!L:P,2,0)</f>
        <v>0</v>
      </c>
      <c r="V3547" s="166">
        <f>VLOOKUP(L3547,Schnitt4!L:P,2,0)</f>
        <v>0</v>
      </c>
      <c r="W3547" s="166">
        <f>VLOOKUP(L3547,Schnitt5!L:P,2,0)</f>
        <v>0</v>
      </c>
      <c r="X3547" s="166">
        <f>VLOOKUP(L3547,Schnitt6!L:P,2,0)</f>
        <v>0</v>
      </c>
      <c r="AA3547" s="166">
        <f>VLOOKUP(L3547,Schnitt1!L:P,3,0)</f>
        <v>0</v>
      </c>
      <c r="AB3547" s="166">
        <f>VLOOKUP(L3547,Schnitt2!L:P,3,0)</f>
        <v>0</v>
      </c>
      <c r="AC3547" s="166">
        <f>VLOOKUP(L3547,Schnitt3!L:P,3,0)</f>
        <v>0</v>
      </c>
      <c r="AD3547" s="166">
        <f>VLOOKUP(L3547,Schnitt4!L:P,3,0)</f>
        <v>0</v>
      </c>
      <c r="AE3547" s="166">
        <f>VLOOKUP(L3547,Schnitt5!L:P,3,0)</f>
        <v>0</v>
      </c>
      <c r="AF3547" s="166">
        <f>VLOOKUP(L3547,Schnitt6!L:P,3,0)</f>
        <v>0</v>
      </c>
    </row>
    <row r="3548" spans="12:32" x14ac:dyDescent="0.25">
      <c r="L3548" s="264">
        <f>Member!A3548</f>
        <v>0</v>
      </c>
      <c r="S3548" s="166">
        <f>VLOOKUP(L3548,Schnitt1!L:P,2,0)</f>
        <v>0</v>
      </c>
      <c r="T3548" s="166">
        <f>VLOOKUP(L3548,Schnitt2!L:P,2,0)</f>
        <v>0</v>
      </c>
      <c r="U3548" s="166">
        <f>VLOOKUP(L3548,Schnitt3!L:P,2,0)</f>
        <v>0</v>
      </c>
      <c r="V3548" s="166">
        <f>VLOOKUP(L3548,Schnitt4!L:P,2,0)</f>
        <v>0</v>
      </c>
      <c r="W3548" s="166">
        <f>VLOOKUP(L3548,Schnitt5!L:P,2,0)</f>
        <v>0</v>
      </c>
      <c r="X3548" s="166">
        <f>VLOOKUP(L3548,Schnitt6!L:P,2,0)</f>
        <v>0</v>
      </c>
      <c r="AA3548" s="166">
        <f>VLOOKUP(L3548,Schnitt1!L:P,3,0)</f>
        <v>0</v>
      </c>
      <c r="AB3548" s="166">
        <f>VLOOKUP(L3548,Schnitt2!L:P,3,0)</f>
        <v>0</v>
      </c>
      <c r="AC3548" s="166">
        <f>VLOOKUP(L3548,Schnitt3!L:P,3,0)</f>
        <v>0</v>
      </c>
      <c r="AD3548" s="166">
        <f>VLOOKUP(L3548,Schnitt4!L:P,3,0)</f>
        <v>0</v>
      </c>
      <c r="AE3548" s="166">
        <f>VLOOKUP(L3548,Schnitt5!L:P,3,0)</f>
        <v>0</v>
      </c>
      <c r="AF3548" s="166">
        <f>VLOOKUP(L3548,Schnitt6!L:P,3,0)</f>
        <v>0</v>
      </c>
    </row>
    <row r="3549" spans="12:32" x14ac:dyDescent="0.25">
      <c r="L3549" s="264">
        <f>Member!A3549</f>
        <v>0</v>
      </c>
      <c r="S3549" s="166">
        <f>VLOOKUP(L3549,Schnitt1!L:P,2,0)</f>
        <v>0</v>
      </c>
      <c r="T3549" s="166">
        <f>VLOOKUP(L3549,Schnitt2!L:P,2,0)</f>
        <v>0</v>
      </c>
      <c r="U3549" s="166">
        <f>VLOOKUP(L3549,Schnitt3!L:P,2,0)</f>
        <v>0</v>
      </c>
      <c r="V3549" s="166">
        <f>VLOOKUP(L3549,Schnitt4!L:P,2,0)</f>
        <v>0</v>
      </c>
      <c r="W3549" s="166">
        <f>VLOOKUP(L3549,Schnitt5!L:P,2,0)</f>
        <v>0</v>
      </c>
      <c r="X3549" s="166">
        <f>VLOOKUP(L3549,Schnitt6!L:P,2,0)</f>
        <v>0</v>
      </c>
      <c r="AA3549" s="166">
        <f>VLOOKUP(L3549,Schnitt1!L:P,3,0)</f>
        <v>0</v>
      </c>
      <c r="AB3549" s="166">
        <f>VLOOKUP(L3549,Schnitt2!L:P,3,0)</f>
        <v>0</v>
      </c>
      <c r="AC3549" s="166">
        <f>VLOOKUP(L3549,Schnitt3!L:P,3,0)</f>
        <v>0</v>
      </c>
      <c r="AD3549" s="166">
        <f>VLOOKUP(L3549,Schnitt4!L:P,3,0)</f>
        <v>0</v>
      </c>
      <c r="AE3549" s="166">
        <f>VLOOKUP(L3549,Schnitt5!L:P,3,0)</f>
        <v>0</v>
      </c>
      <c r="AF3549" s="166">
        <f>VLOOKUP(L3549,Schnitt6!L:P,3,0)</f>
        <v>0</v>
      </c>
    </row>
    <row r="3550" spans="12:32" x14ac:dyDescent="0.25">
      <c r="L3550" s="264">
        <f>Member!A3550</f>
        <v>0</v>
      </c>
      <c r="S3550" s="166">
        <f>VLOOKUP(L3550,Schnitt1!L:P,2,0)</f>
        <v>0</v>
      </c>
      <c r="T3550" s="166">
        <f>VLOOKUP(L3550,Schnitt2!L:P,2,0)</f>
        <v>0</v>
      </c>
      <c r="U3550" s="166">
        <f>VLOOKUP(L3550,Schnitt3!L:P,2,0)</f>
        <v>0</v>
      </c>
      <c r="V3550" s="166">
        <f>VLOOKUP(L3550,Schnitt4!L:P,2,0)</f>
        <v>0</v>
      </c>
      <c r="W3550" s="166">
        <f>VLOOKUP(L3550,Schnitt5!L:P,2,0)</f>
        <v>0</v>
      </c>
      <c r="X3550" s="166">
        <f>VLOOKUP(L3550,Schnitt6!L:P,2,0)</f>
        <v>0</v>
      </c>
      <c r="AA3550" s="166">
        <f>VLOOKUP(L3550,Schnitt1!L:P,3,0)</f>
        <v>0</v>
      </c>
      <c r="AB3550" s="166">
        <f>VLOOKUP(L3550,Schnitt2!L:P,3,0)</f>
        <v>0</v>
      </c>
      <c r="AC3550" s="166">
        <f>VLOOKUP(L3550,Schnitt3!L:P,3,0)</f>
        <v>0</v>
      </c>
      <c r="AD3550" s="166">
        <f>VLOOKUP(L3550,Schnitt4!L:P,3,0)</f>
        <v>0</v>
      </c>
      <c r="AE3550" s="166">
        <f>VLOOKUP(L3550,Schnitt5!L:P,3,0)</f>
        <v>0</v>
      </c>
      <c r="AF3550" s="166">
        <f>VLOOKUP(L3550,Schnitt6!L:P,3,0)</f>
        <v>0</v>
      </c>
    </row>
    <row r="3551" spans="12:32" x14ac:dyDescent="0.25">
      <c r="L3551" s="264">
        <f>Member!A3551</f>
        <v>0</v>
      </c>
      <c r="S3551" s="166">
        <f>VLOOKUP(L3551,Schnitt1!L:P,2,0)</f>
        <v>0</v>
      </c>
      <c r="T3551" s="166">
        <f>VLOOKUP(L3551,Schnitt2!L:P,2,0)</f>
        <v>0</v>
      </c>
      <c r="U3551" s="166">
        <f>VLOOKUP(L3551,Schnitt3!L:P,2,0)</f>
        <v>0</v>
      </c>
      <c r="V3551" s="166">
        <f>VLOOKUP(L3551,Schnitt4!L:P,2,0)</f>
        <v>0</v>
      </c>
      <c r="W3551" s="166">
        <f>VLOOKUP(L3551,Schnitt5!L:P,2,0)</f>
        <v>0</v>
      </c>
      <c r="X3551" s="166">
        <f>VLOOKUP(L3551,Schnitt6!L:P,2,0)</f>
        <v>0</v>
      </c>
      <c r="AA3551" s="166">
        <f>VLOOKUP(L3551,Schnitt1!L:P,3,0)</f>
        <v>0</v>
      </c>
      <c r="AB3551" s="166">
        <f>VLOOKUP(L3551,Schnitt2!L:P,3,0)</f>
        <v>0</v>
      </c>
      <c r="AC3551" s="166">
        <f>VLOOKUP(L3551,Schnitt3!L:P,3,0)</f>
        <v>0</v>
      </c>
      <c r="AD3551" s="166">
        <f>VLOOKUP(L3551,Schnitt4!L:P,3,0)</f>
        <v>0</v>
      </c>
      <c r="AE3551" s="166">
        <f>VLOOKUP(L3551,Schnitt5!L:P,3,0)</f>
        <v>0</v>
      </c>
      <c r="AF3551" s="166">
        <f>VLOOKUP(L3551,Schnitt6!L:P,3,0)</f>
        <v>0</v>
      </c>
    </row>
    <row r="3552" spans="12:32" x14ac:dyDescent="0.25">
      <c r="L3552" s="264">
        <f>Member!A3552</f>
        <v>0</v>
      </c>
      <c r="S3552" s="166">
        <f>VLOOKUP(L3552,Schnitt1!L:P,2,0)</f>
        <v>0</v>
      </c>
      <c r="T3552" s="166">
        <f>VLOOKUP(L3552,Schnitt2!L:P,2,0)</f>
        <v>0</v>
      </c>
      <c r="U3552" s="166">
        <f>VLOOKUP(L3552,Schnitt3!L:P,2,0)</f>
        <v>0</v>
      </c>
      <c r="V3552" s="166">
        <f>VLOOKUP(L3552,Schnitt4!L:P,2,0)</f>
        <v>0</v>
      </c>
      <c r="W3552" s="166">
        <f>VLOOKUP(L3552,Schnitt5!L:P,2,0)</f>
        <v>0</v>
      </c>
      <c r="X3552" s="166">
        <f>VLOOKUP(L3552,Schnitt6!L:P,2,0)</f>
        <v>0</v>
      </c>
      <c r="AA3552" s="166">
        <f>VLOOKUP(L3552,Schnitt1!L:P,3,0)</f>
        <v>0</v>
      </c>
      <c r="AB3552" s="166">
        <f>VLOOKUP(L3552,Schnitt2!L:P,3,0)</f>
        <v>0</v>
      </c>
      <c r="AC3552" s="166">
        <f>VLOOKUP(L3552,Schnitt3!L:P,3,0)</f>
        <v>0</v>
      </c>
      <c r="AD3552" s="166">
        <f>VLOOKUP(L3552,Schnitt4!L:P,3,0)</f>
        <v>0</v>
      </c>
      <c r="AE3552" s="166">
        <f>VLOOKUP(L3552,Schnitt5!L:P,3,0)</f>
        <v>0</v>
      </c>
      <c r="AF3552" s="166">
        <f>VLOOKUP(L3552,Schnitt6!L:P,3,0)</f>
        <v>0</v>
      </c>
    </row>
    <row r="3553" spans="12:32" x14ac:dyDescent="0.25">
      <c r="L3553" s="264">
        <f>Member!A3553</f>
        <v>0</v>
      </c>
      <c r="S3553" s="166">
        <f>VLOOKUP(L3553,Schnitt1!L:P,2,0)</f>
        <v>0</v>
      </c>
      <c r="T3553" s="166">
        <f>VLOOKUP(L3553,Schnitt2!L:P,2,0)</f>
        <v>0</v>
      </c>
      <c r="U3553" s="166">
        <f>VLOOKUP(L3553,Schnitt3!L:P,2,0)</f>
        <v>0</v>
      </c>
      <c r="V3553" s="166">
        <f>VLOOKUP(L3553,Schnitt4!L:P,2,0)</f>
        <v>0</v>
      </c>
      <c r="W3553" s="166">
        <f>VLOOKUP(L3553,Schnitt5!L:P,2,0)</f>
        <v>0</v>
      </c>
      <c r="X3553" s="166">
        <f>VLOOKUP(L3553,Schnitt6!L:P,2,0)</f>
        <v>0</v>
      </c>
      <c r="AA3553" s="166">
        <f>VLOOKUP(L3553,Schnitt1!L:P,3,0)</f>
        <v>0</v>
      </c>
      <c r="AB3553" s="166">
        <f>VLOOKUP(L3553,Schnitt2!L:P,3,0)</f>
        <v>0</v>
      </c>
      <c r="AC3553" s="166">
        <f>VLOOKUP(L3553,Schnitt3!L:P,3,0)</f>
        <v>0</v>
      </c>
      <c r="AD3553" s="166">
        <f>VLOOKUP(L3553,Schnitt4!L:P,3,0)</f>
        <v>0</v>
      </c>
      <c r="AE3553" s="166">
        <f>VLOOKUP(L3553,Schnitt5!L:P,3,0)</f>
        <v>0</v>
      </c>
      <c r="AF3553" s="166">
        <f>VLOOKUP(L3553,Schnitt6!L:P,3,0)</f>
        <v>0</v>
      </c>
    </row>
    <row r="3554" spans="12:32" x14ac:dyDescent="0.25">
      <c r="L3554" s="264">
        <f>Member!A3554</f>
        <v>0</v>
      </c>
      <c r="S3554" s="166">
        <f>VLOOKUP(L3554,Schnitt1!L:P,2,0)</f>
        <v>0</v>
      </c>
      <c r="T3554" s="166">
        <f>VLOOKUP(L3554,Schnitt2!L:P,2,0)</f>
        <v>0</v>
      </c>
      <c r="U3554" s="166">
        <f>VLOOKUP(L3554,Schnitt3!L:P,2,0)</f>
        <v>0</v>
      </c>
      <c r="V3554" s="166">
        <f>VLOOKUP(L3554,Schnitt4!L:P,2,0)</f>
        <v>0</v>
      </c>
      <c r="W3554" s="166">
        <f>VLOOKUP(L3554,Schnitt5!L:P,2,0)</f>
        <v>0</v>
      </c>
      <c r="X3554" s="166">
        <f>VLOOKUP(L3554,Schnitt6!L:P,2,0)</f>
        <v>0</v>
      </c>
      <c r="AA3554" s="166">
        <f>VLOOKUP(L3554,Schnitt1!L:P,3,0)</f>
        <v>0</v>
      </c>
      <c r="AB3554" s="166">
        <f>VLOOKUP(L3554,Schnitt2!L:P,3,0)</f>
        <v>0</v>
      </c>
      <c r="AC3554" s="166">
        <f>VLOOKUP(L3554,Schnitt3!L:P,3,0)</f>
        <v>0</v>
      </c>
      <c r="AD3554" s="166">
        <f>VLOOKUP(L3554,Schnitt4!L:P,3,0)</f>
        <v>0</v>
      </c>
      <c r="AE3554" s="166">
        <f>VLOOKUP(L3554,Schnitt5!L:P,3,0)</f>
        <v>0</v>
      </c>
      <c r="AF3554" s="166">
        <f>VLOOKUP(L3554,Schnitt6!L:P,3,0)</f>
        <v>0</v>
      </c>
    </row>
    <row r="3555" spans="12:32" x14ac:dyDescent="0.25">
      <c r="L3555" s="264">
        <f>Member!A3555</f>
        <v>0</v>
      </c>
      <c r="S3555" s="166">
        <f>VLOOKUP(L3555,Schnitt1!L:P,2,0)</f>
        <v>0</v>
      </c>
      <c r="T3555" s="166">
        <f>VLOOKUP(L3555,Schnitt2!L:P,2,0)</f>
        <v>0</v>
      </c>
      <c r="U3555" s="166">
        <f>VLOOKUP(L3555,Schnitt3!L:P,2,0)</f>
        <v>0</v>
      </c>
      <c r="V3555" s="166">
        <f>VLOOKUP(L3555,Schnitt4!L:P,2,0)</f>
        <v>0</v>
      </c>
      <c r="W3555" s="166">
        <f>VLOOKUP(L3555,Schnitt5!L:P,2,0)</f>
        <v>0</v>
      </c>
      <c r="X3555" s="166">
        <f>VLOOKUP(L3555,Schnitt6!L:P,2,0)</f>
        <v>0</v>
      </c>
      <c r="AA3555" s="166">
        <f>VLOOKUP(L3555,Schnitt1!L:P,3,0)</f>
        <v>0</v>
      </c>
      <c r="AB3555" s="166">
        <f>VLOOKUP(L3555,Schnitt2!L:P,3,0)</f>
        <v>0</v>
      </c>
      <c r="AC3555" s="166">
        <f>VLOOKUP(L3555,Schnitt3!L:P,3,0)</f>
        <v>0</v>
      </c>
      <c r="AD3555" s="166">
        <f>VLOOKUP(L3555,Schnitt4!L:P,3,0)</f>
        <v>0</v>
      </c>
      <c r="AE3555" s="166">
        <f>VLOOKUP(L3555,Schnitt5!L:P,3,0)</f>
        <v>0</v>
      </c>
      <c r="AF3555" s="166">
        <f>VLOOKUP(L3555,Schnitt6!L:P,3,0)</f>
        <v>0</v>
      </c>
    </row>
    <row r="3556" spans="12:32" x14ac:dyDescent="0.25">
      <c r="L3556" s="264">
        <f>Member!A3556</f>
        <v>0</v>
      </c>
      <c r="S3556" s="166">
        <f>VLOOKUP(L3556,Schnitt1!L:P,2,0)</f>
        <v>0</v>
      </c>
      <c r="T3556" s="166">
        <f>VLOOKUP(L3556,Schnitt2!L:P,2,0)</f>
        <v>0</v>
      </c>
      <c r="U3556" s="166">
        <f>VLOOKUP(L3556,Schnitt3!L:P,2,0)</f>
        <v>0</v>
      </c>
      <c r="V3556" s="166">
        <f>VLOOKUP(L3556,Schnitt4!L:P,2,0)</f>
        <v>0</v>
      </c>
      <c r="W3556" s="166">
        <f>VLOOKUP(L3556,Schnitt5!L:P,2,0)</f>
        <v>0</v>
      </c>
      <c r="X3556" s="166">
        <f>VLOOKUP(L3556,Schnitt6!L:P,2,0)</f>
        <v>0</v>
      </c>
      <c r="AA3556" s="166">
        <f>VLOOKUP(L3556,Schnitt1!L:P,3,0)</f>
        <v>0</v>
      </c>
      <c r="AB3556" s="166">
        <f>VLOOKUP(L3556,Schnitt2!L:P,3,0)</f>
        <v>0</v>
      </c>
      <c r="AC3556" s="166">
        <f>VLOOKUP(L3556,Schnitt3!L:P,3,0)</f>
        <v>0</v>
      </c>
      <c r="AD3556" s="166">
        <f>VLOOKUP(L3556,Schnitt4!L:P,3,0)</f>
        <v>0</v>
      </c>
      <c r="AE3556" s="166">
        <f>VLOOKUP(L3556,Schnitt5!L:P,3,0)</f>
        <v>0</v>
      </c>
      <c r="AF3556" s="166">
        <f>VLOOKUP(L3556,Schnitt6!L:P,3,0)</f>
        <v>0</v>
      </c>
    </row>
    <row r="3557" spans="12:32" x14ac:dyDescent="0.25">
      <c r="L3557" s="264">
        <f>Member!A3557</f>
        <v>0</v>
      </c>
      <c r="S3557" s="166">
        <f>VLOOKUP(L3557,Schnitt1!L:P,2,0)</f>
        <v>0</v>
      </c>
      <c r="T3557" s="166">
        <f>VLOOKUP(L3557,Schnitt2!L:P,2,0)</f>
        <v>0</v>
      </c>
      <c r="U3557" s="166">
        <f>VLOOKUP(L3557,Schnitt3!L:P,2,0)</f>
        <v>0</v>
      </c>
      <c r="V3557" s="166">
        <f>VLOOKUP(L3557,Schnitt4!L:P,2,0)</f>
        <v>0</v>
      </c>
      <c r="W3557" s="166">
        <f>VLOOKUP(L3557,Schnitt5!L:P,2,0)</f>
        <v>0</v>
      </c>
      <c r="X3557" s="166">
        <f>VLOOKUP(L3557,Schnitt6!L:P,2,0)</f>
        <v>0</v>
      </c>
      <c r="AA3557" s="166">
        <f>VLOOKUP(L3557,Schnitt1!L:P,3,0)</f>
        <v>0</v>
      </c>
      <c r="AB3557" s="166">
        <f>VLOOKUP(L3557,Schnitt2!L:P,3,0)</f>
        <v>0</v>
      </c>
      <c r="AC3557" s="166">
        <f>VLOOKUP(L3557,Schnitt3!L:P,3,0)</f>
        <v>0</v>
      </c>
      <c r="AD3557" s="166">
        <f>VLOOKUP(L3557,Schnitt4!L:P,3,0)</f>
        <v>0</v>
      </c>
      <c r="AE3557" s="166">
        <f>VLOOKUP(L3557,Schnitt5!L:P,3,0)</f>
        <v>0</v>
      </c>
      <c r="AF3557" s="166">
        <f>VLOOKUP(L3557,Schnitt6!L:P,3,0)</f>
        <v>0</v>
      </c>
    </row>
    <row r="3558" spans="12:32" x14ac:dyDescent="0.25">
      <c r="L3558" s="264">
        <f>Member!A3558</f>
        <v>0</v>
      </c>
      <c r="S3558" s="166">
        <f>VLOOKUP(L3558,Schnitt1!L:P,2,0)</f>
        <v>0</v>
      </c>
      <c r="T3558" s="166">
        <f>VLOOKUP(L3558,Schnitt2!L:P,2,0)</f>
        <v>0</v>
      </c>
      <c r="U3558" s="166">
        <f>VLOOKUP(L3558,Schnitt3!L:P,2,0)</f>
        <v>0</v>
      </c>
      <c r="V3558" s="166">
        <f>VLOOKUP(L3558,Schnitt4!L:P,2,0)</f>
        <v>0</v>
      </c>
      <c r="W3558" s="166">
        <f>VLOOKUP(L3558,Schnitt5!L:P,2,0)</f>
        <v>0</v>
      </c>
      <c r="X3558" s="166">
        <f>VLOOKUP(L3558,Schnitt6!L:P,2,0)</f>
        <v>0</v>
      </c>
      <c r="AA3558" s="166">
        <f>VLOOKUP(L3558,Schnitt1!L:P,3,0)</f>
        <v>0</v>
      </c>
      <c r="AB3558" s="166">
        <f>VLOOKUP(L3558,Schnitt2!L:P,3,0)</f>
        <v>0</v>
      </c>
      <c r="AC3558" s="166">
        <f>VLOOKUP(L3558,Schnitt3!L:P,3,0)</f>
        <v>0</v>
      </c>
      <c r="AD3558" s="166">
        <f>VLOOKUP(L3558,Schnitt4!L:P,3,0)</f>
        <v>0</v>
      </c>
      <c r="AE3558" s="166">
        <f>VLOOKUP(L3558,Schnitt5!L:P,3,0)</f>
        <v>0</v>
      </c>
      <c r="AF3558" s="166">
        <f>VLOOKUP(L3558,Schnitt6!L:P,3,0)</f>
        <v>0</v>
      </c>
    </row>
    <row r="3559" spans="12:32" x14ac:dyDescent="0.25">
      <c r="L3559" s="264">
        <f>Member!A3559</f>
        <v>0</v>
      </c>
      <c r="S3559" s="166">
        <f>VLOOKUP(L3559,Schnitt1!L:P,2,0)</f>
        <v>0</v>
      </c>
      <c r="T3559" s="166">
        <f>VLOOKUP(L3559,Schnitt2!L:P,2,0)</f>
        <v>0</v>
      </c>
      <c r="U3559" s="166">
        <f>VLOOKUP(L3559,Schnitt3!L:P,2,0)</f>
        <v>0</v>
      </c>
      <c r="V3559" s="166">
        <f>VLOOKUP(L3559,Schnitt4!L:P,2,0)</f>
        <v>0</v>
      </c>
      <c r="W3559" s="166">
        <f>VLOOKUP(L3559,Schnitt5!L:P,2,0)</f>
        <v>0</v>
      </c>
      <c r="X3559" s="166">
        <f>VLOOKUP(L3559,Schnitt6!L:P,2,0)</f>
        <v>0</v>
      </c>
      <c r="AA3559" s="166">
        <f>VLOOKUP(L3559,Schnitt1!L:P,3,0)</f>
        <v>0</v>
      </c>
      <c r="AB3559" s="166">
        <f>VLOOKUP(L3559,Schnitt2!L:P,3,0)</f>
        <v>0</v>
      </c>
      <c r="AC3559" s="166">
        <f>VLOOKUP(L3559,Schnitt3!L:P,3,0)</f>
        <v>0</v>
      </c>
      <c r="AD3559" s="166">
        <f>VLOOKUP(L3559,Schnitt4!L:P,3,0)</f>
        <v>0</v>
      </c>
      <c r="AE3559" s="166">
        <f>VLOOKUP(L3559,Schnitt5!L:P,3,0)</f>
        <v>0</v>
      </c>
      <c r="AF3559" s="166">
        <f>VLOOKUP(L3559,Schnitt6!L:P,3,0)</f>
        <v>0</v>
      </c>
    </row>
    <row r="3560" spans="12:32" x14ac:dyDescent="0.25">
      <c r="L3560" s="264">
        <f>Member!A3560</f>
        <v>0</v>
      </c>
      <c r="S3560" s="166">
        <f>VLOOKUP(L3560,Schnitt1!L:P,2,0)</f>
        <v>0</v>
      </c>
      <c r="T3560" s="166">
        <f>VLOOKUP(L3560,Schnitt2!L:P,2,0)</f>
        <v>0</v>
      </c>
      <c r="U3560" s="166">
        <f>VLOOKUP(L3560,Schnitt3!L:P,2,0)</f>
        <v>0</v>
      </c>
      <c r="V3560" s="166">
        <f>VLOOKUP(L3560,Schnitt4!L:P,2,0)</f>
        <v>0</v>
      </c>
      <c r="W3560" s="166">
        <f>VLOOKUP(L3560,Schnitt5!L:P,2,0)</f>
        <v>0</v>
      </c>
      <c r="X3560" s="166">
        <f>VLOOKUP(L3560,Schnitt6!L:P,2,0)</f>
        <v>0</v>
      </c>
      <c r="AA3560" s="166">
        <f>VLOOKUP(L3560,Schnitt1!L:P,3,0)</f>
        <v>0</v>
      </c>
      <c r="AB3560" s="166">
        <f>VLOOKUP(L3560,Schnitt2!L:P,3,0)</f>
        <v>0</v>
      </c>
      <c r="AC3560" s="166">
        <f>VLOOKUP(L3560,Schnitt3!L:P,3,0)</f>
        <v>0</v>
      </c>
      <c r="AD3560" s="166">
        <f>VLOOKUP(L3560,Schnitt4!L:P,3,0)</f>
        <v>0</v>
      </c>
      <c r="AE3560" s="166">
        <f>VLOOKUP(L3560,Schnitt5!L:P,3,0)</f>
        <v>0</v>
      </c>
      <c r="AF3560" s="166">
        <f>VLOOKUP(L3560,Schnitt6!L:P,3,0)</f>
        <v>0</v>
      </c>
    </row>
    <row r="3561" spans="12:32" x14ac:dyDescent="0.25">
      <c r="L3561" s="264">
        <f>Member!A3561</f>
        <v>0</v>
      </c>
      <c r="S3561" s="166">
        <f>VLOOKUP(L3561,Schnitt1!L:P,2,0)</f>
        <v>0</v>
      </c>
      <c r="T3561" s="166">
        <f>VLOOKUP(L3561,Schnitt2!L:P,2,0)</f>
        <v>0</v>
      </c>
      <c r="U3561" s="166">
        <f>VLOOKUP(L3561,Schnitt3!L:P,2,0)</f>
        <v>0</v>
      </c>
      <c r="V3561" s="166">
        <f>VLOOKUP(L3561,Schnitt4!L:P,2,0)</f>
        <v>0</v>
      </c>
      <c r="W3561" s="166">
        <f>VLOOKUP(L3561,Schnitt5!L:P,2,0)</f>
        <v>0</v>
      </c>
      <c r="X3561" s="166">
        <f>VLOOKUP(L3561,Schnitt6!L:P,2,0)</f>
        <v>0</v>
      </c>
      <c r="AA3561" s="166">
        <f>VLOOKUP(L3561,Schnitt1!L:P,3,0)</f>
        <v>0</v>
      </c>
      <c r="AB3561" s="166">
        <f>VLOOKUP(L3561,Schnitt2!L:P,3,0)</f>
        <v>0</v>
      </c>
      <c r="AC3561" s="166">
        <f>VLOOKUP(L3561,Schnitt3!L:P,3,0)</f>
        <v>0</v>
      </c>
      <c r="AD3561" s="166">
        <f>VLOOKUP(L3561,Schnitt4!L:P,3,0)</f>
        <v>0</v>
      </c>
      <c r="AE3561" s="166">
        <f>VLOOKUP(L3561,Schnitt5!L:P,3,0)</f>
        <v>0</v>
      </c>
      <c r="AF3561" s="166">
        <f>VLOOKUP(L3561,Schnitt6!L:P,3,0)</f>
        <v>0</v>
      </c>
    </row>
    <row r="3562" spans="12:32" x14ac:dyDescent="0.25">
      <c r="L3562" s="264">
        <f>Member!A3562</f>
        <v>0</v>
      </c>
      <c r="S3562" s="166">
        <f>VLOOKUP(L3562,Schnitt1!L:P,2,0)</f>
        <v>0</v>
      </c>
      <c r="T3562" s="166">
        <f>VLOOKUP(L3562,Schnitt2!L:P,2,0)</f>
        <v>0</v>
      </c>
      <c r="U3562" s="166">
        <f>VLOOKUP(L3562,Schnitt3!L:P,2,0)</f>
        <v>0</v>
      </c>
      <c r="V3562" s="166">
        <f>VLOOKUP(L3562,Schnitt4!L:P,2,0)</f>
        <v>0</v>
      </c>
      <c r="W3562" s="166">
        <f>VLOOKUP(L3562,Schnitt5!L:P,2,0)</f>
        <v>0</v>
      </c>
      <c r="X3562" s="166">
        <f>VLOOKUP(L3562,Schnitt6!L:P,2,0)</f>
        <v>0</v>
      </c>
      <c r="AA3562" s="166">
        <f>VLOOKUP(L3562,Schnitt1!L:P,3,0)</f>
        <v>0</v>
      </c>
      <c r="AB3562" s="166">
        <f>VLOOKUP(L3562,Schnitt2!L:P,3,0)</f>
        <v>0</v>
      </c>
      <c r="AC3562" s="166">
        <f>VLOOKUP(L3562,Schnitt3!L:P,3,0)</f>
        <v>0</v>
      </c>
      <c r="AD3562" s="166">
        <f>VLOOKUP(L3562,Schnitt4!L:P,3,0)</f>
        <v>0</v>
      </c>
      <c r="AE3562" s="166">
        <f>VLOOKUP(L3562,Schnitt5!L:P,3,0)</f>
        <v>0</v>
      </c>
      <c r="AF3562" s="166">
        <f>VLOOKUP(L3562,Schnitt6!L:P,3,0)</f>
        <v>0</v>
      </c>
    </row>
    <row r="3563" spans="12:32" x14ac:dyDescent="0.25">
      <c r="L3563" s="264">
        <f>Member!A3563</f>
        <v>0</v>
      </c>
      <c r="S3563" s="166">
        <f>VLOOKUP(L3563,Schnitt1!L:P,2,0)</f>
        <v>0</v>
      </c>
      <c r="T3563" s="166">
        <f>VLOOKUP(L3563,Schnitt2!L:P,2,0)</f>
        <v>0</v>
      </c>
      <c r="U3563" s="166">
        <f>VLOOKUP(L3563,Schnitt3!L:P,2,0)</f>
        <v>0</v>
      </c>
      <c r="V3563" s="166">
        <f>VLOOKUP(L3563,Schnitt4!L:P,2,0)</f>
        <v>0</v>
      </c>
      <c r="W3563" s="166">
        <f>VLOOKUP(L3563,Schnitt5!L:P,2,0)</f>
        <v>0</v>
      </c>
      <c r="X3563" s="166">
        <f>VLOOKUP(L3563,Schnitt6!L:P,2,0)</f>
        <v>0</v>
      </c>
      <c r="AA3563" s="166">
        <f>VLOOKUP(L3563,Schnitt1!L:P,3,0)</f>
        <v>0</v>
      </c>
      <c r="AB3563" s="166">
        <f>VLOOKUP(L3563,Schnitt2!L:P,3,0)</f>
        <v>0</v>
      </c>
      <c r="AC3563" s="166">
        <f>VLOOKUP(L3563,Schnitt3!L:P,3,0)</f>
        <v>0</v>
      </c>
      <c r="AD3563" s="166">
        <f>VLOOKUP(L3563,Schnitt4!L:P,3,0)</f>
        <v>0</v>
      </c>
      <c r="AE3563" s="166">
        <f>VLOOKUP(L3563,Schnitt5!L:P,3,0)</f>
        <v>0</v>
      </c>
      <c r="AF3563" s="166">
        <f>VLOOKUP(L3563,Schnitt6!L:P,3,0)</f>
        <v>0</v>
      </c>
    </row>
    <row r="3564" spans="12:32" x14ac:dyDescent="0.25">
      <c r="L3564" s="264">
        <f>Member!A3564</f>
        <v>0</v>
      </c>
      <c r="S3564" s="166">
        <f>VLOOKUP(L3564,Schnitt1!L:P,2,0)</f>
        <v>0</v>
      </c>
      <c r="T3564" s="166">
        <f>VLOOKUP(L3564,Schnitt2!L:P,2,0)</f>
        <v>0</v>
      </c>
      <c r="U3564" s="166">
        <f>VLOOKUP(L3564,Schnitt3!L:P,2,0)</f>
        <v>0</v>
      </c>
      <c r="V3564" s="166">
        <f>VLOOKUP(L3564,Schnitt4!L:P,2,0)</f>
        <v>0</v>
      </c>
      <c r="W3564" s="166">
        <f>VLOOKUP(L3564,Schnitt5!L:P,2,0)</f>
        <v>0</v>
      </c>
      <c r="X3564" s="166">
        <f>VLOOKUP(L3564,Schnitt6!L:P,2,0)</f>
        <v>0</v>
      </c>
      <c r="AA3564" s="166">
        <f>VLOOKUP(L3564,Schnitt1!L:P,3,0)</f>
        <v>0</v>
      </c>
      <c r="AB3564" s="166">
        <f>VLOOKUP(L3564,Schnitt2!L:P,3,0)</f>
        <v>0</v>
      </c>
      <c r="AC3564" s="166">
        <f>VLOOKUP(L3564,Schnitt3!L:P,3,0)</f>
        <v>0</v>
      </c>
      <c r="AD3564" s="166">
        <f>VLOOKUP(L3564,Schnitt4!L:P,3,0)</f>
        <v>0</v>
      </c>
      <c r="AE3564" s="166">
        <f>VLOOKUP(L3564,Schnitt5!L:P,3,0)</f>
        <v>0</v>
      </c>
      <c r="AF3564" s="166">
        <f>VLOOKUP(L3564,Schnitt6!L:P,3,0)</f>
        <v>0</v>
      </c>
    </row>
    <row r="3565" spans="12:32" x14ac:dyDescent="0.25">
      <c r="L3565" s="264">
        <f>Member!A3565</f>
        <v>0</v>
      </c>
      <c r="S3565" s="166">
        <f>VLOOKUP(L3565,Schnitt1!L:P,2,0)</f>
        <v>0</v>
      </c>
      <c r="T3565" s="166">
        <f>VLOOKUP(L3565,Schnitt2!L:P,2,0)</f>
        <v>0</v>
      </c>
      <c r="U3565" s="166">
        <f>VLOOKUP(L3565,Schnitt3!L:P,2,0)</f>
        <v>0</v>
      </c>
      <c r="V3565" s="166">
        <f>VLOOKUP(L3565,Schnitt4!L:P,2,0)</f>
        <v>0</v>
      </c>
      <c r="W3565" s="166">
        <f>VLOOKUP(L3565,Schnitt5!L:P,2,0)</f>
        <v>0</v>
      </c>
      <c r="X3565" s="166">
        <f>VLOOKUP(L3565,Schnitt6!L:P,2,0)</f>
        <v>0</v>
      </c>
      <c r="AA3565" s="166">
        <f>VLOOKUP(L3565,Schnitt1!L:P,3,0)</f>
        <v>0</v>
      </c>
      <c r="AB3565" s="166">
        <f>VLOOKUP(L3565,Schnitt2!L:P,3,0)</f>
        <v>0</v>
      </c>
      <c r="AC3565" s="166">
        <f>VLOOKUP(L3565,Schnitt3!L:P,3,0)</f>
        <v>0</v>
      </c>
      <c r="AD3565" s="166">
        <f>VLOOKUP(L3565,Schnitt4!L:P,3,0)</f>
        <v>0</v>
      </c>
      <c r="AE3565" s="166">
        <f>VLOOKUP(L3565,Schnitt5!L:P,3,0)</f>
        <v>0</v>
      </c>
      <c r="AF3565" s="166">
        <f>VLOOKUP(L3565,Schnitt6!L:P,3,0)</f>
        <v>0</v>
      </c>
    </row>
    <row r="3566" spans="12:32" x14ac:dyDescent="0.25">
      <c r="L3566" s="264">
        <f>Member!A3566</f>
        <v>0</v>
      </c>
      <c r="S3566" s="166">
        <f>VLOOKUP(L3566,Schnitt1!L:P,2,0)</f>
        <v>0</v>
      </c>
      <c r="T3566" s="166">
        <f>VLOOKUP(L3566,Schnitt2!L:P,2,0)</f>
        <v>0</v>
      </c>
      <c r="U3566" s="166">
        <f>VLOOKUP(L3566,Schnitt3!L:P,2,0)</f>
        <v>0</v>
      </c>
      <c r="V3566" s="166">
        <f>VLOOKUP(L3566,Schnitt4!L:P,2,0)</f>
        <v>0</v>
      </c>
      <c r="W3566" s="166">
        <f>VLOOKUP(L3566,Schnitt5!L:P,2,0)</f>
        <v>0</v>
      </c>
      <c r="X3566" s="166">
        <f>VLOOKUP(L3566,Schnitt6!L:P,2,0)</f>
        <v>0</v>
      </c>
      <c r="AA3566" s="166">
        <f>VLOOKUP(L3566,Schnitt1!L:P,3,0)</f>
        <v>0</v>
      </c>
      <c r="AB3566" s="166">
        <f>VLOOKUP(L3566,Schnitt2!L:P,3,0)</f>
        <v>0</v>
      </c>
      <c r="AC3566" s="166">
        <f>VLOOKUP(L3566,Schnitt3!L:P,3,0)</f>
        <v>0</v>
      </c>
      <c r="AD3566" s="166">
        <f>VLOOKUP(L3566,Schnitt4!L:P,3,0)</f>
        <v>0</v>
      </c>
      <c r="AE3566" s="166">
        <f>VLOOKUP(L3566,Schnitt5!L:P,3,0)</f>
        <v>0</v>
      </c>
      <c r="AF3566" s="166">
        <f>VLOOKUP(L3566,Schnitt6!L:P,3,0)</f>
        <v>0</v>
      </c>
    </row>
    <row r="3567" spans="12:32" x14ac:dyDescent="0.25">
      <c r="L3567" s="264">
        <f>Member!A3567</f>
        <v>0</v>
      </c>
      <c r="S3567" s="166">
        <f>VLOOKUP(L3567,Schnitt1!L:P,2,0)</f>
        <v>0</v>
      </c>
      <c r="T3567" s="166">
        <f>VLOOKUP(L3567,Schnitt2!L:P,2,0)</f>
        <v>0</v>
      </c>
      <c r="U3567" s="166">
        <f>VLOOKUP(L3567,Schnitt3!L:P,2,0)</f>
        <v>0</v>
      </c>
      <c r="V3567" s="166">
        <f>VLOOKUP(L3567,Schnitt4!L:P,2,0)</f>
        <v>0</v>
      </c>
      <c r="W3567" s="166">
        <f>VLOOKUP(L3567,Schnitt5!L:P,2,0)</f>
        <v>0</v>
      </c>
      <c r="X3567" s="166">
        <f>VLOOKUP(L3567,Schnitt6!L:P,2,0)</f>
        <v>0</v>
      </c>
      <c r="AA3567" s="166">
        <f>VLOOKUP(L3567,Schnitt1!L:P,3,0)</f>
        <v>0</v>
      </c>
      <c r="AB3567" s="166">
        <f>VLOOKUP(L3567,Schnitt2!L:P,3,0)</f>
        <v>0</v>
      </c>
      <c r="AC3567" s="166">
        <f>VLOOKUP(L3567,Schnitt3!L:P,3,0)</f>
        <v>0</v>
      </c>
      <c r="AD3567" s="166">
        <f>VLOOKUP(L3567,Schnitt4!L:P,3,0)</f>
        <v>0</v>
      </c>
      <c r="AE3567" s="166">
        <f>VLOOKUP(L3567,Schnitt5!L:P,3,0)</f>
        <v>0</v>
      </c>
      <c r="AF3567" s="166">
        <f>VLOOKUP(L3567,Schnitt6!L:P,3,0)</f>
        <v>0</v>
      </c>
    </row>
    <row r="3568" spans="12:32" x14ac:dyDescent="0.25">
      <c r="L3568" s="264">
        <f>Member!A3568</f>
        <v>0</v>
      </c>
      <c r="S3568" s="166">
        <f>VLOOKUP(L3568,Schnitt1!L:P,2,0)</f>
        <v>0</v>
      </c>
      <c r="T3568" s="166">
        <f>VLOOKUP(L3568,Schnitt2!L:P,2,0)</f>
        <v>0</v>
      </c>
      <c r="U3568" s="166">
        <f>VLOOKUP(L3568,Schnitt3!L:P,2,0)</f>
        <v>0</v>
      </c>
      <c r="V3568" s="166">
        <f>VLOOKUP(L3568,Schnitt4!L:P,2,0)</f>
        <v>0</v>
      </c>
      <c r="W3568" s="166">
        <f>VLOOKUP(L3568,Schnitt5!L:P,2,0)</f>
        <v>0</v>
      </c>
      <c r="X3568" s="166">
        <f>VLOOKUP(L3568,Schnitt6!L:P,2,0)</f>
        <v>0</v>
      </c>
      <c r="AA3568" s="166">
        <f>VLOOKUP(L3568,Schnitt1!L:P,3,0)</f>
        <v>0</v>
      </c>
      <c r="AB3568" s="166">
        <f>VLOOKUP(L3568,Schnitt2!L:P,3,0)</f>
        <v>0</v>
      </c>
      <c r="AC3568" s="166">
        <f>VLOOKUP(L3568,Schnitt3!L:P,3,0)</f>
        <v>0</v>
      </c>
      <c r="AD3568" s="166">
        <f>VLOOKUP(L3568,Schnitt4!L:P,3,0)</f>
        <v>0</v>
      </c>
      <c r="AE3568" s="166">
        <f>VLOOKUP(L3568,Schnitt5!L:P,3,0)</f>
        <v>0</v>
      </c>
      <c r="AF3568" s="166">
        <f>VLOOKUP(L3568,Schnitt6!L:P,3,0)</f>
        <v>0</v>
      </c>
    </row>
    <row r="3569" spans="12:32" x14ac:dyDescent="0.25">
      <c r="L3569" s="264">
        <f>Member!A3569</f>
        <v>0</v>
      </c>
      <c r="S3569" s="166">
        <f>VLOOKUP(L3569,Schnitt1!L:P,2,0)</f>
        <v>0</v>
      </c>
      <c r="T3569" s="166">
        <f>VLOOKUP(L3569,Schnitt2!L:P,2,0)</f>
        <v>0</v>
      </c>
      <c r="U3569" s="166">
        <f>VLOOKUP(L3569,Schnitt3!L:P,2,0)</f>
        <v>0</v>
      </c>
      <c r="V3569" s="166">
        <f>VLOOKUP(L3569,Schnitt4!L:P,2,0)</f>
        <v>0</v>
      </c>
      <c r="W3569" s="166">
        <f>VLOOKUP(L3569,Schnitt5!L:P,2,0)</f>
        <v>0</v>
      </c>
      <c r="X3569" s="166">
        <f>VLOOKUP(L3569,Schnitt6!L:P,2,0)</f>
        <v>0</v>
      </c>
      <c r="AA3569" s="166">
        <f>VLOOKUP(L3569,Schnitt1!L:P,3,0)</f>
        <v>0</v>
      </c>
      <c r="AB3569" s="166">
        <f>VLOOKUP(L3569,Schnitt2!L:P,3,0)</f>
        <v>0</v>
      </c>
      <c r="AC3569" s="166">
        <f>VLOOKUP(L3569,Schnitt3!L:P,3,0)</f>
        <v>0</v>
      </c>
      <c r="AD3569" s="166">
        <f>VLOOKUP(L3569,Schnitt4!L:P,3,0)</f>
        <v>0</v>
      </c>
      <c r="AE3569" s="166">
        <f>VLOOKUP(L3569,Schnitt5!L:P,3,0)</f>
        <v>0</v>
      </c>
      <c r="AF3569" s="166">
        <f>VLOOKUP(L3569,Schnitt6!L:P,3,0)</f>
        <v>0</v>
      </c>
    </row>
    <row r="3570" spans="12:32" x14ac:dyDescent="0.25">
      <c r="L3570" s="264">
        <f>Member!A3570</f>
        <v>0</v>
      </c>
      <c r="S3570" s="166">
        <f>VLOOKUP(L3570,Schnitt1!L:P,2,0)</f>
        <v>0</v>
      </c>
      <c r="T3570" s="166">
        <f>VLOOKUP(L3570,Schnitt2!L:P,2,0)</f>
        <v>0</v>
      </c>
      <c r="U3570" s="166">
        <f>VLOOKUP(L3570,Schnitt3!L:P,2,0)</f>
        <v>0</v>
      </c>
      <c r="V3570" s="166">
        <f>VLOOKUP(L3570,Schnitt4!L:P,2,0)</f>
        <v>0</v>
      </c>
      <c r="W3570" s="166">
        <f>VLOOKUP(L3570,Schnitt5!L:P,2,0)</f>
        <v>0</v>
      </c>
      <c r="X3570" s="166">
        <f>VLOOKUP(L3570,Schnitt6!L:P,2,0)</f>
        <v>0</v>
      </c>
      <c r="AA3570" s="166">
        <f>VLOOKUP(L3570,Schnitt1!L:P,3,0)</f>
        <v>0</v>
      </c>
      <c r="AB3570" s="166">
        <f>VLOOKUP(L3570,Schnitt2!L:P,3,0)</f>
        <v>0</v>
      </c>
      <c r="AC3570" s="166">
        <f>VLOOKUP(L3570,Schnitt3!L:P,3,0)</f>
        <v>0</v>
      </c>
      <c r="AD3570" s="166">
        <f>VLOOKUP(L3570,Schnitt4!L:P,3,0)</f>
        <v>0</v>
      </c>
      <c r="AE3570" s="166">
        <f>VLOOKUP(L3570,Schnitt5!L:P,3,0)</f>
        <v>0</v>
      </c>
      <c r="AF3570" s="166">
        <f>VLOOKUP(L3570,Schnitt6!L:P,3,0)</f>
        <v>0</v>
      </c>
    </row>
    <row r="3571" spans="12:32" x14ac:dyDescent="0.25">
      <c r="L3571" s="264">
        <f>Member!A3571</f>
        <v>0</v>
      </c>
      <c r="S3571" s="166">
        <f>VLOOKUP(L3571,Schnitt1!L:P,2,0)</f>
        <v>0</v>
      </c>
      <c r="T3571" s="166">
        <f>VLOOKUP(L3571,Schnitt2!L:P,2,0)</f>
        <v>0</v>
      </c>
      <c r="U3571" s="166">
        <f>VLOOKUP(L3571,Schnitt3!L:P,2,0)</f>
        <v>0</v>
      </c>
      <c r="V3571" s="166">
        <f>VLOOKUP(L3571,Schnitt4!L:P,2,0)</f>
        <v>0</v>
      </c>
      <c r="W3571" s="166">
        <f>VLOOKUP(L3571,Schnitt5!L:P,2,0)</f>
        <v>0</v>
      </c>
      <c r="X3571" s="166">
        <f>VLOOKUP(L3571,Schnitt6!L:P,2,0)</f>
        <v>0</v>
      </c>
      <c r="AA3571" s="166">
        <f>VLOOKUP(L3571,Schnitt1!L:P,3,0)</f>
        <v>0</v>
      </c>
      <c r="AB3571" s="166">
        <f>VLOOKUP(L3571,Schnitt2!L:P,3,0)</f>
        <v>0</v>
      </c>
      <c r="AC3571" s="166">
        <f>VLOOKUP(L3571,Schnitt3!L:P,3,0)</f>
        <v>0</v>
      </c>
      <c r="AD3571" s="166">
        <f>VLOOKUP(L3571,Schnitt4!L:P,3,0)</f>
        <v>0</v>
      </c>
      <c r="AE3571" s="166">
        <f>VLOOKUP(L3571,Schnitt5!L:P,3,0)</f>
        <v>0</v>
      </c>
      <c r="AF3571" s="166">
        <f>VLOOKUP(L3571,Schnitt6!L:P,3,0)</f>
        <v>0</v>
      </c>
    </row>
    <row r="3572" spans="12:32" x14ac:dyDescent="0.25">
      <c r="L3572" s="264">
        <f>Member!A3572</f>
        <v>0</v>
      </c>
      <c r="S3572" s="166">
        <f>VLOOKUP(L3572,Schnitt1!L:P,2,0)</f>
        <v>0</v>
      </c>
      <c r="T3572" s="166">
        <f>VLOOKUP(L3572,Schnitt2!L:P,2,0)</f>
        <v>0</v>
      </c>
      <c r="U3572" s="166">
        <f>VLOOKUP(L3572,Schnitt3!L:P,2,0)</f>
        <v>0</v>
      </c>
      <c r="V3572" s="166">
        <f>VLOOKUP(L3572,Schnitt4!L:P,2,0)</f>
        <v>0</v>
      </c>
      <c r="W3572" s="166">
        <f>VLOOKUP(L3572,Schnitt5!L:P,2,0)</f>
        <v>0</v>
      </c>
      <c r="X3572" s="166">
        <f>VLOOKUP(L3572,Schnitt6!L:P,2,0)</f>
        <v>0</v>
      </c>
      <c r="AA3572" s="166">
        <f>VLOOKUP(L3572,Schnitt1!L:P,3,0)</f>
        <v>0</v>
      </c>
      <c r="AB3572" s="166">
        <f>VLOOKUP(L3572,Schnitt2!L:P,3,0)</f>
        <v>0</v>
      </c>
      <c r="AC3572" s="166">
        <f>VLOOKUP(L3572,Schnitt3!L:P,3,0)</f>
        <v>0</v>
      </c>
      <c r="AD3572" s="166">
        <f>VLOOKUP(L3572,Schnitt4!L:P,3,0)</f>
        <v>0</v>
      </c>
      <c r="AE3572" s="166">
        <f>VLOOKUP(L3572,Schnitt5!L:P,3,0)</f>
        <v>0</v>
      </c>
      <c r="AF3572" s="166">
        <f>VLOOKUP(L3572,Schnitt6!L:P,3,0)</f>
        <v>0</v>
      </c>
    </row>
    <row r="3573" spans="12:32" x14ac:dyDescent="0.25">
      <c r="L3573" s="264">
        <f>Member!A3573</f>
        <v>0</v>
      </c>
      <c r="S3573" s="166">
        <f>VLOOKUP(L3573,Schnitt1!L:P,2,0)</f>
        <v>0</v>
      </c>
      <c r="T3573" s="166">
        <f>VLOOKUP(L3573,Schnitt2!L:P,2,0)</f>
        <v>0</v>
      </c>
      <c r="U3573" s="166">
        <f>VLOOKUP(L3573,Schnitt3!L:P,2,0)</f>
        <v>0</v>
      </c>
      <c r="V3573" s="166">
        <f>VLOOKUP(L3573,Schnitt4!L:P,2,0)</f>
        <v>0</v>
      </c>
      <c r="W3573" s="166">
        <f>VLOOKUP(L3573,Schnitt5!L:P,2,0)</f>
        <v>0</v>
      </c>
      <c r="X3573" s="166">
        <f>VLOOKUP(L3573,Schnitt6!L:P,2,0)</f>
        <v>0</v>
      </c>
      <c r="AA3573" s="166">
        <f>VLOOKUP(L3573,Schnitt1!L:P,3,0)</f>
        <v>0</v>
      </c>
      <c r="AB3573" s="166">
        <f>VLOOKUP(L3573,Schnitt2!L:P,3,0)</f>
        <v>0</v>
      </c>
      <c r="AC3573" s="166">
        <f>VLOOKUP(L3573,Schnitt3!L:P,3,0)</f>
        <v>0</v>
      </c>
      <c r="AD3573" s="166">
        <f>VLOOKUP(L3573,Schnitt4!L:P,3,0)</f>
        <v>0</v>
      </c>
      <c r="AE3573" s="166">
        <f>VLOOKUP(L3573,Schnitt5!L:P,3,0)</f>
        <v>0</v>
      </c>
      <c r="AF3573" s="166">
        <f>VLOOKUP(L3573,Schnitt6!L:P,3,0)</f>
        <v>0</v>
      </c>
    </row>
    <row r="3574" spans="12:32" x14ac:dyDescent="0.25">
      <c r="L3574" s="264">
        <f>Member!A3574</f>
        <v>0</v>
      </c>
      <c r="S3574" s="166">
        <f>VLOOKUP(L3574,Schnitt1!L:P,2,0)</f>
        <v>0</v>
      </c>
      <c r="T3574" s="166">
        <f>VLOOKUP(L3574,Schnitt2!L:P,2,0)</f>
        <v>0</v>
      </c>
      <c r="U3574" s="166">
        <f>VLOOKUP(L3574,Schnitt3!L:P,2,0)</f>
        <v>0</v>
      </c>
      <c r="V3574" s="166">
        <f>VLOOKUP(L3574,Schnitt4!L:P,2,0)</f>
        <v>0</v>
      </c>
      <c r="W3574" s="166">
        <f>VLOOKUP(L3574,Schnitt5!L:P,2,0)</f>
        <v>0</v>
      </c>
      <c r="X3574" s="166">
        <f>VLOOKUP(L3574,Schnitt6!L:P,2,0)</f>
        <v>0</v>
      </c>
      <c r="AA3574" s="166">
        <f>VLOOKUP(L3574,Schnitt1!L:P,3,0)</f>
        <v>0</v>
      </c>
      <c r="AB3574" s="166">
        <f>VLOOKUP(L3574,Schnitt2!L:P,3,0)</f>
        <v>0</v>
      </c>
      <c r="AC3574" s="166">
        <f>VLOOKUP(L3574,Schnitt3!L:P,3,0)</f>
        <v>0</v>
      </c>
      <c r="AD3574" s="166">
        <f>VLOOKUP(L3574,Schnitt4!L:P,3,0)</f>
        <v>0</v>
      </c>
      <c r="AE3574" s="166">
        <f>VLOOKUP(L3574,Schnitt5!L:P,3,0)</f>
        <v>0</v>
      </c>
      <c r="AF3574" s="166">
        <f>VLOOKUP(L3574,Schnitt6!L:P,3,0)</f>
        <v>0</v>
      </c>
    </row>
    <row r="3575" spans="12:32" x14ac:dyDescent="0.25">
      <c r="L3575" s="264">
        <f>Member!A3575</f>
        <v>0</v>
      </c>
      <c r="S3575" s="166">
        <f>VLOOKUP(L3575,Schnitt1!L:P,2,0)</f>
        <v>0</v>
      </c>
      <c r="T3575" s="166">
        <f>VLOOKUP(L3575,Schnitt2!L:P,2,0)</f>
        <v>0</v>
      </c>
      <c r="U3575" s="166">
        <f>VLOOKUP(L3575,Schnitt3!L:P,2,0)</f>
        <v>0</v>
      </c>
      <c r="V3575" s="166">
        <f>VLOOKUP(L3575,Schnitt4!L:P,2,0)</f>
        <v>0</v>
      </c>
      <c r="W3575" s="166">
        <f>VLOOKUP(L3575,Schnitt5!L:P,2,0)</f>
        <v>0</v>
      </c>
      <c r="X3575" s="166">
        <f>VLOOKUP(L3575,Schnitt6!L:P,2,0)</f>
        <v>0</v>
      </c>
      <c r="AA3575" s="166">
        <f>VLOOKUP(L3575,Schnitt1!L:P,3,0)</f>
        <v>0</v>
      </c>
      <c r="AB3575" s="166">
        <f>VLOOKUP(L3575,Schnitt2!L:P,3,0)</f>
        <v>0</v>
      </c>
      <c r="AC3575" s="166">
        <f>VLOOKUP(L3575,Schnitt3!L:P,3,0)</f>
        <v>0</v>
      </c>
      <c r="AD3575" s="166">
        <f>VLOOKUP(L3575,Schnitt4!L:P,3,0)</f>
        <v>0</v>
      </c>
      <c r="AE3575" s="166">
        <f>VLOOKUP(L3575,Schnitt5!L:P,3,0)</f>
        <v>0</v>
      </c>
      <c r="AF3575" s="166">
        <f>VLOOKUP(L3575,Schnitt6!L:P,3,0)</f>
        <v>0</v>
      </c>
    </row>
    <row r="3576" spans="12:32" x14ac:dyDescent="0.25">
      <c r="L3576" s="264">
        <f>Member!A3576</f>
        <v>0</v>
      </c>
      <c r="S3576" s="166">
        <f>VLOOKUP(L3576,Schnitt1!L:P,2,0)</f>
        <v>0</v>
      </c>
      <c r="T3576" s="166">
        <f>VLOOKUP(L3576,Schnitt2!L:P,2,0)</f>
        <v>0</v>
      </c>
      <c r="U3576" s="166">
        <f>VLOOKUP(L3576,Schnitt3!L:P,2,0)</f>
        <v>0</v>
      </c>
      <c r="V3576" s="166">
        <f>VLOOKUP(L3576,Schnitt4!L:P,2,0)</f>
        <v>0</v>
      </c>
      <c r="W3576" s="166">
        <f>VLOOKUP(L3576,Schnitt5!L:P,2,0)</f>
        <v>0</v>
      </c>
      <c r="X3576" s="166">
        <f>VLOOKUP(L3576,Schnitt6!L:P,2,0)</f>
        <v>0</v>
      </c>
      <c r="AA3576" s="166">
        <f>VLOOKUP(L3576,Schnitt1!L:P,3,0)</f>
        <v>0</v>
      </c>
      <c r="AB3576" s="166">
        <f>VLOOKUP(L3576,Schnitt2!L:P,3,0)</f>
        <v>0</v>
      </c>
      <c r="AC3576" s="166">
        <f>VLOOKUP(L3576,Schnitt3!L:P,3,0)</f>
        <v>0</v>
      </c>
      <c r="AD3576" s="166">
        <f>VLOOKUP(L3576,Schnitt4!L:P,3,0)</f>
        <v>0</v>
      </c>
      <c r="AE3576" s="166">
        <f>VLOOKUP(L3576,Schnitt5!L:P,3,0)</f>
        <v>0</v>
      </c>
      <c r="AF3576" s="166">
        <f>VLOOKUP(L3576,Schnitt6!L:P,3,0)</f>
        <v>0</v>
      </c>
    </row>
    <row r="3577" spans="12:32" x14ac:dyDescent="0.25">
      <c r="L3577" s="264">
        <f>Member!A3577</f>
        <v>0</v>
      </c>
      <c r="S3577" s="166">
        <f>VLOOKUP(L3577,Schnitt1!L:P,2,0)</f>
        <v>0</v>
      </c>
      <c r="T3577" s="166">
        <f>VLOOKUP(L3577,Schnitt2!L:P,2,0)</f>
        <v>0</v>
      </c>
      <c r="U3577" s="166">
        <f>VLOOKUP(L3577,Schnitt3!L:P,2,0)</f>
        <v>0</v>
      </c>
      <c r="V3577" s="166">
        <f>VLOOKUP(L3577,Schnitt4!L:P,2,0)</f>
        <v>0</v>
      </c>
      <c r="W3577" s="166">
        <f>VLOOKUP(L3577,Schnitt5!L:P,2,0)</f>
        <v>0</v>
      </c>
      <c r="X3577" s="166">
        <f>VLOOKUP(L3577,Schnitt6!L:P,2,0)</f>
        <v>0</v>
      </c>
      <c r="AA3577" s="166">
        <f>VLOOKUP(L3577,Schnitt1!L:P,3,0)</f>
        <v>0</v>
      </c>
      <c r="AB3577" s="166">
        <f>VLOOKUP(L3577,Schnitt2!L:P,3,0)</f>
        <v>0</v>
      </c>
      <c r="AC3577" s="166">
        <f>VLOOKUP(L3577,Schnitt3!L:P,3,0)</f>
        <v>0</v>
      </c>
      <c r="AD3577" s="166">
        <f>VLOOKUP(L3577,Schnitt4!L:P,3,0)</f>
        <v>0</v>
      </c>
      <c r="AE3577" s="166">
        <f>VLOOKUP(L3577,Schnitt5!L:P,3,0)</f>
        <v>0</v>
      </c>
      <c r="AF3577" s="166">
        <f>VLOOKUP(L3577,Schnitt6!L:P,3,0)</f>
        <v>0</v>
      </c>
    </row>
    <row r="3578" spans="12:32" x14ac:dyDescent="0.25">
      <c r="L3578" s="264">
        <f>Member!A3578</f>
        <v>0</v>
      </c>
      <c r="S3578" s="166">
        <f>VLOOKUP(L3578,Schnitt1!L:P,2,0)</f>
        <v>0</v>
      </c>
      <c r="T3578" s="166">
        <f>VLOOKUP(L3578,Schnitt2!L:P,2,0)</f>
        <v>0</v>
      </c>
      <c r="U3578" s="166">
        <f>VLOOKUP(L3578,Schnitt3!L:P,2,0)</f>
        <v>0</v>
      </c>
      <c r="V3578" s="166">
        <f>VLOOKUP(L3578,Schnitt4!L:P,2,0)</f>
        <v>0</v>
      </c>
      <c r="W3578" s="166">
        <f>VLOOKUP(L3578,Schnitt5!L:P,2,0)</f>
        <v>0</v>
      </c>
      <c r="X3578" s="166">
        <f>VLOOKUP(L3578,Schnitt6!L:P,2,0)</f>
        <v>0</v>
      </c>
      <c r="AA3578" s="166">
        <f>VLOOKUP(L3578,Schnitt1!L:P,3,0)</f>
        <v>0</v>
      </c>
      <c r="AB3578" s="166">
        <f>VLOOKUP(L3578,Schnitt2!L:P,3,0)</f>
        <v>0</v>
      </c>
      <c r="AC3578" s="166">
        <f>VLOOKUP(L3578,Schnitt3!L:P,3,0)</f>
        <v>0</v>
      </c>
      <c r="AD3578" s="166">
        <f>VLOOKUP(L3578,Schnitt4!L:P,3,0)</f>
        <v>0</v>
      </c>
      <c r="AE3578" s="166">
        <f>VLOOKUP(L3578,Schnitt5!L:P,3,0)</f>
        <v>0</v>
      </c>
      <c r="AF3578" s="166">
        <f>VLOOKUP(L3578,Schnitt6!L:P,3,0)</f>
        <v>0</v>
      </c>
    </row>
    <row r="3579" spans="12:32" x14ac:dyDescent="0.25">
      <c r="L3579" s="264">
        <f>Member!A3579</f>
        <v>0</v>
      </c>
      <c r="S3579" s="166">
        <f>VLOOKUP(L3579,Schnitt1!L:P,2,0)</f>
        <v>0</v>
      </c>
      <c r="T3579" s="166">
        <f>VLOOKUP(L3579,Schnitt2!L:P,2,0)</f>
        <v>0</v>
      </c>
      <c r="U3579" s="166">
        <f>VLOOKUP(L3579,Schnitt3!L:P,2,0)</f>
        <v>0</v>
      </c>
      <c r="V3579" s="166">
        <f>VLOOKUP(L3579,Schnitt4!L:P,2,0)</f>
        <v>0</v>
      </c>
      <c r="W3579" s="166">
        <f>VLOOKUP(L3579,Schnitt5!L:P,2,0)</f>
        <v>0</v>
      </c>
      <c r="X3579" s="166">
        <f>VLOOKUP(L3579,Schnitt6!L:P,2,0)</f>
        <v>0</v>
      </c>
      <c r="AA3579" s="166">
        <f>VLOOKUP(L3579,Schnitt1!L:P,3,0)</f>
        <v>0</v>
      </c>
      <c r="AB3579" s="166">
        <f>VLOOKUP(L3579,Schnitt2!L:P,3,0)</f>
        <v>0</v>
      </c>
      <c r="AC3579" s="166">
        <f>VLOOKUP(L3579,Schnitt3!L:P,3,0)</f>
        <v>0</v>
      </c>
      <c r="AD3579" s="166">
        <f>VLOOKUP(L3579,Schnitt4!L:P,3,0)</f>
        <v>0</v>
      </c>
      <c r="AE3579" s="166">
        <f>VLOOKUP(L3579,Schnitt5!L:P,3,0)</f>
        <v>0</v>
      </c>
      <c r="AF3579" s="166">
        <f>VLOOKUP(L3579,Schnitt6!L:P,3,0)</f>
        <v>0</v>
      </c>
    </row>
    <row r="3580" spans="12:32" x14ac:dyDescent="0.25">
      <c r="L3580" s="264">
        <f>Member!A3580</f>
        <v>0</v>
      </c>
      <c r="S3580" s="166">
        <f>VLOOKUP(L3580,Schnitt1!L:P,2,0)</f>
        <v>0</v>
      </c>
      <c r="T3580" s="166">
        <f>VLOOKUP(L3580,Schnitt2!L:P,2,0)</f>
        <v>0</v>
      </c>
      <c r="U3580" s="166">
        <f>VLOOKUP(L3580,Schnitt3!L:P,2,0)</f>
        <v>0</v>
      </c>
      <c r="V3580" s="166">
        <f>VLOOKUP(L3580,Schnitt4!L:P,2,0)</f>
        <v>0</v>
      </c>
      <c r="W3580" s="166">
        <f>VLOOKUP(L3580,Schnitt5!L:P,2,0)</f>
        <v>0</v>
      </c>
      <c r="X3580" s="166">
        <f>VLOOKUP(L3580,Schnitt6!L:P,2,0)</f>
        <v>0</v>
      </c>
      <c r="AA3580" s="166">
        <f>VLOOKUP(L3580,Schnitt1!L:P,3,0)</f>
        <v>0</v>
      </c>
      <c r="AB3580" s="166">
        <f>VLOOKUP(L3580,Schnitt2!L:P,3,0)</f>
        <v>0</v>
      </c>
      <c r="AC3580" s="166">
        <f>VLOOKUP(L3580,Schnitt3!L:P,3,0)</f>
        <v>0</v>
      </c>
      <c r="AD3580" s="166">
        <f>VLOOKUP(L3580,Schnitt4!L:P,3,0)</f>
        <v>0</v>
      </c>
      <c r="AE3580" s="166">
        <f>VLOOKUP(L3580,Schnitt5!L:P,3,0)</f>
        <v>0</v>
      </c>
      <c r="AF3580" s="166">
        <f>VLOOKUP(L3580,Schnitt6!L:P,3,0)</f>
        <v>0</v>
      </c>
    </row>
    <row r="3581" spans="12:32" x14ac:dyDescent="0.25">
      <c r="L3581" s="264">
        <f>Member!A3581</f>
        <v>0</v>
      </c>
      <c r="S3581" s="166">
        <f>VLOOKUP(L3581,Schnitt1!L:P,2,0)</f>
        <v>0</v>
      </c>
      <c r="T3581" s="166">
        <f>VLOOKUP(L3581,Schnitt2!L:P,2,0)</f>
        <v>0</v>
      </c>
      <c r="U3581" s="166">
        <f>VLOOKUP(L3581,Schnitt3!L:P,2,0)</f>
        <v>0</v>
      </c>
      <c r="V3581" s="166">
        <f>VLOOKUP(L3581,Schnitt4!L:P,2,0)</f>
        <v>0</v>
      </c>
      <c r="W3581" s="166">
        <f>VLOOKUP(L3581,Schnitt5!L:P,2,0)</f>
        <v>0</v>
      </c>
      <c r="X3581" s="166">
        <f>VLOOKUP(L3581,Schnitt6!L:P,2,0)</f>
        <v>0</v>
      </c>
      <c r="AA3581" s="166">
        <f>VLOOKUP(L3581,Schnitt1!L:P,3,0)</f>
        <v>0</v>
      </c>
      <c r="AB3581" s="166">
        <f>VLOOKUP(L3581,Schnitt2!L:P,3,0)</f>
        <v>0</v>
      </c>
      <c r="AC3581" s="166">
        <f>VLOOKUP(L3581,Schnitt3!L:P,3,0)</f>
        <v>0</v>
      </c>
      <c r="AD3581" s="166">
        <f>VLOOKUP(L3581,Schnitt4!L:P,3,0)</f>
        <v>0</v>
      </c>
      <c r="AE3581" s="166">
        <f>VLOOKUP(L3581,Schnitt5!L:P,3,0)</f>
        <v>0</v>
      </c>
      <c r="AF3581" s="166">
        <f>VLOOKUP(L3581,Schnitt6!L:P,3,0)</f>
        <v>0</v>
      </c>
    </row>
    <row r="3582" spans="12:32" x14ac:dyDescent="0.25">
      <c r="L3582" s="264">
        <f>Member!A3582</f>
        <v>0</v>
      </c>
      <c r="S3582" s="166">
        <f>VLOOKUP(L3582,Schnitt1!L:P,2,0)</f>
        <v>0</v>
      </c>
      <c r="T3582" s="166">
        <f>VLOOKUP(L3582,Schnitt2!L:P,2,0)</f>
        <v>0</v>
      </c>
      <c r="U3582" s="166">
        <f>VLOOKUP(L3582,Schnitt3!L:P,2,0)</f>
        <v>0</v>
      </c>
      <c r="V3582" s="166">
        <f>VLOOKUP(L3582,Schnitt4!L:P,2,0)</f>
        <v>0</v>
      </c>
      <c r="W3582" s="166">
        <f>VLOOKUP(L3582,Schnitt5!L:P,2,0)</f>
        <v>0</v>
      </c>
      <c r="X3582" s="166">
        <f>VLOOKUP(L3582,Schnitt6!L:P,2,0)</f>
        <v>0</v>
      </c>
      <c r="AA3582" s="166">
        <f>VLOOKUP(L3582,Schnitt1!L:P,3,0)</f>
        <v>0</v>
      </c>
      <c r="AB3582" s="166">
        <f>VLOOKUP(L3582,Schnitt2!L:P,3,0)</f>
        <v>0</v>
      </c>
      <c r="AC3582" s="166">
        <f>VLOOKUP(L3582,Schnitt3!L:P,3,0)</f>
        <v>0</v>
      </c>
      <c r="AD3582" s="166">
        <f>VLOOKUP(L3582,Schnitt4!L:P,3,0)</f>
        <v>0</v>
      </c>
      <c r="AE3582" s="166">
        <f>VLOOKUP(L3582,Schnitt5!L:P,3,0)</f>
        <v>0</v>
      </c>
      <c r="AF3582" s="166">
        <f>VLOOKUP(L3582,Schnitt6!L:P,3,0)</f>
        <v>0</v>
      </c>
    </row>
    <row r="3583" spans="12:32" x14ac:dyDescent="0.25">
      <c r="L3583" s="264">
        <f>Member!A3583</f>
        <v>0</v>
      </c>
      <c r="S3583" s="166">
        <f>VLOOKUP(L3583,Schnitt1!L:P,2,0)</f>
        <v>0</v>
      </c>
      <c r="T3583" s="166">
        <f>VLOOKUP(L3583,Schnitt2!L:P,2,0)</f>
        <v>0</v>
      </c>
      <c r="U3583" s="166">
        <f>VLOOKUP(L3583,Schnitt3!L:P,2,0)</f>
        <v>0</v>
      </c>
      <c r="V3583" s="166">
        <f>VLOOKUP(L3583,Schnitt4!L:P,2,0)</f>
        <v>0</v>
      </c>
      <c r="W3583" s="166">
        <f>VLOOKUP(L3583,Schnitt5!L:P,2,0)</f>
        <v>0</v>
      </c>
      <c r="X3583" s="166">
        <f>VLOOKUP(L3583,Schnitt6!L:P,2,0)</f>
        <v>0</v>
      </c>
      <c r="AA3583" s="166">
        <f>VLOOKUP(L3583,Schnitt1!L:P,3,0)</f>
        <v>0</v>
      </c>
      <c r="AB3583" s="166">
        <f>VLOOKUP(L3583,Schnitt2!L:P,3,0)</f>
        <v>0</v>
      </c>
      <c r="AC3583" s="166">
        <f>VLOOKUP(L3583,Schnitt3!L:P,3,0)</f>
        <v>0</v>
      </c>
      <c r="AD3583" s="166">
        <f>VLOOKUP(L3583,Schnitt4!L:P,3,0)</f>
        <v>0</v>
      </c>
      <c r="AE3583" s="166">
        <f>VLOOKUP(L3583,Schnitt5!L:P,3,0)</f>
        <v>0</v>
      </c>
      <c r="AF3583" s="166">
        <f>VLOOKUP(L3583,Schnitt6!L:P,3,0)</f>
        <v>0</v>
      </c>
    </row>
    <row r="3584" spans="12:32" x14ac:dyDescent="0.25">
      <c r="L3584" s="264">
        <f>Member!A3584</f>
        <v>0</v>
      </c>
      <c r="S3584" s="166">
        <f>VLOOKUP(L3584,Schnitt1!L:P,2,0)</f>
        <v>0</v>
      </c>
      <c r="T3584" s="166">
        <f>VLOOKUP(L3584,Schnitt2!L:P,2,0)</f>
        <v>0</v>
      </c>
      <c r="U3584" s="166">
        <f>VLOOKUP(L3584,Schnitt3!L:P,2,0)</f>
        <v>0</v>
      </c>
      <c r="V3584" s="166">
        <f>VLOOKUP(L3584,Schnitt4!L:P,2,0)</f>
        <v>0</v>
      </c>
      <c r="W3584" s="166">
        <f>VLOOKUP(L3584,Schnitt5!L:P,2,0)</f>
        <v>0</v>
      </c>
      <c r="X3584" s="166">
        <f>VLOOKUP(L3584,Schnitt6!L:P,2,0)</f>
        <v>0</v>
      </c>
      <c r="AA3584" s="166">
        <f>VLOOKUP(L3584,Schnitt1!L:P,3,0)</f>
        <v>0</v>
      </c>
      <c r="AB3584" s="166">
        <f>VLOOKUP(L3584,Schnitt2!L:P,3,0)</f>
        <v>0</v>
      </c>
      <c r="AC3584" s="166">
        <f>VLOOKUP(L3584,Schnitt3!L:P,3,0)</f>
        <v>0</v>
      </c>
      <c r="AD3584" s="166">
        <f>VLOOKUP(L3584,Schnitt4!L:P,3,0)</f>
        <v>0</v>
      </c>
      <c r="AE3584" s="166">
        <f>VLOOKUP(L3584,Schnitt5!L:P,3,0)</f>
        <v>0</v>
      </c>
      <c r="AF3584" s="166">
        <f>VLOOKUP(L3584,Schnitt6!L:P,3,0)</f>
        <v>0</v>
      </c>
    </row>
    <row r="3585" spans="12:32" x14ac:dyDescent="0.25">
      <c r="L3585" s="264">
        <f>Member!A3585</f>
        <v>0</v>
      </c>
      <c r="S3585" s="166">
        <f>VLOOKUP(L3585,Schnitt1!L:P,2,0)</f>
        <v>0</v>
      </c>
      <c r="T3585" s="166">
        <f>VLOOKUP(L3585,Schnitt2!L:P,2,0)</f>
        <v>0</v>
      </c>
      <c r="U3585" s="166">
        <f>VLOOKUP(L3585,Schnitt3!L:P,2,0)</f>
        <v>0</v>
      </c>
      <c r="V3585" s="166">
        <f>VLOOKUP(L3585,Schnitt4!L:P,2,0)</f>
        <v>0</v>
      </c>
      <c r="W3585" s="166">
        <f>VLOOKUP(L3585,Schnitt5!L:P,2,0)</f>
        <v>0</v>
      </c>
      <c r="X3585" s="166">
        <f>VLOOKUP(L3585,Schnitt6!L:P,2,0)</f>
        <v>0</v>
      </c>
      <c r="AA3585" s="166">
        <f>VLOOKUP(L3585,Schnitt1!L:P,3,0)</f>
        <v>0</v>
      </c>
      <c r="AB3585" s="166">
        <f>VLOOKUP(L3585,Schnitt2!L:P,3,0)</f>
        <v>0</v>
      </c>
      <c r="AC3585" s="166">
        <f>VLOOKUP(L3585,Schnitt3!L:P,3,0)</f>
        <v>0</v>
      </c>
      <c r="AD3585" s="166">
        <f>VLOOKUP(L3585,Schnitt4!L:P,3,0)</f>
        <v>0</v>
      </c>
      <c r="AE3585" s="166">
        <f>VLOOKUP(L3585,Schnitt5!L:P,3,0)</f>
        <v>0</v>
      </c>
      <c r="AF3585" s="166">
        <f>VLOOKUP(L3585,Schnitt6!L:P,3,0)</f>
        <v>0</v>
      </c>
    </row>
    <row r="3586" spans="12:32" x14ac:dyDescent="0.25">
      <c r="L3586" s="264">
        <f>Member!A3586</f>
        <v>0</v>
      </c>
      <c r="S3586" s="166">
        <f>VLOOKUP(L3586,Schnitt1!L:P,2,0)</f>
        <v>0</v>
      </c>
      <c r="T3586" s="166">
        <f>VLOOKUP(L3586,Schnitt2!L:P,2,0)</f>
        <v>0</v>
      </c>
      <c r="U3586" s="166">
        <f>VLOOKUP(L3586,Schnitt3!L:P,2,0)</f>
        <v>0</v>
      </c>
      <c r="V3586" s="166">
        <f>VLOOKUP(L3586,Schnitt4!L:P,2,0)</f>
        <v>0</v>
      </c>
      <c r="W3586" s="166">
        <f>VLOOKUP(L3586,Schnitt5!L:P,2,0)</f>
        <v>0</v>
      </c>
      <c r="X3586" s="166">
        <f>VLOOKUP(L3586,Schnitt6!L:P,2,0)</f>
        <v>0</v>
      </c>
      <c r="AA3586" s="166">
        <f>VLOOKUP(L3586,Schnitt1!L:P,3,0)</f>
        <v>0</v>
      </c>
      <c r="AB3586" s="166">
        <f>VLOOKUP(L3586,Schnitt2!L:P,3,0)</f>
        <v>0</v>
      </c>
      <c r="AC3586" s="166">
        <f>VLOOKUP(L3586,Schnitt3!L:P,3,0)</f>
        <v>0</v>
      </c>
      <c r="AD3586" s="166">
        <f>VLOOKUP(L3586,Schnitt4!L:P,3,0)</f>
        <v>0</v>
      </c>
      <c r="AE3586" s="166">
        <f>VLOOKUP(L3586,Schnitt5!L:P,3,0)</f>
        <v>0</v>
      </c>
      <c r="AF3586" s="166">
        <f>VLOOKUP(L3586,Schnitt6!L:P,3,0)</f>
        <v>0</v>
      </c>
    </row>
    <row r="3587" spans="12:32" x14ac:dyDescent="0.25">
      <c r="L3587" s="264">
        <f>Member!A3587</f>
        <v>0</v>
      </c>
      <c r="S3587" s="166">
        <f>VLOOKUP(L3587,Schnitt1!L:P,2,0)</f>
        <v>0</v>
      </c>
      <c r="T3587" s="166">
        <f>VLOOKUP(L3587,Schnitt2!L:P,2,0)</f>
        <v>0</v>
      </c>
      <c r="U3587" s="166">
        <f>VLOOKUP(L3587,Schnitt3!L:P,2,0)</f>
        <v>0</v>
      </c>
      <c r="V3587" s="166">
        <f>VLOOKUP(L3587,Schnitt4!L:P,2,0)</f>
        <v>0</v>
      </c>
      <c r="W3587" s="166">
        <f>VLOOKUP(L3587,Schnitt5!L:P,2,0)</f>
        <v>0</v>
      </c>
      <c r="X3587" s="166">
        <f>VLOOKUP(L3587,Schnitt6!L:P,2,0)</f>
        <v>0</v>
      </c>
      <c r="AA3587" s="166">
        <f>VLOOKUP(L3587,Schnitt1!L:P,3,0)</f>
        <v>0</v>
      </c>
      <c r="AB3587" s="166">
        <f>VLOOKUP(L3587,Schnitt2!L:P,3,0)</f>
        <v>0</v>
      </c>
      <c r="AC3587" s="166">
        <f>VLOOKUP(L3587,Schnitt3!L:P,3,0)</f>
        <v>0</v>
      </c>
      <c r="AD3587" s="166">
        <f>VLOOKUP(L3587,Schnitt4!L:P,3,0)</f>
        <v>0</v>
      </c>
      <c r="AE3587" s="166">
        <f>VLOOKUP(L3587,Schnitt5!L:P,3,0)</f>
        <v>0</v>
      </c>
      <c r="AF3587" s="166">
        <f>VLOOKUP(L3587,Schnitt6!L:P,3,0)</f>
        <v>0</v>
      </c>
    </row>
    <row r="3588" spans="12:32" x14ac:dyDescent="0.25">
      <c r="L3588" s="264">
        <f>Member!A3588</f>
        <v>0</v>
      </c>
      <c r="S3588" s="166">
        <f>VLOOKUP(L3588,Schnitt1!L:P,2,0)</f>
        <v>0</v>
      </c>
      <c r="T3588" s="166">
        <f>VLOOKUP(L3588,Schnitt2!L:P,2,0)</f>
        <v>0</v>
      </c>
      <c r="U3588" s="166">
        <f>VLOOKUP(L3588,Schnitt3!L:P,2,0)</f>
        <v>0</v>
      </c>
      <c r="V3588" s="166">
        <f>VLOOKUP(L3588,Schnitt4!L:P,2,0)</f>
        <v>0</v>
      </c>
      <c r="W3588" s="166">
        <f>VLOOKUP(L3588,Schnitt5!L:P,2,0)</f>
        <v>0</v>
      </c>
      <c r="X3588" s="166">
        <f>VLOOKUP(L3588,Schnitt6!L:P,2,0)</f>
        <v>0</v>
      </c>
      <c r="AA3588" s="166">
        <f>VLOOKUP(L3588,Schnitt1!L:P,3,0)</f>
        <v>0</v>
      </c>
      <c r="AB3588" s="166">
        <f>VLOOKUP(L3588,Schnitt2!L:P,3,0)</f>
        <v>0</v>
      </c>
      <c r="AC3588" s="166">
        <f>VLOOKUP(L3588,Schnitt3!L:P,3,0)</f>
        <v>0</v>
      </c>
      <c r="AD3588" s="166">
        <f>VLOOKUP(L3588,Schnitt4!L:P,3,0)</f>
        <v>0</v>
      </c>
      <c r="AE3588" s="166">
        <f>VLOOKUP(L3588,Schnitt5!L:P,3,0)</f>
        <v>0</v>
      </c>
      <c r="AF3588" s="166">
        <f>VLOOKUP(L3588,Schnitt6!L:P,3,0)</f>
        <v>0</v>
      </c>
    </row>
    <row r="3589" spans="12:32" x14ac:dyDescent="0.25">
      <c r="L3589" s="264">
        <f>Member!A3589</f>
        <v>0</v>
      </c>
      <c r="S3589" s="166">
        <f>VLOOKUP(L3589,Schnitt1!L:P,2,0)</f>
        <v>0</v>
      </c>
      <c r="T3589" s="166">
        <f>VLOOKUP(L3589,Schnitt2!L:P,2,0)</f>
        <v>0</v>
      </c>
      <c r="U3589" s="166">
        <f>VLOOKUP(L3589,Schnitt3!L:P,2,0)</f>
        <v>0</v>
      </c>
      <c r="V3589" s="166">
        <f>VLOOKUP(L3589,Schnitt4!L:P,2,0)</f>
        <v>0</v>
      </c>
      <c r="W3589" s="166">
        <f>VLOOKUP(L3589,Schnitt5!L:P,2,0)</f>
        <v>0</v>
      </c>
      <c r="X3589" s="166">
        <f>VLOOKUP(L3589,Schnitt6!L:P,2,0)</f>
        <v>0</v>
      </c>
      <c r="AA3589" s="166">
        <f>VLOOKUP(L3589,Schnitt1!L:P,3,0)</f>
        <v>0</v>
      </c>
      <c r="AB3589" s="166">
        <f>VLOOKUP(L3589,Schnitt2!L:P,3,0)</f>
        <v>0</v>
      </c>
      <c r="AC3589" s="166">
        <f>VLOOKUP(L3589,Schnitt3!L:P,3,0)</f>
        <v>0</v>
      </c>
      <c r="AD3589" s="166">
        <f>VLOOKUP(L3589,Schnitt4!L:P,3,0)</f>
        <v>0</v>
      </c>
      <c r="AE3589" s="166">
        <f>VLOOKUP(L3589,Schnitt5!L:P,3,0)</f>
        <v>0</v>
      </c>
      <c r="AF3589" s="166">
        <f>VLOOKUP(L3589,Schnitt6!L:P,3,0)</f>
        <v>0</v>
      </c>
    </row>
    <row r="3590" spans="12:32" x14ac:dyDescent="0.25">
      <c r="L3590" s="264">
        <f>Member!A3590</f>
        <v>0</v>
      </c>
      <c r="S3590" s="166">
        <f>VLOOKUP(L3590,Schnitt1!L:P,2,0)</f>
        <v>0</v>
      </c>
      <c r="T3590" s="166">
        <f>VLOOKUP(L3590,Schnitt2!L:P,2,0)</f>
        <v>0</v>
      </c>
      <c r="U3590" s="166">
        <f>VLOOKUP(L3590,Schnitt3!L:P,2,0)</f>
        <v>0</v>
      </c>
      <c r="V3590" s="166">
        <f>VLOOKUP(L3590,Schnitt4!L:P,2,0)</f>
        <v>0</v>
      </c>
      <c r="W3590" s="166">
        <f>VLOOKUP(L3590,Schnitt5!L:P,2,0)</f>
        <v>0</v>
      </c>
      <c r="X3590" s="166">
        <f>VLOOKUP(L3590,Schnitt6!L:P,2,0)</f>
        <v>0</v>
      </c>
      <c r="AA3590" s="166">
        <f>VLOOKUP(L3590,Schnitt1!L:P,3,0)</f>
        <v>0</v>
      </c>
      <c r="AB3590" s="166">
        <f>VLOOKUP(L3590,Schnitt2!L:P,3,0)</f>
        <v>0</v>
      </c>
      <c r="AC3590" s="166">
        <f>VLOOKUP(L3590,Schnitt3!L:P,3,0)</f>
        <v>0</v>
      </c>
      <c r="AD3590" s="166">
        <f>VLOOKUP(L3590,Schnitt4!L:P,3,0)</f>
        <v>0</v>
      </c>
      <c r="AE3590" s="166">
        <f>VLOOKUP(L3590,Schnitt5!L:P,3,0)</f>
        <v>0</v>
      </c>
      <c r="AF3590" s="166">
        <f>VLOOKUP(L3590,Schnitt6!L:P,3,0)</f>
        <v>0</v>
      </c>
    </row>
    <row r="3591" spans="12:32" x14ac:dyDescent="0.25">
      <c r="L3591" s="264">
        <f>Member!A3591</f>
        <v>0</v>
      </c>
      <c r="S3591" s="166">
        <f>VLOOKUP(L3591,Schnitt1!L:P,2,0)</f>
        <v>0</v>
      </c>
      <c r="T3591" s="166">
        <f>VLOOKUP(L3591,Schnitt2!L:P,2,0)</f>
        <v>0</v>
      </c>
      <c r="U3591" s="166">
        <f>VLOOKUP(L3591,Schnitt3!L:P,2,0)</f>
        <v>0</v>
      </c>
      <c r="V3591" s="166">
        <f>VLOOKUP(L3591,Schnitt4!L:P,2,0)</f>
        <v>0</v>
      </c>
      <c r="W3591" s="166">
        <f>VLOOKUP(L3591,Schnitt5!L:P,2,0)</f>
        <v>0</v>
      </c>
      <c r="X3591" s="166">
        <f>VLOOKUP(L3591,Schnitt6!L:P,2,0)</f>
        <v>0</v>
      </c>
      <c r="AA3591" s="166">
        <f>VLOOKUP(L3591,Schnitt1!L:P,3,0)</f>
        <v>0</v>
      </c>
      <c r="AB3591" s="166">
        <f>VLOOKUP(L3591,Schnitt2!L:P,3,0)</f>
        <v>0</v>
      </c>
      <c r="AC3591" s="166">
        <f>VLOOKUP(L3591,Schnitt3!L:P,3,0)</f>
        <v>0</v>
      </c>
      <c r="AD3591" s="166">
        <f>VLOOKUP(L3591,Schnitt4!L:P,3,0)</f>
        <v>0</v>
      </c>
      <c r="AE3591" s="166">
        <f>VLOOKUP(L3591,Schnitt5!L:P,3,0)</f>
        <v>0</v>
      </c>
      <c r="AF3591" s="166">
        <f>VLOOKUP(L3591,Schnitt6!L:P,3,0)</f>
        <v>0</v>
      </c>
    </row>
    <row r="3592" spans="12:32" x14ac:dyDescent="0.25">
      <c r="L3592" s="264">
        <f>Member!A3592</f>
        <v>0</v>
      </c>
      <c r="S3592" s="166">
        <f>VLOOKUP(L3592,Schnitt1!L:P,2,0)</f>
        <v>0</v>
      </c>
      <c r="T3592" s="166">
        <f>VLOOKUP(L3592,Schnitt2!L:P,2,0)</f>
        <v>0</v>
      </c>
      <c r="U3592" s="166">
        <f>VLOOKUP(L3592,Schnitt3!L:P,2,0)</f>
        <v>0</v>
      </c>
      <c r="V3592" s="166">
        <f>VLOOKUP(L3592,Schnitt4!L:P,2,0)</f>
        <v>0</v>
      </c>
      <c r="W3592" s="166">
        <f>VLOOKUP(L3592,Schnitt5!L:P,2,0)</f>
        <v>0</v>
      </c>
      <c r="X3592" s="166">
        <f>VLOOKUP(L3592,Schnitt6!L:P,2,0)</f>
        <v>0</v>
      </c>
      <c r="AA3592" s="166">
        <f>VLOOKUP(L3592,Schnitt1!L:P,3,0)</f>
        <v>0</v>
      </c>
      <c r="AB3592" s="166">
        <f>VLOOKUP(L3592,Schnitt2!L:P,3,0)</f>
        <v>0</v>
      </c>
      <c r="AC3592" s="166">
        <f>VLOOKUP(L3592,Schnitt3!L:P,3,0)</f>
        <v>0</v>
      </c>
      <c r="AD3592" s="166">
        <f>VLOOKUP(L3592,Schnitt4!L:P,3,0)</f>
        <v>0</v>
      </c>
      <c r="AE3592" s="166">
        <f>VLOOKUP(L3592,Schnitt5!L:P,3,0)</f>
        <v>0</v>
      </c>
      <c r="AF3592" s="166">
        <f>VLOOKUP(L3592,Schnitt6!L:P,3,0)</f>
        <v>0</v>
      </c>
    </row>
    <row r="3593" spans="12:32" x14ac:dyDescent="0.25">
      <c r="L3593" s="264">
        <f>Member!A3593</f>
        <v>0</v>
      </c>
      <c r="S3593" s="166">
        <f>VLOOKUP(L3593,Schnitt1!L:P,2,0)</f>
        <v>0</v>
      </c>
      <c r="T3593" s="166">
        <f>VLOOKUP(L3593,Schnitt2!L:P,2,0)</f>
        <v>0</v>
      </c>
      <c r="U3593" s="166">
        <f>VLOOKUP(L3593,Schnitt3!L:P,2,0)</f>
        <v>0</v>
      </c>
      <c r="V3593" s="166">
        <f>VLOOKUP(L3593,Schnitt4!L:P,2,0)</f>
        <v>0</v>
      </c>
      <c r="W3593" s="166">
        <f>VLOOKUP(L3593,Schnitt5!L:P,2,0)</f>
        <v>0</v>
      </c>
      <c r="X3593" s="166">
        <f>VLOOKUP(L3593,Schnitt6!L:P,2,0)</f>
        <v>0</v>
      </c>
      <c r="AA3593" s="166">
        <f>VLOOKUP(L3593,Schnitt1!L:P,3,0)</f>
        <v>0</v>
      </c>
      <c r="AB3593" s="166">
        <f>VLOOKUP(L3593,Schnitt2!L:P,3,0)</f>
        <v>0</v>
      </c>
      <c r="AC3593" s="166">
        <f>VLOOKUP(L3593,Schnitt3!L:P,3,0)</f>
        <v>0</v>
      </c>
      <c r="AD3593" s="166">
        <f>VLOOKUP(L3593,Schnitt4!L:P,3,0)</f>
        <v>0</v>
      </c>
      <c r="AE3593" s="166">
        <f>VLOOKUP(L3593,Schnitt5!L:P,3,0)</f>
        <v>0</v>
      </c>
      <c r="AF3593" s="166">
        <f>VLOOKUP(L3593,Schnitt6!L:P,3,0)</f>
        <v>0</v>
      </c>
    </row>
    <row r="3594" spans="12:32" x14ac:dyDescent="0.25">
      <c r="L3594" s="264">
        <f>Member!A3594</f>
        <v>0</v>
      </c>
      <c r="S3594" s="166">
        <f>VLOOKUP(L3594,Schnitt1!L:P,2,0)</f>
        <v>0</v>
      </c>
      <c r="T3594" s="166">
        <f>VLOOKUP(L3594,Schnitt2!L:P,2,0)</f>
        <v>0</v>
      </c>
      <c r="U3594" s="166">
        <f>VLOOKUP(L3594,Schnitt3!L:P,2,0)</f>
        <v>0</v>
      </c>
      <c r="V3594" s="166">
        <f>VLOOKUP(L3594,Schnitt4!L:P,2,0)</f>
        <v>0</v>
      </c>
      <c r="W3594" s="166">
        <f>VLOOKUP(L3594,Schnitt5!L:P,2,0)</f>
        <v>0</v>
      </c>
      <c r="X3594" s="166">
        <f>VLOOKUP(L3594,Schnitt6!L:P,2,0)</f>
        <v>0</v>
      </c>
      <c r="AA3594" s="166">
        <f>VLOOKUP(L3594,Schnitt1!L:P,3,0)</f>
        <v>0</v>
      </c>
      <c r="AB3594" s="166">
        <f>VLOOKUP(L3594,Schnitt2!L:P,3,0)</f>
        <v>0</v>
      </c>
      <c r="AC3594" s="166">
        <f>VLOOKUP(L3594,Schnitt3!L:P,3,0)</f>
        <v>0</v>
      </c>
      <c r="AD3594" s="166">
        <f>VLOOKUP(L3594,Schnitt4!L:P,3,0)</f>
        <v>0</v>
      </c>
      <c r="AE3594" s="166">
        <f>VLOOKUP(L3594,Schnitt5!L:P,3,0)</f>
        <v>0</v>
      </c>
      <c r="AF3594" s="166">
        <f>VLOOKUP(L3594,Schnitt6!L:P,3,0)</f>
        <v>0</v>
      </c>
    </row>
    <row r="3595" spans="12:32" x14ac:dyDescent="0.25">
      <c r="L3595" s="264">
        <f>Member!A3595</f>
        <v>0</v>
      </c>
      <c r="S3595" s="166">
        <f>VLOOKUP(L3595,Schnitt1!L:P,2,0)</f>
        <v>0</v>
      </c>
      <c r="T3595" s="166">
        <f>VLOOKUP(L3595,Schnitt2!L:P,2,0)</f>
        <v>0</v>
      </c>
      <c r="U3595" s="166">
        <f>VLOOKUP(L3595,Schnitt3!L:P,2,0)</f>
        <v>0</v>
      </c>
      <c r="V3595" s="166">
        <f>VLOOKUP(L3595,Schnitt4!L:P,2,0)</f>
        <v>0</v>
      </c>
      <c r="W3595" s="166">
        <f>VLOOKUP(L3595,Schnitt5!L:P,2,0)</f>
        <v>0</v>
      </c>
      <c r="X3595" s="166">
        <f>VLOOKUP(L3595,Schnitt6!L:P,2,0)</f>
        <v>0</v>
      </c>
      <c r="AA3595" s="166">
        <f>VLOOKUP(L3595,Schnitt1!L:P,3,0)</f>
        <v>0</v>
      </c>
      <c r="AB3595" s="166">
        <f>VLOOKUP(L3595,Schnitt2!L:P,3,0)</f>
        <v>0</v>
      </c>
      <c r="AC3595" s="166">
        <f>VLOOKUP(L3595,Schnitt3!L:P,3,0)</f>
        <v>0</v>
      </c>
      <c r="AD3595" s="166">
        <f>VLOOKUP(L3595,Schnitt4!L:P,3,0)</f>
        <v>0</v>
      </c>
      <c r="AE3595" s="166">
        <f>VLOOKUP(L3595,Schnitt5!L:P,3,0)</f>
        <v>0</v>
      </c>
      <c r="AF3595" s="166">
        <f>VLOOKUP(L3595,Schnitt6!L:P,3,0)</f>
        <v>0</v>
      </c>
    </row>
    <row r="3596" spans="12:32" x14ac:dyDescent="0.25">
      <c r="L3596" s="264">
        <f>Member!A3596</f>
        <v>0</v>
      </c>
      <c r="S3596" s="166">
        <f>VLOOKUP(L3596,Schnitt1!L:P,2,0)</f>
        <v>0</v>
      </c>
      <c r="T3596" s="166">
        <f>VLOOKUP(L3596,Schnitt2!L:P,2,0)</f>
        <v>0</v>
      </c>
      <c r="U3596" s="166">
        <f>VLOOKUP(L3596,Schnitt3!L:P,2,0)</f>
        <v>0</v>
      </c>
      <c r="V3596" s="166">
        <f>VLOOKUP(L3596,Schnitt4!L:P,2,0)</f>
        <v>0</v>
      </c>
      <c r="W3596" s="166">
        <f>VLOOKUP(L3596,Schnitt5!L:P,2,0)</f>
        <v>0</v>
      </c>
      <c r="X3596" s="166">
        <f>VLOOKUP(L3596,Schnitt6!L:P,2,0)</f>
        <v>0</v>
      </c>
      <c r="AA3596" s="166">
        <f>VLOOKUP(L3596,Schnitt1!L:P,3,0)</f>
        <v>0</v>
      </c>
      <c r="AB3596" s="166">
        <f>VLOOKUP(L3596,Schnitt2!L:P,3,0)</f>
        <v>0</v>
      </c>
      <c r="AC3596" s="166">
        <f>VLOOKUP(L3596,Schnitt3!L:P,3,0)</f>
        <v>0</v>
      </c>
      <c r="AD3596" s="166">
        <f>VLOOKUP(L3596,Schnitt4!L:P,3,0)</f>
        <v>0</v>
      </c>
      <c r="AE3596" s="166">
        <f>VLOOKUP(L3596,Schnitt5!L:P,3,0)</f>
        <v>0</v>
      </c>
      <c r="AF3596" s="166">
        <f>VLOOKUP(L3596,Schnitt6!L:P,3,0)</f>
        <v>0</v>
      </c>
    </row>
    <row r="3597" spans="12:32" x14ac:dyDescent="0.25">
      <c r="L3597" s="264">
        <f>Member!A3597</f>
        <v>0</v>
      </c>
      <c r="S3597" s="166">
        <f>VLOOKUP(L3597,Schnitt1!L:P,2,0)</f>
        <v>0</v>
      </c>
      <c r="T3597" s="166">
        <f>VLOOKUP(L3597,Schnitt2!L:P,2,0)</f>
        <v>0</v>
      </c>
      <c r="U3597" s="166">
        <f>VLOOKUP(L3597,Schnitt3!L:P,2,0)</f>
        <v>0</v>
      </c>
      <c r="V3597" s="166">
        <f>VLOOKUP(L3597,Schnitt4!L:P,2,0)</f>
        <v>0</v>
      </c>
      <c r="W3597" s="166">
        <f>VLOOKUP(L3597,Schnitt5!L:P,2,0)</f>
        <v>0</v>
      </c>
      <c r="X3597" s="166">
        <f>VLOOKUP(L3597,Schnitt6!L:P,2,0)</f>
        <v>0</v>
      </c>
      <c r="AA3597" s="166">
        <f>VLOOKUP(L3597,Schnitt1!L:P,3,0)</f>
        <v>0</v>
      </c>
      <c r="AB3597" s="166">
        <f>VLOOKUP(L3597,Schnitt2!L:P,3,0)</f>
        <v>0</v>
      </c>
      <c r="AC3597" s="166">
        <f>VLOOKUP(L3597,Schnitt3!L:P,3,0)</f>
        <v>0</v>
      </c>
      <c r="AD3597" s="166">
        <f>VLOOKUP(L3597,Schnitt4!L:P,3,0)</f>
        <v>0</v>
      </c>
      <c r="AE3597" s="166">
        <f>VLOOKUP(L3597,Schnitt5!L:P,3,0)</f>
        <v>0</v>
      </c>
      <c r="AF3597" s="166">
        <f>VLOOKUP(L3597,Schnitt6!L:P,3,0)</f>
        <v>0</v>
      </c>
    </row>
    <row r="3598" spans="12:32" x14ac:dyDescent="0.25">
      <c r="L3598" s="264">
        <f>Member!A3598</f>
        <v>0</v>
      </c>
      <c r="S3598" s="166">
        <f>VLOOKUP(L3598,Schnitt1!L:P,2,0)</f>
        <v>0</v>
      </c>
      <c r="T3598" s="166">
        <f>VLOOKUP(L3598,Schnitt2!L:P,2,0)</f>
        <v>0</v>
      </c>
      <c r="U3598" s="166">
        <f>VLOOKUP(L3598,Schnitt3!L:P,2,0)</f>
        <v>0</v>
      </c>
      <c r="V3598" s="166">
        <f>VLOOKUP(L3598,Schnitt4!L:P,2,0)</f>
        <v>0</v>
      </c>
      <c r="W3598" s="166">
        <f>VLOOKUP(L3598,Schnitt5!L:P,2,0)</f>
        <v>0</v>
      </c>
      <c r="X3598" s="166">
        <f>VLOOKUP(L3598,Schnitt6!L:P,2,0)</f>
        <v>0</v>
      </c>
      <c r="AA3598" s="166">
        <f>VLOOKUP(L3598,Schnitt1!L:P,3,0)</f>
        <v>0</v>
      </c>
      <c r="AB3598" s="166">
        <f>VLOOKUP(L3598,Schnitt2!L:P,3,0)</f>
        <v>0</v>
      </c>
      <c r="AC3598" s="166">
        <f>VLOOKUP(L3598,Schnitt3!L:P,3,0)</f>
        <v>0</v>
      </c>
      <c r="AD3598" s="166">
        <f>VLOOKUP(L3598,Schnitt4!L:P,3,0)</f>
        <v>0</v>
      </c>
      <c r="AE3598" s="166">
        <f>VLOOKUP(L3598,Schnitt5!L:P,3,0)</f>
        <v>0</v>
      </c>
      <c r="AF3598" s="166">
        <f>VLOOKUP(L3598,Schnitt6!L:P,3,0)</f>
        <v>0</v>
      </c>
    </row>
    <row r="3599" spans="12:32" x14ac:dyDescent="0.25">
      <c r="L3599" s="264">
        <f>Member!A3599</f>
        <v>0</v>
      </c>
      <c r="S3599" s="166">
        <f>VLOOKUP(L3599,Schnitt1!L:P,2,0)</f>
        <v>0</v>
      </c>
      <c r="T3599" s="166">
        <f>VLOOKUP(L3599,Schnitt2!L:P,2,0)</f>
        <v>0</v>
      </c>
      <c r="U3599" s="166">
        <f>VLOOKUP(L3599,Schnitt3!L:P,2,0)</f>
        <v>0</v>
      </c>
      <c r="V3599" s="166">
        <f>VLOOKUP(L3599,Schnitt4!L:P,2,0)</f>
        <v>0</v>
      </c>
      <c r="W3599" s="166">
        <f>VLOOKUP(L3599,Schnitt5!L:P,2,0)</f>
        <v>0</v>
      </c>
      <c r="X3599" s="166">
        <f>VLOOKUP(L3599,Schnitt6!L:P,2,0)</f>
        <v>0</v>
      </c>
      <c r="AA3599" s="166">
        <f>VLOOKUP(L3599,Schnitt1!L:P,3,0)</f>
        <v>0</v>
      </c>
      <c r="AB3599" s="166">
        <f>VLOOKUP(L3599,Schnitt2!L:P,3,0)</f>
        <v>0</v>
      </c>
      <c r="AC3599" s="166">
        <f>VLOOKUP(L3599,Schnitt3!L:P,3,0)</f>
        <v>0</v>
      </c>
      <c r="AD3599" s="166">
        <f>VLOOKUP(L3599,Schnitt4!L:P,3,0)</f>
        <v>0</v>
      </c>
      <c r="AE3599" s="166">
        <f>VLOOKUP(L3599,Schnitt5!L:P,3,0)</f>
        <v>0</v>
      </c>
      <c r="AF3599" s="166">
        <f>VLOOKUP(L3599,Schnitt6!L:P,3,0)</f>
        <v>0</v>
      </c>
    </row>
    <row r="3600" spans="12:32" x14ac:dyDescent="0.25">
      <c r="L3600" s="264">
        <f>Member!A3600</f>
        <v>0</v>
      </c>
      <c r="S3600" s="166">
        <f>VLOOKUP(L3600,Schnitt1!L:P,2,0)</f>
        <v>0</v>
      </c>
      <c r="T3600" s="166">
        <f>VLOOKUP(L3600,Schnitt2!L:P,2,0)</f>
        <v>0</v>
      </c>
      <c r="U3600" s="166">
        <f>VLOOKUP(L3600,Schnitt3!L:P,2,0)</f>
        <v>0</v>
      </c>
      <c r="V3600" s="166">
        <f>VLOOKUP(L3600,Schnitt4!L:P,2,0)</f>
        <v>0</v>
      </c>
      <c r="W3600" s="166">
        <f>VLOOKUP(L3600,Schnitt5!L:P,2,0)</f>
        <v>0</v>
      </c>
      <c r="X3600" s="166">
        <f>VLOOKUP(L3600,Schnitt6!L:P,2,0)</f>
        <v>0</v>
      </c>
      <c r="AA3600" s="166">
        <f>VLOOKUP(L3600,Schnitt1!L:P,3,0)</f>
        <v>0</v>
      </c>
      <c r="AB3600" s="166">
        <f>VLOOKUP(L3600,Schnitt2!L:P,3,0)</f>
        <v>0</v>
      </c>
      <c r="AC3600" s="166">
        <f>VLOOKUP(L3600,Schnitt3!L:P,3,0)</f>
        <v>0</v>
      </c>
      <c r="AD3600" s="166">
        <f>VLOOKUP(L3600,Schnitt4!L:P,3,0)</f>
        <v>0</v>
      </c>
      <c r="AE3600" s="166">
        <f>VLOOKUP(L3600,Schnitt5!L:P,3,0)</f>
        <v>0</v>
      </c>
      <c r="AF3600" s="166">
        <f>VLOOKUP(L3600,Schnitt6!L:P,3,0)</f>
        <v>0</v>
      </c>
    </row>
    <row r="3601" spans="12:32" x14ac:dyDescent="0.25">
      <c r="L3601" s="264">
        <f>Member!A3601</f>
        <v>0</v>
      </c>
      <c r="S3601" s="166">
        <f>VLOOKUP(L3601,Schnitt1!L:P,2,0)</f>
        <v>0</v>
      </c>
      <c r="T3601" s="166">
        <f>VLOOKUP(L3601,Schnitt2!L:P,2,0)</f>
        <v>0</v>
      </c>
      <c r="U3601" s="166">
        <f>VLOOKUP(L3601,Schnitt3!L:P,2,0)</f>
        <v>0</v>
      </c>
      <c r="V3601" s="166">
        <f>VLOOKUP(L3601,Schnitt4!L:P,2,0)</f>
        <v>0</v>
      </c>
      <c r="W3601" s="166">
        <f>VLOOKUP(L3601,Schnitt5!L:P,2,0)</f>
        <v>0</v>
      </c>
      <c r="X3601" s="166">
        <f>VLOOKUP(L3601,Schnitt6!L:P,2,0)</f>
        <v>0</v>
      </c>
      <c r="AA3601" s="166">
        <f>VLOOKUP(L3601,Schnitt1!L:P,3,0)</f>
        <v>0</v>
      </c>
      <c r="AB3601" s="166">
        <f>VLOOKUP(L3601,Schnitt2!L:P,3,0)</f>
        <v>0</v>
      </c>
      <c r="AC3601" s="166">
        <f>VLOOKUP(L3601,Schnitt3!L:P,3,0)</f>
        <v>0</v>
      </c>
      <c r="AD3601" s="166">
        <f>VLOOKUP(L3601,Schnitt4!L:P,3,0)</f>
        <v>0</v>
      </c>
      <c r="AE3601" s="166">
        <f>VLOOKUP(L3601,Schnitt5!L:P,3,0)</f>
        <v>0</v>
      </c>
      <c r="AF3601" s="166">
        <f>VLOOKUP(L3601,Schnitt6!L:P,3,0)</f>
        <v>0</v>
      </c>
    </row>
    <row r="3602" spans="12:32" x14ac:dyDescent="0.25">
      <c r="L3602" s="264">
        <f>Member!A3602</f>
        <v>0</v>
      </c>
      <c r="S3602" s="166">
        <f>VLOOKUP(L3602,Schnitt1!L:P,2,0)</f>
        <v>0</v>
      </c>
      <c r="T3602" s="166">
        <f>VLOOKUP(L3602,Schnitt2!L:P,2,0)</f>
        <v>0</v>
      </c>
      <c r="U3602" s="166">
        <f>VLOOKUP(L3602,Schnitt3!L:P,2,0)</f>
        <v>0</v>
      </c>
      <c r="V3602" s="166">
        <f>VLOOKUP(L3602,Schnitt4!L:P,2,0)</f>
        <v>0</v>
      </c>
      <c r="W3602" s="166">
        <f>VLOOKUP(L3602,Schnitt5!L:P,2,0)</f>
        <v>0</v>
      </c>
      <c r="X3602" s="166">
        <f>VLOOKUP(L3602,Schnitt6!L:P,2,0)</f>
        <v>0</v>
      </c>
      <c r="AA3602" s="166">
        <f>VLOOKUP(L3602,Schnitt1!L:P,3,0)</f>
        <v>0</v>
      </c>
      <c r="AB3602" s="166">
        <f>VLOOKUP(L3602,Schnitt2!L:P,3,0)</f>
        <v>0</v>
      </c>
      <c r="AC3602" s="166">
        <f>VLOOKUP(L3602,Schnitt3!L:P,3,0)</f>
        <v>0</v>
      </c>
      <c r="AD3602" s="166">
        <f>VLOOKUP(L3602,Schnitt4!L:P,3,0)</f>
        <v>0</v>
      </c>
      <c r="AE3602" s="166">
        <f>VLOOKUP(L3602,Schnitt5!L:P,3,0)</f>
        <v>0</v>
      </c>
      <c r="AF3602" s="166">
        <f>VLOOKUP(L3602,Schnitt6!L:P,3,0)</f>
        <v>0</v>
      </c>
    </row>
    <row r="3603" spans="12:32" x14ac:dyDescent="0.25">
      <c r="L3603" s="264">
        <f>Member!A3603</f>
        <v>0</v>
      </c>
      <c r="S3603" s="166">
        <f>VLOOKUP(L3603,Schnitt1!L:P,2,0)</f>
        <v>0</v>
      </c>
      <c r="T3603" s="166">
        <f>VLOOKUP(L3603,Schnitt2!L:P,2,0)</f>
        <v>0</v>
      </c>
      <c r="U3603" s="166">
        <f>VLOOKUP(L3603,Schnitt3!L:P,2,0)</f>
        <v>0</v>
      </c>
      <c r="V3603" s="166">
        <f>VLOOKUP(L3603,Schnitt4!L:P,2,0)</f>
        <v>0</v>
      </c>
      <c r="W3603" s="166">
        <f>VLOOKUP(L3603,Schnitt5!L:P,2,0)</f>
        <v>0</v>
      </c>
      <c r="X3603" s="166">
        <f>VLOOKUP(L3603,Schnitt6!L:P,2,0)</f>
        <v>0</v>
      </c>
      <c r="AA3603" s="166">
        <f>VLOOKUP(L3603,Schnitt1!L:P,3,0)</f>
        <v>0</v>
      </c>
      <c r="AB3603" s="166">
        <f>VLOOKUP(L3603,Schnitt2!L:P,3,0)</f>
        <v>0</v>
      </c>
      <c r="AC3603" s="166">
        <f>VLOOKUP(L3603,Schnitt3!L:P,3,0)</f>
        <v>0</v>
      </c>
      <c r="AD3603" s="166">
        <f>VLOOKUP(L3603,Schnitt4!L:P,3,0)</f>
        <v>0</v>
      </c>
      <c r="AE3603" s="166">
        <f>VLOOKUP(L3603,Schnitt5!L:P,3,0)</f>
        <v>0</v>
      </c>
      <c r="AF3603" s="166">
        <f>VLOOKUP(L3603,Schnitt6!L:P,3,0)</f>
        <v>0</v>
      </c>
    </row>
    <row r="3604" spans="12:32" x14ac:dyDescent="0.25">
      <c r="L3604" s="264">
        <f>Member!A3604</f>
        <v>0</v>
      </c>
      <c r="S3604" s="166">
        <f>VLOOKUP(L3604,Schnitt1!L:P,2,0)</f>
        <v>0</v>
      </c>
      <c r="T3604" s="166">
        <f>VLOOKUP(L3604,Schnitt2!L:P,2,0)</f>
        <v>0</v>
      </c>
      <c r="U3604" s="166">
        <f>VLOOKUP(L3604,Schnitt3!L:P,2,0)</f>
        <v>0</v>
      </c>
      <c r="V3604" s="166">
        <f>VLOOKUP(L3604,Schnitt4!L:P,2,0)</f>
        <v>0</v>
      </c>
      <c r="W3604" s="166">
        <f>VLOOKUP(L3604,Schnitt5!L:P,2,0)</f>
        <v>0</v>
      </c>
      <c r="X3604" s="166">
        <f>VLOOKUP(L3604,Schnitt6!L:P,2,0)</f>
        <v>0</v>
      </c>
      <c r="AA3604" s="166">
        <f>VLOOKUP(L3604,Schnitt1!L:P,3,0)</f>
        <v>0</v>
      </c>
      <c r="AB3604" s="166">
        <f>VLOOKUP(L3604,Schnitt2!L:P,3,0)</f>
        <v>0</v>
      </c>
      <c r="AC3604" s="166">
        <f>VLOOKUP(L3604,Schnitt3!L:P,3,0)</f>
        <v>0</v>
      </c>
      <c r="AD3604" s="166">
        <f>VLOOKUP(L3604,Schnitt4!L:P,3,0)</f>
        <v>0</v>
      </c>
      <c r="AE3604" s="166">
        <f>VLOOKUP(L3604,Schnitt5!L:P,3,0)</f>
        <v>0</v>
      </c>
      <c r="AF3604" s="166">
        <f>VLOOKUP(L3604,Schnitt6!L:P,3,0)</f>
        <v>0</v>
      </c>
    </row>
    <row r="3605" spans="12:32" x14ac:dyDescent="0.25">
      <c r="L3605" s="264">
        <f>Member!A3605</f>
        <v>0</v>
      </c>
      <c r="S3605" s="166">
        <f>VLOOKUP(L3605,Schnitt1!L:P,2,0)</f>
        <v>0</v>
      </c>
      <c r="T3605" s="166">
        <f>VLOOKUP(L3605,Schnitt2!L:P,2,0)</f>
        <v>0</v>
      </c>
      <c r="U3605" s="166">
        <f>VLOOKUP(L3605,Schnitt3!L:P,2,0)</f>
        <v>0</v>
      </c>
      <c r="V3605" s="166">
        <f>VLOOKUP(L3605,Schnitt4!L:P,2,0)</f>
        <v>0</v>
      </c>
      <c r="W3605" s="166">
        <f>VLOOKUP(L3605,Schnitt5!L:P,2,0)</f>
        <v>0</v>
      </c>
      <c r="X3605" s="166">
        <f>VLOOKUP(L3605,Schnitt6!L:P,2,0)</f>
        <v>0</v>
      </c>
      <c r="AA3605" s="166">
        <f>VLOOKUP(L3605,Schnitt1!L:P,3,0)</f>
        <v>0</v>
      </c>
      <c r="AB3605" s="166">
        <f>VLOOKUP(L3605,Schnitt2!L:P,3,0)</f>
        <v>0</v>
      </c>
      <c r="AC3605" s="166">
        <f>VLOOKUP(L3605,Schnitt3!L:P,3,0)</f>
        <v>0</v>
      </c>
      <c r="AD3605" s="166">
        <f>VLOOKUP(L3605,Schnitt4!L:P,3,0)</f>
        <v>0</v>
      </c>
      <c r="AE3605" s="166">
        <f>VLOOKUP(L3605,Schnitt5!L:P,3,0)</f>
        <v>0</v>
      </c>
      <c r="AF3605" s="166">
        <f>VLOOKUP(L3605,Schnitt6!L:P,3,0)</f>
        <v>0</v>
      </c>
    </row>
    <row r="3606" spans="12:32" x14ac:dyDescent="0.25">
      <c r="L3606" s="264">
        <f>Member!A3606</f>
        <v>0</v>
      </c>
      <c r="S3606" s="166">
        <f>VLOOKUP(L3606,Schnitt1!L:P,2,0)</f>
        <v>0</v>
      </c>
      <c r="T3606" s="166">
        <f>VLOOKUP(L3606,Schnitt2!L:P,2,0)</f>
        <v>0</v>
      </c>
      <c r="U3606" s="166">
        <f>VLOOKUP(L3606,Schnitt3!L:P,2,0)</f>
        <v>0</v>
      </c>
      <c r="V3606" s="166">
        <f>VLOOKUP(L3606,Schnitt4!L:P,2,0)</f>
        <v>0</v>
      </c>
      <c r="W3606" s="166">
        <f>VLOOKUP(L3606,Schnitt5!L:P,2,0)</f>
        <v>0</v>
      </c>
      <c r="X3606" s="166">
        <f>VLOOKUP(L3606,Schnitt6!L:P,2,0)</f>
        <v>0</v>
      </c>
      <c r="AA3606" s="166">
        <f>VLOOKUP(L3606,Schnitt1!L:P,3,0)</f>
        <v>0</v>
      </c>
      <c r="AB3606" s="166">
        <f>VLOOKUP(L3606,Schnitt2!L:P,3,0)</f>
        <v>0</v>
      </c>
      <c r="AC3606" s="166">
        <f>VLOOKUP(L3606,Schnitt3!L:P,3,0)</f>
        <v>0</v>
      </c>
      <c r="AD3606" s="166">
        <f>VLOOKUP(L3606,Schnitt4!L:P,3,0)</f>
        <v>0</v>
      </c>
      <c r="AE3606" s="166">
        <f>VLOOKUP(L3606,Schnitt5!L:P,3,0)</f>
        <v>0</v>
      </c>
      <c r="AF3606" s="166">
        <f>VLOOKUP(L3606,Schnitt6!L:P,3,0)</f>
        <v>0</v>
      </c>
    </row>
    <row r="3607" spans="12:32" x14ac:dyDescent="0.25">
      <c r="L3607" s="264">
        <f>Member!A3607</f>
        <v>0</v>
      </c>
      <c r="S3607" s="166">
        <f>VLOOKUP(L3607,Schnitt1!L:P,2,0)</f>
        <v>0</v>
      </c>
      <c r="T3607" s="166">
        <f>VLOOKUP(L3607,Schnitt2!L:P,2,0)</f>
        <v>0</v>
      </c>
      <c r="U3607" s="166">
        <f>VLOOKUP(L3607,Schnitt3!L:P,2,0)</f>
        <v>0</v>
      </c>
      <c r="V3607" s="166">
        <f>VLOOKUP(L3607,Schnitt4!L:P,2,0)</f>
        <v>0</v>
      </c>
      <c r="W3607" s="166">
        <f>VLOOKUP(L3607,Schnitt5!L:P,2,0)</f>
        <v>0</v>
      </c>
      <c r="X3607" s="166">
        <f>VLOOKUP(L3607,Schnitt6!L:P,2,0)</f>
        <v>0</v>
      </c>
      <c r="AA3607" s="166">
        <f>VLOOKUP(L3607,Schnitt1!L:P,3,0)</f>
        <v>0</v>
      </c>
      <c r="AB3607" s="166">
        <f>VLOOKUP(L3607,Schnitt2!L:P,3,0)</f>
        <v>0</v>
      </c>
      <c r="AC3607" s="166">
        <f>VLOOKUP(L3607,Schnitt3!L:P,3,0)</f>
        <v>0</v>
      </c>
      <c r="AD3607" s="166">
        <f>VLOOKUP(L3607,Schnitt4!L:P,3,0)</f>
        <v>0</v>
      </c>
      <c r="AE3607" s="166">
        <f>VLOOKUP(L3607,Schnitt5!L:P,3,0)</f>
        <v>0</v>
      </c>
      <c r="AF3607" s="166">
        <f>VLOOKUP(L3607,Schnitt6!L:P,3,0)</f>
        <v>0</v>
      </c>
    </row>
    <row r="3608" spans="12:32" x14ac:dyDescent="0.25">
      <c r="L3608" s="264">
        <f>Member!A3608</f>
        <v>0</v>
      </c>
      <c r="S3608" s="166">
        <f>VLOOKUP(L3608,Schnitt1!L:P,2,0)</f>
        <v>0</v>
      </c>
      <c r="T3608" s="166">
        <f>VLOOKUP(L3608,Schnitt2!L:P,2,0)</f>
        <v>0</v>
      </c>
      <c r="U3608" s="166">
        <f>VLOOKUP(L3608,Schnitt3!L:P,2,0)</f>
        <v>0</v>
      </c>
      <c r="V3608" s="166">
        <f>VLOOKUP(L3608,Schnitt4!L:P,2,0)</f>
        <v>0</v>
      </c>
      <c r="W3608" s="166">
        <f>VLOOKUP(L3608,Schnitt5!L:P,2,0)</f>
        <v>0</v>
      </c>
      <c r="X3608" s="166">
        <f>VLOOKUP(L3608,Schnitt6!L:P,2,0)</f>
        <v>0</v>
      </c>
      <c r="AA3608" s="166">
        <f>VLOOKUP(L3608,Schnitt1!L:P,3,0)</f>
        <v>0</v>
      </c>
      <c r="AB3608" s="166">
        <f>VLOOKUP(L3608,Schnitt2!L:P,3,0)</f>
        <v>0</v>
      </c>
      <c r="AC3608" s="166">
        <f>VLOOKUP(L3608,Schnitt3!L:P,3,0)</f>
        <v>0</v>
      </c>
      <c r="AD3608" s="166">
        <f>VLOOKUP(L3608,Schnitt4!L:P,3,0)</f>
        <v>0</v>
      </c>
      <c r="AE3608" s="166">
        <f>VLOOKUP(L3608,Schnitt5!L:P,3,0)</f>
        <v>0</v>
      </c>
      <c r="AF3608" s="166">
        <f>VLOOKUP(L3608,Schnitt6!L:P,3,0)</f>
        <v>0</v>
      </c>
    </row>
    <row r="3609" spans="12:32" x14ac:dyDescent="0.25">
      <c r="L3609" s="264">
        <f>Member!A3609</f>
        <v>0</v>
      </c>
      <c r="S3609" s="166">
        <f>VLOOKUP(L3609,Schnitt1!L:P,2,0)</f>
        <v>0</v>
      </c>
      <c r="T3609" s="166">
        <f>VLOOKUP(L3609,Schnitt2!L:P,2,0)</f>
        <v>0</v>
      </c>
      <c r="U3609" s="166">
        <f>VLOOKUP(L3609,Schnitt3!L:P,2,0)</f>
        <v>0</v>
      </c>
      <c r="V3609" s="166">
        <f>VLOOKUP(L3609,Schnitt4!L:P,2,0)</f>
        <v>0</v>
      </c>
      <c r="W3609" s="166">
        <f>VLOOKUP(L3609,Schnitt5!L:P,2,0)</f>
        <v>0</v>
      </c>
      <c r="X3609" s="166">
        <f>VLOOKUP(L3609,Schnitt6!L:P,2,0)</f>
        <v>0</v>
      </c>
      <c r="AA3609" s="166">
        <f>VLOOKUP(L3609,Schnitt1!L:P,3,0)</f>
        <v>0</v>
      </c>
      <c r="AB3609" s="166">
        <f>VLOOKUP(L3609,Schnitt2!L:P,3,0)</f>
        <v>0</v>
      </c>
      <c r="AC3609" s="166">
        <f>VLOOKUP(L3609,Schnitt3!L:P,3,0)</f>
        <v>0</v>
      </c>
      <c r="AD3609" s="166">
        <f>VLOOKUP(L3609,Schnitt4!L:P,3,0)</f>
        <v>0</v>
      </c>
      <c r="AE3609" s="166">
        <f>VLOOKUP(L3609,Schnitt5!L:P,3,0)</f>
        <v>0</v>
      </c>
      <c r="AF3609" s="166">
        <f>VLOOKUP(L3609,Schnitt6!L:P,3,0)</f>
        <v>0</v>
      </c>
    </row>
    <row r="3610" spans="12:32" x14ac:dyDescent="0.25">
      <c r="L3610" s="264">
        <f>Member!A3610</f>
        <v>0</v>
      </c>
      <c r="S3610" s="166">
        <f>VLOOKUP(L3610,Schnitt1!L:P,2,0)</f>
        <v>0</v>
      </c>
      <c r="T3610" s="166">
        <f>VLOOKUP(L3610,Schnitt2!L:P,2,0)</f>
        <v>0</v>
      </c>
      <c r="U3610" s="166">
        <f>VLOOKUP(L3610,Schnitt3!L:P,2,0)</f>
        <v>0</v>
      </c>
      <c r="V3610" s="166">
        <f>VLOOKUP(L3610,Schnitt4!L:P,2,0)</f>
        <v>0</v>
      </c>
      <c r="W3610" s="166">
        <f>VLOOKUP(L3610,Schnitt5!L:P,2,0)</f>
        <v>0</v>
      </c>
      <c r="X3610" s="166">
        <f>VLOOKUP(L3610,Schnitt6!L:P,2,0)</f>
        <v>0</v>
      </c>
      <c r="AA3610" s="166">
        <f>VLOOKUP(L3610,Schnitt1!L:P,3,0)</f>
        <v>0</v>
      </c>
      <c r="AB3610" s="166">
        <f>VLOOKUP(L3610,Schnitt2!L:P,3,0)</f>
        <v>0</v>
      </c>
      <c r="AC3610" s="166">
        <f>VLOOKUP(L3610,Schnitt3!L:P,3,0)</f>
        <v>0</v>
      </c>
      <c r="AD3610" s="166">
        <f>VLOOKUP(L3610,Schnitt4!L:P,3,0)</f>
        <v>0</v>
      </c>
      <c r="AE3610" s="166">
        <f>VLOOKUP(L3610,Schnitt5!L:P,3,0)</f>
        <v>0</v>
      </c>
      <c r="AF3610" s="166">
        <f>VLOOKUP(L3610,Schnitt6!L:P,3,0)</f>
        <v>0</v>
      </c>
    </row>
    <row r="3611" spans="12:32" x14ac:dyDescent="0.25">
      <c r="L3611" s="264">
        <f>Member!A3611</f>
        <v>0</v>
      </c>
      <c r="S3611" s="166">
        <f>VLOOKUP(L3611,Schnitt1!L:P,2,0)</f>
        <v>0</v>
      </c>
      <c r="T3611" s="166">
        <f>VLOOKUP(L3611,Schnitt2!L:P,2,0)</f>
        <v>0</v>
      </c>
      <c r="U3611" s="166">
        <f>VLOOKUP(L3611,Schnitt3!L:P,2,0)</f>
        <v>0</v>
      </c>
      <c r="V3611" s="166">
        <f>VLOOKUP(L3611,Schnitt4!L:P,2,0)</f>
        <v>0</v>
      </c>
      <c r="W3611" s="166">
        <f>VLOOKUP(L3611,Schnitt5!L:P,2,0)</f>
        <v>0</v>
      </c>
      <c r="X3611" s="166">
        <f>VLOOKUP(L3611,Schnitt6!L:P,2,0)</f>
        <v>0</v>
      </c>
      <c r="AA3611" s="166">
        <f>VLOOKUP(L3611,Schnitt1!L:P,3,0)</f>
        <v>0</v>
      </c>
      <c r="AB3611" s="166">
        <f>VLOOKUP(L3611,Schnitt2!L:P,3,0)</f>
        <v>0</v>
      </c>
      <c r="AC3611" s="166">
        <f>VLOOKUP(L3611,Schnitt3!L:P,3,0)</f>
        <v>0</v>
      </c>
      <c r="AD3611" s="166">
        <f>VLOOKUP(L3611,Schnitt4!L:P,3,0)</f>
        <v>0</v>
      </c>
      <c r="AE3611" s="166">
        <f>VLOOKUP(L3611,Schnitt5!L:P,3,0)</f>
        <v>0</v>
      </c>
      <c r="AF3611" s="166">
        <f>VLOOKUP(L3611,Schnitt6!L:P,3,0)</f>
        <v>0</v>
      </c>
    </row>
    <row r="3612" spans="12:32" x14ac:dyDescent="0.25">
      <c r="L3612" s="264">
        <f>Member!A3612</f>
        <v>0</v>
      </c>
      <c r="S3612" s="166">
        <f>VLOOKUP(L3612,Schnitt1!L:P,2,0)</f>
        <v>0</v>
      </c>
      <c r="T3612" s="166">
        <f>VLOOKUP(L3612,Schnitt2!L:P,2,0)</f>
        <v>0</v>
      </c>
      <c r="U3612" s="166">
        <f>VLOOKUP(L3612,Schnitt3!L:P,2,0)</f>
        <v>0</v>
      </c>
      <c r="V3612" s="166">
        <f>VLOOKUP(L3612,Schnitt4!L:P,2,0)</f>
        <v>0</v>
      </c>
      <c r="W3612" s="166">
        <f>VLOOKUP(L3612,Schnitt5!L:P,2,0)</f>
        <v>0</v>
      </c>
      <c r="X3612" s="166">
        <f>VLOOKUP(L3612,Schnitt6!L:P,2,0)</f>
        <v>0</v>
      </c>
      <c r="AA3612" s="166">
        <f>VLOOKUP(L3612,Schnitt1!L:P,3,0)</f>
        <v>0</v>
      </c>
      <c r="AB3612" s="166">
        <f>VLOOKUP(L3612,Schnitt2!L:P,3,0)</f>
        <v>0</v>
      </c>
      <c r="AC3612" s="166">
        <f>VLOOKUP(L3612,Schnitt3!L:P,3,0)</f>
        <v>0</v>
      </c>
      <c r="AD3612" s="166">
        <f>VLOOKUP(L3612,Schnitt4!L:P,3,0)</f>
        <v>0</v>
      </c>
      <c r="AE3612" s="166">
        <f>VLOOKUP(L3612,Schnitt5!L:P,3,0)</f>
        <v>0</v>
      </c>
      <c r="AF3612" s="166">
        <f>VLOOKUP(L3612,Schnitt6!L:P,3,0)</f>
        <v>0</v>
      </c>
    </row>
    <row r="3613" spans="12:32" x14ac:dyDescent="0.25">
      <c r="L3613" s="264">
        <f>Member!A3613</f>
        <v>0</v>
      </c>
      <c r="S3613" s="166">
        <f>VLOOKUP(L3613,Schnitt1!L:P,2,0)</f>
        <v>0</v>
      </c>
      <c r="T3613" s="166">
        <f>VLOOKUP(L3613,Schnitt2!L:P,2,0)</f>
        <v>0</v>
      </c>
      <c r="U3613" s="166">
        <f>VLOOKUP(L3613,Schnitt3!L:P,2,0)</f>
        <v>0</v>
      </c>
      <c r="V3613" s="166">
        <f>VLOOKUP(L3613,Schnitt4!L:P,2,0)</f>
        <v>0</v>
      </c>
      <c r="W3613" s="166">
        <f>VLOOKUP(L3613,Schnitt5!L:P,2,0)</f>
        <v>0</v>
      </c>
      <c r="X3613" s="166">
        <f>VLOOKUP(L3613,Schnitt6!L:P,2,0)</f>
        <v>0</v>
      </c>
      <c r="AA3613" s="166">
        <f>VLOOKUP(L3613,Schnitt1!L:P,3,0)</f>
        <v>0</v>
      </c>
      <c r="AB3613" s="166">
        <f>VLOOKUP(L3613,Schnitt2!L:P,3,0)</f>
        <v>0</v>
      </c>
      <c r="AC3613" s="166">
        <f>VLOOKUP(L3613,Schnitt3!L:P,3,0)</f>
        <v>0</v>
      </c>
      <c r="AD3613" s="166">
        <f>VLOOKUP(L3613,Schnitt4!L:P,3,0)</f>
        <v>0</v>
      </c>
      <c r="AE3613" s="166">
        <f>VLOOKUP(L3613,Schnitt5!L:P,3,0)</f>
        <v>0</v>
      </c>
      <c r="AF3613" s="166">
        <f>VLOOKUP(L3613,Schnitt6!L:P,3,0)</f>
        <v>0</v>
      </c>
    </row>
    <row r="3614" spans="12:32" x14ac:dyDescent="0.25">
      <c r="L3614" s="264">
        <f>Member!A3614</f>
        <v>0</v>
      </c>
      <c r="S3614" s="166">
        <f>VLOOKUP(L3614,Schnitt1!L:P,2,0)</f>
        <v>0</v>
      </c>
      <c r="T3614" s="166">
        <f>VLOOKUP(L3614,Schnitt2!L:P,2,0)</f>
        <v>0</v>
      </c>
      <c r="U3614" s="166">
        <f>VLOOKUP(L3614,Schnitt3!L:P,2,0)</f>
        <v>0</v>
      </c>
      <c r="V3614" s="166">
        <f>VLOOKUP(L3614,Schnitt4!L:P,2,0)</f>
        <v>0</v>
      </c>
      <c r="W3614" s="166">
        <f>VLOOKUP(L3614,Schnitt5!L:P,2,0)</f>
        <v>0</v>
      </c>
      <c r="X3614" s="166">
        <f>VLOOKUP(L3614,Schnitt6!L:P,2,0)</f>
        <v>0</v>
      </c>
      <c r="AA3614" s="166">
        <f>VLOOKUP(L3614,Schnitt1!L:P,3,0)</f>
        <v>0</v>
      </c>
      <c r="AB3614" s="166">
        <f>VLOOKUP(L3614,Schnitt2!L:P,3,0)</f>
        <v>0</v>
      </c>
      <c r="AC3614" s="166">
        <f>VLOOKUP(L3614,Schnitt3!L:P,3,0)</f>
        <v>0</v>
      </c>
      <c r="AD3614" s="166">
        <f>VLOOKUP(L3614,Schnitt4!L:P,3,0)</f>
        <v>0</v>
      </c>
      <c r="AE3614" s="166">
        <f>VLOOKUP(L3614,Schnitt5!L:P,3,0)</f>
        <v>0</v>
      </c>
      <c r="AF3614" s="166">
        <f>VLOOKUP(L3614,Schnitt6!L:P,3,0)</f>
        <v>0</v>
      </c>
    </row>
    <row r="3615" spans="12:32" x14ac:dyDescent="0.25">
      <c r="L3615" s="264">
        <f>Member!A3615</f>
        <v>0</v>
      </c>
      <c r="S3615" s="166">
        <f>VLOOKUP(L3615,Schnitt1!L:P,2,0)</f>
        <v>0</v>
      </c>
      <c r="T3615" s="166">
        <f>VLOOKUP(L3615,Schnitt2!L:P,2,0)</f>
        <v>0</v>
      </c>
      <c r="U3615" s="166">
        <f>VLOOKUP(L3615,Schnitt3!L:P,2,0)</f>
        <v>0</v>
      </c>
      <c r="V3615" s="166">
        <f>VLOOKUP(L3615,Schnitt4!L:P,2,0)</f>
        <v>0</v>
      </c>
      <c r="W3615" s="166">
        <f>VLOOKUP(L3615,Schnitt5!L:P,2,0)</f>
        <v>0</v>
      </c>
      <c r="X3615" s="166">
        <f>VLOOKUP(L3615,Schnitt6!L:P,2,0)</f>
        <v>0</v>
      </c>
      <c r="AA3615" s="166">
        <f>VLOOKUP(L3615,Schnitt1!L:P,3,0)</f>
        <v>0</v>
      </c>
      <c r="AB3615" s="166">
        <f>VLOOKUP(L3615,Schnitt2!L:P,3,0)</f>
        <v>0</v>
      </c>
      <c r="AC3615" s="166">
        <f>VLOOKUP(L3615,Schnitt3!L:P,3,0)</f>
        <v>0</v>
      </c>
      <c r="AD3615" s="166">
        <f>VLOOKUP(L3615,Schnitt4!L:P,3,0)</f>
        <v>0</v>
      </c>
      <c r="AE3615" s="166">
        <f>VLOOKUP(L3615,Schnitt5!L:P,3,0)</f>
        <v>0</v>
      </c>
      <c r="AF3615" s="166">
        <f>VLOOKUP(L3615,Schnitt6!L:P,3,0)</f>
        <v>0</v>
      </c>
    </row>
    <row r="3616" spans="12:32" x14ac:dyDescent="0.25">
      <c r="L3616" s="264">
        <f>Member!A3616</f>
        <v>0</v>
      </c>
      <c r="S3616" s="166">
        <f>VLOOKUP(L3616,Schnitt1!L:P,2,0)</f>
        <v>0</v>
      </c>
      <c r="T3616" s="166">
        <f>VLOOKUP(L3616,Schnitt2!L:P,2,0)</f>
        <v>0</v>
      </c>
      <c r="U3616" s="166">
        <f>VLOOKUP(L3616,Schnitt3!L:P,2,0)</f>
        <v>0</v>
      </c>
      <c r="V3616" s="166">
        <f>VLOOKUP(L3616,Schnitt4!L:P,2,0)</f>
        <v>0</v>
      </c>
      <c r="W3616" s="166">
        <f>VLOOKUP(L3616,Schnitt5!L:P,2,0)</f>
        <v>0</v>
      </c>
      <c r="X3616" s="166">
        <f>VLOOKUP(L3616,Schnitt6!L:P,2,0)</f>
        <v>0</v>
      </c>
      <c r="AA3616" s="166">
        <f>VLOOKUP(L3616,Schnitt1!L:P,3,0)</f>
        <v>0</v>
      </c>
      <c r="AB3616" s="166">
        <f>VLOOKUP(L3616,Schnitt2!L:P,3,0)</f>
        <v>0</v>
      </c>
      <c r="AC3616" s="166">
        <f>VLOOKUP(L3616,Schnitt3!L:P,3,0)</f>
        <v>0</v>
      </c>
      <c r="AD3616" s="166">
        <f>VLOOKUP(L3616,Schnitt4!L:P,3,0)</f>
        <v>0</v>
      </c>
      <c r="AE3616" s="166">
        <f>VLOOKUP(L3616,Schnitt5!L:P,3,0)</f>
        <v>0</v>
      </c>
      <c r="AF3616" s="166">
        <f>VLOOKUP(L3616,Schnitt6!L:P,3,0)</f>
        <v>0</v>
      </c>
    </row>
    <row r="3617" spans="12:32" x14ac:dyDescent="0.25">
      <c r="L3617" s="264">
        <f>Member!A3617</f>
        <v>0</v>
      </c>
      <c r="S3617" s="166">
        <f>VLOOKUP(L3617,Schnitt1!L:P,2,0)</f>
        <v>0</v>
      </c>
      <c r="T3617" s="166">
        <f>VLOOKUP(L3617,Schnitt2!L:P,2,0)</f>
        <v>0</v>
      </c>
      <c r="U3617" s="166">
        <f>VLOOKUP(L3617,Schnitt3!L:P,2,0)</f>
        <v>0</v>
      </c>
      <c r="V3617" s="166">
        <f>VLOOKUP(L3617,Schnitt4!L:P,2,0)</f>
        <v>0</v>
      </c>
      <c r="W3617" s="166">
        <f>VLOOKUP(L3617,Schnitt5!L:P,2,0)</f>
        <v>0</v>
      </c>
      <c r="X3617" s="166">
        <f>VLOOKUP(L3617,Schnitt6!L:P,2,0)</f>
        <v>0</v>
      </c>
      <c r="AA3617" s="166">
        <f>VLOOKUP(L3617,Schnitt1!L:P,3,0)</f>
        <v>0</v>
      </c>
      <c r="AB3617" s="166">
        <f>VLOOKUP(L3617,Schnitt2!L:P,3,0)</f>
        <v>0</v>
      </c>
      <c r="AC3617" s="166">
        <f>VLOOKUP(L3617,Schnitt3!L:P,3,0)</f>
        <v>0</v>
      </c>
      <c r="AD3617" s="166">
        <f>VLOOKUP(L3617,Schnitt4!L:P,3,0)</f>
        <v>0</v>
      </c>
      <c r="AE3617" s="166">
        <f>VLOOKUP(L3617,Schnitt5!L:P,3,0)</f>
        <v>0</v>
      </c>
      <c r="AF3617" s="166">
        <f>VLOOKUP(L3617,Schnitt6!L:P,3,0)</f>
        <v>0</v>
      </c>
    </row>
    <row r="3618" spans="12:32" x14ac:dyDescent="0.25">
      <c r="L3618" s="264">
        <f>Member!A3618</f>
        <v>0</v>
      </c>
      <c r="S3618" s="166">
        <f>VLOOKUP(L3618,Schnitt1!L:P,2,0)</f>
        <v>0</v>
      </c>
      <c r="T3618" s="166">
        <f>VLOOKUP(L3618,Schnitt2!L:P,2,0)</f>
        <v>0</v>
      </c>
      <c r="U3618" s="166">
        <f>VLOOKUP(L3618,Schnitt3!L:P,2,0)</f>
        <v>0</v>
      </c>
      <c r="V3618" s="166">
        <f>VLOOKUP(L3618,Schnitt4!L:P,2,0)</f>
        <v>0</v>
      </c>
      <c r="W3618" s="166">
        <f>VLOOKUP(L3618,Schnitt5!L:P,2,0)</f>
        <v>0</v>
      </c>
      <c r="X3618" s="166">
        <f>VLOOKUP(L3618,Schnitt6!L:P,2,0)</f>
        <v>0</v>
      </c>
      <c r="AA3618" s="166">
        <f>VLOOKUP(L3618,Schnitt1!L:P,3,0)</f>
        <v>0</v>
      </c>
      <c r="AB3618" s="166">
        <f>VLOOKUP(L3618,Schnitt2!L:P,3,0)</f>
        <v>0</v>
      </c>
      <c r="AC3618" s="166">
        <f>VLOOKUP(L3618,Schnitt3!L:P,3,0)</f>
        <v>0</v>
      </c>
      <c r="AD3618" s="166">
        <f>VLOOKUP(L3618,Schnitt4!L:P,3,0)</f>
        <v>0</v>
      </c>
      <c r="AE3618" s="166">
        <f>VLOOKUP(L3618,Schnitt5!L:P,3,0)</f>
        <v>0</v>
      </c>
      <c r="AF3618" s="166">
        <f>VLOOKUP(L3618,Schnitt6!L:P,3,0)</f>
        <v>0</v>
      </c>
    </row>
    <row r="3619" spans="12:32" x14ac:dyDescent="0.25">
      <c r="L3619" s="264">
        <f>Member!A3619</f>
        <v>0</v>
      </c>
      <c r="S3619" s="166">
        <f>VLOOKUP(L3619,Schnitt1!L:P,2,0)</f>
        <v>0</v>
      </c>
      <c r="T3619" s="166">
        <f>VLOOKUP(L3619,Schnitt2!L:P,2,0)</f>
        <v>0</v>
      </c>
      <c r="U3619" s="166">
        <f>VLOOKUP(L3619,Schnitt3!L:P,2,0)</f>
        <v>0</v>
      </c>
      <c r="V3619" s="166">
        <f>VLOOKUP(L3619,Schnitt4!L:P,2,0)</f>
        <v>0</v>
      </c>
      <c r="W3619" s="166">
        <f>VLOOKUP(L3619,Schnitt5!L:P,2,0)</f>
        <v>0</v>
      </c>
      <c r="X3619" s="166">
        <f>VLOOKUP(L3619,Schnitt6!L:P,2,0)</f>
        <v>0</v>
      </c>
      <c r="AA3619" s="166">
        <f>VLOOKUP(L3619,Schnitt1!L:P,3,0)</f>
        <v>0</v>
      </c>
      <c r="AB3619" s="166">
        <f>VLOOKUP(L3619,Schnitt2!L:P,3,0)</f>
        <v>0</v>
      </c>
      <c r="AC3619" s="166">
        <f>VLOOKUP(L3619,Schnitt3!L:P,3,0)</f>
        <v>0</v>
      </c>
      <c r="AD3619" s="166">
        <f>VLOOKUP(L3619,Schnitt4!L:P,3,0)</f>
        <v>0</v>
      </c>
      <c r="AE3619" s="166">
        <f>VLOOKUP(L3619,Schnitt5!L:P,3,0)</f>
        <v>0</v>
      </c>
      <c r="AF3619" s="166">
        <f>VLOOKUP(L3619,Schnitt6!L:P,3,0)</f>
        <v>0</v>
      </c>
    </row>
    <row r="3620" spans="12:32" x14ac:dyDescent="0.25">
      <c r="L3620" s="264">
        <f>Member!A3620</f>
        <v>0</v>
      </c>
      <c r="S3620" s="166">
        <f>VLOOKUP(L3620,Schnitt1!L:P,2,0)</f>
        <v>0</v>
      </c>
      <c r="T3620" s="166">
        <f>VLOOKUP(L3620,Schnitt2!L:P,2,0)</f>
        <v>0</v>
      </c>
      <c r="U3620" s="166">
        <f>VLOOKUP(L3620,Schnitt3!L:P,2,0)</f>
        <v>0</v>
      </c>
      <c r="V3620" s="166">
        <f>VLOOKUP(L3620,Schnitt4!L:P,2,0)</f>
        <v>0</v>
      </c>
      <c r="W3620" s="166">
        <f>VLOOKUP(L3620,Schnitt5!L:P,2,0)</f>
        <v>0</v>
      </c>
      <c r="X3620" s="166">
        <f>VLOOKUP(L3620,Schnitt6!L:P,2,0)</f>
        <v>0</v>
      </c>
      <c r="AA3620" s="166">
        <f>VLOOKUP(L3620,Schnitt1!L:P,3,0)</f>
        <v>0</v>
      </c>
      <c r="AB3620" s="166">
        <f>VLOOKUP(L3620,Schnitt2!L:P,3,0)</f>
        <v>0</v>
      </c>
      <c r="AC3620" s="166">
        <f>VLOOKUP(L3620,Schnitt3!L:P,3,0)</f>
        <v>0</v>
      </c>
      <c r="AD3620" s="166">
        <f>VLOOKUP(L3620,Schnitt4!L:P,3,0)</f>
        <v>0</v>
      </c>
      <c r="AE3620" s="166">
        <f>VLOOKUP(L3620,Schnitt5!L:P,3,0)</f>
        <v>0</v>
      </c>
      <c r="AF3620" s="166">
        <f>VLOOKUP(L3620,Schnitt6!L:P,3,0)</f>
        <v>0</v>
      </c>
    </row>
    <row r="3621" spans="12:32" x14ac:dyDescent="0.25">
      <c r="L3621" s="264">
        <f>Member!A3621</f>
        <v>0</v>
      </c>
      <c r="S3621" s="166">
        <f>VLOOKUP(L3621,Schnitt1!L:P,2,0)</f>
        <v>0</v>
      </c>
      <c r="T3621" s="166">
        <f>VLOOKUP(L3621,Schnitt2!L:P,2,0)</f>
        <v>0</v>
      </c>
      <c r="U3621" s="166">
        <f>VLOOKUP(L3621,Schnitt3!L:P,2,0)</f>
        <v>0</v>
      </c>
      <c r="V3621" s="166">
        <f>VLOOKUP(L3621,Schnitt4!L:P,2,0)</f>
        <v>0</v>
      </c>
      <c r="W3621" s="166">
        <f>VLOOKUP(L3621,Schnitt5!L:P,2,0)</f>
        <v>0</v>
      </c>
      <c r="X3621" s="166">
        <f>VLOOKUP(L3621,Schnitt6!L:P,2,0)</f>
        <v>0</v>
      </c>
      <c r="AA3621" s="166">
        <f>VLOOKUP(L3621,Schnitt1!L:P,3,0)</f>
        <v>0</v>
      </c>
      <c r="AB3621" s="166">
        <f>VLOOKUP(L3621,Schnitt2!L:P,3,0)</f>
        <v>0</v>
      </c>
      <c r="AC3621" s="166">
        <f>VLOOKUP(L3621,Schnitt3!L:P,3,0)</f>
        <v>0</v>
      </c>
      <c r="AD3621" s="166">
        <f>VLOOKUP(L3621,Schnitt4!L:P,3,0)</f>
        <v>0</v>
      </c>
      <c r="AE3621" s="166">
        <f>VLOOKUP(L3621,Schnitt5!L:P,3,0)</f>
        <v>0</v>
      </c>
      <c r="AF3621" s="166">
        <f>VLOOKUP(L3621,Schnitt6!L:P,3,0)</f>
        <v>0</v>
      </c>
    </row>
    <row r="3622" spans="12:32" x14ac:dyDescent="0.25">
      <c r="L3622" s="264">
        <f>Member!A3622</f>
        <v>0</v>
      </c>
      <c r="S3622" s="166">
        <f>VLOOKUP(L3622,Schnitt1!L:P,2,0)</f>
        <v>0</v>
      </c>
      <c r="T3622" s="166">
        <f>VLOOKUP(L3622,Schnitt2!L:P,2,0)</f>
        <v>0</v>
      </c>
      <c r="U3622" s="166">
        <f>VLOOKUP(L3622,Schnitt3!L:P,2,0)</f>
        <v>0</v>
      </c>
      <c r="V3622" s="166">
        <f>VLOOKUP(L3622,Schnitt4!L:P,2,0)</f>
        <v>0</v>
      </c>
      <c r="W3622" s="166">
        <f>VLOOKUP(L3622,Schnitt5!L:P,2,0)</f>
        <v>0</v>
      </c>
      <c r="X3622" s="166">
        <f>VLOOKUP(L3622,Schnitt6!L:P,2,0)</f>
        <v>0</v>
      </c>
      <c r="AA3622" s="166">
        <f>VLOOKUP(L3622,Schnitt1!L:P,3,0)</f>
        <v>0</v>
      </c>
      <c r="AB3622" s="166">
        <f>VLOOKUP(L3622,Schnitt2!L:P,3,0)</f>
        <v>0</v>
      </c>
      <c r="AC3622" s="166">
        <f>VLOOKUP(L3622,Schnitt3!L:P,3,0)</f>
        <v>0</v>
      </c>
      <c r="AD3622" s="166">
        <f>VLOOKUP(L3622,Schnitt4!L:P,3,0)</f>
        <v>0</v>
      </c>
      <c r="AE3622" s="166">
        <f>VLOOKUP(L3622,Schnitt5!L:P,3,0)</f>
        <v>0</v>
      </c>
      <c r="AF3622" s="166">
        <f>VLOOKUP(L3622,Schnitt6!L:P,3,0)</f>
        <v>0</v>
      </c>
    </row>
    <row r="3623" spans="12:32" x14ac:dyDescent="0.25">
      <c r="L3623" s="264">
        <f>Member!A3623</f>
        <v>0</v>
      </c>
      <c r="S3623" s="166">
        <f>VLOOKUP(L3623,Schnitt1!L:P,2,0)</f>
        <v>0</v>
      </c>
      <c r="T3623" s="166">
        <f>VLOOKUP(L3623,Schnitt2!L:P,2,0)</f>
        <v>0</v>
      </c>
      <c r="U3623" s="166">
        <f>VLOOKUP(L3623,Schnitt3!L:P,2,0)</f>
        <v>0</v>
      </c>
      <c r="V3623" s="166">
        <f>VLOOKUP(L3623,Schnitt4!L:P,2,0)</f>
        <v>0</v>
      </c>
      <c r="W3623" s="166">
        <f>VLOOKUP(L3623,Schnitt5!L:P,2,0)</f>
        <v>0</v>
      </c>
      <c r="X3623" s="166">
        <f>VLOOKUP(L3623,Schnitt6!L:P,2,0)</f>
        <v>0</v>
      </c>
      <c r="AA3623" s="166">
        <f>VLOOKUP(L3623,Schnitt1!L:P,3,0)</f>
        <v>0</v>
      </c>
      <c r="AB3623" s="166">
        <f>VLOOKUP(L3623,Schnitt2!L:P,3,0)</f>
        <v>0</v>
      </c>
      <c r="AC3623" s="166">
        <f>VLOOKUP(L3623,Schnitt3!L:P,3,0)</f>
        <v>0</v>
      </c>
      <c r="AD3623" s="166">
        <f>VLOOKUP(L3623,Schnitt4!L:P,3,0)</f>
        <v>0</v>
      </c>
      <c r="AE3623" s="166">
        <f>VLOOKUP(L3623,Schnitt5!L:P,3,0)</f>
        <v>0</v>
      </c>
      <c r="AF3623" s="166">
        <f>VLOOKUP(L3623,Schnitt6!L:P,3,0)</f>
        <v>0</v>
      </c>
    </row>
    <row r="3624" spans="12:32" x14ac:dyDescent="0.25">
      <c r="L3624" s="264">
        <f>Member!A3624</f>
        <v>0</v>
      </c>
      <c r="S3624" s="166">
        <f>VLOOKUP(L3624,Schnitt1!L:P,2,0)</f>
        <v>0</v>
      </c>
      <c r="T3624" s="166">
        <f>VLOOKUP(L3624,Schnitt2!L:P,2,0)</f>
        <v>0</v>
      </c>
      <c r="U3624" s="166">
        <f>VLOOKUP(L3624,Schnitt3!L:P,2,0)</f>
        <v>0</v>
      </c>
      <c r="V3624" s="166">
        <f>VLOOKUP(L3624,Schnitt4!L:P,2,0)</f>
        <v>0</v>
      </c>
      <c r="W3624" s="166">
        <f>VLOOKUP(L3624,Schnitt5!L:P,2,0)</f>
        <v>0</v>
      </c>
      <c r="X3624" s="166">
        <f>VLOOKUP(L3624,Schnitt6!L:P,2,0)</f>
        <v>0</v>
      </c>
      <c r="AA3624" s="166">
        <f>VLOOKUP(L3624,Schnitt1!L:P,3,0)</f>
        <v>0</v>
      </c>
      <c r="AB3624" s="166">
        <f>VLOOKUP(L3624,Schnitt2!L:P,3,0)</f>
        <v>0</v>
      </c>
      <c r="AC3624" s="166">
        <f>VLOOKUP(L3624,Schnitt3!L:P,3,0)</f>
        <v>0</v>
      </c>
      <c r="AD3624" s="166">
        <f>VLOOKUP(L3624,Schnitt4!L:P,3,0)</f>
        <v>0</v>
      </c>
      <c r="AE3624" s="166">
        <f>VLOOKUP(L3624,Schnitt5!L:P,3,0)</f>
        <v>0</v>
      </c>
      <c r="AF3624" s="166">
        <f>VLOOKUP(L3624,Schnitt6!L:P,3,0)</f>
        <v>0</v>
      </c>
    </row>
    <row r="3625" spans="12:32" x14ac:dyDescent="0.25">
      <c r="L3625" s="264">
        <f>Member!A3625</f>
        <v>0</v>
      </c>
      <c r="S3625" s="166">
        <f>VLOOKUP(L3625,Schnitt1!L:P,2,0)</f>
        <v>0</v>
      </c>
      <c r="T3625" s="166">
        <f>VLOOKUP(L3625,Schnitt2!L:P,2,0)</f>
        <v>0</v>
      </c>
      <c r="U3625" s="166">
        <f>VLOOKUP(L3625,Schnitt3!L:P,2,0)</f>
        <v>0</v>
      </c>
      <c r="V3625" s="166">
        <f>VLOOKUP(L3625,Schnitt4!L:P,2,0)</f>
        <v>0</v>
      </c>
      <c r="W3625" s="166">
        <f>VLOOKUP(L3625,Schnitt5!L:P,2,0)</f>
        <v>0</v>
      </c>
      <c r="X3625" s="166">
        <f>VLOOKUP(L3625,Schnitt6!L:P,2,0)</f>
        <v>0</v>
      </c>
      <c r="AA3625" s="166">
        <f>VLOOKUP(L3625,Schnitt1!L:P,3,0)</f>
        <v>0</v>
      </c>
      <c r="AB3625" s="166">
        <f>VLOOKUP(L3625,Schnitt2!L:P,3,0)</f>
        <v>0</v>
      </c>
      <c r="AC3625" s="166">
        <f>VLOOKUP(L3625,Schnitt3!L:P,3,0)</f>
        <v>0</v>
      </c>
      <c r="AD3625" s="166">
        <f>VLOOKUP(L3625,Schnitt4!L:P,3,0)</f>
        <v>0</v>
      </c>
      <c r="AE3625" s="166">
        <f>VLOOKUP(L3625,Schnitt5!L:P,3,0)</f>
        <v>0</v>
      </c>
      <c r="AF3625" s="166">
        <f>VLOOKUP(L3625,Schnitt6!L:P,3,0)</f>
        <v>0</v>
      </c>
    </row>
    <row r="3626" spans="12:32" x14ac:dyDescent="0.25">
      <c r="L3626" s="264">
        <f>Member!A3626</f>
        <v>0</v>
      </c>
      <c r="S3626" s="166">
        <f>VLOOKUP(L3626,Schnitt1!L:P,2,0)</f>
        <v>0</v>
      </c>
      <c r="T3626" s="166">
        <f>VLOOKUP(L3626,Schnitt2!L:P,2,0)</f>
        <v>0</v>
      </c>
      <c r="U3626" s="166">
        <f>VLOOKUP(L3626,Schnitt3!L:P,2,0)</f>
        <v>0</v>
      </c>
      <c r="V3626" s="166">
        <f>VLOOKUP(L3626,Schnitt4!L:P,2,0)</f>
        <v>0</v>
      </c>
      <c r="W3626" s="166">
        <f>VLOOKUP(L3626,Schnitt5!L:P,2,0)</f>
        <v>0</v>
      </c>
      <c r="X3626" s="166">
        <f>VLOOKUP(L3626,Schnitt6!L:P,2,0)</f>
        <v>0</v>
      </c>
      <c r="AA3626" s="166">
        <f>VLOOKUP(L3626,Schnitt1!L:P,3,0)</f>
        <v>0</v>
      </c>
      <c r="AB3626" s="166">
        <f>VLOOKUP(L3626,Schnitt2!L:P,3,0)</f>
        <v>0</v>
      </c>
      <c r="AC3626" s="166">
        <f>VLOOKUP(L3626,Schnitt3!L:P,3,0)</f>
        <v>0</v>
      </c>
      <c r="AD3626" s="166">
        <f>VLOOKUP(L3626,Schnitt4!L:P,3,0)</f>
        <v>0</v>
      </c>
      <c r="AE3626" s="166">
        <f>VLOOKUP(L3626,Schnitt5!L:P,3,0)</f>
        <v>0</v>
      </c>
      <c r="AF3626" s="166">
        <f>VLOOKUP(L3626,Schnitt6!L:P,3,0)</f>
        <v>0</v>
      </c>
    </row>
    <row r="3627" spans="12:32" x14ac:dyDescent="0.25">
      <c r="L3627" s="264">
        <f>Member!A3627</f>
        <v>0</v>
      </c>
      <c r="S3627" s="166">
        <f>VLOOKUP(L3627,Schnitt1!L:P,2,0)</f>
        <v>0</v>
      </c>
      <c r="T3627" s="166">
        <f>VLOOKUP(L3627,Schnitt2!L:P,2,0)</f>
        <v>0</v>
      </c>
      <c r="U3627" s="166">
        <f>VLOOKUP(L3627,Schnitt3!L:P,2,0)</f>
        <v>0</v>
      </c>
      <c r="V3627" s="166">
        <f>VLOOKUP(L3627,Schnitt4!L:P,2,0)</f>
        <v>0</v>
      </c>
      <c r="W3627" s="166">
        <f>VLOOKUP(L3627,Schnitt5!L:P,2,0)</f>
        <v>0</v>
      </c>
      <c r="X3627" s="166">
        <f>VLOOKUP(L3627,Schnitt6!L:P,2,0)</f>
        <v>0</v>
      </c>
      <c r="AA3627" s="166">
        <f>VLOOKUP(L3627,Schnitt1!L:P,3,0)</f>
        <v>0</v>
      </c>
      <c r="AB3627" s="166">
        <f>VLOOKUP(L3627,Schnitt2!L:P,3,0)</f>
        <v>0</v>
      </c>
      <c r="AC3627" s="166">
        <f>VLOOKUP(L3627,Schnitt3!L:P,3,0)</f>
        <v>0</v>
      </c>
      <c r="AD3627" s="166">
        <f>VLOOKUP(L3627,Schnitt4!L:P,3,0)</f>
        <v>0</v>
      </c>
      <c r="AE3627" s="166">
        <f>VLOOKUP(L3627,Schnitt5!L:P,3,0)</f>
        <v>0</v>
      </c>
      <c r="AF3627" s="166">
        <f>VLOOKUP(L3627,Schnitt6!L:P,3,0)</f>
        <v>0</v>
      </c>
    </row>
    <row r="3628" spans="12:32" x14ac:dyDescent="0.25">
      <c r="L3628" s="264">
        <f>Member!A3628</f>
        <v>0</v>
      </c>
      <c r="S3628" s="166">
        <f>VLOOKUP(L3628,Schnitt1!L:P,2,0)</f>
        <v>0</v>
      </c>
      <c r="T3628" s="166">
        <f>VLOOKUP(L3628,Schnitt2!L:P,2,0)</f>
        <v>0</v>
      </c>
      <c r="U3628" s="166">
        <f>VLOOKUP(L3628,Schnitt3!L:P,2,0)</f>
        <v>0</v>
      </c>
      <c r="V3628" s="166">
        <f>VLOOKUP(L3628,Schnitt4!L:P,2,0)</f>
        <v>0</v>
      </c>
      <c r="W3628" s="166">
        <f>VLOOKUP(L3628,Schnitt5!L:P,2,0)</f>
        <v>0</v>
      </c>
      <c r="X3628" s="166">
        <f>VLOOKUP(L3628,Schnitt6!L:P,2,0)</f>
        <v>0</v>
      </c>
      <c r="AA3628" s="166">
        <f>VLOOKUP(L3628,Schnitt1!L:P,3,0)</f>
        <v>0</v>
      </c>
      <c r="AB3628" s="166">
        <f>VLOOKUP(L3628,Schnitt2!L:P,3,0)</f>
        <v>0</v>
      </c>
      <c r="AC3628" s="166">
        <f>VLOOKUP(L3628,Schnitt3!L:P,3,0)</f>
        <v>0</v>
      </c>
      <c r="AD3628" s="166">
        <f>VLOOKUP(L3628,Schnitt4!L:P,3,0)</f>
        <v>0</v>
      </c>
      <c r="AE3628" s="166">
        <f>VLOOKUP(L3628,Schnitt5!L:P,3,0)</f>
        <v>0</v>
      </c>
      <c r="AF3628" s="166">
        <f>VLOOKUP(L3628,Schnitt6!L:P,3,0)</f>
        <v>0</v>
      </c>
    </row>
    <row r="3629" spans="12:32" x14ac:dyDescent="0.25">
      <c r="L3629" s="264">
        <f>Member!A3629</f>
        <v>0</v>
      </c>
      <c r="S3629" s="166">
        <f>VLOOKUP(L3629,Schnitt1!L:P,2,0)</f>
        <v>0</v>
      </c>
      <c r="T3629" s="166">
        <f>VLOOKUP(L3629,Schnitt2!L:P,2,0)</f>
        <v>0</v>
      </c>
      <c r="U3629" s="166">
        <f>VLOOKUP(L3629,Schnitt3!L:P,2,0)</f>
        <v>0</v>
      </c>
      <c r="V3629" s="166">
        <f>VLOOKUP(L3629,Schnitt4!L:P,2,0)</f>
        <v>0</v>
      </c>
      <c r="W3629" s="166">
        <f>VLOOKUP(L3629,Schnitt5!L:P,2,0)</f>
        <v>0</v>
      </c>
      <c r="X3629" s="166">
        <f>VLOOKUP(L3629,Schnitt6!L:P,2,0)</f>
        <v>0</v>
      </c>
      <c r="AA3629" s="166">
        <f>VLOOKUP(L3629,Schnitt1!L:P,3,0)</f>
        <v>0</v>
      </c>
      <c r="AB3629" s="166">
        <f>VLOOKUP(L3629,Schnitt2!L:P,3,0)</f>
        <v>0</v>
      </c>
      <c r="AC3629" s="166">
        <f>VLOOKUP(L3629,Schnitt3!L:P,3,0)</f>
        <v>0</v>
      </c>
      <c r="AD3629" s="166">
        <f>VLOOKUP(L3629,Schnitt4!L:P,3,0)</f>
        <v>0</v>
      </c>
      <c r="AE3629" s="166">
        <f>VLOOKUP(L3629,Schnitt5!L:P,3,0)</f>
        <v>0</v>
      </c>
      <c r="AF3629" s="166">
        <f>VLOOKUP(L3629,Schnitt6!L:P,3,0)</f>
        <v>0</v>
      </c>
    </row>
    <row r="3630" spans="12:32" x14ac:dyDescent="0.25">
      <c r="L3630" s="264">
        <f>Member!A3630</f>
        <v>0</v>
      </c>
      <c r="S3630" s="166">
        <f>VLOOKUP(L3630,Schnitt1!L:P,2,0)</f>
        <v>0</v>
      </c>
      <c r="T3630" s="166">
        <f>VLOOKUP(L3630,Schnitt2!L:P,2,0)</f>
        <v>0</v>
      </c>
      <c r="U3630" s="166">
        <f>VLOOKUP(L3630,Schnitt3!L:P,2,0)</f>
        <v>0</v>
      </c>
      <c r="V3630" s="166">
        <f>VLOOKUP(L3630,Schnitt4!L:P,2,0)</f>
        <v>0</v>
      </c>
      <c r="W3630" s="166">
        <f>VLOOKUP(L3630,Schnitt5!L:P,2,0)</f>
        <v>0</v>
      </c>
      <c r="X3630" s="166">
        <f>VLOOKUP(L3630,Schnitt6!L:P,2,0)</f>
        <v>0</v>
      </c>
      <c r="AA3630" s="166">
        <f>VLOOKUP(L3630,Schnitt1!L:P,3,0)</f>
        <v>0</v>
      </c>
      <c r="AB3630" s="166">
        <f>VLOOKUP(L3630,Schnitt2!L:P,3,0)</f>
        <v>0</v>
      </c>
      <c r="AC3630" s="166">
        <f>VLOOKUP(L3630,Schnitt3!L:P,3,0)</f>
        <v>0</v>
      </c>
      <c r="AD3630" s="166">
        <f>VLOOKUP(L3630,Schnitt4!L:P,3,0)</f>
        <v>0</v>
      </c>
      <c r="AE3630" s="166">
        <f>VLOOKUP(L3630,Schnitt5!L:P,3,0)</f>
        <v>0</v>
      </c>
      <c r="AF3630" s="166">
        <f>VLOOKUP(L3630,Schnitt6!L:P,3,0)</f>
        <v>0</v>
      </c>
    </row>
    <row r="3631" spans="12:32" x14ac:dyDescent="0.25">
      <c r="L3631" s="264">
        <f>Member!A3631</f>
        <v>0</v>
      </c>
      <c r="S3631" s="166">
        <f>VLOOKUP(L3631,Schnitt1!L:P,2,0)</f>
        <v>0</v>
      </c>
      <c r="T3631" s="166">
        <f>VLOOKUP(L3631,Schnitt2!L:P,2,0)</f>
        <v>0</v>
      </c>
      <c r="U3631" s="166">
        <f>VLOOKUP(L3631,Schnitt3!L:P,2,0)</f>
        <v>0</v>
      </c>
      <c r="V3631" s="166">
        <f>VLOOKUP(L3631,Schnitt4!L:P,2,0)</f>
        <v>0</v>
      </c>
      <c r="W3631" s="166">
        <f>VLOOKUP(L3631,Schnitt5!L:P,2,0)</f>
        <v>0</v>
      </c>
      <c r="X3631" s="166">
        <f>VLOOKUP(L3631,Schnitt6!L:P,2,0)</f>
        <v>0</v>
      </c>
      <c r="AA3631" s="166">
        <f>VLOOKUP(L3631,Schnitt1!L:P,3,0)</f>
        <v>0</v>
      </c>
      <c r="AB3631" s="166">
        <f>VLOOKUP(L3631,Schnitt2!L:P,3,0)</f>
        <v>0</v>
      </c>
      <c r="AC3631" s="166">
        <f>VLOOKUP(L3631,Schnitt3!L:P,3,0)</f>
        <v>0</v>
      </c>
      <c r="AD3631" s="166">
        <f>VLOOKUP(L3631,Schnitt4!L:P,3,0)</f>
        <v>0</v>
      </c>
      <c r="AE3631" s="166">
        <f>VLOOKUP(L3631,Schnitt5!L:P,3,0)</f>
        <v>0</v>
      </c>
      <c r="AF3631" s="166">
        <f>VLOOKUP(L3631,Schnitt6!L:P,3,0)</f>
        <v>0</v>
      </c>
    </row>
    <row r="3632" spans="12:32" x14ac:dyDescent="0.25">
      <c r="L3632" s="264">
        <f>Member!A3632</f>
        <v>0</v>
      </c>
      <c r="S3632" s="166">
        <f>VLOOKUP(L3632,Schnitt1!L:P,2,0)</f>
        <v>0</v>
      </c>
      <c r="T3632" s="166">
        <f>VLOOKUP(L3632,Schnitt2!L:P,2,0)</f>
        <v>0</v>
      </c>
      <c r="U3632" s="166">
        <f>VLOOKUP(L3632,Schnitt3!L:P,2,0)</f>
        <v>0</v>
      </c>
      <c r="V3632" s="166">
        <f>VLOOKUP(L3632,Schnitt4!L:P,2,0)</f>
        <v>0</v>
      </c>
      <c r="W3632" s="166">
        <f>VLOOKUP(L3632,Schnitt5!L:P,2,0)</f>
        <v>0</v>
      </c>
      <c r="X3632" s="166">
        <f>VLOOKUP(L3632,Schnitt6!L:P,2,0)</f>
        <v>0</v>
      </c>
      <c r="AA3632" s="166">
        <f>VLOOKUP(L3632,Schnitt1!L:P,3,0)</f>
        <v>0</v>
      </c>
      <c r="AB3632" s="166">
        <f>VLOOKUP(L3632,Schnitt2!L:P,3,0)</f>
        <v>0</v>
      </c>
      <c r="AC3632" s="166">
        <f>VLOOKUP(L3632,Schnitt3!L:P,3,0)</f>
        <v>0</v>
      </c>
      <c r="AD3632" s="166">
        <f>VLOOKUP(L3632,Schnitt4!L:P,3,0)</f>
        <v>0</v>
      </c>
      <c r="AE3632" s="166">
        <f>VLOOKUP(L3632,Schnitt5!L:P,3,0)</f>
        <v>0</v>
      </c>
      <c r="AF3632" s="166">
        <f>VLOOKUP(L3632,Schnitt6!L:P,3,0)</f>
        <v>0</v>
      </c>
    </row>
    <row r="3633" spans="12:32" x14ac:dyDescent="0.25">
      <c r="L3633" s="264">
        <f>Member!A3633</f>
        <v>0</v>
      </c>
      <c r="S3633" s="166">
        <f>VLOOKUP(L3633,Schnitt1!L:P,2,0)</f>
        <v>0</v>
      </c>
      <c r="T3633" s="166">
        <f>VLOOKUP(L3633,Schnitt2!L:P,2,0)</f>
        <v>0</v>
      </c>
      <c r="U3633" s="166">
        <f>VLOOKUP(L3633,Schnitt3!L:P,2,0)</f>
        <v>0</v>
      </c>
      <c r="V3633" s="166">
        <f>VLOOKUP(L3633,Schnitt4!L:P,2,0)</f>
        <v>0</v>
      </c>
      <c r="W3633" s="166">
        <f>VLOOKUP(L3633,Schnitt5!L:P,2,0)</f>
        <v>0</v>
      </c>
      <c r="X3633" s="166">
        <f>VLOOKUP(L3633,Schnitt6!L:P,2,0)</f>
        <v>0</v>
      </c>
      <c r="AA3633" s="166">
        <f>VLOOKUP(L3633,Schnitt1!L:P,3,0)</f>
        <v>0</v>
      </c>
      <c r="AB3633" s="166">
        <f>VLOOKUP(L3633,Schnitt2!L:P,3,0)</f>
        <v>0</v>
      </c>
      <c r="AC3633" s="166">
        <f>VLOOKUP(L3633,Schnitt3!L:P,3,0)</f>
        <v>0</v>
      </c>
      <c r="AD3633" s="166">
        <f>VLOOKUP(L3633,Schnitt4!L:P,3,0)</f>
        <v>0</v>
      </c>
      <c r="AE3633" s="166">
        <f>VLOOKUP(L3633,Schnitt5!L:P,3,0)</f>
        <v>0</v>
      </c>
      <c r="AF3633" s="166">
        <f>VLOOKUP(L3633,Schnitt6!L:P,3,0)</f>
        <v>0</v>
      </c>
    </row>
    <row r="3634" spans="12:32" x14ac:dyDescent="0.25">
      <c r="L3634" s="264">
        <f>Member!A3634</f>
        <v>0</v>
      </c>
      <c r="S3634" s="166">
        <f>VLOOKUP(L3634,Schnitt1!L:P,2,0)</f>
        <v>0</v>
      </c>
      <c r="T3634" s="166">
        <f>VLOOKUP(L3634,Schnitt2!L:P,2,0)</f>
        <v>0</v>
      </c>
      <c r="U3634" s="166">
        <f>VLOOKUP(L3634,Schnitt3!L:P,2,0)</f>
        <v>0</v>
      </c>
      <c r="V3634" s="166">
        <f>VLOOKUP(L3634,Schnitt4!L:P,2,0)</f>
        <v>0</v>
      </c>
      <c r="W3634" s="166">
        <f>VLOOKUP(L3634,Schnitt5!L:P,2,0)</f>
        <v>0</v>
      </c>
      <c r="X3634" s="166">
        <f>VLOOKUP(L3634,Schnitt6!L:P,2,0)</f>
        <v>0</v>
      </c>
      <c r="AA3634" s="166">
        <f>VLOOKUP(L3634,Schnitt1!L:P,3,0)</f>
        <v>0</v>
      </c>
      <c r="AB3634" s="166">
        <f>VLOOKUP(L3634,Schnitt2!L:P,3,0)</f>
        <v>0</v>
      </c>
      <c r="AC3634" s="166">
        <f>VLOOKUP(L3634,Schnitt3!L:P,3,0)</f>
        <v>0</v>
      </c>
      <c r="AD3634" s="166">
        <f>VLOOKUP(L3634,Schnitt4!L:P,3,0)</f>
        <v>0</v>
      </c>
      <c r="AE3634" s="166">
        <f>VLOOKUP(L3634,Schnitt5!L:P,3,0)</f>
        <v>0</v>
      </c>
      <c r="AF3634" s="166">
        <f>VLOOKUP(L3634,Schnitt6!L:P,3,0)</f>
        <v>0</v>
      </c>
    </row>
    <row r="3635" spans="12:32" x14ac:dyDescent="0.25">
      <c r="L3635" s="264">
        <f>Member!A3635</f>
        <v>0</v>
      </c>
      <c r="S3635" s="166">
        <f>VLOOKUP(L3635,Schnitt1!L:P,2,0)</f>
        <v>0</v>
      </c>
      <c r="T3635" s="166">
        <f>VLOOKUP(L3635,Schnitt2!L:P,2,0)</f>
        <v>0</v>
      </c>
      <c r="U3635" s="166">
        <f>VLOOKUP(L3635,Schnitt3!L:P,2,0)</f>
        <v>0</v>
      </c>
      <c r="V3635" s="166">
        <f>VLOOKUP(L3635,Schnitt4!L:P,2,0)</f>
        <v>0</v>
      </c>
      <c r="W3635" s="166">
        <f>VLOOKUP(L3635,Schnitt5!L:P,2,0)</f>
        <v>0</v>
      </c>
      <c r="X3635" s="166">
        <f>VLOOKUP(L3635,Schnitt6!L:P,2,0)</f>
        <v>0</v>
      </c>
      <c r="AA3635" s="166">
        <f>VLOOKUP(L3635,Schnitt1!L:P,3,0)</f>
        <v>0</v>
      </c>
      <c r="AB3635" s="166">
        <f>VLOOKUP(L3635,Schnitt2!L:P,3,0)</f>
        <v>0</v>
      </c>
      <c r="AC3635" s="166">
        <f>VLOOKUP(L3635,Schnitt3!L:P,3,0)</f>
        <v>0</v>
      </c>
      <c r="AD3635" s="166">
        <f>VLOOKUP(L3635,Schnitt4!L:P,3,0)</f>
        <v>0</v>
      </c>
      <c r="AE3635" s="166">
        <f>VLOOKUP(L3635,Schnitt5!L:P,3,0)</f>
        <v>0</v>
      </c>
      <c r="AF3635" s="166">
        <f>VLOOKUP(L3635,Schnitt6!L:P,3,0)</f>
        <v>0</v>
      </c>
    </row>
    <row r="3636" spans="12:32" x14ac:dyDescent="0.25">
      <c r="L3636" s="264">
        <f>Member!A3636</f>
        <v>0</v>
      </c>
      <c r="S3636" s="166">
        <f>VLOOKUP(L3636,Schnitt1!L:P,2,0)</f>
        <v>0</v>
      </c>
      <c r="T3636" s="166">
        <f>VLOOKUP(L3636,Schnitt2!L:P,2,0)</f>
        <v>0</v>
      </c>
      <c r="U3636" s="166">
        <f>VLOOKUP(L3636,Schnitt3!L:P,2,0)</f>
        <v>0</v>
      </c>
      <c r="V3636" s="166">
        <f>VLOOKUP(L3636,Schnitt4!L:P,2,0)</f>
        <v>0</v>
      </c>
      <c r="W3636" s="166">
        <f>VLOOKUP(L3636,Schnitt5!L:P,2,0)</f>
        <v>0</v>
      </c>
      <c r="X3636" s="166">
        <f>VLOOKUP(L3636,Schnitt6!L:P,2,0)</f>
        <v>0</v>
      </c>
      <c r="AA3636" s="166">
        <f>VLOOKUP(L3636,Schnitt1!L:P,3,0)</f>
        <v>0</v>
      </c>
      <c r="AB3636" s="166">
        <f>VLOOKUP(L3636,Schnitt2!L:P,3,0)</f>
        <v>0</v>
      </c>
      <c r="AC3636" s="166">
        <f>VLOOKUP(L3636,Schnitt3!L:P,3,0)</f>
        <v>0</v>
      </c>
      <c r="AD3636" s="166">
        <f>VLOOKUP(L3636,Schnitt4!L:P,3,0)</f>
        <v>0</v>
      </c>
      <c r="AE3636" s="166">
        <f>VLOOKUP(L3636,Schnitt5!L:P,3,0)</f>
        <v>0</v>
      </c>
      <c r="AF3636" s="166">
        <f>VLOOKUP(L3636,Schnitt6!L:P,3,0)</f>
        <v>0</v>
      </c>
    </row>
    <row r="3637" spans="12:32" x14ac:dyDescent="0.25">
      <c r="L3637" s="264">
        <f>Member!A3637</f>
        <v>0</v>
      </c>
      <c r="S3637" s="166">
        <f>VLOOKUP(L3637,Schnitt1!L:P,2,0)</f>
        <v>0</v>
      </c>
      <c r="T3637" s="166">
        <f>VLOOKUP(L3637,Schnitt2!L:P,2,0)</f>
        <v>0</v>
      </c>
      <c r="U3637" s="166">
        <f>VLOOKUP(L3637,Schnitt3!L:P,2,0)</f>
        <v>0</v>
      </c>
      <c r="V3637" s="166">
        <f>VLOOKUP(L3637,Schnitt4!L:P,2,0)</f>
        <v>0</v>
      </c>
      <c r="W3637" s="166">
        <f>VLOOKUP(L3637,Schnitt5!L:P,2,0)</f>
        <v>0</v>
      </c>
      <c r="X3637" s="166">
        <f>VLOOKUP(L3637,Schnitt6!L:P,2,0)</f>
        <v>0</v>
      </c>
      <c r="AA3637" s="166">
        <f>VLOOKUP(L3637,Schnitt1!L:P,3,0)</f>
        <v>0</v>
      </c>
      <c r="AB3637" s="166">
        <f>VLOOKUP(L3637,Schnitt2!L:P,3,0)</f>
        <v>0</v>
      </c>
      <c r="AC3637" s="166">
        <f>VLOOKUP(L3637,Schnitt3!L:P,3,0)</f>
        <v>0</v>
      </c>
      <c r="AD3637" s="166">
        <f>VLOOKUP(L3637,Schnitt4!L:P,3,0)</f>
        <v>0</v>
      </c>
      <c r="AE3637" s="166">
        <f>VLOOKUP(L3637,Schnitt5!L:P,3,0)</f>
        <v>0</v>
      </c>
      <c r="AF3637" s="166">
        <f>VLOOKUP(L3637,Schnitt6!L:P,3,0)</f>
        <v>0</v>
      </c>
    </row>
    <row r="3638" spans="12:32" x14ac:dyDescent="0.25">
      <c r="L3638" s="264">
        <f>Member!A3638</f>
        <v>0</v>
      </c>
      <c r="S3638" s="166">
        <f>VLOOKUP(L3638,Schnitt1!L:P,2,0)</f>
        <v>0</v>
      </c>
      <c r="T3638" s="166">
        <f>VLOOKUP(L3638,Schnitt2!L:P,2,0)</f>
        <v>0</v>
      </c>
      <c r="U3638" s="166">
        <f>VLOOKUP(L3638,Schnitt3!L:P,2,0)</f>
        <v>0</v>
      </c>
      <c r="V3638" s="166">
        <f>VLOOKUP(L3638,Schnitt4!L:P,2,0)</f>
        <v>0</v>
      </c>
      <c r="W3638" s="166">
        <f>VLOOKUP(L3638,Schnitt5!L:P,2,0)</f>
        <v>0</v>
      </c>
      <c r="X3638" s="166">
        <f>VLOOKUP(L3638,Schnitt6!L:P,2,0)</f>
        <v>0</v>
      </c>
      <c r="AA3638" s="166">
        <f>VLOOKUP(L3638,Schnitt1!L:P,3,0)</f>
        <v>0</v>
      </c>
      <c r="AB3638" s="166">
        <f>VLOOKUP(L3638,Schnitt2!L:P,3,0)</f>
        <v>0</v>
      </c>
      <c r="AC3638" s="166">
        <f>VLOOKUP(L3638,Schnitt3!L:P,3,0)</f>
        <v>0</v>
      </c>
      <c r="AD3638" s="166">
        <f>VLOOKUP(L3638,Schnitt4!L:P,3,0)</f>
        <v>0</v>
      </c>
      <c r="AE3638" s="166">
        <f>VLOOKUP(L3638,Schnitt5!L:P,3,0)</f>
        <v>0</v>
      </c>
      <c r="AF3638" s="166">
        <f>VLOOKUP(L3638,Schnitt6!L:P,3,0)</f>
        <v>0</v>
      </c>
    </row>
    <row r="3639" spans="12:32" x14ac:dyDescent="0.25">
      <c r="L3639" s="264">
        <f>Member!A3639</f>
        <v>0</v>
      </c>
      <c r="S3639" s="166">
        <f>VLOOKUP(L3639,Schnitt1!L:P,2,0)</f>
        <v>0</v>
      </c>
      <c r="T3639" s="166">
        <f>VLOOKUP(L3639,Schnitt2!L:P,2,0)</f>
        <v>0</v>
      </c>
      <c r="U3639" s="166">
        <f>VLOOKUP(L3639,Schnitt3!L:P,2,0)</f>
        <v>0</v>
      </c>
      <c r="V3639" s="166">
        <f>VLOOKUP(L3639,Schnitt4!L:P,2,0)</f>
        <v>0</v>
      </c>
      <c r="W3639" s="166">
        <f>VLOOKUP(L3639,Schnitt5!L:P,2,0)</f>
        <v>0</v>
      </c>
      <c r="X3639" s="166">
        <f>VLOOKUP(L3639,Schnitt6!L:P,2,0)</f>
        <v>0</v>
      </c>
      <c r="AA3639" s="166">
        <f>VLOOKUP(L3639,Schnitt1!L:P,3,0)</f>
        <v>0</v>
      </c>
      <c r="AB3639" s="166">
        <f>VLOOKUP(L3639,Schnitt2!L:P,3,0)</f>
        <v>0</v>
      </c>
      <c r="AC3639" s="166">
        <f>VLOOKUP(L3639,Schnitt3!L:P,3,0)</f>
        <v>0</v>
      </c>
      <c r="AD3639" s="166">
        <f>VLOOKUP(L3639,Schnitt4!L:P,3,0)</f>
        <v>0</v>
      </c>
      <c r="AE3639" s="166">
        <f>VLOOKUP(L3639,Schnitt5!L:P,3,0)</f>
        <v>0</v>
      </c>
      <c r="AF3639" s="166">
        <f>VLOOKUP(L3639,Schnitt6!L:P,3,0)</f>
        <v>0</v>
      </c>
    </row>
    <row r="3640" spans="12:32" x14ac:dyDescent="0.25">
      <c r="L3640" s="264">
        <f>Member!A3640</f>
        <v>0</v>
      </c>
      <c r="S3640" s="166">
        <f>VLOOKUP(L3640,Schnitt1!L:P,2,0)</f>
        <v>0</v>
      </c>
      <c r="T3640" s="166">
        <f>VLOOKUP(L3640,Schnitt2!L:P,2,0)</f>
        <v>0</v>
      </c>
      <c r="U3640" s="166">
        <f>VLOOKUP(L3640,Schnitt3!L:P,2,0)</f>
        <v>0</v>
      </c>
      <c r="V3640" s="166">
        <f>VLOOKUP(L3640,Schnitt4!L:P,2,0)</f>
        <v>0</v>
      </c>
      <c r="W3640" s="166">
        <f>VLOOKUP(L3640,Schnitt5!L:P,2,0)</f>
        <v>0</v>
      </c>
      <c r="X3640" s="166">
        <f>VLOOKUP(L3640,Schnitt6!L:P,2,0)</f>
        <v>0</v>
      </c>
      <c r="AA3640" s="166">
        <f>VLOOKUP(L3640,Schnitt1!L:P,3,0)</f>
        <v>0</v>
      </c>
      <c r="AB3640" s="166">
        <f>VLOOKUP(L3640,Schnitt2!L:P,3,0)</f>
        <v>0</v>
      </c>
      <c r="AC3640" s="166">
        <f>VLOOKUP(L3640,Schnitt3!L:P,3,0)</f>
        <v>0</v>
      </c>
      <c r="AD3640" s="166">
        <f>VLOOKUP(L3640,Schnitt4!L:P,3,0)</f>
        <v>0</v>
      </c>
      <c r="AE3640" s="166">
        <f>VLOOKUP(L3640,Schnitt5!L:P,3,0)</f>
        <v>0</v>
      </c>
      <c r="AF3640" s="166">
        <f>VLOOKUP(L3640,Schnitt6!L:P,3,0)</f>
        <v>0</v>
      </c>
    </row>
    <row r="3641" spans="12:32" x14ac:dyDescent="0.25">
      <c r="L3641" s="264">
        <f>Member!A3641</f>
        <v>0</v>
      </c>
      <c r="S3641" s="166">
        <f>VLOOKUP(L3641,Schnitt1!L:P,2,0)</f>
        <v>0</v>
      </c>
      <c r="T3641" s="166">
        <f>VLOOKUP(L3641,Schnitt2!L:P,2,0)</f>
        <v>0</v>
      </c>
      <c r="U3641" s="166">
        <f>VLOOKUP(L3641,Schnitt3!L:P,2,0)</f>
        <v>0</v>
      </c>
      <c r="V3641" s="166">
        <f>VLOOKUP(L3641,Schnitt4!L:P,2,0)</f>
        <v>0</v>
      </c>
      <c r="W3641" s="166">
        <f>VLOOKUP(L3641,Schnitt5!L:P,2,0)</f>
        <v>0</v>
      </c>
      <c r="X3641" s="166">
        <f>VLOOKUP(L3641,Schnitt6!L:P,2,0)</f>
        <v>0</v>
      </c>
      <c r="AA3641" s="166">
        <f>VLOOKUP(L3641,Schnitt1!L:P,3,0)</f>
        <v>0</v>
      </c>
      <c r="AB3641" s="166">
        <f>VLOOKUP(L3641,Schnitt2!L:P,3,0)</f>
        <v>0</v>
      </c>
      <c r="AC3641" s="166">
        <f>VLOOKUP(L3641,Schnitt3!L:P,3,0)</f>
        <v>0</v>
      </c>
      <c r="AD3641" s="166">
        <f>VLOOKUP(L3641,Schnitt4!L:P,3,0)</f>
        <v>0</v>
      </c>
      <c r="AE3641" s="166">
        <f>VLOOKUP(L3641,Schnitt5!L:P,3,0)</f>
        <v>0</v>
      </c>
      <c r="AF3641" s="166">
        <f>VLOOKUP(L3641,Schnitt6!L:P,3,0)</f>
        <v>0</v>
      </c>
    </row>
    <row r="3642" spans="12:32" x14ac:dyDescent="0.25">
      <c r="L3642" s="264">
        <f>Member!A3642</f>
        <v>0</v>
      </c>
      <c r="S3642" s="166">
        <f>VLOOKUP(L3642,Schnitt1!L:P,2,0)</f>
        <v>0</v>
      </c>
      <c r="T3642" s="166">
        <f>VLOOKUP(L3642,Schnitt2!L:P,2,0)</f>
        <v>0</v>
      </c>
      <c r="U3642" s="166">
        <f>VLOOKUP(L3642,Schnitt3!L:P,2,0)</f>
        <v>0</v>
      </c>
      <c r="V3642" s="166">
        <f>VLOOKUP(L3642,Schnitt4!L:P,2,0)</f>
        <v>0</v>
      </c>
      <c r="W3642" s="166">
        <f>VLOOKUP(L3642,Schnitt5!L:P,2,0)</f>
        <v>0</v>
      </c>
      <c r="X3642" s="166">
        <f>VLOOKUP(L3642,Schnitt6!L:P,2,0)</f>
        <v>0</v>
      </c>
      <c r="AA3642" s="166">
        <f>VLOOKUP(L3642,Schnitt1!L:P,3,0)</f>
        <v>0</v>
      </c>
      <c r="AB3642" s="166">
        <f>VLOOKUP(L3642,Schnitt2!L:P,3,0)</f>
        <v>0</v>
      </c>
      <c r="AC3642" s="166">
        <f>VLOOKUP(L3642,Schnitt3!L:P,3,0)</f>
        <v>0</v>
      </c>
      <c r="AD3642" s="166">
        <f>VLOOKUP(L3642,Schnitt4!L:P,3,0)</f>
        <v>0</v>
      </c>
      <c r="AE3642" s="166">
        <f>VLOOKUP(L3642,Schnitt5!L:P,3,0)</f>
        <v>0</v>
      </c>
      <c r="AF3642" s="166">
        <f>VLOOKUP(L3642,Schnitt6!L:P,3,0)</f>
        <v>0</v>
      </c>
    </row>
    <row r="3643" spans="12:32" x14ac:dyDescent="0.25">
      <c r="L3643" s="264">
        <f>Member!A3643</f>
        <v>0</v>
      </c>
      <c r="S3643" s="166">
        <f>VLOOKUP(L3643,Schnitt1!L:P,2,0)</f>
        <v>0</v>
      </c>
      <c r="T3643" s="166">
        <f>VLOOKUP(L3643,Schnitt2!L:P,2,0)</f>
        <v>0</v>
      </c>
      <c r="U3643" s="166">
        <f>VLOOKUP(L3643,Schnitt3!L:P,2,0)</f>
        <v>0</v>
      </c>
      <c r="V3643" s="166">
        <f>VLOOKUP(L3643,Schnitt4!L:P,2,0)</f>
        <v>0</v>
      </c>
      <c r="W3643" s="166">
        <f>VLOOKUP(L3643,Schnitt5!L:P,2,0)</f>
        <v>0</v>
      </c>
      <c r="X3643" s="166">
        <f>VLOOKUP(L3643,Schnitt6!L:P,2,0)</f>
        <v>0</v>
      </c>
      <c r="AA3643" s="166">
        <f>VLOOKUP(L3643,Schnitt1!L:P,3,0)</f>
        <v>0</v>
      </c>
      <c r="AB3643" s="166">
        <f>VLOOKUP(L3643,Schnitt2!L:P,3,0)</f>
        <v>0</v>
      </c>
      <c r="AC3643" s="166">
        <f>VLOOKUP(L3643,Schnitt3!L:P,3,0)</f>
        <v>0</v>
      </c>
      <c r="AD3643" s="166">
        <f>VLOOKUP(L3643,Schnitt4!L:P,3,0)</f>
        <v>0</v>
      </c>
      <c r="AE3643" s="166">
        <f>VLOOKUP(L3643,Schnitt5!L:P,3,0)</f>
        <v>0</v>
      </c>
      <c r="AF3643" s="166">
        <f>VLOOKUP(L3643,Schnitt6!L:P,3,0)</f>
        <v>0</v>
      </c>
    </row>
    <row r="3644" spans="12:32" x14ac:dyDescent="0.25">
      <c r="L3644" s="264">
        <f>Member!A3644</f>
        <v>0</v>
      </c>
      <c r="S3644" s="166">
        <f>VLOOKUP(L3644,Schnitt1!L:P,2,0)</f>
        <v>0</v>
      </c>
      <c r="T3644" s="166">
        <f>VLOOKUP(L3644,Schnitt2!L:P,2,0)</f>
        <v>0</v>
      </c>
      <c r="U3644" s="166">
        <f>VLOOKUP(L3644,Schnitt3!L:P,2,0)</f>
        <v>0</v>
      </c>
      <c r="V3644" s="166">
        <f>VLOOKUP(L3644,Schnitt4!L:P,2,0)</f>
        <v>0</v>
      </c>
      <c r="W3644" s="166">
        <f>VLOOKUP(L3644,Schnitt5!L:P,2,0)</f>
        <v>0</v>
      </c>
      <c r="X3644" s="166">
        <f>VLOOKUP(L3644,Schnitt6!L:P,2,0)</f>
        <v>0</v>
      </c>
      <c r="AA3644" s="166">
        <f>VLOOKUP(L3644,Schnitt1!L:P,3,0)</f>
        <v>0</v>
      </c>
      <c r="AB3644" s="166">
        <f>VLOOKUP(L3644,Schnitt2!L:P,3,0)</f>
        <v>0</v>
      </c>
      <c r="AC3644" s="166">
        <f>VLOOKUP(L3644,Schnitt3!L:P,3,0)</f>
        <v>0</v>
      </c>
      <c r="AD3644" s="166">
        <f>VLOOKUP(L3644,Schnitt4!L:P,3,0)</f>
        <v>0</v>
      </c>
      <c r="AE3644" s="166">
        <f>VLOOKUP(L3644,Schnitt5!L:P,3,0)</f>
        <v>0</v>
      </c>
      <c r="AF3644" s="166">
        <f>VLOOKUP(L3644,Schnitt6!L:P,3,0)</f>
        <v>0</v>
      </c>
    </row>
    <row r="3645" spans="12:32" x14ac:dyDescent="0.25">
      <c r="L3645" s="264">
        <f>Member!A3645</f>
        <v>0</v>
      </c>
      <c r="S3645" s="166">
        <f>VLOOKUP(L3645,Schnitt1!L:P,2,0)</f>
        <v>0</v>
      </c>
      <c r="T3645" s="166">
        <f>VLOOKUP(L3645,Schnitt2!L:P,2,0)</f>
        <v>0</v>
      </c>
      <c r="U3645" s="166">
        <f>VLOOKUP(L3645,Schnitt3!L:P,2,0)</f>
        <v>0</v>
      </c>
      <c r="V3645" s="166">
        <f>VLOOKUP(L3645,Schnitt4!L:P,2,0)</f>
        <v>0</v>
      </c>
      <c r="W3645" s="166">
        <f>VLOOKUP(L3645,Schnitt5!L:P,2,0)</f>
        <v>0</v>
      </c>
      <c r="X3645" s="166">
        <f>VLOOKUP(L3645,Schnitt6!L:P,2,0)</f>
        <v>0</v>
      </c>
      <c r="AA3645" s="166">
        <f>VLOOKUP(L3645,Schnitt1!L:P,3,0)</f>
        <v>0</v>
      </c>
      <c r="AB3645" s="166">
        <f>VLOOKUP(L3645,Schnitt2!L:P,3,0)</f>
        <v>0</v>
      </c>
      <c r="AC3645" s="166">
        <f>VLOOKUP(L3645,Schnitt3!L:P,3,0)</f>
        <v>0</v>
      </c>
      <c r="AD3645" s="166">
        <f>VLOOKUP(L3645,Schnitt4!L:P,3,0)</f>
        <v>0</v>
      </c>
      <c r="AE3645" s="166">
        <f>VLOOKUP(L3645,Schnitt5!L:P,3,0)</f>
        <v>0</v>
      </c>
      <c r="AF3645" s="166">
        <f>VLOOKUP(L3645,Schnitt6!L:P,3,0)</f>
        <v>0</v>
      </c>
    </row>
    <row r="3646" spans="12:32" x14ac:dyDescent="0.25">
      <c r="L3646" s="264">
        <f>Member!A3646</f>
        <v>0</v>
      </c>
      <c r="S3646" s="166">
        <f>VLOOKUP(L3646,Schnitt1!L:P,2,0)</f>
        <v>0</v>
      </c>
      <c r="T3646" s="166">
        <f>VLOOKUP(L3646,Schnitt2!L:P,2,0)</f>
        <v>0</v>
      </c>
      <c r="U3646" s="166">
        <f>VLOOKUP(L3646,Schnitt3!L:P,2,0)</f>
        <v>0</v>
      </c>
      <c r="V3646" s="166">
        <f>VLOOKUP(L3646,Schnitt4!L:P,2,0)</f>
        <v>0</v>
      </c>
      <c r="W3646" s="166">
        <f>VLOOKUP(L3646,Schnitt5!L:P,2,0)</f>
        <v>0</v>
      </c>
      <c r="X3646" s="166">
        <f>VLOOKUP(L3646,Schnitt6!L:P,2,0)</f>
        <v>0</v>
      </c>
      <c r="AA3646" s="166">
        <f>VLOOKUP(L3646,Schnitt1!L:P,3,0)</f>
        <v>0</v>
      </c>
      <c r="AB3646" s="166">
        <f>VLOOKUP(L3646,Schnitt2!L:P,3,0)</f>
        <v>0</v>
      </c>
      <c r="AC3646" s="166">
        <f>VLOOKUP(L3646,Schnitt3!L:P,3,0)</f>
        <v>0</v>
      </c>
      <c r="AD3646" s="166">
        <f>VLOOKUP(L3646,Schnitt4!L:P,3,0)</f>
        <v>0</v>
      </c>
      <c r="AE3646" s="166">
        <f>VLOOKUP(L3646,Schnitt5!L:P,3,0)</f>
        <v>0</v>
      </c>
      <c r="AF3646" s="166">
        <f>VLOOKUP(L3646,Schnitt6!L:P,3,0)</f>
        <v>0</v>
      </c>
    </row>
    <row r="3647" spans="12:32" x14ac:dyDescent="0.25">
      <c r="L3647" s="264">
        <f>Member!A3647</f>
        <v>0</v>
      </c>
      <c r="S3647" s="166">
        <f>VLOOKUP(L3647,Schnitt1!L:P,2,0)</f>
        <v>0</v>
      </c>
      <c r="T3647" s="166">
        <f>VLOOKUP(L3647,Schnitt2!L:P,2,0)</f>
        <v>0</v>
      </c>
      <c r="U3647" s="166">
        <f>VLOOKUP(L3647,Schnitt3!L:P,2,0)</f>
        <v>0</v>
      </c>
      <c r="V3647" s="166">
        <f>VLOOKUP(L3647,Schnitt4!L:P,2,0)</f>
        <v>0</v>
      </c>
      <c r="W3647" s="166">
        <f>VLOOKUP(L3647,Schnitt5!L:P,2,0)</f>
        <v>0</v>
      </c>
      <c r="X3647" s="166">
        <f>VLOOKUP(L3647,Schnitt6!L:P,2,0)</f>
        <v>0</v>
      </c>
      <c r="AA3647" s="166">
        <f>VLOOKUP(L3647,Schnitt1!L:P,3,0)</f>
        <v>0</v>
      </c>
      <c r="AB3647" s="166">
        <f>VLOOKUP(L3647,Schnitt2!L:P,3,0)</f>
        <v>0</v>
      </c>
      <c r="AC3647" s="166">
        <f>VLOOKUP(L3647,Schnitt3!L:P,3,0)</f>
        <v>0</v>
      </c>
      <c r="AD3647" s="166">
        <f>VLOOKUP(L3647,Schnitt4!L:P,3,0)</f>
        <v>0</v>
      </c>
      <c r="AE3647" s="166">
        <f>VLOOKUP(L3647,Schnitt5!L:P,3,0)</f>
        <v>0</v>
      </c>
      <c r="AF3647" s="166">
        <f>VLOOKUP(L3647,Schnitt6!L:P,3,0)</f>
        <v>0</v>
      </c>
    </row>
    <row r="3648" spans="12:32" x14ac:dyDescent="0.25">
      <c r="L3648" s="264">
        <f>Member!A3648</f>
        <v>0</v>
      </c>
      <c r="S3648" s="166">
        <f>VLOOKUP(L3648,Schnitt1!L:P,2,0)</f>
        <v>0</v>
      </c>
      <c r="T3648" s="166">
        <f>VLOOKUP(L3648,Schnitt2!L:P,2,0)</f>
        <v>0</v>
      </c>
      <c r="U3648" s="166">
        <f>VLOOKUP(L3648,Schnitt3!L:P,2,0)</f>
        <v>0</v>
      </c>
      <c r="V3648" s="166">
        <f>VLOOKUP(L3648,Schnitt4!L:P,2,0)</f>
        <v>0</v>
      </c>
      <c r="W3648" s="166">
        <f>VLOOKUP(L3648,Schnitt5!L:P,2,0)</f>
        <v>0</v>
      </c>
      <c r="X3648" s="166">
        <f>VLOOKUP(L3648,Schnitt6!L:P,2,0)</f>
        <v>0</v>
      </c>
      <c r="AA3648" s="166">
        <f>VLOOKUP(L3648,Schnitt1!L:P,3,0)</f>
        <v>0</v>
      </c>
      <c r="AB3648" s="166">
        <f>VLOOKUP(L3648,Schnitt2!L:P,3,0)</f>
        <v>0</v>
      </c>
      <c r="AC3648" s="166">
        <f>VLOOKUP(L3648,Schnitt3!L:P,3,0)</f>
        <v>0</v>
      </c>
      <c r="AD3648" s="166">
        <f>VLOOKUP(L3648,Schnitt4!L:P,3,0)</f>
        <v>0</v>
      </c>
      <c r="AE3648" s="166">
        <f>VLOOKUP(L3648,Schnitt5!L:P,3,0)</f>
        <v>0</v>
      </c>
      <c r="AF3648" s="166">
        <f>VLOOKUP(L3648,Schnitt6!L:P,3,0)</f>
        <v>0</v>
      </c>
    </row>
    <row r="3649" spans="12:32" x14ac:dyDescent="0.25">
      <c r="L3649" s="264">
        <f>Member!A3649</f>
        <v>0</v>
      </c>
      <c r="S3649" s="166">
        <f>VLOOKUP(L3649,Schnitt1!L:P,2,0)</f>
        <v>0</v>
      </c>
      <c r="T3649" s="166">
        <f>VLOOKUP(L3649,Schnitt2!L:P,2,0)</f>
        <v>0</v>
      </c>
      <c r="U3649" s="166">
        <f>VLOOKUP(L3649,Schnitt3!L:P,2,0)</f>
        <v>0</v>
      </c>
      <c r="V3649" s="166">
        <f>VLOOKUP(L3649,Schnitt4!L:P,2,0)</f>
        <v>0</v>
      </c>
      <c r="W3649" s="166">
        <f>VLOOKUP(L3649,Schnitt5!L:P,2,0)</f>
        <v>0</v>
      </c>
      <c r="X3649" s="166">
        <f>VLOOKUP(L3649,Schnitt6!L:P,2,0)</f>
        <v>0</v>
      </c>
      <c r="AA3649" s="166">
        <f>VLOOKUP(L3649,Schnitt1!L:P,3,0)</f>
        <v>0</v>
      </c>
      <c r="AB3649" s="166">
        <f>VLOOKUP(L3649,Schnitt2!L:P,3,0)</f>
        <v>0</v>
      </c>
      <c r="AC3649" s="166">
        <f>VLOOKUP(L3649,Schnitt3!L:P,3,0)</f>
        <v>0</v>
      </c>
      <c r="AD3649" s="166">
        <f>VLOOKUP(L3649,Schnitt4!L:P,3,0)</f>
        <v>0</v>
      </c>
      <c r="AE3649" s="166">
        <f>VLOOKUP(L3649,Schnitt5!L:P,3,0)</f>
        <v>0</v>
      </c>
      <c r="AF3649" s="166">
        <f>VLOOKUP(L3649,Schnitt6!L:P,3,0)</f>
        <v>0</v>
      </c>
    </row>
    <row r="3650" spans="12:32" x14ac:dyDescent="0.25">
      <c r="L3650" s="264">
        <f>Member!A3650</f>
        <v>0</v>
      </c>
      <c r="S3650" s="166">
        <f>VLOOKUP(L3650,Schnitt1!L:P,2,0)</f>
        <v>0</v>
      </c>
      <c r="T3650" s="166">
        <f>VLOOKUP(L3650,Schnitt2!L:P,2,0)</f>
        <v>0</v>
      </c>
      <c r="U3650" s="166">
        <f>VLOOKUP(L3650,Schnitt3!L:P,2,0)</f>
        <v>0</v>
      </c>
      <c r="V3650" s="166">
        <f>VLOOKUP(L3650,Schnitt4!L:P,2,0)</f>
        <v>0</v>
      </c>
      <c r="W3650" s="166">
        <f>VLOOKUP(L3650,Schnitt5!L:P,2,0)</f>
        <v>0</v>
      </c>
      <c r="X3650" s="166">
        <f>VLOOKUP(L3650,Schnitt6!L:P,2,0)</f>
        <v>0</v>
      </c>
      <c r="AA3650" s="166">
        <f>VLOOKUP(L3650,Schnitt1!L:P,3,0)</f>
        <v>0</v>
      </c>
      <c r="AB3650" s="166">
        <f>VLOOKUP(L3650,Schnitt2!L:P,3,0)</f>
        <v>0</v>
      </c>
      <c r="AC3650" s="166">
        <f>VLOOKUP(L3650,Schnitt3!L:P,3,0)</f>
        <v>0</v>
      </c>
      <c r="AD3650" s="166">
        <f>VLOOKUP(L3650,Schnitt4!L:P,3,0)</f>
        <v>0</v>
      </c>
      <c r="AE3650" s="166">
        <f>VLOOKUP(L3650,Schnitt5!L:P,3,0)</f>
        <v>0</v>
      </c>
      <c r="AF3650" s="166">
        <f>VLOOKUP(L3650,Schnitt6!L:P,3,0)</f>
        <v>0</v>
      </c>
    </row>
    <row r="3651" spans="12:32" x14ac:dyDescent="0.25">
      <c r="L3651" s="264">
        <f>Member!A3651</f>
        <v>0</v>
      </c>
      <c r="S3651" s="166">
        <f>VLOOKUP(L3651,Schnitt1!L:P,2,0)</f>
        <v>0</v>
      </c>
      <c r="T3651" s="166">
        <f>VLOOKUP(L3651,Schnitt2!L:P,2,0)</f>
        <v>0</v>
      </c>
      <c r="U3651" s="166">
        <f>VLOOKUP(L3651,Schnitt3!L:P,2,0)</f>
        <v>0</v>
      </c>
      <c r="V3651" s="166">
        <f>VLOOKUP(L3651,Schnitt4!L:P,2,0)</f>
        <v>0</v>
      </c>
      <c r="W3651" s="166">
        <f>VLOOKUP(L3651,Schnitt5!L:P,2,0)</f>
        <v>0</v>
      </c>
      <c r="X3651" s="166">
        <f>VLOOKUP(L3651,Schnitt6!L:P,2,0)</f>
        <v>0</v>
      </c>
      <c r="AA3651" s="166">
        <f>VLOOKUP(L3651,Schnitt1!L:P,3,0)</f>
        <v>0</v>
      </c>
      <c r="AB3651" s="166">
        <f>VLOOKUP(L3651,Schnitt2!L:P,3,0)</f>
        <v>0</v>
      </c>
      <c r="AC3651" s="166">
        <f>VLOOKUP(L3651,Schnitt3!L:P,3,0)</f>
        <v>0</v>
      </c>
      <c r="AD3651" s="166">
        <f>VLOOKUP(L3651,Schnitt4!L:P,3,0)</f>
        <v>0</v>
      </c>
      <c r="AE3651" s="166">
        <f>VLOOKUP(L3651,Schnitt5!L:P,3,0)</f>
        <v>0</v>
      </c>
      <c r="AF3651" s="166">
        <f>VLOOKUP(L3651,Schnitt6!L:P,3,0)</f>
        <v>0</v>
      </c>
    </row>
    <row r="3652" spans="12:32" x14ac:dyDescent="0.25">
      <c r="L3652" s="264">
        <f>Member!A3652</f>
        <v>0</v>
      </c>
      <c r="S3652" s="166">
        <f>VLOOKUP(L3652,Schnitt1!L:P,2,0)</f>
        <v>0</v>
      </c>
      <c r="T3652" s="166">
        <f>VLOOKUP(L3652,Schnitt2!L:P,2,0)</f>
        <v>0</v>
      </c>
      <c r="U3652" s="166">
        <f>VLOOKUP(L3652,Schnitt3!L:P,2,0)</f>
        <v>0</v>
      </c>
      <c r="V3652" s="166">
        <f>VLOOKUP(L3652,Schnitt4!L:P,2,0)</f>
        <v>0</v>
      </c>
      <c r="W3652" s="166">
        <f>VLOOKUP(L3652,Schnitt5!L:P,2,0)</f>
        <v>0</v>
      </c>
      <c r="X3652" s="166">
        <f>VLOOKUP(L3652,Schnitt6!L:P,2,0)</f>
        <v>0</v>
      </c>
      <c r="AA3652" s="166">
        <f>VLOOKUP(L3652,Schnitt1!L:P,3,0)</f>
        <v>0</v>
      </c>
      <c r="AB3652" s="166">
        <f>VLOOKUP(L3652,Schnitt2!L:P,3,0)</f>
        <v>0</v>
      </c>
      <c r="AC3652" s="166">
        <f>VLOOKUP(L3652,Schnitt3!L:P,3,0)</f>
        <v>0</v>
      </c>
      <c r="AD3652" s="166">
        <f>VLOOKUP(L3652,Schnitt4!L:P,3,0)</f>
        <v>0</v>
      </c>
      <c r="AE3652" s="166">
        <f>VLOOKUP(L3652,Schnitt5!L:P,3,0)</f>
        <v>0</v>
      </c>
      <c r="AF3652" s="166">
        <f>VLOOKUP(L3652,Schnitt6!L:P,3,0)</f>
        <v>0</v>
      </c>
    </row>
    <row r="3653" spans="12:32" x14ac:dyDescent="0.25">
      <c r="L3653" s="264">
        <f>Member!A3653</f>
        <v>0</v>
      </c>
      <c r="S3653" s="166">
        <f>VLOOKUP(L3653,Schnitt1!L:P,2,0)</f>
        <v>0</v>
      </c>
      <c r="T3653" s="166">
        <f>VLOOKUP(L3653,Schnitt2!L:P,2,0)</f>
        <v>0</v>
      </c>
      <c r="U3653" s="166">
        <f>VLOOKUP(L3653,Schnitt3!L:P,2,0)</f>
        <v>0</v>
      </c>
      <c r="V3653" s="166">
        <f>VLOOKUP(L3653,Schnitt4!L:P,2,0)</f>
        <v>0</v>
      </c>
      <c r="W3653" s="166">
        <f>VLOOKUP(L3653,Schnitt5!L:P,2,0)</f>
        <v>0</v>
      </c>
      <c r="X3653" s="166">
        <f>VLOOKUP(L3653,Schnitt6!L:P,2,0)</f>
        <v>0</v>
      </c>
      <c r="AA3653" s="166">
        <f>VLOOKUP(L3653,Schnitt1!L:P,3,0)</f>
        <v>0</v>
      </c>
      <c r="AB3653" s="166">
        <f>VLOOKUP(L3653,Schnitt2!L:P,3,0)</f>
        <v>0</v>
      </c>
      <c r="AC3653" s="166">
        <f>VLOOKUP(L3653,Schnitt3!L:P,3,0)</f>
        <v>0</v>
      </c>
      <c r="AD3653" s="166">
        <f>VLOOKUP(L3653,Schnitt4!L:P,3,0)</f>
        <v>0</v>
      </c>
      <c r="AE3653" s="166">
        <f>VLOOKUP(L3653,Schnitt5!L:P,3,0)</f>
        <v>0</v>
      </c>
      <c r="AF3653" s="166">
        <f>VLOOKUP(L3653,Schnitt6!L:P,3,0)</f>
        <v>0</v>
      </c>
    </row>
    <row r="3654" spans="12:32" x14ac:dyDescent="0.25">
      <c r="L3654" s="264">
        <f>Member!A3654</f>
        <v>0</v>
      </c>
      <c r="S3654" s="166">
        <f>VLOOKUP(L3654,Schnitt1!L:P,2,0)</f>
        <v>0</v>
      </c>
      <c r="T3654" s="166">
        <f>VLOOKUP(L3654,Schnitt2!L:P,2,0)</f>
        <v>0</v>
      </c>
      <c r="U3654" s="166">
        <f>VLOOKUP(L3654,Schnitt3!L:P,2,0)</f>
        <v>0</v>
      </c>
      <c r="V3654" s="166">
        <f>VLOOKUP(L3654,Schnitt4!L:P,2,0)</f>
        <v>0</v>
      </c>
      <c r="W3654" s="166">
        <f>VLOOKUP(L3654,Schnitt5!L:P,2,0)</f>
        <v>0</v>
      </c>
      <c r="X3654" s="166">
        <f>VLOOKUP(L3654,Schnitt6!L:P,2,0)</f>
        <v>0</v>
      </c>
      <c r="AA3654" s="166">
        <f>VLOOKUP(L3654,Schnitt1!L:P,3,0)</f>
        <v>0</v>
      </c>
      <c r="AB3654" s="166">
        <f>VLOOKUP(L3654,Schnitt2!L:P,3,0)</f>
        <v>0</v>
      </c>
      <c r="AC3654" s="166">
        <f>VLOOKUP(L3654,Schnitt3!L:P,3,0)</f>
        <v>0</v>
      </c>
      <c r="AD3654" s="166">
        <f>VLOOKUP(L3654,Schnitt4!L:P,3,0)</f>
        <v>0</v>
      </c>
      <c r="AE3654" s="166">
        <f>VLOOKUP(L3654,Schnitt5!L:P,3,0)</f>
        <v>0</v>
      </c>
      <c r="AF3654" s="166">
        <f>VLOOKUP(L3654,Schnitt6!L:P,3,0)</f>
        <v>0</v>
      </c>
    </row>
    <row r="3655" spans="12:32" x14ac:dyDescent="0.25">
      <c r="L3655" s="264">
        <f>Member!A3655</f>
        <v>0</v>
      </c>
      <c r="S3655" s="166">
        <f>VLOOKUP(L3655,Schnitt1!L:P,2,0)</f>
        <v>0</v>
      </c>
      <c r="T3655" s="166">
        <f>VLOOKUP(L3655,Schnitt2!L:P,2,0)</f>
        <v>0</v>
      </c>
      <c r="U3655" s="166">
        <f>VLOOKUP(L3655,Schnitt3!L:P,2,0)</f>
        <v>0</v>
      </c>
      <c r="V3655" s="166">
        <f>VLOOKUP(L3655,Schnitt4!L:P,2,0)</f>
        <v>0</v>
      </c>
      <c r="W3655" s="166">
        <f>VLOOKUP(L3655,Schnitt5!L:P,2,0)</f>
        <v>0</v>
      </c>
      <c r="X3655" s="166">
        <f>VLOOKUP(L3655,Schnitt6!L:P,2,0)</f>
        <v>0</v>
      </c>
      <c r="AA3655" s="166">
        <f>VLOOKUP(L3655,Schnitt1!L:P,3,0)</f>
        <v>0</v>
      </c>
      <c r="AB3655" s="166">
        <f>VLOOKUP(L3655,Schnitt2!L:P,3,0)</f>
        <v>0</v>
      </c>
      <c r="AC3655" s="166">
        <f>VLOOKUP(L3655,Schnitt3!L:P,3,0)</f>
        <v>0</v>
      </c>
      <c r="AD3655" s="166">
        <f>VLOOKUP(L3655,Schnitt4!L:P,3,0)</f>
        <v>0</v>
      </c>
      <c r="AE3655" s="166">
        <f>VLOOKUP(L3655,Schnitt5!L:P,3,0)</f>
        <v>0</v>
      </c>
      <c r="AF3655" s="166">
        <f>VLOOKUP(L3655,Schnitt6!L:P,3,0)</f>
        <v>0</v>
      </c>
    </row>
    <row r="3656" spans="12:32" x14ac:dyDescent="0.25">
      <c r="L3656" s="264">
        <f>Member!A3656</f>
        <v>0</v>
      </c>
      <c r="S3656" s="166">
        <f>VLOOKUP(L3656,Schnitt1!L:P,2,0)</f>
        <v>0</v>
      </c>
      <c r="T3656" s="166">
        <f>VLOOKUP(L3656,Schnitt2!L:P,2,0)</f>
        <v>0</v>
      </c>
      <c r="U3656" s="166">
        <f>VLOOKUP(L3656,Schnitt3!L:P,2,0)</f>
        <v>0</v>
      </c>
      <c r="V3656" s="166">
        <f>VLOOKUP(L3656,Schnitt4!L:P,2,0)</f>
        <v>0</v>
      </c>
      <c r="W3656" s="166">
        <f>VLOOKUP(L3656,Schnitt5!L:P,2,0)</f>
        <v>0</v>
      </c>
      <c r="X3656" s="166">
        <f>VLOOKUP(L3656,Schnitt6!L:P,2,0)</f>
        <v>0</v>
      </c>
      <c r="AA3656" s="166">
        <f>VLOOKUP(L3656,Schnitt1!L:P,3,0)</f>
        <v>0</v>
      </c>
      <c r="AB3656" s="166">
        <f>VLOOKUP(L3656,Schnitt2!L:P,3,0)</f>
        <v>0</v>
      </c>
      <c r="AC3656" s="166">
        <f>VLOOKUP(L3656,Schnitt3!L:P,3,0)</f>
        <v>0</v>
      </c>
      <c r="AD3656" s="166">
        <f>VLOOKUP(L3656,Schnitt4!L:P,3,0)</f>
        <v>0</v>
      </c>
      <c r="AE3656" s="166">
        <f>VLOOKUP(L3656,Schnitt5!L:P,3,0)</f>
        <v>0</v>
      </c>
      <c r="AF3656" s="166">
        <f>VLOOKUP(L3656,Schnitt6!L:P,3,0)</f>
        <v>0</v>
      </c>
    </row>
    <row r="3657" spans="12:32" x14ac:dyDescent="0.25">
      <c r="L3657" s="264">
        <f>Member!A3657</f>
        <v>0</v>
      </c>
      <c r="S3657" s="166">
        <f>VLOOKUP(L3657,Schnitt1!L:P,2,0)</f>
        <v>0</v>
      </c>
      <c r="T3657" s="166">
        <f>VLOOKUP(L3657,Schnitt2!L:P,2,0)</f>
        <v>0</v>
      </c>
      <c r="U3657" s="166">
        <f>VLOOKUP(L3657,Schnitt3!L:P,2,0)</f>
        <v>0</v>
      </c>
      <c r="V3657" s="166">
        <f>VLOOKUP(L3657,Schnitt4!L:P,2,0)</f>
        <v>0</v>
      </c>
      <c r="W3657" s="166">
        <f>VLOOKUP(L3657,Schnitt5!L:P,2,0)</f>
        <v>0</v>
      </c>
      <c r="X3657" s="166">
        <f>VLOOKUP(L3657,Schnitt6!L:P,2,0)</f>
        <v>0</v>
      </c>
      <c r="AA3657" s="166">
        <f>VLOOKUP(L3657,Schnitt1!L:P,3,0)</f>
        <v>0</v>
      </c>
      <c r="AB3657" s="166">
        <f>VLOOKUP(L3657,Schnitt2!L:P,3,0)</f>
        <v>0</v>
      </c>
      <c r="AC3657" s="166">
        <f>VLOOKUP(L3657,Schnitt3!L:P,3,0)</f>
        <v>0</v>
      </c>
      <c r="AD3657" s="166">
        <f>VLOOKUP(L3657,Schnitt4!L:P,3,0)</f>
        <v>0</v>
      </c>
      <c r="AE3657" s="166">
        <f>VLOOKUP(L3657,Schnitt5!L:P,3,0)</f>
        <v>0</v>
      </c>
      <c r="AF3657" s="166">
        <f>VLOOKUP(L3657,Schnitt6!L:P,3,0)</f>
        <v>0</v>
      </c>
    </row>
    <row r="3658" spans="12:32" x14ac:dyDescent="0.25">
      <c r="L3658" s="264">
        <f>Member!A3658</f>
        <v>0</v>
      </c>
      <c r="S3658" s="166">
        <f>VLOOKUP(L3658,Schnitt1!L:P,2,0)</f>
        <v>0</v>
      </c>
      <c r="T3658" s="166">
        <f>VLOOKUP(L3658,Schnitt2!L:P,2,0)</f>
        <v>0</v>
      </c>
      <c r="U3658" s="166">
        <f>VLOOKUP(L3658,Schnitt3!L:P,2,0)</f>
        <v>0</v>
      </c>
      <c r="V3658" s="166">
        <f>VLOOKUP(L3658,Schnitt4!L:P,2,0)</f>
        <v>0</v>
      </c>
      <c r="W3658" s="166">
        <f>VLOOKUP(L3658,Schnitt5!L:P,2,0)</f>
        <v>0</v>
      </c>
      <c r="X3658" s="166">
        <f>VLOOKUP(L3658,Schnitt6!L:P,2,0)</f>
        <v>0</v>
      </c>
      <c r="AA3658" s="166">
        <f>VLOOKUP(L3658,Schnitt1!L:P,3,0)</f>
        <v>0</v>
      </c>
      <c r="AB3658" s="166">
        <f>VLOOKUP(L3658,Schnitt2!L:P,3,0)</f>
        <v>0</v>
      </c>
      <c r="AC3658" s="166">
        <f>VLOOKUP(L3658,Schnitt3!L:P,3,0)</f>
        <v>0</v>
      </c>
      <c r="AD3658" s="166">
        <f>VLOOKUP(L3658,Schnitt4!L:P,3,0)</f>
        <v>0</v>
      </c>
      <c r="AE3658" s="166">
        <f>VLOOKUP(L3658,Schnitt5!L:P,3,0)</f>
        <v>0</v>
      </c>
      <c r="AF3658" s="166">
        <f>VLOOKUP(L3658,Schnitt6!L:P,3,0)</f>
        <v>0</v>
      </c>
    </row>
    <row r="3659" spans="12:32" x14ac:dyDescent="0.25">
      <c r="L3659" s="264">
        <f>Member!A3659</f>
        <v>0</v>
      </c>
      <c r="S3659" s="166">
        <f>VLOOKUP(L3659,Schnitt1!L:P,2,0)</f>
        <v>0</v>
      </c>
      <c r="T3659" s="166">
        <f>VLOOKUP(L3659,Schnitt2!L:P,2,0)</f>
        <v>0</v>
      </c>
      <c r="U3659" s="166">
        <f>VLOOKUP(L3659,Schnitt3!L:P,2,0)</f>
        <v>0</v>
      </c>
      <c r="V3659" s="166">
        <f>VLOOKUP(L3659,Schnitt4!L:P,2,0)</f>
        <v>0</v>
      </c>
      <c r="W3659" s="166">
        <f>VLOOKUP(L3659,Schnitt5!L:P,2,0)</f>
        <v>0</v>
      </c>
      <c r="X3659" s="166">
        <f>VLOOKUP(L3659,Schnitt6!L:P,2,0)</f>
        <v>0</v>
      </c>
      <c r="AA3659" s="166">
        <f>VLOOKUP(L3659,Schnitt1!L:P,3,0)</f>
        <v>0</v>
      </c>
      <c r="AB3659" s="166">
        <f>VLOOKUP(L3659,Schnitt2!L:P,3,0)</f>
        <v>0</v>
      </c>
      <c r="AC3659" s="166">
        <f>VLOOKUP(L3659,Schnitt3!L:P,3,0)</f>
        <v>0</v>
      </c>
      <c r="AD3659" s="166">
        <f>VLOOKUP(L3659,Schnitt4!L:P,3,0)</f>
        <v>0</v>
      </c>
      <c r="AE3659" s="166">
        <f>VLOOKUP(L3659,Schnitt5!L:P,3,0)</f>
        <v>0</v>
      </c>
      <c r="AF3659" s="166">
        <f>VLOOKUP(L3659,Schnitt6!L:P,3,0)</f>
        <v>0</v>
      </c>
    </row>
    <row r="3660" spans="12:32" x14ac:dyDescent="0.25">
      <c r="L3660" s="264">
        <f>Member!A3660</f>
        <v>0</v>
      </c>
      <c r="S3660" s="166">
        <f>VLOOKUP(L3660,Schnitt1!L:P,2,0)</f>
        <v>0</v>
      </c>
      <c r="T3660" s="166">
        <f>VLOOKUP(L3660,Schnitt2!L:P,2,0)</f>
        <v>0</v>
      </c>
      <c r="U3660" s="166">
        <f>VLOOKUP(L3660,Schnitt3!L:P,2,0)</f>
        <v>0</v>
      </c>
      <c r="V3660" s="166">
        <f>VLOOKUP(L3660,Schnitt4!L:P,2,0)</f>
        <v>0</v>
      </c>
      <c r="W3660" s="166">
        <f>VLOOKUP(L3660,Schnitt5!L:P,2,0)</f>
        <v>0</v>
      </c>
      <c r="X3660" s="166">
        <f>VLOOKUP(L3660,Schnitt6!L:P,2,0)</f>
        <v>0</v>
      </c>
      <c r="AA3660" s="166">
        <f>VLOOKUP(L3660,Schnitt1!L:P,3,0)</f>
        <v>0</v>
      </c>
      <c r="AB3660" s="166">
        <f>VLOOKUP(L3660,Schnitt2!L:P,3,0)</f>
        <v>0</v>
      </c>
      <c r="AC3660" s="166">
        <f>VLOOKUP(L3660,Schnitt3!L:P,3,0)</f>
        <v>0</v>
      </c>
      <c r="AD3660" s="166">
        <f>VLOOKUP(L3660,Schnitt4!L:P,3,0)</f>
        <v>0</v>
      </c>
      <c r="AE3660" s="166">
        <f>VLOOKUP(L3660,Schnitt5!L:P,3,0)</f>
        <v>0</v>
      </c>
      <c r="AF3660" s="166">
        <f>VLOOKUP(L3660,Schnitt6!L:P,3,0)</f>
        <v>0</v>
      </c>
    </row>
    <row r="3661" spans="12:32" x14ac:dyDescent="0.25">
      <c r="L3661" s="264">
        <f>Member!A3661</f>
        <v>0</v>
      </c>
      <c r="S3661" s="166">
        <f>VLOOKUP(L3661,Schnitt1!L:P,2,0)</f>
        <v>0</v>
      </c>
      <c r="T3661" s="166">
        <f>VLOOKUP(L3661,Schnitt2!L:P,2,0)</f>
        <v>0</v>
      </c>
      <c r="U3661" s="166">
        <f>VLOOKUP(L3661,Schnitt3!L:P,2,0)</f>
        <v>0</v>
      </c>
      <c r="V3661" s="166">
        <f>VLOOKUP(L3661,Schnitt4!L:P,2,0)</f>
        <v>0</v>
      </c>
      <c r="W3661" s="166">
        <f>VLOOKUP(L3661,Schnitt5!L:P,2,0)</f>
        <v>0</v>
      </c>
      <c r="X3661" s="166">
        <f>VLOOKUP(L3661,Schnitt6!L:P,2,0)</f>
        <v>0</v>
      </c>
      <c r="AA3661" s="166">
        <f>VLOOKUP(L3661,Schnitt1!L:P,3,0)</f>
        <v>0</v>
      </c>
      <c r="AB3661" s="166">
        <f>VLOOKUP(L3661,Schnitt2!L:P,3,0)</f>
        <v>0</v>
      </c>
      <c r="AC3661" s="166">
        <f>VLOOKUP(L3661,Schnitt3!L:P,3,0)</f>
        <v>0</v>
      </c>
      <c r="AD3661" s="166">
        <f>VLOOKUP(L3661,Schnitt4!L:P,3,0)</f>
        <v>0</v>
      </c>
      <c r="AE3661" s="166">
        <f>VLOOKUP(L3661,Schnitt5!L:P,3,0)</f>
        <v>0</v>
      </c>
      <c r="AF3661" s="166">
        <f>VLOOKUP(L3661,Schnitt6!L:P,3,0)</f>
        <v>0</v>
      </c>
    </row>
    <row r="3662" spans="12:32" x14ac:dyDescent="0.25">
      <c r="L3662" s="264">
        <f>Member!A3662</f>
        <v>0</v>
      </c>
      <c r="S3662" s="166">
        <f>VLOOKUP(L3662,Schnitt1!L:P,2,0)</f>
        <v>0</v>
      </c>
      <c r="T3662" s="166">
        <f>VLOOKUP(L3662,Schnitt2!L:P,2,0)</f>
        <v>0</v>
      </c>
      <c r="U3662" s="166">
        <f>VLOOKUP(L3662,Schnitt3!L:P,2,0)</f>
        <v>0</v>
      </c>
      <c r="V3662" s="166">
        <f>VLOOKUP(L3662,Schnitt4!L:P,2,0)</f>
        <v>0</v>
      </c>
      <c r="W3662" s="166">
        <f>VLOOKUP(L3662,Schnitt5!L:P,2,0)</f>
        <v>0</v>
      </c>
      <c r="X3662" s="166">
        <f>VLOOKUP(L3662,Schnitt6!L:P,2,0)</f>
        <v>0</v>
      </c>
      <c r="AA3662" s="166">
        <f>VLOOKUP(L3662,Schnitt1!L:P,3,0)</f>
        <v>0</v>
      </c>
      <c r="AB3662" s="166">
        <f>VLOOKUP(L3662,Schnitt2!L:P,3,0)</f>
        <v>0</v>
      </c>
      <c r="AC3662" s="166">
        <f>VLOOKUP(L3662,Schnitt3!L:P,3,0)</f>
        <v>0</v>
      </c>
      <c r="AD3662" s="166">
        <f>VLOOKUP(L3662,Schnitt4!L:P,3,0)</f>
        <v>0</v>
      </c>
      <c r="AE3662" s="166">
        <f>VLOOKUP(L3662,Schnitt5!L:P,3,0)</f>
        <v>0</v>
      </c>
      <c r="AF3662" s="166">
        <f>VLOOKUP(L3662,Schnitt6!L:P,3,0)</f>
        <v>0</v>
      </c>
    </row>
    <row r="3663" spans="12:32" x14ac:dyDescent="0.25">
      <c r="L3663" s="264">
        <f>Member!A3663</f>
        <v>0</v>
      </c>
      <c r="S3663" s="166">
        <f>VLOOKUP(L3663,Schnitt1!L:P,2,0)</f>
        <v>0</v>
      </c>
      <c r="T3663" s="166">
        <f>VLOOKUP(L3663,Schnitt2!L:P,2,0)</f>
        <v>0</v>
      </c>
      <c r="U3663" s="166">
        <f>VLOOKUP(L3663,Schnitt3!L:P,2,0)</f>
        <v>0</v>
      </c>
      <c r="V3663" s="166">
        <f>VLOOKUP(L3663,Schnitt4!L:P,2,0)</f>
        <v>0</v>
      </c>
      <c r="W3663" s="166">
        <f>VLOOKUP(L3663,Schnitt5!L:P,2,0)</f>
        <v>0</v>
      </c>
      <c r="X3663" s="166">
        <f>VLOOKUP(L3663,Schnitt6!L:P,2,0)</f>
        <v>0</v>
      </c>
      <c r="AA3663" s="166">
        <f>VLOOKUP(L3663,Schnitt1!L:P,3,0)</f>
        <v>0</v>
      </c>
      <c r="AB3663" s="166">
        <f>VLOOKUP(L3663,Schnitt2!L:P,3,0)</f>
        <v>0</v>
      </c>
      <c r="AC3663" s="166">
        <f>VLOOKUP(L3663,Schnitt3!L:P,3,0)</f>
        <v>0</v>
      </c>
      <c r="AD3663" s="166">
        <f>VLOOKUP(L3663,Schnitt4!L:P,3,0)</f>
        <v>0</v>
      </c>
      <c r="AE3663" s="166">
        <f>VLOOKUP(L3663,Schnitt5!L:P,3,0)</f>
        <v>0</v>
      </c>
      <c r="AF3663" s="166">
        <f>VLOOKUP(L3663,Schnitt6!L:P,3,0)</f>
        <v>0</v>
      </c>
    </row>
    <row r="3664" spans="12:32" x14ac:dyDescent="0.25">
      <c r="L3664" s="264">
        <f>Member!A3664</f>
        <v>0</v>
      </c>
      <c r="S3664" s="166">
        <f>VLOOKUP(L3664,Schnitt1!L:P,2,0)</f>
        <v>0</v>
      </c>
      <c r="T3664" s="166">
        <f>VLOOKUP(L3664,Schnitt2!L:P,2,0)</f>
        <v>0</v>
      </c>
      <c r="U3664" s="166">
        <f>VLOOKUP(L3664,Schnitt3!L:P,2,0)</f>
        <v>0</v>
      </c>
      <c r="V3664" s="166">
        <f>VLOOKUP(L3664,Schnitt4!L:P,2,0)</f>
        <v>0</v>
      </c>
      <c r="W3664" s="166">
        <f>VLOOKUP(L3664,Schnitt5!L:P,2,0)</f>
        <v>0</v>
      </c>
      <c r="X3664" s="166">
        <f>VLOOKUP(L3664,Schnitt6!L:P,2,0)</f>
        <v>0</v>
      </c>
      <c r="AA3664" s="166">
        <f>VLOOKUP(L3664,Schnitt1!L:P,3,0)</f>
        <v>0</v>
      </c>
      <c r="AB3664" s="166">
        <f>VLOOKUP(L3664,Schnitt2!L:P,3,0)</f>
        <v>0</v>
      </c>
      <c r="AC3664" s="166">
        <f>VLOOKUP(L3664,Schnitt3!L:P,3,0)</f>
        <v>0</v>
      </c>
      <c r="AD3664" s="166">
        <f>VLOOKUP(L3664,Schnitt4!L:P,3,0)</f>
        <v>0</v>
      </c>
      <c r="AE3664" s="166">
        <f>VLOOKUP(L3664,Schnitt5!L:P,3,0)</f>
        <v>0</v>
      </c>
      <c r="AF3664" s="166">
        <f>VLOOKUP(L3664,Schnitt6!L:P,3,0)</f>
        <v>0</v>
      </c>
    </row>
    <row r="3665" spans="12:32" x14ac:dyDescent="0.25">
      <c r="L3665" s="264">
        <f>Member!A3665</f>
        <v>0</v>
      </c>
      <c r="S3665" s="166">
        <f>VLOOKUP(L3665,Schnitt1!L:P,2,0)</f>
        <v>0</v>
      </c>
      <c r="T3665" s="166">
        <f>VLOOKUP(L3665,Schnitt2!L:P,2,0)</f>
        <v>0</v>
      </c>
      <c r="U3665" s="166">
        <f>VLOOKUP(L3665,Schnitt3!L:P,2,0)</f>
        <v>0</v>
      </c>
      <c r="V3665" s="166">
        <f>VLOOKUP(L3665,Schnitt4!L:P,2,0)</f>
        <v>0</v>
      </c>
      <c r="W3665" s="166">
        <f>VLOOKUP(L3665,Schnitt5!L:P,2,0)</f>
        <v>0</v>
      </c>
      <c r="X3665" s="166">
        <f>VLOOKUP(L3665,Schnitt6!L:P,2,0)</f>
        <v>0</v>
      </c>
      <c r="AA3665" s="166">
        <f>VLOOKUP(L3665,Schnitt1!L:P,3,0)</f>
        <v>0</v>
      </c>
      <c r="AB3665" s="166">
        <f>VLOOKUP(L3665,Schnitt2!L:P,3,0)</f>
        <v>0</v>
      </c>
      <c r="AC3665" s="166">
        <f>VLOOKUP(L3665,Schnitt3!L:P,3,0)</f>
        <v>0</v>
      </c>
      <c r="AD3665" s="166">
        <f>VLOOKUP(L3665,Schnitt4!L:P,3,0)</f>
        <v>0</v>
      </c>
      <c r="AE3665" s="166">
        <f>VLOOKUP(L3665,Schnitt5!L:P,3,0)</f>
        <v>0</v>
      </c>
      <c r="AF3665" s="166">
        <f>VLOOKUP(L3665,Schnitt6!L:P,3,0)</f>
        <v>0</v>
      </c>
    </row>
    <row r="3666" spans="12:32" x14ac:dyDescent="0.25">
      <c r="L3666" s="264">
        <f>Member!A3666</f>
        <v>0</v>
      </c>
      <c r="S3666" s="166">
        <f>VLOOKUP(L3666,Schnitt1!L:P,2,0)</f>
        <v>0</v>
      </c>
      <c r="T3666" s="166">
        <f>VLOOKUP(L3666,Schnitt2!L:P,2,0)</f>
        <v>0</v>
      </c>
      <c r="U3666" s="166">
        <f>VLOOKUP(L3666,Schnitt3!L:P,2,0)</f>
        <v>0</v>
      </c>
      <c r="V3666" s="166">
        <f>VLOOKUP(L3666,Schnitt4!L:P,2,0)</f>
        <v>0</v>
      </c>
      <c r="W3666" s="166">
        <f>VLOOKUP(L3666,Schnitt5!L:P,2,0)</f>
        <v>0</v>
      </c>
      <c r="X3666" s="166">
        <f>VLOOKUP(L3666,Schnitt6!L:P,2,0)</f>
        <v>0</v>
      </c>
      <c r="AA3666" s="166">
        <f>VLOOKUP(L3666,Schnitt1!L:P,3,0)</f>
        <v>0</v>
      </c>
      <c r="AB3666" s="166">
        <f>VLOOKUP(L3666,Schnitt2!L:P,3,0)</f>
        <v>0</v>
      </c>
      <c r="AC3666" s="166">
        <f>VLOOKUP(L3666,Schnitt3!L:P,3,0)</f>
        <v>0</v>
      </c>
      <c r="AD3666" s="166">
        <f>VLOOKUP(L3666,Schnitt4!L:P,3,0)</f>
        <v>0</v>
      </c>
      <c r="AE3666" s="166">
        <f>VLOOKUP(L3666,Schnitt5!L:P,3,0)</f>
        <v>0</v>
      </c>
      <c r="AF3666" s="166">
        <f>VLOOKUP(L3666,Schnitt6!L:P,3,0)</f>
        <v>0</v>
      </c>
    </row>
    <row r="3667" spans="12:32" x14ac:dyDescent="0.25">
      <c r="L3667" s="264">
        <f>Member!A3667</f>
        <v>0</v>
      </c>
      <c r="S3667" s="166">
        <f>VLOOKUP(L3667,Schnitt1!L:P,2,0)</f>
        <v>0</v>
      </c>
      <c r="T3667" s="166">
        <f>VLOOKUP(L3667,Schnitt2!L:P,2,0)</f>
        <v>0</v>
      </c>
      <c r="U3667" s="166">
        <f>VLOOKUP(L3667,Schnitt3!L:P,2,0)</f>
        <v>0</v>
      </c>
      <c r="V3667" s="166">
        <f>VLOOKUP(L3667,Schnitt4!L:P,2,0)</f>
        <v>0</v>
      </c>
      <c r="W3667" s="166">
        <f>VLOOKUP(L3667,Schnitt5!L:P,2,0)</f>
        <v>0</v>
      </c>
      <c r="X3667" s="166">
        <f>VLOOKUP(L3667,Schnitt6!L:P,2,0)</f>
        <v>0</v>
      </c>
      <c r="AA3667" s="166">
        <f>VLOOKUP(L3667,Schnitt1!L:P,3,0)</f>
        <v>0</v>
      </c>
      <c r="AB3667" s="166">
        <f>VLOOKUP(L3667,Schnitt2!L:P,3,0)</f>
        <v>0</v>
      </c>
      <c r="AC3667" s="166">
        <f>VLOOKUP(L3667,Schnitt3!L:P,3,0)</f>
        <v>0</v>
      </c>
      <c r="AD3667" s="166">
        <f>VLOOKUP(L3667,Schnitt4!L:P,3,0)</f>
        <v>0</v>
      </c>
      <c r="AE3667" s="166">
        <f>VLOOKUP(L3667,Schnitt5!L:P,3,0)</f>
        <v>0</v>
      </c>
      <c r="AF3667" s="166">
        <f>VLOOKUP(L3667,Schnitt6!L:P,3,0)</f>
        <v>0</v>
      </c>
    </row>
    <row r="3668" spans="12:32" x14ac:dyDescent="0.25">
      <c r="L3668" s="264">
        <f>Member!A3668</f>
        <v>0</v>
      </c>
      <c r="S3668" s="166">
        <f>VLOOKUP(L3668,Schnitt1!L:P,2,0)</f>
        <v>0</v>
      </c>
      <c r="T3668" s="166">
        <f>VLOOKUP(L3668,Schnitt2!L:P,2,0)</f>
        <v>0</v>
      </c>
      <c r="U3668" s="166">
        <f>VLOOKUP(L3668,Schnitt3!L:P,2,0)</f>
        <v>0</v>
      </c>
      <c r="V3668" s="166">
        <f>VLOOKUP(L3668,Schnitt4!L:P,2,0)</f>
        <v>0</v>
      </c>
      <c r="W3668" s="166">
        <f>VLOOKUP(L3668,Schnitt5!L:P,2,0)</f>
        <v>0</v>
      </c>
      <c r="X3668" s="166">
        <f>VLOOKUP(L3668,Schnitt6!L:P,2,0)</f>
        <v>0</v>
      </c>
      <c r="AA3668" s="166">
        <f>VLOOKUP(L3668,Schnitt1!L:P,3,0)</f>
        <v>0</v>
      </c>
      <c r="AB3668" s="166">
        <f>VLOOKUP(L3668,Schnitt2!L:P,3,0)</f>
        <v>0</v>
      </c>
      <c r="AC3668" s="166">
        <f>VLOOKUP(L3668,Schnitt3!L:P,3,0)</f>
        <v>0</v>
      </c>
      <c r="AD3668" s="166">
        <f>VLOOKUP(L3668,Schnitt4!L:P,3,0)</f>
        <v>0</v>
      </c>
      <c r="AE3668" s="166">
        <f>VLOOKUP(L3668,Schnitt5!L:P,3,0)</f>
        <v>0</v>
      </c>
      <c r="AF3668" s="166">
        <f>VLOOKUP(L3668,Schnitt6!L:P,3,0)</f>
        <v>0</v>
      </c>
    </row>
    <row r="3669" spans="12:32" x14ac:dyDescent="0.25">
      <c r="L3669" s="264">
        <f>Member!A3669</f>
        <v>0</v>
      </c>
      <c r="S3669" s="166">
        <f>VLOOKUP(L3669,Schnitt1!L:P,2,0)</f>
        <v>0</v>
      </c>
      <c r="T3669" s="166">
        <f>VLOOKUP(L3669,Schnitt2!L:P,2,0)</f>
        <v>0</v>
      </c>
      <c r="U3669" s="166">
        <f>VLOOKUP(L3669,Schnitt3!L:P,2,0)</f>
        <v>0</v>
      </c>
      <c r="V3669" s="166">
        <f>VLOOKUP(L3669,Schnitt4!L:P,2,0)</f>
        <v>0</v>
      </c>
      <c r="W3669" s="166">
        <f>VLOOKUP(L3669,Schnitt5!L:P,2,0)</f>
        <v>0</v>
      </c>
      <c r="X3669" s="166">
        <f>VLOOKUP(L3669,Schnitt6!L:P,2,0)</f>
        <v>0</v>
      </c>
      <c r="AA3669" s="166">
        <f>VLOOKUP(L3669,Schnitt1!L:P,3,0)</f>
        <v>0</v>
      </c>
      <c r="AB3669" s="166">
        <f>VLOOKUP(L3669,Schnitt2!L:P,3,0)</f>
        <v>0</v>
      </c>
      <c r="AC3669" s="166">
        <f>VLOOKUP(L3669,Schnitt3!L:P,3,0)</f>
        <v>0</v>
      </c>
      <c r="AD3669" s="166">
        <f>VLOOKUP(L3669,Schnitt4!L:P,3,0)</f>
        <v>0</v>
      </c>
      <c r="AE3669" s="166">
        <f>VLOOKUP(L3669,Schnitt5!L:P,3,0)</f>
        <v>0</v>
      </c>
      <c r="AF3669" s="166">
        <f>VLOOKUP(L3669,Schnitt6!L:P,3,0)</f>
        <v>0</v>
      </c>
    </row>
    <row r="3670" spans="12:32" x14ac:dyDescent="0.25">
      <c r="L3670" s="264">
        <f>Member!A3670</f>
        <v>0</v>
      </c>
      <c r="S3670" s="166">
        <f>VLOOKUP(L3670,Schnitt1!L:P,2,0)</f>
        <v>0</v>
      </c>
      <c r="T3670" s="166">
        <f>VLOOKUP(L3670,Schnitt2!L:P,2,0)</f>
        <v>0</v>
      </c>
      <c r="U3670" s="166">
        <f>VLOOKUP(L3670,Schnitt3!L:P,2,0)</f>
        <v>0</v>
      </c>
      <c r="V3670" s="166">
        <f>VLOOKUP(L3670,Schnitt4!L:P,2,0)</f>
        <v>0</v>
      </c>
      <c r="W3670" s="166">
        <f>VLOOKUP(L3670,Schnitt5!L:P,2,0)</f>
        <v>0</v>
      </c>
      <c r="X3670" s="166">
        <f>VLOOKUP(L3670,Schnitt6!L:P,2,0)</f>
        <v>0</v>
      </c>
      <c r="AA3670" s="166">
        <f>VLOOKUP(L3670,Schnitt1!L:P,3,0)</f>
        <v>0</v>
      </c>
      <c r="AB3670" s="166">
        <f>VLOOKUP(L3670,Schnitt2!L:P,3,0)</f>
        <v>0</v>
      </c>
      <c r="AC3670" s="166">
        <f>VLOOKUP(L3670,Schnitt3!L:P,3,0)</f>
        <v>0</v>
      </c>
      <c r="AD3670" s="166">
        <f>VLOOKUP(L3670,Schnitt4!L:P,3,0)</f>
        <v>0</v>
      </c>
      <c r="AE3670" s="166">
        <f>VLOOKUP(L3670,Schnitt5!L:P,3,0)</f>
        <v>0</v>
      </c>
      <c r="AF3670" s="166">
        <f>VLOOKUP(L3670,Schnitt6!L:P,3,0)</f>
        <v>0</v>
      </c>
    </row>
    <row r="3671" spans="12:32" x14ac:dyDescent="0.25">
      <c r="L3671" s="264">
        <f>Member!A3671</f>
        <v>0</v>
      </c>
      <c r="S3671" s="166">
        <f>VLOOKUP(L3671,Schnitt1!L:P,2,0)</f>
        <v>0</v>
      </c>
      <c r="T3671" s="166">
        <f>VLOOKUP(L3671,Schnitt2!L:P,2,0)</f>
        <v>0</v>
      </c>
      <c r="U3671" s="166">
        <f>VLOOKUP(L3671,Schnitt3!L:P,2,0)</f>
        <v>0</v>
      </c>
      <c r="V3671" s="166">
        <f>VLOOKUP(L3671,Schnitt4!L:P,2,0)</f>
        <v>0</v>
      </c>
      <c r="W3671" s="166">
        <f>VLOOKUP(L3671,Schnitt5!L:P,2,0)</f>
        <v>0</v>
      </c>
      <c r="X3671" s="166">
        <f>VLOOKUP(L3671,Schnitt6!L:P,2,0)</f>
        <v>0</v>
      </c>
      <c r="AA3671" s="166">
        <f>VLOOKUP(L3671,Schnitt1!L:P,3,0)</f>
        <v>0</v>
      </c>
      <c r="AB3671" s="166">
        <f>VLOOKUP(L3671,Schnitt2!L:P,3,0)</f>
        <v>0</v>
      </c>
      <c r="AC3671" s="166">
        <f>VLOOKUP(L3671,Schnitt3!L:P,3,0)</f>
        <v>0</v>
      </c>
      <c r="AD3671" s="166">
        <f>VLOOKUP(L3671,Schnitt4!L:P,3,0)</f>
        <v>0</v>
      </c>
      <c r="AE3671" s="166">
        <f>VLOOKUP(L3671,Schnitt5!L:P,3,0)</f>
        <v>0</v>
      </c>
      <c r="AF3671" s="166">
        <f>VLOOKUP(L3671,Schnitt6!L:P,3,0)</f>
        <v>0</v>
      </c>
    </row>
    <row r="3672" spans="12:32" x14ac:dyDescent="0.25">
      <c r="L3672" s="264">
        <f>Member!A3672</f>
        <v>0</v>
      </c>
      <c r="S3672" s="166">
        <f>VLOOKUP(L3672,Schnitt1!L:P,2,0)</f>
        <v>0</v>
      </c>
      <c r="T3672" s="166">
        <f>VLOOKUP(L3672,Schnitt2!L:P,2,0)</f>
        <v>0</v>
      </c>
      <c r="U3672" s="166">
        <f>VLOOKUP(L3672,Schnitt3!L:P,2,0)</f>
        <v>0</v>
      </c>
      <c r="V3672" s="166">
        <f>VLOOKUP(L3672,Schnitt4!L:P,2,0)</f>
        <v>0</v>
      </c>
      <c r="W3672" s="166">
        <f>VLOOKUP(L3672,Schnitt5!L:P,2,0)</f>
        <v>0</v>
      </c>
      <c r="X3672" s="166">
        <f>VLOOKUP(L3672,Schnitt6!L:P,2,0)</f>
        <v>0</v>
      </c>
      <c r="AA3672" s="166">
        <f>VLOOKUP(L3672,Schnitt1!L:P,3,0)</f>
        <v>0</v>
      </c>
      <c r="AB3672" s="166">
        <f>VLOOKUP(L3672,Schnitt2!L:P,3,0)</f>
        <v>0</v>
      </c>
      <c r="AC3672" s="166">
        <f>VLOOKUP(L3672,Schnitt3!L:P,3,0)</f>
        <v>0</v>
      </c>
      <c r="AD3672" s="166">
        <f>VLOOKUP(L3672,Schnitt4!L:P,3,0)</f>
        <v>0</v>
      </c>
      <c r="AE3672" s="166">
        <f>VLOOKUP(L3672,Schnitt5!L:P,3,0)</f>
        <v>0</v>
      </c>
      <c r="AF3672" s="166">
        <f>VLOOKUP(L3672,Schnitt6!L:P,3,0)</f>
        <v>0</v>
      </c>
    </row>
    <row r="3673" spans="12:32" x14ac:dyDescent="0.25">
      <c r="L3673" s="264">
        <f>Member!A3673</f>
        <v>0</v>
      </c>
      <c r="S3673" s="166">
        <f>VLOOKUP(L3673,Schnitt1!L:P,2,0)</f>
        <v>0</v>
      </c>
      <c r="T3673" s="166">
        <f>VLOOKUP(L3673,Schnitt2!L:P,2,0)</f>
        <v>0</v>
      </c>
      <c r="U3673" s="166">
        <f>VLOOKUP(L3673,Schnitt3!L:P,2,0)</f>
        <v>0</v>
      </c>
      <c r="V3673" s="166">
        <f>VLOOKUP(L3673,Schnitt4!L:P,2,0)</f>
        <v>0</v>
      </c>
      <c r="W3673" s="166">
        <f>VLOOKUP(L3673,Schnitt5!L:P,2,0)</f>
        <v>0</v>
      </c>
      <c r="X3673" s="166">
        <f>VLOOKUP(L3673,Schnitt6!L:P,2,0)</f>
        <v>0</v>
      </c>
      <c r="AA3673" s="166">
        <f>VLOOKUP(L3673,Schnitt1!L:P,3,0)</f>
        <v>0</v>
      </c>
      <c r="AB3673" s="166">
        <f>VLOOKUP(L3673,Schnitt2!L:P,3,0)</f>
        <v>0</v>
      </c>
      <c r="AC3673" s="166">
        <f>VLOOKUP(L3673,Schnitt3!L:P,3,0)</f>
        <v>0</v>
      </c>
      <c r="AD3673" s="166">
        <f>VLOOKUP(L3673,Schnitt4!L:P,3,0)</f>
        <v>0</v>
      </c>
      <c r="AE3673" s="166">
        <f>VLOOKUP(L3673,Schnitt5!L:P,3,0)</f>
        <v>0</v>
      </c>
      <c r="AF3673" s="166">
        <f>VLOOKUP(L3673,Schnitt6!L:P,3,0)</f>
        <v>0</v>
      </c>
    </row>
    <row r="3674" spans="12:32" x14ac:dyDescent="0.25">
      <c r="L3674" s="264">
        <f>Member!A3674</f>
        <v>0</v>
      </c>
      <c r="S3674" s="166">
        <f>VLOOKUP(L3674,Schnitt1!L:P,2,0)</f>
        <v>0</v>
      </c>
      <c r="T3674" s="166">
        <f>VLOOKUP(L3674,Schnitt2!L:P,2,0)</f>
        <v>0</v>
      </c>
      <c r="U3674" s="166">
        <f>VLOOKUP(L3674,Schnitt3!L:P,2,0)</f>
        <v>0</v>
      </c>
      <c r="V3674" s="166">
        <f>VLOOKUP(L3674,Schnitt4!L:P,2,0)</f>
        <v>0</v>
      </c>
      <c r="W3674" s="166">
        <f>VLOOKUP(L3674,Schnitt5!L:P,2,0)</f>
        <v>0</v>
      </c>
      <c r="X3674" s="166">
        <f>VLOOKUP(L3674,Schnitt6!L:P,2,0)</f>
        <v>0</v>
      </c>
      <c r="AA3674" s="166">
        <f>VLOOKUP(L3674,Schnitt1!L:P,3,0)</f>
        <v>0</v>
      </c>
      <c r="AB3674" s="166">
        <f>VLOOKUP(L3674,Schnitt2!L:P,3,0)</f>
        <v>0</v>
      </c>
      <c r="AC3674" s="166">
        <f>VLOOKUP(L3674,Schnitt3!L:P,3,0)</f>
        <v>0</v>
      </c>
      <c r="AD3674" s="166">
        <f>VLOOKUP(L3674,Schnitt4!L:P,3,0)</f>
        <v>0</v>
      </c>
      <c r="AE3674" s="166">
        <f>VLOOKUP(L3674,Schnitt5!L:P,3,0)</f>
        <v>0</v>
      </c>
      <c r="AF3674" s="166">
        <f>VLOOKUP(L3674,Schnitt6!L:P,3,0)</f>
        <v>0</v>
      </c>
    </row>
    <row r="3675" spans="12:32" x14ac:dyDescent="0.25">
      <c r="L3675" s="264">
        <f>Member!A3675</f>
        <v>0</v>
      </c>
      <c r="S3675" s="166">
        <f>VLOOKUP(L3675,Schnitt1!L:P,2,0)</f>
        <v>0</v>
      </c>
      <c r="T3675" s="166">
        <f>VLOOKUP(L3675,Schnitt2!L:P,2,0)</f>
        <v>0</v>
      </c>
      <c r="U3675" s="166">
        <f>VLOOKUP(L3675,Schnitt3!L:P,2,0)</f>
        <v>0</v>
      </c>
      <c r="V3675" s="166">
        <f>VLOOKUP(L3675,Schnitt4!L:P,2,0)</f>
        <v>0</v>
      </c>
      <c r="W3675" s="166">
        <f>VLOOKUP(L3675,Schnitt5!L:P,2,0)</f>
        <v>0</v>
      </c>
      <c r="X3675" s="166">
        <f>VLOOKUP(L3675,Schnitt6!L:P,2,0)</f>
        <v>0</v>
      </c>
      <c r="AA3675" s="166">
        <f>VLOOKUP(L3675,Schnitt1!L:P,3,0)</f>
        <v>0</v>
      </c>
      <c r="AB3675" s="166">
        <f>VLOOKUP(L3675,Schnitt2!L:P,3,0)</f>
        <v>0</v>
      </c>
      <c r="AC3675" s="166">
        <f>VLOOKUP(L3675,Schnitt3!L:P,3,0)</f>
        <v>0</v>
      </c>
      <c r="AD3675" s="166">
        <f>VLOOKUP(L3675,Schnitt4!L:P,3,0)</f>
        <v>0</v>
      </c>
      <c r="AE3675" s="166">
        <f>VLOOKUP(L3675,Schnitt5!L:P,3,0)</f>
        <v>0</v>
      </c>
      <c r="AF3675" s="166">
        <f>VLOOKUP(L3675,Schnitt6!L:P,3,0)</f>
        <v>0</v>
      </c>
    </row>
    <row r="3676" spans="12:32" x14ac:dyDescent="0.25">
      <c r="L3676" s="264">
        <f>Member!A3676</f>
        <v>0</v>
      </c>
      <c r="S3676" s="166">
        <f>VLOOKUP(L3676,Schnitt1!L:P,2,0)</f>
        <v>0</v>
      </c>
      <c r="T3676" s="166">
        <f>VLOOKUP(L3676,Schnitt2!L:P,2,0)</f>
        <v>0</v>
      </c>
      <c r="U3676" s="166">
        <f>VLOOKUP(L3676,Schnitt3!L:P,2,0)</f>
        <v>0</v>
      </c>
      <c r="V3676" s="166">
        <f>VLOOKUP(L3676,Schnitt4!L:P,2,0)</f>
        <v>0</v>
      </c>
      <c r="W3676" s="166">
        <f>VLOOKUP(L3676,Schnitt5!L:P,2,0)</f>
        <v>0</v>
      </c>
      <c r="X3676" s="166">
        <f>VLOOKUP(L3676,Schnitt6!L:P,2,0)</f>
        <v>0</v>
      </c>
      <c r="AA3676" s="166">
        <f>VLOOKUP(L3676,Schnitt1!L:P,3,0)</f>
        <v>0</v>
      </c>
      <c r="AB3676" s="166">
        <f>VLOOKUP(L3676,Schnitt2!L:P,3,0)</f>
        <v>0</v>
      </c>
      <c r="AC3676" s="166">
        <f>VLOOKUP(L3676,Schnitt3!L:P,3,0)</f>
        <v>0</v>
      </c>
      <c r="AD3676" s="166">
        <f>VLOOKUP(L3676,Schnitt4!L:P,3,0)</f>
        <v>0</v>
      </c>
      <c r="AE3676" s="166">
        <f>VLOOKUP(L3676,Schnitt5!L:P,3,0)</f>
        <v>0</v>
      </c>
      <c r="AF3676" s="166">
        <f>VLOOKUP(L3676,Schnitt6!L:P,3,0)</f>
        <v>0</v>
      </c>
    </row>
    <row r="3677" spans="12:32" x14ac:dyDescent="0.25">
      <c r="L3677" s="264">
        <f>Member!A3677</f>
        <v>0</v>
      </c>
      <c r="S3677" s="166">
        <f>VLOOKUP(L3677,Schnitt1!L:P,2,0)</f>
        <v>0</v>
      </c>
      <c r="T3677" s="166">
        <f>VLOOKUP(L3677,Schnitt2!L:P,2,0)</f>
        <v>0</v>
      </c>
      <c r="U3677" s="166">
        <f>VLOOKUP(L3677,Schnitt3!L:P,2,0)</f>
        <v>0</v>
      </c>
      <c r="V3677" s="166">
        <f>VLOOKUP(L3677,Schnitt4!L:P,2,0)</f>
        <v>0</v>
      </c>
      <c r="W3677" s="166">
        <f>VLOOKUP(L3677,Schnitt5!L:P,2,0)</f>
        <v>0</v>
      </c>
      <c r="X3677" s="166">
        <f>VLOOKUP(L3677,Schnitt6!L:P,2,0)</f>
        <v>0</v>
      </c>
      <c r="AA3677" s="166">
        <f>VLOOKUP(L3677,Schnitt1!L:P,3,0)</f>
        <v>0</v>
      </c>
      <c r="AB3677" s="166">
        <f>VLOOKUP(L3677,Schnitt2!L:P,3,0)</f>
        <v>0</v>
      </c>
      <c r="AC3677" s="166">
        <f>VLOOKUP(L3677,Schnitt3!L:P,3,0)</f>
        <v>0</v>
      </c>
      <c r="AD3677" s="166">
        <f>VLOOKUP(L3677,Schnitt4!L:P,3,0)</f>
        <v>0</v>
      </c>
      <c r="AE3677" s="166">
        <f>VLOOKUP(L3677,Schnitt5!L:P,3,0)</f>
        <v>0</v>
      </c>
      <c r="AF3677" s="166">
        <f>VLOOKUP(L3677,Schnitt6!L:P,3,0)</f>
        <v>0</v>
      </c>
    </row>
    <row r="3678" spans="12:32" x14ac:dyDescent="0.25">
      <c r="L3678" s="264">
        <f>Member!A3678</f>
        <v>0</v>
      </c>
      <c r="S3678" s="166">
        <f>VLOOKUP(L3678,Schnitt1!L:P,2,0)</f>
        <v>0</v>
      </c>
      <c r="T3678" s="166">
        <f>VLOOKUP(L3678,Schnitt2!L:P,2,0)</f>
        <v>0</v>
      </c>
      <c r="U3678" s="166">
        <f>VLOOKUP(L3678,Schnitt3!L:P,2,0)</f>
        <v>0</v>
      </c>
      <c r="V3678" s="166">
        <f>VLOOKUP(L3678,Schnitt4!L:P,2,0)</f>
        <v>0</v>
      </c>
      <c r="W3678" s="166">
        <f>VLOOKUP(L3678,Schnitt5!L:P,2,0)</f>
        <v>0</v>
      </c>
      <c r="X3678" s="166">
        <f>VLOOKUP(L3678,Schnitt6!L:P,2,0)</f>
        <v>0</v>
      </c>
      <c r="AA3678" s="166">
        <f>VLOOKUP(L3678,Schnitt1!L:P,3,0)</f>
        <v>0</v>
      </c>
      <c r="AB3678" s="166">
        <f>VLOOKUP(L3678,Schnitt2!L:P,3,0)</f>
        <v>0</v>
      </c>
      <c r="AC3678" s="166">
        <f>VLOOKUP(L3678,Schnitt3!L:P,3,0)</f>
        <v>0</v>
      </c>
      <c r="AD3678" s="166">
        <f>VLOOKUP(L3678,Schnitt4!L:P,3,0)</f>
        <v>0</v>
      </c>
      <c r="AE3678" s="166">
        <f>VLOOKUP(L3678,Schnitt5!L:P,3,0)</f>
        <v>0</v>
      </c>
      <c r="AF3678" s="166">
        <f>VLOOKUP(L3678,Schnitt6!L:P,3,0)</f>
        <v>0</v>
      </c>
    </row>
    <row r="3679" spans="12:32" x14ac:dyDescent="0.25">
      <c r="L3679" s="264">
        <f>Member!A3679</f>
        <v>0</v>
      </c>
      <c r="S3679" s="166">
        <f>VLOOKUP(L3679,Schnitt1!L:P,2,0)</f>
        <v>0</v>
      </c>
      <c r="T3679" s="166">
        <f>VLOOKUP(L3679,Schnitt2!L:P,2,0)</f>
        <v>0</v>
      </c>
      <c r="U3679" s="166">
        <f>VLOOKUP(L3679,Schnitt3!L:P,2,0)</f>
        <v>0</v>
      </c>
      <c r="V3679" s="166">
        <f>VLOOKUP(L3679,Schnitt4!L:P,2,0)</f>
        <v>0</v>
      </c>
      <c r="W3679" s="166">
        <f>VLOOKUP(L3679,Schnitt5!L:P,2,0)</f>
        <v>0</v>
      </c>
      <c r="X3679" s="166">
        <f>VLOOKUP(L3679,Schnitt6!L:P,2,0)</f>
        <v>0</v>
      </c>
      <c r="AA3679" s="166">
        <f>VLOOKUP(L3679,Schnitt1!L:P,3,0)</f>
        <v>0</v>
      </c>
      <c r="AB3679" s="166">
        <f>VLOOKUP(L3679,Schnitt2!L:P,3,0)</f>
        <v>0</v>
      </c>
      <c r="AC3679" s="166">
        <f>VLOOKUP(L3679,Schnitt3!L:P,3,0)</f>
        <v>0</v>
      </c>
      <c r="AD3679" s="166">
        <f>VLOOKUP(L3679,Schnitt4!L:P,3,0)</f>
        <v>0</v>
      </c>
      <c r="AE3679" s="166">
        <f>VLOOKUP(L3679,Schnitt5!L:P,3,0)</f>
        <v>0</v>
      </c>
      <c r="AF3679" s="166">
        <f>VLOOKUP(L3679,Schnitt6!L:P,3,0)</f>
        <v>0</v>
      </c>
    </row>
    <row r="3680" spans="12:32" x14ac:dyDescent="0.25">
      <c r="L3680" s="264">
        <f>Member!A3680</f>
        <v>0</v>
      </c>
      <c r="S3680" s="166">
        <f>VLOOKUP(L3680,Schnitt1!L:P,2,0)</f>
        <v>0</v>
      </c>
      <c r="T3680" s="166">
        <f>VLOOKUP(L3680,Schnitt2!L:P,2,0)</f>
        <v>0</v>
      </c>
      <c r="U3680" s="166">
        <f>VLOOKUP(L3680,Schnitt3!L:P,2,0)</f>
        <v>0</v>
      </c>
      <c r="V3680" s="166">
        <f>VLOOKUP(L3680,Schnitt4!L:P,2,0)</f>
        <v>0</v>
      </c>
      <c r="W3680" s="166">
        <f>VLOOKUP(L3680,Schnitt5!L:P,2,0)</f>
        <v>0</v>
      </c>
      <c r="X3680" s="166">
        <f>VLOOKUP(L3680,Schnitt6!L:P,2,0)</f>
        <v>0</v>
      </c>
      <c r="AA3680" s="166">
        <f>VLOOKUP(L3680,Schnitt1!L:P,3,0)</f>
        <v>0</v>
      </c>
      <c r="AB3680" s="166">
        <f>VLOOKUP(L3680,Schnitt2!L:P,3,0)</f>
        <v>0</v>
      </c>
      <c r="AC3680" s="166">
        <f>VLOOKUP(L3680,Schnitt3!L:P,3,0)</f>
        <v>0</v>
      </c>
      <c r="AD3680" s="166">
        <f>VLOOKUP(L3680,Schnitt4!L:P,3,0)</f>
        <v>0</v>
      </c>
      <c r="AE3680" s="166">
        <f>VLOOKUP(L3680,Schnitt5!L:P,3,0)</f>
        <v>0</v>
      </c>
      <c r="AF3680" s="166">
        <f>VLOOKUP(L3680,Schnitt6!L:P,3,0)</f>
        <v>0</v>
      </c>
    </row>
    <row r="3681" spans="12:32" x14ac:dyDescent="0.25">
      <c r="L3681" s="264">
        <f>Member!A3681</f>
        <v>0</v>
      </c>
      <c r="S3681" s="166">
        <f>VLOOKUP(L3681,Schnitt1!L:P,2,0)</f>
        <v>0</v>
      </c>
      <c r="T3681" s="166">
        <f>VLOOKUP(L3681,Schnitt2!L:P,2,0)</f>
        <v>0</v>
      </c>
      <c r="U3681" s="166">
        <f>VLOOKUP(L3681,Schnitt3!L:P,2,0)</f>
        <v>0</v>
      </c>
      <c r="V3681" s="166">
        <f>VLOOKUP(L3681,Schnitt4!L:P,2,0)</f>
        <v>0</v>
      </c>
      <c r="W3681" s="166">
        <f>VLOOKUP(L3681,Schnitt5!L:P,2,0)</f>
        <v>0</v>
      </c>
      <c r="X3681" s="166">
        <f>VLOOKUP(L3681,Schnitt6!L:P,2,0)</f>
        <v>0</v>
      </c>
      <c r="AA3681" s="166">
        <f>VLOOKUP(L3681,Schnitt1!L:P,3,0)</f>
        <v>0</v>
      </c>
      <c r="AB3681" s="166">
        <f>VLOOKUP(L3681,Schnitt2!L:P,3,0)</f>
        <v>0</v>
      </c>
      <c r="AC3681" s="166">
        <f>VLOOKUP(L3681,Schnitt3!L:P,3,0)</f>
        <v>0</v>
      </c>
      <c r="AD3681" s="166">
        <f>VLOOKUP(L3681,Schnitt4!L:P,3,0)</f>
        <v>0</v>
      </c>
      <c r="AE3681" s="166">
        <f>VLOOKUP(L3681,Schnitt5!L:P,3,0)</f>
        <v>0</v>
      </c>
      <c r="AF3681" s="166">
        <f>VLOOKUP(L3681,Schnitt6!L:P,3,0)</f>
        <v>0</v>
      </c>
    </row>
    <row r="3682" spans="12:32" x14ac:dyDescent="0.25">
      <c r="L3682" s="264">
        <f>Member!A3682</f>
        <v>0</v>
      </c>
      <c r="S3682" s="166">
        <f>VLOOKUP(L3682,Schnitt1!L:P,2,0)</f>
        <v>0</v>
      </c>
      <c r="T3682" s="166">
        <f>VLOOKUP(L3682,Schnitt2!L:P,2,0)</f>
        <v>0</v>
      </c>
      <c r="U3682" s="166">
        <f>VLOOKUP(L3682,Schnitt3!L:P,2,0)</f>
        <v>0</v>
      </c>
      <c r="V3682" s="166">
        <f>VLOOKUP(L3682,Schnitt4!L:P,2,0)</f>
        <v>0</v>
      </c>
      <c r="W3682" s="166">
        <f>VLOOKUP(L3682,Schnitt5!L:P,2,0)</f>
        <v>0</v>
      </c>
      <c r="X3682" s="166">
        <f>VLOOKUP(L3682,Schnitt6!L:P,2,0)</f>
        <v>0</v>
      </c>
      <c r="AA3682" s="166">
        <f>VLOOKUP(L3682,Schnitt1!L:P,3,0)</f>
        <v>0</v>
      </c>
      <c r="AB3682" s="166">
        <f>VLOOKUP(L3682,Schnitt2!L:P,3,0)</f>
        <v>0</v>
      </c>
      <c r="AC3682" s="166">
        <f>VLOOKUP(L3682,Schnitt3!L:P,3,0)</f>
        <v>0</v>
      </c>
      <c r="AD3682" s="166">
        <f>VLOOKUP(L3682,Schnitt4!L:P,3,0)</f>
        <v>0</v>
      </c>
      <c r="AE3682" s="166">
        <f>VLOOKUP(L3682,Schnitt5!L:P,3,0)</f>
        <v>0</v>
      </c>
      <c r="AF3682" s="166">
        <f>VLOOKUP(L3682,Schnitt6!L:P,3,0)</f>
        <v>0</v>
      </c>
    </row>
    <row r="3683" spans="12:32" x14ac:dyDescent="0.25">
      <c r="L3683" s="264">
        <f>Member!A3683</f>
        <v>0</v>
      </c>
      <c r="S3683" s="166">
        <f>VLOOKUP(L3683,Schnitt1!L:P,2,0)</f>
        <v>0</v>
      </c>
      <c r="T3683" s="166">
        <f>VLOOKUP(L3683,Schnitt2!L:P,2,0)</f>
        <v>0</v>
      </c>
      <c r="U3683" s="166">
        <f>VLOOKUP(L3683,Schnitt3!L:P,2,0)</f>
        <v>0</v>
      </c>
      <c r="V3683" s="166">
        <f>VLOOKUP(L3683,Schnitt4!L:P,2,0)</f>
        <v>0</v>
      </c>
      <c r="W3683" s="166">
        <f>VLOOKUP(L3683,Schnitt5!L:P,2,0)</f>
        <v>0</v>
      </c>
      <c r="X3683" s="166">
        <f>VLOOKUP(L3683,Schnitt6!L:P,2,0)</f>
        <v>0</v>
      </c>
      <c r="AA3683" s="166">
        <f>VLOOKUP(L3683,Schnitt1!L:P,3,0)</f>
        <v>0</v>
      </c>
      <c r="AB3683" s="166">
        <f>VLOOKUP(L3683,Schnitt2!L:P,3,0)</f>
        <v>0</v>
      </c>
      <c r="AC3683" s="166">
        <f>VLOOKUP(L3683,Schnitt3!L:P,3,0)</f>
        <v>0</v>
      </c>
      <c r="AD3683" s="166">
        <f>VLOOKUP(L3683,Schnitt4!L:P,3,0)</f>
        <v>0</v>
      </c>
      <c r="AE3683" s="166">
        <f>VLOOKUP(L3683,Schnitt5!L:P,3,0)</f>
        <v>0</v>
      </c>
      <c r="AF3683" s="166">
        <f>VLOOKUP(L3683,Schnitt6!L:P,3,0)</f>
        <v>0</v>
      </c>
    </row>
    <row r="3684" spans="12:32" x14ac:dyDescent="0.25">
      <c r="L3684" s="264">
        <f>Member!A3684</f>
        <v>0</v>
      </c>
      <c r="S3684" s="166">
        <f>VLOOKUP(L3684,Schnitt1!L:P,2,0)</f>
        <v>0</v>
      </c>
      <c r="T3684" s="166">
        <f>VLOOKUP(L3684,Schnitt2!L:P,2,0)</f>
        <v>0</v>
      </c>
      <c r="U3684" s="166">
        <f>VLOOKUP(L3684,Schnitt3!L:P,2,0)</f>
        <v>0</v>
      </c>
      <c r="V3684" s="166">
        <f>VLOOKUP(L3684,Schnitt4!L:P,2,0)</f>
        <v>0</v>
      </c>
      <c r="W3684" s="166">
        <f>VLOOKUP(L3684,Schnitt5!L:P,2,0)</f>
        <v>0</v>
      </c>
      <c r="X3684" s="166">
        <f>VLOOKUP(L3684,Schnitt6!L:P,2,0)</f>
        <v>0</v>
      </c>
      <c r="AA3684" s="166">
        <f>VLOOKUP(L3684,Schnitt1!L:P,3,0)</f>
        <v>0</v>
      </c>
      <c r="AB3684" s="166">
        <f>VLOOKUP(L3684,Schnitt2!L:P,3,0)</f>
        <v>0</v>
      </c>
      <c r="AC3684" s="166">
        <f>VLOOKUP(L3684,Schnitt3!L:P,3,0)</f>
        <v>0</v>
      </c>
      <c r="AD3684" s="166">
        <f>VLOOKUP(L3684,Schnitt4!L:P,3,0)</f>
        <v>0</v>
      </c>
      <c r="AE3684" s="166">
        <f>VLOOKUP(L3684,Schnitt5!L:P,3,0)</f>
        <v>0</v>
      </c>
      <c r="AF3684" s="166">
        <f>VLOOKUP(L3684,Schnitt6!L:P,3,0)</f>
        <v>0</v>
      </c>
    </row>
    <row r="3685" spans="12:32" x14ac:dyDescent="0.25">
      <c r="L3685" s="264">
        <f>Member!A3685</f>
        <v>0</v>
      </c>
      <c r="S3685" s="166">
        <f>VLOOKUP(L3685,Schnitt1!L:P,2,0)</f>
        <v>0</v>
      </c>
      <c r="T3685" s="166">
        <f>VLOOKUP(L3685,Schnitt2!L:P,2,0)</f>
        <v>0</v>
      </c>
      <c r="U3685" s="166">
        <f>VLOOKUP(L3685,Schnitt3!L:P,2,0)</f>
        <v>0</v>
      </c>
      <c r="V3685" s="166">
        <f>VLOOKUP(L3685,Schnitt4!L:P,2,0)</f>
        <v>0</v>
      </c>
      <c r="W3685" s="166">
        <f>VLOOKUP(L3685,Schnitt5!L:P,2,0)</f>
        <v>0</v>
      </c>
      <c r="X3685" s="166">
        <f>VLOOKUP(L3685,Schnitt6!L:P,2,0)</f>
        <v>0</v>
      </c>
      <c r="AA3685" s="166">
        <f>VLOOKUP(L3685,Schnitt1!L:P,3,0)</f>
        <v>0</v>
      </c>
      <c r="AB3685" s="166">
        <f>VLOOKUP(L3685,Schnitt2!L:P,3,0)</f>
        <v>0</v>
      </c>
      <c r="AC3685" s="166">
        <f>VLOOKUP(L3685,Schnitt3!L:P,3,0)</f>
        <v>0</v>
      </c>
      <c r="AD3685" s="166">
        <f>VLOOKUP(L3685,Schnitt4!L:P,3,0)</f>
        <v>0</v>
      </c>
      <c r="AE3685" s="166">
        <f>VLOOKUP(L3685,Schnitt5!L:P,3,0)</f>
        <v>0</v>
      </c>
      <c r="AF3685" s="166">
        <f>VLOOKUP(L3685,Schnitt6!L:P,3,0)</f>
        <v>0</v>
      </c>
    </row>
    <row r="3686" spans="12:32" x14ac:dyDescent="0.25">
      <c r="L3686" s="264">
        <f>Member!A3686</f>
        <v>0</v>
      </c>
      <c r="S3686" s="166">
        <f>VLOOKUP(L3686,Schnitt1!L:P,2,0)</f>
        <v>0</v>
      </c>
      <c r="T3686" s="166">
        <f>VLOOKUP(L3686,Schnitt2!L:P,2,0)</f>
        <v>0</v>
      </c>
      <c r="U3686" s="166">
        <f>VLOOKUP(L3686,Schnitt3!L:P,2,0)</f>
        <v>0</v>
      </c>
      <c r="V3686" s="166">
        <f>VLOOKUP(L3686,Schnitt4!L:P,2,0)</f>
        <v>0</v>
      </c>
      <c r="W3686" s="166">
        <f>VLOOKUP(L3686,Schnitt5!L:P,2,0)</f>
        <v>0</v>
      </c>
      <c r="X3686" s="166">
        <f>VLOOKUP(L3686,Schnitt6!L:P,2,0)</f>
        <v>0</v>
      </c>
      <c r="AA3686" s="166">
        <f>VLOOKUP(L3686,Schnitt1!L:P,3,0)</f>
        <v>0</v>
      </c>
      <c r="AB3686" s="166">
        <f>VLOOKUP(L3686,Schnitt2!L:P,3,0)</f>
        <v>0</v>
      </c>
      <c r="AC3686" s="166">
        <f>VLOOKUP(L3686,Schnitt3!L:P,3,0)</f>
        <v>0</v>
      </c>
      <c r="AD3686" s="166">
        <f>VLOOKUP(L3686,Schnitt4!L:P,3,0)</f>
        <v>0</v>
      </c>
      <c r="AE3686" s="166">
        <f>VLOOKUP(L3686,Schnitt5!L:P,3,0)</f>
        <v>0</v>
      </c>
      <c r="AF3686" s="166">
        <f>VLOOKUP(L3686,Schnitt6!L:P,3,0)</f>
        <v>0</v>
      </c>
    </row>
    <row r="3687" spans="12:32" x14ac:dyDescent="0.25">
      <c r="L3687" s="264">
        <f>Member!A3687</f>
        <v>0</v>
      </c>
      <c r="S3687" s="166">
        <f>VLOOKUP(L3687,Schnitt1!L:P,2,0)</f>
        <v>0</v>
      </c>
      <c r="T3687" s="166">
        <f>VLOOKUP(L3687,Schnitt2!L:P,2,0)</f>
        <v>0</v>
      </c>
      <c r="U3687" s="166">
        <f>VLOOKUP(L3687,Schnitt3!L:P,2,0)</f>
        <v>0</v>
      </c>
      <c r="V3687" s="166">
        <f>VLOOKUP(L3687,Schnitt4!L:P,2,0)</f>
        <v>0</v>
      </c>
      <c r="W3687" s="166">
        <f>VLOOKUP(L3687,Schnitt5!L:P,2,0)</f>
        <v>0</v>
      </c>
      <c r="X3687" s="166">
        <f>VLOOKUP(L3687,Schnitt6!L:P,2,0)</f>
        <v>0</v>
      </c>
      <c r="AA3687" s="166">
        <f>VLOOKUP(L3687,Schnitt1!L:P,3,0)</f>
        <v>0</v>
      </c>
      <c r="AB3687" s="166">
        <f>VLOOKUP(L3687,Schnitt2!L:P,3,0)</f>
        <v>0</v>
      </c>
      <c r="AC3687" s="166">
        <f>VLOOKUP(L3687,Schnitt3!L:P,3,0)</f>
        <v>0</v>
      </c>
      <c r="AD3687" s="166">
        <f>VLOOKUP(L3687,Schnitt4!L:P,3,0)</f>
        <v>0</v>
      </c>
      <c r="AE3687" s="166">
        <f>VLOOKUP(L3687,Schnitt5!L:P,3,0)</f>
        <v>0</v>
      </c>
      <c r="AF3687" s="166">
        <f>VLOOKUP(L3687,Schnitt6!L:P,3,0)</f>
        <v>0</v>
      </c>
    </row>
    <row r="3688" spans="12:32" x14ac:dyDescent="0.25">
      <c r="L3688" s="264">
        <f>Member!A3688</f>
        <v>0</v>
      </c>
      <c r="S3688" s="166">
        <f>VLOOKUP(L3688,Schnitt1!L:P,2,0)</f>
        <v>0</v>
      </c>
      <c r="T3688" s="166">
        <f>VLOOKUP(L3688,Schnitt2!L:P,2,0)</f>
        <v>0</v>
      </c>
      <c r="U3688" s="166">
        <f>VLOOKUP(L3688,Schnitt3!L:P,2,0)</f>
        <v>0</v>
      </c>
      <c r="V3688" s="166">
        <f>VLOOKUP(L3688,Schnitt4!L:P,2,0)</f>
        <v>0</v>
      </c>
      <c r="W3688" s="166">
        <f>VLOOKUP(L3688,Schnitt5!L:P,2,0)</f>
        <v>0</v>
      </c>
      <c r="X3688" s="166">
        <f>VLOOKUP(L3688,Schnitt6!L:P,2,0)</f>
        <v>0</v>
      </c>
      <c r="AA3688" s="166">
        <f>VLOOKUP(L3688,Schnitt1!L:P,3,0)</f>
        <v>0</v>
      </c>
      <c r="AB3688" s="166">
        <f>VLOOKUP(L3688,Schnitt2!L:P,3,0)</f>
        <v>0</v>
      </c>
      <c r="AC3688" s="166">
        <f>VLOOKUP(L3688,Schnitt3!L:P,3,0)</f>
        <v>0</v>
      </c>
      <c r="AD3688" s="166">
        <f>VLOOKUP(L3688,Schnitt4!L:P,3,0)</f>
        <v>0</v>
      </c>
      <c r="AE3688" s="166">
        <f>VLOOKUP(L3688,Schnitt5!L:P,3,0)</f>
        <v>0</v>
      </c>
      <c r="AF3688" s="166">
        <f>VLOOKUP(L3688,Schnitt6!L:P,3,0)</f>
        <v>0</v>
      </c>
    </row>
    <row r="3689" spans="12:32" x14ac:dyDescent="0.25">
      <c r="L3689" s="264">
        <f>Member!A3689</f>
        <v>0</v>
      </c>
      <c r="S3689" s="166">
        <f>VLOOKUP(L3689,Schnitt1!L:P,2,0)</f>
        <v>0</v>
      </c>
      <c r="T3689" s="166">
        <f>VLOOKUP(L3689,Schnitt2!L:P,2,0)</f>
        <v>0</v>
      </c>
      <c r="U3689" s="166">
        <f>VLOOKUP(L3689,Schnitt3!L:P,2,0)</f>
        <v>0</v>
      </c>
      <c r="V3689" s="166">
        <f>VLOOKUP(L3689,Schnitt4!L:P,2,0)</f>
        <v>0</v>
      </c>
      <c r="W3689" s="166">
        <f>VLOOKUP(L3689,Schnitt5!L:P,2,0)</f>
        <v>0</v>
      </c>
      <c r="X3689" s="166">
        <f>VLOOKUP(L3689,Schnitt6!L:P,2,0)</f>
        <v>0</v>
      </c>
      <c r="AA3689" s="166">
        <f>VLOOKUP(L3689,Schnitt1!L:P,3,0)</f>
        <v>0</v>
      </c>
      <c r="AB3689" s="166">
        <f>VLOOKUP(L3689,Schnitt2!L:P,3,0)</f>
        <v>0</v>
      </c>
      <c r="AC3689" s="166">
        <f>VLOOKUP(L3689,Schnitt3!L:P,3,0)</f>
        <v>0</v>
      </c>
      <c r="AD3689" s="166">
        <f>VLOOKUP(L3689,Schnitt4!L:P,3,0)</f>
        <v>0</v>
      </c>
      <c r="AE3689" s="166">
        <f>VLOOKUP(L3689,Schnitt5!L:P,3,0)</f>
        <v>0</v>
      </c>
      <c r="AF3689" s="166">
        <f>VLOOKUP(L3689,Schnitt6!L:P,3,0)</f>
        <v>0</v>
      </c>
    </row>
    <row r="3690" spans="12:32" x14ac:dyDescent="0.25">
      <c r="L3690" s="264">
        <f>Member!A3690</f>
        <v>0</v>
      </c>
      <c r="S3690" s="166">
        <f>VLOOKUP(L3690,Schnitt1!L:P,2,0)</f>
        <v>0</v>
      </c>
      <c r="T3690" s="166">
        <f>VLOOKUP(L3690,Schnitt2!L:P,2,0)</f>
        <v>0</v>
      </c>
      <c r="U3690" s="166">
        <f>VLOOKUP(L3690,Schnitt3!L:P,2,0)</f>
        <v>0</v>
      </c>
      <c r="V3690" s="166">
        <f>VLOOKUP(L3690,Schnitt4!L:P,2,0)</f>
        <v>0</v>
      </c>
      <c r="W3690" s="166">
        <f>VLOOKUP(L3690,Schnitt5!L:P,2,0)</f>
        <v>0</v>
      </c>
      <c r="X3690" s="166">
        <f>VLOOKUP(L3690,Schnitt6!L:P,2,0)</f>
        <v>0</v>
      </c>
      <c r="AA3690" s="166">
        <f>VLOOKUP(L3690,Schnitt1!L:P,3,0)</f>
        <v>0</v>
      </c>
      <c r="AB3690" s="166">
        <f>VLOOKUP(L3690,Schnitt2!L:P,3,0)</f>
        <v>0</v>
      </c>
      <c r="AC3690" s="166">
        <f>VLOOKUP(L3690,Schnitt3!L:P,3,0)</f>
        <v>0</v>
      </c>
      <c r="AD3690" s="166">
        <f>VLOOKUP(L3690,Schnitt4!L:P,3,0)</f>
        <v>0</v>
      </c>
      <c r="AE3690" s="166">
        <f>VLOOKUP(L3690,Schnitt5!L:P,3,0)</f>
        <v>0</v>
      </c>
      <c r="AF3690" s="166">
        <f>VLOOKUP(L3690,Schnitt6!L:P,3,0)</f>
        <v>0</v>
      </c>
    </row>
    <row r="3691" spans="12:32" x14ac:dyDescent="0.25">
      <c r="L3691" s="264">
        <f>Member!A3691</f>
        <v>0</v>
      </c>
      <c r="S3691" s="166">
        <f>VLOOKUP(L3691,Schnitt1!L:P,2,0)</f>
        <v>0</v>
      </c>
      <c r="T3691" s="166">
        <f>VLOOKUP(L3691,Schnitt2!L:P,2,0)</f>
        <v>0</v>
      </c>
      <c r="U3691" s="166">
        <f>VLOOKUP(L3691,Schnitt3!L:P,2,0)</f>
        <v>0</v>
      </c>
      <c r="V3691" s="166">
        <f>VLOOKUP(L3691,Schnitt4!L:P,2,0)</f>
        <v>0</v>
      </c>
      <c r="W3691" s="166">
        <f>VLOOKUP(L3691,Schnitt5!L:P,2,0)</f>
        <v>0</v>
      </c>
      <c r="X3691" s="166">
        <f>VLOOKUP(L3691,Schnitt6!L:P,2,0)</f>
        <v>0</v>
      </c>
      <c r="AA3691" s="166">
        <f>VLOOKUP(L3691,Schnitt1!L:P,3,0)</f>
        <v>0</v>
      </c>
      <c r="AB3691" s="166">
        <f>VLOOKUP(L3691,Schnitt2!L:P,3,0)</f>
        <v>0</v>
      </c>
      <c r="AC3691" s="166">
        <f>VLOOKUP(L3691,Schnitt3!L:P,3,0)</f>
        <v>0</v>
      </c>
      <c r="AD3691" s="166">
        <f>VLOOKUP(L3691,Schnitt4!L:P,3,0)</f>
        <v>0</v>
      </c>
      <c r="AE3691" s="166">
        <f>VLOOKUP(L3691,Schnitt5!L:P,3,0)</f>
        <v>0</v>
      </c>
      <c r="AF3691" s="166">
        <f>VLOOKUP(L3691,Schnitt6!L:P,3,0)</f>
        <v>0</v>
      </c>
    </row>
    <row r="3692" spans="12:32" x14ac:dyDescent="0.25">
      <c r="L3692" s="264">
        <f>Member!A3692</f>
        <v>0</v>
      </c>
      <c r="S3692" s="166">
        <f>VLOOKUP(L3692,Schnitt1!L:P,2,0)</f>
        <v>0</v>
      </c>
      <c r="T3692" s="166">
        <f>VLOOKUP(L3692,Schnitt2!L:P,2,0)</f>
        <v>0</v>
      </c>
      <c r="U3692" s="166">
        <f>VLOOKUP(L3692,Schnitt3!L:P,2,0)</f>
        <v>0</v>
      </c>
      <c r="V3692" s="166">
        <f>VLOOKUP(L3692,Schnitt4!L:P,2,0)</f>
        <v>0</v>
      </c>
      <c r="W3692" s="166">
        <f>VLOOKUP(L3692,Schnitt5!L:P,2,0)</f>
        <v>0</v>
      </c>
      <c r="X3692" s="166">
        <f>VLOOKUP(L3692,Schnitt6!L:P,2,0)</f>
        <v>0</v>
      </c>
      <c r="AA3692" s="166">
        <f>VLOOKUP(L3692,Schnitt1!L:P,3,0)</f>
        <v>0</v>
      </c>
      <c r="AB3692" s="166">
        <f>VLOOKUP(L3692,Schnitt2!L:P,3,0)</f>
        <v>0</v>
      </c>
      <c r="AC3692" s="166">
        <f>VLOOKUP(L3692,Schnitt3!L:P,3,0)</f>
        <v>0</v>
      </c>
      <c r="AD3692" s="166">
        <f>VLOOKUP(L3692,Schnitt4!L:P,3,0)</f>
        <v>0</v>
      </c>
      <c r="AE3692" s="166">
        <f>VLOOKUP(L3692,Schnitt5!L:P,3,0)</f>
        <v>0</v>
      </c>
      <c r="AF3692" s="166">
        <f>VLOOKUP(L3692,Schnitt6!L:P,3,0)</f>
        <v>0</v>
      </c>
    </row>
    <row r="3693" spans="12:32" x14ac:dyDescent="0.25">
      <c r="L3693" s="264">
        <f>Member!A3693</f>
        <v>0</v>
      </c>
      <c r="S3693" s="166">
        <f>VLOOKUP(L3693,Schnitt1!L:P,2,0)</f>
        <v>0</v>
      </c>
      <c r="T3693" s="166">
        <f>VLOOKUP(L3693,Schnitt2!L:P,2,0)</f>
        <v>0</v>
      </c>
      <c r="U3693" s="166">
        <f>VLOOKUP(L3693,Schnitt3!L:P,2,0)</f>
        <v>0</v>
      </c>
      <c r="V3693" s="166">
        <f>VLOOKUP(L3693,Schnitt4!L:P,2,0)</f>
        <v>0</v>
      </c>
      <c r="W3693" s="166">
        <f>VLOOKUP(L3693,Schnitt5!L:P,2,0)</f>
        <v>0</v>
      </c>
      <c r="X3693" s="166">
        <f>VLOOKUP(L3693,Schnitt6!L:P,2,0)</f>
        <v>0</v>
      </c>
      <c r="AA3693" s="166">
        <f>VLOOKUP(L3693,Schnitt1!L:P,3,0)</f>
        <v>0</v>
      </c>
      <c r="AB3693" s="166">
        <f>VLOOKUP(L3693,Schnitt2!L:P,3,0)</f>
        <v>0</v>
      </c>
      <c r="AC3693" s="166">
        <f>VLOOKUP(L3693,Schnitt3!L:P,3,0)</f>
        <v>0</v>
      </c>
      <c r="AD3693" s="166">
        <f>VLOOKUP(L3693,Schnitt4!L:P,3,0)</f>
        <v>0</v>
      </c>
      <c r="AE3693" s="166">
        <f>VLOOKUP(L3693,Schnitt5!L:P,3,0)</f>
        <v>0</v>
      </c>
      <c r="AF3693" s="166">
        <f>VLOOKUP(L3693,Schnitt6!L:P,3,0)</f>
        <v>0</v>
      </c>
    </row>
    <row r="3694" spans="12:32" x14ac:dyDescent="0.25">
      <c r="L3694" s="264">
        <f>Member!A3694</f>
        <v>0</v>
      </c>
      <c r="S3694" s="166">
        <f>VLOOKUP(L3694,Schnitt1!L:P,2,0)</f>
        <v>0</v>
      </c>
      <c r="T3694" s="166">
        <f>VLOOKUP(L3694,Schnitt2!L:P,2,0)</f>
        <v>0</v>
      </c>
      <c r="U3694" s="166">
        <f>VLOOKUP(L3694,Schnitt3!L:P,2,0)</f>
        <v>0</v>
      </c>
      <c r="V3694" s="166">
        <f>VLOOKUP(L3694,Schnitt4!L:P,2,0)</f>
        <v>0</v>
      </c>
      <c r="W3694" s="166">
        <f>VLOOKUP(L3694,Schnitt5!L:P,2,0)</f>
        <v>0</v>
      </c>
      <c r="X3694" s="166">
        <f>VLOOKUP(L3694,Schnitt6!L:P,2,0)</f>
        <v>0</v>
      </c>
      <c r="AA3694" s="166">
        <f>VLOOKUP(L3694,Schnitt1!L:P,3,0)</f>
        <v>0</v>
      </c>
      <c r="AB3694" s="166">
        <f>VLOOKUP(L3694,Schnitt2!L:P,3,0)</f>
        <v>0</v>
      </c>
      <c r="AC3694" s="166">
        <f>VLOOKUP(L3694,Schnitt3!L:P,3,0)</f>
        <v>0</v>
      </c>
      <c r="AD3694" s="166">
        <f>VLOOKUP(L3694,Schnitt4!L:P,3,0)</f>
        <v>0</v>
      </c>
      <c r="AE3694" s="166">
        <f>VLOOKUP(L3694,Schnitt5!L:P,3,0)</f>
        <v>0</v>
      </c>
      <c r="AF3694" s="166">
        <f>VLOOKUP(L3694,Schnitt6!L:P,3,0)</f>
        <v>0</v>
      </c>
    </row>
    <row r="3695" spans="12:32" x14ac:dyDescent="0.25">
      <c r="L3695" s="264">
        <f>Member!A3695</f>
        <v>0</v>
      </c>
      <c r="S3695" s="166">
        <f>VLOOKUP(L3695,Schnitt1!L:P,2,0)</f>
        <v>0</v>
      </c>
      <c r="T3695" s="166">
        <f>VLOOKUP(L3695,Schnitt2!L:P,2,0)</f>
        <v>0</v>
      </c>
      <c r="U3695" s="166">
        <f>VLOOKUP(L3695,Schnitt3!L:P,2,0)</f>
        <v>0</v>
      </c>
      <c r="V3695" s="166">
        <f>VLOOKUP(L3695,Schnitt4!L:P,2,0)</f>
        <v>0</v>
      </c>
      <c r="W3695" s="166">
        <f>VLOOKUP(L3695,Schnitt5!L:P,2,0)</f>
        <v>0</v>
      </c>
      <c r="X3695" s="166">
        <f>VLOOKUP(L3695,Schnitt6!L:P,2,0)</f>
        <v>0</v>
      </c>
      <c r="AA3695" s="166">
        <f>VLOOKUP(L3695,Schnitt1!L:P,3,0)</f>
        <v>0</v>
      </c>
      <c r="AB3695" s="166">
        <f>VLOOKUP(L3695,Schnitt2!L:P,3,0)</f>
        <v>0</v>
      </c>
      <c r="AC3695" s="166">
        <f>VLOOKUP(L3695,Schnitt3!L:P,3,0)</f>
        <v>0</v>
      </c>
      <c r="AD3695" s="166">
        <f>VLOOKUP(L3695,Schnitt4!L:P,3,0)</f>
        <v>0</v>
      </c>
      <c r="AE3695" s="166">
        <f>VLOOKUP(L3695,Schnitt5!L:P,3,0)</f>
        <v>0</v>
      </c>
      <c r="AF3695" s="166">
        <f>VLOOKUP(L3695,Schnitt6!L:P,3,0)</f>
        <v>0</v>
      </c>
    </row>
    <row r="3696" spans="12:32" x14ac:dyDescent="0.25">
      <c r="L3696" s="264">
        <f>Member!A3696</f>
        <v>0</v>
      </c>
      <c r="S3696" s="166">
        <f>VLOOKUP(L3696,Schnitt1!L:P,2,0)</f>
        <v>0</v>
      </c>
      <c r="T3696" s="166">
        <f>VLOOKUP(L3696,Schnitt2!L:P,2,0)</f>
        <v>0</v>
      </c>
      <c r="U3696" s="166">
        <f>VLOOKUP(L3696,Schnitt3!L:P,2,0)</f>
        <v>0</v>
      </c>
      <c r="V3696" s="166">
        <f>VLOOKUP(L3696,Schnitt4!L:P,2,0)</f>
        <v>0</v>
      </c>
      <c r="W3696" s="166">
        <f>VLOOKUP(L3696,Schnitt5!L:P,2,0)</f>
        <v>0</v>
      </c>
      <c r="X3696" s="166">
        <f>VLOOKUP(L3696,Schnitt6!L:P,2,0)</f>
        <v>0</v>
      </c>
      <c r="AA3696" s="166">
        <f>VLOOKUP(L3696,Schnitt1!L:P,3,0)</f>
        <v>0</v>
      </c>
      <c r="AB3696" s="166">
        <f>VLOOKUP(L3696,Schnitt2!L:P,3,0)</f>
        <v>0</v>
      </c>
      <c r="AC3696" s="166">
        <f>VLOOKUP(L3696,Schnitt3!L:P,3,0)</f>
        <v>0</v>
      </c>
      <c r="AD3696" s="166">
        <f>VLOOKUP(L3696,Schnitt4!L:P,3,0)</f>
        <v>0</v>
      </c>
      <c r="AE3696" s="166">
        <f>VLOOKUP(L3696,Schnitt5!L:P,3,0)</f>
        <v>0</v>
      </c>
      <c r="AF3696" s="166">
        <f>VLOOKUP(L3696,Schnitt6!L:P,3,0)</f>
        <v>0</v>
      </c>
    </row>
    <row r="3697" spans="12:32" x14ac:dyDescent="0.25">
      <c r="L3697" s="264">
        <f>Member!A3697</f>
        <v>0</v>
      </c>
      <c r="S3697" s="166">
        <f>VLOOKUP(L3697,Schnitt1!L:P,2,0)</f>
        <v>0</v>
      </c>
      <c r="T3697" s="166">
        <f>VLOOKUP(L3697,Schnitt2!L:P,2,0)</f>
        <v>0</v>
      </c>
      <c r="U3697" s="166">
        <f>VLOOKUP(L3697,Schnitt3!L:P,2,0)</f>
        <v>0</v>
      </c>
      <c r="V3697" s="166">
        <f>VLOOKUP(L3697,Schnitt4!L:P,2,0)</f>
        <v>0</v>
      </c>
      <c r="W3697" s="166">
        <f>VLOOKUP(L3697,Schnitt5!L:P,2,0)</f>
        <v>0</v>
      </c>
      <c r="X3697" s="166">
        <f>VLOOKUP(L3697,Schnitt6!L:P,2,0)</f>
        <v>0</v>
      </c>
      <c r="AA3697" s="166">
        <f>VLOOKUP(L3697,Schnitt1!L:P,3,0)</f>
        <v>0</v>
      </c>
      <c r="AB3697" s="166">
        <f>VLOOKUP(L3697,Schnitt2!L:P,3,0)</f>
        <v>0</v>
      </c>
      <c r="AC3697" s="166">
        <f>VLOOKUP(L3697,Schnitt3!L:P,3,0)</f>
        <v>0</v>
      </c>
      <c r="AD3697" s="166">
        <f>VLOOKUP(L3697,Schnitt4!L:P,3,0)</f>
        <v>0</v>
      </c>
      <c r="AE3697" s="166">
        <f>VLOOKUP(L3697,Schnitt5!L:P,3,0)</f>
        <v>0</v>
      </c>
      <c r="AF3697" s="166">
        <f>VLOOKUP(L3697,Schnitt6!L:P,3,0)</f>
        <v>0</v>
      </c>
    </row>
    <row r="3698" spans="12:32" x14ac:dyDescent="0.25">
      <c r="L3698" s="264">
        <f>Member!A3698</f>
        <v>0</v>
      </c>
      <c r="S3698" s="166">
        <f>VLOOKUP(L3698,Schnitt1!L:P,2,0)</f>
        <v>0</v>
      </c>
      <c r="T3698" s="166">
        <f>VLOOKUP(L3698,Schnitt2!L:P,2,0)</f>
        <v>0</v>
      </c>
      <c r="U3698" s="166">
        <f>VLOOKUP(L3698,Schnitt3!L:P,2,0)</f>
        <v>0</v>
      </c>
      <c r="V3698" s="166">
        <f>VLOOKUP(L3698,Schnitt4!L:P,2,0)</f>
        <v>0</v>
      </c>
      <c r="W3698" s="166">
        <f>VLOOKUP(L3698,Schnitt5!L:P,2,0)</f>
        <v>0</v>
      </c>
      <c r="X3698" s="166">
        <f>VLOOKUP(L3698,Schnitt6!L:P,2,0)</f>
        <v>0</v>
      </c>
      <c r="AA3698" s="166">
        <f>VLOOKUP(L3698,Schnitt1!L:P,3,0)</f>
        <v>0</v>
      </c>
      <c r="AB3698" s="166">
        <f>VLOOKUP(L3698,Schnitt2!L:P,3,0)</f>
        <v>0</v>
      </c>
      <c r="AC3698" s="166">
        <f>VLOOKUP(L3698,Schnitt3!L:P,3,0)</f>
        <v>0</v>
      </c>
      <c r="AD3698" s="166">
        <f>VLOOKUP(L3698,Schnitt4!L:P,3,0)</f>
        <v>0</v>
      </c>
      <c r="AE3698" s="166">
        <f>VLOOKUP(L3698,Schnitt5!L:P,3,0)</f>
        <v>0</v>
      </c>
      <c r="AF3698" s="166">
        <f>VLOOKUP(L3698,Schnitt6!L:P,3,0)</f>
        <v>0</v>
      </c>
    </row>
    <row r="3699" spans="12:32" x14ac:dyDescent="0.25">
      <c r="L3699" s="264">
        <f>Member!A3699</f>
        <v>0</v>
      </c>
      <c r="S3699" s="166">
        <f>VLOOKUP(L3699,Schnitt1!L:P,2,0)</f>
        <v>0</v>
      </c>
      <c r="T3699" s="166">
        <f>VLOOKUP(L3699,Schnitt2!L:P,2,0)</f>
        <v>0</v>
      </c>
      <c r="U3699" s="166">
        <f>VLOOKUP(L3699,Schnitt3!L:P,2,0)</f>
        <v>0</v>
      </c>
      <c r="V3699" s="166">
        <f>VLOOKUP(L3699,Schnitt4!L:P,2,0)</f>
        <v>0</v>
      </c>
      <c r="W3699" s="166">
        <f>VLOOKUP(L3699,Schnitt5!L:P,2,0)</f>
        <v>0</v>
      </c>
      <c r="X3699" s="166">
        <f>VLOOKUP(L3699,Schnitt6!L:P,2,0)</f>
        <v>0</v>
      </c>
      <c r="AA3699" s="166">
        <f>VLOOKUP(L3699,Schnitt1!L:P,3,0)</f>
        <v>0</v>
      </c>
      <c r="AB3699" s="166">
        <f>VLOOKUP(L3699,Schnitt2!L:P,3,0)</f>
        <v>0</v>
      </c>
      <c r="AC3699" s="166">
        <f>VLOOKUP(L3699,Schnitt3!L:P,3,0)</f>
        <v>0</v>
      </c>
      <c r="AD3699" s="166">
        <f>VLOOKUP(L3699,Schnitt4!L:P,3,0)</f>
        <v>0</v>
      </c>
      <c r="AE3699" s="166">
        <f>VLOOKUP(L3699,Schnitt5!L:P,3,0)</f>
        <v>0</v>
      </c>
      <c r="AF3699" s="166">
        <f>VLOOKUP(L3699,Schnitt6!L:P,3,0)</f>
        <v>0</v>
      </c>
    </row>
    <row r="3700" spans="12:32" x14ac:dyDescent="0.25">
      <c r="L3700" s="264">
        <f>Member!A3700</f>
        <v>0</v>
      </c>
      <c r="S3700" s="166">
        <f>VLOOKUP(L3700,Schnitt1!L:P,2,0)</f>
        <v>0</v>
      </c>
      <c r="T3700" s="166">
        <f>VLOOKUP(L3700,Schnitt2!L:P,2,0)</f>
        <v>0</v>
      </c>
      <c r="U3700" s="166">
        <f>VLOOKUP(L3700,Schnitt3!L:P,2,0)</f>
        <v>0</v>
      </c>
      <c r="V3700" s="166">
        <f>VLOOKUP(L3700,Schnitt4!L:P,2,0)</f>
        <v>0</v>
      </c>
      <c r="W3700" s="166">
        <f>VLOOKUP(L3700,Schnitt5!L:P,2,0)</f>
        <v>0</v>
      </c>
      <c r="X3700" s="166">
        <f>VLOOKUP(L3700,Schnitt6!L:P,2,0)</f>
        <v>0</v>
      </c>
      <c r="AA3700" s="166">
        <f>VLOOKUP(L3700,Schnitt1!L:P,3,0)</f>
        <v>0</v>
      </c>
      <c r="AB3700" s="166">
        <f>VLOOKUP(L3700,Schnitt2!L:P,3,0)</f>
        <v>0</v>
      </c>
      <c r="AC3700" s="166">
        <f>VLOOKUP(L3700,Schnitt3!L:P,3,0)</f>
        <v>0</v>
      </c>
      <c r="AD3700" s="166">
        <f>VLOOKUP(L3700,Schnitt4!L:P,3,0)</f>
        <v>0</v>
      </c>
      <c r="AE3700" s="166">
        <f>VLOOKUP(L3700,Schnitt5!L:P,3,0)</f>
        <v>0</v>
      </c>
      <c r="AF3700" s="166">
        <f>VLOOKUP(L3700,Schnitt6!L:P,3,0)</f>
        <v>0</v>
      </c>
    </row>
    <row r="3701" spans="12:32" x14ac:dyDescent="0.25">
      <c r="L3701" s="264">
        <f>Member!A3701</f>
        <v>0</v>
      </c>
      <c r="S3701" s="166">
        <f>VLOOKUP(L3701,Schnitt1!L:P,2,0)</f>
        <v>0</v>
      </c>
      <c r="T3701" s="166">
        <f>VLOOKUP(L3701,Schnitt2!L:P,2,0)</f>
        <v>0</v>
      </c>
      <c r="U3701" s="166">
        <f>VLOOKUP(L3701,Schnitt3!L:P,2,0)</f>
        <v>0</v>
      </c>
      <c r="V3701" s="166">
        <f>VLOOKUP(L3701,Schnitt4!L:P,2,0)</f>
        <v>0</v>
      </c>
      <c r="W3701" s="166">
        <f>VLOOKUP(L3701,Schnitt5!L:P,2,0)</f>
        <v>0</v>
      </c>
      <c r="X3701" s="166">
        <f>VLOOKUP(L3701,Schnitt6!L:P,2,0)</f>
        <v>0</v>
      </c>
      <c r="AA3701" s="166">
        <f>VLOOKUP(L3701,Schnitt1!L:P,3,0)</f>
        <v>0</v>
      </c>
      <c r="AB3701" s="166">
        <f>VLOOKUP(L3701,Schnitt2!L:P,3,0)</f>
        <v>0</v>
      </c>
      <c r="AC3701" s="166">
        <f>VLOOKUP(L3701,Schnitt3!L:P,3,0)</f>
        <v>0</v>
      </c>
      <c r="AD3701" s="166">
        <f>VLOOKUP(L3701,Schnitt4!L:P,3,0)</f>
        <v>0</v>
      </c>
      <c r="AE3701" s="166">
        <f>VLOOKUP(L3701,Schnitt5!L:P,3,0)</f>
        <v>0</v>
      </c>
      <c r="AF3701" s="166">
        <f>VLOOKUP(L3701,Schnitt6!L:P,3,0)</f>
        <v>0</v>
      </c>
    </row>
    <row r="3702" spans="12:32" x14ac:dyDescent="0.25">
      <c r="L3702" s="264">
        <f>Member!A3702</f>
        <v>0</v>
      </c>
      <c r="S3702" s="166">
        <f>VLOOKUP(L3702,Schnitt1!L:P,2,0)</f>
        <v>0</v>
      </c>
      <c r="T3702" s="166">
        <f>VLOOKUP(L3702,Schnitt2!L:P,2,0)</f>
        <v>0</v>
      </c>
      <c r="U3702" s="166">
        <f>VLOOKUP(L3702,Schnitt3!L:P,2,0)</f>
        <v>0</v>
      </c>
      <c r="V3702" s="166">
        <f>VLOOKUP(L3702,Schnitt4!L:P,2,0)</f>
        <v>0</v>
      </c>
      <c r="W3702" s="166">
        <f>VLOOKUP(L3702,Schnitt5!L:P,2,0)</f>
        <v>0</v>
      </c>
      <c r="X3702" s="166">
        <f>VLOOKUP(L3702,Schnitt6!L:P,2,0)</f>
        <v>0</v>
      </c>
      <c r="AA3702" s="166">
        <f>VLOOKUP(L3702,Schnitt1!L:P,3,0)</f>
        <v>0</v>
      </c>
      <c r="AB3702" s="166">
        <f>VLOOKUP(L3702,Schnitt2!L:P,3,0)</f>
        <v>0</v>
      </c>
      <c r="AC3702" s="166">
        <f>VLOOKUP(L3702,Schnitt3!L:P,3,0)</f>
        <v>0</v>
      </c>
      <c r="AD3702" s="166">
        <f>VLOOKUP(L3702,Schnitt4!L:P,3,0)</f>
        <v>0</v>
      </c>
      <c r="AE3702" s="166">
        <f>VLOOKUP(L3702,Schnitt5!L:P,3,0)</f>
        <v>0</v>
      </c>
      <c r="AF3702" s="166">
        <f>VLOOKUP(L3702,Schnitt6!L:P,3,0)</f>
        <v>0</v>
      </c>
    </row>
    <row r="3703" spans="12:32" x14ac:dyDescent="0.25">
      <c r="L3703" s="264">
        <f>Member!A3703</f>
        <v>0</v>
      </c>
      <c r="S3703" s="166">
        <f>VLOOKUP(L3703,Schnitt1!L:P,2,0)</f>
        <v>0</v>
      </c>
      <c r="T3703" s="166">
        <f>VLOOKUP(L3703,Schnitt2!L:P,2,0)</f>
        <v>0</v>
      </c>
      <c r="U3703" s="166">
        <f>VLOOKUP(L3703,Schnitt3!L:P,2,0)</f>
        <v>0</v>
      </c>
      <c r="V3703" s="166">
        <f>VLOOKUP(L3703,Schnitt4!L:P,2,0)</f>
        <v>0</v>
      </c>
      <c r="W3703" s="166">
        <f>VLOOKUP(L3703,Schnitt5!L:P,2,0)</f>
        <v>0</v>
      </c>
      <c r="X3703" s="166">
        <f>VLOOKUP(L3703,Schnitt6!L:P,2,0)</f>
        <v>0</v>
      </c>
      <c r="AA3703" s="166">
        <f>VLOOKUP(L3703,Schnitt1!L:P,3,0)</f>
        <v>0</v>
      </c>
      <c r="AB3703" s="166">
        <f>VLOOKUP(L3703,Schnitt2!L:P,3,0)</f>
        <v>0</v>
      </c>
      <c r="AC3703" s="166">
        <f>VLOOKUP(L3703,Schnitt3!L:P,3,0)</f>
        <v>0</v>
      </c>
      <c r="AD3703" s="166">
        <f>VLOOKUP(L3703,Schnitt4!L:P,3,0)</f>
        <v>0</v>
      </c>
      <c r="AE3703" s="166">
        <f>VLOOKUP(L3703,Schnitt5!L:P,3,0)</f>
        <v>0</v>
      </c>
      <c r="AF3703" s="166">
        <f>VLOOKUP(L3703,Schnitt6!L:P,3,0)</f>
        <v>0</v>
      </c>
    </row>
    <row r="3704" spans="12:32" x14ac:dyDescent="0.25">
      <c r="L3704" s="264">
        <f>Member!A3704</f>
        <v>0</v>
      </c>
      <c r="S3704" s="166">
        <f>VLOOKUP(L3704,Schnitt1!L:P,2,0)</f>
        <v>0</v>
      </c>
      <c r="T3704" s="166">
        <f>VLOOKUP(L3704,Schnitt2!L:P,2,0)</f>
        <v>0</v>
      </c>
      <c r="U3704" s="166">
        <f>VLOOKUP(L3704,Schnitt3!L:P,2,0)</f>
        <v>0</v>
      </c>
      <c r="V3704" s="166">
        <f>VLOOKUP(L3704,Schnitt4!L:P,2,0)</f>
        <v>0</v>
      </c>
      <c r="W3704" s="166">
        <f>VLOOKUP(L3704,Schnitt5!L:P,2,0)</f>
        <v>0</v>
      </c>
      <c r="X3704" s="166">
        <f>VLOOKUP(L3704,Schnitt6!L:P,2,0)</f>
        <v>0</v>
      </c>
      <c r="AA3704" s="166">
        <f>VLOOKUP(L3704,Schnitt1!L:P,3,0)</f>
        <v>0</v>
      </c>
      <c r="AB3704" s="166">
        <f>VLOOKUP(L3704,Schnitt2!L:P,3,0)</f>
        <v>0</v>
      </c>
      <c r="AC3704" s="166">
        <f>VLOOKUP(L3704,Schnitt3!L:P,3,0)</f>
        <v>0</v>
      </c>
      <c r="AD3704" s="166">
        <f>VLOOKUP(L3704,Schnitt4!L:P,3,0)</f>
        <v>0</v>
      </c>
      <c r="AE3704" s="166">
        <f>VLOOKUP(L3704,Schnitt5!L:P,3,0)</f>
        <v>0</v>
      </c>
      <c r="AF3704" s="166">
        <f>VLOOKUP(L3704,Schnitt6!L:P,3,0)</f>
        <v>0</v>
      </c>
    </row>
    <row r="3705" spans="12:32" x14ac:dyDescent="0.25">
      <c r="L3705" s="264">
        <f>Member!A3705</f>
        <v>0</v>
      </c>
      <c r="S3705" s="166">
        <f>VLOOKUP(L3705,Schnitt1!L:P,2,0)</f>
        <v>0</v>
      </c>
      <c r="T3705" s="166">
        <f>VLOOKUP(L3705,Schnitt2!L:P,2,0)</f>
        <v>0</v>
      </c>
      <c r="U3705" s="166">
        <f>VLOOKUP(L3705,Schnitt3!L:P,2,0)</f>
        <v>0</v>
      </c>
      <c r="V3705" s="166">
        <f>VLOOKUP(L3705,Schnitt4!L:P,2,0)</f>
        <v>0</v>
      </c>
      <c r="W3705" s="166">
        <f>VLOOKUP(L3705,Schnitt5!L:P,2,0)</f>
        <v>0</v>
      </c>
      <c r="X3705" s="166">
        <f>VLOOKUP(L3705,Schnitt6!L:P,2,0)</f>
        <v>0</v>
      </c>
      <c r="AA3705" s="166">
        <f>VLOOKUP(L3705,Schnitt1!L:P,3,0)</f>
        <v>0</v>
      </c>
      <c r="AB3705" s="166">
        <f>VLOOKUP(L3705,Schnitt2!L:P,3,0)</f>
        <v>0</v>
      </c>
      <c r="AC3705" s="166">
        <f>VLOOKUP(L3705,Schnitt3!L:P,3,0)</f>
        <v>0</v>
      </c>
      <c r="AD3705" s="166">
        <f>VLOOKUP(L3705,Schnitt4!L:P,3,0)</f>
        <v>0</v>
      </c>
      <c r="AE3705" s="166">
        <f>VLOOKUP(L3705,Schnitt5!L:P,3,0)</f>
        <v>0</v>
      </c>
      <c r="AF3705" s="166">
        <f>VLOOKUP(L3705,Schnitt6!L:P,3,0)</f>
        <v>0</v>
      </c>
    </row>
    <row r="3706" spans="12:32" x14ac:dyDescent="0.25">
      <c r="L3706" s="264">
        <f>Member!A3706</f>
        <v>0</v>
      </c>
      <c r="S3706" s="166">
        <f>VLOOKUP(L3706,Schnitt1!L:P,2,0)</f>
        <v>0</v>
      </c>
      <c r="T3706" s="166">
        <f>VLOOKUP(L3706,Schnitt2!L:P,2,0)</f>
        <v>0</v>
      </c>
      <c r="U3706" s="166">
        <f>VLOOKUP(L3706,Schnitt3!L:P,2,0)</f>
        <v>0</v>
      </c>
      <c r="V3706" s="166">
        <f>VLOOKUP(L3706,Schnitt4!L:P,2,0)</f>
        <v>0</v>
      </c>
      <c r="W3706" s="166">
        <f>VLOOKUP(L3706,Schnitt5!L:P,2,0)</f>
        <v>0</v>
      </c>
      <c r="X3706" s="166">
        <f>VLOOKUP(L3706,Schnitt6!L:P,2,0)</f>
        <v>0</v>
      </c>
      <c r="AA3706" s="166">
        <f>VLOOKUP(L3706,Schnitt1!L:P,3,0)</f>
        <v>0</v>
      </c>
      <c r="AB3706" s="166">
        <f>VLOOKUP(L3706,Schnitt2!L:P,3,0)</f>
        <v>0</v>
      </c>
      <c r="AC3706" s="166">
        <f>VLOOKUP(L3706,Schnitt3!L:P,3,0)</f>
        <v>0</v>
      </c>
      <c r="AD3706" s="166">
        <f>VLOOKUP(L3706,Schnitt4!L:P,3,0)</f>
        <v>0</v>
      </c>
      <c r="AE3706" s="166">
        <f>VLOOKUP(L3706,Schnitt5!L:P,3,0)</f>
        <v>0</v>
      </c>
      <c r="AF3706" s="166">
        <f>VLOOKUP(L3706,Schnitt6!L:P,3,0)</f>
        <v>0</v>
      </c>
    </row>
    <row r="3707" spans="12:32" x14ac:dyDescent="0.25">
      <c r="L3707" s="264">
        <f>Member!A3707</f>
        <v>0</v>
      </c>
      <c r="S3707" s="166">
        <f>VLOOKUP(L3707,Schnitt1!L:P,2,0)</f>
        <v>0</v>
      </c>
      <c r="T3707" s="166">
        <f>VLOOKUP(L3707,Schnitt2!L:P,2,0)</f>
        <v>0</v>
      </c>
      <c r="U3707" s="166">
        <f>VLOOKUP(L3707,Schnitt3!L:P,2,0)</f>
        <v>0</v>
      </c>
      <c r="V3707" s="166">
        <f>VLOOKUP(L3707,Schnitt4!L:P,2,0)</f>
        <v>0</v>
      </c>
      <c r="W3707" s="166">
        <f>VLOOKUP(L3707,Schnitt5!L:P,2,0)</f>
        <v>0</v>
      </c>
      <c r="X3707" s="166">
        <f>VLOOKUP(L3707,Schnitt6!L:P,2,0)</f>
        <v>0</v>
      </c>
      <c r="AA3707" s="166">
        <f>VLOOKUP(L3707,Schnitt1!L:P,3,0)</f>
        <v>0</v>
      </c>
      <c r="AB3707" s="166">
        <f>VLOOKUP(L3707,Schnitt2!L:P,3,0)</f>
        <v>0</v>
      </c>
      <c r="AC3707" s="166">
        <f>VLOOKUP(L3707,Schnitt3!L:P,3,0)</f>
        <v>0</v>
      </c>
      <c r="AD3707" s="166">
        <f>VLOOKUP(L3707,Schnitt4!L:P,3,0)</f>
        <v>0</v>
      </c>
      <c r="AE3707" s="166">
        <f>VLOOKUP(L3707,Schnitt5!L:P,3,0)</f>
        <v>0</v>
      </c>
      <c r="AF3707" s="166">
        <f>VLOOKUP(L3707,Schnitt6!L:P,3,0)</f>
        <v>0</v>
      </c>
    </row>
    <row r="3708" spans="12:32" x14ac:dyDescent="0.25">
      <c r="L3708" s="264">
        <f>Member!A3708</f>
        <v>0</v>
      </c>
      <c r="S3708" s="166">
        <f>VLOOKUP(L3708,Schnitt1!L:P,2,0)</f>
        <v>0</v>
      </c>
      <c r="T3708" s="166">
        <f>VLOOKUP(L3708,Schnitt2!L:P,2,0)</f>
        <v>0</v>
      </c>
      <c r="U3708" s="166">
        <f>VLOOKUP(L3708,Schnitt3!L:P,2,0)</f>
        <v>0</v>
      </c>
      <c r="V3708" s="166">
        <f>VLOOKUP(L3708,Schnitt4!L:P,2,0)</f>
        <v>0</v>
      </c>
      <c r="W3708" s="166">
        <f>VLOOKUP(L3708,Schnitt5!L:P,2,0)</f>
        <v>0</v>
      </c>
      <c r="X3708" s="166">
        <f>VLOOKUP(L3708,Schnitt6!L:P,2,0)</f>
        <v>0</v>
      </c>
      <c r="AA3708" s="166">
        <f>VLOOKUP(L3708,Schnitt1!L:P,3,0)</f>
        <v>0</v>
      </c>
      <c r="AB3708" s="166">
        <f>VLOOKUP(L3708,Schnitt2!L:P,3,0)</f>
        <v>0</v>
      </c>
      <c r="AC3708" s="166">
        <f>VLOOKUP(L3708,Schnitt3!L:P,3,0)</f>
        <v>0</v>
      </c>
      <c r="AD3708" s="166">
        <f>VLOOKUP(L3708,Schnitt4!L:P,3,0)</f>
        <v>0</v>
      </c>
      <c r="AE3708" s="166">
        <f>VLOOKUP(L3708,Schnitt5!L:P,3,0)</f>
        <v>0</v>
      </c>
      <c r="AF3708" s="166">
        <f>VLOOKUP(L3708,Schnitt6!L:P,3,0)</f>
        <v>0</v>
      </c>
    </row>
    <row r="3709" spans="12:32" x14ac:dyDescent="0.25">
      <c r="L3709" s="264">
        <f>Member!A3709</f>
        <v>0</v>
      </c>
      <c r="S3709" s="166">
        <f>VLOOKUP(L3709,Schnitt1!L:P,2,0)</f>
        <v>0</v>
      </c>
      <c r="T3709" s="166">
        <f>VLOOKUP(L3709,Schnitt2!L:P,2,0)</f>
        <v>0</v>
      </c>
      <c r="U3709" s="166">
        <f>VLOOKUP(L3709,Schnitt3!L:P,2,0)</f>
        <v>0</v>
      </c>
      <c r="V3709" s="166">
        <f>VLOOKUP(L3709,Schnitt4!L:P,2,0)</f>
        <v>0</v>
      </c>
      <c r="W3709" s="166">
        <f>VLOOKUP(L3709,Schnitt5!L:P,2,0)</f>
        <v>0</v>
      </c>
      <c r="X3709" s="166">
        <f>VLOOKUP(L3709,Schnitt6!L:P,2,0)</f>
        <v>0</v>
      </c>
      <c r="AA3709" s="166">
        <f>VLOOKUP(L3709,Schnitt1!L:P,3,0)</f>
        <v>0</v>
      </c>
      <c r="AB3709" s="166">
        <f>VLOOKUP(L3709,Schnitt2!L:P,3,0)</f>
        <v>0</v>
      </c>
      <c r="AC3709" s="166">
        <f>VLOOKUP(L3709,Schnitt3!L:P,3,0)</f>
        <v>0</v>
      </c>
      <c r="AD3709" s="166">
        <f>VLOOKUP(L3709,Schnitt4!L:P,3,0)</f>
        <v>0</v>
      </c>
      <c r="AE3709" s="166">
        <f>VLOOKUP(L3709,Schnitt5!L:P,3,0)</f>
        <v>0</v>
      </c>
      <c r="AF3709" s="166">
        <f>VLOOKUP(L3709,Schnitt6!L:P,3,0)</f>
        <v>0</v>
      </c>
    </row>
    <row r="3710" spans="12:32" x14ac:dyDescent="0.25">
      <c r="L3710" s="264">
        <f>Member!A3710</f>
        <v>0</v>
      </c>
      <c r="S3710" s="166">
        <f>VLOOKUP(L3710,Schnitt1!L:P,2,0)</f>
        <v>0</v>
      </c>
      <c r="T3710" s="166">
        <f>VLOOKUP(L3710,Schnitt2!L:P,2,0)</f>
        <v>0</v>
      </c>
      <c r="U3710" s="166">
        <f>VLOOKUP(L3710,Schnitt3!L:P,2,0)</f>
        <v>0</v>
      </c>
      <c r="V3710" s="166">
        <f>VLOOKUP(L3710,Schnitt4!L:P,2,0)</f>
        <v>0</v>
      </c>
      <c r="W3710" s="166">
        <f>VLOOKUP(L3710,Schnitt5!L:P,2,0)</f>
        <v>0</v>
      </c>
      <c r="X3710" s="166">
        <f>VLOOKUP(L3710,Schnitt6!L:P,2,0)</f>
        <v>0</v>
      </c>
      <c r="AA3710" s="166">
        <f>VLOOKUP(L3710,Schnitt1!L:P,3,0)</f>
        <v>0</v>
      </c>
      <c r="AB3710" s="166">
        <f>VLOOKUP(L3710,Schnitt2!L:P,3,0)</f>
        <v>0</v>
      </c>
      <c r="AC3710" s="166">
        <f>VLOOKUP(L3710,Schnitt3!L:P,3,0)</f>
        <v>0</v>
      </c>
      <c r="AD3710" s="166">
        <f>VLOOKUP(L3710,Schnitt4!L:P,3,0)</f>
        <v>0</v>
      </c>
      <c r="AE3710" s="166">
        <f>VLOOKUP(L3710,Schnitt5!L:P,3,0)</f>
        <v>0</v>
      </c>
      <c r="AF3710" s="166">
        <f>VLOOKUP(L3710,Schnitt6!L:P,3,0)</f>
        <v>0</v>
      </c>
    </row>
    <row r="3711" spans="12:32" x14ac:dyDescent="0.25">
      <c r="L3711" s="264">
        <f>Member!A3711</f>
        <v>0</v>
      </c>
      <c r="S3711" s="166">
        <f>VLOOKUP(L3711,Schnitt1!L:P,2,0)</f>
        <v>0</v>
      </c>
      <c r="T3711" s="166">
        <f>VLOOKUP(L3711,Schnitt2!L:P,2,0)</f>
        <v>0</v>
      </c>
      <c r="U3711" s="166">
        <f>VLOOKUP(L3711,Schnitt3!L:P,2,0)</f>
        <v>0</v>
      </c>
      <c r="V3711" s="166">
        <f>VLOOKUP(L3711,Schnitt4!L:P,2,0)</f>
        <v>0</v>
      </c>
      <c r="W3711" s="166">
        <f>VLOOKUP(L3711,Schnitt5!L:P,2,0)</f>
        <v>0</v>
      </c>
      <c r="X3711" s="166">
        <f>VLOOKUP(L3711,Schnitt6!L:P,2,0)</f>
        <v>0</v>
      </c>
      <c r="AA3711" s="166">
        <f>VLOOKUP(L3711,Schnitt1!L:P,3,0)</f>
        <v>0</v>
      </c>
      <c r="AB3711" s="166">
        <f>VLOOKUP(L3711,Schnitt2!L:P,3,0)</f>
        <v>0</v>
      </c>
      <c r="AC3711" s="166">
        <f>VLOOKUP(L3711,Schnitt3!L:P,3,0)</f>
        <v>0</v>
      </c>
      <c r="AD3711" s="166">
        <f>VLOOKUP(L3711,Schnitt4!L:P,3,0)</f>
        <v>0</v>
      </c>
      <c r="AE3711" s="166">
        <f>VLOOKUP(L3711,Schnitt5!L:P,3,0)</f>
        <v>0</v>
      </c>
      <c r="AF3711" s="166">
        <f>VLOOKUP(L3711,Schnitt6!L:P,3,0)</f>
        <v>0</v>
      </c>
    </row>
    <row r="3712" spans="12:32" x14ac:dyDescent="0.25">
      <c r="L3712" s="264">
        <f>Member!A3712</f>
        <v>0</v>
      </c>
      <c r="S3712" s="166">
        <f>VLOOKUP(L3712,Schnitt1!L:P,2,0)</f>
        <v>0</v>
      </c>
      <c r="T3712" s="166">
        <f>VLOOKUP(L3712,Schnitt2!L:P,2,0)</f>
        <v>0</v>
      </c>
      <c r="U3712" s="166">
        <f>VLOOKUP(L3712,Schnitt3!L:P,2,0)</f>
        <v>0</v>
      </c>
      <c r="V3712" s="166">
        <f>VLOOKUP(L3712,Schnitt4!L:P,2,0)</f>
        <v>0</v>
      </c>
      <c r="W3712" s="166">
        <f>VLOOKUP(L3712,Schnitt5!L:P,2,0)</f>
        <v>0</v>
      </c>
      <c r="X3712" s="166">
        <f>VLOOKUP(L3712,Schnitt6!L:P,2,0)</f>
        <v>0</v>
      </c>
      <c r="AA3712" s="166">
        <f>VLOOKUP(L3712,Schnitt1!L:P,3,0)</f>
        <v>0</v>
      </c>
      <c r="AB3712" s="166">
        <f>VLOOKUP(L3712,Schnitt2!L:P,3,0)</f>
        <v>0</v>
      </c>
      <c r="AC3712" s="166">
        <f>VLOOKUP(L3712,Schnitt3!L:P,3,0)</f>
        <v>0</v>
      </c>
      <c r="AD3712" s="166">
        <f>VLOOKUP(L3712,Schnitt4!L:P,3,0)</f>
        <v>0</v>
      </c>
      <c r="AE3712" s="166">
        <f>VLOOKUP(L3712,Schnitt5!L:P,3,0)</f>
        <v>0</v>
      </c>
      <c r="AF3712" s="166">
        <f>VLOOKUP(L3712,Schnitt6!L:P,3,0)</f>
        <v>0</v>
      </c>
    </row>
    <row r="3713" spans="12:32" x14ac:dyDescent="0.25">
      <c r="L3713" s="264">
        <f>Member!A3713</f>
        <v>0</v>
      </c>
      <c r="S3713" s="166">
        <f>VLOOKUP(L3713,Schnitt1!L:P,2,0)</f>
        <v>0</v>
      </c>
      <c r="T3713" s="166">
        <f>VLOOKUP(L3713,Schnitt2!L:P,2,0)</f>
        <v>0</v>
      </c>
      <c r="U3713" s="166">
        <f>VLOOKUP(L3713,Schnitt3!L:P,2,0)</f>
        <v>0</v>
      </c>
      <c r="V3713" s="166">
        <f>VLOOKUP(L3713,Schnitt4!L:P,2,0)</f>
        <v>0</v>
      </c>
      <c r="W3713" s="166">
        <f>VLOOKUP(L3713,Schnitt5!L:P,2,0)</f>
        <v>0</v>
      </c>
      <c r="X3713" s="166">
        <f>VLOOKUP(L3713,Schnitt6!L:P,2,0)</f>
        <v>0</v>
      </c>
      <c r="AA3713" s="166">
        <f>VLOOKUP(L3713,Schnitt1!L:P,3,0)</f>
        <v>0</v>
      </c>
      <c r="AB3713" s="166">
        <f>VLOOKUP(L3713,Schnitt2!L:P,3,0)</f>
        <v>0</v>
      </c>
      <c r="AC3713" s="166">
        <f>VLOOKUP(L3713,Schnitt3!L:P,3,0)</f>
        <v>0</v>
      </c>
      <c r="AD3713" s="166">
        <f>VLOOKUP(L3713,Schnitt4!L:P,3,0)</f>
        <v>0</v>
      </c>
      <c r="AE3713" s="166">
        <f>VLOOKUP(L3713,Schnitt5!L:P,3,0)</f>
        <v>0</v>
      </c>
      <c r="AF3713" s="166">
        <f>VLOOKUP(L3713,Schnitt6!L:P,3,0)</f>
        <v>0</v>
      </c>
    </row>
    <row r="3714" spans="12:32" x14ac:dyDescent="0.25">
      <c r="L3714" s="264">
        <f>Member!A3714</f>
        <v>0</v>
      </c>
      <c r="S3714" s="166">
        <f>VLOOKUP(L3714,Schnitt1!L:P,2,0)</f>
        <v>0</v>
      </c>
      <c r="T3714" s="166">
        <f>VLOOKUP(L3714,Schnitt2!L:P,2,0)</f>
        <v>0</v>
      </c>
      <c r="U3714" s="166">
        <f>VLOOKUP(L3714,Schnitt3!L:P,2,0)</f>
        <v>0</v>
      </c>
      <c r="V3714" s="166">
        <f>VLOOKUP(L3714,Schnitt4!L:P,2,0)</f>
        <v>0</v>
      </c>
      <c r="W3714" s="166">
        <f>VLOOKUP(L3714,Schnitt5!L:P,2,0)</f>
        <v>0</v>
      </c>
      <c r="X3714" s="166">
        <f>VLOOKUP(L3714,Schnitt6!L:P,2,0)</f>
        <v>0</v>
      </c>
      <c r="AA3714" s="166">
        <f>VLOOKUP(L3714,Schnitt1!L:P,3,0)</f>
        <v>0</v>
      </c>
      <c r="AB3714" s="166">
        <f>VLOOKUP(L3714,Schnitt2!L:P,3,0)</f>
        <v>0</v>
      </c>
      <c r="AC3714" s="166">
        <f>VLOOKUP(L3714,Schnitt3!L:P,3,0)</f>
        <v>0</v>
      </c>
      <c r="AD3714" s="166">
        <f>VLOOKUP(L3714,Schnitt4!L:P,3,0)</f>
        <v>0</v>
      </c>
      <c r="AE3714" s="166">
        <f>VLOOKUP(L3714,Schnitt5!L:P,3,0)</f>
        <v>0</v>
      </c>
      <c r="AF3714" s="166">
        <f>VLOOKUP(L3714,Schnitt6!L:P,3,0)</f>
        <v>0</v>
      </c>
    </row>
    <row r="3715" spans="12:32" x14ac:dyDescent="0.25">
      <c r="L3715" s="264">
        <f>Member!A3715</f>
        <v>0</v>
      </c>
      <c r="S3715" s="166">
        <f>VLOOKUP(L3715,Schnitt1!L:P,2,0)</f>
        <v>0</v>
      </c>
      <c r="T3715" s="166">
        <f>VLOOKUP(L3715,Schnitt2!L:P,2,0)</f>
        <v>0</v>
      </c>
      <c r="U3715" s="166">
        <f>VLOOKUP(L3715,Schnitt3!L:P,2,0)</f>
        <v>0</v>
      </c>
      <c r="V3715" s="166">
        <f>VLOOKUP(L3715,Schnitt4!L:P,2,0)</f>
        <v>0</v>
      </c>
      <c r="W3715" s="166">
        <f>VLOOKUP(L3715,Schnitt5!L:P,2,0)</f>
        <v>0</v>
      </c>
      <c r="X3715" s="166">
        <f>VLOOKUP(L3715,Schnitt6!L:P,2,0)</f>
        <v>0</v>
      </c>
      <c r="AA3715" s="166">
        <f>VLOOKUP(L3715,Schnitt1!L:P,3,0)</f>
        <v>0</v>
      </c>
      <c r="AB3715" s="166">
        <f>VLOOKUP(L3715,Schnitt2!L:P,3,0)</f>
        <v>0</v>
      </c>
      <c r="AC3715" s="166">
        <f>VLOOKUP(L3715,Schnitt3!L:P,3,0)</f>
        <v>0</v>
      </c>
      <c r="AD3715" s="166">
        <f>VLOOKUP(L3715,Schnitt4!L:P,3,0)</f>
        <v>0</v>
      </c>
      <c r="AE3715" s="166">
        <f>VLOOKUP(L3715,Schnitt5!L:P,3,0)</f>
        <v>0</v>
      </c>
      <c r="AF3715" s="166">
        <f>VLOOKUP(L3715,Schnitt6!L:P,3,0)</f>
        <v>0</v>
      </c>
    </row>
    <row r="3716" spans="12:32" x14ac:dyDescent="0.25">
      <c r="L3716" s="264">
        <f>Member!A3716</f>
        <v>0</v>
      </c>
      <c r="S3716" s="166">
        <f>VLOOKUP(L3716,Schnitt1!L:P,2,0)</f>
        <v>0</v>
      </c>
      <c r="T3716" s="166">
        <f>VLOOKUP(L3716,Schnitt2!L:P,2,0)</f>
        <v>0</v>
      </c>
      <c r="U3716" s="166">
        <f>VLOOKUP(L3716,Schnitt3!L:P,2,0)</f>
        <v>0</v>
      </c>
      <c r="V3716" s="166">
        <f>VLOOKUP(L3716,Schnitt4!L:P,2,0)</f>
        <v>0</v>
      </c>
      <c r="W3716" s="166">
        <f>VLOOKUP(L3716,Schnitt5!L:P,2,0)</f>
        <v>0</v>
      </c>
      <c r="X3716" s="166">
        <f>VLOOKUP(L3716,Schnitt6!L:P,2,0)</f>
        <v>0</v>
      </c>
      <c r="AA3716" s="166">
        <f>VLOOKUP(L3716,Schnitt1!L:P,3,0)</f>
        <v>0</v>
      </c>
      <c r="AB3716" s="166">
        <f>VLOOKUP(L3716,Schnitt2!L:P,3,0)</f>
        <v>0</v>
      </c>
      <c r="AC3716" s="166">
        <f>VLOOKUP(L3716,Schnitt3!L:P,3,0)</f>
        <v>0</v>
      </c>
      <c r="AD3716" s="166">
        <f>VLOOKUP(L3716,Schnitt4!L:P,3,0)</f>
        <v>0</v>
      </c>
      <c r="AE3716" s="166">
        <f>VLOOKUP(L3716,Schnitt5!L:P,3,0)</f>
        <v>0</v>
      </c>
      <c r="AF3716" s="166">
        <f>VLOOKUP(L3716,Schnitt6!L:P,3,0)</f>
        <v>0</v>
      </c>
    </row>
    <row r="3717" spans="12:32" x14ac:dyDescent="0.25">
      <c r="L3717" s="264">
        <f>Member!A3717</f>
        <v>0</v>
      </c>
      <c r="S3717" s="166">
        <f>VLOOKUP(L3717,Schnitt1!L:P,2,0)</f>
        <v>0</v>
      </c>
      <c r="T3717" s="166">
        <f>VLOOKUP(L3717,Schnitt2!L:P,2,0)</f>
        <v>0</v>
      </c>
      <c r="U3717" s="166">
        <f>VLOOKUP(L3717,Schnitt3!L:P,2,0)</f>
        <v>0</v>
      </c>
      <c r="V3717" s="166">
        <f>VLOOKUP(L3717,Schnitt4!L:P,2,0)</f>
        <v>0</v>
      </c>
      <c r="W3717" s="166">
        <f>VLOOKUP(L3717,Schnitt5!L:P,2,0)</f>
        <v>0</v>
      </c>
      <c r="X3717" s="166">
        <f>VLOOKUP(L3717,Schnitt6!L:P,2,0)</f>
        <v>0</v>
      </c>
      <c r="AA3717" s="166">
        <f>VLOOKUP(L3717,Schnitt1!L:P,3,0)</f>
        <v>0</v>
      </c>
      <c r="AB3717" s="166">
        <f>VLOOKUP(L3717,Schnitt2!L:P,3,0)</f>
        <v>0</v>
      </c>
      <c r="AC3717" s="166">
        <f>VLOOKUP(L3717,Schnitt3!L:P,3,0)</f>
        <v>0</v>
      </c>
      <c r="AD3717" s="166">
        <f>VLOOKUP(L3717,Schnitt4!L:P,3,0)</f>
        <v>0</v>
      </c>
      <c r="AE3717" s="166">
        <f>VLOOKUP(L3717,Schnitt5!L:P,3,0)</f>
        <v>0</v>
      </c>
      <c r="AF3717" s="166">
        <f>VLOOKUP(L3717,Schnitt6!L:P,3,0)</f>
        <v>0</v>
      </c>
    </row>
    <row r="3718" spans="12:32" x14ac:dyDescent="0.25">
      <c r="L3718" s="264">
        <f>Member!A3718</f>
        <v>0</v>
      </c>
      <c r="S3718" s="166">
        <f>VLOOKUP(L3718,Schnitt1!L:P,2,0)</f>
        <v>0</v>
      </c>
      <c r="T3718" s="166">
        <f>VLOOKUP(L3718,Schnitt2!L:P,2,0)</f>
        <v>0</v>
      </c>
      <c r="U3718" s="166">
        <f>VLOOKUP(L3718,Schnitt3!L:P,2,0)</f>
        <v>0</v>
      </c>
      <c r="V3718" s="166">
        <f>VLOOKUP(L3718,Schnitt4!L:P,2,0)</f>
        <v>0</v>
      </c>
      <c r="W3718" s="166">
        <f>VLOOKUP(L3718,Schnitt5!L:P,2,0)</f>
        <v>0</v>
      </c>
      <c r="X3718" s="166">
        <f>VLOOKUP(L3718,Schnitt6!L:P,2,0)</f>
        <v>0</v>
      </c>
      <c r="AA3718" s="166">
        <f>VLOOKUP(L3718,Schnitt1!L:P,3,0)</f>
        <v>0</v>
      </c>
      <c r="AB3718" s="166">
        <f>VLOOKUP(L3718,Schnitt2!L:P,3,0)</f>
        <v>0</v>
      </c>
      <c r="AC3718" s="166">
        <f>VLOOKUP(L3718,Schnitt3!L:P,3,0)</f>
        <v>0</v>
      </c>
      <c r="AD3718" s="166">
        <f>VLOOKUP(L3718,Schnitt4!L:P,3,0)</f>
        <v>0</v>
      </c>
      <c r="AE3718" s="166">
        <f>VLOOKUP(L3718,Schnitt5!L:P,3,0)</f>
        <v>0</v>
      </c>
      <c r="AF3718" s="166">
        <f>VLOOKUP(L3718,Schnitt6!L:P,3,0)</f>
        <v>0</v>
      </c>
    </row>
    <row r="3719" spans="12:32" x14ac:dyDescent="0.25">
      <c r="L3719" s="264">
        <f>Member!A3719</f>
        <v>0</v>
      </c>
      <c r="S3719" s="166">
        <f>VLOOKUP(L3719,Schnitt1!L:P,2,0)</f>
        <v>0</v>
      </c>
      <c r="T3719" s="166">
        <f>VLOOKUP(L3719,Schnitt2!L:P,2,0)</f>
        <v>0</v>
      </c>
      <c r="U3719" s="166">
        <f>VLOOKUP(L3719,Schnitt3!L:P,2,0)</f>
        <v>0</v>
      </c>
      <c r="V3719" s="166">
        <f>VLOOKUP(L3719,Schnitt4!L:P,2,0)</f>
        <v>0</v>
      </c>
      <c r="W3719" s="166">
        <f>VLOOKUP(L3719,Schnitt5!L:P,2,0)</f>
        <v>0</v>
      </c>
      <c r="X3719" s="166">
        <f>VLOOKUP(L3719,Schnitt6!L:P,2,0)</f>
        <v>0</v>
      </c>
      <c r="AA3719" s="166">
        <f>VLOOKUP(L3719,Schnitt1!L:P,3,0)</f>
        <v>0</v>
      </c>
      <c r="AB3719" s="166">
        <f>VLOOKUP(L3719,Schnitt2!L:P,3,0)</f>
        <v>0</v>
      </c>
      <c r="AC3719" s="166">
        <f>VLOOKUP(L3719,Schnitt3!L:P,3,0)</f>
        <v>0</v>
      </c>
      <c r="AD3719" s="166">
        <f>VLOOKUP(L3719,Schnitt4!L:P,3,0)</f>
        <v>0</v>
      </c>
      <c r="AE3719" s="166">
        <f>VLOOKUP(L3719,Schnitt5!L:P,3,0)</f>
        <v>0</v>
      </c>
      <c r="AF3719" s="166">
        <f>VLOOKUP(L3719,Schnitt6!L:P,3,0)</f>
        <v>0</v>
      </c>
    </row>
    <row r="3720" spans="12:32" x14ac:dyDescent="0.25">
      <c r="L3720" s="264">
        <f>Member!A3720</f>
        <v>0</v>
      </c>
      <c r="S3720" s="166">
        <f>VLOOKUP(L3720,Schnitt1!L:P,2,0)</f>
        <v>0</v>
      </c>
      <c r="T3720" s="166">
        <f>VLOOKUP(L3720,Schnitt2!L:P,2,0)</f>
        <v>0</v>
      </c>
      <c r="U3720" s="166">
        <f>VLOOKUP(L3720,Schnitt3!L:P,2,0)</f>
        <v>0</v>
      </c>
      <c r="V3720" s="166">
        <f>VLOOKUP(L3720,Schnitt4!L:P,2,0)</f>
        <v>0</v>
      </c>
      <c r="W3720" s="166">
        <f>VLOOKUP(L3720,Schnitt5!L:P,2,0)</f>
        <v>0</v>
      </c>
      <c r="X3720" s="166">
        <f>VLOOKUP(L3720,Schnitt6!L:P,2,0)</f>
        <v>0</v>
      </c>
      <c r="AA3720" s="166">
        <f>VLOOKUP(L3720,Schnitt1!L:P,3,0)</f>
        <v>0</v>
      </c>
      <c r="AB3720" s="166">
        <f>VLOOKUP(L3720,Schnitt2!L:P,3,0)</f>
        <v>0</v>
      </c>
      <c r="AC3720" s="166">
        <f>VLOOKUP(L3720,Schnitt3!L:P,3,0)</f>
        <v>0</v>
      </c>
      <c r="AD3720" s="166">
        <f>VLOOKUP(L3720,Schnitt4!L:P,3,0)</f>
        <v>0</v>
      </c>
      <c r="AE3720" s="166">
        <f>VLOOKUP(L3720,Schnitt5!L:P,3,0)</f>
        <v>0</v>
      </c>
      <c r="AF3720" s="166">
        <f>VLOOKUP(L3720,Schnitt6!L:P,3,0)</f>
        <v>0</v>
      </c>
    </row>
    <row r="3721" spans="12:32" x14ac:dyDescent="0.25">
      <c r="L3721" s="264">
        <f>Member!A3721</f>
        <v>0</v>
      </c>
      <c r="S3721" s="166">
        <f>VLOOKUP(L3721,Schnitt1!L:P,2,0)</f>
        <v>0</v>
      </c>
      <c r="T3721" s="166">
        <f>VLOOKUP(L3721,Schnitt2!L:P,2,0)</f>
        <v>0</v>
      </c>
      <c r="U3721" s="166">
        <f>VLOOKUP(L3721,Schnitt3!L:P,2,0)</f>
        <v>0</v>
      </c>
      <c r="V3721" s="166">
        <f>VLOOKUP(L3721,Schnitt4!L:P,2,0)</f>
        <v>0</v>
      </c>
      <c r="W3721" s="166">
        <f>VLOOKUP(L3721,Schnitt5!L:P,2,0)</f>
        <v>0</v>
      </c>
      <c r="X3721" s="166">
        <f>VLOOKUP(L3721,Schnitt6!L:P,2,0)</f>
        <v>0</v>
      </c>
      <c r="AA3721" s="166">
        <f>VLOOKUP(L3721,Schnitt1!L:P,3,0)</f>
        <v>0</v>
      </c>
      <c r="AB3721" s="166">
        <f>VLOOKUP(L3721,Schnitt2!L:P,3,0)</f>
        <v>0</v>
      </c>
      <c r="AC3721" s="166">
        <f>VLOOKUP(L3721,Schnitt3!L:P,3,0)</f>
        <v>0</v>
      </c>
      <c r="AD3721" s="166">
        <f>VLOOKUP(L3721,Schnitt4!L:P,3,0)</f>
        <v>0</v>
      </c>
      <c r="AE3721" s="166">
        <f>VLOOKUP(L3721,Schnitt5!L:P,3,0)</f>
        <v>0</v>
      </c>
      <c r="AF3721" s="166">
        <f>VLOOKUP(L3721,Schnitt6!L:P,3,0)</f>
        <v>0</v>
      </c>
    </row>
    <row r="3722" spans="12:32" x14ac:dyDescent="0.25">
      <c r="L3722" s="264">
        <f>Member!A3722</f>
        <v>0</v>
      </c>
      <c r="S3722" s="166">
        <f>VLOOKUP(L3722,Schnitt1!L:P,2,0)</f>
        <v>0</v>
      </c>
      <c r="T3722" s="166">
        <f>VLOOKUP(L3722,Schnitt2!L:P,2,0)</f>
        <v>0</v>
      </c>
      <c r="U3722" s="166">
        <f>VLOOKUP(L3722,Schnitt3!L:P,2,0)</f>
        <v>0</v>
      </c>
      <c r="V3722" s="166">
        <f>VLOOKUP(L3722,Schnitt4!L:P,2,0)</f>
        <v>0</v>
      </c>
      <c r="W3722" s="166">
        <f>VLOOKUP(L3722,Schnitt5!L:P,2,0)</f>
        <v>0</v>
      </c>
      <c r="X3722" s="166">
        <f>VLOOKUP(L3722,Schnitt6!L:P,2,0)</f>
        <v>0</v>
      </c>
      <c r="AA3722" s="166">
        <f>VLOOKUP(L3722,Schnitt1!L:P,3,0)</f>
        <v>0</v>
      </c>
      <c r="AB3722" s="166">
        <f>VLOOKUP(L3722,Schnitt2!L:P,3,0)</f>
        <v>0</v>
      </c>
      <c r="AC3722" s="166">
        <f>VLOOKUP(L3722,Schnitt3!L:P,3,0)</f>
        <v>0</v>
      </c>
      <c r="AD3722" s="166">
        <f>VLOOKUP(L3722,Schnitt4!L:P,3,0)</f>
        <v>0</v>
      </c>
      <c r="AE3722" s="166">
        <f>VLOOKUP(L3722,Schnitt5!L:P,3,0)</f>
        <v>0</v>
      </c>
      <c r="AF3722" s="166">
        <f>VLOOKUP(L3722,Schnitt6!L:P,3,0)</f>
        <v>0</v>
      </c>
    </row>
    <row r="3723" spans="12:32" x14ac:dyDescent="0.25">
      <c r="L3723" s="264">
        <f>Member!A3723</f>
        <v>0</v>
      </c>
      <c r="S3723" s="166">
        <f>VLOOKUP(L3723,Schnitt1!L:P,2,0)</f>
        <v>0</v>
      </c>
      <c r="T3723" s="166">
        <f>VLOOKUP(L3723,Schnitt2!L:P,2,0)</f>
        <v>0</v>
      </c>
      <c r="U3723" s="166">
        <f>VLOOKUP(L3723,Schnitt3!L:P,2,0)</f>
        <v>0</v>
      </c>
      <c r="V3723" s="166">
        <f>VLOOKUP(L3723,Schnitt4!L:P,2,0)</f>
        <v>0</v>
      </c>
      <c r="W3723" s="166">
        <f>VLOOKUP(L3723,Schnitt5!L:P,2,0)</f>
        <v>0</v>
      </c>
      <c r="X3723" s="166">
        <f>VLOOKUP(L3723,Schnitt6!L:P,2,0)</f>
        <v>0</v>
      </c>
      <c r="AA3723" s="166">
        <f>VLOOKUP(L3723,Schnitt1!L:P,3,0)</f>
        <v>0</v>
      </c>
      <c r="AB3723" s="166">
        <f>VLOOKUP(L3723,Schnitt2!L:P,3,0)</f>
        <v>0</v>
      </c>
      <c r="AC3723" s="166">
        <f>VLOOKUP(L3723,Schnitt3!L:P,3,0)</f>
        <v>0</v>
      </c>
      <c r="AD3723" s="166">
        <f>VLOOKUP(L3723,Schnitt4!L:P,3,0)</f>
        <v>0</v>
      </c>
      <c r="AE3723" s="166">
        <f>VLOOKUP(L3723,Schnitt5!L:P,3,0)</f>
        <v>0</v>
      </c>
      <c r="AF3723" s="166">
        <f>VLOOKUP(L3723,Schnitt6!L:P,3,0)</f>
        <v>0</v>
      </c>
    </row>
    <row r="3724" spans="12:32" x14ac:dyDescent="0.25">
      <c r="L3724" s="264">
        <f>Member!A3724</f>
        <v>0</v>
      </c>
      <c r="S3724" s="166">
        <f>VLOOKUP(L3724,Schnitt1!L:P,2,0)</f>
        <v>0</v>
      </c>
      <c r="T3724" s="166">
        <f>VLOOKUP(L3724,Schnitt2!L:P,2,0)</f>
        <v>0</v>
      </c>
      <c r="U3724" s="166">
        <f>VLOOKUP(L3724,Schnitt3!L:P,2,0)</f>
        <v>0</v>
      </c>
      <c r="V3724" s="166">
        <f>VLOOKUP(L3724,Schnitt4!L:P,2,0)</f>
        <v>0</v>
      </c>
      <c r="W3724" s="166">
        <f>VLOOKUP(L3724,Schnitt5!L:P,2,0)</f>
        <v>0</v>
      </c>
      <c r="X3724" s="166">
        <f>VLOOKUP(L3724,Schnitt6!L:P,2,0)</f>
        <v>0</v>
      </c>
      <c r="AA3724" s="166">
        <f>VLOOKUP(L3724,Schnitt1!L:P,3,0)</f>
        <v>0</v>
      </c>
      <c r="AB3724" s="166">
        <f>VLOOKUP(L3724,Schnitt2!L:P,3,0)</f>
        <v>0</v>
      </c>
      <c r="AC3724" s="166">
        <f>VLOOKUP(L3724,Schnitt3!L:P,3,0)</f>
        <v>0</v>
      </c>
      <c r="AD3724" s="166">
        <f>VLOOKUP(L3724,Schnitt4!L:P,3,0)</f>
        <v>0</v>
      </c>
      <c r="AE3724" s="166">
        <f>VLOOKUP(L3724,Schnitt5!L:P,3,0)</f>
        <v>0</v>
      </c>
      <c r="AF3724" s="166">
        <f>VLOOKUP(L3724,Schnitt6!L:P,3,0)</f>
        <v>0</v>
      </c>
    </row>
    <row r="3725" spans="12:32" x14ac:dyDescent="0.25">
      <c r="L3725" s="264">
        <f>Member!A3725</f>
        <v>0</v>
      </c>
      <c r="S3725" s="166">
        <f>VLOOKUP(L3725,Schnitt1!L:P,2,0)</f>
        <v>0</v>
      </c>
      <c r="T3725" s="166">
        <f>VLOOKUP(L3725,Schnitt2!L:P,2,0)</f>
        <v>0</v>
      </c>
      <c r="U3725" s="166">
        <f>VLOOKUP(L3725,Schnitt3!L:P,2,0)</f>
        <v>0</v>
      </c>
      <c r="V3725" s="166">
        <f>VLOOKUP(L3725,Schnitt4!L:P,2,0)</f>
        <v>0</v>
      </c>
      <c r="W3725" s="166">
        <f>VLOOKUP(L3725,Schnitt5!L:P,2,0)</f>
        <v>0</v>
      </c>
      <c r="X3725" s="166">
        <f>VLOOKUP(L3725,Schnitt6!L:P,2,0)</f>
        <v>0</v>
      </c>
      <c r="AA3725" s="166">
        <f>VLOOKUP(L3725,Schnitt1!L:P,3,0)</f>
        <v>0</v>
      </c>
      <c r="AB3725" s="166">
        <f>VLOOKUP(L3725,Schnitt2!L:P,3,0)</f>
        <v>0</v>
      </c>
      <c r="AC3725" s="166">
        <f>VLOOKUP(L3725,Schnitt3!L:P,3,0)</f>
        <v>0</v>
      </c>
      <c r="AD3725" s="166">
        <f>VLOOKUP(L3725,Schnitt4!L:P,3,0)</f>
        <v>0</v>
      </c>
      <c r="AE3725" s="166">
        <f>VLOOKUP(L3725,Schnitt5!L:P,3,0)</f>
        <v>0</v>
      </c>
      <c r="AF3725" s="166">
        <f>VLOOKUP(L3725,Schnitt6!L:P,3,0)</f>
        <v>0</v>
      </c>
    </row>
    <row r="3726" spans="12:32" x14ac:dyDescent="0.25">
      <c r="L3726" s="264">
        <f>Member!A3726</f>
        <v>0</v>
      </c>
      <c r="S3726" s="166">
        <f>VLOOKUP(L3726,Schnitt1!L:P,2,0)</f>
        <v>0</v>
      </c>
      <c r="T3726" s="166">
        <f>VLOOKUP(L3726,Schnitt2!L:P,2,0)</f>
        <v>0</v>
      </c>
      <c r="U3726" s="166">
        <f>VLOOKUP(L3726,Schnitt3!L:P,2,0)</f>
        <v>0</v>
      </c>
      <c r="V3726" s="166">
        <f>VLOOKUP(L3726,Schnitt4!L:P,2,0)</f>
        <v>0</v>
      </c>
      <c r="W3726" s="166">
        <f>VLOOKUP(L3726,Schnitt5!L:P,2,0)</f>
        <v>0</v>
      </c>
      <c r="X3726" s="166">
        <f>VLOOKUP(L3726,Schnitt6!L:P,2,0)</f>
        <v>0</v>
      </c>
      <c r="AA3726" s="166">
        <f>VLOOKUP(L3726,Schnitt1!L:P,3,0)</f>
        <v>0</v>
      </c>
      <c r="AB3726" s="166">
        <f>VLOOKUP(L3726,Schnitt2!L:P,3,0)</f>
        <v>0</v>
      </c>
      <c r="AC3726" s="166">
        <f>VLOOKUP(L3726,Schnitt3!L:P,3,0)</f>
        <v>0</v>
      </c>
      <c r="AD3726" s="166">
        <f>VLOOKUP(L3726,Schnitt4!L:P,3,0)</f>
        <v>0</v>
      </c>
      <c r="AE3726" s="166">
        <f>VLOOKUP(L3726,Schnitt5!L:P,3,0)</f>
        <v>0</v>
      </c>
      <c r="AF3726" s="166">
        <f>VLOOKUP(L3726,Schnitt6!L:P,3,0)</f>
        <v>0</v>
      </c>
    </row>
    <row r="3727" spans="12:32" x14ac:dyDescent="0.25">
      <c r="L3727" s="264">
        <f>Member!A3727</f>
        <v>0</v>
      </c>
      <c r="S3727" s="166">
        <f>VLOOKUP(L3727,Schnitt1!L:P,2,0)</f>
        <v>0</v>
      </c>
      <c r="T3727" s="166">
        <f>VLOOKUP(L3727,Schnitt2!L:P,2,0)</f>
        <v>0</v>
      </c>
      <c r="U3727" s="166">
        <f>VLOOKUP(L3727,Schnitt3!L:P,2,0)</f>
        <v>0</v>
      </c>
      <c r="V3727" s="166">
        <f>VLOOKUP(L3727,Schnitt4!L:P,2,0)</f>
        <v>0</v>
      </c>
      <c r="W3727" s="166">
        <f>VLOOKUP(L3727,Schnitt5!L:P,2,0)</f>
        <v>0</v>
      </c>
      <c r="X3727" s="166">
        <f>VLOOKUP(L3727,Schnitt6!L:P,2,0)</f>
        <v>0</v>
      </c>
      <c r="AA3727" s="166">
        <f>VLOOKUP(L3727,Schnitt1!L:P,3,0)</f>
        <v>0</v>
      </c>
      <c r="AB3727" s="166">
        <f>VLOOKUP(L3727,Schnitt2!L:P,3,0)</f>
        <v>0</v>
      </c>
      <c r="AC3727" s="166">
        <f>VLOOKUP(L3727,Schnitt3!L:P,3,0)</f>
        <v>0</v>
      </c>
      <c r="AD3727" s="166">
        <f>VLOOKUP(L3727,Schnitt4!L:P,3,0)</f>
        <v>0</v>
      </c>
      <c r="AE3727" s="166">
        <f>VLOOKUP(L3727,Schnitt5!L:P,3,0)</f>
        <v>0</v>
      </c>
      <c r="AF3727" s="166">
        <f>VLOOKUP(L3727,Schnitt6!L:P,3,0)</f>
        <v>0</v>
      </c>
    </row>
    <row r="3728" spans="12:32" x14ac:dyDescent="0.25">
      <c r="L3728" s="264">
        <f>Member!A3728</f>
        <v>0</v>
      </c>
      <c r="S3728" s="166">
        <f>VLOOKUP(L3728,Schnitt1!L:P,2,0)</f>
        <v>0</v>
      </c>
      <c r="T3728" s="166">
        <f>VLOOKUP(L3728,Schnitt2!L:P,2,0)</f>
        <v>0</v>
      </c>
      <c r="U3728" s="166">
        <f>VLOOKUP(L3728,Schnitt3!L:P,2,0)</f>
        <v>0</v>
      </c>
      <c r="V3728" s="166">
        <f>VLOOKUP(L3728,Schnitt4!L:P,2,0)</f>
        <v>0</v>
      </c>
      <c r="W3728" s="166">
        <f>VLOOKUP(L3728,Schnitt5!L:P,2,0)</f>
        <v>0</v>
      </c>
      <c r="X3728" s="166">
        <f>VLOOKUP(L3728,Schnitt6!L:P,2,0)</f>
        <v>0</v>
      </c>
      <c r="AA3728" s="166">
        <f>VLOOKUP(L3728,Schnitt1!L:P,3,0)</f>
        <v>0</v>
      </c>
      <c r="AB3728" s="166">
        <f>VLOOKUP(L3728,Schnitt2!L:P,3,0)</f>
        <v>0</v>
      </c>
      <c r="AC3728" s="166">
        <f>VLOOKUP(L3728,Schnitt3!L:P,3,0)</f>
        <v>0</v>
      </c>
      <c r="AD3728" s="166">
        <f>VLOOKUP(L3728,Schnitt4!L:P,3,0)</f>
        <v>0</v>
      </c>
      <c r="AE3728" s="166">
        <f>VLOOKUP(L3728,Schnitt5!L:P,3,0)</f>
        <v>0</v>
      </c>
      <c r="AF3728" s="166">
        <f>VLOOKUP(L3728,Schnitt6!L:P,3,0)</f>
        <v>0</v>
      </c>
    </row>
    <row r="3729" spans="12:32" x14ac:dyDescent="0.25">
      <c r="L3729" s="264">
        <f>Member!A3729</f>
        <v>0</v>
      </c>
      <c r="S3729" s="166">
        <f>VLOOKUP(L3729,Schnitt1!L:P,2,0)</f>
        <v>0</v>
      </c>
      <c r="T3729" s="166">
        <f>VLOOKUP(L3729,Schnitt2!L:P,2,0)</f>
        <v>0</v>
      </c>
      <c r="U3729" s="166">
        <f>VLOOKUP(L3729,Schnitt3!L:P,2,0)</f>
        <v>0</v>
      </c>
      <c r="V3729" s="166">
        <f>VLOOKUP(L3729,Schnitt4!L:P,2,0)</f>
        <v>0</v>
      </c>
      <c r="W3729" s="166">
        <f>VLOOKUP(L3729,Schnitt5!L:P,2,0)</f>
        <v>0</v>
      </c>
      <c r="X3729" s="166">
        <f>VLOOKUP(L3729,Schnitt6!L:P,2,0)</f>
        <v>0</v>
      </c>
      <c r="AA3729" s="166">
        <f>VLOOKUP(L3729,Schnitt1!L:P,3,0)</f>
        <v>0</v>
      </c>
      <c r="AB3729" s="166">
        <f>VLOOKUP(L3729,Schnitt2!L:P,3,0)</f>
        <v>0</v>
      </c>
      <c r="AC3729" s="166">
        <f>VLOOKUP(L3729,Schnitt3!L:P,3,0)</f>
        <v>0</v>
      </c>
      <c r="AD3729" s="166">
        <f>VLOOKUP(L3729,Schnitt4!L:P,3,0)</f>
        <v>0</v>
      </c>
      <c r="AE3729" s="166">
        <f>VLOOKUP(L3729,Schnitt5!L:P,3,0)</f>
        <v>0</v>
      </c>
      <c r="AF3729" s="166">
        <f>VLOOKUP(L3729,Schnitt6!L:P,3,0)</f>
        <v>0</v>
      </c>
    </row>
    <row r="3730" spans="12:32" x14ac:dyDescent="0.25">
      <c r="L3730" s="264">
        <f>Member!A3730</f>
        <v>0</v>
      </c>
      <c r="S3730" s="166">
        <f>VLOOKUP(L3730,Schnitt1!L:P,2,0)</f>
        <v>0</v>
      </c>
      <c r="T3730" s="166">
        <f>VLOOKUP(L3730,Schnitt2!L:P,2,0)</f>
        <v>0</v>
      </c>
      <c r="U3730" s="166">
        <f>VLOOKUP(L3730,Schnitt3!L:P,2,0)</f>
        <v>0</v>
      </c>
      <c r="V3730" s="166">
        <f>VLOOKUP(L3730,Schnitt4!L:P,2,0)</f>
        <v>0</v>
      </c>
      <c r="W3730" s="166">
        <f>VLOOKUP(L3730,Schnitt5!L:P,2,0)</f>
        <v>0</v>
      </c>
      <c r="X3730" s="166">
        <f>VLOOKUP(L3730,Schnitt6!L:P,2,0)</f>
        <v>0</v>
      </c>
      <c r="AA3730" s="166">
        <f>VLOOKUP(L3730,Schnitt1!L:P,3,0)</f>
        <v>0</v>
      </c>
      <c r="AB3730" s="166">
        <f>VLOOKUP(L3730,Schnitt2!L:P,3,0)</f>
        <v>0</v>
      </c>
      <c r="AC3730" s="166">
        <f>VLOOKUP(L3730,Schnitt3!L:P,3,0)</f>
        <v>0</v>
      </c>
      <c r="AD3730" s="166">
        <f>VLOOKUP(L3730,Schnitt4!L:P,3,0)</f>
        <v>0</v>
      </c>
      <c r="AE3730" s="166">
        <f>VLOOKUP(L3730,Schnitt5!L:P,3,0)</f>
        <v>0</v>
      </c>
      <c r="AF3730" s="166">
        <f>VLOOKUP(L3730,Schnitt6!L:P,3,0)</f>
        <v>0</v>
      </c>
    </row>
    <row r="3731" spans="12:32" x14ac:dyDescent="0.25">
      <c r="L3731" s="264">
        <f>Member!A3731</f>
        <v>0</v>
      </c>
      <c r="S3731" s="166">
        <f>VLOOKUP(L3731,Schnitt1!L:P,2,0)</f>
        <v>0</v>
      </c>
      <c r="T3731" s="166">
        <f>VLOOKUP(L3731,Schnitt2!L:P,2,0)</f>
        <v>0</v>
      </c>
      <c r="U3731" s="166">
        <f>VLOOKUP(L3731,Schnitt3!L:P,2,0)</f>
        <v>0</v>
      </c>
      <c r="V3731" s="166">
        <f>VLOOKUP(L3731,Schnitt4!L:P,2,0)</f>
        <v>0</v>
      </c>
      <c r="W3731" s="166">
        <f>VLOOKUP(L3731,Schnitt5!L:P,2,0)</f>
        <v>0</v>
      </c>
      <c r="X3731" s="166">
        <f>VLOOKUP(L3731,Schnitt6!L:P,2,0)</f>
        <v>0</v>
      </c>
      <c r="AA3731" s="166">
        <f>VLOOKUP(L3731,Schnitt1!L:P,3,0)</f>
        <v>0</v>
      </c>
      <c r="AB3731" s="166">
        <f>VLOOKUP(L3731,Schnitt2!L:P,3,0)</f>
        <v>0</v>
      </c>
      <c r="AC3731" s="166">
        <f>VLOOKUP(L3731,Schnitt3!L:P,3,0)</f>
        <v>0</v>
      </c>
      <c r="AD3731" s="166">
        <f>VLOOKUP(L3731,Schnitt4!L:P,3,0)</f>
        <v>0</v>
      </c>
      <c r="AE3731" s="166">
        <f>VLOOKUP(L3731,Schnitt5!L:P,3,0)</f>
        <v>0</v>
      </c>
      <c r="AF3731" s="166">
        <f>VLOOKUP(L3731,Schnitt6!L:P,3,0)</f>
        <v>0</v>
      </c>
    </row>
    <row r="3732" spans="12:32" x14ac:dyDescent="0.25">
      <c r="L3732" s="264">
        <f>Member!A3732</f>
        <v>0</v>
      </c>
      <c r="S3732" s="166">
        <f>VLOOKUP(L3732,Schnitt1!L:P,2,0)</f>
        <v>0</v>
      </c>
      <c r="T3732" s="166">
        <f>VLOOKUP(L3732,Schnitt2!L:P,2,0)</f>
        <v>0</v>
      </c>
      <c r="U3732" s="166">
        <f>VLOOKUP(L3732,Schnitt3!L:P,2,0)</f>
        <v>0</v>
      </c>
      <c r="V3732" s="166">
        <f>VLOOKUP(L3732,Schnitt4!L:P,2,0)</f>
        <v>0</v>
      </c>
      <c r="W3732" s="166">
        <f>VLOOKUP(L3732,Schnitt5!L:P,2,0)</f>
        <v>0</v>
      </c>
      <c r="X3732" s="166">
        <f>VLOOKUP(L3732,Schnitt6!L:P,2,0)</f>
        <v>0</v>
      </c>
      <c r="AA3732" s="166">
        <f>VLOOKUP(L3732,Schnitt1!L:P,3,0)</f>
        <v>0</v>
      </c>
      <c r="AB3732" s="166">
        <f>VLOOKUP(L3732,Schnitt2!L:P,3,0)</f>
        <v>0</v>
      </c>
      <c r="AC3732" s="166">
        <f>VLOOKUP(L3732,Schnitt3!L:P,3,0)</f>
        <v>0</v>
      </c>
      <c r="AD3732" s="166">
        <f>VLOOKUP(L3732,Schnitt4!L:P,3,0)</f>
        <v>0</v>
      </c>
      <c r="AE3732" s="166">
        <f>VLOOKUP(L3732,Schnitt5!L:P,3,0)</f>
        <v>0</v>
      </c>
      <c r="AF3732" s="166">
        <f>VLOOKUP(L3732,Schnitt6!L:P,3,0)</f>
        <v>0</v>
      </c>
    </row>
    <row r="3733" spans="12:32" x14ac:dyDescent="0.25">
      <c r="L3733" s="264">
        <f>Member!A3733</f>
        <v>0</v>
      </c>
      <c r="S3733" s="166">
        <f>VLOOKUP(L3733,Schnitt1!L:P,2,0)</f>
        <v>0</v>
      </c>
      <c r="T3733" s="166">
        <f>VLOOKUP(L3733,Schnitt2!L:P,2,0)</f>
        <v>0</v>
      </c>
      <c r="U3733" s="166">
        <f>VLOOKUP(L3733,Schnitt3!L:P,2,0)</f>
        <v>0</v>
      </c>
      <c r="V3733" s="166">
        <f>VLOOKUP(L3733,Schnitt4!L:P,2,0)</f>
        <v>0</v>
      </c>
      <c r="W3733" s="166">
        <f>VLOOKUP(L3733,Schnitt5!L:P,2,0)</f>
        <v>0</v>
      </c>
      <c r="X3733" s="166">
        <f>VLOOKUP(L3733,Schnitt6!L:P,2,0)</f>
        <v>0</v>
      </c>
      <c r="AA3733" s="166">
        <f>VLOOKUP(L3733,Schnitt1!L:P,3,0)</f>
        <v>0</v>
      </c>
      <c r="AB3733" s="166">
        <f>VLOOKUP(L3733,Schnitt2!L:P,3,0)</f>
        <v>0</v>
      </c>
      <c r="AC3733" s="166">
        <f>VLOOKUP(L3733,Schnitt3!L:P,3,0)</f>
        <v>0</v>
      </c>
      <c r="AD3733" s="166">
        <f>VLOOKUP(L3733,Schnitt4!L:P,3,0)</f>
        <v>0</v>
      </c>
      <c r="AE3733" s="166">
        <f>VLOOKUP(L3733,Schnitt5!L:P,3,0)</f>
        <v>0</v>
      </c>
      <c r="AF3733" s="166">
        <f>VLOOKUP(L3733,Schnitt6!L:P,3,0)</f>
        <v>0</v>
      </c>
    </row>
    <row r="3734" spans="12:32" x14ac:dyDescent="0.25">
      <c r="L3734" s="264">
        <f>Member!A3734</f>
        <v>0</v>
      </c>
      <c r="S3734" s="166">
        <f>VLOOKUP(L3734,Schnitt1!L:P,2,0)</f>
        <v>0</v>
      </c>
      <c r="T3734" s="166">
        <f>VLOOKUP(L3734,Schnitt2!L:P,2,0)</f>
        <v>0</v>
      </c>
      <c r="U3734" s="166">
        <f>VLOOKUP(L3734,Schnitt3!L:P,2,0)</f>
        <v>0</v>
      </c>
      <c r="V3734" s="166">
        <f>VLOOKUP(L3734,Schnitt4!L:P,2,0)</f>
        <v>0</v>
      </c>
      <c r="W3734" s="166">
        <f>VLOOKUP(L3734,Schnitt5!L:P,2,0)</f>
        <v>0</v>
      </c>
      <c r="X3734" s="166">
        <f>VLOOKUP(L3734,Schnitt6!L:P,2,0)</f>
        <v>0</v>
      </c>
      <c r="AA3734" s="166">
        <f>VLOOKUP(L3734,Schnitt1!L:P,3,0)</f>
        <v>0</v>
      </c>
      <c r="AB3734" s="166">
        <f>VLOOKUP(L3734,Schnitt2!L:P,3,0)</f>
        <v>0</v>
      </c>
      <c r="AC3734" s="166">
        <f>VLOOKUP(L3734,Schnitt3!L:P,3,0)</f>
        <v>0</v>
      </c>
      <c r="AD3734" s="166">
        <f>VLOOKUP(L3734,Schnitt4!L:P,3,0)</f>
        <v>0</v>
      </c>
      <c r="AE3734" s="166">
        <f>VLOOKUP(L3734,Schnitt5!L:P,3,0)</f>
        <v>0</v>
      </c>
      <c r="AF3734" s="166">
        <f>VLOOKUP(L3734,Schnitt6!L:P,3,0)</f>
        <v>0</v>
      </c>
    </row>
    <row r="3735" spans="12:32" x14ac:dyDescent="0.25">
      <c r="L3735" s="264">
        <f>Member!A3735</f>
        <v>0</v>
      </c>
      <c r="S3735" s="166">
        <f>VLOOKUP(L3735,Schnitt1!L:P,2,0)</f>
        <v>0</v>
      </c>
      <c r="T3735" s="166">
        <f>VLOOKUP(L3735,Schnitt2!L:P,2,0)</f>
        <v>0</v>
      </c>
      <c r="U3735" s="166">
        <f>VLOOKUP(L3735,Schnitt3!L:P,2,0)</f>
        <v>0</v>
      </c>
      <c r="V3735" s="166">
        <f>VLOOKUP(L3735,Schnitt4!L:P,2,0)</f>
        <v>0</v>
      </c>
      <c r="W3735" s="166">
        <f>VLOOKUP(L3735,Schnitt5!L:P,2,0)</f>
        <v>0</v>
      </c>
      <c r="X3735" s="166">
        <f>VLOOKUP(L3735,Schnitt6!L:P,2,0)</f>
        <v>0</v>
      </c>
      <c r="AA3735" s="166">
        <f>VLOOKUP(L3735,Schnitt1!L:P,3,0)</f>
        <v>0</v>
      </c>
      <c r="AB3735" s="166">
        <f>VLOOKUP(L3735,Schnitt2!L:P,3,0)</f>
        <v>0</v>
      </c>
      <c r="AC3735" s="166">
        <f>VLOOKUP(L3735,Schnitt3!L:P,3,0)</f>
        <v>0</v>
      </c>
      <c r="AD3735" s="166">
        <f>VLOOKUP(L3735,Schnitt4!L:P,3,0)</f>
        <v>0</v>
      </c>
      <c r="AE3735" s="166">
        <f>VLOOKUP(L3735,Schnitt5!L:P,3,0)</f>
        <v>0</v>
      </c>
      <c r="AF3735" s="166">
        <f>VLOOKUP(L3735,Schnitt6!L:P,3,0)</f>
        <v>0</v>
      </c>
    </row>
    <row r="3736" spans="12:32" x14ac:dyDescent="0.25">
      <c r="L3736" s="264">
        <f>Member!A3736</f>
        <v>0</v>
      </c>
      <c r="S3736" s="166">
        <f>VLOOKUP(L3736,Schnitt1!L:P,2,0)</f>
        <v>0</v>
      </c>
      <c r="T3736" s="166">
        <f>VLOOKUP(L3736,Schnitt2!L:P,2,0)</f>
        <v>0</v>
      </c>
      <c r="U3736" s="166">
        <f>VLOOKUP(L3736,Schnitt3!L:P,2,0)</f>
        <v>0</v>
      </c>
      <c r="V3736" s="166">
        <f>VLOOKUP(L3736,Schnitt4!L:P,2,0)</f>
        <v>0</v>
      </c>
      <c r="W3736" s="166">
        <f>VLOOKUP(L3736,Schnitt5!L:P,2,0)</f>
        <v>0</v>
      </c>
      <c r="X3736" s="166">
        <f>VLOOKUP(L3736,Schnitt6!L:P,2,0)</f>
        <v>0</v>
      </c>
      <c r="AA3736" s="166">
        <f>VLOOKUP(L3736,Schnitt1!L:P,3,0)</f>
        <v>0</v>
      </c>
      <c r="AB3736" s="166">
        <f>VLOOKUP(L3736,Schnitt2!L:P,3,0)</f>
        <v>0</v>
      </c>
      <c r="AC3736" s="166">
        <f>VLOOKUP(L3736,Schnitt3!L:P,3,0)</f>
        <v>0</v>
      </c>
      <c r="AD3736" s="166">
        <f>VLOOKUP(L3736,Schnitt4!L:P,3,0)</f>
        <v>0</v>
      </c>
      <c r="AE3736" s="166">
        <f>VLOOKUP(L3736,Schnitt5!L:P,3,0)</f>
        <v>0</v>
      </c>
      <c r="AF3736" s="166">
        <f>VLOOKUP(L3736,Schnitt6!L:P,3,0)</f>
        <v>0</v>
      </c>
    </row>
    <row r="3737" spans="12:32" x14ac:dyDescent="0.25">
      <c r="L3737" s="264">
        <f>Member!A3737</f>
        <v>0</v>
      </c>
      <c r="S3737" s="166">
        <f>VLOOKUP(L3737,Schnitt1!L:P,2,0)</f>
        <v>0</v>
      </c>
      <c r="T3737" s="166">
        <f>VLOOKUP(L3737,Schnitt2!L:P,2,0)</f>
        <v>0</v>
      </c>
      <c r="U3737" s="166">
        <f>VLOOKUP(L3737,Schnitt3!L:P,2,0)</f>
        <v>0</v>
      </c>
      <c r="V3737" s="166">
        <f>VLOOKUP(L3737,Schnitt4!L:P,2,0)</f>
        <v>0</v>
      </c>
      <c r="W3737" s="166">
        <f>VLOOKUP(L3737,Schnitt5!L:P,2,0)</f>
        <v>0</v>
      </c>
      <c r="X3737" s="166">
        <f>VLOOKUP(L3737,Schnitt6!L:P,2,0)</f>
        <v>0</v>
      </c>
      <c r="AA3737" s="166">
        <f>VLOOKUP(L3737,Schnitt1!L:P,3,0)</f>
        <v>0</v>
      </c>
      <c r="AB3737" s="166">
        <f>VLOOKUP(L3737,Schnitt2!L:P,3,0)</f>
        <v>0</v>
      </c>
      <c r="AC3737" s="166">
        <f>VLOOKUP(L3737,Schnitt3!L:P,3,0)</f>
        <v>0</v>
      </c>
      <c r="AD3737" s="166">
        <f>VLOOKUP(L3737,Schnitt4!L:P,3,0)</f>
        <v>0</v>
      </c>
      <c r="AE3737" s="166">
        <f>VLOOKUP(L3737,Schnitt5!L:P,3,0)</f>
        <v>0</v>
      </c>
      <c r="AF3737" s="166">
        <f>VLOOKUP(L3737,Schnitt6!L:P,3,0)</f>
        <v>0</v>
      </c>
    </row>
    <row r="3738" spans="12:32" x14ac:dyDescent="0.25">
      <c r="L3738" s="264">
        <f>Member!A3738</f>
        <v>0</v>
      </c>
      <c r="S3738" s="166">
        <f>VLOOKUP(L3738,Schnitt1!L:P,2,0)</f>
        <v>0</v>
      </c>
      <c r="T3738" s="166">
        <f>VLOOKUP(L3738,Schnitt2!L:P,2,0)</f>
        <v>0</v>
      </c>
      <c r="U3738" s="166">
        <f>VLOOKUP(L3738,Schnitt3!L:P,2,0)</f>
        <v>0</v>
      </c>
      <c r="V3738" s="166">
        <f>VLOOKUP(L3738,Schnitt4!L:P,2,0)</f>
        <v>0</v>
      </c>
      <c r="W3738" s="166">
        <f>VLOOKUP(L3738,Schnitt5!L:P,2,0)</f>
        <v>0</v>
      </c>
      <c r="X3738" s="166">
        <f>VLOOKUP(L3738,Schnitt6!L:P,2,0)</f>
        <v>0</v>
      </c>
      <c r="AA3738" s="166">
        <f>VLOOKUP(L3738,Schnitt1!L:P,3,0)</f>
        <v>0</v>
      </c>
      <c r="AB3738" s="166">
        <f>VLOOKUP(L3738,Schnitt2!L:P,3,0)</f>
        <v>0</v>
      </c>
      <c r="AC3738" s="166">
        <f>VLOOKUP(L3738,Schnitt3!L:P,3,0)</f>
        <v>0</v>
      </c>
      <c r="AD3738" s="166">
        <f>VLOOKUP(L3738,Schnitt4!L:P,3,0)</f>
        <v>0</v>
      </c>
      <c r="AE3738" s="166">
        <f>VLOOKUP(L3738,Schnitt5!L:P,3,0)</f>
        <v>0</v>
      </c>
      <c r="AF3738" s="166">
        <f>VLOOKUP(L3738,Schnitt6!L:P,3,0)</f>
        <v>0</v>
      </c>
    </row>
    <row r="3739" spans="12:32" x14ac:dyDescent="0.25">
      <c r="L3739" s="264">
        <f>Member!A3739</f>
        <v>0</v>
      </c>
      <c r="S3739" s="166">
        <f>VLOOKUP(L3739,Schnitt1!L:P,2,0)</f>
        <v>0</v>
      </c>
      <c r="T3739" s="166">
        <f>VLOOKUP(L3739,Schnitt2!L:P,2,0)</f>
        <v>0</v>
      </c>
      <c r="U3739" s="166">
        <f>VLOOKUP(L3739,Schnitt3!L:P,2,0)</f>
        <v>0</v>
      </c>
      <c r="V3739" s="166">
        <f>VLOOKUP(L3739,Schnitt4!L:P,2,0)</f>
        <v>0</v>
      </c>
      <c r="W3739" s="166">
        <f>VLOOKUP(L3739,Schnitt5!L:P,2,0)</f>
        <v>0</v>
      </c>
      <c r="X3739" s="166">
        <f>VLOOKUP(L3739,Schnitt6!L:P,2,0)</f>
        <v>0</v>
      </c>
      <c r="AA3739" s="166">
        <f>VLOOKUP(L3739,Schnitt1!L:P,3,0)</f>
        <v>0</v>
      </c>
      <c r="AB3739" s="166">
        <f>VLOOKUP(L3739,Schnitt2!L:P,3,0)</f>
        <v>0</v>
      </c>
      <c r="AC3739" s="166">
        <f>VLOOKUP(L3739,Schnitt3!L:P,3,0)</f>
        <v>0</v>
      </c>
      <c r="AD3739" s="166">
        <f>VLOOKUP(L3739,Schnitt4!L:P,3,0)</f>
        <v>0</v>
      </c>
      <c r="AE3739" s="166">
        <f>VLOOKUP(L3739,Schnitt5!L:P,3,0)</f>
        <v>0</v>
      </c>
      <c r="AF3739" s="166">
        <f>VLOOKUP(L3739,Schnitt6!L:P,3,0)</f>
        <v>0</v>
      </c>
    </row>
    <row r="3740" spans="12:32" x14ac:dyDescent="0.25">
      <c r="L3740" s="264">
        <f>Member!A3740</f>
        <v>0</v>
      </c>
      <c r="S3740" s="166">
        <f>VLOOKUP(L3740,Schnitt1!L:P,2,0)</f>
        <v>0</v>
      </c>
      <c r="T3740" s="166">
        <f>VLOOKUP(L3740,Schnitt2!L:P,2,0)</f>
        <v>0</v>
      </c>
      <c r="U3740" s="166">
        <f>VLOOKUP(L3740,Schnitt3!L:P,2,0)</f>
        <v>0</v>
      </c>
      <c r="V3740" s="166">
        <f>VLOOKUP(L3740,Schnitt4!L:P,2,0)</f>
        <v>0</v>
      </c>
      <c r="W3740" s="166">
        <f>VLOOKUP(L3740,Schnitt5!L:P,2,0)</f>
        <v>0</v>
      </c>
      <c r="X3740" s="166">
        <f>VLOOKUP(L3740,Schnitt6!L:P,2,0)</f>
        <v>0</v>
      </c>
      <c r="AA3740" s="166">
        <f>VLOOKUP(L3740,Schnitt1!L:P,3,0)</f>
        <v>0</v>
      </c>
      <c r="AB3740" s="166">
        <f>VLOOKUP(L3740,Schnitt2!L:P,3,0)</f>
        <v>0</v>
      </c>
      <c r="AC3740" s="166">
        <f>VLOOKUP(L3740,Schnitt3!L:P,3,0)</f>
        <v>0</v>
      </c>
      <c r="AD3740" s="166">
        <f>VLOOKUP(L3740,Schnitt4!L:P,3,0)</f>
        <v>0</v>
      </c>
      <c r="AE3740" s="166">
        <f>VLOOKUP(L3740,Schnitt5!L:P,3,0)</f>
        <v>0</v>
      </c>
      <c r="AF3740" s="166">
        <f>VLOOKUP(L3740,Schnitt6!L:P,3,0)</f>
        <v>0</v>
      </c>
    </row>
    <row r="3741" spans="12:32" x14ac:dyDescent="0.25">
      <c r="L3741" s="264">
        <f>Member!A3741</f>
        <v>0</v>
      </c>
      <c r="S3741" s="166">
        <f>VLOOKUP(L3741,Schnitt1!L:P,2,0)</f>
        <v>0</v>
      </c>
      <c r="T3741" s="166">
        <f>VLOOKUP(L3741,Schnitt2!L:P,2,0)</f>
        <v>0</v>
      </c>
      <c r="U3741" s="166">
        <f>VLOOKUP(L3741,Schnitt3!L:P,2,0)</f>
        <v>0</v>
      </c>
      <c r="V3741" s="166">
        <f>VLOOKUP(L3741,Schnitt4!L:P,2,0)</f>
        <v>0</v>
      </c>
      <c r="W3741" s="166">
        <f>VLOOKUP(L3741,Schnitt5!L:P,2,0)</f>
        <v>0</v>
      </c>
      <c r="X3741" s="166">
        <f>VLOOKUP(L3741,Schnitt6!L:P,2,0)</f>
        <v>0</v>
      </c>
      <c r="AA3741" s="166">
        <f>VLOOKUP(L3741,Schnitt1!L:P,3,0)</f>
        <v>0</v>
      </c>
      <c r="AB3741" s="166">
        <f>VLOOKUP(L3741,Schnitt2!L:P,3,0)</f>
        <v>0</v>
      </c>
      <c r="AC3741" s="166">
        <f>VLOOKUP(L3741,Schnitt3!L:P,3,0)</f>
        <v>0</v>
      </c>
      <c r="AD3741" s="166">
        <f>VLOOKUP(L3741,Schnitt4!L:P,3,0)</f>
        <v>0</v>
      </c>
      <c r="AE3741" s="166">
        <f>VLOOKUP(L3741,Schnitt5!L:P,3,0)</f>
        <v>0</v>
      </c>
      <c r="AF3741" s="166">
        <f>VLOOKUP(L3741,Schnitt6!L:P,3,0)</f>
        <v>0</v>
      </c>
    </row>
    <row r="3742" spans="12:32" x14ac:dyDescent="0.25">
      <c r="L3742" s="264">
        <f>Member!A3742</f>
        <v>0</v>
      </c>
      <c r="S3742" s="166">
        <f>VLOOKUP(L3742,Schnitt1!L:P,2,0)</f>
        <v>0</v>
      </c>
      <c r="T3742" s="166">
        <f>VLOOKUP(L3742,Schnitt2!L:P,2,0)</f>
        <v>0</v>
      </c>
      <c r="U3742" s="166">
        <f>VLOOKUP(L3742,Schnitt3!L:P,2,0)</f>
        <v>0</v>
      </c>
      <c r="V3742" s="166">
        <f>VLOOKUP(L3742,Schnitt4!L:P,2,0)</f>
        <v>0</v>
      </c>
      <c r="W3742" s="166">
        <f>VLOOKUP(L3742,Schnitt5!L:P,2,0)</f>
        <v>0</v>
      </c>
      <c r="X3742" s="166">
        <f>VLOOKUP(L3742,Schnitt6!L:P,2,0)</f>
        <v>0</v>
      </c>
      <c r="AA3742" s="166">
        <f>VLOOKUP(L3742,Schnitt1!L:P,3,0)</f>
        <v>0</v>
      </c>
      <c r="AB3742" s="166">
        <f>VLOOKUP(L3742,Schnitt2!L:P,3,0)</f>
        <v>0</v>
      </c>
      <c r="AC3742" s="166">
        <f>VLOOKUP(L3742,Schnitt3!L:P,3,0)</f>
        <v>0</v>
      </c>
      <c r="AD3742" s="166">
        <f>VLOOKUP(L3742,Schnitt4!L:P,3,0)</f>
        <v>0</v>
      </c>
      <c r="AE3742" s="166">
        <f>VLOOKUP(L3742,Schnitt5!L:P,3,0)</f>
        <v>0</v>
      </c>
      <c r="AF3742" s="166">
        <f>VLOOKUP(L3742,Schnitt6!L:P,3,0)</f>
        <v>0</v>
      </c>
    </row>
    <row r="3743" spans="12:32" x14ac:dyDescent="0.25">
      <c r="L3743" s="264">
        <f>Member!A3743</f>
        <v>0</v>
      </c>
      <c r="S3743" s="166">
        <f>VLOOKUP(L3743,Schnitt1!L:P,2,0)</f>
        <v>0</v>
      </c>
      <c r="T3743" s="166">
        <f>VLOOKUP(L3743,Schnitt2!L:P,2,0)</f>
        <v>0</v>
      </c>
      <c r="U3743" s="166">
        <f>VLOOKUP(L3743,Schnitt3!L:P,2,0)</f>
        <v>0</v>
      </c>
      <c r="V3743" s="166">
        <f>VLOOKUP(L3743,Schnitt4!L:P,2,0)</f>
        <v>0</v>
      </c>
      <c r="W3743" s="166">
        <f>VLOOKUP(L3743,Schnitt5!L:P,2,0)</f>
        <v>0</v>
      </c>
      <c r="X3743" s="166">
        <f>VLOOKUP(L3743,Schnitt6!L:P,2,0)</f>
        <v>0</v>
      </c>
      <c r="AA3743" s="166">
        <f>VLOOKUP(L3743,Schnitt1!L:P,3,0)</f>
        <v>0</v>
      </c>
      <c r="AB3743" s="166">
        <f>VLOOKUP(L3743,Schnitt2!L:P,3,0)</f>
        <v>0</v>
      </c>
      <c r="AC3743" s="166">
        <f>VLOOKUP(L3743,Schnitt3!L:P,3,0)</f>
        <v>0</v>
      </c>
      <c r="AD3743" s="166">
        <f>VLOOKUP(L3743,Schnitt4!L:P,3,0)</f>
        <v>0</v>
      </c>
      <c r="AE3743" s="166">
        <f>VLOOKUP(L3743,Schnitt5!L:P,3,0)</f>
        <v>0</v>
      </c>
      <c r="AF3743" s="166">
        <f>VLOOKUP(L3743,Schnitt6!L:P,3,0)</f>
        <v>0</v>
      </c>
    </row>
    <row r="3744" spans="12:32" x14ac:dyDescent="0.25">
      <c r="L3744" s="264">
        <f>Member!A3744</f>
        <v>0</v>
      </c>
      <c r="S3744" s="166">
        <f>VLOOKUP(L3744,Schnitt1!L:P,2,0)</f>
        <v>0</v>
      </c>
      <c r="T3744" s="166">
        <f>VLOOKUP(L3744,Schnitt2!L:P,2,0)</f>
        <v>0</v>
      </c>
      <c r="U3744" s="166">
        <f>VLOOKUP(L3744,Schnitt3!L:P,2,0)</f>
        <v>0</v>
      </c>
      <c r="V3744" s="166">
        <f>VLOOKUP(L3744,Schnitt4!L:P,2,0)</f>
        <v>0</v>
      </c>
      <c r="W3744" s="166">
        <f>VLOOKUP(L3744,Schnitt5!L:P,2,0)</f>
        <v>0</v>
      </c>
      <c r="X3744" s="166">
        <f>VLOOKUP(L3744,Schnitt6!L:P,2,0)</f>
        <v>0</v>
      </c>
      <c r="AA3744" s="166">
        <f>VLOOKUP(L3744,Schnitt1!L:P,3,0)</f>
        <v>0</v>
      </c>
      <c r="AB3744" s="166">
        <f>VLOOKUP(L3744,Schnitt2!L:P,3,0)</f>
        <v>0</v>
      </c>
      <c r="AC3744" s="166">
        <f>VLOOKUP(L3744,Schnitt3!L:P,3,0)</f>
        <v>0</v>
      </c>
      <c r="AD3744" s="166">
        <f>VLOOKUP(L3744,Schnitt4!L:P,3,0)</f>
        <v>0</v>
      </c>
      <c r="AE3744" s="166">
        <f>VLOOKUP(L3744,Schnitt5!L:P,3,0)</f>
        <v>0</v>
      </c>
      <c r="AF3744" s="166">
        <f>VLOOKUP(L3744,Schnitt6!L:P,3,0)</f>
        <v>0</v>
      </c>
    </row>
    <row r="3745" spans="12:32" x14ac:dyDescent="0.25">
      <c r="L3745" s="264">
        <f>Member!A3745</f>
        <v>0</v>
      </c>
      <c r="S3745" s="166">
        <f>VLOOKUP(L3745,Schnitt1!L:P,2,0)</f>
        <v>0</v>
      </c>
      <c r="T3745" s="166">
        <f>VLOOKUP(L3745,Schnitt2!L:P,2,0)</f>
        <v>0</v>
      </c>
      <c r="U3745" s="166">
        <f>VLOOKUP(L3745,Schnitt3!L:P,2,0)</f>
        <v>0</v>
      </c>
      <c r="V3745" s="166">
        <f>VLOOKUP(L3745,Schnitt4!L:P,2,0)</f>
        <v>0</v>
      </c>
      <c r="W3745" s="166">
        <f>VLOOKUP(L3745,Schnitt5!L:P,2,0)</f>
        <v>0</v>
      </c>
      <c r="X3745" s="166">
        <f>VLOOKUP(L3745,Schnitt6!L:P,2,0)</f>
        <v>0</v>
      </c>
      <c r="AA3745" s="166">
        <f>VLOOKUP(L3745,Schnitt1!L:P,3,0)</f>
        <v>0</v>
      </c>
      <c r="AB3745" s="166">
        <f>VLOOKUP(L3745,Schnitt2!L:P,3,0)</f>
        <v>0</v>
      </c>
      <c r="AC3745" s="166">
        <f>VLOOKUP(L3745,Schnitt3!L:P,3,0)</f>
        <v>0</v>
      </c>
      <c r="AD3745" s="166">
        <f>VLOOKUP(L3745,Schnitt4!L:P,3,0)</f>
        <v>0</v>
      </c>
      <c r="AE3745" s="166">
        <f>VLOOKUP(L3745,Schnitt5!L:P,3,0)</f>
        <v>0</v>
      </c>
      <c r="AF3745" s="166">
        <f>VLOOKUP(L3745,Schnitt6!L:P,3,0)</f>
        <v>0</v>
      </c>
    </row>
    <row r="3746" spans="12:32" x14ac:dyDescent="0.25">
      <c r="L3746" s="264">
        <f>Member!A3746</f>
        <v>0</v>
      </c>
      <c r="S3746" s="166">
        <f>VLOOKUP(L3746,Schnitt1!L:P,2,0)</f>
        <v>0</v>
      </c>
      <c r="T3746" s="166">
        <f>VLOOKUP(L3746,Schnitt2!L:P,2,0)</f>
        <v>0</v>
      </c>
      <c r="U3746" s="166">
        <f>VLOOKUP(L3746,Schnitt3!L:P,2,0)</f>
        <v>0</v>
      </c>
      <c r="V3746" s="166">
        <f>VLOOKUP(L3746,Schnitt4!L:P,2,0)</f>
        <v>0</v>
      </c>
      <c r="W3746" s="166">
        <f>VLOOKUP(L3746,Schnitt5!L:P,2,0)</f>
        <v>0</v>
      </c>
      <c r="X3746" s="166">
        <f>VLOOKUP(L3746,Schnitt6!L:P,2,0)</f>
        <v>0</v>
      </c>
      <c r="AA3746" s="166">
        <f>VLOOKUP(L3746,Schnitt1!L:P,3,0)</f>
        <v>0</v>
      </c>
      <c r="AB3746" s="166">
        <f>VLOOKUP(L3746,Schnitt2!L:P,3,0)</f>
        <v>0</v>
      </c>
      <c r="AC3746" s="166">
        <f>VLOOKUP(L3746,Schnitt3!L:P,3,0)</f>
        <v>0</v>
      </c>
      <c r="AD3746" s="166">
        <f>VLOOKUP(L3746,Schnitt4!L:P,3,0)</f>
        <v>0</v>
      </c>
      <c r="AE3746" s="166">
        <f>VLOOKUP(L3746,Schnitt5!L:P,3,0)</f>
        <v>0</v>
      </c>
      <c r="AF3746" s="166">
        <f>VLOOKUP(L3746,Schnitt6!L:P,3,0)</f>
        <v>0</v>
      </c>
    </row>
    <row r="3747" spans="12:32" x14ac:dyDescent="0.25">
      <c r="L3747" s="264">
        <f>Member!A3747</f>
        <v>0</v>
      </c>
      <c r="S3747" s="166">
        <f>VLOOKUP(L3747,Schnitt1!L:P,2,0)</f>
        <v>0</v>
      </c>
      <c r="T3747" s="166">
        <f>VLOOKUP(L3747,Schnitt2!L:P,2,0)</f>
        <v>0</v>
      </c>
      <c r="U3747" s="166">
        <f>VLOOKUP(L3747,Schnitt3!L:P,2,0)</f>
        <v>0</v>
      </c>
      <c r="V3747" s="166">
        <f>VLOOKUP(L3747,Schnitt4!L:P,2,0)</f>
        <v>0</v>
      </c>
      <c r="W3747" s="166">
        <f>VLOOKUP(L3747,Schnitt5!L:P,2,0)</f>
        <v>0</v>
      </c>
      <c r="X3747" s="166">
        <f>VLOOKUP(L3747,Schnitt6!L:P,2,0)</f>
        <v>0</v>
      </c>
      <c r="AA3747" s="166">
        <f>VLOOKUP(L3747,Schnitt1!L:P,3,0)</f>
        <v>0</v>
      </c>
      <c r="AB3747" s="166">
        <f>VLOOKUP(L3747,Schnitt2!L:P,3,0)</f>
        <v>0</v>
      </c>
      <c r="AC3747" s="166">
        <f>VLOOKUP(L3747,Schnitt3!L:P,3,0)</f>
        <v>0</v>
      </c>
      <c r="AD3747" s="166">
        <f>VLOOKUP(L3747,Schnitt4!L:P,3,0)</f>
        <v>0</v>
      </c>
      <c r="AE3747" s="166">
        <f>VLOOKUP(L3747,Schnitt5!L:P,3,0)</f>
        <v>0</v>
      </c>
      <c r="AF3747" s="166">
        <f>VLOOKUP(L3747,Schnitt6!L:P,3,0)</f>
        <v>0</v>
      </c>
    </row>
    <row r="3748" spans="12:32" x14ac:dyDescent="0.25">
      <c r="L3748" s="264">
        <f>Member!A3748</f>
        <v>0</v>
      </c>
      <c r="S3748" s="166">
        <f>VLOOKUP(L3748,Schnitt1!L:P,2,0)</f>
        <v>0</v>
      </c>
      <c r="T3748" s="166">
        <f>VLOOKUP(L3748,Schnitt2!L:P,2,0)</f>
        <v>0</v>
      </c>
      <c r="U3748" s="166">
        <f>VLOOKUP(L3748,Schnitt3!L:P,2,0)</f>
        <v>0</v>
      </c>
      <c r="V3748" s="166">
        <f>VLOOKUP(L3748,Schnitt4!L:P,2,0)</f>
        <v>0</v>
      </c>
      <c r="W3748" s="166">
        <f>VLOOKUP(L3748,Schnitt5!L:P,2,0)</f>
        <v>0</v>
      </c>
      <c r="X3748" s="166">
        <f>VLOOKUP(L3748,Schnitt6!L:P,2,0)</f>
        <v>0</v>
      </c>
      <c r="AA3748" s="166">
        <f>VLOOKUP(L3748,Schnitt1!L:P,3,0)</f>
        <v>0</v>
      </c>
      <c r="AB3748" s="166">
        <f>VLOOKUP(L3748,Schnitt2!L:P,3,0)</f>
        <v>0</v>
      </c>
      <c r="AC3748" s="166">
        <f>VLOOKUP(L3748,Schnitt3!L:P,3,0)</f>
        <v>0</v>
      </c>
      <c r="AD3748" s="166">
        <f>VLOOKUP(L3748,Schnitt4!L:P,3,0)</f>
        <v>0</v>
      </c>
      <c r="AE3748" s="166">
        <f>VLOOKUP(L3748,Schnitt5!L:P,3,0)</f>
        <v>0</v>
      </c>
      <c r="AF3748" s="166">
        <f>VLOOKUP(L3748,Schnitt6!L:P,3,0)</f>
        <v>0</v>
      </c>
    </row>
    <row r="3749" spans="12:32" x14ac:dyDescent="0.25">
      <c r="L3749" s="264">
        <f>Member!A3749</f>
        <v>0</v>
      </c>
      <c r="S3749" s="166">
        <f>VLOOKUP(L3749,Schnitt1!L:P,2,0)</f>
        <v>0</v>
      </c>
      <c r="T3749" s="166">
        <f>VLOOKUP(L3749,Schnitt2!L:P,2,0)</f>
        <v>0</v>
      </c>
      <c r="U3749" s="166">
        <f>VLOOKUP(L3749,Schnitt3!L:P,2,0)</f>
        <v>0</v>
      </c>
      <c r="V3749" s="166">
        <f>VLOOKUP(L3749,Schnitt4!L:P,2,0)</f>
        <v>0</v>
      </c>
      <c r="W3749" s="166">
        <f>VLOOKUP(L3749,Schnitt5!L:P,2,0)</f>
        <v>0</v>
      </c>
      <c r="X3749" s="166">
        <f>VLOOKUP(L3749,Schnitt6!L:P,2,0)</f>
        <v>0</v>
      </c>
      <c r="AA3749" s="166">
        <f>VLOOKUP(L3749,Schnitt1!L:P,3,0)</f>
        <v>0</v>
      </c>
      <c r="AB3749" s="166">
        <f>VLOOKUP(L3749,Schnitt2!L:P,3,0)</f>
        <v>0</v>
      </c>
      <c r="AC3749" s="166">
        <f>VLOOKUP(L3749,Schnitt3!L:P,3,0)</f>
        <v>0</v>
      </c>
      <c r="AD3749" s="166">
        <f>VLOOKUP(L3749,Schnitt4!L:P,3,0)</f>
        <v>0</v>
      </c>
      <c r="AE3749" s="166">
        <f>VLOOKUP(L3749,Schnitt5!L:P,3,0)</f>
        <v>0</v>
      </c>
      <c r="AF3749" s="166">
        <f>VLOOKUP(L3749,Schnitt6!L:P,3,0)</f>
        <v>0</v>
      </c>
    </row>
    <row r="3750" spans="12:32" x14ac:dyDescent="0.25">
      <c r="L3750" s="264">
        <f>Member!A3750</f>
        <v>0</v>
      </c>
      <c r="S3750" s="166">
        <f>VLOOKUP(L3750,Schnitt1!L:P,2,0)</f>
        <v>0</v>
      </c>
      <c r="T3750" s="166">
        <f>VLOOKUP(L3750,Schnitt2!L:P,2,0)</f>
        <v>0</v>
      </c>
      <c r="U3750" s="166">
        <f>VLOOKUP(L3750,Schnitt3!L:P,2,0)</f>
        <v>0</v>
      </c>
      <c r="V3750" s="166">
        <f>VLOOKUP(L3750,Schnitt4!L:P,2,0)</f>
        <v>0</v>
      </c>
      <c r="W3750" s="166">
        <f>VLOOKUP(L3750,Schnitt5!L:P,2,0)</f>
        <v>0</v>
      </c>
      <c r="X3750" s="166">
        <f>VLOOKUP(L3750,Schnitt6!L:P,2,0)</f>
        <v>0</v>
      </c>
      <c r="AA3750" s="166">
        <f>VLOOKUP(L3750,Schnitt1!L:P,3,0)</f>
        <v>0</v>
      </c>
      <c r="AB3750" s="166">
        <f>VLOOKUP(L3750,Schnitt2!L:P,3,0)</f>
        <v>0</v>
      </c>
      <c r="AC3750" s="166">
        <f>VLOOKUP(L3750,Schnitt3!L:P,3,0)</f>
        <v>0</v>
      </c>
      <c r="AD3750" s="166">
        <f>VLOOKUP(L3750,Schnitt4!L:P,3,0)</f>
        <v>0</v>
      </c>
      <c r="AE3750" s="166">
        <f>VLOOKUP(L3750,Schnitt5!L:P,3,0)</f>
        <v>0</v>
      </c>
      <c r="AF3750" s="166">
        <f>VLOOKUP(L3750,Schnitt6!L:P,3,0)</f>
        <v>0</v>
      </c>
    </row>
    <row r="3751" spans="12:32" x14ac:dyDescent="0.25">
      <c r="L3751" s="264">
        <f>Member!A3751</f>
        <v>0</v>
      </c>
      <c r="S3751" s="166">
        <f>VLOOKUP(L3751,Schnitt1!L:P,2,0)</f>
        <v>0</v>
      </c>
      <c r="T3751" s="166">
        <f>VLOOKUP(L3751,Schnitt2!L:P,2,0)</f>
        <v>0</v>
      </c>
      <c r="U3751" s="166">
        <f>VLOOKUP(L3751,Schnitt3!L:P,2,0)</f>
        <v>0</v>
      </c>
      <c r="V3751" s="166">
        <f>VLOOKUP(L3751,Schnitt4!L:P,2,0)</f>
        <v>0</v>
      </c>
      <c r="W3751" s="166">
        <f>VLOOKUP(L3751,Schnitt5!L:P,2,0)</f>
        <v>0</v>
      </c>
      <c r="X3751" s="166">
        <f>VLOOKUP(L3751,Schnitt6!L:P,2,0)</f>
        <v>0</v>
      </c>
      <c r="AA3751" s="166">
        <f>VLOOKUP(L3751,Schnitt1!L:P,3,0)</f>
        <v>0</v>
      </c>
      <c r="AB3751" s="166">
        <f>VLOOKUP(L3751,Schnitt2!L:P,3,0)</f>
        <v>0</v>
      </c>
      <c r="AC3751" s="166">
        <f>VLOOKUP(L3751,Schnitt3!L:P,3,0)</f>
        <v>0</v>
      </c>
      <c r="AD3751" s="166">
        <f>VLOOKUP(L3751,Schnitt4!L:P,3,0)</f>
        <v>0</v>
      </c>
      <c r="AE3751" s="166">
        <f>VLOOKUP(L3751,Schnitt5!L:P,3,0)</f>
        <v>0</v>
      </c>
      <c r="AF3751" s="166">
        <f>VLOOKUP(L3751,Schnitt6!L:P,3,0)</f>
        <v>0</v>
      </c>
    </row>
    <row r="3752" spans="12:32" x14ac:dyDescent="0.25">
      <c r="L3752" s="264">
        <f>Member!A3752</f>
        <v>0</v>
      </c>
      <c r="S3752" s="166">
        <f>VLOOKUP(L3752,Schnitt1!L:P,2,0)</f>
        <v>0</v>
      </c>
      <c r="T3752" s="166">
        <f>VLOOKUP(L3752,Schnitt2!L:P,2,0)</f>
        <v>0</v>
      </c>
      <c r="U3752" s="166">
        <f>VLOOKUP(L3752,Schnitt3!L:P,2,0)</f>
        <v>0</v>
      </c>
      <c r="V3752" s="166">
        <f>VLOOKUP(L3752,Schnitt4!L:P,2,0)</f>
        <v>0</v>
      </c>
      <c r="W3752" s="166">
        <f>VLOOKUP(L3752,Schnitt5!L:P,2,0)</f>
        <v>0</v>
      </c>
      <c r="X3752" s="166">
        <f>VLOOKUP(L3752,Schnitt6!L:P,2,0)</f>
        <v>0</v>
      </c>
      <c r="AA3752" s="166">
        <f>VLOOKUP(L3752,Schnitt1!L:P,3,0)</f>
        <v>0</v>
      </c>
      <c r="AB3752" s="166">
        <f>VLOOKUP(L3752,Schnitt2!L:P,3,0)</f>
        <v>0</v>
      </c>
      <c r="AC3752" s="166">
        <f>VLOOKUP(L3752,Schnitt3!L:P,3,0)</f>
        <v>0</v>
      </c>
      <c r="AD3752" s="166">
        <f>VLOOKUP(L3752,Schnitt4!L:P,3,0)</f>
        <v>0</v>
      </c>
      <c r="AE3752" s="166">
        <f>VLOOKUP(L3752,Schnitt5!L:P,3,0)</f>
        <v>0</v>
      </c>
      <c r="AF3752" s="166">
        <f>VLOOKUP(L3752,Schnitt6!L:P,3,0)</f>
        <v>0</v>
      </c>
    </row>
    <row r="3753" spans="12:32" x14ac:dyDescent="0.25">
      <c r="L3753" s="264">
        <f>Member!A3753</f>
        <v>0</v>
      </c>
      <c r="S3753" s="166">
        <f>VLOOKUP(L3753,Schnitt1!L:P,2,0)</f>
        <v>0</v>
      </c>
      <c r="T3753" s="166">
        <f>VLOOKUP(L3753,Schnitt2!L:P,2,0)</f>
        <v>0</v>
      </c>
      <c r="U3753" s="166">
        <f>VLOOKUP(L3753,Schnitt3!L:P,2,0)</f>
        <v>0</v>
      </c>
      <c r="V3753" s="166">
        <f>VLOOKUP(L3753,Schnitt4!L:P,2,0)</f>
        <v>0</v>
      </c>
      <c r="W3753" s="166">
        <f>VLOOKUP(L3753,Schnitt5!L:P,2,0)</f>
        <v>0</v>
      </c>
      <c r="X3753" s="166">
        <f>VLOOKUP(L3753,Schnitt6!L:P,2,0)</f>
        <v>0</v>
      </c>
      <c r="AA3753" s="166">
        <f>VLOOKUP(L3753,Schnitt1!L:P,3,0)</f>
        <v>0</v>
      </c>
      <c r="AB3753" s="166">
        <f>VLOOKUP(L3753,Schnitt2!L:P,3,0)</f>
        <v>0</v>
      </c>
      <c r="AC3753" s="166">
        <f>VLOOKUP(L3753,Schnitt3!L:P,3,0)</f>
        <v>0</v>
      </c>
      <c r="AD3753" s="166">
        <f>VLOOKUP(L3753,Schnitt4!L:P,3,0)</f>
        <v>0</v>
      </c>
      <c r="AE3753" s="166">
        <f>VLOOKUP(L3753,Schnitt5!L:P,3,0)</f>
        <v>0</v>
      </c>
      <c r="AF3753" s="166">
        <f>VLOOKUP(L3753,Schnitt6!L:P,3,0)</f>
        <v>0</v>
      </c>
    </row>
    <row r="3754" spans="12:32" x14ac:dyDescent="0.25">
      <c r="L3754" s="264">
        <f>Member!A3754</f>
        <v>0</v>
      </c>
      <c r="S3754" s="166">
        <f>VLOOKUP(L3754,Schnitt1!L:P,2,0)</f>
        <v>0</v>
      </c>
      <c r="T3754" s="166">
        <f>VLOOKUP(L3754,Schnitt2!L:P,2,0)</f>
        <v>0</v>
      </c>
      <c r="U3754" s="166">
        <f>VLOOKUP(L3754,Schnitt3!L:P,2,0)</f>
        <v>0</v>
      </c>
      <c r="V3754" s="166">
        <f>VLOOKUP(L3754,Schnitt4!L:P,2,0)</f>
        <v>0</v>
      </c>
      <c r="W3754" s="166">
        <f>VLOOKUP(L3754,Schnitt5!L:P,2,0)</f>
        <v>0</v>
      </c>
      <c r="X3754" s="166">
        <f>VLOOKUP(L3754,Schnitt6!L:P,2,0)</f>
        <v>0</v>
      </c>
      <c r="AA3754" s="166">
        <f>VLOOKUP(L3754,Schnitt1!L:P,3,0)</f>
        <v>0</v>
      </c>
      <c r="AB3754" s="166">
        <f>VLOOKUP(L3754,Schnitt2!L:P,3,0)</f>
        <v>0</v>
      </c>
      <c r="AC3754" s="166">
        <f>VLOOKUP(L3754,Schnitt3!L:P,3,0)</f>
        <v>0</v>
      </c>
      <c r="AD3754" s="166">
        <f>VLOOKUP(L3754,Schnitt4!L:P,3,0)</f>
        <v>0</v>
      </c>
      <c r="AE3754" s="166">
        <f>VLOOKUP(L3754,Schnitt5!L:P,3,0)</f>
        <v>0</v>
      </c>
      <c r="AF3754" s="166">
        <f>VLOOKUP(L3754,Schnitt6!L:P,3,0)</f>
        <v>0</v>
      </c>
    </row>
    <row r="3755" spans="12:32" x14ac:dyDescent="0.25">
      <c r="L3755" s="264">
        <f>Member!A3755</f>
        <v>0</v>
      </c>
      <c r="S3755" s="166">
        <f>VLOOKUP(L3755,Schnitt1!L:P,2,0)</f>
        <v>0</v>
      </c>
      <c r="T3755" s="166">
        <f>VLOOKUP(L3755,Schnitt2!L:P,2,0)</f>
        <v>0</v>
      </c>
      <c r="U3755" s="166">
        <f>VLOOKUP(L3755,Schnitt3!L:P,2,0)</f>
        <v>0</v>
      </c>
      <c r="V3755" s="166">
        <f>VLOOKUP(L3755,Schnitt4!L:P,2,0)</f>
        <v>0</v>
      </c>
      <c r="W3755" s="166">
        <f>VLOOKUP(L3755,Schnitt5!L:P,2,0)</f>
        <v>0</v>
      </c>
      <c r="X3755" s="166">
        <f>VLOOKUP(L3755,Schnitt6!L:P,2,0)</f>
        <v>0</v>
      </c>
      <c r="AA3755" s="166">
        <f>VLOOKUP(L3755,Schnitt1!L:P,3,0)</f>
        <v>0</v>
      </c>
      <c r="AB3755" s="166">
        <f>VLOOKUP(L3755,Schnitt2!L:P,3,0)</f>
        <v>0</v>
      </c>
      <c r="AC3755" s="166">
        <f>VLOOKUP(L3755,Schnitt3!L:P,3,0)</f>
        <v>0</v>
      </c>
      <c r="AD3755" s="166">
        <f>VLOOKUP(L3755,Schnitt4!L:P,3,0)</f>
        <v>0</v>
      </c>
      <c r="AE3755" s="166">
        <f>VLOOKUP(L3755,Schnitt5!L:P,3,0)</f>
        <v>0</v>
      </c>
      <c r="AF3755" s="166">
        <f>VLOOKUP(L3755,Schnitt6!L:P,3,0)</f>
        <v>0</v>
      </c>
    </row>
    <row r="3756" spans="12:32" x14ac:dyDescent="0.25">
      <c r="L3756" s="264">
        <f>Member!A3756</f>
        <v>0</v>
      </c>
      <c r="S3756" s="166">
        <f>VLOOKUP(L3756,Schnitt1!L:P,2,0)</f>
        <v>0</v>
      </c>
      <c r="T3756" s="166">
        <f>VLOOKUP(L3756,Schnitt2!L:P,2,0)</f>
        <v>0</v>
      </c>
      <c r="U3756" s="166">
        <f>VLOOKUP(L3756,Schnitt3!L:P,2,0)</f>
        <v>0</v>
      </c>
      <c r="V3756" s="166">
        <f>VLOOKUP(L3756,Schnitt4!L:P,2,0)</f>
        <v>0</v>
      </c>
      <c r="W3756" s="166">
        <f>VLOOKUP(L3756,Schnitt5!L:P,2,0)</f>
        <v>0</v>
      </c>
      <c r="X3756" s="166">
        <f>VLOOKUP(L3756,Schnitt6!L:P,2,0)</f>
        <v>0</v>
      </c>
      <c r="AA3756" s="166">
        <f>VLOOKUP(L3756,Schnitt1!L:P,3,0)</f>
        <v>0</v>
      </c>
      <c r="AB3756" s="166">
        <f>VLOOKUP(L3756,Schnitt2!L:P,3,0)</f>
        <v>0</v>
      </c>
      <c r="AC3756" s="166">
        <f>VLOOKUP(L3756,Schnitt3!L:P,3,0)</f>
        <v>0</v>
      </c>
      <c r="AD3756" s="166">
        <f>VLOOKUP(L3756,Schnitt4!L:P,3,0)</f>
        <v>0</v>
      </c>
      <c r="AE3756" s="166">
        <f>VLOOKUP(L3756,Schnitt5!L:P,3,0)</f>
        <v>0</v>
      </c>
      <c r="AF3756" s="166">
        <f>VLOOKUP(L3756,Schnitt6!L:P,3,0)</f>
        <v>0</v>
      </c>
    </row>
    <row r="3757" spans="12:32" x14ac:dyDescent="0.25">
      <c r="L3757" s="264">
        <f>Member!A3757</f>
        <v>0</v>
      </c>
      <c r="S3757" s="166">
        <f>VLOOKUP(L3757,Schnitt1!L:P,2,0)</f>
        <v>0</v>
      </c>
      <c r="T3757" s="166">
        <f>VLOOKUP(L3757,Schnitt2!L:P,2,0)</f>
        <v>0</v>
      </c>
      <c r="U3757" s="166">
        <f>VLOOKUP(L3757,Schnitt3!L:P,2,0)</f>
        <v>0</v>
      </c>
      <c r="V3757" s="166">
        <f>VLOOKUP(L3757,Schnitt4!L:P,2,0)</f>
        <v>0</v>
      </c>
      <c r="W3757" s="166">
        <f>VLOOKUP(L3757,Schnitt5!L:P,2,0)</f>
        <v>0</v>
      </c>
      <c r="X3757" s="166">
        <f>VLOOKUP(L3757,Schnitt6!L:P,2,0)</f>
        <v>0</v>
      </c>
      <c r="AA3757" s="166">
        <f>VLOOKUP(L3757,Schnitt1!L:P,3,0)</f>
        <v>0</v>
      </c>
      <c r="AB3757" s="166">
        <f>VLOOKUP(L3757,Schnitt2!L:P,3,0)</f>
        <v>0</v>
      </c>
      <c r="AC3757" s="166">
        <f>VLOOKUP(L3757,Schnitt3!L:P,3,0)</f>
        <v>0</v>
      </c>
      <c r="AD3757" s="166">
        <f>VLOOKUP(L3757,Schnitt4!L:P,3,0)</f>
        <v>0</v>
      </c>
      <c r="AE3757" s="166">
        <f>VLOOKUP(L3757,Schnitt5!L:P,3,0)</f>
        <v>0</v>
      </c>
      <c r="AF3757" s="166">
        <f>VLOOKUP(L3757,Schnitt6!L:P,3,0)</f>
        <v>0</v>
      </c>
    </row>
    <row r="3758" spans="12:32" x14ac:dyDescent="0.25">
      <c r="L3758" s="264">
        <f>Member!A3758</f>
        <v>0</v>
      </c>
      <c r="S3758" s="166">
        <f>VLOOKUP(L3758,Schnitt1!L:P,2,0)</f>
        <v>0</v>
      </c>
      <c r="T3758" s="166">
        <f>VLOOKUP(L3758,Schnitt2!L:P,2,0)</f>
        <v>0</v>
      </c>
      <c r="U3758" s="166">
        <f>VLOOKUP(L3758,Schnitt3!L:P,2,0)</f>
        <v>0</v>
      </c>
      <c r="V3758" s="166">
        <f>VLOOKUP(L3758,Schnitt4!L:P,2,0)</f>
        <v>0</v>
      </c>
      <c r="W3758" s="166">
        <f>VLOOKUP(L3758,Schnitt5!L:P,2,0)</f>
        <v>0</v>
      </c>
      <c r="X3758" s="166">
        <f>VLOOKUP(L3758,Schnitt6!L:P,2,0)</f>
        <v>0</v>
      </c>
      <c r="AA3758" s="166">
        <f>VLOOKUP(L3758,Schnitt1!L:P,3,0)</f>
        <v>0</v>
      </c>
      <c r="AB3758" s="166">
        <f>VLOOKUP(L3758,Schnitt2!L:P,3,0)</f>
        <v>0</v>
      </c>
      <c r="AC3758" s="166">
        <f>VLOOKUP(L3758,Schnitt3!L:P,3,0)</f>
        <v>0</v>
      </c>
      <c r="AD3758" s="166">
        <f>VLOOKUP(L3758,Schnitt4!L:P,3,0)</f>
        <v>0</v>
      </c>
      <c r="AE3758" s="166">
        <f>VLOOKUP(L3758,Schnitt5!L:P,3,0)</f>
        <v>0</v>
      </c>
      <c r="AF3758" s="166">
        <f>VLOOKUP(L3758,Schnitt6!L:P,3,0)</f>
        <v>0</v>
      </c>
    </row>
    <row r="3759" spans="12:32" x14ac:dyDescent="0.25">
      <c r="L3759" s="264">
        <f>Member!A3759</f>
        <v>0</v>
      </c>
      <c r="S3759" s="166">
        <f>VLOOKUP(L3759,Schnitt1!L:P,2,0)</f>
        <v>0</v>
      </c>
      <c r="T3759" s="166">
        <f>VLOOKUP(L3759,Schnitt2!L:P,2,0)</f>
        <v>0</v>
      </c>
      <c r="U3759" s="166">
        <f>VLOOKUP(L3759,Schnitt3!L:P,2,0)</f>
        <v>0</v>
      </c>
      <c r="V3759" s="166">
        <f>VLOOKUP(L3759,Schnitt4!L:P,2,0)</f>
        <v>0</v>
      </c>
      <c r="W3759" s="166">
        <f>VLOOKUP(L3759,Schnitt5!L:P,2,0)</f>
        <v>0</v>
      </c>
      <c r="X3759" s="166">
        <f>VLOOKUP(L3759,Schnitt6!L:P,2,0)</f>
        <v>0</v>
      </c>
      <c r="AA3759" s="166">
        <f>VLOOKUP(L3759,Schnitt1!L:P,3,0)</f>
        <v>0</v>
      </c>
      <c r="AB3759" s="166">
        <f>VLOOKUP(L3759,Schnitt2!L:P,3,0)</f>
        <v>0</v>
      </c>
      <c r="AC3759" s="166">
        <f>VLOOKUP(L3759,Schnitt3!L:P,3,0)</f>
        <v>0</v>
      </c>
      <c r="AD3759" s="166">
        <f>VLOOKUP(L3759,Schnitt4!L:P,3,0)</f>
        <v>0</v>
      </c>
      <c r="AE3759" s="166">
        <f>VLOOKUP(L3759,Schnitt5!L:P,3,0)</f>
        <v>0</v>
      </c>
      <c r="AF3759" s="166">
        <f>VLOOKUP(L3759,Schnitt6!L:P,3,0)</f>
        <v>0</v>
      </c>
    </row>
    <row r="3760" spans="12:32" x14ac:dyDescent="0.25">
      <c r="L3760" s="264">
        <f>Member!A3760</f>
        <v>0</v>
      </c>
      <c r="S3760" s="166">
        <f>VLOOKUP(L3760,Schnitt1!L:P,2,0)</f>
        <v>0</v>
      </c>
      <c r="T3760" s="166">
        <f>VLOOKUP(L3760,Schnitt2!L:P,2,0)</f>
        <v>0</v>
      </c>
      <c r="U3760" s="166">
        <f>VLOOKUP(L3760,Schnitt3!L:P,2,0)</f>
        <v>0</v>
      </c>
      <c r="V3760" s="166">
        <f>VLOOKUP(L3760,Schnitt4!L:P,2,0)</f>
        <v>0</v>
      </c>
      <c r="W3760" s="166">
        <f>VLOOKUP(L3760,Schnitt5!L:P,2,0)</f>
        <v>0</v>
      </c>
      <c r="X3760" s="166">
        <f>VLOOKUP(L3760,Schnitt6!L:P,2,0)</f>
        <v>0</v>
      </c>
      <c r="AA3760" s="166">
        <f>VLOOKUP(L3760,Schnitt1!L:P,3,0)</f>
        <v>0</v>
      </c>
      <c r="AB3760" s="166">
        <f>VLOOKUP(L3760,Schnitt2!L:P,3,0)</f>
        <v>0</v>
      </c>
      <c r="AC3760" s="166">
        <f>VLOOKUP(L3760,Schnitt3!L:P,3,0)</f>
        <v>0</v>
      </c>
      <c r="AD3760" s="166">
        <f>VLOOKUP(L3760,Schnitt4!L:P,3,0)</f>
        <v>0</v>
      </c>
      <c r="AE3760" s="166">
        <f>VLOOKUP(L3760,Schnitt5!L:P,3,0)</f>
        <v>0</v>
      </c>
      <c r="AF3760" s="166">
        <f>VLOOKUP(L3760,Schnitt6!L:P,3,0)</f>
        <v>0</v>
      </c>
    </row>
    <row r="3761" spans="12:32" x14ac:dyDescent="0.25">
      <c r="L3761" s="264">
        <f>Member!A3761</f>
        <v>0</v>
      </c>
      <c r="S3761" s="166">
        <f>VLOOKUP(L3761,Schnitt1!L:P,2,0)</f>
        <v>0</v>
      </c>
      <c r="T3761" s="166">
        <f>VLOOKUP(L3761,Schnitt2!L:P,2,0)</f>
        <v>0</v>
      </c>
      <c r="U3761" s="166">
        <f>VLOOKUP(L3761,Schnitt3!L:P,2,0)</f>
        <v>0</v>
      </c>
      <c r="V3761" s="166">
        <f>VLOOKUP(L3761,Schnitt4!L:P,2,0)</f>
        <v>0</v>
      </c>
      <c r="W3761" s="166">
        <f>VLOOKUP(L3761,Schnitt5!L:P,2,0)</f>
        <v>0</v>
      </c>
      <c r="X3761" s="166">
        <f>VLOOKUP(L3761,Schnitt6!L:P,2,0)</f>
        <v>0</v>
      </c>
      <c r="AA3761" s="166">
        <f>VLOOKUP(L3761,Schnitt1!L:P,3,0)</f>
        <v>0</v>
      </c>
      <c r="AB3761" s="166">
        <f>VLOOKUP(L3761,Schnitt2!L:P,3,0)</f>
        <v>0</v>
      </c>
      <c r="AC3761" s="166">
        <f>VLOOKUP(L3761,Schnitt3!L:P,3,0)</f>
        <v>0</v>
      </c>
      <c r="AD3761" s="166">
        <f>VLOOKUP(L3761,Schnitt4!L:P,3,0)</f>
        <v>0</v>
      </c>
      <c r="AE3761" s="166">
        <f>VLOOKUP(L3761,Schnitt5!L:P,3,0)</f>
        <v>0</v>
      </c>
      <c r="AF3761" s="166">
        <f>VLOOKUP(L3761,Schnitt6!L:P,3,0)</f>
        <v>0</v>
      </c>
    </row>
    <row r="3762" spans="12:32" x14ac:dyDescent="0.25">
      <c r="L3762" s="264">
        <f>Member!A3762</f>
        <v>0</v>
      </c>
      <c r="S3762" s="166">
        <f>VLOOKUP(L3762,Schnitt1!L:P,2,0)</f>
        <v>0</v>
      </c>
      <c r="T3762" s="166">
        <f>VLOOKUP(L3762,Schnitt2!L:P,2,0)</f>
        <v>0</v>
      </c>
      <c r="U3762" s="166">
        <f>VLOOKUP(L3762,Schnitt3!L:P,2,0)</f>
        <v>0</v>
      </c>
      <c r="V3762" s="166">
        <f>VLOOKUP(L3762,Schnitt4!L:P,2,0)</f>
        <v>0</v>
      </c>
      <c r="W3762" s="166">
        <f>VLOOKUP(L3762,Schnitt5!L:P,2,0)</f>
        <v>0</v>
      </c>
      <c r="X3762" s="166">
        <f>VLOOKUP(L3762,Schnitt6!L:P,2,0)</f>
        <v>0</v>
      </c>
      <c r="AA3762" s="166">
        <f>VLOOKUP(L3762,Schnitt1!L:P,3,0)</f>
        <v>0</v>
      </c>
      <c r="AB3762" s="166">
        <f>VLOOKUP(L3762,Schnitt2!L:P,3,0)</f>
        <v>0</v>
      </c>
      <c r="AC3762" s="166">
        <f>VLOOKUP(L3762,Schnitt3!L:P,3,0)</f>
        <v>0</v>
      </c>
      <c r="AD3762" s="166">
        <f>VLOOKUP(L3762,Schnitt4!L:P,3,0)</f>
        <v>0</v>
      </c>
      <c r="AE3762" s="166">
        <f>VLOOKUP(L3762,Schnitt5!L:P,3,0)</f>
        <v>0</v>
      </c>
      <c r="AF3762" s="166">
        <f>VLOOKUP(L3762,Schnitt6!L:P,3,0)</f>
        <v>0</v>
      </c>
    </row>
    <row r="3763" spans="12:32" x14ac:dyDescent="0.25">
      <c r="L3763" s="264">
        <f>Member!A3763</f>
        <v>0</v>
      </c>
      <c r="S3763" s="166">
        <f>VLOOKUP(L3763,Schnitt1!L:P,2,0)</f>
        <v>0</v>
      </c>
      <c r="T3763" s="166">
        <f>VLOOKUP(L3763,Schnitt2!L:P,2,0)</f>
        <v>0</v>
      </c>
      <c r="U3763" s="166">
        <f>VLOOKUP(L3763,Schnitt3!L:P,2,0)</f>
        <v>0</v>
      </c>
      <c r="V3763" s="166">
        <f>VLOOKUP(L3763,Schnitt4!L:P,2,0)</f>
        <v>0</v>
      </c>
      <c r="W3763" s="166">
        <f>VLOOKUP(L3763,Schnitt5!L:P,2,0)</f>
        <v>0</v>
      </c>
      <c r="X3763" s="166">
        <f>VLOOKUP(L3763,Schnitt6!L:P,2,0)</f>
        <v>0</v>
      </c>
      <c r="AA3763" s="166">
        <f>VLOOKUP(L3763,Schnitt1!L:P,3,0)</f>
        <v>0</v>
      </c>
      <c r="AB3763" s="166">
        <f>VLOOKUP(L3763,Schnitt2!L:P,3,0)</f>
        <v>0</v>
      </c>
      <c r="AC3763" s="166">
        <f>VLOOKUP(L3763,Schnitt3!L:P,3,0)</f>
        <v>0</v>
      </c>
      <c r="AD3763" s="166">
        <f>VLOOKUP(L3763,Schnitt4!L:P,3,0)</f>
        <v>0</v>
      </c>
      <c r="AE3763" s="166">
        <f>VLOOKUP(L3763,Schnitt5!L:P,3,0)</f>
        <v>0</v>
      </c>
      <c r="AF3763" s="166">
        <f>VLOOKUP(L3763,Schnitt6!L:P,3,0)</f>
        <v>0</v>
      </c>
    </row>
    <row r="3764" spans="12:32" x14ac:dyDescent="0.25">
      <c r="L3764" s="264">
        <f>Member!A3764</f>
        <v>0</v>
      </c>
      <c r="S3764" s="166">
        <f>VLOOKUP(L3764,Schnitt1!L:P,2,0)</f>
        <v>0</v>
      </c>
      <c r="T3764" s="166">
        <f>VLOOKUP(L3764,Schnitt2!L:P,2,0)</f>
        <v>0</v>
      </c>
      <c r="U3764" s="166">
        <f>VLOOKUP(L3764,Schnitt3!L:P,2,0)</f>
        <v>0</v>
      </c>
      <c r="V3764" s="166">
        <f>VLOOKUP(L3764,Schnitt4!L:P,2,0)</f>
        <v>0</v>
      </c>
      <c r="W3764" s="166">
        <f>VLOOKUP(L3764,Schnitt5!L:P,2,0)</f>
        <v>0</v>
      </c>
      <c r="X3764" s="166">
        <f>VLOOKUP(L3764,Schnitt6!L:P,2,0)</f>
        <v>0</v>
      </c>
      <c r="AA3764" s="166">
        <f>VLOOKUP(L3764,Schnitt1!L:P,3,0)</f>
        <v>0</v>
      </c>
      <c r="AB3764" s="166">
        <f>VLOOKUP(L3764,Schnitt2!L:P,3,0)</f>
        <v>0</v>
      </c>
      <c r="AC3764" s="166">
        <f>VLOOKUP(L3764,Schnitt3!L:P,3,0)</f>
        <v>0</v>
      </c>
      <c r="AD3764" s="166">
        <f>VLOOKUP(L3764,Schnitt4!L:P,3,0)</f>
        <v>0</v>
      </c>
      <c r="AE3764" s="166">
        <f>VLOOKUP(L3764,Schnitt5!L:P,3,0)</f>
        <v>0</v>
      </c>
      <c r="AF3764" s="166">
        <f>VLOOKUP(L3764,Schnitt6!L:P,3,0)</f>
        <v>0</v>
      </c>
    </row>
    <row r="3765" spans="12:32" x14ac:dyDescent="0.25">
      <c r="L3765" s="264">
        <f>Member!A3765</f>
        <v>0</v>
      </c>
      <c r="S3765" s="166">
        <f>VLOOKUP(L3765,Schnitt1!L:P,2,0)</f>
        <v>0</v>
      </c>
      <c r="T3765" s="166">
        <f>VLOOKUP(L3765,Schnitt2!L:P,2,0)</f>
        <v>0</v>
      </c>
      <c r="U3765" s="166">
        <f>VLOOKUP(L3765,Schnitt3!L:P,2,0)</f>
        <v>0</v>
      </c>
      <c r="V3765" s="166">
        <f>VLOOKUP(L3765,Schnitt4!L:P,2,0)</f>
        <v>0</v>
      </c>
      <c r="W3765" s="166">
        <f>VLOOKUP(L3765,Schnitt5!L:P,2,0)</f>
        <v>0</v>
      </c>
      <c r="X3765" s="166">
        <f>VLOOKUP(L3765,Schnitt6!L:P,2,0)</f>
        <v>0</v>
      </c>
      <c r="AA3765" s="166">
        <f>VLOOKUP(L3765,Schnitt1!L:P,3,0)</f>
        <v>0</v>
      </c>
      <c r="AB3765" s="166">
        <f>VLOOKUP(L3765,Schnitt2!L:P,3,0)</f>
        <v>0</v>
      </c>
      <c r="AC3765" s="166">
        <f>VLOOKUP(L3765,Schnitt3!L:P,3,0)</f>
        <v>0</v>
      </c>
      <c r="AD3765" s="166">
        <f>VLOOKUP(L3765,Schnitt4!L:P,3,0)</f>
        <v>0</v>
      </c>
      <c r="AE3765" s="166">
        <f>VLOOKUP(L3765,Schnitt5!L:P,3,0)</f>
        <v>0</v>
      </c>
      <c r="AF3765" s="166">
        <f>VLOOKUP(L3765,Schnitt6!L:P,3,0)</f>
        <v>0</v>
      </c>
    </row>
    <row r="3766" spans="12:32" x14ac:dyDescent="0.25">
      <c r="L3766" s="264">
        <f>Member!A3766</f>
        <v>0</v>
      </c>
      <c r="S3766" s="166">
        <f>VLOOKUP(L3766,Schnitt1!L:P,2,0)</f>
        <v>0</v>
      </c>
      <c r="T3766" s="166">
        <f>VLOOKUP(L3766,Schnitt2!L:P,2,0)</f>
        <v>0</v>
      </c>
      <c r="U3766" s="166">
        <f>VLOOKUP(L3766,Schnitt3!L:P,2,0)</f>
        <v>0</v>
      </c>
      <c r="V3766" s="166">
        <f>VLOOKUP(L3766,Schnitt4!L:P,2,0)</f>
        <v>0</v>
      </c>
      <c r="W3766" s="166">
        <f>VLOOKUP(L3766,Schnitt5!L:P,2,0)</f>
        <v>0</v>
      </c>
      <c r="X3766" s="166">
        <f>VLOOKUP(L3766,Schnitt6!L:P,2,0)</f>
        <v>0</v>
      </c>
      <c r="AA3766" s="166">
        <f>VLOOKUP(L3766,Schnitt1!L:P,3,0)</f>
        <v>0</v>
      </c>
      <c r="AB3766" s="166">
        <f>VLOOKUP(L3766,Schnitt2!L:P,3,0)</f>
        <v>0</v>
      </c>
      <c r="AC3766" s="166">
        <f>VLOOKUP(L3766,Schnitt3!L:P,3,0)</f>
        <v>0</v>
      </c>
      <c r="AD3766" s="166">
        <f>VLOOKUP(L3766,Schnitt4!L:P,3,0)</f>
        <v>0</v>
      </c>
      <c r="AE3766" s="166">
        <f>VLOOKUP(L3766,Schnitt5!L:P,3,0)</f>
        <v>0</v>
      </c>
      <c r="AF3766" s="166">
        <f>VLOOKUP(L3766,Schnitt6!L:P,3,0)</f>
        <v>0</v>
      </c>
    </row>
    <row r="3767" spans="12:32" x14ac:dyDescent="0.25">
      <c r="L3767" s="264">
        <f>Member!A3767</f>
        <v>0</v>
      </c>
      <c r="S3767" s="166">
        <f>VLOOKUP(L3767,Schnitt1!L:P,2,0)</f>
        <v>0</v>
      </c>
      <c r="T3767" s="166">
        <f>VLOOKUP(L3767,Schnitt2!L:P,2,0)</f>
        <v>0</v>
      </c>
      <c r="U3767" s="166">
        <f>VLOOKUP(L3767,Schnitt3!L:P,2,0)</f>
        <v>0</v>
      </c>
      <c r="V3767" s="166">
        <f>VLOOKUP(L3767,Schnitt4!L:P,2,0)</f>
        <v>0</v>
      </c>
      <c r="W3767" s="166">
        <f>VLOOKUP(L3767,Schnitt5!L:P,2,0)</f>
        <v>0</v>
      </c>
      <c r="X3767" s="166">
        <f>VLOOKUP(L3767,Schnitt6!L:P,2,0)</f>
        <v>0</v>
      </c>
      <c r="AA3767" s="166">
        <f>VLOOKUP(L3767,Schnitt1!L:P,3,0)</f>
        <v>0</v>
      </c>
      <c r="AB3767" s="166">
        <f>VLOOKUP(L3767,Schnitt2!L:P,3,0)</f>
        <v>0</v>
      </c>
      <c r="AC3767" s="166">
        <f>VLOOKUP(L3767,Schnitt3!L:P,3,0)</f>
        <v>0</v>
      </c>
      <c r="AD3767" s="166">
        <f>VLOOKUP(L3767,Schnitt4!L:P,3,0)</f>
        <v>0</v>
      </c>
      <c r="AE3767" s="166">
        <f>VLOOKUP(L3767,Schnitt5!L:P,3,0)</f>
        <v>0</v>
      </c>
      <c r="AF3767" s="166">
        <f>VLOOKUP(L3767,Schnitt6!L:P,3,0)</f>
        <v>0</v>
      </c>
    </row>
    <row r="3768" spans="12:32" x14ac:dyDescent="0.25">
      <c r="L3768" s="264">
        <f>Member!A3768</f>
        <v>0</v>
      </c>
      <c r="S3768" s="166">
        <f>VLOOKUP(L3768,Schnitt1!L:P,2,0)</f>
        <v>0</v>
      </c>
      <c r="T3768" s="166">
        <f>VLOOKUP(L3768,Schnitt2!L:P,2,0)</f>
        <v>0</v>
      </c>
      <c r="U3768" s="166">
        <f>VLOOKUP(L3768,Schnitt3!L:P,2,0)</f>
        <v>0</v>
      </c>
      <c r="V3768" s="166">
        <f>VLOOKUP(L3768,Schnitt4!L:P,2,0)</f>
        <v>0</v>
      </c>
      <c r="W3768" s="166">
        <f>VLOOKUP(L3768,Schnitt5!L:P,2,0)</f>
        <v>0</v>
      </c>
      <c r="X3768" s="166">
        <f>VLOOKUP(L3768,Schnitt6!L:P,2,0)</f>
        <v>0</v>
      </c>
      <c r="AA3768" s="166">
        <f>VLOOKUP(L3768,Schnitt1!L:P,3,0)</f>
        <v>0</v>
      </c>
      <c r="AB3768" s="166">
        <f>VLOOKUP(L3768,Schnitt2!L:P,3,0)</f>
        <v>0</v>
      </c>
      <c r="AC3768" s="166">
        <f>VLOOKUP(L3768,Schnitt3!L:P,3,0)</f>
        <v>0</v>
      </c>
      <c r="AD3768" s="166">
        <f>VLOOKUP(L3768,Schnitt4!L:P,3,0)</f>
        <v>0</v>
      </c>
      <c r="AE3768" s="166">
        <f>VLOOKUP(L3768,Schnitt5!L:P,3,0)</f>
        <v>0</v>
      </c>
      <c r="AF3768" s="166">
        <f>VLOOKUP(L3768,Schnitt6!L:P,3,0)</f>
        <v>0</v>
      </c>
    </row>
    <row r="3769" spans="12:32" x14ac:dyDescent="0.25">
      <c r="L3769" s="264">
        <f>Member!A3769</f>
        <v>0</v>
      </c>
      <c r="S3769" s="166">
        <f>VLOOKUP(L3769,Schnitt1!L:P,2,0)</f>
        <v>0</v>
      </c>
      <c r="T3769" s="166">
        <f>VLOOKUP(L3769,Schnitt2!L:P,2,0)</f>
        <v>0</v>
      </c>
      <c r="U3769" s="166">
        <f>VLOOKUP(L3769,Schnitt3!L:P,2,0)</f>
        <v>0</v>
      </c>
      <c r="V3769" s="166">
        <f>VLOOKUP(L3769,Schnitt4!L:P,2,0)</f>
        <v>0</v>
      </c>
      <c r="W3769" s="166">
        <f>VLOOKUP(L3769,Schnitt5!L:P,2,0)</f>
        <v>0</v>
      </c>
      <c r="X3769" s="166">
        <f>VLOOKUP(L3769,Schnitt6!L:P,2,0)</f>
        <v>0</v>
      </c>
      <c r="AA3769" s="166">
        <f>VLOOKUP(L3769,Schnitt1!L:P,3,0)</f>
        <v>0</v>
      </c>
      <c r="AB3769" s="166">
        <f>VLOOKUP(L3769,Schnitt2!L:P,3,0)</f>
        <v>0</v>
      </c>
      <c r="AC3769" s="166">
        <f>VLOOKUP(L3769,Schnitt3!L:P,3,0)</f>
        <v>0</v>
      </c>
      <c r="AD3769" s="166">
        <f>VLOOKUP(L3769,Schnitt4!L:P,3,0)</f>
        <v>0</v>
      </c>
      <c r="AE3769" s="166">
        <f>VLOOKUP(L3769,Schnitt5!L:P,3,0)</f>
        <v>0</v>
      </c>
      <c r="AF3769" s="166">
        <f>VLOOKUP(L3769,Schnitt6!L:P,3,0)</f>
        <v>0</v>
      </c>
    </row>
    <row r="3770" spans="12:32" x14ac:dyDescent="0.25">
      <c r="L3770" s="264">
        <f>Member!A3770</f>
        <v>0</v>
      </c>
      <c r="S3770" s="166">
        <f>VLOOKUP(L3770,Schnitt1!L:P,2,0)</f>
        <v>0</v>
      </c>
      <c r="T3770" s="166">
        <f>VLOOKUP(L3770,Schnitt2!L:P,2,0)</f>
        <v>0</v>
      </c>
      <c r="U3770" s="166">
        <f>VLOOKUP(L3770,Schnitt3!L:P,2,0)</f>
        <v>0</v>
      </c>
      <c r="V3770" s="166">
        <f>VLOOKUP(L3770,Schnitt4!L:P,2,0)</f>
        <v>0</v>
      </c>
      <c r="W3770" s="166">
        <f>VLOOKUP(L3770,Schnitt5!L:P,2,0)</f>
        <v>0</v>
      </c>
      <c r="X3770" s="166">
        <f>VLOOKUP(L3770,Schnitt6!L:P,2,0)</f>
        <v>0</v>
      </c>
      <c r="AA3770" s="166">
        <f>VLOOKUP(L3770,Schnitt1!L:P,3,0)</f>
        <v>0</v>
      </c>
      <c r="AB3770" s="166">
        <f>VLOOKUP(L3770,Schnitt2!L:P,3,0)</f>
        <v>0</v>
      </c>
      <c r="AC3770" s="166">
        <f>VLOOKUP(L3770,Schnitt3!L:P,3,0)</f>
        <v>0</v>
      </c>
      <c r="AD3770" s="166">
        <f>VLOOKUP(L3770,Schnitt4!L:P,3,0)</f>
        <v>0</v>
      </c>
      <c r="AE3770" s="166">
        <f>VLOOKUP(L3770,Schnitt5!L:P,3,0)</f>
        <v>0</v>
      </c>
      <c r="AF3770" s="166">
        <f>VLOOKUP(L3770,Schnitt6!L:P,3,0)</f>
        <v>0</v>
      </c>
    </row>
    <row r="3771" spans="12:32" x14ac:dyDescent="0.25">
      <c r="L3771" s="264">
        <f>Member!A3771</f>
        <v>0</v>
      </c>
      <c r="S3771" s="166">
        <f>VLOOKUP(L3771,Schnitt1!L:P,2,0)</f>
        <v>0</v>
      </c>
      <c r="T3771" s="166">
        <f>VLOOKUP(L3771,Schnitt2!L:P,2,0)</f>
        <v>0</v>
      </c>
      <c r="U3771" s="166">
        <f>VLOOKUP(L3771,Schnitt3!L:P,2,0)</f>
        <v>0</v>
      </c>
      <c r="V3771" s="166">
        <f>VLOOKUP(L3771,Schnitt4!L:P,2,0)</f>
        <v>0</v>
      </c>
      <c r="W3771" s="166">
        <f>VLOOKUP(L3771,Schnitt5!L:P,2,0)</f>
        <v>0</v>
      </c>
      <c r="X3771" s="166">
        <f>VLOOKUP(L3771,Schnitt6!L:P,2,0)</f>
        <v>0</v>
      </c>
      <c r="AA3771" s="166">
        <f>VLOOKUP(L3771,Schnitt1!L:P,3,0)</f>
        <v>0</v>
      </c>
      <c r="AB3771" s="166">
        <f>VLOOKUP(L3771,Schnitt2!L:P,3,0)</f>
        <v>0</v>
      </c>
      <c r="AC3771" s="166">
        <f>VLOOKUP(L3771,Schnitt3!L:P,3,0)</f>
        <v>0</v>
      </c>
      <c r="AD3771" s="166">
        <f>VLOOKUP(L3771,Schnitt4!L:P,3,0)</f>
        <v>0</v>
      </c>
      <c r="AE3771" s="166">
        <f>VLOOKUP(L3771,Schnitt5!L:P,3,0)</f>
        <v>0</v>
      </c>
      <c r="AF3771" s="166">
        <f>VLOOKUP(L3771,Schnitt6!L:P,3,0)</f>
        <v>0</v>
      </c>
    </row>
    <row r="3772" spans="12:32" x14ac:dyDescent="0.25">
      <c r="L3772" s="264">
        <f>Member!A3772</f>
        <v>0</v>
      </c>
      <c r="S3772" s="166">
        <f>VLOOKUP(L3772,Schnitt1!L:P,2,0)</f>
        <v>0</v>
      </c>
      <c r="T3772" s="166">
        <f>VLOOKUP(L3772,Schnitt2!L:P,2,0)</f>
        <v>0</v>
      </c>
      <c r="U3772" s="166">
        <f>VLOOKUP(L3772,Schnitt3!L:P,2,0)</f>
        <v>0</v>
      </c>
      <c r="V3772" s="166">
        <f>VLOOKUP(L3772,Schnitt4!L:P,2,0)</f>
        <v>0</v>
      </c>
      <c r="W3772" s="166">
        <f>VLOOKUP(L3772,Schnitt5!L:P,2,0)</f>
        <v>0</v>
      </c>
      <c r="X3772" s="166">
        <f>VLOOKUP(L3772,Schnitt6!L:P,2,0)</f>
        <v>0</v>
      </c>
      <c r="AA3772" s="166">
        <f>VLOOKUP(L3772,Schnitt1!L:P,3,0)</f>
        <v>0</v>
      </c>
      <c r="AB3772" s="166">
        <f>VLOOKUP(L3772,Schnitt2!L:P,3,0)</f>
        <v>0</v>
      </c>
      <c r="AC3772" s="166">
        <f>VLOOKUP(L3772,Schnitt3!L:P,3,0)</f>
        <v>0</v>
      </c>
      <c r="AD3772" s="166">
        <f>VLOOKUP(L3772,Schnitt4!L:P,3,0)</f>
        <v>0</v>
      </c>
      <c r="AE3772" s="166">
        <f>VLOOKUP(L3772,Schnitt5!L:P,3,0)</f>
        <v>0</v>
      </c>
      <c r="AF3772" s="166">
        <f>VLOOKUP(L3772,Schnitt6!L:P,3,0)</f>
        <v>0</v>
      </c>
    </row>
    <row r="3773" spans="12:32" x14ac:dyDescent="0.25">
      <c r="L3773" s="264">
        <f>Member!A3773</f>
        <v>0</v>
      </c>
      <c r="S3773" s="166">
        <f>VLOOKUP(L3773,Schnitt1!L:P,2,0)</f>
        <v>0</v>
      </c>
      <c r="T3773" s="166">
        <f>VLOOKUP(L3773,Schnitt2!L:P,2,0)</f>
        <v>0</v>
      </c>
      <c r="U3773" s="166">
        <f>VLOOKUP(L3773,Schnitt3!L:P,2,0)</f>
        <v>0</v>
      </c>
      <c r="V3773" s="166">
        <f>VLOOKUP(L3773,Schnitt4!L:P,2,0)</f>
        <v>0</v>
      </c>
      <c r="W3773" s="166">
        <f>VLOOKUP(L3773,Schnitt5!L:P,2,0)</f>
        <v>0</v>
      </c>
      <c r="X3773" s="166">
        <f>VLOOKUP(L3773,Schnitt6!L:P,2,0)</f>
        <v>0</v>
      </c>
      <c r="AA3773" s="166">
        <f>VLOOKUP(L3773,Schnitt1!L:P,3,0)</f>
        <v>0</v>
      </c>
      <c r="AB3773" s="166">
        <f>VLOOKUP(L3773,Schnitt2!L:P,3,0)</f>
        <v>0</v>
      </c>
      <c r="AC3773" s="166">
        <f>VLOOKUP(L3773,Schnitt3!L:P,3,0)</f>
        <v>0</v>
      </c>
      <c r="AD3773" s="166">
        <f>VLOOKUP(L3773,Schnitt4!L:P,3,0)</f>
        <v>0</v>
      </c>
      <c r="AE3773" s="166">
        <f>VLOOKUP(L3773,Schnitt5!L:P,3,0)</f>
        <v>0</v>
      </c>
      <c r="AF3773" s="166">
        <f>VLOOKUP(L3773,Schnitt6!L:P,3,0)</f>
        <v>0</v>
      </c>
    </row>
    <row r="3774" spans="12:32" x14ac:dyDescent="0.25">
      <c r="L3774" s="264">
        <f>Member!A3774</f>
        <v>0</v>
      </c>
      <c r="S3774" s="166">
        <f>VLOOKUP(L3774,Schnitt1!L:P,2,0)</f>
        <v>0</v>
      </c>
      <c r="T3774" s="166">
        <f>VLOOKUP(L3774,Schnitt2!L:P,2,0)</f>
        <v>0</v>
      </c>
      <c r="U3774" s="166">
        <f>VLOOKUP(L3774,Schnitt3!L:P,2,0)</f>
        <v>0</v>
      </c>
      <c r="V3774" s="166">
        <f>VLOOKUP(L3774,Schnitt4!L:P,2,0)</f>
        <v>0</v>
      </c>
      <c r="W3774" s="166">
        <f>VLOOKUP(L3774,Schnitt5!L:P,2,0)</f>
        <v>0</v>
      </c>
      <c r="X3774" s="166">
        <f>VLOOKUP(L3774,Schnitt6!L:P,2,0)</f>
        <v>0</v>
      </c>
      <c r="AA3774" s="166">
        <f>VLOOKUP(L3774,Schnitt1!L:P,3,0)</f>
        <v>0</v>
      </c>
      <c r="AB3774" s="166">
        <f>VLOOKUP(L3774,Schnitt2!L:P,3,0)</f>
        <v>0</v>
      </c>
      <c r="AC3774" s="166">
        <f>VLOOKUP(L3774,Schnitt3!L:P,3,0)</f>
        <v>0</v>
      </c>
      <c r="AD3774" s="166">
        <f>VLOOKUP(L3774,Schnitt4!L:P,3,0)</f>
        <v>0</v>
      </c>
      <c r="AE3774" s="166">
        <f>VLOOKUP(L3774,Schnitt5!L:P,3,0)</f>
        <v>0</v>
      </c>
      <c r="AF3774" s="166">
        <f>VLOOKUP(L3774,Schnitt6!L:P,3,0)</f>
        <v>0</v>
      </c>
    </row>
    <row r="3775" spans="12:32" x14ac:dyDescent="0.25">
      <c r="L3775" s="264">
        <f>Member!A3775</f>
        <v>0</v>
      </c>
      <c r="S3775" s="166">
        <f>VLOOKUP(L3775,Schnitt1!L:P,2,0)</f>
        <v>0</v>
      </c>
      <c r="T3775" s="166">
        <f>VLOOKUP(L3775,Schnitt2!L:P,2,0)</f>
        <v>0</v>
      </c>
      <c r="U3775" s="166">
        <f>VLOOKUP(L3775,Schnitt3!L:P,2,0)</f>
        <v>0</v>
      </c>
      <c r="V3775" s="166">
        <f>VLOOKUP(L3775,Schnitt4!L:P,2,0)</f>
        <v>0</v>
      </c>
      <c r="W3775" s="166">
        <f>VLOOKUP(L3775,Schnitt5!L:P,2,0)</f>
        <v>0</v>
      </c>
      <c r="X3775" s="166">
        <f>VLOOKUP(L3775,Schnitt6!L:P,2,0)</f>
        <v>0</v>
      </c>
      <c r="AA3775" s="166">
        <f>VLOOKUP(L3775,Schnitt1!L:P,3,0)</f>
        <v>0</v>
      </c>
      <c r="AB3775" s="166">
        <f>VLOOKUP(L3775,Schnitt2!L:P,3,0)</f>
        <v>0</v>
      </c>
      <c r="AC3775" s="166">
        <f>VLOOKUP(L3775,Schnitt3!L:P,3,0)</f>
        <v>0</v>
      </c>
      <c r="AD3775" s="166">
        <f>VLOOKUP(L3775,Schnitt4!L:P,3,0)</f>
        <v>0</v>
      </c>
      <c r="AE3775" s="166">
        <f>VLOOKUP(L3775,Schnitt5!L:P,3,0)</f>
        <v>0</v>
      </c>
      <c r="AF3775" s="166">
        <f>VLOOKUP(L3775,Schnitt6!L:P,3,0)</f>
        <v>0</v>
      </c>
    </row>
    <row r="3776" spans="12:32" x14ac:dyDescent="0.25">
      <c r="L3776" s="264">
        <f>Member!A3776</f>
        <v>0</v>
      </c>
      <c r="S3776" s="166">
        <f>VLOOKUP(L3776,Schnitt1!L:P,2,0)</f>
        <v>0</v>
      </c>
      <c r="T3776" s="166">
        <f>VLOOKUP(L3776,Schnitt2!L:P,2,0)</f>
        <v>0</v>
      </c>
      <c r="U3776" s="166">
        <f>VLOOKUP(L3776,Schnitt3!L:P,2,0)</f>
        <v>0</v>
      </c>
      <c r="V3776" s="166">
        <f>VLOOKUP(L3776,Schnitt4!L:P,2,0)</f>
        <v>0</v>
      </c>
      <c r="W3776" s="166">
        <f>VLOOKUP(L3776,Schnitt5!L:P,2,0)</f>
        <v>0</v>
      </c>
      <c r="X3776" s="166">
        <f>VLOOKUP(L3776,Schnitt6!L:P,2,0)</f>
        <v>0</v>
      </c>
      <c r="AA3776" s="166">
        <f>VLOOKUP(L3776,Schnitt1!L:P,3,0)</f>
        <v>0</v>
      </c>
      <c r="AB3776" s="166">
        <f>VLOOKUP(L3776,Schnitt2!L:P,3,0)</f>
        <v>0</v>
      </c>
      <c r="AC3776" s="166">
        <f>VLOOKUP(L3776,Schnitt3!L:P,3,0)</f>
        <v>0</v>
      </c>
      <c r="AD3776" s="166">
        <f>VLOOKUP(L3776,Schnitt4!L:P,3,0)</f>
        <v>0</v>
      </c>
      <c r="AE3776" s="166">
        <f>VLOOKUP(L3776,Schnitt5!L:P,3,0)</f>
        <v>0</v>
      </c>
      <c r="AF3776" s="166">
        <f>VLOOKUP(L3776,Schnitt6!L:P,3,0)</f>
        <v>0</v>
      </c>
    </row>
    <row r="3777" spans="12:32" x14ac:dyDescent="0.25">
      <c r="L3777" s="264">
        <f>Member!A3777</f>
        <v>0</v>
      </c>
      <c r="S3777" s="166">
        <f>VLOOKUP(L3777,Schnitt1!L:P,2,0)</f>
        <v>0</v>
      </c>
      <c r="T3777" s="166">
        <f>VLOOKUP(L3777,Schnitt2!L:P,2,0)</f>
        <v>0</v>
      </c>
      <c r="U3777" s="166">
        <f>VLOOKUP(L3777,Schnitt3!L:P,2,0)</f>
        <v>0</v>
      </c>
      <c r="V3777" s="166">
        <f>VLOOKUP(L3777,Schnitt4!L:P,2,0)</f>
        <v>0</v>
      </c>
      <c r="W3777" s="166">
        <f>VLOOKUP(L3777,Schnitt5!L:P,2,0)</f>
        <v>0</v>
      </c>
      <c r="X3777" s="166">
        <f>VLOOKUP(L3777,Schnitt6!L:P,2,0)</f>
        <v>0</v>
      </c>
      <c r="AA3777" s="166">
        <f>VLOOKUP(L3777,Schnitt1!L:P,3,0)</f>
        <v>0</v>
      </c>
      <c r="AB3777" s="166">
        <f>VLOOKUP(L3777,Schnitt2!L:P,3,0)</f>
        <v>0</v>
      </c>
      <c r="AC3777" s="166">
        <f>VLOOKUP(L3777,Schnitt3!L:P,3,0)</f>
        <v>0</v>
      </c>
      <c r="AD3777" s="166">
        <f>VLOOKUP(L3777,Schnitt4!L:P,3,0)</f>
        <v>0</v>
      </c>
      <c r="AE3777" s="166">
        <f>VLOOKUP(L3777,Schnitt5!L:P,3,0)</f>
        <v>0</v>
      </c>
      <c r="AF3777" s="166">
        <f>VLOOKUP(L3777,Schnitt6!L:P,3,0)</f>
        <v>0</v>
      </c>
    </row>
    <row r="3778" spans="12:32" x14ac:dyDescent="0.25">
      <c r="L3778" s="264">
        <f>Member!A3778</f>
        <v>0</v>
      </c>
      <c r="S3778" s="166">
        <f>VLOOKUP(L3778,Schnitt1!L:P,2,0)</f>
        <v>0</v>
      </c>
      <c r="T3778" s="166">
        <f>VLOOKUP(L3778,Schnitt2!L:P,2,0)</f>
        <v>0</v>
      </c>
      <c r="U3778" s="166">
        <f>VLOOKUP(L3778,Schnitt3!L:P,2,0)</f>
        <v>0</v>
      </c>
      <c r="V3778" s="166">
        <f>VLOOKUP(L3778,Schnitt4!L:P,2,0)</f>
        <v>0</v>
      </c>
      <c r="W3778" s="166">
        <f>VLOOKUP(L3778,Schnitt5!L:P,2,0)</f>
        <v>0</v>
      </c>
      <c r="X3778" s="166">
        <f>VLOOKUP(L3778,Schnitt6!L:P,2,0)</f>
        <v>0</v>
      </c>
      <c r="AA3778" s="166">
        <f>VLOOKUP(L3778,Schnitt1!L:P,3,0)</f>
        <v>0</v>
      </c>
      <c r="AB3778" s="166">
        <f>VLOOKUP(L3778,Schnitt2!L:P,3,0)</f>
        <v>0</v>
      </c>
      <c r="AC3778" s="166">
        <f>VLOOKUP(L3778,Schnitt3!L:P,3,0)</f>
        <v>0</v>
      </c>
      <c r="AD3778" s="166">
        <f>VLOOKUP(L3778,Schnitt4!L:P,3,0)</f>
        <v>0</v>
      </c>
      <c r="AE3778" s="166">
        <f>VLOOKUP(L3778,Schnitt5!L:P,3,0)</f>
        <v>0</v>
      </c>
      <c r="AF3778" s="166">
        <f>VLOOKUP(L3778,Schnitt6!L:P,3,0)</f>
        <v>0</v>
      </c>
    </row>
    <row r="3779" spans="12:32" x14ac:dyDescent="0.25">
      <c r="L3779" s="264">
        <f>Member!A3779</f>
        <v>0</v>
      </c>
      <c r="S3779" s="166">
        <f>VLOOKUP(L3779,Schnitt1!L:P,2,0)</f>
        <v>0</v>
      </c>
      <c r="T3779" s="166">
        <f>VLOOKUP(L3779,Schnitt2!L:P,2,0)</f>
        <v>0</v>
      </c>
      <c r="U3779" s="166">
        <f>VLOOKUP(L3779,Schnitt3!L:P,2,0)</f>
        <v>0</v>
      </c>
      <c r="V3779" s="166">
        <f>VLOOKUP(L3779,Schnitt4!L:P,2,0)</f>
        <v>0</v>
      </c>
      <c r="W3779" s="166">
        <f>VLOOKUP(L3779,Schnitt5!L:P,2,0)</f>
        <v>0</v>
      </c>
      <c r="X3779" s="166">
        <f>VLOOKUP(L3779,Schnitt6!L:P,2,0)</f>
        <v>0</v>
      </c>
      <c r="AA3779" s="166">
        <f>VLOOKUP(L3779,Schnitt1!L:P,3,0)</f>
        <v>0</v>
      </c>
      <c r="AB3779" s="166">
        <f>VLOOKUP(L3779,Schnitt2!L:P,3,0)</f>
        <v>0</v>
      </c>
      <c r="AC3779" s="166">
        <f>VLOOKUP(L3779,Schnitt3!L:P,3,0)</f>
        <v>0</v>
      </c>
      <c r="AD3779" s="166">
        <f>VLOOKUP(L3779,Schnitt4!L:P,3,0)</f>
        <v>0</v>
      </c>
      <c r="AE3779" s="166">
        <f>VLOOKUP(L3779,Schnitt5!L:P,3,0)</f>
        <v>0</v>
      </c>
      <c r="AF3779" s="166">
        <f>VLOOKUP(L3779,Schnitt6!L:P,3,0)</f>
        <v>0</v>
      </c>
    </row>
    <row r="3780" spans="12:32" x14ac:dyDescent="0.25">
      <c r="L3780" s="264">
        <f>Member!A3780</f>
        <v>0</v>
      </c>
      <c r="S3780" s="166">
        <f>VLOOKUP(L3780,Schnitt1!L:P,2,0)</f>
        <v>0</v>
      </c>
      <c r="T3780" s="166">
        <f>VLOOKUP(L3780,Schnitt2!L:P,2,0)</f>
        <v>0</v>
      </c>
      <c r="U3780" s="166">
        <f>VLOOKUP(L3780,Schnitt3!L:P,2,0)</f>
        <v>0</v>
      </c>
      <c r="V3780" s="166">
        <f>VLOOKUP(L3780,Schnitt4!L:P,2,0)</f>
        <v>0</v>
      </c>
      <c r="W3780" s="166">
        <f>VLOOKUP(L3780,Schnitt5!L:P,2,0)</f>
        <v>0</v>
      </c>
      <c r="X3780" s="166">
        <f>VLOOKUP(L3780,Schnitt6!L:P,2,0)</f>
        <v>0</v>
      </c>
      <c r="AA3780" s="166">
        <f>VLOOKUP(L3780,Schnitt1!L:P,3,0)</f>
        <v>0</v>
      </c>
      <c r="AB3780" s="166">
        <f>VLOOKUP(L3780,Schnitt2!L:P,3,0)</f>
        <v>0</v>
      </c>
      <c r="AC3780" s="166">
        <f>VLOOKUP(L3780,Schnitt3!L:P,3,0)</f>
        <v>0</v>
      </c>
      <c r="AD3780" s="166">
        <f>VLOOKUP(L3780,Schnitt4!L:P,3,0)</f>
        <v>0</v>
      </c>
      <c r="AE3780" s="166">
        <f>VLOOKUP(L3780,Schnitt5!L:P,3,0)</f>
        <v>0</v>
      </c>
      <c r="AF3780" s="166">
        <f>VLOOKUP(L3780,Schnitt6!L:P,3,0)</f>
        <v>0</v>
      </c>
    </row>
    <row r="3781" spans="12:32" x14ac:dyDescent="0.25">
      <c r="L3781" s="264">
        <f>Member!A3781</f>
        <v>0</v>
      </c>
      <c r="S3781" s="166">
        <f>VLOOKUP(L3781,Schnitt1!L:P,2,0)</f>
        <v>0</v>
      </c>
      <c r="T3781" s="166">
        <f>VLOOKUP(L3781,Schnitt2!L:P,2,0)</f>
        <v>0</v>
      </c>
      <c r="U3781" s="166">
        <f>VLOOKUP(L3781,Schnitt3!L:P,2,0)</f>
        <v>0</v>
      </c>
      <c r="V3781" s="166">
        <f>VLOOKUP(L3781,Schnitt4!L:P,2,0)</f>
        <v>0</v>
      </c>
      <c r="W3781" s="166">
        <f>VLOOKUP(L3781,Schnitt5!L:P,2,0)</f>
        <v>0</v>
      </c>
      <c r="X3781" s="166">
        <f>VLOOKUP(L3781,Schnitt6!L:P,2,0)</f>
        <v>0</v>
      </c>
      <c r="AA3781" s="166">
        <f>VLOOKUP(L3781,Schnitt1!L:P,3,0)</f>
        <v>0</v>
      </c>
      <c r="AB3781" s="166">
        <f>VLOOKUP(L3781,Schnitt2!L:P,3,0)</f>
        <v>0</v>
      </c>
      <c r="AC3781" s="166">
        <f>VLOOKUP(L3781,Schnitt3!L:P,3,0)</f>
        <v>0</v>
      </c>
      <c r="AD3781" s="166">
        <f>VLOOKUP(L3781,Schnitt4!L:P,3,0)</f>
        <v>0</v>
      </c>
      <c r="AE3781" s="166">
        <f>VLOOKUP(L3781,Schnitt5!L:P,3,0)</f>
        <v>0</v>
      </c>
      <c r="AF3781" s="166">
        <f>VLOOKUP(L3781,Schnitt6!L:P,3,0)</f>
        <v>0</v>
      </c>
    </row>
    <row r="3782" spans="12:32" x14ac:dyDescent="0.25">
      <c r="L3782" s="264">
        <f>Member!A3782</f>
        <v>0</v>
      </c>
      <c r="S3782" s="166">
        <f>VLOOKUP(L3782,Schnitt1!L:P,2,0)</f>
        <v>0</v>
      </c>
      <c r="T3782" s="166">
        <f>VLOOKUP(L3782,Schnitt2!L:P,2,0)</f>
        <v>0</v>
      </c>
      <c r="U3782" s="166">
        <f>VLOOKUP(L3782,Schnitt3!L:P,2,0)</f>
        <v>0</v>
      </c>
      <c r="V3782" s="166">
        <f>VLOOKUP(L3782,Schnitt4!L:P,2,0)</f>
        <v>0</v>
      </c>
      <c r="W3782" s="166">
        <f>VLOOKUP(L3782,Schnitt5!L:P,2,0)</f>
        <v>0</v>
      </c>
      <c r="X3782" s="166">
        <f>VLOOKUP(L3782,Schnitt6!L:P,2,0)</f>
        <v>0</v>
      </c>
      <c r="AA3782" s="166">
        <f>VLOOKUP(L3782,Schnitt1!L:P,3,0)</f>
        <v>0</v>
      </c>
      <c r="AB3782" s="166">
        <f>VLOOKUP(L3782,Schnitt2!L:P,3,0)</f>
        <v>0</v>
      </c>
      <c r="AC3782" s="166">
        <f>VLOOKUP(L3782,Schnitt3!L:P,3,0)</f>
        <v>0</v>
      </c>
      <c r="AD3782" s="166">
        <f>VLOOKUP(L3782,Schnitt4!L:P,3,0)</f>
        <v>0</v>
      </c>
      <c r="AE3782" s="166">
        <f>VLOOKUP(L3782,Schnitt5!L:P,3,0)</f>
        <v>0</v>
      </c>
      <c r="AF3782" s="166">
        <f>VLOOKUP(L3782,Schnitt6!L:P,3,0)</f>
        <v>0</v>
      </c>
    </row>
    <row r="3783" spans="12:32" x14ac:dyDescent="0.25">
      <c r="L3783" s="264">
        <f>Member!A3783</f>
        <v>0</v>
      </c>
      <c r="S3783" s="166">
        <f>VLOOKUP(L3783,Schnitt1!L:P,2,0)</f>
        <v>0</v>
      </c>
      <c r="T3783" s="166">
        <f>VLOOKUP(L3783,Schnitt2!L:P,2,0)</f>
        <v>0</v>
      </c>
      <c r="U3783" s="166">
        <f>VLOOKUP(L3783,Schnitt3!L:P,2,0)</f>
        <v>0</v>
      </c>
      <c r="V3783" s="166">
        <f>VLOOKUP(L3783,Schnitt4!L:P,2,0)</f>
        <v>0</v>
      </c>
      <c r="W3783" s="166">
        <f>VLOOKUP(L3783,Schnitt5!L:P,2,0)</f>
        <v>0</v>
      </c>
      <c r="X3783" s="166">
        <f>VLOOKUP(L3783,Schnitt6!L:P,2,0)</f>
        <v>0</v>
      </c>
      <c r="AA3783" s="166">
        <f>VLOOKUP(L3783,Schnitt1!L:P,3,0)</f>
        <v>0</v>
      </c>
      <c r="AB3783" s="166">
        <f>VLOOKUP(L3783,Schnitt2!L:P,3,0)</f>
        <v>0</v>
      </c>
      <c r="AC3783" s="166">
        <f>VLOOKUP(L3783,Schnitt3!L:P,3,0)</f>
        <v>0</v>
      </c>
      <c r="AD3783" s="166">
        <f>VLOOKUP(L3783,Schnitt4!L:P,3,0)</f>
        <v>0</v>
      </c>
      <c r="AE3783" s="166">
        <f>VLOOKUP(L3783,Schnitt5!L:P,3,0)</f>
        <v>0</v>
      </c>
      <c r="AF3783" s="166">
        <f>VLOOKUP(L3783,Schnitt6!L:P,3,0)</f>
        <v>0</v>
      </c>
    </row>
    <row r="3784" spans="12:32" x14ac:dyDescent="0.25">
      <c r="L3784" s="264">
        <f>Member!A3784</f>
        <v>0</v>
      </c>
      <c r="S3784" s="166">
        <f>VLOOKUP(L3784,Schnitt1!L:P,2,0)</f>
        <v>0</v>
      </c>
      <c r="T3784" s="166">
        <f>VLOOKUP(L3784,Schnitt2!L:P,2,0)</f>
        <v>0</v>
      </c>
      <c r="U3784" s="166">
        <f>VLOOKUP(L3784,Schnitt3!L:P,2,0)</f>
        <v>0</v>
      </c>
      <c r="V3784" s="166">
        <f>VLOOKUP(L3784,Schnitt4!L:P,2,0)</f>
        <v>0</v>
      </c>
      <c r="W3784" s="166">
        <f>VLOOKUP(L3784,Schnitt5!L:P,2,0)</f>
        <v>0</v>
      </c>
      <c r="X3784" s="166">
        <f>VLOOKUP(L3784,Schnitt6!L:P,2,0)</f>
        <v>0</v>
      </c>
      <c r="AA3784" s="166">
        <f>VLOOKUP(L3784,Schnitt1!L:P,3,0)</f>
        <v>0</v>
      </c>
      <c r="AB3784" s="166">
        <f>VLOOKUP(L3784,Schnitt2!L:P,3,0)</f>
        <v>0</v>
      </c>
      <c r="AC3784" s="166">
        <f>VLOOKUP(L3784,Schnitt3!L:P,3,0)</f>
        <v>0</v>
      </c>
      <c r="AD3784" s="166">
        <f>VLOOKUP(L3784,Schnitt4!L:P,3,0)</f>
        <v>0</v>
      </c>
      <c r="AE3784" s="166">
        <f>VLOOKUP(L3784,Schnitt5!L:P,3,0)</f>
        <v>0</v>
      </c>
      <c r="AF3784" s="166">
        <f>VLOOKUP(L3784,Schnitt6!L:P,3,0)</f>
        <v>0</v>
      </c>
    </row>
    <row r="3785" spans="12:32" x14ac:dyDescent="0.25">
      <c r="L3785" s="264">
        <f>Member!A3785</f>
        <v>0</v>
      </c>
      <c r="S3785" s="166">
        <f>VLOOKUP(L3785,Schnitt1!L:P,2,0)</f>
        <v>0</v>
      </c>
      <c r="T3785" s="166">
        <f>VLOOKUP(L3785,Schnitt2!L:P,2,0)</f>
        <v>0</v>
      </c>
      <c r="U3785" s="166">
        <f>VLOOKUP(L3785,Schnitt3!L:P,2,0)</f>
        <v>0</v>
      </c>
      <c r="V3785" s="166">
        <f>VLOOKUP(L3785,Schnitt4!L:P,2,0)</f>
        <v>0</v>
      </c>
      <c r="W3785" s="166">
        <f>VLOOKUP(L3785,Schnitt5!L:P,2,0)</f>
        <v>0</v>
      </c>
      <c r="X3785" s="166">
        <f>VLOOKUP(L3785,Schnitt6!L:P,2,0)</f>
        <v>0</v>
      </c>
      <c r="AA3785" s="166">
        <f>VLOOKUP(L3785,Schnitt1!L:P,3,0)</f>
        <v>0</v>
      </c>
      <c r="AB3785" s="166">
        <f>VLOOKUP(L3785,Schnitt2!L:P,3,0)</f>
        <v>0</v>
      </c>
      <c r="AC3785" s="166">
        <f>VLOOKUP(L3785,Schnitt3!L:P,3,0)</f>
        <v>0</v>
      </c>
      <c r="AD3785" s="166">
        <f>VLOOKUP(L3785,Schnitt4!L:P,3,0)</f>
        <v>0</v>
      </c>
      <c r="AE3785" s="166">
        <f>VLOOKUP(L3785,Schnitt5!L:P,3,0)</f>
        <v>0</v>
      </c>
      <c r="AF3785" s="166">
        <f>VLOOKUP(L3785,Schnitt6!L:P,3,0)</f>
        <v>0</v>
      </c>
    </row>
    <row r="3786" spans="12:32" x14ac:dyDescent="0.25">
      <c r="L3786" s="264">
        <f>Member!A3786</f>
        <v>0</v>
      </c>
      <c r="S3786" s="166">
        <f>VLOOKUP(L3786,Schnitt1!L:P,2,0)</f>
        <v>0</v>
      </c>
      <c r="T3786" s="166">
        <f>VLOOKUP(L3786,Schnitt2!L:P,2,0)</f>
        <v>0</v>
      </c>
      <c r="U3786" s="166">
        <f>VLOOKUP(L3786,Schnitt3!L:P,2,0)</f>
        <v>0</v>
      </c>
      <c r="V3786" s="166">
        <f>VLOOKUP(L3786,Schnitt4!L:P,2,0)</f>
        <v>0</v>
      </c>
      <c r="W3786" s="166">
        <f>VLOOKUP(L3786,Schnitt5!L:P,2,0)</f>
        <v>0</v>
      </c>
      <c r="X3786" s="166">
        <f>VLOOKUP(L3786,Schnitt6!L:P,2,0)</f>
        <v>0</v>
      </c>
      <c r="AA3786" s="166">
        <f>VLOOKUP(L3786,Schnitt1!L:P,3,0)</f>
        <v>0</v>
      </c>
      <c r="AB3786" s="166">
        <f>VLOOKUP(L3786,Schnitt2!L:P,3,0)</f>
        <v>0</v>
      </c>
      <c r="AC3786" s="166">
        <f>VLOOKUP(L3786,Schnitt3!L:P,3,0)</f>
        <v>0</v>
      </c>
      <c r="AD3786" s="166">
        <f>VLOOKUP(L3786,Schnitt4!L:P,3,0)</f>
        <v>0</v>
      </c>
      <c r="AE3786" s="166">
        <f>VLOOKUP(L3786,Schnitt5!L:P,3,0)</f>
        <v>0</v>
      </c>
      <c r="AF3786" s="166">
        <f>VLOOKUP(L3786,Schnitt6!L:P,3,0)</f>
        <v>0</v>
      </c>
    </row>
    <row r="3787" spans="12:32" x14ac:dyDescent="0.25">
      <c r="L3787" s="264">
        <f>Member!A3787</f>
        <v>0</v>
      </c>
      <c r="S3787" s="166">
        <f>VLOOKUP(L3787,Schnitt1!L:P,2,0)</f>
        <v>0</v>
      </c>
      <c r="T3787" s="166">
        <f>VLOOKUP(L3787,Schnitt2!L:P,2,0)</f>
        <v>0</v>
      </c>
      <c r="U3787" s="166">
        <f>VLOOKUP(L3787,Schnitt3!L:P,2,0)</f>
        <v>0</v>
      </c>
      <c r="V3787" s="166">
        <f>VLOOKUP(L3787,Schnitt4!L:P,2,0)</f>
        <v>0</v>
      </c>
      <c r="W3787" s="166">
        <f>VLOOKUP(L3787,Schnitt5!L:P,2,0)</f>
        <v>0</v>
      </c>
      <c r="X3787" s="166">
        <f>VLOOKUP(L3787,Schnitt6!L:P,2,0)</f>
        <v>0</v>
      </c>
      <c r="AA3787" s="166">
        <f>VLOOKUP(L3787,Schnitt1!L:P,3,0)</f>
        <v>0</v>
      </c>
      <c r="AB3787" s="166">
        <f>VLOOKUP(L3787,Schnitt2!L:P,3,0)</f>
        <v>0</v>
      </c>
      <c r="AC3787" s="166">
        <f>VLOOKUP(L3787,Schnitt3!L:P,3,0)</f>
        <v>0</v>
      </c>
      <c r="AD3787" s="166">
        <f>VLOOKUP(L3787,Schnitt4!L:P,3,0)</f>
        <v>0</v>
      </c>
      <c r="AE3787" s="166">
        <f>VLOOKUP(L3787,Schnitt5!L:P,3,0)</f>
        <v>0</v>
      </c>
      <c r="AF3787" s="166">
        <f>VLOOKUP(L3787,Schnitt6!L:P,3,0)</f>
        <v>0</v>
      </c>
    </row>
    <row r="3788" spans="12:32" x14ac:dyDescent="0.25">
      <c r="L3788" s="264">
        <f>Member!A3788</f>
        <v>0</v>
      </c>
      <c r="S3788" s="166">
        <f>VLOOKUP(L3788,Schnitt1!L:P,2,0)</f>
        <v>0</v>
      </c>
      <c r="T3788" s="166">
        <f>VLOOKUP(L3788,Schnitt2!L:P,2,0)</f>
        <v>0</v>
      </c>
      <c r="U3788" s="166">
        <f>VLOOKUP(L3788,Schnitt3!L:P,2,0)</f>
        <v>0</v>
      </c>
      <c r="V3788" s="166">
        <f>VLOOKUP(L3788,Schnitt4!L:P,2,0)</f>
        <v>0</v>
      </c>
      <c r="W3788" s="166">
        <f>VLOOKUP(L3788,Schnitt5!L:P,2,0)</f>
        <v>0</v>
      </c>
      <c r="X3788" s="166">
        <f>VLOOKUP(L3788,Schnitt6!L:P,2,0)</f>
        <v>0</v>
      </c>
      <c r="AA3788" s="166">
        <f>VLOOKUP(L3788,Schnitt1!L:P,3,0)</f>
        <v>0</v>
      </c>
      <c r="AB3788" s="166">
        <f>VLOOKUP(L3788,Schnitt2!L:P,3,0)</f>
        <v>0</v>
      </c>
      <c r="AC3788" s="166">
        <f>VLOOKUP(L3788,Schnitt3!L:P,3,0)</f>
        <v>0</v>
      </c>
      <c r="AD3788" s="166">
        <f>VLOOKUP(L3788,Schnitt4!L:P,3,0)</f>
        <v>0</v>
      </c>
      <c r="AE3788" s="166">
        <f>VLOOKUP(L3788,Schnitt5!L:P,3,0)</f>
        <v>0</v>
      </c>
      <c r="AF3788" s="166">
        <f>VLOOKUP(L3788,Schnitt6!L:P,3,0)</f>
        <v>0</v>
      </c>
    </row>
    <row r="3789" spans="12:32" x14ac:dyDescent="0.25">
      <c r="L3789" s="264">
        <f>Member!A3789</f>
        <v>0</v>
      </c>
      <c r="S3789" s="166">
        <f>VLOOKUP(L3789,Schnitt1!L:P,2,0)</f>
        <v>0</v>
      </c>
      <c r="T3789" s="166">
        <f>VLOOKUP(L3789,Schnitt2!L:P,2,0)</f>
        <v>0</v>
      </c>
      <c r="U3789" s="166">
        <f>VLOOKUP(L3789,Schnitt3!L:P,2,0)</f>
        <v>0</v>
      </c>
      <c r="V3789" s="166">
        <f>VLOOKUP(L3789,Schnitt4!L:P,2,0)</f>
        <v>0</v>
      </c>
      <c r="W3789" s="166">
        <f>VLOOKUP(L3789,Schnitt5!L:P,2,0)</f>
        <v>0</v>
      </c>
      <c r="X3789" s="166">
        <f>VLOOKUP(L3789,Schnitt6!L:P,2,0)</f>
        <v>0</v>
      </c>
      <c r="AA3789" s="166">
        <f>VLOOKUP(L3789,Schnitt1!L:P,3,0)</f>
        <v>0</v>
      </c>
      <c r="AB3789" s="166">
        <f>VLOOKUP(L3789,Schnitt2!L:P,3,0)</f>
        <v>0</v>
      </c>
      <c r="AC3789" s="166">
        <f>VLOOKUP(L3789,Schnitt3!L:P,3,0)</f>
        <v>0</v>
      </c>
      <c r="AD3789" s="166">
        <f>VLOOKUP(L3789,Schnitt4!L:P,3,0)</f>
        <v>0</v>
      </c>
      <c r="AE3789" s="166">
        <f>VLOOKUP(L3789,Schnitt5!L:P,3,0)</f>
        <v>0</v>
      </c>
      <c r="AF3789" s="166">
        <f>VLOOKUP(L3789,Schnitt6!L:P,3,0)</f>
        <v>0</v>
      </c>
    </row>
    <row r="3790" spans="12:32" x14ac:dyDescent="0.25">
      <c r="L3790" s="264">
        <f>Member!A3790</f>
        <v>0</v>
      </c>
      <c r="S3790" s="166">
        <f>VLOOKUP(L3790,Schnitt1!L:P,2,0)</f>
        <v>0</v>
      </c>
      <c r="T3790" s="166">
        <f>VLOOKUP(L3790,Schnitt2!L:P,2,0)</f>
        <v>0</v>
      </c>
      <c r="U3790" s="166">
        <f>VLOOKUP(L3790,Schnitt3!L:P,2,0)</f>
        <v>0</v>
      </c>
      <c r="V3790" s="166">
        <f>VLOOKUP(L3790,Schnitt4!L:P,2,0)</f>
        <v>0</v>
      </c>
      <c r="W3790" s="166">
        <f>VLOOKUP(L3790,Schnitt5!L:P,2,0)</f>
        <v>0</v>
      </c>
      <c r="X3790" s="166">
        <f>VLOOKUP(L3790,Schnitt6!L:P,2,0)</f>
        <v>0</v>
      </c>
      <c r="AA3790" s="166">
        <f>VLOOKUP(L3790,Schnitt1!L:P,3,0)</f>
        <v>0</v>
      </c>
      <c r="AB3790" s="166">
        <f>VLOOKUP(L3790,Schnitt2!L:P,3,0)</f>
        <v>0</v>
      </c>
      <c r="AC3790" s="166">
        <f>VLOOKUP(L3790,Schnitt3!L:P,3,0)</f>
        <v>0</v>
      </c>
      <c r="AD3790" s="166">
        <f>VLOOKUP(L3790,Schnitt4!L:P,3,0)</f>
        <v>0</v>
      </c>
      <c r="AE3790" s="166">
        <f>VLOOKUP(L3790,Schnitt5!L:P,3,0)</f>
        <v>0</v>
      </c>
      <c r="AF3790" s="166">
        <f>VLOOKUP(L3790,Schnitt6!L:P,3,0)</f>
        <v>0</v>
      </c>
    </row>
    <row r="3791" spans="12:32" x14ac:dyDescent="0.25">
      <c r="L3791" s="264">
        <f>Member!A3791</f>
        <v>0</v>
      </c>
      <c r="S3791" s="166">
        <f>VLOOKUP(L3791,Schnitt1!L:P,2,0)</f>
        <v>0</v>
      </c>
      <c r="T3791" s="166">
        <f>VLOOKUP(L3791,Schnitt2!L:P,2,0)</f>
        <v>0</v>
      </c>
      <c r="U3791" s="166">
        <f>VLOOKUP(L3791,Schnitt3!L:P,2,0)</f>
        <v>0</v>
      </c>
      <c r="V3791" s="166">
        <f>VLOOKUP(L3791,Schnitt4!L:P,2,0)</f>
        <v>0</v>
      </c>
      <c r="W3791" s="166">
        <f>VLOOKUP(L3791,Schnitt5!L:P,2,0)</f>
        <v>0</v>
      </c>
      <c r="X3791" s="166">
        <f>VLOOKUP(L3791,Schnitt6!L:P,2,0)</f>
        <v>0</v>
      </c>
      <c r="AA3791" s="166">
        <f>VLOOKUP(L3791,Schnitt1!L:P,3,0)</f>
        <v>0</v>
      </c>
      <c r="AB3791" s="166">
        <f>VLOOKUP(L3791,Schnitt2!L:P,3,0)</f>
        <v>0</v>
      </c>
      <c r="AC3791" s="166">
        <f>VLOOKUP(L3791,Schnitt3!L:P,3,0)</f>
        <v>0</v>
      </c>
      <c r="AD3791" s="166">
        <f>VLOOKUP(L3791,Schnitt4!L:P,3,0)</f>
        <v>0</v>
      </c>
      <c r="AE3791" s="166">
        <f>VLOOKUP(L3791,Schnitt5!L:P,3,0)</f>
        <v>0</v>
      </c>
      <c r="AF3791" s="166">
        <f>VLOOKUP(L3791,Schnitt6!L:P,3,0)</f>
        <v>0</v>
      </c>
    </row>
    <row r="3792" spans="12:32" x14ac:dyDescent="0.25">
      <c r="L3792" s="264">
        <f>Member!A3792</f>
        <v>0</v>
      </c>
      <c r="S3792" s="166">
        <f>VLOOKUP(L3792,Schnitt1!L:P,2,0)</f>
        <v>0</v>
      </c>
      <c r="T3792" s="166">
        <f>VLOOKUP(L3792,Schnitt2!L:P,2,0)</f>
        <v>0</v>
      </c>
      <c r="U3792" s="166">
        <f>VLOOKUP(L3792,Schnitt3!L:P,2,0)</f>
        <v>0</v>
      </c>
      <c r="V3792" s="166">
        <f>VLOOKUP(L3792,Schnitt4!L:P,2,0)</f>
        <v>0</v>
      </c>
      <c r="W3792" s="166">
        <f>VLOOKUP(L3792,Schnitt5!L:P,2,0)</f>
        <v>0</v>
      </c>
      <c r="X3792" s="166">
        <f>VLOOKUP(L3792,Schnitt6!L:P,2,0)</f>
        <v>0</v>
      </c>
      <c r="AA3792" s="166">
        <f>VLOOKUP(L3792,Schnitt1!L:P,3,0)</f>
        <v>0</v>
      </c>
      <c r="AB3792" s="166">
        <f>VLOOKUP(L3792,Schnitt2!L:P,3,0)</f>
        <v>0</v>
      </c>
      <c r="AC3792" s="166">
        <f>VLOOKUP(L3792,Schnitt3!L:P,3,0)</f>
        <v>0</v>
      </c>
      <c r="AD3792" s="166">
        <f>VLOOKUP(L3792,Schnitt4!L:P,3,0)</f>
        <v>0</v>
      </c>
      <c r="AE3792" s="166">
        <f>VLOOKUP(L3792,Schnitt5!L:P,3,0)</f>
        <v>0</v>
      </c>
      <c r="AF3792" s="166">
        <f>VLOOKUP(L3792,Schnitt6!L:P,3,0)</f>
        <v>0</v>
      </c>
    </row>
    <row r="3793" spans="12:32" x14ac:dyDescent="0.25">
      <c r="L3793" s="264">
        <f>Member!A3793</f>
        <v>0</v>
      </c>
      <c r="S3793" s="166">
        <f>VLOOKUP(L3793,Schnitt1!L:P,2,0)</f>
        <v>0</v>
      </c>
      <c r="T3793" s="166">
        <f>VLOOKUP(L3793,Schnitt2!L:P,2,0)</f>
        <v>0</v>
      </c>
      <c r="U3793" s="166">
        <f>VLOOKUP(L3793,Schnitt3!L:P,2,0)</f>
        <v>0</v>
      </c>
      <c r="V3793" s="166">
        <f>VLOOKUP(L3793,Schnitt4!L:P,2,0)</f>
        <v>0</v>
      </c>
      <c r="W3793" s="166">
        <f>VLOOKUP(L3793,Schnitt5!L:P,2,0)</f>
        <v>0</v>
      </c>
      <c r="X3793" s="166">
        <f>VLOOKUP(L3793,Schnitt6!L:P,2,0)</f>
        <v>0</v>
      </c>
      <c r="AA3793" s="166">
        <f>VLOOKUP(L3793,Schnitt1!L:P,3,0)</f>
        <v>0</v>
      </c>
      <c r="AB3793" s="166">
        <f>VLOOKUP(L3793,Schnitt2!L:P,3,0)</f>
        <v>0</v>
      </c>
      <c r="AC3793" s="166">
        <f>VLOOKUP(L3793,Schnitt3!L:P,3,0)</f>
        <v>0</v>
      </c>
      <c r="AD3793" s="166">
        <f>VLOOKUP(L3793,Schnitt4!L:P,3,0)</f>
        <v>0</v>
      </c>
      <c r="AE3793" s="166">
        <f>VLOOKUP(L3793,Schnitt5!L:P,3,0)</f>
        <v>0</v>
      </c>
      <c r="AF3793" s="166">
        <f>VLOOKUP(L3793,Schnitt6!L:P,3,0)</f>
        <v>0</v>
      </c>
    </row>
    <row r="3794" spans="12:32" x14ac:dyDescent="0.25">
      <c r="L3794" s="264">
        <f>Member!A3794</f>
        <v>0</v>
      </c>
      <c r="S3794" s="166">
        <f>VLOOKUP(L3794,Schnitt1!L:P,2,0)</f>
        <v>0</v>
      </c>
      <c r="T3794" s="166">
        <f>VLOOKUP(L3794,Schnitt2!L:P,2,0)</f>
        <v>0</v>
      </c>
      <c r="U3794" s="166">
        <f>VLOOKUP(L3794,Schnitt3!L:P,2,0)</f>
        <v>0</v>
      </c>
      <c r="V3794" s="166">
        <f>VLOOKUP(L3794,Schnitt4!L:P,2,0)</f>
        <v>0</v>
      </c>
      <c r="W3794" s="166">
        <f>VLOOKUP(L3794,Schnitt5!L:P,2,0)</f>
        <v>0</v>
      </c>
      <c r="X3794" s="166">
        <f>VLOOKUP(L3794,Schnitt6!L:P,2,0)</f>
        <v>0</v>
      </c>
      <c r="AA3794" s="166">
        <f>VLOOKUP(L3794,Schnitt1!L:P,3,0)</f>
        <v>0</v>
      </c>
      <c r="AB3794" s="166">
        <f>VLOOKUP(L3794,Schnitt2!L:P,3,0)</f>
        <v>0</v>
      </c>
      <c r="AC3794" s="166">
        <f>VLOOKUP(L3794,Schnitt3!L:P,3,0)</f>
        <v>0</v>
      </c>
      <c r="AD3794" s="166">
        <f>VLOOKUP(L3794,Schnitt4!L:P,3,0)</f>
        <v>0</v>
      </c>
      <c r="AE3794" s="166">
        <f>VLOOKUP(L3794,Schnitt5!L:P,3,0)</f>
        <v>0</v>
      </c>
      <c r="AF3794" s="166">
        <f>VLOOKUP(L3794,Schnitt6!L:P,3,0)</f>
        <v>0</v>
      </c>
    </row>
    <row r="3795" spans="12:32" x14ac:dyDescent="0.25">
      <c r="L3795" s="264">
        <f>Member!A3795</f>
        <v>0</v>
      </c>
      <c r="S3795" s="166">
        <f>VLOOKUP(L3795,Schnitt1!L:P,2,0)</f>
        <v>0</v>
      </c>
      <c r="T3795" s="166">
        <f>VLOOKUP(L3795,Schnitt2!L:P,2,0)</f>
        <v>0</v>
      </c>
      <c r="U3795" s="166">
        <f>VLOOKUP(L3795,Schnitt3!L:P,2,0)</f>
        <v>0</v>
      </c>
      <c r="V3795" s="166">
        <f>VLOOKUP(L3795,Schnitt4!L:P,2,0)</f>
        <v>0</v>
      </c>
      <c r="W3795" s="166">
        <f>VLOOKUP(L3795,Schnitt5!L:P,2,0)</f>
        <v>0</v>
      </c>
      <c r="X3795" s="166">
        <f>VLOOKUP(L3795,Schnitt6!L:P,2,0)</f>
        <v>0</v>
      </c>
      <c r="AA3795" s="166">
        <f>VLOOKUP(L3795,Schnitt1!L:P,3,0)</f>
        <v>0</v>
      </c>
      <c r="AB3795" s="166">
        <f>VLOOKUP(L3795,Schnitt2!L:P,3,0)</f>
        <v>0</v>
      </c>
      <c r="AC3795" s="166">
        <f>VLOOKUP(L3795,Schnitt3!L:P,3,0)</f>
        <v>0</v>
      </c>
      <c r="AD3795" s="166">
        <f>VLOOKUP(L3795,Schnitt4!L:P,3,0)</f>
        <v>0</v>
      </c>
      <c r="AE3795" s="166">
        <f>VLOOKUP(L3795,Schnitt5!L:P,3,0)</f>
        <v>0</v>
      </c>
      <c r="AF3795" s="166">
        <f>VLOOKUP(L3795,Schnitt6!L:P,3,0)</f>
        <v>0</v>
      </c>
    </row>
    <row r="3796" spans="12:32" x14ac:dyDescent="0.25">
      <c r="L3796" s="264">
        <f>Member!A3796</f>
        <v>0</v>
      </c>
      <c r="S3796" s="166">
        <f>VLOOKUP(L3796,Schnitt1!L:P,2,0)</f>
        <v>0</v>
      </c>
      <c r="T3796" s="166">
        <f>VLOOKUP(L3796,Schnitt2!L:P,2,0)</f>
        <v>0</v>
      </c>
      <c r="U3796" s="166">
        <f>VLOOKUP(L3796,Schnitt3!L:P,2,0)</f>
        <v>0</v>
      </c>
      <c r="V3796" s="166">
        <f>VLOOKUP(L3796,Schnitt4!L:P,2,0)</f>
        <v>0</v>
      </c>
      <c r="W3796" s="166">
        <f>VLOOKUP(L3796,Schnitt5!L:P,2,0)</f>
        <v>0</v>
      </c>
      <c r="X3796" s="166">
        <f>VLOOKUP(L3796,Schnitt6!L:P,2,0)</f>
        <v>0</v>
      </c>
      <c r="AA3796" s="166">
        <f>VLOOKUP(L3796,Schnitt1!L:P,3,0)</f>
        <v>0</v>
      </c>
      <c r="AB3796" s="166">
        <f>VLOOKUP(L3796,Schnitt2!L:P,3,0)</f>
        <v>0</v>
      </c>
      <c r="AC3796" s="166">
        <f>VLOOKUP(L3796,Schnitt3!L:P,3,0)</f>
        <v>0</v>
      </c>
      <c r="AD3796" s="166">
        <f>VLOOKUP(L3796,Schnitt4!L:P,3,0)</f>
        <v>0</v>
      </c>
      <c r="AE3796" s="166">
        <f>VLOOKUP(L3796,Schnitt5!L:P,3,0)</f>
        <v>0</v>
      </c>
      <c r="AF3796" s="166">
        <f>VLOOKUP(L3796,Schnitt6!L:P,3,0)</f>
        <v>0</v>
      </c>
    </row>
    <row r="3797" spans="12:32" x14ac:dyDescent="0.25">
      <c r="L3797" s="264">
        <f>Member!A3797</f>
        <v>0</v>
      </c>
      <c r="S3797" s="166">
        <f>VLOOKUP(L3797,Schnitt1!L:P,2,0)</f>
        <v>0</v>
      </c>
      <c r="T3797" s="166">
        <f>VLOOKUP(L3797,Schnitt2!L:P,2,0)</f>
        <v>0</v>
      </c>
      <c r="U3797" s="166">
        <f>VLOOKUP(L3797,Schnitt3!L:P,2,0)</f>
        <v>0</v>
      </c>
      <c r="V3797" s="166">
        <f>VLOOKUP(L3797,Schnitt4!L:P,2,0)</f>
        <v>0</v>
      </c>
      <c r="W3797" s="166">
        <f>VLOOKUP(L3797,Schnitt5!L:P,2,0)</f>
        <v>0</v>
      </c>
      <c r="X3797" s="166">
        <f>VLOOKUP(L3797,Schnitt6!L:P,2,0)</f>
        <v>0</v>
      </c>
      <c r="AA3797" s="166">
        <f>VLOOKUP(L3797,Schnitt1!L:P,3,0)</f>
        <v>0</v>
      </c>
      <c r="AB3797" s="166">
        <f>VLOOKUP(L3797,Schnitt2!L:P,3,0)</f>
        <v>0</v>
      </c>
      <c r="AC3797" s="166">
        <f>VLOOKUP(L3797,Schnitt3!L:P,3,0)</f>
        <v>0</v>
      </c>
      <c r="AD3797" s="166">
        <f>VLOOKUP(L3797,Schnitt4!L:P,3,0)</f>
        <v>0</v>
      </c>
      <c r="AE3797" s="166">
        <f>VLOOKUP(L3797,Schnitt5!L:P,3,0)</f>
        <v>0</v>
      </c>
      <c r="AF3797" s="166">
        <f>VLOOKUP(L3797,Schnitt6!L:P,3,0)</f>
        <v>0</v>
      </c>
    </row>
    <row r="3798" spans="12:32" x14ac:dyDescent="0.25">
      <c r="L3798" s="264">
        <f>Member!A3798</f>
        <v>0</v>
      </c>
      <c r="S3798" s="166">
        <f>VLOOKUP(L3798,Schnitt1!L:P,2,0)</f>
        <v>0</v>
      </c>
      <c r="T3798" s="166">
        <f>VLOOKUP(L3798,Schnitt2!L:P,2,0)</f>
        <v>0</v>
      </c>
      <c r="U3798" s="166">
        <f>VLOOKUP(L3798,Schnitt3!L:P,2,0)</f>
        <v>0</v>
      </c>
      <c r="V3798" s="166">
        <f>VLOOKUP(L3798,Schnitt4!L:P,2,0)</f>
        <v>0</v>
      </c>
      <c r="W3798" s="166">
        <f>VLOOKUP(L3798,Schnitt5!L:P,2,0)</f>
        <v>0</v>
      </c>
      <c r="X3798" s="166">
        <f>VLOOKUP(L3798,Schnitt6!L:P,2,0)</f>
        <v>0</v>
      </c>
      <c r="AA3798" s="166">
        <f>VLOOKUP(L3798,Schnitt1!L:P,3,0)</f>
        <v>0</v>
      </c>
      <c r="AB3798" s="166">
        <f>VLOOKUP(L3798,Schnitt2!L:P,3,0)</f>
        <v>0</v>
      </c>
      <c r="AC3798" s="166">
        <f>VLOOKUP(L3798,Schnitt3!L:P,3,0)</f>
        <v>0</v>
      </c>
      <c r="AD3798" s="166">
        <f>VLOOKUP(L3798,Schnitt4!L:P,3,0)</f>
        <v>0</v>
      </c>
      <c r="AE3798" s="166">
        <f>VLOOKUP(L3798,Schnitt5!L:P,3,0)</f>
        <v>0</v>
      </c>
      <c r="AF3798" s="166">
        <f>VLOOKUP(L3798,Schnitt6!L:P,3,0)</f>
        <v>0</v>
      </c>
    </row>
    <row r="3799" spans="12:32" x14ac:dyDescent="0.25">
      <c r="L3799" s="264">
        <f>Member!A3799</f>
        <v>0</v>
      </c>
      <c r="S3799" s="166">
        <f>VLOOKUP(L3799,Schnitt1!L:P,2,0)</f>
        <v>0</v>
      </c>
      <c r="T3799" s="166">
        <f>VLOOKUP(L3799,Schnitt2!L:P,2,0)</f>
        <v>0</v>
      </c>
      <c r="U3799" s="166">
        <f>VLOOKUP(L3799,Schnitt3!L:P,2,0)</f>
        <v>0</v>
      </c>
      <c r="V3799" s="166">
        <f>VLOOKUP(L3799,Schnitt4!L:P,2,0)</f>
        <v>0</v>
      </c>
      <c r="W3799" s="166">
        <f>VLOOKUP(L3799,Schnitt5!L:P,2,0)</f>
        <v>0</v>
      </c>
      <c r="X3799" s="166">
        <f>VLOOKUP(L3799,Schnitt6!L:P,2,0)</f>
        <v>0</v>
      </c>
      <c r="AA3799" s="166">
        <f>VLOOKUP(L3799,Schnitt1!L:P,3,0)</f>
        <v>0</v>
      </c>
      <c r="AB3799" s="166">
        <f>VLOOKUP(L3799,Schnitt2!L:P,3,0)</f>
        <v>0</v>
      </c>
      <c r="AC3799" s="166">
        <f>VLOOKUP(L3799,Schnitt3!L:P,3,0)</f>
        <v>0</v>
      </c>
      <c r="AD3799" s="166">
        <f>VLOOKUP(L3799,Schnitt4!L:P,3,0)</f>
        <v>0</v>
      </c>
      <c r="AE3799" s="166">
        <f>VLOOKUP(L3799,Schnitt5!L:P,3,0)</f>
        <v>0</v>
      </c>
      <c r="AF3799" s="166">
        <f>VLOOKUP(L3799,Schnitt6!L:P,3,0)</f>
        <v>0</v>
      </c>
    </row>
    <row r="3800" spans="12:32" x14ac:dyDescent="0.25">
      <c r="L3800" s="264">
        <f>Member!A3800</f>
        <v>0</v>
      </c>
      <c r="S3800" s="166">
        <f>VLOOKUP(L3800,Schnitt1!L:P,2,0)</f>
        <v>0</v>
      </c>
      <c r="T3800" s="166">
        <f>VLOOKUP(L3800,Schnitt2!L:P,2,0)</f>
        <v>0</v>
      </c>
      <c r="U3800" s="166">
        <f>VLOOKUP(L3800,Schnitt3!L:P,2,0)</f>
        <v>0</v>
      </c>
      <c r="V3800" s="166">
        <f>VLOOKUP(L3800,Schnitt4!L:P,2,0)</f>
        <v>0</v>
      </c>
      <c r="W3800" s="166">
        <f>VLOOKUP(L3800,Schnitt5!L:P,2,0)</f>
        <v>0</v>
      </c>
      <c r="X3800" s="166">
        <f>VLOOKUP(L3800,Schnitt6!L:P,2,0)</f>
        <v>0</v>
      </c>
      <c r="AA3800" s="166">
        <f>VLOOKUP(L3800,Schnitt1!L:P,3,0)</f>
        <v>0</v>
      </c>
      <c r="AB3800" s="166">
        <f>VLOOKUP(L3800,Schnitt2!L:P,3,0)</f>
        <v>0</v>
      </c>
      <c r="AC3800" s="166">
        <f>VLOOKUP(L3800,Schnitt3!L:P,3,0)</f>
        <v>0</v>
      </c>
      <c r="AD3800" s="166">
        <f>VLOOKUP(L3800,Schnitt4!L:P,3,0)</f>
        <v>0</v>
      </c>
      <c r="AE3800" s="166">
        <f>VLOOKUP(L3800,Schnitt5!L:P,3,0)</f>
        <v>0</v>
      </c>
      <c r="AF3800" s="166">
        <f>VLOOKUP(L3800,Schnitt6!L:P,3,0)</f>
        <v>0</v>
      </c>
    </row>
    <row r="3801" spans="12:32" x14ac:dyDescent="0.25">
      <c r="L3801" s="264">
        <f>Member!A3801</f>
        <v>0</v>
      </c>
      <c r="S3801" s="166">
        <f>VLOOKUP(L3801,Schnitt1!L:P,2,0)</f>
        <v>0</v>
      </c>
      <c r="T3801" s="166">
        <f>VLOOKUP(L3801,Schnitt2!L:P,2,0)</f>
        <v>0</v>
      </c>
      <c r="U3801" s="166">
        <f>VLOOKUP(L3801,Schnitt3!L:P,2,0)</f>
        <v>0</v>
      </c>
      <c r="V3801" s="166">
        <f>VLOOKUP(L3801,Schnitt4!L:P,2,0)</f>
        <v>0</v>
      </c>
      <c r="W3801" s="166">
        <f>VLOOKUP(L3801,Schnitt5!L:P,2,0)</f>
        <v>0</v>
      </c>
      <c r="X3801" s="166">
        <f>VLOOKUP(L3801,Schnitt6!L:P,2,0)</f>
        <v>0</v>
      </c>
      <c r="AA3801" s="166">
        <f>VLOOKUP(L3801,Schnitt1!L:P,3,0)</f>
        <v>0</v>
      </c>
      <c r="AB3801" s="166">
        <f>VLOOKUP(L3801,Schnitt2!L:P,3,0)</f>
        <v>0</v>
      </c>
      <c r="AC3801" s="166">
        <f>VLOOKUP(L3801,Schnitt3!L:P,3,0)</f>
        <v>0</v>
      </c>
      <c r="AD3801" s="166">
        <f>VLOOKUP(L3801,Schnitt4!L:P,3,0)</f>
        <v>0</v>
      </c>
      <c r="AE3801" s="166">
        <f>VLOOKUP(L3801,Schnitt5!L:P,3,0)</f>
        <v>0</v>
      </c>
      <c r="AF3801" s="166">
        <f>VLOOKUP(L3801,Schnitt6!L:P,3,0)</f>
        <v>0</v>
      </c>
    </row>
    <row r="3802" spans="12:32" x14ac:dyDescent="0.25">
      <c r="L3802" s="264">
        <f>Member!A3802</f>
        <v>0</v>
      </c>
      <c r="S3802" s="166">
        <f>VLOOKUP(L3802,Schnitt1!L:P,2,0)</f>
        <v>0</v>
      </c>
      <c r="T3802" s="166">
        <f>VLOOKUP(L3802,Schnitt2!L:P,2,0)</f>
        <v>0</v>
      </c>
      <c r="U3802" s="166">
        <f>VLOOKUP(L3802,Schnitt3!L:P,2,0)</f>
        <v>0</v>
      </c>
      <c r="V3802" s="166">
        <f>VLOOKUP(L3802,Schnitt4!L:P,2,0)</f>
        <v>0</v>
      </c>
      <c r="W3802" s="166">
        <f>VLOOKUP(L3802,Schnitt5!L:P,2,0)</f>
        <v>0</v>
      </c>
      <c r="X3802" s="166">
        <f>VLOOKUP(L3802,Schnitt6!L:P,2,0)</f>
        <v>0</v>
      </c>
      <c r="AA3802" s="166">
        <f>VLOOKUP(L3802,Schnitt1!L:P,3,0)</f>
        <v>0</v>
      </c>
      <c r="AB3802" s="166">
        <f>VLOOKUP(L3802,Schnitt2!L:P,3,0)</f>
        <v>0</v>
      </c>
      <c r="AC3802" s="166">
        <f>VLOOKUP(L3802,Schnitt3!L:P,3,0)</f>
        <v>0</v>
      </c>
      <c r="AD3802" s="166">
        <f>VLOOKUP(L3802,Schnitt4!L:P,3,0)</f>
        <v>0</v>
      </c>
      <c r="AE3802" s="166">
        <f>VLOOKUP(L3802,Schnitt5!L:P,3,0)</f>
        <v>0</v>
      </c>
      <c r="AF3802" s="166">
        <f>VLOOKUP(L3802,Schnitt6!L:P,3,0)</f>
        <v>0</v>
      </c>
    </row>
    <row r="3803" spans="12:32" x14ac:dyDescent="0.25">
      <c r="L3803" s="264">
        <f>Member!A3803</f>
        <v>0</v>
      </c>
      <c r="S3803" s="166">
        <f>VLOOKUP(L3803,Schnitt1!L:P,2,0)</f>
        <v>0</v>
      </c>
      <c r="T3803" s="166">
        <f>VLOOKUP(L3803,Schnitt2!L:P,2,0)</f>
        <v>0</v>
      </c>
      <c r="U3803" s="166">
        <f>VLOOKUP(L3803,Schnitt3!L:P,2,0)</f>
        <v>0</v>
      </c>
      <c r="V3803" s="166">
        <f>VLOOKUP(L3803,Schnitt4!L:P,2,0)</f>
        <v>0</v>
      </c>
      <c r="W3803" s="166">
        <f>VLOOKUP(L3803,Schnitt5!L:P,2,0)</f>
        <v>0</v>
      </c>
      <c r="X3803" s="166">
        <f>VLOOKUP(L3803,Schnitt6!L:P,2,0)</f>
        <v>0</v>
      </c>
      <c r="AA3803" s="166">
        <f>VLOOKUP(L3803,Schnitt1!L:P,3,0)</f>
        <v>0</v>
      </c>
      <c r="AB3803" s="166">
        <f>VLOOKUP(L3803,Schnitt2!L:P,3,0)</f>
        <v>0</v>
      </c>
      <c r="AC3803" s="166">
        <f>VLOOKUP(L3803,Schnitt3!L:P,3,0)</f>
        <v>0</v>
      </c>
      <c r="AD3803" s="166">
        <f>VLOOKUP(L3803,Schnitt4!L:P,3,0)</f>
        <v>0</v>
      </c>
      <c r="AE3803" s="166">
        <f>VLOOKUP(L3803,Schnitt5!L:P,3,0)</f>
        <v>0</v>
      </c>
      <c r="AF3803" s="166">
        <f>VLOOKUP(L3803,Schnitt6!L:P,3,0)</f>
        <v>0</v>
      </c>
    </row>
    <row r="3804" spans="12:32" x14ac:dyDescent="0.25">
      <c r="L3804" s="264">
        <f>Member!A3804</f>
        <v>0</v>
      </c>
      <c r="S3804" s="166">
        <f>VLOOKUP(L3804,Schnitt1!L:P,2,0)</f>
        <v>0</v>
      </c>
      <c r="T3804" s="166">
        <f>VLOOKUP(L3804,Schnitt2!L:P,2,0)</f>
        <v>0</v>
      </c>
      <c r="U3804" s="166">
        <f>VLOOKUP(L3804,Schnitt3!L:P,2,0)</f>
        <v>0</v>
      </c>
      <c r="V3804" s="166">
        <f>VLOOKUP(L3804,Schnitt4!L:P,2,0)</f>
        <v>0</v>
      </c>
      <c r="W3804" s="166">
        <f>VLOOKUP(L3804,Schnitt5!L:P,2,0)</f>
        <v>0</v>
      </c>
      <c r="X3804" s="166">
        <f>VLOOKUP(L3804,Schnitt6!L:P,2,0)</f>
        <v>0</v>
      </c>
      <c r="AA3804" s="166">
        <f>VLOOKUP(L3804,Schnitt1!L:P,3,0)</f>
        <v>0</v>
      </c>
      <c r="AB3804" s="166">
        <f>VLOOKUP(L3804,Schnitt2!L:P,3,0)</f>
        <v>0</v>
      </c>
      <c r="AC3804" s="166">
        <f>VLOOKUP(L3804,Schnitt3!L:P,3,0)</f>
        <v>0</v>
      </c>
      <c r="AD3804" s="166">
        <f>VLOOKUP(L3804,Schnitt4!L:P,3,0)</f>
        <v>0</v>
      </c>
      <c r="AE3804" s="166">
        <f>VLOOKUP(L3804,Schnitt5!L:P,3,0)</f>
        <v>0</v>
      </c>
      <c r="AF3804" s="166">
        <f>VLOOKUP(L3804,Schnitt6!L:P,3,0)</f>
        <v>0</v>
      </c>
    </row>
    <row r="3805" spans="12:32" x14ac:dyDescent="0.25">
      <c r="L3805" s="264">
        <f>Member!A3805</f>
        <v>0</v>
      </c>
      <c r="S3805" s="166">
        <f>VLOOKUP(L3805,Schnitt1!L:P,2,0)</f>
        <v>0</v>
      </c>
      <c r="T3805" s="166">
        <f>VLOOKUP(L3805,Schnitt2!L:P,2,0)</f>
        <v>0</v>
      </c>
      <c r="U3805" s="166">
        <f>VLOOKUP(L3805,Schnitt3!L:P,2,0)</f>
        <v>0</v>
      </c>
      <c r="V3805" s="166">
        <f>VLOOKUP(L3805,Schnitt4!L:P,2,0)</f>
        <v>0</v>
      </c>
      <c r="W3805" s="166">
        <f>VLOOKUP(L3805,Schnitt5!L:P,2,0)</f>
        <v>0</v>
      </c>
      <c r="X3805" s="166">
        <f>VLOOKUP(L3805,Schnitt6!L:P,2,0)</f>
        <v>0</v>
      </c>
      <c r="AA3805" s="166">
        <f>VLOOKUP(L3805,Schnitt1!L:P,3,0)</f>
        <v>0</v>
      </c>
      <c r="AB3805" s="166">
        <f>VLOOKUP(L3805,Schnitt2!L:P,3,0)</f>
        <v>0</v>
      </c>
      <c r="AC3805" s="166">
        <f>VLOOKUP(L3805,Schnitt3!L:P,3,0)</f>
        <v>0</v>
      </c>
      <c r="AD3805" s="166">
        <f>VLOOKUP(L3805,Schnitt4!L:P,3,0)</f>
        <v>0</v>
      </c>
      <c r="AE3805" s="166">
        <f>VLOOKUP(L3805,Schnitt5!L:P,3,0)</f>
        <v>0</v>
      </c>
      <c r="AF3805" s="166">
        <f>VLOOKUP(L3805,Schnitt6!L:P,3,0)</f>
        <v>0</v>
      </c>
    </row>
    <row r="3806" spans="12:32" x14ac:dyDescent="0.25">
      <c r="L3806" s="264">
        <f>Member!A3806</f>
        <v>0</v>
      </c>
      <c r="S3806" s="166">
        <f>VLOOKUP(L3806,Schnitt1!L:P,2,0)</f>
        <v>0</v>
      </c>
      <c r="T3806" s="166">
        <f>VLOOKUP(L3806,Schnitt2!L:P,2,0)</f>
        <v>0</v>
      </c>
      <c r="U3806" s="166">
        <f>VLOOKUP(L3806,Schnitt3!L:P,2,0)</f>
        <v>0</v>
      </c>
      <c r="V3806" s="166">
        <f>VLOOKUP(L3806,Schnitt4!L:P,2,0)</f>
        <v>0</v>
      </c>
      <c r="W3806" s="166">
        <f>VLOOKUP(L3806,Schnitt5!L:P,2,0)</f>
        <v>0</v>
      </c>
      <c r="X3806" s="166">
        <f>VLOOKUP(L3806,Schnitt6!L:P,2,0)</f>
        <v>0</v>
      </c>
      <c r="AA3806" s="166">
        <f>VLOOKUP(L3806,Schnitt1!L:P,3,0)</f>
        <v>0</v>
      </c>
      <c r="AB3806" s="166">
        <f>VLOOKUP(L3806,Schnitt2!L:P,3,0)</f>
        <v>0</v>
      </c>
      <c r="AC3806" s="166">
        <f>VLOOKUP(L3806,Schnitt3!L:P,3,0)</f>
        <v>0</v>
      </c>
      <c r="AD3806" s="166">
        <f>VLOOKUP(L3806,Schnitt4!L:P,3,0)</f>
        <v>0</v>
      </c>
      <c r="AE3806" s="166">
        <f>VLOOKUP(L3806,Schnitt5!L:P,3,0)</f>
        <v>0</v>
      </c>
      <c r="AF3806" s="166">
        <f>VLOOKUP(L3806,Schnitt6!L:P,3,0)</f>
        <v>0</v>
      </c>
    </row>
    <row r="3807" spans="12:32" x14ac:dyDescent="0.25">
      <c r="L3807" s="264">
        <f>Member!A3807</f>
        <v>0</v>
      </c>
      <c r="S3807" s="166">
        <f>VLOOKUP(L3807,Schnitt1!L:P,2,0)</f>
        <v>0</v>
      </c>
      <c r="T3807" s="166">
        <f>VLOOKUP(L3807,Schnitt2!L:P,2,0)</f>
        <v>0</v>
      </c>
      <c r="U3807" s="166">
        <f>VLOOKUP(L3807,Schnitt3!L:P,2,0)</f>
        <v>0</v>
      </c>
      <c r="V3807" s="166">
        <f>VLOOKUP(L3807,Schnitt4!L:P,2,0)</f>
        <v>0</v>
      </c>
      <c r="W3807" s="166">
        <f>VLOOKUP(L3807,Schnitt5!L:P,2,0)</f>
        <v>0</v>
      </c>
      <c r="X3807" s="166">
        <f>VLOOKUP(L3807,Schnitt6!L:P,2,0)</f>
        <v>0</v>
      </c>
      <c r="AA3807" s="166">
        <f>VLOOKUP(L3807,Schnitt1!L:P,3,0)</f>
        <v>0</v>
      </c>
      <c r="AB3807" s="166">
        <f>VLOOKUP(L3807,Schnitt2!L:P,3,0)</f>
        <v>0</v>
      </c>
      <c r="AC3807" s="166">
        <f>VLOOKUP(L3807,Schnitt3!L:P,3,0)</f>
        <v>0</v>
      </c>
      <c r="AD3807" s="166">
        <f>VLOOKUP(L3807,Schnitt4!L:P,3,0)</f>
        <v>0</v>
      </c>
      <c r="AE3807" s="166">
        <f>VLOOKUP(L3807,Schnitt5!L:P,3,0)</f>
        <v>0</v>
      </c>
      <c r="AF3807" s="166">
        <f>VLOOKUP(L3807,Schnitt6!L:P,3,0)</f>
        <v>0</v>
      </c>
    </row>
    <row r="3808" spans="12:32" x14ac:dyDescent="0.25">
      <c r="L3808" s="264">
        <f>Member!A3808</f>
        <v>0</v>
      </c>
      <c r="S3808" s="166">
        <f>VLOOKUP(L3808,Schnitt1!L:P,2,0)</f>
        <v>0</v>
      </c>
      <c r="T3808" s="166">
        <f>VLOOKUP(L3808,Schnitt2!L:P,2,0)</f>
        <v>0</v>
      </c>
      <c r="U3808" s="166">
        <f>VLOOKUP(L3808,Schnitt3!L:P,2,0)</f>
        <v>0</v>
      </c>
      <c r="V3808" s="166">
        <f>VLOOKUP(L3808,Schnitt4!L:P,2,0)</f>
        <v>0</v>
      </c>
      <c r="W3808" s="166">
        <f>VLOOKUP(L3808,Schnitt5!L:P,2,0)</f>
        <v>0</v>
      </c>
      <c r="X3808" s="166">
        <f>VLOOKUP(L3808,Schnitt6!L:P,2,0)</f>
        <v>0</v>
      </c>
      <c r="AA3808" s="166">
        <f>VLOOKUP(L3808,Schnitt1!L:P,3,0)</f>
        <v>0</v>
      </c>
      <c r="AB3808" s="166">
        <f>VLOOKUP(L3808,Schnitt2!L:P,3,0)</f>
        <v>0</v>
      </c>
      <c r="AC3808" s="166">
        <f>VLOOKUP(L3808,Schnitt3!L:P,3,0)</f>
        <v>0</v>
      </c>
      <c r="AD3808" s="166">
        <f>VLOOKUP(L3808,Schnitt4!L:P,3,0)</f>
        <v>0</v>
      </c>
      <c r="AE3808" s="166">
        <f>VLOOKUP(L3808,Schnitt5!L:P,3,0)</f>
        <v>0</v>
      </c>
      <c r="AF3808" s="166">
        <f>VLOOKUP(L3808,Schnitt6!L:P,3,0)</f>
        <v>0</v>
      </c>
    </row>
    <row r="3809" spans="12:32" x14ac:dyDescent="0.25">
      <c r="L3809" s="264">
        <f>Member!A3809</f>
        <v>0</v>
      </c>
      <c r="S3809" s="166">
        <f>VLOOKUP(L3809,Schnitt1!L:P,2,0)</f>
        <v>0</v>
      </c>
      <c r="T3809" s="166">
        <f>VLOOKUP(L3809,Schnitt2!L:P,2,0)</f>
        <v>0</v>
      </c>
      <c r="U3809" s="166">
        <f>VLOOKUP(L3809,Schnitt3!L:P,2,0)</f>
        <v>0</v>
      </c>
      <c r="V3809" s="166">
        <f>VLOOKUP(L3809,Schnitt4!L:P,2,0)</f>
        <v>0</v>
      </c>
      <c r="W3809" s="166">
        <f>VLOOKUP(L3809,Schnitt5!L:P,2,0)</f>
        <v>0</v>
      </c>
      <c r="X3809" s="166">
        <f>VLOOKUP(L3809,Schnitt6!L:P,2,0)</f>
        <v>0</v>
      </c>
      <c r="AA3809" s="166">
        <f>VLOOKUP(L3809,Schnitt1!L:P,3,0)</f>
        <v>0</v>
      </c>
      <c r="AB3809" s="166">
        <f>VLOOKUP(L3809,Schnitt2!L:P,3,0)</f>
        <v>0</v>
      </c>
      <c r="AC3809" s="166">
        <f>VLOOKUP(L3809,Schnitt3!L:P,3,0)</f>
        <v>0</v>
      </c>
      <c r="AD3809" s="166">
        <f>VLOOKUP(L3809,Schnitt4!L:P,3,0)</f>
        <v>0</v>
      </c>
      <c r="AE3809" s="166">
        <f>VLOOKUP(L3809,Schnitt5!L:P,3,0)</f>
        <v>0</v>
      </c>
      <c r="AF3809" s="166">
        <f>VLOOKUP(L3809,Schnitt6!L:P,3,0)</f>
        <v>0</v>
      </c>
    </row>
    <row r="3810" spans="12:32" x14ac:dyDescent="0.25">
      <c r="L3810" s="264">
        <f>Member!A3810</f>
        <v>0</v>
      </c>
      <c r="S3810" s="166">
        <f>VLOOKUP(L3810,Schnitt1!L:P,2,0)</f>
        <v>0</v>
      </c>
      <c r="T3810" s="166">
        <f>VLOOKUP(L3810,Schnitt2!L:P,2,0)</f>
        <v>0</v>
      </c>
      <c r="U3810" s="166">
        <f>VLOOKUP(L3810,Schnitt3!L:P,2,0)</f>
        <v>0</v>
      </c>
      <c r="V3810" s="166">
        <f>VLOOKUP(L3810,Schnitt4!L:P,2,0)</f>
        <v>0</v>
      </c>
      <c r="W3810" s="166">
        <f>VLOOKUP(L3810,Schnitt5!L:P,2,0)</f>
        <v>0</v>
      </c>
      <c r="X3810" s="166">
        <f>VLOOKUP(L3810,Schnitt6!L:P,2,0)</f>
        <v>0</v>
      </c>
      <c r="AA3810" s="166">
        <f>VLOOKUP(L3810,Schnitt1!L:P,3,0)</f>
        <v>0</v>
      </c>
      <c r="AB3810" s="166">
        <f>VLOOKUP(L3810,Schnitt2!L:P,3,0)</f>
        <v>0</v>
      </c>
      <c r="AC3810" s="166">
        <f>VLOOKUP(L3810,Schnitt3!L:P,3,0)</f>
        <v>0</v>
      </c>
      <c r="AD3810" s="166">
        <f>VLOOKUP(L3810,Schnitt4!L:P,3,0)</f>
        <v>0</v>
      </c>
      <c r="AE3810" s="166">
        <f>VLOOKUP(L3810,Schnitt5!L:P,3,0)</f>
        <v>0</v>
      </c>
      <c r="AF3810" s="166">
        <f>VLOOKUP(L3810,Schnitt6!L:P,3,0)</f>
        <v>0</v>
      </c>
    </row>
    <row r="3811" spans="12:32" x14ac:dyDescent="0.25">
      <c r="L3811" s="264">
        <f>Member!A3811</f>
        <v>0</v>
      </c>
      <c r="S3811" s="166">
        <f>VLOOKUP(L3811,Schnitt1!L:P,2,0)</f>
        <v>0</v>
      </c>
      <c r="T3811" s="166">
        <f>VLOOKUP(L3811,Schnitt2!L:P,2,0)</f>
        <v>0</v>
      </c>
      <c r="U3811" s="166">
        <f>VLOOKUP(L3811,Schnitt3!L:P,2,0)</f>
        <v>0</v>
      </c>
      <c r="V3811" s="166">
        <f>VLOOKUP(L3811,Schnitt4!L:P,2,0)</f>
        <v>0</v>
      </c>
      <c r="W3811" s="166">
        <f>VLOOKUP(L3811,Schnitt5!L:P,2,0)</f>
        <v>0</v>
      </c>
      <c r="X3811" s="166">
        <f>VLOOKUP(L3811,Schnitt6!L:P,2,0)</f>
        <v>0</v>
      </c>
      <c r="AA3811" s="166">
        <f>VLOOKUP(L3811,Schnitt1!L:P,3,0)</f>
        <v>0</v>
      </c>
      <c r="AB3811" s="166">
        <f>VLOOKUP(L3811,Schnitt2!L:P,3,0)</f>
        <v>0</v>
      </c>
      <c r="AC3811" s="166">
        <f>VLOOKUP(L3811,Schnitt3!L:P,3,0)</f>
        <v>0</v>
      </c>
      <c r="AD3811" s="166">
        <f>VLOOKUP(L3811,Schnitt4!L:P,3,0)</f>
        <v>0</v>
      </c>
      <c r="AE3811" s="166">
        <f>VLOOKUP(L3811,Schnitt5!L:P,3,0)</f>
        <v>0</v>
      </c>
      <c r="AF3811" s="166">
        <f>VLOOKUP(L3811,Schnitt6!L:P,3,0)</f>
        <v>0</v>
      </c>
    </row>
    <row r="3812" spans="12:32" x14ac:dyDescent="0.25">
      <c r="L3812" s="264">
        <f>Member!A3812</f>
        <v>0</v>
      </c>
      <c r="S3812" s="166">
        <f>VLOOKUP(L3812,Schnitt1!L:P,2,0)</f>
        <v>0</v>
      </c>
      <c r="T3812" s="166">
        <f>VLOOKUP(L3812,Schnitt2!L:P,2,0)</f>
        <v>0</v>
      </c>
      <c r="U3812" s="166">
        <f>VLOOKUP(L3812,Schnitt3!L:P,2,0)</f>
        <v>0</v>
      </c>
      <c r="V3812" s="166">
        <f>VLOOKUP(L3812,Schnitt4!L:P,2,0)</f>
        <v>0</v>
      </c>
      <c r="W3812" s="166">
        <f>VLOOKUP(L3812,Schnitt5!L:P,2,0)</f>
        <v>0</v>
      </c>
      <c r="X3812" s="166">
        <f>VLOOKUP(L3812,Schnitt6!L:P,2,0)</f>
        <v>0</v>
      </c>
      <c r="AA3812" s="166">
        <f>VLOOKUP(L3812,Schnitt1!L:P,3,0)</f>
        <v>0</v>
      </c>
      <c r="AB3812" s="166">
        <f>VLOOKUP(L3812,Schnitt2!L:P,3,0)</f>
        <v>0</v>
      </c>
      <c r="AC3812" s="166">
        <f>VLOOKUP(L3812,Schnitt3!L:P,3,0)</f>
        <v>0</v>
      </c>
      <c r="AD3812" s="166">
        <f>VLOOKUP(L3812,Schnitt4!L:P,3,0)</f>
        <v>0</v>
      </c>
      <c r="AE3812" s="166">
        <f>VLOOKUP(L3812,Schnitt5!L:P,3,0)</f>
        <v>0</v>
      </c>
      <c r="AF3812" s="166">
        <f>VLOOKUP(L3812,Schnitt6!L:P,3,0)</f>
        <v>0</v>
      </c>
    </row>
    <row r="3813" spans="12:32" x14ac:dyDescent="0.25">
      <c r="L3813" s="264">
        <f>Member!A3813</f>
        <v>0</v>
      </c>
      <c r="S3813" s="166">
        <f>VLOOKUP(L3813,Schnitt1!L:P,2,0)</f>
        <v>0</v>
      </c>
      <c r="T3813" s="166">
        <f>VLOOKUP(L3813,Schnitt2!L:P,2,0)</f>
        <v>0</v>
      </c>
      <c r="U3813" s="166">
        <f>VLOOKUP(L3813,Schnitt3!L:P,2,0)</f>
        <v>0</v>
      </c>
      <c r="V3813" s="166">
        <f>VLOOKUP(L3813,Schnitt4!L:P,2,0)</f>
        <v>0</v>
      </c>
      <c r="W3813" s="166">
        <f>VLOOKUP(L3813,Schnitt5!L:P,2,0)</f>
        <v>0</v>
      </c>
      <c r="X3813" s="166">
        <f>VLOOKUP(L3813,Schnitt6!L:P,2,0)</f>
        <v>0</v>
      </c>
      <c r="AA3813" s="166">
        <f>VLOOKUP(L3813,Schnitt1!L:P,3,0)</f>
        <v>0</v>
      </c>
      <c r="AB3813" s="166">
        <f>VLOOKUP(L3813,Schnitt2!L:P,3,0)</f>
        <v>0</v>
      </c>
      <c r="AC3813" s="166">
        <f>VLOOKUP(L3813,Schnitt3!L:P,3,0)</f>
        <v>0</v>
      </c>
      <c r="AD3813" s="166">
        <f>VLOOKUP(L3813,Schnitt4!L:P,3,0)</f>
        <v>0</v>
      </c>
      <c r="AE3813" s="166">
        <f>VLOOKUP(L3813,Schnitt5!L:P,3,0)</f>
        <v>0</v>
      </c>
      <c r="AF3813" s="166">
        <f>VLOOKUP(L3813,Schnitt6!L:P,3,0)</f>
        <v>0</v>
      </c>
    </row>
    <row r="3814" spans="12:32" x14ac:dyDescent="0.25">
      <c r="L3814" s="264">
        <f>Member!A3814</f>
        <v>0</v>
      </c>
      <c r="S3814" s="166">
        <f>VLOOKUP(L3814,Schnitt1!L:P,2,0)</f>
        <v>0</v>
      </c>
      <c r="T3814" s="166">
        <f>VLOOKUP(L3814,Schnitt2!L:P,2,0)</f>
        <v>0</v>
      </c>
      <c r="U3814" s="166">
        <f>VLOOKUP(L3814,Schnitt3!L:P,2,0)</f>
        <v>0</v>
      </c>
      <c r="V3814" s="166">
        <f>VLOOKUP(L3814,Schnitt4!L:P,2,0)</f>
        <v>0</v>
      </c>
      <c r="W3814" s="166">
        <f>VLOOKUP(L3814,Schnitt5!L:P,2,0)</f>
        <v>0</v>
      </c>
      <c r="X3814" s="166">
        <f>VLOOKUP(L3814,Schnitt6!L:P,2,0)</f>
        <v>0</v>
      </c>
      <c r="AA3814" s="166">
        <f>VLOOKUP(L3814,Schnitt1!L:P,3,0)</f>
        <v>0</v>
      </c>
      <c r="AB3814" s="166">
        <f>VLOOKUP(L3814,Schnitt2!L:P,3,0)</f>
        <v>0</v>
      </c>
      <c r="AC3814" s="166">
        <f>VLOOKUP(L3814,Schnitt3!L:P,3,0)</f>
        <v>0</v>
      </c>
      <c r="AD3814" s="166">
        <f>VLOOKUP(L3814,Schnitt4!L:P,3,0)</f>
        <v>0</v>
      </c>
      <c r="AE3814" s="166">
        <f>VLOOKUP(L3814,Schnitt5!L:P,3,0)</f>
        <v>0</v>
      </c>
      <c r="AF3814" s="166">
        <f>VLOOKUP(L3814,Schnitt6!L:P,3,0)</f>
        <v>0</v>
      </c>
    </row>
    <row r="3815" spans="12:32" x14ac:dyDescent="0.25">
      <c r="L3815" s="264">
        <f>Member!A3815</f>
        <v>0</v>
      </c>
      <c r="S3815" s="166">
        <f>VLOOKUP(L3815,Schnitt1!L:P,2,0)</f>
        <v>0</v>
      </c>
      <c r="T3815" s="166">
        <f>VLOOKUP(L3815,Schnitt2!L:P,2,0)</f>
        <v>0</v>
      </c>
      <c r="U3815" s="166">
        <f>VLOOKUP(L3815,Schnitt3!L:P,2,0)</f>
        <v>0</v>
      </c>
      <c r="V3815" s="166">
        <f>VLOOKUP(L3815,Schnitt4!L:P,2,0)</f>
        <v>0</v>
      </c>
      <c r="W3815" s="166">
        <f>VLOOKUP(L3815,Schnitt5!L:P,2,0)</f>
        <v>0</v>
      </c>
      <c r="X3815" s="166">
        <f>VLOOKUP(L3815,Schnitt6!L:P,2,0)</f>
        <v>0</v>
      </c>
      <c r="AA3815" s="166">
        <f>VLOOKUP(L3815,Schnitt1!L:P,3,0)</f>
        <v>0</v>
      </c>
      <c r="AB3815" s="166">
        <f>VLOOKUP(L3815,Schnitt2!L:P,3,0)</f>
        <v>0</v>
      </c>
      <c r="AC3815" s="166">
        <f>VLOOKUP(L3815,Schnitt3!L:P,3,0)</f>
        <v>0</v>
      </c>
      <c r="AD3815" s="166">
        <f>VLOOKUP(L3815,Schnitt4!L:P,3,0)</f>
        <v>0</v>
      </c>
      <c r="AE3815" s="166">
        <f>VLOOKUP(L3815,Schnitt5!L:P,3,0)</f>
        <v>0</v>
      </c>
      <c r="AF3815" s="166">
        <f>VLOOKUP(L3815,Schnitt6!L:P,3,0)</f>
        <v>0</v>
      </c>
    </row>
    <row r="3816" spans="12:32" x14ac:dyDescent="0.25">
      <c r="L3816" s="264">
        <f>Member!A3816</f>
        <v>0</v>
      </c>
      <c r="S3816" s="166">
        <f>VLOOKUP(L3816,Schnitt1!L:P,2,0)</f>
        <v>0</v>
      </c>
      <c r="T3816" s="166">
        <f>VLOOKUP(L3816,Schnitt2!L:P,2,0)</f>
        <v>0</v>
      </c>
      <c r="U3816" s="166">
        <f>VLOOKUP(L3816,Schnitt3!L:P,2,0)</f>
        <v>0</v>
      </c>
      <c r="V3816" s="166">
        <f>VLOOKUP(L3816,Schnitt4!L:P,2,0)</f>
        <v>0</v>
      </c>
      <c r="W3816" s="166">
        <f>VLOOKUP(L3816,Schnitt5!L:P,2,0)</f>
        <v>0</v>
      </c>
      <c r="X3816" s="166">
        <f>VLOOKUP(L3816,Schnitt6!L:P,2,0)</f>
        <v>0</v>
      </c>
      <c r="AA3816" s="166">
        <f>VLOOKUP(L3816,Schnitt1!L:P,3,0)</f>
        <v>0</v>
      </c>
      <c r="AB3816" s="166">
        <f>VLOOKUP(L3816,Schnitt2!L:P,3,0)</f>
        <v>0</v>
      </c>
      <c r="AC3816" s="166">
        <f>VLOOKUP(L3816,Schnitt3!L:P,3,0)</f>
        <v>0</v>
      </c>
      <c r="AD3816" s="166">
        <f>VLOOKUP(L3816,Schnitt4!L:P,3,0)</f>
        <v>0</v>
      </c>
      <c r="AE3816" s="166">
        <f>VLOOKUP(L3816,Schnitt5!L:P,3,0)</f>
        <v>0</v>
      </c>
      <c r="AF3816" s="166">
        <f>VLOOKUP(L3816,Schnitt6!L:P,3,0)</f>
        <v>0</v>
      </c>
    </row>
    <row r="3817" spans="12:32" x14ac:dyDescent="0.25">
      <c r="L3817" s="264">
        <f>Member!A3817</f>
        <v>0</v>
      </c>
      <c r="S3817" s="166">
        <f>VLOOKUP(L3817,Schnitt1!L:P,2,0)</f>
        <v>0</v>
      </c>
      <c r="T3817" s="166">
        <f>VLOOKUP(L3817,Schnitt2!L:P,2,0)</f>
        <v>0</v>
      </c>
      <c r="U3817" s="166">
        <f>VLOOKUP(L3817,Schnitt3!L:P,2,0)</f>
        <v>0</v>
      </c>
      <c r="V3817" s="166">
        <f>VLOOKUP(L3817,Schnitt4!L:P,2,0)</f>
        <v>0</v>
      </c>
      <c r="W3817" s="166">
        <f>VLOOKUP(L3817,Schnitt5!L:P,2,0)</f>
        <v>0</v>
      </c>
      <c r="X3817" s="166">
        <f>VLOOKUP(L3817,Schnitt6!L:P,2,0)</f>
        <v>0</v>
      </c>
      <c r="AA3817" s="166">
        <f>VLOOKUP(L3817,Schnitt1!L:P,3,0)</f>
        <v>0</v>
      </c>
      <c r="AB3817" s="166">
        <f>VLOOKUP(L3817,Schnitt2!L:P,3,0)</f>
        <v>0</v>
      </c>
      <c r="AC3817" s="166">
        <f>VLOOKUP(L3817,Schnitt3!L:P,3,0)</f>
        <v>0</v>
      </c>
      <c r="AD3817" s="166">
        <f>VLOOKUP(L3817,Schnitt4!L:P,3,0)</f>
        <v>0</v>
      </c>
      <c r="AE3817" s="166">
        <f>VLOOKUP(L3817,Schnitt5!L:P,3,0)</f>
        <v>0</v>
      </c>
      <c r="AF3817" s="166">
        <f>VLOOKUP(L3817,Schnitt6!L:P,3,0)</f>
        <v>0</v>
      </c>
    </row>
    <row r="3818" spans="12:32" x14ac:dyDescent="0.25">
      <c r="L3818" s="264">
        <f>Member!A3818</f>
        <v>0</v>
      </c>
      <c r="S3818" s="166">
        <f>VLOOKUP(L3818,Schnitt1!L:P,2,0)</f>
        <v>0</v>
      </c>
      <c r="T3818" s="166">
        <f>VLOOKUP(L3818,Schnitt2!L:P,2,0)</f>
        <v>0</v>
      </c>
      <c r="U3818" s="166">
        <f>VLOOKUP(L3818,Schnitt3!L:P,2,0)</f>
        <v>0</v>
      </c>
      <c r="V3818" s="166">
        <f>VLOOKUP(L3818,Schnitt4!L:P,2,0)</f>
        <v>0</v>
      </c>
      <c r="W3818" s="166">
        <f>VLOOKUP(L3818,Schnitt5!L:P,2,0)</f>
        <v>0</v>
      </c>
      <c r="X3818" s="166">
        <f>VLOOKUP(L3818,Schnitt6!L:P,2,0)</f>
        <v>0</v>
      </c>
      <c r="AA3818" s="166">
        <f>VLOOKUP(L3818,Schnitt1!L:P,3,0)</f>
        <v>0</v>
      </c>
      <c r="AB3818" s="166">
        <f>VLOOKUP(L3818,Schnitt2!L:P,3,0)</f>
        <v>0</v>
      </c>
      <c r="AC3818" s="166">
        <f>VLOOKUP(L3818,Schnitt3!L:P,3,0)</f>
        <v>0</v>
      </c>
      <c r="AD3818" s="166">
        <f>VLOOKUP(L3818,Schnitt4!L:P,3,0)</f>
        <v>0</v>
      </c>
      <c r="AE3818" s="166">
        <f>VLOOKUP(L3818,Schnitt5!L:P,3,0)</f>
        <v>0</v>
      </c>
      <c r="AF3818" s="166">
        <f>VLOOKUP(L3818,Schnitt6!L:P,3,0)</f>
        <v>0</v>
      </c>
    </row>
    <row r="3819" spans="12:32" x14ac:dyDescent="0.25">
      <c r="L3819" s="264">
        <f>Member!A3819</f>
        <v>0</v>
      </c>
      <c r="S3819" s="166">
        <f>VLOOKUP(L3819,Schnitt1!L:P,2,0)</f>
        <v>0</v>
      </c>
      <c r="T3819" s="166">
        <f>VLOOKUP(L3819,Schnitt2!L:P,2,0)</f>
        <v>0</v>
      </c>
      <c r="U3819" s="166">
        <f>VLOOKUP(L3819,Schnitt3!L:P,2,0)</f>
        <v>0</v>
      </c>
      <c r="V3819" s="166">
        <f>VLOOKUP(L3819,Schnitt4!L:P,2,0)</f>
        <v>0</v>
      </c>
      <c r="W3819" s="166">
        <f>VLOOKUP(L3819,Schnitt5!L:P,2,0)</f>
        <v>0</v>
      </c>
      <c r="X3819" s="166">
        <f>VLOOKUP(L3819,Schnitt6!L:P,2,0)</f>
        <v>0</v>
      </c>
      <c r="AA3819" s="166">
        <f>VLOOKUP(L3819,Schnitt1!L:P,3,0)</f>
        <v>0</v>
      </c>
      <c r="AB3819" s="166">
        <f>VLOOKUP(L3819,Schnitt2!L:P,3,0)</f>
        <v>0</v>
      </c>
      <c r="AC3819" s="166">
        <f>VLOOKUP(L3819,Schnitt3!L:P,3,0)</f>
        <v>0</v>
      </c>
      <c r="AD3819" s="166">
        <f>VLOOKUP(L3819,Schnitt4!L:P,3,0)</f>
        <v>0</v>
      </c>
      <c r="AE3819" s="166">
        <f>VLOOKUP(L3819,Schnitt5!L:P,3,0)</f>
        <v>0</v>
      </c>
      <c r="AF3819" s="166">
        <f>VLOOKUP(L3819,Schnitt6!L:P,3,0)</f>
        <v>0</v>
      </c>
    </row>
    <row r="3820" spans="12:32" x14ac:dyDescent="0.25">
      <c r="L3820" s="264">
        <f>Member!A3820</f>
        <v>0</v>
      </c>
      <c r="S3820" s="166">
        <f>VLOOKUP(L3820,Schnitt1!L:P,2,0)</f>
        <v>0</v>
      </c>
      <c r="T3820" s="166">
        <f>VLOOKUP(L3820,Schnitt2!L:P,2,0)</f>
        <v>0</v>
      </c>
      <c r="U3820" s="166">
        <f>VLOOKUP(L3820,Schnitt3!L:P,2,0)</f>
        <v>0</v>
      </c>
      <c r="V3820" s="166">
        <f>VLOOKUP(L3820,Schnitt4!L:P,2,0)</f>
        <v>0</v>
      </c>
      <c r="W3820" s="166">
        <f>VLOOKUP(L3820,Schnitt5!L:P,2,0)</f>
        <v>0</v>
      </c>
      <c r="X3820" s="166">
        <f>VLOOKUP(L3820,Schnitt6!L:P,2,0)</f>
        <v>0</v>
      </c>
      <c r="AA3820" s="166">
        <f>VLOOKUP(L3820,Schnitt1!L:P,3,0)</f>
        <v>0</v>
      </c>
      <c r="AB3820" s="166">
        <f>VLOOKUP(L3820,Schnitt2!L:P,3,0)</f>
        <v>0</v>
      </c>
      <c r="AC3820" s="166">
        <f>VLOOKUP(L3820,Schnitt3!L:P,3,0)</f>
        <v>0</v>
      </c>
      <c r="AD3820" s="166">
        <f>VLOOKUP(L3820,Schnitt4!L:P,3,0)</f>
        <v>0</v>
      </c>
      <c r="AE3820" s="166">
        <f>VLOOKUP(L3820,Schnitt5!L:P,3,0)</f>
        <v>0</v>
      </c>
      <c r="AF3820" s="166">
        <f>VLOOKUP(L3820,Schnitt6!L:P,3,0)</f>
        <v>0</v>
      </c>
    </row>
    <row r="3821" spans="12:32" x14ac:dyDescent="0.25">
      <c r="L3821" s="264">
        <f>Member!A3821</f>
        <v>0</v>
      </c>
      <c r="S3821" s="166">
        <f>VLOOKUP(L3821,Schnitt1!L:P,2,0)</f>
        <v>0</v>
      </c>
      <c r="T3821" s="166">
        <f>VLOOKUP(L3821,Schnitt2!L:P,2,0)</f>
        <v>0</v>
      </c>
      <c r="U3821" s="166">
        <f>VLOOKUP(L3821,Schnitt3!L:P,2,0)</f>
        <v>0</v>
      </c>
      <c r="V3821" s="166">
        <f>VLOOKUP(L3821,Schnitt4!L:P,2,0)</f>
        <v>0</v>
      </c>
      <c r="W3821" s="166">
        <f>VLOOKUP(L3821,Schnitt5!L:P,2,0)</f>
        <v>0</v>
      </c>
      <c r="X3821" s="166">
        <f>VLOOKUP(L3821,Schnitt6!L:P,2,0)</f>
        <v>0</v>
      </c>
      <c r="AA3821" s="166">
        <f>VLOOKUP(L3821,Schnitt1!L:P,3,0)</f>
        <v>0</v>
      </c>
      <c r="AB3821" s="166">
        <f>VLOOKUP(L3821,Schnitt2!L:P,3,0)</f>
        <v>0</v>
      </c>
      <c r="AC3821" s="166">
        <f>VLOOKUP(L3821,Schnitt3!L:P,3,0)</f>
        <v>0</v>
      </c>
      <c r="AD3821" s="166">
        <f>VLOOKUP(L3821,Schnitt4!L:P,3,0)</f>
        <v>0</v>
      </c>
      <c r="AE3821" s="166">
        <f>VLOOKUP(L3821,Schnitt5!L:P,3,0)</f>
        <v>0</v>
      </c>
      <c r="AF3821" s="166">
        <f>VLOOKUP(L3821,Schnitt6!L:P,3,0)</f>
        <v>0</v>
      </c>
    </row>
    <row r="3822" spans="12:32" x14ac:dyDescent="0.25">
      <c r="L3822" s="264">
        <f>Member!A3822</f>
        <v>0</v>
      </c>
      <c r="S3822" s="166">
        <f>VLOOKUP(L3822,Schnitt1!L:P,2,0)</f>
        <v>0</v>
      </c>
      <c r="T3822" s="166">
        <f>VLOOKUP(L3822,Schnitt2!L:P,2,0)</f>
        <v>0</v>
      </c>
      <c r="U3822" s="166">
        <f>VLOOKUP(L3822,Schnitt3!L:P,2,0)</f>
        <v>0</v>
      </c>
      <c r="V3822" s="166">
        <f>VLOOKUP(L3822,Schnitt4!L:P,2,0)</f>
        <v>0</v>
      </c>
      <c r="W3822" s="166">
        <f>VLOOKUP(L3822,Schnitt5!L:P,2,0)</f>
        <v>0</v>
      </c>
      <c r="X3822" s="166">
        <f>VLOOKUP(L3822,Schnitt6!L:P,2,0)</f>
        <v>0</v>
      </c>
      <c r="AA3822" s="166">
        <f>VLOOKUP(L3822,Schnitt1!L:P,3,0)</f>
        <v>0</v>
      </c>
      <c r="AB3822" s="166">
        <f>VLOOKUP(L3822,Schnitt2!L:P,3,0)</f>
        <v>0</v>
      </c>
      <c r="AC3822" s="166">
        <f>VLOOKUP(L3822,Schnitt3!L:P,3,0)</f>
        <v>0</v>
      </c>
      <c r="AD3822" s="166">
        <f>VLOOKUP(L3822,Schnitt4!L:P,3,0)</f>
        <v>0</v>
      </c>
      <c r="AE3822" s="166">
        <f>VLOOKUP(L3822,Schnitt5!L:P,3,0)</f>
        <v>0</v>
      </c>
      <c r="AF3822" s="166">
        <f>VLOOKUP(L3822,Schnitt6!L:P,3,0)</f>
        <v>0</v>
      </c>
    </row>
    <row r="3823" spans="12:32" x14ac:dyDescent="0.25">
      <c r="L3823" s="264">
        <f>Member!A3823</f>
        <v>0</v>
      </c>
      <c r="S3823" s="166">
        <f>VLOOKUP(L3823,Schnitt1!L:P,2,0)</f>
        <v>0</v>
      </c>
      <c r="T3823" s="166">
        <f>VLOOKUP(L3823,Schnitt2!L:P,2,0)</f>
        <v>0</v>
      </c>
      <c r="U3823" s="166">
        <f>VLOOKUP(L3823,Schnitt3!L:P,2,0)</f>
        <v>0</v>
      </c>
      <c r="V3823" s="166">
        <f>VLOOKUP(L3823,Schnitt4!L:P,2,0)</f>
        <v>0</v>
      </c>
      <c r="W3823" s="166">
        <f>VLOOKUP(L3823,Schnitt5!L:P,2,0)</f>
        <v>0</v>
      </c>
      <c r="X3823" s="166">
        <f>VLOOKUP(L3823,Schnitt6!L:P,2,0)</f>
        <v>0</v>
      </c>
      <c r="AA3823" s="166">
        <f>VLOOKUP(L3823,Schnitt1!L:P,3,0)</f>
        <v>0</v>
      </c>
      <c r="AB3823" s="166">
        <f>VLOOKUP(L3823,Schnitt2!L:P,3,0)</f>
        <v>0</v>
      </c>
      <c r="AC3823" s="166">
        <f>VLOOKUP(L3823,Schnitt3!L:P,3,0)</f>
        <v>0</v>
      </c>
      <c r="AD3823" s="166">
        <f>VLOOKUP(L3823,Schnitt4!L:P,3,0)</f>
        <v>0</v>
      </c>
      <c r="AE3823" s="166">
        <f>VLOOKUP(L3823,Schnitt5!L:P,3,0)</f>
        <v>0</v>
      </c>
      <c r="AF3823" s="166">
        <f>VLOOKUP(L3823,Schnitt6!L:P,3,0)</f>
        <v>0</v>
      </c>
    </row>
    <row r="3824" spans="12:32" x14ac:dyDescent="0.25">
      <c r="L3824" s="264">
        <f>Member!A3824</f>
        <v>0</v>
      </c>
      <c r="S3824" s="166">
        <f>VLOOKUP(L3824,Schnitt1!L:P,2,0)</f>
        <v>0</v>
      </c>
      <c r="T3824" s="166">
        <f>VLOOKUP(L3824,Schnitt2!L:P,2,0)</f>
        <v>0</v>
      </c>
      <c r="U3824" s="166">
        <f>VLOOKUP(L3824,Schnitt3!L:P,2,0)</f>
        <v>0</v>
      </c>
      <c r="V3824" s="166">
        <f>VLOOKUP(L3824,Schnitt4!L:P,2,0)</f>
        <v>0</v>
      </c>
      <c r="W3824" s="166">
        <f>VLOOKUP(L3824,Schnitt5!L:P,2,0)</f>
        <v>0</v>
      </c>
      <c r="X3824" s="166">
        <f>VLOOKUP(L3824,Schnitt6!L:P,2,0)</f>
        <v>0</v>
      </c>
      <c r="AA3824" s="166">
        <f>VLOOKUP(L3824,Schnitt1!L:P,3,0)</f>
        <v>0</v>
      </c>
      <c r="AB3824" s="166">
        <f>VLOOKUP(L3824,Schnitt2!L:P,3,0)</f>
        <v>0</v>
      </c>
      <c r="AC3824" s="166">
        <f>VLOOKUP(L3824,Schnitt3!L:P,3,0)</f>
        <v>0</v>
      </c>
      <c r="AD3824" s="166">
        <f>VLOOKUP(L3824,Schnitt4!L:P,3,0)</f>
        <v>0</v>
      </c>
      <c r="AE3824" s="166">
        <f>VLOOKUP(L3824,Schnitt5!L:P,3,0)</f>
        <v>0</v>
      </c>
      <c r="AF3824" s="166">
        <f>VLOOKUP(L3824,Schnitt6!L:P,3,0)</f>
        <v>0</v>
      </c>
    </row>
    <row r="3825" spans="12:32" x14ac:dyDescent="0.25">
      <c r="L3825" s="264">
        <f>Member!A3825</f>
        <v>0</v>
      </c>
      <c r="S3825" s="166">
        <f>VLOOKUP(L3825,Schnitt1!L:P,2,0)</f>
        <v>0</v>
      </c>
      <c r="T3825" s="166">
        <f>VLOOKUP(L3825,Schnitt2!L:P,2,0)</f>
        <v>0</v>
      </c>
      <c r="U3825" s="166">
        <f>VLOOKUP(L3825,Schnitt3!L:P,2,0)</f>
        <v>0</v>
      </c>
      <c r="V3825" s="166">
        <f>VLOOKUP(L3825,Schnitt4!L:P,2,0)</f>
        <v>0</v>
      </c>
      <c r="W3825" s="166">
        <f>VLOOKUP(L3825,Schnitt5!L:P,2,0)</f>
        <v>0</v>
      </c>
      <c r="X3825" s="166">
        <f>VLOOKUP(L3825,Schnitt6!L:P,2,0)</f>
        <v>0</v>
      </c>
      <c r="AA3825" s="166">
        <f>VLOOKUP(L3825,Schnitt1!L:P,3,0)</f>
        <v>0</v>
      </c>
      <c r="AB3825" s="166">
        <f>VLOOKUP(L3825,Schnitt2!L:P,3,0)</f>
        <v>0</v>
      </c>
      <c r="AC3825" s="166">
        <f>VLOOKUP(L3825,Schnitt3!L:P,3,0)</f>
        <v>0</v>
      </c>
      <c r="AD3825" s="166">
        <f>VLOOKUP(L3825,Schnitt4!L:P,3,0)</f>
        <v>0</v>
      </c>
      <c r="AE3825" s="166">
        <f>VLOOKUP(L3825,Schnitt5!L:P,3,0)</f>
        <v>0</v>
      </c>
      <c r="AF3825" s="166">
        <f>VLOOKUP(L3825,Schnitt6!L:P,3,0)</f>
        <v>0</v>
      </c>
    </row>
    <row r="3826" spans="12:32" x14ac:dyDescent="0.25">
      <c r="L3826" s="264">
        <f>Member!A3826</f>
        <v>0</v>
      </c>
      <c r="S3826" s="166">
        <f>VLOOKUP(L3826,Schnitt1!L:P,2,0)</f>
        <v>0</v>
      </c>
      <c r="T3826" s="166">
        <f>VLOOKUP(L3826,Schnitt2!L:P,2,0)</f>
        <v>0</v>
      </c>
      <c r="U3826" s="166">
        <f>VLOOKUP(L3826,Schnitt3!L:P,2,0)</f>
        <v>0</v>
      </c>
      <c r="V3826" s="166">
        <f>VLOOKUP(L3826,Schnitt4!L:P,2,0)</f>
        <v>0</v>
      </c>
      <c r="W3826" s="166">
        <f>VLOOKUP(L3826,Schnitt5!L:P,2,0)</f>
        <v>0</v>
      </c>
      <c r="X3826" s="166">
        <f>VLOOKUP(L3826,Schnitt6!L:P,2,0)</f>
        <v>0</v>
      </c>
      <c r="AA3826" s="166">
        <f>VLOOKUP(L3826,Schnitt1!L:P,3,0)</f>
        <v>0</v>
      </c>
      <c r="AB3826" s="166">
        <f>VLOOKUP(L3826,Schnitt2!L:P,3,0)</f>
        <v>0</v>
      </c>
      <c r="AC3826" s="166">
        <f>VLOOKUP(L3826,Schnitt3!L:P,3,0)</f>
        <v>0</v>
      </c>
      <c r="AD3826" s="166">
        <f>VLOOKUP(L3826,Schnitt4!L:P,3,0)</f>
        <v>0</v>
      </c>
      <c r="AE3826" s="166">
        <f>VLOOKUP(L3826,Schnitt5!L:P,3,0)</f>
        <v>0</v>
      </c>
      <c r="AF3826" s="166">
        <f>VLOOKUP(L3826,Schnitt6!L:P,3,0)</f>
        <v>0</v>
      </c>
    </row>
    <row r="3827" spans="12:32" x14ac:dyDescent="0.25">
      <c r="L3827" s="264">
        <f>Member!A3827</f>
        <v>0</v>
      </c>
      <c r="S3827" s="166">
        <f>VLOOKUP(L3827,Schnitt1!L:P,2,0)</f>
        <v>0</v>
      </c>
      <c r="T3827" s="166">
        <f>VLOOKUP(L3827,Schnitt2!L:P,2,0)</f>
        <v>0</v>
      </c>
      <c r="U3827" s="166">
        <f>VLOOKUP(L3827,Schnitt3!L:P,2,0)</f>
        <v>0</v>
      </c>
      <c r="V3827" s="166">
        <f>VLOOKUP(L3827,Schnitt4!L:P,2,0)</f>
        <v>0</v>
      </c>
      <c r="W3827" s="166">
        <f>VLOOKUP(L3827,Schnitt5!L:P,2,0)</f>
        <v>0</v>
      </c>
      <c r="X3827" s="166">
        <f>VLOOKUP(L3827,Schnitt6!L:P,2,0)</f>
        <v>0</v>
      </c>
      <c r="AA3827" s="166">
        <f>VLOOKUP(L3827,Schnitt1!L:P,3,0)</f>
        <v>0</v>
      </c>
      <c r="AB3827" s="166">
        <f>VLOOKUP(L3827,Schnitt2!L:P,3,0)</f>
        <v>0</v>
      </c>
      <c r="AC3827" s="166">
        <f>VLOOKUP(L3827,Schnitt3!L:P,3,0)</f>
        <v>0</v>
      </c>
      <c r="AD3827" s="166">
        <f>VLOOKUP(L3827,Schnitt4!L:P,3,0)</f>
        <v>0</v>
      </c>
      <c r="AE3827" s="166">
        <f>VLOOKUP(L3827,Schnitt5!L:P,3,0)</f>
        <v>0</v>
      </c>
      <c r="AF3827" s="166">
        <f>VLOOKUP(L3827,Schnitt6!L:P,3,0)</f>
        <v>0</v>
      </c>
    </row>
    <row r="3828" spans="12:32" x14ac:dyDescent="0.25">
      <c r="L3828" s="264">
        <f>Member!A3828</f>
        <v>0</v>
      </c>
      <c r="S3828" s="166">
        <f>VLOOKUP(L3828,Schnitt1!L:P,2,0)</f>
        <v>0</v>
      </c>
      <c r="T3828" s="166">
        <f>VLOOKUP(L3828,Schnitt2!L:P,2,0)</f>
        <v>0</v>
      </c>
      <c r="U3828" s="166">
        <f>VLOOKUP(L3828,Schnitt3!L:P,2,0)</f>
        <v>0</v>
      </c>
      <c r="V3828" s="166">
        <f>VLOOKUP(L3828,Schnitt4!L:P,2,0)</f>
        <v>0</v>
      </c>
      <c r="W3828" s="166">
        <f>VLOOKUP(L3828,Schnitt5!L:P,2,0)</f>
        <v>0</v>
      </c>
      <c r="X3828" s="166">
        <f>VLOOKUP(L3828,Schnitt6!L:P,2,0)</f>
        <v>0</v>
      </c>
      <c r="AA3828" s="166">
        <f>VLOOKUP(L3828,Schnitt1!L:P,3,0)</f>
        <v>0</v>
      </c>
      <c r="AB3828" s="166">
        <f>VLOOKUP(L3828,Schnitt2!L:P,3,0)</f>
        <v>0</v>
      </c>
      <c r="AC3828" s="166">
        <f>VLOOKUP(L3828,Schnitt3!L:P,3,0)</f>
        <v>0</v>
      </c>
      <c r="AD3828" s="166">
        <f>VLOOKUP(L3828,Schnitt4!L:P,3,0)</f>
        <v>0</v>
      </c>
      <c r="AE3828" s="166">
        <f>VLOOKUP(L3828,Schnitt5!L:P,3,0)</f>
        <v>0</v>
      </c>
      <c r="AF3828" s="166">
        <f>VLOOKUP(L3828,Schnitt6!L:P,3,0)</f>
        <v>0</v>
      </c>
    </row>
    <row r="3829" spans="12:32" x14ac:dyDescent="0.25">
      <c r="L3829" s="264">
        <f>Member!A3829</f>
        <v>0</v>
      </c>
      <c r="S3829" s="166">
        <f>VLOOKUP(L3829,Schnitt1!L:P,2,0)</f>
        <v>0</v>
      </c>
      <c r="T3829" s="166">
        <f>VLOOKUP(L3829,Schnitt2!L:P,2,0)</f>
        <v>0</v>
      </c>
      <c r="U3829" s="166">
        <f>VLOOKUP(L3829,Schnitt3!L:P,2,0)</f>
        <v>0</v>
      </c>
      <c r="V3829" s="166">
        <f>VLOOKUP(L3829,Schnitt4!L:P,2,0)</f>
        <v>0</v>
      </c>
      <c r="W3829" s="166">
        <f>VLOOKUP(L3829,Schnitt5!L:P,2,0)</f>
        <v>0</v>
      </c>
      <c r="X3829" s="166">
        <f>VLOOKUP(L3829,Schnitt6!L:P,2,0)</f>
        <v>0</v>
      </c>
      <c r="AA3829" s="166">
        <f>VLOOKUP(L3829,Schnitt1!L:P,3,0)</f>
        <v>0</v>
      </c>
      <c r="AB3829" s="166">
        <f>VLOOKUP(L3829,Schnitt2!L:P,3,0)</f>
        <v>0</v>
      </c>
      <c r="AC3829" s="166">
        <f>VLOOKUP(L3829,Schnitt3!L:P,3,0)</f>
        <v>0</v>
      </c>
      <c r="AD3829" s="166">
        <f>VLOOKUP(L3829,Schnitt4!L:P,3,0)</f>
        <v>0</v>
      </c>
      <c r="AE3829" s="166">
        <f>VLOOKUP(L3829,Schnitt5!L:P,3,0)</f>
        <v>0</v>
      </c>
      <c r="AF3829" s="166">
        <f>VLOOKUP(L3829,Schnitt6!L:P,3,0)</f>
        <v>0</v>
      </c>
    </row>
    <row r="3830" spans="12:32" x14ac:dyDescent="0.25">
      <c r="L3830" s="264">
        <f>Member!A3830</f>
        <v>0</v>
      </c>
      <c r="S3830" s="166">
        <f>VLOOKUP(L3830,Schnitt1!L:P,2,0)</f>
        <v>0</v>
      </c>
      <c r="T3830" s="166">
        <f>VLOOKUP(L3830,Schnitt2!L:P,2,0)</f>
        <v>0</v>
      </c>
      <c r="U3830" s="166">
        <f>VLOOKUP(L3830,Schnitt3!L:P,2,0)</f>
        <v>0</v>
      </c>
      <c r="V3830" s="166">
        <f>VLOOKUP(L3830,Schnitt4!L:P,2,0)</f>
        <v>0</v>
      </c>
      <c r="W3830" s="166">
        <f>VLOOKUP(L3830,Schnitt5!L:P,2,0)</f>
        <v>0</v>
      </c>
      <c r="X3830" s="166">
        <f>VLOOKUP(L3830,Schnitt6!L:P,2,0)</f>
        <v>0</v>
      </c>
      <c r="AA3830" s="166">
        <f>VLOOKUP(L3830,Schnitt1!L:P,3,0)</f>
        <v>0</v>
      </c>
      <c r="AB3830" s="166">
        <f>VLOOKUP(L3830,Schnitt2!L:P,3,0)</f>
        <v>0</v>
      </c>
      <c r="AC3830" s="166">
        <f>VLOOKUP(L3830,Schnitt3!L:P,3,0)</f>
        <v>0</v>
      </c>
      <c r="AD3830" s="166">
        <f>VLOOKUP(L3830,Schnitt4!L:P,3,0)</f>
        <v>0</v>
      </c>
      <c r="AE3830" s="166">
        <f>VLOOKUP(L3830,Schnitt5!L:P,3,0)</f>
        <v>0</v>
      </c>
      <c r="AF3830" s="166">
        <f>VLOOKUP(L3830,Schnitt6!L:P,3,0)</f>
        <v>0</v>
      </c>
    </row>
    <row r="3831" spans="12:32" x14ac:dyDescent="0.25">
      <c r="L3831" s="264">
        <f>Member!A3831</f>
        <v>0</v>
      </c>
      <c r="S3831" s="166">
        <f>VLOOKUP(L3831,Schnitt1!L:P,2,0)</f>
        <v>0</v>
      </c>
      <c r="T3831" s="166">
        <f>VLOOKUP(L3831,Schnitt2!L:P,2,0)</f>
        <v>0</v>
      </c>
      <c r="U3831" s="166">
        <f>VLOOKUP(L3831,Schnitt3!L:P,2,0)</f>
        <v>0</v>
      </c>
      <c r="V3831" s="166">
        <f>VLOOKUP(L3831,Schnitt4!L:P,2,0)</f>
        <v>0</v>
      </c>
      <c r="W3831" s="166">
        <f>VLOOKUP(L3831,Schnitt5!L:P,2,0)</f>
        <v>0</v>
      </c>
      <c r="X3831" s="166">
        <f>VLOOKUP(L3831,Schnitt6!L:P,2,0)</f>
        <v>0</v>
      </c>
      <c r="AA3831" s="166">
        <f>VLOOKUP(L3831,Schnitt1!L:P,3,0)</f>
        <v>0</v>
      </c>
      <c r="AB3831" s="166">
        <f>VLOOKUP(L3831,Schnitt2!L:P,3,0)</f>
        <v>0</v>
      </c>
      <c r="AC3831" s="166">
        <f>VLOOKUP(L3831,Schnitt3!L:P,3,0)</f>
        <v>0</v>
      </c>
      <c r="AD3831" s="166">
        <f>VLOOKUP(L3831,Schnitt4!L:P,3,0)</f>
        <v>0</v>
      </c>
      <c r="AE3831" s="166">
        <f>VLOOKUP(L3831,Schnitt5!L:P,3,0)</f>
        <v>0</v>
      </c>
      <c r="AF3831" s="166">
        <f>VLOOKUP(L3831,Schnitt6!L:P,3,0)</f>
        <v>0</v>
      </c>
    </row>
    <row r="3832" spans="12:32" x14ac:dyDescent="0.25">
      <c r="L3832" s="264">
        <f>Member!A3832</f>
        <v>0</v>
      </c>
      <c r="S3832" s="166">
        <f>VLOOKUP(L3832,Schnitt1!L:P,2,0)</f>
        <v>0</v>
      </c>
      <c r="T3832" s="166">
        <f>VLOOKUP(L3832,Schnitt2!L:P,2,0)</f>
        <v>0</v>
      </c>
      <c r="U3832" s="166">
        <f>VLOOKUP(L3832,Schnitt3!L:P,2,0)</f>
        <v>0</v>
      </c>
      <c r="V3832" s="166">
        <f>VLOOKUP(L3832,Schnitt4!L:P,2,0)</f>
        <v>0</v>
      </c>
      <c r="W3832" s="166">
        <f>VLOOKUP(L3832,Schnitt5!L:P,2,0)</f>
        <v>0</v>
      </c>
      <c r="X3832" s="166">
        <f>VLOOKUP(L3832,Schnitt6!L:P,2,0)</f>
        <v>0</v>
      </c>
      <c r="AA3832" s="166">
        <f>VLOOKUP(L3832,Schnitt1!L:P,3,0)</f>
        <v>0</v>
      </c>
      <c r="AB3832" s="166">
        <f>VLOOKUP(L3832,Schnitt2!L:P,3,0)</f>
        <v>0</v>
      </c>
      <c r="AC3832" s="166">
        <f>VLOOKUP(L3832,Schnitt3!L:P,3,0)</f>
        <v>0</v>
      </c>
      <c r="AD3832" s="166">
        <f>VLOOKUP(L3832,Schnitt4!L:P,3,0)</f>
        <v>0</v>
      </c>
      <c r="AE3832" s="166">
        <f>VLOOKUP(L3832,Schnitt5!L:P,3,0)</f>
        <v>0</v>
      </c>
      <c r="AF3832" s="166">
        <f>VLOOKUP(L3832,Schnitt6!L:P,3,0)</f>
        <v>0</v>
      </c>
    </row>
    <row r="3833" spans="12:32" x14ac:dyDescent="0.25">
      <c r="L3833" s="264">
        <f>Member!A3833</f>
        <v>0</v>
      </c>
      <c r="S3833" s="166">
        <f>VLOOKUP(L3833,Schnitt1!L:P,2,0)</f>
        <v>0</v>
      </c>
      <c r="T3833" s="166">
        <f>VLOOKUP(L3833,Schnitt2!L:P,2,0)</f>
        <v>0</v>
      </c>
      <c r="U3833" s="166">
        <f>VLOOKUP(L3833,Schnitt3!L:P,2,0)</f>
        <v>0</v>
      </c>
      <c r="V3833" s="166">
        <f>VLOOKUP(L3833,Schnitt4!L:P,2,0)</f>
        <v>0</v>
      </c>
      <c r="W3833" s="166">
        <f>VLOOKUP(L3833,Schnitt5!L:P,2,0)</f>
        <v>0</v>
      </c>
      <c r="X3833" s="166">
        <f>VLOOKUP(L3833,Schnitt6!L:P,2,0)</f>
        <v>0</v>
      </c>
      <c r="AA3833" s="166">
        <f>VLOOKUP(L3833,Schnitt1!L:P,3,0)</f>
        <v>0</v>
      </c>
      <c r="AB3833" s="166">
        <f>VLOOKUP(L3833,Schnitt2!L:P,3,0)</f>
        <v>0</v>
      </c>
      <c r="AC3833" s="166">
        <f>VLOOKUP(L3833,Schnitt3!L:P,3,0)</f>
        <v>0</v>
      </c>
      <c r="AD3833" s="166">
        <f>VLOOKUP(L3833,Schnitt4!L:P,3,0)</f>
        <v>0</v>
      </c>
      <c r="AE3833" s="166">
        <f>VLOOKUP(L3833,Schnitt5!L:P,3,0)</f>
        <v>0</v>
      </c>
      <c r="AF3833" s="166">
        <f>VLOOKUP(L3833,Schnitt6!L:P,3,0)</f>
        <v>0</v>
      </c>
    </row>
    <row r="3834" spans="12:32" x14ac:dyDescent="0.25">
      <c r="L3834" s="264">
        <f>Member!A3834</f>
        <v>0</v>
      </c>
      <c r="S3834" s="166">
        <f>VLOOKUP(L3834,Schnitt1!L:P,2,0)</f>
        <v>0</v>
      </c>
      <c r="T3834" s="166">
        <f>VLOOKUP(L3834,Schnitt2!L:P,2,0)</f>
        <v>0</v>
      </c>
      <c r="U3834" s="166">
        <f>VLOOKUP(L3834,Schnitt3!L:P,2,0)</f>
        <v>0</v>
      </c>
      <c r="V3834" s="166">
        <f>VLOOKUP(L3834,Schnitt4!L:P,2,0)</f>
        <v>0</v>
      </c>
      <c r="W3834" s="166">
        <f>VLOOKUP(L3834,Schnitt5!L:P,2,0)</f>
        <v>0</v>
      </c>
      <c r="X3834" s="166">
        <f>VLOOKUP(L3834,Schnitt6!L:P,2,0)</f>
        <v>0</v>
      </c>
      <c r="AA3834" s="166">
        <f>VLOOKUP(L3834,Schnitt1!L:P,3,0)</f>
        <v>0</v>
      </c>
      <c r="AB3834" s="166">
        <f>VLOOKUP(L3834,Schnitt2!L:P,3,0)</f>
        <v>0</v>
      </c>
      <c r="AC3834" s="166">
        <f>VLOOKUP(L3834,Schnitt3!L:P,3,0)</f>
        <v>0</v>
      </c>
      <c r="AD3834" s="166">
        <f>VLOOKUP(L3834,Schnitt4!L:P,3,0)</f>
        <v>0</v>
      </c>
      <c r="AE3834" s="166">
        <f>VLOOKUP(L3834,Schnitt5!L:P,3,0)</f>
        <v>0</v>
      </c>
      <c r="AF3834" s="166">
        <f>VLOOKUP(L3834,Schnitt6!L:P,3,0)</f>
        <v>0</v>
      </c>
    </row>
    <row r="3835" spans="12:32" x14ac:dyDescent="0.25">
      <c r="L3835" s="264">
        <f>Member!A3835</f>
        <v>0</v>
      </c>
      <c r="S3835" s="166">
        <f>VLOOKUP(L3835,Schnitt1!L:P,2,0)</f>
        <v>0</v>
      </c>
      <c r="T3835" s="166">
        <f>VLOOKUP(L3835,Schnitt2!L:P,2,0)</f>
        <v>0</v>
      </c>
      <c r="U3835" s="166">
        <f>VLOOKUP(L3835,Schnitt3!L:P,2,0)</f>
        <v>0</v>
      </c>
      <c r="V3835" s="166">
        <f>VLOOKUP(L3835,Schnitt4!L:P,2,0)</f>
        <v>0</v>
      </c>
      <c r="W3835" s="166">
        <f>VLOOKUP(L3835,Schnitt5!L:P,2,0)</f>
        <v>0</v>
      </c>
      <c r="X3835" s="166">
        <f>VLOOKUP(L3835,Schnitt6!L:P,2,0)</f>
        <v>0</v>
      </c>
      <c r="AA3835" s="166">
        <f>VLOOKUP(L3835,Schnitt1!L:P,3,0)</f>
        <v>0</v>
      </c>
      <c r="AB3835" s="166">
        <f>VLOOKUP(L3835,Schnitt2!L:P,3,0)</f>
        <v>0</v>
      </c>
      <c r="AC3835" s="166">
        <f>VLOOKUP(L3835,Schnitt3!L:P,3,0)</f>
        <v>0</v>
      </c>
      <c r="AD3835" s="166">
        <f>VLOOKUP(L3835,Schnitt4!L:P,3,0)</f>
        <v>0</v>
      </c>
      <c r="AE3835" s="166">
        <f>VLOOKUP(L3835,Schnitt5!L:P,3,0)</f>
        <v>0</v>
      </c>
      <c r="AF3835" s="166">
        <f>VLOOKUP(L3835,Schnitt6!L:P,3,0)</f>
        <v>0</v>
      </c>
    </row>
    <row r="3836" spans="12:32" x14ac:dyDescent="0.25">
      <c r="L3836" s="264">
        <f>Member!A3836</f>
        <v>0</v>
      </c>
      <c r="S3836" s="166">
        <f>VLOOKUP(L3836,Schnitt1!L:P,2,0)</f>
        <v>0</v>
      </c>
      <c r="T3836" s="166">
        <f>VLOOKUP(L3836,Schnitt2!L:P,2,0)</f>
        <v>0</v>
      </c>
      <c r="U3836" s="166">
        <f>VLOOKUP(L3836,Schnitt3!L:P,2,0)</f>
        <v>0</v>
      </c>
      <c r="V3836" s="166">
        <f>VLOOKUP(L3836,Schnitt4!L:P,2,0)</f>
        <v>0</v>
      </c>
      <c r="W3836" s="166">
        <f>VLOOKUP(L3836,Schnitt5!L:P,2,0)</f>
        <v>0</v>
      </c>
      <c r="X3836" s="166">
        <f>VLOOKUP(L3836,Schnitt6!L:P,2,0)</f>
        <v>0</v>
      </c>
      <c r="AA3836" s="166">
        <f>VLOOKUP(L3836,Schnitt1!L:P,3,0)</f>
        <v>0</v>
      </c>
      <c r="AB3836" s="166">
        <f>VLOOKUP(L3836,Schnitt2!L:P,3,0)</f>
        <v>0</v>
      </c>
      <c r="AC3836" s="166">
        <f>VLOOKUP(L3836,Schnitt3!L:P,3,0)</f>
        <v>0</v>
      </c>
      <c r="AD3836" s="166">
        <f>VLOOKUP(L3836,Schnitt4!L:P,3,0)</f>
        <v>0</v>
      </c>
      <c r="AE3836" s="166">
        <f>VLOOKUP(L3836,Schnitt5!L:P,3,0)</f>
        <v>0</v>
      </c>
      <c r="AF3836" s="166">
        <f>VLOOKUP(L3836,Schnitt6!L:P,3,0)</f>
        <v>0</v>
      </c>
    </row>
    <row r="3837" spans="12:32" x14ac:dyDescent="0.25">
      <c r="L3837" s="264">
        <f>Member!A3837</f>
        <v>0</v>
      </c>
      <c r="S3837" s="166">
        <f>VLOOKUP(L3837,Schnitt1!L:P,2,0)</f>
        <v>0</v>
      </c>
      <c r="T3837" s="166">
        <f>VLOOKUP(L3837,Schnitt2!L:P,2,0)</f>
        <v>0</v>
      </c>
      <c r="U3837" s="166">
        <f>VLOOKUP(L3837,Schnitt3!L:P,2,0)</f>
        <v>0</v>
      </c>
      <c r="V3837" s="166">
        <f>VLOOKUP(L3837,Schnitt4!L:P,2,0)</f>
        <v>0</v>
      </c>
      <c r="W3837" s="166">
        <f>VLOOKUP(L3837,Schnitt5!L:P,2,0)</f>
        <v>0</v>
      </c>
      <c r="X3837" s="166">
        <f>VLOOKUP(L3837,Schnitt6!L:P,2,0)</f>
        <v>0</v>
      </c>
      <c r="AA3837" s="166">
        <f>VLOOKUP(L3837,Schnitt1!L:P,3,0)</f>
        <v>0</v>
      </c>
      <c r="AB3837" s="166">
        <f>VLOOKUP(L3837,Schnitt2!L:P,3,0)</f>
        <v>0</v>
      </c>
      <c r="AC3837" s="166">
        <f>VLOOKUP(L3837,Schnitt3!L:P,3,0)</f>
        <v>0</v>
      </c>
      <c r="AD3837" s="166">
        <f>VLOOKUP(L3837,Schnitt4!L:P,3,0)</f>
        <v>0</v>
      </c>
      <c r="AE3837" s="166">
        <f>VLOOKUP(L3837,Schnitt5!L:P,3,0)</f>
        <v>0</v>
      </c>
      <c r="AF3837" s="166">
        <f>VLOOKUP(L3837,Schnitt6!L:P,3,0)</f>
        <v>0</v>
      </c>
    </row>
    <row r="3838" spans="12:32" x14ac:dyDescent="0.25">
      <c r="L3838" s="264">
        <f>Member!A3838</f>
        <v>0</v>
      </c>
      <c r="S3838" s="166">
        <f>VLOOKUP(L3838,Schnitt1!L:P,2,0)</f>
        <v>0</v>
      </c>
      <c r="T3838" s="166">
        <f>VLOOKUP(L3838,Schnitt2!L:P,2,0)</f>
        <v>0</v>
      </c>
      <c r="U3838" s="166">
        <f>VLOOKUP(L3838,Schnitt3!L:P,2,0)</f>
        <v>0</v>
      </c>
      <c r="V3838" s="166">
        <f>VLOOKUP(L3838,Schnitt4!L:P,2,0)</f>
        <v>0</v>
      </c>
      <c r="W3838" s="166">
        <f>VLOOKUP(L3838,Schnitt5!L:P,2,0)</f>
        <v>0</v>
      </c>
      <c r="X3838" s="166">
        <f>VLOOKUP(L3838,Schnitt6!L:P,2,0)</f>
        <v>0</v>
      </c>
      <c r="AA3838" s="166">
        <f>VLOOKUP(L3838,Schnitt1!L:P,3,0)</f>
        <v>0</v>
      </c>
      <c r="AB3838" s="166">
        <f>VLOOKUP(L3838,Schnitt2!L:P,3,0)</f>
        <v>0</v>
      </c>
      <c r="AC3838" s="166">
        <f>VLOOKUP(L3838,Schnitt3!L:P,3,0)</f>
        <v>0</v>
      </c>
      <c r="AD3838" s="166">
        <f>VLOOKUP(L3838,Schnitt4!L:P,3,0)</f>
        <v>0</v>
      </c>
      <c r="AE3838" s="166">
        <f>VLOOKUP(L3838,Schnitt5!L:P,3,0)</f>
        <v>0</v>
      </c>
      <c r="AF3838" s="166">
        <f>VLOOKUP(L3838,Schnitt6!L:P,3,0)</f>
        <v>0</v>
      </c>
    </row>
    <row r="3839" spans="12:32" x14ac:dyDescent="0.25">
      <c r="L3839" s="264">
        <f>Member!A3839</f>
        <v>0</v>
      </c>
      <c r="S3839" s="166">
        <f>VLOOKUP(L3839,Schnitt1!L:P,2,0)</f>
        <v>0</v>
      </c>
      <c r="T3839" s="166">
        <f>VLOOKUP(L3839,Schnitt2!L:P,2,0)</f>
        <v>0</v>
      </c>
      <c r="U3839" s="166">
        <f>VLOOKUP(L3839,Schnitt3!L:P,2,0)</f>
        <v>0</v>
      </c>
      <c r="V3839" s="166">
        <f>VLOOKUP(L3839,Schnitt4!L:P,2,0)</f>
        <v>0</v>
      </c>
      <c r="W3839" s="166">
        <f>VLOOKUP(L3839,Schnitt5!L:P,2,0)</f>
        <v>0</v>
      </c>
      <c r="X3839" s="166">
        <f>VLOOKUP(L3839,Schnitt6!L:P,2,0)</f>
        <v>0</v>
      </c>
      <c r="AA3839" s="166">
        <f>VLOOKUP(L3839,Schnitt1!L:P,3,0)</f>
        <v>0</v>
      </c>
      <c r="AB3839" s="166">
        <f>VLOOKUP(L3839,Schnitt2!L:P,3,0)</f>
        <v>0</v>
      </c>
      <c r="AC3839" s="166">
        <f>VLOOKUP(L3839,Schnitt3!L:P,3,0)</f>
        <v>0</v>
      </c>
      <c r="AD3839" s="166">
        <f>VLOOKUP(L3839,Schnitt4!L:P,3,0)</f>
        <v>0</v>
      </c>
      <c r="AE3839" s="166">
        <f>VLOOKUP(L3839,Schnitt5!L:P,3,0)</f>
        <v>0</v>
      </c>
      <c r="AF3839" s="166">
        <f>VLOOKUP(L3839,Schnitt6!L:P,3,0)</f>
        <v>0</v>
      </c>
    </row>
    <row r="3840" spans="12:32" x14ac:dyDescent="0.25">
      <c r="L3840" s="264">
        <f>Member!A3840</f>
        <v>0</v>
      </c>
      <c r="S3840" s="166">
        <f>VLOOKUP(L3840,Schnitt1!L:P,2,0)</f>
        <v>0</v>
      </c>
      <c r="T3840" s="166">
        <f>VLOOKUP(L3840,Schnitt2!L:P,2,0)</f>
        <v>0</v>
      </c>
      <c r="U3840" s="166">
        <f>VLOOKUP(L3840,Schnitt3!L:P,2,0)</f>
        <v>0</v>
      </c>
      <c r="V3840" s="166">
        <f>VLOOKUP(L3840,Schnitt4!L:P,2,0)</f>
        <v>0</v>
      </c>
      <c r="W3840" s="166">
        <f>VLOOKUP(L3840,Schnitt5!L:P,2,0)</f>
        <v>0</v>
      </c>
      <c r="X3840" s="166">
        <f>VLOOKUP(L3840,Schnitt6!L:P,2,0)</f>
        <v>0</v>
      </c>
      <c r="AA3840" s="166">
        <f>VLOOKUP(L3840,Schnitt1!L:P,3,0)</f>
        <v>0</v>
      </c>
      <c r="AB3840" s="166">
        <f>VLOOKUP(L3840,Schnitt2!L:P,3,0)</f>
        <v>0</v>
      </c>
      <c r="AC3840" s="166">
        <f>VLOOKUP(L3840,Schnitt3!L:P,3,0)</f>
        <v>0</v>
      </c>
      <c r="AD3840" s="166">
        <f>VLOOKUP(L3840,Schnitt4!L:P,3,0)</f>
        <v>0</v>
      </c>
      <c r="AE3840" s="166">
        <f>VLOOKUP(L3840,Schnitt5!L:P,3,0)</f>
        <v>0</v>
      </c>
      <c r="AF3840" s="166">
        <f>VLOOKUP(L3840,Schnitt6!L:P,3,0)</f>
        <v>0</v>
      </c>
    </row>
    <row r="3841" spans="12:32" x14ac:dyDescent="0.25">
      <c r="L3841" s="264">
        <f>Member!A3841</f>
        <v>0</v>
      </c>
      <c r="S3841" s="166">
        <f>VLOOKUP(L3841,Schnitt1!L:P,2,0)</f>
        <v>0</v>
      </c>
      <c r="T3841" s="166">
        <f>VLOOKUP(L3841,Schnitt2!L:P,2,0)</f>
        <v>0</v>
      </c>
      <c r="U3841" s="166">
        <f>VLOOKUP(L3841,Schnitt3!L:P,2,0)</f>
        <v>0</v>
      </c>
      <c r="V3841" s="166">
        <f>VLOOKUP(L3841,Schnitt4!L:P,2,0)</f>
        <v>0</v>
      </c>
      <c r="W3841" s="166">
        <f>VLOOKUP(L3841,Schnitt5!L:P,2,0)</f>
        <v>0</v>
      </c>
      <c r="X3841" s="166">
        <f>VLOOKUP(L3841,Schnitt6!L:P,2,0)</f>
        <v>0</v>
      </c>
      <c r="AA3841" s="166">
        <f>VLOOKUP(L3841,Schnitt1!L:P,3,0)</f>
        <v>0</v>
      </c>
      <c r="AB3841" s="166">
        <f>VLOOKUP(L3841,Schnitt2!L:P,3,0)</f>
        <v>0</v>
      </c>
      <c r="AC3841" s="166">
        <f>VLOOKUP(L3841,Schnitt3!L:P,3,0)</f>
        <v>0</v>
      </c>
      <c r="AD3841" s="166">
        <f>VLOOKUP(L3841,Schnitt4!L:P,3,0)</f>
        <v>0</v>
      </c>
      <c r="AE3841" s="166">
        <f>VLOOKUP(L3841,Schnitt5!L:P,3,0)</f>
        <v>0</v>
      </c>
      <c r="AF3841" s="166">
        <f>VLOOKUP(L3841,Schnitt6!L:P,3,0)</f>
        <v>0</v>
      </c>
    </row>
    <row r="3842" spans="12:32" x14ac:dyDescent="0.25">
      <c r="L3842" s="264">
        <f>Member!A3842</f>
        <v>0</v>
      </c>
      <c r="S3842" s="166">
        <f>VLOOKUP(L3842,Schnitt1!L:P,2,0)</f>
        <v>0</v>
      </c>
      <c r="T3842" s="166">
        <f>VLOOKUP(L3842,Schnitt2!L:P,2,0)</f>
        <v>0</v>
      </c>
      <c r="U3842" s="166">
        <f>VLOOKUP(L3842,Schnitt3!L:P,2,0)</f>
        <v>0</v>
      </c>
      <c r="V3842" s="166">
        <f>VLOOKUP(L3842,Schnitt4!L:P,2,0)</f>
        <v>0</v>
      </c>
      <c r="W3842" s="166">
        <f>VLOOKUP(L3842,Schnitt5!L:P,2,0)</f>
        <v>0</v>
      </c>
      <c r="X3842" s="166">
        <f>VLOOKUP(L3842,Schnitt6!L:P,2,0)</f>
        <v>0</v>
      </c>
      <c r="AA3842" s="166">
        <f>VLOOKUP(L3842,Schnitt1!L:P,3,0)</f>
        <v>0</v>
      </c>
      <c r="AB3842" s="166">
        <f>VLOOKUP(L3842,Schnitt2!L:P,3,0)</f>
        <v>0</v>
      </c>
      <c r="AC3842" s="166">
        <f>VLOOKUP(L3842,Schnitt3!L:P,3,0)</f>
        <v>0</v>
      </c>
      <c r="AD3842" s="166">
        <f>VLOOKUP(L3842,Schnitt4!L:P,3,0)</f>
        <v>0</v>
      </c>
      <c r="AE3842" s="166">
        <f>VLOOKUP(L3842,Schnitt5!L:P,3,0)</f>
        <v>0</v>
      </c>
      <c r="AF3842" s="166">
        <f>VLOOKUP(L3842,Schnitt6!L:P,3,0)</f>
        <v>0</v>
      </c>
    </row>
    <row r="3843" spans="12:32" x14ac:dyDescent="0.25">
      <c r="L3843" s="264">
        <f>Member!A3843</f>
        <v>0</v>
      </c>
      <c r="S3843" s="166">
        <f>VLOOKUP(L3843,Schnitt1!L:P,2,0)</f>
        <v>0</v>
      </c>
      <c r="T3843" s="166">
        <f>VLOOKUP(L3843,Schnitt2!L:P,2,0)</f>
        <v>0</v>
      </c>
      <c r="U3843" s="166">
        <f>VLOOKUP(L3843,Schnitt3!L:P,2,0)</f>
        <v>0</v>
      </c>
      <c r="V3843" s="166">
        <f>VLOOKUP(L3843,Schnitt4!L:P,2,0)</f>
        <v>0</v>
      </c>
      <c r="W3843" s="166">
        <f>VLOOKUP(L3843,Schnitt5!L:P,2,0)</f>
        <v>0</v>
      </c>
      <c r="X3843" s="166">
        <f>VLOOKUP(L3843,Schnitt6!L:P,2,0)</f>
        <v>0</v>
      </c>
      <c r="AA3843" s="166">
        <f>VLOOKUP(L3843,Schnitt1!L:P,3,0)</f>
        <v>0</v>
      </c>
      <c r="AB3843" s="166">
        <f>VLOOKUP(L3843,Schnitt2!L:P,3,0)</f>
        <v>0</v>
      </c>
      <c r="AC3843" s="166">
        <f>VLOOKUP(L3843,Schnitt3!L:P,3,0)</f>
        <v>0</v>
      </c>
      <c r="AD3843" s="166">
        <f>VLOOKUP(L3843,Schnitt4!L:P,3,0)</f>
        <v>0</v>
      </c>
      <c r="AE3843" s="166">
        <f>VLOOKUP(L3843,Schnitt5!L:P,3,0)</f>
        <v>0</v>
      </c>
      <c r="AF3843" s="166">
        <f>VLOOKUP(L3843,Schnitt6!L:P,3,0)</f>
        <v>0</v>
      </c>
    </row>
    <row r="3844" spans="12:32" x14ac:dyDescent="0.25">
      <c r="L3844" s="264">
        <f>Member!A3844</f>
        <v>0</v>
      </c>
      <c r="S3844" s="166">
        <f>VLOOKUP(L3844,Schnitt1!L:P,2,0)</f>
        <v>0</v>
      </c>
      <c r="T3844" s="166">
        <f>VLOOKUP(L3844,Schnitt2!L:P,2,0)</f>
        <v>0</v>
      </c>
      <c r="U3844" s="166">
        <f>VLOOKUP(L3844,Schnitt3!L:P,2,0)</f>
        <v>0</v>
      </c>
      <c r="V3844" s="166">
        <f>VLOOKUP(L3844,Schnitt4!L:P,2,0)</f>
        <v>0</v>
      </c>
      <c r="W3844" s="166">
        <f>VLOOKUP(L3844,Schnitt5!L:P,2,0)</f>
        <v>0</v>
      </c>
      <c r="X3844" s="166">
        <f>VLOOKUP(L3844,Schnitt6!L:P,2,0)</f>
        <v>0</v>
      </c>
      <c r="AA3844" s="166">
        <f>VLOOKUP(L3844,Schnitt1!L:P,3,0)</f>
        <v>0</v>
      </c>
      <c r="AB3844" s="166">
        <f>VLOOKUP(L3844,Schnitt2!L:P,3,0)</f>
        <v>0</v>
      </c>
      <c r="AC3844" s="166">
        <f>VLOOKUP(L3844,Schnitt3!L:P,3,0)</f>
        <v>0</v>
      </c>
      <c r="AD3844" s="166">
        <f>VLOOKUP(L3844,Schnitt4!L:P,3,0)</f>
        <v>0</v>
      </c>
      <c r="AE3844" s="166">
        <f>VLOOKUP(L3844,Schnitt5!L:P,3,0)</f>
        <v>0</v>
      </c>
      <c r="AF3844" s="166">
        <f>VLOOKUP(L3844,Schnitt6!L:P,3,0)</f>
        <v>0</v>
      </c>
    </row>
    <row r="3845" spans="12:32" x14ac:dyDescent="0.25">
      <c r="L3845" s="264">
        <f>Member!A3845</f>
        <v>0</v>
      </c>
      <c r="S3845" s="166">
        <f>VLOOKUP(L3845,Schnitt1!L:P,2,0)</f>
        <v>0</v>
      </c>
      <c r="T3845" s="166">
        <f>VLOOKUP(L3845,Schnitt2!L:P,2,0)</f>
        <v>0</v>
      </c>
      <c r="U3845" s="166">
        <f>VLOOKUP(L3845,Schnitt3!L:P,2,0)</f>
        <v>0</v>
      </c>
      <c r="V3845" s="166">
        <f>VLOOKUP(L3845,Schnitt4!L:P,2,0)</f>
        <v>0</v>
      </c>
      <c r="W3845" s="166">
        <f>VLOOKUP(L3845,Schnitt5!L:P,2,0)</f>
        <v>0</v>
      </c>
      <c r="X3845" s="166">
        <f>VLOOKUP(L3845,Schnitt6!L:P,2,0)</f>
        <v>0</v>
      </c>
      <c r="AA3845" s="166">
        <f>VLOOKUP(L3845,Schnitt1!L:P,3,0)</f>
        <v>0</v>
      </c>
      <c r="AB3845" s="166">
        <f>VLOOKUP(L3845,Schnitt2!L:P,3,0)</f>
        <v>0</v>
      </c>
      <c r="AC3845" s="166">
        <f>VLOOKUP(L3845,Schnitt3!L:P,3,0)</f>
        <v>0</v>
      </c>
      <c r="AD3845" s="166">
        <f>VLOOKUP(L3845,Schnitt4!L:P,3,0)</f>
        <v>0</v>
      </c>
      <c r="AE3845" s="166">
        <f>VLOOKUP(L3845,Schnitt5!L:P,3,0)</f>
        <v>0</v>
      </c>
      <c r="AF3845" s="166">
        <f>VLOOKUP(L3845,Schnitt6!L:P,3,0)</f>
        <v>0</v>
      </c>
    </row>
    <row r="3846" spans="12:32" x14ac:dyDescent="0.25">
      <c r="L3846" s="264">
        <f>Member!A3846</f>
        <v>0</v>
      </c>
      <c r="S3846" s="166">
        <f>VLOOKUP(L3846,Schnitt1!L:P,2,0)</f>
        <v>0</v>
      </c>
      <c r="T3846" s="166">
        <f>VLOOKUP(L3846,Schnitt2!L:P,2,0)</f>
        <v>0</v>
      </c>
      <c r="U3846" s="166">
        <f>VLOOKUP(L3846,Schnitt3!L:P,2,0)</f>
        <v>0</v>
      </c>
      <c r="V3846" s="166">
        <f>VLOOKUP(L3846,Schnitt4!L:P,2,0)</f>
        <v>0</v>
      </c>
      <c r="W3846" s="166">
        <f>VLOOKUP(L3846,Schnitt5!L:P,2,0)</f>
        <v>0</v>
      </c>
      <c r="X3846" s="166">
        <f>VLOOKUP(L3846,Schnitt6!L:P,2,0)</f>
        <v>0</v>
      </c>
      <c r="AA3846" s="166">
        <f>VLOOKUP(L3846,Schnitt1!L:P,3,0)</f>
        <v>0</v>
      </c>
      <c r="AB3846" s="166">
        <f>VLOOKUP(L3846,Schnitt2!L:P,3,0)</f>
        <v>0</v>
      </c>
      <c r="AC3846" s="166">
        <f>VLOOKUP(L3846,Schnitt3!L:P,3,0)</f>
        <v>0</v>
      </c>
      <c r="AD3846" s="166">
        <f>VLOOKUP(L3846,Schnitt4!L:P,3,0)</f>
        <v>0</v>
      </c>
      <c r="AE3846" s="166">
        <f>VLOOKUP(L3846,Schnitt5!L:P,3,0)</f>
        <v>0</v>
      </c>
      <c r="AF3846" s="166">
        <f>VLOOKUP(L3846,Schnitt6!L:P,3,0)</f>
        <v>0</v>
      </c>
    </row>
    <row r="3847" spans="12:32" x14ac:dyDescent="0.25">
      <c r="L3847" s="264">
        <f>Member!A3847</f>
        <v>0</v>
      </c>
      <c r="S3847" s="166">
        <f>VLOOKUP(L3847,Schnitt1!L:P,2,0)</f>
        <v>0</v>
      </c>
      <c r="T3847" s="166">
        <f>VLOOKUP(L3847,Schnitt2!L:P,2,0)</f>
        <v>0</v>
      </c>
      <c r="U3847" s="166">
        <f>VLOOKUP(L3847,Schnitt3!L:P,2,0)</f>
        <v>0</v>
      </c>
      <c r="V3847" s="166">
        <f>VLOOKUP(L3847,Schnitt4!L:P,2,0)</f>
        <v>0</v>
      </c>
      <c r="W3847" s="166">
        <f>VLOOKUP(L3847,Schnitt5!L:P,2,0)</f>
        <v>0</v>
      </c>
      <c r="X3847" s="166">
        <f>VLOOKUP(L3847,Schnitt6!L:P,2,0)</f>
        <v>0</v>
      </c>
      <c r="AA3847" s="166">
        <f>VLOOKUP(L3847,Schnitt1!L:P,3,0)</f>
        <v>0</v>
      </c>
      <c r="AB3847" s="166">
        <f>VLOOKUP(L3847,Schnitt2!L:P,3,0)</f>
        <v>0</v>
      </c>
      <c r="AC3847" s="166">
        <f>VLOOKUP(L3847,Schnitt3!L:P,3,0)</f>
        <v>0</v>
      </c>
      <c r="AD3847" s="166">
        <f>VLOOKUP(L3847,Schnitt4!L:P,3,0)</f>
        <v>0</v>
      </c>
      <c r="AE3847" s="166">
        <f>VLOOKUP(L3847,Schnitt5!L:P,3,0)</f>
        <v>0</v>
      </c>
      <c r="AF3847" s="166">
        <f>VLOOKUP(L3847,Schnitt6!L:P,3,0)</f>
        <v>0</v>
      </c>
    </row>
    <row r="3848" spans="12:32" x14ac:dyDescent="0.25">
      <c r="L3848" s="264">
        <f>Member!A3848</f>
        <v>0</v>
      </c>
      <c r="S3848" s="166">
        <f>VLOOKUP(L3848,Schnitt1!L:P,2,0)</f>
        <v>0</v>
      </c>
      <c r="T3848" s="166">
        <f>VLOOKUP(L3848,Schnitt2!L:P,2,0)</f>
        <v>0</v>
      </c>
      <c r="U3848" s="166">
        <f>VLOOKUP(L3848,Schnitt3!L:P,2,0)</f>
        <v>0</v>
      </c>
      <c r="V3848" s="166">
        <f>VLOOKUP(L3848,Schnitt4!L:P,2,0)</f>
        <v>0</v>
      </c>
      <c r="W3848" s="166">
        <f>VLOOKUP(L3848,Schnitt5!L:P,2,0)</f>
        <v>0</v>
      </c>
      <c r="X3848" s="166">
        <f>VLOOKUP(L3848,Schnitt6!L:P,2,0)</f>
        <v>0</v>
      </c>
      <c r="AA3848" s="166">
        <f>VLOOKUP(L3848,Schnitt1!L:P,3,0)</f>
        <v>0</v>
      </c>
      <c r="AB3848" s="166">
        <f>VLOOKUP(L3848,Schnitt2!L:P,3,0)</f>
        <v>0</v>
      </c>
      <c r="AC3848" s="166">
        <f>VLOOKUP(L3848,Schnitt3!L:P,3,0)</f>
        <v>0</v>
      </c>
      <c r="AD3848" s="166">
        <f>VLOOKUP(L3848,Schnitt4!L:P,3,0)</f>
        <v>0</v>
      </c>
      <c r="AE3848" s="166">
        <f>VLOOKUP(L3848,Schnitt5!L:P,3,0)</f>
        <v>0</v>
      </c>
      <c r="AF3848" s="166">
        <f>VLOOKUP(L3848,Schnitt6!L:P,3,0)</f>
        <v>0</v>
      </c>
    </row>
    <row r="3849" spans="12:32" x14ac:dyDescent="0.25">
      <c r="L3849" s="264">
        <f>Member!A3849</f>
        <v>0</v>
      </c>
      <c r="S3849" s="166">
        <f>VLOOKUP(L3849,Schnitt1!L:P,2,0)</f>
        <v>0</v>
      </c>
      <c r="T3849" s="166">
        <f>VLOOKUP(L3849,Schnitt2!L:P,2,0)</f>
        <v>0</v>
      </c>
      <c r="U3849" s="166">
        <f>VLOOKUP(L3849,Schnitt3!L:P,2,0)</f>
        <v>0</v>
      </c>
      <c r="V3849" s="166">
        <f>VLOOKUP(L3849,Schnitt4!L:P,2,0)</f>
        <v>0</v>
      </c>
      <c r="W3849" s="166">
        <f>VLOOKUP(L3849,Schnitt5!L:P,2,0)</f>
        <v>0</v>
      </c>
      <c r="X3849" s="166">
        <f>VLOOKUP(L3849,Schnitt6!L:P,2,0)</f>
        <v>0</v>
      </c>
      <c r="AA3849" s="166">
        <f>VLOOKUP(L3849,Schnitt1!L:P,3,0)</f>
        <v>0</v>
      </c>
      <c r="AB3849" s="166">
        <f>VLOOKUP(L3849,Schnitt2!L:P,3,0)</f>
        <v>0</v>
      </c>
      <c r="AC3849" s="166">
        <f>VLOOKUP(L3849,Schnitt3!L:P,3,0)</f>
        <v>0</v>
      </c>
      <c r="AD3849" s="166">
        <f>VLOOKUP(L3849,Schnitt4!L:P,3,0)</f>
        <v>0</v>
      </c>
      <c r="AE3849" s="166">
        <f>VLOOKUP(L3849,Schnitt5!L:P,3,0)</f>
        <v>0</v>
      </c>
      <c r="AF3849" s="166">
        <f>VLOOKUP(L3849,Schnitt6!L:P,3,0)</f>
        <v>0</v>
      </c>
    </row>
    <row r="3850" spans="12:32" x14ac:dyDescent="0.25">
      <c r="L3850" s="264">
        <f>Member!A3850</f>
        <v>0</v>
      </c>
      <c r="S3850" s="166">
        <f>VLOOKUP(L3850,Schnitt1!L:P,2,0)</f>
        <v>0</v>
      </c>
      <c r="T3850" s="166">
        <f>VLOOKUP(L3850,Schnitt2!L:P,2,0)</f>
        <v>0</v>
      </c>
      <c r="U3850" s="166">
        <f>VLOOKUP(L3850,Schnitt3!L:P,2,0)</f>
        <v>0</v>
      </c>
      <c r="V3850" s="166">
        <f>VLOOKUP(L3850,Schnitt4!L:P,2,0)</f>
        <v>0</v>
      </c>
      <c r="W3850" s="166">
        <f>VLOOKUP(L3850,Schnitt5!L:P,2,0)</f>
        <v>0</v>
      </c>
      <c r="X3850" s="166">
        <f>VLOOKUP(L3850,Schnitt6!L:P,2,0)</f>
        <v>0</v>
      </c>
      <c r="AA3850" s="166">
        <f>VLOOKUP(L3850,Schnitt1!L:P,3,0)</f>
        <v>0</v>
      </c>
      <c r="AB3850" s="166">
        <f>VLOOKUP(L3850,Schnitt2!L:P,3,0)</f>
        <v>0</v>
      </c>
      <c r="AC3850" s="166">
        <f>VLOOKUP(L3850,Schnitt3!L:P,3,0)</f>
        <v>0</v>
      </c>
      <c r="AD3850" s="166">
        <f>VLOOKUP(L3850,Schnitt4!L:P,3,0)</f>
        <v>0</v>
      </c>
      <c r="AE3850" s="166">
        <f>VLOOKUP(L3850,Schnitt5!L:P,3,0)</f>
        <v>0</v>
      </c>
      <c r="AF3850" s="166">
        <f>VLOOKUP(L3850,Schnitt6!L:P,3,0)</f>
        <v>0</v>
      </c>
    </row>
    <row r="3851" spans="12:32" x14ac:dyDescent="0.25">
      <c r="L3851" s="264">
        <f>Member!A3851</f>
        <v>0</v>
      </c>
      <c r="S3851" s="166">
        <f>VLOOKUP(L3851,Schnitt1!L:P,2,0)</f>
        <v>0</v>
      </c>
      <c r="T3851" s="166">
        <f>VLOOKUP(L3851,Schnitt2!L:P,2,0)</f>
        <v>0</v>
      </c>
      <c r="U3851" s="166">
        <f>VLOOKUP(L3851,Schnitt3!L:P,2,0)</f>
        <v>0</v>
      </c>
      <c r="V3851" s="166">
        <f>VLOOKUP(L3851,Schnitt4!L:P,2,0)</f>
        <v>0</v>
      </c>
      <c r="W3851" s="166">
        <f>VLOOKUP(L3851,Schnitt5!L:P,2,0)</f>
        <v>0</v>
      </c>
      <c r="X3851" s="166">
        <f>VLOOKUP(L3851,Schnitt6!L:P,2,0)</f>
        <v>0</v>
      </c>
      <c r="AA3851" s="166">
        <f>VLOOKUP(L3851,Schnitt1!L:P,3,0)</f>
        <v>0</v>
      </c>
      <c r="AB3851" s="166">
        <f>VLOOKUP(L3851,Schnitt2!L:P,3,0)</f>
        <v>0</v>
      </c>
      <c r="AC3851" s="166">
        <f>VLOOKUP(L3851,Schnitt3!L:P,3,0)</f>
        <v>0</v>
      </c>
      <c r="AD3851" s="166">
        <f>VLOOKUP(L3851,Schnitt4!L:P,3,0)</f>
        <v>0</v>
      </c>
      <c r="AE3851" s="166">
        <f>VLOOKUP(L3851,Schnitt5!L:P,3,0)</f>
        <v>0</v>
      </c>
      <c r="AF3851" s="166">
        <f>VLOOKUP(L3851,Schnitt6!L:P,3,0)</f>
        <v>0</v>
      </c>
    </row>
    <row r="3852" spans="12:32" x14ac:dyDescent="0.25">
      <c r="L3852" s="264">
        <f>Member!A3852</f>
        <v>0</v>
      </c>
      <c r="S3852" s="166">
        <f>VLOOKUP(L3852,Schnitt1!L:P,2,0)</f>
        <v>0</v>
      </c>
      <c r="T3852" s="166">
        <f>VLOOKUP(L3852,Schnitt2!L:P,2,0)</f>
        <v>0</v>
      </c>
      <c r="U3852" s="166">
        <f>VLOOKUP(L3852,Schnitt3!L:P,2,0)</f>
        <v>0</v>
      </c>
      <c r="V3852" s="166">
        <f>VLOOKUP(L3852,Schnitt4!L:P,2,0)</f>
        <v>0</v>
      </c>
      <c r="W3852" s="166">
        <f>VLOOKUP(L3852,Schnitt5!L:P,2,0)</f>
        <v>0</v>
      </c>
      <c r="X3852" s="166">
        <f>VLOOKUP(L3852,Schnitt6!L:P,2,0)</f>
        <v>0</v>
      </c>
      <c r="AA3852" s="166">
        <f>VLOOKUP(L3852,Schnitt1!L:P,3,0)</f>
        <v>0</v>
      </c>
      <c r="AB3852" s="166">
        <f>VLOOKUP(L3852,Schnitt2!L:P,3,0)</f>
        <v>0</v>
      </c>
      <c r="AC3852" s="166">
        <f>VLOOKUP(L3852,Schnitt3!L:P,3,0)</f>
        <v>0</v>
      </c>
      <c r="AD3852" s="166">
        <f>VLOOKUP(L3852,Schnitt4!L:P,3,0)</f>
        <v>0</v>
      </c>
      <c r="AE3852" s="166">
        <f>VLOOKUP(L3852,Schnitt5!L:P,3,0)</f>
        <v>0</v>
      </c>
      <c r="AF3852" s="166">
        <f>VLOOKUP(L3852,Schnitt6!L:P,3,0)</f>
        <v>0</v>
      </c>
    </row>
    <row r="3853" spans="12:32" x14ac:dyDescent="0.25">
      <c r="L3853" s="264">
        <f>Member!A3853</f>
        <v>0</v>
      </c>
      <c r="S3853" s="166">
        <f>VLOOKUP(L3853,Schnitt1!L:P,2,0)</f>
        <v>0</v>
      </c>
      <c r="T3853" s="166">
        <f>VLOOKUP(L3853,Schnitt2!L:P,2,0)</f>
        <v>0</v>
      </c>
      <c r="U3853" s="166">
        <f>VLOOKUP(L3853,Schnitt3!L:P,2,0)</f>
        <v>0</v>
      </c>
      <c r="V3853" s="166">
        <f>VLOOKUP(L3853,Schnitt4!L:P,2,0)</f>
        <v>0</v>
      </c>
      <c r="W3853" s="166">
        <f>VLOOKUP(L3853,Schnitt5!L:P,2,0)</f>
        <v>0</v>
      </c>
      <c r="X3853" s="166">
        <f>VLOOKUP(L3853,Schnitt6!L:P,2,0)</f>
        <v>0</v>
      </c>
      <c r="AA3853" s="166">
        <f>VLOOKUP(L3853,Schnitt1!L:P,3,0)</f>
        <v>0</v>
      </c>
      <c r="AB3853" s="166">
        <f>VLOOKUP(L3853,Schnitt2!L:P,3,0)</f>
        <v>0</v>
      </c>
      <c r="AC3853" s="166">
        <f>VLOOKUP(L3853,Schnitt3!L:P,3,0)</f>
        <v>0</v>
      </c>
      <c r="AD3853" s="166">
        <f>VLOOKUP(L3853,Schnitt4!L:P,3,0)</f>
        <v>0</v>
      </c>
      <c r="AE3853" s="166">
        <f>VLOOKUP(L3853,Schnitt5!L:P,3,0)</f>
        <v>0</v>
      </c>
      <c r="AF3853" s="166">
        <f>VLOOKUP(L3853,Schnitt6!L:P,3,0)</f>
        <v>0</v>
      </c>
    </row>
    <row r="3854" spans="12:32" x14ac:dyDescent="0.25">
      <c r="L3854" s="264">
        <f>Member!A3854</f>
        <v>0</v>
      </c>
      <c r="S3854" s="166">
        <f>VLOOKUP(L3854,Schnitt1!L:P,2,0)</f>
        <v>0</v>
      </c>
      <c r="T3854" s="166">
        <f>VLOOKUP(L3854,Schnitt2!L:P,2,0)</f>
        <v>0</v>
      </c>
      <c r="U3854" s="166">
        <f>VLOOKUP(L3854,Schnitt3!L:P,2,0)</f>
        <v>0</v>
      </c>
      <c r="V3854" s="166">
        <f>VLOOKUP(L3854,Schnitt4!L:P,2,0)</f>
        <v>0</v>
      </c>
      <c r="W3854" s="166">
        <f>VLOOKUP(L3854,Schnitt5!L:P,2,0)</f>
        <v>0</v>
      </c>
      <c r="X3854" s="166">
        <f>VLOOKUP(L3854,Schnitt6!L:P,2,0)</f>
        <v>0</v>
      </c>
      <c r="AA3854" s="166">
        <f>VLOOKUP(L3854,Schnitt1!L:P,3,0)</f>
        <v>0</v>
      </c>
      <c r="AB3854" s="166">
        <f>VLOOKUP(L3854,Schnitt2!L:P,3,0)</f>
        <v>0</v>
      </c>
      <c r="AC3854" s="166">
        <f>VLOOKUP(L3854,Schnitt3!L:P,3,0)</f>
        <v>0</v>
      </c>
      <c r="AD3854" s="166">
        <f>VLOOKUP(L3854,Schnitt4!L:P,3,0)</f>
        <v>0</v>
      </c>
      <c r="AE3854" s="166">
        <f>VLOOKUP(L3854,Schnitt5!L:P,3,0)</f>
        <v>0</v>
      </c>
      <c r="AF3854" s="166">
        <f>VLOOKUP(L3854,Schnitt6!L:P,3,0)</f>
        <v>0</v>
      </c>
    </row>
    <row r="3855" spans="12:32" x14ac:dyDescent="0.25">
      <c r="L3855" s="264">
        <f>Member!A3855</f>
        <v>0</v>
      </c>
      <c r="S3855" s="166">
        <f>VLOOKUP(L3855,Schnitt1!L:P,2,0)</f>
        <v>0</v>
      </c>
      <c r="T3855" s="166">
        <f>VLOOKUP(L3855,Schnitt2!L:P,2,0)</f>
        <v>0</v>
      </c>
      <c r="U3855" s="166">
        <f>VLOOKUP(L3855,Schnitt3!L:P,2,0)</f>
        <v>0</v>
      </c>
      <c r="V3855" s="166">
        <f>VLOOKUP(L3855,Schnitt4!L:P,2,0)</f>
        <v>0</v>
      </c>
      <c r="W3855" s="166">
        <f>VLOOKUP(L3855,Schnitt5!L:P,2,0)</f>
        <v>0</v>
      </c>
      <c r="X3855" s="166">
        <f>VLOOKUP(L3855,Schnitt6!L:P,2,0)</f>
        <v>0</v>
      </c>
      <c r="AA3855" s="166">
        <f>VLOOKUP(L3855,Schnitt1!L:P,3,0)</f>
        <v>0</v>
      </c>
      <c r="AB3855" s="166">
        <f>VLOOKUP(L3855,Schnitt2!L:P,3,0)</f>
        <v>0</v>
      </c>
      <c r="AC3855" s="166">
        <f>VLOOKUP(L3855,Schnitt3!L:P,3,0)</f>
        <v>0</v>
      </c>
      <c r="AD3855" s="166">
        <f>VLOOKUP(L3855,Schnitt4!L:P,3,0)</f>
        <v>0</v>
      </c>
      <c r="AE3855" s="166">
        <f>VLOOKUP(L3855,Schnitt5!L:P,3,0)</f>
        <v>0</v>
      </c>
      <c r="AF3855" s="166">
        <f>VLOOKUP(L3855,Schnitt6!L:P,3,0)</f>
        <v>0</v>
      </c>
    </row>
    <row r="3856" spans="12:32" x14ac:dyDescent="0.25">
      <c r="L3856" s="264">
        <f>Member!A3856</f>
        <v>0</v>
      </c>
      <c r="S3856" s="166">
        <f>VLOOKUP(L3856,Schnitt1!L:P,2,0)</f>
        <v>0</v>
      </c>
      <c r="T3856" s="166">
        <f>VLOOKUP(L3856,Schnitt2!L:P,2,0)</f>
        <v>0</v>
      </c>
      <c r="U3856" s="166">
        <f>VLOOKUP(L3856,Schnitt3!L:P,2,0)</f>
        <v>0</v>
      </c>
      <c r="V3856" s="166">
        <f>VLOOKUP(L3856,Schnitt4!L:P,2,0)</f>
        <v>0</v>
      </c>
      <c r="W3856" s="166">
        <f>VLOOKUP(L3856,Schnitt5!L:P,2,0)</f>
        <v>0</v>
      </c>
      <c r="X3856" s="166">
        <f>VLOOKUP(L3856,Schnitt6!L:P,2,0)</f>
        <v>0</v>
      </c>
      <c r="AA3856" s="166">
        <f>VLOOKUP(L3856,Schnitt1!L:P,3,0)</f>
        <v>0</v>
      </c>
      <c r="AB3856" s="166">
        <f>VLOOKUP(L3856,Schnitt2!L:P,3,0)</f>
        <v>0</v>
      </c>
      <c r="AC3856" s="166">
        <f>VLOOKUP(L3856,Schnitt3!L:P,3,0)</f>
        <v>0</v>
      </c>
      <c r="AD3856" s="166">
        <f>VLOOKUP(L3856,Schnitt4!L:P,3,0)</f>
        <v>0</v>
      </c>
      <c r="AE3856" s="166">
        <f>VLOOKUP(L3856,Schnitt5!L:P,3,0)</f>
        <v>0</v>
      </c>
      <c r="AF3856" s="166">
        <f>VLOOKUP(L3856,Schnitt6!L:P,3,0)</f>
        <v>0</v>
      </c>
    </row>
    <row r="3857" spans="12:32" x14ac:dyDescent="0.25">
      <c r="L3857" s="264">
        <f>Member!A3857</f>
        <v>0</v>
      </c>
      <c r="S3857" s="166">
        <f>VLOOKUP(L3857,Schnitt1!L:P,2,0)</f>
        <v>0</v>
      </c>
      <c r="T3857" s="166">
        <f>VLOOKUP(L3857,Schnitt2!L:P,2,0)</f>
        <v>0</v>
      </c>
      <c r="U3857" s="166">
        <f>VLOOKUP(L3857,Schnitt3!L:P,2,0)</f>
        <v>0</v>
      </c>
      <c r="V3857" s="166">
        <f>VLOOKUP(L3857,Schnitt4!L:P,2,0)</f>
        <v>0</v>
      </c>
      <c r="W3857" s="166">
        <f>VLOOKUP(L3857,Schnitt5!L:P,2,0)</f>
        <v>0</v>
      </c>
      <c r="X3857" s="166">
        <f>VLOOKUP(L3857,Schnitt6!L:P,2,0)</f>
        <v>0</v>
      </c>
      <c r="AA3857" s="166">
        <f>VLOOKUP(L3857,Schnitt1!L:P,3,0)</f>
        <v>0</v>
      </c>
      <c r="AB3857" s="166">
        <f>VLOOKUP(L3857,Schnitt2!L:P,3,0)</f>
        <v>0</v>
      </c>
      <c r="AC3857" s="166">
        <f>VLOOKUP(L3857,Schnitt3!L:P,3,0)</f>
        <v>0</v>
      </c>
      <c r="AD3857" s="166">
        <f>VLOOKUP(L3857,Schnitt4!L:P,3,0)</f>
        <v>0</v>
      </c>
      <c r="AE3857" s="166">
        <f>VLOOKUP(L3857,Schnitt5!L:P,3,0)</f>
        <v>0</v>
      </c>
      <c r="AF3857" s="166">
        <f>VLOOKUP(L3857,Schnitt6!L:P,3,0)</f>
        <v>0</v>
      </c>
    </row>
    <row r="3858" spans="12:32" x14ac:dyDescent="0.25">
      <c r="L3858" s="264">
        <f>Member!A3858</f>
        <v>0</v>
      </c>
      <c r="S3858" s="166">
        <f>VLOOKUP(L3858,Schnitt1!L:P,2,0)</f>
        <v>0</v>
      </c>
      <c r="T3858" s="166">
        <f>VLOOKUP(L3858,Schnitt2!L:P,2,0)</f>
        <v>0</v>
      </c>
      <c r="U3858" s="166">
        <f>VLOOKUP(L3858,Schnitt3!L:P,2,0)</f>
        <v>0</v>
      </c>
      <c r="V3858" s="166">
        <f>VLOOKUP(L3858,Schnitt4!L:P,2,0)</f>
        <v>0</v>
      </c>
      <c r="W3858" s="166">
        <f>VLOOKUP(L3858,Schnitt5!L:P,2,0)</f>
        <v>0</v>
      </c>
      <c r="X3858" s="166">
        <f>VLOOKUP(L3858,Schnitt6!L:P,2,0)</f>
        <v>0</v>
      </c>
      <c r="AA3858" s="166">
        <f>VLOOKUP(L3858,Schnitt1!L:P,3,0)</f>
        <v>0</v>
      </c>
      <c r="AB3858" s="166">
        <f>VLOOKUP(L3858,Schnitt2!L:P,3,0)</f>
        <v>0</v>
      </c>
      <c r="AC3858" s="166">
        <f>VLOOKUP(L3858,Schnitt3!L:P,3,0)</f>
        <v>0</v>
      </c>
      <c r="AD3858" s="166">
        <f>VLOOKUP(L3858,Schnitt4!L:P,3,0)</f>
        <v>0</v>
      </c>
      <c r="AE3858" s="166">
        <f>VLOOKUP(L3858,Schnitt5!L:P,3,0)</f>
        <v>0</v>
      </c>
      <c r="AF3858" s="166">
        <f>VLOOKUP(L3858,Schnitt6!L:P,3,0)</f>
        <v>0</v>
      </c>
    </row>
    <row r="3859" spans="12:32" x14ac:dyDescent="0.25">
      <c r="L3859" s="264">
        <f>Member!A3859</f>
        <v>0</v>
      </c>
      <c r="S3859" s="166">
        <f>VLOOKUP(L3859,Schnitt1!L:P,2,0)</f>
        <v>0</v>
      </c>
      <c r="T3859" s="166">
        <f>VLOOKUP(L3859,Schnitt2!L:P,2,0)</f>
        <v>0</v>
      </c>
      <c r="U3859" s="166">
        <f>VLOOKUP(L3859,Schnitt3!L:P,2,0)</f>
        <v>0</v>
      </c>
      <c r="V3859" s="166">
        <f>VLOOKUP(L3859,Schnitt4!L:P,2,0)</f>
        <v>0</v>
      </c>
      <c r="W3859" s="166">
        <f>VLOOKUP(L3859,Schnitt5!L:P,2,0)</f>
        <v>0</v>
      </c>
      <c r="X3859" s="166">
        <f>VLOOKUP(L3859,Schnitt6!L:P,2,0)</f>
        <v>0</v>
      </c>
      <c r="AA3859" s="166">
        <f>VLOOKUP(L3859,Schnitt1!L:P,3,0)</f>
        <v>0</v>
      </c>
      <c r="AB3859" s="166">
        <f>VLOOKUP(L3859,Schnitt2!L:P,3,0)</f>
        <v>0</v>
      </c>
      <c r="AC3859" s="166">
        <f>VLOOKUP(L3859,Schnitt3!L:P,3,0)</f>
        <v>0</v>
      </c>
      <c r="AD3859" s="166">
        <f>VLOOKUP(L3859,Schnitt4!L:P,3,0)</f>
        <v>0</v>
      </c>
      <c r="AE3859" s="166">
        <f>VLOOKUP(L3859,Schnitt5!L:P,3,0)</f>
        <v>0</v>
      </c>
      <c r="AF3859" s="166">
        <f>VLOOKUP(L3859,Schnitt6!L:P,3,0)</f>
        <v>0</v>
      </c>
    </row>
    <row r="3860" spans="12:32" x14ac:dyDescent="0.25">
      <c r="L3860" s="264">
        <f>Member!A3860</f>
        <v>0</v>
      </c>
      <c r="S3860" s="166">
        <f>VLOOKUP(L3860,Schnitt1!L:P,2,0)</f>
        <v>0</v>
      </c>
      <c r="T3860" s="166">
        <f>VLOOKUP(L3860,Schnitt2!L:P,2,0)</f>
        <v>0</v>
      </c>
      <c r="U3860" s="166">
        <f>VLOOKUP(L3860,Schnitt3!L:P,2,0)</f>
        <v>0</v>
      </c>
      <c r="V3860" s="166">
        <f>VLOOKUP(L3860,Schnitt4!L:P,2,0)</f>
        <v>0</v>
      </c>
      <c r="W3860" s="166">
        <f>VLOOKUP(L3860,Schnitt5!L:P,2,0)</f>
        <v>0</v>
      </c>
      <c r="X3860" s="166">
        <f>VLOOKUP(L3860,Schnitt6!L:P,2,0)</f>
        <v>0</v>
      </c>
      <c r="AA3860" s="166">
        <f>VLOOKUP(L3860,Schnitt1!L:P,3,0)</f>
        <v>0</v>
      </c>
      <c r="AB3860" s="166">
        <f>VLOOKUP(L3860,Schnitt2!L:P,3,0)</f>
        <v>0</v>
      </c>
      <c r="AC3860" s="166">
        <f>VLOOKUP(L3860,Schnitt3!L:P,3,0)</f>
        <v>0</v>
      </c>
      <c r="AD3860" s="166">
        <f>VLOOKUP(L3860,Schnitt4!L:P,3,0)</f>
        <v>0</v>
      </c>
      <c r="AE3860" s="166">
        <f>VLOOKUP(L3860,Schnitt5!L:P,3,0)</f>
        <v>0</v>
      </c>
      <c r="AF3860" s="166">
        <f>VLOOKUP(L3860,Schnitt6!L:P,3,0)</f>
        <v>0</v>
      </c>
    </row>
    <row r="3861" spans="12:32" x14ac:dyDescent="0.25">
      <c r="L3861" s="264">
        <f>Member!A3861</f>
        <v>0</v>
      </c>
      <c r="S3861" s="166">
        <f>VLOOKUP(L3861,Schnitt1!L:P,2,0)</f>
        <v>0</v>
      </c>
      <c r="T3861" s="166">
        <f>VLOOKUP(L3861,Schnitt2!L:P,2,0)</f>
        <v>0</v>
      </c>
      <c r="U3861" s="166">
        <f>VLOOKUP(L3861,Schnitt3!L:P,2,0)</f>
        <v>0</v>
      </c>
      <c r="V3861" s="166">
        <f>VLOOKUP(L3861,Schnitt4!L:P,2,0)</f>
        <v>0</v>
      </c>
      <c r="W3861" s="166">
        <f>VLOOKUP(L3861,Schnitt5!L:P,2,0)</f>
        <v>0</v>
      </c>
      <c r="X3861" s="166">
        <f>VLOOKUP(L3861,Schnitt6!L:P,2,0)</f>
        <v>0</v>
      </c>
      <c r="AA3861" s="166">
        <f>VLOOKUP(L3861,Schnitt1!L:P,3,0)</f>
        <v>0</v>
      </c>
      <c r="AB3861" s="166">
        <f>VLOOKUP(L3861,Schnitt2!L:P,3,0)</f>
        <v>0</v>
      </c>
      <c r="AC3861" s="166">
        <f>VLOOKUP(L3861,Schnitt3!L:P,3,0)</f>
        <v>0</v>
      </c>
      <c r="AD3861" s="166">
        <f>VLOOKUP(L3861,Schnitt4!L:P,3,0)</f>
        <v>0</v>
      </c>
      <c r="AE3861" s="166">
        <f>VLOOKUP(L3861,Schnitt5!L:P,3,0)</f>
        <v>0</v>
      </c>
      <c r="AF3861" s="166">
        <f>VLOOKUP(L3861,Schnitt6!L:P,3,0)</f>
        <v>0</v>
      </c>
    </row>
    <row r="3862" spans="12:32" x14ac:dyDescent="0.25">
      <c r="L3862" s="264">
        <f>Member!A3862</f>
        <v>0</v>
      </c>
      <c r="S3862" s="166">
        <f>VLOOKUP(L3862,Schnitt1!L:P,2,0)</f>
        <v>0</v>
      </c>
      <c r="T3862" s="166">
        <f>VLOOKUP(L3862,Schnitt2!L:P,2,0)</f>
        <v>0</v>
      </c>
      <c r="U3862" s="166">
        <f>VLOOKUP(L3862,Schnitt3!L:P,2,0)</f>
        <v>0</v>
      </c>
      <c r="V3862" s="166">
        <f>VLOOKUP(L3862,Schnitt4!L:P,2,0)</f>
        <v>0</v>
      </c>
      <c r="W3862" s="166">
        <f>VLOOKUP(L3862,Schnitt5!L:P,2,0)</f>
        <v>0</v>
      </c>
      <c r="X3862" s="166">
        <f>VLOOKUP(L3862,Schnitt6!L:P,2,0)</f>
        <v>0</v>
      </c>
      <c r="AA3862" s="166">
        <f>VLOOKUP(L3862,Schnitt1!L:P,3,0)</f>
        <v>0</v>
      </c>
      <c r="AB3862" s="166">
        <f>VLOOKUP(L3862,Schnitt2!L:P,3,0)</f>
        <v>0</v>
      </c>
      <c r="AC3862" s="166">
        <f>VLOOKUP(L3862,Schnitt3!L:P,3,0)</f>
        <v>0</v>
      </c>
      <c r="AD3862" s="166">
        <f>VLOOKUP(L3862,Schnitt4!L:P,3,0)</f>
        <v>0</v>
      </c>
      <c r="AE3862" s="166">
        <f>VLOOKUP(L3862,Schnitt5!L:P,3,0)</f>
        <v>0</v>
      </c>
      <c r="AF3862" s="166">
        <f>VLOOKUP(L3862,Schnitt6!L:P,3,0)</f>
        <v>0</v>
      </c>
    </row>
    <row r="3863" spans="12:32" x14ac:dyDescent="0.25">
      <c r="L3863" s="264">
        <f>Member!A3863</f>
        <v>0</v>
      </c>
      <c r="S3863" s="166">
        <f>VLOOKUP(L3863,Schnitt1!L:P,2,0)</f>
        <v>0</v>
      </c>
      <c r="T3863" s="166">
        <f>VLOOKUP(L3863,Schnitt2!L:P,2,0)</f>
        <v>0</v>
      </c>
      <c r="U3863" s="166">
        <f>VLOOKUP(L3863,Schnitt3!L:P,2,0)</f>
        <v>0</v>
      </c>
      <c r="V3863" s="166">
        <f>VLOOKUP(L3863,Schnitt4!L:P,2,0)</f>
        <v>0</v>
      </c>
      <c r="W3863" s="166">
        <f>VLOOKUP(L3863,Schnitt5!L:P,2,0)</f>
        <v>0</v>
      </c>
      <c r="X3863" s="166">
        <f>VLOOKUP(L3863,Schnitt6!L:P,2,0)</f>
        <v>0</v>
      </c>
      <c r="AA3863" s="166">
        <f>VLOOKUP(L3863,Schnitt1!L:P,3,0)</f>
        <v>0</v>
      </c>
      <c r="AB3863" s="166">
        <f>VLOOKUP(L3863,Schnitt2!L:P,3,0)</f>
        <v>0</v>
      </c>
      <c r="AC3863" s="166">
        <f>VLOOKUP(L3863,Schnitt3!L:P,3,0)</f>
        <v>0</v>
      </c>
      <c r="AD3863" s="166">
        <f>VLOOKUP(L3863,Schnitt4!L:P,3,0)</f>
        <v>0</v>
      </c>
      <c r="AE3863" s="166">
        <f>VLOOKUP(L3863,Schnitt5!L:P,3,0)</f>
        <v>0</v>
      </c>
      <c r="AF3863" s="166">
        <f>VLOOKUP(L3863,Schnitt6!L:P,3,0)</f>
        <v>0</v>
      </c>
    </row>
    <row r="3864" spans="12:32" x14ac:dyDescent="0.25">
      <c r="L3864" s="264">
        <f>Member!A3864</f>
        <v>0</v>
      </c>
      <c r="S3864" s="166">
        <f>VLOOKUP(L3864,Schnitt1!L:P,2,0)</f>
        <v>0</v>
      </c>
      <c r="T3864" s="166">
        <f>VLOOKUP(L3864,Schnitt2!L:P,2,0)</f>
        <v>0</v>
      </c>
      <c r="U3864" s="166">
        <f>VLOOKUP(L3864,Schnitt3!L:P,2,0)</f>
        <v>0</v>
      </c>
      <c r="V3864" s="166">
        <f>VLOOKUP(L3864,Schnitt4!L:P,2,0)</f>
        <v>0</v>
      </c>
      <c r="W3864" s="166">
        <f>VLOOKUP(L3864,Schnitt5!L:P,2,0)</f>
        <v>0</v>
      </c>
      <c r="X3864" s="166">
        <f>VLOOKUP(L3864,Schnitt6!L:P,2,0)</f>
        <v>0</v>
      </c>
      <c r="AA3864" s="166">
        <f>VLOOKUP(L3864,Schnitt1!L:P,3,0)</f>
        <v>0</v>
      </c>
      <c r="AB3864" s="166">
        <f>VLOOKUP(L3864,Schnitt2!L:P,3,0)</f>
        <v>0</v>
      </c>
      <c r="AC3864" s="166">
        <f>VLOOKUP(L3864,Schnitt3!L:P,3,0)</f>
        <v>0</v>
      </c>
      <c r="AD3864" s="166">
        <f>VLOOKUP(L3864,Schnitt4!L:P,3,0)</f>
        <v>0</v>
      </c>
      <c r="AE3864" s="166">
        <f>VLOOKUP(L3864,Schnitt5!L:P,3,0)</f>
        <v>0</v>
      </c>
      <c r="AF3864" s="166">
        <f>VLOOKUP(L3864,Schnitt6!L:P,3,0)</f>
        <v>0</v>
      </c>
    </row>
    <row r="3865" spans="12:32" x14ac:dyDescent="0.25">
      <c r="L3865" s="264">
        <f>Member!A3865</f>
        <v>0</v>
      </c>
      <c r="S3865" s="166">
        <f>VLOOKUP(L3865,Schnitt1!L:P,2,0)</f>
        <v>0</v>
      </c>
      <c r="T3865" s="166">
        <f>VLOOKUP(L3865,Schnitt2!L:P,2,0)</f>
        <v>0</v>
      </c>
      <c r="U3865" s="166">
        <f>VLOOKUP(L3865,Schnitt3!L:P,2,0)</f>
        <v>0</v>
      </c>
      <c r="V3865" s="166">
        <f>VLOOKUP(L3865,Schnitt4!L:P,2,0)</f>
        <v>0</v>
      </c>
      <c r="W3865" s="166">
        <f>VLOOKUP(L3865,Schnitt5!L:P,2,0)</f>
        <v>0</v>
      </c>
      <c r="X3865" s="166">
        <f>VLOOKUP(L3865,Schnitt6!L:P,2,0)</f>
        <v>0</v>
      </c>
      <c r="AA3865" s="166">
        <f>VLOOKUP(L3865,Schnitt1!L:P,3,0)</f>
        <v>0</v>
      </c>
      <c r="AB3865" s="166">
        <f>VLOOKUP(L3865,Schnitt2!L:P,3,0)</f>
        <v>0</v>
      </c>
      <c r="AC3865" s="166">
        <f>VLOOKUP(L3865,Schnitt3!L:P,3,0)</f>
        <v>0</v>
      </c>
      <c r="AD3865" s="166">
        <f>VLOOKUP(L3865,Schnitt4!L:P,3,0)</f>
        <v>0</v>
      </c>
      <c r="AE3865" s="166">
        <f>VLOOKUP(L3865,Schnitt5!L:P,3,0)</f>
        <v>0</v>
      </c>
      <c r="AF3865" s="166">
        <f>VLOOKUP(L3865,Schnitt6!L:P,3,0)</f>
        <v>0</v>
      </c>
    </row>
    <row r="3866" spans="12:32" x14ac:dyDescent="0.25">
      <c r="L3866" s="264">
        <f>Member!A3866</f>
        <v>0</v>
      </c>
      <c r="S3866" s="166">
        <f>VLOOKUP(L3866,Schnitt1!L:P,2,0)</f>
        <v>0</v>
      </c>
      <c r="T3866" s="166">
        <f>VLOOKUP(L3866,Schnitt2!L:P,2,0)</f>
        <v>0</v>
      </c>
      <c r="U3866" s="166">
        <f>VLOOKUP(L3866,Schnitt3!L:P,2,0)</f>
        <v>0</v>
      </c>
      <c r="V3866" s="166">
        <f>VLOOKUP(L3866,Schnitt4!L:P,2,0)</f>
        <v>0</v>
      </c>
      <c r="W3866" s="166">
        <f>VLOOKUP(L3866,Schnitt5!L:P,2,0)</f>
        <v>0</v>
      </c>
      <c r="X3866" s="166">
        <f>VLOOKUP(L3866,Schnitt6!L:P,2,0)</f>
        <v>0</v>
      </c>
      <c r="AA3866" s="166">
        <f>VLOOKUP(L3866,Schnitt1!L:P,3,0)</f>
        <v>0</v>
      </c>
      <c r="AB3866" s="166">
        <f>VLOOKUP(L3866,Schnitt2!L:P,3,0)</f>
        <v>0</v>
      </c>
      <c r="AC3866" s="166">
        <f>VLOOKUP(L3866,Schnitt3!L:P,3,0)</f>
        <v>0</v>
      </c>
      <c r="AD3866" s="166">
        <f>VLOOKUP(L3866,Schnitt4!L:P,3,0)</f>
        <v>0</v>
      </c>
      <c r="AE3866" s="166">
        <f>VLOOKUP(L3866,Schnitt5!L:P,3,0)</f>
        <v>0</v>
      </c>
      <c r="AF3866" s="166">
        <f>VLOOKUP(L3866,Schnitt6!L:P,3,0)</f>
        <v>0</v>
      </c>
    </row>
    <row r="3867" spans="12:32" x14ac:dyDescent="0.25">
      <c r="L3867" s="264">
        <f>Member!A3867</f>
        <v>0</v>
      </c>
      <c r="S3867" s="166">
        <f>VLOOKUP(L3867,Schnitt1!L:P,2,0)</f>
        <v>0</v>
      </c>
      <c r="T3867" s="166">
        <f>VLOOKUP(L3867,Schnitt2!L:P,2,0)</f>
        <v>0</v>
      </c>
      <c r="U3867" s="166">
        <f>VLOOKUP(L3867,Schnitt3!L:P,2,0)</f>
        <v>0</v>
      </c>
      <c r="V3867" s="166">
        <f>VLOOKUP(L3867,Schnitt4!L:P,2,0)</f>
        <v>0</v>
      </c>
      <c r="W3867" s="166">
        <f>VLOOKUP(L3867,Schnitt5!L:P,2,0)</f>
        <v>0</v>
      </c>
      <c r="X3867" s="166">
        <f>VLOOKUP(L3867,Schnitt6!L:P,2,0)</f>
        <v>0</v>
      </c>
      <c r="AA3867" s="166">
        <f>VLOOKUP(L3867,Schnitt1!L:P,3,0)</f>
        <v>0</v>
      </c>
      <c r="AB3867" s="166">
        <f>VLOOKUP(L3867,Schnitt2!L:P,3,0)</f>
        <v>0</v>
      </c>
      <c r="AC3867" s="166">
        <f>VLOOKUP(L3867,Schnitt3!L:P,3,0)</f>
        <v>0</v>
      </c>
      <c r="AD3867" s="166">
        <f>VLOOKUP(L3867,Schnitt4!L:P,3,0)</f>
        <v>0</v>
      </c>
      <c r="AE3867" s="166">
        <f>VLOOKUP(L3867,Schnitt5!L:P,3,0)</f>
        <v>0</v>
      </c>
      <c r="AF3867" s="166">
        <f>VLOOKUP(L3867,Schnitt6!L:P,3,0)</f>
        <v>0</v>
      </c>
    </row>
    <row r="3868" spans="12:32" x14ac:dyDescent="0.25">
      <c r="L3868" s="264">
        <f>Member!A3868</f>
        <v>0</v>
      </c>
      <c r="S3868" s="166">
        <f>VLOOKUP(L3868,Schnitt1!L:P,2,0)</f>
        <v>0</v>
      </c>
      <c r="T3868" s="166">
        <f>VLOOKUP(L3868,Schnitt2!L:P,2,0)</f>
        <v>0</v>
      </c>
      <c r="U3868" s="166">
        <f>VLOOKUP(L3868,Schnitt3!L:P,2,0)</f>
        <v>0</v>
      </c>
      <c r="V3868" s="166">
        <f>VLOOKUP(L3868,Schnitt4!L:P,2,0)</f>
        <v>0</v>
      </c>
      <c r="W3868" s="166">
        <f>VLOOKUP(L3868,Schnitt5!L:P,2,0)</f>
        <v>0</v>
      </c>
      <c r="X3868" s="166">
        <f>VLOOKUP(L3868,Schnitt6!L:P,2,0)</f>
        <v>0</v>
      </c>
      <c r="AA3868" s="166">
        <f>VLOOKUP(L3868,Schnitt1!L:P,3,0)</f>
        <v>0</v>
      </c>
      <c r="AB3868" s="166">
        <f>VLOOKUP(L3868,Schnitt2!L:P,3,0)</f>
        <v>0</v>
      </c>
      <c r="AC3868" s="166">
        <f>VLOOKUP(L3868,Schnitt3!L:P,3,0)</f>
        <v>0</v>
      </c>
      <c r="AD3868" s="166">
        <f>VLOOKUP(L3868,Schnitt4!L:P,3,0)</f>
        <v>0</v>
      </c>
      <c r="AE3868" s="166">
        <f>VLOOKUP(L3868,Schnitt5!L:P,3,0)</f>
        <v>0</v>
      </c>
      <c r="AF3868" s="166">
        <f>VLOOKUP(L3868,Schnitt6!L:P,3,0)</f>
        <v>0</v>
      </c>
    </row>
    <row r="3869" spans="12:32" x14ac:dyDescent="0.25">
      <c r="L3869" s="264">
        <f>Member!A3869</f>
        <v>0</v>
      </c>
      <c r="S3869" s="166">
        <f>VLOOKUP(L3869,Schnitt1!L:P,2,0)</f>
        <v>0</v>
      </c>
      <c r="T3869" s="166">
        <f>VLOOKUP(L3869,Schnitt2!L:P,2,0)</f>
        <v>0</v>
      </c>
      <c r="U3869" s="166">
        <f>VLOOKUP(L3869,Schnitt3!L:P,2,0)</f>
        <v>0</v>
      </c>
      <c r="V3869" s="166">
        <f>VLOOKUP(L3869,Schnitt4!L:P,2,0)</f>
        <v>0</v>
      </c>
      <c r="W3869" s="166">
        <f>VLOOKUP(L3869,Schnitt5!L:P,2,0)</f>
        <v>0</v>
      </c>
      <c r="X3869" s="166">
        <f>VLOOKUP(L3869,Schnitt6!L:P,2,0)</f>
        <v>0</v>
      </c>
      <c r="AA3869" s="166">
        <f>VLOOKUP(L3869,Schnitt1!L:P,3,0)</f>
        <v>0</v>
      </c>
      <c r="AB3869" s="166">
        <f>VLOOKUP(L3869,Schnitt2!L:P,3,0)</f>
        <v>0</v>
      </c>
      <c r="AC3869" s="166">
        <f>VLOOKUP(L3869,Schnitt3!L:P,3,0)</f>
        <v>0</v>
      </c>
      <c r="AD3869" s="166">
        <f>VLOOKUP(L3869,Schnitt4!L:P,3,0)</f>
        <v>0</v>
      </c>
      <c r="AE3869" s="166">
        <f>VLOOKUP(L3869,Schnitt5!L:P,3,0)</f>
        <v>0</v>
      </c>
      <c r="AF3869" s="166">
        <f>VLOOKUP(L3869,Schnitt6!L:P,3,0)</f>
        <v>0</v>
      </c>
    </row>
    <row r="3870" spans="12:32" x14ac:dyDescent="0.25">
      <c r="L3870" s="264">
        <f>Member!A3870</f>
        <v>0</v>
      </c>
      <c r="S3870" s="166">
        <f>VLOOKUP(L3870,Schnitt1!L:P,2,0)</f>
        <v>0</v>
      </c>
      <c r="T3870" s="166">
        <f>VLOOKUP(L3870,Schnitt2!L:P,2,0)</f>
        <v>0</v>
      </c>
      <c r="U3870" s="166">
        <f>VLOOKUP(L3870,Schnitt3!L:P,2,0)</f>
        <v>0</v>
      </c>
      <c r="V3870" s="166">
        <f>VLOOKUP(L3870,Schnitt4!L:P,2,0)</f>
        <v>0</v>
      </c>
      <c r="W3870" s="166">
        <f>VLOOKUP(L3870,Schnitt5!L:P,2,0)</f>
        <v>0</v>
      </c>
      <c r="X3870" s="166">
        <f>VLOOKUP(L3870,Schnitt6!L:P,2,0)</f>
        <v>0</v>
      </c>
      <c r="AA3870" s="166">
        <f>VLOOKUP(L3870,Schnitt1!L:P,3,0)</f>
        <v>0</v>
      </c>
      <c r="AB3870" s="166">
        <f>VLOOKUP(L3870,Schnitt2!L:P,3,0)</f>
        <v>0</v>
      </c>
      <c r="AC3870" s="166">
        <f>VLOOKUP(L3870,Schnitt3!L:P,3,0)</f>
        <v>0</v>
      </c>
      <c r="AD3870" s="166">
        <f>VLOOKUP(L3870,Schnitt4!L:P,3,0)</f>
        <v>0</v>
      </c>
      <c r="AE3870" s="166">
        <f>VLOOKUP(L3870,Schnitt5!L:P,3,0)</f>
        <v>0</v>
      </c>
      <c r="AF3870" s="166">
        <f>VLOOKUP(L3870,Schnitt6!L:P,3,0)</f>
        <v>0</v>
      </c>
    </row>
    <row r="3871" spans="12:32" x14ac:dyDescent="0.25">
      <c r="L3871" s="264">
        <f>Member!A3871</f>
        <v>0</v>
      </c>
      <c r="S3871" s="166">
        <f>VLOOKUP(L3871,Schnitt1!L:P,2,0)</f>
        <v>0</v>
      </c>
      <c r="T3871" s="166">
        <f>VLOOKUP(L3871,Schnitt2!L:P,2,0)</f>
        <v>0</v>
      </c>
      <c r="U3871" s="166">
        <f>VLOOKUP(L3871,Schnitt3!L:P,2,0)</f>
        <v>0</v>
      </c>
      <c r="V3871" s="166">
        <f>VLOOKUP(L3871,Schnitt4!L:P,2,0)</f>
        <v>0</v>
      </c>
      <c r="W3871" s="166">
        <f>VLOOKUP(L3871,Schnitt5!L:P,2,0)</f>
        <v>0</v>
      </c>
      <c r="X3871" s="166">
        <f>VLOOKUP(L3871,Schnitt6!L:P,2,0)</f>
        <v>0</v>
      </c>
      <c r="AA3871" s="166">
        <f>VLOOKUP(L3871,Schnitt1!L:P,3,0)</f>
        <v>0</v>
      </c>
      <c r="AB3871" s="166">
        <f>VLOOKUP(L3871,Schnitt2!L:P,3,0)</f>
        <v>0</v>
      </c>
      <c r="AC3871" s="166">
        <f>VLOOKUP(L3871,Schnitt3!L:P,3,0)</f>
        <v>0</v>
      </c>
      <c r="AD3871" s="166">
        <f>VLOOKUP(L3871,Schnitt4!L:P,3,0)</f>
        <v>0</v>
      </c>
      <c r="AE3871" s="166">
        <f>VLOOKUP(L3871,Schnitt5!L:P,3,0)</f>
        <v>0</v>
      </c>
      <c r="AF3871" s="166">
        <f>VLOOKUP(L3871,Schnitt6!L:P,3,0)</f>
        <v>0</v>
      </c>
    </row>
    <row r="3872" spans="12:32" x14ac:dyDescent="0.25">
      <c r="L3872" s="264">
        <f>Member!A3872</f>
        <v>0</v>
      </c>
      <c r="S3872" s="166">
        <f>VLOOKUP(L3872,Schnitt1!L:P,2,0)</f>
        <v>0</v>
      </c>
      <c r="T3872" s="166">
        <f>VLOOKUP(L3872,Schnitt2!L:P,2,0)</f>
        <v>0</v>
      </c>
      <c r="U3872" s="166">
        <f>VLOOKUP(L3872,Schnitt3!L:P,2,0)</f>
        <v>0</v>
      </c>
      <c r="V3872" s="166">
        <f>VLOOKUP(L3872,Schnitt4!L:P,2,0)</f>
        <v>0</v>
      </c>
      <c r="W3872" s="166">
        <f>VLOOKUP(L3872,Schnitt5!L:P,2,0)</f>
        <v>0</v>
      </c>
      <c r="X3872" s="166">
        <f>VLOOKUP(L3872,Schnitt6!L:P,2,0)</f>
        <v>0</v>
      </c>
      <c r="AA3872" s="166">
        <f>VLOOKUP(L3872,Schnitt1!L:P,3,0)</f>
        <v>0</v>
      </c>
      <c r="AB3872" s="166">
        <f>VLOOKUP(L3872,Schnitt2!L:P,3,0)</f>
        <v>0</v>
      </c>
      <c r="AC3872" s="166">
        <f>VLOOKUP(L3872,Schnitt3!L:P,3,0)</f>
        <v>0</v>
      </c>
      <c r="AD3872" s="166">
        <f>VLOOKUP(L3872,Schnitt4!L:P,3,0)</f>
        <v>0</v>
      </c>
      <c r="AE3872" s="166">
        <f>VLOOKUP(L3872,Schnitt5!L:P,3,0)</f>
        <v>0</v>
      </c>
      <c r="AF3872" s="166">
        <f>VLOOKUP(L3872,Schnitt6!L:P,3,0)</f>
        <v>0</v>
      </c>
    </row>
    <row r="3873" spans="12:32" x14ac:dyDescent="0.25">
      <c r="L3873" s="264">
        <f>Member!A3873</f>
        <v>0</v>
      </c>
      <c r="S3873" s="166">
        <f>VLOOKUP(L3873,Schnitt1!L:P,2,0)</f>
        <v>0</v>
      </c>
      <c r="T3873" s="166">
        <f>VLOOKUP(L3873,Schnitt2!L:P,2,0)</f>
        <v>0</v>
      </c>
      <c r="U3873" s="166">
        <f>VLOOKUP(L3873,Schnitt3!L:P,2,0)</f>
        <v>0</v>
      </c>
      <c r="V3873" s="166">
        <f>VLOOKUP(L3873,Schnitt4!L:P,2,0)</f>
        <v>0</v>
      </c>
      <c r="W3873" s="166">
        <f>VLOOKUP(L3873,Schnitt5!L:P,2,0)</f>
        <v>0</v>
      </c>
      <c r="X3873" s="166">
        <f>VLOOKUP(L3873,Schnitt6!L:P,2,0)</f>
        <v>0</v>
      </c>
      <c r="AA3873" s="166">
        <f>VLOOKUP(L3873,Schnitt1!L:P,3,0)</f>
        <v>0</v>
      </c>
      <c r="AB3873" s="166">
        <f>VLOOKUP(L3873,Schnitt2!L:P,3,0)</f>
        <v>0</v>
      </c>
      <c r="AC3873" s="166">
        <f>VLOOKUP(L3873,Schnitt3!L:P,3,0)</f>
        <v>0</v>
      </c>
      <c r="AD3873" s="166">
        <f>VLOOKUP(L3873,Schnitt4!L:P,3,0)</f>
        <v>0</v>
      </c>
      <c r="AE3873" s="166">
        <f>VLOOKUP(L3873,Schnitt5!L:P,3,0)</f>
        <v>0</v>
      </c>
      <c r="AF3873" s="166">
        <f>VLOOKUP(L3873,Schnitt6!L:P,3,0)</f>
        <v>0</v>
      </c>
    </row>
    <row r="3874" spans="12:32" x14ac:dyDescent="0.25">
      <c r="L3874" s="264">
        <f>Member!A3874</f>
        <v>0</v>
      </c>
      <c r="S3874" s="166">
        <f>VLOOKUP(L3874,Schnitt1!L:P,2,0)</f>
        <v>0</v>
      </c>
      <c r="T3874" s="166">
        <f>VLOOKUP(L3874,Schnitt2!L:P,2,0)</f>
        <v>0</v>
      </c>
      <c r="U3874" s="166">
        <f>VLOOKUP(L3874,Schnitt3!L:P,2,0)</f>
        <v>0</v>
      </c>
      <c r="V3874" s="166">
        <f>VLOOKUP(L3874,Schnitt4!L:P,2,0)</f>
        <v>0</v>
      </c>
      <c r="W3874" s="166">
        <f>VLOOKUP(L3874,Schnitt5!L:P,2,0)</f>
        <v>0</v>
      </c>
      <c r="X3874" s="166">
        <f>VLOOKUP(L3874,Schnitt6!L:P,2,0)</f>
        <v>0</v>
      </c>
      <c r="AA3874" s="166">
        <f>VLOOKUP(L3874,Schnitt1!L:P,3,0)</f>
        <v>0</v>
      </c>
      <c r="AB3874" s="166">
        <f>VLOOKUP(L3874,Schnitt2!L:P,3,0)</f>
        <v>0</v>
      </c>
      <c r="AC3874" s="166">
        <f>VLOOKUP(L3874,Schnitt3!L:P,3,0)</f>
        <v>0</v>
      </c>
      <c r="AD3874" s="166">
        <f>VLOOKUP(L3874,Schnitt4!L:P,3,0)</f>
        <v>0</v>
      </c>
      <c r="AE3874" s="166">
        <f>VLOOKUP(L3874,Schnitt5!L:P,3,0)</f>
        <v>0</v>
      </c>
      <c r="AF3874" s="166">
        <f>VLOOKUP(L3874,Schnitt6!L:P,3,0)</f>
        <v>0</v>
      </c>
    </row>
    <row r="3875" spans="12:32" x14ac:dyDescent="0.25">
      <c r="L3875" s="264">
        <f>Member!A3875</f>
        <v>0</v>
      </c>
      <c r="S3875" s="166">
        <f>VLOOKUP(L3875,Schnitt1!L:P,2,0)</f>
        <v>0</v>
      </c>
      <c r="T3875" s="166">
        <f>VLOOKUP(L3875,Schnitt2!L:P,2,0)</f>
        <v>0</v>
      </c>
      <c r="U3875" s="166">
        <f>VLOOKUP(L3875,Schnitt3!L:P,2,0)</f>
        <v>0</v>
      </c>
      <c r="V3875" s="166">
        <f>VLOOKUP(L3875,Schnitt4!L:P,2,0)</f>
        <v>0</v>
      </c>
      <c r="W3875" s="166">
        <f>VLOOKUP(L3875,Schnitt5!L:P,2,0)</f>
        <v>0</v>
      </c>
      <c r="X3875" s="166">
        <f>VLOOKUP(L3875,Schnitt6!L:P,2,0)</f>
        <v>0</v>
      </c>
      <c r="AA3875" s="166">
        <f>VLOOKUP(L3875,Schnitt1!L:P,3,0)</f>
        <v>0</v>
      </c>
      <c r="AB3875" s="166">
        <f>VLOOKUP(L3875,Schnitt2!L:P,3,0)</f>
        <v>0</v>
      </c>
      <c r="AC3875" s="166">
        <f>VLOOKUP(L3875,Schnitt3!L:P,3,0)</f>
        <v>0</v>
      </c>
      <c r="AD3875" s="166">
        <f>VLOOKUP(L3875,Schnitt4!L:P,3,0)</f>
        <v>0</v>
      </c>
      <c r="AE3875" s="166">
        <f>VLOOKUP(L3875,Schnitt5!L:P,3,0)</f>
        <v>0</v>
      </c>
      <c r="AF3875" s="166">
        <f>VLOOKUP(L3875,Schnitt6!L:P,3,0)</f>
        <v>0</v>
      </c>
    </row>
    <row r="3876" spans="12:32" x14ac:dyDescent="0.25">
      <c r="L3876" s="264">
        <f>Member!A3876</f>
        <v>0</v>
      </c>
      <c r="S3876" s="166">
        <f>VLOOKUP(L3876,Schnitt1!L:P,2,0)</f>
        <v>0</v>
      </c>
      <c r="T3876" s="166">
        <f>VLOOKUP(L3876,Schnitt2!L:P,2,0)</f>
        <v>0</v>
      </c>
      <c r="U3876" s="166">
        <f>VLOOKUP(L3876,Schnitt3!L:P,2,0)</f>
        <v>0</v>
      </c>
      <c r="V3876" s="166">
        <f>VLOOKUP(L3876,Schnitt4!L:P,2,0)</f>
        <v>0</v>
      </c>
      <c r="W3876" s="166">
        <f>VLOOKUP(L3876,Schnitt5!L:P,2,0)</f>
        <v>0</v>
      </c>
      <c r="X3876" s="166">
        <f>VLOOKUP(L3876,Schnitt6!L:P,2,0)</f>
        <v>0</v>
      </c>
      <c r="AA3876" s="166">
        <f>VLOOKUP(L3876,Schnitt1!L:P,3,0)</f>
        <v>0</v>
      </c>
      <c r="AB3876" s="166">
        <f>VLOOKUP(L3876,Schnitt2!L:P,3,0)</f>
        <v>0</v>
      </c>
      <c r="AC3876" s="166">
        <f>VLOOKUP(L3876,Schnitt3!L:P,3,0)</f>
        <v>0</v>
      </c>
      <c r="AD3876" s="166">
        <f>VLOOKUP(L3876,Schnitt4!L:P,3,0)</f>
        <v>0</v>
      </c>
      <c r="AE3876" s="166">
        <f>VLOOKUP(L3876,Schnitt5!L:P,3,0)</f>
        <v>0</v>
      </c>
      <c r="AF3876" s="166">
        <f>VLOOKUP(L3876,Schnitt6!L:P,3,0)</f>
        <v>0</v>
      </c>
    </row>
    <row r="3877" spans="12:32" x14ac:dyDescent="0.25">
      <c r="L3877" s="264">
        <f>Member!A3877</f>
        <v>0</v>
      </c>
      <c r="S3877" s="166">
        <f>VLOOKUP(L3877,Schnitt1!L:P,2,0)</f>
        <v>0</v>
      </c>
      <c r="T3877" s="166">
        <f>VLOOKUP(L3877,Schnitt2!L:P,2,0)</f>
        <v>0</v>
      </c>
      <c r="U3877" s="166">
        <f>VLOOKUP(L3877,Schnitt3!L:P,2,0)</f>
        <v>0</v>
      </c>
      <c r="V3877" s="166">
        <f>VLOOKUP(L3877,Schnitt4!L:P,2,0)</f>
        <v>0</v>
      </c>
      <c r="W3877" s="166">
        <f>VLOOKUP(L3877,Schnitt5!L:P,2,0)</f>
        <v>0</v>
      </c>
      <c r="X3877" s="166">
        <f>VLOOKUP(L3877,Schnitt6!L:P,2,0)</f>
        <v>0</v>
      </c>
      <c r="AA3877" s="166">
        <f>VLOOKUP(L3877,Schnitt1!L:P,3,0)</f>
        <v>0</v>
      </c>
      <c r="AB3877" s="166">
        <f>VLOOKUP(L3877,Schnitt2!L:P,3,0)</f>
        <v>0</v>
      </c>
      <c r="AC3877" s="166">
        <f>VLOOKUP(L3877,Schnitt3!L:P,3,0)</f>
        <v>0</v>
      </c>
      <c r="AD3877" s="166">
        <f>VLOOKUP(L3877,Schnitt4!L:P,3,0)</f>
        <v>0</v>
      </c>
      <c r="AE3877" s="166">
        <f>VLOOKUP(L3877,Schnitt5!L:P,3,0)</f>
        <v>0</v>
      </c>
      <c r="AF3877" s="166">
        <f>VLOOKUP(L3877,Schnitt6!L:P,3,0)</f>
        <v>0</v>
      </c>
    </row>
    <row r="3878" spans="12:32" x14ac:dyDescent="0.25">
      <c r="L3878" s="264">
        <f>Member!A3878</f>
        <v>0</v>
      </c>
      <c r="S3878" s="166">
        <f>VLOOKUP(L3878,Schnitt1!L:P,2,0)</f>
        <v>0</v>
      </c>
      <c r="T3878" s="166">
        <f>VLOOKUP(L3878,Schnitt2!L:P,2,0)</f>
        <v>0</v>
      </c>
      <c r="U3878" s="166">
        <f>VLOOKUP(L3878,Schnitt3!L:P,2,0)</f>
        <v>0</v>
      </c>
      <c r="V3878" s="166">
        <f>VLOOKUP(L3878,Schnitt4!L:P,2,0)</f>
        <v>0</v>
      </c>
      <c r="W3878" s="166">
        <f>VLOOKUP(L3878,Schnitt5!L:P,2,0)</f>
        <v>0</v>
      </c>
      <c r="X3878" s="166">
        <f>VLOOKUP(L3878,Schnitt6!L:P,2,0)</f>
        <v>0</v>
      </c>
      <c r="AA3878" s="166">
        <f>VLOOKUP(L3878,Schnitt1!L:P,3,0)</f>
        <v>0</v>
      </c>
      <c r="AB3878" s="166">
        <f>VLOOKUP(L3878,Schnitt2!L:P,3,0)</f>
        <v>0</v>
      </c>
      <c r="AC3878" s="166">
        <f>VLOOKUP(L3878,Schnitt3!L:P,3,0)</f>
        <v>0</v>
      </c>
      <c r="AD3878" s="166">
        <f>VLOOKUP(L3878,Schnitt4!L:P,3,0)</f>
        <v>0</v>
      </c>
      <c r="AE3878" s="166">
        <f>VLOOKUP(L3878,Schnitt5!L:P,3,0)</f>
        <v>0</v>
      </c>
      <c r="AF3878" s="166">
        <f>VLOOKUP(L3878,Schnitt6!L:P,3,0)</f>
        <v>0</v>
      </c>
    </row>
    <row r="3879" spans="12:32" x14ac:dyDescent="0.25">
      <c r="L3879" s="264">
        <f>Member!A3879</f>
        <v>0</v>
      </c>
      <c r="S3879" s="166">
        <f>VLOOKUP(L3879,Schnitt1!L:P,2,0)</f>
        <v>0</v>
      </c>
      <c r="T3879" s="166">
        <f>VLOOKUP(L3879,Schnitt2!L:P,2,0)</f>
        <v>0</v>
      </c>
      <c r="U3879" s="166">
        <f>VLOOKUP(L3879,Schnitt3!L:P,2,0)</f>
        <v>0</v>
      </c>
      <c r="V3879" s="166">
        <f>VLOOKUP(L3879,Schnitt4!L:P,2,0)</f>
        <v>0</v>
      </c>
      <c r="W3879" s="166">
        <f>VLOOKUP(L3879,Schnitt5!L:P,2,0)</f>
        <v>0</v>
      </c>
      <c r="X3879" s="166">
        <f>VLOOKUP(L3879,Schnitt6!L:P,2,0)</f>
        <v>0</v>
      </c>
      <c r="AA3879" s="166">
        <f>VLOOKUP(L3879,Schnitt1!L:P,3,0)</f>
        <v>0</v>
      </c>
      <c r="AB3879" s="166">
        <f>VLOOKUP(L3879,Schnitt2!L:P,3,0)</f>
        <v>0</v>
      </c>
      <c r="AC3879" s="166">
        <f>VLOOKUP(L3879,Schnitt3!L:P,3,0)</f>
        <v>0</v>
      </c>
      <c r="AD3879" s="166">
        <f>VLOOKUP(L3879,Schnitt4!L:P,3,0)</f>
        <v>0</v>
      </c>
      <c r="AE3879" s="166">
        <f>VLOOKUP(L3879,Schnitt5!L:P,3,0)</f>
        <v>0</v>
      </c>
      <c r="AF3879" s="166">
        <f>VLOOKUP(L3879,Schnitt6!L:P,3,0)</f>
        <v>0</v>
      </c>
    </row>
    <row r="3880" spans="12:32" x14ac:dyDescent="0.25">
      <c r="L3880" s="264">
        <f>Member!A3880</f>
        <v>0</v>
      </c>
      <c r="S3880" s="166">
        <f>VLOOKUP(L3880,Schnitt1!L:P,2,0)</f>
        <v>0</v>
      </c>
      <c r="T3880" s="166">
        <f>VLOOKUP(L3880,Schnitt2!L:P,2,0)</f>
        <v>0</v>
      </c>
      <c r="U3880" s="166">
        <f>VLOOKUP(L3880,Schnitt3!L:P,2,0)</f>
        <v>0</v>
      </c>
      <c r="V3880" s="166">
        <f>VLOOKUP(L3880,Schnitt4!L:P,2,0)</f>
        <v>0</v>
      </c>
      <c r="W3880" s="166">
        <f>VLOOKUP(L3880,Schnitt5!L:P,2,0)</f>
        <v>0</v>
      </c>
      <c r="X3880" s="166">
        <f>VLOOKUP(L3880,Schnitt6!L:P,2,0)</f>
        <v>0</v>
      </c>
      <c r="AA3880" s="166">
        <f>VLOOKUP(L3880,Schnitt1!L:P,3,0)</f>
        <v>0</v>
      </c>
      <c r="AB3880" s="166">
        <f>VLOOKUP(L3880,Schnitt2!L:P,3,0)</f>
        <v>0</v>
      </c>
      <c r="AC3880" s="166">
        <f>VLOOKUP(L3880,Schnitt3!L:P,3,0)</f>
        <v>0</v>
      </c>
      <c r="AD3880" s="166">
        <f>VLOOKUP(L3880,Schnitt4!L:P,3,0)</f>
        <v>0</v>
      </c>
      <c r="AE3880" s="166">
        <f>VLOOKUP(L3880,Schnitt5!L:P,3,0)</f>
        <v>0</v>
      </c>
      <c r="AF3880" s="166">
        <f>VLOOKUP(L3880,Schnitt6!L:P,3,0)</f>
        <v>0</v>
      </c>
    </row>
    <row r="3881" spans="12:32" x14ac:dyDescent="0.25">
      <c r="L3881" s="264">
        <f>Member!A3881</f>
        <v>0</v>
      </c>
      <c r="S3881" s="166">
        <f>VLOOKUP(L3881,Schnitt1!L:P,2,0)</f>
        <v>0</v>
      </c>
      <c r="T3881" s="166">
        <f>VLOOKUP(L3881,Schnitt2!L:P,2,0)</f>
        <v>0</v>
      </c>
      <c r="U3881" s="166">
        <f>VLOOKUP(L3881,Schnitt3!L:P,2,0)</f>
        <v>0</v>
      </c>
      <c r="V3881" s="166">
        <f>VLOOKUP(L3881,Schnitt4!L:P,2,0)</f>
        <v>0</v>
      </c>
      <c r="W3881" s="166">
        <f>VLOOKUP(L3881,Schnitt5!L:P,2,0)</f>
        <v>0</v>
      </c>
      <c r="X3881" s="166">
        <f>VLOOKUP(L3881,Schnitt6!L:P,2,0)</f>
        <v>0</v>
      </c>
      <c r="AA3881" s="166">
        <f>VLOOKUP(L3881,Schnitt1!L:P,3,0)</f>
        <v>0</v>
      </c>
      <c r="AB3881" s="166">
        <f>VLOOKUP(L3881,Schnitt2!L:P,3,0)</f>
        <v>0</v>
      </c>
      <c r="AC3881" s="166">
        <f>VLOOKUP(L3881,Schnitt3!L:P,3,0)</f>
        <v>0</v>
      </c>
      <c r="AD3881" s="166">
        <f>VLOOKUP(L3881,Schnitt4!L:P,3,0)</f>
        <v>0</v>
      </c>
      <c r="AE3881" s="166">
        <f>VLOOKUP(L3881,Schnitt5!L:P,3,0)</f>
        <v>0</v>
      </c>
      <c r="AF3881" s="166">
        <f>VLOOKUP(L3881,Schnitt6!L:P,3,0)</f>
        <v>0</v>
      </c>
    </row>
    <row r="3882" spans="12:32" x14ac:dyDescent="0.25">
      <c r="L3882" s="264">
        <f>Member!A3882</f>
        <v>0</v>
      </c>
      <c r="S3882" s="166">
        <f>VLOOKUP(L3882,Schnitt1!L:P,2,0)</f>
        <v>0</v>
      </c>
      <c r="T3882" s="166">
        <f>VLOOKUP(L3882,Schnitt2!L:P,2,0)</f>
        <v>0</v>
      </c>
      <c r="U3882" s="166">
        <f>VLOOKUP(L3882,Schnitt3!L:P,2,0)</f>
        <v>0</v>
      </c>
      <c r="V3882" s="166">
        <f>VLOOKUP(L3882,Schnitt4!L:P,2,0)</f>
        <v>0</v>
      </c>
      <c r="W3882" s="166">
        <f>VLOOKUP(L3882,Schnitt5!L:P,2,0)</f>
        <v>0</v>
      </c>
      <c r="X3882" s="166">
        <f>VLOOKUP(L3882,Schnitt6!L:P,2,0)</f>
        <v>0</v>
      </c>
      <c r="AA3882" s="166">
        <f>VLOOKUP(L3882,Schnitt1!L:P,3,0)</f>
        <v>0</v>
      </c>
      <c r="AB3882" s="166">
        <f>VLOOKUP(L3882,Schnitt2!L:P,3,0)</f>
        <v>0</v>
      </c>
      <c r="AC3882" s="166">
        <f>VLOOKUP(L3882,Schnitt3!L:P,3,0)</f>
        <v>0</v>
      </c>
      <c r="AD3882" s="166">
        <f>VLOOKUP(L3882,Schnitt4!L:P,3,0)</f>
        <v>0</v>
      </c>
      <c r="AE3882" s="166">
        <f>VLOOKUP(L3882,Schnitt5!L:P,3,0)</f>
        <v>0</v>
      </c>
      <c r="AF3882" s="166">
        <f>VLOOKUP(L3882,Schnitt6!L:P,3,0)</f>
        <v>0</v>
      </c>
    </row>
    <row r="3883" spans="12:32" x14ac:dyDescent="0.25">
      <c r="L3883" s="264">
        <f>Member!A3883</f>
        <v>0</v>
      </c>
      <c r="S3883" s="166">
        <f>VLOOKUP(L3883,Schnitt1!L:P,2,0)</f>
        <v>0</v>
      </c>
      <c r="T3883" s="166">
        <f>VLOOKUP(L3883,Schnitt2!L:P,2,0)</f>
        <v>0</v>
      </c>
      <c r="U3883" s="166">
        <f>VLOOKUP(L3883,Schnitt3!L:P,2,0)</f>
        <v>0</v>
      </c>
      <c r="V3883" s="166">
        <f>VLOOKUP(L3883,Schnitt4!L:P,2,0)</f>
        <v>0</v>
      </c>
      <c r="W3883" s="166">
        <f>VLOOKUP(L3883,Schnitt5!L:P,2,0)</f>
        <v>0</v>
      </c>
      <c r="X3883" s="166">
        <f>VLOOKUP(L3883,Schnitt6!L:P,2,0)</f>
        <v>0</v>
      </c>
      <c r="AA3883" s="166">
        <f>VLOOKUP(L3883,Schnitt1!L:P,3,0)</f>
        <v>0</v>
      </c>
      <c r="AB3883" s="166">
        <f>VLOOKUP(L3883,Schnitt2!L:P,3,0)</f>
        <v>0</v>
      </c>
      <c r="AC3883" s="166">
        <f>VLOOKUP(L3883,Schnitt3!L:P,3,0)</f>
        <v>0</v>
      </c>
      <c r="AD3883" s="166">
        <f>VLOOKUP(L3883,Schnitt4!L:P,3,0)</f>
        <v>0</v>
      </c>
      <c r="AE3883" s="166">
        <f>VLOOKUP(L3883,Schnitt5!L:P,3,0)</f>
        <v>0</v>
      </c>
      <c r="AF3883" s="166">
        <f>VLOOKUP(L3883,Schnitt6!L:P,3,0)</f>
        <v>0</v>
      </c>
    </row>
    <row r="3884" spans="12:32" x14ac:dyDescent="0.25">
      <c r="L3884" s="264">
        <f>Member!A3884</f>
        <v>0</v>
      </c>
      <c r="S3884" s="166">
        <f>VLOOKUP(L3884,Schnitt1!L:P,2,0)</f>
        <v>0</v>
      </c>
      <c r="T3884" s="166">
        <f>VLOOKUP(L3884,Schnitt2!L:P,2,0)</f>
        <v>0</v>
      </c>
      <c r="U3884" s="166">
        <f>VLOOKUP(L3884,Schnitt3!L:P,2,0)</f>
        <v>0</v>
      </c>
      <c r="V3884" s="166">
        <f>VLOOKUP(L3884,Schnitt4!L:P,2,0)</f>
        <v>0</v>
      </c>
      <c r="W3884" s="166">
        <f>VLOOKUP(L3884,Schnitt5!L:P,2,0)</f>
        <v>0</v>
      </c>
      <c r="X3884" s="166">
        <f>VLOOKUP(L3884,Schnitt6!L:P,2,0)</f>
        <v>0</v>
      </c>
      <c r="AA3884" s="166">
        <f>VLOOKUP(L3884,Schnitt1!L:P,3,0)</f>
        <v>0</v>
      </c>
      <c r="AB3884" s="166">
        <f>VLOOKUP(L3884,Schnitt2!L:P,3,0)</f>
        <v>0</v>
      </c>
      <c r="AC3884" s="166">
        <f>VLOOKUP(L3884,Schnitt3!L:P,3,0)</f>
        <v>0</v>
      </c>
      <c r="AD3884" s="166">
        <f>VLOOKUP(L3884,Schnitt4!L:P,3,0)</f>
        <v>0</v>
      </c>
      <c r="AE3884" s="166">
        <f>VLOOKUP(L3884,Schnitt5!L:P,3,0)</f>
        <v>0</v>
      </c>
      <c r="AF3884" s="166">
        <f>VLOOKUP(L3884,Schnitt6!L:P,3,0)</f>
        <v>0</v>
      </c>
    </row>
    <row r="3885" spans="12:32" x14ac:dyDescent="0.25">
      <c r="L3885" s="264">
        <f>Member!A3885</f>
        <v>0</v>
      </c>
      <c r="S3885" s="166">
        <f>VLOOKUP(L3885,Schnitt1!L:P,2,0)</f>
        <v>0</v>
      </c>
      <c r="T3885" s="166">
        <f>VLOOKUP(L3885,Schnitt2!L:P,2,0)</f>
        <v>0</v>
      </c>
      <c r="U3885" s="166">
        <f>VLOOKUP(L3885,Schnitt3!L:P,2,0)</f>
        <v>0</v>
      </c>
      <c r="V3885" s="166">
        <f>VLOOKUP(L3885,Schnitt4!L:P,2,0)</f>
        <v>0</v>
      </c>
      <c r="W3885" s="166">
        <f>VLOOKUP(L3885,Schnitt5!L:P,2,0)</f>
        <v>0</v>
      </c>
      <c r="X3885" s="166">
        <f>VLOOKUP(L3885,Schnitt6!L:P,2,0)</f>
        <v>0</v>
      </c>
      <c r="AA3885" s="166">
        <f>VLOOKUP(L3885,Schnitt1!L:P,3,0)</f>
        <v>0</v>
      </c>
      <c r="AB3885" s="166">
        <f>VLOOKUP(L3885,Schnitt2!L:P,3,0)</f>
        <v>0</v>
      </c>
      <c r="AC3885" s="166">
        <f>VLOOKUP(L3885,Schnitt3!L:P,3,0)</f>
        <v>0</v>
      </c>
      <c r="AD3885" s="166">
        <f>VLOOKUP(L3885,Schnitt4!L:P,3,0)</f>
        <v>0</v>
      </c>
      <c r="AE3885" s="166">
        <f>VLOOKUP(L3885,Schnitt5!L:P,3,0)</f>
        <v>0</v>
      </c>
      <c r="AF3885" s="166">
        <f>VLOOKUP(L3885,Schnitt6!L:P,3,0)</f>
        <v>0</v>
      </c>
    </row>
    <row r="3886" spans="12:32" x14ac:dyDescent="0.25">
      <c r="L3886" s="264">
        <f>Member!A3886</f>
        <v>0</v>
      </c>
      <c r="S3886" s="166">
        <f>VLOOKUP(L3886,Schnitt1!L:P,2,0)</f>
        <v>0</v>
      </c>
      <c r="T3886" s="166">
        <f>VLOOKUP(L3886,Schnitt2!L:P,2,0)</f>
        <v>0</v>
      </c>
      <c r="U3886" s="166">
        <f>VLOOKUP(L3886,Schnitt3!L:P,2,0)</f>
        <v>0</v>
      </c>
      <c r="V3886" s="166">
        <f>VLOOKUP(L3886,Schnitt4!L:P,2,0)</f>
        <v>0</v>
      </c>
      <c r="W3886" s="166">
        <f>VLOOKUP(L3886,Schnitt5!L:P,2,0)</f>
        <v>0</v>
      </c>
      <c r="X3886" s="166">
        <f>VLOOKUP(L3886,Schnitt6!L:P,2,0)</f>
        <v>0</v>
      </c>
      <c r="AA3886" s="166">
        <f>VLOOKUP(L3886,Schnitt1!L:P,3,0)</f>
        <v>0</v>
      </c>
      <c r="AB3886" s="166">
        <f>VLOOKUP(L3886,Schnitt2!L:P,3,0)</f>
        <v>0</v>
      </c>
      <c r="AC3886" s="166">
        <f>VLOOKUP(L3886,Schnitt3!L:P,3,0)</f>
        <v>0</v>
      </c>
      <c r="AD3886" s="166">
        <f>VLOOKUP(L3886,Schnitt4!L:P,3,0)</f>
        <v>0</v>
      </c>
      <c r="AE3886" s="166">
        <f>VLOOKUP(L3886,Schnitt5!L:P,3,0)</f>
        <v>0</v>
      </c>
      <c r="AF3886" s="166">
        <f>VLOOKUP(L3886,Schnitt6!L:P,3,0)</f>
        <v>0</v>
      </c>
    </row>
    <row r="3887" spans="12:32" x14ac:dyDescent="0.25">
      <c r="L3887" s="264">
        <f>Member!A3887</f>
        <v>0</v>
      </c>
      <c r="S3887" s="166">
        <f>VLOOKUP(L3887,Schnitt1!L:P,2,0)</f>
        <v>0</v>
      </c>
      <c r="T3887" s="166">
        <f>VLOOKUP(L3887,Schnitt2!L:P,2,0)</f>
        <v>0</v>
      </c>
      <c r="U3887" s="166">
        <f>VLOOKUP(L3887,Schnitt3!L:P,2,0)</f>
        <v>0</v>
      </c>
      <c r="V3887" s="166">
        <f>VLOOKUP(L3887,Schnitt4!L:P,2,0)</f>
        <v>0</v>
      </c>
      <c r="W3887" s="166">
        <f>VLOOKUP(L3887,Schnitt5!L:P,2,0)</f>
        <v>0</v>
      </c>
      <c r="X3887" s="166">
        <f>VLOOKUP(L3887,Schnitt6!L:P,2,0)</f>
        <v>0</v>
      </c>
      <c r="AA3887" s="166">
        <f>VLOOKUP(L3887,Schnitt1!L:P,3,0)</f>
        <v>0</v>
      </c>
      <c r="AB3887" s="166">
        <f>VLOOKUP(L3887,Schnitt2!L:P,3,0)</f>
        <v>0</v>
      </c>
      <c r="AC3887" s="166">
        <f>VLOOKUP(L3887,Schnitt3!L:P,3,0)</f>
        <v>0</v>
      </c>
      <c r="AD3887" s="166">
        <f>VLOOKUP(L3887,Schnitt4!L:P,3,0)</f>
        <v>0</v>
      </c>
      <c r="AE3887" s="166">
        <f>VLOOKUP(L3887,Schnitt5!L:P,3,0)</f>
        <v>0</v>
      </c>
      <c r="AF3887" s="166">
        <f>VLOOKUP(L3887,Schnitt6!L:P,3,0)</f>
        <v>0</v>
      </c>
    </row>
    <row r="3888" spans="12:32" x14ac:dyDescent="0.25">
      <c r="L3888" s="264">
        <f>Member!A3888</f>
        <v>0</v>
      </c>
      <c r="S3888" s="166">
        <f>VLOOKUP(L3888,Schnitt1!L:P,2,0)</f>
        <v>0</v>
      </c>
      <c r="T3888" s="166">
        <f>VLOOKUP(L3888,Schnitt2!L:P,2,0)</f>
        <v>0</v>
      </c>
      <c r="U3888" s="166">
        <f>VLOOKUP(L3888,Schnitt3!L:P,2,0)</f>
        <v>0</v>
      </c>
      <c r="V3888" s="166">
        <f>VLOOKUP(L3888,Schnitt4!L:P,2,0)</f>
        <v>0</v>
      </c>
      <c r="W3888" s="166">
        <f>VLOOKUP(L3888,Schnitt5!L:P,2,0)</f>
        <v>0</v>
      </c>
      <c r="X3888" s="166">
        <f>VLOOKUP(L3888,Schnitt6!L:P,2,0)</f>
        <v>0</v>
      </c>
      <c r="AA3888" s="166">
        <f>VLOOKUP(L3888,Schnitt1!L:P,3,0)</f>
        <v>0</v>
      </c>
      <c r="AB3888" s="166">
        <f>VLOOKUP(L3888,Schnitt2!L:P,3,0)</f>
        <v>0</v>
      </c>
      <c r="AC3888" s="166">
        <f>VLOOKUP(L3888,Schnitt3!L:P,3,0)</f>
        <v>0</v>
      </c>
      <c r="AD3888" s="166">
        <f>VLOOKUP(L3888,Schnitt4!L:P,3,0)</f>
        <v>0</v>
      </c>
      <c r="AE3888" s="166">
        <f>VLOOKUP(L3888,Schnitt5!L:P,3,0)</f>
        <v>0</v>
      </c>
      <c r="AF3888" s="166">
        <f>VLOOKUP(L3888,Schnitt6!L:P,3,0)</f>
        <v>0</v>
      </c>
    </row>
    <row r="3889" spans="12:32" x14ac:dyDescent="0.25">
      <c r="L3889" s="264">
        <f>Member!A3889</f>
        <v>0</v>
      </c>
      <c r="S3889" s="166">
        <f>VLOOKUP(L3889,Schnitt1!L:P,2,0)</f>
        <v>0</v>
      </c>
      <c r="T3889" s="166">
        <f>VLOOKUP(L3889,Schnitt2!L:P,2,0)</f>
        <v>0</v>
      </c>
      <c r="U3889" s="166">
        <f>VLOOKUP(L3889,Schnitt3!L:P,2,0)</f>
        <v>0</v>
      </c>
      <c r="V3889" s="166">
        <f>VLOOKUP(L3889,Schnitt4!L:P,2,0)</f>
        <v>0</v>
      </c>
      <c r="W3889" s="166">
        <f>VLOOKUP(L3889,Schnitt5!L:P,2,0)</f>
        <v>0</v>
      </c>
      <c r="X3889" s="166">
        <f>VLOOKUP(L3889,Schnitt6!L:P,2,0)</f>
        <v>0</v>
      </c>
      <c r="AA3889" s="166">
        <f>VLOOKUP(L3889,Schnitt1!L:P,3,0)</f>
        <v>0</v>
      </c>
      <c r="AB3889" s="166">
        <f>VLOOKUP(L3889,Schnitt2!L:P,3,0)</f>
        <v>0</v>
      </c>
      <c r="AC3889" s="166">
        <f>VLOOKUP(L3889,Schnitt3!L:P,3,0)</f>
        <v>0</v>
      </c>
      <c r="AD3889" s="166">
        <f>VLOOKUP(L3889,Schnitt4!L:P,3,0)</f>
        <v>0</v>
      </c>
      <c r="AE3889" s="166">
        <f>VLOOKUP(L3889,Schnitt5!L:P,3,0)</f>
        <v>0</v>
      </c>
      <c r="AF3889" s="166">
        <f>VLOOKUP(L3889,Schnitt6!L:P,3,0)</f>
        <v>0</v>
      </c>
    </row>
    <row r="3890" spans="12:32" x14ac:dyDescent="0.25">
      <c r="L3890" s="264">
        <f>Member!A3890</f>
        <v>0</v>
      </c>
      <c r="S3890" s="166">
        <f>VLOOKUP(L3890,Schnitt1!L:P,2,0)</f>
        <v>0</v>
      </c>
      <c r="T3890" s="166">
        <f>VLOOKUP(L3890,Schnitt2!L:P,2,0)</f>
        <v>0</v>
      </c>
      <c r="U3890" s="166">
        <f>VLOOKUP(L3890,Schnitt3!L:P,2,0)</f>
        <v>0</v>
      </c>
      <c r="V3890" s="166">
        <f>VLOOKUP(L3890,Schnitt4!L:P,2,0)</f>
        <v>0</v>
      </c>
      <c r="W3890" s="166">
        <f>VLOOKUP(L3890,Schnitt5!L:P,2,0)</f>
        <v>0</v>
      </c>
      <c r="X3890" s="166">
        <f>VLOOKUP(L3890,Schnitt6!L:P,2,0)</f>
        <v>0</v>
      </c>
      <c r="AA3890" s="166">
        <f>VLOOKUP(L3890,Schnitt1!L:P,3,0)</f>
        <v>0</v>
      </c>
      <c r="AB3890" s="166">
        <f>VLOOKUP(L3890,Schnitt2!L:P,3,0)</f>
        <v>0</v>
      </c>
      <c r="AC3890" s="166">
        <f>VLOOKUP(L3890,Schnitt3!L:P,3,0)</f>
        <v>0</v>
      </c>
      <c r="AD3890" s="166">
        <f>VLOOKUP(L3890,Schnitt4!L:P,3,0)</f>
        <v>0</v>
      </c>
      <c r="AE3890" s="166">
        <f>VLOOKUP(L3890,Schnitt5!L:P,3,0)</f>
        <v>0</v>
      </c>
      <c r="AF3890" s="166">
        <f>VLOOKUP(L3890,Schnitt6!L:P,3,0)</f>
        <v>0</v>
      </c>
    </row>
    <row r="3891" spans="12:32" x14ac:dyDescent="0.25">
      <c r="L3891" s="264">
        <f>Member!A3891</f>
        <v>0</v>
      </c>
      <c r="S3891" s="166">
        <f>VLOOKUP(L3891,Schnitt1!L:P,2,0)</f>
        <v>0</v>
      </c>
      <c r="T3891" s="166">
        <f>VLOOKUP(L3891,Schnitt2!L:P,2,0)</f>
        <v>0</v>
      </c>
      <c r="U3891" s="166">
        <f>VLOOKUP(L3891,Schnitt3!L:P,2,0)</f>
        <v>0</v>
      </c>
      <c r="V3891" s="166">
        <f>VLOOKUP(L3891,Schnitt4!L:P,2,0)</f>
        <v>0</v>
      </c>
      <c r="W3891" s="166">
        <f>VLOOKUP(L3891,Schnitt5!L:P,2,0)</f>
        <v>0</v>
      </c>
      <c r="X3891" s="166">
        <f>VLOOKUP(L3891,Schnitt6!L:P,2,0)</f>
        <v>0</v>
      </c>
      <c r="AA3891" s="166">
        <f>VLOOKUP(L3891,Schnitt1!L:P,3,0)</f>
        <v>0</v>
      </c>
      <c r="AB3891" s="166">
        <f>VLOOKUP(L3891,Schnitt2!L:P,3,0)</f>
        <v>0</v>
      </c>
      <c r="AC3891" s="166">
        <f>VLOOKUP(L3891,Schnitt3!L:P,3,0)</f>
        <v>0</v>
      </c>
      <c r="AD3891" s="166">
        <f>VLOOKUP(L3891,Schnitt4!L:P,3,0)</f>
        <v>0</v>
      </c>
      <c r="AE3891" s="166">
        <f>VLOOKUP(L3891,Schnitt5!L:P,3,0)</f>
        <v>0</v>
      </c>
      <c r="AF3891" s="166">
        <f>VLOOKUP(L3891,Schnitt6!L:P,3,0)</f>
        <v>0</v>
      </c>
    </row>
    <row r="3892" spans="12:32" x14ac:dyDescent="0.25">
      <c r="L3892" s="264">
        <f>Member!A3892</f>
        <v>0</v>
      </c>
      <c r="S3892" s="166">
        <f>VLOOKUP(L3892,Schnitt1!L:P,2,0)</f>
        <v>0</v>
      </c>
      <c r="T3892" s="166">
        <f>VLOOKUP(L3892,Schnitt2!L:P,2,0)</f>
        <v>0</v>
      </c>
      <c r="U3892" s="166">
        <f>VLOOKUP(L3892,Schnitt3!L:P,2,0)</f>
        <v>0</v>
      </c>
      <c r="V3892" s="166">
        <f>VLOOKUP(L3892,Schnitt4!L:P,2,0)</f>
        <v>0</v>
      </c>
      <c r="W3892" s="166">
        <f>VLOOKUP(L3892,Schnitt5!L:P,2,0)</f>
        <v>0</v>
      </c>
      <c r="X3892" s="166">
        <f>VLOOKUP(L3892,Schnitt6!L:P,2,0)</f>
        <v>0</v>
      </c>
      <c r="AA3892" s="166">
        <f>VLOOKUP(L3892,Schnitt1!L:P,3,0)</f>
        <v>0</v>
      </c>
      <c r="AB3892" s="166">
        <f>VLOOKUP(L3892,Schnitt2!L:P,3,0)</f>
        <v>0</v>
      </c>
      <c r="AC3892" s="166">
        <f>VLOOKUP(L3892,Schnitt3!L:P,3,0)</f>
        <v>0</v>
      </c>
      <c r="AD3892" s="166">
        <f>VLOOKUP(L3892,Schnitt4!L:P,3,0)</f>
        <v>0</v>
      </c>
      <c r="AE3892" s="166">
        <f>VLOOKUP(L3892,Schnitt5!L:P,3,0)</f>
        <v>0</v>
      </c>
      <c r="AF3892" s="166">
        <f>VLOOKUP(L3892,Schnitt6!L:P,3,0)</f>
        <v>0</v>
      </c>
    </row>
    <row r="3893" spans="12:32" x14ac:dyDescent="0.25">
      <c r="L3893" s="264">
        <f>Member!A3893</f>
        <v>0</v>
      </c>
      <c r="S3893" s="166">
        <f>VLOOKUP(L3893,Schnitt1!L:P,2,0)</f>
        <v>0</v>
      </c>
      <c r="T3893" s="166">
        <f>VLOOKUP(L3893,Schnitt2!L:P,2,0)</f>
        <v>0</v>
      </c>
      <c r="U3893" s="166">
        <f>VLOOKUP(L3893,Schnitt3!L:P,2,0)</f>
        <v>0</v>
      </c>
      <c r="V3893" s="166">
        <f>VLOOKUP(L3893,Schnitt4!L:P,2,0)</f>
        <v>0</v>
      </c>
      <c r="W3893" s="166">
        <f>VLOOKUP(L3893,Schnitt5!L:P,2,0)</f>
        <v>0</v>
      </c>
      <c r="X3893" s="166">
        <f>VLOOKUP(L3893,Schnitt6!L:P,2,0)</f>
        <v>0</v>
      </c>
      <c r="AA3893" s="166">
        <f>VLOOKUP(L3893,Schnitt1!L:P,3,0)</f>
        <v>0</v>
      </c>
      <c r="AB3893" s="166">
        <f>VLOOKUP(L3893,Schnitt2!L:P,3,0)</f>
        <v>0</v>
      </c>
      <c r="AC3893" s="166">
        <f>VLOOKUP(L3893,Schnitt3!L:P,3,0)</f>
        <v>0</v>
      </c>
      <c r="AD3893" s="166">
        <f>VLOOKUP(L3893,Schnitt4!L:P,3,0)</f>
        <v>0</v>
      </c>
      <c r="AE3893" s="166">
        <f>VLOOKUP(L3893,Schnitt5!L:P,3,0)</f>
        <v>0</v>
      </c>
      <c r="AF3893" s="166">
        <f>VLOOKUP(L3893,Schnitt6!L:P,3,0)</f>
        <v>0</v>
      </c>
    </row>
    <row r="3894" spans="12:32" x14ac:dyDescent="0.25">
      <c r="L3894" s="264">
        <f>Member!A3894</f>
        <v>0</v>
      </c>
      <c r="S3894" s="166">
        <f>VLOOKUP(L3894,Schnitt1!L:P,2,0)</f>
        <v>0</v>
      </c>
      <c r="T3894" s="166">
        <f>VLOOKUP(L3894,Schnitt2!L:P,2,0)</f>
        <v>0</v>
      </c>
      <c r="U3894" s="166">
        <f>VLOOKUP(L3894,Schnitt3!L:P,2,0)</f>
        <v>0</v>
      </c>
      <c r="V3894" s="166">
        <f>VLOOKUP(L3894,Schnitt4!L:P,2,0)</f>
        <v>0</v>
      </c>
      <c r="W3894" s="166">
        <f>VLOOKUP(L3894,Schnitt5!L:P,2,0)</f>
        <v>0</v>
      </c>
      <c r="X3894" s="166">
        <f>VLOOKUP(L3894,Schnitt6!L:P,2,0)</f>
        <v>0</v>
      </c>
      <c r="AA3894" s="166">
        <f>VLOOKUP(L3894,Schnitt1!L:P,3,0)</f>
        <v>0</v>
      </c>
      <c r="AB3894" s="166">
        <f>VLOOKUP(L3894,Schnitt2!L:P,3,0)</f>
        <v>0</v>
      </c>
      <c r="AC3894" s="166">
        <f>VLOOKUP(L3894,Schnitt3!L:P,3,0)</f>
        <v>0</v>
      </c>
      <c r="AD3894" s="166">
        <f>VLOOKUP(L3894,Schnitt4!L:P,3,0)</f>
        <v>0</v>
      </c>
      <c r="AE3894" s="166">
        <f>VLOOKUP(L3894,Schnitt5!L:P,3,0)</f>
        <v>0</v>
      </c>
      <c r="AF3894" s="166">
        <f>VLOOKUP(L3894,Schnitt6!L:P,3,0)</f>
        <v>0</v>
      </c>
    </row>
    <row r="3895" spans="12:32" x14ac:dyDescent="0.25">
      <c r="L3895" s="264">
        <f>Member!A3895</f>
        <v>0</v>
      </c>
      <c r="S3895" s="166">
        <f>VLOOKUP(L3895,Schnitt1!L:P,2,0)</f>
        <v>0</v>
      </c>
      <c r="T3895" s="166">
        <f>VLOOKUP(L3895,Schnitt2!L:P,2,0)</f>
        <v>0</v>
      </c>
      <c r="U3895" s="166">
        <f>VLOOKUP(L3895,Schnitt3!L:P,2,0)</f>
        <v>0</v>
      </c>
      <c r="V3895" s="166">
        <f>VLOOKUP(L3895,Schnitt4!L:P,2,0)</f>
        <v>0</v>
      </c>
      <c r="W3895" s="166">
        <f>VLOOKUP(L3895,Schnitt5!L:P,2,0)</f>
        <v>0</v>
      </c>
      <c r="X3895" s="166">
        <f>VLOOKUP(L3895,Schnitt6!L:P,2,0)</f>
        <v>0</v>
      </c>
      <c r="AA3895" s="166">
        <f>VLOOKUP(L3895,Schnitt1!L:P,3,0)</f>
        <v>0</v>
      </c>
      <c r="AB3895" s="166">
        <f>VLOOKUP(L3895,Schnitt2!L:P,3,0)</f>
        <v>0</v>
      </c>
      <c r="AC3895" s="166">
        <f>VLOOKUP(L3895,Schnitt3!L:P,3,0)</f>
        <v>0</v>
      </c>
      <c r="AD3895" s="166">
        <f>VLOOKUP(L3895,Schnitt4!L:P,3,0)</f>
        <v>0</v>
      </c>
      <c r="AE3895" s="166">
        <f>VLOOKUP(L3895,Schnitt5!L:P,3,0)</f>
        <v>0</v>
      </c>
      <c r="AF3895" s="166">
        <f>VLOOKUP(L3895,Schnitt6!L:P,3,0)</f>
        <v>0</v>
      </c>
    </row>
    <row r="3896" spans="12:32" x14ac:dyDescent="0.25">
      <c r="L3896" s="264">
        <f>Member!A3896</f>
        <v>0</v>
      </c>
      <c r="S3896" s="166">
        <f>VLOOKUP(L3896,Schnitt1!L:P,2,0)</f>
        <v>0</v>
      </c>
      <c r="T3896" s="166">
        <f>VLOOKUP(L3896,Schnitt2!L:P,2,0)</f>
        <v>0</v>
      </c>
      <c r="U3896" s="166">
        <f>VLOOKUP(L3896,Schnitt3!L:P,2,0)</f>
        <v>0</v>
      </c>
      <c r="V3896" s="166">
        <f>VLOOKUP(L3896,Schnitt4!L:P,2,0)</f>
        <v>0</v>
      </c>
      <c r="W3896" s="166">
        <f>VLOOKUP(L3896,Schnitt5!L:P,2,0)</f>
        <v>0</v>
      </c>
      <c r="X3896" s="166">
        <f>VLOOKUP(L3896,Schnitt6!L:P,2,0)</f>
        <v>0</v>
      </c>
      <c r="AA3896" s="166">
        <f>VLOOKUP(L3896,Schnitt1!L:P,3,0)</f>
        <v>0</v>
      </c>
      <c r="AB3896" s="166">
        <f>VLOOKUP(L3896,Schnitt2!L:P,3,0)</f>
        <v>0</v>
      </c>
      <c r="AC3896" s="166">
        <f>VLOOKUP(L3896,Schnitt3!L:P,3,0)</f>
        <v>0</v>
      </c>
      <c r="AD3896" s="166">
        <f>VLOOKUP(L3896,Schnitt4!L:P,3,0)</f>
        <v>0</v>
      </c>
      <c r="AE3896" s="166">
        <f>VLOOKUP(L3896,Schnitt5!L:P,3,0)</f>
        <v>0</v>
      </c>
      <c r="AF3896" s="166">
        <f>VLOOKUP(L3896,Schnitt6!L:P,3,0)</f>
        <v>0</v>
      </c>
    </row>
    <row r="3897" spans="12:32" x14ac:dyDescent="0.25">
      <c r="L3897" s="264">
        <f>Member!A3897</f>
        <v>0</v>
      </c>
      <c r="S3897" s="166">
        <f>VLOOKUP(L3897,Schnitt1!L:P,2,0)</f>
        <v>0</v>
      </c>
      <c r="T3897" s="166">
        <f>VLOOKUP(L3897,Schnitt2!L:P,2,0)</f>
        <v>0</v>
      </c>
      <c r="U3897" s="166">
        <f>VLOOKUP(L3897,Schnitt3!L:P,2,0)</f>
        <v>0</v>
      </c>
      <c r="V3897" s="166">
        <f>VLOOKUP(L3897,Schnitt4!L:P,2,0)</f>
        <v>0</v>
      </c>
      <c r="W3897" s="166">
        <f>VLOOKUP(L3897,Schnitt5!L:P,2,0)</f>
        <v>0</v>
      </c>
      <c r="X3897" s="166">
        <f>VLOOKUP(L3897,Schnitt6!L:P,2,0)</f>
        <v>0</v>
      </c>
      <c r="AA3897" s="166">
        <f>VLOOKUP(L3897,Schnitt1!L:P,3,0)</f>
        <v>0</v>
      </c>
      <c r="AB3897" s="166">
        <f>VLOOKUP(L3897,Schnitt2!L:P,3,0)</f>
        <v>0</v>
      </c>
      <c r="AC3897" s="166">
        <f>VLOOKUP(L3897,Schnitt3!L:P,3,0)</f>
        <v>0</v>
      </c>
      <c r="AD3897" s="166">
        <f>VLOOKUP(L3897,Schnitt4!L:P,3,0)</f>
        <v>0</v>
      </c>
      <c r="AE3897" s="166">
        <f>VLOOKUP(L3897,Schnitt5!L:P,3,0)</f>
        <v>0</v>
      </c>
      <c r="AF3897" s="166">
        <f>VLOOKUP(L3897,Schnitt6!L:P,3,0)</f>
        <v>0</v>
      </c>
    </row>
    <row r="3898" spans="12:32" x14ac:dyDescent="0.25">
      <c r="L3898" s="264">
        <f>Member!A3898</f>
        <v>0</v>
      </c>
      <c r="S3898" s="166">
        <f>VLOOKUP(L3898,Schnitt1!L:P,2,0)</f>
        <v>0</v>
      </c>
      <c r="T3898" s="166">
        <f>VLOOKUP(L3898,Schnitt2!L:P,2,0)</f>
        <v>0</v>
      </c>
      <c r="U3898" s="166">
        <f>VLOOKUP(L3898,Schnitt3!L:P,2,0)</f>
        <v>0</v>
      </c>
      <c r="V3898" s="166">
        <f>VLOOKUP(L3898,Schnitt4!L:P,2,0)</f>
        <v>0</v>
      </c>
      <c r="W3898" s="166">
        <f>VLOOKUP(L3898,Schnitt5!L:P,2,0)</f>
        <v>0</v>
      </c>
      <c r="X3898" s="166">
        <f>VLOOKUP(L3898,Schnitt6!L:P,2,0)</f>
        <v>0</v>
      </c>
      <c r="AA3898" s="166">
        <f>VLOOKUP(L3898,Schnitt1!L:P,3,0)</f>
        <v>0</v>
      </c>
      <c r="AB3898" s="166">
        <f>VLOOKUP(L3898,Schnitt2!L:P,3,0)</f>
        <v>0</v>
      </c>
      <c r="AC3898" s="166">
        <f>VLOOKUP(L3898,Schnitt3!L:P,3,0)</f>
        <v>0</v>
      </c>
      <c r="AD3898" s="166">
        <f>VLOOKUP(L3898,Schnitt4!L:P,3,0)</f>
        <v>0</v>
      </c>
      <c r="AE3898" s="166">
        <f>VLOOKUP(L3898,Schnitt5!L:P,3,0)</f>
        <v>0</v>
      </c>
      <c r="AF3898" s="166">
        <f>VLOOKUP(L3898,Schnitt6!L:P,3,0)</f>
        <v>0</v>
      </c>
    </row>
    <row r="3899" spans="12:32" x14ac:dyDescent="0.25">
      <c r="L3899" s="264">
        <f>Member!A3899</f>
        <v>0</v>
      </c>
      <c r="S3899" s="166">
        <f>VLOOKUP(L3899,Schnitt1!L:P,2,0)</f>
        <v>0</v>
      </c>
      <c r="T3899" s="166">
        <f>VLOOKUP(L3899,Schnitt2!L:P,2,0)</f>
        <v>0</v>
      </c>
      <c r="U3899" s="166">
        <f>VLOOKUP(L3899,Schnitt3!L:P,2,0)</f>
        <v>0</v>
      </c>
      <c r="V3899" s="166">
        <f>VLOOKUP(L3899,Schnitt4!L:P,2,0)</f>
        <v>0</v>
      </c>
      <c r="W3899" s="166">
        <f>VLOOKUP(L3899,Schnitt5!L:P,2,0)</f>
        <v>0</v>
      </c>
      <c r="X3899" s="166">
        <f>VLOOKUP(L3899,Schnitt6!L:P,2,0)</f>
        <v>0</v>
      </c>
      <c r="AA3899" s="166">
        <f>VLOOKUP(L3899,Schnitt1!L:P,3,0)</f>
        <v>0</v>
      </c>
      <c r="AB3899" s="166">
        <f>VLOOKUP(L3899,Schnitt2!L:P,3,0)</f>
        <v>0</v>
      </c>
      <c r="AC3899" s="166">
        <f>VLOOKUP(L3899,Schnitt3!L:P,3,0)</f>
        <v>0</v>
      </c>
      <c r="AD3899" s="166">
        <f>VLOOKUP(L3899,Schnitt4!L:P,3,0)</f>
        <v>0</v>
      </c>
      <c r="AE3899" s="166">
        <f>VLOOKUP(L3899,Schnitt5!L:P,3,0)</f>
        <v>0</v>
      </c>
      <c r="AF3899" s="166">
        <f>VLOOKUP(L3899,Schnitt6!L:P,3,0)</f>
        <v>0</v>
      </c>
    </row>
    <row r="3900" spans="12:32" x14ac:dyDescent="0.25">
      <c r="L3900" s="264">
        <f>Member!A3900</f>
        <v>0</v>
      </c>
      <c r="S3900" s="166">
        <f>VLOOKUP(L3900,Schnitt1!L:P,2,0)</f>
        <v>0</v>
      </c>
      <c r="T3900" s="166">
        <f>VLOOKUP(L3900,Schnitt2!L:P,2,0)</f>
        <v>0</v>
      </c>
      <c r="U3900" s="166">
        <f>VLOOKUP(L3900,Schnitt3!L:P,2,0)</f>
        <v>0</v>
      </c>
      <c r="V3900" s="166">
        <f>VLOOKUP(L3900,Schnitt4!L:P,2,0)</f>
        <v>0</v>
      </c>
      <c r="W3900" s="166">
        <f>VLOOKUP(L3900,Schnitt5!L:P,2,0)</f>
        <v>0</v>
      </c>
      <c r="X3900" s="166">
        <f>VLOOKUP(L3900,Schnitt6!L:P,2,0)</f>
        <v>0</v>
      </c>
      <c r="AA3900" s="166">
        <f>VLOOKUP(L3900,Schnitt1!L:P,3,0)</f>
        <v>0</v>
      </c>
      <c r="AB3900" s="166">
        <f>VLOOKUP(L3900,Schnitt2!L:P,3,0)</f>
        <v>0</v>
      </c>
      <c r="AC3900" s="166">
        <f>VLOOKUP(L3900,Schnitt3!L:P,3,0)</f>
        <v>0</v>
      </c>
      <c r="AD3900" s="166">
        <f>VLOOKUP(L3900,Schnitt4!L:P,3,0)</f>
        <v>0</v>
      </c>
      <c r="AE3900" s="166">
        <f>VLOOKUP(L3900,Schnitt5!L:P,3,0)</f>
        <v>0</v>
      </c>
      <c r="AF3900" s="166">
        <f>VLOOKUP(L3900,Schnitt6!L:P,3,0)</f>
        <v>0</v>
      </c>
    </row>
    <row r="3901" spans="12:32" x14ac:dyDescent="0.25">
      <c r="L3901" s="264">
        <f>Member!A3901</f>
        <v>0</v>
      </c>
      <c r="S3901" s="166">
        <f>VLOOKUP(L3901,Schnitt1!L:P,2,0)</f>
        <v>0</v>
      </c>
      <c r="T3901" s="166">
        <f>VLOOKUP(L3901,Schnitt2!L:P,2,0)</f>
        <v>0</v>
      </c>
      <c r="U3901" s="166">
        <f>VLOOKUP(L3901,Schnitt3!L:P,2,0)</f>
        <v>0</v>
      </c>
      <c r="V3901" s="166">
        <f>VLOOKUP(L3901,Schnitt4!L:P,2,0)</f>
        <v>0</v>
      </c>
      <c r="W3901" s="166">
        <f>VLOOKUP(L3901,Schnitt5!L:P,2,0)</f>
        <v>0</v>
      </c>
      <c r="X3901" s="166">
        <f>VLOOKUP(L3901,Schnitt6!L:P,2,0)</f>
        <v>0</v>
      </c>
      <c r="AA3901" s="166">
        <f>VLOOKUP(L3901,Schnitt1!L:P,3,0)</f>
        <v>0</v>
      </c>
      <c r="AB3901" s="166">
        <f>VLOOKUP(L3901,Schnitt2!L:P,3,0)</f>
        <v>0</v>
      </c>
      <c r="AC3901" s="166">
        <f>VLOOKUP(L3901,Schnitt3!L:P,3,0)</f>
        <v>0</v>
      </c>
      <c r="AD3901" s="166">
        <f>VLOOKUP(L3901,Schnitt4!L:P,3,0)</f>
        <v>0</v>
      </c>
      <c r="AE3901" s="166">
        <f>VLOOKUP(L3901,Schnitt5!L:P,3,0)</f>
        <v>0</v>
      </c>
      <c r="AF3901" s="166">
        <f>VLOOKUP(L3901,Schnitt6!L:P,3,0)</f>
        <v>0</v>
      </c>
    </row>
    <row r="3902" spans="12:32" x14ac:dyDescent="0.25">
      <c r="L3902" s="264">
        <f>Member!A3902</f>
        <v>0</v>
      </c>
      <c r="S3902" s="166">
        <f>VLOOKUP(L3902,Schnitt1!L:P,2,0)</f>
        <v>0</v>
      </c>
      <c r="T3902" s="166">
        <f>VLOOKUP(L3902,Schnitt2!L:P,2,0)</f>
        <v>0</v>
      </c>
      <c r="U3902" s="166">
        <f>VLOOKUP(L3902,Schnitt3!L:P,2,0)</f>
        <v>0</v>
      </c>
      <c r="V3902" s="166">
        <f>VLOOKUP(L3902,Schnitt4!L:P,2,0)</f>
        <v>0</v>
      </c>
      <c r="W3902" s="166">
        <f>VLOOKUP(L3902,Schnitt5!L:P,2,0)</f>
        <v>0</v>
      </c>
      <c r="X3902" s="166">
        <f>VLOOKUP(L3902,Schnitt6!L:P,2,0)</f>
        <v>0</v>
      </c>
      <c r="AA3902" s="166">
        <f>VLOOKUP(L3902,Schnitt1!L:P,3,0)</f>
        <v>0</v>
      </c>
      <c r="AB3902" s="166">
        <f>VLOOKUP(L3902,Schnitt2!L:P,3,0)</f>
        <v>0</v>
      </c>
      <c r="AC3902" s="166">
        <f>VLOOKUP(L3902,Schnitt3!L:P,3,0)</f>
        <v>0</v>
      </c>
      <c r="AD3902" s="166">
        <f>VLOOKUP(L3902,Schnitt4!L:P,3,0)</f>
        <v>0</v>
      </c>
      <c r="AE3902" s="166">
        <f>VLOOKUP(L3902,Schnitt5!L:P,3,0)</f>
        <v>0</v>
      </c>
      <c r="AF3902" s="166">
        <f>VLOOKUP(L3902,Schnitt6!L:P,3,0)</f>
        <v>0</v>
      </c>
    </row>
    <row r="3903" spans="12:32" x14ac:dyDescent="0.25">
      <c r="L3903" s="264">
        <f>Member!A3903</f>
        <v>0</v>
      </c>
      <c r="S3903" s="166">
        <f>VLOOKUP(L3903,Schnitt1!L:P,2,0)</f>
        <v>0</v>
      </c>
      <c r="T3903" s="166">
        <f>VLOOKUP(L3903,Schnitt2!L:P,2,0)</f>
        <v>0</v>
      </c>
      <c r="U3903" s="166">
        <f>VLOOKUP(L3903,Schnitt3!L:P,2,0)</f>
        <v>0</v>
      </c>
      <c r="V3903" s="166">
        <f>VLOOKUP(L3903,Schnitt4!L:P,2,0)</f>
        <v>0</v>
      </c>
      <c r="W3903" s="166">
        <f>VLOOKUP(L3903,Schnitt5!L:P,2,0)</f>
        <v>0</v>
      </c>
      <c r="X3903" s="166">
        <f>VLOOKUP(L3903,Schnitt6!L:P,2,0)</f>
        <v>0</v>
      </c>
      <c r="AA3903" s="166">
        <f>VLOOKUP(L3903,Schnitt1!L:P,3,0)</f>
        <v>0</v>
      </c>
      <c r="AB3903" s="166">
        <f>VLOOKUP(L3903,Schnitt2!L:P,3,0)</f>
        <v>0</v>
      </c>
      <c r="AC3903" s="166">
        <f>VLOOKUP(L3903,Schnitt3!L:P,3,0)</f>
        <v>0</v>
      </c>
      <c r="AD3903" s="166">
        <f>VLOOKUP(L3903,Schnitt4!L:P,3,0)</f>
        <v>0</v>
      </c>
      <c r="AE3903" s="166">
        <f>VLOOKUP(L3903,Schnitt5!L:P,3,0)</f>
        <v>0</v>
      </c>
      <c r="AF3903" s="166">
        <f>VLOOKUP(L3903,Schnitt6!L:P,3,0)</f>
        <v>0</v>
      </c>
    </row>
    <row r="3904" spans="12:32" x14ac:dyDescent="0.25">
      <c r="L3904" s="264">
        <f>Member!A3904</f>
        <v>0</v>
      </c>
      <c r="S3904" s="166">
        <f>VLOOKUP(L3904,Schnitt1!L:P,2,0)</f>
        <v>0</v>
      </c>
      <c r="T3904" s="166">
        <f>VLOOKUP(L3904,Schnitt2!L:P,2,0)</f>
        <v>0</v>
      </c>
      <c r="U3904" s="166">
        <f>VLOOKUP(L3904,Schnitt3!L:P,2,0)</f>
        <v>0</v>
      </c>
      <c r="V3904" s="166">
        <f>VLOOKUP(L3904,Schnitt4!L:P,2,0)</f>
        <v>0</v>
      </c>
      <c r="W3904" s="166">
        <f>VLOOKUP(L3904,Schnitt5!L:P,2,0)</f>
        <v>0</v>
      </c>
      <c r="X3904" s="166">
        <f>VLOOKUP(L3904,Schnitt6!L:P,2,0)</f>
        <v>0</v>
      </c>
      <c r="AA3904" s="166">
        <f>VLOOKUP(L3904,Schnitt1!L:P,3,0)</f>
        <v>0</v>
      </c>
      <c r="AB3904" s="166">
        <f>VLOOKUP(L3904,Schnitt2!L:P,3,0)</f>
        <v>0</v>
      </c>
      <c r="AC3904" s="166">
        <f>VLOOKUP(L3904,Schnitt3!L:P,3,0)</f>
        <v>0</v>
      </c>
      <c r="AD3904" s="166">
        <f>VLOOKUP(L3904,Schnitt4!L:P,3,0)</f>
        <v>0</v>
      </c>
      <c r="AE3904" s="166">
        <f>VLOOKUP(L3904,Schnitt5!L:P,3,0)</f>
        <v>0</v>
      </c>
      <c r="AF3904" s="166">
        <f>VLOOKUP(L3904,Schnitt6!L:P,3,0)</f>
        <v>0</v>
      </c>
    </row>
    <row r="3905" spans="12:32" x14ac:dyDescent="0.25">
      <c r="L3905" s="264">
        <f>Member!A3905</f>
        <v>0</v>
      </c>
      <c r="S3905" s="166">
        <f>VLOOKUP(L3905,Schnitt1!L:P,2,0)</f>
        <v>0</v>
      </c>
      <c r="T3905" s="166">
        <f>VLOOKUP(L3905,Schnitt2!L:P,2,0)</f>
        <v>0</v>
      </c>
      <c r="U3905" s="166">
        <f>VLOOKUP(L3905,Schnitt3!L:P,2,0)</f>
        <v>0</v>
      </c>
      <c r="V3905" s="166">
        <f>VLOOKUP(L3905,Schnitt4!L:P,2,0)</f>
        <v>0</v>
      </c>
      <c r="W3905" s="166">
        <f>VLOOKUP(L3905,Schnitt5!L:P,2,0)</f>
        <v>0</v>
      </c>
      <c r="X3905" s="166">
        <f>VLOOKUP(L3905,Schnitt6!L:P,2,0)</f>
        <v>0</v>
      </c>
      <c r="AA3905" s="166">
        <f>VLOOKUP(L3905,Schnitt1!L:P,3,0)</f>
        <v>0</v>
      </c>
      <c r="AB3905" s="166">
        <f>VLOOKUP(L3905,Schnitt2!L:P,3,0)</f>
        <v>0</v>
      </c>
      <c r="AC3905" s="166">
        <f>VLOOKUP(L3905,Schnitt3!L:P,3,0)</f>
        <v>0</v>
      </c>
      <c r="AD3905" s="166">
        <f>VLOOKUP(L3905,Schnitt4!L:P,3,0)</f>
        <v>0</v>
      </c>
      <c r="AE3905" s="166">
        <f>VLOOKUP(L3905,Schnitt5!L:P,3,0)</f>
        <v>0</v>
      </c>
      <c r="AF3905" s="166">
        <f>VLOOKUP(L3905,Schnitt6!L:P,3,0)</f>
        <v>0</v>
      </c>
    </row>
    <row r="3906" spans="12:32" x14ac:dyDescent="0.25">
      <c r="L3906" s="264">
        <f>Member!A3906</f>
        <v>0</v>
      </c>
      <c r="S3906" s="166">
        <f>VLOOKUP(L3906,Schnitt1!L:P,2,0)</f>
        <v>0</v>
      </c>
      <c r="T3906" s="166">
        <f>VLOOKUP(L3906,Schnitt2!L:P,2,0)</f>
        <v>0</v>
      </c>
      <c r="U3906" s="166">
        <f>VLOOKUP(L3906,Schnitt3!L:P,2,0)</f>
        <v>0</v>
      </c>
      <c r="V3906" s="166">
        <f>VLOOKUP(L3906,Schnitt4!L:P,2,0)</f>
        <v>0</v>
      </c>
      <c r="W3906" s="166">
        <f>VLOOKUP(L3906,Schnitt5!L:P,2,0)</f>
        <v>0</v>
      </c>
      <c r="X3906" s="166">
        <f>VLOOKUP(L3906,Schnitt6!L:P,2,0)</f>
        <v>0</v>
      </c>
      <c r="AA3906" s="166">
        <f>VLOOKUP(L3906,Schnitt1!L:P,3,0)</f>
        <v>0</v>
      </c>
      <c r="AB3906" s="166">
        <f>VLOOKUP(L3906,Schnitt2!L:P,3,0)</f>
        <v>0</v>
      </c>
      <c r="AC3906" s="166">
        <f>VLOOKUP(L3906,Schnitt3!L:P,3,0)</f>
        <v>0</v>
      </c>
      <c r="AD3906" s="166">
        <f>VLOOKUP(L3906,Schnitt4!L:P,3,0)</f>
        <v>0</v>
      </c>
      <c r="AE3906" s="166">
        <f>VLOOKUP(L3906,Schnitt5!L:P,3,0)</f>
        <v>0</v>
      </c>
      <c r="AF3906" s="166">
        <f>VLOOKUP(L3906,Schnitt6!L:P,3,0)</f>
        <v>0</v>
      </c>
    </row>
    <row r="3907" spans="12:32" x14ac:dyDescent="0.25">
      <c r="L3907" s="264">
        <f>Member!A3907</f>
        <v>0</v>
      </c>
      <c r="S3907" s="166">
        <f>VLOOKUP(L3907,Schnitt1!L:P,2,0)</f>
        <v>0</v>
      </c>
      <c r="T3907" s="166">
        <f>VLOOKUP(L3907,Schnitt2!L:P,2,0)</f>
        <v>0</v>
      </c>
      <c r="U3907" s="166">
        <f>VLOOKUP(L3907,Schnitt3!L:P,2,0)</f>
        <v>0</v>
      </c>
      <c r="V3907" s="166">
        <f>VLOOKUP(L3907,Schnitt4!L:P,2,0)</f>
        <v>0</v>
      </c>
      <c r="W3907" s="166">
        <f>VLOOKUP(L3907,Schnitt5!L:P,2,0)</f>
        <v>0</v>
      </c>
      <c r="X3907" s="166">
        <f>VLOOKUP(L3907,Schnitt6!L:P,2,0)</f>
        <v>0</v>
      </c>
      <c r="AA3907" s="166">
        <f>VLOOKUP(L3907,Schnitt1!L:P,3,0)</f>
        <v>0</v>
      </c>
      <c r="AB3907" s="166">
        <f>VLOOKUP(L3907,Schnitt2!L:P,3,0)</f>
        <v>0</v>
      </c>
      <c r="AC3907" s="166">
        <f>VLOOKUP(L3907,Schnitt3!L:P,3,0)</f>
        <v>0</v>
      </c>
      <c r="AD3907" s="166">
        <f>VLOOKUP(L3907,Schnitt4!L:P,3,0)</f>
        <v>0</v>
      </c>
      <c r="AE3907" s="166">
        <f>VLOOKUP(L3907,Schnitt5!L:P,3,0)</f>
        <v>0</v>
      </c>
      <c r="AF3907" s="166">
        <f>VLOOKUP(L3907,Schnitt6!L:P,3,0)</f>
        <v>0</v>
      </c>
    </row>
    <row r="3908" spans="12:32" x14ac:dyDescent="0.25">
      <c r="L3908" s="264">
        <f>Member!A3908</f>
        <v>0</v>
      </c>
      <c r="S3908" s="166">
        <f>VLOOKUP(L3908,Schnitt1!L:P,2,0)</f>
        <v>0</v>
      </c>
      <c r="T3908" s="166">
        <f>VLOOKUP(L3908,Schnitt2!L:P,2,0)</f>
        <v>0</v>
      </c>
      <c r="U3908" s="166">
        <f>VLOOKUP(L3908,Schnitt3!L:P,2,0)</f>
        <v>0</v>
      </c>
      <c r="V3908" s="166">
        <f>VLOOKUP(L3908,Schnitt4!L:P,2,0)</f>
        <v>0</v>
      </c>
      <c r="W3908" s="166">
        <f>VLOOKUP(L3908,Schnitt5!L:P,2,0)</f>
        <v>0</v>
      </c>
      <c r="X3908" s="166">
        <f>VLOOKUP(L3908,Schnitt6!L:P,2,0)</f>
        <v>0</v>
      </c>
      <c r="AA3908" s="166">
        <f>VLOOKUP(L3908,Schnitt1!L:P,3,0)</f>
        <v>0</v>
      </c>
      <c r="AB3908" s="166">
        <f>VLOOKUP(L3908,Schnitt2!L:P,3,0)</f>
        <v>0</v>
      </c>
      <c r="AC3908" s="166">
        <f>VLOOKUP(L3908,Schnitt3!L:P,3,0)</f>
        <v>0</v>
      </c>
      <c r="AD3908" s="166">
        <f>VLOOKUP(L3908,Schnitt4!L:P,3,0)</f>
        <v>0</v>
      </c>
      <c r="AE3908" s="166">
        <f>VLOOKUP(L3908,Schnitt5!L:P,3,0)</f>
        <v>0</v>
      </c>
      <c r="AF3908" s="166">
        <f>VLOOKUP(L3908,Schnitt6!L:P,3,0)</f>
        <v>0</v>
      </c>
    </row>
    <row r="3909" spans="12:32" x14ac:dyDescent="0.25">
      <c r="L3909" s="264">
        <f>Member!A3909</f>
        <v>0</v>
      </c>
      <c r="S3909" s="166">
        <f>VLOOKUP(L3909,Schnitt1!L:P,2,0)</f>
        <v>0</v>
      </c>
      <c r="T3909" s="166">
        <f>VLOOKUP(L3909,Schnitt2!L:P,2,0)</f>
        <v>0</v>
      </c>
      <c r="U3909" s="166">
        <f>VLOOKUP(L3909,Schnitt3!L:P,2,0)</f>
        <v>0</v>
      </c>
      <c r="V3909" s="166">
        <f>VLOOKUP(L3909,Schnitt4!L:P,2,0)</f>
        <v>0</v>
      </c>
      <c r="W3909" s="166">
        <f>VLOOKUP(L3909,Schnitt5!L:P,2,0)</f>
        <v>0</v>
      </c>
      <c r="X3909" s="166">
        <f>VLOOKUP(L3909,Schnitt6!L:P,2,0)</f>
        <v>0</v>
      </c>
      <c r="AA3909" s="166">
        <f>VLOOKUP(L3909,Schnitt1!L:P,3,0)</f>
        <v>0</v>
      </c>
      <c r="AB3909" s="166">
        <f>VLOOKUP(L3909,Schnitt2!L:P,3,0)</f>
        <v>0</v>
      </c>
      <c r="AC3909" s="166">
        <f>VLOOKUP(L3909,Schnitt3!L:P,3,0)</f>
        <v>0</v>
      </c>
      <c r="AD3909" s="166">
        <f>VLOOKUP(L3909,Schnitt4!L:P,3,0)</f>
        <v>0</v>
      </c>
      <c r="AE3909" s="166">
        <f>VLOOKUP(L3909,Schnitt5!L:P,3,0)</f>
        <v>0</v>
      </c>
      <c r="AF3909" s="166">
        <f>VLOOKUP(L3909,Schnitt6!L:P,3,0)</f>
        <v>0</v>
      </c>
    </row>
    <row r="3910" spans="12:32" x14ac:dyDescent="0.25">
      <c r="L3910" s="264">
        <f>Member!A3910</f>
        <v>0</v>
      </c>
      <c r="S3910" s="166">
        <f>VLOOKUP(L3910,Schnitt1!L:P,2,0)</f>
        <v>0</v>
      </c>
      <c r="T3910" s="166">
        <f>VLOOKUP(L3910,Schnitt2!L:P,2,0)</f>
        <v>0</v>
      </c>
      <c r="U3910" s="166">
        <f>VLOOKUP(L3910,Schnitt3!L:P,2,0)</f>
        <v>0</v>
      </c>
      <c r="V3910" s="166">
        <f>VLOOKUP(L3910,Schnitt4!L:P,2,0)</f>
        <v>0</v>
      </c>
      <c r="W3910" s="166">
        <f>VLOOKUP(L3910,Schnitt5!L:P,2,0)</f>
        <v>0</v>
      </c>
      <c r="X3910" s="166">
        <f>VLOOKUP(L3910,Schnitt6!L:P,2,0)</f>
        <v>0</v>
      </c>
      <c r="AA3910" s="166">
        <f>VLOOKUP(L3910,Schnitt1!L:P,3,0)</f>
        <v>0</v>
      </c>
      <c r="AB3910" s="166">
        <f>VLOOKUP(L3910,Schnitt2!L:P,3,0)</f>
        <v>0</v>
      </c>
      <c r="AC3910" s="166">
        <f>VLOOKUP(L3910,Schnitt3!L:P,3,0)</f>
        <v>0</v>
      </c>
      <c r="AD3910" s="166">
        <f>VLOOKUP(L3910,Schnitt4!L:P,3,0)</f>
        <v>0</v>
      </c>
      <c r="AE3910" s="166">
        <f>VLOOKUP(L3910,Schnitt5!L:P,3,0)</f>
        <v>0</v>
      </c>
      <c r="AF3910" s="166">
        <f>VLOOKUP(L3910,Schnitt6!L:P,3,0)</f>
        <v>0</v>
      </c>
    </row>
    <row r="3911" spans="12:32" x14ac:dyDescent="0.25">
      <c r="L3911" s="264">
        <f>Member!A3911</f>
        <v>0</v>
      </c>
      <c r="S3911" s="166">
        <f>VLOOKUP(L3911,Schnitt1!L:P,2,0)</f>
        <v>0</v>
      </c>
      <c r="T3911" s="166">
        <f>VLOOKUP(L3911,Schnitt2!L:P,2,0)</f>
        <v>0</v>
      </c>
      <c r="U3911" s="166">
        <f>VLOOKUP(L3911,Schnitt3!L:P,2,0)</f>
        <v>0</v>
      </c>
      <c r="V3911" s="166">
        <f>VLOOKUP(L3911,Schnitt4!L:P,2,0)</f>
        <v>0</v>
      </c>
      <c r="W3911" s="166">
        <f>VLOOKUP(L3911,Schnitt5!L:P,2,0)</f>
        <v>0</v>
      </c>
      <c r="X3911" s="166">
        <f>VLOOKUP(L3911,Schnitt6!L:P,2,0)</f>
        <v>0</v>
      </c>
      <c r="AA3911" s="166">
        <f>VLOOKUP(L3911,Schnitt1!L:P,3,0)</f>
        <v>0</v>
      </c>
      <c r="AB3911" s="166">
        <f>VLOOKUP(L3911,Schnitt2!L:P,3,0)</f>
        <v>0</v>
      </c>
      <c r="AC3911" s="166">
        <f>VLOOKUP(L3911,Schnitt3!L:P,3,0)</f>
        <v>0</v>
      </c>
      <c r="AD3911" s="166">
        <f>VLOOKUP(L3911,Schnitt4!L:P,3,0)</f>
        <v>0</v>
      </c>
      <c r="AE3911" s="166">
        <f>VLOOKUP(L3911,Schnitt5!L:P,3,0)</f>
        <v>0</v>
      </c>
      <c r="AF3911" s="166">
        <f>VLOOKUP(L3911,Schnitt6!L:P,3,0)</f>
        <v>0</v>
      </c>
    </row>
    <row r="3912" spans="12:32" x14ac:dyDescent="0.25">
      <c r="L3912" s="264">
        <f>Member!A3912</f>
        <v>0</v>
      </c>
      <c r="S3912" s="166">
        <f>VLOOKUP(L3912,Schnitt1!L:P,2,0)</f>
        <v>0</v>
      </c>
      <c r="T3912" s="166">
        <f>VLOOKUP(L3912,Schnitt2!L:P,2,0)</f>
        <v>0</v>
      </c>
      <c r="U3912" s="166">
        <f>VLOOKUP(L3912,Schnitt3!L:P,2,0)</f>
        <v>0</v>
      </c>
      <c r="V3912" s="166">
        <f>VLOOKUP(L3912,Schnitt4!L:P,2,0)</f>
        <v>0</v>
      </c>
      <c r="W3912" s="166">
        <f>VLOOKUP(L3912,Schnitt5!L:P,2,0)</f>
        <v>0</v>
      </c>
      <c r="X3912" s="166">
        <f>VLOOKUP(L3912,Schnitt6!L:P,2,0)</f>
        <v>0</v>
      </c>
      <c r="AA3912" s="166">
        <f>VLOOKUP(L3912,Schnitt1!L:P,3,0)</f>
        <v>0</v>
      </c>
      <c r="AB3912" s="166">
        <f>VLOOKUP(L3912,Schnitt2!L:P,3,0)</f>
        <v>0</v>
      </c>
      <c r="AC3912" s="166">
        <f>VLOOKUP(L3912,Schnitt3!L:P,3,0)</f>
        <v>0</v>
      </c>
      <c r="AD3912" s="166">
        <f>VLOOKUP(L3912,Schnitt4!L:P,3,0)</f>
        <v>0</v>
      </c>
      <c r="AE3912" s="166">
        <f>VLOOKUP(L3912,Schnitt5!L:P,3,0)</f>
        <v>0</v>
      </c>
      <c r="AF3912" s="166">
        <f>VLOOKUP(L3912,Schnitt6!L:P,3,0)</f>
        <v>0</v>
      </c>
    </row>
    <row r="3913" spans="12:32" x14ac:dyDescent="0.25">
      <c r="L3913" s="264">
        <f>Member!A3913</f>
        <v>0</v>
      </c>
      <c r="S3913" s="166">
        <f>VLOOKUP(L3913,Schnitt1!L:P,2,0)</f>
        <v>0</v>
      </c>
      <c r="T3913" s="166">
        <f>VLOOKUP(L3913,Schnitt2!L:P,2,0)</f>
        <v>0</v>
      </c>
      <c r="U3913" s="166">
        <f>VLOOKUP(L3913,Schnitt3!L:P,2,0)</f>
        <v>0</v>
      </c>
      <c r="V3913" s="166">
        <f>VLOOKUP(L3913,Schnitt4!L:P,2,0)</f>
        <v>0</v>
      </c>
      <c r="W3913" s="166">
        <f>VLOOKUP(L3913,Schnitt5!L:P,2,0)</f>
        <v>0</v>
      </c>
      <c r="X3913" s="166">
        <f>VLOOKUP(L3913,Schnitt6!L:P,2,0)</f>
        <v>0</v>
      </c>
      <c r="AA3913" s="166">
        <f>VLOOKUP(L3913,Schnitt1!L:P,3,0)</f>
        <v>0</v>
      </c>
      <c r="AB3913" s="166">
        <f>VLOOKUP(L3913,Schnitt2!L:P,3,0)</f>
        <v>0</v>
      </c>
      <c r="AC3913" s="166">
        <f>VLOOKUP(L3913,Schnitt3!L:P,3,0)</f>
        <v>0</v>
      </c>
      <c r="AD3913" s="166">
        <f>VLOOKUP(L3913,Schnitt4!L:P,3,0)</f>
        <v>0</v>
      </c>
      <c r="AE3913" s="166">
        <f>VLOOKUP(L3913,Schnitt5!L:P,3,0)</f>
        <v>0</v>
      </c>
      <c r="AF3913" s="166">
        <f>VLOOKUP(L3913,Schnitt6!L:P,3,0)</f>
        <v>0</v>
      </c>
    </row>
    <row r="3914" spans="12:32" x14ac:dyDescent="0.25">
      <c r="L3914" s="264">
        <f>Member!A3914</f>
        <v>0</v>
      </c>
      <c r="S3914" s="166">
        <f>VLOOKUP(L3914,Schnitt1!L:P,2,0)</f>
        <v>0</v>
      </c>
      <c r="T3914" s="166">
        <f>VLOOKUP(L3914,Schnitt2!L:P,2,0)</f>
        <v>0</v>
      </c>
      <c r="U3914" s="166">
        <f>VLOOKUP(L3914,Schnitt3!L:P,2,0)</f>
        <v>0</v>
      </c>
      <c r="V3914" s="166">
        <f>VLOOKUP(L3914,Schnitt4!L:P,2,0)</f>
        <v>0</v>
      </c>
      <c r="W3914" s="166">
        <f>VLOOKUP(L3914,Schnitt5!L:P,2,0)</f>
        <v>0</v>
      </c>
      <c r="X3914" s="166">
        <f>VLOOKUP(L3914,Schnitt6!L:P,2,0)</f>
        <v>0</v>
      </c>
      <c r="AA3914" s="166">
        <f>VLOOKUP(L3914,Schnitt1!L:P,3,0)</f>
        <v>0</v>
      </c>
      <c r="AB3914" s="166">
        <f>VLOOKUP(L3914,Schnitt2!L:P,3,0)</f>
        <v>0</v>
      </c>
      <c r="AC3914" s="166">
        <f>VLOOKUP(L3914,Schnitt3!L:P,3,0)</f>
        <v>0</v>
      </c>
      <c r="AD3914" s="166">
        <f>VLOOKUP(L3914,Schnitt4!L:P,3,0)</f>
        <v>0</v>
      </c>
      <c r="AE3914" s="166">
        <f>VLOOKUP(L3914,Schnitt5!L:P,3,0)</f>
        <v>0</v>
      </c>
      <c r="AF3914" s="166">
        <f>VLOOKUP(L3914,Schnitt6!L:P,3,0)</f>
        <v>0</v>
      </c>
    </row>
    <row r="3915" spans="12:32" x14ac:dyDescent="0.25">
      <c r="L3915" s="264">
        <f>Member!A3915</f>
        <v>0</v>
      </c>
      <c r="S3915" s="166">
        <f>VLOOKUP(L3915,Schnitt1!L:P,2,0)</f>
        <v>0</v>
      </c>
      <c r="T3915" s="166">
        <f>VLOOKUP(L3915,Schnitt2!L:P,2,0)</f>
        <v>0</v>
      </c>
      <c r="U3915" s="166">
        <f>VLOOKUP(L3915,Schnitt3!L:P,2,0)</f>
        <v>0</v>
      </c>
      <c r="V3915" s="166">
        <f>VLOOKUP(L3915,Schnitt4!L:P,2,0)</f>
        <v>0</v>
      </c>
      <c r="W3915" s="166">
        <f>VLOOKUP(L3915,Schnitt5!L:P,2,0)</f>
        <v>0</v>
      </c>
      <c r="X3915" s="166">
        <f>VLOOKUP(L3915,Schnitt6!L:P,2,0)</f>
        <v>0</v>
      </c>
      <c r="AA3915" s="166">
        <f>VLOOKUP(L3915,Schnitt1!L:P,3,0)</f>
        <v>0</v>
      </c>
      <c r="AB3915" s="166">
        <f>VLOOKUP(L3915,Schnitt2!L:P,3,0)</f>
        <v>0</v>
      </c>
      <c r="AC3915" s="166">
        <f>VLOOKUP(L3915,Schnitt3!L:P,3,0)</f>
        <v>0</v>
      </c>
      <c r="AD3915" s="166">
        <f>VLOOKUP(L3915,Schnitt4!L:P,3,0)</f>
        <v>0</v>
      </c>
      <c r="AE3915" s="166">
        <f>VLOOKUP(L3915,Schnitt5!L:P,3,0)</f>
        <v>0</v>
      </c>
      <c r="AF3915" s="166">
        <f>VLOOKUP(L3915,Schnitt6!L:P,3,0)</f>
        <v>0</v>
      </c>
    </row>
    <row r="3916" spans="12:32" x14ac:dyDescent="0.25">
      <c r="L3916" s="264">
        <f>Member!A3916</f>
        <v>0</v>
      </c>
      <c r="S3916" s="166">
        <f>VLOOKUP(L3916,Schnitt1!L:P,2,0)</f>
        <v>0</v>
      </c>
      <c r="T3916" s="166">
        <f>VLOOKUP(L3916,Schnitt2!L:P,2,0)</f>
        <v>0</v>
      </c>
      <c r="U3916" s="166">
        <f>VLOOKUP(L3916,Schnitt3!L:P,2,0)</f>
        <v>0</v>
      </c>
      <c r="V3916" s="166">
        <f>VLOOKUP(L3916,Schnitt4!L:P,2,0)</f>
        <v>0</v>
      </c>
      <c r="W3916" s="166">
        <f>VLOOKUP(L3916,Schnitt5!L:P,2,0)</f>
        <v>0</v>
      </c>
      <c r="X3916" s="166">
        <f>VLOOKUP(L3916,Schnitt6!L:P,2,0)</f>
        <v>0</v>
      </c>
      <c r="AA3916" s="166">
        <f>VLOOKUP(L3916,Schnitt1!L:P,3,0)</f>
        <v>0</v>
      </c>
      <c r="AB3916" s="166">
        <f>VLOOKUP(L3916,Schnitt2!L:P,3,0)</f>
        <v>0</v>
      </c>
      <c r="AC3916" s="166">
        <f>VLOOKUP(L3916,Schnitt3!L:P,3,0)</f>
        <v>0</v>
      </c>
      <c r="AD3916" s="166">
        <f>VLOOKUP(L3916,Schnitt4!L:P,3,0)</f>
        <v>0</v>
      </c>
      <c r="AE3916" s="166">
        <f>VLOOKUP(L3916,Schnitt5!L:P,3,0)</f>
        <v>0</v>
      </c>
      <c r="AF3916" s="166">
        <f>VLOOKUP(L3916,Schnitt6!L:P,3,0)</f>
        <v>0</v>
      </c>
    </row>
    <row r="3917" spans="12:32" x14ac:dyDescent="0.25">
      <c r="L3917" s="264">
        <f>Member!A3917</f>
        <v>0</v>
      </c>
      <c r="S3917" s="166">
        <f>VLOOKUP(L3917,Schnitt1!L:P,2,0)</f>
        <v>0</v>
      </c>
      <c r="T3917" s="166">
        <f>VLOOKUP(L3917,Schnitt2!L:P,2,0)</f>
        <v>0</v>
      </c>
      <c r="U3917" s="166">
        <f>VLOOKUP(L3917,Schnitt3!L:P,2,0)</f>
        <v>0</v>
      </c>
      <c r="V3917" s="166">
        <f>VLOOKUP(L3917,Schnitt4!L:P,2,0)</f>
        <v>0</v>
      </c>
      <c r="W3917" s="166">
        <f>VLOOKUP(L3917,Schnitt5!L:P,2,0)</f>
        <v>0</v>
      </c>
      <c r="X3917" s="166">
        <f>VLOOKUP(L3917,Schnitt6!L:P,2,0)</f>
        <v>0</v>
      </c>
      <c r="AA3917" s="166">
        <f>VLOOKUP(L3917,Schnitt1!L:P,3,0)</f>
        <v>0</v>
      </c>
      <c r="AB3917" s="166">
        <f>VLOOKUP(L3917,Schnitt2!L:P,3,0)</f>
        <v>0</v>
      </c>
      <c r="AC3917" s="166">
        <f>VLOOKUP(L3917,Schnitt3!L:P,3,0)</f>
        <v>0</v>
      </c>
      <c r="AD3917" s="166">
        <f>VLOOKUP(L3917,Schnitt4!L:P,3,0)</f>
        <v>0</v>
      </c>
      <c r="AE3917" s="166">
        <f>VLOOKUP(L3917,Schnitt5!L:P,3,0)</f>
        <v>0</v>
      </c>
      <c r="AF3917" s="166">
        <f>VLOOKUP(L3917,Schnitt6!L:P,3,0)</f>
        <v>0</v>
      </c>
    </row>
    <row r="3918" spans="12:32" x14ac:dyDescent="0.25">
      <c r="L3918" s="264">
        <f>Member!A3918</f>
        <v>0</v>
      </c>
      <c r="S3918" s="166">
        <f>VLOOKUP(L3918,Schnitt1!L:P,2,0)</f>
        <v>0</v>
      </c>
      <c r="T3918" s="166">
        <f>VLOOKUP(L3918,Schnitt2!L:P,2,0)</f>
        <v>0</v>
      </c>
      <c r="U3918" s="166">
        <f>VLOOKUP(L3918,Schnitt3!L:P,2,0)</f>
        <v>0</v>
      </c>
      <c r="V3918" s="166">
        <f>VLOOKUP(L3918,Schnitt4!L:P,2,0)</f>
        <v>0</v>
      </c>
      <c r="W3918" s="166">
        <f>VLOOKUP(L3918,Schnitt5!L:P,2,0)</f>
        <v>0</v>
      </c>
      <c r="X3918" s="166">
        <f>VLOOKUP(L3918,Schnitt6!L:P,2,0)</f>
        <v>0</v>
      </c>
      <c r="AA3918" s="166">
        <f>VLOOKUP(L3918,Schnitt1!L:P,3,0)</f>
        <v>0</v>
      </c>
      <c r="AB3918" s="166">
        <f>VLOOKUP(L3918,Schnitt2!L:P,3,0)</f>
        <v>0</v>
      </c>
      <c r="AC3918" s="166">
        <f>VLOOKUP(L3918,Schnitt3!L:P,3,0)</f>
        <v>0</v>
      </c>
      <c r="AD3918" s="166">
        <f>VLOOKUP(L3918,Schnitt4!L:P,3,0)</f>
        <v>0</v>
      </c>
      <c r="AE3918" s="166">
        <f>VLOOKUP(L3918,Schnitt5!L:P,3,0)</f>
        <v>0</v>
      </c>
      <c r="AF3918" s="166">
        <f>VLOOKUP(L3918,Schnitt6!L:P,3,0)</f>
        <v>0</v>
      </c>
    </row>
    <row r="3919" spans="12:32" x14ac:dyDescent="0.25">
      <c r="L3919" s="264">
        <f>Member!A3919</f>
        <v>0</v>
      </c>
      <c r="S3919" s="166">
        <f>VLOOKUP(L3919,Schnitt1!L:P,2,0)</f>
        <v>0</v>
      </c>
      <c r="T3919" s="166">
        <f>VLOOKUP(L3919,Schnitt2!L:P,2,0)</f>
        <v>0</v>
      </c>
      <c r="U3919" s="166">
        <f>VLOOKUP(L3919,Schnitt3!L:P,2,0)</f>
        <v>0</v>
      </c>
      <c r="V3919" s="166">
        <f>VLOOKUP(L3919,Schnitt4!L:P,2,0)</f>
        <v>0</v>
      </c>
      <c r="W3919" s="166">
        <f>VLOOKUP(L3919,Schnitt5!L:P,2,0)</f>
        <v>0</v>
      </c>
      <c r="X3919" s="166">
        <f>VLOOKUP(L3919,Schnitt6!L:P,2,0)</f>
        <v>0</v>
      </c>
      <c r="AA3919" s="166">
        <f>VLOOKUP(L3919,Schnitt1!L:P,3,0)</f>
        <v>0</v>
      </c>
      <c r="AB3919" s="166">
        <f>VLOOKUP(L3919,Schnitt2!L:P,3,0)</f>
        <v>0</v>
      </c>
      <c r="AC3919" s="166">
        <f>VLOOKUP(L3919,Schnitt3!L:P,3,0)</f>
        <v>0</v>
      </c>
      <c r="AD3919" s="166">
        <f>VLOOKUP(L3919,Schnitt4!L:P,3,0)</f>
        <v>0</v>
      </c>
      <c r="AE3919" s="166">
        <f>VLOOKUP(L3919,Schnitt5!L:P,3,0)</f>
        <v>0</v>
      </c>
      <c r="AF3919" s="166">
        <f>VLOOKUP(L3919,Schnitt6!L:P,3,0)</f>
        <v>0</v>
      </c>
    </row>
    <row r="3920" spans="12:32" x14ac:dyDescent="0.25">
      <c r="L3920" s="264">
        <f>Member!A3920</f>
        <v>0</v>
      </c>
      <c r="S3920" s="166">
        <f>VLOOKUP(L3920,Schnitt1!L:P,2,0)</f>
        <v>0</v>
      </c>
      <c r="T3920" s="166">
        <f>VLOOKUP(L3920,Schnitt2!L:P,2,0)</f>
        <v>0</v>
      </c>
      <c r="U3920" s="166">
        <f>VLOOKUP(L3920,Schnitt3!L:P,2,0)</f>
        <v>0</v>
      </c>
      <c r="V3920" s="166">
        <f>VLOOKUP(L3920,Schnitt4!L:P,2,0)</f>
        <v>0</v>
      </c>
      <c r="W3920" s="166">
        <f>VLOOKUP(L3920,Schnitt5!L:P,2,0)</f>
        <v>0</v>
      </c>
      <c r="X3920" s="166">
        <f>VLOOKUP(L3920,Schnitt6!L:P,2,0)</f>
        <v>0</v>
      </c>
      <c r="AA3920" s="166">
        <f>VLOOKUP(L3920,Schnitt1!L:P,3,0)</f>
        <v>0</v>
      </c>
      <c r="AB3920" s="166">
        <f>VLOOKUP(L3920,Schnitt2!L:P,3,0)</f>
        <v>0</v>
      </c>
      <c r="AC3920" s="166">
        <f>VLOOKUP(L3920,Schnitt3!L:P,3,0)</f>
        <v>0</v>
      </c>
      <c r="AD3920" s="166">
        <f>VLOOKUP(L3920,Schnitt4!L:P,3,0)</f>
        <v>0</v>
      </c>
      <c r="AE3920" s="166">
        <f>VLOOKUP(L3920,Schnitt5!L:P,3,0)</f>
        <v>0</v>
      </c>
      <c r="AF3920" s="166">
        <f>VLOOKUP(L3920,Schnitt6!L:P,3,0)</f>
        <v>0</v>
      </c>
    </row>
    <row r="3921" spans="12:32" x14ac:dyDescent="0.25">
      <c r="L3921" s="264">
        <f>Member!A3921</f>
        <v>0</v>
      </c>
      <c r="S3921" s="166">
        <f>VLOOKUP(L3921,Schnitt1!L:P,2,0)</f>
        <v>0</v>
      </c>
      <c r="T3921" s="166">
        <f>VLOOKUP(L3921,Schnitt2!L:P,2,0)</f>
        <v>0</v>
      </c>
      <c r="U3921" s="166">
        <f>VLOOKUP(L3921,Schnitt3!L:P,2,0)</f>
        <v>0</v>
      </c>
      <c r="V3921" s="166">
        <f>VLOOKUP(L3921,Schnitt4!L:P,2,0)</f>
        <v>0</v>
      </c>
      <c r="W3921" s="166">
        <f>VLOOKUP(L3921,Schnitt5!L:P,2,0)</f>
        <v>0</v>
      </c>
      <c r="X3921" s="166">
        <f>VLOOKUP(L3921,Schnitt6!L:P,2,0)</f>
        <v>0</v>
      </c>
      <c r="AA3921" s="166">
        <f>VLOOKUP(L3921,Schnitt1!L:P,3,0)</f>
        <v>0</v>
      </c>
      <c r="AB3921" s="166">
        <f>VLOOKUP(L3921,Schnitt2!L:P,3,0)</f>
        <v>0</v>
      </c>
      <c r="AC3921" s="166">
        <f>VLOOKUP(L3921,Schnitt3!L:P,3,0)</f>
        <v>0</v>
      </c>
      <c r="AD3921" s="166">
        <f>VLOOKUP(L3921,Schnitt4!L:P,3,0)</f>
        <v>0</v>
      </c>
      <c r="AE3921" s="166">
        <f>VLOOKUP(L3921,Schnitt5!L:P,3,0)</f>
        <v>0</v>
      </c>
      <c r="AF3921" s="166">
        <f>VLOOKUP(L3921,Schnitt6!L:P,3,0)</f>
        <v>0</v>
      </c>
    </row>
    <row r="3922" spans="12:32" x14ac:dyDescent="0.25">
      <c r="L3922" s="264">
        <f>Member!A3922</f>
        <v>0</v>
      </c>
      <c r="S3922" s="166">
        <f>VLOOKUP(L3922,Schnitt1!L:P,2,0)</f>
        <v>0</v>
      </c>
      <c r="T3922" s="166">
        <f>VLOOKUP(L3922,Schnitt2!L:P,2,0)</f>
        <v>0</v>
      </c>
      <c r="U3922" s="166">
        <f>VLOOKUP(L3922,Schnitt3!L:P,2,0)</f>
        <v>0</v>
      </c>
      <c r="V3922" s="166">
        <f>VLOOKUP(L3922,Schnitt4!L:P,2,0)</f>
        <v>0</v>
      </c>
      <c r="W3922" s="166">
        <f>VLOOKUP(L3922,Schnitt5!L:P,2,0)</f>
        <v>0</v>
      </c>
      <c r="X3922" s="166">
        <f>VLOOKUP(L3922,Schnitt6!L:P,2,0)</f>
        <v>0</v>
      </c>
      <c r="AA3922" s="166">
        <f>VLOOKUP(L3922,Schnitt1!L:P,3,0)</f>
        <v>0</v>
      </c>
      <c r="AB3922" s="166">
        <f>VLOOKUP(L3922,Schnitt2!L:P,3,0)</f>
        <v>0</v>
      </c>
      <c r="AC3922" s="166">
        <f>VLOOKUP(L3922,Schnitt3!L:P,3,0)</f>
        <v>0</v>
      </c>
      <c r="AD3922" s="166">
        <f>VLOOKUP(L3922,Schnitt4!L:P,3,0)</f>
        <v>0</v>
      </c>
      <c r="AE3922" s="166">
        <f>VLOOKUP(L3922,Schnitt5!L:P,3,0)</f>
        <v>0</v>
      </c>
      <c r="AF3922" s="166">
        <f>VLOOKUP(L3922,Schnitt6!L:P,3,0)</f>
        <v>0</v>
      </c>
    </row>
    <row r="3923" spans="12:32" x14ac:dyDescent="0.25">
      <c r="L3923" s="264">
        <f>Member!A3923</f>
        <v>0</v>
      </c>
      <c r="S3923" s="166">
        <f>VLOOKUP(L3923,Schnitt1!L:P,2,0)</f>
        <v>0</v>
      </c>
      <c r="T3923" s="166">
        <f>VLOOKUP(L3923,Schnitt2!L:P,2,0)</f>
        <v>0</v>
      </c>
      <c r="U3923" s="166">
        <f>VLOOKUP(L3923,Schnitt3!L:P,2,0)</f>
        <v>0</v>
      </c>
      <c r="V3923" s="166">
        <f>VLOOKUP(L3923,Schnitt4!L:P,2,0)</f>
        <v>0</v>
      </c>
      <c r="W3923" s="166">
        <f>VLOOKUP(L3923,Schnitt5!L:P,2,0)</f>
        <v>0</v>
      </c>
      <c r="X3923" s="166">
        <f>VLOOKUP(L3923,Schnitt6!L:P,2,0)</f>
        <v>0</v>
      </c>
      <c r="AA3923" s="166">
        <f>VLOOKUP(L3923,Schnitt1!L:P,3,0)</f>
        <v>0</v>
      </c>
      <c r="AB3923" s="166">
        <f>VLOOKUP(L3923,Schnitt2!L:P,3,0)</f>
        <v>0</v>
      </c>
      <c r="AC3923" s="166">
        <f>VLOOKUP(L3923,Schnitt3!L:P,3,0)</f>
        <v>0</v>
      </c>
      <c r="AD3923" s="166">
        <f>VLOOKUP(L3923,Schnitt4!L:P,3,0)</f>
        <v>0</v>
      </c>
      <c r="AE3923" s="166">
        <f>VLOOKUP(L3923,Schnitt5!L:P,3,0)</f>
        <v>0</v>
      </c>
      <c r="AF3923" s="166">
        <f>VLOOKUP(L3923,Schnitt6!L:P,3,0)</f>
        <v>0</v>
      </c>
    </row>
    <row r="3924" spans="12:32" x14ac:dyDescent="0.25">
      <c r="L3924" s="264">
        <f>Member!A3924</f>
        <v>0</v>
      </c>
      <c r="S3924" s="166">
        <f>VLOOKUP(L3924,Schnitt1!L:P,2,0)</f>
        <v>0</v>
      </c>
      <c r="T3924" s="166">
        <f>VLOOKUP(L3924,Schnitt2!L:P,2,0)</f>
        <v>0</v>
      </c>
      <c r="U3924" s="166">
        <f>VLOOKUP(L3924,Schnitt3!L:P,2,0)</f>
        <v>0</v>
      </c>
      <c r="V3924" s="166">
        <f>VLOOKUP(L3924,Schnitt4!L:P,2,0)</f>
        <v>0</v>
      </c>
      <c r="W3924" s="166">
        <f>VLOOKUP(L3924,Schnitt5!L:P,2,0)</f>
        <v>0</v>
      </c>
      <c r="X3924" s="166">
        <f>VLOOKUP(L3924,Schnitt6!L:P,2,0)</f>
        <v>0</v>
      </c>
      <c r="AA3924" s="166">
        <f>VLOOKUP(L3924,Schnitt1!L:P,3,0)</f>
        <v>0</v>
      </c>
      <c r="AB3924" s="166">
        <f>VLOOKUP(L3924,Schnitt2!L:P,3,0)</f>
        <v>0</v>
      </c>
      <c r="AC3924" s="166">
        <f>VLOOKUP(L3924,Schnitt3!L:P,3,0)</f>
        <v>0</v>
      </c>
      <c r="AD3924" s="166">
        <f>VLOOKUP(L3924,Schnitt4!L:P,3,0)</f>
        <v>0</v>
      </c>
      <c r="AE3924" s="166">
        <f>VLOOKUP(L3924,Schnitt5!L:P,3,0)</f>
        <v>0</v>
      </c>
      <c r="AF3924" s="166">
        <f>VLOOKUP(L3924,Schnitt6!L:P,3,0)</f>
        <v>0</v>
      </c>
    </row>
    <row r="3925" spans="12:32" x14ac:dyDescent="0.25">
      <c r="L3925" s="264">
        <f>Member!A3925</f>
        <v>0</v>
      </c>
      <c r="S3925" s="166">
        <f>VLOOKUP(L3925,Schnitt1!L:P,2,0)</f>
        <v>0</v>
      </c>
      <c r="T3925" s="166">
        <f>VLOOKUP(L3925,Schnitt2!L:P,2,0)</f>
        <v>0</v>
      </c>
      <c r="U3925" s="166">
        <f>VLOOKUP(L3925,Schnitt3!L:P,2,0)</f>
        <v>0</v>
      </c>
      <c r="V3925" s="166">
        <f>VLOOKUP(L3925,Schnitt4!L:P,2,0)</f>
        <v>0</v>
      </c>
      <c r="W3925" s="166">
        <f>VLOOKUP(L3925,Schnitt5!L:P,2,0)</f>
        <v>0</v>
      </c>
      <c r="X3925" s="166">
        <f>VLOOKUP(L3925,Schnitt6!L:P,2,0)</f>
        <v>0</v>
      </c>
      <c r="AA3925" s="166">
        <f>VLOOKUP(L3925,Schnitt1!L:P,3,0)</f>
        <v>0</v>
      </c>
      <c r="AB3925" s="166">
        <f>VLOOKUP(L3925,Schnitt2!L:P,3,0)</f>
        <v>0</v>
      </c>
      <c r="AC3925" s="166">
        <f>VLOOKUP(L3925,Schnitt3!L:P,3,0)</f>
        <v>0</v>
      </c>
      <c r="AD3925" s="166">
        <f>VLOOKUP(L3925,Schnitt4!L:P,3,0)</f>
        <v>0</v>
      </c>
      <c r="AE3925" s="166">
        <f>VLOOKUP(L3925,Schnitt5!L:P,3,0)</f>
        <v>0</v>
      </c>
      <c r="AF3925" s="166">
        <f>VLOOKUP(L3925,Schnitt6!L:P,3,0)</f>
        <v>0</v>
      </c>
    </row>
    <row r="3926" spans="12:32" x14ac:dyDescent="0.25">
      <c r="L3926" s="264">
        <f>Member!A3926</f>
        <v>0</v>
      </c>
      <c r="S3926" s="166">
        <f>VLOOKUP(L3926,Schnitt1!L:P,2,0)</f>
        <v>0</v>
      </c>
      <c r="T3926" s="166">
        <f>VLOOKUP(L3926,Schnitt2!L:P,2,0)</f>
        <v>0</v>
      </c>
      <c r="U3926" s="166">
        <f>VLOOKUP(L3926,Schnitt3!L:P,2,0)</f>
        <v>0</v>
      </c>
      <c r="V3926" s="166">
        <f>VLOOKUP(L3926,Schnitt4!L:P,2,0)</f>
        <v>0</v>
      </c>
      <c r="W3926" s="166">
        <f>VLOOKUP(L3926,Schnitt5!L:P,2,0)</f>
        <v>0</v>
      </c>
      <c r="X3926" s="166">
        <f>VLOOKUP(L3926,Schnitt6!L:P,2,0)</f>
        <v>0</v>
      </c>
      <c r="AA3926" s="166">
        <f>VLOOKUP(L3926,Schnitt1!L:P,3,0)</f>
        <v>0</v>
      </c>
      <c r="AB3926" s="166">
        <f>VLOOKUP(L3926,Schnitt2!L:P,3,0)</f>
        <v>0</v>
      </c>
      <c r="AC3926" s="166">
        <f>VLOOKUP(L3926,Schnitt3!L:P,3,0)</f>
        <v>0</v>
      </c>
      <c r="AD3926" s="166">
        <f>VLOOKUP(L3926,Schnitt4!L:P,3,0)</f>
        <v>0</v>
      </c>
      <c r="AE3926" s="166">
        <f>VLOOKUP(L3926,Schnitt5!L:P,3,0)</f>
        <v>0</v>
      </c>
      <c r="AF3926" s="166">
        <f>VLOOKUP(L3926,Schnitt6!L:P,3,0)</f>
        <v>0</v>
      </c>
    </row>
    <row r="3927" spans="12:32" x14ac:dyDescent="0.25">
      <c r="L3927" s="264">
        <f>Member!A3927</f>
        <v>0</v>
      </c>
      <c r="S3927" s="166">
        <f>VLOOKUP(L3927,Schnitt1!L:P,2,0)</f>
        <v>0</v>
      </c>
      <c r="T3927" s="166">
        <f>VLOOKUP(L3927,Schnitt2!L:P,2,0)</f>
        <v>0</v>
      </c>
      <c r="U3927" s="166">
        <f>VLOOKUP(L3927,Schnitt3!L:P,2,0)</f>
        <v>0</v>
      </c>
      <c r="V3927" s="166">
        <f>VLOOKUP(L3927,Schnitt4!L:P,2,0)</f>
        <v>0</v>
      </c>
      <c r="W3927" s="166">
        <f>VLOOKUP(L3927,Schnitt5!L:P,2,0)</f>
        <v>0</v>
      </c>
      <c r="X3927" s="166">
        <f>VLOOKUP(L3927,Schnitt6!L:P,2,0)</f>
        <v>0</v>
      </c>
      <c r="AA3927" s="166">
        <f>VLOOKUP(L3927,Schnitt1!L:P,3,0)</f>
        <v>0</v>
      </c>
      <c r="AB3927" s="166">
        <f>VLOOKUP(L3927,Schnitt2!L:P,3,0)</f>
        <v>0</v>
      </c>
      <c r="AC3927" s="166">
        <f>VLOOKUP(L3927,Schnitt3!L:P,3,0)</f>
        <v>0</v>
      </c>
      <c r="AD3927" s="166">
        <f>VLOOKUP(L3927,Schnitt4!L:P,3,0)</f>
        <v>0</v>
      </c>
      <c r="AE3927" s="166">
        <f>VLOOKUP(L3927,Schnitt5!L:P,3,0)</f>
        <v>0</v>
      </c>
      <c r="AF3927" s="166">
        <f>VLOOKUP(L3927,Schnitt6!L:P,3,0)</f>
        <v>0</v>
      </c>
    </row>
    <row r="3928" spans="12:32" x14ac:dyDescent="0.25">
      <c r="L3928" s="264">
        <f>Member!A3928</f>
        <v>0</v>
      </c>
      <c r="S3928" s="166">
        <f>VLOOKUP(L3928,Schnitt1!L:P,2,0)</f>
        <v>0</v>
      </c>
      <c r="T3928" s="166">
        <f>VLOOKUP(L3928,Schnitt2!L:P,2,0)</f>
        <v>0</v>
      </c>
      <c r="U3928" s="166">
        <f>VLOOKUP(L3928,Schnitt3!L:P,2,0)</f>
        <v>0</v>
      </c>
      <c r="V3928" s="166">
        <f>VLOOKUP(L3928,Schnitt4!L:P,2,0)</f>
        <v>0</v>
      </c>
      <c r="W3928" s="166">
        <f>VLOOKUP(L3928,Schnitt5!L:P,2,0)</f>
        <v>0</v>
      </c>
      <c r="X3928" s="166">
        <f>VLOOKUP(L3928,Schnitt6!L:P,2,0)</f>
        <v>0</v>
      </c>
      <c r="AA3928" s="166">
        <f>VLOOKUP(L3928,Schnitt1!L:P,3,0)</f>
        <v>0</v>
      </c>
      <c r="AB3928" s="166">
        <f>VLOOKUP(L3928,Schnitt2!L:P,3,0)</f>
        <v>0</v>
      </c>
      <c r="AC3928" s="166">
        <f>VLOOKUP(L3928,Schnitt3!L:P,3,0)</f>
        <v>0</v>
      </c>
      <c r="AD3928" s="166">
        <f>VLOOKUP(L3928,Schnitt4!L:P,3,0)</f>
        <v>0</v>
      </c>
      <c r="AE3928" s="166">
        <f>VLOOKUP(L3928,Schnitt5!L:P,3,0)</f>
        <v>0</v>
      </c>
      <c r="AF3928" s="166">
        <f>VLOOKUP(L3928,Schnitt6!L:P,3,0)</f>
        <v>0</v>
      </c>
    </row>
    <row r="3929" spans="12:32" x14ac:dyDescent="0.25">
      <c r="L3929" s="264">
        <f>Member!A3929</f>
        <v>0</v>
      </c>
      <c r="S3929" s="166">
        <f>VLOOKUP(L3929,Schnitt1!L:P,2,0)</f>
        <v>0</v>
      </c>
      <c r="T3929" s="166">
        <f>VLOOKUP(L3929,Schnitt2!L:P,2,0)</f>
        <v>0</v>
      </c>
      <c r="U3929" s="166">
        <f>VLOOKUP(L3929,Schnitt3!L:P,2,0)</f>
        <v>0</v>
      </c>
      <c r="V3929" s="166">
        <f>VLOOKUP(L3929,Schnitt4!L:P,2,0)</f>
        <v>0</v>
      </c>
      <c r="W3929" s="166">
        <f>VLOOKUP(L3929,Schnitt5!L:P,2,0)</f>
        <v>0</v>
      </c>
      <c r="X3929" s="166">
        <f>VLOOKUP(L3929,Schnitt6!L:P,2,0)</f>
        <v>0</v>
      </c>
      <c r="AA3929" s="166">
        <f>VLOOKUP(L3929,Schnitt1!L:P,3,0)</f>
        <v>0</v>
      </c>
      <c r="AB3929" s="166">
        <f>VLOOKUP(L3929,Schnitt2!L:P,3,0)</f>
        <v>0</v>
      </c>
      <c r="AC3929" s="166">
        <f>VLOOKUP(L3929,Schnitt3!L:P,3,0)</f>
        <v>0</v>
      </c>
      <c r="AD3929" s="166">
        <f>VLOOKUP(L3929,Schnitt4!L:P,3,0)</f>
        <v>0</v>
      </c>
      <c r="AE3929" s="166">
        <f>VLOOKUP(L3929,Schnitt5!L:P,3,0)</f>
        <v>0</v>
      </c>
      <c r="AF3929" s="166">
        <f>VLOOKUP(L3929,Schnitt6!L:P,3,0)</f>
        <v>0</v>
      </c>
    </row>
    <row r="3930" spans="12:32" x14ac:dyDescent="0.25">
      <c r="L3930" s="264">
        <f>Member!A3930</f>
        <v>0</v>
      </c>
      <c r="S3930" s="166">
        <f>VLOOKUP(L3930,Schnitt1!L:P,2,0)</f>
        <v>0</v>
      </c>
      <c r="T3930" s="166">
        <f>VLOOKUP(L3930,Schnitt2!L:P,2,0)</f>
        <v>0</v>
      </c>
      <c r="U3930" s="166">
        <f>VLOOKUP(L3930,Schnitt3!L:P,2,0)</f>
        <v>0</v>
      </c>
      <c r="V3930" s="166">
        <f>VLOOKUP(L3930,Schnitt4!L:P,2,0)</f>
        <v>0</v>
      </c>
      <c r="W3930" s="166">
        <f>VLOOKUP(L3930,Schnitt5!L:P,2,0)</f>
        <v>0</v>
      </c>
      <c r="X3930" s="166">
        <f>VLOOKUP(L3930,Schnitt6!L:P,2,0)</f>
        <v>0</v>
      </c>
      <c r="AA3930" s="166">
        <f>VLOOKUP(L3930,Schnitt1!L:P,3,0)</f>
        <v>0</v>
      </c>
      <c r="AB3930" s="166">
        <f>VLOOKUP(L3930,Schnitt2!L:P,3,0)</f>
        <v>0</v>
      </c>
      <c r="AC3930" s="166">
        <f>VLOOKUP(L3930,Schnitt3!L:P,3,0)</f>
        <v>0</v>
      </c>
      <c r="AD3930" s="166">
        <f>VLOOKUP(L3930,Schnitt4!L:P,3,0)</f>
        <v>0</v>
      </c>
      <c r="AE3930" s="166">
        <f>VLOOKUP(L3930,Schnitt5!L:P,3,0)</f>
        <v>0</v>
      </c>
      <c r="AF3930" s="166">
        <f>VLOOKUP(L3930,Schnitt6!L:P,3,0)</f>
        <v>0</v>
      </c>
    </row>
    <row r="3931" spans="12:32" x14ac:dyDescent="0.25">
      <c r="L3931" s="264">
        <f>Member!A3931</f>
        <v>0</v>
      </c>
      <c r="S3931" s="166">
        <f>VLOOKUP(L3931,Schnitt1!L:P,2,0)</f>
        <v>0</v>
      </c>
      <c r="T3931" s="166">
        <f>VLOOKUP(L3931,Schnitt2!L:P,2,0)</f>
        <v>0</v>
      </c>
      <c r="U3931" s="166">
        <f>VLOOKUP(L3931,Schnitt3!L:P,2,0)</f>
        <v>0</v>
      </c>
      <c r="V3931" s="166">
        <f>VLOOKUP(L3931,Schnitt4!L:P,2,0)</f>
        <v>0</v>
      </c>
      <c r="W3931" s="166">
        <f>VLOOKUP(L3931,Schnitt5!L:P,2,0)</f>
        <v>0</v>
      </c>
      <c r="X3931" s="166">
        <f>VLOOKUP(L3931,Schnitt6!L:P,2,0)</f>
        <v>0</v>
      </c>
      <c r="AA3931" s="166">
        <f>VLOOKUP(L3931,Schnitt1!L:P,3,0)</f>
        <v>0</v>
      </c>
      <c r="AB3931" s="166">
        <f>VLOOKUP(L3931,Schnitt2!L:P,3,0)</f>
        <v>0</v>
      </c>
      <c r="AC3931" s="166">
        <f>VLOOKUP(L3931,Schnitt3!L:P,3,0)</f>
        <v>0</v>
      </c>
      <c r="AD3931" s="166">
        <f>VLOOKUP(L3931,Schnitt4!L:P,3,0)</f>
        <v>0</v>
      </c>
      <c r="AE3931" s="166">
        <f>VLOOKUP(L3931,Schnitt5!L:P,3,0)</f>
        <v>0</v>
      </c>
      <c r="AF3931" s="166">
        <f>VLOOKUP(L3931,Schnitt6!L:P,3,0)</f>
        <v>0</v>
      </c>
    </row>
    <row r="3932" spans="12:32" x14ac:dyDescent="0.25">
      <c r="L3932" s="264">
        <f>Member!A3932</f>
        <v>0</v>
      </c>
      <c r="S3932" s="166">
        <f>VLOOKUP(L3932,Schnitt1!L:P,2,0)</f>
        <v>0</v>
      </c>
      <c r="T3932" s="166">
        <f>VLOOKUP(L3932,Schnitt2!L:P,2,0)</f>
        <v>0</v>
      </c>
      <c r="U3932" s="166">
        <f>VLOOKUP(L3932,Schnitt3!L:P,2,0)</f>
        <v>0</v>
      </c>
      <c r="V3932" s="166">
        <f>VLOOKUP(L3932,Schnitt4!L:P,2,0)</f>
        <v>0</v>
      </c>
      <c r="W3932" s="166">
        <f>VLOOKUP(L3932,Schnitt5!L:P,2,0)</f>
        <v>0</v>
      </c>
      <c r="X3932" s="166">
        <f>VLOOKUP(L3932,Schnitt6!L:P,2,0)</f>
        <v>0</v>
      </c>
      <c r="AA3932" s="166">
        <f>VLOOKUP(L3932,Schnitt1!L:P,3,0)</f>
        <v>0</v>
      </c>
      <c r="AB3932" s="166">
        <f>VLOOKUP(L3932,Schnitt2!L:P,3,0)</f>
        <v>0</v>
      </c>
      <c r="AC3932" s="166">
        <f>VLOOKUP(L3932,Schnitt3!L:P,3,0)</f>
        <v>0</v>
      </c>
      <c r="AD3932" s="166">
        <f>VLOOKUP(L3932,Schnitt4!L:P,3,0)</f>
        <v>0</v>
      </c>
      <c r="AE3932" s="166">
        <f>VLOOKUP(L3932,Schnitt5!L:P,3,0)</f>
        <v>0</v>
      </c>
      <c r="AF3932" s="166">
        <f>VLOOKUP(L3932,Schnitt6!L:P,3,0)</f>
        <v>0</v>
      </c>
    </row>
    <row r="3933" spans="12:32" x14ac:dyDescent="0.25">
      <c r="L3933" s="264">
        <f>Member!A3933</f>
        <v>0</v>
      </c>
      <c r="S3933" s="166">
        <f>VLOOKUP(L3933,Schnitt1!L:P,2,0)</f>
        <v>0</v>
      </c>
      <c r="T3933" s="166">
        <f>VLOOKUP(L3933,Schnitt2!L:P,2,0)</f>
        <v>0</v>
      </c>
      <c r="U3933" s="166">
        <f>VLOOKUP(L3933,Schnitt3!L:P,2,0)</f>
        <v>0</v>
      </c>
      <c r="V3933" s="166">
        <f>VLOOKUP(L3933,Schnitt4!L:P,2,0)</f>
        <v>0</v>
      </c>
      <c r="W3933" s="166">
        <f>VLOOKUP(L3933,Schnitt5!L:P,2,0)</f>
        <v>0</v>
      </c>
      <c r="X3933" s="166">
        <f>VLOOKUP(L3933,Schnitt6!L:P,2,0)</f>
        <v>0</v>
      </c>
      <c r="AA3933" s="166">
        <f>VLOOKUP(L3933,Schnitt1!L:P,3,0)</f>
        <v>0</v>
      </c>
      <c r="AB3933" s="166">
        <f>VLOOKUP(L3933,Schnitt2!L:P,3,0)</f>
        <v>0</v>
      </c>
      <c r="AC3933" s="166">
        <f>VLOOKUP(L3933,Schnitt3!L:P,3,0)</f>
        <v>0</v>
      </c>
      <c r="AD3933" s="166">
        <f>VLOOKUP(L3933,Schnitt4!L:P,3,0)</f>
        <v>0</v>
      </c>
      <c r="AE3933" s="166">
        <f>VLOOKUP(L3933,Schnitt5!L:P,3,0)</f>
        <v>0</v>
      </c>
      <c r="AF3933" s="166">
        <f>VLOOKUP(L3933,Schnitt6!L:P,3,0)</f>
        <v>0</v>
      </c>
    </row>
    <row r="3934" spans="12:32" x14ac:dyDescent="0.25">
      <c r="L3934" s="264">
        <f>Member!A3934</f>
        <v>0</v>
      </c>
      <c r="S3934" s="166">
        <f>VLOOKUP(L3934,Schnitt1!L:P,2,0)</f>
        <v>0</v>
      </c>
      <c r="T3934" s="166">
        <f>VLOOKUP(L3934,Schnitt2!L:P,2,0)</f>
        <v>0</v>
      </c>
      <c r="U3934" s="166">
        <f>VLOOKUP(L3934,Schnitt3!L:P,2,0)</f>
        <v>0</v>
      </c>
      <c r="V3934" s="166">
        <f>VLOOKUP(L3934,Schnitt4!L:P,2,0)</f>
        <v>0</v>
      </c>
      <c r="W3934" s="166">
        <f>VLOOKUP(L3934,Schnitt5!L:P,2,0)</f>
        <v>0</v>
      </c>
      <c r="X3934" s="166">
        <f>VLOOKUP(L3934,Schnitt6!L:P,2,0)</f>
        <v>0</v>
      </c>
      <c r="AA3934" s="166">
        <f>VLOOKUP(L3934,Schnitt1!L:P,3,0)</f>
        <v>0</v>
      </c>
      <c r="AB3934" s="166">
        <f>VLOOKUP(L3934,Schnitt2!L:P,3,0)</f>
        <v>0</v>
      </c>
      <c r="AC3934" s="166">
        <f>VLOOKUP(L3934,Schnitt3!L:P,3,0)</f>
        <v>0</v>
      </c>
      <c r="AD3934" s="166">
        <f>VLOOKUP(L3934,Schnitt4!L:P,3,0)</f>
        <v>0</v>
      </c>
      <c r="AE3934" s="166">
        <f>VLOOKUP(L3934,Schnitt5!L:P,3,0)</f>
        <v>0</v>
      </c>
      <c r="AF3934" s="166">
        <f>VLOOKUP(L3934,Schnitt6!L:P,3,0)</f>
        <v>0</v>
      </c>
    </row>
    <row r="3935" spans="12:32" x14ac:dyDescent="0.25">
      <c r="L3935" s="264">
        <f>Member!A3935</f>
        <v>0</v>
      </c>
      <c r="S3935" s="166">
        <f>VLOOKUP(L3935,Schnitt1!L:P,2,0)</f>
        <v>0</v>
      </c>
      <c r="T3935" s="166">
        <f>VLOOKUP(L3935,Schnitt2!L:P,2,0)</f>
        <v>0</v>
      </c>
      <c r="U3935" s="166">
        <f>VLOOKUP(L3935,Schnitt3!L:P,2,0)</f>
        <v>0</v>
      </c>
      <c r="V3935" s="166">
        <f>VLOOKUP(L3935,Schnitt4!L:P,2,0)</f>
        <v>0</v>
      </c>
      <c r="W3935" s="166">
        <f>VLOOKUP(L3935,Schnitt5!L:P,2,0)</f>
        <v>0</v>
      </c>
      <c r="X3935" s="166">
        <f>VLOOKUP(L3935,Schnitt6!L:P,2,0)</f>
        <v>0</v>
      </c>
      <c r="AA3935" s="166">
        <f>VLOOKUP(L3935,Schnitt1!L:P,3,0)</f>
        <v>0</v>
      </c>
      <c r="AB3935" s="166">
        <f>VLOOKUP(L3935,Schnitt2!L:P,3,0)</f>
        <v>0</v>
      </c>
      <c r="AC3935" s="166">
        <f>VLOOKUP(L3935,Schnitt3!L:P,3,0)</f>
        <v>0</v>
      </c>
      <c r="AD3935" s="166">
        <f>VLOOKUP(L3935,Schnitt4!L:P,3,0)</f>
        <v>0</v>
      </c>
      <c r="AE3935" s="166">
        <f>VLOOKUP(L3935,Schnitt5!L:P,3,0)</f>
        <v>0</v>
      </c>
      <c r="AF3935" s="166">
        <f>VLOOKUP(L3935,Schnitt6!L:P,3,0)</f>
        <v>0</v>
      </c>
    </row>
    <row r="3936" spans="12:32" x14ac:dyDescent="0.25">
      <c r="L3936" s="264">
        <f>Member!A3936</f>
        <v>0</v>
      </c>
      <c r="S3936" s="166">
        <f>VLOOKUP(L3936,Schnitt1!L:P,2,0)</f>
        <v>0</v>
      </c>
      <c r="T3936" s="166">
        <f>VLOOKUP(L3936,Schnitt2!L:P,2,0)</f>
        <v>0</v>
      </c>
      <c r="U3936" s="166">
        <f>VLOOKUP(L3936,Schnitt3!L:P,2,0)</f>
        <v>0</v>
      </c>
      <c r="V3936" s="166">
        <f>VLOOKUP(L3936,Schnitt4!L:P,2,0)</f>
        <v>0</v>
      </c>
      <c r="W3936" s="166">
        <f>VLOOKUP(L3936,Schnitt5!L:P,2,0)</f>
        <v>0</v>
      </c>
      <c r="X3936" s="166">
        <f>VLOOKUP(L3936,Schnitt6!L:P,2,0)</f>
        <v>0</v>
      </c>
      <c r="AA3936" s="166">
        <f>VLOOKUP(L3936,Schnitt1!L:P,3,0)</f>
        <v>0</v>
      </c>
      <c r="AB3936" s="166">
        <f>VLOOKUP(L3936,Schnitt2!L:P,3,0)</f>
        <v>0</v>
      </c>
      <c r="AC3936" s="166">
        <f>VLOOKUP(L3936,Schnitt3!L:P,3,0)</f>
        <v>0</v>
      </c>
      <c r="AD3936" s="166">
        <f>VLOOKUP(L3936,Schnitt4!L:P,3,0)</f>
        <v>0</v>
      </c>
      <c r="AE3936" s="166">
        <f>VLOOKUP(L3936,Schnitt5!L:P,3,0)</f>
        <v>0</v>
      </c>
      <c r="AF3936" s="166">
        <f>VLOOKUP(L3936,Schnitt6!L:P,3,0)</f>
        <v>0</v>
      </c>
    </row>
    <row r="3937" spans="12:32" x14ac:dyDescent="0.25">
      <c r="L3937" s="264">
        <f>Member!A3937</f>
        <v>0</v>
      </c>
      <c r="S3937" s="166">
        <f>VLOOKUP(L3937,Schnitt1!L:P,2,0)</f>
        <v>0</v>
      </c>
      <c r="T3937" s="166">
        <f>VLOOKUP(L3937,Schnitt2!L:P,2,0)</f>
        <v>0</v>
      </c>
      <c r="U3937" s="166">
        <f>VLOOKUP(L3937,Schnitt3!L:P,2,0)</f>
        <v>0</v>
      </c>
      <c r="V3937" s="166">
        <f>VLOOKUP(L3937,Schnitt4!L:P,2,0)</f>
        <v>0</v>
      </c>
      <c r="W3937" s="166">
        <f>VLOOKUP(L3937,Schnitt5!L:P,2,0)</f>
        <v>0</v>
      </c>
      <c r="X3937" s="166">
        <f>VLOOKUP(L3937,Schnitt6!L:P,2,0)</f>
        <v>0</v>
      </c>
      <c r="AA3937" s="166">
        <f>VLOOKUP(L3937,Schnitt1!L:P,3,0)</f>
        <v>0</v>
      </c>
      <c r="AB3937" s="166">
        <f>VLOOKUP(L3937,Schnitt2!L:P,3,0)</f>
        <v>0</v>
      </c>
      <c r="AC3937" s="166">
        <f>VLOOKUP(L3937,Schnitt3!L:P,3,0)</f>
        <v>0</v>
      </c>
      <c r="AD3937" s="166">
        <f>VLOOKUP(L3937,Schnitt4!L:P,3,0)</f>
        <v>0</v>
      </c>
      <c r="AE3937" s="166">
        <f>VLOOKUP(L3937,Schnitt5!L:P,3,0)</f>
        <v>0</v>
      </c>
      <c r="AF3937" s="166">
        <f>VLOOKUP(L3937,Schnitt6!L:P,3,0)</f>
        <v>0</v>
      </c>
    </row>
    <row r="3938" spans="12:32" x14ac:dyDescent="0.25">
      <c r="L3938" s="264">
        <f>Member!A3938</f>
        <v>0</v>
      </c>
      <c r="S3938" s="166">
        <f>VLOOKUP(L3938,Schnitt1!L:P,2,0)</f>
        <v>0</v>
      </c>
      <c r="T3938" s="166">
        <f>VLOOKUP(L3938,Schnitt2!L:P,2,0)</f>
        <v>0</v>
      </c>
      <c r="U3938" s="166">
        <f>VLOOKUP(L3938,Schnitt3!L:P,2,0)</f>
        <v>0</v>
      </c>
      <c r="V3938" s="166">
        <f>VLOOKUP(L3938,Schnitt4!L:P,2,0)</f>
        <v>0</v>
      </c>
      <c r="W3938" s="166">
        <f>VLOOKUP(L3938,Schnitt5!L:P,2,0)</f>
        <v>0</v>
      </c>
      <c r="X3938" s="166">
        <f>VLOOKUP(L3938,Schnitt6!L:P,2,0)</f>
        <v>0</v>
      </c>
      <c r="AA3938" s="166">
        <f>VLOOKUP(L3938,Schnitt1!L:P,3,0)</f>
        <v>0</v>
      </c>
      <c r="AB3938" s="166">
        <f>VLOOKUP(L3938,Schnitt2!L:P,3,0)</f>
        <v>0</v>
      </c>
      <c r="AC3938" s="166">
        <f>VLOOKUP(L3938,Schnitt3!L:P,3,0)</f>
        <v>0</v>
      </c>
      <c r="AD3938" s="166">
        <f>VLOOKUP(L3938,Schnitt4!L:P,3,0)</f>
        <v>0</v>
      </c>
      <c r="AE3938" s="166">
        <f>VLOOKUP(L3938,Schnitt5!L:P,3,0)</f>
        <v>0</v>
      </c>
      <c r="AF3938" s="166">
        <f>VLOOKUP(L3938,Schnitt6!L:P,3,0)</f>
        <v>0</v>
      </c>
    </row>
    <row r="3939" spans="12:32" x14ac:dyDescent="0.25">
      <c r="L3939" s="264">
        <f>Member!A3939</f>
        <v>0</v>
      </c>
      <c r="S3939" s="166">
        <f>VLOOKUP(L3939,Schnitt1!L:P,2,0)</f>
        <v>0</v>
      </c>
      <c r="T3939" s="166">
        <f>VLOOKUP(L3939,Schnitt2!L:P,2,0)</f>
        <v>0</v>
      </c>
      <c r="U3939" s="166">
        <f>VLOOKUP(L3939,Schnitt3!L:P,2,0)</f>
        <v>0</v>
      </c>
      <c r="V3939" s="166">
        <f>VLOOKUP(L3939,Schnitt4!L:P,2,0)</f>
        <v>0</v>
      </c>
      <c r="W3939" s="166">
        <f>VLOOKUP(L3939,Schnitt5!L:P,2,0)</f>
        <v>0</v>
      </c>
      <c r="X3939" s="166">
        <f>VLOOKUP(L3939,Schnitt6!L:P,2,0)</f>
        <v>0</v>
      </c>
      <c r="AA3939" s="166">
        <f>VLOOKUP(L3939,Schnitt1!L:P,3,0)</f>
        <v>0</v>
      </c>
      <c r="AB3939" s="166">
        <f>VLOOKUP(L3939,Schnitt2!L:P,3,0)</f>
        <v>0</v>
      </c>
      <c r="AC3939" s="166">
        <f>VLOOKUP(L3939,Schnitt3!L:P,3,0)</f>
        <v>0</v>
      </c>
      <c r="AD3939" s="166">
        <f>VLOOKUP(L3939,Schnitt4!L:P,3,0)</f>
        <v>0</v>
      </c>
      <c r="AE3939" s="166">
        <f>VLOOKUP(L3939,Schnitt5!L:P,3,0)</f>
        <v>0</v>
      </c>
      <c r="AF3939" s="166">
        <f>VLOOKUP(L3939,Schnitt6!L:P,3,0)</f>
        <v>0</v>
      </c>
    </row>
    <row r="3940" spans="12:32" x14ac:dyDescent="0.25">
      <c r="L3940" s="264">
        <f>Member!A3940</f>
        <v>0</v>
      </c>
      <c r="S3940" s="166">
        <f>VLOOKUP(L3940,Schnitt1!L:P,2,0)</f>
        <v>0</v>
      </c>
      <c r="T3940" s="166">
        <f>VLOOKUP(L3940,Schnitt2!L:P,2,0)</f>
        <v>0</v>
      </c>
      <c r="U3940" s="166">
        <f>VLOOKUP(L3940,Schnitt3!L:P,2,0)</f>
        <v>0</v>
      </c>
      <c r="V3940" s="166">
        <f>VLOOKUP(L3940,Schnitt4!L:P,2,0)</f>
        <v>0</v>
      </c>
      <c r="W3940" s="166">
        <f>VLOOKUP(L3940,Schnitt5!L:P,2,0)</f>
        <v>0</v>
      </c>
      <c r="X3940" s="166">
        <f>VLOOKUP(L3940,Schnitt6!L:P,2,0)</f>
        <v>0</v>
      </c>
      <c r="AA3940" s="166">
        <f>VLOOKUP(L3940,Schnitt1!L:P,3,0)</f>
        <v>0</v>
      </c>
      <c r="AB3940" s="166">
        <f>VLOOKUP(L3940,Schnitt2!L:P,3,0)</f>
        <v>0</v>
      </c>
      <c r="AC3940" s="166">
        <f>VLOOKUP(L3940,Schnitt3!L:P,3,0)</f>
        <v>0</v>
      </c>
      <c r="AD3940" s="166">
        <f>VLOOKUP(L3940,Schnitt4!L:P,3,0)</f>
        <v>0</v>
      </c>
      <c r="AE3940" s="166">
        <f>VLOOKUP(L3940,Schnitt5!L:P,3,0)</f>
        <v>0</v>
      </c>
      <c r="AF3940" s="166">
        <f>VLOOKUP(L3940,Schnitt6!L:P,3,0)</f>
        <v>0</v>
      </c>
    </row>
    <row r="3941" spans="12:32" x14ac:dyDescent="0.25">
      <c r="L3941" s="264">
        <f>Member!A3941</f>
        <v>0</v>
      </c>
      <c r="S3941" s="166">
        <f>VLOOKUP(L3941,Schnitt1!L:P,2,0)</f>
        <v>0</v>
      </c>
      <c r="T3941" s="166">
        <f>VLOOKUP(L3941,Schnitt2!L:P,2,0)</f>
        <v>0</v>
      </c>
      <c r="U3941" s="166">
        <f>VLOOKUP(L3941,Schnitt3!L:P,2,0)</f>
        <v>0</v>
      </c>
      <c r="V3941" s="166">
        <f>VLOOKUP(L3941,Schnitt4!L:P,2,0)</f>
        <v>0</v>
      </c>
      <c r="W3941" s="166">
        <f>VLOOKUP(L3941,Schnitt5!L:P,2,0)</f>
        <v>0</v>
      </c>
      <c r="X3941" s="166">
        <f>VLOOKUP(L3941,Schnitt6!L:P,2,0)</f>
        <v>0</v>
      </c>
      <c r="AA3941" s="166">
        <f>VLOOKUP(L3941,Schnitt1!L:P,3,0)</f>
        <v>0</v>
      </c>
      <c r="AB3941" s="166">
        <f>VLOOKUP(L3941,Schnitt2!L:P,3,0)</f>
        <v>0</v>
      </c>
      <c r="AC3941" s="166">
        <f>VLOOKUP(L3941,Schnitt3!L:P,3,0)</f>
        <v>0</v>
      </c>
      <c r="AD3941" s="166">
        <f>VLOOKUP(L3941,Schnitt4!L:P,3,0)</f>
        <v>0</v>
      </c>
      <c r="AE3941" s="166">
        <f>VLOOKUP(L3941,Schnitt5!L:P,3,0)</f>
        <v>0</v>
      </c>
      <c r="AF3941" s="166">
        <f>VLOOKUP(L3941,Schnitt6!L:P,3,0)</f>
        <v>0</v>
      </c>
    </row>
    <row r="3942" spans="12:32" x14ac:dyDescent="0.25">
      <c r="L3942" s="264">
        <f>Member!A3942</f>
        <v>0</v>
      </c>
      <c r="S3942" s="166">
        <f>VLOOKUP(L3942,Schnitt1!L:P,2,0)</f>
        <v>0</v>
      </c>
      <c r="T3942" s="166">
        <f>VLOOKUP(L3942,Schnitt2!L:P,2,0)</f>
        <v>0</v>
      </c>
      <c r="U3942" s="166">
        <f>VLOOKUP(L3942,Schnitt3!L:P,2,0)</f>
        <v>0</v>
      </c>
      <c r="V3942" s="166">
        <f>VLOOKUP(L3942,Schnitt4!L:P,2,0)</f>
        <v>0</v>
      </c>
      <c r="W3942" s="166">
        <f>VLOOKUP(L3942,Schnitt5!L:P,2,0)</f>
        <v>0</v>
      </c>
      <c r="X3942" s="166">
        <f>VLOOKUP(L3942,Schnitt6!L:P,2,0)</f>
        <v>0</v>
      </c>
      <c r="AA3942" s="166">
        <f>VLOOKUP(L3942,Schnitt1!L:P,3,0)</f>
        <v>0</v>
      </c>
      <c r="AB3942" s="166">
        <f>VLOOKUP(L3942,Schnitt2!L:P,3,0)</f>
        <v>0</v>
      </c>
      <c r="AC3942" s="166">
        <f>VLOOKUP(L3942,Schnitt3!L:P,3,0)</f>
        <v>0</v>
      </c>
      <c r="AD3942" s="166">
        <f>VLOOKUP(L3942,Schnitt4!L:P,3,0)</f>
        <v>0</v>
      </c>
      <c r="AE3942" s="166">
        <f>VLOOKUP(L3942,Schnitt5!L:P,3,0)</f>
        <v>0</v>
      </c>
      <c r="AF3942" s="166">
        <f>VLOOKUP(L3942,Schnitt6!L:P,3,0)</f>
        <v>0</v>
      </c>
    </row>
    <row r="3943" spans="12:32" x14ac:dyDescent="0.25">
      <c r="L3943" s="264">
        <f>Member!A3943</f>
        <v>0</v>
      </c>
      <c r="S3943" s="166">
        <f>VLOOKUP(L3943,Schnitt1!L:P,2,0)</f>
        <v>0</v>
      </c>
      <c r="T3943" s="166">
        <f>VLOOKUP(L3943,Schnitt2!L:P,2,0)</f>
        <v>0</v>
      </c>
      <c r="U3943" s="166">
        <f>VLOOKUP(L3943,Schnitt3!L:P,2,0)</f>
        <v>0</v>
      </c>
      <c r="V3943" s="166">
        <f>VLOOKUP(L3943,Schnitt4!L:P,2,0)</f>
        <v>0</v>
      </c>
      <c r="W3943" s="166">
        <f>VLOOKUP(L3943,Schnitt5!L:P,2,0)</f>
        <v>0</v>
      </c>
      <c r="X3943" s="166">
        <f>VLOOKUP(L3943,Schnitt6!L:P,2,0)</f>
        <v>0</v>
      </c>
      <c r="AA3943" s="166">
        <f>VLOOKUP(L3943,Schnitt1!L:P,3,0)</f>
        <v>0</v>
      </c>
      <c r="AB3943" s="166">
        <f>VLOOKUP(L3943,Schnitt2!L:P,3,0)</f>
        <v>0</v>
      </c>
      <c r="AC3943" s="166">
        <f>VLOOKUP(L3943,Schnitt3!L:P,3,0)</f>
        <v>0</v>
      </c>
      <c r="AD3943" s="166">
        <f>VLOOKUP(L3943,Schnitt4!L:P,3,0)</f>
        <v>0</v>
      </c>
      <c r="AE3943" s="166">
        <f>VLOOKUP(L3943,Schnitt5!L:P,3,0)</f>
        <v>0</v>
      </c>
      <c r="AF3943" s="166">
        <f>VLOOKUP(L3943,Schnitt6!L:P,3,0)</f>
        <v>0</v>
      </c>
    </row>
    <row r="3944" spans="12:32" x14ac:dyDescent="0.25">
      <c r="L3944" s="264">
        <f>Member!A3944</f>
        <v>0</v>
      </c>
      <c r="S3944" s="166">
        <f>VLOOKUP(L3944,Schnitt1!L:P,2,0)</f>
        <v>0</v>
      </c>
      <c r="T3944" s="166">
        <f>VLOOKUP(L3944,Schnitt2!L:P,2,0)</f>
        <v>0</v>
      </c>
      <c r="U3944" s="166">
        <f>VLOOKUP(L3944,Schnitt3!L:P,2,0)</f>
        <v>0</v>
      </c>
      <c r="V3944" s="166">
        <f>VLOOKUP(L3944,Schnitt4!L:P,2,0)</f>
        <v>0</v>
      </c>
      <c r="W3944" s="166">
        <f>VLOOKUP(L3944,Schnitt5!L:P,2,0)</f>
        <v>0</v>
      </c>
      <c r="X3944" s="166">
        <f>VLOOKUP(L3944,Schnitt6!L:P,2,0)</f>
        <v>0</v>
      </c>
      <c r="AA3944" s="166">
        <f>VLOOKUP(L3944,Schnitt1!L:P,3,0)</f>
        <v>0</v>
      </c>
      <c r="AB3944" s="166">
        <f>VLOOKUP(L3944,Schnitt2!L:P,3,0)</f>
        <v>0</v>
      </c>
      <c r="AC3944" s="166">
        <f>VLOOKUP(L3944,Schnitt3!L:P,3,0)</f>
        <v>0</v>
      </c>
      <c r="AD3944" s="166">
        <f>VLOOKUP(L3944,Schnitt4!L:P,3,0)</f>
        <v>0</v>
      </c>
      <c r="AE3944" s="166">
        <f>VLOOKUP(L3944,Schnitt5!L:P,3,0)</f>
        <v>0</v>
      </c>
      <c r="AF3944" s="166">
        <f>VLOOKUP(L3944,Schnitt6!L:P,3,0)</f>
        <v>0</v>
      </c>
    </row>
    <row r="3945" spans="12:32" x14ac:dyDescent="0.25">
      <c r="L3945" s="264">
        <f>Member!A3945</f>
        <v>0</v>
      </c>
      <c r="S3945" s="166">
        <f>VLOOKUP(L3945,Schnitt1!L:P,2,0)</f>
        <v>0</v>
      </c>
      <c r="T3945" s="166">
        <f>VLOOKUP(L3945,Schnitt2!L:P,2,0)</f>
        <v>0</v>
      </c>
      <c r="U3945" s="166">
        <f>VLOOKUP(L3945,Schnitt3!L:P,2,0)</f>
        <v>0</v>
      </c>
      <c r="V3945" s="166">
        <f>VLOOKUP(L3945,Schnitt4!L:P,2,0)</f>
        <v>0</v>
      </c>
      <c r="W3945" s="166">
        <f>VLOOKUP(L3945,Schnitt5!L:P,2,0)</f>
        <v>0</v>
      </c>
      <c r="X3945" s="166">
        <f>VLOOKUP(L3945,Schnitt6!L:P,2,0)</f>
        <v>0</v>
      </c>
      <c r="AA3945" s="166">
        <f>VLOOKUP(L3945,Schnitt1!L:P,3,0)</f>
        <v>0</v>
      </c>
      <c r="AB3945" s="166">
        <f>VLOOKUP(L3945,Schnitt2!L:P,3,0)</f>
        <v>0</v>
      </c>
      <c r="AC3945" s="166">
        <f>VLOOKUP(L3945,Schnitt3!L:P,3,0)</f>
        <v>0</v>
      </c>
      <c r="AD3945" s="166">
        <f>VLOOKUP(L3945,Schnitt4!L:P,3,0)</f>
        <v>0</v>
      </c>
      <c r="AE3945" s="166">
        <f>VLOOKUP(L3945,Schnitt5!L:P,3,0)</f>
        <v>0</v>
      </c>
      <c r="AF3945" s="166">
        <f>VLOOKUP(L3945,Schnitt6!L:P,3,0)</f>
        <v>0</v>
      </c>
    </row>
    <row r="3946" spans="12:32" x14ac:dyDescent="0.25">
      <c r="L3946" s="264">
        <f>Member!A3946</f>
        <v>0</v>
      </c>
      <c r="S3946" s="166">
        <f>VLOOKUP(L3946,Schnitt1!L:P,2,0)</f>
        <v>0</v>
      </c>
      <c r="T3946" s="166">
        <f>VLOOKUP(L3946,Schnitt2!L:P,2,0)</f>
        <v>0</v>
      </c>
      <c r="U3946" s="166">
        <f>VLOOKUP(L3946,Schnitt3!L:P,2,0)</f>
        <v>0</v>
      </c>
      <c r="V3946" s="166">
        <f>VLOOKUP(L3946,Schnitt4!L:P,2,0)</f>
        <v>0</v>
      </c>
      <c r="W3946" s="166">
        <f>VLOOKUP(L3946,Schnitt5!L:P,2,0)</f>
        <v>0</v>
      </c>
      <c r="X3946" s="166">
        <f>VLOOKUP(L3946,Schnitt6!L:P,2,0)</f>
        <v>0</v>
      </c>
      <c r="AA3946" s="166">
        <f>VLOOKUP(L3946,Schnitt1!L:P,3,0)</f>
        <v>0</v>
      </c>
      <c r="AB3946" s="166">
        <f>VLOOKUP(L3946,Schnitt2!L:P,3,0)</f>
        <v>0</v>
      </c>
      <c r="AC3946" s="166">
        <f>VLOOKUP(L3946,Schnitt3!L:P,3,0)</f>
        <v>0</v>
      </c>
      <c r="AD3946" s="166">
        <f>VLOOKUP(L3946,Schnitt4!L:P,3,0)</f>
        <v>0</v>
      </c>
      <c r="AE3946" s="166">
        <f>VLOOKUP(L3946,Schnitt5!L:P,3,0)</f>
        <v>0</v>
      </c>
      <c r="AF3946" s="166">
        <f>VLOOKUP(L3946,Schnitt6!L:P,3,0)</f>
        <v>0</v>
      </c>
    </row>
    <row r="3947" spans="12:32" x14ac:dyDescent="0.25">
      <c r="L3947" s="264">
        <f>Member!A3947</f>
        <v>0</v>
      </c>
      <c r="S3947" s="166">
        <f>VLOOKUP(L3947,Schnitt1!L:P,2,0)</f>
        <v>0</v>
      </c>
      <c r="T3947" s="166">
        <f>VLOOKUP(L3947,Schnitt2!L:P,2,0)</f>
        <v>0</v>
      </c>
      <c r="U3947" s="166">
        <f>VLOOKUP(L3947,Schnitt3!L:P,2,0)</f>
        <v>0</v>
      </c>
      <c r="V3947" s="166">
        <f>VLOOKUP(L3947,Schnitt4!L:P,2,0)</f>
        <v>0</v>
      </c>
      <c r="W3947" s="166">
        <f>VLOOKUP(L3947,Schnitt5!L:P,2,0)</f>
        <v>0</v>
      </c>
      <c r="X3947" s="166">
        <f>VLOOKUP(L3947,Schnitt6!L:P,2,0)</f>
        <v>0</v>
      </c>
      <c r="AA3947" s="166">
        <f>VLOOKUP(L3947,Schnitt1!L:P,3,0)</f>
        <v>0</v>
      </c>
      <c r="AB3947" s="166">
        <f>VLOOKUP(L3947,Schnitt2!L:P,3,0)</f>
        <v>0</v>
      </c>
      <c r="AC3947" s="166">
        <f>VLOOKUP(L3947,Schnitt3!L:P,3,0)</f>
        <v>0</v>
      </c>
      <c r="AD3947" s="166">
        <f>VLOOKUP(L3947,Schnitt4!L:P,3,0)</f>
        <v>0</v>
      </c>
      <c r="AE3947" s="166">
        <f>VLOOKUP(L3947,Schnitt5!L:P,3,0)</f>
        <v>0</v>
      </c>
      <c r="AF3947" s="166">
        <f>VLOOKUP(L3947,Schnitt6!L:P,3,0)</f>
        <v>0</v>
      </c>
    </row>
    <row r="3948" spans="12:32" x14ac:dyDescent="0.25">
      <c r="L3948" s="264">
        <f>Member!A3948</f>
        <v>0</v>
      </c>
      <c r="S3948" s="166">
        <f>VLOOKUP(L3948,Schnitt1!L:P,2,0)</f>
        <v>0</v>
      </c>
      <c r="T3948" s="166">
        <f>VLOOKUP(L3948,Schnitt2!L:P,2,0)</f>
        <v>0</v>
      </c>
      <c r="U3948" s="166">
        <f>VLOOKUP(L3948,Schnitt3!L:P,2,0)</f>
        <v>0</v>
      </c>
      <c r="V3948" s="166">
        <f>VLOOKUP(L3948,Schnitt4!L:P,2,0)</f>
        <v>0</v>
      </c>
      <c r="W3948" s="166">
        <f>VLOOKUP(L3948,Schnitt5!L:P,2,0)</f>
        <v>0</v>
      </c>
      <c r="X3948" s="166">
        <f>VLOOKUP(L3948,Schnitt6!L:P,2,0)</f>
        <v>0</v>
      </c>
      <c r="AA3948" s="166">
        <f>VLOOKUP(L3948,Schnitt1!L:P,3,0)</f>
        <v>0</v>
      </c>
      <c r="AB3948" s="166">
        <f>VLOOKUP(L3948,Schnitt2!L:P,3,0)</f>
        <v>0</v>
      </c>
      <c r="AC3948" s="166">
        <f>VLOOKUP(L3948,Schnitt3!L:P,3,0)</f>
        <v>0</v>
      </c>
      <c r="AD3948" s="166">
        <f>VLOOKUP(L3948,Schnitt4!L:P,3,0)</f>
        <v>0</v>
      </c>
      <c r="AE3948" s="166">
        <f>VLOOKUP(L3948,Schnitt5!L:P,3,0)</f>
        <v>0</v>
      </c>
      <c r="AF3948" s="166">
        <f>VLOOKUP(L3948,Schnitt6!L:P,3,0)</f>
        <v>0</v>
      </c>
    </row>
    <row r="3949" spans="12:32" x14ac:dyDescent="0.25">
      <c r="L3949" s="264">
        <f>Member!A3949</f>
        <v>0</v>
      </c>
      <c r="S3949" s="166">
        <f>VLOOKUP(L3949,Schnitt1!L:P,2,0)</f>
        <v>0</v>
      </c>
      <c r="T3949" s="166">
        <f>VLOOKUP(L3949,Schnitt2!L:P,2,0)</f>
        <v>0</v>
      </c>
      <c r="U3949" s="166">
        <f>VLOOKUP(L3949,Schnitt3!L:P,2,0)</f>
        <v>0</v>
      </c>
      <c r="V3949" s="166">
        <f>VLOOKUP(L3949,Schnitt4!L:P,2,0)</f>
        <v>0</v>
      </c>
      <c r="W3949" s="166">
        <f>VLOOKUP(L3949,Schnitt5!L:P,2,0)</f>
        <v>0</v>
      </c>
      <c r="X3949" s="166">
        <f>VLOOKUP(L3949,Schnitt6!L:P,2,0)</f>
        <v>0</v>
      </c>
      <c r="AA3949" s="166">
        <f>VLOOKUP(L3949,Schnitt1!L:P,3,0)</f>
        <v>0</v>
      </c>
      <c r="AB3949" s="166">
        <f>VLOOKUP(L3949,Schnitt2!L:P,3,0)</f>
        <v>0</v>
      </c>
      <c r="AC3949" s="166">
        <f>VLOOKUP(L3949,Schnitt3!L:P,3,0)</f>
        <v>0</v>
      </c>
      <c r="AD3949" s="166">
        <f>VLOOKUP(L3949,Schnitt4!L:P,3,0)</f>
        <v>0</v>
      </c>
      <c r="AE3949" s="166">
        <f>VLOOKUP(L3949,Schnitt5!L:P,3,0)</f>
        <v>0</v>
      </c>
      <c r="AF3949" s="166">
        <f>VLOOKUP(L3949,Schnitt6!L:P,3,0)</f>
        <v>0</v>
      </c>
    </row>
    <row r="3950" spans="12:32" x14ac:dyDescent="0.25">
      <c r="L3950" s="264">
        <f>Member!A3950</f>
        <v>0</v>
      </c>
      <c r="S3950" s="166">
        <f>VLOOKUP(L3950,Schnitt1!L:P,2,0)</f>
        <v>0</v>
      </c>
      <c r="T3950" s="166">
        <f>VLOOKUP(L3950,Schnitt2!L:P,2,0)</f>
        <v>0</v>
      </c>
      <c r="U3950" s="166">
        <f>VLOOKUP(L3950,Schnitt3!L:P,2,0)</f>
        <v>0</v>
      </c>
      <c r="V3950" s="166">
        <f>VLOOKUP(L3950,Schnitt4!L:P,2,0)</f>
        <v>0</v>
      </c>
      <c r="W3950" s="166">
        <f>VLOOKUP(L3950,Schnitt5!L:P,2,0)</f>
        <v>0</v>
      </c>
      <c r="X3950" s="166">
        <f>VLOOKUP(L3950,Schnitt6!L:P,2,0)</f>
        <v>0</v>
      </c>
      <c r="AA3950" s="166">
        <f>VLOOKUP(L3950,Schnitt1!L:P,3,0)</f>
        <v>0</v>
      </c>
      <c r="AB3950" s="166">
        <f>VLOOKUP(L3950,Schnitt2!L:P,3,0)</f>
        <v>0</v>
      </c>
      <c r="AC3950" s="166">
        <f>VLOOKUP(L3950,Schnitt3!L:P,3,0)</f>
        <v>0</v>
      </c>
      <c r="AD3950" s="166">
        <f>VLOOKUP(L3950,Schnitt4!L:P,3,0)</f>
        <v>0</v>
      </c>
      <c r="AE3950" s="166">
        <f>VLOOKUP(L3950,Schnitt5!L:P,3,0)</f>
        <v>0</v>
      </c>
      <c r="AF3950" s="166">
        <f>VLOOKUP(L3950,Schnitt6!L:P,3,0)</f>
        <v>0</v>
      </c>
    </row>
    <row r="3951" spans="12:32" x14ac:dyDescent="0.25">
      <c r="L3951" s="264">
        <f>Member!A3951</f>
        <v>0</v>
      </c>
      <c r="S3951" s="166">
        <f>VLOOKUP(L3951,Schnitt1!L:P,2,0)</f>
        <v>0</v>
      </c>
      <c r="T3951" s="166">
        <f>VLOOKUP(L3951,Schnitt2!L:P,2,0)</f>
        <v>0</v>
      </c>
      <c r="U3951" s="166">
        <f>VLOOKUP(L3951,Schnitt3!L:P,2,0)</f>
        <v>0</v>
      </c>
      <c r="V3951" s="166">
        <f>VLOOKUP(L3951,Schnitt4!L:P,2,0)</f>
        <v>0</v>
      </c>
      <c r="W3951" s="166">
        <f>VLOOKUP(L3951,Schnitt5!L:P,2,0)</f>
        <v>0</v>
      </c>
      <c r="X3951" s="166">
        <f>VLOOKUP(L3951,Schnitt6!L:P,2,0)</f>
        <v>0</v>
      </c>
      <c r="AA3951" s="166">
        <f>VLOOKUP(L3951,Schnitt1!L:P,3,0)</f>
        <v>0</v>
      </c>
      <c r="AB3951" s="166">
        <f>VLOOKUP(L3951,Schnitt2!L:P,3,0)</f>
        <v>0</v>
      </c>
      <c r="AC3951" s="166">
        <f>VLOOKUP(L3951,Schnitt3!L:P,3,0)</f>
        <v>0</v>
      </c>
      <c r="AD3951" s="166">
        <f>VLOOKUP(L3951,Schnitt4!L:P,3,0)</f>
        <v>0</v>
      </c>
      <c r="AE3951" s="166">
        <f>VLOOKUP(L3951,Schnitt5!L:P,3,0)</f>
        <v>0</v>
      </c>
      <c r="AF3951" s="166">
        <f>VLOOKUP(L3951,Schnitt6!L:P,3,0)</f>
        <v>0</v>
      </c>
    </row>
    <row r="3952" spans="12:32" x14ac:dyDescent="0.25">
      <c r="L3952" s="264">
        <f>Member!A3952</f>
        <v>0</v>
      </c>
      <c r="S3952" s="166">
        <f>VLOOKUP(L3952,Schnitt1!L:P,2,0)</f>
        <v>0</v>
      </c>
      <c r="T3952" s="166">
        <f>VLOOKUP(L3952,Schnitt2!L:P,2,0)</f>
        <v>0</v>
      </c>
      <c r="U3952" s="166">
        <f>VLOOKUP(L3952,Schnitt3!L:P,2,0)</f>
        <v>0</v>
      </c>
      <c r="V3952" s="166">
        <f>VLOOKUP(L3952,Schnitt4!L:P,2,0)</f>
        <v>0</v>
      </c>
      <c r="W3952" s="166">
        <f>VLOOKUP(L3952,Schnitt5!L:P,2,0)</f>
        <v>0</v>
      </c>
      <c r="X3952" s="166">
        <f>VLOOKUP(L3952,Schnitt6!L:P,2,0)</f>
        <v>0</v>
      </c>
      <c r="AA3952" s="166">
        <f>VLOOKUP(L3952,Schnitt1!L:P,3,0)</f>
        <v>0</v>
      </c>
      <c r="AB3952" s="166">
        <f>VLOOKUP(L3952,Schnitt2!L:P,3,0)</f>
        <v>0</v>
      </c>
      <c r="AC3952" s="166">
        <f>VLOOKUP(L3952,Schnitt3!L:P,3,0)</f>
        <v>0</v>
      </c>
      <c r="AD3952" s="166">
        <f>VLOOKUP(L3952,Schnitt4!L:P,3,0)</f>
        <v>0</v>
      </c>
      <c r="AE3952" s="166">
        <f>VLOOKUP(L3952,Schnitt5!L:P,3,0)</f>
        <v>0</v>
      </c>
      <c r="AF3952" s="166">
        <f>VLOOKUP(L3952,Schnitt6!L:P,3,0)</f>
        <v>0</v>
      </c>
    </row>
    <row r="3953" spans="12:32" x14ac:dyDescent="0.25">
      <c r="L3953" s="264">
        <f>Member!A3953</f>
        <v>0</v>
      </c>
      <c r="S3953" s="166">
        <f>VLOOKUP(L3953,Schnitt1!L:P,2,0)</f>
        <v>0</v>
      </c>
      <c r="T3953" s="166">
        <f>VLOOKUP(L3953,Schnitt2!L:P,2,0)</f>
        <v>0</v>
      </c>
      <c r="U3953" s="166">
        <f>VLOOKUP(L3953,Schnitt3!L:P,2,0)</f>
        <v>0</v>
      </c>
      <c r="V3953" s="166">
        <f>VLOOKUP(L3953,Schnitt4!L:P,2,0)</f>
        <v>0</v>
      </c>
      <c r="W3953" s="166">
        <f>VLOOKUP(L3953,Schnitt5!L:P,2,0)</f>
        <v>0</v>
      </c>
      <c r="X3953" s="166">
        <f>VLOOKUP(L3953,Schnitt6!L:P,2,0)</f>
        <v>0</v>
      </c>
      <c r="AA3953" s="166">
        <f>VLOOKUP(L3953,Schnitt1!L:P,3,0)</f>
        <v>0</v>
      </c>
      <c r="AB3953" s="166">
        <f>VLOOKUP(L3953,Schnitt2!L:P,3,0)</f>
        <v>0</v>
      </c>
      <c r="AC3953" s="166">
        <f>VLOOKUP(L3953,Schnitt3!L:P,3,0)</f>
        <v>0</v>
      </c>
      <c r="AD3953" s="166">
        <f>VLOOKUP(L3953,Schnitt4!L:P,3,0)</f>
        <v>0</v>
      </c>
      <c r="AE3953" s="166">
        <f>VLOOKUP(L3953,Schnitt5!L:P,3,0)</f>
        <v>0</v>
      </c>
      <c r="AF3953" s="166">
        <f>VLOOKUP(L3953,Schnitt6!L:P,3,0)</f>
        <v>0</v>
      </c>
    </row>
    <row r="3954" spans="12:32" x14ac:dyDescent="0.25">
      <c r="L3954" s="264">
        <f>Member!A3954</f>
        <v>0</v>
      </c>
      <c r="S3954" s="166">
        <f>VLOOKUP(L3954,Schnitt1!L:P,2,0)</f>
        <v>0</v>
      </c>
      <c r="T3954" s="166">
        <f>VLOOKUP(L3954,Schnitt2!L:P,2,0)</f>
        <v>0</v>
      </c>
      <c r="U3954" s="166">
        <f>VLOOKUP(L3954,Schnitt3!L:P,2,0)</f>
        <v>0</v>
      </c>
      <c r="V3954" s="166">
        <f>VLOOKUP(L3954,Schnitt4!L:P,2,0)</f>
        <v>0</v>
      </c>
      <c r="W3954" s="166">
        <f>VLOOKUP(L3954,Schnitt5!L:P,2,0)</f>
        <v>0</v>
      </c>
      <c r="X3954" s="166">
        <f>VLOOKUP(L3954,Schnitt6!L:P,2,0)</f>
        <v>0</v>
      </c>
      <c r="AA3954" s="166">
        <f>VLOOKUP(L3954,Schnitt1!L:P,3,0)</f>
        <v>0</v>
      </c>
      <c r="AB3954" s="166">
        <f>VLOOKUP(L3954,Schnitt2!L:P,3,0)</f>
        <v>0</v>
      </c>
      <c r="AC3954" s="166">
        <f>VLOOKUP(L3954,Schnitt3!L:P,3,0)</f>
        <v>0</v>
      </c>
      <c r="AD3954" s="166">
        <f>VLOOKUP(L3954,Schnitt4!L:P,3,0)</f>
        <v>0</v>
      </c>
      <c r="AE3954" s="166">
        <f>VLOOKUP(L3954,Schnitt5!L:P,3,0)</f>
        <v>0</v>
      </c>
      <c r="AF3954" s="166">
        <f>VLOOKUP(L3954,Schnitt6!L:P,3,0)</f>
        <v>0</v>
      </c>
    </row>
    <row r="3955" spans="12:32" x14ac:dyDescent="0.25">
      <c r="L3955" s="264">
        <f>Member!A3955</f>
        <v>0</v>
      </c>
      <c r="S3955" s="166">
        <f>VLOOKUP(L3955,Schnitt1!L:P,2,0)</f>
        <v>0</v>
      </c>
      <c r="T3955" s="166">
        <f>VLOOKUP(L3955,Schnitt2!L:P,2,0)</f>
        <v>0</v>
      </c>
      <c r="U3955" s="166">
        <f>VLOOKUP(L3955,Schnitt3!L:P,2,0)</f>
        <v>0</v>
      </c>
      <c r="V3955" s="166">
        <f>VLOOKUP(L3955,Schnitt4!L:P,2,0)</f>
        <v>0</v>
      </c>
      <c r="W3955" s="166">
        <f>VLOOKUP(L3955,Schnitt5!L:P,2,0)</f>
        <v>0</v>
      </c>
      <c r="X3955" s="166">
        <f>VLOOKUP(L3955,Schnitt6!L:P,2,0)</f>
        <v>0</v>
      </c>
      <c r="AA3955" s="166">
        <f>VLOOKUP(L3955,Schnitt1!L:P,3,0)</f>
        <v>0</v>
      </c>
      <c r="AB3955" s="166">
        <f>VLOOKUP(L3955,Schnitt2!L:P,3,0)</f>
        <v>0</v>
      </c>
      <c r="AC3955" s="166">
        <f>VLOOKUP(L3955,Schnitt3!L:P,3,0)</f>
        <v>0</v>
      </c>
      <c r="AD3955" s="166">
        <f>VLOOKUP(L3955,Schnitt4!L:P,3,0)</f>
        <v>0</v>
      </c>
      <c r="AE3955" s="166">
        <f>VLOOKUP(L3955,Schnitt5!L:P,3,0)</f>
        <v>0</v>
      </c>
      <c r="AF3955" s="166">
        <f>VLOOKUP(L3955,Schnitt6!L:P,3,0)</f>
        <v>0</v>
      </c>
    </row>
    <row r="3956" spans="12:32" x14ac:dyDescent="0.25">
      <c r="L3956" s="264">
        <f>Member!A3956</f>
        <v>0</v>
      </c>
      <c r="S3956" s="166">
        <f>VLOOKUP(L3956,Schnitt1!L:P,2,0)</f>
        <v>0</v>
      </c>
      <c r="T3956" s="166">
        <f>VLOOKUP(L3956,Schnitt2!L:P,2,0)</f>
        <v>0</v>
      </c>
      <c r="U3956" s="166">
        <f>VLOOKUP(L3956,Schnitt3!L:P,2,0)</f>
        <v>0</v>
      </c>
      <c r="V3956" s="166">
        <f>VLOOKUP(L3956,Schnitt4!L:P,2,0)</f>
        <v>0</v>
      </c>
      <c r="W3956" s="166">
        <f>VLOOKUP(L3956,Schnitt5!L:P,2,0)</f>
        <v>0</v>
      </c>
      <c r="X3956" s="166">
        <f>VLOOKUP(L3956,Schnitt6!L:P,2,0)</f>
        <v>0</v>
      </c>
      <c r="AA3956" s="166">
        <f>VLOOKUP(L3956,Schnitt1!L:P,3,0)</f>
        <v>0</v>
      </c>
      <c r="AB3956" s="166">
        <f>VLOOKUP(L3956,Schnitt2!L:P,3,0)</f>
        <v>0</v>
      </c>
      <c r="AC3956" s="166">
        <f>VLOOKUP(L3956,Schnitt3!L:P,3,0)</f>
        <v>0</v>
      </c>
      <c r="AD3956" s="166">
        <f>VLOOKUP(L3956,Schnitt4!L:P,3,0)</f>
        <v>0</v>
      </c>
      <c r="AE3956" s="166">
        <f>VLOOKUP(L3956,Schnitt5!L:P,3,0)</f>
        <v>0</v>
      </c>
      <c r="AF3956" s="166">
        <f>VLOOKUP(L3956,Schnitt6!L:P,3,0)</f>
        <v>0</v>
      </c>
    </row>
    <row r="3957" spans="12:32" x14ac:dyDescent="0.25">
      <c r="L3957" s="264">
        <f>Member!A3957</f>
        <v>0</v>
      </c>
      <c r="S3957" s="166">
        <f>VLOOKUP(L3957,Schnitt1!L:P,2,0)</f>
        <v>0</v>
      </c>
      <c r="T3957" s="166">
        <f>VLOOKUP(L3957,Schnitt2!L:P,2,0)</f>
        <v>0</v>
      </c>
      <c r="U3957" s="166">
        <f>VLOOKUP(L3957,Schnitt3!L:P,2,0)</f>
        <v>0</v>
      </c>
      <c r="V3957" s="166">
        <f>VLOOKUP(L3957,Schnitt4!L:P,2,0)</f>
        <v>0</v>
      </c>
      <c r="W3957" s="166">
        <f>VLOOKUP(L3957,Schnitt5!L:P,2,0)</f>
        <v>0</v>
      </c>
      <c r="X3957" s="166">
        <f>VLOOKUP(L3957,Schnitt6!L:P,2,0)</f>
        <v>0</v>
      </c>
      <c r="AA3957" s="166">
        <f>VLOOKUP(L3957,Schnitt1!L:P,3,0)</f>
        <v>0</v>
      </c>
      <c r="AB3957" s="166">
        <f>VLOOKUP(L3957,Schnitt2!L:P,3,0)</f>
        <v>0</v>
      </c>
      <c r="AC3957" s="166">
        <f>VLOOKUP(L3957,Schnitt3!L:P,3,0)</f>
        <v>0</v>
      </c>
      <c r="AD3957" s="166">
        <f>VLOOKUP(L3957,Schnitt4!L:P,3,0)</f>
        <v>0</v>
      </c>
      <c r="AE3957" s="166">
        <f>VLOOKUP(L3957,Schnitt5!L:P,3,0)</f>
        <v>0</v>
      </c>
      <c r="AF3957" s="166">
        <f>VLOOKUP(L3957,Schnitt6!L:P,3,0)</f>
        <v>0</v>
      </c>
    </row>
    <row r="3958" spans="12:32" x14ac:dyDescent="0.25">
      <c r="L3958" s="264">
        <f>Member!A3958</f>
        <v>0</v>
      </c>
      <c r="S3958" s="166">
        <f>VLOOKUP(L3958,Schnitt1!L:P,2,0)</f>
        <v>0</v>
      </c>
      <c r="T3958" s="166">
        <f>VLOOKUP(L3958,Schnitt2!L:P,2,0)</f>
        <v>0</v>
      </c>
      <c r="U3958" s="166">
        <f>VLOOKUP(L3958,Schnitt3!L:P,2,0)</f>
        <v>0</v>
      </c>
      <c r="V3958" s="166">
        <f>VLOOKUP(L3958,Schnitt4!L:P,2,0)</f>
        <v>0</v>
      </c>
      <c r="W3958" s="166">
        <f>VLOOKUP(L3958,Schnitt5!L:P,2,0)</f>
        <v>0</v>
      </c>
      <c r="X3958" s="166">
        <f>VLOOKUP(L3958,Schnitt6!L:P,2,0)</f>
        <v>0</v>
      </c>
      <c r="AA3958" s="166">
        <f>VLOOKUP(L3958,Schnitt1!L:P,3,0)</f>
        <v>0</v>
      </c>
      <c r="AB3958" s="166">
        <f>VLOOKUP(L3958,Schnitt2!L:P,3,0)</f>
        <v>0</v>
      </c>
      <c r="AC3958" s="166">
        <f>VLOOKUP(L3958,Schnitt3!L:P,3,0)</f>
        <v>0</v>
      </c>
      <c r="AD3958" s="166">
        <f>VLOOKUP(L3958,Schnitt4!L:P,3,0)</f>
        <v>0</v>
      </c>
      <c r="AE3958" s="166">
        <f>VLOOKUP(L3958,Schnitt5!L:P,3,0)</f>
        <v>0</v>
      </c>
      <c r="AF3958" s="166">
        <f>VLOOKUP(L3958,Schnitt6!L:P,3,0)</f>
        <v>0</v>
      </c>
    </row>
    <row r="3959" spans="12:32" x14ac:dyDescent="0.25">
      <c r="L3959" s="264">
        <f>Member!A3959</f>
        <v>0</v>
      </c>
      <c r="S3959" s="166">
        <f>VLOOKUP(L3959,Schnitt1!L:P,2,0)</f>
        <v>0</v>
      </c>
      <c r="T3959" s="166">
        <f>VLOOKUP(L3959,Schnitt2!L:P,2,0)</f>
        <v>0</v>
      </c>
      <c r="U3959" s="166">
        <f>VLOOKUP(L3959,Schnitt3!L:P,2,0)</f>
        <v>0</v>
      </c>
      <c r="V3959" s="166">
        <f>VLOOKUP(L3959,Schnitt4!L:P,2,0)</f>
        <v>0</v>
      </c>
      <c r="W3959" s="166">
        <f>VLOOKUP(L3959,Schnitt5!L:P,2,0)</f>
        <v>0</v>
      </c>
      <c r="X3959" s="166">
        <f>VLOOKUP(L3959,Schnitt6!L:P,2,0)</f>
        <v>0</v>
      </c>
      <c r="AA3959" s="166">
        <f>VLOOKUP(L3959,Schnitt1!L:P,3,0)</f>
        <v>0</v>
      </c>
      <c r="AB3959" s="166">
        <f>VLOOKUP(L3959,Schnitt2!L:P,3,0)</f>
        <v>0</v>
      </c>
      <c r="AC3959" s="166">
        <f>VLOOKUP(L3959,Schnitt3!L:P,3,0)</f>
        <v>0</v>
      </c>
      <c r="AD3959" s="166">
        <f>VLOOKUP(L3959,Schnitt4!L:P,3,0)</f>
        <v>0</v>
      </c>
      <c r="AE3959" s="166">
        <f>VLOOKUP(L3959,Schnitt5!L:P,3,0)</f>
        <v>0</v>
      </c>
      <c r="AF3959" s="166">
        <f>VLOOKUP(L3959,Schnitt6!L:P,3,0)</f>
        <v>0</v>
      </c>
    </row>
    <row r="3960" spans="12:32" x14ac:dyDescent="0.25">
      <c r="L3960" s="264">
        <f>Member!A3960</f>
        <v>0</v>
      </c>
      <c r="S3960" s="166">
        <f>VLOOKUP(L3960,Schnitt1!L:P,2,0)</f>
        <v>0</v>
      </c>
      <c r="T3960" s="166">
        <f>VLOOKUP(L3960,Schnitt2!L:P,2,0)</f>
        <v>0</v>
      </c>
      <c r="U3960" s="166">
        <f>VLOOKUP(L3960,Schnitt3!L:P,2,0)</f>
        <v>0</v>
      </c>
      <c r="V3960" s="166">
        <f>VLOOKUP(L3960,Schnitt4!L:P,2,0)</f>
        <v>0</v>
      </c>
      <c r="W3960" s="166">
        <f>VLOOKUP(L3960,Schnitt5!L:P,2,0)</f>
        <v>0</v>
      </c>
      <c r="X3960" s="166">
        <f>VLOOKUP(L3960,Schnitt6!L:P,2,0)</f>
        <v>0</v>
      </c>
      <c r="AA3960" s="166">
        <f>VLOOKUP(L3960,Schnitt1!L:P,3,0)</f>
        <v>0</v>
      </c>
      <c r="AB3960" s="166">
        <f>VLOOKUP(L3960,Schnitt2!L:P,3,0)</f>
        <v>0</v>
      </c>
      <c r="AC3960" s="166">
        <f>VLOOKUP(L3960,Schnitt3!L:P,3,0)</f>
        <v>0</v>
      </c>
      <c r="AD3960" s="166">
        <f>VLOOKUP(L3960,Schnitt4!L:P,3,0)</f>
        <v>0</v>
      </c>
      <c r="AE3960" s="166">
        <f>VLOOKUP(L3960,Schnitt5!L:P,3,0)</f>
        <v>0</v>
      </c>
      <c r="AF3960" s="166">
        <f>VLOOKUP(L3960,Schnitt6!L:P,3,0)</f>
        <v>0</v>
      </c>
    </row>
    <row r="3961" spans="12:32" x14ac:dyDescent="0.25">
      <c r="L3961" s="264">
        <f>Member!A3961</f>
        <v>0</v>
      </c>
      <c r="S3961" s="166">
        <f>VLOOKUP(L3961,Schnitt1!L:P,2,0)</f>
        <v>0</v>
      </c>
      <c r="T3961" s="166">
        <f>VLOOKUP(L3961,Schnitt2!L:P,2,0)</f>
        <v>0</v>
      </c>
      <c r="U3961" s="166">
        <f>VLOOKUP(L3961,Schnitt3!L:P,2,0)</f>
        <v>0</v>
      </c>
      <c r="V3961" s="166">
        <f>VLOOKUP(L3961,Schnitt4!L:P,2,0)</f>
        <v>0</v>
      </c>
      <c r="W3961" s="166">
        <f>VLOOKUP(L3961,Schnitt5!L:P,2,0)</f>
        <v>0</v>
      </c>
      <c r="X3961" s="166">
        <f>VLOOKUP(L3961,Schnitt6!L:P,2,0)</f>
        <v>0</v>
      </c>
      <c r="AA3961" s="166">
        <f>VLOOKUP(L3961,Schnitt1!L:P,3,0)</f>
        <v>0</v>
      </c>
      <c r="AB3961" s="166">
        <f>VLOOKUP(L3961,Schnitt2!L:P,3,0)</f>
        <v>0</v>
      </c>
      <c r="AC3961" s="166">
        <f>VLOOKUP(L3961,Schnitt3!L:P,3,0)</f>
        <v>0</v>
      </c>
      <c r="AD3961" s="166">
        <f>VLOOKUP(L3961,Schnitt4!L:P,3,0)</f>
        <v>0</v>
      </c>
      <c r="AE3961" s="166">
        <f>VLOOKUP(L3961,Schnitt5!L:P,3,0)</f>
        <v>0</v>
      </c>
      <c r="AF3961" s="166">
        <f>VLOOKUP(L3961,Schnitt6!L:P,3,0)</f>
        <v>0</v>
      </c>
    </row>
    <row r="3962" spans="12:32" x14ac:dyDescent="0.25">
      <c r="L3962" s="264">
        <f>Member!A3962</f>
        <v>0</v>
      </c>
      <c r="S3962" s="166">
        <f>VLOOKUP(L3962,Schnitt1!L:P,2,0)</f>
        <v>0</v>
      </c>
      <c r="T3962" s="166">
        <f>VLOOKUP(L3962,Schnitt2!L:P,2,0)</f>
        <v>0</v>
      </c>
      <c r="U3962" s="166">
        <f>VLOOKUP(L3962,Schnitt3!L:P,2,0)</f>
        <v>0</v>
      </c>
      <c r="V3962" s="166">
        <f>VLOOKUP(L3962,Schnitt4!L:P,2,0)</f>
        <v>0</v>
      </c>
      <c r="W3962" s="166">
        <f>VLOOKUP(L3962,Schnitt5!L:P,2,0)</f>
        <v>0</v>
      </c>
      <c r="X3962" s="166">
        <f>VLOOKUP(L3962,Schnitt6!L:P,2,0)</f>
        <v>0</v>
      </c>
      <c r="AA3962" s="166">
        <f>VLOOKUP(L3962,Schnitt1!L:P,3,0)</f>
        <v>0</v>
      </c>
      <c r="AB3962" s="166">
        <f>VLOOKUP(L3962,Schnitt2!L:P,3,0)</f>
        <v>0</v>
      </c>
      <c r="AC3962" s="166">
        <f>VLOOKUP(L3962,Schnitt3!L:P,3,0)</f>
        <v>0</v>
      </c>
      <c r="AD3962" s="166">
        <f>VLOOKUP(L3962,Schnitt4!L:P,3,0)</f>
        <v>0</v>
      </c>
      <c r="AE3962" s="166">
        <f>VLOOKUP(L3962,Schnitt5!L:P,3,0)</f>
        <v>0</v>
      </c>
      <c r="AF3962" s="166">
        <f>VLOOKUP(L3962,Schnitt6!L:P,3,0)</f>
        <v>0</v>
      </c>
    </row>
    <row r="3963" spans="12:32" x14ac:dyDescent="0.25">
      <c r="L3963" s="264">
        <f>Member!A3963</f>
        <v>0</v>
      </c>
      <c r="S3963" s="166">
        <f>VLOOKUP(L3963,Schnitt1!L:P,2,0)</f>
        <v>0</v>
      </c>
      <c r="T3963" s="166">
        <f>VLOOKUP(L3963,Schnitt2!L:P,2,0)</f>
        <v>0</v>
      </c>
      <c r="U3963" s="166">
        <f>VLOOKUP(L3963,Schnitt3!L:P,2,0)</f>
        <v>0</v>
      </c>
      <c r="V3963" s="166">
        <f>VLOOKUP(L3963,Schnitt4!L:P,2,0)</f>
        <v>0</v>
      </c>
      <c r="W3963" s="166">
        <f>VLOOKUP(L3963,Schnitt5!L:P,2,0)</f>
        <v>0</v>
      </c>
      <c r="X3963" s="166">
        <f>VLOOKUP(L3963,Schnitt6!L:P,2,0)</f>
        <v>0</v>
      </c>
      <c r="AA3963" s="166">
        <f>VLOOKUP(L3963,Schnitt1!L:P,3,0)</f>
        <v>0</v>
      </c>
      <c r="AB3963" s="166">
        <f>VLOOKUP(L3963,Schnitt2!L:P,3,0)</f>
        <v>0</v>
      </c>
      <c r="AC3963" s="166">
        <f>VLOOKUP(L3963,Schnitt3!L:P,3,0)</f>
        <v>0</v>
      </c>
      <c r="AD3963" s="166">
        <f>VLOOKUP(L3963,Schnitt4!L:P,3,0)</f>
        <v>0</v>
      </c>
      <c r="AE3963" s="166">
        <f>VLOOKUP(L3963,Schnitt5!L:P,3,0)</f>
        <v>0</v>
      </c>
      <c r="AF3963" s="166">
        <f>VLOOKUP(L3963,Schnitt6!L:P,3,0)</f>
        <v>0</v>
      </c>
    </row>
    <row r="3964" spans="12:32" x14ac:dyDescent="0.25">
      <c r="L3964" s="264">
        <f>Member!A3964</f>
        <v>0</v>
      </c>
      <c r="S3964" s="166">
        <f>VLOOKUP(L3964,Schnitt1!L:P,2,0)</f>
        <v>0</v>
      </c>
      <c r="T3964" s="166">
        <f>VLOOKUP(L3964,Schnitt2!L:P,2,0)</f>
        <v>0</v>
      </c>
      <c r="U3964" s="166">
        <f>VLOOKUP(L3964,Schnitt3!L:P,2,0)</f>
        <v>0</v>
      </c>
      <c r="V3964" s="166">
        <f>VLOOKUP(L3964,Schnitt4!L:P,2,0)</f>
        <v>0</v>
      </c>
      <c r="W3964" s="166">
        <f>VLOOKUP(L3964,Schnitt5!L:P,2,0)</f>
        <v>0</v>
      </c>
      <c r="X3964" s="166">
        <f>VLOOKUP(L3964,Schnitt6!L:P,2,0)</f>
        <v>0</v>
      </c>
      <c r="AA3964" s="166">
        <f>VLOOKUP(L3964,Schnitt1!L:P,3,0)</f>
        <v>0</v>
      </c>
      <c r="AB3964" s="166">
        <f>VLOOKUP(L3964,Schnitt2!L:P,3,0)</f>
        <v>0</v>
      </c>
      <c r="AC3964" s="166">
        <f>VLOOKUP(L3964,Schnitt3!L:P,3,0)</f>
        <v>0</v>
      </c>
      <c r="AD3964" s="166">
        <f>VLOOKUP(L3964,Schnitt4!L:P,3,0)</f>
        <v>0</v>
      </c>
      <c r="AE3964" s="166">
        <f>VLOOKUP(L3964,Schnitt5!L:P,3,0)</f>
        <v>0</v>
      </c>
      <c r="AF3964" s="166">
        <f>VLOOKUP(L3964,Schnitt6!L:P,3,0)</f>
        <v>0</v>
      </c>
    </row>
    <row r="3965" spans="12:32" x14ac:dyDescent="0.25">
      <c r="L3965" s="264">
        <f>Member!A3965</f>
        <v>0</v>
      </c>
      <c r="S3965" s="166">
        <f>VLOOKUP(L3965,Schnitt1!L:P,2,0)</f>
        <v>0</v>
      </c>
      <c r="T3965" s="166">
        <f>VLOOKUP(L3965,Schnitt2!L:P,2,0)</f>
        <v>0</v>
      </c>
      <c r="U3965" s="166">
        <f>VLOOKUP(L3965,Schnitt3!L:P,2,0)</f>
        <v>0</v>
      </c>
      <c r="V3965" s="166">
        <f>VLOOKUP(L3965,Schnitt4!L:P,2,0)</f>
        <v>0</v>
      </c>
      <c r="W3965" s="166">
        <f>VLOOKUP(L3965,Schnitt5!L:P,2,0)</f>
        <v>0</v>
      </c>
      <c r="X3965" s="166">
        <f>VLOOKUP(L3965,Schnitt6!L:P,2,0)</f>
        <v>0</v>
      </c>
      <c r="AA3965" s="166">
        <f>VLOOKUP(L3965,Schnitt1!L:P,3,0)</f>
        <v>0</v>
      </c>
      <c r="AB3965" s="166">
        <f>VLOOKUP(L3965,Schnitt2!L:P,3,0)</f>
        <v>0</v>
      </c>
      <c r="AC3965" s="166">
        <f>VLOOKUP(L3965,Schnitt3!L:P,3,0)</f>
        <v>0</v>
      </c>
      <c r="AD3965" s="166">
        <f>VLOOKUP(L3965,Schnitt4!L:P,3,0)</f>
        <v>0</v>
      </c>
      <c r="AE3965" s="166">
        <f>VLOOKUP(L3965,Schnitt5!L:P,3,0)</f>
        <v>0</v>
      </c>
      <c r="AF3965" s="166">
        <f>VLOOKUP(L3965,Schnitt6!L:P,3,0)</f>
        <v>0</v>
      </c>
    </row>
    <row r="3966" spans="12:32" x14ac:dyDescent="0.25">
      <c r="L3966" s="264">
        <f>Member!A3966</f>
        <v>0</v>
      </c>
      <c r="S3966" s="166">
        <f>VLOOKUP(L3966,Schnitt1!L:P,2,0)</f>
        <v>0</v>
      </c>
      <c r="T3966" s="166">
        <f>VLOOKUP(L3966,Schnitt2!L:P,2,0)</f>
        <v>0</v>
      </c>
      <c r="U3966" s="166">
        <f>VLOOKUP(L3966,Schnitt3!L:P,2,0)</f>
        <v>0</v>
      </c>
      <c r="V3966" s="166">
        <f>VLOOKUP(L3966,Schnitt4!L:P,2,0)</f>
        <v>0</v>
      </c>
      <c r="W3966" s="166">
        <f>VLOOKUP(L3966,Schnitt5!L:P,2,0)</f>
        <v>0</v>
      </c>
      <c r="X3966" s="166">
        <f>VLOOKUP(L3966,Schnitt6!L:P,2,0)</f>
        <v>0</v>
      </c>
      <c r="AA3966" s="166">
        <f>VLOOKUP(L3966,Schnitt1!L:P,3,0)</f>
        <v>0</v>
      </c>
      <c r="AB3966" s="166">
        <f>VLOOKUP(L3966,Schnitt2!L:P,3,0)</f>
        <v>0</v>
      </c>
      <c r="AC3966" s="166">
        <f>VLOOKUP(L3966,Schnitt3!L:P,3,0)</f>
        <v>0</v>
      </c>
      <c r="AD3966" s="166">
        <f>VLOOKUP(L3966,Schnitt4!L:P,3,0)</f>
        <v>0</v>
      </c>
      <c r="AE3966" s="166">
        <f>VLOOKUP(L3966,Schnitt5!L:P,3,0)</f>
        <v>0</v>
      </c>
      <c r="AF3966" s="166">
        <f>VLOOKUP(L3966,Schnitt6!L:P,3,0)</f>
        <v>0</v>
      </c>
    </row>
    <row r="3967" spans="12:32" x14ac:dyDescent="0.25">
      <c r="L3967" s="264">
        <f>Member!A3967</f>
        <v>0</v>
      </c>
      <c r="S3967" s="166">
        <f>VLOOKUP(L3967,Schnitt1!L:P,2,0)</f>
        <v>0</v>
      </c>
      <c r="T3967" s="166">
        <f>VLOOKUP(L3967,Schnitt2!L:P,2,0)</f>
        <v>0</v>
      </c>
      <c r="U3967" s="166">
        <f>VLOOKUP(L3967,Schnitt3!L:P,2,0)</f>
        <v>0</v>
      </c>
      <c r="V3967" s="166">
        <f>VLOOKUP(L3967,Schnitt4!L:P,2,0)</f>
        <v>0</v>
      </c>
      <c r="W3967" s="166">
        <f>VLOOKUP(L3967,Schnitt5!L:P,2,0)</f>
        <v>0</v>
      </c>
      <c r="X3967" s="166">
        <f>VLOOKUP(L3967,Schnitt6!L:P,2,0)</f>
        <v>0</v>
      </c>
      <c r="AA3967" s="166">
        <f>VLOOKUP(L3967,Schnitt1!L:P,3,0)</f>
        <v>0</v>
      </c>
      <c r="AB3967" s="166">
        <f>VLOOKUP(L3967,Schnitt2!L:P,3,0)</f>
        <v>0</v>
      </c>
      <c r="AC3967" s="166">
        <f>VLOOKUP(L3967,Schnitt3!L:P,3,0)</f>
        <v>0</v>
      </c>
      <c r="AD3967" s="166">
        <f>VLOOKUP(L3967,Schnitt4!L:P,3,0)</f>
        <v>0</v>
      </c>
      <c r="AE3967" s="166">
        <f>VLOOKUP(L3967,Schnitt5!L:P,3,0)</f>
        <v>0</v>
      </c>
      <c r="AF3967" s="166">
        <f>VLOOKUP(L3967,Schnitt6!L:P,3,0)</f>
        <v>0</v>
      </c>
    </row>
    <row r="3968" spans="12:32" x14ac:dyDescent="0.25">
      <c r="L3968" s="264">
        <f>Member!A3968</f>
        <v>0</v>
      </c>
      <c r="S3968" s="166">
        <f>VLOOKUP(L3968,Schnitt1!L:P,2,0)</f>
        <v>0</v>
      </c>
      <c r="T3968" s="166">
        <f>VLOOKUP(L3968,Schnitt2!L:P,2,0)</f>
        <v>0</v>
      </c>
      <c r="U3968" s="166">
        <f>VLOOKUP(L3968,Schnitt3!L:P,2,0)</f>
        <v>0</v>
      </c>
      <c r="V3968" s="166">
        <f>VLOOKUP(L3968,Schnitt4!L:P,2,0)</f>
        <v>0</v>
      </c>
      <c r="W3968" s="166">
        <f>VLOOKUP(L3968,Schnitt5!L:P,2,0)</f>
        <v>0</v>
      </c>
      <c r="X3968" s="166">
        <f>VLOOKUP(L3968,Schnitt6!L:P,2,0)</f>
        <v>0</v>
      </c>
      <c r="AA3968" s="166">
        <f>VLOOKUP(L3968,Schnitt1!L:P,3,0)</f>
        <v>0</v>
      </c>
      <c r="AB3968" s="166">
        <f>VLOOKUP(L3968,Schnitt2!L:P,3,0)</f>
        <v>0</v>
      </c>
      <c r="AC3968" s="166">
        <f>VLOOKUP(L3968,Schnitt3!L:P,3,0)</f>
        <v>0</v>
      </c>
      <c r="AD3968" s="166">
        <f>VLOOKUP(L3968,Schnitt4!L:P,3,0)</f>
        <v>0</v>
      </c>
      <c r="AE3968" s="166">
        <f>VLOOKUP(L3968,Schnitt5!L:P,3,0)</f>
        <v>0</v>
      </c>
      <c r="AF3968" s="166">
        <f>VLOOKUP(L3968,Schnitt6!L:P,3,0)</f>
        <v>0</v>
      </c>
    </row>
    <row r="3969" spans="12:32" x14ac:dyDescent="0.25">
      <c r="L3969" s="264">
        <f>Member!A3969</f>
        <v>0</v>
      </c>
      <c r="S3969" s="166">
        <f>VLOOKUP(L3969,Schnitt1!L:P,2,0)</f>
        <v>0</v>
      </c>
      <c r="T3969" s="166">
        <f>VLOOKUP(L3969,Schnitt2!L:P,2,0)</f>
        <v>0</v>
      </c>
      <c r="U3969" s="166">
        <f>VLOOKUP(L3969,Schnitt3!L:P,2,0)</f>
        <v>0</v>
      </c>
      <c r="V3969" s="166">
        <f>VLOOKUP(L3969,Schnitt4!L:P,2,0)</f>
        <v>0</v>
      </c>
      <c r="W3969" s="166">
        <f>VLOOKUP(L3969,Schnitt5!L:P,2,0)</f>
        <v>0</v>
      </c>
      <c r="X3969" s="166">
        <f>VLOOKUP(L3969,Schnitt6!L:P,2,0)</f>
        <v>0</v>
      </c>
      <c r="AA3969" s="166">
        <f>VLOOKUP(L3969,Schnitt1!L:P,3,0)</f>
        <v>0</v>
      </c>
      <c r="AB3969" s="166">
        <f>VLOOKUP(L3969,Schnitt2!L:P,3,0)</f>
        <v>0</v>
      </c>
      <c r="AC3969" s="166">
        <f>VLOOKUP(L3969,Schnitt3!L:P,3,0)</f>
        <v>0</v>
      </c>
      <c r="AD3969" s="166">
        <f>VLOOKUP(L3969,Schnitt4!L:P,3,0)</f>
        <v>0</v>
      </c>
      <c r="AE3969" s="166">
        <f>VLOOKUP(L3969,Schnitt5!L:P,3,0)</f>
        <v>0</v>
      </c>
      <c r="AF3969" s="166">
        <f>VLOOKUP(L3969,Schnitt6!L:P,3,0)</f>
        <v>0</v>
      </c>
    </row>
    <row r="3970" spans="12:32" x14ac:dyDescent="0.25">
      <c r="L3970" s="264">
        <f>Member!A3970</f>
        <v>0</v>
      </c>
      <c r="S3970" s="166">
        <f>VLOOKUP(L3970,Schnitt1!L:P,2,0)</f>
        <v>0</v>
      </c>
      <c r="T3970" s="166">
        <f>VLOOKUP(L3970,Schnitt2!L:P,2,0)</f>
        <v>0</v>
      </c>
      <c r="U3970" s="166">
        <f>VLOOKUP(L3970,Schnitt3!L:P,2,0)</f>
        <v>0</v>
      </c>
      <c r="V3970" s="166">
        <f>VLOOKUP(L3970,Schnitt4!L:P,2,0)</f>
        <v>0</v>
      </c>
      <c r="W3970" s="166">
        <f>VLOOKUP(L3970,Schnitt5!L:P,2,0)</f>
        <v>0</v>
      </c>
      <c r="X3970" s="166">
        <f>VLOOKUP(L3970,Schnitt6!L:P,2,0)</f>
        <v>0</v>
      </c>
      <c r="AA3970" s="166">
        <f>VLOOKUP(L3970,Schnitt1!L:P,3,0)</f>
        <v>0</v>
      </c>
      <c r="AB3970" s="166">
        <f>VLOOKUP(L3970,Schnitt2!L:P,3,0)</f>
        <v>0</v>
      </c>
      <c r="AC3970" s="166">
        <f>VLOOKUP(L3970,Schnitt3!L:P,3,0)</f>
        <v>0</v>
      </c>
      <c r="AD3970" s="166">
        <f>VLOOKUP(L3970,Schnitt4!L:P,3,0)</f>
        <v>0</v>
      </c>
      <c r="AE3970" s="166">
        <f>VLOOKUP(L3970,Schnitt5!L:P,3,0)</f>
        <v>0</v>
      </c>
      <c r="AF3970" s="166">
        <f>VLOOKUP(L3970,Schnitt6!L:P,3,0)</f>
        <v>0</v>
      </c>
    </row>
    <row r="3971" spans="12:32" x14ac:dyDescent="0.25">
      <c r="L3971" s="264">
        <f>Member!A3971</f>
        <v>0</v>
      </c>
      <c r="S3971" s="166">
        <f>VLOOKUP(L3971,Schnitt1!L:P,2,0)</f>
        <v>0</v>
      </c>
      <c r="T3971" s="166">
        <f>VLOOKUP(L3971,Schnitt2!L:P,2,0)</f>
        <v>0</v>
      </c>
      <c r="U3971" s="166">
        <f>VLOOKUP(L3971,Schnitt3!L:P,2,0)</f>
        <v>0</v>
      </c>
      <c r="V3971" s="166">
        <f>VLOOKUP(L3971,Schnitt4!L:P,2,0)</f>
        <v>0</v>
      </c>
      <c r="W3971" s="166">
        <f>VLOOKUP(L3971,Schnitt5!L:P,2,0)</f>
        <v>0</v>
      </c>
      <c r="X3971" s="166">
        <f>VLOOKUP(L3971,Schnitt6!L:P,2,0)</f>
        <v>0</v>
      </c>
      <c r="AA3971" s="166">
        <f>VLOOKUP(L3971,Schnitt1!L:P,3,0)</f>
        <v>0</v>
      </c>
      <c r="AB3971" s="166">
        <f>VLOOKUP(L3971,Schnitt2!L:P,3,0)</f>
        <v>0</v>
      </c>
      <c r="AC3971" s="166">
        <f>VLOOKUP(L3971,Schnitt3!L:P,3,0)</f>
        <v>0</v>
      </c>
      <c r="AD3971" s="166">
        <f>VLOOKUP(L3971,Schnitt4!L:P,3,0)</f>
        <v>0</v>
      </c>
      <c r="AE3971" s="166">
        <f>VLOOKUP(L3971,Schnitt5!L:P,3,0)</f>
        <v>0</v>
      </c>
      <c r="AF3971" s="166">
        <f>VLOOKUP(L3971,Schnitt6!L:P,3,0)</f>
        <v>0</v>
      </c>
    </row>
    <row r="3972" spans="12:32" x14ac:dyDescent="0.25">
      <c r="L3972" s="264">
        <f>Member!A3972</f>
        <v>0</v>
      </c>
      <c r="S3972" s="166">
        <f>VLOOKUP(L3972,Schnitt1!L:P,2,0)</f>
        <v>0</v>
      </c>
      <c r="T3972" s="166">
        <f>VLOOKUP(L3972,Schnitt2!L:P,2,0)</f>
        <v>0</v>
      </c>
      <c r="U3972" s="166">
        <f>VLOOKUP(L3972,Schnitt3!L:P,2,0)</f>
        <v>0</v>
      </c>
      <c r="V3972" s="166">
        <f>VLOOKUP(L3972,Schnitt4!L:P,2,0)</f>
        <v>0</v>
      </c>
      <c r="W3972" s="166">
        <f>VLOOKUP(L3972,Schnitt5!L:P,2,0)</f>
        <v>0</v>
      </c>
      <c r="X3972" s="166">
        <f>VLOOKUP(L3972,Schnitt6!L:P,2,0)</f>
        <v>0</v>
      </c>
      <c r="AA3972" s="166">
        <f>VLOOKUP(L3972,Schnitt1!L:P,3,0)</f>
        <v>0</v>
      </c>
      <c r="AB3972" s="166">
        <f>VLOOKUP(L3972,Schnitt2!L:P,3,0)</f>
        <v>0</v>
      </c>
      <c r="AC3972" s="166">
        <f>VLOOKUP(L3972,Schnitt3!L:P,3,0)</f>
        <v>0</v>
      </c>
      <c r="AD3972" s="166">
        <f>VLOOKUP(L3972,Schnitt4!L:P,3,0)</f>
        <v>0</v>
      </c>
      <c r="AE3972" s="166">
        <f>VLOOKUP(L3972,Schnitt5!L:P,3,0)</f>
        <v>0</v>
      </c>
      <c r="AF3972" s="166">
        <f>VLOOKUP(L3972,Schnitt6!L:P,3,0)</f>
        <v>0</v>
      </c>
    </row>
    <row r="3973" spans="12:32" x14ac:dyDescent="0.25">
      <c r="L3973" s="264">
        <f>Member!A3973</f>
        <v>0</v>
      </c>
      <c r="S3973" s="166">
        <f>VLOOKUP(L3973,Schnitt1!L:P,2,0)</f>
        <v>0</v>
      </c>
      <c r="T3973" s="166">
        <f>VLOOKUP(L3973,Schnitt2!L:P,2,0)</f>
        <v>0</v>
      </c>
      <c r="U3973" s="166">
        <f>VLOOKUP(L3973,Schnitt3!L:P,2,0)</f>
        <v>0</v>
      </c>
      <c r="V3973" s="166">
        <f>VLOOKUP(L3973,Schnitt4!L:P,2,0)</f>
        <v>0</v>
      </c>
      <c r="W3973" s="166">
        <f>VLOOKUP(L3973,Schnitt5!L:P,2,0)</f>
        <v>0</v>
      </c>
      <c r="X3973" s="166">
        <f>VLOOKUP(L3973,Schnitt6!L:P,2,0)</f>
        <v>0</v>
      </c>
      <c r="AA3973" s="166">
        <f>VLOOKUP(L3973,Schnitt1!L:P,3,0)</f>
        <v>0</v>
      </c>
      <c r="AB3973" s="166">
        <f>VLOOKUP(L3973,Schnitt2!L:P,3,0)</f>
        <v>0</v>
      </c>
      <c r="AC3973" s="166">
        <f>VLOOKUP(L3973,Schnitt3!L:P,3,0)</f>
        <v>0</v>
      </c>
      <c r="AD3973" s="166">
        <f>VLOOKUP(L3973,Schnitt4!L:P,3,0)</f>
        <v>0</v>
      </c>
      <c r="AE3973" s="166">
        <f>VLOOKUP(L3973,Schnitt5!L:P,3,0)</f>
        <v>0</v>
      </c>
      <c r="AF3973" s="166">
        <f>VLOOKUP(L3973,Schnitt6!L:P,3,0)</f>
        <v>0</v>
      </c>
    </row>
    <row r="3974" spans="12:32" x14ac:dyDescent="0.25">
      <c r="L3974" s="264">
        <f>Member!A3974</f>
        <v>0</v>
      </c>
      <c r="S3974" s="166">
        <f>VLOOKUP(L3974,Schnitt1!L:P,2,0)</f>
        <v>0</v>
      </c>
      <c r="T3974" s="166">
        <f>VLOOKUP(L3974,Schnitt2!L:P,2,0)</f>
        <v>0</v>
      </c>
      <c r="U3974" s="166">
        <f>VLOOKUP(L3974,Schnitt3!L:P,2,0)</f>
        <v>0</v>
      </c>
      <c r="V3974" s="166">
        <f>VLOOKUP(L3974,Schnitt4!L:P,2,0)</f>
        <v>0</v>
      </c>
      <c r="W3974" s="166">
        <f>VLOOKUP(L3974,Schnitt5!L:P,2,0)</f>
        <v>0</v>
      </c>
      <c r="X3974" s="166">
        <f>VLOOKUP(L3974,Schnitt6!L:P,2,0)</f>
        <v>0</v>
      </c>
      <c r="AA3974" s="166">
        <f>VLOOKUP(L3974,Schnitt1!L:P,3,0)</f>
        <v>0</v>
      </c>
      <c r="AB3974" s="166">
        <f>VLOOKUP(L3974,Schnitt2!L:P,3,0)</f>
        <v>0</v>
      </c>
      <c r="AC3974" s="166">
        <f>VLOOKUP(L3974,Schnitt3!L:P,3,0)</f>
        <v>0</v>
      </c>
      <c r="AD3974" s="166">
        <f>VLOOKUP(L3974,Schnitt4!L:P,3,0)</f>
        <v>0</v>
      </c>
      <c r="AE3974" s="166">
        <f>VLOOKUP(L3974,Schnitt5!L:P,3,0)</f>
        <v>0</v>
      </c>
      <c r="AF3974" s="166">
        <f>VLOOKUP(L3974,Schnitt6!L:P,3,0)</f>
        <v>0</v>
      </c>
    </row>
    <row r="3975" spans="12:32" x14ac:dyDescent="0.25">
      <c r="L3975" s="264">
        <f>Member!A3975</f>
        <v>0</v>
      </c>
      <c r="S3975" s="166">
        <f>VLOOKUP(L3975,Schnitt1!L:P,2,0)</f>
        <v>0</v>
      </c>
      <c r="T3975" s="166">
        <f>VLOOKUP(L3975,Schnitt2!L:P,2,0)</f>
        <v>0</v>
      </c>
      <c r="U3975" s="166">
        <f>VLOOKUP(L3975,Schnitt3!L:P,2,0)</f>
        <v>0</v>
      </c>
      <c r="V3975" s="166">
        <f>VLOOKUP(L3975,Schnitt4!L:P,2,0)</f>
        <v>0</v>
      </c>
      <c r="W3975" s="166">
        <f>VLOOKUP(L3975,Schnitt5!L:P,2,0)</f>
        <v>0</v>
      </c>
      <c r="X3975" s="166">
        <f>VLOOKUP(L3975,Schnitt6!L:P,2,0)</f>
        <v>0</v>
      </c>
      <c r="AA3975" s="166">
        <f>VLOOKUP(L3975,Schnitt1!L:P,3,0)</f>
        <v>0</v>
      </c>
      <c r="AB3975" s="166">
        <f>VLOOKUP(L3975,Schnitt2!L:P,3,0)</f>
        <v>0</v>
      </c>
      <c r="AC3975" s="166">
        <f>VLOOKUP(L3975,Schnitt3!L:P,3,0)</f>
        <v>0</v>
      </c>
      <c r="AD3975" s="166">
        <f>VLOOKUP(L3975,Schnitt4!L:P,3,0)</f>
        <v>0</v>
      </c>
      <c r="AE3975" s="166">
        <f>VLOOKUP(L3975,Schnitt5!L:P,3,0)</f>
        <v>0</v>
      </c>
      <c r="AF3975" s="166">
        <f>VLOOKUP(L3975,Schnitt6!L:P,3,0)</f>
        <v>0</v>
      </c>
    </row>
    <row r="3976" spans="12:32" x14ac:dyDescent="0.25">
      <c r="L3976" s="264">
        <f>Member!A3976</f>
        <v>0</v>
      </c>
      <c r="S3976" s="166">
        <f>VLOOKUP(L3976,Schnitt1!L:P,2,0)</f>
        <v>0</v>
      </c>
      <c r="T3976" s="166">
        <f>VLOOKUP(L3976,Schnitt2!L:P,2,0)</f>
        <v>0</v>
      </c>
      <c r="U3976" s="166">
        <f>VLOOKUP(L3976,Schnitt3!L:P,2,0)</f>
        <v>0</v>
      </c>
      <c r="V3976" s="166">
        <f>VLOOKUP(L3976,Schnitt4!L:P,2,0)</f>
        <v>0</v>
      </c>
      <c r="W3976" s="166">
        <f>VLOOKUP(L3976,Schnitt5!L:P,2,0)</f>
        <v>0</v>
      </c>
      <c r="X3976" s="166">
        <f>VLOOKUP(L3976,Schnitt6!L:P,2,0)</f>
        <v>0</v>
      </c>
      <c r="AA3976" s="166">
        <f>VLOOKUP(L3976,Schnitt1!L:P,3,0)</f>
        <v>0</v>
      </c>
      <c r="AB3976" s="166">
        <f>VLOOKUP(L3976,Schnitt2!L:P,3,0)</f>
        <v>0</v>
      </c>
      <c r="AC3976" s="166">
        <f>VLOOKUP(L3976,Schnitt3!L:P,3,0)</f>
        <v>0</v>
      </c>
      <c r="AD3976" s="166">
        <f>VLOOKUP(L3976,Schnitt4!L:P,3,0)</f>
        <v>0</v>
      </c>
      <c r="AE3976" s="166">
        <f>VLOOKUP(L3976,Schnitt5!L:P,3,0)</f>
        <v>0</v>
      </c>
      <c r="AF3976" s="166">
        <f>VLOOKUP(L3976,Schnitt6!L:P,3,0)</f>
        <v>0</v>
      </c>
    </row>
    <row r="3977" spans="12:32" x14ac:dyDescent="0.25">
      <c r="L3977" s="264">
        <f>Member!A3977</f>
        <v>0</v>
      </c>
      <c r="S3977" s="166">
        <f>VLOOKUP(L3977,Schnitt1!L:P,2,0)</f>
        <v>0</v>
      </c>
      <c r="T3977" s="166">
        <f>VLOOKUP(L3977,Schnitt2!L:P,2,0)</f>
        <v>0</v>
      </c>
      <c r="U3977" s="166">
        <f>VLOOKUP(L3977,Schnitt3!L:P,2,0)</f>
        <v>0</v>
      </c>
      <c r="V3977" s="166">
        <f>VLOOKUP(L3977,Schnitt4!L:P,2,0)</f>
        <v>0</v>
      </c>
      <c r="W3977" s="166">
        <f>VLOOKUP(L3977,Schnitt5!L:P,2,0)</f>
        <v>0</v>
      </c>
      <c r="X3977" s="166">
        <f>VLOOKUP(L3977,Schnitt6!L:P,2,0)</f>
        <v>0</v>
      </c>
      <c r="AA3977" s="166">
        <f>VLOOKUP(L3977,Schnitt1!L:P,3,0)</f>
        <v>0</v>
      </c>
      <c r="AB3977" s="166">
        <f>VLOOKUP(L3977,Schnitt2!L:P,3,0)</f>
        <v>0</v>
      </c>
      <c r="AC3977" s="166">
        <f>VLOOKUP(L3977,Schnitt3!L:P,3,0)</f>
        <v>0</v>
      </c>
      <c r="AD3977" s="166">
        <f>VLOOKUP(L3977,Schnitt4!L:P,3,0)</f>
        <v>0</v>
      </c>
      <c r="AE3977" s="166">
        <f>VLOOKUP(L3977,Schnitt5!L:P,3,0)</f>
        <v>0</v>
      </c>
      <c r="AF3977" s="166">
        <f>VLOOKUP(L3977,Schnitt6!L:P,3,0)</f>
        <v>0</v>
      </c>
    </row>
    <row r="3978" spans="12:32" x14ac:dyDescent="0.25">
      <c r="L3978" s="264">
        <f>Member!A3978</f>
        <v>0</v>
      </c>
      <c r="S3978" s="166">
        <f>VLOOKUP(L3978,Schnitt1!L:P,2,0)</f>
        <v>0</v>
      </c>
      <c r="T3978" s="166">
        <f>VLOOKUP(L3978,Schnitt2!L:P,2,0)</f>
        <v>0</v>
      </c>
      <c r="U3978" s="166">
        <f>VLOOKUP(L3978,Schnitt3!L:P,2,0)</f>
        <v>0</v>
      </c>
      <c r="V3978" s="166">
        <f>VLOOKUP(L3978,Schnitt4!L:P,2,0)</f>
        <v>0</v>
      </c>
      <c r="W3978" s="166">
        <f>VLOOKUP(L3978,Schnitt5!L:P,2,0)</f>
        <v>0</v>
      </c>
      <c r="X3978" s="166">
        <f>VLOOKUP(L3978,Schnitt6!L:P,2,0)</f>
        <v>0</v>
      </c>
      <c r="AA3978" s="166">
        <f>VLOOKUP(L3978,Schnitt1!L:P,3,0)</f>
        <v>0</v>
      </c>
      <c r="AB3978" s="166">
        <f>VLOOKUP(L3978,Schnitt2!L:P,3,0)</f>
        <v>0</v>
      </c>
      <c r="AC3978" s="166">
        <f>VLOOKUP(L3978,Schnitt3!L:P,3,0)</f>
        <v>0</v>
      </c>
      <c r="AD3978" s="166">
        <f>VLOOKUP(L3978,Schnitt4!L:P,3,0)</f>
        <v>0</v>
      </c>
      <c r="AE3978" s="166">
        <f>VLOOKUP(L3978,Schnitt5!L:P,3,0)</f>
        <v>0</v>
      </c>
      <c r="AF3978" s="166">
        <f>VLOOKUP(L3978,Schnitt6!L:P,3,0)</f>
        <v>0</v>
      </c>
    </row>
    <row r="3979" spans="12:32" x14ac:dyDescent="0.25">
      <c r="L3979" s="264">
        <f>Member!A3979</f>
        <v>0</v>
      </c>
      <c r="S3979" s="166">
        <f>VLOOKUP(L3979,Schnitt1!L:P,2,0)</f>
        <v>0</v>
      </c>
      <c r="T3979" s="166">
        <f>VLOOKUP(L3979,Schnitt2!L:P,2,0)</f>
        <v>0</v>
      </c>
      <c r="U3979" s="166">
        <f>VLOOKUP(L3979,Schnitt3!L:P,2,0)</f>
        <v>0</v>
      </c>
      <c r="V3979" s="166">
        <f>VLOOKUP(L3979,Schnitt4!L:P,2,0)</f>
        <v>0</v>
      </c>
      <c r="W3979" s="166">
        <f>VLOOKUP(L3979,Schnitt5!L:P,2,0)</f>
        <v>0</v>
      </c>
      <c r="X3979" s="166">
        <f>VLOOKUP(L3979,Schnitt6!L:P,2,0)</f>
        <v>0</v>
      </c>
      <c r="AA3979" s="166">
        <f>VLOOKUP(L3979,Schnitt1!L:P,3,0)</f>
        <v>0</v>
      </c>
      <c r="AB3979" s="166">
        <f>VLOOKUP(L3979,Schnitt2!L:P,3,0)</f>
        <v>0</v>
      </c>
      <c r="AC3979" s="166">
        <f>VLOOKUP(L3979,Schnitt3!L:P,3,0)</f>
        <v>0</v>
      </c>
      <c r="AD3979" s="166">
        <f>VLOOKUP(L3979,Schnitt4!L:P,3,0)</f>
        <v>0</v>
      </c>
      <c r="AE3979" s="166">
        <f>VLOOKUP(L3979,Schnitt5!L:P,3,0)</f>
        <v>0</v>
      </c>
      <c r="AF3979" s="166">
        <f>VLOOKUP(L3979,Schnitt6!L:P,3,0)</f>
        <v>0</v>
      </c>
    </row>
    <row r="3980" spans="12:32" x14ac:dyDescent="0.25">
      <c r="L3980" s="264">
        <f>Member!A3980</f>
        <v>0</v>
      </c>
      <c r="S3980" s="166">
        <f>VLOOKUP(L3980,Schnitt1!L:P,2,0)</f>
        <v>0</v>
      </c>
      <c r="T3980" s="166">
        <f>VLOOKUP(L3980,Schnitt2!L:P,2,0)</f>
        <v>0</v>
      </c>
      <c r="U3980" s="166">
        <f>VLOOKUP(L3980,Schnitt3!L:P,2,0)</f>
        <v>0</v>
      </c>
      <c r="V3980" s="166">
        <f>VLOOKUP(L3980,Schnitt4!L:P,2,0)</f>
        <v>0</v>
      </c>
      <c r="W3980" s="166">
        <f>VLOOKUP(L3980,Schnitt5!L:P,2,0)</f>
        <v>0</v>
      </c>
      <c r="X3980" s="166">
        <f>VLOOKUP(L3980,Schnitt6!L:P,2,0)</f>
        <v>0</v>
      </c>
      <c r="AA3980" s="166">
        <f>VLOOKUP(L3980,Schnitt1!L:P,3,0)</f>
        <v>0</v>
      </c>
      <c r="AB3980" s="166">
        <f>VLOOKUP(L3980,Schnitt2!L:P,3,0)</f>
        <v>0</v>
      </c>
      <c r="AC3980" s="166">
        <f>VLOOKUP(L3980,Schnitt3!L:P,3,0)</f>
        <v>0</v>
      </c>
      <c r="AD3980" s="166">
        <f>VLOOKUP(L3980,Schnitt4!L:P,3,0)</f>
        <v>0</v>
      </c>
      <c r="AE3980" s="166">
        <f>VLOOKUP(L3980,Schnitt5!L:P,3,0)</f>
        <v>0</v>
      </c>
      <c r="AF3980" s="166">
        <f>VLOOKUP(L3980,Schnitt6!L:P,3,0)</f>
        <v>0</v>
      </c>
    </row>
    <row r="3981" spans="12:32" x14ac:dyDescent="0.25">
      <c r="L3981" s="264">
        <f>Member!A3981</f>
        <v>0</v>
      </c>
      <c r="S3981" s="166">
        <f>VLOOKUP(L3981,Schnitt1!L:P,2,0)</f>
        <v>0</v>
      </c>
      <c r="T3981" s="166">
        <f>VLOOKUP(L3981,Schnitt2!L:P,2,0)</f>
        <v>0</v>
      </c>
      <c r="U3981" s="166">
        <f>VLOOKUP(L3981,Schnitt3!L:P,2,0)</f>
        <v>0</v>
      </c>
      <c r="V3981" s="166">
        <f>VLOOKUP(L3981,Schnitt4!L:P,2,0)</f>
        <v>0</v>
      </c>
      <c r="W3981" s="166">
        <f>VLOOKUP(L3981,Schnitt5!L:P,2,0)</f>
        <v>0</v>
      </c>
      <c r="X3981" s="166">
        <f>VLOOKUP(L3981,Schnitt6!L:P,2,0)</f>
        <v>0</v>
      </c>
      <c r="AA3981" s="166">
        <f>VLOOKUP(L3981,Schnitt1!L:P,3,0)</f>
        <v>0</v>
      </c>
      <c r="AB3981" s="166">
        <f>VLOOKUP(L3981,Schnitt2!L:P,3,0)</f>
        <v>0</v>
      </c>
      <c r="AC3981" s="166">
        <f>VLOOKUP(L3981,Schnitt3!L:P,3,0)</f>
        <v>0</v>
      </c>
      <c r="AD3981" s="166">
        <f>VLOOKUP(L3981,Schnitt4!L:P,3,0)</f>
        <v>0</v>
      </c>
      <c r="AE3981" s="166">
        <f>VLOOKUP(L3981,Schnitt5!L:P,3,0)</f>
        <v>0</v>
      </c>
      <c r="AF3981" s="166">
        <f>VLOOKUP(L3981,Schnitt6!L:P,3,0)</f>
        <v>0</v>
      </c>
    </row>
    <row r="3982" spans="12:32" x14ac:dyDescent="0.25">
      <c r="L3982" s="264">
        <f>Member!A3982</f>
        <v>0</v>
      </c>
      <c r="S3982" s="166">
        <f>VLOOKUP(L3982,Schnitt1!L:P,2,0)</f>
        <v>0</v>
      </c>
      <c r="T3982" s="166">
        <f>VLOOKUP(L3982,Schnitt2!L:P,2,0)</f>
        <v>0</v>
      </c>
      <c r="U3982" s="166">
        <f>VLOOKUP(L3982,Schnitt3!L:P,2,0)</f>
        <v>0</v>
      </c>
      <c r="V3982" s="166">
        <f>VLOOKUP(L3982,Schnitt4!L:P,2,0)</f>
        <v>0</v>
      </c>
      <c r="W3982" s="166">
        <f>VLOOKUP(L3982,Schnitt5!L:P,2,0)</f>
        <v>0</v>
      </c>
      <c r="X3982" s="166">
        <f>VLOOKUP(L3982,Schnitt6!L:P,2,0)</f>
        <v>0</v>
      </c>
      <c r="AA3982" s="166">
        <f>VLOOKUP(L3982,Schnitt1!L:P,3,0)</f>
        <v>0</v>
      </c>
      <c r="AB3982" s="166">
        <f>VLOOKUP(L3982,Schnitt2!L:P,3,0)</f>
        <v>0</v>
      </c>
      <c r="AC3982" s="166">
        <f>VLOOKUP(L3982,Schnitt3!L:P,3,0)</f>
        <v>0</v>
      </c>
      <c r="AD3982" s="166">
        <f>VLOOKUP(L3982,Schnitt4!L:P,3,0)</f>
        <v>0</v>
      </c>
      <c r="AE3982" s="166">
        <f>VLOOKUP(L3982,Schnitt5!L:P,3,0)</f>
        <v>0</v>
      </c>
      <c r="AF3982" s="166">
        <f>VLOOKUP(L3982,Schnitt6!L:P,3,0)</f>
        <v>0</v>
      </c>
    </row>
    <row r="3983" spans="12:32" x14ac:dyDescent="0.25">
      <c r="L3983" s="264">
        <f>Member!A3983</f>
        <v>0</v>
      </c>
      <c r="S3983" s="166">
        <f>VLOOKUP(L3983,Schnitt1!L:P,2,0)</f>
        <v>0</v>
      </c>
      <c r="T3983" s="166">
        <f>VLOOKUP(L3983,Schnitt2!L:P,2,0)</f>
        <v>0</v>
      </c>
      <c r="U3983" s="166">
        <f>VLOOKUP(L3983,Schnitt3!L:P,2,0)</f>
        <v>0</v>
      </c>
      <c r="V3983" s="166">
        <f>VLOOKUP(L3983,Schnitt4!L:P,2,0)</f>
        <v>0</v>
      </c>
      <c r="W3983" s="166">
        <f>VLOOKUP(L3983,Schnitt5!L:P,2,0)</f>
        <v>0</v>
      </c>
      <c r="X3983" s="166">
        <f>VLOOKUP(L3983,Schnitt6!L:P,2,0)</f>
        <v>0</v>
      </c>
      <c r="AA3983" s="166">
        <f>VLOOKUP(L3983,Schnitt1!L:P,3,0)</f>
        <v>0</v>
      </c>
      <c r="AB3983" s="166">
        <f>VLOOKUP(L3983,Schnitt2!L:P,3,0)</f>
        <v>0</v>
      </c>
      <c r="AC3983" s="166">
        <f>VLOOKUP(L3983,Schnitt3!L:P,3,0)</f>
        <v>0</v>
      </c>
      <c r="AD3983" s="166">
        <f>VLOOKUP(L3983,Schnitt4!L:P,3,0)</f>
        <v>0</v>
      </c>
      <c r="AE3983" s="166">
        <f>VLOOKUP(L3983,Schnitt5!L:P,3,0)</f>
        <v>0</v>
      </c>
      <c r="AF3983" s="166">
        <f>VLOOKUP(L3983,Schnitt6!L:P,3,0)</f>
        <v>0</v>
      </c>
    </row>
    <row r="3984" spans="12:32" x14ac:dyDescent="0.25">
      <c r="L3984" s="264">
        <f>Member!A3984</f>
        <v>0</v>
      </c>
      <c r="S3984" s="166">
        <f>VLOOKUP(L3984,Schnitt1!L:P,2,0)</f>
        <v>0</v>
      </c>
      <c r="T3984" s="166">
        <f>VLOOKUP(L3984,Schnitt2!L:P,2,0)</f>
        <v>0</v>
      </c>
      <c r="U3984" s="166">
        <f>VLOOKUP(L3984,Schnitt3!L:P,2,0)</f>
        <v>0</v>
      </c>
      <c r="V3984" s="166">
        <f>VLOOKUP(L3984,Schnitt4!L:P,2,0)</f>
        <v>0</v>
      </c>
      <c r="W3984" s="166">
        <f>VLOOKUP(L3984,Schnitt5!L:P,2,0)</f>
        <v>0</v>
      </c>
      <c r="X3984" s="166">
        <f>VLOOKUP(L3984,Schnitt6!L:P,2,0)</f>
        <v>0</v>
      </c>
      <c r="AA3984" s="166">
        <f>VLOOKUP(L3984,Schnitt1!L:P,3,0)</f>
        <v>0</v>
      </c>
      <c r="AB3984" s="166">
        <f>VLOOKUP(L3984,Schnitt2!L:P,3,0)</f>
        <v>0</v>
      </c>
      <c r="AC3984" s="166">
        <f>VLOOKUP(L3984,Schnitt3!L:P,3,0)</f>
        <v>0</v>
      </c>
      <c r="AD3984" s="166">
        <f>VLOOKUP(L3984,Schnitt4!L:P,3,0)</f>
        <v>0</v>
      </c>
      <c r="AE3984" s="166">
        <f>VLOOKUP(L3984,Schnitt5!L:P,3,0)</f>
        <v>0</v>
      </c>
      <c r="AF3984" s="166">
        <f>VLOOKUP(L3984,Schnitt6!L:P,3,0)</f>
        <v>0</v>
      </c>
    </row>
    <row r="3985" spans="12:32" x14ac:dyDescent="0.25">
      <c r="L3985" s="264">
        <f>Member!A3985</f>
        <v>0</v>
      </c>
      <c r="S3985" s="166">
        <f>VLOOKUP(L3985,Schnitt1!L:P,2,0)</f>
        <v>0</v>
      </c>
      <c r="T3985" s="166">
        <f>VLOOKUP(L3985,Schnitt2!L:P,2,0)</f>
        <v>0</v>
      </c>
      <c r="U3985" s="166">
        <f>VLOOKUP(L3985,Schnitt3!L:P,2,0)</f>
        <v>0</v>
      </c>
      <c r="V3985" s="166">
        <f>VLOOKUP(L3985,Schnitt4!L:P,2,0)</f>
        <v>0</v>
      </c>
      <c r="W3985" s="166">
        <f>VLOOKUP(L3985,Schnitt5!L:P,2,0)</f>
        <v>0</v>
      </c>
      <c r="X3985" s="166">
        <f>VLOOKUP(L3985,Schnitt6!L:P,2,0)</f>
        <v>0</v>
      </c>
      <c r="AA3985" s="166">
        <f>VLOOKUP(L3985,Schnitt1!L:P,3,0)</f>
        <v>0</v>
      </c>
      <c r="AB3985" s="166">
        <f>VLOOKUP(L3985,Schnitt2!L:P,3,0)</f>
        <v>0</v>
      </c>
      <c r="AC3985" s="166">
        <f>VLOOKUP(L3985,Schnitt3!L:P,3,0)</f>
        <v>0</v>
      </c>
      <c r="AD3985" s="166">
        <f>VLOOKUP(L3985,Schnitt4!L:P,3,0)</f>
        <v>0</v>
      </c>
      <c r="AE3985" s="166">
        <f>VLOOKUP(L3985,Schnitt5!L:P,3,0)</f>
        <v>0</v>
      </c>
      <c r="AF3985" s="166">
        <f>VLOOKUP(L3985,Schnitt6!L:P,3,0)</f>
        <v>0</v>
      </c>
    </row>
    <row r="3986" spans="12:32" x14ac:dyDescent="0.25">
      <c r="L3986" s="264">
        <f>Member!A3986</f>
        <v>0</v>
      </c>
      <c r="S3986" s="166">
        <f>VLOOKUP(L3986,Schnitt1!L:P,2,0)</f>
        <v>0</v>
      </c>
      <c r="T3986" s="166">
        <f>VLOOKUP(L3986,Schnitt2!L:P,2,0)</f>
        <v>0</v>
      </c>
      <c r="U3986" s="166">
        <f>VLOOKUP(L3986,Schnitt3!L:P,2,0)</f>
        <v>0</v>
      </c>
      <c r="V3986" s="166">
        <f>VLOOKUP(L3986,Schnitt4!L:P,2,0)</f>
        <v>0</v>
      </c>
      <c r="W3986" s="166">
        <f>VLOOKUP(L3986,Schnitt5!L:P,2,0)</f>
        <v>0</v>
      </c>
      <c r="X3986" s="166">
        <f>VLOOKUP(L3986,Schnitt6!L:P,2,0)</f>
        <v>0</v>
      </c>
      <c r="AA3986" s="166">
        <f>VLOOKUP(L3986,Schnitt1!L:P,3,0)</f>
        <v>0</v>
      </c>
      <c r="AB3986" s="166">
        <f>VLOOKUP(L3986,Schnitt2!L:P,3,0)</f>
        <v>0</v>
      </c>
      <c r="AC3986" s="166">
        <f>VLOOKUP(L3986,Schnitt3!L:P,3,0)</f>
        <v>0</v>
      </c>
      <c r="AD3986" s="166">
        <f>VLOOKUP(L3986,Schnitt4!L:P,3,0)</f>
        <v>0</v>
      </c>
      <c r="AE3986" s="166">
        <f>VLOOKUP(L3986,Schnitt5!L:P,3,0)</f>
        <v>0</v>
      </c>
      <c r="AF3986" s="166">
        <f>VLOOKUP(L3986,Schnitt6!L:P,3,0)</f>
        <v>0</v>
      </c>
    </row>
    <row r="3987" spans="12:32" x14ac:dyDescent="0.25">
      <c r="L3987" s="264">
        <f>Member!A3987</f>
        <v>0</v>
      </c>
      <c r="S3987" s="166">
        <f>VLOOKUP(L3987,Schnitt1!L:P,2,0)</f>
        <v>0</v>
      </c>
      <c r="T3987" s="166">
        <f>VLOOKUP(L3987,Schnitt2!L:P,2,0)</f>
        <v>0</v>
      </c>
      <c r="U3987" s="166">
        <f>VLOOKUP(L3987,Schnitt3!L:P,2,0)</f>
        <v>0</v>
      </c>
      <c r="V3987" s="166">
        <f>VLOOKUP(L3987,Schnitt4!L:P,2,0)</f>
        <v>0</v>
      </c>
      <c r="W3987" s="166">
        <f>VLOOKUP(L3987,Schnitt5!L:P,2,0)</f>
        <v>0</v>
      </c>
      <c r="X3987" s="166">
        <f>VLOOKUP(L3987,Schnitt6!L:P,2,0)</f>
        <v>0</v>
      </c>
      <c r="AA3987" s="166">
        <f>VLOOKUP(L3987,Schnitt1!L:P,3,0)</f>
        <v>0</v>
      </c>
      <c r="AB3987" s="166">
        <f>VLOOKUP(L3987,Schnitt2!L:P,3,0)</f>
        <v>0</v>
      </c>
      <c r="AC3987" s="166">
        <f>VLOOKUP(L3987,Schnitt3!L:P,3,0)</f>
        <v>0</v>
      </c>
      <c r="AD3987" s="166">
        <f>VLOOKUP(L3987,Schnitt4!L:P,3,0)</f>
        <v>0</v>
      </c>
      <c r="AE3987" s="166">
        <f>VLOOKUP(L3987,Schnitt5!L:P,3,0)</f>
        <v>0</v>
      </c>
      <c r="AF3987" s="166">
        <f>VLOOKUP(L3987,Schnitt6!L:P,3,0)</f>
        <v>0</v>
      </c>
    </row>
    <row r="3988" spans="12:32" x14ac:dyDescent="0.25">
      <c r="L3988" s="264">
        <f>Member!A3988</f>
        <v>0</v>
      </c>
      <c r="S3988" s="166">
        <f>VLOOKUP(L3988,Schnitt1!L:P,2,0)</f>
        <v>0</v>
      </c>
      <c r="T3988" s="166">
        <f>VLOOKUP(L3988,Schnitt2!L:P,2,0)</f>
        <v>0</v>
      </c>
      <c r="U3988" s="166">
        <f>VLOOKUP(L3988,Schnitt3!L:P,2,0)</f>
        <v>0</v>
      </c>
      <c r="V3988" s="166">
        <f>VLOOKUP(L3988,Schnitt4!L:P,2,0)</f>
        <v>0</v>
      </c>
      <c r="W3988" s="166">
        <f>VLOOKUP(L3988,Schnitt5!L:P,2,0)</f>
        <v>0</v>
      </c>
      <c r="X3988" s="166">
        <f>VLOOKUP(L3988,Schnitt6!L:P,2,0)</f>
        <v>0</v>
      </c>
      <c r="AA3988" s="166">
        <f>VLOOKUP(L3988,Schnitt1!L:P,3,0)</f>
        <v>0</v>
      </c>
      <c r="AB3988" s="166">
        <f>VLOOKUP(L3988,Schnitt2!L:P,3,0)</f>
        <v>0</v>
      </c>
      <c r="AC3988" s="166">
        <f>VLOOKUP(L3988,Schnitt3!L:P,3,0)</f>
        <v>0</v>
      </c>
      <c r="AD3988" s="166">
        <f>VLOOKUP(L3988,Schnitt4!L:P,3,0)</f>
        <v>0</v>
      </c>
      <c r="AE3988" s="166">
        <f>VLOOKUP(L3988,Schnitt5!L:P,3,0)</f>
        <v>0</v>
      </c>
      <c r="AF3988" s="166">
        <f>VLOOKUP(L3988,Schnitt6!L:P,3,0)</f>
        <v>0</v>
      </c>
    </row>
    <row r="3989" spans="12:32" x14ac:dyDescent="0.25">
      <c r="L3989" s="264">
        <f>Member!A3989</f>
        <v>0</v>
      </c>
      <c r="S3989" s="166">
        <f>VLOOKUP(L3989,Schnitt1!L:P,2,0)</f>
        <v>0</v>
      </c>
      <c r="T3989" s="166">
        <f>VLOOKUP(L3989,Schnitt2!L:P,2,0)</f>
        <v>0</v>
      </c>
      <c r="U3989" s="166">
        <f>VLOOKUP(L3989,Schnitt3!L:P,2,0)</f>
        <v>0</v>
      </c>
      <c r="V3989" s="166">
        <f>VLOOKUP(L3989,Schnitt4!L:P,2,0)</f>
        <v>0</v>
      </c>
      <c r="W3989" s="166">
        <f>VLOOKUP(L3989,Schnitt5!L:P,2,0)</f>
        <v>0</v>
      </c>
      <c r="X3989" s="166">
        <f>VLOOKUP(L3989,Schnitt6!L:P,2,0)</f>
        <v>0</v>
      </c>
      <c r="AA3989" s="166">
        <f>VLOOKUP(L3989,Schnitt1!L:P,3,0)</f>
        <v>0</v>
      </c>
      <c r="AB3989" s="166">
        <f>VLOOKUP(L3989,Schnitt2!L:P,3,0)</f>
        <v>0</v>
      </c>
      <c r="AC3989" s="166">
        <f>VLOOKUP(L3989,Schnitt3!L:P,3,0)</f>
        <v>0</v>
      </c>
      <c r="AD3989" s="166">
        <f>VLOOKUP(L3989,Schnitt4!L:P,3,0)</f>
        <v>0</v>
      </c>
      <c r="AE3989" s="166">
        <f>VLOOKUP(L3989,Schnitt5!L:P,3,0)</f>
        <v>0</v>
      </c>
      <c r="AF3989" s="166">
        <f>VLOOKUP(L3989,Schnitt6!L:P,3,0)</f>
        <v>0</v>
      </c>
    </row>
    <row r="3990" spans="12:32" x14ac:dyDescent="0.25">
      <c r="L3990" s="264">
        <f>Member!A3990</f>
        <v>0</v>
      </c>
      <c r="S3990" s="166">
        <f>VLOOKUP(L3990,Schnitt1!L:P,2,0)</f>
        <v>0</v>
      </c>
      <c r="T3990" s="166">
        <f>VLOOKUP(L3990,Schnitt2!L:P,2,0)</f>
        <v>0</v>
      </c>
      <c r="U3990" s="166">
        <f>VLOOKUP(L3990,Schnitt3!L:P,2,0)</f>
        <v>0</v>
      </c>
      <c r="V3990" s="166">
        <f>VLOOKUP(L3990,Schnitt4!L:P,2,0)</f>
        <v>0</v>
      </c>
      <c r="W3990" s="166">
        <f>VLOOKUP(L3990,Schnitt5!L:P,2,0)</f>
        <v>0</v>
      </c>
      <c r="X3990" s="166">
        <f>VLOOKUP(L3990,Schnitt6!L:P,2,0)</f>
        <v>0</v>
      </c>
      <c r="AA3990" s="166">
        <f>VLOOKUP(L3990,Schnitt1!L:P,3,0)</f>
        <v>0</v>
      </c>
      <c r="AB3990" s="166">
        <f>VLOOKUP(L3990,Schnitt2!L:P,3,0)</f>
        <v>0</v>
      </c>
      <c r="AC3990" s="166">
        <f>VLOOKUP(L3990,Schnitt3!L:P,3,0)</f>
        <v>0</v>
      </c>
      <c r="AD3990" s="166">
        <f>VLOOKUP(L3990,Schnitt4!L:P,3,0)</f>
        <v>0</v>
      </c>
      <c r="AE3990" s="166">
        <f>VLOOKUP(L3990,Schnitt5!L:P,3,0)</f>
        <v>0</v>
      </c>
      <c r="AF3990" s="166">
        <f>VLOOKUP(L3990,Schnitt6!L:P,3,0)</f>
        <v>0</v>
      </c>
    </row>
    <row r="3991" spans="12:32" x14ac:dyDescent="0.25">
      <c r="L3991" s="264">
        <f>Member!A3991</f>
        <v>0</v>
      </c>
      <c r="S3991" s="166">
        <f>VLOOKUP(L3991,Schnitt1!L:P,2,0)</f>
        <v>0</v>
      </c>
      <c r="T3991" s="166">
        <f>VLOOKUP(L3991,Schnitt2!L:P,2,0)</f>
        <v>0</v>
      </c>
      <c r="U3991" s="166">
        <f>VLOOKUP(L3991,Schnitt3!L:P,2,0)</f>
        <v>0</v>
      </c>
      <c r="V3991" s="166">
        <f>VLOOKUP(L3991,Schnitt4!L:P,2,0)</f>
        <v>0</v>
      </c>
      <c r="W3991" s="166">
        <f>VLOOKUP(L3991,Schnitt5!L:P,2,0)</f>
        <v>0</v>
      </c>
      <c r="X3991" s="166">
        <f>VLOOKUP(L3991,Schnitt6!L:P,2,0)</f>
        <v>0</v>
      </c>
      <c r="AA3991" s="166">
        <f>VLOOKUP(L3991,Schnitt1!L:P,3,0)</f>
        <v>0</v>
      </c>
      <c r="AB3991" s="166">
        <f>VLOOKUP(L3991,Schnitt2!L:P,3,0)</f>
        <v>0</v>
      </c>
      <c r="AC3991" s="166">
        <f>VLOOKUP(L3991,Schnitt3!L:P,3,0)</f>
        <v>0</v>
      </c>
      <c r="AD3991" s="166">
        <f>VLOOKUP(L3991,Schnitt4!L:P,3,0)</f>
        <v>0</v>
      </c>
      <c r="AE3991" s="166">
        <f>VLOOKUP(L3991,Schnitt5!L:P,3,0)</f>
        <v>0</v>
      </c>
      <c r="AF3991" s="166">
        <f>VLOOKUP(L3991,Schnitt6!L:P,3,0)</f>
        <v>0</v>
      </c>
    </row>
    <row r="3992" spans="12:32" x14ac:dyDescent="0.25">
      <c r="L3992" s="264">
        <f>Member!A3992</f>
        <v>0</v>
      </c>
      <c r="S3992" s="166">
        <f>VLOOKUP(L3992,Schnitt1!L:P,2,0)</f>
        <v>0</v>
      </c>
      <c r="T3992" s="166">
        <f>VLOOKUP(L3992,Schnitt2!L:P,2,0)</f>
        <v>0</v>
      </c>
      <c r="U3992" s="166">
        <f>VLOOKUP(L3992,Schnitt3!L:P,2,0)</f>
        <v>0</v>
      </c>
      <c r="V3992" s="166">
        <f>VLOOKUP(L3992,Schnitt4!L:P,2,0)</f>
        <v>0</v>
      </c>
      <c r="W3992" s="166">
        <f>VLOOKUP(L3992,Schnitt5!L:P,2,0)</f>
        <v>0</v>
      </c>
      <c r="X3992" s="166">
        <f>VLOOKUP(L3992,Schnitt6!L:P,2,0)</f>
        <v>0</v>
      </c>
      <c r="AA3992" s="166">
        <f>VLOOKUP(L3992,Schnitt1!L:P,3,0)</f>
        <v>0</v>
      </c>
      <c r="AB3992" s="166">
        <f>VLOOKUP(L3992,Schnitt2!L:P,3,0)</f>
        <v>0</v>
      </c>
      <c r="AC3992" s="166">
        <f>VLOOKUP(L3992,Schnitt3!L:P,3,0)</f>
        <v>0</v>
      </c>
      <c r="AD3992" s="166">
        <f>VLOOKUP(L3992,Schnitt4!L:P,3,0)</f>
        <v>0</v>
      </c>
      <c r="AE3992" s="166">
        <f>VLOOKUP(L3992,Schnitt5!L:P,3,0)</f>
        <v>0</v>
      </c>
      <c r="AF3992" s="166">
        <f>VLOOKUP(L3992,Schnitt6!L:P,3,0)</f>
        <v>0</v>
      </c>
    </row>
    <row r="3993" spans="12:32" x14ac:dyDescent="0.25">
      <c r="L3993" s="264">
        <f>Member!A3993</f>
        <v>0</v>
      </c>
      <c r="S3993" s="166">
        <f>VLOOKUP(L3993,Schnitt1!L:P,2,0)</f>
        <v>0</v>
      </c>
      <c r="T3993" s="166">
        <f>VLOOKUP(L3993,Schnitt2!L:P,2,0)</f>
        <v>0</v>
      </c>
      <c r="U3993" s="166">
        <f>VLOOKUP(L3993,Schnitt3!L:P,2,0)</f>
        <v>0</v>
      </c>
      <c r="V3993" s="166">
        <f>VLOOKUP(L3993,Schnitt4!L:P,2,0)</f>
        <v>0</v>
      </c>
      <c r="W3993" s="166">
        <f>VLOOKUP(L3993,Schnitt5!L:P,2,0)</f>
        <v>0</v>
      </c>
      <c r="X3993" s="166">
        <f>VLOOKUP(L3993,Schnitt6!L:P,2,0)</f>
        <v>0</v>
      </c>
      <c r="AA3993" s="166">
        <f>VLOOKUP(L3993,Schnitt1!L:P,3,0)</f>
        <v>0</v>
      </c>
      <c r="AB3993" s="166">
        <f>VLOOKUP(L3993,Schnitt2!L:P,3,0)</f>
        <v>0</v>
      </c>
      <c r="AC3993" s="166">
        <f>VLOOKUP(L3993,Schnitt3!L:P,3,0)</f>
        <v>0</v>
      </c>
      <c r="AD3993" s="166">
        <f>VLOOKUP(L3993,Schnitt4!L:P,3,0)</f>
        <v>0</v>
      </c>
      <c r="AE3993" s="166">
        <f>VLOOKUP(L3993,Schnitt5!L:P,3,0)</f>
        <v>0</v>
      </c>
      <c r="AF3993" s="166">
        <f>VLOOKUP(L3993,Schnitt6!L:P,3,0)</f>
        <v>0</v>
      </c>
    </row>
    <row r="3994" spans="12:32" x14ac:dyDescent="0.25">
      <c r="L3994" s="264">
        <f>Member!A3994</f>
        <v>0</v>
      </c>
      <c r="S3994" s="166">
        <f>VLOOKUP(L3994,Schnitt1!L:P,2,0)</f>
        <v>0</v>
      </c>
      <c r="T3994" s="166">
        <f>VLOOKUP(L3994,Schnitt2!L:P,2,0)</f>
        <v>0</v>
      </c>
      <c r="U3994" s="166">
        <f>VLOOKUP(L3994,Schnitt3!L:P,2,0)</f>
        <v>0</v>
      </c>
      <c r="V3994" s="166">
        <f>VLOOKUP(L3994,Schnitt4!L:P,2,0)</f>
        <v>0</v>
      </c>
      <c r="W3994" s="166">
        <f>VLOOKUP(L3994,Schnitt5!L:P,2,0)</f>
        <v>0</v>
      </c>
      <c r="X3994" s="166">
        <f>VLOOKUP(L3994,Schnitt6!L:P,2,0)</f>
        <v>0</v>
      </c>
      <c r="AA3994" s="166">
        <f>VLOOKUP(L3994,Schnitt1!L:P,3,0)</f>
        <v>0</v>
      </c>
      <c r="AB3994" s="166">
        <f>VLOOKUP(L3994,Schnitt2!L:P,3,0)</f>
        <v>0</v>
      </c>
      <c r="AC3994" s="166">
        <f>VLOOKUP(L3994,Schnitt3!L:P,3,0)</f>
        <v>0</v>
      </c>
      <c r="AD3994" s="166">
        <f>VLOOKUP(L3994,Schnitt4!L:P,3,0)</f>
        <v>0</v>
      </c>
      <c r="AE3994" s="166">
        <f>VLOOKUP(L3994,Schnitt5!L:P,3,0)</f>
        <v>0</v>
      </c>
      <c r="AF3994" s="166">
        <f>VLOOKUP(L3994,Schnitt6!L:P,3,0)</f>
        <v>0</v>
      </c>
    </row>
    <row r="3995" spans="12:32" x14ac:dyDescent="0.25">
      <c r="L3995" s="264">
        <f>Member!A3995</f>
        <v>0</v>
      </c>
      <c r="S3995" s="166">
        <f>VLOOKUP(L3995,Schnitt1!L:P,2,0)</f>
        <v>0</v>
      </c>
      <c r="T3995" s="166">
        <f>VLOOKUP(L3995,Schnitt2!L:P,2,0)</f>
        <v>0</v>
      </c>
      <c r="U3995" s="166">
        <f>VLOOKUP(L3995,Schnitt3!L:P,2,0)</f>
        <v>0</v>
      </c>
      <c r="V3995" s="166">
        <f>VLOOKUP(L3995,Schnitt4!L:P,2,0)</f>
        <v>0</v>
      </c>
      <c r="W3995" s="166">
        <f>VLOOKUP(L3995,Schnitt5!L:P,2,0)</f>
        <v>0</v>
      </c>
      <c r="X3995" s="166">
        <f>VLOOKUP(L3995,Schnitt6!L:P,2,0)</f>
        <v>0</v>
      </c>
      <c r="AA3995" s="166">
        <f>VLOOKUP(L3995,Schnitt1!L:P,3,0)</f>
        <v>0</v>
      </c>
      <c r="AB3995" s="166">
        <f>VLOOKUP(L3995,Schnitt2!L:P,3,0)</f>
        <v>0</v>
      </c>
      <c r="AC3995" s="166">
        <f>VLOOKUP(L3995,Schnitt3!L:P,3,0)</f>
        <v>0</v>
      </c>
      <c r="AD3995" s="166">
        <f>VLOOKUP(L3995,Schnitt4!L:P,3,0)</f>
        <v>0</v>
      </c>
      <c r="AE3995" s="166">
        <f>VLOOKUP(L3995,Schnitt5!L:P,3,0)</f>
        <v>0</v>
      </c>
      <c r="AF3995" s="166">
        <f>VLOOKUP(L3995,Schnitt6!L:P,3,0)</f>
        <v>0</v>
      </c>
    </row>
    <row r="3996" spans="12:32" x14ac:dyDescent="0.25">
      <c r="L3996" s="264">
        <f>Member!A3996</f>
        <v>0</v>
      </c>
      <c r="S3996" s="166">
        <f>VLOOKUP(L3996,Schnitt1!L:P,2,0)</f>
        <v>0</v>
      </c>
      <c r="T3996" s="166">
        <f>VLOOKUP(L3996,Schnitt2!L:P,2,0)</f>
        <v>0</v>
      </c>
      <c r="U3996" s="166">
        <f>VLOOKUP(L3996,Schnitt3!L:P,2,0)</f>
        <v>0</v>
      </c>
      <c r="V3996" s="166">
        <f>VLOOKUP(L3996,Schnitt4!L:P,2,0)</f>
        <v>0</v>
      </c>
      <c r="W3996" s="166">
        <f>VLOOKUP(L3996,Schnitt5!L:P,2,0)</f>
        <v>0</v>
      </c>
      <c r="X3996" s="166">
        <f>VLOOKUP(L3996,Schnitt6!L:P,2,0)</f>
        <v>0</v>
      </c>
      <c r="AA3996" s="166">
        <f>VLOOKUP(L3996,Schnitt1!L:P,3,0)</f>
        <v>0</v>
      </c>
      <c r="AB3996" s="166">
        <f>VLOOKUP(L3996,Schnitt2!L:P,3,0)</f>
        <v>0</v>
      </c>
      <c r="AC3996" s="166">
        <f>VLOOKUP(L3996,Schnitt3!L:P,3,0)</f>
        <v>0</v>
      </c>
      <c r="AD3996" s="166">
        <f>VLOOKUP(L3996,Schnitt4!L:P,3,0)</f>
        <v>0</v>
      </c>
      <c r="AE3996" s="166">
        <f>VLOOKUP(L3996,Schnitt5!L:P,3,0)</f>
        <v>0</v>
      </c>
      <c r="AF3996" s="166">
        <f>VLOOKUP(L3996,Schnitt6!L:P,3,0)</f>
        <v>0</v>
      </c>
    </row>
    <row r="3997" spans="12:32" x14ac:dyDescent="0.25">
      <c r="L3997" s="264">
        <f>Member!A3997</f>
        <v>0</v>
      </c>
      <c r="S3997" s="166">
        <f>VLOOKUP(L3997,Schnitt1!L:P,2,0)</f>
        <v>0</v>
      </c>
      <c r="T3997" s="166">
        <f>VLOOKUP(L3997,Schnitt2!L:P,2,0)</f>
        <v>0</v>
      </c>
      <c r="U3997" s="166">
        <f>VLOOKUP(L3997,Schnitt3!L:P,2,0)</f>
        <v>0</v>
      </c>
      <c r="V3997" s="166">
        <f>VLOOKUP(L3997,Schnitt4!L:P,2,0)</f>
        <v>0</v>
      </c>
      <c r="W3997" s="166">
        <f>VLOOKUP(L3997,Schnitt5!L:P,2,0)</f>
        <v>0</v>
      </c>
      <c r="X3997" s="166">
        <f>VLOOKUP(L3997,Schnitt6!L:P,2,0)</f>
        <v>0</v>
      </c>
      <c r="AA3997" s="166">
        <f>VLOOKUP(L3997,Schnitt1!L:P,3,0)</f>
        <v>0</v>
      </c>
      <c r="AB3997" s="166">
        <f>VLOOKUP(L3997,Schnitt2!L:P,3,0)</f>
        <v>0</v>
      </c>
      <c r="AC3997" s="166">
        <f>VLOOKUP(L3997,Schnitt3!L:P,3,0)</f>
        <v>0</v>
      </c>
      <c r="AD3997" s="166">
        <f>VLOOKUP(L3997,Schnitt4!L:P,3,0)</f>
        <v>0</v>
      </c>
      <c r="AE3997" s="166">
        <f>VLOOKUP(L3997,Schnitt5!L:P,3,0)</f>
        <v>0</v>
      </c>
      <c r="AF3997" s="166">
        <f>VLOOKUP(L3997,Schnitt6!L:P,3,0)</f>
        <v>0</v>
      </c>
    </row>
    <row r="3998" spans="12:32" x14ac:dyDescent="0.25">
      <c r="L3998" s="264">
        <f>Member!A3998</f>
        <v>0</v>
      </c>
      <c r="S3998" s="166">
        <f>VLOOKUP(L3998,Schnitt1!L:P,2,0)</f>
        <v>0</v>
      </c>
      <c r="T3998" s="166">
        <f>VLOOKUP(L3998,Schnitt2!L:P,2,0)</f>
        <v>0</v>
      </c>
      <c r="U3998" s="166">
        <f>VLOOKUP(L3998,Schnitt3!L:P,2,0)</f>
        <v>0</v>
      </c>
      <c r="V3998" s="166">
        <f>VLOOKUP(L3998,Schnitt4!L:P,2,0)</f>
        <v>0</v>
      </c>
      <c r="W3998" s="166">
        <f>VLOOKUP(L3998,Schnitt5!L:P,2,0)</f>
        <v>0</v>
      </c>
      <c r="X3998" s="166">
        <f>VLOOKUP(L3998,Schnitt6!L:P,2,0)</f>
        <v>0</v>
      </c>
      <c r="AA3998" s="166">
        <f>VLOOKUP(L3998,Schnitt1!L:P,3,0)</f>
        <v>0</v>
      </c>
      <c r="AB3998" s="166">
        <f>VLOOKUP(L3998,Schnitt2!L:P,3,0)</f>
        <v>0</v>
      </c>
      <c r="AC3998" s="166">
        <f>VLOOKUP(L3998,Schnitt3!L:P,3,0)</f>
        <v>0</v>
      </c>
      <c r="AD3998" s="166">
        <f>VLOOKUP(L3998,Schnitt4!L:P,3,0)</f>
        <v>0</v>
      </c>
      <c r="AE3998" s="166">
        <f>VLOOKUP(L3998,Schnitt5!L:P,3,0)</f>
        <v>0</v>
      </c>
      <c r="AF3998" s="166">
        <f>VLOOKUP(L3998,Schnitt6!L:P,3,0)</f>
        <v>0</v>
      </c>
    </row>
    <row r="3999" spans="12:32" x14ac:dyDescent="0.25">
      <c r="L3999" s="264">
        <f>Member!A3999</f>
        <v>0</v>
      </c>
      <c r="S3999" s="166">
        <f>VLOOKUP(L3999,Schnitt1!L:P,2,0)</f>
        <v>0</v>
      </c>
      <c r="T3999" s="166">
        <f>VLOOKUP(L3999,Schnitt2!L:P,2,0)</f>
        <v>0</v>
      </c>
      <c r="U3999" s="166">
        <f>VLOOKUP(L3999,Schnitt3!L:P,2,0)</f>
        <v>0</v>
      </c>
      <c r="V3999" s="166">
        <f>VLOOKUP(L3999,Schnitt4!L:P,2,0)</f>
        <v>0</v>
      </c>
      <c r="W3999" s="166">
        <f>VLOOKUP(L3999,Schnitt5!L:P,2,0)</f>
        <v>0</v>
      </c>
      <c r="X3999" s="166">
        <f>VLOOKUP(L3999,Schnitt6!L:P,2,0)</f>
        <v>0</v>
      </c>
      <c r="AA3999" s="166">
        <f>VLOOKUP(L3999,Schnitt1!L:P,3,0)</f>
        <v>0</v>
      </c>
      <c r="AB3999" s="166">
        <f>VLOOKUP(L3999,Schnitt2!L:P,3,0)</f>
        <v>0</v>
      </c>
      <c r="AC3999" s="166">
        <f>VLOOKUP(L3999,Schnitt3!L:P,3,0)</f>
        <v>0</v>
      </c>
      <c r="AD3999" s="166">
        <f>VLOOKUP(L3999,Schnitt4!L:P,3,0)</f>
        <v>0</v>
      </c>
      <c r="AE3999" s="166">
        <f>VLOOKUP(L3999,Schnitt5!L:P,3,0)</f>
        <v>0</v>
      </c>
      <c r="AF3999" s="166">
        <f>VLOOKUP(L3999,Schnitt6!L:P,3,0)</f>
        <v>0</v>
      </c>
    </row>
    <row r="4000" spans="12:32" x14ac:dyDescent="0.25">
      <c r="L4000" s="264">
        <f>Member!A4000</f>
        <v>0</v>
      </c>
      <c r="S4000" s="166">
        <f>VLOOKUP(L4000,Schnitt1!L:P,2,0)</f>
        <v>0</v>
      </c>
      <c r="T4000" s="166">
        <f>VLOOKUP(L4000,Schnitt2!L:P,2,0)</f>
        <v>0</v>
      </c>
      <c r="U4000" s="166">
        <f>VLOOKUP(L4000,Schnitt3!L:P,2,0)</f>
        <v>0</v>
      </c>
      <c r="V4000" s="166">
        <f>VLOOKUP(L4000,Schnitt4!L:P,2,0)</f>
        <v>0</v>
      </c>
      <c r="W4000" s="166">
        <f>VLOOKUP(L4000,Schnitt5!L:P,2,0)</f>
        <v>0</v>
      </c>
      <c r="X4000" s="166">
        <f>VLOOKUP(L4000,Schnitt6!L:P,2,0)</f>
        <v>0</v>
      </c>
      <c r="AA4000" s="166">
        <f>VLOOKUP(L4000,Schnitt1!L:P,3,0)</f>
        <v>0</v>
      </c>
      <c r="AB4000" s="166">
        <f>VLOOKUP(L4000,Schnitt2!L:P,3,0)</f>
        <v>0</v>
      </c>
      <c r="AC4000" s="166">
        <f>VLOOKUP(L4000,Schnitt3!L:P,3,0)</f>
        <v>0</v>
      </c>
      <c r="AD4000" s="166">
        <f>VLOOKUP(L4000,Schnitt4!L:P,3,0)</f>
        <v>0</v>
      </c>
      <c r="AE4000" s="166">
        <f>VLOOKUP(L4000,Schnitt5!L:P,3,0)</f>
        <v>0</v>
      </c>
      <c r="AF4000" s="166">
        <f>VLOOKUP(L4000,Schnitt6!L:P,3,0)</f>
        <v>0</v>
      </c>
    </row>
    <row r="4001" spans="12:32" x14ac:dyDescent="0.25">
      <c r="L4001" s="264">
        <f>Member!A4001</f>
        <v>0</v>
      </c>
      <c r="S4001" s="166">
        <f>VLOOKUP(L4001,Schnitt1!L:P,2,0)</f>
        <v>0</v>
      </c>
      <c r="T4001" s="166">
        <f>VLOOKUP(L4001,Schnitt2!L:P,2,0)</f>
        <v>0</v>
      </c>
      <c r="U4001" s="166">
        <f>VLOOKUP(L4001,Schnitt3!L:P,2,0)</f>
        <v>0</v>
      </c>
      <c r="V4001" s="166">
        <f>VLOOKUP(L4001,Schnitt4!L:P,2,0)</f>
        <v>0</v>
      </c>
      <c r="W4001" s="166">
        <f>VLOOKUP(L4001,Schnitt5!L:P,2,0)</f>
        <v>0</v>
      </c>
      <c r="X4001" s="166">
        <f>VLOOKUP(L4001,Schnitt6!L:P,2,0)</f>
        <v>0</v>
      </c>
      <c r="AA4001" s="166">
        <f>VLOOKUP(L4001,Schnitt1!L:P,3,0)</f>
        <v>0</v>
      </c>
      <c r="AB4001" s="166">
        <f>VLOOKUP(L4001,Schnitt2!L:P,3,0)</f>
        <v>0</v>
      </c>
      <c r="AC4001" s="166">
        <f>VLOOKUP(L4001,Schnitt3!L:P,3,0)</f>
        <v>0</v>
      </c>
      <c r="AD4001" s="166">
        <f>VLOOKUP(L4001,Schnitt4!L:P,3,0)</f>
        <v>0</v>
      </c>
      <c r="AE4001" s="166">
        <f>VLOOKUP(L4001,Schnitt5!L:P,3,0)</f>
        <v>0</v>
      </c>
      <c r="AF4001" s="166">
        <f>VLOOKUP(L4001,Schnitt6!L:P,3,0)</f>
        <v>0</v>
      </c>
    </row>
    <row r="4002" spans="12:32" x14ac:dyDescent="0.25">
      <c r="L4002" s="264">
        <f>Member!A4002</f>
        <v>0</v>
      </c>
    </row>
    <row r="4003" spans="12:32" x14ac:dyDescent="0.25">
      <c r="L4003" s="264">
        <f>Member!A4003</f>
        <v>0</v>
      </c>
    </row>
    <row r="4004" spans="12:32" x14ac:dyDescent="0.25">
      <c r="L4004" s="264">
        <f>Member!A4004</f>
        <v>0</v>
      </c>
    </row>
    <row r="4005" spans="12:32" x14ac:dyDescent="0.25">
      <c r="L4005" s="264">
        <f>Member!A4005</f>
        <v>0</v>
      </c>
    </row>
    <row r="4006" spans="12:32" x14ac:dyDescent="0.25">
      <c r="L4006" s="264">
        <f>Member!A4006</f>
        <v>0</v>
      </c>
    </row>
    <row r="4007" spans="12:32" x14ac:dyDescent="0.25">
      <c r="L4007" s="264">
        <f>Member!A4007</f>
        <v>0</v>
      </c>
    </row>
    <row r="4008" spans="12:32" x14ac:dyDescent="0.25">
      <c r="L4008" s="264">
        <f>Member!A4008</f>
        <v>0</v>
      </c>
    </row>
    <row r="4009" spans="12:32" x14ac:dyDescent="0.25">
      <c r="L4009" s="264">
        <f>Member!A4009</f>
        <v>0</v>
      </c>
    </row>
    <row r="4010" spans="12:32" x14ac:dyDescent="0.25">
      <c r="L4010" s="264">
        <f>Member!A4010</f>
        <v>0</v>
      </c>
    </row>
    <row r="4011" spans="12:32" x14ac:dyDescent="0.25">
      <c r="L4011" s="264">
        <f>Member!A4011</f>
        <v>0</v>
      </c>
    </row>
    <row r="4012" spans="12:32" x14ac:dyDescent="0.25">
      <c r="L4012" s="264">
        <f>Member!A4012</f>
        <v>0</v>
      </c>
    </row>
    <row r="4013" spans="12:32" x14ac:dyDescent="0.25">
      <c r="L4013" s="264">
        <f>Member!A4013</f>
        <v>0</v>
      </c>
    </row>
    <row r="4014" spans="12:32" x14ac:dyDescent="0.25">
      <c r="L4014" s="264">
        <f>Member!A4014</f>
        <v>0</v>
      </c>
    </row>
    <row r="4015" spans="12:32" x14ac:dyDescent="0.25">
      <c r="L4015" s="264">
        <f>Member!A4015</f>
        <v>0</v>
      </c>
    </row>
    <row r="4016" spans="12:32" x14ac:dyDescent="0.25">
      <c r="L4016" s="264">
        <f>Member!A4016</f>
        <v>0</v>
      </c>
    </row>
    <row r="4017" spans="12:12" x14ac:dyDescent="0.25">
      <c r="L4017" s="264">
        <f>Member!A4017</f>
        <v>0</v>
      </c>
    </row>
    <row r="4018" spans="12:12" x14ac:dyDescent="0.25">
      <c r="L4018" s="264">
        <f>Member!A4018</f>
        <v>0</v>
      </c>
    </row>
    <row r="4019" spans="12:12" x14ac:dyDescent="0.25">
      <c r="L4019" s="264">
        <f>Member!A4019</f>
        <v>0</v>
      </c>
    </row>
    <row r="4020" spans="12:12" x14ac:dyDescent="0.25">
      <c r="L4020" s="264">
        <f>Member!A4020</f>
        <v>0</v>
      </c>
    </row>
    <row r="4021" spans="12:12" x14ac:dyDescent="0.25">
      <c r="L4021" s="264">
        <f>Member!A4021</f>
        <v>0</v>
      </c>
    </row>
    <row r="4022" spans="12:12" x14ac:dyDescent="0.25">
      <c r="L4022" s="264">
        <f>Member!A4022</f>
        <v>0</v>
      </c>
    </row>
    <row r="4023" spans="12:12" x14ac:dyDescent="0.25">
      <c r="L4023" s="264">
        <f>Member!A4023</f>
        <v>0</v>
      </c>
    </row>
    <row r="4024" spans="12:12" x14ac:dyDescent="0.25">
      <c r="L4024" s="264">
        <f>Member!A4024</f>
        <v>0</v>
      </c>
    </row>
    <row r="4025" spans="12:12" x14ac:dyDescent="0.25">
      <c r="L4025" s="264">
        <f>Member!A4025</f>
        <v>0</v>
      </c>
    </row>
    <row r="4026" spans="12:12" x14ac:dyDescent="0.25">
      <c r="L4026" s="264">
        <f>Member!A4026</f>
        <v>0</v>
      </c>
    </row>
    <row r="4027" spans="12:12" x14ac:dyDescent="0.25">
      <c r="L4027" s="264">
        <f>Member!A4027</f>
        <v>0</v>
      </c>
    </row>
    <row r="4028" spans="12:12" x14ac:dyDescent="0.25">
      <c r="L4028" s="264">
        <f>Member!A4028</f>
        <v>0</v>
      </c>
    </row>
    <row r="4029" spans="12:12" x14ac:dyDescent="0.25">
      <c r="L4029" s="264">
        <f>Member!A4029</f>
        <v>0</v>
      </c>
    </row>
    <row r="4030" spans="12:12" x14ac:dyDescent="0.25">
      <c r="L4030" s="264">
        <f>Member!A4030</f>
        <v>0</v>
      </c>
    </row>
    <row r="4031" spans="12:12" x14ac:dyDescent="0.25">
      <c r="L4031" s="264">
        <f>Member!A4031</f>
        <v>0</v>
      </c>
    </row>
    <row r="4032" spans="12:12" x14ac:dyDescent="0.25">
      <c r="L4032" s="264">
        <f>Member!A4032</f>
        <v>0</v>
      </c>
    </row>
    <row r="4033" spans="12:12" x14ac:dyDescent="0.25">
      <c r="L4033" s="264">
        <f>Member!A4033</f>
        <v>0</v>
      </c>
    </row>
    <row r="4034" spans="12:12" x14ac:dyDescent="0.25">
      <c r="L4034" s="264">
        <f>Member!A4034</f>
        <v>0</v>
      </c>
    </row>
    <row r="4035" spans="12:12" x14ac:dyDescent="0.25">
      <c r="L4035" s="264">
        <f>Member!A4035</f>
        <v>0</v>
      </c>
    </row>
    <row r="4036" spans="12:12" x14ac:dyDescent="0.25">
      <c r="L4036" s="264">
        <f>Member!A4036</f>
        <v>0</v>
      </c>
    </row>
    <row r="4037" spans="12:12" x14ac:dyDescent="0.25">
      <c r="L4037" s="264">
        <f>Member!A4037</f>
        <v>0</v>
      </c>
    </row>
    <row r="4038" spans="12:12" x14ac:dyDescent="0.25">
      <c r="L4038" s="264">
        <f>Member!A4038</f>
        <v>0</v>
      </c>
    </row>
    <row r="4039" spans="12:12" x14ac:dyDescent="0.25">
      <c r="L4039" s="264">
        <f>Member!A4039</f>
        <v>0</v>
      </c>
    </row>
    <row r="4040" spans="12:12" x14ac:dyDescent="0.25">
      <c r="L4040" s="264">
        <f>Member!A4040</f>
        <v>0</v>
      </c>
    </row>
    <row r="4041" spans="12:12" x14ac:dyDescent="0.25">
      <c r="L4041" s="264">
        <f>Member!A4041</f>
        <v>0</v>
      </c>
    </row>
    <row r="4042" spans="12:12" x14ac:dyDescent="0.25">
      <c r="L4042" s="264">
        <f>Member!A4042</f>
        <v>0</v>
      </c>
    </row>
    <row r="4043" spans="12:12" x14ac:dyDescent="0.25">
      <c r="L4043" s="264">
        <f>Member!A4043</f>
        <v>0</v>
      </c>
    </row>
    <row r="4044" spans="12:12" x14ac:dyDescent="0.25">
      <c r="L4044" s="264">
        <f>Member!A4044</f>
        <v>0</v>
      </c>
    </row>
    <row r="4045" spans="12:12" x14ac:dyDescent="0.25">
      <c r="L4045" s="264">
        <f>Member!A4045</f>
        <v>0</v>
      </c>
    </row>
    <row r="4046" spans="12:12" x14ac:dyDescent="0.25">
      <c r="L4046" s="264">
        <f>Member!A4046</f>
        <v>0</v>
      </c>
    </row>
    <row r="4047" spans="12:12" x14ac:dyDescent="0.25">
      <c r="L4047" s="264">
        <f>Member!A4047</f>
        <v>0</v>
      </c>
    </row>
    <row r="4048" spans="12:12" x14ac:dyDescent="0.25">
      <c r="L4048" s="264">
        <f>Member!A4048</f>
        <v>0</v>
      </c>
    </row>
    <row r="4049" spans="12:12" x14ac:dyDescent="0.25">
      <c r="L4049" s="264">
        <f>Member!A4049</f>
        <v>0</v>
      </c>
    </row>
    <row r="4050" spans="12:12" x14ac:dyDescent="0.25">
      <c r="L4050" s="264">
        <f>Member!A4050</f>
        <v>0</v>
      </c>
    </row>
    <row r="4051" spans="12:12" x14ac:dyDescent="0.25">
      <c r="L4051" s="264">
        <f>Member!A4051</f>
        <v>0</v>
      </c>
    </row>
    <row r="4052" spans="12:12" x14ac:dyDescent="0.25">
      <c r="L4052" s="264">
        <f>Member!A4052</f>
        <v>0</v>
      </c>
    </row>
    <row r="4053" spans="12:12" x14ac:dyDescent="0.25">
      <c r="L4053" s="264">
        <f>Member!A4053</f>
        <v>0</v>
      </c>
    </row>
    <row r="4054" spans="12:12" x14ac:dyDescent="0.25">
      <c r="L4054" s="264">
        <f>Member!A4054</f>
        <v>0</v>
      </c>
    </row>
    <row r="4055" spans="12:12" x14ac:dyDescent="0.25">
      <c r="L4055" s="264">
        <f>Member!A4055</f>
        <v>0</v>
      </c>
    </row>
    <row r="4056" spans="12:12" x14ac:dyDescent="0.25">
      <c r="L4056" s="264">
        <f>Member!A4056</f>
        <v>0</v>
      </c>
    </row>
    <row r="4057" spans="12:12" x14ac:dyDescent="0.25">
      <c r="L4057" s="264">
        <f>Member!A4057</f>
        <v>0</v>
      </c>
    </row>
    <row r="4058" spans="12:12" x14ac:dyDescent="0.25">
      <c r="L4058" s="264">
        <f>Member!A4058</f>
        <v>0</v>
      </c>
    </row>
    <row r="4059" spans="12:12" x14ac:dyDescent="0.25">
      <c r="L4059" s="264">
        <f>Member!A4059</f>
        <v>0</v>
      </c>
    </row>
    <row r="4060" spans="12:12" x14ac:dyDescent="0.25">
      <c r="L4060" s="264">
        <f>Member!A4060</f>
        <v>0</v>
      </c>
    </row>
    <row r="4061" spans="12:12" x14ac:dyDescent="0.25">
      <c r="L4061" s="264">
        <f>Member!A4061</f>
        <v>0</v>
      </c>
    </row>
    <row r="4062" spans="12:12" x14ac:dyDescent="0.25">
      <c r="L4062" s="264">
        <f>Member!A4062</f>
        <v>0</v>
      </c>
    </row>
    <row r="4063" spans="12:12" x14ac:dyDescent="0.25">
      <c r="L4063" s="264">
        <f>Member!A4063</f>
        <v>0</v>
      </c>
    </row>
    <row r="4064" spans="12:12" x14ac:dyDescent="0.25">
      <c r="L4064" s="264">
        <f>Member!A4064</f>
        <v>0</v>
      </c>
    </row>
    <row r="4065" spans="12:12" x14ac:dyDescent="0.25">
      <c r="L4065" s="264">
        <f>Member!A4065</f>
        <v>0</v>
      </c>
    </row>
    <row r="4066" spans="12:12" x14ac:dyDescent="0.25">
      <c r="L4066" s="264">
        <f>Member!A4066</f>
        <v>0</v>
      </c>
    </row>
    <row r="4067" spans="12:12" x14ac:dyDescent="0.25">
      <c r="L4067" s="264">
        <f>Member!A4067</f>
        <v>0</v>
      </c>
    </row>
    <row r="4068" spans="12:12" x14ac:dyDescent="0.25">
      <c r="L4068" s="264">
        <f>Member!A4068</f>
        <v>0</v>
      </c>
    </row>
    <row r="4069" spans="12:12" x14ac:dyDescent="0.25">
      <c r="L4069" s="264">
        <f>Member!A4069</f>
        <v>0</v>
      </c>
    </row>
    <row r="4070" spans="12:12" x14ac:dyDescent="0.25">
      <c r="L4070" s="264">
        <f>Member!A4070</f>
        <v>0</v>
      </c>
    </row>
    <row r="4071" spans="12:12" x14ac:dyDescent="0.25">
      <c r="L4071" s="264">
        <f>Member!A4071</f>
        <v>0</v>
      </c>
    </row>
    <row r="4072" spans="12:12" x14ac:dyDescent="0.25">
      <c r="L4072" s="264">
        <f>Member!A4072</f>
        <v>0</v>
      </c>
    </row>
    <row r="4073" spans="12:12" x14ac:dyDescent="0.25">
      <c r="L4073" s="264">
        <f>Member!A4073</f>
        <v>0</v>
      </c>
    </row>
    <row r="4074" spans="12:12" x14ac:dyDescent="0.25">
      <c r="L4074" s="264">
        <f>Member!A4074</f>
        <v>0</v>
      </c>
    </row>
    <row r="4075" spans="12:12" x14ac:dyDescent="0.25">
      <c r="L4075" s="264">
        <f>Member!A4075</f>
        <v>0</v>
      </c>
    </row>
    <row r="4076" spans="12:12" x14ac:dyDescent="0.25">
      <c r="L4076" s="264">
        <f>Member!A4076</f>
        <v>0</v>
      </c>
    </row>
    <row r="4077" spans="12:12" x14ac:dyDescent="0.25">
      <c r="L4077" s="264">
        <f>Member!A4077</f>
        <v>0</v>
      </c>
    </row>
    <row r="4078" spans="12:12" x14ac:dyDescent="0.25">
      <c r="L4078" s="264">
        <f>Member!A4078</f>
        <v>0</v>
      </c>
    </row>
    <row r="4079" spans="12:12" x14ac:dyDescent="0.25">
      <c r="L4079" s="264">
        <f>Member!A4079</f>
        <v>0</v>
      </c>
    </row>
    <row r="4080" spans="12:12" x14ac:dyDescent="0.25">
      <c r="L4080" s="264">
        <f>Member!A4080</f>
        <v>0</v>
      </c>
    </row>
    <row r="4081" spans="12:12" x14ac:dyDescent="0.25">
      <c r="L4081" s="264">
        <f>Member!A4081</f>
        <v>0</v>
      </c>
    </row>
    <row r="4082" spans="12:12" x14ac:dyDescent="0.25">
      <c r="L4082" s="264">
        <f>Member!A4082</f>
        <v>0</v>
      </c>
    </row>
    <row r="4083" spans="12:12" x14ac:dyDescent="0.25">
      <c r="L4083" s="264">
        <f>Member!A4083</f>
        <v>0</v>
      </c>
    </row>
    <row r="4084" spans="12:12" x14ac:dyDescent="0.25">
      <c r="L4084" s="264">
        <f>Member!A4084</f>
        <v>0</v>
      </c>
    </row>
    <row r="4085" spans="12:12" x14ac:dyDescent="0.25">
      <c r="L4085" s="264">
        <f>Member!A4085</f>
        <v>0</v>
      </c>
    </row>
    <row r="4086" spans="12:12" x14ac:dyDescent="0.25">
      <c r="L4086" s="264">
        <f>Member!A4086</f>
        <v>0</v>
      </c>
    </row>
    <row r="4087" spans="12:12" x14ac:dyDescent="0.25">
      <c r="L4087" s="264">
        <f>Member!A4087</f>
        <v>0</v>
      </c>
    </row>
    <row r="4088" spans="12:12" x14ac:dyDescent="0.25">
      <c r="L4088" s="264">
        <f>Member!A4088</f>
        <v>0</v>
      </c>
    </row>
    <row r="4089" spans="12:12" x14ac:dyDescent="0.25">
      <c r="L4089" s="264">
        <f>Member!A4089</f>
        <v>0</v>
      </c>
    </row>
    <row r="4090" spans="12:12" x14ac:dyDescent="0.25">
      <c r="L4090" s="264">
        <f>Member!A4090</f>
        <v>0</v>
      </c>
    </row>
    <row r="4091" spans="12:12" x14ac:dyDescent="0.25">
      <c r="L4091" s="264">
        <f>Member!A4091</f>
        <v>0</v>
      </c>
    </row>
    <row r="4092" spans="12:12" x14ac:dyDescent="0.25">
      <c r="L4092" s="264">
        <f>Member!A4092</f>
        <v>0</v>
      </c>
    </row>
    <row r="4093" spans="12:12" x14ac:dyDescent="0.25">
      <c r="L4093" s="264">
        <f>Member!A4093</f>
        <v>0</v>
      </c>
    </row>
    <row r="4094" spans="12:12" x14ac:dyDescent="0.25">
      <c r="L4094" s="264">
        <f>Member!A4094</f>
        <v>0</v>
      </c>
    </row>
    <row r="4095" spans="12:12" x14ac:dyDescent="0.25">
      <c r="L4095" s="264">
        <f>Member!A4095</f>
        <v>0</v>
      </c>
    </row>
    <row r="4096" spans="12:12" x14ac:dyDescent="0.25">
      <c r="L4096" s="264">
        <f>Member!A4096</f>
        <v>0</v>
      </c>
    </row>
    <row r="4097" spans="12:12" x14ac:dyDescent="0.25">
      <c r="L4097" s="264">
        <f>Member!A4097</f>
        <v>0</v>
      </c>
    </row>
    <row r="4098" spans="12:12" x14ac:dyDescent="0.25">
      <c r="L4098" s="264">
        <f>Member!A4098</f>
        <v>0</v>
      </c>
    </row>
    <row r="4099" spans="12:12" x14ac:dyDescent="0.25">
      <c r="L4099" s="264">
        <f>Member!A4099</f>
        <v>0</v>
      </c>
    </row>
    <row r="4100" spans="12:12" x14ac:dyDescent="0.25">
      <c r="L4100" s="264">
        <f>Member!A4100</f>
        <v>0</v>
      </c>
    </row>
    <row r="4101" spans="12:12" x14ac:dyDescent="0.25">
      <c r="L4101" s="264">
        <f>Member!A4101</f>
        <v>0</v>
      </c>
    </row>
    <row r="4102" spans="12:12" x14ac:dyDescent="0.25">
      <c r="L4102" s="264">
        <f>Member!A4102</f>
        <v>0</v>
      </c>
    </row>
    <row r="4103" spans="12:12" x14ac:dyDescent="0.25">
      <c r="L4103" s="264">
        <f>Member!A4103</f>
        <v>0</v>
      </c>
    </row>
    <row r="4104" spans="12:12" x14ac:dyDescent="0.25">
      <c r="L4104" s="264">
        <f>Member!A4104</f>
        <v>0</v>
      </c>
    </row>
    <row r="4105" spans="12:12" x14ac:dyDescent="0.25">
      <c r="L4105" s="264">
        <f>Member!A4105</f>
        <v>0</v>
      </c>
    </row>
    <row r="4106" spans="12:12" x14ac:dyDescent="0.25">
      <c r="L4106" s="264">
        <f>Member!A4106</f>
        <v>0</v>
      </c>
    </row>
    <row r="4107" spans="12:12" x14ac:dyDescent="0.25">
      <c r="L4107" s="264">
        <f>Member!A4107</f>
        <v>0</v>
      </c>
    </row>
    <row r="4108" spans="12:12" x14ac:dyDescent="0.25">
      <c r="L4108" s="264">
        <f>Member!A4108</f>
        <v>0</v>
      </c>
    </row>
    <row r="4109" spans="12:12" x14ac:dyDescent="0.25">
      <c r="L4109" s="264">
        <f>Member!A4109</f>
        <v>0</v>
      </c>
    </row>
    <row r="4110" spans="12:12" x14ac:dyDescent="0.25">
      <c r="L4110" s="264">
        <f>Member!A4110</f>
        <v>0</v>
      </c>
    </row>
    <row r="4111" spans="12:12" x14ac:dyDescent="0.25">
      <c r="L4111" s="264">
        <f>Member!A4111</f>
        <v>0</v>
      </c>
    </row>
    <row r="4112" spans="12:12" x14ac:dyDescent="0.25">
      <c r="L4112" s="264">
        <f>Member!A4112</f>
        <v>0</v>
      </c>
    </row>
    <row r="4113" spans="12:12" x14ac:dyDescent="0.25">
      <c r="L4113" s="264">
        <f>Member!A4113</f>
        <v>0</v>
      </c>
    </row>
    <row r="4114" spans="12:12" x14ac:dyDescent="0.25">
      <c r="L4114" s="264">
        <f>Member!A4114</f>
        <v>0</v>
      </c>
    </row>
    <row r="4115" spans="12:12" x14ac:dyDescent="0.25">
      <c r="L4115" s="264">
        <f>Member!A4115</f>
        <v>0</v>
      </c>
    </row>
    <row r="4116" spans="12:12" x14ac:dyDescent="0.25">
      <c r="L4116" s="264">
        <f>Member!A4116</f>
        <v>0</v>
      </c>
    </row>
    <row r="4117" spans="12:12" x14ac:dyDescent="0.25">
      <c r="L4117" s="264">
        <f>Member!A4117</f>
        <v>0</v>
      </c>
    </row>
    <row r="4118" spans="12:12" x14ac:dyDescent="0.25">
      <c r="L4118" s="264">
        <f>Member!A4118</f>
        <v>0</v>
      </c>
    </row>
    <row r="4119" spans="12:12" x14ac:dyDescent="0.25">
      <c r="L4119" s="264">
        <f>Member!A4119</f>
        <v>0</v>
      </c>
    </row>
    <row r="4120" spans="12:12" x14ac:dyDescent="0.25">
      <c r="L4120" s="264">
        <f>Member!A4120</f>
        <v>0</v>
      </c>
    </row>
    <row r="4121" spans="12:12" x14ac:dyDescent="0.25">
      <c r="L4121" s="264">
        <f>Member!A4121</f>
        <v>0</v>
      </c>
    </row>
    <row r="4122" spans="12:12" x14ac:dyDescent="0.25">
      <c r="L4122" s="264">
        <f>Member!A4122</f>
        <v>0</v>
      </c>
    </row>
    <row r="4123" spans="12:12" x14ac:dyDescent="0.25">
      <c r="L4123" s="264">
        <f>Member!A4123</f>
        <v>0</v>
      </c>
    </row>
    <row r="4124" spans="12:12" x14ac:dyDescent="0.25">
      <c r="L4124" s="264">
        <f>Member!A4124</f>
        <v>0</v>
      </c>
    </row>
    <row r="4125" spans="12:12" x14ac:dyDescent="0.25">
      <c r="L4125" s="264">
        <f>Member!A4125</f>
        <v>0</v>
      </c>
    </row>
    <row r="4126" spans="12:12" x14ac:dyDescent="0.25">
      <c r="L4126" s="264">
        <f>Member!A4126</f>
        <v>0</v>
      </c>
    </row>
    <row r="4127" spans="12:12" x14ac:dyDescent="0.25">
      <c r="L4127" s="264">
        <f>Member!A4127</f>
        <v>0</v>
      </c>
    </row>
    <row r="4128" spans="12:12" x14ac:dyDescent="0.25">
      <c r="L4128" s="264">
        <f>Member!A4128</f>
        <v>0</v>
      </c>
    </row>
    <row r="4129" spans="12:12" x14ac:dyDescent="0.25">
      <c r="L4129" s="264">
        <f>Member!A4129</f>
        <v>0</v>
      </c>
    </row>
    <row r="4130" spans="12:12" x14ac:dyDescent="0.25">
      <c r="L4130" s="264">
        <f>Member!A4130</f>
        <v>0</v>
      </c>
    </row>
    <row r="4131" spans="12:12" x14ac:dyDescent="0.25">
      <c r="L4131" s="264">
        <f>Member!A4131</f>
        <v>0</v>
      </c>
    </row>
    <row r="4132" spans="12:12" x14ac:dyDescent="0.25">
      <c r="L4132" s="264">
        <f>Member!A4132</f>
        <v>0</v>
      </c>
    </row>
    <row r="4133" spans="12:12" x14ac:dyDescent="0.25">
      <c r="L4133" s="264">
        <f>Member!A4133</f>
        <v>0</v>
      </c>
    </row>
    <row r="4134" spans="12:12" x14ac:dyDescent="0.25">
      <c r="L4134" s="264">
        <f>Member!A4134</f>
        <v>0</v>
      </c>
    </row>
    <row r="4135" spans="12:12" x14ac:dyDescent="0.25">
      <c r="L4135" s="264">
        <f>Member!A4135</f>
        <v>0</v>
      </c>
    </row>
    <row r="4136" spans="12:12" x14ac:dyDescent="0.25">
      <c r="L4136" s="264">
        <f>Member!A4136</f>
        <v>0</v>
      </c>
    </row>
    <row r="4137" spans="12:12" x14ac:dyDescent="0.25">
      <c r="L4137" s="264">
        <f>Member!A4137</f>
        <v>0</v>
      </c>
    </row>
    <row r="4138" spans="12:12" x14ac:dyDescent="0.25">
      <c r="L4138" s="264">
        <f>Member!A4138</f>
        <v>0</v>
      </c>
    </row>
    <row r="4139" spans="12:12" x14ac:dyDescent="0.25">
      <c r="L4139" s="264">
        <f>Member!A4139</f>
        <v>0</v>
      </c>
    </row>
    <row r="4140" spans="12:12" x14ac:dyDescent="0.25">
      <c r="L4140" s="264">
        <f>Member!A4140</f>
        <v>0</v>
      </c>
    </row>
    <row r="4141" spans="12:12" x14ac:dyDescent="0.25">
      <c r="L4141" s="264">
        <f>Member!A4141</f>
        <v>0</v>
      </c>
    </row>
    <row r="4142" spans="12:12" x14ac:dyDescent="0.25">
      <c r="L4142" s="264">
        <f>Member!A4142</f>
        <v>0</v>
      </c>
    </row>
    <row r="4143" spans="12:12" x14ac:dyDescent="0.25">
      <c r="L4143" s="264">
        <f>Member!A4143</f>
        <v>0</v>
      </c>
    </row>
    <row r="4144" spans="12:12" x14ac:dyDescent="0.25">
      <c r="L4144" s="264">
        <f>Member!A4144</f>
        <v>0</v>
      </c>
    </row>
    <row r="4145" spans="12:12" x14ac:dyDescent="0.25">
      <c r="L4145" s="264">
        <f>Member!A4145</f>
        <v>0</v>
      </c>
    </row>
    <row r="4146" spans="12:12" x14ac:dyDescent="0.25">
      <c r="L4146" s="264">
        <f>Member!A4146</f>
        <v>0</v>
      </c>
    </row>
    <row r="4147" spans="12:12" x14ac:dyDescent="0.25">
      <c r="L4147" s="264">
        <f>Member!A4147</f>
        <v>0</v>
      </c>
    </row>
    <row r="4148" spans="12:12" x14ac:dyDescent="0.25">
      <c r="L4148" s="264">
        <f>Member!A4148</f>
        <v>0</v>
      </c>
    </row>
    <row r="4149" spans="12:12" x14ac:dyDescent="0.25">
      <c r="L4149" s="264">
        <f>Member!A4149</f>
        <v>0</v>
      </c>
    </row>
    <row r="4150" spans="12:12" x14ac:dyDescent="0.25">
      <c r="L4150" s="264">
        <f>Member!A4150</f>
        <v>0</v>
      </c>
    </row>
    <row r="4151" spans="12:12" x14ac:dyDescent="0.25">
      <c r="L4151" s="264">
        <f>Member!A4151</f>
        <v>0</v>
      </c>
    </row>
    <row r="4152" spans="12:12" x14ac:dyDescent="0.25">
      <c r="L4152" s="264">
        <f>Member!A4152</f>
        <v>0</v>
      </c>
    </row>
    <row r="4153" spans="12:12" x14ac:dyDescent="0.25">
      <c r="L4153" s="264">
        <f>Member!A4153</f>
        <v>0</v>
      </c>
    </row>
    <row r="4154" spans="12:12" x14ac:dyDescent="0.25">
      <c r="L4154" s="264">
        <f>Member!A4154</f>
        <v>0</v>
      </c>
    </row>
    <row r="4155" spans="12:12" x14ac:dyDescent="0.25">
      <c r="L4155" s="264">
        <f>Member!A4155</f>
        <v>0</v>
      </c>
    </row>
    <row r="4156" spans="12:12" x14ac:dyDescent="0.25">
      <c r="L4156" s="264">
        <f>Member!A4156</f>
        <v>0</v>
      </c>
    </row>
    <row r="4157" spans="12:12" x14ac:dyDescent="0.25">
      <c r="L4157" s="264">
        <f>Member!A4157</f>
        <v>0</v>
      </c>
    </row>
    <row r="4158" spans="12:12" x14ac:dyDescent="0.25">
      <c r="L4158" s="264">
        <f>Member!A4158</f>
        <v>0</v>
      </c>
    </row>
    <row r="4159" spans="12:12" x14ac:dyDescent="0.25">
      <c r="L4159" s="264">
        <f>Member!A4159</f>
        <v>0</v>
      </c>
    </row>
    <row r="4160" spans="12:12" x14ac:dyDescent="0.25">
      <c r="L4160" s="264">
        <f>Member!A4160</f>
        <v>0</v>
      </c>
    </row>
    <row r="4161" spans="12:12" x14ac:dyDescent="0.25">
      <c r="L4161" s="264">
        <f>Member!A4161</f>
        <v>0</v>
      </c>
    </row>
    <row r="4162" spans="12:12" x14ac:dyDescent="0.25">
      <c r="L4162" s="264">
        <f>Member!A4162</f>
        <v>0</v>
      </c>
    </row>
    <row r="4163" spans="12:12" x14ac:dyDescent="0.25">
      <c r="L4163" s="264">
        <f>Member!A4163</f>
        <v>0</v>
      </c>
    </row>
    <row r="4164" spans="12:12" x14ac:dyDescent="0.25">
      <c r="L4164" s="264">
        <f>Member!A4164</f>
        <v>0</v>
      </c>
    </row>
    <row r="4165" spans="12:12" x14ac:dyDescent="0.25">
      <c r="L4165" s="264">
        <f>Member!A4165</f>
        <v>0</v>
      </c>
    </row>
    <row r="4166" spans="12:12" x14ac:dyDescent="0.25">
      <c r="L4166" s="264">
        <f>Member!A4166</f>
        <v>0</v>
      </c>
    </row>
    <row r="4167" spans="12:12" x14ac:dyDescent="0.25">
      <c r="L4167" s="264">
        <f>Member!A4167</f>
        <v>0</v>
      </c>
    </row>
    <row r="4168" spans="12:12" x14ac:dyDescent="0.25">
      <c r="L4168" s="264">
        <f>Member!A4168</f>
        <v>0</v>
      </c>
    </row>
    <row r="4169" spans="12:12" x14ac:dyDescent="0.25">
      <c r="L4169" s="264">
        <f>Member!A4169</f>
        <v>0</v>
      </c>
    </row>
    <row r="4170" spans="12:12" x14ac:dyDescent="0.25">
      <c r="L4170" s="264">
        <f>Member!A4170</f>
        <v>0</v>
      </c>
    </row>
    <row r="4171" spans="12:12" x14ac:dyDescent="0.25">
      <c r="L4171" s="264">
        <f>Member!A4171</f>
        <v>0</v>
      </c>
    </row>
    <row r="4172" spans="12:12" x14ac:dyDescent="0.25">
      <c r="L4172" s="264">
        <f>Member!A4172</f>
        <v>0</v>
      </c>
    </row>
    <row r="4173" spans="12:12" x14ac:dyDescent="0.25">
      <c r="L4173" s="264">
        <f>Member!A4173</f>
        <v>0</v>
      </c>
    </row>
    <row r="4174" spans="12:12" x14ac:dyDescent="0.25">
      <c r="L4174" s="264">
        <f>Member!A4174</f>
        <v>0</v>
      </c>
    </row>
    <row r="4175" spans="12:12" x14ac:dyDescent="0.25">
      <c r="L4175" s="264">
        <f>Member!A4175</f>
        <v>0</v>
      </c>
    </row>
    <row r="4176" spans="12:12" x14ac:dyDescent="0.25">
      <c r="L4176" s="264">
        <f>Member!A4176</f>
        <v>0</v>
      </c>
    </row>
    <row r="4177" spans="12:12" x14ac:dyDescent="0.25">
      <c r="L4177" s="264">
        <f>Member!A4177</f>
        <v>0</v>
      </c>
    </row>
    <row r="4178" spans="12:12" x14ac:dyDescent="0.25">
      <c r="L4178" s="264">
        <f>Member!A4178</f>
        <v>0</v>
      </c>
    </row>
    <row r="4179" spans="12:12" x14ac:dyDescent="0.25">
      <c r="L4179" s="264">
        <f>Member!A4179</f>
        <v>0</v>
      </c>
    </row>
    <row r="4180" spans="12:12" x14ac:dyDescent="0.25">
      <c r="L4180" s="264">
        <f>Member!A4180</f>
        <v>0</v>
      </c>
    </row>
    <row r="4181" spans="12:12" x14ac:dyDescent="0.25">
      <c r="L4181" s="264">
        <f>Member!A4181</f>
        <v>0</v>
      </c>
    </row>
    <row r="4182" spans="12:12" x14ac:dyDescent="0.25">
      <c r="L4182" s="264">
        <f>Member!A4182</f>
        <v>0</v>
      </c>
    </row>
    <row r="4183" spans="12:12" x14ac:dyDescent="0.25">
      <c r="L4183" s="264">
        <f>Member!A4183</f>
        <v>0</v>
      </c>
    </row>
    <row r="4184" spans="12:12" x14ac:dyDescent="0.25">
      <c r="L4184" s="264">
        <f>Member!A4184</f>
        <v>0</v>
      </c>
    </row>
    <row r="4185" spans="12:12" x14ac:dyDescent="0.25">
      <c r="L4185" s="264">
        <f>Member!A4185</f>
        <v>0</v>
      </c>
    </row>
    <row r="4186" spans="12:12" x14ac:dyDescent="0.25">
      <c r="L4186" s="264">
        <f>Member!A4186</f>
        <v>0</v>
      </c>
    </row>
    <row r="4187" spans="12:12" x14ac:dyDescent="0.25">
      <c r="L4187" s="264">
        <f>Member!A4187</f>
        <v>0</v>
      </c>
    </row>
    <row r="4188" spans="12:12" x14ac:dyDescent="0.25">
      <c r="L4188" s="264">
        <f>Member!A4188</f>
        <v>0</v>
      </c>
    </row>
    <row r="4189" spans="12:12" x14ac:dyDescent="0.25">
      <c r="L4189" s="264">
        <f>Member!A4189</f>
        <v>0</v>
      </c>
    </row>
    <row r="4190" spans="12:12" x14ac:dyDescent="0.25">
      <c r="L4190" s="264">
        <f>Member!A4190</f>
        <v>0</v>
      </c>
    </row>
    <row r="4191" spans="12:12" x14ac:dyDescent="0.25">
      <c r="L4191" s="264">
        <f>Member!A4191</f>
        <v>0</v>
      </c>
    </row>
    <row r="4192" spans="12:12" x14ac:dyDescent="0.25">
      <c r="L4192" s="264">
        <f>Member!A4192</f>
        <v>0</v>
      </c>
    </row>
    <row r="4193" spans="12:12" x14ac:dyDescent="0.25">
      <c r="L4193" s="264">
        <f>Member!A4193</f>
        <v>0</v>
      </c>
    </row>
    <row r="4194" spans="12:12" x14ac:dyDescent="0.25">
      <c r="L4194" s="264">
        <f>Member!A4194</f>
        <v>0</v>
      </c>
    </row>
    <row r="4195" spans="12:12" x14ac:dyDescent="0.25">
      <c r="L4195" s="264">
        <f>Member!A4195</f>
        <v>0</v>
      </c>
    </row>
    <row r="4196" spans="12:12" x14ac:dyDescent="0.25">
      <c r="L4196" s="264">
        <f>Member!A4196</f>
        <v>0</v>
      </c>
    </row>
    <row r="4197" spans="12:12" x14ac:dyDescent="0.25">
      <c r="L4197" s="264">
        <f>Member!A4197</f>
        <v>0</v>
      </c>
    </row>
    <row r="4198" spans="12:12" x14ac:dyDescent="0.25">
      <c r="L4198" s="264">
        <f>Member!A4198</f>
        <v>0</v>
      </c>
    </row>
    <row r="4199" spans="12:12" x14ac:dyDescent="0.25">
      <c r="L4199" s="264">
        <f>Member!A4199</f>
        <v>0</v>
      </c>
    </row>
    <row r="4200" spans="12:12" x14ac:dyDescent="0.25">
      <c r="L4200" s="264">
        <f>Member!A4200</f>
        <v>0</v>
      </c>
    </row>
    <row r="4201" spans="12:12" x14ac:dyDescent="0.25">
      <c r="L4201" s="264">
        <f>Member!A4201</f>
        <v>0</v>
      </c>
    </row>
    <row r="4202" spans="12:12" x14ac:dyDescent="0.25">
      <c r="L4202" s="264">
        <f>Member!A4202</f>
        <v>0</v>
      </c>
    </row>
    <row r="4203" spans="12:12" x14ac:dyDescent="0.25">
      <c r="L4203" s="264">
        <f>Member!A4203</f>
        <v>0</v>
      </c>
    </row>
    <row r="4204" spans="12:12" x14ac:dyDescent="0.25">
      <c r="L4204" s="264">
        <f>Member!A4204</f>
        <v>0</v>
      </c>
    </row>
    <row r="4205" spans="12:12" x14ac:dyDescent="0.25">
      <c r="L4205" s="264">
        <f>Member!A4205</f>
        <v>0</v>
      </c>
    </row>
    <row r="4206" spans="12:12" x14ac:dyDescent="0.25">
      <c r="L4206" s="264">
        <f>Member!A4206</f>
        <v>0</v>
      </c>
    </row>
    <row r="4207" spans="12:12" x14ac:dyDescent="0.25">
      <c r="L4207" s="264">
        <f>Member!A4207</f>
        <v>0</v>
      </c>
    </row>
    <row r="4208" spans="12:12" x14ac:dyDescent="0.25">
      <c r="L4208" s="264">
        <f>Member!A4208</f>
        <v>0</v>
      </c>
    </row>
    <row r="4209" spans="12:12" x14ac:dyDescent="0.25">
      <c r="L4209" s="264">
        <f>Member!A4209</f>
        <v>0</v>
      </c>
    </row>
    <row r="4210" spans="12:12" x14ac:dyDescent="0.25">
      <c r="L4210" s="264">
        <f>Member!A4210</f>
        <v>0</v>
      </c>
    </row>
    <row r="4211" spans="12:12" x14ac:dyDescent="0.25">
      <c r="L4211" s="264">
        <f>Member!A4211</f>
        <v>0</v>
      </c>
    </row>
    <row r="4212" spans="12:12" x14ac:dyDescent="0.25">
      <c r="L4212" s="264">
        <f>Member!A4212</f>
        <v>0</v>
      </c>
    </row>
    <row r="4213" spans="12:12" x14ac:dyDescent="0.25">
      <c r="L4213" s="264">
        <f>Member!A4213</f>
        <v>0</v>
      </c>
    </row>
    <row r="4214" spans="12:12" x14ac:dyDescent="0.25">
      <c r="L4214" s="264">
        <f>Member!A4214</f>
        <v>0</v>
      </c>
    </row>
    <row r="4215" spans="12:12" x14ac:dyDescent="0.25">
      <c r="L4215" s="264">
        <f>Member!A4215</f>
        <v>0</v>
      </c>
    </row>
    <row r="4216" spans="12:12" x14ac:dyDescent="0.25">
      <c r="L4216" s="264">
        <f>Member!A4216</f>
        <v>0</v>
      </c>
    </row>
    <row r="4217" spans="12:12" x14ac:dyDescent="0.25">
      <c r="L4217" s="264">
        <f>Member!A4217</f>
        <v>0</v>
      </c>
    </row>
    <row r="4218" spans="12:12" x14ac:dyDescent="0.25">
      <c r="L4218" s="264">
        <f>Member!A4218</f>
        <v>0</v>
      </c>
    </row>
    <row r="4219" spans="12:12" x14ac:dyDescent="0.25">
      <c r="L4219" s="264">
        <f>Member!A4219</f>
        <v>0</v>
      </c>
    </row>
    <row r="4220" spans="12:12" x14ac:dyDescent="0.25">
      <c r="L4220" s="264">
        <f>Member!A4220</f>
        <v>0</v>
      </c>
    </row>
    <row r="4221" spans="12:12" x14ac:dyDescent="0.25">
      <c r="L4221" s="264">
        <f>Member!A4221</f>
        <v>0</v>
      </c>
    </row>
    <row r="4222" spans="12:12" x14ac:dyDescent="0.25">
      <c r="L4222" s="264">
        <f>Member!A4222</f>
        <v>0</v>
      </c>
    </row>
    <row r="4223" spans="12:12" x14ac:dyDescent="0.25">
      <c r="L4223" s="264">
        <f>Member!A4223</f>
        <v>0</v>
      </c>
    </row>
    <row r="4224" spans="12:12" x14ac:dyDescent="0.25">
      <c r="L4224" s="264">
        <f>Member!A4224</f>
        <v>0</v>
      </c>
    </row>
    <row r="4225" spans="12:12" x14ac:dyDescent="0.25">
      <c r="L4225" s="264">
        <f>Member!A4225</f>
        <v>0</v>
      </c>
    </row>
    <row r="4226" spans="12:12" x14ac:dyDescent="0.25">
      <c r="L4226" s="264">
        <f>Member!A4226</f>
        <v>0</v>
      </c>
    </row>
    <row r="4227" spans="12:12" x14ac:dyDescent="0.25">
      <c r="L4227" s="264">
        <f>Member!A4227</f>
        <v>0</v>
      </c>
    </row>
    <row r="4228" spans="12:12" x14ac:dyDescent="0.25">
      <c r="L4228" s="264">
        <f>Member!A4228</f>
        <v>0</v>
      </c>
    </row>
    <row r="4229" spans="12:12" x14ac:dyDescent="0.25">
      <c r="L4229" s="264">
        <f>Member!A4229</f>
        <v>0</v>
      </c>
    </row>
    <row r="4230" spans="12:12" x14ac:dyDescent="0.25">
      <c r="L4230" s="264">
        <f>Member!A4230</f>
        <v>0</v>
      </c>
    </row>
    <row r="4231" spans="12:12" x14ac:dyDescent="0.25">
      <c r="L4231" s="264">
        <f>Member!A4231</f>
        <v>0</v>
      </c>
    </row>
    <row r="4232" spans="12:12" x14ac:dyDescent="0.25">
      <c r="L4232" s="264">
        <f>Member!A4232</f>
        <v>0</v>
      </c>
    </row>
    <row r="4233" spans="12:12" x14ac:dyDescent="0.25">
      <c r="L4233" s="264">
        <f>Member!A4233</f>
        <v>0</v>
      </c>
    </row>
    <row r="4234" spans="12:12" x14ac:dyDescent="0.25">
      <c r="L4234" s="264">
        <f>Member!A4234</f>
        <v>0</v>
      </c>
    </row>
    <row r="4235" spans="12:12" x14ac:dyDescent="0.25">
      <c r="L4235" s="264">
        <f>Member!A4235</f>
        <v>0</v>
      </c>
    </row>
    <row r="4236" spans="12:12" x14ac:dyDescent="0.25">
      <c r="L4236" s="264">
        <f>Member!A4236</f>
        <v>0</v>
      </c>
    </row>
    <row r="4237" spans="12:12" x14ac:dyDescent="0.25">
      <c r="L4237" s="264">
        <f>Member!A4237</f>
        <v>0</v>
      </c>
    </row>
    <row r="4238" spans="12:12" x14ac:dyDescent="0.25">
      <c r="L4238" s="264">
        <f>Member!A4238</f>
        <v>0</v>
      </c>
    </row>
    <row r="4239" spans="12:12" x14ac:dyDescent="0.25">
      <c r="L4239" s="264">
        <f>Member!A4239</f>
        <v>0</v>
      </c>
    </row>
    <row r="4240" spans="12:12" x14ac:dyDescent="0.25">
      <c r="L4240" s="264">
        <f>Member!A4240</f>
        <v>0</v>
      </c>
    </row>
    <row r="4241" spans="12:12" x14ac:dyDescent="0.25">
      <c r="L4241" s="264">
        <f>Member!A4241</f>
        <v>0</v>
      </c>
    </row>
    <row r="4242" spans="12:12" x14ac:dyDescent="0.25">
      <c r="L4242" s="264">
        <f>Member!A4242</f>
        <v>0</v>
      </c>
    </row>
    <row r="4243" spans="12:12" x14ac:dyDescent="0.25">
      <c r="L4243" s="264">
        <f>Member!A4243</f>
        <v>0</v>
      </c>
    </row>
    <row r="4244" spans="12:12" x14ac:dyDescent="0.25">
      <c r="L4244" s="264">
        <f>Member!A4244</f>
        <v>0</v>
      </c>
    </row>
    <row r="4245" spans="12:12" x14ac:dyDescent="0.25">
      <c r="L4245" s="264">
        <f>Member!A4245</f>
        <v>0</v>
      </c>
    </row>
    <row r="4246" spans="12:12" x14ac:dyDescent="0.25">
      <c r="L4246" s="264">
        <f>Member!A4246</f>
        <v>0</v>
      </c>
    </row>
    <row r="4247" spans="12:12" x14ac:dyDescent="0.25">
      <c r="L4247" s="264">
        <f>Member!A4247</f>
        <v>0</v>
      </c>
    </row>
    <row r="4248" spans="12:12" x14ac:dyDescent="0.25">
      <c r="L4248" s="264">
        <f>Member!A4248</f>
        <v>0</v>
      </c>
    </row>
    <row r="4249" spans="12:12" x14ac:dyDescent="0.25">
      <c r="L4249" s="264">
        <f>Member!A4249</f>
        <v>0</v>
      </c>
    </row>
    <row r="4250" spans="12:12" x14ac:dyDescent="0.25">
      <c r="L4250" s="264">
        <f>Member!A4250</f>
        <v>0</v>
      </c>
    </row>
    <row r="4251" spans="12:12" x14ac:dyDescent="0.25">
      <c r="L4251" s="264">
        <f>Member!A4251</f>
        <v>0</v>
      </c>
    </row>
    <row r="4252" spans="12:12" x14ac:dyDescent="0.25">
      <c r="L4252" s="264">
        <f>Member!A4252</f>
        <v>0</v>
      </c>
    </row>
    <row r="4253" spans="12:12" x14ac:dyDescent="0.25">
      <c r="L4253" s="264">
        <f>Member!A4253</f>
        <v>0</v>
      </c>
    </row>
    <row r="4254" spans="12:12" x14ac:dyDescent="0.25">
      <c r="L4254" s="264">
        <f>Member!A4254</f>
        <v>0</v>
      </c>
    </row>
    <row r="4255" spans="12:12" x14ac:dyDescent="0.25">
      <c r="L4255" s="264">
        <f>Member!A4255</f>
        <v>0</v>
      </c>
    </row>
    <row r="4256" spans="12:12" x14ac:dyDescent="0.25">
      <c r="L4256" s="264">
        <f>Member!A4256</f>
        <v>0</v>
      </c>
    </row>
    <row r="4257" spans="12:12" x14ac:dyDescent="0.25">
      <c r="L4257" s="264">
        <f>Member!A4257</f>
        <v>0</v>
      </c>
    </row>
    <row r="4258" spans="12:12" x14ac:dyDescent="0.25">
      <c r="L4258" s="264">
        <f>Member!A4258</f>
        <v>0</v>
      </c>
    </row>
    <row r="4259" spans="12:12" x14ac:dyDescent="0.25">
      <c r="L4259" s="264">
        <f>Member!A4259</f>
        <v>0</v>
      </c>
    </row>
    <row r="4260" spans="12:12" x14ac:dyDescent="0.25">
      <c r="L4260" s="264">
        <f>Member!A4260</f>
        <v>0</v>
      </c>
    </row>
    <row r="4261" spans="12:12" x14ac:dyDescent="0.25">
      <c r="L4261" s="264">
        <f>Member!A4261</f>
        <v>0</v>
      </c>
    </row>
    <row r="4262" spans="12:12" x14ac:dyDescent="0.25">
      <c r="L4262" s="264">
        <f>Member!A4262</f>
        <v>0</v>
      </c>
    </row>
    <row r="4263" spans="12:12" x14ac:dyDescent="0.25">
      <c r="L4263" s="264">
        <f>Member!A4263</f>
        <v>0</v>
      </c>
    </row>
    <row r="4264" spans="12:12" x14ac:dyDescent="0.25">
      <c r="L4264" s="264">
        <f>Member!A4264</f>
        <v>0</v>
      </c>
    </row>
    <row r="4265" spans="12:12" x14ac:dyDescent="0.25">
      <c r="L4265" s="264">
        <f>Member!A4265</f>
        <v>0</v>
      </c>
    </row>
    <row r="4266" spans="12:12" x14ac:dyDescent="0.25">
      <c r="L4266" s="264">
        <f>Member!A4266</f>
        <v>0</v>
      </c>
    </row>
    <row r="4267" spans="12:12" x14ac:dyDescent="0.25">
      <c r="L4267" s="264">
        <f>Member!A4267</f>
        <v>0</v>
      </c>
    </row>
    <row r="4268" spans="12:12" x14ac:dyDescent="0.25">
      <c r="L4268" s="264">
        <f>Member!A4268</f>
        <v>0</v>
      </c>
    </row>
    <row r="4269" spans="12:12" x14ac:dyDescent="0.25">
      <c r="L4269" s="264">
        <f>Member!A4269</f>
        <v>0</v>
      </c>
    </row>
    <row r="4270" spans="12:12" x14ac:dyDescent="0.25">
      <c r="L4270" s="264">
        <f>Member!A4270</f>
        <v>0</v>
      </c>
    </row>
    <row r="4271" spans="12:12" x14ac:dyDescent="0.25">
      <c r="L4271" s="264">
        <f>Member!A4271</f>
        <v>0</v>
      </c>
    </row>
    <row r="4272" spans="12:12" x14ac:dyDescent="0.25">
      <c r="L4272" s="264">
        <f>Member!A4272</f>
        <v>0</v>
      </c>
    </row>
    <row r="4273" spans="12:12" x14ac:dyDescent="0.25">
      <c r="L4273" s="264">
        <f>Member!A4273</f>
        <v>0</v>
      </c>
    </row>
    <row r="4274" spans="12:12" x14ac:dyDescent="0.25">
      <c r="L4274" s="264">
        <f>Member!A4274</f>
        <v>0</v>
      </c>
    </row>
    <row r="4275" spans="12:12" x14ac:dyDescent="0.25">
      <c r="L4275" s="264">
        <f>Member!A4275</f>
        <v>0</v>
      </c>
    </row>
    <row r="4276" spans="12:12" x14ac:dyDescent="0.25">
      <c r="L4276" s="264">
        <f>Member!A4276</f>
        <v>0</v>
      </c>
    </row>
    <row r="4277" spans="12:12" x14ac:dyDescent="0.25">
      <c r="L4277" s="264">
        <f>Member!A4277</f>
        <v>0</v>
      </c>
    </row>
    <row r="4278" spans="12:12" x14ac:dyDescent="0.25">
      <c r="L4278" s="264">
        <f>Member!A4278</f>
        <v>0</v>
      </c>
    </row>
    <row r="4279" spans="12:12" x14ac:dyDescent="0.25">
      <c r="L4279" s="264">
        <f>Member!A4279</f>
        <v>0</v>
      </c>
    </row>
    <row r="4280" spans="12:12" x14ac:dyDescent="0.25">
      <c r="L4280" s="264">
        <f>Member!A4280</f>
        <v>0</v>
      </c>
    </row>
    <row r="4281" spans="12:12" x14ac:dyDescent="0.25">
      <c r="L4281" s="264">
        <f>Member!A4281</f>
        <v>0</v>
      </c>
    </row>
    <row r="4282" spans="12:12" x14ac:dyDescent="0.25">
      <c r="L4282" s="264">
        <f>Member!A4282</f>
        <v>0</v>
      </c>
    </row>
    <row r="4283" spans="12:12" x14ac:dyDescent="0.25">
      <c r="L4283" s="264">
        <f>Member!A4283</f>
        <v>0</v>
      </c>
    </row>
    <row r="4284" spans="12:12" x14ac:dyDescent="0.25">
      <c r="L4284" s="264">
        <f>Member!A4284</f>
        <v>0</v>
      </c>
    </row>
    <row r="4285" spans="12:12" x14ac:dyDescent="0.25">
      <c r="L4285" s="264">
        <f>Member!A4285</f>
        <v>0</v>
      </c>
    </row>
    <row r="4286" spans="12:12" x14ac:dyDescent="0.25">
      <c r="L4286" s="264">
        <f>Member!A4286</f>
        <v>0</v>
      </c>
    </row>
    <row r="4287" spans="12:12" x14ac:dyDescent="0.25">
      <c r="L4287" s="264">
        <f>Member!A4287</f>
        <v>0</v>
      </c>
    </row>
    <row r="4288" spans="12:12" x14ac:dyDescent="0.25">
      <c r="L4288" s="264">
        <f>Member!A4288</f>
        <v>0</v>
      </c>
    </row>
    <row r="4289" spans="12:12" x14ac:dyDescent="0.25">
      <c r="L4289" s="264">
        <f>Member!A4289</f>
        <v>0</v>
      </c>
    </row>
    <row r="4290" spans="12:12" x14ac:dyDescent="0.25">
      <c r="L4290" s="264">
        <f>Member!A4290</f>
        <v>0</v>
      </c>
    </row>
    <row r="4291" spans="12:12" x14ac:dyDescent="0.25">
      <c r="L4291" s="264">
        <f>Member!A4291</f>
        <v>0</v>
      </c>
    </row>
    <row r="4292" spans="12:12" x14ac:dyDescent="0.25">
      <c r="L4292" s="264">
        <f>Member!A4292</f>
        <v>0</v>
      </c>
    </row>
    <row r="4293" spans="12:12" x14ac:dyDescent="0.25">
      <c r="L4293" s="264">
        <f>Member!A4293</f>
        <v>0</v>
      </c>
    </row>
    <row r="4294" spans="12:12" x14ac:dyDescent="0.25">
      <c r="L4294" s="264">
        <f>Member!A4294</f>
        <v>0</v>
      </c>
    </row>
    <row r="4295" spans="12:12" x14ac:dyDescent="0.25">
      <c r="L4295" s="264">
        <f>Member!A4295</f>
        <v>0</v>
      </c>
    </row>
    <row r="4296" spans="12:12" x14ac:dyDescent="0.25">
      <c r="L4296" s="264">
        <f>Member!A4296</f>
        <v>0</v>
      </c>
    </row>
    <row r="4297" spans="12:12" x14ac:dyDescent="0.25">
      <c r="L4297" s="264">
        <f>Member!A4297</f>
        <v>0</v>
      </c>
    </row>
    <row r="4298" spans="12:12" x14ac:dyDescent="0.25">
      <c r="L4298" s="264">
        <f>Member!A4298</f>
        <v>0</v>
      </c>
    </row>
    <row r="4299" spans="12:12" x14ac:dyDescent="0.25">
      <c r="L4299" s="264">
        <f>Member!A4299</f>
        <v>0</v>
      </c>
    </row>
    <row r="4300" spans="12:12" x14ac:dyDescent="0.25">
      <c r="L4300" s="264">
        <f>Member!A4300</f>
        <v>0</v>
      </c>
    </row>
    <row r="4301" spans="12:12" x14ac:dyDescent="0.25">
      <c r="L4301" s="264">
        <f>Member!A4301</f>
        <v>0</v>
      </c>
    </row>
    <row r="4302" spans="12:12" x14ac:dyDescent="0.25">
      <c r="L4302" s="264">
        <f>Member!A4302</f>
        <v>0</v>
      </c>
    </row>
    <row r="4303" spans="12:12" x14ac:dyDescent="0.25">
      <c r="L4303" s="264">
        <f>Member!A4303</f>
        <v>0</v>
      </c>
    </row>
    <row r="4304" spans="12:12" x14ac:dyDescent="0.25">
      <c r="L4304" s="264">
        <f>Member!A4304</f>
        <v>0</v>
      </c>
    </row>
    <row r="4305" spans="12:12" x14ac:dyDescent="0.25">
      <c r="L4305" s="264">
        <f>Member!A4305</f>
        <v>0</v>
      </c>
    </row>
    <row r="4306" spans="12:12" x14ac:dyDescent="0.25">
      <c r="L4306" s="264">
        <f>Member!A4306</f>
        <v>0</v>
      </c>
    </row>
    <row r="4307" spans="12:12" x14ac:dyDescent="0.25">
      <c r="L4307" s="264">
        <f>Member!A4307</f>
        <v>0</v>
      </c>
    </row>
    <row r="4308" spans="12:12" x14ac:dyDescent="0.25">
      <c r="L4308" s="264">
        <f>Member!A4308</f>
        <v>0</v>
      </c>
    </row>
    <row r="4309" spans="12:12" x14ac:dyDescent="0.25">
      <c r="L4309" s="264">
        <f>Member!A4309</f>
        <v>0</v>
      </c>
    </row>
    <row r="4310" spans="12:12" x14ac:dyDescent="0.25">
      <c r="L4310" s="264">
        <f>Member!A4310</f>
        <v>0</v>
      </c>
    </row>
    <row r="4311" spans="12:12" x14ac:dyDescent="0.25">
      <c r="L4311" s="264">
        <f>Member!A4311</f>
        <v>0</v>
      </c>
    </row>
    <row r="4312" spans="12:12" x14ac:dyDescent="0.25">
      <c r="L4312" s="264">
        <f>Member!A4312</f>
        <v>0</v>
      </c>
    </row>
    <row r="4313" spans="12:12" x14ac:dyDescent="0.25">
      <c r="L4313" s="264">
        <f>Member!A4313</f>
        <v>0</v>
      </c>
    </row>
    <row r="4314" spans="12:12" x14ac:dyDescent="0.25">
      <c r="L4314" s="264">
        <f>Member!A4314</f>
        <v>0</v>
      </c>
    </row>
    <row r="4315" spans="12:12" x14ac:dyDescent="0.25">
      <c r="L4315" s="264">
        <f>Member!A4315</f>
        <v>0</v>
      </c>
    </row>
    <row r="4316" spans="12:12" x14ac:dyDescent="0.25">
      <c r="L4316" s="264">
        <f>Member!A4316</f>
        <v>0</v>
      </c>
    </row>
    <row r="4317" spans="12:12" x14ac:dyDescent="0.25">
      <c r="L4317" s="264">
        <f>Member!A4317</f>
        <v>0</v>
      </c>
    </row>
    <row r="4318" spans="12:12" x14ac:dyDescent="0.25">
      <c r="L4318" s="264">
        <f>Member!A4318</f>
        <v>0</v>
      </c>
    </row>
    <row r="4319" spans="12:12" x14ac:dyDescent="0.25">
      <c r="L4319" s="264">
        <f>Member!A4319</f>
        <v>0</v>
      </c>
    </row>
    <row r="4320" spans="12:12" x14ac:dyDescent="0.25">
      <c r="L4320" s="264">
        <f>Member!A4320</f>
        <v>0</v>
      </c>
    </row>
    <row r="4321" spans="12:12" x14ac:dyDescent="0.25">
      <c r="L4321" s="264">
        <f>Member!A4321</f>
        <v>0</v>
      </c>
    </row>
    <row r="4322" spans="12:12" x14ac:dyDescent="0.25">
      <c r="L4322" s="264">
        <f>Member!A4322</f>
        <v>0</v>
      </c>
    </row>
    <row r="4323" spans="12:12" x14ac:dyDescent="0.25">
      <c r="L4323" s="264">
        <f>Member!A4323</f>
        <v>0</v>
      </c>
    </row>
    <row r="4324" spans="12:12" x14ac:dyDescent="0.25">
      <c r="L4324" s="264">
        <f>Member!A4324</f>
        <v>0</v>
      </c>
    </row>
    <row r="4325" spans="12:12" x14ac:dyDescent="0.25">
      <c r="L4325" s="264">
        <f>Member!A4325</f>
        <v>0</v>
      </c>
    </row>
    <row r="4326" spans="12:12" x14ac:dyDescent="0.25">
      <c r="L4326" s="264">
        <f>Member!A4326</f>
        <v>0</v>
      </c>
    </row>
    <row r="4327" spans="12:12" x14ac:dyDescent="0.25">
      <c r="L4327" s="264">
        <f>Member!A4327</f>
        <v>0</v>
      </c>
    </row>
    <row r="4328" spans="12:12" x14ac:dyDescent="0.25">
      <c r="L4328" s="264">
        <f>Member!A4328</f>
        <v>0</v>
      </c>
    </row>
    <row r="4329" spans="12:12" x14ac:dyDescent="0.25">
      <c r="L4329" s="264">
        <f>Member!A4329</f>
        <v>0</v>
      </c>
    </row>
    <row r="4330" spans="12:12" x14ac:dyDescent="0.25">
      <c r="L4330" s="264">
        <f>Member!A4330</f>
        <v>0</v>
      </c>
    </row>
    <row r="4331" spans="12:12" x14ac:dyDescent="0.25">
      <c r="L4331" s="264">
        <f>Member!A4331</f>
        <v>0</v>
      </c>
    </row>
    <row r="4332" spans="12:12" x14ac:dyDescent="0.25">
      <c r="L4332" s="264">
        <f>Member!A4332</f>
        <v>0</v>
      </c>
    </row>
    <row r="4333" spans="12:12" x14ac:dyDescent="0.25">
      <c r="L4333" s="264">
        <f>Member!A4333</f>
        <v>0</v>
      </c>
    </row>
    <row r="4334" spans="12:12" x14ac:dyDescent="0.25">
      <c r="L4334" s="264">
        <f>Member!A4334</f>
        <v>0</v>
      </c>
    </row>
    <row r="4335" spans="12:12" x14ac:dyDescent="0.25">
      <c r="L4335" s="264">
        <f>Member!A4335</f>
        <v>0</v>
      </c>
    </row>
    <row r="4336" spans="12:12" x14ac:dyDescent="0.25">
      <c r="L4336" s="264">
        <f>Member!A4336</f>
        <v>0</v>
      </c>
    </row>
    <row r="4337" spans="12:12" x14ac:dyDescent="0.25">
      <c r="L4337" s="264">
        <f>Member!A4337</f>
        <v>0</v>
      </c>
    </row>
    <row r="4338" spans="12:12" x14ac:dyDescent="0.25">
      <c r="L4338" s="264">
        <f>Member!A4338</f>
        <v>0</v>
      </c>
    </row>
    <row r="4339" spans="12:12" x14ac:dyDescent="0.25">
      <c r="L4339" s="264">
        <f>Member!A4339</f>
        <v>0</v>
      </c>
    </row>
    <row r="4340" spans="12:12" x14ac:dyDescent="0.25">
      <c r="L4340" s="264">
        <f>Member!A4340</f>
        <v>0</v>
      </c>
    </row>
    <row r="4341" spans="12:12" x14ac:dyDescent="0.25">
      <c r="L4341" s="264">
        <f>Member!A4341</f>
        <v>0</v>
      </c>
    </row>
    <row r="4342" spans="12:12" x14ac:dyDescent="0.25">
      <c r="L4342" s="264">
        <f>Member!A4342</f>
        <v>0</v>
      </c>
    </row>
    <row r="4343" spans="12:12" x14ac:dyDescent="0.25">
      <c r="L4343" s="264">
        <f>Member!A4343</f>
        <v>0</v>
      </c>
    </row>
    <row r="4344" spans="12:12" x14ac:dyDescent="0.25">
      <c r="L4344" s="264">
        <f>Member!A4344</f>
        <v>0</v>
      </c>
    </row>
    <row r="4345" spans="12:12" x14ac:dyDescent="0.25">
      <c r="L4345" s="264">
        <f>Member!A4345</f>
        <v>0</v>
      </c>
    </row>
    <row r="4346" spans="12:12" x14ac:dyDescent="0.25">
      <c r="L4346" s="264">
        <f>Member!A4346</f>
        <v>0</v>
      </c>
    </row>
    <row r="4347" spans="12:12" x14ac:dyDescent="0.25">
      <c r="L4347" s="264">
        <f>Member!A4347</f>
        <v>0</v>
      </c>
    </row>
    <row r="4348" spans="12:12" x14ac:dyDescent="0.25">
      <c r="L4348" s="264">
        <f>Member!A4348</f>
        <v>0</v>
      </c>
    </row>
    <row r="4349" spans="12:12" x14ac:dyDescent="0.25">
      <c r="L4349" s="264">
        <f>Member!A4349</f>
        <v>0</v>
      </c>
    </row>
    <row r="4350" spans="12:12" x14ac:dyDescent="0.25">
      <c r="L4350" s="264">
        <f>Member!A4350</f>
        <v>0</v>
      </c>
    </row>
    <row r="4351" spans="12:12" x14ac:dyDescent="0.25">
      <c r="L4351" s="264">
        <f>Member!A4351</f>
        <v>0</v>
      </c>
    </row>
    <row r="4352" spans="12:12" x14ac:dyDescent="0.25">
      <c r="L4352" s="264">
        <f>Member!A4352</f>
        <v>0</v>
      </c>
    </row>
    <row r="4353" spans="12:12" x14ac:dyDescent="0.25">
      <c r="L4353" s="264">
        <f>Member!A4353</f>
        <v>0</v>
      </c>
    </row>
    <row r="4354" spans="12:12" x14ac:dyDescent="0.25">
      <c r="L4354" s="264">
        <f>Member!A4354</f>
        <v>0</v>
      </c>
    </row>
    <row r="4355" spans="12:12" x14ac:dyDescent="0.25">
      <c r="L4355" s="264">
        <f>Member!A4355</f>
        <v>0</v>
      </c>
    </row>
    <row r="4356" spans="12:12" x14ac:dyDescent="0.25">
      <c r="L4356" s="264">
        <f>Member!A4356</f>
        <v>0</v>
      </c>
    </row>
    <row r="4357" spans="12:12" x14ac:dyDescent="0.25">
      <c r="L4357" s="264">
        <f>Member!A4357</f>
        <v>0</v>
      </c>
    </row>
    <row r="4358" spans="12:12" x14ac:dyDescent="0.25">
      <c r="L4358" s="264">
        <f>Member!A4358</f>
        <v>0</v>
      </c>
    </row>
    <row r="4359" spans="12:12" x14ac:dyDescent="0.25">
      <c r="L4359" s="264">
        <f>Member!A4359</f>
        <v>0</v>
      </c>
    </row>
    <row r="4360" spans="12:12" x14ac:dyDescent="0.25">
      <c r="L4360" s="264">
        <f>Member!A4360</f>
        <v>0</v>
      </c>
    </row>
    <row r="4361" spans="12:12" x14ac:dyDescent="0.25">
      <c r="L4361" s="264">
        <f>Member!A4361</f>
        <v>0</v>
      </c>
    </row>
    <row r="4362" spans="12:12" x14ac:dyDescent="0.25">
      <c r="L4362" s="264">
        <f>Member!A4362</f>
        <v>0</v>
      </c>
    </row>
    <row r="4363" spans="12:12" x14ac:dyDescent="0.25">
      <c r="L4363" s="264">
        <f>Member!A4363</f>
        <v>0</v>
      </c>
    </row>
    <row r="4364" spans="12:12" x14ac:dyDescent="0.25">
      <c r="L4364" s="264">
        <f>Member!A4364</f>
        <v>0</v>
      </c>
    </row>
    <row r="4365" spans="12:12" x14ac:dyDescent="0.25">
      <c r="L4365" s="264">
        <f>Member!A4365</f>
        <v>0</v>
      </c>
    </row>
    <row r="4366" spans="12:12" x14ac:dyDescent="0.25">
      <c r="L4366" s="264">
        <f>Member!A4366</f>
        <v>0</v>
      </c>
    </row>
    <row r="4367" spans="12:12" x14ac:dyDescent="0.25">
      <c r="L4367" s="264">
        <f>Member!A4367</f>
        <v>0</v>
      </c>
    </row>
    <row r="4368" spans="12:12" x14ac:dyDescent="0.25">
      <c r="L4368" s="264">
        <f>Member!A4368</f>
        <v>0</v>
      </c>
    </row>
    <row r="4369" spans="12:12" x14ac:dyDescent="0.25">
      <c r="L4369" s="264">
        <f>Member!A4369</f>
        <v>0</v>
      </c>
    </row>
    <row r="4370" spans="12:12" x14ac:dyDescent="0.25">
      <c r="L4370" s="264">
        <f>Member!A4370</f>
        <v>0</v>
      </c>
    </row>
    <row r="4371" spans="12:12" x14ac:dyDescent="0.25">
      <c r="L4371" s="264">
        <f>Member!A4371</f>
        <v>0</v>
      </c>
    </row>
    <row r="4372" spans="12:12" x14ac:dyDescent="0.25">
      <c r="L4372" s="264">
        <f>Member!A4372</f>
        <v>0</v>
      </c>
    </row>
    <row r="4373" spans="12:12" x14ac:dyDescent="0.25">
      <c r="L4373" s="264">
        <f>Member!A4373</f>
        <v>0</v>
      </c>
    </row>
    <row r="4374" spans="12:12" x14ac:dyDescent="0.25">
      <c r="L4374" s="264">
        <f>Member!A4374</f>
        <v>0</v>
      </c>
    </row>
    <row r="4375" spans="12:12" x14ac:dyDescent="0.25">
      <c r="L4375" s="264">
        <f>Member!A4375</f>
        <v>0</v>
      </c>
    </row>
    <row r="4376" spans="12:12" x14ac:dyDescent="0.25">
      <c r="L4376" s="264">
        <f>Member!A4376</f>
        <v>0</v>
      </c>
    </row>
    <row r="4377" spans="12:12" x14ac:dyDescent="0.25">
      <c r="L4377" s="264">
        <f>Member!A4377</f>
        <v>0</v>
      </c>
    </row>
    <row r="4378" spans="12:12" x14ac:dyDescent="0.25">
      <c r="L4378" s="264">
        <f>Member!A4378</f>
        <v>0</v>
      </c>
    </row>
    <row r="4379" spans="12:12" x14ac:dyDescent="0.25">
      <c r="L4379" s="264">
        <f>Member!A4379</f>
        <v>0</v>
      </c>
    </row>
    <row r="4380" spans="12:12" x14ac:dyDescent="0.25">
      <c r="L4380" s="264">
        <f>Member!A4380</f>
        <v>0</v>
      </c>
    </row>
    <row r="4381" spans="12:12" x14ac:dyDescent="0.25">
      <c r="L4381" s="264">
        <f>Member!A4381</f>
        <v>0</v>
      </c>
    </row>
    <row r="4382" spans="12:12" x14ac:dyDescent="0.25">
      <c r="L4382" s="264">
        <f>Member!A4382</f>
        <v>0</v>
      </c>
    </row>
    <row r="4383" spans="12:12" x14ac:dyDescent="0.25">
      <c r="L4383" s="264">
        <f>Member!A4383</f>
        <v>0</v>
      </c>
    </row>
    <row r="4384" spans="12:12" x14ac:dyDescent="0.25">
      <c r="L4384" s="264">
        <f>Member!A4384</f>
        <v>0</v>
      </c>
    </row>
    <row r="4385" spans="12:12" x14ac:dyDescent="0.25">
      <c r="L4385" s="264">
        <f>Member!A4385</f>
        <v>0</v>
      </c>
    </row>
    <row r="4386" spans="12:12" x14ac:dyDescent="0.25">
      <c r="L4386" s="264">
        <f>Member!A4386</f>
        <v>0</v>
      </c>
    </row>
    <row r="4387" spans="12:12" x14ac:dyDescent="0.25">
      <c r="L4387" s="264">
        <f>Member!A4387</f>
        <v>0</v>
      </c>
    </row>
    <row r="4388" spans="12:12" x14ac:dyDescent="0.25">
      <c r="L4388" s="264">
        <f>Member!A4388</f>
        <v>0</v>
      </c>
    </row>
    <row r="4389" spans="12:12" x14ac:dyDescent="0.25">
      <c r="L4389" s="264">
        <f>Member!A4389</f>
        <v>0</v>
      </c>
    </row>
    <row r="4390" spans="12:12" x14ac:dyDescent="0.25">
      <c r="L4390" s="264">
        <f>Member!A4390</f>
        <v>0</v>
      </c>
    </row>
    <row r="4391" spans="12:12" x14ac:dyDescent="0.25">
      <c r="L4391" s="264">
        <f>Member!A4391</f>
        <v>0</v>
      </c>
    </row>
    <row r="4392" spans="12:12" x14ac:dyDescent="0.25">
      <c r="L4392" s="264">
        <f>Member!A4392</f>
        <v>0</v>
      </c>
    </row>
    <row r="4393" spans="12:12" x14ac:dyDescent="0.25">
      <c r="L4393" s="264">
        <f>Member!A4393</f>
        <v>0</v>
      </c>
    </row>
    <row r="4394" spans="12:12" x14ac:dyDescent="0.25">
      <c r="L4394" s="264">
        <f>Member!A4394</f>
        <v>0</v>
      </c>
    </row>
    <row r="4395" spans="12:12" x14ac:dyDescent="0.25">
      <c r="L4395" s="264">
        <f>Member!A4395</f>
        <v>0</v>
      </c>
    </row>
    <row r="4396" spans="12:12" x14ac:dyDescent="0.25">
      <c r="L4396" s="264">
        <f>Member!A4396</f>
        <v>0</v>
      </c>
    </row>
    <row r="4397" spans="12:12" x14ac:dyDescent="0.25">
      <c r="L4397" s="264">
        <f>Member!A4397</f>
        <v>0</v>
      </c>
    </row>
    <row r="4398" spans="12:12" x14ac:dyDescent="0.25">
      <c r="L4398" s="264">
        <f>Member!A4398</f>
        <v>0</v>
      </c>
    </row>
    <row r="4399" spans="12:12" x14ac:dyDescent="0.25">
      <c r="L4399" s="264">
        <f>Member!A4399</f>
        <v>0</v>
      </c>
    </row>
    <row r="4400" spans="12:12" x14ac:dyDescent="0.25">
      <c r="L4400" s="264">
        <f>Member!A4400</f>
        <v>0</v>
      </c>
    </row>
    <row r="4401" spans="12:12" x14ac:dyDescent="0.25">
      <c r="L4401" s="264">
        <f>Member!A4401</f>
        <v>0</v>
      </c>
    </row>
    <row r="4402" spans="12:12" x14ac:dyDescent="0.25">
      <c r="L4402" s="264">
        <f>Member!A4402</f>
        <v>0</v>
      </c>
    </row>
    <row r="4403" spans="12:12" x14ac:dyDescent="0.25">
      <c r="L4403" s="264">
        <f>Member!A4403</f>
        <v>0</v>
      </c>
    </row>
    <row r="4404" spans="12:12" x14ac:dyDescent="0.25">
      <c r="L4404" s="264">
        <f>Member!A4404</f>
        <v>0</v>
      </c>
    </row>
    <row r="4405" spans="12:12" x14ac:dyDescent="0.25">
      <c r="L4405" s="264">
        <f>Member!A4405</f>
        <v>0</v>
      </c>
    </row>
    <row r="4406" spans="12:12" x14ac:dyDescent="0.25">
      <c r="L4406" s="264">
        <f>Member!A4406</f>
        <v>0</v>
      </c>
    </row>
    <row r="4407" spans="12:12" x14ac:dyDescent="0.25">
      <c r="L4407" s="264">
        <f>Member!A4407</f>
        <v>0</v>
      </c>
    </row>
    <row r="4408" spans="12:12" x14ac:dyDescent="0.25">
      <c r="L4408" s="264">
        <f>Member!A4408</f>
        <v>0</v>
      </c>
    </row>
    <row r="4409" spans="12:12" x14ac:dyDescent="0.25">
      <c r="L4409" s="264">
        <f>Member!A4409</f>
        <v>0</v>
      </c>
    </row>
    <row r="4410" spans="12:12" x14ac:dyDescent="0.25">
      <c r="L4410" s="264">
        <f>Member!A4410</f>
        <v>0</v>
      </c>
    </row>
    <row r="4411" spans="12:12" x14ac:dyDescent="0.25">
      <c r="L4411" s="264">
        <f>Member!A4411</f>
        <v>0</v>
      </c>
    </row>
    <row r="4412" spans="12:12" x14ac:dyDescent="0.25">
      <c r="L4412" s="264">
        <f>Member!A4412</f>
        <v>0</v>
      </c>
    </row>
    <row r="4413" spans="12:12" x14ac:dyDescent="0.25">
      <c r="L4413" s="264">
        <f>Member!A4413</f>
        <v>0</v>
      </c>
    </row>
    <row r="4414" spans="12:12" x14ac:dyDescent="0.25">
      <c r="L4414" s="264">
        <f>Member!A4414</f>
        <v>0</v>
      </c>
    </row>
    <row r="4415" spans="12:12" x14ac:dyDescent="0.25">
      <c r="L4415" s="264">
        <f>Member!A4415</f>
        <v>0</v>
      </c>
    </row>
    <row r="4416" spans="12:12" x14ac:dyDescent="0.25">
      <c r="L4416" s="264">
        <f>Member!A4416</f>
        <v>0</v>
      </c>
    </row>
    <row r="4417" spans="12:12" x14ac:dyDescent="0.25">
      <c r="L4417" s="264">
        <f>Member!A4417</f>
        <v>0</v>
      </c>
    </row>
    <row r="4418" spans="12:12" x14ac:dyDescent="0.25">
      <c r="L4418" s="264">
        <f>Member!A4418</f>
        <v>0</v>
      </c>
    </row>
    <row r="4419" spans="12:12" x14ac:dyDescent="0.25">
      <c r="L4419" s="264">
        <f>Member!A4419</f>
        <v>0</v>
      </c>
    </row>
    <row r="4420" spans="12:12" x14ac:dyDescent="0.25">
      <c r="L4420" s="264">
        <f>Member!A4420</f>
        <v>0</v>
      </c>
    </row>
    <row r="4421" spans="12:12" x14ac:dyDescent="0.25">
      <c r="L4421" s="264">
        <f>Member!A4421</f>
        <v>0</v>
      </c>
    </row>
    <row r="4422" spans="12:12" x14ac:dyDescent="0.25">
      <c r="L4422" s="264">
        <f>Member!A4422</f>
        <v>0</v>
      </c>
    </row>
    <row r="4423" spans="12:12" x14ac:dyDescent="0.25">
      <c r="L4423" s="264">
        <f>Member!A4423</f>
        <v>0</v>
      </c>
    </row>
    <row r="4424" spans="12:12" x14ac:dyDescent="0.25">
      <c r="L4424" s="264">
        <f>Member!A4424</f>
        <v>0</v>
      </c>
    </row>
    <row r="4425" spans="12:12" x14ac:dyDescent="0.25">
      <c r="L4425" s="264">
        <f>Member!A4425</f>
        <v>0</v>
      </c>
    </row>
    <row r="4426" spans="12:12" x14ac:dyDescent="0.25">
      <c r="L4426" s="264">
        <f>Member!A4426</f>
        <v>0</v>
      </c>
    </row>
    <row r="4427" spans="12:12" x14ac:dyDescent="0.25">
      <c r="L4427" s="264">
        <f>Member!A4427</f>
        <v>0</v>
      </c>
    </row>
    <row r="4428" spans="12:12" x14ac:dyDescent="0.25">
      <c r="L4428" s="264">
        <f>Member!A4428</f>
        <v>0</v>
      </c>
    </row>
    <row r="4429" spans="12:12" x14ac:dyDescent="0.25">
      <c r="L4429" s="264">
        <f>Member!A4429</f>
        <v>0</v>
      </c>
    </row>
    <row r="4430" spans="12:12" x14ac:dyDescent="0.25">
      <c r="L4430" s="264">
        <f>Member!A4430</f>
        <v>0</v>
      </c>
    </row>
    <row r="4431" spans="12:12" x14ac:dyDescent="0.25">
      <c r="L4431" s="264">
        <f>Member!A4431</f>
        <v>0</v>
      </c>
    </row>
    <row r="4432" spans="12:12" x14ac:dyDescent="0.25">
      <c r="L4432" s="264">
        <f>Member!A4432</f>
        <v>0</v>
      </c>
    </row>
    <row r="4433" spans="12:12" x14ac:dyDescent="0.25">
      <c r="L4433" s="264">
        <f>Member!A4433</f>
        <v>0</v>
      </c>
    </row>
    <row r="4434" spans="12:12" x14ac:dyDescent="0.25">
      <c r="L4434" s="264">
        <f>Member!A4434</f>
        <v>0</v>
      </c>
    </row>
    <row r="4435" spans="12:12" x14ac:dyDescent="0.25">
      <c r="L4435" s="264">
        <f>Member!A4435</f>
        <v>0</v>
      </c>
    </row>
    <row r="4436" spans="12:12" x14ac:dyDescent="0.25">
      <c r="L4436" s="264">
        <f>Member!A4436</f>
        <v>0</v>
      </c>
    </row>
    <row r="4437" spans="12:12" x14ac:dyDescent="0.25">
      <c r="L4437" s="264">
        <f>Member!A4437</f>
        <v>0</v>
      </c>
    </row>
    <row r="4438" spans="12:12" x14ac:dyDescent="0.25">
      <c r="L4438" s="264">
        <f>Member!A4438</f>
        <v>0</v>
      </c>
    </row>
    <row r="4439" spans="12:12" x14ac:dyDescent="0.25">
      <c r="L4439" s="264">
        <f>Member!A4439</f>
        <v>0</v>
      </c>
    </row>
    <row r="4440" spans="12:12" x14ac:dyDescent="0.25">
      <c r="L4440" s="264">
        <f>Member!A4440</f>
        <v>0</v>
      </c>
    </row>
    <row r="4441" spans="12:12" x14ac:dyDescent="0.25">
      <c r="L4441" s="264">
        <f>Member!A4441</f>
        <v>0</v>
      </c>
    </row>
    <row r="4442" spans="12:12" x14ac:dyDescent="0.25">
      <c r="L4442" s="264">
        <f>Member!A4442</f>
        <v>0</v>
      </c>
    </row>
    <row r="4443" spans="12:12" x14ac:dyDescent="0.25">
      <c r="L4443" s="264">
        <f>Member!A4443</f>
        <v>0</v>
      </c>
    </row>
    <row r="4444" spans="12:12" x14ac:dyDescent="0.25">
      <c r="L4444" s="264">
        <f>Member!A4444</f>
        <v>0</v>
      </c>
    </row>
    <row r="4445" spans="12:12" x14ac:dyDescent="0.25">
      <c r="L4445" s="264">
        <f>Member!A4445</f>
        <v>0</v>
      </c>
    </row>
    <row r="4446" spans="12:12" x14ac:dyDescent="0.25">
      <c r="L4446" s="264">
        <f>Member!A4446</f>
        <v>0</v>
      </c>
    </row>
    <row r="4447" spans="12:12" x14ac:dyDescent="0.25">
      <c r="L4447" s="264">
        <f>Member!A4447</f>
        <v>0</v>
      </c>
    </row>
    <row r="4448" spans="12:12" x14ac:dyDescent="0.25">
      <c r="L4448" s="264">
        <f>Member!A4448</f>
        <v>0</v>
      </c>
    </row>
    <row r="4449" spans="12:12" x14ac:dyDescent="0.25">
      <c r="L4449" s="264">
        <f>Member!A4449</f>
        <v>0</v>
      </c>
    </row>
    <row r="4450" spans="12:12" x14ac:dyDescent="0.25">
      <c r="L4450" s="264">
        <f>Member!A4450</f>
        <v>0</v>
      </c>
    </row>
    <row r="4451" spans="12:12" x14ac:dyDescent="0.25">
      <c r="L4451" s="264">
        <f>Member!A4451</f>
        <v>0</v>
      </c>
    </row>
    <row r="4452" spans="12:12" x14ac:dyDescent="0.25">
      <c r="L4452" s="264">
        <f>Member!A4452</f>
        <v>0</v>
      </c>
    </row>
    <row r="4453" spans="12:12" x14ac:dyDescent="0.25">
      <c r="L4453" s="264">
        <f>Member!A4453</f>
        <v>0</v>
      </c>
    </row>
    <row r="4454" spans="12:12" x14ac:dyDescent="0.25">
      <c r="L4454" s="264">
        <f>Member!A4454</f>
        <v>0</v>
      </c>
    </row>
    <row r="4455" spans="12:12" x14ac:dyDescent="0.25">
      <c r="L4455" s="264">
        <f>Member!A4455</f>
        <v>0</v>
      </c>
    </row>
    <row r="4456" spans="12:12" x14ac:dyDescent="0.25">
      <c r="L4456" s="264">
        <f>Member!A4456</f>
        <v>0</v>
      </c>
    </row>
    <row r="4457" spans="12:12" x14ac:dyDescent="0.25">
      <c r="L4457" s="264">
        <f>Member!A4457</f>
        <v>0</v>
      </c>
    </row>
    <row r="4458" spans="12:12" x14ac:dyDescent="0.25">
      <c r="L4458" s="264">
        <f>Member!A4458</f>
        <v>0</v>
      </c>
    </row>
    <row r="4459" spans="12:12" x14ac:dyDescent="0.25">
      <c r="L4459" s="264">
        <f>Member!A4459</f>
        <v>0</v>
      </c>
    </row>
    <row r="4460" spans="12:12" x14ac:dyDescent="0.25">
      <c r="L4460" s="264">
        <f>Member!A4460</f>
        <v>0</v>
      </c>
    </row>
    <row r="4461" spans="12:12" x14ac:dyDescent="0.25">
      <c r="L4461" s="264">
        <f>Member!A4461</f>
        <v>0</v>
      </c>
    </row>
    <row r="4462" spans="12:12" x14ac:dyDescent="0.25">
      <c r="L4462" s="264">
        <f>Member!A4462</f>
        <v>0</v>
      </c>
    </row>
    <row r="4463" spans="12:12" x14ac:dyDescent="0.25">
      <c r="L4463" s="264">
        <f>Member!A4463</f>
        <v>0</v>
      </c>
    </row>
    <row r="4464" spans="12:12" x14ac:dyDescent="0.25">
      <c r="L4464" s="264">
        <f>Member!A4464</f>
        <v>0</v>
      </c>
    </row>
    <row r="4465" spans="12:12" x14ac:dyDescent="0.25">
      <c r="L4465" s="264">
        <f>Member!A4465</f>
        <v>0</v>
      </c>
    </row>
    <row r="4466" spans="12:12" x14ac:dyDescent="0.25">
      <c r="L4466" s="264">
        <f>Member!A4466</f>
        <v>0</v>
      </c>
    </row>
    <row r="4467" spans="12:12" x14ac:dyDescent="0.25">
      <c r="L4467" s="264">
        <f>Member!A4467</f>
        <v>0</v>
      </c>
    </row>
    <row r="4468" spans="12:12" x14ac:dyDescent="0.25">
      <c r="L4468" s="264">
        <f>Member!A4468</f>
        <v>0</v>
      </c>
    </row>
    <row r="4469" spans="12:12" x14ac:dyDescent="0.25">
      <c r="L4469" s="264">
        <f>Member!A4469</f>
        <v>0</v>
      </c>
    </row>
    <row r="4470" spans="12:12" x14ac:dyDescent="0.25">
      <c r="L4470" s="264">
        <f>Member!A4470</f>
        <v>0</v>
      </c>
    </row>
    <row r="4471" spans="12:12" x14ac:dyDescent="0.25">
      <c r="L4471" s="264">
        <f>Member!A4471</f>
        <v>0</v>
      </c>
    </row>
    <row r="4472" spans="12:12" x14ac:dyDescent="0.25">
      <c r="L4472" s="264">
        <f>Member!A4472</f>
        <v>0</v>
      </c>
    </row>
    <row r="4473" spans="12:12" x14ac:dyDescent="0.25">
      <c r="L4473" s="264">
        <f>Member!A4473</f>
        <v>0</v>
      </c>
    </row>
    <row r="4474" spans="12:12" x14ac:dyDescent="0.25">
      <c r="L4474" s="264">
        <f>Member!A4474</f>
        <v>0</v>
      </c>
    </row>
    <row r="4475" spans="12:12" x14ac:dyDescent="0.25">
      <c r="L4475" s="264">
        <f>Member!A4475</f>
        <v>0</v>
      </c>
    </row>
    <row r="4476" spans="12:12" x14ac:dyDescent="0.25">
      <c r="L4476" s="264">
        <f>Member!A4476</f>
        <v>0</v>
      </c>
    </row>
    <row r="4477" spans="12:12" x14ac:dyDescent="0.25">
      <c r="L4477" s="264">
        <f>Member!A4477</f>
        <v>0</v>
      </c>
    </row>
    <row r="4478" spans="12:12" x14ac:dyDescent="0.25">
      <c r="L4478" s="264">
        <f>Member!A4478</f>
        <v>0</v>
      </c>
    </row>
    <row r="4479" spans="12:12" x14ac:dyDescent="0.25">
      <c r="L4479" s="264">
        <f>Member!A4479</f>
        <v>0</v>
      </c>
    </row>
    <row r="4480" spans="12:12" x14ac:dyDescent="0.25">
      <c r="L4480" s="264">
        <f>Member!A4480</f>
        <v>0</v>
      </c>
    </row>
    <row r="4481" spans="12:12" x14ac:dyDescent="0.25">
      <c r="L4481" s="264">
        <f>Member!A4481</f>
        <v>0</v>
      </c>
    </row>
    <row r="4482" spans="12:12" x14ac:dyDescent="0.25">
      <c r="L4482" s="264">
        <f>Member!A4482</f>
        <v>0</v>
      </c>
    </row>
    <row r="4483" spans="12:12" x14ac:dyDescent="0.25">
      <c r="L4483" s="264">
        <f>Member!A4483</f>
        <v>0</v>
      </c>
    </row>
    <row r="4484" spans="12:12" x14ac:dyDescent="0.25">
      <c r="L4484" s="264">
        <f>Member!A4484</f>
        <v>0</v>
      </c>
    </row>
    <row r="4485" spans="12:12" x14ac:dyDescent="0.25">
      <c r="L4485" s="264">
        <f>Member!A4485</f>
        <v>0</v>
      </c>
    </row>
    <row r="4486" spans="12:12" x14ac:dyDescent="0.25">
      <c r="L4486" s="264">
        <f>Member!A4486</f>
        <v>0</v>
      </c>
    </row>
    <row r="4487" spans="12:12" x14ac:dyDescent="0.25">
      <c r="L4487" s="264">
        <f>Member!A4487</f>
        <v>0</v>
      </c>
    </row>
    <row r="4488" spans="12:12" x14ac:dyDescent="0.25">
      <c r="L4488" s="264">
        <f>Member!A4488</f>
        <v>0</v>
      </c>
    </row>
    <row r="4489" spans="12:12" x14ac:dyDescent="0.25">
      <c r="L4489" s="264">
        <f>Member!A4489</f>
        <v>0</v>
      </c>
    </row>
    <row r="4490" spans="12:12" x14ac:dyDescent="0.25">
      <c r="L4490" s="264">
        <f>Member!A4490</f>
        <v>0</v>
      </c>
    </row>
    <row r="4491" spans="12:12" x14ac:dyDescent="0.25">
      <c r="L4491" s="264">
        <f>Member!A4491</f>
        <v>0</v>
      </c>
    </row>
    <row r="4492" spans="12:12" x14ac:dyDescent="0.25">
      <c r="L4492" s="264">
        <f>Member!A4492</f>
        <v>0</v>
      </c>
    </row>
    <row r="4493" spans="12:12" x14ac:dyDescent="0.25">
      <c r="L4493" s="264">
        <f>Member!A4493</f>
        <v>0</v>
      </c>
    </row>
    <row r="4494" spans="12:12" x14ac:dyDescent="0.25">
      <c r="L4494" s="264">
        <f>Member!A4494</f>
        <v>0</v>
      </c>
    </row>
    <row r="4495" spans="12:12" x14ac:dyDescent="0.25">
      <c r="L4495" s="264">
        <f>Member!A4495</f>
        <v>0</v>
      </c>
    </row>
    <row r="4496" spans="12:12" x14ac:dyDescent="0.25">
      <c r="L4496" s="264">
        <f>Member!A4496</f>
        <v>0</v>
      </c>
    </row>
    <row r="4497" spans="12:12" x14ac:dyDescent="0.25">
      <c r="L4497" s="264">
        <f>Member!A4497</f>
        <v>0</v>
      </c>
    </row>
    <row r="4498" spans="12:12" x14ac:dyDescent="0.25">
      <c r="L4498" s="264">
        <f>Member!A4498</f>
        <v>0</v>
      </c>
    </row>
    <row r="4499" spans="12:12" x14ac:dyDescent="0.25">
      <c r="L4499" s="264">
        <f>Member!A4499</f>
        <v>0</v>
      </c>
    </row>
    <row r="4500" spans="12:12" x14ac:dyDescent="0.25">
      <c r="L4500" s="264">
        <f>Member!A4500</f>
        <v>0</v>
      </c>
    </row>
    <row r="4501" spans="12:12" x14ac:dyDescent="0.25">
      <c r="L4501" s="264">
        <f>Member!A4501</f>
        <v>0</v>
      </c>
    </row>
    <row r="4502" spans="12:12" x14ac:dyDescent="0.25">
      <c r="L4502" s="264">
        <f>Member!A4502</f>
        <v>0</v>
      </c>
    </row>
    <row r="4503" spans="12:12" x14ac:dyDescent="0.25">
      <c r="L4503" s="264">
        <f>Member!A4503</f>
        <v>0</v>
      </c>
    </row>
    <row r="4504" spans="12:12" x14ac:dyDescent="0.25">
      <c r="L4504" s="264">
        <f>Member!A4504</f>
        <v>0</v>
      </c>
    </row>
    <row r="4505" spans="12:12" x14ac:dyDescent="0.25">
      <c r="L4505" s="264">
        <f>Member!A4505</f>
        <v>0</v>
      </c>
    </row>
    <row r="4506" spans="12:12" x14ac:dyDescent="0.25">
      <c r="L4506" s="264">
        <f>Member!A4506</f>
        <v>0</v>
      </c>
    </row>
    <row r="4507" spans="12:12" x14ac:dyDescent="0.25">
      <c r="L4507" s="264">
        <f>Member!A4507</f>
        <v>0</v>
      </c>
    </row>
    <row r="4508" spans="12:12" x14ac:dyDescent="0.25">
      <c r="L4508" s="264">
        <f>Member!A4508</f>
        <v>0</v>
      </c>
    </row>
    <row r="4509" spans="12:12" x14ac:dyDescent="0.25">
      <c r="L4509" s="264">
        <f>Member!A4509</f>
        <v>0</v>
      </c>
    </row>
    <row r="4510" spans="12:12" x14ac:dyDescent="0.25">
      <c r="L4510" s="264">
        <f>Member!A4510</f>
        <v>0</v>
      </c>
    </row>
    <row r="4511" spans="12:12" x14ac:dyDescent="0.25">
      <c r="L4511" s="264">
        <f>Member!A4511</f>
        <v>0</v>
      </c>
    </row>
    <row r="4512" spans="12:12" x14ac:dyDescent="0.25">
      <c r="L4512" s="264">
        <f>Member!A4512</f>
        <v>0</v>
      </c>
    </row>
    <row r="4513" spans="12:12" x14ac:dyDescent="0.25">
      <c r="L4513" s="264">
        <f>Member!A4513</f>
        <v>0</v>
      </c>
    </row>
    <row r="4514" spans="12:12" x14ac:dyDescent="0.25">
      <c r="L4514" s="264">
        <f>Member!A4514</f>
        <v>0</v>
      </c>
    </row>
    <row r="4515" spans="12:12" x14ac:dyDescent="0.25">
      <c r="L4515" s="264">
        <f>Member!A4515</f>
        <v>0</v>
      </c>
    </row>
    <row r="4516" spans="12:12" x14ac:dyDescent="0.25">
      <c r="L4516" s="264">
        <f>Member!A4516</f>
        <v>0</v>
      </c>
    </row>
    <row r="4517" spans="12:12" x14ac:dyDescent="0.25">
      <c r="L4517" s="264">
        <f>Member!A4517</f>
        <v>0</v>
      </c>
    </row>
    <row r="4518" spans="12:12" x14ac:dyDescent="0.25">
      <c r="L4518" s="264">
        <f>Member!A4518</f>
        <v>0</v>
      </c>
    </row>
    <row r="4519" spans="12:12" x14ac:dyDescent="0.25">
      <c r="L4519" s="264">
        <f>Member!A4519</f>
        <v>0</v>
      </c>
    </row>
    <row r="4520" spans="12:12" x14ac:dyDescent="0.25">
      <c r="L4520" s="264">
        <f>Member!A4520</f>
        <v>0</v>
      </c>
    </row>
    <row r="4521" spans="12:12" x14ac:dyDescent="0.25">
      <c r="L4521" s="264">
        <f>Member!A4521</f>
        <v>0</v>
      </c>
    </row>
    <row r="4522" spans="12:12" x14ac:dyDescent="0.25">
      <c r="L4522" s="264">
        <f>Member!A4522</f>
        <v>0</v>
      </c>
    </row>
    <row r="4523" spans="12:12" x14ac:dyDescent="0.25">
      <c r="L4523" s="264">
        <f>Member!A4523</f>
        <v>0</v>
      </c>
    </row>
    <row r="4524" spans="12:12" x14ac:dyDescent="0.25">
      <c r="L4524" s="264">
        <f>Member!A4524</f>
        <v>0</v>
      </c>
    </row>
    <row r="4525" spans="12:12" x14ac:dyDescent="0.25">
      <c r="L4525" s="264">
        <f>Member!A4525</f>
        <v>0</v>
      </c>
    </row>
    <row r="4526" spans="12:12" x14ac:dyDescent="0.25">
      <c r="L4526" s="264">
        <f>Member!A4526</f>
        <v>0</v>
      </c>
    </row>
    <row r="4527" spans="12:12" x14ac:dyDescent="0.25">
      <c r="L4527" s="264">
        <f>Member!A4527</f>
        <v>0</v>
      </c>
    </row>
    <row r="4528" spans="12:12" x14ac:dyDescent="0.25">
      <c r="L4528" s="264">
        <f>Member!A4528</f>
        <v>0</v>
      </c>
    </row>
    <row r="4529" spans="12:12" x14ac:dyDescent="0.25">
      <c r="L4529" s="264">
        <f>Member!A4529</f>
        <v>0</v>
      </c>
    </row>
    <row r="4530" spans="12:12" x14ac:dyDescent="0.25">
      <c r="L4530" s="264">
        <f>Member!A4530</f>
        <v>0</v>
      </c>
    </row>
    <row r="4531" spans="12:12" x14ac:dyDescent="0.25">
      <c r="L4531" s="264">
        <f>Member!A4531</f>
        <v>0</v>
      </c>
    </row>
    <row r="4532" spans="12:12" x14ac:dyDescent="0.25">
      <c r="L4532" s="264">
        <f>Member!A4532</f>
        <v>0</v>
      </c>
    </row>
    <row r="4533" spans="12:12" x14ac:dyDescent="0.25">
      <c r="L4533" s="264">
        <f>Member!A4533</f>
        <v>0</v>
      </c>
    </row>
    <row r="4534" spans="12:12" x14ac:dyDescent="0.25">
      <c r="L4534" s="264">
        <f>Member!A4534</f>
        <v>0</v>
      </c>
    </row>
    <row r="4535" spans="12:12" x14ac:dyDescent="0.25">
      <c r="L4535" s="264">
        <f>Member!A4535</f>
        <v>0</v>
      </c>
    </row>
    <row r="4536" spans="12:12" x14ac:dyDescent="0.25">
      <c r="L4536" s="264">
        <f>Member!A4536</f>
        <v>0</v>
      </c>
    </row>
    <row r="4537" spans="12:12" x14ac:dyDescent="0.25">
      <c r="L4537" s="264">
        <f>Member!A4537</f>
        <v>0</v>
      </c>
    </row>
    <row r="4538" spans="12:12" x14ac:dyDescent="0.25">
      <c r="L4538" s="264">
        <f>Member!A4538</f>
        <v>0</v>
      </c>
    </row>
    <row r="4539" spans="12:12" x14ac:dyDescent="0.25">
      <c r="L4539" s="264">
        <f>Member!A4539</f>
        <v>0</v>
      </c>
    </row>
    <row r="4540" spans="12:12" x14ac:dyDescent="0.25">
      <c r="L4540" s="264">
        <f>Member!A4540</f>
        <v>0</v>
      </c>
    </row>
    <row r="4541" spans="12:12" x14ac:dyDescent="0.25">
      <c r="L4541" s="264">
        <f>Member!A4541</f>
        <v>0</v>
      </c>
    </row>
    <row r="4542" spans="12:12" x14ac:dyDescent="0.25">
      <c r="L4542" s="264">
        <f>Member!A4542</f>
        <v>0</v>
      </c>
    </row>
    <row r="4543" spans="12:12" x14ac:dyDescent="0.25">
      <c r="L4543" s="264">
        <f>Member!A4543</f>
        <v>0</v>
      </c>
    </row>
    <row r="4544" spans="12:12" x14ac:dyDescent="0.25">
      <c r="L4544" s="264">
        <f>Member!A4544</f>
        <v>0</v>
      </c>
    </row>
    <row r="4545" spans="12:12" x14ac:dyDescent="0.25">
      <c r="L4545" s="264">
        <f>Member!A4545</f>
        <v>0</v>
      </c>
    </row>
    <row r="4546" spans="12:12" x14ac:dyDescent="0.25">
      <c r="L4546" s="264">
        <f>Member!A4546</f>
        <v>0</v>
      </c>
    </row>
    <row r="4547" spans="12:12" x14ac:dyDescent="0.25">
      <c r="L4547" s="264">
        <f>Member!A4547</f>
        <v>0</v>
      </c>
    </row>
    <row r="4548" spans="12:12" x14ac:dyDescent="0.25">
      <c r="L4548" s="264">
        <f>Member!A4548</f>
        <v>0</v>
      </c>
    </row>
    <row r="4549" spans="12:12" x14ac:dyDescent="0.25">
      <c r="L4549" s="264">
        <f>Member!A4549</f>
        <v>0</v>
      </c>
    </row>
    <row r="4550" spans="12:12" x14ac:dyDescent="0.25">
      <c r="L4550" s="264">
        <f>Member!A4550</f>
        <v>0</v>
      </c>
    </row>
    <row r="4551" spans="12:12" x14ac:dyDescent="0.25">
      <c r="L4551" s="264">
        <f>Member!A4551</f>
        <v>0</v>
      </c>
    </row>
    <row r="4552" spans="12:12" x14ac:dyDescent="0.25">
      <c r="L4552" s="264">
        <f>Member!A4552</f>
        <v>0</v>
      </c>
    </row>
    <row r="4553" spans="12:12" x14ac:dyDescent="0.25">
      <c r="L4553" s="264">
        <f>Member!A4553</f>
        <v>0</v>
      </c>
    </row>
    <row r="4554" spans="12:12" x14ac:dyDescent="0.25">
      <c r="L4554" s="264">
        <f>Member!A4554</f>
        <v>0</v>
      </c>
    </row>
    <row r="4555" spans="12:12" x14ac:dyDescent="0.25">
      <c r="L4555" s="264">
        <f>Member!A4555</f>
        <v>0</v>
      </c>
    </row>
    <row r="4556" spans="12:12" x14ac:dyDescent="0.25">
      <c r="L4556" s="264">
        <f>Member!A4556</f>
        <v>0</v>
      </c>
    </row>
    <row r="4557" spans="12:12" x14ac:dyDescent="0.25">
      <c r="L4557" s="264">
        <f>Member!A4557</f>
        <v>0</v>
      </c>
    </row>
    <row r="4558" spans="12:12" x14ac:dyDescent="0.25">
      <c r="L4558" s="264">
        <f>Member!A4558</f>
        <v>0</v>
      </c>
    </row>
    <row r="4559" spans="12:12" x14ac:dyDescent="0.25">
      <c r="L4559" s="264">
        <f>Member!A4559</f>
        <v>0</v>
      </c>
    </row>
    <row r="4560" spans="12:12" x14ac:dyDescent="0.25">
      <c r="L4560" s="264">
        <f>Member!A4560</f>
        <v>0</v>
      </c>
    </row>
    <row r="4561" spans="12:12" x14ac:dyDescent="0.25">
      <c r="L4561" s="264">
        <f>Member!A4561</f>
        <v>0</v>
      </c>
    </row>
    <row r="4562" spans="12:12" x14ac:dyDescent="0.25">
      <c r="L4562" s="264">
        <f>Member!A4562</f>
        <v>0</v>
      </c>
    </row>
    <row r="4563" spans="12:12" x14ac:dyDescent="0.25">
      <c r="L4563" s="264">
        <f>Member!A4563</f>
        <v>0</v>
      </c>
    </row>
    <row r="4564" spans="12:12" x14ac:dyDescent="0.25">
      <c r="L4564" s="264">
        <f>Member!A4564</f>
        <v>0</v>
      </c>
    </row>
    <row r="4565" spans="12:12" x14ac:dyDescent="0.25">
      <c r="L4565" s="264">
        <f>Member!A4565</f>
        <v>0</v>
      </c>
    </row>
    <row r="4566" spans="12:12" x14ac:dyDescent="0.25">
      <c r="L4566" s="264">
        <f>Member!A4566</f>
        <v>0</v>
      </c>
    </row>
    <row r="4567" spans="12:12" x14ac:dyDescent="0.25">
      <c r="L4567" s="264">
        <f>Member!A4567</f>
        <v>0</v>
      </c>
    </row>
    <row r="4568" spans="12:12" x14ac:dyDescent="0.25">
      <c r="L4568" s="264">
        <f>Member!A4568</f>
        <v>0</v>
      </c>
    </row>
    <row r="4569" spans="12:12" x14ac:dyDescent="0.25">
      <c r="L4569" s="264">
        <f>Member!A4569</f>
        <v>0</v>
      </c>
    </row>
    <row r="4570" spans="12:12" x14ac:dyDescent="0.25">
      <c r="L4570" s="264">
        <f>Member!A4570</f>
        <v>0</v>
      </c>
    </row>
    <row r="4571" spans="12:12" x14ac:dyDescent="0.25">
      <c r="L4571" s="264">
        <f>Member!A4571</f>
        <v>0</v>
      </c>
    </row>
    <row r="4572" spans="12:12" x14ac:dyDescent="0.25">
      <c r="L4572" s="264">
        <f>Member!A4572</f>
        <v>0</v>
      </c>
    </row>
    <row r="4573" spans="12:12" x14ac:dyDescent="0.25">
      <c r="L4573" s="264">
        <f>Member!A4573</f>
        <v>0</v>
      </c>
    </row>
    <row r="4574" spans="12:12" x14ac:dyDescent="0.25">
      <c r="L4574" s="264">
        <f>Member!A4574</f>
        <v>0</v>
      </c>
    </row>
    <row r="4575" spans="12:12" x14ac:dyDescent="0.25">
      <c r="L4575" s="264">
        <f>Member!A4575</f>
        <v>0</v>
      </c>
    </row>
    <row r="4576" spans="12:12" x14ac:dyDescent="0.25">
      <c r="L4576" s="264">
        <f>Member!A4576</f>
        <v>0</v>
      </c>
    </row>
    <row r="4577" spans="12:12" x14ac:dyDescent="0.25">
      <c r="L4577" s="264">
        <f>Member!A4577</f>
        <v>0</v>
      </c>
    </row>
    <row r="4578" spans="12:12" x14ac:dyDescent="0.25">
      <c r="L4578" s="264">
        <f>Member!A4578</f>
        <v>0</v>
      </c>
    </row>
    <row r="4579" spans="12:12" x14ac:dyDescent="0.25">
      <c r="L4579" s="264">
        <f>Member!A4579</f>
        <v>0</v>
      </c>
    </row>
    <row r="4580" spans="12:12" x14ac:dyDescent="0.25">
      <c r="L4580" s="264">
        <f>Member!A4580</f>
        <v>0</v>
      </c>
    </row>
    <row r="4581" spans="12:12" x14ac:dyDescent="0.25">
      <c r="L4581" s="264">
        <f>Member!A4581</f>
        <v>0</v>
      </c>
    </row>
    <row r="4582" spans="12:12" x14ac:dyDescent="0.25">
      <c r="L4582" s="264">
        <f>Member!A4582</f>
        <v>0</v>
      </c>
    </row>
    <row r="4583" spans="12:12" x14ac:dyDescent="0.25">
      <c r="L4583" s="264">
        <f>Member!A4583</f>
        <v>0</v>
      </c>
    </row>
    <row r="4584" spans="12:12" x14ac:dyDescent="0.25">
      <c r="L4584" s="264">
        <f>Member!A4584</f>
        <v>0</v>
      </c>
    </row>
    <row r="4585" spans="12:12" x14ac:dyDescent="0.25">
      <c r="L4585" s="264">
        <f>Member!A4585</f>
        <v>0</v>
      </c>
    </row>
    <row r="4586" spans="12:12" x14ac:dyDescent="0.25">
      <c r="L4586" s="264">
        <f>Member!A4586</f>
        <v>0</v>
      </c>
    </row>
    <row r="4587" spans="12:12" x14ac:dyDescent="0.25">
      <c r="L4587" s="264">
        <f>Member!A4587</f>
        <v>0</v>
      </c>
    </row>
    <row r="4588" spans="12:12" x14ac:dyDescent="0.25">
      <c r="L4588" s="264">
        <f>Member!A4588</f>
        <v>0</v>
      </c>
    </row>
    <row r="4589" spans="12:12" x14ac:dyDescent="0.25">
      <c r="L4589" s="264">
        <f>Member!A4589</f>
        <v>0</v>
      </c>
    </row>
    <row r="4590" spans="12:12" x14ac:dyDescent="0.25">
      <c r="L4590" s="264">
        <f>Member!A4590</f>
        <v>0</v>
      </c>
    </row>
    <row r="4591" spans="12:12" x14ac:dyDescent="0.25">
      <c r="L4591" s="264">
        <f>Member!A4591</f>
        <v>0</v>
      </c>
    </row>
    <row r="4592" spans="12:12" x14ac:dyDescent="0.25">
      <c r="L4592" s="264">
        <f>Member!A4592</f>
        <v>0</v>
      </c>
    </row>
    <row r="4593" spans="12:12" x14ac:dyDescent="0.25">
      <c r="L4593" s="264">
        <f>Member!A4593</f>
        <v>0</v>
      </c>
    </row>
    <row r="4594" spans="12:12" x14ac:dyDescent="0.25">
      <c r="L4594" s="264">
        <f>Member!A4594</f>
        <v>0</v>
      </c>
    </row>
    <row r="4595" spans="12:12" x14ac:dyDescent="0.25">
      <c r="L4595" s="264">
        <f>Member!A4595</f>
        <v>0</v>
      </c>
    </row>
    <row r="4596" spans="12:12" x14ac:dyDescent="0.25">
      <c r="L4596" s="264">
        <f>Member!A4596</f>
        <v>0</v>
      </c>
    </row>
    <row r="4597" spans="12:12" x14ac:dyDescent="0.25">
      <c r="L4597" s="264">
        <f>Member!A4597</f>
        <v>0</v>
      </c>
    </row>
    <row r="4598" spans="12:12" x14ac:dyDescent="0.25">
      <c r="L4598" s="264">
        <f>Member!A4598</f>
        <v>0</v>
      </c>
    </row>
    <row r="4599" spans="12:12" x14ac:dyDescent="0.25">
      <c r="L4599" s="264">
        <f>Member!A4599</f>
        <v>0</v>
      </c>
    </row>
    <row r="4600" spans="12:12" x14ac:dyDescent="0.25">
      <c r="L4600" s="264">
        <f>Member!A4600</f>
        <v>0</v>
      </c>
    </row>
    <row r="4601" spans="12:12" x14ac:dyDescent="0.25">
      <c r="L4601" s="264">
        <f>Member!A4601</f>
        <v>0</v>
      </c>
    </row>
    <row r="4602" spans="12:12" x14ac:dyDescent="0.25">
      <c r="L4602" s="264">
        <f>Member!A4602</f>
        <v>0</v>
      </c>
    </row>
    <row r="4603" spans="12:12" x14ac:dyDescent="0.25">
      <c r="L4603" s="264">
        <f>Member!A4603</f>
        <v>0</v>
      </c>
    </row>
    <row r="4604" spans="12:12" x14ac:dyDescent="0.25">
      <c r="L4604" s="264">
        <f>Member!A4604</f>
        <v>0</v>
      </c>
    </row>
    <row r="4605" spans="12:12" x14ac:dyDescent="0.25">
      <c r="L4605" s="264">
        <f>Member!A4605</f>
        <v>0</v>
      </c>
    </row>
    <row r="4606" spans="12:12" x14ac:dyDescent="0.25">
      <c r="L4606" s="264">
        <f>Member!A4606</f>
        <v>0</v>
      </c>
    </row>
    <row r="4607" spans="12:12" x14ac:dyDescent="0.25">
      <c r="L4607" s="264">
        <f>Member!A4607</f>
        <v>0</v>
      </c>
    </row>
    <row r="4608" spans="12:12" x14ac:dyDescent="0.25">
      <c r="L4608" s="264">
        <f>Member!A4608</f>
        <v>0</v>
      </c>
    </row>
    <row r="4609" spans="12:12" x14ac:dyDescent="0.25">
      <c r="L4609" s="264">
        <f>Member!A4609</f>
        <v>0</v>
      </c>
    </row>
    <row r="4610" spans="12:12" x14ac:dyDescent="0.25">
      <c r="L4610" s="264">
        <f>Member!A4610</f>
        <v>0</v>
      </c>
    </row>
    <row r="4611" spans="12:12" x14ac:dyDescent="0.25">
      <c r="L4611" s="264">
        <f>Member!A4611</f>
        <v>0</v>
      </c>
    </row>
    <row r="4612" spans="12:12" x14ac:dyDescent="0.25">
      <c r="L4612" s="264">
        <f>Member!A4612</f>
        <v>0</v>
      </c>
    </row>
    <row r="4613" spans="12:12" x14ac:dyDescent="0.25">
      <c r="L4613" s="264">
        <f>Member!A4613</f>
        <v>0</v>
      </c>
    </row>
    <row r="4614" spans="12:12" x14ac:dyDescent="0.25">
      <c r="L4614" s="264">
        <f>Member!A4614</f>
        <v>0</v>
      </c>
    </row>
    <row r="4615" spans="12:12" x14ac:dyDescent="0.25">
      <c r="L4615" s="264">
        <f>Member!A4615</f>
        <v>0</v>
      </c>
    </row>
    <row r="4616" spans="12:12" x14ac:dyDescent="0.25">
      <c r="L4616" s="264">
        <f>Member!A4616</f>
        <v>0</v>
      </c>
    </row>
    <row r="4617" spans="12:12" x14ac:dyDescent="0.25">
      <c r="L4617" s="264">
        <f>Member!A4617</f>
        <v>0</v>
      </c>
    </row>
    <row r="4618" spans="12:12" x14ac:dyDescent="0.25">
      <c r="L4618" s="264">
        <f>Member!A4618</f>
        <v>0</v>
      </c>
    </row>
    <row r="4619" spans="12:12" x14ac:dyDescent="0.25">
      <c r="L4619" s="264">
        <f>Member!A4619</f>
        <v>0</v>
      </c>
    </row>
    <row r="4620" spans="12:12" x14ac:dyDescent="0.25">
      <c r="L4620" s="264">
        <f>Member!A4620</f>
        <v>0</v>
      </c>
    </row>
    <row r="4621" spans="12:12" x14ac:dyDescent="0.25">
      <c r="L4621" s="264">
        <f>Member!A4621</f>
        <v>0</v>
      </c>
    </row>
    <row r="4622" spans="12:12" x14ac:dyDescent="0.25">
      <c r="L4622" s="264">
        <f>Member!A4622</f>
        <v>0</v>
      </c>
    </row>
    <row r="4623" spans="12:12" x14ac:dyDescent="0.25">
      <c r="L4623" s="264">
        <f>Member!A4623</f>
        <v>0</v>
      </c>
    </row>
    <row r="4624" spans="12:12" x14ac:dyDescent="0.25">
      <c r="L4624" s="264">
        <f>Member!A4624</f>
        <v>0</v>
      </c>
    </row>
    <row r="4625" spans="12:12" x14ac:dyDescent="0.25">
      <c r="L4625" s="264">
        <f>Member!A4625</f>
        <v>0</v>
      </c>
    </row>
    <row r="4626" spans="12:12" x14ac:dyDescent="0.25">
      <c r="L4626" s="264">
        <f>Member!A4626</f>
        <v>0</v>
      </c>
    </row>
    <row r="4627" spans="12:12" x14ac:dyDescent="0.25">
      <c r="L4627" s="264">
        <f>Member!A4627</f>
        <v>0</v>
      </c>
    </row>
    <row r="4628" spans="12:12" x14ac:dyDescent="0.25">
      <c r="L4628" s="264">
        <f>Member!A4628</f>
        <v>0</v>
      </c>
    </row>
    <row r="4629" spans="12:12" x14ac:dyDescent="0.25">
      <c r="L4629" s="264">
        <f>Member!A4629</f>
        <v>0</v>
      </c>
    </row>
    <row r="4630" spans="12:12" x14ac:dyDescent="0.25">
      <c r="L4630" s="264">
        <f>Member!A4630</f>
        <v>0</v>
      </c>
    </row>
    <row r="4631" spans="12:12" x14ac:dyDescent="0.25">
      <c r="L4631" s="264">
        <f>Member!A4631</f>
        <v>0</v>
      </c>
    </row>
    <row r="4632" spans="12:12" x14ac:dyDescent="0.25">
      <c r="L4632" s="264">
        <f>Member!A4632</f>
        <v>0</v>
      </c>
    </row>
    <row r="4633" spans="12:12" x14ac:dyDescent="0.25">
      <c r="L4633" s="264">
        <f>Member!A4633</f>
        <v>0</v>
      </c>
    </row>
    <row r="4634" spans="12:12" x14ac:dyDescent="0.25">
      <c r="L4634" s="264">
        <f>Member!A4634</f>
        <v>0</v>
      </c>
    </row>
    <row r="4635" spans="12:12" x14ac:dyDescent="0.25">
      <c r="L4635" s="264">
        <f>Member!A4635</f>
        <v>0</v>
      </c>
    </row>
    <row r="4636" spans="12:12" x14ac:dyDescent="0.25">
      <c r="L4636" s="264">
        <f>Member!A4636</f>
        <v>0</v>
      </c>
    </row>
    <row r="4637" spans="12:12" x14ac:dyDescent="0.25">
      <c r="L4637" s="264">
        <f>Member!A4637</f>
        <v>0</v>
      </c>
    </row>
    <row r="4638" spans="12:12" x14ac:dyDescent="0.25">
      <c r="L4638" s="264">
        <f>Member!A4638</f>
        <v>0</v>
      </c>
    </row>
    <row r="4639" spans="12:12" x14ac:dyDescent="0.25">
      <c r="L4639" s="264">
        <f>Member!A4639</f>
        <v>0</v>
      </c>
    </row>
    <row r="4640" spans="12:12" x14ac:dyDescent="0.25">
      <c r="L4640" s="264">
        <f>Member!A4640</f>
        <v>0</v>
      </c>
    </row>
    <row r="4641" spans="12:12" x14ac:dyDescent="0.25">
      <c r="L4641" s="264">
        <f>Member!A4641</f>
        <v>0</v>
      </c>
    </row>
    <row r="4642" spans="12:12" x14ac:dyDescent="0.25">
      <c r="L4642" s="264">
        <f>Member!A4642</f>
        <v>0</v>
      </c>
    </row>
    <row r="4643" spans="12:12" x14ac:dyDescent="0.25">
      <c r="L4643" s="264">
        <f>Member!A4643</f>
        <v>0</v>
      </c>
    </row>
    <row r="4644" spans="12:12" x14ac:dyDescent="0.25">
      <c r="L4644" s="264">
        <f>Member!A4644</f>
        <v>0</v>
      </c>
    </row>
    <row r="4645" spans="12:12" x14ac:dyDescent="0.25">
      <c r="L4645" s="264">
        <f>Member!A4645</f>
        <v>0</v>
      </c>
    </row>
    <row r="4646" spans="12:12" x14ac:dyDescent="0.25">
      <c r="L4646" s="264">
        <f>Member!A4646</f>
        <v>0</v>
      </c>
    </row>
    <row r="4647" spans="12:12" x14ac:dyDescent="0.25">
      <c r="L4647" s="264">
        <f>Member!A4647</f>
        <v>0</v>
      </c>
    </row>
    <row r="4648" spans="12:12" x14ac:dyDescent="0.25">
      <c r="L4648" s="264">
        <f>Member!A4648</f>
        <v>0</v>
      </c>
    </row>
    <row r="4649" spans="12:12" x14ac:dyDescent="0.25">
      <c r="L4649" s="264">
        <f>Member!A4649</f>
        <v>0</v>
      </c>
    </row>
    <row r="4650" spans="12:12" x14ac:dyDescent="0.25">
      <c r="L4650" s="264">
        <f>Member!A4650</f>
        <v>0</v>
      </c>
    </row>
    <row r="4651" spans="12:12" x14ac:dyDescent="0.25">
      <c r="L4651" s="264">
        <f>Member!A4651</f>
        <v>0</v>
      </c>
    </row>
    <row r="4652" spans="12:12" x14ac:dyDescent="0.25">
      <c r="L4652" s="264">
        <f>Member!A4652</f>
        <v>0</v>
      </c>
    </row>
    <row r="4653" spans="12:12" x14ac:dyDescent="0.25">
      <c r="L4653" s="264">
        <f>Member!A4653</f>
        <v>0</v>
      </c>
    </row>
    <row r="4654" spans="12:12" x14ac:dyDescent="0.25">
      <c r="L4654" s="264">
        <f>Member!A4654</f>
        <v>0</v>
      </c>
    </row>
    <row r="4655" spans="12:12" x14ac:dyDescent="0.25">
      <c r="L4655" s="264">
        <f>Member!A4655</f>
        <v>0</v>
      </c>
    </row>
    <row r="4656" spans="12:12" x14ac:dyDescent="0.25">
      <c r="L4656" s="264">
        <f>Member!A4656</f>
        <v>0</v>
      </c>
    </row>
    <row r="4657" spans="12:12" x14ac:dyDescent="0.25">
      <c r="L4657" s="264">
        <f>Member!A4657</f>
        <v>0</v>
      </c>
    </row>
    <row r="4658" spans="12:12" x14ac:dyDescent="0.25">
      <c r="L4658" s="264">
        <f>Member!A4658</f>
        <v>0</v>
      </c>
    </row>
    <row r="4659" spans="12:12" x14ac:dyDescent="0.25">
      <c r="L4659" s="264">
        <f>Member!A4659</f>
        <v>0</v>
      </c>
    </row>
    <row r="4660" spans="12:12" x14ac:dyDescent="0.25">
      <c r="L4660" s="264">
        <f>Member!A4660</f>
        <v>0</v>
      </c>
    </row>
    <row r="4661" spans="12:12" x14ac:dyDescent="0.25">
      <c r="L4661" s="264">
        <f>Member!A4661</f>
        <v>0</v>
      </c>
    </row>
    <row r="4662" spans="12:12" x14ac:dyDescent="0.25">
      <c r="L4662" s="264">
        <f>Member!A4662</f>
        <v>0</v>
      </c>
    </row>
    <row r="4663" spans="12:12" x14ac:dyDescent="0.25">
      <c r="L4663" s="264">
        <f>Member!A4663</f>
        <v>0</v>
      </c>
    </row>
    <row r="4664" spans="12:12" x14ac:dyDescent="0.25">
      <c r="L4664" s="264">
        <f>Member!A4664</f>
        <v>0</v>
      </c>
    </row>
    <row r="4665" spans="12:12" x14ac:dyDescent="0.25">
      <c r="L4665" s="264">
        <f>Member!A4665</f>
        <v>0</v>
      </c>
    </row>
    <row r="4666" spans="12:12" x14ac:dyDescent="0.25">
      <c r="L4666" s="264">
        <f>Member!A4666</f>
        <v>0</v>
      </c>
    </row>
    <row r="4667" spans="12:12" x14ac:dyDescent="0.25">
      <c r="L4667" s="264">
        <f>Member!A4667</f>
        <v>0</v>
      </c>
    </row>
    <row r="4668" spans="12:12" x14ac:dyDescent="0.25">
      <c r="L4668" s="264">
        <f>Member!A4668</f>
        <v>0</v>
      </c>
    </row>
    <row r="4669" spans="12:12" x14ac:dyDescent="0.25">
      <c r="L4669" s="264">
        <f>Member!A4669</f>
        <v>0</v>
      </c>
    </row>
    <row r="4670" spans="12:12" x14ac:dyDescent="0.25">
      <c r="L4670" s="264">
        <f>Member!A4670</f>
        <v>0</v>
      </c>
    </row>
    <row r="4671" spans="12:12" x14ac:dyDescent="0.25">
      <c r="L4671" s="264">
        <f>Member!A4671</f>
        <v>0</v>
      </c>
    </row>
    <row r="4672" spans="12:12" x14ac:dyDescent="0.25">
      <c r="L4672" s="264">
        <f>Member!A4672</f>
        <v>0</v>
      </c>
    </row>
    <row r="4673" spans="12:12" x14ac:dyDescent="0.25">
      <c r="L4673" s="264">
        <f>Member!A4673</f>
        <v>0</v>
      </c>
    </row>
    <row r="4674" spans="12:12" x14ac:dyDescent="0.25">
      <c r="L4674" s="264">
        <f>Member!A4674</f>
        <v>0</v>
      </c>
    </row>
    <row r="4675" spans="12:12" x14ac:dyDescent="0.25">
      <c r="L4675" s="264">
        <f>Member!A4675</f>
        <v>0</v>
      </c>
    </row>
    <row r="4676" spans="12:12" x14ac:dyDescent="0.25">
      <c r="L4676" s="264">
        <f>Member!A4676</f>
        <v>0</v>
      </c>
    </row>
    <row r="4677" spans="12:12" x14ac:dyDescent="0.25">
      <c r="L4677" s="264">
        <f>Member!A4677</f>
        <v>0</v>
      </c>
    </row>
    <row r="4678" spans="12:12" x14ac:dyDescent="0.25">
      <c r="L4678" s="264">
        <f>Member!A4678</f>
        <v>0</v>
      </c>
    </row>
    <row r="4679" spans="12:12" x14ac:dyDescent="0.25">
      <c r="L4679" s="264">
        <f>Member!A4679</f>
        <v>0</v>
      </c>
    </row>
    <row r="4680" spans="12:12" x14ac:dyDescent="0.25">
      <c r="L4680" s="264">
        <f>Member!A4680</f>
        <v>0</v>
      </c>
    </row>
    <row r="4681" spans="12:12" x14ac:dyDescent="0.25">
      <c r="L4681" s="264">
        <f>Member!A4681</f>
        <v>0</v>
      </c>
    </row>
    <row r="4682" spans="12:12" x14ac:dyDescent="0.25">
      <c r="L4682" s="264">
        <f>Member!A4682</f>
        <v>0</v>
      </c>
    </row>
    <row r="4683" spans="12:12" x14ac:dyDescent="0.25">
      <c r="L4683" s="264">
        <f>Member!A4683</f>
        <v>0</v>
      </c>
    </row>
    <row r="4684" spans="12:12" x14ac:dyDescent="0.25">
      <c r="L4684" s="264">
        <f>Member!A4684</f>
        <v>0</v>
      </c>
    </row>
    <row r="4685" spans="12:12" x14ac:dyDescent="0.25">
      <c r="L4685" s="264">
        <f>Member!A4685</f>
        <v>0</v>
      </c>
    </row>
    <row r="4686" spans="12:12" x14ac:dyDescent="0.25">
      <c r="L4686" s="264">
        <f>Member!A4686</f>
        <v>0</v>
      </c>
    </row>
    <row r="4687" spans="12:12" x14ac:dyDescent="0.25">
      <c r="L4687" s="264">
        <f>Member!A4687</f>
        <v>0</v>
      </c>
    </row>
    <row r="4688" spans="12:12" x14ac:dyDescent="0.25">
      <c r="L4688" s="264">
        <f>Member!A4688</f>
        <v>0</v>
      </c>
    </row>
    <row r="4689" spans="12:12" x14ac:dyDescent="0.25">
      <c r="L4689" s="264">
        <f>Member!A4689</f>
        <v>0</v>
      </c>
    </row>
    <row r="4690" spans="12:12" x14ac:dyDescent="0.25">
      <c r="L4690" s="264">
        <f>Member!A4690</f>
        <v>0</v>
      </c>
    </row>
    <row r="4691" spans="12:12" x14ac:dyDescent="0.25">
      <c r="L4691" s="264">
        <f>Member!A4691</f>
        <v>0</v>
      </c>
    </row>
    <row r="4692" spans="12:12" x14ac:dyDescent="0.25">
      <c r="L4692" s="264">
        <f>Member!A4692</f>
        <v>0</v>
      </c>
    </row>
    <row r="4693" spans="12:12" x14ac:dyDescent="0.25">
      <c r="L4693" s="264">
        <f>Member!A4693</f>
        <v>0</v>
      </c>
    </row>
    <row r="4694" spans="12:12" x14ac:dyDescent="0.25">
      <c r="L4694" s="264">
        <f>Member!A4694</f>
        <v>0</v>
      </c>
    </row>
    <row r="4695" spans="12:12" x14ac:dyDescent="0.25">
      <c r="L4695" s="264">
        <f>Member!A4695</f>
        <v>0</v>
      </c>
    </row>
    <row r="4696" spans="12:12" x14ac:dyDescent="0.25">
      <c r="L4696" s="264">
        <f>Member!A4696</f>
        <v>0</v>
      </c>
    </row>
    <row r="4697" spans="12:12" x14ac:dyDescent="0.25">
      <c r="L4697" s="264">
        <f>Member!A4697</f>
        <v>0</v>
      </c>
    </row>
    <row r="4698" spans="12:12" x14ac:dyDescent="0.25">
      <c r="L4698" s="264">
        <f>Member!A4698</f>
        <v>0</v>
      </c>
    </row>
    <row r="4699" spans="12:12" x14ac:dyDescent="0.25">
      <c r="L4699" s="264">
        <f>Member!A4699</f>
        <v>0</v>
      </c>
    </row>
    <row r="4700" spans="12:12" x14ac:dyDescent="0.25">
      <c r="L4700" s="264">
        <f>Member!A4700</f>
        <v>0</v>
      </c>
    </row>
    <row r="4701" spans="12:12" x14ac:dyDescent="0.25">
      <c r="L4701" s="264">
        <f>Member!A4701</f>
        <v>0</v>
      </c>
    </row>
    <row r="4702" spans="12:12" x14ac:dyDescent="0.25">
      <c r="L4702" s="264">
        <f>Member!A4702</f>
        <v>0</v>
      </c>
    </row>
    <row r="4703" spans="12:12" x14ac:dyDescent="0.25">
      <c r="L4703" s="264">
        <f>Member!A4703</f>
        <v>0</v>
      </c>
    </row>
    <row r="4704" spans="12:12" x14ac:dyDescent="0.25">
      <c r="L4704" s="264">
        <f>Member!A4704</f>
        <v>0</v>
      </c>
    </row>
    <row r="4705" spans="12:12" x14ac:dyDescent="0.25">
      <c r="L4705" s="264">
        <f>Member!A4705</f>
        <v>0</v>
      </c>
    </row>
    <row r="4706" spans="12:12" x14ac:dyDescent="0.25">
      <c r="L4706" s="264">
        <f>Member!A4706</f>
        <v>0</v>
      </c>
    </row>
    <row r="4707" spans="12:12" x14ac:dyDescent="0.25">
      <c r="L4707" s="264">
        <f>Member!A4707</f>
        <v>0</v>
      </c>
    </row>
    <row r="4708" spans="12:12" x14ac:dyDescent="0.25">
      <c r="L4708" s="264">
        <f>Member!A4708</f>
        <v>0</v>
      </c>
    </row>
    <row r="4709" spans="12:12" x14ac:dyDescent="0.25">
      <c r="L4709" s="264">
        <f>Member!A4709</f>
        <v>0</v>
      </c>
    </row>
    <row r="4710" spans="12:12" x14ac:dyDescent="0.25">
      <c r="L4710" s="264">
        <f>Member!A4710</f>
        <v>0</v>
      </c>
    </row>
    <row r="4711" spans="12:12" x14ac:dyDescent="0.25">
      <c r="L4711" s="264">
        <f>Member!A4711</f>
        <v>0</v>
      </c>
    </row>
    <row r="4712" spans="12:12" x14ac:dyDescent="0.25">
      <c r="L4712" s="264">
        <f>Member!A4712</f>
        <v>0</v>
      </c>
    </row>
    <row r="4713" spans="12:12" x14ac:dyDescent="0.25">
      <c r="L4713" s="264">
        <f>Member!A4713</f>
        <v>0</v>
      </c>
    </row>
    <row r="4714" spans="12:12" x14ac:dyDescent="0.25">
      <c r="L4714" s="264">
        <f>Member!A4714</f>
        <v>0</v>
      </c>
    </row>
    <row r="4715" spans="12:12" x14ac:dyDescent="0.25">
      <c r="L4715" s="264">
        <f>Member!A4715</f>
        <v>0</v>
      </c>
    </row>
    <row r="4716" spans="12:12" x14ac:dyDescent="0.25">
      <c r="L4716" s="264">
        <f>Member!A4716</f>
        <v>0</v>
      </c>
    </row>
    <row r="4717" spans="12:12" x14ac:dyDescent="0.25">
      <c r="L4717" s="264">
        <f>Member!A4717</f>
        <v>0</v>
      </c>
    </row>
    <row r="4718" spans="12:12" x14ac:dyDescent="0.25">
      <c r="L4718" s="264">
        <f>Member!A4718</f>
        <v>0</v>
      </c>
    </row>
    <row r="4719" spans="12:12" x14ac:dyDescent="0.25">
      <c r="L4719" s="264">
        <f>Member!A4719</f>
        <v>0</v>
      </c>
    </row>
    <row r="4720" spans="12:12" x14ac:dyDescent="0.25">
      <c r="L4720" s="264">
        <f>Member!A4720</f>
        <v>0</v>
      </c>
    </row>
    <row r="4721" spans="12:12" x14ac:dyDescent="0.25">
      <c r="L4721" s="264">
        <f>Member!A4721</f>
        <v>0</v>
      </c>
    </row>
    <row r="4722" spans="12:12" x14ac:dyDescent="0.25">
      <c r="L4722" s="264">
        <f>Member!A4722</f>
        <v>0</v>
      </c>
    </row>
    <row r="4723" spans="12:12" x14ac:dyDescent="0.25">
      <c r="L4723" s="264">
        <f>Member!A4723</f>
        <v>0</v>
      </c>
    </row>
    <row r="4724" spans="12:12" x14ac:dyDescent="0.25">
      <c r="L4724" s="264">
        <f>Member!A4724</f>
        <v>0</v>
      </c>
    </row>
    <row r="4725" spans="12:12" x14ac:dyDescent="0.25">
      <c r="L4725" s="264">
        <f>Member!A4725</f>
        <v>0</v>
      </c>
    </row>
    <row r="4726" spans="12:12" x14ac:dyDescent="0.25">
      <c r="L4726" s="264">
        <f>Member!A4726</f>
        <v>0</v>
      </c>
    </row>
    <row r="4727" spans="12:12" x14ac:dyDescent="0.25">
      <c r="L4727" s="264">
        <f>Member!A4727</f>
        <v>0</v>
      </c>
    </row>
    <row r="4728" spans="12:12" x14ac:dyDescent="0.25">
      <c r="L4728" s="264">
        <f>Member!A4728</f>
        <v>0</v>
      </c>
    </row>
    <row r="4729" spans="12:12" x14ac:dyDescent="0.25">
      <c r="L4729" s="264">
        <f>Member!A4729</f>
        <v>0</v>
      </c>
    </row>
    <row r="4730" spans="12:12" x14ac:dyDescent="0.25">
      <c r="L4730" s="264">
        <f>Member!A4730</f>
        <v>0</v>
      </c>
    </row>
    <row r="4731" spans="12:12" x14ac:dyDescent="0.25">
      <c r="L4731" s="264">
        <f>Member!A4731</f>
        <v>0</v>
      </c>
    </row>
    <row r="4732" spans="12:12" x14ac:dyDescent="0.25">
      <c r="L4732" s="264">
        <f>Member!A4732</f>
        <v>0</v>
      </c>
    </row>
    <row r="4733" spans="12:12" x14ac:dyDescent="0.25">
      <c r="L4733" s="264">
        <f>Member!A4733</f>
        <v>0</v>
      </c>
    </row>
    <row r="4734" spans="12:12" x14ac:dyDescent="0.25">
      <c r="L4734" s="264">
        <f>Member!A4734</f>
        <v>0</v>
      </c>
    </row>
    <row r="4735" spans="12:12" x14ac:dyDescent="0.25">
      <c r="L4735" s="264">
        <f>Member!A4735</f>
        <v>0</v>
      </c>
    </row>
    <row r="4736" spans="12:12" x14ac:dyDescent="0.25">
      <c r="L4736" s="264">
        <f>Member!A4736</f>
        <v>0</v>
      </c>
    </row>
    <row r="4737" spans="12:12" x14ac:dyDescent="0.25">
      <c r="L4737" s="264">
        <f>Member!A4737</f>
        <v>0</v>
      </c>
    </row>
    <row r="4738" spans="12:12" x14ac:dyDescent="0.25">
      <c r="L4738" s="264">
        <f>Member!A4738</f>
        <v>0</v>
      </c>
    </row>
    <row r="4739" spans="12:12" x14ac:dyDescent="0.25">
      <c r="L4739" s="264">
        <f>Member!A4739</f>
        <v>0</v>
      </c>
    </row>
    <row r="4740" spans="12:12" x14ac:dyDescent="0.25">
      <c r="L4740" s="264">
        <f>Member!A4740</f>
        <v>0</v>
      </c>
    </row>
    <row r="4741" spans="12:12" x14ac:dyDescent="0.25">
      <c r="L4741" s="264">
        <f>Member!A4741</f>
        <v>0</v>
      </c>
    </row>
    <row r="4742" spans="12:12" x14ac:dyDescent="0.25">
      <c r="L4742" s="264">
        <f>Member!A4742</f>
        <v>0</v>
      </c>
    </row>
    <row r="4743" spans="12:12" x14ac:dyDescent="0.25">
      <c r="L4743" s="264">
        <f>Member!A4743</f>
        <v>0</v>
      </c>
    </row>
    <row r="4744" spans="12:12" x14ac:dyDescent="0.25">
      <c r="L4744" s="264">
        <f>Member!A4744</f>
        <v>0</v>
      </c>
    </row>
    <row r="4745" spans="12:12" x14ac:dyDescent="0.25">
      <c r="L4745" s="264">
        <f>Member!A4745</f>
        <v>0</v>
      </c>
    </row>
    <row r="4746" spans="12:12" x14ac:dyDescent="0.25">
      <c r="L4746" s="264">
        <f>Member!A4746</f>
        <v>0</v>
      </c>
    </row>
    <row r="4747" spans="12:12" x14ac:dyDescent="0.25">
      <c r="L4747" s="264">
        <f>Member!A4747</f>
        <v>0</v>
      </c>
    </row>
    <row r="4748" spans="12:12" x14ac:dyDescent="0.25">
      <c r="L4748" s="264">
        <f>Member!A4748</f>
        <v>0</v>
      </c>
    </row>
    <row r="4749" spans="12:12" x14ac:dyDescent="0.25">
      <c r="L4749" s="264">
        <f>Member!A4749</f>
        <v>0</v>
      </c>
    </row>
    <row r="4750" spans="12:12" x14ac:dyDescent="0.25">
      <c r="L4750" s="264">
        <f>Member!A4750</f>
        <v>0</v>
      </c>
    </row>
    <row r="4751" spans="12:12" x14ac:dyDescent="0.25">
      <c r="L4751" s="264">
        <f>Member!A4751</f>
        <v>0</v>
      </c>
    </row>
    <row r="4752" spans="12:12" x14ac:dyDescent="0.25">
      <c r="L4752" s="264">
        <f>Member!A4752</f>
        <v>0</v>
      </c>
    </row>
    <row r="4753" spans="12:12" x14ac:dyDescent="0.25">
      <c r="L4753" s="264">
        <f>Member!A4753</f>
        <v>0</v>
      </c>
    </row>
    <row r="4754" spans="12:12" x14ac:dyDescent="0.25">
      <c r="L4754" s="264">
        <f>Member!A4754</f>
        <v>0</v>
      </c>
    </row>
    <row r="4755" spans="12:12" x14ac:dyDescent="0.25">
      <c r="L4755" s="264">
        <f>Member!A4755</f>
        <v>0</v>
      </c>
    </row>
    <row r="4756" spans="12:12" x14ac:dyDescent="0.25">
      <c r="L4756" s="264">
        <f>Member!A4756</f>
        <v>0</v>
      </c>
    </row>
    <row r="4757" spans="12:12" x14ac:dyDescent="0.25">
      <c r="L4757" s="264">
        <f>Member!A4757</f>
        <v>0</v>
      </c>
    </row>
    <row r="4758" spans="12:12" x14ac:dyDescent="0.25">
      <c r="L4758" s="264">
        <f>Member!A4758</f>
        <v>0</v>
      </c>
    </row>
    <row r="4759" spans="12:12" x14ac:dyDescent="0.25">
      <c r="L4759" s="264">
        <f>Member!A4759</f>
        <v>0</v>
      </c>
    </row>
    <row r="4760" spans="12:12" x14ac:dyDescent="0.25">
      <c r="L4760" s="264">
        <f>Member!A4760</f>
        <v>0</v>
      </c>
    </row>
    <row r="4761" spans="12:12" x14ac:dyDescent="0.25">
      <c r="L4761" s="264">
        <f>Member!A4761</f>
        <v>0</v>
      </c>
    </row>
    <row r="4762" spans="12:12" x14ac:dyDescent="0.25">
      <c r="L4762" s="264">
        <f>Member!A4762</f>
        <v>0</v>
      </c>
    </row>
    <row r="4763" spans="12:12" x14ac:dyDescent="0.25">
      <c r="L4763" s="264">
        <f>Member!A4763</f>
        <v>0</v>
      </c>
    </row>
    <row r="4764" spans="12:12" x14ac:dyDescent="0.25">
      <c r="L4764" s="264">
        <f>Member!A4764</f>
        <v>0</v>
      </c>
    </row>
    <row r="4765" spans="12:12" x14ac:dyDescent="0.25">
      <c r="L4765" s="264">
        <f>Member!A4765</f>
        <v>0</v>
      </c>
    </row>
    <row r="4766" spans="12:12" x14ac:dyDescent="0.25">
      <c r="L4766" s="264">
        <f>Member!A4766</f>
        <v>0</v>
      </c>
    </row>
    <row r="4767" spans="12:12" x14ac:dyDescent="0.25">
      <c r="L4767" s="264">
        <f>Member!A4767</f>
        <v>0</v>
      </c>
    </row>
    <row r="4768" spans="12:12" x14ac:dyDescent="0.25">
      <c r="L4768" s="264">
        <f>Member!A4768</f>
        <v>0</v>
      </c>
    </row>
    <row r="4769" spans="12:12" x14ac:dyDescent="0.25">
      <c r="L4769" s="264">
        <f>Member!A4769</f>
        <v>0</v>
      </c>
    </row>
    <row r="4770" spans="12:12" x14ac:dyDescent="0.25">
      <c r="L4770" s="264">
        <f>Member!A4770</f>
        <v>0</v>
      </c>
    </row>
    <row r="4771" spans="12:12" x14ac:dyDescent="0.25">
      <c r="L4771" s="264">
        <f>Member!A4771</f>
        <v>0</v>
      </c>
    </row>
    <row r="4772" spans="12:12" x14ac:dyDescent="0.25">
      <c r="L4772" s="264">
        <f>Member!A4772</f>
        <v>0</v>
      </c>
    </row>
    <row r="4773" spans="12:12" x14ac:dyDescent="0.25">
      <c r="L4773" s="264">
        <f>Member!A4773</f>
        <v>0</v>
      </c>
    </row>
    <row r="4774" spans="12:12" x14ac:dyDescent="0.25">
      <c r="L4774" s="264">
        <f>Member!A4774</f>
        <v>0</v>
      </c>
    </row>
    <row r="4775" spans="12:12" x14ac:dyDescent="0.25">
      <c r="L4775" s="264">
        <f>Member!A4775</f>
        <v>0</v>
      </c>
    </row>
    <row r="4776" spans="12:12" x14ac:dyDescent="0.25">
      <c r="L4776" s="264">
        <f>Member!A4776</f>
        <v>0</v>
      </c>
    </row>
    <row r="4777" spans="12:12" x14ac:dyDescent="0.25">
      <c r="L4777" s="264">
        <f>Member!A4777</f>
        <v>0</v>
      </c>
    </row>
    <row r="4778" spans="12:12" x14ac:dyDescent="0.25">
      <c r="L4778" s="264">
        <f>Member!A4778</f>
        <v>0</v>
      </c>
    </row>
    <row r="4779" spans="12:12" x14ac:dyDescent="0.25">
      <c r="L4779" s="264">
        <f>Member!A4779</f>
        <v>0</v>
      </c>
    </row>
    <row r="4780" spans="12:12" x14ac:dyDescent="0.25">
      <c r="L4780" s="264">
        <f>Member!A4780</f>
        <v>0</v>
      </c>
    </row>
    <row r="4781" spans="12:12" x14ac:dyDescent="0.25">
      <c r="L4781" s="264">
        <f>Member!A4781</f>
        <v>0</v>
      </c>
    </row>
    <row r="4782" spans="12:12" x14ac:dyDescent="0.25">
      <c r="L4782" s="264">
        <f>Member!A4782</f>
        <v>0</v>
      </c>
    </row>
    <row r="4783" spans="12:12" x14ac:dyDescent="0.25">
      <c r="L4783" s="264">
        <f>Member!A4783</f>
        <v>0</v>
      </c>
    </row>
    <row r="4784" spans="12:12" x14ac:dyDescent="0.25">
      <c r="L4784" s="264">
        <f>Member!A4784</f>
        <v>0</v>
      </c>
    </row>
    <row r="4785" spans="12:12" x14ac:dyDescent="0.25">
      <c r="L4785" s="264">
        <f>Member!A4785</f>
        <v>0</v>
      </c>
    </row>
    <row r="4786" spans="12:12" x14ac:dyDescent="0.25">
      <c r="L4786" s="264">
        <f>Member!A4786</f>
        <v>0</v>
      </c>
    </row>
    <row r="4787" spans="12:12" x14ac:dyDescent="0.25">
      <c r="L4787" s="264">
        <f>Member!A4787</f>
        <v>0</v>
      </c>
    </row>
    <row r="4788" spans="12:12" x14ac:dyDescent="0.25">
      <c r="L4788" s="264">
        <f>Member!A4788</f>
        <v>0</v>
      </c>
    </row>
    <row r="4789" spans="12:12" x14ac:dyDescent="0.25">
      <c r="L4789" s="264">
        <f>Member!A4789</f>
        <v>0</v>
      </c>
    </row>
    <row r="4790" spans="12:12" x14ac:dyDescent="0.25">
      <c r="L4790" s="264">
        <f>Member!A4790</f>
        <v>0</v>
      </c>
    </row>
    <row r="4791" spans="12:12" x14ac:dyDescent="0.25">
      <c r="L4791" s="264">
        <f>Member!A4791</f>
        <v>0</v>
      </c>
    </row>
    <row r="4792" spans="12:12" x14ac:dyDescent="0.25">
      <c r="L4792" s="264">
        <f>Member!A4792</f>
        <v>0</v>
      </c>
    </row>
    <row r="4793" spans="12:12" x14ac:dyDescent="0.25">
      <c r="L4793" s="264">
        <f>Member!A4793</f>
        <v>0</v>
      </c>
    </row>
    <row r="4794" spans="12:12" x14ac:dyDescent="0.25">
      <c r="L4794" s="264">
        <f>Member!A4794</f>
        <v>0</v>
      </c>
    </row>
    <row r="4795" spans="12:12" x14ac:dyDescent="0.25">
      <c r="L4795" s="264">
        <f>Member!A4795</f>
        <v>0</v>
      </c>
    </row>
    <row r="4796" spans="12:12" x14ac:dyDescent="0.25">
      <c r="L4796" s="264">
        <f>Member!A4796</f>
        <v>0</v>
      </c>
    </row>
    <row r="4797" spans="12:12" x14ac:dyDescent="0.25">
      <c r="L4797" s="264">
        <f>Member!A4797</f>
        <v>0</v>
      </c>
    </row>
    <row r="4798" spans="12:12" x14ac:dyDescent="0.25">
      <c r="L4798" s="264">
        <f>Member!A4798</f>
        <v>0</v>
      </c>
    </row>
    <row r="4799" spans="12:12" x14ac:dyDescent="0.25">
      <c r="L4799" s="264">
        <f>Member!A4799</f>
        <v>0</v>
      </c>
    </row>
    <row r="4800" spans="12:12" x14ac:dyDescent="0.25">
      <c r="L4800" s="264">
        <f>Member!A4800</f>
        <v>0</v>
      </c>
    </row>
    <row r="4801" spans="12:12" x14ac:dyDescent="0.25">
      <c r="L4801" s="264">
        <f>Member!A4801</f>
        <v>0</v>
      </c>
    </row>
    <row r="4802" spans="12:12" x14ac:dyDescent="0.25">
      <c r="L4802" s="264">
        <f>Member!A4802</f>
        <v>0</v>
      </c>
    </row>
    <row r="4803" spans="12:12" x14ac:dyDescent="0.25">
      <c r="L4803" s="264">
        <f>Member!A4803</f>
        <v>0</v>
      </c>
    </row>
    <row r="4804" spans="12:12" x14ac:dyDescent="0.25">
      <c r="L4804" s="264">
        <f>Member!A4804</f>
        <v>0</v>
      </c>
    </row>
    <row r="4805" spans="12:12" x14ac:dyDescent="0.25">
      <c r="L4805" s="264">
        <f>Member!A4805</f>
        <v>0</v>
      </c>
    </row>
    <row r="4806" spans="12:12" x14ac:dyDescent="0.25">
      <c r="L4806" s="264">
        <f>Member!A4806</f>
        <v>0</v>
      </c>
    </row>
    <row r="4807" spans="12:12" x14ac:dyDescent="0.25">
      <c r="L4807" s="264">
        <f>Member!A4807</f>
        <v>0</v>
      </c>
    </row>
    <row r="4808" spans="12:12" x14ac:dyDescent="0.25">
      <c r="L4808" s="264">
        <f>Member!A4808</f>
        <v>0</v>
      </c>
    </row>
    <row r="4809" spans="12:12" x14ac:dyDescent="0.25">
      <c r="L4809" s="264">
        <f>Member!A4809</f>
        <v>0</v>
      </c>
    </row>
    <row r="4810" spans="12:12" x14ac:dyDescent="0.25">
      <c r="L4810" s="264">
        <f>Member!A4810</f>
        <v>0</v>
      </c>
    </row>
    <row r="4811" spans="12:12" x14ac:dyDescent="0.25">
      <c r="L4811" s="264">
        <f>Member!A4811</f>
        <v>0</v>
      </c>
    </row>
    <row r="4812" spans="12:12" x14ac:dyDescent="0.25">
      <c r="L4812" s="264">
        <f>Member!A4812</f>
        <v>0</v>
      </c>
    </row>
    <row r="4813" spans="12:12" x14ac:dyDescent="0.25">
      <c r="L4813" s="264">
        <f>Member!A4813</f>
        <v>0</v>
      </c>
    </row>
    <row r="4814" spans="12:12" x14ac:dyDescent="0.25">
      <c r="L4814" s="264">
        <f>Member!A4814</f>
        <v>0</v>
      </c>
    </row>
    <row r="4815" spans="12:12" x14ac:dyDescent="0.25">
      <c r="L4815" s="264">
        <f>Member!A4815</f>
        <v>0</v>
      </c>
    </row>
    <row r="4816" spans="12:12" x14ac:dyDescent="0.25">
      <c r="L4816" s="264">
        <f>Member!A4816</f>
        <v>0</v>
      </c>
    </row>
    <row r="4817" spans="12:12" x14ac:dyDescent="0.25">
      <c r="L4817" s="264">
        <f>Member!A4817</f>
        <v>0</v>
      </c>
    </row>
    <row r="4818" spans="12:12" x14ac:dyDescent="0.25">
      <c r="L4818" s="264">
        <f>Member!A4818</f>
        <v>0</v>
      </c>
    </row>
    <row r="4819" spans="12:12" x14ac:dyDescent="0.25">
      <c r="L4819" s="264">
        <f>Member!A4819</f>
        <v>0</v>
      </c>
    </row>
    <row r="4820" spans="12:12" x14ac:dyDescent="0.25">
      <c r="L4820" s="264">
        <f>Member!A4820</f>
        <v>0</v>
      </c>
    </row>
    <row r="4821" spans="12:12" x14ac:dyDescent="0.25">
      <c r="L4821" s="264">
        <f>Member!A4821</f>
        <v>0</v>
      </c>
    </row>
    <row r="4822" spans="12:12" x14ac:dyDescent="0.25">
      <c r="L4822" s="264">
        <f>Member!A4822</f>
        <v>0</v>
      </c>
    </row>
    <row r="4823" spans="12:12" x14ac:dyDescent="0.25">
      <c r="L4823" s="264">
        <f>Member!A4823</f>
        <v>0</v>
      </c>
    </row>
    <row r="4824" spans="12:12" x14ac:dyDescent="0.25">
      <c r="L4824" s="264">
        <f>Member!A4824</f>
        <v>0</v>
      </c>
    </row>
    <row r="4825" spans="12:12" x14ac:dyDescent="0.25">
      <c r="L4825" s="264">
        <f>Member!A4825</f>
        <v>0</v>
      </c>
    </row>
    <row r="4826" spans="12:12" x14ac:dyDescent="0.25">
      <c r="L4826" s="264">
        <f>Member!A4826</f>
        <v>0</v>
      </c>
    </row>
    <row r="4827" spans="12:12" x14ac:dyDescent="0.25">
      <c r="L4827" s="264">
        <f>Member!A4827</f>
        <v>0</v>
      </c>
    </row>
    <row r="4828" spans="12:12" x14ac:dyDescent="0.25">
      <c r="L4828" s="264">
        <f>Member!A4828</f>
        <v>0</v>
      </c>
    </row>
    <row r="4829" spans="12:12" x14ac:dyDescent="0.25">
      <c r="L4829" s="264">
        <f>Member!A4829</f>
        <v>0</v>
      </c>
    </row>
    <row r="4830" spans="12:12" x14ac:dyDescent="0.25">
      <c r="L4830" s="264">
        <f>Member!A4830</f>
        <v>0</v>
      </c>
    </row>
    <row r="4831" spans="12:12" x14ac:dyDescent="0.25">
      <c r="L4831" s="264">
        <f>Member!A4831</f>
        <v>0</v>
      </c>
    </row>
    <row r="4832" spans="12:12" x14ac:dyDescent="0.25">
      <c r="L4832" s="264">
        <f>Member!A4832</f>
        <v>0</v>
      </c>
    </row>
    <row r="4833" spans="12:12" x14ac:dyDescent="0.25">
      <c r="L4833" s="264">
        <f>Member!A4833</f>
        <v>0</v>
      </c>
    </row>
    <row r="4834" spans="12:12" x14ac:dyDescent="0.25">
      <c r="L4834" s="264">
        <f>Member!A4834</f>
        <v>0</v>
      </c>
    </row>
    <row r="4835" spans="12:12" x14ac:dyDescent="0.25">
      <c r="L4835" s="264">
        <f>Member!A4835</f>
        <v>0</v>
      </c>
    </row>
    <row r="4836" spans="12:12" x14ac:dyDescent="0.25">
      <c r="L4836" s="264">
        <f>Member!A4836</f>
        <v>0</v>
      </c>
    </row>
    <row r="4837" spans="12:12" x14ac:dyDescent="0.25">
      <c r="L4837" s="264">
        <f>Member!A4837</f>
        <v>0</v>
      </c>
    </row>
    <row r="4838" spans="12:12" x14ac:dyDescent="0.25">
      <c r="L4838" s="264">
        <f>Member!A4838</f>
        <v>0</v>
      </c>
    </row>
    <row r="4839" spans="12:12" x14ac:dyDescent="0.25">
      <c r="L4839" s="264">
        <f>Member!A4839</f>
        <v>0</v>
      </c>
    </row>
    <row r="4840" spans="12:12" x14ac:dyDescent="0.25">
      <c r="L4840" s="264">
        <f>Member!A4840</f>
        <v>0</v>
      </c>
    </row>
    <row r="4841" spans="12:12" x14ac:dyDescent="0.25">
      <c r="L4841" s="264">
        <f>Member!A4841</f>
        <v>0</v>
      </c>
    </row>
    <row r="4842" spans="12:12" x14ac:dyDescent="0.25">
      <c r="L4842" s="264">
        <f>Member!A4842</f>
        <v>0</v>
      </c>
    </row>
    <row r="4843" spans="12:12" x14ac:dyDescent="0.25">
      <c r="L4843" s="264">
        <f>Member!A4843</f>
        <v>0</v>
      </c>
    </row>
    <row r="4844" spans="12:12" x14ac:dyDescent="0.25">
      <c r="L4844" s="264">
        <f>Member!A4844</f>
        <v>0</v>
      </c>
    </row>
    <row r="4845" spans="12:12" x14ac:dyDescent="0.25">
      <c r="L4845" s="264">
        <f>Member!A4845</f>
        <v>0</v>
      </c>
    </row>
    <row r="4846" spans="12:12" x14ac:dyDescent="0.25">
      <c r="L4846" s="264">
        <f>Member!A4846</f>
        <v>0</v>
      </c>
    </row>
    <row r="4847" spans="12:12" x14ac:dyDescent="0.25">
      <c r="L4847" s="264">
        <f>Member!A4847</f>
        <v>0</v>
      </c>
    </row>
    <row r="4848" spans="12:12" x14ac:dyDescent="0.25">
      <c r="L4848" s="264">
        <f>Member!A4848</f>
        <v>0</v>
      </c>
    </row>
    <row r="4849" spans="12:12" x14ac:dyDescent="0.25">
      <c r="L4849" s="264">
        <f>Member!A4849</f>
        <v>0</v>
      </c>
    </row>
    <row r="4850" spans="12:12" x14ac:dyDescent="0.25">
      <c r="L4850" s="264">
        <f>Member!A4850</f>
        <v>0</v>
      </c>
    </row>
    <row r="4851" spans="12:12" x14ac:dyDescent="0.25">
      <c r="L4851" s="264">
        <f>Member!A4851</f>
        <v>0</v>
      </c>
    </row>
    <row r="4852" spans="12:12" x14ac:dyDescent="0.25">
      <c r="L4852" s="264">
        <f>Member!A4852</f>
        <v>0</v>
      </c>
    </row>
    <row r="4853" spans="12:12" x14ac:dyDescent="0.25">
      <c r="L4853" s="264">
        <f>Member!A4853</f>
        <v>0</v>
      </c>
    </row>
    <row r="4854" spans="12:12" x14ac:dyDescent="0.25">
      <c r="L4854" s="264">
        <f>Member!A4854</f>
        <v>0</v>
      </c>
    </row>
    <row r="4855" spans="12:12" x14ac:dyDescent="0.25">
      <c r="L4855" s="264">
        <f>Member!A4855</f>
        <v>0</v>
      </c>
    </row>
    <row r="4856" spans="12:12" x14ac:dyDescent="0.25">
      <c r="L4856" s="264">
        <f>Member!A4856</f>
        <v>0</v>
      </c>
    </row>
    <row r="4857" spans="12:12" x14ac:dyDescent="0.25">
      <c r="L4857" s="264">
        <f>Member!A4857</f>
        <v>0</v>
      </c>
    </row>
    <row r="4858" spans="12:12" x14ac:dyDescent="0.25">
      <c r="L4858" s="264">
        <f>Member!A4858</f>
        <v>0</v>
      </c>
    </row>
    <row r="4859" spans="12:12" x14ac:dyDescent="0.25">
      <c r="L4859" s="264">
        <f>Member!A4859</f>
        <v>0</v>
      </c>
    </row>
    <row r="4860" spans="12:12" x14ac:dyDescent="0.25">
      <c r="L4860" s="264">
        <f>Member!A4860</f>
        <v>0</v>
      </c>
    </row>
    <row r="4861" spans="12:12" x14ac:dyDescent="0.25">
      <c r="L4861" s="264">
        <f>Member!A4861</f>
        <v>0</v>
      </c>
    </row>
    <row r="4862" spans="12:12" x14ac:dyDescent="0.25">
      <c r="L4862" s="264">
        <f>Member!A4862</f>
        <v>0</v>
      </c>
    </row>
    <row r="4863" spans="12:12" x14ac:dyDescent="0.25">
      <c r="L4863" s="264">
        <f>Member!A4863</f>
        <v>0</v>
      </c>
    </row>
    <row r="4864" spans="12:12" x14ac:dyDescent="0.25">
      <c r="L4864" s="264">
        <f>Member!A4864</f>
        <v>0</v>
      </c>
    </row>
    <row r="4865" spans="12:12" x14ac:dyDescent="0.25">
      <c r="L4865" s="264">
        <f>Member!A4865</f>
        <v>0</v>
      </c>
    </row>
    <row r="4866" spans="12:12" x14ac:dyDescent="0.25">
      <c r="L4866" s="264">
        <f>Member!A4866</f>
        <v>0</v>
      </c>
    </row>
    <row r="4867" spans="12:12" x14ac:dyDescent="0.25">
      <c r="L4867" s="264">
        <f>Member!A4867</f>
        <v>0</v>
      </c>
    </row>
    <row r="4868" spans="12:12" x14ac:dyDescent="0.25">
      <c r="L4868" s="264">
        <f>Member!A4868</f>
        <v>0</v>
      </c>
    </row>
    <row r="4869" spans="12:12" x14ac:dyDescent="0.25">
      <c r="L4869" s="264">
        <f>Member!A4869</f>
        <v>0</v>
      </c>
    </row>
    <row r="4870" spans="12:12" x14ac:dyDescent="0.25">
      <c r="L4870" s="264">
        <f>Member!A4870</f>
        <v>0</v>
      </c>
    </row>
    <row r="4871" spans="12:12" x14ac:dyDescent="0.25">
      <c r="L4871" s="264">
        <f>Member!A4871</f>
        <v>0</v>
      </c>
    </row>
    <row r="4872" spans="12:12" x14ac:dyDescent="0.25">
      <c r="L4872" s="264">
        <f>Member!A4872</f>
        <v>0</v>
      </c>
    </row>
    <row r="4873" spans="12:12" x14ac:dyDescent="0.25">
      <c r="L4873" s="264">
        <f>Member!A4873</f>
        <v>0</v>
      </c>
    </row>
    <row r="4874" spans="12:12" x14ac:dyDescent="0.25">
      <c r="L4874" s="264">
        <f>Member!A4874</f>
        <v>0</v>
      </c>
    </row>
    <row r="4875" spans="12:12" x14ac:dyDescent="0.25">
      <c r="L4875" s="264">
        <f>Member!A4875</f>
        <v>0</v>
      </c>
    </row>
    <row r="4876" spans="12:12" x14ac:dyDescent="0.25">
      <c r="L4876" s="264">
        <f>Member!A4876</f>
        <v>0</v>
      </c>
    </row>
    <row r="4877" spans="12:12" x14ac:dyDescent="0.25">
      <c r="L4877" s="264">
        <f>Member!A4877</f>
        <v>0</v>
      </c>
    </row>
    <row r="4878" spans="12:12" x14ac:dyDescent="0.25">
      <c r="L4878" s="264">
        <f>Member!A4878</f>
        <v>0</v>
      </c>
    </row>
    <row r="4879" spans="12:12" x14ac:dyDescent="0.25">
      <c r="L4879" s="264">
        <f>Member!A4879</f>
        <v>0</v>
      </c>
    </row>
    <row r="4880" spans="12:12" x14ac:dyDescent="0.25">
      <c r="L4880" s="264">
        <f>Member!A4880</f>
        <v>0</v>
      </c>
    </row>
    <row r="4881" spans="12:12" x14ac:dyDescent="0.25">
      <c r="L4881" s="264">
        <f>Member!A4881</f>
        <v>0</v>
      </c>
    </row>
    <row r="4882" spans="12:12" x14ac:dyDescent="0.25">
      <c r="L4882" s="264">
        <f>Member!A4882</f>
        <v>0</v>
      </c>
    </row>
    <row r="4883" spans="12:12" x14ac:dyDescent="0.25">
      <c r="L4883" s="264">
        <f>Member!A4883</f>
        <v>0</v>
      </c>
    </row>
    <row r="4884" spans="12:12" x14ac:dyDescent="0.25">
      <c r="L4884" s="264">
        <f>Member!A4884</f>
        <v>0</v>
      </c>
    </row>
    <row r="4885" spans="12:12" x14ac:dyDescent="0.25">
      <c r="L4885" s="264">
        <f>Member!A4885</f>
        <v>0</v>
      </c>
    </row>
    <row r="4886" spans="12:12" x14ac:dyDescent="0.25">
      <c r="L4886" s="264">
        <f>Member!A4886</f>
        <v>0</v>
      </c>
    </row>
    <row r="4887" spans="12:12" x14ac:dyDescent="0.25">
      <c r="L4887" s="264">
        <f>Member!A4887</f>
        <v>0</v>
      </c>
    </row>
    <row r="4888" spans="12:12" x14ac:dyDescent="0.25">
      <c r="L4888" s="264">
        <f>Member!A4888</f>
        <v>0</v>
      </c>
    </row>
    <row r="4889" spans="12:12" x14ac:dyDescent="0.25">
      <c r="L4889" s="264">
        <f>Member!A4889</f>
        <v>0</v>
      </c>
    </row>
    <row r="4890" spans="12:12" x14ac:dyDescent="0.25">
      <c r="L4890" s="264">
        <f>Member!A4890</f>
        <v>0</v>
      </c>
    </row>
    <row r="4891" spans="12:12" x14ac:dyDescent="0.25">
      <c r="L4891" s="264">
        <f>Member!A4891</f>
        <v>0</v>
      </c>
    </row>
    <row r="4892" spans="12:12" x14ac:dyDescent="0.25">
      <c r="L4892" s="264">
        <f>Member!A4892</f>
        <v>0</v>
      </c>
    </row>
    <row r="4893" spans="12:12" x14ac:dyDescent="0.25">
      <c r="L4893" s="264">
        <f>Member!A4893</f>
        <v>0</v>
      </c>
    </row>
    <row r="4894" spans="12:12" x14ac:dyDescent="0.25">
      <c r="L4894" s="264">
        <f>Member!A4894</f>
        <v>0</v>
      </c>
    </row>
    <row r="4895" spans="12:12" x14ac:dyDescent="0.25">
      <c r="L4895" s="264">
        <f>Member!A4895</f>
        <v>0</v>
      </c>
    </row>
    <row r="4896" spans="12:12" x14ac:dyDescent="0.25">
      <c r="L4896" s="264">
        <f>Member!A4896</f>
        <v>0</v>
      </c>
    </row>
    <row r="4897" spans="12:12" x14ac:dyDescent="0.25">
      <c r="L4897" s="264">
        <f>Member!A4897</f>
        <v>0</v>
      </c>
    </row>
    <row r="4898" spans="12:12" x14ac:dyDescent="0.25">
      <c r="L4898" s="264">
        <f>Member!A4898</f>
        <v>0</v>
      </c>
    </row>
    <row r="4899" spans="12:12" x14ac:dyDescent="0.25">
      <c r="L4899" s="264">
        <f>Member!A4899</f>
        <v>0</v>
      </c>
    </row>
    <row r="4900" spans="12:12" x14ac:dyDescent="0.25">
      <c r="L4900" s="264">
        <f>Member!A4900</f>
        <v>0</v>
      </c>
    </row>
    <row r="4901" spans="12:12" x14ac:dyDescent="0.25">
      <c r="L4901" s="264">
        <f>Member!A4901</f>
        <v>0</v>
      </c>
    </row>
    <row r="4902" spans="12:12" x14ac:dyDescent="0.25">
      <c r="L4902" s="264">
        <f>Member!A4902</f>
        <v>0</v>
      </c>
    </row>
    <row r="4903" spans="12:12" x14ac:dyDescent="0.25">
      <c r="L4903" s="264">
        <f>Member!A4903</f>
        <v>0</v>
      </c>
    </row>
    <row r="4904" spans="12:12" x14ac:dyDescent="0.25">
      <c r="L4904" s="264">
        <f>Member!A4904</f>
        <v>0</v>
      </c>
    </row>
    <row r="4905" spans="12:12" x14ac:dyDescent="0.25">
      <c r="L4905" s="264">
        <f>Member!A4905</f>
        <v>0</v>
      </c>
    </row>
    <row r="4906" spans="12:12" x14ac:dyDescent="0.25">
      <c r="L4906" s="264">
        <f>Member!A4906</f>
        <v>0</v>
      </c>
    </row>
    <row r="4907" spans="12:12" x14ac:dyDescent="0.25">
      <c r="L4907" s="264">
        <f>Member!A4907</f>
        <v>0</v>
      </c>
    </row>
    <row r="4908" spans="12:12" x14ac:dyDescent="0.25">
      <c r="L4908" s="264">
        <f>Member!A4908</f>
        <v>0</v>
      </c>
    </row>
    <row r="4909" spans="12:12" x14ac:dyDescent="0.25">
      <c r="L4909" s="264">
        <f>Member!A4909</f>
        <v>0</v>
      </c>
    </row>
    <row r="4910" spans="12:12" x14ac:dyDescent="0.25">
      <c r="L4910" s="264">
        <f>Member!A4910</f>
        <v>0</v>
      </c>
    </row>
    <row r="4911" spans="12:12" x14ac:dyDescent="0.25">
      <c r="L4911" s="264">
        <f>Member!A4911</f>
        <v>0</v>
      </c>
    </row>
    <row r="4912" spans="12:12" x14ac:dyDescent="0.25">
      <c r="L4912" s="264">
        <f>Member!A4912</f>
        <v>0</v>
      </c>
    </row>
    <row r="4913" spans="12:12" x14ac:dyDescent="0.25">
      <c r="L4913" s="264">
        <f>Member!A4913</f>
        <v>0</v>
      </c>
    </row>
    <row r="4914" spans="12:12" x14ac:dyDescent="0.25">
      <c r="L4914" s="264">
        <f>Member!A4914</f>
        <v>0</v>
      </c>
    </row>
    <row r="4915" spans="12:12" x14ac:dyDescent="0.25">
      <c r="L4915" s="264">
        <f>Member!A4915</f>
        <v>0</v>
      </c>
    </row>
    <row r="4916" spans="12:12" x14ac:dyDescent="0.25">
      <c r="L4916" s="264">
        <f>Member!A4916</f>
        <v>0</v>
      </c>
    </row>
    <row r="4917" spans="12:12" x14ac:dyDescent="0.25">
      <c r="L4917" s="264">
        <f>Member!A4917</f>
        <v>0</v>
      </c>
    </row>
    <row r="4918" spans="12:12" x14ac:dyDescent="0.25">
      <c r="L4918" s="264">
        <f>Member!A4918</f>
        <v>0</v>
      </c>
    </row>
    <row r="4919" spans="12:12" x14ac:dyDescent="0.25">
      <c r="L4919" s="264">
        <f>Member!A4919</f>
        <v>0</v>
      </c>
    </row>
    <row r="4920" spans="12:12" x14ac:dyDescent="0.25">
      <c r="L4920" s="264">
        <f>Member!A4920</f>
        <v>0</v>
      </c>
    </row>
    <row r="4921" spans="12:12" x14ac:dyDescent="0.25">
      <c r="L4921" s="264">
        <f>Member!A4921</f>
        <v>0</v>
      </c>
    </row>
    <row r="4922" spans="12:12" x14ac:dyDescent="0.25">
      <c r="L4922" s="264">
        <f>Member!A4922</f>
        <v>0</v>
      </c>
    </row>
    <row r="4923" spans="12:12" x14ac:dyDescent="0.25">
      <c r="L4923" s="264">
        <f>Member!A4923</f>
        <v>0</v>
      </c>
    </row>
    <row r="4924" spans="12:12" x14ac:dyDescent="0.25">
      <c r="L4924" s="264">
        <f>Member!A4924</f>
        <v>0</v>
      </c>
    </row>
    <row r="4925" spans="12:12" x14ac:dyDescent="0.25">
      <c r="L4925" s="264">
        <f>Member!A4925</f>
        <v>0</v>
      </c>
    </row>
    <row r="4926" spans="12:12" x14ac:dyDescent="0.25">
      <c r="L4926" s="264">
        <f>Member!A4926</f>
        <v>0</v>
      </c>
    </row>
    <row r="4927" spans="12:12" x14ac:dyDescent="0.25">
      <c r="L4927" s="264">
        <f>Member!A4927</f>
        <v>0</v>
      </c>
    </row>
    <row r="4928" spans="12:12" x14ac:dyDescent="0.25">
      <c r="L4928" s="264">
        <f>Member!A4928</f>
        <v>0</v>
      </c>
    </row>
    <row r="4929" spans="12:12" x14ac:dyDescent="0.25">
      <c r="L4929" s="264">
        <f>Member!A4929</f>
        <v>0</v>
      </c>
    </row>
    <row r="4930" spans="12:12" x14ac:dyDescent="0.25">
      <c r="L4930" s="264">
        <f>Member!A4930</f>
        <v>0</v>
      </c>
    </row>
    <row r="4931" spans="12:12" x14ac:dyDescent="0.25">
      <c r="L4931" s="264">
        <f>Member!A4931</f>
        <v>0</v>
      </c>
    </row>
    <row r="4932" spans="12:12" x14ac:dyDescent="0.25">
      <c r="L4932" s="264">
        <f>Member!A4932</f>
        <v>0</v>
      </c>
    </row>
    <row r="4933" spans="12:12" x14ac:dyDescent="0.25">
      <c r="L4933" s="264">
        <f>Member!A4933</f>
        <v>0</v>
      </c>
    </row>
    <row r="4934" spans="12:12" x14ac:dyDescent="0.25">
      <c r="L4934" s="264">
        <f>Member!A4934</f>
        <v>0</v>
      </c>
    </row>
    <row r="4935" spans="12:12" x14ac:dyDescent="0.25">
      <c r="L4935" s="264">
        <f>Member!A4935</f>
        <v>0</v>
      </c>
    </row>
    <row r="4936" spans="12:12" x14ac:dyDescent="0.25">
      <c r="L4936" s="264">
        <f>Member!A4936</f>
        <v>0</v>
      </c>
    </row>
    <row r="4937" spans="12:12" x14ac:dyDescent="0.25">
      <c r="L4937" s="264">
        <f>Member!A4937</f>
        <v>0</v>
      </c>
    </row>
    <row r="4938" spans="12:12" x14ac:dyDescent="0.25">
      <c r="L4938" s="264">
        <f>Member!A4938</f>
        <v>0</v>
      </c>
    </row>
    <row r="4939" spans="12:12" x14ac:dyDescent="0.25">
      <c r="L4939" s="264">
        <f>Member!A4939</f>
        <v>0</v>
      </c>
    </row>
    <row r="4940" spans="12:12" x14ac:dyDescent="0.25">
      <c r="L4940" s="264">
        <f>Member!A4940</f>
        <v>0</v>
      </c>
    </row>
    <row r="4941" spans="12:12" x14ac:dyDescent="0.25">
      <c r="L4941" s="264">
        <f>Member!A4941</f>
        <v>0</v>
      </c>
    </row>
    <row r="4942" spans="12:12" x14ac:dyDescent="0.25">
      <c r="L4942" s="264">
        <f>Member!A4942</f>
        <v>0</v>
      </c>
    </row>
    <row r="4943" spans="12:12" x14ac:dyDescent="0.25">
      <c r="L4943" s="264">
        <f>Member!A4943</f>
        <v>0</v>
      </c>
    </row>
    <row r="4944" spans="12:12" x14ac:dyDescent="0.25">
      <c r="L4944" s="264">
        <f>Member!A4944</f>
        <v>0</v>
      </c>
    </row>
    <row r="4945" spans="12:12" x14ac:dyDescent="0.25">
      <c r="L4945" s="264">
        <f>Member!A4945</f>
        <v>0</v>
      </c>
    </row>
    <row r="4946" spans="12:12" x14ac:dyDescent="0.25">
      <c r="L4946" s="264">
        <f>Member!A4946</f>
        <v>0</v>
      </c>
    </row>
    <row r="4947" spans="12:12" x14ac:dyDescent="0.25">
      <c r="L4947" s="264">
        <f>Member!A4947</f>
        <v>0</v>
      </c>
    </row>
    <row r="4948" spans="12:12" x14ac:dyDescent="0.25">
      <c r="L4948" s="264">
        <f>Member!A4948</f>
        <v>0</v>
      </c>
    </row>
    <row r="4949" spans="12:12" x14ac:dyDescent="0.25">
      <c r="L4949" s="264">
        <f>Member!A4949</f>
        <v>0</v>
      </c>
    </row>
    <row r="4950" spans="12:12" x14ac:dyDescent="0.25">
      <c r="L4950" s="264">
        <f>Member!A4950</f>
        <v>0</v>
      </c>
    </row>
    <row r="4951" spans="12:12" x14ac:dyDescent="0.25">
      <c r="L4951" s="264">
        <f>Member!A4951</f>
        <v>0</v>
      </c>
    </row>
    <row r="4952" spans="12:12" x14ac:dyDescent="0.25">
      <c r="L4952" s="264">
        <f>Member!A4952</f>
        <v>0</v>
      </c>
    </row>
    <row r="4953" spans="12:12" x14ac:dyDescent="0.25">
      <c r="L4953" s="264">
        <f>Member!A4953</f>
        <v>0</v>
      </c>
    </row>
    <row r="4954" spans="12:12" x14ac:dyDescent="0.25">
      <c r="L4954" s="264">
        <f>Member!A4954</f>
        <v>0</v>
      </c>
    </row>
    <row r="4955" spans="12:12" x14ac:dyDescent="0.25">
      <c r="L4955" s="264">
        <f>Member!A4955</f>
        <v>0</v>
      </c>
    </row>
    <row r="4956" spans="12:12" x14ac:dyDescent="0.25">
      <c r="L4956" s="264">
        <f>Member!A4956</f>
        <v>0</v>
      </c>
    </row>
    <row r="4957" spans="12:12" x14ac:dyDescent="0.25">
      <c r="L4957" s="264">
        <f>Member!A4957</f>
        <v>0</v>
      </c>
    </row>
    <row r="4958" spans="12:12" x14ac:dyDescent="0.25">
      <c r="L4958" s="264">
        <f>Member!A4958</f>
        <v>0</v>
      </c>
    </row>
    <row r="4959" spans="12:12" x14ac:dyDescent="0.25">
      <c r="L4959" s="264">
        <f>Member!A4959</f>
        <v>0</v>
      </c>
    </row>
    <row r="4960" spans="12:12" x14ac:dyDescent="0.25">
      <c r="L4960" s="264">
        <f>Member!A4960</f>
        <v>0</v>
      </c>
    </row>
    <row r="4961" spans="12:12" x14ac:dyDescent="0.25">
      <c r="L4961" s="264">
        <f>Member!A4961</f>
        <v>0</v>
      </c>
    </row>
    <row r="4962" spans="12:12" x14ac:dyDescent="0.25">
      <c r="L4962" s="264">
        <f>Member!A4962</f>
        <v>0</v>
      </c>
    </row>
    <row r="4963" spans="12:12" x14ac:dyDescent="0.25">
      <c r="L4963" s="264">
        <f>Member!A4963</f>
        <v>0</v>
      </c>
    </row>
    <row r="4964" spans="12:12" x14ac:dyDescent="0.25">
      <c r="L4964" s="264">
        <f>Member!A4964</f>
        <v>0</v>
      </c>
    </row>
    <row r="4965" spans="12:12" x14ac:dyDescent="0.25">
      <c r="L4965" s="264">
        <f>Member!A4965</f>
        <v>0</v>
      </c>
    </row>
    <row r="4966" spans="12:12" x14ac:dyDescent="0.25">
      <c r="L4966" s="264">
        <f>Member!A4966</f>
        <v>0</v>
      </c>
    </row>
    <row r="4967" spans="12:12" x14ac:dyDescent="0.25">
      <c r="L4967" s="264">
        <f>Member!A4967</f>
        <v>0</v>
      </c>
    </row>
    <row r="4968" spans="12:12" x14ac:dyDescent="0.25">
      <c r="L4968" s="264">
        <f>Member!A4968</f>
        <v>0</v>
      </c>
    </row>
    <row r="4969" spans="12:12" x14ac:dyDescent="0.25">
      <c r="L4969" s="264">
        <f>Member!A4969</f>
        <v>0</v>
      </c>
    </row>
    <row r="4970" spans="12:12" x14ac:dyDescent="0.25">
      <c r="L4970" s="264">
        <f>Member!A4970</f>
        <v>0</v>
      </c>
    </row>
    <row r="4971" spans="12:12" x14ac:dyDescent="0.25">
      <c r="L4971" s="264">
        <f>Member!A4971</f>
        <v>0</v>
      </c>
    </row>
    <row r="4972" spans="12:12" x14ac:dyDescent="0.25">
      <c r="L4972" s="264">
        <f>Member!A4972</f>
        <v>0</v>
      </c>
    </row>
    <row r="4973" spans="12:12" x14ac:dyDescent="0.25">
      <c r="L4973" s="264">
        <f>Member!A4973</f>
        <v>0</v>
      </c>
    </row>
    <row r="4974" spans="12:12" x14ac:dyDescent="0.25">
      <c r="L4974" s="264">
        <f>Member!A4974</f>
        <v>0</v>
      </c>
    </row>
    <row r="4975" spans="12:12" x14ac:dyDescent="0.25">
      <c r="L4975" s="264">
        <f>Member!A4975</f>
        <v>0</v>
      </c>
    </row>
    <row r="4976" spans="12:12" x14ac:dyDescent="0.25">
      <c r="L4976" s="264">
        <f>Member!A4976</f>
        <v>0</v>
      </c>
    </row>
    <row r="4977" spans="12:12" x14ac:dyDescent="0.25">
      <c r="L4977" s="264">
        <f>Member!A4977</f>
        <v>0</v>
      </c>
    </row>
    <row r="4978" spans="12:12" x14ac:dyDescent="0.25">
      <c r="L4978" s="264">
        <f>Member!A4978</f>
        <v>0</v>
      </c>
    </row>
    <row r="4979" spans="12:12" x14ac:dyDescent="0.25">
      <c r="L4979" s="264">
        <f>Member!A4979</f>
        <v>0</v>
      </c>
    </row>
    <row r="4980" spans="12:12" x14ac:dyDescent="0.25">
      <c r="L4980" s="264">
        <f>Member!A4980</f>
        <v>0</v>
      </c>
    </row>
    <row r="4981" spans="12:12" x14ac:dyDescent="0.25">
      <c r="L4981" s="264">
        <f>Member!A4981</f>
        <v>0</v>
      </c>
    </row>
    <row r="4982" spans="12:12" x14ac:dyDescent="0.25">
      <c r="L4982" s="264">
        <f>Member!A4982</f>
        <v>0</v>
      </c>
    </row>
    <row r="4983" spans="12:12" x14ac:dyDescent="0.25">
      <c r="L4983" s="264">
        <f>Member!A4983</f>
        <v>0</v>
      </c>
    </row>
    <row r="4984" spans="12:12" x14ac:dyDescent="0.25">
      <c r="L4984" s="264">
        <f>Member!A4984</f>
        <v>0</v>
      </c>
    </row>
    <row r="4985" spans="12:12" x14ac:dyDescent="0.25">
      <c r="L4985" s="264">
        <f>Member!A4985</f>
        <v>0</v>
      </c>
    </row>
    <row r="4986" spans="12:12" x14ac:dyDescent="0.25">
      <c r="L4986" s="264">
        <f>Member!A4986</f>
        <v>0</v>
      </c>
    </row>
    <row r="4987" spans="12:12" x14ac:dyDescent="0.25">
      <c r="L4987" s="264">
        <f>Member!A4987</f>
        <v>0</v>
      </c>
    </row>
    <row r="4988" spans="12:12" x14ac:dyDescent="0.25">
      <c r="L4988" s="264">
        <f>Member!A4988</f>
        <v>0</v>
      </c>
    </row>
    <row r="4989" spans="12:12" x14ac:dyDescent="0.25">
      <c r="L4989" s="264">
        <f>Member!A4989</f>
        <v>0</v>
      </c>
    </row>
    <row r="4990" spans="12:12" x14ac:dyDescent="0.25">
      <c r="L4990" s="264">
        <f>Member!A4990</f>
        <v>0</v>
      </c>
    </row>
    <row r="4991" spans="12:12" x14ac:dyDescent="0.25">
      <c r="L4991" s="264">
        <f>Member!A4991</f>
        <v>0</v>
      </c>
    </row>
    <row r="4992" spans="12:12" x14ac:dyDescent="0.25">
      <c r="L4992" s="264">
        <f>Member!A4992</f>
        <v>0</v>
      </c>
    </row>
    <row r="4993" spans="12:12" x14ac:dyDescent="0.25">
      <c r="L4993" s="264">
        <f>Member!A4993</f>
        <v>0</v>
      </c>
    </row>
    <row r="4994" spans="12:12" x14ac:dyDescent="0.25">
      <c r="L4994" s="264">
        <f>Member!A4994</f>
        <v>0</v>
      </c>
    </row>
    <row r="4995" spans="12:12" x14ac:dyDescent="0.25">
      <c r="L4995" s="264">
        <f>Member!A4995</f>
        <v>0</v>
      </c>
    </row>
    <row r="4996" spans="12:12" x14ac:dyDescent="0.25">
      <c r="L4996" s="264">
        <f>Member!A4996</f>
        <v>0</v>
      </c>
    </row>
    <row r="4997" spans="12:12" x14ac:dyDescent="0.25">
      <c r="L4997" s="264">
        <f>Member!A4997</f>
        <v>0</v>
      </c>
    </row>
    <row r="4998" spans="12:12" x14ac:dyDescent="0.25">
      <c r="L4998" s="264">
        <f>Member!A4998</f>
        <v>0</v>
      </c>
    </row>
    <row r="4999" spans="12:12" x14ac:dyDescent="0.25">
      <c r="L4999" s="264">
        <f>Member!A4999</f>
        <v>0</v>
      </c>
    </row>
    <row r="5000" spans="12:12" x14ac:dyDescent="0.25">
      <c r="L5000" s="264">
        <f>Member!A5000</f>
        <v>0</v>
      </c>
    </row>
    <row r="5001" spans="12:12" x14ac:dyDescent="0.25">
      <c r="L5001" s="264">
        <f>Member!A5001</f>
        <v>0</v>
      </c>
    </row>
    <row r="5002" spans="12:12" x14ac:dyDescent="0.25">
      <c r="L5002" s="264">
        <f>Member!A5002</f>
        <v>0</v>
      </c>
    </row>
    <row r="5003" spans="12:12" x14ac:dyDescent="0.25">
      <c r="L5003" s="264">
        <f>Member!A5003</f>
        <v>0</v>
      </c>
    </row>
    <row r="5004" spans="12:12" x14ac:dyDescent="0.25">
      <c r="L5004" s="264">
        <f>Member!A5004</f>
        <v>0</v>
      </c>
    </row>
    <row r="5005" spans="12:12" x14ac:dyDescent="0.25">
      <c r="L5005" s="264">
        <f>Member!A5005</f>
        <v>0</v>
      </c>
    </row>
    <row r="5006" spans="12:12" x14ac:dyDescent="0.25">
      <c r="L5006" s="264">
        <f>Member!A5006</f>
        <v>0</v>
      </c>
    </row>
    <row r="5007" spans="12:12" x14ac:dyDescent="0.25">
      <c r="L5007" s="264">
        <f>Member!A5007</f>
        <v>0</v>
      </c>
    </row>
    <row r="5008" spans="12:12" x14ac:dyDescent="0.25">
      <c r="L5008" s="264">
        <f>Member!A5008</f>
        <v>0</v>
      </c>
    </row>
    <row r="5009" spans="12:12" x14ac:dyDescent="0.25">
      <c r="L5009" s="264">
        <f>Member!A5009</f>
        <v>0</v>
      </c>
    </row>
    <row r="5010" spans="12:12" x14ac:dyDescent="0.25">
      <c r="L5010" s="264">
        <f>Member!A5010</f>
        <v>0</v>
      </c>
    </row>
    <row r="5011" spans="12:12" x14ac:dyDescent="0.25">
      <c r="L5011" s="264">
        <f>Member!A5011</f>
        <v>0</v>
      </c>
    </row>
    <row r="5012" spans="12:12" x14ac:dyDescent="0.25">
      <c r="L5012" s="264">
        <f>Member!A5012</f>
        <v>0</v>
      </c>
    </row>
    <row r="5013" spans="12:12" x14ac:dyDescent="0.25">
      <c r="L5013" s="264">
        <f>Member!A5013</f>
        <v>0</v>
      </c>
    </row>
    <row r="5014" spans="12:12" x14ac:dyDescent="0.25">
      <c r="L5014" s="264">
        <f>Member!A5014</f>
        <v>0</v>
      </c>
    </row>
    <row r="5015" spans="12:12" x14ac:dyDescent="0.25">
      <c r="L5015" s="264">
        <f>Member!A5015</f>
        <v>0</v>
      </c>
    </row>
    <row r="5016" spans="12:12" x14ac:dyDescent="0.25">
      <c r="L5016" s="264">
        <f>Member!A5016</f>
        <v>0</v>
      </c>
    </row>
    <row r="5017" spans="12:12" x14ac:dyDescent="0.25">
      <c r="L5017" s="264">
        <f>Member!A5017</f>
        <v>0</v>
      </c>
    </row>
    <row r="5018" spans="12:12" x14ac:dyDescent="0.25">
      <c r="L5018" s="264">
        <f>Member!A5018</f>
        <v>0</v>
      </c>
    </row>
    <row r="5019" spans="12:12" x14ac:dyDescent="0.25">
      <c r="L5019" s="264">
        <f>Member!A5019</f>
        <v>0</v>
      </c>
    </row>
    <row r="5020" spans="12:12" x14ac:dyDescent="0.25">
      <c r="L5020" s="264">
        <f>Member!A5020</f>
        <v>0</v>
      </c>
    </row>
    <row r="5021" spans="12:12" x14ac:dyDescent="0.25">
      <c r="L5021" s="264">
        <f>Member!A5021</f>
        <v>0</v>
      </c>
    </row>
    <row r="5022" spans="12:12" x14ac:dyDescent="0.25">
      <c r="L5022" s="264">
        <f>Member!A5022</f>
        <v>0</v>
      </c>
    </row>
    <row r="5023" spans="12:12" x14ac:dyDescent="0.25">
      <c r="L5023" s="264">
        <f>Member!A5023</f>
        <v>0</v>
      </c>
    </row>
    <row r="5024" spans="12:12" x14ac:dyDescent="0.25">
      <c r="L5024" s="264">
        <f>Member!A5024</f>
        <v>0</v>
      </c>
    </row>
    <row r="5025" spans="12:12" x14ac:dyDescent="0.25">
      <c r="L5025" s="264">
        <f>Member!A5025</f>
        <v>0</v>
      </c>
    </row>
    <row r="5026" spans="12:12" x14ac:dyDescent="0.25">
      <c r="L5026" s="264">
        <f>Member!A5026</f>
        <v>0</v>
      </c>
    </row>
    <row r="5027" spans="12:12" x14ac:dyDescent="0.25">
      <c r="L5027" s="264">
        <f>Member!A5027</f>
        <v>0</v>
      </c>
    </row>
    <row r="5028" spans="12:12" x14ac:dyDescent="0.25">
      <c r="L5028" s="264">
        <f>Member!A5028</f>
        <v>0</v>
      </c>
    </row>
    <row r="5029" spans="12:12" x14ac:dyDescent="0.25">
      <c r="L5029" s="264">
        <f>Member!A5029</f>
        <v>0</v>
      </c>
    </row>
    <row r="5030" spans="12:12" x14ac:dyDescent="0.25">
      <c r="L5030" s="264">
        <f>Member!A5030</f>
        <v>0</v>
      </c>
    </row>
    <row r="5031" spans="12:12" x14ac:dyDescent="0.25">
      <c r="L5031" s="264">
        <f>Member!A5031</f>
        <v>0</v>
      </c>
    </row>
    <row r="5032" spans="12:12" x14ac:dyDescent="0.25">
      <c r="L5032" s="264">
        <f>Member!A5032</f>
        <v>0</v>
      </c>
    </row>
    <row r="5033" spans="12:12" x14ac:dyDescent="0.25">
      <c r="L5033" s="264">
        <f>Member!A5033</f>
        <v>0</v>
      </c>
    </row>
    <row r="5034" spans="12:12" x14ac:dyDescent="0.25">
      <c r="L5034" s="264">
        <f>Member!A5034</f>
        <v>0</v>
      </c>
    </row>
    <row r="5035" spans="12:12" x14ac:dyDescent="0.25">
      <c r="L5035" s="264">
        <f>Member!A5035</f>
        <v>0</v>
      </c>
    </row>
    <row r="5036" spans="12:12" x14ac:dyDescent="0.25">
      <c r="L5036" s="264">
        <f>Member!A5036</f>
        <v>0</v>
      </c>
    </row>
    <row r="5037" spans="12:12" x14ac:dyDescent="0.25">
      <c r="L5037" s="264">
        <f>Member!A5037</f>
        <v>0</v>
      </c>
    </row>
    <row r="5038" spans="12:12" x14ac:dyDescent="0.25">
      <c r="L5038" s="264">
        <f>Member!A5038</f>
        <v>0</v>
      </c>
    </row>
    <row r="5039" spans="12:12" x14ac:dyDescent="0.25">
      <c r="L5039" s="264">
        <f>Member!A5039</f>
        <v>0</v>
      </c>
    </row>
    <row r="5040" spans="12:12" x14ac:dyDescent="0.25">
      <c r="L5040" s="264">
        <f>Member!A5040</f>
        <v>0</v>
      </c>
    </row>
    <row r="5041" spans="12:12" x14ac:dyDescent="0.25">
      <c r="L5041" s="264">
        <f>Member!A5041</f>
        <v>0</v>
      </c>
    </row>
    <row r="5042" spans="12:12" x14ac:dyDescent="0.25">
      <c r="L5042" s="264">
        <f>Member!A5042</f>
        <v>0</v>
      </c>
    </row>
    <row r="5043" spans="12:12" x14ac:dyDescent="0.25">
      <c r="L5043" s="264">
        <f>Member!A5043</f>
        <v>0</v>
      </c>
    </row>
    <row r="5044" spans="12:12" x14ac:dyDescent="0.25">
      <c r="L5044" s="264">
        <f>Member!A5044</f>
        <v>0</v>
      </c>
    </row>
    <row r="5045" spans="12:12" x14ac:dyDescent="0.25">
      <c r="L5045" s="264">
        <f>Member!A5045</f>
        <v>0</v>
      </c>
    </row>
    <row r="5046" spans="12:12" x14ac:dyDescent="0.25">
      <c r="L5046" s="264">
        <f>Member!A5046</f>
        <v>0</v>
      </c>
    </row>
    <row r="5047" spans="12:12" x14ac:dyDescent="0.25">
      <c r="L5047" s="264">
        <f>Member!A5047</f>
        <v>0</v>
      </c>
    </row>
    <row r="5048" spans="12:12" x14ac:dyDescent="0.25">
      <c r="L5048" s="264">
        <f>Member!A5048</f>
        <v>0</v>
      </c>
    </row>
    <row r="5049" spans="12:12" x14ac:dyDescent="0.25">
      <c r="L5049" s="264">
        <f>Member!A5049</f>
        <v>0</v>
      </c>
    </row>
    <row r="5050" spans="12:12" x14ac:dyDescent="0.25">
      <c r="L5050" s="264">
        <f>Member!A5050</f>
        <v>0</v>
      </c>
    </row>
    <row r="5051" spans="12:12" x14ac:dyDescent="0.25">
      <c r="L5051" s="264">
        <f>Member!A5051</f>
        <v>0</v>
      </c>
    </row>
    <row r="5052" spans="12:12" x14ac:dyDescent="0.25">
      <c r="L5052" s="264">
        <f>Member!A5052</f>
        <v>0</v>
      </c>
    </row>
    <row r="5053" spans="12:12" x14ac:dyDescent="0.25">
      <c r="L5053" s="264">
        <f>Member!A5053</f>
        <v>0</v>
      </c>
    </row>
    <row r="5054" spans="12:12" x14ac:dyDescent="0.25">
      <c r="L5054" s="264">
        <f>Member!A5054</f>
        <v>0</v>
      </c>
    </row>
    <row r="5055" spans="12:12" x14ac:dyDescent="0.25">
      <c r="L5055" s="264">
        <f>Member!A5055</f>
        <v>0</v>
      </c>
    </row>
    <row r="5056" spans="12:12" x14ac:dyDescent="0.25">
      <c r="L5056" s="264">
        <f>Member!A5056</f>
        <v>0</v>
      </c>
    </row>
    <row r="5057" spans="12:12" x14ac:dyDescent="0.25">
      <c r="L5057" s="264">
        <f>Member!A5057</f>
        <v>0</v>
      </c>
    </row>
    <row r="5058" spans="12:12" x14ac:dyDescent="0.25">
      <c r="L5058" s="264">
        <f>Member!A5058</f>
        <v>0</v>
      </c>
    </row>
    <row r="5059" spans="12:12" x14ac:dyDescent="0.25">
      <c r="L5059" s="264">
        <f>Member!A5059</f>
        <v>0</v>
      </c>
    </row>
    <row r="5060" spans="12:12" x14ac:dyDescent="0.25">
      <c r="L5060" s="264">
        <f>Member!A5060</f>
        <v>0</v>
      </c>
    </row>
    <row r="5061" spans="12:12" x14ac:dyDescent="0.25">
      <c r="L5061" s="264">
        <f>Member!A5061</f>
        <v>0</v>
      </c>
    </row>
    <row r="5062" spans="12:12" x14ac:dyDescent="0.25">
      <c r="L5062" s="264">
        <f>Member!A5062</f>
        <v>0</v>
      </c>
    </row>
    <row r="5063" spans="12:12" x14ac:dyDescent="0.25">
      <c r="L5063" s="264">
        <f>Member!A5063</f>
        <v>0</v>
      </c>
    </row>
    <row r="5064" spans="12:12" x14ac:dyDescent="0.25">
      <c r="L5064" s="264">
        <f>Member!A5064</f>
        <v>0</v>
      </c>
    </row>
    <row r="5065" spans="12:12" x14ac:dyDescent="0.25">
      <c r="L5065" s="264">
        <f>Member!A5065</f>
        <v>0</v>
      </c>
    </row>
    <row r="5066" spans="12:12" x14ac:dyDescent="0.25">
      <c r="L5066" s="264">
        <f>Member!A5066</f>
        <v>0</v>
      </c>
    </row>
    <row r="5067" spans="12:12" x14ac:dyDescent="0.25">
      <c r="L5067" s="264">
        <f>Member!A5067</f>
        <v>0</v>
      </c>
    </row>
    <row r="5068" spans="12:12" x14ac:dyDescent="0.25">
      <c r="L5068" s="264">
        <f>Member!A5068</f>
        <v>0</v>
      </c>
    </row>
    <row r="5069" spans="12:12" x14ac:dyDescent="0.25">
      <c r="L5069" s="264">
        <f>Member!A5069</f>
        <v>0</v>
      </c>
    </row>
    <row r="5070" spans="12:12" x14ac:dyDescent="0.25">
      <c r="L5070" s="264">
        <f>Member!A5070</f>
        <v>0</v>
      </c>
    </row>
    <row r="5071" spans="12:12" x14ac:dyDescent="0.25">
      <c r="L5071" s="264">
        <f>Member!A5071</f>
        <v>0</v>
      </c>
    </row>
    <row r="5072" spans="12:12" x14ac:dyDescent="0.25">
      <c r="L5072" s="264">
        <f>Member!A5072</f>
        <v>0</v>
      </c>
    </row>
    <row r="5073" spans="12:12" x14ac:dyDescent="0.25">
      <c r="L5073" s="264">
        <f>Member!A5073</f>
        <v>0</v>
      </c>
    </row>
    <row r="5074" spans="12:12" x14ac:dyDescent="0.25">
      <c r="L5074" s="264">
        <f>Member!A5074</f>
        <v>0</v>
      </c>
    </row>
    <row r="5075" spans="12:12" x14ac:dyDescent="0.25">
      <c r="L5075" s="264">
        <f>Member!A5075</f>
        <v>0</v>
      </c>
    </row>
    <row r="5076" spans="12:12" x14ac:dyDescent="0.25">
      <c r="L5076" s="264">
        <f>Member!A5076</f>
        <v>0</v>
      </c>
    </row>
    <row r="5077" spans="12:12" x14ac:dyDescent="0.25">
      <c r="L5077" s="264">
        <f>Member!A5077</f>
        <v>0</v>
      </c>
    </row>
    <row r="5078" spans="12:12" x14ac:dyDescent="0.25">
      <c r="L5078" s="264">
        <f>Member!A5078</f>
        <v>0</v>
      </c>
    </row>
    <row r="5079" spans="12:12" x14ac:dyDescent="0.25">
      <c r="L5079" s="264">
        <f>Member!A5079</f>
        <v>0</v>
      </c>
    </row>
    <row r="5080" spans="12:12" x14ac:dyDescent="0.25">
      <c r="L5080" s="264">
        <f>Member!A5080</f>
        <v>0</v>
      </c>
    </row>
    <row r="5081" spans="12:12" x14ac:dyDescent="0.25">
      <c r="L5081" s="264">
        <f>Member!A5081</f>
        <v>0</v>
      </c>
    </row>
    <row r="5082" spans="12:12" x14ac:dyDescent="0.25">
      <c r="L5082" s="264">
        <f>Member!A5082</f>
        <v>0</v>
      </c>
    </row>
    <row r="5083" spans="12:12" x14ac:dyDescent="0.25">
      <c r="L5083" s="264">
        <f>Member!A5083</f>
        <v>0</v>
      </c>
    </row>
    <row r="5084" spans="12:12" x14ac:dyDescent="0.25">
      <c r="L5084" s="264">
        <f>Member!A5084</f>
        <v>0</v>
      </c>
    </row>
    <row r="5085" spans="12:12" x14ac:dyDescent="0.25">
      <c r="L5085" s="264">
        <f>Member!A5085</f>
        <v>0</v>
      </c>
    </row>
    <row r="5086" spans="12:12" x14ac:dyDescent="0.25">
      <c r="L5086" s="264">
        <f>Member!A5086</f>
        <v>0</v>
      </c>
    </row>
    <row r="5087" spans="12:12" x14ac:dyDescent="0.25">
      <c r="L5087" s="264">
        <f>Member!A5087</f>
        <v>0</v>
      </c>
    </row>
    <row r="5088" spans="12:12" x14ac:dyDescent="0.25">
      <c r="L5088" s="264">
        <f>Member!A5088</f>
        <v>0</v>
      </c>
    </row>
    <row r="5089" spans="12:12" x14ac:dyDescent="0.25">
      <c r="L5089" s="264">
        <f>Member!A5089</f>
        <v>0</v>
      </c>
    </row>
    <row r="5090" spans="12:12" x14ac:dyDescent="0.25">
      <c r="L5090" s="264">
        <f>Member!A5090</f>
        <v>0</v>
      </c>
    </row>
    <row r="5091" spans="12:12" x14ac:dyDescent="0.25">
      <c r="L5091" s="264">
        <f>Member!A5091</f>
        <v>0</v>
      </c>
    </row>
    <row r="5092" spans="12:12" x14ac:dyDescent="0.25">
      <c r="L5092" s="264">
        <f>Member!A5092</f>
        <v>0</v>
      </c>
    </row>
    <row r="5093" spans="12:12" x14ac:dyDescent="0.25">
      <c r="L5093" s="264">
        <f>Member!A5093</f>
        <v>0</v>
      </c>
    </row>
    <row r="5094" spans="12:12" x14ac:dyDescent="0.25">
      <c r="L5094" s="264">
        <f>Member!A5094</f>
        <v>0</v>
      </c>
    </row>
    <row r="5095" spans="12:12" x14ac:dyDescent="0.25">
      <c r="L5095" s="264">
        <f>Member!A5095</f>
        <v>0</v>
      </c>
    </row>
    <row r="5096" spans="12:12" x14ac:dyDescent="0.25">
      <c r="L5096" s="264">
        <f>Member!A5096</f>
        <v>0</v>
      </c>
    </row>
    <row r="5097" spans="12:12" x14ac:dyDescent="0.25">
      <c r="L5097" s="264">
        <f>Member!A5097</f>
        <v>0</v>
      </c>
    </row>
    <row r="5098" spans="12:12" x14ac:dyDescent="0.25">
      <c r="L5098" s="264">
        <f>Member!A5098</f>
        <v>0</v>
      </c>
    </row>
    <row r="5099" spans="12:12" x14ac:dyDescent="0.25">
      <c r="L5099" s="264">
        <f>Member!A5099</f>
        <v>0</v>
      </c>
    </row>
    <row r="5100" spans="12:12" x14ac:dyDescent="0.25">
      <c r="L5100" s="264">
        <f>Member!A5100</f>
        <v>0</v>
      </c>
    </row>
    <row r="5101" spans="12:12" x14ac:dyDescent="0.25">
      <c r="L5101" s="264">
        <f>Member!A5101</f>
        <v>0</v>
      </c>
    </row>
    <row r="5102" spans="12:12" x14ac:dyDescent="0.25">
      <c r="L5102" s="264">
        <f>Member!A5102</f>
        <v>0</v>
      </c>
    </row>
    <row r="5103" spans="12:12" x14ac:dyDescent="0.25">
      <c r="L5103" s="264">
        <f>Member!A5103</f>
        <v>0</v>
      </c>
    </row>
    <row r="5104" spans="12:12" x14ac:dyDescent="0.25">
      <c r="L5104" s="264">
        <f>Member!A5104</f>
        <v>0</v>
      </c>
    </row>
    <row r="5105" spans="12:12" x14ac:dyDescent="0.25">
      <c r="L5105" s="264">
        <f>Member!A5105</f>
        <v>0</v>
      </c>
    </row>
    <row r="5106" spans="12:12" x14ac:dyDescent="0.25">
      <c r="L5106" s="264">
        <f>Member!A5106</f>
        <v>0</v>
      </c>
    </row>
    <row r="5107" spans="12:12" x14ac:dyDescent="0.25">
      <c r="L5107" s="264">
        <f>Member!A5107</f>
        <v>0</v>
      </c>
    </row>
    <row r="5108" spans="12:12" x14ac:dyDescent="0.25">
      <c r="L5108" s="264">
        <f>Member!A5108</f>
        <v>0</v>
      </c>
    </row>
    <row r="5109" spans="12:12" x14ac:dyDescent="0.25">
      <c r="L5109" s="264">
        <f>Member!A5109</f>
        <v>0</v>
      </c>
    </row>
    <row r="5110" spans="12:12" x14ac:dyDescent="0.25">
      <c r="L5110" s="264">
        <f>Member!A5110</f>
        <v>0</v>
      </c>
    </row>
    <row r="5111" spans="12:12" x14ac:dyDescent="0.25">
      <c r="L5111" s="264">
        <f>Member!A5111</f>
        <v>0</v>
      </c>
    </row>
    <row r="5112" spans="12:12" x14ac:dyDescent="0.25">
      <c r="L5112" s="264">
        <f>Member!A5112</f>
        <v>0</v>
      </c>
    </row>
    <row r="5113" spans="12:12" x14ac:dyDescent="0.25">
      <c r="L5113" s="264">
        <f>Member!A5113</f>
        <v>0</v>
      </c>
    </row>
    <row r="5114" spans="12:12" x14ac:dyDescent="0.25">
      <c r="L5114" s="264">
        <f>Member!A5114</f>
        <v>0</v>
      </c>
    </row>
    <row r="5115" spans="12:12" x14ac:dyDescent="0.25">
      <c r="L5115" s="264">
        <f>Member!A5115</f>
        <v>0</v>
      </c>
    </row>
    <row r="5116" spans="12:12" x14ac:dyDescent="0.25">
      <c r="L5116" s="264">
        <f>Member!A5116</f>
        <v>0</v>
      </c>
    </row>
    <row r="5117" spans="12:12" x14ac:dyDescent="0.25">
      <c r="L5117" s="264">
        <f>Member!A5117</f>
        <v>0</v>
      </c>
    </row>
    <row r="5118" spans="12:12" x14ac:dyDescent="0.25">
      <c r="L5118" s="264">
        <f>Member!A5118</f>
        <v>0</v>
      </c>
    </row>
    <row r="5119" spans="12:12" x14ac:dyDescent="0.25">
      <c r="L5119" s="264">
        <f>Member!A5119</f>
        <v>0</v>
      </c>
    </row>
    <row r="5120" spans="12:12" x14ac:dyDescent="0.25">
      <c r="L5120" s="264">
        <f>Member!A5120</f>
        <v>0</v>
      </c>
    </row>
    <row r="5121" spans="12:12" x14ac:dyDescent="0.25">
      <c r="L5121" s="264">
        <f>Member!A5121</f>
        <v>0</v>
      </c>
    </row>
    <row r="5122" spans="12:12" x14ac:dyDescent="0.25">
      <c r="L5122" s="264">
        <f>Member!A5122</f>
        <v>0</v>
      </c>
    </row>
    <row r="5123" spans="12:12" x14ac:dyDescent="0.25">
      <c r="L5123" s="264">
        <f>Member!A5123</f>
        <v>0</v>
      </c>
    </row>
    <row r="5124" spans="12:12" x14ac:dyDescent="0.25">
      <c r="L5124" s="264">
        <f>Member!A5124</f>
        <v>0</v>
      </c>
    </row>
    <row r="5125" spans="12:12" x14ac:dyDescent="0.25">
      <c r="L5125" s="264">
        <f>Member!A5125</f>
        <v>0</v>
      </c>
    </row>
    <row r="5126" spans="12:12" x14ac:dyDescent="0.25">
      <c r="L5126" s="264">
        <f>Member!A5126</f>
        <v>0</v>
      </c>
    </row>
    <row r="5127" spans="12:12" x14ac:dyDescent="0.25">
      <c r="L5127" s="264">
        <f>Member!A5127</f>
        <v>0</v>
      </c>
    </row>
    <row r="5128" spans="12:12" x14ac:dyDescent="0.25">
      <c r="L5128" s="264">
        <f>Member!A5128</f>
        <v>0</v>
      </c>
    </row>
    <row r="5129" spans="12:12" x14ac:dyDescent="0.25">
      <c r="L5129" s="264">
        <f>Member!A5129</f>
        <v>0</v>
      </c>
    </row>
    <row r="5130" spans="12:12" x14ac:dyDescent="0.25">
      <c r="L5130" s="264">
        <f>Member!A5130</f>
        <v>0</v>
      </c>
    </row>
    <row r="5131" spans="12:12" x14ac:dyDescent="0.25">
      <c r="L5131" s="264">
        <f>Member!A5131</f>
        <v>0</v>
      </c>
    </row>
    <row r="5132" spans="12:12" x14ac:dyDescent="0.25">
      <c r="L5132" s="264">
        <f>Member!A5132</f>
        <v>0</v>
      </c>
    </row>
    <row r="5133" spans="12:12" x14ac:dyDescent="0.25">
      <c r="L5133" s="264">
        <f>Member!A5133</f>
        <v>0</v>
      </c>
    </row>
    <row r="5134" spans="12:12" x14ac:dyDescent="0.25">
      <c r="L5134" s="264">
        <f>Member!A5134</f>
        <v>0</v>
      </c>
    </row>
    <row r="5135" spans="12:12" x14ac:dyDescent="0.25">
      <c r="L5135" s="264">
        <f>Member!A5135</f>
        <v>0</v>
      </c>
    </row>
    <row r="5136" spans="12:12" x14ac:dyDescent="0.25">
      <c r="L5136" s="264">
        <f>Member!A5136</f>
        <v>0</v>
      </c>
    </row>
    <row r="5137" spans="12:12" x14ac:dyDescent="0.25">
      <c r="L5137" s="264">
        <f>Member!A5137</f>
        <v>0</v>
      </c>
    </row>
    <row r="5138" spans="12:12" x14ac:dyDescent="0.25">
      <c r="L5138" s="264">
        <f>Member!A5138</f>
        <v>0</v>
      </c>
    </row>
    <row r="5139" spans="12:12" x14ac:dyDescent="0.25">
      <c r="L5139" s="264">
        <f>Member!A5139</f>
        <v>0</v>
      </c>
    </row>
    <row r="5140" spans="12:12" x14ac:dyDescent="0.25">
      <c r="L5140" s="264">
        <f>Member!A5140</f>
        <v>0</v>
      </c>
    </row>
    <row r="5141" spans="12:12" x14ac:dyDescent="0.25">
      <c r="L5141" s="264">
        <f>Member!A5141</f>
        <v>0</v>
      </c>
    </row>
    <row r="5142" spans="12:12" x14ac:dyDescent="0.25">
      <c r="L5142" s="264">
        <f>Member!A5142</f>
        <v>0</v>
      </c>
    </row>
    <row r="5143" spans="12:12" x14ac:dyDescent="0.25">
      <c r="L5143" s="264">
        <f>Member!A5143</f>
        <v>0</v>
      </c>
    </row>
    <row r="5144" spans="12:12" x14ac:dyDescent="0.25">
      <c r="L5144" s="264">
        <f>Member!A5144</f>
        <v>0</v>
      </c>
    </row>
    <row r="5145" spans="12:12" x14ac:dyDescent="0.25">
      <c r="L5145" s="264">
        <f>Member!A5145</f>
        <v>0</v>
      </c>
    </row>
    <row r="5146" spans="12:12" x14ac:dyDescent="0.25">
      <c r="L5146" s="264">
        <f>Member!A5146</f>
        <v>0</v>
      </c>
    </row>
    <row r="5147" spans="12:12" x14ac:dyDescent="0.25">
      <c r="L5147" s="264">
        <f>Member!A5147</f>
        <v>0</v>
      </c>
    </row>
    <row r="5148" spans="12:12" x14ac:dyDescent="0.25">
      <c r="L5148" s="264">
        <f>Member!A5148</f>
        <v>0</v>
      </c>
    </row>
    <row r="5149" spans="12:12" x14ac:dyDescent="0.25">
      <c r="L5149" s="264">
        <f>Member!A5149</f>
        <v>0</v>
      </c>
    </row>
    <row r="5150" spans="12:12" x14ac:dyDescent="0.25">
      <c r="L5150" s="264">
        <f>Member!A5150</f>
        <v>0</v>
      </c>
    </row>
    <row r="5151" spans="12:12" x14ac:dyDescent="0.25">
      <c r="L5151" s="264">
        <f>Member!A5151</f>
        <v>0</v>
      </c>
    </row>
    <row r="5152" spans="12:12" x14ac:dyDescent="0.25">
      <c r="L5152" s="264">
        <f>Member!A5152</f>
        <v>0</v>
      </c>
    </row>
    <row r="5153" spans="12:12" x14ac:dyDescent="0.25">
      <c r="L5153" s="264">
        <f>Member!A5153</f>
        <v>0</v>
      </c>
    </row>
    <row r="5154" spans="12:12" x14ac:dyDescent="0.25">
      <c r="L5154" s="264">
        <f>Member!A5154</f>
        <v>0</v>
      </c>
    </row>
    <row r="5155" spans="12:12" x14ac:dyDescent="0.25">
      <c r="L5155" s="264">
        <f>Member!A5155</f>
        <v>0</v>
      </c>
    </row>
    <row r="5156" spans="12:12" x14ac:dyDescent="0.25">
      <c r="L5156" s="264">
        <f>Member!A5156</f>
        <v>0</v>
      </c>
    </row>
    <row r="5157" spans="12:12" x14ac:dyDescent="0.25">
      <c r="L5157" s="264">
        <f>Member!A5157</f>
        <v>0</v>
      </c>
    </row>
    <row r="5158" spans="12:12" x14ac:dyDescent="0.25">
      <c r="L5158" s="264">
        <f>Member!A5158</f>
        <v>0</v>
      </c>
    </row>
    <row r="5159" spans="12:12" x14ac:dyDescent="0.25">
      <c r="L5159" s="264">
        <f>Member!A5159</f>
        <v>0</v>
      </c>
    </row>
    <row r="5160" spans="12:12" x14ac:dyDescent="0.25">
      <c r="L5160" s="264">
        <f>Member!A5160</f>
        <v>0</v>
      </c>
    </row>
    <row r="5161" spans="12:12" x14ac:dyDescent="0.25">
      <c r="L5161" s="264">
        <f>Member!A5161</f>
        <v>0</v>
      </c>
    </row>
    <row r="5162" spans="12:12" x14ac:dyDescent="0.25">
      <c r="L5162" s="264">
        <f>Member!A5162</f>
        <v>0</v>
      </c>
    </row>
    <row r="5163" spans="12:12" x14ac:dyDescent="0.25">
      <c r="L5163" s="264">
        <f>Member!A5163</f>
        <v>0</v>
      </c>
    </row>
    <row r="5164" spans="12:12" x14ac:dyDescent="0.25">
      <c r="L5164" s="264">
        <f>Member!A5164</f>
        <v>0</v>
      </c>
    </row>
    <row r="5165" spans="12:12" x14ac:dyDescent="0.25">
      <c r="L5165" s="264">
        <f>Member!A5165</f>
        <v>0</v>
      </c>
    </row>
    <row r="5166" spans="12:12" x14ac:dyDescent="0.25">
      <c r="L5166" s="264">
        <f>Member!A5166</f>
        <v>0</v>
      </c>
    </row>
    <row r="5167" spans="12:12" x14ac:dyDescent="0.25">
      <c r="L5167" s="264">
        <f>Member!A5167</f>
        <v>0</v>
      </c>
    </row>
    <row r="5168" spans="12:12" x14ac:dyDescent="0.25">
      <c r="L5168" s="264">
        <f>Member!A5168</f>
        <v>0</v>
      </c>
    </row>
    <row r="5169" spans="12:12" x14ac:dyDescent="0.25">
      <c r="L5169" s="264">
        <f>Member!A5169</f>
        <v>0</v>
      </c>
    </row>
    <row r="5170" spans="12:12" x14ac:dyDescent="0.25">
      <c r="L5170" s="264">
        <f>Member!A5170</f>
        <v>0</v>
      </c>
    </row>
    <row r="5171" spans="12:12" x14ac:dyDescent="0.25">
      <c r="L5171" s="264">
        <f>Member!A5171</f>
        <v>0</v>
      </c>
    </row>
    <row r="5172" spans="12:12" x14ac:dyDescent="0.25">
      <c r="L5172" s="264">
        <f>Member!A5172</f>
        <v>0</v>
      </c>
    </row>
    <row r="5173" spans="12:12" x14ac:dyDescent="0.25">
      <c r="L5173" s="264">
        <f>Member!A5173</f>
        <v>0</v>
      </c>
    </row>
    <row r="5174" spans="12:12" x14ac:dyDescent="0.25">
      <c r="L5174" s="264">
        <f>Member!A5174</f>
        <v>0</v>
      </c>
    </row>
    <row r="5175" spans="12:12" x14ac:dyDescent="0.25">
      <c r="L5175" s="264">
        <f>Member!A5175</f>
        <v>0</v>
      </c>
    </row>
    <row r="5176" spans="12:12" x14ac:dyDescent="0.25">
      <c r="L5176" s="264">
        <f>Member!A5176</f>
        <v>0</v>
      </c>
    </row>
    <row r="5177" spans="12:12" x14ac:dyDescent="0.25">
      <c r="L5177" s="264">
        <f>Member!A5177</f>
        <v>0</v>
      </c>
    </row>
    <row r="5178" spans="12:12" x14ac:dyDescent="0.25">
      <c r="L5178" s="264">
        <f>Member!A5178</f>
        <v>0</v>
      </c>
    </row>
    <row r="5179" spans="12:12" x14ac:dyDescent="0.25">
      <c r="L5179" s="264">
        <f>Member!A5179</f>
        <v>0</v>
      </c>
    </row>
    <row r="5180" spans="12:12" x14ac:dyDescent="0.25">
      <c r="L5180" s="264">
        <f>Member!A5180</f>
        <v>0</v>
      </c>
    </row>
    <row r="5181" spans="12:12" x14ac:dyDescent="0.25">
      <c r="L5181" s="264">
        <f>Member!A5181</f>
        <v>0</v>
      </c>
    </row>
    <row r="5182" spans="12:12" x14ac:dyDescent="0.25">
      <c r="L5182" s="264">
        <f>Member!A5182</f>
        <v>0</v>
      </c>
    </row>
    <row r="5183" spans="12:12" x14ac:dyDescent="0.25">
      <c r="L5183" s="264">
        <f>Member!A5183</f>
        <v>0</v>
      </c>
    </row>
    <row r="5184" spans="12:12" x14ac:dyDescent="0.25">
      <c r="L5184" s="264">
        <f>Member!A5184</f>
        <v>0</v>
      </c>
    </row>
    <row r="5185" spans="12:12" x14ac:dyDescent="0.25">
      <c r="L5185" s="264">
        <f>Member!A5185</f>
        <v>0</v>
      </c>
    </row>
    <row r="5186" spans="12:12" x14ac:dyDescent="0.25">
      <c r="L5186" s="264">
        <f>Member!A5186</f>
        <v>0</v>
      </c>
    </row>
    <row r="5187" spans="12:12" x14ac:dyDescent="0.25">
      <c r="L5187" s="264">
        <f>Member!A5187</f>
        <v>0</v>
      </c>
    </row>
    <row r="5188" spans="12:12" x14ac:dyDescent="0.25">
      <c r="L5188" s="264">
        <f>Member!A5188</f>
        <v>0</v>
      </c>
    </row>
    <row r="5189" spans="12:12" x14ac:dyDescent="0.25">
      <c r="L5189" s="264">
        <f>Member!A5189</f>
        <v>0</v>
      </c>
    </row>
    <row r="5190" spans="12:12" x14ac:dyDescent="0.25">
      <c r="L5190" s="264">
        <f>Member!A5190</f>
        <v>0</v>
      </c>
    </row>
    <row r="5191" spans="12:12" x14ac:dyDescent="0.25">
      <c r="L5191" s="264">
        <f>Member!A5191</f>
        <v>0</v>
      </c>
    </row>
    <row r="5192" spans="12:12" x14ac:dyDescent="0.25">
      <c r="L5192" s="264">
        <f>Member!A5192</f>
        <v>0</v>
      </c>
    </row>
    <row r="5193" spans="12:12" x14ac:dyDescent="0.25">
      <c r="L5193" s="264">
        <f>Member!A5193</f>
        <v>0</v>
      </c>
    </row>
    <row r="5194" spans="12:12" x14ac:dyDescent="0.25">
      <c r="L5194" s="264">
        <f>Member!A5194</f>
        <v>0</v>
      </c>
    </row>
    <row r="5195" spans="12:12" x14ac:dyDescent="0.25">
      <c r="L5195" s="264">
        <f>Member!A5195</f>
        <v>0</v>
      </c>
    </row>
    <row r="5196" spans="12:12" x14ac:dyDescent="0.25">
      <c r="L5196" s="264">
        <f>Member!A5196</f>
        <v>0</v>
      </c>
    </row>
    <row r="5197" spans="12:12" x14ac:dyDescent="0.25">
      <c r="L5197" s="264">
        <f>Member!A5197</f>
        <v>0</v>
      </c>
    </row>
    <row r="5198" spans="12:12" x14ac:dyDescent="0.25">
      <c r="L5198" s="264">
        <f>Member!A5198</f>
        <v>0</v>
      </c>
    </row>
    <row r="5199" spans="12:12" x14ac:dyDescent="0.25">
      <c r="L5199" s="264">
        <f>Member!A5199</f>
        <v>0</v>
      </c>
    </row>
    <row r="5200" spans="12:12" x14ac:dyDescent="0.25">
      <c r="L5200" s="264">
        <f>Member!A5200</f>
        <v>0</v>
      </c>
    </row>
    <row r="5201" spans="12:12" x14ac:dyDescent="0.25">
      <c r="L5201" s="264">
        <f>Member!A5201</f>
        <v>0</v>
      </c>
    </row>
    <row r="5202" spans="12:12" x14ac:dyDescent="0.25">
      <c r="L5202" s="264">
        <f>Member!A5202</f>
        <v>0</v>
      </c>
    </row>
    <row r="5203" spans="12:12" x14ac:dyDescent="0.25">
      <c r="L5203" s="264">
        <f>Member!A5203</f>
        <v>0</v>
      </c>
    </row>
    <row r="5204" spans="12:12" x14ac:dyDescent="0.25">
      <c r="L5204" s="264">
        <f>Member!A5204</f>
        <v>0</v>
      </c>
    </row>
    <row r="5205" spans="12:12" x14ac:dyDescent="0.25">
      <c r="L5205" s="264">
        <f>Member!A5205</f>
        <v>0</v>
      </c>
    </row>
    <row r="5206" spans="12:12" x14ac:dyDescent="0.25">
      <c r="L5206" s="264">
        <f>Member!A5206</f>
        <v>0</v>
      </c>
    </row>
    <row r="5207" spans="12:12" x14ac:dyDescent="0.25">
      <c r="L5207" s="264">
        <f>Member!A5207</f>
        <v>0</v>
      </c>
    </row>
    <row r="5208" spans="12:12" x14ac:dyDescent="0.25">
      <c r="L5208" s="264">
        <f>Member!A5208</f>
        <v>0</v>
      </c>
    </row>
    <row r="5209" spans="12:12" x14ac:dyDescent="0.25">
      <c r="L5209" s="264">
        <f>Member!A5209</f>
        <v>0</v>
      </c>
    </row>
    <row r="5210" spans="12:12" x14ac:dyDescent="0.25">
      <c r="L5210" s="264">
        <f>Member!A5210</f>
        <v>0</v>
      </c>
    </row>
    <row r="5211" spans="12:12" x14ac:dyDescent="0.25">
      <c r="L5211" s="264">
        <f>Member!A5211</f>
        <v>0</v>
      </c>
    </row>
    <row r="5212" spans="12:12" x14ac:dyDescent="0.25">
      <c r="L5212" s="264">
        <f>Member!A5212</f>
        <v>0</v>
      </c>
    </row>
    <row r="5213" spans="12:12" x14ac:dyDescent="0.25">
      <c r="L5213" s="264">
        <f>Member!A5213</f>
        <v>0</v>
      </c>
    </row>
    <row r="5214" spans="12:12" x14ac:dyDescent="0.25">
      <c r="L5214" s="264">
        <f>Member!A5214</f>
        <v>0</v>
      </c>
    </row>
    <row r="5215" spans="12:12" x14ac:dyDescent="0.25">
      <c r="L5215" s="264">
        <f>Member!A5215</f>
        <v>0</v>
      </c>
    </row>
    <row r="5216" spans="12:12" x14ac:dyDescent="0.25">
      <c r="L5216" s="264">
        <f>Member!A5216</f>
        <v>0</v>
      </c>
    </row>
    <row r="5217" spans="12:12" x14ac:dyDescent="0.25">
      <c r="L5217" s="264">
        <f>Member!A5217</f>
        <v>0</v>
      </c>
    </row>
    <row r="5218" spans="12:12" x14ac:dyDescent="0.25">
      <c r="L5218" s="264">
        <f>Member!A5218</f>
        <v>0</v>
      </c>
    </row>
    <row r="5219" spans="12:12" x14ac:dyDescent="0.25">
      <c r="L5219" s="264">
        <f>Member!A5219</f>
        <v>0</v>
      </c>
    </row>
    <row r="5220" spans="12:12" x14ac:dyDescent="0.25">
      <c r="L5220" s="264">
        <f>Member!A5220</f>
        <v>0</v>
      </c>
    </row>
    <row r="5221" spans="12:12" x14ac:dyDescent="0.25">
      <c r="L5221" s="264">
        <f>Member!A5221</f>
        <v>0</v>
      </c>
    </row>
    <row r="5222" spans="12:12" x14ac:dyDescent="0.25">
      <c r="L5222" s="264">
        <f>Member!A5222</f>
        <v>0</v>
      </c>
    </row>
    <row r="5223" spans="12:12" x14ac:dyDescent="0.25">
      <c r="L5223" s="264">
        <f>Member!A5223</f>
        <v>0</v>
      </c>
    </row>
    <row r="5224" spans="12:12" x14ac:dyDescent="0.25">
      <c r="L5224" s="264">
        <f>Member!A5224</f>
        <v>0</v>
      </c>
    </row>
    <row r="5225" spans="12:12" x14ac:dyDescent="0.25">
      <c r="L5225" s="264">
        <f>Member!A5225</f>
        <v>0</v>
      </c>
    </row>
    <row r="5226" spans="12:12" x14ac:dyDescent="0.25">
      <c r="L5226" s="264">
        <f>Member!A5226</f>
        <v>0</v>
      </c>
    </row>
    <row r="5227" spans="12:12" x14ac:dyDescent="0.25">
      <c r="L5227" s="264">
        <f>Member!A5227</f>
        <v>0</v>
      </c>
    </row>
    <row r="5228" spans="12:12" x14ac:dyDescent="0.25">
      <c r="L5228" s="264">
        <f>Member!A5228</f>
        <v>0</v>
      </c>
    </row>
    <row r="5229" spans="12:12" x14ac:dyDescent="0.25">
      <c r="L5229" s="264">
        <f>Member!A5229</f>
        <v>0</v>
      </c>
    </row>
    <row r="5230" spans="12:12" x14ac:dyDescent="0.25">
      <c r="L5230" s="264">
        <f>Member!A5230</f>
        <v>0</v>
      </c>
    </row>
    <row r="5231" spans="12:12" x14ac:dyDescent="0.25">
      <c r="L5231" s="264">
        <f>Member!A5231</f>
        <v>0</v>
      </c>
    </row>
    <row r="5232" spans="12:12" x14ac:dyDescent="0.25">
      <c r="L5232" s="264">
        <f>Member!A5232</f>
        <v>0</v>
      </c>
    </row>
    <row r="5233" spans="12:12" x14ac:dyDescent="0.25">
      <c r="L5233" s="264">
        <f>Member!A5233</f>
        <v>0</v>
      </c>
    </row>
    <row r="5234" spans="12:12" x14ac:dyDescent="0.25">
      <c r="L5234" s="264">
        <f>Member!A5234</f>
        <v>0</v>
      </c>
    </row>
    <row r="5235" spans="12:12" x14ac:dyDescent="0.25">
      <c r="L5235" s="264">
        <f>Member!A5235</f>
        <v>0</v>
      </c>
    </row>
    <row r="5236" spans="12:12" x14ac:dyDescent="0.25">
      <c r="L5236" s="264">
        <f>Member!A5236</f>
        <v>0</v>
      </c>
    </row>
    <row r="5237" spans="12:12" x14ac:dyDescent="0.25">
      <c r="L5237" s="264">
        <f>Member!A5237</f>
        <v>0</v>
      </c>
    </row>
    <row r="5238" spans="12:12" x14ac:dyDescent="0.25">
      <c r="L5238" s="264">
        <f>Member!A5238</f>
        <v>0</v>
      </c>
    </row>
    <row r="5239" spans="12:12" x14ac:dyDescent="0.25">
      <c r="L5239" s="264">
        <f>Member!A5239</f>
        <v>0</v>
      </c>
    </row>
    <row r="5240" spans="12:12" x14ac:dyDescent="0.25">
      <c r="L5240" s="264">
        <f>Member!A5240</f>
        <v>0</v>
      </c>
    </row>
    <row r="5241" spans="12:12" x14ac:dyDescent="0.25">
      <c r="L5241" s="264">
        <f>Member!A5241</f>
        <v>0</v>
      </c>
    </row>
    <row r="5242" spans="12:12" x14ac:dyDescent="0.25">
      <c r="L5242" s="264">
        <f>Member!A5242</f>
        <v>0</v>
      </c>
    </row>
    <row r="5243" spans="12:12" x14ac:dyDescent="0.25">
      <c r="L5243" s="264">
        <f>Member!A5243</f>
        <v>0</v>
      </c>
    </row>
    <row r="5244" spans="12:12" x14ac:dyDescent="0.25">
      <c r="L5244" s="264">
        <f>Member!A5244</f>
        <v>0</v>
      </c>
    </row>
    <row r="5245" spans="12:12" x14ac:dyDescent="0.25">
      <c r="L5245" s="264">
        <f>Member!A5245</f>
        <v>0</v>
      </c>
    </row>
    <row r="5246" spans="12:12" x14ac:dyDescent="0.25">
      <c r="L5246" s="264">
        <f>Member!A5246</f>
        <v>0</v>
      </c>
    </row>
    <row r="5247" spans="12:12" x14ac:dyDescent="0.25">
      <c r="L5247" s="264">
        <f>Member!A5247</f>
        <v>0</v>
      </c>
    </row>
    <row r="5248" spans="12:12" x14ac:dyDescent="0.25">
      <c r="L5248" s="264">
        <f>Member!A5248</f>
        <v>0</v>
      </c>
    </row>
    <row r="5249" spans="12:12" x14ac:dyDescent="0.25">
      <c r="L5249" s="264">
        <f>Member!A5249</f>
        <v>0</v>
      </c>
    </row>
    <row r="5250" spans="12:12" x14ac:dyDescent="0.25">
      <c r="L5250" s="264">
        <f>Member!A5250</f>
        <v>0</v>
      </c>
    </row>
    <row r="5251" spans="12:12" x14ac:dyDescent="0.25">
      <c r="L5251" s="264">
        <f>Member!A5251</f>
        <v>0</v>
      </c>
    </row>
    <row r="5252" spans="12:12" x14ac:dyDescent="0.25">
      <c r="L5252" s="264">
        <f>Member!A5252</f>
        <v>0</v>
      </c>
    </row>
    <row r="5253" spans="12:12" x14ac:dyDescent="0.25">
      <c r="L5253" s="264">
        <f>Member!A5253</f>
        <v>0</v>
      </c>
    </row>
    <row r="5254" spans="12:12" x14ac:dyDescent="0.25">
      <c r="L5254" s="264">
        <f>Member!A5254</f>
        <v>0</v>
      </c>
    </row>
    <row r="5255" spans="12:12" x14ac:dyDescent="0.25">
      <c r="L5255" s="264">
        <f>Member!A5255</f>
        <v>0</v>
      </c>
    </row>
    <row r="5256" spans="12:12" x14ac:dyDescent="0.25">
      <c r="L5256" s="264">
        <f>Member!A5256</f>
        <v>0</v>
      </c>
    </row>
    <row r="5257" spans="12:12" x14ac:dyDescent="0.25">
      <c r="L5257" s="264">
        <f>Member!A5257</f>
        <v>0</v>
      </c>
    </row>
    <row r="5258" spans="12:12" x14ac:dyDescent="0.25">
      <c r="L5258" s="264">
        <f>Member!A5258</f>
        <v>0</v>
      </c>
    </row>
    <row r="5259" spans="12:12" x14ac:dyDescent="0.25">
      <c r="L5259" s="264">
        <f>Member!A5259</f>
        <v>0</v>
      </c>
    </row>
    <row r="5260" spans="12:12" x14ac:dyDescent="0.25">
      <c r="L5260" s="264">
        <f>Member!A5260</f>
        <v>0</v>
      </c>
    </row>
    <row r="5261" spans="12:12" x14ac:dyDescent="0.25">
      <c r="L5261" s="264">
        <f>Member!A5261</f>
        <v>0</v>
      </c>
    </row>
    <row r="5262" spans="12:12" x14ac:dyDescent="0.25">
      <c r="L5262" s="264">
        <f>Member!A5262</f>
        <v>0</v>
      </c>
    </row>
    <row r="5263" spans="12:12" x14ac:dyDescent="0.25">
      <c r="L5263" s="264">
        <f>Member!A5263</f>
        <v>0</v>
      </c>
    </row>
    <row r="5264" spans="12:12" x14ac:dyDescent="0.25">
      <c r="L5264" s="264">
        <f>Member!A5264</f>
        <v>0</v>
      </c>
    </row>
    <row r="5265" spans="12:12" x14ac:dyDescent="0.25">
      <c r="L5265" s="264">
        <f>Member!A5265</f>
        <v>0</v>
      </c>
    </row>
    <row r="5266" spans="12:12" x14ac:dyDescent="0.25">
      <c r="L5266" s="264">
        <f>Member!A5266</f>
        <v>0</v>
      </c>
    </row>
    <row r="5267" spans="12:12" x14ac:dyDescent="0.25">
      <c r="L5267" s="264">
        <f>Member!A5267</f>
        <v>0</v>
      </c>
    </row>
    <row r="5268" spans="12:12" x14ac:dyDescent="0.25">
      <c r="L5268" s="264">
        <f>Member!A5268</f>
        <v>0</v>
      </c>
    </row>
    <row r="5269" spans="12:12" x14ac:dyDescent="0.25">
      <c r="L5269" s="264">
        <f>Member!A5269</f>
        <v>0</v>
      </c>
    </row>
    <row r="5270" spans="12:12" x14ac:dyDescent="0.25">
      <c r="L5270" s="264">
        <f>Member!A5270</f>
        <v>0</v>
      </c>
    </row>
    <row r="5271" spans="12:12" x14ac:dyDescent="0.25">
      <c r="L5271" s="264">
        <f>Member!A5271</f>
        <v>0</v>
      </c>
    </row>
    <row r="5272" spans="12:12" x14ac:dyDescent="0.25">
      <c r="L5272" s="264">
        <f>Member!A5272</f>
        <v>0</v>
      </c>
    </row>
    <row r="5273" spans="12:12" x14ac:dyDescent="0.25">
      <c r="L5273" s="264">
        <f>Member!A5273</f>
        <v>0</v>
      </c>
    </row>
    <row r="5274" spans="12:12" x14ac:dyDescent="0.25">
      <c r="L5274" s="264">
        <f>Member!A5274</f>
        <v>0</v>
      </c>
    </row>
    <row r="5275" spans="12:12" x14ac:dyDescent="0.25">
      <c r="L5275" s="264">
        <f>Member!A5275</f>
        <v>0</v>
      </c>
    </row>
    <row r="5276" spans="12:12" x14ac:dyDescent="0.25">
      <c r="L5276" s="264">
        <f>Member!A5276</f>
        <v>0</v>
      </c>
    </row>
    <row r="5277" spans="12:12" x14ac:dyDescent="0.25">
      <c r="L5277" s="264">
        <f>Member!A5277</f>
        <v>0</v>
      </c>
    </row>
    <row r="5278" spans="12:12" x14ac:dyDescent="0.25">
      <c r="L5278" s="264">
        <f>Member!A5278</f>
        <v>0</v>
      </c>
    </row>
    <row r="5279" spans="12:12" x14ac:dyDescent="0.25">
      <c r="L5279" s="264">
        <f>Member!A5279</f>
        <v>0</v>
      </c>
    </row>
    <row r="5280" spans="12:12" x14ac:dyDescent="0.25">
      <c r="L5280" s="264">
        <f>Member!A5280</f>
        <v>0</v>
      </c>
    </row>
    <row r="5281" spans="12:12" x14ac:dyDescent="0.25">
      <c r="L5281" s="264">
        <f>Member!A5281</f>
        <v>0</v>
      </c>
    </row>
    <row r="5282" spans="12:12" x14ac:dyDescent="0.25">
      <c r="L5282" s="264">
        <f>Member!A5282</f>
        <v>0</v>
      </c>
    </row>
    <row r="5283" spans="12:12" x14ac:dyDescent="0.25">
      <c r="L5283" s="264">
        <f>Member!A5283</f>
        <v>0</v>
      </c>
    </row>
    <row r="5284" spans="12:12" x14ac:dyDescent="0.25">
      <c r="L5284" s="264">
        <f>Member!A5284</f>
        <v>0</v>
      </c>
    </row>
    <row r="5285" spans="12:12" x14ac:dyDescent="0.25">
      <c r="L5285" s="264">
        <f>Member!A5285</f>
        <v>0</v>
      </c>
    </row>
    <row r="5286" spans="12:12" x14ac:dyDescent="0.25">
      <c r="L5286" s="264">
        <f>Member!A5286</f>
        <v>0</v>
      </c>
    </row>
    <row r="5287" spans="12:12" x14ac:dyDescent="0.25">
      <c r="L5287" s="264">
        <f>Member!A5287</f>
        <v>0</v>
      </c>
    </row>
    <row r="5288" spans="12:12" x14ac:dyDescent="0.25">
      <c r="L5288" s="264">
        <f>Member!A5288</f>
        <v>0</v>
      </c>
    </row>
    <row r="5289" spans="12:12" x14ac:dyDescent="0.25">
      <c r="L5289" s="264">
        <f>Member!A5289</f>
        <v>0</v>
      </c>
    </row>
    <row r="5290" spans="12:12" x14ac:dyDescent="0.25">
      <c r="L5290" s="264">
        <f>Member!A5290</f>
        <v>0</v>
      </c>
    </row>
    <row r="5291" spans="12:12" x14ac:dyDescent="0.25">
      <c r="L5291" s="264">
        <f>Member!A5291</f>
        <v>0</v>
      </c>
    </row>
    <row r="5292" spans="12:12" x14ac:dyDescent="0.25">
      <c r="L5292" s="264">
        <f>Member!A5292</f>
        <v>0</v>
      </c>
    </row>
    <row r="5293" spans="12:12" x14ac:dyDescent="0.25">
      <c r="L5293" s="264">
        <f>Member!A5293</f>
        <v>0</v>
      </c>
    </row>
    <row r="5294" spans="12:12" x14ac:dyDescent="0.25">
      <c r="L5294" s="264">
        <f>Member!A5294</f>
        <v>0</v>
      </c>
    </row>
    <row r="5295" spans="12:12" x14ac:dyDescent="0.25">
      <c r="L5295" s="264">
        <f>Member!A5295</f>
        <v>0</v>
      </c>
    </row>
    <row r="5296" spans="12:12" x14ac:dyDescent="0.25">
      <c r="L5296" s="264">
        <f>Member!A5296</f>
        <v>0</v>
      </c>
    </row>
    <row r="5297" spans="12:12" x14ac:dyDescent="0.25">
      <c r="L5297" s="264">
        <f>Member!A5297</f>
        <v>0</v>
      </c>
    </row>
    <row r="5298" spans="12:12" x14ac:dyDescent="0.25">
      <c r="L5298" s="264">
        <f>Member!A5298</f>
        <v>0</v>
      </c>
    </row>
    <row r="5299" spans="12:12" x14ac:dyDescent="0.25">
      <c r="L5299" s="264">
        <f>Member!A5299</f>
        <v>0</v>
      </c>
    </row>
    <row r="5300" spans="12:12" x14ac:dyDescent="0.25">
      <c r="L5300" s="264">
        <f>Member!A5300</f>
        <v>0</v>
      </c>
    </row>
    <row r="5301" spans="12:12" x14ac:dyDescent="0.25">
      <c r="L5301" s="264">
        <f>Member!A5301</f>
        <v>0</v>
      </c>
    </row>
    <row r="5302" spans="12:12" x14ac:dyDescent="0.25">
      <c r="L5302" s="264">
        <f>Member!A5302</f>
        <v>0</v>
      </c>
    </row>
    <row r="5303" spans="12:12" x14ac:dyDescent="0.25">
      <c r="L5303" s="264">
        <f>Member!A5303</f>
        <v>0</v>
      </c>
    </row>
    <row r="5304" spans="12:12" x14ac:dyDescent="0.25">
      <c r="L5304" s="264">
        <f>Member!A5304</f>
        <v>0</v>
      </c>
    </row>
    <row r="5305" spans="12:12" x14ac:dyDescent="0.25">
      <c r="L5305" s="264">
        <f>Member!A5305</f>
        <v>0</v>
      </c>
    </row>
    <row r="5306" spans="12:12" x14ac:dyDescent="0.25">
      <c r="L5306" s="264">
        <f>Member!A5306</f>
        <v>0</v>
      </c>
    </row>
    <row r="5307" spans="12:12" x14ac:dyDescent="0.25">
      <c r="L5307" s="264">
        <f>Member!A5307</f>
        <v>0</v>
      </c>
    </row>
    <row r="5308" spans="12:12" x14ac:dyDescent="0.25">
      <c r="L5308" s="264">
        <f>Member!A5308</f>
        <v>0</v>
      </c>
    </row>
    <row r="5309" spans="12:12" x14ac:dyDescent="0.25">
      <c r="L5309" s="264">
        <f>Member!A5309</f>
        <v>0</v>
      </c>
    </row>
    <row r="5310" spans="12:12" x14ac:dyDescent="0.25">
      <c r="L5310" s="264">
        <f>Member!A5310</f>
        <v>0</v>
      </c>
    </row>
    <row r="5311" spans="12:12" x14ac:dyDescent="0.25">
      <c r="L5311" s="264">
        <f>Member!A5311</f>
        <v>0</v>
      </c>
    </row>
    <row r="5312" spans="12:12" x14ac:dyDescent="0.25">
      <c r="L5312" s="264">
        <f>Member!A5312</f>
        <v>0</v>
      </c>
    </row>
    <row r="5313" spans="12:12" x14ac:dyDescent="0.25">
      <c r="L5313" s="264">
        <f>Member!A5313</f>
        <v>0</v>
      </c>
    </row>
    <row r="5314" spans="12:12" x14ac:dyDescent="0.25">
      <c r="L5314" s="264">
        <f>Member!A5314</f>
        <v>0</v>
      </c>
    </row>
    <row r="5315" spans="12:12" x14ac:dyDescent="0.25">
      <c r="L5315" s="264">
        <f>Member!A5315</f>
        <v>0</v>
      </c>
    </row>
    <row r="5316" spans="12:12" x14ac:dyDescent="0.25">
      <c r="L5316" s="264">
        <f>Member!A5316</f>
        <v>0</v>
      </c>
    </row>
    <row r="5317" spans="12:12" x14ac:dyDescent="0.25">
      <c r="L5317" s="264">
        <f>Member!A5317</f>
        <v>0</v>
      </c>
    </row>
    <row r="5318" spans="12:12" x14ac:dyDescent="0.25">
      <c r="L5318" s="264">
        <f>Member!A5318</f>
        <v>0</v>
      </c>
    </row>
    <row r="5319" spans="12:12" x14ac:dyDescent="0.25">
      <c r="L5319" s="264">
        <f>Member!A5319</f>
        <v>0</v>
      </c>
    </row>
    <row r="5320" spans="12:12" x14ac:dyDescent="0.25">
      <c r="L5320" s="264">
        <f>Member!A5320</f>
        <v>0</v>
      </c>
    </row>
    <row r="5321" spans="12:12" x14ac:dyDescent="0.25">
      <c r="L5321" s="264">
        <f>Member!A5321</f>
        <v>0</v>
      </c>
    </row>
    <row r="5322" spans="12:12" x14ac:dyDescent="0.25">
      <c r="L5322" s="264">
        <f>Member!A5322</f>
        <v>0</v>
      </c>
    </row>
    <row r="5323" spans="12:12" x14ac:dyDescent="0.25">
      <c r="L5323" s="264">
        <f>Member!A5323</f>
        <v>0</v>
      </c>
    </row>
    <row r="5324" spans="12:12" x14ac:dyDescent="0.25">
      <c r="L5324" s="264">
        <f>Member!A5324</f>
        <v>0</v>
      </c>
    </row>
    <row r="5325" spans="12:12" x14ac:dyDescent="0.25">
      <c r="L5325" s="264">
        <f>Member!A5325</f>
        <v>0</v>
      </c>
    </row>
    <row r="5326" spans="12:12" x14ac:dyDescent="0.25">
      <c r="L5326" s="264">
        <f>Member!A5326</f>
        <v>0</v>
      </c>
    </row>
    <row r="5327" spans="12:12" x14ac:dyDescent="0.25">
      <c r="L5327" s="264">
        <f>Member!A5327</f>
        <v>0</v>
      </c>
    </row>
    <row r="5328" spans="12:12" x14ac:dyDescent="0.25">
      <c r="L5328" s="264">
        <f>Member!A5328</f>
        <v>0</v>
      </c>
    </row>
    <row r="5329" spans="12:12" x14ac:dyDescent="0.25">
      <c r="L5329" s="264">
        <f>Member!A5329</f>
        <v>0</v>
      </c>
    </row>
    <row r="5330" spans="12:12" x14ac:dyDescent="0.25">
      <c r="L5330" s="264">
        <f>Member!A5330</f>
        <v>0</v>
      </c>
    </row>
    <row r="5331" spans="12:12" x14ac:dyDescent="0.25">
      <c r="L5331" s="264">
        <f>Member!A5331</f>
        <v>0</v>
      </c>
    </row>
    <row r="5332" spans="12:12" x14ac:dyDescent="0.25">
      <c r="L5332" s="264">
        <f>Member!A5332</f>
        <v>0</v>
      </c>
    </row>
    <row r="5333" spans="12:12" x14ac:dyDescent="0.25">
      <c r="L5333" s="264">
        <f>Member!A5333</f>
        <v>0</v>
      </c>
    </row>
    <row r="5334" spans="12:12" x14ac:dyDescent="0.25">
      <c r="L5334" s="264">
        <f>Member!A5334</f>
        <v>0</v>
      </c>
    </row>
    <row r="5335" spans="12:12" x14ac:dyDescent="0.25">
      <c r="L5335" s="264">
        <f>Member!A5335</f>
        <v>0</v>
      </c>
    </row>
    <row r="5336" spans="12:12" x14ac:dyDescent="0.25">
      <c r="L5336" s="264">
        <f>Member!A5336</f>
        <v>0</v>
      </c>
    </row>
    <row r="5337" spans="12:12" x14ac:dyDescent="0.25">
      <c r="L5337" s="264">
        <f>Member!A5337</f>
        <v>0</v>
      </c>
    </row>
    <row r="5338" spans="12:12" x14ac:dyDescent="0.25">
      <c r="L5338" s="264">
        <f>Member!A5338</f>
        <v>0</v>
      </c>
    </row>
    <row r="5339" spans="12:12" x14ac:dyDescent="0.25">
      <c r="L5339" s="264">
        <f>Member!A5339</f>
        <v>0</v>
      </c>
    </row>
    <row r="5340" spans="12:12" x14ac:dyDescent="0.25">
      <c r="L5340" s="264">
        <f>Member!A5340</f>
        <v>0</v>
      </c>
    </row>
    <row r="5341" spans="12:12" x14ac:dyDescent="0.25">
      <c r="L5341" s="264">
        <f>Member!A5341</f>
        <v>0</v>
      </c>
    </row>
    <row r="5342" spans="12:12" x14ac:dyDescent="0.25">
      <c r="L5342" s="264">
        <f>Member!A5342</f>
        <v>0</v>
      </c>
    </row>
    <row r="5343" spans="12:12" x14ac:dyDescent="0.25">
      <c r="L5343" s="264">
        <f>Member!A5343</f>
        <v>0</v>
      </c>
    </row>
    <row r="5344" spans="12:12" x14ac:dyDescent="0.25">
      <c r="L5344" s="264">
        <f>Member!A5344</f>
        <v>0</v>
      </c>
    </row>
    <row r="5345" spans="12:12" x14ac:dyDescent="0.25">
      <c r="L5345" s="264">
        <f>Member!A5345</f>
        <v>0</v>
      </c>
    </row>
    <row r="5346" spans="12:12" x14ac:dyDescent="0.25">
      <c r="L5346" s="264">
        <f>Member!A5346</f>
        <v>0</v>
      </c>
    </row>
    <row r="5347" spans="12:12" x14ac:dyDescent="0.25">
      <c r="L5347" s="264">
        <f>Member!A5347</f>
        <v>0</v>
      </c>
    </row>
    <row r="5348" spans="12:12" x14ac:dyDescent="0.25">
      <c r="L5348" s="264">
        <f>Member!A5348</f>
        <v>0</v>
      </c>
    </row>
    <row r="5349" spans="12:12" x14ac:dyDescent="0.25">
      <c r="L5349" s="264">
        <f>Member!A5349</f>
        <v>0</v>
      </c>
    </row>
    <row r="5350" spans="12:12" x14ac:dyDescent="0.25">
      <c r="L5350" s="264">
        <f>Member!A5350</f>
        <v>0</v>
      </c>
    </row>
    <row r="5351" spans="12:12" x14ac:dyDescent="0.25">
      <c r="L5351" s="264">
        <f>Member!A5351</f>
        <v>0</v>
      </c>
    </row>
    <row r="5352" spans="12:12" x14ac:dyDescent="0.25">
      <c r="L5352" s="264">
        <f>Member!A5352</f>
        <v>0</v>
      </c>
    </row>
    <row r="5353" spans="12:12" x14ac:dyDescent="0.25">
      <c r="L5353" s="264">
        <f>Member!A5353</f>
        <v>0</v>
      </c>
    </row>
    <row r="5354" spans="12:12" x14ac:dyDescent="0.25">
      <c r="L5354" s="264">
        <f>Member!A5354</f>
        <v>0</v>
      </c>
    </row>
    <row r="5355" spans="12:12" x14ac:dyDescent="0.25">
      <c r="L5355" s="264">
        <f>Member!A5355</f>
        <v>0</v>
      </c>
    </row>
    <row r="5356" spans="12:12" x14ac:dyDescent="0.25">
      <c r="L5356" s="264">
        <f>Member!A5356</f>
        <v>0</v>
      </c>
    </row>
    <row r="5357" spans="12:12" x14ac:dyDescent="0.25">
      <c r="L5357" s="264">
        <f>Member!A5357</f>
        <v>0</v>
      </c>
    </row>
    <row r="5358" spans="12:12" x14ac:dyDescent="0.25">
      <c r="L5358" s="264">
        <f>Member!A5358</f>
        <v>0</v>
      </c>
    </row>
    <row r="5359" spans="12:12" x14ac:dyDescent="0.25">
      <c r="L5359" s="264">
        <f>Member!A5359</f>
        <v>0</v>
      </c>
    </row>
    <row r="5360" spans="12:12" x14ac:dyDescent="0.25">
      <c r="L5360" s="264">
        <f>Member!A5360</f>
        <v>0</v>
      </c>
    </row>
    <row r="5361" spans="12:12" x14ac:dyDescent="0.25">
      <c r="L5361" s="264">
        <f>Member!A5361</f>
        <v>0</v>
      </c>
    </row>
    <row r="5362" spans="12:12" x14ac:dyDescent="0.25">
      <c r="L5362" s="264">
        <f>Member!A5362</f>
        <v>0</v>
      </c>
    </row>
    <row r="5363" spans="12:12" x14ac:dyDescent="0.25">
      <c r="L5363" s="264">
        <f>Member!A5363</f>
        <v>0</v>
      </c>
    </row>
    <row r="5364" spans="12:12" x14ac:dyDescent="0.25">
      <c r="L5364" s="264">
        <f>Member!A5364</f>
        <v>0</v>
      </c>
    </row>
    <row r="5365" spans="12:12" x14ac:dyDescent="0.25">
      <c r="L5365" s="264">
        <f>Member!A5365</f>
        <v>0</v>
      </c>
    </row>
    <row r="5366" spans="12:12" x14ac:dyDescent="0.25">
      <c r="L5366" s="264">
        <f>Member!A5366</f>
        <v>0</v>
      </c>
    </row>
    <row r="5367" spans="12:12" x14ac:dyDescent="0.25">
      <c r="L5367" s="264">
        <f>Member!A5367</f>
        <v>0</v>
      </c>
    </row>
    <row r="5368" spans="12:12" x14ac:dyDescent="0.25">
      <c r="L5368" s="264">
        <f>Member!A5368</f>
        <v>0</v>
      </c>
    </row>
    <row r="5369" spans="12:12" x14ac:dyDescent="0.25">
      <c r="L5369" s="264">
        <f>Member!A5369</f>
        <v>0</v>
      </c>
    </row>
    <row r="5370" spans="12:12" x14ac:dyDescent="0.25">
      <c r="L5370" s="264">
        <f>Member!A5370</f>
        <v>0</v>
      </c>
    </row>
    <row r="5371" spans="12:12" x14ac:dyDescent="0.25">
      <c r="L5371" s="264">
        <f>Member!A5371</f>
        <v>0</v>
      </c>
    </row>
    <row r="5372" spans="12:12" x14ac:dyDescent="0.25">
      <c r="L5372" s="264">
        <f>Member!A5372</f>
        <v>0</v>
      </c>
    </row>
    <row r="5373" spans="12:12" x14ac:dyDescent="0.25">
      <c r="L5373" s="264">
        <f>Member!A5373</f>
        <v>0</v>
      </c>
    </row>
    <row r="5374" spans="12:12" x14ac:dyDescent="0.25">
      <c r="L5374" s="264">
        <f>Member!A5374</f>
        <v>0</v>
      </c>
    </row>
    <row r="5375" spans="12:12" x14ac:dyDescent="0.25">
      <c r="L5375" s="264">
        <f>Member!A5375</f>
        <v>0</v>
      </c>
    </row>
    <row r="5376" spans="12:12" x14ac:dyDescent="0.25">
      <c r="L5376" s="264">
        <f>Member!A5376</f>
        <v>0</v>
      </c>
    </row>
    <row r="5377" spans="12:12" x14ac:dyDescent="0.25">
      <c r="L5377" s="264">
        <f>Member!A5377</f>
        <v>0</v>
      </c>
    </row>
    <row r="5378" spans="12:12" x14ac:dyDescent="0.25">
      <c r="L5378" s="264">
        <f>Member!A5378</f>
        <v>0</v>
      </c>
    </row>
    <row r="5379" spans="12:12" x14ac:dyDescent="0.25">
      <c r="L5379" s="264">
        <f>Member!A5379</f>
        <v>0</v>
      </c>
    </row>
    <row r="5380" spans="12:12" x14ac:dyDescent="0.25">
      <c r="L5380" s="264">
        <f>Member!A5380</f>
        <v>0</v>
      </c>
    </row>
    <row r="5381" spans="12:12" x14ac:dyDescent="0.25">
      <c r="L5381" s="264">
        <f>Member!A5381</f>
        <v>0</v>
      </c>
    </row>
    <row r="5382" spans="12:12" x14ac:dyDescent="0.25">
      <c r="L5382" s="264">
        <f>Member!A5382</f>
        <v>0</v>
      </c>
    </row>
    <row r="5383" spans="12:12" x14ac:dyDescent="0.25">
      <c r="L5383" s="264">
        <f>Member!A5383</f>
        <v>0</v>
      </c>
    </row>
    <row r="5384" spans="12:12" x14ac:dyDescent="0.25">
      <c r="L5384" s="264">
        <f>Member!A5384</f>
        <v>0</v>
      </c>
    </row>
    <row r="5385" spans="12:12" x14ac:dyDescent="0.25">
      <c r="L5385" s="264">
        <f>Member!A5385</f>
        <v>0</v>
      </c>
    </row>
    <row r="5386" spans="12:12" x14ac:dyDescent="0.25">
      <c r="L5386" s="264">
        <f>Member!A5386</f>
        <v>0</v>
      </c>
    </row>
    <row r="5387" spans="12:12" x14ac:dyDescent="0.25">
      <c r="L5387" s="264">
        <f>Member!A5387</f>
        <v>0</v>
      </c>
    </row>
    <row r="5388" spans="12:12" x14ac:dyDescent="0.25">
      <c r="L5388" s="264">
        <f>Member!A5388</f>
        <v>0</v>
      </c>
    </row>
    <row r="5389" spans="12:12" x14ac:dyDescent="0.25">
      <c r="L5389" s="264">
        <f>Member!A5389</f>
        <v>0</v>
      </c>
    </row>
    <row r="5390" spans="12:12" x14ac:dyDescent="0.25">
      <c r="L5390" s="264">
        <f>Member!A5390</f>
        <v>0</v>
      </c>
    </row>
    <row r="5391" spans="12:12" x14ac:dyDescent="0.25">
      <c r="L5391" s="264">
        <f>Member!A5391</f>
        <v>0</v>
      </c>
    </row>
    <row r="5392" spans="12:12" x14ac:dyDescent="0.25">
      <c r="L5392" s="264">
        <f>Member!A5392</f>
        <v>0</v>
      </c>
    </row>
    <row r="5393" spans="12:12" x14ac:dyDescent="0.25">
      <c r="L5393" s="264">
        <f>Member!A5393</f>
        <v>0</v>
      </c>
    </row>
    <row r="5394" spans="12:12" x14ac:dyDescent="0.25">
      <c r="L5394" s="264">
        <f>Member!A5394</f>
        <v>0</v>
      </c>
    </row>
    <row r="5395" spans="12:12" x14ac:dyDescent="0.25">
      <c r="L5395" s="264">
        <f>Member!A5395</f>
        <v>0</v>
      </c>
    </row>
    <row r="5396" spans="12:12" x14ac:dyDescent="0.25">
      <c r="L5396" s="264">
        <f>Member!A5396</f>
        <v>0</v>
      </c>
    </row>
    <row r="5397" spans="12:12" x14ac:dyDescent="0.25">
      <c r="L5397" s="264">
        <f>Member!A5397</f>
        <v>0</v>
      </c>
    </row>
    <row r="5398" spans="12:12" x14ac:dyDescent="0.25">
      <c r="L5398" s="264">
        <f>Member!A5398</f>
        <v>0</v>
      </c>
    </row>
    <row r="5399" spans="12:12" x14ac:dyDescent="0.25">
      <c r="L5399" s="264">
        <f>Member!A5399</f>
        <v>0</v>
      </c>
    </row>
    <row r="5400" spans="12:12" x14ac:dyDescent="0.25">
      <c r="L5400" s="264">
        <f>Member!A5400</f>
        <v>0</v>
      </c>
    </row>
    <row r="5401" spans="12:12" x14ac:dyDescent="0.25">
      <c r="L5401" s="264">
        <f>Member!A5401</f>
        <v>0</v>
      </c>
    </row>
    <row r="5402" spans="12:12" x14ac:dyDescent="0.25">
      <c r="L5402" s="264">
        <f>Member!A5402</f>
        <v>0</v>
      </c>
    </row>
    <row r="5403" spans="12:12" x14ac:dyDescent="0.25">
      <c r="L5403" s="264">
        <f>Member!A5403</f>
        <v>0</v>
      </c>
    </row>
    <row r="5404" spans="12:12" x14ac:dyDescent="0.25">
      <c r="L5404" s="264">
        <f>Member!A5404</f>
        <v>0</v>
      </c>
    </row>
    <row r="5405" spans="12:12" x14ac:dyDescent="0.25">
      <c r="L5405" s="264">
        <f>Member!A5405</f>
        <v>0</v>
      </c>
    </row>
    <row r="5406" spans="12:12" x14ac:dyDescent="0.25">
      <c r="L5406" s="264">
        <f>Member!A5406</f>
        <v>0</v>
      </c>
    </row>
    <row r="5407" spans="12:12" x14ac:dyDescent="0.25">
      <c r="L5407" s="264">
        <f>Member!A5407</f>
        <v>0</v>
      </c>
    </row>
    <row r="5408" spans="12:12" x14ac:dyDescent="0.25">
      <c r="L5408" s="264">
        <f>Member!A5408</f>
        <v>0</v>
      </c>
    </row>
    <row r="5409" spans="12:12" x14ac:dyDescent="0.25">
      <c r="L5409" s="264">
        <f>Member!A5409</f>
        <v>0</v>
      </c>
    </row>
    <row r="5410" spans="12:12" x14ac:dyDescent="0.25">
      <c r="L5410" s="264">
        <f>Member!A5410</f>
        <v>0</v>
      </c>
    </row>
    <row r="5411" spans="12:12" x14ac:dyDescent="0.25">
      <c r="L5411" s="264">
        <f>Member!A5411</f>
        <v>0</v>
      </c>
    </row>
    <row r="5412" spans="12:12" x14ac:dyDescent="0.25">
      <c r="L5412" s="264">
        <f>Member!A5412</f>
        <v>0</v>
      </c>
    </row>
    <row r="5413" spans="12:12" x14ac:dyDescent="0.25">
      <c r="L5413" s="264">
        <f>Member!A5413</f>
        <v>0</v>
      </c>
    </row>
    <row r="5414" spans="12:12" x14ac:dyDescent="0.25">
      <c r="L5414" s="264">
        <f>Member!A5414</f>
        <v>0</v>
      </c>
    </row>
    <row r="5415" spans="12:12" x14ac:dyDescent="0.25">
      <c r="L5415" s="264">
        <f>Member!A5415</f>
        <v>0</v>
      </c>
    </row>
    <row r="5416" spans="12:12" x14ac:dyDescent="0.25">
      <c r="L5416" s="264">
        <f>Member!A5416</f>
        <v>0</v>
      </c>
    </row>
    <row r="5417" spans="12:12" x14ac:dyDescent="0.25">
      <c r="L5417" s="264">
        <f>Member!A5417</f>
        <v>0</v>
      </c>
    </row>
    <row r="5418" spans="12:12" x14ac:dyDescent="0.25">
      <c r="L5418" s="264">
        <f>Member!A5418</f>
        <v>0</v>
      </c>
    </row>
    <row r="5419" spans="12:12" x14ac:dyDescent="0.25">
      <c r="L5419" s="264">
        <f>Member!A5419</f>
        <v>0</v>
      </c>
    </row>
    <row r="5420" spans="12:12" x14ac:dyDescent="0.25">
      <c r="L5420" s="264">
        <f>Member!A5420</f>
        <v>0</v>
      </c>
    </row>
    <row r="5421" spans="12:12" x14ac:dyDescent="0.25">
      <c r="L5421" s="264">
        <f>Member!A5421</f>
        <v>0</v>
      </c>
    </row>
    <row r="5422" spans="12:12" x14ac:dyDescent="0.25">
      <c r="L5422" s="264">
        <f>Member!A5422</f>
        <v>0</v>
      </c>
    </row>
    <row r="5423" spans="12:12" x14ac:dyDescent="0.25">
      <c r="L5423" s="264">
        <f>Member!A5423</f>
        <v>0</v>
      </c>
    </row>
    <row r="5424" spans="12:12" x14ac:dyDescent="0.25">
      <c r="L5424" s="264">
        <f>Member!A5424</f>
        <v>0</v>
      </c>
    </row>
    <row r="5425" spans="12:12" x14ac:dyDescent="0.25">
      <c r="L5425" s="264">
        <f>Member!A5425</f>
        <v>0</v>
      </c>
    </row>
    <row r="5426" spans="12:12" x14ac:dyDescent="0.25">
      <c r="L5426" s="264">
        <f>Member!A5426</f>
        <v>0</v>
      </c>
    </row>
    <row r="5427" spans="12:12" x14ac:dyDescent="0.25">
      <c r="L5427" s="264">
        <f>Member!A5427</f>
        <v>0</v>
      </c>
    </row>
    <row r="5428" spans="12:12" x14ac:dyDescent="0.25">
      <c r="L5428" s="264">
        <f>Member!A5428</f>
        <v>0</v>
      </c>
    </row>
    <row r="5429" spans="12:12" x14ac:dyDescent="0.25">
      <c r="L5429" s="264">
        <f>Member!A5429</f>
        <v>0</v>
      </c>
    </row>
    <row r="5430" spans="12:12" x14ac:dyDescent="0.25">
      <c r="L5430" s="264">
        <f>Member!A5430</f>
        <v>0</v>
      </c>
    </row>
    <row r="5431" spans="12:12" x14ac:dyDescent="0.25">
      <c r="L5431" s="264">
        <f>Member!A5431</f>
        <v>0</v>
      </c>
    </row>
    <row r="5432" spans="12:12" x14ac:dyDescent="0.25">
      <c r="L5432" s="264">
        <f>Member!A5432</f>
        <v>0</v>
      </c>
    </row>
    <row r="5433" spans="12:12" x14ac:dyDescent="0.25">
      <c r="L5433" s="264">
        <f>Member!A5433</f>
        <v>0</v>
      </c>
    </row>
    <row r="5434" spans="12:12" x14ac:dyDescent="0.25">
      <c r="L5434" s="264">
        <f>Member!A5434</f>
        <v>0</v>
      </c>
    </row>
    <row r="5435" spans="12:12" x14ac:dyDescent="0.25">
      <c r="L5435" s="264">
        <f>Member!A5435</f>
        <v>0</v>
      </c>
    </row>
    <row r="5436" spans="12:12" x14ac:dyDescent="0.25">
      <c r="L5436" s="264">
        <f>Member!A5436</f>
        <v>0</v>
      </c>
    </row>
    <row r="5437" spans="12:12" x14ac:dyDescent="0.25">
      <c r="L5437" s="264">
        <f>Member!A5437</f>
        <v>0</v>
      </c>
    </row>
    <row r="5438" spans="12:12" x14ac:dyDescent="0.25">
      <c r="L5438" s="264">
        <f>Member!A5438</f>
        <v>0</v>
      </c>
    </row>
    <row r="5439" spans="12:12" x14ac:dyDescent="0.25">
      <c r="L5439" s="264">
        <f>Member!A5439</f>
        <v>0</v>
      </c>
    </row>
    <row r="5440" spans="12:12" x14ac:dyDescent="0.25">
      <c r="L5440" s="264">
        <f>Member!A5440</f>
        <v>0</v>
      </c>
    </row>
    <row r="5441" spans="12:12" x14ac:dyDescent="0.25">
      <c r="L5441" s="264">
        <f>Member!A5441</f>
        <v>0</v>
      </c>
    </row>
    <row r="5442" spans="12:12" x14ac:dyDescent="0.25">
      <c r="L5442" s="264">
        <f>Member!A5442</f>
        <v>0</v>
      </c>
    </row>
    <row r="5443" spans="12:12" x14ac:dyDescent="0.25">
      <c r="L5443" s="264">
        <f>Member!A5443</f>
        <v>0</v>
      </c>
    </row>
    <row r="5444" spans="12:12" x14ac:dyDescent="0.25">
      <c r="L5444" s="264">
        <f>Member!A5444</f>
        <v>0</v>
      </c>
    </row>
    <row r="5445" spans="12:12" x14ac:dyDescent="0.25">
      <c r="L5445" s="264">
        <f>Member!A5445</f>
        <v>0</v>
      </c>
    </row>
    <row r="5446" spans="12:12" x14ac:dyDescent="0.25">
      <c r="L5446" s="264">
        <f>Member!A5446</f>
        <v>0</v>
      </c>
    </row>
    <row r="5447" spans="12:12" x14ac:dyDescent="0.25">
      <c r="L5447" s="264">
        <f>Member!A5447</f>
        <v>0</v>
      </c>
    </row>
    <row r="5448" spans="12:12" x14ac:dyDescent="0.25">
      <c r="L5448" s="264">
        <f>Member!A5448</f>
        <v>0</v>
      </c>
    </row>
    <row r="5449" spans="12:12" x14ac:dyDescent="0.25">
      <c r="L5449" s="264">
        <f>Member!A5449</f>
        <v>0</v>
      </c>
    </row>
    <row r="5450" spans="12:12" x14ac:dyDescent="0.25">
      <c r="L5450" s="264">
        <f>Member!A5450</f>
        <v>0</v>
      </c>
    </row>
    <row r="5451" spans="12:12" x14ac:dyDescent="0.25">
      <c r="L5451" s="264">
        <f>Member!A5451</f>
        <v>0</v>
      </c>
    </row>
    <row r="5452" spans="12:12" x14ac:dyDescent="0.25">
      <c r="L5452" s="264">
        <f>Member!A5452</f>
        <v>0</v>
      </c>
    </row>
    <row r="5453" spans="12:12" x14ac:dyDescent="0.25">
      <c r="L5453" s="264">
        <f>Member!A5453</f>
        <v>0</v>
      </c>
    </row>
    <row r="5454" spans="12:12" x14ac:dyDescent="0.25">
      <c r="L5454" s="264">
        <f>Member!A5454</f>
        <v>0</v>
      </c>
    </row>
    <row r="5455" spans="12:12" x14ac:dyDescent="0.25">
      <c r="L5455" s="264">
        <f>Member!A5455</f>
        <v>0</v>
      </c>
    </row>
    <row r="5456" spans="12:12" x14ac:dyDescent="0.25">
      <c r="L5456" s="264">
        <f>Member!A5456</f>
        <v>0</v>
      </c>
    </row>
    <row r="5457" spans="12:12" x14ac:dyDescent="0.25">
      <c r="L5457" s="264">
        <f>Member!A5457</f>
        <v>0</v>
      </c>
    </row>
    <row r="5458" spans="12:12" x14ac:dyDescent="0.25">
      <c r="L5458" s="264">
        <f>Member!A5458</f>
        <v>0</v>
      </c>
    </row>
    <row r="5459" spans="12:12" x14ac:dyDescent="0.25">
      <c r="L5459" s="264">
        <f>Member!A5459</f>
        <v>0</v>
      </c>
    </row>
    <row r="5460" spans="12:12" x14ac:dyDescent="0.25">
      <c r="L5460" s="264">
        <f>Member!A5460</f>
        <v>0</v>
      </c>
    </row>
    <row r="5461" spans="12:12" x14ac:dyDescent="0.25">
      <c r="L5461" s="264">
        <f>Member!A5461</f>
        <v>0</v>
      </c>
    </row>
    <row r="5462" spans="12:12" x14ac:dyDescent="0.25">
      <c r="L5462" s="264">
        <f>Member!A5462</f>
        <v>0</v>
      </c>
    </row>
    <row r="5463" spans="12:12" x14ac:dyDescent="0.25">
      <c r="L5463" s="264">
        <f>Member!A5463</f>
        <v>0</v>
      </c>
    </row>
    <row r="5464" spans="12:12" x14ac:dyDescent="0.25">
      <c r="L5464" s="264">
        <f>Member!A5464</f>
        <v>0</v>
      </c>
    </row>
    <row r="5465" spans="12:12" x14ac:dyDescent="0.25">
      <c r="L5465" s="264">
        <f>Member!A5465</f>
        <v>0</v>
      </c>
    </row>
    <row r="5466" spans="12:12" x14ac:dyDescent="0.25">
      <c r="L5466" s="264">
        <f>Member!A5466</f>
        <v>0</v>
      </c>
    </row>
    <row r="5467" spans="12:12" x14ac:dyDescent="0.25">
      <c r="L5467" s="264">
        <f>Member!A5467</f>
        <v>0</v>
      </c>
    </row>
    <row r="5468" spans="12:12" x14ac:dyDescent="0.25">
      <c r="L5468" s="264">
        <f>Member!A5468</f>
        <v>0</v>
      </c>
    </row>
    <row r="5469" spans="12:12" x14ac:dyDescent="0.25">
      <c r="L5469" s="264">
        <f>Member!A5469</f>
        <v>0</v>
      </c>
    </row>
    <row r="5470" spans="12:12" x14ac:dyDescent="0.25">
      <c r="L5470" s="264">
        <f>Member!A5470</f>
        <v>0</v>
      </c>
    </row>
    <row r="5471" spans="12:12" x14ac:dyDescent="0.25">
      <c r="L5471" s="264">
        <f>Member!A5471</f>
        <v>0</v>
      </c>
    </row>
    <row r="5472" spans="12:12" x14ac:dyDescent="0.25">
      <c r="L5472" s="264">
        <f>Member!A5472</f>
        <v>0</v>
      </c>
    </row>
    <row r="5473" spans="12:12" x14ac:dyDescent="0.25">
      <c r="L5473" s="264">
        <f>Member!A5473</f>
        <v>0</v>
      </c>
    </row>
    <row r="5474" spans="12:12" x14ac:dyDescent="0.25">
      <c r="L5474" s="264">
        <f>Member!A5474</f>
        <v>0</v>
      </c>
    </row>
    <row r="5475" spans="12:12" x14ac:dyDescent="0.25">
      <c r="L5475" s="264">
        <f>Member!A5475</f>
        <v>0</v>
      </c>
    </row>
    <row r="5476" spans="12:12" x14ac:dyDescent="0.25">
      <c r="L5476" s="264">
        <f>Member!A5476</f>
        <v>0</v>
      </c>
    </row>
    <row r="5477" spans="12:12" x14ac:dyDescent="0.25">
      <c r="L5477" s="264">
        <f>Member!A5477</f>
        <v>0</v>
      </c>
    </row>
    <row r="5478" spans="12:12" x14ac:dyDescent="0.25">
      <c r="L5478" s="264">
        <f>Member!A5478</f>
        <v>0</v>
      </c>
    </row>
    <row r="5479" spans="12:12" x14ac:dyDescent="0.25">
      <c r="L5479" s="264">
        <f>Member!A5479</f>
        <v>0</v>
      </c>
    </row>
    <row r="5480" spans="12:12" x14ac:dyDescent="0.25">
      <c r="L5480" s="264">
        <f>Member!A5480</f>
        <v>0</v>
      </c>
    </row>
    <row r="5481" spans="12:12" x14ac:dyDescent="0.25">
      <c r="L5481" s="264">
        <f>Member!A5481</f>
        <v>0</v>
      </c>
    </row>
    <row r="5482" spans="12:12" x14ac:dyDescent="0.25">
      <c r="L5482" s="264">
        <f>Member!A5482</f>
        <v>0</v>
      </c>
    </row>
    <row r="5483" spans="12:12" x14ac:dyDescent="0.25">
      <c r="L5483" s="264">
        <f>Member!A5483</f>
        <v>0</v>
      </c>
    </row>
    <row r="5484" spans="12:12" x14ac:dyDescent="0.25">
      <c r="L5484" s="264">
        <f>Member!A5484</f>
        <v>0</v>
      </c>
    </row>
    <row r="5485" spans="12:12" x14ac:dyDescent="0.25">
      <c r="L5485" s="264">
        <f>Member!A5485</f>
        <v>0</v>
      </c>
    </row>
    <row r="5486" spans="12:12" x14ac:dyDescent="0.25">
      <c r="L5486" s="264">
        <f>Member!A5486</f>
        <v>0</v>
      </c>
    </row>
    <row r="5487" spans="12:12" x14ac:dyDescent="0.25">
      <c r="L5487" s="264">
        <f>Member!A5487</f>
        <v>0</v>
      </c>
    </row>
    <row r="5488" spans="12:12" x14ac:dyDescent="0.25">
      <c r="L5488" s="264">
        <f>Member!A5488</f>
        <v>0</v>
      </c>
    </row>
    <row r="5489" spans="12:12" x14ac:dyDescent="0.25">
      <c r="L5489" s="264">
        <f>Member!A5489</f>
        <v>0</v>
      </c>
    </row>
    <row r="5490" spans="12:12" x14ac:dyDescent="0.25">
      <c r="L5490" s="264">
        <f>Member!A5490</f>
        <v>0</v>
      </c>
    </row>
    <row r="5491" spans="12:12" x14ac:dyDescent="0.25">
      <c r="L5491" s="264">
        <f>Member!A5491</f>
        <v>0</v>
      </c>
    </row>
    <row r="5492" spans="12:12" x14ac:dyDescent="0.25">
      <c r="L5492" s="264">
        <f>Member!A5492</f>
        <v>0</v>
      </c>
    </row>
    <row r="5493" spans="12:12" x14ac:dyDescent="0.25">
      <c r="L5493" s="264">
        <f>Member!A5493</f>
        <v>0</v>
      </c>
    </row>
    <row r="5494" spans="12:12" x14ac:dyDescent="0.25">
      <c r="L5494" s="264">
        <f>Member!A5494</f>
        <v>0</v>
      </c>
    </row>
    <row r="5495" spans="12:12" x14ac:dyDescent="0.25">
      <c r="L5495" s="264">
        <f>Member!A5495</f>
        <v>0</v>
      </c>
    </row>
    <row r="5496" spans="12:12" x14ac:dyDescent="0.25">
      <c r="L5496" s="264">
        <f>Member!A5496</f>
        <v>0</v>
      </c>
    </row>
    <row r="5497" spans="12:12" x14ac:dyDescent="0.25">
      <c r="L5497" s="264">
        <f>Member!A5497</f>
        <v>0</v>
      </c>
    </row>
    <row r="5498" spans="12:12" x14ac:dyDescent="0.25">
      <c r="L5498" s="264">
        <f>Member!A5498</f>
        <v>0</v>
      </c>
    </row>
    <row r="5499" spans="12:12" x14ac:dyDescent="0.25">
      <c r="L5499" s="264">
        <f>Member!A5499</f>
        <v>0</v>
      </c>
    </row>
    <row r="5500" spans="12:12" x14ac:dyDescent="0.25">
      <c r="L5500" s="264">
        <f>Member!A5500</f>
        <v>0</v>
      </c>
    </row>
    <row r="5501" spans="12:12" x14ac:dyDescent="0.25">
      <c r="L5501" s="264">
        <f>Member!A5501</f>
        <v>0</v>
      </c>
    </row>
    <row r="5502" spans="12:12" x14ac:dyDescent="0.25">
      <c r="L5502" s="264">
        <f>Member!A5502</f>
        <v>0</v>
      </c>
    </row>
    <row r="5503" spans="12:12" x14ac:dyDescent="0.25">
      <c r="L5503" s="264">
        <f>Member!A5503</f>
        <v>0</v>
      </c>
    </row>
    <row r="5504" spans="12:12" x14ac:dyDescent="0.25">
      <c r="L5504" s="264">
        <f>Member!A5504</f>
        <v>0</v>
      </c>
    </row>
    <row r="5505" spans="12:12" x14ac:dyDescent="0.25">
      <c r="L5505" s="264">
        <f>Member!A5505</f>
        <v>0</v>
      </c>
    </row>
    <row r="5506" spans="12:12" x14ac:dyDescent="0.25">
      <c r="L5506" s="264">
        <f>Member!A5506</f>
        <v>0</v>
      </c>
    </row>
    <row r="5507" spans="12:12" x14ac:dyDescent="0.25">
      <c r="L5507" s="264">
        <f>Member!A5507</f>
        <v>0</v>
      </c>
    </row>
    <row r="5508" spans="12:12" x14ac:dyDescent="0.25">
      <c r="L5508" s="264">
        <f>Member!A5508</f>
        <v>0</v>
      </c>
    </row>
    <row r="5509" spans="12:12" x14ac:dyDescent="0.25">
      <c r="L5509" s="264">
        <f>Member!A5509</f>
        <v>0</v>
      </c>
    </row>
    <row r="5510" spans="12:12" x14ac:dyDescent="0.25">
      <c r="L5510" s="264">
        <f>Member!A5510</f>
        <v>0</v>
      </c>
    </row>
    <row r="5511" spans="12:12" x14ac:dyDescent="0.25">
      <c r="L5511" s="264">
        <f>Member!A5511</f>
        <v>0</v>
      </c>
    </row>
    <row r="5512" spans="12:12" x14ac:dyDescent="0.25">
      <c r="L5512" s="264">
        <f>Member!A5512</f>
        <v>0</v>
      </c>
    </row>
    <row r="5513" spans="12:12" x14ac:dyDescent="0.25">
      <c r="L5513" s="264">
        <f>Member!A5513</f>
        <v>0</v>
      </c>
    </row>
    <row r="5514" spans="12:12" x14ac:dyDescent="0.25">
      <c r="L5514" s="264">
        <f>Member!A5514</f>
        <v>0</v>
      </c>
    </row>
    <row r="5515" spans="12:12" x14ac:dyDescent="0.25">
      <c r="L5515" s="264">
        <f>Member!A5515</f>
        <v>0</v>
      </c>
    </row>
    <row r="5516" spans="12:12" x14ac:dyDescent="0.25">
      <c r="L5516" s="264">
        <f>Member!A5516</f>
        <v>0</v>
      </c>
    </row>
    <row r="5517" spans="12:12" x14ac:dyDescent="0.25">
      <c r="L5517" s="264">
        <f>Member!A5517</f>
        <v>0</v>
      </c>
    </row>
    <row r="5518" spans="12:12" x14ac:dyDescent="0.25">
      <c r="L5518" s="264">
        <f>Member!A5518</f>
        <v>0</v>
      </c>
    </row>
    <row r="5519" spans="12:12" x14ac:dyDescent="0.25">
      <c r="L5519" s="264">
        <f>Member!A5519</f>
        <v>0</v>
      </c>
    </row>
    <row r="5520" spans="12:12" x14ac:dyDescent="0.25">
      <c r="L5520" s="264">
        <f>Member!A5520</f>
        <v>0</v>
      </c>
    </row>
    <row r="5521" spans="12:12" x14ac:dyDescent="0.25">
      <c r="L5521" s="264">
        <f>Member!A5521</f>
        <v>0</v>
      </c>
    </row>
    <row r="5522" spans="12:12" x14ac:dyDescent="0.25">
      <c r="L5522" s="264">
        <f>Member!A5522</f>
        <v>0</v>
      </c>
    </row>
    <row r="5523" spans="12:12" x14ac:dyDescent="0.25">
      <c r="L5523" s="264">
        <f>Member!A5523</f>
        <v>0</v>
      </c>
    </row>
    <row r="5524" spans="12:12" x14ac:dyDescent="0.25">
      <c r="L5524" s="264">
        <f>Member!A5524</f>
        <v>0</v>
      </c>
    </row>
    <row r="5525" spans="12:12" x14ac:dyDescent="0.25">
      <c r="L5525" s="264">
        <f>Member!A5525</f>
        <v>0</v>
      </c>
    </row>
    <row r="5526" spans="12:12" x14ac:dyDescent="0.25">
      <c r="L5526" s="264">
        <f>Member!A5526</f>
        <v>0</v>
      </c>
    </row>
    <row r="5527" spans="12:12" x14ac:dyDescent="0.25">
      <c r="L5527" s="264">
        <f>Member!A5527</f>
        <v>0</v>
      </c>
    </row>
    <row r="5528" spans="12:12" x14ac:dyDescent="0.25">
      <c r="L5528" s="264">
        <f>Member!A5528</f>
        <v>0</v>
      </c>
    </row>
    <row r="5529" spans="12:12" x14ac:dyDescent="0.25">
      <c r="L5529" s="264">
        <f>Member!A5529</f>
        <v>0</v>
      </c>
    </row>
    <row r="5530" spans="12:12" x14ac:dyDescent="0.25">
      <c r="L5530" s="264">
        <f>Member!A5530</f>
        <v>0</v>
      </c>
    </row>
    <row r="5531" spans="12:12" x14ac:dyDescent="0.25">
      <c r="L5531" s="264">
        <f>Member!A5531</f>
        <v>0</v>
      </c>
    </row>
    <row r="5532" spans="12:12" x14ac:dyDescent="0.25">
      <c r="L5532" s="264">
        <f>Member!A5532</f>
        <v>0</v>
      </c>
    </row>
    <row r="5533" spans="12:12" x14ac:dyDescent="0.25">
      <c r="L5533" s="264">
        <f>Member!A5533</f>
        <v>0</v>
      </c>
    </row>
    <row r="5534" spans="12:12" x14ac:dyDescent="0.25">
      <c r="L5534" s="264">
        <f>Member!A5534</f>
        <v>0</v>
      </c>
    </row>
    <row r="5535" spans="12:12" x14ac:dyDescent="0.25">
      <c r="L5535" s="264">
        <f>Member!A5535</f>
        <v>0</v>
      </c>
    </row>
    <row r="5536" spans="12:12" x14ac:dyDescent="0.25">
      <c r="L5536" s="264">
        <f>Member!A5536</f>
        <v>0</v>
      </c>
    </row>
    <row r="5537" spans="12:12" x14ac:dyDescent="0.25">
      <c r="L5537" s="264">
        <f>Member!A5537</f>
        <v>0</v>
      </c>
    </row>
    <row r="5538" spans="12:12" x14ac:dyDescent="0.25">
      <c r="L5538" s="264">
        <f>Member!A5538</f>
        <v>0</v>
      </c>
    </row>
    <row r="5539" spans="12:12" x14ac:dyDescent="0.25">
      <c r="L5539" s="264">
        <f>Member!A5539</f>
        <v>0</v>
      </c>
    </row>
    <row r="5540" spans="12:12" x14ac:dyDescent="0.25">
      <c r="L5540" s="264">
        <f>Member!A5540</f>
        <v>0</v>
      </c>
    </row>
    <row r="5541" spans="12:12" x14ac:dyDescent="0.25">
      <c r="L5541" s="264">
        <f>Member!A5541</f>
        <v>0</v>
      </c>
    </row>
    <row r="5542" spans="12:12" x14ac:dyDescent="0.25">
      <c r="L5542" s="264">
        <f>Member!A5542</f>
        <v>0</v>
      </c>
    </row>
    <row r="5543" spans="12:12" x14ac:dyDescent="0.25">
      <c r="L5543" s="264">
        <f>Member!A5543</f>
        <v>0</v>
      </c>
    </row>
    <row r="5544" spans="12:12" x14ac:dyDescent="0.25">
      <c r="L5544" s="264">
        <f>Member!A5544</f>
        <v>0</v>
      </c>
    </row>
    <row r="5545" spans="12:12" x14ac:dyDescent="0.25">
      <c r="L5545" s="264">
        <f>Member!A5545</f>
        <v>0</v>
      </c>
    </row>
    <row r="5546" spans="12:12" x14ac:dyDescent="0.25">
      <c r="L5546" s="264">
        <f>Member!A5546</f>
        <v>0</v>
      </c>
    </row>
    <row r="5547" spans="12:12" x14ac:dyDescent="0.25">
      <c r="L5547" s="264">
        <f>Member!A5547</f>
        <v>0</v>
      </c>
    </row>
    <row r="5548" spans="12:12" x14ac:dyDescent="0.25">
      <c r="L5548" s="264">
        <f>Member!A5548</f>
        <v>0</v>
      </c>
    </row>
    <row r="5549" spans="12:12" x14ac:dyDescent="0.25">
      <c r="L5549" s="264">
        <f>Member!A5549</f>
        <v>0</v>
      </c>
    </row>
    <row r="5550" spans="12:12" x14ac:dyDescent="0.25">
      <c r="L5550" s="264">
        <f>Member!A5550</f>
        <v>0</v>
      </c>
    </row>
    <row r="5551" spans="12:12" x14ac:dyDescent="0.25">
      <c r="L5551" s="264">
        <f>Member!A5551</f>
        <v>0</v>
      </c>
    </row>
    <row r="5552" spans="12:12" x14ac:dyDescent="0.25">
      <c r="L5552" s="264">
        <f>Member!A5552</f>
        <v>0</v>
      </c>
    </row>
    <row r="5553" spans="12:12" x14ac:dyDescent="0.25">
      <c r="L5553" s="264">
        <f>Member!A5553</f>
        <v>0</v>
      </c>
    </row>
    <row r="5554" spans="12:12" x14ac:dyDescent="0.25">
      <c r="L5554" s="264">
        <f>Member!A5554</f>
        <v>0</v>
      </c>
    </row>
    <row r="5555" spans="12:12" x14ac:dyDescent="0.25">
      <c r="L5555" s="264">
        <f>Member!A5555</f>
        <v>0</v>
      </c>
    </row>
    <row r="5556" spans="12:12" x14ac:dyDescent="0.25">
      <c r="L5556" s="264">
        <f>Member!A5556</f>
        <v>0</v>
      </c>
    </row>
    <row r="5557" spans="12:12" x14ac:dyDescent="0.25">
      <c r="L5557" s="264">
        <f>Member!A5557</f>
        <v>0</v>
      </c>
    </row>
    <row r="5558" spans="12:12" x14ac:dyDescent="0.25">
      <c r="L5558" s="264">
        <f>Member!A5558</f>
        <v>0</v>
      </c>
    </row>
    <row r="5559" spans="12:12" x14ac:dyDescent="0.25">
      <c r="L5559" s="264">
        <f>Member!A5559</f>
        <v>0</v>
      </c>
    </row>
    <row r="5560" spans="12:12" x14ac:dyDescent="0.25">
      <c r="L5560" s="264">
        <f>Member!A5560</f>
        <v>0</v>
      </c>
    </row>
    <row r="5561" spans="12:12" x14ac:dyDescent="0.25">
      <c r="L5561" s="264">
        <f>Member!A5561</f>
        <v>0</v>
      </c>
    </row>
    <row r="5562" spans="12:12" x14ac:dyDescent="0.25">
      <c r="L5562" s="264">
        <f>Member!A5562</f>
        <v>0</v>
      </c>
    </row>
    <row r="5563" spans="12:12" x14ac:dyDescent="0.25">
      <c r="L5563" s="264">
        <f>Member!A5563</f>
        <v>0</v>
      </c>
    </row>
    <row r="5564" spans="12:12" x14ac:dyDescent="0.25">
      <c r="L5564" s="264">
        <f>Member!A5564</f>
        <v>0</v>
      </c>
    </row>
    <row r="5565" spans="12:12" x14ac:dyDescent="0.25">
      <c r="L5565" s="264">
        <f>Member!A5565</f>
        <v>0</v>
      </c>
    </row>
    <row r="5566" spans="12:12" x14ac:dyDescent="0.25">
      <c r="L5566" s="264">
        <f>Member!A5566</f>
        <v>0</v>
      </c>
    </row>
    <row r="5567" spans="12:12" x14ac:dyDescent="0.25">
      <c r="L5567" s="264">
        <f>Member!A5567</f>
        <v>0</v>
      </c>
    </row>
    <row r="5568" spans="12:12" x14ac:dyDescent="0.25">
      <c r="L5568" s="264">
        <f>Member!A5568</f>
        <v>0</v>
      </c>
    </row>
    <row r="5569" spans="12:12" x14ac:dyDescent="0.25">
      <c r="L5569" s="264">
        <f>Member!A5569</f>
        <v>0</v>
      </c>
    </row>
    <row r="5570" spans="12:12" x14ac:dyDescent="0.25">
      <c r="L5570" s="264">
        <f>Member!A5570</f>
        <v>0</v>
      </c>
    </row>
    <row r="5571" spans="12:12" x14ac:dyDescent="0.25">
      <c r="L5571" s="264">
        <f>Member!A5571</f>
        <v>0</v>
      </c>
    </row>
    <row r="5572" spans="12:12" x14ac:dyDescent="0.25">
      <c r="L5572" s="264">
        <f>Member!A5572</f>
        <v>0</v>
      </c>
    </row>
    <row r="5573" spans="12:12" x14ac:dyDescent="0.25">
      <c r="L5573" s="264">
        <f>Member!A5573</f>
        <v>0</v>
      </c>
    </row>
    <row r="5574" spans="12:12" x14ac:dyDescent="0.25">
      <c r="L5574" s="264">
        <f>Member!A5574</f>
        <v>0</v>
      </c>
    </row>
    <row r="5575" spans="12:12" x14ac:dyDescent="0.25">
      <c r="L5575" s="264">
        <f>Member!A5575</f>
        <v>0</v>
      </c>
    </row>
    <row r="5576" spans="12:12" x14ac:dyDescent="0.25">
      <c r="L5576" s="264">
        <f>Member!A5576</f>
        <v>0</v>
      </c>
    </row>
    <row r="5577" spans="12:12" x14ac:dyDescent="0.25">
      <c r="L5577" s="264">
        <f>Member!A5577</f>
        <v>0</v>
      </c>
    </row>
    <row r="5578" spans="12:12" x14ac:dyDescent="0.25">
      <c r="L5578" s="264">
        <f>Member!A5578</f>
        <v>0</v>
      </c>
    </row>
    <row r="5579" spans="12:12" x14ac:dyDescent="0.25">
      <c r="L5579" s="264">
        <f>Member!A5579</f>
        <v>0</v>
      </c>
    </row>
    <row r="5580" spans="12:12" x14ac:dyDescent="0.25">
      <c r="L5580" s="264">
        <f>Member!A5580</f>
        <v>0</v>
      </c>
    </row>
    <row r="5581" spans="12:12" x14ac:dyDescent="0.25">
      <c r="L5581" s="264">
        <f>Member!A5581</f>
        <v>0</v>
      </c>
    </row>
    <row r="5582" spans="12:12" x14ac:dyDescent="0.25">
      <c r="L5582" s="264">
        <f>Member!A5582</f>
        <v>0</v>
      </c>
    </row>
    <row r="5583" spans="12:12" x14ac:dyDescent="0.25">
      <c r="L5583" s="264">
        <f>Member!A5583</f>
        <v>0</v>
      </c>
    </row>
    <row r="5584" spans="12:12" x14ac:dyDescent="0.25">
      <c r="L5584" s="264">
        <f>Member!A5584</f>
        <v>0</v>
      </c>
    </row>
    <row r="5585" spans="12:12" x14ac:dyDescent="0.25">
      <c r="L5585" s="264">
        <f>Member!A5585</f>
        <v>0</v>
      </c>
    </row>
    <row r="5586" spans="12:12" x14ac:dyDescent="0.25">
      <c r="L5586" s="264">
        <f>Member!A5586</f>
        <v>0</v>
      </c>
    </row>
    <row r="5587" spans="12:12" x14ac:dyDescent="0.25">
      <c r="L5587" s="264">
        <f>Member!A5587</f>
        <v>0</v>
      </c>
    </row>
    <row r="5588" spans="12:12" x14ac:dyDescent="0.25">
      <c r="L5588" s="264">
        <f>Member!A5588</f>
        <v>0</v>
      </c>
    </row>
    <row r="5589" spans="12:12" x14ac:dyDescent="0.25">
      <c r="L5589" s="264">
        <f>Member!A5589</f>
        <v>0</v>
      </c>
    </row>
    <row r="5590" spans="12:12" x14ac:dyDescent="0.25">
      <c r="L5590" s="264">
        <f>Member!A5590</f>
        <v>0</v>
      </c>
    </row>
    <row r="5591" spans="12:12" x14ac:dyDescent="0.25">
      <c r="L5591" s="264">
        <f>Member!A5591</f>
        <v>0</v>
      </c>
    </row>
    <row r="5592" spans="12:12" x14ac:dyDescent="0.25">
      <c r="L5592" s="264">
        <f>Member!A5592</f>
        <v>0</v>
      </c>
    </row>
    <row r="5593" spans="12:12" x14ac:dyDescent="0.25">
      <c r="L5593" s="264">
        <f>Member!A5593</f>
        <v>0</v>
      </c>
    </row>
    <row r="5594" spans="12:12" x14ac:dyDescent="0.25">
      <c r="L5594" s="264">
        <f>Member!A5594</f>
        <v>0</v>
      </c>
    </row>
    <row r="5595" spans="12:12" x14ac:dyDescent="0.25">
      <c r="L5595" s="264">
        <f>Member!A5595</f>
        <v>0</v>
      </c>
    </row>
    <row r="5596" spans="12:12" x14ac:dyDescent="0.25">
      <c r="L5596" s="264">
        <f>Member!A5596</f>
        <v>0</v>
      </c>
    </row>
    <row r="5597" spans="12:12" x14ac:dyDescent="0.25">
      <c r="L5597" s="264">
        <f>Member!A5597</f>
        <v>0</v>
      </c>
    </row>
    <row r="5598" spans="12:12" x14ac:dyDescent="0.25">
      <c r="L5598" s="264">
        <f>Member!A5598</f>
        <v>0</v>
      </c>
    </row>
    <row r="5599" spans="12:12" x14ac:dyDescent="0.25">
      <c r="L5599" s="264">
        <f>Member!A5599</f>
        <v>0</v>
      </c>
    </row>
    <row r="5600" spans="12:12" x14ac:dyDescent="0.25">
      <c r="L5600" s="264">
        <f>Member!A5600</f>
        <v>0</v>
      </c>
    </row>
    <row r="5601" spans="12:12" x14ac:dyDescent="0.25">
      <c r="L5601" s="264">
        <f>Member!A5601</f>
        <v>0</v>
      </c>
    </row>
    <row r="5602" spans="12:12" x14ac:dyDescent="0.25">
      <c r="L5602" s="264">
        <f>Member!A5602</f>
        <v>0</v>
      </c>
    </row>
    <row r="5603" spans="12:12" x14ac:dyDescent="0.25">
      <c r="L5603" s="264">
        <f>Member!A5603</f>
        <v>0</v>
      </c>
    </row>
    <row r="5604" spans="12:12" x14ac:dyDescent="0.25">
      <c r="L5604" s="264">
        <f>Member!A5604</f>
        <v>0</v>
      </c>
    </row>
    <row r="5605" spans="12:12" x14ac:dyDescent="0.25">
      <c r="L5605" s="264">
        <f>Member!A5605</f>
        <v>0</v>
      </c>
    </row>
    <row r="5606" spans="12:12" x14ac:dyDescent="0.25">
      <c r="L5606" s="264">
        <f>Member!A5606</f>
        <v>0</v>
      </c>
    </row>
    <row r="5607" spans="12:12" x14ac:dyDescent="0.25">
      <c r="L5607" s="264">
        <f>Member!A5607</f>
        <v>0</v>
      </c>
    </row>
    <row r="5608" spans="12:12" x14ac:dyDescent="0.25">
      <c r="L5608" s="264">
        <f>Member!A5608</f>
        <v>0</v>
      </c>
    </row>
    <row r="5609" spans="12:12" x14ac:dyDescent="0.25">
      <c r="L5609" s="264">
        <f>Member!A5609</f>
        <v>0</v>
      </c>
    </row>
    <row r="5610" spans="12:12" x14ac:dyDescent="0.25">
      <c r="L5610" s="264">
        <f>Member!A5610</f>
        <v>0</v>
      </c>
    </row>
    <row r="5611" spans="12:12" x14ac:dyDescent="0.25">
      <c r="L5611" s="264">
        <f>Member!A5611</f>
        <v>0</v>
      </c>
    </row>
    <row r="5612" spans="12:12" x14ac:dyDescent="0.25">
      <c r="L5612" s="264">
        <f>Member!A5612</f>
        <v>0</v>
      </c>
    </row>
    <row r="5613" spans="12:12" x14ac:dyDescent="0.25">
      <c r="L5613" s="264">
        <f>Member!A5613</f>
        <v>0</v>
      </c>
    </row>
    <row r="5614" spans="12:12" x14ac:dyDescent="0.25">
      <c r="L5614" s="264">
        <f>Member!A5614</f>
        <v>0</v>
      </c>
    </row>
    <row r="5615" spans="12:12" x14ac:dyDescent="0.25">
      <c r="L5615" s="264">
        <f>Member!A5615</f>
        <v>0</v>
      </c>
    </row>
    <row r="5616" spans="12:12" x14ac:dyDescent="0.25">
      <c r="L5616" s="264">
        <f>Member!A5616</f>
        <v>0</v>
      </c>
    </row>
    <row r="5617" spans="12:12" x14ac:dyDescent="0.25">
      <c r="L5617" s="264">
        <f>Member!A5617</f>
        <v>0</v>
      </c>
    </row>
    <row r="5618" spans="12:12" x14ac:dyDescent="0.25">
      <c r="L5618" s="264">
        <f>Member!A5618</f>
        <v>0</v>
      </c>
    </row>
    <row r="5619" spans="12:12" x14ac:dyDescent="0.25">
      <c r="L5619" s="264">
        <f>Member!A5619</f>
        <v>0</v>
      </c>
    </row>
    <row r="5620" spans="12:12" x14ac:dyDescent="0.25">
      <c r="L5620" s="264">
        <f>Member!A5620</f>
        <v>0</v>
      </c>
    </row>
    <row r="5621" spans="12:12" x14ac:dyDescent="0.25">
      <c r="L5621" s="264">
        <f>Member!A5621</f>
        <v>0</v>
      </c>
    </row>
    <row r="5622" spans="12:12" x14ac:dyDescent="0.25">
      <c r="L5622" s="264">
        <f>Member!A5622</f>
        <v>0</v>
      </c>
    </row>
    <row r="5623" spans="12:12" x14ac:dyDescent="0.25">
      <c r="L5623" s="264">
        <f>Member!A5623</f>
        <v>0</v>
      </c>
    </row>
    <row r="5624" spans="12:12" x14ac:dyDescent="0.25">
      <c r="L5624" s="264">
        <f>Member!A5624</f>
        <v>0</v>
      </c>
    </row>
    <row r="5625" spans="12:12" x14ac:dyDescent="0.25">
      <c r="L5625" s="264">
        <f>Member!A5625</f>
        <v>0</v>
      </c>
    </row>
    <row r="5626" spans="12:12" x14ac:dyDescent="0.25">
      <c r="L5626" s="264">
        <f>Member!A5626</f>
        <v>0</v>
      </c>
    </row>
    <row r="5627" spans="12:12" x14ac:dyDescent="0.25">
      <c r="L5627" s="264">
        <f>Member!A5627</f>
        <v>0</v>
      </c>
    </row>
    <row r="5628" spans="12:12" x14ac:dyDescent="0.25">
      <c r="L5628" s="264">
        <f>Member!A5628</f>
        <v>0</v>
      </c>
    </row>
    <row r="5629" spans="12:12" x14ac:dyDescent="0.25">
      <c r="L5629" s="264">
        <f>Member!A5629</f>
        <v>0</v>
      </c>
    </row>
    <row r="5630" spans="12:12" x14ac:dyDescent="0.25">
      <c r="L5630" s="264">
        <f>Member!A5630</f>
        <v>0</v>
      </c>
    </row>
    <row r="5631" spans="12:12" x14ac:dyDescent="0.25">
      <c r="L5631" s="264">
        <f>Member!A5631</f>
        <v>0</v>
      </c>
    </row>
    <row r="5632" spans="12:12" x14ac:dyDescent="0.25">
      <c r="L5632" s="264">
        <f>Member!A5632</f>
        <v>0</v>
      </c>
    </row>
    <row r="5633" spans="12:12" x14ac:dyDescent="0.25">
      <c r="L5633" s="264">
        <f>Member!A5633</f>
        <v>0</v>
      </c>
    </row>
    <row r="5634" spans="12:12" x14ac:dyDescent="0.25">
      <c r="L5634" s="264">
        <f>Member!A5634</f>
        <v>0</v>
      </c>
    </row>
    <row r="5635" spans="12:12" x14ac:dyDescent="0.25">
      <c r="L5635" s="264">
        <f>Member!A5635</f>
        <v>0</v>
      </c>
    </row>
    <row r="5636" spans="12:12" x14ac:dyDescent="0.25">
      <c r="L5636" s="264">
        <f>Member!A5636</f>
        <v>0</v>
      </c>
    </row>
    <row r="5637" spans="12:12" x14ac:dyDescent="0.25">
      <c r="L5637" s="264">
        <f>Member!A5637</f>
        <v>0</v>
      </c>
    </row>
    <row r="5638" spans="12:12" x14ac:dyDescent="0.25">
      <c r="L5638" s="264">
        <f>Member!A5638</f>
        <v>0</v>
      </c>
    </row>
    <row r="5639" spans="12:12" x14ac:dyDescent="0.25">
      <c r="L5639" s="264">
        <f>Member!A5639</f>
        <v>0</v>
      </c>
    </row>
    <row r="5640" spans="12:12" x14ac:dyDescent="0.25">
      <c r="L5640" s="264">
        <f>Member!A5640</f>
        <v>0</v>
      </c>
    </row>
    <row r="5641" spans="12:12" x14ac:dyDescent="0.25">
      <c r="L5641" s="264">
        <f>Member!A5641</f>
        <v>0</v>
      </c>
    </row>
    <row r="5642" spans="12:12" x14ac:dyDescent="0.25">
      <c r="L5642" s="264">
        <f>Member!A5642</f>
        <v>0</v>
      </c>
    </row>
    <row r="5643" spans="12:12" x14ac:dyDescent="0.25">
      <c r="L5643" s="264">
        <f>Member!A5643</f>
        <v>0</v>
      </c>
    </row>
    <row r="5644" spans="12:12" x14ac:dyDescent="0.25">
      <c r="L5644" s="264">
        <f>Member!A5644</f>
        <v>0</v>
      </c>
    </row>
    <row r="5645" spans="12:12" x14ac:dyDescent="0.25">
      <c r="L5645" s="264">
        <f>Member!A5645</f>
        <v>0</v>
      </c>
    </row>
    <row r="5646" spans="12:12" x14ac:dyDescent="0.25">
      <c r="L5646" s="264">
        <f>Member!A5646</f>
        <v>0</v>
      </c>
    </row>
    <row r="5647" spans="12:12" x14ac:dyDescent="0.25">
      <c r="L5647" s="264">
        <f>Member!A5647</f>
        <v>0</v>
      </c>
    </row>
    <row r="5648" spans="12:12" x14ac:dyDescent="0.25">
      <c r="L5648" s="264">
        <f>Member!A5648</f>
        <v>0</v>
      </c>
    </row>
    <row r="5649" spans="12:12" x14ac:dyDescent="0.25">
      <c r="L5649" s="264">
        <f>Member!A5649</f>
        <v>0</v>
      </c>
    </row>
    <row r="5650" spans="12:12" x14ac:dyDescent="0.25">
      <c r="L5650" s="264">
        <f>Member!A5650</f>
        <v>0</v>
      </c>
    </row>
    <row r="5651" spans="12:12" x14ac:dyDescent="0.25">
      <c r="L5651" s="264">
        <f>Member!A5651</f>
        <v>0</v>
      </c>
    </row>
    <row r="5652" spans="12:12" x14ac:dyDescent="0.25">
      <c r="L5652" s="264">
        <f>Member!A5652</f>
        <v>0</v>
      </c>
    </row>
    <row r="5653" spans="12:12" x14ac:dyDescent="0.25">
      <c r="L5653" s="264">
        <f>Member!A5653</f>
        <v>0</v>
      </c>
    </row>
    <row r="5654" spans="12:12" x14ac:dyDescent="0.25">
      <c r="L5654" s="264">
        <f>Member!A5654</f>
        <v>0</v>
      </c>
    </row>
    <row r="5655" spans="12:12" x14ac:dyDescent="0.25">
      <c r="L5655" s="264">
        <f>Member!A5655</f>
        <v>0</v>
      </c>
    </row>
    <row r="5656" spans="12:12" x14ac:dyDescent="0.25">
      <c r="L5656" s="264">
        <f>Member!A5656</f>
        <v>0</v>
      </c>
    </row>
    <row r="5657" spans="12:12" x14ac:dyDescent="0.25">
      <c r="L5657" s="264">
        <f>Member!A5657</f>
        <v>0</v>
      </c>
    </row>
    <row r="5658" spans="12:12" x14ac:dyDescent="0.25">
      <c r="L5658" s="264">
        <f>Member!A5658</f>
        <v>0</v>
      </c>
    </row>
    <row r="5659" spans="12:12" x14ac:dyDescent="0.25">
      <c r="L5659" s="264">
        <f>Member!A5659</f>
        <v>0</v>
      </c>
    </row>
    <row r="5660" spans="12:12" x14ac:dyDescent="0.25">
      <c r="L5660" s="264">
        <f>Member!A5660</f>
        <v>0</v>
      </c>
    </row>
    <row r="5661" spans="12:12" x14ac:dyDescent="0.25">
      <c r="L5661" s="264">
        <f>Member!A5661</f>
        <v>0</v>
      </c>
    </row>
    <row r="5662" spans="12:12" x14ac:dyDescent="0.25">
      <c r="L5662" s="264">
        <f>Member!A5662</f>
        <v>0</v>
      </c>
    </row>
    <row r="5663" spans="12:12" x14ac:dyDescent="0.25">
      <c r="L5663" s="264">
        <f>Member!A5663</f>
        <v>0</v>
      </c>
    </row>
    <row r="5664" spans="12:12" x14ac:dyDescent="0.25">
      <c r="L5664" s="264">
        <f>Member!A5664</f>
        <v>0</v>
      </c>
    </row>
    <row r="5665" spans="12:12" x14ac:dyDescent="0.25">
      <c r="L5665" s="264">
        <f>Member!A5665</f>
        <v>0</v>
      </c>
    </row>
    <row r="5666" spans="12:12" x14ac:dyDescent="0.25">
      <c r="L5666" s="264">
        <f>Member!A5666</f>
        <v>0</v>
      </c>
    </row>
    <row r="5667" spans="12:12" x14ac:dyDescent="0.25">
      <c r="L5667" s="264">
        <f>Member!A5667</f>
        <v>0</v>
      </c>
    </row>
    <row r="5668" spans="12:12" x14ac:dyDescent="0.25">
      <c r="L5668" s="264">
        <f>Member!A5668</f>
        <v>0</v>
      </c>
    </row>
    <row r="5669" spans="12:12" x14ac:dyDescent="0.25">
      <c r="L5669" s="264">
        <f>Member!A5669</f>
        <v>0</v>
      </c>
    </row>
    <row r="5670" spans="12:12" x14ac:dyDescent="0.25">
      <c r="L5670" s="264">
        <f>Member!A5670</f>
        <v>0</v>
      </c>
    </row>
    <row r="5671" spans="12:12" x14ac:dyDescent="0.25">
      <c r="L5671" s="264">
        <f>Member!A5671</f>
        <v>0</v>
      </c>
    </row>
    <row r="5672" spans="12:12" x14ac:dyDescent="0.25">
      <c r="L5672" s="264">
        <f>Member!A5672</f>
        <v>0</v>
      </c>
    </row>
    <row r="5673" spans="12:12" x14ac:dyDescent="0.25">
      <c r="L5673" s="264">
        <f>Member!A5673</f>
        <v>0</v>
      </c>
    </row>
    <row r="5674" spans="12:12" x14ac:dyDescent="0.25">
      <c r="L5674" s="264">
        <f>Member!A5674</f>
        <v>0</v>
      </c>
    </row>
    <row r="5675" spans="12:12" x14ac:dyDescent="0.25">
      <c r="L5675" s="264">
        <f>Member!A5675</f>
        <v>0</v>
      </c>
    </row>
    <row r="5676" spans="12:12" x14ac:dyDescent="0.25">
      <c r="L5676" s="264">
        <f>Member!A5676</f>
        <v>0</v>
      </c>
    </row>
    <row r="5677" spans="12:12" x14ac:dyDescent="0.25">
      <c r="L5677" s="264">
        <f>Member!A5677</f>
        <v>0</v>
      </c>
    </row>
    <row r="5678" spans="12:12" x14ac:dyDescent="0.25">
      <c r="L5678" s="264">
        <f>Member!A5678</f>
        <v>0</v>
      </c>
    </row>
    <row r="5679" spans="12:12" x14ac:dyDescent="0.25">
      <c r="L5679" s="264">
        <f>Member!A5679</f>
        <v>0</v>
      </c>
    </row>
    <row r="5680" spans="12:12" x14ac:dyDescent="0.25">
      <c r="L5680" s="264">
        <f>Member!A5680</f>
        <v>0</v>
      </c>
    </row>
    <row r="5681" spans="12:12" x14ac:dyDescent="0.25">
      <c r="L5681" s="264">
        <f>Member!A5681</f>
        <v>0</v>
      </c>
    </row>
    <row r="5682" spans="12:12" x14ac:dyDescent="0.25">
      <c r="L5682" s="264">
        <f>Member!A5682</f>
        <v>0</v>
      </c>
    </row>
    <row r="5683" spans="12:12" x14ac:dyDescent="0.25">
      <c r="L5683" s="264">
        <f>Member!A5683</f>
        <v>0</v>
      </c>
    </row>
    <row r="5684" spans="12:12" x14ac:dyDescent="0.25">
      <c r="L5684" s="264">
        <f>Member!A5684</f>
        <v>0</v>
      </c>
    </row>
    <row r="5685" spans="12:12" x14ac:dyDescent="0.25">
      <c r="L5685" s="264">
        <f>Member!A5685</f>
        <v>0</v>
      </c>
    </row>
    <row r="5686" spans="12:12" x14ac:dyDescent="0.25">
      <c r="L5686" s="264">
        <f>Member!A5686</f>
        <v>0</v>
      </c>
    </row>
    <row r="5687" spans="12:12" x14ac:dyDescent="0.25">
      <c r="L5687" s="264">
        <f>Member!A5687</f>
        <v>0</v>
      </c>
    </row>
    <row r="5688" spans="12:12" x14ac:dyDescent="0.25">
      <c r="L5688" s="264">
        <f>Member!A5688</f>
        <v>0</v>
      </c>
    </row>
    <row r="5689" spans="12:12" x14ac:dyDescent="0.25">
      <c r="L5689" s="264">
        <f>Member!A5689</f>
        <v>0</v>
      </c>
    </row>
    <row r="5690" spans="12:12" x14ac:dyDescent="0.25">
      <c r="L5690" s="264">
        <f>Member!A5690</f>
        <v>0</v>
      </c>
    </row>
    <row r="5691" spans="12:12" x14ac:dyDescent="0.25">
      <c r="L5691" s="264">
        <f>Member!A5691</f>
        <v>0</v>
      </c>
    </row>
    <row r="5692" spans="12:12" x14ac:dyDescent="0.25">
      <c r="L5692" s="264">
        <f>Member!A5692</f>
        <v>0</v>
      </c>
    </row>
    <row r="5693" spans="12:12" x14ac:dyDescent="0.25">
      <c r="L5693" s="264">
        <f>Member!A5693</f>
        <v>0</v>
      </c>
    </row>
    <row r="5694" spans="12:12" x14ac:dyDescent="0.25">
      <c r="L5694" s="264">
        <f>Member!A5694</f>
        <v>0</v>
      </c>
    </row>
    <row r="5695" spans="12:12" x14ac:dyDescent="0.25">
      <c r="L5695" s="264">
        <f>Member!A5695</f>
        <v>0</v>
      </c>
    </row>
    <row r="5696" spans="12:12" x14ac:dyDescent="0.25">
      <c r="L5696" s="264">
        <f>Member!A5696</f>
        <v>0</v>
      </c>
    </row>
    <row r="5697" spans="12:12" x14ac:dyDescent="0.25">
      <c r="L5697" s="264">
        <f>Member!A5697</f>
        <v>0</v>
      </c>
    </row>
    <row r="5698" spans="12:12" x14ac:dyDescent="0.25">
      <c r="L5698" s="264">
        <f>Member!A5698</f>
        <v>0</v>
      </c>
    </row>
    <row r="5699" spans="12:12" x14ac:dyDescent="0.25">
      <c r="L5699" s="264">
        <f>Member!A5699</f>
        <v>0</v>
      </c>
    </row>
    <row r="5700" spans="12:12" x14ac:dyDescent="0.25">
      <c r="L5700" s="264">
        <f>Member!A5700</f>
        <v>0</v>
      </c>
    </row>
    <row r="5701" spans="12:12" x14ac:dyDescent="0.25">
      <c r="L5701" s="264">
        <f>Member!A5701</f>
        <v>0</v>
      </c>
    </row>
    <row r="5702" spans="12:12" x14ac:dyDescent="0.25">
      <c r="L5702" s="264">
        <f>Member!A5702</f>
        <v>0</v>
      </c>
    </row>
    <row r="5703" spans="12:12" x14ac:dyDescent="0.25">
      <c r="L5703" s="264">
        <f>Member!A5703</f>
        <v>0</v>
      </c>
    </row>
    <row r="5704" spans="12:12" x14ac:dyDescent="0.25">
      <c r="L5704" s="264">
        <f>Member!A5704</f>
        <v>0</v>
      </c>
    </row>
    <row r="5705" spans="12:12" x14ac:dyDescent="0.25">
      <c r="L5705" s="264">
        <f>Member!A5705</f>
        <v>0</v>
      </c>
    </row>
    <row r="5706" spans="12:12" x14ac:dyDescent="0.25">
      <c r="L5706" s="264">
        <f>Member!A5706</f>
        <v>0</v>
      </c>
    </row>
    <row r="5707" spans="12:12" x14ac:dyDescent="0.25">
      <c r="L5707" s="264">
        <f>Member!A5707</f>
        <v>0</v>
      </c>
    </row>
    <row r="5708" spans="12:12" x14ac:dyDescent="0.25">
      <c r="L5708" s="264">
        <f>Member!A5708</f>
        <v>0</v>
      </c>
    </row>
    <row r="5709" spans="12:12" x14ac:dyDescent="0.25">
      <c r="L5709" s="264">
        <f>Member!A5709</f>
        <v>0</v>
      </c>
    </row>
    <row r="5710" spans="12:12" x14ac:dyDescent="0.25">
      <c r="L5710" s="264">
        <f>Member!A5710</f>
        <v>0</v>
      </c>
    </row>
    <row r="5711" spans="12:12" x14ac:dyDescent="0.25">
      <c r="L5711" s="264">
        <f>Member!A5711</f>
        <v>0</v>
      </c>
    </row>
    <row r="5712" spans="12:12" x14ac:dyDescent="0.25">
      <c r="L5712" s="264">
        <f>Member!A5712</f>
        <v>0</v>
      </c>
    </row>
    <row r="5713" spans="12:12" x14ac:dyDescent="0.25">
      <c r="L5713" s="264">
        <f>Member!A5713</f>
        <v>0</v>
      </c>
    </row>
    <row r="5714" spans="12:12" x14ac:dyDescent="0.25">
      <c r="L5714" s="264">
        <f>Member!A5714</f>
        <v>0</v>
      </c>
    </row>
    <row r="5715" spans="12:12" x14ac:dyDescent="0.25">
      <c r="L5715" s="264">
        <f>Member!A5715</f>
        <v>0</v>
      </c>
    </row>
    <row r="5716" spans="12:12" x14ac:dyDescent="0.25">
      <c r="L5716" s="264">
        <f>Member!A5716</f>
        <v>0</v>
      </c>
    </row>
    <row r="5717" spans="12:12" x14ac:dyDescent="0.25">
      <c r="L5717" s="264">
        <f>Member!A5717</f>
        <v>0</v>
      </c>
    </row>
    <row r="5718" spans="12:12" x14ac:dyDescent="0.25">
      <c r="L5718" s="264">
        <f>Member!A5718</f>
        <v>0</v>
      </c>
    </row>
    <row r="5719" spans="12:12" x14ac:dyDescent="0.25">
      <c r="L5719" s="264">
        <f>Member!A5719</f>
        <v>0</v>
      </c>
    </row>
    <row r="5720" spans="12:12" x14ac:dyDescent="0.25">
      <c r="L5720" s="264">
        <f>Member!A5720</f>
        <v>0</v>
      </c>
    </row>
    <row r="5721" spans="12:12" x14ac:dyDescent="0.25">
      <c r="L5721" s="264">
        <f>Member!A5721</f>
        <v>0</v>
      </c>
    </row>
    <row r="5722" spans="12:12" x14ac:dyDescent="0.25">
      <c r="L5722" s="264">
        <f>Member!A5722</f>
        <v>0</v>
      </c>
    </row>
    <row r="5723" spans="12:12" x14ac:dyDescent="0.25">
      <c r="L5723" s="264">
        <f>Member!A5723</f>
        <v>0</v>
      </c>
    </row>
    <row r="5724" spans="12:12" x14ac:dyDescent="0.25">
      <c r="L5724" s="264">
        <f>Member!A5724</f>
        <v>0</v>
      </c>
    </row>
    <row r="5725" spans="12:12" x14ac:dyDescent="0.25">
      <c r="L5725" s="264">
        <f>Member!A5725</f>
        <v>0</v>
      </c>
    </row>
    <row r="5726" spans="12:12" x14ac:dyDescent="0.25">
      <c r="L5726" s="264">
        <f>Member!A5726</f>
        <v>0</v>
      </c>
    </row>
    <row r="5727" spans="12:12" x14ac:dyDescent="0.25">
      <c r="L5727" s="264">
        <f>Member!A5727</f>
        <v>0</v>
      </c>
    </row>
    <row r="5728" spans="12:12" x14ac:dyDescent="0.25">
      <c r="L5728" s="264">
        <f>Member!A5728</f>
        <v>0</v>
      </c>
    </row>
    <row r="5729" spans="12:12" x14ac:dyDescent="0.25">
      <c r="L5729" s="264">
        <f>Member!A5729</f>
        <v>0</v>
      </c>
    </row>
    <row r="5730" spans="12:12" x14ac:dyDescent="0.25">
      <c r="L5730" s="264">
        <f>Member!A5730</f>
        <v>0</v>
      </c>
    </row>
    <row r="5731" spans="12:12" x14ac:dyDescent="0.25">
      <c r="L5731" s="264">
        <f>Member!A5731</f>
        <v>0</v>
      </c>
    </row>
    <row r="5732" spans="12:12" x14ac:dyDescent="0.25">
      <c r="L5732" s="264">
        <f>Member!A5732</f>
        <v>0</v>
      </c>
    </row>
    <row r="5733" spans="12:12" x14ac:dyDescent="0.25">
      <c r="L5733" s="264">
        <f>Member!A5733</f>
        <v>0</v>
      </c>
    </row>
    <row r="5734" spans="12:12" x14ac:dyDescent="0.25">
      <c r="L5734" s="264">
        <f>Member!A5734</f>
        <v>0</v>
      </c>
    </row>
    <row r="5735" spans="12:12" x14ac:dyDescent="0.25">
      <c r="L5735" s="264">
        <f>Member!A5735</f>
        <v>0</v>
      </c>
    </row>
    <row r="5736" spans="12:12" x14ac:dyDescent="0.25">
      <c r="L5736" s="264">
        <f>Member!A5736</f>
        <v>0</v>
      </c>
    </row>
    <row r="5737" spans="12:12" x14ac:dyDescent="0.25">
      <c r="L5737" s="264">
        <f>Member!A5737</f>
        <v>0</v>
      </c>
    </row>
    <row r="5738" spans="12:12" x14ac:dyDescent="0.25">
      <c r="L5738" s="264">
        <f>Member!A5738</f>
        <v>0</v>
      </c>
    </row>
    <row r="5739" spans="12:12" x14ac:dyDescent="0.25">
      <c r="L5739" s="264">
        <f>Member!A5739</f>
        <v>0</v>
      </c>
    </row>
    <row r="5740" spans="12:12" x14ac:dyDescent="0.25">
      <c r="L5740" s="264">
        <f>Member!A5740</f>
        <v>0</v>
      </c>
    </row>
    <row r="5741" spans="12:12" x14ac:dyDescent="0.25">
      <c r="L5741" s="264">
        <f>Member!A5741</f>
        <v>0</v>
      </c>
    </row>
    <row r="5742" spans="12:12" x14ac:dyDescent="0.25">
      <c r="L5742" s="264">
        <f>Member!A5742</f>
        <v>0</v>
      </c>
    </row>
    <row r="5743" spans="12:12" x14ac:dyDescent="0.25">
      <c r="L5743" s="264">
        <f>Member!A5743</f>
        <v>0</v>
      </c>
    </row>
    <row r="5744" spans="12:12" x14ac:dyDescent="0.25">
      <c r="L5744" s="264">
        <f>Member!A5744</f>
        <v>0</v>
      </c>
    </row>
    <row r="5745" spans="12:12" x14ac:dyDescent="0.25">
      <c r="L5745" s="264">
        <f>Member!A5745</f>
        <v>0</v>
      </c>
    </row>
    <row r="5746" spans="12:12" x14ac:dyDescent="0.25">
      <c r="L5746" s="264">
        <f>Member!A5746</f>
        <v>0</v>
      </c>
    </row>
    <row r="5747" spans="12:12" x14ac:dyDescent="0.25">
      <c r="L5747" s="264">
        <f>Member!A5747</f>
        <v>0</v>
      </c>
    </row>
    <row r="5748" spans="12:12" x14ac:dyDescent="0.25">
      <c r="L5748" s="264">
        <f>Member!A5748</f>
        <v>0</v>
      </c>
    </row>
    <row r="5749" spans="12:12" x14ac:dyDescent="0.25">
      <c r="L5749" s="264">
        <f>Member!A5749</f>
        <v>0</v>
      </c>
    </row>
    <row r="5750" spans="12:12" x14ac:dyDescent="0.25">
      <c r="L5750" s="264">
        <f>Member!A5750</f>
        <v>0</v>
      </c>
    </row>
    <row r="5751" spans="12:12" x14ac:dyDescent="0.25">
      <c r="L5751" s="264">
        <f>Member!A5751</f>
        <v>0</v>
      </c>
    </row>
    <row r="5752" spans="12:12" x14ac:dyDescent="0.25">
      <c r="L5752" s="264">
        <f>Member!A5752</f>
        <v>0</v>
      </c>
    </row>
    <row r="5753" spans="12:12" x14ac:dyDescent="0.25">
      <c r="L5753" s="264">
        <f>Member!A5753</f>
        <v>0</v>
      </c>
    </row>
    <row r="5754" spans="12:12" x14ac:dyDescent="0.25">
      <c r="L5754" s="264">
        <f>Member!A5754</f>
        <v>0</v>
      </c>
    </row>
    <row r="5755" spans="12:12" x14ac:dyDescent="0.25">
      <c r="L5755" s="264">
        <f>Member!A5755</f>
        <v>0</v>
      </c>
    </row>
    <row r="5756" spans="12:12" x14ac:dyDescent="0.25">
      <c r="L5756" s="264">
        <f>Member!A5756</f>
        <v>0</v>
      </c>
    </row>
    <row r="5757" spans="12:12" x14ac:dyDescent="0.25">
      <c r="L5757" s="264">
        <f>Member!A5757</f>
        <v>0</v>
      </c>
    </row>
    <row r="5758" spans="12:12" x14ac:dyDescent="0.25">
      <c r="L5758" s="264">
        <f>Member!A5758</f>
        <v>0</v>
      </c>
    </row>
    <row r="5759" spans="12:12" x14ac:dyDescent="0.25">
      <c r="L5759" s="264">
        <f>Member!A5759</f>
        <v>0</v>
      </c>
    </row>
    <row r="5760" spans="12:12" x14ac:dyDescent="0.25">
      <c r="L5760" s="264">
        <f>Member!A5760</f>
        <v>0</v>
      </c>
    </row>
    <row r="5761" spans="12:12" x14ac:dyDescent="0.25">
      <c r="L5761" s="264">
        <f>Member!A5761</f>
        <v>0</v>
      </c>
    </row>
    <row r="5762" spans="12:12" x14ac:dyDescent="0.25">
      <c r="L5762" s="264">
        <f>Member!A5762</f>
        <v>0</v>
      </c>
    </row>
    <row r="5763" spans="12:12" x14ac:dyDescent="0.25">
      <c r="L5763" s="264">
        <f>Member!A5763</f>
        <v>0</v>
      </c>
    </row>
    <row r="5764" spans="12:12" x14ac:dyDescent="0.25">
      <c r="L5764" s="264">
        <f>Member!A5764</f>
        <v>0</v>
      </c>
    </row>
    <row r="5765" spans="12:12" x14ac:dyDescent="0.25">
      <c r="L5765" s="264">
        <f>Member!A5765</f>
        <v>0</v>
      </c>
    </row>
    <row r="5766" spans="12:12" x14ac:dyDescent="0.25">
      <c r="L5766" s="264">
        <f>Member!A5766</f>
        <v>0</v>
      </c>
    </row>
    <row r="5767" spans="12:12" x14ac:dyDescent="0.25">
      <c r="L5767" s="264">
        <f>Member!A5767</f>
        <v>0</v>
      </c>
    </row>
    <row r="5768" spans="12:12" x14ac:dyDescent="0.25">
      <c r="L5768" s="264">
        <f>Member!A5768</f>
        <v>0</v>
      </c>
    </row>
    <row r="5769" spans="12:12" x14ac:dyDescent="0.25">
      <c r="L5769" s="264">
        <f>Member!A5769</f>
        <v>0</v>
      </c>
    </row>
    <row r="5770" spans="12:12" x14ac:dyDescent="0.25">
      <c r="L5770" s="264">
        <f>Member!A5770</f>
        <v>0</v>
      </c>
    </row>
    <row r="5771" spans="12:12" x14ac:dyDescent="0.25">
      <c r="L5771" s="264">
        <f>Member!A5771</f>
        <v>0</v>
      </c>
    </row>
    <row r="5772" spans="12:12" x14ac:dyDescent="0.25">
      <c r="L5772" s="264">
        <f>Member!A5772</f>
        <v>0</v>
      </c>
    </row>
    <row r="5773" spans="12:12" x14ac:dyDescent="0.25">
      <c r="L5773" s="264">
        <f>Member!A5773</f>
        <v>0</v>
      </c>
    </row>
    <row r="5774" spans="12:12" x14ac:dyDescent="0.25">
      <c r="L5774" s="264">
        <f>Member!A5774</f>
        <v>0</v>
      </c>
    </row>
    <row r="5775" spans="12:12" x14ac:dyDescent="0.25">
      <c r="L5775" s="264">
        <f>Member!A5775</f>
        <v>0</v>
      </c>
    </row>
    <row r="5776" spans="12:12" x14ac:dyDescent="0.25">
      <c r="L5776" s="264">
        <f>Member!A5776</f>
        <v>0</v>
      </c>
    </row>
    <row r="5777" spans="12:12" x14ac:dyDescent="0.25">
      <c r="L5777" s="264">
        <f>Member!A5777</f>
        <v>0</v>
      </c>
    </row>
    <row r="5778" spans="12:12" x14ac:dyDescent="0.25">
      <c r="L5778" s="264">
        <f>Member!A5778</f>
        <v>0</v>
      </c>
    </row>
    <row r="5779" spans="12:12" x14ac:dyDescent="0.25">
      <c r="L5779" s="264">
        <f>Member!A5779</f>
        <v>0</v>
      </c>
    </row>
    <row r="5780" spans="12:12" x14ac:dyDescent="0.25">
      <c r="L5780" s="264">
        <f>Member!A5780</f>
        <v>0</v>
      </c>
    </row>
    <row r="5781" spans="12:12" x14ac:dyDescent="0.25">
      <c r="L5781" s="264">
        <f>Member!A5781</f>
        <v>0</v>
      </c>
    </row>
    <row r="5782" spans="12:12" x14ac:dyDescent="0.25">
      <c r="L5782" s="264">
        <f>Member!A5782</f>
        <v>0</v>
      </c>
    </row>
    <row r="5783" spans="12:12" x14ac:dyDescent="0.25">
      <c r="L5783" s="264">
        <f>Member!A5783</f>
        <v>0</v>
      </c>
    </row>
    <row r="5784" spans="12:12" x14ac:dyDescent="0.25">
      <c r="L5784" s="264">
        <f>Member!A5784</f>
        <v>0</v>
      </c>
    </row>
    <row r="5785" spans="12:12" x14ac:dyDescent="0.25">
      <c r="L5785" s="264">
        <f>Member!A5785</f>
        <v>0</v>
      </c>
    </row>
    <row r="5786" spans="12:12" x14ac:dyDescent="0.25">
      <c r="L5786" s="264">
        <f>Member!A5786</f>
        <v>0</v>
      </c>
    </row>
    <row r="5787" spans="12:12" x14ac:dyDescent="0.25">
      <c r="L5787" s="264">
        <f>Member!A5787</f>
        <v>0</v>
      </c>
    </row>
    <row r="5788" spans="12:12" x14ac:dyDescent="0.25">
      <c r="L5788" s="264">
        <f>Member!A5788</f>
        <v>0</v>
      </c>
    </row>
    <row r="5789" spans="12:12" x14ac:dyDescent="0.25">
      <c r="L5789" s="264">
        <f>Member!A5789</f>
        <v>0</v>
      </c>
    </row>
    <row r="5790" spans="12:12" x14ac:dyDescent="0.25">
      <c r="L5790" s="264">
        <f>Member!A5790</f>
        <v>0</v>
      </c>
    </row>
    <row r="5791" spans="12:12" x14ac:dyDescent="0.25">
      <c r="L5791" s="264">
        <f>Member!A5791</f>
        <v>0</v>
      </c>
    </row>
    <row r="5792" spans="12:12" x14ac:dyDescent="0.25">
      <c r="L5792" s="264">
        <f>Member!A5792</f>
        <v>0</v>
      </c>
    </row>
    <row r="5793" spans="12:12" x14ac:dyDescent="0.25">
      <c r="L5793" s="264">
        <f>Member!A5793</f>
        <v>0</v>
      </c>
    </row>
    <row r="5794" spans="12:12" x14ac:dyDescent="0.25">
      <c r="L5794" s="264">
        <f>Member!A5794</f>
        <v>0</v>
      </c>
    </row>
    <row r="5795" spans="12:12" x14ac:dyDescent="0.25">
      <c r="L5795" s="264">
        <f>Member!A5795</f>
        <v>0</v>
      </c>
    </row>
    <row r="5796" spans="12:12" x14ac:dyDescent="0.25">
      <c r="L5796" s="264">
        <f>Member!A5796</f>
        <v>0</v>
      </c>
    </row>
    <row r="5797" spans="12:12" x14ac:dyDescent="0.25">
      <c r="L5797" s="264">
        <f>Member!A5797</f>
        <v>0</v>
      </c>
    </row>
    <row r="5798" spans="12:12" x14ac:dyDescent="0.25">
      <c r="L5798" s="264">
        <f>Member!A5798</f>
        <v>0</v>
      </c>
    </row>
    <row r="5799" spans="12:12" x14ac:dyDescent="0.25">
      <c r="L5799" s="264">
        <f>Member!A5799</f>
        <v>0</v>
      </c>
    </row>
    <row r="5800" spans="12:12" x14ac:dyDescent="0.25">
      <c r="L5800" s="264">
        <f>Member!A5800</f>
        <v>0</v>
      </c>
    </row>
    <row r="5801" spans="12:12" x14ac:dyDescent="0.25">
      <c r="L5801" s="264">
        <f>Member!A5801</f>
        <v>0</v>
      </c>
    </row>
    <row r="5802" spans="12:12" x14ac:dyDescent="0.25">
      <c r="L5802" s="264">
        <f>Member!A5802</f>
        <v>0</v>
      </c>
    </row>
    <row r="5803" spans="12:12" x14ac:dyDescent="0.25">
      <c r="L5803" s="264">
        <f>Member!A5803</f>
        <v>0</v>
      </c>
    </row>
    <row r="5804" spans="12:12" x14ac:dyDescent="0.25">
      <c r="L5804" s="264">
        <f>Member!A5804</f>
        <v>0</v>
      </c>
    </row>
    <row r="5805" spans="12:12" x14ac:dyDescent="0.25">
      <c r="L5805" s="264">
        <f>Member!A5805</f>
        <v>0</v>
      </c>
    </row>
    <row r="5806" spans="12:12" x14ac:dyDescent="0.25">
      <c r="L5806" s="264">
        <f>Member!A5806</f>
        <v>0</v>
      </c>
    </row>
    <row r="5807" spans="12:12" x14ac:dyDescent="0.25">
      <c r="L5807" s="264">
        <f>Member!A5807</f>
        <v>0</v>
      </c>
    </row>
    <row r="5808" spans="12:12" x14ac:dyDescent="0.25">
      <c r="L5808" s="264">
        <f>Member!A5808</f>
        <v>0</v>
      </c>
    </row>
    <row r="5809" spans="12:12" x14ac:dyDescent="0.25">
      <c r="L5809" s="264">
        <f>Member!A5809</f>
        <v>0</v>
      </c>
    </row>
    <row r="5810" spans="12:12" x14ac:dyDescent="0.25">
      <c r="L5810" s="264">
        <f>Member!A5810</f>
        <v>0</v>
      </c>
    </row>
    <row r="5811" spans="12:12" x14ac:dyDescent="0.25">
      <c r="L5811" s="264">
        <f>Member!A5811</f>
        <v>0</v>
      </c>
    </row>
    <row r="5812" spans="12:12" x14ac:dyDescent="0.25">
      <c r="L5812" s="264">
        <f>Member!A5812</f>
        <v>0</v>
      </c>
    </row>
    <row r="5813" spans="12:12" x14ac:dyDescent="0.25">
      <c r="L5813" s="264">
        <f>Member!A5813</f>
        <v>0</v>
      </c>
    </row>
    <row r="5814" spans="12:12" x14ac:dyDescent="0.25">
      <c r="L5814" s="264">
        <f>Member!A5814</f>
        <v>0</v>
      </c>
    </row>
    <row r="5815" spans="12:12" x14ac:dyDescent="0.25">
      <c r="L5815" s="264">
        <f>Member!A5815</f>
        <v>0</v>
      </c>
    </row>
    <row r="5816" spans="12:12" x14ac:dyDescent="0.25">
      <c r="L5816" s="264">
        <f>Member!A5816</f>
        <v>0</v>
      </c>
    </row>
    <row r="5817" spans="12:12" x14ac:dyDescent="0.25">
      <c r="L5817" s="264">
        <f>Member!A5817</f>
        <v>0</v>
      </c>
    </row>
    <row r="5818" spans="12:12" x14ac:dyDescent="0.25">
      <c r="L5818" s="264">
        <f>Member!A5818</f>
        <v>0</v>
      </c>
    </row>
    <row r="5819" spans="12:12" x14ac:dyDescent="0.25">
      <c r="L5819" s="264">
        <f>Member!A5819</f>
        <v>0</v>
      </c>
    </row>
    <row r="5820" spans="12:12" x14ac:dyDescent="0.25">
      <c r="L5820" s="264">
        <f>Member!A5820</f>
        <v>0</v>
      </c>
    </row>
    <row r="5821" spans="12:12" x14ac:dyDescent="0.25">
      <c r="L5821" s="264">
        <f>Member!A5821</f>
        <v>0</v>
      </c>
    </row>
    <row r="5822" spans="12:12" x14ac:dyDescent="0.25">
      <c r="L5822" s="264">
        <f>Member!A5822</f>
        <v>0</v>
      </c>
    </row>
    <row r="5823" spans="12:12" x14ac:dyDescent="0.25">
      <c r="L5823" s="264">
        <f>Member!A5823</f>
        <v>0</v>
      </c>
    </row>
    <row r="5824" spans="12:12" x14ac:dyDescent="0.25">
      <c r="L5824" s="264">
        <f>Member!A5824</f>
        <v>0</v>
      </c>
    </row>
    <row r="5825" spans="12:12" x14ac:dyDescent="0.25">
      <c r="L5825" s="264">
        <f>Member!A5825</f>
        <v>0</v>
      </c>
    </row>
    <row r="5826" spans="12:12" x14ac:dyDescent="0.25">
      <c r="L5826" s="264">
        <f>Member!A5826</f>
        <v>0</v>
      </c>
    </row>
    <row r="5827" spans="12:12" x14ac:dyDescent="0.25">
      <c r="L5827" s="264">
        <f>Member!A5827</f>
        <v>0</v>
      </c>
    </row>
    <row r="5828" spans="12:12" x14ac:dyDescent="0.25">
      <c r="L5828" s="264">
        <f>Member!A5828</f>
        <v>0</v>
      </c>
    </row>
    <row r="5829" spans="12:12" x14ac:dyDescent="0.25">
      <c r="L5829" s="264">
        <f>Member!A5829</f>
        <v>0</v>
      </c>
    </row>
    <row r="5830" spans="12:12" x14ac:dyDescent="0.25">
      <c r="L5830" s="264">
        <f>Member!A5830</f>
        <v>0</v>
      </c>
    </row>
    <row r="5831" spans="12:12" x14ac:dyDescent="0.25">
      <c r="L5831" s="264">
        <f>Member!A5831</f>
        <v>0</v>
      </c>
    </row>
    <row r="5832" spans="12:12" x14ac:dyDescent="0.25">
      <c r="L5832" s="264">
        <f>Member!A5832</f>
        <v>0</v>
      </c>
    </row>
    <row r="5833" spans="12:12" x14ac:dyDescent="0.25">
      <c r="L5833" s="264">
        <f>Member!A5833</f>
        <v>0</v>
      </c>
    </row>
    <row r="5834" spans="12:12" x14ac:dyDescent="0.25">
      <c r="L5834" s="264">
        <f>Member!A5834</f>
        <v>0</v>
      </c>
    </row>
    <row r="5835" spans="12:12" x14ac:dyDescent="0.25">
      <c r="L5835" s="264">
        <f>Member!A5835</f>
        <v>0</v>
      </c>
    </row>
    <row r="5836" spans="12:12" x14ac:dyDescent="0.25">
      <c r="L5836" s="264">
        <f>Member!A5836</f>
        <v>0</v>
      </c>
    </row>
    <row r="5837" spans="12:12" x14ac:dyDescent="0.25">
      <c r="L5837" s="264">
        <f>Member!A5837</f>
        <v>0</v>
      </c>
    </row>
    <row r="5838" spans="12:12" x14ac:dyDescent="0.25">
      <c r="L5838" s="264">
        <f>Member!A5838</f>
        <v>0</v>
      </c>
    </row>
    <row r="5839" spans="12:12" x14ac:dyDescent="0.25">
      <c r="L5839" s="264">
        <f>Member!A5839</f>
        <v>0</v>
      </c>
    </row>
    <row r="5840" spans="12:12" x14ac:dyDescent="0.25">
      <c r="L5840" s="264">
        <f>Member!A5840</f>
        <v>0</v>
      </c>
    </row>
    <row r="5841" spans="12:12" x14ac:dyDescent="0.25">
      <c r="L5841" s="264">
        <f>Member!A5841</f>
        <v>0</v>
      </c>
    </row>
    <row r="5842" spans="12:12" x14ac:dyDescent="0.25">
      <c r="L5842" s="264">
        <f>Member!A5842</f>
        <v>0</v>
      </c>
    </row>
    <row r="5843" spans="12:12" x14ac:dyDescent="0.25">
      <c r="L5843" s="264">
        <f>Member!A5843</f>
        <v>0</v>
      </c>
    </row>
    <row r="5844" spans="12:12" x14ac:dyDescent="0.25">
      <c r="L5844" s="264">
        <f>Member!A5844</f>
        <v>0</v>
      </c>
    </row>
    <row r="5845" spans="12:12" x14ac:dyDescent="0.25">
      <c r="L5845" s="264">
        <f>Member!A5845</f>
        <v>0</v>
      </c>
    </row>
    <row r="5846" spans="12:12" x14ac:dyDescent="0.25">
      <c r="L5846" s="264">
        <f>Member!A5846</f>
        <v>0</v>
      </c>
    </row>
    <row r="5847" spans="12:12" x14ac:dyDescent="0.25">
      <c r="L5847" s="264">
        <f>Member!A5847</f>
        <v>0</v>
      </c>
    </row>
    <row r="5848" spans="12:12" x14ac:dyDescent="0.25">
      <c r="L5848" s="264">
        <f>Member!A5848</f>
        <v>0</v>
      </c>
    </row>
    <row r="5849" spans="12:12" x14ac:dyDescent="0.25">
      <c r="L5849" s="264">
        <f>Member!A5849</f>
        <v>0</v>
      </c>
    </row>
    <row r="5850" spans="12:12" x14ac:dyDescent="0.25">
      <c r="L5850" s="264">
        <f>Member!A5850</f>
        <v>0</v>
      </c>
    </row>
    <row r="5851" spans="12:12" x14ac:dyDescent="0.25">
      <c r="L5851" s="264">
        <f>Member!A5851</f>
        <v>0</v>
      </c>
    </row>
    <row r="5852" spans="12:12" x14ac:dyDescent="0.25">
      <c r="L5852" s="264">
        <f>Member!A5852</f>
        <v>0</v>
      </c>
    </row>
    <row r="5853" spans="12:12" x14ac:dyDescent="0.25">
      <c r="L5853" s="264">
        <f>Member!A5853</f>
        <v>0</v>
      </c>
    </row>
    <row r="5854" spans="12:12" x14ac:dyDescent="0.25">
      <c r="L5854" s="264">
        <f>Member!A5854</f>
        <v>0</v>
      </c>
    </row>
    <row r="5855" spans="12:12" x14ac:dyDescent="0.25">
      <c r="L5855" s="264">
        <f>Member!A5855</f>
        <v>0</v>
      </c>
    </row>
    <row r="5856" spans="12:12" x14ac:dyDescent="0.25">
      <c r="L5856" s="264">
        <f>Member!A5856</f>
        <v>0</v>
      </c>
    </row>
    <row r="5857" spans="12:12" x14ac:dyDescent="0.25">
      <c r="L5857" s="264">
        <f>Member!A5857</f>
        <v>0</v>
      </c>
    </row>
    <row r="5858" spans="12:12" x14ac:dyDescent="0.25">
      <c r="L5858" s="264">
        <f>Member!A5858</f>
        <v>0</v>
      </c>
    </row>
    <row r="5859" spans="12:12" x14ac:dyDescent="0.25">
      <c r="L5859" s="264">
        <f>Member!A5859</f>
        <v>0</v>
      </c>
    </row>
    <row r="5860" spans="12:12" x14ac:dyDescent="0.25">
      <c r="L5860" s="264">
        <f>Member!A5860</f>
        <v>0</v>
      </c>
    </row>
    <row r="5861" spans="12:12" x14ac:dyDescent="0.25">
      <c r="L5861" s="264">
        <f>Member!A5861</f>
        <v>0</v>
      </c>
    </row>
    <row r="5862" spans="12:12" x14ac:dyDescent="0.25">
      <c r="L5862" s="264">
        <f>Member!A5862</f>
        <v>0</v>
      </c>
    </row>
    <row r="5863" spans="12:12" x14ac:dyDescent="0.25">
      <c r="L5863" s="264">
        <f>Member!A5863</f>
        <v>0</v>
      </c>
    </row>
    <row r="5864" spans="12:12" x14ac:dyDescent="0.25">
      <c r="L5864" s="264">
        <f>Member!A5864</f>
        <v>0</v>
      </c>
    </row>
    <row r="5865" spans="12:12" x14ac:dyDescent="0.25">
      <c r="L5865" s="264">
        <f>Member!A5865</f>
        <v>0</v>
      </c>
    </row>
    <row r="5866" spans="12:12" x14ac:dyDescent="0.25">
      <c r="L5866" s="264">
        <f>Member!A5866</f>
        <v>0</v>
      </c>
    </row>
    <row r="5867" spans="12:12" x14ac:dyDescent="0.25">
      <c r="L5867" s="264">
        <f>Member!A5867</f>
        <v>0</v>
      </c>
    </row>
    <row r="5868" spans="12:12" x14ac:dyDescent="0.25">
      <c r="L5868" s="264">
        <f>Member!A5868</f>
        <v>0</v>
      </c>
    </row>
    <row r="5869" spans="12:12" x14ac:dyDescent="0.25">
      <c r="L5869" s="264">
        <f>Member!A5869</f>
        <v>0</v>
      </c>
    </row>
    <row r="5870" spans="12:12" x14ac:dyDescent="0.25">
      <c r="L5870" s="264">
        <f>Member!A5870</f>
        <v>0</v>
      </c>
    </row>
    <row r="5871" spans="12:12" x14ac:dyDescent="0.25">
      <c r="L5871" s="264">
        <f>Member!A5871</f>
        <v>0</v>
      </c>
    </row>
    <row r="5872" spans="12:12" x14ac:dyDescent="0.25">
      <c r="L5872" s="264">
        <f>Member!A5872</f>
        <v>0</v>
      </c>
    </row>
    <row r="5873" spans="12:12" x14ac:dyDescent="0.25">
      <c r="L5873" s="264">
        <f>Member!A5873</f>
        <v>0</v>
      </c>
    </row>
    <row r="5874" spans="12:12" x14ac:dyDescent="0.25">
      <c r="L5874" s="264">
        <f>Member!A5874</f>
        <v>0</v>
      </c>
    </row>
    <row r="5875" spans="12:12" x14ac:dyDescent="0.25">
      <c r="L5875" s="264">
        <f>Member!A5875</f>
        <v>0</v>
      </c>
    </row>
    <row r="5876" spans="12:12" x14ac:dyDescent="0.25">
      <c r="L5876" s="264">
        <f>Member!A5876</f>
        <v>0</v>
      </c>
    </row>
    <row r="5877" spans="12:12" x14ac:dyDescent="0.25">
      <c r="L5877" s="264">
        <f>Member!A5877</f>
        <v>0</v>
      </c>
    </row>
    <row r="5878" spans="12:12" x14ac:dyDescent="0.25">
      <c r="L5878" s="264">
        <f>Member!A5878</f>
        <v>0</v>
      </c>
    </row>
    <row r="5879" spans="12:12" x14ac:dyDescent="0.25">
      <c r="L5879" s="264">
        <f>Member!A5879</f>
        <v>0</v>
      </c>
    </row>
    <row r="5880" spans="12:12" x14ac:dyDescent="0.25">
      <c r="L5880" s="264">
        <f>Member!A5880</f>
        <v>0</v>
      </c>
    </row>
    <row r="5881" spans="12:12" x14ac:dyDescent="0.25">
      <c r="L5881" s="264">
        <f>Member!A5881</f>
        <v>0</v>
      </c>
    </row>
    <row r="5882" spans="12:12" x14ac:dyDescent="0.25">
      <c r="L5882" s="264">
        <f>Member!A5882</f>
        <v>0</v>
      </c>
    </row>
    <row r="5883" spans="12:12" x14ac:dyDescent="0.25">
      <c r="L5883" s="264">
        <f>Member!A5883</f>
        <v>0</v>
      </c>
    </row>
    <row r="5884" spans="12:12" x14ac:dyDescent="0.25">
      <c r="L5884" s="264">
        <f>Member!A5884</f>
        <v>0</v>
      </c>
    </row>
    <row r="5885" spans="12:12" x14ac:dyDescent="0.25">
      <c r="L5885" s="264">
        <f>Member!A5885</f>
        <v>0</v>
      </c>
    </row>
    <row r="5886" spans="12:12" x14ac:dyDescent="0.25">
      <c r="L5886" s="264">
        <f>Member!A5886</f>
        <v>0</v>
      </c>
    </row>
    <row r="5887" spans="12:12" x14ac:dyDescent="0.25">
      <c r="L5887" s="264">
        <f>Member!A5887</f>
        <v>0</v>
      </c>
    </row>
    <row r="5888" spans="12:12" x14ac:dyDescent="0.25">
      <c r="L5888" s="264">
        <f>Member!A5888</f>
        <v>0</v>
      </c>
    </row>
    <row r="5889" spans="12:12" x14ac:dyDescent="0.25">
      <c r="L5889" s="264">
        <f>Member!A5889</f>
        <v>0</v>
      </c>
    </row>
    <row r="5890" spans="12:12" x14ac:dyDescent="0.25">
      <c r="L5890" s="264">
        <f>Member!A5890</f>
        <v>0</v>
      </c>
    </row>
    <row r="5891" spans="12:12" x14ac:dyDescent="0.25">
      <c r="L5891" s="264">
        <f>Member!A5891</f>
        <v>0</v>
      </c>
    </row>
    <row r="5892" spans="12:12" x14ac:dyDescent="0.25">
      <c r="L5892" s="264">
        <f>Member!A5892</f>
        <v>0</v>
      </c>
    </row>
    <row r="5893" spans="12:12" x14ac:dyDescent="0.25">
      <c r="L5893" s="264">
        <f>Member!A5893</f>
        <v>0</v>
      </c>
    </row>
    <row r="5894" spans="12:12" x14ac:dyDescent="0.25">
      <c r="L5894" s="264">
        <f>Member!A5894</f>
        <v>0</v>
      </c>
    </row>
    <row r="5895" spans="12:12" x14ac:dyDescent="0.25">
      <c r="L5895" s="264">
        <f>Member!A5895</f>
        <v>0</v>
      </c>
    </row>
    <row r="5896" spans="12:12" x14ac:dyDescent="0.25">
      <c r="L5896" s="264">
        <f>Member!A5896</f>
        <v>0</v>
      </c>
    </row>
    <row r="5897" spans="12:12" x14ac:dyDescent="0.25">
      <c r="L5897" s="264">
        <f>Member!A5897</f>
        <v>0</v>
      </c>
    </row>
    <row r="5898" spans="12:12" x14ac:dyDescent="0.25">
      <c r="L5898" s="264">
        <f>Member!A5898</f>
        <v>0</v>
      </c>
    </row>
    <row r="5899" spans="12:12" x14ac:dyDescent="0.25">
      <c r="L5899" s="264">
        <f>Member!A5899</f>
        <v>0</v>
      </c>
    </row>
    <row r="5900" spans="12:12" x14ac:dyDescent="0.25">
      <c r="L5900" s="264">
        <f>Member!A5900</f>
        <v>0</v>
      </c>
    </row>
    <row r="5901" spans="12:12" x14ac:dyDescent="0.25">
      <c r="L5901" s="264">
        <f>Member!A5901</f>
        <v>0</v>
      </c>
    </row>
    <row r="5902" spans="12:12" x14ac:dyDescent="0.25">
      <c r="L5902" s="264">
        <f>Member!A5902</f>
        <v>0</v>
      </c>
    </row>
    <row r="5903" spans="12:12" x14ac:dyDescent="0.25">
      <c r="L5903" s="264">
        <f>Member!A5903</f>
        <v>0</v>
      </c>
    </row>
    <row r="5904" spans="12:12" x14ac:dyDescent="0.25">
      <c r="L5904" s="264">
        <f>Member!A5904</f>
        <v>0</v>
      </c>
    </row>
    <row r="5905" spans="12:12" x14ac:dyDescent="0.25">
      <c r="L5905" s="264">
        <f>Member!A5905</f>
        <v>0</v>
      </c>
    </row>
    <row r="5906" spans="12:12" x14ac:dyDescent="0.25">
      <c r="L5906" s="264">
        <f>Member!A5906</f>
        <v>0</v>
      </c>
    </row>
    <row r="5907" spans="12:12" x14ac:dyDescent="0.25">
      <c r="L5907" s="264">
        <f>Member!A5907</f>
        <v>0</v>
      </c>
    </row>
    <row r="5908" spans="12:12" x14ac:dyDescent="0.25">
      <c r="L5908" s="264">
        <f>Member!A5908</f>
        <v>0</v>
      </c>
    </row>
    <row r="5909" spans="12:12" x14ac:dyDescent="0.25">
      <c r="L5909" s="264">
        <f>Member!A5909</f>
        <v>0</v>
      </c>
    </row>
    <row r="5910" spans="12:12" x14ac:dyDescent="0.25">
      <c r="L5910" s="264">
        <f>Member!A5910</f>
        <v>0</v>
      </c>
    </row>
    <row r="5911" spans="12:12" x14ac:dyDescent="0.25">
      <c r="L5911" s="264">
        <f>Member!A5911</f>
        <v>0</v>
      </c>
    </row>
    <row r="5912" spans="12:12" x14ac:dyDescent="0.25">
      <c r="L5912" s="264">
        <f>Member!A5912</f>
        <v>0</v>
      </c>
    </row>
    <row r="5913" spans="12:12" x14ac:dyDescent="0.25">
      <c r="L5913" s="264">
        <f>Member!A5913</f>
        <v>0</v>
      </c>
    </row>
    <row r="5914" spans="12:12" x14ac:dyDescent="0.25">
      <c r="L5914" s="264">
        <f>Member!A5914</f>
        <v>0</v>
      </c>
    </row>
    <row r="5915" spans="12:12" x14ac:dyDescent="0.25">
      <c r="L5915" s="264">
        <f>Member!A5915</f>
        <v>0</v>
      </c>
    </row>
    <row r="5916" spans="12:12" x14ac:dyDescent="0.25">
      <c r="L5916" s="264">
        <f>Member!A5916</f>
        <v>0</v>
      </c>
    </row>
    <row r="5917" spans="12:12" x14ac:dyDescent="0.25">
      <c r="L5917" s="264">
        <f>Member!A5917</f>
        <v>0</v>
      </c>
    </row>
    <row r="5918" spans="12:12" x14ac:dyDescent="0.25">
      <c r="L5918" s="264">
        <f>Member!A5918</f>
        <v>0</v>
      </c>
    </row>
    <row r="5919" spans="12:12" x14ac:dyDescent="0.25">
      <c r="L5919" s="264">
        <f>Member!A5919</f>
        <v>0</v>
      </c>
    </row>
    <row r="5920" spans="12:12" x14ac:dyDescent="0.25">
      <c r="L5920" s="264">
        <f>Member!A5920</f>
        <v>0</v>
      </c>
    </row>
    <row r="5921" spans="12:12" x14ac:dyDescent="0.25">
      <c r="L5921" s="264">
        <f>Member!A5921</f>
        <v>0</v>
      </c>
    </row>
    <row r="5922" spans="12:12" x14ac:dyDescent="0.25">
      <c r="L5922" s="264">
        <f>Member!A5922</f>
        <v>0</v>
      </c>
    </row>
    <row r="5923" spans="12:12" x14ac:dyDescent="0.25">
      <c r="L5923" s="264">
        <f>Member!A5923</f>
        <v>0</v>
      </c>
    </row>
    <row r="5924" spans="12:12" x14ac:dyDescent="0.25">
      <c r="L5924" s="264">
        <f>Member!A5924</f>
        <v>0</v>
      </c>
    </row>
    <row r="5925" spans="12:12" x14ac:dyDescent="0.25">
      <c r="L5925" s="264">
        <f>Member!A5925</f>
        <v>0</v>
      </c>
    </row>
    <row r="5926" spans="12:12" x14ac:dyDescent="0.25">
      <c r="L5926" s="264">
        <f>Member!A5926</f>
        <v>0</v>
      </c>
    </row>
    <row r="5927" spans="12:12" x14ac:dyDescent="0.25">
      <c r="L5927" s="264">
        <f>Member!A5927</f>
        <v>0</v>
      </c>
    </row>
    <row r="5928" spans="12:12" x14ac:dyDescent="0.25">
      <c r="L5928" s="264">
        <f>Member!A5928</f>
        <v>0</v>
      </c>
    </row>
    <row r="5929" spans="12:12" x14ac:dyDescent="0.25">
      <c r="L5929" s="264">
        <f>Member!A5929</f>
        <v>0</v>
      </c>
    </row>
    <row r="5930" spans="12:12" x14ac:dyDescent="0.25">
      <c r="L5930" s="264">
        <f>Member!A5930</f>
        <v>0</v>
      </c>
    </row>
    <row r="5931" spans="12:12" x14ac:dyDescent="0.25">
      <c r="L5931" s="264">
        <f>Member!A5931</f>
        <v>0</v>
      </c>
    </row>
    <row r="5932" spans="12:12" x14ac:dyDescent="0.25">
      <c r="L5932" s="264">
        <f>Member!A5932</f>
        <v>0</v>
      </c>
    </row>
    <row r="5933" spans="12:12" x14ac:dyDescent="0.25">
      <c r="L5933" s="264">
        <f>Member!A5933</f>
        <v>0</v>
      </c>
    </row>
    <row r="5934" spans="12:12" x14ac:dyDescent="0.25">
      <c r="L5934" s="264">
        <f>Member!A5934</f>
        <v>0</v>
      </c>
    </row>
    <row r="5935" spans="12:12" x14ac:dyDescent="0.25">
      <c r="L5935" s="264">
        <f>Member!A5935</f>
        <v>0</v>
      </c>
    </row>
    <row r="5936" spans="12:12" x14ac:dyDescent="0.25">
      <c r="L5936" s="264">
        <f>Member!A5936</f>
        <v>0</v>
      </c>
    </row>
    <row r="5937" spans="12:12" x14ac:dyDescent="0.25">
      <c r="L5937" s="264">
        <f>Member!A5937</f>
        <v>0</v>
      </c>
    </row>
    <row r="5938" spans="12:12" x14ac:dyDescent="0.25">
      <c r="L5938" s="264">
        <f>Member!A5938</f>
        <v>0</v>
      </c>
    </row>
    <row r="5939" spans="12:12" x14ac:dyDescent="0.25">
      <c r="L5939" s="264">
        <f>Member!A5939</f>
        <v>0</v>
      </c>
    </row>
    <row r="5940" spans="12:12" x14ac:dyDescent="0.25">
      <c r="L5940" s="264">
        <f>Member!A5940</f>
        <v>0</v>
      </c>
    </row>
    <row r="5941" spans="12:12" x14ac:dyDescent="0.25">
      <c r="L5941" s="264">
        <f>Member!A5941</f>
        <v>0</v>
      </c>
    </row>
    <row r="5942" spans="12:12" x14ac:dyDescent="0.25">
      <c r="L5942" s="264">
        <f>Member!A5942</f>
        <v>0</v>
      </c>
    </row>
    <row r="5943" spans="12:12" x14ac:dyDescent="0.25">
      <c r="L5943" s="264">
        <f>Member!A5943</f>
        <v>0</v>
      </c>
    </row>
    <row r="5944" spans="12:12" x14ac:dyDescent="0.25">
      <c r="L5944" s="264">
        <f>Member!A5944</f>
        <v>0</v>
      </c>
    </row>
    <row r="5945" spans="12:12" x14ac:dyDescent="0.25">
      <c r="L5945" s="264">
        <f>Member!A5945</f>
        <v>0</v>
      </c>
    </row>
    <row r="5946" spans="12:12" x14ac:dyDescent="0.25">
      <c r="L5946" s="264">
        <f>Member!A5946</f>
        <v>0</v>
      </c>
    </row>
    <row r="5947" spans="12:12" x14ac:dyDescent="0.25">
      <c r="L5947" s="264">
        <f>Member!A5947</f>
        <v>0</v>
      </c>
    </row>
    <row r="5948" spans="12:12" x14ac:dyDescent="0.25">
      <c r="L5948" s="264">
        <f>Member!A5948</f>
        <v>0</v>
      </c>
    </row>
    <row r="5949" spans="12:12" x14ac:dyDescent="0.25">
      <c r="L5949" s="264">
        <f>Member!A5949</f>
        <v>0</v>
      </c>
    </row>
    <row r="5950" spans="12:12" x14ac:dyDescent="0.25">
      <c r="L5950" s="264">
        <f>Member!A5950</f>
        <v>0</v>
      </c>
    </row>
    <row r="5951" spans="12:12" x14ac:dyDescent="0.25">
      <c r="L5951" s="264">
        <f>Member!A5951</f>
        <v>0</v>
      </c>
    </row>
    <row r="5952" spans="12:12" x14ac:dyDescent="0.25">
      <c r="L5952" s="264">
        <f>Member!A5952</f>
        <v>0</v>
      </c>
    </row>
    <row r="5953" spans="12:12" x14ac:dyDescent="0.25">
      <c r="L5953" s="264">
        <f>Member!A5953</f>
        <v>0</v>
      </c>
    </row>
    <row r="5954" spans="12:12" x14ac:dyDescent="0.25">
      <c r="L5954" s="264">
        <f>Member!A5954</f>
        <v>0</v>
      </c>
    </row>
    <row r="5955" spans="12:12" x14ac:dyDescent="0.25">
      <c r="L5955" s="264">
        <f>Member!A5955</f>
        <v>0</v>
      </c>
    </row>
    <row r="5956" spans="12:12" x14ac:dyDescent="0.25">
      <c r="L5956" s="264">
        <f>Member!A5956</f>
        <v>0</v>
      </c>
    </row>
    <row r="5957" spans="12:12" x14ac:dyDescent="0.25">
      <c r="L5957" s="264">
        <f>Member!A5957</f>
        <v>0</v>
      </c>
    </row>
    <row r="5958" spans="12:12" x14ac:dyDescent="0.25">
      <c r="L5958" s="264">
        <f>Member!A5958</f>
        <v>0</v>
      </c>
    </row>
    <row r="5959" spans="12:12" x14ac:dyDescent="0.25">
      <c r="L5959" s="264">
        <f>Member!A5959</f>
        <v>0</v>
      </c>
    </row>
    <row r="5960" spans="12:12" x14ac:dyDescent="0.25">
      <c r="L5960" s="264">
        <f>Member!A5960</f>
        <v>0</v>
      </c>
    </row>
    <row r="5961" spans="12:12" x14ac:dyDescent="0.25">
      <c r="L5961" s="264">
        <f>Member!A5961</f>
        <v>0</v>
      </c>
    </row>
    <row r="5962" spans="12:12" x14ac:dyDescent="0.25">
      <c r="L5962" s="264">
        <f>Member!A5962</f>
        <v>0</v>
      </c>
    </row>
    <row r="5963" spans="12:12" x14ac:dyDescent="0.25">
      <c r="L5963" s="264">
        <f>Member!A5963</f>
        <v>0</v>
      </c>
    </row>
    <row r="5964" spans="12:12" x14ac:dyDescent="0.25">
      <c r="L5964" s="264">
        <f>Member!A5964</f>
        <v>0</v>
      </c>
    </row>
    <row r="5965" spans="12:12" x14ac:dyDescent="0.25">
      <c r="L5965" s="264">
        <f>Member!A5965</f>
        <v>0</v>
      </c>
    </row>
    <row r="5966" spans="12:12" x14ac:dyDescent="0.25">
      <c r="L5966" s="264">
        <f>Member!A5966</f>
        <v>0</v>
      </c>
    </row>
    <row r="5967" spans="12:12" x14ac:dyDescent="0.25">
      <c r="L5967" s="264">
        <f>Member!A5967</f>
        <v>0</v>
      </c>
    </row>
    <row r="5968" spans="12:12" x14ac:dyDescent="0.25">
      <c r="L5968" s="264">
        <f>Member!A5968</f>
        <v>0</v>
      </c>
    </row>
    <row r="5969" spans="12:12" x14ac:dyDescent="0.25">
      <c r="L5969" s="264">
        <f>Member!A5969</f>
        <v>0</v>
      </c>
    </row>
    <row r="5970" spans="12:12" x14ac:dyDescent="0.25">
      <c r="L5970" s="264">
        <f>Member!A5970</f>
        <v>0</v>
      </c>
    </row>
    <row r="5971" spans="12:12" x14ac:dyDescent="0.25">
      <c r="L5971" s="264">
        <f>Member!A5971</f>
        <v>0</v>
      </c>
    </row>
    <row r="5972" spans="12:12" x14ac:dyDescent="0.25">
      <c r="L5972" s="264">
        <f>Member!A5972</f>
        <v>0</v>
      </c>
    </row>
    <row r="5973" spans="12:12" x14ac:dyDescent="0.25">
      <c r="L5973" s="264">
        <f>Member!A5973</f>
        <v>0</v>
      </c>
    </row>
    <row r="5974" spans="12:12" x14ac:dyDescent="0.25">
      <c r="L5974" s="264">
        <f>Member!A5974</f>
        <v>0</v>
      </c>
    </row>
    <row r="5975" spans="12:12" x14ac:dyDescent="0.25">
      <c r="L5975" s="264">
        <f>Member!A5975</f>
        <v>0</v>
      </c>
    </row>
    <row r="5976" spans="12:12" x14ac:dyDescent="0.25">
      <c r="L5976" s="264">
        <f>Member!A5976</f>
        <v>0</v>
      </c>
    </row>
    <row r="5977" spans="12:12" x14ac:dyDescent="0.25">
      <c r="L5977" s="264">
        <f>Member!A5977</f>
        <v>0</v>
      </c>
    </row>
    <row r="5978" spans="12:12" x14ac:dyDescent="0.25">
      <c r="L5978" s="264">
        <f>Member!A5978</f>
        <v>0</v>
      </c>
    </row>
    <row r="5979" spans="12:12" x14ac:dyDescent="0.25">
      <c r="L5979" s="264">
        <f>Member!A5979</f>
        <v>0</v>
      </c>
    </row>
    <row r="5980" spans="12:12" x14ac:dyDescent="0.25">
      <c r="L5980" s="264">
        <f>Member!A5980</f>
        <v>0</v>
      </c>
    </row>
    <row r="5981" spans="12:12" x14ac:dyDescent="0.25">
      <c r="L5981" s="264">
        <f>Member!A5981</f>
        <v>0</v>
      </c>
    </row>
    <row r="5982" spans="12:12" x14ac:dyDescent="0.25">
      <c r="L5982" s="264">
        <f>Member!A5982</f>
        <v>0</v>
      </c>
    </row>
    <row r="5983" spans="12:12" x14ac:dyDescent="0.25">
      <c r="L5983" s="264">
        <f>Member!A5983</f>
        <v>0</v>
      </c>
    </row>
    <row r="5984" spans="12:12" x14ac:dyDescent="0.25">
      <c r="L5984" s="264">
        <f>Member!A5984</f>
        <v>0</v>
      </c>
    </row>
    <row r="5985" spans="12:12" x14ac:dyDescent="0.25">
      <c r="L5985" s="264">
        <f>Member!A5985</f>
        <v>0</v>
      </c>
    </row>
    <row r="5986" spans="12:12" x14ac:dyDescent="0.25">
      <c r="L5986" s="264">
        <f>Member!A5986</f>
        <v>0</v>
      </c>
    </row>
    <row r="5987" spans="12:12" x14ac:dyDescent="0.25">
      <c r="L5987" s="264">
        <f>Member!A5987</f>
        <v>0</v>
      </c>
    </row>
    <row r="5988" spans="12:12" x14ac:dyDescent="0.25">
      <c r="L5988" s="264">
        <f>Member!A5988</f>
        <v>0</v>
      </c>
    </row>
    <row r="5989" spans="12:12" x14ac:dyDescent="0.25">
      <c r="L5989" s="264">
        <f>Member!A5989</f>
        <v>0</v>
      </c>
    </row>
    <row r="5990" spans="12:12" x14ac:dyDescent="0.25">
      <c r="L5990" s="264">
        <f>Member!A5990</f>
        <v>0</v>
      </c>
    </row>
    <row r="5991" spans="12:12" x14ac:dyDescent="0.25">
      <c r="L5991" s="264">
        <f>Member!A5991</f>
        <v>0</v>
      </c>
    </row>
    <row r="5992" spans="12:12" x14ac:dyDescent="0.25">
      <c r="L5992" s="264">
        <f>Member!A5992</f>
        <v>0</v>
      </c>
    </row>
    <row r="5993" spans="12:12" x14ac:dyDescent="0.25">
      <c r="L5993" s="264">
        <f>Member!A5993</f>
        <v>0</v>
      </c>
    </row>
    <row r="5994" spans="12:12" x14ac:dyDescent="0.25">
      <c r="L5994" s="264">
        <f>Member!A5994</f>
        <v>0</v>
      </c>
    </row>
    <row r="5995" spans="12:12" x14ac:dyDescent="0.25">
      <c r="L5995" s="264">
        <f>Member!A5995</f>
        <v>0</v>
      </c>
    </row>
    <row r="5996" spans="12:12" x14ac:dyDescent="0.25">
      <c r="L5996" s="264">
        <f>Member!A5996</f>
        <v>0</v>
      </c>
    </row>
    <row r="5997" spans="12:12" x14ac:dyDescent="0.25">
      <c r="L5997" s="264">
        <f>Member!A5997</f>
        <v>0</v>
      </c>
    </row>
    <row r="5998" spans="12:12" x14ac:dyDescent="0.25">
      <c r="L5998" s="264">
        <f>Member!A5998</f>
        <v>0</v>
      </c>
    </row>
    <row r="5999" spans="12:12" x14ac:dyDescent="0.25">
      <c r="L5999" s="264">
        <f>Member!A5999</f>
        <v>0</v>
      </c>
    </row>
    <row r="6000" spans="12:12" x14ac:dyDescent="0.25">
      <c r="L6000" s="264">
        <f>Member!A6000</f>
        <v>0</v>
      </c>
    </row>
    <row r="6001" spans="12:12" x14ac:dyDescent="0.25">
      <c r="L6001" s="264">
        <f>Member!A6001</f>
        <v>0</v>
      </c>
    </row>
    <row r="6002" spans="12:12" x14ac:dyDescent="0.25">
      <c r="L6002" s="264">
        <f>Member!A6002</f>
        <v>0</v>
      </c>
    </row>
    <row r="6003" spans="12:12" x14ac:dyDescent="0.25">
      <c r="L6003" s="264">
        <f>Member!A6003</f>
        <v>0</v>
      </c>
    </row>
    <row r="6004" spans="12:12" x14ac:dyDescent="0.25">
      <c r="L6004" s="264">
        <f>Member!A6004</f>
        <v>0</v>
      </c>
    </row>
    <row r="6005" spans="12:12" x14ac:dyDescent="0.25">
      <c r="L6005" s="264">
        <f>Member!A6005</f>
        <v>0</v>
      </c>
    </row>
    <row r="6006" spans="12:12" x14ac:dyDescent="0.25">
      <c r="L6006" s="264">
        <f>Member!A6006</f>
        <v>0</v>
      </c>
    </row>
    <row r="6007" spans="12:12" x14ac:dyDescent="0.25">
      <c r="L6007" s="264">
        <f>Member!A6007</f>
        <v>0</v>
      </c>
    </row>
    <row r="6008" spans="12:12" x14ac:dyDescent="0.25">
      <c r="L6008" s="264">
        <f>Member!A6008</f>
        <v>0</v>
      </c>
    </row>
    <row r="6009" spans="12:12" x14ac:dyDescent="0.25">
      <c r="L6009" s="264">
        <f>Member!A6009</f>
        <v>0</v>
      </c>
    </row>
    <row r="6010" spans="12:12" x14ac:dyDescent="0.25">
      <c r="L6010" s="264">
        <f>Member!A6010</f>
        <v>0</v>
      </c>
    </row>
    <row r="6011" spans="12:12" x14ac:dyDescent="0.25">
      <c r="L6011" s="264">
        <f>Member!A6011</f>
        <v>0</v>
      </c>
    </row>
    <row r="6012" spans="12:12" x14ac:dyDescent="0.25">
      <c r="L6012" s="264">
        <f>Member!A6012</f>
        <v>0</v>
      </c>
    </row>
    <row r="6013" spans="12:12" x14ac:dyDescent="0.25">
      <c r="L6013" s="264">
        <f>Member!A6013</f>
        <v>0</v>
      </c>
    </row>
    <row r="6014" spans="12:12" x14ac:dyDescent="0.25">
      <c r="L6014" s="264">
        <f>Member!A6014</f>
        <v>0</v>
      </c>
    </row>
    <row r="6015" spans="12:12" x14ac:dyDescent="0.25">
      <c r="L6015" s="264">
        <f>Member!A6015</f>
        <v>0</v>
      </c>
    </row>
    <row r="6016" spans="12:12" x14ac:dyDescent="0.25">
      <c r="L6016" s="264">
        <f>Member!A6016</f>
        <v>0</v>
      </c>
    </row>
    <row r="6017" spans="12:12" x14ac:dyDescent="0.25">
      <c r="L6017" s="264">
        <f>Member!A6017</f>
        <v>0</v>
      </c>
    </row>
    <row r="6018" spans="12:12" x14ac:dyDescent="0.25">
      <c r="L6018" s="264">
        <f>Member!A6018</f>
        <v>0</v>
      </c>
    </row>
    <row r="6019" spans="12:12" x14ac:dyDescent="0.25">
      <c r="L6019" s="264">
        <f>Member!A6019</f>
        <v>0</v>
      </c>
    </row>
    <row r="6020" spans="12:12" x14ac:dyDescent="0.25">
      <c r="L6020" s="264">
        <f>Member!A6020</f>
        <v>0</v>
      </c>
    </row>
    <row r="6021" spans="12:12" x14ac:dyDescent="0.25">
      <c r="L6021" s="264">
        <f>Member!A6021</f>
        <v>0</v>
      </c>
    </row>
    <row r="6022" spans="12:12" x14ac:dyDescent="0.25">
      <c r="L6022" s="264">
        <f>Member!A6022</f>
        <v>0</v>
      </c>
    </row>
    <row r="6023" spans="12:12" x14ac:dyDescent="0.25">
      <c r="L6023" s="264">
        <f>Member!A6023</f>
        <v>0</v>
      </c>
    </row>
    <row r="6024" spans="12:12" x14ac:dyDescent="0.25">
      <c r="L6024" s="264">
        <f>Member!A6024</f>
        <v>0</v>
      </c>
    </row>
    <row r="6025" spans="12:12" x14ac:dyDescent="0.25">
      <c r="L6025" s="264">
        <f>Member!A6025</f>
        <v>0</v>
      </c>
    </row>
    <row r="6026" spans="12:12" x14ac:dyDescent="0.25">
      <c r="L6026" s="264">
        <f>Member!A6026</f>
        <v>0</v>
      </c>
    </row>
    <row r="6027" spans="12:12" x14ac:dyDescent="0.25">
      <c r="L6027" s="264">
        <f>Member!A6027</f>
        <v>0</v>
      </c>
    </row>
    <row r="6028" spans="12:12" x14ac:dyDescent="0.25">
      <c r="L6028" s="264">
        <f>Member!A6028</f>
        <v>0</v>
      </c>
    </row>
    <row r="6029" spans="12:12" x14ac:dyDescent="0.25">
      <c r="L6029" s="264">
        <f>Member!A6029</f>
        <v>0</v>
      </c>
    </row>
    <row r="6030" spans="12:12" x14ac:dyDescent="0.25">
      <c r="L6030" s="264">
        <f>Member!A6030</f>
        <v>0</v>
      </c>
    </row>
    <row r="6031" spans="12:12" x14ac:dyDescent="0.25">
      <c r="L6031" s="264">
        <f>Member!A6031</f>
        <v>0</v>
      </c>
    </row>
    <row r="6032" spans="12:12" x14ac:dyDescent="0.25">
      <c r="L6032" s="264">
        <f>Member!A6032</f>
        <v>0</v>
      </c>
    </row>
    <row r="6033" spans="12:12" x14ac:dyDescent="0.25">
      <c r="L6033" s="264">
        <f>Member!A6033</f>
        <v>0</v>
      </c>
    </row>
    <row r="6034" spans="12:12" x14ac:dyDescent="0.25">
      <c r="L6034" s="264">
        <f>Member!A6034</f>
        <v>0</v>
      </c>
    </row>
    <row r="6035" spans="12:12" x14ac:dyDescent="0.25">
      <c r="L6035" s="264">
        <f>Member!A6035</f>
        <v>0</v>
      </c>
    </row>
    <row r="6036" spans="12:12" x14ac:dyDescent="0.25">
      <c r="L6036" s="264">
        <f>Member!A6036</f>
        <v>0</v>
      </c>
    </row>
    <row r="6037" spans="12:12" x14ac:dyDescent="0.25">
      <c r="L6037" s="264">
        <f>Member!A6037</f>
        <v>0</v>
      </c>
    </row>
    <row r="6038" spans="12:12" x14ac:dyDescent="0.25">
      <c r="L6038" s="264">
        <f>Member!A6038</f>
        <v>0</v>
      </c>
    </row>
    <row r="6039" spans="12:12" x14ac:dyDescent="0.25">
      <c r="L6039" s="264">
        <f>Member!A6039</f>
        <v>0</v>
      </c>
    </row>
    <row r="6040" spans="12:12" x14ac:dyDescent="0.25">
      <c r="L6040" s="264">
        <f>Member!A6040</f>
        <v>0</v>
      </c>
    </row>
    <row r="6041" spans="12:12" x14ac:dyDescent="0.25">
      <c r="L6041" s="264">
        <f>Member!A6041</f>
        <v>0</v>
      </c>
    </row>
    <row r="6042" spans="12:12" x14ac:dyDescent="0.25">
      <c r="L6042" s="264">
        <f>Member!A6042</f>
        <v>0</v>
      </c>
    </row>
    <row r="6043" spans="12:12" x14ac:dyDescent="0.25">
      <c r="L6043" s="264">
        <f>Member!A6043</f>
        <v>0</v>
      </c>
    </row>
    <row r="6044" spans="12:12" x14ac:dyDescent="0.25">
      <c r="L6044" s="264">
        <f>Member!A6044</f>
        <v>0</v>
      </c>
    </row>
    <row r="6045" spans="12:12" x14ac:dyDescent="0.25">
      <c r="L6045" s="264">
        <f>Member!A6045</f>
        <v>0</v>
      </c>
    </row>
    <row r="6046" spans="12:12" x14ac:dyDescent="0.25">
      <c r="L6046" s="264">
        <f>Member!A6046</f>
        <v>0</v>
      </c>
    </row>
    <row r="6047" spans="12:12" x14ac:dyDescent="0.25">
      <c r="L6047" s="264">
        <f>Member!A6047</f>
        <v>0</v>
      </c>
    </row>
    <row r="6048" spans="12:12" x14ac:dyDescent="0.25">
      <c r="L6048" s="264">
        <f>Member!A6048</f>
        <v>0</v>
      </c>
    </row>
    <row r="6049" spans="12:12" x14ac:dyDescent="0.25">
      <c r="L6049" s="264">
        <f>Member!A6049</f>
        <v>0</v>
      </c>
    </row>
    <row r="6050" spans="12:12" x14ac:dyDescent="0.25">
      <c r="L6050" s="264">
        <f>Member!A6050</f>
        <v>0</v>
      </c>
    </row>
    <row r="6051" spans="12:12" x14ac:dyDescent="0.25">
      <c r="L6051" s="264">
        <f>Member!A6051</f>
        <v>0</v>
      </c>
    </row>
    <row r="6052" spans="12:12" x14ac:dyDescent="0.25">
      <c r="L6052" s="264">
        <f>Member!A6052</f>
        <v>0</v>
      </c>
    </row>
    <row r="6053" spans="12:12" x14ac:dyDescent="0.25">
      <c r="L6053" s="264">
        <f>Member!A6053</f>
        <v>0</v>
      </c>
    </row>
    <row r="6054" spans="12:12" x14ac:dyDescent="0.25">
      <c r="L6054" s="264">
        <f>Member!A6054</f>
        <v>0</v>
      </c>
    </row>
    <row r="6055" spans="12:12" x14ac:dyDescent="0.25">
      <c r="L6055" s="264">
        <f>Member!A6055</f>
        <v>0</v>
      </c>
    </row>
    <row r="6056" spans="12:12" x14ac:dyDescent="0.25">
      <c r="L6056" s="264">
        <f>Member!A6056</f>
        <v>0</v>
      </c>
    </row>
    <row r="6057" spans="12:12" x14ac:dyDescent="0.25">
      <c r="L6057" s="264">
        <f>Member!A6057</f>
        <v>0</v>
      </c>
    </row>
    <row r="6058" spans="12:12" x14ac:dyDescent="0.25">
      <c r="L6058" s="264">
        <f>Member!A6058</f>
        <v>0</v>
      </c>
    </row>
    <row r="6059" spans="12:12" x14ac:dyDescent="0.25">
      <c r="L6059" s="264">
        <f>Member!A6059</f>
        <v>0</v>
      </c>
    </row>
    <row r="6060" spans="12:12" x14ac:dyDescent="0.25">
      <c r="L6060" s="264">
        <f>Member!A6060</f>
        <v>0</v>
      </c>
    </row>
    <row r="6061" spans="12:12" x14ac:dyDescent="0.25">
      <c r="L6061" s="264">
        <f>Member!A6061</f>
        <v>0</v>
      </c>
    </row>
    <row r="6062" spans="12:12" x14ac:dyDescent="0.25">
      <c r="L6062" s="264">
        <f>Member!A6062</f>
        <v>0</v>
      </c>
    </row>
    <row r="6063" spans="12:12" x14ac:dyDescent="0.25">
      <c r="L6063" s="264">
        <f>Member!A6063</f>
        <v>0</v>
      </c>
    </row>
    <row r="6064" spans="12:12" x14ac:dyDescent="0.25">
      <c r="L6064" s="264">
        <f>Member!A6064</f>
        <v>0</v>
      </c>
    </row>
    <row r="6065" spans="12:12" x14ac:dyDescent="0.25">
      <c r="L6065" s="264">
        <f>Member!A6065</f>
        <v>0</v>
      </c>
    </row>
    <row r="6066" spans="12:12" x14ac:dyDescent="0.25">
      <c r="L6066" s="264">
        <f>Member!A6066</f>
        <v>0</v>
      </c>
    </row>
    <row r="6067" spans="12:12" x14ac:dyDescent="0.25">
      <c r="L6067" s="264">
        <f>Member!A6067</f>
        <v>0</v>
      </c>
    </row>
    <row r="6068" spans="12:12" x14ac:dyDescent="0.25">
      <c r="L6068" s="264">
        <f>Member!A6068</f>
        <v>0</v>
      </c>
    </row>
    <row r="6069" spans="12:12" x14ac:dyDescent="0.25">
      <c r="L6069" s="264">
        <f>Member!A6069</f>
        <v>0</v>
      </c>
    </row>
    <row r="6070" spans="12:12" x14ac:dyDescent="0.25">
      <c r="L6070" s="264">
        <f>Member!A6070</f>
        <v>0</v>
      </c>
    </row>
    <row r="6071" spans="12:12" x14ac:dyDescent="0.25">
      <c r="L6071" s="264">
        <f>Member!A6071</f>
        <v>0</v>
      </c>
    </row>
    <row r="6072" spans="12:12" x14ac:dyDescent="0.25">
      <c r="L6072" s="264">
        <f>Member!A6072</f>
        <v>0</v>
      </c>
    </row>
    <row r="6073" spans="12:12" x14ac:dyDescent="0.25">
      <c r="L6073" s="264">
        <f>Member!A6073</f>
        <v>0</v>
      </c>
    </row>
    <row r="6074" spans="12:12" x14ac:dyDescent="0.25">
      <c r="L6074" s="264">
        <f>Member!A6074</f>
        <v>0</v>
      </c>
    </row>
    <row r="6075" spans="12:12" x14ac:dyDescent="0.25">
      <c r="L6075" s="264">
        <f>Member!A6075</f>
        <v>0</v>
      </c>
    </row>
    <row r="6076" spans="12:12" x14ac:dyDescent="0.25">
      <c r="L6076" s="264">
        <f>Member!A6076</f>
        <v>0</v>
      </c>
    </row>
    <row r="6077" spans="12:12" x14ac:dyDescent="0.25">
      <c r="L6077" s="264">
        <f>Member!A6077</f>
        <v>0</v>
      </c>
    </row>
    <row r="6078" spans="12:12" x14ac:dyDescent="0.25">
      <c r="L6078" s="264">
        <f>Member!A6078</f>
        <v>0</v>
      </c>
    </row>
    <row r="6079" spans="12:12" x14ac:dyDescent="0.25">
      <c r="L6079" s="264">
        <f>Member!A6079</f>
        <v>0</v>
      </c>
    </row>
    <row r="6080" spans="12:12" x14ac:dyDescent="0.25">
      <c r="L6080" s="264">
        <f>Member!A6080</f>
        <v>0</v>
      </c>
    </row>
    <row r="6081" spans="12:12" x14ac:dyDescent="0.25">
      <c r="L6081" s="264">
        <f>Member!A6081</f>
        <v>0</v>
      </c>
    </row>
    <row r="6082" spans="12:12" x14ac:dyDescent="0.25">
      <c r="L6082" s="264">
        <f>Member!A6082</f>
        <v>0</v>
      </c>
    </row>
    <row r="6083" spans="12:12" x14ac:dyDescent="0.25">
      <c r="L6083" s="264">
        <f>Member!A6083</f>
        <v>0</v>
      </c>
    </row>
    <row r="6084" spans="12:12" x14ac:dyDescent="0.25">
      <c r="L6084" s="264">
        <f>Member!A6084</f>
        <v>0</v>
      </c>
    </row>
    <row r="6085" spans="12:12" x14ac:dyDescent="0.25">
      <c r="L6085" s="264">
        <f>Member!A6085</f>
        <v>0</v>
      </c>
    </row>
    <row r="6086" spans="12:12" x14ac:dyDescent="0.25">
      <c r="L6086" s="264">
        <f>Member!A6086</f>
        <v>0</v>
      </c>
    </row>
    <row r="6087" spans="12:12" x14ac:dyDescent="0.25">
      <c r="L6087" s="264">
        <f>Member!A6087</f>
        <v>0</v>
      </c>
    </row>
    <row r="6088" spans="12:12" x14ac:dyDescent="0.25">
      <c r="L6088" s="264">
        <f>Member!A6088</f>
        <v>0</v>
      </c>
    </row>
    <row r="6089" spans="12:12" x14ac:dyDescent="0.25">
      <c r="L6089" s="264">
        <f>Member!A6089</f>
        <v>0</v>
      </c>
    </row>
    <row r="6090" spans="12:12" x14ac:dyDescent="0.25">
      <c r="L6090" s="264">
        <f>Member!A6090</f>
        <v>0</v>
      </c>
    </row>
    <row r="6091" spans="12:12" x14ac:dyDescent="0.25">
      <c r="L6091" s="264">
        <f>Member!A6091</f>
        <v>0</v>
      </c>
    </row>
    <row r="6092" spans="12:12" x14ac:dyDescent="0.25">
      <c r="L6092" s="264">
        <f>Member!A6092</f>
        <v>0</v>
      </c>
    </row>
    <row r="6093" spans="12:12" x14ac:dyDescent="0.25">
      <c r="L6093" s="264">
        <f>Member!A6093</f>
        <v>0</v>
      </c>
    </row>
    <row r="6094" spans="12:12" x14ac:dyDescent="0.25">
      <c r="L6094" s="264">
        <f>Member!A6094</f>
        <v>0</v>
      </c>
    </row>
    <row r="6095" spans="12:12" x14ac:dyDescent="0.25">
      <c r="L6095" s="264">
        <f>Member!A6095</f>
        <v>0</v>
      </c>
    </row>
    <row r="6096" spans="12:12" x14ac:dyDescent="0.25">
      <c r="L6096" s="264">
        <f>Member!A6096</f>
        <v>0</v>
      </c>
    </row>
    <row r="6097" spans="12:12" x14ac:dyDescent="0.25">
      <c r="L6097" s="264">
        <f>Member!A6097</f>
        <v>0</v>
      </c>
    </row>
    <row r="6098" spans="12:12" x14ac:dyDescent="0.25">
      <c r="L6098" s="264">
        <f>Member!A6098</f>
        <v>0</v>
      </c>
    </row>
    <row r="6099" spans="12:12" x14ac:dyDescent="0.25">
      <c r="L6099" s="264">
        <f>Member!A6099</f>
        <v>0</v>
      </c>
    </row>
    <row r="6100" spans="12:12" x14ac:dyDescent="0.25">
      <c r="L6100" s="264">
        <f>Member!A6100</f>
        <v>0</v>
      </c>
    </row>
    <row r="6101" spans="12:12" x14ac:dyDescent="0.25">
      <c r="L6101" s="264">
        <f>Member!A6101</f>
        <v>0</v>
      </c>
    </row>
    <row r="6102" spans="12:12" x14ac:dyDescent="0.25">
      <c r="L6102" s="264">
        <f>Member!A6102</f>
        <v>0</v>
      </c>
    </row>
    <row r="6103" spans="12:12" x14ac:dyDescent="0.25">
      <c r="L6103" s="264">
        <f>Member!A6103</f>
        <v>0</v>
      </c>
    </row>
    <row r="6104" spans="12:12" x14ac:dyDescent="0.25">
      <c r="L6104" s="264">
        <f>Member!A6104</f>
        <v>0</v>
      </c>
    </row>
    <row r="6105" spans="12:12" x14ac:dyDescent="0.25">
      <c r="L6105" s="264">
        <f>Member!A6105</f>
        <v>0</v>
      </c>
    </row>
    <row r="6106" spans="12:12" x14ac:dyDescent="0.25">
      <c r="L6106" s="264">
        <f>Member!A6106</f>
        <v>0</v>
      </c>
    </row>
    <row r="6107" spans="12:12" x14ac:dyDescent="0.25">
      <c r="L6107" s="264">
        <f>Member!A6107</f>
        <v>0</v>
      </c>
    </row>
    <row r="6108" spans="12:12" x14ac:dyDescent="0.25">
      <c r="L6108" s="264">
        <f>Member!A6108</f>
        <v>0</v>
      </c>
    </row>
    <row r="6109" spans="12:12" x14ac:dyDescent="0.25">
      <c r="L6109" s="264">
        <f>Member!A6109</f>
        <v>0</v>
      </c>
    </row>
    <row r="6110" spans="12:12" x14ac:dyDescent="0.25">
      <c r="L6110" s="264">
        <f>Member!A6110</f>
        <v>0</v>
      </c>
    </row>
    <row r="6111" spans="12:12" x14ac:dyDescent="0.25">
      <c r="L6111" s="264">
        <f>Member!A6111</f>
        <v>0</v>
      </c>
    </row>
    <row r="6112" spans="12:12" x14ac:dyDescent="0.25">
      <c r="L6112" s="264">
        <f>Member!A6112</f>
        <v>0</v>
      </c>
    </row>
    <row r="6113" spans="12:12" x14ac:dyDescent="0.25">
      <c r="L6113" s="264">
        <f>Member!A6113</f>
        <v>0</v>
      </c>
    </row>
    <row r="6114" spans="12:12" x14ac:dyDescent="0.25">
      <c r="L6114" s="264">
        <f>Member!A6114</f>
        <v>0</v>
      </c>
    </row>
    <row r="6115" spans="12:12" x14ac:dyDescent="0.25">
      <c r="L6115" s="264">
        <f>Member!A6115</f>
        <v>0</v>
      </c>
    </row>
    <row r="6116" spans="12:12" x14ac:dyDescent="0.25">
      <c r="L6116" s="264">
        <f>Member!A6116</f>
        <v>0</v>
      </c>
    </row>
    <row r="6117" spans="12:12" x14ac:dyDescent="0.25">
      <c r="L6117" s="264">
        <f>Member!A6117</f>
        <v>0</v>
      </c>
    </row>
    <row r="6118" spans="12:12" x14ac:dyDescent="0.25">
      <c r="L6118" s="264">
        <f>Member!A6118</f>
        <v>0</v>
      </c>
    </row>
    <row r="6119" spans="12:12" x14ac:dyDescent="0.25">
      <c r="L6119" s="264">
        <f>Member!A6119</f>
        <v>0</v>
      </c>
    </row>
    <row r="6120" spans="12:12" x14ac:dyDescent="0.25">
      <c r="L6120" s="264">
        <f>Member!A6120</f>
        <v>0</v>
      </c>
    </row>
    <row r="6121" spans="12:12" x14ac:dyDescent="0.25">
      <c r="L6121" s="264">
        <f>Member!A6121</f>
        <v>0</v>
      </c>
    </row>
    <row r="6122" spans="12:12" x14ac:dyDescent="0.25">
      <c r="L6122" s="264">
        <f>Member!A6122</f>
        <v>0</v>
      </c>
    </row>
    <row r="6123" spans="12:12" x14ac:dyDescent="0.25">
      <c r="L6123" s="264">
        <f>Member!A6123</f>
        <v>0</v>
      </c>
    </row>
    <row r="6124" spans="12:12" x14ac:dyDescent="0.25">
      <c r="L6124" s="264">
        <f>Member!A6124</f>
        <v>0</v>
      </c>
    </row>
    <row r="6125" spans="12:12" x14ac:dyDescent="0.25">
      <c r="L6125" s="264">
        <f>Member!A6125</f>
        <v>0</v>
      </c>
    </row>
    <row r="6126" spans="12:12" x14ac:dyDescent="0.25">
      <c r="L6126" s="264">
        <f>Member!A6126</f>
        <v>0</v>
      </c>
    </row>
    <row r="6127" spans="12:12" x14ac:dyDescent="0.25">
      <c r="L6127" s="264">
        <f>Member!A6127</f>
        <v>0</v>
      </c>
    </row>
    <row r="6128" spans="12:12" x14ac:dyDescent="0.25">
      <c r="L6128" s="264">
        <f>Member!A6128</f>
        <v>0</v>
      </c>
    </row>
    <row r="6129" spans="12:12" x14ac:dyDescent="0.25">
      <c r="L6129" s="264">
        <f>Member!A6129</f>
        <v>0</v>
      </c>
    </row>
    <row r="6130" spans="12:12" x14ac:dyDescent="0.25">
      <c r="L6130" s="264">
        <f>Member!A6130</f>
        <v>0</v>
      </c>
    </row>
    <row r="6131" spans="12:12" x14ac:dyDescent="0.25">
      <c r="L6131" s="264">
        <f>Member!A6131</f>
        <v>0</v>
      </c>
    </row>
    <row r="6132" spans="12:12" x14ac:dyDescent="0.25">
      <c r="L6132" s="264">
        <f>Member!A6132</f>
        <v>0</v>
      </c>
    </row>
    <row r="6133" spans="12:12" x14ac:dyDescent="0.25">
      <c r="L6133" s="264">
        <f>Member!A6133</f>
        <v>0</v>
      </c>
    </row>
    <row r="6134" spans="12:12" x14ac:dyDescent="0.25">
      <c r="L6134" s="264">
        <f>Member!A6134</f>
        <v>0</v>
      </c>
    </row>
    <row r="6135" spans="12:12" x14ac:dyDescent="0.25">
      <c r="L6135" s="264">
        <f>Member!A6135</f>
        <v>0</v>
      </c>
    </row>
    <row r="6136" spans="12:12" x14ac:dyDescent="0.25">
      <c r="L6136" s="264">
        <f>Member!A6136</f>
        <v>0</v>
      </c>
    </row>
    <row r="6137" spans="12:12" x14ac:dyDescent="0.25">
      <c r="L6137" s="264">
        <f>Member!A6137</f>
        <v>0</v>
      </c>
    </row>
    <row r="6138" spans="12:12" x14ac:dyDescent="0.25">
      <c r="L6138" s="264">
        <f>Member!A6138</f>
        <v>0</v>
      </c>
    </row>
    <row r="6139" spans="12:12" x14ac:dyDescent="0.25">
      <c r="L6139" s="264">
        <f>Member!A6139</f>
        <v>0</v>
      </c>
    </row>
    <row r="6140" spans="12:12" x14ac:dyDescent="0.25">
      <c r="L6140" s="264">
        <f>Member!A6140</f>
        <v>0</v>
      </c>
    </row>
    <row r="6141" spans="12:12" x14ac:dyDescent="0.25">
      <c r="L6141" s="264">
        <f>Member!A6141</f>
        <v>0</v>
      </c>
    </row>
    <row r="6142" spans="12:12" x14ac:dyDescent="0.25">
      <c r="L6142" s="264">
        <f>Member!A6142</f>
        <v>0</v>
      </c>
    </row>
    <row r="6143" spans="12:12" x14ac:dyDescent="0.25">
      <c r="L6143" s="264">
        <f>Member!A6143</f>
        <v>0</v>
      </c>
    </row>
    <row r="6144" spans="12:12" x14ac:dyDescent="0.25">
      <c r="L6144" s="264">
        <f>Member!A6144</f>
        <v>0</v>
      </c>
    </row>
    <row r="6145" spans="12:12" x14ac:dyDescent="0.25">
      <c r="L6145" s="264">
        <f>Member!A6145</f>
        <v>0</v>
      </c>
    </row>
    <row r="6146" spans="12:12" x14ac:dyDescent="0.25">
      <c r="L6146" s="264">
        <f>Member!A6146</f>
        <v>0</v>
      </c>
    </row>
    <row r="6147" spans="12:12" x14ac:dyDescent="0.25">
      <c r="L6147" s="264">
        <f>Member!A6147</f>
        <v>0</v>
      </c>
    </row>
    <row r="6148" spans="12:12" x14ac:dyDescent="0.25">
      <c r="L6148" s="264">
        <f>Member!A6148</f>
        <v>0</v>
      </c>
    </row>
    <row r="6149" spans="12:12" x14ac:dyDescent="0.25">
      <c r="L6149" s="264">
        <f>Member!A6149</f>
        <v>0</v>
      </c>
    </row>
    <row r="6150" spans="12:12" x14ac:dyDescent="0.25">
      <c r="L6150" s="264">
        <f>Member!A6150</f>
        <v>0</v>
      </c>
    </row>
    <row r="6151" spans="12:12" x14ac:dyDescent="0.25">
      <c r="L6151" s="264">
        <f>Member!A6151</f>
        <v>0</v>
      </c>
    </row>
    <row r="6152" spans="12:12" x14ac:dyDescent="0.25">
      <c r="L6152" s="264">
        <f>Member!A6152</f>
        <v>0</v>
      </c>
    </row>
    <row r="6153" spans="12:12" x14ac:dyDescent="0.25">
      <c r="L6153" s="264">
        <f>Member!A6153</f>
        <v>0</v>
      </c>
    </row>
    <row r="6154" spans="12:12" x14ac:dyDescent="0.25">
      <c r="L6154" s="264">
        <f>Member!A6154</f>
        <v>0</v>
      </c>
    </row>
    <row r="6155" spans="12:12" x14ac:dyDescent="0.25">
      <c r="L6155" s="264">
        <f>Member!A6155</f>
        <v>0</v>
      </c>
    </row>
    <row r="6156" spans="12:12" x14ac:dyDescent="0.25">
      <c r="L6156" s="264">
        <f>Member!A6156</f>
        <v>0</v>
      </c>
    </row>
    <row r="6157" spans="12:12" x14ac:dyDescent="0.25">
      <c r="L6157" s="264">
        <f>Member!A6157</f>
        <v>0</v>
      </c>
    </row>
    <row r="6158" spans="12:12" x14ac:dyDescent="0.25">
      <c r="L6158" s="264">
        <f>Member!A6158</f>
        <v>0</v>
      </c>
    </row>
    <row r="6159" spans="12:12" x14ac:dyDescent="0.25">
      <c r="L6159" s="264">
        <f>Member!A6159</f>
        <v>0</v>
      </c>
    </row>
    <row r="6160" spans="12:12" x14ac:dyDescent="0.25">
      <c r="L6160" s="264">
        <f>Member!A6160</f>
        <v>0</v>
      </c>
    </row>
    <row r="6161" spans="12:12" x14ac:dyDescent="0.25">
      <c r="L6161" s="264">
        <f>Member!A6161</f>
        <v>0</v>
      </c>
    </row>
    <row r="6162" spans="12:12" x14ac:dyDescent="0.25">
      <c r="L6162" s="264">
        <f>Member!A6162</f>
        <v>0</v>
      </c>
    </row>
    <row r="6163" spans="12:12" x14ac:dyDescent="0.25">
      <c r="L6163" s="264">
        <f>Member!A6163</f>
        <v>0</v>
      </c>
    </row>
    <row r="6164" spans="12:12" x14ac:dyDescent="0.25">
      <c r="L6164" s="264">
        <f>Member!A6164</f>
        <v>0</v>
      </c>
    </row>
    <row r="6165" spans="12:12" x14ac:dyDescent="0.25">
      <c r="L6165" s="264">
        <f>Member!A6165</f>
        <v>0</v>
      </c>
    </row>
    <row r="6166" spans="12:12" x14ac:dyDescent="0.25">
      <c r="L6166" s="264">
        <f>Member!A6166</f>
        <v>0</v>
      </c>
    </row>
    <row r="6167" spans="12:12" x14ac:dyDescent="0.25">
      <c r="L6167" s="264">
        <f>Member!A6167</f>
        <v>0</v>
      </c>
    </row>
    <row r="6168" spans="12:12" x14ac:dyDescent="0.25">
      <c r="L6168" s="264">
        <f>Member!A6168</f>
        <v>0</v>
      </c>
    </row>
    <row r="6169" spans="12:12" x14ac:dyDescent="0.25">
      <c r="L6169" s="264">
        <f>Member!A6169</f>
        <v>0</v>
      </c>
    </row>
    <row r="6170" spans="12:12" x14ac:dyDescent="0.25">
      <c r="L6170" s="264">
        <f>Member!A6170</f>
        <v>0</v>
      </c>
    </row>
    <row r="6171" spans="12:12" x14ac:dyDescent="0.25">
      <c r="L6171" s="264">
        <f>Member!A6171</f>
        <v>0</v>
      </c>
    </row>
    <row r="6172" spans="12:12" x14ac:dyDescent="0.25">
      <c r="L6172" s="264">
        <f>Member!A6172</f>
        <v>0</v>
      </c>
    </row>
    <row r="6173" spans="12:12" x14ac:dyDescent="0.25">
      <c r="L6173" s="264">
        <f>Member!A6173</f>
        <v>0</v>
      </c>
    </row>
    <row r="6174" spans="12:12" x14ac:dyDescent="0.25">
      <c r="L6174" s="264">
        <f>Member!A6174</f>
        <v>0</v>
      </c>
    </row>
    <row r="6175" spans="12:12" x14ac:dyDescent="0.25">
      <c r="L6175" s="264">
        <f>Member!A6175</f>
        <v>0</v>
      </c>
    </row>
    <row r="6176" spans="12:12" x14ac:dyDescent="0.25">
      <c r="L6176" s="264">
        <f>Member!A6176</f>
        <v>0</v>
      </c>
    </row>
    <row r="6177" spans="12:12" x14ac:dyDescent="0.25">
      <c r="L6177" s="264">
        <f>Member!A6177</f>
        <v>0</v>
      </c>
    </row>
    <row r="6178" spans="12:12" x14ac:dyDescent="0.25">
      <c r="L6178" s="264">
        <f>Member!A6178</f>
        <v>0</v>
      </c>
    </row>
    <row r="6179" spans="12:12" x14ac:dyDescent="0.25">
      <c r="L6179" s="264">
        <f>Member!A6179</f>
        <v>0</v>
      </c>
    </row>
    <row r="6180" spans="12:12" x14ac:dyDescent="0.25">
      <c r="L6180" s="264">
        <f>Member!A6180</f>
        <v>0</v>
      </c>
    </row>
    <row r="6181" spans="12:12" x14ac:dyDescent="0.25">
      <c r="L6181" s="264">
        <f>Member!A6181</f>
        <v>0</v>
      </c>
    </row>
    <row r="6182" spans="12:12" x14ac:dyDescent="0.25">
      <c r="L6182" s="264">
        <f>Member!A6182</f>
        <v>0</v>
      </c>
    </row>
    <row r="6183" spans="12:12" x14ac:dyDescent="0.25">
      <c r="L6183" s="264">
        <f>Member!A6183</f>
        <v>0</v>
      </c>
    </row>
    <row r="6184" spans="12:12" x14ac:dyDescent="0.25">
      <c r="L6184" s="264">
        <f>Member!A6184</f>
        <v>0</v>
      </c>
    </row>
    <row r="6185" spans="12:12" x14ac:dyDescent="0.25">
      <c r="L6185" s="264">
        <f>Member!A6185</f>
        <v>0</v>
      </c>
    </row>
    <row r="6186" spans="12:12" x14ac:dyDescent="0.25">
      <c r="L6186" s="264">
        <f>Member!A6186</f>
        <v>0</v>
      </c>
    </row>
    <row r="6187" spans="12:12" x14ac:dyDescent="0.25">
      <c r="L6187" s="264">
        <f>Member!A6187</f>
        <v>0</v>
      </c>
    </row>
    <row r="6188" spans="12:12" x14ac:dyDescent="0.25">
      <c r="L6188" s="264">
        <f>Member!A6188</f>
        <v>0</v>
      </c>
    </row>
    <row r="6189" spans="12:12" x14ac:dyDescent="0.25">
      <c r="L6189" s="264">
        <f>Member!A6189</f>
        <v>0</v>
      </c>
    </row>
    <row r="6190" spans="12:12" x14ac:dyDescent="0.25">
      <c r="L6190" s="264">
        <f>Member!A6190</f>
        <v>0</v>
      </c>
    </row>
    <row r="6191" spans="12:12" x14ac:dyDescent="0.25">
      <c r="L6191" s="264">
        <f>Member!A6191</f>
        <v>0</v>
      </c>
    </row>
    <row r="6192" spans="12:12" x14ac:dyDescent="0.25">
      <c r="L6192" s="264">
        <f>Member!A6192</f>
        <v>0</v>
      </c>
    </row>
    <row r="6193" spans="12:12" x14ac:dyDescent="0.25">
      <c r="L6193" s="264">
        <f>Member!A6193</f>
        <v>0</v>
      </c>
    </row>
    <row r="6194" spans="12:12" x14ac:dyDescent="0.25">
      <c r="L6194" s="264">
        <f>Member!A6194</f>
        <v>0</v>
      </c>
    </row>
    <row r="6195" spans="12:12" x14ac:dyDescent="0.25">
      <c r="L6195" s="264">
        <f>Member!A6195</f>
        <v>0</v>
      </c>
    </row>
    <row r="6196" spans="12:12" x14ac:dyDescent="0.25">
      <c r="L6196" s="264">
        <f>Member!A6196</f>
        <v>0</v>
      </c>
    </row>
    <row r="6197" spans="12:12" x14ac:dyDescent="0.25">
      <c r="L6197" s="264">
        <f>Member!A6197</f>
        <v>0</v>
      </c>
    </row>
    <row r="6198" spans="12:12" x14ac:dyDescent="0.25">
      <c r="L6198" s="264">
        <f>Member!A6198</f>
        <v>0</v>
      </c>
    </row>
    <row r="6199" spans="12:12" x14ac:dyDescent="0.25">
      <c r="L6199" s="264">
        <f>Member!A6199</f>
        <v>0</v>
      </c>
    </row>
    <row r="6200" spans="12:12" x14ac:dyDescent="0.25">
      <c r="L6200" s="264">
        <f>Member!A6200</f>
        <v>0</v>
      </c>
    </row>
    <row r="6201" spans="12:12" x14ac:dyDescent="0.25">
      <c r="L6201" s="264">
        <f>Member!A6201</f>
        <v>0</v>
      </c>
    </row>
    <row r="6202" spans="12:12" x14ac:dyDescent="0.25">
      <c r="L6202" s="264">
        <f>Member!A6202</f>
        <v>0</v>
      </c>
    </row>
    <row r="6203" spans="12:12" x14ac:dyDescent="0.25">
      <c r="L6203" s="264">
        <f>Member!A6203</f>
        <v>0</v>
      </c>
    </row>
    <row r="6204" spans="12:12" x14ac:dyDescent="0.25">
      <c r="L6204" s="264">
        <f>Member!A6204</f>
        <v>0</v>
      </c>
    </row>
    <row r="6205" spans="12:12" x14ac:dyDescent="0.25">
      <c r="L6205" s="264">
        <f>Member!A6205</f>
        <v>0</v>
      </c>
    </row>
    <row r="6206" spans="12:12" x14ac:dyDescent="0.25">
      <c r="L6206" s="264">
        <f>Member!A6206</f>
        <v>0</v>
      </c>
    </row>
    <row r="6207" spans="12:12" x14ac:dyDescent="0.25">
      <c r="L6207" s="264">
        <f>Member!A6207</f>
        <v>0</v>
      </c>
    </row>
    <row r="6208" spans="12:12" x14ac:dyDescent="0.25">
      <c r="L6208" s="264">
        <f>Member!A6208</f>
        <v>0</v>
      </c>
    </row>
    <row r="6209" spans="12:12" x14ac:dyDescent="0.25">
      <c r="L6209" s="264">
        <f>Member!A6209</f>
        <v>0</v>
      </c>
    </row>
    <row r="6210" spans="12:12" x14ac:dyDescent="0.25">
      <c r="L6210" s="264">
        <f>Member!A6210</f>
        <v>0</v>
      </c>
    </row>
    <row r="6211" spans="12:12" x14ac:dyDescent="0.25">
      <c r="L6211" s="264">
        <f>Member!A6211</f>
        <v>0</v>
      </c>
    </row>
    <row r="6212" spans="12:12" x14ac:dyDescent="0.25">
      <c r="L6212" s="264">
        <f>Member!A6212</f>
        <v>0</v>
      </c>
    </row>
    <row r="6213" spans="12:12" x14ac:dyDescent="0.25">
      <c r="L6213" s="264">
        <f>Member!A6213</f>
        <v>0</v>
      </c>
    </row>
    <row r="6214" spans="12:12" x14ac:dyDescent="0.25">
      <c r="L6214" s="264">
        <f>Member!A6214</f>
        <v>0</v>
      </c>
    </row>
    <row r="6215" spans="12:12" x14ac:dyDescent="0.25">
      <c r="L6215" s="264">
        <f>Member!A6215</f>
        <v>0</v>
      </c>
    </row>
    <row r="6216" spans="12:12" x14ac:dyDescent="0.25">
      <c r="L6216" s="264">
        <f>Member!A6216</f>
        <v>0</v>
      </c>
    </row>
    <row r="6217" spans="12:12" x14ac:dyDescent="0.25">
      <c r="L6217" s="264">
        <f>Member!A6217</f>
        <v>0</v>
      </c>
    </row>
    <row r="6218" spans="12:12" x14ac:dyDescent="0.25">
      <c r="L6218" s="264">
        <f>Member!A6218</f>
        <v>0</v>
      </c>
    </row>
    <row r="6219" spans="12:12" x14ac:dyDescent="0.25">
      <c r="L6219" s="264">
        <f>Member!A6219</f>
        <v>0</v>
      </c>
    </row>
    <row r="6220" spans="12:12" x14ac:dyDescent="0.25">
      <c r="L6220" s="264">
        <f>Member!A6220</f>
        <v>0</v>
      </c>
    </row>
    <row r="6221" spans="12:12" x14ac:dyDescent="0.25">
      <c r="L6221" s="264">
        <f>Member!A6221</f>
        <v>0</v>
      </c>
    </row>
    <row r="6222" spans="12:12" x14ac:dyDescent="0.25">
      <c r="L6222" s="264">
        <f>Member!A6222</f>
        <v>0</v>
      </c>
    </row>
    <row r="6223" spans="12:12" x14ac:dyDescent="0.25">
      <c r="L6223" s="264">
        <f>Member!A6223</f>
        <v>0</v>
      </c>
    </row>
    <row r="6224" spans="12:12" x14ac:dyDescent="0.25">
      <c r="L6224" s="264">
        <f>Member!A6224</f>
        <v>0</v>
      </c>
    </row>
    <row r="6225" spans="12:12" x14ac:dyDescent="0.25">
      <c r="L6225" s="264">
        <f>Member!A6225</f>
        <v>0</v>
      </c>
    </row>
    <row r="6226" spans="12:12" x14ac:dyDescent="0.25">
      <c r="L6226" s="264">
        <f>Member!A6226</f>
        <v>0</v>
      </c>
    </row>
    <row r="6227" spans="12:12" x14ac:dyDescent="0.25">
      <c r="L6227" s="264">
        <f>Member!A6227</f>
        <v>0</v>
      </c>
    </row>
    <row r="6228" spans="12:12" x14ac:dyDescent="0.25">
      <c r="L6228" s="264">
        <f>Member!A6228</f>
        <v>0</v>
      </c>
    </row>
    <row r="6229" spans="12:12" x14ac:dyDescent="0.25">
      <c r="L6229" s="264">
        <f>Member!A6229</f>
        <v>0</v>
      </c>
    </row>
    <row r="6230" spans="12:12" x14ac:dyDescent="0.25">
      <c r="L6230" s="264">
        <f>Member!A6230</f>
        <v>0</v>
      </c>
    </row>
    <row r="6231" spans="12:12" x14ac:dyDescent="0.25">
      <c r="L6231" s="264">
        <f>Member!A6231</f>
        <v>0</v>
      </c>
    </row>
    <row r="6232" spans="12:12" x14ac:dyDescent="0.25">
      <c r="L6232" s="264">
        <f>Member!A6232</f>
        <v>0</v>
      </c>
    </row>
    <row r="6233" spans="12:12" x14ac:dyDescent="0.25">
      <c r="L6233" s="264">
        <f>Member!A6233</f>
        <v>0</v>
      </c>
    </row>
    <row r="6234" spans="12:12" x14ac:dyDescent="0.25">
      <c r="L6234" s="264">
        <f>Member!A6234</f>
        <v>0</v>
      </c>
    </row>
    <row r="6235" spans="12:12" x14ac:dyDescent="0.25">
      <c r="L6235" s="264">
        <f>Member!A6235</f>
        <v>0</v>
      </c>
    </row>
    <row r="6236" spans="12:12" x14ac:dyDescent="0.25">
      <c r="L6236" s="264">
        <f>Member!A6236</f>
        <v>0</v>
      </c>
    </row>
    <row r="6237" spans="12:12" x14ac:dyDescent="0.25">
      <c r="L6237" s="264">
        <f>Member!A6237</f>
        <v>0</v>
      </c>
    </row>
    <row r="6238" spans="12:12" x14ac:dyDescent="0.25">
      <c r="L6238" s="264">
        <f>Member!A6238</f>
        <v>0</v>
      </c>
    </row>
    <row r="6239" spans="12:12" x14ac:dyDescent="0.25">
      <c r="L6239" s="264">
        <f>Member!A6239</f>
        <v>0</v>
      </c>
    </row>
    <row r="6240" spans="12:12" x14ac:dyDescent="0.25">
      <c r="L6240" s="264">
        <f>Member!A6240</f>
        <v>0</v>
      </c>
    </row>
    <row r="6241" spans="12:12" x14ac:dyDescent="0.25">
      <c r="L6241" s="264">
        <f>Member!A6241</f>
        <v>0</v>
      </c>
    </row>
    <row r="6242" spans="12:12" x14ac:dyDescent="0.25">
      <c r="L6242" s="264">
        <f>Member!A6242</f>
        <v>0</v>
      </c>
    </row>
    <row r="6243" spans="12:12" x14ac:dyDescent="0.25">
      <c r="L6243" s="264">
        <f>Member!A6243</f>
        <v>0</v>
      </c>
    </row>
    <row r="6244" spans="12:12" x14ac:dyDescent="0.25">
      <c r="L6244" s="264">
        <f>Member!A6244</f>
        <v>0</v>
      </c>
    </row>
    <row r="6245" spans="12:12" x14ac:dyDescent="0.25">
      <c r="L6245" s="264">
        <f>Member!A6245</f>
        <v>0</v>
      </c>
    </row>
    <row r="6246" spans="12:12" x14ac:dyDescent="0.25">
      <c r="L6246" s="264">
        <f>Member!A6246</f>
        <v>0</v>
      </c>
    </row>
    <row r="6247" spans="12:12" x14ac:dyDescent="0.25">
      <c r="L6247" s="264">
        <f>Member!A6247</f>
        <v>0</v>
      </c>
    </row>
    <row r="6248" spans="12:12" x14ac:dyDescent="0.25">
      <c r="L6248" s="264">
        <f>Member!A6248</f>
        <v>0</v>
      </c>
    </row>
    <row r="6249" spans="12:12" x14ac:dyDescent="0.25">
      <c r="L6249" s="264">
        <f>Member!A6249</f>
        <v>0</v>
      </c>
    </row>
    <row r="6250" spans="12:12" x14ac:dyDescent="0.25">
      <c r="L6250" s="264">
        <f>Member!A6250</f>
        <v>0</v>
      </c>
    </row>
    <row r="6251" spans="12:12" x14ac:dyDescent="0.25">
      <c r="L6251" s="264">
        <f>Member!A6251</f>
        <v>0</v>
      </c>
    </row>
    <row r="6252" spans="12:12" x14ac:dyDescent="0.25">
      <c r="L6252" s="264">
        <f>Member!A6252</f>
        <v>0</v>
      </c>
    </row>
    <row r="6253" spans="12:12" x14ac:dyDescent="0.25">
      <c r="L6253" s="264">
        <f>Member!A6253</f>
        <v>0</v>
      </c>
    </row>
    <row r="6254" spans="12:12" x14ac:dyDescent="0.25">
      <c r="L6254" s="264">
        <f>Member!A6254</f>
        <v>0</v>
      </c>
    </row>
    <row r="6255" spans="12:12" x14ac:dyDescent="0.25">
      <c r="L6255" s="264">
        <f>Member!A6255</f>
        <v>0</v>
      </c>
    </row>
    <row r="6256" spans="12:12" x14ac:dyDescent="0.25">
      <c r="L6256" s="264">
        <f>Member!A6256</f>
        <v>0</v>
      </c>
    </row>
    <row r="6257" spans="12:12" x14ac:dyDescent="0.25">
      <c r="L6257" s="264">
        <f>Member!A6257</f>
        <v>0</v>
      </c>
    </row>
    <row r="6258" spans="12:12" x14ac:dyDescent="0.25">
      <c r="L6258" s="264">
        <f>Member!A6258</f>
        <v>0</v>
      </c>
    </row>
    <row r="6259" spans="12:12" x14ac:dyDescent="0.25">
      <c r="L6259" s="264">
        <f>Member!A6259</f>
        <v>0</v>
      </c>
    </row>
    <row r="6260" spans="12:12" x14ac:dyDescent="0.25">
      <c r="L6260" s="264">
        <f>Member!A6260</f>
        <v>0</v>
      </c>
    </row>
    <row r="6261" spans="12:12" x14ac:dyDescent="0.25">
      <c r="L6261" s="264">
        <f>Member!A6261</f>
        <v>0</v>
      </c>
    </row>
    <row r="6262" spans="12:12" x14ac:dyDescent="0.25">
      <c r="L6262" s="264">
        <f>Member!A6262</f>
        <v>0</v>
      </c>
    </row>
    <row r="6263" spans="12:12" x14ac:dyDescent="0.25">
      <c r="L6263" s="264">
        <f>Member!A6263</f>
        <v>0</v>
      </c>
    </row>
    <row r="6264" spans="12:12" x14ac:dyDescent="0.25">
      <c r="L6264" s="264">
        <f>Member!A6264</f>
        <v>0</v>
      </c>
    </row>
    <row r="6265" spans="12:12" x14ac:dyDescent="0.25">
      <c r="L6265" s="264">
        <f>Member!A6265</f>
        <v>0</v>
      </c>
    </row>
    <row r="6266" spans="12:12" x14ac:dyDescent="0.25">
      <c r="L6266" s="264">
        <f>Member!A6266</f>
        <v>0</v>
      </c>
    </row>
    <row r="6267" spans="12:12" x14ac:dyDescent="0.25">
      <c r="L6267" s="264">
        <f>Member!A6267</f>
        <v>0</v>
      </c>
    </row>
    <row r="6268" spans="12:12" x14ac:dyDescent="0.25">
      <c r="L6268" s="264">
        <f>Member!A6268</f>
        <v>0</v>
      </c>
    </row>
    <row r="6269" spans="12:12" x14ac:dyDescent="0.25">
      <c r="L6269" s="264">
        <f>Member!A6269</f>
        <v>0</v>
      </c>
    </row>
    <row r="6270" spans="12:12" x14ac:dyDescent="0.25">
      <c r="L6270" s="264">
        <f>Member!A6270</f>
        <v>0</v>
      </c>
    </row>
    <row r="6271" spans="12:12" x14ac:dyDescent="0.25">
      <c r="L6271" s="264">
        <f>Member!A6271</f>
        <v>0</v>
      </c>
    </row>
    <row r="6272" spans="12:12" x14ac:dyDescent="0.25">
      <c r="L6272" s="264">
        <f>Member!A6272</f>
        <v>0</v>
      </c>
    </row>
    <row r="6273" spans="12:12" x14ac:dyDescent="0.25">
      <c r="L6273" s="264">
        <f>Member!A6273</f>
        <v>0</v>
      </c>
    </row>
    <row r="6274" spans="12:12" x14ac:dyDescent="0.25">
      <c r="L6274" s="264">
        <f>Member!A6274</f>
        <v>0</v>
      </c>
    </row>
    <row r="6275" spans="12:12" x14ac:dyDescent="0.25">
      <c r="L6275" s="264">
        <f>Member!A6275</f>
        <v>0</v>
      </c>
    </row>
    <row r="6276" spans="12:12" x14ac:dyDescent="0.25">
      <c r="L6276" s="264">
        <f>Member!A6276</f>
        <v>0</v>
      </c>
    </row>
    <row r="6277" spans="12:12" x14ac:dyDescent="0.25">
      <c r="L6277" s="264">
        <f>Member!A6277</f>
        <v>0</v>
      </c>
    </row>
    <row r="6278" spans="12:12" x14ac:dyDescent="0.25">
      <c r="L6278" s="264">
        <f>Member!A6278</f>
        <v>0</v>
      </c>
    </row>
    <row r="6279" spans="12:12" x14ac:dyDescent="0.25">
      <c r="L6279" s="264">
        <f>Member!A6279</f>
        <v>0</v>
      </c>
    </row>
    <row r="6280" spans="12:12" x14ac:dyDescent="0.25">
      <c r="L6280" s="264">
        <f>Member!A6280</f>
        <v>0</v>
      </c>
    </row>
    <row r="6281" spans="12:12" x14ac:dyDescent="0.25">
      <c r="L6281" s="264">
        <f>Member!A6281</f>
        <v>0</v>
      </c>
    </row>
    <row r="6282" spans="12:12" x14ac:dyDescent="0.25">
      <c r="L6282" s="264">
        <f>Member!A6282</f>
        <v>0</v>
      </c>
    </row>
    <row r="6283" spans="12:12" x14ac:dyDescent="0.25">
      <c r="L6283" s="264">
        <f>Member!A6283</f>
        <v>0</v>
      </c>
    </row>
    <row r="6284" spans="12:12" x14ac:dyDescent="0.25">
      <c r="L6284" s="264">
        <f>Member!A6284</f>
        <v>0</v>
      </c>
    </row>
    <row r="6285" spans="12:12" x14ac:dyDescent="0.25">
      <c r="L6285" s="264">
        <f>Member!A6285</f>
        <v>0</v>
      </c>
    </row>
    <row r="6286" spans="12:12" x14ac:dyDescent="0.25">
      <c r="L6286" s="264">
        <f>Member!A6286</f>
        <v>0</v>
      </c>
    </row>
    <row r="6287" spans="12:12" x14ac:dyDescent="0.25">
      <c r="L6287" s="264">
        <f>Member!A6287</f>
        <v>0</v>
      </c>
    </row>
    <row r="6288" spans="12:12" x14ac:dyDescent="0.25">
      <c r="L6288" s="264">
        <f>Member!A6288</f>
        <v>0</v>
      </c>
    </row>
    <row r="6289" spans="12:12" x14ac:dyDescent="0.25">
      <c r="L6289" s="264">
        <f>Member!A6289</f>
        <v>0</v>
      </c>
    </row>
    <row r="6290" spans="12:12" x14ac:dyDescent="0.25">
      <c r="L6290" s="264">
        <f>Member!A6290</f>
        <v>0</v>
      </c>
    </row>
    <row r="6291" spans="12:12" x14ac:dyDescent="0.25">
      <c r="L6291" s="264">
        <f>Member!A6291</f>
        <v>0</v>
      </c>
    </row>
    <row r="6292" spans="12:12" x14ac:dyDescent="0.25">
      <c r="L6292" s="264">
        <f>Member!A6292</f>
        <v>0</v>
      </c>
    </row>
    <row r="6293" spans="12:12" x14ac:dyDescent="0.25">
      <c r="L6293" s="264">
        <f>Member!A6293</f>
        <v>0</v>
      </c>
    </row>
    <row r="6294" spans="12:12" x14ac:dyDescent="0.25">
      <c r="L6294" s="264">
        <f>Member!A6294</f>
        <v>0</v>
      </c>
    </row>
    <row r="6295" spans="12:12" x14ac:dyDescent="0.25">
      <c r="L6295" s="264">
        <f>Member!A6295</f>
        <v>0</v>
      </c>
    </row>
    <row r="6296" spans="12:12" x14ac:dyDescent="0.25">
      <c r="L6296" s="264">
        <f>Member!A6296</f>
        <v>0</v>
      </c>
    </row>
    <row r="6297" spans="12:12" x14ac:dyDescent="0.25">
      <c r="L6297" s="264">
        <f>Member!A6297</f>
        <v>0</v>
      </c>
    </row>
    <row r="6298" spans="12:12" x14ac:dyDescent="0.25">
      <c r="L6298" s="264">
        <f>Member!A6298</f>
        <v>0</v>
      </c>
    </row>
    <row r="6299" spans="12:12" x14ac:dyDescent="0.25">
      <c r="L6299" s="264">
        <f>Member!A6299</f>
        <v>0</v>
      </c>
    </row>
    <row r="6300" spans="12:12" x14ac:dyDescent="0.25">
      <c r="L6300" s="264">
        <f>Member!A6300</f>
        <v>0</v>
      </c>
    </row>
    <row r="6301" spans="12:12" x14ac:dyDescent="0.25">
      <c r="L6301" s="264">
        <f>Member!A6301</f>
        <v>0</v>
      </c>
    </row>
    <row r="6302" spans="12:12" x14ac:dyDescent="0.25">
      <c r="L6302" s="264">
        <f>Member!A6302</f>
        <v>0</v>
      </c>
    </row>
    <row r="6303" spans="12:12" x14ac:dyDescent="0.25">
      <c r="L6303" s="264">
        <f>Member!A6303</f>
        <v>0</v>
      </c>
    </row>
    <row r="6304" spans="12:12" x14ac:dyDescent="0.25">
      <c r="L6304" s="264">
        <f>Member!A6304</f>
        <v>0</v>
      </c>
    </row>
    <row r="6305" spans="12:12" x14ac:dyDescent="0.25">
      <c r="L6305" s="264">
        <f>Member!A6305</f>
        <v>0</v>
      </c>
    </row>
    <row r="6306" spans="12:12" x14ac:dyDescent="0.25">
      <c r="L6306" s="264">
        <f>Member!A6306</f>
        <v>0</v>
      </c>
    </row>
    <row r="6307" spans="12:12" x14ac:dyDescent="0.25">
      <c r="L6307" s="264">
        <f>Member!A6307</f>
        <v>0</v>
      </c>
    </row>
    <row r="6308" spans="12:12" x14ac:dyDescent="0.25">
      <c r="L6308" s="264">
        <f>Member!A6308</f>
        <v>0</v>
      </c>
    </row>
    <row r="6309" spans="12:12" x14ac:dyDescent="0.25">
      <c r="L6309" s="264">
        <f>Member!A6309</f>
        <v>0</v>
      </c>
    </row>
    <row r="6310" spans="12:12" x14ac:dyDescent="0.25">
      <c r="L6310" s="264">
        <f>Member!A6310</f>
        <v>0</v>
      </c>
    </row>
    <row r="6311" spans="12:12" x14ac:dyDescent="0.25">
      <c r="L6311" s="264">
        <f>Member!A6311</f>
        <v>0</v>
      </c>
    </row>
    <row r="6312" spans="12:12" x14ac:dyDescent="0.25">
      <c r="L6312" s="264">
        <f>Member!A6312</f>
        <v>0</v>
      </c>
    </row>
    <row r="6313" spans="12:12" x14ac:dyDescent="0.25">
      <c r="L6313" s="264">
        <f>Member!A6313</f>
        <v>0</v>
      </c>
    </row>
    <row r="6314" spans="12:12" x14ac:dyDescent="0.25">
      <c r="L6314" s="264">
        <f>Member!A6314</f>
        <v>0</v>
      </c>
    </row>
    <row r="6315" spans="12:12" x14ac:dyDescent="0.25">
      <c r="L6315" s="264">
        <f>Member!A6315</f>
        <v>0</v>
      </c>
    </row>
    <row r="6316" spans="12:12" x14ac:dyDescent="0.25">
      <c r="L6316" s="264">
        <f>Member!A6316</f>
        <v>0</v>
      </c>
    </row>
    <row r="6317" spans="12:12" x14ac:dyDescent="0.25">
      <c r="L6317" s="264">
        <f>Member!A6317</f>
        <v>0</v>
      </c>
    </row>
    <row r="6318" spans="12:12" x14ac:dyDescent="0.25">
      <c r="L6318" s="264">
        <f>Member!A6318</f>
        <v>0</v>
      </c>
    </row>
    <row r="6319" spans="12:12" x14ac:dyDescent="0.25">
      <c r="L6319" s="264">
        <f>Member!A6319</f>
        <v>0</v>
      </c>
    </row>
    <row r="6320" spans="12:12" x14ac:dyDescent="0.25">
      <c r="L6320" s="264">
        <f>Member!A6320</f>
        <v>0</v>
      </c>
    </row>
    <row r="6321" spans="12:12" x14ac:dyDescent="0.25">
      <c r="L6321" s="264">
        <f>Member!A6321</f>
        <v>0</v>
      </c>
    </row>
    <row r="6322" spans="12:12" x14ac:dyDescent="0.25">
      <c r="L6322" s="264">
        <f>Member!A6322</f>
        <v>0</v>
      </c>
    </row>
    <row r="6323" spans="12:12" x14ac:dyDescent="0.25">
      <c r="L6323" s="264">
        <f>Member!A6323</f>
        <v>0</v>
      </c>
    </row>
    <row r="6324" spans="12:12" x14ac:dyDescent="0.25">
      <c r="L6324" s="264">
        <f>Member!A6324</f>
        <v>0</v>
      </c>
    </row>
    <row r="6325" spans="12:12" x14ac:dyDescent="0.25">
      <c r="L6325" s="264">
        <f>Member!A6325</f>
        <v>0</v>
      </c>
    </row>
    <row r="6326" spans="12:12" x14ac:dyDescent="0.25">
      <c r="L6326" s="264">
        <f>Member!A6326</f>
        <v>0</v>
      </c>
    </row>
    <row r="6327" spans="12:12" x14ac:dyDescent="0.25">
      <c r="L6327" s="264">
        <f>Member!A6327</f>
        <v>0</v>
      </c>
    </row>
    <row r="6328" spans="12:12" x14ac:dyDescent="0.25">
      <c r="L6328" s="264">
        <f>Member!A6328</f>
        <v>0</v>
      </c>
    </row>
    <row r="6329" spans="12:12" x14ac:dyDescent="0.25">
      <c r="L6329" s="264">
        <f>Member!A6329</f>
        <v>0</v>
      </c>
    </row>
    <row r="6330" spans="12:12" x14ac:dyDescent="0.25">
      <c r="L6330" s="264">
        <f>Member!A6330</f>
        <v>0</v>
      </c>
    </row>
    <row r="6331" spans="12:12" x14ac:dyDescent="0.25">
      <c r="L6331" s="264">
        <f>Member!A6331</f>
        <v>0</v>
      </c>
    </row>
    <row r="6332" spans="12:12" x14ac:dyDescent="0.25">
      <c r="L6332" s="264">
        <f>Member!A6332</f>
        <v>0</v>
      </c>
    </row>
    <row r="6333" spans="12:12" x14ac:dyDescent="0.25">
      <c r="L6333" s="264">
        <f>Member!A6333</f>
        <v>0</v>
      </c>
    </row>
    <row r="6334" spans="12:12" x14ac:dyDescent="0.25">
      <c r="L6334" s="264">
        <f>Member!A6334</f>
        <v>0</v>
      </c>
    </row>
    <row r="6335" spans="12:12" x14ac:dyDescent="0.25">
      <c r="L6335" s="264">
        <f>Member!A6335</f>
        <v>0</v>
      </c>
    </row>
    <row r="6336" spans="12:12" x14ac:dyDescent="0.25">
      <c r="L6336" s="264">
        <f>Member!A6336</f>
        <v>0</v>
      </c>
    </row>
    <row r="6337" spans="12:12" x14ac:dyDescent="0.25">
      <c r="L6337" s="264">
        <f>Member!A6337</f>
        <v>0</v>
      </c>
    </row>
    <row r="6338" spans="12:12" x14ac:dyDescent="0.25">
      <c r="L6338" s="264">
        <f>Member!A6338</f>
        <v>0</v>
      </c>
    </row>
    <row r="6339" spans="12:12" x14ac:dyDescent="0.25">
      <c r="L6339" s="264">
        <f>Member!A6339</f>
        <v>0</v>
      </c>
    </row>
    <row r="6340" spans="12:12" x14ac:dyDescent="0.25">
      <c r="L6340" s="264">
        <f>Member!A6340</f>
        <v>0</v>
      </c>
    </row>
    <row r="6341" spans="12:12" x14ac:dyDescent="0.25">
      <c r="L6341" s="264">
        <f>Member!A6341</f>
        <v>0</v>
      </c>
    </row>
    <row r="6342" spans="12:12" x14ac:dyDescent="0.25">
      <c r="L6342" s="264">
        <f>Member!A6342</f>
        <v>0</v>
      </c>
    </row>
    <row r="6343" spans="12:12" x14ac:dyDescent="0.25">
      <c r="L6343" s="264">
        <f>Member!A6343</f>
        <v>0</v>
      </c>
    </row>
    <row r="6344" spans="12:12" x14ac:dyDescent="0.25">
      <c r="L6344" s="264">
        <f>Member!A6344</f>
        <v>0</v>
      </c>
    </row>
    <row r="6345" spans="12:12" x14ac:dyDescent="0.25">
      <c r="L6345" s="264">
        <f>Member!A6345</f>
        <v>0</v>
      </c>
    </row>
    <row r="6346" spans="12:12" x14ac:dyDescent="0.25">
      <c r="L6346" s="264">
        <f>Member!A6346</f>
        <v>0</v>
      </c>
    </row>
    <row r="6347" spans="12:12" x14ac:dyDescent="0.25">
      <c r="L6347" s="264">
        <f>Member!A6347</f>
        <v>0</v>
      </c>
    </row>
    <row r="6348" spans="12:12" x14ac:dyDescent="0.25">
      <c r="L6348" s="264">
        <f>Member!A6348</f>
        <v>0</v>
      </c>
    </row>
    <row r="6349" spans="12:12" x14ac:dyDescent="0.25">
      <c r="L6349" s="264">
        <f>Member!A6349</f>
        <v>0</v>
      </c>
    </row>
    <row r="6350" spans="12:12" x14ac:dyDescent="0.25">
      <c r="L6350" s="264">
        <f>Member!A6350</f>
        <v>0</v>
      </c>
    </row>
    <row r="6351" spans="12:12" x14ac:dyDescent="0.25">
      <c r="L6351" s="264">
        <f>Member!A6351</f>
        <v>0</v>
      </c>
    </row>
    <row r="6352" spans="12:12" x14ac:dyDescent="0.25">
      <c r="L6352" s="264">
        <f>Member!A6352</f>
        <v>0</v>
      </c>
    </row>
    <row r="6353" spans="12:12" x14ac:dyDescent="0.25">
      <c r="L6353" s="264">
        <f>Member!A6353</f>
        <v>0</v>
      </c>
    </row>
    <row r="6354" spans="12:12" x14ac:dyDescent="0.25">
      <c r="L6354" s="264">
        <f>Member!A6354</f>
        <v>0</v>
      </c>
    </row>
    <row r="6355" spans="12:12" x14ac:dyDescent="0.25">
      <c r="L6355" s="264">
        <f>Member!A6355</f>
        <v>0</v>
      </c>
    </row>
    <row r="6356" spans="12:12" x14ac:dyDescent="0.25">
      <c r="L6356" s="264">
        <f>Member!A6356</f>
        <v>0</v>
      </c>
    </row>
    <row r="6357" spans="12:12" x14ac:dyDescent="0.25">
      <c r="L6357" s="264">
        <f>Member!A6357</f>
        <v>0</v>
      </c>
    </row>
    <row r="6358" spans="12:12" x14ac:dyDescent="0.25">
      <c r="L6358" s="264">
        <f>Member!A6358</f>
        <v>0</v>
      </c>
    </row>
    <row r="6359" spans="12:12" x14ac:dyDescent="0.25">
      <c r="L6359" s="264">
        <f>Member!A6359</f>
        <v>0</v>
      </c>
    </row>
    <row r="6360" spans="12:12" x14ac:dyDescent="0.25">
      <c r="L6360" s="264">
        <f>Member!A6360</f>
        <v>0</v>
      </c>
    </row>
    <row r="6361" spans="12:12" x14ac:dyDescent="0.25">
      <c r="L6361" s="264">
        <f>Member!A6361</f>
        <v>0</v>
      </c>
    </row>
    <row r="6362" spans="12:12" x14ac:dyDescent="0.25">
      <c r="L6362" s="264">
        <f>Member!A6362</f>
        <v>0</v>
      </c>
    </row>
    <row r="6363" spans="12:12" x14ac:dyDescent="0.25">
      <c r="L6363" s="264">
        <f>Member!A6363</f>
        <v>0</v>
      </c>
    </row>
    <row r="6364" spans="12:12" x14ac:dyDescent="0.25">
      <c r="L6364" s="264">
        <f>Member!A6364</f>
        <v>0</v>
      </c>
    </row>
    <row r="6365" spans="12:12" x14ac:dyDescent="0.25">
      <c r="L6365" s="264">
        <f>Member!A6365</f>
        <v>0</v>
      </c>
    </row>
    <row r="6366" spans="12:12" x14ac:dyDescent="0.25">
      <c r="L6366" s="264">
        <f>Member!A6366</f>
        <v>0</v>
      </c>
    </row>
    <row r="6367" spans="12:12" x14ac:dyDescent="0.25">
      <c r="L6367" s="264">
        <f>Member!A6367</f>
        <v>0</v>
      </c>
    </row>
    <row r="6368" spans="12:12" x14ac:dyDescent="0.25">
      <c r="L6368" s="264">
        <f>Member!A6368</f>
        <v>0</v>
      </c>
    </row>
    <row r="6369" spans="12:12" x14ac:dyDescent="0.25">
      <c r="L6369" s="264">
        <f>Member!A6369</f>
        <v>0</v>
      </c>
    </row>
    <row r="6370" spans="12:12" x14ac:dyDescent="0.25">
      <c r="L6370" s="264">
        <f>Member!A6370</f>
        <v>0</v>
      </c>
    </row>
    <row r="6371" spans="12:12" x14ac:dyDescent="0.25">
      <c r="L6371" s="264">
        <f>Member!A6371</f>
        <v>0</v>
      </c>
    </row>
    <row r="6372" spans="12:12" x14ac:dyDescent="0.25">
      <c r="L6372" s="264">
        <f>Member!A6372</f>
        <v>0</v>
      </c>
    </row>
    <row r="6373" spans="12:12" x14ac:dyDescent="0.25">
      <c r="L6373" s="264">
        <f>Member!A6373</f>
        <v>0</v>
      </c>
    </row>
    <row r="6374" spans="12:12" x14ac:dyDescent="0.25">
      <c r="L6374" s="264">
        <f>Member!A6374</f>
        <v>0</v>
      </c>
    </row>
    <row r="6375" spans="12:12" x14ac:dyDescent="0.25">
      <c r="L6375" s="264">
        <f>Member!A6375</f>
        <v>0</v>
      </c>
    </row>
    <row r="6376" spans="12:12" x14ac:dyDescent="0.25">
      <c r="L6376" s="264">
        <f>Member!A6376</f>
        <v>0</v>
      </c>
    </row>
    <row r="6377" spans="12:12" x14ac:dyDescent="0.25">
      <c r="L6377" s="264">
        <f>Member!A6377</f>
        <v>0</v>
      </c>
    </row>
    <row r="6378" spans="12:12" x14ac:dyDescent="0.25">
      <c r="L6378" s="264">
        <f>Member!A6378</f>
        <v>0</v>
      </c>
    </row>
    <row r="6379" spans="12:12" x14ac:dyDescent="0.25">
      <c r="L6379" s="264">
        <f>Member!A6379</f>
        <v>0</v>
      </c>
    </row>
    <row r="6380" spans="12:12" x14ac:dyDescent="0.25">
      <c r="L6380" s="264">
        <f>Member!A6380</f>
        <v>0</v>
      </c>
    </row>
    <row r="6381" spans="12:12" x14ac:dyDescent="0.25">
      <c r="L6381" s="264">
        <f>Member!A6381</f>
        <v>0</v>
      </c>
    </row>
    <row r="6382" spans="12:12" x14ac:dyDescent="0.25">
      <c r="L6382" s="264">
        <f>Member!A6382</f>
        <v>0</v>
      </c>
    </row>
    <row r="6383" spans="12:12" x14ac:dyDescent="0.25">
      <c r="L6383" s="264">
        <f>Member!A6383</f>
        <v>0</v>
      </c>
    </row>
    <row r="6384" spans="12:12" x14ac:dyDescent="0.25">
      <c r="L6384" s="264">
        <f>Member!A6384</f>
        <v>0</v>
      </c>
    </row>
    <row r="6385" spans="12:12" x14ac:dyDescent="0.25">
      <c r="L6385" s="264">
        <f>Member!A6385</f>
        <v>0</v>
      </c>
    </row>
    <row r="6386" spans="12:12" x14ac:dyDescent="0.25">
      <c r="L6386" s="264">
        <f>Member!A6386</f>
        <v>0</v>
      </c>
    </row>
    <row r="6387" spans="12:12" x14ac:dyDescent="0.25">
      <c r="L6387" s="264">
        <f>Member!A6387</f>
        <v>0</v>
      </c>
    </row>
    <row r="6388" spans="12:12" x14ac:dyDescent="0.25">
      <c r="L6388" s="264">
        <f>Member!A6388</f>
        <v>0</v>
      </c>
    </row>
    <row r="6389" spans="12:12" x14ac:dyDescent="0.25">
      <c r="L6389" s="264">
        <f>Member!A6389</f>
        <v>0</v>
      </c>
    </row>
    <row r="6390" spans="12:12" x14ac:dyDescent="0.25">
      <c r="L6390" s="264">
        <f>Member!A6390</f>
        <v>0</v>
      </c>
    </row>
    <row r="6391" spans="12:12" x14ac:dyDescent="0.25">
      <c r="L6391" s="264">
        <f>Member!A6391</f>
        <v>0</v>
      </c>
    </row>
    <row r="6392" spans="12:12" x14ac:dyDescent="0.25">
      <c r="L6392" s="264">
        <f>Member!A6392</f>
        <v>0</v>
      </c>
    </row>
    <row r="6393" spans="12:12" x14ac:dyDescent="0.25">
      <c r="L6393" s="264">
        <f>Member!A6393</f>
        <v>0</v>
      </c>
    </row>
    <row r="6394" spans="12:12" x14ac:dyDescent="0.25">
      <c r="L6394" s="264">
        <f>Member!A6394</f>
        <v>0</v>
      </c>
    </row>
    <row r="6395" spans="12:12" x14ac:dyDescent="0.25">
      <c r="L6395" s="264">
        <f>Member!A6395</f>
        <v>0</v>
      </c>
    </row>
    <row r="6396" spans="12:12" x14ac:dyDescent="0.25">
      <c r="L6396" s="264">
        <f>Member!A6396</f>
        <v>0</v>
      </c>
    </row>
    <row r="6397" spans="12:12" x14ac:dyDescent="0.25">
      <c r="L6397" s="264">
        <f>Member!A6397</f>
        <v>0</v>
      </c>
    </row>
    <row r="6398" spans="12:12" x14ac:dyDescent="0.25">
      <c r="L6398" s="264">
        <f>Member!A6398</f>
        <v>0</v>
      </c>
    </row>
    <row r="6399" spans="12:12" x14ac:dyDescent="0.25">
      <c r="L6399" s="264">
        <f>Member!A6399</f>
        <v>0</v>
      </c>
    </row>
    <row r="6400" spans="12:12" x14ac:dyDescent="0.25">
      <c r="L6400" s="264">
        <f>Member!A6400</f>
        <v>0</v>
      </c>
    </row>
    <row r="6401" spans="12:12" x14ac:dyDescent="0.25">
      <c r="L6401" s="264">
        <f>Member!A6401</f>
        <v>0</v>
      </c>
    </row>
    <row r="6402" spans="12:12" x14ac:dyDescent="0.25">
      <c r="L6402" s="264">
        <f>Member!A6402</f>
        <v>0</v>
      </c>
    </row>
    <row r="6403" spans="12:12" x14ac:dyDescent="0.25">
      <c r="L6403" s="264">
        <f>Member!A6403</f>
        <v>0</v>
      </c>
    </row>
    <row r="6404" spans="12:12" x14ac:dyDescent="0.25">
      <c r="L6404" s="264">
        <f>Member!A6404</f>
        <v>0</v>
      </c>
    </row>
    <row r="6405" spans="12:12" x14ac:dyDescent="0.25">
      <c r="L6405" s="264">
        <f>Member!A6405</f>
        <v>0</v>
      </c>
    </row>
    <row r="6406" spans="12:12" x14ac:dyDescent="0.25">
      <c r="L6406" s="264">
        <f>Member!A6406</f>
        <v>0</v>
      </c>
    </row>
    <row r="6407" spans="12:12" x14ac:dyDescent="0.25">
      <c r="L6407" s="264">
        <f>Member!A6407</f>
        <v>0</v>
      </c>
    </row>
    <row r="6408" spans="12:12" x14ac:dyDescent="0.25">
      <c r="L6408" s="264">
        <f>Member!A6408</f>
        <v>0</v>
      </c>
    </row>
    <row r="6409" spans="12:12" x14ac:dyDescent="0.25">
      <c r="L6409" s="264">
        <f>Member!A6409</f>
        <v>0</v>
      </c>
    </row>
    <row r="6410" spans="12:12" x14ac:dyDescent="0.25">
      <c r="L6410" s="264">
        <f>Member!A6410</f>
        <v>0</v>
      </c>
    </row>
    <row r="6411" spans="12:12" x14ac:dyDescent="0.25">
      <c r="L6411" s="264">
        <f>Member!A6411</f>
        <v>0</v>
      </c>
    </row>
    <row r="6412" spans="12:12" x14ac:dyDescent="0.25">
      <c r="L6412" s="264">
        <f>Member!A6412</f>
        <v>0</v>
      </c>
    </row>
    <row r="6413" spans="12:12" x14ac:dyDescent="0.25">
      <c r="L6413" s="264">
        <f>Member!A6413</f>
        <v>0</v>
      </c>
    </row>
    <row r="6414" spans="12:12" x14ac:dyDescent="0.25">
      <c r="L6414" s="264">
        <f>Member!A6414</f>
        <v>0</v>
      </c>
    </row>
    <row r="6415" spans="12:12" x14ac:dyDescent="0.25">
      <c r="L6415" s="264">
        <f>Member!A6415</f>
        <v>0</v>
      </c>
    </row>
    <row r="6416" spans="12:12" x14ac:dyDescent="0.25">
      <c r="L6416" s="264">
        <f>Member!A6416</f>
        <v>0</v>
      </c>
    </row>
    <row r="6417" spans="12:12" x14ac:dyDescent="0.25">
      <c r="L6417" s="264">
        <f>Member!A6417</f>
        <v>0</v>
      </c>
    </row>
    <row r="6418" spans="12:12" x14ac:dyDescent="0.25">
      <c r="L6418" s="264">
        <f>Member!A6418</f>
        <v>0</v>
      </c>
    </row>
    <row r="6419" spans="12:12" x14ac:dyDescent="0.25">
      <c r="L6419" s="264">
        <f>Member!A6419</f>
        <v>0</v>
      </c>
    </row>
    <row r="6420" spans="12:12" x14ac:dyDescent="0.25">
      <c r="L6420" s="264">
        <f>Member!A6420</f>
        <v>0</v>
      </c>
    </row>
    <row r="6421" spans="12:12" x14ac:dyDescent="0.25">
      <c r="L6421" s="264">
        <f>Member!A6421</f>
        <v>0</v>
      </c>
    </row>
    <row r="6422" spans="12:12" x14ac:dyDescent="0.25">
      <c r="L6422" s="264">
        <f>Member!A6422</f>
        <v>0</v>
      </c>
    </row>
    <row r="6423" spans="12:12" x14ac:dyDescent="0.25">
      <c r="L6423" s="264">
        <f>Member!A6423</f>
        <v>0</v>
      </c>
    </row>
    <row r="6424" spans="12:12" x14ac:dyDescent="0.25">
      <c r="L6424" s="264">
        <f>Member!A6424</f>
        <v>0</v>
      </c>
    </row>
    <row r="6425" spans="12:12" x14ac:dyDescent="0.25">
      <c r="L6425" s="264">
        <f>Member!A6425</f>
        <v>0</v>
      </c>
    </row>
    <row r="6426" spans="12:12" x14ac:dyDescent="0.25">
      <c r="L6426" s="264">
        <f>Member!A6426</f>
        <v>0</v>
      </c>
    </row>
    <row r="6427" spans="12:12" x14ac:dyDescent="0.25">
      <c r="L6427" s="264">
        <f>Member!A6427</f>
        <v>0</v>
      </c>
    </row>
    <row r="6428" spans="12:12" x14ac:dyDescent="0.25">
      <c r="L6428" s="264">
        <f>Member!A6428</f>
        <v>0</v>
      </c>
    </row>
    <row r="6429" spans="12:12" x14ac:dyDescent="0.25">
      <c r="L6429" s="264">
        <f>Member!A6429</f>
        <v>0</v>
      </c>
    </row>
    <row r="6430" spans="12:12" x14ac:dyDescent="0.25">
      <c r="L6430" s="264">
        <f>Member!A6430</f>
        <v>0</v>
      </c>
    </row>
    <row r="6431" spans="12:12" x14ac:dyDescent="0.25">
      <c r="L6431" s="264">
        <f>Member!A6431</f>
        <v>0</v>
      </c>
    </row>
    <row r="6432" spans="12:12" x14ac:dyDescent="0.25">
      <c r="L6432" s="264">
        <f>Member!A6432</f>
        <v>0</v>
      </c>
    </row>
    <row r="6433" spans="12:12" x14ac:dyDescent="0.25">
      <c r="L6433" s="264">
        <f>Member!A6433</f>
        <v>0</v>
      </c>
    </row>
    <row r="6434" spans="12:12" x14ac:dyDescent="0.25">
      <c r="L6434" s="264">
        <f>Member!A6434</f>
        <v>0</v>
      </c>
    </row>
    <row r="6435" spans="12:12" x14ac:dyDescent="0.25">
      <c r="L6435" s="264">
        <f>Member!A6435</f>
        <v>0</v>
      </c>
    </row>
    <row r="6436" spans="12:12" x14ac:dyDescent="0.25">
      <c r="L6436" s="264">
        <f>Member!A6436</f>
        <v>0</v>
      </c>
    </row>
    <row r="6437" spans="12:12" x14ac:dyDescent="0.25">
      <c r="L6437" s="264">
        <f>Member!A6437</f>
        <v>0</v>
      </c>
    </row>
    <row r="6438" spans="12:12" x14ac:dyDescent="0.25">
      <c r="L6438" s="264">
        <f>Member!A6438</f>
        <v>0</v>
      </c>
    </row>
    <row r="6439" spans="12:12" x14ac:dyDescent="0.25">
      <c r="L6439" s="264">
        <f>Member!A6439</f>
        <v>0</v>
      </c>
    </row>
    <row r="6440" spans="12:12" x14ac:dyDescent="0.25">
      <c r="L6440" s="264">
        <f>Member!A6440</f>
        <v>0</v>
      </c>
    </row>
    <row r="6441" spans="12:12" x14ac:dyDescent="0.25">
      <c r="L6441" s="264">
        <f>Member!A6441</f>
        <v>0</v>
      </c>
    </row>
    <row r="6442" spans="12:12" x14ac:dyDescent="0.25">
      <c r="L6442" s="264">
        <f>Member!A6442</f>
        <v>0</v>
      </c>
    </row>
    <row r="6443" spans="12:12" x14ac:dyDescent="0.25">
      <c r="L6443" s="264">
        <f>Member!A6443</f>
        <v>0</v>
      </c>
    </row>
    <row r="6444" spans="12:12" x14ac:dyDescent="0.25">
      <c r="L6444" s="264">
        <f>Member!A6444</f>
        <v>0</v>
      </c>
    </row>
    <row r="6445" spans="12:12" x14ac:dyDescent="0.25">
      <c r="L6445" s="264">
        <f>Member!A6445</f>
        <v>0</v>
      </c>
    </row>
    <row r="6446" spans="12:12" x14ac:dyDescent="0.25">
      <c r="L6446" s="264">
        <f>Member!A6446</f>
        <v>0</v>
      </c>
    </row>
    <row r="6447" spans="12:12" x14ac:dyDescent="0.25">
      <c r="L6447" s="264">
        <f>Member!A6447</f>
        <v>0</v>
      </c>
    </row>
    <row r="6448" spans="12:12" x14ac:dyDescent="0.25">
      <c r="L6448" s="264">
        <f>Member!A6448</f>
        <v>0</v>
      </c>
    </row>
    <row r="6449" spans="12:12" x14ac:dyDescent="0.25">
      <c r="L6449" s="264">
        <f>Member!A6449</f>
        <v>0</v>
      </c>
    </row>
    <row r="6450" spans="12:12" x14ac:dyDescent="0.25">
      <c r="L6450" s="264">
        <f>Member!A6450</f>
        <v>0</v>
      </c>
    </row>
    <row r="6451" spans="12:12" x14ac:dyDescent="0.25">
      <c r="L6451" s="264">
        <f>Member!A6451</f>
        <v>0</v>
      </c>
    </row>
    <row r="6452" spans="12:12" x14ac:dyDescent="0.25">
      <c r="L6452" s="264">
        <f>Member!A6452</f>
        <v>0</v>
      </c>
    </row>
    <row r="6453" spans="12:12" x14ac:dyDescent="0.25">
      <c r="L6453" s="264">
        <f>Member!A6453</f>
        <v>0</v>
      </c>
    </row>
    <row r="6454" spans="12:12" x14ac:dyDescent="0.25">
      <c r="L6454" s="264">
        <f>Member!A6454</f>
        <v>0</v>
      </c>
    </row>
    <row r="6455" spans="12:12" x14ac:dyDescent="0.25">
      <c r="L6455" s="264">
        <f>Member!A6455</f>
        <v>0</v>
      </c>
    </row>
    <row r="6456" spans="12:12" x14ac:dyDescent="0.25">
      <c r="L6456" s="264">
        <f>Member!A6456</f>
        <v>0</v>
      </c>
    </row>
    <row r="6457" spans="12:12" x14ac:dyDescent="0.25">
      <c r="L6457" s="264">
        <f>Member!A6457</f>
        <v>0</v>
      </c>
    </row>
    <row r="6458" spans="12:12" x14ac:dyDescent="0.25">
      <c r="L6458" s="264">
        <f>Member!A6458</f>
        <v>0</v>
      </c>
    </row>
    <row r="6459" spans="12:12" x14ac:dyDescent="0.25">
      <c r="L6459" s="264">
        <f>Member!A6459</f>
        <v>0</v>
      </c>
    </row>
    <row r="6460" spans="12:12" x14ac:dyDescent="0.25">
      <c r="L6460" s="264">
        <f>Member!A6460</f>
        <v>0</v>
      </c>
    </row>
    <row r="6461" spans="12:12" x14ac:dyDescent="0.25">
      <c r="L6461" s="264">
        <f>Member!A6461</f>
        <v>0</v>
      </c>
    </row>
    <row r="6462" spans="12:12" x14ac:dyDescent="0.25">
      <c r="L6462" s="264">
        <f>Member!A6462</f>
        <v>0</v>
      </c>
    </row>
    <row r="6463" spans="12:12" x14ac:dyDescent="0.25">
      <c r="L6463" s="264">
        <f>Member!A6463</f>
        <v>0</v>
      </c>
    </row>
    <row r="6464" spans="12:12" x14ac:dyDescent="0.25">
      <c r="L6464" s="264">
        <f>Member!A6464</f>
        <v>0</v>
      </c>
    </row>
    <row r="6465" spans="12:12" x14ac:dyDescent="0.25">
      <c r="L6465" s="264">
        <f>Member!A6465</f>
        <v>0</v>
      </c>
    </row>
    <row r="6466" spans="12:12" x14ac:dyDescent="0.25">
      <c r="L6466" s="264">
        <f>Member!A6466</f>
        <v>0</v>
      </c>
    </row>
    <row r="6467" spans="12:12" x14ac:dyDescent="0.25">
      <c r="L6467" s="264">
        <f>Member!A6467</f>
        <v>0</v>
      </c>
    </row>
    <row r="6468" spans="12:12" x14ac:dyDescent="0.25">
      <c r="L6468" s="264">
        <f>Member!A6468</f>
        <v>0</v>
      </c>
    </row>
    <row r="6469" spans="12:12" x14ac:dyDescent="0.25">
      <c r="L6469" s="264">
        <f>Member!A6469</f>
        <v>0</v>
      </c>
    </row>
    <row r="6470" spans="12:12" x14ac:dyDescent="0.25">
      <c r="L6470" s="264">
        <f>Member!A6470</f>
        <v>0</v>
      </c>
    </row>
    <row r="6471" spans="12:12" x14ac:dyDescent="0.25">
      <c r="L6471" s="264">
        <f>Member!A6471</f>
        <v>0</v>
      </c>
    </row>
    <row r="6472" spans="12:12" x14ac:dyDescent="0.25">
      <c r="L6472" s="264">
        <f>Member!A6472</f>
        <v>0</v>
      </c>
    </row>
    <row r="6473" spans="12:12" x14ac:dyDescent="0.25">
      <c r="L6473" s="264">
        <f>Member!A6473</f>
        <v>0</v>
      </c>
    </row>
    <row r="6474" spans="12:12" x14ac:dyDescent="0.25">
      <c r="L6474" s="264">
        <f>Member!A6474</f>
        <v>0</v>
      </c>
    </row>
    <row r="6475" spans="12:12" x14ac:dyDescent="0.25">
      <c r="L6475" s="264">
        <f>Member!A6475</f>
        <v>0</v>
      </c>
    </row>
    <row r="6476" spans="12:12" x14ac:dyDescent="0.25">
      <c r="L6476" s="264">
        <f>Member!A6476</f>
        <v>0</v>
      </c>
    </row>
    <row r="6477" spans="12:12" x14ac:dyDescent="0.25">
      <c r="L6477" s="264">
        <f>Member!A6477</f>
        <v>0</v>
      </c>
    </row>
    <row r="6478" spans="12:12" x14ac:dyDescent="0.25">
      <c r="L6478" s="264">
        <f>Member!A6478</f>
        <v>0</v>
      </c>
    </row>
    <row r="6479" spans="12:12" x14ac:dyDescent="0.25">
      <c r="L6479" s="264">
        <f>Member!A6479</f>
        <v>0</v>
      </c>
    </row>
    <row r="6480" spans="12:12" x14ac:dyDescent="0.25">
      <c r="L6480" s="264">
        <f>Member!A6480</f>
        <v>0</v>
      </c>
    </row>
    <row r="6481" spans="12:12" x14ac:dyDescent="0.25">
      <c r="L6481" s="264">
        <f>Member!A6481</f>
        <v>0</v>
      </c>
    </row>
    <row r="6482" spans="12:12" x14ac:dyDescent="0.25">
      <c r="L6482" s="264">
        <f>Member!A6482</f>
        <v>0</v>
      </c>
    </row>
    <row r="6483" spans="12:12" x14ac:dyDescent="0.25">
      <c r="L6483" s="264">
        <f>Member!A6483</f>
        <v>0</v>
      </c>
    </row>
    <row r="6484" spans="12:12" x14ac:dyDescent="0.25">
      <c r="L6484" s="264">
        <f>Member!A6484</f>
        <v>0</v>
      </c>
    </row>
    <row r="6485" spans="12:12" x14ac:dyDescent="0.25">
      <c r="L6485" s="264">
        <f>Member!A6485</f>
        <v>0</v>
      </c>
    </row>
    <row r="6486" spans="12:12" x14ac:dyDescent="0.25">
      <c r="L6486" s="264">
        <f>Member!A6486</f>
        <v>0</v>
      </c>
    </row>
    <row r="6487" spans="12:12" x14ac:dyDescent="0.25">
      <c r="L6487" s="264">
        <f>Member!A6487</f>
        <v>0</v>
      </c>
    </row>
    <row r="6488" spans="12:12" x14ac:dyDescent="0.25">
      <c r="L6488" s="264">
        <f>Member!A6488</f>
        <v>0</v>
      </c>
    </row>
    <row r="6489" spans="12:12" x14ac:dyDescent="0.25">
      <c r="L6489" s="264">
        <f>Member!A6489</f>
        <v>0</v>
      </c>
    </row>
    <row r="6490" spans="12:12" x14ac:dyDescent="0.25">
      <c r="L6490" s="264">
        <f>Member!A6490</f>
        <v>0</v>
      </c>
    </row>
    <row r="6491" spans="12:12" x14ac:dyDescent="0.25">
      <c r="L6491" s="264">
        <f>Member!A6491</f>
        <v>0</v>
      </c>
    </row>
    <row r="6492" spans="12:12" x14ac:dyDescent="0.25">
      <c r="L6492" s="264">
        <f>Member!A6492</f>
        <v>0</v>
      </c>
    </row>
    <row r="6493" spans="12:12" x14ac:dyDescent="0.25">
      <c r="L6493" s="264">
        <f>Member!A6493</f>
        <v>0</v>
      </c>
    </row>
    <row r="6494" spans="12:12" x14ac:dyDescent="0.25">
      <c r="L6494" s="264">
        <f>Member!A6494</f>
        <v>0</v>
      </c>
    </row>
    <row r="6495" spans="12:12" x14ac:dyDescent="0.25">
      <c r="L6495" s="264">
        <f>Member!A6495</f>
        <v>0</v>
      </c>
    </row>
    <row r="6496" spans="12:12" x14ac:dyDescent="0.25">
      <c r="L6496" s="264">
        <f>Member!A6496</f>
        <v>0</v>
      </c>
    </row>
    <row r="6497" spans="12:12" x14ac:dyDescent="0.25">
      <c r="L6497" s="264">
        <f>Member!A6497</f>
        <v>0</v>
      </c>
    </row>
    <row r="6498" spans="12:12" x14ac:dyDescent="0.25">
      <c r="L6498" s="264">
        <f>Member!A6498</f>
        <v>0</v>
      </c>
    </row>
    <row r="6499" spans="12:12" x14ac:dyDescent="0.25">
      <c r="L6499" s="264">
        <f>Member!A6499</f>
        <v>0</v>
      </c>
    </row>
    <row r="6500" spans="12:12" x14ac:dyDescent="0.25">
      <c r="L6500" s="264">
        <f>Member!A6500</f>
        <v>0</v>
      </c>
    </row>
    <row r="6501" spans="12:12" x14ac:dyDescent="0.25">
      <c r="L6501" s="264">
        <f>Member!A6501</f>
        <v>0</v>
      </c>
    </row>
    <row r="6502" spans="12:12" x14ac:dyDescent="0.25">
      <c r="L6502" s="264">
        <f>Member!A6502</f>
        <v>0</v>
      </c>
    </row>
    <row r="6503" spans="12:12" x14ac:dyDescent="0.25">
      <c r="L6503" s="264">
        <f>Member!A6503</f>
        <v>0</v>
      </c>
    </row>
    <row r="6504" spans="12:12" x14ac:dyDescent="0.25">
      <c r="L6504" s="264">
        <f>Member!A6504</f>
        <v>0</v>
      </c>
    </row>
    <row r="6505" spans="12:12" x14ac:dyDescent="0.25">
      <c r="L6505" s="264">
        <f>Member!A6505</f>
        <v>0</v>
      </c>
    </row>
    <row r="6506" spans="12:12" x14ac:dyDescent="0.25">
      <c r="L6506" s="264">
        <f>Member!A6506</f>
        <v>0</v>
      </c>
    </row>
    <row r="6507" spans="12:12" x14ac:dyDescent="0.25">
      <c r="L6507" s="264">
        <f>Member!A6507</f>
        <v>0</v>
      </c>
    </row>
    <row r="6508" spans="12:12" x14ac:dyDescent="0.25">
      <c r="L6508" s="264">
        <f>Member!A6508</f>
        <v>0</v>
      </c>
    </row>
    <row r="6509" spans="12:12" x14ac:dyDescent="0.25">
      <c r="L6509" s="264">
        <f>Member!A6509</f>
        <v>0</v>
      </c>
    </row>
    <row r="6510" spans="12:12" x14ac:dyDescent="0.25">
      <c r="L6510" s="264">
        <f>Member!A6510</f>
        <v>0</v>
      </c>
    </row>
    <row r="6511" spans="12:12" x14ac:dyDescent="0.25">
      <c r="L6511" s="264">
        <f>Member!A6511</f>
        <v>0</v>
      </c>
    </row>
    <row r="6512" spans="12:12" x14ac:dyDescent="0.25">
      <c r="L6512" s="264">
        <f>Member!A6512</f>
        <v>0</v>
      </c>
    </row>
    <row r="6513" spans="12:12" x14ac:dyDescent="0.25">
      <c r="L6513" s="264">
        <f>Member!A6513</f>
        <v>0</v>
      </c>
    </row>
    <row r="6514" spans="12:12" x14ac:dyDescent="0.25">
      <c r="L6514" s="264">
        <f>Member!A6514</f>
        <v>0</v>
      </c>
    </row>
    <row r="6515" spans="12:12" x14ac:dyDescent="0.25">
      <c r="L6515" s="264">
        <f>Member!A6515</f>
        <v>0</v>
      </c>
    </row>
    <row r="6516" spans="12:12" x14ac:dyDescent="0.25">
      <c r="L6516" s="264">
        <f>Member!A6516</f>
        <v>0</v>
      </c>
    </row>
    <row r="6517" spans="12:12" x14ac:dyDescent="0.25">
      <c r="L6517" s="264">
        <f>Member!A6517</f>
        <v>0</v>
      </c>
    </row>
    <row r="6518" spans="12:12" x14ac:dyDescent="0.25">
      <c r="L6518" s="264">
        <f>Member!A6518</f>
        <v>0</v>
      </c>
    </row>
    <row r="6519" spans="12:12" x14ac:dyDescent="0.25">
      <c r="L6519" s="264">
        <f>Member!A6519</f>
        <v>0</v>
      </c>
    </row>
    <row r="6520" spans="12:12" x14ac:dyDescent="0.25">
      <c r="L6520" s="264">
        <f>Member!A6520</f>
        <v>0</v>
      </c>
    </row>
    <row r="6521" spans="12:12" x14ac:dyDescent="0.25">
      <c r="L6521" s="264">
        <f>Member!A6521</f>
        <v>0</v>
      </c>
    </row>
    <row r="6522" spans="12:12" x14ac:dyDescent="0.25">
      <c r="L6522" s="264">
        <f>Member!A6522</f>
        <v>0</v>
      </c>
    </row>
    <row r="6523" spans="12:12" x14ac:dyDescent="0.25">
      <c r="L6523" s="264">
        <f>Member!A6523</f>
        <v>0</v>
      </c>
    </row>
    <row r="6524" spans="12:12" x14ac:dyDescent="0.25">
      <c r="L6524" s="264">
        <f>Member!A6524</f>
        <v>0</v>
      </c>
    </row>
    <row r="6525" spans="12:12" x14ac:dyDescent="0.25">
      <c r="L6525" s="264">
        <f>Member!A6525</f>
        <v>0</v>
      </c>
    </row>
    <row r="6526" spans="12:12" x14ac:dyDescent="0.25">
      <c r="L6526" s="264">
        <f>Member!A6526</f>
        <v>0</v>
      </c>
    </row>
    <row r="6527" spans="12:12" x14ac:dyDescent="0.25">
      <c r="L6527" s="264">
        <f>Member!A6527</f>
        <v>0</v>
      </c>
    </row>
    <row r="6528" spans="12:12" x14ac:dyDescent="0.25">
      <c r="L6528" s="264">
        <f>Member!A6528</f>
        <v>0</v>
      </c>
    </row>
    <row r="6529" spans="12:12" x14ac:dyDescent="0.25">
      <c r="L6529" s="264">
        <f>Member!A6529</f>
        <v>0</v>
      </c>
    </row>
    <row r="6530" spans="12:12" x14ac:dyDescent="0.25">
      <c r="L6530" s="264">
        <f>Member!A6530</f>
        <v>0</v>
      </c>
    </row>
    <row r="6531" spans="12:12" x14ac:dyDescent="0.25">
      <c r="L6531" s="264">
        <f>Member!A6531</f>
        <v>0</v>
      </c>
    </row>
    <row r="6532" spans="12:12" x14ac:dyDescent="0.25">
      <c r="L6532" s="264">
        <f>Member!A6532</f>
        <v>0</v>
      </c>
    </row>
    <row r="6533" spans="12:12" x14ac:dyDescent="0.25">
      <c r="L6533" s="264">
        <f>Member!A6533</f>
        <v>0</v>
      </c>
    </row>
    <row r="6534" spans="12:12" x14ac:dyDescent="0.25">
      <c r="L6534" s="264">
        <f>Member!A6534</f>
        <v>0</v>
      </c>
    </row>
    <row r="6535" spans="12:12" x14ac:dyDescent="0.25">
      <c r="L6535" s="264">
        <f>Member!A6535</f>
        <v>0</v>
      </c>
    </row>
    <row r="6536" spans="12:12" x14ac:dyDescent="0.25">
      <c r="L6536" s="264">
        <f>Member!A6536</f>
        <v>0</v>
      </c>
    </row>
    <row r="6537" spans="12:12" x14ac:dyDescent="0.25">
      <c r="L6537" s="264">
        <f>Member!A6537</f>
        <v>0</v>
      </c>
    </row>
    <row r="6538" spans="12:12" x14ac:dyDescent="0.25">
      <c r="L6538" s="264">
        <f>Member!A6538</f>
        <v>0</v>
      </c>
    </row>
    <row r="6539" spans="12:12" x14ac:dyDescent="0.25">
      <c r="L6539" s="264">
        <f>Member!A6539</f>
        <v>0</v>
      </c>
    </row>
    <row r="6540" spans="12:12" x14ac:dyDescent="0.25">
      <c r="L6540" s="264">
        <f>Member!A6540</f>
        <v>0</v>
      </c>
    </row>
    <row r="6541" spans="12:12" x14ac:dyDescent="0.25">
      <c r="L6541" s="264">
        <f>Member!A6541</f>
        <v>0</v>
      </c>
    </row>
    <row r="6542" spans="12:12" x14ac:dyDescent="0.25">
      <c r="L6542" s="264">
        <f>Member!A6542</f>
        <v>0</v>
      </c>
    </row>
    <row r="6543" spans="12:12" x14ac:dyDescent="0.25">
      <c r="L6543" s="264">
        <f>Member!A6543</f>
        <v>0</v>
      </c>
    </row>
    <row r="6544" spans="12:12" x14ac:dyDescent="0.25">
      <c r="L6544" s="264">
        <f>Member!A6544</f>
        <v>0</v>
      </c>
    </row>
    <row r="6545" spans="12:12" x14ac:dyDescent="0.25">
      <c r="L6545" s="264">
        <f>Member!A6545</f>
        <v>0</v>
      </c>
    </row>
    <row r="6546" spans="12:12" x14ac:dyDescent="0.25">
      <c r="L6546" s="264">
        <f>Member!A6546</f>
        <v>0</v>
      </c>
    </row>
    <row r="6547" spans="12:12" x14ac:dyDescent="0.25">
      <c r="L6547" s="264">
        <f>Member!A6547</f>
        <v>0</v>
      </c>
    </row>
    <row r="6548" spans="12:12" x14ac:dyDescent="0.25">
      <c r="L6548" s="264">
        <f>Member!A6548</f>
        <v>0</v>
      </c>
    </row>
    <row r="6549" spans="12:12" x14ac:dyDescent="0.25">
      <c r="L6549" s="264">
        <f>Member!A6549</f>
        <v>0</v>
      </c>
    </row>
    <row r="6550" spans="12:12" x14ac:dyDescent="0.25">
      <c r="L6550" s="264">
        <f>Member!A6550</f>
        <v>0</v>
      </c>
    </row>
    <row r="6551" spans="12:12" x14ac:dyDescent="0.25">
      <c r="L6551" s="264">
        <f>Member!A6551</f>
        <v>0</v>
      </c>
    </row>
    <row r="6552" spans="12:12" x14ac:dyDescent="0.25">
      <c r="L6552" s="264">
        <f>Member!A6552</f>
        <v>0</v>
      </c>
    </row>
    <row r="6553" spans="12:12" x14ac:dyDescent="0.25">
      <c r="L6553" s="264">
        <f>Member!A6553</f>
        <v>0</v>
      </c>
    </row>
    <row r="6554" spans="12:12" x14ac:dyDescent="0.25">
      <c r="L6554" s="264">
        <f>Member!A6554</f>
        <v>0</v>
      </c>
    </row>
    <row r="6555" spans="12:12" x14ac:dyDescent="0.25">
      <c r="L6555" s="264">
        <f>Member!A6555</f>
        <v>0</v>
      </c>
    </row>
  </sheetData>
  <sheetProtection algorithmName="SHA-512" hashValue="OnP1D81CM9OygHWgxfDuGj9K/IB2Jis56QOmUioqQjwI0MoMMpSh2RRetanhzxn5jJiGorMrkOk5DgZ+JRXbkQ==" saltValue="tms2sv34q8N261fbovY80Q==" spinCount="100000" sheet="1" formatCells="0" formatColumns="0" formatRows="0"/>
  <pageMargins left="0.70866141732283472" right="0.19685039370078741" top="0.78740157480314965" bottom="0.39370078740157483" header="0.31496062992125984" footer="0.31496062992125984"/>
  <pageSetup paperSize="9" fitToHeight="0" orientation="portrait" r:id="rId1"/>
  <headerFooter>
    <oddHeader>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034A55-808D-4261-8E14-40ED6B2EED2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27</vt:i4>
      </vt:variant>
    </vt:vector>
  </HeadingPairs>
  <TitlesOfParts>
    <vt:vector size="58" baseType="lpstr">
      <vt:lpstr>Spielorte</vt:lpstr>
      <vt:lpstr>Schlüssel</vt:lpstr>
      <vt:lpstr>Member</vt:lpstr>
      <vt:lpstr>Starter</vt:lpstr>
      <vt:lpstr>Schiedsrichterinfos</vt:lpstr>
      <vt:lpstr>SRBericht1</vt:lpstr>
      <vt:lpstr>TabGes</vt:lpstr>
      <vt:lpstr>Tabelle1</vt:lpstr>
      <vt:lpstr>Erfassung1</vt:lpstr>
      <vt:lpstr>Schnitt1</vt:lpstr>
      <vt:lpstr>Tabelle2</vt:lpstr>
      <vt:lpstr>Erfassung2</vt:lpstr>
      <vt:lpstr>Schnitt2</vt:lpstr>
      <vt:lpstr>SRBericht2</vt:lpstr>
      <vt:lpstr>Tabelle3</vt:lpstr>
      <vt:lpstr>Erfassung3</vt:lpstr>
      <vt:lpstr>Schnitt3</vt:lpstr>
      <vt:lpstr>SRBericht3</vt:lpstr>
      <vt:lpstr>Tabelle4</vt:lpstr>
      <vt:lpstr>Erfassung4</vt:lpstr>
      <vt:lpstr>Schnitt4</vt:lpstr>
      <vt:lpstr>SRBericht4</vt:lpstr>
      <vt:lpstr>Tabelle5</vt:lpstr>
      <vt:lpstr>Erfassung5</vt:lpstr>
      <vt:lpstr>Schnitt5</vt:lpstr>
      <vt:lpstr>SRBericht5</vt:lpstr>
      <vt:lpstr>Tabelle6</vt:lpstr>
      <vt:lpstr>Erfassung6</vt:lpstr>
      <vt:lpstr>Schnitt6</vt:lpstr>
      <vt:lpstr>SRBericht6</vt:lpstr>
      <vt:lpstr>SchnittGes</vt:lpstr>
      <vt:lpstr>Erfassung1!Druckbereich</vt:lpstr>
      <vt:lpstr>Erfassung2!Druckbereich</vt:lpstr>
      <vt:lpstr>Erfassung3!Druckbereich</vt:lpstr>
      <vt:lpstr>Erfassung4!Druckbereich</vt:lpstr>
      <vt:lpstr>Erfassung5!Druckbereich</vt:lpstr>
      <vt:lpstr>Erfassung6!Druckbereich</vt:lpstr>
      <vt:lpstr>Schlüssel!Druckbereich</vt:lpstr>
      <vt:lpstr>Schnitt1!Druckbereich</vt:lpstr>
      <vt:lpstr>Schnitt2!Druckbereich</vt:lpstr>
      <vt:lpstr>Schnitt3!Druckbereich</vt:lpstr>
      <vt:lpstr>Schnitt4!Druckbereich</vt:lpstr>
      <vt:lpstr>Schnitt5!Druckbereich</vt:lpstr>
      <vt:lpstr>Schnitt6!Druckbereich</vt:lpstr>
      <vt:lpstr>SchnittGes!Druckbereich</vt:lpstr>
      <vt:lpstr>SRBericht1!Druckbereich</vt:lpstr>
      <vt:lpstr>SRBericht2!Druckbereich</vt:lpstr>
      <vt:lpstr>SRBericht3!Druckbereich</vt:lpstr>
      <vt:lpstr>SRBericht4!Druckbereich</vt:lpstr>
      <vt:lpstr>SRBericht5!Druckbereich</vt:lpstr>
      <vt:lpstr>SRBericht6!Druckbereich</vt:lpstr>
      <vt:lpstr>Tabelle1!Druckbereich</vt:lpstr>
      <vt:lpstr>Tabelle2!Druckbereich</vt:lpstr>
      <vt:lpstr>Tabelle3!Druckbereich</vt:lpstr>
      <vt:lpstr>Tabelle4!Druckbereich</vt:lpstr>
      <vt:lpstr>Tabelle5!Druckbereich</vt:lpstr>
      <vt:lpstr>Tabelle6!Druckbereich</vt:lpstr>
      <vt:lpstr>TabGes!Druckbereich</vt:lpstr>
    </vt:vector>
  </TitlesOfParts>
  <Company>Adam Keller Augsburg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remmel</dc:creator>
  <cp:lastModifiedBy>Jürgen Garage</cp:lastModifiedBy>
  <cp:lastPrinted>2025-10-05T12:27:49Z</cp:lastPrinted>
  <dcterms:created xsi:type="dcterms:W3CDTF">2008-06-12T13:54:35Z</dcterms:created>
  <dcterms:modified xsi:type="dcterms:W3CDTF">2025-10-05T12:30:46Z</dcterms:modified>
</cp:coreProperties>
</file>